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hidePivotFieldList="1" defaultThemeVersion="124226"/>
  <mc:AlternateContent xmlns:mc="http://schemas.openxmlformats.org/markup-compatibility/2006">
    <mc:Choice Requires="x15">
      <x15ac:absPath xmlns:x15ac="http://schemas.microsoft.com/office/spreadsheetml/2010/11/ac" url="https://lineacomunicacionesco.sharepoint.com/sites/OperacinBanca/Shared Documents/GERENCIA DE OPERACIONES REDEBAN/FACTURACION/2025/AGOSTO/"/>
    </mc:Choice>
  </mc:AlternateContent>
  <xr:revisionPtr revIDLastSave="1132" documentId="13_ncr:1_{BF36D42F-C981-44BA-9CA6-22F625CB5CCF}" xr6:coauthVersionLast="47" xr6:coauthVersionMax="47" xr10:uidLastSave="{0636532C-22D5-4828-B0A1-2FA63B81D68D}"/>
  <bookViews>
    <workbookView xWindow="28680" yWindow="-120" windowWidth="29040" windowHeight="15720" tabRatio="829" firstSheet="7" activeTab="14" xr2:uid="{00000000-000D-0000-FFFF-FFFF00000000}"/>
  </bookViews>
  <sheets>
    <sheet name="Detalle REDEBAN" sheetId="3" r:id="rId1"/>
    <sheet name="BASE LIQUIDACION REDEBAN 2025" sheetId="373" r:id="rId2"/>
    <sheet name="CENTRO DE COSTOS" sheetId="382" state="hidden" r:id="rId3"/>
    <sheet name="Tablas dinámicas" sheetId="386" state="hidden" r:id="rId4"/>
    <sheet name="APERTURAS BANCOLOMBIA" sheetId="374" r:id="rId5"/>
    <sheet name="INCIDENTES BANCOLOMBIA" sheetId="376" r:id="rId6"/>
    <sheet name="OC BANCOLOMBIA" sheetId="377" r:id="rId7"/>
    <sheet name="PAPELERIA" sheetId="378" r:id="rId8"/>
    <sheet name="TIPOLOGIA" sheetId="383" state="hidden" r:id="rId9"/>
    <sheet name="APERTURAS BBVA" sheetId="385" state="hidden" r:id="rId10"/>
    <sheet name="OC BBVA" sheetId="387" r:id="rId11"/>
    <sheet name="APERTURAS AVAL" sheetId="389" r:id="rId12"/>
    <sheet name="INCIDENTES BBVA" sheetId="388" state="hidden" r:id="rId13"/>
    <sheet name="INCIDENTES AVAL" sheetId="380" r:id="rId14"/>
    <sheet name="OC AVAL" sheetId="368"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_xlnm._FilterDatabase" localSheetId="11" hidden="1">'APERTURAS AVAL'!$A$1:$AH$153</definedName>
    <definedName name="_xlnm._FilterDatabase" localSheetId="4" hidden="1">'APERTURAS BANCOLOMBIA'!$A$1:$AK$510</definedName>
    <definedName name="_xlnm._FilterDatabase" localSheetId="9" hidden="1">'APERTURAS BBVA'!$A$1:$AN$3</definedName>
    <definedName name="_xlnm._FilterDatabase" localSheetId="2" hidden="1">'CENTRO DE COSTOS'!$A$1:$D$23</definedName>
    <definedName name="_xlnm._FilterDatabase" localSheetId="0" hidden="1">'Detalle REDEBAN'!$A$4:$C$17</definedName>
    <definedName name="_xlnm._FilterDatabase" localSheetId="13" hidden="1">'INCIDENTES AVAL'!$A$1:$AJ$304</definedName>
    <definedName name="_xlnm._FilterDatabase" localSheetId="5" hidden="1">'INCIDENTES BANCOLOMBIA'!$A$1:$AN$1270</definedName>
    <definedName name="_xlnm._FilterDatabase" localSheetId="12" hidden="1">'INCIDENTES BBVA'!$A$1:$AJ$3</definedName>
    <definedName name="_xlnm._FilterDatabase" localSheetId="14" hidden="1">'OC AVAL'!$A$1:$AL$94</definedName>
    <definedName name="_xlnm._FilterDatabase" localSheetId="6" hidden="1">'OC BANCOLOMBIA'!$A$1:$AM$451</definedName>
    <definedName name="_xlnm._FilterDatabase" localSheetId="10" hidden="1">'OC BBVA'!$A$1:$AL$4</definedName>
    <definedName name="_xlnm._FilterDatabase" localSheetId="7" hidden="1">PAPELERIA!$A$1:$AJ$2115</definedName>
    <definedName name="_xlnm._FilterDatabase" localSheetId="8" hidden="1">TIPOLOGIA!$A$1:$F$1124</definedName>
    <definedName name="A" localSheetId="2">#REF!</definedName>
    <definedName name="A">#REF!</definedName>
    <definedName name="ACTIVIDAD" localSheetId="2">[1]Hoja2!$P$2:$P$30</definedName>
    <definedName name="Actividad">[2]Formulas!$H$2:$H$5000</definedName>
    <definedName name="Analistas">'[3]Listas Desplegables'!$T$2:$T$7</definedName>
    <definedName name="arearesponsable">'[4]Listas desplegables'!$BB$2:$BB$100</definedName>
    <definedName name="CCO">[5]Tecnicos!$A$2:$A$1000</definedName>
    <definedName name="Clientes" localSheetId="2">[6]Clientes!$A$2:$A$100</definedName>
    <definedName name="Clientes">[2]Clientes!$A$2:$A$100</definedName>
    <definedName name="COORDINADOR">[1]Hoja2!$D$2:$D$30</definedName>
    <definedName name="Coordinadores" localSheetId="2">[7]Coordinadores!$A$2:$A$1000</definedName>
    <definedName name="Coordinadores">[2]Coordinadores!$A$2:$A$1000</definedName>
    <definedName name="DOCUMENTADOR">[1]Hoja2!$A$2:$A$30</definedName>
    <definedName name="ES">[1]Hoja2!$K$2:$K$30</definedName>
    <definedName name="ESS">[1]Hoja2!$K$2:$K$30</definedName>
    <definedName name="Estado" localSheetId="2">[6]Formulas!$K$2:$K$5000</definedName>
    <definedName name="Estado">[2]Formulas!$K$2:$K$5000</definedName>
    <definedName name="ESTADOACTIVIDAD">[1]Hoja2!$M$2:$M$30</definedName>
    <definedName name="ESTADOS" localSheetId="2">'[8]Listas desplegables'!$B$1:$D$1</definedName>
    <definedName name="ESTADOS">'[9]Listas desplegables'!$B$1:$D$1</definedName>
    <definedName name="ESTADOSCIERRES">'[10]lista desplegable'!$CX$1:$DA$1</definedName>
    <definedName name="Facturacion">'[11]Listas desplegables'!$AO$1:$AR$1</definedName>
    <definedName name="FACTURACIÓN" localSheetId="2">'[8]Listas desplegables'!$Y$1:$AB$1</definedName>
    <definedName name="FACTURACIÓN">'[9]Listas desplegables'!$Y$1:$AB$1</definedName>
    <definedName name="falla">#REF!</definedName>
    <definedName name="Fallas" localSheetId="2">'[12]Listas desplegables'!$F$2:$L$2</definedName>
    <definedName name="Fallas">'[13]Listas desplegables'!$F$2:$L$2</definedName>
    <definedName name="Grupo_Falla" localSheetId="2">'[14]Listas Desplegables'!$CH$2:$CH$5</definedName>
    <definedName name="Grupo_Falla">'[15]Listas Desplegables'!$CH$2:$CH$5</definedName>
    <definedName name="inconservmanager" localSheetId="2">'[16]Listas desplegables'!$BC$2:$BC$100</definedName>
    <definedName name="inconservmanager">'[4]Listas desplegables'!$BC$2:$BC$100</definedName>
    <definedName name="INCUMPLIMIENTO" localSheetId="2">'[4]Listas desplegables'!$AK$1:$AN$1</definedName>
    <definedName name="INCUMPLIMIENTO">'[17]Listas desplegables'!$AT$1:$AX$1</definedName>
    <definedName name="LISTA" localSheetId="2">[18]Dptos!$A$1139:$A$1171</definedName>
    <definedName name="LISTA">[19]Dptos!$A$1139:$A$1171</definedName>
    <definedName name="LISTA2" localSheetId="2">#REF!</definedName>
    <definedName name="LISTA2">#REF!</definedName>
    <definedName name="LOLO">[20]Coordinadores!$A$2:$A$1000</definedName>
    <definedName name="solicitudes" localSheetId="2">'[11]Listas desplegables'!$U$1:$AF$1</definedName>
    <definedName name="solicitudes">'[21]Listas desplegables'!$AF$1:$AQ$1</definedName>
    <definedName name="Tecnicos" localSheetId="2">[6]Tecnicos!$A$2:$A$1000</definedName>
    <definedName name="Tecnicos">[2]Tecnicos!$A$2:$A$1000</definedName>
    <definedName name="Version" localSheetId="2">[22]Formulas!$I$2:$I$3</definedName>
    <definedName name="Version">[2]Formulas!$I$2:$I$3</definedName>
  </definedNames>
  <calcPr calcId="191028"/>
  <pivotCaches>
    <pivotCache cacheId="9272" r:id="rId40"/>
    <pivotCache cacheId="9273" r:id="rId41"/>
    <pivotCache cacheId="9274" r:id="rId42"/>
    <pivotCache cacheId="9275" r:id="rId43"/>
    <pivotCache cacheId="9276" r:id="rId44"/>
    <pivotCache cacheId="9277" r:id="rId45"/>
    <pivotCache cacheId="9278" r:id="rId46"/>
    <pivotCache cacheId="9279" r:id="rId47"/>
    <pivotCache cacheId="9280" r:id="rId48"/>
    <pivotCache cacheId="9281" r:id="rId49"/>
    <pivotCache cacheId="9282" r:id="rId5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6" i="377" l="1"/>
  <c r="AE278" i="377"/>
  <c r="AE279" i="377"/>
  <c r="AE335" i="377"/>
  <c r="AE365" i="377"/>
  <c r="AE426" i="377"/>
  <c r="Z3" i="377"/>
  <c r="Z4" i="377"/>
  <c r="Z5" i="377"/>
  <c r="Z6" i="377"/>
  <c r="Z7" i="377"/>
  <c r="Z8" i="377"/>
  <c r="Z9" i="377"/>
  <c r="Z10" i="377"/>
  <c r="Z11" i="377"/>
  <c r="Z12" i="377"/>
  <c r="Z13" i="377"/>
  <c r="Z14" i="377"/>
  <c r="Z15" i="377"/>
  <c r="Z16" i="377"/>
  <c r="Z17" i="377"/>
  <c r="Z18" i="377"/>
  <c r="Z19" i="377"/>
  <c r="Z20" i="377"/>
  <c r="Z21" i="377"/>
  <c r="Z22" i="377"/>
  <c r="Z23" i="377"/>
  <c r="Z24" i="377"/>
  <c r="Z25" i="377"/>
  <c r="Z26" i="377"/>
  <c r="Z27" i="377"/>
  <c r="Z28" i="377"/>
  <c r="Z29" i="377"/>
  <c r="Z30" i="377"/>
  <c r="Z31" i="377"/>
  <c r="Z32" i="377"/>
  <c r="Z33" i="377"/>
  <c r="Z34" i="377"/>
  <c r="Z35" i="377"/>
  <c r="Z36" i="377"/>
  <c r="Z37" i="377"/>
  <c r="Z38" i="377"/>
  <c r="Z39" i="377"/>
  <c r="Z40" i="377"/>
  <c r="Z41" i="377"/>
  <c r="Z42" i="377"/>
  <c r="Z43" i="377"/>
  <c r="Z44" i="377"/>
  <c r="Z45" i="377"/>
  <c r="Z46" i="377"/>
  <c r="Z47" i="377"/>
  <c r="Z48" i="377"/>
  <c r="Z49" i="377"/>
  <c r="Z50" i="377"/>
  <c r="Z51" i="377"/>
  <c r="Z52" i="377"/>
  <c r="Z53" i="377"/>
  <c r="Z54" i="377"/>
  <c r="Z55" i="377"/>
  <c r="Z56" i="377"/>
  <c r="Z57" i="377"/>
  <c r="Z58" i="377"/>
  <c r="Z59" i="377"/>
  <c r="Z60" i="377"/>
  <c r="Z61" i="377"/>
  <c r="Z62" i="377"/>
  <c r="Z63" i="377"/>
  <c r="Z64" i="377"/>
  <c r="Z65" i="377"/>
  <c r="Z66" i="377"/>
  <c r="Z67" i="377"/>
  <c r="Z68" i="377"/>
  <c r="Z69" i="377"/>
  <c r="Z70" i="377"/>
  <c r="Z71" i="377"/>
  <c r="Z72" i="377"/>
  <c r="Z73" i="377"/>
  <c r="Z74" i="377"/>
  <c r="Z75" i="377"/>
  <c r="Z76" i="377"/>
  <c r="Z77" i="377"/>
  <c r="Z78" i="377"/>
  <c r="Z79" i="377"/>
  <c r="Z80" i="377"/>
  <c r="Z81" i="377"/>
  <c r="Z82" i="377"/>
  <c r="Z83" i="377"/>
  <c r="Z84" i="377"/>
  <c r="Z85" i="377"/>
  <c r="Z86" i="377"/>
  <c r="Z87" i="377"/>
  <c r="Z88" i="377"/>
  <c r="Z89" i="377"/>
  <c r="Z90" i="377"/>
  <c r="Z91" i="377"/>
  <c r="Z92" i="377"/>
  <c r="Z93" i="377"/>
  <c r="Z94" i="377"/>
  <c r="Z95" i="377"/>
  <c r="Z96" i="377"/>
  <c r="Z97" i="377"/>
  <c r="Z98" i="377"/>
  <c r="Z99" i="377"/>
  <c r="Z100" i="377"/>
  <c r="Z101" i="377"/>
  <c r="Z102" i="377"/>
  <c r="Z103" i="377"/>
  <c r="Z104" i="377"/>
  <c r="Z105" i="377"/>
  <c r="Z106" i="377"/>
  <c r="Z107" i="377"/>
  <c r="Z108" i="377"/>
  <c r="Z109" i="377"/>
  <c r="Z110" i="377"/>
  <c r="Z111" i="377"/>
  <c r="Z112" i="377"/>
  <c r="Z113" i="377"/>
  <c r="Z114" i="377"/>
  <c r="Z115" i="377"/>
  <c r="Z116" i="377"/>
  <c r="Z117" i="377"/>
  <c r="Z118" i="377"/>
  <c r="Z119" i="377"/>
  <c r="Z120" i="377"/>
  <c r="Z121" i="377"/>
  <c r="Z122" i="377"/>
  <c r="Z123" i="377"/>
  <c r="Z124" i="377"/>
  <c r="Z125" i="377"/>
  <c r="Z126" i="377"/>
  <c r="Z127" i="377"/>
  <c r="Z128" i="377"/>
  <c r="Z129" i="377"/>
  <c r="Z130" i="377"/>
  <c r="Z131" i="377"/>
  <c r="Z132" i="377"/>
  <c r="Z133" i="377"/>
  <c r="Z134" i="377"/>
  <c r="Z135" i="377"/>
  <c r="Z136" i="377"/>
  <c r="Z137" i="377"/>
  <c r="Z138" i="377"/>
  <c r="Z139" i="377"/>
  <c r="Z140" i="377"/>
  <c r="Z141" i="377"/>
  <c r="Z142" i="377"/>
  <c r="Z143" i="377"/>
  <c r="Z144" i="377"/>
  <c r="Z145" i="377"/>
  <c r="Z146" i="377"/>
  <c r="Z147" i="377"/>
  <c r="Z148" i="377"/>
  <c r="Z149" i="377"/>
  <c r="Z150" i="377"/>
  <c r="Z151" i="377"/>
  <c r="Z152" i="377"/>
  <c r="Z153" i="377"/>
  <c r="Z154" i="377"/>
  <c r="Z155" i="377"/>
  <c r="Z156" i="377"/>
  <c r="Z157" i="377"/>
  <c r="Z158" i="377"/>
  <c r="Z159" i="377"/>
  <c r="Z160" i="377"/>
  <c r="Z161" i="377"/>
  <c r="Z162" i="377"/>
  <c r="Z163" i="377"/>
  <c r="Z164" i="377"/>
  <c r="Z165" i="377"/>
  <c r="Z166" i="377"/>
  <c r="Z167" i="377"/>
  <c r="Z168" i="377"/>
  <c r="Z169" i="377"/>
  <c r="Z170" i="377"/>
  <c r="Z171" i="377"/>
  <c r="Z172" i="377"/>
  <c r="Z173" i="377"/>
  <c r="Z174" i="377"/>
  <c r="Z175" i="377"/>
  <c r="Z176" i="377"/>
  <c r="Z177" i="377"/>
  <c r="Z178" i="377"/>
  <c r="Z179" i="377"/>
  <c r="Z180" i="377"/>
  <c r="Z181" i="377"/>
  <c r="Z182" i="377"/>
  <c r="Z183" i="377"/>
  <c r="Z184" i="377"/>
  <c r="Z185" i="377"/>
  <c r="Z186" i="377"/>
  <c r="Z187" i="377"/>
  <c r="Z188" i="377"/>
  <c r="Z189" i="377"/>
  <c r="Z190" i="377"/>
  <c r="Z191" i="377"/>
  <c r="Z192" i="377"/>
  <c r="Z193" i="377"/>
  <c r="Z194" i="377"/>
  <c r="Z195" i="377"/>
  <c r="Z196" i="377"/>
  <c r="Z197" i="377"/>
  <c r="Z198" i="377"/>
  <c r="Z199" i="377"/>
  <c r="Z200" i="377"/>
  <c r="Z201" i="377"/>
  <c r="Z202" i="377"/>
  <c r="Z203" i="377"/>
  <c r="Z204" i="377"/>
  <c r="Z205" i="377"/>
  <c r="Z206" i="377"/>
  <c r="Z207" i="377"/>
  <c r="Z208" i="377"/>
  <c r="Z209" i="377"/>
  <c r="Z210" i="377"/>
  <c r="Z211" i="377"/>
  <c r="Z212" i="377"/>
  <c r="Z213" i="377"/>
  <c r="Z214" i="377"/>
  <c r="Z215" i="377"/>
  <c r="Z216" i="377"/>
  <c r="Z217" i="377"/>
  <c r="Z218" i="377"/>
  <c r="Z219" i="377"/>
  <c r="Z220" i="377"/>
  <c r="Z221" i="377"/>
  <c r="Z222" i="377"/>
  <c r="Z223" i="377"/>
  <c r="Z224" i="377"/>
  <c r="Z225" i="377"/>
  <c r="Z226" i="377"/>
  <c r="Z227" i="377"/>
  <c r="Z228" i="377"/>
  <c r="Z229" i="377"/>
  <c r="Z230" i="377"/>
  <c r="Z231" i="377"/>
  <c r="Z232" i="377"/>
  <c r="Z233" i="377"/>
  <c r="Z234" i="377"/>
  <c r="Z235" i="377"/>
  <c r="Z236" i="377"/>
  <c r="Z237" i="377"/>
  <c r="Z238" i="377"/>
  <c r="Z239" i="377"/>
  <c r="Z240" i="377"/>
  <c r="Z241" i="377"/>
  <c r="Z242" i="377"/>
  <c r="Z243" i="377"/>
  <c r="Z244" i="377"/>
  <c r="Z245" i="377"/>
  <c r="Z246" i="377"/>
  <c r="Z247" i="377"/>
  <c r="Z248" i="377"/>
  <c r="Z249" i="377"/>
  <c r="Z250" i="377"/>
  <c r="Z251" i="377"/>
  <c r="Z252" i="377"/>
  <c r="Z253" i="377"/>
  <c r="Z254" i="377"/>
  <c r="Z255" i="377"/>
  <c r="Z256" i="377"/>
  <c r="Z257" i="377"/>
  <c r="Z258" i="377"/>
  <c r="Z259" i="377"/>
  <c r="Z260" i="377"/>
  <c r="Z261" i="377"/>
  <c r="Z262" i="377"/>
  <c r="Z263" i="377"/>
  <c r="Z264" i="377"/>
  <c r="Z265" i="377"/>
  <c r="Z266" i="377"/>
  <c r="Z267" i="377"/>
  <c r="Z268" i="377"/>
  <c r="Z269" i="377"/>
  <c r="Z270" i="377"/>
  <c r="Z271" i="377"/>
  <c r="Z272" i="377"/>
  <c r="Z273" i="377"/>
  <c r="Z274" i="377"/>
  <c r="Z275" i="377"/>
  <c r="Z276" i="377"/>
  <c r="Z277" i="377"/>
  <c r="Z278" i="377"/>
  <c r="Z279" i="377"/>
  <c r="Z280" i="377"/>
  <c r="Z281" i="377"/>
  <c r="Z282" i="377"/>
  <c r="Z283" i="377"/>
  <c r="Z284" i="377"/>
  <c r="Z285" i="377"/>
  <c r="Z286" i="377"/>
  <c r="Z287" i="377"/>
  <c r="Z288" i="377"/>
  <c r="Z289" i="377"/>
  <c r="Z290" i="377"/>
  <c r="Z291" i="377"/>
  <c r="Z292" i="377"/>
  <c r="Z293" i="377"/>
  <c r="Z294" i="377"/>
  <c r="Z295" i="377"/>
  <c r="Z296" i="377"/>
  <c r="Z297" i="377"/>
  <c r="Z298" i="377"/>
  <c r="Z299" i="377"/>
  <c r="Z300" i="377"/>
  <c r="Z301" i="377"/>
  <c r="Z302" i="377"/>
  <c r="Z303" i="377"/>
  <c r="Z304" i="377"/>
  <c r="Z305" i="377"/>
  <c r="Z306" i="377"/>
  <c r="Z307" i="377"/>
  <c r="Z308" i="377"/>
  <c r="Z309" i="377"/>
  <c r="Z310" i="377"/>
  <c r="Z311" i="377"/>
  <c r="Z312" i="377"/>
  <c r="Z313" i="377"/>
  <c r="Z314" i="377"/>
  <c r="Z315" i="377"/>
  <c r="Z316" i="377"/>
  <c r="Z317" i="377"/>
  <c r="Z318" i="377"/>
  <c r="Z319" i="377"/>
  <c r="Z320" i="377"/>
  <c r="Z321" i="377"/>
  <c r="Z322" i="377"/>
  <c r="Z323" i="377"/>
  <c r="Z324" i="377"/>
  <c r="Z325" i="377"/>
  <c r="Z326" i="377"/>
  <c r="Z327" i="377"/>
  <c r="Z328" i="377"/>
  <c r="Z329" i="377"/>
  <c r="Z330" i="377"/>
  <c r="Z331" i="377"/>
  <c r="Z332" i="377"/>
  <c r="Z333" i="377"/>
  <c r="Z334" i="377"/>
  <c r="Z335" i="377"/>
  <c r="Z336" i="377"/>
  <c r="Z337" i="377"/>
  <c r="Z338" i="377"/>
  <c r="Z339" i="377"/>
  <c r="Z340" i="377"/>
  <c r="Z341" i="377"/>
  <c r="Z342" i="377"/>
  <c r="Z343" i="377"/>
  <c r="Z344" i="377"/>
  <c r="Z345" i="377"/>
  <c r="Z346" i="377"/>
  <c r="Z347" i="377"/>
  <c r="Z348" i="377"/>
  <c r="Z349" i="377"/>
  <c r="Z350" i="377"/>
  <c r="Z351" i="377"/>
  <c r="Z352" i="377"/>
  <c r="Z353" i="377"/>
  <c r="Z354" i="377"/>
  <c r="Z355" i="377"/>
  <c r="Z356" i="377"/>
  <c r="Z357" i="377"/>
  <c r="Z358" i="377"/>
  <c r="Z359" i="377"/>
  <c r="Z360" i="377"/>
  <c r="Z361" i="377"/>
  <c r="Z362" i="377"/>
  <c r="Z363" i="377"/>
  <c r="Z364" i="377"/>
  <c r="Z365" i="377"/>
  <c r="Z366" i="377"/>
  <c r="Z367" i="377"/>
  <c r="Z368" i="377"/>
  <c r="Z369" i="377"/>
  <c r="Z370" i="377"/>
  <c r="Z371" i="377"/>
  <c r="Z372" i="377"/>
  <c r="Z373" i="377"/>
  <c r="Z374" i="377"/>
  <c r="Z375" i="377"/>
  <c r="Z376" i="377"/>
  <c r="Z377" i="377"/>
  <c r="Z378" i="377"/>
  <c r="Z379" i="377"/>
  <c r="Z380" i="377"/>
  <c r="Z381" i="377"/>
  <c r="Z382" i="377"/>
  <c r="Z383" i="377"/>
  <c r="Z384" i="377"/>
  <c r="Z385" i="377"/>
  <c r="Z386" i="377"/>
  <c r="Z387" i="377"/>
  <c r="Z388" i="377"/>
  <c r="Z389" i="377"/>
  <c r="Z390" i="377"/>
  <c r="Z391" i="377"/>
  <c r="Z392" i="377"/>
  <c r="Z393" i="377"/>
  <c r="Z394" i="377"/>
  <c r="Z395" i="377"/>
  <c r="Z396" i="377"/>
  <c r="Z397" i="377"/>
  <c r="Z398" i="377"/>
  <c r="Z399" i="377"/>
  <c r="Z400" i="377"/>
  <c r="Z401" i="377"/>
  <c r="Z402" i="377"/>
  <c r="Z403" i="377"/>
  <c r="Z404" i="377"/>
  <c r="Z405" i="377"/>
  <c r="Z406" i="377"/>
  <c r="Z407" i="377"/>
  <c r="Z408" i="377"/>
  <c r="Z409" i="377"/>
  <c r="Z410" i="377"/>
  <c r="Z411" i="377"/>
  <c r="Z412" i="377"/>
  <c r="Z413" i="377"/>
  <c r="Z414" i="377"/>
  <c r="Z415" i="377"/>
  <c r="Z416" i="377"/>
  <c r="Z417" i="377"/>
  <c r="Z418" i="377"/>
  <c r="Z419" i="377"/>
  <c r="Z420" i="377"/>
  <c r="Z421" i="377"/>
  <c r="Z422" i="377"/>
  <c r="Z423" i="377"/>
  <c r="Z424" i="377"/>
  <c r="Z425" i="377"/>
  <c r="Z426" i="377"/>
  <c r="Z427" i="377"/>
  <c r="Z428" i="377"/>
  <c r="Z429" i="377"/>
  <c r="Z430" i="377"/>
  <c r="Z431" i="377"/>
  <c r="Z432" i="377"/>
  <c r="Z433" i="377"/>
  <c r="Z434" i="377"/>
  <c r="Z435" i="377"/>
  <c r="Z436" i="377"/>
  <c r="Z437" i="377"/>
  <c r="Z438" i="377"/>
  <c r="Z439" i="377"/>
  <c r="Z440" i="377"/>
  <c r="Z441" i="377"/>
  <c r="Z442" i="377"/>
  <c r="Z443" i="377"/>
  <c r="Z444" i="377"/>
  <c r="Z445" i="377"/>
  <c r="Z446" i="377"/>
  <c r="Z447" i="377"/>
  <c r="Z448" i="377"/>
  <c r="Z449" i="377"/>
  <c r="Z450" i="377"/>
  <c r="Z2" i="377"/>
  <c r="B2" i="387" l="1"/>
  <c r="C2" i="387"/>
  <c r="B3" i="387"/>
  <c r="C3" i="387"/>
  <c r="AE52" i="376"/>
  <c r="AE60" i="376"/>
  <c r="AE72" i="376"/>
  <c r="AE96" i="376"/>
  <c r="AE109" i="376"/>
  <c r="AE125" i="376"/>
  <c r="AE157" i="376"/>
  <c r="AE207" i="376"/>
  <c r="AE249" i="376"/>
  <c r="AE255" i="376"/>
  <c r="AE262" i="376"/>
  <c r="AE290" i="376"/>
  <c r="AE292" i="376"/>
  <c r="AE294" i="376"/>
  <c r="AE300" i="376"/>
  <c r="AE349" i="376"/>
  <c r="AE380" i="376"/>
  <c r="AE381" i="376"/>
  <c r="AE422" i="376"/>
  <c r="AE436" i="376"/>
  <c r="AE452" i="376"/>
  <c r="AE478" i="376"/>
  <c r="AE479" i="376"/>
  <c r="AE486" i="376"/>
  <c r="AE493" i="376"/>
  <c r="AE496" i="376"/>
  <c r="AE524" i="376"/>
  <c r="AE546" i="376"/>
  <c r="AE604" i="376"/>
  <c r="AE607" i="376"/>
  <c r="AE612" i="376"/>
  <c r="AE635" i="376"/>
  <c r="AE640" i="376"/>
  <c r="AE641" i="376"/>
  <c r="AE666" i="376"/>
  <c r="AE670" i="376"/>
  <c r="AE672" i="376"/>
  <c r="AE676" i="376"/>
  <c r="AE690" i="376"/>
  <c r="AE700" i="376"/>
  <c r="AE753" i="376"/>
  <c r="AE759" i="376"/>
  <c r="AE806" i="376"/>
  <c r="AE808" i="376"/>
  <c r="AE811" i="376"/>
  <c r="AE814" i="376"/>
  <c r="AE821" i="376"/>
  <c r="AE822" i="376"/>
  <c r="AE830" i="376"/>
  <c r="AE834" i="376"/>
  <c r="AE844" i="376"/>
  <c r="AE851" i="376"/>
  <c r="AE853" i="376"/>
  <c r="AE890" i="376"/>
  <c r="AE926" i="376"/>
  <c r="AE969" i="376"/>
  <c r="AE1060" i="376"/>
  <c r="AE1076" i="376"/>
  <c r="AE1078" i="376"/>
  <c r="AE1126" i="376"/>
  <c r="AE1142" i="376"/>
  <c r="AE1244" i="376"/>
  <c r="AE1245" i="376"/>
  <c r="AE1263" i="376"/>
  <c r="AE1266" i="376"/>
  <c r="B3" i="377" l="1"/>
  <c r="C3" i="377"/>
  <c r="B4" i="377"/>
  <c r="C4" i="377"/>
  <c r="B5" i="377"/>
  <c r="C5" i="377"/>
  <c r="B6" i="377"/>
  <c r="C6" i="377"/>
  <c r="B7" i="377"/>
  <c r="C7" i="377"/>
  <c r="B8" i="377"/>
  <c r="C8" i="377"/>
  <c r="B9" i="377"/>
  <c r="C9" i="377"/>
  <c r="B10" i="377"/>
  <c r="C10" i="377"/>
  <c r="B11" i="377"/>
  <c r="C11" i="377"/>
  <c r="B12" i="377"/>
  <c r="C12" i="377"/>
  <c r="B13" i="377"/>
  <c r="C13" i="377"/>
  <c r="B14" i="377"/>
  <c r="C14" i="377"/>
  <c r="B15" i="377"/>
  <c r="C15" i="377"/>
  <c r="B16" i="377"/>
  <c r="C16" i="377"/>
  <c r="B17" i="377"/>
  <c r="C17" i="377"/>
  <c r="B18" i="377"/>
  <c r="C18" i="377"/>
  <c r="B19" i="377"/>
  <c r="C19" i="377"/>
  <c r="B20" i="377"/>
  <c r="C20" i="377"/>
  <c r="B21" i="377"/>
  <c r="C21" i="377"/>
  <c r="B22" i="377"/>
  <c r="C22" i="377"/>
  <c r="B23" i="377"/>
  <c r="C23" i="377"/>
  <c r="B24" i="377"/>
  <c r="C24" i="377"/>
  <c r="B25" i="377"/>
  <c r="C25" i="377"/>
  <c r="B26" i="377"/>
  <c r="C26" i="377"/>
  <c r="B27" i="377"/>
  <c r="C27" i="377"/>
  <c r="B28" i="377"/>
  <c r="C28" i="377"/>
  <c r="B29" i="377"/>
  <c r="C29" i="377"/>
  <c r="B30" i="377"/>
  <c r="C30" i="377"/>
  <c r="B31" i="377"/>
  <c r="C31" i="377"/>
  <c r="B32" i="377"/>
  <c r="C32" i="377"/>
  <c r="B33" i="377"/>
  <c r="C33" i="377"/>
  <c r="B34" i="377"/>
  <c r="C34" i="377"/>
  <c r="B35" i="377"/>
  <c r="C35" i="377"/>
  <c r="B36" i="377"/>
  <c r="C36" i="377"/>
  <c r="B37" i="377"/>
  <c r="C37" i="377"/>
  <c r="B38" i="377"/>
  <c r="C38" i="377"/>
  <c r="B39" i="377"/>
  <c r="C39" i="377"/>
  <c r="B40" i="377"/>
  <c r="C40" i="377"/>
  <c r="B41" i="377"/>
  <c r="C41" i="377"/>
  <c r="B42" i="377"/>
  <c r="C42" i="377"/>
  <c r="B43" i="377"/>
  <c r="C43" i="377"/>
  <c r="B44" i="377"/>
  <c r="C44" i="377"/>
  <c r="B45" i="377"/>
  <c r="C45" i="377"/>
  <c r="B46" i="377"/>
  <c r="C46" i="377"/>
  <c r="B47" i="377"/>
  <c r="C47" i="377"/>
  <c r="B48" i="377"/>
  <c r="C48" i="377"/>
  <c r="B49" i="377"/>
  <c r="C49" i="377"/>
  <c r="B50" i="377"/>
  <c r="C50" i="377"/>
  <c r="B51" i="377"/>
  <c r="C51" i="377"/>
  <c r="B52" i="377"/>
  <c r="C52" i="377"/>
  <c r="B53" i="377"/>
  <c r="C53" i="377"/>
  <c r="B54" i="377"/>
  <c r="C54" i="377"/>
  <c r="B55" i="377"/>
  <c r="C55" i="377"/>
  <c r="B56" i="377"/>
  <c r="C56" i="377"/>
  <c r="B57" i="377"/>
  <c r="C57" i="377"/>
  <c r="B58" i="377"/>
  <c r="C58" i="377"/>
  <c r="B59" i="377"/>
  <c r="C59" i="377"/>
  <c r="B60" i="377"/>
  <c r="C60" i="377"/>
  <c r="B61" i="377"/>
  <c r="C61" i="377"/>
  <c r="B62" i="377"/>
  <c r="C62" i="377"/>
  <c r="B63" i="377"/>
  <c r="C63" i="377"/>
  <c r="B64" i="377"/>
  <c r="C64" i="377"/>
  <c r="B65" i="377"/>
  <c r="C65" i="377"/>
  <c r="B66" i="377"/>
  <c r="C66" i="377"/>
  <c r="B67" i="377"/>
  <c r="C67" i="377"/>
  <c r="B68" i="377"/>
  <c r="C68" i="377"/>
  <c r="B69" i="377"/>
  <c r="C69" i="377"/>
  <c r="B70" i="377"/>
  <c r="C70" i="377"/>
  <c r="B71" i="377"/>
  <c r="C71" i="377"/>
  <c r="B72" i="377"/>
  <c r="C72" i="377"/>
  <c r="B73" i="377"/>
  <c r="C73" i="377"/>
  <c r="B74" i="377"/>
  <c r="C74" i="377"/>
  <c r="B75" i="377"/>
  <c r="C75" i="377"/>
  <c r="B76" i="377"/>
  <c r="C76" i="377"/>
  <c r="B77" i="377"/>
  <c r="C77" i="377"/>
  <c r="B78" i="377"/>
  <c r="C78" i="377"/>
  <c r="B79" i="377"/>
  <c r="C79" i="377"/>
  <c r="B80" i="377"/>
  <c r="C80" i="377"/>
  <c r="B81" i="377"/>
  <c r="C81" i="377"/>
  <c r="B82" i="377"/>
  <c r="C82" i="377"/>
  <c r="B83" i="377"/>
  <c r="C83" i="377"/>
  <c r="B84" i="377"/>
  <c r="C84" i="377"/>
  <c r="B85" i="377"/>
  <c r="C85" i="377"/>
  <c r="B86" i="377"/>
  <c r="C86" i="377"/>
  <c r="B87" i="377"/>
  <c r="C87" i="377"/>
  <c r="B88" i="377"/>
  <c r="C88" i="377"/>
  <c r="B89" i="377"/>
  <c r="C89" i="377"/>
  <c r="B90" i="377"/>
  <c r="C90" i="377"/>
  <c r="B91" i="377"/>
  <c r="C91" i="377"/>
  <c r="B92" i="377"/>
  <c r="C92" i="377"/>
  <c r="B93" i="377"/>
  <c r="C93" i="377"/>
  <c r="B94" i="377"/>
  <c r="C94" i="377"/>
  <c r="B95" i="377"/>
  <c r="C95" i="377"/>
  <c r="B96" i="377"/>
  <c r="C96" i="377"/>
  <c r="B97" i="377"/>
  <c r="C97" i="377"/>
  <c r="B98" i="377"/>
  <c r="C98" i="377"/>
  <c r="B99" i="377"/>
  <c r="C99" i="377"/>
  <c r="B100" i="377"/>
  <c r="C100" i="377"/>
  <c r="B101" i="377"/>
  <c r="C101" i="377"/>
  <c r="B102" i="377"/>
  <c r="C102" i="377"/>
  <c r="B103" i="377"/>
  <c r="C103" i="377"/>
  <c r="B104" i="377"/>
  <c r="C104" i="377"/>
  <c r="B105" i="377"/>
  <c r="C105" i="377"/>
  <c r="B106" i="377"/>
  <c r="C106" i="377"/>
  <c r="B107" i="377"/>
  <c r="C107" i="377"/>
  <c r="B108" i="377"/>
  <c r="C108" i="377"/>
  <c r="B109" i="377"/>
  <c r="C109" i="377"/>
  <c r="B110" i="377"/>
  <c r="C110" i="377"/>
  <c r="B111" i="377"/>
  <c r="C111" i="377"/>
  <c r="B112" i="377"/>
  <c r="C112" i="377"/>
  <c r="B113" i="377"/>
  <c r="C113" i="377"/>
  <c r="B114" i="377"/>
  <c r="C114" i="377"/>
  <c r="B115" i="377"/>
  <c r="C115" i="377"/>
  <c r="B116" i="377"/>
  <c r="C116" i="377"/>
  <c r="B117" i="377"/>
  <c r="C117" i="377"/>
  <c r="B118" i="377"/>
  <c r="C118" i="377"/>
  <c r="B119" i="377"/>
  <c r="C119" i="377"/>
  <c r="B120" i="377"/>
  <c r="C120" i="377"/>
  <c r="B121" i="377"/>
  <c r="C121" i="377"/>
  <c r="B122" i="377"/>
  <c r="C122" i="377"/>
  <c r="B123" i="377"/>
  <c r="C123" i="377"/>
  <c r="B124" i="377"/>
  <c r="C124" i="377"/>
  <c r="B125" i="377"/>
  <c r="C125" i="377"/>
  <c r="B126" i="377"/>
  <c r="C126" i="377"/>
  <c r="B127" i="377"/>
  <c r="C127" i="377"/>
  <c r="B128" i="377"/>
  <c r="C128" i="377"/>
  <c r="B129" i="377"/>
  <c r="C129" i="377"/>
  <c r="B130" i="377"/>
  <c r="C130" i="377"/>
  <c r="B131" i="377"/>
  <c r="C131" i="377"/>
  <c r="B132" i="377"/>
  <c r="C132" i="377"/>
  <c r="B133" i="377"/>
  <c r="C133" i="377"/>
  <c r="B134" i="377"/>
  <c r="C134" i="377"/>
  <c r="B135" i="377"/>
  <c r="C135" i="377"/>
  <c r="B136" i="377"/>
  <c r="C136" i="377"/>
  <c r="B137" i="377"/>
  <c r="C137" i="377"/>
  <c r="B138" i="377"/>
  <c r="C138" i="377"/>
  <c r="B139" i="377"/>
  <c r="C139" i="377"/>
  <c r="B140" i="377"/>
  <c r="C140" i="377"/>
  <c r="B141" i="377"/>
  <c r="C141" i="377"/>
  <c r="B142" i="377"/>
  <c r="C142" i="377"/>
  <c r="B143" i="377"/>
  <c r="C143" i="377"/>
  <c r="B144" i="377"/>
  <c r="C144" i="377"/>
  <c r="B145" i="377"/>
  <c r="C145" i="377"/>
  <c r="B146" i="377"/>
  <c r="C146" i="377"/>
  <c r="B147" i="377"/>
  <c r="C147" i="377"/>
  <c r="B148" i="377"/>
  <c r="C148" i="377"/>
  <c r="B149" i="377"/>
  <c r="C149" i="377"/>
  <c r="B150" i="377"/>
  <c r="C150" i="377"/>
  <c r="B151" i="377"/>
  <c r="C151" i="377"/>
  <c r="B152" i="377"/>
  <c r="C152" i="377"/>
  <c r="B153" i="377"/>
  <c r="C153" i="377"/>
  <c r="B154" i="377"/>
  <c r="C154" i="377"/>
  <c r="B155" i="377"/>
  <c r="C155" i="377"/>
  <c r="B156" i="377"/>
  <c r="C156" i="377"/>
  <c r="B157" i="377"/>
  <c r="C157" i="377"/>
  <c r="B158" i="377"/>
  <c r="C158" i="377"/>
  <c r="B159" i="377"/>
  <c r="C159" i="377"/>
  <c r="B160" i="377"/>
  <c r="C160" i="377"/>
  <c r="B161" i="377"/>
  <c r="C161" i="377"/>
  <c r="B162" i="377"/>
  <c r="C162" i="377"/>
  <c r="B163" i="377"/>
  <c r="C163" i="377"/>
  <c r="B164" i="377"/>
  <c r="C164" i="377"/>
  <c r="B165" i="377"/>
  <c r="C165" i="377"/>
  <c r="B166" i="377"/>
  <c r="C166" i="377"/>
  <c r="B167" i="377"/>
  <c r="C167" i="377"/>
  <c r="B168" i="377"/>
  <c r="C168" i="377"/>
  <c r="B169" i="377"/>
  <c r="C169" i="377"/>
  <c r="B170" i="377"/>
  <c r="C170" i="377"/>
  <c r="B171" i="377"/>
  <c r="C171" i="377"/>
  <c r="B172" i="377"/>
  <c r="C172" i="377"/>
  <c r="B173" i="377"/>
  <c r="C173" i="377"/>
  <c r="B174" i="377"/>
  <c r="C174" i="377"/>
  <c r="B175" i="377"/>
  <c r="C175" i="377"/>
  <c r="B176" i="377"/>
  <c r="C176" i="377"/>
  <c r="B177" i="377"/>
  <c r="C177" i="377"/>
  <c r="B178" i="377"/>
  <c r="C178" i="377"/>
  <c r="B179" i="377"/>
  <c r="C179" i="377"/>
  <c r="B180" i="377"/>
  <c r="C180" i="377"/>
  <c r="B181" i="377"/>
  <c r="C181" i="377"/>
  <c r="B182" i="377"/>
  <c r="C182" i="377"/>
  <c r="B183" i="377"/>
  <c r="C183" i="377"/>
  <c r="B184" i="377"/>
  <c r="C184" i="377"/>
  <c r="B185" i="377"/>
  <c r="C185" i="377"/>
  <c r="B186" i="377"/>
  <c r="C186" i="377"/>
  <c r="B187" i="377"/>
  <c r="C187" i="377"/>
  <c r="B188" i="377"/>
  <c r="C188" i="377"/>
  <c r="B189" i="377"/>
  <c r="C189" i="377"/>
  <c r="B190" i="377"/>
  <c r="C190" i="377"/>
  <c r="B191" i="377"/>
  <c r="C191" i="377"/>
  <c r="B192" i="377"/>
  <c r="C192" i="377"/>
  <c r="B193" i="377"/>
  <c r="C193" i="377"/>
  <c r="B194" i="377"/>
  <c r="C194" i="377"/>
  <c r="B195" i="377"/>
  <c r="C195" i="377"/>
  <c r="B196" i="377"/>
  <c r="C196" i="377"/>
  <c r="B197" i="377"/>
  <c r="C197" i="377"/>
  <c r="B198" i="377"/>
  <c r="C198" i="377"/>
  <c r="B199" i="377"/>
  <c r="C199" i="377"/>
  <c r="B200" i="377"/>
  <c r="C200" i="377"/>
  <c r="B201" i="377"/>
  <c r="C201" i="377"/>
  <c r="B202" i="377"/>
  <c r="C202" i="377"/>
  <c r="B203" i="377"/>
  <c r="C203" i="377"/>
  <c r="B204" i="377"/>
  <c r="C204" i="377"/>
  <c r="B205" i="377"/>
  <c r="C205" i="377"/>
  <c r="B206" i="377"/>
  <c r="C206" i="377"/>
  <c r="B207" i="377"/>
  <c r="C207" i="377"/>
  <c r="B208" i="377"/>
  <c r="C208" i="377"/>
  <c r="B209" i="377"/>
  <c r="C209" i="377"/>
  <c r="B210" i="377"/>
  <c r="C210" i="377"/>
  <c r="B211" i="377"/>
  <c r="C211" i="377"/>
  <c r="B212" i="377"/>
  <c r="C212" i="377"/>
  <c r="B213" i="377"/>
  <c r="C213" i="377"/>
  <c r="B214" i="377"/>
  <c r="C214" i="377"/>
  <c r="B215" i="377"/>
  <c r="C215" i="377"/>
  <c r="B216" i="377"/>
  <c r="C216" i="377"/>
  <c r="B217" i="377"/>
  <c r="C217" i="377"/>
  <c r="B218" i="377"/>
  <c r="C218" i="377"/>
  <c r="B219" i="377"/>
  <c r="C219" i="377"/>
  <c r="B220" i="377"/>
  <c r="C220" i="377"/>
  <c r="B221" i="377"/>
  <c r="C221" i="377"/>
  <c r="B222" i="377"/>
  <c r="C222" i="377"/>
  <c r="B223" i="377"/>
  <c r="C223" i="377"/>
  <c r="B224" i="377"/>
  <c r="C224" i="377"/>
  <c r="B225" i="377"/>
  <c r="C225" i="377"/>
  <c r="B226" i="377"/>
  <c r="C226" i="377"/>
  <c r="B227" i="377"/>
  <c r="C227" i="377"/>
  <c r="B228" i="377"/>
  <c r="C228" i="377"/>
  <c r="B229" i="377"/>
  <c r="C229" i="377"/>
  <c r="B230" i="377"/>
  <c r="C230" i="377"/>
  <c r="B231" i="377"/>
  <c r="C231" i="377"/>
  <c r="B232" i="377"/>
  <c r="C232" i="377"/>
  <c r="B233" i="377"/>
  <c r="C233" i="377"/>
  <c r="B234" i="377"/>
  <c r="C234" i="377"/>
  <c r="B235" i="377"/>
  <c r="C235" i="377"/>
  <c r="B236" i="377"/>
  <c r="C236" i="377"/>
  <c r="B237" i="377"/>
  <c r="C237" i="377"/>
  <c r="B238" i="377"/>
  <c r="C238" i="377"/>
  <c r="B239" i="377"/>
  <c r="C239" i="377"/>
  <c r="B240" i="377"/>
  <c r="C240" i="377"/>
  <c r="B241" i="377"/>
  <c r="C241" i="377"/>
  <c r="B242" i="377"/>
  <c r="C242" i="377"/>
  <c r="B243" i="377"/>
  <c r="C243" i="377"/>
  <c r="B244" i="377"/>
  <c r="C244" i="377"/>
  <c r="B245" i="377"/>
  <c r="C245" i="377"/>
  <c r="B246" i="377"/>
  <c r="C246" i="377"/>
  <c r="B247" i="377"/>
  <c r="C247" i="377"/>
  <c r="B248" i="377"/>
  <c r="C248" i="377"/>
  <c r="B249" i="377"/>
  <c r="C249" i="377"/>
  <c r="B250" i="377"/>
  <c r="C250" i="377"/>
  <c r="B251" i="377"/>
  <c r="C251" i="377"/>
  <c r="B252" i="377"/>
  <c r="C252" i="377"/>
  <c r="B253" i="377"/>
  <c r="C253" i="377"/>
  <c r="B254" i="377"/>
  <c r="C254" i="377"/>
  <c r="B255" i="377"/>
  <c r="C255" i="377"/>
  <c r="B256" i="377"/>
  <c r="C256" i="377"/>
  <c r="B257" i="377"/>
  <c r="C257" i="377"/>
  <c r="B258" i="377"/>
  <c r="C258" i="377"/>
  <c r="B259" i="377"/>
  <c r="C259" i="377"/>
  <c r="B260" i="377"/>
  <c r="C260" i="377"/>
  <c r="B261" i="377"/>
  <c r="C261" i="377"/>
  <c r="B262" i="377"/>
  <c r="C262" i="377"/>
  <c r="B263" i="377"/>
  <c r="C263" i="377"/>
  <c r="B264" i="377"/>
  <c r="C264" i="377"/>
  <c r="B265" i="377"/>
  <c r="C265" i="377"/>
  <c r="B266" i="377"/>
  <c r="C266" i="377"/>
  <c r="B267" i="377"/>
  <c r="C267" i="377"/>
  <c r="B268" i="377"/>
  <c r="C268" i="377"/>
  <c r="B269" i="377"/>
  <c r="C269" i="377"/>
  <c r="B270" i="377"/>
  <c r="C270" i="377"/>
  <c r="B271" i="377"/>
  <c r="C271" i="377"/>
  <c r="B272" i="377"/>
  <c r="C272" i="377"/>
  <c r="B273" i="377"/>
  <c r="C273" i="377"/>
  <c r="B274" i="377"/>
  <c r="C274" i="377"/>
  <c r="B275" i="377"/>
  <c r="C275" i="377"/>
  <c r="B276" i="377"/>
  <c r="C276" i="377"/>
  <c r="B277" i="377"/>
  <c r="C277" i="377"/>
  <c r="B278" i="377"/>
  <c r="C278" i="377"/>
  <c r="B279" i="377"/>
  <c r="C279" i="377"/>
  <c r="B280" i="377"/>
  <c r="C280" i="377"/>
  <c r="B281" i="377"/>
  <c r="C281" i="377"/>
  <c r="B282" i="377"/>
  <c r="C282" i="377"/>
  <c r="B283" i="377"/>
  <c r="C283" i="377"/>
  <c r="B284" i="377"/>
  <c r="C284" i="377"/>
  <c r="B285" i="377"/>
  <c r="C285" i="377"/>
  <c r="B286" i="377"/>
  <c r="C286" i="377"/>
  <c r="B287" i="377"/>
  <c r="C287" i="377"/>
  <c r="B288" i="377"/>
  <c r="C288" i="377"/>
  <c r="B289" i="377"/>
  <c r="C289" i="377"/>
  <c r="B290" i="377"/>
  <c r="C290" i="377"/>
  <c r="B291" i="377"/>
  <c r="C291" i="377"/>
  <c r="B292" i="377"/>
  <c r="C292" i="377"/>
  <c r="B293" i="377"/>
  <c r="C293" i="377"/>
  <c r="B294" i="377"/>
  <c r="C294" i="377"/>
  <c r="B295" i="377"/>
  <c r="C295" i="377"/>
  <c r="B296" i="377"/>
  <c r="C296" i="377"/>
  <c r="B297" i="377"/>
  <c r="C297" i="377"/>
  <c r="B298" i="377"/>
  <c r="C298" i="377"/>
  <c r="B299" i="377"/>
  <c r="C299" i="377"/>
  <c r="B300" i="377"/>
  <c r="C300" i="377"/>
  <c r="B301" i="377"/>
  <c r="C301" i="377"/>
  <c r="B302" i="377"/>
  <c r="C302" i="377"/>
  <c r="B303" i="377"/>
  <c r="C303" i="377"/>
  <c r="B304" i="377"/>
  <c r="C304" i="377"/>
  <c r="B305" i="377"/>
  <c r="C305" i="377"/>
  <c r="B306" i="377"/>
  <c r="C306" i="377"/>
  <c r="B307" i="377"/>
  <c r="C307" i="377"/>
  <c r="B308" i="377"/>
  <c r="C308" i="377"/>
  <c r="B309" i="377"/>
  <c r="C309" i="377"/>
  <c r="B310" i="377"/>
  <c r="C310" i="377"/>
  <c r="B311" i="377"/>
  <c r="C311" i="377"/>
  <c r="B312" i="377"/>
  <c r="C312" i="377"/>
  <c r="B313" i="377"/>
  <c r="C313" i="377"/>
  <c r="B314" i="377"/>
  <c r="C314" i="377"/>
  <c r="B315" i="377"/>
  <c r="C315" i="377"/>
  <c r="B316" i="377"/>
  <c r="C316" i="377"/>
  <c r="B317" i="377"/>
  <c r="C317" i="377"/>
  <c r="B318" i="377"/>
  <c r="C318" i="377"/>
  <c r="B319" i="377"/>
  <c r="C319" i="377"/>
  <c r="B320" i="377"/>
  <c r="C320" i="377"/>
  <c r="B321" i="377"/>
  <c r="C321" i="377"/>
  <c r="B322" i="377"/>
  <c r="C322" i="377"/>
  <c r="B323" i="377"/>
  <c r="C323" i="377"/>
  <c r="B324" i="377"/>
  <c r="C324" i="377"/>
  <c r="B325" i="377"/>
  <c r="C325" i="377"/>
  <c r="B326" i="377"/>
  <c r="C326" i="377"/>
  <c r="B327" i="377"/>
  <c r="C327" i="377"/>
  <c r="B328" i="377"/>
  <c r="C328" i="377"/>
  <c r="B329" i="377"/>
  <c r="C329" i="377"/>
  <c r="B330" i="377"/>
  <c r="C330" i="377"/>
  <c r="B331" i="377"/>
  <c r="C331" i="377"/>
  <c r="B332" i="377"/>
  <c r="C332" i="377"/>
  <c r="B333" i="377"/>
  <c r="C333" i="377"/>
  <c r="B334" i="377"/>
  <c r="C334" i="377"/>
  <c r="B335" i="377"/>
  <c r="C335" i="377"/>
  <c r="B336" i="377"/>
  <c r="C336" i="377"/>
  <c r="B337" i="377"/>
  <c r="C337" i="377"/>
  <c r="B338" i="377"/>
  <c r="C338" i="377"/>
  <c r="B339" i="377"/>
  <c r="C339" i="377"/>
  <c r="B340" i="377"/>
  <c r="C340" i="377"/>
  <c r="B341" i="377"/>
  <c r="C341" i="377"/>
  <c r="B342" i="377"/>
  <c r="C342" i="377"/>
  <c r="B343" i="377"/>
  <c r="C343" i="377"/>
  <c r="B344" i="377"/>
  <c r="C344" i="377"/>
  <c r="B345" i="377"/>
  <c r="C345" i="377"/>
  <c r="B346" i="377"/>
  <c r="C346" i="377"/>
  <c r="B347" i="377"/>
  <c r="C347" i="377"/>
  <c r="B348" i="377"/>
  <c r="C348" i="377"/>
  <c r="B349" i="377"/>
  <c r="C349" i="377"/>
  <c r="B350" i="377"/>
  <c r="C350" i="377"/>
  <c r="B351" i="377"/>
  <c r="C351" i="377"/>
  <c r="B352" i="377"/>
  <c r="C352" i="377"/>
  <c r="B353" i="377"/>
  <c r="C353" i="377"/>
  <c r="B354" i="377"/>
  <c r="C354" i="377"/>
  <c r="B355" i="377"/>
  <c r="C355" i="377"/>
  <c r="B356" i="377"/>
  <c r="C356" i="377"/>
  <c r="B357" i="377"/>
  <c r="C357" i="377"/>
  <c r="B358" i="377"/>
  <c r="C358" i="377"/>
  <c r="B359" i="377"/>
  <c r="C359" i="377"/>
  <c r="B360" i="377"/>
  <c r="C360" i="377"/>
  <c r="B361" i="377"/>
  <c r="C361" i="377"/>
  <c r="B362" i="377"/>
  <c r="C362" i="377"/>
  <c r="B363" i="377"/>
  <c r="C363" i="377"/>
  <c r="B364" i="377"/>
  <c r="C364" i="377"/>
  <c r="B365" i="377"/>
  <c r="C365" i="377"/>
  <c r="B366" i="377"/>
  <c r="C366" i="377"/>
  <c r="B367" i="377"/>
  <c r="C367" i="377"/>
  <c r="B368" i="377"/>
  <c r="C368" i="377"/>
  <c r="B369" i="377"/>
  <c r="C369" i="377"/>
  <c r="B370" i="377"/>
  <c r="C370" i="377"/>
  <c r="B371" i="377"/>
  <c r="C371" i="377"/>
  <c r="B372" i="377"/>
  <c r="C372" i="377"/>
  <c r="B373" i="377"/>
  <c r="C373" i="377"/>
  <c r="B374" i="377"/>
  <c r="C374" i="377"/>
  <c r="B375" i="377"/>
  <c r="C375" i="377"/>
  <c r="B376" i="377"/>
  <c r="C376" i="377"/>
  <c r="B377" i="377"/>
  <c r="C377" i="377"/>
  <c r="B378" i="377"/>
  <c r="C378" i="377"/>
  <c r="B379" i="377"/>
  <c r="C379" i="377"/>
  <c r="B380" i="377"/>
  <c r="C380" i="377"/>
  <c r="B381" i="377"/>
  <c r="C381" i="377"/>
  <c r="B382" i="377"/>
  <c r="C382" i="377"/>
  <c r="B383" i="377"/>
  <c r="C383" i="377"/>
  <c r="B384" i="377"/>
  <c r="C384" i="377"/>
  <c r="B385" i="377"/>
  <c r="C385" i="377"/>
  <c r="B386" i="377"/>
  <c r="C386" i="377"/>
  <c r="B387" i="377"/>
  <c r="C387" i="377"/>
  <c r="B388" i="377"/>
  <c r="C388" i="377"/>
  <c r="B389" i="377"/>
  <c r="C389" i="377"/>
  <c r="B390" i="377"/>
  <c r="C390" i="377"/>
  <c r="B391" i="377"/>
  <c r="C391" i="377"/>
  <c r="B392" i="377"/>
  <c r="C392" i="377"/>
  <c r="B393" i="377"/>
  <c r="C393" i="377"/>
  <c r="B394" i="377"/>
  <c r="C394" i="377"/>
  <c r="B395" i="377"/>
  <c r="C395" i="377"/>
  <c r="B396" i="377"/>
  <c r="C396" i="377"/>
  <c r="B397" i="377"/>
  <c r="C397" i="377"/>
  <c r="B398" i="377"/>
  <c r="C398" i="377"/>
  <c r="B399" i="377"/>
  <c r="C399" i="377"/>
  <c r="B400" i="377"/>
  <c r="C400" i="377"/>
  <c r="B401" i="377"/>
  <c r="C401" i="377"/>
  <c r="B402" i="377"/>
  <c r="C402" i="377"/>
  <c r="B403" i="377"/>
  <c r="C403" i="377"/>
  <c r="B404" i="377"/>
  <c r="C404" i="377"/>
  <c r="B405" i="377"/>
  <c r="C405" i="377"/>
  <c r="B406" i="377"/>
  <c r="C406" i="377"/>
  <c r="B407" i="377"/>
  <c r="C407" i="377"/>
  <c r="B408" i="377"/>
  <c r="C408" i="377"/>
  <c r="B409" i="377"/>
  <c r="C409" i="377"/>
  <c r="B410" i="377"/>
  <c r="C410" i="377"/>
  <c r="B411" i="377"/>
  <c r="C411" i="377"/>
  <c r="B412" i="377"/>
  <c r="C412" i="377"/>
  <c r="B413" i="377"/>
  <c r="C413" i="377"/>
  <c r="B414" i="377"/>
  <c r="C414" i="377"/>
  <c r="B415" i="377"/>
  <c r="C415" i="377"/>
  <c r="B416" i="377"/>
  <c r="C416" i="377"/>
  <c r="B417" i="377"/>
  <c r="C417" i="377"/>
  <c r="B418" i="377"/>
  <c r="C418" i="377"/>
  <c r="B419" i="377"/>
  <c r="C419" i="377"/>
  <c r="B420" i="377"/>
  <c r="C420" i="377"/>
  <c r="B421" i="377"/>
  <c r="C421" i="377"/>
  <c r="B422" i="377"/>
  <c r="C422" i="377"/>
  <c r="B423" i="377"/>
  <c r="C423" i="377"/>
  <c r="B424" i="377"/>
  <c r="C424" i="377"/>
  <c r="B425" i="377"/>
  <c r="C425" i="377"/>
  <c r="B426" i="377"/>
  <c r="C426" i="377"/>
  <c r="B427" i="377"/>
  <c r="C427" i="377"/>
  <c r="B428" i="377"/>
  <c r="C428" i="377"/>
  <c r="B429" i="377"/>
  <c r="C429" i="377"/>
  <c r="B430" i="377"/>
  <c r="C430" i="377"/>
  <c r="B431" i="377"/>
  <c r="C431" i="377"/>
  <c r="B432" i="377"/>
  <c r="C432" i="377"/>
  <c r="B433" i="377"/>
  <c r="C433" i="377"/>
  <c r="B434" i="377"/>
  <c r="C434" i="377"/>
  <c r="B435" i="377"/>
  <c r="C435" i="377"/>
  <c r="B436" i="377"/>
  <c r="C436" i="377"/>
  <c r="B437" i="377"/>
  <c r="C437" i="377"/>
  <c r="B438" i="377"/>
  <c r="C438" i="377"/>
  <c r="B439" i="377"/>
  <c r="C439" i="377"/>
  <c r="B440" i="377"/>
  <c r="C440" i="377"/>
  <c r="B441" i="377"/>
  <c r="C441" i="377"/>
  <c r="B442" i="377"/>
  <c r="C442" i="377"/>
  <c r="B443" i="377"/>
  <c r="C443" i="377"/>
  <c r="B444" i="377"/>
  <c r="C444" i="377"/>
  <c r="B445" i="377"/>
  <c r="C445" i="377"/>
  <c r="B446" i="377"/>
  <c r="C446" i="377"/>
  <c r="B447" i="377"/>
  <c r="C447" i="377"/>
  <c r="B448" i="377"/>
  <c r="C448" i="377"/>
  <c r="B449" i="377"/>
  <c r="C449" i="377"/>
  <c r="B450" i="377"/>
  <c r="C450" i="377"/>
  <c r="C1117" i="376"/>
  <c r="C1118" i="376"/>
  <c r="C1119" i="376"/>
  <c r="C1120" i="376"/>
  <c r="C1121" i="376"/>
  <c r="C1122" i="376"/>
  <c r="C1123" i="376"/>
  <c r="C1124" i="376"/>
  <c r="C1125" i="376"/>
  <c r="C1126" i="376"/>
  <c r="C1127" i="376"/>
  <c r="C1128" i="376"/>
  <c r="C1129" i="376"/>
  <c r="C1130" i="376"/>
  <c r="C1131" i="376"/>
  <c r="C1132" i="376"/>
  <c r="C1133" i="376"/>
  <c r="C1134" i="376"/>
  <c r="C1135" i="376"/>
  <c r="C1136" i="376"/>
  <c r="C1137" i="376"/>
  <c r="C1138" i="376"/>
  <c r="C1139" i="376"/>
  <c r="C1140" i="376"/>
  <c r="C1141" i="376"/>
  <c r="C1142" i="376"/>
  <c r="C1143" i="376"/>
  <c r="C1144" i="376"/>
  <c r="C1145" i="376"/>
  <c r="C1146" i="376"/>
  <c r="C1147" i="376"/>
  <c r="C1148" i="376"/>
  <c r="C1149" i="376"/>
  <c r="C1150" i="376"/>
  <c r="C1151" i="376"/>
  <c r="C1152" i="376"/>
  <c r="C1153" i="376"/>
  <c r="C1154" i="376"/>
  <c r="C1155" i="376"/>
  <c r="C1156" i="376"/>
  <c r="C1157" i="376"/>
  <c r="C1158" i="376"/>
  <c r="C1159" i="376"/>
  <c r="C1160" i="376"/>
  <c r="C1161" i="376"/>
  <c r="C1162" i="376"/>
  <c r="C1163" i="376"/>
  <c r="C1164" i="376"/>
  <c r="C1165" i="376"/>
  <c r="C1166" i="376"/>
  <c r="C1167" i="376"/>
  <c r="C1168" i="376"/>
  <c r="C1169" i="376"/>
  <c r="C1170" i="376"/>
  <c r="C1171" i="376"/>
  <c r="C1172" i="376"/>
  <c r="C1173" i="376"/>
  <c r="C1174" i="376"/>
  <c r="C1175" i="376"/>
  <c r="C1176" i="376"/>
  <c r="C1177" i="376"/>
  <c r="C1178" i="376"/>
  <c r="C1179" i="376"/>
  <c r="C1180" i="376"/>
  <c r="C1181" i="376"/>
  <c r="C1182" i="376"/>
  <c r="C1183" i="376"/>
  <c r="C1184" i="376"/>
  <c r="C1185" i="376"/>
  <c r="C1186" i="376"/>
  <c r="C1187" i="376"/>
  <c r="C1188" i="376"/>
  <c r="C1189" i="376"/>
  <c r="C1190" i="376"/>
  <c r="C1191" i="376"/>
  <c r="C1192" i="376"/>
  <c r="C1193" i="376"/>
  <c r="C1194" i="376"/>
  <c r="C1195" i="376"/>
  <c r="C1196" i="376"/>
  <c r="C1197" i="376"/>
  <c r="C1198" i="376"/>
  <c r="C1199" i="376"/>
  <c r="C1200" i="376"/>
  <c r="C1201" i="376"/>
  <c r="C1202" i="376"/>
  <c r="C1203" i="376"/>
  <c r="C1204" i="376"/>
  <c r="C1205" i="376"/>
  <c r="C1206" i="376"/>
  <c r="C1207" i="376"/>
  <c r="C1208" i="376"/>
  <c r="C1209" i="376"/>
  <c r="C1210" i="376"/>
  <c r="C1211" i="376"/>
  <c r="C1212" i="376"/>
  <c r="C1213" i="376"/>
  <c r="C1214" i="376"/>
  <c r="C1215" i="376"/>
  <c r="C1216" i="376"/>
  <c r="C1217" i="376"/>
  <c r="C1218" i="376"/>
  <c r="C1219" i="376"/>
  <c r="C1220" i="376"/>
  <c r="C1221" i="376"/>
  <c r="C1222" i="376"/>
  <c r="C1223" i="376"/>
  <c r="C1224" i="376"/>
  <c r="C1225" i="376"/>
  <c r="C1226" i="376"/>
  <c r="C1227" i="376"/>
  <c r="C1228" i="376"/>
  <c r="C1229" i="376"/>
  <c r="C1230" i="376"/>
  <c r="C1231" i="376"/>
  <c r="C1232" i="376"/>
  <c r="C1233" i="376"/>
  <c r="C1234" i="376"/>
  <c r="C1235" i="376"/>
  <c r="C1236" i="376"/>
  <c r="C1237" i="376"/>
  <c r="C1238" i="376"/>
  <c r="C1239" i="376"/>
  <c r="C1240" i="376"/>
  <c r="C1241" i="376"/>
  <c r="C1242" i="376"/>
  <c r="C1243" i="376"/>
  <c r="C1244" i="376"/>
  <c r="C1245" i="376"/>
  <c r="C1246" i="376"/>
  <c r="C1247" i="376"/>
  <c r="C1248" i="376"/>
  <c r="C1249" i="376"/>
  <c r="C1250" i="376"/>
  <c r="C1251" i="376"/>
  <c r="C1252" i="376"/>
  <c r="C1253" i="376"/>
  <c r="C1254" i="376"/>
  <c r="C1255" i="376"/>
  <c r="C1256" i="376"/>
  <c r="C1257" i="376"/>
  <c r="C1258" i="376"/>
  <c r="C1259" i="376"/>
  <c r="C1260" i="376"/>
  <c r="C1261" i="376"/>
  <c r="C1262" i="376"/>
  <c r="C1263" i="376"/>
  <c r="C1264" i="376"/>
  <c r="C1265" i="376"/>
  <c r="C1266" i="376"/>
  <c r="C1267" i="376"/>
  <c r="C1268" i="376"/>
  <c r="C1269" i="376"/>
  <c r="B1117" i="376"/>
  <c r="B1118" i="376"/>
  <c r="B1119" i="376"/>
  <c r="B1120" i="376"/>
  <c r="B1121" i="376"/>
  <c r="B1122" i="376"/>
  <c r="B1123" i="376"/>
  <c r="B1124" i="376"/>
  <c r="B1125" i="376"/>
  <c r="B1126" i="376"/>
  <c r="B1127" i="376"/>
  <c r="B1128" i="376"/>
  <c r="B1129" i="376"/>
  <c r="B1130" i="376"/>
  <c r="B1131" i="376"/>
  <c r="B1132" i="376"/>
  <c r="B1133" i="376"/>
  <c r="B1134" i="376"/>
  <c r="B1135" i="376"/>
  <c r="B1136" i="376"/>
  <c r="B1137" i="376"/>
  <c r="B1138" i="376"/>
  <c r="B1139" i="376"/>
  <c r="B1140" i="376"/>
  <c r="B1141" i="376"/>
  <c r="B1142" i="376"/>
  <c r="B1143" i="376"/>
  <c r="B1144" i="376"/>
  <c r="B1145" i="376"/>
  <c r="B1146" i="376"/>
  <c r="B1147" i="376"/>
  <c r="B1148" i="376"/>
  <c r="B1149" i="376"/>
  <c r="B1150" i="376"/>
  <c r="B1151" i="376"/>
  <c r="B1152" i="376"/>
  <c r="B1153" i="376"/>
  <c r="B1154" i="376"/>
  <c r="B1155" i="376"/>
  <c r="B1156" i="376"/>
  <c r="B1157" i="376"/>
  <c r="B1158" i="376"/>
  <c r="B1159" i="376"/>
  <c r="B1160" i="376"/>
  <c r="B1161" i="376"/>
  <c r="B1162" i="376"/>
  <c r="B1163" i="376"/>
  <c r="B1164" i="376"/>
  <c r="B1165" i="376"/>
  <c r="B1166" i="376"/>
  <c r="B1167" i="376"/>
  <c r="B1168" i="376"/>
  <c r="B1169" i="376"/>
  <c r="B1170" i="376"/>
  <c r="B1171" i="376"/>
  <c r="B1172" i="376"/>
  <c r="B1173" i="376"/>
  <c r="B1174" i="376"/>
  <c r="B1175" i="376"/>
  <c r="B1176" i="376"/>
  <c r="B1177" i="376"/>
  <c r="B1178" i="376"/>
  <c r="B1179" i="376"/>
  <c r="B1180" i="376"/>
  <c r="B1181" i="376"/>
  <c r="B1182" i="376"/>
  <c r="B1183" i="376"/>
  <c r="B1184" i="376"/>
  <c r="B1185" i="376"/>
  <c r="B1186" i="376"/>
  <c r="B1187" i="376"/>
  <c r="B1188" i="376"/>
  <c r="B1189" i="376"/>
  <c r="B1190" i="376"/>
  <c r="B1191" i="376"/>
  <c r="B1192" i="376"/>
  <c r="B1193" i="376"/>
  <c r="B1194" i="376"/>
  <c r="B1195" i="376"/>
  <c r="B1196" i="376"/>
  <c r="B1197" i="376"/>
  <c r="B1198" i="376"/>
  <c r="B1199" i="376"/>
  <c r="B1200" i="376"/>
  <c r="B1201" i="376"/>
  <c r="B1202" i="376"/>
  <c r="B1203" i="376"/>
  <c r="B1204" i="376"/>
  <c r="B1205" i="376"/>
  <c r="B1206" i="376"/>
  <c r="B1207" i="376"/>
  <c r="B1208" i="376"/>
  <c r="B1209" i="376"/>
  <c r="B1210" i="376"/>
  <c r="B1211" i="376"/>
  <c r="B1212" i="376"/>
  <c r="B1213" i="376"/>
  <c r="B1214" i="376"/>
  <c r="B1215" i="376"/>
  <c r="B1216" i="376"/>
  <c r="B1217" i="376"/>
  <c r="B1218" i="376"/>
  <c r="B1219" i="376"/>
  <c r="B1220" i="376"/>
  <c r="B1221" i="376"/>
  <c r="B1222" i="376"/>
  <c r="B1223" i="376"/>
  <c r="B1224" i="376"/>
  <c r="B1225" i="376"/>
  <c r="B1226" i="376"/>
  <c r="B1227" i="376"/>
  <c r="B1228" i="376"/>
  <c r="B1229" i="376"/>
  <c r="B1230" i="376"/>
  <c r="B1231" i="376"/>
  <c r="B1232" i="376"/>
  <c r="B1233" i="376"/>
  <c r="B1234" i="376"/>
  <c r="B1235" i="376"/>
  <c r="B1236" i="376"/>
  <c r="B1237" i="376"/>
  <c r="B1238" i="376"/>
  <c r="B1239" i="376"/>
  <c r="B1240" i="376"/>
  <c r="B1241" i="376"/>
  <c r="B1242" i="376"/>
  <c r="B1243" i="376"/>
  <c r="B1244" i="376"/>
  <c r="B1245" i="376"/>
  <c r="B1246" i="376"/>
  <c r="B1247" i="376"/>
  <c r="B1248" i="376"/>
  <c r="B1249" i="376"/>
  <c r="B1250" i="376"/>
  <c r="B1251" i="376"/>
  <c r="B1252" i="376"/>
  <c r="B1253" i="376"/>
  <c r="B1254" i="376"/>
  <c r="B1255" i="376"/>
  <c r="B1256" i="376"/>
  <c r="B1257" i="376"/>
  <c r="B1258" i="376"/>
  <c r="B1259" i="376"/>
  <c r="B1260" i="376"/>
  <c r="B1261" i="376"/>
  <c r="B1262" i="376"/>
  <c r="B1263" i="376"/>
  <c r="B1264" i="376"/>
  <c r="B1265" i="376"/>
  <c r="B1266" i="376"/>
  <c r="B1267" i="376"/>
  <c r="B1268" i="376"/>
  <c r="B1269" i="376"/>
  <c r="C3" i="376"/>
  <c r="C4" i="376"/>
  <c r="C5" i="376"/>
  <c r="C6" i="376"/>
  <c r="C7" i="376"/>
  <c r="C8" i="376"/>
  <c r="C9" i="376"/>
  <c r="C10" i="376"/>
  <c r="C11" i="376"/>
  <c r="C12" i="376"/>
  <c r="C13" i="376"/>
  <c r="C14" i="376"/>
  <c r="C15" i="376"/>
  <c r="C16" i="376"/>
  <c r="C17" i="376"/>
  <c r="C18" i="376"/>
  <c r="C19" i="376"/>
  <c r="C20" i="376"/>
  <c r="C21" i="376"/>
  <c r="C22" i="376"/>
  <c r="C23" i="376"/>
  <c r="C24" i="376"/>
  <c r="C25" i="376"/>
  <c r="C26" i="376"/>
  <c r="C27" i="376"/>
  <c r="C28" i="376"/>
  <c r="C29" i="376"/>
  <c r="C30" i="376"/>
  <c r="C31" i="376"/>
  <c r="C32" i="376"/>
  <c r="C33" i="376"/>
  <c r="C34" i="376"/>
  <c r="C35" i="376"/>
  <c r="C36" i="376"/>
  <c r="C37" i="376"/>
  <c r="C38" i="376"/>
  <c r="C39" i="376"/>
  <c r="C40" i="376"/>
  <c r="C41" i="376"/>
  <c r="C42" i="376"/>
  <c r="C43" i="376"/>
  <c r="C44" i="376"/>
  <c r="C45" i="376"/>
  <c r="C46" i="376"/>
  <c r="C47" i="376"/>
  <c r="C48" i="376"/>
  <c r="C49" i="376"/>
  <c r="C50" i="376"/>
  <c r="C51" i="376"/>
  <c r="C52" i="376"/>
  <c r="C53" i="376"/>
  <c r="C54" i="376"/>
  <c r="C55" i="376"/>
  <c r="C56" i="376"/>
  <c r="C57" i="376"/>
  <c r="C58" i="376"/>
  <c r="C59" i="376"/>
  <c r="C60" i="376"/>
  <c r="C61" i="376"/>
  <c r="C62" i="376"/>
  <c r="C63" i="376"/>
  <c r="C64" i="376"/>
  <c r="C65" i="376"/>
  <c r="C66" i="376"/>
  <c r="C67" i="376"/>
  <c r="C68" i="376"/>
  <c r="C69" i="376"/>
  <c r="C70" i="376"/>
  <c r="C71" i="376"/>
  <c r="C72" i="376"/>
  <c r="C73" i="376"/>
  <c r="C74" i="376"/>
  <c r="C75" i="376"/>
  <c r="C76" i="376"/>
  <c r="C77" i="376"/>
  <c r="C78" i="376"/>
  <c r="C79" i="376"/>
  <c r="C80" i="376"/>
  <c r="C81" i="376"/>
  <c r="C82" i="376"/>
  <c r="C83" i="376"/>
  <c r="C84" i="376"/>
  <c r="C85" i="376"/>
  <c r="C86" i="376"/>
  <c r="C87" i="376"/>
  <c r="C88" i="376"/>
  <c r="C89" i="376"/>
  <c r="C90" i="376"/>
  <c r="C91" i="376"/>
  <c r="C92" i="376"/>
  <c r="C93" i="376"/>
  <c r="C94" i="376"/>
  <c r="C95" i="376"/>
  <c r="C96" i="376"/>
  <c r="C97" i="376"/>
  <c r="C98" i="376"/>
  <c r="C99" i="376"/>
  <c r="C100" i="376"/>
  <c r="C101" i="376"/>
  <c r="C102" i="376"/>
  <c r="C103" i="376"/>
  <c r="C104" i="376"/>
  <c r="C105" i="376"/>
  <c r="C106" i="376"/>
  <c r="C107" i="376"/>
  <c r="C108" i="376"/>
  <c r="C109" i="376"/>
  <c r="C110" i="376"/>
  <c r="C111" i="376"/>
  <c r="C112" i="376"/>
  <c r="C113" i="376"/>
  <c r="C114" i="376"/>
  <c r="C115" i="376"/>
  <c r="C116" i="376"/>
  <c r="C117" i="376"/>
  <c r="C118" i="376"/>
  <c r="C119" i="376"/>
  <c r="C120" i="376"/>
  <c r="C121" i="376"/>
  <c r="C122" i="376"/>
  <c r="C123" i="376"/>
  <c r="C124" i="376"/>
  <c r="C125" i="376"/>
  <c r="C126" i="376"/>
  <c r="C127" i="376"/>
  <c r="C128" i="376"/>
  <c r="C129" i="376"/>
  <c r="C130" i="376"/>
  <c r="C131" i="376"/>
  <c r="C132" i="376"/>
  <c r="C133" i="376"/>
  <c r="C134" i="376"/>
  <c r="C135" i="376"/>
  <c r="C136" i="376"/>
  <c r="C137" i="376"/>
  <c r="C138" i="376"/>
  <c r="C139" i="376"/>
  <c r="C140" i="376"/>
  <c r="C141" i="376"/>
  <c r="C142" i="376"/>
  <c r="C143" i="376"/>
  <c r="C144" i="376"/>
  <c r="C145" i="376"/>
  <c r="C146" i="376"/>
  <c r="C147" i="376"/>
  <c r="C148" i="376"/>
  <c r="C149" i="376"/>
  <c r="C150" i="376"/>
  <c r="C151" i="376"/>
  <c r="C152" i="376"/>
  <c r="C153" i="376"/>
  <c r="C154" i="376"/>
  <c r="C155" i="376"/>
  <c r="C156" i="376"/>
  <c r="C157" i="376"/>
  <c r="C158" i="376"/>
  <c r="C159" i="376"/>
  <c r="C160" i="376"/>
  <c r="C161" i="376"/>
  <c r="C162" i="376"/>
  <c r="C163" i="376"/>
  <c r="C164" i="376"/>
  <c r="C165" i="376"/>
  <c r="C166" i="376"/>
  <c r="C167" i="376"/>
  <c r="C168" i="376"/>
  <c r="C169" i="376"/>
  <c r="C170" i="376"/>
  <c r="C171" i="376"/>
  <c r="C172" i="376"/>
  <c r="C173" i="376"/>
  <c r="C174" i="376"/>
  <c r="C175" i="376"/>
  <c r="C176" i="376"/>
  <c r="C177" i="376"/>
  <c r="C178" i="376"/>
  <c r="C179" i="376"/>
  <c r="C180" i="376"/>
  <c r="C181" i="376"/>
  <c r="C182" i="376"/>
  <c r="C183" i="376"/>
  <c r="C184" i="376"/>
  <c r="C185" i="376"/>
  <c r="C186" i="376"/>
  <c r="C187" i="376"/>
  <c r="C188" i="376"/>
  <c r="C189" i="376"/>
  <c r="C190" i="376"/>
  <c r="C191" i="376"/>
  <c r="C192" i="376"/>
  <c r="C193" i="376"/>
  <c r="C194" i="376"/>
  <c r="C195" i="376"/>
  <c r="C196" i="376"/>
  <c r="C197" i="376"/>
  <c r="C198" i="376"/>
  <c r="C199" i="376"/>
  <c r="C200" i="376"/>
  <c r="C201" i="376"/>
  <c r="C202" i="376"/>
  <c r="C203" i="376"/>
  <c r="C204" i="376"/>
  <c r="C205" i="376"/>
  <c r="C206" i="376"/>
  <c r="C207" i="376"/>
  <c r="C208" i="376"/>
  <c r="C209" i="376"/>
  <c r="C210" i="376"/>
  <c r="C211" i="376"/>
  <c r="C212" i="376"/>
  <c r="C213" i="376"/>
  <c r="C214" i="376"/>
  <c r="C215" i="376"/>
  <c r="C216" i="376"/>
  <c r="C217" i="376"/>
  <c r="C218" i="376"/>
  <c r="C219" i="376"/>
  <c r="C220" i="376"/>
  <c r="C221" i="376"/>
  <c r="C222" i="376"/>
  <c r="C223" i="376"/>
  <c r="C224" i="376"/>
  <c r="C225" i="376"/>
  <c r="C226" i="376"/>
  <c r="C227" i="376"/>
  <c r="C228" i="376"/>
  <c r="C229" i="376"/>
  <c r="C230" i="376"/>
  <c r="C231" i="376"/>
  <c r="C232" i="376"/>
  <c r="C233" i="376"/>
  <c r="C234" i="376"/>
  <c r="C235" i="376"/>
  <c r="C236" i="376"/>
  <c r="C237" i="376"/>
  <c r="C238" i="376"/>
  <c r="C239" i="376"/>
  <c r="C240" i="376"/>
  <c r="C241" i="376"/>
  <c r="C242" i="376"/>
  <c r="C243" i="376"/>
  <c r="C244" i="376"/>
  <c r="C245" i="376"/>
  <c r="C246" i="376"/>
  <c r="C247" i="376"/>
  <c r="C248" i="376"/>
  <c r="C249" i="376"/>
  <c r="C250" i="376"/>
  <c r="C251" i="376"/>
  <c r="C252" i="376"/>
  <c r="C253" i="376"/>
  <c r="C254" i="376"/>
  <c r="C255" i="376"/>
  <c r="C256" i="376"/>
  <c r="C257" i="376"/>
  <c r="C258" i="376"/>
  <c r="C259" i="376"/>
  <c r="C260" i="376"/>
  <c r="C261" i="376"/>
  <c r="C262" i="376"/>
  <c r="C263" i="376"/>
  <c r="C264" i="376"/>
  <c r="C265" i="376"/>
  <c r="C266" i="376"/>
  <c r="C267" i="376"/>
  <c r="C268" i="376"/>
  <c r="C269" i="376"/>
  <c r="C270" i="376"/>
  <c r="C271" i="376"/>
  <c r="C272" i="376"/>
  <c r="C273" i="376"/>
  <c r="C274" i="376"/>
  <c r="C275" i="376"/>
  <c r="C276" i="376"/>
  <c r="C277" i="376"/>
  <c r="C278" i="376"/>
  <c r="C279" i="376"/>
  <c r="C280" i="376"/>
  <c r="C281" i="376"/>
  <c r="C282" i="376"/>
  <c r="C283" i="376"/>
  <c r="C284" i="376"/>
  <c r="C285" i="376"/>
  <c r="C286" i="376"/>
  <c r="C287" i="376"/>
  <c r="C288" i="376"/>
  <c r="C289" i="376"/>
  <c r="C290" i="376"/>
  <c r="C291" i="376"/>
  <c r="C292" i="376"/>
  <c r="C293" i="376"/>
  <c r="C294" i="376"/>
  <c r="C295" i="376"/>
  <c r="C296" i="376"/>
  <c r="C297" i="376"/>
  <c r="C298" i="376"/>
  <c r="C299" i="376"/>
  <c r="C300" i="376"/>
  <c r="C301" i="376"/>
  <c r="C302" i="376"/>
  <c r="C303" i="376"/>
  <c r="C304" i="376"/>
  <c r="C305" i="376"/>
  <c r="C306" i="376"/>
  <c r="C307" i="376"/>
  <c r="C308" i="376"/>
  <c r="C309" i="376"/>
  <c r="C310" i="376"/>
  <c r="C311" i="376"/>
  <c r="C312" i="376"/>
  <c r="C313" i="376"/>
  <c r="C314" i="376"/>
  <c r="C315" i="376"/>
  <c r="C316" i="376"/>
  <c r="C317" i="376"/>
  <c r="C318" i="376"/>
  <c r="C319" i="376"/>
  <c r="C320" i="376"/>
  <c r="C321" i="376"/>
  <c r="C322" i="376"/>
  <c r="C323" i="376"/>
  <c r="C324" i="376"/>
  <c r="C325" i="376"/>
  <c r="C326" i="376"/>
  <c r="C327" i="376"/>
  <c r="C328" i="376"/>
  <c r="C329" i="376"/>
  <c r="C330" i="376"/>
  <c r="C331" i="376"/>
  <c r="C332" i="376"/>
  <c r="C333" i="376"/>
  <c r="C334" i="376"/>
  <c r="C335" i="376"/>
  <c r="C336" i="376"/>
  <c r="C337" i="376"/>
  <c r="C338" i="376"/>
  <c r="C339" i="376"/>
  <c r="C340" i="376"/>
  <c r="C341" i="376"/>
  <c r="C342" i="376"/>
  <c r="C343" i="376"/>
  <c r="C344" i="376"/>
  <c r="C345" i="376"/>
  <c r="C346" i="376"/>
  <c r="C347" i="376"/>
  <c r="C348" i="376"/>
  <c r="C349" i="376"/>
  <c r="C350" i="376"/>
  <c r="C351" i="376"/>
  <c r="C352" i="376"/>
  <c r="C353" i="376"/>
  <c r="C354" i="376"/>
  <c r="C355" i="376"/>
  <c r="C356" i="376"/>
  <c r="C357" i="376"/>
  <c r="C358" i="376"/>
  <c r="C359" i="376"/>
  <c r="C360" i="376"/>
  <c r="C361" i="376"/>
  <c r="C362" i="376"/>
  <c r="C363" i="376"/>
  <c r="C364" i="376"/>
  <c r="C365" i="376"/>
  <c r="C366" i="376"/>
  <c r="C367" i="376"/>
  <c r="C368" i="376"/>
  <c r="C369" i="376"/>
  <c r="C370" i="376"/>
  <c r="C371" i="376"/>
  <c r="C372" i="376"/>
  <c r="C373" i="376"/>
  <c r="C374" i="376"/>
  <c r="C375" i="376"/>
  <c r="C376" i="376"/>
  <c r="C377" i="376"/>
  <c r="C378" i="376"/>
  <c r="C379" i="376"/>
  <c r="C380" i="376"/>
  <c r="C381" i="376"/>
  <c r="C382" i="376"/>
  <c r="C383" i="376"/>
  <c r="C384" i="376"/>
  <c r="C385" i="376"/>
  <c r="C386" i="376"/>
  <c r="C387" i="376"/>
  <c r="C388" i="376"/>
  <c r="C389" i="376"/>
  <c r="C390" i="376"/>
  <c r="C391" i="376"/>
  <c r="C392" i="376"/>
  <c r="C393" i="376"/>
  <c r="C394" i="376"/>
  <c r="C395" i="376"/>
  <c r="C396" i="376"/>
  <c r="C397" i="376"/>
  <c r="C398" i="376"/>
  <c r="C399" i="376"/>
  <c r="C400" i="376"/>
  <c r="C401" i="376"/>
  <c r="C402" i="376"/>
  <c r="C403" i="376"/>
  <c r="C404" i="376"/>
  <c r="C405" i="376"/>
  <c r="C406" i="376"/>
  <c r="C407" i="376"/>
  <c r="C408" i="376"/>
  <c r="C409" i="376"/>
  <c r="C410" i="376"/>
  <c r="C411" i="376"/>
  <c r="C412" i="376"/>
  <c r="C413" i="376"/>
  <c r="C414" i="376"/>
  <c r="C415" i="376"/>
  <c r="C416" i="376"/>
  <c r="C417" i="376"/>
  <c r="C418" i="376"/>
  <c r="C419" i="376"/>
  <c r="C420" i="376"/>
  <c r="C421" i="376"/>
  <c r="C422" i="376"/>
  <c r="C423" i="376"/>
  <c r="C424" i="376"/>
  <c r="C425" i="376"/>
  <c r="C426" i="376"/>
  <c r="C427" i="376"/>
  <c r="C428" i="376"/>
  <c r="C429" i="376"/>
  <c r="C430" i="376"/>
  <c r="C431" i="376"/>
  <c r="C432" i="376"/>
  <c r="C433" i="376"/>
  <c r="C434" i="376"/>
  <c r="C435" i="376"/>
  <c r="C436" i="376"/>
  <c r="C437" i="376"/>
  <c r="C438" i="376"/>
  <c r="C439" i="376"/>
  <c r="C440" i="376"/>
  <c r="C441" i="376"/>
  <c r="C442" i="376"/>
  <c r="C443" i="376"/>
  <c r="C444" i="376"/>
  <c r="C445" i="376"/>
  <c r="C446" i="376"/>
  <c r="C447" i="376"/>
  <c r="C448" i="376"/>
  <c r="C449" i="376"/>
  <c r="C450" i="376"/>
  <c r="C451" i="376"/>
  <c r="C452" i="376"/>
  <c r="C453" i="376"/>
  <c r="C454" i="376"/>
  <c r="C455" i="376"/>
  <c r="C456" i="376"/>
  <c r="C457" i="376"/>
  <c r="C458" i="376"/>
  <c r="C459" i="376"/>
  <c r="C460" i="376"/>
  <c r="C461" i="376"/>
  <c r="C462" i="376"/>
  <c r="C463" i="376"/>
  <c r="C464" i="376"/>
  <c r="C465" i="376"/>
  <c r="C466" i="376"/>
  <c r="C467" i="376"/>
  <c r="C468" i="376"/>
  <c r="C469" i="376"/>
  <c r="C470" i="376"/>
  <c r="C471" i="376"/>
  <c r="C472" i="376"/>
  <c r="C473" i="376"/>
  <c r="C474" i="376"/>
  <c r="C475" i="376"/>
  <c r="C476" i="376"/>
  <c r="C477" i="376"/>
  <c r="C478" i="376"/>
  <c r="C479" i="376"/>
  <c r="C480" i="376"/>
  <c r="C481" i="376"/>
  <c r="C482" i="376"/>
  <c r="C483" i="376"/>
  <c r="C484" i="376"/>
  <c r="C485" i="376"/>
  <c r="C486" i="376"/>
  <c r="C487" i="376"/>
  <c r="C488" i="376"/>
  <c r="C489" i="376"/>
  <c r="C490" i="376"/>
  <c r="C491" i="376"/>
  <c r="C492" i="376"/>
  <c r="C493" i="376"/>
  <c r="C494" i="376"/>
  <c r="C495" i="376"/>
  <c r="C496" i="376"/>
  <c r="C497" i="376"/>
  <c r="C498" i="376"/>
  <c r="C499" i="376"/>
  <c r="C500" i="376"/>
  <c r="C501" i="376"/>
  <c r="C502" i="376"/>
  <c r="C503" i="376"/>
  <c r="C504" i="376"/>
  <c r="C505" i="376"/>
  <c r="C506" i="376"/>
  <c r="C507" i="376"/>
  <c r="C508" i="376"/>
  <c r="C509" i="376"/>
  <c r="C510" i="376"/>
  <c r="C511" i="376"/>
  <c r="C512" i="376"/>
  <c r="C513" i="376"/>
  <c r="C514" i="376"/>
  <c r="C515" i="376"/>
  <c r="C516" i="376"/>
  <c r="C517" i="376"/>
  <c r="C518" i="376"/>
  <c r="C519" i="376"/>
  <c r="C520" i="376"/>
  <c r="C521" i="376"/>
  <c r="C522" i="376"/>
  <c r="C523" i="376"/>
  <c r="C524" i="376"/>
  <c r="C525" i="376"/>
  <c r="C526" i="376"/>
  <c r="C527" i="376"/>
  <c r="C528" i="376"/>
  <c r="C529" i="376"/>
  <c r="C530" i="376"/>
  <c r="C531" i="376"/>
  <c r="C532" i="376"/>
  <c r="C533" i="376"/>
  <c r="C534" i="376"/>
  <c r="C535" i="376"/>
  <c r="C536" i="376"/>
  <c r="C537" i="376"/>
  <c r="C538" i="376"/>
  <c r="C539" i="376"/>
  <c r="C540" i="376"/>
  <c r="C541" i="376"/>
  <c r="C542" i="376"/>
  <c r="C543" i="376"/>
  <c r="C544" i="376"/>
  <c r="C545" i="376"/>
  <c r="C546" i="376"/>
  <c r="C547" i="376"/>
  <c r="C548" i="376"/>
  <c r="C549" i="376"/>
  <c r="C550" i="376"/>
  <c r="C551" i="376"/>
  <c r="C552" i="376"/>
  <c r="C553" i="376"/>
  <c r="C554" i="376"/>
  <c r="C555" i="376"/>
  <c r="C556" i="376"/>
  <c r="C557" i="376"/>
  <c r="C558" i="376"/>
  <c r="C559" i="376"/>
  <c r="C560" i="376"/>
  <c r="C561" i="376"/>
  <c r="C562" i="376"/>
  <c r="C563" i="376"/>
  <c r="C564" i="376"/>
  <c r="C565" i="376"/>
  <c r="C566" i="376"/>
  <c r="C567" i="376"/>
  <c r="C568" i="376"/>
  <c r="C569" i="376"/>
  <c r="C570" i="376"/>
  <c r="C571" i="376"/>
  <c r="C572" i="376"/>
  <c r="C573" i="376"/>
  <c r="C574" i="376"/>
  <c r="C575" i="376"/>
  <c r="C576" i="376"/>
  <c r="C577" i="376"/>
  <c r="C578" i="376"/>
  <c r="C579" i="376"/>
  <c r="C580" i="376"/>
  <c r="C581" i="376"/>
  <c r="C582" i="376"/>
  <c r="C583" i="376"/>
  <c r="C584" i="376"/>
  <c r="C585" i="376"/>
  <c r="C586" i="376"/>
  <c r="C587" i="376"/>
  <c r="C588" i="376"/>
  <c r="C589" i="376"/>
  <c r="C590" i="376"/>
  <c r="C591" i="376"/>
  <c r="C592" i="376"/>
  <c r="C593" i="376"/>
  <c r="C594" i="376"/>
  <c r="C595" i="376"/>
  <c r="C596" i="376"/>
  <c r="C597" i="376"/>
  <c r="C598" i="376"/>
  <c r="C599" i="376"/>
  <c r="C600" i="376"/>
  <c r="C601" i="376"/>
  <c r="C602" i="376"/>
  <c r="C603" i="376"/>
  <c r="C604" i="376"/>
  <c r="C605" i="376"/>
  <c r="C606" i="376"/>
  <c r="C607" i="376"/>
  <c r="C608" i="376"/>
  <c r="C609" i="376"/>
  <c r="C610" i="376"/>
  <c r="C611" i="376"/>
  <c r="C612" i="376"/>
  <c r="C613" i="376"/>
  <c r="C614" i="376"/>
  <c r="C615" i="376"/>
  <c r="C616" i="376"/>
  <c r="C617" i="376"/>
  <c r="C618" i="376"/>
  <c r="C619" i="376"/>
  <c r="C620" i="376"/>
  <c r="C621" i="376"/>
  <c r="C622" i="376"/>
  <c r="C623" i="376"/>
  <c r="C624" i="376"/>
  <c r="C625" i="376"/>
  <c r="C626" i="376"/>
  <c r="C627" i="376"/>
  <c r="C628" i="376"/>
  <c r="C629" i="376"/>
  <c r="C630" i="376"/>
  <c r="C631" i="376"/>
  <c r="C632" i="376"/>
  <c r="C633" i="376"/>
  <c r="C634" i="376"/>
  <c r="C635" i="376"/>
  <c r="C636" i="376"/>
  <c r="C637" i="376"/>
  <c r="C638" i="376"/>
  <c r="C639" i="376"/>
  <c r="C640" i="376"/>
  <c r="C641" i="376"/>
  <c r="C642" i="376"/>
  <c r="C643" i="376"/>
  <c r="C644" i="376"/>
  <c r="C645" i="376"/>
  <c r="C646" i="376"/>
  <c r="C647" i="376"/>
  <c r="C648" i="376"/>
  <c r="C649" i="376"/>
  <c r="C650" i="376"/>
  <c r="C651" i="376"/>
  <c r="C652" i="376"/>
  <c r="C653" i="376"/>
  <c r="C654" i="376"/>
  <c r="C655" i="376"/>
  <c r="C656" i="376"/>
  <c r="C657" i="376"/>
  <c r="C658" i="376"/>
  <c r="C659" i="376"/>
  <c r="C660" i="376"/>
  <c r="C661" i="376"/>
  <c r="C662" i="376"/>
  <c r="C663" i="376"/>
  <c r="C664" i="376"/>
  <c r="C665" i="376"/>
  <c r="C666" i="376"/>
  <c r="C667" i="376"/>
  <c r="C668" i="376"/>
  <c r="C669" i="376"/>
  <c r="C670" i="376"/>
  <c r="C671" i="376"/>
  <c r="C672" i="376"/>
  <c r="C673" i="376"/>
  <c r="C674" i="376"/>
  <c r="C675" i="376"/>
  <c r="C676" i="376"/>
  <c r="C677" i="376"/>
  <c r="C678" i="376"/>
  <c r="C679" i="376"/>
  <c r="C680" i="376"/>
  <c r="C681" i="376"/>
  <c r="C682" i="376"/>
  <c r="C683" i="376"/>
  <c r="C684" i="376"/>
  <c r="C685" i="376"/>
  <c r="C686" i="376"/>
  <c r="C687" i="376"/>
  <c r="C688" i="376"/>
  <c r="C689" i="376"/>
  <c r="C690" i="376"/>
  <c r="C691" i="376"/>
  <c r="C692" i="376"/>
  <c r="C693" i="376"/>
  <c r="C694" i="376"/>
  <c r="C695" i="376"/>
  <c r="C696" i="376"/>
  <c r="C697" i="376"/>
  <c r="C698" i="376"/>
  <c r="C699" i="376"/>
  <c r="C700" i="376"/>
  <c r="C701" i="376"/>
  <c r="C702" i="376"/>
  <c r="C703" i="376"/>
  <c r="C704" i="376"/>
  <c r="C705" i="376"/>
  <c r="C706" i="376"/>
  <c r="C707" i="376"/>
  <c r="C708" i="376"/>
  <c r="C709" i="376"/>
  <c r="C710" i="376"/>
  <c r="C711" i="376"/>
  <c r="C712" i="376"/>
  <c r="C713" i="376"/>
  <c r="C714" i="376"/>
  <c r="C715" i="376"/>
  <c r="C716" i="376"/>
  <c r="C717" i="376"/>
  <c r="C718" i="376"/>
  <c r="C719" i="376"/>
  <c r="C720" i="376"/>
  <c r="C721" i="376"/>
  <c r="C722" i="376"/>
  <c r="C723" i="376"/>
  <c r="C724" i="376"/>
  <c r="C725" i="376"/>
  <c r="C726" i="376"/>
  <c r="C727" i="376"/>
  <c r="C728" i="376"/>
  <c r="C729" i="376"/>
  <c r="C730" i="376"/>
  <c r="C731" i="376"/>
  <c r="C732" i="376"/>
  <c r="C733" i="376"/>
  <c r="C734" i="376"/>
  <c r="C735" i="376"/>
  <c r="C736" i="376"/>
  <c r="C737" i="376"/>
  <c r="C738" i="376"/>
  <c r="C739" i="376"/>
  <c r="C740" i="376"/>
  <c r="C741" i="376"/>
  <c r="C742" i="376"/>
  <c r="C743" i="376"/>
  <c r="C744" i="376"/>
  <c r="C745" i="376"/>
  <c r="C746" i="376"/>
  <c r="C747" i="376"/>
  <c r="C748" i="376"/>
  <c r="C749" i="376"/>
  <c r="C750" i="376"/>
  <c r="C751" i="376"/>
  <c r="C752" i="376"/>
  <c r="C753" i="376"/>
  <c r="C754" i="376"/>
  <c r="C755" i="376"/>
  <c r="C756" i="376"/>
  <c r="C757" i="376"/>
  <c r="C758" i="376"/>
  <c r="C759" i="376"/>
  <c r="C760" i="376"/>
  <c r="C761" i="376"/>
  <c r="C762" i="376"/>
  <c r="C763" i="376"/>
  <c r="C764" i="376"/>
  <c r="C765" i="376"/>
  <c r="C766" i="376"/>
  <c r="C767" i="376"/>
  <c r="C768" i="376"/>
  <c r="C769" i="376"/>
  <c r="C770" i="376"/>
  <c r="C771" i="376"/>
  <c r="C772" i="376"/>
  <c r="C773" i="376"/>
  <c r="C774" i="376"/>
  <c r="C775" i="376"/>
  <c r="C776" i="376"/>
  <c r="C777" i="376"/>
  <c r="C778" i="376"/>
  <c r="C779" i="376"/>
  <c r="C780" i="376"/>
  <c r="C781" i="376"/>
  <c r="C782" i="376"/>
  <c r="C783" i="376"/>
  <c r="C784" i="376"/>
  <c r="C785" i="376"/>
  <c r="C786" i="376"/>
  <c r="C787" i="376"/>
  <c r="C788" i="376"/>
  <c r="C789" i="376"/>
  <c r="C790" i="376"/>
  <c r="C791" i="376"/>
  <c r="C792" i="376"/>
  <c r="C793" i="376"/>
  <c r="C794" i="376"/>
  <c r="C795" i="376"/>
  <c r="C796" i="376"/>
  <c r="C797" i="376"/>
  <c r="C798" i="376"/>
  <c r="C799" i="376"/>
  <c r="C800" i="376"/>
  <c r="C801" i="376"/>
  <c r="C802" i="376"/>
  <c r="C803" i="376"/>
  <c r="C804" i="376"/>
  <c r="C805" i="376"/>
  <c r="C806" i="376"/>
  <c r="C807" i="376"/>
  <c r="C808" i="376"/>
  <c r="C809" i="376"/>
  <c r="C810" i="376"/>
  <c r="C811" i="376"/>
  <c r="C812" i="376"/>
  <c r="C813" i="376"/>
  <c r="C814" i="376"/>
  <c r="C815" i="376"/>
  <c r="C816" i="376"/>
  <c r="C817" i="376"/>
  <c r="C818" i="376"/>
  <c r="C819" i="376"/>
  <c r="C820" i="376"/>
  <c r="C821" i="376"/>
  <c r="C822" i="376"/>
  <c r="C823" i="376"/>
  <c r="C824" i="376"/>
  <c r="C825" i="376"/>
  <c r="C826" i="376"/>
  <c r="C827" i="376"/>
  <c r="C828" i="376"/>
  <c r="C829" i="376"/>
  <c r="C830" i="376"/>
  <c r="C831" i="376"/>
  <c r="C832" i="376"/>
  <c r="C833" i="376"/>
  <c r="C834" i="376"/>
  <c r="C835" i="376"/>
  <c r="C836" i="376"/>
  <c r="C837" i="376"/>
  <c r="C838" i="376"/>
  <c r="C839" i="376"/>
  <c r="C840" i="376"/>
  <c r="C841" i="376"/>
  <c r="C842" i="376"/>
  <c r="C843" i="376"/>
  <c r="C844" i="376"/>
  <c r="C845" i="376"/>
  <c r="C846" i="376"/>
  <c r="C847" i="376"/>
  <c r="C848" i="376"/>
  <c r="C849" i="376"/>
  <c r="C850" i="376"/>
  <c r="C851" i="376"/>
  <c r="C852" i="376"/>
  <c r="C853" i="376"/>
  <c r="C854" i="376"/>
  <c r="C855" i="376"/>
  <c r="C856" i="376"/>
  <c r="C857" i="376"/>
  <c r="C858" i="376"/>
  <c r="C859" i="376"/>
  <c r="C860" i="376"/>
  <c r="C861" i="376"/>
  <c r="C862" i="376"/>
  <c r="C863" i="376"/>
  <c r="C864" i="376"/>
  <c r="C865" i="376"/>
  <c r="C866" i="376"/>
  <c r="C867" i="376"/>
  <c r="C868" i="376"/>
  <c r="C869" i="376"/>
  <c r="C870" i="376"/>
  <c r="C871" i="376"/>
  <c r="C872" i="376"/>
  <c r="C873" i="376"/>
  <c r="C874" i="376"/>
  <c r="C875" i="376"/>
  <c r="C876" i="376"/>
  <c r="C877" i="376"/>
  <c r="C878" i="376"/>
  <c r="C879" i="376"/>
  <c r="C880" i="376"/>
  <c r="C881" i="376"/>
  <c r="C882" i="376"/>
  <c r="C883" i="376"/>
  <c r="C884" i="376"/>
  <c r="C885" i="376"/>
  <c r="C886" i="376"/>
  <c r="C887" i="376"/>
  <c r="C888" i="376"/>
  <c r="C889" i="376"/>
  <c r="C890" i="376"/>
  <c r="C891" i="376"/>
  <c r="C892" i="376"/>
  <c r="C893" i="376"/>
  <c r="C894" i="376"/>
  <c r="C895" i="376"/>
  <c r="C896" i="376"/>
  <c r="C897" i="376"/>
  <c r="C898" i="376"/>
  <c r="C899" i="376"/>
  <c r="C900" i="376"/>
  <c r="C901" i="376"/>
  <c r="C902" i="376"/>
  <c r="C903" i="376"/>
  <c r="C904" i="376"/>
  <c r="C905" i="376"/>
  <c r="C906" i="376"/>
  <c r="C907" i="376"/>
  <c r="C908" i="376"/>
  <c r="C909" i="376"/>
  <c r="C910" i="376"/>
  <c r="C911" i="376"/>
  <c r="C912" i="376"/>
  <c r="C913" i="376"/>
  <c r="C914" i="376"/>
  <c r="C915" i="376"/>
  <c r="C916" i="376"/>
  <c r="C917" i="376"/>
  <c r="C918" i="376"/>
  <c r="C919" i="376"/>
  <c r="C920" i="376"/>
  <c r="C921" i="376"/>
  <c r="C922" i="376"/>
  <c r="C923" i="376"/>
  <c r="C924" i="376"/>
  <c r="C925" i="376"/>
  <c r="C926" i="376"/>
  <c r="C927" i="376"/>
  <c r="C928" i="376"/>
  <c r="C929" i="376"/>
  <c r="C930" i="376"/>
  <c r="C931" i="376"/>
  <c r="C932" i="376"/>
  <c r="C933" i="376"/>
  <c r="C934" i="376"/>
  <c r="C935" i="376"/>
  <c r="C936" i="376"/>
  <c r="C937" i="376"/>
  <c r="C938" i="376"/>
  <c r="C939" i="376"/>
  <c r="C940" i="376"/>
  <c r="C941" i="376"/>
  <c r="C942" i="376"/>
  <c r="C943" i="376"/>
  <c r="C944" i="376"/>
  <c r="C945" i="376"/>
  <c r="C946" i="376"/>
  <c r="C947" i="376"/>
  <c r="C948" i="376"/>
  <c r="C949" i="376"/>
  <c r="C950" i="376"/>
  <c r="C951" i="376"/>
  <c r="C952" i="376"/>
  <c r="C953" i="376"/>
  <c r="C954" i="376"/>
  <c r="C955" i="376"/>
  <c r="C956" i="376"/>
  <c r="C957" i="376"/>
  <c r="C958" i="376"/>
  <c r="C959" i="376"/>
  <c r="C960" i="376"/>
  <c r="C961" i="376"/>
  <c r="C962" i="376"/>
  <c r="C963" i="376"/>
  <c r="C964" i="376"/>
  <c r="C965" i="376"/>
  <c r="C966" i="376"/>
  <c r="C967" i="376"/>
  <c r="C968" i="376"/>
  <c r="C969" i="376"/>
  <c r="C970" i="376"/>
  <c r="C971" i="376"/>
  <c r="C972" i="376"/>
  <c r="C973" i="376"/>
  <c r="C974" i="376"/>
  <c r="C975" i="376"/>
  <c r="C976" i="376"/>
  <c r="C977" i="376"/>
  <c r="C978" i="376"/>
  <c r="C979" i="376"/>
  <c r="C980" i="376"/>
  <c r="C981" i="376"/>
  <c r="C982" i="376"/>
  <c r="C983" i="376"/>
  <c r="C984" i="376"/>
  <c r="C985" i="376"/>
  <c r="C986" i="376"/>
  <c r="C987" i="376"/>
  <c r="C988" i="376"/>
  <c r="C989" i="376"/>
  <c r="C990" i="376"/>
  <c r="C991" i="376"/>
  <c r="C992" i="376"/>
  <c r="C993" i="376"/>
  <c r="C994" i="376"/>
  <c r="C995" i="376"/>
  <c r="C996" i="376"/>
  <c r="C997" i="376"/>
  <c r="C998" i="376"/>
  <c r="C999" i="376"/>
  <c r="C1000" i="376"/>
  <c r="C1001" i="376"/>
  <c r="C1002" i="376"/>
  <c r="C1003" i="376"/>
  <c r="C1004" i="376"/>
  <c r="C1005" i="376"/>
  <c r="C1006" i="376"/>
  <c r="C1007" i="376"/>
  <c r="C1008" i="376"/>
  <c r="C1009" i="376"/>
  <c r="C1010" i="376"/>
  <c r="C1011" i="376"/>
  <c r="C1012" i="376"/>
  <c r="C1013" i="376"/>
  <c r="C1014" i="376"/>
  <c r="C1015" i="376"/>
  <c r="C1016" i="376"/>
  <c r="C1017" i="376"/>
  <c r="C1018" i="376"/>
  <c r="C1019" i="376"/>
  <c r="C1020" i="376"/>
  <c r="C1021" i="376"/>
  <c r="C1022" i="376"/>
  <c r="C1023" i="376"/>
  <c r="C1024" i="376"/>
  <c r="C1025" i="376"/>
  <c r="C1026" i="376"/>
  <c r="C1027" i="376"/>
  <c r="C1028" i="376"/>
  <c r="C1029" i="376"/>
  <c r="C1030" i="376"/>
  <c r="C1031" i="376"/>
  <c r="C1032" i="376"/>
  <c r="C1033" i="376"/>
  <c r="C1034" i="376"/>
  <c r="C1035" i="376"/>
  <c r="C1036" i="376"/>
  <c r="C1037" i="376"/>
  <c r="C1038" i="376"/>
  <c r="C1039" i="376"/>
  <c r="C1040" i="376"/>
  <c r="C1041" i="376"/>
  <c r="C1042" i="376"/>
  <c r="C1043" i="376"/>
  <c r="C1044" i="376"/>
  <c r="C1045" i="376"/>
  <c r="C1046" i="376"/>
  <c r="C1047" i="376"/>
  <c r="C1048" i="376"/>
  <c r="C1049" i="376"/>
  <c r="C1050" i="376"/>
  <c r="C1051" i="376"/>
  <c r="C1052" i="376"/>
  <c r="C1053" i="376"/>
  <c r="C1054" i="376"/>
  <c r="C1055" i="376"/>
  <c r="C1056" i="376"/>
  <c r="C1057" i="376"/>
  <c r="C1058" i="376"/>
  <c r="C1059" i="376"/>
  <c r="C1060" i="376"/>
  <c r="C1061" i="376"/>
  <c r="C1062" i="376"/>
  <c r="C1063" i="376"/>
  <c r="C1064" i="376"/>
  <c r="C1065" i="376"/>
  <c r="C1066" i="376"/>
  <c r="C1067" i="376"/>
  <c r="C1068" i="376"/>
  <c r="C1069" i="376"/>
  <c r="C1070" i="376"/>
  <c r="C1071" i="376"/>
  <c r="C1072" i="376"/>
  <c r="C1073" i="376"/>
  <c r="C1074" i="376"/>
  <c r="C1075" i="376"/>
  <c r="C1076" i="376"/>
  <c r="C1077" i="376"/>
  <c r="C1078" i="376"/>
  <c r="C1079" i="376"/>
  <c r="C1080" i="376"/>
  <c r="C1081" i="376"/>
  <c r="C1082" i="376"/>
  <c r="C1083" i="376"/>
  <c r="C1084" i="376"/>
  <c r="C1085" i="376"/>
  <c r="C1086" i="376"/>
  <c r="C1087" i="376"/>
  <c r="C1088" i="376"/>
  <c r="C1089" i="376"/>
  <c r="C1090" i="376"/>
  <c r="C1091" i="376"/>
  <c r="C1092" i="376"/>
  <c r="C1093" i="376"/>
  <c r="C1094" i="376"/>
  <c r="C1095" i="376"/>
  <c r="C1096" i="376"/>
  <c r="C1097" i="376"/>
  <c r="C1098" i="376"/>
  <c r="C1099" i="376"/>
  <c r="C1100" i="376"/>
  <c r="C1101" i="376"/>
  <c r="C1102" i="376"/>
  <c r="C1103" i="376"/>
  <c r="C1104" i="376"/>
  <c r="C1105" i="376"/>
  <c r="C1106" i="376"/>
  <c r="C1107" i="376"/>
  <c r="C1108" i="376"/>
  <c r="C1109" i="376"/>
  <c r="C1110" i="376"/>
  <c r="C1111" i="376"/>
  <c r="C1112" i="376"/>
  <c r="C1113" i="376"/>
  <c r="C1114" i="376"/>
  <c r="C1115" i="376"/>
  <c r="C1116" i="376"/>
  <c r="B3" i="376"/>
  <c r="B4" i="376"/>
  <c r="B5" i="376"/>
  <c r="B6" i="376"/>
  <c r="B7" i="376"/>
  <c r="B8" i="376"/>
  <c r="B9" i="376"/>
  <c r="B10" i="376"/>
  <c r="B11" i="376"/>
  <c r="B12" i="376"/>
  <c r="B13" i="376"/>
  <c r="B14" i="376"/>
  <c r="B15" i="376"/>
  <c r="B16" i="376"/>
  <c r="B17" i="376"/>
  <c r="B18" i="376"/>
  <c r="B19" i="376"/>
  <c r="B20" i="376"/>
  <c r="B21" i="376"/>
  <c r="B22" i="376"/>
  <c r="B23" i="376"/>
  <c r="B24" i="376"/>
  <c r="B25" i="376"/>
  <c r="B26" i="376"/>
  <c r="B27" i="376"/>
  <c r="B28" i="376"/>
  <c r="B29" i="376"/>
  <c r="B30" i="376"/>
  <c r="B31" i="376"/>
  <c r="B32" i="376"/>
  <c r="B33" i="376"/>
  <c r="B34" i="376"/>
  <c r="B35" i="376"/>
  <c r="B36" i="376"/>
  <c r="B37" i="376"/>
  <c r="B38" i="376"/>
  <c r="B39" i="376"/>
  <c r="B40" i="376"/>
  <c r="B41" i="376"/>
  <c r="B42" i="376"/>
  <c r="B43" i="376"/>
  <c r="B44" i="376"/>
  <c r="B45" i="376"/>
  <c r="B46" i="376"/>
  <c r="B47" i="376"/>
  <c r="B48" i="376"/>
  <c r="B49" i="376"/>
  <c r="B50" i="376"/>
  <c r="B51" i="376"/>
  <c r="B52" i="376"/>
  <c r="B53" i="376"/>
  <c r="B54" i="376"/>
  <c r="B55" i="376"/>
  <c r="B56" i="376"/>
  <c r="B57" i="376"/>
  <c r="B58" i="376"/>
  <c r="B59" i="376"/>
  <c r="B60" i="376"/>
  <c r="B61" i="376"/>
  <c r="B62" i="376"/>
  <c r="B63" i="376"/>
  <c r="B64" i="376"/>
  <c r="B65" i="376"/>
  <c r="B66" i="376"/>
  <c r="B67" i="376"/>
  <c r="B68" i="376"/>
  <c r="B69" i="376"/>
  <c r="B70" i="376"/>
  <c r="B71" i="376"/>
  <c r="B72" i="376"/>
  <c r="B73" i="376"/>
  <c r="B74" i="376"/>
  <c r="B75" i="376"/>
  <c r="B76" i="376"/>
  <c r="B77" i="376"/>
  <c r="B78" i="376"/>
  <c r="B79" i="376"/>
  <c r="B80" i="376"/>
  <c r="B81" i="376"/>
  <c r="B82" i="376"/>
  <c r="B83" i="376"/>
  <c r="B84" i="376"/>
  <c r="B85" i="376"/>
  <c r="B86" i="376"/>
  <c r="B87" i="376"/>
  <c r="B88" i="376"/>
  <c r="B89" i="376"/>
  <c r="B90" i="376"/>
  <c r="B91" i="376"/>
  <c r="B92" i="376"/>
  <c r="B93" i="376"/>
  <c r="B94" i="376"/>
  <c r="B95" i="376"/>
  <c r="B96" i="376"/>
  <c r="B97" i="376"/>
  <c r="B98" i="376"/>
  <c r="B99" i="376"/>
  <c r="B100" i="376"/>
  <c r="B101" i="376"/>
  <c r="B102" i="376"/>
  <c r="B103" i="376"/>
  <c r="B104" i="376"/>
  <c r="B105" i="376"/>
  <c r="B106" i="376"/>
  <c r="B107" i="376"/>
  <c r="B108" i="376"/>
  <c r="B109" i="376"/>
  <c r="B110" i="376"/>
  <c r="B111" i="376"/>
  <c r="B112" i="376"/>
  <c r="B113" i="376"/>
  <c r="B114" i="376"/>
  <c r="B115" i="376"/>
  <c r="B116" i="376"/>
  <c r="B117" i="376"/>
  <c r="B118" i="376"/>
  <c r="B119" i="376"/>
  <c r="B120" i="376"/>
  <c r="B121" i="376"/>
  <c r="B122" i="376"/>
  <c r="B123" i="376"/>
  <c r="B124" i="376"/>
  <c r="B125" i="376"/>
  <c r="B126" i="376"/>
  <c r="B127" i="376"/>
  <c r="B128" i="376"/>
  <c r="B129" i="376"/>
  <c r="B130" i="376"/>
  <c r="B131" i="376"/>
  <c r="B132" i="376"/>
  <c r="B133" i="376"/>
  <c r="B134" i="376"/>
  <c r="B135" i="376"/>
  <c r="B136" i="376"/>
  <c r="B137" i="376"/>
  <c r="B138" i="376"/>
  <c r="B139" i="376"/>
  <c r="B140" i="376"/>
  <c r="B141" i="376"/>
  <c r="B142" i="376"/>
  <c r="B143" i="376"/>
  <c r="B144" i="376"/>
  <c r="B145" i="376"/>
  <c r="B146" i="376"/>
  <c r="B147" i="376"/>
  <c r="B148" i="376"/>
  <c r="B149" i="376"/>
  <c r="B150" i="376"/>
  <c r="B151" i="376"/>
  <c r="B152" i="376"/>
  <c r="B153" i="376"/>
  <c r="B154" i="376"/>
  <c r="B155" i="376"/>
  <c r="B156" i="376"/>
  <c r="B157" i="376"/>
  <c r="B158" i="376"/>
  <c r="B159" i="376"/>
  <c r="B160" i="376"/>
  <c r="B161" i="376"/>
  <c r="B162" i="376"/>
  <c r="B163" i="376"/>
  <c r="B164" i="376"/>
  <c r="B165" i="376"/>
  <c r="B166" i="376"/>
  <c r="B167" i="376"/>
  <c r="B168" i="376"/>
  <c r="B169" i="376"/>
  <c r="B170" i="376"/>
  <c r="B171" i="376"/>
  <c r="B172" i="376"/>
  <c r="B173" i="376"/>
  <c r="B174" i="376"/>
  <c r="B175" i="376"/>
  <c r="B176" i="376"/>
  <c r="B177" i="376"/>
  <c r="B178" i="376"/>
  <c r="B179" i="376"/>
  <c r="B180" i="376"/>
  <c r="B181" i="376"/>
  <c r="B182" i="376"/>
  <c r="B183" i="376"/>
  <c r="B184" i="376"/>
  <c r="B185" i="376"/>
  <c r="B186" i="376"/>
  <c r="B187" i="376"/>
  <c r="B188" i="376"/>
  <c r="B189" i="376"/>
  <c r="B190" i="376"/>
  <c r="B191" i="376"/>
  <c r="B192" i="376"/>
  <c r="B193" i="376"/>
  <c r="B194" i="376"/>
  <c r="B195" i="376"/>
  <c r="B196" i="376"/>
  <c r="B197" i="376"/>
  <c r="B198" i="376"/>
  <c r="B199" i="376"/>
  <c r="B200" i="376"/>
  <c r="B201" i="376"/>
  <c r="B202" i="376"/>
  <c r="B203" i="376"/>
  <c r="B204" i="376"/>
  <c r="B205" i="376"/>
  <c r="B206" i="376"/>
  <c r="B207" i="376"/>
  <c r="B208" i="376"/>
  <c r="B209" i="376"/>
  <c r="B210" i="376"/>
  <c r="B211" i="376"/>
  <c r="B212" i="376"/>
  <c r="B213" i="376"/>
  <c r="B214" i="376"/>
  <c r="B215" i="376"/>
  <c r="B216" i="376"/>
  <c r="B217" i="376"/>
  <c r="B218" i="376"/>
  <c r="B219" i="376"/>
  <c r="B220" i="376"/>
  <c r="B221" i="376"/>
  <c r="B222" i="376"/>
  <c r="B223" i="376"/>
  <c r="B224" i="376"/>
  <c r="B225" i="376"/>
  <c r="B226" i="376"/>
  <c r="B227" i="376"/>
  <c r="B228" i="376"/>
  <c r="B229" i="376"/>
  <c r="B230" i="376"/>
  <c r="B231" i="376"/>
  <c r="B232" i="376"/>
  <c r="B233" i="376"/>
  <c r="B234" i="376"/>
  <c r="B235" i="376"/>
  <c r="B236" i="376"/>
  <c r="B237" i="376"/>
  <c r="B238" i="376"/>
  <c r="B239" i="376"/>
  <c r="B240" i="376"/>
  <c r="B241" i="376"/>
  <c r="B242" i="376"/>
  <c r="B243" i="376"/>
  <c r="B244" i="376"/>
  <c r="B245" i="376"/>
  <c r="B246" i="376"/>
  <c r="B247" i="376"/>
  <c r="B248" i="376"/>
  <c r="B249" i="376"/>
  <c r="B250" i="376"/>
  <c r="B251" i="376"/>
  <c r="B252" i="376"/>
  <c r="B253" i="376"/>
  <c r="B254" i="376"/>
  <c r="B255" i="376"/>
  <c r="B256" i="376"/>
  <c r="B257" i="376"/>
  <c r="B258" i="376"/>
  <c r="B259" i="376"/>
  <c r="B260" i="376"/>
  <c r="B261" i="376"/>
  <c r="B262" i="376"/>
  <c r="B263" i="376"/>
  <c r="B264" i="376"/>
  <c r="B265" i="376"/>
  <c r="B266" i="376"/>
  <c r="B267" i="376"/>
  <c r="B268" i="376"/>
  <c r="B269" i="376"/>
  <c r="B270" i="376"/>
  <c r="B271" i="376"/>
  <c r="B272" i="376"/>
  <c r="B273" i="376"/>
  <c r="B274" i="376"/>
  <c r="B275" i="376"/>
  <c r="B276" i="376"/>
  <c r="B277" i="376"/>
  <c r="B278" i="376"/>
  <c r="B279" i="376"/>
  <c r="B280" i="376"/>
  <c r="B281" i="376"/>
  <c r="B282" i="376"/>
  <c r="B283" i="376"/>
  <c r="B284" i="376"/>
  <c r="B285" i="376"/>
  <c r="B286" i="376"/>
  <c r="B287" i="376"/>
  <c r="B288" i="376"/>
  <c r="B289" i="376"/>
  <c r="B290" i="376"/>
  <c r="B291" i="376"/>
  <c r="B292" i="376"/>
  <c r="B293" i="376"/>
  <c r="B294" i="376"/>
  <c r="B295" i="376"/>
  <c r="B296" i="376"/>
  <c r="B297" i="376"/>
  <c r="B298" i="376"/>
  <c r="B299" i="376"/>
  <c r="B300" i="376"/>
  <c r="B301" i="376"/>
  <c r="B302" i="376"/>
  <c r="B303" i="376"/>
  <c r="B304" i="376"/>
  <c r="B305" i="376"/>
  <c r="B306" i="376"/>
  <c r="B307" i="376"/>
  <c r="B308" i="376"/>
  <c r="B309" i="376"/>
  <c r="B310" i="376"/>
  <c r="B311" i="376"/>
  <c r="B312" i="376"/>
  <c r="B313" i="376"/>
  <c r="B314" i="376"/>
  <c r="B315" i="376"/>
  <c r="B316" i="376"/>
  <c r="B317" i="376"/>
  <c r="B318" i="376"/>
  <c r="B319" i="376"/>
  <c r="B320" i="376"/>
  <c r="B321" i="376"/>
  <c r="B322" i="376"/>
  <c r="B323" i="376"/>
  <c r="B324" i="376"/>
  <c r="B325" i="376"/>
  <c r="B326" i="376"/>
  <c r="B327" i="376"/>
  <c r="B328" i="376"/>
  <c r="B329" i="376"/>
  <c r="B330" i="376"/>
  <c r="B331" i="376"/>
  <c r="B332" i="376"/>
  <c r="B333" i="376"/>
  <c r="B334" i="376"/>
  <c r="B335" i="376"/>
  <c r="B336" i="376"/>
  <c r="B337" i="376"/>
  <c r="B338" i="376"/>
  <c r="B339" i="376"/>
  <c r="B340" i="376"/>
  <c r="B341" i="376"/>
  <c r="B342" i="376"/>
  <c r="B343" i="376"/>
  <c r="B344" i="376"/>
  <c r="B345" i="376"/>
  <c r="B346" i="376"/>
  <c r="B347" i="376"/>
  <c r="B348" i="376"/>
  <c r="B349" i="376"/>
  <c r="B350" i="376"/>
  <c r="B351" i="376"/>
  <c r="B352" i="376"/>
  <c r="B353" i="376"/>
  <c r="B354" i="376"/>
  <c r="B355" i="376"/>
  <c r="B356" i="376"/>
  <c r="B357" i="376"/>
  <c r="B358" i="376"/>
  <c r="B359" i="376"/>
  <c r="B360" i="376"/>
  <c r="B361" i="376"/>
  <c r="B362" i="376"/>
  <c r="B363" i="376"/>
  <c r="B364" i="376"/>
  <c r="B365" i="376"/>
  <c r="B366" i="376"/>
  <c r="B367" i="376"/>
  <c r="B368" i="376"/>
  <c r="B369" i="376"/>
  <c r="B370" i="376"/>
  <c r="B371" i="376"/>
  <c r="B372" i="376"/>
  <c r="B373" i="376"/>
  <c r="B374" i="376"/>
  <c r="B375" i="376"/>
  <c r="B376" i="376"/>
  <c r="B377" i="376"/>
  <c r="B378" i="376"/>
  <c r="B379" i="376"/>
  <c r="B380" i="376"/>
  <c r="B381" i="376"/>
  <c r="B382" i="376"/>
  <c r="B383" i="376"/>
  <c r="B384" i="376"/>
  <c r="B385" i="376"/>
  <c r="B386" i="376"/>
  <c r="B387" i="376"/>
  <c r="B388" i="376"/>
  <c r="B389" i="376"/>
  <c r="B390" i="376"/>
  <c r="B391" i="376"/>
  <c r="B392" i="376"/>
  <c r="B393" i="376"/>
  <c r="B394" i="376"/>
  <c r="B395" i="376"/>
  <c r="B396" i="376"/>
  <c r="B397" i="376"/>
  <c r="B398" i="376"/>
  <c r="B399" i="376"/>
  <c r="B400" i="376"/>
  <c r="B401" i="376"/>
  <c r="B402" i="376"/>
  <c r="B403" i="376"/>
  <c r="B404" i="376"/>
  <c r="B405" i="376"/>
  <c r="B406" i="376"/>
  <c r="B407" i="376"/>
  <c r="B408" i="376"/>
  <c r="B409" i="376"/>
  <c r="B410" i="376"/>
  <c r="B411" i="376"/>
  <c r="B412" i="376"/>
  <c r="B413" i="376"/>
  <c r="B414" i="376"/>
  <c r="B415" i="376"/>
  <c r="B416" i="376"/>
  <c r="B417" i="376"/>
  <c r="B418" i="376"/>
  <c r="B419" i="376"/>
  <c r="B420" i="376"/>
  <c r="B421" i="376"/>
  <c r="B422" i="376"/>
  <c r="B423" i="376"/>
  <c r="B424" i="376"/>
  <c r="B425" i="376"/>
  <c r="B426" i="376"/>
  <c r="B427" i="376"/>
  <c r="B428" i="376"/>
  <c r="B429" i="376"/>
  <c r="B430" i="376"/>
  <c r="B431" i="376"/>
  <c r="B432" i="376"/>
  <c r="B433" i="376"/>
  <c r="B434" i="376"/>
  <c r="B435" i="376"/>
  <c r="B436" i="376"/>
  <c r="B437" i="376"/>
  <c r="B438" i="376"/>
  <c r="B439" i="376"/>
  <c r="B440" i="376"/>
  <c r="B441" i="376"/>
  <c r="B442" i="376"/>
  <c r="B443" i="376"/>
  <c r="B444" i="376"/>
  <c r="B445" i="376"/>
  <c r="B446" i="376"/>
  <c r="B447" i="376"/>
  <c r="B448" i="376"/>
  <c r="B449" i="376"/>
  <c r="B450" i="376"/>
  <c r="B451" i="376"/>
  <c r="B452" i="376"/>
  <c r="B453" i="376"/>
  <c r="B454" i="376"/>
  <c r="B455" i="376"/>
  <c r="B456" i="376"/>
  <c r="B457" i="376"/>
  <c r="B458" i="376"/>
  <c r="B459" i="376"/>
  <c r="B460" i="376"/>
  <c r="B461" i="376"/>
  <c r="B462" i="376"/>
  <c r="B463" i="376"/>
  <c r="B464" i="376"/>
  <c r="B465" i="376"/>
  <c r="B466" i="376"/>
  <c r="B467" i="376"/>
  <c r="B468" i="376"/>
  <c r="B469" i="376"/>
  <c r="B470" i="376"/>
  <c r="B471" i="376"/>
  <c r="B472" i="376"/>
  <c r="B473" i="376"/>
  <c r="B474" i="376"/>
  <c r="B475" i="376"/>
  <c r="B476" i="376"/>
  <c r="B477" i="376"/>
  <c r="B478" i="376"/>
  <c r="B479" i="376"/>
  <c r="B480" i="376"/>
  <c r="B481" i="376"/>
  <c r="B482" i="376"/>
  <c r="B483" i="376"/>
  <c r="B484" i="376"/>
  <c r="B485" i="376"/>
  <c r="B486" i="376"/>
  <c r="B487" i="376"/>
  <c r="B488" i="376"/>
  <c r="B489" i="376"/>
  <c r="B490" i="376"/>
  <c r="B491" i="376"/>
  <c r="B492" i="376"/>
  <c r="B493" i="376"/>
  <c r="B494" i="376"/>
  <c r="B495" i="376"/>
  <c r="B496" i="376"/>
  <c r="B497" i="376"/>
  <c r="B498" i="376"/>
  <c r="B499" i="376"/>
  <c r="B500" i="376"/>
  <c r="B501" i="376"/>
  <c r="B502" i="376"/>
  <c r="B503" i="376"/>
  <c r="B504" i="376"/>
  <c r="B505" i="376"/>
  <c r="B506" i="376"/>
  <c r="B507" i="376"/>
  <c r="B508" i="376"/>
  <c r="B509" i="376"/>
  <c r="B510" i="376"/>
  <c r="B511" i="376"/>
  <c r="B512" i="376"/>
  <c r="B513" i="376"/>
  <c r="B514" i="376"/>
  <c r="B515" i="376"/>
  <c r="B516" i="376"/>
  <c r="B517" i="376"/>
  <c r="B518" i="376"/>
  <c r="B519" i="376"/>
  <c r="B520" i="376"/>
  <c r="B521" i="376"/>
  <c r="B522" i="376"/>
  <c r="B523" i="376"/>
  <c r="B524" i="376"/>
  <c r="B525" i="376"/>
  <c r="B526" i="376"/>
  <c r="B527" i="376"/>
  <c r="B528" i="376"/>
  <c r="B529" i="376"/>
  <c r="B530" i="376"/>
  <c r="B531" i="376"/>
  <c r="B532" i="376"/>
  <c r="B533" i="376"/>
  <c r="B534" i="376"/>
  <c r="B535" i="376"/>
  <c r="B536" i="376"/>
  <c r="B537" i="376"/>
  <c r="B538" i="376"/>
  <c r="B539" i="376"/>
  <c r="B540" i="376"/>
  <c r="B541" i="376"/>
  <c r="B542" i="376"/>
  <c r="B543" i="376"/>
  <c r="B544" i="376"/>
  <c r="B545" i="376"/>
  <c r="B546" i="376"/>
  <c r="B547" i="376"/>
  <c r="B548" i="376"/>
  <c r="B549" i="376"/>
  <c r="B550" i="376"/>
  <c r="B551" i="376"/>
  <c r="B552" i="376"/>
  <c r="B553" i="376"/>
  <c r="B554" i="376"/>
  <c r="B555" i="376"/>
  <c r="B556" i="376"/>
  <c r="B557" i="376"/>
  <c r="B558" i="376"/>
  <c r="B559" i="376"/>
  <c r="B560" i="376"/>
  <c r="B561" i="376"/>
  <c r="B562" i="376"/>
  <c r="B563" i="376"/>
  <c r="B564" i="376"/>
  <c r="B565" i="376"/>
  <c r="B566" i="376"/>
  <c r="B567" i="376"/>
  <c r="B568" i="376"/>
  <c r="B569" i="376"/>
  <c r="B570" i="376"/>
  <c r="B571" i="376"/>
  <c r="B572" i="376"/>
  <c r="B573" i="376"/>
  <c r="B574" i="376"/>
  <c r="B575" i="376"/>
  <c r="B576" i="376"/>
  <c r="B577" i="376"/>
  <c r="B578" i="376"/>
  <c r="B579" i="376"/>
  <c r="B580" i="376"/>
  <c r="B581" i="376"/>
  <c r="B582" i="376"/>
  <c r="B583" i="376"/>
  <c r="B584" i="376"/>
  <c r="B585" i="376"/>
  <c r="B586" i="376"/>
  <c r="B587" i="376"/>
  <c r="B588" i="376"/>
  <c r="B589" i="376"/>
  <c r="B590" i="376"/>
  <c r="B591" i="376"/>
  <c r="B592" i="376"/>
  <c r="B593" i="376"/>
  <c r="B594" i="376"/>
  <c r="B595" i="376"/>
  <c r="B596" i="376"/>
  <c r="B597" i="376"/>
  <c r="B598" i="376"/>
  <c r="B599" i="376"/>
  <c r="B600" i="376"/>
  <c r="B601" i="376"/>
  <c r="B602" i="376"/>
  <c r="B603" i="376"/>
  <c r="B604" i="376"/>
  <c r="B605" i="376"/>
  <c r="B606" i="376"/>
  <c r="B607" i="376"/>
  <c r="B608" i="376"/>
  <c r="B609" i="376"/>
  <c r="B610" i="376"/>
  <c r="B611" i="376"/>
  <c r="B612" i="376"/>
  <c r="B613" i="376"/>
  <c r="B614" i="376"/>
  <c r="B615" i="376"/>
  <c r="B616" i="376"/>
  <c r="B617" i="376"/>
  <c r="B618" i="376"/>
  <c r="B619" i="376"/>
  <c r="B620" i="376"/>
  <c r="B621" i="376"/>
  <c r="B622" i="376"/>
  <c r="B623" i="376"/>
  <c r="B624" i="376"/>
  <c r="B625" i="376"/>
  <c r="B626" i="376"/>
  <c r="B627" i="376"/>
  <c r="B628" i="376"/>
  <c r="B629" i="376"/>
  <c r="B630" i="376"/>
  <c r="B631" i="376"/>
  <c r="B632" i="376"/>
  <c r="B633" i="376"/>
  <c r="B634" i="376"/>
  <c r="B635" i="376"/>
  <c r="B636" i="376"/>
  <c r="B637" i="376"/>
  <c r="B638" i="376"/>
  <c r="B639" i="376"/>
  <c r="B640" i="376"/>
  <c r="B641" i="376"/>
  <c r="B642" i="376"/>
  <c r="B643" i="376"/>
  <c r="B644" i="376"/>
  <c r="B645" i="376"/>
  <c r="B646" i="376"/>
  <c r="B647" i="376"/>
  <c r="B648" i="376"/>
  <c r="B649" i="376"/>
  <c r="B650" i="376"/>
  <c r="B651" i="376"/>
  <c r="B652" i="376"/>
  <c r="B653" i="376"/>
  <c r="B654" i="376"/>
  <c r="B655" i="376"/>
  <c r="B656" i="376"/>
  <c r="B657" i="376"/>
  <c r="B658" i="376"/>
  <c r="B659" i="376"/>
  <c r="B660" i="376"/>
  <c r="B661" i="376"/>
  <c r="B662" i="376"/>
  <c r="B663" i="376"/>
  <c r="B664" i="376"/>
  <c r="B665" i="376"/>
  <c r="B666" i="376"/>
  <c r="B667" i="376"/>
  <c r="B668" i="376"/>
  <c r="B669" i="376"/>
  <c r="B670" i="376"/>
  <c r="B671" i="376"/>
  <c r="B672" i="376"/>
  <c r="B673" i="376"/>
  <c r="B674" i="376"/>
  <c r="B675" i="376"/>
  <c r="B676" i="376"/>
  <c r="B677" i="376"/>
  <c r="B678" i="376"/>
  <c r="B679" i="376"/>
  <c r="B680" i="376"/>
  <c r="B681" i="376"/>
  <c r="B682" i="376"/>
  <c r="B683" i="376"/>
  <c r="B684" i="376"/>
  <c r="B685" i="376"/>
  <c r="B686" i="376"/>
  <c r="B687" i="376"/>
  <c r="B688" i="376"/>
  <c r="B689" i="376"/>
  <c r="B690" i="376"/>
  <c r="B691" i="376"/>
  <c r="B692" i="376"/>
  <c r="B693" i="376"/>
  <c r="B694" i="376"/>
  <c r="B695" i="376"/>
  <c r="B696" i="376"/>
  <c r="B697" i="376"/>
  <c r="B698" i="376"/>
  <c r="B699" i="376"/>
  <c r="B700" i="376"/>
  <c r="B701" i="376"/>
  <c r="B702" i="376"/>
  <c r="B703" i="376"/>
  <c r="B704" i="376"/>
  <c r="B705" i="376"/>
  <c r="B706" i="376"/>
  <c r="B707" i="376"/>
  <c r="B708" i="376"/>
  <c r="B709" i="376"/>
  <c r="B710" i="376"/>
  <c r="B711" i="376"/>
  <c r="B712" i="376"/>
  <c r="B713" i="376"/>
  <c r="B714" i="376"/>
  <c r="B715" i="376"/>
  <c r="B716" i="376"/>
  <c r="B717" i="376"/>
  <c r="B718" i="376"/>
  <c r="B719" i="376"/>
  <c r="B720" i="376"/>
  <c r="B721" i="376"/>
  <c r="B722" i="376"/>
  <c r="B723" i="376"/>
  <c r="B724" i="376"/>
  <c r="B725" i="376"/>
  <c r="B726" i="376"/>
  <c r="B727" i="376"/>
  <c r="B728" i="376"/>
  <c r="B729" i="376"/>
  <c r="B730" i="376"/>
  <c r="B731" i="376"/>
  <c r="B732" i="376"/>
  <c r="B733" i="376"/>
  <c r="B734" i="376"/>
  <c r="B735" i="376"/>
  <c r="B736" i="376"/>
  <c r="B737" i="376"/>
  <c r="B738" i="376"/>
  <c r="B739" i="376"/>
  <c r="B740" i="376"/>
  <c r="B741" i="376"/>
  <c r="B742" i="376"/>
  <c r="B743" i="376"/>
  <c r="B744" i="376"/>
  <c r="B745" i="376"/>
  <c r="B746" i="376"/>
  <c r="B747" i="376"/>
  <c r="B748" i="376"/>
  <c r="B749" i="376"/>
  <c r="B750" i="376"/>
  <c r="B751" i="376"/>
  <c r="B752" i="376"/>
  <c r="B753" i="376"/>
  <c r="B754" i="376"/>
  <c r="B755" i="376"/>
  <c r="B756" i="376"/>
  <c r="B757" i="376"/>
  <c r="B758" i="376"/>
  <c r="B759" i="376"/>
  <c r="B760" i="376"/>
  <c r="B761" i="376"/>
  <c r="B762" i="376"/>
  <c r="B763" i="376"/>
  <c r="B764" i="376"/>
  <c r="B765" i="376"/>
  <c r="B766" i="376"/>
  <c r="B767" i="376"/>
  <c r="B768" i="376"/>
  <c r="B769" i="376"/>
  <c r="B770" i="376"/>
  <c r="B771" i="376"/>
  <c r="B772" i="376"/>
  <c r="B773" i="376"/>
  <c r="B774" i="376"/>
  <c r="B775" i="376"/>
  <c r="B776" i="376"/>
  <c r="B777" i="376"/>
  <c r="B778" i="376"/>
  <c r="B779" i="376"/>
  <c r="B780" i="376"/>
  <c r="B781" i="376"/>
  <c r="B782" i="376"/>
  <c r="B783" i="376"/>
  <c r="B784" i="376"/>
  <c r="B785" i="376"/>
  <c r="B786" i="376"/>
  <c r="B787" i="376"/>
  <c r="B788" i="376"/>
  <c r="B789" i="376"/>
  <c r="B790" i="376"/>
  <c r="B791" i="376"/>
  <c r="B792" i="376"/>
  <c r="B793" i="376"/>
  <c r="B794" i="376"/>
  <c r="B795" i="376"/>
  <c r="B796" i="376"/>
  <c r="B797" i="376"/>
  <c r="B798" i="376"/>
  <c r="B799" i="376"/>
  <c r="B800" i="376"/>
  <c r="B801" i="376"/>
  <c r="B802" i="376"/>
  <c r="B803" i="376"/>
  <c r="B804" i="376"/>
  <c r="B805" i="376"/>
  <c r="B806" i="376"/>
  <c r="B807" i="376"/>
  <c r="B808" i="376"/>
  <c r="B809" i="376"/>
  <c r="B810" i="376"/>
  <c r="B811" i="376"/>
  <c r="B812" i="376"/>
  <c r="B813" i="376"/>
  <c r="B814" i="376"/>
  <c r="B815" i="376"/>
  <c r="B816" i="376"/>
  <c r="B817" i="376"/>
  <c r="B818" i="376"/>
  <c r="B819" i="376"/>
  <c r="B820" i="376"/>
  <c r="B821" i="376"/>
  <c r="B822" i="376"/>
  <c r="B823" i="376"/>
  <c r="B824" i="376"/>
  <c r="B825" i="376"/>
  <c r="B826" i="376"/>
  <c r="B827" i="376"/>
  <c r="B828" i="376"/>
  <c r="B829" i="376"/>
  <c r="B830" i="376"/>
  <c r="B831" i="376"/>
  <c r="B832" i="376"/>
  <c r="B833" i="376"/>
  <c r="B834" i="376"/>
  <c r="B835" i="376"/>
  <c r="B836" i="376"/>
  <c r="B837" i="376"/>
  <c r="B838" i="376"/>
  <c r="B839" i="376"/>
  <c r="B840" i="376"/>
  <c r="B841" i="376"/>
  <c r="B842" i="376"/>
  <c r="B843" i="376"/>
  <c r="B844" i="376"/>
  <c r="B845" i="376"/>
  <c r="B846" i="376"/>
  <c r="B847" i="376"/>
  <c r="B848" i="376"/>
  <c r="B849" i="376"/>
  <c r="B850" i="376"/>
  <c r="B851" i="376"/>
  <c r="B852" i="376"/>
  <c r="B853" i="376"/>
  <c r="B854" i="376"/>
  <c r="B855" i="376"/>
  <c r="B856" i="376"/>
  <c r="B857" i="376"/>
  <c r="B858" i="376"/>
  <c r="B859" i="376"/>
  <c r="B860" i="376"/>
  <c r="B861" i="376"/>
  <c r="B862" i="376"/>
  <c r="B863" i="376"/>
  <c r="B864" i="376"/>
  <c r="B865" i="376"/>
  <c r="B866" i="376"/>
  <c r="B867" i="376"/>
  <c r="B868" i="376"/>
  <c r="B869" i="376"/>
  <c r="B870" i="376"/>
  <c r="B871" i="376"/>
  <c r="B872" i="376"/>
  <c r="B873" i="376"/>
  <c r="B874" i="376"/>
  <c r="B875" i="376"/>
  <c r="B876" i="376"/>
  <c r="B877" i="376"/>
  <c r="B878" i="376"/>
  <c r="B879" i="376"/>
  <c r="B880" i="376"/>
  <c r="B881" i="376"/>
  <c r="B882" i="376"/>
  <c r="B883" i="376"/>
  <c r="B884" i="376"/>
  <c r="B885" i="376"/>
  <c r="B886" i="376"/>
  <c r="B887" i="376"/>
  <c r="B888" i="376"/>
  <c r="B889" i="376"/>
  <c r="B890" i="376"/>
  <c r="B891" i="376"/>
  <c r="B892" i="376"/>
  <c r="B893" i="376"/>
  <c r="B894" i="376"/>
  <c r="B895" i="376"/>
  <c r="B896" i="376"/>
  <c r="B897" i="376"/>
  <c r="B898" i="376"/>
  <c r="B899" i="376"/>
  <c r="B900" i="376"/>
  <c r="B901" i="376"/>
  <c r="B902" i="376"/>
  <c r="B903" i="376"/>
  <c r="B904" i="376"/>
  <c r="B905" i="376"/>
  <c r="B906" i="376"/>
  <c r="B907" i="376"/>
  <c r="B908" i="376"/>
  <c r="B909" i="376"/>
  <c r="B910" i="376"/>
  <c r="B911" i="376"/>
  <c r="B912" i="376"/>
  <c r="B913" i="376"/>
  <c r="B914" i="376"/>
  <c r="B915" i="376"/>
  <c r="B916" i="376"/>
  <c r="B917" i="376"/>
  <c r="B918" i="376"/>
  <c r="B919" i="376"/>
  <c r="B920" i="376"/>
  <c r="B921" i="376"/>
  <c r="B922" i="376"/>
  <c r="B923" i="376"/>
  <c r="B924" i="376"/>
  <c r="B925" i="376"/>
  <c r="B926" i="376"/>
  <c r="B927" i="376"/>
  <c r="B928" i="376"/>
  <c r="B929" i="376"/>
  <c r="B930" i="376"/>
  <c r="B931" i="376"/>
  <c r="B932" i="376"/>
  <c r="B933" i="376"/>
  <c r="B934" i="376"/>
  <c r="B935" i="376"/>
  <c r="B936" i="376"/>
  <c r="B937" i="376"/>
  <c r="B938" i="376"/>
  <c r="B939" i="376"/>
  <c r="B940" i="376"/>
  <c r="B941" i="376"/>
  <c r="B942" i="376"/>
  <c r="B943" i="376"/>
  <c r="B944" i="376"/>
  <c r="B945" i="376"/>
  <c r="B946" i="376"/>
  <c r="B947" i="376"/>
  <c r="B948" i="376"/>
  <c r="B949" i="376"/>
  <c r="B950" i="376"/>
  <c r="B951" i="376"/>
  <c r="B952" i="376"/>
  <c r="B953" i="376"/>
  <c r="B954" i="376"/>
  <c r="B955" i="376"/>
  <c r="B956" i="376"/>
  <c r="B957" i="376"/>
  <c r="B958" i="376"/>
  <c r="B959" i="376"/>
  <c r="B960" i="376"/>
  <c r="B961" i="376"/>
  <c r="B962" i="376"/>
  <c r="B963" i="376"/>
  <c r="B964" i="376"/>
  <c r="B965" i="376"/>
  <c r="B966" i="376"/>
  <c r="B967" i="376"/>
  <c r="B968" i="376"/>
  <c r="B969" i="376"/>
  <c r="B970" i="376"/>
  <c r="B971" i="376"/>
  <c r="B972" i="376"/>
  <c r="B973" i="376"/>
  <c r="B974" i="376"/>
  <c r="B975" i="376"/>
  <c r="B976" i="376"/>
  <c r="B977" i="376"/>
  <c r="B978" i="376"/>
  <c r="B979" i="376"/>
  <c r="B980" i="376"/>
  <c r="B981" i="376"/>
  <c r="B982" i="376"/>
  <c r="B983" i="376"/>
  <c r="B984" i="376"/>
  <c r="B985" i="376"/>
  <c r="B986" i="376"/>
  <c r="B987" i="376"/>
  <c r="B988" i="376"/>
  <c r="B989" i="376"/>
  <c r="B990" i="376"/>
  <c r="B991" i="376"/>
  <c r="B992" i="376"/>
  <c r="B993" i="376"/>
  <c r="B994" i="376"/>
  <c r="B995" i="376"/>
  <c r="B996" i="376"/>
  <c r="B997" i="376"/>
  <c r="B998" i="376"/>
  <c r="B999" i="376"/>
  <c r="B1000" i="376"/>
  <c r="B1001" i="376"/>
  <c r="B1002" i="376"/>
  <c r="B1003" i="376"/>
  <c r="B1004" i="376"/>
  <c r="B1005" i="376"/>
  <c r="B1006" i="376"/>
  <c r="B1007" i="376"/>
  <c r="B1008" i="376"/>
  <c r="B1009" i="376"/>
  <c r="B1010" i="376"/>
  <c r="B1011" i="376"/>
  <c r="B1012" i="376"/>
  <c r="B1013" i="376"/>
  <c r="B1014" i="376"/>
  <c r="B1015" i="376"/>
  <c r="B1016" i="376"/>
  <c r="B1017" i="376"/>
  <c r="B1018" i="376"/>
  <c r="B1019" i="376"/>
  <c r="B1020" i="376"/>
  <c r="B1021" i="376"/>
  <c r="B1022" i="376"/>
  <c r="B1023" i="376"/>
  <c r="B1024" i="376"/>
  <c r="B1025" i="376"/>
  <c r="B1026" i="376"/>
  <c r="B1027" i="376"/>
  <c r="B1028" i="376"/>
  <c r="B1029" i="376"/>
  <c r="B1030" i="376"/>
  <c r="B1031" i="376"/>
  <c r="B1032" i="376"/>
  <c r="B1033" i="376"/>
  <c r="B1034" i="376"/>
  <c r="B1035" i="376"/>
  <c r="B1036" i="376"/>
  <c r="B1037" i="376"/>
  <c r="B1038" i="376"/>
  <c r="B1039" i="376"/>
  <c r="B1040" i="376"/>
  <c r="B1041" i="376"/>
  <c r="B1042" i="376"/>
  <c r="B1043" i="376"/>
  <c r="B1044" i="376"/>
  <c r="B1045" i="376"/>
  <c r="B1046" i="376"/>
  <c r="B1047" i="376"/>
  <c r="B1048" i="376"/>
  <c r="B1049" i="376"/>
  <c r="B1050" i="376"/>
  <c r="B1051" i="376"/>
  <c r="B1052" i="376"/>
  <c r="B1053" i="376"/>
  <c r="B1054" i="376"/>
  <c r="B1055" i="376"/>
  <c r="B1056" i="376"/>
  <c r="B1057" i="376"/>
  <c r="B1058" i="376"/>
  <c r="B1059" i="376"/>
  <c r="B1060" i="376"/>
  <c r="B1061" i="376"/>
  <c r="B1062" i="376"/>
  <c r="B1063" i="376"/>
  <c r="B1064" i="376"/>
  <c r="B1065" i="376"/>
  <c r="B1066" i="376"/>
  <c r="B1067" i="376"/>
  <c r="B1068" i="376"/>
  <c r="B1069" i="376"/>
  <c r="B1070" i="376"/>
  <c r="B1071" i="376"/>
  <c r="B1072" i="376"/>
  <c r="B1073" i="376"/>
  <c r="B1074" i="376"/>
  <c r="B1075" i="376"/>
  <c r="B1076" i="376"/>
  <c r="B1077" i="376"/>
  <c r="B1078" i="376"/>
  <c r="B1079" i="376"/>
  <c r="B1080" i="376"/>
  <c r="B1081" i="376"/>
  <c r="B1082" i="376"/>
  <c r="B1083" i="376"/>
  <c r="B1084" i="376"/>
  <c r="B1085" i="376"/>
  <c r="B1086" i="376"/>
  <c r="B1087" i="376"/>
  <c r="B1088" i="376"/>
  <c r="B1089" i="376"/>
  <c r="B1090" i="376"/>
  <c r="B1091" i="376"/>
  <c r="B1092" i="376"/>
  <c r="B1093" i="376"/>
  <c r="B1094" i="376"/>
  <c r="B1095" i="376"/>
  <c r="B1096" i="376"/>
  <c r="B1097" i="376"/>
  <c r="B1098" i="376"/>
  <c r="B1099" i="376"/>
  <c r="B1100" i="376"/>
  <c r="B1101" i="376"/>
  <c r="B1102" i="376"/>
  <c r="B1103" i="376"/>
  <c r="B1104" i="376"/>
  <c r="B1105" i="376"/>
  <c r="B1106" i="376"/>
  <c r="B1107" i="376"/>
  <c r="B1108" i="376"/>
  <c r="B1109" i="376"/>
  <c r="B1110" i="376"/>
  <c r="B1111" i="376"/>
  <c r="B1112" i="376"/>
  <c r="B1113" i="376"/>
  <c r="B1114" i="376"/>
  <c r="B1115" i="376"/>
  <c r="B1116" i="376"/>
  <c r="B3" i="368" l="1"/>
  <c r="C3" i="368"/>
  <c r="B4" i="368"/>
  <c r="C4" i="368"/>
  <c r="B5" i="368"/>
  <c r="C5" i="368"/>
  <c r="B6" i="368"/>
  <c r="C6" i="368"/>
  <c r="B7" i="368"/>
  <c r="C7" i="368"/>
  <c r="B8" i="368"/>
  <c r="C8" i="368"/>
  <c r="B9" i="368"/>
  <c r="C9" i="368"/>
  <c r="B10" i="368"/>
  <c r="C10" i="368"/>
  <c r="B11" i="368"/>
  <c r="C11" i="368"/>
  <c r="B12" i="368"/>
  <c r="C12" i="368"/>
  <c r="B13" i="368"/>
  <c r="C13" i="368"/>
  <c r="B14" i="368"/>
  <c r="C14" i="368"/>
  <c r="B15" i="368"/>
  <c r="C15" i="368"/>
  <c r="B16" i="368"/>
  <c r="C16" i="368"/>
  <c r="B17" i="368"/>
  <c r="C17" i="368"/>
  <c r="B18" i="368"/>
  <c r="C18" i="368"/>
  <c r="B19" i="368"/>
  <c r="C19" i="368"/>
  <c r="B20" i="368"/>
  <c r="C20" i="368"/>
  <c r="B21" i="368"/>
  <c r="C21" i="368"/>
  <c r="B22" i="368"/>
  <c r="C22" i="368"/>
  <c r="B23" i="368"/>
  <c r="C23" i="368"/>
  <c r="B24" i="368"/>
  <c r="C24" i="368"/>
  <c r="B25" i="368"/>
  <c r="C25" i="368"/>
  <c r="B26" i="368"/>
  <c r="C26" i="368"/>
  <c r="B27" i="368"/>
  <c r="C27" i="368"/>
  <c r="B28" i="368"/>
  <c r="C28" i="368"/>
  <c r="B29" i="368"/>
  <c r="C29" i="368"/>
  <c r="B30" i="368"/>
  <c r="C30" i="368"/>
  <c r="B31" i="368"/>
  <c r="C31" i="368"/>
  <c r="B32" i="368"/>
  <c r="C32" i="368"/>
  <c r="B33" i="368"/>
  <c r="C33" i="368"/>
  <c r="B34" i="368"/>
  <c r="C34" i="368"/>
  <c r="B35" i="368"/>
  <c r="C35" i="368"/>
  <c r="B36" i="368"/>
  <c r="C36" i="368"/>
  <c r="B37" i="368"/>
  <c r="C37" i="368"/>
  <c r="B38" i="368"/>
  <c r="C38" i="368"/>
  <c r="B39" i="368"/>
  <c r="C39" i="368"/>
  <c r="B40" i="368"/>
  <c r="C40" i="368"/>
  <c r="B41" i="368"/>
  <c r="C41" i="368"/>
  <c r="B42" i="368"/>
  <c r="C42" i="368"/>
  <c r="B43" i="368"/>
  <c r="C43" i="368"/>
  <c r="B44" i="368"/>
  <c r="C44" i="368"/>
  <c r="B45" i="368"/>
  <c r="C45" i="368"/>
  <c r="B46" i="368"/>
  <c r="C46" i="368"/>
  <c r="B47" i="368"/>
  <c r="C47" i="368"/>
  <c r="B48" i="368"/>
  <c r="C48" i="368"/>
  <c r="B49" i="368"/>
  <c r="C49" i="368"/>
  <c r="B50" i="368"/>
  <c r="C50" i="368"/>
  <c r="B51" i="368"/>
  <c r="C51" i="368"/>
  <c r="B52" i="368"/>
  <c r="C52" i="368"/>
  <c r="B53" i="368"/>
  <c r="C53" i="368"/>
  <c r="B54" i="368"/>
  <c r="C54" i="368"/>
  <c r="B55" i="368"/>
  <c r="C55" i="368"/>
  <c r="B56" i="368"/>
  <c r="C56" i="368"/>
  <c r="B57" i="368"/>
  <c r="C57" i="368"/>
  <c r="B58" i="368"/>
  <c r="C58" i="368"/>
  <c r="B59" i="368"/>
  <c r="C59" i="368"/>
  <c r="B60" i="368"/>
  <c r="C60" i="368"/>
  <c r="B61" i="368"/>
  <c r="C61" i="368"/>
  <c r="B62" i="368"/>
  <c r="C62" i="368"/>
  <c r="B63" i="368"/>
  <c r="C63" i="368"/>
  <c r="B64" i="368"/>
  <c r="C64" i="368"/>
  <c r="B65" i="368"/>
  <c r="C65" i="368"/>
  <c r="B66" i="368"/>
  <c r="C66" i="368"/>
  <c r="B67" i="368"/>
  <c r="C67" i="368"/>
  <c r="B68" i="368"/>
  <c r="C68" i="368"/>
  <c r="B69" i="368"/>
  <c r="C69" i="368"/>
  <c r="B70" i="368"/>
  <c r="C70" i="368"/>
  <c r="B71" i="368"/>
  <c r="C71" i="368"/>
  <c r="B72" i="368"/>
  <c r="C72" i="368"/>
  <c r="B73" i="368"/>
  <c r="C73" i="368"/>
  <c r="B74" i="368"/>
  <c r="C74" i="368"/>
  <c r="B75" i="368"/>
  <c r="C75" i="368"/>
  <c r="B76" i="368"/>
  <c r="C76" i="368"/>
  <c r="B77" i="368"/>
  <c r="C77" i="368"/>
  <c r="B78" i="368"/>
  <c r="C78" i="368"/>
  <c r="B79" i="368"/>
  <c r="C79" i="368"/>
  <c r="B80" i="368"/>
  <c r="C80" i="368"/>
  <c r="B81" i="368"/>
  <c r="C81" i="368"/>
  <c r="B82" i="368"/>
  <c r="C82" i="368"/>
  <c r="B83" i="368"/>
  <c r="C83" i="368"/>
  <c r="B84" i="368"/>
  <c r="C84" i="368"/>
  <c r="B85" i="368"/>
  <c r="C85" i="368"/>
  <c r="B86" i="368"/>
  <c r="C86" i="368"/>
  <c r="B87" i="368"/>
  <c r="C87" i="368"/>
  <c r="B88" i="368"/>
  <c r="C88" i="368"/>
  <c r="B89" i="368"/>
  <c r="C89" i="368"/>
  <c r="B90" i="368"/>
  <c r="C90" i="368"/>
  <c r="B91" i="368"/>
  <c r="C91" i="368"/>
  <c r="B92" i="368"/>
  <c r="C92" i="368"/>
  <c r="B93" i="368"/>
  <c r="C93" i="368"/>
  <c r="B1860" i="378"/>
  <c r="C1860" i="378"/>
  <c r="B1861" i="378"/>
  <c r="C1861" i="378"/>
  <c r="B1862" i="378"/>
  <c r="C1862" i="378"/>
  <c r="B1863" i="378"/>
  <c r="C1863" i="378"/>
  <c r="B1864" i="378"/>
  <c r="C1864" i="378"/>
  <c r="B1865" i="378"/>
  <c r="C1865" i="378"/>
  <c r="B1866" i="378"/>
  <c r="C1866" i="378"/>
  <c r="B1867" i="378"/>
  <c r="C1867" i="378"/>
  <c r="B1868" i="378"/>
  <c r="C1868" i="378"/>
  <c r="B1869" i="378"/>
  <c r="C1869" i="378"/>
  <c r="B1870" i="378"/>
  <c r="C1870" i="378"/>
  <c r="B1871" i="378"/>
  <c r="C1871" i="378"/>
  <c r="B1872" i="378"/>
  <c r="C1872" i="378"/>
  <c r="B1873" i="378"/>
  <c r="C1873" i="378"/>
  <c r="B1874" i="378"/>
  <c r="C1874" i="378"/>
  <c r="B1875" i="378"/>
  <c r="C1875" i="378"/>
  <c r="B1876" i="378"/>
  <c r="C1876" i="378"/>
  <c r="B1877" i="378"/>
  <c r="C1877" i="378"/>
  <c r="B1878" i="378"/>
  <c r="C1878" i="378"/>
  <c r="B1879" i="378"/>
  <c r="C1879" i="378"/>
  <c r="B1880" i="378"/>
  <c r="C1880" i="378"/>
  <c r="B1881" i="378"/>
  <c r="C1881" i="378"/>
  <c r="B1882" i="378"/>
  <c r="C1882" i="378"/>
  <c r="B1883" i="378"/>
  <c r="C1883" i="378"/>
  <c r="B1884" i="378"/>
  <c r="C1884" i="378"/>
  <c r="B1885" i="378"/>
  <c r="C1885" i="378"/>
  <c r="B1886" i="378"/>
  <c r="C1886" i="378"/>
  <c r="B1887" i="378"/>
  <c r="C1887" i="378"/>
  <c r="B1888" i="378"/>
  <c r="C1888" i="378"/>
  <c r="B1889" i="378"/>
  <c r="C1889" i="378"/>
  <c r="B1890" i="378"/>
  <c r="C1890" i="378"/>
  <c r="B1891" i="378"/>
  <c r="C1891" i="378"/>
  <c r="B1892" i="378"/>
  <c r="C1892" i="378"/>
  <c r="B1893" i="378"/>
  <c r="C1893" i="378"/>
  <c r="B1894" i="378"/>
  <c r="C1894" i="378"/>
  <c r="B1895" i="378"/>
  <c r="C1895" i="378"/>
  <c r="B1896" i="378"/>
  <c r="C1896" i="378"/>
  <c r="B1897" i="378"/>
  <c r="C1897" i="378"/>
  <c r="B1898" i="378"/>
  <c r="C1898" i="378"/>
  <c r="B1899" i="378"/>
  <c r="C1899" i="378"/>
  <c r="B1900" i="378"/>
  <c r="C1900" i="378"/>
  <c r="B1901" i="378"/>
  <c r="C1901" i="378"/>
  <c r="B1902" i="378"/>
  <c r="C1902" i="378"/>
  <c r="B1903" i="378"/>
  <c r="C1903" i="378"/>
  <c r="B1904" i="378"/>
  <c r="C1904" i="378"/>
  <c r="B1905" i="378"/>
  <c r="C1905" i="378"/>
  <c r="B1906" i="378"/>
  <c r="C1906" i="378"/>
  <c r="B1907" i="378"/>
  <c r="C1907" i="378"/>
  <c r="B1908" i="378"/>
  <c r="C1908" i="378"/>
  <c r="B1909" i="378"/>
  <c r="C1909" i="378"/>
  <c r="B1910" i="378"/>
  <c r="C1910" i="378"/>
  <c r="B1911" i="378"/>
  <c r="C1911" i="378"/>
  <c r="B1912" i="378"/>
  <c r="C1912" i="378"/>
  <c r="B1913" i="378"/>
  <c r="C1913" i="378"/>
  <c r="B1914" i="378"/>
  <c r="C1914" i="378"/>
  <c r="B1915" i="378"/>
  <c r="C1915" i="378"/>
  <c r="B1916" i="378"/>
  <c r="C1916" i="378"/>
  <c r="B1917" i="378"/>
  <c r="C1917" i="378"/>
  <c r="B1918" i="378"/>
  <c r="C1918" i="378"/>
  <c r="B1919" i="378"/>
  <c r="C1919" i="378"/>
  <c r="B1920" i="378"/>
  <c r="C1920" i="378"/>
  <c r="B1921" i="378"/>
  <c r="C1921" i="378"/>
  <c r="B1922" i="378"/>
  <c r="C1922" i="378"/>
  <c r="B1923" i="378"/>
  <c r="C1923" i="378"/>
  <c r="B1924" i="378"/>
  <c r="C1924" i="378"/>
  <c r="B1925" i="378"/>
  <c r="C1925" i="378"/>
  <c r="B1926" i="378"/>
  <c r="C1926" i="378"/>
  <c r="B1927" i="378"/>
  <c r="C1927" i="378"/>
  <c r="B1928" i="378"/>
  <c r="C1928" i="378"/>
  <c r="B1929" i="378"/>
  <c r="C1929" i="378"/>
  <c r="B1930" i="378"/>
  <c r="C1930" i="378"/>
  <c r="B1931" i="378"/>
  <c r="C1931" i="378"/>
  <c r="B1932" i="378"/>
  <c r="C1932" i="378"/>
  <c r="B1933" i="378"/>
  <c r="C1933" i="378"/>
  <c r="B1934" i="378"/>
  <c r="C1934" i="378"/>
  <c r="B1935" i="378"/>
  <c r="C1935" i="378"/>
  <c r="B1936" i="378"/>
  <c r="C1936" i="378"/>
  <c r="B1937" i="378"/>
  <c r="C1937" i="378"/>
  <c r="B1938" i="378"/>
  <c r="C1938" i="378"/>
  <c r="B1939" i="378"/>
  <c r="C1939" i="378"/>
  <c r="B1940" i="378"/>
  <c r="C1940" i="378"/>
  <c r="B1941" i="378"/>
  <c r="C1941" i="378"/>
  <c r="B1942" i="378"/>
  <c r="C1942" i="378"/>
  <c r="B1943" i="378"/>
  <c r="C1943" i="378"/>
  <c r="B1944" i="378"/>
  <c r="C1944" i="378"/>
  <c r="B1945" i="378"/>
  <c r="C1945" i="378"/>
  <c r="B1946" i="378"/>
  <c r="C1946" i="378"/>
  <c r="B1947" i="378"/>
  <c r="C1947" i="378"/>
  <c r="B1948" i="378"/>
  <c r="C1948" i="378"/>
  <c r="B1949" i="378"/>
  <c r="C1949" i="378"/>
  <c r="B1950" i="378"/>
  <c r="C1950" i="378"/>
  <c r="B1951" i="378"/>
  <c r="C1951" i="378"/>
  <c r="B1952" i="378"/>
  <c r="C1952" i="378"/>
  <c r="B1953" i="378"/>
  <c r="C1953" i="378"/>
  <c r="B1954" i="378"/>
  <c r="C1954" i="378"/>
  <c r="B1955" i="378"/>
  <c r="C1955" i="378"/>
  <c r="B1956" i="378"/>
  <c r="C1956" i="378"/>
  <c r="B1957" i="378"/>
  <c r="C1957" i="378"/>
  <c r="B1958" i="378"/>
  <c r="C1958" i="378"/>
  <c r="B1959" i="378"/>
  <c r="C1959" i="378"/>
  <c r="B1960" i="378"/>
  <c r="C1960" i="378"/>
  <c r="B1961" i="378"/>
  <c r="C1961" i="378"/>
  <c r="B1962" i="378"/>
  <c r="C1962" i="378"/>
  <c r="B1963" i="378"/>
  <c r="C1963" i="378"/>
  <c r="B1964" i="378"/>
  <c r="C1964" i="378"/>
  <c r="B1965" i="378"/>
  <c r="C1965" i="378"/>
  <c r="B1966" i="378"/>
  <c r="C1966" i="378"/>
  <c r="B1967" i="378"/>
  <c r="C1967" i="378"/>
  <c r="B1968" i="378"/>
  <c r="C1968" i="378"/>
  <c r="B1969" i="378"/>
  <c r="C1969" i="378"/>
  <c r="B1970" i="378"/>
  <c r="C1970" i="378"/>
  <c r="B1971" i="378"/>
  <c r="C1971" i="378"/>
  <c r="B1972" i="378"/>
  <c r="C1972" i="378"/>
  <c r="B1973" i="378"/>
  <c r="C1973" i="378"/>
  <c r="B1974" i="378"/>
  <c r="C1974" i="378"/>
  <c r="B1975" i="378"/>
  <c r="C1975" i="378"/>
  <c r="B1976" i="378"/>
  <c r="C1976" i="378"/>
  <c r="B1977" i="378"/>
  <c r="C1977" i="378"/>
  <c r="B1978" i="378"/>
  <c r="C1978" i="378"/>
  <c r="B1979" i="378"/>
  <c r="C1979" i="378"/>
  <c r="B1980" i="378"/>
  <c r="C1980" i="378"/>
  <c r="B1981" i="378"/>
  <c r="C1981" i="378"/>
  <c r="B1982" i="378"/>
  <c r="C1982" i="378"/>
  <c r="B1983" i="378"/>
  <c r="C1983" i="378"/>
  <c r="B1984" i="378"/>
  <c r="C1984" i="378"/>
  <c r="B1985" i="378"/>
  <c r="C1985" i="378"/>
  <c r="B1986" i="378"/>
  <c r="C1986" i="378"/>
  <c r="B1987" i="378"/>
  <c r="C1987" i="378"/>
  <c r="B1988" i="378"/>
  <c r="C1988" i="378"/>
  <c r="B1989" i="378"/>
  <c r="C1989" i="378"/>
  <c r="B1990" i="378"/>
  <c r="C1990" i="378"/>
  <c r="B1991" i="378"/>
  <c r="C1991" i="378"/>
  <c r="B1992" i="378"/>
  <c r="C1992" i="378"/>
  <c r="B1993" i="378"/>
  <c r="C1993" i="378"/>
  <c r="B1994" i="378"/>
  <c r="C1994" i="378"/>
  <c r="B1995" i="378"/>
  <c r="C1995" i="378"/>
  <c r="B1996" i="378"/>
  <c r="C1996" i="378"/>
  <c r="B1997" i="378"/>
  <c r="C1997" i="378"/>
  <c r="B1998" i="378"/>
  <c r="C1998" i="378"/>
  <c r="B1999" i="378"/>
  <c r="C1999" i="378"/>
  <c r="B2000" i="378"/>
  <c r="C2000" i="378"/>
  <c r="B2001" i="378"/>
  <c r="C2001" i="378"/>
  <c r="B2002" i="378"/>
  <c r="C2002" i="378"/>
  <c r="B2003" i="378"/>
  <c r="C2003" i="378"/>
  <c r="B2004" i="378"/>
  <c r="C2004" i="378"/>
  <c r="B2005" i="378"/>
  <c r="C2005" i="378"/>
  <c r="B2006" i="378"/>
  <c r="C2006" i="378"/>
  <c r="B2007" i="378"/>
  <c r="C2007" i="378"/>
  <c r="B2008" i="378"/>
  <c r="C2008" i="378"/>
  <c r="B2009" i="378"/>
  <c r="C2009" i="378"/>
  <c r="B2010" i="378"/>
  <c r="C2010" i="378"/>
  <c r="B2011" i="378"/>
  <c r="C2011" i="378"/>
  <c r="B2012" i="378"/>
  <c r="C2012" i="378"/>
  <c r="B2013" i="378"/>
  <c r="C2013" i="378"/>
  <c r="B2014" i="378"/>
  <c r="C2014" i="378"/>
  <c r="B2015" i="378"/>
  <c r="C2015" i="378"/>
  <c r="B2016" i="378"/>
  <c r="C2016" i="378"/>
  <c r="B2017" i="378"/>
  <c r="C2017" i="378"/>
  <c r="B2018" i="378"/>
  <c r="C2018" i="378"/>
  <c r="B2019" i="378"/>
  <c r="C2019" i="378"/>
  <c r="B2020" i="378"/>
  <c r="C2020" i="378"/>
  <c r="B2021" i="378"/>
  <c r="C2021" i="378"/>
  <c r="B2022" i="378"/>
  <c r="C2022" i="378"/>
  <c r="B2023" i="378"/>
  <c r="C2023" i="378"/>
  <c r="B2024" i="378"/>
  <c r="C2024" i="378"/>
  <c r="B2025" i="378"/>
  <c r="C2025" i="378"/>
  <c r="B2026" i="378"/>
  <c r="C2026" i="378"/>
  <c r="B2027" i="378"/>
  <c r="C2027" i="378"/>
  <c r="B2028" i="378"/>
  <c r="C2028" i="378"/>
  <c r="B2029" i="378"/>
  <c r="C2029" i="378"/>
  <c r="B2030" i="378"/>
  <c r="C2030" i="378"/>
  <c r="B2031" i="378"/>
  <c r="C2031" i="378"/>
  <c r="B2032" i="378"/>
  <c r="C2032" i="378"/>
  <c r="B2033" i="378"/>
  <c r="C2033" i="378"/>
  <c r="B2034" i="378"/>
  <c r="C2034" i="378"/>
  <c r="B2035" i="378"/>
  <c r="C2035" i="378"/>
  <c r="B2036" i="378"/>
  <c r="C2036" i="378"/>
  <c r="B2037" i="378"/>
  <c r="C2037" i="378"/>
  <c r="B2038" i="378"/>
  <c r="C2038" i="378"/>
  <c r="B2039" i="378"/>
  <c r="C2039" i="378"/>
  <c r="B2040" i="378"/>
  <c r="C2040" i="378"/>
  <c r="B2041" i="378"/>
  <c r="C2041" i="378"/>
  <c r="B2042" i="378"/>
  <c r="C2042" i="378"/>
  <c r="B2043" i="378"/>
  <c r="C2043" i="378"/>
  <c r="B2044" i="378"/>
  <c r="C2044" i="378"/>
  <c r="B2045" i="378"/>
  <c r="C2045" i="378"/>
  <c r="B2046" i="378"/>
  <c r="C2046" i="378"/>
  <c r="B2047" i="378"/>
  <c r="C2047" i="378"/>
  <c r="B2048" i="378"/>
  <c r="C2048" i="378"/>
  <c r="B2049" i="378"/>
  <c r="C2049" i="378"/>
  <c r="B2050" i="378"/>
  <c r="C2050" i="378"/>
  <c r="B2051" i="378"/>
  <c r="C2051" i="378"/>
  <c r="B2052" i="378"/>
  <c r="C2052" i="378"/>
  <c r="B2053" i="378"/>
  <c r="C2053" i="378"/>
  <c r="B2054" i="378"/>
  <c r="C2054" i="378"/>
  <c r="B2055" i="378"/>
  <c r="C2055" i="378"/>
  <c r="B2056" i="378"/>
  <c r="C2056" i="378"/>
  <c r="B2057" i="378"/>
  <c r="C2057" i="378"/>
  <c r="B2058" i="378"/>
  <c r="C2058" i="378"/>
  <c r="B2059" i="378"/>
  <c r="C2059" i="378"/>
  <c r="B2060" i="378"/>
  <c r="C2060" i="378"/>
  <c r="B2061" i="378"/>
  <c r="C2061" i="378"/>
  <c r="B2062" i="378"/>
  <c r="C2062" i="378"/>
  <c r="B2063" i="378"/>
  <c r="C2063" i="378"/>
  <c r="B2064" i="378"/>
  <c r="C2064" i="378"/>
  <c r="B2065" i="378"/>
  <c r="C2065" i="378"/>
  <c r="B2066" i="378"/>
  <c r="C2066" i="378"/>
  <c r="B2067" i="378"/>
  <c r="C2067" i="378"/>
  <c r="B2068" i="378"/>
  <c r="C2068" i="378"/>
  <c r="B2069" i="378"/>
  <c r="C2069" i="378"/>
  <c r="B2070" i="378"/>
  <c r="C2070" i="378"/>
  <c r="B2071" i="378"/>
  <c r="C2071" i="378"/>
  <c r="B2072" i="378"/>
  <c r="C2072" i="378"/>
  <c r="B2073" i="378"/>
  <c r="C2073" i="378"/>
  <c r="B2074" i="378"/>
  <c r="C2074" i="378"/>
  <c r="B2075" i="378"/>
  <c r="C2075" i="378"/>
  <c r="B2076" i="378"/>
  <c r="C2076" i="378"/>
  <c r="B2077" i="378"/>
  <c r="C2077" i="378"/>
  <c r="B2078" i="378"/>
  <c r="C2078" i="378"/>
  <c r="B2079" i="378"/>
  <c r="C2079" i="378"/>
  <c r="B2080" i="378"/>
  <c r="C2080" i="378"/>
  <c r="B2081" i="378"/>
  <c r="C2081" i="378"/>
  <c r="B2082" i="378"/>
  <c r="C2082" i="378"/>
  <c r="B2083" i="378"/>
  <c r="C2083" i="378"/>
  <c r="B2084" i="378"/>
  <c r="C2084" i="378"/>
  <c r="B2085" i="378"/>
  <c r="C2085" i="378"/>
  <c r="B2086" i="378"/>
  <c r="C2086" i="378"/>
  <c r="B2087" i="378"/>
  <c r="C2087" i="378"/>
  <c r="B2088" i="378"/>
  <c r="C2088" i="378"/>
  <c r="B2089" i="378"/>
  <c r="C2089" i="378"/>
  <c r="B2090" i="378"/>
  <c r="C2090" i="378"/>
  <c r="B2091" i="378"/>
  <c r="C2091" i="378"/>
  <c r="B2092" i="378"/>
  <c r="C2092" i="378"/>
  <c r="B2093" i="378"/>
  <c r="C2093" i="378"/>
  <c r="B2094" i="378"/>
  <c r="C2094" i="378"/>
  <c r="B2095" i="378"/>
  <c r="C2095" i="378"/>
  <c r="B2096" i="378"/>
  <c r="C2096" i="378"/>
  <c r="B2097" i="378"/>
  <c r="C2097" i="378"/>
  <c r="B2098" i="378"/>
  <c r="C2098" i="378"/>
  <c r="B2099" i="378"/>
  <c r="C2099" i="378"/>
  <c r="B2100" i="378"/>
  <c r="C2100" i="378"/>
  <c r="B2101" i="378"/>
  <c r="C2101" i="378"/>
  <c r="B2102" i="378"/>
  <c r="C2102" i="378"/>
  <c r="B2103" i="378"/>
  <c r="C2103" i="378"/>
  <c r="B2104" i="378"/>
  <c r="C2104" i="378"/>
  <c r="B2105" i="378"/>
  <c r="C2105" i="378"/>
  <c r="B2106" i="378"/>
  <c r="C2106" i="378"/>
  <c r="B2107" i="378"/>
  <c r="C2107" i="378"/>
  <c r="B2108" i="378"/>
  <c r="C2108" i="378"/>
  <c r="B2109" i="378"/>
  <c r="C2109" i="378"/>
  <c r="B2110" i="378"/>
  <c r="C2110" i="378"/>
  <c r="B2111" i="378"/>
  <c r="C2111" i="378"/>
  <c r="B2112" i="378"/>
  <c r="C2112" i="378"/>
  <c r="B2113" i="378"/>
  <c r="C2113" i="378"/>
  <c r="B2114" i="378"/>
  <c r="C2114" i="378"/>
  <c r="B3" i="378"/>
  <c r="C3" i="378"/>
  <c r="B4" i="378"/>
  <c r="C4" i="378"/>
  <c r="B5" i="378"/>
  <c r="C5" i="378"/>
  <c r="B6" i="378"/>
  <c r="C6" i="378"/>
  <c r="B7" i="378"/>
  <c r="C7" i="378"/>
  <c r="B8" i="378"/>
  <c r="C8" i="378"/>
  <c r="B9" i="378"/>
  <c r="C9" i="378"/>
  <c r="B10" i="378"/>
  <c r="C10" i="378"/>
  <c r="B11" i="378"/>
  <c r="C11" i="378"/>
  <c r="B12" i="378"/>
  <c r="C12" i="378"/>
  <c r="B13" i="378"/>
  <c r="C13" i="378"/>
  <c r="B14" i="378"/>
  <c r="C14" i="378"/>
  <c r="B15" i="378"/>
  <c r="C15" i="378"/>
  <c r="B16" i="378"/>
  <c r="C16" i="378"/>
  <c r="B17" i="378"/>
  <c r="C17" i="378"/>
  <c r="B18" i="378"/>
  <c r="C18" i="378"/>
  <c r="B19" i="378"/>
  <c r="C19" i="378"/>
  <c r="B20" i="378"/>
  <c r="C20" i="378"/>
  <c r="B21" i="378"/>
  <c r="C21" i="378"/>
  <c r="B22" i="378"/>
  <c r="C22" i="378"/>
  <c r="B23" i="378"/>
  <c r="C23" i="378"/>
  <c r="B24" i="378"/>
  <c r="C24" i="378"/>
  <c r="B25" i="378"/>
  <c r="C25" i="378"/>
  <c r="B26" i="378"/>
  <c r="C26" i="378"/>
  <c r="B27" i="378"/>
  <c r="C27" i="378"/>
  <c r="B28" i="378"/>
  <c r="C28" i="378"/>
  <c r="B29" i="378"/>
  <c r="C29" i="378"/>
  <c r="B30" i="378"/>
  <c r="C30" i="378"/>
  <c r="B31" i="378"/>
  <c r="C31" i="378"/>
  <c r="B32" i="378"/>
  <c r="C32" i="378"/>
  <c r="B33" i="378"/>
  <c r="C33" i="378"/>
  <c r="B34" i="378"/>
  <c r="C34" i="378"/>
  <c r="B35" i="378"/>
  <c r="C35" i="378"/>
  <c r="B36" i="378"/>
  <c r="C36" i="378"/>
  <c r="B37" i="378"/>
  <c r="C37" i="378"/>
  <c r="B38" i="378"/>
  <c r="C38" i="378"/>
  <c r="B39" i="378"/>
  <c r="C39" i="378"/>
  <c r="B40" i="378"/>
  <c r="C40" i="378"/>
  <c r="B41" i="378"/>
  <c r="C41" i="378"/>
  <c r="B42" i="378"/>
  <c r="C42" i="378"/>
  <c r="B43" i="378"/>
  <c r="C43" i="378"/>
  <c r="B44" i="378"/>
  <c r="C44" i="378"/>
  <c r="B45" i="378"/>
  <c r="C45" i="378"/>
  <c r="B46" i="378"/>
  <c r="C46" i="378"/>
  <c r="B47" i="378"/>
  <c r="C47" i="378"/>
  <c r="B48" i="378"/>
  <c r="C48" i="378"/>
  <c r="B49" i="378"/>
  <c r="C49" i="378"/>
  <c r="B50" i="378"/>
  <c r="C50" i="378"/>
  <c r="B51" i="378"/>
  <c r="C51" i="378"/>
  <c r="B52" i="378"/>
  <c r="C52" i="378"/>
  <c r="B53" i="378"/>
  <c r="C53" i="378"/>
  <c r="B54" i="378"/>
  <c r="C54" i="378"/>
  <c r="B55" i="378"/>
  <c r="C55" i="378"/>
  <c r="B56" i="378"/>
  <c r="C56" i="378"/>
  <c r="B57" i="378"/>
  <c r="C57" i="378"/>
  <c r="B58" i="378"/>
  <c r="C58" i="378"/>
  <c r="B59" i="378"/>
  <c r="C59" i="378"/>
  <c r="B60" i="378"/>
  <c r="C60" i="378"/>
  <c r="B61" i="378"/>
  <c r="C61" i="378"/>
  <c r="B62" i="378"/>
  <c r="C62" i="378"/>
  <c r="B63" i="378"/>
  <c r="C63" i="378"/>
  <c r="B64" i="378"/>
  <c r="C64" i="378"/>
  <c r="B65" i="378"/>
  <c r="C65" i="378"/>
  <c r="B66" i="378"/>
  <c r="C66" i="378"/>
  <c r="B67" i="378"/>
  <c r="C67" i="378"/>
  <c r="B68" i="378"/>
  <c r="C68" i="378"/>
  <c r="B69" i="378"/>
  <c r="C69" i="378"/>
  <c r="B70" i="378"/>
  <c r="C70" i="378"/>
  <c r="B71" i="378"/>
  <c r="C71" i="378"/>
  <c r="B72" i="378"/>
  <c r="C72" i="378"/>
  <c r="B73" i="378"/>
  <c r="C73" i="378"/>
  <c r="B74" i="378"/>
  <c r="C74" i="378"/>
  <c r="B75" i="378"/>
  <c r="C75" i="378"/>
  <c r="B76" i="378"/>
  <c r="C76" i="378"/>
  <c r="B77" i="378"/>
  <c r="C77" i="378"/>
  <c r="B78" i="378"/>
  <c r="C78" i="378"/>
  <c r="B79" i="378"/>
  <c r="C79" i="378"/>
  <c r="B80" i="378"/>
  <c r="C80" i="378"/>
  <c r="B81" i="378"/>
  <c r="C81" i="378"/>
  <c r="B82" i="378"/>
  <c r="C82" i="378"/>
  <c r="B83" i="378"/>
  <c r="C83" i="378"/>
  <c r="B84" i="378"/>
  <c r="C84" i="378"/>
  <c r="B85" i="378"/>
  <c r="C85" i="378"/>
  <c r="B86" i="378"/>
  <c r="C86" i="378"/>
  <c r="B87" i="378"/>
  <c r="C87" i="378"/>
  <c r="B88" i="378"/>
  <c r="C88" i="378"/>
  <c r="B89" i="378"/>
  <c r="C89" i="378"/>
  <c r="B90" i="378"/>
  <c r="C90" i="378"/>
  <c r="B91" i="378"/>
  <c r="C91" i="378"/>
  <c r="B92" i="378"/>
  <c r="C92" i="378"/>
  <c r="B93" i="378"/>
  <c r="C93" i="378"/>
  <c r="B94" i="378"/>
  <c r="C94" i="378"/>
  <c r="B95" i="378"/>
  <c r="C95" i="378"/>
  <c r="B96" i="378"/>
  <c r="C96" i="378"/>
  <c r="B97" i="378"/>
  <c r="C97" i="378"/>
  <c r="B98" i="378"/>
  <c r="C98" i="378"/>
  <c r="B99" i="378"/>
  <c r="C99" i="378"/>
  <c r="B100" i="378"/>
  <c r="C100" i="378"/>
  <c r="B101" i="378"/>
  <c r="C101" i="378"/>
  <c r="B102" i="378"/>
  <c r="C102" i="378"/>
  <c r="B103" i="378"/>
  <c r="C103" i="378"/>
  <c r="B104" i="378"/>
  <c r="C104" i="378"/>
  <c r="B105" i="378"/>
  <c r="C105" i="378"/>
  <c r="B106" i="378"/>
  <c r="C106" i="378"/>
  <c r="B107" i="378"/>
  <c r="C107" i="378"/>
  <c r="B108" i="378"/>
  <c r="C108" i="378"/>
  <c r="B109" i="378"/>
  <c r="C109" i="378"/>
  <c r="B110" i="378"/>
  <c r="C110" i="378"/>
  <c r="B111" i="378"/>
  <c r="C111" i="378"/>
  <c r="B112" i="378"/>
  <c r="C112" i="378"/>
  <c r="B113" i="378"/>
  <c r="C113" i="378"/>
  <c r="B114" i="378"/>
  <c r="C114" i="378"/>
  <c r="B115" i="378"/>
  <c r="C115" i="378"/>
  <c r="B116" i="378"/>
  <c r="C116" i="378"/>
  <c r="B117" i="378"/>
  <c r="C117" i="378"/>
  <c r="B118" i="378"/>
  <c r="C118" i="378"/>
  <c r="B119" i="378"/>
  <c r="C119" i="378"/>
  <c r="B120" i="378"/>
  <c r="C120" i="378"/>
  <c r="B121" i="378"/>
  <c r="C121" i="378"/>
  <c r="B122" i="378"/>
  <c r="C122" i="378"/>
  <c r="B123" i="378"/>
  <c r="C123" i="378"/>
  <c r="B124" i="378"/>
  <c r="C124" i="378"/>
  <c r="B125" i="378"/>
  <c r="C125" i="378"/>
  <c r="B126" i="378"/>
  <c r="C126" i="378"/>
  <c r="B127" i="378"/>
  <c r="C127" i="378"/>
  <c r="B128" i="378"/>
  <c r="C128" i="378"/>
  <c r="B129" i="378"/>
  <c r="C129" i="378"/>
  <c r="B130" i="378"/>
  <c r="C130" i="378"/>
  <c r="B131" i="378"/>
  <c r="C131" i="378"/>
  <c r="B132" i="378"/>
  <c r="C132" i="378"/>
  <c r="B133" i="378"/>
  <c r="C133" i="378"/>
  <c r="B134" i="378"/>
  <c r="C134" i="378"/>
  <c r="B135" i="378"/>
  <c r="C135" i="378"/>
  <c r="B136" i="378"/>
  <c r="C136" i="378"/>
  <c r="B137" i="378"/>
  <c r="C137" i="378"/>
  <c r="B138" i="378"/>
  <c r="C138" i="378"/>
  <c r="B139" i="378"/>
  <c r="C139" i="378"/>
  <c r="B140" i="378"/>
  <c r="C140" i="378"/>
  <c r="B141" i="378"/>
  <c r="C141" i="378"/>
  <c r="B142" i="378"/>
  <c r="C142" i="378"/>
  <c r="B143" i="378"/>
  <c r="C143" i="378"/>
  <c r="B144" i="378"/>
  <c r="C144" i="378"/>
  <c r="B145" i="378"/>
  <c r="C145" i="378"/>
  <c r="B146" i="378"/>
  <c r="C146" i="378"/>
  <c r="B147" i="378"/>
  <c r="C147" i="378"/>
  <c r="B148" i="378"/>
  <c r="C148" i="378"/>
  <c r="B149" i="378"/>
  <c r="C149" i="378"/>
  <c r="B150" i="378"/>
  <c r="C150" i="378"/>
  <c r="B151" i="378"/>
  <c r="C151" i="378"/>
  <c r="B152" i="378"/>
  <c r="C152" i="378"/>
  <c r="B153" i="378"/>
  <c r="C153" i="378"/>
  <c r="B154" i="378"/>
  <c r="C154" i="378"/>
  <c r="B155" i="378"/>
  <c r="C155" i="378"/>
  <c r="B156" i="378"/>
  <c r="C156" i="378"/>
  <c r="B157" i="378"/>
  <c r="C157" i="378"/>
  <c r="B158" i="378"/>
  <c r="C158" i="378"/>
  <c r="B159" i="378"/>
  <c r="C159" i="378"/>
  <c r="B160" i="378"/>
  <c r="C160" i="378"/>
  <c r="B161" i="378"/>
  <c r="C161" i="378"/>
  <c r="B162" i="378"/>
  <c r="C162" i="378"/>
  <c r="B163" i="378"/>
  <c r="C163" i="378"/>
  <c r="B164" i="378"/>
  <c r="C164" i="378"/>
  <c r="B165" i="378"/>
  <c r="C165" i="378"/>
  <c r="B166" i="378"/>
  <c r="C166" i="378"/>
  <c r="B167" i="378"/>
  <c r="C167" i="378"/>
  <c r="B168" i="378"/>
  <c r="C168" i="378"/>
  <c r="B169" i="378"/>
  <c r="C169" i="378"/>
  <c r="B170" i="378"/>
  <c r="C170" i="378"/>
  <c r="B171" i="378"/>
  <c r="C171" i="378"/>
  <c r="B172" i="378"/>
  <c r="C172" i="378"/>
  <c r="B173" i="378"/>
  <c r="C173" i="378"/>
  <c r="B174" i="378"/>
  <c r="C174" i="378"/>
  <c r="B175" i="378"/>
  <c r="C175" i="378"/>
  <c r="B176" i="378"/>
  <c r="C176" i="378"/>
  <c r="B177" i="378"/>
  <c r="C177" i="378"/>
  <c r="B178" i="378"/>
  <c r="C178" i="378"/>
  <c r="B179" i="378"/>
  <c r="C179" i="378"/>
  <c r="B180" i="378"/>
  <c r="C180" i="378"/>
  <c r="B181" i="378"/>
  <c r="C181" i="378"/>
  <c r="B182" i="378"/>
  <c r="C182" i="378"/>
  <c r="B183" i="378"/>
  <c r="C183" i="378"/>
  <c r="B184" i="378"/>
  <c r="C184" i="378"/>
  <c r="B185" i="378"/>
  <c r="C185" i="378"/>
  <c r="B186" i="378"/>
  <c r="C186" i="378"/>
  <c r="B187" i="378"/>
  <c r="C187" i="378"/>
  <c r="B188" i="378"/>
  <c r="C188" i="378"/>
  <c r="B189" i="378"/>
  <c r="C189" i="378"/>
  <c r="B190" i="378"/>
  <c r="C190" i="378"/>
  <c r="B191" i="378"/>
  <c r="C191" i="378"/>
  <c r="B192" i="378"/>
  <c r="C192" i="378"/>
  <c r="B193" i="378"/>
  <c r="C193" i="378"/>
  <c r="B194" i="378"/>
  <c r="C194" i="378"/>
  <c r="B195" i="378"/>
  <c r="C195" i="378"/>
  <c r="B196" i="378"/>
  <c r="C196" i="378"/>
  <c r="B197" i="378"/>
  <c r="C197" i="378"/>
  <c r="B198" i="378"/>
  <c r="C198" i="378"/>
  <c r="B199" i="378"/>
  <c r="C199" i="378"/>
  <c r="B200" i="378"/>
  <c r="C200" i="378"/>
  <c r="B201" i="378"/>
  <c r="C201" i="378"/>
  <c r="B202" i="378"/>
  <c r="C202" i="378"/>
  <c r="B203" i="378"/>
  <c r="C203" i="378"/>
  <c r="B204" i="378"/>
  <c r="C204" i="378"/>
  <c r="B205" i="378"/>
  <c r="C205" i="378"/>
  <c r="B206" i="378"/>
  <c r="C206" i="378"/>
  <c r="B207" i="378"/>
  <c r="C207" i="378"/>
  <c r="B208" i="378"/>
  <c r="C208" i="378"/>
  <c r="B209" i="378"/>
  <c r="C209" i="378"/>
  <c r="B210" i="378"/>
  <c r="C210" i="378"/>
  <c r="B211" i="378"/>
  <c r="C211" i="378"/>
  <c r="B212" i="378"/>
  <c r="C212" i="378"/>
  <c r="B213" i="378"/>
  <c r="C213" i="378"/>
  <c r="B214" i="378"/>
  <c r="C214" i="378"/>
  <c r="B215" i="378"/>
  <c r="C215" i="378"/>
  <c r="B216" i="378"/>
  <c r="C216" i="378"/>
  <c r="B217" i="378"/>
  <c r="C217" i="378"/>
  <c r="B218" i="378"/>
  <c r="C218" i="378"/>
  <c r="B219" i="378"/>
  <c r="C219" i="378"/>
  <c r="B220" i="378"/>
  <c r="C220" i="378"/>
  <c r="B221" i="378"/>
  <c r="C221" i="378"/>
  <c r="B222" i="378"/>
  <c r="C222" i="378"/>
  <c r="B223" i="378"/>
  <c r="C223" i="378"/>
  <c r="B224" i="378"/>
  <c r="C224" i="378"/>
  <c r="B225" i="378"/>
  <c r="C225" i="378"/>
  <c r="B226" i="378"/>
  <c r="C226" i="378"/>
  <c r="B227" i="378"/>
  <c r="C227" i="378"/>
  <c r="B228" i="378"/>
  <c r="C228" i="378"/>
  <c r="B229" i="378"/>
  <c r="C229" i="378"/>
  <c r="B230" i="378"/>
  <c r="C230" i="378"/>
  <c r="B231" i="378"/>
  <c r="C231" i="378"/>
  <c r="B232" i="378"/>
  <c r="C232" i="378"/>
  <c r="B233" i="378"/>
  <c r="C233" i="378"/>
  <c r="B234" i="378"/>
  <c r="C234" i="378"/>
  <c r="B235" i="378"/>
  <c r="C235" i="378"/>
  <c r="B236" i="378"/>
  <c r="C236" i="378"/>
  <c r="B237" i="378"/>
  <c r="C237" i="378"/>
  <c r="B238" i="378"/>
  <c r="C238" i="378"/>
  <c r="B239" i="378"/>
  <c r="C239" i="378"/>
  <c r="B240" i="378"/>
  <c r="C240" i="378"/>
  <c r="B241" i="378"/>
  <c r="C241" i="378"/>
  <c r="B242" i="378"/>
  <c r="C242" i="378"/>
  <c r="B243" i="378"/>
  <c r="C243" i="378"/>
  <c r="B244" i="378"/>
  <c r="C244" i="378"/>
  <c r="B245" i="378"/>
  <c r="C245" i="378"/>
  <c r="B246" i="378"/>
  <c r="C246" i="378"/>
  <c r="B247" i="378"/>
  <c r="C247" i="378"/>
  <c r="B248" i="378"/>
  <c r="C248" i="378"/>
  <c r="B249" i="378"/>
  <c r="C249" i="378"/>
  <c r="B250" i="378"/>
  <c r="C250" i="378"/>
  <c r="B251" i="378"/>
  <c r="C251" i="378"/>
  <c r="B252" i="378"/>
  <c r="C252" i="378"/>
  <c r="B253" i="378"/>
  <c r="C253" i="378"/>
  <c r="B254" i="378"/>
  <c r="C254" i="378"/>
  <c r="B255" i="378"/>
  <c r="C255" i="378"/>
  <c r="B256" i="378"/>
  <c r="C256" i="378"/>
  <c r="B257" i="378"/>
  <c r="C257" i="378"/>
  <c r="B258" i="378"/>
  <c r="C258" i="378"/>
  <c r="B259" i="378"/>
  <c r="C259" i="378"/>
  <c r="B260" i="378"/>
  <c r="C260" i="378"/>
  <c r="B261" i="378"/>
  <c r="C261" i="378"/>
  <c r="B262" i="378"/>
  <c r="C262" i="378"/>
  <c r="B263" i="378"/>
  <c r="C263" i="378"/>
  <c r="B264" i="378"/>
  <c r="C264" i="378"/>
  <c r="B265" i="378"/>
  <c r="C265" i="378"/>
  <c r="B266" i="378"/>
  <c r="C266" i="378"/>
  <c r="B267" i="378"/>
  <c r="C267" i="378"/>
  <c r="B268" i="378"/>
  <c r="C268" i="378"/>
  <c r="B269" i="378"/>
  <c r="C269" i="378"/>
  <c r="B270" i="378"/>
  <c r="C270" i="378"/>
  <c r="B271" i="378"/>
  <c r="C271" i="378"/>
  <c r="B272" i="378"/>
  <c r="C272" i="378"/>
  <c r="B273" i="378"/>
  <c r="C273" i="378"/>
  <c r="B274" i="378"/>
  <c r="C274" i="378"/>
  <c r="B275" i="378"/>
  <c r="C275" i="378"/>
  <c r="B276" i="378"/>
  <c r="C276" i="378"/>
  <c r="B277" i="378"/>
  <c r="C277" i="378"/>
  <c r="B278" i="378"/>
  <c r="C278" i="378"/>
  <c r="B279" i="378"/>
  <c r="C279" i="378"/>
  <c r="B280" i="378"/>
  <c r="C280" i="378"/>
  <c r="B281" i="378"/>
  <c r="C281" i="378"/>
  <c r="B282" i="378"/>
  <c r="C282" i="378"/>
  <c r="B283" i="378"/>
  <c r="C283" i="378"/>
  <c r="B284" i="378"/>
  <c r="C284" i="378"/>
  <c r="B285" i="378"/>
  <c r="C285" i="378"/>
  <c r="B286" i="378"/>
  <c r="C286" i="378"/>
  <c r="B287" i="378"/>
  <c r="C287" i="378"/>
  <c r="B288" i="378"/>
  <c r="C288" i="378"/>
  <c r="B289" i="378"/>
  <c r="C289" i="378"/>
  <c r="B290" i="378"/>
  <c r="C290" i="378"/>
  <c r="B291" i="378"/>
  <c r="C291" i="378"/>
  <c r="B292" i="378"/>
  <c r="C292" i="378"/>
  <c r="B293" i="378"/>
  <c r="C293" i="378"/>
  <c r="B294" i="378"/>
  <c r="C294" i="378"/>
  <c r="B295" i="378"/>
  <c r="C295" i="378"/>
  <c r="B296" i="378"/>
  <c r="C296" i="378"/>
  <c r="B297" i="378"/>
  <c r="C297" i="378"/>
  <c r="B298" i="378"/>
  <c r="C298" i="378"/>
  <c r="B299" i="378"/>
  <c r="C299" i="378"/>
  <c r="B300" i="378"/>
  <c r="C300" i="378"/>
  <c r="B301" i="378"/>
  <c r="C301" i="378"/>
  <c r="B302" i="378"/>
  <c r="C302" i="378"/>
  <c r="B303" i="378"/>
  <c r="C303" i="378"/>
  <c r="B304" i="378"/>
  <c r="C304" i="378"/>
  <c r="B305" i="378"/>
  <c r="C305" i="378"/>
  <c r="B306" i="378"/>
  <c r="C306" i="378"/>
  <c r="B307" i="378"/>
  <c r="C307" i="378"/>
  <c r="B308" i="378"/>
  <c r="C308" i="378"/>
  <c r="B309" i="378"/>
  <c r="C309" i="378"/>
  <c r="B310" i="378"/>
  <c r="C310" i="378"/>
  <c r="B311" i="378"/>
  <c r="C311" i="378"/>
  <c r="B312" i="378"/>
  <c r="C312" i="378"/>
  <c r="B313" i="378"/>
  <c r="C313" i="378"/>
  <c r="B314" i="378"/>
  <c r="C314" i="378"/>
  <c r="B315" i="378"/>
  <c r="C315" i="378"/>
  <c r="B316" i="378"/>
  <c r="C316" i="378"/>
  <c r="B317" i="378"/>
  <c r="C317" i="378"/>
  <c r="B318" i="378"/>
  <c r="C318" i="378"/>
  <c r="B319" i="378"/>
  <c r="C319" i="378"/>
  <c r="B320" i="378"/>
  <c r="C320" i="378"/>
  <c r="B321" i="378"/>
  <c r="C321" i="378"/>
  <c r="B322" i="378"/>
  <c r="C322" i="378"/>
  <c r="B323" i="378"/>
  <c r="C323" i="378"/>
  <c r="B324" i="378"/>
  <c r="C324" i="378"/>
  <c r="B325" i="378"/>
  <c r="C325" i="378"/>
  <c r="B326" i="378"/>
  <c r="C326" i="378"/>
  <c r="B327" i="378"/>
  <c r="C327" i="378"/>
  <c r="B328" i="378"/>
  <c r="C328" i="378"/>
  <c r="B329" i="378"/>
  <c r="C329" i="378"/>
  <c r="B330" i="378"/>
  <c r="C330" i="378"/>
  <c r="B331" i="378"/>
  <c r="C331" i="378"/>
  <c r="B332" i="378"/>
  <c r="C332" i="378"/>
  <c r="B333" i="378"/>
  <c r="C333" i="378"/>
  <c r="B334" i="378"/>
  <c r="C334" i="378"/>
  <c r="B335" i="378"/>
  <c r="C335" i="378"/>
  <c r="B336" i="378"/>
  <c r="C336" i="378"/>
  <c r="B337" i="378"/>
  <c r="C337" i="378"/>
  <c r="B338" i="378"/>
  <c r="C338" i="378"/>
  <c r="B339" i="378"/>
  <c r="C339" i="378"/>
  <c r="B340" i="378"/>
  <c r="C340" i="378"/>
  <c r="B341" i="378"/>
  <c r="C341" i="378"/>
  <c r="B342" i="378"/>
  <c r="C342" i="378"/>
  <c r="B343" i="378"/>
  <c r="C343" i="378"/>
  <c r="B344" i="378"/>
  <c r="C344" i="378"/>
  <c r="B345" i="378"/>
  <c r="C345" i="378"/>
  <c r="B346" i="378"/>
  <c r="C346" i="378"/>
  <c r="B347" i="378"/>
  <c r="C347" i="378"/>
  <c r="B348" i="378"/>
  <c r="C348" i="378"/>
  <c r="B349" i="378"/>
  <c r="C349" i="378"/>
  <c r="B350" i="378"/>
  <c r="C350" i="378"/>
  <c r="B351" i="378"/>
  <c r="C351" i="378"/>
  <c r="B352" i="378"/>
  <c r="C352" i="378"/>
  <c r="B353" i="378"/>
  <c r="C353" i="378"/>
  <c r="B354" i="378"/>
  <c r="C354" i="378"/>
  <c r="B355" i="378"/>
  <c r="C355" i="378"/>
  <c r="B356" i="378"/>
  <c r="C356" i="378"/>
  <c r="B357" i="378"/>
  <c r="C357" i="378"/>
  <c r="B358" i="378"/>
  <c r="C358" i="378"/>
  <c r="B359" i="378"/>
  <c r="C359" i="378"/>
  <c r="B360" i="378"/>
  <c r="C360" i="378"/>
  <c r="B361" i="378"/>
  <c r="C361" i="378"/>
  <c r="B362" i="378"/>
  <c r="C362" i="378"/>
  <c r="B363" i="378"/>
  <c r="C363" i="378"/>
  <c r="B364" i="378"/>
  <c r="C364" i="378"/>
  <c r="B365" i="378"/>
  <c r="C365" i="378"/>
  <c r="B366" i="378"/>
  <c r="C366" i="378"/>
  <c r="B367" i="378"/>
  <c r="C367" i="378"/>
  <c r="B368" i="378"/>
  <c r="C368" i="378"/>
  <c r="B369" i="378"/>
  <c r="C369" i="378"/>
  <c r="B370" i="378"/>
  <c r="C370" i="378"/>
  <c r="B371" i="378"/>
  <c r="C371" i="378"/>
  <c r="B372" i="378"/>
  <c r="C372" i="378"/>
  <c r="B373" i="378"/>
  <c r="C373" i="378"/>
  <c r="B374" i="378"/>
  <c r="C374" i="378"/>
  <c r="B375" i="378"/>
  <c r="C375" i="378"/>
  <c r="B376" i="378"/>
  <c r="C376" i="378"/>
  <c r="B377" i="378"/>
  <c r="C377" i="378"/>
  <c r="B378" i="378"/>
  <c r="C378" i="378"/>
  <c r="B379" i="378"/>
  <c r="C379" i="378"/>
  <c r="B380" i="378"/>
  <c r="C380" i="378"/>
  <c r="B381" i="378"/>
  <c r="C381" i="378"/>
  <c r="B382" i="378"/>
  <c r="C382" i="378"/>
  <c r="B383" i="378"/>
  <c r="C383" i="378"/>
  <c r="B384" i="378"/>
  <c r="C384" i="378"/>
  <c r="B385" i="378"/>
  <c r="C385" i="378"/>
  <c r="B386" i="378"/>
  <c r="C386" i="378"/>
  <c r="B387" i="378"/>
  <c r="C387" i="378"/>
  <c r="B388" i="378"/>
  <c r="C388" i="378"/>
  <c r="B389" i="378"/>
  <c r="C389" i="378"/>
  <c r="B390" i="378"/>
  <c r="C390" i="378"/>
  <c r="B391" i="378"/>
  <c r="C391" i="378"/>
  <c r="B392" i="378"/>
  <c r="C392" i="378"/>
  <c r="B393" i="378"/>
  <c r="C393" i="378"/>
  <c r="B394" i="378"/>
  <c r="C394" i="378"/>
  <c r="B395" i="378"/>
  <c r="C395" i="378"/>
  <c r="B396" i="378"/>
  <c r="C396" i="378"/>
  <c r="B397" i="378"/>
  <c r="C397" i="378"/>
  <c r="B398" i="378"/>
  <c r="C398" i="378"/>
  <c r="B399" i="378"/>
  <c r="C399" i="378"/>
  <c r="B400" i="378"/>
  <c r="C400" i="378"/>
  <c r="B401" i="378"/>
  <c r="C401" i="378"/>
  <c r="B402" i="378"/>
  <c r="C402" i="378"/>
  <c r="B403" i="378"/>
  <c r="C403" i="378"/>
  <c r="B404" i="378"/>
  <c r="C404" i="378"/>
  <c r="B405" i="378"/>
  <c r="C405" i="378"/>
  <c r="B406" i="378"/>
  <c r="C406" i="378"/>
  <c r="B407" i="378"/>
  <c r="C407" i="378"/>
  <c r="B408" i="378"/>
  <c r="C408" i="378"/>
  <c r="B409" i="378"/>
  <c r="C409" i="378"/>
  <c r="B410" i="378"/>
  <c r="C410" i="378"/>
  <c r="B411" i="378"/>
  <c r="C411" i="378"/>
  <c r="B412" i="378"/>
  <c r="C412" i="378"/>
  <c r="B413" i="378"/>
  <c r="C413" i="378"/>
  <c r="B414" i="378"/>
  <c r="C414" i="378"/>
  <c r="B415" i="378"/>
  <c r="C415" i="378"/>
  <c r="B416" i="378"/>
  <c r="C416" i="378"/>
  <c r="B417" i="378"/>
  <c r="C417" i="378"/>
  <c r="B418" i="378"/>
  <c r="C418" i="378"/>
  <c r="B419" i="378"/>
  <c r="C419" i="378"/>
  <c r="B420" i="378"/>
  <c r="C420" i="378"/>
  <c r="B421" i="378"/>
  <c r="C421" i="378"/>
  <c r="B422" i="378"/>
  <c r="C422" i="378"/>
  <c r="B423" i="378"/>
  <c r="C423" i="378"/>
  <c r="B424" i="378"/>
  <c r="C424" i="378"/>
  <c r="B425" i="378"/>
  <c r="C425" i="378"/>
  <c r="B426" i="378"/>
  <c r="C426" i="378"/>
  <c r="B427" i="378"/>
  <c r="C427" i="378"/>
  <c r="B428" i="378"/>
  <c r="C428" i="378"/>
  <c r="B429" i="378"/>
  <c r="C429" i="378"/>
  <c r="B430" i="378"/>
  <c r="C430" i="378"/>
  <c r="B431" i="378"/>
  <c r="C431" i="378"/>
  <c r="B432" i="378"/>
  <c r="C432" i="378"/>
  <c r="B433" i="378"/>
  <c r="C433" i="378"/>
  <c r="B434" i="378"/>
  <c r="C434" i="378"/>
  <c r="B435" i="378"/>
  <c r="C435" i="378"/>
  <c r="B436" i="378"/>
  <c r="C436" i="378"/>
  <c r="B437" i="378"/>
  <c r="C437" i="378"/>
  <c r="B438" i="378"/>
  <c r="C438" i="378"/>
  <c r="B439" i="378"/>
  <c r="C439" i="378"/>
  <c r="B440" i="378"/>
  <c r="C440" i="378"/>
  <c r="B441" i="378"/>
  <c r="C441" i="378"/>
  <c r="B442" i="378"/>
  <c r="C442" i="378"/>
  <c r="B443" i="378"/>
  <c r="C443" i="378"/>
  <c r="B444" i="378"/>
  <c r="C444" i="378"/>
  <c r="B445" i="378"/>
  <c r="C445" i="378"/>
  <c r="B446" i="378"/>
  <c r="C446" i="378"/>
  <c r="B447" i="378"/>
  <c r="C447" i="378"/>
  <c r="B448" i="378"/>
  <c r="C448" i="378"/>
  <c r="B449" i="378"/>
  <c r="C449" i="378"/>
  <c r="B450" i="378"/>
  <c r="C450" i="378"/>
  <c r="B451" i="378"/>
  <c r="C451" i="378"/>
  <c r="B452" i="378"/>
  <c r="C452" i="378"/>
  <c r="B453" i="378"/>
  <c r="C453" i="378"/>
  <c r="B454" i="378"/>
  <c r="C454" i="378"/>
  <c r="B455" i="378"/>
  <c r="C455" i="378"/>
  <c r="B456" i="378"/>
  <c r="C456" i="378"/>
  <c r="B457" i="378"/>
  <c r="C457" i="378"/>
  <c r="B458" i="378"/>
  <c r="C458" i="378"/>
  <c r="B459" i="378"/>
  <c r="C459" i="378"/>
  <c r="B460" i="378"/>
  <c r="C460" i="378"/>
  <c r="B461" i="378"/>
  <c r="C461" i="378"/>
  <c r="B462" i="378"/>
  <c r="C462" i="378"/>
  <c r="B463" i="378"/>
  <c r="C463" i="378"/>
  <c r="B464" i="378"/>
  <c r="C464" i="378"/>
  <c r="B465" i="378"/>
  <c r="C465" i="378"/>
  <c r="B466" i="378"/>
  <c r="C466" i="378"/>
  <c r="B467" i="378"/>
  <c r="C467" i="378"/>
  <c r="B468" i="378"/>
  <c r="C468" i="378"/>
  <c r="B469" i="378"/>
  <c r="C469" i="378"/>
  <c r="B470" i="378"/>
  <c r="C470" i="378"/>
  <c r="B471" i="378"/>
  <c r="C471" i="378"/>
  <c r="B472" i="378"/>
  <c r="C472" i="378"/>
  <c r="B473" i="378"/>
  <c r="C473" i="378"/>
  <c r="B474" i="378"/>
  <c r="C474" i="378"/>
  <c r="B475" i="378"/>
  <c r="C475" i="378"/>
  <c r="B476" i="378"/>
  <c r="C476" i="378"/>
  <c r="B477" i="378"/>
  <c r="C477" i="378"/>
  <c r="B478" i="378"/>
  <c r="C478" i="378"/>
  <c r="B479" i="378"/>
  <c r="C479" i="378"/>
  <c r="B480" i="378"/>
  <c r="C480" i="378"/>
  <c r="B481" i="378"/>
  <c r="C481" i="378"/>
  <c r="B482" i="378"/>
  <c r="C482" i="378"/>
  <c r="B483" i="378"/>
  <c r="C483" i="378"/>
  <c r="B484" i="378"/>
  <c r="C484" i="378"/>
  <c r="B485" i="378"/>
  <c r="C485" i="378"/>
  <c r="B486" i="378"/>
  <c r="C486" i="378"/>
  <c r="B487" i="378"/>
  <c r="C487" i="378"/>
  <c r="B488" i="378"/>
  <c r="C488" i="378"/>
  <c r="B489" i="378"/>
  <c r="C489" i="378"/>
  <c r="B490" i="378"/>
  <c r="C490" i="378"/>
  <c r="B491" i="378"/>
  <c r="C491" i="378"/>
  <c r="B492" i="378"/>
  <c r="C492" i="378"/>
  <c r="B493" i="378"/>
  <c r="C493" i="378"/>
  <c r="B494" i="378"/>
  <c r="C494" i="378"/>
  <c r="B495" i="378"/>
  <c r="C495" i="378"/>
  <c r="B496" i="378"/>
  <c r="C496" i="378"/>
  <c r="B497" i="378"/>
  <c r="C497" i="378"/>
  <c r="B498" i="378"/>
  <c r="C498" i="378"/>
  <c r="B499" i="378"/>
  <c r="C499" i="378"/>
  <c r="B500" i="378"/>
  <c r="C500" i="378"/>
  <c r="B501" i="378"/>
  <c r="C501" i="378"/>
  <c r="B502" i="378"/>
  <c r="C502" i="378"/>
  <c r="B503" i="378"/>
  <c r="C503" i="378"/>
  <c r="B504" i="378"/>
  <c r="C504" i="378"/>
  <c r="B505" i="378"/>
  <c r="C505" i="378"/>
  <c r="B506" i="378"/>
  <c r="C506" i="378"/>
  <c r="B507" i="378"/>
  <c r="C507" i="378"/>
  <c r="B508" i="378"/>
  <c r="C508" i="378"/>
  <c r="B509" i="378"/>
  <c r="C509" i="378"/>
  <c r="B510" i="378"/>
  <c r="C510" i="378"/>
  <c r="B511" i="378"/>
  <c r="C511" i="378"/>
  <c r="B512" i="378"/>
  <c r="C512" i="378"/>
  <c r="B513" i="378"/>
  <c r="C513" i="378"/>
  <c r="B514" i="378"/>
  <c r="C514" i="378"/>
  <c r="B515" i="378"/>
  <c r="C515" i="378"/>
  <c r="B516" i="378"/>
  <c r="C516" i="378"/>
  <c r="B517" i="378"/>
  <c r="C517" i="378"/>
  <c r="B518" i="378"/>
  <c r="C518" i="378"/>
  <c r="B519" i="378"/>
  <c r="C519" i="378"/>
  <c r="B520" i="378"/>
  <c r="C520" i="378"/>
  <c r="B521" i="378"/>
  <c r="C521" i="378"/>
  <c r="B522" i="378"/>
  <c r="C522" i="378"/>
  <c r="B523" i="378"/>
  <c r="C523" i="378"/>
  <c r="B524" i="378"/>
  <c r="C524" i="378"/>
  <c r="B525" i="378"/>
  <c r="C525" i="378"/>
  <c r="B526" i="378"/>
  <c r="C526" i="378"/>
  <c r="B527" i="378"/>
  <c r="C527" i="378"/>
  <c r="B528" i="378"/>
  <c r="C528" i="378"/>
  <c r="B529" i="378"/>
  <c r="C529" i="378"/>
  <c r="B530" i="378"/>
  <c r="C530" i="378"/>
  <c r="B531" i="378"/>
  <c r="C531" i="378"/>
  <c r="B532" i="378"/>
  <c r="C532" i="378"/>
  <c r="B533" i="378"/>
  <c r="C533" i="378"/>
  <c r="B534" i="378"/>
  <c r="C534" i="378"/>
  <c r="B535" i="378"/>
  <c r="C535" i="378"/>
  <c r="B536" i="378"/>
  <c r="C536" i="378"/>
  <c r="B537" i="378"/>
  <c r="C537" i="378"/>
  <c r="B538" i="378"/>
  <c r="C538" i="378"/>
  <c r="B539" i="378"/>
  <c r="C539" i="378"/>
  <c r="B540" i="378"/>
  <c r="C540" i="378"/>
  <c r="B541" i="378"/>
  <c r="C541" i="378"/>
  <c r="B542" i="378"/>
  <c r="C542" i="378"/>
  <c r="B543" i="378"/>
  <c r="C543" i="378"/>
  <c r="B544" i="378"/>
  <c r="C544" i="378"/>
  <c r="B545" i="378"/>
  <c r="C545" i="378"/>
  <c r="B546" i="378"/>
  <c r="C546" i="378"/>
  <c r="B547" i="378"/>
  <c r="C547" i="378"/>
  <c r="B548" i="378"/>
  <c r="C548" i="378"/>
  <c r="B549" i="378"/>
  <c r="C549" i="378"/>
  <c r="B550" i="378"/>
  <c r="C550" i="378"/>
  <c r="B551" i="378"/>
  <c r="C551" i="378"/>
  <c r="B552" i="378"/>
  <c r="C552" i="378"/>
  <c r="B553" i="378"/>
  <c r="C553" i="378"/>
  <c r="B554" i="378"/>
  <c r="C554" i="378"/>
  <c r="B555" i="378"/>
  <c r="C555" i="378"/>
  <c r="B556" i="378"/>
  <c r="C556" i="378"/>
  <c r="B557" i="378"/>
  <c r="C557" i="378"/>
  <c r="B558" i="378"/>
  <c r="C558" i="378"/>
  <c r="B559" i="378"/>
  <c r="C559" i="378"/>
  <c r="B560" i="378"/>
  <c r="C560" i="378"/>
  <c r="B561" i="378"/>
  <c r="C561" i="378"/>
  <c r="B562" i="378"/>
  <c r="C562" i="378"/>
  <c r="B563" i="378"/>
  <c r="C563" i="378"/>
  <c r="B564" i="378"/>
  <c r="C564" i="378"/>
  <c r="B565" i="378"/>
  <c r="C565" i="378"/>
  <c r="B566" i="378"/>
  <c r="C566" i="378"/>
  <c r="B567" i="378"/>
  <c r="C567" i="378"/>
  <c r="B568" i="378"/>
  <c r="C568" i="378"/>
  <c r="B569" i="378"/>
  <c r="C569" i="378"/>
  <c r="B570" i="378"/>
  <c r="C570" i="378"/>
  <c r="B571" i="378"/>
  <c r="C571" i="378"/>
  <c r="B572" i="378"/>
  <c r="C572" i="378"/>
  <c r="B573" i="378"/>
  <c r="C573" i="378"/>
  <c r="B574" i="378"/>
  <c r="C574" i="378"/>
  <c r="B575" i="378"/>
  <c r="C575" i="378"/>
  <c r="B576" i="378"/>
  <c r="C576" i="378"/>
  <c r="B577" i="378"/>
  <c r="C577" i="378"/>
  <c r="B578" i="378"/>
  <c r="C578" i="378"/>
  <c r="B579" i="378"/>
  <c r="C579" i="378"/>
  <c r="B580" i="378"/>
  <c r="C580" i="378"/>
  <c r="B581" i="378"/>
  <c r="C581" i="378"/>
  <c r="B582" i="378"/>
  <c r="C582" i="378"/>
  <c r="B583" i="378"/>
  <c r="C583" i="378"/>
  <c r="B584" i="378"/>
  <c r="C584" i="378"/>
  <c r="B585" i="378"/>
  <c r="C585" i="378"/>
  <c r="B586" i="378"/>
  <c r="C586" i="378"/>
  <c r="B587" i="378"/>
  <c r="C587" i="378"/>
  <c r="B588" i="378"/>
  <c r="C588" i="378"/>
  <c r="B589" i="378"/>
  <c r="C589" i="378"/>
  <c r="B590" i="378"/>
  <c r="C590" i="378"/>
  <c r="B591" i="378"/>
  <c r="C591" i="378"/>
  <c r="B592" i="378"/>
  <c r="C592" i="378"/>
  <c r="B593" i="378"/>
  <c r="C593" i="378"/>
  <c r="B594" i="378"/>
  <c r="C594" i="378"/>
  <c r="B595" i="378"/>
  <c r="C595" i="378"/>
  <c r="B596" i="378"/>
  <c r="C596" i="378"/>
  <c r="B597" i="378"/>
  <c r="C597" i="378"/>
  <c r="B598" i="378"/>
  <c r="C598" i="378"/>
  <c r="B599" i="378"/>
  <c r="C599" i="378"/>
  <c r="B600" i="378"/>
  <c r="C600" i="378"/>
  <c r="B601" i="378"/>
  <c r="C601" i="378"/>
  <c r="B602" i="378"/>
  <c r="C602" i="378"/>
  <c r="B603" i="378"/>
  <c r="C603" i="378"/>
  <c r="B604" i="378"/>
  <c r="C604" i="378"/>
  <c r="B605" i="378"/>
  <c r="C605" i="378"/>
  <c r="B606" i="378"/>
  <c r="C606" i="378"/>
  <c r="B607" i="378"/>
  <c r="C607" i="378"/>
  <c r="B608" i="378"/>
  <c r="C608" i="378"/>
  <c r="B609" i="378"/>
  <c r="C609" i="378"/>
  <c r="B610" i="378"/>
  <c r="C610" i="378"/>
  <c r="B611" i="378"/>
  <c r="C611" i="378"/>
  <c r="B612" i="378"/>
  <c r="C612" i="378"/>
  <c r="B613" i="378"/>
  <c r="C613" i="378"/>
  <c r="B614" i="378"/>
  <c r="C614" i="378"/>
  <c r="B615" i="378"/>
  <c r="C615" i="378"/>
  <c r="B616" i="378"/>
  <c r="C616" i="378"/>
  <c r="B617" i="378"/>
  <c r="C617" i="378"/>
  <c r="B618" i="378"/>
  <c r="C618" i="378"/>
  <c r="B619" i="378"/>
  <c r="C619" i="378"/>
  <c r="B620" i="378"/>
  <c r="C620" i="378"/>
  <c r="B621" i="378"/>
  <c r="C621" i="378"/>
  <c r="B622" i="378"/>
  <c r="C622" i="378"/>
  <c r="B623" i="378"/>
  <c r="C623" i="378"/>
  <c r="B624" i="378"/>
  <c r="C624" i="378"/>
  <c r="B625" i="378"/>
  <c r="C625" i="378"/>
  <c r="B626" i="378"/>
  <c r="C626" i="378"/>
  <c r="B627" i="378"/>
  <c r="C627" i="378"/>
  <c r="B628" i="378"/>
  <c r="C628" i="378"/>
  <c r="B629" i="378"/>
  <c r="C629" i="378"/>
  <c r="B630" i="378"/>
  <c r="C630" i="378"/>
  <c r="B631" i="378"/>
  <c r="C631" i="378"/>
  <c r="B632" i="378"/>
  <c r="C632" i="378"/>
  <c r="B633" i="378"/>
  <c r="C633" i="378"/>
  <c r="B634" i="378"/>
  <c r="C634" i="378"/>
  <c r="B635" i="378"/>
  <c r="C635" i="378"/>
  <c r="B636" i="378"/>
  <c r="C636" i="378"/>
  <c r="B637" i="378"/>
  <c r="C637" i="378"/>
  <c r="B638" i="378"/>
  <c r="C638" i="378"/>
  <c r="B639" i="378"/>
  <c r="C639" i="378"/>
  <c r="B640" i="378"/>
  <c r="C640" i="378"/>
  <c r="B641" i="378"/>
  <c r="C641" i="378"/>
  <c r="B642" i="378"/>
  <c r="C642" i="378"/>
  <c r="B643" i="378"/>
  <c r="C643" i="378"/>
  <c r="B644" i="378"/>
  <c r="C644" i="378"/>
  <c r="B645" i="378"/>
  <c r="C645" i="378"/>
  <c r="B646" i="378"/>
  <c r="C646" i="378"/>
  <c r="B647" i="378"/>
  <c r="C647" i="378"/>
  <c r="B648" i="378"/>
  <c r="C648" i="378"/>
  <c r="B649" i="378"/>
  <c r="C649" i="378"/>
  <c r="B650" i="378"/>
  <c r="C650" i="378"/>
  <c r="B651" i="378"/>
  <c r="C651" i="378"/>
  <c r="B652" i="378"/>
  <c r="C652" i="378"/>
  <c r="B653" i="378"/>
  <c r="C653" i="378"/>
  <c r="B654" i="378"/>
  <c r="C654" i="378"/>
  <c r="B655" i="378"/>
  <c r="C655" i="378"/>
  <c r="B656" i="378"/>
  <c r="C656" i="378"/>
  <c r="B657" i="378"/>
  <c r="C657" i="378"/>
  <c r="B658" i="378"/>
  <c r="C658" i="378"/>
  <c r="B659" i="378"/>
  <c r="C659" i="378"/>
  <c r="B660" i="378"/>
  <c r="C660" i="378"/>
  <c r="B661" i="378"/>
  <c r="C661" i="378"/>
  <c r="B662" i="378"/>
  <c r="C662" i="378"/>
  <c r="B663" i="378"/>
  <c r="C663" i="378"/>
  <c r="B664" i="378"/>
  <c r="C664" i="378"/>
  <c r="B665" i="378"/>
  <c r="C665" i="378"/>
  <c r="B666" i="378"/>
  <c r="C666" i="378"/>
  <c r="B667" i="378"/>
  <c r="C667" i="378"/>
  <c r="B668" i="378"/>
  <c r="C668" i="378"/>
  <c r="B669" i="378"/>
  <c r="C669" i="378"/>
  <c r="B670" i="378"/>
  <c r="C670" i="378"/>
  <c r="B671" i="378"/>
  <c r="C671" i="378"/>
  <c r="B672" i="378"/>
  <c r="C672" i="378"/>
  <c r="B673" i="378"/>
  <c r="C673" i="378"/>
  <c r="B674" i="378"/>
  <c r="C674" i="378"/>
  <c r="B675" i="378"/>
  <c r="C675" i="378"/>
  <c r="B676" i="378"/>
  <c r="C676" i="378"/>
  <c r="B677" i="378"/>
  <c r="C677" i="378"/>
  <c r="B678" i="378"/>
  <c r="C678" i="378"/>
  <c r="B679" i="378"/>
  <c r="C679" i="378"/>
  <c r="B680" i="378"/>
  <c r="C680" i="378"/>
  <c r="B681" i="378"/>
  <c r="C681" i="378"/>
  <c r="B682" i="378"/>
  <c r="C682" i="378"/>
  <c r="B683" i="378"/>
  <c r="C683" i="378"/>
  <c r="B684" i="378"/>
  <c r="C684" i="378"/>
  <c r="B685" i="378"/>
  <c r="C685" i="378"/>
  <c r="B686" i="378"/>
  <c r="C686" i="378"/>
  <c r="B687" i="378"/>
  <c r="C687" i="378"/>
  <c r="B688" i="378"/>
  <c r="C688" i="378"/>
  <c r="B689" i="378"/>
  <c r="C689" i="378"/>
  <c r="B690" i="378"/>
  <c r="C690" i="378"/>
  <c r="B691" i="378"/>
  <c r="C691" i="378"/>
  <c r="B692" i="378"/>
  <c r="C692" i="378"/>
  <c r="B693" i="378"/>
  <c r="C693" i="378"/>
  <c r="B694" i="378"/>
  <c r="C694" i="378"/>
  <c r="B695" i="378"/>
  <c r="C695" i="378"/>
  <c r="B696" i="378"/>
  <c r="C696" i="378"/>
  <c r="B697" i="378"/>
  <c r="C697" i="378"/>
  <c r="B698" i="378"/>
  <c r="C698" i="378"/>
  <c r="B699" i="378"/>
  <c r="C699" i="378"/>
  <c r="B700" i="378"/>
  <c r="C700" i="378"/>
  <c r="B701" i="378"/>
  <c r="C701" i="378"/>
  <c r="B702" i="378"/>
  <c r="C702" i="378"/>
  <c r="B703" i="378"/>
  <c r="C703" i="378"/>
  <c r="B704" i="378"/>
  <c r="C704" i="378"/>
  <c r="B705" i="378"/>
  <c r="C705" i="378"/>
  <c r="B706" i="378"/>
  <c r="C706" i="378"/>
  <c r="B707" i="378"/>
  <c r="C707" i="378"/>
  <c r="B708" i="378"/>
  <c r="C708" i="378"/>
  <c r="B709" i="378"/>
  <c r="C709" i="378"/>
  <c r="B710" i="378"/>
  <c r="C710" i="378"/>
  <c r="B711" i="378"/>
  <c r="C711" i="378"/>
  <c r="B712" i="378"/>
  <c r="C712" i="378"/>
  <c r="B713" i="378"/>
  <c r="C713" i="378"/>
  <c r="B714" i="378"/>
  <c r="C714" i="378"/>
  <c r="B715" i="378"/>
  <c r="C715" i="378"/>
  <c r="B716" i="378"/>
  <c r="C716" i="378"/>
  <c r="B717" i="378"/>
  <c r="C717" i="378"/>
  <c r="B718" i="378"/>
  <c r="C718" i="378"/>
  <c r="B719" i="378"/>
  <c r="C719" i="378"/>
  <c r="B720" i="378"/>
  <c r="C720" i="378"/>
  <c r="B721" i="378"/>
  <c r="C721" i="378"/>
  <c r="B722" i="378"/>
  <c r="C722" i="378"/>
  <c r="B723" i="378"/>
  <c r="C723" i="378"/>
  <c r="B724" i="378"/>
  <c r="C724" i="378"/>
  <c r="B725" i="378"/>
  <c r="C725" i="378"/>
  <c r="B726" i="378"/>
  <c r="C726" i="378"/>
  <c r="B727" i="378"/>
  <c r="C727" i="378"/>
  <c r="B728" i="378"/>
  <c r="C728" i="378"/>
  <c r="B729" i="378"/>
  <c r="C729" i="378"/>
  <c r="B730" i="378"/>
  <c r="C730" i="378"/>
  <c r="B731" i="378"/>
  <c r="C731" i="378"/>
  <c r="B732" i="378"/>
  <c r="C732" i="378"/>
  <c r="B733" i="378"/>
  <c r="C733" i="378"/>
  <c r="B734" i="378"/>
  <c r="C734" i="378"/>
  <c r="B735" i="378"/>
  <c r="C735" i="378"/>
  <c r="B736" i="378"/>
  <c r="C736" i="378"/>
  <c r="B737" i="378"/>
  <c r="C737" i="378"/>
  <c r="B738" i="378"/>
  <c r="C738" i="378"/>
  <c r="B739" i="378"/>
  <c r="C739" i="378"/>
  <c r="B740" i="378"/>
  <c r="C740" i="378"/>
  <c r="B741" i="378"/>
  <c r="C741" i="378"/>
  <c r="B742" i="378"/>
  <c r="C742" i="378"/>
  <c r="B743" i="378"/>
  <c r="C743" i="378"/>
  <c r="B744" i="378"/>
  <c r="C744" i="378"/>
  <c r="B745" i="378"/>
  <c r="C745" i="378"/>
  <c r="B746" i="378"/>
  <c r="C746" i="378"/>
  <c r="B747" i="378"/>
  <c r="C747" i="378"/>
  <c r="B748" i="378"/>
  <c r="C748" i="378"/>
  <c r="B749" i="378"/>
  <c r="C749" i="378"/>
  <c r="B750" i="378"/>
  <c r="C750" i="378"/>
  <c r="B751" i="378"/>
  <c r="C751" i="378"/>
  <c r="B752" i="378"/>
  <c r="C752" i="378"/>
  <c r="B753" i="378"/>
  <c r="C753" i="378"/>
  <c r="B754" i="378"/>
  <c r="C754" i="378"/>
  <c r="B755" i="378"/>
  <c r="C755" i="378"/>
  <c r="B756" i="378"/>
  <c r="C756" i="378"/>
  <c r="B757" i="378"/>
  <c r="C757" i="378"/>
  <c r="B758" i="378"/>
  <c r="C758" i="378"/>
  <c r="B759" i="378"/>
  <c r="C759" i="378"/>
  <c r="B760" i="378"/>
  <c r="C760" i="378"/>
  <c r="B761" i="378"/>
  <c r="C761" i="378"/>
  <c r="B762" i="378"/>
  <c r="C762" i="378"/>
  <c r="B763" i="378"/>
  <c r="C763" i="378"/>
  <c r="B764" i="378"/>
  <c r="C764" i="378"/>
  <c r="B765" i="378"/>
  <c r="C765" i="378"/>
  <c r="B766" i="378"/>
  <c r="C766" i="378"/>
  <c r="B767" i="378"/>
  <c r="C767" i="378"/>
  <c r="B768" i="378"/>
  <c r="C768" i="378"/>
  <c r="B769" i="378"/>
  <c r="C769" i="378"/>
  <c r="B770" i="378"/>
  <c r="C770" i="378"/>
  <c r="B771" i="378"/>
  <c r="C771" i="378"/>
  <c r="B772" i="378"/>
  <c r="C772" i="378"/>
  <c r="B773" i="378"/>
  <c r="C773" i="378"/>
  <c r="B774" i="378"/>
  <c r="C774" i="378"/>
  <c r="B775" i="378"/>
  <c r="C775" i="378"/>
  <c r="B776" i="378"/>
  <c r="C776" i="378"/>
  <c r="B777" i="378"/>
  <c r="C777" i="378"/>
  <c r="B778" i="378"/>
  <c r="C778" i="378"/>
  <c r="B779" i="378"/>
  <c r="C779" i="378"/>
  <c r="B780" i="378"/>
  <c r="C780" i="378"/>
  <c r="B781" i="378"/>
  <c r="C781" i="378"/>
  <c r="B782" i="378"/>
  <c r="C782" i="378"/>
  <c r="B783" i="378"/>
  <c r="C783" i="378"/>
  <c r="B784" i="378"/>
  <c r="C784" i="378"/>
  <c r="B785" i="378"/>
  <c r="C785" i="378"/>
  <c r="B786" i="378"/>
  <c r="C786" i="378"/>
  <c r="B787" i="378"/>
  <c r="C787" i="378"/>
  <c r="B788" i="378"/>
  <c r="C788" i="378"/>
  <c r="B789" i="378"/>
  <c r="C789" i="378"/>
  <c r="B790" i="378"/>
  <c r="C790" i="378"/>
  <c r="B791" i="378"/>
  <c r="C791" i="378"/>
  <c r="B792" i="378"/>
  <c r="C792" i="378"/>
  <c r="B793" i="378"/>
  <c r="C793" i="378"/>
  <c r="B794" i="378"/>
  <c r="C794" i="378"/>
  <c r="B795" i="378"/>
  <c r="C795" i="378"/>
  <c r="B796" i="378"/>
  <c r="C796" i="378"/>
  <c r="B797" i="378"/>
  <c r="C797" i="378"/>
  <c r="B798" i="378"/>
  <c r="C798" i="378"/>
  <c r="B799" i="378"/>
  <c r="C799" i="378"/>
  <c r="B800" i="378"/>
  <c r="C800" i="378"/>
  <c r="B801" i="378"/>
  <c r="C801" i="378"/>
  <c r="B802" i="378"/>
  <c r="C802" i="378"/>
  <c r="B803" i="378"/>
  <c r="C803" i="378"/>
  <c r="B804" i="378"/>
  <c r="C804" i="378"/>
  <c r="B805" i="378"/>
  <c r="C805" i="378"/>
  <c r="B806" i="378"/>
  <c r="C806" i="378"/>
  <c r="B807" i="378"/>
  <c r="C807" i="378"/>
  <c r="B808" i="378"/>
  <c r="C808" i="378"/>
  <c r="B809" i="378"/>
  <c r="C809" i="378"/>
  <c r="B810" i="378"/>
  <c r="C810" i="378"/>
  <c r="B811" i="378"/>
  <c r="C811" i="378"/>
  <c r="B812" i="378"/>
  <c r="C812" i="378"/>
  <c r="B813" i="378"/>
  <c r="C813" i="378"/>
  <c r="B814" i="378"/>
  <c r="C814" i="378"/>
  <c r="B815" i="378"/>
  <c r="C815" i="378"/>
  <c r="B816" i="378"/>
  <c r="C816" i="378"/>
  <c r="B817" i="378"/>
  <c r="C817" i="378"/>
  <c r="B818" i="378"/>
  <c r="C818" i="378"/>
  <c r="B819" i="378"/>
  <c r="C819" i="378"/>
  <c r="B820" i="378"/>
  <c r="C820" i="378"/>
  <c r="B821" i="378"/>
  <c r="C821" i="378"/>
  <c r="B822" i="378"/>
  <c r="C822" i="378"/>
  <c r="B823" i="378"/>
  <c r="C823" i="378"/>
  <c r="B824" i="378"/>
  <c r="C824" i="378"/>
  <c r="B825" i="378"/>
  <c r="C825" i="378"/>
  <c r="B826" i="378"/>
  <c r="C826" i="378"/>
  <c r="B827" i="378"/>
  <c r="C827" i="378"/>
  <c r="B828" i="378"/>
  <c r="C828" i="378"/>
  <c r="B829" i="378"/>
  <c r="C829" i="378"/>
  <c r="B830" i="378"/>
  <c r="C830" i="378"/>
  <c r="B831" i="378"/>
  <c r="C831" i="378"/>
  <c r="B832" i="378"/>
  <c r="C832" i="378"/>
  <c r="B833" i="378"/>
  <c r="C833" i="378"/>
  <c r="B834" i="378"/>
  <c r="C834" i="378"/>
  <c r="B835" i="378"/>
  <c r="C835" i="378"/>
  <c r="B836" i="378"/>
  <c r="C836" i="378"/>
  <c r="B837" i="378"/>
  <c r="C837" i="378"/>
  <c r="B838" i="378"/>
  <c r="C838" i="378"/>
  <c r="B839" i="378"/>
  <c r="C839" i="378"/>
  <c r="B840" i="378"/>
  <c r="C840" i="378"/>
  <c r="B841" i="378"/>
  <c r="C841" i="378"/>
  <c r="B842" i="378"/>
  <c r="C842" i="378"/>
  <c r="B843" i="378"/>
  <c r="C843" i="378"/>
  <c r="B844" i="378"/>
  <c r="C844" i="378"/>
  <c r="B845" i="378"/>
  <c r="C845" i="378"/>
  <c r="B846" i="378"/>
  <c r="C846" i="378"/>
  <c r="B847" i="378"/>
  <c r="C847" i="378"/>
  <c r="B848" i="378"/>
  <c r="C848" i="378"/>
  <c r="B849" i="378"/>
  <c r="C849" i="378"/>
  <c r="B850" i="378"/>
  <c r="C850" i="378"/>
  <c r="B851" i="378"/>
  <c r="C851" i="378"/>
  <c r="B852" i="378"/>
  <c r="C852" i="378"/>
  <c r="B853" i="378"/>
  <c r="C853" i="378"/>
  <c r="B854" i="378"/>
  <c r="C854" i="378"/>
  <c r="B855" i="378"/>
  <c r="C855" i="378"/>
  <c r="B856" i="378"/>
  <c r="C856" i="378"/>
  <c r="B857" i="378"/>
  <c r="C857" i="378"/>
  <c r="B858" i="378"/>
  <c r="C858" i="378"/>
  <c r="B859" i="378"/>
  <c r="C859" i="378"/>
  <c r="B860" i="378"/>
  <c r="C860" i="378"/>
  <c r="B861" i="378"/>
  <c r="C861" i="378"/>
  <c r="B862" i="378"/>
  <c r="C862" i="378"/>
  <c r="B863" i="378"/>
  <c r="C863" i="378"/>
  <c r="B864" i="378"/>
  <c r="C864" i="378"/>
  <c r="B865" i="378"/>
  <c r="C865" i="378"/>
  <c r="B866" i="378"/>
  <c r="C866" i="378"/>
  <c r="B867" i="378"/>
  <c r="C867" i="378"/>
  <c r="B868" i="378"/>
  <c r="C868" i="378"/>
  <c r="B869" i="378"/>
  <c r="C869" i="378"/>
  <c r="B870" i="378"/>
  <c r="C870" i="378"/>
  <c r="B871" i="378"/>
  <c r="C871" i="378"/>
  <c r="B872" i="378"/>
  <c r="C872" i="378"/>
  <c r="B873" i="378"/>
  <c r="C873" i="378"/>
  <c r="B874" i="378"/>
  <c r="C874" i="378"/>
  <c r="B875" i="378"/>
  <c r="C875" i="378"/>
  <c r="B876" i="378"/>
  <c r="C876" i="378"/>
  <c r="B877" i="378"/>
  <c r="C877" i="378"/>
  <c r="B878" i="378"/>
  <c r="C878" i="378"/>
  <c r="B879" i="378"/>
  <c r="C879" i="378"/>
  <c r="B880" i="378"/>
  <c r="C880" i="378"/>
  <c r="B881" i="378"/>
  <c r="C881" i="378"/>
  <c r="B882" i="378"/>
  <c r="C882" i="378"/>
  <c r="B883" i="378"/>
  <c r="C883" i="378"/>
  <c r="B884" i="378"/>
  <c r="C884" i="378"/>
  <c r="B885" i="378"/>
  <c r="C885" i="378"/>
  <c r="B886" i="378"/>
  <c r="C886" i="378"/>
  <c r="B887" i="378"/>
  <c r="C887" i="378"/>
  <c r="B888" i="378"/>
  <c r="C888" i="378"/>
  <c r="B889" i="378"/>
  <c r="C889" i="378"/>
  <c r="B890" i="378"/>
  <c r="C890" i="378"/>
  <c r="B891" i="378"/>
  <c r="C891" i="378"/>
  <c r="B892" i="378"/>
  <c r="C892" i="378"/>
  <c r="B893" i="378"/>
  <c r="C893" i="378"/>
  <c r="B894" i="378"/>
  <c r="C894" i="378"/>
  <c r="B895" i="378"/>
  <c r="C895" i="378"/>
  <c r="B896" i="378"/>
  <c r="C896" i="378"/>
  <c r="B897" i="378"/>
  <c r="C897" i="378"/>
  <c r="B898" i="378"/>
  <c r="C898" i="378"/>
  <c r="B899" i="378"/>
  <c r="C899" i="378"/>
  <c r="B900" i="378"/>
  <c r="C900" i="378"/>
  <c r="B901" i="378"/>
  <c r="C901" i="378"/>
  <c r="B902" i="378"/>
  <c r="C902" i="378"/>
  <c r="B903" i="378"/>
  <c r="C903" i="378"/>
  <c r="B904" i="378"/>
  <c r="C904" i="378"/>
  <c r="B905" i="378"/>
  <c r="C905" i="378"/>
  <c r="B906" i="378"/>
  <c r="C906" i="378"/>
  <c r="B907" i="378"/>
  <c r="C907" i="378"/>
  <c r="B908" i="378"/>
  <c r="C908" i="378"/>
  <c r="B909" i="378"/>
  <c r="C909" i="378"/>
  <c r="B910" i="378"/>
  <c r="C910" i="378"/>
  <c r="B911" i="378"/>
  <c r="C911" i="378"/>
  <c r="B912" i="378"/>
  <c r="C912" i="378"/>
  <c r="B913" i="378"/>
  <c r="C913" i="378"/>
  <c r="B914" i="378"/>
  <c r="C914" i="378"/>
  <c r="B915" i="378"/>
  <c r="C915" i="378"/>
  <c r="B916" i="378"/>
  <c r="C916" i="378"/>
  <c r="B917" i="378"/>
  <c r="C917" i="378"/>
  <c r="B918" i="378"/>
  <c r="C918" i="378"/>
  <c r="B919" i="378"/>
  <c r="C919" i="378"/>
  <c r="B920" i="378"/>
  <c r="C920" i="378"/>
  <c r="B921" i="378"/>
  <c r="C921" i="378"/>
  <c r="B922" i="378"/>
  <c r="C922" i="378"/>
  <c r="B923" i="378"/>
  <c r="C923" i="378"/>
  <c r="B924" i="378"/>
  <c r="C924" i="378"/>
  <c r="B925" i="378"/>
  <c r="C925" i="378"/>
  <c r="B926" i="378"/>
  <c r="C926" i="378"/>
  <c r="B927" i="378"/>
  <c r="C927" i="378"/>
  <c r="B928" i="378"/>
  <c r="C928" i="378"/>
  <c r="B929" i="378"/>
  <c r="C929" i="378"/>
  <c r="B930" i="378"/>
  <c r="C930" i="378"/>
  <c r="B931" i="378"/>
  <c r="C931" i="378"/>
  <c r="B932" i="378"/>
  <c r="C932" i="378"/>
  <c r="B933" i="378"/>
  <c r="C933" i="378"/>
  <c r="B934" i="378"/>
  <c r="C934" i="378"/>
  <c r="B935" i="378"/>
  <c r="C935" i="378"/>
  <c r="B936" i="378"/>
  <c r="C936" i="378"/>
  <c r="B937" i="378"/>
  <c r="C937" i="378"/>
  <c r="B938" i="378"/>
  <c r="C938" i="378"/>
  <c r="B939" i="378"/>
  <c r="C939" i="378"/>
  <c r="B940" i="378"/>
  <c r="C940" i="378"/>
  <c r="B941" i="378"/>
  <c r="C941" i="378"/>
  <c r="B942" i="378"/>
  <c r="C942" i="378"/>
  <c r="B943" i="378"/>
  <c r="C943" i="378"/>
  <c r="B944" i="378"/>
  <c r="C944" i="378"/>
  <c r="B945" i="378"/>
  <c r="C945" i="378"/>
  <c r="B946" i="378"/>
  <c r="C946" i="378"/>
  <c r="B947" i="378"/>
  <c r="C947" i="378"/>
  <c r="B948" i="378"/>
  <c r="C948" i="378"/>
  <c r="B949" i="378"/>
  <c r="C949" i="378"/>
  <c r="B950" i="378"/>
  <c r="C950" i="378"/>
  <c r="B951" i="378"/>
  <c r="C951" i="378"/>
  <c r="B952" i="378"/>
  <c r="C952" i="378"/>
  <c r="B953" i="378"/>
  <c r="C953" i="378"/>
  <c r="B954" i="378"/>
  <c r="C954" i="378"/>
  <c r="B955" i="378"/>
  <c r="C955" i="378"/>
  <c r="B956" i="378"/>
  <c r="C956" i="378"/>
  <c r="B957" i="378"/>
  <c r="C957" i="378"/>
  <c r="B958" i="378"/>
  <c r="C958" i="378"/>
  <c r="B959" i="378"/>
  <c r="C959" i="378"/>
  <c r="B960" i="378"/>
  <c r="C960" i="378"/>
  <c r="B961" i="378"/>
  <c r="C961" i="378"/>
  <c r="B962" i="378"/>
  <c r="C962" i="378"/>
  <c r="B963" i="378"/>
  <c r="C963" i="378"/>
  <c r="B964" i="378"/>
  <c r="C964" i="378"/>
  <c r="B965" i="378"/>
  <c r="C965" i="378"/>
  <c r="B966" i="378"/>
  <c r="C966" i="378"/>
  <c r="B967" i="378"/>
  <c r="C967" i="378"/>
  <c r="B968" i="378"/>
  <c r="C968" i="378"/>
  <c r="B969" i="378"/>
  <c r="C969" i="378"/>
  <c r="B970" i="378"/>
  <c r="C970" i="378"/>
  <c r="B971" i="378"/>
  <c r="C971" i="378"/>
  <c r="B972" i="378"/>
  <c r="C972" i="378"/>
  <c r="B973" i="378"/>
  <c r="C973" i="378"/>
  <c r="B974" i="378"/>
  <c r="C974" i="378"/>
  <c r="B975" i="378"/>
  <c r="C975" i="378"/>
  <c r="B976" i="378"/>
  <c r="C976" i="378"/>
  <c r="B977" i="378"/>
  <c r="C977" i="378"/>
  <c r="B978" i="378"/>
  <c r="C978" i="378"/>
  <c r="B979" i="378"/>
  <c r="C979" i="378"/>
  <c r="B980" i="378"/>
  <c r="C980" i="378"/>
  <c r="B981" i="378"/>
  <c r="C981" i="378"/>
  <c r="B982" i="378"/>
  <c r="C982" i="378"/>
  <c r="B983" i="378"/>
  <c r="C983" i="378"/>
  <c r="B984" i="378"/>
  <c r="C984" i="378"/>
  <c r="B985" i="378"/>
  <c r="C985" i="378"/>
  <c r="B986" i="378"/>
  <c r="C986" i="378"/>
  <c r="B987" i="378"/>
  <c r="C987" i="378"/>
  <c r="B988" i="378"/>
  <c r="C988" i="378"/>
  <c r="B989" i="378"/>
  <c r="C989" i="378"/>
  <c r="B990" i="378"/>
  <c r="C990" i="378"/>
  <c r="B991" i="378"/>
  <c r="C991" i="378"/>
  <c r="B992" i="378"/>
  <c r="C992" i="378"/>
  <c r="B993" i="378"/>
  <c r="C993" i="378"/>
  <c r="B994" i="378"/>
  <c r="C994" i="378"/>
  <c r="B995" i="378"/>
  <c r="C995" i="378"/>
  <c r="B996" i="378"/>
  <c r="C996" i="378"/>
  <c r="B997" i="378"/>
  <c r="C997" i="378"/>
  <c r="B998" i="378"/>
  <c r="C998" i="378"/>
  <c r="B999" i="378"/>
  <c r="C999" i="378"/>
  <c r="B1000" i="378"/>
  <c r="C1000" i="378"/>
  <c r="B1001" i="378"/>
  <c r="C1001" i="378"/>
  <c r="B1002" i="378"/>
  <c r="C1002" i="378"/>
  <c r="B1003" i="378"/>
  <c r="C1003" i="378"/>
  <c r="B1004" i="378"/>
  <c r="C1004" i="378"/>
  <c r="B1005" i="378"/>
  <c r="C1005" i="378"/>
  <c r="B1006" i="378"/>
  <c r="C1006" i="378"/>
  <c r="B1007" i="378"/>
  <c r="C1007" i="378"/>
  <c r="B1008" i="378"/>
  <c r="C1008" i="378"/>
  <c r="B1009" i="378"/>
  <c r="C1009" i="378"/>
  <c r="B1010" i="378"/>
  <c r="C1010" i="378"/>
  <c r="B1011" i="378"/>
  <c r="C1011" i="378"/>
  <c r="B1012" i="378"/>
  <c r="C1012" i="378"/>
  <c r="B1013" i="378"/>
  <c r="C1013" i="378"/>
  <c r="B1014" i="378"/>
  <c r="C1014" i="378"/>
  <c r="B1015" i="378"/>
  <c r="C1015" i="378"/>
  <c r="B1016" i="378"/>
  <c r="C1016" i="378"/>
  <c r="B1017" i="378"/>
  <c r="C1017" i="378"/>
  <c r="B1018" i="378"/>
  <c r="C1018" i="378"/>
  <c r="B1019" i="378"/>
  <c r="C1019" i="378"/>
  <c r="B1020" i="378"/>
  <c r="C1020" i="378"/>
  <c r="B1021" i="378"/>
  <c r="C1021" i="378"/>
  <c r="B1022" i="378"/>
  <c r="C1022" i="378"/>
  <c r="B1023" i="378"/>
  <c r="C1023" i="378"/>
  <c r="B1024" i="378"/>
  <c r="C1024" i="378"/>
  <c r="B1025" i="378"/>
  <c r="C1025" i="378"/>
  <c r="B1026" i="378"/>
  <c r="C1026" i="378"/>
  <c r="B1027" i="378"/>
  <c r="C1027" i="378"/>
  <c r="B1028" i="378"/>
  <c r="C1028" i="378"/>
  <c r="B1029" i="378"/>
  <c r="C1029" i="378"/>
  <c r="B1030" i="378"/>
  <c r="C1030" i="378"/>
  <c r="B1031" i="378"/>
  <c r="C1031" i="378"/>
  <c r="B1032" i="378"/>
  <c r="C1032" i="378"/>
  <c r="B1033" i="378"/>
  <c r="C1033" i="378"/>
  <c r="B1034" i="378"/>
  <c r="C1034" i="378"/>
  <c r="B1035" i="378"/>
  <c r="C1035" i="378"/>
  <c r="B1036" i="378"/>
  <c r="C1036" i="378"/>
  <c r="B1037" i="378"/>
  <c r="C1037" i="378"/>
  <c r="B1038" i="378"/>
  <c r="C1038" i="378"/>
  <c r="B1039" i="378"/>
  <c r="C1039" i="378"/>
  <c r="B1040" i="378"/>
  <c r="C1040" i="378"/>
  <c r="B1041" i="378"/>
  <c r="C1041" i="378"/>
  <c r="B1042" i="378"/>
  <c r="C1042" i="378"/>
  <c r="B1043" i="378"/>
  <c r="C1043" i="378"/>
  <c r="B1044" i="378"/>
  <c r="C1044" i="378"/>
  <c r="B1045" i="378"/>
  <c r="C1045" i="378"/>
  <c r="B1046" i="378"/>
  <c r="C1046" i="378"/>
  <c r="B1047" i="378"/>
  <c r="C1047" i="378"/>
  <c r="B1048" i="378"/>
  <c r="C1048" i="378"/>
  <c r="B1049" i="378"/>
  <c r="C1049" i="378"/>
  <c r="B1050" i="378"/>
  <c r="C1050" i="378"/>
  <c r="B1051" i="378"/>
  <c r="C1051" i="378"/>
  <c r="B1052" i="378"/>
  <c r="C1052" i="378"/>
  <c r="B1053" i="378"/>
  <c r="C1053" i="378"/>
  <c r="B1054" i="378"/>
  <c r="C1054" i="378"/>
  <c r="B1055" i="378"/>
  <c r="C1055" i="378"/>
  <c r="B1056" i="378"/>
  <c r="C1056" i="378"/>
  <c r="B1057" i="378"/>
  <c r="C1057" i="378"/>
  <c r="B1058" i="378"/>
  <c r="C1058" i="378"/>
  <c r="B1059" i="378"/>
  <c r="C1059" i="378"/>
  <c r="B1060" i="378"/>
  <c r="C1060" i="378"/>
  <c r="B1061" i="378"/>
  <c r="C1061" i="378"/>
  <c r="B1062" i="378"/>
  <c r="C1062" i="378"/>
  <c r="B1063" i="378"/>
  <c r="C1063" i="378"/>
  <c r="B1064" i="378"/>
  <c r="C1064" i="378"/>
  <c r="B1065" i="378"/>
  <c r="C1065" i="378"/>
  <c r="B1066" i="378"/>
  <c r="C1066" i="378"/>
  <c r="B1067" i="378"/>
  <c r="C1067" i="378"/>
  <c r="B1068" i="378"/>
  <c r="C1068" i="378"/>
  <c r="B1069" i="378"/>
  <c r="C1069" i="378"/>
  <c r="B1070" i="378"/>
  <c r="C1070" i="378"/>
  <c r="B1071" i="378"/>
  <c r="C1071" i="378"/>
  <c r="B1072" i="378"/>
  <c r="C1072" i="378"/>
  <c r="B1073" i="378"/>
  <c r="C1073" i="378"/>
  <c r="B1074" i="378"/>
  <c r="C1074" i="378"/>
  <c r="B1075" i="378"/>
  <c r="C1075" i="378"/>
  <c r="B1076" i="378"/>
  <c r="C1076" i="378"/>
  <c r="B1077" i="378"/>
  <c r="C1077" i="378"/>
  <c r="B1078" i="378"/>
  <c r="C1078" i="378"/>
  <c r="B1079" i="378"/>
  <c r="C1079" i="378"/>
  <c r="B1080" i="378"/>
  <c r="C1080" i="378"/>
  <c r="B1081" i="378"/>
  <c r="C1081" i="378"/>
  <c r="B1082" i="378"/>
  <c r="C1082" i="378"/>
  <c r="B1083" i="378"/>
  <c r="C1083" i="378"/>
  <c r="B1084" i="378"/>
  <c r="C1084" i="378"/>
  <c r="B1085" i="378"/>
  <c r="C1085" i="378"/>
  <c r="B1086" i="378"/>
  <c r="C1086" i="378"/>
  <c r="B1087" i="378"/>
  <c r="C1087" i="378"/>
  <c r="B1088" i="378"/>
  <c r="C1088" i="378"/>
  <c r="B1089" i="378"/>
  <c r="C1089" i="378"/>
  <c r="B1090" i="378"/>
  <c r="C1090" i="378"/>
  <c r="B1091" i="378"/>
  <c r="C1091" i="378"/>
  <c r="B1092" i="378"/>
  <c r="C1092" i="378"/>
  <c r="B1093" i="378"/>
  <c r="C1093" i="378"/>
  <c r="B1094" i="378"/>
  <c r="C1094" i="378"/>
  <c r="B1095" i="378"/>
  <c r="C1095" i="378"/>
  <c r="B1096" i="378"/>
  <c r="C1096" i="378"/>
  <c r="B1097" i="378"/>
  <c r="C1097" i="378"/>
  <c r="B1098" i="378"/>
  <c r="C1098" i="378"/>
  <c r="B1099" i="378"/>
  <c r="C1099" i="378"/>
  <c r="B1100" i="378"/>
  <c r="C1100" i="378"/>
  <c r="B1101" i="378"/>
  <c r="C1101" i="378"/>
  <c r="B1102" i="378"/>
  <c r="C1102" i="378"/>
  <c r="B1103" i="378"/>
  <c r="C1103" i="378"/>
  <c r="B1104" i="378"/>
  <c r="C1104" i="378"/>
  <c r="B1105" i="378"/>
  <c r="C1105" i="378"/>
  <c r="B1106" i="378"/>
  <c r="C1106" i="378"/>
  <c r="B1107" i="378"/>
  <c r="C1107" i="378"/>
  <c r="B1108" i="378"/>
  <c r="C1108" i="378"/>
  <c r="B1109" i="378"/>
  <c r="C1109" i="378"/>
  <c r="B1110" i="378"/>
  <c r="C1110" i="378"/>
  <c r="B1111" i="378"/>
  <c r="C1111" i="378"/>
  <c r="B1112" i="378"/>
  <c r="C1112" i="378"/>
  <c r="B1113" i="378"/>
  <c r="C1113" i="378"/>
  <c r="B1114" i="378"/>
  <c r="C1114" i="378"/>
  <c r="B1115" i="378"/>
  <c r="C1115" i="378"/>
  <c r="B1116" i="378"/>
  <c r="C1116" i="378"/>
  <c r="B1117" i="378"/>
  <c r="C1117" i="378"/>
  <c r="B1118" i="378"/>
  <c r="C1118" i="378"/>
  <c r="B1119" i="378"/>
  <c r="C1119" i="378"/>
  <c r="B1120" i="378"/>
  <c r="C1120" i="378"/>
  <c r="B1121" i="378"/>
  <c r="C1121" i="378"/>
  <c r="B1122" i="378"/>
  <c r="C1122" i="378"/>
  <c r="B1123" i="378"/>
  <c r="C1123" i="378"/>
  <c r="B1124" i="378"/>
  <c r="C1124" i="378"/>
  <c r="B1125" i="378"/>
  <c r="C1125" i="378"/>
  <c r="B1126" i="378"/>
  <c r="C1126" i="378"/>
  <c r="B1127" i="378"/>
  <c r="C1127" i="378"/>
  <c r="B1128" i="378"/>
  <c r="C1128" i="378"/>
  <c r="B1129" i="378"/>
  <c r="C1129" i="378"/>
  <c r="B1130" i="378"/>
  <c r="C1130" i="378"/>
  <c r="B1131" i="378"/>
  <c r="C1131" i="378"/>
  <c r="B1132" i="378"/>
  <c r="C1132" i="378"/>
  <c r="B1133" i="378"/>
  <c r="C1133" i="378"/>
  <c r="B1134" i="378"/>
  <c r="C1134" i="378"/>
  <c r="B1135" i="378"/>
  <c r="C1135" i="378"/>
  <c r="B1136" i="378"/>
  <c r="C1136" i="378"/>
  <c r="B1137" i="378"/>
  <c r="C1137" i="378"/>
  <c r="B1138" i="378"/>
  <c r="C1138" i="378"/>
  <c r="B1139" i="378"/>
  <c r="C1139" i="378"/>
  <c r="B1140" i="378"/>
  <c r="C1140" i="378"/>
  <c r="B1141" i="378"/>
  <c r="C1141" i="378"/>
  <c r="B1142" i="378"/>
  <c r="C1142" i="378"/>
  <c r="B1143" i="378"/>
  <c r="C1143" i="378"/>
  <c r="B1144" i="378"/>
  <c r="C1144" i="378"/>
  <c r="B1145" i="378"/>
  <c r="C1145" i="378"/>
  <c r="B1146" i="378"/>
  <c r="C1146" i="378"/>
  <c r="B1147" i="378"/>
  <c r="C1147" i="378"/>
  <c r="B1148" i="378"/>
  <c r="C1148" i="378"/>
  <c r="B1149" i="378"/>
  <c r="C1149" i="378"/>
  <c r="B1150" i="378"/>
  <c r="C1150" i="378"/>
  <c r="B1151" i="378"/>
  <c r="C1151" i="378"/>
  <c r="B1152" i="378"/>
  <c r="C1152" i="378"/>
  <c r="B1153" i="378"/>
  <c r="C1153" i="378"/>
  <c r="B1154" i="378"/>
  <c r="C1154" i="378"/>
  <c r="B1155" i="378"/>
  <c r="C1155" i="378"/>
  <c r="B1156" i="378"/>
  <c r="C1156" i="378"/>
  <c r="B1157" i="378"/>
  <c r="C1157" i="378"/>
  <c r="B1158" i="378"/>
  <c r="C1158" i="378"/>
  <c r="B1159" i="378"/>
  <c r="C1159" i="378"/>
  <c r="B1160" i="378"/>
  <c r="C1160" i="378"/>
  <c r="B1161" i="378"/>
  <c r="C1161" i="378"/>
  <c r="B1162" i="378"/>
  <c r="C1162" i="378"/>
  <c r="B1163" i="378"/>
  <c r="C1163" i="378"/>
  <c r="B1164" i="378"/>
  <c r="C1164" i="378"/>
  <c r="B1165" i="378"/>
  <c r="C1165" i="378"/>
  <c r="B1166" i="378"/>
  <c r="C1166" i="378"/>
  <c r="B1167" i="378"/>
  <c r="C1167" i="378"/>
  <c r="B1168" i="378"/>
  <c r="C1168" i="378"/>
  <c r="B1169" i="378"/>
  <c r="C1169" i="378"/>
  <c r="B1170" i="378"/>
  <c r="C1170" i="378"/>
  <c r="B1171" i="378"/>
  <c r="C1171" i="378"/>
  <c r="B1172" i="378"/>
  <c r="C1172" i="378"/>
  <c r="B1173" i="378"/>
  <c r="C1173" i="378"/>
  <c r="B1174" i="378"/>
  <c r="C1174" i="378"/>
  <c r="B1175" i="378"/>
  <c r="C1175" i="378"/>
  <c r="B1176" i="378"/>
  <c r="C1176" i="378"/>
  <c r="B1177" i="378"/>
  <c r="C1177" i="378"/>
  <c r="B1178" i="378"/>
  <c r="C1178" i="378"/>
  <c r="B1179" i="378"/>
  <c r="C1179" i="378"/>
  <c r="B1180" i="378"/>
  <c r="C1180" i="378"/>
  <c r="B1181" i="378"/>
  <c r="C1181" i="378"/>
  <c r="B1182" i="378"/>
  <c r="C1182" i="378"/>
  <c r="B1183" i="378"/>
  <c r="C1183" i="378"/>
  <c r="B1184" i="378"/>
  <c r="C1184" i="378"/>
  <c r="B1185" i="378"/>
  <c r="C1185" i="378"/>
  <c r="B1186" i="378"/>
  <c r="C1186" i="378"/>
  <c r="B1187" i="378"/>
  <c r="C1187" i="378"/>
  <c r="B1188" i="378"/>
  <c r="C1188" i="378"/>
  <c r="B1189" i="378"/>
  <c r="C1189" i="378"/>
  <c r="B1190" i="378"/>
  <c r="C1190" i="378"/>
  <c r="B1191" i="378"/>
  <c r="C1191" i="378"/>
  <c r="B1192" i="378"/>
  <c r="C1192" i="378"/>
  <c r="B1193" i="378"/>
  <c r="C1193" i="378"/>
  <c r="B1194" i="378"/>
  <c r="C1194" i="378"/>
  <c r="B1195" i="378"/>
  <c r="C1195" i="378"/>
  <c r="B1196" i="378"/>
  <c r="C1196" i="378"/>
  <c r="B1197" i="378"/>
  <c r="C1197" i="378"/>
  <c r="B1198" i="378"/>
  <c r="C1198" i="378"/>
  <c r="B1199" i="378"/>
  <c r="C1199" i="378"/>
  <c r="B1200" i="378"/>
  <c r="C1200" i="378"/>
  <c r="B1201" i="378"/>
  <c r="C1201" i="378"/>
  <c r="B1202" i="378"/>
  <c r="C1202" i="378"/>
  <c r="B1203" i="378"/>
  <c r="C1203" i="378"/>
  <c r="B1204" i="378"/>
  <c r="C1204" i="378"/>
  <c r="B1205" i="378"/>
  <c r="C1205" i="378"/>
  <c r="B1206" i="378"/>
  <c r="C1206" i="378"/>
  <c r="B1207" i="378"/>
  <c r="C1207" i="378"/>
  <c r="B1208" i="378"/>
  <c r="C1208" i="378"/>
  <c r="B1209" i="378"/>
  <c r="C1209" i="378"/>
  <c r="B1210" i="378"/>
  <c r="C1210" i="378"/>
  <c r="B1211" i="378"/>
  <c r="C1211" i="378"/>
  <c r="B1212" i="378"/>
  <c r="C1212" i="378"/>
  <c r="B1213" i="378"/>
  <c r="C1213" i="378"/>
  <c r="B1214" i="378"/>
  <c r="C1214" i="378"/>
  <c r="B1215" i="378"/>
  <c r="C1215" i="378"/>
  <c r="B1216" i="378"/>
  <c r="C1216" i="378"/>
  <c r="B1217" i="378"/>
  <c r="C1217" i="378"/>
  <c r="B1218" i="378"/>
  <c r="C1218" i="378"/>
  <c r="B1219" i="378"/>
  <c r="C1219" i="378"/>
  <c r="B1220" i="378"/>
  <c r="C1220" i="378"/>
  <c r="B1221" i="378"/>
  <c r="C1221" i="378"/>
  <c r="B1222" i="378"/>
  <c r="C1222" i="378"/>
  <c r="B1223" i="378"/>
  <c r="C1223" i="378"/>
  <c r="B1224" i="378"/>
  <c r="C1224" i="378"/>
  <c r="B1225" i="378"/>
  <c r="C1225" i="378"/>
  <c r="B1226" i="378"/>
  <c r="C1226" i="378"/>
  <c r="B1227" i="378"/>
  <c r="C1227" i="378"/>
  <c r="B1228" i="378"/>
  <c r="C1228" i="378"/>
  <c r="B1229" i="378"/>
  <c r="C1229" i="378"/>
  <c r="B1230" i="378"/>
  <c r="C1230" i="378"/>
  <c r="B1231" i="378"/>
  <c r="C1231" i="378"/>
  <c r="B1232" i="378"/>
  <c r="C1232" i="378"/>
  <c r="B1233" i="378"/>
  <c r="C1233" i="378"/>
  <c r="B1234" i="378"/>
  <c r="C1234" i="378"/>
  <c r="B1235" i="378"/>
  <c r="C1235" i="378"/>
  <c r="B1236" i="378"/>
  <c r="C1236" i="378"/>
  <c r="B1237" i="378"/>
  <c r="C1237" i="378"/>
  <c r="B1238" i="378"/>
  <c r="C1238" i="378"/>
  <c r="B1239" i="378"/>
  <c r="C1239" i="378"/>
  <c r="B1240" i="378"/>
  <c r="C1240" i="378"/>
  <c r="B1241" i="378"/>
  <c r="C1241" i="378"/>
  <c r="B1242" i="378"/>
  <c r="C1242" i="378"/>
  <c r="B1243" i="378"/>
  <c r="C1243" i="378"/>
  <c r="B1244" i="378"/>
  <c r="C1244" i="378"/>
  <c r="B1245" i="378"/>
  <c r="C1245" i="378"/>
  <c r="B1246" i="378"/>
  <c r="C1246" i="378"/>
  <c r="B1247" i="378"/>
  <c r="C1247" i="378"/>
  <c r="B1248" i="378"/>
  <c r="C1248" i="378"/>
  <c r="B1249" i="378"/>
  <c r="C1249" i="378"/>
  <c r="B1250" i="378"/>
  <c r="C1250" i="378"/>
  <c r="B1251" i="378"/>
  <c r="C1251" i="378"/>
  <c r="B1252" i="378"/>
  <c r="C1252" i="378"/>
  <c r="B1253" i="378"/>
  <c r="C1253" i="378"/>
  <c r="B1254" i="378"/>
  <c r="C1254" i="378"/>
  <c r="B1255" i="378"/>
  <c r="C1255" i="378"/>
  <c r="B1256" i="378"/>
  <c r="C1256" i="378"/>
  <c r="B1257" i="378"/>
  <c r="C1257" i="378"/>
  <c r="B1258" i="378"/>
  <c r="C1258" i="378"/>
  <c r="B1259" i="378"/>
  <c r="C1259" i="378"/>
  <c r="B1260" i="378"/>
  <c r="C1260" i="378"/>
  <c r="B1261" i="378"/>
  <c r="C1261" i="378"/>
  <c r="B1262" i="378"/>
  <c r="C1262" i="378"/>
  <c r="B1263" i="378"/>
  <c r="C1263" i="378"/>
  <c r="B1264" i="378"/>
  <c r="C1264" i="378"/>
  <c r="B1265" i="378"/>
  <c r="C1265" i="378"/>
  <c r="B1266" i="378"/>
  <c r="C1266" i="378"/>
  <c r="B1267" i="378"/>
  <c r="C1267" i="378"/>
  <c r="B1268" i="378"/>
  <c r="C1268" i="378"/>
  <c r="B1269" i="378"/>
  <c r="C1269" i="378"/>
  <c r="B1270" i="378"/>
  <c r="C1270" i="378"/>
  <c r="B1271" i="378"/>
  <c r="C1271" i="378"/>
  <c r="B1272" i="378"/>
  <c r="C1272" i="378"/>
  <c r="B1273" i="378"/>
  <c r="C1273" i="378"/>
  <c r="B1274" i="378"/>
  <c r="C1274" i="378"/>
  <c r="B1275" i="378"/>
  <c r="C1275" i="378"/>
  <c r="B1276" i="378"/>
  <c r="C1276" i="378"/>
  <c r="B1277" i="378"/>
  <c r="C1277" i="378"/>
  <c r="B1278" i="378"/>
  <c r="C1278" i="378"/>
  <c r="B1279" i="378"/>
  <c r="C1279" i="378"/>
  <c r="B1280" i="378"/>
  <c r="C1280" i="378"/>
  <c r="B1281" i="378"/>
  <c r="C1281" i="378"/>
  <c r="B1282" i="378"/>
  <c r="C1282" i="378"/>
  <c r="B1283" i="378"/>
  <c r="C1283" i="378"/>
  <c r="B1284" i="378"/>
  <c r="C1284" i="378"/>
  <c r="B1285" i="378"/>
  <c r="C1285" i="378"/>
  <c r="B1286" i="378"/>
  <c r="C1286" i="378"/>
  <c r="B1287" i="378"/>
  <c r="C1287" i="378"/>
  <c r="B1288" i="378"/>
  <c r="C1288" i="378"/>
  <c r="B1289" i="378"/>
  <c r="C1289" i="378"/>
  <c r="B1290" i="378"/>
  <c r="C1290" i="378"/>
  <c r="B1291" i="378"/>
  <c r="C1291" i="378"/>
  <c r="B1292" i="378"/>
  <c r="C1292" i="378"/>
  <c r="B1293" i="378"/>
  <c r="C1293" i="378"/>
  <c r="B1294" i="378"/>
  <c r="C1294" i="378"/>
  <c r="B1295" i="378"/>
  <c r="C1295" i="378"/>
  <c r="B1296" i="378"/>
  <c r="C1296" i="378"/>
  <c r="B1297" i="378"/>
  <c r="C1297" i="378"/>
  <c r="B1298" i="378"/>
  <c r="C1298" i="378"/>
  <c r="B1299" i="378"/>
  <c r="C1299" i="378"/>
  <c r="B1300" i="378"/>
  <c r="C1300" i="378"/>
  <c r="B1301" i="378"/>
  <c r="C1301" i="378"/>
  <c r="B1302" i="378"/>
  <c r="C1302" i="378"/>
  <c r="B1303" i="378"/>
  <c r="C1303" i="378"/>
  <c r="B1304" i="378"/>
  <c r="C1304" i="378"/>
  <c r="B1305" i="378"/>
  <c r="C1305" i="378"/>
  <c r="B1306" i="378"/>
  <c r="C1306" i="378"/>
  <c r="B1307" i="378"/>
  <c r="C1307" i="378"/>
  <c r="B1308" i="378"/>
  <c r="C1308" i="378"/>
  <c r="B1309" i="378"/>
  <c r="C1309" i="378"/>
  <c r="B1310" i="378"/>
  <c r="C1310" i="378"/>
  <c r="B1311" i="378"/>
  <c r="C1311" i="378"/>
  <c r="B1312" i="378"/>
  <c r="C1312" i="378"/>
  <c r="B1313" i="378"/>
  <c r="C1313" i="378"/>
  <c r="B1314" i="378"/>
  <c r="C1314" i="378"/>
  <c r="B1315" i="378"/>
  <c r="C1315" i="378"/>
  <c r="B1316" i="378"/>
  <c r="C1316" i="378"/>
  <c r="B1317" i="378"/>
  <c r="C1317" i="378"/>
  <c r="B1318" i="378"/>
  <c r="C1318" i="378"/>
  <c r="B1319" i="378"/>
  <c r="C1319" i="378"/>
  <c r="B1320" i="378"/>
  <c r="C1320" i="378"/>
  <c r="B1321" i="378"/>
  <c r="C1321" i="378"/>
  <c r="B1322" i="378"/>
  <c r="C1322" i="378"/>
  <c r="B1323" i="378"/>
  <c r="C1323" i="378"/>
  <c r="B1324" i="378"/>
  <c r="C1324" i="378"/>
  <c r="B1325" i="378"/>
  <c r="C1325" i="378"/>
  <c r="B1326" i="378"/>
  <c r="C1326" i="378"/>
  <c r="B1327" i="378"/>
  <c r="C1327" i="378"/>
  <c r="B1328" i="378"/>
  <c r="C1328" i="378"/>
  <c r="B1329" i="378"/>
  <c r="C1329" i="378"/>
  <c r="B1330" i="378"/>
  <c r="C1330" i="378"/>
  <c r="B1331" i="378"/>
  <c r="C1331" i="378"/>
  <c r="B1332" i="378"/>
  <c r="C1332" i="378"/>
  <c r="B1333" i="378"/>
  <c r="C1333" i="378"/>
  <c r="B1334" i="378"/>
  <c r="C1334" i="378"/>
  <c r="B1335" i="378"/>
  <c r="C1335" i="378"/>
  <c r="B1336" i="378"/>
  <c r="C1336" i="378"/>
  <c r="B1337" i="378"/>
  <c r="C1337" i="378"/>
  <c r="B1338" i="378"/>
  <c r="C1338" i="378"/>
  <c r="B1339" i="378"/>
  <c r="C1339" i="378"/>
  <c r="B1340" i="378"/>
  <c r="C1340" i="378"/>
  <c r="B1341" i="378"/>
  <c r="C1341" i="378"/>
  <c r="B1342" i="378"/>
  <c r="C1342" i="378"/>
  <c r="B1343" i="378"/>
  <c r="C1343" i="378"/>
  <c r="B1344" i="378"/>
  <c r="C1344" i="378"/>
  <c r="B1345" i="378"/>
  <c r="C1345" i="378"/>
  <c r="B1346" i="378"/>
  <c r="C1346" i="378"/>
  <c r="B1347" i="378"/>
  <c r="C1347" i="378"/>
  <c r="B1348" i="378"/>
  <c r="C1348" i="378"/>
  <c r="B1349" i="378"/>
  <c r="C1349" i="378"/>
  <c r="B1350" i="378"/>
  <c r="C1350" i="378"/>
  <c r="B1351" i="378"/>
  <c r="C1351" i="378"/>
  <c r="B1352" i="378"/>
  <c r="C1352" i="378"/>
  <c r="B1353" i="378"/>
  <c r="C1353" i="378"/>
  <c r="B1354" i="378"/>
  <c r="C1354" i="378"/>
  <c r="B1355" i="378"/>
  <c r="C1355" i="378"/>
  <c r="B1356" i="378"/>
  <c r="C1356" i="378"/>
  <c r="B1357" i="378"/>
  <c r="C1357" i="378"/>
  <c r="B1358" i="378"/>
  <c r="C1358" i="378"/>
  <c r="B1359" i="378"/>
  <c r="C1359" i="378"/>
  <c r="B1360" i="378"/>
  <c r="C1360" i="378"/>
  <c r="B1361" i="378"/>
  <c r="C1361" i="378"/>
  <c r="B1362" i="378"/>
  <c r="C1362" i="378"/>
  <c r="B1363" i="378"/>
  <c r="C1363" i="378"/>
  <c r="B1364" i="378"/>
  <c r="C1364" i="378"/>
  <c r="B1365" i="378"/>
  <c r="C1365" i="378"/>
  <c r="B1366" i="378"/>
  <c r="C1366" i="378"/>
  <c r="B1367" i="378"/>
  <c r="C1367" i="378"/>
  <c r="B1368" i="378"/>
  <c r="C1368" i="378"/>
  <c r="B1369" i="378"/>
  <c r="C1369" i="378"/>
  <c r="B1370" i="378"/>
  <c r="C1370" i="378"/>
  <c r="B1371" i="378"/>
  <c r="C1371" i="378"/>
  <c r="B1372" i="378"/>
  <c r="C1372" i="378"/>
  <c r="B1373" i="378"/>
  <c r="C1373" i="378"/>
  <c r="B1374" i="378"/>
  <c r="C1374" i="378"/>
  <c r="B1375" i="378"/>
  <c r="C1375" i="378"/>
  <c r="B1376" i="378"/>
  <c r="C1376" i="378"/>
  <c r="B1377" i="378"/>
  <c r="C1377" i="378"/>
  <c r="B1378" i="378"/>
  <c r="C1378" i="378"/>
  <c r="B1379" i="378"/>
  <c r="C1379" i="378"/>
  <c r="B1380" i="378"/>
  <c r="C1380" i="378"/>
  <c r="B1381" i="378"/>
  <c r="C1381" i="378"/>
  <c r="B1382" i="378"/>
  <c r="C1382" i="378"/>
  <c r="B1383" i="378"/>
  <c r="C1383" i="378"/>
  <c r="B1384" i="378"/>
  <c r="C1384" i="378"/>
  <c r="B1385" i="378"/>
  <c r="C1385" i="378"/>
  <c r="B1386" i="378"/>
  <c r="C1386" i="378"/>
  <c r="B1387" i="378"/>
  <c r="C1387" i="378"/>
  <c r="B1388" i="378"/>
  <c r="C1388" i="378"/>
  <c r="B1389" i="378"/>
  <c r="C1389" i="378"/>
  <c r="B1390" i="378"/>
  <c r="C1390" i="378"/>
  <c r="B1391" i="378"/>
  <c r="C1391" i="378"/>
  <c r="B1392" i="378"/>
  <c r="C1392" i="378"/>
  <c r="B1393" i="378"/>
  <c r="C1393" i="378"/>
  <c r="B1394" i="378"/>
  <c r="C1394" i="378"/>
  <c r="B1395" i="378"/>
  <c r="C1395" i="378"/>
  <c r="B1396" i="378"/>
  <c r="C1396" i="378"/>
  <c r="B1397" i="378"/>
  <c r="C1397" i="378"/>
  <c r="B1398" i="378"/>
  <c r="C1398" i="378"/>
  <c r="B1399" i="378"/>
  <c r="C1399" i="378"/>
  <c r="B1400" i="378"/>
  <c r="C1400" i="378"/>
  <c r="B1401" i="378"/>
  <c r="C1401" i="378"/>
  <c r="B1402" i="378"/>
  <c r="C1402" i="378"/>
  <c r="B1403" i="378"/>
  <c r="C1403" i="378"/>
  <c r="B1404" i="378"/>
  <c r="C1404" i="378"/>
  <c r="B1405" i="378"/>
  <c r="C1405" i="378"/>
  <c r="B1406" i="378"/>
  <c r="C1406" i="378"/>
  <c r="B1407" i="378"/>
  <c r="C1407" i="378"/>
  <c r="B1408" i="378"/>
  <c r="C1408" i="378"/>
  <c r="B1409" i="378"/>
  <c r="C1409" i="378"/>
  <c r="B1410" i="378"/>
  <c r="C1410" i="378"/>
  <c r="B1411" i="378"/>
  <c r="C1411" i="378"/>
  <c r="B1412" i="378"/>
  <c r="C1412" i="378"/>
  <c r="B1413" i="378"/>
  <c r="C1413" i="378"/>
  <c r="B1414" i="378"/>
  <c r="C1414" i="378"/>
  <c r="B1415" i="378"/>
  <c r="C1415" i="378"/>
  <c r="B1416" i="378"/>
  <c r="C1416" i="378"/>
  <c r="B1417" i="378"/>
  <c r="C1417" i="378"/>
  <c r="B1418" i="378"/>
  <c r="C1418" i="378"/>
  <c r="B1419" i="378"/>
  <c r="C1419" i="378"/>
  <c r="B1420" i="378"/>
  <c r="C1420" i="378"/>
  <c r="B1421" i="378"/>
  <c r="C1421" i="378"/>
  <c r="B1422" i="378"/>
  <c r="C1422" i="378"/>
  <c r="B1423" i="378"/>
  <c r="C1423" i="378"/>
  <c r="B1424" i="378"/>
  <c r="C1424" i="378"/>
  <c r="B1425" i="378"/>
  <c r="C1425" i="378"/>
  <c r="B1426" i="378"/>
  <c r="C1426" i="378"/>
  <c r="B1427" i="378"/>
  <c r="C1427" i="378"/>
  <c r="B1428" i="378"/>
  <c r="C1428" i="378"/>
  <c r="B1429" i="378"/>
  <c r="C1429" i="378"/>
  <c r="B1430" i="378"/>
  <c r="C1430" i="378"/>
  <c r="B1431" i="378"/>
  <c r="C1431" i="378"/>
  <c r="B1432" i="378"/>
  <c r="C1432" i="378"/>
  <c r="B1433" i="378"/>
  <c r="C1433" i="378"/>
  <c r="B1434" i="378"/>
  <c r="C1434" i="378"/>
  <c r="B1435" i="378"/>
  <c r="C1435" i="378"/>
  <c r="B1436" i="378"/>
  <c r="C1436" i="378"/>
  <c r="B1437" i="378"/>
  <c r="C1437" i="378"/>
  <c r="B1438" i="378"/>
  <c r="C1438" i="378"/>
  <c r="B1439" i="378"/>
  <c r="C1439" i="378"/>
  <c r="B1440" i="378"/>
  <c r="C1440" i="378"/>
  <c r="B1441" i="378"/>
  <c r="C1441" i="378"/>
  <c r="B1442" i="378"/>
  <c r="C1442" i="378"/>
  <c r="B1443" i="378"/>
  <c r="C1443" i="378"/>
  <c r="B1444" i="378"/>
  <c r="C1444" i="378"/>
  <c r="B1445" i="378"/>
  <c r="C1445" i="378"/>
  <c r="B1446" i="378"/>
  <c r="C1446" i="378"/>
  <c r="B1447" i="378"/>
  <c r="C1447" i="378"/>
  <c r="B1448" i="378"/>
  <c r="C1448" i="378"/>
  <c r="B1449" i="378"/>
  <c r="C1449" i="378"/>
  <c r="B1450" i="378"/>
  <c r="C1450" i="378"/>
  <c r="B1451" i="378"/>
  <c r="C1451" i="378"/>
  <c r="B1452" i="378"/>
  <c r="C1452" i="378"/>
  <c r="B1453" i="378"/>
  <c r="C1453" i="378"/>
  <c r="B1454" i="378"/>
  <c r="C1454" i="378"/>
  <c r="B1455" i="378"/>
  <c r="C1455" i="378"/>
  <c r="B1456" i="378"/>
  <c r="C1456" i="378"/>
  <c r="B1457" i="378"/>
  <c r="C1457" i="378"/>
  <c r="B1458" i="378"/>
  <c r="C1458" i="378"/>
  <c r="B1459" i="378"/>
  <c r="C1459" i="378"/>
  <c r="B1460" i="378"/>
  <c r="C1460" i="378"/>
  <c r="B1461" i="378"/>
  <c r="C1461" i="378"/>
  <c r="B1462" i="378"/>
  <c r="C1462" i="378"/>
  <c r="B1463" i="378"/>
  <c r="C1463" i="378"/>
  <c r="B1464" i="378"/>
  <c r="C1464" i="378"/>
  <c r="B1465" i="378"/>
  <c r="C1465" i="378"/>
  <c r="B1466" i="378"/>
  <c r="C1466" i="378"/>
  <c r="B1467" i="378"/>
  <c r="C1467" i="378"/>
  <c r="B1468" i="378"/>
  <c r="C1468" i="378"/>
  <c r="B1469" i="378"/>
  <c r="C1469" i="378"/>
  <c r="B1470" i="378"/>
  <c r="C1470" i="378"/>
  <c r="B1471" i="378"/>
  <c r="C1471" i="378"/>
  <c r="B1472" i="378"/>
  <c r="C1472" i="378"/>
  <c r="B1473" i="378"/>
  <c r="C1473" i="378"/>
  <c r="B1474" i="378"/>
  <c r="C1474" i="378"/>
  <c r="B1475" i="378"/>
  <c r="C1475" i="378"/>
  <c r="B1476" i="378"/>
  <c r="C1476" i="378"/>
  <c r="B1477" i="378"/>
  <c r="C1477" i="378"/>
  <c r="B1478" i="378"/>
  <c r="C1478" i="378"/>
  <c r="B1479" i="378"/>
  <c r="C1479" i="378"/>
  <c r="B1480" i="378"/>
  <c r="C1480" i="378"/>
  <c r="B1481" i="378"/>
  <c r="C1481" i="378"/>
  <c r="B1482" i="378"/>
  <c r="C1482" i="378"/>
  <c r="B1483" i="378"/>
  <c r="C1483" i="378"/>
  <c r="B1484" i="378"/>
  <c r="C1484" i="378"/>
  <c r="B1485" i="378"/>
  <c r="C1485" i="378"/>
  <c r="B1486" i="378"/>
  <c r="C1486" i="378"/>
  <c r="B1487" i="378"/>
  <c r="C1487" i="378"/>
  <c r="B1488" i="378"/>
  <c r="C1488" i="378"/>
  <c r="B1489" i="378"/>
  <c r="C1489" i="378"/>
  <c r="B1490" i="378"/>
  <c r="C1490" i="378"/>
  <c r="B1491" i="378"/>
  <c r="C1491" i="378"/>
  <c r="B1492" i="378"/>
  <c r="C1492" i="378"/>
  <c r="B1493" i="378"/>
  <c r="C1493" i="378"/>
  <c r="B1494" i="378"/>
  <c r="C1494" i="378"/>
  <c r="B1495" i="378"/>
  <c r="C1495" i="378"/>
  <c r="B1496" i="378"/>
  <c r="C1496" i="378"/>
  <c r="B1497" i="378"/>
  <c r="C1497" i="378"/>
  <c r="B1498" i="378"/>
  <c r="C1498" i="378"/>
  <c r="B1499" i="378"/>
  <c r="C1499" i="378"/>
  <c r="B1500" i="378"/>
  <c r="C1500" i="378"/>
  <c r="B1501" i="378"/>
  <c r="C1501" i="378"/>
  <c r="B1502" i="378"/>
  <c r="C1502" i="378"/>
  <c r="B1503" i="378"/>
  <c r="C1503" i="378"/>
  <c r="B1504" i="378"/>
  <c r="C1504" i="378"/>
  <c r="B1505" i="378"/>
  <c r="C1505" i="378"/>
  <c r="B1506" i="378"/>
  <c r="C1506" i="378"/>
  <c r="B1507" i="378"/>
  <c r="C1507" i="378"/>
  <c r="B1508" i="378"/>
  <c r="C1508" i="378"/>
  <c r="B1509" i="378"/>
  <c r="C1509" i="378"/>
  <c r="B1510" i="378"/>
  <c r="C1510" i="378"/>
  <c r="B1511" i="378"/>
  <c r="C1511" i="378"/>
  <c r="B1512" i="378"/>
  <c r="C1512" i="378"/>
  <c r="B1513" i="378"/>
  <c r="C1513" i="378"/>
  <c r="B1514" i="378"/>
  <c r="C1514" i="378"/>
  <c r="B1515" i="378"/>
  <c r="C1515" i="378"/>
  <c r="B1516" i="378"/>
  <c r="C1516" i="378"/>
  <c r="B1517" i="378"/>
  <c r="C1517" i="378"/>
  <c r="B1518" i="378"/>
  <c r="C1518" i="378"/>
  <c r="B1519" i="378"/>
  <c r="C1519" i="378"/>
  <c r="B1520" i="378"/>
  <c r="C1520" i="378"/>
  <c r="B1521" i="378"/>
  <c r="C1521" i="378"/>
  <c r="B1522" i="378"/>
  <c r="C1522" i="378"/>
  <c r="B1523" i="378"/>
  <c r="C1523" i="378"/>
  <c r="B1524" i="378"/>
  <c r="C1524" i="378"/>
  <c r="B1525" i="378"/>
  <c r="C1525" i="378"/>
  <c r="B1526" i="378"/>
  <c r="C1526" i="378"/>
  <c r="B1527" i="378"/>
  <c r="C1527" i="378"/>
  <c r="B1528" i="378"/>
  <c r="C1528" i="378"/>
  <c r="B1529" i="378"/>
  <c r="C1529" i="378"/>
  <c r="B1530" i="378"/>
  <c r="C1530" i="378"/>
  <c r="B1531" i="378"/>
  <c r="C1531" i="378"/>
  <c r="B1532" i="378"/>
  <c r="C1532" i="378"/>
  <c r="B1533" i="378"/>
  <c r="C1533" i="378"/>
  <c r="B1534" i="378"/>
  <c r="C1534" i="378"/>
  <c r="B1535" i="378"/>
  <c r="C1535" i="378"/>
  <c r="B1536" i="378"/>
  <c r="C1536" i="378"/>
  <c r="B1537" i="378"/>
  <c r="C1537" i="378"/>
  <c r="B1538" i="378"/>
  <c r="C1538" i="378"/>
  <c r="B1539" i="378"/>
  <c r="C1539" i="378"/>
  <c r="B1540" i="378"/>
  <c r="C1540" i="378"/>
  <c r="B1541" i="378"/>
  <c r="C1541" i="378"/>
  <c r="B1542" i="378"/>
  <c r="C1542" i="378"/>
  <c r="B1543" i="378"/>
  <c r="C1543" i="378"/>
  <c r="B1544" i="378"/>
  <c r="C1544" i="378"/>
  <c r="B1545" i="378"/>
  <c r="C1545" i="378"/>
  <c r="B1546" i="378"/>
  <c r="C1546" i="378"/>
  <c r="B1547" i="378"/>
  <c r="C1547" i="378"/>
  <c r="B1548" i="378"/>
  <c r="C1548" i="378"/>
  <c r="B1549" i="378"/>
  <c r="C1549" i="378"/>
  <c r="B1550" i="378"/>
  <c r="C1550" i="378"/>
  <c r="B1551" i="378"/>
  <c r="C1551" i="378"/>
  <c r="B1552" i="378"/>
  <c r="C1552" i="378"/>
  <c r="B1553" i="378"/>
  <c r="C1553" i="378"/>
  <c r="B1554" i="378"/>
  <c r="C1554" i="378"/>
  <c r="B1555" i="378"/>
  <c r="C1555" i="378"/>
  <c r="B1556" i="378"/>
  <c r="C1556" i="378"/>
  <c r="B1557" i="378"/>
  <c r="C1557" i="378"/>
  <c r="B1558" i="378"/>
  <c r="C1558" i="378"/>
  <c r="B1559" i="378"/>
  <c r="C1559" i="378"/>
  <c r="B1560" i="378"/>
  <c r="C1560" i="378"/>
  <c r="B1561" i="378"/>
  <c r="C1561" i="378"/>
  <c r="B1562" i="378"/>
  <c r="C1562" i="378"/>
  <c r="B1563" i="378"/>
  <c r="C1563" i="378"/>
  <c r="B1564" i="378"/>
  <c r="C1564" i="378"/>
  <c r="B1565" i="378"/>
  <c r="C1565" i="378"/>
  <c r="B1566" i="378"/>
  <c r="C1566" i="378"/>
  <c r="B1567" i="378"/>
  <c r="C1567" i="378"/>
  <c r="B1568" i="378"/>
  <c r="C1568" i="378"/>
  <c r="B1569" i="378"/>
  <c r="C1569" i="378"/>
  <c r="B1570" i="378"/>
  <c r="C1570" i="378"/>
  <c r="B1571" i="378"/>
  <c r="C1571" i="378"/>
  <c r="B1572" i="378"/>
  <c r="C1572" i="378"/>
  <c r="B1573" i="378"/>
  <c r="C1573" i="378"/>
  <c r="B1574" i="378"/>
  <c r="C1574" i="378"/>
  <c r="B1575" i="378"/>
  <c r="C1575" i="378"/>
  <c r="B1576" i="378"/>
  <c r="C1576" i="378"/>
  <c r="B1577" i="378"/>
  <c r="C1577" i="378"/>
  <c r="B1578" i="378"/>
  <c r="C1578" i="378"/>
  <c r="B1579" i="378"/>
  <c r="C1579" i="378"/>
  <c r="B1580" i="378"/>
  <c r="C1580" i="378"/>
  <c r="B1581" i="378"/>
  <c r="C1581" i="378"/>
  <c r="B1582" i="378"/>
  <c r="C1582" i="378"/>
  <c r="B1583" i="378"/>
  <c r="C1583" i="378"/>
  <c r="B1584" i="378"/>
  <c r="C1584" i="378"/>
  <c r="B1585" i="378"/>
  <c r="C1585" i="378"/>
  <c r="B1586" i="378"/>
  <c r="C1586" i="378"/>
  <c r="B1587" i="378"/>
  <c r="C1587" i="378"/>
  <c r="B1588" i="378"/>
  <c r="C1588" i="378"/>
  <c r="B1589" i="378"/>
  <c r="C1589" i="378"/>
  <c r="B1590" i="378"/>
  <c r="C1590" i="378"/>
  <c r="B1591" i="378"/>
  <c r="C1591" i="378"/>
  <c r="B1592" i="378"/>
  <c r="C1592" i="378"/>
  <c r="B1593" i="378"/>
  <c r="C1593" i="378"/>
  <c r="B1594" i="378"/>
  <c r="C1594" i="378"/>
  <c r="B1595" i="378"/>
  <c r="C1595" i="378"/>
  <c r="B1596" i="378"/>
  <c r="C1596" i="378"/>
  <c r="B1597" i="378"/>
  <c r="C1597" i="378"/>
  <c r="B1598" i="378"/>
  <c r="C1598" i="378"/>
  <c r="B1599" i="378"/>
  <c r="C1599" i="378"/>
  <c r="B1600" i="378"/>
  <c r="C1600" i="378"/>
  <c r="B1601" i="378"/>
  <c r="C1601" i="378"/>
  <c r="B1602" i="378"/>
  <c r="C1602" i="378"/>
  <c r="B1603" i="378"/>
  <c r="C1603" i="378"/>
  <c r="B1604" i="378"/>
  <c r="C1604" i="378"/>
  <c r="B1605" i="378"/>
  <c r="C1605" i="378"/>
  <c r="B1606" i="378"/>
  <c r="C1606" i="378"/>
  <c r="B1607" i="378"/>
  <c r="C1607" i="378"/>
  <c r="B1608" i="378"/>
  <c r="C1608" i="378"/>
  <c r="B1609" i="378"/>
  <c r="C1609" i="378"/>
  <c r="B1610" i="378"/>
  <c r="C1610" i="378"/>
  <c r="B1611" i="378"/>
  <c r="C1611" i="378"/>
  <c r="B1612" i="378"/>
  <c r="C1612" i="378"/>
  <c r="B1613" i="378"/>
  <c r="C1613" i="378"/>
  <c r="B1614" i="378"/>
  <c r="C1614" i="378"/>
  <c r="B1615" i="378"/>
  <c r="C1615" i="378"/>
  <c r="B1616" i="378"/>
  <c r="C1616" i="378"/>
  <c r="B1617" i="378"/>
  <c r="C1617" i="378"/>
  <c r="B1618" i="378"/>
  <c r="C1618" i="378"/>
  <c r="B1619" i="378"/>
  <c r="C1619" i="378"/>
  <c r="B1620" i="378"/>
  <c r="C1620" i="378"/>
  <c r="B1621" i="378"/>
  <c r="C1621" i="378"/>
  <c r="B1622" i="378"/>
  <c r="C1622" i="378"/>
  <c r="B1623" i="378"/>
  <c r="C1623" i="378"/>
  <c r="B1624" i="378"/>
  <c r="C1624" i="378"/>
  <c r="B1625" i="378"/>
  <c r="C1625" i="378"/>
  <c r="B1626" i="378"/>
  <c r="C1626" i="378"/>
  <c r="B1627" i="378"/>
  <c r="C1627" i="378"/>
  <c r="B1628" i="378"/>
  <c r="C1628" i="378"/>
  <c r="B1629" i="378"/>
  <c r="C1629" i="378"/>
  <c r="B1630" i="378"/>
  <c r="C1630" i="378"/>
  <c r="B1631" i="378"/>
  <c r="C1631" i="378"/>
  <c r="B1632" i="378"/>
  <c r="C1632" i="378"/>
  <c r="B1633" i="378"/>
  <c r="C1633" i="378"/>
  <c r="B1634" i="378"/>
  <c r="C1634" i="378"/>
  <c r="B1635" i="378"/>
  <c r="C1635" i="378"/>
  <c r="B1636" i="378"/>
  <c r="C1636" i="378"/>
  <c r="B1637" i="378"/>
  <c r="C1637" i="378"/>
  <c r="B1638" i="378"/>
  <c r="C1638" i="378"/>
  <c r="B1639" i="378"/>
  <c r="C1639" i="378"/>
  <c r="B1640" i="378"/>
  <c r="C1640" i="378"/>
  <c r="B1641" i="378"/>
  <c r="C1641" i="378"/>
  <c r="B1642" i="378"/>
  <c r="C1642" i="378"/>
  <c r="B1643" i="378"/>
  <c r="C1643" i="378"/>
  <c r="B1644" i="378"/>
  <c r="C1644" i="378"/>
  <c r="B1645" i="378"/>
  <c r="C1645" i="378"/>
  <c r="B1646" i="378"/>
  <c r="C1646" i="378"/>
  <c r="B1647" i="378"/>
  <c r="C1647" i="378"/>
  <c r="B1648" i="378"/>
  <c r="C1648" i="378"/>
  <c r="B1649" i="378"/>
  <c r="C1649" i="378"/>
  <c r="B1650" i="378"/>
  <c r="C1650" i="378"/>
  <c r="B1651" i="378"/>
  <c r="C1651" i="378"/>
  <c r="B1652" i="378"/>
  <c r="C1652" i="378"/>
  <c r="B1653" i="378"/>
  <c r="C1653" i="378"/>
  <c r="B1654" i="378"/>
  <c r="C1654" i="378"/>
  <c r="B1655" i="378"/>
  <c r="C1655" i="378"/>
  <c r="B1656" i="378"/>
  <c r="C1656" i="378"/>
  <c r="B1657" i="378"/>
  <c r="C1657" i="378"/>
  <c r="B1658" i="378"/>
  <c r="C1658" i="378"/>
  <c r="B1659" i="378"/>
  <c r="C1659" i="378"/>
  <c r="B1660" i="378"/>
  <c r="C1660" i="378"/>
  <c r="B1661" i="378"/>
  <c r="C1661" i="378"/>
  <c r="B1662" i="378"/>
  <c r="C1662" i="378"/>
  <c r="B1663" i="378"/>
  <c r="C1663" i="378"/>
  <c r="B1664" i="378"/>
  <c r="C1664" i="378"/>
  <c r="B1665" i="378"/>
  <c r="C1665" i="378"/>
  <c r="B1666" i="378"/>
  <c r="C1666" i="378"/>
  <c r="B1667" i="378"/>
  <c r="C1667" i="378"/>
  <c r="B1668" i="378"/>
  <c r="C1668" i="378"/>
  <c r="B1669" i="378"/>
  <c r="C1669" i="378"/>
  <c r="B1670" i="378"/>
  <c r="C1670" i="378"/>
  <c r="B1671" i="378"/>
  <c r="C1671" i="378"/>
  <c r="B1672" i="378"/>
  <c r="C1672" i="378"/>
  <c r="B1673" i="378"/>
  <c r="C1673" i="378"/>
  <c r="B1674" i="378"/>
  <c r="C1674" i="378"/>
  <c r="B1675" i="378"/>
  <c r="C1675" i="378"/>
  <c r="B1676" i="378"/>
  <c r="C1676" i="378"/>
  <c r="B1677" i="378"/>
  <c r="C1677" i="378"/>
  <c r="B1678" i="378"/>
  <c r="C1678" i="378"/>
  <c r="B1679" i="378"/>
  <c r="C1679" i="378"/>
  <c r="B1680" i="378"/>
  <c r="C1680" i="378"/>
  <c r="B1681" i="378"/>
  <c r="C1681" i="378"/>
  <c r="B1682" i="378"/>
  <c r="C1682" i="378"/>
  <c r="B1683" i="378"/>
  <c r="C1683" i="378"/>
  <c r="B1684" i="378"/>
  <c r="C1684" i="378"/>
  <c r="B1685" i="378"/>
  <c r="C1685" i="378"/>
  <c r="B1686" i="378"/>
  <c r="C1686" i="378"/>
  <c r="B1687" i="378"/>
  <c r="C1687" i="378"/>
  <c r="B1688" i="378"/>
  <c r="C1688" i="378"/>
  <c r="B1689" i="378"/>
  <c r="C1689" i="378"/>
  <c r="B1690" i="378"/>
  <c r="C1690" i="378"/>
  <c r="B1691" i="378"/>
  <c r="C1691" i="378"/>
  <c r="B1692" i="378"/>
  <c r="C1692" i="378"/>
  <c r="B1693" i="378"/>
  <c r="C1693" i="378"/>
  <c r="B1694" i="378"/>
  <c r="C1694" i="378"/>
  <c r="B1695" i="378"/>
  <c r="C1695" i="378"/>
  <c r="B1696" i="378"/>
  <c r="C1696" i="378"/>
  <c r="B1697" i="378"/>
  <c r="C1697" i="378"/>
  <c r="B1698" i="378"/>
  <c r="C1698" i="378"/>
  <c r="B1699" i="378"/>
  <c r="C1699" i="378"/>
  <c r="B1700" i="378"/>
  <c r="C1700" i="378"/>
  <c r="B1701" i="378"/>
  <c r="C1701" i="378"/>
  <c r="B1702" i="378"/>
  <c r="C1702" i="378"/>
  <c r="B1703" i="378"/>
  <c r="C1703" i="378"/>
  <c r="B1704" i="378"/>
  <c r="C1704" i="378"/>
  <c r="B1705" i="378"/>
  <c r="C1705" i="378"/>
  <c r="B1706" i="378"/>
  <c r="C1706" i="378"/>
  <c r="B1707" i="378"/>
  <c r="C1707" i="378"/>
  <c r="B1708" i="378"/>
  <c r="C1708" i="378"/>
  <c r="B1709" i="378"/>
  <c r="C1709" i="378"/>
  <c r="B1710" i="378"/>
  <c r="C1710" i="378"/>
  <c r="B1711" i="378"/>
  <c r="C1711" i="378"/>
  <c r="B1712" i="378"/>
  <c r="C1712" i="378"/>
  <c r="B1713" i="378"/>
  <c r="C1713" i="378"/>
  <c r="B1714" i="378"/>
  <c r="C1714" i="378"/>
  <c r="B1715" i="378"/>
  <c r="C1715" i="378"/>
  <c r="B1716" i="378"/>
  <c r="C1716" i="378"/>
  <c r="B1717" i="378"/>
  <c r="C1717" i="378"/>
  <c r="B1718" i="378"/>
  <c r="C1718" i="378"/>
  <c r="B1719" i="378"/>
  <c r="C1719" i="378"/>
  <c r="B1720" i="378"/>
  <c r="C1720" i="378"/>
  <c r="B1721" i="378"/>
  <c r="C1721" i="378"/>
  <c r="B1722" i="378"/>
  <c r="C1722" i="378"/>
  <c r="B1723" i="378"/>
  <c r="C1723" i="378"/>
  <c r="B1724" i="378"/>
  <c r="C1724" i="378"/>
  <c r="B1725" i="378"/>
  <c r="C1725" i="378"/>
  <c r="B1726" i="378"/>
  <c r="C1726" i="378"/>
  <c r="B1727" i="378"/>
  <c r="C1727" i="378"/>
  <c r="B1728" i="378"/>
  <c r="C1728" i="378"/>
  <c r="B1729" i="378"/>
  <c r="C1729" i="378"/>
  <c r="B1730" i="378"/>
  <c r="C1730" i="378"/>
  <c r="B1731" i="378"/>
  <c r="C1731" i="378"/>
  <c r="B1732" i="378"/>
  <c r="C1732" i="378"/>
  <c r="B1733" i="378"/>
  <c r="C1733" i="378"/>
  <c r="B1734" i="378"/>
  <c r="C1734" i="378"/>
  <c r="B1735" i="378"/>
  <c r="C1735" i="378"/>
  <c r="B1736" i="378"/>
  <c r="C1736" i="378"/>
  <c r="B1737" i="378"/>
  <c r="C1737" i="378"/>
  <c r="B1738" i="378"/>
  <c r="C1738" i="378"/>
  <c r="B1739" i="378"/>
  <c r="C1739" i="378"/>
  <c r="B1740" i="378"/>
  <c r="C1740" i="378"/>
  <c r="B1741" i="378"/>
  <c r="C1741" i="378"/>
  <c r="B1742" i="378"/>
  <c r="C1742" i="378"/>
  <c r="B1743" i="378"/>
  <c r="C1743" i="378"/>
  <c r="B1744" i="378"/>
  <c r="C1744" i="378"/>
  <c r="B1745" i="378"/>
  <c r="C1745" i="378"/>
  <c r="B1746" i="378"/>
  <c r="C1746" i="378"/>
  <c r="B1747" i="378"/>
  <c r="C1747" i="378"/>
  <c r="B1748" i="378"/>
  <c r="C1748" i="378"/>
  <c r="B1749" i="378"/>
  <c r="C1749" i="378"/>
  <c r="B1750" i="378"/>
  <c r="C1750" i="378"/>
  <c r="B1751" i="378"/>
  <c r="C1751" i="378"/>
  <c r="B1752" i="378"/>
  <c r="C1752" i="378"/>
  <c r="B1753" i="378"/>
  <c r="C1753" i="378"/>
  <c r="B1754" i="378"/>
  <c r="C1754" i="378"/>
  <c r="B1755" i="378"/>
  <c r="C1755" i="378"/>
  <c r="B1756" i="378"/>
  <c r="C1756" i="378"/>
  <c r="B1757" i="378"/>
  <c r="C1757" i="378"/>
  <c r="B1758" i="378"/>
  <c r="C1758" i="378"/>
  <c r="B1759" i="378"/>
  <c r="C1759" i="378"/>
  <c r="B1760" i="378"/>
  <c r="C1760" i="378"/>
  <c r="B1761" i="378"/>
  <c r="C1761" i="378"/>
  <c r="B1762" i="378"/>
  <c r="C1762" i="378"/>
  <c r="B1763" i="378"/>
  <c r="C1763" i="378"/>
  <c r="B1764" i="378"/>
  <c r="C1764" i="378"/>
  <c r="B1765" i="378"/>
  <c r="C1765" i="378"/>
  <c r="B1766" i="378"/>
  <c r="C1766" i="378"/>
  <c r="B1767" i="378"/>
  <c r="C1767" i="378"/>
  <c r="B1768" i="378"/>
  <c r="C1768" i="378"/>
  <c r="B1769" i="378"/>
  <c r="C1769" i="378"/>
  <c r="B1770" i="378"/>
  <c r="C1770" i="378"/>
  <c r="B1771" i="378"/>
  <c r="C1771" i="378"/>
  <c r="B1772" i="378"/>
  <c r="C1772" i="378"/>
  <c r="B1773" i="378"/>
  <c r="C1773" i="378"/>
  <c r="B1774" i="378"/>
  <c r="C1774" i="378"/>
  <c r="B1775" i="378"/>
  <c r="C1775" i="378"/>
  <c r="B1776" i="378"/>
  <c r="C1776" i="378"/>
  <c r="B1777" i="378"/>
  <c r="C1777" i="378"/>
  <c r="B1778" i="378"/>
  <c r="C1778" i="378"/>
  <c r="B1779" i="378"/>
  <c r="C1779" i="378"/>
  <c r="B1780" i="378"/>
  <c r="C1780" i="378"/>
  <c r="B1781" i="378"/>
  <c r="C1781" i="378"/>
  <c r="B1782" i="378"/>
  <c r="C1782" i="378"/>
  <c r="B1783" i="378"/>
  <c r="C1783" i="378"/>
  <c r="B1784" i="378"/>
  <c r="C1784" i="378"/>
  <c r="B1785" i="378"/>
  <c r="C1785" i="378"/>
  <c r="B1786" i="378"/>
  <c r="C1786" i="378"/>
  <c r="B1787" i="378"/>
  <c r="C1787" i="378"/>
  <c r="B1788" i="378"/>
  <c r="C1788" i="378"/>
  <c r="B1789" i="378"/>
  <c r="C1789" i="378"/>
  <c r="B1790" i="378"/>
  <c r="C1790" i="378"/>
  <c r="B1791" i="378"/>
  <c r="C1791" i="378"/>
  <c r="B1792" i="378"/>
  <c r="C1792" i="378"/>
  <c r="B1793" i="378"/>
  <c r="C1793" i="378"/>
  <c r="B1794" i="378"/>
  <c r="C1794" i="378"/>
  <c r="B1795" i="378"/>
  <c r="C1795" i="378"/>
  <c r="B1796" i="378"/>
  <c r="C1796" i="378"/>
  <c r="B1797" i="378"/>
  <c r="C1797" i="378"/>
  <c r="B1798" i="378"/>
  <c r="C1798" i="378"/>
  <c r="B1799" i="378"/>
  <c r="C1799" i="378"/>
  <c r="B1800" i="378"/>
  <c r="C1800" i="378"/>
  <c r="B1801" i="378"/>
  <c r="C1801" i="378"/>
  <c r="B1802" i="378"/>
  <c r="C1802" i="378"/>
  <c r="B1803" i="378"/>
  <c r="C1803" i="378"/>
  <c r="B1804" i="378"/>
  <c r="C1804" i="378"/>
  <c r="B1805" i="378"/>
  <c r="C1805" i="378"/>
  <c r="B1806" i="378"/>
  <c r="C1806" i="378"/>
  <c r="B1807" i="378"/>
  <c r="C1807" i="378"/>
  <c r="B1808" i="378"/>
  <c r="C1808" i="378"/>
  <c r="B1809" i="378"/>
  <c r="C1809" i="378"/>
  <c r="B1810" i="378"/>
  <c r="C1810" i="378"/>
  <c r="B1811" i="378"/>
  <c r="C1811" i="378"/>
  <c r="B1812" i="378"/>
  <c r="C1812" i="378"/>
  <c r="B1813" i="378"/>
  <c r="C1813" i="378"/>
  <c r="B1814" i="378"/>
  <c r="C1814" i="378"/>
  <c r="B1815" i="378"/>
  <c r="C1815" i="378"/>
  <c r="B1816" i="378"/>
  <c r="C1816" i="378"/>
  <c r="B1817" i="378"/>
  <c r="C1817" i="378"/>
  <c r="B1818" i="378"/>
  <c r="C1818" i="378"/>
  <c r="B1819" i="378"/>
  <c r="C1819" i="378"/>
  <c r="B1820" i="378"/>
  <c r="C1820" i="378"/>
  <c r="B1821" i="378"/>
  <c r="C1821" i="378"/>
  <c r="B1822" i="378"/>
  <c r="C1822" i="378"/>
  <c r="B1823" i="378"/>
  <c r="C1823" i="378"/>
  <c r="B1824" i="378"/>
  <c r="C1824" i="378"/>
  <c r="B1825" i="378"/>
  <c r="C1825" i="378"/>
  <c r="B1826" i="378"/>
  <c r="C1826" i="378"/>
  <c r="B1827" i="378"/>
  <c r="C1827" i="378"/>
  <c r="B1828" i="378"/>
  <c r="C1828" i="378"/>
  <c r="B1829" i="378"/>
  <c r="C1829" i="378"/>
  <c r="B1830" i="378"/>
  <c r="C1830" i="378"/>
  <c r="B1831" i="378"/>
  <c r="C1831" i="378"/>
  <c r="B1832" i="378"/>
  <c r="C1832" i="378"/>
  <c r="B1833" i="378"/>
  <c r="C1833" i="378"/>
  <c r="B1834" i="378"/>
  <c r="C1834" i="378"/>
  <c r="B1835" i="378"/>
  <c r="C1835" i="378"/>
  <c r="B1836" i="378"/>
  <c r="C1836" i="378"/>
  <c r="B1837" i="378"/>
  <c r="C1837" i="378"/>
  <c r="B1838" i="378"/>
  <c r="C1838" i="378"/>
  <c r="B1839" i="378"/>
  <c r="C1839" i="378"/>
  <c r="B1840" i="378"/>
  <c r="C1840" i="378"/>
  <c r="B1841" i="378"/>
  <c r="C1841" i="378"/>
  <c r="B1842" i="378"/>
  <c r="C1842" i="378"/>
  <c r="B1843" i="378"/>
  <c r="C1843" i="378"/>
  <c r="B1844" i="378"/>
  <c r="C1844" i="378"/>
  <c r="B1845" i="378"/>
  <c r="C1845" i="378"/>
  <c r="B1846" i="378"/>
  <c r="C1846" i="378"/>
  <c r="B1847" i="378"/>
  <c r="C1847" i="378"/>
  <c r="B1848" i="378"/>
  <c r="C1848" i="378"/>
  <c r="B1849" i="378"/>
  <c r="C1849" i="378"/>
  <c r="B1850" i="378"/>
  <c r="C1850" i="378"/>
  <c r="B1851" i="378"/>
  <c r="C1851" i="378"/>
  <c r="B1852" i="378"/>
  <c r="C1852" i="378"/>
  <c r="B1853" i="378"/>
  <c r="C1853" i="378"/>
  <c r="B1854" i="378"/>
  <c r="C1854" i="378"/>
  <c r="B1855" i="378"/>
  <c r="C1855" i="378"/>
  <c r="B1856" i="378"/>
  <c r="C1856" i="378"/>
  <c r="B1857" i="378"/>
  <c r="C1857" i="378"/>
  <c r="B1858" i="378"/>
  <c r="C1858" i="378"/>
  <c r="B1859" i="378"/>
  <c r="C1859" i="378"/>
  <c r="Z1860" i="378"/>
  <c r="Z1861" i="378"/>
  <c r="Z1862" i="378"/>
  <c r="Z1863" i="378"/>
  <c r="Z1864" i="378"/>
  <c r="Z1865" i="378"/>
  <c r="Z1866" i="378"/>
  <c r="Z1867" i="378"/>
  <c r="Z1868" i="378"/>
  <c r="Z1869" i="378"/>
  <c r="Z1870" i="378"/>
  <c r="Z1871" i="378"/>
  <c r="Z1872" i="378"/>
  <c r="Z1873" i="378"/>
  <c r="Z1874" i="378"/>
  <c r="Z1875" i="378"/>
  <c r="Z1876" i="378"/>
  <c r="Z1877" i="378"/>
  <c r="Z1878" i="378"/>
  <c r="Z1879" i="378"/>
  <c r="Z1880" i="378"/>
  <c r="Z1881" i="378"/>
  <c r="Z1882" i="378"/>
  <c r="Z1883" i="378"/>
  <c r="Z1884" i="378"/>
  <c r="Z1885" i="378"/>
  <c r="Z1886" i="378"/>
  <c r="Z1887" i="378"/>
  <c r="Z1888" i="378"/>
  <c r="Z1889" i="378"/>
  <c r="Z1890" i="378"/>
  <c r="Z1891" i="378"/>
  <c r="Z1892" i="378"/>
  <c r="Z1893" i="378"/>
  <c r="Z1894" i="378"/>
  <c r="Z1895" i="378"/>
  <c r="Z1896" i="378"/>
  <c r="Z1897" i="378"/>
  <c r="Z1898" i="378"/>
  <c r="Z1899" i="378"/>
  <c r="Z1900" i="378"/>
  <c r="Z1901" i="378"/>
  <c r="Z1902" i="378"/>
  <c r="Z1903" i="378"/>
  <c r="Z1904" i="378"/>
  <c r="Z1905" i="378"/>
  <c r="Z1906" i="378"/>
  <c r="Z1907" i="378"/>
  <c r="Z1908" i="378"/>
  <c r="Z1909" i="378"/>
  <c r="Z1910" i="378"/>
  <c r="Z1911" i="378"/>
  <c r="Z1912" i="378"/>
  <c r="Z1913" i="378"/>
  <c r="Z1914" i="378"/>
  <c r="Z1915" i="378"/>
  <c r="Z1916" i="378"/>
  <c r="Z1917" i="378"/>
  <c r="Z1918" i="378"/>
  <c r="Z1919" i="378"/>
  <c r="Z1920" i="378"/>
  <c r="Z1921" i="378"/>
  <c r="Z1922" i="378"/>
  <c r="Z1923" i="378"/>
  <c r="Z1924" i="378"/>
  <c r="Z1925" i="378"/>
  <c r="Z1926" i="378"/>
  <c r="Z1927" i="378"/>
  <c r="Z1928" i="378"/>
  <c r="Z1929" i="378"/>
  <c r="Z1930" i="378"/>
  <c r="Z1931" i="378"/>
  <c r="Z1932" i="378"/>
  <c r="Z1933" i="378"/>
  <c r="Z1934" i="378"/>
  <c r="Z1935" i="378"/>
  <c r="Z1936" i="378"/>
  <c r="Z1937" i="378"/>
  <c r="Z1938" i="378"/>
  <c r="Z1939" i="378"/>
  <c r="Z1940" i="378"/>
  <c r="Z1941" i="378"/>
  <c r="Z1942" i="378"/>
  <c r="Z1943" i="378"/>
  <c r="Z1944" i="378"/>
  <c r="Z1945" i="378"/>
  <c r="Z1946" i="378"/>
  <c r="Z1947" i="378"/>
  <c r="Z1948" i="378"/>
  <c r="Z1949" i="378"/>
  <c r="Z1950" i="378"/>
  <c r="Z1951" i="378"/>
  <c r="Z1952" i="378"/>
  <c r="Z1953" i="378"/>
  <c r="Z1954" i="378"/>
  <c r="Z1955" i="378"/>
  <c r="Z1956" i="378"/>
  <c r="Z1957" i="378"/>
  <c r="Z1958" i="378"/>
  <c r="Z1959" i="378"/>
  <c r="Z1960" i="378"/>
  <c r="Z1961" i="378"/>
  <c r="Z1962" i="378"/>
  <c r="Z1963" i="378"/>
  <c r="Z1964" i="378"/>
  <c r="Z1965" i="378"/>
  <c r="Z1966" i="378"/>
  <c r="Z1967" i="378"/>
  <c r="Z1968" i="378"/>
  <c r="Z1969" i="378"/>
  <c r="Z1970" i="378"/>
  <c r="Z1971" i="378"/>
  <c r="Z1972" i="378"/>
  <c r="Z1973" i="378"/>
  <c r="Z1974" i="378"/>
  <c r="Z1975" i="378"/>
  <c r="Z1976" i="378"/>
  <c r="Z1977" i="378"/>
  <c r="Z1978" i="378"/>
  <c r="Z1979" i="378"/>
  <c r="Z1980" i="378"/>
  <c r="Z1981" i="378"/>
  <c r="Z1982" i="378"/>
  <c r="Z1983" i="378"/>
  <c r="Z1984" i="378"/>
  <c r="Z1985" i="378"/>
  <c r="Z1986" i="378"/>
  <c r="Z1987" i="378"/>
  <c r="Z1988" i="378"/>
  <c r="Z1989" i="378"/>
  <c r="Z1990" i="378"/>
  <c r="Z1991" i="378"/>
  <c r="Z1992" i="378"/>
  <c r="Z1993" i="378"/>
  <c r="Z1994" i="378"/>
  <c r="Z1995" i="378"/>
  <c r="Z1996" i="378"/>
  <c r="Z1997" i="378"/>
  <c r="Z1998" i="378"/>
  <c r="Z1999" i="378"/>
  <c r="Z2000" i="378"/>
  <c r="Z2001" i="378"/>
  <c r="Z2002" i="378"/>
  <c r="Z2003" i="378"/>
  <c r="Z2004" i="378"/>
  <c r="Z2005" i="378"/>
  <c r="Z2006" i="378"/>
  <c r="Z2007" i="378"/>
  <c r="Z2008" i="378"/>
  <c r="Z2009" i="378"/>
  <c r="Z2010" i="378"/>
  <c r="Z2011" i="378"/>
  <c r="Z2012" i="378"/>
  <c r="Z2013" i="378"/>
  <c r="Z2014" i="378"/>
  <c r="Z2015" i="378"/>
  <c r="Z2016" i="378"/>
  <c r="Z2017" i="378"/>
  <c r="Z2018" i="378"/>
  <c r="Z2019" i="378"/>
  <c r="Z2020" i="378"/>
  <c r="Z2021" i="378"/>
  <c r="Z2022" i="378"/>
  <c r="Z2023" i="378"/>
  <c r="Z2024" i="378"/>
  <c r="Z2025" i="378"/>
  <c r="Z2026" i="378"/>
  <c r="Z2027" i="378"/>
  <c r="Z2028" i="378"/>
  <c r="Z2029" i="378"/>
  <c r="Z2030" i="378"/>
  <c r="Z2031" i="378"/>
  <c r="Z2032" i="378"/>
  <c r="Z2033" i="378"/>
  <c r="Z2034" i="378"/>
  <c r="Z2035" i="378"/>
  <c r="Z2036" i="378"/>
  <c r="Z2037" i="378"/>
  <c r="Z2038" i="378"/>
  <c r="Z2039" i="378"/>
  <c r="Z2040" i="378"/>
  <c r="Z2041" i="378"/>
  <c r="Z2042" i="378"/>
  <c r="Z2043" i="378"/>
  <c r="Z2044" i="378"/>
  <c r="Z2045" i="378"/>
  <c r="Z2046" i="378"/>
  <c r="Z2047" i="378"/>
  <c r="Z2048" i="378"/>
  <c r="Z2049" i="378"/>
  <c r="Z2050" i="378"/>
  <c r="Z2051" i="378"/>
  <c r="Z2052" i="378"/>
  <c r="Z2053" i="378"/>
  <c r="Z2054" i="378"/>
  <c r="Z2055" i="378"/>
  <c r="Z2056" i="378"/>
  <c r="Z2057" i="378"/>
  <c r="Z2058" i="378"/>
  <c r="Z2059" i="378"/>
  <c r="Z2060" i="378"/>
  <c r="Z2061" i="378"/>
  <c r="Z2062" i="378"/>
  <c r="Z2063" i="378"/>
  <c r="Z2064" i="378"/>
  <c r="Z2065" i="378"/>
  <c r="Z2066" i="378"/>
  <c r="Z2067" i="378"/>
  <c r="Z2068" i="378"/>
  <c r="Z2069" i="378"/>
  <c r="Z2070" i="378"/>
  <c r="Z2071" i="378"/>
  <c r="Z2072" i="378"/>
  <c r="Z2073" i="378"/>
  <c r="Z2074" i="378"/>
  <c r="Z2075" i="378"/>
  <c r="Z2076" i="378"/>
  <c r="Z2077" i="378"/>
  <c r="Z2078" i="378"/>
  <c r="Z2079" i="378"/>
  <c r="Z2080" i="378"/>
  <c r="Z2081" i="378"/>
  <c r="Z2082" i="378"/>
  <c r="Z2083" i="378"/>
  <c r="Z2084" i="378"/>
  <c r="Z2085" i="378"/>
  <c r="Z2086" i="378"/>
  <c r="Z2087" i="378"/>
  <c r="Z2088" i="378"/>
  <c r="Z2089" i="378"/>
  <c r="Z2090" i="378"/>
  <c r="Z2091" i="378"/>
  <c r="Z2092" i="378"/>
  <c r="Z2093" i="378"/>
  <c r="Z2094" i="378"/>
  <c r="Z2095" i="378"/>
  <c r="Z2096" i="378"/>
  <c r="Z2097" i="378"/>
  <c r="Z2098" i="378"/>
  <c r="Z2099" i="378"/>
  <c r="Z2100" i="378"/>
  <c r="Z2101" i="378"/>
  <c r="Z2102" i="378"/>
  <c r="Z2103" i="378"/>
  <c r="Z2104" i="378"/>
  <c r="Z2105" i="378"/>
  <c r="Z2106" i="378"/>
  <c r="Z2107" i="378"/>
  <c r="Z2108" i="378"/>
  <c r="Z2109" i="378"/>
  <c r="Z2110" i="378"/>
  <c r="Z2111" i="378"/>
  <c r="Z2112" i="378"/>
  <c r="Z2113" i="378"/>
  <c r="Z2114" i="378"/>
  <c r="Z3" i="378"/>
  <c r="Z4" i="378"/>
  <c r="Z5" i="378"/>
  <c r="Z6" i="378"/>
  <c r="Z7" i="378"/>
  <c r="Z8" i="378"/>
  <c r="Z9" i="378"/>
  <c r="Z10" i="378"/>
  <c r="Z11" i="378"/>
  <c r="Z12" i="378"/>
  <c r="Z13" i="378"/>
  <c r="Z14" i="378"/>
  <c r="Z15" i="378"/>
  <c r="Z16" i="378"/>
  <c r="Z17" i="378"/>
  <c r="Z18" i="378"/>
  <c r="Z19" i="378"/>
  <c r="Z20" i="378"/>
  <c r="Z21" i="378"/>
  <c r="Z22" i="378"/>
  <c r="Z23" i="378"/>
  <c r="Z24" i="378"/>
  <c r="Z25" i="378"/>
  <c r="Z26" i="378"/>
  <c r="Z27" i="378"/>
  <c r="Z28" i="378"/>
  <c r="Z29" i="378"/>
  <c r="Z30" i="378"/>
  <c r="Z31" i="378"/>
  <c r="Z32" i="378"/>
  <c r="Z33" i="378"/>
  <c r="Z34" i="378"/>
  <c r="Z35" i="378"/>
  <c r="Z36" i="378"/>
  <c r="Z37" i="378"/>
  <c r="Z38" i="378"/>
  <c r="Z39" i="378"/>
  <c r="Z40" i="378"/>
  <c r="Z41" i="378"/>
  <c r="Z42" i="378"/>
  <c r="Z43" i="378"/>
  <c r="Z44" i="378"/>
  <c r="Z45" i="378"/>
  <c r="Z46" i="378"/>
  <c r="Z47" i="378"/>
  <c r="Z48" i="378"/>
  <c r="Z49" i="378"/>
  <c r="Z50" i="378"/>
  <c r="Z51" i="378"/>
  <c r="Z52" i="378"/>
  <c r="Z53" i="378"/>
  <c r="Z54" i="378"/>
  <c r="Z55" i="378"/>
  <c r="Z56" i="378"/>
  <c r="Z57" i="378"/>
  <c r="Z58" i="378"/>
  <c r="Z59" i="378"/>
  <c r="Z60" i="378"/>
  <c r="Z61" i="378"/>
  <c r="Z62" i="378"/>
  <c r="Z63" i="378"/>
  <c r="Z64" i="378"/>
  <c r="Z65" i="378"/>
  <c r="Z66" i="378"/>
  <c r="Z67" i="378"/>
  <c r="Z68" i="378"/>
  <c r="Z69" i="378"/>
  <c r="Z70" i="378"/>
  <c r="Z71" i="378"/>
  <c r="Z72" i="378"/>
  <c r="Z73" i="378"/>
  <c r="Z74" i="378"/>
  <c r="Z75" i="378"/>
  <c r="Z76" i="378"/>
  <c r="Z77" i="378"/>
  <c r="Z78" i="378"/>
  <c r="Z79" i="378"/>
  <c r="Z80" i="378"/>
  <c r="Z81" i="378"/>
  <c r="Z82" i="378"/>
  <c r="Z83" i="378"/>
  <c r="Z84" i="378"/>
  <c r="Z85" i="378"/>
  <c r="Z86" i="378"/>
  <c r="Z87" i="378"/>
  <c r="Z88" i="378"/>
  <c r="Z89" i="378"/>
  <c r="Z90" i="378"/>
  <c r="Z91" i="378"/>
  <c r="Z92" i="378"/>
  <c r="Z93" i="378"/>
  <c r="Z94" i="378"/>
  <c r="Z95" i="378"/>
  <c r="Z96" i="378"/>
  <c r="Z97" i="378"/>
  <c r="Z98" i="378"/>
  <c r="Z99" i="378"/>
  <c r="Z100" i="378"/>
  <c r="Z101" i="378"/>
  <c r="Z102" i="378"/>
  <c r="Z103" i="378"/>
  <c r="Z104" i="378"/>
  <c r="Z105" i="378"/>
  <c r="Z106" i="378"/>
  <c r="Z107" i="378"/>
  <c r="Z108" i="378"/>
  <c r="Z109" i="378"/>
  <c r="Z110" i="378"/>
  <c r="Z111" i="378"/>
  <c r="Z112" i="378"/>
  <c r="Z113" i="378"/>
  <c r="Z114" i="378"/>
  <c r="Z115" i="378"/>
  <c r="Z116" i="378"/>
  <c r="Z117" i="378"/>
  <c r="Z118" i="378"/>
  <c r="Z119" i="378"/>
  <c r="Z120" i="378"/>
  <c r="Z121" i="378"/>
  <c r="Z122" i="378"/>
  <c r="Z123" i="378"/>
  <c r="Z124" i="378"/>
  <c r="Z125" i="378"/>
  <c r="Z126" i="378"/>
  <c r="Z127" i="378"/>
  <c r="Z128" i="378"/>
  <c r="Z129" i="378"/>
  <c r="Z130" i="378"/>
  <c r="Z131" i="378"/>
  <c r="Z132" i="378"/>
  <c r="Z133" i="378"/>
  <c r="Z134" i="378"/>
  <c r="Z135" i="378"/>
  <c r="Z136" i="378"/>
  <c r="Z137" i="378"/>
  <c r="Z138" i="378"/>
  <c r="Z139" i="378"/>
  <c r="Z140" i="378"/>
  <c r="Z141" i="378"/>
  <c r="Z142" i="378"/>
  <c r="Z143" i="378"/>
  <c r="Z144" i="378"/>
  <c r="Z145" i="378"/>
  <c r="Z146" i="378"/>
  <c r="Z147" i="378"/>
  <c r="Z148" i="378"/>
  <c r="Z149" i="378"/>
  <c r="Z150" i="378"/>
  <c r="Z151" i="378"/>
  <c r="Z152" i="378"/>
  <c r="Z153" i="378"/>
  <c r="Z154" i="378"/>
  <c r="Z155" i="378"/>
  <c r="Z156" i="378"/>
  <c r="Z157" i="378"/>
  <c r="Z158" i="378"/>
  <c r="Z159" i="378"/>
  <c r="Z160" i="378"/>
  <c r="Z161" i="378"/>
  <c r="Z162" i="378"/>
  <c r="Z163" i="378"/>
  <c r="Z164" i="378"/>
  <c r="Z165" i="378"/>
  <c r="Z166" i="378"/>
  <c r="Z167" i="378"/>
  <c r="Z168" i="378"/>
  <c r="Z169" i="378"/>
  <c r="Z170" i="378"/>
  <c r="Z171" i="378"/>
  <c r="Z172" i="378"/>
  <c r="Z173" i="378"/>
  <c r="Z174" i="378"/>
  <c r="Z175" i="378"/>
  <c r="Z176" i="378"/>
  <c r="Z177" i="378"/>
  <c r="Z178" i="378"/>
  <c r="Z179" i="378"/>
  <c r="Z180" i="378"/>
  <c r="Z181" i="378"/>
  <c r="Z182" i="378"/>
  <c r="Z183" i="378"/>
  <c r="Z184" i="378"/>
  <c r="Z185" i="378"/>
  <c r="Z186" i="378"/>
  <c r="Z187" i="378"/>
  <c r="Z188" i="378"/>
  <c r="Z189" i="378"/>
  <c r="Z190" i="378"/>
  <c r="Z191" i="378"/>
  <c r="Z192" i="378"/>
  <c r="Z193" i="378"/>
  <c r="Z194" i="378"/>
  <c r="Z195" i="378"/>
  <c r="Z196" i="378"/>
  <c r="Z197" i="378"/>
  <c r="Z198" i="378"/>
  <c r="Z199" i="378"/>
  <c r="Z200" i="378"/>
  <c r="Z201" i="378"/>
  <c r="Z202" i="378"/>
  <c r="Z203" i="378"/>
  <c r="Z204" i="378"/>
  <c r="Z205" i="378"/>
  <c r="Z206" i="378"/>
  <c r="Z207" i="378"/>
  <c r="Z208" i="378"/>
  <c r="Z209" i="378"/>
  <c r="Z210" i="378"/>
  <c r="Z211" i="378"/>
  <c r="Z212" i="378"/>
  <c r="Z213" i="378"/>
  <c r="Z214" i="378"/>
  <c r="Z215" i="378"/>
  <c r="Z216" i="378"/>
  <c r="Z217" i="378"/>
  <c r="Z218" i="378"/>
  <c r="Z219" i="378"/>
  <c r="Z220" i="378"/>
  <c r="Z221" i="378"/>
  <c r="Z222" i="378"/>
  <c r="Z223" i="378"/>
  <c r="Z224" i="378"/>
  <c r="Z225" i="378"/>
  <c r="Z226" i="378"/>
  <c r="Z227" i="378"/>
  <c r="Z228" i="378"/>
  <c r="Z229" i="378"/>
  <c r="Z230" i="378"/>
  <c r="Z231" i="378"/>
  <c r="Z232" i="378"/>
  <c r="Z233" i="378"/>
  <c r="Z234" i="378"/>
  <c r="Z235" i="378"/>
  <c r="Z236" i="378"/>
  <c r="Z237" i="378"/>
  <c r="Z238" i="378"/>
  <c r="Z239" i="378"/>
  <c r="Z240" i="378"/>
  <c r="Z241" i="378"/>
  <c r="Z242" i="378"/>
  <c r="Z243" i="378"/>
  <c r="Z244" i="378"/>
  <c r="Z245" i="378"/>
  <c r="Z246" i="378"/>
  <c r="Z247" i="378"/>
  <c r="Z248" i="378"/>
  <c r="Z249" i="378"/>
  <c r="Z250" i="378"/>
  <c r="Z251" i="378"/>
  <c r="Z252" i="378"/>
  <c r="Z253" i="378"/>
  <c r="Z254" i="378"/>
  <c r="Z255" i="378"/>
  <c r="Z256" i="378"/>
  <c r="Z257" i="378"/>
  <c r="Z258" i="378"/>
  <c r="Z259" i="378"/>
  <c r="Z260" i="378"/>
  <c r="Z261" i="378"/>
  <c r="Z262" i="378"/>
  <c r="Z263" i="378"/>
  <c r="Z264" i="378"/>
  <c r="Z265" i="378"/>
  <c r="Z266" i="378"/>
  <c r="Z267" i="378"/>
  <c r="Z268" i="378"/>
  <c r="Z269" i="378"/>
  <c r="Z270" i="378"/>
  <c r="Z271" i="378"/>
  <c r="Z272" i="378"/>
  <c r="Z273" i="378"/>
  <c r="Z274" i="378"/>
  <c r="Z275" i="378"/>
  <c r="Z276" i="378"/>
  <c r="Z277" i="378"/>
  <c r="Z278" i="378"/>
  <c r="Z279" i="378"/>
  <c r="Z280" i="378"/>
  <c r="Z281" i="378"/>
  <c r="Z282" i="378"/>
  <c r="Z283" i="378"/>
  <c r="Z284" i="378"/>
  <c r="Z285" i="378"/>
  <c r="Z286" i="378"/>
  <c r="Z287" i="378"/>
  <c r="Z288" i="378"/>
  <c r="Z289" i="378"/>
  <c r="Z290" i="378"/>
  <c r="Z291" i="378"/>
  <c r="Z292" i="378"/>
  <c r="Z293" i="378"/>
  <c r="Z294" i="378"/>
  <c r="Z295" i="378"/>
  <c r="Z296" i="378"/>
  <c r="Z297" i="378"/>
  <c r="Z298" i="378"/>
  <c r="Z299" i="378"/>
  <c r="Z300" i="378"/>
  <c r="Z301" i="378"/>
  <c r="Z302" i="378"/>
  <c r="Z303" i="378"/>
  <c r="Z304" i="378"/>
  <c r="Z305" i="378"/>
  <c r="Z306" i="378"/>
  <c r="Z307" i="378"/>
  <c r="Z308" i="378"/>
  <c r="Z309" i="378"/>
  <c r="Z310" i="378"/>
  <c r="Z311" i="378"/>
  <c r="Z312" i="378"/>
  <c r="Z313" i="378"/>
  <c r="Z314" i="378"/>
  <c r="Z315" i="378"/>
  <c r="Z316" i="378"/>
  <c r="Z317" i="378"/>
  <c r="Z318" i="378"/>
  <c r="Z319" i="378"/>
  <c r="Z320" i="378"/>
  <c r="Z321" i="378"/>
  <c r="Z322" i="378"/>
  <c r="Z323" i="378"/>
  <c r="Z324" i="378"/>
  <c r="Z325" i="378"/>
  <c r="Z326" i="378"/>
  <c r="Z327" i="378"/>
  <c r="Z328" i="378"/>
  <c r="Z329" i="378"/>
  <c r="Z330" i="378"/>
  <c r="Z331" i="378"/>
  <c r="Z332" i="378"/>
  <c r="Z333" i="378"/>
  <c r="Z334" i="378"/>
  <c r="Z335" i="378"/>
  <c r="Z336" i="378"/>
  <c r="Z337" i="378"/>
  <c r="Z338" i="378"/>
  <c r="Z339" i="378"/>
  <c r="Z340" i="378"/>
  <c r="Z341" i="378"/>
  <c r="Z342" i="378"/>
  <c r="Z343" i="378"/>
  <c r="Z344" i="378"/>
  <c r="Z345" i="378"/>
  <c r="Z346" i="378"/>
  <c r="Z347" i="378"/>
  <c r="Z348" i="378"/>
  <c r="Z349" i="378"/>
  <c r="Z350" i="378"/>
  <c r="Z351" i="378"/>
  <c r="Z352" i="378"/>
  <c r="Z353" i="378"/>
  <c r="Z354" i="378"/>
  <c r="Z355" i="378"/>
  <c r="Z356" i="378"/>
  <c r="Z357" i="378"/>
  <c r="Z358" i="378"/>
  <c r="Z359" i="378"/>
  <c r="Z360" i="378"/>
  <c r="Z361" i="378"/>
  <c r="Z362" i="378"/>
  <c r="Z363" i="378"/>
  <c r="Z364" i="378"/>
  <c r="Z365" i="378"/>
  <c r="Z366" i="378"/>
  <c r="Z367" i="378"/>
  <c r="Z368" i="378"/>
  <c r="Z369" i="378"/>
  <c r="Z370" i="378"/>
  <c r="Z371" i="378"/>
  <c r="Z372" i="378"/>
  <c r="Z373" i="378"/>
  <c r="Z374" i="378"/>
  <c r="Z375" i="378"/>
  <c r="Z376" i="378"/>
  <c r="Z377" i="378"/>
  <c r="Z378" i="378"/>
  <c r="Z379" i="378"/>
  <c r="Z380" i="378"/>
  <c r="Z381" i="378"/>
  <c r="Z382" i="378"/>
  <c r="Z383" i="378"/>
  <c r="Z384" i="378"/>
  <c r="Z385" i="378"/>
  <c r="Z386" i="378"/>
  <c r="Z387" i="378"/>
  <c r="Z388" i="378"/>
  <c r="Z389" i="378"/>
  <c r="Z390" i="378"/>
  <c r="Z391" i="378"/>
  <c r="Z392" i="378"/>
  <c r="Z393" i="378"/>
  <c r="Z394" i="378"/>
  <c r="Z395" i="378"/>
  <c r="Z396" i="378"/>
  <c r="Z397" i="378"/>
  <c r="Z398" i="378"/>
  <c r="Z399" i="378"/>
  <c r="Z400" i="378"/>
  <c r="Z401" i="378"/>
  <c r="Z402" i="378"/>
  <c r="Z403" i="378"/>
  <c r="Z404" i="378"/>
  <c r="Z405" i="378"/>
  <c r="Z406" i="378"/>
  <c r="Z407" i="378"/>
  <c r="Z408" i="378"/>
  <c r="Z409" i="378"/>
  <c r="Z410" i="378"/>
  <c r="Z411" i="378"/>
  <c r="Z412" i="378"/>
  <c r="Z413" i="378"/>
  <c r="Z414" i="378"/>
  <c r="Z415" i="378"/>
  <c r="Z416" i="378"/>
  <c r="Z417" i="378"/>
  <c r="Z418" i="378"/>
  <c r="Z419" i="378"/>
  <c r="Z420" i="378"/>
  <c r="Z421" i="378"/>
  <c r="Z422" i="378"/>
  <c r="Z423" i="378"/>
  <c r="Z424" i="378"/>
  <c r="Z425" i="378"/>
  <c r="Z426" i="378"/>
  <c r="Z427" i="378"/>
  <c r="Z428" i="378"/>
  <c r="Z429" i="378"/>
  <c r="Z430" i="378"/>
  <c r="Z431" i="378"/>
  <c r="Z432" i="378"/>
  <c r="Z433" i="378"/>
  <c r="Z434" i="378"/>
  <c r="Z435" i="378"/>
  <c r="Z436" i="378"/>
  <c r="Z437" i="378"/>
  <c r="Z438" i="378"/>
  <c r="Z439" i="378"/>
  <c r="Z440" i="378"/>
  <c r="Z441" i="378"/>
  <c r="Z442" i="378"/>
  <c r="Z443" i="378"/>
  <c r="Z444" i="378"/>
  <c r="Z445" i="378"/>
  <c r="Z446" i="378"/>
  <c r="Z447" i="378"/>
  <c r="Z448" i="378"/>
  <c r="Z449" i="378"/>
  <c r="Z450" i="378"/>
  <c r="Z451" i="378"/>
  <c r="Z452" i="378"/>
  <c r="Z453" i="378"/>
  <c r="Z454" i="378"/>
  <c r="Z455" i="378"/>
  <c r="Z456" i="378"/>
  <c r="Z457" i="378"/>
  <c r="Z458" i="378"/>
  <c r="Z459" i="378"/>
  <c r="Z460" i="378"/>
  <c r="Z461" i="378"/>
  <c r="Z462" i="378"/>
  <c r="Z463" i="378"/>
  <c r="Z464" i="378"/>
  <c r="Z465" i="378"/>
  <c r="Z466" i="378"/>
  <c r="Z467" i="378"/>
  <c r="Z468" i="378"/>
  <c r="Z469" i="378"/>
  <c r="Z470" i="378"/>
  <c r="Z471" i="378"/>
  <c r="Z472" i="378"/>
  <c r="Z473" i="378"/>
  <c r="Z474" i="378"/>
  <c r="Z475" i="378"/>
  <c r="Z476" i="378"/>
  <c r="Z477" i="378"/>
  <c r="Z478" i="378"/>
  <c r="Z479" i="378"/>
  <c r="Z480" i="378"/>
  <c r="Z481" i="378"/>
  <c r="Z482" i="378"/>
  <c r="Z483" i="378"/>
  <c r="Z484" i="378"/>
  <c r="Z485" i="378"/>
  <c r="Z486" i="378"/>
  <c r="Z487" i="378"/>
  <c r="Z488" i="378"/>
  <c r="Z489" i="378"/>
  <c r="Z490" i="378"/>
  <c r="Z491" i="378"/>
  <c r="Z492" i="378"/>
  <c r="Z493" i="378"/>
  <c r="Z494" i="378"/>
  <c r="Z495" i="378"/>
  <c r="Z496" i="378"/>
  <c r="Z497" i="378"/>
  <c r="Z498" i="378"/>
  <c r="Z499" i="378"/>
  <c r="Z500" i="378"/>
  <c r="Z501" i="378"/>
  <c r="Z502" i="378"/>
  <c r="Z503" i="378"/>
  <c r="Z504" i="378"/>
  <c r="Z505" i="378"/>
  <c r="Z506" i="378"/>
  <c r="Z507" i="378"/>
  <c r="Z508" i="378"/>
  <c r="Z509" i="378"/>
  <c r="Z510" i="378"/>
  <c r="Z511" i="378"/>
  <c r="Z512" i="378"/>
  <c r="Z513" i="378"/>
  <c r="Z514" i="378"/>
  <c r="Z515" i="378"/>
  <c r="Z516" i="378"/>
  <c r="Z517" i="378"/>
  <c r="Z518" i="378"/>
  <c r="Z519" i="378"/>
  <c r="Z520" i="378"/>
  <c r="Z521" i="378"/>
  <c r="Z522" i="378"/>
  <c r="Z523" i="378"/>
  <c r="Z524" i="378"/>
  <c r="Z525" i="378"/>
  <c r="Z526" i="378"/>
  <c r="Z527" i="378"/>
  <c r="Z528" i="378"/>
  <c r="Z529" i="378"/>
  <c r="Z530" i="378"/>
  <c r="Z531" i="378"/>
  <c r="Z532" i="378"/>
  <c r="Z533" i="378"/>
  <c r="Z534" i="378"/>
  <c r="Z535" i="378"/>
  <c r="Z536" i="378"/>
  <c r="Z537" i="378"/>
  <c r="Z538" i="378"/>
  <c r="Z539" i="378"/>
  <c r="Z540" i="378"/>
  <c r="Z541" i="378"/>
  <c r="Z542" i="378"/>
  <c r="Z543" i="378"/>
  <c r="Z544" i="378"/>
  <c r="Z545" i="378"/>
  <c r="Z546" i="378"/>
  <c r="Z547" i="378"/>
  <c r="Z548" i="378"/>
  <c r="Z549" i="378"/>
  <c r="Z550" i="378"/>
  <c r="Z551" i="378"/>
  <c r="Z552" i="378"/>
  <c r="Z553" i="378"/>
  <c r="Z554" i="378"/>
  <c r="Z555" i="378"/>
  <c r="Z556" i="378"/>
  <c r="Z557" i="378"/>
  <c r="Z558" i="378"/>
  <c r="Z559" i="378"/>
  <c r="Z560" i="378"/>
  <c r="Z561" i="378"/>
  <c r="Z562" i="378"/>
  <c r="Z563" i="378"/>
  <c r="Z564" i="378"/>
  <c r="Z565" i="378"/>
  <c r="Z566" i="378"/>
  <c r="Z567" i="378"/>
  <c r="Z568" i="378"/>
  <c r="Z569" i="378"/>
  <c r="Z570" i="378"/>
  <c r="Z571" i="378"/>
  <c r="Z572" i="378"/>
  <c r="Z573" i="378"/>
  <c r="Z574" i="378"/>
  <c r="Z575" i="378"/>
  <c r="Z576" i="378"/>
  <c r="Z577" i="378"/>
  <c r="Z578" i="378"/>
  <c r="Z579" i="378"/>
  <c r="Z580" i="378"/>
  <c r="Z581" i="378"/>
  <c r="Z582" i="378"/>
  <c r="Z583" i="378"/>
  <c r="Z584" i="378"/>
  <c r="Z585" i="378"/>
  <c r="Z586" i="378"/>
  <c r="Z587" i="378"/>
  <c r="Z588" i="378"/>
  <c r="Z589" i="378"/>
  <c r="Z590" i="378"/>
  <c r="Z591" i="378"/>
  <c r="Z592" i="378"/>
  <c r="Z593" i="378"/>
  <c r="Z594" i="378"/>
  <c r="Z595" i="378"/>
  <c r="Z596" i="378"/>
  <c r="Z597" i="378"/>
  <c r="Z598" i="378"/>
  <c r="Z599" i="378"/>
  <c r="Z600" i="378"/>
  <c r="Z601" i="378"/>
  <c r="Z602" i="378"/>
  <c r="Z603" i="378"/>
  <c r="Z604" i="378"/>
  <c r="Z605" i="378"/>
  <c r="Z606" i="378"/>
  <c r="Z607" i="378"/>
  <c r="Z608" i="378"/>
  <c r="Z609" i="378"/>
  <c r="Z610" i="378"/>
  <c r="Z611" i="378"/>
  <c r="Z612" i="378"/>
  <c r="Z613" i="378"/>
  <c r="Z614" i="378"/>
  <c r="Z615" i="378"/>
  <c r="Z616" i="378"/>
  <c r="Z617" i="378"/>
  <c r="Z618" i="378"/>
  <c r="Z619" i="378"/>
  <c r="Z620" i="378"/>
  <c r="Z621" i="378"/>
  <c r="Z622" i="378"/>
  <c r="Z623" i="378"/>
  <c r="Z624" i="378"/>
  <c r="Z625" i="378"/>
  <c r="Z626" i="378"/>
  <c r="Z627" i="378"/>
  <c r="Z628" i="378"/>
  <c r="Z629" i="378"/>
  <c r="Z630" i="378"/>
  <c r="Z631" i="378"/>
  <c r="Z632" i="378"/>
  <c r="Z633" i="378"/>
  <c r="Z634" i="378"/>
  <c r="Z635" i="378"/>
  <c r="Z636" i="378"/>
  <c r="Z637" i="378"/>
  <c r="Z638" i="378"/>
  <c r="Z639" i="378"/>
  <c r="Z640" i="378"/>
  <c r="Z641" i="378"/>
  <c r="Z642" i="378"/>
  <c r="Z643" i="378"/>
  <c r="Z644" i="378"/>
  <c r="Z645" i="378"/>
  <c r="Z646" i="378"/>
  <c r="Z647" i="378"/>
  <c r="Z648" i="378"/>
  <c r="Z649" i="378"/>
  <c r="Z650" i="378"/>
  <c r="Z651" i="378"/>
  <c r="Z652" i="378"/>
  <c r="Z653" i="378"/>
  <c r="Z654" i="378"/>
  <c r="Z655" i="378"/>
  <c r="Z656" i="378"/>
  <c r="Z657" i="378"/>
  <c r="Z658" i="378"/>
  <c r="Z659" i="378"/>
  <c r="Z660" i="378"/>
  <c r="Z661" i="378"/>
  <c r="Z662" i="378"/>
  <c r="Z663" i="378"/>
  <c r="Z664" i="378"/>
  <c r="Z665" i="378"/>
  <c r="Z666" i="378"/>
  <c r="Z667" i="378"/>
  <c r="Z668" i="378"/>
  <c r="Z669" i="378"/>
  <c r="Z670" i="378"/>
  <c r="Z671" i="378"/>
  <c r="Z672" i="378"/>
  <c r="Z673" i="378"/>
  <c r="Z674" i="378"/>
  <c r="Z675" i="378"/>
  <c r="Z676" i="378"/>
  <c r="Z677" i="378"/>
  <c r="Z678" i="378"/>
  <c r="Z679" i="378"/>
  <c r="Z680" i="378"/>
  <c r="Z681" i="378"/>
  <c r="Z682" i="378"/>
  <c r="Z683" i="378"/>
  <c r="Z684" i="378"/>
  <c r="Z685" i="378"/>
  <c r="Z686" i="378"/>
  <c r="Z687" i="378"/>
  <c r="Z688" i="378"/>
  <c r="Z689" i="378"/>
  <c r="Z690" i="378"/>
  <c r="Z691" i="378"/>
  <c r="Z692" i="378"/>
  <c r="Z693" i="378"/>
  <c r="Z694" i="378"/>
  <c r="Z695" i="378"/>
  <c r="Z696" i="378"/>
  <c r="Z697" i="378"/>
  <c r="Z698" i="378"/>
  <c r="Z699" i="378"/>
  <c r="Z700" i="378"/>
  <c r="Z701" i="378"/>
  <c r="Z702" i="378"/>
  <c r="Z703" i="378"/>
  <c r="Z704" i="378"/>
  <c r="Z705" i="378"/>
  <c r="Z706" i="378"/>
  <c r="Z707" i="378"/>
  <c r="Z708" i="378"/>
  <c r="Z709" i="378"/>
  <c r="Z710" i="378"/>
  <c r="Z711" i="378"/>
  <c r="Z712" i="378"/>
  <c r="Z713" i="378"/>
  <c r="Z714" i="378"/>
  <c r="Z715" i="378"/>
  <c r="Z716" i="378"/>
  <c r="Z717" i="378"/>
  <c r="Z718" i="378"/>
  <c r="Z719" i="378"/>
  <c r="Z720" i="378"/>
  <c r="Z721" i="378"/>
  <c r="Z722" i="378"/>
  <c r="Z723" i="378"/>
  <c r="Z724" i="378"/>
  <c r="Z725" i="378"/>
  <c r="Z726" i="378"/>
  <c r="Z727" i="378"/>
  <c r="Z728" i="378"/>
  <c r="Z729" i="378"/>
  <c r="Z730" i="378"/>
  <c r="Z731" i="378"/>
  <c r="Z732" i="378"/>
  <c r="Z733" i="378"/>
  <c r="Z734" i="378"/>
  <c r="Z735" i="378"/>
  <c r="Z736" i="378"/>
  <c r="Z737" i="378"/>
  <c r="Z738" i="378"/>
  <c r="Z739" i="378"/>
  <c r="Z740" i="378"/>
  <c r="Z741" i="378"/>
  <c r="Z742" i="378"/>
  <c r="Z743" i="378"/>
  <c r="Z744" i="378"/>
  <c r="Z745" i="378"/>
  <c r="Z746" i="378"/>
  <c r="Z747" i="378"/>
  <c r="Z748" i="378"/>
  <c r="Z749" i="378"/>
  <c r="Z750" i="378"/>
  <c r="Z751" i="378"/>
  <c r="Z752" i="378"/>
  <c r="Z753" i="378"/>
  <c r="Z754" i="378"/>
  <c r="Z755" i="378"/>
  <c r="Z756" i="378"/>
  <c r="Z757" i="378"/>
  <c r="Z758" i="378"/>
  <c r="Z759" i="378"/>
  <c r="Z760" i="378"/>
  <c r="Z761" i="378"/>
  <c r="Z762" i="378"/>
  <c r="Z763" i="378"/>
  <c r="Z764" i="378"/>
  <c r="Z765" i="378"/>
  <c r="Z766" i="378"/>
  <c r="Z767" i="378"/>
  <c r="Z768" i="378"/>
  <c r="Z769" i="378"/>
  <c r="Z770" i="378"/>
  <c r="Z771" i="378"/>
  <c r="Z772" i="378"/>
  <c r="Z773" i="378"/>
  <c r="Z774" i="378"/>
  <c r="Z775" i="378"/>
  <c r="Z776" i="378"/>
  <c r="Z777" i="378"/>
  <c r="Z778" i="378"/>
  <c r="Z779" i="378"/>
  <c r="Z780" i="378"/>
  <c r="Z781" i="378"/>
  <c r="Z782" i="378"/>
  <c r="Z783" i="378"/>
  <c r="Z784" i="378"/>
  <c r="Z785" i="378"/>
  <c r="Z786" i="378"/>
  <c r="Z787" i="378"/>
  <c r="Z788" i="378"/>
  <c r="Z789" i="378"/>
  <c r="Z790" i="378"/>
  <c r="Z791" i="378"/>
  <c r="Z792" i="378"/>
  <c r="Z793" i="378"/>
  <c r="Z794" i="378"/>
  <c r="Z795" i="378"/>
  <c r="Z796" i="378"/>
  <c r="Z797" i="378"/>
  <c r="Z798" i="378"/>
  <c r="Z799" i="378"/>
  <c r="Z800" i="378"/>
  <c r="Z801" i="378"/>
  <c r="Z802" i="378"/>
  <c r="Z803" i="378"/>
  <c r="Z804" i="378"/>
  <c r="Z805" i="378"/>
  <c r="Z806" i="378"/>
  <c r="Z807" i="378"/>
  <c r="Z808" i="378"/>
  <c r="Z809" i="378"/>
  <c r="Z810" i="378"/>
  <c r="Z811" i="378"/>
  <c r="Z812" i="378"/>
  <c r="Z813" i="378"/>
  <c r="Z814" i="378"/>
  <c r="Z815" i="378"/>
  <c r="Z816" i="378"/>
  <c r="Z817" i="378"/>
  <c r="Z818" i="378"/>
  <c r="Z819" i="378"/>
  <c r="Z820" i="378"/>
  <c r="Z821" i="378"/>
  <c r="Z822" i="378"/>
  <c r="Z823" i="378"/>
  <c r="Z824" i="378"/>
  <c r="Z825" i="378"/>
  <c r="Z826" i="378"/>
  <c r="Z827" i="378"/>
  <c r="Z828" i="378"/>
  <c r="Z829" i="378"/>
  <c r="Z830" i="378"/>
  <c r="Z831" i="378"/>
  <c r="Z832" i="378"/>
  <c r="Z833" i="378"/>
  <c r="Z834" i="378"/>
  <c r="Z835" i="378"/>
  <c r="Z836" i="378"/>
  <c r="Z837" i="378"/>
  <c r="Z838" i="378"/>
  <c r="Z839" i="378"/>
  <c r="Z840" i="378"/>
  <c r="Z841" i="378"/>
  <c r="Z842" i="378"/>
  <c r="Z843" i="378"/>
  <c r="Z844" i="378"/>
  <c r="Z845" i="378"/>
  <c r="Z846" i="378"/>
  <c r="Z847" i="378"/>
  <c r="Z848" i="378"/>
  <c r="Z849" i="378"/>
  <c r="Z850" i="378"/>
  <c r="Z851" i="378"/>
  <c r="Z852" i="378"/>
  <c r="Z853" i="378"/>
  <c r="Z854" i="378"/>
  <c r="Z855" i="378"/>
  <c r="Z856" i="378"/>
  <c r="Z857" i="378"/>
  <c r="Z858" i="378"/>
  <c r="Z859" i="378"/>
  <c r="Z860" i="378"/>
  <c r="Z861" i="378"/>
  <c r="Z862" i="378"/>
  <c r="Z863" i="378"/>
  <c r="Z864" i="378"/>
  <c r="Z865" i="378"/>
  <c r="Z866" i="378"/>
  <c r="Z867" i="378"/>
  <c r="Z868" i="378"/>
  <c r="Z869" i="378"/>
  <c r="Z870" i="378"/>
  <c r="Z871" i="378"/>
  <c r="Z872" i="378"/>
  <c r="Z873" i="378"/>
  <c r="Z874" i="378"/>
  <c r="Z875" i="378"/>
  <c r="Z876" i="378"/>
  <c r="Z877" i="378"/>
  <c r="Z878" i="378"/>
  <c r="Z879" i="378"/>
  <c r="Z880" i="378"/>
  <c r="Z881" i="378"/>
  <c r="Z882" i="378"/>
  <c r="Z883" i="378"/>
  <c r="Z884" i="378"/>
  <c r="Z885" i="378"/>
  <c r="Z886" i="378"/>
  <c r="Z887" i="378"/>
  <c r="Z888" i="378"/>
  <c r="Z889" i="378"/>
  <c r="Z890" i="378"/>
  <c r="Z891" i="378"/>
  <c r="Z892" i="378"/>
  <c r="Z893" i="378"/>
  <c r="Z894" i="378"/>
  <c r="Z895" i="378"/>
  <c r="Z896" i="378"/>
  <c r="Z897" i="378"/>
  <c r="Z898" i="378"/>
  <c r="Z899" i="378"/>
  <c r="Z900" i="378"/>
  <c r="Z901" i="378"/>
  <c r="Z902" i="378"/>
  <c r="Z903" i="378"/>
  <c r="Z904" i="378"/>
  <c r="Z905" i="378"/>
  <c r="Z906" i="378"/>
  <c r="Z907" i="378"/>
  <c r="Z908" i="378"/>
  <c r="Z909" i="378"/>
  <c r="Z910" i="378"/>
  <c r="Z911" i="378"/>
  <c r="Z912" i="378"/>
  <c r="Z913" i="378"/>
  <c r="Z914" i="378"/>
  <c r="Z915" i="378"/>
  <c r="Z916" i="378"/>
  <c r="Z917" i="378"/>
  <c r="Z918" i="378"/>
  <c r="Z919" i="378"/>
  <c r="Z920" i="378"/>
  <c r="Z921" i="378"/>
  <c r="Z922" i="378"/>
  <c r="Z923" i="378"/>
  <c r="Z924" i="378"/>
  <c r="Z925" i="378"/>
  <c r="Z926" i="378"/>
  <c r="Z927" i="378"/>
  <c r="Z928" i="378"/>
  <c r="Z929" i="378"/>
  <c r="Z930" i="378"/>
  <c r="Z931" i="378"/>
  <c r="Z932" i="378"/>
  <c r="Z933" i="378"/>
  <c r="Z934" i="378"/>
  <c r="Z935" i="378"/>
  <c r="Z936" i="378"/>
  <c r="Z937" i="378"/>
  <c r="Z938" i="378"/>
  <c r="Z939" i="378"/>
  <c r="Z940" i="378"/>
  <c r="Z941" i="378"/>
  <c r="Z942" i="378"/>
  <c r="Z943" i="378"/>
  <c r="Z944" i="378"/>
  <c r="Z945" i="378"/>
  <c r="Z946" i="378"/>
  <c r="Z947" i="378"/>
  <c r="Z948" i="378"/>
  <c r="Z949" i="378"/>
  <c r="Z950" i="378"/>
  <c r="Z951" i="378"/>
  <c r="Z952" i="378"/>
  <c r="Z953" i="378"/>
  <c r="Z954" i="378"/>
  <c r="Z955" i="378"/>
  <c r="Z956" i="378"/>
  <c r="Z957" i="378"/>
  <c r="Z958" i="378"/>
  <c r="Z959" i="378"/>
  <c r="Z960" i="378"/>
  <c r="Z961" i="378"/>
  <c r="Z962" i="378"/>
  <c r="Z963" i="378"/>
  <c r="Z964" i="378"/>
  <c r="Z965" i="378"/>
  <c r="Z966" i="378"/>
  <c r="Z967" i="378"/>
  <c r="Z968" i="378"/>
  <c r="Z969" i="378"/>
  <c r="Z970" i="378"/>
  <c r="Z971" i="378"/>
  <c r="Z972" i="378"/>
  <c r="Z973" i="378"/>
  <c r="Z974" i="378"/>
  <c r="Z975" i="378"/>
  <c r="Z976" i="378"/>
  <c r="Z977" i="378"/>
  <c r="Z978" i="378"/>
  <c r="Z979" i="378"/>
  <c r="Z980" i="378"/>
  <c r="Z981" i="378"/>
  <c r="Z982" i="378"/>
  <c r="Z983" i="378"/>
  <c r="Z984" i="378"/>
  <c r="Z985" i="378"/>
  <c r="Z986" i="378"/>
  <c r="Z987" i="378"/>
  <c r="Z988" i="378"/>
  <c r="Z989" i="378"/>
  <c r="Z990" i="378"/>
  <c r="Z991" i="378"/>
  <c r="Z992" i="378"/>
  <c r="Z993" i="378"/>
  <c r="Z994" i="378"/>
  <c r="Z995" i="378"/>
  <c r="Z996" i="378"/>
  <c r="Z997" i="378"/>
  <c r="Z998" i="378"/>
  <c r="Z999" i="378"/>
  <c r="Z1000" i="378"/>
  <c r="Z1001" i="378"/>
  <c r="Z1002" i="378"/>
  <c r="Z1003" i="378"/>
  <c r="Z1004" i="378"/>
  <c r="Z1005" i="378"/>
  <c r="Z1006" i="378"/>
  <c r="Z1007" i="378"/>
  <c r="Z1008" i="378"/>
  <c r="Z1009" i="378"/>
  <c r="Z1010" i="378"/>
  <c r="Z1011" i="378"/>
  <c r="Z1012" i="378"/>
  <c r="Z1013" i="378"/>
  <c r="Z1014" i="378"/>
  <c r="Z1015" i="378"/>
  <c r="Z1016" i="378"/>
  <c r="Z1017" i="378"/>
  <c r="Z1018" i="378"/>
  <c r="Z1019" i="378"/>
  <c r="Z1020" i="378"/>
  <c r="Z1021" i="378"/>
  <c r="Z1022" i="378"/>
  <c r="Z1023" i="378"/>
  <c r="Z1024" i="378"/>
  <c r="Z1025" i="378"/>
  <c r="Z1026" i="378"/>
  <c r="Z1027" i="378"/>
  <c r="Z1028" i="378"/>
  <c r="Z1029" i="378"/>
  <c r="Z1030" i="378"/>
  <c r="Z1031" i="378"/>
  <c r="Z1032" i="378"/>
  <c r="Z1033" i="378"/>
  <c r="Z1034" i="378"/>
  <c r="Z1035" i="378"/>
  <c r="Z1036" i="378"/>
  <c r="Z1037" i="378"/>
  <c r="Z1038" i="378"/>
  <c r="Z1039" i="378"/>
  <c r="Z1040" i="378"/>
  <c r="Z1041" i="378"/>
  <c r="Z1042" i="378"/>
  <c r="Z1043" i="378"/>
  <c r="Z1044" i="378"/>
  <c r="Z1045" i="378"/>
  <c r="Z1046" i="378"/>
  <c r="Z1047" i="378"/>
  <c r="Z1048" i="378"/>
  <c r="Z1049" i="378"/>
  <c r="Z1050" i="378"/>
  <c r="Z1051" i="378"/>
  <c r="Z1052" i="378"/>
  <c r="Z1053" i="378"/>
  <c r="Z1054" i="378"/>
  <c r="Z1055" i="378"/>
  <c r="Z1056" i="378"/>
  <c r="Z1057" i="378"/>
  <c r="Z1058" i="378"/>
  <c r="Z1059" i="378"/>
  <c r="Z1060" i="378"/>
  <c r="Z1061" i="378"/>
  <c r="Z1062" i="378"/>
  <c r="Z1063" i="378"/>
  <c r="Z1064" i="378"/>
  <c r="Z1065" i="378"/>
  <c r="Z1066" i="378"/>
  <c r="Z1067" i="378"/>
  <c r="Z1068" i="378"/>
  <c r="Z1069" i="378"/>
  <c r="Z1070" i="378"/>
  <c r="Z1071" i="378"/>
  <c r="Z1072" i="378"/>
  <c r="Z1073" i="378"/>
  <c r="Z1074" i="378"/>
  <c r="Z1075" i="378"/>
  <c r="Z1076" i="378"/>
  <c r="Z1077" i="378"/>
  <c r="Z1078" i="378"/>
  <c r="Z1079" i="378"/>
  <c r="Z1080" i="378"/>
  <c r="Z1081" i="378"/>
  <c r="Z1082" i="378"/>
  <c r="Z1083" i="378"/>
  <c r="Z1084" i="378"/>
  <c r="Z1085" i="378"/>
  <c r="Z1086" i="378"/>
  <c r="Z1087" i="378"/>
  <c r="Z1088" i="378"/>
  <c r="Z1089" i="378"/>
  <c r="Z1090" i="378"/>
  <c r="Z1091" i="378"/>
  <c r="Z1092" i="378"/>
  <c r="Z1093" i="378"/>
  <c r="Z1094" i="378"/>
  <c r="Z1095" i="378"/>
  <c r="Z1096" i="378"/>
  <c r="Z1097" i="378"/>
  <c r="Z1098" i="378"/>
  <c r="Z1099" i="378"/>
  <c r="Z1100" i="378"/>
  <c r="Z1101" i="378"/>
  <c r="Z1102" i="378"/>
  <c r="Z1103" i="378"/>
  <c r="Z1104" i="378"/>
  <c r="Z1105" i="378"/>
  <c r="Z1106" i="378"/>
  <c r="Z1107" i="378"/>
  <c r="Z1108" i="378"/>
  <c r="Z1109" i="378"/>
  <c r="Z1110" i="378"/>
  <c r="Z1111" i="378"/>
  <c r="Z1112" i="378"/>
  <c r="Z1113" i="378"/>
  <c r="Z1114" i="378"/>
  <c r="Z1115" i="378"/>
  <c r="Z1116" i="378"/>
  <c r="Z1117" i="378"/>
  <c r="Z1118" i="378"/>
  <c r="Z1119" i="378"/>
  <c r="Z1120" i="378"/>
  <c r="Z1121" i="378"/>
  <c r="Z1122" i="378"/>
  <c r="Z1123" i="378"/>
  <c r="Z1124" i="378"/>
  <c r="Z1125" i="378"/>
  <c r="Z1126" i="378"/>
  <c r="Z1127" i="378"/>
  <c r="Z1128" i="378"/>
  <c r="Z1129" i="378"/>
  <c r="Z1130" i="378"/>
  <c r="Z1131" i="378"/>
  <c r="Z1132" i="378"/>
  <c r="Z1133" i="378"/>
  <c r="Z1134" i="378"/>
  <c r="Z1135" i="378"/>
  <c r="Z1136" i="378"/>
  <c r="Z1137" i="378"/>
  <c r="Z1138" i="378"/>
  <c r="Z1139" i="378"/>
  <c r="Z1140" i="378"/>
  <c r="Z1141" i="378"/>
  <c r="Z1142" i="378"/>
  <c r="Z1143" i="378"/>
  <c r="Z1144" i="378"/>
  <c r="Z1145" i="378"/>
  <c r="Z1146" i="378"/>
  <c r="Z1147" i="378"/>
  <c r="Z1148" i="378"/>
  <c r="Z1149" i="378"/>
  <c r="Z1150" i="378"/>
  <c r="Z1151" i="378"/>
  <c r="Z1152" i="378"/>
  <c r="Z1153" i="378"/>
  <c r="Z1154" i="378"/>
  <c r="Z1155" i="378"/>
  <c r="Z1156" i="378"/>
  <c r="Z1157" i="378"/>
  <c r="Z1158" i="378"/>
  <c r="Z1159" i="378"/>
  <c r="Z1160" i="378"/>
  <c r="Z1161" i="378"/>
  <c r="Z1162" i="378"/>
  <c r="Z1163" i="378"/>
  <c r="Z1164" i="378"/>
  <c r="Z1165" i="378"/>
  <c r="Z1166" i="378"/>
  <c r="Z1167" i="378"/>
  <c r="Z1168" i="378"/>
  <c r="Z1169" i="378"/>
  <c r="Z1170" i="378"/>
  <c r="Z1171" i="378"/>
  <c r="Z1172" i="378"/>
  <c r="Z1173" i="378"/>
  <c r="Z1174" i="378"/>
  <c r="Z1175" i="378"/>
  <c r="Z1176" i="378"/>
  <c r="Z1177" i="378"/>
  <c r="Z1178" i="378"/>
  <c r="Z1179" i="378"/>
  <c r="Z1180" i="378"/>
  <c r="Z1181" i="378"/>
  <c r="Z1182" i="378"/>
  <c r="Z1183" i="378"/>
  <c r="Z1184" i="378"/>
  <c r="Z1185" i="378"/>
  <c r="Z1186" i="378"/>
  <c r="Z1187" i="378"/>
  <c r="Z1188" i="378"/>
  <c r="Z1189" i="378"/>
  <c r="Z1190" i="378"/>
  <c r="Z1191" i="378"/>
  <c r="Z1192" i="378"/>
  <c r="Z1193" i="378"/>
  <c r="Z1194" i="378"/>
  <c r="Z1195" i="378"/>
  <c r="Z1196" i="378"/>
  <c r="Z1197" i="378"/>
  <c r="Z1198" i="378"/>
  <c r="Z1199" i="378"/>
  <c r="Z1200" i="378"/>
  <c r="Z1201" i="378"/>
  <c r="Z1202" i="378"/>
  <c r="Z1203" i="378"/>
  <c r="Z1204" i="378"/>
  <c r="Z1205" i="378"/>
  <c r="Z1206" i="378"/>
  <c r="Z1207" i="378"/>
  <c r="Z1208" i="378"/>
  <c r="Z1209" i="378"/>
  <c r="Z1210" i="378"/>
  <c r="Z1211" i="378"/>
  <c r="Z1212" i="378"/>
  <c r="Z1213" i="378"/>
  <c r="Z1214" i="378"/>
  <c r="Z1215" i="378"/>
  <c r="Z1216" i="378"/>
  <c r="Z1217" i="378"/>
  <c r="Z1218" i="378"/>
  <c r="Z1219" i="378"/>
  <c r="Z1220" i="378"/>
  <c r="Z1221" i="378"/>
  <c r="Z1222" i="378"/>
  <c r="Z1223" i="378"/>
  <c r="Z1224" i="378"/>
  <c r="Z1225" i="378"/>
  <c r="Z1226" i="378"/>
  <c r="Z1227" i="378"/>
  <c r="Z1228" i="378"/>
  <c r="Z1229" i="378"/>
  <c r="Z1230" i="378"/>
  <c r="Z1231" i="378"/>
  <c r="Z1232" i="378"/>
  <c r="Z1233" i="378"/>
  <c r="Z1234" i="378"/>
  <c r="Z1235" i="378"/>
  <c r="Z1236" i="378"/>
  <c r="Z1237" i="378"/>
  <c r="Z1238" i="378"/>
  <c r="Z1239" i="378"/>
  <c r="Z1240" i="378"/>
  <c r="Z1241" i="378"/>
  <c r="Z1242" i="378"/>
  <c r="Z1243" i="378"/>
  <c r="Z1244" i="378"/>
  <c r="Z1245" i="378"/>
  <c r="Z1246" i="378"/>
  <c r="Z1247" i="378"/>
  <c r="Z1248" i="378"/>
  <c r="Z1249" i="378"/>
  <c r="Z1250" i="378"/>
  <c r="Z1251" i="378"/>
  <c r="Z1252" i="378"/>
  <c r="Z1253" i="378"/>
  <c r="Z1254" i="378"/>
  <c r="Z1255" i="378"/>
  <c r="Z1256" i="378"/>
  <c r="Z1257" i="378"/>
  <c r="Z1258" i="378"/>
  <c r="Z1259" i="378"/>
  <c r="Z1260" i="378"/>
  <c r="Z1261" i="378"/>
  <c r="Z1262" i="378"/>
  <c r="Z1263" i="378"/>
  <c r="Z1264" i="378"/>
  <c r="Z1265" i="378"/>
  <c r="Z1266" i="378"/>
  <c r="Z1267" i="378"/>
  <c r="Z1268" i="378"/>
  <c r="Z1269" i="378"/>
  <c r="Z1270" i="378"/>
  <c r="Z1271" i="378"/>
  <c r="Z1272" i="378"/>
  <c r="Z1273" i="378"/>
  <c r="Z1274" i="378"/>
  <c r="Z1275" i="378"/>
  <c r="Z1276" i="378"/>
  <c r="Z1277" i="378"/>
  <c r="Z1278" i="378"/>
  <c r="Z1279" i="378"/>
  <c r="Z1280" i="378"/>
  <c r="Z1281" i="378"/>
  <c r="Z1282" i="378"/>
  <c r="Z1283" i="378"/>
  <c r="Z1284" i="378"/>
  <c r="Z1285" i="378"/>
  <c r="Z1286" i="378"/>
  <c r="Z1287" i="378"/>
  <c r="Z1288" i="378"/>
  <c r="Z1289" i="378"/>
  <c r="Z1290" i="378"/>
  <c r="Z1291" i="378"/>
  <c r="Z1292" i="378"/>
  <c r="Z1293" i="378"/>
  <c r="Z1294" i="378"/>
  <c r="Z1295" i="378"/>
  <c r="Z1296" i="378"/>
  <c r="Z1297" i="378"/>
  <c r="Z1298" i="378"/>
  <c r="Z1299" i="378"/>
  <c r="Z1300" i="378"/>
  <c r="Z1301" i="378"/>
  <c r="Z1302" i="378"/>
  <c r="Z1303" i="378"/>
  <c r="Z1304" i="378"/>
  <c r="Z1305" i="378"/>
  <c r="Z1306" i="378"/>
  <c r="Z1307" i="378"/>
  <c r="Z1308" i="378"/>
  <c r="Z1309" i="378"/>
  <c r="Z1310" i="378"/>
  <c r="Z1311" i="378"/>
  <c r="Z1312" i="378"/>
  <c r="Z1313" i="378"/>
  <c r="Z1314" i="378"/>
  <c r="Z1315" i="378"/>
  <c r="Z1316" i="378"/>
  <c r="Z1317" i="378"/>
  <c r="Z1318" i="378"/>
  <c r="Z1319" i="378"/>
  <c r="Z1320" i="378"/>
  <c r="Z1321" i="378"/>
  <c r="Z1322" i="378"/>
  <c r="Z1323" i="378"/>
  <c r="Z1324" i="378"/>
  <c r="Z1325" i="378"/>
  <c r="Z1326" i="378"/>
  <c r="Z1327" i="378"/>
  <c r="Z1328" i="378"/>
  <c r="Z1329" i="378"/>
  <c r="Z1330" i="378"/>
  <c r="Z1331" i="378"/>
  <c r="Z1332" i="378"/>
  <c r="Z1333" i="378"/>
  <c r="Z1334" i="378"/>
  <c r="Z1335" i="378"/>
  <c r="Z1336" i="378"/>
  <c r="Z1337" i="378"/>
  <c r="Z1338" i="378"/>
  <c r="Z1339" i="378"/>
  <c r="Z1340" i="378"/>
  <c r="Z1341" i="378"/>
  <c r="Z1342" i="378"/>
  <c r="Z1343" i="378"/>
  <c r="Z1344" i="378"/>
  <c r="Z1345" i="378"/>
  <c r="Z1346" i="378"/>
  <c r="Z1347" i="378"/>
  <c r="Z1348" i="378"/>
  <c r="Z1349" i="378"/>
  <c r="Z1350" i="378"/>
  <c r="Z1351" i="378"/>
  <c r="Z1352" i="378"/>
  <c r="Z1353" i="378"/>
  <c r="Z1354" i="378"/>
  <c r="Z1355" i="378"/>
  <c r="Z1356" i="378"/>
  <c r="Z1357" i="378"/>
  <c r="Z1358" i="378"/>
  <c r="Z1359" i="378"/>
  <c r="Z1360" i="378"/>
  <c r="Z1361" i="378"/>
  <c r="Z1362" i="378"/>
  <c r="Z1363" i="378"/>
  <c r="Z1364" i="378"/>
  <c r="Z1365" i="378"/>
  <c r="Z1366" i="378"/>
  <c r="Z1367" i="378"/>
  <c r="Z1368" i="378"/>
  <c r="Z1369" i="378"/>
  <c r="Z1370" i="378"/>
  <c r="Z1371" i="378"/>
  <c r="Z1372" i="378"/>
  <c r="Z1373" i="378"/>
  <c r="Z1374" i="378"/>
  <c r="Z1375" i="378"/>
  <c r="Z1376" i="378"/>
  <c r="Z1377" i="378"/>
  <c r="Z1378" i="378"/>
  <c r="Z1379" i="378"/>
  <c r="Z1380" i="378"/>
  <c r="Z1381" i="378"/>
  <c r="Z1382" i="378"/>
  <c r="Z1383" i="378"/>
  <c r="Z1384" i="378"/>
  <c r="Z1385" i="378"/>
  <c r="Z1386" i="378"/>
  <c r="Z1387" i="378"/>
  <c r="Z1388" i="378"/>
  <c r="Z1389" i="378"/>
  <c r="Z1390" i="378"/>
  <c r="Z1391" i="378"/>
  <c r="Z1392" i="378"/>
  <c r="Z1393" i="378"/>
  <c r="Z1394" i="378"/>
  <c r="Z1395" i="378"/>
  <c r="Z1396" i="378"/>
  <c r="Z1397" i="378"/>
  <c r="Z1398" i="378"/>
  <c r="Z1399" i="378"/>
  <c r="Z1400" i="378"/>
  <c r="Z1401" i="378"/>
  <c r="Z1402" i="378"/>
  <c r="Z1403" i="378"/>
  <c r="Z1404" i="378"/>
  <c r="Z1405" i="378"/>
  <c r="Z1406" i="378"/>
  <c r="Z1407" i="378"/>
  <c r="Z1408" i="378"/>
  <c r="Z1409" i="378"/>
  <c r="Z1410" i="378"/>
  <c r="Z1411" i="378"/>
  <c r="Z1412" i="378"/>
  <c r="Z1413" i="378"/>
  <c r="Z1414" i="378"/>
  <c r="Z1415" i="378"/>
  <c r="Z1416" i="378"/>
  <c r="Z1417" i="378"/>
  <c r="Z1418" i="378"/>
  <c r="Z1419" i="378"/>
  <c r="Z1420" i="378"/>
  <c r="Z1421" i="378"/>
  <c r="Z1422" i="378"/>
  <c r="Z1423" i="378"/>
  <c r="Z1424" i="378"/>
  <c r="Z1425" i="378"/>
  <c r="Z1426" i="378"/>
  <c r="Z1427" i="378"/>
  <c r="Z1428" i="378"/>
  <c r="Z1429" i="378"/>
  <c r="Z1430" i="378"/>
  <c r="Z1431" i="378"/>
  <c r="Z1432" i="378"/>
  <c r="Z1433" i="378"/>
  <c r="Z1434" i="378"/>
  <c r="Z1435" i="378"/>
  <c r="Z1436" i="378"/>
  <c r="Z1437" i="378"/>
  <c r="Z1438" i="378"/>
  <c r="Z1439" i="378"/>
  <c r="Z1440" i="378"/>
  <c r="Z1441" i="378"/>
  <c r="Z1442" i="378"/>
  <c r="Z1443" i="378"/>
  <c r="Z1444" i="378"/>
  <c r="Z1445" i="378"/>
  <c r="Z1446" i="378"/>
  <c r="Z1447" i="378"/>
  <c r="Z1448" i="378"/>
  <c r="Z1449" i="378"/>
  <c r="Z1450" i="378"/>
  <c r="Z1451" i="378"/>
  <c r="Z1452" i="378"/>
  <c r="Z1453" i="378"/>
  <c r="Z1454" i="378"/>
  <c r="Z1455" i="378"/>
  <c r="Z1456" i="378"/>
  <c r="Z1457" i="378"/>
  <c r="Z1458" i="378"/>
  <c r="Z1459" i="378"/>
  <c r="Z1460" i="378"/>
  <c r="Z1461" i="378"/>
  <c r="Z1462" i="378"/>
  <c r="Z1463" i="378"/>
  <c r="Z1464" i="378"/>
  <c r="Z1465" i="378"/>
  <c r="Z1466" i="378"/>
  <c r="Z1467" i="378"/>
  <c r="Z1468" i="378"/>
  <c r="Z1469" i="378"/>
  <c r="Z1470" i="378"/>
  <c r="Z1471" i="378"/>
  <c r="Z1472" i="378"/>
  <c r="Z1473" i="378"/>
  <c r="Z1474" i="378"/>
  <c r="Z1475" i="378"/>
  <c r="Z1476" i="378"/>
  <c r="Z1477" i="378"/>
  <c r="Z1478" i="378"/>
  <c r="Z1479" i="378"/>
  <c r="Z1480" i="378"/>
  <c r="Z1481" i="378"/>
  <c r="Z1482" i="378"/>
  <c r="Z1483" i="378"/>
  <c r="Z1484" i="378"/>
  <c r="Z1485" i="378"/>
  <c r="Z1486" i="378"/>
  <c r="Z1487" i="378"/>
  <c r="Z1488" i="378"/>
  <c r="Z1489" i="378"/>
  <c r="Z1490" i="378"/>
  <c r="Z1491" i="378"/>
  <c r="Z1492" i="378"/>
  <c r="Z1493" i="378"/>
  <c r="Z1494" i="378"/>
  <c r="Z1495" i="378"/>
  <c r="Z1496" i="378"/>
  <c r="Z1497" i="378"/>
  <c r="Z1498" i="378"/>
  <c r="Z1499" i="378"/>
  <c r="Z1500" i="378"/>
  <c r="Z1501" i="378"/>
  <c r="Z1502" i="378"/>
  <c r="Z1503" i="378"/>
  <c r="Z1504" i="378"/>
  <c r="Z1505" i="378"/>
  <c r="Z1506" i="378"/>
  <c r="Z1507" i="378"/>
  <c r="Z1508" i="378"/>
  <c r="Z1509" i="378"/>
  <c r="Z1510" i="378"/>
  <c r="Z1511" i="378"/>
  <c r="Z1512" i="378"/>
  <c r="Z1513" i="378"/>
  <c r="Z1514" i="378"/>
  <c r="Z1515" i="378"/>
  <c r="Z1516" i="378"/>
  <c r="Z1517" i="378"/>
  <c r="Z1518" i="378"/>
  <c r="Z1519" i="378"/>
  <c r="Z1520" i="378"/>
  <c r="Z1521" i="378"/>
  <c r="Z1522" i="378"/>
  <c r="Z1523" i="378"/>
  <c r="Z1524" i="378"/>
  <c r="Z1525" i="378"/>
  <c r="Z1526" i="378"/>
  <c r="Z1527" i="378"/>
  <c r="Z1528" i="378"/>
  <c r="Z1529" i="378"/>
  <c r="Z1530" i="378"/>
  <c r="Z1531" i="378"/>
  <c r="Z1532" i="378"/>
  <c r="Z1533" i="378"/>
  <c r="Z1534" i="378"/>
  <c r="Z1535" i="378"/>
  <c r="Z1536" i="378"/>
  <c r="Z1537" i="378"/>
  <c r="Z1538" i="378"/>
  <c r="Z1539" i="378"/>
  <c r="Z1540" i="378"/>
  <c r="Z1541" i="378"/>
  <c r="Z1542" i="378"/>
  <c r="Z1543" i="378"/>
  <c r="Z1544" i="378"/>
  <c r="Z1545" i="378"/>
  <c r="Z1546" i="378"/>
  <c r="Z1547" i="378"/>
  <c r="Z1548" i="378"/>
  <c r="Z1549" i="378"/>
  <c r="Z1550" i="378"/>
  <c r="Z1551" i="378"/>
  <c r="Z1552" i="378"/>
  <c r="Z1553" i="378"/>
  <c r="Z1554" i="378"/>
  <c r="Z1555" i="378"/>
  <c r="Z1556" i="378"/>
  <c r="Z1557" i="378"/>
  <c r="Z1558" i="378"/>
  <c r="Z1559" i="378"/>
  <c r="Z1560" i="378"/>
  <c r="Z1561" i="378"/>
  <c r="Z1562" i="378"/>
  <c r="Z1563" i="378"/>
  <c r="Z1564" i="378"/>
  <c r="Z1565" i="378"/>
  <c r="Z1566" i="378"/>
  <c r="Z1567" i="378"/>
  <c r="Z1568" i="378"/>
  <c r="Z1569" i="378"/>
  <c r="Z1570" i="378"/>
  <c r="Z1571" i="378"/>
  <c r="Z1572" i="378"/>
  <c r="Z1573" i="378"/>
  <c r="Z1574" i="378"/>
  <c r="Z1575" i="378"/>
  <c r="Z1576" i="378"/>
  <c r="Z1577" i="378"/>
  <c r="Z1578" i="378"/>
  <c r="Z1579" i="378"/>
  <c r="Z1580" i="378"/>
  <c r="Z1581" i="378"/>
  <c r="Z1582" i="378"/>
  <c r="Z1583" i="378"/>
  <c r="Z1584" i="378"/>
  <c r="Z1585" i="378"/>
  <c r="Z1586" i="378"/>
  <c r="Z1587" i="378"/>
  <c r="Z1588" i="378"/>
  <c r="Z1589" i="378"/>
  <c r="Z1590" i="378"/>
  <c r="Z1591" i="378"/>
  <c r="Z1592" i="378"/>
  <c r="Z1593" i="378"/>
  <c r="Z1594" i="378"/>
  <c r="Z1595" i="378"/>
  <c r="Z1596" i="378"/>
  <c r="Z1597" i="378"/>
  <c r="Z1598" i="378"/>
  <c r="Z1599" i="378"/>
  <c r="Z1600" i="378"/>
  <c r="Z1601" i="378"/>
  <c r="Z1602" i="378"/>
  <c r="Z1603" i="378"/>
  <c r="Z1604" i="378"/>
  <c r="Z1605" i="378"/>
  <c r="Z1606" i="378"/>
  <c r="Z1607" i="378"/>
  <c r="Z1608" i="378"/>
  <c r="Z1609" i="378"/>
  <c r="Z1610" i="378"/>
  <c r="Z1611" i="378"/>
  <c r="Z1612" i="378"/>
  <c r="Z1613" i="378"/>
  <c r="Z1614" i="378"/>
  <c r="Z1615" i="378"/>
  <c r="Z1616" i="378"/>
  <c r="Z1617" i="378"/>
  <c r="Z1618" i="378"/>
  <c r="Z1619" i="378"/>
  <c r="Z1620" i="378"/>
  <c r="Z1621" i="378"/>
  <c r="Z1622" i="378"/>
  <c r="Z1623" i="378"/>
  <c r="Z1624" i="378"/>
  <c r="Z1625" i="378"/>
  <c r="Z1626" i="378"/>
  <c r="Z1627" i="378"/>
  <c r="Z1628" i="378"/>
  <c r="Z1629" i="378"/>
  <c r="Z1630" i="378"/>
  <c r="Z1631" i="378"/>
  <c r="Z1632" i="378"/>
  <c r="Z1633" i="378"/>
  <c r="Z1634" i="378"/>
  <c r="Z1635" i="378"/>
  <c r="Z1636" i="378"/>
  <c r="Z1637" i="378"/>
  <c r="Z1638" i="378"/>
  <c r="Z1639" i="378"/>
  <c r="Z1640" i="378"/>
  <c r="Z1641" i="378"/>
  <c r="Z1642" i="378"/>
  <c r="Z1643" i="378"/>
  <c r="Z1644" i="378"/>
  <c r="Z1645" i="378"/>
  <c r="Z1646" i="378"/>
  <c r="Z1647" i="378"/>
  <c r="Z1648" i="378"/>
  <c r="Z1649" i="378"/>
  <c r="Z1650" i="378"/>
  <c r="Z1651" i="378"/>
  <c r="Z1652" i="378"/>
  <c r="Z1653" i="378"/>
  <c r="Z1654" i="378"/>
  <c r="Z1655" i="378"/>
  <c r="Z1656" i="378"/>
  <c r="Z1657" i="378"/>
  <c r="Z1658" i="378"/>
  <c r="Z1659" i="378"/>
  <c r="Z1660" i="378"/>
  <c r="Z1661" i="378"/>
  <c r="Z1662" i="378"/>
  <c r="Z1663" i="378"/>
  <c r="Z1664" i="378"/>
  <c r="Z1665" i="378"/>
  <c r="Z1666" i="378"/>
  <c r="Z1667" i="378"/>
  <c r="Z1668" i="378"/>
  <c r="Z1669" i="378"/>
  <c r="Z1670" i="378"/>
  <c r="Z1671" i="378"/>
  <c r="Z1672" i="378"/>
  <c r="Z1673" i="378"/>
  <c r="Z1674" i="378"/>
  <c r="Z1675" i="378"/>
  <c r="Z1676" i="378"/>
  <c r="Z1677" i="378"/>
  <c r="Z1678" i="378"/>
  <c r="Z1679" i="378"/>
  <c r="Z1680" i="378"/>
  <c r="Z1681" i="378"/>
  <c r="Z1682" i="378"/>
  <c r="Z1683" i="378"/>
  <c r="Z1684" i="378"/>
  <c r="Z1685" i="378"/>
  <c r="Z1686" i="378"/>
  <c r="Z1687" i="378"/>
  <c r="Z1688" i="378"/>
  <c r="Z1689" i="378"/>
  <c r="Z1690" i="378"/>
  <c r="Z1691" i="378"/>
  <c r="Z1692" i="378"/>
  <c r="Z1693" i="378"/>
  <c r="Z1694" i="378"/>
  <c r="Z1695" i="378"/>
  <c r="Z1696" i="378"/>
  <c r="Z1697" i="378"/>
  <c r="Z1698" i="378"/>
  <c r="Z1699" i="378"/>
  <c r="Z1700" i="378"/>
  <c r="Z1701" i="378"/>
  <c r="Z1702" i="378"/>
  <c r="Z1703" i="378"/>
  <c r="Z1704" i="378"/>
  <c r="Z1705" i="378"/>
  <c r="Z1706" i="378"/>
  <c r="Z1707" i="378"/>
  <c r="Z1708" i="378"/>
  <c r="Z1709" i="378"/>
  <c r="Z1710" i="378"/>
  <c r="Z1711" i="378"/>
  <c r="Z1712" i="378"/>
  <c r="Z1713" i="378"/>
  <c r="Z1714" i="378"/>
  <c r="Z1715" i="378"/>
  <c r="Z1716" i="378"/>
  <c r="Z1717" i="378"/>
  <c r="Z1718" i="378"/>
  <c r="Z1719" i="378"/>
  <c r="Z1720" i="378"/>
  <c r="Z1721" i="378"/>
  <c r="Z1722" i="378"/>
  <c r="Z1723" i="378"/>
  <c r="Z1724" i="378"/>
  <c r="Z1725" i="378"/>
  <c r="Z1726" i="378"/>
  <c r="Z1727" i="378"/>
  <c r="Z1728" i="378"/>
  <c r="Z1729" i="378"/>
  <c r="Z1730" i="378"/>
  <c r="Z1731" i="378"/>
  <c r="Z1732" i="378"/>
  <c r="Z1733" i="378"/>
  <c r="Z1734" i="378"/>
  <c r="Z1735" i="378"/>
  <c r="Z1736" i="378"/>
  <c r="Z1737" i="378"/>
  <c r="Z1738" i="378"/>
  <c r="Z1739" i="378"/>
  <c r="Z1740" i="378"/>
  <c r="Z1741" i="378"/>
  <c r="Z1742" i="378"/>
  <c r="Z1743" i="378"/>
  <c r="Z1744" i="378"/>
  <c r="Z1745" i="378"/>
  <c r="Z1746" i="378"/>
  <c r="Z1747" i="378"/>
  <c r="Z1748" i="378"/>
  <c r="Z1749" i="378"/>
  <c r="Z1750" i="378"/>
  <c r="Z1751" i="378"/>
  <c r="Z1752" i="378"/>
  <c r="Z1753" i="378"/>
  <c r="Z1754" i="378"/>
  <c r="Z1755" i="378"/>
  <c r="Z1756" i="378"/>
  <c r="Z1757" i="378"/>
  <c r="Z1758" i="378"/>
  <c r="Z1759" i="378"/>
  <c r="Z1760" i="378"/>
  <c r="Z1761" i="378"/>
  <c r="Z1762" i="378"/>
  <c r="Z1763" i="378"/>
  <c r="Z1764" i="378"/>
  <c r="Z1765" i="378"/>
  <c r="Z1766" i="378"/>
  <c r="Z1767" i="378"/>
  <c r="Z1768" i="378"/>
  <c r="Z1769" i="378"/>
  <c r="Z1770" i="378"/>
  <c r="Z1771" i="378"/>
  <c r="Z1772" i="378"/>
  <c r="Z1773" i="378"/>
  <c r="Z1774" i="378"/>
  <c r="Z1775" i="378"/>
  <c r="Z1776" i="378"/>
  <c r="Z1777" i="378"/>
  <c r="Z1778" i="378"/>
  <c r="Z1779" i="378"/>
  <c r="Z1780" i="378"/>
  <c r="Z1781" i="378"/>
  <c r="Z1782" i="378"/>
  <c r="Z1783" i="378"/>
  <c r="Z1784" i="378"/>
  <c r="Z1785" i="378"/>
  <c r="Z1786" i="378"/>
  <c r="Z1787" i="378"/>
  <c r="Z1788" i="378"/>
  <c r="Z1789" i="378"/>
  <c r="Z1790" i="378"/>
  <c r="Z1791" i="378"/>
  <c r="Z1792" i="378"/>
  <c r="Z1793" i="378"/>
  <c r="Z1794" i="378"/>
  <c r="Z1795" i="378"/>
  <c r="Z1796" i="378"/>
  <c r="Z1797" i="378"/>
  <c r="Z1798" i="378"/>
  <c r="Z1799" i="378"/>
  <c r="Z1800" i="378"/>
  <c r="Z1801" i="378"/>
  <c r="Z1802" i="378"/>
  <c r="Z1803" i="378"/>
  <c r="Z1804" i="378"/>
  <c r="Z1805" i="378"/>
  <c r="Z1806" i="378"/>
  <c r="Z1807" i="378"/>
  <c r="Z1808" i="378"/>
  <c r="Z1809" i="378"/>
  <c r="Z1810" i="378"/>
  <c r="Z1811" i="378"/>
  <c r="Z1812" i="378"/>
  <c r="Z1813" i="378"/>
  <c r="Z1814" i="378"/>
  <c r="Z1815" i="378"/>
  <c r="Z1816" i="378"/>
  <c r="Z1817" i="378"/>
  <c r="Z1818" i="378"/>
  <c r="Z1819" i="378"/>
  <c r="Z1820" i="378"/>
  <c r="Z1821" i="378"/>
  <c r="Z1822" i="378"/>
  <c r="Z1823" i="378"/>
  <c r="Z1824" i="378"/>
  <c r="Z1825" i="378"/>
  <c r="Z1826" i="378"/>
  <c r="Z1827" i="378"/>
  <c r="Z1828" i="378"/>
  <c r="Z1829" i="378"/>
  <c r="Z1830" i="378"/>
  <c r="Z1831" i="378"/>
  <c r="Z1832" i="378"/>
  <c r="Z1833" i="378"/>
  <c r="Z1834" i="378"/>
  <c r="Z1835" i="378"/>
  <c r="Z1836" i="378"/>
  <c r="Z1837" i="378"/>
  <c r="Z1838" i="378"/>
  <c r="Z1839" i="378"/>
  <c r="Z1840" i="378"/>
  <c r="Z1841" i="378"/>
  <c r="Z1842" i="378"/>
  <c r="Z1843" i="378"/>
  <c r="Z1844" i="378"/>
  <c r="Z1845" i="378"/>
  <c r="Z1846" i="378"/>
  <c r="Z1847" i="378"/>
  <c r="Z1848" i="378"/>
  <c r="Z1849" i="378"/>
  <c r="Z1850" i="378"/>
  <c r="Z1851" i="378"/>
  <c r="Z1852" i="378"/>
  <c r="Z1853" i="378"/>
  <c r="Z1854" i="378"/>
  <c r="Z1855" i="378"/>
  <c r="Z1856" i="378"/>
  <c r="Z1857" i="378"/>
  <c r="Z1858" i="378"/>
  <c r="Z1859" i="378"/>
  <c r="Z2" i="378"/>
  <c r="B3" i="389"/>
  <c r="C3" i="389"/>
  <c r="B4" i="389"/>
  <c r="C4" i="389"/>
  <c r="B5" i="389"/>
  <c r="C5" i="389"/>
  <c r="B6" i="389"/>
  <c r="C6" i="389"/>
  <c r="B7" i="389"/>
  <c r="C7" i="389"/>
  <c r="B8" i="389"/>
  <c r="C8" i="389"/>
  <c r="B9" i="389"/>
  <c r="C9" i="389"/>
  <c r="B10" i="389"/>
  <c r="C10" i="389"/>
  <c r="B11" i="389"/>
  <c r="C11" i="389"/>
  <c r="B12" i="389"/>
  <c r="C12" i="389"/>
  <c r="B13" i="389"/>
  <c r="C13" i="389"/>
  <c r="B14" i="389"/>
  <c r="C14" i="389"/>
  <c r="B15" i="389"/>
  <c r="C15" i="389"/>
  <c r="B16" i="389"/>
  <c r="C16" i="389"/>
  <c r="B17" i="389"/>
  <c r="C17" i="389"/>
  <c r="B18" i="389"/>
  <c r="C18" i="389"/>
  <c r="B19" i="389"/>
  <c r="C19" i="389"/>
  <c r="B20" i="389"/>
  <c r="C20" i="389"/>
  <c r="B21" i="389"/>
  <c r="C21" i="389"/>
  <c r="B22" i="389"/>
  <c r="C22" i="389"/>
  <c r="B23" i="389"/>
  <c r="C23" i="389"/>
  <c r="B24" i="389"/>
  <c r="C24" i="389"/>
  <c r="B25" i="389"/>
  <c r="C25" i="389"/>
  <c r="B26" i="389"/>
  <c r="C26" i="389"/>
  <c r="B27" i="389"/>
  <c r="C27" i="389"/>
  <c r="B28" i="389"/>
  <c r="C28" i="389"/>
  <c r="B29" i="389"/>
  <c r="C29" i="389"/>
  <c r="B30" i="389"/>
  <c r="C30" i="389"/>
  <c r="B31" i="389"/>
  <c r="C31" i="389"/>
  <c r="B32" i="389"/>
  <c r="C32" i="389"/>
  <c r="B33" i="389"/>
  <c r="C33" i="389"/>
  <c r="B34" i="389"/>
  <c r="C34" i="389"/>
  <c r="B35" i="389"/>
  <c r="C35" i="389"/>
  <c r="B36" i="389"/>
  <c r="C36" i="389"/>
  <c r="B37" i="389"/>
  <c r="C37" i="389"/>
  <c r="B38" i="389"/>
  <c r="C38" i="389"/>
  <c r="B39" i="389"/>
  <c r="C39" i="389"/>
  <c r="B40" i="389"/>
  <c r="C40" i="389"/>
  <c r="B41" i="389"/>
  <c r="C41" i="389"/>
  <c r="B42" i="389"/>
  <c r="C42" i="389"/>
  <c r="B43" i="389"/>
  <c r="C43" i="389"/>
  <c r="B44" i="389"/>
  <c r="C44" i="389"/>
  <c r="B45" i="389"/>
  <c r="C45" i="389"/>
  <c r="B46" i="389"/>
  <c r="C46" i="389"/>
  <c r="B47" i="389"/>
  <c r="C47" i="389"/>
  <c r="B48" i="389"/>
  <c r="C48" i="389"/>
  <c r="B49" i="389"/>
  <c r="C49" i="389"/>
  <c r="B50" i="389"/>
  <c r="C50" i="389"/>
  <c r="B51" i="389"/>
  <c r="C51" i="389"/>
  <c r="B52" i="389"/>
  <c r="C52" i="389"/>
  <c r="B53" i="389"/>
  <c r="C53" i="389"/>
  <c r="B54" i="389"/>
  <c r="C54" i="389"/>
  <c r="B55" i="389"/>
  <c r="C55" i="389"/>
  <c r="B56" i="389"/>
  <c r="C56" i="389"/>
  <c r="B57" i="389"/>
  <c r="C57" i="389"/>
  <c r="B58" i="389"/>
  <c r="C58" i="389"/>
  <c r="B59" i="389"/>
  <c r="C59" i="389"/>
  <c r="B60" i="389"/>
  <c r="C60" i="389"/>
  <c r="B61" i="389"/>
  <c r="C61" i="389"/>
  <c r="B62" i="389"/>
  <c r="C62" i="389"/>
  <c r="B63" i="389"/>
  <c r="C63" i="389"/>
  <c r="B64" i="389"/>
  <c r="C64" i="389"/>
  <c r="B65" i="389"/>
  <c r="C65" i="389"/>
  <c r="B66" i="389"/>
  <c r="C66" i="389"/>
  <c r="B67" i="389"/>
  <c r="C67" i="389"/>
  <c r="B68" i="389"/>
  <c r="C68" i="389"/>
  <c r="B69" i="389"/>
  <c r="C69" i="389"/>
  <c r="B70" i="389"/>
  <c r="C70" i="389"/>
  <c r="B71" i="389"/>
  <c r="C71" i="389"/>
  <c r="B72" i="389"/>
  <c r="C72" i="389"/>
  <c r="B73" i="389"/>
  <c r="C73" i="389"/>
  <c r="B74" i="389"/>
  <c r="C74" i="389"/>
  <c r="B75" i="389"/>
  <c r="C75" i="389"/>
  <c r="B76" i="389"/>
  <c r="C76" i="389"/>
  <c r="B77" i="389"/>
  <c r="C77" i="389"/>
  <c r="B78" i="389"/>
  <c r="C78" i="389"/>
  <c r="B79" i="389"/>
  <c r="C79" i="389"/>
  <c r="B80" i="389"/>
  <c r="C80" i="389"/>
  <c r="B81" i="389"/>
  <c r="C81" i="389"/>
  <c r="B82" i="389"/>
  <c r="C82" i="389"/>
  <c r="B83" i="389"/>
  <c r="C83" i="389"/>
  <c r="B84" i="389"/>
  <c r="C84" i="389"/>
  <c r="B85" i="389"/>
  <c r="C85" i="389"/>
  <c r="B86" i="389"/>
  <c r="C86" i="389"/>
  <c r="B87" i="389"/>
  <c r="C87" i="389"/>
  <c r="B88" i="389"/>
  <c r="C88" i="389"/>
  <c r="B89" i="389"/>
  <c r="C89" i="389"/>
  <c r="B90" i="389"/>
  <c r="C90" i="389"/>
  <c r="B91" i="389"/>
  <c r="C91" i="389"/>
  <c r="B92" i="389"/>
  <c r="C92" i="389"/>
  <c r="B93" i="389"/>
  <c r="C93" i="389"/>
  <c r="B94" i="389"/>
  <c r="C94" i="389"/>
  <c r="B95" i="389"/>
  <c r="C95" i="389"/>
  <c r="B96" i="389"/>
  <c r="C96" i="389"/>
  <c r="B97" i="389"/>
  <c r="C97" i="389"/>
  <c r="B98" i="389"/>
  <c r="C98" i="389"/>
  <c r="B99" i="389"/>
  <c r="C99" i="389"/>
  <c r="B100" i="389"/>
  <c r="C100" i="389"/>
  <c r="B101" i="389"/>
  <c r="C101" i="389"/>
  <c r="B102" i="389"/>
  <c r="C102" i="389"/>
  <c r="B103" i="389"/>
  <c r="C103" i="389"/>
  <c r="B104" i="389"/>
  <c r="C104" i="389"/>
  <c r="B105" i="389"/>
  <c r="C105" i="389"/>
  <c r="B106" i="389"/>
  <c r="C106" i="389"/>
  <c r="B107" i="389"/>
  <c r="C107" i="389"/>
  <c r="B108" i="389"/>
  <c r="C108" i="389"/>
  <c r="B109" i="389"/>
  <c r="C109" i="389"/>
  <c r="B110" i="389"/>
  <c r="C110" i="389"/>
  <c r="B111" i="389"/>
  <c r="C111" i="389"/>
  <c r="B112" i="389"/>
  <c r="C112" i="389"/>
  <c r="B113" i="389"/>
  <c r="C113" i="389"/>
  <c r="B114" i="389"/>
  <c r="C114" i="389"/>
  <c r="B115" i="389"/>
  <c r="C115" i="389"/>
  <c r="B116" i="389"/>
  <c r="C116" i="389"/>
  <c r="B117" i="389"/>
  <c r="C117" i="389"/>
  <c r="B118" i="389"/>
  <c r="C118" i="389"/>
  <c r="B119" i="389"/>
  <c r="C119" i="389"/>
  <c r="B120" i="389"/>
  <c r="C120" i="389"/>
  <c r="B121" i="389"/>
  <c r="C121" i="389"/>
  <c r="B122" i="389"/>
  <c r="C122" i="389"/>
  <c r="B123" i="389"/>
  <c r="C123" i="389"/>
  <c r="B124" i="389"/>
  <c r="C124" i="389"/>
  <c r="B125" i="389"/>
  <c r="C125" i="389"/>
  <c r="B126" i="389"/>
  <c r="C126" i="389"/>
  <c r="B127" i="389"/>
  <c r="C127" i="389"/>
  <c r="B128" i="389"/>
  <c r="C128" i="389"/>
  <c r="B129" i="389"/>
  <c r="C129" i="389"/>
  <c r="B130" i="389"/>
  <c r="C130" i="389"/>
  <c r="B131" i="389"/>
  <c r="C131" i="389"/>
  <c r="B132" i="389"/>
  <c r="C132" i="389"/>
  <c r="B133" i="389"/>
  <c r="C133" i="389"/>
  <c r="B134" i="389"/>
  <c r="C134" i="389"/>
  <c r="B135" i="389"/>
  <c r="C135" i="389"/>
  <c r="B136" i="389"/>
  <c r="C136" i="389"/>
  <c r="B137" i="389"/>
  <c r="C137" i="389"/>
  <c r="B138" i="389"/>
  <c r="C138" i="389"/>
  <c r="B139" i="389"/>
  <c r="C139" i="389"/>
  <c r="B140" i="389"/>
  <c r="C140" i="389"/>
  <c r="B141" i="389"/>
  <c r="C141" i="389"/>
  <c r="B142" i="389"/>
  <c r="C142" i="389"/>
  <c r="B143" i="389"/>
  <c r="C143" i="389"/>
  <c r="B144" i="389"/>
  <c r="C144" i="389"/>
  <c r="B145" i="389"/>
  <c r="C145" i="389"/>
  <c r="B146" i="389"/>
  <c r="C146" i="389"/>
  <c r="B147" i="389"/>
  <c r="C147" i="389"/>
  <c r="B148" i="389"/>
  <c r="C148" i="389"/>
  <c r="B149" i="389"/>
  <c r="C149" i="389"/>
  <c r="B150" i="389"/>
  <c r="C150" i="389"/>
  <c r="B151" i="389"/>
  <c r="C151" i="389"/>
  <c r="B152" i="389"/>
  <c r="C152" i="389"/>
  <c r="B3" i="374"/>
  <c r="C3" i="374"/>
  <c r="B4" i="374"/>
  <c r="C4" i="374"/>
  <c r="B5" i="374"/>
  <c r="C5" i="374"/>
  <c r="B6" i="374"/>
  <c r="C6" i="374"/>
  <c r="B7" i="374"/>
  <c r="C7" i="374"/>
  <c r="B8" i="374"/>
  <c r="C8" i="374"/>
  <c r="B9" i="374"/>
  <c r="C9" i="374"/>
  <c r="B10" i="374"/>
  <c r="C10" i="374"/>
  <c r="B11" i="374"/>
  <c r="C11" i="374"/>
  <c r="B12" i="374"/>
  <c r="C12" i="374"/>
  <c r="B13" i="374"/>
  <c r="C13" i="374"/>
  <c r="B14" i="374"/>
  <c r="C14" i="374"/>
  <c r="B15" i="374"/>
  <c r="C15" i="374"/>
  <c r="B16" i="374"/>
  <c r="C16" i="374"/>
  <c r="B17" i="374"/>
  <c r="C17" i="374"/>
  <c r="B18" i="374"/>
  <c r="C18" i="374"/>
  <c r="B19" i="374"/>
  <c r="C19" i="374"/>
  <c r="B20" i="374"/>
  <c r="C20" i="374"/>
  <c r="B21" i="374"/>
  <c r="C21" i="374"/>
  <c r="B22" i="374"/>
  <c r="C22" i="374"/>
  <c r="B23" i="374"/>
  <c r="C23" i="374"/>
  <c r="B24" i="374"/>
  <c r="C24" i="374"/>
  <c r="B25" i="374"/>
  <c r="C25" i="374"/>
  <c r="B26" i="374"/>
  <c r="C26" i="374"/>
  <c r="B27" i="374"/>
  <c r="C27" i="374"/>
  <c r="B28" i="374"/>
  <c r="C28" i="374"/>
  <c r="B29" i="374"/>
  <c r="C29" i="374"/>
  <c r="B30" i="374"/>
  <c r="C30" i="374"/>
  <c r="B31" i="374"/>
  <c r="C31" i="374"/>
  <c r="B32" i="374"/>
  <c r="C32" i="374"/>
  <c r="B33" i="374"/>
  <c r="C33" i="374"/>
  <c r="B34" i="374"/>
  <c r="C34" i="374"/>
  <c r="B35" i="374"/>
  <c r="C35" i="374"/>
  <c r="B36" i="374"/>
  <c r="C36" i="374"/>
  <c r="B37" i="374"/>
  <c r="C37" i="374"/>
  <c r="B38" i="374"/>
  <c r="C38" i="374"/>
  <c r="B39" i="374"/>
  <c r="C39" i="374"/>
  <c r="B40" i="374"/>
  <c r="C40" i="374"/>
  <c r="B41" i="374"/>
  <c r="C41" i="374"/>
  <c r="B42" i="374"/>
  <c r="C42" i="374"/>
  <c r="B43" i="374"/>
  <c r="C43" i="374"/>
  <c r="B44" i="374"/>
  <c r="C44" i="374"/>
  <c r="B45" i="374"/>
  <c r="C45" i="374"/>
  <c r="B46" i="374"/>
  <c r="C46" i="374"/>
  <c r="B47" i="374"/>
  <c r="C47" i="374"/>
  <c r="B48" i="374"/>
  <c r="C48" i="374"/>
  <c r="B49" i="374"/>
  <c r="C49" i="374"/>
  <c r="B50" i="374"/>
  <c r="C50" i="374"/>
  <c r="B51" i="374"/>
  <c r="C51" i="374"/>
  <c r="B52" i="374"/>
  <c r="C52" i="374"/>
  <c r="B53" i="374"/>
  <c r="C53" i="374"/>
  <c r="B54" i="374"/>
  <c r="C54" i="374"/>
  <c r="B55" i="374"/>
  <c r="C55" i="374"/>
  <c r="B56" i="374"/>
  <c r="C56" i="374"/>
  <c r="B57" i="374"/>
  <c r="C57" i="374"/>
  <c r="B58" i="374"/>
  <c r="C58" i="374"/>
  <c r="B59" i="374"/>
  <c r="C59" i="374"/>
  <c r="B60" i="374"/>
  <c r="C60" i="374"/>
  <c r="B61" i="374"/>
  <c r="C61" i="374"/>
  <c r="B62" i="374"/>
  <c r="C62" i="374"/>
  <c r="B63" i="374"/>
  <c r="C63" i="374"/>
  <c r="B64" i="374"/>
  <c r="C64" i="374"/>
  <c r="B65" i="374"/>
  <c r="C65" i="374"/>
  <c r="B66" i="374"/>
  <c r="C66" i="374"/>
  <c r="B67" i="374"/>
  <c r="C67" i="374"/>
  <c r="B68" i="374"/>
  <c r="C68" i="374"/>
  <c r="B69" i="374"/>
  <c r="C69" i="374"/>
  <c r="B70" i="374"/>
  <c r="C70" i="374"/>
  <c r="B71" i="374"/>
  <c r="C71" i="374"/>
  <c r="B72" i="374"/>
  <c r="C72" i="374"/>
  <c r="B73" i="374"/>
  <c r="C73" i="374"/>
  <c r="B74" i="374"/>
  <c r="C74" i="374"/>
  <c r="B75" i="374"/>
  <c r="C75" i="374"/>
  <c r="B76" i="374"/>
  <c r="C76" i="374"/>
  <c r="B77" i="374"/>
  <c r="C77" i="374"/>
  <c r="B78" i="374"/>
  <c r="C78" i="374"/>
  <c r="B79" i="374"/>
  <c r="C79" i="374"/>
  <c r="B80" i="374"/>
  <c r="C80" i="374"/>
  <c r="B81" i="374"/>
  <c r="C81" i="374"/>
  <c r="B82" i="374"/>
  <c r="C82" i="374"/>
  <c r="B83" i="374"/>
  <c r="C83" i="374"/>
  <c r="B84" i="374"/>
  <c r="C84" i="374"/>
  <c r="B85" i="374"/>
  <c r="C85" i="374"/>
  <c r="B86" i="374"/>
  <c r="C86" i="374"/>
  <c r="B87" i="374"/>
  <c r="C87" i="374"/>
  <c r="B88" i="374"/>
  <c r="C88" i="374"/>
  <c r="B89" i="374"/>
  <c r="C89" i="374"/>
  <c r="B90" i="374"/>
  <c r="C90" i="374"/>
  <c r="B91" i="374"/>
  <c r="C91" i="374"/>
  <c r="B92" i="374"/>
  <c r="C92" i="374"/>
  <c r="B93" i="374"/>
  <c r="C93" i="374"/>
  <c r="B94" i="374"/>
  <c r="C94" i="374"/>
  <c r="B95" i="374"/>
  <c r="C95" i="374"/>
  <c r="B96" i="374"/>
  <c r="C96" i="374"/>
  <c r="B97" i="374"/>
  <c r="C97" i="374"/>
  <c r="B98" i="374"/>
  <c r="C98" i="374"/>
  <c r="B99" i="374"/>
  <c r="C99" i="374"/>
  <c r="B100" i="374"/>
  <c r="C100" i="374"/>
  <c r="B101" i="374"/>
  <c r="C101" i="374"/>
  <c r="B102" i="374"/>
  <c r="C102" i="374"/>
  <c r="B103" i="374"/>
  <c r="C103" i="374"/>
  <c r="B104" i="374"/>
  <c r="C104" i="374"/>
  <c r="B105" i="374"/>
  <c r="C105" i="374"/>
  <c r="B106" i="374"/>
  <c r="C106" i="374"/>
  <c r="B107" i="374"/>
  <c r="C107" i="374"/>
  <c r="B108" i="374"/>
  <c r="C108" i="374"/>
  <c r="B109" i="374"/>
  <c r="C109" i="374"/>
  <c r="B110" i="374"/>
  <c r="C110" i="374"/>
  <c r="B111" i="374"/>
  <c r="C111" i="374"/>
  <c r="B112" i="374"/>
  <c r="C112" i="374"/>
  <c r="B113" i="374"/>
  <c r="C113" i="374"/>
  <c r="B114" i="374"/>
  <c r="C114" i="374"/>
  <c r="B115" i="374"/>
  <c r="C115" i="374"/>
  <c r="B116" i="374"/>
  <c r="C116" i="374"/>
  <c r="B117" i="374"/>
  <c r="C117" i="374"/>
  <c r="B118" i="374"/>
  <c r="C118" i="374"/>
  <c r="B119" i="374"/>
  <c r="C119" i="374"/>
  <c r="B120" i="374"/>
  <c r="C120" i="374"/>
  <c r="B121" i="374"/>
  <c r="C121" i="374"/>
  <c r="B122" i="374"/>
  <c r="C122" i="374"/>
  <c r="B123" i="374"/>
  <c r="C123" i="374"/>
  <c r="B124" i="374"/>
  <c r="C124" i="374"/>
  <c r="B125" i="374"/>
  <c r="C125" i="374"/>
  <c r="B126" i="374"/>
  <c r="C126" i="374"/>
  <c r="B127" i="374"/>
  <c r="C127" i="374"/>
  <c r="B128" i="374"/>
  <c r="C128" i="374"/>
  <c r="B129" i="374"/>
  <c r="C129" i="374"/>
  <c r="B130" i="374"/>
  <c r="C130" i="374"/>
  <c r="B131" i="374"/>
  <c r="C131" i="374"/>
  <c r="B132" i="374"/>
  <c r="C132" i="374"/>
  <c r="B133" i="374"/>
  <c r="C133" i="374"/>
  <c r="B134" i="374"/>
  <c r="C134" i="374"/>
  <c r="B135" i="374"/>
  <c r="C135" i="374"/>
  <c r="B136" i="374"/>
  <c r="C136" i="374"/>
  <c r="B137" i="374"/>
  <c r="C137" i="374"/>
  <c r="B138" i="374"/>
  <c r="C138" i="374"/>
  <c r="B139" i="374"/>
  <c r="C139" i="374"/>
  <c r="B140" i="374"/>
  <c r="C140" i="374"/>
  <c r="B141" i="374"/>
  <c r="C141" i="374"/>
  <c r="B142" i="374"/>
  <c r="C142" i="374"/>
  <c r="B143" i="374"/>
  <c r="C143" i="374"/>
  <c r="B144" i="374"/>
  <c r="C144" i="374"/>
  <c r="B145" i="374"/>
  <c r="C145" i="374"/>
  <c r="B146" i="374"/>
  <c r="C146" i="374"/>
  <c r="B147" i="374"/>
  <c r="C147" i="374"/>
  <c r="B148" i="374"/>
  <c r="C148" i="374"/>
  <c r="B149" i="374"/>
  <c r="C149" i="374"/>
  <c r="B150" i="374"/>
  <c r="C150" i="374"/>
  <c r="B151" i="374"/>
  <c r="C151" i="374"/>
  <c r="B152" i="374"/>
  <c r="C152" i="374"/>
  <c r="B153" i="374"/>
  <c r="C153" i="374"/>
  <c r="B154" i="374"/>
  <c r="C154" i="374"/>
  <c r="B155" i="374"/>
  <c r="C155" i="374"/>
  <c r="B156" i="374"/>
  <c r="C156" i="374"/>
  <c r="B157" i="374"/>
  <c r="C157" i="374"/>
  <c r="B158" i="374"/>
  <c r="C158" i="374"/>
  <c r="B159" i="374"/>
  <c r="C159" i="374"/>
  <c r="B160" i="374"/>
  <c r="C160" i="374"/>
  <c r="B161" i="374"/>
  <c r="C161" i="374"/>
  <c r="B162" i="374"/>
  <c r="C162" i="374"/>
  <c r="B163" i="374"/>
  <c r="C163" i="374"/>
  <c r="B164" i="374"/>
  <c r="C164" i="374"/>
  <c r="B165" i="374"/>
  <c r="C165" i="374"/>
  <c r="B166" i="374"/>
  <c r="C166" i="374"/>
  <c r="B167" i="374"/>
  <c r="C167" i="374"/>
  <c r="B168" i="374"/>
  <c r="C168" i="374"/>
  <c r="B169" i="374"/>
  <c r="C169" i="374"/>
  <c r="B170" i="374"/>
  <c r="C170" i="374"/>
  <c r="B171" i="374"/>
  <c r="C171" i="374"/>
  <c r="B172" i="374"/>
  <c r="C172" i="374"/>
  <c r="B173" i="374"/>
  <c r="C173" i="374"/>
  <c r="B174" i="374"/>
  <c r="C174" i="374"/>
  <c r="B175" i="374"/>
  <c r="C175" i="374"/>
  <c r="B176" i="374"/>
  <c r="C176" i="374"/>
  <c r="B177" i="374"/>
  <c r="C177" i="374"/>
  <c r="B178" i="374"/>
  <c r="C178" i="374"/>
  <c r="B179" i="374"/>
  <c r="C179" i="374"/>
  <c r="B180" i="374"/>
  <c r="C180" i="374"/>
  <c r="B181" i="374"/>
  <c r="C181" i="374"/>
  <c r="B182" i="374"/>
  <c r="C182" i="374"/>
  <c r="B183" i="374"/>
  <c r="C183" i="374"/>
  <c r="B184" i="374"/>
  <c r="C184" i="374"/>
  <c r="B185" i="374"/>
  <c r="C185" i="374"/>
  <c r="B186" i="374"/>
  <c r="C186" i="374"/>
  <c r="B187" i="374"/>
  <c r="C187" i="374"/>
  <c r="B188" i="374"/>
  <c r="C188" i="374"/>
  <c r="B189" i="374"/>
  <c r="C189" i="374"/>
  <c r="B190" i="374"/>
  <c r="C190" i="374"/>
  <c r="B191" i="374"/>
  <c r="C191" i="374"/>
  <c r="B192" i="374"/>
  <c r="C192" i="374"/>
  <c r="B193" i="374"/>
  <c r="C193" i="374"/>
  <c r="B194" i="374"/>
  <c r="C194" i="374"/>
  <c r="B195" i="374"/>
  <c r="C195" i="374"/>
  <c r="B196" i="374"/>
  <c r="C196" i="374"/>
  <c r="B197" i="374"/>
  <c r="C197" i="374"/>
  <c r="B198" i="374"/>
  <c r="C198" i="374"/>
  <c r="B199" i="374"/>
  <c r="C199" i="374"/>
  <c r="B200" i="374"/>
  <c r="C200" i="374"/>
  <c r="B201" i="374"/>
  <c r="C201" i="374"/>
  <c r="B202" i="374"/>
  <c r="C202" i="374"/>
  <c r="B203" i="374"/>
  <c r="C203" i="374"/>
  <c r="B204" i="374"/>
  <c r="C204" i="374"/>
  <c r="B205" i="374"/>
  <c r="C205" i="374"/>
  <c r="B206" i="374"/>
  <c r="C206" i="374"/>
  <c r="B207" i="374"/>
  <c r="C207" i="374"/>
  <c r="B208" i="374"/>
  <c r="C208" i="374"/>
  <c r="B209" i="374"/>
  <c r="C209" i="374"/>
  <c r="B210" i="374"/>
  <c r="C210" i="374"/>
  <c r="B211" i="374"/>
  <c r="C211" i="374"/>
  <c r="B212" i="374"/>
  <c r="C212" i="374"/>
  <c r="B213" i="374"/>
  <c r="C213" i="374"/>
  <c r="B214" i="374"/>
  <c r="C214" i="374"/>
  <c r="B215" i="374"/>
  <c r="C215" i="374"/>
  <c r="B216" i="374"/>
  <c r="C216" i="374"/>
  <c r="B217" i="374"/>
  <c r="C217" i="374"/>
  <c r="B218" i="374"/>
  <c r="C218" i="374"/>
  <c r="B219" i="374"/>
  <c r="C219" i="374"/>
  <c r="B220" i="374"/>
  <c r="C220" i="374"/>
  <c r="B221" i="374"/>
  <c r="C221" i="374"/>
  <c r="B222" i="374"/>
  <c r="C222" i="374"/>
  <c r="B223" i="374"/>
  <c r="C223" i="374"/>
  <c r="B224" i="374"/>
  <c r="C224" i="374"/>
  <c r="B225" i="374"/>
  <c r="C225" i="374"/>
  <c r="B226" i="374"/>
  <c r="C226" i="374"/>
  <c r="B227" i="374"/>
  <c r="C227" i="374"/>
  <c r="B228" i="374"/>
  <c r="C228" i="374"/>
  <c r="B229" i="374"/>
  <c r="C229" i="374"/>
  <c r="B230" i="374"/>
  <c r="C230" i="374"/>
  <c r="B231" i="374"/>
  <c r="C231" i="374"/>
  <c r="B232" i="374"/>
  <c r="C232" i="374"/>
  <c r="B233" i="374"/>
  <c r="C233" i="374"/>
  <c r="B234" i="374"/>
  <c r="C234" i="374"/>
  <c r="B235" i="374"/>
  <c r="C235" i="374"/>
  <c r="B236" i="374"/>
  <c r="C236" i="374"/>
  <c r="B237" i="374"/>
  <c r="C237" i="374"/>
  <c r="B238" i="374"/>
  <c r="C238" i="374"/>
  <c r="B239" i="374"/>
  <c r="C239" i="374"/>
  <c r="B240" i="374"/>
  <c r="C240" i="374"/>
  <c r="B241" i="374"/>
  <c r="C241" i="374"/>
  <c r="B242" i="374"/>
  <c r="C242" i="374"/>
  <c r="B243" i="374"/>
  <c r="C243" i="374"/>
  <c r="B244" i="374"/>
  <c r="C244" i="374"/>
  <c r="B245" i="374"/>
  <c r="C245" i="374"/>
  <c r="B246" i="374"/>
  <c r="C246" i="374"/>
  <c r="B247" i="374"/>
  <c r="C247" i="374"/>
  <c r="B248" i="374"/>
  <c r="C248" i="374"/>
  <c r="B249" i="374"/>
  <c r="C249" i="374"/>
  <c r="B250" i="374"/>
  <c r="C250" i="374"/>
  <c r="B251" i="374"/>
  <c r="C251" i="374"/>
  <c r="B252" i="374"/>
  <c r="C252" i="374"/>
  <c r="B253" i="374"/>
  <c r="C253" i="374"/>
  <c r="B254" i="374"/>
  <c r="C254" i="374"/>
  <c r="B255" i="374"/>
  <c r="C255" i="374"/>
  <c r="B256" i="374"/>
  <c r="C256" i="374"/>
  <c r="B257" i="374"/>
  <c r="C257" i="374"/>
  <c r="B258" i="374"/>
  <c r="C258" i="374"/>
  <c r="B259" i="374"/>
  <c r="C259" i="374"/>
  <c r="B260" i="374"/>
  <c r="C260" i="374"/>
  <c r="B261" i="374"/>
  <c r="C261" i="374"/>
  <c r="B262" i="374"/>
  <c r="C262" i="374"/>
  <c r="B263" i="374"/>
  <c r="C263" i="374"/>
  <c r="B264" i="374"/>
  <c r="C264" i="374"/>
  <c r="B265" i="374"/>
  <c r="C265" i="374"/>
  <c r="B266" i="374"/>
  <c r="C266" i="374"/>
  <c r="B267" i="374"/>
  <c r="C267" i="374"/>
  <c r="B268" i="374"/>
  <c r="C268" i="374"/>
  <c r="B269" i="374"/>
  <c r="C269" i="374"/>
  <c r="B270" i="374"/>
  <c r="C270" i="374"/>
  <c r="B271" i="374"/>
  <c r="C271" i="374"/>
  <c r="B272" i="374"/>
  <c r="C272" i="374"/>
  <c r="B273" i="374"/>
  <c r="C273" i="374"/>
  <c r="B274" i="374"/>
  <c r="C274" i="374"/>
  <c r="B275" i="374"/>
  <c r="C275" i="374"/>
  <c r="B276" i="374"/>
  <c r="C276" i="374"/>
  <c r="B277" i="374"/>
  <c r="C277" i="374"/>
  <c r="B278" i="374"/>
  <c r="C278" i="374"/>
  <c r="B279" i="374"/>
  <c r="C279" i="374"/>
  <c r="B280" i="374"/>
  <c r="C280" i="374"/>
  <c r="B281" i="374"/>
  <c r="C281" i="374"/>
  <c r="B282" i="374"/>
  <c r="C282" i="374"/>
  <c r="B283" i="374"/>
  <c r="C283" i="374"/>
  <c r="B284" i="374"/>
  <c r="C284" i="374"/>
  <c r="B285" i="374"/>
  <c r="C285" i="374"/>
  <c r="B286" i="374"/>
  <c r="C286" i="374"/>
  <c r="B287" i="374"/>
  <c r="C287" i="374"/>
  <c r="B288" i="374"/>
  <c r="C288" i="374"/>
  <c r="B289" i="374"/>
  <c r="C289" i="374"/>
  <c r="B290" i="374"/>
  <c r="C290" i="374"/>
  <c r="B291" i="374"/>
  <c r="C291" i="374"/>
  <c r="B292" i="374"/>
  <c r="C292" i="374"/>
  <c r="B293" i="374"/>
  <c r="C293" i="374"/>
  <c r="B294" i="374"/>
  <c r="C294" i="374"/>
  <c r="B295" i="374"/>
  <c r="C295" i="374"/>
  <c r="B296" i="374"/>
  <c r="C296" i="374"/>
  <c r="B297" i="374"/>
  <c r="C297" i="374"/>
  <c r="B298" i="374"/>
  <c r="C298" i="374"/>
  <c r="B299" i="374"/>
  <c r="C299" i="374"/>
  <c r="B300" i="374"/>
  <c r="C300" i="374"/>
  <c r="B301" i="374"/>
  <c r="C301" i="374"/>
  <c r="B302" i="374"/>
  <c r="C302" i="374"/>
  <c r="B303" i="374"/>
  <c r="C303" i="374"/>
  <c r="B304" i="374"/>
  <c r="C304" i="374"/>
  <c r="B305" i="374"/>
  <c r="C305" i="374"/>
  <c r="B306" i="374"/>
  <c r="C306" i="374"/>
  <c r="B307" i="374"/>
  <c r="C307" i="374"/>
  <c r="B308" i="374"/>
  <c r="C308" i="374"/>
  <c r="B309" i="374"/>
  <c r="C309" i="374"/>
  <c r="B310" i="374"/>
  <c r="C310" i="374"/>
  <c r="B311" i="374"/>
  <c r="C311" i="374"/>
  <c r="B312" i="374"/>
  <c r="C312" i="374"/>
  <c r="B313" i="374"/>
  <c r="C313" i="374"/>
  <c r="B314" i="374"/>
  <c r="C314" i="374"/>
  <c r="B315" i="374"/>
  <c r="C315" i="374"/>
  <c r="B316" i="374"/>
  <c r="C316" i="374"/>
  <c r="B317" i="374"/>
  <c r="C317" i="374"/>
  <c r="B318" i="374"/>
  <c r="C318" i="374"/>
  <c r="B319" i="374"/>
  <c r="C319" i="374"/>
  <c r="B320" i="374"/>
  <c r="C320" i="374"/>
  <c r="B321" i="374"/>
  <c r="C321" i="374"/>
  <c r="B322" i="374"/>
  <c r="C322" i="374"/>
  <c r="B323" i="374"/>
  <c r="C323" i="374"/>
  <c r="B324" i="374"/>
  <c r="C324" i="374"/>
  <c r="B325" i="374"/>
  <c r="C325" i="374"/>
  <c r="B326" i="374"/>
  <c r="C326" i="374"/>
  <c r="B327" i="374"/>
  <c r="C327" i="374"/>
  <c r="B328" i="374"/>
  <c r="C328" i="374"/>
  <c r="B329" i="374"/>
  <c r="C329" i="374"/>
  <c r="B330" i="374"/>
  <c r="C330" i="374"/>
  <c r="B331" i="374"/>
  <c r="C331" i="374"/>
  <c r="B332" i="374"/>
  <c r="C332" i="374"/>
  <c r="B333" i="374"/>
  <c r="C333" i="374"/>
  <c r="B334" i="374"/>
  <c r="C334" i="374"/>
  <c r="B335" i="374"/>
  <c r="C335" i="374"/>
  <c r="B336" i="374"/>
  <c r="C336" i="374"/>
  <c r="B337" i="374"/>
  <c r="C337" i="374"/>
  <c r="B338" i="374"/>
  <c r="C338" i="374"/>
  <c r="B339" i="374"/>
  <c r="C339" i="374"/>
  <c r="B340" i="374"/>
  <c r="C340" i="374"/>
  <c r="B341" i="374"/>
  <c r="C341" i="374"/>
  <c r="B342" i="374"/>
  <c r="C342" i="374"/>
  <c r="B343" i="374"/>
  <c r="C343" i="374"/>
  <c r="B344" i="374"/>
  <c r="C344" i="374"/>
  <c r="B345" i="374"/>
  <c r="C345" i="374"/>
  <c r="B346" i="374"/>
  <c r="C346" i="374"/>
  <c r="B347" i="374"/>
  <c r="C347" i="374"/>
  <c r="B348" i="374"/>
  <c r="C348" i="374"/>
  <c r="B349" i="374"/>
  <c r="C349" i="374"/>
  <c r="B350" i="374"/>
  <c r="C350" i="374"/>
  <c r="B351" i="374"/>
  <c r="C351" i="374"/>
  <c r="B352" i="374"/>
  <c r="C352" i="374"/>
  <c r="B353" i="374"/>
  <c r="C353" i="374"/>
  <c r="B354" i="374"/>
  <c r="C354" i="374"/>
  <c r="B355" i="374"/>
  <c r="C355" i="374"/>
  <c r="B356" i="374"/>
  <c r="C356" i="374"/>
  <c r="B357" i="374"/>
  <c r="C357" i="374"/>
  <c r="B358" i="374"/>
  <c r="C358" i="374"/>
  <c r="B359" i="374"/>
  <c r="C359" i="374"/>
  <c r="B360" i="374"/>
  <c r="C360" i="374"/>
  <c r="B361" i="374"/>
  <c r="C361" i="374"/>
  <c r="B362" i="374"/>
  <c r="C362" i="374"/>
  <c r="B363" i="374"/>
  <c r="C363" i="374"/>
  <c r="B364" i="374"/>
  <c r="C364" i="374"/>
  <c r="B365" i="374"/>
  <c r="C365" i="374"/>
  <c r="B366" i="374"/>
  <c r="C366" i="374"/>
  <c r="B367" i="374"/>
  <c r="C367" i="374"/>
  <c r="B368" i="374"/>
  <c r="C368" i="374"/>
  <c r="B369" i="374"/>
  <c r="C369" i="374"/>
  <c r="B370" i="374"/>
  <c r="C370" i="374"/>
  <c r="B371" i="374"/>
  <c r="C371" i="374"/>
  <c r="B372" i="374"/>
  <c r="C372" i="374"/>
  <c r="B373" i="374"/>
  <c r="C373" i="374"/>
  <c r="B374" i="374"/>
  <c r="C374" i="374"/>
  <c r="B375" i="374"/>
  <c r="C375" i="374"/>
  <c r="B376" i="374"/>
  <c r="C376" i="374"/>
  <c r="B377" i="374"/>
  <c r="C377" i="374"/>
  <c r="B378" i="374"/>
  <c r="C378" i="374"/>
  <c r="B379" i="374"/>
  <c r="C379" i="374"/>
  <c r="B380" i="374"/>
  <c r="C380" i="374"/>
  <c r="B381" i="374"/>
  <c r="C381" i="374"/>
  <c r="B382" i="374"/>
  <c r="C382" i="374"/>
  <c r="B383" i="374"/>
  <c r="C383" i="374"/>
  <c r="B384" i="374"/>
  <c r="C384" i="374"/>
  <c r="B385" i="374"/>
  <c r="C385" i="374"/>
  <c r="B386" i="374"/>
  <c r="C386" i="374"/>
  <c r="B387" i="374"/>
  <c r="C387" i="374"/>
  <c r="B388" i="374"/>
  <c r="C388" i="374"/>
  <c r="B389" i="374"/>
  <c r="C389" i="374"/>
  <c r="B390" i="374"/>
  <c r="C390" i="374"/>
  <c r="B391" i="374"/>
  <c r="C391" i="374"/>
  <c r="B392" i="374"/>
  <c r="C392" i="374"/>
  <c r="B393" i="374"/>
  <c r="C393" i="374"/>
  <c r="B394" i="374"/>
  <c r="C394" i="374"/>
  <c r="B395" i="374"/>
  <c r="C395" i="374"/>
  <c r="B396" i="374"/>
  <c r="C396" i="374"/>
  <c r="B397" i="374"/>
  <c r="C397" i="374"/>
  <c r="B398" i="374"/>
  <c r="C398" i="374"/>
  <c r="B399" i="374"/>
  <c r="C399" i="374"/>
  <c r="B400" i="374"/>
  <c r="C400" i="374"/>
  <c r="B401" i="374"/>
  <c r="C401" i="374"/>
  <c r="B402" i="374"/>
  <c r="C402" i="374"/>
  <c r="B403" i="374"/>
  <c r="C403" i="374"/>
  <c r="B404" i="374"/>
  <c r="C404" i="374"/>
  <c r="B405" i="374"/>
  <c r="C405" i="374"/>
  <c r="B406" i="374"/>
  <c r="C406" i="374"/>
  <c r="B407" i="374"/>
  <c r="C407" i="374"/>
  <c r="B408" i="374"/>
  <c r="C408" i="374"/>
  <c r="B409" i="374"/>
  <c r="C409" i="374"/>
  <c r="B410" i="374"/>
  <c r="C410" i="374"/>
  <c r="B411" i="374"/>
  <c r="C411" i="374"/>
  <c r="B412" i="374"/>
  <c r="C412" i="374"/>
  <c r="B413" i="374"/>
  <c r="C413" i="374"/>
  <c r="B414" i="374"/>
  <c r="C414" i="374"/>
  <c r="B415" i="374"/>
  <c r="C415" i="374"/>
  <c r="B416" i="374"/>
  <c r="C416" i="374"/>
  <c r="B417" i="374"/>
  <c r="C417" i="374"/>
  <c r="B418" i="374"/>
  <c r="C418" i="374"/>
  <c r="B419" i="374"/>
  <c r="C419" i="374"/>
  <c r="B420" i="374"/>
  <c r="C420" i="374"/>
  <c r="B421" i="374"/>
  <c r="C421" i="374"/>
  <c r="B422" i="374"/>
  <c r="C422" i="374"/>
  <c r="B423" i="374"/>
  <c r="C423" i="374"/>
  <c r="B424" i="374"/>
  <c r="C424" i="374"/>
  <c r="B425" i="374"/>
  <c r="C425" i="374"/>
  <c r="B426" i="374"/>
  <c r="C426" i="374"/>
  <c r="B427" i="374"/>
  <c r="C427" i="374"/>
  <c r="B428" i="374"/>
  <c r="C428" i="374"/>
  <c r="B429" i="374"/>
  <c r="C429" i="374"/>
  <c r="B430" i="374"/>
  <c r="C430" i="374"/>
  <c r="B431" i="374"/>
  <c r="C431" i="374"/>
  <c r="B432" i="374"/>
  <c r="C432" i="374"/>
  <c r="B433" i="374"/>
  <c r="C433" i="374"/>
  <c r="B434" i="374"/>
  <c r="C434" i="374"/>
  <c r="B435" i="374"/>
  <c r="C435" i="374"/>
  <c r="B436" i="374"/>
  <c r="C436" i="374"/>
  <c r="B437" i="374"/>
  <c r="C437" i="374"/>
  <c r="B438" i="374"/>
  <c r="C438" i="374"/>
  <c r="B439" i="374"/>
  <c r="C439" i="374"/>
  <c r="B440" i="374"/>
  <c r="C440" i="374"/>
  <c r="B441" i="374"/>
  <c r="C441" i="374"/>
  <c r="B442" i="374"/>
  <c r="C442" i="374"/>
  <c r="B443" i="374"/>
  <c r="C443" i="374"/>
  <c r="B444" i="374"/>
  <c r="C444" i="374"/>
  <c r="B445" i="374"/>
  <c r="C445" i="374"/>
  <c r="B446" i="374"/>
  <c r="C446" i="374"/>
  <c r="B447" i="374"/>
  <c r="C447" i="374"/>
  <c r="B448" i="374"/>
  <c r="C448" i="374"/>
  <c r="B449" i="374"/>
  <c r="C449" i="374"/>
  <c r="B450" i="374"/>
  <c r="C450" i="374"/>
  <c r="B451" i="374"/>
  <c r="C451" i="374"/>
  <c r="B452" i="374"/>
  <c r="C452" i="374"/>
  <c r="B453" i="374"/>
  <c r="C453" i="374"/>
  <c r="B454" i="374"/>
  <c r="C454" i="374"/>
  <c r="B455" i="374"/>
  <c r="C455" i="374"/>
  <c r="B456" i="374"/>
  <c r="C456" i="374"/>
  <c r="B457" i="374"/>
  <c r="C457" i="374"/>
  <c r="B458" i="374"/>
  <c r="C458" i="374"/>
  <c r="B459" i="374"/>
  <c r="C459" i="374"/>
  <c r="B460" i="374"/>
  <c r="C460" i="374"/>
  <c r="B461" i="374"/>
  <c r="C461" i="374"/>
  <c r="B462" i="374"/>
  <c r="C462" i="374"/>
  <c r="B463" i="374"/>
  <c r="C463" i="374"/>
  <c r="B464" i="374"/>
  <c r="C464" i="374"/>
  <c r="B465" i="374"/>
  <c r="C465" i="374"/>
  <c r="B466" i="374"/>
  <c r="C466" i="374"/>
  <c r="B467" i="374"/>
  <c r="C467" i="374"/>
  <c r="B468" i="374"/>
  <c r="C468" i="374"/>
  <c r="B469" i="374"/>
  <c r="C469" i="374"/>
  <c r="B470" i="374"/>
  <c r="C470" i="374"/>
  <c r="B471" i="374"/>
  <c r="C471" i="374"/>
  <c r="B472" i="374"/>
  <c r="C472" i="374"/>
  <c r="B473" i="374"/>
  <c r="C473" i="374"/>
  <c r="B474" i="374"/>
  <c r="C474" i="374"/>
  <c r="B475" i="374"/>
  <c r="C475" i="374"/>
  <c r="B476" i="374"/>
  <c r="C476" i="374"/>
  <c r="B477" i="374"/>
  <c r="C477" i="374"/>
  <c r="B478" i="374"/>
  <c r="C478" i="374"/>
  <c r="B479" i="374"/>
  <c r="C479" i="374"/>
  <c r="B480" i="374"/>
  <c r="C480" i="374"/>
  <c r="B481" i="374"/>
  <c r="C481" i="374"/>
  <c r="B482" i="374"/>
  <c r="C482" i="374"/>
  <c r="B483" i="374"/>
  <c r="C483" i="374"/>
  <c r="B484" i="374"/>
  <c r="C484" i="374"/>
  <c r="B485" i="374"/>
  <c r="C485" i="374"/>
  <c r="B486" i="374"/>
  <c r="C486" i="374"/>
  <c r="B487" i="374"/>
  <c r="C487" i="374"/>
  <c r="B488" i="374"/>
  <c r="C488" i="374"/>
  <c r="B489" i="374"/>
  <c r="C489" i="374"/>
  <c r="B490" i="374"/>
  <c r="C490" i="374"/>
  <c r="B491" i="374"/>
  <c r="C491" i="374"/>
  <c r="B492" i="374"/>
  <c r="C492" i="374"/>
  <c r="B493" i="374"/>
  <c r="C493" i="374"/>
  <c r="B494" i="374"/>
  <c r="C494" i="374"/>
  <c r="B495" i="374"/>
  <c r="C495" i="374"/>
  <c r="B496" i="374"/>
  <c r="C496" i="374"/>
  <c r="B497" i="374"/>
  <c r="C497" i="374"/>
  <c r="B498" i="374"/>
  <c r="C498" i="374"/>
  <c r="B499" i="374"/>
  <c r="C499" i="374"/>
  <c r="B500" i="374"/>
  <c r="C500" i="374"/>
  <c r="B501" i="374"/>
  <c r="C501" i="374"/>
  <c r="B502" i="374"/>
  <c r="C502" i="374"/>
  <c r="B503" i="374"/>
  <c r="C503" i="374"/>
  <c r="B504" i="374"/>
  <c r="C504" i="374"/>
  <c r="B505" i="374"/>
  <c r="C505" i="374"/>
  <c r="B506" i="374"/>
  <c r="C506" i="374"/>
  <c r="B507" i="374"/>
  <c r="C507" i="374"/>
  <c r="B508" i="374"/>
  <c r="C508" i="374"/>
  <c r="B509" i="374"/>
  <c r="C509" i="374"/>
  <c r="AE93" i="368"/>
  <c r="AD93" i="368"/>
  <c r="AE92" i="368"/>
  <c r="AD92" i="368"/>
  <c r="AE91" i="368"/>
  <c r="AD91" i="368"/>
  <c r="AE90" i="368"/>
  <c r="AD90" i="368"/>
  <c r="AE89" i="368"/>
  <c r="AD89" i="368"/>
  <c r="AE88" i="368"/>
  <c r="AD88" i="368"/>
  <c r="AE87" i="368"/>
  <c r="AD87" i="368"/>
  <c r="AE86" i="368"/>
  <c r="AD86" i="368"/>
  <c r="AE85" i="368"/>
  <c r="AD85" i="368"/>
  <c r="AE84" i="368"/>
  <c r="AD84" i="368"/>
  <c r="AE83" i="368"/>
  <c r="AD83" i="368"/>
  <c r="AE82" i="368"/>
  <c r="AD82" i="368"/>
  <c r="AE81" i="368"/>
  <c r="AD81" i="368"/>
  <c r="AE80" i="368"/>
  <c r="AD80" i="368"/>
  <c r="AE79" i="368"/>
  <c r="AD79" i="368"/>
  <c r="AE78" i="368"/>
  <c r="AD78" i="368"/>
  <c r="AE77" i="368"/>
  <c r="AD77" i="368"/>
  <c r="AE76" i="368"/>
  <c r="AD76" i="368"/>
  <c r="AE75" i="368"/>
  <c r="AD75" i="368"/>
  <c r="AE74" i="368"/>
  <c r="AD74" i="368"/>
  <c r="AE73" i="368"/>
  <c r="AD73" i="368"/>
  <c r="AE72" i="368"/>
  <c r="AD72" i="368"/>
  <c r="AE71" i="368"/>
  <c r="AD71" i="368"/>
  <c r="AE70" i="368"/>
  <c r="AD70" i="368"/>
  <c r="AE69" i="368"/>
  <c r="AD69" i="368"/>
  <c r="AE68" i="368"/>
  <c r="AD68" i="368"/>
  <c r="AE67" i="368"/>
  <c r="AD67" i="368"/>
  <c r="AE66" i="368"/>
  <c r="AD66" i="368"/>
  <c r="AE65" i="368"/>
  <c r="AD65" i="368"/>
  <c r="AE64" i="368"/>
  <c r="AD64" i="368"/>
  <c r="AE63" i="368"/>
  <c r="AD63" i="368"/>
  <c r="AE62" i="368"/>
  <c r="AD62" i="368"/>
  <c r="AE61" i="368"/>
  <c r="AD61" i="368"/>
  <c r="AE60" i="368"/>
  <c r="AD60" i="368"/>
  <c r="AE59" i="368"/>
  <c r="AD59" i="368"/>
  <c r="AE58" i="368"/>
  <c r="AD58" i="368"/>
  <c r="AE57" i="368"/>
  <c r="AD57" i="368"/>
  <c r="AE56" i="368"/>
  <c r="AD56" i="368"/>
  <c r="AE55" i="368"/>
  <c r="AD55" i="368"/>
  <c r="AE54" i="368"/>
  <c r="AD54" i="368"/>
  <c r="AE53" i="368"/>
  <c r="AD53" i="368"/>
  <c r="AE52" i="368"/>
  <c r="AD52" i="368"/>
  <c r="AE51" i="368"/>
  <c r="AD51" i="368"/>
  <c r="AE50" i="368"/>
  <c r="AD50" i="368"/>
  <c r="AE49" i="368"/>
  <c r="AD49" i="368"/>
  <c r="AE48" i="368"/>
  <c r="AD48" i="368"/>
  <c r="AE47" i="368"/>
  <c r="AD47" i="368"/>
  <c r="AE46" i="368"/>
  <c r="AD46" i="368"/>
  <c r="AE45" i="368"/>
  <c r="AD45" i="368"/>
  <c r="AE44" i="368"/>
  <c r="AD44" i="368"/>
  <c r="AE43" i="368"/>
  <c r="AD43" i="368"/>
  <c r="AE42" i="368"/>
  <c r="AD42" i="368"/>
  <c r="AE41" i="368"/>
  <c r="AD41" i="368"/>
  <c r="AE40" i="368"/>
  <c r="AD40" i="368"/>
  <c r="AE39" i="368"/>
  <c r="AD39" i="368"/>
  <c r="AE38" i="368"/>
  <c r="AD38" i="368"/>
  <c r="AE37" i="368"/>
  <c r="AD37" i="368"/>
  <c r="AE36" i="368"/>
  <c r="AD36" i="368"/>
  <c r="AE35" i="368"/>
  <c r="AD35" i="368"/>
  <c r="AE34" i="368"/>
  <c r="AD34" i="368"/>
  <c r="AE33" i="368"/>
  <c r="AD33" i="368"/>
  <c r="AE32" i="368"/>
  <c r="AD32" i="368"/>
  <c r="AE31" i="368"/>
  <c r="AD31" i="368"/>
  <c r="AE30" i="368"/>
  <c r="AD30" i="368"/>
  <c r="AF30" i="368" s="1"/>
  <c r="AE29" i="368"/>
  <c r="AD29" i="368"/>
  <c r="AE28" i="368"/>
  <c r="AD28" i="368"/>
  <c r="AE27" i="368"/>
  <c r="AD27" i="368"/>
  <c r="AE26" i="368"/>
  <c r="AD26" i="368"/>
  <c r="AE25" i="368"/>
  <c r="AD25" i="368"/>
  <c r="AE24" i="368"/>
  <c r="AD24" i="368"/>
  <c r="AE23" i="368"/>
  <c r="AD23" i="368"/>
  <c r="AE22" i="368"/>
  <c r="AD22" i="368"/>
  <c r="AE21" i="368"/>
  <c r="AD21" i="368"/>
  <c r="AE20" i="368"/>
  <c r="AD20" i="368"/>
  <c r="AE19" i="368"/>
  <c r="AD19" i="368"/>
  <c r="AE18" i="368"/>
  <c r="AD18" i="368"/>
  <c r="AE17" i="368"/>
  <c r="AD17" i="368"/>
  <c r="AE16" i="368"/>
  <c r="AD16" i="368"/>
  <c r="AE15" i="368"/>
  <c r="AD15" i="368"/>
  <c r="AE14" i="368"/>
  <c r="AD14" i="368"/>
  <c r="AE13" i="368"/>
  <c r="AD13" i="368"/>
  <c r="AE12" i="368"/>
  <c r="AD12" i="368"/>
  <c r="AE11" i="368"/>
  <c r="AD11" i="368"/>
  <c r="AE10" i="368"/>
  <c r="AD10" i="368"/>
  <c r="AE9" i="368"/>
  <c r="AD9" i="368"/>
  <c r="AE8" i="368"/>
  <c r="AD8" i="368"/>
  <c r="AE7" i="368"/>
  <c r="AD7" i="368"/>
  <c r="AE6" i="368"/>
  <c r="AD6" i="368"/>
  <c r="AE5" i="368"/>
  <c r="AD5" i="368"/>
  <c r="AE4" i="368"/>
  <c r="AD4" i="368"/>
  <c r="AE3" i="368"/>
  <c r="AD3" i="368"/>
  <c r="AE2" i="368"/>
  <c r="AD2" i="368"/>
  <c r="AF41" i="368" l="1"/>
  <c r="AF90" i="368"/>
  <c r="AF53" i="368"/>
  <c r="AF4" i="368"/>
  <c r="AF16" i="368"/>
  <c r="AF28" i="368"/>
  <c r="AF48" i="368"/>
  <c r="AF60" i="368"/>
  <c r="AF62" i="368"/>
  <c r="AF74" i="368"/>
  <c r="AF86" i="368"/>
  <c r="AF5" i="368"/>
  <c r="AF11" i="368"/>
  <c r="AF17" i="368"/>
  <c r="AF23" i="368"/>
  <c r="AF29" i="368"/>
  <c r="AF35" i="368"/>
  <c r="AF43" i="368"/>
  <c r="AF55" i="368"/>
  <c r="AF69" i="368"/>
  <c r="AF81" i="368"/>
  <c r="AF93" i="368"/>
  <c r="AF40" i="368"/>
  <c r="AF51" i="368"/>
  <c r="AF3" i="368"/>
  <c r="AF9" i="368"/>
  <c r="AF15" i="368"/>
  <c r="AF21" i="368"/>
  <c r="AF27" i="368"/>
  <c r="AF33" i="368"/>
  <c r="AF39" i="368"/>
  <c r="AF47" i="368"/>
  <c r="AF59" i="368"/>
  <c r="AF73" i="368"/>
  <c r="AF85" i="368"/>
  <c r="AF31" i="368"/>
  <c r="AF37" i="368"/>
  <c r="AF66" i="368"/>
  <c r="AF78" i="368"/>
  <c r="AF50" i="368"/>
  <c r="AF76" i="368"/>
  <c r="AF88" i="368"/>
  <c r="AF57" i="368"/>
  <c r="AF71" i="368"/>
  <c r="AF2" i="368"/>
  <c r="AF14" i="368"/>
  <c r="AF26" i="368"/>
  <c r="AF56" i="368"/>
  <c r="AF38" i="368"/>
  <c r="AF46" i="368"/>
  <c r="AF61" i="368"/>
  <c r="AF63" i="368"/>
  <c r="AF75" i="368"/>
  <c r="AF6" i="368"/>
  <c r="AF18" i="368"/>
  <c r="AF36" i="368"/>
  <c r="AF70" i="368"/>
  <c r="AF19" i="368"/>
  <c r="AF25" i="368"/>
  <c r="AF89" i="368"/>
  <c r="AF45" i="368"/>
  <c r="AF54" i="368"/>
  <c r="AF68" i="368"/>
  <c r="AF80" i="368"/>
  <c r="AF92" i="368"/>
  <c r="AF79" i="368"/>
  <c r="AF12" i="368"/>
  <c r="AF24" i="368"/>
  <c r="AF49" i="368"/>
  <c r="AF44" i="368"/>
  <c r="AF87" i="368"/>
  <c r="AF58" i="368"/>
  <c r="AF72" i="368"/>
  <c r="AF10" i="368"/>
  <c r="AF22" i="368"/>
  <c r="AF67" i="368"/>
  <c r="AF42" i="368"/>
  <c r="AF7" i="368"/>
  <c r="AF13" i="368"/>
  <c r="AF82" i="368"/>
  <c r="AF91" i="368"/>
  <c r="AF64" i="368"/>
  <c r="AF8" i="368"/>
  <c r="AF20" i="368"/>
  <c r="AF65" i="368"/>
  <c r="AF77" i="368"/>
  <c r="AF84" i="368"/>
  <c r="AF34" i="368"/>
  <c r="AF32" i="368"/>
  <c r="AF52" i="368"/>
  <c r="AF83" i="368"/>
  <c r="AF94" i="368" l="1"/>
  <c r="C11" i="3" s="1"/>
  <c r="B3" i="388" l="1"/>
  <c r="C3" i="388"/>
  <c r="B4" i="388"/>
  <c r="C4" i="388"/>
  <c r="AC10" i="380"/>
  <c r="AC13" i="380"/>
  <c r="AC73" i="380"/>
  <c r="AC108" i="380"/>
  <c r="AC132" i="380"/>
  <c r="AC135" i="380"/>
  <c r="AC263" i="380"/>
  <c r="AC264" i="380"/>
  <c r="AC274" i="380"/>
  <c r="B300" i="380"/>
  <c r="C300" i="380"/>
  <c r="B301" i="380"/>
  <c r="C301" i="380"/>
  <c r="B302" i="380"/>
  <c r="C302" i="380"/>
  <c r="B303" i="380"/>
  <c r="C303" i="380"/>
  <c r="B304" i="380"/>
  <c r="C304" i="380"/>
  <c r="B9" i="3" l="1"/>
  <c r="C3" i="380"/>
  <c r="C4" i="380"/>
  <c r="C5" i="380"/>
  <c r="C6" i="380"/>
  <c r="C7" i="380"/>
  <c r="C8" i="380"/>
  <c r="C9" i="380"/>
  <c r="C10" i="380"/>
  <c r="C11" i="380"/>
  <c r="C12" i="380"/>
  <c r="C13" i="380"/>
  <c r="C14" i="380"/>
  <c r="C15" i="380"/>
  <c r="C16" i="380"/>
  <c r="C17" i="380"/>
  <c r="C18" i="380"/>
  <c r="C19" i="380"/>
  <c r="C20" i="380"/>
  <c r="C21" i="380"/>
  <c r="C22" i="380"/>
  <c r="C23" i="380"/>
  <c r="C24" i="380"/>
  <c r="C25" i="380"/>
  <c r="C26" i="380"/>
  <c r="C27" i="380"/>
  <c r="C28" i="380"/>
  <c r="C29" i="380"/>
  <c r="C30" i="380"/>
  <c r="C31" i="380"/>
  <c r="C32" i="380"/>
  <c r="C33" i="380"/>
  <c r="C34" i="380"/>
  <c r="C35" i="380"/>
  <c r="C36" i="380"/>
  <c r="C37" i="380"/>
  <c r="C38" i="380"/>
  <c r="C39" i="380"/>
  <c r="C40" i="380"/>
  <c r="C41" i="380"/>
  <c r="C42" i="380"/>
  <c r="C43" i="380"/>
  <c r="C44" i="380"/>
  <c r="C45" i="380"/>
  <c r="C46" i="380"/>
  <c r="C47" i="380"/>
  <c r="C48" i="380"/>
  <c r="C49" i="380"/>
  <c r="C50" i="380"/>
  <c r="C51" i="380"/>
  <c r="C52" i="380"/>
  <c r="C53" i="380"/>
  <c r="C54" i="380"/>
  <c r="C55" i="380"/>
  <c r="C56" i="380"/>
  <c r="C57" i="380"/>
  <c r="C58" i="380"/>
  <c r="C59" i="380"/>
  <c r="C60" i="380"/>
  <c r="C61" i="380"/>
  <c r="C62" i="380"/>
  <c r="C63" i="380"/>
  <c r="C64" i="380"/>
  <c r="C65" i="380"/>
  <c r="C66" i="380"/>
  <c r="C67" i="380"/>
  <c r="C68" i="380"/>
  <c r="C69" i="380"/>
  <c r="C70" i="380"/>
  <c r="C71" i="380"/>
  <c r="C72" i="380"/>
  <c r="C73" i="380"/>
  <c r="C74" i="380"/>
  <c r="C75" i="380"/>
  <c r="C76" i="380"/>
  <c r="C77" i="380"/>
  <c r="C78" i="380"/>
  <c r="C79" i="380"/>
  <c r="C80" i="380"/>
  <c r="C81" i="380"/>
  <c r="C82" i="380"/>
  <c r="C83" i="380"/>
  <c r="C84" i="380"/>
  <c r="C85" i="380"/>
  <c r="C86" i="380"/>
  <c r="C87" i="380"/>
  <c r="C88" i="380"/>
  <c r="C89" i="380"/>
  <c r="C90" i="380"/>
  <c r="C91" i="380"/>
  <c r="C92" i="380"/>
  <c r="C93" i="380"/>
  <c r="C94" i="380"/>
  <c r="C95" i="380"/>
  <c r="C96" i="380"/>
  <c r="C97" i="380"/>
  <c r="C98" i="380"/>
  <c r="C99" i="380"/>
  <c r="C100" i="380"/>
  <c r="C101" i="380"/>
  <c r="C102" i="380"/>
  <c r="C103" i="380"/>
  <c r="C104" i="380"/>
  <c r="C105" i="380"/>
  <c r="C106" i="380"/>
  <c r="C107" i="380"/>
  <c r="C108" i="380"/>
  <c r="C109" i="380"/>
  <c r="C110" i="380"/>
  <c r="C111" i="380"/>
  <c r="C112" i="380"/>
  <c r="C113" i="380"/>
  <c r="C114" i="380"/>
  <c r="C115" i="380"/>
  <c r="C116" i="380"/>
  <c r="C117" i="380"/>
  <c r="C118" i="380"/>
  <c r="C119" i="380"/>
  <c r="C120" i="380"/>
  <c r="C121" i="380"/>
  <c r="C122" i="380"/>
  <c r="C123" i="380"/>
  <c r="C124" i="380"/>
  <c r="C125" i="380"/>
  <c r="C126" i="380"/>
  <c r="C127" i="380"/>
  <c r="C128" i="380"/>
  <c r="C129" i="380"/>
  <c r="C130" i="380"/>
  <c r="C131" i="380"/>
  <c r="C132" i="380"/>
  <c r="C133" i="380"/>
  <c r="C134" i="380"/>
  <c r="C135" i="380"/>
  <c r="C136" i="380"/>
  <c r="C137" i="380"/>
  <c r="C138" i="380"/>
  <c r="C139" i="380"/>
  <c r="C140" i="380"/>
  <c r="C141" i="380"/>
  <c r="C142" i="380"/>
  <c r="C143" i="380"/>
  <c r="C144" i="380"/>
  <c r="C145" i="380"/>
  <c r="C146" i="380"/>
  <c r="C147" i="380"/>
  <c r="C148" i="380"/>
  <c r="C149" i="380"/>
  <c r="C150" i="380"/>
  <c r="C151" i="380"/>
  <c r="C152" i="380"/>
  <c r="C153" i="380"/>
  <c r="C154" i="380"/>
  <c r="C155" i="380"/>
  <c r="C156" i="380"/>
  <c r="C157" i="380"/>
  <c r="C158" i="380"/>
  <c r="C159" i="380"/>
  <c r="C160" i="380"/>
  <c r="C161" i="380"/>
  <c r="C162" i="380"/>
  <c r="C163" i="380"/>
  <c r="C164" i="380"/>
  <c r="C165" i="380"/>
  <c r="C166" i="380"/>
  <c r="C167" i="380"/>
  <c r="C168" i="380"/>
  <c r="C169" i="380"/>
  <c r="C170" i="380"/>
  <c r="C171" i="380"/>
  <c r="C172" i="380"/>
  <c r="C173" i="380"/>
  <c r="C174" i="380"/>
  <c r="C175" i="380"/>
  <c r="C176" i="380"/>
  <c r="C177" i="380"/>
  <c r="C178" i="380"/>
  <c r="C179" i="380"/>
  <c r="C180" i="380"/>
  <c r="C181" i="380"/>
  <c r="C182" i="380"/>
  <c r="C183" i="380"/>
  <c r="C184" i="380"/>
  <c r="C185" i="380"/>
  <c r="C186" i="380"/>
  <c r="C187" i="380"/>
  <c r="C188" i="380"/>
  <c r="C189" i="380"/>
  <c r="C190" i="380"/>
  <c r="C191" i="380"/>
  <c r="C192" i="380"/>
  <c r="C193" i="380"/>
  <c r="C194" i="380"/>
  <c r="C195" i="380"/>
  <c r="C196" i="380"/>
  <c r="C197" i="380"/>
  <c r="C198" i="380"/>
  <c r="C199" i="380"/>
  <c r="C200" i="380"/>
  <c r="C201" i="380"/>
  <c r="C202" i="380"/>
  <c r="C203" i="380"/>
  <c r="C204" i="380"/>
  <c r="C205" i="380"/>
  <c r="C206" i="380"/>
  <c r="C207" i="380"/>
  <c r="C208" i="380"/>
  <c r="C209" i="380"/>
  <c r="C210" i="380"/>
  <c r="C211" i="380"/>
  <c r="C212" i="380"/>
  <c r="C213" i="380"/>
  <c r="C214" i="380"/>
  <c r="C215" i="380"/>
  <c r="C216" i="380"/>
  <c r="C217" i="380"/>
  <c r="C218" i="380"/>
  <c r="C219" i="380"/>
  <c r="C220" i="380"/>
  <c r="C221" i="380"/>
  <c r="C222" i="380"/>
  <c r="C223" i="380"/>
  <c r="C224" i="380"/>
  <c r="C225" i="380"/>
  <c r="C226" i="380"/>
  <c r="C227" i="380"/>
  <c r="C228" i="380"/>
  <c r="C229" i="380"/>
  <c r="C230" i="380"/>
  <c r="C231" i="380"/>
  <c r="C232" i="380"/>
  <c r="C233" i="380"/>
  <c r="C234" i="380"/>
  <c r="C235" i="380"/>
  <c r="C236" i="380"/>
  <c r="C237" i="380"/>
  <c r="C238" i="380"/>
  <c r="C239" i="380"/>
  <c r="C240" i="380"/>
  <c r="C241" i="380"/>
  <c r="C242" i="380"/>
  <c r="C243" i="380"/>
  <c r="C244" i="380"/>
  <c r="C245" i="380"/>
  <c r="C246" i="380"/>
  <c r="C247" i="380"/>
  <c r="C248" i="380"/>
  <c r="C249" i="380"/>
  <c r="C250" i="380"/>
  <c r="C251" i="380"/>
  <c r="C252" i="380"/>
  <c r="C253" i="380"/>
  <c r="C254" i="380"/>
  <c r="C255" i="380"/>
  <c r="C256" i="380"/>
  <c r="C257" i="380"/>
  <c r="C258" i="380"/>
  <c r="C259" i="380"/>
  <c r="C260" i="380"/>
  <c r="C261" i="380"/>
  <c r="C262" i="380"/>
  <c r="C263" i="380"/>
  <c r="C264" i="380"/>
  <c r="C265" i="380"/>
  <c r="C266" i="380"/>
  <c r="C267" i="380"/>
  <c r="C268" i="380"/>
  <c r="C269" i="380"/>
  <c r="C270" i="380"/>
  <c r="C271" i="380"/>
  <c r="C272" i="380"/>
  <c r="C273" i="380"/>
  <c r="C274" i="380"/>
  <c r="C275" i="380"/>
  <c r="C276" i="380"/>
  <c r="C277" i="380"/>
  <c r="C278" i="380"/>
  <c r="C279" i="380"/>
  <c r="C280" i="380"/>
  <c r="C281" i="380"/>
  <c r="C282" i="380"/>
  <c r="C283" i="380"/>
  <c r="C284" i="380"/>
  <c r="C285" i="380"/>
  <c r="C286" i="380"/>
  <c r="C287" i="380"/>
  <c r="C288" i="380"/>
  <c r="C289" i="380"/>
  <c r="C290" i="380"/>
  <c r="C291" i="380"/>
  <c r="C292" i="380"/>
  <c r="C293" i="380"/>
  <c r="C294" i="380"/>
  <c r="C295" i="380"/>
  <c r="C296" i="380"/>
  <c r="C297" i="380"/>
  <c r="C298" i="380"/>
  <c r="C299" i="380"/>
  <c r="B3" i="380"/>
  <c r="B4" i="380"/>
  <c r="B5" i="380"/>
  <c r="B6" i="380"/>
  <c r="B7" i="380"/>
  <c r="B8" i="380"/>
  <c r="B9" i="380"/>
  <c r="B10" i="380"/>
  <c r="B11" i="380"/>
  <c r="B12" i="380"/>
  <c r="B13" i="380"/>
  <c r="B14" i="380"/>
  <c r="B15" i="380"/>
  <c r="B16" i="380"/>
  <c r="B17" i="380"/>
  <c r="B18" i="380"/>
  <c r="B19" i="380"/>
  <c r="B20" i="380"/>
  <c r="B21" i="380"/>
  <c r="B22" i="380"/>
  <c r="B23" i="380"/>
  <c r="B24" i="380"/>
  <c r="B25" i="380"/>
  <c r="B26" i="380"/>
  <c r="B27" i="380"/>
  <c r="B28" i="380"/>
  <c r="B29" i="380"/>
  <c r="B30" i="380"/>
  <c r="B31" i="380"/>
  <c r="B32" i="380"/>
  <c r="B33" i="380"/>
  <c r="B34" i="380"/>
  <c r="B35" i="380"/>
  <c r="B36" i="380"/>
  <c r="B37" i="380"/>
  <c r="B38" i="380"/>
  <c r="B39" i="380"/>
  <c r="B40" i="380"/>
  <c r="B41" i="380"/>
  <c r="B42" i="380"/>
  <c r="B43" i="380"/>
  <c r="B44" i="380"/>
  <c r="B45" i="380"/>
  <c r="B46" i="380"/>
  <c r="B47" i="380"/>
  <c r="B48" i="380"/>
  <c r="B49" i="380"/>
  <c r="B50" i="380"/>
  <c r="B51" i="380"/>
  <c r="B52" i="380"/>
  <c r="B53" i="380"/>
  <c r="B54" i="380"/>
  <c r="B55" i="380"/>
  <c r="B56" i="380"/>
  <c r="B57" i="380"/>
  <c r="B58" i="380"/>
  <c r="B59" i="380"/>
  <c r="B60" i="380"/>
  <c r="B61" i="380"/>
  <c r="B62" i="380"/>
  <c r="B63" i="380"/>
  <c r="B64" i="380"/>
  <c r="B65" i="380"/>
  <c r="B66" i="380"/>
  <c r="B67" i="380"/>
  <c r="B68" i="380"/>
  <c r="B69" i="380"/>
  <c r="B70" i="380"/>
  <c r="B71" i="380"/>
  <c r="B72" i="380"/>
  <c r="B73" i="380"/>
  <c r="B74" i="380"/>
  <c r="B75" i="380"/>
  <c r="B76" i="380"/>
  <c r="B77" i="380"/>
  <c r="B78" i="380"/>
  <c r="B79" i="380"/>
  <c r="B80" i="380"/>
  <c r="B81" i="380"/>
  <c r="B82" i="380"/>
  <c r="B83" i="380"/>
  <c r="B84" i="380"/>
  <c r="B85" i="380"/>
  <c r="B86" i="380"/>
  <c r="B87" i="380"/>
  <c r="B88" i="380"/>
  <c r="B89" i="380"/>
  <c r="B90" i="380"/>
  <c r="B91" i="380"/>
  <c r="B92" i="380"/>
  <c r="B93" i="380"/>
  <c r="B94" i="380"/>
  <c r="B95" i="380"/>
  <c r="B96" i="380"/>
  <c r="B97" i="380"/>
  <c r="B98" i="380"/>
  <c r="B99" i="380"/>
  <c r="B100" i="380"/>
  <c r="B101" i="380"/>
  <c r="B102" i="380"/>
  <c r="B103" i="380"/>
  <c r="B104" i="380"/>
  <c r="B105" i="380"/>
  <c r="B106" i="380"/>
  <c r="B107" i="380"/>
  <c r="B108" i="380"/>
  <c r="B109" i="380"/>
  <c r="B110" i="380"/>
  <c r="B111" i="380"/>
  <c r="B112" i="380"/>
  <c r="B113" i="380"/>
  <c r="B114" i="380"/>
  <c r="B115" i="380"/>
  <c r="B116" i="380"/>
  <c r="B117" i="380"/>
  <c r="B118" i="380"/>
  <c r="B119" i="380"/>
  <c r="B120" i="380"/>
  <c r="B121" i="380"/>
  <c r="B122" i="380"/>
  <c r="B123" i="380"/>
  <c r="B124" i="380"/>
  <c r="B125" i="380"/>
  <c r="B126" i="380"/>
  <c r="B127" i="380"/>
  <c r="B128" i="380"/>
  <c r="B129" i="380"/>
  <c r="B130" i="380"/>
  <c r="B131" i="380"/>
  <c r="B132" i="380"/>
  <c r="B133" i="380"/>
  <c r="B134" i="380"/>
  <c r="B135" i="380"/>
  <c r="B136" i="380"/>
  <c r="B137" i="380"/>
  <c r="B138" i="380"/>
  <c r="B139" i="380"/>
  <c r="B140" i="380"/>
  <c r="B141" i="380"/>
  <c r="B142" i="380"/>
  <c r="B143" i="380"/>
  <c r="B144" i="380"/>
  <c r="B145" i="380"/>
  <c r="B146" i="380"/>
  <c r="B147" i="380"/>
  <c r="B148" i="380"/>
  <c r="B149" i="380"/>
  <c r="B150" i="380"/>
  <c r="B151" i="380"/>
  <c r="B152" i="380"/>
  <c r="B153" i="380"/>
  <c r="B154" i="380"/>
  <c r="B155" i="380"/>
  <c r="B156" i="380"/>
  <c r="B157" i="380"/>
  <c r="B158" i="380"/>
  <c r="B159" i="380"/>
  <c r="B160" i="380"/>
  <c r="B161" i="380"/>
  <c r="B162" i="380"/>
  <c r="B163" i="380"/>
  <c r="B164" i="380"/>
  <c r="B165" i="380"/>
  <c r="B166" i="380"/>
  <c r="B167" i="380"/>
  <c r="B168" i="380"/>
  <c r="B169" i="380"/>
  <c r="B170" i="380"/>
  <c r="B171" i="380"/>
  <c r="B172" i="380"/>
  <c r="B173" i="380"/>
  <c r="B174" i="380"/>
  <c r="B175" i="380"/>
  <c r="B176" i="380"/>
  <c r="B177" i="380"/>
  <c r="B178" i="380"/>
  <c r="B179" i="380"/>
  <c r="B180" i="380"/>
  <c r="B181" i="380"/>
  <c r="B182" i="380"/>
  <c r="B183" i="380"/>
  <c r="B184" i="380"/>
  <c r="B185" i="380"/>
  <c r="B186" i="380"/>
  <c r="B187" i="380"/>
  <c r="B188" i="380"/>
  <c r="B189" i="380"/>
  <c r="B190" i="380"/>
  <c r="B191" i="380"/>
  <c r="B192" i="380"/>
  <c r="B193" i="380"/>
  <c r="B194" i="380"/>
  <c r="B195" i="380"/>
  <c r="B196" i="380"/>
  <c r="B197" i="380"/>
  <c r="B198" i="380"/>
  <c r="B199" i="380"/>
  <c r="B200" i="380"/>
  <c r="B201" i="380"/>
  <c r="B202" i="380"/>
  <c r="B203" i="380"/>
  <c r="B204" i="380"/>
  <c r="B205" i="380"/>
  <c r="B206" i="380"/>
  <c r="B207" i="380"/>
  <c r="B208" i="380"/>
  <c r="B209" i="380"/>
  <c r="B210" i="380"/>
  <c r="B211" i="380"/>
  <c r="B212" i="380"/>
  <c r="B213" i="380"/>
  <c r="B214" i="380"/>
  <c r="B215" i="380"/>
  <c r="B216" i="380"/>
  <c r="B217" i="380"/>
  <c r="B218" i="380"/>
  <c r="B219" i="380"/>
  <c r="B220" i="380"/>
  <c r="B221" i="380"/>
  <c r="B222" i="380"/>
  <c r="B223" i="380"/>
  <c r="B224" i="380"/>
  <c r="B225" i="380"/>
  <c r="B226" i="380"/>
  <c r="B227" i="380"/>
  <c r="B228" i="380"/>
  <c r="B229" i="380"/>
  <c r="B230" i="380"/>
  <c r="B231" i="380"/>
  <c r="B232" i="380"/>
  <c r="B233" i="380"/>
  <c r="B234" i="380"/>
  <c r="B235" i="380"/>
  <c r="B236" i="380"/>
  <c r="B237" i="380"/>
  <c r="B238" i="380"/>
  <c r="B239" i="380"/>
  <c r="B240" i="380"/>
  <c r="B241" i="380"/>
  <c r="B242" i="380"/>
  <c r="B243" i="380"/>
  <c r="B244" i="380"/>
  <c r="B245" i="380"/>
  <c r="B246" i="380"/>
  <c r="B247" i="380"/>
  <c r="B248" i="380"/>
  <c r="B249" i="380"/>
  <c r="B250" i="380"/>
  <c r="B251" i="380"/>
  <c r="B252" i="380"/>
  <c r="B253" i="380"/>
  <c r="B254" i="380"/>
  <c r="B255" i="380"/>
  <c r="B256" i="380"/>
  <c r="B257" i="380"/>
  <c r="B258" i="380"/>
  <c r="B259" i="380"/>
  <c r="B260" i="380"/>
  <c r="B261" i="380"/>
  <c r="B262" i="380"/>
  <c r="B263" i="380"/>
  <c r="B264" i="380"/>
  <c r="B265" i="380"/>
  <c r="B266" i="380"/>
  <c r="B267" i="380"/>
  <c r="B268" i="380"/>
  <c r="B269" i="380"/>
  <c r="B270" i="380"/>
  <c r="B271" i="380"/>
  <c r="B272" i="380"/>
  <c r="B273" i="380"/>
  <c r="B274" i="380"/>
  <c r="B275" i="380"/>
  <c r="B276" i="380"/>
  <c r="B277" i="380"/>
  <c r="B278" i="380"/>
  <c r="B279" i="380"/>
  <c r="B280" i="380"/>
  <c r="B281" i="380"/>
  <c r="B282" i="380"/>
  <c r="B283" i="380"/>
  <c r="B284" i="380"/>
  <c r="B285" i="380"/>
  <c r="B286" i="380"/>
  <c r="B287" i="380"/>
  <c r="B288" i="380"/>
  <c r="B289" i="380"/>
  <c r="B290" i="380"/>
  <c r="B291" i="380"/>
  <c r="B292" i="380"/>
  <c r="B293" i="380"/>
  <c r="B294" i="380"/>
  <c r="B295" i="380"/>
  <c r="B296" i="380"/>
  <c r="B297" i="380"/>
  <c r="B298" i="380"/>
  <c r="B299" i="380"/>
  <c r="C2" i="389" l="1"/>
  <c r="B2" i="389"/>
  <c r="C2" i="388" l="1"/>
  <c r="E77" i="386" l="1"/>
  <c r="D77" i="386"/>
  <c r="E69" i="386"/>
  <c r="D69" i="386"/>
  <c r="B14" i="3"/>
  <c r="B2" i="388"/>
  <c r="B13" i="3"/>
  <c r="I11" i="373" l="1"/>
  <c r="I12" i="373"/>
  <c r="H6" i="373"/>
  <c r="L6" i="373"/>
  <c r="L5" i="373"/>
  <c r="L4" i="373"/>
  <c r="L3" i="373"/>
  <c r="K6" i="373"/>
  <c r="K5" i="373"/>
  <c r="K4" i="373"/>
  <c r="K3" i="373"/>
  <c r="J6" i="373"/>
  <c r="J5" i="373"/>
  <c r="J4" i="373"/>
  <c r="J3" i="373"/>
  <c r="I6" i="373"/>
  <c r="I5" i="373"/>
  <c r="I4" i="373"/>
  <c r="I3" i="373"/>
  <c r="H5" i="373"/>
  <c r="H4" i="373"/>
  <c r="H3" i="373"/>
  <c r="D2" i="373"/>
  <c r="E17" i="373"/>
  <c r="D17" i="373"/>
  <c r="B17" i="373"/>
  <c r="B19" i="373"/>
  <c r="B18" i="373"/>
  <c r="D13" i="373"/>
  <c r="D12" i="373"/>
  <c r="D11" i="373"/>
  <c r="D10" i="373"/>
  <c r="C10" i="373"/>
  <c r="C13" i="373"/>
  <c r="C12" i="373"/>
  <c r="C11" i="373"/>
  <c r="B13" i="373"/>
  <c r="B12" i="373"/>
  <c r="B11" i="373"/>
  <c r="B10" i="373"/>
  <c r="D5" i="373"/>
  <c r="D4" i="373"/>
  <c r="D3" i="373"/>
  <c r="C5" i="373"/>
  <c r="C4" i="373"/>
  <c r="C3" i="373"/>
  <c r="C2" i="373"/>
  <c r="B6" i="373"/>
  <c r="B5" i="373"/>
  <c r="B4" i="373"/>
  <c r="B3" i="373"/>
  <c r="B2" i="373"/>
  <c r="E119" i="386"/>
  <c r="D119" i="386"/>
  <c r="E118" i="386"/>
  <c r="D118" i="386"/>
  <c r="E117" i="386"/>
  <c r="D117" i="386"/>
  <c r="E116" i="386"/>
  <c r="D116" i="386"/>
  <c r="E115" i="386"/>
  <c r="D115" i="386"/>
  <c r="E114" i="386"/>
  <c r="D114" i="386"/>
  <c r="E113" i="386"/>
  <c r="D113" i="386"/>
  <c r="E105" i="386"/>
  <c r="D105" i="386"/>
  <c r="E104" i="386"/>
  <c r="D104" i="386"/>
  <c r="E103" i="386"/>
  <c r="D103" i="386"/>
  <c r="E102" i="386"/>
  <c r="D102" i="386"/>
  <c r="E101" i="386"/>
  <c r="D101" i="386"/>
  <c r="E100" i="386"/>
  <c r="D100" i="386"/>
  <c r="E99" i="386"/>
  <c r="D99" i="386"/>
  <c r="E91" i="386"/>
  <c r="D91" i="386"/>
  <c r="E90" i="386"/>
  <c r="D90" i="386"/>
  <c r="E89" i="386"/>
  <c r="D89" i="386"/>
  <c r="E88" i="386"/>
  <c r="D88" i="386"/>
  <c r="E87" i="386"/>
  <c r="D87" i="386"/>
  <c r="E86" i="386"/>
  <c r="D86" i="386"/>
  <c r="E85" i="386"/>
  <c r="D85" i="386"/>
  <c r="E62" i="386"/>
  <c r="E53" i="386"/>
  <c r="E52" i="386"/>
  <c r="E51" i="386"/>
  <c r="E50" i="386"/>
  <c r="E49" i="386"/>
  <c r="E48" i="386"/>
  <c r="E47" i="386"/>
  <c r="E38" i="386"/>
  <c r="E37" i="386"/>
  <c r="E36" i="386"/>
  <c r="E35" i="386"/>
  <c r="E34" i="386"/>
  <c r="E33" i="386"/>
  <c r="E32" i="386"/>
  <c r="E23" i="386"/>
  <c r="E22" i="386"/>
  <c r="E21" i="386"/>
  <c r="E20" i="386"/>
  <c r="E19" i="386"/>
  <c r="E18" i="386"/>
  <c r="E17" i="386"/>
  <c r="E4" i="386"/>
  <c r="E5" i="386"/>
  <c r="E6" i="386"/>
  <c r="E7" i="386"/>
  <c r="E8" i="386"/>
  <c r="E9" i="386"/>
  <c r="E3" i="386"/>
  <c r="D62" i="386"/>
  <c r="D53" i="386"/>
  <c r="D52" i="386"/>
  <c r="D51" i="386"/>
  <c r="D50" i="386"/>
  <c r="D49" i="386"/>
  <c r="D48" i="386"/>
  <c r="D47" i="386"/>
  <c r="D38" i="386"/>
  <c r="D37" i="386"/>
  <c r="D36" i="386"/>
  <c r="D35" i="386"/>
  <c r="D34" i="386"/>
  <c r="D33" i="386"/>
  <c r="D32" i="386"/>
  <c r="D23" i="386"/>
  <c r="D22" i="386"/>
  <c r="D21" i="386"/>
  <c r="D20" i="386"/>
  <c r="D19" i="386"/>
  <c r="D18" i="386"/>
  <c r="D17" i="386"/>
  <c r="D4" i="386"/>
  <c r="D5" i="386"/>
  <c r="D6" i="386"/>
  <c r="D7" i="386"/>
  <c r="D8" i="386"/>
  <c r="D9" i="386"/>
  <c r="D3" i="386"/>
  <c r="AD337" i="377" l="1"/>
  <c r="AD157" i="377"/>
  <c r="AD143" i="377"/>
  <c r="AD90" i="377"/>
  <c r="AD88" i="377"/>
  <c r="AD72" i="377"/>
  <c r="AD74" i="376"/>
  <c r="AD164" i="376"/>
  <c r="AD378" i="376"/>
  <c r="AD427" i="376"/>
  <c r="AD545" i="376"/>
  <c r="AD549" i="376"/>
  <c r="AD694" i="376"/>
  <c r="AD730" i="376"/>
  <c r="AD735" i="376"/>
  <c r="AD768" i="376"/>
  <c r="AD790" i="376"/>
  <c r="AD796" i="376"/>
  <c r="AD892" i="376"/>
  <c r="AD932" i="376"/>
  <c r="AD954" i="376"/>
  <c r="AD959" i="376"/>
  <c r="AD1051" i="376"/>
  <c r="AD1155" i="376"/>
  <c r="AD1200" i="376"/>
  <c r="AD1235" i="376"/>
  <c r="AD3" i="377"/>
  <c r="AD8" i="377"/>
  <c r="AD10" i="377"/>
  <c r="AD17" i="377"/>
  <c r="AD20" i="377"/>
  <c r="AD22" i="377"/>
  <c r="AD23" i="377"/>
  <c r="AD26" i="377"/>
  <c r="AD27" i="377"/>
  <c r="AD28" i="377"/>
  <c r="AD29" i="377"/>
  <c r="AD30" i="377"/>
  <c r="AD33" i="377"/>
  <c r="AD34" i="377"/>
  <c r="AD36" i="377"/>
  <c r="AD38" i="377"/>
  <c r="AD39" i="377"/>
  <c r="AD41" i="377"/>
  <c r="AD42" i="377"/>
  <c r="AD43" i="377"/>
  <c r="AD44" i="377"/>
  <c r="AD49" i="377"/>
  <c r="AD50" i="377"/>
  <c r="AD53" i="377"/>
  <c r="AD54" i="377"/>
  <c r="AD55" i="377"/>
  <c r="AD56" i="377"/>
  <c r="AD57" i="377"/>
  <c r="AD59" i="377"/>
  <c r="AD60" i="377"/>
  <c r="AD61" i="377"/>
  <c r="AD62" i="377"/>
  <c r="AD63" i="377"/>
  <c r="AD64" i="377"/>
  <c r="AD66" i="377"/>
  <c r="AD68" i="377"/>
  <c r="AD74" i="377"/>
  <c r="AD75" i="377"/>
  <c r="AD76" i="377"/>
  <c r="AD77" i="377"/>
  <c r="AD81" i="377"/>
  <c r="AD84" i="377"/>
  <c r="AD89" i="377"/>
  <c r="AD92" i="377"/>
  <c r="AD93" i="377"/>
  <c r="AD96" i="377"/>
  <c r="AD97" i="377"/>
  <c r="AD98" i="377"/>
  <c r="AD100" i="377"/>
  <c r="AD101" i="377"/>
  <c r="AD102" i="377"/>
  <c r="AD103" i="377"/>
  <c r="AD105" i="377"/>
  <c r="AD106" i="377"/>
  <c r="AD108" i="377"/>
  <c r="AD110" i="377"/>
  <c r="AD114" i="377"/>
  <c r="AD115" i="377"/>
  <c r="AD116" i="377"/>
  <c r="AD117" i="377"/>
  <c r="AD123" i="377"/>
  <c r="AD124" i="377"/>
  <c r="AD125" i="377"/>
  <c r="AD126" i="377"/>
  <c r="AD128" i="377"/>
  <c r="AD130" i="377"/>
  <c r="AD131" i="377"/>
  <c r="AD132" i="377"/>
  <c r="AD135" i="377"/>
  <c r="AD136" i="377"/>
  <c r="AD137" i="377"/>
  <c r="AD141" i="377"/>
  <c r="AD148" i="377"/>
  <c r="AD149" i="377"/>
  <c r="AD150" i="377"/>
  <c r="AD152" i="377"/>
  <c r="AD153" i="377"/>
  <c r="AD156" i="377"/>
  <c r="AD158" i="377"/>
  <c r="AD159" i="377"/>
  <c r="AD162" i="377"/>
  <c r="AD164" i="377"/>
  <c r="AD165" i="377"/>
  <c r="AD167" i="377"/>
  <c r="AD169" i="377"/>
  <c r="AD170" i="377"/>
  <c r="AD172" i="377"/>
  <c r="AD173" i="377"/>
  <c r="AD174" i="377"/>
  <c r="AD176" i="377"/>
  <c r="AD178" i="377"/>
  <c r="AD179" i="377"/>
  <c r="AD181" i="377"/>
  <c r="AD184" i="377"/>
  <c r="AD185" i="377"/>
  <c r="AD187" i="377"/>
  <c r="AD188" i="377"/>
  <c r="AD189" i="377"/>
  <c r="AD192" i="377"/>
  <c r="AD196" i="377"/>
  <c r="AD197" i="377"/>
  <c r="AD198" i="377"/>
  <c r="AD199" i="377"/>
  <c r="AD201" i="377"/>
  <c r="AD204" i="377"/>
  <c r="AD207" i="377"/>
  <c r="AD209" i="377"/>
  <c r="AD212" i="377"/>
  <c r="AD217" i="377"/>
  <c r="AD219" i="377"/>
  <c r="AD220" i="377"/>
  <c r="AD226" i="377"/>
  <c r="AD227" i="377"/>
  <c r="AD228" i="377"/>
  <c r="AD229" i="377"/>
  <c r="AD231" i="377"/>
  <c r="AD238" i="377"/>
  <c r="AD239" i="377"/>
  <c r="AD241" i="377"/>
  <c r="AD245" i="377"/>
  <c r="AD247" i="377"/>
  <c r="AD248" i="377"/>
  <c r="AD249" i="377"/>
  <c r="AD250" i="377"/>
  <c r="AD251" i="377"/>
  <c r="AD253" i="377"/>
  <c r="AD254" i="377"/>
  <c r="AD255" i="377"/>
  <c r="AD259" i="377"/>
  <c r="AD260" i="377"/>
  <c r="AD262" i="377"/>
  <c r="AD263" i="377"/>
  <c r="AD264" i="377"/>
  <c r="AD265" i="377"/>
  <c r="AD266" i="377"/>
  <c r="AD269" i="377"/>
  <c r="AD270" i="377"/>
  <c r="AD271" i="377"/>
  <c r="AD272" i="377"/>
  <c r="AD274" i="377"/>
  <c r="AD275" i="377"/>
  <c r="AD277" i="377"/>
  <c r="AD283" i="377"/>
  <c r="AD284" i="377"/>
  <c r="AD285" i="377"/>
  <c r="AD286" i="377"/>
  <c r="AD287" i="377"/>
  <c r="AD289" i="377"/>
  <c r="AD290" i="377"/>
  <c r="AD291" i="377"/>
  <c r="AD292" i="377"/>
  <c r="AD295" i="377"/>
  <c r="AD296" i="377"/>
  <c r="AD297" i="377"/>
  <c r="AD298" i="377"/>
  <c r="AD299" i="377"/>
  <c r="AD305" i="377"/>
  <c r="AD308" i="377"/>
  <c r="AD312" i="377"/>
  <c r="AD313" i="377"/>
  <c r="AD314" i="377"/>
  <c r="AD316" i="377"/>
  <c r="AD317" i="377"/>
  <c r="AD318" i="377"/>
  <c r="AD319" i="377"/>
  <c r="AD320" i="377"/>
  <c r="AD322" i="377"/>
  <c r="AD323" i="377"/>
  <c r="AD324" i="377"/>
  <c r="AD325" i="377"/>
  <c r="AD326" i="377"/>
  <c r="AD329" i="377"/>
  <c r="AD331" i="377"/>
  <c r="AD333" i="377"/>
  <c r="AD338" i="377"/>
  <c r="AD339" i="377"/>
  <c r="AD340" i="377"/>
  <c r="AD342" i="377"/>
  <c r="AD343" i="377"/>
  <c r="AD345" i="377"/>
  <c r="AD346" i="377"/>
  <c r="AD347" i="377"/>
  <c r="AD349" i="377"/>
  <c r="AD351" i="377"/>
  <c r="AD354" i="377"/>
  <c r="AD355" i="377"/>
  <c r="AD356" i="377"/>
  <c r="AD357" i="377"/>
  <c r="AD358" i="377"/>
  <c r="AD360" i="377"/>
  <c r="AD361" i="377"/>
  <c r="AD363" i="377"/>
  <c r="AD364" i="377"/>
  <c r="AD366" i="377"/>
  <c r="AD368" i="377"/>
  <c r="AD369" i="377"/>
  <c r="AD370" i="377"/>
  <c r="AD372" i="377"/>
  <c r="AD373" i="377"/>
  <c r="AD374" i="377"/>
  <c r="AD375" i="377"/>
  <c r="AD376" i="377"/>
  <c r="AD377" i="377"/>
  <c r="AD384" i="377"/>
  <c r="AD388" i="377"/>
  <c r="AD391" i="377"/>
  <c r="AD393" i="377"/>
  <c r="AD396" i="377"/>
  <c r="AD397" i="377"/>
  <c r="AD399" i="377"/>
  <c r="AD402" i="377"/>
  <c r="AD403" i="377"/>
  <c r="AD406" i="377"/>
  <c r="AD407" i="377"/>
  <c r="AD408" i="377"/>
  <c r="AD410" i="377"/>
  <c r="AD416" i="377"/>
  <c r="AD417" i="377"/>
  <c r="AD418" i="377"/>
  <c r="AD421" i="377"/>
  <c r="AD423" i="377"/>
  <c r="AD424" i="377"/>
  <c r="AD425" i="377"/>
  <c r="AD432" i="377"/>
  <c r="AD435" i="377"/>
  <c r="AD438" i="377"/>
  <c r="AD439" i="377"/>
  <c r="AD442" i="377"/>
  <c r="AD447" i="377"/>
  <c r="AD449" i="377"/>
  <c r="AD450" i="377"/>
  <c r="AD3" i="376"/>
  <c r="AD5" i="376"/>
  <c r="AD6" i="376"/>
  <c r="AD9" i="376"/>
  <c r="AD12" i="376"/>
  <c r="AD14" i="376"/>
  <c r="AD15" i="376"/>
  <c r="AD17" i="376"/>
  <c r="AD19" i="376"/>
  <c r="AD23" i="376"/>
  <c r="AD26" i="376"/>
  <c r="AD30" i="376"/>
  <c r="AD32" i="376"/>
  <c r="AD33" i="376"/>
  <c r="AD35" i="376"/>
  <c r="AD37" i="376"/>
  <c r="AD42" i="376"/>
  <c r="AD44" i="376"/>
  <c r="AD45" i="376"/>
  <c r="AD46" i="376"/>
  <c r="AD48" i="376"/>
  <c r="AD50" i="376"/>
  <c r="AD51" i="376"/>
  <c r="AD53" i="376"/>
  <c r="AD55" i="376"/>
  <c r="AD57" i="376"/>
  <c r="AD58" i="376"/>
  <c r="AD59" i="376"/>
  <c r="AD61" i="376"/>
  <c r="AD62" i="376"/>
  <c r="AD63" i="376"/>
  <c r="AD64" i="376"/>
  <c r="AD68" i="376"/>
  <c r="AD69" i="376"/>
  <c r="AD70" i="376"/>
  <c r="AD71" i="376"/>
  <c r="AD75" i="376"/>
  <c r="AD76" i="376"/>
  <c r="AD77" i="376"/>
  <c r="AD78" i="376"/>
  <c r="AD79" i="376"/>
  <c r="AD80" i="376"/>
  <c r="AD82" i="376"/>
  <c r="AD85" i="376"/>
  <c r="AD86" i="376"/>
  <c r="AD87" i="376"/>
  <c r="AD90" i="376"/>
  <c r="AD91" i="376"/>
  <c r="AD92" i="376"/>
  <c r="AD93" i="376"/>
  <c r="AD94" i="376"/>
  <c r="AD95" i="376"/>
  <c r="AD99" i="376"/>
  <c r="AD100" i="376"/>
  <c r="AD102" i="376"/>
  <c r="AD103" i="376"/>
  <c r="AD106" i="376"/>
  <c r="AD110" i="376"/>
  <c r="AD111" i="376"/>
  <c r="AD112" i="376"/>
  <c r="AD113" i="376"/>
  <c r="AD114" i="376"/>
  <c r="AD115" i="376"/>
  <c r="AD117" i="376"/>
  <c r="AD120" i="376"/>
  <c r="AD121" i="376"/>
  <c r="AD126" i="376"/>
  <c r="AD127" i="376"/>
  <c r="AD128" i="376"/>
  <c r="AD129" i="376"/>
  <c r="AD130" i="376"/>
  <c r="AD132" i="376"/>
  <c r="AD133" i="376"/>
  <c r="AD134" i="376"/>
  <c r="AD136" i="376"/>
  <c r="AD138" i="376"/>
  <c r="AD139" i="376"/>
  <c r="AD141" i="376"/>
  <c r="AD142" i="376"/>
  <c r="AD143" i="376"/>
  <c r="AD144" i="376"/>
  <c r="AD145" i="376"/>
  <c r="AD146" i="376"/>
  <c r="AD147" i="376"/>
  <c r="AD148" i="376"/>
  <c r="AD149" i="376"/>
  <c r="AD153" i="376"/>
  <c r="AD158" i="376"/>
  <c r="AD159" i="376"/>
  <c r="AD160" i="376"/>
  <c r="AD161" i="376"/>
  <c r="AD163" i="376"/>
  <c r="AD167" i="376"/>
  <c r="AD169" i="376"/>
  <c r="AD170" i="376"/>
  <c r="AD171" i="376"/>
  <c r="AD173" i="376"/>
  <c r="AD174" i="376"/>
  <c r="AD175" i="376"/>
  <c r="AD179" i="376"/>
  <c r="AD180" i="376"/>
  <c r="AD181" i="376"/>
  <c r="AD183" i="376"/>
  <c r="AD184" i="376"/>
  <c r="AD185" i="376"/>
  <c r="AD190" i="376"/>
  <c r="AD193" i="376"/>
  <c r="AD196" i="376"/>
  <c r="AD198" i="376"/>
  <c r="AD199" i="376"/>
  <c r="AD200" i="376"/>
  <c r="AD203" i="376"/>
  <c r="AD208" i="376"/>
  <c r="AD210" i="376"/>
  <c r="AD211" i="376"/>
  <c r="AD216" i="376"/>
  <c r="AD217" i="376"/>
  <c r="AD218" i="376"/>
  <c r="AD223" i="376"/>
  <c r="AD224" i="376"/>
  <c r="AD225" i="376"/>
  <c r="AD226" i="376"/>
  <c r="AD227" i="376"/>
  <c r="AD232" i="376"/>
  <c r="AD233" i="376"/>
  <c r="AD234" i="376"/>
  <c r="AD235" i="376"/>
  <c r="AD237" i="376"/>
  <c r="AD238" i="376"/>
  <c r="AD239" i="376"/>
  <c r="AD240" i="376"/>
  <c r="AD244" i="376"/>
  <c r="AD245" i="376"/>
  <c r="AD246" i="376"/>
  <c r="AD248" i="376"/>
  <c r="AD252" i="376"/>
  <c r="AD254" i="376"/>
  <c r="AD258" i="376"/>
  <c r="AD263" i="376"/>
  <c r="AD264" i="376"/>
  <c r="AD265" i="376"/>
  <c r="AD271" i="376"/>
  <c r="AD274" i="376"/>
  <c r="AD276" i="376"/>
  <c r="AD277" i="376"/>
  <c r="AD278" i="376"/>
  <c r="AD279" i="376"/>
  <c r="AD281" i="376"/>
  <c r="AD282" i="376"/>
  <c r="AD283" i="376"/>
  <c r="AD285" i="376"/>
  <c r="AD286" i="376"/>
  <c r="AD287" i="376"/>
  <c r="AD295" i="376"/>
  <c r="AD297" i="376"/>
  <c r="AD298" i="376"/>
  <c r="AD303" i="376"/>
  <c r="AD305" i="376"/>
  <c r="AD310" i="376"/>
  <c r="AD311" i="376"/>
  <c r="AD312" i="376"/>
  <c r="AD313" i="376"/>
  <c r="AD316" i="376"/>
  <c r="AD317" i="376"/>
  <c r="AD318" i="376"/>
  <c r="AD319" i="376"/>
  <c r="AD320" i="376"/>
  <c r="AD324" i="376"/>
  <c r="AD325" i="376"/>
  <c r="AD327" i="376"/>
  <c r="AD330" i="376"/>
  <c r="AD331" i="376"/>
  <c r="AD332" i="376"/>
  <c r="AD333" i="376"/>
  <c r="AD335" i="376"/>
  <c r="AD338" i="376"/>
  <c r="AD339" i="376"/>
  <c r="AD346" i="376"/>
  <c r="AD347" i="376"/>
  <c r="AD348" i="376"/>
  <c r="AD350" i="376"/>
  <c r="AD355" i="376"/>
  <c r="AD357" i="376"/>
  <c r="AD360" i="376"/>
  <c r="AD361" i="376"/>
  <c r="AD363" i="376"/>
  <c r="AD364" i="376"/>
  <c r="AD365" i="376"/>
  <c r="AD366" i="376"/>
  <c r="AD367" i="376"/>
  <c r="AD368" i="376"/>
  <c r="AD369" i="376"/>
  <c r="AD370" i="376"/>
  <c r="AD371" i="376"/>
  <c r="AD372" i="376"/>
  <c r="AD373" i="376"/>
  <c r="AD375" i="376"/>
  <c r="AD377" i="376"/>
  <c r="AD382" i="376"/>
  <c r="AD383" i="376"/>
  <c r="AD387" i="376"/>
  <c r="AD391" i="376"/>
  <c r="AD392" i="376"/>
  <c r="AD395" i="376"/>
  <c r="AD399" i="376"/>
  <c r="AD401" i="376"/>
  <c r="AD403" i="376"/>
  <c r="AD404" i="376"/>
  <c r="AD405" i="376"/>
  <c r="AD410" i="376"/>
  <c r="AD411" i="376"/>
  <c r="AD414" i="376"/>
  <c r="AD419" i="376"/>
  <c r="AD420" i="376"/>
  <c r="AD421" i="376"/>
  <c r="AD423" i="376"/>
  <c r="AD424" i="376"/>
  <c r="AD425" i="376"/>
  <c r="AD430" i="376"/>
  <c r="AD431" i="376"/>
  <c r="AD432" i="376"/>
  <c r="AD434" i="376"/>
  <c r="AD435" i="376"/>
  <c r="AD439" i="376"/>
  <c r="AD441" i="376"/>
  <c r="AD444" i="376"/>
  <c r="AD445" i="376"/>
  <c r="AD446" i="376"/>
  <c r="AD447" i="376"/>
  <c r="AD448" i="376"/>
  <c r="AD449" i="376"/>
  <c r="AD450" i="376"/>
  <c r="AD455" i="376"/>
  <c r="AD459" i="376"/>
  <c r="AD464" i="376"/>
  <c r="AD469" i="376"/>
  <c r="AD470" i="376"/>
  <c r="AD471" i="376"/>
  <c r="AD472" i="376"/>
  <c r="AD474" i="376"/>
  <c r="AD475" i="376"/>
  <c r="AD476" i="376"/>
  <c r="AD481" i="376"/>
  <c r="AD482" i="376"/>
  <c r="AD483" i="376"/>
  <c r="AD484" i="376"/>
  <c r="AD485" i="376"/>
  <c r="AD487" i="376"/>
  <c r="AD489" i="376"/>
  <c r="AD490" i="376"/>
  <c r="AD492" i="376"/>
  <c r="AD497" i="376"/>
  <c r="AD498" i="376"/>
  <c r="AD499" i="376"/>
  <c r="AD500" i="376"/>
  <c r="AD502" i="376"/>
  <c r="AD503" i="376"/>
  <c r="AD505" i="376"/>
  <c r="AD506" i="376"/>
  <c r="AD507" i="376"/>
  <c r="AD508" i="376"/>
  <c r="AD510" i="376"/>
  <c r="AD511" i="376"/>
  <c r="AD512" i="376"/>
  <c r="AD514" i="376"/>
  <c r="AD518" i="376"/>
  <c r="AD520" i="376"/>
  <c r="AD523" i="376"/>
  <c r="AD525" i="376"/>
  <c r="AD526" i="376"/>
  <c r="AD527" i="376"/>
  <c r="AD531" i="376"/>
  <c r="AD537" i="376"/>
  <c r="AD538" i="376"/>
  <c r="AD542" i="376"/>
  <c r="AD543" i="376"/>
  <c r="AD544" i="376"/>
  <c r="AD547" i="376"/>
  <c r="AD548" i="376"/>
  <c r="AD552" i="376"/>
  <c r="AD553" i="376"/>
  <c r="AD555" i="376"/>
  <c r="AD556" i="376"/>
  <c r="AD565" i="376"/>
  <c r="AD567" i="376"/>
  <c r="AD568" i="376"/>
  <c r="AD569" i="376"/>
  <c r="AD571" i="376"/>
  <c r="AD572" i="376"/>
  <c r="AD573" i="376"/>
  <c r="AD574" i="376"/>
  <c r="AD577" i="376"/>
  <c r="AD578" i="376"/>
  <c r="AD579" i="376"/>
  <c r="AD580" i="376"/>
  <c r="AD586" i="376"/>
  <c r="AD587" i="376"/>
  <c r="AD588" i="376"/>
  <c r="AD589" i="376"/>
  <c r="AD590" i="376"/>
  <c r="AD591" i="376"/>
  <c r="AD593" i="376"/>
  <c r="AD594" i="376"/>
  <c r="AD595" i="376"/>
  <c r="AD596" i="376"/>
  <c r="AD597" i="376"/>
  <c r="AD598" i="376"/>
  <c r="AD600" i="376"/>
  <c r="AD601" i="376"/>
  <c r="AD602" i="376"/>
  <c r="AD603" i="376"/>
  <c r="AD606" i="376"/>
  <c r="AD608" i="376"/>
  <c r="AD609" i="376"/>
  <c r="AD614" i="376"/>
  <c r="AD619" i="376"/>
  <c r="AD620" i="376"/>
  <c r="AD625" i="376"/>
  <c r="AD626" i="376"/>
  <c r="AD627" i="376"/>
  <c r="AD629" i="376"/>
  <c r="AD631" i="376"/>
  <c r="AD638" i="376"/>
  <c r="AD639" i="376"/>
  <c r="AD642" i="376"/>
  <c r="AD645" i="376"/>
  <c r="AD646" i="376"/>
  <c r="AD647" i="376"/>
  <c r="AD648" i="376"/>
  <c r="AD649" i="376"/>
  <c r="AD653" i="376"/>
  <c r="AD660" i="376"/>
  <c r="AD661" i="376"/>
  <c r="AD662" i="376"/>
  <c r="AD663" i="376"/>
  <c r="AD667" i="376"/>
  <c r="AD668" i="376"/>
  <c r="AD669" i="376"/>
  <c r="AD671" i="376"/>
  <c r="AD673" i="376"/>
  <c r="AD674" i="376"/>
  <c r="AD677" i="376"/>
  <c r="AD678" i="376"/>
  <c r="AD679" i="376"/>
  <c r="AD680" i="376"/>
  <c r="AD682" i="376"/>
  <c r="AD684" i="376"/>
  <c r="AD685" i="376"/>
  <c r="AD686" i="376"/>
  <c r="AD687" i="376"/>
  <c r="AD688" i="376"/>
  <c r="AD689" i="376"/>
  <c r="AD692" i="376"/>
  <c r="AD693" i="376"/>
  <c r="AD695" i="376"/>
  <c r="AD696" i="376"/>
  <c r="AD699" i="376"/>
  <c r="AD702" i="376"/>
  <c r="AD704" i="376"/>
  <c r="AD709" i="376"/>
  <c r="AD711" i="376"/>
  <c r="AD712" i="376"/>
  <c r="AD716" i="376"/>
  <c r="AD717" i="376"/>
  <c r="AD718" i="376"/>
  <c r="AD727" i="376"/>
  <c r="AD734" i="376"/>
  <c r="AD736" i="376"/>
  <c r="AD737" i="376"/>
  <c r="AD738" i="376"/>
  <c r="AD739" i="376"/>
  <c r="AD744" i="376"/>
  <c r="AD746" i="376"/>
  <c r="AD748" i="376"/>
  <c r="AD749" i="376"/>
  <c r="AD750" i="376"/>
  <c r="AD751" i="376"/>
  <c r="AD752" i="376"/>
  <c r="AD760" i="376"/>
  <c r="AD762" i="376"/>
  <c r="AD763" i="376"/>
  <c r="AD764" i="376"/>
  <c r="AD769" i="376"/>
  <c r="AD772" i="376"/>
  <c r="AD773" i="376"/>
  <c r="AD774" i="376"/>
  <c r="AD775" i="376"/>
  <c r="AD777" i="376"/>
  <c r="AD779" i="376"/>
  <c r="AD780" i="376"/>
  <c r="AD781" i="376"/>
  <c r="AD783" i="376"/>
  <c r="AD786" i="376"/>
  <c r="AD787" i="376"/>
  <c r="AD788" i="376"/>
  <c r="AD791" i="376"/>
  <c r="AD793" i="376"/>
  <c r="AD794" i="376"/>
  <c r="AD795" i="376"/>
  <c r="AD797" i="376"/>
  <c r="AD799" i="376"/>
  <c r="AD801" i="376"/>
  <c r="AD802" i="376"/>
  <c r="AD803" i="376"/>
  <c r="AD804" i="376"/>
  <c r="AD807" i="376"/>
  <c r="AD812" i="376"/>
  <c r="AD815" i="376"/>
  <c r="AD818" i="376"/>
  <c r="AD819" i="376"/>
  <c r="AD820" i="376"/>
  <c r="AD823" i="376"/>
  <c r="AD824" i="376"/>
  <c r="AD832" i="376"/>
  <c r="AD833" i="376"/>
  <c r="AD837" i="376"/>
  <c r="AD838" i="376"/>
  <c r="AD839" i="376"/>
  <c r="AD842" i="376"/>
  <c r="AD843" i="376"/>
  <c r="AD845" i="376"/>
  <c r="AD849" i="376"/>
  <c r="AD854" i="376"/>
  <c r="AD855" i="376"/>
  <c r="AD859" i="376"/>
  <c r="AD861" i="376"/>
  <c r="AD863" i="376"/>
  <c r="AD864" i="376"/>
  <c r="AD865" i="376"/>
  <c r="AD871" i="376"/>
  <c r="AD872" i="376"/>
  <c r="AD874" i="376"/>
  <c r="AD875" i="376"/>
  <c r="AD878" i="376"/>
  <c r="AD879" i="376"/>
  <c r="AD880" i="376"/>
  <c r="AD881" i="376"/>
  <c r="AD882" i="376"/>
  <c r="AD885" i="376"/>
  <c r="AD886" i="376"/>
  <c r="AD887" i="376"/>
  <c r="AD888" i="376"/>
  <c r="AD891" i="376"/>
  <c r="AD893" i="376"/>
  <c r="AD894" i="376"/>
  <c r="AD898" i="376"/>
  <c r="AD901" i="376"/>
  <c r="AD902" i="376"/>
  <c r="AD903" i="376"/>
  <c r="AD905" i="376"/>
  <c r="AD906" i="376"/>
  <c r="AD913" i="376"/>
  <c r="AD915" i="376"/>
  <c r="AD917" i="376"/>
  <c r="AD919" i="376"/>
  <c r="AD920" i="376"/>
  <c r="AD921" i="376"/>
  <c r="AD924" i="376"/>
  <c r="AD925" i="376"/>
  <c r="AD927" i="376"/>
  <c r="AD931" i="376"/>
  <c r="AD933" i="376"/>
  <c r="AD937" i="376"/>
  <c r="AD938" i="376"/>
  <c r="AD941" i="376"/>
  <c r="AD942" i="376"/>
  <c r="AD943" i="376"/>
  <c r="AD945" i="376"/>
  <c r="AD946" i="376"/>
  <c r="AD947" i="376"/>
  <c r="AD948" i="376"/>
  <c r="AD949" i="376"/>
  <c r="AD950" i="376"/>
  <c r="AD952" i="376"/>
  <c r="AD953" i="376"/>
  <c r="AD956" i="376"/>
  <c r="AD957" i="376"/>
  <c r="AD960" i="376"/>
  <c r="AD961" i="376"/>
  <c r="AD963" i="376"/>
  <c r="AD964" i="376"/>
  <c r="AD965" i="376"/>
  <c r="AD967" i="376"/>
  <c r="AD968" i="376"/>
  <c r="AD970" i="376"/>
  <c r="AD971" i="376"/>
  <c r="AD973" i="376"/>
  <c r="AD975" i="376"/>
  <c r="AD978" i="376"/>
  <c r="AD980" i="376"/>
  <c r="AD981" i="376"/>
  <c r="AD988" i="376"/>
  <c r="AD989" i="376"/>
  <c r="AD990" i="376"/>
  <c r="AD991" i="376"/>
  <c r="AD993" i="376"/>
  <c r="AD994" i="376"/>
  <c r="AD996" i="376"/>
  <c r="AD998" i="376"/>
  <c r="AD1000" i="376"/>
  <c r="AD1002" i="376"/>
  <c r="AD1004" i="376"/>
  <c r="AD1005" i="376"/>
  <c r="AD1006" i="376"/>
  <c r="AD1007" i="376"/>
  <c r="AD1008" i="376"/>
  <c r="AD1009" i="376"/>
  <c r="AD1010" i="376"/>
  <c r="AD1012" i="376"/>
  <c r="AD1014" i="376"/>
  <c r="AD1015" i="376"/>
  <c r="AD1017" i="376"/>
  <c r="AD1018" i="376"/>
  <c r="AD1020" i="376"/>
  <c r="AD1021" i="376"/>
  <c r="AD1022" i="376"/>
  <c r="AD1024" i="376"/>
  <c r="AD1028" i="376"/>
  <c r="AD1029" i="376"/>
  <c r="AD1030" i="376"/>
  <c r="AD1031" i="376"/>
  <c r="AD1032" i="376"/>
  <c r="AD1035" i="376"/>
  <c r="AD1036" i="376"/>
  <c r="AD1037" i="376"/>
  <c r="AD1039" i="376"/>
  <c r="AD1041" i="376"/>
  <c r="AD1044" i="376"/>
  <c r="AD1045" i="376"/>
  <c r="AD1046" i="376"/>
  <c r="AD1047" i="376"/>
  <c r="AD1048" i="376"/>
  <c r="AD1049" i="376"/>
  <c r="AD1050" i="376"/>
  <c r="AD1053" i="376"/>
  <c r="AD1056" i="376"/>
  <c r="AD1061" i="376"/>
  <c r="AD1062" i="376"/>
  <c r="AD1064" i="376"/>
  <c r="AD1065" i="376"/>
  <c r="AD1066" i="376"/>
  <c r="AD1069" i="376"/>
  <c r="AD1072" i="376"/>
  <c r="AD1074" i="376"/>
  <c r="AD1079" i="376"/>
  <c r="AD1080" i="376"/>
  <c r="AD1082" i="376"/>
  <c r="AD1083" i="376"/>
  <c r="AD1086" i="376"/>
  <c r="AD1087" i="376"/>
  <c r="AD1089" i="376"/>
  <c r="AD1090" i="376"/>
  <c r="AD1091" i="376"/>
  <c r="AD1092" i="376"/>
  <c r="AD1093" i="376"/>
  <c r="AD1094" i="376"/>
  <c r="AD1095" i="376"/>
  <c r="AD1096" i="376"/>
  <c r="AD1097" i="376"/>
  <c r="AD1099" i="376"/>
  <c r="AD1101" i="376"/>
  <c r="AD1103" i="376"/>
  <c r="AD1109" i="376"/>
  <c r="AD1114" i="376"/>
  <c r="AD1115" i="376"/>
  <c r="AD1119" i="376"/>
  <c r="AD1120" i="376"/>
  <c r="AD1122" i="376"/>
  <c r="AD1123" i="376"/>
  <c r="AD1130" i="376"/>
  <c r="AD1131" i="376"/>
  <c r="AD1132" i="376"/>
  <c r="AD1133" i="376"/>
  <c r="AD1134" i="376"/>
  <c r="AD1135" i="376"/>
  <c r="AD1136" i="376"/>
  <c r="AD1137" i="376"/>
  <c r="AD1138" i="376"/>
  <c r="AD1139" i="376"/>
  <c r="AD1143" i="376"/>
  <c r="AD1144" i="376"/>
  <c r="AD1146" i="376"/>
  <c r="AD1153" i="376"/>
  <c r="AD1158" i="376"/>
  <c r="AD1159" i="376"/>
  <c r="AD1161" i="376"/>
  <c r="AD1162" i="376"/>
  <c r="AD1163" i="376"/>
  <c r="AD1164" i="376"/>
  <c r="AD1165" i="376"/>
  <c r="AD1166" i="376"/>
  <c r="AD1167" i="376"/>
  <c r="AD1168" i="376"/>
  <c r="AD1169" i="376"/>
  <c r="AD1171" i="376"/>
  <c r="AD1172" i="376"/>
  <c r="AD1176" i="376"/>
  <c r="AD1178" i="376"/>
  <c r="AD1180" i="376"/>
  <c r="AD1181" i="376"/>
  <c r="AD1183" i="376"/>
  <c r="AD1184" i="376"/>
  <c r="AD1186" i="376"/>
  <c r="AD1188" i="376"/>
  <c r="AD1190" i="376"/>
  <c r="AD1192" i="376"/>
  <c r="AD1193" i="376"/>
  <c r="AD1196" i="376"/>
  <c r="AD1197" i="376"/>
  <c r="AD1202" i="376"/>
  <c r="AD1203" i="376"/>
  <c r="AD1204" i="376"/>
  <c r="AD1209" i="376"/>
  <c r="AD1214" i="376"/>
  <c r="AD1220" i="376"/>
  <c r="AD1222" i="376"/>
  <c r="AD1225" i="376"/>
  <c r="AD1227" i="376"/>
  <c r="AD1230" i="376"/>
  <c r="AD1231" i="376"/>
  <c r="AD1232" i="376"/>
  <c r="AD1236" i="376"/>
  <c r="AD1237" i="376"/>
  <c r="AD1238" i="376"/>
  <c r="AD1240" i="376"/>
  <c r="AD1241" i="376"/>
  <c r="AD1242" i="376"/>
  <c r="AD1243" i="376"/>
  <c r="AD1246" i="376"/>
  <c r="AD1247" i="376"/>
  <c r="AD1248" i="376"/>
  <c r="AD1249" i="376"/>
  <c r="AD1250" i="376"/>
  <c r="AD1251" i="376"/>
  <c r="AD1252" i="376"/>
  <c r="AD1253" i="376"/>
  <c r="AD1256" i="376"/>
  <c r="AD1257" i="376"/>
  <c r="AD1258" i="376"/>
  <c r="AD1265" i="376"/>
  <c r="AD1269" i="376"/>
  <c r="AD4" i="377"/>
  <c r="AD5" i="377"/>
  <c r="AD11" i="377"/>
  <c r="AD13" i="377"/>
  <c r="AD16" i="377"/>
  <c r="AD24" i="377"/>
  <c r="AD25" i="377"/>
  <c r="AD31" i="377"/>
  <c r="AD32" i="377"/>
  <c r="AD35" i="377"/>
  <c r="AD37" i="377"/>
  <c r="AD40" i="377"/>
  <c r="AD46" i="377"/>
  <c r="AD47" i="377"/>
  <c r="AD48" i="377"/>
  <c r="AD58" i="377"/>
  <c r="AD65" i="377"/>
  <c r="AD69" i="377"/>
  <c r="AD71" i="377"/>
  <c r="AD79" i="377"/>
  <c r="AD80" i="377"/>
  <c r="AD85" i="377"/>
  <c r="AD86" i="377"/>
  <c r="AD87" i="377"/>
  <c r="AD91" i="377"/>
  <c r="AD111" i="377"/>
  <c r="AD112" i="377"/>
  <c r="AD113" i="377"/>
  <c r="AD118" i="377"/>
  <c r="AD119" i="377"/>
  <c r="AD121" i="377"/>
  <c r="AD129" i="377"/>
  <c r="AD133" i="377"/>
  <c r="AD142" i="377"/>
  <c r="AD144" i="377"/>
  <c r="AD146" i="377"/>
  <c r="AD147" i="377"/>
  <c r="AD151" i="377"/>
  <c r="AD154" i="377"/>
  <c r="AD160" i="377"/>
  <c r="AD175" i="377"/>
  <c r="AD177" i="377"/>
  <c r="AD180" i="377"/>
  <c r="AD183" i="377"/>
  <c r="AD186" i="377"/>
  <c r="AD191" i="377"/>
  <c r="AD195" i="377"/>
  <c r="AD202" i="377"/>
  <c r="AD203" i="377"/>
  <c r="AD206" i="377"/>
  <c r="AD211" i="377"/>
  <c r="AD213" i="377"/>
  <c r="AD215" i="377"/>
  <c r="AD224" i="377"/>
  <c r="AD225" i="377"/>
  <c r="AD230" i="377"/>
  <c r="AD232" i="377"/>
  <c r="AD234" i="377"/>
  <c r="AD242" i="377"/>
  <c r="AD244" i="377"/>
  <c r="AD246" i="377"/>
  <c r="AD252" i="377"/>
  <c r="AD256" i="377"/>
  <c r="AD258" i="377"/>
  <c r="AD267" i="377"/>
  <c r="AD268" i="377"/>
  <c r="AD276" i="377"/>
  <c r="AD280" i="377"/>
  <c r="AD281" i="377"/>
  <c r="AD300" i="377"/>
  <c r="AD301" i="377"/>
  <c r="AD302" i="377"/>
  <c r="AD303" i="377"/>
  <c r="AD304" i="377"/>
  <c r="AD307" i="377"/>
  <c r="AD309" i="377"/>
  <c r="AD310" i="377"/>
  <c r="AD311" i="377"/>
  <c r="AD315" i="377"/>
  <c r="AD321" i="377"/>
  <c r="AD330" i="377"/>
  <c r="AD332" i="377"/>
  <c r="AD336" i="377"/>
  <c r="AD353" i="377"/>
  <c r="AD359" i="377"/>
  <c r="AD362" i="377"/>
  <c r="AD378" i="377"/>
  <c r="AD382" i="377"/>
  <c r="AD385" i="377"/>
  <c r="AD386" i="377"/>
  <c r="AD387" i="377"/>
  <c r="AD390" i="377"/>
  <c r="AD392" i="377"/>
  <c r="AD394" i="377"/>
  <c r="AD400" i="377"/>
  <c r="AD404" i="377"/>
  <c r="AD409" i="377"/>
  <c r="AD411" i="377"/>
  <c r="AD412" i="377"/>
  <c r="AD413" i="377"/>
  <c r="AD420" i="377"/>
  <c r="AD422" i="377"/>
  <c r="AD428" i="377"/>
  <c r="AD430" i="377"/>
  <c r="AD431" i="377"/>
  <c r="AD433" i="377"/>
  <c r="AD437" i="377"/>
  <c r="AD441" i="377"/>
  <c r="AD443" i="377"/>
  <c r="AD445" i="377"/>
  <c r="AD446" i="377"/>
  <c r="AD448" i="377"/>
  <c r="AD2" i="387"/>
  <c r="AD4" i="376"/>
  <c r="AD8" i="376"/>
  <c r="AD11" i="376"/>
  <c r="AD13" i="376"/>
  <c r="AD18" i="376"/>
  <c r="AD20" i="376"/>
  <c r="AD21" i="376"/>
  <c r="AD22" i="376"/>
  <c r="AD27" i="376"/>
  <c r="AD31" i="376"/>
  <c r="AD36" i="376"/>
  <c r="AD38" i="376"/>
  <c r="AD39" i="376"/>
  <c r="AD40" i="376"/>
  <c r="AD43" i="376"/>
  <c r="AD47" i="376"/>
  <c r="AD49" i="376"/>
  <c r="AD54" i="376"/>
  <c r="AD73" i="376"/>
  <c r="AD81" i="376"/>
  <c r="AD83" i="376"/>
  <c r="AD84" i="376"/>
  <c r="AD88" i="376"/>
  <c r="AD89" i="376"/>
  <c r="AD97" i="376"/>
  <c r="AD104" i="376"/>
  <c r="AD105" i="376"/>
  <c r="AD107" i="376"/>
  <c r="AD118" i="376"/>
  <c r="AD122" i="376"/>
  <c r="AD123" i="376"/>
  <c r="AD124" i="376"/>
  <c r="AD131" i="376"/>
  <c r="AD135" i="376"/>
  <c r="AD137" i="376"/>
  <c r="AD140" i="376"/>
  <c r="AD155" i="376"/>
  <c r="AD165" i="376"/>
  <c r="AD168" i="376"/>
  <c r="AD176" i="376"/>
  <c r="AD178" i="376"/>
  <c r="AD182" i="376"/>
  <c r="AD187" i="376"/>
  <c r="AD188" i="376"/>
  <c r="AD189" i="376"/>
  <c r="AD191" i="376"/>
  <c r="AD195" i="376"/>
  <c r="AD197" i="376"/>
  <c r="AD202" i="376"/>
  <c r="AD204" i="376"/>
  <c r="AD205" i="376"/>
  <c r="AD209" i="376"/>
  <c r="AD213" i="376"/>
  <c r="AD215" i="376"/>
  <c r="AD219" i="376"/>
  <c r="AD228" i="376"/>
  <c r="AD236" i="376"/>
  <c r="AD241" i="376"/>
  <c r="AD242" i="376"/>
  <c r="AD243" i="376"/>
  <c r="AD250" i="376"/>
  <c r="AD251" i="376"/>
  <c r="AD253" i="376"/>
  <c r="AD257" i="376"/>
  <c r="AD266" i="376"/>
  <c r="AD268" i="376"/>
  <c r="AD269" i="376"/>
  <c r="AD284" i="376"/>
  <c r="AD288" i="376"/>
  <c r="AD291" i="376"/>
  <c r="AD293" i="376"/>
  <c r="AD299" i="376"/>
  <c r="AD301" i="376"/>
  <c r="AD302" i="376"/>
  <c r="AD306" i="376"/>
  <c r="AD307" i="376"/>
  <c r="AD308" i="376"/>
  <c r="AD309" i="376"/>
  <c r="AD314" i="376"/>
  <c r="AD315" i="376"/>
  <c r="AD321" i="376"/>
  <c r="AD322" i="376"/>
  <c r="AD323" i="376"/>
  <c r="AD328" i="376"/>
  <c r="AD329" i="376"/>
  <c r="AD336" i="376"/>
  <c r="AD340" i="376"/>
  <c r="AD342" i="376"/>
  <c r="AD343" i="376"/>
  <c r="AD344" i="376"/>
  <c r="AD351" i="376"/>
  <c r="AD354" i="376"/>
  <c r="AD358" i="376"/>
  <c r="AD359" i="376"/>
  <c r="AD362" i="376"/>
  <c r="AD374" i="376"/>
  <c r="AD379" i="376"/>
  <c r="AD384" i="376"/>
  <c r="AD385" i="376"/>
  <c r="AD386" i="376"/>
  <c r="AD388" i="376"/>
  <c r="AD389" i="376"/>
  <c r="AD390" i="376"/>
  <c r="AD396" i="376"/>
  <c r="AD397" i="376"/>
  <c r="AD398" i="376"/>
  <c r="AD402" i="376"/>
  <c r="AD406" i="376"/>
  <c r="AD407" i="376"/>
  <c r="AD415" i="376"/>
  <c r="AD416" i="376"/>
  <c r="AD417" i="376"/>
  <c r="AD433" i="376"/>
  <c r="AD440" i="376"/>
  <c r="AD442" i="376"/>
  <c r="AD454" i="376"/>
  <c r="AD457" i="376"/>
  <c r="AD458" i="376"/>
  <c r="AD460" i="376"/>
  <c r="AD465" i="376"/>
  <c r="AD466" i="376"/>
  <c r="AD467" i="376"/>
  <c r="AD473" i="376"/>
  <c r="AD494" i="376"/>
  <c r="AD495" i="376"/>
  <c r="AD504" i="376"/>
  <c r="AD509" i="376"/>
  <c r="AD515" i="376"/>
  <c r="AD516" i="376"/>
  <c r="AD517" i="376"/>
  <c r="AD519" i="376"/>
  <c r="AD521" i="376"/>
  <c r="AD528" i="376"/>
  <c r="AD529" i="376"/>
  <c r="AD533" i="376"/>
  <c r="AD534" i="376"/>
  <c r="AD536" i="376"/>
  <c r="AD540" i="376"/>
  <c r="AD550" i="376"/>
  <c r="AD551" i="376"/>
  <c r="AD554" i="376"/>
  <c r="AD557" i="376"/>
  <c r="AD558" i="376"/>
  <c r="AD560" i="376"/>
  <c r="AD561" i="376"/>
  <c r="AD562" i="376"/>
  <c r="AD570" i="376"/>
  <c r="AD575" i="376"/>
  <c r="AD581" i="376"/>
  <c r="AD582" i="376"/>
  <c r="AD585" i="376"/>
  <c r="AD599" i="376"/>
  <c r="AD605" i="376"/>
  <c r="AD610" i="376"/>
  <c r="AD611" i="376"/>
  <c r="AD615" i="376"/>
  <c r="AD618" i="376"/>
  <c r="AD621" i="376"/>
  <c r="AD624" i="376"/>
  <c r="AD628" i="376"/>
  <c r="AD658" i="376"/>
  <c r="AD659" i="376"/>
  <c r="AD665" i="376"/>
  <c r="AD675" i="376"/>
  <c r="AD681" i="376"/>
  <c r="AD691" i="376"/>
  <c r="AD698" i="376"/>
  <c r="AD703" i="376"/>
  <c r="AD705" i="376"/>
  <c r="AD706" i="376"/>
  <c r="AD707" i="376"/>
  <c r="AD710" i="376"/>
  <c r="AD713" i="376"/>
  <c r="AD714" i="376"/>
  <c r="AD715" i="376"/>
  <c r="AD719" i="376"/>
  <c r="AD720" i="376"/>
  <c r="AD722" i="376"/>
  <c r="AD723" i="376"/>
  <c r="AD724" i="376"/>
  <c r="AD725" i="376"/>
  <c r="AD726" i="376"/>
  <c r="AD728" i="376"/>
  <c r="AD731" i="376"/>
  <c r="AD732" i="376"/>
  <c r="AD733" i="376"/>
  <c r="AD741" i="376"/>
  <c r="AD745" i="376"/>
  <c r="AD754" i="376"/>
  <c r="AD755" i="376"/>
  <c r="AD756" i="376"/>
  <c r="AD757" i="376"/>
  <c r="AD770" i="376"/>
  <c r="AD776" i="376"/>
  <c r="AD782" i="376"/>
  <c r="AD784" i="376"/>
  <c r="AD785" i="376"/>
  <c r="AD792" i="376"/>
  <c r="AD798" i="376"/>
  <c r="AD800" i="376"/>
  <c r="AD805" i="376"/>
  <c r="AD816" i="376"/>
  <c r="AD825" i="376"/>
  <c r="AD826" i="376"/>
  <c r="AD835" i="376"/>
  <c r="AD840" i="376"/>
  <c r="AD847" i="376"/>
  <c r="AD848" i="376"/>
  <c r="AD850" i="376"/>
  <c r="AD857" i="376"/>
  <c r="AD866" i="376"/>
  <c r="AD867" i="376"/>
  <c r="AD870" i="376"/>
  <c r="AD884" i="376"/>
  <c r="AD895" i="376"/>
  <c r="AD897" i="376"/>
  <c r="AD899" i="376"/>
  <c r="AD900" i="376"/>
  <c r="AD907" i="376"/>
  <c r="AD908" i="376"/>
  <c r="AD909" i="376"/>
  <c r="AD910" i="376"/>
  <c r="AD911" i="376"/>
  <c r="AD912" i="376"/>
  <c r="AD914" i="376"/>
  <c r="AD916" i="376"/>
  <c r="AD918" i="376"/>
  <c r="AD922" i="376"/>
  <c r="AD928" i="376"/>
  <c r="AD930" i="376"/>
  <c r="AD934" i="376"/>
  <c r="AD935" i="376"/>
  <c r="AD936" i="376"/>
  <c r="AD939" i="376"/>
  <c r="AD940" i="376"/>
  <c r="AD944" i="376"/>
  <c r="AD951" i="376"/>
  <c r="AD955" i="376"/>
  <c r="AD958" i="376"/>
  <c r="AD962" i="376"/>
  <c r="AD966" i="376"/>
  <c r="AD974" i="376"/>
  <c r="AD976" i="376"/>
  <c r="AD977" i="376"/>
  <c r="AD979" i="376"/>
  <c r="AD982" i="376"/>
  <c r="AD986" i="376"/>
  <c r="AD995" i="376"/>
  <c r="AD997" i="376"/>
  <c r="AD1001" i="376"/>
  <c r="AD1016" i="376"/>
  <c r="AD1019" i="376"/>
  <c r="AD1023" i="376"/>
  <c r="AD1025" i="376"/>
  <c r="AD1034" i="376"/>
  <c r="AD1038" i="376"/>
  <c r="AD1040" i="376"/>
  <c r="AD1043" i="376"/>
  <c r="AD1052" i="376"/>
  <c r="AD1054" i="376"/>
  <c r="AD1055" i="376"/>
  <c r="AD1057" i="376"/>
  <c r="AD1058" i="376"/>
  <c r="AD1059" i="376"/>
  <c r="AD1067" i="376"/>
  <c r="AD1070" i="376"/>
  <c r="AD1071" i="376"/>
  <c r="AD1085" i="376"/>
  <c r="AD1088" i="376"/>
  <c r="AD1098" i="376"/>
  <c r="AD1100" i="376"/>
  <c r="AD1102" i="376"/>
  <c r="AD1105" i="376"/>
  <c r="AD1106" i="376"/>
  <c r="AD1107" i="376"/>
  <c r="AD1108" i="376"/>
  <c r="AD1110" i="376"/>
  <c r="AD1111" i="376"/>
  <c r="AD1112" i="376"/>
  <c r="AD1113" i="376"/>
  <c r="AD1116" i="376"/>
  <c r="AD1117" i="376"/>
  <c r="AD1118" i="376"/>
  <c r="AD1121" i="376"/>
  <c r="AD1125" i="376"/>
  <c r="AD1129" i="376"/>
  <c r="AD1141" i="376"/>
  <c r="AD1145" i="376"/>
  <c r="AD1148" i="376"/>
  <c r="AD1149" i="376"/>
  <c r="AD1150" i="376"/>
  <c r="AD1151" i="376"/>
  <c r="AD1154" i="376"/>
  <c r="AD1156" i="376"/>
  <c r="AD1157" i="376"/>
  <c r="AD1160" i="376"/>
  <c r="AD1170" i="376"/>
  <c r="AD1174" i="376"/>
  <c r="AD1175" i="376"/>
  <c r="AD1182" i="376"/>
  <c r="AD1185" i="376"/>
  <c r="AD1189" i="376"/>
  <c r="AD1191" i="376"/>
  <c r="AD1194" i="376"/>
  <c r="AD1195" i="376"/>
  <c r="AD1199" i="376"/>
  <c r="AD1206" i="376"/>
  <c r="AD1207" i="376"/>
  <c r="AD1208" i="376"/>
  <c r="AD1213" i="376"/>
  <c r="AD1216" i="376"/>
  <c r="AD1217" i="376"/>
  <c r="AD1219" i="376"/>
  <c r="AD1224" i="376"/>
  <c r="AD1233" i="376"/>
  <c r="AD1254" i="376"/>
  <c r="AD1255" i="376"/>
  <c r="AD1260" i="376"/>
  <c r="AD1261" i="376"/>
  <c r="AD1264" i="376"/>
  <c r="AD9" i="377"/>
  <c r="AD12" i="377"/>
  <c r="AD14" i="377"/>
  <c r="AD15" i="377"/>
  <c r="AD18" i="377"/>
  <c r="AD51" i="377"/>
  <c r="AD52" i="377"/>
  <c r="AD67" i="377"/>
  <c r="AD70" i="377"/>
  <c r="AD73" i="377"/>
  <c r="AD94" i="377"/>
  <c r="AD99" i="377"/>
  <c r="AD107" i="377"/>
  <c r="AD109" i="377"/>
  <c r="AD120" i="377"/>
  <c r="AD134" i="377"/>
  <c r="AD138" i="377"/>
  <c r="AD145" i="377"/>
  <c r="AD155" i="377"/>
  <c r="AD163" i="377"/>
  <c r="AD171" i="377"/>
  <c r="AD182" i="377"/>
  <c r="AD190" i="377"/>
  <c r="AD200" i="377"/>
  <c r="AD205" i="377"/>
  <c r="AD210" i="377"/>
  <c r="AD221" i="377"/>
  <c r="AD222" i="377"/>
  <c r="AD235" i="377"/>
  <c r="AD236" i="377"/>
  <c r="AD243" i="377"/>
  <c r="AD261" i="377"/>
  <c r="AD282" i="377"/>
  <c r="AD293" i="377"/>
  <c r="AD306" i="377"/>
  <c r="AD328" i="377"/>
  <c r="AD341" i="377"/>
  <c r="AD367" i="377"/>
  <c r="AD371" i="377"/>
  <c r="AD379" i="377"/>
  <c r="AD380" i="377"/>
  <c r="AD381" i="377"/>
  <c r="AD383" i="377"/>
  <c r="AD398" i="377"/>
  <c r="AD414" i="377"/>
  <c r="AD434" i="377"/>
  <c r="AD7" i="376"/>
  <c r="AD24" i="376"/>
  <c r="AD25" i="376"/>
  <c r="AD29" i="376"/>
  <c r="AD34" i="376"/>
  <c r="AD66" i="376"/>
  <c r="AD101" i="376"/>
  <c r="AD116" i="376"/>
  <c r="AD119" i="376"/>
  <c r="AD152" i="376"/>
  <c r="AD154" i="376"/>
  <c r="AD156" i="376"/>
  <c r="AD162" i="376"/>
  <c r="AD172" i="376"/>
  <c r="AD177" i="376"/>
  <c r="AD186" i="376"/>
  <c r="AD192" i="376"/>
  <c r="AD206" i="376"/>
  <c r="AD212" i="376"/>
  <c r="AD214" i="376"/>
  <c r="AD221" i="376"/>
  <c r="AD230" i="376"/>
  <c r="AD259" i="376"/>
  <c r="AD260" i="376"/>
  <c r="AD261" i="376"/>
  <c r="AD270" i="376"/>
  <c r="AD272" i="376"/>
  <c r="AD273" i="376"/>
  <c r="AD280" i="376"/>
  <c r="AD326" i="376"/>
  <c r="AD334" i="376"/>
  <c r="AD345" i="376"/>
  <c r="AD356" i="376"/>
  <c r="AD376" i="376"/>
  <c r="AD393" i="376"/>
  <c r="AD394" i="376"/>
  <c r="AD400" i="376"/>
  <c r="AD408" i="376"/>
  <c r="AD413" i="376"/>
  <c r="AD418" i="376"/>
  <c r="AD428" i="376"/>
  <c r="AD437" i="376"/>
  <c r="AD438" i="376"/>
  <c r="AD443" i="376"/>
  <c r="AD453" i="376"/>
  <c r="AD456" i="376"/>
  <c r="AD461" i="376"/>
  <c r="AD463" i="376"/>
  <c r="AD468" i="376"/>
  <c r="AD522" i="376"/>
  <c r="AD535" i="376"/>
  <c r="AD539" i="376"/>
  <c r="AD541" i="376"/>
  <c r="AD559" i="376"/>
  <c r="AD563" i="376"/>
  <c r="AD564" i="376"/>
  <c r="AD566" i="376"/>
  <c r="AD576" i="376"/>
  <c r="AD613" i="376"/>
  <c r="AD630" i="376"/>
  <c r="AD633" i="376"/>
  <c r="AD636" i="376"/>
  <c r="AD637" i="376"/>
  <c r="AD643" i="376"/>
  <c r="AD650" i="376"/>
  <c r="AD651" i="376"/>
  <c r="AD654" i="376"/>
  <c r="AD656" i="376"/>
  <c r="AD664" i="376"/>
  <c r="AD683" i="376"/>
  <c r="AD701" i="376"/>
  <c r="AD708" i="376"/>
  <c r="AD721" i="376"/>
  <c r="AD740" i="376"/>
  <c r="AD742" i="376"/>
  <c r="AD743" i="376"/>
  <c r="AD761" i="376"/>
  <c r="AD765" i="376"/>
  <c r="AD766" i="376"/>
  <c r="AD789" i="376"/>
  <c r="AD809" i="376"/>
  <c r="AD810" i="376"/>
  <c r="AD817" i="376"/>
  <c r="AD827" i="376"/>
  <c r="AD829" i="376"/>
  <c r="AD841" i="376"/>
  <c r="AD852" i="376"/>
  <c r="AD856" i="376"/>
  <c r="AD860" i="376"/>
  <c r="AD873" i="376"/>
  <c r="AD876" i="376"/>
  <c r="AD889" i="376"/>
  <c r="AD923" i="376"/>
  <c r="AD929" i="376"/>
  <c r="AD985" i="376"/>
  <c r="AD987" i="376"/>
  <c r="AD992" i="376"/>
  <c r="AD999" i="376"/>
  <c r="AD1003" i="376"/>
  <c r="AD1026" i="376"/>
  <c r="AD1027" i="376"/>
  <c r="AD1042" i="376"/>
  <c r="AD1063" i="376"/>
  <c r="AD1068" i="376"/>
  <c r="AD1077" i="376"/>
  <c r="AD1081" i="376"/>
  <c r="AD1124" i="376"/>
  <c r="AD1127" i="376"/>
  <c r="AD1128" i="376"/>
  <c r="AD1140" i="376"/>
  <c r="AD1147" i="376"/>
  <c r="AD1152" i="376"/>
  <c r="AD1177" i="376"/>
  <c r="AD1205" i="376"/>
  <c r="AD1210" i="376"/>
  <c r="AD1211" i="376"/>
  <c r="AD1215" i="376"/>
  <c r="AD1226" i="376"/>
  <c r="AD1228" i="376"/>
  <c r="AD1239" i="376"/>
  <c r="AD1259" i="376"/>
  <c r="AD1262" i="376"/>
  <c r="AD1267" i="376"/>
  <c r="AD7" i="377"/>
  <c r="AD19" i="377"/>
  <c r="AD21" i="377"/>
  <c r="AD45" i="377"/>
  <c r="AD78" i="377"/>
  <c r="AD82" i="377"/>
  <c r="AD83" i="377"/>
  <c r="AD95" i="377"/>
  <c r="AD122" i="377"/>
  <c r="AD127" i="377"/>
  <c r="AD139" i="377"/>
  <c r="AD161" i="377"/>
  <c r="AD193" i="377"/>
  <c r="AD194" i="377"/>
  <c r="AD208" i="377"/>
  <c r="AD214" i="377"/>
  <c r="AD216" i="377"/>
  <c r="AD218" i="377"/>
  <c r="AD223" i="377"/>
  <c r="AD233" i="377"/>
  <c r="AD237" i="377"/>
  <c r="AD257" i="377"/>
  <c r="AD273" i="377"/>
  <c r="AD288" i="377"/>
  <c r="AD294" i="377"/>
  <c r="AD327" i="377"/>
  <c r="AD334" i="377"/>
  <c r="AD344" i="377"/>
  <c r="AD348" i="377"/>
  <c r="AD350" i="377"/>
  <c r="AD352" i="377"/>
  <c r="AD395" i="377"/>
  <c r="AD401" i="377"/>
  <c r="AD405" i="377"/>
  <c r="AD415" i="377"/>
  <c r="AD419" i="377"/>
  <c r="AD427" i="377"/>
  <c r="AD429" i="377"/>
  <c r="AD436" i="377"/>
  <c r="AD440" i="377"/>
  <c r="AD444" i="377"/>
  <c r="AD389" i="377"/>
  <c r="AD240" i="377"/>
  <c r="AD168" i="377"/>
  <c r="AD166" i="377"/>
  <c r="AD140" i="377"/>
  <c r="AD104" i="377"/>
  <c r="AD10" i="376"/>
  <c r="AD16" i="376"/>
  <c r="AD28" i="376"/>
  <c r="AD41" i="376"/>
  <c r="AD56" i="376"/>
  <c r="AD65" i="376"/>
  <c r="AD67" i="376"/>
  <c r="AD98" i="376"/>
  <c r="AD108" i="376"/>
  <c r="AD150" i="376"/>
  <c r="AD151" i="376"/>
  <c r="AD166" i="376"/>
  <c r="AD194" i="376"/>
  <c r="AD201" i="376"/>
  <c r="AD220" i="376"/>
  <c r="AD222" i="376"/>
  <c r="AD229" i="376"/>
  <c r="AD231" i="376"/>
  <c r="AD247" i="376"/>
  <c r="AD256" i="376"/>
  <c r="AD267" i="376"/>
  <c r="AD275" i="376"/>
  <c r="AD289" i="376"/>
  <c r="AD296" i="376"/>
  <c r="AD304" i="376"/>
  <c r="AD337" i="376"/>
  <c r="AD341" i="376"/>
  <c r="AD352" i="376"/>
  <c r="AD353" i="376"/>
  <c r="AD409" i="376"/>
  <c r="AD412" i="376"/>
  <c r="AD426" i="376"/>
  <c r="AD429" i="376"/>
  <c r="AD451" i="376"/>
  <c r="AD462" i="376"/>
  <c r="AD477" i="376"/>
  <c r="AD480" i="376"/>
  <c r="AD488" i="376"/>
  <c r="AD491" i="376"/>
  <c r="AD501" i="376"/>
  <c r="AD513" i="376"/>
  <c r="AD530" i="376"/>
  <c r="AD532" i="376"/>
  <c r="AD583" i="376"/>
  <c r="AD584" i="376"/>
  <c r="AD592" i="376"/>
  <c r="AD616" i="376"/>
  <c r="AD617" i="376"/>
  <c r="AD622" i="376"/>
  <c r="AD623" i="376"/>
  <c r="AD632" i="376"/>
  <c r="AD634" i="376"/>
  <c r="AD644" i="376"/>
  <c r="AD652" i="376"/>
  <c r="AD655" i="376"/>
  <c r="AD657" i="376"/>
  <c r="AD697" i="376"/>
  <c r="AD729" i="376"/>
  <c r="AD747" i="376"/>
  <c r="AD758" i="376"/>
  <c r="AD767" i="376"/>
  <c r="AD771" i="376"/>
  <c r="AD778" i="376"/>
  <c r="AD813" i="376"/>
  <c r="AD828" i="376"/>
  <c r="AD831" i="376"/>
  <c r="AD836" i="376"/>
  <c r="AD846" i="376"/>
  <c r="AD858" i="376"/>
  <c r="AD862" i="376"/>
  <c r="AD868" i="376"/>
  <c r="AD869" i="376"/>
  <c r="AD877" i="376"/>
  <c r="AD883" i="376"/>
  <c r="AD896" i="376"/>
  <c r="AD904" i="376"/>
  <c r="AD972" i="376"/>
  <c r="AD983" i="376"/>
  <c r="AD984" i="376"/>
  <c r="AD1011" i="376"/>
  <c r="AD1013" i="376"/>
  <c r="AD1033" i="376"/>
  <c r="AD1073" i="376"/>
  <c r="AD1075" i="376"/>
  <c r="AD1084" i="376"/>
  <c r="AD1104" i="376"/>
  <c r="AD1173" i="376"/>
  <c r="AD1179" i="376"/>
  <c r="AD1187" i="376"/>
  <c r="AD1198" i="376"/>
  <c r="AD1201" i="376"/>
  <c r="AD1212" i="376"/>
  <c r="AD1218" i="376"/>
  <c r="AD1221" i="376"/>
  <c r="AD1223" i="376"/>
  <c r="AD1229" i="376"/>
  <c r="AD1234" i="376"/>
  <c r="AD1268" i="376"/>
  <c r="AE3" i="377"/>
  <c r="AE8" i="377"/>
  <c r="AE10" i="377"/>
  <c r="AE17" i="377"/>
  <c r="AE20" i="377"/>
  <c r="AE22" i="377"/>
  <c r="AE23" i="377"/>
  <c r="AE26" i="377"/>
  <c r="AE27" i="377"/>
  <c r="AE28" i="377"/>
  <c r="AE29" i="377"/>
  <c r="AE30" i="377"/>
  <c r="AE33" i="377"/>
  <c r="AF33" i="377" s="1"/>
  <c r="AE34" i="377"/>
  <c r="AE36" i="377"/>
  <c r="AE38" i="377"/>
  <c r="AE39" i="377"/>
  <c r="AE41" i="377"/>
  <c r="AE42" i="377"/>
  <c r="AE43" i="377"/>
  <c r="AE44" i="377"/>
  <c r="AE49" i="377"/>
  <c r="AE50" i="377"/>
  <c r="AE53" i="377"/>
  <c r="AE54" i="377"/>
  <c r="AE55" i="377"/>
  <c r="AE56" i="377"/>
  <c r="AE57" i="377"/>
  <c r="AF57" i="377" s="1"/>
  <c r="AE59" i="377"/>
  <c r="AE60" i="377"/>
  <c r="AE61" i="377"/>
  <c r="AE62" i="377"/>
  <c r="AE63" i="377"/>
  <c r="AE64" i="377"/>
  <c r="AE66" i="377"/>
  <c r="AE68" i="377"/>
  <c r="AE74" i="377"/>
  <c r="AE75" i="377"/>
  <c r="AE76" i="377"/>
  <c r="AE77" i="377"/>
  <c r="AE81" i="377"/>
  <c r="AF81" i="377" s="1"/>
  <c r="AE84" i="377"/>
  <c r="AE89" i="377"/>
  <c r="AE92" i="377"/>
  <c r="AE93" i="377"/>
  <c r="AE96" i="377"/>
  <c r="AE97" i="377"/>
  <c r="AE98" i="377"/>
  <c r="AE100" i="377"/>
  <c r="AE101" i="377"/>
  <c r="AE102" i="377"/>
  <c r="AE103" i="377"/>
  <c r="AE105" i="377"/>
  <c r="AF105" i="377" s="1"/>
  <c r="AE106" i="377"/>
  <c r="AE108" i="377"/>
  <c r="AE110" i="377"/>
  <c r="AE114" i="377"/>
  <c r="AE115" i="377"/>
  <c r="AE116" i="377"/>
  <c r="AE117" i="377"/>
  <c r="AE123" i="377"/>
  <c r="AE124" i="377"/>
  <c r="AE125" i="377"/>
  <c r="AE126" i="377"/>
  <c r="AE128" i="377"/>
  <c r="AE130" i="377"/>
  <c r="AE131" i="377"/>
  <c r="AE132" i="377"/>
  <c r="AE135" i="377"/>
  <c r="AE136" i="377"/>
  <c r="AE137" i="377"/>
  <c r="AE141" i="377"/>
  <c r="AE148" i="377"/>
  <c r="AE149" i="377"/>
  <c r="AE150" i="377"/>
  <c r="AE152" i="377"/>
  <c r="AE153" i="377"/>
  <c r="AF153" i="377" s="1"/>
  <c r="AE156" i="377"/>
  <c r="AE158" i="377"/>
  <c r="AE159" i="377"/>
  <c r="AE162" i="377"/>
  <c r="AE164" i="377"/>
  <c r="AE165" i="377"/>
  <c r="AE167" i="377"/>
  <c r="AE169" i="377"/>
  <c r="AE170" i="377"/>
  <c r="AE172" i="377"/>
  <c r="AE173" i="377"/>
  <c r="AE174" i="377"/>
  <c r="AE176" i="377"/>
  <c r="AE178" i="377"/>
  <c r="AE179" i="377"/>
  <c r="AE181" i="377"/>
  <c r="AE184" i="377"/>
  <c r="AE185" i="377"/>
  <c r="AE187" i="377"/>
  <c r="AE188" i="377"/>
  <c r="AE189" i="377"/>
  <c r="AE192" i="377"/>
  <c r="AE196" i="377"/>
  <c r="AE197" i="377"/>
  <c r="AE198" i="377"/>
  <c r="AE199" i="377"/>
  <c r="AE201" i="377"/>
  <c r="AF201" i="377" s="1"/>
  <c r="AE204" i="377"/>
  <c r="AE207" i="377"/>
  <c r="AE209" i="377"/>
  <c r="AE212" i="377"/>
  <c r="AE217" i="377"/>
  <c r="AE219" i="377"/>
  <c r="AE220" i="377"/>
  <c r="AE226" i="377"/>
  <c r="AE227" i="377"/>
  <c r="AE228" i="377"/>
  <c r="AE229" i="377"/>
  <c r="AF229" i="377" s="1"/>
  <c r="AE231" i="377"/>
  <c r="AE238" i="377"/>
  <c r="AE239" i="377"/>
  <c r="AE241" i="377"/>
  <c r="AE245" i="377"/>
  <c r="AE247" i="377"/>
  <c r="AE248" i="377"/>
  <c r="AE249" i="377"/>
  <c r="AE250" i="377"/>
  <c r="AE251" i="377"/>
  <c r="AE253" i="377"/>
  <c r="AE254" i="377"/>
  <c r="AE255" i="377"/>
  <c r="AE259" i="377"/>
  <c r="AE260" i="377"/>
  <c r="AE262" i="377"/>
  <c r="AE263" i="377"/>
  <c r="AE264" i="377"/>
  <c r="AF264" i="377" s="1"/>
  <c r="AE265" i="377"/>
  <c r="AE266" i="377"/>
  <c r="AE269" i="377"/>
  <c r="AE270" i="377"/>
  <c r="AE271" i="377"/>
  <c r="AE272" i="377"/>
  <c r="AE274" i="377"/>
  <c r="AE275" i="377"/>
  <c r="AE277" i="377"/>
  <c r="AF277" i="377" s="1"/>
  <c r="AE283" i="377"/>
  <c r="AE284" i="377"/>
  <c r="AE285" i="377"/>
  <c r="AE286" i="377"/>
  <c r="AE287" i="377"/>
  <c r="AE289" i="377"/>
  <c r="AE290" i="377"/>
  <c r="AF290" i="377" s="1"/>
  <c r="AE291" i="377"/>
  <c r="AE292" i="377"/>
  <c r="AE295" i="377"/>
  <c r="AE296" i="377"/>
  <c r="AE297" i="377"/>
  <c r="AE298" i="377"/>
  <c r="AE299" i="377"/>
  <c r="AE305" i="377"/>
  <c r="AE308" i="377"/>
  <c r="AE312" i="377"/>
  <c r="AF312" i="377" s="1"/>
  <c r="AE313" i="377"/>
  <c r="AE314" i="377"/>
  <c r="AE316" i="377"/>
  <c r="AE317" i="377"/>
  <c r="AE318" i="377"/>
  <c r="AE319" i="377"/>
  <c r="AE320" i="377"/>
  <c r="AE322" i="377"/>
  <c r="AE323" i="377"/>
  <c r="AE324" i="377"/>
  <c r="AE325" i="377"/>
  <c r="AF325" i="377" s="1"/>
  <c r="AE326" i="377"/>
  <c r="AE329" i="377"/>
  <c r="AE331" i="377"/>
  <c r="AE333" i="377"/>
  <c r="AE338" i="377"/>
  <c r="AF338" i="377" s="1"/>
  <c r="AE339" i="377"/>
  <c r="AE340" i="377"/>
  <c r="AE342" i="377"/>
  <c r="AE343" i="377"/>
  <c r="AE345" i="377"/>
  <c r="AE346" i="377"/>
  <c r="AE347" i="377"/>
  <c r="AE349" i="377"/>
  <c r="AE351" i="377"/>
  <c r="AE354" i="377"/>
  <c r="AE355" i="377"/>
  <c r="AE356" i="377"/>
  <c r="AE357" i="377"/>
  <c r="AE358" i="377"/>
  <c r="AE360" i="377"/>
  <c r="AE361" i="377"/>
  <c r="AE363" i="377"/>
  <c r="AE364" i="377"/>
  <c r="AE366" i="377"/>
  <c r="AE368" i="377"/>
  <c r="AE369" i="377"/>
  <c r="AE370" i="377"/>
  <c r="AE372" i="377"/>
  <c r="AE373" i="377"/>
  <c r="AE374" i="377"/>
  <c r="AE375" i="377"/>
  <c r="AE376" i="377"/>
  <c r="AE377" i="377"/>
  <c r="AE384" i="377"/>
  <c r="AE388" i="377"/>
  <c r="AE391" i="377"/>
  <c r="AE393" i="377"/>
  <c r="AE396" i="377"/>
  <c r="AE397" i="377"/>
  <c r="AE399" i="377"/>
  <c r="AE402" i="377"/>
  <c r="AE403" i="377"/>
  <c r="AE406" i="377"/>
  <c r="AE407" i="377"/>
  <c r="AE408" i="377"/>
  <c r="AE410" i="377"/>
  <c r="AE416" i="377"/>
  <c r="AE417" i="377"/>
  <c r="AE418" i="377"/>
  <c r="AE421" i="377"/>
  <c r="AE423" i="377"/>
  <c r="AE424" i="377"/>
  <c r="AE425" i="377"/>
  <c r="AE432" i="377"/>
  <c r="AE435" i="377"/>
  <c r="AE438" i="377"/>
  <c r="AE439" i="377"/>
  <c r="AE442" i="377"/>
  <c r="AE447" i="377"/>
  <c r="AE449" i="377"/>
  <c r="AE450" i="377"/>
  <c r="AE3" i="376"/>
  <c r="AE5" i="376"/>
  <c r="AE6" i="376"/>
  <c r="AE9" i="376"/>
  <c r="AE12" i="376"/>
  <c r="AE14" i="376"/>
  <c r="AE15" i="376"/>
  <c r="AE17" i="376"/>
  <c r="AE19" i="376"/>
  <c r="AE23" i="376"/>
  <c r="AE26" i="376"/>
  <c r="AE30" i="376"/>
  <c r="AE32" i="376"/>
  <c r="AE33" i="376"/>
  <c r="AE35" i="376"/>
  <c r="AE37" i="376"/>
  <c r="AE42" i="376"/>
  <c r="AE44" i="376"/>
  <c r="AE45" i="376"/>
  <c r="AE46" i="376"/>
  <c r="AE48" i="376"/>
  <c r="AE50" i="376"/>
  <c r="AE51" i="376"/>
  <c r="AE53" i="376"/>
  <c r="AE55" i="376"/>
  <c r="AE57" i="376"/>
  <c r="AE58" i="376"/>
  <c r="AE59" i="376"/>
  <c r="AE61" i="376"/>
  <c r="AE62" i="376"/>
  <c r="AE63" i="376"/>
  <c r="AE64" i="376"/>
  <c r="AE68" i="376"/>
  <c r="AE69" i="376"/>
  <c r="AE70" i="376"/>
  <c r="AE71" i="376"/>
  <c r="AE75" i="376"/>
  <c r="AE76" i="376"/>
  <c r="AE77" i="376"/>
  <c r="AE78" i="376"/>
  <c r="AE79" i="376"/>
  <c r="AE80" i="376"/>
  <c r="AE82" i="376"/>
  <c r="AE85" i="376"/>
  <c r="AE86" i="376"/>
  <c r="AE87" i="376"/>
  <c r="AE90" i="376"/>
  <c r="AE91" i="376"/>
  <c r="AE92" i="376"/>
  <c r="AE93" i="376"/>
  <c r="AE94" i="376"/>
  <c r="AE95" i="376"/>
  <c r="AE99" i="376"/>
  <c r="AE100" i="376"/>
  <c r="AE102" i="376"/>
  <c r="AE103" i="376"/>
  <c r="AE106" i="376"/>
  <c r="AE110" i="376"/>
  <c r="AE111" i="376"/>
  <c r="AE112" i="376"/>
  <c r="AE113" i="376"/>
  <c r="AE114" i="376"/>
  <c r="AE115" i="376"/>
  <c r="AE117" i="376"/>
  <c r="AE120" i="376"/>
  <c r="AE121" i="376"/>
  <c r="AE126" i="376"/>
  <c r="AE127" i="376"/>
  <c r="AE128" i="376"/>
  <c r="AE129" i="376"/>
  <c r="AE130" i="376"/>
  <c r="AE132" i="376"/>
  <c r="AE133" i="376"/>
  <c r="AE134" i="376"/>
  <c r="AE136" i="376"/>
  <c r="AE138" i="376"/>
  <c r="AE139" i="376"/>
  <c r="AE141" i="376"/>
  <c r="AE142" i="376"/>
  <c r="AE143" i="376"/>
  <c r="AE144" i="376"/>
  <c r="AE145" i="376"/>
  <c r="AE146" i="376"/>
  <c r="AE147" i="376"/>
  <c r="AE148" i="376"/>
  <c r="AF148" i="376" s="1"/>
  <c r="AE149" i="376"/>
  <c r="AE153" i="376"/>
  <c r="AE158" i="376"/>
  <c r="AE159" i="376"/>
  <c r="AE160" i="376"/>
  <c r="AE161" i="376"/>
  <c r="AE163" i="376"/>
  <c r="AE167" i="376"/>
  <c r="AE169" i="376"/>
  <c r="AE170" i="376"/>
  <c r="AE171" i="376"/>
  <c r="AE173" i="376"/>
  <c r="AE174" i="376"/>
  <c r="AE175" i="376"/>
  <c r="AE179" i="376"/>
  <c r="AE180" i="376"/>
  <c r="AF180" i="376" s="1"/>
  <c r="AE181" i="376"/>
  <c r="AE183" i="376"/>
  <c r="AE184" i="376"/>
  <c r="AE185" i="376"/>
  <c r="AF185" i="376" s="1"/>
  <c r="AE190" i="376"/>
  <c r="AE193" i="376"/>
  <c r="AF193" i="376" s="1"/>
  <c r="AE196" i="376"/>
  <c r="AF196" i="376" s="1"/>
  <c r="AE198" i="376"/>
  <c r="AE199" i="376"/>
  <c r="AE200" i="376"/>
  <c r="AE203" i="376"/>
  <c r="AE208" i="376"/>
  <c r="AE210" i="376"/>
  <c r="AE211" i="376"/>
  <c r="AE216" i="376"/>
  <c r="AE217" i="376"/>
  <c r="AE218" i="376"/>
  <c r="AE223" i="376"/>
  <c r="AE224" i="376"/>
  <c r="AE225" i="376"/>
  <c r="AE226" i="376"/>
  <c r="AE227" i="376"/>
  <c r="AE232" i="376"/>
  <c r="AE233" i="376"/>
  <c r="AE234" i="376"/>
  <c r="AE235" i="376"/>
  <c r="AE237" i="376"/>
  <c r="AE238" i="376"/>
  <c r="AE239" i="376"/>
  <c r="AE240" i="376"/>
  <c r="AE244" i="376"/>
  <c r="AF244" i="376" s="1"/>
  <c r="AE245" i="376"/>
  <c r="AE246" i="376"/>
  <c r="AE248" i="376"/>
  <c r="AE252" i="376"/>
  <c r="AE254" i="376"/>
  <c r="AE258" i="376"/>
  <c r="AE263" i="376"/>
  <c r="AE264" i="376"/>
  <c r="AE265" i="376"/>
  <c r="AE271" i="376"/>
  <c r="AE274" i="376"/>
  <c r="AE276" i="376"/>
  <c r="AF276" i="376" s="1"/>
  <c r="AE277" i="376"/>
  <c r="AF277" i="376" s="1"/>
  <c r="AE278" i="376"/>
  <c r="AE279" i="376"/>
  <c r="AE281" i="376"/>
  <c r="AE282" i="376"/>
  <c r="AE283" i="376"/>
  <c r="AE285" i="376"/>
  <c r="AE286" i="376"/>
  <c r="AE287" i="376"/>
  <c r="AE295" i="376"/>
  <c r="AE297" i="376"/>
  <c r="AE298" i="376"/>
  <c r="AF298" i="376" s="1"/>
  <c r="AE303" i="376"/>
  <c r="AE305" i="376"/>
  <c r="AF305" i="376" s="1"/>
  <c r="AE310" i="376"/>
  <c r="AE311" i="376"/>
  <c r="AE312" i="376"/>
  <c r="AE313" i="376"/>
  <c r="AE316" i="376"/>
  <c r="AF316" i="376" s="1"/>
  <c r="AE317" i="376"/>
  <c r="AE318" i="376"/>
  <c r="AF318" i="376" s="1"/>
  <c r="AE319" i="376"/>
  <c r="AE320" i="376"/>
  <c r="AF320" i="376" s="1"/>
  <c r="AE324" i="376"/>
  <c r="AF324" i="376" s="1"/>
  <c r="AE325" i="376"/>
  <c r="AE327" i="376"/>
  <c r="AE330" i="376"/>
  <c r="AE331" i="376"/>
  <c r="AE332" i="376"/>
  <c r="AE333" i="376"/>
  <c r="AE335" i="376"/>
  <c r="AE338" i="376"/>
  <c r="AE339" i="376"/>
  <c r="AE346" i="376"/>
  <c r="AE347" i="376"/>
  <c r="AE348" i="376"/>
  <c r="AF348" i="376" s="1"/>
  <c r="AE350" i="376"/>
  <c r="AF350" i="376" s="1"/>
  <c r="AE355" i="376"/>
  <c r="AE357" i="376"/>
  <c r="AE360" i="376"/>
  <c r="AF360" i="376" s="1"/>
  <c r="AE361" i="376"/>
  <c r="AE363" i="376"/>
  <c r="AE364" i="376"/>
  <c r="AF364" i="376" s="1"/>
  <c r="AE365" i="376"/>
  <c r="AF365" i="376" s="1"/>
  <c r="AE366" i="376"/>
  <c r="AE367" i="376"/>
  <c r="AE368" i="376"/>
  <c r="AF368" i="376" s="1"/>
  <c r="AE369" i="376"/>
  <c r="AE370" i="376"/>
  <c r="AE371" i="376"/>
  <c r="AE372" i="376"/>
  <c r="AF372" i="376" s="1"/>
  <c r="AE373" i="376"/>
  <c r="AE375" i="376"/>
  <c r="AE377" i="376"/>
  <c r="AF377" i="376" s="1"/>
  <c r="AE382" i="376"/>
  <c r="AE383" i="376"/>
  <c r="AE387" i="376"/>
  <c r="AE391" i="376"/>
  <c r="AE392" i="376"/>
  <c r="AF392" i="376" s="1"/>
  <c r="AE395" i="376"/>
  <c r="AE399" i="376"/>
  <c r="AE401" i="376"/>
  <c r="AE403" i="376"/>
  <c r="AE404" i="376"/>
  <c r="AF404" i="376" s="1"/>
  <c r="AE405" i="376"/>
  <c r="AE410" i="376"/>
  <c r="AE411" i="376"/>
  <c r="AE414" i="376"/>
  <c r="AE419" i="376"/>
  <c r="AE420" i="376"/>
  <c r="AF420" i="376" s="1"/>
  <c r="AE421" i="376"/>
  <c r="AF421" i="376" s="1"/>
  <c r="AE423" i="376"/>
  <c r="AE424" i="376"/>
  <c r="AF424" i="376" s="1"/>
  <c r="AE425" i="376"/>
  <c r="AE430" i="376"/>
  <c r="AE431" i="376"/>
  <c r="AE432" i="376"/>
  <c r="AF432" i="376" s="1"/>
  <c r="AE434" i="376"/>
  <c r="AE435" i="376"/>
  <c r="AE439" i="376"/>
  <c r="AE441" i="376"/>
  <c r="AF441" i="376" s="1"/>
  <c r="AE444" i="376"/>
  <c r="AF444" i="376" s="1"/>
  <c r="AE445" i="376"/>
  <c r="AE446" i="376"/>
  <c r="AE447" i="376"/>
  <c r="AE448" i="376"/>
  <c r="AF448" i="376" s="1"/>
  <c r="AE449" i="376"/>
  <c r="AE450" i="376"/>
  <c r="AF450" i="376" s="1"/>
  <c r="AE455" i="376"/>
  <c r="AE459" i="376"/>
  <c r="AE464" i="376"/>
  <c r="AF464" i="376" s="1"/>
  <c r="AE469" i="376"/>
  <c r="AF469" i="376" s="1"/>
  <c r="AE470" i="376"/>
  <c r="AE471" i="376"/>
  <c r="AE472" i="376"/>
  <c r="AF472" i="376" s="1"/>
  <c r="AE474" i="376"/>
  <c r="AE475" i="376"/>
  <c r="AE476" i="376"/>
  <c r="AF476" i="376" s="1"/>
  <c r="AE481" i="376"/>
  <c r="AE482" i="376"/>
  <c r="AE483" i="376"/>
  <c r="AE484" i="376"/>
  <c r="AF484" i="376" s="1"/>
  <c r="AE485" i="376"/>
  <c r="AE487" i="376"/>
  <c r="AE489" i="376"/>
  <c r="AE490" i="376"/>
  <c r="AE492" i="376"/>
  <c r="AF492" i="376" s="1"/>
  <c r="AE497" i="376"/>
  <c r="AE498" i="376"/>
  <c r="AE499" i="376"/>
  <c r="AE500" i="376"/>
  <c r="AF500" i="376" s="1"/>
  <c r="AE502" i="376"/>
  <c r="AF502" i="376" s="1"/>
  <c r="AE503" i="376"/>
  <c r="AE505" i="376"/>
  <c r="AE506" i="376"/>
  <c r="AE507" i="376"/>
  <c r="AE508" i="376"/>
  <c r="AF508" i="376" s="1"/>
  <c r="AE510" i="376"/>
  <c r="AE511" i="376"/>
  <c r="AE512" i="376"/>
  <c r="AF512" i="376" s="1"/>
  <c r="AE514" i="376"/>
  <c r="AE518" i="376"/>
  <c r="AE520" i="376"/>
  <c r="AF520" i="376" s="1"/>
  <c r="AE523" i="376"/>
  <c r="AE525" i="376"/>
  <c r="AE526" i="376"/>
  <c r="AE527" i="376"/>
  <c r="AE531" i="376"/>
  <c r="AE537" i="376"/>
  <c r="AE538" i="376"/>
  <c r="AE542" i="376"/>
  <c r="AE543" i="376"/>
  <c r="AE544" i="376"/>
  <c r="AF544" i="376" s="1"/>
  <c r="AE547" i="376"/>
  <c r="AE548" i="376"/>
  <c r="AF548" i="376" s="1"/>
  <c r="AE552" i="376"/>
  <c r="AF552" i="376" s="1"/>
  <c r="AE553" i="376"/>
  <c r="AE555" i="376"/>
  <c r="AE556" i="376"/>
  <c r="AF556" i="376" s="1"/>
  <c r="AE565" i="376"/>
  <c r="AE567" i="376"/>
  <c r="AE568" i="376"/>
  <c r="AF568" i="376" s="1"/>
  <c r="AE569" i="376"/>
  <c r="AE571" i="376"/>
  <c r="AE572" i="376"/>
  <c r="AE573" i="376"/>
  <c r="AF573" i="376" s="1"/>
  <c r="AE574" i="376"/>
  <c r="AE577" i="376"/>
  <c r="AE578" i="376"/>
  <c r="AE579" i="376"/>
  <c r="AE580" i="376"/>
  <c r="AF580" i="376" s="1"/>
  <c r="AE586" i="376"/>
  <c r="AF586" i="376" s="1"/>
  <c r="AE587" i="376"/>
  <c r="AE588" i="376"/>
  <c r="AE589" i="376"/>
  <c r="AE590" i="376"/>
  <c r="AE591" i="376"/>
  <c r="AE593" i="376"/>
  <c r="AE594" i="376"/>
  <c r="AE595" i="376"/>
  <c r="AE596" i="376"/>
  <c r="AE597" i="376"/>
  <c r="AE598" i="376"/>
  <c r="AE600" i="376"/>
  <c r="AE601" i="376"/>
  <c r="AE602" i="376"/>
  <c r="AE603" i="376"/>
  <c r="AE606" i="376"/>
  <c r="AE608" i="376"/>
  <c r="AF608" i="376" s="1"/>
  <c r="AE609" i="376"/>
  <c r="AE614" i="376"/>
  <c r="AF614" i="376" s="1"/>
  <c r="AE619" i="376"/>
  <c r="AE620" i="376"/>
  <c r="AE625" i="376"/>
  <c r="AE626" i="376"/>
  <c r="AF626" i="376" s="1"/>
  <c r="AE627" i="376"/>
  <c r="AE629" i="376"/>
  <c r="AE631" i="376"/>
  <c r="AE638" i="376"/>
  <c r="AE639" i="376"/>
  <c r="AE642" i="376"/>
  <c r="AE645" i="376"/>
  <c r="AE646" i="376"/>
  <c r="AF646" i="376" s="1"/>
  <c r="AE647" i="376"/>
  <c r="AE648" i="376"/>
  <c r="AE649" i="376"/>
  <c r="AE653" i="376"/>
  <c r="AE660" i="376"/>
  <c r="AE661" i="376"/>
  <c r="AE662" i="376"/>
  <c r="AE663" i="376"/>
  <c r="AE667" i="376"/>
  <c r="AE668" i="376"/>
  <c r="AE669" i="376"/>
  <c r="AE671" i="376"/>
  <c r="AE673" i="376"/>
  <c r="AE674" i="376"/>
  <c r="AF674" i="376" s="1"/>
  <c r="AE677" i="376"/>
  <c r="AE678" i="376"/>
  <c r="AF678" i="376" s="1"/>
  <c r="AE679" i="376"/>
  <c r="AE680" i="376"/>
  <c r="AE682" i="376"/>
  <c r="AE684" i="376"/>
  <c r="AE685" i="376"/>
  <c r="AE686" i="376"/>
  <c r="AE687" i="376"/>
  <c r="AE688" i="376"/>
  <c r="AE689" i="376"/>
  <c r="AE692" i="376"/>
  <c r="AE693" i="376"/>
  <c r="AE695" i="376"/>
  <c r="AE696" i="376"/>
  <c r="AE699" i="376"/>
  <c r="AE702" i="376"/>
  <c r="AF702" i="376" s="1"/>
  <c r="AE704" i="376"/>
  <c r="AE709" i="376"/>
  <c r="AE711" i="376"/>
  <c r="AE712" i="376"/>
  <c r="AE716" i="376"/>
  <c r="AE717" i="376"/>
  <c r="AE718" i="376"/>
  <c r="AE727" i="376"/>
  <c r="AE734" i="376"/>
  <c r="AF734" i="376" s="1"/>
  <c r="AE736" i="376"/>
  <c r="AE737" i="376"/>
  <c r="AE738" i="376"/>
  <c r="AE739" i="376"/>
  <c r="AE744" i="376"/>
  <c r="AE746" i="376"/>
  <c r="AE748" i="376"/>
  <c r="AE749" i="376"/>
  <c r="AE750" i="376"/>
  <c r="AF750" i="376" s="1"/>
  <c r="AE751" i="376"/>
  <c r="AE752" i="376"/>
  <c r="AE760" i="376"/>
  <c r="AE762" i="376"/>
  <c r="AE763" i="376"/>
  <c r="AE764" i="376"/>
  <c r="AE769" i="376"/>
  <c r="AE772" i="376"/>
  <c r="AE773" i="376"/>
  <c r="AE774" i="376"/>
  <c r="AE775" i="376"/>
  <c r="AE777" i="376"/>
  <c r="AE779" i="376"/>
  <c r="AE780" i="376"/>
  <c r="AE781" i="376"/>
  <c r="AE783" i="376"/>
  <c r="AE786" i="376"/>
  <c r="AE787" i="376"/>
  <c r="AE788" i="376"/>
  <c r="AE791" i="376"/>
  <c r="AE793" i="376"/>
  <c r="AE794" i="376"/>
  <c r="AE795" i="376"/>
  <c r="AE797" i="376"/>
  <c r="AE799" i="376"/>
  <c r="AE801" i="376"/>
  <c r="AE802" i="376"/>
  <c r="AE803" i="376"/>
  <c r="AF803" i="376" s="1"/>
  <c r="AE804" i="376"/>
  <c r="AE807" i="376"/>
  <c r="AE812" i="376"/>
  <c r="AE815" i="376"/>
  <c r="AE818" i="376"/>
  <c r="AE819" i="376"/>
  <c r="AE820" i="376"/>
  <c r="AE823" i="376"/>
  <c r="AE824" i="376"/>
  <c r="AE832" i="376"/>
  <c r="AE833" i="376"/>
  <c r="AE837" i="376"/>
  <c r="AE838" i="376"/>
  <c r="AF838" i="376" s="1"/>
  <c r="AE839" i="376"/>
  <c r="AE842" i="376"/>
  <c r="AE843" i="376"/>
  <c r="AE845" i="376"/>
  <c r="AE849" i="376"/>
  <c r="AE854" i="376"/>
  <c r="AE855" i="376"/>
  <c r="AE859" i="376"/>
  <c r="AE861" i="376"/>
  <c r="AE863" i="376"/>
  <c r="AE864" i="376"/>
  <c r="AE865" i="376"/>
  <c r="AE871" i="376"/>
  <c r="AE872" i="376"/>
  <c r="AE874" i="376"/>
  <c r="AE875" i="376"/>
  <c r="AE878" i="376"/>
  <c r="AE879" i="376"/>
  <c r="AE880" i="376"/>
  <c r="AE881" i="376"/>
  <c r="AE882" i="376"/>
  <c r="AE885" i="376"/>
  <c r="AE886" i="376"/>
  <c r="AF886" i="376" s="1"/>
  <c r="AE887" i="376"/>
  <c r="AE888" i="376"/>
  <c r="AE891" i="376"/>
  <c r="AE893" i="376"/>
  <c r="AE894" i="376"/>
  <c r="AF894" i="376" s="1"/>
  <c r="AE898" i="376"/>
  <c r="AF898" i="376" s="1"/>
  <c r="AE901" i="376"/>
  <c r="AE902" i="376"/>
  <c r="AF902" i="376" s="1"/>
  <c r="AE903" i="376"/>
  <c r="AE905" i="376"/>
  <c r="AE906" i="376"/>
  <c r="AF906" i="376" s="1"/>
  <c r="AE913" i="376"/>
  <c r="AE915" i="376"/>
  <c r="AE917" i="376"/>
  <c r="AE919" i="376"/>
  <c r="AE920" i="376"/>
  <c r="AE921" i="376"/>
  <c r="AE924" i="376"/>
  <c r="AE925" i="376"/>
  <c r="AE927" i="376"/>
  <c r="AE931" i="376"/>
  <c r="AE933" i="376"/>
  <c r="AE937" i="376"/>
  <c r="AE938" i="376"/>
  <c r="AF938" i="376" s="1"/>
  <c r="AE941" i="376"/>
  <c r="AE942" i="376"/>
  <c r="AF942" i="376" s="1"/>
  <c r="AE943" i="376"/>
  <c r="AE945" i="376"/>
  <c r="AE946" i="376"/>
  <c r="AF946" i="376" s="1"/>
  <c r="AE947" i="376"/>
  <c r="AE948" i="376"/>
  <c r="AE949" i="376"/>
  <c r="AE950" i="376"/>
  <c r="AF950" i="376" s="1"/>
  <c r="AE952" i="376"/>
  <c r="AE953" i="376"/>
  <c r="AE956" i="376"/>
  <c r="AE957" i="376"/>
  <c r="AE960" i="376"/>
  <c r="AE961" i="376"/>
  <c r="AE963" i="376"/>
  <c r="AE964" i="376"/>
  <c r="AE965" i="376"/>
  <c r="AE967" i="376"/>
  <c r="AE968" i="376"/>
  <c r="AE970" i="376"/>
  <c r="AF970" i="376" s="1"/>
  <c r="AE971" i="376"/>
  <c r="AE973" i="376"/>
  <c r="AE975" i="376"/>
  <c r="AE978" i="376"/>
  <c r="AF978" i="376" s="1"/>
  <c r="AE980" i="376"/>
  <c r="AE981" i="376"/>
  <c r="AE988" i="376"/>
  <c r="AE989" i="376"/>
  <c r="AE990" i="376"/>
  <c r="AF990" i="376" s="1"/>
  <c r="AE991" i="376"/>
  <c r="AE993" i="376"/>
  <c r="AE994" i="376"/>
  <c r="AF994" i="376" s="1"/>
  <c r="AE996" i="376"/>
  <c r="AE998" i="376"/>
  <c r="AF998" i="376" s="1"/>
  <c r="AE1000" i="376"/>
  <c r="AE1002" i="376"/>
  <c r="AF1002" i="376" s="1"/>
  <c r="AE1004" i="376"/>
  <c r="AE1005" i="376"/>
  <c r="AE1006" i="376"/>
  <c r="AF1006" i="376" s="1"/>
  <c r="AE1007" i="376"/>
  <c r="AE1008" i="376"/>
  <c r="AE1009" i="376"/>
  <c r="AE1010" i="376"/>
  <c r="AF1010" i="376" s="1"/>
  <c r="AE1012" i="376"/>
  <c r="AE1014" i="376"/>
  <c r="AF1014" i="376" s="1"/>
  <c r="AE1015" i="376"/>
  <c r="AE1017" i="376"/>
  <c r="AE1018" i="376"/>
  <c r="AF1018" i="376" s="1"/>
  <c r="AE1020" i="376"/>
  <c r="AE1021" i="376"/>
  <c r="AE1022" i="376"/>
  <c r="AF1022" i="376" s="1"/>
  <c r="AE1024" i="376"/>
  <c r="AE1028" i="376"/>
  <c r="AE1029" i="376"/>
  <c r="AE1030" i="376"/>
  <c r="AF1030" i="376" s="1"/>
  <c r="AE1031" i="376"/>
  <c r="AE1032" i="376"/>
  <c r="AE1035" i="376"/>
  <c r="AE1036" i="376"/>
  <c r="AE1037" i="376"/>
  <c r="AE1039" i="376"/>
  <c r="AE1041" i="376"/>
  <c r="AE1044" i="376"/>
  <c r="AE1045" i="376"/>
  <c r="AE1046" i="376"/>
  <c r="AF1046" i="376" s="1"/>
  <c r="AE1047" i="376"/>
  <c r="AE1048" i="376"/>
  <c r="AE1049" i="376"/>
  <c r="AE1050" i="376"/>
  <c r="AF1050" i="376" s="1"/>
  <c r="AE1053" i="376"/>
  <c r="AE1056" i="376"/>
  <c r="AE1061" i="376"/>
  <c r="AE1062" i="376"/>
  <c r="AF1062" i="376" s="1"/>
  <c r="AE1064" i="376"/>
  <c r="AE1065" i="376"/>
  <c r="AE1066" i="376"/>
  <c r="AF1066" i="376" s="1"/>
  <c r="AE1069" i="376"/>
  <c r="AE1072" i="376"/>
  <c r="AE1074" i="376"/>
  <c r="AF1074" i="376" s="1"/>
  <c r="AE1079" i="376"/>
  <c r="AE1080" i="376"/>
  <c r="AE1082" i="376"/>
  <c r="AF1082" i="376" s="1"/>
  <c r="AE1083" i="376"/>
  <c r="AE1086" i="376"/>
  <c r="AF1086" i="376" s="1"/>
  <c r="AE1087" i="376"/>
  <c r="AE1089" i="376"/>
  <c r="AE1090" i="376"/>
  <c r="AF1090" i="376" s="1"/>
  <c r="AE1091" i="376"/>
  <c r="AE1092" i="376"/>
  <c r="AE1093" i="376"/>
  <c r="AE1094" i="376"/>
  <c r="AF1094" i="376" s="1"/>
  <c r="AE1095" i="376"/>
  <c r="AE1096" i="376"/>
  <c r="AE1097" i="376"/>
  <c r="AE1099" i="376"/>
  <c r="AE1101" i="376"/>
  <c r="AE1103" i="376"/>
  <c r="AE1109" i="376"/>
  <c r="AE1114" i="376"/>
  <c r="AF1114" i="376" s="1"/>
  <c r="AE1115" i="376"/>
  <c r="AE1119" i="376"/>
  <c r="AE1120" i="376"/>
  <c r="AE1122" i="376"/>
  <c r="AF1122" i="376" s="1"/>
  <c r="AE1123" i="376"/>
  <c r="AE1130" i="376"/>
  <c r="AF1130" i="376" s="1"/>
  <c r="AE1131" i="376"/>
  <c r="AE1132" i="376"/>
  <c r="AE1133" i="376"/>
  <c r="AE1134" i="376"/>
  <c r="AF1134" i="376" s="1"/>
  <c r="AE1135" i="376"/>
  <c r="AE1136" i="376"/>
  <c r="AE1137" i="376"/>
  <c r="AE1138" i="376"/>
  <c r="AF1138" i="376" s="1"/>
  <c r="AE1139" i="376"/>
  <c r="AE1143" i="376"/>
  <c r="AE1144" i="376"/>
  <c r="AE1146" i="376"/>
  <c r="AF1146" i="376" s="1"/>
  <c r="AE1153" i="376"/>
  <c r="AE1158" i="376"/>
  <c r="AF1158" i="376" s="1"/>
  <c r="AE1159" i="376"/>
  <c r="AE1161" i="376"/>
  <c r="AE1162" i="376"/>
  <c r="AF1162" i="376" s="1"/>
  <c r="AE1163" i="376"/>
  <c r="AE1164" i="376"/>
  <c r="AE1165" i="376"/>
  <c r="AE1166" i="376"/>
  <c r="AF1166" i="376" s="1"/>
  <c r="AE1167" i="376"/>
  <c r="AE1168" i="376"/>
  <c r="AE1169" i="376"/>
  <c r="AE1171" i="376"/>
  <c r="AE1172" i="376"/>
  <c r="AE1176" i="376"/>
  <c r="AE1178" i="376"/>
  <c r="AF1178" i="376" s="1"/>
  <c r="AE1180" i="376"/>
  <c r="AE1181" i="376"/>
  <c r="AE1183" i="376"/>
  <c r="AE1184" i="376"/>
  <c r="AE1186" i="376"/>
  <c r="AF1186" i="376" s="1"/>
  <c r="AE1188" i="376"/>
  <c r="AE1190" i="376"/>
  <c r="AF1190" i="376" s="1"/>
  <c r="AE1192" i="376"/>
  <c r="AE1193" i="376"/>
  <c r="AE1196" i="376"/>
  <c r="AE1197" i="376"/>
  <c r="AE1202" i="376"/>
  <c r="AF1202" i="376" s="1"/>
  <c r="AE1203" i="376"/>
  <c r="AE1204" i="376"/>
  <c r="AE1209" i="376"/>
  <c r="AE1214" i="376"/>
  <c r="AF1214" i="376" s="1"/>
  <c r="AE1220" i="376"/>
  <c r="AE1222" i="376"/>
  <c r="AF1222" i="376" s="1"/>
  <c r="AE1225" i="376"/>
  <c r="AE1227" i="376"/>
  <c r="AE1230" i="376"/>
  <c r="AF1230" i="376" s="1"/>
  <c r="AE1231" i="376"/>
  <c r="AE1232" i="376"/>
  <c r="AE1236" i="376"/>
  <c r="AE1237" i="376"/>
  <c r="AE1238" i="376"/>
  <c r="AF1238" i="376" s="1"/>
  <c r="AE1240" i="376"/>
  <c r="AE1241" i="376"/>
  <c r="AE1242" i="376"/>
  <c r="AF1242" i="376" s="1"/>
  <c r="AE1243" i="376"/>
  <c r="AE1246" i="376"/>
  <c r="AF1246" i="376" s="1"/>
  <c r="AE1247" i="376"/>
  <c r="AE1248" i="376"/>
  <c r="AE1249" i="376"/>
  <c r="AE1250" i="376"/>
  <c r="AF1250" i="376" s="1"/>
  <c r="AE1251" i="376"/>
  <c r="AE1252" i="376"/>
  <c r="AE1253" i="376"/>
  <c r="AE1256" i="376"/>
  <c r="AE1257" i="376"/>
  <c r="AE1258" i="376"/>
  <c r="AE1265" i="376"/>
  <c r="AE1269" i="376"/>
  <c r="AC299" i="380"/>
  <c r="AC14" i="380"/>
  <c r="AC17" i="380"/>
  <c r="AC35" i="380"/>
  <c r="AC45" i="380"/>
  <c r="AC46" i="380"/>
  <c r="AC52" i="380"/>
  <c r="AC58" i="380"/>
  <c r="AC61" i="380"/>
  <c r="AC63" i="380"/>
  <c r="AC66" i="380"/>
  <c r="AC89" i="380"/>
  <c r="AC106" i="380"/>
  <c r="AC113" i="380"/>
  <c r="AC120" i="380"/>
  <c r="AC122" i="380"/>
  <c r="AC123" i="380"/>
  <c r="AC126" i="380"/>
  <c r="AC142" i="380"/>
  <c r="AC150" i="380"/>
  <c r="AC161" i="380"/>
  <c r="AC163" i="380"/>
  <c r="AC164" i="380"/>
  <c r="AC169" i="380"/>
  <c r="AC207" i="380"/>
  <c r="AC217" i="380"/>
  <c r="AC226" i="380"/>
  <c r="AC232" i="380"/>
  <c r="AC249" i="380"/>
  <c r="AC251" i="380"/>
  <c r="AC258" i="380"/>
  <c r="AC265" i="380"/>
  <c r="AE4" i="377"/>
  <c r="AE5" i="377"/>
  <c r="AE11" i="377"/>
  <c r="AE13" i="377"/>
  <c r="AE16" i="377"/>
  <c r="AE24" i="377"/>
  <c r="AE25" i="377"/>
  <c r="AE31" i="377"/>
  <c r="AE32" i="377"/>
  <c r="AE35" i="377"/>
  <c r="AE37" i="377"/>
  <c r="AE40" i="377"/>
  <c r="AE46" i="377"/>
  <c r="AE47" i="377"/>
  <c r="AE48" i="377"/>
  <c r="AE58" i="377"/>
  <c r="AE65" i="377"/>
  <c r="AE69" i="377"/>
  <c r="AE71" i="377"/>
  <c r="AE79" i="377"/>
  <c r="AE80" i="377"/>
  <c r="AE85" i="377"/>
  <c r="AE86" i="377"/>
  <c r="AE87" i="377"/>
  <c r="AE91" i="377"/>
  <c r="AE111" i="377"/>
  <c r="AE112" i="377"/>
  <c r="AE113" i="377"/>
  <c r="AE118" i="377"/>
  <c r="AE119" i="377"/>
  <c r="AE121" i="377"/>
  <c r="AE129" i="377"/>
  <c r="AF129" i="377" s="1"/>
  <c r="AE133" i="377"/>
  <c r="AE142" i="377"/>
  <c r="AE144" i="377"/>
  <c r="AE146" i="377"/>
  <c r="AE147" i="377"/>
  <c r="AE151" i="377"/>
  <c r="AE154" i="377"/>
  <c r="AE160" i="377"/>
  <c r="AE175" i="377"/>
  <c r="AE177" i="377"/>
  <c r="AF177" i="377" s="1"/>
  <c r="AE180" i="377"/>
  <c r="AE183" i="377"/>
  <c r="AE186" i="377"/>
  <c r="AE191" i="377"/>
  <c r="AE195" i="377"/>
  <c r="AE202" i="377"/>
  <c r="AE203" i="377"/>
  <c r="AE206" i="377"/>
  <c r="AE211" i="377"/>
  <c r="AE213" i="377"/>
  <c r="AE215" i="377"/>
  <c r="AE224" i="377"/>
  <c r="AE225" i="377"/>
  <c r="AE230" i="377"/>
  <c r="AE232" i="377"/>
  <c r="AE234" i="377"/>
  <c r="AE242" i="377"/>
  <c r="AF242" i="377" s="1"/>
  <c r="AE244" i="377"/>
  <c r="AE246" i="377"/>
  <c r="AE252" i="377"/>
  <c r="AE256" i="377"/>
  <c r="AE258" i="377"/>
  <c r="AE267" i="377"/>
  <c r="AE268" i="377"/>
  <c r="AE276" i="377"/>
  <c r="AE280" i="377"/>
  <c r="AE281" i="377"/>
  <c r="AE300" i="377"/>
  <c r="AE301" i="377"/>
  <c r="AE302" i="377"/>
  <c r="AE303" i="377"/>
  <c r="AE304" i="377"/>
  <c r="AE307" i="377"/>
  <c r="AE309" i="377"/>
  <c r="AE310" i="377"/>
  <c r="AE311" i="377"/>
  <c r="AE315" i="377"/>
  <c r="AE321" i="377"/>
  <c r="AE330" i="377"/>
  <c r="AE332" i="377"/>
  <c r="AE336" i="377"/>
  <c r="AE353" i="377"/>
  <c r="AE359" i="377"/>
  <c r="AE362" i="377"/>
  <c r="AE378" i="377"/>
  <c r="AE382" i="377"/>
  <c r="AE385" i="377"/>
  <c r="AE386" i="377"/>
  <c r="AE387" i="377"/>
  <c r="AE390" i="377"/>
  <c r="AE392" i="377"/>
  <c r="AE394" i="377"/>
  <c r="AE400" i="377"/>
  <c r="AE404" i="377"/>
  <c r="AE409" i="377"/>
  <c r="AE411" i="377"/>
  <c r="AE412" i="377"/>
  <c r="AE413" i="377"/>
  <c r="AE420" i="377"/>
  <c r="AE422" i="377"/>
  <c r="AE428" i="377"/>
  <c r="AE430" i="377"/>
  <c r="AE431" i="377"/>
  <c r="AE433" i="377"/>
  <c r="AE437" i="377"/>
  <c r="AE441" i="377"/>
  <c r="AE443" i="377"/>
  <c r="AE445" i="377"/>
  <c r="AE446" i="377"/>
  <c r="AE448" i="377"/>
  <c r="AE2" i="387"/>
  <c r="AE4" i="376"/>
  <c r="AF4" i="376" s="1"/>
  <c r="AE8" i="376"/>
  <c r="AE11" i="376"/>
  <c r="AE13" i="376"/>
  <c r="AE18" i="376"/>
  <c r="AE20" i="376"/>
  <c r="AE21" i="376"/>
  <c r="AE22" i="376"/>
  <c r="AE27" i="376"/>
  <c r="AE31" i="376"/>
  <c r="AE36" i="376"/>
  <c r="AE38" i="376"/>
  <c r="AE39" i="376"/>
  <c r="AE40" i="376"/>
  <c r="AE43" i="376"/>
  <c r="AE47" i="376"/>
  <c r="AE49" i="376"/>
  <c r="AE54" i="376"/>
  <c r="AE73" i="376"/>
  <c r="AE81" i="376"/>
  <c r="AE83" i="376"/>
  <c r="AE84" i="376"/>
  <c r="AE88" i="376"/>
  <c r="AE89" i="376"/>
  <c r="AE97" i="376"/>
  <c r="AE104" i="376"/>
  <c r="AE105" i="376"/>
  <c r="AE107" i="376"/>
  <c r="AE118" i="376"/>
  <c r="AE122" i="376"/>
  <c r="AE123" i="376"/>
  <c r="AE124" i="376"/>
  <c r="AE131" i="376"/>
  <c r="AE135" i="376"/>
  <c r="AE137" i="376"/>
  <c r="AE140" i="376"/>
  <c r="AE155" i="376"/>
  <c r="AE165" i="376"/>
  <c r="AE168" i="376"/>
  <c r="AE176" i="376"/>
  <c r="AF176" i="376" s="1"/>
  <c r="AE178" i="376"/>
  <c r="AE182" i="376"/>
  <c r="AE187" i="376"/>
  <c r="AE188" i="376"/>
  <c r="AE189" i="376"/>
  <c r="AE191" i="376"/>
  <c r="AE195" i="376"/>
  <c r="AE197" i="376"/>
  <c r="AE202" i="376"/>
  <c r="AE204" i="376"/>
  <c r="AE205" i="376"/>
  <c r="AE209" i="376"/>
  <c r="AF209" i="376" s="1"/>
  <c r="AE213" i="376"/>
  <c r="AE215" i="376"/>
  <c r="AE219" i="376"/>
  <c r="AE228" i="376"/>
  <c r="AF228" i="376" s="1"/>
  <c r="AE236" i="376"/>
  <c r="AE241" i="376"/>
  <c r="AE242" i="376"/>
  <c r="AE243" i="376"/>
  <c r="AE250" i="376"/>
  <c r="AE251" i="376"/>
  <c r="AE253" i="376"/>
  <c r="AE257" i="376"/>
  <c r="AF257" i="376" s="1"/>
  <c r="AE266" i="376"/>
  <c r="AE268" i="376"/>
  <c r="AE269" i="376"/>
  <c r="AE284" i="376"/>
  <c r="AE288" i="376"/>
  <c r="AE291" i="376"/>
  <c r="AE293" i="376"/>
  <c r="AE299" i="376"/>
  <c r="AE301" i="376"/>
  <c r="AE302" i="376"/>
  <c r="AE306" i="376"/>
  <c r="AE307" i="376"/>
  <c r="AE308" i="376"/>
  <c r="AE309" i="376"/>
  <c r="AE314" i="376"/>
  <c r="AE315" i="376"/>
  <c r="AE321" i="376"/>
  <c r="AE322" i="376"/>
  <c r="AE323" i="376"/>
  <c r="AE328" i="376"/>
  <c r="AE329" i="376"/>
  <c r="AE336" i="376"/>
  <c r="AE340" i="376"/>
  <c r="AF340" i="376" s="1"/>
  <c r="AE342" i="376"/>
  <c r="AE343" i="376"/>
  <c r="AE344" i="376"/>
  <c r="AF344" i="376" s="1"/>
  <c r="AE351" i="376"/>
  <c r="AE354" i="376"/>
  <c r="AE358" i="376"/>
  <c r="AE359" i="376"/>
  <c r="AE362" i="376"/>
  <c r="AE374" i="376"/>
  <c r="AF374" i="376" s="1"/>
  <c r="AE379" i="376"/>
  <c r="AE384" i="376"/>
  <c r="AF384" i="376" s="1"/>
  <c r="AE385" i="376"/>
  <c r="AE386" i="376"/>
  <c r="AE388" i="376"/>
  <c r="AF388" i="376" s="1"/>
  <c r="AE389" i="376"/>
  <c r="AE390" i="376"/>
  <c r="AE396" i="376"/>
  <c r="AF396" i="376" s="1"/>
  <c r="AE397" i="376"/>
  <c r="AF397" i="376" s="1"/>
  <c r="AE398" i="376"/>
  <c r="AE402" i="376"/>
  <c r="AE406" i="376"/>
  <c r="AF406" i="376" s="1"/>
  <c r="AE407" i="376"/>
  <c r="AE415" i="376"/>
  <c r="AE416" i="376"/>
  <c r="AF416" i="376" s="1"/>
  <c r="AE417" i="376"/>
  <c r="AF417" i="376" s="1"/>
  <c r="AE433" i="376"/>
  <c r="AE440" i="376"/>
  <c r="AF440" i="376" s="1"/>
  <c r="AE442" i="376"/>
  <c r="AE454" i="376"/>
  <c r="AE457" i="376"/>
  <c r="AE458" i="376"/>
  <c r="AE460" i="376"/>
  <c r="AF460" i="376" s="1"/>
  <c r="AE465" i="376"/>
  <c r="AE466" i="376"/>
  <c r="AE467" i="376"/>
  <c r="AE473" i="376"/>
  <c r="AF473" i="376" s="1"/>
  <c r="AE494" i="376"/>
  <c r="AE495" i="376"/>
  <c r="AE504" i="376"/>
  <c r="AF504" i="376" s="1"/>
  <c r="AE509" i="376"/>
  <c r="AE515" i="376"/>
  <c r="AE516" i="376"/>
  <c r="AF516" i="376" s="1"/>
  <c r="AE517" i="376"/>
  <c r="AE519" i="376"/>
  <c r="AE521" i="376"/>
  <c r="AE528" i="376"/>
  <c r="AF528" i="376" s="1"/>
  <c r="AE529" i="376"/>
  <c r="AE533" i="376"/>
  <c r="AF533" i="376" s="1"/>
  <c r="AE534" i="376"/>
  <c r="AE536" i="376"/>
  <c r="AF536" i="376" s="1"/>
  <c r="AE540" i="376"/>
  <c r="AF540" i="376" s="1"/>
  <c r="AE550" i="376"/>
  <c r="AE551" i="376"/>
  <c r="AE554" i="376"/>
  <c r="AE557" i="376"/>
  <c r="AE558" i="376"/>
  <c r="AE560" i="376"/>
  <c r="AF560" i="376" s="1"/>
  <c r="AE561" i="376"/>
  <c r="AE562" i="376"/>
  <c r="AE570" i="376"/>
  <c r="AE575" i="376"/>
  <c r="AE581" i="376"/>
  <c r="AE582" i="376"/>
  <c r="AE585" i="376"/>
  <c r="AF585" i="376" s="1"/>
  <c r="AE599" i="376"/>
  <c r="AE605" i="376"/>
  <c r="AE610" i="376"/>
  <c r="AE611" i="376"/>
  <c r="AE615" i="376"/>
  <c r="AE618" i="376"/>
  <c r="AF618" i="376" s="1"/>
  <c r="AE621" i="376"/>
  <c r="AE624" i="376"/>
  <c r="AE628" i="376"/>
  <c r="AE658" i="376"/>
  <c r="AE659" i="376"/>
  <c r="AE665" i="376"/>
  <c r="AE675" i="376"/>
  <c r="AE681" i="376"/>
  <c r="AE691" i="376"/>
  <c r="AE698" i="376"/>
  <c r="AF698" i="376" s="1"/>
  <c r="AE703" i="376"/>
  <c r="AE705" i="376"/>
  <c r="AE706" i="376"/>
  <c r="AE707" i="376"/>
  <c r="AF707" i="376" s="1"/>
  <c r="AE710" i="376"/>
  <c r="AE713" i="376"/>
  <c r="AE714" i="376"/>
  <c r="AE715" i="376"/>
  <c r="AE719" i="376"/>
  <c r="AE720" i="376"/>
  <c r="AE722" i="376"/>
  <c r="AE723" i="376"/>
  <c r="AE724" i="376"/>
  <c r="AE725" i="376"/>
  <c r="AE726" i="376"/>
  <c r="AE728" i="376"/>
  <c r="AE731" i="376"/>
  <c r="AE732" i="376"/>
  <c r="AE733" i="376"/>
  <c r="AE741" i="376"/>
  <c r="AE745" i="376"/>
  <c r="AE754" i="376"/>
  <c r="AE755" i="376"/>
  <c r="AF755" i="376" s="1"/>
  <c r="AE756" i="376"/>
  <c r="AE757" i="376"/>
  <c r="AE770" i="376"/>
  <c r="AE776" i="376"/>
  <c r="AE782" i="376"/>
  <c r="AE784" i="376"/>
  <c r="AE785" i="376"/>
  <c r="AE792" i="376"/>
  <c r="AE798" i="376"/>
  <c r="AE800" i="376"/>
  <c r="AE805" i="376"/>
  <c r="AE816" i="376"/>
  <c r="AE825" i="376"/>
  <c r="AE826" i="376"/>
  <c r="AE835" i="376"/>
  <c r="AF835" i="376" s="1"/>
  <c r="AE840" i="376"/>
  <c r="AE847" i="376"/>
  <c r="AE848" i="376"/>
  <c r="AE850" i="376"/>
  <c r="AE857" i="376"/>
  <c r="AE866" i="376"/>
  <c r="AE867" i="376"/>
  <c r="AE870" i="376"/>
  <c r="AF870" i="376" s="1"/>
  <c r="AE884" i="376"/>
  <c r="AE895" i="376"/>
  <c r="AE897" i="376"/>
  <c r="AE899" i="376"/>
  <c r="AE900" i="376"/>
  <c r="AE907" i="376"/>
  <c r="AE908" i="376"/>
  <c r="AE909" i="376"/>
  <c r="AE910" i="376"/>
  <c r="AF910" i="376" s="1"/>
  <c r="AE911" i="376"/>
  <c r="AE912" i="376"/>
  <c r="AE914" i="376"/>
  <c r="AF914" i="376" s="1"/>
  <c r="AE916" i="376"/>
  <c r="AE918" i="376"/>
  <c r="AF918" i="376" s="1"/>
  <c r="AE922" i="376"/>
  <c r="AF922" i="376" s="1"/>
  <c r="AE928" i="376"/>
  <c r="AE930" i="376"/>
  <c r="AF930" i="376" s="1"/>
  <c r="AE934" i="376"/>
  <c r="AF934" i="376" s="1"/>
  <c r="AE935" i="376"/>
  <c r="AE936" i="376"/>
  <c r="AE939" i="376"/>
  <c r="AE940" i="376"/>
  <c r="AE944" i="376"/>
  <c r="AE951" i="376"/>
  <c r="AE955" i="376"/>
  <c r="AE958" i="376"/>
  <c r="AF958" i="376" s="1"/>
  <c r="AE962" i="376"/>
  <c r="AF962" i="376" s="1"/>
  <c r="AE966" i="376"/>
  <c r="AF966" i="376" s="1"/>
  <c r="AE974" i="376"/>
  <c r="AF974" i="376" s="1"/>
  <c r="AE976" i="376"/>
  <c r="AE977" i="376"/>
  <c r="AE979" i="376"/>
  <c r="AE982" i="376"/>
  <c r="AF982" i="376" s="1"/>
  <c r="AE986" i="376"/>
  <c r="AF986" i="376" s="1"/>
  <c r="AE995" i="376"/>
  <c r="AE997" i="376"/>
  <c r="AE1001" i="376"/>
  <c r="AE1016" i="376"/>
  <c r="AE1019" i="376"/>
  <c r="AE1023" i="376"/>
  <c r="AE1025" i="376"/>
  <c r="AE1034" i="376"/>
  <c r="AF1034" i="376" s="1"/>
  <c r="AE1038" i="376"/>
  <c r="AF1038" i="376" s="1"/>
  <c r="AE1040" i="376"/>
  <c r="AE1043" i="376"/>
  <c r="AE1052" i="376"/>
  <c r="AE1054" i="376"/>
  <c r="AF1054" i="376" s="1"/>
  <c r="AE1055" i="376"/>
  <c r="AE1057" i="376"/>
  <c r="AE1058" i="376"/>
  <c r="AF1058" i="376" s="1"/>
  <c r="AE1059" i="376"/>
  <c r="AE1067" i="376"/>
  <c r="AE1070" i="376"/>
  <c r="AF1070" i="376" s="1"/>
  <c r="AE1071" i="376"/>
  <c r="AE1085" i="376"/>
  <c r="AE1088" i="376"/>
  <c r="AE1098" i="376"/>
  <c r="AF1098" i="376" s="1"/>
  <c r="AE1100" i="376"/>
  <c r="AE1102" i="376"/>
  <c r="AF1102" i="376" s="1"/>
  <c r="AE1105" i="376"/>
  <c r="AE1106" i="376"/>
  <c r="AF1106" i="376" s="1"/>
  <c r="AE1107" i="376"/>
  <c r="AE1108" i="376"/>
  <c r="AE1110" i="376"/>
  <c r="AF1110" i="376" s="1"/>
  <c r="AE1111" i="376"/>
  <c r="AE1112" i="376"/>
  <c r="AE1113" i="376"/>
  <c r="AE1116" i="376"/>
  <c r="AE1117" i="376"/>
  <c r="AE1118" i="376"/>
  <c r="AF1118" i="376" s="1"/>
  <c r="AE1121" i="376"/>
  <c r="AE1125" i="376"/>
  <c r="AE1129" i="376"/>
  <c r="AE1141" i="376"/>
  <c r="AE1145" i="376"/>
  <c r="AE1148" i="376"/>
  <c r="AE1149" i="376"/>
  <c r="AE1150" i="376"/>
  <c r="AF1150" i="376" s="1"/>
  <c r="AE1151" i="376"/>
  <c r="AE1154" i="376"/>
  <c r="AF1154" i="376" s="1"/>
  <c r="AE1156" i="376"/>
  <c r="AE1157" i="376"/>
  <c r="AE1160" i="376"/>
  <c r="AE1170" i="376"/>
  <c r="AF1170" i="376" s="1"/>
  <c r="AE1174" i="376"/>
  <c r="AF1174" i="376" s="1"/>
  <c r="AE1175" i="376"/>
  <c r="AE1182" i="376"/>
  <c r="AF1182" i="376" s="1"/>
  <c r="AE1185" i="376"/>
  <c r="AE1189" i="376"/>
  <c r="AE1191" i="376"/>
  <c r="AE1194" i="376"/>
  <c r="AF1194" i="376" s="1"/>
  <c r="AE1195" i="376"/>
  <c r="AE1199" i="376"/>
  <c r="AE1206" i="376"/>
  <c r="AF1206" i="376" s="1"/>
  <c r="AE1207" i="376"/>
  <c r="AE1208" i="376"/>
  <c r="AE1213" i="376"/>
  <c r="AE1216" i="376"/>
  <c r="AE1217" i="376"/>
  <c r="AE1219" i="376"/>
  <c r="AE1224" i="376"/>
  <c r="AE1233" i="376"/>
  <c r="AE1254" i="376"/>
  <c r="AF1254" i="376" s="1"/>
  <c r="AE1255" i="376"/>
  <c r="AE1260" i="376"/>
  <c r="AE1261" i="376"/>
  <c r="AE1264" i="376"/>
  <c r="AC11" i="380"/>
  <c r="AC38" i="380"/>
  <c r="AC41" i="380"/>
  <c r="AC51" i="380"/>
  <c r="AC53" i="380"/>
  <c r="AC93" i="380"/>
  <c r="AC125" i="380"/>
  <c r="AC152" i="380"/>
  <c r="AC162" i="380"/>
  <c r="AC185" i="380"/>
  <c r="AC200" i="380"/>
  <c r="AC219" i="380"/>
  <c r="AC252" i="380"/>
  <c r="AC277" i="380"/>
  <c r="AE9" i="377"/>
  <c r="AF9" i="377" s="1"/>
  <c r="AE12" i="377"/>
  <c r="AE14" i="377"/>
  <c r="AE15" i="377"/>
  <c r="AE18" i="377"/>
  <c r="AE51" i="377"/>
  <c r="AE52" i="377"/>
  <c r="AE67" i="377"/>
  <c r="AE70" i="377"/>
  <c r="AE73" i="377"/>
  <c r="AE94" i="377"/>
  <c r="AE99" i="377"/>
  <c r="AE107" i="377"/>
  <c r="AE109" i="377"/>
  <c r="AE120" i="377"/>
  <c r="AE134" i="377"/>
  <c r="AE138" i="377"/>
  <c r="AE145" i="377"/>
  <c r="AE155" i="377"/>
  <c r="AE163" i="377"/>
  <c r="AE171" i="377"/>
  <c r="AE182" i="377"/>
  <c r="AE190" i="377"/>
  <c r="AE200" i="377"/>
  <c r="AE205" i="377"/>
  <c r="AE210" i="377"/>
  <c r="AE221" i="377"/>
  <c r="AE222" i="377"/>
  <c r="AE235" i="377"/>
  <c r="AE236" i="377"/>
  <c r="AE243" i="377"/>
  <c r="AE261" i="377"/>
  <c r="AE282" i="377"/>
  <c r="AE293" i="377"/>
  <c r="AE306" i="377"/>
  <c r="AE328" i="377"/>
  <c r="AE341" i="377"/>
  <c r="AE367" i="377"/>
  <c r="AE371" i="377"/>
  <c r="AE379" i="377"/>
  <c r="AE380" i="377"/>
  <c r="AE381" i="377"/>
  <c r="AE383" i="377"/>
  <c r="AE398" i="377"/>
  <c r="AE414" i="377"/>
  <c r="AE434" i="377"/>
  <c r="AE7" i="376"/>
  <c r="AE24" i="376"/>
  <c r="AE25" i="376"/>
  <c r="AE29" i="376"/>
  <c r="AE34" i="376"/>
  <c r="AE66" i="376"/>
  <c r="AE101" i="376"/>
  <c r="AE116" i="376"/>
  <c r="AE119" i="376"/>
  <c r="AE152" i="376"/>
  <c r="AE154" i="376"/>
  <c r="AE156" i="376"/>
  <c r="AE162" i="376"/>
  <c r="AE172" i="376"/>
  <c r="AE177" i="376"/>
  <c r="AE186" i="376"/>
  <c r="AE192" i="376"/>
  <c r="AE206" i="376"/>
  <c r="AE212" i="376"/>
  <c r="AE214" i="376"/>
  <c r="AE221" i="376"/>
  <c r="AE230" i="376"/>
  <c r="AE259" i="376"/>
  <c r="AE260" i="376"/>
  <c r="AE261" i="376"/>
  <c r="AE270" i="376"/>
  <c r="AF270" i="376" s="1"/>
  <c r="AE272" i="376"/>
  <c r="AE273" i="376"/>
  <c r="AE280" i="376"/>
  <c r="AE326" i="376"/>
  <c r="AE334" i="376"/>
  <c r="AE345" i="376"/>
  <c r="AE356" i="376"/>
  <c r="AF356" i="376" s="1"/>
  <c r="AE376" i="376"/>
  <c r="AF376" i="376" s="1"/>
  <c r="AE393" i="376"/>
  <c r="AF393" i="376" s="1"/>
  <c r="AE394" i="376"/>
  <c r="AE400" i="376"/>
  <c r="AF400" i="376" s="1"/>
  <c r="AE408" i="376"/>
  <c r="AF408" i="376" s="1"/>
  <c r="AE413" i="376"/>
  <c r="AE418" i="376"/>
  <c r="AE428" i="376"/>
  <c r="AF428" i="376" s="1"/>
  <c r="AE437" i="376"/>
  <c r="AE438" i="376"/>
  <c r="AE443" i="376"/>
  <c r="AE453" i="376"/>
  <c r="AE456" i="376"/>
  <c r="AF456" i="376" s="1"/>
  <c r="AE461" i="376"/>
  <c r="AE463" i="376"/>
  <c r="AE468" i="376"/>
  <c r="AF468" i="376" s="1"/>
  <c r="AE522" i="376"/>
  <c r="AE535" i="376"/>
  <c r="AE539" i="376"/>
  <c r="AE541" i="376"/>
  <c r="AE559" i="376"/>
  <c r="AE563" i="376"/>
  <c r="AE564" i="376"/>
  <c r="AF564" i="376" s="1"/>
  <c r="AE566" i="376"/>
  <c r="AE576" i="376"/>
  <c r="AF576" i="376" s="1"/>
  <c r="AE613" i="376"/>
  <c r="AE630" i="376"/>
  <c r="AF630" i="376" s="1"/>
  <c r="AE633" i="376"/>
  <c r="AE636" i="376"/>
  <c r="AE637" i="376"/>
  <c r="AE643" i="376"/>
  <c r="AE650" i="376"/>
  <c r="AF650" i="376" s="1"/>
  <c r="AE651" i="376"/>
  <c r="AE654" i="376"/>
  <c r="AF654" i="376" s="1"/>
  <c r="AE656" i="376"/>
  <c r="AE664" i="376"/>
  <c r="AE683" i="376"/>
  <c r="AE701" i="376"/>
  <c r="AE708" i="376"/>
  <c r="AE721" i="376"/>
  <c r="AE740" i="376"/>
  <c r="AE742" i="376"/>
  <c r="AF742" i="376" s="1"/>
  <c r="AE743" i="376"/>
  <c r="AE761" i="376"/>
  <c r="AE765" i="376"/>
  <c r="AE766" i="376"/>
  <c r="AE789" i="376"/>
  <c r="AE809" i="376"/>
  <c r="AE810" i="376"/>
  <c r="AE817" i="376"/>
  <c r="AE827" i="376"/>
  <c r="AE829" i="376"/>
  <c r="AE841" i="376"/>
  <c r="AE852" i="376"/>
  <c r="AE856" i="376"/>
  <c r="AE860" i="376"/>
  <c r="AE873" i="376"/>
  <c r="AE876" i="376"/>
  <c r="AE889" i="376"/>
  <c r="AE923" i="376"/>
  <c r="AE929" i="376"/>
  <c r="AE985" i="376"/>
  <c r="AE987" i="376"/>
  <c r="AE992" i="376"/>
  <c r="AE999" i="376"/>
  <c r="AE1003" i="376"/>
  <c r="AE1026" i="376"/>
  <c r="AF1026" i="376" s="1"/>
  <c r="AE1027" i="376"/>
  <c r="AE1042" i="376"/>
  <c r="AF1042" i="376" s="1"/>
  <c r="AE1063" i="376"/>
  <c r="AE1068" i="376"/>
  <c r="AE1077" i="376"/>
  <c r="AE1081" i="376"/>
  <c r="AE1124" i="376"/>
  <c r="AE1127" i="376"/>
  <c r="AE1128" i="376"/>
  <c r="AE1140" i="376"/>
  <c r="AE1147" i="376"/>
  <c r="AE1152" i="376"/>
  <c r="AE1177" i="376"/>
  <c r="AE1205" i="376"/>
  <c r="AE1210" i="376"/>
  <c r="AF1210" i="376" s="1"/>
  <c r="AE1211" i="376"/>
  <c r="AE1215" i="376"/>
  <c r="AE1226" i="376"/>
  <c r="AF1226" i="376" s="1"/>
  <c r="AE1228" i="376"/>
  <c r="AE1239" i="376"/>
  <c r="AE1259" i="376"/>
  <c r="AE1262" i="376"/>
  <c r="AF1262" i="376" s="1"/>
  <c r="AE1267" i="376"/>
  <c r="AC50" i="380"/>
  <c r="AC77" i="380"/>
  <c r="AE7" i="377"/>
  <c r="AE19" i="377"/>
  <c r="AE21" i="377"/>
  <c r="AE45" i="377"/>
  <c r="AE72" i="377"/>
  <c r="AE78" i="377"/>
  <c r="AE82" i="377"/>
  <c r="AE83" i="377"/>
  <c r="AE88" i="377"/>
  <c r="AE90" i="377"/>
  <c r="AE95" i="377"/>
  <c r="AE104" i="377"/>
  <c r="AE122" i="377"/>
  <c r="AE127" i="377"/>
  <c r="AE139" i="377"/>
  <c r="AE140" i="377"/>
  <c r="AE143" i="377"/>
  <c r="AE157" i="377"/>
  <c r="AE161" i="377"/>
  <c r="AE166" i="377"/>
  <c r="AE168" i="377"/>
  <c r="AE193" i="377"/>
  <c r="AE194" i="377"/>
  <c r="AE208" i="377"/>
  <c r="AE214" i="377"/>
  <c r="AE216" i="377"/>
  <c r="AE218" i="377"/>
  <c r="AE223" i="377"/>
  <c r="AE233" i="377"/>
  <c r="AE237" i="377"/>
  <c r="AE240" i="377"/>
  <c r="AE257" i="377"/>
  <c r="AE273" i="377"/>
  <c r="AE288" i="377"/>
  <c r="AE294" i="377"/>
  <c r="AE327" i="377"/>
  <c r="AE334" i="377"/>
  <c r="AE337" i="377"/>
  <c r="AE344" i="377"/>
  <c r="AE348" i="377"/>
  <c r="AE350" i="377"/>
  <c r="AE352" i="377"/>
  <c r="AE389" i="377"/>
  <c r="AE395" i="377"/>
  <c r="AE401" i="377"/>
  <c r="AE405" i="377"/>
  <c r="AE415" i="377"/>
  <c r="AE419" i="377"/>
  <c r="AE427" i="377"/>
  <c r="AE429" i="377"/>
  <c r="AE436" i="377"/>
  <c r="AE440" i="377"/>
  <c r="AE444" i="377"/>
  <c r="AE10" i="376"/>
  <c r="AE16" i="376"/>
  <c r="AE28" i="376"/>
  <c r="AE41" i="376"/>
  <c r="AE56" i="376"/>
  <c r="AE65" i="376"/>
  <c r="AE67" i="376"/>
  <c r="AE74" i="376"/>
  <c r="AE98" i="376"/>
  <c r="AE108" i="376"/>
  <c r="AF108" i="376" s="1"/>
  <c r="AE150" i="376"/>
  <c r="AE151" i="376"/>
  <c r="AE164" i="376"/>
  <c r="AE166" i="376"/>
  <c r="AE194" i="376"/>
  <c r="AE201" i="376"/>
  <c r="AE220" i="376"/>
  <c r="AE222" i="376"/>
  <c r="AE229" i="376"/>
  <c r="AE231" i="376"/>
  <c r="AE247" i="376"/>
  <c r="AE256" i="376"/>
  <c r="AE267" i="376"/>
  <c r="AE275" i="376"/>
  <c r="AE289" i="376"/>
  <c r="AE296" i="376"/>
  <c r="AE304" i="376"/>
  <c r="AE337" i="376"/>
  <c r="AE341" i="376"/>
  <c r="AE352" i="376"/>
  <c r="AF352" i="376" s="1"/>
  <c r="AE353" i="376"/>
  <c r="AE378" i="376"/>
  <c r="AE409" i="376"/>
  <c r="AE412" i="376"/>
  <c r="AF412" i="376" s="1"/>
  <c r="AE426" i="376"/>
  <c r="AE427" i="376"/>
  <c r="AE429" i="376"/>
  <c r="AE451" i="376"/>
  <c r="AE462" i="376"/>
  <c r="AE477" i="376"/>
  <c r="AE480" i="376"/>
  <c r="AF480" i="376" s="1"/>
  <c r="AE488" i="376"/>
  <c r="AF488" i="376" s="1"/>
  <c r="AE491" i="376"/>
  <c r="AE501" i="376"/>
  <c r="AE513" i="376"/>
  <c r="AE530" i="376"/>
  <c r="AE532" i="376"/>
  <c r="AF532" i="376" s="1"/>
  <c r="AE545" i="376"/>
  <c r="AF545" i="376" s="1"/>
  <c r="AE549" i="376"/>
  <c r="AE583" i="376"/>
  <c r="AE584" i="376"/>
  <c r="AE592" i="376"/>
  <c r="AE616" i="376"/>
  <c r="AE617" i="376"/>
  <c r="AE622" i="376"/>
  <c r="AE623" i="376"/>
  <c r="AE632" i="376"/>
  <c r="AE634" i="376"/>
  <c r="AE644" i="376"/>
  <c r="AE652" i="376"/>
  <c r="AE655" i="376"/>
  <c r="AE657" i="376"/>
  <c r="AE694" i="376"/>
  <c r="AF694" i="376" s="1"/>
  <c r="AE697" i="376"/>
  <c r="AE729" i="376"/>
  <c r="AE730" i="376"/>
  <c r="AF730" i="376" s="1"/>
  <c r="AE735" i="376"/>
  <c r="AE747" i="376"/>
  <c r="AF747" i="376" s="1"/>
  <c r="AE758" i="376"/>
  <c r="AE767" i="376"/>
  <c r="AE768" i="376"/>
  <c r="AE771" i="376"/>
  <c r="AE778" i="376"/>
  <c r="AE790" i="376"/>
  <c r="AF790" i="376" s="1"/>
  <c r="AE796" i="376"/>
  <c r="AE813" i="376"/>
  <c r="AE828" i="376"/>
  <c r="AE831" i="376"/>
  <c r="AE836" i="376"/>
  <c r="AE846" i="376"/>
  <c r="AE858" i="376"/>
  <c r="AE862" i="376"/>
  <c r="AE868" i="376"/>
  <c r="AE869" i="376"/>
  <c r="AE877" i="376"/>
  <c r="AE883" i="376"/>
  <c r="AF883" i="376" s="1"/>
  <c r="AE892" i="376"/>
  <c r="AE896" i="376"/>
  <c r="AE904" i="376"/>
  <c r="AE932" i="376"/>
  <c r="AE954" i="376"/>
  <c r="AF954" i="376" s="1"/>
  <c r="AE959" i="376"/>
  <c r="AE972" i="376"/>
  <c r="AE983" i="376"/>
  <c r="AE984" i="376"/>
  <c r="AE1011" i="376"/>
  <c r="AE1013" i="376"/>
  <c r="AE1033" i="376"/>
  <c r="AE1051" i="376"/>
  <c r="AE1073" i="376"/>
  <c r="AE1075" i="376"/>
  <c r="AE1084" i="376"/>
  <c r="AE1104" i="376"/>
  <c r="AE1155" i="376"/>
  <c r="AE1173" i="376"/>
  <c r="AE1179" i="376"/>
  <c r="AE1187" i="376"/>
  <c r="AE1198" i="376"/>
  <c r="AF1198" i="376" s="1"/>
  <c r="AE1200" i="376"/>
  <c r="AE1201" i="376"/>
  <c r="AE1212" i="376"/>
  <c r="AE1218" i="376"/>
  <c r="AF1218" i="376" s="1"/>
  <c r="AE1221" i="376"/>
  <c r="AE1223" i="376"/>
  <c r="AE1229" i="376"/>
  <c r="AE1234" i="376"/>
  <c r="AF1234" i="376" s="1"/>
  <c r="AE1235" i="376"/>
  <c r="AE1268" i="376"/>
  <c r="AC6" i="378"/>
  <c r="AE6" i="378" s="1"/>
  <c r="AC9" i="378"/>
  <c r="AE9" i="378" s="1"/>
  <c r="AC12" i="378"/>
  <c r="AE12" i="378" s="1"/>
  <c r="AC18" i="378"/>
  <c r="AE18" i="378" s="1"/>
  <c r="AC25" i="378"/>
  <c r="AE25" i="378" s="1"/>
  <c r="AC32" i="378"/>
  <c r="AE32" i="378" s="1"/>
  <c r="AC34" i="378"/>
  <c r="AE34" i="378" s="1"/>
  <c r="AC37" i="378"/>
  <c r="AE37" i="378" s="1"/>
  <c r="AC39" i="378"/>
  <c r="AE39" i="378" s="1"/>
  <c r="AC42" i="378"/>
  <c r="AE42" i="378" s="1"/>
  <c r="AC44" i="378"/>
  <c r="AE44" i="378" s="1"/>
  <c r="AC46" i="378"/>
  <c r="AE46" i="378" s="1"/>
  <c r="AC47" i="378"/>
  <c r="AE47" i="378" s="1"/>
  <c r="AC49" i="378"/>
  <c r="AE49" i="378" s="1"/>
  <c r="AC59" i="378"/>
  <c r="AE59" i="378" s="1"/>
  <c r="AC64" i="378"/>
  <c r="AE64" i="378" s="1"/>
  <c r="AC65" i="378"/>
  <c r="AE65" i="378" s="1"/>
  <c r="AC70" i="378"/>
  <c r="AE70" i="378" s="1"/>
  <c r="AC87" i="378"/>
  <c r="AE87" i="378" s="1"/>
  <c r="AC96" i="378"/>
  <c r="AE96" i="378" s="1"/>
  <c r="AC110" i="378"/>
  <c r="AE110" i="378" s="1"/>
  <c r="AC113" i="378"/>
  <c r="AE113" i="378" s="1"/>
  <c r="AC121" i="378"/>
  <c r="AE121" i="378" s="1"/>
  <c r="AC133" i="378"/>
  <c r="AE133" i="378" s="1"/>
  <c r="AC136" i="378"/>
  <c r="AE136" i="378" s="1"/>
  <c r="AC149" i="378"/>
  <c r="AE149" i="378" s="1"/>
  <c r="AC176" i="378"/>
  <c r="AE176" i="378" s="1"/>
  <c r="AC178" i="378"/>
  <c r="AE178" i="378" s="1"/>
  <c r="AC186" i="378"/>
  <c r="AE186" i="378" s="1"/>
  <c r="AC187" i="378"/>
  <c r="AE187" i="378" s="1"/>
  <c r="AC214" i="378"/>
  <c r="AE214" i="378" s="1"/>
  <c r="AC236" i="378"/>
  <c r="AE236" i="378" s="1"/>
  <c r="AC249" i="378"/>
  <c r="AE249" i="378" s="1"/>
  <c r="AC250" i="378"/>
  <c r="AE250" i="378" s="1"/>
  <c r="AC252" i="378"/>
  <c r="AE252" i="378" s="1"/>
  <c r="AC259" i="378"/>
  <c r="AE259" i="378" s="1"/>
  <c r="AC260" i="378"/>
  <c r="AE260" i="378" s="1"/>
  <c r="AC262" i="378"/>
  <c r="AE262" i="378" s="1"/>
  <c r="AC263" i="378"/>
  <c r="AE263" i="378" s="1"/>
  <c r="AC267" i="378"/>
  <c r="AE267" i="378" s="1"/>
  <c r="AC268" i="378"/>
  <c r="AE268" i="378" s="1"/>
  <c r="AC271" i="378"/>
  <c r="AE271" i="378" s="1"/>
  <c r="AC273" i="378"/>
  <c r="AE273" i="378" s="1"/>
  <c r="AC274" i="378"/>
  <c r="AE274" i="378" s="1"/>
  <c r="AC278" i="378"/>
  <c r="AE278" i="378" s="1"/>
  <c r="AC285" i="378"/>
  <c r="AE285" i="378" s="1"/>
  <c r="AC287" i="378"/>
  <c r="AE287" i="378" s="1"/>
  <c r="AC292" i="378"/>
  <c r="AE292" i="378" s="1"/>
  <c r="AC294" i="378"/>
  <c r="AE294" i="378" s="1"/>
  <c r="AC295" i="378"/>
  <c r="AE295" i="378" s="1"/>
  <c r="AC299" i="378"/>
  <c r="AE299" i="378" s="1"/>
  <c r="AC301" i="378"/>
  <c r="AE301" i="378" s="1"/>
  <c r="AC302" i="378"/>
  <c r="AE302" i="378" s="1"/>
  <c r="AC308" i="378"/>
  <c r="AE308" i="378" s="1"/>
  <c r="AC312" i="378"/>
  <c r="AE312" i="378" s="1"/>
  <c r="AC323" i="378"/>
  <c r="AE323" i="378" s="1"/>
  <c r="AC325" i="378"/>
  <c r="AE325" i="378" s="1"/>
  <c r="AC328" i="378"/>
  <c r="AE328" i="378" s="1"/>
  <c r="AC329" i="378"/>
  <c r="AE329" i="378" s="1"/>
  <c r="AC336" i="378"/>
  <c r="AE336" i="378" s="1"/>
  <c r="AC339" i="378"/>
  <c r="AE339" i="378" s="1"/>
  <c r="AC343" i="378"/>
  <c r="AE343" i="378" s="1"/>
  <c r="AC345" i="378"/>
  <c r="AE345" i="378" s="1"/>
  <c r="AC355" i="378"/>
  <c r="AE355" i="378" s="1"/>
  <c r="AC356" i="378"/>
  <c r="AE356" i="378" s="1"/>
  <c r="AC357" i="378"/>
  <c r="AE357" i="378" s="1"/>
  <c r="AC373" i="378"/>
  <c r="AE373" i="378" s="1"/>
  <c r="AC375" i="378"/>
  <c r="AE375" i="378" s="1"/>
  <c r="AC380" i="378"/>
  <c r="AE380" i="378" s="1"/>
  <c r="AC417" i="378"/>
  <c r="AE417" i="378" s="1"/>
  <c r="AC421" i="378"/>
  <c r="AE421" i="378" s="1"/>
  <c r="AC426" i="378"/>
  <c r="AE426" i="378" s="1"/>
  <c r="AC433" i="378"/>
  <c r="AE433" i="378" s="1"/>
  <c r="AC434" i="378"/>
  <c r="AE434" i="378" s="1"/>
  <c r="AC435" i="378"/>
  <c r="AE435" i="378" s="1"/>
  <c r="AC438" i="378"/>
  <c r="AE438" i="378" s="1"/>
  <c r="AC439" i="378"/>
  <c r="AE439" i="378" s="1"/>
  <c r="AC442" i="378"/>
  <c r="AE442" i="378" s="1"/>
  <c r="AC448" i="378"/>
  <c r="AE448" i="378" s="1"/>
  <c r="AC455" i="378"/>
  <c r="AE455" i="378" s="1"/>
  <c r="AC464" i="378"/>
  <c r="AE464" i="378" s="1"/>
  <c r="AC468" i="378"/>
  <c r="AE468" i="378" s="1"/>
  <c r="AC470" i="378"/>
  <c r="AE470" i="378" s="1"/>
  <c r="AC471" i="378"/>
  <c r="AE471" i="378" s="1"/>
  <c r="AC473" i="378"/>
  <c r="AE473" i="378" s="1"/>
  <c r="AC474" i="378"/>
  <c r="AE474" i="378" s="1"/>
  <c r="AC486" i="378"/>
  <c r="AE486" i="378" s="1"/>
  <c r="AC487" i="378"/>
  <c r="AE487" i="378" s="1"/>
  <c r="AC489" i="378"/>
  <c r="AE489" i="378" s="1"/>
  <c r="AC490" i="378"/>
  <c r="AE490" i="378" s="1"/>
  <c r="AC496" i="378"/>
  <c r="AE496" i="378" s="1"/>
  <c r="AC497" i="378"/>
  <c r="AE497" i="378" s="1"/>
  <c r="AC501" i="378"/>
  <c r="AE501" i="378" s="1"/>
  <c r="AC502" i="378"/>
  <c r="AE502" i="378" s="1"/>
  <c r="AC516" i="378"/>
  <c r="AE516" i="378" s="1"/>
  <c r="AC525" i="378"/>
  <c r="AE525" i="378" s="1"/>
  <c r="AC526" i="378"/>
  <c r="AE526" i="378" s="1"/>
  <c r="AC534" i="378"/>
  <c r="AE534" i="378" s="1"/>
  <c r="AC539" i="378"/>
  <c r="AE539" i="378" s="1"/>
  <c r="AC543" i="378"/>
  <c r="AE543" i="378" s="1"/>
  <c r="AC553" i="378"/>
  <c r="AE553" i="378" s="1"/>
  <c r="AC554" i="378"/>
  <c r="AE554" i="378" s="1"/>
  <c r="AC560" i="378"/>
  <c r="AE560" i="378" s="1"/>
  <c r="AC563" i="378"/>
  <c r="AE563" i="378" s="1"/>
  <c r="AC564" i="378"/>
  <c r="AE564" i="378" s="1"/>
  <c r="AC566" i="378"/>
  <c r="AE566" i="378" s="1"/>
  <c r="AC570" i="378"/>
  <c r="AE570" i="378" s="1"/>
  <c r="AC571" i="378"/>
  <c r="AE571" i="378" s="1"/>
  <c r="AC573" i="378"/>
  <c r="AE573" i="378" s="1"/>
  <c r="AC574" i="378"/>
  <c r="AE574" i="378" s="1"/>
  <c r="AC577" i="378"/>
  <c r="AE577" i="378" s="1"/>
  <c r="AC592" i="378"/>
  <c r="AE592" i="378" s="1"/>
  <c r="AC598" i="378"/>
  <c r="AE598" i="378" s="1"/>
  <c r="AC610" i="378"/>
  <c r="AE610" i="378" s="1"/>
  <c r="AC611" i="378"/>
  <c r="AE611" i="378" s="1"/>
  <c r="AC613" i="378"/>
  <c r="AE613" i="378" s="1"/>
  <c r="AC616" i="378"/>
  <c r="AE616" i="378" s="1"/>
  <c r="AC619" i="378"/>
  <c r="AE619" i="378" s="1"/>
  <c r="AC620" i="378"/>
  <c r="AE620" i="378" s="1"/>
  <c r="AC621" i="378"/>
  <c r="AE621" i="378" s="1"/>
  <c r="AC624" i="378"/>
  <c r="AE624" i="378" s="1"/>
  <c r="AC625" i="378"/>
  <c r="AE625" i="378" s="1"/>
  <c r="AC626" i="378"/>
  <c r="AE626" i="378" s="1"/>
  <c r="AC628" i="378"/>
  <c r="AE628" i="378" s="1"/>
  <c r="AC630" i="378"/>
  <c r="AE630" i="378" s="1"/>
  <c r="AC635" i="378"/>
  <c r="AE635" i="378" s="1"/>
  <c r="AC640" i="378"/>
  <c r="AE640" i="378" s="1"/>
  <c r="AC644" i="378"/>
  <c r="AE644" i="378" s="1"/>
  <c r="AC646" i="378"/>
  <c r="AE646" i="378" s="1"/>
  <c r="AC648" i="378"/>
  <c r="AE648" i="378" s="1"/>
  <c r="AC650" i="378"/>
  <c r="AE650" i="378" s="1"/>
  <c r="AC651" i="378"/>
  <c r="AE651" i="378" s="1"/>
  <c r="AC652" i="378"/>
  <c r="AE652" i="378" s="1"/>
  <c r="AC653" i="378"/>
  <c r="AE653" i="378" s="1"/>
  <c r="AC654" i="378"/>
  <c r="AE654" i="378" s="1"/>
  <c r="AC655" i="378"/>
  <c r="AE655" i="378" s="1"/>
  <c r="AC656" i="378"/>
  <c r="AE656" i="378" s="1"/>
  <c r="AC658" i="378"/>
  <c r="AE658" i="378" s="1"/>
  <c r="AC662" i="378"/>
  <c r="AE662" i="378" s="1"/>
  <c r="AC665" i="378"/>
  <c r="AE665" i="378" s="1"/>
  <c r="AC699" i="378"/>
  <c r="AE699" i="378" s="1"/>
  <c r="AC709" i="378"/>
  <c r="AE709" i="378" s="1"/>
  <c r="AC711" i="378"/>
  <c r="AE711" i="378" s="1"/>
  <c r="AC713" i="378"/>
  <c r="AE713" i="378" s="1"/>
  <c r="AC719" i="378"/>
  <c r="AE719" i="378" s="1"/>
  <c r="AC728" i="378"/>
  <c r="AE728" i="378" s="1"/>
  <c r="AC729" i="378"/>
  <c r="AE729" i="378" s="1"/>
  <c r="AC730" i="378"/>
  <c r="AE730" i="378" s="1"/>
  <c r="AC735" i="378"/>
  <c r="AE735" i="378" s="1"/>
  <c r="AC736" i="378"/>
  <c r="AE736" i="378" s="1"/>
  <c r="AC737" i="378"/>
  <c r="AE737" i="378" s="1"/>
  <c r="AC760" i="378"/>
  <c r="AE760" i="378" s="1"/>
  <c r="AC767" i="378"/>
  <c r="AE767" i="378" s="1"/>
  <c r="AC771" i="378"/>
  <c r="AE771" i="378" s="1"/>
  <c r="AC781" i="378"/>
  <c r="AE781" i="378" s="1"/>
  <c r="AC791" i="378"/>
  <c r="AE791" i="378" s="1"/>
  <c r="AC794" i="378"/>
  <c r="AE794" i="378" s="1"/>
  <c r="AC797" i="378"/>
  <c r="AE797" i="378" s="1"/>
  <c r="AC799" i="378"/>
  <c r="AE799" i="378" s="1"/>
  <c r="AC818" i="378"/>
  <c r="AE818" i="378" s="1"/>
  <c r="AC820" i="378"/>
  <c r="AE820" i="378" s="1"/>
  <c r="AC821" i="378"/>
  <c r="AE821" i="378" s="1"/>
  <c r="AC822" i="378"/>
  <c r="AE822" i="378" s="1"/>
  <c r="AC824" i="378"/>
  <c r="AE824" i="378" s="1"/>
  <c r="AC825" i="378"/>
  <c r="AE825" i="378" s="1"/>
  <c r="AC826" i="378"/>
  <c r="AE826" i="378" s="1"/>
  <c r="AC828" i="378"/>
  <c r="AE828" i="378" s="1"/>
  <c r="AC829" i="378"/>
  <c r="AE829" i="378" s="1"/>
  <c r="AC831" i="378"/>
  <c r="AE831" i="378" s="1"/>
  <c r="AC833" i="378"/>
  <c r="AE833" i="378" s="1"/>
  <c r="AC834" i="378"/>
  <c r="AE834" i="378" s="1"/>
  <c r="AC835" i="378"/>
  <c r="AE835" i="378" s="1"/>
  <c r="AC836" i="378"/>
  <c r="AE836" i="378" s="1"/>
  <c r="AC838" i="378"/>
  <c r="AE838" i="378" s="1"/>
  <c r="AC839" i="378"/>
  <c r="AE839" i="378" s="1"/>
  <c r="AC840" i="378"/>
  <c r="AE840" i="378" s="1"/>
  <c r="AC841" i="378"/>
  <c r="AE841" i="378" s="1"/>
  <c r="AC858" i="378"/>
  <c r="AE858" i="378" s="1"/>
  <c r="AC859" i="378"/>
  <c r="AE859" i="378" s="1"/>
  <c r="AC862" i="378"/>
  <c r="AE862" i="378" s="1"/>
  <c r="AC863" i="378"/>
  <c r="AE863" i="378" s="1"/>
  <c r="AC865" i="378"/>
  <c r="AE865" i="378" s="1"/>
  <c r="AC871" i="378"/>
  <c r="AE871" i="378" s="1"/>
  <c r="AC873" i="378"/>
  <c r="AE873" i="378" s="1"/>
  <c r="AC874" i="378"/>
  <c r="AE874" i="378" s="1"/>
  <c r="AC881" i="378"/>
  <c r="AE881" i="378" s="1"/>
  <c r="AC889" i="378"/>
  <c r="AE889" i="378" s="1"/>
  <c r="AC891" i="378"/>
  <c r="AE891" i="378" s="1"/>
  <c r="AC896" i="378"/>
  <c r="AE896" i="378" s="1"/>
  <c r="AC911" i="378"/>
  <c r="AE911" i="378" s="1"/>
  <c r="AC915" i="378"/>
  <c r="AE915" i="378" s="1"/>
  <c r="AC916" i="378"/>
  <c r="AE916" i="378" s="1"/>
  <c r="AC918" i="378"/>
  <c r="AE918" i="378" s="1"/>
  <c r="AC921" i="378"/>
  <c r="AE921" i="378" s="1"/>
  <c r="AC922" i="378"/>
  <c r="AE922" i="378" s="1"/>
  <c r="AC923" i="378"/>
  <c r="AE923" i="378" s="1"/>
  <c r="AC924" i="378"/>
  <c r="AE924" i="378" s="1"/>
  <c r="AC926" i="378"/>
  <c r="AE926" i="378" s="1"/>
  <c r="AC927" i="378"/>
  <c r="AE927" i="378" s="1"/>
  <c r="AC929" i="378"/>
  <c r="AE929" i="378" s="1"/>
  <c r="AC933" i="378"/>
  <c r="AE933" i="378" s="1"/>
  <c r="AC935" i="378"/>
  <c r="AE935" i="378" s="1"/>
  <c r="AC936" i="378"/>
  <c r="AE936" i="378" s="1"/>
  <c r="AC940" i="378"/>
  <c r="AE940" i="378" s="1"/>
  <c r="AC941" i="378"/>
  <c r="AE941" i="378" s="1"/>
  <c r="AC944" i="378"/>
  <c r="AE944" i="378" s="1"/>
  <c r="AC948" i="378"/>
  <c r="AE948" i="378" s="1"/>
  <c r="AC949" i="378"/>
  <c r="AE949" i="378" s="1"/>
  <c r="AC955" i="378"/>
  <c r="AE955" i="378" s="1"/>
  <c r="AC956" i="378"/>
  <c r="AE956" i="378" s="1"/>
  <c r="AC960" i="378"/>
  <c r="AE960" i="378" s="1"/>
  <c r="AC961" i="378"/>
  <c r="AE961" i="378" s="1"/>
  <c r="AC962" i="378"/>
  <c r="AE962" i="378" s="1"/>
  <c r="AC967" i="378"/>
  <c r="AE967" i="378" s="1"/>
  <c r="AC978" i="378"/>
  <c r="AE978" i="378" s="1"/>
  <c r="AC1000" i="378"/>
  <c r="AE1000" i="378" s="1"/>
  <c r="AC1027" i="378"/>
  <c r="AE1027" i="378" s="1"/>
  <c r="AC1035" i="378"/>
  <c r="AE1035" i="378" s="1"/>
  <c r="AC1048" i="378"/>
  <c r="AE1048" i="378" s="1"/>
  <c r="AC1065" i="378"/>
  <c r="AE1065" i="378" s="1"/>
  <c r="AC1075" i="378"/>
  <c r="AE1075" i="378" s="1"/>
  <c r="AC1081" i="378"/>
  <c r="AE1081" i="378" s="1"/>
  <c r="AC1082" i="378"/>
  <c r="AE1082" i="378" s="1"/>
  <c r="AC1086" i="378"/>
  <c r="AE1086" i="378" s="1"/>
  <c r="AC1091" i="378"/>
  <c r="AE1091" i="378" s="1"/>
  <c r="AC1094" i="378"/>
  <c r="AE1094" i="378" s="1"/>
  <c r="AC1096" i="378"/>
  <c r="AE1096" i="378" s="1"/>
  <c r="AC1102" i="378"/>
  <c r="AE1102" i="378" s="1"/>
  <c r="AC1103" i="378"/>
  <c r="AE1103" i="378" s="1"/>
  <c r="AC1105" i="378"/>
  <c r="AE1105" i="378" s="1"/>
  <c r="AC1109" i="378"/>
  <c r="AE1109" i="378" s="1"/>
  <c r="AC1112" i="378"/>
  <c r="AE1112" i="378" s="1"/>
  <c r="AC1116" i="378"/>
  <c r="AE1116" i="378" s="1"/>
  <c r="AC1117" i="378"/>
  <c r="AE1117" i="378" s="1"/>
  <c r="AC1119" i="378"/>
  <c r="AE1119" i="378" s="1"/>
  <c r="AC1120" i="378"/>
  <c r="AE1120" i="378" s="1"/>
  <c r="AC1132" i="378"/>
  <c r="AE1132" i="378" s="1"/>
  <c r="AC1134" i="378"/>
  <c r="AE1134" i="378" s="1"/>
  <c r="AC1146" i="378"/>
  <c r="AE1146" i="378" s="1"/>
  <c r="AC1161" i="378"/>
  <c r="AE1161" i="378" s="1"/>
  <c r="AC1164" i="378"/>
  <c r="AE1164" i="378" s="1"/>
  <c r="AC1177" i="378"/>
  <c r="AE1177" i="378" s="1"/>
  <c r="AC1181" i="378"/>
  <c r="AE1181" i="378" s="1"/>
  <c r="AC1184" i="378"/>
  <c r="AE1184" i="378" s="1"/>
  <c r="AC1185" i="378"/>
  <c r="AE1185" i="378" s="1"/>
  <c r="AC1190" i="378"/>
  <c r="AE1190" i="378" s="1"/>
  <c r="AC1191" i="378"/>
  <c r="AE1191" i="378" s="1"/>
  <c r="AC1192" i="378"/>
  <c r="AE1192" i="378" s="1"/>
  <c r="AC1208" i="378"/>
  <c r="AE1208" i="378" s="1"/>
  <c r="AC1214" i="378"/>
  <c r="AE1214" i="378" s="1"/>
  <c r="AC1226" i="378"/>
  <c r="AE1226" i="378" s="1"/>
  <c r="AC1227" i="378"/>
  <c r="AE1227" i="378" s="1"/>
  <c r="AC1229" i="378"/>
  <c r="AE1229" i="378" s="1"/>
  <c r="AC1230" i="378"/>
  <c r="AE1230" i="378" s="1"/>
  <c r="AC1233" i="378"/>
  <c r="AE1233" i="378" s="1"/>
  <c r="AC1236" i="378"/>
  <c r="AE1236" i="378" s="1"/>
  <c r="AC1237" i="378"/>
  <c r="AE1237" i="378" s="1"/>
  <c r="AC1238" i="378"/>
  <c r="AE1238" i="378" s="1"/>
  <c r="AC1242" i="378"/>
  <c r="AE1242" i="378" s="1"/>
  <c r="AC1276" i="378"/>
  <c r="AE1276" i="378" s="1"/>
  <c r="AC1286" i="378"/>
  <c r="AE1286" i="378" s="1"/>
  <c r="AC1295" i="378"/>
  <c r="AE1295" i="378" s="1"/>
  <c r="AC1298" i="378"/>
  <c r="AE1298" i="378" s="1"/>
  <c r="AC1299" i="378"/>
  <c r="AE1299" i="378" s="1"/>
  <c r="AC1306" i="378"/>
  <c r="AE1306" i="378" s="1"/>
  <c r="AC1313" i="378"/>
  <c r="AE1313" i="378" s="1"/>
  <c r="AC1323" i="378"/>
  <c r="AE1323" i="378" s="1"/>
  <c r="AC1324" i="378"/>
  <c r="AE1324" i="378" s="1"/>
  <c r="AC1325" i="378"/>
  <c r="AE1325" i="378" s="1"/>
  <c r="AC1326" i="378"/>
  <c r="AE1326" i="378" s="1"/>
  <c r="AC1327" i="378"/>
  <c r="AE1327" i="378" s="1"/>
  <c r="AC1328" i="378"/>
  <c r="AE1328" i="378" s="1"/>
  <c r="AC1329" i="378"/>
  <c r="AE1329" i="378" s="1"/>
  <c r="AC1331" i="378"/>
  <c r="AE1331" i="378" s="1"/>
  <c r="AC1333" i="378"/>
  <c r="AE1333" i="378" s="1"/>
  <c r="AC1336" i="378"/>
  <c r="AE1336" i="378" s="1"/>
  <c r="AC1340" i="378"/>
  <c r="AE1340" i="378" s="1"/>
  <c r="AC1349" i="378"/>
  <c r="AE1349" i="378" s="1"/>
  <c r="AC1368" i="378"/>
  <c r="AE1368" i="378" s="1"/>
  <c r="AC1375" i="378"/>
  <c r="AE1375" i="378" s="1"/>
  <c r="AC1377" i="378"/>
  <c r="AE1377" i="378" s="1"/>
  <c r="AC1378" i="378"/>
  <c r="AE1378" i="378" s="1"/>
  <c r="AC1380" i="378"/>
  <c r="AE1380" i="378" s="1"/>
  <c r="AC1405" i="378"/>
  <c r="AE1405" i="378" s="1"/>
  <c r="AC1406" i="378"/>
  <c r="AE1406" i="378" s="1"/>
  <c r="AC1410" i="378"/>
  <c r="AE1410" i="378" s="1"/>
  <c r="AC1418" i="378"/>
  <c r="AE1418" i="378" s="1"/>
  <c r="AC1422" i="378"/>
  <c r="AE1422" i="378" s="1"/>
  <c r="AC1423" i="378"/>
  <c r="AE1423" i="378" s="1"/>
  <c r="AC1424" i="378"/>
  <c r="AE1424" i="378" s="1"/>
  <c r="AC1425" i="378"/>
  <c r="AE1425" i="378" s="1"/>
  <c r="AC1427" i="378"/>
  <c r="AE1427" i="378" s="1"/>
  <c r="AC1429" i="378"/>
  <c r="AE1429" i="378" s="1"/>
  <c r="AC1434" i="378"/>
  <c r="AE1434" i="378" s="1"/>
  <c r="AC1435" i="378"/>
  <c r="AE1435" i="378" s="1"/>
  <c r="AC1437" i="378"/>
  <c r="AE1437" i="378" s="1"/>
  <c r="AC1443" i="378"/>
  <c r="AE1443" i="378" s="1"/>
  <c r="AC1445" i="378"/>
  <c r="AE1445" i="378" s="1"/>
  <c r="AC1446" i="378"/>
  <c r="AE1446" i="378" s="1"/>
  <c r="AC1450" i="378"/>
  <c r="AE1450" i="378" s="1"/>
  <c r="AC1454" i="378"/>
  <c r="AE1454" i="378" s="1"/>
  <c r="AC1456" i="378"/>
  <c r="AE1456" i="378" s="1"/>
  <c r="AC1457" i="378"/>
  <c r="AE1457" i="378" s="1"/>
  <c r="AC1458" i="378"/>
  <c r="AE1458" i="378" s="1"/>
  <c r="AC1504" i="378"/>
  <c r="AE1504" i="378" s="1"/>
  <c r="AC1508" i="378"/>
  <c r="AE1508" i="378" s="1"/>
  <c r="AC1509" i="378"/>
  <c r="AE1509" i="378" s="1"/>
  <c r="AC1515" i="378"/>
  <c r="AE1515" i="378" s="1"/>
  <c r="AC1527" i="378"/>
  <c r="AE1527" i="378" s="1"/>
  <c r="AC1542" i="378"/>
  <c r="AE1542" i="378" s="1"/>
  <c r="AC1545" i="378"/>
  <c r="AE1545" i="378" s="1"/>
  <c r="AC1549" i="378"/>
  <c r="AE1549" i="378" s="1"/>
  <c r="AC1553" i="378"/>
  <c r="AE1553" i="378" s="1"/>
  <c r="AC1556" i="378"/>
  <c r="AE1556" i="378" s="1"/>
  <c r="AC1561" i="378"/>
  <c r="AE1561" i="378" s="1"/>
  <c r="AC1562" i="378"/>
  <c r="AE1562" i="378" s="1"/>
  <c r="AC1564" i="378"/>
  <c r="AE1564" i="378" s="1"/>
  <c r="AC1573" i="378"/>
  <c r="AE1573" i="378" s="1"/>
  <c r="AC1577" i="378"/>
  <c r="AE1577" i="378" s="1"/>
  <c r="AC1585" i="378"/>
  <c r="AE1585" i="378" s="1"/>
  <c r="AC1588" i="378"/>
  <c r="AE1588" i="378" s="1"/>
  <c r="AC1593" i="378"/>
  <c r="AE1593" i="378" s="1"/>
  <c r="AC1594" i="378"/>
  <c r="AE1594" i="378" s="1"/>
  <c r="AC1597" i="378"/>
  <c r="AE1597" i="378" s="1"/>
  <c r="AC1598" i="378"/>
  <c r="AE1598" i="378" s="1"/>
  <c r="AC1599" i="378"/>
  <c r="AE1599" i="378" s="1"/>
  <c r="AC1605" i="378"/>
  <c r="AE1605" i="378" s="1"/>
  <c r="AC1607" i="378"/>
  <c r="AE1607" i="378" s="1"/>
  <c r="AC1608" i="378"/>
  <c r="AE1608" i="378" s="1"/>
  <c r="AC1609" i="378"/>
  <c r="AE1609" i="378" s="1"/>
  <c r="AC1652" i="378"/>
  <c r="AE1652" i="378" s="1"/>
  <c r="AC1655" i="378"/>
  <c r="AE1655" i="378" s="1"/>
  <c r="AC1660" i="378"/>
  <c r="AE1660" i="378" s="1"/>
  <c r="AC1662" i="378"/>
  <c r="AE1662" i="378" s="1"/>
  <c r="AC1663" i="378"/>
  <c r="AE1663" i="378" s="1"/>
  <c r="AC1664" i="378"/>
  <c r="AE1664" i="378" s="1"/>
  <c r="AC1665" i="378"/>
  <c r="AE1665" i="378" s="1"/>
  <c r="AC1667" i="378"/>
  <c r="AE1667" i="378" s="1"/>
  <c r="AC1669" i="378"/>
  <c r="AE1669" i="378" s="1"/>
  <c r="AC1670" i="378"/>
  <c r="AE1670" i="378" s="1"/>
  <c r="AC1671" i="378"/>
  <c r="AE1671" i="378" s="1"/>
  <c r="AC1672" i="378"/>
  <c r="AE1672" i="378" s="1"/>
  <c r="AC1673" i="378"/>
  <c r="AE1673" i="378" s="1"/>
  <c r="AC1679" i="378"/>
  <c r="AE1679" i="378" s="1"/>
  <c r="AC1680" i="378"/>
  <c r="AE1680" i="378" s="1"/>
  <c r="AC1687" i="378"/>
  <c r="AE1687" i="378" s="1"/>
  <c r="AC1688" i="378"/>
  <c r="AE1688" i="378" s="1"/>
  <c r="AC1699" i="378"/>
  <c r="AE1699" i="378" s="1"/>
  <c r="AC1701" i="378"/>
  <c r="AE1701" i="378" s="1"/>
  <c r="AC1741" i="378"/>
  <c r="AE1741" i="378" s="1"/>
  <c r="AC1745" i="378"/>
  <c r="AE1745" i="378" s="1"/>
  <c r="AC1764" i="378"/>
  <c r="AE1764" i="378" s="1"/>
  <c r="AC1767" i="378"/>
  <c r="AE1767" i="378" s="1"/>
  <c r="AC1770" i="378"/>
  <c r="AE1770" i="378" s="1"/>
  <c r="AC1790" i="378"/>
  <c r="AE1790" i="378" s="1"/>
  <c r="AC1793" i="378"/>
  <c r="AE1793" i="378" s="1"/>
  <c r="AC1797" i="378"/>
  <c r="AE1797" i="378" s="1"/>
  <c r="AC1800" i="378"/>
  <c r="AE1800" i="378" s="1"/>
  <c r="AC1810" i="378"/>
  <c r="AE1810" i="378" s="1"/>
  <c r="AC1818" i="378"/>
  <c r="AE1818" i="378" s="1"/>
  <c r="AC1821" i="378"/>
  <c r="AE1821" i="378" s="1"/>
  <c r="AC1829" i="378"/>
  <c r="AE1829" i="378" s="1"/>
  <c r="AC1843" i="378"/>
  <c r="AE1843" i="378" s="1"/>
  <c r="AC1844" i="378"/>
  <c r="AE1844" i="378" s="1"/>
  <c r="AC1851" i="378"/>
  <c r="AE1851" i="378" s="1"/>
  <c r="AC1855" i="378"/>
  <c r="AE1855" i="378" s="1"/>
  <c r="AC1857" i="378"/>
  <c r="AE1857" i="378" s="1"/>
  <c r="AC1863" i="378"/>
  <c r="AE1863" i="378" s="1"/>
  <c r="AC1868" i="378"/>
  <c r="AE1868" i="378" s="1"/>
  <c r="AC1873" i="378"/>
  <c r="AE1873" i="378" s="1"/>
  <c r="AC1875" i="378"/>
  <c r="AE1875" i="378" s="1"/>
  <c r="AC1877" i="378"/>
  <c r="AE1877" i="378" s="1"/>
  <c r="AC1878" i="378"/>
  <c r="AE1878" i="378" s="1"/>
  <c r="AC1892" i="378"/>
  <c r="AE1892" i="378" s="1"/>
  <c r="AC1896" i="378"/>
  <c r="AE1896" i="378" s="1"/>
  <c r="AC1898" i="378"/>
  <c r="AE1898" i="378" s="1"/>
  <c r="AC1908" i="378"/>
  <c r="AE1908" i="378" s="1"/>
  <c r="AC1916" i="378"/>
  <c r="AE1916" i="378" s="1"/>
  <c r="AC1938" i="378"/>
  <c r="AE1938" i="378" s="1"/>
  <c r="AC1939" i="378"/>
  <c r="AE1939" i="378" s="1"/>
  <c r="AC1946" i="378"/>
  <c r="AE1946" i="378" s="1"/>
  <c r="AC1947" i="378"/>
  <c r="AE1947" i="378" s="1"/>
  <c r="AC1955" i="378"/>
  <c r="AE1955" i="378" s="1"/>
  <c r="AC1959" i="378"/>
  <c r="AE1959" i="378" s="1"/>
  <c r="AC1981" i="378"/>
  <c r="AE1981" i="378" s="1"/>
  <c r="AC2002" i="378"/>
  <c r="AE2002" i="378" s="1"/>
  <c r="AC2008" i="378"/>
  <c r="AE2008" i="378" s="1"/>
  <c r="AC2011" i="378"/>
  <c r="AE2011" i="378" s="1"/>
  <c r="AC2012" i="378"/>
  <c r="AE2012" i="378" s="1"/>
  <c r="AC2014" i="378"/>
  <c r="AE2014" i="378" s="1"/>
  <c r="AC2022" i="378"/>
  <c r="AE2022" i="378" s="1"/>
  <c r="AC2023" i="378"/>
  <c r="AE2023" i="378" s="1"/>
  <c r="AC2024" i="378"/>
  <c r="AE2024" i="378" s="1"/>
  <c r="AC2025" i="378"/>
  <c r="AE2025" i="378" s="1"/>
  <c r="AC2034" i="378"/>
  <c r="AE2034" i="378" s="1"/>
  <c r="AC2041" i="378"/>
  <c r="AE2041" i="378" s="1"/>
  <c r="AC2043" i="378"/>
  <c r="AE2043" i="378" s="1"/>
  <c r="AC2051" i="378"/>
  <c r="AE2051" i="378" s="1"/>
  <c r="AC2080" i="378"/>
  <c r="AE2080" i="378" s="1"/>
  <c r="AC2083" i="378"/>
  <c r="AE2083" i="378" s="1"/>
  <c r="AC2086" i="378"/>
  <c r="AE2086" i="378" s="1"/>
  <c r="AC2087" i="378"/>
  <c r="AE2087" i="378" s="1"/>
  <c r="AC2088" i="378"/>
  <c r="AE2088" i="378" s="1"/>
  <c r="AC2091" i="378"/>
  <c r="AE2091" i="378" s="1"/>
  <c r="AC2092" i="378"/>
  <c r="AE2092" i="378" s="1"/>
  <c r="AC2097" i="378"/>
  <c r="AE2097" i="378" s="1"/>
  <c r="AC2102" i="378"/>
  <c r="AE2102" i="378" s="1"/>
  <c r="AC2104" i="378"/>
  <c r="AE2104" i="378" s="1"/>
  <c r="AD6" i="377"/>
  <c r="AF6" i="377" s="1"/>
  <c r="AD278" i="377"/>
  <c r="AF278" i="377" s="1"/>
  <c r="AD279" i="377"/>
  <c r="AF279" i="377" s="1"/>
  <c r="AD335" i="377"/>
  <c r="AF335" i="377" s="1"/>
  <c r="AD365" i="377"/>
  <c r="AF365" i="377" s="1"/>
  <c r="AD426" i="377"/>
  <c r="AF426" i="377" s="1"/>
  <c r="AD52" i="376"/>
  <c r="AF52" i="376" s="1"/>
  <c r="AD60" i="376"/>
  <c r="AF60" i="376" s="1"/>
  <c r="AD72" i="376"/>
  <c r="AF72" i="376" s="1"/>
  <c r="AD96" i="376"/>
  <c r="AF96" i="376" s="1"/>
  <c r="AD109" i="376"/>
  <c r="AF109" i="376" s="1"/>
  <c r="AD125" i="376"/>
  <c r="AF125" i="376" s="1"/>
  <c r="AD157" i="376"/>
  <c r="AF157" i="376" s="1"/>
  <c r="AD207" i="376"/>
  <c r="AF207" i="376" s="1"/>
  <c r="AD249" i="376"/>
  <c r="AF249" i="376" s="1"/>
  <c r="AD255" i="376"/>
  <c r="AF255" i="376" s="1"/>
  <c r="AD262" i="376"/>
  <c r="AF262" i="376" s="1"/>
  <c r="AD290" i="376"/>
  <c r="AF290" i="376" s="1"/>
  <c r="AD292" i="376"/>
  <c r="AF292" i="376" s="1"/>
  <c r="AD294" i="376"/>
  <c r="AF294" i="376" s="1"/>
  <c r="AD300" i="376"/>
  <c r="AF300" i="376" s="1"/>
  <c r="AD349" i="376"/>
  <c r="AF349" i="376" s="1"/>
  <c r="AD380" i="376"/>
  <c r="AF380" i="376" s="1"/>
  <c r="AD381" i="376"/>
  <c r="AF381" i="376" s="1"/>
  <c r="AD422" i="376"/>
  <c r="AF422" i="376" s="1"/>
  <c r="AD436" i="376"/>
  <c r="AF436" i="376" s="1"/>
  <c r="AD452" i="376"/>
  <c r="AF452" i="376" s="1"/>
  <c r="AD478" i="376"/>
  <c r="AF478" i="376" s="1"/>
  <c r="AD479" i="376"/>
  <c r="AF479" i="376" s="1"/>
  <c r="AD486" i="376"/>
  <c r="AF486" i="376" s="1"/>
  <c r="AD493" i="376"/>
  <c r="AF493" i="376" s="1"/>
  <c r="AD496" i="376"/>
  <c r="AF496" i="376" s="1"/>
  <c r="AD524" i="376"/>
  <c r="AF524" i="376" s="1"/>
  <c r="AD546" i="376"/>
  <c r="AF546" i="376" s="1"/>
  <c r="AD604" i="376"/>
  <c r="AF604" i="376" s="1"/>
  <c r="AD607" i="376"/>
  <c r="AF607" i="376" s="1"/>
  <c r="AD612" i="376"/>
  <c r="AF612" i="376" s="1"/>
  <c r="AD635" i="376"/>
  <c r="AF635" i="376" s="1"/>
  <c r="AD640" i="376"/>
  <c r="AF640" i="376" s="1"/>
  <c r="AD641" i="376"/>
  <c r="AF641" i="376" s="1"/>
  <c r="AD666" i="376"/>
  <c r="AF666" i="376" s="1"/>
  <c r="AD670" i="376"/>
  <c r="AF670" i="376" s="1"/>
  <c r="AD672" i="376"/>
  <c r="AF672" i="376" s="1"/>
  <c r="AD676" i="376"/>
  <c r="AF676" i="376" s="1"/>
  <c r="AD690" i="376"/>
  <c r="AF690" i="376" s="1"/>
  <c r="AD700" i="376"/>
  <c r="AF700" i="376" s="1"/>
  <c r="AD753" i="376"/>
  <c r="AF753" i="376" s="1"/>
  <c r="AD759" i="376"/>
  <c r="AF759" i="376" s="1"/>
  <c r="AD806" i="376"/>
  <c r="AF806" i="376" s="1"/>
  <c r="AD808" i="376"/>
  <c r="AF808" i="376" s="1"/>
  <c r="AD811" i="376"/>
  <c r="AF811" i="376" s="1"/>
  <c r="AD814" i="376"/>
  <c r="AF814" i="376" s="1"/>
  <c r="AD821" i="376"/>
  <c r="AF821" i="376" s="1"/>
  <c r="AD822" i="376"/>
  <c r="AF822" i="376" s="1"/>
  <c r="AD830" i="376"/>
  <c r="AF830" i="376" s="1"/>
  <c r="AD834" i="376"/>
  <c r="AF834" i="376" s="1"/>
  <c r="AD844" i="376"/>
  <c r="AF844" i="376" s="1"/>
  <c r="AD851" i="376"/>
  <c r="AF851" i="376" s="1"/>
  <c r="AD853" i="376"/>
  <c r="AF853" i="376" s="1"/>
  <c r="AD890" i="376"/>
  <c r="AF890" i="376" s="1"/>
  <c r="AD926" i="376"/>
  <c r="AF926" i="376" s="1"/>
  <c r="AD969" i="376"/>
  <c r="AF969" i="376" s="1"/>
  <c r="AD1060" i="376"/>
  <c r="AF1060" i="376" s="1"/>
  <c r="AD1076" i="376"/>
  <c r="AF1076" i="376" s="1"/>
  <c r="AD1078" i="376"/>
  <c r="AF1078" i="376" s="1"/>
  <c r="AD1126" i="376"/>
  <c r="AF1126" i="376" s="1"/>
  <c r="AD1142" i="376"/>
  <c r="AF1142" i="376" s="1"/>
  <c r="AD1244" i="376"/>
  <c r="AF1244" i="376" s="1"/>
  <c r="AD1245" i="376"/>
  <c r="AF1245" i="376" s="1"/>
  <c r="AD1263" i="376"/>
  <c r="AF1263" i="376" s="1"/>
  <c r="AD1266" i="376"/>
  <c r="AF1266" i="376" s="1"/>
  <c r="AC195" i="378"/>
  <c r="AE195" i="378" s="1"/>
  <c r="AC238" i="378"/>
  <c r="AE238" i="378" s="1"/>
  <c r="AC582" i="378"/>
  <c r="AE582" i="378" s="1"/>
  <c r="AC1163" i="378"/>
  <c r="AE1163" i="378" s="1"/>
  <c r="AC1391" i="378"/>
  <c r="AE1391" i="378" s="1"/>
  <c r="AC1420" i="378"/>
  <c r="AE1420" i="378" s="1"/>
  <c r="AC3" i="378"/>
  <c r="AE3" i="378" s="1"/>
  <c r="AC4" i="378"/>
  <c r="AE4" i="378" s="1"/>
  <c r="AC5" i="378"/>
  <c r="AE5" i="378" s="1"/>
  <c r="AC7" i="378"/>
  <c r="AE7" i="378" s="1"/>
  <c r="AC8" i="378"/>
  <c r="AE8" i="378" s="1"/>
  <c r="AC10" i="378"/>
  <c r="AE10" i="378" s="1"/>
  <c r="AC11" i="378"/>
  <c r="AE11" i="378" s="1"/>
  <c r="AC13" i="378"/>
  <c r="AE13" i="378" s="1"/>
  <c r="AC14" i="378"/>
  <c r="AE14" i="378" s="1"/>
  <c r="AC15" i="378"/>
  <c r="AE15" i="378" s="1"/>
  <c r="AC16" i="378"/>
  <c r="AE16" i="378" s="1"/>
  <c r="AC17" i="378"/>
  <c r="AE17" i="378" s="1"/>
  <c r="AC19" i="378"/>
  <c r="AE19" i="378" s="1"/>
  <c r="AC20" i="378"/>
  <c r="AE20" i="378" s="1"/>
  <c r="AC21" i="378"/>
  <c r="AE21" i="378" s="1"/>
  <c r="AC22" i="378"/>
  <c r="AE22" i="378" s="1"/>
  <c r="AC23" i="378"/>
  <c r="AE23" i="378" s="1"/>
  <c r="AC24" i="378"/>
  <c r="AE24" i="378" s="1"/>
  <c r="AC26" i="378"/>
  <c r="AE26" i="378" s="1"/>
  <c r="AC27" i="378"/>
  <c r="AE27" i="378" s="1"/>
  <c r="AC28" i="378"/>
  <c r="AE28" i="378" s="1"/>
  <c r="AC29" i="378"/>
  <c r="AE29" i="378" s="1"/>
  <c r="AC30" i="378"/>
  <c r="AE30" i="378" s="1"/>
  <c r="AC31" i="378"/>
  <c r="AE31" i="378" s="1"/>
  <c r="AC33" i="378"/>
  <c r="AE33" i="378" s="1"/>
  <c r="AC35" i="378"/>
  <c r="AE35" i="378" s="1"/>
  <c r="AC36" i="378"/>
  <c r="AE36" i="378" s="1"/>
  <c r="AC38" i="378"/>
  <c r="AE38" i="378" s="1"/>
  <c r="AC40" i="378"/>
  <c r="AE40" i="378" s="1"/>
  <c r="AC41" i="378"/>
  <c r="AE41" i="378" s="1"/>
  <c r="AC43" i="378"/>
  <c r="AE43" i="378" s="1"/>
  <c r="AC45" i="378"/>
  <c r="AE45" i="378" s="1"/>
  <c r="AC48" i="378"/>
  <c r="AE48" i="378" s="1"/>
  <c r="AC50" i="378"/>
  <c r="AE50" i="378" s="1"/>
  <c r="AC51" i="378"/>
  <c r="AE51" i="378" s="1"/>
  <c r="AC52" i="378"/>
  <c r="AE52" i="378" s="1"/>
  <c r="AC53" i="378"/>
  <c r="AE53" i="378" s="1"/>
  <c r="AC54" i="378"/>
  <c r="AE54" i="378" s="1"/>
  <c r="AC55" i="378"/>
  <c r="AE55" i="378" s="1"/>
  <c r="AC56" i="378"/>
  <c r="AE56" i="378" s="1"/>
  <c r="AC57" i="378"/>
  <c r="AE57" i="378" s="1"/>
  <c r="AC58" i="378"/>
  <c r="AE58" i="378" s="1"/>
  <c r="AC60" i="378"/>
  <c r="AE60" i="378" s="1"/>
  <c r="AC61" i="378"/>
  <c r="AE61" i="378" s="1"/>
  <c r="AC62" i="378"/>
  <c r="AE62" i="378" s="1"/>
  <c r="AC63" i="378"/>
  <c r="AE63" i="378" s="1"/>
  <c r="AC66" i="378"/>
  <c r="AE66" i="378" s="1"/>
  <c r="AC67" i="378"/>
  <c r="AE67" i="378" s="1"/>
  <c r="AC68" i="378"/>
  <c r="AE68" i="378" s="1"/>
  <c r="AC69" i="378"/>
  <c r="AE69" i="378" s="1"/>
  <c r="AC71" i="378"/>
  <c r="AE71" i="378" s="1"/>
  <c r="AC72" i="378"/>
  <c r="AE72" i="378" s="1"/>
  <c r="AC73" i="378"/>
  <c r="AE73" i="378" s="1"/>
  <c r="AC74" i="378"/>
  <c r="AE74" i="378" s="1"/>
  <c r="AC75" i="378"/>
  <c r="AE75" i="378" s="1"/>
  <c r="AC76" i="378"/>
  <c r="AE76" i="378" s="1"/>
  <c r="AC77" i="378"/>
  <c r="AE77" i="378" s="1"/>
  <c r="AC78" i="378"/>
  <c r="AE78" i="378" s="1"/>
  <c r="AC79" i="378"/>
  <c r="AE79" i="378" s="1"/>
  <c r="AC80" i="378"/>
  <c r="AE80" i="378" s="1"/>
  <c r="AC81" i="378"/>
  <c r="AE81" i="378" s="1"/>
  <c r="AC82" i="378"/>
  <c r="AE82" i="378" s="1"/>
  <c r="AC83" i="378"/>
  <c r="AE83" i="378" s="1"/>
  <c r="AC84" i="378"/>
  <c r="AE84" i="378" s="1"/>
  <c r="AC85" i="378"/>
  <c r="AE85" i="378" s="1"/>
  <c r="AC86" i="378"/>
  <c r="AE86" i="378" s="1"/>
  <c r="AC88" i="378"/>
  <c r="AE88" i="378" s="1"/>
  <c r="AC89" i="378"/>
  <c r="AE89" i="378" s="1"/>
  <c r="AC90" i="378"/>
  <c r="AE90" i="378" s="1"/>
  <c r="AC91" i="378"/>
  <c r="AE91" i="378" s="1"/>
  <c r="AC92" i="378"/>
  <c r="AE92" i="378" s="1"/>
  <c r="AC93" i="378"/>
  <c r="AE93" i="378" s="1"/>
  <c r="AC94" i="378"/>
  <c r="AE94" i="378" s="1"/>
  <c r="AC95" i="378"/>
  <c r="AE95" i="378" s="1"/>
  <c r="AC97" i="378"/>
  <c r="AE97" i="378" s="1"/>
  <c r="AC98" i="378"/>
  <c r="AE98" i="378" s="1"/>
  <c r="AC99" i="378"/>
  <c r="AE99" i="378" s="1"/>
  <c r="AC100" i="378"/>
  <c r="AE100" i="378" s="1"/>
  <c r="AC101" i="378"/>
  <c r="AE101" i="378" s="1"/>
  <c r="AC102" i="378"/>
  <c r="AE102" i="378" s="1"/>
  <c r="AC103" i="378"/>
  <c r="AE103" i="378" s="1"/>
  <c r="AC104" i="378"/>
  <c r="AE104" i="378" s="1"/>
  <c r="AC105" i="378"/>
  <c r="AE105" i="378" s="1"/>
  <c r="AC106" i="378"/>
  <c r="AE106" i="378" s="1"/>
  <c r="AC107" i="378"/>
  <c r="AE107" i="378" s="1"/>
  <c r="AC108" i="378"/>
  <c r="AE108" i="378" s="1"/>
  <c r="AC109" i="378"/>
  <c r="AE109" i="378" s="1"/>
  <c r="AC111" i="378"/>
  <c r="AE111" i="378" s="1"/>
  <c r="AC112" i="378"/>
  <c r="AE112" i="378" s="1"/>
  <c r="AC114" i="378"/>
  <c r="AE114" i="378" s="1"/>
  <c r="AC115" i="378"/>
  <c r="AE115" i="378" s="1"/>
  <c r="AC116" i="378"/>
  <c r="AE116" i="378" s="1"/>
  <c r="AC117" i="378"/>
  <c r="AE117" i="378" s="1"/>
  <c r="AC118" i="378"/>
  <c r="AE118" i="378" s="1"/>
  <c r="AC119" i="378"/>
  <c r="AE119" i="378" s="1"/>
  <c r="AC120" i="378"/>
  <c r="AE120" i="378" s="1"/>
  <c r="AC122" i="378"/>
  <c r="AE122" i="378" s="1"/>
  <c r="AC123" i="378"/>
  <c r="AE123" i="378" s="1"/>
  <c r="AC124" i="378"/>
  <c r="AE124" i="378" s="1"/>
  <c r="AC125" i="378"/>
  <c r="AE125" i="378" s="1"/>
  <c r="AC126" i="378"/>
  <c r="AE126" i="378" s="1"/>
  <c r="AC127" i="378"/>
  <c r="AE127" i="378" s="1"/>
  <c r="AC128" i="378"/>
  <c r="AE128" i="378" s="1"/>
  <c r="AC129" i="378"/>
  <c r="AE129" i="378" s="1"/>
  <c r="AC130" i="378"/>
  <c r="AE130" i="378" s="1"/>
  <c r="AC131" i="378"/>
  <c r="AE131" i="378" s="1"/>
  <c r="AC132" i="378"/>
  <c r="AE132" i="378" s="1"/>
  <c r="AC134" i="378"/>
  <c r="AE134" i="378" s="1"/>
  <c r="AC135" i="378"/>
  <c r="AE135" i="378" s="1"/>
  <c r="AC137" i="378"/>
  <c r="AE137" i="378" s="1"/>
  <c r="AC138" i="378"/>
  <c r="AE138" i="378" s="1"/>
  <c r="AC139" i="378"/>
  <c r="AE139" i="378" s="1"/>
  <c r="AC140" i="378"/>
  <c r="AE140" i="378" s="1"/>
  <c r="AC141" i="378"/>
  <c r="AE141" i="378" s="1"/>
  <c r="AC142" i="378"/>
  <c r="AE142" i="378" s="1"/>
  <c r="AC143" i="378"/>
  <c r="AE143" i="378" s="1"/>
  <c r="AC144" i="378"/>
  <c r="AE144" i="378" s="1"/>
  <c r="AC145" i="378"/>
  <c r="AE145" i="378" s="1"/>
  <c r="AC146" i="378"/>
  <c r="AE146" i="378" s="1"/>
  <c r="AC147" i="378"/>
  <c r="AE147" i="378" s="1"/>
  <c r="AC148" i="378"/>
  <c r="AE148" i="378" s="1"/>
  <c r="AC150" i="378"/>
  <c r="AE150" i="378" s="1"/>
  <c r="AC151" i="378"/>
  <c r="AE151" i="378" s="1"/>
  <c r="AC152" i="378"/>
  <c r="AE152" i="378" s="1"/>
  <c r="AC153" i="378"/>
  <c r="AE153" i="378" s="1"/>
  <c r="AC154" i="378"/>
  <c r="AE154" i="378" s="1"/>
  <c r="AC155" i="378"/>
  <c r="AE155" i="378" s="1"/>
  <c r="AC156" i="378"/>
  <c r="AE156" i="378" s="1"/>
  <c r="AC157" i="378"/>
  <c r="AE157" i="378" s="1"/>
  <c r="AC158" i="378"/>
  <c r="AE158" i="378" s="1"/>
  <c r="AC159" i="378"/>
  <c r="AE159" i="378" s="1"/>
  <c r="AC160" i="378"/>
  <c r="AE160" i="378" s="1"/>
  <c r="AC161" i="378"/>
  <c r="AE161" i="378" s="1"/>
  <c r="AC162" i="378"/>
  <c r="AE162" i="378" s="1"/>
  <c r="AC163" i="378"/>
  <c r="AE163" i="378" s="1"/>
  <c r="AC164" i="378"/>
  <c r="AE164" i="378" s="1"/>
  <c r="AC165" i="378"/>
  <c r="AE165" i="378" s="1"/>
  <c r="AC166" i="378"/>
  <c r="AE166" i="378" s="1"/>
  <c r="AC167" i="378"/>
  <c r="AE167" i="378" s="1"/>
  <c r="AC168" i="378"/>
  <c r="AE168" i="378" s="1"/>
  <c r="AC169" i="378"/>
  <c r="AE169" i="378" s="1"/>
  <c r="AC170" i="378"/>
  <c r="AE170" i="378" s="1"/>
  <c r="AC171" i="378"/>
  <c r="AE171" i="378" s="1"/>
  <c r="AC172" i="378"/>
  <c r="AE172" i="378" s="1"/>
  <c r="AC173" i="378"/>
  <c r="AE173" i="378" s="1"/>
  <c r="AC174" i="378"/>
  <c r="AE174" i="378" s="1"/>
  <c r="AC175" i="378"/>
  <c r="AE175" i="378" s="1"/>
  <c r="AC177" i="378"/>
  <c r="AE177" i="378" s="1"/>
  <c r="AC179" i="378"/>
  <c r="AE179" i="378" s="1"/>
  <c r="AC180" i="378"/>
  <c r="AE180" i="378" s="1"/>
  <c r="AC181" i="378"/>
  <c r="AE181" i="378" s="1"/>
  <c r="AC182" i="378"/>
  <c r="AE182" i="378" s="1"/>
  <c r="AC183" i="378"/>
  <c r="AE183" i="378" s="1"/>
  <c r="AC184" i="378"/>
  <c r="AE184" i="378" s="1"/>
  <c r="AC185" i="378"/>
  <c r="AE185" i="378" s="1"/>
  <c r="AC188" i="378"/>
  <c r="AE188" i="378" s="1"/>
  <c r="AC189" i="378"/>
  <c r="AE189" i="378" s="1"/>
  <c r="AC190" i="378"/>
  <c r="AE190" i="378" s="1"/>
  <c r="AC191" i="378"/>
  <c r="AE191" i="378" s="1"/>
  <c r="AC192" i="378"/>
  <c r="AE192" i="378" s="1"/>
  <c r="AC193" i="378"/>
  <c r="AE193" i="378" s="1"/>
  <c r="AC194" i="378"/>
  <c r="AE194" i="378" s="1"/>
  <c r="AC196" i="378"/>
  <c r="AE196" i="378" s="1"/>
  <c r="AC197" i="378"/>
  <c r="AE197" i="378" s="1"/>
  <c r="AC198" i="378"/>
  <c r="AE198" i="378" s="1"/>
  <c r="AC199" i="378"/>
  <c r="AE199" i="378" s="1"/>
  <c r="AC200" i="378"/>
  <c r="AE200" i="378" s="1"/>
  <c r="AC201" i="378"/>
  <c r="AE201" i="378" s="1"/>
  <c r="AC202" i="378"/>
  <c r="AE202" i="378" s="1"/>
  <c r="AC203" i="378"/>
  <c r="AE203" i="378" s="1"/>
  <c r="AC204" i="378"/>
  <c r="AE204" i="378" s="1"/>
  <c r="AC205" i="378"/>
  <c r="AE205" i="378" s="1"/>
  <c r="AC206" i="378"/>
  <c r="AE206" i="378" s="1"/>
  <c r="AC207" i="378"/>
  <c r="AE207" i="378" s="1"/>
  <c r="AC208" i="378"/>
  <c r="AE208" i="378" s="1"/>
  <c r="AC209" i="378"/>
  <c r="AE209" i="378" s="1"/>
  <c r="AC210" i="378"/>
  <c r="AE210" i="378" s="1"/>
  <c r="AC211" i="378"/>
  <c r="AE211" i="378" s="1"/>
  <c r="AC212" i="378"/>
  <c r="AE212" i="378" s="1"/>
  <c r="AC213" i="378"/>
  <c r="AE213" i="378" s="1"/>
  <c r="AC215" i="378"/>
  <c r="AE215" i="378" s="1"/>
  <c r="AC216" i="378"/>
  <c r="AE216" i="378" s="1"/>
  <c r="AC217" i="378"/>
  <c r="AE217" i="378" s="1"/>
  <c r="AC218" i="378"/>
  <c r="AE218" i="378" s="1"/>
  <c r="AC219" i="378"/>
  <c r="AE219" i="378" s="1"/>
  <c r="AC220" i="378"/>
  <c r="AE220" i="378" s="1"/>
  <c r="AC221" i="378"/>
  <c r="AE221" i="378" s="1"/>
  <c r="AC222" i="378"/>
  <c r="AE222" i="378" s="1"/>
  <c r="AC223" i="378"/>
  <c r="AE223" i="378" s="1"/>
  <c r="AC224" i="378"/>
  <c r="AE224" i="378" s="1"/>
  <c r="AC225" i="378"/>
  <c r="AE225" i="378" s="1"/>
  <c r="AC226" i="378"/>
  <c r="AE226" i="378" s="1"/>
  <c r="AC227" i="378"/>
  <c r="AE227" i="378" s="1"/>
  <c r="AC228" i="378"/>
  <c r="AE228" i="378" s="1"/>
  <c r="AC229" i="378"/>
  <c r="AE229" i="378" s="1"/>
  <c r="AC230" i="378"/>
  <c r="AE230" i="378" s="1"/>
  <c r="AC231" i="378"/>
  <c r="AE231" i="378" s="1"/>
  <c r="AC232" i="378"/>
  <c r="AE232" i="378" s="1"/>
  <c r="AC233" i="378"/>
  <c r="AE233" i="378" s="1"/>
  <c r="AC234" i="378"/>
  <c r="AE234" i="378" s="1"/>
  <c r="AC235" i="378"/>
  <c r="AE235" i="378" s="1"/>
  <c r="AC237" i="378"/>
  <c r="AE237" i="378" s="1"/>
  <c r="AC239" i="378"/>
  <c r="AE239" i="378" s="1"/>
  <c r="AC240" i="378"/>
  <c r="AE240" i="378" s="1"/>
  <c r="AC241" i="378"/>
  <c r="AE241" i="378" s="1"/>
  <c r="AC242" i="378"/>
  <c r="AE242" i="378" s="1"/>
  <c r="AC243" i="378"/>
  <c r="AE243" i="378" s="1"/>
  <c r="AC244" i="378"/>
  <c r="AE244" i="378" s="1"/>
  <c r="AC245" i="378"/>
  <c r="AE245" i="378" s="1"/>
  <c r="AC246" i="378"/>
  <c r="AE246" i="378" s="1"/>
  <c r="AC247" i="378"/>
  <c r="AE247" i="378" s="1"/>
  <c r="AC248" i="378"/>
  <c r="AE248" i="378" s="1"/>
  <c r="AC251" i="378"/>
  <c r="AE251" i="378" s="1"/>
  <c r="AC253" i="378"/>
  <c r="AE253" i="378" s="1"/>
  <c r="AC254" i="378"/>
  <c r="AE254" i="378" s="1"/>
  <c r="AC255" i="378"/>
  <c r="AE255" i="378" s="1"/>
  <c r="AC256" i="378"/>
  <c r="AE256" i="378" s="1"/>
  <c r="AC257" i="378"/>
  <c r="AE257" i="378" s="1"/>
  <c r="AC258" i="378"/>
  <c r="AE258" i="378" s="1"/>
  <c r="AC261" i="378"/>
  <c r="AE261" i="378" s="1"/>
  <c r="AC264" i="378"/>
  <c r="AE264" i="378" s="1"/>
  <c r="AC265" i="378"/>
  <c r="AE265" i="378" s="1"/>
  <c r="AC266" i="378"/>
  <c r="AE266" i="378" s="1"/>
  <c r="AC269" i="378"/>
  <c r="AE269" i="378" s="1"/>
  <c r="AC270" i="378"/>
  <c r="AE270" i="378" s="1"/>
  <c r="AC272" i="378"/>
  <c r="AE272" i="378" s="1"/>
  <c r="AC275" i="378"/>
  <c r="AE275" i="378" s="1"/>
  <c r="AC276" i="378"/>
  <c r="AE276" i="378" s="1"/>
  <c r="AC277" i="378"/>
  <c r="AE277" i="378" s="1"/>
  <c r="AC279" i="378"/>
  <c r="AE279" i="378" s="1"/>
  <c r="AC280" i="378"/>
  <c r="AE280" i="378" s="1"/>
  <c r="AC281" i="378"/>
  <c r="AE281" i="378" s="1"/>
  <c r="AC282" i="378"/>
  <c r="AE282" i="378" s="1"/>
  <c r="AC283" i="378"/>
  <c r="AE283" i="378" s="1"/>
  <c r="AC284" i="378"/>
  <c r="AE284" i="378" s="1"/>
  <c r="AC286" i="378"/>
  <c r="AE286" i="378" s="1"/>
  <c r="AC288" i="378"/>
  <c r="AE288" i="378" s="1"/>
  <c r="AC289" i="378"/>
  <c r="AE289" i="378" s="1"/>
  <c r="AC290" i="378"/>
  <c r="AE290" i="378" s="1"/>
  <c r="AC291" i="378"/>
  <c r="AE291" i="378" s="1"/>
  <c r="AC293" i="378"/>
  <c r="AE293" i="378" s="1"/>
  <c r="AC296" i="378"/>
  <c r="AE296" i="378" s="1"/>
  <c r="AC297" i="378"/>
  <c r="AE297" i="378" s="1"/>
  <c r="AC298" i="378"/>
  <c r="AE298" i="378" s="1"/>
  <c r="AC300" i="378"/>
  <c r="AE300" i="378" s="1"/>
  <c r="AC303" i="378"/>
  <c r="AE303" i="378" s="1"/>
  <c r="AC304" i="378"/>
  <c r="AE304" i="378" s="1"/>
  <c r="AC305" i="378"/>
  <c r="AE305" i="378" s="1"/>
  <c r="AC306" i="378"/>
  <c r="AE306" i="378" s="1"/>
  <c r="AC307" i="378"/>
  <c r="AE307" i="378" s="1"/>
  <c r="AC309" i="378"/>
  <c r="AE309" i="378" s="1"/>
  <c r="AC310" i="378"/>
  <c r="AE310" i="378" s="1"/>
  <c r="AC311" i="378"/>
  <c r="AE311" i="378" s="1"/>
  <c r="AC313" i="378"/>
  <c r="AE313" i="378" s="1"/>
  <c r="AC314" i="378"/>
  <c r="AE314" i="378" s="1"/>
  <c r="AC315" i="378"/>
  <c r="AE315" i="378" s="1"/>
  <c r="AC316" i="378"/>
  <c r="AE316" i="378" s="1"/>
  <c r="AC317" i="378"/>
  <c r="AE317" i="378" s="1"/>
  <c r="AC318" i="378"/>
  <c r="AE318" i="378" s="1"/>
  <c r="AC319" i="378"/>
  <c r="AE319" i="378" s="1"/>
  <c r="AC320" i="378"/>
  <c r="AE320" i="378" s="1"/>
  <c r="AC321" i="378"/>
  <c r="AE321" i="378" s="1"/>
  <c r="AC322" i="378"/>
  <c r="AE322" i="378" s="1"/>
  <c r="AC324" i="378"/>
  <c r="AE324" i="378" s="1"/>
  <c r="AC326" i="378"/>
  <c r="AE326" i="378" s="1"/>
  <c r="AC327" i="378"/>
  <c r="AE327" i="378" s="1"/>
  <c r="AC330" i="378"/>
  <c r="AE330" i="378" s="1"/>
  <c r="AC331" i="378"/>
  <c r="AE331" i="378" s="1"/>
  <c r="AC332" i="378"/>
  <c r="AE332" i="378" s="1"/>
  <c r="AC333" i="378"/>
  <c r="AE333" i="378" s="1"/>
  <c r="AC334" i="378"/>
  <c r="AE334" i="378" s="1"/>
  <c r="AC335" i="378"/>
  <c r="AE335" i="378" s="1"/>
  <c r="AC337" i="378"/>
  <c r="AE337" i="378" s="1"/>
  <c r="AC338" i="378"/>
  <c r="AE338" i="378" s="1"/>
  <c r="AC340" i="378"/>
  <c r="AE340" i="378" s="1"/>
  <c r="AC341" i="378"/>
  <c r="AE341" i="378" s="1"/>
  <c r="AC342" i="378"/>
  <c r="AE342" i="378" s="1"/>
  <c r="AC344" i="378"/>
  <c r="AE344" i="378" s="1"/>
  <c r="AC346" i="378"/>
  <c r="AE346" i="378" s="1"/>
  <c r="AC347" i="378"/>
  <c r="AE347" i="378" s="1"/>
  <c r="AC348" i="378"/>
  <c r="AE348" i="378" s="1"/>
  <c r="AC349" i="378"/>
  <c r="AE349" i="378" s="1"/>
  <c r="AC350" i="378"/>
  <c r="AE350" i="378" s="1"/>
  <c r="AC351" i="378"/>
  <c r="AE351" i="378" s="1"/>
  <c r="AC352" i="378"/>
  <c r="AE352" i="378" s="1"/>
  <c r="AC353" i="378"/>
  <c r="AE353" i="378" s="1"/>
  <c r="AC354" i="378"/>
  <c r="AE354" i="378" s="1"/>
  <c r="AC358" i="378"/>
  <c r="AE358" i="378" s="1"/>
  <c r="AC359" i="378"/>
  <c r="AE359" i="378" s="1"/>
  <c r="AC360" i="378"/>
  <c r="AE360" i="378" s="1"/>
  <c r="AC361" i="378"/>
  <c r="AE361" i="378" s="1"/>
  <c r="AC362" i="378"/>
  <c r="AE362" i="378" s="1"/>
  <c r="AC363" i="378"/>
  <c r="AE363" i="378" s="1"/>
  <c r="AC364" i="378"/>
  <c r="AE364" i="378" s="1"/>
  <c r="AC365" i="378"/>
  <c r="AE365" i="378" s="1"/>
  <c r="AC366" i="378"/>
  <c r="AE366" i="378" s="1"/>
  <c r="AC367" i="378"/>
  <c r="AE367" i="378" s="1"/>
  <c r="AC368" i="378"/>
  <c r="AE368" i="378" s="1"/>
  <c r="AC369" i="378"/>
  <c r="AE369" i="378" s="1"/>
  <c r="AC370" i="378"/>
  <c r="AE370" i="378" s="1"/>
  <c r="AC371" i="378"/>
  <c r="AE371" i="378" s="1"/>
  <c r="AC372" i="378"/>
  <c r="AE372" i="378" s="1"/>
  <c r="AC374" i="378"/>
  <c r="AE374" i="378" s="1"/>
  <c r="AC376" i="378"/>
  <c r="AE376" i="378" s="1"/>
  <c r="AC377" i="378"/>
  <c r="AE377" i="378" s="1"/>
  <c r="AC378" i="378"/>
  <c r="AE378" i="378" s="1"/>
  <c r="AC379" i="378"/>
  <c r="AE379" i="378" s="1"/>
  <c r="AC381" i="378"/>
  <c r="AE381" i="378" s="1"/>
  <c r="AC382" i="378"/>
  <c r="AE382" i="378" s="1"/>
  <c r="AC383" i="378"/>
  <c r="AE383" i="378" s="1"/>
  <c r="AC384" i="378"/>
  <c r="AE384" i="378" s="1"/>
  <c r="AC385" i="378"/>
  <c r="AE385" i="378" s="1"/>
  <c r="AC386" i="378"/>
  <c r="AE386" i="378" s="1"/>
  <c r="AC387" i="378"/>
  <c r="AE387" i="378" s="1"/>
  <c r="AC388" i="378"/>
  <c r="AE388" i="378" s="1"/>
  <c r="AC389" i="378"/>
  <c r="AE389" i="378" s="1"/>
  <c r="AC390" i="378"/>
  <c r="AE390" i="378" s="1"/>
  <c r="AC391" i="378"/>
  <c r="AE391" i="378" s="1"/>
  <c r="AC392" i="378"/>
  <c r="AE392" i="378" s="1"/>
  <c r="AC393" i="378"/>
  <c r="AE393" i="378" s="1"/>
  <c r="AC394" i="378"/>
  <c r="AE394" i="378" s="1"/>
  <c r="AC395" i="378"/>
  <c r="AE395" i="378" s="1"/>
  <c r="AC396" i="378"/>
  <c r="AE396" i="378" s="1"/>
  <c r="AC397" i="378"/>
  <c r="AE397" i="378" s="1"/>
  <c r="AC398" i="378"/>
  <c r="AE398" i="378" s="1"/>
  <c r="AC399" i="378"/>
  <c r="AE399" i="378" s="1"/>
  <c r="AC400" i="378"/>
  <c r="AE400" i="378" s="1"/>
  <c r="AC401" i="378"/>
  <c r="AE401" i="378" s="1"/>
  <c r="AC402" i="378"/>
  <c r="AE402" i="378" s="1"/>
  <c r="AC403" i="378"/>
  <c r="AE403" i="378" s="1"/>
  <c r="AC404" i="378"/>
  <c r="AE404" i="378" s="1"/>
  <c r="AC405" i="378"/>
  <c r="AE405" i="378" s="1"/>
  <c r="AC406" i="378"/>
  <c r="AE406" i="378" s="1"/>
  <c r="AC407" i="378"/>
  <c r="AE407" i="378" s="1"/>
  <c r="AC408" i="378"/>
  <c r="AE408" i="378" s="1"/>
  <c r="AC409" i="378"/>
  <c r="AE409" i="378" s="1"/>
  <c r="AC410" i="378"/>
  <c r="AE410" i="378" s="1"/>
  <c r="AC411" i="378"/>
  <c r="AE411" i="378" s="1"/>
  <c r="AC412" i="378"/>
  <c r="AE412" i="378" s="1"/>
  <c r="AC413" i="378"/>
  <c r="AE413" i="378" s="1"/>
  <c r="AC414" i="378"/>
  <c r="AE414" i="378" s="1"/>
  <c r="AC415" i="378"/>
  <c r="AE415" i="378" s="1"/>
  <c r="AC416" i="378"/>
  <c r="AE416" i="378" s="1"/>
  <c r="AC418" i="378"/>
  <c r="AE418" i="378" s="1"/>
  <c r="AC419" i="378"/>
  <c r="AE419" i="378" s="1"/>
  <c r="AC420" i="378"/>
  <c r="AE420" i="378" s="1"/>
  <c r="AC422" i="378"/>
  <c r="AE422" i="378" s="1"/>
  <c r="AC423" i="378"/>
  <c r="AE423" i="378" s="1"/>
  <c r="AC424" i="378"/>
  <c r="AE424" i="378" s="1"/>
  <c r="AC425" i="378"/>
  <c r="AE425" i="378" s="1"/>
  <c r="AC427" i="378"/>
  <c r="AE427" i="378" s="1"/>
  <c r="AC428" i="378"/>
  <c r="AE428" i="378" s="1"/>
  <c r="AC429" i="378"/>
  <c r="AE429" i="378" s="1"/>
  <c r="AC430" i="378"/>
  <c r="AE430" i="378" s="1"/>
  <c r="AC431" i="378"/>
  <c r="AE431" i="378" s="1"/>
  <c r="AC432" i="378"/>
  <c r="AE432" i="378" s="1"/>
  <c r="AC436" i="378"/>
  <c r="AE436" i="378" s="1"/>
  <c r="AC437" i="378"/>
  <c r="AE437" i="378" s="1"/>
  <c r="AC440" i="378"/>
  <c r="AE440" i="378" s="1"/>
  <c r="AC441" i="378"/>
  <c r="AE441" i="378" s="1"/>
  <c r="AC443" i="378"/>
  <c r="AE443" i="378" s="1"/>
  <c r="AC444" i="378"/>
  <c r="AE444" i="378" s="1"/>
  <c r="AC445" i="378"/>
  <c r="AE445" i="378" s="1"/>
  <c r="AC446" i="378"/>
  <c r="AE446" i="378" s="1"/>
  <c r="AC447" i="378"/>
  <c r="AE447" i="378" s="1"/>
  <c r="AC449" i="378"/>
  <c r="AE449" i="378" s="1"/>
  <c r="AC450" i="378"/>
  <c r="AE450" i="378" s="1"/>
  <c r="AC451" i="378"/>
  <c r="AE451" i="378" s="1"/>
  <c r="AC452" i="378"/>
  <c r="AE452" i="378" s="1"/>
  <c r="AC453" i="378"/>
  <c r="AE453" i="378" s="1"/>
  <c r="AC454" i="378"/>
  <c r="AE454" i="378" s="1"/>
  <c r="AC456" i="378"/>
  <c r="AE456" i="378" s="1"/>
  <c r="AC457" i="378"/>
  <c r="AE457" i="378" s="1"/>
  <c r="AC458" i="378"/>
  <c r="AE458" i="378" s="1"/>
  <c r="AC459" i="378"/>
  <c r="AE459" i="378" s="1"/>
  <c r="AC460" i="378"/>
  <c r="AE460" i="378" s="1"/>
  <c r="AC461" i="378"/>
  <c r="AE461" i="378" s="1"/>
  <c r="AC462" i="378"/>
  <c r="AE462" i="378" s="1"/>
  <c r="AC463" i="378"/>
  <c r="AE463" i="378" s="1"/>
  <c r="AC465" i="378"/>
  <c r="AE465" i="378" s="1"/>
  <c r="AC466" i="378"/>
  <c r="AE466" i="378" s="1"/>
  <c r="AC467" i="378"/>
  <c r="AE467" i="378" s="1"/>
  <c r="AC469" i="378"/>
  <c r="AE469" i="378" s="1"/>
  <c r="AC472" i="378"/>
  <c r="AE472" i="378" s="1"/>
  <c r="AC475" i="378"/>
  <c r="AE475" i="378" s="1"/>
  <c r="AC476" i="378"/>
  <c r="AE476" i="378" s="1"/>
  <c r="AC477" i="378"/>
  <c r="AE477" i="378" s="1"/>
  <c r="AC478" i="378"/>
  <c r="AE478" i="378" s="1"/>
  <c r="AC479" i="378"/>
  <c r="AE479" i="378" s="1"/>
  <c r="AC480" i="378"/>
  <c r="AE480" i="378" s="1"/>
  <c r="AC481" i="378"/>
  <c r="AE481" i="378" s="1"/>
  <c r="AC482" i="378"/>
  <c r="AE482" i="378" s="1"/>
  <c r="AC483" i="378"/>
  <c r="AE483" i="378" s="1"/>
  <c r="AC484" i="378"/>
  <c r="AE484" i="378" s="1"/>
  <c r="AC485" i="378"/>
  <c r="AE485" i="378" s="1"/>
  <c r="AC488" i="378"/>
  <c r="AE488" i="378" s="1"/>
  <c r="AC491" i="378"/>
  <c r="AE491" i="378" s="1"/>
  <c r="AC492" i="378"/>
  <c r="AE492" i="378" s="1"/>
  <c r="AC493" i="378"/>
  <c r="AE493" i="378" s="1"/>
  <c r="AC494" i="378"/>
  <c r="AE494" i="378" s="1"/>
  <c r="AC495" i="378"/>
  <c r="AE495" i="378" s="1"/>
  <c r="AC498" i="378"/>
  <c r="AE498" i="378" s="1"/>
  <c r="AC499" i="378"/>
  <c r="AE499" i="378" s="1"/>
  <c r="AC500" i="378"/>
  <c r="AE500" i="378" s="1"/>
  <c r="AC503" i="378"/>
  <c r="AE503" i="378" s="1"/>
  <c r="AC504" i="378"/>
  <c r="AE504" i="378" s="1"/>
  <c r="AC505" i="378"/>
  <c r="AE505" i="378" s="1"/>
  <c r="AC506" i="378"/>
  <c r="AE506" i="378" s="1"/>
  <c r="AC507" i="378"/>
  <c r="AE507" i="378" s="1"/>
  <c r="AC508" i="378"/>
  <c r="AE508" i="378" s="1"/>
  <c r="AC509" i="378"/>
  <c r="AE509" i="378" s="1"/>
  <c r="AC510" i="378"/>
  <c r="AE510" i="378" s="1"/>
  <c r="AC511" i="378"/>
  <c r="AE511" i="378" s="1"/>
  <c r="AC512" i="378"/>
  <c r="AE512" i="378" s="1"/>
  <c r="AC513" i="378"/>
  <c r="AE513" i="378" s="1"/>
  <c r="AC514" i="378"/>
  <c r="AE514" i="378" s="1"/>
  <c r="AC515" i="378"/>
  <c r="AE515" i="378" s="1"/>
  <c r="AC517" i="378"/>
  <c r="AE517" i="378" s="1"/>
  <c r="AC518" i="378"/>
  <c r="AE518" i="378" s="1"/>
  <c r="AC519" i="378"/>
  <c r="AE519" i="378" s="1"/>
  <c r="AC520" i="378"/>
  <c r="AE520" i="378" s="1"/>
  <c r="AC521" i="378"/>
  <c r="AE521" i="378" s="1"/>
  <c r="AC522" i="378"/>
  <c r="AE522" i="378" s="1"/>
  <c r="AC523" i="378"/>
  <c r="AE523" i="378" s="1"/>
  <c r="AC524" i="378"/>
  <c r="AE524" i="378" s="1"/>
  <c r="AC527" i="378"/>
  <c r="AE527" i="378" s="1"/>
  <c r="AC528" i="378"/>
  <c r="AE528" i="378" s="1"/>
  <c r="AC529" i="378"/>
  <c r="AE529" i="378" s="1"/>
  <c r="AC530" i="378"/>
  <c r="AE530" i="378" s="1"/>
  <c r="AC531" i="378"/>
  <c r="AE531" i="378" s="1"/>
  <c r="AC532" i="378"/>
  <c r="AE532" i="378" s="1"/>
  <c r="AC533" i="378"/>
  <c r="AE533" i="378" s="1"/>
  <c r="AC535" i="378"/>
  <c r="AE535" i="378" s="1"/>
  <c r="AC536" i="378"/>
  <c r="AE536" i="378" s="1"/>
  <c r="AC537" i="378"/>
  <c r="AE537" i="378" s="1"/>
  <c r="AC538" i="378"/>
  <c r="AE538" i="378" s="1"/>
  <c r="AC540" i="378"/>
  <c r="AE540" i="378" s="1"/>
  <c r="AC541" i="378"/>
  <c r="AE541" i="378" s="1"/>
  <c r="AC542" i="378"/>
  <c r="AE542" i="378" s="1"/>
  <c r="AC544" i="378"/>
  <c r="AE544" i="378" s="1"/>
  <c r="AC545" i="378"/>
  <c r="AE545" i="378" s="1"/>
  <c r="AC546" i="378"/>
  <c r="AE546" i="378" s="1"/>
  <c r="AC547" i="378"/>
  <c r="AE547" i="378" s="1"/>
  <c r="AC548" i="378"/>
  <c r="AE548" i="378" s="1"/>
  <c r="AC549" i="378"/>
  <c r="AE549" i="378" s="1"/>
  <c r="AC550" i="378"/>
  <c r="AE550" i="378" s="1"/>
  <c r="AC551" i="378"/>
  <c r="AE551" i="378" s="1"/>
  <c r="AC552" i="378"/>
  <c r="AE552" i="378" s="1"/>
  <c r="AC555" i="378"/>
  <c r="AE555" i="378" s="1"/>
  <c r="AC556" i="378"/>
  <c r="AE556" i="378" s="1"/>
  <c r="AC557" i="378"/>
  <c r="AE557" i="378" s="1"/>
  <c r="AC558" i="378"/>
  <c r="AE558" i="378" s="1"/>
  <c r="AC559" i="378"/>
  <c r="AE559" i="378" s="1"/>
  <c r="AC561" i="378"/>
  <c r="AE561" i="378" s="1"/>
  <c r="AC562" i="378"/>
  <c r="AE562" i="378" s="1"/>
  <c r="AC565" i="378"/>
  <c r="AE565" i="378" s="1"/>
  <c r="AC567" i="378"/>
  <c r="AE567" i="378" s="1"/>
  <c r="AC568" i="378"/>
  <c r="AE568" i="378" s="1"/>
  <c r="AC569" i="378"/>
  <c r="AE569" i="378" s="1"/>
  <c r="AC572" i="378"/>
  <c r="AE572" i="378" s="1"/>
  <c r="AC575" i="378"/>
  <c r="AE575" i="378" s="1"/>
  <c r="AC576" i="378"/>
  <c r="AE576" i="378" s="1"/>
  <c r="AC578" i="378"/>
  <c r="AE578" i="378" s="1"/>
  <c r="AC579" i="378"/>
  <c r="AE579" i="378" s="1"/>
  <c r="AC580" i="378"/>
  <c r="AE580" i="378" s="1"/>
  <c r="AC581" i="378"/>
  <c r="AE581" i="378" s="1"/>
  <c r="AC583" i="378"/>
  <c r="AE583" i="378" s="1"/>
  <c r="AC584" i="378"/>
  <c r="AE584" i="378" s="1"/>
  <c r="AC585" i="378"/>
  <c r="AE585" i="378" s="1"/>
  <c r="AC586" i="378"/>
  <c r="AE586" i="378" s="1"/>
  <c r="AC587" i="378"/>
  <c r="AE587" i="378" s="1"/>
  <c r="AC588" i="378"/>
  <c r="AE588" i="378" s="1"/>
  <c r="AC589" i="378"/>
  <c r="AE589" i="378" s="1"/>
  <c r="AC590" i="378"/>
  <c r="AE590" i="378" s="1"/>
  <c r="AC591" i="378"/>
  <c r="AE591" i="378" s="1"/>
  <c r="AC593" i="378"/>
  <c r="AE593" i="378" s="1"/>
  <c r="AC594" i="378"/>
  <c r="AE594" i="378" s="1"/>
  <c r="AC595" i="378"/>
  <c r="AE595" i="378" s="1"/>
  <c r="AC596" i="378"/>
  <c r="AE596" i="378" s="1"/>
  <c r="AC597" i="378"/>
  <c r="AE597" i="378" s="1"/>
  <c r="AC599" i="378"/>
  <c r="AE599" i="378" s="1"/>
  <c r="AC600" i="378"/>
  <c r="AE600" i="378" s="1"/>
  <c r="AC601" i="378"/>
  <c r="AE601" i="378" s="1"/>
  <c r="AC602" i="378"/>
  <c r="AE602" i="378" s="1"/>
  <c r="AC603" i="378"/>
  <c r="AE603" i="378" s="1"/>
  <c r="AC604" i="378"/>
  <c r="AE604" i="378" s="1"/>
  <c r="AC605" i="378"/>
  <c r="AE605" i="378" s="1"/>
  <c r="AC606" i="378"/>
  <c r="AE606" i="378" s="1"/>
  <c r="AC607" i="378"/>
  <c r="AE607" i="378" s="1"/>
  <c r="AC608" i="378"/>
  <c r="AE608" i="378" s="1"/>
  <c r="AC609" i="378"/>
  <c r="AE609" i="378" s="1"/>
  <c r="AC612" i="378"/>
  <c r="AE612" i="378" s="1"/>
  <c r="AC614" i="378"/>
  <c r="AE614" i="378" s="1"/>
  <c r="AC615" i="378"/>
  <c r="AE615" i="378" s="1"/>
  <c r="AC617" i="378"/>
  <c r="AE617" i="378" s="1"/>
  <c r="AC618" i="378"/>
  <c r="AE618" i="378" s="1"/>
  <c r="AC622" i="378"/>
  <c r="AE622" i="378" s="1"/>
  <c r="AC623" i="378"/>
  <c r="AE623" i="378" s="1"/>
  <c r="AC627" i="378"/>
  <c r="AE627" i="378" s="1"/>
  <c r="AC629" i="378"/>
  <c r="AE629" i="378" s="1"/>
  <c r="AC631" i="378"/>
  <c r="AE631" i="378" s="1"/>
  <c r="AC632" i="378"/>
  <c r="AE632" i="378" s="1"/>
  <c r="AC633" i="378"/>
  <c r="AE633" i="378" s="1"/>
  <c r="AC634" i="378"/>
  <c r="AE634" i="378" s="1"/>
  <c r="AC636" i="378"/>
  <c r="AE636" i="378" s="1"/>
  <c r="AC637" i="378"/>
  <c r="AE637" i="378" s="1"/>
  <c r="AC638" i="378"/>
  <c r="AE638" i="378" s="1"/>
  <c r="AC639" i="378"/>
  <c r="AE639" i="378" s="1"/>
  <c r="AC641" i="378"/>
  <c r="AE641" i="378" s="1"/>
  <c r="AC642" i="378"/>
  <c r="AE642" i="378" s="1"/>
  <c r="AC643" i="378"/>
  <c r="AE643" i="378" s="1"/>
  <c r="AC645" i="378"/>
  <c r="AE645" i="378" s="1"/>
  <c r="AC647" i="378"/>
  <c r="AE647" i="378" s="1"/>
  <c r="AC649" i="378"/>
  <c r="AE649" i="378" s="1"/>
  <c r="AC657" i="378"/>
  <c r="AE657" i="378" s="1"/>
  <c r="AC659" i="378"/>
  <c r="AE659" i="378" s="1"/>
  <c r="AC660" i="378"/>
  <c r="AE660" i="378" s="1"/>
  <c r="AC661" i="378"/>
  <c r="AE661" i="378" s="1"/>
  <c r="AC663" i="378"/>
  <c r="AE663" i="378" s="1"/>
  <c r="AC664" i="378"/>
  <c r="AE664" i="378" s="1"/>
  <c r="AC666" i="378"/>
  <c r="AE666" i="378" s="1"/>
  <c r="AC667" i="378"/>
  <c r="AE667" i="378" s="1"/>
  <c r="AC668" i="378"/>
  <c r="AE668" i="378" s="1"/>
  <c r="AC669" i="378"/>
  <c r="AE669" i="378" s="1"/>
  <c r="AC670" i="378"/>
  <c r="AE670" i="378" s="1"/>
  <c r="AC671" i="378"/>
  <c r="AE671" i="378" s="1"/>
  <c r="AC672" i="378"/>
  <c r="AE672" i="378" s="1"/>
  <c r="AC673" i="378"/>
  <c r="AE673" i="378" s="1"/>
  <c r="AC674" i="378"/>
  <c r="AE674" i="378" s="1"/>
  <c r="AC675" i="378"/>
  <c r="AE675" i="378" s="1"/>
  <c r="AC676" i="378"/>
  <c r="AE676" i="378" s="1"/>
  <c r="AC677" i="378"/>
  <c r="AE677" i="378" s="1"/>
  <c r="AC678" i="378"/>
  <c r="AE678" i="378" s="1"/>
  <c r="AC679" i="378"/>
  <c r="AE679" i="378" s="1"/>
  <c r="AC680" i="378"/>
  <c r="AE680" i="378" s="1"/>
  <c r="AC681" i="378"/>
  <c r="AE681" i="378" s="1"/>
  <c r="AC682" i="378"/>
  <c r="AE682" i="378" s="1"/>
  <c r="AC683" i="378"/>
  <c r="AE683" i="378" s="1"/>
  <c r="AC684" i="378"/>
  <c r="AE684" i="378" s="1"/>
  <c r="AC685" i="378"/>
  <c r="AE685" i="378" s="1"/>
  <c r="AC686" i="378"/>
  <c r="AE686" i="378" s="1"/>
  <c r="AC687" i="378"/>
  <c r="AE687" i="378" s="1"/>
  <c r="AC688" i="378"/>
  <c r="AE688" i="378" s="1"/>
  <c r="AC689" i="378"/>
  <c r="AE689" i="378" s="1"/>
  <c r="AC690" i="378"/>
  <c r="AE690" i="378" s="1"/>
  <c r="AC691" i="378"/>
  <c r="AE691" i="378" s="1"/>
  <c r="AC692" i="378"/>
  <c r="AE692" i="378" s="1"/>
  <c r="AC693" i="378"/>
  <c r="AE693" i="378" s="1"/>
  <c r="AC694" i="378"/>
  <c r="AE694" i="378" s="1"/>
  <c r="AC695" i="378"/>
  <c r="AE695" i="378" s="1"/>
  <c r="AC696" i="378"/>
  <c r="AE696" i="378" s="1"/>
  <c r="AC697" i="378"/>
  <c r="AE697" i="378" s="1"/>
  <c r="AC698" i="378"/>
  <c r="AE698" i="378" s="1"/>
  <c r="AC700" i="378"/>
  <c r="AE700" i="378" s="1"/>
  <c r="AC701" i="378"/>
  <c r="AE701" i="378" s="1"/>
  <c r="AC702" i="378"/>
  <c r="AE702" i="378" s="1"/>
  <c r="AC703" i="378"/>
  <c r="AE703" i="378" s="1"/>
  <c r="AC704" i="378"/>
  <c r="AE704" i="378" s="1"/>
  <c r="AC705" i="378"/>
  <c r="AE705" i="378" s="1"/>
  <c r="AC706" i="378"/>
  <c r="AE706" i="378" s="1"/>
  <c r="AC707" i="378"/>
  <c r="AE707" i="378" s="1"/>
  <c r="AC708" i="378"/>
  <c r="AE708" i="378" s="1"/>
  <c r="AC710" i="378"/>
  <c r="AE710" i="378" s="1"/>
  <c r="AC712" i="378"/>
  <c r="AE712" i="378" s="1"/>
  <c r="AC714" i="378"/>
  <c r="AE714" i="378" s="1"/>
  <c r="AC715" i="378"/>
  <c r="AE715" i="378" s="1"/>
  <c r="AC716" i="378"/>
  <c r="AE716" i="378" s="1"/>
  <c r="AC717" i="378"/>
  <c r="AE717" i="378" s="1"/>
  <c r="AC718" i="378"/>
  <c r="AE718" i="378" s="1"/>
  <c r="AC720" i="378"/>
  <c r="AE720" i="378" s="1"/>
  <c r="AC721" i="378"/>
  <c r="AE721" i="378" s="1"/>
  <c r="AC722" i="378"/>
  <c r="AE722" i="378" s="1"/>
  <c r="AC723" i="378"/>
  <c r="AE723" i="378" s="1"/>
  <c r="AC724" i="378"/>
  <c r="AE724" i="378" s="1"/>
  <c r="AC725" i="378"/>
  <c r="AE725" i="378" s="1"/>
  <c r="AC726" i="378"/>
  <c r="AE726" i="378" s="1"/>
  <c r="AC727" i="378"/>
  <c r="AE727" i="378" s="1"/>
  <c r="AC731" i="378"/>
  <c r="AE731" i="378" s="1"/>
  <c r="AC732" i="378"/>
  <c r="AE732" i="378" s="1"/>
  <c r="AC733" i="378"/>
  <c r="AE733" i="378" s="1"/>
  <c r="AC734" i="378"/>
  <c r="AE734" i="378" s="1"/>
  <c r="AC738" i="378"/>
  <c r="AE738" i="378" s="1"/>
  <c r="AC739" i="378"/>
  <c r="AE739" i="378" s="1"/>
  <c r="AC740" i="378"/>
  <c r="AE740" i="378" s="1"/>
  <c r="AC741" i="378"/>
  <c r="AE741" i="378" s="1"/>
  <c r="AC742" i="378"/>
  <c r="AE742" i="378" s="1"/>
  <c r="AC743" i="378"/>
  <c r="AE743" i="378" s="1"/>
  <c r="AC744" i="378"/>
  <c r="AE744" i="378" s="1"/>
  <c r="AC745" i="378"/>
  <c r="AE745" i="378" s="1"/>
  <c r="AC746" i="378"/>
  <c r="AE746" i="378" s="1"/>
  <c r="AC747" i="378"/>
  <c r="AE747" i="378" s="1"/>
  <c r="AC748" i="378"/>
  <c r="AE748" i="378" s="1"/>
  <c r="AC749" i="378"/>
  <c r="AE749" i="378" s="1"/>
  <c r="AC750" i="378"/>
  <c r="AE750" i="378" s="1"/>
  <c r="AC751" i="378"/>
  <c r="AE751" i="378" s="1"/>
  <c r="AC752" i="378"/>
  <c r="AE752" i="378" s="1"/>
  <c r="AC753" i="378"/>
  <c r="AE753" i="378" s="1"/>
  <c r="AC754" i="378"/>
  <c r="AE754" i="378" s="1"/>
  <c r="AC755" i="378"/>
  <c r="AE755" i="378" s="1"/>
  <c r="AC756" i="378"/>
  <c r="AE756" i="378" s="1"/>
  <c r="AC757" i="378"/>
  <c r="AE757" i="378" s="1"/>
  <c r="AC758" i="378"/>
  <c r="AE758" i="378" s="1"/>
  <c r="AC759" i="378"/>
  <c r="AE759" i="378" s="1"/>
  <c r="AC761" i="378"/>
  <c r="AE761" i="378" s="1"/>
  <c r="AC762" i="378"/>
  <c r="AE762" i="378" s="1"/>
  <c r="AC763" i="378"/>
  <c r="AE763" i="378" s="1"/>
  <c r="AC764" i="378"/>
  <c r="AE764" i="378" s="1"/>
  <c r="AC765" i="378"/>
  <c r="AE765" i="378" s="1"/>
  <c r="AC766" i="378"/>
  <c r="AE766" i="378" s="1"/>
  <c r="AC768" i="378"/>
  <c r="AE768" i="378" s="1"/>
  <c r="AC769" i="378"/>
  <c r="AE769" i="378" s="1"/>
  <c r="AC770" i="378"/>
  <c r="AE770" i="378" s="1"/>
  <c r="AC772" i="378"/>
  <c r="AE772" i="378" s="1"/>
  <c r="AC773" i="378"/>
  <c r="AE773" i="378" s="1"/>
  <c r="AC774" i="378"/>
  <c r="AE774" i="378" s="1"/>
  <c r="AC775" i="378"/>
  <c r="AE775" i="378" s="1"/>
  <c r="AC776" i="378"/>
  <c r="AE776" i="378" s="1"/>
  <c r="AC777" i="378"/>
  <c r="AE777" i="378" s="1"/>
  <c r="AC778" i="378"/>
  <c r="AE778" i="378" s="1"/>
  <c r="AC779" i="378"/>
  <c r="AE779" i="378" s="1"/>
  <c r="AC780" i="378"/>
  <c r="AE780" i="378" s="1"/>
  <c r="AC782" i="378"/>
  <c r="AE782" i="378" s="1"/>
  <c r="AC783" i="378"/>
  <c r="AE783" i="378" s="1"/>
  <c r="AC784" i="378"/>
  <c r="AE784" i="378" s="1"/>
  <c r="AC785" i="378"/>
  <c r="AE785" i="378" s="1"/>
  <c r="AC786" i="378"/>
  <c r="AE786" i="378" s="1"/>
  <c r="AC787" i="378"/>
  <c r="AE787" i="378" s="1"/>
  <c r="AC788" i="378"/>
  <c r="AE788" i="378" s="1"/>
  <c r="AC789" i="378"/>
  <c r="AE789" i="378" s="1"/>
  <c r="AC790" i="378"/>
  <c r="AE790" i="378" s="1"/>
  <c r="AC792" i="378"/>
  <c r="AE792" i="378" s="1"/>
  <c r="AC793" i="378"/>
  <c r="AE793" i="378" s="1"/>
  <c r="AC795" i="378"/>
  <c r="AE795" i="378" s="1"/>
  <c r="AC796" i="378"/>
  <c r="AE796" i="378" s="1"/>
  <c r="AC798" i="378"/>
  <c r="AE798" i="378" s="1"/>
  <c r="AC800" i="378"/>
  <c r="AE800" i="378" s="1"/>
  <c r="AC801" i="378"/>
  <c r="AE801" i="378" s="1"/>
  <c r="AC802" i="378"/>
  <c r="AE802" i="378" s="1"/>
  <c r="AC803" i="378"/>
  <c r="AE803" i="378" s="1"/>
  <c r="AC804" i="378"/>
  <c r="AE804" i="378" s="1"/>
  <c r="AC805" i="378"/>
  <c r="AE805" i="378" s="1"/>
  <c r="AC806" i="378"/>
  <c r="AE806" i="378" s="1"/>
  <c r="AC807" i="378"/>
  <c r="AE807" i="378" s="1"/>
  <c r="AC808" i="378"/>
  <c r="AE808" i="378" s="1"/>
  <c r="AC809" i="378"/>
  <c r="AE809" i="378" s="1"/>
  <c r="AC810" i="378"/>
  <c r="AE810" i="378" s="1"/>
  <c r="AC811" i="378"/>
  <c r="AE811" i="378" s="1"/>
  <c r="AC812" i="378"/>
  <c r="AE812" i="378" s="1"/>
  <c r="AC813" i="378"/>
  <c r="AE813" i="378" s="1"/>
  <c r="AC814" i="378"/>
  <c r="AE814" i="378" s="1"/>
  <c r="AC815" i="378"/>
  <c r="AE815" i="378" s="1"/>
  <c r="AC816" i="378"/>
  <c r="AE816" i="378" s="1"/>
  <c r="AC817" i="378"/>
  <c r="AE817" i="378" s="1"/>
  <c r="AC819" i="378"/>
  <c r="AE819" i="378" s="1"/>
  <c r="AC823" i="378"/>
  <c r="AE823" i="378" s="1"/>
  <c r="AC827" i="378"/>
  <c r="AE827" i="378" s="1"/>
  <c r="AC830" i="378"/>
  <c r="AE830" i="378" s="1"/>
  <c r="AC832" i="378"/>
  <c r="AE832" i="378" s="1"/>
  <c r="AC837" i="378"/>
  <c r="AE837" i="378" s="1"/>
  <c r="AC842" i="378"/>
  <c r="AE842" i="378" s="1"/>
  <c r="AC843" i="378"/>
  <c r="AE843" i="378" s="1"/>
  <c r="AC844" i="378"/>
  <c r="AE844" i="378" s="1"/>
  <c r="AC845" i="378"/>
  <c r="AE845" i="378" s="1"/>
  <c r="AC846" i="378"/>
  <c r="AE846" i="378" s="1"/>
  <c r="AC847" i="378"/>
  <c r="AE847" i="378" s="1"/>
  <c r="AC848" i="378"/>
  <c r="AE848" i="378" s="1"/>
  <c r="AC849" i="378"/>
  <c r="AE849" i="378" s="1"/>
  <c r="AC850" i="378"/>
  <c r="AE850" i="378" s="1"/>
  <c r="AC851" i="378"/>
  <c r="AE851" i="378" s="1"/>
  <c r="AC852" i="378"/>
  <c r="AE852" i="378" s="1"/>
  <c r="AC853" i="378"/>
  <c r="AE853" i="378" s="1"/>
  <c r="AC854" i="378"/>
  <c r="AE854" i="378" s="1"/>
  <c r="AC855" i="378"/>
  <c r="AE855" i="378" s="1"/>
  <c r="AC856" i="378"/>
  <c r="AE856" i="378" s="1"/>
  <c r="AC857" i="378"/>
  <c r="AE857" i="378" s="1"/>
  <c r="AC860" i="378"/>
  <c r="AE860" i="378" s="1"/>
  <c r="AC861" i="378"/>
  <c r="AE861" i="378" s="1"/>
  <c r="AC864" i="378"/>
  <c r="AE864" i="378" s="1"/>
  <c r="AC866" i="378"/>
  <c r="AE866" i="378" s="1"/>
  <c r="AC867" i="378"/>
  <c r="AE867" i="378" s="1"/>
  <c r="AC868" i="378"/>
  <c r="AE868" i="378" s="1"/>
  <c r="AC869" i="378"/>
  <c r="AE869" i="378" s="1"/>
  <c r="AC870" i="378"/>
  <c r="AE870" i="378" s="1"/>
  <c r="AC872" i="378"/>
  <c r="AE872" i="378" s="1"/>
  <c r="AC875" i="378"/>
  <c r="AE875" i="378" s="1"/>
  <c r="AC876" i="378"/>
  <c r="AE876" i="378" s="1"/>
  <c r="AC877" i="378"/>
  <c r="AE877" i="378" s="1"/>
  <c r="AC878" i="378"/>
  <c r="AE878" i="378" s="1"/>
  <c r="AC879" i="378"/>
  <c r="AE879" i="378" s="1"/>
  <c r="AC880" i="378"/>
  <c r="AE880" i="378" s="1"/>
  <c r="AC882" i="378"/>
  <c r="AE882" i="378" s="1"/>
  <c r="AC883" i="378"/>
  <c r="AE883" i="378" s="1"/>
  <c r="AC884" i="378"/>
  <c r="AE884" i="378" s="1"/>
  <c r="AC885" i="378"/>
  <c r="AE885" i="378" s="1"/>
  <c r="AC886" i="378"/>
  <c r="AE886" i="378" s="1"/>
  <c r="AC887" i="378"/>
  <c r="AE887" i="378" s="1"/>
  <c r="AC888" i="378"/>
  <c r="AE888" i="378" s="1"/>
  <c r="AC890" i="378"/>
  <c r="AE890" i="378" s="1"/>
  <c r="AC892" i="378"/>
  <c r="AE892" i="378" s="1"/>
  <c r="AC893" i="378"/>
  <c r="AE893" i="378" s="1"/>
  <c r="AC894" i="378"/>
  <c r="AE894" i="378" s="1"/>
  <c r="AC895" i="378"/>
  <c r="AE895" i="378" s="1"/>
  <c r="AC897" i="378"/>
  <c r="AE897" i="378" s="1"/>
  <c r="AC898" i="378"/>
  <c r="AE898" i="378" s="1"/>
  <c r="AC899" i="378"/>
  <c r="AE899" i="378" s="1"/>
  <c r="AC900" i="378"/>
  <c r="AE900" i="378" s="1"/>
  <c r="AC901" i="378"/>
  <c r="AE901" i="378" s="1"/>
  <c r="AC902" i="378"/>
  <c r="AE902" i="378" s="1"/>
  <c r="AC903" i="378"/>
  <c r="AE903" i="378" s="1"/>
  <c r="AC904" i="378"/>
  <c r="AE904" i="378" s="1"/>
  <c r="AC905" i="378"/>
  <c r="AE905" i="378" s="1"/>
  <c r="AC906" i="378"/>
  <c r="AE906" i="378" s="1"/>
  <c r="AC907" i="378"/>
  <c r="AE907" i="378" s="1"/>
  <c r="AC908" i="378"/>
  <c r="AE908" i="378" s="1"/>
  <c r="AC909" i="378"/>
  <c r="AE909" i="378" s="1"/>
  <c r="AC910" i="378"/>
  <c r="AE910" i="378" s="1"/>
  <c r="AC912" i="378"/>
  <c r="AE912" i="378" s="1"/>
  <c r="AC913" i="378"/>
  <c r="AE913" i="378" s="1"/>
  <c r="AC914" i="378"/>
  <c r="AE914" i="378" s="1"/>
  <c r="AC917" i="378"/>
  <c r="AE917" i="378" s="1"/>
  <c r="AC919" i="378"/>
  <c r="AE919" i="378" s="1"/>
  <c r="AC920" i="378"/>
  <c r="AE920" i="378" s="1"/>
  <c r="AC925" i="378"/>
  <c r="AE925" i="378" s="1"/>
  <c r="AC928" i="378"/>
  <c r="AE928" i="378" s="1"/>
  <c r="AC930" i="378"/>
  <c r="AE930" i="378" s="1"/>
  <c r="AC931" i="378"/>
  <c r="AE931" i="378" s="1"/>
  <c r="AC932" i="378"/>
  <c r="AE932" i="378" s="1"/>
  <c r="AC934" i="378"/>
  <c r="AE934" i="378" s="1"/>
  <c r="AC937" i="378"/>
  <c r="AE937" i="378" s="1"/>
  <c r="AC938" i="378"/>
  <c r="AE938" i="378" s="1"/>
  <c r="AC939" i="378"/>
  <c r="AE939" i="378" s="1"/>
  <c r="AC942" i="378"/>
  <c r="AE942" i="378" s="1"/>
  <c r="AC943" i="378"/>
  <c r="AE943" i="378" s="1"/>
  <c r="AC945" i="378"/>
  <c r="AE945" i="378" s="1"/>
  <c r="AC946" i="378"/>
  <c r="AE946" i="378" s="1"/>
  <c r="AC947" i="378"/>
  <c r="AE947" i="378" s="1"/>
  <c r="AC950" i="378"/>
  <c r="AE950" i="378" s="1"/>
  <c r="AC951" i="378"/>
  <c r="AE951" i="378" s="1"/>
  <c r="AC952" i="378"/>
  <c r="AE952" i="378" s="1"/>
  <c r="AC953" i="378"/>
  <c r="AE953" i="378" s="1"/>
  <c r="AC954" i="378"/>
  <c r="AE954" i="378" s="1"/>
  <c r="AC957" i="378"/>
  <c r="AE957" i="378" s="1"/>
  <c r="AC958" i="378"/>
  <c r="AE958" i="378" s="1"/>
  <c r="AC959" i="378"/>
  <c r="AE959" i="378" s="1"/>
  <c r="AC963" i="378"/>
  <c r="AE963" i="378" s="1"/>
  <c r="AC964" i="378"/>
  <c r="AE964" i="378" s="1"/>
  <c r="AC965" i="378"/>
  <c r="AE965" i="378" s="1"/>
  <c r="AC966" i="378"/>
  <c r="AE966" i="378" s="1"/>
  <c r="AC968" i="378"/>
  <c r="AE968" i="378" s="1"/>
  <c r="AC969" i="378"/>
  <c r="AE969" i="378" s="1"/>
  <c r="AC970" i="378"/>
  <c r="AE970" i="378" s="1"/>
  <c r="AC971" i="378"/>
  <c r="AE971" i="378" s="1"/>
  <c r="AC972" i="378"/>
  <c r="AE972" i="378" s="1"/>
  <c r="AC973" i="378"/>
  <c r="AE973" i="378" s="1"/>
  <c r="AC974" i="378"/>
  <c r="AE974" i="378" s="1"/>
  <c r="AC975" i="378"/>
  <c r="AE975" i="378" s="1"/>
  <c r="AC976" i="378"/>
  <c r="AE976" i="378" s="1"/>
  <c r="AC977" i="378"/>
  <c r="AE977" i="378" s="1"/>
  <c r="AC979" i="378"/>
  <c r="AE979" i="378" s="1"/>
  <c r="AC980" i="378"/>
  <c r="AE980" i="378" s="1"/>
  <c r="AC981" i="378"/>
  <c r="AE981" i="378" s="1"/>
  <c r="AC982" i="378"/>
  <c r="AE982" i="378" s="1"/>
  <c r="AC983" i="378"/>
  <c r="AE983" i="378" s="1"/>
  <c r="AC984" i="378"/>
  <c r="AE984" i="378" s="1"/>
  <c r="AC985" i="378"/>
  <c r="AE985" i="378" s="1"/>
  <c r="AC986" i="378"/>
  <c r="AE986" i="378" s="1"/>
  <c r="AC987" i="378"/>
  <c r="AE987" i="378" s="1"/>
  <c r="AC988" i="378"/>
  <c r="AE988" i="378" s="1"/>
  <c r="AC989" i="378"/>
  <c r="AE989" i="378" s="1"/>
  <c r="AC990" i="378"/>
  <c r="AE990" i="378" s="1"/>
  <c r="AC991" i="378"/>
  <c r="AE991" i="378" s="1"/>
  <c r="AC992" i="378"/>
  <c r="AE992" i="378" s="1"/>
  <c r="AC993" i="378"/>
  <c r="AE993" i="378" s="1"/>
  <c r="AC994" i="378"/>
  <c r="AE994" i="378" s="1"/>
  <c r="AC995" i="378"/>
  <c r="AE995" i="378" s="1"/>
  <c r="AC996" i="378"/>
  <c r="AE996" i="378" s="1"/>
  <c r="AC997" i="378"/>
  <c r="AE997" i="378" s="1"/>
  <c r="AC998" i="378"/>
  <c r="AE998" i="378" s="1"/>
  <c r="AC999" i="378"/>
  <c r="AE999" i="378" s="1"/>
  <c r="AC1001" i="378"/>
  <c r="AE1001" i="378" s="1"/>
  <c r="AC1002" i="378"/>
  <c r="AE1002" i="378" s="1"/>
  <c r="AC1003" i="378"/>
  <c r="AE1003" i="378" s="1"/>
  <c r="AC1004" i="378"/>
  <c r="AE1004" i="378" s="1"/>
  <c r="AC1005" i="378"/>
  <c r="AE1005" i="378" s="1"/>
  <c r="AC1006" i="378"/>
  <c r="AE1006" i="378" s="1"/>
  <c r="AC1007" i="378"/>
  <c r="AE1007" i="378" s="1"/>
  <c r="AC1008" i="378"/>
  <c r="AE1008" i="378" s="1"/>
  <c r="AC1009" i="378"/>
  <c r="AE1009" i="378" s="1"/>
  <c r="AC1010" i="378"/>
  <c r="AE1010" i="378" s="1"/>
  <c r="AC1011" i="378"/>
  <c r="AE1011" i="378" s="1"/>
  <c r="AC1012" i="378"/>
  <c r="AE1012" i="378" s="1"/>
  <c r="AC1013" i="378"/>
  <c r="AE1013" i="378" s="1"/>
  <c r="AC1014" i="378"/>
  <c r="AE1014" i="378" s="1"/>
  <c r="AC1015" i="378"/>
  <c r="AE1015" i="378" s="1"/>
  <c r="AC1016" i="378"/>
  <c r="AE1016" i="378" s="1"/>
  <c r="AC1017" i="378"/>
  <c r="AE1017" i="378" s="1"/>
  <c r="AC1018" i="378"/>
  <c r="AE1018" i="378" s="1"/>
  <c r="AC1019" i="378"/>
  <c r="AE1019" i="378" s="1"/>
  <c r="AC1020" i="378"/>
  <c r="AE1020" i="378" s="1"/>
  <c r="AC1021" i="378"/>
  <c r="AE1021" i="378" s="1"/>
  <c r="AC1022" i="378"/>
  <c r="AE1022" i="378" s="1"/>
  <c r="AC1023" i="378"/>
  <c r="AE1023" i="378" s="1"/>
  <c r="AC1024" i="378"/>
  <c r="AE1024" i="378" s="1"/>
  <c r="AC1025" i="378"/>
  <c r="AE1025" i="378" s="1"/>
  <c r="AC1026" i="378"/>
  <c r="AE1026" i="378" s="1"/>
  <c r="AC1028" i="378"/>
  <c r="AE1028" i="378" s="1"/>
  <c r="AC1029" i="378"/>
  <c r="AE1029" i="378" s="1"/>
  <c r="AC1030" i="378"/>
  <c r="AE1030" i="378" s="1"/>
  <c r="AC1031" i="378"/>
  <c r="AE1031" i="378" s="1"/>
  <c r="AC1032" i="378"/>
  <c r="AE1032" i="378" s="1"/>
  <c r="AC1033" i="378"/>
  <c r="AE1033" i="378" s="1"/>
  <c r="AC1034" i="378"/>
  <c r="AE1034" i="378" s="1"/>
  <c r="AC1036" i="378"/>
  <c r="AE1036" i="378" s="1"/>
  <c r="AC1037" i="378"/>
  <c r="AE1037" i="378" s="1"/>
  <c r="AC1038" i="378"/>
  <c r="AE1038" i="378" s="1"/>
  <c r="AC1039" i="378"/>
  <c r="AE1039" i="378" s="1"/>
  <c r="AC1040" i="378"/>
  <c r="AE1040" i="378" s="1"/>
  <c r="AC1041" i="378"/>
  <c r="AE1041" i="378" s="1"/>
  <c r="AC1042" i="378"/>
  <c r="AE1042" i="378" s="1"/>
  <c r="AC1043" i="378"/>
  <c r="AE1043" i="378" s="1"/>
  <c r="AC1044" i="378"/>
  <c r="AE1044" i="378" s="1"/>
  <c r="AC1045" i="378"/>
  <c r="AE1045" i="378" s="1"/>
  <c r="AC1046" i="378"/>
  <c r="AE1046" i="378" s="1"/>
  <c r="AC1047" i="378"/>
  <c r="AE1047" i="378" s="1"/>
  <c r="AC1049" i="378"/>
  <c r="AE1049" i="378" s="1"/>
  <c r="AC1050" i="378"/>
  <c r="AE1050" i="378" s="1"/>
  <c r="AC1051" i="378"/>
  <c r="AE1051" i="378" s="1"/>
  <c r="AC1052" i="378"/>
  <c r="AE1052" i="378" s="1"/>
  <c r="AC1053" i="378"/>
  <c r="AE1053" i="378" s="1"/>
  <c r="AC1054" i="378"/>
  <c r="AE1054" i="378" s="1"/>
  <c r="AC1055" i="378"/>
  <c r="AE1055" i="378" s="1"/>
  <c r="AC1056" i="378"/>
  <c r="AE1056" i="378" s="1"/>
  <c r="AC1057" i="378"/>
  <c r="AE1057" i="378" s="1"/>
  <c r="AC1058" i="378"/>
  <c r="AE1058" i="378" s="1"/>
  <c r="AC1059" i="378"/>
  <c r="AE1059" i="378" s="1"/>
  <c r="AC1060" i="378"/>
  <c r="AE1060" i="378" s="1"/>
  <c r="AC1061" i="378"/>
  <c r="AE1061" i="378" s="1"/>
  <c r="AC1062" i="378"/>
  <c r="AE1062" i="378" s="1"/>
  <c r="AC1063" i="378"/>
  <c r="AE1063" i="378" s="1"/>
  <c r="AC1064" i="378"/>
  <c r="AE1064" i="378" s="1"/>
  <c r="AC1066" i="378"/>
  <c r="AE1066" i="378" s="1"/>
  <c r="AC1067" i="378"/>
  <c r="AE1067" i="378" s="1"/>
  <c r="AC1068" i="378"/>
  <c r="AE1068" i="378" s="1"/>
  <c r="AC1069" i="378"/>
  <c r="AE1069" i="378" s="1"/>
  <c r="AC1070" i="378"/>
  <c r="AE1070" i="378" s="1"/>
  <c r="AC1071" i="378"/>
  <c r="AE1071" i="378" s="1"/>
  <c r="AC1072" i="378"/>
  <c r="AE1072" i="378" s="1"/>
  <c r="AC1073" i="378"/>
  <c r="AE1073" i="378" s="1"/>
  <c r="AC1074" i="378"/>
  <c r="AE1074" i="378" s="1"/>
  <c r="AC1076" i="378"/>
  <c r="AE1076" i="378" s="1"/>
  <c r="AC1077" i="378"/>
  <c r="AE1077" i="378" s="1"/>
  <c r="AC1078" i="378"/>
  <c r="AE1078" i="378" s="1"/>
  <c r="AC1079" i="378"/>
  <c r="AE1079" i="378" s="1"/>
  <c r="AC1080" i="378"/>
  <c r="AE1080" i="378" s="1"/>
  <c r="AC1083" i="378"/>
  <c r="AE1083" i="378" s="1"/>
  <c r="AC1084" i="378"/>
  <c r="AE1084" i="378" s="1"/>
  <c r="AC1085" i="378"/>
  <c r="AE1085" i="378" s="1"/>
  <c r="AC1087" i="378"/>
  <c r="AE1087" i="378" s="1"/>
  <c r="AC1088" i="378"/>
  <c r="AE1088" i="378" s="1"/>
  <c r="AC1089" i="378"/>
  <c r="AE1089" i="378" s="1"/>
  <c r="AC1090" i="378"/>
  <c r="AE1090" i="378" s="1"/>
  <c r="AC1092" i="378"/>
  <c r="AE1092" i="378" s="1"/>
  <c r="AC1093" i="378"/>
  <c r="AE1093" i="378" s="1"/>
  <c r="AC1095" i="378"/>
  <c r="AE1095" i="378" s="1"/>
  <c r="AC1097" i="378"/>
  <c r="AE1097" i="378" s="1"/>
  <c r="AC1098" i="378"/>
  <c r="AE1098" i="378" s="1"/>
  <c r="AC1099" i="378"/>
  <c r="AE1099" i="378" s="1"/>
  <c r="AC1100" i="378"/>
  <c r="AE1100" i="378" s="1"/>
  <c r="AC1101" i="378"/>
  <c r="AE1101" i="378" s="1"/>
  <c r="AC1104" i="378"/>
  <c r="AE1104" i="378" s="1"/>
  <c r="AC1106" i="378"/>
  <c r="AE1106" i="378" s="1"/>
  <c r="AC1107" i="378"/>
  <c r="AE1107" i="378" s="1"/>
  <c r="AC1108" i="378"/>
  <c r="AE1108" i="378" s="1"/>
  <c r="AC1110" i="378"/>
  <c r="AE1110" i="378" s="1"/>
  <c r="AC1111" i="378"/>
  <c r="AE1111" i="378" s="1"/>
  <c r="AC1113" i="378"/>
  <c r="AE1113" i="378" s="1"/>
  <c r="AC1114" i="378"/>
  <c r="AE1114" i="378" s="1"/>
  <c r="AC1115" i="378"/>
  <c r="AE1115" i="378" s="1"/>
  <c r="AC1118" i="378"/>
  <c r="AE1118" i="378" s="1"/>
  <c r="AC1121" i="378"/>
  <c r="AE1121" i="378" s="1"/>
  <c r="AC1122" i="378"/>
  <c r="AE1122" i="378" s="1"/>
  <c r="AC1123" i="378"/>
  <c r="AE1123" i="378" s="1"/>
  <c r="AC1124" i="378"/>
  <c r="AE1124" i="378" s="1"/>
  <c r="AC1125" i="378"/>
  <c r="AE1125" i="378" s="1"/>
  <c r="AC1126" i="378"/>
  <c r="AE1126" i="378" s="1"/>
  <c r="AC1127" i="378"/>
  <c r="AE1127" i="378" s="1"/>
  <c r="AC1128" i="378"/>
  <c r="AE1128" i="378" s="1"/>
  <c r="AC1129" i="378"/>
  <c r="AE1129" i="378" s="1"/>
  <c r="AC1130" i="378"/>
  <c r="AE1130" i="378" s="1"/>
  <c r="AC1131" i="378"/>
  <c r="AE1131" i="378" s="1"/>
  <c r="AC1133" i="378"/>
  <c r="AE1133" i="378" s="1"/>
  <c r="AC1135" i="378"/>
  <c r="AE1135" i="378" s="1"/>
  <c r="AC1136" i="378"/>
  <c r="AE1136" i="378" s="1"/>
  <c r="AC1137" i="378"/>
  <c r="AE1137" i="378" s="1"/>
  <c r="AC1138" i="378"/>
  <c r="AE1138" i="378" s="1"/>
  <c r="AC1139" i="378"/>
  <c r="AE1139" i="378" s="1"/>
  <c r="AC1140" i="378"/>
  <c r="AE1140" i="378" s="1"/>
  <c r="AC1141" i="378"/>
  <c r="AE1141" i="378" s="1"/>
  <c r="AC1142" i="378"/>
  <c r="AE1142" i="378" s="1"/>
  <c r="AC1143" i="378"/>
  <c r="AE1143" i="378" s="1"/>
  <c r="AC1144" i="378"/>
  <c r="AE1144" i="378" s="1"/>
  <c r="AC1145" i="378"/>
  <c r="AE1145" i="378" s="1"/>
  <c r="AC1147" i="378"/>
  <c r="AE1147" i="378" s="1"/>
  <c r="AC1148" i="378"/>
  <c r="AE1148" i="378" s="1"/>
  <c r="AC1149" i="378"/>
  <c r="AE1149" i="378" s="1"/>
  <c r="AC1150" i="378"/>
  <c r="AE1150" i="378" s="1"/>
  <c r="AC1151" i="378"/>
  <c r="AE1151" i="378" s="1"/>
  <c r="AC1152" i="378"/>
  <c r="AE1152" i="378" s="1"/>
  <c r="AC1153" i="378"/>
  <c r="AE1153" i="378" s="1"/>
  <c r="AC1154" i="378"/>
  <c r="AE1154" i="378" s="1"/>
  <c r="AC1155" i="378"/>
  <c r="AE1155" i="378" s="1"/>
  <c r="AC1156" i="378"/>
  <c r="AE1156" i="378" s="1"/>
  <c r="AC1157" i="378"/>
  <c r="AE1157" i="378" s="1"/>
  <c r="AC1158" i="378"/>
  <c r="AE1158" i="378" s="1"/>
  <c r="AC1159" i="378"/>
  <c r="AE1159" i="378" s="1"/>
  <c r="AC1160" i="378"/>
  <c r="AE1160" i="378" s="1"/>
  <c r="AC1162" i="378"/>
  <c r="AE1162" i="378" s="1"/>
  <c r="AC1165" i="378"/>
  <c r="AE1165" i="378" s="1"/>
  <c r="AC1166" i="378"/>
  <c r="AE1166" i="378" s="1"/>
  <c r="AC1167" i="378"/>
  <c r="AE1167" i="378" s="1"/>
  <c r="AC1168" i="378"/>
  <c r="AE1168" i="378" s="1"/>
  <c r="AC1169" i="378"/>
  <c r="AE1169" i="378" s="1"/>
  <c r="AC1170" i="378"/>
  <c r="AE1170" i="378" s="1"/>
  <c r="AC1171" i="378"/>
  <c r="AE1171" i="378" s="1"/>
  <c r="AC1172" i="378"/>
  <c r="AE1172" i="378" s="1"/>
  <c r="AC1173" i="378"/>
  <c r="AE1173" i="378" s="1"/>
  <c r="AC1174" i="378"/>
  <c r="AE1174" i="378" s="1"/>
  <c r="AC1175" i="378"/>
  <c r="AE1175" i="378" s="1"/>
  <c r="AC1176" i="378"/>
  <c r="AE1176" i="378" s="1"/>
  <c r="AC1178" i="378"/>
  <c r="AE1178" i="378" s="1"/>
  <c r="AC1179" i="378"/>
  <c r="AE1179" i="378" s="1"/>
  <c r="AC1180" i="378"/>
  <c r="AE1180" i="378" s="1"/>
  <c r="AC1182" i="378"/>
  <c r="AE1182" i="378" s="1"/>
  <c r="AC1183" i="378"/>
  <c r="AE1183" i="378" s="1"/>
  <c r="AC1186" i="378"/>
  <c r="AE1186" i="378" s="1"/>
  <c r="AC1187" i="378"/>
  <c r="AE1187" i="378" s="1"/>
  <c r="AC1188" i="378"/>
  <c r="AE1188" i="378" s="1"/>
  <c r="AC1189" i="378"/>
  <c r="AE1189" i="378" s="1"/>
  <c r="AC1193" i="378"/>
  <c r="AE1193" i="378" s="1"/>
  <c r="AC1194" i="378"/>
  <c r="AE1194" i="378" s="1"/>
  <c r="AC1195" i="378"/>
  <c r="AE1195" i="378" s="1"/>
  <c r="AC1196" i="378"/>
  <c r="AE1196" i="378" s="1"/>
  <c r="AC1197" i="378"/>
  <c r="AE1197" i="378" s="1"/>
  <c r="AC1198" i="378"/>
  <c r="AE1198" i="378" s="1"/>
  <c r="AC1199" i="378"/>
  <c r="AE1199" i="378" s="1"/>
  <c r="AC1200" i="378"/>
  <c r="AE1200" i="378" s="1"/>
  <c r="AC1201" i="378"/>
  <c r="AE1201" i="378" s="1"/>
  <c r="AC1202" i="378"/>
  <c r="AE1202" i="378" s="1"/>
  <c r="AC1203" i="378"/>
  <c r="AE1203" i="378" s="1"/>
  <c r="AC1204" i="378"/>
  <c r="AE1204" i="378" s="1"/>
  <c r="AC1205" i="378"/>
  <c r="AE1205" i="378" s="1"/>
  <c r="AC1206" i="378"/>
  <c r="AE1206" i="378" s="1"/>
  <c r="AC1207" i="378"/>
  <c r="AE1207" i="378" s="1"/>
  <c r="AC1209" i="378"/>
  <c r="AE1209" i="378" s="1"/>
  <c r="AC1210" i="378"/>
  <c r="AE1210" i="378" s="1"/>
  <c r="AC1211" i="378"/>
  <c r="AE1211" i="378" s="1"/>
  <c r="AC1212" i="378"/>
  <c r="AE1212" i="378" s="1"/>
  <c r="AC1213" i="378"/>
  <c r="AE1213" i="378" s="1"/>
  <c r="AC1215" i="378"/>
  <c r="AE1215" i="378" s="1"/>
  <c r="AC1216" i="378"/>
  <c r="AE1216" i="378" s="1"/>
  <c r="AC1217" i="378"/>
  <c r="AE1217" i="378" s="1"/>
  <c r="AC1218" i="378"/>
  <c r="AE1218" i="378" s="1"/>
  <c r="AC1219" i="378"/>
  <c r="AE1219" i="378" s="1"/>
  <c r="AC1220" i="378"/>
  <c r="AE1220" i="378" s="1"/>
  <c r="AC1221" i="378"/>
  <c r="AE1221" i="378" s="1"/>
  <c r="AC1222" i="378"/>
  <c r="AE1222" i="378" s="1"/>
  <c r="AC1223" i="378"/>
  <c r="AE1223" i="378" s="1"/>
  <c r="AC1224" i="378"/>
  <c r="AE1224" i="378" s="1"/>
  <c r="AC1225" i="378"/>
  <c r="AE1225" i="378" s="1"/>
  <c r="AC1228" i="378"/>
  <c r="AE1228" i="378" s="1"/>
  <c r="AC1231" i="378"/>
  <c r="AE1231" i="378" s="1"/>
  <c r="AC1232" i="378"/>
  <c r="AE1232" i="378" s="1"/>
  <c r="AC1234" i="378"/>
  <c r="AE1234" i="378" s="1"/>
  <c r="AC1235" i="378"/>
  <c r="AE1235" i="378" s="1"/>
  <c r="AC1239" i="378"/>
  <c r="AE1239" i="378" s="1"/>
  <c r="AC1240" i="378"/>
  <c r="AE1240" i="378" s="1"/>
  <c r="AC1241" i="378"/>
  <c r="AE1241" i="378" s="1"/>
  <c r="AC1243" i="378"/>
  <c r="AE1243" i="378" s="1"/>
  <c r="AC1244" i="378"/>
  <c r="AE1244" i="378" s="1"/>
  <c r="AC1245" i="378"/>
  <c r="AE1245" i="378" s="1"/>
  <c r="AC1246" i="378"/>
  <c r="AE1246" i="378" s="1"/>
  <c r="AC1247" i="378"/>
  <c r="AE1247" i="378" s="1"/>
  <c r="AC1248" i="378"/>
  <c r="AE1248" i="378" s="1"/>
  <c r="AC1249" i="378"/>
  <c r="AE1249" i="378" s="1"/>
  <c r="AC1250" i="378"/>
  <c r="AE1250" i="378" s="1"/>
  <c r="AC1251" i="378"/>
  <c r="AE1251" i="378" s="1"/>
  <c r="AC1252" i="378"/>
  <c r="AE1252" i="378" s="1"/>
  <c r="AC1253" i="378"/>
  <c r="AE1253" i="378" s="1"/>
  <c r="AC1254" i="378"/>
  <c r="AE1254" i="378" s="1"/>
  <c r="AC1255" i="378"/>
  <c r="AE1255" i="378" s="1"/>
  <c r="AC1256" i="378"/>
  <c r="AE1256" i="378" s="1"/>
  <c r="AC1257" i="378"/>
  <c r="AE1257" i="378" s="1"/>
  <c r="AC1258" i="378"/>
  <c r="AE1258" i="378" s="1"/>
  <c r="AC1259" i="378"/>
  <c r="AE1259" i="378" s="1"/>
  <c r="AC1260" i="378"/>
  <c r="AE1260" i="378" s="1"/>
  <c r="AC1261" i="378"/>
  <c r="AE1261" i="378" s="1"/>
  <c r="AC1262" i="378"/>
  <c r="AE1262" i="378" s="1"/>
  <c r="AC1263" i="378"/>
  <c r="AE1263" i="378" s="1"/>
  <c r="AC1264" i="378"/>
  <c r="AE1264" i="378" s="1"/>
  <c r="AC1265" i="378"/>
  <c r="AE1265" i="378" s="1"/>
  <c r="AC1266" i="378"/>
  <c r="AE1266" i="378" s="1"/>
  <c r="AC1267" i="378"/>
  <c r="AE1267" i="378" s="1"/>
  <c r="AC1268" i="378"/>
  <c r="AE1268" i="378" s="1"/>
  <c r="AC1269" i="378"/>
  <c r="AE1269" i="378" s="1"/>
  <c r="AC1270" i="378"/>
  <c r="AE1270" i="378" s="1"/>
  <c r="AC1271" i="378"/>
  <c r="AE1271" i="378" s="1"/>
  <c r="AC1272" i="378"/>
  <c r="AE1272" i="378" s="1"/>
  <c r="AC1273" i="378"/>
  <c r="AE1273" i="378" s="1"/>
  <c r="AC1274" i="378"/>
  <c r="AE1274" i="378" s="1"/>
  <c r="AC1275" i="378"/>
  <c r="AE1275" i="378" s="1"/>
  <c r="AC1277" i="378"/>
  <c r="AE1277" i="378" s="1"/>
  <c r="AC1278" i="378"/>
  <c r="AE1278" i="378" s="1"/>
  <c r="AC1279" i="378"/>
  <c r="AE1279" i="378" s="1"/>
  <c r="AC1280" i="378"/>
  <c r="AE1280" i="378" s="1"/>
  <c r="AC1281" i="378"/>
  <c r="AE1281" i="378" s="1"/>
  <c r="AC1282" i="378"/>
  <c r="AE1282" i="378" s="1"/>
  <c r="AC1283" i="378"/>
  <c r="AE1283" i="378" s="1"/>
  <c r="AC1284" i="378"/>
  <c r="AE1284" i="378" s="1"/>
  <c r="AC1285" i="378"/>
  <c r="AE1285" i="378" s="1"/>
  <c r="AC1287" i="378"/>
  <c r="AE1287" i="378" s="1"/>
  <c r="AC1288" i="378"/>
  <c r="AE1288" i="378" s="1"/>
  <c r="AC1289" i="378"/>
  <c r="AE1289" i="378" s="1"/>
  <c r="AC1290" i="378"/>
  <c r="AE1290" i="378" s="1"/>
  <c r="AC1291" i="378"/>
  <c r="AE1291" i="378" s="1"/>
  <c r="AC1292" i="378"/>
  <c r="AE1292" i="378" s="1"/>
  <c r="AC1293" i="378"/>
  <c r="AE1293" i="378" s="1"/>
  <c r="AC1294" i="378"/>
  <c r="AE1294" i="378" s="1"/>
  <c r="AC1296" i="378"/>
  <c r="AE1296" i="378" s="1"/>
  <c r="AC1297" i="378"/>
  <c r="AE1297" i="378" s="1"/>
  <c r="AC1300" i="378"/>
  <c r="AE1300" i="378" s="1"/>
  <c r="AC1301" i="378"/>
  <c r="AE1301" i="378" s="1"/>
  <c r="AC1302" i="378"/>
  <c r="AE1302" i="378" s="1"/>
  <c r="AC1303" i="378"/>
  <c r="AE1303" i="378" s="1"/>
  <c r="AC1304" i="378"/>
  <c r="AE1304" i="378" s="1"/>
  <c r="AC1305" i="378"/>
  <c r="AE1305" i="378" s="1"/>
  <c r="AC1307" i="378"/>
  <c r="AE1307" i="378" s="1"/>
  <c r="AC1308" i="378"/>
  <c r="AE1308" i="378" s="1"/>
  <c r="AC1309" i="378"/>
  <c r="AE1309" i="378" s="1"/>
  <c r="AC1310" i="378"/>
  <c r="AE1310" i="378" s="1"/>
  <c r="AC1311" i="378"/>
  <c r="AE1311" i="378" s="1"/>
  <c r="AC1312" i="378"/>
  <c r="AE1312" i="378" s="1"/>
  <c r="AC1314" i="378"/>
  <c r="AE1314" i="378" s="1"/>
  <c r="AC1315" i="378"/>
  <c r="AE1315" i="378" s="1"/>
  <c r="AC1316" i="378"/>
  <c r="AE1316" i="378" s="1"/>
  <c r="AC1317" i="378"/>
  <c r="AE1317" i="378" s="1"/>
  <c r="AC1318" i="378"/>
  <c r="AE1318" i="378" s="1"/>
  <c r="AC1319" i="378"/>
  <c r="AE1319" i="378" s="1"/>
  <c r="AC1320" i="378"/>
  <c r="AE1320" i="378" s="1"/>
  <c r="AC1321" i="378"/>
  <c r="AE1321" i="378" s="1"/>
  <c r="AC1322" i="378"/>
  <c r="AE1322" i="378" s="1"/>
  <c r="AC1330" i="378"/>
  <c r="AE1330" i="378" s="1"/>
  <c r="AC1332" i="378"/>
  <c r="AE1332" i="378" s="1"/>
  <c r="AC1334" i="378"/>
  <c r="AE1334" i="378" s="1"/>
  <c r="AC1335" i="378"/>
  <c r="AE1335" i="378" s="1"/>
  <c r="AC1337" i="378"/>
  <c r="AE1337" i="378" s="1"/>
  <c r="AC1338" i="378"/>
  <c r="AE1338" i="378" s="1"/>
  <c r="AC1339" i="378"/>
  <c r="AE1339" i="378" s="1"/>
  <c r="AC1341" i="378"/>
  <c r="AE1341" i="378" s="1"/>
  <c r="AC1342" i="378"/>
  <c r="AE1342" i="378" s="1"/>
  <c r="AC1343" i="378"/>
  <c r="AE1343" i="378" s="1"/>
  <c r="AC1344" i="378"/>
  <c r="AE1344" i="378" s="1"/>
  <c r="AC1345" i="378"/>
  <c r="AE1345" i="378" s="1"/>
  <c r="AC1346" i="378"/>
  <c r="AE1346" i="378" s="1"/>
  <c r="AC1347" i="378"/>
  <c r="AE1347" i="378" s="1"/>
  <c r="AC1348" i="378"/>
  <c r="AE1348" i="378" s="1"/>
  <c r="AC1350" i="378"/>
  <c r="AE1350" i="378" s="1"/>
  <c r="AC1351" i="378"/>
  <c r="AE1351" i="378" s="1"/>
  <c r="AC1352" i="378"/>
  <c r="AE1352" i="378" s="1"/>
  <c r="AC1353" i="378"/>
  <c r="AE1353" i="378" s="1"/>
  <c r="AC1354" i="378"/>
  <c r="AE1354" i="378" s="1"/>
  <c r="AC1355" i="378"/>
  <c r="AE1355" i="378" s="1"/>
  <c r="AC1356" i="378"/>
  <c r="AE1356" i="378" s="1"/>
  <c r="AC1357" i="378"/>
  <c r="AE1357" i="378" s="1"/>
  <c r="AC1358" i="378"/>
  <c r="AE1358" i="378" s="1"/>
  <c r="AC1359" i="378"/>
  <c r="AE1359" i="378" s="1"/>
  <c r="AC1360" i="378"/>
  <c r="AE1360" i="378" s="1"/>
  <c r="AC1361" i="378"/>
  <c r="AE1361" i="378" s="1"/>
  <c r="AC1362" i="378"/>
  <c r="AE1362" i="378" s="1"/>
  <c r="AC1363" i="378"/>
  <c r="AE1363" i="378" s="1"/>
  <c r="AC1364" i="378"/>
  <c r="AE1364" i="378" s="1"/>
  <c r="AC1365" i="378"/>
  <c r="AE1365" i="378" s="1"/>
  <c r="AC1366" i="378"/>
  <c r="AE1366" i="378" s="1"/>
  <c r="AC1367" i="378"/>
  <c r="AE1367" i="378" s="1"/>
  <c r="AC1369" i="378"/>
  <c r="AE1369" i="378" s="1"/>
  <c r="AC1370" i="378"/>
  <c r="AE1370" i="378" s="1"/>
  <c r="AC1371" i="378"/>
  <c r="AE1371" i="378" s="1"/>
  <c r="AC1372" i="378"/>
  <c r="AE1372" i="378" s="1"/>
  <c r="AC1373" i="378"/>
  <c r="AE1373" i="378" s="1"/>
  <c r="AC1374" i="378"/>
  <c r="AE1374" i="378" s="1"/>
  <c r="AC1376" i="378"/>
  <c r="AE1376" i="378" s="1"/>
  <c r="AC1379" i="378"/>
  <c r="AE1379" i="378" s="1"/>
  <c r="AC1381" i="378"/>
  <c r="AE1381" i="378" s="1"/>
  <c r="AC1382" i="378"/>
  <c r="AE1382" i="378" s="1"/>
  <c r="AC1383" i="378"/>
  <c r="AE1383" i="378" s="1"/>
  <c r="AC1384" i="378"/>
  <c r="AE1384" i="378" s="1"/>
  <c r="AC1385" i="378"/>
  <c r="AE1385" i="378" s="1"/>
  <c r="AC1386" i="378"/>
  <c r="AE1386" i="378" s="1"/>
  <c r="AC1387" i="378"/>
  <c r="AE1387" i="378" s="1"/>
  <c r="AC1388" i="378"/>
  <c r="AE1388" i="378" s="1"/>
  <c r="AC1389" i="378"/>
  <c r="AE1389" i="378" s="1"/>
  <c r="AC1390" i="378"/>
  <c r="AE1390" i="378" s="1"/>
  <c r="AC1392" i="378"/>
  <c r="AE1392" i="378" s="1"/>
  <c r="AC1393" i="378"/>
  <c r="AE1393" i="378" s="1"/>
  <c r="AC1394" i="378"/>
  <c r="AE1394" i="378" s="1"/>
  <c r="AC1395" i="378"/>
  <c r="AE1395" i="378" s="1"/>
  <c r="AC1396" i="378"/>
  <c r="AE1396" i="378" s="1"/>
  <c r="AC1397" i="378"/>
  <c r="AE1397" i="378" s="1"/>
  <c r="AC1398" i="378"/>
  <c r="AE1398" i="378" s="1"/>
  <c r="AC1399" i="378"/>
  <c r="AE1399" i="378" s="1"/>
  <c r="AC1400" i="378"/>
  <c r="AE1400" i="378" s="1"/>
  <c r="AC1401" i="378"/>
  <c r="AE1401" i="378" s="1"/>
  <c r="AC1402" i="378"/>
  <c r="AE1402" i="378" s="1"/>
  <c r="AC1403" i="378"/>
  <c r="AE1403" i="378" s="1"/>
  <c r="AC1404" i="378"/>
  <c r="AE1404" i="378" s="1"/>
  <c r="AC1407" i="378"/>
  <c r="AE1407" i="378" s="1"/>
  <c r="AC1408" i="378"/>
  <c r="AE1408" i="378" s="1"/>
  <c r="AC1409" i="378"/>
  <c r="AE1409" i="378" s="1"/>
  <c r="AC1411" i="378"/>
  <c r="AE1411" i="378" s="1"/>
  <c r="AC1412" i="378"/>
  <c r="AE1412" i="378" s="1"/>
  <c r="AC1413" i="378"/>
  <c r="AE1413" i="378" s="1"/>
  <c r="AC1414" i="378"/>
  <c r="AE1414" i="378" s="1"/>
  <c r="AC1415" i="378"/>
  <c r="AE1415" i="378" s="1"/>
  <c r="AC1416" i="378"/>
  <c r="AE1416" i="378" s="1"/>
  <c r="AC1417" i="378"/>
  <c r="AE1417" i="378" s="1"/>
  <c r="AC1419" i="378"/>
  <c r="AE1419" i="378" s="1"/>
  <c r="AC1421" i="378"/>
  <c r="AE1421" i="378" s="1"/>
  <c r="AC1426" i="378"/>
  <c r="AE1426" i="378" s="1"/>
  <c r="AC1428" i="378"/>
  <c r="AE1428" i="378" s="1"/>
  <c r="AC1430" i="378"/>
  <c r="AE1430" i="378" s="1"/>
  <c r="AC1431" i="378"/>
  <c r="AE1431" i="378" s="1"/>
  <c r="AC1432" i="378"/>
  <c r="AE1432" i="378" s="1"/>
  <c r="AC1433" i="378"/>
  <c r="AE1433" i="378" s="1"/>
  <c r="AC1436" i="378"/>
  <c r="AE1436" i="378" s="1"/>
  <c r="AC1438" i="378"/>
  <c r="AE1438" i="378" s="1"/>
  <c r="AC1439" i="378"/>
  <c r="AE1439" i="378" s="1"/>
  <c r="AC1440" i="378"/>
  <c r="AE1440" i="378" s="1"/>
  <c r="AC1441" i="378"/>
  <c r="AE1441" i="378" s="1"/>
  <c r="AC1442" i="378"/>
  <c r="AE1442" i="378" s="1"/>
  <c r="AC1444" i="378"/>
  <c r="AE1444" i="378" s="1"/>
  <c r="AC1447" i="378"/>
  <c r="AE1447" i="378" s="1"/>
  <c r="AC1448" i="378"/>
  <c r="AE1448" i="378" s="1"/>
  <c r="AC1449" i="378"/>
  <c r="AE1449" i="378" s="1"/>
  <c r="AC1451" i="378"/>
  <c r="AE1451" i="378" s="1"/>
  <c r="AC1452" i="378"/>
  <c r="AE1452" i="378" s="1"/>
  <c r="AC1453" i="378"/>
  <c r="AE1453" i="378" s="1"/>
  <c r="AC1455" i="378"/>
  <c r="AE1455" i="378" s="1"/>
  <c r="AC1459" i="378"/>
  <c r="AE1459" i="378" s="1"/>
  <c r="AC1460" i="378"/>
  <c r="AE1460" i="378" s="1"/>
  <c r="AC1461" i="378"/>
  <c r="AE1461" i="378" s="1"/>
  <c r="AC1462" i="378"/>
  <c r="AE1462" i="378" s="1"/>
  <c r="AC1463" i="378"/>
  <c r="AE1463" i="378" s="1"/>
  <c r="AC1464" i="378"/>
  <c r="AE1464" i="378" s="1"/>
  <c r="AC1465" i="378"/>
  <c r="AE1465" i="378" s="1"/>
  <c r="AC1466" i="378"/>
  <c r="AE1466" i="378" s="1"/>
  <c r="AC1467" i="378"/>
  <c r="AE1467" i="378" s="1"/>
  <c r="AC1468" i="378"/>
  <c r="AE1468" i="378" s="1"/>
  <c r="AC1469" i="378"/>
  <c r="AE1469" i="378" s="1"/>
  <c r="AC1470" i="378"/>
  <c r="AE1470" i="378" s="1"/>
  <c r="AC1471" i="378"/>
  <c r="AE1471" i="378" s="1"/>
  <c r="AC1472" i="378"/>
  <c r="AE1472" i="378" s="1"/>
  <c r="AC1473" i="378"/>
  <c r="AE1473" i="378" s="1"/>
  <c r="AC1474" i="378"/>
  <c r="AE1474" i="378" s="1"/>
  <c r="AC1475" i="378"/>
  <c r="AE1475" i="378" s="1"/>
  <c r="AC1476" i="378"/>
  <c r="AE1476" i="378" s="1"/>
  <c r="AC1477" i="378"/>
  <c r="AE1477" i="378" s="1"/>
  <c r="AC1478" i="378"/>
  <c r="AE1478" i="378" s="1"/>
  <c r="AC1479" i="378"/>
  <c r="AE1479" i="378" s="1"/>
  <c r="AC1480" i="378"/>
  <c r="AE1480" i="378" s="1"/>
  <c r="AC1481" i="378"/>
  <c r="AE1481" i="378" s="1"/>
  <c r="AC1482" i="378"/>
  <c r="AE1482" i="378" s="1"/>
  <c r="AC1483" i="378"/>
  <c r="AE1483" i="378" s="1"/>
  <c r="AC1484" i="378"/>
  <c r="AE1484" i="378" s="1"/>
  <c r="AC1485" i="378"/>
  <c r="AE1485" i="378" s="1"/>
  <c r="AC1486" i="378"/>
  <c r="AE1486" i="378" s="1"/>
  <c r="AC1487" i="378"/>
  <c r="AE1487" i="378" s="1"/>
  <c r="AC1488" i="378"/>
  <c r="AE1488" i="378" s="1"/>
  <c r="AC1489" i="378"/>
  <c r="AE1489" i="378" s="1"/>
  <c r="AC1490" i="378"/>
  <c r="AE1490" i="378" s="1"/>
  <c r="AC1491" i="378"/>
  <c r="AE1491" i="378" s="1"/>
  <c r="AC1492" i="378"/>
  <c r="AE1492" i="378" s="1"/>
  <c r="AC1493" i="378"/>
  <c r="AE1493" i="378" s="1"/>
  <c r="AC1494" i="378"/>
  <c r="AE1494" i="378" s="1"/>
  <c r="AC1495" i="378"/>
  <c r="AE1495" i="378" s="1"/>
  <c r="AC1496" i="378"/>
  <c r="AE1496" i="378" s="1"/>
  <c r="AC1497" i="378"/>
  <c r="AE1497" i="378" s="1"/>
  <c r="AC1498" i="378"/>
  <c r="AE1498" i="378" s="1"/>
  <c r="AC1499" i="378"/>
  <c r="AE1499" i="378" s="1"/>
  <c r="AC1500" i="378"/>
  <c r="AE1500" i="378" s="1"/>
  <c r="AC1501" i="378"/>
  <c r="AE1501" i="378" s="1"/>
  <c r="AC1502" i="378"/>
  <c r="AE1502" i="378" s="1"/>
  <c r="AC1503" i="378"/>
  <c r="AE1503" i="378" s="1"/>
  <c r="AC1505" i="378"/>
  <c r="AE1505" i="378" s="1"/>
  <c r="AC1506" i="378"/>
  <c r="AE1506" i="378" s="1"/>
  <c r="AC1507" i="378"/>
  <c r="AE1507" i="378" s="1"/>
  <c r="AC1510" i="378"/>
  <c r="AE1510" i="378" s="1"/>
  <c r="AC1511" i="378"/>
  <c r="AE1511" i="378" s="1"/>
  <c r="AC1512" i="378"/>
  <c r="AE1512" i="378" s="1"/>
  <c r="AC1513" i="378"/>
  <c r="AE1513" i="378" s="1"/>
  <c r="AC1514" i="378"/>
  <c r="AE1514" i="378" s="1"/>
  <c r="AC1516" i="378"/>
  <c r="AE1516" i="378" s="1"/>
  <c r="AC1517" i="378"/>
  <c r="AE1517" i="378" s="1"/>
  <c r="AC1518" i="378"/>
  <c r="AE1518" i="378" s="1"/>
  <c r="AC1519" i="378"/>
  <c r="AE1519" i="378" s="1"/>
  <c r="AC1520" i="378"/>
  <c r="AE1520" i="378" s="1"/>
  <c r="AC1521" i="378"/>
  <c r="AE1521" i="378" s="1"/>
  <c r="AC1522" i="378"/>
  <c r="AE1522" i="378" s="1"/>
  <c r="AC1523" i="378"/>
  <c r="AE1523" i="378" s="1"/>
  <c r="AC1524" i="378"/>
  <c r="AE1524" i="378" s="1"/>
  <c r="AC1525" i="378"/>
  <c r="AE1525" i="378" s="1"/>
  <c r="AC1526" i="378"/>
  <c r="AE1526" i="378" s="1"/>
  <c r="AC1528" i="378"/>
  <c r="AE1528" i="378" s="1"/>
  <c r="AC1529" i="378"/>
  <c r="AE1529" i="378" s="1"/>
  <c r="AC1530" i="378"/>
  <c r="AE1530" i="378" s="1"/>
  <c r="AC1531" i="378"/>
  <c r="AE1531" i="378" s="1"/>
  <c r="AC1532" i="378"/>
  <c r="AE1532" i="378" s="1"/>
  <c r="AC1533" i="378"/>
  <c r="AE1533" i="378" s="1"/>
  <c r="AC1534" i="378"/>
  <c r="AE1534" i="378" s="1"/>
  <c r="AC1535" i="378"/>
  <c r="AE1535" i="378" s="1"/>
  <c r="AC1536" i="378"/>
  <c r="AE1536" i="378" s="1"/>
  <c r="AC1537" i="378"/>
  <c r="AE1537" i="378" s="1"/>
  <c r="AC1538" i="378"/>
  <c r="AE1538" i="378" s="1"/>
  <c r="AC1539" i="378"/>
  <c r="AE1539" i="378" s="1"/>
  <c r="AC1540" i="378"/>
  <c r="AE1540" i="378" s="1"/>
  <c r="AC1541" i="378"/>
  <c r="AE1541" i="378" s="1"/>
  <c r="AC1543" i="378"/>
  <c r="AE1543" i="378" s="1"/>
  <c r="AC1544" i="378"/>
  <c r="AE1544" i="378" s="1"/>
  <c r="AC1546" i="378"/>
  <c r="AE1546" i="378" s="1"/>
  <c r="AC1547" i="378"/>
  <c r="AE1547" i="378" s="1"/>
  <c r="AC1548" i="378"/>
  <c r="AE1548" i="378" s="1"/>
  <c r="AC1550" i="378"/>
  <c r="AE1550" i="378" s="1"/>
  <c r="AC1551" i="378"/>
  <c r="AE1551" i="378" s="1"/>
  <c r="AC1552" i="378"/>
  <c r="AE1552" i="378" s="1"/>
  <c r="AC1554" i="378"/>
  <c r="AE1554" i="378" s="1"/>
  <c r="AC1555" i="378"/>
  <c r="AE1555" i="378" s="1"/>
  <c r="AC1557" i="378"/>
  <c r="AE1557" i="378" s="1"/>
  <c r="AC1558" i="378"/>
  <c r="AE1558" i="378" s="1"/>
  <c r="AC1559" i="378"/>
  <c r="AE1559" i="378" s="1"/>
  <c r="AC1560" i="378"/>
  <c r="AE1560" i="378" s="1"/>
  <c r="AC1563" i="378"/>
  <c r="AE1563" i="378" s="1"/>
  <c r="AC1565" i="378"/>
  <c r="AE1565" i="378" s="1"/>
  <c r="AC1566" i="378"/>
  <c r="AE1566" i="378" s="1"/>
  <c r="AC1567" i="378"/>
  <c r="AE1567" i="378" s="1"/>
  <c r="AC1568" i="378"/>
  <c r="AE1568" i="378" s="1"/>
  <c r="AC1569" i="378"/>
  <c r="AE1569" i="378" s="1"/>
  <c r="AC1570" i="378"/>
  <c r="AE1570" i="378" s="1"/>
  <c r="AC1571" i="378"/>
  <c r="AE1571" i="378" s="1"/>
  <c r="AC1572" i="378"/>
  <c r="AE1572" i="378" s="1"/>
  <c r="AC1574" i="378"/>
  <c r="AE1574" i="378" s="1"/>
  <c r="AC1575" i="378"/>
  <c r="AE1575" i="378" s="1"/>
  <c r="AC1576" i="378"/>
  <c r="AE1576" i="378" s="1"/>
  <c r="AC1578" i="378"/>
  <c r="AE1578" i="378" s="1"/>
  <c r="AC1579" i="378"/>
  <c r="AE1579" i="378" s="1"/>
  <c r="AC1580" i="378"/>
  <c r="AE1580" i="378" s="1"/>
  <c r="AC1581" i="378"/>
  <c r="AE1581" i="378" s="1"/>
  <c r="AC1582" i="378"/>
  <c r="AE1582" i="378" s="1"/>
  <c r="AC1583" i="378"/>
  <c r="AE1583" i="378" s="1"/>
  <c r="AC1584" i="378"/>
  <c r="AE1584" i="378" s="1"/>
  <c r="AC1586" i="378"/>
  <c r="AE1586" i="378" s="1"/>
  <c r="AC1587" i="378"/>
  <c r="AE1587" i="378" s="1"/>
  <c r="AC1589" i="378"/>
  <c r="AE1589" i="378" s="1"/>
  <c r="AC1590" i="378"/>
  <c r="AE1590" i="378" s="1"/>
  <c r="AC1591" i="378"/>
  <c r="AE1591" i="378" s="1"/>
  <c r="AC1592" i="378"/>
  <c r="AE1592" i="378" s="1"/>
  <c r="AC1595" i="378"/>
  <c r="AE1595" i="378" s="1"/>
  <c r="AC1596" i="378"/>
  <c r="AE1596" i="378" s="1"/>
  <c r="AC1600" i="378"/>
  <c r="AE1600" i="378" s="1"/>
  <c r="AC1601" i="378"/>
  <c r="AE1601" i="378" s="1"/>
  <c r="AC1602" i="378"/>
  <c r="AE1602" i="378" s="1"/>
  <c r="AC1603" i="378"/>
  <c r="AE1603" i="378" s="1"/>
  <c r="AC1604" i="378"/>
  <c r="AE1604" i="378" s="1"/>
  <c r="AC1606" i="378"/>
  <c r="AE1606" i="378" s="1"/>
  <c r="AC1610" i="378"/>
  <c r="AE1610" i="378" s="1"/>
  <c r="AC1611" i="378"/>
  <c r="AE1611" i="378" s="1"/>
  <c r="AC1612" i="378"/>
  <c r="AE1612" i="378" s="1"/>
  <c r="AC1613" i="378"/>
  <c r="AE1613" i="378" s="1"/>
  <c r="AC1614" i="378"/>
  <c r="AE1614" i="378" s="1"/>
  <c r="AC1615" i="378"/>
  <c r="AE1615" i="378" s="1"/>
  <c r="AC1616" i="378"/>
  <c r="AE1616" i="378" s="1"/>
  <c r="AC1617" i="378"/>
  <c r="AE1617" i="378" s="1"/>
  <c r="AC1618" i="378"/>
  <c r="AE1618" i="378" s="1"/>
  <c r="AC1619" i="378"/>
  <c r="AE1619" i="378" s="1"/>
  <c r="AC1620" i="378"/>
  <c r="AE1620" i="378" s="1"/>
  <c r="AC1621" i="378"/>
  <c r="AE1621" i="378" s="1"/>
  <c r="AC1622" i="378"/>
  <c r="AE1622" i="378" s="1"/>
  <c r="AC1623" i="378"/>
  <c r="AE1623" i="378" s="1"/>
  <c r="AC1624" i="378"/>
  <c r="AE1624" i="378" s="1"/>
  <c r="AC1625" i="378"/>
  <c r="AE1625" i="378" s="1"/>
  <c r="AC1626" i="378"/>
  <c r="AE1626" i="378" s="1"/>
  <c r="AC1627" i="378"/>
  <c r="AE1627" i="378" s="1"/>
  <c r="AC1628" i="378"/>
  <c r="AE1628" i="378" s="1"/>
  <c r="AC1629" i="378"/>
  <c r="AE1629" i="378" s="1"/>
  <c r="AC1630" i="378"/>
  <c r="AE1630" i="378" s="1"/>
  <c r="AC1631" i="378"/>
  <c r="AE1631" i="378" s="1"/>
  <c r="AC1632" i="378"/>
  <c r="AE1632" i="378" s="1"/>
  <c r="AC1633" i="378"/>
  <c r="AE1633" i="378" s="1"/>
  <c r="AC1634" i="378"/>
  <c r="AE1634" i="378" s="1"/>
  <c r="AC1635" i="378"/>
  <c r="AE1635" i="378" s="1"/>
  <c r="AC1636" i="378"/>
  <c r="AE1636" i="378" s="1"/>
  <c r="AC1637" i="378"/>
  <c r="AE1637" i="378" s="1"/>
  <c r="AC1638" i="378"/>
  <c r="AE1638" i="378" s="1"/>
  <c r="AC1639" i="378"/>
  <c r="AE1639" i="378" s="1"/>
  <c r="AC1640" i="378"/>
  <c r="AE1640" i="378" s="1"/>
  <c r="AC1641" i="378"/>
  <c r="AE1641" i="378" s="1"/>
  <c r="AC1642" i="378"/>
  <c r="AE1642" i="378" s="1"/>
  <c r="AC1643" i="378"/>
  <c r="AE1643" i="378" s="1"/>
  <c r="AC1644" i="378"/>
  <c r="AE1644" i="378" s="1"/>
  <c r="AC1645" i="378"/>
  <c r="AE1645" i="378" s="1"/>
  <c r="AC1646" i="378"/>
  <c r="AE1646" i="378" s="1"/>
  <c r="AC1647" i="378"/>
  <c r="AE1647" i="378" s="1"/>
  <c r="AC1648" i="378"/>
  <c r="AE1648" i="378" s="1"/>
  <c r="AC1649" i="378"/>
  <c r="AE1649" i="378" s="1"/>
  <c r="AC1650" i="378"/>
  <c r="AE1650" i="378" s="1"/>
  <c r="AC1651" i="378"/>
  <c r="AE1651" i="378" s="1"/>
  <c r="AC1653" i="378"/>
  <c r="AE1653" i="378" s="1"/>
  <c r="AC1654" i="378"/>
  <c r="AE1654" i="378" s="1"/>
  <c r="AC1656" i="378"/>
  <c r="AE1656" i="378" s="1"/>
  <c r="AC1657" i="378"/>
  <c r="AE1657" i="378" s="1"/>
  <c r="AC1658" i="378"/>
  <c r="AE1658" i="378" s="1"/>
  <c r="AC1659" i="378"/>
  <c r="AE1659" i="378" s="1"/>
  <c r="AC1661" i="378"/>
  <c r="AE1661" i="378" s="1"/>
  <c r="AC1666" i="378"/>
  <c r="AE1666" i="378" s="1"/>
  <c r="AC1668" i="378"/>
  <c r="AE1668" i="378" s="1"/>
  <c r="AC1674" i="378"/>
  <c r="AE1674" i="378" s="1"/>
  <c r="AC1675" i="378"/>
  <c r="AE1675" i="378" s="1"/>
  <c r="AC1676" i="378"/>
  <c r="AE1676" i="378" s="1"/>
  <c r="AC1677" i="378"/>
  <c r="AE1677" i="378" s="1"/>
  <c r="AC1678" i="378"/>
  <c r="AE1678" i="378" s="1"/>
  <c r="AC1681" i="378"/>
  <c r="AE1681" i="378" s="1"/>
  <c r="AC1682" i="378"/>
  <c r="AE1682" i="378" s="1"/>
  <c r="AC1683" i="378"/>
  <c r="AE1683" i="378" s="1"/>
  <c r="AC1684" i="378"/>
  <c r="AE1684" i="378" s="1"/>
  <c r="AC1685" i="378"/>
  <c r="AE1685" i="378" s="1"/>
  <c r="AC1686" i="378"/>
  <c r="AE1686" i="378" s="1"/>
  <c r="AC1689" i="378"/>
  <c r="AE1689" i="378" s="1"/>
  <c r="AC1690" i="378"/>
  <c r="AE1690" i="378" s="1"/>
  <c r="AC1691" i="378"/>
  <c r="AE1691" i="378" s="1"/>
  <c r="AC1692" i="378"/>
  <c r="AE1692" i="378" s="1"/>
  <c r="AC1693" i="378"/>
  <c r="AE1693" i="378" s="1"/>
  <c r="AC1694" i="378"/>
  <c r="AE1694" i="378" s="1"/>
  <c r="AC1695" i="378"/>
  <c r="AE1695" i="378" s="1"/>
  <c r="AC1696" i="378"/>
  <c r="AE1696" i="378" s="1"/>
  <c r="AC1697" i="378"/>
  <c r="AE1697" i="378" s="1"/>
  <c r="AC1698" i="378"/>
  <c r="AE1698" i="378" s="1"/>
  <c r="AC1700" i="378"/>
  <c r="AE1700" i="378" s="1"/>
  <c r="AC1702" i="378"/>
  <c r="AE1702" i="378" s="1"/>
  <c r="AC1703" i="378"/>
  <c r="AE1703" i="378" s="1"/>
  <c r="AC1704" i="378"/>
  <c r="AE1704" i="378" s="1"/>
  <c r="AC1705" i="378"/>
  <c r="AE1705" i="378" s="1"/>
  <c r="AC1706" i="378"/>
  <c r="AE1706" i="378" s="1"/>
  <c r="AC1707" i="378"/>
  <c r="AE1707" i="378" s="1"/>
  <c r="AC1708" i="378"/>
  <c r="AE1708" i="378" s="1"/>
  <c r="AC1709" i="378"/>
  <c r="AE1709" i="378" s="1"/>
  <c r="AC1710" i="378"/>
  <c r="AE1710" i="378" s="1"/>
  <c r="AC1711" i="378"/>
  <c r="AE1711" i="378" s="1"/>
  <c r="AC1712" i="378"/>
  <c r="AE1712" i="378" s="1"/>
  <c r="AC1713" i="378"/>
  <c r="AE1713" i="378" s="1"/>
  <c r="AC1714" i="378"/>
  <c r="AE1714" i="378" s="1"/>
  <c r="AC1715" i="378"/>
  <c r="AE1715" i="378" s="1"/>
  <c r="AC1716" i="378"/>
  <c r="AE1716" i="378" s="1"/>
  <c r="AC1717" i="378"/>
  <c r="AE1717" i="378" s="1"/>
  <c r="AC1718" i="378"/>
  <c r="AE1718" i="378" s="1"/>
  <c r="AC1719" i="378"/>
  <c r="AE1719" i="378" s="1"/>
  <c r="AC1720" i="378"/>
  <c r="AE1720" i="378" s="1"/>
  <c r="AC1721" i="378"/>
  <c r="AE1721" i="378" s="1"/>
  <c r="AC1722" i="378"/>
  <c r="AE1722" i="378" s="1"/>
  <c r="AC1723" i="378"/>
  <c r="AE1723" i="378" s="1"/>
  <c r="AC1724" i="378"/>
  <c r="AE1724" i="378" s="1"/>
  <c r="AC1725" i="378"/>
  <c r="AE1725" i="378" s="1"/>
  <c r="AC1726" i="378"/>
  <c r="AE1726" i="378" s="1"/>
  <c r="AC1727" i="378"/>
  <c r="AE1727" i="378" s="1"/>
  <c r="AC1728" i="378"/>
  <c r="AE1728" i="378" s="1"/>
  <c r="AC1729" i="378"/>
  <c r="AE1729" i="378" s="1"/>
  <c r="AC1730" i="378"/>
  <c r="AE1730" i="378" s="1"/>
  <c r="AC1731" i="378"/>
  <c r="AE1731" i="378" s="1"/>
  <c r="AC1732" i="378"/>
  <c r="AE1732" i="378" s="1"/>
  <c r="AC1733" i="378"/>
  <c r="AE1733" i="378" s="1"/>
  <c r="AC1734" i="378"/>
  <c r="AE1734" i="378" s="1"/>
  <c r="AC1735" i="378"/>
  <c r="AE1735" i="378" s="1"/>
  <c r="AC1736" i="378"/>
  <c r="AE1736" i="378" s="1"/>
  <c r="AC1737" i="378"/>
  <c r="AE1737" i="378" s="1"/>
  <c r="AC1738" i="378"/>
  <c r="AE1738" i="378" s="1"/>
  <c r="AC1739" i="378"/>
  <c r="AE1739" i="378" s="1"/>
  <c r="AC1740" i="378"/>
  <c r="AE1740" i="378" s="1"/>
  <c r="AC1742" i="378"/>
  <c r="AE1742" i="378" s="1"/>
  <c r="AC1743" i="378"/>
  <c r="AE1743" i="378" s="1"/>
  <c r="AC1744" i="378"/>
  <c r="AE1744" i="378" s="1"/>
  <c r="AC1746" i="378"/>
  <c r="AE1746" i="378" s="1"/>
  <c r="AC1747" i="378"/>
  <c r="AE1747" i="378" s="1"/>
  <c r="AC1748" i="378"/>
  <c r="AE1748" i="378" s="1"/>
  <c r="AC1749" i="378"/>
  <c r="AE1749" i="378" s="1"/>
  <c r="AC1750" i="378"/>
  <c r="AE1750" i="378" s="1"/>
  <c r="AC1751" i="378"/>
  <c r="AE1751" i="378" s="1"/>
  <c r="AC1752" i="378"/>
  <c r="AE1752" i="378" s="1"/>
  <c r="AC1753" i="378"/>
  <c r="AE1753" i="378" s="1"/>
  <c r="AC1754" i="378"/>
  <c r="AE1754" i="378" s="1"/>
  <c r="AC1755" i="378"/>
  <c r="AE1755" i="378" s="1"/>
  <c r="AC1756" i="378"/>
  <c r="AE1756" i="378" s="1"/>
  <c r="AC1757" i="378"/>
  <c r="AE1757" i="378" s="1"/>
  <c r="AC1758" i="378"/>
  <c r="AE1758" i="378" s="1"/>
  <c r="AC1759" i="378"/>
  <c r="AE1759" i="378" s="1"/>
  <c r="AC1760" i="378"/>
  <c r="AE1760" i="378" s="1"/>
  <c r="AC1761" i="378"/>
  <c r="AE1761" i="378" s="1"/>
  <c r="AC1762" i="378"/>
  <c r="AE1762" i="378" s="1"/>
  <c r="AC1763" i="378"/>
  <c r="AE1763" i="378" s="1"/>
  <c r="AC1765" i="378"/>
  <c r="AE1765" i="378" s="1"/>
  <c r="AC1766" i="378"/>
  <c r="AE1766" i="378" s="1"/>
  <c r="AC1768" i="378"/>
  <c r="AE1768" i="378" s="1"/>
  <c r="AC1769" i="378"/>
  <c r="AE1769" i="378" s="1"/>
  <c r="AC1771" i="378"/>
  <c r="AE1771" i="378" s="1"/>
  <c r="AC1772" i="378"/>
  <c r="AE1772" i="378" s="1"/>
  <c r="AC1773" i="378"/>
  <c r="AE1773" i="378" s="1"/>
  <c r="AC1774" i="378"/>
  <c r="AE1774" i="378" s="1"/>
  <c r="AC1775" i="378"/>
  <c r="AE1775" i="378" s="1"/>
  <c r="AC1776" i="378"/>
  <c r="AE1776" i="378" s="1"/>
  <c r="AC1777" i="378"/>
  <c r="AE1777" i="378" s="1"/>
  <c r="AC1778" i="378"/>
  <c r="AE1778" i="378" s="1"/>
  <c r="AC1779" i="378"/>
  <c r="AE1779" i="378" s="1"/>
  <c r="AC1780" i="378"/>
  <c r="AE1780" i="378" s="1"/>
  <c r="AC1781" i="378"/>
  <c r="AE1781" i="378" s="1"/>
  <c r="AC1782" i="378"/>
  <c r="AE1782" i="378" s="1"/>
  <c r="AC1783" i="378"/>
  <c r="AE1783" i="378" s="1"/>
  <c r="AC1784" i="378"/>
  <c r="AE1784" i="378" s="1"/>
  <c r="AC1785" i="378"/>
  <c r="AE1785" i="378" s="1"/>
  <c r="AC1786" i="378"/>
  <c r="AE1786" i="378" s="1"/>
  <c r="AC1787" i="378"/>
  <c r="AE1787" i="378" s="1"/>
  <c r="AC1788" i="378"/>
  <c r="AE1788" i="378" s="1"/>
  <c r="AC1789" i="378"/>
  <c r="AE1789" i="378" s="1"/>
  <c r="AC1791" i="378"/>
  <c r="AE1791" i="378" s="1"/>
  <c r="AC1792" i="378"/>
  <c r="AE1792" i="378" s="1"/>
  <c r="AC1794" i="378"/>
  <c r="AE1794" i="378" s="1"/>
  <c r="AC1795" i="378"/>
  <c r="AE1795" i="378" s="1"/>
  <c r="AC1796" i="378"/>
  <c r="AE1796" i="378" s="1"/>
  <c r="AC1798" i="378"/>
  <c r="AE1798" i="378" s="1"/>
  <c r="AC1799" i="378"/>
  <c r="AE1799" i="378" s="1"/>
  <c r="AC1801" i="378"/>
  <c r="AE1801" i="378" s="1"/>
  <c r="AC1802" i="378"/>
  <c r="AE1802" i="378" s="1"/>
  <c r="AC1803" i="378"/>
  <c r="AE1803" i="378" s="1"/>
  <c r="AC1804" i="378"/>
  <c r="AE1804" i="378" s="1"/>
  <c r="AC1805" i="378"/>
  <c r="AE1805" i="378" s="1"/>
  <c r="AC1806" i="378"/>
  <c r="AE1806" i="378" s="1"/>
  <c r="AC1807" i="378"/>
  <c r="AE1807" i="378" s="1"/>
  <c r="AC1808" i="378"/>
  <c r="AE1808" i="378" s="1"/>
  <c r="AC1809" i="378"/>
  <c r="AE1809" i="378" s="1"/>
  <c r="AC1811" i="378"/>
  <c r="AE1811" i="378" s="1"/>
  <c r="AC1812" i="378"/>
  <c r="AE1812" i="378" s="1"/>
  <c r="AC1813" i="378"/>
  <c r="AE1813" i="378" s="1"/>
  <c r="AC1814" i="378"/>
  <c r="AE1814" i="378" s="1"/>
  <c r="AC1815" i="378"/>
  <c r="AE1815" i="378" s="1"/>
  <c r="AC1816" i="378"/>
  <c r="AE1816" i="378" s="1"/>
  <c r="AC1817" i="378"/>
  <c r="AE1817" i="378" s="1"/>
  <c r="AC1819" i="378"/>
  <c r="AE1819" i="378" s="1"/>
  <c r="AC1820" i="378"/>
  <c r="AE1820" i="378" s="1"/>
  <c r="AC1822" i="378"/>
  <c r="AE1822" i="378" s="1"/>
  <c r="AC1823" i="378"/>
  <c r="AE1823" i="378" s="1"/>
  <c r="AC1824" i="378"/>
  <c r="AE1824" i="378" s="1"/>
  <c r="AC1825" i="378"/>
  <c r="AE1825" i="378" s="1"/>
  <c r="AC1826" i="378"/>
  <c r="AE1826" i="378" s="1"/>
  <c r="AC1827" i="378"/>
  <c r="AE1827" i="378" s="1"/>
  <c r="AC1828" i="378"/>
  <c r="AE1828" i="378" s="1"/>
  <c r="AC1830" i="378"/>
  <c r="AE1830" i="378" s="1"/>
  <c r="AC1831" i="378"/>
  <c r="AE1831" i="378" s="1"/>
  <c r="AC1832" i="378"/>
  <c r="AE1832" i="378" s="1"/>
  <c r="AC1833" i="378"/>
  <c r="AE1833" i="378" s="1"/>
  <c r="AC1834" i="378"/>
  <c r="AE1834" i="378" s="1"/>
  <c r="AC1835" i="378"/>
  <c r="AE1835" i="378" s="1"/>
  <c r="AC1836" i="378"/>
  <c r="AE1836" i="378" s="1"/>
  <c r="AC1837" i="378"/>
  <c r="AE1837" i="378" s="1"/>
  <c r="AC1838" i="378"/>
  <c r="AE1838" i="378" s="1"/>
  <c r="AC1839" i="378"/>
  <c r="AE1839" i="378" s="1"/>
  <c r="AC1840" i="378"/>
  <c r="AE1840" i="378" s="1"/>
  <c r="AC1841" i="378"/>
  <c r="AE1841" i="378" s="1"/>
  <c r="AC1842" i="378"/>
  <c r="AE1842" i="378" s="1"/>
  <c r="AC1845" i="378"/>
  <c r="AE1845" i="378" s="1"/>
  <c r="AC1846" i="378"/>
  <c r="AE1846" i="378" s="1"/>
  <c r="AC1847" i="378"/>
  <c r="AE1847" i="378" s="1"/>
  <c r="AC1848" i="378"/>
  <c r="AE1848" i="378" s="1"/>
  <c r="AC1849" i="378"/>
  <c r="AE1849" i="378" s="1"/>
  <c r="AC1850" i="378"/>
  <c r="AE1850" i="378" s="1"/>
  <c r="AC1852" i="378"/>
  <c r="AE1852" i="378" s="1"/>
  <c r="AC1853" i="378"/>
  <c r="AE1853" i="378" s="1"/>
  <c r="AC1854" i="378"/>
  <c r="AE1854" i="378" s="1"/>
  <c r="AC1856" i="378"/>
  <c r="AE1856" i="378" s="1"/>
  <c r="AC1858" i="378"/>
  <c r="AE1858" i="378" s="1"/>
  <c r="AC1859" i="378"/>
  <c r="AE1859" i="378" s="1"/>
  <c r="AC1860" i="378"/>
  <c r="AE1860" i="378" s="1"/>
  <c r="AC1861" i="378"/>
  <c r="AE1861" i="378" s="1"/>
  <c r="AC1862" i="378"/>
  <c r="AE1862" i="378" s="1"/>
  <c r="AC1864" i="378"/>
  <c r="AE1864" i="378" s="1"/>
  <c r="AC1865" i="378"/>
  <c r="AE1865" i="378" s="1"/>
  <c r="AC1866" i="378"/>
  <c r="AE1866" i="378" s="1"/>
  <c r="AC1867" i="378"/>
  <c r="AE1867" i="378" s="1"/>
  <c r="AC1869" i="378"/>
  <c r="AE1869" i="378" s="1"/>
  <c r="AC1870" i="378"/>
  <c r="AE1870" i="378" s="1"/>
  <c r="AC1871" i="378"/>
  <c r="AE1871" i="378" s="1"/>
  <c r="AC1872" i="378"/>
  <c r="AE1872" i="378" s="1"/>
  <c r="AC1874" i="378"/>
  <c r="AE1874" i="378" s="1"/>
  <c r="AC1876" i="378"/>
  <c r="AE1876" i="378" s="1"/>
  <c r="AC1879" i="378"/>
  <c r="AE1879" i="378" s="1"/>
  <c r="AC1880" i="378"/>
  <c r="AE1880" i="378" s="1"/>
  <c r="AC1881" i="378"/>
  <c r="AE1881" i="378" s="1"/>
  <c r="AC1882" i="378"/>
  <c r="AE1882" i="378" s="1"/>
  <c r="AC1883" i="378"/>
  <c r="AE1883" i="378" s="1"/>
  <c r="AC1884" i="378"/>
  <c r="AE1884" i="378" s="1"/>
  <c r="AC1885" i="378"/>
  <c r="AE1885" i="378" s="1"/>
  <c r="AC1886" i="378"/>
  <c r="AE1886" i="378" s="1"/>
  <c r="AC1887" i="378"/>
  <c r="AE1887" i="378" s="1"/>
  <c r="AC1888" i="378"/>
  <c r="AE1888" i="378" s="1"/>
  <c r="AC1889" i="378"/>
  <c r="AE1889" i="378" s="1"/>
  <c r="AC1890" i="378"/>
  <c r="AE1890" i="378" s="1"/>
  <c r="AC1891" i="378"/>
  <c r="AE1891" i="378" s="1"/>
  <c r="AC1893" i="378"/>
  <c r="AE1893" i="378" s="1"/>
  <c r="AC1894" i="378"/>
  <c r="AE1894" i="378" s="1"/>
  <c r="AC1895" i="378"/>
  <c r="AE1895" i="378" s="1"/>
  <c r="AC1897" i="378"/>
  <c r="AE1897" i="378" s="1"/>
  <c r="AC1899" i="378"/>
  <c r="AE1899" i="378" s="1"/>
  <c r="AC1900" i="378"/>
  <c r="AE1900" i="378" s="1"/>
  <c r="AC1901" i="378"/>
  <c r="AE1901" i="378" s="1"/>
  <c r="AC1902" i="378"/>
  <c r="AE1902" i="378" s="1"/>
  <c r="AC1903" i="378"/>
  <c r="AE1903" i="378" s="1"/>
  <c r="AC1904" i="378"/>
  <c r="AE1904" i="378" s="1"/>
  <c r="AC1905" i="378"/>
  <c r="AE1905" i="378" s="1"/>
  <c r="AC1906" i="378"/>
  <c r="AE1906" i="378" s="1"/>
  <c r="AC1907" i="378"/>
  <c r="AE1907" i="378" s="1"/>
  <c r="AC1909" i="378"/>
  <c r="AE1909" i="378" s="1"/>
  <c r="AC1910" i="378"/>
  <c r="AE1910" i="378" s="1"/>
  <c r="AC1911" i="378"/>
  <c r="AE1911" i="378" s="1"/>
  <c r="AC1912" i="378"/>
  <c r="AE1912" i="378" s="1"/>
  <c r="AC1913" i="378"/>
  <c r="AE1913" i="378" s="1"/>
  <c r="AC1914" i="378"/>
  <c r="AE1914" i="378" s="1"/>
  <c r="AC1915" i="378"/>
  <c r="AE1915" i="378" s="1"/>
  <c r="AC1917" i="378"/>
  <c r="AE1917" i="378" s="1"/>
  <c r="AC1918" i="378"/>
  <c r="AE1918" i="378" s="1"/>
  <c r="AC1919" i="378"/>
  <c r="AE1919" i="378" s="1"/>
  <c r="AC1920" i="378"/>
  <c r="AE1920" i="378" s="1"/>
  <c r="AC1921" i="378"/>
  <c r="AE1921" i="378" s="1"/>
  <c r="AC1922" i="378"/>
  <c r="AE1922" i="378" s="1"/>
  <c r="AC1923" i="378"/>
  <c r="AE1923" i="378" s="1"/>
  <c r="AC1924" i="378"/>
  <c r="AE1924" i="378" s="1"/>
  <c r="AC1925" i="378"/>
  <c r="AE1925" i="378" s="1"/>
  <c r="AC1926" i="378"/>
  <c r="AE1926" i="378" s="1"/>
  <c r="AC1927" i="378"/>
  <c r="AE1927" i="378" s="1"/>
  <c r="AC1928" i="378"/>
  <c r="AE1928" i="378" s="1"/>
  <c r="AC1929" i="378"/>
  <c r="AE1929" i="378" s="1"/>
  <c r="AC1930" i="378"/>
  <c r="AE1930" i="378" s="1"/>
  <c r="AC1931" i="378"/>
  <c r="AE1931" i="378" s="1"/>
  <c r="AC1932" i="378"/>
  <c r="AE1932" i="378" s="1"/>
  <c r="AC1933" i="378"/>
  <c r="AE1933" i="378" s="1"/>
  <c r="AC1934" i="378"/>
  <c r="AE1934" i="378" s="1"/>
  <c r="AC1935" i="378"/>
  <c r="AE1935" i="378" s="1"/>
  <c r="AC1936" i="378"/>
  <c r="AE1936" i="378" s="1"/>
  <c r="AC1937" i="378"/>
  <c r="AE1937" i="378" s="1"/>
  <c r="AC1940" i="378"/>
  <c r="AE1940" i="378" s="1"/>
  <c r="AC1941" i="378"/>
  <c r="AE1941" i="378" s="1"/>
  <c r="AC1942" i="378"/>
  <c r="AE1942" i="378" s="1"/>
  <c r="AC1943" i="378"/>
  <c r="AE1943" i="378" s="1"/>
  <c r="AC1944" i="378"/>
  <c r="AE1944" i="378" s="1"/>
  <c r="AC1945" i="378"/>
  <c r="AE1945" i="378" s="1"/>
  <c r="AC1948" i="378"/>
  <c r="AE1948" i="378" s="1"/>
  <c r="AC1949" i="378"/>
  <c r="AE1949" i="378" s="1"/>
  <c r="AC1950" i="378"/>
  <c r="AE1950" i="378" s="1"/>
  <c r="AC1951" i="378"/>
  <c r="AE1951" i="378" s="1"/>
  <c r="AC1952" i="378"/>
  <c r="AE1952" i="378" s="1"/>
  <c r="AC1953" i="378"/>
  <c r="AE1953" i="378" s="1"/>
  <c r="AC1954" i="378"/>
  <c r="AE1954" i="378" s="1"/>
  <c r="AC1956" i="378"/>
  <c r="AE1956" i="378" s="1"/>
  <c r="AC1957" i="378"/>
  <c r="AE1957" i="378" s="1"/>
  <c r="AC1958" i="378"/>
  <c r="AE1958" i="378" s="1"/>
  <c r="AC1960" i="378"/>
  <c r="AE1960" i="378" s="1"/>
  <c r="AC1961" i="378"/>
  <c r="AE1961" i="378" s="1"/>
  <c r="AC1962" i="378"/>
  <c r="AE1962" i="378" s="1"/>
  <c r="AC1963" i="378"/>
  <c r="AE1963" i="378" s="1"/>
  <c r="AC1964" i="378"/>
  <c r="AE1964" i="378" s="1"/>
  <c r="AC1965" i="378"/>
  <c r="AE1965" i="378" s="1"/>
  <c r="AC1966" i="378"/>
  <c r="AE1966" i="378" s="1"/>
  <c r="AC1967" i="378"/>
  <c r="AE1967" i="378" s="1"/>
  <c r="AC1968" i="378"/>
  <c r="AE1968" i="378" s="1"/>
  <c r="AC1969" i="378"/>
  <c r="AE1969" i="378" s="1"/>
  <c r="AC1970" i="378"/>
  <c r="AE1970" i="378" s="1"/>
  <c r="AC1971" i="378"/>
  <c r="AE1971" i="378" s="1"/>
  <c r="AC1972" i="378"/>
  <c r="AE1972" i="378" s="1"/>
  <c r="AC1973" i="378"/>
  <c r="AE1973" i="378" s="1"/>
  <c r="AC1974" i="378"/>
  <c r="AE1974" i="378" s="1"/>
  <c r="AC1975" i="378"/>
  <c r="AE1975" i="378" s="1"/>
  <c r="AC1976" i="378"/>
  <c r="AE1976" i="378" s="1"/>
  <c r="AC1977" i="378"/>
  <c r="AE1977" i="378" s="1"/>
  <c r="AC1978" i="378"/>
  <c r="AE1978" i="378" s="1"/>
  <c r="AC1979" i="378"/>
  <c r="AE1979" i="378" s="1"/>
  <c r="AC1980" i="378"/>
  <c r="AE1980" i="378" s="1"/>
  <c r="AC1982" i="378"/>
  <c r="AE1982" i="378" s="1"/>
  <c r="AC1983" i="378"/>
  <c r="AE1983" i="378" s="1"/>
  <c r="AC1984" i="378"/>
  <c r="AE1984" i="378" s="1"/>
  <c r="AC1985" i="378"/>
  <c r="AE1985" i="378" s="1"/>
  <c r="AC1986" i="378"/>
  <c r="AE1986" i="378" s="1"/>
  <c r="AC1987" i="378"/>
  <c r="AE1987" i="378" s="1"/>
  <c r="AC1988" i="378"/>
  <c r="AE1988" i="378" s="1"/>
  <c r="AC1989" i="378"/>
  <c r="AE1989" i="378" s="1"/>
  <c r="AC1990" i="378"/>
  <c r="AE1990" i="378" s="1"/>
  <c r="AC1991" i="378"/>
  <c r="AE1991" i="378" s="1"/>
  <c r="AC1992" i="378"/>
  <c r="AE1992" i="378" s="1"/>
  <c r="AC1993" i="378"/>
  <c r="AE1993" i="378" s="1"/>
  <c r="AC1994" i="378"/>
  <c r="AE1994" i="378" s="1"/>
  <c r="AC1995" i="378"/>
  <c r="AE1995" i="378" s="1"/>
  <c r="AC1996" i="378"/>
  <c r="AE1996" i="378" s="1"/>
  <c r="AC1997" i="378"/>
  <c r="AE1997" i="378" s="1"/>
  <c r="AC1998" i="378"/>
  <c r="AE1998" i="378" s="1"/>
  <c r="AC1999" i="378"/>
  <c r="AE1999" i="378" s="1"/>
  <c r="AC2000" i="378"/>
  <c r="AE2000" i="378" s="1"/>
  <c r="AC2001" i="378"/>
  <c r="AE2001" i="378" s="1"/>
  <c r="AC2003" i="378"/>
  <c r="AE2003" i="378" s="1"/>
  <c r="AC2004" i="378"/>
  <c r="AE2004" i="378" s="1"/>
  <c r="AC2005" i="378"/>
  <c r="AE2005" i="378" s="1"/>
  <c r="AC2006" i="378"/>
  <c r="AE2006" i="378" s="1"/>
  <c r="AC2007" i="378"/>
  <c r="AE2007" i="378" s="1"/>
  <c r="AC2009" i="378"/>
  <c r="AE2009" i="378" s="1"/>
  <c r="AC2010" i="378"/>
  <c r="AE2010" i="378" s="1"/>
  <c r="AC2013" i="378"/>
  <c r="AE2013" i="378" s="1"/>
  <c r="AC2015" i="378"/>
  <c r="AE2015" i="378" s="1"/>
  <c r="AC2016" i="378"/>
  <c r="AE2016" i="378" s="1"/>
  <c r="AC2017" i="378"/>
  <c r="AE2017" i="378" s="1"/>
  <c r="AC2018" i="378"/>
  <c r="AE2018" i="378" s="1"/>
  <c r="AC2019" i="378"/>
  <c r="AE2019" i="378" s="1"/>
  <c r="AC2020" i="378"/>
  <c r="AE2020" i="378" s="1"/>
  <c r="AC2021" i="378"/>
  <c r="AE2021" i="378" s="1"/>
  <c r="AC2026" i="378"/>
  <c r="AE2026" i="378" s="1"/>
  <c r="AC2027" i="378"/>
  <c r="AE2027" i="378" s="1"/>
  <c r="AC2028" i="378"/>
  <c r="AE2028" i="378" s="1"/>
  <c r="AC2029" i="378"/>
  <c r="AE2029" i="378" s="1"/>
  <c r="AC2030" i="378"/>
  <c r="AE2030" i="378" s="1"/>
  <c r="AC2031" i="378"/>
  <c r="AE2031" i="378" s="1"/>
  <c r="AC2032" i="378"/>
  <c r="AE2032" i="378" s="1"/>
  <c r="AC2033" i="378"/>
  <c r="AE2033" i="378" s="1"/>
  <c r="AC2035" i="378"/>
  <c r="AE2035" i="378" s="1"/>
  <c r="AC2036" i="378"/>
  <c r="AE2036" i="378" s="1"/>
  <c r="AC2037" i="378"/>
  <c r="AE2037" i="378" s="1"/>
  <c r="AC2038" i="378"/>
  <c r="AE2038" i="378" s="1"/>
  <c r="AC2039" i="378"/>
  <c r="AE2039" i="378" s="1"/>
  <c r="AC2040" i="378"/>
  <c r="AE2040" i="378" s="1"/>
  <c r="AC2042" i="378"/>
  <c r="AE2042" i="378" s="1"/>
  <c r="AC2044" i="378"/>
  <c r="AE2044" i="378" s="1"/>
  <c r="AC2045" i="378"/>
  <c r="AE2045" i="378" s="1"/>
  <c r="AC2046" i="378"/>
  <c r="AE2046" i="378" s="1"/>
  <c r="AC2047" i="378"/>
  <c r="AE2047" i="378" s="1"/>
  <c r="AC2048" i="378"/>
  <c r="AE2048" i="378" s="1"/>
  <c r="AC2049" i="378"/>
  <c r="AE2049" i="378" s="1"/>
  <c r="AC2050" i="378"/>
  <c r="AE2050" i="378" s="1"/>
  <c r="AC2052" i="378"/>
  <c r="AE2052" i="378" s="1"/>
  <c r="AC2053" i="378"/>
  <c r="AE2053" i="378" s="1"/>
  <c r="AC2054" i="378"/>
  <c r="AE2054" i="378" s="1"/>
  <c r="AC2055" i="378"/>
  <c r="AE2055" i="378" s="1"/>
  <c r="AC2056" i="378"/>
  <c r="AE2056" i="378" s="1"/>
  <c r="AC2057" i="378"/>
  <c r="AE2057" i="378" s="1"/>
  <c r="AC2058" i="378"/>
  <c r="AE2058" i="378" s="1"/>
  <c r="AC2059" i="378"/>
  <c r="AE2059" i="378" s="1"/>
  <c r="AC2060" i="378"/>
  <c r="AE2060" i="378" s="1"/>
  <c r="AC2061" i="378"/>
  <c r="AE2061" i="378" s="1"/>
  <c r="AC2062" i="378"/>
  <c r="AE2062" i="378" s="1"/>
  <c r="AC2063" i="378"/>
  <c r="AE2063" i="378" s="1"/>
  <c r="AC2064" i="378"/>
  <c r="AE2064" i="378" s="1"/>
  <c r="AC2065" i="378"/>
  <c r="AE2065" i="378" s="1"/>
  <c r="AC2066" i="378"/>
  <c r="AE2066" i="378" s="1"/>
  <c r="AC2067" i="378"/>
  <c r="AE2067" i="378" s="1"/>
  <c r="AC2068" i="378"/>
  <c r="AE2068" i="378" s="1"/>
  <c r="AC2069" i="378"/>
  <c r="AE2069" i="378" s="1"/>
  <c r="AC2070" i="378"/>
  <c r="AE2070" i="378" s="1"/>
  <c r="AC2071" i="378"/>
  <c r="AE2071" i="378" s="1"/>
  <c r="AC2072" i="378"/>
  <c r="AE2072" i="378" s="1"/>
  <c r="AC2073" i="378"/>
  <c r="AE2073" i="378" s="1"/>
  <c r="AC2074" i="378"/>
  <c r="AE2074" i="378" s="1"/>
  <c r="AC2075" i="378"/>
  <c r="AE2075" i="378" s="1"/>
  <c r="AC2076" i="378"/>
  <c r="AE2076" i="378" s="1"/>
  <c r="AC2077" i="378"/>
  <c r="AE2077" i="378" s="1"/>
  <c r="AC2078" i="378"/>
  <c r="AE2078" i="378" s="1"/>
  <c r="AC2079" i="378"/>
  <c r="AE2079" i="378" s="1"/>
  <c r="AC2081" i="378"/>
  <c r="AE2081" i="378" s="1"/>
  <c r="AC2082" i="378"/>
  <c r="AE2082" i="378" s="1"/>
  <c r="AC2084" i="378"/>
  <c r="AE2084" i="378" s="1"/>
  <c r="AC2085" i="378"/>
  <c r="AE2085" i="378" s="1"/>
  <c r="AC2089" i="378"/>
  <c r="AE2089" i="378" s="1"/>
  <c r="AC2090" i="378"/>
  <c r="AE2090" i="378" s="1"/>
  <c r="AC2093" i="378"/>
  <c r="AE2093" i="378" s="1"/>
  <c r="AC2094" i="378"/>
  <c r="AE2094" i="378" s="1"/>
  <c r="AC2095" i="378"/>
  <c r="AE2095" i="378" s="1"/>
  <c r="AC2096" i="378"/>
  <c r="AE2096" i="378" s="1"/>
  <c r="AC2098" i="378"/>
  <c r="AE2098" i="378" s="1"/>
  <c r="AC2099" i="378"/>
  <c r="AE2099" i="378" s="1"/>
  <c r="AC2100" i="378"/>
  <c r="AE2100" i="378" s="1"/>
  <c r="AC2101" i="378"/>
  <c r="AE2101" i="378" s="1"/>
  <c r="AC2103" i="378"/>
  <c r="AE2103" i="378" s="1"/>
  <c r="AC2105" i="378"/>
  <c r="AE2105" i="378" s="1"/>
  <c r="AC2106" i="378"/>
  <c r="AE2106" i="378" s="1"/>
  <c r="AC2107" i="378"/>
  <c r="AE2107" i="378" s="1"/>
  <c r="AC2108" i="378"/>
  <c r="AE2108" i="378" s="1"/>
  <c r="AC2109" i="378"/>
  <c r="AE2109" i="378" s="1"/>
  <c r="AC2110" i="378"/>
  <c r="AE2110" i="378" s="1"/>
  <c r="AC2111" i="378"/>
  <c r="AE2111" i="378" s="1"/>
  <c r="AC2112" i="378"/>
  <c r="AE2112" i="378" s="1"/>
  <c r="AC2113" i="378"/>
  <c r="AE2113" i="378" s="1"/>
  <c r="AC2114" i="378"/>
  <c r="AE2114" i="378" s="1"/>
  <c r="AA12" i="374"/>
  <c r="AA14" i="374"/>
  <c r="AA15" i="374"/>
  <c r="AA16" i="374"/>
  <c r="AA17" i="374"/>
  <c r="AA20" i="374"/>
  <c r="AA22" i="374"/>
  <c r="AA23" i="374"/>
  <c r="AA24" i="374"/>
  <c r="AA25" i="374"/>
  <c r="AA27" i="374"/>
  <c r="AA30" i="374"/>
  <c r="AA31" i="374"/>
  <c r="AA32" i="374"/>
  <c r="AA33" i="374"/>
  <c r="AA34" i="374"/>
  <c r="AA36" i="374"/>
  <c r="AA38" i="374"/>
  <c r="AA39" i="374"/>
  <c r="AA41" i="374"/>
  <c r="AA42" i="374"/>
  <c r="AA43" i="374"/>
  <c r="AA47" i="374"/>
  <c r="AA49" i="374"/>
  <c r="AA51" i="374"/>
  <c r="AA52" i="374"/>
  <c r="AA54" i="374"/>
  <c r="AA61" i="374"/>
  <c r="AA65" i="374"/>
  <c r="AA68" i="374"/>
  <c r="AA69" i="374"/>
  <c r="AA76" i="374"/>
  <c r="AA77" i="374"/>
  <c r="AA79" i="374"/>
  <c r="AA80" i="374"/>
  <c r="AA84" i="374"/>
  <c r="AA86" i="374"/>
  <c r="AA87" i="374"/>
  <c r="AA88" i="374"/>
  <c r="AA89" i="374"/>
  <c r="AA92" i="374"/>
  <c r="AA93" i="374"/>
  <c r="AA94" i="374"/>
  <c r="AA95" i="374"/>
  <c r="AA100" i="374"/>
  <c r="AA101" i="374"/>
  <c r="AA105" i="374"/>
  <c r="AA106" i="374"/>
  <c r="AA108" i="374"/>
  <c r="AA115" i="374"/>
  <c r="AA120" i="374"/>
  <c r="AA121" i="374"/>
  <c r="AA123" i="374"/>
  <c r="AA124" i="374"/>
  <c r="AA125" i="374"/>
  <c r="AA126" i="374"/>
  <c r="AA127" i="374"/>
  <c r="AA128" i="374"/>
  <c r="AA132" i="374"/>
  <c r="AA135" i="374"/>
  <c r="AA138" i="374"/>
  <c r="AA139" i="374"/>
  <c r="AA140" i="374"/>
  <c r="AA143" i="374"/>
  <c r="AA144" i="374"/>
  <c r="AA145" i="374"/>
  <c r="AA148" i="374"/>
  <c r="AA149" i="374"/>
  <c r="AA150" i="374"/>
  <c r="AA155" i="374"/>
  <c r="AA158" i="374"/>
  <c r="AA160" i="374"/>
  <c r="AA161" i="374"/>
  <c r="AA164" i="374"/>
  <c r="AA170" i="374"/>
  <c r="AA171" i="374"/>
  <c r="AA174" i="374"/>
  <c r="AA175" i="374"/>
  <c r="AA176" i="374"/>
  <c r="AA178" i="374"/>
  <c r="AA181" i="374"/>
  <c r="AA183" i="374"/>
  <c r="AA189" i="374"/>
  <c r="AA190" i="374"/>
  <c r="AA191" i="374"/>
  <c r="AA192" i="374"/>
  <c r="AA193" i="374"/>
  <c r="AA194" i="374"/>
  <c r="AA195" i="374"/>
  <c r="AA196" i="374"/>
  <c r="AA206" i="374"/>
  <c r="AA208" i="374"/>
  <c r="AA210" i="374"/>
  <c r="AA214" i="374"/>
  <c r="AA215" i="374"/>
  <c r="AA218" i="374"/>
  <c r="AA221" i="374"/>
  <c r="AA230" i="374"/>
  <c r="AA231" i="374"/>
  <c r="AA232" i="374"/>
  <c r="AA234" i="374"/>
  <c r="AA235" i="374"/>
  <c r="AA237" i="374"/>
  <c r="AA238" i="374"/>
  <c r="AA239" i="374"/>
  <c r="AA244" i="374"/>
  <c r="AA245" i="374"/>
  <c r="AA246" i="374"/>
  <c r="AA247" i="374"/>
  <c r="AA248" i="374"/>
  <c r="AA255" i="374"/>
  <c r="AA258" i="374"/>
  <c r="AA260" i="374"/>
  <c r="AA261" i="374"/>
  <c r="AA262" i="374"/>
  <c r="AA263" i="374"/>
  <c r="AA264" i="374"/>
  <c r="AA269" i="374"/>
  <c r="AA270" i="374"/>
  <c r="AA271" i="374"/>
  <c r="AA272" i="374"/>
  <c r="AA273" i="374"/>
  <c r="AA274" i="374"/>
  <c r="AA275" i="374"/>
  <c r="AA276" i="374"/>
  <c r="AA277" i="374"/>
  <c r="AA278" i="374"/>
  <c r="AA279" i="374"/>
  <c r="AA280" i="374"/>
  <c r="AA281" i="374"/>
  <c r="AA282" i="374"/>
  <c r="AA284" i="374"/>
  <c r="AA287" i="374"/>
  <c r="AA289" i="374"/>
  <c r="AA290" i="374"/>
  <c r="AA294" i="374"/>
  <c r="AA295" i="374"/>
  <c r="AA297" i="374"/>
  <c r="AA299" i="374"/>
  <c r="AA300" i="374"/>
  <c r="AA301" i="374"/>
  <c r="AA308" i="374"/>
  <c r="AA309" i="374"/>
  <c r="AA311" i="374"/>
  <c r="AA314" i="374"/>
  <c r="AA315" i="374"/>
  <c r="AA316" i="374"/>
  <c r="AA333" i="374"/>
  <c r="AA341" i="374"/>
  <c r="AA342" i="374"/>
  <c r="AA343" i="374"/>
  <c r="AA347" i="374"/>
  <c r="AA349" i="374"/>
  <c r="AA351" i="374"/>
  <c r="AA355" i="374"/>
  <c r="AA356" i="374"/>
  <c r="AA360" i="374"/>
  <c r="AA361" i="374"/>
  <c r="AA362" i="374"/>
  <c r="AA365" i="374"/>
  <c r="AA367" i="374"/>
  <c r="AA369" i="374"/>
  <c r="AA371" i="374"/>
  <c r="AA372" i="374"/>
  <c r="AA373" i="374"/>
  <c r="AA375" i="374"/>
  <c r="AA377" i="374"/>
  <c r="AA378" i="374"/>
  <c r="AA386" i="374"/>
  <c r="AA388" i="374"/>
  <c r="AA389" i="374"/>
  <c r="AA391" i="374"/>
  <c r="AA393" i="374"/>
  <c r="AA397" i="374"/>
  <c r="AA398" i="374"/>
  <c r="AA399" i="374"/>
  <c r="AA400" i="374"/>
  <c r="AA404" i="374"/>
  <c r="AA409" i="374"/>
  <c r="AA410" i="374"/>
  <c r="AA411" i="374"/>
  <c r="AA412" i="374"/>
  <c r="AA413" i="374"/>
  <c r="AA414" i="374"/>
  <c r="AA420" i="374"/>
  <c r="AA422" i="374"/>
  <c r="AA424" i="374"/>
  <c r="AA432" i="374"/>
  <c r="AA433" i="374"/>
  <c r="AA434" i="374"/>
  <c r="AA435" i="374"/>
  <c r="AA436" i="374"/>
  <c r="AA437" i="374"/>
  <c r="AA438" i="374"/>
  <c r="AA439" i="374"/>
  <c r="AA440" i="374"/>
  <c r="AA441" i="374"/>
  <c r="AA442" i="374"/>
  <c r="AA443" i="374"/>
  <c r="AA444" i="374"/>
  <c r="AA446" i="374"/>
  <c r="AA447" i="374"/>
  <c r="AA450" i="374"/>
  <c r="AA456" i="374"/>
  <c r="AA457" i="374"/>
  <c r="AA458" i="374"/>
  <c r="AA460" i="374"/>
  <c r="AA462" i="374"/>
  <c r="AA464" i="374"/>
  <c r="AA467" i="374"/>
  <c r="AA468" i="374"/>
  <c r="AA469" i="374"/>
  <c r="AA471" i="374"/>
  <c r="AA472" i="374"/>
  <c r="AA478" i="374"/>
  <c r="AA480" i="374"/>
  <c r="AA481" i="374"/>
  <c r="AA483" i="374"/>
  <c r="AA487" i="374"/>
  <c r="AA488" i="374"/>
  <c r="AA489" i="374"/>
  <c r="AA490" i="374"/>
  <c r="AA491" i="374"/>
  <c r="AA493" i="374"/>
  <c r="AA495" i="374"/>
  <c r="AA496" i="374"/>
  <c r="AA497" i="374"/>
  <c r="AA501" i="374"/>
  <c r="AA502" i="374"/>
  <c r="AA505" i="374"/>
  <c r="AA506" i="374"/>
  <c r="AA507" i="374"/>
  <c r="AA7" i="374"/>
  <c r="AA9" i="374"/>
  <c r="AA10" i="374"/>
  <c r="AA40" i="374"/>
  <c r="AA44" i="374"/>
  <c r="AA46" i="374"/>
  <c r="AA48" i="374"/>
  <c r="AA50" i="374"/>
  <c r="AA55" i="374"/>
  <c r="AA56" i="374"/>
  <c r="AA57" i="374"/>
  <c r="AA58" i="374"/>
  <c r="AA59" i="374"/>
  <c r="AA60" i="374"/>
  <c r="AA63" i="374"/>
  <c r="AA64" i="374"/>
  <c r="AA67" i="374"/>
  <c r="AA71" i="374"/>
  <c r="AA72" i="374"/>
  <c r="AA75" i="374"/>
  <c r="AA81" i="374"/>
  <c r="AA82" i="374"/>
  <c r="AA85" i="374"/>
  <c r="AA91" i="374"/>
  <c r="AA96" i="374"/>
  <c r="AA98" i="374"/>
  <c r="AA104" i="374"/>
  <c r="AA109" i="374"/>
  <c r="AA110" i="374"/>
  <c r="AA112" i="374"/>
  <c r="AA114" i="374"/>
  <c r="AA116" i="374"/>
  <c r="AA119" i="374"/>
  <c r="AA122" i="374"/>
  <c r="AA129" i="374"/>
  <c r="AA131" i="374"/>
  <c r="AA134" i="374"/>
  <c r="AA136" i="374"/>
  <c r="AA137" i="374"/>
  <c r="AA146" i="374"/>
  <c r="AA147" i="374"/>
  <c r="AA152" i="374"/>
  <c r="AA154" i="374"/>
  <c r="AA156" i="374"/>
  <c r="AA162" i="374"/>
  <c r="AA166" i="374"/>
  <c r="AA167" i="374"/>
  <c r="AA168" i="374"/>
  <c r="AA169" i="374"/>
  <c r="AA173" i="374"/>
  <c r="AA177" i="374"/>
  <c r="AA180" i="374"/>
  <c r="AA182" i="374"/>
  <c r="AA184" i="374"/>
  <c r="AA185" i="374"/>
  <c r="AA188" i="374"/>
  <c r="AA197" i="374"/>
  <c r="AA200" i="374"/>
  <c r="AA201" i="374"/>
  <c r="AA203" i="374"/>
  <c r="AA204" i="374"/>
  <c r="AA207" i="374"/>
  <c r="AA216" i="374"/>
  <c r="AA217" i="374"/>
  <c r="AA219" i="374"/>
  <c r="AA220" i="374"/>
  <c r="AA222" i="374"/>
  <c r="AA225" i="374"/>
  <c r="AA226" i="374"/>
  <c r="AA227" i="374"/>
  <c r="AA240" i="374"/>
  <c r="AA241" i="374"/>
  <c r="AA249" i="374"/>
  <c r="AA250" i="374"/>
  <c r="AA251" i="374"/>
  <c r="AA252" i="374"/>
  <c r="AA256" i="374"/>
  <c r="AA257" i="374"/>
  <c r="AA265" i="374"/>
  <c r="AA266" i="374"/>
  <c r="AA267" i="374"/>
  <c r="AA268" i="374"/>
  <c r="AA283" i="374"/>
  <c r="AA286" i="374"/>
  <c r="AA288" i="374"/>
  <c r="AA292" i="374"/>
  <c r="AA296" i="374"/>
  <c r="AA298" i="374"/>
  <c r="AA302" i="374"/>
  <c r="AA303" i="374"/>
  <c r="AA304" i="374"/>
  <c r="AA317" i="374"/>
  <c r="AA318" i="374"/>
  <c r="AA320" i="374"/>
  <c r="AA325" i="374"/>
  <c r="AA326" i="374"/>
  <c r="AA327" i="374"/>
  <c r="AA332" i="374"/>
  <c r="AA334" i="374"/>
  <c r="AA335" i="374"/>
  <c r="AA339" i="374"/>
  <c r="AA340" i="374"/>
  <c r="AA344" i="374"/>
  <c r="AA348" i="374"/>
  <c r="AA352" i="374"/>
  <c r="AA353" i="374"/>
  <c r="AA357" i="374"/>
  <c r="AA358" i="374"/>
  <c r="AA359" i="374"/>
  <c r="AA363" i="374"/>
  <c r="AA370" i="374"/>
  <c r="AA379" i="374"/>
  <c r="AA381" i="374"/>
  <c r="AA382" i="374"/>
  <c r="AA383" i="374"/>
  <c r="AA384" i="374"/>
  <c r="AA392" i="374"/>
  <c r="AA394" i="374"/>
  <c r="AA396" i="374"/>
  <c r="AA402" i="374"/>
  <c r="AA403" i="374"/>
  <c r="AA406" i="374"/>
  <c r="AA407" i="374"/>
  <c r="AA415" i="374"/>
  <c r="AA416" i="374"/>
  <c r="AA418" i="374"/>
  <c r="AA419" i="374"/>
  <c r="AA428" i="374"/>
  <c r="AA429" i="374"/>
  <c r="AA431" i="374"/>
  <c r="AA448" i="374"/>
  <c r="AA449" i="374"/>
  <c r="AA451" i="374"/>
  <c r="AA452" i="374"/>
  <c r="AA453" i="374"/>
  <c r="AA455" i="374"/>
  <c r="AA465" i="374"/>
  <c r="AA466" i="374"/>
  <c r="AA470" i="374"/>
  <c r="AA473" i="374"/>
  <c r="AA474" i="374"/>
  <c r="AA477" i="374"/>
  <c r="AA482" i="374"/>
  <c r="AA484" i="374"/>
  <c r="AA486" i="374"/>
  <c r="AA492" i="374"/>
  <c r="AA498" i="374"/>
  <c r="AA499" i="374"/>
  <c r="AA500" i="374"/>
  <c r="AA503" i="374"/>
  <c r="AA18" i="374"/>
  <c r="AA26" i="374"/>
  <c r="AA35" i="374"/>
  <c r="AA37" i="374"/>
  <c r="AA45" i="374"/>
  <c r="AA62" i="374"/>
  <c r="AA70" i="374"/>
  <c r="AA78" i="374"/>
  <c r="AA83" i="374"/>
  <c r="AA97" i="374"/>
  <c r="AA102" i="374"/>
  <c r="AA107" i="374"/>
  <c r="AA111" i="374"/>
  <c r="AA118" i="374"/>
  <c r="AA141" i="374"/>
  <c r="AA142" i="374"/>
  <c r="AA151" i="374"/>
  <c r="AA157" i="374"/>
  <c r="AA159" i="374"/>
  <c r="AA163" i="374"/>
  <c r="AA165" i="374"/>
  <c r="AA179" i="374"/>
  <c r="AA186" i="374"/>
  <c r="AA199" i="374"/>
  <c r="AA202" i="374"/>
  <c r="AA209" i="374"/>
  <c r="AA212" i="374"/>
  <c r="AA213" i="374"/>
  <c r="AA223" i="374"/>
  <c r="AA224" i="374"/>
  <c r="AA228" i="374"/>
  <c r="AA236" i="374"/>
  <c r="AA242" i="374"/>
  <c r="AA243" i="374"/>
  <c r="AA253" i="374"/>
  <c r="AA259" i="374"/>
  <c r="AA285" i="374"/>
  <c r="AA291" i="374"/>
  <c r="AA305" i="374"/>
  <c r="AA306" i="374"/>
  <c r="AA307" i="374"/>
  <c r="AA312" i="374"/>
  <c r="AA319" i="374"/>
  <c r="AA323" i="374"/>
  <c r="AA324" i="374"/>
  <c r="AA336" i="374"/>
  <c r="AA337" i="374"/>
  <c r="AA338" i="374"/>
  <c r="AA364" i="374"/>
  <c r="AA366" i="374"/>
  <c r="AA374" i="374"/>
  <c r="AA376" i="374"/>
  <c r="AA380" i="374"/>
  <c r="AA385" i="374"/>
  <c r="AA401" i="374"/>
  <c r="AA405" i="374"/>
  <c r="AA417" i="374"/>
  <c r="AA421" i="374"/>
  <c r="AA454" i="374"/>
  <c r="AA461" i="374"/>
  <c r="AA476" i="374"/>
  <c r="AA504" i="374"/>
  <c r="AA508" i="374"/>
  <c r="AA509" i="374"/>
  <c r="AA3" i="374"/>
  <c r="AA4" i="374"/>
  <c r="AA6" i="374"/>
  <c r="AA11" i="374"/>
  <c r="AA13" i="374"/>
  <c r="AA19" i="374"/>
  <c r="AA21" i="374"/>
  <c r="AA28" i="374"/>
  <c r="AA29" i="374"/>
  <c r="AA66" i="374"/>
  <c r="AA73" i="374"/>
  <c r="AA74" i="374"/>
  <c r="AA90" i="374"/>
  <c r="AA99" i="374"/>
  <c r="AA113" i="374"/>
  <c r="AA117" i="374"/>
  <c r="AA130" i="374"/>
  <c r="AA133" i="374"/>
  <c r="AA153" i="374"/>
  <c r="AA172" i="374"/>
  <c r="AA187" i="374"/>
  <c r="AA198" i="374"/>
  <c r="AA205" i="374"/>
  <c r="AA211" i="374"/>
  <c r="AA229" i="374"/>
  <c r="AA233" i="374"/>
  <c r="AA254" i="374"/>
  <c r="AA313" i="374"/>
  <c r="AA321" i="374"/>
  <c r="AA322" i="374"/>
  <c r="AA328" i="374"/>
  <c r="AA329" i="374"/>
  <c r="AA330" i="374"/>
  <c r="AA331" i="374"/>
  <c r="AA345" i="374"/>
  <c r="AA346" i="374"/>
  <c r="AA350" i="374"/>
  <c r="AA354" i="374"/>
  <c r="AA368" i="374"/>
  <c r="AA390" i="374"/>
  <c r="AA408" i="374"/>
  <c r="AA423" i="374"/>
  <c r="AA425" i="374"/>
  <c r="AA426" i="374"/>
  <c r="AA427" i="374"/>
  <c r="AA445" i="374"/>
  <c r="AA459" i="374"/>
  <c r="AA479" i="374"/>
  <c r="AA485" i="374"/>
  <c r="AA494" i="374"/>
  <c r="AB300" i="380"/>
  <c r="AB301" i="380"/>
  <c r="AB302" i="380"/>
  <c r="AB303" i="380"/>
  <c r="AB16" i="380"/>
  <c r="AB203" i="380"/>
  <c r="AB218" i="380"/>
  <c r="AB240" i="380"/>
  <c r="AA5" i="374"/>
  <c r="AA8" i="374"/>
  <c r="AA53" i="374"/>
  <c r="AA103" i="374"/>
  <c r="AA293" i="374"/>
  <c r="AA310" i="374"/>
  <c r="AA387" i="374"/>
  <c r="AA395" i="374"/>
  <c r="AA430" i="374"/>
  <c r="AA463" i="374"/>
  <c r="AA475" i="374"/>
  <c r="AB3" i="380"/>
  <c r="AB4" i="380"/>
  <c r="AB5" i="380"/>
  <c r="AB6" i="380"/>
  <c r="AB7" i="380"/>
  <c r="AB8" i="380"/>
  <c r="AB15" i="380"/>
  <c r="AB18" i="380"/>
  <c r="AB19" i="380"/>
  <c r="AB20" i="380"/>
  <c r="AB21" i="380"/>
  <c r="AB22" i="380"/>
  <c r="AB23" i="380"/>
  <c r="AB24" i="380"/>
  <c r="AB25" i="380"/>
  <c r="AB26" i="380"/>
  <c r="AB27" i="380"/>
  <c r="AB28" i="380"/>
  <c r="AB32" i="380"/>
  <c r="AB34" i="380"/>
  <c r="AB37" i="380"/>
  <c r="AB40" i="380"/>
  <c r="AB43" i="380"/>
  <c r="AB47" i="380"/>
  <c r="AB48" i="380"/>
  <c r="AB56" i="380"/>
  <c r="AB57" i="380"/>
  <c r="AB62" i="380"/>
  <c r="AB67" i="380"/>
  <c r="AB68" i="380"/>
  <c r="AB69" i="380"/>
  <c r="AB71" i="380"/>
  <c r="AB72" i="380"/>
  <c r="AB74" i="380"/>
  <c r="AB75" i="380"/>
  <c r="AB76" i="380"/>
  <c r="AB78" i="380"/>
  <c r="AB79" i="380"/>
  <c r="AB81" i="380"/>
  <c r="AB86" i="380"/>
  <c r="AB88" i="380"/>
  <c r="AB90" i="380"/>
  <c r="AB94" i="380"/>
  <c r="AB98" i="380"/>
  <c r="AB99" i="380"/>
  <c r="AB100" i="380"/>
  <c r="AB101" i="380"/>
  <c r="AB103" i="380"/>
  <c r="AB104" i="380"/>
  <c r="AB107" i="380"/>
  <c r="AB109" i="380"/>
  <c r="AB110" i="380"/>
  <c r="AB111" i="380"/>
  <c r="AB112" i="380"/>
  <c r="AB118" i="380"/>
  <c r="AB119" i="380"/>
  <c r="AB124" i="380"/>
  <c r="AB127" i="380"/>
  <c r="AB129" i="380"/>
  <c r="AB130" i="380"/>
  <c r="AB131" i="380"/>
  <c r="AB133" i="380"/>
  <c r="AB134" i="380"/>
  <c r="AB136" i="380"/>
  <c r="AB138" i="380"/>
  <c r="AB140" i="380"/>
  <c r="AB141" i="380"/>
  <c r="AB143" i="380"/>
  <c r="AB145" i="380"/>
  <c r="AB146" i="380"/>
  <c r="AB147" i="380"/>
  <c r="AB148" i="380"/>
  <c r="AB154" i="380"/>
  <c r="AB157" i="380"/>
  <c r="AB172" i="380"/>
  <c r="AB173" i="380"/>
  <c r="AB175" i="380"/>
  <c r="AB176" i="380"/>
  <c r="AB181" i="380"/>
  <c r="AB183" i="380"/>
  <c r="AB186" i="380"/>
  <c r="AB189" i="380"/>
  <c r="AB190" i="380"/>
  <c r="AB191" i="380"/>
  <c r="AB192" i="380"/>
  <c r="AB193" i="380"/>
  <c r="AB194" i="380"/>
  <c r="AB196" i="380"/>
  <c r="AB198" i="380"/>
  <c r="AB211" i="380"/>
  <c r="AB213" i="380"/>
  <c r="AB215" i="380"/>
  <c r="AB222" i="380"/>
  <c r="AB223" i="380"/>
  <c r="AB224" i="380"/>
  <c r="AB228" i="380"/>
  <c r="AB229" i="380"/>
  <c r="AB230" i="380"/>
  <c r="AB234" i="380"/>
  <c r="AB235" i="380"/>
  <c r="AB236" i="380"/>
  <c r="AB237" i="380"/>
  <c r="AB238" i="380"/>
  <c r="AB242" i="380"/>
  <c r="AB243" i="380"/>
  <c r="AB245" i="380"/>
  <c r="AB246" i="380"/>
  <c r="AB248" i="380"/>
  <c r="AB255" i="380"/>
  <c r="AB257" i="380"/>
  <c r="AB261" i="380"/>
  <c r="AB262" i="380"/>
  <c r="AB266" i="380"/>
  <c r="AB267" i="380"/>
  <c r="AB268" i="380"/>
  <c r="AB270" i="380"/>
  <c r="AB271" i="380"/>
  <c r="AB275" i="380"/>
  <c r="AB278" i="380"/>
  <c r="AB280" i="380"/>
  <c r="AB282" i="380"/>
  <c r="AB283" i="380"/>
  <c r="AB284" i="380"/>
  <c r="AB288" i="380"/>
  <c r="AB291" i="380"/>
  <c r="AB293" i="380"/>
  <c r="AB297" i="380"/>
  <c r="AB4" i="388"/>
  <c r="AB12" i="380"/>
  <c r="AB29" i="380"/>
  <c r="AB30" i="380"/>
  <c r="AB33" i="380"/>
  <c r="AB36" i="380"/>
  <c r="AB39" i="380"/>
  <c r="AB42" i="380"/>
  <c r="AB44" i="380"/>
  <c r="AB49" i="380"/>
  <c r="AB55" i="380"/>
  <c r="AB59" i="380"/>
  <c r="AB60" i="380"/>
  <c r="AB70" i="380"/>
  <c r="AB80" i="380"/>
  <c r="AB85" i="380"/>
  <c r="AB87" i="380"/>
  <c r="AB91" i="380"/>
  <c r="AB97" i="380"/>
  <c r="AB105" i="380"/>
  <c r="AB115" i="380"/>
  <c r="AB117" i="380"/>
  <c r="AB121" i="380"/>
  <c r="AB128" i="380"/>
  <c r="AB144" i="380"/>
  <c r="AB151" i="380"/>
  <c r="AB153" i="380"/>
  <c r="AB155" i="380"/>
  <c r="AB156" i="380"/>
  <c r="AB159" i="380"/>
  <c r="AB165" i="380"/>
  <c r="AB166" i="380"/>
  <c r="AB171" i="380"/>
  <c r="AB174" i="380"/>
  <c r="AB177" i="380"/>
  <c r="AB178" i="380"/>
  <c r="AB179" i="380"/>
  <c r="AB180" i="380"/>
  <c r="AB182" i="380"/>
  <c r="AB206" i="380"/>
  <c r="AB208" i="380"/>
  <c r="AB212" i="380"/>
  <c r="AB214" i="380"/>
  <c r="AB216" i="380"/>
  <c r="AB221" i="380"/>
  <c r="AB227" i="380"/>
  <c r="AB231" i="380"/>
  <c r="AB233" i="380"/>
  <c r="AB247" i="380"/>
  <c r="AB250" i="380"/>
  <c r="AB253" i="380"/>
  <c r="AB256" i="380"/>
  <c r="AB259" i="380"/>
  <c r="AB260" i="380"/>
  <c r="AB273" i="380"/>
  <c r="AB281" i="380"/>
  <c r="AB287" i="380"/>
  <c r="AB289" i="380"/>
  <c r="AB292" i="380"/>
  <c r="AB294" i="380"/>
  <c r="AB295" i="380"/>
  <c r="AB296" i="380"/>
  <c r="AB298" i="380"/>
  <c r="AB304" i="380"/>
  <c r="AB9" i="380"/>
  <c r="AB31" i="380"/>
  <c r="AB54" i="380"/>
  <c r="AB64" i="380"/>
  <c r="AB65" i="380"/>
  <c r="AB82" i="380"/>
  <c r="AB84" i="380"/>
  <c r="AB92" i="380"/>
  <c r="AB95" i="380"/>
  <c r="AB96" i="380"/>
  <c r="AB114" i="380"/>
  <c r="AB116" i="380"/>
  <c r="AB137" i="380"/>
  <c r="AB158" i="380"/>
  <c r="AB167" i="380"/>
  <c r="AB170" i="380"/>
  <c r="AB184" i="380"/>
  <c r="AB187" i="380"/>
  <c r="AB188" i="380"/>
  <c r="AB197" i="380"/>
  <c r="AB202" i="380"/>
  <c r="AB205" i="380"/>
  <c r="AB220" i="380"/>
  <c r="AB241" i="380"/>
  <c r="AB254" i="380"/>
  <c r="AB269" i="380"/>
  <c r="AB279" i="380"/>
  <c r="AB285" i="380"/>
  <c r="AB290" i="380"/>
  <c r="AB83" i="380"/>
  <c r="AB102" i="380"/>
  <c r="AB139" i="380"/>
  <c r="AB149" i="380"/>
  <c r="AB160" i="380"/>
  <c r="AB168" i="380"/>
  <c r="AB195" i="380"/>
  <c r="AB199" i="380"/>
  <c r="AB201" i="380"/>
  <c r="AB204" i="380"/>
  <c r="AB209" i="380"/>
  <c r="AB210" i="380"/>
  <c r="AB225" i="380"/>
  <c r="AB239" i="380"/>
  <c r="AB244" i="380"/>
  <c r="AB272" i="380"/>
  <c r="AB276" i="380"/>
  <c r="AB286" i="380"/>
  <c r="AC3" i="380"/>
  <c r="AC4" i="380"/>
  <c r="AC5" i="380"/>
  <c r="AC6" i="380"/>
  <c r="AC7" i="380"/>
  <c r="AC8" i="380"/>
  <c r="AC15" i="380"/>
  <c r="AC18" i="380"/>
  <c r="AC19" i="380"/>
  <c r="AC20" i="380"/>
  <c r="AC21" i="380"/>
  <c r="AC22" i="380"/>
  <c r="AC23" i="380"/>
  <c r="AC24" i="380"/>
  <c r="AC25" i="380"/>
  <c r="AC26" i="380"/>
  <c r="AC27" i="380"/>
  <c r="AC28" i="380"/>
  <c r="AC32" i="380"/>
  <c r="AC34" i="380"/>
  <c r="AC37" i="380"/>
  <c r="AC40" i="380"/>
  <c r="AC43" i="380"/>
  <c r="AC47" i="380"/>
  <c r="AC48" i="380"/>
  <c r="AC56" i="380"/>
  <c r="AC57" i="380"/>
  <c r="AC62" i="380"/>
  <c r="AC67" i="380"/>
  <c r="AC68" i="380"/>
  <c r="AC69" i="380"/>
  <c r="AC71" i="380"/>
  <c r="AC72" i="380"/>
  <c r="AC74" i="380"/>
  <c r="AC75" i="380"/>
  <c r="AC76" i="380"/>
  <c r="AC78" i="380"/>
  <c r="AC79" i="380"/>
  <c r="AC81" i="380"/>
  <c r="AC86" i="380"/>
  <c r="AC88" i="380"/>
  <c r="AC90" i="380"/>
  <c r="AC94" i="380"/>
  <c r="AC98" i="380"/>
  <c r="AC99" i="380"/>
  <c r="AC100" i="380"/>
  <c r="AC101" i="380"/>
  <c r="AC103" i="380"/>
  <c r="AC104" i="380"/>
  <c r="AC107" i="380"/>
  <c r="AC109" i="380"/>
  <c r="AC110" i="380"/>
  <c r="AC111" i="380"/>
  <c r="AC112" i="380"/>
  <c r="AC118" i="380"/>
  <c r="AC119" i="380"/>
  <c r="AC124" i="380"/>
  <c r="AC127" i="380"/>
  <c r="AC129" i="380"/>
  <c r="AC130" i="380"/>
  <c r="AC131" i="380"/>
  <c r="AC133" i="380"/>
  <c r="AD133" i="380" s="1"/>
  <c r="AC134" i="380"/>
  <c r="AC136" i="380"/>
  <c r="AC138" i="380"/>
  <c r="AC140" i="380"/>
  <c r="AC141" i="380"/>
  <c r="AC143" i="380"/>
  <c r="AC145" i="380"/>
  <c r="AC146" i="380"/>
  <c r="AC147" i="380"/>
  <c r="AC148" i="380"/>
  <c r="AC154" i="380"/>
  <c r="AC157" i="380"/>
  <c r="AC172" i="380"/>
  <c r="AC173" i="380"/>
  <c r="AC175" i="380"/>
  <c r="AC176" i="380"/>
  <c r="AC181" i="380"/>
  <c r="AC183" i="380"/>
  <c r="AC186" i="380"/>
  <c r="AC189" i="380"/>
  <c r="AC190" i="380"/>
  <c r="AC191" i="380"/>
  <c r="AC192" i="380"/>
  <c r="AC193" i="380"/>
  <c r="AC194" i="380"/>
  <c r="AC196" i="380"/>
  <c r="AC198" i="380"/>
  <c r="AC211" i="380"/>
  <c r="AC213" i="380"/>
  <c r="AC215" i="380"/>
  <c r="AC222" i="380"/>
  <c r="AC223" i="380"/>
  <c r="AC224" i="380"/>
  <c r="AC228" i="380"/>
  <c r="AC229" i="380"/>
  <c r="AC230" i="380"/>
  <c r="AC234" i="380"/>
  <c r="AC235" i="380"/>
  <c r="AC236" i="380"/>
  <c r="AC237" i="380"/>
  <c r="AC238" i="380"/>
  <c r="AC242" i="380"/>
  <c r="AC243" i="380"/>
  <c r="AC245" i="380"/>
  <c r="AC246" i="380"/>
  <c r="AC248" i="380"/>
  <c r="AC255" i="380"/>
  <c r="AC257" i="380"/>
  <c r="AC261" i="380"/>
  <c r="AC262" i="380"/>
  <c r="AC266" i="380"/>
  <c r="AC267" i="380"/>
  <c r="AC268" i="380"/>
  <c r="AC270" i="380"/>
  <c r="AC271" i="380"/>
  <c r="AC275" i="380"/>
  <c r="AC278" i="380"/>
  <c r="AC280" i="380"/>
  <c r="AC282" i="380"/>
  <c r="AC283" i="380"/>
  <c r="AC284" i="380"/>
  <c r="AC288" i="380"/>
  <c r="AC291" i="380"/>
  <c r="AC293" i="380"/>
  <c r="AC297" i="380"/>
  <c r="AB12" i="374"/>
  <c r="AB14" i="374"/>
  <c r="AB15" i="374"/>
  <c r="AB16" i="374"/>
  <c r="AB17" i="374"/>
  <c r="AB20" i="374"/>
  <c r="AB22" i="374"/>
  <c r="AB23" i="374"/>
  <c r="AB24" i="374"/>
  <c r="AB25" i="374"/>
  <c r="AB27" i="374"/>
  <c r="AB30" i="374"/>
  <c r="AB31" i="374"/>
  <c r="AB32" i="374"/>
  <c r="AB33" i="374"/>
  <c r="AB34" i="374"/>
  <c r="AB36" i="374"/>
  <c r="AB38" i="374"/>
  <c r="AB39" i="374"/>
  <c r="AB41" i="374"/>
  <c r="AB42" i="374"/>
  <c r="AB43" i="374"/>
  <c r="AB47" i="374"/>
  <c r="AB49" i="374"/>
  <c r="AB51" i="374"/>
  <c r="AB52" i="374"/>
  <c r="AB54" i="374"/>
  <c r="AB61" i="374"/>
  <c r="AB65" i="374"/>
  <c r="AB68" i="374"/>
  <c r="AB69" i="374"/>
  <c r="AB76" i="374"/>
  <c r="AB77" i="374"/>
  <c r="AB79" i="374"/>
  <c r="AB80" i="374"/>
  <c r="AB84" i="374"/>
  <c r="AB86" i="374"/>
  <c r="AB87" i="374"/>
  <c r="AB88" i="374"/>
  <c r="AB89" i="374"/>
  <c r="AB92" i="374"/>
  <c r="AB93" i="374"/>
  <c r="AB94" i="374"/>
  <c r="AB95" i="374"/>
  <c r="AB100" i="374"/>
  <c r="AB101" i="374"/>
  <c r="AB105" i="374"/>
  <c r="AB106" i="374"/>
  <c r="AB108" i="374"/>
  <c r="AB115" i="374"/>
  <c r="AB120" i="374"/>
  <c r="AB121" i="374"/>
  <c r="AB123" i="374"/>
  <c r="AB124" i="374"/>
  <c r="AB125" i="374"/>
  <c r="AB126" i="374"/>
  <c r="AB127" i="374"/>
  <c r="AB128" i="374"/>
  <c r="AB132" i="374"/>
  <c r="AB135" i="374"/>
  <c r="AB138" i="374"/>
  <c r="AB139" i="374"/>
  <c r="AB140" i="374"/>
  <c r="AB143" i="374"/>
  <c r="AB144" i="374"/>
  <c r="AB145" i="374"/>
  <c r="AB148" i="374"/>
  <c r="AB149" i="374"/>
  <c r="AB150" i="374"/>
  <c r="AB155" i="374"/>
  <c r="AB158" i="374"/>
  <c r="AB160" i="374"/>
  <c r="AB161" i="374"/>
  <c r="AB164" i="374"/>
  <c r="AB170" i="374"/>
  <c r="AB171" i="374"/>
  <c r="AB174" i="374"/>
  <c r="AC174" i="374" s="1"/>
  <c r="AB175" i="374"/>
  <c r="AB176" i="374"/>
  <c r="AB178" i="374"/>
  <c r="AB181" i="374"/>
  <c r="AB183" i="374"/>
  <c r="AB189" i="374"/>
  <c r="AB190" i="374"/>
  <c r="AB191" i="374"/>
  <c r="AB192" i="374"/>
  <c r="AB193" i="374"/>
  <c r="AB194" i="374"/>
  <c r="AB195" i="374"/>
  <c r="AB196" i="374"/>
  <c r="AB206" i="374"/>
  <c r="AB208" i="374"/>
  <c r="AB210" i="374"/>
  <c r="AC210" i="374" s="1"/>
  <c r="AB214" i="374"/>
  <c r="AB215" i="374"/>
  <c r="AB218" i="374"/>
  <c r="AB221" i="374"/>
  <c r="AB230" i="374"/>
  <c r="AB231" i="374"/>
  <c r="AB232" i="374"/>
  <c r="AB234" i="374"/>
  <c r="AB235" i="374"/>
  <c r="AB237" i="374"/>
  <c r="AB238" i="374"/>
  <c r="AB239" i="374"/>
  <c r="AB244" i="374"/>
  <c r="AB245" i="374"/>
  <c r="AB246" i="374"/>
  <c r="AB247" i="374"/>
  <c r="AB248" i="374"/>
  <c r="AB255" i="374"/>
  <c r="AB258" i="374"/>
  <c r="AB260" i="374"/>
  <c r="AB261" i="374"/>
  <c r="AB262" i="374"/>
  <c r="AB263" i="374"/>
  <c r="AB264" i="374"/>
  <c r="AB269" i="374"/>
  <c r="AB270" i="374"/>
  <c r="AC270" i="374" s="1"/>
  <c r="AB271" i="374"/>
  <c r="AB272" i="374"/>
  <c r="AB273" i="374"/>
  <c r="AB274" i="374"/>
  <c r="AB275" i="374"/>
  <c r="AB276" i="374"/>
  <c r="AB277" i="374"/>
  <c r="AB278" i="374"/>
  <c r="AB279" i="374"/>
  <c r="AB280" i="374"/>
  <c r="AB281" i="374"/>
  <c r="AB282" i="374"/>
  <c r="AC282" i="374" s="1"/>
  <c r="AB284" i="374"/>
  <c r="AB287" i="374"/>
  <c r="AB289" i="374"/>
  <c r="AB290" i="374"/>
  <c r="AB294" i="374"/>
  <c r="AB295" i="374"/>
  <c r="AB297" i="374"/>
  <c r="AB299" i="374"/>
  <c r="AB300" i="374"/>
  <c r="AB301" i="374"/>
  <c r="AB308" i="374"/>
  <c r="AB309" i="374"/>
  <c r="AB311" i="374"/>
  <c r="AB314" i="374"/>
  <c r="AB315" i="374"/>
  <c r="AB316" i="374"/>
  <c r="AB333" i="374"/>
  <c r="AB341" i="374"/>
  <c r="AB342" i="374"/>
  <c r="AB343" i="374"/>
  <c r="AB347" i="374"/>
  <c r="AB349" i="374"/>
  <c r="AB351" i="374"/>
  <c r="AB355" i="374"/>
  <c r="AB356" i="374"/>
  <c r="AB360" i="374"/>
  <c r="AB361" i="374"/>
  <c r="AB362" i="374"/>
  <c r="AB365" i="374"/>
  <c r="AB367" i="374"/>
  <c r="AB369" i="374"/>
  <c r="AB371" i="374"/>
  <c r="AB372" i="374"/>
  <c r="AB373" i="374"/>
  <c r="AB375" i="374"/>
  <c r="AB377" i="374"/>
  <c r="AB378" i="374"/>
  <c r="AB386" i="374"/>
  <c r="AB388" i="374"/>
  <c r="AB389" i="374"/>
  <c r="AB391" i="374"/>
  <c r="AB393" i="374"/>
  <c r="AB397" i="374"/>
  <c r="AB398" i="374"/>
  <c r="AB399" i="374"/>
  <c r="AB400" i="374"/>
  <c r="AB404" i="374"/>
  <c r="AB409" i="374"/>
  <c r="AB410" i="374"/>
  <c r="AB411" i="374"/>
  <c r="AB412" i="374"/>
  <c r="AB413" i="374"/>
  <c r="AB414" i="374"/>
  <c r="AB420" i="374"/>
  <c r="AB422" i="374"/>
  <c r="AB424" i="374"/>
  <c r="AB432" i="374"/>
  <c r="AB433" i="374"/>
  <c r="AB434" i="374"/>
  <c r="AB435" i="374"/>
  <c r="AB436" i="374"/>
  <c r="AB437" i="374"/>
  <c r="AB438" i="374"/>
  <c r="AB439" i="374"/>
  <c r="AB440" i="374"/>
  <c r="AB441" i="374"/>
  <c r="AB442" i="374"/>
  <c r="AB443" i="374"/>
  <c r="AB444" i="374"/>
  <c r="AB446" i="374"/>
  <c r="AB447" i="374"/>
  <c r="AB450" i="374"/>
  <c r="AB456" i="374"/>
  <c r="AB457" i="374"/>
  <c r="AB458" i="374"/>
  <c r="AB460" i="374"/>
  <c r="AB462" i="374"/>
  <c r="AB464" i="374"/>
  <c r="AB467" i="374"/>
  <c r="AB468" i="374"/>
  <c r="AB469" i="374"/>
  <c r="AB471" i="374"/>
  <c r="AB472" i="374"/>
  <c r="AB478" i="374"/>
  <c r="AB480" i="374"/>
  <c r="AB481" i="374"/>
  <c r="AB483" i="374"/>
  <c r="AB487" i="374"/>
  <c r="AB488" i="374"/>
  <c r="AB489" i="374"/>
  <c r="AB490" i="374"/>
  <c r="AB491" i="374"/>
  <c r="AB493" i="374"/>
  <c r="AB495" i="374"/>
  <c r="AB496" i="374"/>
  <c r="AB497" i="374"/>
  <c r="AB501" i="374"/>
  <c r="AB502" i="374"/>
  <c r="AB505" i="374"/>
  <c r="AB506" i="374"/>
  <c r="AB507" i="374"/>
  <c r="AC4" i="388"/>
  <c r="AC12" i="380"/>
  <c r="AC29" i="380"/>
  <c r="AC30" i="380"/>
  <c r="AC33" i="380"/>
  <c r="AC36" i="380"/>
  <c r="AC39" i="380"/>
  <c r="AC42" i="380"/>
  <c r="AC44" i="380"/>
  <c r="AC49" i="380"/>
  <c r="AC55" i="380"/>
  <c r="AC59" i="380"/>
  <c r="AC60" i="380"/>
  <c r="AC70" i="380"/>
  <c r="AC80" i="380"/>
  <c r="AC85" i="380"/>
  <c r="AC87" i="380"/>
  <c r="AC91" i="380"/>
  <c r="AC97" i="380"/>
  <c r="AC105" i="380"/>
  <c r="AC115" i="380"/>
  <c r="AC117" i="380"/>
  <c r="AC121" i="380"/>
  <c r="AC128" i="380"/>
  <c r="AC144" i="380"/>
  <c r="AC151" i="380"/>
  <c r="AC153" i="380"/>
  <c r="AC155" i="380"/>
  <c r="AC156" i="380"/>
  <c r="AC159" i="380"/>
  <c r="AC165" i="380"/>
  <c r="AC166" i="380"/>
  <c r="AC171" i="380"/>
  <c r="AC174" i="380"/>
  <c r="AC177" i="380"/>
  <c r="AC178" i="380"/>
  <c r="AC179" i="380"/>
  <c r="AC180" i="380"/>
  <c r="AC182" i="380"/>
  <c r="AC206" i="380"/>
  <c r="AC208" i="380"/>
  <c r="AC212" i="380"/>
  <c r="AC214" i="380"/>
  <c r="AC216" i="380"/>
  <c r="AC221" i="380"/>
  <c r="AC227" i="380"/>
  <c r="AC231" i="380"/>
  <c r="AC233" i="380"/>
  <c r="AC247" i="380"/>
  <c r="AC250" i="380"/>
  <c r="AC253" i="380"/>
  <c r="AC256" i="380"/>
  <c r="AC259" i="380"/>
  <c r="AC260" i="380"/>
  <c r="AC273" i="380"/>
  <c r="AC281" i="380"/>
  <c r="AC287" i="380"/>
  <c r="AC289" i="380"/>
  <c r="AC292" i="380"/>
  <c r="AC294" i="380"/>
  <c r="AC295" i="380"/>
  <c r="AC296" i="380"/>
  <c r="AC298" i="380"/>
  <c r="AB7" i="374"/>
  <c r="AB9" i="374"/>
  <c r="AB10" i="374"/>
  <c r="AB40" i="374"/>
  <c r="AB44" i="374"/>
  <c r="AB46" i="374"/>
  <c r="AB48" i="374"/>
  <c r="AB50" i="374"/>
  <c r="AB55" i="374"/>
  <c r="AB56" i="374"/>
  <c r="AB57" i="374"/>
  <c r="AB58" i="374"/>
  <c r="AB59" i="374"/>
  <c r="AB60" i="374"/>
  <c r="AB63" i="374"/>
  <c r="AB64" i="374"/>
  <c r="AB67" i="374"/>
  <c r="AB71" i="374"/>
  <c r="AB72" i="374"/>
  <c r="AB75" i="374"/>
  <c r="AB81" i="374"/>
  <c r="AB82" i="374"/>
  <c r="AB85" i="374"/>
  <c r="AB91" i="374"/>
  <c r="AB96" i="374"/>
  <c r="AB98" i="374"/>
  <c r="AB104" i="374"/>
  <c r="AB109" i="374"/>
  <c r="AB110" i="374"/>
  <c r="AB112" i="374"/>
  <c r="AB114" i="374"/>
  <c r="AB116" i="374"/>
  <c r="AB119" i="374"/>
  <c r="AB122" i="374"/>
  <c r="AB129" i="374"/>
  <c r="AB131" i="374"/>
  <c r="AB134" i="374"/>
  <c r="AB136" i="374"/>
  <c r="AB137" i="374"/>
  <c r="AB146" i="374"/>
  <c r="AB147" i="374"/>
  <c r="AB152" i="374"/>
  <c r="AB154" i="374"/>
  <c r="AB156" i="374"/>
  <c r="AB162" i="374"/>
  <c r="AC162" i="374" s="1"/>
  <c r="AB166" i="374"/>
  <c r="AB167" i="374"/>
  <c r="AB168" i="374"/>
  <c r="AB169" i="374"/>
  <c r="AB173" i="374"/>
  <c r="AB177" i="374"/>
  <c r="AB180" i="374"/>
  <c r="AB182" i="374"/>
  <c r="AB184" i="374"/>
  <c r="AB185" i="374"/>
  <c r="AB188" i="374"/>
  <c r="AB197" i="374"/>
  <c r="AB200" i="374"/>
  <c r="AB201" i="374"/>
  <c r="AB203" i="374"/>
  <c r="AB204" i="374"/>
  <c r="AB207" i="374"/>
  <c r="AB216" i="374"/>
  <c r="AB217" i="374"/>
  <c r="AB219" i="374"/>
  <c r="AB220" i="374"/>
  <c r="AB222" i="374"/>
  <c r="AB225" i="374"/>
  <c r="AB226" i="374"/>
  <c r="AB227" i="374"/>
  <c r="AB240" i="374"/>
  <c r="AB241" i="374"/>
  <c r="AB249" i="374"/>
  <c r="AB250" i="374"/>
  <c r="AB251" i="374"/>
  <c r="AB252" i="374"/>
  <c r="AB256" i="374"/>
  <c r="AB257" i="374"/>
  <c r="AB265" i="374"/>
  <c r="AB266" i="374"/>
  <c r="AB267" i="374"/>
  <c r="AB268" i="374"/>
  <c r="AB283" i="374"/>
  <c r="AB286" i="374"/>
  <c r="AB288" i="374"/>
  <c r="AB292" i="374"/>
  <c r="AB296" i="374"/>
  <c r="AB298" i="374"/>
  <c r="AB302" i="374"/>
  <c r="AB303" i="374"/>
  <c r="AB304" i="374"/>
  <c r="AB317" i="374"/>
  <c r="AB318" i="374"/>
  <c r="AB320" i="374"/>
  <c r="AB325" i="374"/>
  <c r="AB326" i="374"/>
  <c r="AB327" i="374"/>
  <c r="AB332" i="374"/>
  <c r="AB334" i="374"/>
  <c r="AB335" i="374"/>
  <c r="AB339" i="374"/>
  <c r="AB340" i="374"/>
  <c r="AB344" i="374"/>
  <c r="AB348" i="374"/>
  <c r="AB352" i="374"/>
  <c r="AB353" i="374"/>
  <c r="AB357" i="374"/>
  <c r="AB358" i="374"/>
  <c r="AB359" i="374"/>
  <c r="AB363" i="374"/>
  <c r="AB370" i="374"/>
  <c r="AB379" i="374"/>
  <c r="AB381" i="374"/>
  <c r="AB382" i="374"/>
  <c r="AB383" i="374"/>
  <c r="AB384" i="374"/>
  <c r="AB392" i="374"/>
  <c r="AB394" i="374"/>
  <c r="AB396" i="374"/>
  <c r="AB402" i="374"/>
  <c r="AB403" i="374"/>
  <c r="AB406" i="374"/>
  <c r="AB407" i="374"/>
  <c r="AB415" i="374"/>
  <c r="AB416" i="374"/>
  <c r="AB418" i="374"/>
  <c r="AB419" i="374"/>
  <c r="AB428" i="374"/>
  <c r="AB429" i="374"/>
  <c r="AB431" i="374"/>
  <c r="AB448" i="374"/>
  <c r="AB449" i="374"/>
  <c r="AB451" i="374"/>
  <c r="AB452" i="374"/>
  <c r="AB453" i="374"/>
  <c r="AB455" i="374"/>
  <c r="AB465" i="374"/>
  <c r="AB466" i="374"/>
  <c r="AB470" i="374"/>
  <c r="AB473" i="374"/>
  <c r="AB474" i="374"/>
  <c r="AB477" i="374"/>
  <c r="AB482" i="374"/>
  <c r="AB484" i="374"/>
  <c r="AB486" i="374"/>
  <c r="AB492" i="374"/>
  <c r="AB498" i="374"/>
  <c r="AC498" i="374" s="1"/>
  <c r="AB499" i="374"/>
  <c r="AB500" i="374"/>
  <c r="AB503" i="374"/>
  <c r="AC304" i="380"/>
  <c r="AC9" i="380"/>
  <c r="AC31" i="380"/>
  <c r="AC54" i="380"/>
  <c r="AC64" i="380"/>
  <c r="AC65" i="380"/>
  <c r="AC82" i="380"/>
  <c r="AC84" i="380"/>
  <c r="AC92" i="380"/>
  <c r="AC95" i="380"/>
  <c r="AC96" i="380"/>
  <c r="AC114" i="380"/>
  <c r="AC116" i="380"/>
  <c r="AC137" i="380"/>
  <c r="AC158" i="380"/>
  <c r="AC167" i="380"/>
  <c r="AC170" i="380"/>
  <c r="AC184" i="380"/>
  <c r="AC187" i="380"/>
  <c r="AC188" i="380"/>
  <c r="AC197" i="380"/>
  <c r="AC202" i="380"/>
  <c r="AC205" i="380"/>
  <c r="AC220" i="380"/>
  <c r="AC241" i="380"/>
  <c r="AC254" i="380"/>
  <c r="AC269" i="380"/>
  <c r="AC279" i="380"/>
  <c r="AC285" i="380"/>
  <c r="AC290" i="380"/>
  <c r="AB18" i="374"/>
  <c r="AB26" i="374"/>
  <c r="AB35" i="374"/>
  <c r="AB37" i="374"/>
  <c r="AB45" i="374"/>
  <c r="AB62" i="374"/>
  <c r="AB70" i="374"/>
  <c r="AB78" i="374"/>
  <c r="AC78" i="374" s="1"/>
  <c r="AB83" i="374"/>
  <c r="AB97" i="374"/>
  <c r="AB102" i="374"/>
  <c r="AB107" i="374"/>
  <c r="AB111" i="374"/>
  <c r="AB118" i="374"/>
  <c r="AB141" i="374"/>
  <c r="AB142" i="374"/>
  <c r="AB151" i="374"/>
  <c r="AB157" i="374"/>
  <c r="AB159" i="374"/>
  <c r="AB163" i="374"/>
  <c r="AB165" i="374"/>
  <c r="AB179" i="374"/>
  <c r="AB186" i="374"/>
  <c r="AB199" i="374"/>
  <c r="AB202" i="374"/>
  <c r="AB209" i="374"/>
  <c r="AB212" i="374"/>
  <c r="AB213" i="374"/>
  <c r="AB223" i="374"/>
  <c r="AB224" i="374"/>
  <c r="AB228" i="374"/>
  <c r="AB236" i="374"/>
  <c r="AB242" i="374"/>
  <c r="AB243" i="374"/>
  <c r="AB253" i="374"/>
  <c r="AB259" i="374"/>
  <c r="AB285" i="374"/>
  <c r="AB291" i="374"/>
  <c r="AB305" i="374"/>
  <c r="AB306" i="374"/>
  <c r="AC306" i="374" s="1"/>
  <c r="AB307" i="374"/>
  <c r="AB312" i="374"/>
  <c r="AB319" i="374"/>
  <c r="AB323" i="374"/>
  <c r="AB324" i="374"/>
  <c r="AB336" i="374"/>
  <c r="AB337" i="374"/>
  <c r="AB338" i="374"/>
  <c r="AB364" i="374"/>
  <c r="AB366" i="374"/>
  <c r="AC366" i="374" s="1"/>
  <c r="AB374" i="374"/>
  <c r="AB376" i="374"/>
  <c r="AB380" i="374"/>
  <c r="AB385" i="374"/>
  <c r="AB401" i="374"/>
  <c r="AB405" i="374"/>
  <c r="AB417" i="374"/>
  <c r="AB421" i="374"/>
  <c r="AB454" i="374"/>
  <c r="AB461" i="374"/>
  <c r="AB476" i="374"/>
  <c r="AB504" i="374"/>
  <c r="AB508" i="374"/>
  <c r="AB509" i="374"/>
  <c r="AC300" i="380"/>
  <c r="AC301" i="380"/>
  <c r="AC302" i="380"/>
  <c r="AC303" i="380"/>
  <c r="AC16" i="380"/>
  <c r="AC83" i="380"/>
  <c r="AC102" i="380"/>
  <c r="AC139" i="380"/>
  <c r="AC149" i="380"/>
  <c r="AC160" i="380"/>
  <c r="AC168" i="380"/>
  <c r="AC195" i="380"/>
  <c r="AC199" i="380"/>
  <c r="AC201" i="380"/>
  <c r="AC203" i="380"/>
  <c r="AC204" i="380"/>
  <c r="AC209" i="380"/>
  <c r="AC210" i="380"/>
  <c r="AC218" i="380"/>
  <c r="AC225" i="380"/>
  <c r="AC239" i="380"/>
  <c r="AC240" i="380"/>
  <c r="AC244" i="380"/>
  <c r="AC272" i="380"/>
  <c r="AC276" i="380"/>
  <c r="AC286" i="380"/>
  <c r="AB3" i="374"/>
  <c r="AB4" i="374"/>
  <c r="AB5" i="374"/>
  <c r="AB6" i="374"/>
  <c r="AB8" i="374"/>
  <c r="AB11" i="374"/>
  <c r="AB13" i="374"/>
  <c r="AB19" i="374"/>
  <c r="AB21" i="374"/>
  <c r="AB28" i="374"/>
  <c r="AB29" i="374"/>
  <c r="AB53" i="374"/>
  <c r="AB66" i="374"/>
  <c r="AC66" i="374" s="1"/>
  <c r="AB73" i="374"/>
  <c r="AB74" i="374"/>
  <c r="AB90" i="374"/>
  <c r="AB99" i="374"/>
  <c r="AB103" i="374"/>
  <c r="AB113" i="374"/>
  <c r="AB117" i="374"/>
  <c r="AB130" i="374"/>
  <c r="AB133" i="374"/>
  <c r="AB153" i="374"/>
  <c r="AB172" i="374"/>
  <c r="AB187" i="374"/>
  <c r="AB198" i="374"/>
  <c r="AC198" i="374" s="1"/>
  <c r="AB205" i="374"/>
  <c r="AB211" i="374"/>
  <c r="AB229" i="374"/>
  <c r="AB233" i="374"/>
  <c r="AB254" i="374"/>
  <c r="AB293" i="374"/>
  <c r="AB310" i="374"/>
  <c r="AB313" i="374"/>
  <c r="AB321" i="374"/>
  <c r="AB322" i="374"/>
  <c r="AB328" i="374"/>
  <c r="AB329" i="374"/>
  <c r="AB330" i="374"/>
  <c r="AB331" i="374"/>
  <c r="AB345" i="374"/>
  <c r="AB346" i="374"/>
  <c r="AB350" i="374"/>
  <c r="AB354" i="374"/>
  <c r="AB368" i="374"/>
  <c r="AB387" i="374"/>
  <c r="AB390" i="374"/>
  <c r="AC390" i="374" s="1"/>
  <c r="AB395" i="374"/>
  <c r="AB408" i="374"/>
  <c r="AB423" i="374"/>
  <c r="AB425" i="374"/>
  <c r="AB426" i="374"/>
  <c r="AB427" i="374"/>
  <c r="AB430" i="374"/>
  <c r="AB445" i="374"/>
  <c r="AB459" i="374"/>
  <c r="AB463" i="374"/>
  <c r="AB475" i="374"/>
  <c r="AB479" i="374"/>
  <c r="AB485" i="374"/>
  <c r="AB494" i="374"/>
  <c r="AB299" i="380"/>
  <c r="AD299" i="380" s="1"/>
  <c r="AB10" i="380"/>
  <c r="AD10" i="380" s="1"/>
  <c r="AB11" i="380"/>
  <c r="AD11" i="380" s="1"/>
  <c r="AB13" i="380"/>
  <c r="AD13" i="380" s="1"/>
  <c r="AB14" i="380"/>
  <c r="AD14" i="380" s="1"/>
  <c r="AB17" i="380"/>
  <c r="AD17" i="380" s="1"/>
  <c r="AB35" i="380"/>
  <c r="AD35" i="380" s="1"/>
  <c r="AB38" i="380"/>
  <c r="AD38" i="380" s="1"/>
  <c r="AB41" i="380"/>
  <c r="AD41" i="380" s="1"/>
  <c r="AB45" i="380"/>
  <c r="AD45" i="380" s="1"/>
  <c r="AB46" i="380"/>
  <c r="AD46" i="380" s="1"/>
  <c r="AB50" i="380"/>
  <c r="AD50" i="380" s="1"/>
  <c r="AB51" i="380"/>
  <c r="AD51" i="380" s="1"/>
  <c r="AB52" i="380"/>
  <c r="AD52" i="380" s="1"/>
  <c r="AB53" i="380"/>
  <c r="AD53" i="380" s="1"/>
  <c r="AB58" i="380"/>
  <c r="AD58" i="380" s="1"/>
  <c r="AB61" i="380"/>
  <c r="AD61" i="380" s="1"/>
  <c r="AB63" i="380"/>
  <c r="AD63" i="380" s="1"/>
  <c r="AB66" i="380"/>
  <c r="AD66" i="380" s="1"/>
  <c r="AB73" i="380"/>
  <c r="AD73" i="380" s="1"/>
  <c r="AB77" i="380"/>
  <c r="AD77" i="380" s="1"/>
  <c r="AB89" i="380"/>
  <c r="AD89" i="380" s="1"/>
  <c r="AB93" i="380"/>
  <c r="AD93" i="380" s="1"/>
  <c r="AB106" i="380"/>
  <c r="AD106" i="380" s="1"/>
  <c r="AB108" i="380"/>
  <c r="AD108" i="380" s="1"/>
  <c r="AB113" i="380"/>
  <c r="AD113" i="380" s="1"/>
  <c r="AB120" i="380"/>
  <c r="AD120" i="380" s="1"/>
  <c r="AB122" i="380"/>
  <c r="AD122" i="380" s="1"/>
  <c r="AB123" i="380"/>
  <c r="AD123" i="380" s="1"/>
  <c r="AB125" i="380"/>
  <c r="AD125" i="380" s="1"/>
  <c r="AB126" i="380"/>
  <c r="AD126" i="380" s="1"/>
  <c r="AB132" i="380"/>
  <c r="AD132" i="380" s="1"/>
  <c r="AB135" i="380"/>
  <c r="AD135" i="380" s="1"/>
  <c r="AB142" i="380"/>
  <c r="AD142" i="380" s="1"/>
  <c r="AB150" i="380"/>
  <c r="AD150" i="380" s="1"/>
  <c r="AB152" i="380"/>
  <c r="AD152" i="380" s="1"/>
  <c r="AB161" i="380"/>
  <c r="AD161" i="380" s="1"/>
  <c r="AB162" i="380"/>
  <c r="AD162" i="380" s="1"/>
  <c r="AB163" i="380"/>
  <c r="AD163" i="380" s="1"/>
  <c r="AB164" i="380"/>
  <c r="AD164" i="380" s="1"/>
  <c r="AB169" i="380"/>
  <c r="AD169" i="380" s="1"/>
  <c r="AB185" i="380"/>
  <c r="AD185" i="380" s="1"/>
  <c r="AB200" i="380"/>
  <c r="AD200" i="380" s="1"/>
  <c r="AB207" i="380"/>
  <c r="AD207" i="380" s="1"/>
  <c r="AB217" i="380"/>
  <c r="AD217" i="380" s="1"/>
  <c r="AB219" i="380"/>
  <c r="AD219" i="380" s="1"/>
  <c r="AB226" i="380"/>
  <c r="AD226" i="380" s="1"/>
  <c r="AB232" i="380"/>
  <c r="AD232" i="380" s="1"/>
  <c r="AB249" i="380"/>
  <c r="AD249" i="380" s="1"/>
  <c r="AB251" i="380"/>
  <c r="AD251" i="380" s="1"/>
  <c r="AB252" i="380"/>
  <c r="AD252" i="380" s="1"/>
  <c r="AB258" i="380"/>
  <c r="AD258" i="380" s="1"/>
  <c r="AB263" i="380"/>
  <c r="AD263" i="380" s="1"/>
  <c r="AB264" i="380"/>
  <c r="AD264" i="380" s="1"/>
  <c r="AB265" i="380"/>
  <c r="AD265" i="380" s="1"/>
  <c r="AB274" i="380"/>
  <c r="AD274" i="380" s="1"/>
  <c r="AB277" i="380"/>
  <c r="AD277" i="380" s="1"/>
  <c r="AA5" i="389"/>
  <c r="AB5" i="389" s="1"/>
  <c r="AA6" i="389"/>
  <c r="AB6" i="389" s="1"/>
  <c r="AA7" i="389"/>
  <c r="AB7" i="389" s="1"/>
  <c r="AA8" i="389"/>
  <c r="AB8" i="389" s="1"/>
  <c r="AA11" i="389"/>
  <c r="AB11" i="389" s="1"/>
  <c r="AA13" i="389"/>
  <c r="AB13" i="389" s="1"/>
  <c r="AA14" i="389"/>
  <c r="AB14" i="389" s="1"/>
  <c r="AA16" i="389"/>
  <c r="AB16" i="389" s="1"/>
  <c r="AA17" i="389"/>
  <c r="AB17" i="389" s="1"/>
  <c r="AA19" i="389"/>
  <c r="AB19" i="389" s="1"/>
  <c r="AA24" i="389"/>
  <c r="AB24" i="389" s="1"/>
  <c r="AA26" i="389"/>
  <c r="AB26" i="389" s="1"/>
  <c r="AA28" i="389"/>
  <c r="AB28" i="389" s="1"/>
  <c r="AA29" i="389"/>
  <c r="AB29" i="389" s="1"/>
  <c r="AA30" i="389"/>
  <c r="AB30" i="389" s="1"/>
  <c r="AA31" i="389"/>
  <c r="AB31" i="389" s="1"/>
  <c r="AA32" i="389"/>
  <c r="AB32" i="389" s="1"/>
  <c r="AA33" i="389"/>
  <c r="AB33" i="389" s="1"/>
  <c r="AA36" i="389"/>
  <c r="AB36" i="389" s="1"/>
  <c r="AA37" i="389"/>
  <c r="AB37" i="389" s="1"/>
  <c r="AA38" i="389"/>
  <c r="AB38" i="389" s="1"/>
  <c r="AA41" i="389"/>
  <c r="AB41" i="389" s="1"/>
  <c r="AA42" i="389"/>
  <c r="AB42" i="389" s="1"/>
  <c r="AA44" i="389"/>
  <c r="AB44" i="389" s="1"/>
  <c r="AA45" i="389"/>
  <c r="AB45" i="389" s="1"/>
  <c r="AA48" i="389"/>
  <c r="AB48" i="389" s="1"/>
  <c r="AA58" i="389"/>
  <c r="AB58" i="389" s="1"/>
  <c r="AA60" i="389"/>
  <c r="AB60" i="389" s="1"/>
  <c r="AA61" i="389"/>
  <c r="AB61" i="389" s="1"/>
  <c r="AA62" i="389"/>
  <c r="AB62" i="389" s="1"/>
  <c r="AA63" i="389"/>
  <c r="AB63" i="389" s="1"/>
  <c r="AA64" i="389"/>
  <c r="AB64" i="389" s="1"/>
  <c r="AA65" i="389"/>
  <c r="AB65" i="389" s="1"/>
  <c r="AA66" i="389"/>
  <c r="AB66" i="389" s="1"/>
  <c r="AA67" i="389"/>
  <c r="AB67" i="389" s="1"/>
  <c r="AA68" i="389"/>
  <c r="AB68" i="389" s="1"/>
  <c r="AA69" i="389"/>
  <c r="AB69" i="389" s="1"/>
  <c r="AA70" i="389"/>
  <c r="AB70" i="389" s="1"/>
  <c r="AA77" i="389"/>
  <c r="AB77" i="389" s="1"/>
  <c r="AA78" i="389"/>
  <c r="AB78" i="389" s="1"/>
  <c r="AA79" i="389"/>
  <c r="AB79" i="389" s="1"/>
  <c r="AA80" i="389"/>
  <c r="AB80" i="389" s="1"/>
  <c r="AA81" i="389"/>
  <c r="AB81" i="389" s="1"/>
  <c r="AA82" i="389"/>
  <c r="AB82" i="389" s="1"/>
  <c r="AA83" i="389"/>
  <c r="AB83" i="389" s="1"/>
  <c r="AA85" i="389"/>
  <c r="AB85" i="389" s="1"/>
  <c r="AA86" i="389"/>
  <c r="AB86" i="389" s="1"/>
  <c r="AA87" i="389"/>
  <c r="AB87" i="389" s="1"/>
  <c r="AA91" i="389"/>
  <c r="AB91" i="389" s="1"/>
  <c r="AA93" i="389"/>
  <c r="AB93" i="389" s="1"/>
  <c r="AA98" i="389"/>
  <c r="AB98" i="389" s="1"/>
  <c r="AA99" i="389"/>
  <c r="AB99" i="389" s="1"/>
  <c r="AA104" i="389"/>
  <c r="AB104" i="389" s="1"/>
  <c r="AA105" i="389"/>
  <c r="AB105" i="389" s="1"/>
  <c r="AA107" i="389"/>
  <c r="AB107" i="389" s="1"/>
  <c r="AA110" i="389"/>
  <c r="AB110" i="389" s="1"/>
  <c r="AA111" i="389"/>
  <c r="AB111" i="389" s="1"/>
  <c r="AA114" i="389"/>
  <c r="AB114" i="389" s="1"/>
  <c r="AA119" i="389"/>
  <c r="AB119" i="389" s="1"/>
  <c r="AA121" i="389"/>
  <c r="AB121" i="389" s="1"/>
  <c r="AA122" i="389"/>
  <c r="AB122" i="389" s="1"/>
  <c r="AA123" i="389"/>
  <c r="AB123" i="389" s="1"/>
  <c r="AA126" i="389"/>
  <c r="AB126" i="389" s="1"/>
  <c r="AA128" i="389"/>
  <c r="AB128" i="389" s="1"/>
  <c r="AA129" i="389"/>
  <c r="AB129" i="389" s="1"/>
  <c r="AA133" i="389"/>
  <c r="AB133" i="389" s="1"/>
  <c r="AA134" i="389"/>
  <c r="AB134" i="389" s="1"/>
  <c r="AA138" i="389"/>
  <c r="AB138" i="389" s="1"/>
  <c r="AA139" i="389"/>
  <c r="AB139" i="389" s="1"/>
  <c r="AA141" i="389"/>
  <c r="AB141" i="389" s="1"/>
  <c r="AA142" i="389"/>
  <c r="AB142" i="389" s="1"/>
  <c r="AA147" i="389"/>
  <c r="AB147" i="389" s="1"/>
  <c r="AA148" i="389"/>
  <c r="AB148" i="389" s="1"/>
  <c r="AA149" i="389"/>
  <c r="AB149" i="389" s="1"/>
  <c r="AA151" i="389"/>
  <c r="AB151" i="389" s="1"/>
  <c r="AA9" i="389"/>
  <c r="AB9" i="389" s="1"/>
  <c r="AA10" i="389"/>
  <c r="AB10" i="389" s="1"/>
  <c r="AA15" i="389"/>
  <c r="AB15" i="389" s="1"/>
  <c r="AA18" i="389"/>
  <c r="AB18" i="389" s="1"/>
  <c r="AA20" i="389"/>
  <c r="AB20" i="389" s="1"/>
  <c r="AA23" i="389"/>
  <c r="AB23" i="389" s="1"/>
  <c r="AA27" i="389"/>
  <c r="AB27" i="389" s="1"/>
  <c r="AA40" i="389"/>
  <c r="AB40" i="389" s="1"/>
  <c r="AA43" i="389"/>
  <c r="AB43" i="389" s="1"/>
  <c r="AA49" i="389"/>
  <c r="AB49" i="389" s="1"/>
  <c r="AA50" i="389"/>
  <c r="AB50" i="389" s="1"/>
  <c r="AA52" i="389"/>
  <c r="AB52" i="389" s="1"/>
  <c r="AA56" i="389"/>
  <c r="AB56" i="389" s="1"/>
  <c r="AA57" i="389"/>
  <c r="AB57" i="389" s="1"/>
  <c r="AA71" i="389"/>
  <c r="AB71" i="389" s="1"/>
  <c r="AA72" i="389"/>
  <c r="AB72" i="389" s="1"/>
  <c r="AA73" i="389"/>
  <c r="AB73" i="389" s="1"/>
  <c r="AA74" i="389"/>
  <c r="AB74" i="389" s="1"/>
  <c r="AA75" i="389"/>
  <c r="AB75" i="389" s="1"/>
  <c r="AA84" i="389"/>
  <c r="AB84" i="389" s="1"/>
  <c r="AA88" i="389"/>
  <c r="AB88" i="389" s="1"/>
  <c r="AA89" i="389"/>
  <c r="AB89" i="389" s="1"/>
  <c r="AA95" i="389"/>
  <c r="AB95" i="389" s="1"/>
  <c r="AA96" i="389"/>
  <c r="AB96" i="389" s="1"/>
  <c r="AA100" i="389"/>
  <c r="AB100" i="389" s="1"/>
  <c r="AA101" i="389"/>
  <c r="AB101" i="389" s="1"/>
  <c r="AA102" i="389"/>
  <c r="AB102" i="389" s="1"/>
  <c r="AA103" i="389"/>
  <c r="AB103" i="389" s="1"/>
  <c r="AA109" i="389"/>
  <c r="AB109" i="389" s="1"/>
  <c r="AA113" i="389"/>
  <c r="AB113" i="389" s="1"/>
  <c r="AA115" i="389"/>
  <c r="AB115" i="389" s="1"/>
  <c r="AA117" i="389"/>
  <c r="AB117" i="389" s="1"/>
  <c r="AA118" i="389"/>
  <c r="AB118" i="389" s="1"/>
  <c r="AA120" i="389"/>
  <c r="AB120" i="389" s="1"/>
  <c r="AA127" i="389"/>
  <c r="AB127" i="389" s="1"/>
  <c r="AA132" i="389"/>
  <c r="AB132" i="389" s="1"/>
  <c r="AA135" i="389"/>
  <c r="AB135" i="389" s="1"/>
  <c r="AA140" i="389"/>
  <c r="AB140" i="389" s="1"/>
  <c r="AA143" i="389"/>
  <c r="AB143" i="389" s="1"/>
  <c r="AA144" i="389"/>
  <c r="AB144" i="389" s="1"/>
  <c r="AA21" i="389"/>
  <c r="AB21" i="389" s="1"/>
  <c r="AA22" i="389"/>
  <c r="AB22" i="389" s="1"/>
  <c r="AA35" i="389"/>
  <c r="AB35" i="389" s="1"/>
  <c r="AA39" i="389"/>
  <c r="AB39" i="389" s="1"/>
  <c r="AA46" i="389"/>
  <c r="AB46" i="389" s="1"/>
  <c r="AA47" i="389"/>
  <c r="AB47" i="389" s="1"/>
  <c r="AA51" i="389"/>
  <c r="AB51" i="389" s="1"/>
  <c r="AA53" i="389"/>
  <c r="AB53" i="389" s="1"/>
  <c r="AA54" i="389"/>
  <c r="AB54" i="389" s="1"/>
  <c r="AA55" i="389"/>
  <c r="AB55" i="389" s="1"/>
  <c r="AA59" i="389"/>
  <c r="AB59" i="389" s="1"/>
  <c r="AA90" i="389"/>
  <c r="AB90" i="389" s="1"/>
  <c r="AA92" i="389"/>
  <c r="AB92" i="389" s="1"/>
  <c r="AA97" i="389"/>
  <c r="AB97" i="389" s="1"/>
  <c r="AA112" i="389"/>
  <c r="AB112" i="389" s="1"/>
  <c r="AA125" i="389"/>
  <c r="AB125" i="389" s="1"/>
  <c r="AA131" i="389"/>
  <c r="AB131" i="389" s="1"/>
  <c r="AA136" i="389"/>
  <c r="AB136" i="389" s="1"/>
  <c r="AA137" i="389"/>
  <c r="AB137" i="389" s="1"/>
  <c r="AA146" i="389"/>
  <c r="AB146" i="389" s="1"/>
  <c r="AA150" i="389"/>
  <c r="AB150" i="389" s="1"/>
  <c r="AA152" i="389"/>
  <c r="AB152" i="389" s="1"/>
  <c r="AA3" i="389"/>
  <c r="AB3" i="389" s="1"/>
  <c r="AA4" i="389"/>
  <c r="AB4" i="389" s="1"/>
  <c r="AA12" i="389"/>
  <c r="AB12" i="389" s="1"/>
  <c r="AA34" i="389"/>
  <c r="AB34" i="389" s="1"/>
  <c r="AA76" i="389"/>
  <c r="AB76" i="389" s="1"/>
  <c r="AA94" i="389"/>
  <c r="AB94" i="389" s="1"/>
  <c r="AA106" i="389"/>
  <c r="AB106" i="389" s="1"/>
  <c r="AA108" i="389"/>
  <c r="AB108" i="389" s="1"/>
  <c r="AA116" i="389"/>
  <c r="AB116" i="389" s="1"/>
  <c r="AA124" i="389"/>
  <c r="AB124" i="389" s="1"/>
  <c r="AA130" i="389"/>
  <c r="AB130" i="389" s="1"/>
  <c r="AA145" i="389"/>
  <c r="AB145" i="389" s="1"/>
  <c r="AA25" i="389"/>
  <c r="AB25" i="389" s="1"/>
  <c r="AA2" i="389"/>
  <c r="AB2" i="389" s="1"/>
  <c r="AB3" i="388"/>
  <c r="AC3" i="388"/>
  <c r="AD3" i="387"/>
  <c r="AE3" i="387"/>
  <c r="AB2" i="388"/>
  <c r="AC2" i="388"/>
  <c r="AF1268" i="376" l="1"/>
  <c r="AF1229" i="376"/>
  <c r="AF1223" i="376"/>
  <c r="AF1221" i="376"/>
  <c r="AF1212" i="376"/>
  <c r="AF1201" i="376"/>
  <c r="AF1187" i="376"/>
  <c r="AF1179" i="376"/>
  <c r="AF1173" i="376"/>
  <c r="AF1104" i="376"/>
  <c r="AF1084" i="376"/>
  <c r="AF1075" i="376"/>
  <c r="AF1073" i="376"/>
  <c r="AF1033" i="376"/>
  <c r="AF1013" i="376"/>
  <c r="AF1011" i="376"/>
  <c r="AF984" i="376"/>
  <c r="AF983" i="376"/>
  <c r="AF972" i="376"/>
  <c r="AF904" i="376"/>
  <c r="AF896" i="376"/>
  <c r="AF877" i="376"/>
  <c r="AF869" i="376"/>
  <c r="AF868" i="376"/>
  <c r="AF862" i="376"/>
  <c r="AF858" i="376"/>
  <c r="AF846" i="376"/>
  <c r="AF836" i="376"/>
  <c r="AF831" i="376"/>
  <c r="AF828" i="376"/>
  <c r="AF813" i="376"/>
  <c r="AF778" i="376"/>
  <c r="AF771" i="376"/>
  <c r="AF767" i="376"/>
  <c r="AF758" i="376"/>
  <c r="AF729" i="376"/>
  <c r="AF697" i="376"/>
  <c r="AF657" i="376"/>
  <c r="AF655" i="376"/>
  <c r="AF652" i="376"/>
  <c r="AF644" i="376"/>
  <c r="AF634" i="376"/>
  <c r="AF632" i="376"/>
  <c r="AF623" i="376"/>
  <c r="AF622" i="376"/>
  <c r="AF617" i="376"/>
  <c r="AF616" i="376"/>
  <c r="AF592" i="376"/>
  <c r="AF584" i="376"/>
  <c r="AF583" i="376"/>
  <c r="AF530" i="376"/>
  <c r="AF513" i="376"/>
  <c r="AF501" i="376"/>
  <c r="AF491" i="376"/>
  <c r="AF477" i="376"/>
  <c r="AF462" i="376"/>
  <c r="AF451" i="376"/>
  <c r="AF429" i="376"/>
  <c r="AF426" i="376"/>
  <c r="AF409" i="376"/>
  <c r="AF353" i="376"/>
  <c r="AF341" i="376"/>
  <c r="AF337" i="376"/>
  <c r="AF304" i="376"/>
  <c r="AF296" i="376"/>
  <c r="AF289" i="376"/>
  <c r="AF275" i="376"/>
  <c r="AF267" i="376"/>
  <c r="AF256" i="376"/>
  <c r="AF247" i="376"/>
  <c r="AF231" i="376"/>
  <c r="AF229" i="376"/>
  <c r="AF222" i="376"/>
  <c r="AF220" i="376"/>
  <c r="AF201" i="376"/>
  <c r="AF194" i="376"/>
  <c r="AF166" i="376"/>
  <c r="AF151" i="376"/>
  <c r="AF150" i="376"/>
  <c r="AF98" i="376"/>
  <c r="AF67" i="376"/>
  <c r="AF65" i="376"/>
  <c r="AF56" i="376"/>
  <c r="AF41" i="376"/>
  <c r="AF28" i="376"/>
  <c r="AF16" i="376"/>
  <c r="AF10" i="376"/>
  <c r="AF104" i="377"/>
  <c r="AF140" i="377"/>
  <c r="AF166" i="377"/>
  <c r="AF168" i="377"/>
  <c r="AF240" i="377"/>
  <c r="AF389" i="377"/>
  <c r="AF444" i="377"/>
  <c r="AF440" i="377"/>
  <c r="AF436" i="377"/>
  <c r="AF429" i="377"/>
  <c r="AF427" i="377"/>
  <c r="AF419" i="377"/>
  <c r="AF415" i="377"/>
  <c r="AF405" i="377"/>
  <c r="AF401" i="377"/>
  <c r="AF395" i="377"/>
  <c r="AF352" i="377"/>
  <c r="AF350" i="377"/>
  <c r="AF348" i="377"/>
  <c r="AF344" i="377"/>
  <c r="AF334" i="377"/>
  <c r="AF327" i="377"/>
  <c r="AF294" i="377"/>
  <c r="AF288" i="377"/>
  <c r="AF273" i="377"/>
  <c r="AF257" i="377"/>
  <c r="AF237" i="377"/>
  <c r="AF233" i="377"/>
  <c r="AF223" i="377"/>
  <c r="AF218" i="377"/>
  <c r="AF216" i="377"/>
  <c r="AF214" i="377"/>
  <c r="AF208" i="377"/>
  <c r="AF194" i="377"/>
  <c r="AF193" i="377"/>
  <c r="AF161" i="377"/>
  <c r="AF139" i="377"/>
  <c r="AF127" i="377"/>
  <c r="AF122" i="377"/>
  <c r="AF95" i="377"/>
  <c r="AF83" i="377"/>
  <c r="AF82" i="377"/>
  <c r="AF78" i="377"/>
  <c r="AF45" i="377"/>
  <c r="AF21" i="377"/>
  <c r="AF19" i="377"/>
  <c r="AF7" i="377"/>
  <c r="AF1267" i="376"/>
  <c r="AF1259" i="376"/>
  <c r="AF1239" i="376"/>
  <c r="AF1228" i="376"/>
  <c r="AF1215" i="376"/>
  <c r="AF1211" i="376"/>
  <c r="AF1205" i="376"/>
  <c r="AF1177" i="376"/>
  <c r="AF1152" i="376"/>
  <c r="AF1147" i="376"/>
  <c r="AF1140" i="376"/>
  <c r="AF1128" i="376"/>
  <c r="AF1127" i="376"/>
  <c r="AF1124" i="376"/>
  <c r="AF1081" i="376"/>
  <c r="AF1077" i="376"/>
  <c r="AF1068" i="376"/>
  <c r="AF1063" i="376"/>
  <c r="AF1027" i="376"/>
  <c r="AF1003" i="376"/>
  <c r="AF999" i="376"/>
  <c r="AF992" i="376"/>
  <c r="AF987" i="376"/>
  <c r="AF985" i="376"/>
  <c r="AF929" i="376"/>
  <c r="AF923" i="376"/>
  <c r="AF889" i="376"/>
  <c r="AF876" i="376"/>
  <c r="AF873" i="376"/>
  <c r="AF860" i="376"/>
  <c r="AF856" i="376"/>
  <c r="AF852" i="376"/>
  <c r="AF841" i="376"/>
  <c r="AF829" i="376"/>
  <c r="AF827" i="376"/>
  <c r="AF817" i="376"/>
  <c r="AF810" i="376"/>
  <c r="AF809" i="376"/>
  <c r="AF789" i="376"/>
  <c r="AF766" i="376"/>
  <c r="AF765" i="376"/>
  <c r="AF761" i="376"/>
  <c r="AF743" i="376"/>
  <c r="AF740" i="376"/>
  <c r="AF721" i="376"/>
  <c r="AF708" i="376"/>
  <c r="AF701" i="376"/>
  <c r="AF683" i="376"/>
  <c r="AF664" i="376"/>
  <c r="AF656" i="376"/>
  <c r="AF651" i="376"/>
  <c r="AF643" i="376"/>
  <c r="AF637" i="376"/>
  <c r="AF636" i="376"/>
  <c r="AF633" i="376"/>
  <c r="AF613" i="376"/>
  <c r="AF566" i="376"/>
  <c r="AF563" i="376"/>
  <c r="AF559" i="376"/>
  <c r="AF541" i="376"/>
  <c r="AF539" i="376"/>
  <c r="AF535" i="376"/>
  <c r="AF522" i="376"/>
  <c r="AF463" i="376"/>
  <c r="AF461" i="376"/>
  <c r="AF453" i="376"/>
  <c r="AF443" i="376"/>
  <c r="AF438" i="376"/>
  <c r="AF437" i="376"/>
  <c r="AF418" i="376"/>
  <c r="AF413" i="376"/>
  <c r="AF394" i="376"/>
  <c r="AF345" i="376"/>
  <c r="AF334" i="376"/>
  <c r="AF326" i="376"/>
  <c r="AF280" i="376"/>
  <c r="AF273" i="376"/>
  <c r="AF272" i="376"/>
  <c r="AF261" i="376"/>
  <c r="AF260" i="376"/>
  <c r="AF259" i="376"/>
  <c r="AF230" i="376"/>
  <c r="AF221" i="376"/>
  <c r="AF214" i="376"/>
  <c r="AF212" i="376"/>
  <c r="AF206" i="376"/>
  <c r="AF192" i="376"/>
  <c r="AF186" i="376"/>
  <c r="AF177" i="376"/>
  <c r="AF172" i="376"/>
  <c r="AF162" i="376"/>
  <c r="AF156" i="376"/>
  <c r="AF154" i="376"/>
  <c r="AF152" i="376"/>
  <c r="AF119" i="376"/>
  <c r="AF116" i="376"/>
  <c r="AF101" i="376"/>
  <c r="AF66" i="376"/>
  <c r="AF34" i="376"/>
  <c r="AF29" i="376"/>
  <c r="AF25" i="376"/>
  <c r="AF24" i="376"/>
  <c r="AF7" i="376"/>
  <c r="AF434" i="377"/>
  <c r="AF414" i="377"/>
  <c r="AF398" i="377"/>
  <c r="AF383" i="377"/>
  <c r="AF381" i="377"/>
  <c r="AF380" i="377"/>
  <c r="AF379" i="377"/>
  <c r="AF371" i="377"/>
  <c r="AF367" i="377"/>
  <c r="AF341" i="377"/>
  <c r="AF328" i="377"/>
  <c r="AF306" i="377"/>
  <c r="AF293" i="377"/>
  <c r="AF282" i="377"/>
  <c r="AF261" i="377"/>
  <c r="AF243" i="377"/>
  <c r="AF236" i="377"/>
  <c r="AF235" i="377"/>
  <c r="AF222" i="377"/>
  <c r="AF221" i="377"/>
  <c r="AF210" i="377"/>
  <c r="AF205" i="377"/>
  <c r="AF200" i="377"/>
  <c r="AF190" i="377"/>
  <c r="AF182" i="377"/>
  <c r="AF171" i="377"/>
  <c r="AF163" i="377"/>
  <c r="AF155" i="377"/>
  <c r="AF145" i="377"/>
  <c r="AF138" i="377"/>
  <c r="AF134" i="377"/>
  <c r="AF120" i="377"/>
  <c r="AF109" i="377"/>
  <c r="AF107" i="377"/>
  <c r="AF99" i="377"/>
  <c r="AF94" i="377"/>
  <c r="AF73" i="377"/>
  <c r="AF70" i="377"/>
  <c r="AF67" i="377"/>
  <c r="AF52" i="377"/>
  <c r="AF51" i="377"/>
  <c r="AF18" i="377"/>
  <c r="AF15" i="377"/>
  <c r="AF14" i="377"/>
  <c r="AF12" i="377"/>
  <c r="AF1264" i="376"/>
  <c r="AF1261" i="376"/>
  <c r="AF1260" i="376"/>
  <c r="AF1255" i="376"/>
  <c r="AF1233" i="376"/>
  <c r="AF1224" i="376"/>
  <c r="AF1219" i="376"/>
  <c r="AF1217" i="376"/>
  <c r="AF1216" i="376"/>
  <c r="AF1213" i="376"/>
  <c r="AF1208" i="376"/>
  <c r="AF1207" i="376"/>
  <c r="AF1199" i="376"/>
  <c r="AF1195" i="376"/>
  <c r="AF1191" i="376"/>
  <c r="AF1189" i="376"/>
  <c r="AF1185" i="376"/>
  <c r="AF1175" i="376"/>
  <c r="AF1160" i="376"/>
  <c r="AF1157" i="376"/>
  <c r="AF1156" i="376"/>
  <c r="AF1151" i="376"/>
  <c r="AF1149" i="376"/>
  <c r="AF1148" i="376"/>
  <c r="AF1145" i="376"/>
  <c r="AF1141" i="376"/>
  <c r="AF1129" i="376"/>
  <c r="AF1125" i="376"/>
  <c r="AF1121" i="376"/>
  <c r="AF1117" i="376"/>
  <c r="AF1116" i="376"/>
  <c r="AF1113" i="376"/>
  <c r="AF1112" i="376"/>
  <c r="AF1111" i="376"/>
  <c r="AF1108" i="376"/>
  <c r="AF1107" i="376"/>
  <c r="AF1105" i="376"/>
  <c r="AF1100" i="376"/>
  <c r="AF1088" i="376"/>
  <c r="AF1085" i="376"/>
  <c r="AF1071" i="376"/>
  <c r="AF1067" i="376"/>
  <c r="AF1059" i="376"/>
  <c r="AF1057" i="376"/>
  <c r="AF1055" i="376"/>
  <c r="AF1052" i="376"/>
  <c r="AF1043" i="376"/>
  <c r="AF1040" i="376"/>
  <c r="AF1025" i="376"/>
  <c r="AF1023" i="376"/>
  <c r="AF1019" i="376"/>
  <c r="AF1016" i="376"/>
  <c r="AF1001" i="376"/>
  <c r="AF997" i="376"/>
  <c r="AF995" i="376"/>
  <c r="AF979" i="376"/>
  <c r="AF977" i="376"/>
  <c r="AF976" i="376"/>
  <c r="AF955" i="376"/>
  <c r="AF951" i="376"/>
  <c r="AF944" i="376"/>
  <c r="AF940" i="376"/>
  <c r="AF939" i="376"/>
  <c r="AF936" i="376"/>
  <c r="AF935" i="376"/>
  <c r="AF928" i="376"/>
  <c r="AF916" i="376"/>
  <c r="AF912" i="376"/>
  <c r="AF911" i="376"/>
  <c r="AF909" i="376"/>
  <c r="AF908" i="376"/>
  <c r="AF907" i="376"/>
  <c r="AF900" i="376"/>
  <c r="AF899" i="376"/>
  <c r="AF897" i="376"/>
  <c r="AF895" i="376"/>
  <c r="AF884" i="376"/>
  <c r="AF867" i="376"/>
  <c r="AF866" i="376"/>
  <c r="AF857" i="376"/>
  <c r="AF850" i="376"/>
  <c r="AF848" i="376"/>
  <c r="AF847" i="376"/>
  <c r="AF840" i="376"/>
  <c r="AF826" i="376"/>
  <c r="AF825" i="376"/>
  <c r="AF816" i="376"/>
  <c r="AF805" i="376"/>
  <c r="AF800" i="376"/>
  <c r="AF798" i="376"/>
  <c r="AF792" i="376"/>
  <c r="AF785" i="376"/>
  <c r="AF784" i="376"/>
  <c r="AF782" i="376"/>
  <c r="AF776" i="376"/>
  <c r="AF770" i="376"/>
  <c r="AF757" i="376"/>
  <c r="AF756" i="376"/>
  <c r="AF754" i="376"/>
  <c r="AF745" i="376"/>
  <c r="AF741" i="376"/>
  <c r="AF733" i="376"/>
  <c r="AF732" i="376"/>
  <c r="AF731" i="376"/>
  <c r="AF728" i="376"/>
  <c r="AF726" i="376"/>
  <c r="AF725" i="376"/>
  <c r="AF724" i="376"/>
  <c r="AF723" i="376"/>
  <c r="AF722" i="376"/>
  <c r="AF720" i="376"/>
  <c r="AF719" i="376"/>
  <c r="AF715" i="376"/>
  <c r="AF714" i="376"/>
  <c r="AF713" i="376"/>
  <c r="AF710" i="376"/>
  <c r="AF706" i="376"/>
  <c r="AF705" i="376"/>
  <c r="AF703" i="376"/>
  <c r="AF691" i="376"/>
  <c r="AF681" i="376"/>
  <c r="AF675" i="376"/>
  <c r="AF665" i="376"/>
  <c r="AF659" i="376"/>
  <c r="AF658" i="376"/>
  <c r="AF628" i="376"/>
  <c r="AF624" i="376"/>
  <c r="AF621" i="376"/>
  <c r="AF615" i="376"/>
  <c r="AF611" i="376"/>
  <c r="AF610" i="376"/>
  <c r="AF605" i="376"/>
  <c r="AF599" i="376"/>
  <c r="AF582" i="376"/>
  <c r="AF581" i="376"/>
  <c r="AF575" i="376"/>
  <c r="AF570" i="376"/>
  <c r="AF562" i="376"/>
  <c r="AF561" i="376"/>
  <c r="AF558" i="376"/>
  <c r="AF557" i="376"/>
  <c r="AF554" i="376"/>
  <c r="AF551" i="376"/>
  <c r="AF550" i="376"/>
  <c r="AF534" i="376"/>
  <c r="AF529" i="376"/>
  <c r="AF521" i="376"/>
  <c r="AF519" i="376"/>
  <c r="AF517" i="376"/>
  <c r="AF515" i="376"/>
  <c r="AF509" i="376"/>
  <c r="AF495" i="376"/>
  <c r="AF494" i="376"/>
  <c r="AF467" i="376"/>
  <c r="AF466" i="376"/>
  <c r="AF465" i="376"/>
  <c r="AF458" i="376"/>
  <c r="AF457" i="376"/>
  <c r="AF454" i="376"/>
  <c r="AF442" i="376"/>
  <c r="AF433" i="376"/>
  <c r="AF415" i="376"/>
  <c r="AF407" i="376"/>
  <c r="AF402" i="376"/>
  <c r="AF398" i="376"/>
  <c r="AF390" i="376"/>
  <c r="AF389" i="376"/>
  <c r="AF386" i="376"/>
  <c r="AF385" i="376"/>
  <c r="AF379" i="376"/>
  <c r="AF362" i="376"/>
  <c r="AF359" i="376"/>
  <c r="AF358" i="376"/>
  <c r="AF354" i="376"/>
  <c r="AF351" i="376"/>
  <c r="AF343" i="376"/>
  <c r="AF342" i="376"/>
  <c r="AF336" i="376"/>
  <c r="AF329" i="376"/>
  <c r="AF328" i="376"/>
  <c r="AF323" i="376"/>
  <c r="AF322" i="376"/>
  <c r="AF321" i="376"/>
  <c r="AF315" i="376"/>
  <c r="AF314" i="376"/>
  <c r="AF309" i="376"/>
  <c r="AF308" i="376"/>
  <c r="AF307" i="376"/>
  <c r="AF306" i="376"/>
  <c r="AF302" i="376"/>
  <c r="AF301" i="376"/>
  <c r="AF299" i="376"/>
  <c r="AF293" i="376"/>
  <c r="AF291" i="376"/>
  <c r="AF288" i="376"/>
  <c r="AF284" i="376"/>
  <c r="AF269" i="376"/>
  <c r="AF268" i="376"/>
  <c r="AF266" i="376"/>
  <c r="AF253" i="376"/>
  <c r="AF251" i="376"/>
  <c r="AF250" i="376"/>
  <c r="AF243" i="376"/>
  <c r="AF242" i="376"/>
  <c r="AF241" i="376"/>
  <c r="AF236" i="376"/>
  <c r="AF219" i="376"/>
  <c r="AF215" i="376"/>
  <c r="AF213" i="376"/>
  <c r="AF205" i="376"/>
  <c r="AF204" i="376"/>
  <c r="AF202" i="376"/>
  <c r="AF197" i="376"/>
  <c r="AF195" i="376"/>
  <c r="AF191" i="376"/>
  <c r="AF189" i="376"/>
  <c r="AF188" i="376"/>
  <c r="AF187" i="376"/>
  <c r="AF182" i="376"/>
  <c r="AF178" i="376"/>
  <c r="AF168" i="376"/>
  <c r="AF165" i="376"/>
  <c r="AF155" i="376"/>
  <c r="AF140" i="376"/>
  <c r="AF137" i="376"/>
  <c r="AF135" i="376"/>
  <c r="AF131" i="376"/>
  <c r="AF124" i="376"/>
  <c r="AF123" i="376"/>
  <c r="AF122" i="376"/>
  <c r="AF118" i="376"/>
  <c r="AF107" i="376"/>
  <c r="AF105" i="376"/>
  <c r="AF104" i="376"/>
  <c r="AF97" i="376"/>
  <c r="AF89" i="376"/>
  <c r="AF88" i="376"/>
  <c r="AF84" i="376"/>
  <c r="AF83" i="376"/>
  <c r="AF81" i="376"/>
  <c r="AF73" i="376"/>
  <c r="AF54" i="376"/>
  <c r="AF49" i="376"/>
  <c r="AF47" i="376"/>
  <c r="AF43" i="376"/>
  <c r="AF40" i="376"/>
  <c r="AF39" i="376"/>
  <c r="AF38" i="376"/>
  <c r="AF36" i="376"/>
  <c r="AF31" i="376"/>
  <c r="AF27" i="376"/>
  <c r="AF22" i="376"/>
  <c r="AF21" i="376"/>
  <c r="AF20" i="376"/>
  <c r="AF18" i="376"/>
  <c r="AF13" i="376"/>
  <c r="AF11" i="376"/>
  <c r="AF8" i="376"/>
  <c r="AF2" i="387"/>
  <c r="AF448" i="377"/>
  <c r="AF446" i="377"/>
  <c r="AF445" i="377"/>
  <c r="AF443" i="377"/>
  <c r="AF441" i="377"/>
  <c r="AF437" i="377"/>
  <c r="AF433" i="377"/>
  <c r="AF431" i="377"/>
  <c r="AF430" i="377"/>
  <c r="AF428" i="377"/>
  <c r="AF422" i="377"/>
  <c r="AF420" i="377"/>
  <c r="AF413" i="377"/>
  <c r="AF412" i="377"/>
  <c r="AF411" i="377"/>
  <c r="AF409" i="377"/>
  <c r="AF404" i="377"/>
  <c r="AF400" i="377"/>
  <c r="AF394" i="377"/>
  <c r="AF392" i="377"/>
  <c r="AF390" i="377"/>
  <c r="AF387" i="377"/>
  <c r="AF386" i="377"/>
  <c r="AF385" i="377"/>
  <c r="AF382" i="377"/>
  <c r="AF378" i="377"/>
  <c r="AF362" i="377"/>
  <c r="AF359" i="377"/>
  <c r="AF353" i="377"/>
  <c r="AF336" i="377"/>
  <c r="AF332" i="377"/>
  <c r="AF330" i="377"/>
  <c r="AF321" i="377"/>
  <c r="AF315" i="377"/>
  <c r="AF311" i="377"/>
  <c r="AF310" i="377"/>
  <c r="AF309" i="377"/>
  <c r="AF307" i="377"/>
  <c r="AF304" i="377"/>
  <c r="AF303" i="377"/>
  <c r="AF302" i="377"/>
  <c r="AF301" i="377"/>
  <c r="AF300" i="377"/>
  <c r="AF281" i="377"/>
  <c r="AF280" i="377"/>
  <c r="AF276" i="377"/>
  <c r="AF268" i="377"/>
  <c r="AF267" i="377"/>
  <c r="AF258" i="377"/>
  <c r="AF256" i="377"/>
  <c r="AF252" i="377"/>
  <c r="AF246" i="377"/>
  <c r="AF244" i="377"/>
  <c r="AF234" i="377"/>
  <c r="AF232" i="377"/>
  <c r="AF230" i="377"/>
  <c r="AF225" i="377"/>
  <c r="AF224" i="377"/>
  <c r="AF215" i="377"/>
  <c r="AF213" i="377"/>
  <c r="AF211" i="377"/>
  <c r="AF206" i="377"/>
  <c r="AF203" i="377"/>
  <c r="AF202" i="377"/>
  <c r="AF195" i="377"/>
  <c r="AF191" i="377"/>
  <c r="AF186" i="377"/>
  <c r="AF183" i="377"/>
  <c r="AF180" i="377"/>
  <c r="AF175" i="377"/>
  <c r="AF160" i="377"/>
  <c r="AF154" i="377"/>
  <c r="AF151" i="377"/>
  <c r="AF147" i="377"/>
  <c r="AF146" i="377"/>
  <c r="AF144" i="377"/>
  <c r="AF142" i="377"/>
  <c r="AF133" i="377"/>
  <c r="AF121" i="377"/>
  <c r="AF119" i="377"/>
  <c r="AF118" i="377"/>
  <c r="AF113" i="377"/>
  <c r="AF112" i="377"/>
  <c r="AF111" i="377"/>
  <c r="AF91" i="377"/>
  <c r="AF87" i="377"/>
  <c r="AF86" i="377"/>
  <c r="AF85" i="377"/>
  <c r="AF80" i="377"/>
  <c r="AF79" i="377"/>
  <c r="AF71" i="377"/>
  <c r="AF69" i="377"/>
  <c r="AF65" i="377"/>
  <c r="AF58" i="377"/>
  <c r="AF48" i="377"/>
  <c r="AF47" i="377"/>
  <c r="AF46" i="377"/>
  <c r="AF40" i="377"/>
  <c r="AF37" i="377"/>
  <c r="AF35" i="377"/>
  <c r="AF32" i="377"/>
  <c r="AF31" i="377"/>
  <c r="AF25" i="377"/>
  <c r="AF24" i="377"/>
  <c r="AF16" i="377"/>
  <c r="AF13" i="377"/>
  <c r="AF11" i="377"/>
  <c r="AF5" i="377"/>
  <c r="AF4" i="377"/>
  <c r="AF1269" i="376"/>
  <c r="AF1265" i="376"/>
  <c r="AF1258" i="376"/>
  <c r="AF1257" i="376"/>
  <c r="AF1256" i="376"/>
  <c r="AF1253" i="376"/>
  <c r="AF1252" i="376"/>
  <c r="AF1251" i="376"/>
  <c r="AF1249" i="376"/>
  <c r="AF1248" i="376"/>
  <c r="AF1247" i="376"/>
  <c r="AF1243" i="376"/>
  <c r="AF1241" i="376"/>
  <c r="AF1240" i="376"/>
  <c r="AF1237" i="376"/>
  <c r="AF1236" i="376"/>
  <c r="AF1232" i="376"/>
  <c r="AF1231" i="376"/>
  <c r="AF1227" i="376"/>
  <c r="AF1225" i="376"/>
  <c r="AF1220" i="376"/>
  <c r="AF1209" i="376"/>
  <c r="AF1204" i="376"/>
  <c r="AF1203" i="376"/>
  <c r="AF1197" i="376"/>
  <c r="AF1196" i="376"/>
  <c r="AF1193" i="376"/>
  <c r="AF1192" i="376"/>
  <c r="AF1188" i="376"/>
  <c r="AF1184" i="376"/>
  <c r="AF1183" i="376"/>
  <c r="AF1181" i="376"/>
  <c r="AF1180" i="376"/>
  <c r="AF1176" i="376"/>
  <c r="AF1172" i="376"/>
  <c r="AF1171" i="376"/>
  <c r="AF1169" i="376"/>
  <c r="AF1168" i="376"/>
  <c r="AF1167" i="376"/>
  <c r="AF1165" i="376"/>
  <c r="AF1164" i="376"/>
  <c r="AF1163" i="376"/>
  <c r="AF1161" i="376"/>
  <c r="AF1159" i="376"/>
  <c r="AF1153" i="376"/>
  <c r="AF1144" i="376"/>
  <c r="AF1143" i="376"/>
  <c r="AF1139" i="376"/>
  <c r="AF1137" i="376"/>
  <c r="AF1136" i="376"/>
  <c r="AF1135" i="376"/>
  <c r="AF1133" i="376"/>
  <c r="AF1132" i="376"/>
  <c r="AF1131" i="376"/>
  <c r="AF1123" i="376"/>
  <c r="AF1120" i="376"/>
  <c r="AF1119" i="376"/>
  <c r="AF1115" i="376"/>
  <c r="AF1109" i="376"/>
  <c r="AF1103" i="376"/>
  <c r="AF1101" i="376"/>
  <c r="AF1099" i="376"/>
  <c r="AF1097" i="376"/>
  <c r="AF1096" i="376"/>
  <c r="AF1095" i="376"/>
  <c r="AF1093" i="376"/>
  <c r="AF1092" i="376"/>
  <c r="AF1091" i="376"/>
  <c r="AF1089" i="376"/>
  <c r="AF1087" i="376"/>
  <c r="AF1083" i="376"/>
  <c r="AF1080" i="376"/>
  <c r="AF1079" i="376"/>
  <c r="AF1072" i="376"/>
  <c r="AF1069" i="376"/>
  <c r="AF1065" i="376"/>
  <c r="AF1064" i="376"/>
  <c r="AF1061" i="376"/>
  <c r="AF1056" i="376"/>
  <c r="AF1053" i="376"/>
  <c r="AF1049" i="376"/>
  <c r="AF1048" i="376"/>
  <c r="AF1047" i="376"/>
  <c r="AF1045" i="376"/>
  <c r="AF1044" i="376"/>
  <c r="AF1041" i="376"/>
  <c r="AF1039" i="376"/>
  <c r="AF1037" i="376"/>
  <c r="AF1036" i="376"/>
  <c r="AF1035" i="376"/>
  <c r="AF1032" i="376"/>
  <c r="AF1031" i="376"/>
  <c r="AF1029" i="376"/>
  <c r="AF1028" i="376"/>
  <c r="AF1024" i="376"/>
  <c r="AF1021" i="376"/>
  <c r="AF1020" i="376"/>
  <c r="AF1017" i="376"/>
  <c r="AF1015" i="376"/>
  <c r="AF1012" i="376"/>
  <c r="AF1009" i="376"/>
  <c r="AF1008" i="376"/>
  <c r="AF1007" i="376"/>
  <c r="AF1005" i="376"/>
  <c r="AF1004" i="376"/>
  <c r="AF1000" i="376"/>
  <c r="AF996" i="376"/>
  <c r="AF993" i="376"/>
  <c r="AF991" i="376"/>
  <c r="AF989" i="376"/>
  <c r="AF988" i="376"/>
  <c r="AF981" i="376"/>
  <c r="AF980" i="376"/>
  <c r="AF975" i="376"/>
  <c r="AF973" i="376"/>
  <c r="AF971" i="376"/>
  <c r="AF968" i="376"/>
  <c r="AF967" i="376"/>
  <c r="AF965" i="376"/>
  <c r="AF964" i="376"/>
  <c r="AF963" i="376"/>
  <c r="AF961" i="376"/>
  <c r="AF960" i="376"/>
  <c r="AF957" i="376"/>
  <c r="AF956" i="376"/>
  <c r="AF953" i="376"/>
  <c r="AF952" i="376"/>
  <c r="AF949" i="376"/>
  <c r="AF948" i="376"/>
  <c r="AF947" i="376"/>
  <c r="AF945" i="376"/>
  <c r="AF943" i="376"/>
  <c r="AF941" i="376"/>
  <c r="AF937" i="376"/>
  <c r="AF933" i="376"/>
  <c r="AF931" i="376"/>
  <c r="AF927" i="376"/>
  <c r="AF925" i="376"/>
  <c r="AF924" i="376"/>
  <c r="AF921" i="376"/>
  <c r="AF920" i="376"/>
  <c r="AF919" i="376"/>
  <c r="AF917" i="376"/>
  <c r="AF915" i="376"/>
  <c r="AF913" i="376"/>
  <c r="AF905" i="376"/>
  <c r="AF903" i="376"/>
  <c r="AF901" i="376"/>
  <c r="AF893" i="376"/>
  <c r="AF891" i="376"/>
  <c r="AF888" i="376"/>
  <c r="AF887" i="376"/>
  <c r="AF885" i="376"/>
  <c r="AF882" i="376"/>
  <c r="AF881" i="376"/>
  <c r="AF880" i="376"/>
  <c r="AF879" i="376"/>
  <c r="AF878" i="376"/>
  <c r="AF875" i="376"/>
  <c r="AF874" i="376"/>
  <c r="AF872" i="376"/>
  <c r="AF871" i="376"/>
  <c r="AF865" i="376"/>
  <c r="AF864" i="376"/>
  <c r="AF863" i="376"/>
  <c r="AF861" i="376"/>
  <c r="AF859" i="376"/>
  <c r="AF855" i="376"/>
  <c r="AF854" i="376"/>
  <c r="AF849" i="376"/>
  <c r="AF845" i="376"/>
  <c r="AF843" i="376"/>
  <c r="AF842" i="376"/>
  <c r="AF839" i="376"/>
  <c r="AF837" i="376"/>
  <c r="AF833" i="376"/>
  <c r="AF832" i="376"/>
  <c r="AF824" i="376"/>
  <c r="AF823" i="376"/>
  <c r="AF820" i="376"/>
  <c r="AF819" i="376"/>
  <c r="AF818" i="376"/>
  <c r="AF815" i="376"/>
  <c r="AF812" i="376"/>
  <c r="AF807" i="376"/>
  <c r="AF804" i="376"/>
  <c r="AF802" i="376"/>
  <c r="AF801" i="376"/>
  <c r="AF799" i="376"/>
  <c r="AF797" i="376"/>
  <c r="AF795" i="376"/>
  <c r="AF794" i="376"/>
  <c r="AF793" i="376"/>
  <c r="AF791" i="376"/>
  <c r="AF788" i="376"/>
  <c r="AF787" i="376"/>
  <c r="AF786" i="376"/>
  <c r="AF783" i="376"/>
  <c r="AF781" i="376"/>
  <c r="AF780" i="376"/>
  <c r="AF779" i="376"/>
  <c r="AF777" i="376"/>
  <c r="AF775" i="376"/>
  <c r="AF774" i="376"/>
  <c r="AF773" i="376"/>
  <c r="AF772" i="376"/>
  <c r="AF769" i="376"/>
  <c r="AF764" i="376"/>
  <c r="AF763" i="376"/>
  <c r="AF762" i="376"/>
  <c r="AF760" i="376"/>
  <c r="AF752" i="376"/>
  <c r="AF751" i="376"/>
  <c r="AF749" i="376"/>
  <c r="AF748" i="376"/>
  <c r="AF746" i="376"/>
  <c r="AF744" i="376"/>
  <c r="AF739" i="376"/>
  <c r="AF738" i="376"/>
  <c r="AF737" i="376"/>
  <c r="AF736" i="376"/>
  <c r="AF727" i="376"/>
  <c r="AF718" i="376"/>
  <c r="AF717" i="376"/>
  <c r="AF716" i="376"/>
  <c r="AF712" i="376"/>
  <c r="AF711" i="376"/>
  <c r="AF709" i="376"/>
  <c r="AF704" i="376"/>
  <c r="AF699" i="376"/>
  <c r="AF696" i="376"/>
  <c r="AF695" i="376"/>
  <c r="AF693" i="376"/>
  <c r="AF692" i="376"/>
  <c r="AF689" i="376"/>
  <c r="AF688" i="376"/>
  <c r="AF687" i="376"/>
  <c r="AF686" i="376"/>
  <c r="AF685" i="376"/>
  <c r="AF684" i="376"/>
  <c r="AF682" i="376"/>
  <c r="AF680" i="376"/>
  <c r="AF679" i="376"/>
  <c r="AF677" i="376"/>
  <c r="AF673" i="376"/>
  <c r="AF671" i="376"/>
  <c r="AF669" i="376"/>
  <c r="AF668" i="376"/>
  <c r="AF667" i="376"/>
  <c r="AF663" i="376"/>
  <c r="AF662" i="376"/>
  <c r="AF661" i="376"/>
  <c r="AF660" i="376"/>
  <c r="AF653" i="376"/>
  <c r="AF649" i="376"/>
  <c r="AF648" i="376"/>
  <c r="AF647" i="376"/>
  <c r="AF645" i="376"/>
  <c r="AF642" i="376"/>
  <c r="AF639" i="376"/>
  <c r="AF638" i="376"/>
  <c r="AF631" i="376"/>
  <c r="AF629" i="376"/>
  <c r="AF627" i="376"/>
  <c r="AF625" i="376"/>
  <c r="AF620" i="376"/>
  <c r="AF619" i="376"/>
  <c r="AF609" i="376"/>
  <c r="AF606" i="376"/>
  <c r="AF603" i="376"/>
  <c r="AF602" i="376"/>
  <c r="AF601" i="376"/>
  <c r="AF600" i="376"/>
  <c r="AF598" i="376"/>
  <c r="AF597" i="376"/>
  <c r="AF596" i="376"/>
  <c r="AF595" i="376"/>
  <c r="AF594" i="376"/>
  <c r="AF593" i="376"/>
  <c r="AF591" i="376"/>
  <c r="AF590" i="376"/>
  <c r="AF589" i="376"/>
  <c r="AF588" i="376"/>
  <c r="AF587" i="376"/>
  <c r="AF579" i="376"/>
  <c r="AF578" i="376"/>
  <c r="AF577" i="376"/>
  <c r="AF574" i="376"/>
  <c r="AF572" i="376"/>
  <c r="AF571" i="376"/>
  <c r="AF569" i="376"/>
  <c r="AF567" i="376"/>
  <c r="AF565" i="376"/>
  <c r="AF555" i="376"/>
  <c r="AF553" i="376"/>
  <c r="AF547" i="376"/>
  <c r="AF543" i="376"/>
  <c r="AF542" i="376"/>
  <c r="AF538" i="376"/>
  <c r="AF537" i="376"/>
  <c r="AF531" i="376"/>
  <c r="AF527" i="376"/>
  <c r="AF526" i="376"/>
  <c r="AF525" i="376"/>
  <c r="AF523" i="376"/>
  <c r="AF518" i="376"/>
  <c r="AF514" i="376"/>
  <c r="AF511" i="376"/>
  <c r="AF510" i="376"/>
  <c r="AF507" i="376"/>
  <c r="AF506" i="376"/>
  <c r="AF505" i="376"/>
  <c r="AF503" i="376"/>
  <c r="AF499" i="376"/>
  <c r="AF498" i="376"/>
  <c r="AF497" i="376"/>
  <c r="AF490" i="376"/>
  <c r="AF489" i="376"/>
  <c r="AF487" i="376"/>
  <c r="AF485" i="376"/>
  <c r="AF483" i="376"/>
  <c r="AF482" i="376"/>
  <c r="AF481" i="376"/>
  <c r="AF475" i="376"/>
  <c r="AF474" i="376"/>
  <c r="AF471" i="376"/>
  <c r="AF470" i="376"/>
  <c r="AF459" i="376"/>
  <c r="AF455" i="376"/>
  <c r="AF449" i="376"/>
  <c r="AF447" i="376"/>
  <c r="AF446" i="376"/>
  <c r="AF445" i="376"/>
  <c r="AF439" i="376"/>
  <c r="AF435" i="376"/>
  <c r="AF434" i="376"/>
  <c r="AF431" i="376"/>
  <c r="AF430" i="376"/>
  <c r="AF425" i="376"/>
  <c r="AF423" i="376"/>
  <c r="AF419" i="376"/>
  <c r="AF414" i="376"/>
  <c r="AF411" i="376"/>
  <c r="AF410" i="376"/>
  <c r="AF405" i="376"/>
  <c r="AF403" i="376"/>
  <c r="AF401" i="376"/>
  <c r="AF399" i="376"/>
  <c r="AF395" i="376"/>
  <c r="AF391" i="376"/>
  <c r="AF387" i="376"/>
  <c r="AF383" i="376"/>
  <c r="AF382" i="376"/>
  <c r="AF375" i="376"/>
  <c r="AF373" i="376"/>
  <c r="AF371" i="376"/>
  <c r="AF370" i="376"/>
  <c r="AF369" i="376"/>
  <c r="AF367" i="376"/>
  <c r="AF366" i="376"/>
  <c r="AF363" i="376"/>
  <c r="AF361" i="376"/>
  <c r="AF357" i="376"/>
  <c r="AF355" i="376"/>
  <c r="AF347" i="376"/>
  <c r="AF346" i="376"/>
  <c r="AF339" i="376"/>
  <c r="AF338" i="376"/>
  <c r="AF335" i="376"/>
  <c r="AF333" i="376"/>
  <c r="AF332" i="376"/>
  <c r="AF331" i="376"/>
  <c r="AF330" i="376"/>
  <c r="AF327" i="376"/>
  <c r="AF325" i="376"/>
  <c r="AF319" i="376"/>
  <c r="AF317" i="376"/>
  <c r="AF313" i="376"/>
  <c r="AF312" i="376"/>
  <c r="AF311" i="376"/>
  <c r="AF310" i="376"/>
  <c r="AF303" i="376"/>
  <c r="AF297" i="376"/>
  <c r="AF295" i="376"/>
  <c r="AF287" i="376"/>
  <c r="AF286" i="376"/>
  <c r="AF285" i="376"/>
  <c r="AF283" i="376"/>
  <c r="AF282" i="376"/>
  <c r="AF281" i="376"/>
  <c r="AF279" i="376"/>
  <c r="AF278" i="376"/>
  <c r="AF274" i="376"/>
  <c r="AF271" i="376"/>
  <c r="AF265" i="376"/>
  <c r="AF264" i="376"/>
  <c r="AF263" i="376"/>
  <c r="AF258" i="376"/>
  <c r="AF254" i="376"/>
  <c r="AF252" i="376"/>
  <c r="AF248" i="376"/>
  <c r="AF246" i="376"/>
  <c r="AF245" i="376"/>
  <c r="AF240" i="376"/>
  <c r="AF239" i="376"/>
  <c r="AF238" i="376"/>
  <c r="AF237" i="376"/>
  <c r="AF235" i="376"/>
  <c r="AF234" i="376"/>
  <c r="AF233" i="376"/>
  <c r="AF232" i="376"/>
  <c r="AF227" i="376"/>
  <c r="AF226" i="376"/>
  <c r="AF225" i="376"/>
  <c r="AF224" i="376"/>
  <c r="AF223" i="376"/>
  <c r="AF218" i="376"/>
  <c r="AF217" i="376"/>
  <c r="AF216" i="376"/>
  <c r="AF211" i="376"/>
  <c r="AF210" i="376"/>
  <c r="AF208" i="376"/>
  <c r="AF203" i="376"/>
  <c r="AF200" i="376"/>
  <c r="AF199" i="376"/>
  <c r="AF198" i="376"/>
  <c r="AF190" i="376"/>
  <c r="AF184" i="376"/>
  <c r="AF183" i="376"/>
  <c r="AF181" i="376"/>
  <c r="AF179" i="376"/>
  <c r="AF175" i="376"/>
  <c r="AF174" i="376"/>
  <c r="AF173" i="376"/>
  <c r="AF171" i="376"/>
  <c r="AF170" i="376"/>
  <c r="AF169" i="376"/>
  <c r="AF167" i="376"/>
  <c r="AF163" i="376"/>
  <c r="AF161" i="376"/>
  <c r="AF160" i="376"/>
  <c r="AF159" i="376"/>
  <c r="AF158" i="376"/>
  <c r="AF153" i="376"/>
  <c r="AF149" i="376"/>
  <c r="AF147" i="376"/>
  <c r="AF146" i="376"/>
  <c r="AF145" i="376"/>
  <c r="AF144" i="376"/>
  <c r="AF143" i="376"/>
  <c r="AF142" i="376"/>
  <c r="AF141" i="376"/>
  <c r="AF139" i="376"/>
  <c r="AF138" i="376"/>
  <c r="AF136" i="376"/>
  <c r="AF134" i="376"/>
  <c r="AF133" i="376"/>
  <c r="AF132" i="376"/>
  <c r="AF130" i="376"/>
  <c r="AF129" i="376"/>
  <c r="AF128" i="376"/>
  <c r="AF127" i="376"/>
  <c r="AF126" i="376"/>
  <c r="AF121" i="376"/>
  <c r="AF120" i="376"/>
  <c r="AF117" i="376"/>
  <c r="AF115" i="376"/>
  <c r="AF114" i="376"/>
  <c r="AF113" i="376"/>
  <c r="AF112" i="376"/>
  <c r="AF111" i="376"/>
  <c r="AF110" i="376"/>
  <c r="AF106" i="376"/>
  <c r="AF103" i="376"/>
  <c r="AF102" i="376"/>
  <c r="AF100" i="376"/>
  <c r="AF99" i="376"/>
  <c r="AF95" i="376"/>
  <c r="AF94" i="376"/>
  <c r="AF93" i="376"/>
  <c r="AF92" i="376"/>
  <c r="AF91" i="376"/>
  <c r="AF90" i="376"/>
  <c r="AF87" i="376"/>
  <c r="AF86" i="376"/>
  <c r="AF85" i="376"/>
  <c r="AF82" i="376"/>
  <c r="AF80" i="376"/>
  <c r="AF79" i="376"/>
  <c r="AF78" i="376"/>
  <c r="AF77" i="376"/>
  <c r="AF76" i="376"/>
  <c r="AF75" i="376"/>
  <c r="AF71" i="376"/>
  <c r="AF70" i="376"/>
  <c r="AF69" i="376"/>
  <c r="AF68" i="376"/>
  <c r="AF64" i="376"/>
  <c r="AF63" i="376"/>
  <c r="AF62" i="376"/>
  <c r="AF61" i="376"/>
  <c r="AF59" i="376"/>
  <c r="AF58" i="376"/>
  <c r="AF57" i="376"/>
  <c r="AF55" i="376"/>
  <c r="AF53" i="376"/>
  <c r="AF51" i="376"/>
  <c r="AF50" i="376"/>
  <c r="AF48" i="376"/>
  <c r="AF46" i="376"/>
  <c r="AF45" i="376"/>
  <c r="AF44" i="376"/>
  <c r="AF42" i="376"/>
  <c r="AF37" i="376"/>
  <c r="AF35" i="376"/>
  <c r="AF33" i="376"/>
  <c r="AF32" i="376"/>
  <c r="AF30" i="376"/>
  <c r="AF26" i="376"/>
  <c r="AF23" i="376"/>
  <c r="AF19" i="376"/>
  <c r="AF17" i="376"/>
  <c r="AF15" i="376"/>
  <c r="AF14" i="376"/>
  <c r="AF12" i="376"/>
  <c r="AF9" i="376"/>
  <c r="AF6" i="376"/>
  <c r="AF5" i="376"/>
  <c r="AF3" i="376"/>
  <c r="AF450" i="377"/>
  <c r="AF449" i="377"/>
  <c r="AF447" i="377"/>
  <c r="AF442" i="377"/>
  <c r="AF439" i="377"/>
  <c r="AF438" i="377"/>
  <c r="AF435" i="377"/>
  <c r="AF432" i="377"/>
  <c r="AF425" i="377"/>
  <c r="AF424" i="377"/>
  <c r="AF423" i="377"/>
  <c r="AF421" i="377"/>
  <c r="AF418" i="377"/>
  <c r="AF417" i="377"/>
  <c r="AF416" i="377"/>
  <c r="AF410" i="377"/>
  <c r="AF408" i="377"/>
  <c r="AF407" i="377"/>
  <c r="AF406" i="377"/>
  <c r="AF403" i="377"/>
  <c r="AF402" i="377"/>
  <c r="AF399" i="377"/>
  <c r="AF397" i="377"/>
  <c r="AF396" i="377"/>
  <c r="AF393" i="377"/>
  <c r="AF391" i="377"/>
  <c r="AF388" i="377"/>
  <c r="AF384" i="377"/>
  <c r="AF377" i="377"/>
  <c r="AF376" i="377"/>
  <c r="AF375" i="377"/>
  <c r="AF374" i="377"/>
  <c r="AF373" i="377"/>
  <c r="AF372" i="377"/>
  <c r="AF370" i="377"/>
  <c r="AF369" i="377"/>
  <c r="AF368" i="377"/>
  <c r="AF366" i="377"/>
  <c r="AF364" i="377"/>
  <c r="AF363" i="377"/>
  <c r="AF361" i="377"/>
  <c r="AF360" i="377"/>
  <c r="AF358" i="377"/>
  <c r="AF357" i="377"/>
  <c r="AF356" i="377"/>
  <c r="AF355" i="377"/>
  <c r="AF354" i="377"/>
  <c r="AF351" i="377"/>
  <c r="AF349" i="377"/>
  <c r="AF347" i="377"/>
  <c r="AF346" i="377"/>
  <c r="AF345" i="377"/>
  <c r="AF343" i="377"/>
  <c r="AF342" i="377"/>
  <c r="AF340" i="377"/>
  <c r="AF339" i="377"/>
  <c r="AF333" i="377"/>
  <c r="AF331" i="377"/>
  <c r="AF329" i="377"/>
  <c r="AF326" i="377"/>
  <c r="AF324" i="377"/>
  <c r="AF323" i="377"/>
  <c r="AF322" i="377"/>
  <c r="AF320" i="377"/>
  <c r="AF319" i="377"/>
  <c r="AF318" i="377"/>
  <c r="AF317" i="377"/>
  <c r="AF316" i="377"/>
  <c r="AF314" i="377"/>
  <c r="AF313" i="377"/>
  <c r="AF308" i="377"/>
  <c r="AF305" i="377"/>
  <c r="AF299" i="377"/>
  <c r="AF298" i="377"/>
  <c r="AF297" i="377"/>
  <c r="AF296" i="377"/>
  <c r="AF295" i="377"/>
  <c r="AF292" i="377"/>
  <c r="AF291" i="377"/>
  <c r="AF289" i="377"/>
  <c r="AF287" i="377"/>
  <c r="AF286" i="377"/>
  <c r="AF285" i="377"/>
  <c r="AF284" i="377"/>
  <c r="AF283" i="377"/>
  <c r="AF275" i="377"/>
  <c r="AF274" i="377"/>
  <c r="AF272" i="377"/>
  <c r="AF271" i="377"/>
  <c r="AF270" i="377"/>
  <c r="AF269" i="377"/>
  <c r="AF266" i="377"/>
  <c r="AF265" i="377"/>
  <c r="AF263" i="377"/>
  <c r="AF262" i="377"/>
  <c r="AF260" i="377"/>
  <c r="AF259" i="377"/>
  <c r="AF255" i="377"/>
  <c r="AF254" i="377"/>
  <c r="AF253" i="377"/>
  <c r="AF251" i="377"/>
  <c r="AF250" i="377"/>
  <c r="AF249" i="377"/>
  <c r="AF248" i="377"/>
  <c r="AF247" i="377"/>
  <c r="AF245" i="377"/>
  <c r="AF241" i="377"/>
  <c r="AF239" i="377"/>
  <c r="AF238" i="377"/>
  <c r="AF231" i="377"/>
  <c r="AF228" i="377"/>
  <c r="AF227" i="377"/>
  <c r="AF226" i="377"/>
  <c r="AF220" i="377"/>
  <c r="AF219" i="377"/>
  <c r="AF217" i="377"/>
  <c r="AF212" i="377"/>
  <c r="AF209" i="377"/>
  <c r="AF207" i="377"/>
  <c r="AF204" i="377"/>
  <c r="AF199" i="377"/>
  <c r="AF198" i="377"/>
  <c r="AF197" i="377"/>
  <c r="AF196" i="377"/>
  <c r="AF192" i="377"/>
  <c r="AF189" i="377"/>
  <c r="AF188" i="377"/>
  <c r="AF187" i="377"/>
  <c r="AF185" i="377"/>
  <c r="AF184" i="377"/>
  <c r="AF181" i="377"/>
  <c r="AF179" i="377"/>
  <c r="AF178" i="377"/>
  <c r="AF176" i="377"/>
  <c r="AF174" i="377"/>
  <c r="AF173" i="377"/>
  <c r="AF172" i="377"/>
  <c r="AF170" i="377"/>
  <c r="AF169" i="377"/>
  <c r="AF167" i="377"/>
  <c r="AF165" i="377"/>
  <c r="AF164" i="377"/>
  <c r="AF162" i="377"/>
  <c r="AF159" i="377"/>
  <c r="AF158" i="377"/>
  <c r="AF156" i="377"/>
  <c r="AF152" i="377"/>
  <c r="AF150" i="377"/>
  <c r="AF149" i="377"/>
  <c r="AF148" i="377"/>
  <c r="AF141" i="377"/>
  <c r="AF137" i="377"/>
  <c r="AF136" i="377"/>
  <c r="AF135" i="377"/>
  <c r="AF132" i="377"/>
  <c r="AF131" i="377"/>
  <c r="AF130" i="377"/>
  <c r="AF128" i="377"/>
  <c r="AF126" i="377"/>
  <c r="AF125" i="377"/>
  <c r="AF124" i="377"/>
  <c r="AF123" i="377"/>
  <c r="AF117" i="377"/>
  <c r="AF116" i="377"/>
  <c r="AF115" i="377"/>
  <c r="AF114" i="377"/>
  <c r="AF110" i="377"/>
  <c r="AF108" i="377"/>
  <c r="AF106" i="377"/>
  <c r="AF103" i="377"/>
  <c r="AF102" i="377"/>
  <c r="AF101" i="377"/>
  <c r="AF100" i="377"/>
  <c r="AF98" i="377"/>
  <c r="AF97" i="377"/>
  <c r="AF96" i="377"/>
  <c r="AF93" i="377"/>
  <c r="AF92" i="377"/>
  <c r="AF89" i="377"/>
  <c r="AF84" i="377"/>
  <c r="AF77" i="377"/>
  <c r="AF76" i="377"/>
  <c r="AF75" i="377"/>
  <c r="AF74" i="377"/>
  <c r="AF68" i="377"/>
  <c r="AF66" i="377"/>
  <c r="AF64" i="377"/>
  <c r="AF63" i="377"/>
  <c r="AF62" i="377"/>
  <c r="AF61" i="377"/>
  <c r="AF60" i="377"/>
  <c r="AF59" i="377"/>
  <c r="AF56" i="377"/>
  <c r="AF55" i="377"/>
  <c r="AF54" i="377"/>
  <c r="AF53" i="377"/>
  <c r="AF50" i="377"/>
  <c r="AF49" i="377"/>
  <c r="AF44" i="377"/>
  <c r="AF43" i="377"/>
  <c r="AF42" i="377"/>
  <c r="AF41" i="377"/>
  <c r="AF39" i="377"/>
  <c r="AF38" i="377"/>
  <c r="AF36" i="377"/>
  <c r="AF34" i="377"/>
  <c r="AF30" i="377"/>
  <c r="AF29" i="377"/>
  <c r="AF28" i="377"/>
  <c r="AF27" i="377"/>
  <c r="AF26" i="377"/>
  <c r="AF23" i="377"/>
  <c r="AF22" i="377"/>
  <c r="AF20" i="377"/>
  <c r="AF17" i="377"/>
  <c r="AF10" i="377"/>
  <c r="AF8" i="377"/>
  <c r="AF3" i="377"/>
  <c r="AF1235" i="376"/>
  <c r="AF1200" i="376"/>
  <c r="AF1155" i="376"/>
  <c r="AF1051" i="376"/>
  <c r="AF959" i="376"/>
  <c r="AF932" i="376"/>
  <c r="AF892" i="376"/>
  <c r="AF796" i="376"/>
  <c r="AF768" i="376"/>
  <c r="AF735" i="376"/>
  <c r="AF549" i="376"/>
  <c r="AF427" i="376"/>
  <c r="AF378" i="376"/>
  <c r="AF164" i="376"/>
  <c r="AF74" i="376"/>
  <c r="AF72" i="377"/>
  <c r="AF88" i="377"/>
  <c r="AF90" i="377"/>
  <c r="AF143" i="377"/>
  <c r="AF157" i="377"/>
  <c r="AF337" i="377"/>
  <c r="AD282" i="380"/>
  <c r="AD121" i="380"/>
  <c r="AD270" i="380"/>
  <c r="AD303" i="380"/>
  <c r="AD137" i="380"/>
  <c r="AD291" i="380"/>
  <c r="AC402" i="374"/>
  <c r="AC90" i="374"/>
  <c r="AC330" i="374"/>
  <c r="AC414" i="374"/>
  <c r="AC114" i="374"/>
  <c r="AC126" i="374"/>
  <c r="AC54" i="374"/>
  <c r="AC438" i="374"/>
  <c r="AD286" i="380"/>
  <c r="AD276" i="380"/>
  <c r="AD272" i="380"/>
  <c r="AD244" i="380"/>
  <c r="AD239" i="380"/>
  <c r="AD225" i="380"/>
  <c r="AD210" i="380"/>
  <c r="AD209" i="380"/>
  <c r="AD204" i="380"/>
  <c r="AD201" i="380"/>
  <c r="AD199" i="380"/>
  <c r="AD195" i="380"/>
  <c r="AD168" i="380"/>
  <c r="AD160" i="380"/>
  <c r="AD149" i="380"/>
  <c r="AD139" i="380"/>
  <c r="AD102" i="380"/>
  <c r="AD83" i="380"/>
  <c r="AD290" i="380"/>
  <c r="AD285" i="380"/>
  <c r="AD279" i="380"/>
  <c r="AD269" i="380"/>
  <c r="AD254" i="380"/>
  <c r="AD241" i="380"/>
  <c r="AD220" i="380"/>
  <c r="AD205" i="380"/>
  <c r="AD202" i="380"/>
  <c r="AD197" i="380"/>
  <c r="AD188" i="380"/>
  <c r="AD187" i="380"/>
  <c r="AD184" i="380"/>
  <c r="AD170" i="380"/>
  <c r="AD167" i="380"/>
  <c r="AD158" i="380"/>
  <c r="AD116" i="380"/>
  <c r="AD114" i="380"/>
  <c r="AD96" i="380"/>
  <c r="AD95" i="380"/>
  <c r="AD92" i="380"/>
  <c r="AD84" i="380"/>
  <c r="AD82" i="380"/>
  <c r="AD65" i="380"/>
  <c r="AD64" i="380"/>
  <c r="AD54" i="380"/>
  <c r="AD31" i="380"/>
  <c r="AD9" i="380"/>
  <c r="AD304" i="380"/>
  <c r="AD298" i="380"/>
  <c r="AD296" i="380"/>
  <c r="AD295" i="380"/>
  <c r="AD294" i="380"/>
  <c r="AD292" i="380"/>
  <c r="AD289" i="380"/>
  <c r="AD287" i="380"/>
  <c r="AD281" i="380"/>
  <c r="AD273" i="380"/>
  <c r="AD260" i="380"/>
  <c r="AD259" i="380"/>
  <c r="AD256" i="380"/>
  <c r="AD253" i="380"/>
  <c r="AD250" i="380"/>
  <c r="AD247" i="380"/>
  <c r="AD233" i="380"/>
  <c r="AD231" i="380"/>
  <c r="AD227" i="380"/>
  <c r="AD221" i="380"/>
  <c r="AD216" i="380"/>
  <c r="AD214" i="380"/>
  <c r="AD212" i="380"/>
  <c r="AD208" i="380"/>
  <c r="AD206" i="380"/>
  <c r="AD182" i="380"/>
  <c r="AD180" i="380"/>
  <c r="AD179" i="380"/>
  <c r="AD178" i="380"/>
  <c r="AD177" i="380"/>
  <c r="AD174" i="380"/>
  <c r="AD171" i="380"/>
  <c r="AD166" i="380"/>
  <c r="AD165" i="380"/>
  <c r="AD159" i="380"/>
  <c r="AD156" i="380"/>
  <c r="AD155" i="380"/>
  <c r="AD153" i="380"/>
  <c r="AD151" i="380"/>
  <c r="AD144" i="380"/>
  <c r="AD128" i="380"/>
  <c r="AD117" i="380"/>
  <c r="AD115" i="380"/>
  <c r="AD105" i="380"/>
  <c r="AD97" i="380"/>
  <c r="AD91" i="380"/>
  <c r="AD87" i="380"/>
  <c r="AD85" i="380"/>
  <c r="AD80" i="380"/>
  <c r="AD70" i="380"/>
  <c r="AD60" i="380"/>
  <c r="AD59" i="380"/>
  <c r="AD55" i="380"/>
  <c r="AD49" i="380"/>
  <c r="AD44" i="380"/>
  <c r="AD42" i="380"/>
  <c r="AD39" i="380"/>
  <c r="AD36" i="380"/>
  <c r="AD33" i="380"/>
  <c r="AD30" i="380"/>
  <c r="AD29" i="380"/>
  <c r="AD12" i="380"/>
  <c r="AD4" i="388"/>
  <c r="AD297" i="380"/>
  <c r="AD293" i="380"/>
  <c r="AD288" i="380"/>
  <c r="AD284" i="380"/>
  <c r="AD283" i="380"/>
  <c r="AD280" i="380"/>
  <c r="AD278" i="380"/>
  <c r="AD275" i="380"/>
  <c r="AD271" i="380"/>
  <c r="AD268" i="380"/>
  <c r="AD267" i="380"/>
  <c r="AD266" i="380"/>
  <c r="AD262" i="380"/>
  <c r="AD261" i="380"/>
  <c r="AD257" i="380"/>
  <c r="AD255" i="380"/>
  <c r="AD248" i="380"/>
  <c r="AD246" i="380"/>
  <c r="AD245" i="380"/>
  <c r="AD243" i="380"/>
  <c r="AD242" i="380"/>
  <c r="AD238" i="380"/>
  <c r="AD237" i="380"/>
  <c r="AD236" i="380"/>
  <c r="AD235" i="380"/>
  <c r="AD234" i="380"/>
  <c r="AD230" i="380"/>
  <c r="AD229" i="380"/>
  <c r="AD228" i="380"/>
  <c r="AD224" i="380"/>
  <c r="AD223" i="380"/>
  <c r="AD222" i="380"/>
  <c r="AD215" i="380"/>
  <c r="AD213" i="380"/>
  <c r="AD211" i="380"/>
  <c r="AD198" i="380"/>
  <c r="AD196" i="380"/>
  <c r="AD194" i="380"/>
  <c r="AD193" i="380"/>
  <c r="AD192" i="380"/>
  <c r="AD191" i="380"/>
  <c r="AD190" i="380"/>
  <c r="AD189" i="380"/>
  <c r="AD186" i="380"/>
  <c r="AD183" i="380"/>
  <c r="AD181" i="380"/>
  <c r="AD176" i="380"/>
  <c r="AD175" i="380"/>
  <c r="AD173" i="380"/>
  <c r="AD172" i="380"/>
  <c r="AD157" i="380"/>
  <c r="AD154" i="380"/>
  <c r="AD148" i="380"/>
  <c r="AD147" i="380"/>
  <c r="AD146" i="380"/>
  <c r="AD145" i="380"/>
  <c r="AD143" i="380"/>
  <c r="AD141" i="380"/>
  <c r="AD140" i="380"/>
  <c r="AD138" i="380"/>
  <c r="AD136" i="380"/>
  <c r="AD134" i="380"/>
  <c r="AD131" i="380"/>
  <c r="AD130" i="380"/>
  <c r="AD129" i="380"/>
  <c r="AD127" i="380"/>
  <c r="AD124" i="380"/>
  <c r="AD119" i="380"/>
  <c r="AD118" i="380"/>
  <c r="AD112" i="380"/>
  <c r="AD111" i="380"/>
  <c r="AD110" i="380"/>
  <c r="AD109" i="380"/>
  <c r="AD107" i="380"/>
  <c r="AD104" i="380"/>
  <c r="AD103" i="380"/>
  <c r="AD101" i="380"/>
  <c r="AD100" i="380"/>
  <c r="AD99" i="380"/>
  <c r="AD98" i="380"/>
  <c r="AD94" i="380"/>
  <c r="AD90" i="380"/>
  <c r="AD88" i="380"/>
  <c r="AD86" i="380"/>
  <c r="AD81" i="380"/>
  <c r="AD79" i="380"/>
  <c r="AD78" i="380"/>
  <c r="AD76" i="380"/>
  <c r="AD75" i="380"/>
  <c r="AD74" i="380"/>
  <c r="AD72" i="380"/>
  <c r="AD71" i="380"/>
  <c r="AD69" i="380"/>
  <c r="AD68" i="380"/>
  <c r="AD67" i="380"/>
  <c r="AD62" i="380"/>
  <c r="AD57" i="380"/>
  <c r="AD56" i="380"/>
  <c r="AD48" i="380"/>
  <c r="AD47" i="380"/>
  <c r="AD43" i="380"/>
  <c r="AD40" i="380"/>
  <c r="AD37" i="380"/>
  <c r="AD34" i="380"/>
  <c r="AD32" i="380"/>
  <c r="AD28" i="380"/>
  <c r="AD27" i="380"/>
  <c r="AD26" i="380"/>
  <c r="AD25" i="380"/>
  <c r="AD24" i="380"/>
  <c r="AD23" i="380"/>
  <c r="AD22" i="380"/>
  <c r="AD21" i="380"/>
  <c r="AD20" i="380"/>
  <c r="AD19" i="380"/>
  <c r="AD18" i="380"/>
  <c r="AD15" i="380"/>
  <c r="AD8" i="380"/>
  <c r="AD7" i="380"/>
  <c r="AD6" i="380"/>
  <c r="AD5" i="380"/>
  <c r="AD4" i="380"/>
  <c r="AD3" i="380"/>
  <c r="AC475" i="374"/>
  <c r="AC463" i="374"/>
  <c r="AC430" i="374"/>
  <c r="AC395" i="374"/>
  <c r="AC387" i="374"/>
  <c r="AC310" i="374"/>
  <c r="AC293" i="374"/>
  <c r="AC103" i="374"/>
  <c r="AC53" i="374"/>
  <c r="AC8" i="374"/>
  <c r="AC5" i="374"/>
  <c r="AD240" i="380"/>
  <c r="AD218" i="380"/>
  <c r="AD203" i="380"/>
  <c r="AD16" i="380"/>
  <c r="AD302" i="380"/>
  <c r="AD301" i="380"/>
  <c r="AD300" i="380"/>
  <c r="AC494" i="374"/>
  <c r="AC485" i="374"/>
  <c r="AC479" i="374"/>
  <c r="AC459" i="374"/>
  <c r="AC445" i="374"/>
  <c r="AC427" i="374"/>
  <c r="AC426" i="374"/>
  <c r="AC425" i="374"/>
  <c r="AC423" i="374"/>
  <c r="AC408" i="374"/>
  <c r="AC368" i="374"/>
  <c r="AC354" i="374"/>
  <c r="AC350" i="374"/>
  <c r="AC346" i="374"/>
  <c r="AC345" i="374"/>
  <c r="AC331" i="374"/>
  <c r="AC329" i="374"/>
  <c r="AC328" i="374"/>
  <c r="AC322" i="374"/>
  <c r="AC321" i="374"/>
  <c r="AC313" i="374"/>
  <c r="AC254" i="374"/>
  <c r="AC233" i="374"/>
  <c r="AC229" i="374"/>
  <c r="AC211" i="374"/>
  <c r="AC205" i="374"/>
  <c r="AC187" i="374"/>
  <c r="AC172" i="374"/>
  <c r="AC153" i="374"/>
  <c r="AC133" i="374"/>
  <c r="AC130" i="374"/>
  <c r="AC117" i="374"/>
  <c r="AC113" i="374"/>
  <c r="AC99" i="374"/>
  <c r="AC74" i="374"/>
  <c r="AC73" i="374"/>
  <c r="AC29" i="374"/>
  <c r="AC28" i="374"/>
  <c r="AC21" i="374"/>
  <c r="AC19" i="374"/>
  <c r="AC13" i="374"/>
  <c r="AC11" i="374"/>
  <c r="AC6" i="374"/>
  <c r="AC4" i="374"/>
  <c r="AC3" i="374"/>
  <c r="AC509" i="374"/>
  <c r="AC508" i="374"/>
  <c r="AC504" i="374"/>
  <c r="AC476" i="374"/>
  <c r="AC461" i="374"/>
  <c r="AC454" i="374"/>
  <c r="AC421" i="374"/>
  <c r="AC417" i="374"/>
  <c r="AC405" i="374"/>
  <c r="AC401" i="374"/>
  <c r="AC385" i="374"/>
  <c r="AC380" i="374"/>
  <c r="AC376" i="374"/>
  <c r="AC374" i="374"/>
  <c r="AC364" i="374"/>
  <c r="AC338" i="374"/>
  <c r="AC337" i="374"/>
  <c r="AC336" i="374"/>
  <c r="AC324" i="374"/>
  <c r="AC323" i="374"/>
  <c r="AC319" i="374"/>
  <c r="AC312" i="374"/>
  <c r="AC307" i="374"/>
  <c r="AC305" i="374"/>
  <c r="AC291" i="374"/>
  <c r="AC285" i="374"/>
  <c r="AC259" i="374"/>
  <c r="AC253" i="374"/>
  <c r="AC243" i="374"/>
  <c r="AC242" i="374"/>
  <c r="AC236" i="374"/>
  <c r="AC228" i="374"/>
  <c r="AC224" i="374"/>
  <c r="AC223" i="374"/>
  <c r="AC213" i="374"/>
  <c r="AC212" i="374"/>
  <c r="AC209" i="374"/>
  <c r="AC202" i="374"/>
  <c r="AC199" i="374"/>
  <c r="AC186" i="374"/>
  <c r="AC179" i="374"/>
  <c r="AC165" i="374"/>
  <c r="AC163" i="374"/>
  <c r="AC159" i="374"/>
  <c r="AC157" i="374"/>
  <c r="AC151" i="374"/>
  <c r="AC142" i="374"/>
  <c r="AC141" i="374"/>
  <c r="AC118" i="374"/>
  <c r="AC111" i="374"/>
  <c r="AC107" i="374"/>
  <c r="AC102" i="374"/>
  <c r="AC97" i="374"/>
  <c r="AC83" i="374"/>
  <c r="AC70" i="374"/>
  <c r="AC62" i="374"/>
  <c r="AC45" i="374"/>
  <c r="AC37" i="374"/>
  <c r="AC35" i="374"/>
  <c r="AC26" i="374"/>
  <c r="AC18" i="374"/>
  <c r="AC503" i="374"/>
  <c r="AC500" i="374"/>
  <c r="AC499" i="374"/>
  <c r="AC492" i="374"/>
  <c r="AC486" i="374"/>
  <c r="AC484" i="374"/>
  <c r="AC482" i="374"/>
  <c r="AC477" i="374"/>
  <c r="AC474" i="374"/>
  <c r="AC473" i="374"/>
  <c r="AC470" i="374"/>
  <c r="AC466" i="374"/>
  <c r="AC465" i="374"/>
  <c r="AC455" i="374"/>
  <c r="AC453" i="374"/>
  <c r="AC452" i="374"/>
  <c r="AC451" i="374"/>
  <c r="AC449" i="374"/>
  <c r="AC448" i="374"/>
  <c r="AC431" i="374"/>
  <c r="AC429" i="374"/>
  <c r="AC428" i="374"/>
  <c r="AC419" i="374"/>
  <c r="AC418" i="374"/>
  <c r="AC416" i="374"/>
  <c r="AC415" i="374"/>
  <c r="AC407" i="374"/>
  <c r="AC406" i="374"/>
  <c r="AC403" i="374"/>
  <c r="AC396" i="374"/>
  <c r="AC394" i="374"/>
  <c r="AC392" i="374"/>
  <c r="AC384" i="374"/>
  <c r="AC383" i="374"/>
  <c r="AC382" i="374"/>
  <c r="AC381" i="374"/>
  <c r="AC379" i="374"/>
  <c r="AC370" i="374"/>
  <c r="AC363" i="374"/>
  <c r="AC359" i="374"/>
  <c r="AC358" i="374"/>
  <c r="AC357" i="374"/>
  <c r="AC353" i="374"/>
  <c r="AC352" i="374"/>
  <c r="AC348" i="374"/>
  <c r="AC344" i="374"/>
  <c r="AC340" i="374"/>
  <c r="AC339" i="374"/>
  <c r="AC335" i="374"/>
  <c r="AC334" i="374"/>
  <c r="AC332" i="374"/>
  <c r="AC327" i="374"/>
  <c r="AC326" i="374"/>
  <c r="AC325" i="374"/>
  <c r="AC320" i="374"/>
  <c r="AC318" i="374"/>
  <c r="AC317" i="374"/>
  <c r="AC304" i="374"/>
  <c r="AC303" i="374"/>
  <c r="AC302" i="374"/>
  <c r="AC298" i="374"/>
  <c r="AC296" i="374"/>
  <c r="AC292" i="374"/>
  <c r="AC288" i="374"/>
  <c r="AC286" i="374"/>
  <c r="AC283" i="374"/>
  <c r="AC268" i="374"/>
  <c r="AC267" i="374"/>
  <c r="AC266" i="374"/>
  <c r="AC265" i="374"/>
  <c r="AC257" i="374"/>
  <c r="AC256" i="374"/>
  <c r="AC252" i="374"/>
  <c r="AC251" i="374"/>
  <c r="AC250" i="374"/>
  <c r="AC249" i="374"/>
  <c r="AC241" i="374"/>
  <c r="AC240" i="374"/>
  <c r="AC227" i="374"/>
  <c r="AC226" i="374"/>
  <c r="AC225" i="374"/>
  <c r="AC222" i="374"/>
  <c r="AC220" i="374"/>
  <c r="AC219" i="374"/>
  <c r="AC217" i="374"/>
  <c r="AC216" i="374"/>
  <c r="AC207" i="374"/>
  <c r="AC204" i="374"/>
  <c r="AC203" i="374"/>
  <c r="AC201" i="374"/>
  <c r="AC200" i="374"/>
  <c r="AC197" i="374"/>
  <c r="AC188" i="374"/>
  <c r="AC185" i="374"/>
  <c r="AC184" i="374"/>
  <c r="AC182" i="374"/>
  <c r="AC180" i="374"/>
  <c r="AC177" i="374"/>
  <c r="AC173" i="374"/>
  <c r="AC169" i="374"/>
  <c r="AC168" i="374"/>
  <c r="AC167" i="374"/>
  <c r="AC166" i="374"/>
  <c r="AC156" i="374"/>
  <c r="AC154" i="374"/>
  <c r="AC152" i="374"/>
  <c r="AC147" i="374"/>
  <c r="AC146" i="374"/>
  <c r="AC137" i="374"/>
  <c r="AC136" i="374"/>
  <c r="AC134" i="374"/>
  <c r="AC131" i="374"/>
  <c r="AC129" i="374"/>
  <c r="AC122" i="374"/>
  <c r="AC119" i="374"/>
  <c r="AC116" i="374"/>
  <c r="AC112" i="374"/>
  <c r="AC110" i="374"/>
  <c r="AC109" i="374"/>
  <c r="AC104" i="374"/>
  <c r="AC98" i="374"/>
  <c r="AC96" i="374"/>
  <c r="AC91" i="374"/>
  <c r="AC85" i="374"/>
  <c r="AC82" i="374"/>
  <c r="AC81" i="374"/>
  <c r="AC75" i="374"/>
  <c r="AC72" i="374"/>
  <c r="AC71" i="374"/>
  <c r="AC67" i="374"/>
  <c r="AC64" i="374"/>
  <c r="AC63" i="374"/>
  <c r="AC60" i="374"/>
  <c r="AC59" i="374"/>
  <c r="AC58" i="374"/>
  <c r="AC57" i="374"/>
  <c r="AC56" i="374"/>
  <c r="AC55" i="374"/>
  <c r="AC50" i="374"/>
  <c r="AC48" i="374"/>
  <c r="AC46" i="374"/>
  <c r="AC44" i="374"/>
  <c r="AC40" i="374"/>
  <c r="AC10" i="374"/>
  <c r="AC9" i="374"/>
  <c r="AC7" i="374"/>
  <c r="AC507" i="374"/>
  <c r="AC506" i="374"/>
  <c r="AC505" i="374"/>
  <c r="AC502" i="374"/>
  <c r="AC501" i="374"/>
  <c r="AC497" i="374"/>
  <c r="AC496" i="374"/>
  <c r="AC495" i="374"/>
  <c r="AC493" i="374"/>
  <c r="AC491" i="374"/>
  <c r="AC490" i="374"/>
  <c r="AC489" i="374"/>
  <c r="AC488" i="374"/>
  <c r="AC487" i="374"/>
  <c r="AC483" i="374"/>
  <c r="AC481" i="374"/>
  <c r="AC480" i="374"/>
  <c r="AC478" i="374"/>
  <c r="AC472" i="374"/>
  <c r="AC471" i="374"/>
  <c r="AC469" i="374"/>
  <c r="AC468" i="374"/>
  <c r="AC467" i="374"/>
  <c r="AC464" i="374"/>
  <c r="AC462" i="374"/>
  <c r="AC460" i="374"/>
  <c r="AC458" i="374"/>
  <c r="AC457" i="374"/>
  <c r="AC456" i="374"/>
  <c r="AC450" i="374"/>
  <c r="AC447" i="374"/>
  <c r="AC446" i="374"/>
  <c r="AC444" i="374"/>
  <c r="AC443" i="374"/>
  <c r="AC442" i="374"/>
  <c r="AC441" i="374"/>
  <c r="AC440" i="374"/>
  <c r="AC439" i="374"/>
  <c r="AC437" i="374"/>
  <c r="AC436" i="374"/>
  <c r="AC435" i="374"/>
  <c r="AC434" i="374"/>
  <c r="AC433" i="374"/>
  <c r="AC432" i="374"/>
  <c r="AC424" i="374"/>
  <c r="AC422" i="374"/>
  <c r="AC420" i="374"/>
  <c r="AC413" i="374"/>
  <c r="AC412" i="374"/>
  <c r="AC411" i="374"/>
  <c r="AC410" i="374"/>
  <c r="AC409" i="374"/>
  <c r="AC404" i="374"/>
  <c r="AC400" i="374"/>
  <c r="AC399" i="374"/>
  <c r="AC398" i="374"/>
  <c r="AC397" i="374"/>
  <c r="AC393" i="374"/>
  <c r="AC391" i="374"/>
  <c r="AC389" i="374"/>
  <c r="AC388" i="374"/>
  <c r="AC386" i="374"/>
  <c r="AC378" i="374"/>
  <c r="AC377" i="374"/>
  <c r="AC375" i="374"/>
  <c r="AC373" i="374"/>
  <c r="AC372" i="374"/>
  <c r="AC371" i="374"/>
  <c r="AC369" i="374"/>
  <c r="AC367" i="374"/>
  <c r="AC365" i="374"/>
  <c r="AC362" i="374"/>
  <c r="AC361" i="374"/>
  <c r="AC360" i="374"/>
  <c r="AC356" i="374"/>
  <c r="AC355" i="374"/>
  <c r="AC351" i="374"/>
  <c r="AC349" i="374"/>
  <c r="AC347" i="374"/>
  <c r="AC343" i="374"/>
  <c r="AC342" i="374"/>
  <c r="AC341" i="374"/>
  <c r="AC333" i="374"/>
  <c r="AC316" i="374"/>
  <c r="AC315" i="374"/>
  <c r="AC314" i="374"/>
  <c r="AC311" i="374"/>
  <c r="AC309" i="374"/>
  <c r="AC308" i="374"/>
  <c r="AC301" i="374"/>
  <c r="AC300" i="374"/>
  <c r="AC299" i="374"/>
  <c r="AC297" i="374"/>
  <c r="AC295" i="374"/>
  <c r="AC294" i="374"/>
  <c r="AC290" i="374"/>
  <c r="AC289" i="374"/>
  <c r="AC287" i="374"/>
  <c r="AC284" i="374"/>
  <c r="AC281" i="374"/>
  <c r="AC280" i="374"/>
  <c r="AC279" i="374"/>
  <c r="AC278" i="374"/>
  <c r="AC277" i="374"/>
  <c r="AC276" i="374"/>
  <c r="AC275" i="374"/>
  <c r="AC274" i="374"/>
  <c r="AC273" i="374"/>
  <c r="AC272" i="374"/>
  <c r="AC271" i="374"/>
  <c r="AC269" i="374"/>
  <c r="AC264" i="374"/>
  <c r="AC263" i="374"/>
  <c r="AC262" i="374"/>
  <c r="AC261" i="374"/>
  <c r="AC260" i="374"/>
  <c r="AC258" i="374"/>
  <c r="AC255" i="374"/>
  <c r="AC248" i="374"/>
  <c r="AC247" i="374"/>
  <c r="AC246" i="374"/>
  <c r="AC245" i="374"/>
  <c r="AC244" i="374"/>
  <c r="AC239" i="374"/>
  <c r="AC238" i="374"/>
  <c r="AC237" i="374"/>
  <c r="AC235" i="374"/>
  <c r="AC234" i="374"/>
  <c r="AC232" i="374"/>
  <c r="AC231" i="374"/>
  <c r="AC230" i="374"/>
  <c r="AC221" i="374"/>
  <c r="AC218" i="374"/>
  <c r="AC215" i="374"/>
  <c r="AC214" i="374"/>
  <c r="AC208" i="374"/>
  <c r="AC206" i="374"/>
  <c r="AC196" i="374"/>
  <c r="AC195" i="374"/>
  <c r="AC194" i="374"/>
  <c r="AC193" i="374"/>
  <c r="AC192" i="374"/>
  <c r="AC191" i="374"/>
  <c r="AC190" i="374"/>
  <c r="AC189" i="374"/>
  <c r="AC183" i="374"/>
  <c r="AC181" i="374"/>
  <c r="AC178" i="374"/>
  <c r="AC176" i="374"/>
  <c r="AC175" i="374"/>
  <c r="AC171" i="374"/>
  <c r="AC170" i="374"/>
  <c r="AC164" i="374"/>
  <c r="AC161" i="374"/>
  <c r="AC160" i="374"/>
  <c r="AC158" i="374"/>
  <c r="AC155" i="374"/>
  <c r="AC150" i="374"/>
  <c r="AC149" i="374"/>
  <c r="AC148" i="374"/>
  <c r="AC145" i="374"/>
  <c r="AC144" i="374"/>
  <c r="AC143" i="374"/>
  <c r="AC140" i="374"/>
  <c r="AC139" i="374"/>
  <c r="AC138" i="374"/>
  <c r="AC135" i="374"/>
  <c r="AC132" i="374"/>
  <c r="AC128" i="374"/>
  <c r="AC127" i="374"/>
  <c r="AC125" i="374"/>
  <c r="AC124" i="374"/>
  <c r="AC123" i="374"/>
  <c r="AC121" i="374"/>
  <c r="AC120" i="374"/>
  <c r="AC115" i="374"/>
  <c r="AC108" i="374"/>
  <c r="AC106" i="374"/>
  <c r="AC105" i="374"/>
  <c r="AC101" i="374"/>
  <c r="AC100" i="374"/>
  <c r="AC95" i="374"/>
  <c r="AC94" i="374"/>
  <c r="AC93" i="374"/>
  <c r="AC92" i="374"/>
  <c r="AC89" i="374"/>
  <c r="AC88" i="374"/>
  <c r="AC87" i="374"/>
  <c r="AC86" i="374"/>
  <c r="AC84" i="374"/>
  <c r="AC80" i="374"/>
  <c r="AC79" i="374"/>
  <c r="AC77" i="374"/>
  <c r="AC76" i="374"/>
  <c r="AC69" i="374"/>
  <c r="AC68" i="374"/>
  <c r="AC65" i="374"/>
  <c r="AC61" i="374"/>
  <c r="AC52" i="374"/>
  <c r="AC51" i="374"/>
  <c r="AC49" i="374"/>
  <c r="AC47" i="374"/>
  <c r="AC43" i="374"/>
  <c r="AC42" i="374"/>
  <c r="AC41" i="374"/>
  <c r="AC39" i="374"/>
  <c r="AC38" i="374"/>
  <c r="AC36" i="374"/>
  <c r="AC34" i="374"/>
  <c r="AC33" i="374"/>
  <c r="AC32" i="374"/>
  <c r="AC31" i="374"/>
  <c r="AC30" i="374"/>
  <c r="AC27" i="374"/>
  <c r="AC25" i="374"/>
  <c r="AC24" i="374"/>
  <c r="AC23" i="374"/>
  <c r="AC22" i="374"/>
  <c r="AC20" i="374"/>
  <c r="AC17" i="374"/>
  <c r="AC16" i="374"/>
  <c r="AC15" i="374"/>
  <c r="AC14" i="374"/>
  <c r="AC12" i="374"/>
  <c r="AB153" i="389"/>
  <c r="C9" i="3" s="1"/>
  <c r="AD3" i="388"/>
  <c r="AF3" i="387"/>
  <c r="AD2" i="388"/>
  <c r="AD5" i="388" s="1"/>
  <c r="B12" i="3"/>
  <c r="C14" i="3" l="1"/>
  <c r="AF4" i="387"/>
  <c r="C13" i="3" s="1"/>
  <c r="AH3" i="385"/>
  <c r="C12" i="3" s="1"/>
  <c r="AB2" i="374" l="1"/>
  <c r="AA2" i="374"/>
  <c r="AC2" i="374" l="1"/>
  <c r="AC510" i="374" s="1"/>
  <c r="C5" i="3" s="1"/>
  <c r="B11" i="3" l="1"/>
  <c r="B2" i="378" l="1"/>
  <c r="C2" i="378"/>
  <c r="B2" i="380"/>
  <c r="C2" i="380"/>
  <c r="C2" i="374" l="1"/>
  <c r="B2" i="374"/>
  <c r="C2" i="368"/>
  <c r="B2" i="368"/>
  <c r="AC2" i="380"/>
  <c r="AB2" i="380"/>
  <c r="AC2" i="378"/>
  <c r="AE2" i="378" s="1"/>
  <c r="AE2115" i="378" s="1"/>
  <c r="AE2" i="377"/>
  <c r="AD2" i="377"/>
  <c r="B2" i="377"/>
  <c r="C2" i="377"/>
  <c r="AE2" i="376"/>
  <c r="AD2" i="376"/>
  <c r="B2" i="376"/>
  <c r="C2" i="376"/>
  <c r="AF2" i="377" l="1"/>
  <c r="AF451" i="377" s="1"/>
  <c r="AD2" i="380"/>
  <c r="AD305" i="380" s="1"/>
  <c r="AF2" i="376"/>
  <c r="AF1270" i="376" l="1"/>
  <c r="C6" i="3" s="1"/>
  <c r="C7" i="3"/>
  <c r="B5" i="3"/>
  <c r="B6" i="3"/>
  <c r="B7" i="3"/>
  <c r="B8" i="3"/>
  <c r="B10" i="3"/>
  <c r="C10" i="3" l="1"/>
  <c r="C8" i="3" l="1"/>
  <c r="C15" i="3" l="1"/>
  <c r="C16" i="3" l="1"/>
  <c r="C1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Lini Hernández</author>
  </authors>
  <commentList>
    <comment ref="AE864" authorId="0" shapeId="0" xr:uid="{1CC23532-F831-43F4-8653-F9EF705875E5}">
      <text>
        <r>
          <rPr>
            <b/>
            <sz val="9"/>
            <color indexed="81"/>
            <rFont val="Tahoma"/>
            <family val="2"/>
          </rPr>
          <t>Lini Hernández:</t>
        </r>
        <r>
          <rPr>
            <sz val="9"/>
            <color indexed="81"/>
            <rFont val="Tahoma"/>
            <family val="2"/>
          </rPr>
          <t xml:space="preserve">
Envió realizado para la fuerza comercial de Redeban en San Andres, 4 cajas</t>
        </r>
      </text>
    </comment>
  </commentList>
</comments>
</file>

<file path=xl/sharedStrings.xml><?xml version="1.0" encoding="utf-8"?>
<sst xmlns="http://schemas.openxmlformats.org/spreadsheetml/2006/main" count="93044" uniqueCount="18812">
  <si>
    <t>FACTURACIÓN ACTIVIDADES REDEBAN CB BANCOLOMBIA Y AVAL</t>
  </si>
  <si>
    <t>1 AL 30 DE AGOSTO 2025</t>
  </si>
  <si>
    <t>CONCEPTOS</t>
  </si>
  <si>
    <t>CANTIDAD</t>
  </si>
  <si>
    <t>TOTAL</t>
  </si>
  <si>
    <t>Aperturas Bancolombia</t>
  </si>
  <si>
    <t>Incidentes Bancolombia</t>
  </si>
  <si>
    <t>Gestión de Campo Bancolombia</t>
  </si>
  <si>
    <t>Soporte Papelería Bancolombia</t>
  </si>
  <si>
    <t>Aperturas Aval</t>
  </si>
  <si>
    <t>Incidentes Aval</t>
  </si>
  <si>
    <t>Gestión de Campo Aval</t>
  </si>
  <si>
    <t>Aperturas BBVA</t>
  </si>
  <si>
    <t>Gestión de Campo BBVA</t>
  </si>
  <si>
    <t>Incidentes BBVA</t>
  </si>
  <si>
    <t xml:space="preserve">SUBTOTAL </t>
  </si>
  <si>
    <t>Iva</t>
  </si>
  <si>
    <t>Tipificación</t>
  </si>
  <si>
    <t>Implementaciones</t>
  </si>
  <si>
    <t>Incidentes – Ordenes de Cambio</t>
  </si>
  <si>
    <t>Fallida</t>
  </si>
  <si>
    <t>Actividad sin cambio de datafono</t>
  </si>
  <si>
    <t>Actividad + adicional cambio de datafono</t>
  </si>
  <si>
    <t>Visita Fallida</t>
  </si>
  <si>
    <t>Incremento 2025</t>
  </si>
  <si>
    <t>TIPO I</t>
  </si>
  <si>
    <t>Instalación Pinpad + HUB</t>
  </si>
  <si>
    <t>Segunda actividad en mismo comercio, misma visita</t>
  </si>
  <si>
    <t>TIPO II</t>
  </si>
  <si>
    <t>Tipo I</t>
  </si>
  <si>
    <t>TIPO III</t>
  </si>
  <si>
    <t>Tipo II</t>
  </si>
  <si>
    <t>TIPO IV</t>
  </si>
  <si>
    <t>Tipo III</t>
  </si>
  <si>
    <t>Destino Aéreo</t>
  </si>
  <si>
    <t>a partir del 5to servicio</t>
  </si>
  <si>
    <t>Tipo IV</t>
  </si>
  <si>
    <t>* Tipo IV Especial Donde se requiera desplazamiento aéreo o fluvial será facturado el valor de  la actividad y adicional el valor de $988.463 por cada 5 actividades de esta tipología</t>
  </si>
  <si>
    <t>Tarifas para día adicional de actividades:</t>
  </si>
  <si>
    <t>Día adicional- menos de dos horas</t>
  </si>
  <si>
    <t>Medio día adicional</t>
  </si>
  <si>
    <t>Día adicional- más de 4 horas</t>
  </si>
  <si>
    <t>Actividad</t>
  </si>
  <si>
    <t>Unidad</t>
  </si>
  <si>
    <t>Valor Unitario</t>
  </si>
  <si>
    <t>Gestión telefónica y cierre de incidente de bloqueo</t>
  </si>
  <si>
    <t>Servicio de cierre de incidente de bloqueo</t>
  </si>
  <si>
    <t>Servicio</t>
  </si>
  <si>
    <t>Tarifa actividad</t>
  </si>
  <si>
    <t>VALOR DE LA TERMINAL ADICIONAL</t>
  </si>
  <si>
    <t>VALOR DE INSTALACIÓN DE BASE EN "Y"</t>
  </si>
  <si>
    <t>Papelería – Tarifa única</t>
  </si>
  <si>
    <t>Papelería Tipo II - Visita técnica</t>
  </si>
  <si>
    <t>Solución telefónica</t>
  </si>
  <si>
    <t>Traifas 2024</t>
  </si>
  <si>
    <t>* Tipo IV Especial Donde se requiera desplazamiento aéreo o fluvial será facturado el valor de  la actividad y adicional el valor de $939,604 por cada 5 actividades de esta tipología</t>
  </si>
  <si>
    <t>CIUDAD</t>
  </si>
  <si>
    <t>CENTRO_COSTO</t>
  </si>
  <si>
    <t>DESCRIPCION</t>
  </si>
  <si>
    <t>COORDINADOR</t>
  </si>
  <si>
    <t>APARTADO</t>
  </si>
  <si>
    <t>0004-0005</t>
  </si>
  <si>
    <t>Redeban Noroccidente (Medellín)</t>
  </si>
  <si>
    <t>JUAN SEBASTIÁN RÍOS CASTRILLÓN</t>
  </si>
  <si>
    <t>BARRANQUILLA</t>
  </si>
  <si>
    <t>0004-0001</t>
  </si>
  <si>
    <t>Redeban Costa (Barranqullla)</t>
  </si>
  <si>
    <t>JOSE MAURICIO HERNANDEZ ROJAS</t>
  </si>
  <si>
    <t>BOGOTA</t>
  </si>
  <si>
    <t>0004-0004</t>
  </si>
  <si>
    <t>Redeban Centro ( Bogotá)</t>
  </si>
  <si>
    <t>WILLIAM ASDRUBAL ROZO ROZO</t>
  </si>
  <si>
    <t>BUCARAMANGA</t>
  </si>
  <si>
    <t>0004-0008</t>
  </si>
  <si>
    <t>Redeban Santander</t>
  </si>
  <si>
    <t>MIGUEL JULIÁN HERNÁNDEZ GUARÍN</t>
  </si>
  <si>
    <t>CALI</t>
  </si>
  <si>
    <t>0004-0003</t>
  </si>
  <si>
    <t>Redeban Suroccidente (Cali)</t>
  </si>
  <si>
    <t>DIEGO FERNANDO HENAO CARDONA</t>
  </si>
  <si>
    <t>CARTAGENA</t>
  </si>
  <si>
    <t>CUCUTA</t>
  </si>
  <si>
    <t>FLORENCIA</t>
  </si>
  <si>
    <t>0004-0007</t>
  </si>
  <si>
    <t>Redeban Oriente (Otros)</t>
  </si>
  <si>
    <t>KEVIN ALEXIS CORZO BUSTOS</t>
  </si>
  <si>
    <t>IBAGUE</t>
  </si>
  <si>
    <t>MANIZALES</t>
  </si>
  <si>
    <t>0004-0002</t>
  </si>
  <si>
    <t>Redeban Eje Cafetero (Pereira)</t>
  </si>
  <si>
    <t>MEDELLIN</t>
  </si>
  <si>
    <t>MONTERIA</t>
  </si>
  <si>
    <t>NEIVA</t>
  </si>
  <si>
    <t>PASTO</t>
  </si>
  <si>
    <t>PEREIRA</t>
  </si>
  <si>
    <t>POPAYAN</t>
  </si>
  <si>
    <t>SANTA MARTA</t>
  </si>
  <si>
    <t>SINCELEJO</t>
  </si>
  <si>
    <t>TUNJA</t>
  </si>
  <si>
    <t>VALLEDUPAR</t>
  </si>
  <si>
    <t>VILLAVICENCIO</t>
  </si>
  <si>
    <t>YOPAL</t>
  </si>
  <si>
    <t>APERTURAS BANCOLOMBIA</t>
  </si>
  <si>
    <t>NOMBRE DE CC</t>
  </si>
  <si>
    <t>Suma de VALOR CC</t>
  </si>
  <si>
    <t>Suma de VALOR CC2</t>
  </si>
  <si>
    <t>CENTRO DE COSTOS LÍNEACOM</t>
  </si>
  <si>
    <t>Suma de VALOR FACTURABLE A LA RED</t>
  </si>
  <si>
    <t>VALOR CC</t>
  </si>
  <si>
    <t>Total general</t>
  </si>
  <si>
    <t>INCIDENTES BANCOLOMBIA</t>
  </si>
  <si>
    <t>ORDENES DE CAMBIO BANCOLOMBIA</t>
  </si>
  <si>
    <t xml:space="preserve">Suma de  VALOR TOTAL </t>
  </si>
  <si>
    <t>PAPELERIA BANCOLOMBIA</t>
  </si>
  <si>
    <t>APERTURAS BBVA</t>
  </si>
  <si>
    <t>CENTRO DE COSTOS</t>
  </si>
  <si>
    <t>OC  BBVA</t>
  </si>
  <si>
    <t>INCIDENTE  BBVA</t>
  </si>
  <si>
    <t>APERTURAS AVAL</t>
  </si>
  <si>
    <t>INCIDENTES AVAL</t>
  </si>
  <si>
    <t>OC AVAL</t>
  </si>
  <si>
    <t>CIUDAD SEDE</t>
  </si>
  <si>
    <t>CÓDIGO DANE</t>
  </si>
  <si>
    <t>TA/CODIGO ACTIVIDAD</t>
  </si>
  <si>
    <t>CODIGO CB</t>
  </si>
  <si>
    <t>ACTIVIDAD</t>
  </si>
  <si>
    <t>TIPO DE APERTURA</t>
  </si>
  <si>
    <t>DEPARTAMENTO</t>
  </si>
  <si>
    <t xml:space="preserve">NOMBRE  DEL CB </t>
  </si>
  <si>
    <t>RED</t>
  </si>
  <si>
    <t>FO</t>
  </si>
  <si>
    <t>FECHA LISTA</t>
  </si>
  <si>
    <t>FECHA ULTIMA ACTUALIZACION</t>
  </si>
  <si>
    <t>FORMATO</t>
  </si>
  <si>
    <t>CADENA</t>
  </si>
  <si>
    <t>ESTADO</t>
  </si>
  <si>
    <t>OBSERVACIONES CLIENTE</t>
  </si>
  <si>
    <t>FORMA DE ATENCIÓN</t>
  </si>
  <si>
    <t>TERMINALES</t>
  </si>
  <si>
    <t>TIPO DE ATENCION</t>
  </si>
  <si>
    <t>TIPO DE TRAYECTO</t>
  </si>
  <si>
    <t xml:space="preserve">NOMBRE DEL TECNICO </t>
  </si>
  <si>
    <t>DIAS DE VISITA</t>
  </si>
  <si>
    <t>DIA ADICIONAL</t>
  </si>
  <si>
    <t>VALOR DIAS ACTIVIDAD FACTURABLES A LA RED</t>
  </si>
  <si>
    <t>VALOR DIAS ACOMPAÑAMIENTO FACTURABLES</t>
  </si>
  <si>
    <t>VALOR FACTURABLE A LA RED</t>
  </si>
  <si>
    <t>CU CB</t>
  </si>
  <si>
    <t>COBRO ENTIDAD</t>
  </si>
  <si>
    <t>TIPO</t>
  </si>
  <si>
    <t>VAL TIPO</t>
  </si>
  <si>
    <t>VAL COSTO</t>
  </si>
  <si>
    <t>OBSERVACIONES</t>
  </si>
  <si>
    <t>OBSERVACIONES LINEA</t>
  </si>
  <si>
    <t>TA-25-897275</t>
  </si>
  <si>
    <t>APERTURA</t>
  </si>
  <si>
    <t>CB CRECIMIENTO - NUEVO</t>
  </si>
  <si>
    <t>CAQUETA</t>
  </si>
  <si>
    <t>BARRIO BUENOS AIRES FLORENCIA 1</t>
  </si>
  <si>
    <t>REDEBAN</t>
  </si>
  <si>
    <t>FO-25-1293630</t>
  </si>
  <si>
    <t>UNO A UNO</t>
  </si>
  <si>
    <t>EJECUTADO</t>
  </si>
  <si>
    <t>28-07-2025 SE REALIZA LLAMADA AL CLIENTE, SE HABLA CON CON EL ESPOSO DE LA SRA LEIDY VERONICA CARVAJAL BARRETO SE VALIDA DIRECCIÓN OK, CANAL OK, DISPONIBILIDAD TOTAL, LLAMAR EL DÍA LA INSTALACIÓN PARA CONFIRMAR VISITA, AVISO EXTERIOR ALTURA APROX 3,30 METROS; TOMACORRIENTE CERCANO: SI; TIENE CABINA DE SEGURIDAD: NO // CONTACTO REALIZADO POR LA APP 01-0 SE REALIZA INSTALACIÓN DE CORRESPONSAL, SE INSTALAN EQUIPOS CON PRUEBAS EXITOSAS, SE CAPACITA Y SE EVALÚA AL CLIENTE, SE INSTALA PUBLICIDAD COMPLETA, CB QUEDA OPERATIVO. USUARIO SOMOS BANCOLOMBIA ACTIVO</t>
  </si>
  <si>
    <t>VISITA_TECNICA</t>
  </si>
  <si>
    <t>V8ZZZ345</t>
  </si>
  <si>
    <t>TERRESTRE</t>
  </si>
  <si>
    <t>DEVIA REINOSO JUAN CARLOS</t>
  </si>
  <si>
    <t>TA-25-897283</t>
  </si>
  <si>
    <t>BARRIO SIETE DE AGOSTO FLORENCIA 7</t>
  </si>
  <si>
    <t>FO-25-1293646</t>
  </si>
  <si>
    <t>28-07-2025 SE REALIZA LLAMADA AL CLIENTE, SE HABLA CON CON EL SR LUIS MIGUEL BAHAMON ROJAS SE VALIDA DIRECCIÓN OK, CANAL OK, DISPONIBILIDAD TOTAL, LLAMAR EL DÍA LA INSTALACIÓN PARA CONFIRMAR VISITA, AVISO EXTERIOR ALTURA APROX 2 METROS; TOMACORRIENTE CERCANO: SI; TIENE CABINA DE SEGURIDAD: SI // CONTACTO REALIZADO POR LA APP 1/08/2025 SE REALIZA INSTALACIÓN DE CORRESPONSAL, SE INSTALAN EQUIPOS CON PRUEBAS EXITOSAS, SE CAPACITA Y SE EVALÚA AL CLIENTE, SE INSTALA PUBLICIDAD COMPLETA, CB QUEDA OPERATIVO. USUARIO SOMOS BANCOLOMBIA ACTIVO</t>
  </si>
  <si>
    <t>V8ZZZ349</t>
  </si>
  <si>
    <t>TA-25-897342</t>
  </si>
  <si>
    <t>NARIÑO</t>
  </si>
  <si>
    <t>MAGUI</t>
  </si>
  <si>
    <t>BARRIO CRR BRISAS DE HAMBURGO MAGUI</t>
  </si>
  <si>
    <t>FO-25-1293775</t>
  </si>
  <si>
    <t>28-07 SE REALIZA LLAMADA AL CLIENTE, SE HABLA CON LA SRA KAROL NATALIA ANGULO CORTES SE VALIDA DIRECCIÓN OK, CANAL OK, DISPONIBILIDAD TOTAL, LLAMAR EL DÍA LA INSTALACIÓN PARA CONFIRMAR VISITA, AVISO EXTERIOR ALTURA APROX 4 METROS; TOMACORRIENTE CERCANO: SI; TIENE CABINA DE SEGURIDAD: SI 06-08 DADO QUE EL SITIO SE DEBE REALIZAR DESPLAZAMIENTO MARITIMO, SE REALIZARA EL DIA LUNES 11 POR DISPONIBILIDAD DE TRANSPORTE. 11-08 SÉ ALCANZO A LLEGAR HASTA POR DEMORAS EN EL TRANSPORTE (LANCHA) 12-08 SE ESTA PENDIENTE DEL TRANSPORTE EN LANCHA PARA LLEGAR AL SITIO, NOS ENCONTRAMOS EN LA ZONA EN DESPLAZAMIENTO 13-08 SE LLEGA TARDE AL MUNICIPIO Y POR ENDE NO SE ALCANCANZA A REALIZAR LA INSTALACIÓN, SE PROGRAMA PARA EL DIA SIGUIENTE 14/08/2025 SE REALIZA INSTALACIÓN DE CORRESPONSAL, SE INSTALAN EQUIPOS CON PRUEBAS EXITOSAS, SE CAPACITA Y SE EVALÚA AL CLIENTE, SE INSTALA PUBLICIDAD COMPLETA, CB QUEDA OPERATIVO. USUARIO SOMOS BANCOLOMBIA ACTIVO</t>
  </si>
  <si>
    <t>V8ZZZ380</t>
  </si>
  <si>
    <t>TIPO IV ESPECIAL</t>
  </si>
  <si>
    <t>FLUVIAL</t>
  </si>
  <si>
    <t>PAZ MARTINEZ RICHARD HUMBERTO</t>
  </si>
  <si>
    <t>TA-25-897364</t>
  </si>
  <si>
    <t>BARRIO LA PISTA MAGUI</t>
  </si>
  <si>
    <t>FO-25-1293834</t>
  </si>
  <si>
    <t>28-07 SE REALIZA LLAMADA AL CLIENTE, SE HABLA CON LA SRA DAYAN YORELY ANGULO CORTES SE VALIDA DIRECCIÓN OK, CANAL OK, DISPONIBILIDAD TOTAL, LLAMAR EL DÍA LA INSTALACIÓN PARA CONFIRMAR VISITA, AVISO EXTERIOR ALTURA APROX 4 METROS; TOMACORRIENTE CERCANO: SI; TIENE CABINA DE SEGURIDAD: SI - COMUNICACIÓN POR WPP 06-08 DEBIDO A QUE EL DESPLAZAMIENTO ES VIA MARITIMA, DADO DISPONIBILIDAD DE TRANSPORTE SE REALIZARA EL DIA LUNES 11-08 SÉ ALCANZO A LLEGAR HASTA POR DEMORAS EN EL TRANSPORTE (LANCHA) 12-08 SE ESTA PENDIENTE DEL TRANSPORTE EN LANCHA PARA LLEGAR AL SITIO, NOS ENCONTRAMOS EN LA ZONA EN DESPLAZAMIENTO  13-08 SE LLEGA TARDE AL MUNICIPIO Y POR ENDE NO SE ALCANCANZA A REALIZAR LA INSTALACIÓN, SE PROGRAMA PARA EL DIA SIGUIENTE 14/08/2025 SE REALIZA INSTALACIÓN DE CORRESPONSAL, SE INSTALAN EQUIPOS CON PRUEBAS EXITOSAS, SE CAPACITA Y SE EVALÚA AL CLIENTE, SE INSTALA PUBLICIDAD COMPLETA, CB QUEDA OPERATIVO. USUARIO SOMOS BANCOLOMBIA ACTIVO</t>
  </si>
  <si>
    <t>V8ZZZ393</t>
  </si>
  <si>
    <t>TA-25-897375</t>
  </si>
  <si>
    <t>CASANARE</t>
  </si>
  <si>
    <t>BARRIO LA ESPERANZA YOPAL 6</t>
  </si>
  <si>
    <t>FO-25-1293877</t>
  </si>
  <si>
    <t>28-07 SE REALIZA COMUNICACION CON LA SRA ZULEIMA SIERRA ZAPATA, SE VALIDA DIRECCIÓN OK, CANAL OK, DISPONIBILIDAD TOTAL, LLAMAR EL DÍA LA INSTALACIÓN PARA CONFIRMAR VISITA, AVISO EXTERIOR ALTURA APROX DONDE EL TECNICO LO VEA CONVENIENTE; TOMACORRIENTE CERCANO: SI; TIENE CABINA DE SEGURIDAD: SI// MODEM A 5 METROS 29-07 EN COMUNICACIÓN CON LA SEÑORA ZULEIMA SIERRA AL NUMERO 3228924900, INDICA QUE POR TEMAS PERSONALES NO PUEDE ATENDER HOY LA INSTALACIÓN, INDICA NOS ATIENDE EL DIA 31-7-2025 31-07 EN COMUNICACIÓN CON LA SEÑORA ZULEIMA SIERRA AL NÚMERO 3228924900, INDICA NOS ATIENDE EL DIA 2-8-2025 1/08/2025 SE REALIZA INSTALACIÓN DE CORRESPONSAL, SE INSTALAN EQUIPOS CON PRUEBAS EXITOSAS, SE CAPACITA Y SE EVALÚA AL CLIENTE, SE INSTALA PUBLICIDAD COMPLETA, CB QUEDA OPERATIVO. USUARIO SOMOS BANCOLOMBIA ACTIVO</t>
  </si>
  <si>
    <t>V8ZZZ402</t>
  </si>
  <si>
    <t>BERNAL ELAICA EDGAR ALEXIS</t>
  </si>
  <si>
    <t>TA-25-904686</t>
  </si>
  <si>
    <t>CB CRECIMIENTO ALIANZA - NUEVO</t>
  </si>
  <si>
    <t>ANTIOQUIA</t>
  </si>
  <si>
    <t>DISTRICOL VARIEDADES Y DETALLE</t>
  </si>
  <si>
    <t>FO-25-1306012</t>
  </si>
  <si>
    <t>AGREGADOR</t>
  </si>
  <si>
    <t>DISTRICOL</t>
  </si>
  <si>
    <t>30/07/2025 PROGRAMACIÓN REALIZADA POR LA ALIANZA 1/08/2025 SE REALIZA INSTALACIÓN DE CORRESPONSAL, SE INSTALAN EQUIPOS CON PRUEBAS EXITOSAS, SE CAPACITA Y SE EVALÚA AL CLIENTE, SE INSTALA PUBLICIDAD COMPLETA, CB QUEDA OPERATIVO. USUARIO SOMOS BANCOLOMBIA ACTIVO</t>
  </si>
  <si>
    <t>VAZZZ340</t>
  </si>
  <si>
    <t>BARRIENTOS HERNANDEZ CRISTIAN HORACIO</t>
  </si>
  <si>
    <t>TA-25-904688</t>
  </si>
  <si>
    <t>DISTRICOL PAPELERIA LA PIZARRA</t>
  </si>
  <si>
    <t>FO-25-1306018</t>
  </si>
  <si>
    <t>VAZZZ341</t>
  </si>
  <si>
    <t>PAREJA ECHAVARRIA JHON DAVID</t>
  </si>
  <si>
    <t>TA-25-904689</t>
  </si>
  <si>
    <t>BELLO</t>
  </si>
  <si>
    <t>DISTRICOL ABARROTES EL PUERTO</t>
  </si>
  <si>
    <t>FO-25-1306022</t>
  </si>
  <si>
    <t>VAZZZ342</t>
  </si>
  <si>
    <t>TA-25-904057</t>
  </si>
  <si>
    <t>DATAFONO ADICIONAL - ALIANZA</t>
  </si>
  <si>
    <t>SAN VICENTE DEL CAGUAN</t>
  </si>
  <si>
    <t>Multipagas - San Vicente del Caguan</t>
  </si>
  <si>
    <t>FO-25-1304946</t>
  </si>
  <si>
    <t>ROBUSTO</t>
  </si>
  <si>
    <t>MULTIPAGAS</t>
  </si>
  <si>
    <t>30-07-2025 SE REALIZA LLAMADA AL CLIENTE, SE HABLA CON LA SRA Tatiana Penagos SE VALIDA DIRECCIÓN OK, CANAL OK, DISPONIBILIDAD TOTAL, LLAMAR EL DÍA LA INSTALACIÓN PARA CONFIRMAR VISITA 6/08/2025 SE REALIZA INSTALACIÓN DE DAT ADICIONAL, PRUEBAS EXITOSAS, CB QUEDA OPERATIVO</t>
  </si>
  <si>
    <t>VAZZZ348 VAZZZ349</t>
  </si>
  <si>
    <t>TERRESTRE / AEREO</t>
  </si>
  <si>
    <t>BERMUDEZ SANCHEZ JOSE NEYBER</t>
  </si>
  <si>
    <t>TA-25-904699</t>
  </si>
  <si>
    <t>VALLE DEL CAUCA</t>
  </si>
  <si>
    <t>YUMBO</t>
  </si>
  <si>
    <t>DISTRICOL DIST MISC THOVAJU</t>
  </si>
  <si>
    <t>FO-25-1306040</t>
  </si>
  <si>
    <t>30/07/2025 PROGRAMACIÓN REALIZADA POR LA ALIANZA 1/08/2025 SE REALIZA INSTALACIÓN DE DAT ADICIONAL, PRUEBAS EXITOSAS, CB QUEDA OPERATIVO</t>
  </si>
  <si>
    <t>VAZZZ351</t>
  </si>
  <si>
    <t>MONTERO MUESES GIAN CARLO</t>
  </si>
  <si>
    <t>TA-25-904063</t>
  </si>
  <si>
    <t>MONTERREY</t>
  </si>
  <si>
    <t>BARRIO ALCARAVANES MONTERREY 1</t>
  </si>
  <si>
    <t>FO-25-1304972</t>
  </si>
  <si>
    <t>30-07-2025 SE REALIZA LLAMADA AL CLIENTE, SE HABLA CON EL SR EDWIN YESID SOSA BUITRAGO SE VALIDA DIRECCIÓN OK, CANAL OK, DISPONIBILIDAD TOTAL, LLAMAR EL DÍA LA INSTALACIÓN PARA CONFIRMAR VISITA, AVISO EXTERIOR ALTURA APROX SE VALIDA EL DIA DE LA APERTURA HAY ESPACIO SUFICIENTE; TOMACORRIENTE CERCANO: SI; TIENE CABINA DE SEGURIDAD: SI // CONTACTO REALIZADO POR LA APP 01-08 EN COMUNICACIÓN CON EL SEÑOR EDWIN SOSA AL NUMERO 3114659005, SE INFORMA QUE NO SE PUEDE REALIZAR LA APERTURA, MOTIVO CIERRE  DE LA MARGINAL, CICLISMO VUELTA COLOMBIA. INDICA NOS ATIENDE EL 5-8-2025 5/08/2025 SE REALIZA INSTALACIÓN DE CORRESPONSAL, SE INSTALAN EQUIPOS CON PRUEBAS EXITOSAS, SE CAPACITA Y SE EVALÚA AL CLIENTE, SE INSTALA PUBLICIDAD COMPLETA, CB QUEDA OPERATIVO. USUARIO SOMOS BANCOLOMBIA ACTIVO</t>
  </si>
  <si>
    <t>VAZZZ361</t>
  </si>
  <si>
    <t>TA-25-904065</t>
  </si>
  <si>
    <t>BOYACA</t>
  </si>
  <si>
    <t>MONGUA</t>
  </si>
  <si>
    <t>BARRIO CENTRO MONGUA 1</t>
  </si>
  <si>
    <t>FO-25-1304982</t>
  </si>
  <si>
    <t>30-07-2025 SE REALIZA LLAMADA AL CLIENTE, SE HABLA CON LA SRA YESICA PAOLA MERCHAN CASTAÑEDA SE VALIDA DIRECCIÓN OK, CANAL OK, DISPONIBILIDAD TOTAL, LLAMAR EL DÍA LA INSTALACIÓN PARA CONFIRMAR VISITA, AVISO EXTERIOR ALTURA APROX 2,50 METROS; TOMACORRIENTE CERCANO: SI; TIENE CABINA DE SEGURIDAD: SI // CONTACTO REALIZADO POR LA APP 01-08 SE REALIZA INSTALACIÓN DE CORRESPONSAL, SE INSTALAN EQUIPOS CON PRUEBAS EXITOSAS, SE CAPACITA Y SE EVALÚA AL CLIENTE, SE INSTALA PUBLICIDAD COMPLETA, CB QUEDA OPERATIVO. USUARIO SOMOS BANCOLOMBIA ACTIVO</t>
  </si>
  <si>
    <t>VAZZZ363</t>
  </si>
  <si>
    <t>SOLER HOYOS CRISTIAN LEONARDO</t>
  </si>
  <si>
    <t>TA-25-904066</t>
  </si>
  <si>
    <t>HUILA</t>
  </si>
  <si>
    <t>GIGANTE</t>
  </si>
  <si>
    <t>BARRIO CENTRO GIGANTE  6</t>
  </si>
  <si>
    <t>FO-25-1304987</t>
  </si>
  <si>
    <t>30-07-2025 SE REALIZA LLAMADA AL CLIENTE, SE HABLA CON LA SRA HEIDY JOHANNA CABRERA MAYORCA SE VALIDA DIRECCIÓN OK, CANAL OK, DISPONIBILIDAD TOTAL, LLAMAR EL DÍA LA INSTALACIÓN PARA CONFIRMAR VISITA, AVISO EXTERIOR ALTURA APROX 2 METROS; TOMACORRIENTE CERCANO: SI; TIENE CABINA DE SEGURIDAD: NO // CONTACTO REALIZADO POR LA APP 01-08 SE REALIZA INSTALACIÓN DE CORRESPONSAL, SE INSTALAN EQUIPOS CON PRUEBAS EXITOSAS, SE CAPACITA Y SE EVALÚA AL CLIENTE, SE INSTALA PUBLICIDAD COMPLETA, CB QUEDA OPERATIVO. USUARIO SOMOS BANCOLOMBIA ACTIVO</t>
  </si>
  <si>
    <t>VAZZZ364</t>
  </si>
  <si>
    <t>DIAZ VARGAS JONATHAN MIGUEL</t>
  </si>
  <si>
    <t>TA-25-904070</t>
  </si>
  <si>
    <t>CAMBIO DE RAZON SOCIAL</t>
  </si>
  <si>
    <t>CAUCA</t>
  </si>
  <si>
    <t>CORINTO</t>
  </si>
  <si>
    <t>BARRIO CENTRO CORINTO 9</t>
  </si>
  <si>
    <t>FO-25-1305008</t>
  </si>
  <si>
    <t>30-07-2025 SE REALIZA LLAMADA AL CLIENTE, SE HABLA CON EL SR ITALIA ERAZO SE VALIDA DIRECCIÓN OK, CANAL OK, DISPONIBILIDAD TOTAL, LLAMAR EL DÍA LA INSTALACIÓN PARA CONFIRMAR VISITA, AVISO EXTERIOR ALTURA APROX 2,20 METROS; TOMACORRIENTE CERCANO: SI; TIENE CABINA DE SEGURIDAD: NO // CONTACTO REALIZADO POR LA APP 1/08/2025 SE REALIZA INSTALACIÓN DE CORRESPONSAL, SE INSTALAN EQUIPOS CON PRUEBAS EXITOSAS, SE CAPACITA Y SE EVALÚA AL CLIENTE, SE INSTALA PUBLICIDAD COMPLETA, CB QUEDA OPERATIVO. USUARIO SOMOS BANCOLOMBIA ACTIVO</t>
  </si>
  <si>
    <t>VAZZZ368</t>
  </si>
  <si>
    <t>PAREDES CASTILLO DIEGO</t>
  </si>
  <si>
    <t>TA-25-904072</t>
  </si>
  <si>
    <t>BARRIO BELEN MALIBU MEDELLIN</t>
  </si>
  <si>
    <t>FO-25-1305019</t>
  </si>
  <si>
    <t>30-07-2025 SE REALIZA LLAMADA AL CLIENTE, SE HABLA CON EL SR DIEGO SIMON ARISTIZABAL DELGADO SE VALIDA DIRECCIÓN OK, CANAL OK, DISPONIBILIDAD TOTAL, LLAMAR EL DÍA LA INSTALACIÓN PARA CONFIRMAR VISITA, AVISO EXTERIOR ALTURA APROX 2 METROS; TOMACORRIENTE CERCANO: SI; TIENE CABINA DE SEGURIDAD: NO // CONTACTO REALIZADO POR LA APP 1/08/2025 SE REALIZA INSTALACIÓN DE CORRESPONSAL, SE INSTALAN EQUIPOS CON PRUEBAS EXITOSAS, SE CAPACITA Y SE EVALÚA AL CLIENTE, SE INSTALA PUBLICIDAD COMPLETA, CB QUEDA OPERATIVO. USUARIO SOMOS BANCOLOMBIA ACTIVO</t>
  </si>
  <si>
    <t>VAZZZ370</t>
  </si>
  <si>
    <t>QUINTERO SANCHEZ JUAN SEBASTIAN</t>
  </si>
  <si>
    <t>TA-25-904073</t>
  </si>
  <si>
    <t>ROBERTO PAYAN</t>
  </si>
  <si>
    <t>BARRIO LA PRIMAVERA ROBERTO PAYAN</t>
  </si>
  <si>
    <t>FO-25-1305024</t>
  </si>
  <si>
    <t>30-07-2025 SE REALIZA LLAMADA AL CLIENTE, SE HABLA CON LA ENCARGADA DEL SR EDINSON JAVIER CASTILLO CORTES SE VALIDA DIRECCIÓN OK, CANAL OK, DISPONIBILIDAD TOTAL, LLAMAR EL DÍA LA INSTALACIÓN PARA CONFIRMAR VISITA, AVISO EXTERIOR ALTURA APROX 3-4 METROS; TOMACORRIENTE CERCANO: SI; TIENE CABINA DE SEGURIDAD: SI // CONTACTO REALIZADO POR LA APP 11-08 SÉ ALCANZO A LLEGAR HASTA POR DEMORAS EN EL TRANSPORTE (LANCHA) 12/08/2025 SE REALIZA INSTALACIÓN DE CORRESPONSAL, SE INSTALAN EQUIPOS CON PRUEBAS EXITOSAS, SE CAPACITA Y SE EVALÚA AL CLIENTE, SE INSTALA PUBLICIDAD COMPLETA, CB QUEDA OPERATIVO. USUARIO SOMOS BANCOLOMBIA ACTIVO</t>
  </si>
  <si>
    <t>VAZZZ371</t>
  </si>
  <si>
    <t>TA-25-904074</t>
  </si>
  <si>
    <t>PUPIALES</t>
  </si>
  <si>
    <t>BARRIO EL CENTRO PUPIALES 1</t>
  </si>
  <si>
    <t>FO-25-1305027</t>
  </si>
  <si>
    <t>30-07-2025 SE REALIZA LLAMADA AL CLIENTE, SE HABLA CON EL SR ENRIQUE CARLOS ALBERTO MUÑOZ BRAVO SE VALIDA DIRECCIÓN OK, CANAL OK, DISPONIBILIDAD TOTAL, LLAMAR EL DÍA LA INSTALACIÓN PARA CONFIRMAR VISITA, AVISO EXTERIOR ALTURA APROX 2,50 METROS; TOMACORRIENTE CERCANO: SI; TIENE CABINA DE SEGURIDAD: NO // CONTACTO REALIZADO POR LA APP 01-08 SE REALIZA INSTALACIÓN DE CORRESPONSAL, SE INSTALAN EQUIPOS CON PRUEBAS EXITOSAS, SE CAPACITA Y SE EVALÚA AL CLIENTE, SE INSTALA PUBLICIDAD COMPLETA, CB QUEDA OPERATIVO. USUARIO SOMOS BANCOLOMBIA ACTIVO</t>
  </si>
  <si>
    <t>VAZZZ372</t>
  </si>
  <si>
    <t>REMICIO AMADO JOHN HEBER</t>
  </si>
  <si>
    <t>TA-25-904075</t>
  </si>
  <si>
    <t>BARRIO LA CALLE  CUATE MAGUI</t>
  </si>
  <si>
    <t>FO-25-1305033</t>
  </si>
  <si>
    <t>30-07-2025 SE REALIZA LLAMADA AL CLIENTE, SE HABLA CON EL SR NELSON DANIEL CAICEDO SEGURA SE VALIDA DIRECCIÓN OK, CANAL OK, DISPONIBILIDAD TOTAL, LLAMAR EL DÍA LA INSTALACIÓN PARA CONFIRMAR VISITA, AVISO EXTERIOR ALTURA APROX 3 METROS; TOMACORRIENTE CERCANO: SI; TIENE CABINA DE SEGURIDAD: SI // CONTACTO REALIZADO POR LA APP 11-08 SÉ ALCANZO A LLEGAR HASTA POR DEMORAS EN EL TRANSPORTE (LANCHA) 12-08 SE ESTA PENDIENTE DEL TRANSPORTE EN LANCHA PARA LLEGAR AL SITIO, NOS ENCONTRAMOS EN LA ZONA EN DESPLAZAMIENTO 13/08/2025 SE REALIZA INSTALACIÓN DE CORRESPONSAL, SE INSTALAN EQUIPOS CON PRUEBAS EXITOSAS, SE CAPACITA Y SE EVALÚA AL CLIENTE, SE INSTALA PUBLICIDAD COMPLETA, CB QUEDA OPERATIVO. USUARIO SOMOS BANCOLOMBIA ACTIVO</t>
  </si>
  <si>
    <t>VAZZZ373</t>
  </si>
  <si>
    <t>TA-25-904086</t>
  </si>
  <si>
    <t>BARRIO BELEN MEDELLIN 17</t>
  </si>
  <si>
    <t>FO-25-1305052</t>
  </si>
  <si>
    <t>30-07-2025 SE REALIZA LLAMADA AL CLIENTE, SE HABLA CON EL SR JOSE REYMUNDO ESTRADA, VALIDA DIRECCIÓN OK, CANAL OK, DISPONIBILIDAD TOTAL, LLAMAR EL DÍA LA INSTALACIÓN PARA CONFIRMAR VISITA, AVISO EXTERIOR ALTURA APROX  4 METROS; TOMACORRIENTE CERCANO: SI; TIENE CABINA DE SEGURIDAD: SI // MODEM A 5 METROS 1/08/2025 SE REALIZA INSTALACIÓN DE CORRESPONSAL, SE INSTALAN EQUIPOS CON PRUEBAS EXITOSAS, SE CAPACITA Y SE EVALÚA AL CLIENTE, SE INSTALA PUBLICIDAD COMPLETA, CB QUEDA OPERATIVO. USUARIO SOMOS BANCOLOMBIA ACTIVO</t>
  </si>
  <si>
    <t>VAZZZ377</t>
  </si>
  <si>
    <t>TA-25-904088</t>
  </si>
  <si>
    <t>META</t>
  </si>
  <si>
    <t>GRANADA</t>
  </si>
  <si>
    <t>BARRIO CENTRO GRANADA  1</t>
  </si>
  <si>
    <t>FO-25-1305055</t>
  </si>
  <si>
    <t>30-07-2025 SE REALIZA LLAMADA AL CLIENTE, SE HABLA CON LA SRA LEONOR CASTILLO DIAZ, VALIDA DIRECCIÓN OK, CANAL OK, DISPONIBILIDAD TOTAL, LLAMAR EL DÍA LA INSTALACIÓN PARA CONFIRMAR VISITA, AVISO EXTERIOR ALTURA APROX DONDE EL TECNICO LO VEA CONVENIENTE; TOMACORRIENTE CERCANO: SI; TIENE CABINA DE SEGURIDAD: SI 1/08/2025 SE REALIZA INSTALACIÓN DE CORRESPONSAL, SE INSTALAN EQUIPOS CON PRUEBAS EXITOSAS, SE CAPACITA Y SE EVALÚA AL CLIENTE, SE INSTALA PUBLICIDAD COMPLETA, CB QUEDA OPERATIVO. USUARIO SOMOS BANCOLOMBIA ACTIVO</t>
  </si>
  <si>
    <t>VAZZZ378</t>
  </si>
  <si>
    <t>ROZO JIMENEZ EDGAR ARMANDO</t>
  </si>
  <si>
    <t>TA-25-904091</t>
  </si>
  <si>
    <t>BOLIVAR</t>
  </si>
  <si>
    <t>SANTA ROSA DEL SUR</t>
  </si>
  <si>
    <t>BARRIO LA FERIA SANTA ROSA DEL SUR</t>
  </si>
  <si>
    <t>FO-25-1305064</t>
  </si>
  <si>
    <t>30-07-2025 SE REALIZA LLAMADA AL CLIENTE, SE HABLA CON EL HIJO DE LA LA SRA RUTH YAMILE SANABRIA MORALES, VALIDA DIRECCIÓN OK, CANAL OK, DISPONIBILIDAD TOTAL, LLAMAR EL DÍA LA INSTALACIÓN PARA CONFIRMAR VISITA, AVISO EXTERIOR ALTURA APROX DONDE EL TECNICO LO VEA CONVENIENTE; TOMACORRIENTE CERCANO: SI; TIENE CABINA DE SEGURIDAD: SI//MODEM A 5 METROS 5/08/2025 SE REALIZA INSTALACIÓN DE CORRESPONSAL, SE INSTALAN EQUIPOS CON PRUEBAS EXITOSAS, SE CAPACITA Y SE EVALÚA AL CLIENTE, SE INSTALA PUBLICIDAD COMPLETA, CB QUEDA OPERATIVO. USUARIO SOMOS BANCOLOMBIA ACTIVO</t>
  </si>
  <si>
    <t>VAZZZ381</t>
  </si>
  <si>
    <t>TERRESTRE/FLUVIAL</t>
  </si>
  <si>
    <t>ORTEBARRERAGA MARLON STWAR</t>
  </si>
  <si>
    <t>TA-25-904092</t>
  </si>
  <si>
    <t>BARRIO CENTRO FLORENCIA 39</t>
  </si>
  <si>
    <t>FO-25-1305067</t>
  </si>
  <si>
    <t>30-07-2025 SE REALIZA LLAMADA AL CLIENTE, SE HABLA CON  LA LA SRA DAIRA ISABEL TORRES LOZANO, VALIDA DIRECCIÓN OK, CANAL OK, DISPONIBILIDAD TOTAL, LLAMAR EL DÍA LA INSTALACIÓN PARA CONFIRMAR VISITA, AVISO EXTERIOR ALTURA APROX DONDE EL TECNICO LO VEA CONVENIENTE; TOMACORRIENTE CERCANO: SI; TIENE CABINA DE SEGURIDAD: SI 4/08/2025 LA SEÑORA DIARIA ISABEL SE COMUNICA CONMIGO Y ME MANIFESTO QUE EL DÍA DE MAÑANA NO PUEDE ATENDER LA VISITA PARA LA INSTALACIÓN YA QUE POR MOTIVOS PERSONALES DEBE VIAJAR EL DÍA DE HOY EN HORAS DE LA NOCHE A LA CIUDAD DE BOGOTÁ Y REGRESA EL DOMINGO EN LA NOCHE A FLORENCIA, PARA QUE EL DÍA LUNES 04 DE AGOSTO SE LE REALICE LA INSTALACIÓN. 4/08/2025 SE REALIZA INSTALACIÓN DE CORRESPONSAL, SE INSTALAN EQUIPOS CON PRUEBAS EXITOSAS, SE CAPACITA Y SE EVALÚA AL CLIENTE, SE INSTALA PUBLICIDAD COMPLETA, CB QUEDA OPERATIVO. USUARIO SOMOS BANCOLOMBIA ACTIVO</t>
  </si>
  <si>
    <t>VAZZZ382</t>
  </si>
  <si>
    <t>TA-25-904094</t>
  </si>
  <si>
    <t>NORTE DE SANTANDER</t>
  </si>
  <si>
    <t>OCAÑA</t>
  </si>
  <si>
    <t>BARRIO JUAN 23  OCAÑA</t>
  </si>
  <si>
    <t>FO-25-1305075</t>
  </si>
  <si>
    <t>30-07-2025 SE REALIZA LLAMADA AL CLIENTE, SE HABLA CON LA SRA ERIKA CAROLINA RAMIREZ QUINTERO, VALIDA DIRECCIÓN OK, CANAL OK, DISPONIBILIDAD TOTAL, LLAMAR EL DÍA LA INSTALACIÓN PARA CONFIRMAR VISITA, AVISO EXTERIOR ALTURA APROX  DONDE EL TECNICO LO VEA CONVENIENTE; TOMACORRIENTE CERCANO: SI; TIENE CABINA DE SEGURIDAD: SI  1/08/2025 SE REALIZA INSTALACIÓN DE CORRESPONSAL, SE INSTALAN EQUIPOS CON PRUEBAS EXITOSAS, SE CAPACITA Y SE EVALÚA AL CLIENTE, SE INSTALA PUBLICIDAD COMPLETA, CB QUEDA OPERATIVO. USUARIO SOMOS BANCOLOMBIA ACTIVO. SE INSTALA SWITCH 223C4S6013109</t>
  </si>
  <si>
    <t>VAZZZ384</t>
  </si>
  <si>
    <t>GELVEZ MOGOLLON JOSE ELISEO</t>
  </si>
  <si>
    <t>TA-25-904098</t>
  </si>
  <si>
    <t>CALDONO</t>
  </si>
  <si>
    <t>BARRIO PESCADOR CALDONO</t>
  </si>
  <si>
    <t>FO-25-1305084</t>
  </si>
  <si>
    <t>30-07-2025 SE REALIZA LLAMADA AL CLIENTE, SE HABLA CON LA SRA LINA VANESSA TROCHEZ BARONA, VALIDA DIRECCIÓN OK, CANAL OK, DISPONIBILIDAD TOTAL, LLAMAR EL DÍA LA INSTALACIÓN PARA CONFIRMAR VISITA, AVISO EXTERIOR ALTURA APROX  3 METROS; TOMACORRIENTE CERCANO: SI; TIENE CABINA DE SEGURIDAD: NO// MODEM A 15 METROS 1/08/2025 SE REALIZA INSTALACIÓN DE CORRESPONSAL, SE INSTALAN EQUIPOS CON PRUEBAS EXITOSAS, SE CAPACITA Y SE EVALÚA AL CLIENTE, SE INSTALA PUBLICIDAD COMPLETA, CB QUEDA OPERATIVO. USUARIO SOMOS BANCOLOMBIA ACTIVO</t>
  </si>
  <si>
    <t>VAZZZ386</t>
  </si>
  <si>
    <t>GIMBUEL LASSO LUIS GERMAN</t>
  </si>
  <si>
    <t>TA-25-904100</t>
  </si>
  <si>
    <t>MARIA LA BAJA</t>
  </si>
  <si>
    <t>BARRIO VRD NUEVA ESPERANZA MARIA LA BAJA</t>
  </si>
  <si>
    <t>FO-25-1305093</t>
  </si>
  <si>
    <t>30-07-2025 SE REALIZA LLAMADA AL CLIENTE, SE HABLA CON EL SR ROBER OLAVE BERRIO, VALIDA DIRECCIÓN OK, CANAL OK, DISPONIBILIDAD TOTAL, LLAMAR EL DÍA LA INSTALACIÓN PARA CONFIRMAR VISITA, AVISO EXTERIOR ALTURA APROX  DONDE EL TECNICO LO VEA CONVENIENTE; TOMACORRIENTE CERCANO: SI; TIENE CABINA DE SEGURIDAD: SI 01-08 SE VALIDA CON CLIENTE INFORMA QUE MAÑANA  HAY PROGRAMADA UNA PARADA TÉCNICA DEL SERVICIO DE LA LUZ DESDE LAS 7AM  A 4 PM POR LO QUE SE REAGENDA LA VISITA PARA EL DIA LUNES 04-08 CLIENTE INFORMA QUE EN LA VÍA SE ENCUENTRA UN PARO QUE TIENE BLOQUEADA LA CARRETERA Y NO SE SABE A QUE HORAS LO LEVANTEN POR LO QUE SE REAGENDA PARA EL MIÉRCOLES 6/08/2025 SE REALIZA INSTALACIÓN DE CORRESPONSAL, SE INSTALAN EQUIPOS CON PRUEBAS EXITOSAS, SE CAPACITA Y SE EVALÚA AL CLIENTE, SE INSTALA PUBLICIDAD COMPLETA, CB QUEDA OPERATIVO. USUARIO SOMOS BANCOLOMBIA ACTIVO</t>
  </si>
  <si>
    <t>VAZZZ388</t>
  </si>
  <si>
    <t>MARTINEZ SALGUEDO ANDRES AUGUSTO</t>
  </si>
  <si>
    <t>TA-25-904101</t>
  </si>
  <si>
    <t>LA PLATA</t>
  </si>
  <si>
    <t>BARRIO LA POLA LA PLATA 5</t>
  </si>
  <si>
    <t>FO-25-1305096</t>
  </si>
  <si>
    <t>30-07-2025 SE REALIZA LLAMADA AL CLIENTE, SE HABLA CON EL SR ADRIAN MAZABEL REYES, VALIDA DIRECCIÓN OK, CANAL OK, DISPONIBILIDAD TOTAL, LLAMAR EL DÍA LA INSTALACIÓN PARA CONFIRMAR VISITA, AVISO EXTERIOR ALTURA APROX  2,50 METROS; TOMACORRIENTE CERCANO: SI; TIENE CABINA DE SEGURIDAD: SI 01-08 SE REALIZA INSTALACIÓN DE CORRESPONSAL, SE INSTALAN EQUIPOS CON PRUEBAS EXITOSAS, SE CAPACITA Y SE EVALÚA AL CLIENTE, SE INSTALA PUBLICIDAD COMPLETA, CB QUEDA OPERATIVO. USUARIO SOMOS BANCOLOMBIA ACTIVO</t>
  </si>
  <si>
    <t>VAZZZ389</t>
  </si>
  <si>
    <t>ANDRADE HERNANDEZ JUAN CARLOS</t>
  </si>
  <si>
    <t>TA-25-904105</t>
  </si>
  <si>
    <t>BARRIO CAICEDO MEDELLIN 17</t>
  </si>
  <si>
    <t>FO-25-1305113</t>
  </si>
  <si>
    <t>30-07 SE REALIZA LLAMADA AL CLIENTE, SE HABLA CON LA SRA GEISER LUCILA PALACIO CORDOBA SE VALIDA DIRECCIÓN OK, CANAL OK, DISPONIBILIDAD TOTAL, LLAMAR EL DÍA LA INSTALACIÓN PARA CONFIRMAR VISITA, AVISO EXTERIOR ALTURA; NO INDICA ALTURA; TOMACORRIENTE CERCANO: SI; TIENE CABINA DE SEGURIDAD: NO - COMUNICACIÓN POR WPP - EL MODEM ESTA A 7 MT 01-08 SE REALIZA INSTALACIÓN DE CORRESPONSAL, SE INSTALAN EQUIPOS CON PRUEBAS EXITOSAS, SE CAPACITA Y SE EVALÚA AL CLIENTE, SE INSTALA PUBLICIDAD COMPLETA, CB QUEDA OPERATIVO. USUARIO SOMOS BANCOLOMBIA ACTIVO. SE INSTALAN 15 MT DE CABLE UTP</t>
  </si>
  <si>
    <t>VAZZZ393</t>
  </si>
  <si>
    <t>TA-25-904106</t>
  </si>
  <si>
    <t>SOGAMOSO</t>
  </si>
  <si>
    <t>BARRIO GUSTAVO JIMENEZ SOGAMOSO 4</t>
  </si>
  <si>
    <t>FO-25-1305118</t>
  </si>
  <si>
    <t>30-07 SE REALIZA LLAMADA AL CLIENTE, SE HABLA CON LA SRA LORENA NATALY MERCHÁN CASTAÑEDA SE VALIDA DIRECCIÓN OK, CANAL OK, DISPONIBILIDAD TOTAL, LLAMAR EL DÍA LA INSTALACIÓN PARA CONFIRMAR VISITA, AVISO EXTERIOR ALTURA APROX 2 METROS; TOMACORRIENTE CERCANO: SI; TIENE CABINA DE SEGURIDAD: NO - COMUNICACIÓN POR WPP 1/08/2025 SE REALIZA INSTALACIÓN DE CORRESPONSAL, SE INSTALAN EQUIPOS CON PRUEBAS EXITOSAS, SE CAPACITA Y SE EVALÚA AL CLIENTE, SE INSTALA PUBLICIDAD COMPLETA, CB QUEDA OPERATIVO. USUARIO SOMOS BANCOLOMBIA ACTIVO</t>
  </si>
  <si>
    <t>VAZZZ395</t>
  </si>
  <si>
    <t>TA-25-904110</t>
  </si>
  <si>
    <t>BARRANCA DE UPIA</t>
  </si>
  <si>
    <t>BARRIO LIBERTAD I BARRANCA DE UPIA</t>
  </si>
  <si>
    <t>FO-25-1305133</t>
  </si>
  <si>
    <t>30-07 SE REALIZA LLAMADA AL CLIENTE, SE HABLA CON LA SRA YURY MARCELA SIGUA VELANDIA  SE VALIDA DIRECCIÓN OK, CANAL OK, DISPONIBILIDAD TOTAL, LLAMAR EL DÍA LA INSTALACIÓN PARA CONFIRMAR VISITA, AVISO EXTERIOR ALTURA APROX 3.5 METROS; TOMACORRIENTE CERCANO: SI; TIENE CABINA DE SEGURIDAD: NO - COMUNICACIÓN POR WPP 1/08/2025 SE REALIZA INSTALACIÓN DE CORRESPONSAL, SE INSTALAN EQUIPOS CON PRUEBAS EXITOSAS, SE CAPACITA Y SE EVALÚA AL CLIENTE, SE INSTALA PUBLICIDAD COMPLETA, CB QUEDA OPERATIVO. USUARIO SOMOS BANCOLOMBIA ACTIVO</t>
  </si>
  <si>
    <t>VAZZZ398</t>
  </si>
  <si>
    <t>PEDREROS CONTRERAS MICHAEL STEVENS</t>
  </si>
  <si>
    <t>TA-25-904116</t>
  </si>
  <si>
    <t>BARRIO CORR PUERTO VENUS NARIÑO</t>
  </si>
  <si>
    <t>FO-25-1305143</t>
  </si>
  <si>
    <t>30-07 SE REALIZA LLAMADA AL CLIENTE, SE HABLA CON LA SRA JAVIER CAMILO CADAVID TORO  SE VALIDA DIRECCIÓN OK, CANAL OK, DISPONIBILIDAD TOTAL, LLAMAR EL DÍA LA INSTALACIÓN PARA CONFIRMAR VISITA, AVISO EXTERIOR ALTURA APROX 2 METROS; TOMACORRIENTE CERCANO: SI; TIENE CABINA DE SEGURIDAD: NO 31-07 EL DESPLAZAMIENTO HACIA EL CORREGIMIENTO TOMÓ APROXIMADAMENTE OCHO HORAS, POR LO QUE SE LLEGÓ AL LUGAR SOBRE LAS 5:30 P.M. AL MOMENTO DE LA LLEGADA, EL USUARIO INFORMÓ QUE NO ATENDERÍA LA ACTIVIDAD PROGRAMADA PARA EL DÍA DE HOY, INDICANDO QUE SU DISPONIBILIDAD SERÍA PARA EL DÍA SIGUIENTE. POR LO TANTO, SE REPROGRAMA LA ATENCIÓN DE LA ACTIVIDAD PARA EL DÍA DE MAÑANA, CONFORME A LA INDICACIÓN DEL USUARIO EN SITIO. 1/08/2025 SE REALIZA INSTALACIÓN DE CORRESPONSAL, SE INSTALAN EQUIPOS CON PRUEBAS EXITOSAS, SE CAPACITA Y SE EVALÚA AL CLIENTE, SE INSTALA PUBLICIDAD COMPLETA, CB QUEDA OPERATIVO. USUARIO SOMOS BANCOLOMBIA ACTIVO</t>
  </si>
  <si>
    <t>VAZZZ401</t>
  </si>
  <si>
    <t>MARTINEZ TOVAR OSCAR DAVID</t>
  </si>
  <si>
    <t>TA-25-904129</t>
  </si>
  <si>
    <t>DATAFONO ADICIONAL</t>
  </si>
  <si>
    <t>CHIQUINQUIRA</t>
  </si>
  <si>
    <t>BARRIO ANTONIA SANTOS CHIQUINQUIRA 1</t>
  </si>
  <si>
    <t>FO-25-1305165</t>
  </si>
  <si>
    <t>30-07 SE REALIZA LLAMADA AL CLIENTE, SE HABLA CON LA SRA JENNIFER AIDA PIRACON VELANDIA SE VALIDA DIRECCIÓN OK, CANAL OK, DISPONIBILIDAD TOTAL, LLAMAR EL DÍA LA INSTALACIÓN PARA CONFIRMAR VISITA 1/08/2025 SE REALIZA INSTALACIÓN DE DAT ADICIONAL, PRUEBAS EXITOSAS, CB QUEDA OPERATIVO. SE INSTALAN 7 MT DE CABLE UTP</t>
  </si>
  <si>
    <t>VAZZZ407</t>
  </si>
  <si>
    <t>ALVARADO MORENO CRISTHIAN</t>
  </si>
  <si>
    <t>TA-25-904130</t>
  </si>
  <si>
    <t>OLAYA HERRERA</t>
  </si>
  <si>
    <t>BARRIO BARRIO POLICARPA OLAYA HERRERA</t>
  </si>
  <si>
    <t>FO-25-1305171</t>
  </si>
  <si>
    <t>30-07 SE REALIZA LLAMADA AL CLIENTE, SE HABLA CON LA SRA LUZ MIRLEY CAMPAZ RODRIGUEZ SE VALIDA DIRECCIÓN OK, CANAL OK, DISPONIBILIDAD TOTAL, LLAMAR EL DÍA LA INSTALACIÓN PARA CONFIRMAR VISITA 11-08 POR DEMORAS EN EL TRANSPORTE SE REPROGRAMA ACTIVIDAD 12-08 SE ESTA EN DESPLAZAMIENTO A LA ZONA, DADO EL HORARIO DE LAS LANCHAS, SE REALIZARA DESPLAZAMIENTO EL DIA DE MAÑANA HACIA SATINGA Y DE HAY HACIA OLAYA HERRERA EL DIA JUEVES 14/08/2025 SE REALIZA INSTALACIÓN DE DATAFONO ADICIONAL, PRUEBAS EXITOSAS, CB QUEDA OPERATIVO</t>
  </si>
  <si>
    <t>VAZZZ408</t>
  </si>
  <si>
    <t>TA-25-915445</t>
  </si>
  <si>
    <t>BARRIO LA LIBERTAD FLORENCIA 2</t>
  </si>
  <si>
    <t>FO-25-1316240</t>
  </si>
  <si>
    <t>01-08-2025 SE REALIZA LLAMADA AL CLIENTE, SE HABLA CON LA SRA MARTHA LILIA MARTINEZ ALDANA SE VALIDA DIRECCIÓN OK, CANAL OK, DISPONIBILIDAD TOTAL, LLAMAR EL DÍA LA INSTALACIÓN PARA CONFIRMAR VISITA, AVISO EXTERIOR ALTURA APROX CLIENTE NO TIENE CONOCIMIENTO DE MEDIDAS;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t>
  </si>
  <si>
    <t>F7ZZZ994</t>
  </si>
  <si>
    <t>TA-25-915446</t>
  </si>
  <si>
    <t>ATLANTICO</t>
  </si>
  <si>
    <t>MALAMBO</t>
  </si>
  <si>
    <t>BARRIO CONCOR MALAMBO 4</t>
  </si>
  <si>
    <t>FO-25-1316244</t>
  </si>
  <si>
    <t>01-08-2025 SE REALIZA LLAMADA AL CLIENTE, SE HABLA CON LA SRA VALERY TORRES RODRÍGUEZ SE VALIDA DIRECCIÓN OK, CANAL OK, DISPONIBILIDAD TOTAL, LLAMAR EL DÍA LA INSTALACIÓN PARA CONFIRMAR VISITA, AVISO EXTERIOR ALTURA APROX 2-3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t>
  </si>
  <si>
    <t>F7ZZZ995</t>
  </si>
  <si>
    <t>PORRAS CASTRO DARLON NASCK</t>
  </si>
  <si>
    <t>TA-25-915451</t>
  </si>
  <si>
    <t>BARRIO NIÑA CECI CUCUTA 9</t>
  </si>
  <si>
    <t>FO-25-1316254</t>
  </si>
  <si>
    <t>01-08-2025 SE REALIZA LLAMADA AL CLIENTE, SE HABLA CON EL SR HEIDER JOHAN PORTILLO CAÑIZALEZ SE VALIDA DIRECCIÓN OK, CANAL OK, DISPONIBILIDAD TOTAL, LLAMAR EL DÍA LA INSTALACIÓN PARA CONFIRMAR VISITA, AVISO EXTERIOR ALTURA APROX 2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t>
  </si>
  <si>
    <t>F7ZZZ996</t>
  </si>
  <si>
    <t>DURAN ACOSTA FRANK YONNY</t>
  </si>
  <si>
    <t>TA-25-915453</t>
  </si>
  <si>
    <t>BARRIO BAMBO OCAÑA</t>
  </si>
  <si>
    <t>FO-25-1316260</t>
  </si>
  <si>
    <t>01-08-2025 SE REALIZA LLAMADA AL CLIENTE, SE HABLA CON LA SRA MARIA DEL CARMEN DURAN BAYONA SE VALIDA DIRECCIÓN OK, CANAL OK, DISPONIBILIDAD TOTAL, LLAMAR EL DÍA LA INSTALACIÓN PARA CONFIRMAR VISITA, AVISO EXTERIOR ALTURA APROX 2 METROS; TOMACORRIENTE CERCANO: SI; TIENE CABINA DE SEGURIDAD: SI // CONTACTO REALIZADO POR LA APP 05-08 SE CONTACTA TELEFÓNICAMENTE AL CLIENTE, EL SEÑOR MARÍA DEL CARMEN, CONFIRMA DATOS OK, SE LE INFORMA QUE HOY SE INICIA DESPLAZAMIENTO AL MUNICIPIO DE OCAÑA. SE AGENDA VISITA PARA EL DÍA 06/08. /06-08 SE REALIZA INSTALACIÓN DE CORRESPONSAL, SE INSTALAN EQUIPOS CON PRUEBAS EXITOSAS, SE CAPACITA Y SE EVALÚA AL CLIENTE, SE INSTALA PUBLICIDAD COMPLETA, CB QUEDA OPERATIVO. USUARIO SOMOS BANCOLOMBIA ACTIVO</t>
  </si>
  <si>
    <t>F7ZZZ997</t>
  </si>
  <si>
    <t>PACHECO BUITRAGO JAVIER ALONSO</t>
  </si>
  <si>
    <t>TA-25-915455</t>
  </si>
  <si>
    <t>BARRIO EL LIBANO OCAÑA 1</t>
  </si>
  <si>
    <t>FO-25-1316266</t>
  </si>
  <si>
    <t>01-08-2025 SE REALIZA LLAMADA AL CLIENTE, SE HABLA CON EL SR BLADIMIR GAONA SE VALIDA DIRECCIÓN OK, CANAL OK, DISPONIBILIDAD TOTAL, LLAMAR EL DÍA LA INSTALACIÓN PARA CONFIRMAR VISITA, AVISO EXTERIOR ALTURA APROX 2 METROS; TOMACORRIENTE CERCANO: SI; TIENE CABINA DE SEGURIDAD: NO // CONTACTO REALIZADO POR LA APP 05-08 SE CONTACTA TELEFÓNICAMENTE AL CLIENTE, EL SEÑOR BLADIMIR GAONA, CONFIRMA DATOS OK, SE LE INFORMA QUE HOY SE INICIA DESPLAZAMIENTO AL MUNICIPIO DE OCAÑA. SE AGENDA VISITA PARA EL DÍA 06/08. 6/08/2025 SE REALIZA INSTALACIÓN DE CORRESPONSAL, SE INSTALAN EQUIPOS CON PRUEBAS EXITOSAS, SE CAPACITA Y SE EVALÚA AL CLIENTE, SE INSTALA PUBLICIDAD COMPLETA, CB QUEDA OPERATIVO. USUARIO SOMOS BANCOLOMBIA ACTIVO</t>
  </si>
  <si>
    <t>F7ZZZ998</t>
  </si>
  <si>
    <t>TA-25-915456</t>
  </si>
  <si>
    <t>SUCRE</t>
  </si>
  <si>
    <t>BARRIO EL CABRERO SINCELEJO</t>
  </si>
  <si>
    <t>FO-25-1316271</t>
  </si>
  <si>
    <t>01-08-2025 SE REALIZA LLAMADA AL CLIENTE, SE HABLA CON EL SR FAVIAN LIEVANO ROJAS SE VALIDA DIRECCIÓN OK, CANAL OK, DISPONIBILIDAD TOTAL, LLAMAR EL DÍA LA INSTALACIÓN PARA CONFIRMAR VISITA, AVISO EXTERIOR ALTURA APROX 2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t>
  </si>
  <si>
    <t>F7ZZZ999</t>
  </si>
  <si>
    <t>SANTOS GUZMAN CHRISTIAN FELIPE</t>
  </si>
  <si>
    <t>TA-25-915457</t>
  </si>
  <si>
    <t>CORDOBA</t>
  </si>
  <si>
    <t>BARRIO URBINA MONTERIA</t>
  </si>
  <si>
    <t>FO-25-1316273</t>
  </si>
  <si>
    <t>01-08-2025 SE REALIZA LLAMADA AL CLIENTE, SE HABLA CON EL SR FREDY DE JESUS VERGARA URANGO SE VALIDA DIRECCIÓN OK, CANAL OK, DISPONIBILIDAD TOTAL, LLAMAR EL DÍA LA INSTALACIÓN PARA CONFIRMAR VISITA, AVISO EXTERIOR ALTURA APROX 3 METROS; TOMACORRIENTE CERCANO: SI; TIENE CABINA DE SEGURIDAD: NO // CONTACTO REALIZADO POR WHATSAPP 4/08/2025 SE REALIZA INSTALACIÓN DE CORRESPONSAL, SE INSTALAN EQUIPOS CON PRUEBAS EXITOSAS, SE CAPACITA Y SE EVALÚA AL CLIENTE, SE INSTALA PUBLICIDAD COMPLETA, CB QUEDA OPERATIVO. USUARIO SOMOS BANCOLOMBIA ACTIVO</t>
  </si>
  <si>
    <t>F8ZZZ000</t>
  </si>
  <si>
    <t>GONZALEZ FERRER JESUS ALEXANDER</t>
  </si>
  <si>
    <t>TA-25-915458</t>
  </si>
  <si>
    <t>BARRIO CALLEJON CUCUTA 22</t>
  </si>
  <si>
    <t>FO-25-1316279</t>
  </si>
  <si>
    <t>01-08-2025 SE REALIZA LLAMADA AL CLIENTE, SE HABLA CON LA SRA MARIA DEL CARMEN DURAN BAYONA SE VALIDA DIRECCIÓN OK, CANAL OK, DISPONIBILIDAD TOTAL, LLAMAR EL DÍA LA INSTALACIÓN PARA CONFIRMAR VISITA, AVISO EXTERIOR ALTURA APROX 2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t>
  </si>
  <si>
    <t>F8ZZZ001</t>
  </si>
  <si>
    <t>NARANJO AFANADOR RUBEN JESUS</t>
  </si>
  <si>
    <t>TA-25-915459</t>
  </si>
  <si>
    <t>BARRIO EL CARMEN OCAÑA 1</t>
  </si>
  <si>
    <t>FO-25-1316282</t>
  </si>
  <si>
    <t>01-08-2025 SE REALIZA LLAMADA AL CLIENTE, SE HABLA CON EL SR ANDERSON STEVEN CASTILLA CHOGO SE VALIDA DIRECCIÓN OK, CANAL OK, DISPONIBILIDAD TOTAL, LLAMAR EL DÍA LA INSTALACIÓN PARA CONFIRMAR VISITA, AVISO EXTERIOR ALTURA APROX 2,50 - 3 METROS; TOMACORRIENTE CERCANO: SI; TIENE CABINA DE SEGURIDAD: NO // CONTACTO REALIZADO POR LA APP 05-08 SE REALIZA INSTALACIÓN DE CORRESPONSAL, SE INSTALAN EQUIPOS CON PRUEBAS EXITOSAS, SE CAPACITA Y SE EVALÚA AL CLIENTE, SE INSTALA PUBLICIDAD COMPLETA, CB QUEDA OPERATIVO. USUARIO SOMOS BANCOLOMBIA ACTIVO</t>
  </si>
  <si>
    <t>F8ZZZ002</t>
  </si>
  <si>
    <t>GONZALEZ ESTUPIÑAN YEISON WALTER ANTONIO</t>
  </si>
  <si>
    <t>TA-25-915460</t>
  </si>
  <si>
    <t>CESAR</t>
  </si>
  <si>
    <t>AGUACHICA</t>
  </si>
  <si>
    <t>BARRIO LA SABANITA AGUACHICA 1</t>
  </si>
  <si>
    <t>FO-25-1316290</t>
  </si>
  <si>
    <t>01-08-2025 SE REALIZA LLAMADA AL CLIENTE, SE HABLA CON LA SRA YELENA OSORIO SÁNCHEZ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t>
  </si>
  <si>
    <t>F8ZZZ003</t>
  </si>
  <si>
    <t>MONTES DIAZ JOHN FRED</t>
  </si>
  <si>
    <t>TA-25-915461</t>
  </si>
  <si>
    <t>BARRIO AMBERES CARTAGENA DE INDIAS 3</t>
  </si>
  <si>
    <t>FO-25-1316299</t>
  </si>
  <si>
    <t>01-08-2025 SE REALIZA LLAMADA AL CLIENTE, SE HABLA CON LA SRA OLGA MARENA MARTINEZ BENAVIDES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t>
  </si>
  <si>
    <t>F8ZZZ004</t>
  </si>
  <si>
    <t>CANEDO HERRERA ALEXANDER</t>
  </si>
  <si>
    <t>TA-25-915463</t>
  </si>
  <si>
    <t>BARRIO SAN MARTIN SANTA ROSA DEL SUR 3</t>
  </si>
  <si>
    <t>FO-25-1316304</t>
  </si>
  <si>
    <t>01-08-2025 SE REALIZA LLAMADA AL CLIENTE, SE HABLA CON LA SRA PAULA SE VALIDA DIRECCIÓN OK, CANAL OK, DISPONIBILIDAD TOTAL, LLAMAR EL DÍA LA INSTALACIÓN PARA CONFIRMAR VISITA, AVISO EXTERIOR ALTURA APROX TIENE ESPACIO SUFICIENTE PARA EL AVISO; TOMACORRIENTE CERCANO: SI; TIENE CABINA DE SEGURIDAD: SI // CONTACTO REALIZADO POR LA APP 6/08/2025 SE REALIZA INSTALACIÓN DE CORRESPONSAL, SE INSTALAN EQUIPOS CON PRUEBAS EXITOSAS, SE CAPACITA Y SE EVALÚA AL CLIENTE, SE INSTALA PUBLICIDAD COMPLETA, CB QUEDA OPERATIVO. USUARIO SOMOS BANCOLOMBIA ACTIVO</t>
  </si>
  <si>
    <t>F8ZZZ005</t>
  </si>
  <si>
    <t>TA-25-915464</t>
  </si>
  <si>
    <t>BARRIO SAN PASCUAL CALI 2</t>
  </si>
  <si>
    <t>FO-25-1316308</t>
  </si>
  <si>
    <t>01-08-2025 SE REALIZA LLAMADA AL CLIENTE, SE HABLA CON LA SRA YULI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t>
  </si>
  <si>
    <t>F8ZZZ006</t>
  </si>
  <si>
    <t>TA-25-915467</t>
  </si>
  <si>
    <t>TAMINANGO</t>
  </si>
  <si>
    <t>BARRIO EL PRADO TAMINANGO 3</t>
  </si>
  <si>
    <t>FO-25-1316317</t>
  </si>
  <si>
    <t>01-08-2025 SE REALIZA LLAMADA AL CLIENTE, SE HABLA CON LA SRA YUDI HERMENCIA VASQUEZ ARTEAGA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t>
  </si>
  <si>
    <t>F8ZZZ007</t>
  </si>
  <si>
    <t>TA-25-915468</t>
  </si>
  <si>
    <t>CUNDINAMARCA</t>
  </si>
  <si>
    <t>BARRIO LA ISABELLA BOGOTA</t>
  </si>
  <si>
    <t>FO-25-1328346</t>
  </si>
  <si>
    <t>01-08-2025 SE REALIZA LLAMADA AL CLIENTE, SE HABLA CON EL SR JOHN ALEXANDER CUERVO RUBIANO SE VALIDA DIRECCIÓN OK, CANAL OK, DISPONIBILIDAD TOTAL, LLAMAR EL DÍA LA INSTALACIÓN PARA CONFIRMAR VISITA, AVISO EXTERIOR ALTURA APROX 2 METROS; TOMACORRIENTE CERCANO: SI; TIENE CABINA DE SEGURIDAD: NO // CONTACTO REALIZADO POR LA APP 4/08/2025 SE DEBE REPROGRAMAR ACTIVIDAD, EL COMERCIO ES AL INTERIOR DE UN CONJUNTO RESIDENCIAL, SE REQUIEREN PERMISOS DE ADMINISTRACIÓN PARA LA INSTALACIÓN DE LA PUBLICIDAD, SE INFORMA NOVEDAD A COORDINACIÓN QUIEN INDICA REPROGRAMAR PARA MAÑANA 05-08-2025, SE RETORNA PUBLICIDAD A BODEGA. 05-08 SE REALIZA INSTALACIÓN DE CORRESPONSAL, SE INSTALAN EQUIPOS CON PRUEBAS EXITOSAS, SE CAPACITA Y SE EVALÚA AL CLIENTE, SE INSTALA PUBLICIDAD COMPLETA, CB QUEDA OPERATIVO. USUARIO SOMOS BANCOLOMBIA ACTIVO. SE INSTALAN 8 MT DE CABLE UTP</t>
  </si>
  <si>
    <t>F8ZZZ008</t>
  </si>
  <si>
    <t>GALINDO ROJAS LUIS FELIPE</t>
  </si>
  <si>
    <t>TA-25-915469</t>
  </si>
  <si>
    <t>CALDAS</t>
  </si>
  <si>
    <t>BARRIO GUAYACANES MANIZALES 1</t>
  </si>
  <si>
    <t>FO-25-1316329</t>
  </si>
  <si>
    <t>01-08-2025 SE REALIZA LLAMADA AL CLIENTE, SE HABLA CON EL SR OSCAR ALONSO CARDENAS SE VALIDA DIRECCIÓN OK, CANAL OK, DISPONIBILIDAD TOTAL, LLAMAR EL DÍA LA INSTALACIÓN PARA CONFIRMAR VISITA, AVISO EXTERIOR ALTURA APROX 2,50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t>
  </si>
  <si>
    <t>F8ZZZ009</t>
  </si>
  <si>
    <t>AGUIRRE HENAO RAUL EDUARDO</t>
  </si>
  <si>
    <t>TA-25-915470</t>
  </si>
  <si>
    <t>BARRIO SAN JAVIER LA LOMA MEDELLIN 1</t>
  </si>
  <si>
    <t>FO-25-1316336</t>
  </si>
  <si>
    <t xml:space="preserve">01-08-2025 SE REALIZA LLAMADA AL CLIENTE, SE HABLA CON LA SRA NORA ELENA LOPEZ ARISMENDY SE VALIDA DIRECCIÓN OK, CANAL OK, DISPONIBILIDAD TOTAL, LLAMAR EL DÍA LA INSTALACIÓN PARA CONFIRMAR VISITA, AVISO EXTERIOR ALTURA APROX TIENE SIFICUENTE ESPACIO PARA CUALQUIER MEDIDA;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CLIENTE PIDO NO INSTALAR BASE YA QUE SE ENCUENTRA EN ADECUACIONES LOCATIVAS </t>
  </si>
  <si>
    <t>F8ZZZ010</t>
  </si>
  <si>
    <t>BADEL ACUÑA LUIS ALBERTO</t>
  </si>
  <si>
    <t>TA-25-915471</t>
  </si>
  <si>
    <t>TORO</t>
  </si>
  <si>
    <t>BARRIO BULEVAR AVENIDA TORO</t>
  </si>
  <si>
    <t>FO-25-1316342</t>
  </si>
  <si>
    <t>01-08-2025 SE REALIZA LLAMADA AL CLIENTE, SE HABLA CON LA SRA MAIDA LEANDRA FLOREZ VELASQUEZ SE VALIDA DIRECCIÓN OK, CANAL OK, DISPONIBILIDAD TOTAL, LLAMAR EL DÍA LA INSTALACIÓN PARA CONFIRMAR VISITA, AVISO EXTERIOR ALTURA APROX 1,50 METROS; TOMACORRIENTE CERCANO: SI; TIENE CABINA DE SEGURIDAD: SI // CONTACTO REALIZADO POR LA APP 5/08/2025 SE REALIZA INSTALACIÓN DE CORRESPONSAL, SE INSTALAN EQUIPOS CON PRUEBAS EXITOSAS, SE CAPACITA Y SE EVALÚA AL CLIENTE, SE INSTALA PUBLICIDAD COMPLETA, CB QUEDA OPERATIVO. USUARIO SOMOS BANCOLOMBIA ACTIVO</t>
  </si>
  <si>
    <t>F8ZZZ011</t>
  </si>
  <si>
    <t>FRANCO CAÑAVERAL YAMID RAUL</t>
  </si>
  <si>
    <t>TA-25-915472</t>
  </si>
  <si>
    <t>BARRIO CHAGUALO MEDELLIN 4</t>
  </si>
  <si>
    <t>FO-25-1316348</t>
  </si>
  <si>
    <t>01-08-2025 SE REALIZA LLAMADA AL CLIENTE, SE HABLA CON LA SRA YINARY HOLGUIN SERNA SE VALIDA DIRECCIÓN OK, CANAL OK, DISPONIBILIDAD TOTAL, LLAMAR EL DÍA LA INSTALACIÓN PARA CONFIRMAR VISITA, AVISO EXTERIOR ALTURA APROX 2,50 METROS; TOMACORRIENTE CERCANO: SI; TIENE CABINA DE SEGURIDAD: NO // CONTACTO REALIZADO POR LA APP 4/08/2025 SE REALIZA INSTALACIÓN DE CORRESPONSAL, SE INSTALAN EQUIPOS CON PRUEBAS EXITOSAS, SE CAPACITA Y SE EVALÚA AL CLIENTE, SE INSTALA PUBLICIDAD COMPLETA, CB QUEDA OPERATIVO. USUARIO SOMOS BANCOLOMBIA ACTIVO</t>
  </si>
  <si>
    <t>F8ZZZ013</t>
  </si>
  <si>
    <t>TA-25-915473</t>
  </si>
  <si>
    <t>BARRIO VILLAS DEL DORADO BOGOTA 8</t>
  </si>
  <si>
    <t>FO-25-1316351</t>
  </si>
  <si>
    <t>01-08-2025 SE REALIZA LLAMADA AL CLIENTE, SE HABLA CON LA SRA ADRIANA (ESPOSA)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t>
  </si>
  <si>
    <t>F8ZZZ014</t>
  </si>
  <si>
    <t>MURCIA HERNANDEZ HARVEY IGNACIO</t>
  </si>
  <si>
    <t>TA-25-915474</t>
  </si>
  <si>
    <t>VILLA RICA</t>
  </si>
  <si>
    <t>BARRIO CENTRO VILLA RICA  4</t>
  </si>
  <si>
    <t>FO-25-1316356</t>
  </si>
  <si>
    <t>01-08-2025 SE REALIZA LLAMADA AL CLIENTE, SE HABLA CON LA SRA LENCY DANIELA COLORADO BALANTA SE VALIDA DIRECCIÓN OK, CANAL OK, DISPONIBILIDAD TOTAL, LLAMAR EL DÍA LA INSTALACIÓN PARA CONFIRMAR VISITA, AVISO EXTERIOR ALTURA APROX 3 METROS; TOMACORRIENTE CERCANO: SI; TIENE CABINA DE SEGURIDAD: SI  4/08/2025 SE REALIZA INSTALACIÓN DE CORRESPONSAL, SE INSTALAN EQUIPOS CON PRUEBAS EXITOSAS, SE CAPACITA Y SE EVALÚA AL CLIENTE, SE INSTALA PUBLICIDAD COMPLETA, CB QUEDA OPERATIVO. USUARIO SOMOS BANCOLOMBIA ACTIVO</t>
  </si>
  <si>
    <t>F8ZZZ015</t>
  </si>
  <si>
    <t>HERRERA MONAR GEOVANNY</t>
  </si>
  <si>
    <t>TA-25-915475</t>
  </si>
  <si>
    <t>SAN ANDRES DE TUMACO</t>
  </si>
  <si>
    <t>BARRIO SABALETA SAN ANDRES DE TUMACO</t>
  </si>
  <si>
    <t>FO-25-1316359</t>
  </si>
  <si>
    <t>01-08 SE REALIZA LLAMADA AL CLIENTE, SE HABLA CON LA SRA NATHALY CIELITO SOLARTE BOLAÑOS SE VALIDA DIRECCIÓN OK, CANAL OK, DISPONIBILIDAD TOTAL, LLAMAR EL DÍA LA INSTALACIÓN PARA CONFIRMAR VISITA, AVISO EXTERIOR ALTURA APROX 3 METROS; TOMACORRIENTE CERCANO: SI; TIENE CABINA DE SEGURIDAD: SI - COMUNICACIÓN POR WPP 5/08/2025 SE REALIZA INSTALACIÓN DE CORRESPONSAL, SE INSTALAN EQUIPOS CON PRUEBAS EXITOSAS, SE CAPACITA Y SE EVALÚA AL CLIENTE, SE INSTALA PUBLICIDAD COMPLETA, CB QUEDA OPERATIVO. USUARIO SOMOS BANCOLOMBIA ACTIVO</t>
  </si>
  <si>
    <t>F8ZZZ016</t>
  </si>
  <si>
    <t>TA-25-915476</t>
  </si>
  <si>
    <t>BARRIO FELIDIA CALI</t>
  </si>
  <si>
    <t>FO-25-1316363</t>
  </si>
  <si>
    <t>01-08-2025 SE REALIZA LLAMADA AL CLIENTE, SE HABLA CON EL ESPOSO DE LA SRA MARITZA DEL CARMEN MEDINA PEREIRA, SE VALIDA DIRECCIÓN OK, CANAL OK, DISPONIBILIDAD TOTAL, LLAMAR EL DÍA LA INSTALACIÓN PARA CONFIRMAR VISITA, AVISO EXTERIOR ALTURA APROX  DONDE EL TECNICO LO VEA CONVENIENTE; TOMACORRIENTE CERCANO: SI; TIENE CABINA DE SEGURIDAD: SI  4/08/2025 SE REALIZA INSTALACIÓN DE CORRESPONSAL, SE INSTALAN EQUIPOS CON PRUEBAS EXITOSAS, SE CAPACITA Y SE EVALÚA AL CLIENTE, SE INSTALA PUBLICIDAD COMPLETA, CB QUEDA OPERATIVO. USUARIO SOMOS BANCOLOMBIA ACTIVO</t>
  </si>
  <si>
    <t>F8ZZZ017</t>
  </si>
  <si>
    <t>BOLAÑOS TABORDA JORGE ENRIQUE</t>
  </si>
  <si>
    <t>TA-25-915477</t>
  </si>
  <si>
    <t>BARRIO TRONCAL CALI 1</t>
  </si>
  <si>
    <t>FO-25-1316366</t>
  </si>
  <si>
    <t>01-08-2025 SE REALIZA LLAMADA AL CLIENTE, SE HABLA CON LA SRA MELISSA ANDREA SAAVEDRA GONZALEZ, SE VALIDA DIRECCIÓN OK, CANAL OK, DISPONIBILIDAD TOTAL, LLAMAR EL DÍA LA INSTALACIÓN PARA CONFIRMAR VISITA, AVISO EXTERIOR ALTURA APROX  2.50 METROS; TOMACORRIENTE CERCANO: SI; TIENE CABINA DE SEGURIDAD: SI  4/08/2025 SE REALIZA INSTALACIÓN DE CORRESPONSAL, SE INSTALAN EQUIPOS CON PRUEBAS EXITOSAS, SE CAPACITA Y SE EVALÚA AL CLIENTE, SE INSTALA PUBLICIDAD COMPLETA, CB QUEDA OPERATIVO. USUARIO SOMOS BANCOLOMBIA ACTIVO</t>
  </si>
  <si>
    <t>F8ZZZ018</t>
  </si>
  <si>
    <t>TORRES GARCIA JENDRY JOSE</t>
  </si>
  <si>
    <t>TA-25-915478</t>
  </si>
  <si>
    <t>ANAPOIMA</t>
  </si>
  <si>
    <t>BARRIO CENTRO ANAPOIMA ANAPOIMA 1</t>
  </si>
  <si>
    <t>FO-25-1316370</t>
  </si>
  <si>
    <t>01-08-2025 SE REALIZA LLAMADA AL CLIENTE, SE HABLA CON EL SR WILLIAM GIOVANNY LOPEZ AVILA, SE VALIDA DIRECCIÓN OK, CANAL OK, DISPONIBILIDAD TOTAL, LLAMAR EL DÍA LA INSTALACIÓN PARA CONFIRMAR VISITA, AVISO EXTERIOR ALTURA APROX  2 METROS; TOMACORRIENTE CERCANO: SI; TIENE CABINA DE SEGURIDAD: SI  5/08/2025 SE REALIZA INSTALACIÓN DE CORRESPONSAL, SE INSTALAN EQUIPOS CON PRUEBAS EXITOSAS, SE CAPACITA Y SE EVALÚA AL CLIENTE, SE INSTALA PUBLICIDAD COMPLETA, CB QUEDA OPERATIVO. USUARIO SOMOS BANCOLOMBIA ACTIVO</t>
  </si>
  <si>
    <t>F8ZZZ019</t>
  </si>
  <si>
    <t>GOMEZ VEGA DAVID SNEYDER</t>
  </si>
  <si>
    <t>TA-25-915479</t>
  </si>
  <si>
    <t>BARRIO CERVANTES MANIZALES 3</t>
  </si>
  <si>
    <t>FO-25-1316376</t>
  </si>
  <si>
    <t>01-08-2025 SE REALIZA LLAMADA AL CLIENTE, SE HABLA CON LA SRA VALENTINA BALLESTEROS GALLEGO, SE VALIDA DIRECCIÓN OK, CANAL OK, DISPONIBILIDAD TOTAL, LLAMAR EL DÍA LA INSTALACIÓN PARA CONFIRMAR VISITA, AVISO EXTERIOR ALTURA APROX  3 METROS; TOMACORRIENTE CERCANO: SI; TIENE CABINA DE SEGURIDAD: SI  5/08/2025 SE REALIZA INSTALACIÓN DE CORRESPONSAL, SE INSTALAN EQUIPOS CON PRUEBAS EXITOSAS, SE CAPACITA Y SE EVALÚA AL CLIENTE, SE INSTALA PUBLICIDAD COMPLETA, CB QUEDA OPERATIVO. USUARIO SOMOS BANCOLOMBIA ACTIVO</t>
  </si>
  <si>
    <t>F8ZZZ020</t>
  </si>
  <si>
    <t>ARROYAVE CANO MANUEL GUILLERMO</t>
  </si>
  <si>
    <t>TA-25-915483</t>
  </si>
  <si>
    <t>LOS PATIOS</t>
  </si>
  <si>
    <t>BARRIO RECTA COROZAL LOS PATIOS</t>
  </si>
  <si>
    <t>FO-25-1316381</t>
  </si>
  <si>
    <t>01-08-2025 SE REALIZA LLAMADA AL CLIENTE, SE HABLA CON LA ESPOSA DEL SR EDILSON DÍAZ CASTRO, SE VALIDA DIRECCIÓN OK, CANAL OK, DISPONIBILIDAD TOTAL, LLAMAR EL DÍA LA INSTALACIÓN PARA CONFIRMAR VISITA, AVISO EXTERIOR ALTURA APROX  DONDE EL TECNICO LO VEA CONVENIENTE; TOMACORRIENTE CERCANO: SI; TIENE CABINA DE SEGURIDAD: NO 04-08 SE REALIZA INSTALACIÓN DE CORRESPONSAL, SE INSTALAN EQUIPOS CON PRUEBAS EXITOSAS, SE CAPACITA Y SE EVALÚA AL CLIENTE, SE INSTALA PUBLICIDAD COMPLETA, CB QUEDA OPERATIVO. USUARIO SOMOS BANCOLOMBIA ACTIVO</t>
  </si>
  <si>
    <t>F8ZZZ021</t>
  </si>
  <si>
    <t>TA-25-915486</t>
  </si>
  <si>
    <t>BARRIO MARIA FERNANDA TUNJA 1</t>
  </si>
  <si>
    <t>FO-25-1316385</t>
  </si>
  <si>
    <t>01-08-2025 SE REALIZA LLAMADA AL CLIENTE, SE HABLA CON LA SRA YULY TATIANA GONZÁLEZ ZEA. SE VALIDA DIRECCIÓN OK, CANAL OK, DISPONIBILIDAD TOTAL, LLAMAR EL DÍA LA INSTALACIÓN PARA CONFIRMAR VISITA, AVISO EXTERIOR ALTURA APROX  DONDE EL TECNICO LO VEA CONVENIENTE; TOMACORRIENTE CERCANO: SI; TIENE CABINA DE SEGURIDAD: NO 4/08/2025 SE REALIZA INSTALACIÓN DE CORRESPONSAL, SE INSTALAN EQUIPOS CON PRUEBAS EXITOSAS, SE CAPACITA Y SE EVALÚA AL CLIENTE, SE INSTALA PUBLICIDAD COMPLETA, CB QUEDA OPERATIVO. USUARIO SOMOS BANCOLOMBIA ACTIVO</t>
  </si>
  <si>
    <t>F8ZZZ022</t>
  </si>
  <si>
    <t>HERRERA GARZON JEYSON STEVENT</t>
  </si>
  <si>
    <t>TA-25-915489</t>
  </si>
  <si>
    <t>TARQUI</t>
  </si>
  <si>
    <t>BARRIO LA LOMA - BODEGA TARQUI</t>
  </si>
  <si>
    <t>FO-25-1316391</t>
  </si>
  <si>
    <t>01-08-2025 SE REALIZA LLAMADA AL CLIENTE, SE HABLA CON LA SRA JENNY MARLENY GONZALEZ MURILLO. SE VALIDA DIRECCIÓN OK, CANAL OK, DISPONIBILIDAD TOTAL, LLAMAR EL DÍA LA INSTALACIÓN PARA CONFIRMAR VISITA, AVISO EXTERIOR ALTURA APROX  DONDE EL TECNICO LO VEA CONVENIENTE; TOMACORRIENTE CERCANO: SI; TIENE CABINA DE SEGURIDAD: NO// DISPONIBILIDAD EN HORAS PM 4/08/2025 SE REALIZA INSTALACIÓN DE CORRESPONSAL, SE INSTALAN EQUIPOS CON PRUEBAS EXITOSAS, SE CAPACITA Y SE EVALÚA AL CLIENTE, SE INSTALA PUBLICIDAD COMPLETA, CB QUEDA OPERATIVO. USUARIO SOMOS BANCOLOMBIA ACTIVO</t>
  </si>
  <si>
    <t>F8ZZZ023</t>
  </si>
  <si>
    <t>TA-25-915493</t>
  </si>
  <si>
    <t>BARRIO SAN MARTIN SANTA ROSA DEL SUR 4</t>
  </si>
  <si>
    <t>FO-25-1316401</t>
  </si>
  <si>
    <t>01-08-2025 SE REALIZA LLAMADA AL CLIENTE, SE HABLA CON  LA MAMA DEL SR JUAN DIEGO MARTINEZ SÁNCHEZ. SE VALIDA DIRECCIÓN OK, CANAL OK, DISPONIBILIDAD TOTAL, LLAMAR EL DÍA LA INSTALACIÓN PARA CONFIRMAR VISITA, AVISO EXTERIOR ALTURA APROX  DONDE EL TECNICO LO VEA CONVENIENTE; TOMACORRIENTE CERCANO: SI; TIENE CABINA DE SEGURIDAD: NO// MODEM A 5 METROS DE DISTANCIA  5/08/2025 SE REALIZA INSTALACIÓN DE CORRESPONSAL, SE INSTALAN EQUIPOS CON PRUEBAS EXITOSAS, SE CAPACITA Y SE EVALÚA AL CLIENTE, SE INSTALA PUBLICIDAD COMPLETA, CB QUEDA OPERATIVO. USUARIO SOMOS BANCOLOMBIA ACTIVO</t>
  </si>
  <si>
    <t>F8ZZZ024</t>
  </si>
  <si>
    <t>TA-25-915494</t>
  </si>
  <si>
    <t>BARRIO LA IGUALDAD BOGOTA 3</t>
  </si>
  <si>
    <t>FO-25-1316407</t>
  </si>
  <si>
    <t>01-08-2025 SE REALIZA LLAMADA AL CLIENTE, SE HABLA CON  EL ESPOSO DE LA SRA LILIANA VERDUGO AMADO. SE VALIDA DIRECCIÓN OK, CANAL OK, DISPONIBILIDAD TOTAL, LLAMAR EL DÍA LA INSTALACIÓN PARA CONFIRMAR VISITA, AVISO EXTERIOR ALTURA APROX  3 METROS; TOMACORRIENTE CERCANO: SI; TIENE CABINA DE SEGURIDAD: SI 04-08 SE REALIZA INSTALACIÓN DE CORRESPONSAL, SE INSTALAN EQUIPOS CON PRUEBAS EXITOSAS, SE CAPACITA Y SE EVALÚA AL CLIENTE, SE INSTALA PUBLICIDAD COMPLETA, CB QUEDA OPERATIVO. USUARIO SOMOS BANCOLOMBIA ACTIVO</t>
  </si>
  <si>
    <t>F8ZZZ025</t>
  </si>
  <si>
    <t>GARCIA PASTRANA KEVIN FERNANDO</t>
  </si>
  <si>
    <t>TA-25-915495</t>
  </si>
  <si>
    <t>PATIA</t>
  </si>
  <si>
    <t>BARRIO LA CENTRAL PATIA 6</t>
  </si>
  <si>
    <t>FO-25-1316417</t>
  </si>
  <si>
    <t>01-08-2025 SE REALIZA LLAMADA AL CLIENTE, SE HABLA CON EL SR JOSE FERNANDO CASTILLO RUANO. SE VALIDA DIRECCIÓN OK, CANAL OK, DISPONIBILIDAD TOTAL, LLAMAR EL DÍA LA INSTALACIÓN PARA CONFIRMAR VISITA, AVISO EXTERIOR ALTURA APROX  2 METROS; TOMACORRIENTE CERCANO: SI; TIENE CABINA DE SEGURIDAD: SI 5/08/2025 SE REALIZA INSTALACIÓN DE CORRESPONSAL, SE INSTALAN EQUIPOS CON PRUEBAS EXITOSAS, SE CAPACITA Y SE EVALÚA AL CLIENTE, SE INSTALA PUBLICIDAD COMPLETA, CB QUEDA OPERATIVO. USUARIO SOMOS BANCOLOMBIA ACTIVO</t>
  </si>
  <si>
    <t>F8ZZZ026</t>
  </si>
  <si>
    <t>TA-25-915497</t>
  </si>
  <si>
    <t>QUINDIO</t>
  </si>
  <si>
    <t>ARMENIA</t>
  </si>
  <si>
    <t>BARRIO SAN JOSE ARMENIA 1</t>
  </si>
  <si>
    <t>FO-25-1316427</t>
  </si>
  <si>
    <t>01-08-2025 SE REALIZA LLAMADA AL CLIENTE, SE HABLA CON EL SR  ROBINSON CHAYAN CARVAJAL TABARES, SE VALIDA DIRECCIÓN OK, CANAL OK, DISPONIBILIDAD TOTAL, LLAMAR EL DÍA LA INSTALACIÓN PARA CONFIRMAR VISITA, AVISO EXTERIOR ALTURA APROX  2 METROS; TOMACORRIENTE CERCANO: SI; TIENE CABINA DE SEGURIDAD: NO 4/08/2025 SE REALIZA INSTALACIÓN DE CORRESPONSAL, SE INSTALAN EQUIPOS CON PRUEBAS EXITOSAS, SE CAPACITA Y SE EVALÚA AL CLIENTE, SE INSTALA PUBLICIDAD COMPLETA, CB QUEDA OPERATIVO. USUARIO SOMOS BANCOLOMBIA ACTIVO</t>
  </si>
  <si>
    <t>F8ZZZ028</t>
  </si>
  <si>
    <t>SANCHEZ SOLORZANO JUAN SEBASTIAN</t>
  </si>
  <si>
    <t>TA-25-915498</t>
  </si>
  <si>
    <t>RESTREPO</t>
  </si>
  <si>
    <t>BARRIO CENTRO RESTREPO 7</t>
  </si>
  <si>
    <t>FO-25-1316432</t>
  </si>
  <si>
    <t>01-08-2025 SE REALIZA LLAMADA AL CLIENTE, SE HABLA CON LA SRA MARIA CELMIRA BERMUDEZ AMAYA, SE VALIDA DIRECCIÓN OK, CANAL OK, DISPONIBILIDAD TOTAL, LLAMAR EL DÍA LA INSTALACIÓN PARA CONFIRMAR VISITA, AVISO EXTERIOR ALTURA APROX  2 METROS; TOMACORRIENTE CERCANO: SI; TIENE CABINA DE SEGURIDAD: SI 5/08/2025 SE REALIZA INSTALACIÓN DE CORRESPONSAL, SE INSTALAN EQUIPOS CON PRUEBAS EXITOSAS, SE CAPACITA Y SE EVALÚA AL CLIENTE, SE INSTALA PUBLICIDAD COMPLETA MENOS AVISO YA QUE EL USUARIO LO TENIA INSTALADO, CB QUEDA OPERATIVO. USUARIO SOMOS BANCOLOMBIA ACTIVO</t>
  </si>
  <si>
    <t>F8ZZZ029</t>
  </si>
  <si>
    <t>TA-25-915499</t>
  </si>
  <si>
    <t>BARRIO EL TESORO BOGOTA 5</t>
  </si>
  <si>
    <t>FO-25-1316436</t>
  </si>
  <si>
    <t>01-08-2025 SE REALIZA LLAMADA AL CLIENTE, SE HABLA CON EL SR JUAN MAURICIO PABON MORA, SE VALIDA DIRECCIÓN OK, CANAL OK, DISPONIBILIDAD TOTAL, LLAMAR EL DÍA LA INSTALACIÓN PARA CONFIRMAR VISITA, AVISO EXTERIOR ALTURA APROX  3 METROS; TOMACORRIENTE CERCANO: SI; TIENE CABINA DE SEGURIDAD: SI 5/08/2025 SE REALIZA INSTALACIÓN DE CORRESPONSAL, SE INSTALAN EQUIPOS CON PRUEBAS EXITOSAS, SE CAPACITA Y SE EVALÚA AL CLIENTE, SE INSTALA PUBLICIDAD COMPLETA, CB QUEDA OPERATIVO. USUARIO SOMOS BANCOLOMBIA ACTIVO</t>
  </si>
  <si>
    <t>F8ZZZ030</t>
  </si>
  <si>
    <t>BUSTOS MORA DIEGO MANUEL</t>
  </si>
  <si>
    <t>TA-25-915500</t>
  </si>
  <si>
    <t>BARRIO TRINIDAD BOGOTA 2</t>
  </si>
  <si>
    <t>FO-25-1316439</t>
  </si>
  <si>
    <t>01-08-2025 SE REALIZA LLAMADA AL CLIENTE, SE HABLA CON LA SRA MARIA ELBI CRUZ LOZANO, SE VALIDA DIRECCIÓN OK, CANAL OK, DISPONIBILIDAD TOTAL, LLAMAR EL DÍA LA INSTALACIÓN PARA CONFIRMAR VISITA, AVISO EXTERIOR ALTURA APROX  2 METROS; TOMACORRIENTE CERCANO: SI; TIENE CABINA DE SEGURIDAD: SI 4/08/2025 SE REALIZA INSTALACIÓN DE CORRESPONSAL, SE INSTALAN EQUIPOS CON PRUEBAS EXITOSAS, SE CAPACITA Y SE EVALÚA AL CLIENTE, SE INSTALA PUBLICIDAD COMPLETA, CB QUEDA OPERATIVO. USUARIO SOMOS BANCOLOMBIA ACTIVO</t>
  </si>
  <si>
    <t>F8ZZZ031</t>
  </si>
  <si>
    <t>TA-25-915501</t>
  </si>
  <si>
    <t>RISARALDA</t>
  </si>
  <si>
    <t>BARRIO EL JARDIN ETAPA 3 PEREIRA</t>
  </si>
  <si>
    <t>FO-25-1316441</t>
  </si>
  <si>
    <t>01-08-2025 SE REALIZA LLAMADA AL CLIENTE, SE HABLA CON LA SRA ANDREA TORRES PAREJA DEL SR RONAL ALEXANDER RODRIGUEZ MUR, SE VALIDA DIRECCIÓN OK, CANAL OK, DISPONIBILIDAD TOTAL, LLAMAR EL DÍA LA INSTALACIÓN PARA CONFIRMAR VISITA, AVISO EXTERIOR ALTURA APROX  2 METROS; TOMACORRIENTE CERCANO: SI; TIENE CABINA DE SEGURIDAD: SI 4/08/2025 SE REALIZA INSTALACIÓN DE CORRESPONSAL, SE INSTALAN EQUIPOS CON PRUEBAS EXITOSAS, SE CAPACITA Y SE EVALÚA AL CLIENTE, SE INSTALA PUBLICIDAD COMPLETA, CB QUEDA OPERATIVO. USUARIO SOMOS BANCOLOMBIA ACTIVO. SE INSTALAN 8 MT DE CABLE UTP</t>
  </si>
  <si>
    <t>F8ZZZ033</t>
  </si>
  <si>
    <t>TA-25-915502</t>
  </si>
  <si>
    <t>SANTIAGO DE TOLU</t>
  </si>
  <si>
    <t>BARRIO EL ARROYITO SANTIAGO DE TOLU</t>
  </si>
  <si>
    <t>FO-25-1316445</t>
  </si>
  <si>
    <t>01-08 SE REALIZA LLAMADA AL CLIENTE, SE HABLA CON LA SRA JESSICA JULIETH BETIN VERGARA  SE VALIDA DIRECCIÓN OK, CANAL OK, DISPONIBILIDAD TOTAL, LLAMAR EL DÍA LA INSTALACIÓN PARA CONFIRMAR VISITA, AVISO EXTERIOR ALTURA APROX 2 METROS; TOMACORRIENTE CERCANO: SI; TIENE CABINA DE SEGURIDAD: NO 5/08/2025 SE REALIZA INSTALACIÓN DE CORRESPONSAL, SE INSTALAN EQUIPOS CON PRUEBAS EXITOSAS, SE CAPACITA Y SE EVALÚA AL CLIENTE, SE INSTALA PUBLICIDAD COMPLETA, CB QUEDA OPERATIVO. USUARIO SOMOS BANCOLOMBIA ACTIVO</t>
  </si>
  <si>
    <t>F8ZZZ034</t>
  </si>
  <si>
    <t>TA-25-915504</t>
  </si>
  <si>
    <t>DUITAMA</t>
  </si>
  <si>
    <t>BARRIO VEREDA LA TRINIDAD DUITAMA 2</t>
  </si>
  <si>
    <t>FO-25-1316450</t>
  </si>
  <si>
    <t>01-08-2025 SE REALIZA LLAMADA AL CLIENTE, SE HABLA CON LA SRA MERCEDES FORERO SOLER, SE VALIDA DIRECCIÓN OK, CANAL OK, DISPONIBILIDAD TOTAL, LLAMAR EL DÍA LA INSTALACIÓN PARA CONFIRMAR VISITA, AVISO EXTERIOR ALTURA APROX  2 METROS; TOMACORRIENTE CERCANO: SI; TIENE CABINA DE SEGURIDAD: SI// MODEM A 10 METROS 4/08/2025 SE ESTABLECE COMUNICACIÓN CON LA SEÑORA MERCEDES FORERO SOLER AL NÚMERO DE CONTACTO 3132328620 SE LE INDICA QUE POR TEMAS DE STOCK DE PUBLICIDAD NO ES POSIBLE REALIZAR LA INSTALACIÓN EL DÍA DE HOY POR ORDEN DE LA ENTIDAD ADEMÁS SE PRESENTAN NOVEDADES EN LA ZONA TUNJA PAIPA POR CIERRES VIALES DEBIÓ AL PARO QUE SE ESTA PRESENTANDO EN LA ZONA SE LE INFORMA QUE NOS ESTAREMOS CONTACTANDO NUEVAMENTE PARA CONFIRMAR VISITA CUANDO NOS LLEGUE EL STOCK DE PUBLICIDAD CLIENTE CONFORME 05-08 EN COMUNICACIÓN CON EL CLIENTE SE LE EXPLICA QUE AUN CONTINUA LA NOVEDAD DEL CIERRE VIAL POR EL PARO MINERO EL CUAL TIENE BLOQUEADA LA VÍA PRINCIPAL TUNJA PAIPA SIN ACCESOS A LOS MUNICIPIOS ALEDAÑOS ADEMÁS CONTINUAMOS SIN STOCK DE PUBLICIDAD EL CUAL LA ENTIDAD NO AUTORIZA LA INSTALACIÓN SIN LOS MISMOS CLIENTE CONFORME 08/08/2025 SE REALIZA INSTALACIÓN DE CORRESPONSAL, SE INSTALAN EQUIPOS CON PRUEBAS EXITOSAS, SE CAPACITA Y SE EVALÚA AL CLIENTE, SE INSTALA PUBLICIDAD COMPLETA, CB QUEDA OPERATIVO. USUARIO SOMOS BANCOLOMBIA ACTIVO</t>
  </si>
  <si>
    <t>F8ZZZ035</t>
  </si>
  <si>
    <t>RODRIGUEZ MURCIA YERSON IVAN</t>
  </si>
  <si>
    <t>TA-25-915513</t>
  </si>
  <si>
    <t>PITALITO</t>
  </si>
  <si>
    <t xml:space="preserve">BARRIO PARAISO  PITALITO </t>
  </si>
  <si>
    <t>FO-25-1316460</t>
  </si>
  <si>
    <t>01-08 SE REALIZA LLAMADA AL CLIENTE, SE HABLA CON LA SRA NOHORA VIVIANA MARIN ROSERO  SE VALIDA DIRECCIÓN OK, CANAL OK, DISPONIBILIDAD TOTAL, LLAMAR EL DÍA LA INSTALACIÓN PARA CONFIRMAR VISITA, AVISO EXTERIOR ALTURA APROX 5 METROS; TOMACORRIENTE CERCANO: SI; TIENE CABINA DE SEGURIDAD: NO - EL MODEM ESTA A 7 MT  5/08/2025 SE REALIZA INSTALACIÓN DE CORRESPONSAL, SE INSTALAN EQUIPOS CON PRUEBAS EXITOSAS, SE CAPACITA Y SE EVALÚA AL CLIENTE, SE INSTALA PUBLICIDAD COMPLETA, CB QUEDA OPERATIVO. USUARIO SOMOS BANCOLOMBIA ACTIVO</t>
  </si>
  <si>
    <t>F8ZZZ037</t>
  </si>
  <si>
    <t>TA-25-915515</t>
  </si>
  <si>
    <t>NECOCLI</t>
  </si>
  <si>
    <t>BARRIO CL PRINCIPAL CORREGIMIENTO EL TOTUMO NECOCLI ANTI  NECOCLI</t>
  </si>
  <si>
    <t>FO-25-1316465</t>
  </si>
  <si>
    <t>01-08 SE REALIZA LLAMADA AL CLIENTE, SE HABLA CON LA SR YEISON ALBERTO ACEVEDO CELADA SE VALIDA DIRECCIÓN OK, CANAL OK, DISPONIBILIDAD TOTAL, LLAMAR EL DÍA LA INSTALACIÓN PARA CONFIRMAR VISITA, AVISO EXTERIOR ALTURA APROX 2 METROS; TOMACORRIENTE CERCANO: SI; TIENE CABINA DE SEGURIDAD: SI 05-08 SE REALIZA INSTALACIÓN DE CORRESPONSAL, SE INSTALAN EQUIPOS CON PRUEBAS EXITOSAS, SE CAPACITA Y SE EVALÚA AL CLIENTE, SE INSTALA PUBLICIDAD COMPLETA, CB QUEDA OPERATIVO. USUARIO SOMOS BANCOLOMBIA ACTIVO</t>
  </si>
  <si>
    <t>F8ZZZ038</t>
  </si>
  <si>
    <t>SALDARRIAGA MIRANDA SANTIAGO</t>
  </si>
  <si>
    <t>TA-25-915519</t>
  </si>
  <si>
    <t>TENA</t>
  </si>
  <si>
    <t>BARRIO GUASIMAL TENA TENA</t>
  </si>
  <si>
    <t>FO-25-1316472</t>
  </si>
  <si>
    <t>01-08 SE REALIZA LLAMADA AL CLIENTE, SE HABLA CON LA SRA YAMILE PALENCIA CORDERO SE VALIDA DIRECCIÓN OK, CANAL OK, DISPONIBILIDAD TOTAL, LLAMAR EL DÍA LA INSTALACIÓN PARA CONFIRMAR VISITA, AVISO EXTERIOR ALTURA: NO INDICA ALTURA; TOMACORRIENTE CERCANO: SI; TIENE CABINA DE SEGURIDAD: NO 5/08/2025 SE REALIZA INSTALACIÓN DE CORRESPONSAL, SE INSTALAN EQUIPOS CON PRUEBAS EXITOSAS, SE CAPACITA Y SE EVALÚA AL CLIENTE, SE INSTALA PUBLICIDAD COMPLETA, CB QUEDA OPERATIVO. USUARIO SOMOS BANCOLOMBIA ACTIVO</t>
  </si>
  <si>
    <t>F8ZZZ039</t>
  </si>
  <si>
    <t>TA-25-915520</t>
  </si>
  <si>
    <t>AGUADAS</t>
  </si>
  <si>
    <t>BARRIO OLIVARES SECTOR LA Y  AGUADAS</t>
  </si>
  <si>
    <t>FO-25-1316477</t>
  </si>
  <si>
    <t>01-08 SE REALIZA LLAMADA AL CLIENTE, SE HABLA CON LA SRA MARIA LINDELIA HENAO QUINTERO SE VALIDA DIRECCIÓN OK, CANAL OK, DISPONIBILIDAD TOTAL, LLAMAR EL DÍA LA INSTALACIÓN PARA CONFIRMAR VISITA, AVISO EXTERIOR ALTURA: NO INDICA ALTURA; TOMACORRIENTE CERCANO: SI; TIENE CABINA DE SEGURIDAD: NO 5/08/2025 SE REALIZA INSTALACIÓN DE CORRESPONSAL, SE INSTALAN EQUIPOS CON PRUEBAS EXITOSAS, SE CAPACITA Y SE EVALÚA AL CLIENTE, SE INSTALA PUBLICIDAD COMPLETA, CB QUEDA OPERATIVO. USUARIO SOMOS BANCOLOMBIA ACTIVO</t>
  </si>
  <si>
    <t>F8ZZZ040</t>
  </si>
  <si>
    <t>TA-25-915522</t>
  </si>
  <si>
    <t>BARRIO VINA DEL RIO MANIZALES</t>
  </si>
  <si>
    <t>FO-25-1316479</t>
  </si>
  <si>
    <t>01-08 SE REALIZA LLAMADA AL CLIENTE, SE HABLA CON LA SRA LIDIANA LEGUIZAMON LEGUIZAMO SE VALIDA DIRECCIÓN OK, CANAL OK, DISPONIBILIDAD TOTAL, LLAMAR EL DÍA LA INSTALACIÓN PARA CONFIRMAR VISITA, AVISO EXTERIOR ALTURA APROX 2 METROS; TOMACORRIENTE CERCANO: SI; TIENE CABINA DE SEGURIDAD: NO 5/08/2025 SE REALIZA INSTALACIÓN DE CORRESPONSAL, SE INSTALAN EQUIPOS CON PRUEBAS EXITOSAS, SE CAPACITA Y SE EVALÚA AL CLIENTE, SE INSTALA PUBLICIDAD COMPLETA, CB QUEDA OPERATIVO. USUARIO SOMOS BANCOLOMBIA ACTIVO</t>
  </si>
  <si>
    <t>F8ZZZ041</t>
  </si>
  <si>
    <t>TA-25-915523</t>
  </si>
  <si>
    <t>SUTATAUSA</t>
  </si>
  <si>
    <t>BARRIO CENTRO SUTATAUSA CENTRO</t>
  </si>
  <si>
    <t>FO-25-1316485</t>
  </si>
  <si>
    <t>01-08 SE REALIZA LLAMADA AL CLIENTE, SE HABLA CON LA SR YEISON ORLANDO PINZON CASTAÑEDA  SE VALIDA DIRECCIÓN OK, CANAL OK, DISPONIBILIDAD TOTAL, LLAMAR EL DÍA LA INSTALACIÓN PARA CONFIRMAR VISITA, AVISO EXTERIOR ALTURA APROX 2.5 METROS; TOMACORRIENTE CERCANO: SI; TIENE CABINA DE SEGURIDAD: NO 5/08/2025 SE REALIZA INSTALACIÓN DE CORRESPONSAL, SE INSTALAN EQUIPOS CON PRUEBAS EXITOSAS, SE CAPACITA Y SE EVALÚA AL CLIENTE, SE INSTALA PUBLICIDAD COMPLETA, CB QUEDA OPERATIVO. USUARIO SOMOS BANCOLOMBIA ACTIVO</t>
  </si>
  <si>
    <t>F8ZZZ042</t>
  </si>
  <si>
    <t>TA-25-915526</t>
  </si>
  <si>
    <t>LORICA</t>
  </si>
  <si>
    <t>BARRIO SAN MIGUEL LORICA</t>
  </si>
  <si>
    <t>FO-25-1316489</t>
  </si>
  <si>
    <t>01-08 SE REALIZA LLAMADA AL CLIENTE, SE HABLA CON LA SR JONATHAN CARRASCAL LLORENTE  SE VALIDA DIRECCIÓN OK, CANAL OK, DISPONIBILIDAD TOTAL, LLAMAR EL DÍA LA INSTALACIÓN PARA CONFIRMAR VISITA, AVISO EXTERIOR ALTURA APROX 3 METROS; TOMACORRIENTE CERCANO: SI; TIENE CABINA DE SEGURIDAD: NO - EL MODEM ESTA A 4 MT  5/08/2025 SE REALIZA INSTALACIÓN DE CORRESPONSAL, SE INSTALAN EQUIPOS CON PRUEBAS EXITOSAS, SE CAPACITA Y SE EVALÚA AL CLIENTE, SE INSTALA PUBLICIDAD COMPLETA, CB QUEDA OPERATIVO. USUARIO SOMOS BANCOLOMBIA ACTIVO</t>
  </si>
  <si>
    <t>F8ZZZ044</t>
  </si>
  <si>
    <t>TA-25-915528</t>
  </si>
  <si>
    <t>YOLOMBO</t>
  </si>
  <si>
    <t>BARRIO EL CENTRO YOLOMBO</t>
  </si>
  <si>
    <t>FO-25-1316493</t>
  </si>
  <si>
    <t>01-08 SE REALIZA LLAMADA AL CLIENTE, SE HABLA CON LA SR JUAN SEBASTIAN RUIZ VARGAS  SE VALIDA DIRECCIÓN OK, CANAL OK, DISPONIBILIDAD TOTAL, LLAMAR EL DÍA LA INSTALACIÓN PARA CONFIRMAR VISITA. CAMBIO DE RAZONO SOCIAL 22150  (USUARIO INDICA QUE LE HACE FALTA EL FLANGGER Y DISPLAY DE HORARIO, EL AVISO ESTA EN PERFECTO ESTADO. ADICIONAL NO NECESITA CAPACITACIÓN) 6/08/2025 SE REALIZA INSTALACIÓN DE CORRESPONSAL, SE INSTALAN EQUIPOS CON PRUEBAS EXITOSAS, NO  SE CAPACITA, SE INSTALA PUBLICIDAD COMPLETA, CB QUEDA OPERATIVO. USUARIO SOMOS BANCOLOMBIA ACTIVO</t>
  </si>
  <si>
    <t>F8ZZZ045 F8ZZZ046</t>
  </si>
  <si>
    <t>TA-25-915529</t>
  </si>
  <si>
    <t>BARRIO VEREDA LA ZABALETA SAN ANDRES DE TUMACO</t>
  </si>
  <si>
    <t>FO-25-1316499</t>
  </si>
  <si>
    <t>01-08 SE REALIZA LLAMADA AL CLIENTE, SE HABLA CON LA SRA NUBIA MAYELY GALEANO SANCHEZ SE VALIDA DIRECCIÓN OK, CANAL OK, DISPONIBILIDAD TOTAL, LLAMAR EL DÍA LA INSTALACIÓN PARA CONFIRMAR VISITA, AVISO EXTERIOR ALTURA APROX 3 METROS; TOMACORRIENTE CERCANO: SI; TIENE CABINA DE SEGURIDAD: SI 6/08/2025 SE REALIZA INSTALACIÓN DE CORRESPONSAL, SE INSTALAN EQUIPOS CON PRUEBAS EXITOSAS, SE CAPACITA Y SE EVALÚA AL CLIENTE, SE INSTALA PUBLICIDAD COMPLETA, CB QUEDA OPERATIVO. USUARIO SOMOS BANCOLOMBIA ACTIVO</t>
  </si>
  <si>
    <t>F8ZZZ047</t>
  </si>
  <si>
    <t>TA-25-915535</t>
  </si>
  <si>
    <t>BARRIO SAN BLAS BOGOTA 6</t>
  </si>
  <si>
    <t>FO-25-1316505</t>
  </si>
  <si>
    <t>01-08 SE REALIZA LLAMADA AL CLIENTE, SE HABLA CON LA SR ALDEMAR SAENZ OSPINA SE VALIDA DIRECCIÓN OK, CANAL OK, DISPONIBILIDAD TOTAL, LLAMAR EL DÍA LA INSTALACIÓN PARA CONFIRMAR VISITA, AVISO EXTERIOR ALTURA APROX 2 METROS; TOMACORRIENTE CERCANO: SI; TIENE CABINA DE SEGURIDAD: SI 04-08 SE REALIZA INSTALACIÓN DE CORRESPONSAL, SE INSTALAN EQUIPOS CON PRUEBAS EXITOSAS, SE CAPACITA Y SE EVALÚA AL CLIENTE, SE INSTALA PUBLICIDAD COMPLETA, CB QUEDA OPERATIVO. USUARIO SOMOS BANCOLOMBIA ACTIVO</t>
  </si>
  <si>
    <t>F8ZZZ048</t>
  </si>
  <si>
    <t>ROMERO ROJAS BREIDY JHOHAN</t>
  </si>
  <si>
    <t>TA-25-915536</t>
  </si>
  <si>
    <t>ITUANGO</t>
  </si>
  <si>
    <t>BARRIO CARRERA RUIZ ITUANGO</t>
  </si>
  <si>
    <t>FO-25-1316508</t>
  </si>
  <si>
    <t>01-08 SE REALIZA LLAMADA AL CLIENTE, SE HABLA CON LA SRA SOR MARIA POSADA GIRALDO SE VALIDA DIRECCIÓN OK, CANAL OK, DISPONIBILIDAD TOTAL, LLAMAR EL DÍA LA INSTALACIÓN PARA CONFIRMAR VISITA, AVISO EXTERIOR ALTURA: NO INDICA ALTURA; TOMACORRIENTE CERCANO: SI; TIENE CABINA DE SEGURIDAD: SI 5/08/2025 SE LLEGA A APERTURA EN HORAS DE LA TARDE POR ACTIVIDADES EN RUTA Y EL MÁS ESTADO DE LA VÍA REPRESA-ITUANGO. COMERCIO TRABAJO HASTA LAS 5:30 SE INICIALIZAR Y SE CAPACITA SOMOS BANCOLOMBIA. SE DEJA PARA SEGUIR IMPLEMENTACIÓN EL DÍA DE MAÑANA A PRIMERA HORA 6/08/2025 SE REALIZA INSTALACIÓN DE CORRESPONSAL, SE INSTALAN EQUIPOS CON PRUEBAS EXITOSAS, SE CAPACITA Y SE EVALÚA AL CLIENTE, SE INSTALA PUBLICIDAD COMPLETA, CB QUEDA OPERATIVO. USUARIO SOMOS BANCOLOMBIA ACTIVO</t>
  </si>
  <si>
    <t>F8ZZZ049</t>
  </si>
  <si>
    <t>DIAZ ZABALA FRANCIS DUBAN</t>
  </si>
  <si>
    <t>TA-25-915537</t>
  </si>
  <si>
    <t>SAN MARCOS</t>
  </si>
  <si>
    <t>BARRIO SUCRE SAN MARCOS 1</t>
  </si>
  <si>
    <t>FO-25-1316511</t>
  </si>
  <si>
    <t>01-08 SE REALIZA LLAMADA AL CLIENTE, SE HABLA CON LA SR WALTER YAMID GONZALEZ TIRADO  SE VALIDA DIRECCIÓN OK, CANAL OK, DISPONIBILIDAD TOTAL, LLAMAR EL DÍA LA INSTALACIÓN PARA CONFIRMAR VISITA, AVISO EXTERIOR ALTURA APROX 2 METROS; TOMACORRIENTE CERCANO: SI; TIENE CABINA DE SEGURIDAD: NO - COMUNICACIÓN POR WPP  4/08/2025 SE REALIZA INSTALACIÓN DE CORRESPONSAL, SE INSTALAN EQUIPOS CON PRUEBAS EXITOSAS, SE CAPACITA Y SE EVALÚA AL CLIENTE, SE INSTALA PUBLICIDAD COMPLETA, CB QUEDA OPERATIVO. USUARIO SOMOS BANCOLOMBIA ACTIVO</t>
  </si>
  <si>
    <t>F8ZZZ050</t>
  </si>
  <si>
    <t>CASSIANI PEREZ RAUL RAMIRO</t>
  </si>
  <si>
    <t>TA-25-915539</t>
  </si>
  <si>
    <t>BARRIO CARACOLI NEIVA</t>
  </si>
  <si>
    <t>FO-25-1316514</t>
  </si>
  <si>
    <t>01-08 SE REALIZA LLAMADA AL CLIENTE, SE HABLA CON LA SRA GLORIA FORERO FOREROSE VALIDA DIRECCIÓN OK, CANAL OK, DISPONIBILIDAD TOTAL, LLAMAR EL DÍA LA INSTALACIÓN PARA CONFIRMAR VISITA, AVISO EXTERIOR ALTURA: NO INDICA ALTURA; TOMACORRIENTE CERCANO: SI; TIENE CABINA DE SEGURIDAD: NO 04-08 SE REALIZA INSTALACIÓN DE CORRESPONSAL, SE INSTALAN EQUIPOS CON PRUEBAS EXITOSAS, SE CAPACITA Y SE EVALÚA AL CLIENTE, SE INSTALA PUBLICIDAD COMPLETA, CB QUEDA OPERATIVO. USUARIO SOMOS BANCOLOMBIA ACTIVO</t>
  </si>
  <si>
    <t>F8ZZZ051</t>
  </si>
  <si>
    <t>TA-25-915540</t>
  </si>
  <si>
    <t>TOLIMA</t>
  </si>
  <si>
    <t>BARRIO SAN SIMON PARTE BAJA IBAGUE 4</t>
  </si>
  <si>
    <t>FO-25-1316516</t>
  </si>
  <si>
    <t>01-08 SE REALIZA LLAMADA AL CLIENTE, SE HABLA CON LA SRA ERIKA JOHANNA OLIVARES CALDERÓN SE VALIDA DIRECCIÓN OK, CANAL OK, DISPONIBILIDAD TOTAL, LLAMAR EL DÍA LA INSTALACIÓN PARA CONFIRMAR VISITA, AVISO EXTERIOR ALTURA: NO INDICA ALTURA; TOMACORRIENTE CERCANO: SI; TIENE CABINA DE SEGURIDAD: NO 04-08 SE REALIZA INSTALACIÓN DE CORRESPONSAL, SE INSTALAN EQUIPOS CON PRUEBAS EXITOSAS, SE CAPACITA Y SE EVALÚA AL CLIENTE, SE INSTALA PUBLICIDAD COMPLETA, CB QUEDA OPERATIVO. USUARIO SOMOS BANCOLOMBIA ACTIVO</t>
  </si>
  <si>
    <t>F8ZZZ052</t>
  </si>
  <si>
    <t>BARRAGAN TAFUR EDWIN ESTEBAN</t>
  </si>
  <si>
    <t>TA-25-915541</t>
  </si>
  <si>
    <t>SAN JACINTO</t>
  </si>
  <si>
    <t>BARRIO CENTRO SAN JACINTO 2</t>
  </si>
  <si>
    <t>FO-25-1316519</t>
  </si>
  <si>
    <t>01-08 SE REALIZA LLAMADA AL CLIENTE, SE HABLA CON LA SRA CESAR HERALDO SARMIENTO GOMEZ SE VALIDA DIRECCIÓN OK, CANAL OK, DISPONIBILIDAD TOTAL, LLAMAR EL DÍA LA INSTALACIÓN PARA CONFIRMAR VISITA 5/08/2025 SE REALIZA INSTALACIÓN DE DAT ADICIONAL, PRUEBAS EXITOSAS CB QUEDA OPERATIVO</t>
  </si>
  <si>
    <t>F8ZZZ053</t>
  </si>
  <si>
    <t>TA-25-915542</t>
  </si>
  <si>
    <t>BARRIO SAN CAYETANO MANIZALES 1</t>
  </si>
  <si>
    <t>FO-25-1316521</t>
  </si>
  <si>
    <t>01-08 SE REALIZA LLAMADA AL CLIENTE, SE HABLA CON LA SRA PAULA ANDREA PINZÓN SE VALIDA DIRECCIÓN OK, CANAL OK, DISPONIBILIDAD TOTAL, LLAMAR EL DÍA LA INSTALACIÓN PARA CONFIRMAR VISITA 02-08 SE REALIZA INSTALACIÓN DE DAT ADICIONAL, PRUEBAS EXITOSAS, CB QUEDA OPERATIVO</t>
  </si>
  <si>
    <t>F8ZZZ054</t>
  </si>
  <si>
    <t>TA-25-915543</t>
  </si>
  <si>
    <t>BARRIO ESMERALDA VILLAVICENCIO</t>
  </si>
  <si>
    <t>FO-25-1316523</t>
  </si>
  <si>
    <t>01-08 SE REALIZA LLAMADA AL CLIENTE, SE HABLA CON LA SRA CLAUDIA MILENA GUTIERREZ HERNANDEZ SE VALIDA DIRECCIÓN OK, CANAL OK, DISPONIBILIDAD TOTAL, LLAMAR EL DÍA LA INSTALACIÓN PARA CONFIRMAR VISITA 4/08/2025 SE REALIZA INSTALACIÓN DE DAT ADICIONAL, PRUEBAS EXITOSAS, CB QUEDA OPERATIVO</t>
  </si>
  <si>
    <t>F8ZZZ055</t>
  </si>
  <si>
    <t>TA-25-915544</t>
  </si>
  <si>
    <t>BARRIO MANRIQUE MEDELLIN  25</t>
  </si>
  <si>
    <t>FO-25-1316526</t>
  </si>
  <si>
    <t>01-08 SE REALIZA LLAMADA AL CLIENTE, SE HABLA CON LA SRA LUISA FERNANDA MARTINEZ VILLEGAS SE VALIDA DIRECCIÓN OK, CANAL OK, DISPONIBILIDAD TOTAL, LLAMAR EL DÍA LA INSTALACIÓN PARA CONFIRMAR VISITA 4/08/2025 SE REALIZA INSTALACIÓN DE DAT ADICIONAL, PRUEBAS EXITOSAS, CB QUEDA OPERATIVO</t>
  </si>
  <si>
    <t>F8ZZZ056</t>
  </si>
  <si>
    <t>TA-25-920650</t>
  </si>
  <si>
    <t>OPRAP CENTRO COMERCIAL LA ESTACIÓN</t>
  </si>
  <si>
    <t>FO-25-1327564</t>
  </si>
  <si>
    <t>OPRAP</t>
  </si>
  <si>
    <t>04-08 SE REALIZA LLAMADA AL CLIENTE, SE HABLA CON LA SR WILLIAM CABRERA SE VALIDA DIRECCIÓN OK, CANAL OK, DISPONIBILIDAD TOTAL, LLAMAR EL DÍA LA INSTALACIÓN PARA CONFIRMAR VISITA 05-08 SE REALIZA INSTALACIÓN DE CORRESPONSAL, SE INSTALAN EQUIPOS CON PRUEBAS EXITOSAS, NO SE CAPACITA, NO SE INSTALA DISPLAY DE HORARIO, CB QUEDA OPERATIVO</t>
  </si>
  <si>
    <t>F9ZZZ221 F9ZZZ222 F9ZZZ223 F9ZZZ224</t>
  </si>
  <si>
    <t>TA-25-930967</t>
  </si>
  <si>
    <t>PTM MEDELLIN AMALINA MULTISERV</t>
  </si>
  <si>
    <t>FO-25-1338727</t>
  </si>
  <si>
    <t>COMCARD - PTM</t>
  </si>
  <si>
    <t>06-08 PROGRAMACIÓN REALIZADA POR LA ALIANZA 11/08/2025 SE REALIZA INSTALACIÓN DE CORRESPONSAL, SE INSTALAN EQUIPOS CON PRUEBAS EXITOSAS, SE CAPACITA Y SE EVALÚA AL CLIENTE, SE INSTALA PUBLICIDAD COMPLETA, CB QUEDA OPERATIVO. USUARIO SOMOS BANCOLOMBIA ACTIVO</t>
  </si>
  <si>
    <t>FGZZZ992</t>
  </si>
  <si>
    <t>TA-25-930968</t>
  </si>
  <si>
    <t>PTM MEDELLIN VARIEDADES LA CHI</t>
  </si>
  <si>
    <t>FO-25-1338736</t>
  </si>
  <si>
    <t>FGZZZ993</t>
  </si>
  <si>
    <t>TA-25-930969</t>
  </si>
  <si>
    <t>PTM MEDELLIN DEPOSITO ELFERRET</t>
  </si>
  <si>
    <t>FO-25-1338743</t>
  </si>
  <si>
    <t>FGZZZ994</t>
  </si>
  <si>
    <t>TA-25-930972</t>
  </si>
  <si>
    <t>PTM MEDELLIN DROGUERIA FARMA 2</t>
  </si>
  <si>
    <t>FO-25-1338750</t>
  </si>
  <si>
    <t>FGZZZ995</t>
  </si>
  <si>
    <t>TA-25-930974</t>
  </si>
  <si>
    <t>PTM BELLO CRIPTOFUA</t>
  </si>
  <si>
    <t>FO-25-1338756</t>
  </si>
  <si>
    <t>06-08 PROGRAMACIÓN REALIZADA POR LA ALIANZA 8/08/2025 SE REALIZA INSTALACIÓN DE CORRESPONSAL, SE INSTALAN EQUIPOS CON PRUEBAS EXITOSAS, SE CAPACITA Y SE EVALÚA AL CLIENTE, SE INSTALA PUBLICIDAD COMPLETA, CB QUEDA OPERATIVO. USUARIO SOMOS BANCOLOMBIA ACTIVO</t>
  </si>
  <si>
    <t>FGZZZ996</t>
  </si>
  <si>
    <t>TA-25-930975</t>
  </si>
  <si>
    <t>PTM BELLO UNIVERSO CONSTRUCTOR</t>
  </si>
  <si>
    <t>FO-25-1338762</t>
  </si>
  <si>
    <t>FGZZZ997</t>
  </si>
  <si>
    <t>TA-25-930976</t>
  </si>
  <si>
    <t>BURITICA</t>
  </si>
  <si>
    <t>PTM BURITICA VARIEDADES EL CAR</t>
  </si>
  <si>
    <t>FO-25-1338770</t>
  </si>
  <si>
    <t>FGZZZ998</t>
  </si>
  <si>
    <t>TA-25-930977</t>
  </si>
  <si>
    <t>CACERES</t>
  </si>
  <si>
    <t>PTM CACERES DROGUERIA GALENO Y</t>
  </si>
  <si>
    <t>FO-25-1338778</t>
  </si>
  <si>
    <t>06-08 PROGRAMACIÓN REALIZADA POR LA ALIANZA 11-08 ESTÁ ACTIVIDAD NO SE REALIZA EL DÍA DE HOY POR RETRASO EN LA VIA POR PARE Y SIGA POR DESLIZAMIENTO EN LA VIA 12/08/2025 SE REALIZA INSTALACIÓN DE CORRESPONSAL, SE INSTALAN EQUIPOS CON PRUEBAS EXITOSAS, SE CAPACITA Y SE EVALÚA AL CLIENTE, SE INSTALA PUBLICIDAD COMPLETA, CB QUEDA OPERATIVO. USUARIO SOMOS BANCOLOMBIA ACTIVO</t>
  </si>
  <si>
    <t>FGZZZ999</t>
  </si>
  <si>
    <t>TA-25-930978</t>
  </si>
  <si>
    <t>CAUCASIA</t>
  </si>
  <si>
    <t>PTM CAUCASIA VARIEDADES LERS</t>
  </si>
  <si>
    <t>FO-25-1338785</t>
  </si>
  <si>
    <t>FHZZZ000</t>
  </si>
  <si>
    <t>TA-25-930980</t>
  </si>
  <si>
    <t>MARINILLA</t>
  </si>
  <si>
    <t>PTM MARINILLA PAPELERIA Y VARI</t>
  </si>
  <si>
    <t>FO-25-1338794</t>
  </si>
  <si>
    <t>FHZZZ001</t>
  </si>
  <si>
    <t>TA-25-930983</t>
  </si>
  <si>
    <t>TURBO</t>
  </si>
  <si>
    <t>PTM TURBO MICELANIA Y PAPELERI</t>
  </si>
  <si>
    <t>FO-25-1338808</t>
  </si>
  <si>
    <t>06-08 PROGRAMACIÓN REALIZADA POR LA ALIANZA 08-08 SE ESTABLECE COMUNICACIÓN CON LA USUARIO INDICA QUE NO ESTA DISPONIBLE QUE SE REPROGRAMA ACTIVIDAD  12/08/2025 SE REALIZA INSTALACIÓN DE CORRESPONSAL, SE INSTALAN EQUIPOS CON PRUEBAS EXITOSAS, SE CAPACITA Y SE EVALÚA AL CLIENTE, SE INSTALA PUBLICIDAD COMPLETA, CB QUEDA OPERATIVO. USUARIO SOMOS BANCOLOMBIA ACTIVO</t>
  </si>
  <si>
    <t>FHZZZ003</t>
  </si>
  <si>
    <t>TA-25-930985</t>
  </si>
  <si>
    <t>PTM TURBO SERVIDOGAS FLOREZ</t>
  </si>
  <si>
    <t>FO-25-1338816</t>
  </si>
  <si>
    <t>FHZZZ004</t>
  </si>
  <si>
    <t>TA-25-930986</t>
  </si>
  <si>
    <t>PTM BARRANQUILLA VARIEDADES Y</t>
  </si>
  <si>
    <t>FO-25-1338823</t>
  </si>
  <si>
    <t>06-08 PROGRAMACIÓN REALIZADA POR LA ALIANZA 08-08 POR PROBLEMAS DE ORDEN PÚBLICO EN EL SECTOR, SE REAGENDA VISITA PARA EL DÍA LUNES 11 DE AGOSTO 11/08/2025 SE REALIZA INSTALACIÓN DE CORRESPONSAL, SE INSTALAN EQUIPOS CON PRUEBAS EXITOSAS, SE CAPACITA Y SE EVALÚA AL CLIENTE, SE INSTALA PUBLICIDAD COMPLETA, CB QUEDA OPERATIVO. USUARIO SOMOS BANCOLOMBIA ACTIVO</t>
  </si>
  <si>
    <t>FHZZZ005</t>
  </si>
  <si>
    <t>DE AVILA SIADES ALBERTO ENRIQUE</t>
  </si>
  <si>
    <t>TA-25-930991</t>
  </si>
  <si>
    <t>PTM CARTAGENA DROGUERIA Y FARM</t>
  </si>
  <si>
    <t>FO-25-1338829</t>
  </si>
  <si>
    <t>FHZZZ006</t>
  </si>
  <si>
    <t>TA-25-931004</t>
  </si>
  <si>
    <t>CIRCASIA</t>
  </si>
  <si>
    <t>PTM CIRCASIA CREDIPLAN VENTA D</t>
  </si>
  <si>
    <t>FO-25-1338842</t>
  </si>
  <si>
    <t>FHZZZ007</t>
  </si>
  <si>
    <t>TA-25-931026</t>
  </si>
  <si>
    <t>PTM PEREIRA YOUR NEW LOOK</t>
  </si>
  <si>
    <t>FO-25-1338850</t>
  </si>
  <si>
    <t>06-08 PROGRAMACIÓN REALIZADA POR LA ALIANZA 11-08 SE REALIZA INSTALACIÓN DE CORRESPONSAL, SE INSTALAN EQUIPOS CON PRUEBAS EXITOSAS, SE CAPACITA Y SE EVALÚA AL CLIENTE, SE INSTALA PUBLICIDAD COMPLETA, CB QUEDA OPERATIVO. USUARIO SOMOS BANCOLOMBIA ACTIVO</t>
  </si>
  <si>
    <t>FHZZZ008</t>
  </si>
  <si>
    <t>TA-25-931034</t>
  </si>
  <si>
    <t>DOSQUEBRADAS</t>
  </si>
  <si>
    <t>PTM DOSQUEBRADAS APOTEOSICA PE</t>
  </si>
  <si>
    <t>FO-25-1338859</t>
  </si>
  <si>
    <t>FHZZZ009</t>
  </si>
  <si>
    <t>TA-25-931044</t>
  </si>
  <si>
    <t>SANTANDER</t>
  </si>
  <si>
    <t>PTM BUCARAMANGA TIENDA NINO MA</t>
  </si>
  <si>
    <t>FO-25-1338872</t>
  </si>
  <si>
    <t>FHZZZ010</t>
  </si>
  <si>
    <t>TA-25-931065</t>
  </si>
  <si>
    <t>PTM BUCARAMANGA TERRAZEO FRESH</t>
  </si>
  <si>
    <t>FO-25-1338883</t>
  </si>
  <si>
    <t>FHZZZ011</t>
  </si>
  <si>
    <t>TA-25-931066</t>
  </si>
  <si>
    <t>BARRANCABERMEJA</t>
  </si>
  <si>
    <t>PTM BARRANCABERMEJA PAPELERIA</t>
  </si>
  <si>
    <t>FO-25-1338890</t>
  </si>
  <si>
    <t>FHZZZ012</t>
  </si>
  <si>
    <t>TA-25-931067</t>
  </si>
  <si>
    <t>GIRON</t>
  </si>
  <si>
    <t>PTM GIRON VARIEDADES ANDINAS</t>
  </si>
  <si>
    <t>FO-25-1338899</t>
  </si>
  <si>
    <t>FHZZZ013</t>
  </si>
  <si>
    <t>SANTOS GONZALEZ JOHAN FABIAN</t>
  </si>
  <si>
    <t>TA-25-931068</t>
  </si>
  <si>
    <t>PTM GIRON KYOMU DISTRIBUCIONES</t>
  </si>
  <si>
    <t>FO-25-1338907</t>
  </si>
  <si>
    <t>FHZZZ014</t>
  </si>
  <si>
    <t>TA-25-931069</t>
  </si>
  <si>
    <t>PIEDECUESTA</t>
  </si>
  <si>
    <t>PTM PIEDECUESTA PLANET SCHOOLL</t>
  </si>
  <si>
    <t>FO-25-1338916</t>
  </si>
  <si>
    <t>FHZZZ015</t>
  </si>
  <si>
    <t>PEÑA DIAZ IVAN YESID</t>
  </si>
  <si>
    <t>TA-25-931070</t>
  </si>
  <si>
    <t>PTM IBAGUE TIENDA DONDE PITA</t>
  </si>
  <si>
    <t>FO-25-1338925</t>
  </si>
  <si>
    <t>FHZZZ016</t>
  </si>
  <si>
    <t>TA-25-931072</t>
  </si>
  <si>
    <t>PTM CALI CELURAIGOZA S.A.S.</t>
  </si>
  <si>
    <t>FO-25-1338933</t>
  </si>
  <si>
    <t>FHZZZ017</t>
  </si>
  <si>
    <t>TA-25-931084</t>
  </si>
  <si>
    <t>PTM CALI POLLOS COLORADO</t>
  </si>
  <si>
    <t>FO-25-1338945</t>
  </si>
  <si>
    <t>FHZZZ018</t>
  </si>
  <si>
    <t>TA-25-931102</t>
  </si>
  <si>
    <t>PTM CALI MULTISERVICIOS DAOR</t>
  </si>
  <si>
    <t>FO-25-1338956</t>
  </si>
  <si>
    <t>FHZZZ019</t>
  </si>
  <si>
    <t>TA-25-931115</t>
  </si>
  <si>
    <t>PTM CALI MINIMARKET FULL HOGAR</t>
  </si>
  <si>
    <t>FO-25-1338965</t>
  </si>
  <si>
    <t>FHZZZ020</t>
  </si>
  <si>
    <t>TA-25-931124</t>
  </si>
  <si>
    <t>PTM YOPAL FULL MOBILE STORE</t>
  </si>
  <si>
    <t>FO-25-1338974</t>
  </si>
  <si>
    <t>FHZZZ021</t>
  </si>
  <si>
    <t>TA-25-931137</t>
  </si>
  <si>
    <t>PTM BOGOTA NISSI PERSONALIZADO</t>
  </si>
  <si>
    <t>FO-25-1338987</t>
  </si>
  <si>
    <t>FHZZZ022</t>
  </si>
  <si>
    <t>ORTIZ MARTINEZ STIVEN</t>
  </si>
  <si>
    <t>TA-25-931152</t>
  </si>
  <si>
    <t>PTM BOGOTA ZAHARA JEWELRY</t>
  </si>
  <si>
    <t>FO-25-1338995</t>
  </si>
  <si>
    <t>FHZZZ023</t>
  </si>
  <si>
    <t>HERNANDEZ NARANJO OSCAR EDUARDO</t>
  </si>
  <si>
    <t>TA-25-931212</t>
  </si>
  <si>
    <t>PTM BOGOTA ANGEL Y DUCK</t>
  </si>
  <si>
    <t>FO-25-1339282</t>
  </si>
  <si>
    <t>FHZZZ024</t>
  </si>
  <si>
    <t>GALEANO SORIANO JUAN DAVID</t>
  </si>
  <si>
    <t>TA-25-931153</t>
  </si>
  <si>
    <t>PTM BOGOTA MISCELANEA Y PAPELE</t>
  </si>
  <si>
    <t>FO-25-1339004</t>
  </si>
  <si>
    <t>FHZZZ025</t>
  </si>
  <si>
    <t>TA-25-931154</t>
  </si>
  <si>
    <t>PTM BOGOTA CIGARRERIA Y MINIMA</t>
  </si>
  <si>
    <t>FO-25-1339013</t>
  </si>
  <si>
    <t>FHZZZ026</t>
  </si>
  <si>
    <t>TA-25-931155</t>
  </si>
  <si>
    <t>PTM BOGOTA CASA DE EVENTOS MAR</t>
  </si>
  <si>
    <t>FO-25-1339020</t>
  </si>
  <si>
    <t>FHZZZ027</t>
  </si>
  <si>
    <t>TA-25-929379</t>
  </si>
  <si>
    <t>OROCUE</t>
  </si>
  <si>
    <t>BARRIO SAN GREGORIO OROCUE 2</t>
  </si>
  <si>
    <t>FO-25-1337532</t>
  </si>
  <si>
    <t>06-08-2025 SE REALIZA LLAMADA AL CLIENTE, SE HABLA CON LA SRA JESSICA ALEXANDRA LONDOÑO LOPEZ SE VALIDA DIRECCIÓN OK, CANAL OK, DISPONIBILIDAD TOTAL, LLAMAR EL DÍA LA INSTALACIÓN PARA CONFIRMAR VISITA, AVISO EXTERIOR ALTURA APROX 2,20 METROS; TOMACORRIENTE CERCANO: SI; TIENE CABINA DE SEGURIDAD: SI // CONTACTO REALIZADO POR LA APP 19-08 SE REALIZA INSTALACIÓN DE CORRESPONSAL, SE INSTALAN EQUIPOS CON PRUEBAS EXITOSAS, SE CAPACITA Y SE EVALÚA AL CLIENTE, SE INSTALA PUBLICIDAD COMPLETA, CB QUEDA OPERATIVO. USUARIO SOMOS BANCOLOMBIA ACTIVO</t>
  </si>
  <si>
    <t>FGZZZ881</t>
  </si>
  <si>
    <t>TA-25-929386</t>
  </si>
  <si>
    <t>PONEDERA</t>
  </si>
  <si>
    <t>BARRIO CENTRO PONEDERA  4</t>
  </si>
  <si>
    <t>FO-25-1337541</t>
  </si>
  <si>
    <t>06-08-2025 SE REALIZA LLAMADA AL CLIENTE, SE HABLA CON EL SR ALEJÓ ALFONSO PERTUZ PINEDAZ SE VALIDA DIRECCIÓN OK, CANAL OK, DISPONIBILIDAD TOTAL, LLAMAR EL DÍA LA INSTALACIÓN PARA CONFIRMAR VISITA, AVISO EXTERIOR ALTURA APROX 2,50 METROS; TOMACORRIENTE CERCANO: SI; TIENE CABINA DE SEGURIDAD: NO// CONTACTO REALIZADO POR LA APP 08-08 SE REALIZA INSTALACIÓN DE CORRESPONSAL, SE INSTALAN EQUIPOS CON PRUEBAS EXITOSAS, SE CAPACITA Y SE EVALÚA AL CLIENTE, SE INSTALA PUBLICIDAD COMPLETA, CB QUEDA OPERATIVO. USUARIO SOMOS BANCOLOMBIA ACTIVO</t>
  </si>
  <si>
    <t>FGZZZ882</t>
  </si>
  <si>
    <t>PEÑALOZA GUTIERREZ RAFAEL GUSTAVO</t>
  </si>
  <si>
    <t>TA-25-929387</t>
  </si>
  <si>
    <t>VILLA DEL ROSARIO</t>
  </si>
  <si>
    <t>BARRIO GRANCOLOMBIA VILLA DEL ROSARIO 3</t>
  </si>
  <si>
    <t>FO-25-1337545</t>
  </si>
  <si>
    <t>06-08-2025 SE REALIZA LLAMADA AL CLIENTE, SE HABLA CON EL SR ERNESTO VELASQUEZ CANDELO SE VALIDA DIRECCIÓN OK, CANAL OK, DISPONIBILIDAD TOTAL, LLAMAR EL DÍA LA INSTALACIÓN PARA CONFIRMAR VISITA, AVISO EXTERIOR ALTURA APROX HAY ESPACIO SUFICIENTE; TOMACORRIENTE CERCANO: SI; TIENE CABINA DE SEGURIDAD: NO// CONTACTO REALIZADO POR LA APP // CLIENTE INDICA QUE SI NO SE LOGRA CONTACTO POR LLAMADA HABITUAL POR FAVOR ESCRIBIRLE AL WHATSAPP 11-08 SE REALIZA INSTALACIÓN DE CORRESPONSAL, SE INSTALAN EQUIPOS CON PRUEBAS EXITOSAS, SE CAPACITA Y SE EVALÚA AL CLIENTE, SE INSTALA PUBLICIDAD COMPLETA, CB QUEDA OPERATIVO. USUARIO SOMOS BANCOLOMBIA ACTIVO</t>
  </si>
  <si>
    <t>FGZZZ883</t>
  </si>
  <si>
    <t>TA-25-929389</t>
  </si>
  <si>
    <t>EL DONCELLO</t>
  </si>
  <si>
    <t>BRR EL RECREO EL DONCELLO</t>
  </si>
  <si>
    <t>FO-25-1337553</t>
  </si>
  <si>
    <t>06-08-2025 SE REALIZA LLAMADA AL CLIENTE, SE HABLA CON LA SRA DIANA LORENA JARAMILLO BERMEO SE VALIDA DIRECCIÓN OK, CANAL OK, DISPONIBILIDAD TOTAL, LLAMAR EL DÍA LA INSTALACIÓN PARA CONFIRMAR VISITA, AVISO EXTERIOR ALTURA APROX 1,80 METROS; TOMACORRIENTE CERCANO: SI; TIENE CABINA DE SEGURIDAD: NO // CONTACTO REALIZADO POR LA APP 11/08/2025 SE REALIZA INSTALACIÓN DE CORRESPONSAL, SE INSTALAN EQUIPOS CON PRUEBAS EXITOSAS, SE CAPACITA Y SE EVALÚA AL CLIENTE, SE INSTALA PUBLICIDAD COMPLETA, CB QUEDA OPERATIVO. USUARIO SOMOS BANCOLOMBIA ACTIVO</t>
  </si>
  <si>
    <t>FGZZZ884</t>
  </si>
  <si>
    <t>TA-25-929390</t>
  </si>
  <si>
    <t>GARAGOA</t>
  </si>
  <si>
    <t>BARRIO CIUDAD JARDIN GARAGOA 2</t>
  </si>
  <si>
    <t>FO-25-1337562</t>
  </si>
  <si>
    <t>06-08-2025 SE REALIZA LLAMADA AL CLIENTE, SE HABLA CON EL SR JUAN CARLOS BARRETO GAMEZ SE VALIDA DIRECCIÓN OK, CANAL OK, DISPONIBILIDAD TOTAL, LLAMAR EL DÍA LA INSTALACIÓN PARA CONFIRMAR VISITA, AVISO EXTERIOR ALTURA APROX HAY ESPACIO SUFICIENTE; TOMACORRIENTE CERCANO: SI; TIENE CABINA DE SEGURIDAD: SI// CONTACTO REALIZADO POR LA APP 11-08 SE ESTABLECE COMUNICACION CON EL SEÑOR JUAN CARLOS BARRETO GAMEZ AL NUMERO TELEFONICO 3132858576 CON QUIEN SE CONFIRMA VISITA PARA EL DIA DE MAÑANA A LAS 2PM YA QUE POR TEMAS DE TRANSPORTE Y DESLIZAMIENTO EN LA VIA NO ES POSIBLE VISITAR EL DIA DE HOY, CLIENTE CONFORME. 12-08 SE REALIZA INSTALACIÓN DE CORRESPONSAL, SE INSTALAN EQUIPOS CON PRUEBAS EXITOSAS, SE CAPACITA Y SE EVALÚA AL CLIENTE, SE INSTALA PUBLICIDAD COMPLETA, CB QUEDA OPERATIVO. USUARIO SOMOS BANCOLOMBIA ACTIVO</t>
  </si>
  <si>
    <t>FGZZZ885</t>
  </si>
  <si>
    <t>TA-25-929391</t>
  </si>
  <si>
    <t>ACACIAS</t>
  </si>
  <si>
    <t>BARRIO INDEPENDENCIA ACACIAS 1</t>
  </si>
  <si>
    <t>FO-25-1367708</t>
  </si>
  <si>
    <t>06-08-2025 SE REALIZA LLAMADA AL CLIENTE, SE HABLA CON LA SRA LEIDY VIVIANA CICUA JIMENEZ SE VALIDA DIRECCIÓN OK, CANAL OK, DISPONIBILIDAD TOTAL, LLAMAR EL DÍA LA INSTALACIÓN PARA CONFIRMAR VISITA, AVISO EXTERIOR ALTURA APROX 1,70 METROS; TOMACORRIENTE CERCANO: SI; TIENE CABINA DE SEGURIDAD: SI // CONTACTO REALIZADO POR WHATSAPP 8/08/2025SE REALIZA VISITA PARA IMPLEMENTACIÓN DEL CB “80861” A LA DIRECCIÓN RELACIONADA EN LA LISTA DE CHEQUEO, PERO AL CONSULTAR LA PLACA EN LA WEB DE INICIALIZACIONES EL CÓDIGO ÚNICO 3007080861 Y TERMINAL FGZZZ886 COINCIDEN CON EL CB RELACIONADO EN LISTA DE CHEQUEO, SIN EMBARGO LA DIRECCIÓN Y NOMBRE NO; ESTOS  SON DE OTRO CB “80925” DE OTRA ZONA. @HDMURCIA SEGÚN LO CONVERSADO SE CANCELA INSTALACIÓN PARA EL CB 80861. 12/08/2025 A PETICIÓN DE LA ENTIDAD, POR FAVOR REALICEMOS NUEVAMENTE LA VISITA AL PUNTO E IMPLEMENTEMOS, YA QUE LA DIRECCIÓN HA SIDO ACTUALIZADA CORRECTAMENTE. 15/08/2025 SE REALIZA INSTALACIÓN DE CORRESPONSAL, SE INSTALAN EQUIPOS CON PRUEBAS EXITOSAS, SE CAPACITA Y SE EVALÚA AL CLIENTE, SE INSTALA PUBLICIDAD COMPLETA, CB QUEDA OPERATIVO. USUARIO SOMOS BANCOLOMBIA ACTIVO</t>
  </si>
  <si>
    <t>FGZZZ886</t>
  </si>
  <si>
    <t>CASTRILLON URREA LONDIER LEANDRO</t>
  </si>
  <si>
    <t>TA-25-929392</t>
  </si>
  <si>
    <t>OTANCHE</t>
  </si>
  <si>
    <t>BARRIO CENTRO OTANCHE 4</t>
  </si>
  <si>
    <t>FO-25-1337573</t>
  </si>
  <si>
    <t>06-08-2025 SE REALIZA LLAMADA AL CLIENTE, SE HABLA CON LA SRA LEDNY YURANY VALERO ROGELESZ SE VALIDA DIRECCIÓN OK, CANAL OK, DISPONIBILIDAD TOTAL, LLAMAR EL DÍA LA INSTALACIÓN PARA CONFIRMAR VISITA, AVISO EXTERIOR ALTURA APROX MAX 3 METROS; TOMACORRIENTE CERCANO: SI; TIENE CABINA DE SEGURIDAD: SI // CONTACTO REALIZADO POR WHATSAPP 11-08 POR TEMAS RELACIONADO AL PARO DE MINEROS PRESENTADO EN EL DEPARTAMENTO LA ORDEN SE REPROGRAMA HASTA  NUEVA ORDEN 13/08/2025 SE REALIZA INSTALACIÓN DE CORRESPONSAL, SE INSTALAN EQUIPOS CON PRUEBAS EXITOSAS, NO SE CAPACITA YA QUE EL USUARIO SABE EL MANEJO DEL EQUIPO, SE INSTALA PUBLICIDAD COMPLETA, CB QUEDA OPERATIVO. USUARIO SOMOS BANCOLOMBIA ACTIVO</t>
  </si>
  <si>
    <t>FGZZZ887</t>
  </si>
  <si>
    <t>TA-25-929393</t>
  </si>
  <si>
    <t>SOCORRO</t>
  </si>
  <si>
    <t>BARRIO SOCORRO SOCORRO 2</t>
  </si>
  <si>
    <t>FO-25-1337580</t>
  </si>
  <si>
    <t>06-08-2025 SE REALIZA LLAMADA AL CLIENTE, SE HABLA CON LA SRA ANA ALEJANDRA VILLABONA RUEDA SE VALIDA DIRECCIÓN OK, CANAL OK, DISPONIBILIDAD TOTAL, LLAMAR EL DÍA LA INSTALACIÓN PARA CONFIRMAR VISITA, AVISO EXTERIOR ALTURA APROX NO TIENE CONOCIMIENTO DE MEDIDAS; TOMACORRIENTE CERCANO: SI; TIENE CABINA DE SEGURIDAD: NO // CONTACTO REALIZADO POR LA APP 11-08 SE REALIZA INSTALACIÓN DE CORRESPONSAL, SE INSTALAN EQUIPOS CON PRUEBAS EXITOSAS, SE CAPACITA Y SE EVALÚA AL CLIENTE, SE INSTALA PUBLICIDAD COMPLETA, CB QUEDA OPERATIVO. USUARIO SOMOS BANCOLOMBIA ACTIVO</t>
  </si>
  <si>
    <t>FGZZZ888</t>
  </si>
  <si>
    <t>MARTINEZ FLOREZ DONIS ALBERTO</t>
  </si>
  <si>
    <t>TA-25-929394</t>
  </si>
  <si>
    <t>FLORIDABLANCA</t>
  </si>
  <si>
    <t>BARRIO LA ESMERALDA FLORIDABLANCA FLORIDABLANCA</t>
  </si>
  <si>
    <t>FO-25-1337588</t>
  </si>
  <si>
    <t>06-08-2025 SE REALIZA LLAMADA AL CLIENTE, SE HABLA CON LA SRA SILVIA DANIELA ROMERO RUIZ SE VALIDA DIRECCIÓN OK, CANAL OK, DISPONIBILIDAD TOTAL, LLAMAR EL DÍA LA INSTALACIÓN PARA CONFIRMAR VISITA, AVISO EXTERIOR ALTURA APROX 3,50 METROS; TOMACORRIENTE CERCANO: SI; TIENE CABINA DE SEGURIDAD: SI // CONTACTO REALIZADO POR LA APP 08-08 SE REALIZA INSTALACIÓN DE CORRESPONSAL, SE INSTALAN EQUIPOS CON PRUEBAS EXITOSAS, SE CAPACITA Y SE EVALÚA AL CLIENTE, SE INSTALA PUBLICIDAD COMPLETA, CB QUEDA OPERATIVO. USUARIO SOMOS BANCOLOMBIA ACTIVO</t>
  </si>
  <si>
    <t>FGZZZ889</t>
  </si>
  <si>
    <t>REYES RAMIREZ DIEGO ALEXANDER</t>
  </si>
  <si>
    <t>TA-25-929395</t>
  </si>
  <si>
    <t>BARRIO SAN LUIS CUCUTA 31</t>
  </si>
  <si>
    <t>FO-25-1337593</t>
  </si>
  <si>
    <t>06-08-2025 SE REALIZA LLAMADA AL CLIENTE, SE HABLA CON LA SRA MYRIAM SUGEY VERGEL VERGEL SE VALIDA DIRECCIÓN OK, CANAL OK, DISPONIBILIDAD TOTAL, LLAMAR EL DÍA LA INSTALACIÓN PARA CONFIRMAR VISITA, AVISO EXTERIOR ALTURA APROX 2,50 METROS; TOMACORRIENTE CERCANO: SI; TIENE CABINA DE SEGURIDAD: SI // CONTACTO REALIZADO POR LA APP 08-08 SE REALIZA INSTALACIÓN DE CORRESPONSAL, SE INSTALAN EQUIPOS CON PRUEBAS EXITOSAS, SE CAPACITA Y SE EVALÚA AL CLIENTE, SE INSTALA PUBLICIDAD COMPLETA, CB QUEDA OPERATIVO. USUARIO SOMOS BANCOLOMBIA ACTIVO</t>
  </si>
  <si>
    <t>FGZZZ890</t>
  </si>
  <si>
    <t>TA-25-929396</t>
  </si>
  <si>
    <t>BARRIO LA GAVIOTA IBAGUE 9</t>
  </si>
  <si>
    <t>FO-25-1337597</t>
  </si>
  <si>
    <t>06-08-2025 SE REALIZA LLAMADA AL CLIENTE, SE HABLA CON LA SRA ANGELICA LEÓN SE VALIDA DIRECCIÓN OK, CANAL OK, DISPONIBILIDAD TOTAL, LLAMAR EL DÍA LA INSTALACIÓN PARA CONFIRMAR VISITA, AVISO EXTERIOR ALTURA APROX 3 METROS; TOMACORRIENTE CERCANO: SI; TIENE CABINA DE SEGURIDAD: SI // CONTACTO REALIZADO POR WHASTAPP 08-08 SE REALIZA INSTALACIÓN DE CORRESPONSAL, SE INSTALAN EQUIPOS CON PRUEBAS EXITOSAS, SE CAPACITA Y SE EVALÚA AL CLIENTE, SE INSTALA PUBLICIDAD COMPLETA, CB QUEDA OPERATIVO. USUARIO SOMOS BANCOLOMBIA ACTIVO</t>
  </si>
  <si>
    <t>FGZZZ891</t>
  </si>
  <si>
    <t>GUTIERREZ  CAMILO ANDRES</t>
  </si>
  <si>
    <t>TA-25-929397</t>
  </si>
  <si>
    <t>BARRIO VERGEL IBAGUE</t>
  </si>
  <si>
    <t>FO-25-1337605</t>
  </si>
  <si>
    <t>06-08-2025 SE REALIZA LLAMADA AL CLIENTE, SE HABLA CON LA SRA ORIANA RIVAS AMEZQUITA SE VALIDA DIRECCIÓN OK, CANAL OK, DISPONIBILIDAD TOTAL, LLAMAR EL DÍA LA INSTALACIÓN PARA CONFIRMAR VISITA, AVISO EXTERIOR ALTURA APROX MAX 3 METROS; TOMACORRIENTE CERCANO: SI; TIENE CABINA DE SEGURIDAD: NO // CONTACTO REALIZADO POR LA APP 11/08/2025 SE REALIZA INSTALACIÓN DE CORRESPONSAL, SE INSTALAN EQUIPOS CON PRUEBAS EXITOSAS, SE CAPACITA Y SE EVALÚA AL CLIENTE, SE INSTALA PUBLICIDAD COMPLETA, CB QUEDA OPERATIVO. USUARIO SOMOS BANCOLOMBIA ACTIVO</t>
  </si>
  <si>
    <t>FGZZZ892</t>
  </si>
  <si>
    <t>TA-25-929399</t>
  </si>
  <si>
    <t>PAZ DE ARIPORO</t>
  </si>
  <si>
    <t>BARRIO CENTRO PAZ DE ARIPORO 10</t>
  </si>
  <si>
    <t>FO-25-1337610</t>
  </si>
  <si>
    <t>06-08-2025 SE REALIZA LLAMADA AL CLIENTE, SE HABLA CON LA SRA YEMNY NATALI GONZALEZ CASTILLO SE VALIDA DIRECCIÓN OK, CANAL OK, DISPONIBILIDAD TOTAL, LLAMAR EL DÍA LA INSTALACIÓN PARA CONFIRMAR VISITA, AVISO EXTERIOR ALTURA APROX MAX 2,50 METROS; TOMACORRIENTE CERCANO: SI; TIENE CABINA DE SEGURIDAD: NO // CONTACTO REALIZADO POR LA APP  11/08/2025 SE REALIZA INSTALACIÓN DE CORRESPONSAL, SE INSTALAN EQUIPOS CON PRUEBAS EXITOSAS, SE CAPACITA Y SE EVALÚA AL CLIENTE, SE INSTALA PUBLICIDAD COMPLETA, CB QUEDA OPERATIVO. USUARIO SOMOS BANCOLOMBIA ACTIVO</t>
  </si>
  <si>
    <t>FGZZZ893</t>
  </si>
  <si>
    <t>TA-25-929402</t>
  </si>
  <si>
    <t>BARRIO VRD EL JUNCAL AGUACHICA</t>
  </si>
  <si>
    <t>FO-25-1337616</t>
  </si>
  <si>
    <t>06-08-2025 SE REALIZA LLAMADA AL CLIENTE, SE HABLA CON EL SR ALONSO ALZATE GIL SE VALIDA DIRECCIÓN OK, CANAL OK, DISPONIBILIDAD TOTAL, LLAMAR EL DÍA LA INSTALACIÓN PARA CONFIRMAR VISITA, AVISO EXTERIOR ALTURA APROX 1,50 METROS; TOMACORRIENTE CERCANO: SI; TIENE CABINA DE SEGURIDAD: NO // CONTACTO REALIZADO POR LA APP 8/08/2025 SE REALIZA INSTALACIÓN DE CORRESPONSAL, SE INSTALAN EQUIPOS CON PRUEBAS EXITOSAS, SE CAPACITA Y SE EVALÚA AL CLIENTE, SE INSTALA PUBLICIDAD COMPLETA, CB QUEDA OPERATIVO.NOTA: NO ES POSIBLE INGRESAR A USUARIO DE SOMOS BANCOLOMBIA DE CLIENTE YA QUE PRESENTA ERROR DE CORREO EN EL BANCO Y DEBE SER CORREGIDO POR EL BANCO, SE REALIZA CAPACITACIÓN CON USUARIO DE PRUEBA</t>
  </si>
  <si>
    <t>FGZZZ894</t>
  </si>
  <si>
    <t>MAESTRE MENGUAL EDGAR ENRIQUE</t>
  </si>
  <si>
    <t>TA-25-929404</t>
  </si>
  <si>
    <t>BARRIO CABECERA 2 PIEDECUESTA PIEDECUESTA</t>
  </si>
  <si>
    <t>FO-25-1337624</t>
  </si>
  <si>
    <t>06-08-2025 SE REALIZA LLAMADA AL CLIENTE, SE HABLA CON LA SRA MARIBEL HENAO PASACHOA SE VALIDA DIRECCIÓN OK, CANAL OK, DISPONIBILIDAD TOTAL, LLAMAR EL DÍA LA INSTALACIÓN PARA CONFIRMAR VISITA, AVISO EXTERIOR ALTURA APROX MAX 2 METROS; TOMACORRIENTE CERCANO: SI; TIENE CABINA DE SEGURIDAD: NO // CONTACTO REALIZADO POR LA APP 08-08 SE REALIZA INSTALACIÓN DE CORRESPONSAL, SE INSTALAN EQUIPOS CON PRUEBAS EXITOSAS, SE CAPACITA Y SE EVALÚA AL CLIENTE, SE INSTALA PUBLICIDAD COMPLETA, CB QUEDA OPERATIVO. USUARIO SOMOS BANCOLOMBIA ACTIVO</t>
  </si>
  <si>
    <t>FGZZZ895</t>
  </si>
  <si>
    <t>TA-25-929405</t>
  </si>
  <si>
    <t>BARRIO CANTA CLARO MONTERIA 4</t>
  </si>
  <si>
    <t>FO-25-1337629</t>
  </si>
  <si>
    <t>06-08-2025 SE REALIZA LLAMADA AL CLIENTE, SE HABLA CON LA SRA ANA MARIA HUMANEZ ESTRADA SE VALIDA DIRECCIÓN OK, CANAL OK, DISPONIBILIDAD TOTAL, LLAMAR EL DÍA LA INSTALACIÓN PARA CONFIRMAR VISITA, AVISO EXTERIOR ALTURA APROX MAX 5 METROS; TOMACORRIENTE CERCANO: SI; TIENE CABINA DE SEGURIDAD: SI // CONTACTO REALIZADO POR LA APP 08-08 SE REALIZA INSTALACIÓN DE CORRESPONSAL, SE INSTALAN EQUIPOS CON PRUEBAS EXITOSAS, SE CAPACITA Y SE EVALÚA AL CLIENTE, SE INSTALA PUBLICIDAD COMPLETA, CB QUEDA OPERATIVO. USUARIO SOMOS BANCOLOMBIA ACTIVO</t>
  </si>
  <si>
    <t>FGZZZ896</t>
  </si>
  <si>
    <t>TA-25-929407</t>
  </si>
  <si>
    <t>BARRIO CHUCHURUBI MONTERIA 9</t>
  </si>
  <si>
    <t>FO-25-1337634</t>
  </si>
  <si>
    <t>06-08-2025 SE REALIZA LLAMADA AL CLIENTE, SE HABLA CON LA SRA SAUDITH MARCELA ARRIETA CASTELLANOS SE VALIDA DIRECCIÓN OK, CANAL OK, DISPONIBILIDAD TOTAL, LLAMAR EL DÍA LA INSTALACIÓN PARA CONFIRMAR VISITA, AVISO EXTERIOR ALTURA APROX 2,20 METROS; TOMACORRIENTE CERCANO: SI; TIENE CABINA DE SEGURIDAD: SI // CONTACTO REALIZADO POR LA APP // HORARIO DEL COMERCIO 8AM-12 PM Y DE 2 PM-6 PM 08-08 SE REALIZA INSTALACIÓN DE CORRESPONSAL, SE INSTALAN EQUIPOS CON PRUEBAS EXITOSAS, SE CAPACITA Y SE EVALÚA AL CLIENTE, SE INSTALA PUBLICIDAD COMPLETA, CB QUEDA OPERATIVO. USUARIO SOMOS BANCOLOMBIA ACTIVO</t>
  </si>
  <si>
    <t>FGZZZ897</t>
  </si>
  <si>
    <t>TA-25-929408</t>
  </si>
  <si>
    <t>BARRIO URB LOS ARAUJOS MONTERIA 1</t>
  </si>
  <si>
    <t>FO-25-1337642</t>
  </si>
  <si>
    <t>06-08-2025 SE REALIZA LLAMADA AL CLIENTE, SE HABLA CON EL SR RUBEN ARTURO ALMENTERO KERGUELEN SE VALIDA DIRECCIÓN OK, CANAL OK, DISPONIBILIDAD TOTAL, LLAMAR EL DÍA LA INSTALACIÓN PARA CONFIRMAR VISITA, AVISO EXTERIOR ALTURA APROX 2 METROS; TOMACORRIENTE CERCANO: SI; TIENE CABINA DE SEGURIDAD: NO // CONTACTO REALIZADO POR LA APP 8/08/2025 SE REALIZA INSTALACIÓN DE CORRESPONSAL, SE INSTALAN EQUIPOS CON PRUEBAS EXITOSAS, SE CAPACITA Y SE EVALÚA AL CLIENTE, SE INSTALA PUBLICIDAD COMPLETA, CB QUEDA OPERATIVO. USUARIO SOMOS BANCOLOMBIA ACTIVO</t>
  </si>
  <si>
    <t>FGZZZ898</t>
  </si>
  <si>
    <t>TA-25-929409</t>
  </si>
  <si>
    <t>BARRIO URB PRADOS DEL ESTE CUCUTA 8</t>
  </si>
  <si>
    <t>FO-25-1337647</t>
  </si>
  <si>
    <t>06-08-2025 SE REALIZA LLAMADA AL CLIENTE, SE HABLA CON EL SR GUSTAVO ADOLFO GARCIA BUENDIA SE VALIDA DIRECCIÓN OK, CANAL OK, DISPONIBILIDAD TOTAL, LLAMAR EL DÍA LA INSTALACIÓN PARA CONFIRMAR VISITA, AVISO EXTERIOR ALTURA APROX 2 METROS; TOMACORRIENTE CERCANO: SI; TIENE CABINA DE SEGURIDAD: NO // CONTACTO REALIZADO POR WHASTAPP 08-08 SE REALIZA INSTALACIÓN DE CORRESPONSAL, SE INSTALAN EQUIPOS CON PRUEBAS EXITOSAS, SE CAPACITA Y SE EVALÚA AL CLIENTE, SE INSTALA PUBLICIDAD COMPLETA, CB QUEDA OPERATIVO. USUARIO SOMOS BANCOLOMBIA ACTIVO</t>
  </si>
  <si>
    <t>FGZZZ899</t>
  </si>
  <si>
    <t>TA-25-929410</t>
  </si>
  <si>
    <t>BARRIO KENNEDY BUCARAMANGA 2</t>
  </si>
  <si>
    <t>FO-25-1337654</t>
  </si>
  <si>
    <t>06-08-2025 SE REALIZA LLAMADA AL CLIENTE, SE HABLA CON EL SR ALEXIS FERNEY ADARME AFANADOR SE VALIDA DIRECCIÓN OK, CANAL OK, DISPONIBILIDAD TOTAL, LLAMAR EL DÍA LA INSTALACIÓN PARA CONFIRMAR VISITA, AVISO EXTERIOR ALTURA APROX 2 METROS; TOMACORRIENTE CERCANO: SI (3 METROS); TIENE CABINA DE SEGURIDAD: SI // CONTACTO REALIZADO POR LA APP 8/08/2025 SE REALIZA INSTALACIÓN DE CORRESPONSAL, SE INSTALAN EQUIPOS CON PRUEBAS EXITOSAS, SE CAPACITA Y SE EVALÚA AL CLIENTE, SE INSTALA PUBLICIDAD COMPLETA, CB QUEDA OPERATIVO. USUARIO SOMOS BANCOLOMBIA ACTIVO</t>
  </si>
  <si>
    <t>FGZZZ900</t>
  </si>
  <si>
    <t>HERRERA LUQUE SAUL JAVIER</t>
  </si>
  <si>
    <t>TA-25-929418</t>
  </si>
  <si>
    <t>CUBARRAL</t>
  </si>
  <si>
    <t>BARRIO ZONA RURAL CUBARRAL</t>
  </si>
  <si>
    <t>FO-25-1337663</t>
  </si>
  <si>
    <t>06-08-2025 SE REALIZA LLAMADA AL CLIENTE, SE HABLA CON EL SR NELSON ESTEBAN RAMIREZ CHAVES SE VALIDA DIRECCIÓN OK, CANAL OK, DISPONIBILIDAD TOTAL, LLAMAR EL DÍA LA INSTALACIÓN PARA CONFIRMAR VISITA, AVISO EXTERIOR ALTURA APROX 2,60 METROS; TOMACORRIENTE CERCANO: SI; TIENE CABINA DE SEGURIDAD: NO // CONTACTO REALIZADO POR LA APP 8/08/2025 SE REALIZA INSTALACIÓN DE CORRESPONSAL, SE INSTALAN EQUIPOS CON PRUEBAS EXITOSAS, SE CAPACITA Y SE EVALÚA AL CLIENTE, SE INSTALA PUBLICIDAD COMPLETA, CB QUEDA OPERATIVO. USUARIO SOMOS BANCOLOMBIA ACTIVO</t>
  </si>
  <si>
    <t>FGZZZ901</t>
  </si>
  <si>
    <t>TA-25-929430</t>
  </si>
  <si>
    <t>ZIPAQUIRA</t>
  </si>
  <si>
    <t>BARRIO LA CONCEPCION ZIPAQUIRA</t>
  </si>
  <si>
    <t>FO-25-1337678</t>
  </si>
  <si>
    <t>06-08-2025 SE REALIZA LLAMADA AL CLIENTE, SE HABLA CON LA SRA JAZMIN LORENA GALEANO FORERO SE VALIDA DIRECCIÓN OK, CANAL OK, DISPONIBILIDAD TOTAL, LLAMAR EL DÍA LA INSTALACIÓN PARA CONFIRMAR VISITA, AVISO EXTERIOR ALTURA APROX 1,70 METROS; TOMACORRIENTE CERCANO: SI; TIENE CABINA DE SEGURIDAD: SI // CONTACTO REALIZADO POR LA APP 11-08 SE REALIZA INSTALACIÓN DE CORRESPONSAL, SE INSTALAN EQUIPOS CON PRUEBAS EXITOSAS, SE CAPACITA Y SE EVALÚA AL CLIENTE, SE INSTALA PUBLICIDAD COMPLETA, CB QUEDA OPERATIVO. USUARIO SOMOS BANCOLOMBIA ACTIVO</t>
  </si>
  <si>
    <t>FGZZZ902</t>
  </si>
  <si>
    <t>LOZADA ROJAS CHRISTIAN ANDRES</t>
  </si>
  <si>
    <t>TA-25-929449</t>
  </si>
  <si>
    <t>MANTA</t>
  </si>
  <si>
    <t>BARRIO CENTRO MANTA 2</t>
  </si>
  <si>
    <t>FO-25-1337685</t>
  </si>
  <si>
    <t>06-08-2025 SE REALIZA LLAMADA AL CLIENTE, SE HABLA CON EL SR CHRISTIAN CAMILO SANCHEZ ORJUELA, SE VALIDA DIRECCIÓN OK, CANAL OK, DISPONIBILIDAD TOTAL, LLAMAR EL DÍA LA INSTALACIÓN PARA CONFIRMAR VISITA, AVISO EXTERIOR ALTURA APROX 2,50 METROS; TOMACORRIENTE CERCANO: SI; TIENE CABINA DE SEGURIDAD: NO 08-p08 A LA HORA NO SE HA LOGRADO CONTACTAR AL CLIENTE PARA INFORMAR DE LA ATENCIÓN DE LA ACTIVIDAD PARA EL DÍA DE MAÑANA 11-08-2025 11/08/2025 SE REALIZA INSTALACIÓN DE CORRESPONSAL, SE INSTALAN EQUIPOS CON PRUEBAS EXITOSAS, SE CAPACITA Y SE EVALÚA AL CLIENTE, SE INSTALA PUBLICIDAD COMPLETA, CB QUEDA OPERATIVO. USUARIO SOMOS BANCOLOMBIA ACTIVO</t>
  </si>
  <si>
    <t>FGZZZ903</t>
  </si>
  <si>
    <t>TA-25-929451</t>
  </si>
  <si>
    <t>VILLA DE SAN DIEGO DE UBATE</t>
  </si>
  <si>
    <t>BARRIO VEREDA LA ESPERANZA VILLA DE SAN DIEGO DE UBATE</t>
  </si>
  <si>
    <t>FO-25-1337691</t>
  </si>
  <si>
    <t>06-08-2025 SE REALIZA LLAMADA AL CLIENTE, SE HABLA CON LA SRA LUCILA SANCHEZ RUIZ, SE VALIDA DIRECCIÓN OK, CANAL OK, DISPONIBILIDAD TOTAL, LLAMAR EL DÍA LA INSTALACIÓN PARA CONFIRMAR VISITA, AVISO EXTERIOR ALTURA APROX 2 METROS; TOMACORRIENTE CERCANO: SI; TIENE CABINA DE SEGURIDAD: SI 11/08/2025 SE REALIZA INSTALACIÓN DE CORRESPONSAL, SE INSTALAN EQUIPOS CON PRUEBAS EXITOSAS, SE CAPACITA Y SE EVALÚA AL CLIENTE, SE INSTALA PUBLICIDAD COMPLETA, CB QUEDA OPERATIVO. USUARIO SOMOS BANCOLOMBIA ACTIVO</t>
  </si>
  <si>
    <t>FGZZZ904</t>
  </si>
  <si>
    <t>TA-25-929453</t>
  </si>
  <si>
    <t>OIBA</t>
  </si>
  <si>
    <t>BARRIO LA VARIABLE OIBA OIBA</t>
  </si>
  <si>
    <t>FO-25-1337696</t>
  </si>
  <si>
    <t>06-08-2025 SE REALIZA LLAMADA AL CLIENTE, SE HABLA CON LA SRA ESMERALDA VALLEJO LOPEZ, SE VALIDA DIRECCIÓN OK, CANAL OK, DISPONIBILIDAD TOTAL, LLAMAR EL DÍA LA INSTALACIÓN PARA CONFIRMAR VISITA, AVISO EXTERIOR ALTURA APROX 2 METROS; TOMACORRIENTE CERCANO: SI; TIENE CABINA DE SEGURIDAD: NOEN COMUNICACIÓN CON LA CLIENTE ESMERALDA VALLEJO AL CELULAR 3174319370, QUE POR MOTIVO DE DESPLAZAMIENTO, NO SE LOGRÓ LLEGAR A LA HORA, SE REPROGRAMA ACTIVIDAD PARA MAÑANA MARTES 12 DE AGOSTO DEL 2025. 12/08/2025 SE REALIZA INSTALACIÓN DE CORRESPONSAL, SE INSTALAN EQUIPOS CON PRUEBAS EXITOSAS, SE CAPACITA Y SE EVALÚA AL CLIENTE, SE INSTALA PUBLICIDAD COMPLETA, CB QUEDA OPERATIVO. USUARIO SOMOS BANCOLOMBIA ACTIVO</t>
  </si>
  <si>
    <t>FGZZZ905</t>
  </si>
  <si>
    <t>TA-25-929470</t>
  </si>
  <si>
    <t>BARRIO TERRON COLORADO CALI 2</t>
  </si>
  <si>
    <t>FO-25-1337707</t>
  </si>
  <si>
    <t>06-08 SE REALIZA LLAMADA AL CLIENTE, SE HABLA CON LA SRA JHENIFER CAROLINA VANEGAS RODRIGUEZ  SE VALIDA DIRECCIÓN OK, CANAL OK, DISPONIBILIDAD TOTAL, LLAMAR EL DÍA LA INSTALACIÓN PARA CONFIRMAR VISITA, AVISO EXTERIOR ALTURA: NO INDICA ALTURA; TOMACORRIENTE CERCANO: SI; TIENE CABINA DE SEGURIDAD: SI 08-08 SE REALIZA INSTALACIÓN DE CORRESPONSAL, SE INSTALAN EQUIPOS CON PRUEBAS EXITOSAS, SE CAPACITA Y SE EVALÚA AL CLIENTE, SE INSTALA PUBLICIDAD COMPLETA, CB QUEDA OPERATIVO. USUARIO SOMOS BANCOLOMBIA ACTIVO. SE INSTALAN 5 MT DE CABLE UTP</t>
  </si>
  <si>
    <t>FGZZZ906</t>
  </si>
  <si>
    <t>TA-25-929484</t>
  </si>
  <si>
    <t>SANTA ROSA DE OSOS</t>
  </si>
  <si>
    <t>BARRIO VEREDA EL CANEY SANTA ROSA DE OSOS 1</t>
  </si>
  <si>
    <t>FO-25-1337717</t>
  </si>
  <si>
    <t>06-08 SE REALIZA LLAMADA AL CLIENTE, SE HABLA CON LA SR LUIS FELIPE DURANGO ZULUAGA SE VALIDA DIRECCIÓN OK, CANAL OK, DISPONIBILIDAD TOTAL, LLAMAR EL DÍA LA INSTALACIÓN PARA CONFIRMAR VISITA, AVISO EXTERIOR ALTURA APROX 2 METROS; TOMACORRIENTE CERCANO: SI; TIENE CABINA DE SEGURIDAD: NO - COMUNICACIÓN POR WPP 11/08/2025 SE REALIZA INSTALACIÓN DE CORRESPONSAL, SE INSTALAN EQUIPOS CON PRUEBAS EXITOSAS, SE CAPACITA Y SE EVALÚA AL CLIENTE, SE INSTALA PUBLICIDAD COMPLETA, CB QUEDA OPERATIVO. USUARIO SOMOS BANCOLOMBIA ACTIVO</t>
  </si>
  <si>
    <t>FGZZZ907</t>
  </si>
  <si>
    <t>TA-25-929495</t>
  </si>
  <si>
    <t>BARRIO  EL INGENIO CALI</t>
  </si>
  <si>
    <t>FO-25-1337724</t>
  </si>
  <si>
    <t>06-08-2025 SE REALIZA LLAMADA AL CLIENTE, SE HABLA CON LA SRA YAMILE MAYORQUIN DICE QUE EL SR RODOLFO BRAND MAMIAN NO SE ENCUENTA, SE VALIDA DIRECCIÓN OK, CANAL OK, DISPONIBILIDAD TOTAL, LLAMAR EL DÍA LA INSTALACIÓN PARA CONFIRMAR VISITA, AVISO EXTERIOR ALTURA APROX  DONDE EL TECNICO LO VEA CONVENIENTE; TOMACORRIENTE CERCANO: SI; TIENE CABINA DE SEGURIDAD: SI 8/08/2025 SE REALIZA INSTALACIÓN DE CORRESPONSAL, SE INSTALAN EQUIPOS CON PRUEBAS EXITOSAS, SE CAPACITA Y SE EVALÚA AL CLIENTE, SE INSTALA PUBLICIDAD COMPLETA, CB QUEDA OPERATIVO. USUARIO SOMOS BANCOLOMBIA ACTIVO</t>
  </si>
  <si>
    <t>FGZZZ908</t>
  </si>
  <si>
    <t>TA-25-929577</t>
  </si>
  <si>
    <t>SUTAMARCHAN</t>
  </si>
  <si>
    <t>BARRIO CENTRO SUTAMARCHAN 4</t>
  </si>
  <si>
    <t>FO-25-1337775</t>
  </si>
  <si>
    <t>06-08-2025 SE REALIZA LLAMADA AL CLIENTE, SE HABLA CON LA SRA DIANA MARCELA GALVIS RODRÍGUEZ, SE VALIDA DIRECCIÓN OK, CANAL OK, DISPONIBILIDAD TOTAL, LLAMAR EL DÍA LA INSTALACIÓN PARA CONFIRMAR VISITA, AVISO EXTERIOR ALTURA APROX  DONDE EL TECNICO LO VEA CONVENIENTE; TOMACORRIENTE CERCANO: SI; TIENE CABINA DE SEGURIDAD: SI 11-08 POR TEMAS RELACIONADO AL PARO DE MINEROS PRESENTADO EN EL DEPARTAMENTO LA ORDEN SE REPROGRAMA HASTA  NUEVA ORDEN 12/08/2025 SE REALIZA INSTALACIÓN DE CORRESPONSAL, SE INSTALAN EQUIPOS CON PRUEBAS EXITOSAS, SE CAPACITA Y SE EVALÚA AL CLIENTE, SE INSTALA PUBLICIDAD COMPLETA, CB QUEDA OPERATIVO. USUARIO SOMOS BANCOLOMBIA ACTIVO</t>
  </si>
  <si>
    <t>FGZZZ909</t>
  </si>
  <si>
    <t>TA-25-931157</t>
  </si>
  <si>
    <t>BARRIO ASOVIVIENDA CAUCASIA 2</t>
  </si>
  <si>
    <t>FO-25-1339032</t>
  </si>
  <si>
    <t>06-08-2025 SE REALIZA LLAMADA AL CLIENTE, SE HABLA CON LA SRA MARIA CAMILA CANO CADAVID, SE VALIDA DIRECCIÓN OK, CANAL OK, DISPONIBILIDAD TOTAL, LLAMAR EL DÍA LA INSTALACIÓN PARA CONFIRMAR VISITA, AVISO EXTERIOR ALTURA APROX  1,50 METROS; TOMACORRIENTE CERCANO: SI; TIENE CABINA DE SEGURIDAD: SI 8/08/2025 SE REALIZA INSTALACIÓN DE CORRESPONSAL, SE INSTALAN EQUIPOS CON PRUEBAS EXITOSAS, SE CAPACITA Y SE EVALÚA AL CLIENTE, SE INSTALA PUBLICIDAD COMPLETA, CB QUEDA OPERATIVO. USUARIO SOMOS BANCOLOMBIA ACTIVO</t>
  </si>
  <si>
    <t>FGZZZ910</t>
  </si>
  <si>
    <t>TA-25-931158</t>
  </si>
  <si>
    <t>ALGECIRAS</t>
  </si>
  <si>
    <t>BARRIO CENTRO ALGECIRAS 18</t>
  </si>
  <si>
    <t>FO-25-1339039</t>
  </si>
  <si>
    <t>06-08-2025 SE REALIZA LLAMADA AL CLIENTE, SE HABLA CON LA SRA LEYDI MARITZA CORTAZO QUILINDO, SE VALIDA DIRECCIÓN OK, CANAL OK, DISPONIBILIDAD TOTAL, LLAMAR EL DÍA LA INSTALACIÓN PARA CONFIRMAR VISITA, AVISO EXTERIOR ALTURA APROX   DONDE EL TECNICO LO VEA CONVENIENTE; TOMACORRIENTE CERCANO: SI; TIENE CABINA DE SEGURIDAD: SI 8/08/2025 SE REALIZA INSTALACIÓN DE CORRESPONSAL, SE INSTALAN EQUIPOS CON PRUEBAS EXITOSAS, SE CAPACITA Y SE EVALÚA AL CLIENTE, SE INSTALA PUBLICIDAD COMPLETA, CB QUEDA OPERATIVO. USUARIO SOMOS BANCOLOMBIA ACTIVO</t>
  </si>
  <si>
    <t>FGZZZ911</t>
  </si>
  <si>
    <t>TA-25-931159</t>
  </si>
  <si>
    <t>JENESANO</t>
  </si>
  <si>
    <t>BARRIO CENTRO JENESANO 7</t>
  </si>
  <si>
    <t>FO-25-1339047</t>
  </si>
  <si>
    <t>06-08-2025 SE REALIZA LLAMADA AL CLIENTE, SE HABLA CON LA SRA YURY ROCIO PARRA APONTE, SE VALIDA DIRECCIÓN OK, CANAL OK, DISPONIBILIDAD TOTAL, LLAMAR EL DÍA LA INSTALACIÓN PARA CONFIRMAR VISITA, AVISO EXTERIOR ALTURA APROX   3 METROS; TOMACORRIENTE CERCANO: SI; TIENE CABINA DE SEGURIDAD: NO 11/08/2025 SE REALIZA INSTALACIÓN DE CORRESPONSAL, SE INSTALAN EQUIPOS CON PRUEBAS EXITOSAS, SE CAPACITA Y SE EVALÚA AL CLIENTE, SE INSTALA PUBLICIDAD COMPLETA, CB QUEDA OPERATIVO. USUARIO SOMOS BANCOLOMBIA ACTIVO. SE INSTALAN 10 MT DE CABLE UTP</t>
  </si>
  <si>
    <t>FGZZZ912</t>
  </si>
  <si>
    <t>TA-25-931160</t>
  </si>
  <si>
    <t>SOLEDAD</t>
  </si>
  <si>
    <t>BARRIO MANANTIALES SOLEDAD</t>
  </si>
  <si>
    <t>FO-25-1339054</t>
  </si>
  <si>
    <t>06-08-2025 SE REALIZA LLAMADA AL CLIENTE, SE HABLA CON LA SRA ISMARI ROJAS GOMEZ, SE VALIDA DIRECCIÓN OK, CANAL OK, DISPONIBILIDAD TOTAL, LLAMAR EL DÍA LA INSTALACIÓN PARA CONFIRMAR VISITA, AVISO EXTERIOR ALTURA APROX  2 METROS; TOMACORRIENTE CERCANO: SI; TIENE CABINA DE SEGURIDAD: NO// TIENE DISPONIBILIDAD EN LAS HORAS DE LA MAÑANA 11/08/2025 SE REALIZA INSTALACIÓN DE CORRESPONSAL, SE INSTALAN EQUIPOS CON PRUEBAS EXITOSAS, SE CAPACITA Y SE EVALÚA AL CLIENTE, SE INSTALA PUBLICIDAD COMPLETA, CB QUEDA OPERATIVO. USUARIO SOMOS BANCOLOMBIA ACTIVO</t>
  </si>
  <si>
    <t>FGZZZ913</t>
  </si>
  <si>
    <t>DE AGUAS MUÑOZ DAVID JOSE</t>
  </si>
  <si>
    <t>TA-25-931161</t>
  </si>
  <si>
    <t>BARRIO GAITAN IBAGUE</t>
  </si>
  <si>
    <t>FO-25-1339064</t>
  </si>
  <si>
    <t>06-08-2025 SE REALIZA LLAMADA AL CLIENTE, SE HABLA CON EL SR DEIBY BRAVO BRAVO, SE VALIDA DIRECCIÓN OK, CANAL OK, DISPONIBILIDAD TOTAL, LLAMAR EL DÍA LA INSTALACIÓN PARA CONFIRMAR VISITA, AVISO EXTERIOR ALTURA APROX DONDE EL TECNICO LO VEA CONVENIENTE; TOMACORRIENTE CERCANO: SI; TIENE CABINA DE SEGURIDAD: NO 08-08 SE COMUNICA TELEFÓNICAMENTE CON EL SEÑOR  DEIBY BRAVO BRAVO AL NÚMERO TELEFÓNICO # 3133548286 PARA REALIZAR LA INSTALACIÓN DE CORRESPONSAL INFORMA QUE NO ES POSIBLE RECIBIR LA INSTALACIÓN DEL CB EL DÍA DE HOY SOLICITA QUE SE REALICE EL DÍA LUNES 11 AGOSTO 11-08 SE REALIZA INSTALACIÓN DE CORRESPONSAL, SE INSTALAN EQUIPOS CON PRUEBAS EXITOSAS, SE CAPACITA Y SE EVALÚA AL CLIENTE, SE INSTALA PUBLICIDAD COMPLETA, CB QUEDA OPERATIVO. USUARIO SOMOS BANCOLOMBIA ACTIVO. SE INSTALAN 10 MT DE CABLE UTP</t>
  </si>
  <si>
    <t>FGZZZ914</t>
  </si>
  <si>
    <t>TA-25-931162</t>
  </si>
  <si>
    <t>BRR CIUDAD BICENTENARIO SEC SAN SEBASTIAN CARTAGENA DE INDIAS</t>
  </si>
  <si>
    <t>FO-25-1339072</t>
  </si>
  <si>
    <t>06-08-2025 SE REALIZA LLAMADA AL CLIENTE, SE HABLA CON EL SR OSCAR ENRIQUE BOLAÑO BOHORQUEZ, SE VALIDA DIRECCIÓN OK, CANAL OK, DISPONIBILIDAD TOTAL, LLAMAR EL DÍA LA INSTALACIÓN PARA CONFIRMAR VISITA, AVISO EXTERIOR ALTURA APROX DONDE EL TECNICO LO VEA CONVENIENTE; TOMACORRIENTE CERCANO: SI; TIENE CABINA DE SEGURIDAD: SI 08-08 SE LLAMA AL CLIENTE INFORMA QUE AÚN ESTÁ EN ADECUACIONES EL LOCAL LE FALTA LAS VITRINAS ESTANTES Y QUE LE ESTUQUEN POR TAL MOTIVO SE APLAZA LA APERTURA PARA EL MIÉRCOLES 13 DE AGOSTO QUEDA PENDIENTE 13/08/2025 SE REALIZA INSTALACIÓN DE CORRESPONSAL, SE INSTALAN EQUIPOS CON PRUEBAS EXITOSAS, SE CAPACITA Y SE EVALÚA AL CLIENTE, SE INSTALA PUBLICIDAD COMPLETA, CB QUEDA OPERATIVO. USUARIO SOMOS BANCOLOMBIA ACTIVO</t>
  </si>
  <si>
    <t>FGZZZ915</t>
  </si>
  <si>
    <t>TA-25-931163</t>
  </si>
  <si>
    <t>BARRIO SAN REMO IBAGUE</t>
  </si>
  <si>
    <t>FO-25-1339083</t>
  </si>
  <si>
    <t>06-08-2025 SE REALIZA LLAMADA AL CLIENTE, SE HABLA CON LA  SRA DIANA MARCELA PATIÑO HERNANDEZ, SE VALIDA DIRECCIÓN OK, CANAL OK, DISPONIBILIDAD TOTAL, LLAMAR EL DÍA LA INSTALACIÓN PARA CONFIRMAR VISITA, AVISO EXTERIOR ALTURA APROX 2,50 METROS; TOMACORRIENTE CERCANO: SI; TIENE CABINA DE SEGURIDAD: NO// MODEM A 5 METROS  11/08/2025 SE REALIZA INSTALACIÓN DE CORRESPONSAL, SE INSTALAN EQUIPOS CON PRUEBAS EXITOSAS, SE CAPACITA Y SE EVALÚA AL CLIENTE, SE INSTALA PUBLICIDAD COMPLETA, CB QUEDA OPERATIVO. USUARIO SOMOS BANCOLOMBIA ACTIVO. SE INSTALAN 15 MT DE CABLE UTP</t>
  </si>
  <si>
    <t>FGZZZ916</t>
  </si>
  <si>
    <t>TA-25-931164</t>
  </si>
  <si>
    <t>BARRIO SAN CARLOS PIEDECUESTA 1</t>
  </si>
  <si>
    <t>FO-25-1339090</t>
  </si>
  <si>
    <t>06-08-2025 SE REALIZA LLAMADA AL CLIENTE, SE HABLA CON EL SR OLMER AUGUSTO VALENCIA JAIMES, SE VALIDA DIRECCIÓN OK, CANAL OK, DISPONIBILIDAD TOTAL, LLAMAR EL DÍA LA INSTALACIÓN PARA CONFIRMAR VISITA, AVISO EXTERIOR ALTURA APROX 2 METROS; TOMACORRIENTE CERCANO: SI; TIENE CABINA DE SEGURIDAD: NO// MODEM A 5 METROS  11-08 SE REALIZA INSTALACIÓN DE CORRESPONSAL, SE INSTALAN EQUIPOS CON PRUEBAS EXITOSAS, SE CAPACITA Y SE EVALÚA AL CLIENTE, SE INSTALA PUBLICIDAD COMPLETA, CB QUEDA OPERATIVO. USUARIO SOMOS BANCOLOMBIA ACTIVO</t>
  </si>
  <si>
    <t>FGZZZ917</t>
  </si>
  <si>
    <t>TA-25-931165</t>
  </si>
  <si>
    <t>BARRIO BOITA BOGOTA 8</t>
  </si>
  <si>
    <t>FO-25-1339105</t>
  </si>
  <si>
    <t>06-08-2025 SE REALIZA LLAMADA AL CLIENTE, SE HABLA CON EL SR EDGAR ANDREZ OBANDO GUTIERREZ, SE VALIDA DIRECCIÓN OK, CANAL OK, DISPONIBILIDAD TOTAL, LLAMAR EL DÍA LA INSTALACIÓN PARA CONFIRMAR VISITA, AVISO EXTERIOR ALTURA APROX 2 METROS; TOMACORRIENTE CERCANO: SI; TIENE CABINA DE SEGURIDAD: SI 11/08/2025 SE REALIZA INSTALACIÓN DE CORRESPONSAL, SE INSTALAN EQUIPOS CON PRUEBAS EXITOSAS, SE CAPACITA Y SE EVALÚA AL CLIENTE, SE INSTALA PUBLICIDAD COMPLETA, CB QUEDA OPERATIVO. USUARIO SOMOS BANCOLOMBIA ACTIVO</t>
  </si>
  <si>
    <t>FGZZZ918</t>
  </si>
  <si>
    <t>TA-25-931166</t>
  </si>
  <si>
    <t>MIRANDA</t>
  </si>
  <si>
    <t>BARRIO CENTRO MIRANDA 3</t>
  </si>
  <si>
    <t>FO-25-1339113</t>
  </si>
  <si>
    <t>06-08-2025 SE REALIZA LLAMADA AL CLIENTE, SE HABLA CON LA SRA EVELYN YULIET MERA QUINTERO, SE VALIDA DIRECCIÓN OK, CANAL OK, DISPONIBILIDAD TOTAL, LLAMAR EL DÍA LA INSTALACIÓN PARA CONFIRMAR VISITA, AVISO EXTERIOR ALTURA APROX DONDE EL TECNICO LO VEA CONVENIENTE; TOMACORRIENTE CERCANO: SI; TIENE CABINA DE SEGURIDAD: NO  8/08/2025 SE REALIZA INSTALACIÓN DE CORRESPONSAL, SE INSTALAN EQUIPOS CON PRUEBAS EXITOSAS, SE CAPACITA Y SE EVALÚA AL CLIENTE, SE INSTALA PUBLICIDAD COMPLETA, CB QUEDA OPERATIVO. USUARIO SOMOS BANCOLOMBIA ACTIVO</t>
  </si>
  <si>
    <t>FGZZZ919</t>
  </si>
  <si>
    <t>TA-25-931167</t>
  </si>
  <si>
    <t>ALCALA</t>
  </si>
  <si>
    <t>BARRIO LA PLAZUELA ALCALA</t>
  </si>
  <si>
    <t>FO-25-1339125</t>
  </si>
  <si>
    <t>06-08-2025 SE REALIZA LLAMADA AL CLIENTE, SE HABLA CON LA SRA DIANA MILDRED LINARES ACEVEDO, SE VALIDA DIRECCIÓN OK, CANAL OK, DISPONIBILIDAD TOTAL, LLAMAR EL DÍA LA INSTALACIÓN PARA CONFIRMAR VISITA, AVISO EXTERIOR ALTURA APROX DONDE EL TECNICO LO VEA CONVENIENTE; TOMACORRIENTE CERCANO: SI; TIENE CABINA DE SEGURIDAD: NO 11/08/2025 SE REALIZA INSTALACIÓN DE CORRESPONSAL, SE INSTALAN EQUIPOS CON PRUEBAS EXITOSAS, SE CAPACITA Y SE EVALÚA AL CLIENTE, SE INSTALA PUBLICIDAD COMPLETA, CB QUEDA OPERATIVO. USUARIO SOMOS BANCOLOMBIA ACTIVO</t>
  </si>
  <si>
    <t>FGZZZ920</t>
  </si>
  <si>
    <t>TA-25-931170</t>
  </si>
  <si>
    <t>BUESACO</t>
  </si>
  <si>
    <t>BARRIO LA LOMA BUESACO</t>
  </si>
  <si>
    <t>FO-25-1339133</t>
  </si>
  <si>
    <t>06-08-2025 SE REALIZA LLAMADA AL CLIENTE, SE HABLA CON LA SRA DAYANA CAROLINA VIVEROS MUÑOZ, SE VALIDA DIRECCIÓN OK, CANAL OK, DISPONIBILIDAD TOTAL, LLAMAR EL DÍA LA INSTALACIÓN PARA CONFIRMAR VISITA, AVISO EXTERIOR ALTURA APROX  5 METROS; TOMACORRIENTE CERCANO: SI; TIENE CABINA DE SEGURIDAD: NO 8/08/2025 SE REALIZA INSTALACIÓN DE CORRESPONSAL, SE INSTALAN EQUIPOS CON PRUEBAS EXITOSAS, SE CAPACITA Y SE EVALÚA AL CLIENTE, SE INSTALA PUBLICIDAD COMPLETA, CB QUEDA OPERATIVO. USUARIO SOMOS BANCOLOMBIA ACTIVO</t>
  </si>
  <si>
    <t>FGZZZ921</t>
  </si>
  <si>
    <t>TA-25-931172</t>
  </si>
  <si>
    <t>SOACHA</t>
  </si>
  <si>
    <t>BARRIO TREBOL SOACHA SOACHA</t>
  </si>
  <si>
    <t>FO-25-1339140</t>
  </si>
  <si>
    <t>06-08-2025 SE REALIZA LLAMADA AL CLIENTE, SE HABLA CON EL SR HARVEY ARTURO BUSTOS GAITAN, SE VALIDA DIRECCIÓN OK, CANAL OK, DISPONIBILIDAD TOTAL, LLAMAR EL DÍA LA INSTALACIÓN PARA CONFIRMAR VISITA, AVISO EXTERIOR ALTURA APROX  2 METROS; TOMACORRIENTE CERCANO: SI; TIENE CABINA DE SEGURIDAD: SI 8/08/2025 SE REALIZA INSTALACIÓN DE CORRESPONSAL, SE INSTALAN EQUIPOS CON PRUEBAS EXITOSAS, SE CAPACITA Y SE EVALÚA AL CLIENTE, SE INSTALA PUBLICIDAD COMPLETA, CB QUEDA OPERATIVO. USUARIO SOMOS BANCOLOMBIA ACTIVO</t>
  </si>
  <si>
    <t>FGZZZ923</t>
  </si>
  <si>
    <t>TA-25-931229</t>
  </si>
  <si>
    <t>BARRIO JORDAN TUNJA 3</t>
  </si>
  <si>
    <t>FO-25-1339297</t>
  </si>
  <si>
    <t>06-08 SE REALIZA LLAMADA AL CLIENTE, SE HABLA CON LA SRA LEIDY CAROLINA REYES PACHECO  SE VALIDA DIRECCIÓN OK, CANAL OK, DISPONIBILIDAD TOTAL, LLAMAR EL DÍA LA INSTALACIÓN PARA CONFIRMAR VISITA, AVISO EXTERIOR ALTURA APROX 2 METROS; TOMACORRIENTE CERCANO: SI; TIENE CABINA DE SEGURIDAD: NO - COMUNICACIÓN POR WPP 11/08/2025 SE REALIZA INSTALACIÓN DE CORRESPONSAL, SE INSTALAN EQUIPOS CON PRUEBAS EXITOSAS, SE CAPACITA Y SE EVALÚA AL CLIENTE, SE INSTALA PUBLICIDAD COMPLETA, CB QUEDA OPERATIVO. USUARIO SOMOS BANCOLOMBIA ACTIVO</t>
  </si>
  <si>
    <t>FGZZZ924</t>
  </si>
  <si>
    <t>GONZALEZ GONZALEZ MARIO ALBERTO</t>
  </si>
  <si>
    <t>TA-25-931173</t>
  </si>
  <si>
    <t>BARRIO TERMINAL DE BUCARAMANGA BUCARAMANGA</t>
  </si>
  <si>
    <t>FO-25-1339148</t>
  </si>
  <si>
    <t>06-08 SE REALIZA LLAMADA AL CLIENTE, SE HABLA CON LA SRA KATERYN ALEJANDRA MOLINA MENDOZA SE VALIDA DIRECCIÓN OK, CANAL OK, DISPONIBILIDAD TOTAL, LLAMAR EL DÍA LA INSTALACIÓN PARA CONFIRMAR VISITA, AVISO EXTERIOR ALTURA APROX 3 METROS; TOMACORRIENTE CERCANO: SI; TIENE CABINA DE SEGURIDAD: SI 8/08/2025 SE REALIZA INSTALACIÓN DE CORRESPONSAL, SE INSTALAN EQUIPOS CON PRUEBAS EXITOSAS, SE CAPACITA Y SE EVALÚA AL CLIENTE, SE INSTALA PUBLICIDAD COMPLETA, CB QUEDA OPERATIVO. USUARIO SOMOS BANCOLOMBIA ACTIVO</t>
  </si>
  <si>
    <t>FGZZZ925</t>
  </si>
  <si>
    <t>TA-25-931174</t>
  </si>
  <si>
    <t>MOMIL</t>
  </si>
  <si>
    <t>BARRIO SANTA LUCIA MOMIL 1</t>
  </si>
  <si>
    <t>FO-25-1339157</t>
  </si>
  <si>
    <t>06-08 SE REALIZA LLAMADA AL CLIENTE, SE HABLA CON LA SRA ALEJANDRA OSORIO MOLINA SE VALIDA DIRECCIÓN OK, CANAL OK, DISPONIBILIDAD TOTAL, LLAMAR EL DÍA LA INSTALACIÓN PARA CONFIRMAR VISITA, AVISO EXTERIOR ALTURA APROX 3 METROS; TOMACORRIENTE CERCANO: SI; TIENE CABINA DE SEGURIDAD: NO - EL MODEM ESTA A 7 MT  11/08/2025 SE REALIZA INSTALACIÓN DE CORRESPONSAL, SE INSTALAN EQUIPOS CON PRUEBAS EXITOSAS, SE CAPACITA Y SE EVALÚA AL CLIENTE, SE INSTALA PUBLICIDAD COMPLETA, CB QUEDA OPERATIVO. USUARIO SOMOS BANCOLOMBIA ACTIVO</t>
  </si>
  <si>
    <t>FGZZZ926</t>
  </si>
  <si>
    <t>TA-25-931176</t>
  </si>
  <si>
    <t>BARRIO SAN VALENTIN NEIVA 2</t>
  </si>
  <si>
    <t>FO-25-1339169</t>
  </si>
  <si>
    <t>06-08 SE REALIZA LLAMADA AL CLIENTE, SE HABLA CON LA SRA MARTHA CECILIA MOSQUERA ESCOBAR SE VALIDA DIRECCIÓN OK, CANAL OK, DISPONIBILIDAD TOTAL, LLAMAR EL DÍA LA INSTALACIÓN PARA CONFIRMAR VISITA, AVISO EXTERIOR ALTURA APROX 2 METROS; TOMACORRIENTE CERCANO: SI; TIENE CABINA DE SEGURIDAD: NO - COMUNICACIÓN POR WPP 08-08 SE REALIZA INSTALACIÓN DE CORRESPONSAL, SE INSTALAN EQUIPOS CON PRUEBAS EXITOSAS, SE CAPACITA Y SE EVALÚA AL CLIENTE, SE INSTALA PUBLICIDAD COMPLETA, CB QUEDA OPERATIVO. USUARIO SOMOS BANCOLOMBIA ACTIVO</t>
  </si>
  <si>
    <t>FGZZZ927</t>
  </si>
  <si>
    <t>TA-25-931178</t>
  </si>
  <si>
    <t>BARRIO CENTRO VILLA RICA 5</t>
  </si>
  <si>
    <t>FO-25-1350933</t>
  </si>
  <si>
    <t>06-08 SE REALIZA LLAMADA AL CLIENTE, SE HABLA CON LA SR JANIER JULIAN VALENCIA ESCOBAR  SE VALIDA DIRECCIÓN OK, CANAL OK, DISPONIBILIDAD TOTAL, LLAMAR EL DÍA LA INSTALACIÓN PARA CONFIRMAR VISITA, AVISO EXTERIOR ALTURA: NO INDICA ALTURA; TOMACORRIENTE CERCANO: SI; TIENE CABINA DE SEGURIDAD: SI 8/08/2025SE LLEGA A SITIO PARA REALIZA LA INSTALACIÓN CB Y LA ENERGIA SE FUE HACE APROXIMADAMENTE 90 MINUTOS. EL DATÁFONO QUEDA CONFIGURADO SIN HABER REALIZADO NINGUNA TRANSACCIÓN DE PRUEBA. 13/08/2025 SE REALIZA INSTALACIÓN DE CORRESPONSAL, SE INSTALAN EQUIPOS CON PRUEBAS EXITOSAS, SE CAPACITA Y SE EVALÚA AL CLIENTE, SE INSTALA PUBLICIDAD COMPLETA, CB QUEDA OPERATIVO. USUARIO SOMOS BANCOLOMBIA ACTIVO</t>
  </si>
  <si>
    <t>FGZZZ929</t>
  </si>
  <si>
    <t>TA-25-931179</t>
  </si>
  <si>
    <t>BARRIO CENTRO PEREIRA 52</t>
  </si>
  <si>
    <t>FO-25-1339182</t>
  </si>
  <si>
    <t>06-08 SE REALIZA LLAMADA AL CLIENTE, SE HABLA CON LA SRA MARIANA GISETH NAVARRO MUETE  SE VALIDA DIRECCIÓN OK, CANAL OK, DISPONIBILIDAD TOTAL, LLAMAR EL DÍA LA INSTALACIÓN PARA CONFIRMAR VISITA, AVISO EXTERIOR ALTURA APROX 2.5 METROS; TOMACORRIENTE CERCANO: SI; TIENE CABINA DE SEGURIDAD: NO 8/08/2025 SE REALIZA INSTALACIÓN DE CORRESPONSAL, SE INSTALAN EQUIPOS CON PRUEBAS EXITOSAS, SE CAPACITA Y SE EVALÚA AL CLIENTE, SE INSTALA PUBLICIDAD COMPLETA, CB QUEDA OPERATIVO. USUARIO SOMOS BANCOLOMBIA ACTIVO</t>
  </si>
  <si>
    <t>FGZZZ931</t>
  </si>
  <si>
    <t>TA-25-931180</t>
  </si>
  <si>
    <t>SAN JUAN NEPOMUCENO</t>
  </si>
  <si>
    <t>BARRIO LA FRONTERA SAN JUAN NEPOMUCENO</t>
  </si>
  <si>
    <t>FO-25-1339187</t>
  </si>
  <si>
    <t>06-08 SE REALIZA LLAMADA AL CLIENTE, SE HABLA CON LA SR RONALD SAMIR ROMERO CARO  SE VALIDA DIRECCIÓN OK, CANAL OK, DISPONIBILIDAD TOTAL, LLAMAR EL DÍA LA INSTALACIÓN PARA CONFIRMAR VISITA, AVISO EXTERIOR ALTURA APROX 2.20 METROS; TOMACORRIENTE CERCANO: SI; TIENE CABINA DE SEGURIDAD: SI 11/08/2025 SE REALIZA INSTALACIÓN DE CORRESPONSAL, SE INSTALAN EQUIPOS CON PRUEBAS EXITOSAS, SE CAPACITA Y SE EVALÚA AL CLIENTE, SE INSTALA PUBLICIDAD COMPLETA, CB QUEDA OPERATIVO. USUARIO SOMOS BANCOLOMBIA ACTIVO</t>
  </si>
  <si>
    <t>FGZZZ932</t>
  </si>
  <si>
    <t>TA-25-931182</t>
  </si>
  <si>
    <t>CALIFORNIA</t>
  </si>
  <si>
    <t>BARRIO CALIFORNIA CALIFORNIA</t>
  </si>
  <si>
    <t>FO-25-1339197</t>
  </si>
  <si>
    <t>06-08 SE REALIZA LLAMADA AL CLIENTE, SE HABLA CON LA SRA KELLY JOHANNA SANCHEZ BANDERAS  SE VALIDA DIRECCIÓN OK, CANAL OK, DISPONIBILIDAD TOTAL, LLAMAR EL DÍA LA INSTALACIÓN PARA CONFIRMAR VISITA, AVISO EXTERIOR ALTURA APROX 3 METROS; TOMACORRIENTE CERCANO: SI; TIENE CABINA DE SEGURIDAD: NO 11-08 EN COMUNICACIÓN CON LA SEÑORA KELLY AL MOVIL 3103538440,SE CONFIRMA DISPONIBILIDAD DE ATENCIÓN POR PARTE DEL CLIENTE  PARA EL DÍA MARTES 12 DE AGOSTO. 12/08/2025 SE REALIZA INSTALACIÓN DE CORRESPONSAL, SE INSTALAN EQUIPOS CON PRUEBAS EXITOSAS, SE CAPACITA Y SE EVALÚA AL CLIENTE, SE INSTALA PUBLICIDAD COMPLETA, CB QUEDA OPERATIVO. USUARIO SOMOS BANCOLOMBIA ACTIVO</t>
  </si>
  <si>
    <t>FGZZZ934</t>
  </si>
  <si>
    <t>TA-25-931183</t>
  </si>
  <si>
    <t>BARRIO LIBERTADOR DUITAMA 1</t>
  </si>
  <si>
    <t>FO-25-1339202</t>
  </si>
  <si>
    <t>06-08 SE REALIZA LLAMADA AL CLIENTE, SE HABLA CON LA SRA MARIA DEL ROSARIO MONSOCUA VEGA SE VALIDA DIRECCIÓN OK, CANAL OK, DISPONIBILIDAD TOTAL, LLAMAR EL DÍA LA INSTALACIÓN PARA CONFIRMAR VISITA, USUARIO INDICA QUE YA TIENE AVISO; TOMACORRIENTE CERCANO: SI; TIENE CABINA DE SEGURIDAD: SI  08-08 SE REALIZA INSTALACIÓN DE CORRESPONSAL, SE INSTALAN EQUIPOS CON PRUEBAS EXITOSAS, SE CAPACITA Y SE EVALÚA AL CLIENTE, SE INSTALA SOLO AVISO YA QUE EN BODEGA NO HAY FALNGGER YD DISPLAY DE HORARIO, CB QUEDA OPERATIVO. USUARIO SOMOS BANCOLOMBIA ACTIVO</t>
  </si>
  <si>
    <t>FGZZZ935</t>
  </si>
  <si>
    <t>TA-25-931184</t>
  </si>
  <si>
    <t>CHARTA</t>
  </si>
  <si>
    <t>BARRIO EL CARMEN CHARTA</t>
  </si>
  <si>
    <t>FO-25-1339209</t>
  </si>
  <si>
    <t>06-08 SE REALIZA LLAMADA AL CLIENTE, SE HABLA CON LA SRA ALICIA PABON DE VILLABONA SE VALIDA DIRECCIÓN OK, CANAL OK, DISPONIBILIDAD TOTAL, LLAMAR EL DÍA LA INSTALACIÓN PARA CONFIRMAR VISITA, AVISO EXTERIOR ALTURA APROX 2 METROS; TOMACORRIENTE CERCANO: SI; TIENE CABINA DE SEGURIDAD: NO - EL MODEM ESTA A 5 MT  11/08/2025 SE REALIZA INSTALACIÓN DE CORRESPONSAL, SE INSTALAN EQUIPOS CON PRUEBAS EXITOSAS, SE CAPACITA Y SE EVALÚA AL CLIENTE, SE INSTALA PUBLICIDAD COMPLETA, CB QUEDA OPERATIVO. USUARIO SOMOS BANCOLOMBIA ACTIVO. SE INSTALAN 10 MT DE CABLE UTP</t>
  </si>
  <si>
    <t>FGZZZ936</t>
  </si>
  <si>
    <t>TA-25-931185</t>
  </si>
  <si>
    <t>LA CELIA</t>
  </si>
  <si>
    <t>BARRIO CENTRO LA CELIA 6</t>
  </si>
  <si>
    <t>FO-25-1339215</t>
  </si>
  <si>
    <t>06-08 SE REALIZA LLAMADA AL CLIENTE, SE HABLA CON LA SR JHONIER ALEXIS OSORIO CORREA SE VALIDA DIRECCIÓN OK, CANAL OK, DISPONIBILIDAD TOTAL, LLAMAR EL DÍA LA INSTALACIÓN PARA CONFIRMAR VISITA, AVISO EXTERIOR ALTURA APROX 2 METROS; TOMACORRIENTE CERCANO: SI; TIENE CABINA DE SEGURIDAD: NO 8/08/2025 SE REALIZA INSTALACIÓN DE CORRESPONSAL, SE INSTALAN EQUIPOS CON PRUEBAS EXITOSAS, SE CAPACITA Y SE EVALÚA AL CLIENTE, SE INSTALA PUBLICIDAD COMPLETA, CB QUEDA OPERATIVO. USUARIO SOMOS BANCOLOMBIA ACTIVO</t>
  </si>
  <si>
    <t>FGZZZ937</t>
  </si>
  <si>
    <t>TA-25-931186</t>
  </si>
  <si>
    <t>AGUAZUL</t>
  </si>
  <si>
    <t>BARRIO LA ESPIGA AGUAZUL</t>
  </si>
  <si>
    <t>FO-25-1339221</t>
  </si>
  <si>
    <t>06-08 SE REALIZA LLAMADA AL CLIENTE, SE HABLA CON LA SR RAFAEL SE VALIDA DIRECCIÓN OK, CANAL OK, DISPONIBILIDAD TOTAL, LLAMAR EL DÍA LA INSTALACIÓN PARA CONFIRMAR VISITA, AVISO EXTERIOR ALTURA APROX 2 METROS; TOMACORRIENTE CERCANO: SI; TIENE CABINA DE SEGURIDAD: SI - EL MODEM ESTA A 6 MT  09-08 EN COMUNICACIÓN CON EL SEÑOR RAFAEL CORONEL AL NUMERO 3209171697, INDICA POR TEMAS PERSONALES Y DISPOSICION NO PUEDE RECIBIRNOS HOY. INDICA NOS ATIENDE EL DIA 12-8-2025. 12/08/2025 SE REALIZA INSTALACIÓN DE CORRESPONSAL, SE INSTALAN EQUIPOS CON PRUEBAS EXITOSAS, SE CAPACITA Y SE EVALÚA AL CLIENTE, SE INSTALA PUBLICIDAD COMPLETA, CB QUEDA OPERATIVO. USUARIO SOMOS BANCOLOMBIA ACTIVO. SE INSTALAN 15 MT DE CABLE UTP</t>
  </si>
  <si>
    <t>FGZZZ940</t>
  </si>
  <si>
    <t>TA-25-931187</t>
  </si>
  <si>
    <t>BARRIO ALAMOS DUITAMA</t>
  </si>
  <si>
    <t>FO-25-1339227</t>
  </si>
  <si>
    <t>06-08 SE REALIZA LLAMADA AL CLIENTE, SE HABLA CON LA SR JHON JAIRO ESTUPIÑAN DIAZ  SE VALIDA DIRECCIÓN OK, CANAL OK, DISPONIBILIDAD TOTAL, LLAMAR EL DÍA LA INSTALACIÓN PARA CONFIRMAR VISITA, AVISO EXTERIOR ALTURA APROX 2.5 METROS; TOMACORRIENTE CERCANO: SI; TIENE CABINA DE SEGURIDAD: NO - EL MODEM ESTA A 4 MT  08-08 POR TEMAS RELACIONADOS AL PARO DE MINEROS PRESENTADO EN EL DEPARTAMENTO   LA ORDEN  SE REPROGRAMA HASTA  NUEVA ORDEN 14/08/2025 SE REALIZA INSTALACIÓN DE CORRESPONSAL, SE INSTALAN EQUIPOS CON PRUEBAS EXITOSAS, SE CAPACITA Y SE EVALÚA AL CLIENTE, SE INSTALA PUBLICIDAD COMPLETA, CB QUEDA OPERATIVO. USUARIO SOMOS BANCOLOMBIA ACTIVO. SE INSTALAN 10 MT DE CABLE UTP</t>
  </si>
  <si>
    <t>FGZZZ941</t>
  </si>
  <si>
    <t>TA-25-931191</t>
  </si>
  <si>
    <t>SANTA SOFIA</t>
  </si>
  <si>
    <t>BARRIO CENTRO SANTA SOFIA 6</t>
  </si>
  <si>
    <t>FO-25-1339232</t>
  </si>
  <si>
    <t>06-08 SE REALIZA LLAMADA AL CLIENTE, SE HABLA CON LA SRA ANGELICA MARIA LOPEZ GAMBOA SE VALIDA DIRECCIÓN OK, CANAL OK, DISPONIBILIDAD TOTAL, LLAMAR EL DÍA LA INSTALACIÓN PARA CONFIRMAR VISITA, AVISO EXTERIOR ALTURA APROX 2 METROS; TOMACORRIENTE CERCANO: SI; TIENE CABINA DE SEGURIDAD: SI 08-08 POR TEMAS RELACIONADOS AL PARO DE MINEROS PRESENTADO EN EL DEPARTAMENTO SE REPROGRAMA VISITA HASTA  NUEVA ORDEN 15/08/2025 SE REALIZA INSTALACIÓN DE CORRESPONSAL, SE INSTALAN EQUIPOS CON PRUEBAS EXITOSAS, SE CAPACITA Y SE EVALÚA AL CLIENTE, SE INSTALA PUBLICIDAD COMPLETA, CB QUEDA OPERATIVO. USUARIO SOMOS BANCOLOMBIA ACTIVO. SE INSTALA ROUTER</t>
  </si>
  <si>
    <t>FGZZZ942</t>
  </si>
  <si>
    <t>TA-25-931198</t>
  </si>
  <si>
    <t>PUERTO LIBERTADOR</t>
  </si>
  <si>
    <t>BARRIO VIA TRONCAL PUERTO LIBERTADOR</t>
  </si>
  <si>
    <t>FO-25-1339237</t>
  </si>
  <si>
    <t>06-08 SE REALIZA LLAMADA AL CLIENTE, SE HABLA CON LA SRA MARIA CECILIA MERCADO LOPEZSE VALIDA DIRECCIÓN OK, CANAL OK, DISPONIBILIDAD TOTAL, LLAMAR EL DÍA LA INSTALACIÓN PARA CONFIRMAR VISITA, AVISO EXTERIOR ALTURA APROX 2 METROS; TOMACORRIENTE CERCANO: SI; TIENE CABINA DE SEGURIDAD: NO - COMUNICACIÓN POR WPP / EL MODEM ESTA A 5 MT  / EL MODEM NO TIENE PUERTO DISPONIBLES 11-08 EN COMUNICACIÓN CON LA SRA MARIA MARCELA MERCADO, INDICA QUE NO PUEDE ATENDER LA INSTALACIÓN EL DÍA DE HOY DEBIDO A QUE SE ENCUENTRA EN CITA MÉDICA, SOLICITA SE REPROGRAME PARA EL DÍA JUEVES 14-08 14/08/2025 SE REALIZA INSTALACIÓN DE CORRESPONSAL, SE INSTALAN EQUIPOS CON PRUEBAS EXITOSAS, SE CAPACITA Y SE EVALÚA AL CLIENTE, SE INSTALA PUBLICIDAD COMPLETA, CB QUEDA OPERATIVO. USUARIO SOMOS BANCOLOMBIA ACTIVO</t>
  </si>
  <si>
    <t>FGZZZ943</t>
  </si>
  <si>
    <t>COGOLLO VERTEL EDER LUIS</t>
  </si>
  <si>
    <t>TA-25-931199</t>
  </si>
  <si>
    <t>BARRIO CIUDAD JARDIN BARRANQUILLA 17</t>
  </si>
  <si>
    <t>FO-25-1339240</t>
  </si>
  <si>
    <t>06-08 SE REALIZA LLAMADA AL CLIENTE, SE HABLA CON LA SR ENRIQUE SE VALIDA DIRECCIÓN OK, CANAL OK, DISPONIBILIDAD TOTAL, LLAMAR EL DÍA LA INSTALACIÓN PARA CONFIRMAR VISITA, AVISO EXTERIOR ALTURA APROX 2 METROS; TOMACORRIENTE CERCANO: SI; TIENE CABINA DE SEGURIDAD: NO 8/08/2025 SE REALIZA INSTALACIÓN DE CORRESPONSAL, SE INSTALAN EQUIPOS CON PRUEBAS EXITOSAS, SE CAPACITA Y SE EVALÚA AL CLIENTE, SE INSTALA PUBLICIDAD COMPLETA, CB QUEDA OPERATIVO. USUARIO SOMOS BANCOLOMBIA ACTIVO</t>
  </si>
  <si>
    <t>FGZZZ944</t>
  </si>
  <si>
    <t>TA-25-931201</t>
  </si>
  <si>
    <t>FRONTINO</t>
  </si>
  <si>
    <t>BARRIO DARIEN FRONTINO</t>
  </si>
  <si>
    <t>FO-25-1339244</t>
  </si>
  <si>
    <t>06-08 SE REALIZA LLAMADA AL CLIENTE, SE HABLA CON LA SRA CLAUDIA MARÍA CRUZ PEREZ  SE VALIDA DIRECCIÓN OK, CANAL OK, DISPONIBILIDAD TOTAL, LLAMAR EL DÍA LA INSTALACIÓN PARA CONFIRMAR VISITA 08-08 SE REALIZA INSTALACIÓN DE DAT ADICIONAL, PRUEBAS EXITOSAS, CB QUEDA OPERATIVO</t>
  </si>
  <si>
    <t>FGZZZ945</t>
  </si>
  <si>
    <t>TA-25-931203</t>
  </si>
  <si>
    <t>LA PINTADA</t>
  </si>
  <si>
    <t>BARRIO PARQUE LA PINTADA 1</t>
  </si>
  <si>
    <t>FO-25-1339249</t>
  </si>
  <si>
    <t>06-08 SE REALIZA LLAMADA AL CLIENTE, SE HABLA CON LA SRA LUZ AMELIA GOMEZ SIERRA  SE VALIDA DIRECCIÓN OK, CANAL OK, DISPONIBILIDAD TOTAL, LLAMAR EL DÍA LA INSTALACIÓN PARA CONFIRMAR VISITA 8/08/2025 SE REALIZA INSTALACIÓN DE DAT ADICIONAL, PRUEBAS EXITOSAS, CB QUEDA OPERATIVO</t>
  </si>
  <si>
    <t>FGZZZ946</t>
  </si>
  <si>
    <t>ALVAREZ ARENAS VICTOR HUGO</t>
  </si>
  <si>
    <t>TA-25-931204</t>
  </si>
  <si>
    <t>CB CRECIMIENTO - OTRAS LISTAS</t>
  </si>
  <si>
    <t>ZAPATOCA</t>
  </si>
  <si>
    <t>BARRIO SANTA BARBARA ZAPATOCA 2</t>
  </si>
  <si>
    <t>FO-25-1339254</t>
  </si>
  <si>
    <t>06-08 SE REALIZA LLAMADA AL CLIENTE, SE HABLA CON LA SRA YOSARY MILENA MANJARRES RODRÍGUEZ SE VALIDA DIRECCIÓN OK, CANAL OK, DISPONIBILIDAD TOTAL, LLAMAR EL DÍA LA INSTALACIÓN PARA CONFIRMAR VISITA, AVISO EXTERIOR ALTURA APROX 2.5 METROS; TOMACORRIENTE CERCANO: SI; TIENE CABINA DE SEGURIDAD: NO 8/08/2025 SE REALIZA INSTALACIÓN DE CORRESPONSAL, SE INSTALAN EQUIPOS CON PRUEBAS EXITOSAS, SE CAPACITA Y SE EVALÚA AL CLIENTE, SE INSTALA PUBLICIDAD COMPLETA, CB QUEDA OPERATIVO. USUARIO SOMOS BANCOLOMBIA ACTIVO</t>
  </si>
  <si>
    <t>FGZZZ947</t>
  </si>
  <si>
    <t>MARIÑO PABON JORGE ENRIQUE</t>
  </si>
  <si>
    <t>TA-25-931206</t>
  </si>
  <si>
    <t>BARRIO EL BOSQUE CHIQUINQUIRA 2</t>
  </si>
  <si>
    <t>FO-25-1339258</t>
  </si>
  <si>
    <t>06-08 SE REALIZA LLAMADA AL CLIENTE, SE HABLA CON LA SRA ANDREA KATHERINE FUENTES LETRADO SE VALIDA DIRECCIÓN OK, CANAL OK, DISPONIBILIDAD TOTAL, LLAMAR EL DÍA LA INSTALACIÓN PARA CONFIRMAR VISITA, AVISO EXTERIOR ALTURA: NO INDICAL ALTURA; TOMACORRIENTE CERCANO: SI; TIENE CABINA DE SEGURIDAD: NO 11-08 POR TEMAS RELACIONADO AL PARO DE MINEROS PRESENTADO EN EL DEPARTAMENTO LA ORDEN SE REPROGRAMA HASTA  NUEVA ORDEN 12-08 SE REALIZA INSTALACIÓN DE CORRESPONSAL, SE INSTALAN EQUIPOS CON PRUEBAS EXITOSAS, SE CAPACITA Y SE EVALÚA AL CLIENTE, SE INSTALA PUBLICIDAD COMPLETA, CB QUEDA OPERATIVO. USUARIO SOMOS BANCOLOMBIA ACTIVO</t>
  </si>
  <si>
    <t>FGZZZ948</t>
  </si>
  <si>
    <t>TA-25-931207</t>
  </si>
  <si>
    <t>VILLAMARIA</t>
  </si>
  <si>
    <t>BARRIO LA FLORIDA VILLAMARIA</t>
  </si>
  <si>
    <t>FO-25-1339265</t>
  </si>
  <si>
    <t>06-08 SE REALIZA LLAMADA AL CLIENTE, SE HABLA CON LA SRA JOSE ANTONIO TRUJILLO DE LOS RIOS SE VALIDA DIRECCIÓN OK, CANAL OK, DISPONIBILIDAD TOTAL, LLAMAR EL DÍA LA INSTALACIÓN PARA CONFIRMAR VISITA, AVISO EXTERIOR ALTURA APROX 2 METROS; TOMACORRIENTE CERCANO: SI; TIENE CABINA DE SEGURIDAD: NO - COMUNICACIÓN POR WPP 10/08/2025 SE REALIZA INSTALACIÓN DE CORRESPONSAL, SE INSTALAN EQUIPOS CON PRUEBAS EXITOSAS, SE CAPACITA Y SE EVALÚA AL CLIENTE, SE INSTALA PUBLICIDAD COMPLETA, CB QUEDA OPERATIVO. USUARIO SOMOS BANCOLOMBIA ACTIVO</t>
  </si>
  <si>
    <t>FGZZZ949</t>
  </si>
  <si>
    <t>TA-25-951678</t>
  </si>
  <si>
    <t>BARRIO NUEVO HORIZONTE CUCUTA 6</t>
  </si>
  <si>
    <t>FO-25-1359797</t>
  </si>
  <si>
    <t>11-08 SE REALIZA LLAMADA AL CLIENTE, SE HABLA CON LA SRA LUIS RAMÓN CARRASCAL VERGEL SE VALIDA DIRECCIÓN OK, CANAL OK, DISPONIBILIDAD TOTAL, LLAMAR EL DÍA LA INSTALACIÓN PARA CONFIRMAR VISITA, AVISO EXTERIOR ALTURA APROX 2 METROS; TOMACORRIENTE CERCANO: SI; TIENE CABINA DE SEGURIDAD: SI  12.08 SE REALIZA INSTALACIÓN DE CORRESPONSAL, SE INSTALAN EQUIPOS CON PRUEBAS EXITOSAS, SE CAPACITA Y SE EVALÚA AL CLIENTE, SE INSTALA PUBLICIDAD COMPLETA, CB QUEDA OPERATIVO. USUARIO SOMOS BANCOLOMBIA ACTIVO</t>
  </si>
  <si>
    <t>FIZZZ271</t>
  </si>
  <si>
    <t>TA-25-951708</t>
  </si>
  <si>
    <t>BARRIO CENTRO VALLEDUPAR 32</t>
  </si>
  <si>
    <t>FO-25-1359815</t>
  </si>
  <si>
    <t>11-08-2025 SE REALIZA LLAMADA AL CLIENTE, SE HABLA CON EL SR DANIEL ENRIQUE PRADA GOMEZ SE VALIDA DIRECCIÓN OK, CANAL OK, DISPONIBILIDAD TOTAL, LLAMAR EL DÍA LA INSTALACIÓN PARA CONFIRMAR VISITA, AVISO EXTERIOR ALTURA APROX 2 METROS; TOMACORRIENTE CERCANO: SI; TIENE CABINA DE SEGURIDAD: SI // CONTACTO REALIZADO POR LA APP // CLIENTE INDICA QUE PARA EL DIA DE MAÑANA TIENE CITA MEDICA, SOLICITA VISITAR EL 13/08 13/08/2025 SE REALIZA INSTALACIÓN DE CORRESPONSAL, SE INSTALAN EQUIPOS CON PRUEBAS EXITOSAS, SE CAPACITA Y SE EVALÚA AL CLIENTE, SE INSTALA PUBLICIDAD COMPLETA, CB QUEDA OPERATIVO. USUARIO SOMOS BANCOLOMBIA ACTIVO</t>
  </si>
  <si>
    <t>FIZZZ272</t>
  </si>
  <si>
    <t>TA-25-951739</t>
  </si>
  <si>
    <t>SATIVASUR</t>
  </si>
  <si>
    <t>BARRIO CENTRO SATIVASUR</t>
  </si>
  <si>
    <t>FO-25-1359836</t>
  </si>
  <si>
    <t>11-08-2025 SE REALIZA LLAMADA AL CLIENTE, SE HABLA CON LA SRA LINA LEONOR PATIÑO DURAN SE VALIDA DIRECCIÓN OK, CANAL OK, DISPONIBILIDAD TOTAL, LLAMAR EL DÍA LA INSTALACIÓN PARA CONFIRMAR VISITA, AVISO EXTERIOR ALTURA APROX 2,50 METROS; TOMACORRIENTE CERCANO: SI; TIENE CABINA DE SEGURIDAD: SI // CONTACTO REALIZADO POR LA APP // CLIENTE INDICA QUE PARA EL DIA DE MIERCOLES TIENE CITA MEDICA FUERA DE LA CIUDAD, SOLICITA VISITAR EL 14/08 14-08 SE REALIZA INSTALACIÓN DE CORRESPONSAL, SE INSTALAN EQUIPOS CON PRUEBAS EXITOSAS, SE CAPACITA Y SE EVALÚA AL CLIENTE, SE INSTALA PUBLICIDAD COMPLETA, CB QUEDA OPERATIVO. USUARIO SOMOS BANCOLOMBIA ACTIVO. SE INSTALAN 10 MT DE CABLE UTP</t>
  </si>
  <si>
    <t>FIZZZ273</t>
  </si>
  <si>
    <t>TA-25-951767</t>
  </si>
  <si>
    <t>BARRIO CHAPINERO SOGAMOSO 3</t>
  </si>
  <si>
    <t>FO-25-1359854</t>
  </si>
  <si>
    <t>11-08-2025 SE REALIZA LLAMADA AL CLIENTE, SE HABLA CON LA SRA MARÍA YOLANDA SALAMANCA CRUZ SE VALIDA DIRECCIÓN OK, CANAL OK, DISPONIBILIDAD TOTAL, LLAMAR EL DÍA LA INSTALACIÓN PARA CONFIRMAR VISITA, AVISO EXTERIOR ALTURA APROX CLIENTE NO TIENE CONOCIMIENTO DE MEDIDAS; TOMACORRIENTE CERCANO: SI; TIENE CABINA DE SEGURIDAD: SI // CONTACTO REALIZADO POR LA APP 13/08/2025 SE REALIZA INSTALACIÓN DE CORRESPONSAL, SE INSTALAN EQUIPOS CON PRUEBAS EXITOSAS, SE CAPACITA Y SE EVALÚA AL CLIENTE, SE INSTALA PUBLICIDAD COMPLETA, CB QUEDA OPERATIVO. USUARIO SOMOS BANCOLOMBIA ACTIVO</t>
  </si>
  <si>
    <t>FIZZZ274</t>
  </si>
  <si>
    <t>TA-25-951795</t>
  </si>
  <si>
    <t>BARRIO NUEVOS PIONEROS SINCELEJO</t>
  </si>
  <si>
    <t>FO-25-1359873</t>
  </si>
  <si>
    <t>11-08-2025 SE REALIZA LLAMADA AL CLIENTE, SE HABLA CON LA SRA MILENA DEL ROCIO PEREZ MENDEZ SE VALIDA DIRECCIÓN OK, CANAL OK, DISPONIBILIDAD TOTAL, LLAMAR EL DÍA LA INSTALACIÓN PARA CONFIRMAR VISITA, AVISO EXTERIOR ALTURA APROX CLIENTE NO TIENE CONOCIMIENTO DE MEDIDAS; TOMACORRIENTE CERCANO: SI; TIENE CABINA DE SEGURIDAD: SI // CONTACTO REALIZADO POR WHATSAPP 13/08/2025 SE REALIZA INSTALACIÓN DE CORRESPONSAL, SE INSTALAN EQUIPOS CON PRUEBAS EXITOSAS, SE CAPACITA Y SE EVALÚA AL CLIENTE, SE INSTALA PUBLICIDAD COMPLETA, CB QUEDA OPERATIVO. USUARIO SOMOS BANCOLOMBIA ACTIVO</t>
  </si>
  <si>
    <t>FIZZZ275</t>
  </si>
  <si>
    <t>TA-25-951828</t>
  </si>
  <si>
    <t>BARRIO SAN MARTIN VILLA DEL ROSARIO  2</t>
  </si>
  <si>
    <t>FO-25-1359892</t>
  </si>
  <si>
    <t>11-08-2025 SE REALIZA LLAMADA AL CLIENTE, SE HABLA CON LA SRA YAIRE DAYLEN SILVA PRADO SE VALIDA DIRECCIÓN OK, CANAL OK, DISPONIBILIDAD TOTAL, LLAMAR EL DÍA LA INSTALACIÓN PARA CONFIRMAR VISITA, AVISO EXTERIOR ALTURA APROX 2 METROS; TOMACORRIENTE CERCANO: SI; TIENE CABINA DE SEGURIDAD: SI // CONTACTO REALIZADO POR LA APP 12/08/2025 SE REALIZA INSTALACIÓN DE CORRESPONSAL, SE INSTALAN EQUIPOS CON PRUEBAS EXITOSAS, SE CAPACITA Y SE EVALÚA AL CLIENTE, SE INSTALA PUBLICIDAD COMPLETA, CB QUEDA OPERATIVO. USUARIO SOMOS BANCOLOMBIA ACTIVO</t>
  </si>
  <si>
    <t>FIZZZ276</t>
  </si>
  <si>
    <t>TA-25-951857</t>
  </si>
  <si>
    <t>CANDELARIA</t>
  </si>
  <si>
    <t>BARRIO CANDELARIA CANDELARIA</t>
  </si>
  <si>
    <t>FO-25-1359911</t>
  </si>
  <si>
    <t>11-08-2025 SE REALIZA LLAMADA AL CLIENTE, SE HABLA CON EL SR ABID ENRIQUE MUÑOZ ARIZA SE VALIDA DIRECCIÓN OK, CANAL OK, DISPONIBILIDAD TOTAL, LLAMAR EL DÍA LA INSTALACIÓN PARA CONFIRMAR VISITA, AVISO EXTERIOR ALTURA APROX 2 METROS; TOMACORRIENTE CERCANO: SI; TIENE CABINA DE SEGURIDAD: SI // CONTACTO REALIZADO POR LA APP 12-08 SE REALIZA INSTALACIÓN DE CORRESPONSAL, SE INSTALAN EQUIPOS CON PRUEBAS EXITOSAS, SE CAPACITA Y SE EVALÚA AL CLIENTE, SE INSTALA PUBLICIDAD COMPLETA, CB QUEDA OPERATIVO. USUARIO SOMOS BANCOLOMBIA ACTIVO</t>
  </si>
  <si>
    <t>FIZZZ278</t>
  </si>
  <si>
    <t>TA-25-951899</t>
  </si>
  <si>
    <t>BARRIO PORVENIR VILLAVICENCIO 11</t>
  </si>
  <si>
    <t>FO-25-1359933</t>
  </si>
  <si>
    <t>11-08-2025 SE REALIZA LLAMADA AL CLIENTE, SE HABLA CON LA SRA YAIRE DAYLEN SILVA PRADO SE VALIDA DIRECCIÓN OK, CANAL OK, DISPONIBILIDAD TOTAL, LLAMAR EL DÍA LA INSTALACIÓN PARA CONFIRMAR VISITA, AVISO EXTERIOR ALTURA APROX 2 METROS; TOMACORRIENTE CERCANO: SI; TIENE CABINA DE SEGURIDAD: SI // CONTACTO REALIZADO POR LA APP 13/08/2025 SE REALIZA INSTALACIÓN DE CORRESPONSAL, SE INSTALAN EQUIPOS CON PRUEBAS EXITOSAS, SE CAPACITA Y SE EVALÚA AL CLIENTE, SE INSTALA PUBLICIDAD COMPLETA, CB QUEDA OPERATIVO. USUARIO SOMOS BANCOLOMBIA ACTIVO</t>
  </si>
  <si>
    <t>FIZZZ279</t>
  </si>
  <si>
    <t>TA-25-951927</t>
  </si>
  <si>
    <t>BARRIO URB LA CAMPIÑA LOS PATIOS  1</t>
  </si>
  <si>
    <t>FO-25-1359954</t>
  </si>
  <si>
    <t>11-08-2025 SE REALIZA LLAMADA AL CLIENTE, SE HABLA CON LA SRA JUDITH MENDOZA BERMUDEZ SE VALIDA DIRECCIÓN OK, CANAL OK, DISPONIBILIDAD TOTAL, LLAMAR EL DÍA LA INSTALACIÓN PARA CONFIRMAR VISITA, AVISO EXTERIOR ALTURA APROX 6 METROS; TOMACORRIENTE CERCANO: SI; TIENE CABINA DE SEGURIDAD: SI // CONTACTO REALIZADO POR LA APP // CLIENTE SOLICITA VISITAR EN HORAS DE LA TARDE MAS ESPECIFICO A LAS 3, YA QUE A ESA HORA ESATRIA ELLA Y LA JOVEN QUE LA AYUDA A ATENDER EL NEGOCIO 12-08 SE REALIZA INSTALACIÓN DE CORRESPONSAL, SE INSTALAN EQUIPOS CON PRUEBAS EXITOSAS, SE CAPACITA Y SE EVALÚA AL CLIENTE, SE INSTALA PUBLICIDAD COMPLETA, CB QUEDA OPERATIVO. USUARIO SOMOS BANCOLOMBIA ACTIVO</t>
  </si>
  <si>
    <t>FIZZZ280</t>
  </si>
  <si>
    <t>TA-25-951957</t>
  </si>
  <si>
    <t>BARRIO CENTRO SINCELEJO 26</t>
  </si>
  <si>
    <t>FO-25-1359973</t>
  </si>
  <si>
    <t>11-08-2025 SE REALIZA LLAMADA AL CLIENTE, SE HABLA CON EL SR ROBERTO CARLOS ROMERO CARDOZA SE VALIDA DIRECCIÓN OK, CANAL OK, DISPONIBILIDAD TOTAL, LLAMAR EL DÍA LA INSTALACIÓN PARA CONFIRMAR VISITA, AVISO EXTERIOR ALTURA APROX 1 METROS; TOMACORRIENTE CERCANO: SI; TIENE CABINA DE SEGURIDAD: NO // CONTACTO REALIZADO POR LA APP // CLIENTE COMENTA QUE DE SER POSIBLE VISITAR EN LA MAÑANA 12/08/2025 SE REALIZA INSTALACIÓN DE CORRESPONSAL, SE INSTALAN EQUIPOS CON PRUEBAS EXITOSAS, SE CAPACITA Y SE EVALÚA AL CLIENTE, SE INSTALA PUBLICIDAD COMPLETA, CB QUEDA OPERATIVO. USUARIO SOMOS BANCOLOMBIA ACTIVO</t>
  </si>
  <si>
    <t>FIZZZ281</t>
  </si>
  <si>
    <t>TA-25-951985</t>
  </si>
  <si>
    <t>BARRIO EL BRILLANTE VILLAVICENCIO 2</t>
  </si>
  <si>
    <t>FO-25-1359996</t>
  </si>
  <si>
    <t>11-08-2025 SE REALIZA LLAMADA AL CLIENTE, SE HABLA CON EL SR ROLFER JERMEHY PARDO SERNA SE VALIDA DIRECCIÓN OK, CANAL OK, DISPONIBILIDAD TOTAL, LLAMAR EL DÍA LA INSTALACIÓN PARA CONFIRMAR VISITA, AVISO EXTERIOR ALTURA APROX 3,50 METROS; TOMACORRIENTE CERCANO: SI; TIENE CABINA DE SEGURIDAD: NO // CONTACTO REALIZADO POR LA APP 13-08 SE REALIZA INSTALACIÓN DE CORRESPONSAL, SE INSTALAN EQUIPOS CON PRUEBAS EXITOSAS, SE CAPACITA Y SE EVALÚA AL CLIENTE, SE INSTALA PUBLICIDAD COMPLETA, CB QUEDA OPERATIVO. USUARIO SOMOS BANCOLOMBIA ACTIVO</t>
  </si>
  <si>
    <t>FIZZZ282</t>
  </si>
  <si>
    <t>TA-25-952015</t>
  </si>
  <si>
    <t>BARRIO NORTE VILLA DE SAN DIEGO DE UBATE 3</t>
  </si>
  <si>
    <t>FO-25-1360015</t>
  </si>
  <si>
    <t>11-08-2025 SE REALIZA LLAMADA AL CLIENTE, SE HABLA CON LA SRA MINELY PAOLA RODRIGUEZ GUZMAN SE VALIDA DIRECCIÓN OK, CANAL OK, DISPONIBILIDAD TOTAL, LLAMAR EL DÍA LA INSTALACIÓN PARA CONFIRMAR VISITA, AVISO EXTERIOR ALTURA APROX 2,50 METROS; TOMACORRIENTE CERCANO: SI; TIENE CABINA DE SEGURIDAD: NO // CONTACTO REALIZADO POR LA APP 12/08/2025 SE REALIZA INSTALACIÓN DE CORRESPONSAL, SE INSTALAN EQUIPOS CON PRUEBAS EXITOSAS, SE CAPACITA Y SE EVALÚA AL CLIENTE, SE INSTALA PUBLICIDAD COMPLETA, CB QUEDA OPERATIVO. USUARIO SOMOS BANCOLOMBIA ACTIVO</t>
  </si>
  <si>
    <t>FIZZZ283</t>
  </si>
  <si>
    <t>TA-25-952041</t>
  </si>
  <si>
    <t>BARRIO ENCISO LLANADITAS MEDELLIN</t>
  </si>
  <si>
    <t>FO-25-1360033</t>
  </si>
  <si>
    <t>11-08-2025 SE REALIZA LLAMADA AL CLIENTE, SE HABLA CON EL SR SEBASTIAN QUINTERO MARTINEZ SE VALIDA DIRECCIÓN OK, CANAL OK, DISPONIBILIDAD TOTAL, LLAMAR EL DÍA LA INSTALACIÓN PARA CONFIRMAR VISITA, AVISO EXTERIOR ALTURA APROX 2 METROS; TOMACORRIENTE CERCANO: SI; TIENE CABINA DE SEGURIDAD: NO // CONTACTO REALIZADO POR LA APP 13-08 SE REALIZA INSTALACIÓN DE CORRESPONSAL, SE INSTALAN EQUIPOS CON PRUEBAS EXITOSAS, SE CAPACITA Y SE EVALÚA AL CLIENTE, SE INSTALA PUBLICIDAD COMPLETA, CB QUEDA OPERATIVO. USUARIO SOMOS BANCOLOMBIA ACTIVO</t>
  </si>
  <si>
    <t>FIZZZ284</t>
  </si>
  <si>
    <t>TA-25-952072</t>
  </si>
  <si>
    <t>BARBACOAS</t>
  </si>
  <si>
    <t>BARRIO CL SAN ANTONIO BARBACOAS</t>
  </si>
  <si>
    <t>FO-25-1360054</t>
  </si>
  <si>
    <t>11-08 SE REALIZA LLAMADA AL CLIENTE, SE HABLA CON LA SR BRAINER ALONSO CUERO QUIÑONES  SE VALIDA DIRECCIÓN OK, CANAL OK, DISPONIBILIDAD TOTAL, LLAMAR EL DÍA LA INSTALACIÓN PARA CONFIRMAR VISITA, AVISO EXTERIOR ALTURA APROX 2 METROS; TOMACORRIENTE CERCANO: SI; TIENE CABINA DE SEGURIDAD: NO 13-08 13-08 ACTUALMENTE SE ENCUENTRAN EL TECNICO EN MAGUI, DE ALLI DEBE CONSIGUIR OTRO TRANSPORTE PARA BARBACOAS EN LANCHA Y BUS. SE REPROGRAMA ACTIVIDAD 14-08 SE REALIZA INSTALACIÓN DE CORRESPONSAL, SE INSTALAN EQUIPOS CON PRUEBAS EXITOSAS, SE CAPACITA Y SE EVALÚA AL CLIENTE, SE INSTALA PUBLICIDAD COMPLETA, CB QUEDA OPERATIVO. USUARIO SOMOS BANCOLOMBIA ACTIVO</t>
  </si>
  <si>
    <t>FIZZZ285</t>
  </si>
  <si>
    <t>TA-25-952096</t>
  </si>
  <si>
    <t>FLORIDA</t>
  </si>
  <si>
    <t>BARRIO LA ESPERANZA FLORIDA 1</t>
  </si>
  <si>
    <t>FO-25-1360070</t>
  </si>
  <si>
    <t>11-08 SE REALIZA LLAMADA AL CLIENTE, SE HABLA CON LA SRA KELLY JHOANNA ZUÑIGA ASPRILLA  SE VALIDA DIRECCIÓN OK, CANAL OK, DISPONIBILIDAD TOTAL, LLAMAR EL DÍA LA INSTALACIÓN PARA CONFIRMAR VISITA, AVISO EXTERIOR ALTURA APROX 2 METROS; TOMACORRIENTE CERCANO: SI; TIENE CABINA DE SEGURIDAD: NO - EL MODEM ESTA A 4 MT  13-08 SE COMUNICA CON EL CLIENTE VÍA TELÉFONICA PARA CONFIRMA LA VISTA E INDICA QUE EL DÍA DE HOY NO HAY SERVICIO DE TRANSPORTE PÚBLICO HACIA EL MUNICIPIO DE FLORIDA, SE DESPLAZA HACIA LA TERMINAL DE CALI Y SE CONFIRMA LA INFORMACIÓN. 14/08/2025 SE REALIZA INSTALACIÓN DE CORRESPONSAL, SE INSTALAN EQUIPOS CON PRUEBAS EXITOSAS, SE CAPACITA Y SE EVALÚA AL CLIENTE, SE INSTALA PUBLICIDAD COMPLETA, CB QUEDA OPERATIVO. USUARIO SOMOS BANCOLOMBIA ACTIVO</t>
  </si>
  <si>
    <t>FIZZZ286</t>
  </si>
  <si>
    <t>TA-25-952124</t>
  </si>
  <si>
    <t>BARRIO PASO ANCHO ZIPAQUIRÁ</t>
  </si>
  <si>
    <t>FO-25-1360091</t>
  </si>
  <si>
    <t>11-08 SE REALIZA LLAMADA AL CLIENTE, SE HABLA CON LA SRA YOLI PAOLA CASALLAS MARQUEZ  SE VALIDA DIRECCIÓN OK, CANAL OK, DISPONIBILIDAD TOTAL, LLAMAR EL DÍA LA INSTALACIÓN PARA CONFIRMAR VISITA, AVISO EXTERIOR ALTURA APROX 2 METROS; TOMACORRIENTE CERCANO: SI; TIENE CABINA DE SEGURIDAD: NO // CONTACTO REALIZADO POR LA APP // CLIENTE SOLICITA QUE SE VISITE PARA LA APERTURA EL DIA 14/08 YA QUE EL MIERCOLES NO HABRA NADIE EN EL COMERCIO 14/08/2025 SE REALIZA INSTALACIÓN DE CORRESPONSAL, SE INSTALAN EQUIPOS CON PRUEBAS EXITOSAS, SE CAPACITA Y SE EVALÚA AL CLIENTE, SE INSTALA PUBLICIDAD COMPLETA, CB QUEDA OPERATIVO. USUARIO SOMOS BANCOLOMBIA ACTIVO</t>
  </si>
  <si>
    <t>FIZZZ287</t>
  </si>
  <si>
    <t>TA-25-952153</t>
  </si>
  <si>
    <t>BARRIO BOCHICA BOGOTA 3</t>
  </si>
  <si>
    <t>FO-25-1360107</t>
  </si>
  <si>
    <t>11-08 SE REALIZA LLAMADA AL CLIENTE, SE HABLA CON LA SRA LEITH MARCELA BOHORQUEZ GRANADOS SE VALIDA DIRECCIÓN OK, CANAL OK, DISPONIBILIDAD TOTAL, LLAMAR EL DÍA LA INSTALACIÓN PARA CONFIRMAR VISITA, AVISO EXTERIOR ALTURA APROX 2 METROS; TOMACORRIENTE CERCANO: SI; TIENE CABINA DE SEGURIDAD: NO - COMUNIICACIÓN POR WPP 12-08 SE REALIZA INSTALACIÓN DE CORRESPONSAL, SE INSTALAN EQUIPOS CON PRUEBAS EXITOSAS, SE CAPACITA Y SE EVALÚA AL CLIENTE, SE INSTALA PUBLICIDAD COMPLETA, CB QUEDA OPERATIVO. USUARIO SOMOS BANCOLOMBIA ACTIVO</t>
  </si>
  <si>
    <t>FIZZZ288</t>
  </si>
  <si>
    <t>TA-25-952173</t>
  </si>
  <si>
    <t>BARRIO LA PRIMAVERA ROBERTO PAYAN 1</t>
  </si>
  <si>
    <t>FO-25-1360123</t>
  </si>
  <si>
    <t>11-08 SE REALIZA LLAMADA AL CLIENTE, SE HABLA CON LA SR YEISON ROMARIO CASANOVA CORTES  SE VALIDA DIRECCIÓN OK, CANAL OK, DISPONIBILIDAD TOTAL, LLAMAR EL DÍA LA INSTALACIÓN PARA CONFIRMAR VISITA, AVISO EXTERIOR ALTURA APROX 6 METROS; TOMACORRIENTE CERCANO: SI; TIENE CABINA DE SEGURIDAD: NO 12-08 SE REALIZA INSTALACIÓN DE CORRESPONSAL, SE INSTALAN EQUIPOS CON PRUEBAS EXITOSAS, SE CAPACITA Y SE EVALÚA AL CLIENTE, SE INSTALA PUBLICIDAD COMPLETA, CB QUEDA OPERATIVO. USUARIO SOMOS BANCOLOMBIA ACTIVO</t>
  </si>
  <si>
    <t>FIZZZ289</t>
  </si>
  <si>
    <t>TA-25-952201</t>
  </si>
  <si>
    <t>SAN PEDRO DE URABA</t>
  </si>
  <si>
    <t>BARRO ALFONSO LOPEZ SAN PEDRO DE URABA ANTIOQUIA SAN PEDRO DE URABA</t>
  </si>
  <si>
    <t>FO-25-1360142</t>
  </si>
  <si>
    <t>11-08 SE REALIZA LLAMADA AL CLIENTE, SE HABLA CON LA SR IVAN DARIO MONTALVO VILLEGAS  SE VALIDA DIRECCIÓN OK, CANAL OK, DISPONIBILIDAD TOTAL, LLAMAR EL DÍA LA INSTALACIÓN PARA CONFIRMAR VISITA, AVISO EXTERIOR ALTURA APROX 2 METROS; TOMACORRIENTE CERCANO: SI; TIENE CABINA DE SEGURIDAD: NO - EL MODEM ESTA A 8 MT  13-08 SE HACE LLAMADA PREVIA AL USUARRIO, EL SR IVAN DARIO NOS INFORMA QUE TIENE TODAS LAS ADECUACIONES Y CUENTA CON TIEMPO PARA RECIBIRNOS, PERO NOS INDICA QUE EN LA ZONA DE SAN PEDRO ESTAN SIN INTERNET. DICE QUE A ESTADO LLOVIENDO MUCHO Y QUE POSIBLEMENTE POR ESO ESTAN AFECTADOS CON ESTE SERVICIO, NOS PIDE ENCARECIDAMENTE QUE SI PODEMOS REAGENDAR LA VISITA Y QUE EL NOS INFORMARA APENAS RESTABLESCAN EL INTERNEN EN LA ZONA. 20/08/2025 SE REALIZA INSTALACIÓN DE CORRESPONSAL, SE INSTALAN EQUIPOS CON PRUEBAS EXITOSAS, SE CAPACITA Y SE EVALÚA AL CLIENTE, SE INSTALA PUBLICIDAD COMPLETA, CB QUEDA OPERATIVO. USUARIO SOMOS BANCOLOMBIA ACTIVO. SE INSTALAN 3 MT DE CABLE UTP</t>
  </si>
  <si>
    <t>FIZZZ290</t>
  </si>
  <si>
    <t>TA-25-952233</t>
  </si>
  <si>
    <t>BARRIO PRADITO MEDELLIN 6</t>
  </si>
  <si>
    <t>FO-25-1360163</t>
  </si>
  <si>
    <t>11-08 SE REALIZA LLAMADA AL CLIENTE, SE HABLA CON LA SR RUDERICO DE JESUS ORTIZ HERNANDEZ  SE VALIDA DIRECCIÓN OK, CANAL OK, DISPONIBILIDAD TOTAL, LLAMAR EL DÍA LA INSTALACIÓN PARA CONFIRMAR VISITA, AVISO EXTERIOR ALTURA APROX 3 METROS; TOMACORRIENTE CERCANO: SI; TIENE CABINA DE SEGURIDAD: NO 13/08/2025 SE REALIZA INSTALACIÓN DE CORRESPONSAL, SE INSTALAN EQUIPOS CON PRUEBAS EXITOSAS, SE CAPACITA Y SE EVALÚA AL CLIENTE, SE INSTALA PUBLICIDAD COMPLETA, CB QUEDA OPERATIVO. USUARIO SOMOS BANCOLOMBIA ACTIVO</t>
  </si>
  <si>
    <t>FIZZZ291</t>
  </si>
  <si>
    <t>TA-25-952261</t>
  </si>
  <si>
    <t>BARRIO LA MARIA OCCIDENTE POPAYAN 1</t>
  </si>
  <si>
    <t>FO-25-1360187</t>
  </si>
  <si>
    <t>11-08 SE REALIZA LLAMADA AL CLIENTE, SE HABLA CON LA SR YULMER DANILO CORDOBA SAMBONI  SE VALIDA DIRECCIÓN OK, CANAL OK, DISPONIBILIDAD TOTAL, LLAMAR EL DÍA LA INSTALACIÓN PARA CONFIRMAR VISITA, AVISO EXTERIOR ALTURA: NO INDICA ALTURA; TOMACORRIENTE CERCANO: SI; TIENE CABINA DE SEGURIDAD: NO 13/08/2025 SE REALIZA INSTALACIÓN DE CORRESPONSAL, SE INSTALAN EQUIPOS CON PRUEBAS EXITOSAS, SE CAPACITA Y SE EVALÚA AL CLIENTE, SE INSTALA PUBLICIDAD COMPLETA, CB QUEDA OPERATIVO. USUARIO SOMOS BANCOLOMBIA ACTIVO</t>
  </si>
  <si>
    <t>FIZZZ292</t>
  </si>
  <si>
    <t>TA-25-952286</t>
  </si>
  <si>
    <t>NILO</t>
  </si>
  <si>
    <t>BARRIO TOLEMAIDA NILO 1</t>
  </si>
  <si>
    <t>FO-25-1360203</t>
  </si>
  <si>
    <t>11-08 SE REALIZA LLAMADA AL CLIENTE, SE HABLA CON LA SRA PIEDAD GARCIA RODRIGUEZ SE VALIDA DIRECCIÓN OK, CANAL OK, DISPONIBILIDAD TOTAL, LLAMAR EL DÍA LA INSTALACIÓN PARA CONFIRMAR VISITA, AVISO EXTERIOR ALTURA APROX 2 METROS; TOMACORRIENTE CERCANO: SI; TIENE CABINA DE SEGURIDAD: NO - DEBE ENVIAR NOMBRE COMPLETO Y CEDULA A LA USUARIO PARA AUTORIZAR EL INGRESO - SI NO CONTESTA ESCRIBIR POR WPP 12-08 SE REALIZA INSTALACIÓN DE CORRESPONSAL, SE INSTALAN EQUIPOS CON PRUEBAS EXITOSAS, SE CAPACITA Y SE EVALÚA AL CLIENTE, SE INSTALA PUBLICIDAD COMPLETA, CB QUEDA OPERATIVO. USUARIO SOMOS BANCOLOMBIA ACTIVO</t>
  </si>
  <si>
    <t>FIZZZ293</t>
  </si>
  <si>
    <t>TA-25-952313</t>
  </si>
  <si>
    <t>EL CARMEN DE VIBORAL</t>
  </si>
  <si>
    <t>BARRIO OSPINA EL CARMEN DE VIBORAL</t>
  </si>
  <si>
    <t>FO-25-1360221</t>
  </si>
  <si>
    <t>11-08 SE REALIZA LLAMADA AL CLIENTE, SE HABLA CON LA SRA NORMA GISELA ZULUAGA GARCIA  SE VALIDA DIRECCIÓN OK, CANAL OK, DISPONIBILIDAD TOTAL, LLAMAR EL DÍA LA INSTALACIÓN PARA CONFIRMAR VISITA, AVISO EXTERIOR ALTURA APROX 2.50 METROS; TOMACORRIENTE CERCANO: SI; TIENE CABINA DE SEGURIDAD: NO - COMUNICACIÓN POR WPP / EL MODEM NO TIENE PUERTOS DISPONIBLE 13/08/2025 SE REALIZA INSTALACIÓN DE CORRESPONSAL, SE INSTALAN EQUIPOS CON PRUEBAS EXITOSAS, SE CAPACITA Y SE EVALÚA AL CLIENTE, SE INSTALA PUBLICIDAD COMPLETA, CB QUEDA OPERATIVO. USUARIO SOMOS BANCOLOMBIA ACTIVO</t>
  </si>
  <si>
    <t>FIZZZ294</t>
  </si>
  <si>
    <t>TA-25-952341</t>
  </si>
  <si>
    <t>CHOCO</t>
  </si>
  <si>
    <t>BAJO BAUDO</t>
  </si>
  <si>
    <t>BARRIO PUEBLO NUEVO BAJO BAUDO 1</t>
  </si>
  <si>
    <t>FO-25-1360238</t>
  </si>
  <si>
    <t>11-08 SE REALIZA LLAMADA AL CLIENTE, SE HABLA CON LA SR NARCISO HURTADO TORRES  SE VALIDA DIRECCIÓN OK, CANAL OK, DISPONIBILIDAD TOTAL, LLAMAR EL DÍA LA INSTALACIÓN PARA CONFIRMAR VISITA, AVISO EXTERIOR ALTURA APROX 2 METROS; TOMACORRIENTE CERCANO: SI; TIENE CABINA DE SEGURIDAD: SI  - COMUNICACIÓN POR WPP 21-08 SE REALIZA INSTALACIÓN DE CORRESPONSAL, SE INSTALAN EQUIPOS CON PRUEBAS EXITOSAS, SE CAPACITA Y SE EVALÚA AL CLIENTE, SE INSTALA PUBLICIDAD COMPLETA, CB QUEDA OPERATIVO. USUARIO SOMOS BANCOLOMBIA ACTIVO</t>
  </si>
  <si>
    <t>FIZZZ295</t>
  </si>
  <si>
    <t>AEREO</t>
  </si>
  <si>
    <t>ROBLEDO DIAZ ANDRES FELIPE</t>
  </si>
  <si>
    <t>TA-25-952369</t>
  </si>
  <si>
    <t>SAN RAFAEL</t>
  </si>
  <si>
    <t>BARRIOS SAN RAFAEL SAN RAFAEL</t>
  </si>
  <si>
    <t>FO-25-1360257</t>
  </si>
  <si>
    <t>11-08 SE REALIZA LLAMADA AL CLIENTE, SE HABLA CON LA SRA JEREMIAS CARDONA MONSALVE SE VALIDA DIRECCIÓN OK, CANAL OK, DISPONIBILIDAD TOTAL, LLAMAR EL DÍA LA INSTALACIÓN PARA CONFIRMAR VISITA, AVISO EXTERIOR ALTURA APROX 2.70 METROS; TOMACORRIENTE CERCANO: SI; TIENE CABINA DE SEGURIDAD: SI - COMUNICACION POR WPP / EL MODEM ESTA A 6 MT  13/08/2025 SE REALIZA INSTALACIÓN DE CORRESPONSAL, SE INSTALAN EQUIPOS CON PRUEBAS EXITOSAS, SE CAPACITA Y SE EVALÚA AL CLIENTE, SE INSTALA PUBLICIDAD COMPLETA, CB QUEDA OPERATIVO. USUARIO SOMOS BANCOLOMBIA ACTIVO</t>
  </si>
  <si>
    <t>FIZZZ296</t>
  </si>
  <si>
    <t>TA-25-952397</t>
  </si>
  <si>
    <t>PALMIRA</t>
  </si>
  <si>
    <t>BARRIO ALTAMIRA PALMIRA 3</t>
  </si>
  <si>
    <t>FO-25-1360278</t>
  </si>
  <si>
    <t>11-08 SE REALIZA LLAMADA AL CLIENTE, SE HABLA CON LA SR EDUARD ALEJANDRO ORTEGA SANCHEZ SE VALIDA DIRECCIÓN OK, CANAL OK, DISPONIBILIDAD TOTAL, LLAMAR EL DÍA LA INSTALACIÓN PARA CONFIRMAR VISITA, AVISO EXTERIOR ALTURA : NO INDICA ALTURA; TOMACORRIENTE CERCANO: SI; TIENE CABINA DE SEGURIDAD: SI - EL MODEM ESTA A 4 MT  12-08 SE REALIZA INSTALACIÓN DE CORRESPONSAL, SE INSTALAN EQUIPOS CON PRUEBAS EXITOSAS, SE CAPACITA Y SE EVALÚA AL CLIENTE, SE INSTALA PUBLICIDAD COMPLETA, CB QUEDA OPERATIVO. USUARIO SOMOS BANCOLOMBIA ACTIVO</t>
  </si>
  <si>
    <t>FIZZZ297</t>
  </si>
  <si>
    <t>SANCHEZ URREGO ROBINSON DAVID</t>
  </si>
  <si>
    <t>TA-25-952422</t>
  </si>
  <si>
    <t>BARRIO EL BERNAL PASTO 1</t>
  </si>
  <si>
    <t>FO-25-1360295</t>
  </si>
  <si>
    <t>11-08 SE REALIZA LLAMADA AL CLIENTE, SE HABLA CON LA SRA ANGIE CATHERINE ROSALES OJEDA SE VALIDA DIRECCIÓN OK, CANAL OK, DISPONIBILIDAD TOTAL, LLAMAR EL DÍA LA INSTALACIÓN PARA CONFIRMAR VISITA, AVISO EXTERIOR ALTURA APROX 2 METROS; TOMACORRIENTE CERCANO: SI; TIENE CABINA DE SEGURIDAD: NO 13/08/2025 SE REALIZA INSTALACIÓN DE CORRESPONSAL, SE INSTALAN EQUIPOS CON PRUEBAS EXITOSAS, SE CAPACITA Y SE EVALÚA AL CLIENTE, NO SE INSTALA PUBLICIDAD, USUARIO YA LA TENIA INSTALADA, CB QUEDA OPERATIVO. USUARIO SOMOS BANCOLOMBIA ACTIVO</t>
  </si>
  <si>
    <t>FIZZZ298</t>
  </si>
  <si>
    <t>GUERRERO RAMIREZ OSCAR DARIO</t>
  </si>
  <si>
    <t>TA-25-952447</t>
  </si>
  <si>
    <t>PUERTO TRIUNFO</t>
  </si>
  <si>
    <t>BARRIO DORADAL PUERTO TRIUNFO 4</t>
  </si>
  <si>
    <t>FO-25-1360314</t>
  </si>
  <si>
    <t>11-08 SE REALIZA LLAMADA AL CLIENTE, SE HABLA CON LA SRA DIANA PATRICIA LOPEZ GUZMAN SE VALIDA DIRECCIÓN OK, CANAL OK, DISPONIBILIDAD TOTAL, LLAMAR EL DÍA LA INSTALACIÓN PARA CONFIRMAR VISITA, TIENE TODA LA PUBLICIDAD Y ESTA EN BUEN ESTADO   - CAMBIO DE RAZON SOCIAL 36355 - LLEVAR SOLO DISPLAY  12-08 SE REALIZA INSTALACIÓN DE CORRESPONSAL, SE INSTALAN EQUIPOS CON PRUEBAS EXITOSAS, SE CAPACITA Y SE EVALÚA AL CLIENTE, SE INSTALA SOLO DISPLAY DE HORARIO LA DEMAS PUBLICIDAD ESTABA INSTALADA, CB QUEDA OPERATIVO. USUARIO SOMOS BANCOLOMBIA ACTIVO</t>
  </si>
  <si>
    <t>FIZZZ299</t>
  </si>
  <si>
    <t>TA-25-952466</t>
  </si>
  <si>
    <t>BARRIO CALLEJON CUCUTA 23</t>
  </si>
  <si>
    <t>FO-25-1360334</t>
  </si>
  <si>
    <t>11-08 SE REALIZA LLAMADA AL CLIENTE, SE HABLA CON LA SR JOSÉ AGUSTÍN CASALLAS RODRÍGUEZ SE VALIDA DIRECCIÓN OK, CANAL OK, DISPONIBILIDAD TOTAL, LLAMAR EL DÍA LA INSTALACIÓN PARA CONFIRMAR VISITA, AVISO EXTERIOR ALTURA APROX 2 METROS; TOMACORRIENTE CERCANO: SI; TIENE CABINA DE SEGURIDAD: SI 12-08 SE REALIZÓ LLAMADA TELEFÓNICA AL NÚMERO 3202698207 INDICA QUE NO ESTA DISPONIBLE POR MOTIVO DE VIAJE PARA RECIBIR LA APERTURA, NOS  ATIENDE EL DÍA JUEVES 14/08/2025. 14-08 SE REALIZA INSTALACIÓN DE CORRESPONSAL, SE INSTALAN EQUIPOS CON PRUEBAS EXITOSAS, SE CAPACITA Y SE EVALÚA AL CLIENTE, SE INSTALA PUBLICIDAD COMPLETA, CB QUEDA OPERATIVO. USUARIO SOMOS BANCOLOMBIA ACTIVO</t>
  </si>
  <si>
    <t>FIZZZ301</t>
  </si>
  <si>
    <t>TA-25-952467</t>
  </si>
  <si>
    <t>SUSACON</t>
  </si>
  <si>
    <t>BARRIO VEREDA EL HATO ARBOL SOLO SUSACON</t>
  </si>
  <si>
    <t>FO-25-1360339</t>
  </si>
  <si>
    <t>11-08 SE REALIZA LLAMADA AL CLIENTE, SE HABLA CON LA SR HECTOR JAVIER RAMIREZ WALTEROS  SE VALIDA DIRECCIÓN OK, CANAL OK, DISPONIBILIDAD TOTAL, LLAMAR EL DÍA LA INSTALACIÓN PARA CONFIRMAR VISITA, AVISO EXTERIOR ALTURA: NO INDICA ALTURA; TOMACORRIENTE CERCANO: SI; TIENE CABINA DE SEGURIDAD: NO 13-08 SE REALIZA INSTALACIÓN DE CORRESPONSAL, SE INSTALAN EQUIPOS CON PRUEBAS EXITOSAS, SE CAPACITA Y SE EVALÚA AL CLIENTE, SE INSTALA PUBLICIDAD COMPLETA, CB QUEDA OPERATIVO. USUARIO SOMOS BANCOLOMBIA ACTIVO</t>
  </si>
  <si>
    <t>FIZZZ302</t>
  </si>
  <si>
    <t>TA-25-952468</t>
  </si>
  <si>
    <t>BARRIO SAN FRANCISCO BOGOTA 16</t>
  </si>
  <si>
    <t>FO-25-1360343</t>
  </si>
  <si>
    <t>11-08 SE REALIZA LLAMADA AL CLIENTE, SE HABLA CON LA SRA BLANCA FULVIA PEÑA PINEDA SE VALIDA DIRECCIÓN OK, CANAL OK, DISPONIBILIDAD TOTAL, LLAMAR EL DÍA LA INSTALACIÓN PARA CONFIRMAR VISITA, AVISO EXTERIOR ALTURA APROX 2 .70 METROS; TOMACORRIENTE CERCANO: SI; TIENE CABINA DE SEGURIDAD: NO - COMUICACIÓN POR WPP 12-08 SE REALIZA INSTALACIÓN DE CORRESPONSAL, SE INSTALAN EQUIPOS CON PRUEBAS EXITOSAS, SE CAPACITA Y SE EVALÚA AL CLIENTE, SE INSTALA PUBLICIDAD COMPLETA, CB QUEDA OPERATIVO. USUARIO SOMOS BANCOLOMBIA ACTIVO</t>
  </si>
  <si>
    <t>FIZZZ304</t>
  </si>
  <si>
    <t>TA-25-952469</t>
  </si>
  <si>
    <t>BARRIO UNION DE VIVIENDA POPULAR CALI</t>
  </si>
  <si>
    <t>FO-25-1360347</t>
  </si>
  <si>
    <t>11-08 SE REALIZA LLAMADA AL CLIENTE, SE HABLA CON LA SR OSMAR YESID SUAZA ALMARALES SE VALIDA DIRECCIÓN OK, CANAL OK, DISPONIBILIDAD TOTAL, LLAMAR EL DÍA LA INSTALACIÓN PARA CONFIRMAR VISITA, AVISO EXTERIOR ALTURA: NO INDICA ALTURA ; TOMACORRIENTE CERCANO: SI; TIENE CABINA DE SEGURIDAD: NO 13/08/2025 SE REALIZA INSTALACIÓN DE CORRESPONSAL, SE INSTALAN EQUIPOS CON PRUEBAS EXITOSAS, SE CAPACITA Y SE EVALÚA AL CLIENTE, SE INSTALA PUBLICIDAD COMPLETA, CB QUEDA OPERATIVO. USUARIO SOMOS BANCOLOMBIA ACTIVO</t>
  </si>
  <si>
    <t>FIZZZ305</t>
  </si>
  <si>
    <t>CUERO RUIZ JHONNY</t>
  </si>
  <si>
    <t>TA-25-952470</t>
  </si>
  <si>
    <t>VILLA DE LEYVA</t>
  </si>
  <si>
    <t>BARRIO SANTA ANA VILLA DE LEYVA</t>
  </si>
  <si>
    <t>FO-25-1360349</t>
  </si>
  <si>
    <t>11-08 SE REALIZA LLAMADA AL CLIENTE, SE HABLA CON LA SR CARLOS ANDRÉS ROJAS QUINTERO  SE VALIDA DIRECCIÓN OK, CANAL OK, DISPONIBILIDAD TOTAL, LLAMAR EL DÍA LA INSTALACIÓN PARA CONFIRMAR VISITA, AVISO EXTERIOR ALTURA APROX 2 METROS; TOMACORRIENTE CERCANO: SI; TIENE CABINA DE SEGURIDAD: NO - COMUNICACIÓN POR WPP 13/08/2025 SE REALIZA INSTALACIÓN DE CORRESPONSAL, SE INSTALAN EQUIPOS CON PRUEBAS EXITOSAS, SE CAPACITA Y SE EVALÚA AL CLIENTE, SE INSTALA PUBLICIDAD COMPLETA, CB QUEDA OPERATIVO. USUARIO SOMOS BANCOLOMBIA ACTIVO</t>
  </si>
  <si>
    <t>FIZZZ306</t>
  </si>
  <si>
    <t>TA-25-952471</t>
  </si>
  <si>
    <t>BARRIO MELENDEZ CALI 5</t>
  </si>
  <si>
    <t>FO-25-1360351</t>
  </si>
  <si>
    <t>11-08 SE REALIZA LLAMADA AL CLIENTE, SE HABLA CON LA SRA DORIS ALICIA COROZO GRUEZO SE VALIDA DIRECCIÓN OK, CANAL OK, DISPONIBILIDAD TOTAL, LLAMAR EL DÍA LA INSTALACIÓN PARA CONFIRMAR VISITA, AVISO EXTERIOR ALTURA APROX 3 METROS; TOMACORRIENTE CERCANO: SI; TIENE CABINA DE SEGURIDAD: SI 12/08/2025 SE REALIZA INSTALACIÓN DE CORRESPONSAL, SE INSTALAN EQUIPOS CON PRUEBAS EXITOSAS, SE CAPACITA Y SE EVALÚA AL CLIENTE, SE INSTALA PUBLICIDAD COMPLETA, CB QUEDA OPERATIVO. USUARIO SOMOS BANCOLOMBIA ACTIVO</t>
  </si>
  <si>
    <t>FIZZZ307</t>
  </si>
  <si>
    <t>TA-25-952472</t>
  </si>
  <si>
    <t>BARRIO CENTRO SUSACON 2</t>
  </si>
  <si>
    <t>FO-25-1360353</t>
  </si>
  <si>
    <t>11-08 SE REALIZA LLAMADA AL CLIENTE, SE HABLA CON LA SRA BLANCA YULISA FIGUEREDO LAGOS SE VALIDA DIRECCIÓN OK, CANAL OK, DISPONIBILIDAD TOTAL, LLAMAR EL DÍA LA INSTALACIÓN PARA CONFIRMAR VISITA, AVISO EXTERIOR ALTURA APROX 4 METROS; TOMACORRIENTE CERCANO: SI; TIENE CABINA DE SEGURIDAD: NO13-08 SE REALIZA INSTALACIÓN DE CORRESPONSAL, SE INSTALAN EQUIPOS CON PRUEBAS EXITOSAS, SE CAPACITA Y SE EVALÚA AL CLIENTE, SE INSTALA PUBLICIDAD COMPLETA, CB QUEDA OPERATIVO. USUARIO SOMOS BANCOLOMBIA ACTIVO</t>
  </si>
  <si>
    <t>FIZZZ308</t>
  </si>
  <si>
    <t>TA-25-952475</t>
  </si>
  <si>
    <t>BARRIO VILLA CLAUDIA BOGOTA 1</t>
  </si>
  <si>
    <t>FO-25-1360358</t>
  </si>
  <si>
    <t>11-08 SE REALIZA LLAMADA AL CLIENTE, SE HABLA CON LA SRA DERLYN LOPEZ HERNANDEZ SE VALIDA DIRECCIÓN OK, CANAL OK, DISPONIBILIDAD TOTAL, LLAMAR EL DÍA LA INSTALACIÓN PARA CONFIRMAR VISITA, AVISO EXTERIOR ALTURA APROX 2 METROS; TOMACORRIENTE CERCANO: SI; TIENE CABINA DE SEGURIDAD: NO - COMUNICACIÓN POR WPP 12/08/2025 SE REALIZA INSTALACIÓN DE CORRESPONSAL, SE INSTALAN EQUIPOS CON PRUEBAS EXITOSAS, SE CAPACITA Y SE EVALÚA AL CLIENTE, SE INSTALA PUBLICIDAD COMPLETA, CB QUEDA OPERATIVO. USUARIO SOMOS BANCOLOMBIA ACTIVO</t>
  </si>
  <si>
    <t>FIZZZ309</t>
  </si>
  <si>
    <t>TA-25-952476</t>
  </si>
  <si>
    <t>YARUMAL</t>
  </si>
  <si>
    <t>BARRIO VARIANTE YARUMAL</t>
  </si>
  <si>
    <t>FO-25-1360360</t>
  </si>
  <si>
    <t>11-08 SE REALIZA LLAMADA AL CLIENTE, SE HABLA CON EL SR ANIBAL DAGOBERTO AMAYA MUÑOZ SE VALIDA DIRECCIÓN OK, CANAL OK, DISPONIBILIDAD TOTAL, LLAMAR EL DÍA LA INSTALACIÓN PARA CONFIRMAR VISITA, AVISO EXTERIOR ALTURA APROX 3 METROS; TOMACORRIENTE CERCANO: SI; TIENE CABINA DE SEGURIDAD: NO 13/08/2025 SE REALIZA INSTALACIÓN DE CORRESPONSAL, SE INSTALAN EQUIPOS CON PRUEBAS EXITOSAS, SE CAPACITA Y SE EVALÚA AL CLIENTE, SE INSTALA PUBLICIDAD COMPLETA, CB QUEDA OPERATIVO. USUARIO SOMOS BANCOLOMBIA ACTIVO</t>
  </si>
  <si>
    <t>FIZZZ310</t>
  </si>
  <si>
    <t>TA-25-952478</t>
  </si>
  <si>
    <t>BARRIO NECOCLI ANTIOQUIA NECOCLI</t>
  </si>
  <si>
    <t>FO-25-1360365</t>
  </si>
  <si>
    <t>11-08 SE REALIZA LLAMADA AL CLIENTE, SE HABLA CON LA SRA CATERINE CASTRO GUTIERREZ SE VALIDA DIRECCIÓN OK, CANAL OK, DISPONIBILIDAD TOTAL, LLAMAR EL DÍA LA INSTALACIÓN PARA CONFIRMAR VISITA, AVISO EXTERIOR ALTURA APROX 3.04 METROS; TOMACORRIENTE CERCANO: SI; TIENE CABINA DE SEGURIDAD: NO - COMUNICACIÓN POR WPP 12-08 SE REALIZA INSTALACIÓN DE CORRESPONSAL, SE INSTALAN EQUIPOS CON PRUEBAS EXITOSAS, SE CAPACITA Y SE EVALÚA AL CLIENTE, SE INSTALA PUBLICIDAD COMPLETA, CB QUEDA OPERATIVO. USUARIO SOMOS BANCOLOMBIA ACTIVO</t>
  </si>
  <si>
    <t>FIZZZ311</t>
  </si>
  <si>
    <t>TA-25-952479</t>
  </si>
  <si>
    <t>BARRIO CENTRO PEREIRA 54</t>
  </si>
  <si>
    <t>FO-25-1360368</t>
  </si>
  <si>
    <t>11-08 SE REALIZA LLAMADA AL CLIENTE, SE HABLA CON LA SRA KELY VIVIANA POSADA URIBE  SE VALIDA DIRECCIÓN OK, CANAL OK, DISPONIBILIDAD TOTAL, LLAMAR EL DÍA LA INSTALACIÓN PARA CONFIRMAR VISITA, AVISO EXTERIOR ALTURA APROX 2 METROS; TOMACORRIENTE CERCANO: SI; TIENE CABINA DE SEGURIDAD: NO 12-08 SE REALIZA INSTALACIÓN DE CORRESPONSAL, SE INSTALAN EQUIPOS CON PRUEBAS EXITOSAS, SE CAPACITA Y SE EVALÚA AL CLIENTE, SE INSTALA PUBLICIDAD COMPLETA, CB QUEDA OPERATIVO. USUARIO SOMOS BANCOLOMBIA ACTIVO</t>
  </si>
  <si>
    <t>FIZZZ312</t>
  </si>
  <si>
    <t>TA-25-952483</t>
  </si>
  <si>
    <t>BARRIO CORR DE SANTA BARBARA PASTO</t>
  </si>
  <si>
    <t>FO-25-1360373</t>
  </si>
  <si>
    <t>11-08 SE REALIZA LLAMADA AL CLIENTE, SE HABLA CON LA SR JULIO CESAR LOPEZ DIAZ SE VALIDA DIRECCIÓN OK, CANAL OK, DISPONIBILIDAD TOTAL, LLAMAR EL DÍA LA INSTALACIÓN PARA CONFIRMAR VISITA, AVISO EXTERIOR ALTURA APROX 3 METROS; TOMACORRIENTE CERCANO: SI; TIENE CABINA DE SEGURIDAD: NO 12-08 SE REALIZA INSTALACIÓN DE CORRESPONSAL, SE INSTALAN EQUIPOS CON PRUEBAS EXITOSAS, SE CAPACITA Y SE EVALÚA AL CLIENTE, SE INSTALA PUBLICIDAD COMPLETA, CB QUEDA OPERATIVO. USUARIO SOMOS BANCOLOMBIA ACTIVO</t>
  </si>
  <si>
    <t>FIZZZ313</t>
  </si>
  <si>
    <t>TA-25-952485</t>
  </si>
  <si>
    <t>BARRIO LOS MUISCAS TUNJA 9</t>
  </si>
  <si>
    <t>FO-25-1360377</t>
  </si>
  <si>
    <t>11-08 SE REALIZA LLAMADA AL CLIENTE, SE HABLA CON LA SRA YULI PAOLA GÓMEZ BARRERA SE VALIDA DIRECCIÓN OK, CANAL OK, DISPONIBILIDAD TOTAL, LLAMAR EL DÍA LA INSTALACIÓN PARA CONFIRMAR VISITA, AVISO EXTERIOR ALTURA APROX 2 METROS; TOMACORRIENTE CERCANO: SI; TIENE CABINA DE SEGURIDAD: NO - COMUNICACIÓN POR WPP 12/08/2025 SE REALIZA INSTALACIÓN DE CORRESPONSAL, SE INSTALAN EQUIPOS CON PRUEBAS EXITOSAS, SE CAPACITA Y SE EVALÚA AL CLIENTE, SE INSTALA PUBLICIDAD COMPLETA, CB QUEDA OPERATIVO. USUARIO SOMOS BANCOLOMBIA ACTIVO</t>
  </si>
  <si>
    <t>FIZZZ314</t>
  </si>
  <si>
    <t>TA-25-952486</t>
  </si>
  <si>
    <t>PAMPLONA</t>
  </si>
  <si>
    <t>BARRIO LOS CEREZOS PAMPLONA</t>
  </si>
  <si>
    <t>FO-25-1360379</t>
  </si>
  <si>
    <t>11-08 SE REALIZA LLAMADA AL CLIENTE, SE HABLA CON LA SRA MAYRA ALEJANDRA BARAJAS LIZARAZO SE VALIDA DIRECCIÓN OK, CANAL OK, DISPONIBILIDAD TOTAL, LLAMAR EL DÍA LA INSTALACIÓN PARA CONFIRMAR VISITA, AVISO EXTERIOR ALTURA: NO INDICA ALTURA; TOMACORRIENTE CERCANO: SI; TIENE CABINA DE SEGURIDAD: NO 13/08/2025 SE REALIZA INSTALACIÓN DE CORRESPONSAL, SE INSTALAN EQUIPOS CON PRUEBAS EXITOSAS, SE CAPACITA Y SE EVALÚA AL CLIENTE, SE INSTALA PUBLICIDAD COMPLETA, CB QUEDA OPERATIVO. USUARIO SOMOS BANCOLOMBIA ACTIVO</t>
  </si>
  <si>
    <t>FIZZZ315</t>
  </si>
  <si>
    <t>MORA VEGA JEAMPIER</t>
  </si>
  <si>
    <t>TA-25-952488</t>
  </si>
  <si>
    <t>BARRIO SANTO DOMINGO PAMPLONA 2</t>
  </si>
  <si>
    <t>FO-25-1360385</t>
  </si>
  <si>
    <t>11-08 SE REALIZA LLAMADA AL CLIENTE, SE HABLA CON LA SR JAVIER ENRIQUE TORRES GUTIERREZ  SE VALIDA DIRECCIÓN OK, CANAL OK, DISPONIBILIDAD TOTAL, LLAMAR EL DÍA LA INSTALACIÓN PARA CONFIRMAR VISITA, AVISO EXTERIOR ALTURA: NO INDICA ALTURA; TOMACORRIENTE CERCANO: SI; TIENE CABINA DE SEGURIDAD: NO 13/08/2025 SE REALIZA INSTALACIÓN DE CORRESPONSAL, SE INSTALAN EQUIPOS CON PRUEBAS EXITOSAS, SE CAPACITA Y SE EVALÚA AL CLIENTE, SE INSTALA PUBLICIDAD COMPLETA, CB QUEDA OPERATIVO. USUARIO SOMOS BANCOLOMBIA ACTIVO</t>
  </si>
  <si>
    <t>FIZZZ316</t>
  </si>
  <si>
    <t>TA-25-952490</t>
  </si>
  <si>
    <t>BARRIO LA ESPERANZA BOGOTA 4</t>
  </si>
  <si>
    <t>FO-25-1360389</t>
  </si>
  <si>
    <t>11-08 SE REALIZA LLAMADA AL CLIENTE, SE HABLA CON LA SRA LIGIA ELENA GONZALEZ GONZALEZSE VALIDA DIRECCIÓN OK, CANAL OK, DISPONIBILIDAD TOTAL, LLAMAR EL DÍA LA INSTALACIÓN PARA CONFIRMAR VISITA, AVISO EXTERIOR ALTURA APROX 3 METROS; TOMACORRIENTE CERCANO: SI; TIENE CABINA DE SEGURIDAD: NO - COMUNICACIÓN POR WPP 12-08 SE REALIZA INSTALACIÓN DE CORRESPONSAL, SE INSTALAN EQUIPOS CON PRUEBAS EXITOSAS, SE CAPACITA Y SE EVALÚA AL CLIENTE, SE INSTALA PUBLICIDAD COMPLETA, CB QUEDA OPERATIVO. USUARIO SOMOS BANCOLOMBIA ACTIVO</t>
  </si>
  <si>
    <t>FIZZZ317</t>
  </si>
  <si>
    <t>TA-25-952491</t>
  </si>
  <si>
    <t>BARRIO ARMANDO VASQUEZ CANDELARIA</t>
  </si>
  <si>
    <t>FO-25-1360392</t>
  </si>
  <si>
    <t>11-08 SE REALIZA LLAMADA AL CLIENTE, SE HABLA CON LA SR LUCINDA VIATRIZ GALEA VILLANUEVA  SE VALIDA DIRECCIÓN OK, CANAL OK, DISPONIBILIDAD TOTAL, LLAMAR EL DÍA LA INSTALACIÓN PARA CONFIRMAR VISITA, AVISO EXTERIOR ALTURA APROX 2.5 METROS; TOMACORRIENTE CERCANO: SI; TIENE CABINA DE SEGURIDAD: NO - COMUNICACIÓN POR WPP /  EL MODEM ESTA A 8 MT  12-08 SE REALIZA INSTALACIÓN DE CORRESPONSAL, SE INSTALAN EQUIPOS CON PRUEBAS EXITOSAS, SE CAPACITA Y SE EVALÚA AL CLIENTE, SE INSTALA PUBLICIDAD COMPLETA, CB QUEDA OPERATIVO. USUARIO SOMOS BANCOLOMBIA ACTIVO. SE INSTALAN 15 MT DE CABLE UTP</t>
  </si>
  <si>
    <t>FIZZZ318</t>
  </si>
  <si>
    <t>TA-25-952494</t>
  </si>
  <si>
    <t>BARRIO NEVADO MANIZALES 2</t>
  </si>
  <si>
    <t>FO-25-1360397</t>
  </si>
  <si>
    <t>11-08 SE REALIZA LLAMADA AL CLIENTE, SE HABLA CON LA SR ALBEIRO BLANDON RAMIREZ  SE VALIDA DIRECCIÓN OK, CANAL OK, DISPONIBILIDAD TOTAL, LLAMAR EL DÍA LA INSTALACIÓN PARA CONFIRMAR VISITA, AVISO EXTERIOR ALTURA: NO INDICA ALTURA; TOMACORRIENTE CERCANO: SI; TIENE CABINA DE SEGURIDAD: NO 12/08/2025 SE REALIZA INSTALACIÓN DE CORRESPONSAL, SE INSTALAN EQUIPOS CON PRUEBAS EXITOSAS, SE CAPACITA Y SE EVALÚA AL CLIENTE, SE INSTALA PUBLICIDAD COMPLETA, CB QUEDA OPERATIVO. USUARIO SOMOS BANCOLOMBIA ACTIVO</t>
  </si>
  <si>
    <t>FIZZZ319</t>
  </si>
  <si>
    <t>TA-25-952495</t>
  </si>
  <si>
    <t>BARRIO BOSA CARBONEL BOGOTA 1</t>
  </si>
  <si>
    <t>FO-25-1374679</t>
  </si>
  <si>
    <t>11-08 SE REALIZA LLAMADA AL CLIENTE, SE HABLA CON EL SRA JOHANNA PAOLA CASTAÑO MARTINEZ SE VALIDA DIRECCIÓN OK, CANAL OK, DISPONIBILIDAD TOTAL, LLAMAR EL DÍA LA INSTALACIÓN PARA CONFIRMAR VISITA, AVISO EXTERIOR ALTURA APROX 3  METROS; TOMACORRIENTE CERCANO: SI; TIENE CABINA DE SEGURIDAD: NO  - COMUNICACIÓN POR WPP / EL MODEM ESTA A 4 MT  12/08/2025 SE ESCALA NOVEDAD EN APERTURA REDEBAN 3007080934 BARRIO BOSA CARBONEL BOGOTA 1,  LA CUAL AL LLEGAR AL SITIO, SE ENCUENTRA UN CORRESPONSAL INSTALADO A 34 METROS SEGÚN MAPS. ADJUNTO REGISTRO FOTOGRÁFICO DATOS DE CB EXISTENTE (ADJUNTO COPIA TIRILA) NOMBRE:                    PTM BOGOTA DROGUERIA A CÓDIGO ÚNICO:           3007058171 DIRECCIÓN:                  CR 78C 71C SUR 40 COORDENADAS:                 4.603577 -74.196202 14/08/2025 ENTIDAD APRUEBA INSTALACION 14/08/2025 SE REALIZA INSTALACIÓN DE CORRESPONSAL, SE INSTALAN EQUIPOS CON PRUEBAS EXITOSAS, SE CAPACITA Y SE EVALÚA AL CLIENTE, SE INSTALA PUBLICIDAD COMPLETA, CB QUEDA OPERATIVO. USUARIO SOMOS BANCOLOMBIA ACTIVO</t>
  </si>
  <si>
    <t>FIZZZ320</t>
  </si>
  <si>
    <t>TA-25-952497</t>
  </si>
  <si>
    <t>BARRIO URB NIZA CUCUTA 2</t>
  </si>
  <si>
    <t>FO-25-1360408</t>
  </si>
  <si>
    <t>11-08 SE REALIZA LLAMADA AL CLIENTE, SE HABLA CON LA SRA ANDREA SE VALIDA DIRECCIÓN OK, CANAL OK, DISPONIBILIDAD TOTAL, LLAMAR EL DÍA LA INSTALACIÓN PARA CONFIRMAR VISITA, AVISO EXTERIOR ALTURA APROX 2 METROS; TOMACORRIENTE CERCANO: SI; TIENE CABINA DE SEGURIDAD: NO 12-08 SE REALIZA INSTALACIÓN DE CORRESPONSAL, SE INSTALAN EQUIPOS CON PRUEBAS EXITOSAS, SE CAPACITA Y SE EVALÚA AL CLIENTE, SE INSTALA PUBLICIDAD COMPLETA, CB QUEDA OPERATIVO. USUARIO SOMOS BANCOLOMBIA ACTIVO</t>
  </si>
  <si>
    <t>FIZZZ322</t>
  </si>
  <si>
    <t>TA-25-952498</t>
  </si>
  <si>
    <t>BARRIO VEINTE DE JULIO SINCELEJO</t>
  </si>
  <si>
    <t>FO-25-1360411</t>
  </si>
  <si>
    <t>11-08 SE REALIZA LLAMADA AL CLIENTE, SE HABLA CON LA SR FABIAN TORRES  SE VALIDA DIRECCIÓN OK, CANAL OK, DISPONIBILIDAD TOTAL, LLAMAR EL DÍA LA INSTALACIÓN PARA CONFIRMAR VISITA, AVISO EXTERIOR ALTURA APROX 3 METROS; TOMACORRIENTE CERCANO: SI; TIENE CABINA DE SEGURIDAD: NO - EL MODEM ESTA 7 MT  12-08 SE REALIZA INSTALACIÓN DE CORRESPONSAL, SE INSTALAN EQUIPOS CON PRUEBAS EXITOSAS, SE CAPACITA Y SE EVALÚA AL CLIENTE, SE INSTALA PUBLICIDAD COMPLETA, CB QUEDA OPERATIVO. USUARIO SOMOS BANCOLOMBIA ACTIVO</t>
  </si>
  <si>
    <t>FIZZZ323</t>
  </si>
  <si>
    <t>TA-25-952501</t>
  </si>
  <si>
    <t>BARRIO CENTRO PEREIRA 53</t>
  </si>
  <si>
    <t>FO-25-1360416</t>
  </si>
  <si>
    <t>11-08 SE REALIZA LLAMADA AL CLIENTE, SE HABLA CON LA SRA KELLY JOHANA SANCHEZ DELGADO SE VALIDA DIRECCIÓN OK, CANAL OK, DISPONIBILIDAD TOTAL, LLAMAR EL DÍA LA INSTALACIÓN PARA CONFIRMAR VISITA, AVISO EXTERIOR ALTURA APROX 3 METROS; TOMACORRIENTE CERCANO: SI; TIENE CABINA DE SEGURIDAD: SI  12/08/2025 SE REALIZA INSTALACIÓN DE CORRESPONSAL POR CAMBIO DE RAZON SOCIAL, SE INSTALAN EQUIPOS CON PRUEBAS EXITOSAS, SE CAPACITA Y SE EVALÚA AL CLIENTE, SE INSTALA SOLO FLANGGER LA DEMAS PUBLICIDAD YA ESTABA INSTALADA, CB QUEDA OPERATIVO. USUARIO SOMOS BANCOLOMBIA ACTIVO</t>
  </si>
  <si>
    <t>FIZZZ324</t>
  </si>
  <si>
    <t>TA-25-952502</t>
  </si>
  <si>
    <t>BARRIO CENTRO ORIENTAL CON HUEVO MEDELLIN</t>
  </si>
  <si>
    <t>FO-25-1360419</t>
  </si>
  <si>
    <t>11-08 SE REALIZA LLAMADA AL CLIENTE, SE HABLA CON EL SR FRANCISCO LUIS MONTOYA TAMAYO SE VALIDA DIRECCIÓN OK, CANAL OK, DISPONIBILIDAD TOTAL, LLAMAR EL DÍA LA INSTALACIÓN PARA CONFIRMAR VISITA, AVISO EXTERIOR ALTURA APROX 2 METROS; TOMACORRIENTE CERCANO: SI; TIENE CABINA DE SEGURIDAD: SI 12/08/2025 SE REALIZA INSTALACIÓN DE CORRESPONSAL, SE INSTALAN EQUIPOS CON PRUEBAS EXITOSAS, SE CAPACITA Y SE EVALÚA AL CLIENTE, SE INSTALA PUBLICIDAD COMPLETA, CB QUEDA OPERATIVO. USUARIO SOMOS BANCOLOMBIA ACTIVO</t>
  </si>
  <si>
    <t>FIZZZ325</t>
  </si>
  <si>
    <t>TA-25-952503</t>
  </si>
  <si>
    <t>BARRIO BELEN MEDELLIN 18</t>
  </si>
  <si>
    <t>FO-25-1360424</t>
  </si>
  <si>
    <t>11-08 SE REALIZA LLAMADA AL CLIENTE, SE HABLA CON LA SRA  Yuly Builes SE VALIDA DIRECCIÓN OK, CANAL OK, DISPONIBILIDAD TOTAL, LLAMAR EL DÍA LA INSTALACIÓN PARA CONFIRMAR VISITA, AVISO EXTERIOR ALTURA APROX 2.20 METROS; TOMACORRIENTE CERCANO: SI; TIENE CABINA DE SEGURIDAD: NO - COMUNICACIÓN POR WPP 12-08 SE REALIZA INSTALACIÓN DE CORRESPONSAL, SE INSTALAN EQUIPOS CON PRUEBAS EXITOSAS, SE CAPACITA Y SE EVALÚA AL CLIENTE, SE INSTALA SOLO FLANGGER LA DEMAS PUBLICIDAD YA ESTABA INSTALADA, CB QUEDA OPERATIVO. USUARIO SOMOS BANCOLOMBIA ACTIVO</t>
  </si>
  <si>
    <t>FIZZZ326</t>
  </si>
  <si>
    <t>TA-25-952504</t>
  </si>
  <si>
    <t>MARSELLA</t>
  </si>
  <si>
    <t>BARRIO CENTRO MARSELLA 7</t>
  </si>
  <si>
    <t>FO-25-1360428</t>
  </si>
  <si>
    <t>11-08 SE REALIZA LLAMADA AL CLIENTE, SE HABLA CON EL SR CELSO MARTINEZ ORTIZ SE VALIDA DIRECCIÓN OK, CANAL OK, DISPONIBILIDAD TOTAL, LLAMAR EL DÍA LA INSTALACIÓN PARA CONFIRMAR VISITA, AVISO EXTERIOR ALTURA APROX 2 METROS; TOMACORRIENTE CERCANO: SI; TIENE CABINA DE SEGURIDAD: SI 12-08 SE REALIZA INSTALACIÓN DE CORRESPONSAL, SE INSTALAN EQUIPOS CON PRUEBAS EXITOSAS, SE CAPACITA Y SE EVALÚA AL CLIENTE, SE INSTALA PUBLICIDAD COMPLETA, CB QUEDA OPERATIVO. USUARIO SOMOS BANCOLOMBIA ACTIVO</t>
  </si>
  <si>
    <t>FIZZZ327</t>
  </si>
  <si>
    <t>TA-25-952505</t>
  </si>
  <si>
    <t>BARRIO CENTRO LA CELIA 7</t>
  </si>
  <si>
    <t>FO-25-1360430</t>
  </si>
  <si>
    <t>11-08 SE REALIZA LLAMADA AL CLIENTE, SE HABLA CON EL SR NESTOR IVAN CASTAÑO SOTO SE VALIDA DIRECCIÓN OK, CANAL OK, DISPONIBILIDAD TOTAL, LLAMAR EL DÍA LA INSTALACIÓN PARA CONFIRMAR VISITA, AVISO EXTERIOR ALTURA APROX 3 METROS; TOMACORRIENTE CERCANO: SI; TIENE CABINA DE SEGURIDAD: NO 13/08/2025 SE REALIZA INSTALACIÓN DE CORRESPONSAL, SE INSTALAN EQUIPOS CON PRUEBAS EXITOSAS, SE CAPACITA Y SE EVALÚA AL CLIENTE, SE INSTALA PUBLICIDAD COMPLETA, CB QUEDA OPERATIVO. USUARIO SOMOS BANCOLOMBIA ACTIVO</t>
  </si>
  <si>
    <t>FIZZZ328</t>
  </si>
  <si>
    <t>TA-25-952506</t>
  </si>
  <si>
    <t>BARRIO MARCO FIDEL SUAREZ BOGOTA 8</t>
  </si>
  <si>
    <t>FO-25-1360435</t>
  </si>
  <si>
    <t>11-08 SE REALIZA LLAMADA AL CLIENTE, SE HABLA CON LA SR WILSON OSWALDO GARZON GARZON SE VALIDA DIRECCIÓN OK, CANAL OK, DISPONIBILIDAD TOTAL, LLAMAR EL DÍA LA INSTALACIÓN PARA CONFIRMAR VISITA, AVISO EXTERIOR ALTURA: NO INDICA ALTURA; TOMACORRIENTE CERCANO: SI; TIENE CABINA DE SEGURIDAD: SI 12/08/2025 SE REALIZA INSTALACIÓN DE CORRESPONSAL, SE INSTALAN EQUIPOS CON PRUEBAS EXITOSAS, SE CAPACITA Y SE EVALÚA AL CLIENTE, SE INSTALA PUBLICIDAD COMPLETA, CB QUEDA OPERATIVO. USUARIO SOMOS BANCOLOMBIA ACTIVO. NOTA: DESPUES DE INSTALADO EL CORRESPOSAL ENTIDAD SOLICITO REALIZAR EL RETIRO NO INDICARON EL MOTIVO</t>
  </si>
  <si>
    <t>FIZZZ329</t>
  </si>
  <si>
    <t>TA-25-952507</t>
  </si>
  <si>
    <t>LOS SANTOS</t>
  </si>
  <si>
    <t>BARRIO LOS SANTOS LOS SANTOS 1</t>
  </si>
  <si>
    <t>FO-25-1360440</t>
  </si>
  <si>
    <t>11-08 SE REALIZA LLAMADA AL CLIENTE, SE HABLA CON LA SRA ERICA YURLEY CACERES DELGADO SE VALIDA DIRECCIÓN OK, CANAL OK, DISPONIBILIDAD TOTAL, LLAMAR EL DÍA LA INSTALACIÓN PARA CONFIRMAR VISITA, AVISO EXTERIOR ALTURA APROX 2 METROS; TOMACORRIENTE CERCANO: SI; TIENE CABINA DE SEGURIDAD: NO - COMUNICACIÓN POR WPP12/08/2025 SE REALIZA INSTALACIÓN DE CORRESPONSAL, SE INSTALAN EQUIPOS CON PRUEBAS EXITOSAS, SE CAPACITA Y SE EVALÚA AL CLIENTE, SE INSTALA PUBLICIDAD COMPLETA, CB QUEDA OPERATIVO. USUARIO SOMOS BANCOLOMBIA ACTIVO</t>
  </si>
  <si>
    <t>FIZZZ330</t>
  </si>
  <si>
    <t>TA-25-952508</t>
  </si>
  <si>
    <t>BARRIO LA POLA IBAGUE 7</t>
  </si>
  <si>
    <t>FO-25-1360444</t>
  </si>
  <si>
    <t>11-08 SE REALIZA LLAMADA AL CLIENTE, SE HABLA CON LA SRA MARÍA ALEJANDRA CORREA DELGADO SE VALIDA DIRECCIÓN OK, CANAL OK, DISPONIBILIDAD TOTAL, LLAMAR EL DÍA LA INSTALACIÓN PARA CONFIRMAR VISITA, AVISO EXTERIOR ALTURA APROX 2 METROS; TOMACORRIENTE CERCANO: SI; TIENE CABINA DE SEGURIDAD: SI 12-08 SE REALIZA INSTALACIÓN DE CORRESPONSAL, SE INSTALAN EQUIPOS CON PRUEBAS EXITOSAS, SE CAPACITA Y SE EVALÚA AL CLIENTE, SE INSTALA PUBLICIDAD COMPLETA, CB QUEDA OPERATIVO. USUARIO SOMOS BANCOLOMBIA ACTIVO</t>
  </si>
  <si>
    <t>FIZZZ331</t>
  </si>
  <si>
    <t>TA-25-952510</t>
  </si>
  <si>
    <t>BARRIO LAS FERIAS BARRANCA DE UPÍA</t>
  </si>
  <si>
    <t>FO-25-1360446</t>
  </si>
  <si>
    <t>11-08 SE REALIZA LLAMADA AL CLIENTE, SE HABLA CON EL SR FERNANDO VARGAS LESMES SE VALIDA DIRECCIÓN OK, CANAL OK, DISPONIBILIDAD TOTAL, LLAMAR EL DÍA LA INSTALACIÓN PARA CONFIRMAR VISITA  13/08/2025 SE REALIZA INSTALACIÓN DE DAT ADICIONAL PRUEBAS EXITOSAS, CB QUEDA OPERATIVO</t>
  </si>
  <si>
    <t>FIZZZ332</t>
  </si>
  <si>
    <t>TA-25-952514</t>
  </si>
  <si>
    <t>BARRIO ACAPULCO VILLAVICENCIO 2</t>
  </si>
  <si>
    <t>FO-25-1360451</t>
  </si>
  <si>
    <t>11-08 SE REALIZA LLAMADA AL CLIENTE, SE HABLA CON LA SRA YESICA VICTORIA ESPITIA GONZÁLEZ  VERGEL SE VALIDA DIRECCIÓN OK, CANAL OK, DISPONIBILIDAD TOTAL, LLAMAR EL DÍA LA INSTALACIÓN PARA CONFIRMAR VISITA, AVISO EXTERIOR ALTURA APROX 2 METROS; TOMACORRIENTE CERCANO: SI; TIENE CABINA DE SEGURIDAD: NO 12-08 SE REALIZA INSTALACIÓN DE CORRESPONSAL, SE INSTALAN EQUIPOS CON PRUEBAS EXITOSAS, SE CAPACITA Y SE EVALÚA AL CLIENTE, SE INSTALA PUBLICIDAD COMPLETA, CB QUEDA OPERATIVO. USUARIO SOMOS BANCOLOMBIA ACTIVO</t>
  </si>
  <si>
    <t>FIZZZ333</t>
  </si>
  <si>
    <t>TA-25-952519</t>
  </si>
  <si>
    <t>DISTRICOL ADMINISTRATIVO</t>
  </si>
  <si>
    <t>FO-25-1360462</t>
  </si>
  <si>
    <t>11-08 PROGRAMACIÓN REALIZADA POR LA ALIANZA 11/08/2025 SE REALIZA INSTALACIÓN DE DAT, PRUEBAS EXITOSAS, CB QUEDA OPERATIVO</t>
  </si>
  <si>
    <t>FHZZZ682</t>
  </si>
  <si>
    <t>TA-25-952520</t>
  </si>
  <si>
    <t>RIOSUCIO</t>
  </si>
  <si>
    <t>DISTRICOL VARIEDADES  LA M</t>
  </si>
  <si>
    <t>FO-25-1360466</t>
  </si>
  <si>
    <t>11-08 PROGRAMACIÓN REALIZADA POR LA ALIANZA 13/08/2025 SE REALIZA INSTALACIÓN DE DAT ADICIONAL PRUEBAS EXITOSAS, CB QUEDA OPERATIVO</t>
  </si>
  <si>
    <t>FIZZZ367</t>
  </si>
  <si>
    <t>TA-25-952521</t>
  </si>
  <si>
    <t>MONTELIBANO</t>
  </si>
  <si>
    <t>DISTRICOL TRAMITES Y SERVICIOS MONTELIBANO</t>
  </si>
  <si>
    <t>FO-25-1360469</t>
  </si>
  <si>
    <t>FIZZZ368</t>
  </si>
  <si>
    <t>TA-25-969495</t>
  </si>
  <si>
    <t>DISTRICOL PET SHOP MI TAPITO</t>
  </si>
  <si>
    <t>FO-25-1371520</t>
  </si>
  <si>
    <t>13-08 PROGRAMACIÓN REALIZADA POR LA ALIANZA 14/08/2025 SE REALIZA INSTALACIÓN DE CORRESPONSAL, SE INSTALAN EQUIPOS CON PRUEBAS EXITOSAS, SE CAPACITA Y SE EVALÚA AL CLIENTE, SE INSTALA PUBLICIDAD COMPLETA, CB QUEDA OPERATIVO. USUARIO SOMOS BANCOLOMBIA ACTIVO</t>
  </si>
  <si>
    <t>FJZZZ887</t>
  </si>
  <si>
    <t>TA-25-969518</t>
  </si>
  <si>
    <t>DISTRICOL LA VIÑA JCI</t>
  </si>
  <si>
    <t>FO-25-1371529</t>
  </si>
  <si>
    <t>FJZZZ888</t>
  </si>
  <si>
    <t>TA-25-969535</t>
  </si>
  <si>
    <t>DISTRICOL EDEMAT GROUP S.A.S.</t>
  </si>
  <si>
    <t>FO-25-1371534</t>
  </si>
  <si>
    <t>13-08 PROGRAMACIÓN REALIZADA POR LA ALIANZA 15/08/2025 SE REALIZA INSTALACIÓN DE CORRESPONSAL, SE INSTALAN EQUIPOS CON PRUEBAS EXITOSAS, SE CAPACITA Y SE EVALÚA AL CLIENTE, SE INSTALA PUBLICIDAD COMPLETA, CB QUEDA OPERATIVO. USUARIO SOMOS BANCOLOMBIA ACTIVO</t>
  </si>
  <si>
    <t>FJZZZ889</t>
  </si>
  <si>
    <t>TA-25-969537</t>
  </si>
  <si>
    <t>DISTRICOL CARNES LAS MERCEDES</t>
  </si>
  <si>
    <t>FO-25-1371536</t>
  </si>
  <si>
    <t>FJZZZ890</t>
  </si>
  <si>
    <t>TA-25-969539</t>
  </si>
  <si>
    <t>DISTRICOL PC BELEN 76</t>
  </si>
  <si>
    <t>FO-25-1371538</t>
  </si>
  <si>
    <t>FJZZZ891</t>
  </si>
  <si>
    <t>TA-25-969540</t>
  </si>
  <si>
    <t>PTM MEDELLIN AUTOSERVICIO LA P</t>
  </si>
  <si>
    <t>FO-25-1371541</t>
  </si>
  <si>
    <t>FJZZZ892</t>
  </si>
  <si>
    <t>CASTAÑEDA PALACIO CARLOS FELIPE</t>
  </si>
  <si>
    <t>TA-25-969541</t>
  </si>
  <si>
    <t>PTM MEDELLIN AJN TRAVEL</t>
  </si>
  <si>
    <t>FO-25-1371543</t>
  </si>
  <si>
    <t>FJZZZ893</t>
  </si>
  <si>
    <t>TA-25-969543</t>
  </si>
  <si>
    <t>PTM MEDELLIN MISCELANEA LA TAT</t>
  </si>
  <si>
    <t>FO-25-1371545</t>
  </si>
  <si>
    <t>FJZZZ894</t>
  </si>
  <si>
    <t>TA-25-969547</t>
  </si>
  <si>
    <t>PTM BELLO MISCELANEA SOLUCION</t>
  </si>
  <si>
    <t>FO-25-1371547</t>
  </si>
  <si>
    <t>13-08 PROGRAMACIÓN REALIZADA POR LA ALIANZA 15-08 SE REALIZA INSTALACIÓN DE CORRESPONSAL, SE INSTALAN EQUIPOS CON PRUEBAS EXITOSAS, SE CAPACITA Y SE EVALÚA AL CLIENTE, SE INSTALA PUBLICIDAD COMPLETA, CB QUEDA OPERATIVO. USUARIO SOMOS BANCOLOMBIA ACTIVO</t>
  </si>
  <si>
    <t>FJZZZ895</t>
  </si>
  <si>
    <t>TA-25-969548</t>
  </si>
  <si>
    <t>PTM CALDAS BOTANICASALOMON</t>
  </si>
  <si>
    <t>FO-25-1371550</t>
  </si>
  <si>
    <t>13-08 PROGRAMACIÓN REALIZADA POR LA ALIANZA 15/08/2025 SE REALIZA INSTALACIÓN DE CORRESPONSAL, SE INSTALAN EQUIPOS CON PRUEBAS EXITOSAS, NO SE CAPACITA USUARIO INDICA QUE NO REQUIERE, SE INSTALA PUBLICIDAD COMPLETA, CB QUEDA OPERATIVO. USUARIO SOMOS BANCOLOMBIA ACTIVO</t>
  </si>
  <si>
    <t>FJZZZ896</t>
  </si>
  <si>
    <t>TA-25-969549</t>
  </si>
  <si>
    <t>DISTRICOL TIENDA ISABELLA´S</t>
  </si>
  <si>
    <t>FO-25-1371553</t>
  </si>
  <si>
    <t>13-08 PROGRAMACIÓN REALIZADA POR LA ALIANZA 14-08 SE REALIZA INSTALACIÓN DE CORRESPONSAL, SE INSTALAN EQUIPOS CON PRUEBAS EXITOSAS, SE CAPACITA Y SE EVALÚA AL CLIENTE, SE INSTALA PUBLICIDAD COMPLETA, CB QUEDA OPERATIVO. USUARIO SOMOS BANCOLOMBIA ACTIVO</t>
  </si>
  <si>
    <t>FJZZZ897</t>
  </si>
  <si>
    <t>TA-25-969553</t>
  </si>
  <si>
    <t>LA CEJA</t>
  </si>
  <si>
    <t>DISTRICOL CREDIPLUS M Y M</t>
  </si>
  <si>
    <t>FO-25-1371556</t>
  </si>
  <si>
    <t>FJZZZ898</t>
  </si>
  <si>
    <t>TA-25-969556</t>
  </si>
  <si>
    <t>DISTRICOL Q´CHICHA S.A.S.</t>
  </si>
  <si>
    <t>FO-25-1371558</t>
  </si>
  <si>
    <t>FJZZZ899</t>
  </si>
  <si>
    <t>TA-25-969557</t>
  </si>
  <si>
    <t>DISTRICOL FREA HOM</t>
  </si>
  <si>
    <t>FO-25-1371561</t>
  </si>
  <si>
    <t>FJZZZ900</t>
  </si>
  <si>
    <t>TA-25-969558</t>
  </si>
  <si>
    <t>DISTRICOL R&amp;M SEGUROS SERVICIO</t>
  </si>
  <si>
    <t>FO-25-1371563</t>
  </si>
  <si>
    <t>FJZZZ901</t>
  </si>
  <si>
    <t>TA-25-969559</t>
  </si>
  <si>
    <t>SANTANA</t>
  </si>
  <si>
    <t>DISTRICOL KAROLAY PLATINUM</t>
  </si>
  <si>
    <t>FO-25-1371565</t>
  </si>
  <si>
    <t>FJZZZ902</t>
  </si>
  <si>
    <t>TA-25-969567</t>
  </si>
  <si>
    <t>CARTAGENA DEL CHAIRA</t>
  </si>
  <si>
    <t>DISTRICOL CROCHET ROSA MONTANA</t>
  </si>
  <si>
    <t>FO-25-1371573</t>
  </si>
  <si>
    <t>13-08 PROGRAMACIÓN REALIZADA POR LA ALIANZA 20/08/2025 SE REALIZA INSTALACIÓN DE CORRESPONSAL, SE INSTALAN EQUIPOS CON PRUEBAS EXITOSAS, SE CAPACITA Y SE EVALÚA AL CLIENTE, SE INSTALA PUBLICIDAD COMPLETA, CB QUEDA OPERATIVO. USUARIO SOMOS BANCOLOMBIA ACTIVO</t>
  </si>
  <si>
    <t>FJZZZ904</t>
  </si>
  <si>
    <t>TA-25-969568</t>
  </si>
  <si>
    <t>MILAN</t>
  </si>
  <si>
    <t>DISTRICOL MISELANEA FAMILIAR</t>
  </si>
  <si>
    <t>FO-25-1371575</t>
  </si>
  <si>
    <t>FJZZZ905</t>
  </si>
  <si>
    <t>TA-25-969569</t>
  </si>
  <si>
    <t>PTM POPAYAN COPILIGT</t>
  </si>
  <si>
    <t>FO-25-1371577</t>
  </si>
  <si>
    <t>FJZZZ906</t>
  </si>
  <si>
    <t>TA-25-969570</t>
  </si>
  <si>
    <t>PLANETA RICA</t>
  </si>
  <si>
    <t>DISTRICOL ABASTOS PROGRESO G</t>
  </si>
  <si>
    <t>FO-25-1371579</t>
  </si>
  <si>
    <t>13-08 PROGRAMACIÓN REALIZADA POR LA ALIANZA 15-08 SE ESTÁ BLECE COMUNIACION CON EL CLIENTE GERALDINE PÉREZ INDICA QUE POR FUERTES LLUVIAS EN EL CORREGIMIENTO SE INTERRUMPIÓ EL FLUIDO ELÉCTRICO, SOLICITA REPROGRAMAR VISTA PARA EL DÍA SÁBADO 16/08/202516-08 SE REALIZA INSTALACIÓN DE CORRESPONSAL, SE INSTALAN EQUIPOS CON PRUEBAS EXITOSAS, SE CAPACITA Y SE EVALÚA AL CLIENTE, SE INSTALA PUBLICIDAD COMPLETA, CB QUEDA OPERATIVO. USUARIO SOMOS BANCOLOMBIA ACTIVO</t>
  </si>
  <si>
    <t>FJZZZ907</t>
  </si>
  <si>
    <t>TA-25-969571</t>
  </si>
  <si>
    <t>DISTRICOL LA PATRONA CATERING</t>
  </si>
  <si>
    <t>FO-25-1371581</t>
  </si>
  <si>
    <t>FJZZZ908</t>
  </si>
  <si>
    <t>TA-25-969572</t>
  </si>
  <si>
    <t>ACANDI</t>
  </si>
  <si>
    <t>DISTRICOL DROGUEINTEGRAL</t>
  </si>
  <si>
    <t>FO-25-1371584</t>
  </si>
  <si>
    <t>13-08 PROGRAMACIÓN REALIZADA POR LA ALIANZA 21-08 SE REALIZA INSTALACIÓN DE CORRESPONSAL, SE INSTALAN EQUIPOS CON PRUEBAS EXITOSAS, SE CAPACITA Y SE EVALÚA AL CLIENTE, SE INSTALA PUBLICIDAD COMPLETA, CB QUEDA OPERATIVO. USUARIO SOMOS BANCOLOMBIA ACTIVO</t>
  </si>
  <si>
    <t>FJZZZ909</t>
  </si>
  <si>
    <t>TA-25-969573</t>
  </si>
  <si>
    <t>DISTRICOL QUÍMICOS LOS 3 REYES</t>
  </si>
  <si>
    <t>FO-25-1371586</t>
  </si>
  <si>
    <t>13-08 PROGRAMACIÓN REALIZADA POR LA ALIANZA 25-08 SE REALIZA INSTALACIÓN DE CORRESPONSAL, SE INSTALAN EQUIPOS CON PRUEBAS EXITOSAS, SE CAPACITA Y SE EVALÚA AL CLIENTE, SE INSTALA PUBLICIDAD COMPLETA, CB QUEDA OPERATIVO. USUARIO SOMOS BANCOLOMBIA ACTIVO</t>
  </si>
  <si>
    <t>FJZZZ910</t>
  </si>
  <si>
    <t>TA-25-969574</t>
  </si>
  <si>
    <t>AIPE</t>
  </si>
  <si>
    <t>DISTRICOL MULTIPRODUCTOS MISCE</t>
  </si>
  <si>
    <t>FO-25-1371588</t>
  </si>
  <si>
    <t>FJZZZ911</t>
  </si>
  <si>
    <t>TA-25-969575</t>
  </si>
  <si>
    <t>GARZON</t>
  </si>
  <si>
    <t>DISTRICOL FAMILIAR MAX SUPER</t>
  </si>
  <si>
    <t>FO-25-1371591</t>
  </si>
  <si>
    <t>FJZZZ912</t>
  </si>
  <si>
    <t>TA-25-969576</t>
  </si>
  <si>
    <t>LA GUAJIRA</t>
  </si>
  <si>
    <t>RIOHACHA</t>
  </si>
  <si>
    <t>DISTRICOL EKIRAASEDECALLEANCHA</t>
  </si>
  <si>
    <t>FO-25-1371595</t>
  </si>
  <si>
    <t>FJZZZ913</t>
  </si>
  <si>
    <t>TA-25-969577</t>
  </si>
  <si>
    <t>DISTRICOL VARIEDAPAPELERIGLEY</t>
  </si>
  <si>
    <t>FO-25-1371598</t>
  </si>
  <si>
    <t>FJZZZ914</t>
  </si>
  <si>
    <t>TA-25-969581</t>
  </si>
  <si>
    <t>PTM RIOACHA TIENDA DEPORTIVA F</t>
  </si>
  <si>
    <t>FO-25-1371601</t>
  </si>
  <si>
    <t>FJZZZ915</t>
  </si>
  <si>
    <t>TA-25-969582</t>
  </si>
  <si>
    <t>DIBULLA</t>
  </si>
  <si>
    <t>DISTRICOL DROGUERIA ALFARERO 2</t>
  </si>
  <si>
    <t>FO-25-1371604</t>
  </si>
  <si>
    <t>FJZZZ916</t>
  </si>
  <si>
    <t>THOMAS  CAMPO SIGIFREDO SEGUNDO</t>
  </si>
  <si>
    <t>TA-25-969586</t>
  </si>
  <si>
    <t>MAICAO</t>
  </si>
  <si>
    <t>DISTRICOL HELADERIADULTENTACIO</t>
  </si>
  <si>
    <t>FO-25-1371609</t>
  </si>
  <si>
    <t>FJZZZ917</t>
  </si>
  <si>
    <t>BENITEZ CARVAJAL ALVARO JAVIER</t>
  </si>
  <si>
    <t>TA-25-969588</t>
  </si>
  <si>
    <t>DISTRICOL DROGUERI GRAN TREBOL</t>
  </si>
  <si>
    <t>FO-25-1371613</t>
  </si>
  <si>
    <t>FJZZZ918</t>
  </si>
  <si>
    <t>TA-25-969595</t>
  </si>
  <si>
    <t>DISTRICOL DROG FARMAMEDIC</t>
  </si>
  <si>
    <t>FO-25-1371620</t>
  </si>
  <si>
    <t>FJZZZ920</t>
  </si>
  <si>
    <t>TA-25-969626</t>
  </si>
  <si>
    <t>DISTRICOL MAX PLAX</t>
  </si>
  <si>
    <t>FO-25-1371624</t>
  </si>
  <si>
    <t>13-08 PROGRAMACIÓN REALIZADA POR LA ALIANZA 14/08/2025 SE CONTACTA TELEFÓNICAMENTE AL CLIENTE, EL SEÑOR MANUEL REYES, CONFIRMA DATOS OK, SOLICITA QUE SE REALICE LA VISITA EL DÍA DE MAÑANA 15/08. 15/08/2025 SE REALIZA INSTALACIÓN DE CORRESPONSAL, SE INSTALAN EQUIPOS CON PRUEBAS EXITOSAS, SE CAPACITA Y SE EVALÚA AL CLIENTE, SE INSTALA PUBLICIDAD COMPLETA, CB QUEDA OPERATIVO. USUARIO SOMOS BANCOLOMBIA ACTIVO</t>
  </si>
  <si>
    <t>FJZZZ922</t>
  </si>
  <si>
    <t>TA-25-969639</t>
  </si>
  <si>
    <t>DISTRICOL ZULYRINCODENTALCLINI</t>
  </si>
  <si>
    <t>FO-25-1371629</t>
  </si>
  <si>
    <t>FJZZZ923</t>
  </si>
  <si>
    <t>TA-25-969648</t>
  </si>
  <si>
    <t>DISTRICOL MULTISERVICIOS ARKAD</t>
  </si>
  <si>
    <t>FO-25-1371631</t>
  </si>
  <si>
    <t>FJZZZ924</t>
  </si>
  <si>
    <t>TA-25-969652</t>
  </si>
  <si>
    <t>QUIMBAYA</t>
  </si>
  <si>
    <t>DISTRICOL TONNY RYP SERVICIOS</t>
  </si>
  <si>
    <t>FO-25-1371636</t>
  </si>
  <si>
    <t>FJZZZ925</t>
  </si>
  <si>
    <t>TA-25-969654</t>
  </si>
  <si>
    <t>DISTRICOL TECNOMANIA EL GOCHO</t>
  </si>
  <si>
    <t>FO-25-1371640</t>
  </si>
  <si>
    <t>FJZZZ926</t>
  </si>
  <si>
    <t>TA-25-969655</t>
  </si>
  <si>
    <t>APIA</t>
  </si>
  <si>
    <t>DISTRICOL SWEET GIRL BY EMILY</t>
  </si>
  <si>
    <t>FO-25-1371643</t>
  </si>
  <si>
    <t>FJZZZ927</t>
  </si>
  <si>
    <t>TA-25-969656</t>
  </si>
  <si>
    <t>PTM BUCARAMANGA DESTELLOS CYC</t>
  </si>
  <si>
    <t>FO-25-1371647</t>
  </si>
  <si>
    <t>FJZZZ928</t>
  </si>
  <si>
    <t>ORTEGA BARRERAGA MARLON STWAR</t>
  </si>
  <si>
    <t>TA-25-969658</t>
  </si>
  <si>
    <t>PTM BUCARAMANGA MINIMARKET EL</t>
  </si>
  <si>
    <t>FO-25-1371649</t>
  </si>
  <si>
    <t>FJZZZ929</t>
  </si>
  <si>
    <t>TA-25-969660</t>
  </si>
  <si>
    <t>PTM PIEDECUESTA EL RINCÓN DE A</t>
  </si>
  <si>
    <t>FO-25-1371651</t>
  </si>
  <si>
    <t>FJZZZ930</t>
  </si>
  <si>
    <t>TA-25-969661</t>
  </si>
  <si>
    <t>DISTRICOL MULTISERVICIOS MATI</t>
  </si>
  <si>
    <t>FO-25-1371653</t>
  </si>
  <si>
    <t>FJZZZ931</t>
  </si>
  <si>
    <t>TA-25-969663</t>
  </si>
  <si>
    <t>PTM CALI VARIEDADES MARIANNE</t>
  </si>
  <si>
    <t>FO-25-1371661</t>
  </si>
  <si>
    <t>FJZZZ933</t>
  </si>
  <si>
    <t>TA-25-969664</t>
  </si>
  <si>
    <t>PTM CANDELARIA VARIEDADES M&amp;G</t>
  </si>
  <si>
    <t>FO-25-1371663</t>
  </si>
  <si>
    <t>13-08 PROGRAMACIÓN REALIZADA POR LA ALIANZA</t>
  </si>
  <si>
    <t>FJZZZ934</t>
  </si>
  <si>
    <t>TA-25-969665</t>
  </si>
  <si>
    <t>TULUA</t>
  </si>
  <si>
    <t>PTM TULIA CHALOZ</t>
  </si>
  <si>
    <t>FO-25-1371666</t>
  </si>
  <si>
    <t>FJZZZ935</t>
  </si>
  <si>
    <t>TA-25-969669</t>
  </si>
  <si>
    <t>ARAUCA</t>
  </si>
  <si>
    <t>DISTRICOL MEKACAMBIOS</t>
  </si>
  <si>
    <t>FO-25-1371671</t>
  </si>
  <si>
    <t>FJZZZ936</t>
  </si>
  <si>
    <t>TA-25-969670</t>
  </si>
  <si>
    <t>DISTRICOL COPIDESCUENTOS LA 30</t>
  </si>
  <si>
    <t>FO-25-1371673</t>
  </si>
  <si>
    <t>FJZZZ937</t>
  </si>
  <si>
    <t>TA-25-969671</t>
  </si>
  <si>
    <t>PUTUMAYO</t>
  </si>
  <si>
    <t>SIBUNDOY</t>
  </si>
  <si>
    <t>DISTRICOL DROG FARSALUD Y VIDA</t>
  </si>
  <si>
    <t>FO-25-1371676</t>
  </si>
  <si>
    <t>FJZZZ938</t>
  </si>
  <si>
    <t>CASTILLO HERRERA ALEX RICARDO</t>
  </si>
  <si>
    <t>TA-25-969673</t>
  </si>
  <si>
    <t>VALLE DEL GUAMUEZ</t>
  </si>
  <si>
    <t>DISTRICOL ESTILOS</t>
  </si>
  <si>
    <t>FO-25-1371685</t>
  </si>
  <si>
    <t>13-08 PROGRAMACIÓN REALIZADA POR LA ALIANZA 15-08 SE REALIZA VALIDACIÓN PARA DESPLAZAMIENTO EL DIA DE HOY PERO POR PROBLEMAS EN LA VIA HACIA PUTUMAYO NO SE CONSIGUE TRANSPORTE , SE HABLA CON EL CLIENTE Y SE REALIZARA DESPLAZAMIENTO EL DIA MARTES PARA ATENCIÓN DE APERTURA 20/08/2025 SE REALIZA INSTALACIÓN DE CORRESPONSAL, SE INSTALAN EQUIPOS CON PRUEBAS EXITOSAS, SE CAPACITA Y SE EVALÚA AL CLIENTE, SE INSTALA PUBLICIDAD COMPLETA, CB QUEDA OPERATIVO. USUARIO SOMOS BANCOLOMBIA ACTIVO</t>
  </si>
  <si>
    <t>FJZZZ939</t>
  </si>
  <si>
    <t>TA-25-969680</t>
  </si>
  <si>
    <t>DISTRICOL CENTRO DE SERVICIOS</t>
  </si>
  <si>
    <t>FO-25-1371687</t>
  </si>
  <si>
    <t>FJZZZ940</t>
  </si>
  <si>
    <t>TA-25-969684</t>
  </si>
  <si>
    <t>PTM BOGOTA TIENDA EL PATRON BO</t>
  </si>
  <si>
    <t>FO-25-1371689</t>
  </si>
  <si>
    <t>FJZZZ941</t>
  </si>
  <si>
    <t>TA-25-969685</t>
  </si>
  <si>
    <t>REVAL 454 - NEIVA</t>
  </si>
  <si>
    <t>FO-25-1371691</t>
  </si>
  <si>
    <t>REVAL</t>
  </si>
  <si>
    <t>13-08 SE REALIZA LLAMADA AL CLIENTE, SE HABLA CON LA SR LUIS PENAGOS  SE VALIDA DIRECCIÓN OK, CANAL OK, DISPONIBILIDAD TOTAL, LLAMAR EL DÍA LA INSTALACIÓN PARA CONFIRMAR VISITA 14/08/2025 SE REALIZA INSTALACIÓN DE DAT ADICIONAL, PRUEBAS EXITOSAS, CB QUEDA OPERATIVO</t>
  </si>
  <si>
    <t>FJZZZ942</t>
  </si>
  <si>
    <t>TA-25-969686</t>
  </si>
  <si>
    <t>DISTRICOL DINAMAR CROCHE1</t>
  </si>
  <si>
    <t>FO-25-1371693</t>
  </si>
  <si>
    <t>13-08 PROGRAMACIÓN REALIZADA POR LA ALIANZA 15/08/2025 SE REALIZA  INSTALACIÓN DE DAT ADICIONAL, PRUEBAS EXITOSAS, CB QUEDA OPERATIVO</t>
  </si>
  <si>
    <t>FJZZZ943</t>
  </si>
  <si>
    <t>TA-25-969688</t>
  </si>
  <si>
    <t>MULTIPAGAS  MONTEVIDEO</t>
  </si>
  <si>
    <t>FO-25-1371696</t>
  </si>
  <si>
    <t>13-08 SE REALIZA LLAMADA AL CLIENTE, SE HABLA CON LA SRA MARCELA LOPEZ  SE VALIDA DIRECCIÓN OK, CANAL OK, DISPONIBILIDAD TOTAL, LLAMAR EL DÍA LA INSTALACIÓN PARA CONFIRMAR VISITA 14/08/2025 SE REALIZA INSTALACIÓN DE DAT ADICIONAL, PRUEBAS EXITOSAS, CB QUEDA OPERATIVO</t>
  </si>
  <si>
    <t>FJZZZ944</t>
  </si>
  <si>
    <t>TA-25-969689</t>
  </si>
  <si>
    <t xml:space="preserve">Multipagas - Gran Estación </t>
  </si>
  <si>
    <t>FO-25-1371699</t>
  </si>
  <si>
    <t>13-08 SE REALIZA LLAMADA AL CLIENTE, SE HABLA CON LA SRA ERCILIA MOLINA SE VALIDA DIRECCIÓN OK, CANAL OK, DISPONIBILIDAD TOTAL, LLAMAR EL DÍA LA INSTALACIÓN PARA CONFIRMAR VISITA 14/08/2025 SE REALIZA INSTALACIÓN DE DAT ADICIONAL, PRUEBAS EXITOSAS, CB QUEDA OPERATIVO</t>
  </si>
  <si>
    <t>FJZZZ945</t>
  </si>
  <si>
    <t>TA-25-975408</t>
  </si>
  <si>
    <t>Alkomprar La Central</t>
  </si>
  <si>
    <t>FO-25-1378009</t>
  </si>
  <si>
    <t>RETAILER</t>
  </si>
  <si>
    <t>ALKOMPRAR</t>
  </si>
  <si>
    <t>14-08 SE REALIZA LLAMADA AL CLIENTE, SE HABLA CON LA SRA  Natalia Garzon  SE VALIDA DIRECCIÓN OK, CANAL OK, DISPONIBILIDAD TOTAL, LLAMAR EL DÍA LA INSTALACIÓN PARA CONFIRMAR VISITA - COMUNICACIÓN POR WPP 15-08 SE REALIZA INSTALACIÓN DE CORRESPONSAL, SE INSTALAN EQUIPOS CON PRUEBAS EXITOSAS, NO SE CAPACITA, SE INSTALA SOLO DISPLAY DE HORARIO, CB QUEDA OPERATIVO. SE DEJE CB PURO POR PETICIÓN DEL USUARIO</t>
  </si>
  <si>
    <t>SFZZZ197 SFZZZ198 SFZZZ199</t>
  </si>
  <si>
    <t>TA-25-983250</t>
  </si>
  <si>
    <t>PTM MEDELLIN TODOENUNO</t>
  </si>
  <si>
    <t>FO-25-1392146</t>
  </si>
  <si>
    <t>19-08 PROGRAMACIÓN REALIZADA POR LA ALIANZA 20/08/2025 SE REALIZA INSTALACIÓN DE CORRESPONSAL, SE INSTALAN EQUIPOS CON PRUEBAS EXITOSAS, SE CAPACITA Y SE EVALÚA AL CLIENTE, SE INSTALA PUBLICIDAD COMPLETA, CB QUEDA OPERATIVO. USUARIO SOMOS BANCOLOMBIA ACTIVO</t>
  </si>
  <si>
    <t>SGZZZ959</t>
  </si>
  <si>
    <t>TA-25-983251</t>
  </si>
  <si>
    <t>PTM SOACHA TIENDA DISEAS</t>
  </si>
  <si>
    <t>FO-25-1392149</t>
  </si>
  <si>
    <t>SGZZZ960</t>
  </si>
  <si>
    <t>TA-25-983254</t>
  </si>
  <si>
    <t>PTM BUCARAMANGA FERREMUEBLES S</t>
  </si>
  <si>
    <t>FO-25-1392155</t>
  </si>
  <si>
    <t>SGZZZ961</t>
  </si>
  <si>
    <t>TA-25-983255</t>
  </si>
  <si>
    <t>PTM VALLEDUPAR  CLICKPAGO LOS</t>
  </si>
  <si>
    <t>FO-25-1392159</t>
  </si>
  <si>
    <t>19-08 PROGRAMACIÓN REALIZADA POR LA ALIANZA  20/08/2025 SE REALIZA INSTALACIÓN DE DAT ADICIONAL, PRUEBAS EXITOSAS, CB QUEDA OPERATIVO</t>
  </si>
  <si>
    <t>SGZZZ962</t>
  </si>
  <si>
    <t>TA-25-983256</t>
  </si>
  <si>
    <t>PTM CALI MUNDO AL REVES.NET</t>
  </si>
  <si>
    <t>FO-25-1392162</t>
  </si>
  <si>
    <t>SGZZZ963</t>
  </si>
  <si>
    <t>TA-25-982504</t>
  </si>
  <si>
    <t>BARRIO PUEBLO NUEVO CAUCASIA 4</t>
  </si>
  <si>
    <t>FO-25-1390782</t>
  </si>
  <si>
    <t>16-08 SE REALIZA LLAMADA AL CLIENTE, SE HABLA CON LA SRA YULIETH PAOLA PESTANA REYES DIRECCIÓN OK, CANAL OK, DISPONIBILIDAD TOTAL, LLAMAR EL DÍA LA INSTALACIÓN PARA CONFIRMAR VISITA, AVISO EXTERIOR ALTURA: 2 METROS; TOMACORRIENTE CERCANO: SI; TIENE CABINA DE SEGURIDAD: SI 20/08/2025 SE REALIZA INSTALACIÓN DE CORRESPONSAL, SE INSTALAN EQUIPOS CON PRUEBAS EXITOSAS, SE CAPACITA Y SE EVALÚA AL CLIENTE, SE INSTALA PUBLICIDAD COMPLETA, CB QUEDA OPERATIVO. USUARIO SOMOS BANCOLOMBIA ACTIVO</t>
  </si>
  <si>
    <t>SGZZZ967</t>
  </si>
  <si>
    <t>TA-25-982507</t>
  </si>
  <si>
    <t>MAGDALENA</t>
  </si>
  <si>
    <t>EL BANCO</t>
  </si>
  <si>
    <t>BARRIO MANZANARES EL BANCO</t>
  </si>
  <si>
    <t>FO-25-1390784</t>
  </si>
  <si>
    <t>16-08 SE REALIZA LLAMADA AL CLIENTE, SE HABLA CON EL SR JUVEN DEL BARRIO DIRECCIÓN OK, CANAL OK, DISPONIBILIDAD TOTAL, LLAMAR EL DÍA LA INSTALACIÓN PARA CONFIRMAR VISITA, AVISO EXTERIOR ALTURA: NO INDICA ALTURA; TOMACORRIENTE CERCANO: SI; TIENE CABINA DE SEGURIDAD: SI 21/08/2025 SE REALIZA INSTALACIÓN DE CORRESPONSAL, SE INSTALAN EQUIPOS CON PRUEBAS EXITOSAS, SE CAPACITA Y SE EVALÚA AL CLIENTE, SE INSTALA PUBLICIDAD COMPLETA, CB QUEDA OPERATIVO. USUARIO SOMOS BANCOLOMBIA ACTIVO</t>
  </si>
  <si>
    <t>SGZZZ968</t>
  </si>
  <si>
    <t>TA-25-982509</t>
  </si>
  <si>
    <t>BARRIO SANTANDER CUCUTA 3</t>
  </si>
  <si>
    <t>FO-25-1390790</t>
  </si>
  <si>
    <t>16-08 SE REALIZA LLAMADA AL CLIENTE, SE HABLA CON LA SRA MARIA CAMILA TORRES SEPULVEDA DIRECCIÓN OK, CANAL OK, DISPONIBILIDAD TOTAL, LLAMAR EL DÍA LA INSTALACIÓN PARA CONFIRMAR VISITA, AVISO EXTERIOR ALTURA: NO INDICA ALTURA; TOMACORRIENTE CERCANO: SI; TIENE CABINA DE SEGURIDAD: SI; INDICA 8 METROS DE CABLE PARA LA CONEXIÓN DATAFONO-MODEM 20-08 SE REALIZA INSTALACIÓN DE CORRESPONSAL, SE INSTALAN EQUIPOS CON PRUEBAS EXITOSAS, SE CAPACITA Y SE EVALÚA AL CLIENTE, SE INSTALA PUBLICIDAD COMPLETA, CB QUEDA OPERATIVO. USUARIO SOMOS BANCOLOMBIA ACTIVO</t>
  </si>
  <si>
    <t>SGZZZ969</t>
  </si>
  <si>
    <t>TA-25-982510</t>
  </si>
  <si>
    <t>BARRIO CHICALA NEIVA 1</t>
  </si>
  <si>
    <t>FO-25-1390793</t>
  </si>
  <si>
    <t>16-08 SE REALIZA LLAMADA AL CLIENTE, SE HABLA CON LA SR OSCAR FERNANDO ORTIZ GUERRERO  SE VALIDA DIRECCIÓN OK, CANAL OK, DISPONIBILIDAD TOTAL, LLAMAR EL DÍA LA INSTALACIÓN PARA CONFIRMAR VISITA, AVISO EXTERIOR ALTURA APROX 2 METROS; TOMACORRIENTE CERCANO: SI; TIENE CABINA DE SEGURIDAD: NO - COMUNICACIÓN POR WPP 20/08/2025 SE REALIZA INSTALACIÓN DE CORRESPONSAL, SE INSTALAN EQUIPOS CON PRUEBAS EXITOSAS, SE CAPACITA Y SE EVALÚA AL CLIENTE, SE INSTALA PUBLICIDAD COMPLETA, CB QUEDA OPERATIVO. USUARIO SOMOS BANCOLOMBIA ACTIVO</t>
  </si>
  <si>
    <t>SGZZZ970</t>
  </si>
  <si>
    <t>TA-25-982512</t>
  </si>
  <si>
    <t>BARRIO CIUDADELA UNIVERSITARIA SINCELEJO</t>
  </si>
  <si>
    <t>FO-25-1390797</t>
  </si>
  <si>
    <t>16-08 SE REALIZA LLAMADA AL CLIENTE, SE HABLA CON EL SR ALFREDO DE JESUS SALAZAR OVIEDO DIRECCIÓN OK, CANAL OK, DISPONIBILIDAD TOTAL, LLAMAR EL DÍA LA INSTALACIÓN PARA CONFIRMAR VISITA, AVISO EXTERIOR ALTURA: NO INDICA ALTURA; TOMACORRIENTE CERCANO: SI; TIENE CABINA DE SEGURIDAD: SI, REJA20-08 SE REALIZA INSTALACIÓN DE CORRESPONSAL, SE INSTALAN EQUIPOS CON PRUEBAS EXITOSAS, SE CAPACITA Y SE EVALÚA AL CLIENTE, SE INSTALA PUBLICIDAD COMPLETA, CB QUEDA OPERATIVO. USUARIO SOMOS BANCOLOMBIA ACTIVO</t>
  </si>
  <si>
    <t>SGZZZ971</t>
  </si>
  <si>
    <t>CACERES HERNANDEZ ANDRES</t>
  </si>
  <si>
    <t>TA-25-982513</t>
  </si>
  <si>
    <t>BARRIO 6 DE MARZO MONTERIA 6</t>
  </si>
  <si>
    <t>FO-25-1390800</t>
  </si>
  <si>
    <t>16-08 SE REALIZA LLAMADA AL CLIENTE, SE HABLA CON LA SRA LAURA SOFIA CADENA PESTANA DIRECCIÓN OK, CANAL OK, DISPONIBILIDAD TOTAL, LLAMAR EL DÍA LA INSTALACIÓN PARA CONFIRMAR VISITA, AVISO EXTERIOR ALTURA: APROX 2 METROS ; TOMACORRIENTE CERCANO: SI; TIENE CABINA DE SEGURIDAD: SI 20/08/2025 SE REALIZA INSTALACIÓN DE CORRESPONSAL, SE INSTALAN EQUIPOS CON PRUEBAS EXITOSAS, SE CAPACITA Y SE EVALÚA AL CLIENTE, SE INSTALA PUBLICIDAD COMPLETA, CB QUEDA OPERATIVO. USUARIO SOMOS BANCOLOMBIA ACTIVO</t>
  </si>
  <si>
    <t>SGZZZ972</t>
  </si>
  <si>
    <t>TA-25-982514</t>
  </si>
  <si>
    <t>LA PAZ</t>
  </si>
  <si>
    <t>BARRIO CENTRO LA PAZ</t>
  </si>
  <si>
    <t>FO-25-1390812</t>
  </si>
  <si>
    <t>16-08 SE REALIZA LLAMADA AL CLIENTE, SE HABLA CON LA SRA JULIETA BARBOSA CEPEDA  SE VALIDA DIRECCIÓN OK, CANAL OK, DISPONIBILIDAD TOTAL, LLAMAR EL DÍA LA INSTALACIÓN PARA CONFIRMAR VISITA, AVISO EXTERIOR ALTURA APROX 1.50 METROS; TOMACORRIENTE CERCANO: SI; TIENE CABINA DE SEGURIDAD: NO 21-08 SE REALIZA INSTALACIÓN DE CORRESPONSAL, SE INSTALAN EQUIPOS CON PRUEBAS EXITOSAS, SE CAPACITA Y SE EVALÚA AL CLIENTE, SE INSTALA PUBLICIDAD COMPLETA, CB QUEDA OPERATIVO. USUARIO SOMOS BANCOLOMBIA ACTIVO</t>
  </si>
  <si>
    <t>SGZZZ973</t>
  </si>
  <si>
    <t>TA-25-982515</t>
  </si>
  <si>
    <t>BARRIO EL TRIANGULO MANIZALES</t>
  </si>
  <si>
    <t>FO-25-1390818</t>
  </si>
  <si>
    <t>16-08 SE REALIZA LLAMADA AL CLIENTE, SE HABLA CON EL SR CLAUDIA MARCELA HERNANDEZ LOPEZ DIRECCIÓN OK, CANAL OK, DISPONIBILIDAD TOTAL, LLAMAR EL DÍA LA INSTALACIÓN PARA CONFIRMAR VISITA, AVISO EXTERIOR ALTURA: APROX 2,50 METROS; TOMACORRIENTE CERCANO: SI; TIENE CABINA DE SEGURIDAD: NO, // CONTCATO REALIZADO POR LA APP 20/08/2025 SE REALIZA INSTALACIÓN DE CORRESPONSAL, SE INSTALAN EQUIPOS CON PRUEBAS EXITOSAS, SE CAPACITA Y SE EVALÚA AL CLIENTE, SE INSTALA PUBLICIDAD COMPLETA, CB QUEDA OPERATIVO. USUARIO SOMOS BANCOLOMBIA ACTIVO</t>
  </si>
  <si>
    <t>SGZZZ974</t>
  </si>
  <si>
    <t>TA-25-982516</t>
  </si>
  <si>
    <t>FUSAGASUGA</t>
  </si>
  <si>
    <t>BARRIO RECREO FUSAGASUGA</t>
  </si>
  <si>
    <t>FO-25-1390823</t>
  </si>
  <si>
    <t>16-08 SE REALIZA LLAMADA AL CLIENTE, SE HABLA CON EL SR CHAYANNE CAMILO RODRIGUEZ GONZALEZ DIRECCIÓN OK, CANAL OK, DISPONIBILIDAD TOTAL, LLAMAR EL DÍA LA INSTALACIÓN PARA CONFIRMAR VISITA, AVISO EXTERIOR ALTURA: APROX 4 METROS; TOMACORRIENTE CERCANO: SI; TIENE CABINA DE SEGURIDAD: NO, REJA  20/08/2025 SE REALIZA INSTALACIÓN DE CORRESPONSAL, SE INSTALAN EQUIPOS CON PRUEBAS EXITOSAS, SE CAPACITA Y SE EVALÚA AL CLIENTE, SE INSTALA PUBLICIDAD COMPLETA, CB QUEDA OPERATIVO. USUARIO SOMOS BANCOLOMBIA ACTIVO</t>
  </si>
  <si>
    <t>SGZZZ975</t>
  </si>
  <si>
    <t>TA-25-982517</t>
  </si>
  <si>
    <t>BARRIO CENTRO BELLO 1</t>
  </si>
  <si>
    <t>FO-25-1390829</t>
  </si>
  <si>
    <t>16-08 SE REALIZA LLAMADA AL CLIENTE, SE HABLA CON EL SR ELKIN ANDRES BEDOYA SANCHEZ DIRECCIÓN OK, CANAL OK, DISPONIBILIDAD TOTAL, LLAMAR EL DÍA LA INSTALACIÓN PARA CONFIRMAR VISITA, AVISO EXTERIOR ALTURA: APROX 2 METROS; TOMACORRIENTE CERCANO: SI; TIENE CABINA DE SEGURIDAD: SI; INDICA DISTANCIA APROX MODEM-DATAFONO 30 METROS 20-08 SE REALIZA INSTALACIÓN DE CORRESPONSAL, SE INSTALAN EQUIPOS CON PRUEBAS EXITOSAS, SE CAPACITA Y SE EVALÚA AL CLIENTE, SE INSTALA PUBLICIDAD COMPLETA, CB QUEDA OPERATIVO. USUARIO SOMOS BANCOLOMBIA ACTIVO. SE INSTALAN 20 MT DE CABLE UTP</t>
  </si>
  <si>
    <t>SGZZZ976</t>
  </si>
  <si>
    <t>TA-25-982518</t>
  </si>
  <si>
    <t>BARRIO CEDRITOS FUSAGASUGA 4</t>
  </si>
  <si>
    <t>FO-25-1390834</t>
  </si>
  <si>
    <t>16-08 SE REALIZA LLAMADA AL CLIENTE, SE HABLA CON EL SR OSCAR EDUARDO RODRIGUEZ LOPEZ  DIRECCIÓN OK, CANAL OK, DISPONIBILIDAD TOTAL, LLAMAR EL DÍA LA INSTALACIÓN PARA CONFIRMAR VISITA, AVISO EXTERIOR ALTURA: APROX 2 METROS; TOMACORRIENTE CERCANO: SI; TIENE CABINA DE SEGURIDAD: SI 20/08/2025 SE REALIZA INSTALACIÓN DE CORRESPONSAL, SE INSTALAN EQUIPOS CON PRUEBAS EXITOSAS, SE CAPACITA Y SE EVALÚA AL CLIENTE, SE INSTALA PUBLICIDAD COMPLETA, CB QUEDA OPERATIVO. USUARIO SOMOS BANCOLOMBIA ACTIVO</t>
  </si>
  <si>
    <t>SGZZZ977</t>
  </si>
  <si>
    <t>TA-25-982519</t>
  </si>
  <si>
    <t>ANGOSTURA</t>
  </si>
  <si>
    <t xml:space="preserve">BARRIO CENTRO ANGOSTURA </t>
  </si>
  <si>
    <t>FO-25-1390839</t>
  </si>
  <si>
    <t>16-08 SE REALIZA LLAMADA AL CLIENTE, SE HABLA CON LA SRA NATALIA SANCHEZ URIBE DIRECCIÓN OK, CANAL OK, DISPONIBILIDAD TOTAL, LLAMAR EL DÍA LA INSTALACIÓN PARA CONFIRMAR VISITA, AVISO EXTERIOR ALTURA: NO INDICA ALTURA; TOMACORRIENTE CERCANO: SI; TIENE CABINA DE SEGURIDAD: NO 21-08 SE REALIZA INSTALACIÓN DE CORRESPONSAL, SE INSTALAN EQUIPOS CON PRUEBAS EXITOSAS, SE CAPACITA Y SE EVALÚA AL CLIENTE, SE INSTALA PUBLICIDAD COMPLETA, CB QUEDA OPERATIVO. USUARIO SOMOS BANCOLOMBIA ACTIVO</t>
  </si>
  <si>
    <t>SGZZZ978</t>
  </si>
  <si>
    <t>TA-25-982520</t>
  </si>
  <si>
    <t>BARRIO MARIA CANO PALMIRA 1</t>
  </si>
  <si>
    <t>FO-25-1390846</t>
  </si>
  <si>
    <t>19-08-2025 SE REALIZA LLAMADA AL CLIENTE, SE HABLA CON EL SR CRISTHIAN CAMILO HERRERA HIDALGO SE VALIDA DIRECCIÓN OK, CANAL OK, DISPONIBILIDAD TOTAL, LLAMAR EL DÍA LA INSTALACIÓN PARA CONFIRMAR VISITA, AVISO EXTERIOR ALTURA APROX CLIENTE NO TIENE CONOCIMIENTO DE MEDIDAS; TOMACORRIENTE CERCANO: SI; TIENE CABINA DE SEGURIDAD: SI // CONTACTO REALIZADO POR LA APP 20-08 SE REALIZA INSTALACIÓN DE CORRESPONSAL, SE INSTALAN EQUIPOS CON PRUEBAS EXITOSAS, SE CAPACITA Y SE EVALÚA AL CLIENTE, SE INSTALA PUBLICIDAD COMPLETA, CB QUEDA OPERATIVO. USUARIO SOMOS BANCOLOMBIA ACTIVO</t>
  </si>
  <si>
    <t>SGZZZ979</t>
  </si>
  <si>
    <t>TA-25-982522</t>
  </si>
  <si>
    <t>BARRIO LA ESMERALDA POPAYAN  8</t>
  </si>
  <si>
    <t>FO-25-1390852</t>
  </si>
  <si>
    <t>19-08-2025 SE REALIZA LLAMADA AL CLIENTE, SE HABLA CON EL SR NESTOR ANDRES CRIOLLO TACUE SE VALIDA DIRECCIÓN OK, CANAL OK, DISPONIBILIDAD TOTAL, LLAMAR EL DÍA LA INSTALACIÓN PARA CONFIRMAR VISITA, AVISO EXTERIOR ALTURA APROX 3 METROS MAX; TOMACORRIENTE CERCANO: SI; TIENE CABINA DE SEGURIDAD: SI // CONTACTO REALIZADO POR LA APP 20-08 SE REALIZA INSTALACIÓN DE CORRESPONSAL, SE INSTALAN EQUIPOS CON PRUEBAS EXITOSAS, SE CAPACITA Y SE EVALÚA AL CLIENTE, SE INSTALA PUBLICIDAD COMPLETA, CB QUEDA OPERATIVO. USUARIO SOMOS BANCOLOMBIA ACTIVO</t>
  </si>
  <si>
    <t>SGZZZ980</t>
  </si>
  <si>
    <t>TA-25-982523</t>
  </si>
  <si>
    <t>BARRIO GUABINAS YUMBO YUMBO</t>
  </si>
  <si>
    <t>FO-25-1390857</t>
  </si>
  <si>
    <t>19-08-2025 SE REALIZA LLAMADA AL CLIENTE, SE HABLA CON EL SR DIEGO FRANCISCO TOBAR SANCHEZ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t>
  </si>
  <si>
    <t>SGZZZ981</t>
  </si>
  <si>
    <t>TA-25-982524</t>
  </si>
  <si>
    <t>SUPIA</t>
  </si>
  <si>
    <t>BARRIO AVENIDA CARVAJAL SUPIA</t>
  </si>
  <si>
    <t>FO-25-1390862</t>
  </si>
  <si>
    <t>19-08-2025 SE REALIZA LLAMADA AL CLIENTE, SE HABLA CON EL SR RUBEN DARIO FRANCO ESTRADA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t>
  </si>
  <si>
    <t>SGZZZ982</t>
  </si>
  <si>
    <t>TA-25-982525</t>
  </si>
  <si>
    <t>SILVANIA</t>
  </si>
  <si>
    <t>BARRIO MOLINO ROJO SILVANIA</t>
  </si>
  <si>
    <t>FO-25-1390865</t>
  </si>
  <si>
    <t>16-08 SE REALIZA LLAMADA AL CLIENTE, SE HABLA CON LA SRA LEIDY GOMEZ DIRECCIÓN OK, CANAL OK, DISPONIBILIDAD TOTAL, LLAMAR EL DÍA LA INSTALACIÓN PARA CONFIRMAR VISITA, AVISO EXTERIOR ALTURA: NO INDICA ALTURA; TOMACORRIENTE CERCANO: SI; TIENE CABINA DE SEGURIDAD: SI 21-08 SE REALIZA INSTALACIÓN DE CORRESPONSAL, SE INSTALAN EQUIPOS CON PRUEBAS EXITOSAS, SE CAPACITA Y SE EVALÚA AL CLIENTE, SE INSTALA PUBLICIDAD COMPLETA, CB QUEDA OPERATIVO. USUARIO SOMOS BANCOLOMBIA ACTIVO</t>
  </si>
  <si>
    <t>SGZZZ983</t>
  </si>
  <si>
    <t>TA-25-982527</t>
  </si>
  <si>
    <t>CHIA</t>
  </si>
  <si>
    <t>BARRIO NUEVO MILENIO CHIA 1</t>
  </si>
  <si>
    <t>FO-25-1390872</t>
  </si>
  <si>
    <t>19-08-2025 SE REALIZA LLAMADA AL CLIENTE, SE HABLA CON EL SR JOSE ISADIT FORERO SE VALIDA DIRECCIÓN OK, CANAL OK, DISPONIBILIDAD TOTAL, LLAMAR EL DÍA LA INSTALACIÓN PARA CONFIRMAR VISITA, AVISO EXTERIOR ALTURA APROX 2 METROS; TOMACORRIENTE CERCANO: SI; TIENE CABINA DE SEGURIDAD: NO // CONTACTO REALIZADO POR LA APP 20/08/2025 SE REALIZA INSTALACIÓN DE CORRESPONSAL, SE INSTALAN EQUIPOS CON PRUEBAS EXITOSAS, SE CAPACITA Y SE EVALÚA AL CLIENTE, SE INSTALA PUBLICIDAD COMPLETA, CB QUEDA OPERATIVO. USUARIO SOMOS BANCOLOMBIA ACTIVO</t>
  </si>
  <si>
    <t>SGZZZ984</t>
  </si>
  <si>
    <t>TA-25-982528</t>
  </si>
  <si>
    <t>BARRIO LA FLORESTA CALI 1</t>
  </si>
  <si>
    <t>FO-25-1390876</t>
  </si>
  <si>
    <t>19-08-2025 SE REALIZA LLAMADA AL CLIENTE, SE HABLA CON LA SRA CLAUDIA PATRICIA HERRAN VANEGAS SE VALIDA DIRECCIÓN OK, CANAL OK, DISPONIBILIDAD TOTAL, LLAMAR EL DÍA LA INSTALACIÓN PARA CONFIRMAR VISITA, AVISO EXTERIOR ALTURA APROX 2 METROS; TOMACORRIENTE CERCANO: SI; TIENE CABINA DE SEGURIDAD: NO // CONTACTO REALIZADO POR LA APP 20-08 SE REALIZA INSTALACIÓN DE CORRESPONSAL, SE INSTALAN EQUIPOS CON PRUEBAS EXITOSAS, SE CAPACITA Y SE EVALÚA AL CLIENTE, SE INSTALA PUBLICIDAD COMPLETA, CB QUEDA OPERATIVO. USUARIO SOMOS BANCOLOMBIA ACTIVO</t>
  </si>
  <si>
    <t>SGZZZ985</t>
  </si>
  <si>
    <t>TA-25-982529</t>
  </si>
  <si>
    <t>NECHI</t>
  </si>
  <si>
    <t>BARRIO CENTRO NECHI 3</t>
  </si>
  <si>
    <t>FO-25-1390881</t>
  </si>
  <si>
    <t>16-08 SE REALIZA LLAMADA AL CLIENTE, SE HABLA CON LA SRA DANIELA DAVILA ARIAS DIRECCIÓN OK, CANAL OK, DISPONIBILIDAD TOTAL, LLAMAR EL DÍA LA INSTALACIÓN PARA CONFIRMAR VISITA, AVISO EXTERIOR ALTURA: NO INDICA ALTURA; TOMACORRIENTE CERCANO: SI; TIENE CABINA DE SEGURIDAD: SI 21-08 SE REALIZA INSTALACIÓN DE CORRESPONSAL, SE INSTALAN EQUIPOS CON PRUEBAS EXITOSAS, SE CAPACITA Y SE EVALÚA AL CLIENTE, SE INSTALA PUBLICIDAD COMPLETA, CB QUEDA OPERATIVO. USUARIO SOMOS BANCOLOMBIA ACTIVO</t>
  </si>
  <si>
    <t>SGZZZ986</t>
  </si>
  <si>
    <t>CALDERA SALCEDO CARLOS JULIO</t>
  </si>
  <si>
    <t>TA-25-982530</t>
  </si>
  <si>
    <t>BARRIO LA INDEPENDENCIA CALI 1</t>
  </si>
  <si>
    <t>FO-25-1390884</t>
  </si>
  <si>
    <t>19-08-2025 SE REALIZA LLAMADA AL CLIENTE, SE HABLA CON LA SRA LINA MARCELA VARGAS TASCON SE VALIDA DIRECCIÓN OK, CANAL OK, DISPONIBILIDAD TOTAL, LLAMAR EL DÍA LA INSTALACIÓN PARA CONFIRMAR VISITA, AVISO EXTERIOR ALTURA APROX 2,50 METROS; TOMACORRIENTE CERCANO: SI; TIENE CABINA DE SEGURIDAD: SI // CONTACTO REALIZADO POR LA APP // CLIENTE INDICA TENER DISPONIBILIDAD EL DIA 21/08 JUEVES, YA QUE MAÑANA MIERCOLES ESTARIA EN UN PROCESO MEDICO 21-08 SE REALIZA INSTALACIÓN DE CORRESPONSAL, SE INSTALAN EQUIPOS CON PRUEBAS EXITOSAS, SE CAPACITA Y SE EVALÚA AL CLIENTE, SE INSTALA PUBLICIDAD COMPLETA, CB QUEDA OPERATIVO. USUARIO SOMOS BANCOLOMBIA ACTIVO. SE INSTALAN 7 MT DE CABLE UTP</t>
  </si>
  <si>
    <t>SGZZZ987</t>
  </si>
  <si>
    <t>TA-25-982531</t>
  </si>
  <si>
    <t>BARRIO BOLIVIA BOGOTA 3</t>
  </si>
  <si>
    <t>FO-25-1390888</t>
  </si>
  <si>
    <t>16-08 SE REALIZA LLAMADA AL CLIENTE, SE HABLA CON LA SRA MYRIAN LORENA FERRO DIRECCIÓN OK, CANAL OK, DISPONIBILIDAD TOTAL, LLAMAR EL DÍA LA INSTALACIÓN PARA CONFIRMAR VISITA, AVISO EXTERIOR ALTURA: NO INDICA ALTURA; TOMACORRIENTE CERCANO: SI; TIENE CABINA DE SEGURIDAD: SI 20/08/2025 SE REALIZA INSTALACIÓN DE CORRESPONSAL, SE INSTALAN EQUIPOS CON PRUEBAS EXITOSAS, SE CAPACITA Y SE EVALÚA AL CLIENTE, SE INSTALA PUBLICIDAD COMPLETA, CB QUEDA OPERATIVO. USUARIO SOMOS BANCOLOMBIA ACTIVO</t>
  </si>
  <si>
    <t>SGZZZ988</t>
  </si>
  <si>
    <t>TA-25-982533</t>
  </si>
  <si>
    <t>SANDONA</t>
  </si>
  <si>
    <t>BARRIO EL COMERCIO SANDONA</t>
  </si>
  <si>
    <t>FO-25-1390894</t>
  </si>
  <si>
    <t>19-08-2025 SE REALIZA LLAMADA AL CLIENTE, SE HABLA CON LA SRA NHORA DEL CARMEN ARCOS ARCOS SE VALIDA DIRECCIÓN OK, CANAL OK, DISPONIBILIDAD TOTAL, LLAMAR EL DÍA LA INSTALACIÓN PARA CONFIRMAR VISITA, AVISO EXTERIOR ALTURA APROX 2 METROS; TOMACORRIENTE CERCANO: SI; TIENE CABINA DE SEGURIDAD: NO // CONTACTO REALIZADO POR LA APP 20/08/2025 SE REALIZA INSTALACIÓN DE CORRESPONSAL, SE INSTALAN EQUIPOS CON PRUEBAS EXITOSAS, SE CAPACITA Y SE EVALÚA AL CLIENTE, SE INSTALA PUBLICIDAD COMPLETA, CB QUEDA OPERATIVO. USUARIO SOMOS BANCOLOMBIA ACTIVO</t>
  </si>
  <si>
    <t>SGZZZ989</t>
  </si>
  <si>
    <t>TA-25-982534</t>
  </si>
  <si>
    <t>BARRIO CANDELARIA LA NUEVA BOGOTA 10</t>
  </si>
  <si>
    <t>FO-25-1390897</t>
  </si>
  <si>
    <t>19-08-2025 SE REALIZA LLAMADA AL CLIENTE, SE HABLA CON EL ESPOSO DE LA SRA LILIA LEONOR RODRIGUEZ CUERVO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t>
  </si>
  <si>
    <t>SGZZZ990</t>
  </si>
  <si>
    <t>TA-25-982535</t>
  </si>
  <si>
    <t>BARRIO EL HORIZONTE TULUA</t>
  </si>
  <si>
    <t>FO-25-1390901</t>
  </si>
  <si>
    <t>19-08-2025 SE REALIZA LLAMADA AL CLIENTE, SE HABLA CON LA SRA LUZ STELLA RAMIREZ TABARES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t>
  </si>
  <si>
    <t>SGZZZ991</t>
  </si>
  <si>
    <t>TA-25-982536</t>
  </si>
  <si>
    <t>TIERRALTA</t>
  </si>
  <si>
    <t>BARRIO 9 DE AGOSTO TIERRALTA</t>
  </si>
  <si>
    <t>FO-25-1390904</t>
  </si>
  <si>
    <t>19-08-2025 SE REALIZA LLAMADA AL CLIENTE, SE HABLA CON EL ESPOSO DE LA SRA ENA ROCIO RODRIGUEZ GASPAR SE VALIDA DIRECCIÓN OK, CANAL OK, DISPONIBILIDAD TOTAL, LLAMAR EL DÍA LA INSTALACIÓN PARA CONFIRMAR VISITA, AVISO EXTERIOR ALTURA APROX 3,50 METROS; TOMACORRIENTE CERCANO: SI; TIENE CABINA DE SEGURIDAD: SI // CONTACTO REALIZADO POR LA APP 21/08/2025 SE REALIZA INSTALACIÓN DE CORRESPONSAL, SE INSTALAN EQUIPOS CON PRUEBAS EXITOSAS, SE CAPACITA Y SE EVALÚA AL CLIENTE, SE INSTALA PUBLICIDAD COMPLETA, CB QUEDA OPERATIVO. USUARIO SOMOS BANCOLOMBIA ACTIVO</t>
  </si>
  <si>
    <t>SGZZZ992</t>
  </si>
  <si>
    <t>TA-25-982538</t>
  </si>
  <si>
    <t>BOAVITA</t>
  </si>
  <si>
    <t>BARRIO CENTRO BOAVITA 6</t>
  </si>
  <si>
    <t>FO-25-1390908</t>
  </si>
  <si>
    <t>16-08 SE REALIZA LLAMADA AL CLIENTE, SE HABLA CON LA SRA LAURA YULIETH DUARTE CUADROS DIRECCIÓN OK, CANAL OK, DISPONIBILIDAD TOTAL, LLAMAR EL DÍA LA INSTALACIÓN PARA CONFIRMAR VISITA, AVISO EXTERIOR ALTURA: 2 METROS APROX; TOMACORRIENTE CERCANO: SI; TIENE CABINA DE SEGURIDAD: SI 20-08 POR DEMORA DE BUS INTERMUNICIPAL EN DESPLAZAMIENTO HACIA SITIO SE COMUNICA CON CLIENTE AL NÚMERO TELEFÓNICO 3112111435 LA SEÑORA LAURA YULIETH DUARTE CONFIRMA VISITA PARA EL DIA DE MAÑANA 21/8/2025 DESPUES DE LAS 9 A.M 21/08/2025 SE REALIZA INSTALACIÓN DE CORRESPONSAL, SE INSTALAN EQUIPOS CON PRUEBAS EXITOSAS, SE CAPACITA Y SE EVALÚA AL CLIENTE, SE INSTALA PUBLICIDAD COMPLETA, CB QUEDA OPERATIVO. USUARIO SOMOS BANCOLOMBIA ACTIVO</t>
  </si>
  <si>
    <t>SGZZZ993</t>
  </si>
  <si>
    <t>TA-25-982539</t>
  </si>
  <si>
    <t>BARRIO PIEDECUESTA PIEDECUESTA 3</t>
  </si>
  <si>
    <t>FO-25-1390913</t>
  </si>
  <si>
    <t>16-08 SE REALIZA LLAMADA AL CLIENTE, SE HABLA CON LA SRA ERIKA TATIANA NIÑO REYES DIRECCIÓN OK, CANAL OK, DISPONIBILIDAD TOTAL, LLAMAR EL DÍA LA INSTALACIÓN PARA CONFIRMAR VISITA, AVISO EXTERIOR ALTURA: NO INDICA ALTURA; TOMACORRIENTE CERCANO: SI; TIENE CABINA DE SEGURIDAD: SI 20-08 SE INTENTA COMUNICAR WN VARIAS OPORTUNIDADES AL NUMERO 3118313651 ,Y NO HAY RESPUESTA , DEBIDO A Q SE EVIDENCIA Q LA INSTALACION ES EN UNA ZONA RURAL VEREDA, SE ESTARA INTENTANDO COMUNICAR NUEVAMENTE EN EL TRASCURSO DEL.DIA / INTENTAMOS COMUNICARNOS NUEVAMENTE AL NUMERO 3118313651 NUEVAMENTE ,HASTA Q CONTESTA LA SEÑORA ERIKA Y NOS INDICA QUE POR MOTIVOS PERSONALES NO ESTABA DISPONIBLE EL DIA DE HOY , QUE POR FAVOR  LA VISITEMOS MAÑANA 21 DE AGOSOTO DESPUÉS DE LAS 8:30AM, SE LE INDICA Q SE LE ESTARA VISITANDO EL DIA DE MAÑANA JUEVES 21 DE AGOSOTO A LA HORAQ ELLA INDICA 21/08/2025 SE REALIZA INSTALACIÓN DE CORRESPONSAL, SE INSTALAN EQUIPOS CON PRUEBAS EXITOSAS, SE CAPACITA Y SE EVALÚA AL CLIENTE, SE INSTALA PUBLICIDAD COMPLETA, CB QUEDA OPERATIVO. USUARIO SOMOS BANCOLOMBIA ACTIVO. SE INSTALAN 8 MT DE CABLE UTP</t>
  </si>
  <si>
    <t>SGZZZ994</t>
  </si>
  <si>
    <t>TA-25-982541</t>
  </si>
  <si>
    <t>PUERTO GAITAN</t>
  </si>
  <si>
    <t>BARRIO PERLAS DEL NANACACIAS PUERTO GAITAN</t>
  </si>
  <si>
    <t>FO-25-1390916</t>
  </si>
  <si>
    <t>16-08 SE REALIZA LLAMADA AL CLIENTE, SE HABLA CON LA SRA JENNY ALEXANDRA RUIZ CRISTANCHODIRECCIÓN OK, CANAL OK, DISPONIBILIDAD TOTAL, LLAMAR EL DÍA LA INSTALACIÓN PARA CONFIRMAR VISITA, AVISO EXTERIOR ALTURA: 2 METROS APROX; TOMACORRIENTE CERCANO: SI; TIENE CABINA DE SEGURIDAD: SI 20-08 SE REALIZA INSTALACIÓN DE CORRESPONSAL, SE INSTALAN EQUIPOS CON PRUEBAS EXITOSAS, SE CAPACITA Y SE EVALÚA AL CLIENTE, SE INSTALA PUBLICIDAD COMPLETA, CB QUEDA OPERATIVO. USUARIO SOMOS BANCOLOMBIA ACTIVO</t>
  </si>
  <si>
    <t>SGZZZ995</t>
  </si>
  <si>
    <t>TA-25-982542</t>
  </si>
  <si>
    <t>PUEBLO BELLO</t>
  </si>
  <si>
    <t>BARRIO LA CEIBA PUEBLO BELLO</t>
  </si>
  <si>
    <t>FO-25-1390919</t>
  </si>
  <si>
    <t>16-08 SE REALIZA LLAMADA AL CLIENTE, SE HABLA CON EL SR DAIMIR JOSE GUERRERO SANTIAGO  DIRECCIÓN OK, CANAL OK, DISPONIBILIDAD TOTAL, LLAMAR EL DÍA LA INSTALACIÓN PARA CONFIRMAR VISITA, AVISO EXTERIOR ALTURA: APROX 3 METROS; TOMACORRIENTE CERCANO: SI; TIENE CABINA DE SEGURIDAD: NO 20/08/2025 SE REALIZA INSTALACIÓN DE CORRESPONSAL, SE INSTALAN EQUIPOS CON PRUEBAS EXITOSAS, SE CAPACITA Y SE EVALÚA AL CLIENTE, SE INSTALA PUBLICIDAD COMPLETA, CB QUEDA OPERATIVO. USUARIO SOMOS BANCOLOMBIA ACTIVO</t>
  </si>
  <si>
    <t>SGZZZ996</t>
  </si>
  <si>
    <t>TA-25-982543</t>
  </si>
  <si>
    <t>BARRIO VILLA SAN MARCOS  CALI</t>
  </si>
  <si>
    <t>FO-25-1390924</t>
  </si>
  <si>
    <t>19-08-2025 SE REALIZA LLAMADA AL CLIENTE, SE HABLA CON EL SR DEYBY ALEXANDER VALDERRAMA MIRANDA SE VALIDA DIRECCIÓN OK, CANAL OK, DISPONIBILIDAD TOTAL, LLAMAR EL DÍA LA INSTALACIÓN PARA CONFIRMAR VISITA, AVISO EXTERIOR ALTURA APROX 2,50-3 METROS; TOMACORRIENTE CERCANO: SI; TIENE CABINA DE SEGURIDAD: SI // CONTACTO REALIZADO POR LA APP 20/08/2025 SE REALIZA INSTALACIÓN DE CORRESPONSAL, SE INSTALAN EQUIPOS CON PRUEBAS EXITOSAS, SE CAPACITA Y SE EVALÚA AL CLIENTE, SE INSTALA PUBLICIDAD COMPLETA, CB QUEDA OPERATIVO. USUARIO SOMOS BANCOLOMBIA ACTIVO</t>
  </si>
  <si>
    <t>SGZZZ997</t>
  </si>
  <si>
    <t>TA-25-982544</t>
  </si>
  <si>
    <t>PALESTINA</t>
  </si>
  <si>
    <t>BARRIO ARAUCA PALESTINA 2</t>
  </si>
  <si>
    <t>FO-25-1390928</t>
  </si>
  <si>
    <t>19-08-2025 SE REALIZA LLAMADA AL CLIENTE, SE HABLA CON EL ESPOSO DE LA SRA ANGELA MARIA OSPINA ZULUAGA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t>
  </si>
  <si>
    <t>SGZZZ998</t>
  </si>
  <si>
    <t>TA-25-982545</t>
  </si>
  <si>
    <t>BUGALAGRANDE</t>
  </si>
  <si>
    <t>BARRIO LOS MARMOLES BUGALAGRANDE</t>
  </si>
  <si>
    <t>FO-25-1390932</t>
  </si>
  <si>
    <t>19-08 SE REALIZA LLAMADA AL CLIENTE, SE HABLA CON EL SR EDGAR CRUZ VELEZ  SE VALIDA DIRECCIÓN OK, CANAL OK, DISPONIBILIDAD TOTAL, LLAMAR EL DÍA LA INSTALACIÓN PARA CONFIRMAR VISITA, AVISO EXTERIOR ALTURA APROX 3 METROS; TOMACORRIENTE CERCANO: SI; TIENE CABINA DE SEGURIDAD: NO 21/08/2025 SE REALIZA INSTALACIÓN DE CORRESPONSAL, SE INSTALAN EQUIPOS CON PRUEBAS EXITOSAS, SE CAPACITA Y SE EVALÚA AL CLIENTE, SE INSTALA PUBLICIDAD COMPLETA, CB QUEDA OPERATIVO. USUARIO SOMOS BANCOLOMBIA ACTIVO</t>
  </si>
  <si>
    <t>SGZZZ999</t>
  </si>
  <si>
    <t>TA-25-982600</t>
  </si>
  <si>
    <t>BARRIO LA CUMBRE FLORIDABLANCA  12</t>
  </si>
  <si>
    <t>FO-25-1391123</t>
  </si>
  <si>
    <t>16-08 SE REALIZA LLAMADA AL CLIENTE, SE HABLA CON EL SR RICARDO LEON RANGEL  DIRECCIÓN OK, CANAL OK, DISPONIBILIDAD TOTAL, LLAMAR EL DÍA LA INSTALACIÓN PARA CONFIRMAR VISITA, AVISO EXTERIOR ALTURA: APROX 5 METROS; TOMACORRIENTE CERCANO: SI; TIENE CABINA DE SEGURIDAD: NO 20/08/2025 SE REALIZA INSTALACIÓN DE CORRESPONSAL, SE INSTALAN EQUIPOS CON PRUEBAS EXITOSAS, SE CAPACITA Y SE EVALÚA AL CLIENTE, SE INSTALA PUBLICIDAD COMPLETA, CB QUEDA OPERATIVO. USUARIO SOMOS BANCOLOMBIA ACTIVO</t>
  </si>
  <si>
    <t>SHZZZ001</t>
  </si>
  <si>
    <t>TA-25-982548</t>
  </si>
  <si>
    <t>FUNZA</t>
  </si>
  <si>
    <t>BARRIO PADRE FUNZA FUNZA</t>
  </si>
  <si>
    <t>FO-25-1400516</t>
  </si>
  <si>
    <t>19-08 SE REALIZA LLAMADA AL CLIENTE, SE HABLA CON LA SRA DELFINA VARGAS IBAÑEZ SE VALIDA DIRECCIÓN OK, CANAL OK, DISPONIBILIDAD TOTAL, LLAMAR EL DÍA LA INSTALACIÓN AL NÚMERO 3152100085 PARA CONFIRMAR VISITA, AVISO EXTERIOR NO INDICA ALTURA; TOMACORRIENTE CERCANO: SI; TIENE CABINA DE SEGURIDAD: NO 20-08 SE VISITA COMERCIO YA QUE NO HUBO CONTACTO PREVIO CON EL CLIENTE POR VÍA TELEFÓNICA, EN EL SITIO NOS BRINDAN UN NÚMERO TELEFÓNICO 3152100085 DONDE NOS COMUNICAMOS CON LA SRA DELFINA VARGAS QUIEN INFORMA QUE LA PERSONA ENCARGADA PARA LA INSTALACIÓN NO SE ENCUENTRA YA SE FUE DE VIAJE Y VUELVEN HASTA EL DÍA VIERNES EN LA NOCHE POR LO QUE PIDE SEA REAGENDADA LA INSTALACIÓN PARA EL DÍA LUNES 25 DE AGOSTO, SE LE INDICA AL COORDINADOR QUIEN AUTORIZA EL REAGENDAMIENTO, INSTALACIÓN FALLIDA REPROGRAMADA. 25-08 SE REALIZA INSTALACIÓN DE CORRESPONSAL, SE INSTALAN EQUIPOS CON PRUEBAS EXITOSAS, SE CAPACITA Y SE EVALÚA AL CLIENTE, SE INSTALA PUBLICIDAD COMPLETA, CB QUEDA OPERATIVO. USUARIO SOMOS BANCOLOMBIA ACTIVO</t>
  </si>
  <si>
    <t>SHZZZ002</t>
  </si>
  <si>
    <t>TA-25-982550</t>
  </si>
  <si>
    <t>BARRIO KENNEDY SAN CARLOS BOGOTA</t>
  </si>
  <si>
    <t>FO-25-1390950</t>
  </si>
  <si>
    <t>16-08 SE REALIZA LLAMADA AL CLIENTE, SE HABLA CON EL SR ROBERT BARRERA HERRERA  DIRECCIÓN OK, CANAL OK, DISPONIBILIDAD TOTAL, LLAMAR EL DÍA LA INSTALACIÓN PARA CONFIRMAR VISITA, AVISO EXTERIOR ALTURA: APROX 2 METROS; TOMACORRIENTE CERCANO: SI; TIENE CABINA DE SEGURIDAD: SI 20/08/2025 SE REALIZA INSTALACIÓN DE CORRESPONSAL, SE INSTALAN EQUIPOS CON PRUEBAS EXITOSAS, SE CAPACITA Y SE EVALÚA AL CLIENTE, SE INSTALA PUBLICIDAD COMPLETA, CB QUEDA OPERATIVO. USUARIO SOMOS BANCOLOMBIA ACTIVO</t>
  </si>
  <si>
    <t>SHZZZ003</t>
  </si>
  <si>
    <t>SOTO LONDOÑO FREDY ALEXANDER</t>
  </si>
  <si>
    <t>TA-25-982551</t>
  </si>
  <si>
    <t>TAMESIS</t>
  </si>
  <si>
    <t>BARRIO TAMESIS TAMESIS 4</t>
  </si>
  <si>
    <t>FO-25-1390956</t>
  </si>
  <si>
    <t>16-08 SE REALIZA LLAMADA AL CLIENTE, SE HABLA CON EL SR WILMAR ALEJANDRO BEDOYA GALLEGO  DIRECCIÓN OK, CANAL OK, DISPONIBILIDAD TOTAL, LLAMAR EL DÍA LA INSTALACIÓN PARA CONFIRMAR VISITA, AVISO EXTERIOR ALTURA: NO INDICA ALTURA; TOMACORRIENTE CERCANO: SI; TIENE CABINA DE SEGURIDAD: NO 21-08 SE REALIZA INSTALACIÓN DE CORRESPONSAL, SE INSTALAN EQUIPOS CON PRUEBAS EXITOSAS, SE CAPACITA Y SE EVALÚA AL CLIENTE, SE INSTALA PUBLICIDAD COMPLETA, CB QUEDA OPERATIVO. USUARIO SOMOS BANCOLOMBIA ACTIVO</t>
  </si>
  <si>
    <t>SHZZZ004</t>
  </si>
  <si>
    <t>TA-25-982552</t>
  </si>
  <si>
    <t>BARRIO GIBRALTAR ARMENIA</t>
  </si>
  <si>
    <t>FO-25-1390963</t>
  </si>
  <si>
    <t>19-08 SE REALIZA LLAMADA AL CLIENTE, SE HABLA CON LA SRA LUZ ANGELA ANGULO NEGRETEA  SE VALIDA DIRECCIÓN OK, CANAL OK, DISPONIBILIDAD TOTAL, LLAMAR EL DÍA LA INSTALACIÓN PARA CONFIRMAR VISITA, AVISO EXTERIOR NO INDICA ALTURA; TOMACORRIENTE CERCANO: SI; TIENE CABINA DE SEGURIDAD: SI 20/08/2025 SE REALIZA INSTALACIÓN DE CORRESPONSAL, SE INSTALAN EQUIPOS CON PRUEBAS EXITOSAS, SE CAPACITA Y SE EVALÚA AL CLIENTE, SE INSTALA PUBLICIDAD COMPLETA, CB QUEDA OPERATIVO. USUARIO SOMOS BANCOLOMBIA ACTIVO</t>
  </si>
  <si>
    <t>SHZZZ005</t>
  </si>
  <si>
    <t>TA-25-982553</t>
  </si>
  <si>
    <t>BARRIO EL PINAR BELLO 3</t>
  </si>
  <si>
    <t>FO-25-1390968</t>
  </si>
  <si>
    <t>16-08 SE REALIZA LLAMADA AL CLIENTE, SE HABLA CON LA SRA LUIS RAMÓN CARRASCAL VERGEL SE VALIDA DIRECCIÓN OK, CANAL OK, DISPONIBILIDAD TOTAL, LLAMAR EL DÍA LA INSTALACIÓN PARA CONFIRMAR VISITA, AVISO EXTERIOR ALTURA APROX 2 METROS; TOMACORRIENTE CERCANO: SI; TIENE CABINA DE SEGURIDAD: NO - EL MODEM ESTA A 7 MT  / COMUNICACIÓN POR WPP 20/08/2025 SE REALIZA INSTALACIÓN DE CORRESPONSAL, SE INSTALAN EQUIPOS CON PRUEBAS EXITOSAS, SE CAPACITA Y SE EVALÚA AL CLIENTE, SE INSTALA PUBLICIDAD COMPLETA, CB QUEDA OPERATIVO. USUARIO SOMOS BANCOLOMBIA ACTIVO</t>
  </si>
  <si>
    <t>SHZZZ006</t>
  </si>
  <si>
    <t>TA-25-982554</t>
  </si>
  <si>
    <t>EL BAGRE</t>
  </si>
  <si>
    <t>BARRIO BIJAO EL BAGRE 5</t>
  </si>
  <si>
    <t>FO-25-1390972</t>
  </si>
  <si>
    <t>16-08 SE REALIZA LLAMADA AL CLIENTE, SE HABLA CON EL SR CRITIAN  SE VALIDA DIRECCIÓN OK, CANAL OK, DISPONIBILIDAD TOTAL, LLAMAR EL DÍA LA INSTALACIÓN PARA CONFIRMAR VISITA, AVISO EXTERIOR ALTURA: NO INDICA ALTURA; TOMACORRIENTE CERCANO: SI; TIENE CABINA DE SEGURIDAD: NO 21/08/2025 SE REALIZA INSTALACIÓN DE CORRESPONSAL, SE INSTALAN EQUIPOS CON PRUEBAS EXITOSAS, SE CAPACITA Y SE EVALÚA AL CLIENTE, SE INSTALA PUBLICIDAD COMPLETA, CB QUEDA OPERATIVO. USUARIO SOMOS BANCOLOMBIA ACTIVO</t>
  </si>
  <si>
    <t>SHZZZ007</t>
  </si>
  <si>
    <t>TA-25-982556</t>
  </si>
  <si>
    <t>BARRIO MANCERA ACACIAS 6</t>
  </si>
  <si>
    <t>FO-25-1390978</t>
  </si>
  <si>
    <t>16-08 SE REALIZA LLAMADA AL CLIENTE, SE HABLA CON LA SR BREYNER EDUARDO RODRIGUEZ USECHE  SE VALIDA DIRECCIÓN OK, CANAL OK, DISPONIBILIDAD TOTAL, LLAMAR EL DÍA LA INSTALACIÓN PARA CONFIRMAR VISITA, AVISO EXTERIOR ALTURA APROX 2.5 METROS; TOMACORRIENTE CERCANO: SI; TIENE CABINA DE SEGURIDAD: NO - COMUNICACIÓ POR WPP 21/08/2025 SE REALIZA INSTALACIÓN DE CORRESPONSAL, SE INSTALAN EQUIPOS CON PRUEBAS EXITOSAS, SE CAPACITA Y SE EVALÚA AL CLIENTE, SE INSTALA PUBLICIDAD COMPLETA, CB QUEDA OPERATIVO. USUARIO SOMOS BANCOLOMBIA ACTIVO</t>
  </si>
  <si>
    <t>SHZZZ008</t>
  </si>
  <si>
    <t>TA-25-982557</t>
  </si>
  <si>
    <t>BARRIO SAN LUIS CUCUTA  32</t>
  </si>
  <si>
    <t>FO-25-1390985</t>
  </si>
  <si>
    <t>16-08 SE REALIZA LLAMADA AL CLIENTE, SE HABLA CON LA SR JEAN CARLOS BAYONA CONTRERAS SE VALIDA DIRECCIÓN OK, CANAL OK, DISPONIBILIDAD TOTAL, LLAMAR EL DÍA LA INSTALACIÓN PARA CONFIRMAR VISITA, AVISO EXTERIOR ALTURA APROX 2 METROS; TOMACORRIENTE CERCANO: SI; TIENE CABINA DE SEGURIDAD: SI - EL MODEM ESTA A 4 MT 20-08 SE REALIZA INSTALACIÓN DE CORRESPONSAL, SE INSTALAN EQUIPOS CON PRUEBAS EXITOSAS, SE CAPACITA Y SE EVALÚA AL CLIENTE, SE INSTALA PUBLICIDAD COMPLETA, CB QUEDA OPERATIVO. USUARIO SOMOS BANCOLOMBIA ACTIVO</t>
  </si>
  <si>
    <t>SHZZZ009</t>
  </si>
  <si>
    <t>TA-25-982559</t>
  </si>
  <si>
    <t>BARRIO VRD VILLA DEL SOCORRO CAUCASIA</t>
  </si>
  <si>
    <t>FO-25-1390990</t>
  </si>
  <si>
    <t>16-08 SE REALIZA LLAMADA AL CLIENTE, SE HABLA CON LA SR JORGE LUIS BALLESTEROS MARTINEZ SE VALIDA DIRECCIÓN OK, CANAL OK, DISPONIBILIDAD TOTAL, LLAMAR EL DÍA LA INSTALACIÓN PARA CONFIRMAR VISITA, AVISO EXTERIOR ALTURA APROX 4 METROS; TOMACORRIENTE CERCANO: SI; TIENE CABINA DE SEGURIDAD: NO  - COMUNICACIÓN POR WPP 20-08 SE REALIZA INSTALACIÓN DE CORRESPONSAL, SE INSTALAN EQUIPOS CON PRUEBAS EXITOSAS, SE CAPACITA Y SE EVALÚA AL CLIENTE, SE INSTALA PUBLICIDAD COMPLETA, CB QUEDA OPERATIVO. USUARIO SOMOS BANCOLOMBIA ACTIVO</t>
  </si>
  <si>
    <t>SHZZZ010</t>
  </si>
  <si>
    <t>TA-25-982561</t>
  </si>
  <si>
    <t>BARRIO SUGAMUXI SOGAMOSO</t>
  </si>
  <si>
    <t>FO-25-1390993</t>
  </si>
  <si>
    <t>16-08 SE REALIZA LLAMADA AL CLIENTE, SE HABLA CON LA SR JUAN SEBASTIAN SALAMANCA RAMOS SE VALIDA DIRECCIÓN OK, CANAL OK, DISPONIBILIDAD TOTAL, LLAMAR EL DÍA LA INSTALACIÓN PARA CONFIRMAR VISITA, AVISO EXTERIOR ALTURA APROX 2.50  METROS; TOMACORRIENTE CERCANO: SI; TIENE CABINA DE SEGURIDAD: NO - COMUNICACIÓN POR WPP 20/08/2025 SE REALIZA INSTALACIÓN DE CORRESPONSAL, SE INSTALAN EQUIPOS CON PRUEBAS EXITOSAS, SE CAPACITA Y SE EVALÚA AL CLIENTE, SE INSTALA PUBLICIDAD COMPLETA, CB QUEDA OPERATIVO. USUARIO SOMOS BANCOLOMBIA ACTIVO</t>
  </si>
  <si>
    <t>SHZZZ011</t>
  </si>
  <si>
    <t>TA-25-982562</t>
  </si>
  <si>
    <t>BARRIO BAMBUSA ARMENIA</t>
  </si>
  <si>
    <t>FO-25-1390995</t>
  </si>
  <si>
    <t>19-08 SE REALIZA LLAMADA AL CLIENTE, SE HABLA CON EL SR FABIO DE JESUS TUSARMA  SE VALIDA DIRECCIÓN OK, CANAL OK, DISPONIBILIDAD TOTAL, LLAMAR EL DÍA LA INSTALACIÓN PARA CONFIRMAR VISITA, AVISO EXTERIOR NO INDICA ALTURA; TOMACORRIENTE CERCANO: SI; TIENE CABINA DE SEGURIDAD: SI; MODEM NO CUENTA CON PUERTOS DISPONIBLES 20-08 SE REALIZA INSTALACIÓN DE CORRESPONSAL, SE INSTALAN EQUIPOS CON PRUEBAS EXITOSAS, SE CAPACITA Y SE EVALÚA AL CLIENTE, SE INSTALA PUBLICIDAD COMPLETA, CB QUEDA OPERATIVO. USUARIO SOMOS BANCOLOMBIA ACTIVO</t>
  </si>
  <si>
    <t>SHZZZ012</t>
  </si>
  <si>
    <t>TA-25-982564</t>
  </si>
  <si>
    <t>BARRIO VILLA PILAR MANIZALES 1</t>
  </si>
  <si>
    <t>FO-25-1391003</t>
  </si>
  <si>
    <t>19-08 SE REALIZA LLAMADA AL CLIENTE, SE HABLA CON LA SRA CENEIDA ROJAS GONZALEZ SE VALIDA DIRECCIÓN OK, CANAL OK, DISPONIBILIDAD TOTAL, LLAMAR EL DÍA LA INSTALACIÓN PARA CONFIRMAR VISITA, AVISO EXTERIOR NO INDICA ALTURA; TOMACORRIENTE CERCANO: SI; TIENE CABINA DE SEGURIDAD: NO 20-08 SE REALIZA INSTALACIÓN DE CORRESPONSAL, SE INSTALAN EQUIPOS CON PRUEBAS EXITOSAS, SE CAPACITA Y SE EVALÚA AL CLIENTE, SE INSTALA PUBLICIDAD COMPLETA, CB QUEDA OPERATIVO. USUARIO SOMOS BANCOLOMBIA ACTIVO</t>
  </si>
  <si>
    <t>SHZZZ014</t>
  </si>
  <si>
    <t>TA-25-982569</t>
  </si>
  <si>
    <t>BARRIO CGT SANTA ISABEL MONTERIA</t>
  </si>
  <si>
    <t>FO-25-1391010</t>
  </si>
  <si>
    <t>16-08 SE REALIZA LLAMADA AL CLIENTE, SE HABLA CON LA SR FIDEL ANTONIO CARVAJAL VILLADIEGO  SE VALIDA DIRECCIÓN OK, CANAL OK, DISPONIBILIDAD TOTAL, LLAMAR EL DÍA LA INSTALACIÓN PARA CONFIRMAR VISITA, AVISO EXTERIOR ALTURA APROX 2 METROS; TOMACORRIENTE CERCANO: SI; TIENE CABINA DE SEGURIDAD: SI  21/08/2025 SE REALIZA INSTALACIÓN DE CORRESPONSAL, SE INSTALAN EQUIPOS CON PRUEBAS EXITOSAS, SE CAPACITA Y SE EVALÚA AL CLIENTE, SE INSTALA PUBLICIDAD COMPLETA, CB QUEDA OPERATIVO. USUARIO SOMOS BANCOLOMBIA ACTIVO</t>
  </si>
  <si>
    <t>SHZZZ015</t>
  </si>
  <si>
    <t>TA-25-982574</t>
  </si>
  <si>
    <t>CAJICA</t>
  </si>
  <si>
    <t>BARRIO EL PRADO CAJICA 1</t>
  </si>
  <si>
    <t>FO-25-1391017</t>
  </si>
  <si>
    <t>16-08 SE REALIZA LLAMADA AL CLIENTE, SE HABLA CON LA SRA MARBY YESENIA RODRIGUEZ MURCIA  SE VALIDA DIRECCIÓN OK, CANAL OK, DISPONIBILIDAD TOTAL, LLAMAR EL DÍA LA INSTALACIÓN PARA CONFIRMAR VISITA, AVISO EXTERIOR ALTURA APROX 2.5 METROS; TOMACORRIENTE CERCANO: SI; TIENE CABINA DE SEGURIDAD: SI  21/08/2025 SE REALIZA INSTALACIÓN DE CORRESPONSAL, SE INSTALAN EQUIPOS CON PRUEBAS EXITOSAS, SE CAPACITA Y SE EVALÚA AL CLIENTE, SE INSTALA PUBLICIDAD COMPLETA, CB QUEDA OPERATIVO. USUARIO SOMOS BANCOLOMBIA ACTIVO</t>
  </si>
  <si>
    <t>SHZZZ016</t>
  </si>
  <si>
    <t>VEGA MANRIQUE JONATAN MAURICIO</t>
  </si>
  <si>
    <t>TA-25-982575</t>
  </si>
  <si>
    <t>BARRIO CIUDADELA SUCRE SOACHA 2</t>
  </si>
  <si>
    <t>FO-25-1391021</t>
  </si>
  <si>
    <t>16-08 SE REALIZA LLAMADA AL CLIENTE, SE HABLA CON LA SRA YUDITH SIRLEY SANCHEZ MORENO SE VALIDA DIRECCIÓN OK, CANAL OK, DISPONIBILIDAD TOTAL, LLAMAR EL DÍA LA INSTALACIÓN PARA CONFIRMAR VISITA, AVISO EXTERIOR ALTURA APROX 2 METROS; TOMACORRIENTE CERCANO: SI; TIENE CABINA DE SEGURIDAD: NO 20-08 SE REALIZA INSTALACIÓN DE CORRESPONSAL, SE INSTALAN EQUIPOS CON PRUEBAS EXITOSAS, SE CAPACITA Y SE EVALÚA AL CLIENTE, SE INSTALA PUBLICIDAD COMPLETA, CB QUEDA OPERATIVO. USUARIO SOMOS BANCOLOMBIA ACTIVO</t>
  </si>
  <si>
    <t>SHZZZ017</t>
  </si>
  <si>
    <t>TA-25-982576</t>
  </si>
  <si>
    <t>BARRIO ROBLEDO VILLA FLORA MEDELLIN 5</t>
  </si>
  <si>
    <t>FO-25-1391024</t>
  </si>
  <si>
    <t>16-08 SE REALIZA LLAMADA AL CLIENTE, SE HABLA CON LA SRA YOMER NELLY OSSA GOMEZ  SE VALIDA DIRECCIÓN OK, CANAL OK, DISPONIBILIDAD TOTAL, LLAMAR EL DÍA LA INSTALACIÓN PARA CONFIRMAR VISITA, AVISO EXTERIOR ALTURA APROX 2 METROS; TOMACORRIENTE CERCANO: SI; TIENE CABINA DE SEGURIDAD: NO 20/08/2025 SE REALIZA INSTALACIÓN DE CORRESPONSAL, SE INSTALAN EQUIPOS CON PRUEBAS EXITOSAS, SE CAPACITA Y SE EVALÚA AL CLIENTE, SE INSTALA PUBLICIDAD COMPLETA, CB QUEDA OPERATIVO. USUARIO SOMOS BANCOLOMBIA ACTIVO</t>
  </si>
  <si>
    <t>SHZZZ018</t>
  </si>
  <si>
    <t>TA-25-982577</t>
  </si>
  <si>
    <t>BARRIO 20 DE ENERO NECHI</t>
  </si>
  <si>
    <t>FO-25-1391028</t>
  </si>
  <si>
    <t>16-08 SE REALIZA LLAMADA AL CLIENTE, SE HABLA CON LA SR DIANIS ESTER MONROY RIVERA  SE VALIDA DIRECCIÓN OK, CANAL OK, DISPONIBILIDAD TOTAL, LLAMAR EL DÍA LA INSTALACIÓN PARA CONFIRMAR VISITA, AVISO EXTERIOR ALTURA APROX 2.5 METROS; TOMACORRIENTE CERCANO: SI; TIENE CABINA DE SEGURIDAD: SI 21/08/2025 SE REALIZA INSTALACIÓN DE CORRESPONSAL, SE INSTALAN EQUIPOS CON PRUEBAS EXITOSAS, SE CAPACITA Y SE EVALÚA AL CLIENTE, SE INSTALA PUBLICIDAD COMPLETA, CB QUEDA OPERATIVO. USUARIO SOMOS BANCOLOMBIA ACTIVO</t>
  </si>
  <si>
    <t>SHZZZ019</t>
  </si>
  <si>
    <t>TA-25-982578</t>
  </si>
  <si>
    <t>BARRIO EL PRADO BUCARAMANGA 5</t>
  </si>
  <si>
    <t>FO-25-1391034</t>
  </si>
  <si>
    <t>16-08 SE REALIZA LLAMADA AL CLIENTE, SE HABLA CON LA SRA HEIDY KAMILA FLOREZ ARGUELLO SE VALIDA DIRECCIÓN OK, CANAL OK, DISPONIBILIDAD TOTAL, LLAMAR EL DÍA LA INSTALACIÓN PARA CONFIRMAR VISITA, AVISO EXTERIOR ALTURA APROX 1.80 METROS; TOMACORRIENTE CERCANO: SI; TIENE CABINA DE SEGURIDAD: NO 20/08/2025 SE REALIZA INSTALACIÓN DE CORRESPONSAL, SE INSTALAN EQUIPOS CON PRUEBAS EXITOSAS, SE CAPACITA Y SE EVALÚA AL CLIENTE, SE INSTALA PUBLICIDAD COMPLETA, CB QUEDA OPERATIVO. USUARIO SOMOS BANCOLOMBIA ACTIVO</t>
  </si>
  <si>
    <t>SHZZZ020</t>
  </si>
  <si>
    <t>TA-25-982580</t>
  </si>
  <si>
    <t>BARRIO ZAPATOCA ZAPATOCA</t>
  </si>
  <si>
    <t>FO-25-1391039</t>
  </si>
  <si>
    <t>16-08 SE REALIZA LLAMADA AL CLIENTE, SE HABLA CON LA SR NELSON HELI GÓMEZ GÓMEZ  SE VALIDA DIRECCIÓN OK, CANAL OK, DISPONIBILIDAD TOTAL, LLAMAR EL DÍA LA INSTALACIÓN PARA CONFIRMAR VISITA, AVISO EXTERIOR ALTURA APROX 2.5 METROS; TOMACORRIENTE CERCANO: SI; TIENE CABINA DE SEGURIDAD: NO - EL MODEM ESTA A 4 MT  20/08/2025 SE REALIZA INSTALACIÓN DE CORRESPONSAL, SE INSTALAN EQUIPOS CON PRUEBAS EXITOSAS, SE CAPACITA Y SE EVALÚA AL CLIENTE, SE INSTALA PUBLICIDAD COMPLETA, CB QUEDA OPERATIVO. USUARIO SOMOS BANCOLOMBIA ACTIVO</t>
  </si>
  <si>
    <t>SHZZZ021</t>
  </si>
  <si>
    <t>TA-25-982581</t>
  </si>
  <si>
    <t>BARRIO NAVIDAD LORICA</t>
  </si>
  <si>
    <t>FO-25-1391044</t>
  </si>
  <si>
    <t>16-08 SE REALIZA LLAMADA AL CLIENTE, SE HABLA CON LA SRA PAOLA HERRERA SUAREZ SE VALIDA DIRECCIÓN OK, CANAL OK, DISPONIBILIDAD TOTAL, LLAMAR EL DÍA LA INSTALACIÓN PARA CONFIRMAR VISITA, AVISO EXTERIOR ALTURA:NO INDICA ALTURA; TOMACORRIENTE CERCANO: SI; TIENE CABINA DE SEGURIDAD: NO 20-08 SE REALIZA INSTALACIÓN DE CORRESPONSAL, SE INSTALAN EQUIPOS CON PRUEBAS EXITOSAS, SE CAPACITA Y SE EVALÚA AL CLIENTE, SE INSTALA PUBLICIDAD COMPLETA, CB QUEDA OPERATIVO. USUARIO SOMOS BANCOLOMBIA ACTIVO</t>
  </si>
  <si>
    <t>SHZZZ022</t>
  </si>
  <si>
    <t>TA-25-982582</t>
  </si>
  <si>
    <t>BARRIO TRIGAL DEL NORTE CUCUTA 10</t>
  </si>
  <si>
    <t>FO-25-1391048</t>
  </si>
  <si>
    <t>16-08 SE REALIZA LLAMADA AL CLIENTE, SE HABLA CON LA SRA BRAYAM ORLANDO MURCIA ARDILA SE VALIDA DIRECCIÓN OK, CANAL OK, DISPONIBILIDAD TOTAL, LLAMAR EL DÍA LA INSTALACIÓN PARA CONFIRMAR VISITA, AVISO EXTERIOR ALTURA APROX 2 METROS; TOMACORRIENTE CERCANO: SI; TIENE CABINA DE SEGURIDAD: SI 20/08/2025 SE REALIZA INSTALACIÓN DE CORRESPONSAL, SE INSTALAN EQUIPOS CON PRUEBAS EXITOSAS, SE CAPACITA Y SE EVALÚA AL CLIENTE, SE INSTALA PUBLICIDAD COMPLETA, CB QUEDA OPERATIVO. USUARIO SOMOS BANCOLOMBIA ACTIVO</t>
  </si>
  <si>
    <t>SHZZZ023</t>
  </si>
  <si>
    <t>TA-25-982585</t>
  </si>
  <si>
    <t>JAMUNDI</t>
  </si>
  <si>
    <t>BARRIO BELLO HORIZONTE JAMUNDI</t>
  </si>
  <si>
    <t>FO-25-1391057</t>
  </si>
  <si>
    <t>19-08 SE REALIZA LLAMADA AL CLIENTE, SE HABLA CON EL SR DIEGO ANDRES ARIAS GOMEZ SE VALIDA DIRECCIÓN OK, CANAL OK, DISPONIBILIDAD TOTAL, LLAMAR EL DÍA LA INSTALACIÓN PARA CONFIRMAR VISITA, AVISO EXTERIOR NO INDICA ALTURA; TOMACORRIENTE CERCANO: SI; TIENE CABINA DE SEGURIDAD: SI 20-08 SE REALIZA INSTALACIÓN DE CORRESPONSAL, SE INSTALAN EQUIPOS CON PRUEBAS EXITOSAS, SE CAPACITA Y SE EVALÚA AL CLIENTE, SE INSTALA PUBLICIDAD COMPLETA, CB QUEDA OPERATIVO. USUARIO SOMOS BANCOLOMBIA ACTIV</t>
  </si>
  <si>
    <t>SHZZZ024</t>
  </si>
  <si>
    <t>TA-25-982587</t>
  </si>
  <si>
    <t>BARRIO PANDIGUANDO POPAYAN 2</t>
  </si>
  <si>
    <t>FO-25-1391061</t>
  </si>
  <si>
    <t>19-08 SE REALIZA LLAMADA AL CLIENTE, SE HABLA CON EL SR LUIS ESTEBAN MIRANDA GRACIANO SE VALIDA DIRECCIÓN OK, CANAL OK, DISPONIBILIDAD TOTAL, LLAMAR EL DÍA LA INSTALACIÓN PARA CONFIRMAR VISITA, AVISO EXTERIOR NO INDICA ALTURA; TOMACORRIENTE CERCANO: SI; TIENE CABINA DE SEGURIDAD: SI  20/08/2025 SE REALIZA INSTALACIÓN DE CORRESPONSAL, SE INSTALAN EQUIPOS CON PRUEBAS EXITOSAS, SE CAPACITA Y SE EVALÚA AL CLIENTE, SE INSTALA PUBLICIDAD COMPLETA, CB QUEDA OPERATIVO. USUARIO SOMOS BANCOLOMBIA ACTIVO</t>
  </si>
  <si>
    <t>SHZZZ025</t>
  </si>
  <si>
    <t>TA-25-982588</t>
  </si>
  <si>
    <t>BARRIO LOURDES CALI</t>
  </si>
  <si>
    <t>FO-25-1391066</t>
  </si>
  <si>
    <t>19-08 SE REALIZA LLAMADA AL CLIENTE, SE HABLA CON LA SR SAUL ZULUAGA LOPEZ SE VALIDA DIRECCIÓN OK, CANAL OK, DISPONIBILIDAD TOTAL, LLAMAR EL DÍA LA INSTALACIÓN PARA CONFIRMAR VISITA, AVISO EXTERIOR ALTURA APROX 2 METROS; TOMACORRIENTE CERCANO: SI; TIENE CABINA DE SEGURIDAD: NO 20-08 SE REALIZA INSTALACIÓN DE CORRESPONSAL, SE INSTALAN EQUIPOS CON PRUEBAS EXITOSAS, SE CAPACITA Y SE EVALÚA AL CLIENTE, SE INSTALA PUBLICIDAD COMPLETA, CB QUEDA OPERATIVO. USUARIO SOMOS BANCOLOMBIA ACTIVO</t>
  </si>
  <si>
    <t>SHZZZ026</t>
  </si>
  <si>
    <t>TA-25-982589</t>
  </si>
  <si>
    <t>CALARCA</t>
  </si>
  <si>
    <t>BARRIO LAS PALOMAS CALARCA 1</t>
  </si>
  <si>
    <t>FO-25-1391068</t>
  </si>
  <si>
    <t>19-08 SE REALIZA LLAMADA AL CLIENTE, SE HABLA CON EL SR JORGE JONAN LOPEZ GIL SE VALIDA DIRECCIÓN OK, CANAL OK, DISPONIBILIDAD TOTAL, LLAMAR EL DÍA LA INSTALACIÓN PARA CONFIRMAR VISITA, AVISO EXTERIOR NO INDICA ALTURA; TOMACORRIENTE CERCANO: SI; TIENE CABINA DE SEGURIDAD: SI 21/08/2025 SE REALIZA INSTALACIÓN DE CORRESPONSAL, SE INSTALAN EQUIPOS CON PRUEBAS EXITOSAS, SE CAPACITA Y SE EVALÚA AL CLIENTE, SE INSTALA PUBLICIDAD COMPLETA, CB QUEDA OPERATIVO. USUARIO SOMOS BANCOLOMBIA ACTIVO</t>
  </si>
  <si>
    <t>SHZZZ027</t>
  </si>
  <si>
    <t>TA-25-982590</t>
  </si>
  <si>
    <t>SIBATE</t>
  </si>
  <si>
    <t>BARRIO PROGRESO SIBATE 1</t>
  </si>
  <si>
    <t>FO-25-1391073</t>
  </si>
  <si>
    <t>16-08 SE REALIZA LLAMADA AL CLIENTE, SE HABLA CON LA SRA SANDRA MILENA GARCIA ALVAREZ  SE VALIDA DIRECCIÓN OK, CANAL OK, DISPONIBILIDAD TOTAL, LLAMAR EL DÍA LA INSTALACIÓN PARA CONFIRMAR VISITA, AVISO EXTERIOR ALTURA: NO INDICA ALTURA ; TOMACORRIENTE CERCANO: SI; TIENE CABINA DE SEGURIDAD: NO 21/08/2025 SE REALIZA INSTALACIÓN DE CORRESPONSAL, SE INSTALAN EQUIPOS CON PRUEBAS EXITOSAS, SE CAPACITA Y SE EVALÚA AL CLIENTE, SE INSTALA PUBLICIDAD COMPLETA, CB QUEDA OPERATIVO. USUARIO SOMOS BANCOLOMBIA ACTIVO</t>
  </si>
  <si>
    <t>SHZZZ028</t>
  </si>
  <si>
    <t>TA-25-982591</t>
  </si>
  <si>
    <t>PUERTO BERRIO</t>
  </si>
  <si>
    <t>BARRIO CENTRO PUERTO BERRIO 9</t>
  </si>
  <si>
    <t>FO-25-1391078</t>
  </si>
  <si>
    <t>16-08 SE REALIZA LLAMADA AL CLIENTE, SE HABLA CON LA SR WILLIAM DE JESUS GARCIA AGUDELO SE VALIDA DIRECCIÓN OK, CANAL OK, DISPONIBILIDAD TOTAL, LLAMAR EL DÍA LA INSTALACIÓN PARA CONFIRMAR VISITA, AVISO EXTERIOR ALTURA APROX 2 METROS; TOMACORRIENTE CERCANO: SI; TIENE CABINA DE SEGURIDAD: NO 21-08 SE REALIZA INSTALACIÓN DE CORRESPONSAL, SE INSTALAN EQUIPOS CON PRUEBAS EXITOSAS, SE CAPACITA Y SE EVALÚA AL CLIENTE, SE INSTALA PUBLICIDAD COMPLETA, CB QUEDA OPERATIVO. USUARIO SOMOS BANCOLOMBIA ACTIVO</t>
  </si>
  <si>
    <t>SHZZZ029</t>
  </si>
  <si>
    <t>TA-25-982592</t>
  </si>
  <si>
    <t>MOSQUERA</t>
  </si>
  <si>
    <t>BARRIO CENTRO MOSQUERA MOSQUERA</t>
  </si>
  <si>
    <t>FO-25-1391081</t>
  </si>
  <si>
    <t>16-08 SE REALIZA LLAMADA AL CLIENTE, SE HABLA CON LA SRA YEIMY KATHERINE VARGAS BAUTISTA  SE VALIDA DIRECCIÓN OK, CANAL OK, DISPONIBILIDAD TOTAL, LLAMAR EL DÍA LA INSTALACIÓN PARA CONFIRMAR VISITA, AVISO EXTERIOR ALTURA: NO INDICA ALTURA; TOMACORRIENTE CERCANO: SI; TIENE CABINA DE SEGURIDAD: NO - COMUNICACIÓN POR WPP 20-08 SE REALIZA INSTALACIÓN DE CORRESPONSAL, SE INSTALAN EQUIPOS CON PRUEBAS EXITOSAS, SE CAPACITA Y SE EVALÚA AL CLIENTE, SE INSTALA PUBLICIDAD COMPLETA, CB QUEDA OPERATIVO. USUARIO SOMOS BANCOLOMBIA ACTIVO</t>
  </si>
  <si>
    <t>SHZZZ030</t>
  </si>
  <si>
    <t>TA-25-982593</t>
  </si>
  <si>
    <t>BARRIO CENTRO SAN JACINTO 3</t>
  </si>
  <si>
    <t>FO-25-1391088</t>
  </si>
  <si>
    <t>16-08 SE REALIZA LLAMADA AL CLIENTE, SE HABLA CON LA SRA DAYANA SALAZAR JIMENEZ SE VALIDA DIRECCIÓN OK, CANAL OK, DISPONIBILIDAD TOTAL, LLAMAR EL DÍA LA INSTALACIÓN PARA CONFIRMAR VISITA, AVISO EXTERIOR ALTURA APROX 2 METROS; TOMACORRIENTE CERCANO: SI; TIENE CABINA DE SEGURIDAD: NO 20/08/2025 SE REALIZA INSTALACIÓN DE CORRESPONSAL, SE INSTALAN EQUIPOS CON PRUEBAS EXITOSAS, SE CAPACITA Y SE EVALÚA AL CLIENTE, SE INSTALA PUBLICIDAD COMPLETA, CB QUEDA OPERATIVO. USUARIO SOMOS BANCOLOMBIA ACTIVO</t>
  </si>
  <si>
    <t>SHZZZ031</t>
  </si>
  <si>
    <t>TA-25-982594</t>
  </si>
  <si>
    <t>LLORO</t>
  </si>
  <si>
    <t>BARRIO NUEVO LLORO LLORO</t>
  </si>
  <si>
    <t>FO-25-1391091</t>
  </si>
  <si>
    <t>16-08 SE REALIZA LLAMADA AL CLIENTE, SE HABLA CON LA SRA YENSY LONDOÑO L SE VALIDA DIRECCIÓN OK, CANAL OK, DISPONIBILIDAD TOTAL, LLAMAR EL DÍA LA INSTALACIÓN PARA CONFIRMAR VISITA, AVISO EXTERIOR ALTURA APROX 2 METROS; TOMACORRIENTE CERCANO: SI; TIENE CABINA DE SEGURIDAD: NO 27/08/2025 SE REALIZA INSTALACIÓN DE CORRESPONSAL, SE INSTALAN EQUIPOS CON PRUEBAS EXITOSAS, SE CAPACITA Y SE EVALÚA AL CLIENTE, SE INSTALA PUBLICIDAD COMPLETA, CB QUEDA OPERATIVO. USUARIO SOMOS BANCOLOMBIA ACTIVO</t>
  </si>
  <si>
    <t>SHZZZ032</t>
  </si>
  <si>
    <t>TA-25-982595</t>
  </si>
  <si>
    <t xml:space="preserve">BARRIO EL CARRETERO 3 </t>
  </si>
  <si>
    <t>FO-25-1391094</t>
  </si>
  <si>
    <t>16-08 SE REALIZA LLAMADA AL CLIENTE, SE HABLA CON LA SRA MAGALY SUAREZ SANCHEZSE VALIDA DIRECCIÓN OK, CANAL OK, DISPONIBILIDAD TOTAL, LLAMAR EL DÍA LA INSTALACIÓN PARA CONFIRMAR VISITA 21/08/2025 SE REALIZA INSTALACIÓN DE DAT ADICIONAL, PRUEBAS EXITOSAS, CB QUEDA OPERATIVO</t>
  </si>
  <si>
    <t>SHZZZ034</t>
  </si>
  <si>
    <t>TA-25-982596</t>
  </si>
  <si>
    <t>IPIALES</t>
  </si>
  <si>
    <t>BARRIO OBRERO IPIALES 1</t>
  </si>
  <si>
    <t>FO-25-1400641</t>
  </si>
  <si>
    <t>19-08 SE REALIZA LLAMADA AL CLIENTE, SE HABLA CON EL SR NELSON ARTURO ROSERO CUASQUER  SE VALIDA DIRECCIÓN OK, CANAL OK, DISPONIBILIDAD TOTAL, LLAMAR EL DÍA LA INSTALACIÓN PARA CONFIRMAR VISITA, AVISO EXTERIOR: 2 METROS APROX; TOMACORRIENTE CERCANO: SI; TIENE CABINA DE SEGURIDAD: SI 20-08 SE VISITA CB. CLIENTE INFORMA QUE HAY UN DAÑO CON EL INTERNET Y N EL SECTOR, SE COMUNICAN CON LA EMPRESA DE INTERNET E INFORMAN QUE EL ARREGLO SE DEMORA. SE PROCEDE A ATENDER OTRAS ACTIVIDADES EN IPIALES PARA DAR TIEMPO A QUÉ SOLUCIONEN EL PROBLEMA. SE VUELVE A REALIZAR COMUNICACIÓN CON EL CLIENTE E INFORMA QUE NO LE ALCANZARON A DAR SOLUCIÓN. SE ESCALA E INDICAN CERRAR ACTIVIDAD 21/08/2025 SE REALIZA INSTALACIÓN DE DAT ADICIONAL, PRUEBAS EXITOSAS, CB QUEDA OPERATIVO. SE DEJA BASE EN CUSTODIA DE CLIENTE, NO SE INSTALA POR SOLICITUD DE CLIENTE</t>
  </si>
  <si>
    <t>SHZZZ035</t>
  </si>
  <si>
    <t>TA-25-982597</t>
  </si>
  <si>
    <t>BARRIO EL CARMEN OCAÑA</t>
  </si>
  <si>
    <t>FO-25-1391103</t>
  </si>
  <si>
    <t>16-08 SE REALIZA LLAMADA AL CLIENTE, SE HABLA CON LA SRA MAIRA ALEJANDRA QUINTERO BONETH  SE VALIDA DIRECCIÓN OK, CANAL OK, DISPONIBILIDAD TOTAL, LLAMAR EL DÍA LA INSTALACIÓN PARA CONFIRMAR VISITA 21/08/202521/08/2025 SE REALIZA INSTALACIÓN DE DAT ADICIONAL, PRUEBAS EXITOSAS, CB QUEDA OPERATIVO</t>
  </si>
  <si>
    <t>SHZZZ036</t>
  </si>
  <si>
    <t>TA-25-982598</t>
  </si>
  <si>
    <t>BARRIO LEON XIII SOACHA 8</t>
  </si>
  <si>
    <t>FO-25-1391107</t>
  </si>
  <si>
    <t>16-08 SE REALIZA LLAMADA AL CLIENTE, SE HABLA CON LA SR CESAR CAMILO SANCHEZ ERAZO SE VALIDA DIRECCIÓN OK, CANAL OK, DISPONIBILIDAD TOTAL, LLAMAR EL DÍA LA INSTALACIÓN PARA CONFIRMAR VISITA 21/08/2025 21/08/2025 SE REALIZA INSTALACIÓN DE DAT ADICIONAL, PRUEBAS EXITOSAS, CB QUEDA OPERATIVO</t>
  </si>
  <si>
    <t>SHZZZ037</t>
  </si>
  <si>
    <t>TA-25-982599</t>
  </si>
  <si>
    <t>ZONA BANANERA</t>
  </si>
  <si>
    <t>BARRIO CENTRO ZONA BANANERA  12</t>
  </si>
  <si>
    <t>FO-25-1391111</t>
  </si>
  <si>
    <t>16-08 SE REALIZA LLAMADA AL CLIENTE, SE HABLA CON LA SRA LEIDY ELIZABETH LEON COMBITA  SE VALIDA DIRECCIÓN OK, CANAL OK, DISPONIBILIDAD TOTAL, LLAMAR EL DÍA LA INSTALACIÓN PARA CONFIRMAR VISITA 20/08/2025 SE REALIZA INSTALACION DE DAT ADICIONAL PRUEBAS EXITOSAS, CB QUEDA OPERATIVO</t>
  </si>
  <si>
    <t>SHZZZ038</t>
  </si>
  <si>
    <t>TA-25-992996</t>
  </si>
  <si>
    <t>DISTRICOL VARIEDADES GUACAMAYA</t>
  </si>
  <si>
    <t>FO-25-1404415</t>
  </si>
  <si>
    <t>21-08 PROGRAMACIÓN REALIZADA POR LA ALIANZA 25-08 SE REALIZA INSTALACIÓN DE CORRESPONSAL, SE INSTALAN EQUIPOS CON PRUEBAS EXITOSAS, SE CAPACITA Y SE EVALÚA AL CLIENTE, SE INSTALA PUBLICIDAD COMPLETA, CB QUEDA OPERATIVO. USUARIO SOMOS BANCOLOMBIA ACTIVO</t>
  </si>
  <si>
    <t>SIZZZ933</t>
  </si>
  <si>
    <t>TA-25-992999</t>
  </si>
  <si>
    <t>DISTRICOL PAPELERIA DETALLES A</t>
  </si>
  <si>
    <t>FO-25-1404425</t>
  </si>
  <si>
    <t>SIZZZ935</t>
  </si>
  <si>
    <t>TA-25-993008</t>
  </si>
  <si>
    <t>DISTRICOL CITYPHONE CLUB</t>
  </si>
  <si>
    <t>FO-25-1404427</t>
  </si>
  <si>
    <t>21-08 PROGRAMACIÓN REALIZADA POR LA ALIANZA 22/08/2025 SE REALIZA INSTALACIÓN DE CORRESPONSAL, SE INSTALAN EQUIPOS CON PRUEBAS EXITOSAS, SE CAPACITA Y SE EVALÚA AL CLIENTE, SE INSTALA PUBLICIDAD COMPLETA, CB QUEDA OPERATIVO. USUARIO SOMOS BANCOLOMBIA ACTIVO</t>
  </si>
  <si>
    <t>SIZZZ936</t>
  </si>
  <si>
    <t>TA-25-993009</t>
  </si>
  <si>
    <t>DISTRICOL SAANTINA S.A.S</t>
  </si>
  <si>
    <t>FO-25-1404429</t>
  </si>
  <si>
    <t>SIZZZ937</t>
  </si>
  <si>
    <t>TA-25-993010</t>
  </si>
  <si>
    <t>DISTRICOL CONECTADOS 123</t>
  </si>
  <si>
    <t>FO-25-1404432</t>
  </si>
  <si>
    <t>SIZZZ938</t>
  </si>
  <si>
    <t>TA-25-993019</t>
  </si>
  <si>
    <t>BARBOSA</t>
  </si>
  <si>
    <t>DISTRICOL MOTO EXPRESS</t>
  </si>
  <si>
    <t>FO-25-1404437</t>
  </si>
  <si>
    <t>SIZZZ939</t>
  </si>
  <si>
    <t>TA-25-993020</t>
  </si>
  <si>
    <t>DISTRICOL MENSAJERÍA ZUUUM</t>
  </si>
  <si>
    <t>FO-25-1404440</t>
  </si>
  <si>
    <t>21-08 PROGRAMACIÓN REALIZADA POR LA ALIANZA 22/08/2025 SE REALIZA INSTALACIÓN DE DAT ADICIONAL, PRUEBAS EXITOSAS, CB QUEDA OEPRATIVO</t>
  </si>
  <si>
    <t>SIZZZ940</t>
  </si>
  <si>
    <t>TA-25-992097</t>
  </si>
  <si>
    <t>BARRIO ARROYO ABAJO MARÍA LA BAJA</t>
  </si>
  <si>
    <t>FO-25-1402155</t>
  </si>
  <si>
    <t>21-08-2025 SE REALIZA LLAMADA AL CLIENTE, SE HABLA CON LA SRA IDALY HERNANDEZ VASQUEZ SE VALIDA DIRECCIÓN OK, CANAL OK, DISPONIBILIDAD TOTAL, LLAMAR EL DÍA LA INSTALACIÓN PARA CONFIRMAR VISITA, AVISO EXTERIOR ALTURA APROX 2 METROS; TOMACORRIENTE CERCANO: SI; TIENE CABINA DE SEGURIDAD: SI // CONTACTO REALIZADO POR LA APP 22/08/2025 SE REALIZA INSTALACIÓN DE CORRESPONSAL, SE INSTALAN EQUIPOS CON PRUEBAS EXITOSAS, SE CAPACITA Y SE EVALÚA AL CLIENTE, SE INSTALA PUBLICIDAD COMPLETA, CB QUEDA OPERATIVO. USUARIO SOMOS BANCOLOMBIA ACTIVO</t>
  </si>
  <si>
    <t>SIZZZ880</t>
  </si>
  <si>
    <t>TA-25-992098</t>
  </si>
  <si>
    <t>FRANCISCO PIZARRO</t>
  </si>
  <si>
    <t>BARRIO AV LOS ESTUDIANTES FRANCISCO PIZARRO</t>
  </si>
  <si>
    <t>FO-25-1402160</t>
  </si>
  <si>
    <t>21-08-2025 SE REALIZA LLAMADA AL CLIENTE, SE HABLA CON EL SR JESUS FABRICIO YEPEZ SEVILLANO SE VALIDA DIRECCIÓN OK, CANAL OK, DISPONIBILIDAD TOTAL, LLAMAR EL DÍA LA INSTALACIÓN PARA CONFIRMAR VISITA, AVISO EXTERIOR ALTURA APROX 2,20 METROS; TOMACORRIENTE CERCANO: SI; TIENE CABINA DE SEGURIDAD: SI // CONTACTO REALIZADO POR LA APP 26/08/2025 SE REALIZA INSTALACIÓN DE CORRESPONSAL, SE INSTALAN EQUIPOS CON PRUEBAS EXITOSAS, SE CAPACITA Y SE EVALÚA AL CLIENTE, SE INSTALA PUBLICIDAD COMPLETA, CB QUEDA OPERATIVO. USUARIO SOMOS BANCOLOMBIA ACTIVO. EL COMERCIO NO CUENTA CON AVISO COMERCIAL DEBIDO A QUE ESTABAN ADECUANDO EL LUGAR PARA LA INSTALACIÓN Y DEBIDO A QUE ESTA FUE ADELANTADA NO ALCANZARON A TENER EL AVISO PUESTO, LA NOVEDAD FUE ESCALADA Y APROBADA</t>
  </si>
  <si>
    <t>SIZZZ881</t>
  </si>
  <si>
    <t>TA-25-992099</t>
  </si>
  <si>
    <t>BELMIRA</t>
  </si>
  <si>
    <t>BARRIO BELMIRA BELMIRA</t>
  </si>
  <si>
    <t>FO-25-1402165</t>
  </si>
  <si>
    <t>21-08-2025 SE REALIZA LLAMADA AL CLIENTE, SE HABLA CON LA SRA LINA ALEJANDRA LONDOÑO ZAPATA SE VALIDA DIRECCIÓN OK, CANAL OK, DISPONIBILIDAD TOTAL, LLAMAR EL DÍA LA INSTALACIÓN PARA CONFIRMAR VISITA, AVISO EXTERIOR ALTURA APROX 1,50 METROS; TOMACORRIENTE CERCANO: SI; TIENE CABINA DE SEGURIDAD: SI // CONTACTO REALIZADO POR LA APP 25-08 SE REALIZA INSTALACIÓN DE CORRESPONSAL, SE INSTALAN EQUIPOS CON PRUEBAS EXITOSAS, SE CAPACITA Y SE EVALÚA AL CLIENTE, SE INSTALA PUBLICIDAD COMPLETA, CB QUEDA OPERATIVO. USUARIO SOMOS BANCOLOMBIA ACTIVO</t>
  </si>
  <si>
    <t>SIZZZ882</t>
  </si>
  <si>
    <t>TA-25-992101</t>
  </si>
  <si>
    <t>BARRIO BICENTENARIO CARTAGENA DE INDIAS 5</t>
  </si>
  <si>
    <t>FO-25-1402167</t>
  </si>
  <si>
    <t>21-08-2025 SE REALIZA LLAMADA AL CLIENTE, SE HABLA CON EL SR IVAN MARTIN FAJARDO NAVARRO SE VALIDA DIRECCIÓN OK, CANAL OK, DISPONIBILIDAD TOTAL, LLAMAR EL DÍA LA INSTALACIÓN PARA CONFIRMAR VISITA, AVISO EXTERIOR ALTURA APROX 2 METROS; TOMACORRIENTE CERCANO: SI; TIENE CABINA DE SEGURIDAD: SI // CONTACTO REALIZADO POR LA APP 25-08 SE REALIZA INSTALACIÓN DE CORRESPONSAL, SE INSTALAN EQUIPOS CON PRUEBAS EXITOSAS, SE CAPACITA Y SE EVALÚA AL CLIENTE, SE INSTALA PUBLICIDAD COMPLETA, CB QUEDA OPERATIVO. USUARIO SOMOS BANCOLOMBIA ACTIVO. SE INSTALAN 10 MT DE CABLE UTP</t>
  </si>
  <si>
    <t>SIZZZ883</t>
  </si>
  <si>
    <t>TA-25-992105</t>
  </si>
  <si>
    <t>EL SANTUARIO</t>
  </si>
  <si>
    <t>BARRIO BUENOS AIRES EL SANTUARIO</t>
  </si>
  <si>
    <t>FO-25-1402175</t>
  </si>
  <si>
    <t>21-08-2025 SE REALIZA LLAMADA AL CLIENTE, SE HABLA CON EL SR FABIO NELSON GIRALDO OROZCO SE VALIDA DIRECCIÓN OK, CANAL OK, DISPONIBILIDAD TOTAL, LLAMAR EL DÍA LA INSTALACIÓN PARA CONFIRMAR VISITA, AVISO EXTERIOR ALTURA APROX 2 METROS; TOMACORRIENTE CERCANO: SI; TIENE CABINA DE SEGURIDAD: NO // CONTACTO REALIZADO POR LA APP 25/08/2025 SE REALIZA INSTALACIÓN DE CORRESPONSAL, SE INSTALAN EQUIPOS CON PRUEBAS EXITOSAS, SE CAPACITA Y SE EVALÚA AL CLIENTE, SE INSTALA PUBLICIDAD COMPLETA, CB QUEDA OPERATIVO. USUARIO SOMOS BANCOLOMBIA ACTIVO</t>
  </si>
  <si>
    <t>SIZZZ884</t>
  </si>
  <si>
    <t>ZAPATA LOPEZ EDWARD ASDRUBAL</t>
  </si>
  <si>
    <t>TA-25-992108</t>
  </si>
  <si>
    <t>BARRIO CARIBE MANIZALES 1</t>
  </si>
  <si>
    <t>FO-25-1402185</t>
  </si>
  <si>
    <t>21-08-2025 SE REALIZA LLAMADA AL CLIENTE, SE HABLA CON LA SRA LUISA FERNANDA MARTINEZ RUA SE VALIDA DIRECCIÓN OK, CANAL OK, DISPONIBILIDAD TOTAL, LLAMAR EL DÍA LA INSTALACIÓN PARA CONFIRMAR VISITA, AVISO EXTERIOR ALTURA APROX 3 METROS; TOMACORRIENTE CERCANO: SI; TIENE CABINA DE SEGURIDAD: NO // CONTACTO REALIZADO POR LA APP 22/08/2025 SE REALIZA INSTALACIÓN DE CORRESPONSAL, SE INSTALAN EQUIPOS CON PRUEBAS EXITOSAS, SE CAPACITA Y SE EVALÚA AL CLIENTE, SE INSTALA PUBLICIDAD COMPLETA, CB QUEDA OPERATIVO. USUARIO SOMOS BANCOLOMBIA ACTIVO</t>
  </si>
  <si>
    <t>SIZZZ885</t>
  </si>
  <si>
    <t>TA-25-992109</t>
  </si>
  <si>
    <t>ARBELAEZ</t>
  </si>
  <si>
    <t>BARRIO CENTRO ARBELAEZ 1</t>
  </si>
  <si>
    <t>FO-25-1402191</t>
  </si>
  <si>
    <t>21-08-2025 SE REALIZA LLAMADA AL CLIENTE, SE HABLA CON EL SR CESAR AGUSTO NOVOA AGUDELO SE VALIDA DIRECCIÓN OK, CANAL OK, DISPONIBILIDAD TOTAL, LLAMAR EL DÍA LA INSTALACIÓN PARA CONFIRMAR VISITA, AVISO EXTERIOR ALTURA APROX 2 METROS; TOMACORRIENTE CERCANO: SI; TIENE CABINA DE SEGURIDAD: SI (CLIENTE SOLICITA PINPAD) // CONTACTO REALIZADO POR LA APP 25/08/2025 SE REALIZA INSTALACIÓN DE CORRESPONSAL, SE INSTALAN EQUIPOS CON PRUEBAS EXITOSAS, SE CAPACITA Y SE EVALÚA AL CLIENTE, SE INSTALA PUBLICIDAD COMPLETA, CB QUEDA OPERATIVO. USUARIO SOMOS BANCOLOMBIA ACTIVO</t>
  </si>
  <si>
    <t>SIZZZ886</t>
  </si>
  <si>
    <t>TA-25-992111</t>
  </si>
  <si>
    <t>CHINCHINA</t>
  </si>
  <si>
    <t>BARRIO CENTRO CHINCHINA 13</t>
  </si>
  <si>
    <t>FO-25-1402195</t>
  </si>
  <si>
    <t>21-08-2025 SE REALIZA LLAMADA AL CLIENTE, SE HABLA CON EL SR ANTONIO JOSE TORO TORO SE VALIDA DIRECCIÓN OK, CANAL OK, DISPONIBILIDAD TOTAL, LLAMAR EL DÍA LA INSTALACIÓN PARA CONFIRMAR VISITA, AVISO EXTERIOR ALTURA APROX 2 METROS; TOMACORRIENTE CERCANO: SI; TIENE CABINA DE SEGURIDAD: SI (CLIENTE SOLICITA PINPAD) // CONTACTO REALIZADO POR LA APP 22/08/2025 SE REALIZA INSTALACIÓN DE CORRESPONSAL, SE INSTALAN EQUIPOS CON PRUEBAS EXITOSAS, SE CAPACITA Y SE EVALÚA AL CLIENTE, SE INSTALA PUBLICIDAD COMPLETA MENOS AVISO POR CAMBIO DE RAZON SOCIAL, CB QUEDA OPERATIVO. USUARIO SOMOS BANCOLOMBIA ACTIVO</t>
  </si>
  <si>
    <t>SIZZZ887</t>
  </si>
  <si>
    <t>TA-25-992113</t>
  </si>
  <si>
    <t>BARRIO CENTRO CUBARRAL  8</t>
  </si>
  <si>
    <t>FO-25-1402202</t>
  </si>
  <si>
    <t>21-08-2025 SE REALIZA LLAMADA AL CLIENTE, SE HABLA CON LA SRA MAIRA BERNARDA RODRIGUEZ CARDONA SE VALIDA DIRECCIÓN OK, CANAL OK, DISPONIBILIDAD TOTAL, LLAMAR EL DÍA LA INSTALACIÓN PARA CONFIRMAR VISITA, AVISO EXTERIOR ALTURA APROX 2 METROS; TOMACORRIENTE CERCANO: SI; TIENE CABINA DE SEGURIDAD: SI // CONTACTO REALIZADO POR LA APP 25/08/2025 SE REALIZA INSTALACIÓN DE CORRESPONSAL, SE INSTALAN EQUIPOS CON PRUEBAS EXITOSAS, SE CAPACITA Y SE EVALÚA AL CLIENTE, SE INSTALA PUBLICIDAD COMPLETA, CB QUEDA OPERATIVO. USUARIO SOMOS BANCOLOMBIA ACTIVO</t>
  </si>
  <si>
    <t>SIZZZ888</t>
  </si>
  <si>
    <t>TA-25-992114</t>
  </si>
  <si>
    <t>BARRIO CENTRO MANIZALES 27</t>
  </si>
  <si>
    <t>FO-25-1402209</t>
  </si>
  <si>
    <t>21-08-2025 SE REALIZA LLAMADA AL CLIENTE, SE HABLA CON LA SRA LEYDI VIVIANA PULGARIN SE VALIDA DIRECCIÓN OK, CANAL OK, DISPONIBILIDAD TOTAL, LLAMAR EL DÍA LA INSTALACIÓN PARA CONFIRMAR VISITA, AVISO EXTERIOR ALTURA APROX 3 METROS; TOMACORRIENTE CERCANO: SI; TIENE CABINA DE SEGURIDAD: SI // CONTACTO REALIZADO POR LA APP 25/08/2025 SE REALIZA INSTALACIÓN DE CORRESPONSAL, SE INSTALAN EQUIPOS CON PRUEBAS EXITOSAS, SE CAPACITA Y SE EVALÚA AL CLIENTE, SE INSTALA PUBLICIDAD COMPLETA, CB QUEDA OPERATIVO. USUARIO SOMOS BANCOLOMBIA ACTIVO</t>
  </si>
  <si>
    <t>SIZZZ889</t>
  </si>
  <si>
    <t>TA-25-992115</t>
  </si>
  <si>
    <t>PUERTO TEJADA</t>
  </si>
  <si>
    <t>BARRIO CENTRO PUERTO TEJADA 12</t>
  </si>
  <si>
    <t>FO-25-1402214</t>
  </si>
  <si>
    <t>21-08-2025 SE REALIZA LLAMADA AL CLIENTE, SE HABLA CON LA SRA OLGA MERCEDES REYES RIASCOS SE VALIDA DIRECCIÓN OK, CANAL OK, DISPONIBILIDAD TOTAL, LLAMAR EL DÍA LA INSTALACIÓN PARA CONFIRMAR VISITA, AVISO EXTERIOR ALTURA APROX 2,50 METROS; TOMACORRIENTE CERCANO: SI; TIENE CABINA DE SEGURIDAD: SI // CONTACTO REALIZADO POR LA APP 22/08/2025 SE REALIZA INSTALACIÓN DE CORRESPONSAL, SE INSTALAN EQUIPOS CON PRUEBAS EXITOSAS, SE CAPACITA Y SE EVALÚA AL CLIENTE, SE INSTALA PUBLICIDAD COMPLETA, CB QUEDA OPERATIVO. USUARIO SOMOS BANCOLOMBIA ACTIVO</t>
  </si>
  <si>
    <t>SIZZZ890</t>
  </si>
  <si>
    <t>TA-25-992116</t>
  </si>
  <si>
    <t>BARRIO CENTRO ZIPQUIRA</t>
  </si>
  <si>
    <t>FO-25-1402219</t>
  </si>
  <si>
    <t>21-08-2025 SE REALIZA LLAMADA AL CLIENTE, SE HABLA CON LA SRA NANCY MERCEDES GUERRERO ALVAREZ SE VALIDA DIRECCIÓN OK, CANAL OK, DISPONIBILIDAD TOTAL, LLAMAR EL DÍA LA INSTALACIÓN PARA CONFIRMAR VISITA, AVISO EXTERIOR ALTURA APROX 2,50 METROS; TOMACORRIENTE CERCANO: SI; TIENE CABINA DE SEGURIDAD: NO // CONTACTO REALIZADO POR LA APP 22/08/2025 SE REALIZA INSTALACIÓN DE CORRESPONSAL, SE INSTALAN EQUIPOS CON PRUEBAS EXITOSAS, SE CAPACITA Y SE EVALÚA AL CLIENTE, SE INSTALA PUBLICIDAD COMPLETA, CB QUEDA OPERATIVO. USUARIO SOMOS BANCOLOMBIA ACTIVO</t>
  </si>
  <si>
    <t>SIZZZ892</t>
  </si>
  <si>
    <t>TA-25-992117</t>
  </si>
  <si>
    <t>BARRIO CGT SAN JUAN DE ASIS PUERTO LIBERTADOR</t>
  </si>
  <si>
    <t>FO-25-1402224</t>
  </si>
  <si>
    <t>21-08-2025 SE REALIZA LLAMADA AL CLIENTE, SE HABLA CON EL SR SANTIAGO ENRIQUE TEJADA ATENCIO SE VALIDA DIRECCIÓN OK, CANAL OK, DISPONIBILIDAD TOTAL, LLAMAR EL DÍA LA INSTALACIÓN PARA CONFIRMAR VISITA, AVISO EXTERIOR ALTURA APROX 3 METROS; TOMACORRIENTE CERCANO: SI; TIENE CABINA DE SEGURIDAD: NO // CONTACTO REALIZADO POR LA APP 25-08 SE REALIZA GESTIÓN TELEFÓNICA CON EL SÑ SANTIAGO TEJADA, MANIFESTADO NO ENCONTRARSE EN EL ESTABLECIMIENTO POR MOTIVO DE VIAJE PIDE QUE SE REPROGRAME LA VISITA PARA EL DÍA MIÉRCOLES 27/08/25 27/08/2025 SE ESCALA CASO DE APERTURA CB 81152, DONDE SE EVIDENCIA QUE EN LA FACHADA DEL COMERCIO NO CUENTA CON AVISO PUBLICITARIO CON EL NOMBRE DEL COMERCIO. CABE ANOTAR QUE LA DIRECCION EN EL CORREGIMIENTO SI COINCIDE CON CÁMARA DE COMERCIO Y SERVICIOS PÚBLICOS, LO MISMO QUE EL OBJETIVO COMERCIAL, TAMBIEN COINCIDE CON LOS PRODUCTOS EXHIBIDOS // ENTIDAD APRUEBA INSTALACIÓN - 27-08 SE REALIZA INSTALACIÓN DE CORRESPONSAL, SE INSTALAN EQUIPOS CON PRUEBAS EXITOSAS, SE CAPACITA Y SE EVALÚA AL CLIENTE, SE INSTALA PUBLICIDAD COMPLETA, CB QUEDA OPERATIVO. USUARIO SOMOS BANCOLOMBIA ACTIVO</t>
  </si>
  <si>
    <t>SIZZZ893</t>
  </si>
  <si>
    <t>ARRAZOLA HERNANDEZ NICOLAS AUGUSTO</t>
  </si>
  <si>
    <t>TA-25-992118</t>
  </si>
  <si>
    <t>BARRIO CHILAGOS  CHIA 1</t>
  </si>
  <si>
    <t>FO-25-1402228</t>
  </si>
  <si>
    <t>21-08-2025 SE REALIZA LLAMADA AL CLIENTE, SE HABLA CON LA SRA LEIDY YAMILE URUEÑA MEDINA SE VALIDA DIRECCIÓN OK, CANAL OK, DISPONIBILIDAD TOTAL, LLAMAR EL DÍA LA INSTALACIÓN PARA CONFIRMAR VISITA, AVISO EXTERIOR ALTURA APROX 2 METROS; TOMACORRIENTE CERCANO: SI; TIENE CABINA DE SEGURIDAD: SI // CONTACTO REALIZADO POR LA APP 22/08/2025 SE REALIZA INSTALACIÓN DE CORRESPONSAL, SE INSTALAN EQUIPOS CON PRUEBAS EXITOSAS, SE CAPACITA Y SE EVALÚA AL CLIENTE, SE INSTALA PUBLICIDAD COMPLETA, CB QUEDA OPERATIVO. USUARIO SOMOS BANCOLOMBIA ACTIVO</t>
  </si>
  <si>
    <t>SIZZZ894</t>
  </si>
  <si>
    <t>TA-25-992119</t>
  </si>
  <si>
    <t>ARJONA</t>
  </si>
  <si>
    <t>BARRIO CL JUNCAL SEC EL PONDO ARJONA</t>
  </si>
  <si>
    <t>FO-25-1402232</t>
  </si>
  <si>
    <t>21-08-2025 SE REALIZA LLAMADA AL CLIENTE, SE HABLA CON LA SRA HEIDYS DEL ROSARIO PAJARO PAJARO SE VALIDA DIRECCIÓN OK, CANAL OK, DISPONIBILIDAD TOTAL, LLAMAR EL DÍA LA INSTALACIÓN PARA CONFIRMAR VISITA, AVISO EXTERIOR ALTURA APROX 2,50 METROS; TOMACORRIENTE CERCANO: SI; TIENE CABINA DE SEGURIDAD: SI // CONTACTO REALIZADO POR LA APP 22-08 SE VALIDA CON EL CLIENTE INFORMA QUE EL DIA DE MAÑANA NO ABRA SERVICIO DE LUZ EN EL PUEBLO HASTA LAS 5PM POR LO QUE SE REPROGRAMA LA VISITA PARA EL DIA LUNES 25/08/2025 SE REALIZA INSTALACIÓN DE CORRESPONSAL, SE INSTALAN EQUIPOS CON PRUEBAS EXITOSAS, SE CAPACITA Y SE EVALÚA AL CLIENTE, SE INSTALA PUBLICIDAD COMPLETA, CB QUEDA OPERATIVO. USUARIO SOMOS BANCOLOMBIA ACTIVO</t>
  </si>
  <si>
    <t>SIZZZ895</t>
  </si>
  <si>
    <t>TA-25-992120</t>
  </si>
  <si>
    <t>BARRIO COLOMBIATON CARTAGENA DE INDIAS</t>
  </si>
  <si>
    <t>FO-25-1402240</t>
  </si>
  <si>
    <t>21-08 SE REALIZA LA LLAMADA AL CLIENTE, SE HABLA CON LA SRA DARYS DEL CARMEN MEZA PALOMINO SE VALIDA DIRECCIÓN OK, CANAL OK, DISPONIBILIDAD TOTAL, LLAMAR EL DIA DE LA INSTALACIÓN PARA CONFIRMAR VISITA, AVISO EXTERIOR ALTURA APROX 2 METROS; TOMACORRIENTE CERCANO: SI; TIENE CABINA DE SEGURIDAD; SI 22/08/2025 SE REALIZA INSTALACIÓN DE CORRESPONSAL, SE INSTALAN EQUIPOS CON PRUEBAS EXITOSAS, SE CAPACITA Y SE EVALÚA AL CLIENTE, SE INSTALA PUBLICIDAD COMPLETA, CB QUEDA OPERATIVO. USUARIO SOMOS BANCOLOMBIA ACTIVO</t>
  </si>
  <si>
    <t>SIZZZ896</t>
  </si>
  <si>
    <t>TA-25-992133</t>
  </si>
  <si>
    <t>BARRIO EL CARMEN FLORIDABLANCA 5</t>
  </si>
  <si>
    <t>FO-25-1402245</t>
  </si>
  <si>
    <t>21-08 SE REALIZA LA LLAMADA AL CLIENTE, SE HABLA CON EL SR JAMES FERNANDO AGUIRRE HERNÁNDEZ SE VALIDA DIRECCIÓN OK, CANAL OK, DISPONIBILIDAD TOTAL, LLAMAR EL DIA DE LA INSTALACIÓN PARA CONFIRMAR VISITA, AVISO EXTERIOR ALTURA APROX 2 METROS; TOMACORRIENTE CERCANO: SI; TIENE CABINA DE SEGURIDAD; SI 22-08 SE REALIZA INSTALACIÓN DE CORRESPONSAL, SE INSTALAN EQUIPOS CON PRUEBAS EXITOSAS, SE CAPACITA Y SE EVALÚA AL CLIENTE, SE INSTALA PUBLICIDAD COMPLETA, CB QUEDA OPERATIVO. USUARIO SOMOS BANCOLOMBIA ACTIVO</t>
  </si>
  <si>
    <t>SIZZZ897</t>
  </si>
  <si>
    <t>TA-25-992134</t>
  </si>
  <si>
    <t>SAN ALBERTO</t>
  </si>
  <si>
    <t xml:space="preserve">BARRIO EL CENTRO SAN ALBERTO </t>
  </si>
  <si>
    <t>FO-25-1402250</t>
  </si>
  <si>
    <t>21-08 SE REALIZA LA LLAMADA AL CLIENTE, SE HABLA CON LA SRA MARIA MERCEDES HERNANDEZ HERRERA  SE VALIDA DIRECCIÓN OK, CANAL OK, DISPONIBILIDAD TOTAL, LLAMAR EL DIA DE LA INSTALACIÓN PARA CONFIRMAR VISITA, AVISO EXTERIOR ALTURA APROX 1,5 METROS; TOMACORRIENTE CERCANO: SI; TIENE CABINA DE SEGURIDAD; SI 22-08 SE REALIZA INSTALACIÓN DE CORRESPONSAL, SE INSTALAN EQUIPOS CON PRUEBAS EXITOSAS, SE CAPACITA Y SE EVALÚA AL CLIENTE, SE INSTALA PUBLICIDAD COMPLETA, CB QUEDA OPERATIVO. USUARIO SOMOS BANCOLOMBIA ACTIVO</t>
  </si>
  <si>
    <t>SIZZZ898</t>
  </si>
  <si>
    <t>TA-25-992135</t>
  </si>
  <si>
    <t>GUATICA</t>
  </si>
  <si>
    <t>BARRIO EL JARDIN GUATICA</t>
  </si>
  <si>
    <t>FO-25-1420655</t>
  </si>
  <si>
    <t>21-08 SE REALIZA CONTACTO CON EL CLIENTE VIA WHATSAPP, SE HABLA CON LA SRA LEIDY JULIET ZAPATA OROZCO SE VALIDA DIRECCIÓN OK, CANAL OK, DISPONIBILIDAD TOTAL, LLAMAR EL DIA DE LA INSTALACIÓN PARA CONFIRMAR VISITA, AVISO EXTERIOR ALTURA APROX 3 METROS; TOMACORRIENTE CERCANO: SI; TIENE CABINA DE SEGURIDAD; NO 25/08/2025 VISITAMOS COMERCIO PERO NO ES POSIBLE REALIZAR LA INSTALACION YA QUE EN LA ZONA NO TIENEN INTERNET DESDE EL DÍA SÁBADO, NO FUE POSIBLE CONTACTO TELEFÓNICO CON EL CLIENTE POR LA MISMA FALLA DE LA ZONA LE INDICAMOS QUE SE REPROGRAMA LA VISITA QUEDAMOS PENDIENTE QUE NOS INFORME EL CLIENTE CUANDO SE SOLUCIONE LA FALLA EN LA ZONA YA QUE LE INFORMARON QUE A PARTIR DE HOY A MAÑANA LE DAN SOLUCIÓN. 29/08/2025 SE REALIZA INSTALACIÓN DE CORRESPONSAL, SE INSTALAN EQUIPOS CON PRUEBAS EXITOSAS, SE CAPACITA Y SE EVALÚA AL CLIENTE, SE INSTALA PUBLICIDAD COMPLETA, CB QUEDA OPERATIVO. USUARIO SOMOS BANCOLOMBIA ACTIVO</t>
  </si>
  <si>
    <t>SIZZZ899</t>
  </si>
  <si>
    <t>TA-25-992137</t>
  </si>
  <si>
    <t>GUATAVITA</t>
  </si>
  <si>
    <t>BARRIO GUATAVITA GUATAVITA</t>
  </si>
  <si>
    <t>FO-25-1402272</t>
  </si>
  <si>
    <t>21-08 SE REALIZA LA LLAMADA AL CLIENTE, SE HABLA CON EL SR NICOLAS ADONIAS VELASQUEZ OBANDO SE VALIDA DIRECCIÓN OK, CANAL OK, DISPONIBILIDAD TOTAL, LLAMAR EL DIA DE LA INSTALACIÓN PARA CONFIRMAR VISITA, AVISO EXTERIOR NO INDICA ALTURA, EL USUARIO REFIERE QUE L ALCALDIA DE GUATAVITA NO ESTÁ PERMITIENDO AVISOS EXTERIORES QUE NO SEAN EN MADERA O HIERRO FORJADO; TOMACORRIENTE CERCANO: SI; TIENE CABINA DE SEGURIDAD; SI 25/08/2025 SE REALIZA INSTALACIÓN DE CORRESPONSAL, SE INSTALAN EQUIPOS CON PRUEBAS EXITOSAS, SE CAPACITA Y SE EVALÚA AL CLIENTE, SE INSTALA PUBLICIDAD COMPLETA, CB QUEDA OPERATIVO. USUARIO SOMOS BANCOLOMBIA ACTIVO</t>
  </si>
  <si>
    <t>SIZZZ901</t>
  </si>
  <si>
    <t>TA-25-992141</t>
  </si>
  <si>
    <t>BARRIO HATO 1 FUNZA</t>
  </si>
  <si>
    <t>FO-25-1402280</t>
  </si>
  <si>
    <t>21-08 SE REALIZA LA LLAMADA AL CLIENTE, SE HABLA CON LA SRA  ADRIANA MARIA MURILLO TORRES  SE VALIDA DIRECCIÓN OK, CANAL OK, DISPONIBILIDAD TOTAL, LLAMAR EL DIA DE LA INSTALACIÓN PARA CONFIRMAR VISITA, AVISO EXTERIOR ALTURA APROX 2 METROS; TOMACORRIENTE CERCANO: SI; TIENE CABINA DE SEGURIDAD; SI 22/08/2025 SE REALIZA INSTALACIÓN DE CORRESPONSAL, SE INSTALAN EQUIPOS CON PRUEBAS EXITOSAS, SE CAPACITA Y SE EVALÚA AL CLIENTE, SE INSTALA PUBLICIDAD COMPLETA, CB QUEDA OPERATIVO. USUARIO SOMOS BANCOLOMBIA ACTIVO</t>
  </si>
  <si>
    <t>SIZZZ902</t>
  </si>
  <si>
    <t>TA-25-992142</t>
  </si>
  <si>
    <t>BARRIO LA CUMBRE MANIZALES 1</t>
  </si>
  <si>
    <t>FO-25-1402285</t>
  </si>
  <si>
    <t>21-08 SE REALIZA LA LLAMADA AL CLIENTE, SE HABLA CON LA SRA YERALDIN GIRALDO VELEZ SE VALIDA DIRECCIÓN OK, CANAL OK, DISPONIBILIDAD TOTAL, LLAMAR EL DIA DE LA INSTALACIÓN PARA CONFIRMAR VISITA, AVISO EXTERIOR NO INDICA ALTURA; TOMACORRIENTE CERCANO: SI; TIENE CABINA DE SEGURIDAD; POR EL MOMENTO NO 25/08/2025 SE REALIZA INSTALACIÓN DE CORRESPONSAL, SE INSTALAN EQUIPOS CON PRUEBAS EXITOSAS, SE CAPACITA Y SE EVALÚA AL CLIENTE, SE INSTALA PUBLICIDAD COMPLETA, CB QUEDA OPERATIVO. USUARIO SOMOS BANCOLOMBIA ACTIVO</t>
  </si>
  <si>
    <t>SIZZZ903</t>
  </si>
  <si>
    <t>TA-25-992143</t>
  </si>
  <si>
    <t>BARRIO LA MARIA OCCIDENTE POPAYAN 3</t>
  </si>
  <si>
    <t>FO-25-1402293</t>
  </si>
  <si>
    <t>21-08 SE REALIZA LA LLAMADA AL CLIENTE, SE HABLA CON EL SR JHON FREDY REALPE PEREZ SE VALIDA DIRECCIÓN OK, CANAL OK, DISPONIBILIDAD TOTAL, LLAMAR EL DIA DE LA INSTALACIÓN PARA CONFIRMAR VISITA, AVISO EXTERIOR 2 METROS APROX; TOMACORRIENTE CERCANO: SI; TIENE CABINA DE SEGURIDAD; SI 25/08/2025 SE REALIZA INSTALACIÓN DE CORRESPONSAL, SE INSTALAN EQUIPOS CON PRUEBAS EXITOSAS, SE CAPACITA Y SE EVALÚA AL CLIENTE, SE INSTALA PUBLICIDAD COMPLETA, CB QUEDA OPERATIVO. USUARIO SOMOS BANCOLOMBIA ACTIVO</t>
  </si>
  <si>
    <t>SIZZZ904</t>
  </si>
  <si>
    <t>TA-25-992144</t>
  </si>
  <si>
    <t>LA MESA</t>
  </si>
  <si>
    <t>BARRIO LA MESA LA MESA 7</t>
  </si>
  <si>
    <t>FO-25-1402302</t>
  </si>
  <si>
    <t>21-08 SE REALIZA LA LLAMADA AL CLIENTE, SE HABLA CON LA SRA  YURI MAGALI RIVERA ROSADO SE VALIDA DIRECCIÓN OK, CANAL OK, DISPONIBILIDAD TOTAL, LLAMAR EL DIA DE LA INSTALACIÓN PARA CONFIRMAR VISITA, AVISO EXTERIOR 2 METROS APROX; TOMACORRIENTE CERCANO: SI; TIENE CABINA DE SEGURIDAD; SI 22/08/2025 SE REALIZA INSTALACIÓN DE CORRESPONSAL, SE INSTALAN EQUIPOS CON PRUEBAS EXITOSAS, SE CAPACITA Y SE EVALÚA AL CLIENTE, SE INSTALA PUBLICIDAD COMPLETA, CB QUEDA OPERATIVO. USUARIO SOMOS BANCOLOMBIA ACTIVO</t>
  </si>
  <si>
    <t>SIZZZ905</t>
  </si>
  <si>
    <t>TA-25-992145</t>
  </si>
  <si>
    <t>CAREPA</t>
  </si>
  <si>
    <t>BARRIO LA PRADERA CAREPA ANTIOQUIA  CAREPA</t>
  </si>
  <si>
    <t>FO-25-1402309</t>
  </si>
  <si>
    <t>21-08 SE REALIZA LA LLAMADA AL CLIENTE, SE HABLA CON EL SR  FABIO NELSON LOPEZ MUÑOZ SE VALIDA DIRECCIÓN OK, CANAL OK, DISPONIBILIDAD TOTAL, LLAMAR EL DIA DE LA INSTALACIÓN PARA CONFIRMAR VISITA, AVISO EXTERIOR NO INDICA ALTURA; TOMACORRIENTE CERCANO: SI; TIENE CABINA DE SEGURIDAD; NO  22-08 SE REALIZA INSTALACIÓN DE CORRESPONSAL, SE INSTALAN EQUIPOS CON PRUEBAS EXITOSAS, SE CAPACITA Y SE EVALÚA AL CLIENTE, SE INSTALA PUBLICIDAD COMPLETA, CB QUEDA OPERATIVO. USUARIO SOMOS BANCOLOMBIA ACTIVO</t>
  </si>
  <si>
    <t>SIZZZ906</t>
  </si>
  <si>
    <t>TA-25-992147</t>
  </si>
  <si>
    <t>BARRIO LAURELES APARTADO ANTIOQUIA APARTADO</t>
  </si>
  <si>
    <t>FO-25-1402319</t>
  </si>
  <si>
    <t>21-08 SE REALIZA LA LLAMADA AL CLIENTE, SE HABLA CON EL SR  WIDELMAN CARDENAS SE VALIDA DIRECCIÓN OK, CANAL OK, DISPONIBILIDAD TOTAL, LLAMAR EL DIA DE LA INSTALACIÓN PARA CONFIRMAR VISITA, AVISO EXTERIOR 2,5 METROS APROX; TOMACORRIENTE CERCANO: SI; TIENE CABINA DE SEGURIDAD; NO 22-08 SE REALIZA INSTALACIÓN DE CORRESPONSAL, SE INSTALAN EQUIPOS CON PRUEBAS EXITOSAS, SE CAPACITA Y SE EVALÚA AL CLIENTE, SE INSTALA PUBLICIDAD COMPLETA, CB QUEDA OPERATIVO. USUARIO SOMOS BANCOLOMBIA ACTIVO</t>
  </si>
  <si>
    <t>SIZZZ908</t>
  </si>
  <si>
    <t>TA-25-992148</t>
  </si>
  <si>
    <t>BARRIO LOMAS DE GRANADA POPAYAN 8</t>
  </si>
  <si>
    <t>FO-25-1402322</t>
  </si>
  <si>
    <t>21-08 SE REALIZA LA LLAMADA AL CLIENTE, SE HABLA CON LA SRA JOHANA CATERINE HOYOS BASTIDAS SE VALIDA DIRECCIÓN OK, CANAL OK, DISPONIBILIDAD TOTAL, LLAMAR EL DIA DE LA INSTALACIÓN PARA CONFIRMAR VISITA, AVISO EXTERIOR 2 METROS APROX; TOMACORRIENTE CERCANO: SI; TIENE CABINA DE SEGURIDAD; SI 25-08 SE REALIZA INSTALACIÓN DE CORRESPONSAL, SE INSTALAN EQUIPOS CON PRUEBAS EXITOSAS, SE CAPACITA Y SE EVALÚA AL CLIENTE, SE INSTALA PUBLICIDAD COMPLETA, CB QUEDA OPERATIVO. USUARIO SOMOS BANCOLOMBIA ACTIVO</t>
  </si>
  <si>
    <t>SIZZZ909</t>
  </si>
  <si>
    <t>TA-25-992149</t>
  </si>
  <si>
    <t>BARRIO LOS CAMBULOS MANEIZALES</t>
  </si>
  <si>
    <t>FO-25-1402324</t>
  </si>
  <si>
    <t>21-08 SE REALIZA LA LLAMADA AL CLIENTE, SE HABLA CON EL SR  ALEJANDRO SALAZAR CORTES SE VALIDA DIRECCIÓN OK, CANAL OK, DISPONIBILIDAD TOTAL, LLAMAR EL DIA DE LA INSTALACIÓN PARA CONFIRMAR VISITA, AVISO EXTERIOR 2 METROS APROX; TOMACORRIENTE CERCANO: SI; TIENE CABINA DE SEGURIDAD; SI 25-08 SE REALIZA INSTALACIÓN DE CORRESPONSAL, SE INSTALAN EQUIPOS CON PRUEBAS EXITOSAS, SE CAPACITA Y SE EVALÚA AL CLIENTE, SE INSTALA PUBLICIDAD COMPLETA, CB QUEDA OPERATIVO. USUARIO SOMOS BANCOLOMBIA ACTIVO</t>
  </si>
  <si>
    <t>SIZZZ910</t>
  </si>
  <si>
    <t>TA-25-992151</t>
  </si>
  <si>
    <t>BARRIO OBRERO IPIALES 6</t>
  </si>
  <si>
    <t>FO-25-1402328</t>
  </si>
  <si>
    <t>21-08 SE REALIZA LA LLAMADA AL CLIENTE, SE HABLA CON EL SR EDWIN DARIO LEYTON CHACON  SE VALIDA DIRECCIÓN OK, CANAL OK, DISPONIBILIDAD TOTAL, LLAMAR EL DIA DE LA INSTALACIÓN PARA CONFIRMAR VISITA, AVISO EXTERIOR 2METROS APROX; TOMACORRIENTE CERCANO: SI; TIENE CABINA DE SEGURIDAD; SI 22/08/2025 SE REALIZA INSTALACIÓN DE CORRESPONSAL, SE INSTALAN EQUIPOS CON PRUEBAS EXITOSAS, SE CAPACITA Y SE EVALÚA AL CLIENTE, SE INSTALA PUBLICIDAD COMPLETA, CB QUEDA OPERATIVO. USUARIO SOMOS BANCOLOMBIA ACTIVO</t>
  </si>
  <si>
    <t>SIZZZ911</t>
  </si>
  <si>
    <t>TA-25-992155</t>
  </si>
  <si>
    <t>SANTANDER DE QUILICHAO</t>
  </si>
  <si>
    <t>BARRIO PANAMERICANO SANTANDER DE QUILICHAO  3</t>
  </si>
  <si>
    <t>FO-25-1402332</t>
  </si>
  <si>
    <t>21-08 SE REALIZA LLAMADA AL CLIENTE, SE HABLA CON LA  SRA EVELIN PEÑA DAZA SE VALIDA DIRECCIÓN OK, CANAL OK, DISPONIBILIDAD TOTAL, LLAMAR EL DÍA LA INSTALACIÓN PARA CONFIRMAR VISITA, AVISO EXTERIOR NO INDICA ALTURA; TOMACORRIENTE CERCANO: SI; TIENE CABINA DE SEGURIDAD: NO 22-08 SE REALIZA INSTALACIÓN DE CORRESPONSAL, SE INSTALAN EQUIPOS CON PRUEBAS EXITOSAS, SE CAPACITA Y SE EVALÚA AL CLIENTE, SE INSTALA PUBLICIDAD COMPLETA, CB QUEDA OPERATIVO. USUARIO SOMOS BANCOLOMBIA ACTIVO</t>
  </si>
  <si>
    <t>SIZZZ912</t>
  </si>
  <si>
    <t>TA-25-992160</t>
  </si>
  <si>
    <t>BARRIO PARQUE TAMESIS   2</t>
  </si>
  <si>
    <t>FO-25-1402338</t>
  </si>
  <si>
    <t>21-08 SE REALIZA LLAMADA AL CLIENTE, SE HABLA CON LA SRA MARIA CAMILA  SE VALIDA DIRECCIÓN OK, CANAL OK, DISPONIBILIDAD TOTAL, LLAMAR EL DÍA LA INSTALACIÓN PARA CONFIRMAR VISITA, AVISO EXTERIOR ALTURA APROX 3 METROS; TOMACORRIENTE CERCANO: SI; TIENE CABINA DE SEGURIDAD: SI 22/08/2025 SE REALIZA INSTALACIÓN DE CORRESPONSAL, SE INSTALAN EQUIPOS CON PRUEBAS EXITOSAS, SE CAPACITA Y SE EVALÚA AL CLIENTE, SE INSTALA PUBLICIDAD COMPLETA, CB QUEDA OPERATIVO. USUARIO SOMOS BANCOLOMBIA ACTIVO</t>
  </si>
  <si>
    <t>SIZZZ913</t>
  </si>
  <si>
    <t>TA-25-992166</t>
  </si>
  <si>
    <t>BARRIO PATIO BONITO II SECTOR BOGOTA</t>
  </si>
  <si>
    <t>FO-25-1402343</t>
  </si>
  <si>
    <t>21-08 SE REALIZA LLAMADA AL CLIENTE, SE HABLA CON LA SRA MARIA CRISTINA BARRERO TORO  SE VALIDA DIRECCIÓN OK, CANAL OK, DISPONIBILIDAD TOTAL, LLAMAR EL DÍA LA INSTALACIÓN PARA CONFIRMAR VISITA, AVISO EXTERIOR ALTURA: NO INDICA ALTURA; TOMACORRIENTE CERCANO: SI; TIENE CABINA DE SEGURIDAD: NO 22/08/2025 SE REALIZA INSTALACIÓN DE CORRESPONSAL, SE INSTALAN EQUIPOS CON PRUEBAS EXITOSAS, SE CAPACITA Y SE EVALÚA AL CLIENTE, SE INSTALA PUBLICIDAD COMPLETA, CB QUEDA OPERATIVO. USUARIO SOMOS BANCOLOMBIA ACTIVO</t>
  </si>
  <si>
    <t>SIZZZ914</t>
  </si>
  <si>
    <t>TA-25-992176</t>
  </si>
  <si>
    <t>BARRIO POLO BOGOTA 2</t>
  </si>
  <si>
    <t>FO-25-1402386</t>
  </si>
  <si>
    <t>21-08 SE REALIZA LLAMADA AL CLIENTE, SE HABLA CON LA SR FERNANDO SE VALIDA DIRECCIÓN OK, CANAL OK, DISPONIBILIDAD TOTAL, LLAMAR EL DÍA LA INSTALACIÓN PARA CONFIRMAR VISITA, AVISO EXTERIOR ALTURA APROX 2 METROS; TOMACORRIENTE CERCANO: SI; TIENE CABINA DE SEGURIDAD: NO 25/08/2025 SE REALIZA INSTALACIÓN DE CORRESPONSAL, SE INSTALAN EQUIPOS CON PRUEBAS EXITOSAS, SE CAPACITA Y SE EVALÚA AL CLIENTE, SE INSTALA PUBLICIDAD COMPLETA, CB QUEDA OPERATIVO. USUARIO SOMOS BANCOLOMBIA ACTIVO</t>
  </si>
  <si>
    <t>SIZZZ916</t>
  </si>
  <si>
    <t>TA-25-992179</t>
  </si>
  <si>
    <t>BARRIO ROBLEDO MEDELLIN 29</t>
  </si>
  <si>
    <t>FO-25-1402405</t>
  </si>
  <si>
    <t>21-08 SE REALIZA LLAMADA AL CLIENTE, SE HABLA CON LA SRA ANA MARIA URIBE UPEGUI  SE VALIDA DIRECCIÓN OK, CANAL OK, DISPONIBILIDAD TOTAL, LLAMAR EL DÍA LA INSTALACIÓN PARA CONFIRMAR VISITA, AVISO EXTERIOR ALTURA APROX 2 METROS; TOMACORRIENTE CERCANO: SI; TIENE CABINA DE SEGURIDAD: NO  25/08/2025 SE REALIZA INSTALACIÓN DE CORRESPONSAL, SE INSTALAN EQUIPOS CON PRUEBAS EXITOSAS, SE CAPACITA Y SE EVALÚA AL CLIENTE, SE INSTALA PUBLICIDAD COMPLETA, CB QUEDA OPERATIVO. USUARIO SOMOS BANCOLOMBIA ACTIVO</t>
  </si>
  <si>
    <t>SIZZZ917</t>
  </si>
  <si>
    <t>TA-25-992180</t>
  </si>
  <si>
    <t>ISTMINA</t>
  </si>
  <si>
    <t>BARRIO SANTA GENOVEVA FRENTE AL RESTAURANTE LA CASONA ISTMINA</t>
  </si>
  <si>
    <t>FO-25-1402425</t>
  </si>
  <si>
    <t>21-08 SE REALIZA LLAMADA AL CLIENTE, SE HABLA CON LA SR YEISON DAVID TORRES SE VALIDA DIRECCIÓN OK, CANAL OK, DISPONIBILIDAD TOTAL, LLAMAR EL DÍA LA INSTALACIÓN PARA CONFIRMAR VISITA, AVISO EXTERIOR ALTURA: NO INDICA ALTURA; TOMACORRIENTE CERCANO: SI; TIENE CABINA DE SEGURIDAD: NO 29-08 SE REALIZA INSTALACIÓN DE CORRESPONSAL, SE INSTALAN EQUIPOS CON PRUEBAS EXITOSAS, SE CAPACITA Y SE EVALÚA AL CLIENTE, SE INSTALA PUBLICIDAD COMPLETA, CB QUEDA OPERATIVO. USUARIO SOMOS BANCOLOMBIA ACTIVO</t>
  </si>
  <si>
    <t>SIZZZ918</t>
  </si>
  <si>
    <t>TA-25-992183</t>
  </si>
  <si>
    <t>BARRIO SERRANIAS BOGOTA</t>
  </si>
  <si>
    <t>FO-25-1402466</t>
  </si>
  <si>
    <t>21-08 SE REALIZA LLAMADA AL CLIENTE, SE HABLA CON LA SRA PAOLA ANDREA CALDERON SANCHEZ SE VALIDA DIRECCIÓN OK, CANAL OK, DISPONIBILIDAD TOTAL, LLAMAR EL DÍA LA INSTALACIÓN PARA CONFIRMAR VISITA, AVISO EXTERIOR ALTURA APROX 2 METROS; TOMACORRIENTE CERCANO: SI; TIENE CABINA DE SEGURIDAD: SI 25/08/2025 SE REALIZA INSTALACIÓN DE CORRESPONSAL, SE INSTALAN EQUIPOS CON PRUEBAS EXITOSAS, SE CAPACITA Y SE EVALÚA AL CLIENTE, SE INSTALA PUBLICIDAD COMPLETA, CB QUEDA OPERATIVO. USUARIO SOMOS BANCOLOMBIA ACTIVO</t>
  </si>
  <si>
    <t>SIZZZ920</t>
  </si>
  <si>
    <t>TA-25-992185</t>
  </si>
  <si>
    <t>BARRIO SEXTA ETAPA ESPERANZA VILLAVICENCIO</t>
  </si>
  <si>
    <t>FO-25-1402484</t>
  </si>
  <si>
    <t>21-08 SE REALIZA LLAMADA AL CLIENTE, SE HABLA CON LA SR FABIAN ANDRES BAQUERO LEAL SE VALIDA DIRECCIÓN OK, CANAL OK, DISPONIBILIDAD TOTAL, LLAMAR EL DÍA LA INSTALACIÓN PARA CONFIRMAR VISITA, AVISO EXTERIOR ALTURA: NO INDICA ALTURA; TOMACORRIENTE CERCANO: SI; TIENE CABINA DE SEGURIDAD: NO 22/08/2025 SE REALIZA INSTALACIÓN DE CORRESPONSAL, SE INSTALAN EQUIPOS CON PRUEBAS EXITOSAS, SE CAPACITA Y SE EVALÚA AL CLIENTE, SE INSTALA PUBLICIDAD COMPLETA, CB QUEDA OPERATIVO. USUARIO SOMOS BANCOLOMBIA ACTIVO</t>
  </si>
  <si>
    <t>SIZZZ921</t>
  </si>
  <si>
    <t>TA-25-992191</t>
  </si>
  <si>
    <t>BARRIO TERRON COLORADO CALI 3</t>
  </si>
  <si>
    <t>FO-25-1402502</t>
  </si>
  <si>
    <t>21-08 SE REALIZA LLAMADA AL CLIENTE, SE HABLA CON LA SRA DIANA MARCELA MEDINA BARRAGAN  SE VALIDA DIRECCIÓN OK, CANAL OK, DISPONIBILIDAD TOTAL, LLAMAR EL DÍA LA INSTALACIÓN PARA CONFIRMAR VISITA, AVISO EXTERIOR ALTURA: NO INDICA ALTURA; TOMACORRIENTE CERCANO: SI; TIENE CABINA DE SEGURIDAD: SI 22/08/2025 SE REALIZA INSTALACIÓN DE CORRESPONSAL, SE INSTALAN EQUIPOS CON PRUEBAS EXITOSAS, SE CAPACITA Y SE EVALÚA AL CLIENTE, SE INSTALA PUBLICIDAD COMPLETA, CB QUEDA OPERATIVO. USUARIO SOMOS BANCOLOMBIA ACTIVO</t>
  </si>
  <si>
    <t>SIZZZ922</t>
  </si>
  <si>
    <t>TA-25-992195</t>
  </si>
  <si>
    <t>BARRIO VILLAVICENCIO PAREIRA</t>
  </si>
  <si>
    <t>FO-25-1402525</t>
  </si>
  <si>
    <t>21-08 SE REALIZA LLAMADA AL CLIENTE, SE HABLA CON LA SRA SONIA VIVIANA VALENCIA GARZON  SE VALIDA DIRECCIÓN OK, CANAL OK, DISPONIBILIDAD TOTAL, LLAMAR EL DÍA LA INSTALACIÓN PARA CONFIRMAR VISITA, AVISO EXTERIOR ALTURA APROX 2.60 METROS; TOMACORRIENTE CERCANO: NO; TIENE CABINA DE SEGURIDAD: NO - COMUNICACIÓN POR WPP / EL MODEM ESTA A 4 MT  22/08/2025 SE REALIZA INSTALACIÓN DE CORRESPONSAL, SE INSTALAN EQUIPOS CON PRUEBAS EXITOSAS, SE CAPACITA Y SE EVALÚA AL CLIENTE, SE INSTALA PUBLICIDAD COMPLETA, CB QUEDA OPERATIVO. USUARIO SOMOS BANCOLOMBIA ACTIVO. SE INSTALAN 8 MT DE CABLE UTP</t>
  </si>
  <si>
    <t>SIZZZ923</t>
  </si>
  <si>
    <t>TA-25-992196</t>
  </si>
  <si>
    <t>SAN ANTERO</t>
  </si>
  <si>
    <t>BARRIO CGT EL PORVENIR SAN ANTERO</t>
  </si>
  <si>
    <t>FO-25-1402543</t>
  </si>
  <si>
    <t>21-08 SE REALIZA LLAMADA AL CLIENTE, SE HABLA CON EL SR WILMER JOSE NAVARRO RUIZ SE VALIDA DIRECCIÓN OK, CANAL OK, DISPONIBILIDAD TOTAL, LLAMAR EL DÍA LA INSTALACIÓN PARA CONFIRMAR VISITA, AVISO EXTERIOR ALTURA APROX 1.5 METROS; TOMACORRIENTE CERCANO: SI; TIENE CABINA DE SEGURIDAD: NO 25/08/2025 SE REALIZA INSTALACIÓN DE CORRESPONSAL, SE INSTALAN EQUIPOS CON PRUEBAS EXITOSAS, SE CAPACITA Y SE EVALÚA AL CLIENTE, SE INSTALA PUBLICIDAD COMPLETA, CB QUEDA OPERATIVO. USUARIO SOMOS BANCOLOMBIA ACTIVO</t>
  </si>
  <si>
    <t>SIZZZ924</t>
  </si>
  <si>
    <t>TA-25-992197</t>
  </si>
  <si>
    <t>BARRIO EL PALMAR PAZ DE ARIPORO 2</t>
  </si>
  <si>
    <t>FO-25-1402562</t>
  </si>
  <si>
    <t>21-08 SE REALIZA LLAMADA AL CLIENTE, SE HABLA CON LA SRA DIANA YULIETH SARAVIA MARTINEZ SE VALIDA DIRECCIÓN OK, CANAL OK, DISPONIBILIDAD TOTAL, LLAMAR EL DÍA LA INSTALACIÓN PARA CONFIRMAR VISITA, AVISO EXTERIOR ALTURA: NO INDICA ALTURA; TOMACORRIENTE CERCANO: SI; TIENE CABINA DE SEGURIDAD: NO 22-08 SE REALIZA INSTALACIÓN DE CORRESPONSAL, SE INSTALAN EQUIPOS CON PRUEBAS EXITOSAS, SE CAPACITA Y SE EVALÚA AL CLIENTE, SE INSTALA PUBLICIDAD COMPLETA, CB QUEDA OPERATIVO. USUARIO SOMOS BANCOLOMBIA ACTIVO</t>
  </si>
  <si>
    <t>SIZZZ925</t>
  </si>
  <si>
    <t>TA-25-992198</t>
  </si>
  <si>
    <t>CIUDAD BOLIVAR</t>
  </si>
  <si>
    <t>BARRIO LA PLAYA CIUDAD BOLIVAR 1</t>
  </si>
  <si>
    <t>FO-25-1402586</t>
  </si>
  <si>
    <t>21-08 SE REALIZA LLAMADA AL CLIENTE, SE HABLA CON LA SR ANDERSON COSSIO TABARES SE VALIDA DIRECCIÓN OK, CANAL OK, DISPONIBILIDAD TOTAL, LLAMAR EL DÍA LA INSTALACIÓN PARA CONFIRMAR VISITA 22/08/2025 SE REALIZA INSTALACIÓN DE DAT ADICIONAL, PRUEBAS EXITOSAS, CB QUEDA OPERATIVO</t>
  </si>
  <si>
    <t>SIZZZ926</t>
  </si>
  <si>
    <t>TA-25-992199</t>
  </si>
  <si>
    <t>BARRIO EL CARMELO CARTAGENA DE INDIAS 2</t>
  </si>
  <si>
    <t>FO-25-1402609</t>
  </si>
  <si>
    <t>21-08 SE REALIZA LLAMADA AL CLIENTE, SE HABLA CON LA SR JOSE MANUEL DOMINGUEZ ALTAMAR SE VALIDA DIRECCIÓN OK, CANAL OK, DISPONIBILIDAD TOTAL, LLAMAR EL DÍA LA INSTALACIÓN PARA CONFIRMAR VISITA 22/08/2025 SE REALIZA INSTALACIÓN DE DAT ADICIONAL, PRUEBAS EXITOSAS, CB QUEDA OPERATIVO</t>
  </si>
  <si>
    <t>SIZZZ927</t>
  </si>
  <si>
    <t>TA-25-992204</t>
  </si>
  <si>
    <t>BARRIO IDEMA AGUACHICA</t>
  </si>
  <si>
    <t>FO-25-1402634</t>
  </si>
  <si>
    <t>21-08 SE REALIZA LLAMADA AL CLIENTE, SE HABLA CON LA SR HERIBERTO ANDRES BARRERO AVILA SE VALIDA DIRECCIÓN OK, CANAL OK, DISPONIBILIDAD TOTAL, LLAMAR EL DÍA LA INSTALACIÓN PARA CONFIRMAR VISITA 25/08/2025 SE REALIZA INSTALACIÓN DE DAT ADICIONAL, PRUEBAS EXITOSAS, CB QUEDA OPERATIVO</t>
  </si>
  <si>
    <t>SIZZZ928</t>
  </si>
  <si>
    <t>TA-25-992206</t>
  </si>
  <si>
    <t>BARRIO ALTO PRADO LORICA</t>
  </si>
  <si>
    <t>FO-25-1402659</t>
  </si>
  <si>
    <t>21-08 SE REALIZA LLAMADA AL CLIENTE, SE HABLA CON LA SR Alvaro Andres Alvarez De La Ossa SE VALIDA DIRECCIÓN OK, CANAL OK, DISPONIBILIDAD TOTAL, LLAMAR EL DÍA LA INSTALACIÓN PARA CONFIRMAR VISITA - LLEVAR PINPAD 22/08/2025 SE REALIZA INSTALACIÓN DE DAT ADICIONAL, PRUEBAS EXITOSAS, CB QUEDA OPERATIVO</t>
  </si>
  <si>
    <t>SIZZZ929</t>
  </si>
  <si>
    <t>TA-25-1006004</t>
  </si>
  <si>
    <t>DISTRICOL LINDAS STORE DH</t>
  </si>
  <si>
    <t>FO-25-1420562</t>
  </si>
  <si>
    <t>25-08 PROGRAMACIÓN REALIZADA POR LA ALIANZA 26/08/2025 SE REALIZA INSTALACIÓN DE DAT ADICIONAL, PRUEBAS EXITOSAS, CB QUEDA OPERATIVO</t>
  </si>
  <si>
    <t>VBZZZ265</t>
  </si>
  <si>
    <t>TA-25-1006007</t>
  </si>
  <si>
    <t>DISTRICOL VENTA SUMINISTROS CA</t>
  </si>
  <si>
    <t>FO-25-1420569</t>
  </si>
  <si>
    <t>VBZZZ266</t>
  </si>
  <si>
    <t>TA-25-1005055</t>
  </si>
  <si>
    <t>BARRIO LOS CAMBULOS NEIVA 1</t>
  </si>
  <si>
    <t>FO-25-1418960</t>
  </si>
  <si>
    <t>25-08 SE REALIZA LLAMADA AL CLIENTE, SE HABLA CON LA SRA ANGELA YANIVE OSPINA SALINAS  SE VALIDA DIRECCIÓN OK, CANAL OK, DISPONIBILIDAD TOTAL, LLAMAR EL DÍA DELA INSTALACIÓN PARA CONFIRMAR VISITA, AVISO EXTERIOR NO INDICA ALTURA; TOMACORRIENTE CERCANO: SI; TIENE CABINA DE SEGURIDAD: NO 26/08/2025 SE REALIZA INSTALACIÓN DE CORRESPONSAL, SE INSTALAN EQUIPOS CON PRUEBAS EXITOSAS, SE CAPACITA Y SE EVALÚA AL CLIENTE, SE INSTALA PUBLICIDAD COMPLETA, CB QUEDA OPERATIVO. USUARIO SOMOS BANCOLOMBIA ACTIVO</t>
  </si>
  <si>
    <t>VBZZZ271</t>
  </si>
  <si>
    <t>TA-25-1005057</t>
  </si>
  <si>
    <t>BARRIO BELLAVISTA FLORIDABLANCA FLORIDABLACA</t>
  </si>
  <si>
    <t>FO-25-1418968</t>
  </si>
  <si>
    <t>25-08 SE REALIZA LLAMADA AL CLIENTE, SE HABLA CON LA SRA MARIA AZUCENA ARDILA SE VALIDA DIRECCIÓN OK, CANAL OK, DISPONIBILIDAD TOTAL, LLAMAR EL DÍA DELA INSTALACIÓN PARA CONFIRMAR VISITA, AVISO EXTERIOR 2 METROS APROX; TOMACORRIENTE CERCANO: SI; TIENE CABINA DE SEGURIDAD: SI 26/08/2025 SE REALIZA INSTALACIÓN DE CORRESPONSAL, SE INSTALAN EQUIPOS CON PRUEBAS EXITOSAS, SE CAPACITA Y SE EVALÚA AL CLIENTE, SE INSTALA PUBLICIDAD COMPLETA, CB QUEDA OPERATIVO. USUARIO SOMOS BANCOLOMBIA ACTIVO</t>
  </si>
  <si>
    <t>VBZZZ272</t>
  </si>
  <si>
    <t>TA-25-1005058</t>
  </si>
  <si>
    <t>BARRIO DOCE DE OCTUBRE VALLEDUPAR 5</t>
  </si>
  <si>
    <t>FO-25-1418974</t>
  </si>
  <si>
    <t>25-08 SE REALIZA LLAMADA AL CLIENTE, SE HABLA CON EL SR RAUL PEYES  SE VALIDA DIRECCIÓN OK, CANAL OK, DISPONIBILIDAD TOTAL, LLAMAR EL DÍA DE LA INSTALACIÓN PARA CONFIRMAR VISITA, AVISO EXTERIOR NO INDICA ALTURA; TOMACORRIENTE CERCANO: SI; TIENE CABINA DE SEGURIDAD: SI 26/08/2025 SE REALIZA INSTALACIÓN DE CORRESPONSAL, SE INSTALAN EQUIPOS CON PRUEBAS EXITOSAS, SE CAPACITA Y SE EVALÚA AL CLIENTE, SE INSTALA PUBLICIDAD COMPLETA, CB QUEDA OPERATIVO. USUARIO SOMOS BANCOLOMBIA ACTIVO</t>
  </si>
  <si>
    <t>VBZZZ273</t>
  </si>
  <si>
    <t>TA-25-1005059</t>
  </si>
  <si>
    <t>TUTA</t>
  </si>
  <si>
    <t>BARRIO VEREDA RIO DE PIEDRAS TUTA</t>
  </si>
  <si>
    <t>FO-25-1418980</t>
  </si>
  <si>
    <t>25-08 SE REALIZA LLAMADA AL CLIENTE, SE HABLA CON LA SRA SANDRA LILIANA CUESTAS SE VALIDA DIRECCIÓN OK, CANAL OK, DISPONIBILIDAD TOTAL, LLAMAR EL DÍA DELA INSTALACIÓN PARA CONFIRMAR VISITA, AVISO EXTERIOR NO INDICA ALTURA; TOMACORRIENTE CERCANO: SI; TIENE CABINA DE SEGURIDAD: NO 26/08/2025 SE REALIZA INSTALACIÓN DE CORRESPONSAL, SE INSTALAN EQUIPOS CON PRUEBAS EXITOSAS, SE CAPACITA Y SE EVALÚA AL CLIENTE, SE INSTALA PUBLICIDAD COMPLETA, CB QUEDA OPERATIVO. USUARIO SOMOS BANCOLOMBIA ACTIVO</t>
  </si>
  <si>
    <t>VBZZZ274</t>
  </si>
  <si>
    <t>TA-25-1005061</t>
  </si>
  <si>
    <t>SAN DIEGO</t>
  </si>
  <si>
    <t>BARRIO MUNICH SAN DIEGO</t>
  </si>
  <si>
    <t>FO-25-1418984</t>
  </si>
  <si>
    <t>25-08 SE REALIZA LLAMADA AL CLIENTE, SE HABLA CON LA SRA CARMEN EMILIA RUEDA FUENTES  SE VALIDA DIRECCIÓN OK, CANAL OK, DISPONIBILIDAD TOTAL, LLAMAR EL DÍA DE LA INSTALACIÓN PARA CONFIRMAR VISITA AL NÚMERO 3116264418, AVISO EXTERIOR APROX 3 METROS; TOMACORRIENTE CERCANO: SI; TIENE CABINA DE SEGURIDAD: SI 27/08/2025 SE REALIZA INSTALACIÓN DE CORRESPONSAL, SE INSTALAN EQUIPOS CON PRUEBAS EXITOSAS, SE CAPACITA Y SE EVALÚA AL CLIENTE, SE INSTALA PUBLICIDAD COMPLETA, CB QUEDA OPERATIVO. USUARIO SOMOS BANCOLOMBIA ACTIVO</t>
  </si>
  <si>
    <t>VBZZZ275</t>
  </si>
  <si>
    <t>TA-25-1005062</t>
  </si>
  <si>
    <t>BARRIO VILLANUEVA PIEDECUESTA 1</t>
  </si>
  <si>
    <t>FO-25-1418990</t>
  </si>
  <si>
    <t>25-08 SE REALIZA LLAMADA AL CLIENTE, SE HABLA CON EL SR CAMILO ESTEBAN JAIMES VILLAMIZAR SE VALIDA DIRECCIÓN OK, CANAL OK, DISPONIBILIDAD TOTAL, LLAMAR EL DÍA DE LA INSTALACIÓN PARA CONFIRMAR VISITA, AVISO EXTERIOR 2,5 METROS APROX; TOMACORRIENTE CERCANO: SI; TIENE CABINA DE SEGURIDAD: NO 26/08/2025 SE REALIZA INSTALACIÓN DE CORRESPONSAL, SE INSTALAN EQUIPOS CON PRUEBAS EXITOSAS, SE CAPACITA Y SE EVALÚA AL CLIENTE, SE INSTALA PUBLICIDAD COMPLETA, CB QUEDA OPERATIVO. USUARIO SOMOS BANCOLOMBIA ACTIVO. SE INSTALA SWITCH 223C4S6013230</t>
  </si>
  <si>
    <t>VBZZZ276</t>
  </si>
  <si>
    <t>TA-25-1005063</t>
  </si>
  <si>
    <t>CAIMITO</t>
  </si>
  <si>
    <t>BARRIO LAS GUADUAS CAIMITO</t>
  </si>
  <si>
    <t>FO-25-1418996</t>
  </si>
  <si>
    <t>25-08 SE REALIZA LLAMADA AL CLIENTE, SE HABLA CON LA SRA SANDRA MILENA UPARELA VILORIA SE VALIDA DIRECCIÓN OK, CANAL OK, DISPONIBILIDAD TOTAL, LLAMAR EL DÍA DE LA INSTALACIÓN PARA CONFIRMAR VISITA, AVISO EXTERIOR APROX 3 METROS; MODEM NO CUENTA CON PUERTOS DISPONILES; TOMACORRIENTE CERCANO: SI; TIENE CABINA DE SEGURIDAD: NO 26/08/2025 SE REALIZA INSTALACIÓN DE CORRESPONSAL, SE INSTALAN EQUIPOS CON PRUEBAS EXITOSAS, SE CAPACITA Y SE EVALÚA AL CLIENTE, SE INSTALA PUBLICIDAD COMPLETA, CB QUEDA OPERATIVO. USUARIO SOMOS BANCOLOMBIA ACTIVO</t>
  </si>
  <si>
    <t>VBZZZ277</t>
  </si>
  <si>
    <t>TA-25-1005065</t>
  </si>
  <si>
    <t>TENERIFE</t>
  </si>
  <si>
    <t>BARRIO CENTRO TENERIFE 2</t>
  </si>
  <si>
    <t>FO-25-1419002</t>
  </si>
  <si>
    <t>25-08 SE REALIZA LLAMADA AL CLIENTE, SE HABLA CON EL SR  JHON MARIO GIRALDO OSPINA SE VALIDA DIRECCIÓN OK; CANAL OK, DISPONIBILIDAD TOTAL, LLAMAR EL DÍA DE LA INSTALACIÓN PARA CONFIRMAR VISITA, AVISO EXTERIOR NO INDICA ALTURA; TOMACORRIENTE CERCANO: SI; TIENE CABINA DE SEGURIDAD: NO 26/08/2025 SE REALIZA INSTALACIÓN DE CORRESPONSAL, SE INSTALAN EQUIPOS CON PRUEBAS EXITOSAS, SE CAPACITA Y SE EVALÚA AL CLIENTE, SE INSTALA PUBLICIDAD COMPLETA, CB QUEDA OPERATIVO. USUARIO SOMOS BANCOLOMBIA ACTIVO</t>
  </si>
  <si>
    <t>VBZZZ278</t>
  </si>
  <si>
    <t>TA-25-1005066</t>
  </si>
  <si>
    <t>EL DORADO</t>
  </si>
  <si>
    <t>BARRIO CENTRO EL DORADO 2</t>
  </si>
  <si>
    <t>FO-25-1419007</t>
  </si>
  <si>
    <t>25-08 SE REALIZA LLAMADA AL CLIENTE, SE HABLA CON EL SR ANDRES MARTINEZ SE VALIDA DIRECCIÓN OK; CANAL OK, DISPONIBILIDAD TOTAL, LLAMAR EL DÍA DE LA INSTALACIÓN PARA CONFIRMAR VISITA, AVISO EXTERIOR APROX 2 METROS; TOMACORRIENTE CERCANO: SI; TIENE CABINA DE SEGURIDAD: SI 26/08/2025 SE REALIZA INSTALACIÓN DE CORRESPONSAL, SE INSTALAN EQUIPOS CON PRUEBAS EXITOSAS, SE CAPACITA Y SE EVALÚA AL CLIENTE, SE INSTALA PUBLICIDAD COMPLETA, CB QUEDA OPERATIVO. USUARIO SOMOS BANCOLOMBIA ACTIVO</t>
  </si>
  <si>
    <t>VBZZZ279</t>
  </si>
  <si>
    <t>TA-25-1005067</t>
  </si>
  <si>
    <t>CANALETE</t>
  </si>
  <si>
    <t>BARRIO EL CENTRO CANALETE</t>
  </si>
  <si>
    <t>FO-25-1419012</t>
  </si>
  <si>
    <t>25-08 SE REALIZA LLAMADA AL CLIENTE, SE HABLA CON LA SRA EDELMA MARIA MONTALVO MADERA SE VALIDA DIRECCIÓN OK, CANAL OK, DISPONIBILIDAD TOTAL, LLAMAR EL DÍA DE LA INSTALACIÓN PARA CONFIRMAR VISITA, AVISO EXTERIOR APROX 2 METROS; TOMACORRIENTE CERCANO: SI; TIENE CABINA DE SEGURIDAD: SI 27/08/2025 SE REALIZA INSTALACIÓN DE CORRESPONSAL, SE INSTALAN EQUIPOS CON PRUEBAS EXITOSAS, SE CAPACITA Y SE EVALÚA AL CLIENTE, SE INSTALA PUBLICIDAD COMPLETA, CB QUEDA OPERATIVO. USUARIO SOMOS BANCOLOMBIA ACTIVO. NOTA: LAS PRUEBAS DE RECAUDO Y TRANSFERENCIA NO SE REALIZARON PORQUE EL CLIENTE NO TIENE OTRA CUENTA Y NO HAY FACTURAS PARA HACER RECAUDOS.</t>
  </si>
  <si>
    <t>VBZZZ280</t>
  </si>
  <si>
    <t>TA-25-1005071</t>
  </si>
  <si>
    <t>FLORESTA</t>
  </si>
  <si>
    <t>BARRIO CENTRO FLORESTA</t>
  </si>
  <si>
    <t>FO-25-1419021</t>
  </si>
  <si>
    <t>25-08 SE REALIZA LLAMADA AL CLIENTE, SE HABLA CON EL SR GUSTAVO ANTONIO VARGAS RINCON SE VALIDA DIRECCIÓN OK, CANAL OK, DISPONIBILIDAD TOTAL, LLAMAR EL DÍA DE LA INSTALACIÓN PARA CONFIRMAR VISITA, AVISO EXTERIOR 2 METROS APROX; TOMACORRIENTE CERCANO: SI; TIENE CABINA DE SEGURIDAD: SI 27/08/2025 SE REALIZA INSTALACIÓN DE CORRESPONSAL, SE INSTALAN EQUIPOS CON PRUEBAS EXITOSAS, SE CAPACITA Y SE EVALÚA AL CLIENTE, SE INSTALA PUBLICIDAD COMPLETA, CB QUEDA OPERATIVO. USUARIO SOMOS BANCOLOMBIA ACTIVO</t>
  </si>
  <si>
    <t>VBZZZ281</t>
  </si>
  <si>
    <t>TA-25-1005073</t>
  </si>
  <si>
    <t>BARRIO SAN JOSE SAN MARCOS 2</t>
  </si>
  <si>
    <t>FO-25-1419026</t>
  </si>
  <si>
    <t>25-08 SE REALIZA LLAMADA AL CLIENTE, SE HABLA CON EL SR LUIS EDUARDO VERGARA HERRERA SE VALIDA DIRECCIÓN OK, CANAL OK, DISPONIBILIDAD TOTAL, LLAMAR EL DÍA DE LA INSTALACIÓN PARA CONFIRMAR VISITA, AVISO EXTERIOR NO INDICA ALTURA; TOMACORRIENTE CERCANO: SI; TIENE CABINA DE SEGURIDAD: SI 26/08/2025 SE REALIZA INSTALACIÓN DE CORRESPONSAL, SE INSTALAN EQUIPOS CON PRUEBAS EXITOSAS, SE CAPACITA Y SE EVALÚA AL CLIENTE, SE INSTALA PUBLICIDAD COMPLETA, CB QUEDA OPERATIVO. USUARIO SOMOS BANCOLOMBIA ACTIVO</t>
  </si>
  <si>
    <t>VBZZZ282</t>
  </si>
  <si>
    <t>TA-25-1005074</t>
  </si>
  <si>
    <t>FUENTE DE ORO</t>
  </si>
  <si>
    <t>BARRIO CENTRO FUENTE 7 DE ORO</t>
  </si>
  <si>
    <t>FO-25-1419031</t>
  </si>
  <si>
    <t>25-08 SE REALIZA LLAMADA AL CLIENTE, SE HABLA CON LA SRA SANDRA PATRICIA MARTINEZ GARCIA SE VALIDA DIRECCIÓN OK, CANAL OK, DISPONIBILIDAD TOTAL, LLAMAR EL DÍA DE LA INSTALACIÓN PARA CONFIRMAR VISITA, AVISO EXTERIOR APROX 1,5 METROS; TOMACORRIENTE CERCANO: SI; TIENE CABINA DE SEGURIDAD: SI 27/08/2025 SE REALIZA INSTALACIÓN DE CORRESPONSAL, SE INSTALAN EQUIPOS CON PRUEBAS EXITOSAS, SE CAPACITA Y SE EVALÚA AL CLIENTE, SE INSTALA PUBLICIDAD COMPLETA, CB QUEDA OPERATIVO. USUARIO SOMOS BANCOLOMBIA ACTIVO</t>
  </si>
  <si>
    <t>VBZZZ283</t>
  </si>
  <si>
    <t>TA-25-1005075</t>
  </si>
  <si>
    <t>PUERTO LLERAS</t>
  </si>
  <si>
    <t>BARRIO CENTRO PUERTO 7 LLERAS</t>
  </si>
  <si>
    <t>FO-25-1419036</t>
  </si>
  <si>
    <t>25-08 SE REALIZA LLAMADA AL CLIENTE, SE HABLA CON LA SRA HASBLEIDY YULENNY SOTO PULIDO SE VALIDA DIRECCIÓN OK, CANAL OK, DISPONIBILIDAD TOTAL, LLAMAR EL DÍA DE LA INSTALACIÓN PARA CONFIRMAR VISITA, AVISO EXTERIOR APROX 3 METROS; TOMACORRIENTE CERCANO: SI; TIENE CABINA DE SEGURIDAD: SI 27/08/2025 SE REALIZA INSTALACIÓN DE CORRESPONSAL, SE INSTALAN EQUIPOS CON PRUEBAS EXITOSAS, SE CAPACITA Y SE EVALÚA AL CLIENTE, SE INSTALA PUBLICIDAD COMPLETA, CB QUEDA OPERATIVO. USUARIO SOMOS BANCOLOMBIA ACTIVO</t>
  </si>
  <si>
    <t>VBZZZ284</t>
  </si>
  <si>
    <t>TA-25-1005078</t>
  </si>
  <si>
    <t>PAIPA</t>
  </si>
  <si>
    <t>BARRIO CENTRO PAIPA 19</t>
  </si>
  <si>
    <t>FO-25-1419041</t>
  </si>
  <si>
    <t>25-08 SE REALIZA LLAMADA AL CLIENTE, SE HABLA CON EL SR LUIS FERNANDO GRANADOS CORREDOR SE VALIDA DIRECCIÓN OK, CANAL OK, DISPONIBILIDAD TOTAL, LLAMAR EL DÍA DE LA INSTALACIÓN PARA CONFIRMAR VISITA, AVISO EXTERIOR 2 METROS APROX; TOMACORRIENTE CERCANO: SI; TIENE CABINA DE SEGURIDAD: SI 26-08 SE LOGRA COMUNICACION CON EL SEÑOR LUIS FERNANDO GRANADOS AL NUMERO TELEFONICO 3134561677 QUIEN NOS INFORMA QUE EL DIA DE HOY AMANECIO SIN SERVICIO DE INTERNET YA QUE HAY UNA FALLA GENERAL EN LA CIUDAD, CLIENTE MANIFIESTA QUE SE COMUNICARA EN EL TRANSCURSO DEL DIA PARA CONFIRMAR LA VISITA, CLIENTE MANIFIESTA QUE NECESITA 7 METROS DE CABLE UTP Y EL AVISO SE DEBE COLOCAR A 3 METROS DE ALTURA. 27/08/2025 SE REALIZA INSTALACIÓN DE CORRESPONSAL, SE INSTALAN EQUIPOS CON PRUEBAS EXITOSAS, SE CAPACITA Y SE EVALÚA AL CLIENTE, SE INSTALA PUBLICIDAD COMPLETA, CB QUEDA OPERATIVO. USUARIO SOMOS BANCOLOMBIA ACTIVO</t>
  </si>
  <si>
    <t>VBZZZ285</t>
  </si>
  <si>
    <t>TA-25-1005079</t>
  </si>
  <si>
    <t>BARRIO SANTA ISABEL CALI 3</t>
  </si>
  <si>
    <t>FO-25-1419047</t>
  </si>
  <si>
    <t>25-08 SE REALIZA LLAMADA AL CLIENTE, SE HABLA CON LA SRA VALENTINA LOPEZ MONDOL SE VALIDA DIRECCIÓN OK, CANAL OK, DISPONIBILIDAD TOTAL, LLAMAR EL DÍA DE LA INSTALACIÓN PARA CONFIRMAR VISITA, AVISO EXTERIOR APROX 3 METROS; TOMACORRIENTE CERCANO: SI; TIENE CABINA DE SEGURIDAD: SI 26/08/2025 SE REALIZA INSTALACIÓN DE CORRESPONSAL, SE INSTALAN EQUIPOS CON PRUEBAS EXITOSAS, SE CAPACITA Y SE EVALÚA AL CLIENTE, SE INSTALA PUBLICIDAD COMPLETA, CB QUEDA OPERATIVO. USUARIO SOMOS BANCOLOMBIA ACTIVO. SE INSTALAN SWITCCHH 221C1Q3006448</t>
  </si>
  <si>
    <t>VBZZZ286</t>
  </si>
  <si>
    <t>TA-25-1005081</t>
  </si>
  <si>
    <t>BARRIO POPULAR MODELO PALMIRA</t>
  </si>
  <si>
    <t>FO-25-1419050</t>
  </si>
  <si>
    <t>25-08 SE REALIZA LLAMADA AL CLIENTE, SE HABLA CON EL SR LUIS FERNANDO PIZA VELANDIA SE VALIDA DIRECCIÓN OK, CANAL OK, DISPONIBILIDAD TOTAL, LLAMAR EL DÍA DE LA INSTALACIÓN PARA CONFIRMAR VISITA, AVISO EXTERIOR NO INDICA ALTURA; TOMACORRIENTE CERCANO: SI; TIENE CABINA DE SEGURIDAD: SI 26/08/2025 SE REALIZA INSTALACIÓN DE CORRESPONSAL, SE INSTALAN EQUIPOS TRANSACCIONES DE DEPÓSITO Y RETIRO EXITOSO. DEMÁS TRANSACCIONES SE SIMULARON PERO NO FUERON EXITOSAS POR FALTA HERRAMIENTAS DEL CLIENTE ( TRANSFERENCIA Y SALDO Y RETIRO CON TARJETA)., SE CAPACITA Y SE EVALÚA AL CLIENTE, SE INSTALA PUBLICIDAD COMPLETA, CB QUEDA OPERATIVO. USUARIO SOMOS BANCOLOMBIA ACTIVO. SE INSTALAN 20 MT DE CABLE UTP</t>
  </si>
  <si>
    <t>VBZZZ287</t>
  </si>
  <si>
    <t>TA-25-1033965</t>
  </si>
  <si>
    <t>GRAMALOTE</t>
  </si>
  <si>
    <t>BARRIO GRAMALOTE GRAMALOTE</t>
  </si>
  <si>
    <t>FO-25-1432951</t>
  </si>
  <si>
    <t>27-08-2025 SE REALIZA LLAMADA AL CLIENTE, SE HABLA CON LA SRA BELKIS XIOMARA MEZA TORRES SE VALIDA DIRECCIÓN OK, CANAL OK, DISPONIBILIDAD TOTAL, LLAMAR EL DÍA LA INSTALACIÓN PARA CONFIRMAR VISITA, AVISO EXTERIOR ALTURA APROX 3 METROS; TOMACORRIENTE CERCANO: SI; TIENE CABINA DE SEGURIDAD: SI // CONTACTO REALIZADO POR LA APP 28-08 SE COMUNICA CON LA CLIENTE BELKIS XIOMARA AL #3044403270, NOS COMUNICA QUE EL DIA DE HOY NO PUEDE ATENDER LA VISITA YA QUE EN EL PUEBLO NO HAY LUZ, Y LLEGA HASTA DESPUES DE LAS 6 PM, SE PROGRAMA VISITA PARA EL DIA DE MAÑANA 29/08 29/08/2025 SE REALIZA INSTALACIÓN DE CORRESPONSAL, SE INSTALAN EQUIPOS CON PRUEBAS EXITOSAS, SE CAPACITA Y SE EVALÚA AL CLIENTE, SE INSTALA PUBLICIDAD COMPLETA, CB QUEDA OPERATIVO. USUARIO SOMOS BANCOLOMBIA ACTIVO</t>
  </si>
  <si>
    <t>FKZZZ630</t>
  </si>
  <si>
    <t>TA-25-1033968</t>
  </si>
  <si>
    <t>ALGARROBO</t>
  </si>
  <si>
    <t>BARRIO CENTRO ALGARROBO 1</t>
  </si>
  <si>
    <t>FO-25-1432956</t>
  </si>
  <si>
    <t>26-08 SE REALIZA LLAMADA AL CLIENTE, SE HABLA CON EL SR  MIGUEL ANGEL VILLEGAS YEPES SE VALIDA DIRECCIÓN OK, CANAL OK, DISPONIBILIDAD TOTAL, LLAMAR EL DÍA DE LA INSTALACIÓN PARA CONFIRMAR VISITA, AVISO EXTERIOR 2,5 METROS APROX; TOMACORRIENTE CERCANO: SI; TIENE CABINA DE SEGURIDAD: NO 28/08/2025 SE REALIZA INSTALACIÓN DE CORRESPONSAL, SE INSTALAN EQUIPOS CON PRUEBAS EXITOSAS, SE CAPACITA Y SE EVALÚA AL CLIENTE, SE INSTALA PUBLICIDAD COMPLETA, CB QUEDA OPERATIVO. USUARIO SOMOS BANCOLOMBIA ACTIVO</t>
  </si>
  <si>
    <t>FKZZZ631</t>
  </si>
  <si>
    <t>TA-25-1033971</t>
  </si>
  <si>
    <t>BARRIO GUADUALES GARZON</t>
  </si>
  <si>
    <t>FO-25-1432962</t>
  </si>
  <si>
    <t>27-08-2025 SE REALIZA LLAMADA AL CLIENTE, SE HABLA CON LA SRA LINA MARCELA LOPEZ CUELLAR SE VALIDA DIRECCIÓN OK, CANAL OK, DISPONIBILIDAD TOTAL, LLAMAR EL DÍA LA INSTALACIÓN PARA CONFIRMAR VISITA, AVISO EXTERIOR ALTURA APROX 2,50 METROS; TOMACORRIENTE CERCANO: SI; TIENE CABINA DE SEGURIDAD: NO // CONTACTO REALIZADO POR LA APP 28/08/2025 SE REALIZA INSTALACIÓN DE CORRESPONSAL, SE INSTALAN EQUIPOS CON PRUEBAS EXITOSAS, SE CAPACITA Y SE EVALÚA AL CLIENTE, SE INSTALA PUBLICIDAD COMPLETA, CB QUEDA OPERATIVO. USUARIO SOMOS BANCOLOMBIA ACTIVO</t>
  </si>
  <si>
    <t>FKZZZ632</t>
  </si>
  <si>
    <t>TA-25-1033972</t>
  </si>
  <si>
    <t>GUAMO</t>
  </si>
  <si>
    <t>BARRIO SANTA ANA GUAMO 2</t>
  </si>
  <si>
    <t>FO-25-1432965</t>
  </si>
  <si>
    <t>27-08-2025 SE REALIZA LLAMADA AL CLIENTE, SE HABLA CON EL SR EDGAR ANDRES HIMBOL QUIÑONES SE VALIDA DIRECCIÓN OK, CANAL OK, DISPONIBILIDAD TOTAL, LLAMAR EL DÍA LA INSTALACIÓN PARA CONFIRMAR VISITA, AVISO EXTERIOR ALTURA APROX 2,50 METROS; TOMACORRIENTE CERCANO: SI; TIENE CABINA DE SEGURIDAD: SI // CONTACTO REALIZADO POR LA APP 28/08/2025 SE REALIZA INSTALACIÓN DE CORRESPONSAL, SE INSTALAN EQUIPOS CON PRUEBAS EXITOSAS, SE CAPACITA Y SE EVALÚA AL CLIENTE, SE INSTALA PUBLICIDAD COMPLETA, CB QUEDA OPERATIVO. USUARIO SOMOS BANCOLOMBIA ACTIVO</t>
  </si>
  <si>
    <t>FKZZZ633</t>
  </si>
  <si>
    <t>TA-25-1033973</t>
  </si>
  <si>
    <t>FLORIAN</t>
  </si>
  <si>
    <t>BARRIO CENTRO FLORIAN 1</t>
  </si>
  <si>
    <t>FO-25-1432972</t>
  </si>
  <si>
    <t>27-08-2025 SE REALIZA LLAMADA AL CLIENTE, SE HABLA CON EL SR CARLOS ALBERTO DIAZ MELO SE VALIDA DIRECCIÓN OK, CANAL OK, DISPONIBILIDAD TOTAL, LLAMAR EL DÍA LA INSTALACIÓN PARA CONFIRMAR VISITA, AVISO EXTERIOR ALTURA APROX 2,50 METROS; TOMACORRIENTE CERCANO: SI; TIENE CABINA DE SEGURIDAD: SI // CONTACTO REALIZADO POR LA APP 29/08/2025 SE REALIZA INSTALACIÓN DE CORRESPONSAL, SE INSTALAN EQUIPOS CON PRUEBAS EXITOSAS, SE CAPACITA Y SE EVALÚA AL CLIENTE, SE INSTALA PUBLICIDAD COMPLETA, CB QUEDA OPERATIVO. USUARIO SOMOS BANCOLOMBIA ACTIVO</t>
  </si>
  <si>
    <t>FKZZZ634</t>
  </si>
  <si>
    <t>TA-25-1033975</t>
  </si>
  <si>
    <t>COGUA</t>
  </si>
  <si>
    <t>BARRIO CENTRO COGUA 9</t>
  </si>
  <si>
    <t>FO-25-1432985</t>
  </si>
  <si>
    <t>27-08-2025 SE REALIZA LLAMADA AL CLIENTE, SE HABLA CON LA SRA DIANA NATALY CASAS MENDIETA SE VALIDA DIRECCIÓN OK, CANAL OK, DISPONIBILIDAD TOTAL, LLAMAR EL DÍA LA INSTALACIÓN PARA CONFIRMAR VISITA, AVISO EXTERIOR ALTURA APROX 4 METROS; TOMACORRIENTE CERCANO: SI; TIENE CABINA DE SEGURIDAD: SI // CONTACTO REALIZADO POR LA APP 28-08 SE REALIZA INSTALACIÓN DE CORRESPONSAL, SE INSTALAN EQUIPOS CON PRUEBAS EXITOSAS, SE CAPACITA Y SE EVALÚA AL CLIENTE, SE INSTALA PUBLICIDAD COMPLETA, CB QUEDA OPERATIVO. USUARIO SOMOS BANCOLOMBIA ACTIVO</t>
  </si>
  <si>
    <t>FKZZZ636</t>
  </si>
  <si>
    <t>TA-25-1033976</t>
  </si>
  <si>
    <t>MADRID</t>
  </si>
  <si>
    <t>BARRIO SAN JOSE MADRID MADRID</t>
  </si>
  <si>
    <t>FO-25-1432992</t>
  </si>
  <si>
    <t>27-08-2025 SE REALIZA LLAMADA AL CLIENTE, SE HABLA CON EL SR IVAN DARIO GOMEZ SANDOVAL SE VALIDA DIRECCIÓN OK, CANAL OK, DISPONIBILIDAD TOTAL, LLAMAR EL DÍA LA INSTALACIÓN PARA CONFIRMAR VISITA, AVISO EXTERIOR ALTURA APROX 2 METROS; TOMACORRIENTE CERCANO: SI; TIENE CABINA DE SEGURIDAD: NO // CONTACTO REALIZADO POR LA APP 28/08/2025 ESTANDO EN SITIO PARA REALIZAR APERTURA REDEBAN 3007081210 BARRIO SAN JOSE MADRID MADRID, EL COMERCIO TIENE NOMBRE EN UN PENDON, ADJUNTO CÁMARA DE COMERCIO + REGISTRO FOTOGRÁFICO. / POR FAVOR INSTALAR LA VINCULACIÓN YA QUE SE EVIDENCIA QUE EL COMERCIO TIENE EL AVISO CON EL NOMBRE DEL ESTABLECIMIENTO.  28/08/2025 SE REALIZA INSTALACIÓN DE CORRESPONSAL, SE INSTALAN EQUIPOS CON PRUEBAS EXITOSAS, SE CAPACITA Y SE EVALÚA AL CLIENTE, SE INSTALA PUBLICIDAD COMPLETA, CB QUEDA OPERATIVO. USUARIO SOMOS BANCOLOMBIA ACTIVO. NO SE PUEDE REALIZAR CONSULTA DE SALGO NO SE CUÁNTA CON TARJETA NI RECAUDO SIN FACTURAS PARA PAGAR</t>
  </si>
  <si>
    <t>FKZZZ637</t>
  </si>
  <si>
    <t>TA-25-1033977</t>
  </si>
  <si>
    <t>BARRIO LA ESMERALDA BOGOTA 7</t>
  </si>
  <si>
    <t>FO-25-1432997</t>
  </si>
  <si>
    <t>27-08-2025 SE REALIZA LLAMADA AL CLIENTE, SE HABLA CON EL SR CAMILO EDUARDO PINZON CASTILLO SE VALIDA DIRECCIÓN OK, CANAL OK, DISPONIBILIDAD TOTAL, LLAMAR EL DÍA LA INSTALACIÓN PARA CONFIRMAR VISITA, AVISO EXTERIOR ALTURA APROX 2 METROS; TOMACORRIENTE CERCANO: SI; TIENE CABINA DE SEGURIDAD: NO // CONTACTO REALIZADO POR LA APP 29/08/2025 SE REALIZA INSTALACIÓN DE CORRESPONSAL, SE INSTALAN EQUIPOS CON PRUEBAS EXITOSAS, SE CAPACITA Y SE EVALÚA AL CLIENTE, SE INSTALA PUBLICIDAD COMPLETA, CB QUEDA OPERATIVO. USUARIO SOMOS BANCOLOMBIA ACTIVO</t>
  </si>
  <si>
    <t>FKZZZ638</t>
  </si>
  <si>
    <t>TA-25-1033978</t>
  </si>
  <si>
    <t>BARRIO VILLA LADY FUSAGASUGA</t>
  </si>
  <si>
    <t>FO-25-1433002</t>
  </si>
  <si>
    <t>27-08-2025 SE REALIZA LLAMADA AL CLIENTE, SE HABLA CON LA SRA SOFIA LALINDE SARMIENTO SE VALIDA DIRECCIÓN OK, CANAL OK, DISPONIBILIDAD TOTAL, LLAMAR EL DÍA LA INSTALACIÓN PARA CONFIRMAR VISITA, AVISO EXTERIOR ALTURA APROX 2 METROS; TOMACORRIENTE CERCANO: SI; TIENE CABINA DE SEGURIDAD: SI // CONTACTO REALIZADO POR LA APP 28-09 ESTABLECERMOS COMUNICACION TELÉFONICA CON LA CLIENTE SOFÍA LALINDE 3176035897 SE LE INDICA QUE SE LE VISITARÁ. EL DÍA DE MAÑANA YA QUE HAY PROBLEMAS EN LA VÍA DEVIDO  AL ROPTURA DE UN TUBO DE GAS NATURAL Y NO HAY PASO SE LE INDICA AL COORDINADOR WILLIAM ROZO QUIEN AUTORIZA 29/08/2025 SE REALIZA INSTALACIÓN DE CORRESPONSAL, SE INSTALAN EQUIPOS CON PRUEBAS EXITOSAS, SE CAPACITA Y SE EVALÚA AL CLIENTE, SE INSTALA PUBLICIDAD COMPLETA, CB QUEDA OPERATIVO. USUARIO SOMOS BANCOLOMBIA ACTIVO</t>
  </si>
  <si>
    <t>FKZZZ639</t>
  </si>
  <si>
    <t>TA-25-1033982</t>
  </si>
  <si>
    <t>BARRIO CENTRO RISARALDA 2</t>
  </si>
  <si>
    <t>FO-25-1433008</t>
  </si>
  <si>
    <t>27-08-2025 SE REALIZA LLAMADA AL CLIENTE, SE HABLA CON LA SRA LEIDY YOHANNA SANCHEZ BETANCUR SE VALIDA DIRECCIÓN OK, CANAL OK, DISPONIBILIDAD TOTAL, LLAMAR EL DÍA LA INSTALACIÓN PARA CONFIRMAR VISITA, AVISO EXTERIOR ALTURA APROX 2 METROS; TOMACORRIENTE CERCANO: SI; TIENE CABINA DE SEGURIDAD: NO // CONTACTO REALIZADO POR LA APP 28/08/2025 SE REALIZA INSTALACIÓN DE CORRESPONSAL, SE INSTALAN EQUIPOS, SE CAPACITA Y SE EVALÚA AL CLIENTE, SE INSTALA PUBLICIDAD COMPLETA, CB QUEDA OPERATIVO. USUARIO SOMOS BANCOLOMBIA ACTIVO. SE HACEN PRUEBA DE CONSULTA DE SALDO SOLAMENTE YA QUE USUARIO NO CUENTA CON LAS HERRAMIENTAS PARA REALIZAR LAS DEMAS PRUEBAS(RETIRO,RECAUDO, TRANSFERENCIA) SERVICIO OK</t>
  </si>
  <si>
    <t>FKZZZ640</t>
  </si>
  <si>
    <t>TA-25-1033983</t>
  </si>
  <si>
    <t>TURMEQUE</t>
  </si>
  <si>
    <t>BARRIO LA PLAZA CENTRO TURMEQUE</t>
  </si>
  <si>
    <t>FO-25-1433014</t>
  </si>
  <si>
    <t>27-08-2025 SE REALIZA LLAMADA AL CLIENTE, SE HABLA CON LA SRA FLORINDA LARA GUATAQUIRA SE VALIDA DIRECCIÓN OK, CANAL OK, DISPONIBILIDAD TOTAL, LLAMAR EL DÍA LA INSTALACIÓN PARA CONFIRMAR VISITA, AVISO EXTERIOR ALTURA APROX 2,50 METROS; TOMACORRIENTE CERCANO: SI; TIENE CABINA DE SEGURIDAD: NO // CONTACTO REALIZADO POR LA APP 28/08/2025 SE REALIZA INSTALACIÓN DE CORRESPONSAL, SE INSTALAN EQUIPOS CON PRUEBAS EXITOSAS, SE CAPACITA Y SE EVALÚA AL CLIENTE, SE INSTALA PUBLICIDAD COMPLETA, CB QUEDA OPERATIVO. USUARIO SOMOS BANCOLOMBIA ACTIVO. SE INSTALA ROUTER E0682019513003931</t>
  </si>
  <si>
    <t>FKZZZ641</t>
  </si>
  <si>
    <t>TA-25-1033984</t>
  </si>
  <si>
    <t>EL ROSARIO</t>
  </si>
  <si>
    <t>BARRIO SAGRADO CORAZON DE JESUS EL ROSARIO</t>
  </si>
  <si>
    <t>FO-25-1433021</t>
  </si>
  <si>
    <t>27-08 SE REALIZA LLAMADA AL CLIENTE, SE HABLA CON LA SRA YULIANA ÑAÑEZ POPAYAN SE VALIDA DIRECCIÓN OK, CANAL OK, DISPONIBILIDAD TOTAL, LLAMAR EL DÍA LA INSTALACIÓN PARA CONFIRMAR VISITA, AVISO EXTERIOR ALTURA: 2,60 ; TOMACORRIENTE CERCANO: SI; TIENE CABINA DE SEGURIDAD: NO - COMUNICACIÓN POR WPP / EL MODEM ESTA A 4 MT  29/08/2025 SE REALIZA INSTALACIÓN DE CORRESPONSAL, SE INSTALAN EQUIPOS CON PRUEBAS EXITOSAS, SE CAPACITA Y SE EVALÚA AL CLIENTE, SE INSTALA PUBLICIDAD COMPLETA, CB QUEDA OPERATIVO. USUARIO SOMOS BANCOLOMBIA ACTIVO</t>
  </si>
  <si>
    <t>FKZZZ642</t>
  </si>
  <si>
    <t>TA-25-1033986</t>
  </si>
  <si>
    <t>FOMEQUE</t>
  </si>
  <si>
    <t>BARRIO CENTRO FOMEQUE FOMEQUE</t>
  </si>
  <si>
    <t>FO-25-1433033</t>
  </si>
  <si>
    <t>27-08-2025 SE REALIZA LLAMADA AL CLIENTE, SE HABLA CON EL SR ISAURO SABALA SE VALIDA DIRECCIÓN OK, CANAL OK, DISPONIBILIDAD TOTAL, LLAMAR EL DÍA LA INSTALACIÓN PARA CONFIRMAR VISITA, AVISO EXTERIOR ALTURA APROX 2 METROS; TOMACORRIENTE CERCANO: SI; TIENE CABINA DE SEGURIDAD: NO // CONTACTO REALIZADO POR LA APP 28/08/2025 SE REALIZA INSTALACIÓN DE CORRESPONSAL, SE INSTALAN EQUIPOS, SE HACE SOLO UNA CONSULTA DE SALDO Y SE VA EN INTERNET, SE CAPACITA Y SE EVALÚA AL CLIENTE, SE INSTALA PUBLICIDAD COMPLETA, CB QUEDA OPERATIVO. USUARIO SOMOS BANCOLOMBIA ACTIVO. INTERNET DEL CLIENTE CON FALLAS SE INDICA PEDIR SERVICIO TÉCNICO PARA VALIDAR SE HACE SOLO UNA CONSULTA DE SALDO Y SE VA EL INTERNET</t>
  </si>
  <si>
    <t>FKZZZ644</t>
  </si>
  <si>
    <t>TA-25-1033988</t>
  </si>
  <si>
    <t>BARRIO NARANJAL BOLIVAR 1</t>
  </si>
  <si>
    <t>FO-25-1433043</t>
  </si>
  <si>
    <t>27-08-2025 SE REALIZA LLAMADA AL CLIENTE, SE HABLA CON LA SRA JENNY JOHANA AGUDELO TORRES  SE VALIDA DIRECCIÓN OK, CANAL OK, DISPONIBILIDAD TOTAL, LLAMAR EL DÍA LA INSTALACIÓN PARA CONFIRMAR VISITA, AVISO EXTERIOR ALTURA APROX 1,5 METROS; TOMACORRIENTE CERCANO: SI; TIENE CABINA DE SEGURIDAD: SI  29/08/2025 EN LA VISITA REALIZADA POR EL TECNICO EN EL SITIO SE EVIDENCIA QUE EN EL PUNTO NO CUENTA CON AVISO DEL NOMBRE DEL COMERCIO, NI NOMENCLATURA EN LA FACHADA.  / ENTIDAD APRUEBA INSTALACIÓN 29/08/2025 SE REALIZA INSTALACIÓN DE CORRESPONSAL, SE INSTALAN EQUIPOS CON PRUEBAS EXITOSAS, SE CAPACITA Y SE EVALÚA AL CLIENTE, SE INSTALA PUBLICIDAD COMPLETA, CB QUEDA OPERATIVO. USUARIO SOMOS BANCOLOMBIA ACTIVO</t>
  </si>
  <si>
    <t>FKZZZ647</t>
  </si>
  <si>
    <t>TA-25-1033989</t>
  </si>
  <si>
    <t>COPACABANA</t>
  </si>
  <si>
    <t>BARRIO VRD ZARZAL LA LUZ COPACABANA</t>
  </si>
  <si>
    <t>FO-25-1433048</t>
  </si>
  <si>
    <t>27-08-2025 SE REALIZA LLAMADA AL CLIENTE, SE HABLA CON LA SRA ZULY YULIANA CASTAÑO PUERTA SE VALIDA DIRECCIÓN OK, CANAL OK, DISPONIBILIDAD TOTAL, LLAMAR EL DÍA LA INSTALACIÓN PARA CONFIRMAR VISITA, AVISO EXTERIOR ALTURA APROX 2,5 METROS; TOMACORRIENTE CERCANO: SI; TIENE CABINA DE SEGURIDAD: SI  29/08/2025 SE REALIZA INSTALACIÓN DE CORRESPONSAL, SE INSTALAN EQUIPOS CON PRUEBAS EXITOSAS, SE CAPACITA Y SE EVALÚA AL CLIENTE, SE INSTALA PUBLICIDAD COMPLETA, CB QUEDA OPERATIVO. USUARIO SOMOS BANCOLOMBIA ACTIVO</t>
  </si>
  <si>
    <t>FKZZZ648</t>
  </si>
  <si>
    <t>TA-25-1033992</t>
  </si>
  <si>
    <t>BARRIO ESMERALDA ARMENIA</t>
  </si>
  <si>
    <t>FO-25-1433065</t>
  </si>
  <si>
    <t>27-08-2025 SE REALIZA LLAMADA AL CLIENTE, SE HABLA CON EL SR JAUMBER DUNOT GUTIERREZ SE VALIDA DIRECCIÓN OK, CANAL OK, DISPONIBILIDAD TOTAL, LLAMAR EL DÍA LA INSTALACIÓN PARA CONFIRMAR VISITA, AVISO EXTERIOR ALTURA APROX 2,5 METROS; TOMACORRIENTE CERCANO: SI; TIENE CABINA DE SEGURIDAD: SI  28/08/2025 SE REALIZA INSTALACIÓN DE CORRESPONSAL, SE INSTALAN EQUIPOS CON PRUEBAS EXITOSAS, SE CAPACITA Y SE EVALÚA AL CLIENTE, SE INSTALA PUBLICIDAD COMPLETA, CB QUEDA OPERATIVO. USUARIO SOMOS BANCOLOMBIA ACTIVO</t>
  </si>
  <si>
    <t>FKZZZ650</t>
  </si>
  <si>
    <t>TA-25-1033993</t>
  </si>
  <si>
    <t>BARRIO EL BOSQUE PALMIRA 1</t>
  </si>
  <si>
    <t>FO-25-1433073</t>
  </si>
  <si>
    <t>27-08-2025 SE REALIZA LLAMADA AL CLIENTE, SE HABLA CON LA SRA BERTHA LIGIA PANTOJA ERAZO SE VALIDA DIRECCIÓN OK, CANAL OK, DISPONIBILIDAD TOTAL, LLAMAR EL DÍA LA INSTALACIÓN PARA CONFIRMAR VISITA, AVISO EXTERIOR ALTURA NO INDICA ALTURA; TOMACORRIENTE CERCANO: SI; TIENE CABINA DE SEGURIDAD: SI  28/08/2025 SE REALIZA INSTALACIÓN DE CORRESPONSAL, SE INSTALAN EQUIPOS CON PRUEBAS EXITOSAS, SE CAPACITA Y SE EVALÚA AL CLIENTE, SE INSTALA PUBLICIDAD COMPLETA, CB QUEDA OPERATIVO. USUARIO SOMOS BANCOLOMBIA ACTIVO</t>
  </si>
  <si>
    <t>FKZZZ651</t>
  </si>
  <si>
    <t>TA-25-1033994</t>
  </si>
  <si>
    <t>BARRIO ULPIANO LLOREDA CALI 1</t>
  </si>
  <si>
    <t>FO-25-1433077</t>
  </si>
  <si>
    <t>27-08-2025 SE REALIZA LLAMADA AL CLIENTE, SE HABLA CON EL SR CARLOS ALFONSO FALLA HENAO SE VALIDA DIRECCIÓN OK, CANAL OK, DISPONIBILIDAD TOTAL, LLAMAR EL DÍA LA INSTALACIÓN PARA CONFIRMAR VISITA, AVISO EXTERIOR ALTURA APROX 2 METROS; TOMACORRIENTE CERCANO: SI; TIENE CABINA DE SEGURIDAD: SI  28-08 SE REALIZA INSTALACIÓN DE CORRESPONSAL, SE INSTALAN EQUIPOS CON PRUEBAS EXITOSAS, SE CAPACITA Y SE EVALÚA AL CLIENTE, SE INSTALA PUBLICIDAD COMPLETA, CB QUEDA OPERATIVO. USUARIO SOMOS BANCOLOMBIA ACTIVO. SE INSTALAN 10 MT DE CABLE UTP</t>
  </si>
  <si>
    <t>FKZZZ652</t>
  </si>
  <si>
    <t>TA-25-1033995</t>
  </si>
  <si>
    <t>BARRIO CAÑAVERALEJO BOGOTA 1</t>
  </si>
  <si>
    <t>FO-25-1433086</t>
  </si>
  <si>
    <t>27-08-2025 SE REALIZA LLAMADA AL CLIENTE, SE HABLA CON LA SRA NUBIA YANETH ARENAS NARANJO SE VALIDA DIRECCIÓN OK, CANAL OK, DISPONIBILIDAD TOTAL, LLAMAR EL DÍA LA INSTALACIÓN PARA CONFIRMAR VISITA, AVISO EXTERIOR ALTURA APROX 3 METROS; TOMACORRIENTE CERCANO: SI; TIENE CABINA DE SEGURIDAD: SI  28/08/2025 SE REALIZA INSTALACIÓN DE CORRESPONSAL, SE INSTALAN EQUIPOS CON PRUEBAS EXITOSAS, SE CAPACITA Y SE EVALÚA AL CLIENTE, SE INSTALA PUBLICIDAD COMPLETA, CB QUEDA OPERATIVO. USUARIO SOMOS BANCOLOMBIA ACTIVO</t>
  </si>
  <si>
    <t>FKZZZ653</t>
  </si>
  <si>
    <t>TA-25-1033996</t>
  </si>
  <si>
    <t>BARRIO BILBAO BOGOTA 7</t>
  </si>
  <si>
    <t>FO-25-1433090</t>
  </si>
  <si>
    <t>27-08-2025 SE REALIZA LLAMADA AL CLIENTE, SE HABLA CON EL SR HECTOR GONZALO CORTES PACHON SE VALIDA DIRECCIÓN OK, CANAL OK, DISPONIBILIDAD TOTAL, LLAMAR EL DÍA LA INSTALACIÓN PARA CONFIRMAR VISITA, AVISO EXTERIOR ALTURA APROX 3 METROS; TOMACORRIENTE CERCANO: SI; TIENE CABINA DE SEGURIDAD: SI  28/08/2025 ESTANDO EN SITIO PARA REALIZAR APERTURA REDEBAN 3007081191  BARRIO BILBAO BOGOTA, EL COMERCIO NO TIENE NOMBRE EN LA FACAHA, ADJUNTO CÁMARA DE COMERCIO + REGISTRO FOTOGRÁFICO. / REPUESTA DE LA RED: POR FAVOR REALICEMOS LA VINCULACIÓN Y DEJEMOS LA NOVEDAD EN EL INFORME.  28/08/2025 SE REALIZA INSTALACIÓN DE CORRESPONSAL, SE INSTALAN EQUIPOS, SE CAPACITA Y SE EVALÚA AL CLIENTE, SE INSTALA PUBLICIDAD COMPLETA, CB QUEDA OPERATIVO. USUARIO SOMOS BANCOLOMBIA ACTIVO. NO SE PUEDE REALIZAR PRUEBA DE RECAUDO PUES NO TIENEN NINGÚN RECIBO PARA PAGAR Y TAMPOCO LA DE LA TRANSFERENCIA POR QUE NO HAY NÚMERO DE OTRA CUENTA A LA CUAL ENVIAR LA TRASFERENCIA</t>
  </si>
  <si>
    <t>FKZZZ654</t>
  </si>
  <si>
    <t>TA-25-1033997</t>
  </si>
  <si>
    <t>BARRIO PORVENIR FLORENCIA</t>
  </si>
  <si>
    <t>FO-25-1433097</t>
  </si>
  <si>
    <t>27-08-2025 SE REALIZA LLAMADA AL CLIENTE, SE HABLA CON EL SR YEFERSON BUSTOS ASCENCIO SE VALIDA DIRECCIÓN OK, CANAL OK, DISPONIBILIDAD TOTAL, LLAMAR EL DÍA LA INSTALACIÓN PARA CONFIRMAR VISITA, AVISO EXTERIOR ALTURA APROX 2 METROS; TOMACORRIENTE CERCANO: SI; TIENE CABINA DE SEGURIDAD: SI  28/08/2025 SE REALIZA INSTALACIÓN DE CORRESPONSAL, SE INSTALAN EQUIPOS CON PRUEBAS EXITOSAS, SE CAPACITA Y SE EVALÚA AL CLIENTE, SE INSTALA PUBLICIDAD COMPLETA, CB QUEDA OPERATIVO. USUARIO SOMOS BANCOLOMBIA ACTIVO</t>
  </si>
  <si>
    <t>FKZZZ655</t>
  </si>
  <si>
    <t>TA-25-1033998</t>
  </si>
  <si>
    <t>SABANALARGA</t>
  </si>
  <si>
    <t>BARRIO CENTRO SABANALARGA 24</t>
  </si>
  <si>
    <t>FO-25-1433101</t>
  </si>
  <si>
    <t>26-08 SE REALIZA LLAMADA AL CLIENTE, SE HABLA CON EL SR  FRANCISCO DAVID BERDUGO CASTAÑEDA  SE VALIDA DIRECCIÓN OK, CANAL OK, DISPONIBILIDAD TOTAL, LLAMAR EL DÍA DE LA INSTALACIÓN PARA CONFIRMAR VISITA, AVISO EXTERIOR NO INDICA ALTURA; TOMACORRIENTE CERCANO: SI; TIENE CABINA DE SEGURIDAD: NO 28-08 SE REALIZA INSTALACIÓN DE CORRESPONSAL, SE INSTALAN EQUIPOS CON PRUEBAS EXITOSAS, SE CAPACITA Y SE EVALÚA AL CLIENTE, SE INSTALA PUBLICIDAD COMPLETA, CB QUEDA OPERATIVO. USUARIO SOMOS BANCOLOMBIA ACTIVO</t>
  </si>
  <si>
    <t>FKZZZ656</t>
  </si>
  <si>
    <t>TA-25-1034001</t>
  </si>
  <si>
    <t>SAN GIL</t>
  </si>
  <si>
    <t>BARRIO SAN GIL SAN GIL 1</t>
  </si>
  <si>
    <t>FO-25-1433107</t>
  </si>
  <si>
    <t>27-08-2025 SE REALIZA LLAMADA AL CLIENTE, SE HABLA CON LA SRA ELIANA ANDREA DIAZ ROMERO SE VALIDA DIRECCIÓN OK, CANAL OK, DISPONIBILIDAD TOTAL, LLAMAR EL DÍA LA INSTALACIÓN PARA CONFIRMAR VISITA, AVISO EXTERIOR NO INDICA ALTURA; TOMACORRIENTE CERCANO: SI; TIENE CABINA DE SEGURIDAD: NO 28-08 SE REALIZA INSTALACIÓN DE CORRESPONSAL, SE INSTALAN EQUIPOS CON PRUEBAS EXITOSAS, SE CAPACITA Y SE EVALÚA AL CLIENTE, SE INSTALA PUBLICIDAD COMPLETA, CB QUEDA OPERATIVO. USUARIO SOMOS BANCOLOMBIA ACTIVO. TRANFERENCIA SE REALIZA PERO CLIENTE NO TIENE OTRA CUENTA PARA TRASFERIR , SALDO</t>
  </si>
  <si>
    <t>FKZZZ657</t>
  </si>
  <si>
    <t>TA-25-1034002</t>
  </si>
  <si>
    <t>BARRIO FLORALIA CALI 11</t>
  </si>
  <si>
    <t>FO-25-1433110</t>
  </si>
  <si>
    <t>27-08-2025 SE REALIZA LLAMADA AL CLIENTE, SE HABLA CON EL SR CRISTIAN AGUDELO GUERRERO SE VALIDA DIRECCIÓN OK, CANAL OK, DISPONIBILIDAD TOTAL, LLAMAR EL DÍA LA INSTALACIÓN PARA CONFIRMAR VISITA, AVISO EXTERIOR ALTURA APROX 2,5 METROS; TOMACORRIENTE CERCANO: SI; TIENE CABINA DE SEGURIDAD: SI  28/08/2025 SE REALIZA INSTALACIÓN DE CORRESPONSAL, SE INSTALAN EQUIPOS CON PRUEBAS EXITOSAS, SE CAPACITA Y SE EVALÚA AL CLIENTE, SE INSTALA PUBLICIDAD COMPLETA, CB QUEDA OPERATIVO. USUARIO SOMOS BANCOLOMBIA ACTIVO</t>
  </si>
  <si>
    <t>FKZZZ658</t>
  </si>
  <si>
    <t>TA-25-1034003</t>
  </si>
  <si>
    <t>BARRIO CENTRO CHINCHINA 14</t>
  </si>
  <si>
    <t>FO-25-1433115</t>
  </si>
  <si>
    <t>27-08-2025 SE REALIZA LLAMADA AL CLIENTE, SE HABLA CON LA SRA  YAMILETH SALAZAR SE VALIDA DIRECCIÓN OK, CANAL OK, DISPONIBILIDAD TOTAL, LLAMAR EL DÍA LA INSTALACIÓN PARA CONFIRMAR VISITA, AVISO EXTERIOR 2,5 METROS APROX ; TOMACORRIENTE CERCANO: SI; TIENE CABINA DE SEGURIDAD: SI 28/08/2025 SE REALIZA INSTALACIÓN DE CORRESPONSAL, SE INSTALAN EQUIPOS CON PRUEBAS EXITOSAS, SE CAPACITA Y SE EVALÚA AL CLIENTE, SE INSTALA PUBLICIDAD COMPLETA, CB QUEDA OPERATIVO. USUARIO SOMOS BANCOLOMBIA ACTIVO</t>
  </si>
  <si>
    <t>FKZZZ659</t>
  </si>
  <si>
    <t>TA-25-1034005</t>
  </si>
  <si>
    <t>BARRIO LOS NARANJOS 1 CALI</t>
  </si>
  <si>
    <t>FO-25-1433122</t>
  </si>
  <si>
    <t>27-08-2025 SE REALIZA LLAMADA AL CLIENTE, SE HABLA CON LA SRA  INGRY LILIAN CORNELIO ESCOBAR SE VALIDA DIRECCIÓN OK, CANAL OK, DISPONIBILIDAD TOTAL, LLAMAR EL DÍA LA INSTALACIÓN PARA CONFIRMAR VISITA, AVISO EXTERIOR NO INDICA ALTURA  ; TOMACORRIENTE CERCANO: SI; TIENE CABINA DE SEGURIDAD: SI 28/08/2025 SE REALIZA INSTALACIÓN DE CORRESPONSAL, SE INSTALAN EQUIPOS CON PRUEBAS EXITOSAS, SE CAPACITA Y SE EVALÚA AL CLIENTE, SE INSTALA PUBLICIDAD COMPLETA, CB QUEDA OPERATIVO. USUARIO SOMOS BANCOLOMBIA ACTIVO. DEMÁS PRUEBAS SE SIMULAN YA QUE CLIENTE NO DISPONE DE MÁS HERRAMIENTAS</t>
  </si>
  <si>
    <t>FKZZZ660</t>
  </si>
  <si>
    <t>TA-25-1034007</t>
  </si>
  <si>
    <t>BARRIO ANAPOIMA ANAPOIMA 2</t>
  </si>
  <si>
    <t>FO-25-1433126</t>
  </si>
  <si>
    <t>27-08-2025 SE REALIZA LLAMADA AL CLIENTE, SE HABLA CON EL SR  ALFONSO GUEVARA MARTINEZ SE VALIDA DIRECCIÓN OK, CANAL OK, DISPONIBILIDAD TOTAL, LLAMAR EL DÍA LA INSTALACIÓN PARA CONFIRMAR VISITA, AVISO EXTERIOR ALTURA APROX 2,5 METROS; TOMACORRIENTE CERCANO: SI; TIENE CABINA DE SEGURIDAD: NO  29/08/2025 SE REALIZA INSTALACIÓN DE CORRESPONSAL, SE INSTALAN EQUIPOS CON PRUEBAS EXITOSAS, SE CAPACITA Y SE EVALÚA AL CLIENTE, SE INSTALA PUBLICIDAD COMPLETA, CB QUEDA OPERATIVO. USUARIO SOMOS BANCOLOMBIA ACTIVO</t>
  </si>
  <si>
    <t>FKZZZ661</t>
  </si>
  <si>
    <t>TA-25-1034013</t>
  </si>
  <si>
    <t>BECERRIL</t>
  </si>
  <si>
    <t>BARRIO CENTRO BECERRIL 8</t>
  </si>
  <si>
    <t>FO-25-1433137</t>
  </si>
  <si>
    <t>26-08 SE REALIZA LLAMADA AL CLIENTE, SE HABLA CON LA SRA  YOLIMA VERA BARRIOS SE VALIDA DIRECCIÓN OK, CANAL OK, DISPONIBILIDAD TOTAL, LLAMAR EL DÍA DE LA INSTALACIÓN PARA CONFIRMAR VISITA, AVISO EXTERIOR 3 METROS APROX; TOMACORRIENTE CERCANO: SI; TIENE CABINA DE SEGURIDAD: SI 28/08/2025 SE REALIZA INSTALACIÓN DE CORRESPONSAL, SE INSTALAN EQUIPOS CON PRUEBAS EXITOSAS, SE CAPACITA Y SE EVALÚA AL CLIENTE, SE INSTALA PUBLICIDAD COMPLETA, CB QUEDA OPERATIVO. USUARIO SOMOS BANCOLOMBIA ACTIVO</t>
  </si>
  <si>
    <t>FKZZZ663</t>
  </si>
  <si>
    <t>TA-25-1034015</t>
  </si>
  <si>
    <t>SAN CARLOS DE GUAROA</t>
  </si>
  <si>
    <t>BARRIO CENTRO SAN CARLOS DE GUAROA 8</t>
  </si>
  <si>
    <t>FO-25-1433143</t>
  </si>
  <si>
    <t>27-08 SE REALIZA LLAMADA AL CLIENTE, SE HABLA CON LA SRA LAURA NATALY CALDERON RODRIGUEZ  SE VALIDA DIRECCIÓN OK, CANAL OK, DISPONIBILIDAD TOTAL, LLAMAR EL DÍA LA INSTALACIÓN PARA CONFIRMAR VISITA, AVISO EXTERIOR ALTURA APROX 2 METROS; TOMACORRIENTE CERCANO: SI; TIENE CABINA DE SEGURIDAD: NO 29/08/2025 SE REALIZA INSTALACIÓN DE CORRESPONSAL, SE INSTALAN EQUIPOS CON PRUEBAS EXITOSAS, SE CAPACITA Y SE EVALÚA AL CLIENTE, SE INSTALA PUBLICIDAD COMPLETA, CB QUEDA OPERATIVO. USUARIO SOMOS BANCOLOMBIA ACTIVO</t>
  </si>
  <si>
    <t>FKZZZ664</t>
  </si>
  <si>
    <t>TA-25-1034019</t>
  </si>
  <si>
    <t>BARRIO LA RIVERA CALI 6</t>
  </si>
  <si>
    <t>FO-25-1433158</t>
  </si>
  <si>
    <t>27-08 SE REALIZA LLAMADA AL CLIENTE, SE HABLA CON LA SRA JENNY VIVIANA RUIZ CORTES  SE VALIDA DIRECCIÓN OK, CANAL OK, DISPONIBILIDAD TOTAL, LLAMAR EL DÍA LA INSTALACIÓN PARA CONFIRMAR VISITA, AVISO EXTERIOR ALTURA APROX 2 METROS; TOMACORRIENTE CERCANO: SI; TIENE CABINA DE SEGURIDAD: SI 28-09 SE REALIZA INSTALACIÓN DE CORRESPONSAL, SE INSTALAN EQUIPOS CON PRUEBAS EXITOSAS, NO SE CAPACITA YA QUE EL USUARIO SABE EL MANEJO POR CAMBIO DE RAZON SOCIAL, SE INSTALA PUBLICIDAD COMPLETA, CB QUEDA OPERATIVO. USUARIO SOMOS BANCOLOMBIA ACTIVO</t>
  </si>
  <si>
    <t>FKZZZ666</t>
  </si>
  <si>
    <t>TA-25-1034020</t>
  </si>
  <si>
    <t>BARRIO BARRANCAS BOGOTA 13</t>
  </si>
  <si>
    <t>FO-25-1433163</t>
  </si>
  <si>
    <t>27-08 SE REALIZA LLAMADA AL CLIENTE, SE HABLA CON LA SR OSCAR ALEJANDRO LOZANO LOPEZ SE VALIDA DIRECCIÓN OK, CANAL OK, DISPONIBILIDAD TOTAL, LLAMAR EL DÍA LA INSTALACIÓN PARA CONFIRMAR VISITA, AVISO EXTERIOR ALTURA: NO INDICA ALTURA; TOMACORRIENTE CERCANO: SI; TIENE CABINA DE SEGURIDAD: NO - EL MODEM ESTA A 15 MT  28/08/2025 SE REALIZA INSTALACIÓN DE CORRESPONSAL, SE INSTALAN EQUIPOS CON PRUEBAS EXITOSAS, SE CAPACITA Y SE EVALÚA AL CLIENTE, SE INSTALA PUBLICIDAD COMPLETA, CB QUEDA OPERATIVO. USUARIO SOMOS BANCOLOMBIA ACTIVO. SE INSTALAN 8 MT DE CABLE UTP</t>
  </si>
  <si>
    <t>FKZZZ667</t>
  </si>
  <si>
    <t>TA-25-1034021</t>
  </si>
  <si>
    <t>BARRIO PUEBLITO PAISA CUBA PEREIRA</t>
  </si>
  <si>
    <t>FO-25-1433171</t>
  </si>
  <si>
    <t>27-08 SE REALIZA LLAMADA AL CLIENTE, SE HABLA CON LA SRA MAYILESLY ARANGO ROMERO  SE VALIDA DIRECCIÓN OK, CANAL OK, DISPONIBILIDAD TOTAL, LLAMAR EL DÍA LA INSTALACIÓN PARA CONFIRMAR VISITA, AVISO EXTERIOR ALTURA: NO INDICA ALTURA; TOMACORRIENTE CERCANO: SI; TIENE CABINA DE SEGURIDAD: NO 28/08/2025 SE REALIZA INSTALACIÓN DE CORRESPONSAL, SE INSTALAN EQUIPOS CON PRUEBAS EXITOSAS, SE CAPACITA Y SE EVALÚA AL CLIENTE, SE INSTALA PUBLICIDAD COMPLETA, CB QUEDA OPERATIVO. USUARIO SOMOS BANCOLOMBIA ACTIVO. SOLO REALIZAMOS PRUEBA DE CONSULTA DE SALDO YA QUE EL CLIENTE NO TIENE LA TARJETA PARA REALIZAR PRUEBAS DE TRANSFERENCIA, DEPOSITO, RETIRO, Y RECAUDO</t>
  </si>
  <si>
    <t>FKZZZ668</t>
  </si>
  <si>
    <t>TA-25-1034023</t>
  </si>
  <si>
    <t>BARRIO BRISAS DEL PLAYON ACACIAS</t>
  </si>
  <si>
    <t>FO-25-1433185</t>
  </si>
  <si>
    <t>27-08 SE REALIZA LLAMADA AL CLIENTE, SE HABLA CON LA SRA LUZ YENNY MARTÍNEZ LEON SE VALIDA DIRECCIÓN OK, CANAL OK, DISPONIBILIDAD TOTAL, LLAMAR EL DÍA LA INSTALACIÓN PARA CONFIRMAR VISITA, AVISO EXTERIOR ALTURA: NO INDICA ALTURA; TOMACORRIENTE CERCANO: NO; TIENE CABINA DE SEGURIDAD: SI - EL MODEM ESTA A 4 MT  28/08/2025 SE REALIZA INSTALACIÓN DE CORRESPONSAL, SE INSTALAN EQUIPOS CON PRUEBAS EXITOSAS, SE CAPACITA Y SE EVALÚA AL CLIENTE, SE INSTALA PUBLICIDAD COMPLETA, CB QUEDA OPERATIVO. USUARIO SOMOS BANCOLOMBIA ACTIVO</t>
  </si>
  <si>
    <t>FKZZZ670</t>
  </si>
  <si>
    <t>TA-25-1034024</t>
  </si>
  <si>
    <t>BARRIO LAS MARIAS AIPE</t>
  </si>
  <si>
    <t>FO-25-1433192</t>
  </si>
  <si>
    <t>27-08 SE REALIZA LLAMADA AL CLIENTE, SE HABLA CON LA SRA CHELSEA PERDOMO GARCIA  SE VALIDA DIRECCIÓN OK, CANAL OK, DISPONIBILIDAD TOTAL, LLAMAR EL DÍA LA INSTALACIÓN PARA CONFIRMAR VISITA, AVISO EXTERIOR ALTURA: NO INDICA ALTURA; TOMACORRIENTE CERCANO: SI; TIENE CABINA DE SEGURIDAD: NO 28-08 SE REALIZA INSTALACIÓN DE CORRESPONSAL, SE INSTALAN EQUIPOS CON PRUEBAS EXITOSAS, SE CAPACITA Y SE EVALÚA AL CLIENTE, SE INSTALA PUBLICIDAD COMPLETA, CB QUEDA OPERATIVO. USUARIO SOMOS BANCOLOMBIA ACTIVO</t>
  </si>
  <si>
    <t>FKZZZ671</t>
  </si>
  <si>
    <t>TA-25-1034028</t>
  </si>
  <si>
    <t>BARRIO CENTRO RESTREPO 8</t>
  </si>
  <si>
    <t>FO-25-1433218</t>
  </si>
  <si>
    <t>27-08 SE REALIZA LLAMADA AL CLIENTE, SE HABLA CON LA SRA JULIO ERNESTO SALAZAR SALAZAR  SE VALIDA DIRECCIÓN OK, CANAL OK, DISPONIBILIDAD TOTAL, LLAMAR EL DÍA LA INSTALACIÓN PARA CONFIRMAR VISITA, AVISO EXTERIOR ALTURA APROX 2.5 METROS; TOMACORRIENTE CERCANO: SI; TIENE CABINA DE SEGURIDAD: NO  - EL MODEM ESTA A 5 MT  29-08 SE REALIZA INSTALACIÓN DE CORRESPONSAL, SE INSTALAN EQUIPOS CON PRUEBAS EXITOSAS, SE CAPACITA Y SE EVALÚA AL CLIENTE, SE INSTALA PUBLICIDAD COMPLETA, CB QUEDA OPERATIVO. USUARIO SOMOS BANCOLOMBIA ACTIVO. SE INSTALAN 7 MT DE CABLE UTP</t>
  </si>
  <si>
    <t>FKZZZ674</t>
  </si>
  <si>
    <t>TA-25-1031265</t>
  </si>
  <si>
    <t>LA ESTRELLA</t>
  </si>
  <si>
    <t>BARRIO BAVARIA LA ESTRELLA 1</t>
  </si>
  <si>
    <t>FO-25-1429791</t>
  </si>
  <si>
    <t>26-08 SE REALIZA LLAMADA AL CLIENTE, SE HABLA CON LA SRA  DALILA DEL SOCORRO MONDRAGON SE VALIDA DIRECCIÓN OK, CANAL OK, DISPONIBILIDAD TOTAL, LLAMAR EL DÍA DE LA INSTALACIÓN PARA CONFIRMAR VISITA, AVISO EXTERIOR 2 METROS APROX; TOMACORRIENTE CERCANO: SI; TIENE CABINA DE SEGURIDAD: SI 27/08/2025 SE REALIZA INSTALACIÓN DE CORRESPONSAL, SE INSTALAN EQUIPOS CON PRUEBAS EXITOSAS, SE CAPACITA Y SE EVALÚA AL CLIENTE, SE INSTALA PUBLICIDAD COMPLETA, CB QUEDA OPERATIVO. USUARIO SOMOS BANCOLOMBIA ACTIVO</t>
  </si>
  <si>
    <t>FKZZZ676</t>
  </si>
  <si>
    <t>TA-25-1034030</t>
  </si>
  <si>
    <t>BARRIO ALFONSO LOPEZ 6 BOGOTA</t>
  </si>
  <si>
    <t>FO-25-1433226</t>
  </si>
  <si>
    <t>27-08 SE REALIZA LLAMADA AL CLIENTE, SE HABLA CON EL SR JOSE ESTEFANS TRIANA TRIANA  SE VALIDA DIRECCIÓN OK, CANAL OK, DISPONIBILIDAD TOTAL, LLAMAR EL DÍA LA INSTALACIÓN PARA CONFIRMAR VISITA, AVISO EXTERIOR ALTURA APROX 2.70 METROS; TOMACORRIENTE CERCANO: SI; TIENE CABINA DE SEGURIDAD: NO - COMUNICACIÓN POR WPP 28-09 EN CONTACTO CON EL COMERCIO JOSE ESTEFANS TRIANA TRIANA / TELEFONO DE CONTACTO: 3058720953, CONFIRMA RECIBIR INSTALACIÓN EL DÍA DE MAÑANA 29-08-205 29/08/2025 SE REALIZA INSTALACIÓN DE CORRESPONSAL, SE INSTALAN EQUIPOS CON PRUEBAS EXITOSAS, SE CAPACITA Y SE EVALÚA AL CLIENTE, SE INSTALA PUBLICIDAD COMPLETA, CB QUEDA OPERATIVO. USUARIO SOMOS BANCOLOMBIA ACTIVO</t>
  </si>
  <si>
    <t>FKZZZ677</t>
  </si>
  <si>
    <t>TA-25-1034031</t>
  </si>
  <si>
    <t>BARRIO CENTRO TULUA 28</t>
  </si>
  <si>
    <t>FO-25-1433234</t>
  </si>
  <si>
    <t>27-08 SE REALIZA LLAMADA AL CLIENTE, SE HABLA CON LA SR DAVID FELIPE TORO MAZUERA SE VALIDA DIRECCIÓN OK, CANAL OK, DISPONIBILIDAD TOTAL, LLAMAR EL DÍA LA INSTALACIÓN PARA CONFIRMAR VISITA, AVISO EXTERIOR ALTURA APROX 2.5 METROS; TOMACORRIENTE CERCANO: SI; TIENE CABINA DE SEGURIDAD: NO 29-08 SE REALIZA INSTALACIÓN DE CORRESPONSAL, SE INSTALAN EQUIPOS CON PRUEBAS EXITOSAS, SE CAPACITA Y SE EVALÚA AL CLIENTE, SE INSTALA PUBLICIDAD COMPLETA, CB QUEDA OPERATIVO. USUARIO SOMOS BANCOLOMBIA ACTIVO</t>
  </si>
  <si>
    <t>FKZZZ678</t>
  </si>
  <si>
    <t>TA-25-1034032</t>
  </si>
  <si>
    <t>BARRIO MANRIQUE MEDELLIN 3</t>
  </si>
  <si>
    <t>FO-25-1433239</t>
  </si>
  <si>
    <t>27-08 SE REALIZA LLAMADA AL CLIENTE, SE HABLA CON EL SR MIGUEL ALFONSO BEDOYA GRANADOS  SE VALIDA DIRECCIÓN OK, CANAL OK, DISPONIBILIDAD TOTAL, LLAMAR EL DÍA LA INSTALACIÓN PARA CONFIRMAR VISITA 29-08 SE INSTALACIÓN DE DAT ADICIONAL,  PRUEBAS EXITOSAS, CB QUEDA OPERATIVO</t>
  </si>
  <si>
    <t>FKZZZ679</t>
  </si>
  <si>
    <t>TA-25-1034033</t>
  </si>
  <si>
    <t>BARRIO PASAJE COMERC LA BOLSA  MEDELLIN</t>
  </si>
  <si>
    <t>FO-25-1433246</t>
  </si>
  <si>
    <t>27-08 SE REALIZA LLAMADA AL CLIENTE, SE HABLA CON LA SRA YURANY AMPARO GARCIA OSORIO SE VALIDA DIRECCIÓN OK, CANAL OK, DISPONIBILIDAD TOTAL, LLAMAR EL DÍA LA INSTALACIÓN PARA CONFIRMAR VISITA 29-08 SE REALIZA INSTALACIÓN DE DAT ADICIONAL, PRUEBAS EXITOSAS, CB QUEDA OPERATIVO</t>
  </si>
  <si>
    <t>FKZZZ680</t>
  </si>
  <si>
    <t>TA-25-1034454</t>
  </si>
  <si>
    <t>DISTRICOL FRUVER PAGUE MENOS</t>
  </si>
  <si>
    <t>FO-25-1433870</t>
  </si>
  <si>
    <t>27-08 PROGRAMACIÓN REALIZADA POR LA ALIANZA 29/08/2025 SE REALIZA INSTALACIÓN DE CORRESPONSAL, SE INSTALAN EQUIPOS CON PRUEBAS EXITOSAS, SE CAPACITA Y SE EVALÚA AL CLIENTE, SE INSTALA PUBLICIDAD COMPLETA, CB QUEDA OPERATIVO. USUARIO SOMOS BANCOLOMBIA ACTIVO</t>
  </si>
  <si>
    <t>FKZZZ681</t>
  </si>
  <si>
    <t>TA-25-1034455</t>
  </si>
  <si>
    <t>DISTRICOL SUPERMERCADO PORVENI</t>
  </si>
  <si>
    <t>FO-25-1433873</t>
  </si>
  <si>
    <t>FKZZZ682</t>
  </si>
  <si>
    <t>TA-25-1034457</t>
  </si>
  <si>
    <t>DISTRICOL PEQUEÑOS ENCANTOS</t>
  </si>
  <si>
    <t>FO-25-1433881</t>
  </si>
  <si>
    <t>27-08 PROGRAMACIÓN REALIZADA POR LA ALIANZA 28-08 SE REALIZA INSTALACIÓN DE CORRESPONSAL, SE INSTALAN EQUIPOS CON PRUEBAS EXITOSAS, SE CAPACITA Y SE EVALÚA AL CLIENTE, SE INSTALA PUBLICIDAD COMPLETA, CB QUEDA OPERATIVO. USUARIO SOMOS BANCOLOMBIA ACTIVO</t>
  </si>
  <si>
    <t>FKZZZ684</t>
  </si>
  <si>
    <t>TA-25-1034458</t>
  </si>
  <si>
    <t>VEGACHI</t>
  </si>
  <si>
    <t>DISTRICOL CELUMOVIL VEGACHI</t>
  </si>
  <si>
    <t>FO-25-1433884</t>
  </si>
  <si>
    <t>27-08 PROGRAMACIÓN REALIZADA POR LA ALIANZA 28/08/2025 SE REALIZA INSTALACIÓN DE CORRESPONSAL, SE INSTALAN EQUIPOS CON PRUEBAS EXITOSAS, SE CAPACITA Y SE EVALÚA AL CLIENTE, SE INSTALA PUBLICIDAD COMPLETA, CB QUEDA OPERATIVO. USUARIO SOMOS BANCOLOMBIA ACTIVO</t>
  </si>
  <si>
    <t>FKZZZ685</t>
  </si>
  <si>
    <t>TA-25-1034459</t>
  </si>
  <si>
    <t>DISTRICOL MAGIC PAPELERIA CREA</t>
  </si>
  <si>
    <t>FO-25-1433887</t>
  </si>
  <si>
    <t>FKZZZ686</t>
  </si>
  <si>
    <t>TA-25-1034460</t>
  </si>
  <si>
    <t>EL PAUJIL</t>
  </si>
  <si>
    <t>DISTRICOL TIENDA CHAUX</t>
  </si>
  <si>
    <t>FO-25-1433892</t>
  </si>
  <si>
    <t>27-08 PROGRAMACIÓN REALIZADA POR LA ALIANZA 28-08 SE REALIZA INSTALACIÓN DE CORRESPONSAL, SE INSTALAN EQUIPOS CON PRUEBAS EXITOSAS, SE CAPACITA Y SE EVALÚA AL CLIENTE, SE INSTALA PUBLICIDAD COMPLETA, CB QUEDA OPERATIVO. USUARIO SOMOS BANCOLOMBIA ACTIV</t>
  </si>
  <si>
    <t>FKZZZ687</t>
  </si>
  <si>
    <t>TA-25-1034462</t>
  </si>
  <si>
    <t>DISTRICOL EL LANCERO B MILITAR</t>
  </si>
  <si>
    <t>FO-25-1433899</t>
  </si>
  <si>
    <t>27-08 PROGRAMACIÓN REALIZADA POR LA ALIANZA 28/08/2025 SE REALIZA INSTALACIÓN DE CORRESPONSAL, SE INSTALAN EQUIPOS CON PRUEBAS EXITOSAS, SE CAPACITA Y SE EVALÚA AL CLIENTE, SE INSTALA PUBLICIDAD COMPLETA, CB QUEDA OPERATIVO. USUARIO SOMOS BANCOLOMBIA ACTIVO. NO SÉ TIENE CUENTA DE AHORROS PARA REALIZAR TRANSFERENCIA EXITOSA. QUEDA OPERATIVO.</t>
  </si>
  <si>
    <t>FKZZZ689</t>
  </si>
  <si>
    <t>TA-25-1034464</t>
  </si>
  <si>
    <t>TUQUERRES</t>
  </si>
  <si>
    <t>DISTRICOL DROG SANA SANA</t>
  </si>
  <si>
    <t>FO-25-1433910</t>
  </si>
  <si>
    <t>27-08 PROGRAMACIÓN REALIZADA POR LA ALIANZA28/08/2025 SE REALIZA INSTALACIÓN DE CORRESPONSAL, SE INSTALAN EQUIPOS CON PRUEBAS EXITOSAS, SE CAPACITA Y SE EVALÚA AL CLIENTE, SE INSTALA PUBLICIDAD COMPLETA, CB QUEDA OPERATIVO. USUARIO SOMOS BANCOLOMBIA ACTIVO</t>
  </si>
  <si>
    <t>FKZZZ691</t>
  </si>
  <si>
    <t>TA-25-1034469</t>
  </si>
  <si>
    <t>LA UNION</t>
  </si>
  <si>
    <t>DISTRICOL COSITAS Y VAINAS</t>
  </si>
  <si>
    <t>FO-25-1433917</t>
  </si>
  <si>
    <t>FKZZZ692</t>
  </si>
  <si>
    <t>TA-25-1034474</t>
  </si>
  <si>
    <t>DISTRICOL PAPELERIA LA MONA 2</t>
  </si>
  <si>
    <t>FO-25-1433923</t>
  </si>
  <si>
    <t>27-08 PROGRAMACIÓN REALIZADA POR LA ALIANZA 28/08/2025 SE REALIZA INSTALACIÓN DE CORRESPONSAL, SE INSTALAN EQUIPOS CON PRUEBAS EXITOSAS, SE CAPACITA Y SE EVALÚA AL CLIENTE, SE INSTALA PUBLICIDAD COMPLETA, CB QUEDA OPERATIVO. USUARIO SOMOS BANCOLOMBIA ACTIVO. NOTA: NO SE REGISTRA TRANSFERENCIA, NO SE CUENTA CON MAS CUENTAS</t>
  </si>
  <si>
    <t>FKZZZ693</t>
  </si>
  <si>
    <t>TA-25-1034475</t>
  </si>
  <si>
    <t>DISTRICOL SUPERDROGAS LA 17</t>
  </si>
  <si>
    <t>FO-25-1433927</t>
  </si>
  <si>
    <t xml:space="preserve">27-08 PROGRAMACIÓN REALIZADA POR LA ALIANZA 28/08/2025 SE REALIZA INSTALACIÓN DE CORRESPONSAL, SE INSTALAN EQUIPOS CON PRUEBAS EXITOSAS, SE CAPACITA Y SE EVALÚA AL CLIENTE, SE INSTALA PUBLICIDAD COMPLETA, CB QUEDA OPERATIVO. USUARIO SOMOS BANCOLOMBIA ACTIVO.  NO SE REALIZA PRUEBA DE TRANSFERENCIA, NO SE CUENTA CON CUENTA PARA REALIZAR LA OPERACION </t>
  </si>
  <si>
    <t>FKZZZ694</t>
  </si>
  <si>
    <t>TA-25-1034479</t>
  </si>
  <si>
    <t>DISTRICOL MISCELANEA YAJANDRE</t>
  </si>
  <si>
    <t>FO-25-1433944</t>
  </si>
  <si>
    <t>FKZZZ697</t>
  </si>
  <si>
    <t>TA-25-1034488</t>
  </si>
  <si>
    <t>PTM B/MANGA RYM</t>
  </si>
  <si>
    <t>FO-25-1433954</t>
  </si>
  <si>
    <t>27-08 PROGRAMACIÓN REALIZADA POR LA ALIANZA 28/08/2025 SE REALIZA INSTALACION DE DAT ADICIONAL, PRUEBAS EXITOSAS, CB QUEDA OPERATIVO. NOTA: TRANSFERENCIA NO SE REALIZA CLIENTE SIN SALDO. CONVENIO NO CLIENTE NO TIENE CONVENIO A LA MANO</t>
  </si>
  <si>
    <t>FKZZZ698</t>
  </si>
  <si>
    <t>TA-25-1034489</t>
  </si>
  <si>
    <t xml:space="preserve">DISTRICOL ESTEBAN Y SOFIA </t>
  </si>
  <si>
    <t>FO-25-1433959</t>
  </si>
  <si>
    <t>27-08 PROGRAMACIÓN REALIZADA POR LA ALIANZA 28/08/2025 SE REALIZA INSTALACION DE DAT ADICIONAL, CB QUEDA OPERATIVO. NOTA:PRUEBAS:CONSULTA DE SALDO:SITRANSFERENCIA:SI DEPÓSITO:SIRETIROS:SIRECAUDO:NO SIN CONVENIO DE RECAUDOS AUTORIZADO</t>
  </si>
  <si>
    <t>FKZZZ699</t>
  </si>
  <si>
    <t>HERNANDEZ GUARIN MIGUEL JULIAN</t>
  </si>
  <si>
    <t>TA-25-1034494</t>
  </si>
  <si>
    <t>DISTRICOL METALMETALLICA</t>
  </si>
  <si>
    <t>FO-25-1433963</t>
  </si>
  <si>
    <t>27-08 PROGRAMACIÓN REALIZADA POR LA ALIANZA 29/08/2025 SE REALIZA INSTALACIÓN DE DAT ADICIONAL, PRUEBAS EXITOSAS, CB QUEDA OPERATIVO</t>
  </si>
  <si>
    <t>FKZZZ700</t>
  </si>
  <si>
    <t>TA-25-1034498</t>
  </si>
  <si>
    <t>CARTAGO</t>
  </si>
  <si>
    <t>DISTRICOL LA TIENDA DEL HOGAR CARTAGO</t>
  </si>
  <si>
    <t>FO-25-1433969</t>
  </si>
  <si>
    <t>FKZZZ701</t>
  </si>
  <si>
    <t>LOAIZA LOPEZ JHON FREDDY</t>
  </si>
  <si>
    <t>TA-25-1034508</t>
  </si>
  <si>
    <t>DISTRICOL MISCELANEA Y PANADER</t>
  </si>
  <si>
    <t>FO-25-1433980</t>
  </si>
  <si>
    <t>FKZZZ702</t>
  </si>
  <si>
    <t>FECHA ASIGNACIÓN A LÍNEA COMUNICACIONES (DD/MM/AAAA HH:MM)</t>
  </si>
  <si>
    <t>FECHA CIERRE DEL TICKET (DD/MM/AAAA HH:MM)</t>
  </si>
  <si>
    <t>ACOMETIDA</t>
  </si>
  <si>
    <t>GRUPO_FALLA</t>
  </si>
  <si>
    <t>CATEGORÍA</t>
  </si>
  <si>
    <t>FALLA</t>
  </si>
  <si>
    <t>OBSERVACION</t>
  </si>
  <si>
    <t>TERMINAL</t>
  </si>
  <si>
    <t>TIPIFICACION</t>
  </si>
  <si>
    <t>VALOR DIAS ACOMPAÑAMIENTO FACTURABLES A RED</t>
  </si>
  <si>
    <t>Observaciones LINEA</t>
  </si>
  <si>
    <t>INCIDENTE</t>
  </si>
  <si>
    <t>DISTRICOL COMUNICACIONES JIRET</t>
  </si>
  <si>
    <t>FO-25-1313905</t>
  </si>
  <si>
    <t>NO</t>
  </si>
  <si>
    <t>HARDWARE</t>
  </si>
  <si>
    <t>ACTUALIZACION</t>
  </si>
  <si>
    <t>VERSION CAMBIO POS</t>
  </si>
  <si>
    <t>CERRADO</t>
  </si>
  <si>
    <t>01/08/2025 SE REALIZA VISITA AL COMERCIO SE ACTUALIZA DATAFONO A LA VERSIÓN 9.90 SE REALIZAN PRUEBAS OK</t>
  </si>
  <si>
    <t>VISITA_TÉCNICA</t>
  </si>
  <si>
    <t>AD00M861</t>
  </si>
  <si>
    <t>BARRIO SANTA ROSA DE LIMA LOS</t>
  </si>
  <si>
    <t>FO-25-1313417</t>
  </si>
  <si>
    <t>LECTOR DE BARRAS</t>
  </si>
  <si>
    <t>DAÑO POS</t>
  </si>
  <si>
    <t>CB UNO A UNO</t>
  </si>
  <si>
    <t>31/07/2025 31-07 SE ESCALA PARA VISITA. LLAMAR ANTES DE VISITAR, CONFIRMAR FALLA Y DATOS | 01/08/2025 SE REALIZÓ VISITA AL COMERCIO Y SE ENCUENTRA LECTORA DAÑADA, SE REALIZA CAMBIO DE EQUIPO PRUEBAS EXITOSAS</t>
  </si>
  <si>
    <t>TR0VZ607</t>
  </si>
  <si>
    <t>PTM YOLOMBO  DROGUERIA EL RUBI</t>
  </si>
  <si>
    <t>FO-25-1310322</t>
  </si>
  <si>
    <t>COMUNICACION</t>
  </si>
  <si>
    <t>31/07/2025 31-07 SE ESCALA PARA VISITA. LLAMAR ANTES DE VISITAR, CONFIRMAR FALLA Y DATOS | 31/07/2025 SE CAMBIA EQUIPO POR PUERTO DE RED MALO</t>
  </si>
  <si>
    <t>A10RZ489 - A10SZ735</t>
  </si>
  <si>
    <t>COMCARD BELLO MERCADOS LA CRUZ</t>
  </si>
  <si>
    <t>FO-25-1312972</t>
  </si>
  <si>
    <t>MENSAJE CABLE DE RED DESCONECTADO</t>
  </si>
  <si>
    <t>01/08/2025 SE REVISA EL CABLE DE RED Y SE ENCUENTRA EL MAL ESTADO SE REPONCHA EL CABLE DE RED REALIZAN PRUEBAS EXITOSAS SERVICIO OPERATIVO OK</t>
  </si>
  <si>
    <t>BBTZZ891</t>
  </si>
  <si>
    <t>PAGAFACIL BAZURTO</t>
  </si>
  <si>
    <t>FO-25-1313041</t>
  </si>
  <si>
    <t>SOFTWARE</t>
  </si>
  <si>
    <t>FLASH FULL</t>
  </si>
  <si>
    <t>ACTUALIZACION VERSION</t>
  </si>
  <si>
    <t>01/08/2025 EN SITIO ESPERANDO AUTORIZACIÓN DE INGRESO | 01/08/2025 SE CAMBIA EQUIPO POR PROBLEMAS DE IMPRESORA SE CAMBIA PIN PAD POR TECNOLOGÍA</t>
  </si>
  <si>
    <t>18ZZZ921</t>
  </si>
  <si>
    <t>BARRIO CENTRO PUERTO GAITAN 9</t>
  </si>
  <si>
    <t>FO-25-1304845</t>
  </si>
  <si>
    <t>NO ENCIENDE</t>
  </si>
  <si>
    <t>30/07/2025 30-07 EN COMUNICACION CON LA SEÑORA ANGIE ALVARADO AL NUMERO 3187565278, CONFIRMA FALLA, DATOS CORRECTOS. SE ESCALA PARA VISITA | 01/08/2025 SE REALIZA CAMBIO DE EQUIPO PRUEBAS OK SIN NOVEDADES</t>
  </si>
  <si>
    <t>TYZZZ661</t>
  </si>
  <si>
    <t>RIONEGRO</t>
  </si>
  <si>
    <t>BARRIO UNIDO RIONEGRO</t>
  </si>
  <si>
    <t>FO-25-1309852</t>
  </si>
  <si>
    <t>FORMATO INVALIDO LECTOR DAÑADO</t>
  </si>
  <si>
    <t>31/07/2025 31-07 SE ESCALA PARA VISITA. LLAMAR ANTES DE VISITAR, CONFIRMAR FALLA Y DATOS | 01/08/2025 SE REALIZA VISITA AL COMERCIO CB, SE VALIDA Y SE ENCUENTRA LECTOR DE BARRAS EN DAÑO SE REINICIA CONSTANTEMENTE, SE PROCEDE A HACER CAMBIO SE HACEN PRUEBAS DEJANDO TODO OK</t>
  </si>
  <si>
    <t>EG004608</t>
  </si>
  <si>
    <t>BARRIO BELLA VISTA VALLEDUPAR</t>
  </si>
  <si>
    <t>FO-25-1312961</t>
  </si>
  <si>
    <t>CABLEADO</t>
  </si>
  <si>
    <t>31/07/2025 31-07 SE ESCALA PARA VISITA. LLAMAR ANTES DE VISITAR, CONFIRMAR FALLA Y DATOS | 01/08/2025 BUENOS DIAS SE HACE VISITA AL CB Y SE EVIDENCIA QUE EL CABLE DEL LECTOR ESTÁ AVERIADO POR QUE SE CAMBIA Y TAMBIÉN EL CABLE DEL PINPAD TIENE EL CONECTOR FLOJO, SE PROCEDE A HACER EL CAMBIO</t>
  </si>
  <si>
    <t>6Z005717</t>
  </si>
  <si>
    <t>LA GLORIA</t>
  </si>
  <si>
    <t>LA GLORIA   CESAR</t>
  </si>
  <si>
    <t>FO-25-1307791</t>
  </si>
  <si>
    <t>30/07/2025 30-07 EN COMUNICACION CON EL SEÑOR GUSTAVO PINO AL NUMERO 3175576521, CONFIRMA FALLA, DATOS CORRECTOS. SE ESCALA PARA VISITA | 01/08/2025 SE REALIZA VISITA POR SOLICITUD DE CLIENTE, SE LLEGA A SITIO SE VALIDA LECTOR DE BARRAS LA CUAL NO LLE LAS FACTURAS, SE REALIZA CAMBIÓ DE LECTOR QUEDANDO SERVICIO OPERÁTIVO AL 100%</t>
  </si>
  <si>
    <t>A00FZ861</t>
  </si>
  <si>
    <t>SARDINATA</t>
  </si>
  <si>
    <t>BARRIO SAN FRANCISCO SARDINATA</t>
  </si>
  <si>
    <t>FO-25-1310134</t>
  </si>
  <si>
    <t>PANTALLA</t>
  </si>
  <si>
    <t>31/07/2025 31-07 SE ESCALA PARA VISITA. LLAMAR ANTES DE VISITAR, CONFIRMAR FALLA Y DATOS | 01/08/2025 SE CAMBIO DATAFONO POR DAÑO EN LA PANTALLA SE INSTALA NUEVA VERSIÓN CIERRES Y PRUEBAS OK</t>
  </si>
  <si>
    <t>AA07Z118</t>
  </si>
  <si>
    <t>DISTRICOL VARIEDADES LA NENAYD</t>
  </si>
  <si>
    <t>FO-25-1312955</t>
  </si>
  <si>
    <t>31/07/2025 31-07 SE ESCALA PARA VISITA. LLAMAR ANTES DE VISITAR, CONFIRMAR FALLA Y DATOS | 01/08/2025 BUENOS DÍAS SE VISITA CB Y SE ENCUENTRA CABLE DEL LECTOR AVERIADO SE HACE CAMBIO DE ACCESORIO Y SE HACEN PRUEBAS</t>
  </si>
  <si>
    <t>MA00C921</t>
  </si>
  <si>
    <t>ENTRERRIOS</t>
  </si>
  <si>
    <t>BARRIO LA TERMINAL ENTRERRIOS</t>
  </si>
  <si>
    <t>FO-25-1313778</t>
  </si>
  <si>
    <t>CABLE LECTORA AVERIADO</t>
  </si>
  <si>
    <t>31/07/2025 31-07 SE ESCALA PARA VISITA. LLAMAR ANTES DE VISITAR, CONFIRMAR FALLA Y DATOS | 01/08/2025 SE CAMBIA CABLE DE LECTOR DE BARRAS</t>
  </si>
  <si>
    <t>NA00K026</t>
  </si>
  <si>
    <t>PTM  PASTO  DONDE LUCHO EXPRES</t>
  </si>
  <si>
    <t>FO-25-1314599</t>
  </si>
  <si>
    <t>PINPAD</t>
  </si>
  <si>
    <t>01/08/2025 01-08 SE ESCALA PARA VISITA. LLAMAR ANTES DE VISITAR, CONFIRMAR FALLA Y DATOS | 01/08/2025 SE LLEGA A CORRESPONSAL PARA REVISAR FALLA DE PIN PAD, NO LEE ALGUNAS TARJETAS, SE REALIZA CAMBIO DE PIN PAD, TAMBIÉN SE REALIZA BORRADO DE DATÁFONO, Y REINSTALACIÓN DE SOFTWARE Y VERSIÓN, SE HACEN PRUEBAS OK CB OPERATIVO</t>
  </si>
  <si>
    <t>BA00Y355, KA00E871</t>
  </si>
  <si>
    <t>CALI OBRERO 1</t>
  </si>
  <si>
    <t>FO-25-1313771</t>
  </si>
  <si>
    <t>31/07/2025 31-07 SE ESCALA PARA VISITA. LLAMAR ANTES DE VISITAR, CONFIRMAR FALLA Y DATOS | 01/08/2025 SE CAMBIA DATÁFONO YA QUE EL DEL CLIENTE TIENE LA PANTALLA OSCURA</t>
  </si>
  <si>
    <t>TV00L331</t>
  </si>
  <si>
    <t>BARRIO LA PLEGARIA EL BANCO 1</t>
  </si>
  <si>
    <t>FO-25-1309846</t>
  </si>
  <si>
    <t>ALERTADO</t>
  </si>
  <si>
    <t>31/07/2025 31-07 SE INTENTA COMUNICACION CON LA SEÑORA LUZ PERALES AL NUMERO 3017185880, PERO NO CONTESTA LA LLAMADA. SE ESCALA PARA VISITA, CONFIRMAR FALLA Y DATOS | 01/08/2025 SE REALIZA CAMBIO DE PINPAD, YA QUE SE ENCONTRABA ALERTADO, SE CAMBIA DE IGUAL MANERA EL DATAFONO POR COMPATIBILIDAD EN TECNOLOGÍA, SE REALIZAN PRUEBAS DEJANDO SERVICIO FUNCIONAL AL 100 %</t>
  </si>
  <si>
    <t>GZ006858</t>
  </si>
  <si>
    <t>BARRIO LA SOLEDAD II BOGOTA</t>
  </si>
  <si>
    <t>FO-25-1312008</t>
  </si>
  <si>
    <t>SE REINICIA</t>
  </si>
  <si>
    <t>31/07/2025 31-07 SE ESCALA PARA VISITA. LLAMAR ANTES DE VISITAR, CONFIRMAR FALLA Y DATOS | 01/08/2025 SE REALIZA VISITA DE CAMPO DONDE SE EVIDENCIA QUE EQUIPO SE REINICIA POR LO ANTERIOR SE CAMBIA CABLE MAGIC BOX, SE HACEN PRUEBAS OK CUPO Y USUARIO OK.</t>
  </si>
  <si>
    <t>9T8ZZ801</t>
  </si>
  <si>
    <t>BARRIO CENTRO 6 ALGECIRAS</t>
  </si>
  <si>
    <t>FO-25-1309865</t>
  </si>
  <si>
    <t>31/07/2025 31-07 SE ESCALA PARA VISITA. LLAMAR ANTES DE VISITAR, CONFIRMAR FALLA Y DATOS | 01/08/2025 SE REALIZA CAMBIO DE EQUIPO POR DAÑO PUERTO ETHERNET</t>
  </si>
  <si>
    <t>BL01Y424</t>
  </si>
  <si>
    <t>VALLEDUPAR MARIA PAULA</t>
  </si>
  <si>
    <t>FO-25-1313119</t>
  </si>
  <si>
    <t>DETERIORO</t>
  </si>
  <si>
    <t>DATAFONO</t>
  </si>
  <si>
    <t>31/07/2025 31-07 SE ESCALA PARA VISITA. LLAMAR ANTES DE VISITAR, CONFIRMAR FALLA Y DATOS | 01/08/2025 BUENOS DIAS SE VISITA CB Y SE ENCUENTRA DATAFONO CON PUERTO USB DAÑADO, SE PROCEDE A HACER EL CAMBIO Y SE HACEN PRUEBAS</t>
  </si>
  <si>
    <t>MN00O26</t>
  </si>
  <si>
    <t>PEÑOL</t>
  </si>
  <si>
    <t>MULTIPAGAS EL PENOL</t>
  </si>
  <si>
    <t>FO-25-1314611</t>
  </si>
  <si>
    <t>01/08/2025 01-08 SE ESCALA PARA VISITA. LLAMAR ANTES DE VISITAR, CONFIRMAR FALLA Y DATOS | 01/08/2025 SE HACE CAMBIO DE LECTOR POR FALLAS EN CABLEADO</t>
  </si>
  <si>
    <t>CZZZZ431</t>
  </si>
  <si>
    <t>LOS PALMITOS</t>
  </si>
  <si>
    <t>BARRIO PALMITOS LOS PALMITOS</t>
  </si>
  <si>
    <t>FO-25-1311428</t>
  </si>
  <si>
    <t>31/07/2025 31-07 SE ESCALA PARA VISITA. LLAMAR ANTES DE VISITAR, CONFIRMAR FALLA Y DATOS | 01/08/2025 SE VISITA COMERCIO POR UNA FALLA, SE HACE CAMBIO DE EQUIPO LECTOR, CAUSAL L1 NO ENCIENDE, SE DEJA CON LA VERSIÓN 9.90, SE REALIZAN PRUEBAS OK, COMERCIO MIXTO CU 19526086 TERMINAL FUA00592.</t>
  </si>
  <si>
    <t>AD00V069 - FUA00592</t>
  </si>
  <si>
    <t>NEMOCON</t>
  </si>
  <si>
    <t>REDY NEMOCOM</t>
  </si>
  <si>
    <t>FO-25-1311802</t>
  </si>
  <si>
    <t>31/07/2025 31-07 SE ESCALA PARA VISITA. LLAMAR ANTES DE VISITAR, CONFIRMAR FALLA Y DATOS | 01/08/2025 TRANCÓN EN LA SALIDA DE BOGOTÁ ZONA NORTE | 01/08/2025 SE LLEGA AL COMERCIO SE ENTREGA CARNET PARA VALIDACIÓN DE IDENTIDAD Y PERMISO PARA INGRESO SE DEMORAN APROXIMADAMENTE 15 MIN EN EL PROCESO | 01/08/2025 CAMBIO DE PINPAD Y HUB POR DAÑO SE REALIZA PRUEBAS OK SE ENTREGA SERVICIO OPERATIVO</t>
  </si>
  <si>
    <t>AA00O864</t>
  </si>
  <si>
    <t>PTM  BOGOTA  MINIMARKET JYM</t>
  </si>
  <si>
    <t>FO-25-1313340</t>
  </si>
  <si>
    <t>ALERT IRRUPTION</t>
  </si>
  <si>
    <t>31/07/2025 31-07 SE ESCALA PARA VISITA. LLAMAR ANTES DE VISITAR, CONFIRMAR FALLA Y DATOS | 01/08/2025 REALIZA CAMBIO DE DATÁFONO POR ALERT INTERRUPTION, SE REALIZA CONFIGURACIÓN Y PRUEBAS EN DATÁFONO SE ENTREGA OPERATIVO SE VALIDA LECTORA</t>
  </si>
  <si>
    <t>BA005169</t>
  </si>
  <si>
    <t>SOTO MUNAR DYLAN DAVID</t>
  </si>
  <si>
    <t>DISTRICOL DROGUERIA LA UNION S</t>
  </si>
  <si>
    <t>FO-25-1309827</t>
  </si>
  <si>
    <t>TECLADO</t>
  </si>
  <si>
    <t>31/07/2025 31-07 EN COMUNICACION CON EL SEÑOR YARLEY QUIÑONEZ AL NUMERO 3107240782, CONFIRMA DATOS CORRECTOS. SE ESCALA PARA VISITA DE RECOLECCION | 01/08/2025 SE VISITA SITIO SE VERIFICA INFORMACIÓN SE REALIZA PRIMEROS AUXILIOS, DATÁFONO PRESENTA FALLA TECLADO BORROSO SE CAMBIA, DAÑO POS, CIERRE OK, PRUEBA TRX EXITOSA. SE CAMBIA ESCÁNER FALLA NO ENCIENDE.</t>
  </si>
  <si>
    <t xml:space="preserve">GB00L312 </t>
  </si>
  <si>
    <t>PTM LA GUAJIRA  VARIEDADES AYS</t>
  </si>
  <si>
    <t>FO-25-1312948</t>
  </si>
  <si>
    <t>31/07/2025 31-07 SE INTENTA COMUNICACION CON LA SEÑORA YOHANA NAVARRO AL NUMERO 3145081916, PERO NO CONTESTA LA LLAMADA. SE ESCALA PARA VISITA, CONFIRMAR FALLA Y DATOS | 01/08/2025 SE REALIZA LA VISITA, SE ENCUENTRA EL LECTOR DE BARRAS CON PROBLEMAS DE LECTURA DE CÓDIGOS DE BARRAS Y QUE EN ALGUNAS OCASIONES NO LEE LAS FACTURAS, SE PROCEDE A CAMBIAR EL ACCESORIO, SE REALIZAN PRUEBAS Y TODO OK</t>
  </si>
  <si>
    <t>NN00K642, NN00M475</t>
  </si>
  <si>
    <t>MULTIPAGAS ALCARAVAN</t>
  </si>
  <si>
    <t>FO-25-1313784</t>
  </si>
  <si>
    <t>31/07/2025 31-07 SE ESCALA PARA VISITA. LLAMAR ANTES DE VISITAR, CONFIRMAR FALLA Y DATOS | 01/08/2025 SE VISITA COMERCIO, SE CAMBIA DATÁFONO, PINPAD Y HUB. PRUEBAS OK. OPERATIVO EL SERVICIO</t>
  </si>
  <si>
    <t>9WZZZ107</t>
  </si>
  <si>
    <t>BARRIO MARIA AUXILIADORA MARIN</t>
  </si>
  <si>
    <t>FO-25-1313412</t>
  </si>
  <si>
    <t>31/07/2025 31-07 SE ESCALA PARA VISITA. LLAMAR ANTES DE VISITAR, CONFIRMAR FALLA Y DATOS | 01/08/2025 SE CAMBIA DATÁFONO POR DETERIORO Y FALLA EN IMPRESIÓN</t>
  </si>
  <si>
    <t>11XZZ789</t>
  </si>
  <si>
    <t>BARRIO EL PORVENIR MONTELIBANO</t>
  </si>
  <si>
    <t>FO-25-1313089</t>
  </si>
  <si>
    <t>IMPRESION</t>
  </si>
  <si>
    <t>NO IMPRIME UNO O VARIOS CARACTERES</t>
  </si>
  <si>
    <t>31/07/2025 31-07 EN COMUNICACION CON LA SEÑORA JENNY POSADA AL NUMERO 3215039867, CONFIRMA FALLA, DATOS CORRECTOS. SE ESCALA PARA VISITA | 01/08/2025 SE REALIZA VISITA TÉCNICA Y SE HACE NECESARIO CAMBIO DE DATAFONO YA QUE NO IMPRIME VARIOS CARACTERES LA INFORMACIÓN DEL BAUCHER SALE INCOMPLETA, SE INSTALA DATAFONO PLACA 1255503 Y SE RETIRA DATAFONO PLACA 1030993, DE IGUAL MANERA SE CAMBIA PINPAD POR TECNOLOGÍA, SE RETIRA PINPAD PLACA 951918 Y SE INSTALA PINPAD PLACA 1219647, DE IGUAL MANERA SE INSTALA MAGICBOX SERIALIZADO. SE REALIZAN PRUEBAS Y SE DEJA EL SERVICIO FUNCIONANDO CORRECTAMENTE</t>
  </si>
  <si>
    <t>LA002094</t>
  </si>
  <si>
    <t>CHINAVITA</t>
  </si>
  <si>
    <t>BARRIO CENTRO CHINAVITA 2</t>
  </si>
  <si>
    <t>FO-25-1308207</t>
  </si>
  <si>
    <t>30/07/2025 30-07 2025-07-30 SE INTENTA COMUNICACION CON EL SEÑOR OSCAR MORA AL NUMERO 3124829251, PERO NO CONTESTA LA LLAMADA. SE ESCALA PARA VISITA, CONFIRMAR FALLA Y DATOS | 01/08/2025 CAMBIO DE LECTOR DAÑO, NO LEE FACTURAS</t>
  </si>
  <si>
    <t>AALFZ665</t>
  </si>
  <si>
    <t>PTM BELLO  TIENDA EL TREBOL VE</t>
  </si>
  <si>
    <t>FO-25-1314675</t>
  </si>
  <si>
    <t>VERIFIQUE PARAMETROS</t>
  </si>
  <si>
    <t>01/08/2025 01-08 SE ESCALA PARA VISITA. LLAMAR ANTES DE VISITAR, CONFIRMAR FALLA Y DATOS | 01/08/2025 SE REVISA EQUIPO, Y ESTÁ DANDO RECHAZO GENERAL SE RECONFIGURA EL EQUIPO SE REALIZAN PRUEBAS EXITOSAS SERVICIO OPERATIVO OK</t>
  </si>
  <si>
    <t>NNLZZ164 - ONHZZ145</t>
  </si>
  <si>
    <t>BARRIO EL JARDIN TURBO</t>
  </si>
  <si>
    <t>FO-25-1315155</t>
  </si>
  <si>
    <t>TAPA IMPRESORA</t>
  </si>
  <si>
    <t>01/08/2025 01-08 SE ESCALA PARA VISITA. LLAMAR ANTES DE VISITAR, CONFIRMAR FALLA Y DATOS | 01/08/2025 SE CAMBIA TAPA IMPRESORA AL DATAFONO DESK 3500 YA QUE LA ANTERIOR SE ENCONTRABA EN MAL ESTADO. SE INSTALA UNA BUENA Y SE HACEN PRUEBAS EXITOSAS</t>
  </si>
  <si>
    <t>HA00R828</t>
  </si>
  <si>
    <t>OPRAP CENTRO COMERCIAL ENSUENO</t>
  </si>
  <si>
    <t>FO-25-1313790</t>
  </si>
  <si>
    <t>31/07/2025 31-07 SE ESCALA PARA VISITA. LLAMAR ANTES DE VISITAR, CONFIRMAR FALLA Y DATOS | 02/08/2025 SE REALIZA EL CAMBIO DE LA TAPA DE LA IMPRESORA POR ESTAR ROTA, EN EL OTRO DATÁFONO SE REALIZA CAMBIO DE RODILLO POR ESTAR EN MAL ESTADO, NO AVANZA PAPEL Y SUENA, EN EL OTRO DATÁFONO, SE HACEN PRUEBAS DE FUNCIONAMIENTO DEL CHIP Y LECTOR</t>
  </si>
  <si>
    <t>1UZZZ596/1UZZZ597/1UZZZ598</t>
  </si>
  <si>
    <t>PTM MEDELLIN MAXIBELLEZA COM Y</t>
  </si>
  <si>
    <t>FO-25-1315211</t>
  </si>
  <si>
    <t>PARAMETROS DE CONFIGURACION EN POS</t>
  </si>
  <si>
    <t>01/08/2025 01-08 SE ESCALA PARA VISITA. LLAMAR ANTES DE VISITAR, CONFIRMAR FALLA Y DATOS | 01/08/2025 SE HACE CONFIGURACIÓN DE PARÁMETROS</t>
  </si>
  <si>
    <t>NA001931 - TRQZZ004</t>
  </si>
  <si>
    <t>MORENO MEDINA JUAN PABLO</t>
  </si>
  <si>
    <t>DISTRICOL DR0GUERIA NAZARETH</t>
  </si>
  <si>
    <t>FO-25-1310330</t>
  </si>
  <si>
    <t>31/07/2025 31-07 EN COMUNICACION CON EL SEÑOR ALEXIS VARGAS AL NUMERO 3127490762, CONFIRMA FALLA, DATOS CORRECTOS. SE ESCALA PARA VISITA | 01/08/2025 SE REALIZÓ REVISIÓN DE EQUIPOS, EL CLIENTE PIDIÓ RETIRAR EL PINPAD Y DEJAR EL EQUIPO FUNCIONANDO SIN PINPAD Y HUB. PRUEBAS OK, TELECARGA DRNA.</t>
  </si>
  <si>
    <t>V10OZ397</t>
  </si>
  <si>
    <t>ARRIO NAVARRA 3 BELLO</t>
  </si>
  <si>
    <t>FO-25-1316890</t>
  </si>
  <si>
    <t>01/08/2025 01-08 SE ESCALA PARA VISITA. LLAMAR ANTES DE VISITAR, CONFIRMAR FALLA Y DATOS | 01/08/2025 SE LLEGA AL SITIO Y EL PINPAD TIENE ERROR DE IRRUPTION SE REALIZA CAMBIO DE PINPAD POR ENDE TOCA CAMBIE EQUIPO Y HUB POR PROBLEMAS DE INCOMPATIBILIDAD SE REALIZAN PRUEBAS EXITOSAS SERVICIO OPERATIVO OK</t>
  </si>
  <si>
    <t>9A000050</t>
  </si>
  <si>
    <t>BARRIO SAN CRISTOBAL ETAPA 2 P</t>
  </si>
  <si>
    <t>FO-25-1313942</t>
  </si>
  <si>
    <t>01/08/2025 SE VISITA COMERCIO SE REALIZA EL CAMBIO DE EQUIPO DATÁFONO DESK 2600 OK, EQUIPO MAGICBOX OK,VERSION 10.3 OK, PRUEBAS OK, LECTOR DE BARRAS OK, PINPAD OK, CB OPERATIVO</t>
  </si>
  <si>
    <t>HA00M907</t>
  </si>
  <si>
    <t>BARAJAS BERMUDEZ YAHIR MAURICIO</t>
  </si>
  <si>
    <t>PTM MEDELLIN  MERCADOS DOBLE A</t>
  </si>
  <si>
    <t>FO-25-1316716</t>
  </si>
  <si>
    <t>TV007925 - EF00E834</t>
  </si>
  <si>
    <t>SAN ANTERO   CORDOBA</t>
  </si>
  <si>
    <t>FO-25-1311157</t>
  </si>
  <si>
    <t>31/07/2025 31-07 SE ESCALA PARA VISITA. LLAMAR ANTES DE VISITAR, CONFIRMAR FALLA Y DATOS | 01/08/2025 SE VISITA SITIO, SE CAMBIA LECTOR DE BARRAS POR DAÑO EN CABLE OK. SE REALIZAN PRUEBAS EXITOSAS</t>
  </si>
  <si>
    <t>A00EZ710</t>
  </si>
  <si>
    <t>PUENTE NACIONAL</t>
  </si>
  <si>
    <t>DISTRICOL DETALLES JANIK</t>
  </si>
  <si>
    <t>FO-25-1315999</t>
  </si>
  <si>
    <t>01/08/2025 01-08 SE ESCALA PARA VISITA. LLAMAR ANTES DE VISITAR, CONFIRMAR FALLA Y DATOS | 01/08/2025 SE VISITA CB MANTENIMIENTO DE EQUIPO....CAMBIO DE POS POR DAÑO PRUEBAS EXITOSAS</t>
  </si>
  <si>
    <t>9C00I735</t>
  </si>
  <si>
    <t>COMCARD LA CEJA COMPUARTE</t>
  </si>
  <si>
    <t>FO-25-1309803</t>
  </si>
  <si>
    <t>CABLE MAGICBOX AVERIADO</t>
  </si>
  <si>
    <t>31/07/2025 31-07 SE ESCALA PARA VISITA. LLAMAR ANTES DE VISITAR, CONFIRMAR FALLA Y DATOS | 31/07/2025 31-07 SE ESCALA PARA VISITA. LLAMAR ANTES DE VISITAR, CONFIRMAR FALLA Y DATOS | 31/07/2025 31-07 SE ESCALA PARA VISITA. LLAMAR ANTES DE VISITAR, CONFIRMAR FALLA Y DATOS | 01/08/2025 SE REALIZA CAMBIO DE MAGICBOX POR DAÑO</t>
  </si>
  <si>
    <t>AA004669</t>
  </si>
  <si>
    <t>HERNANDEZ CHAVARRIA JUAN CAMILO</t>
  </si>
  <si>
    <t>BARRIO HIGUERON</t>
  </si>
  <si>
    <t>FO-25-1311433</t>
  </si>
  <si>
    <t>31/07/2025 31-07 EN COMUNICACION CON LA SEÑORA MAGALY SUAREZ AL NUMERO 3174384688, CONFIRMA FALLA, DATOS CORRECTOS. SE ESCALA PARA VISITA | 02/08/2025 SE REALIZA VISITÁ POR SOLICITUD DE CLIENTE,SE LLEGA A SITIO Y SE EVIDENCIA LECTOR NO ENCIENDE, SE REALZIA CAMBIO DE LECTORA Y HUB ,DEJANDO SERVICO OPERATIVO, SE REALIZAN PRUEBAS CON DIFERENTES FACTURAS QUEDANDO OK</t>
  </si>
  <si>
    <t>1111W387</t>
  </si>
  <si>
    <t>BARRIO CEIBA VILLAVICENCIO 2</t>
  </si>
  <si>
    <t>FO-25-1316408</t>
  </si>
  <si>
    <t>01/08/2025 01-08 SE ESCALA PARA VISITA. LLAMAR ANTES DE VISITAR, CONFIRMAR FALLA Y DATOS | 01/08/2025 SE VISITA CB Y SE REALIZA CAMBIO DE LECTORA DE BARRAS POR DAÑO. SE INSTALA NUEVA LECTORA Y SE REALIZAN PRUEBAS EXITOSAS PRUEBAS OK</t>
  </si>
  <si>
    <t>1A003532</t>
  </si>
  <si>
    <t>GARZON RUIZ LUIS MIGUEL</t>
  </si>
  <si>
    <t>LA TEBAIDA</t>
  </si>
  <si>
    <t>BARRIO VIA AL VALLE LA TEBAIDA</t>
  </si>
  <si>
    <t>FO-25-1317180</t>
  </si>
  <si>
    <t>01/08/2025 01-08 SE ESCALA PARA VISITA. LLAMAR ANTES DE VISITAR, CONFIRMAR FALLA Y DATOS | 01/08/2025 SE VISITA COMERCIO SE REALIZAN PRUEBAS ALGUNAS SON EXITOSAS OTRAS SON FALLIDAS SE EVIDENCIA QUE LA FALTA CONSISTE EN LA RED DEL OPERADOR CLARO ESTA MUY INTERMITENTE. COORDINADOR DIEGO HENADO ESCALA TEMA CON REDEBAN PARA SOLICITUD DE OTRO EQUIPO INALÁMBRICO COM OTRO OPERADOR .</t>
  </si>
  <si>
    <t>999UZ954</t>
  </si>
  <si>
    <t>MULTIPAGAS BARRIO CUBA</t>
  </si>
  <si>
    <t>FO-25-1316958</t>
  </si>
  <si>
    <t>01/08/2025 01-08 SE ESCALA PARA VISITA. LLAMAR ANTES DE VISITAR, CONFIRMAR FALLA Y DATOS | 01/08/2025 VISITAMOS COMERCIO EL DATÁFONO PERDIO LOS PARÁMETROS LO CONFIGURAMOS NUEVAMENTE LO INICIALIZAMOS Y REALIZAMOS PRUEBAS OK.</t>
  </si>
  <si>
    <t>9A08Z918</t>
  </si>
  <si>
    <t>BARRIO TORREON DE PEIDRA PINTA</t>
  </si>
  <si>
    <t>FO-25-1314607</t>
  </si>
  <si>
    <t>01/08/2025 01-08 SE ESCALA PARA VISITA. LLAMAR ANTES DE VISITAR, CONFIRMAR FALLA Y DATOS | 01/08/2025 SE REALIZA CAMBIO DE DATÁFONO POR DAÑO EN PUERTO DE ALIMENTACIÓN, SE REALIZA PRUEBAS DE FUNCIONAMIENTO OK CUBRE CLAVE INSTALADO.</t>
  </si>
  <si>
    <t>9C00D664</t>
  </si>
  <si>
    <t>BARRIO LA MARTINA APARTADO</t>
  </si>
  <si>
    <t>FO-25-1316731</t>
  </si>
  <si>
    <t>LECTOR DE TARJETAS</t>
  </si>
  <si>
    <t>01/08/2025 01-08 SE ESCALA PARA VISITA. LLAMAR ANTES DE VISITAR, CONFIRMAR FALLA Y DATOS | 01/08/2025 SE REALIZA CAMBIO DE DATÁFONO POR CAMBIO DE TECNOLOGÍA Y CAMBIO DE PIN PAD POR MALA LECTURA DE TARJETAS</t>
  </si>
  <si>
    <t>GB0DZ166</t>
  </si>
  <si>
    <t>CASTRO HENAO DANIEL ESTEBAN</t>
  </si>
  <si>
    <t>EL PLAYON</t>
  </si>
  <si>
    <t>PTM VIA AL MAR VEREDA ESTACION</t>
  </si>
  <si>
    <t>FO-25-1309911</t>
  </si>
  <si>
    <t>31/07/2025 31-07 SE ESCALA PARA VISITA. LLAMAR ANTES DE VISITAR, CONFIRMAR FALLA Y DATOS | 01/08/2025 SE REALIZA VISITA AL COMERCIO CB, SE VALIDA Y EL DATÁFONO PRESENTA DAÑO, SE REINICIA CONSTANTEMENTE, SE PROCEDE A CAMBIAR SE CONFIGURA Y SE HACEN PRUEBAS DEJANDO TODO OK</t>
  </si>
  <si>
    <t>MN00Y633</t>
  </si>
  <si>
    <t>MULTIPAGAS OLIMPICA VALLEDUPAR</t>
  </si>
  <si>
    <t>FO-25-1315865</t>
  </si>
  <si>
    <t>01/08/2025 01-08 SE ESCALA PARA VISITA. LLAMAR ANTES DE VISITAR, CONFIRMAR FALLA Y DATOS | 01/08/2025 BUENAS TARDES SE HACE VISITA TÉCNICA Y  SE EVIDENCIA CABLE DE LECTOR AVERIADO. SE HACE CAMBIO DE LECTOR, SE HACEN PRUEBAS Y TODO ESTÁ OK
EL CB ME ENTREGA UN RADICADO QUE LE ENTREGAN POR LA VISITA . #13850478</t>
  </si>
  <si>
    <t>111UZ680</t>
  </si>
  <si>
    <t>COMBITA</t>
  </si>
  <si>
    <t>DISTRICOL COMBILLANTAS EXPRESS</t>
  </si>
  <si>
    <t>FO-25-1316564</t>
  </si>
  <si>
    <t>01/08/2025 01-08 SE ESCALA PARA VISITA. LLAMAR ANTES DE VISITAR, CONFIRMAR FALLA Y DATOS | 01/08/2025 SE REALIZA CAMBIO DE TAPA DE IMPRESORA ROTA PRUEBAS OK CLIENTE CONFORME</t>
  </si>
  <si>
    <t>AA0OZ013</t>
  </si>
  <si>
    <t>PTM CUCUTA DROGUERIA COLVEN</t>
  </si>
  <si>
    <t>FO-25-1316554</t>
  </si>
  <si>
    <t>01/08/2025 01-08 SE ESCALA PARA VISITA. LLAMAR ANTES DE VISITAR, CONFIRMAR FALLA Y DATOS | 01/08/2025 SE VISITA COMERCIO, SE REALIZA CAMBIO DE LECTOR DE CODIGOS POR DAÑO, SE HACE MANTENIMIENTO AL RODILLO, SE HACEN PRUEBAS EXITOSA, CB OPERATIVO.</t>
  </si>
  <si>
    <t>TRCZZ905</t>
  </si>
  <si>
    <t>BARRIO CAMPO VALDES X MEDELLIN</t>
  </si>
  <si>
    <t>FO-25-1316886</t>
  </si>
  <si>
    <t>01/08/2025 01-08 SE ESCALA PARA VISITA. LLAMAR ANTES DE VISITAR, CONFIRMAR FALLA Y DATOS | 01/08/2025 SE VISITA COMERCIO PERO LA EQUIPOS ESTÁN BLOQUEADOS, SE LLAMA AL BANCO Y CORROBORAN ESTA INFORMACIÓN, ESTÁN UTILIZANDO UN EQUIPO TÁCTIL</t>
  </si>
  <si>
    <t>KA00H930-LN3ZZ001</t>
  </si>
  <si>
    <t>RUA ALVAREZ RICHARD ANDRES</t>
  </si>
  <si>
    <t>DISTRICOL MERCADOS PARQUEADERO</t>
  </si>
  <si>
    <t>FO-25-1315870</t>
  </si>
  <si>
    <t>01/08/2025 01-08 SE ESCALA PARA VISITA. LLAMAR ANTES DE VISITAR, CONFIRMAR FALLA Y DATOS | 01/08/2025 SE LLAMA AL NÚMERO INDICADO Y LA SEÑORA WENDY INDICA QUE EL DATAFONO YA SE ENCUENTRA FUNCIONANDO CON NORMALIDAD</t>
  </si>
  <si>
    <t>SOPORTE_TELEFÓNICO</t>
  </si>
  <si>
    <t>MULTIPAGAS SAN ANDRESITO CENTR</t>
  </si>
  <si>
    <t>FO-25-1316293</t>
  </si>
  <si>
    <t>01/08/2025 01-08 SE ESCALA PARA VISITA. LLAMAR ANTES DE VISITAR, CONFIRMAR FALLA Y DATOS | 01/08/2025 SE REALIZA CAMBIO DE LECTOR DE BARRAS POR DAÑO, NO LEE FACTURAS, PRUEBAS Y LIMPIEZA DE EQUIPOS OK.</t>
  </si>
  <si>
    <t>UV006350</t>
  </si>
  <si>
    <t>DISTRICOL LA BODEGA DE ALEJO</t>
  </si>
  <si>
    <t>FO-25-1317120</t>
  </si>
  <si>
    <t>01/08/2025 01-08 SE ESCALA PARA VISITA. LLAMAR ANTES DE VISITAR, CONFIRMAR FALLA Y DATOS | 01/08/2025 SE VISITA COMERCIO SE REALIZÓ CAMBIO DE DATAFONO POR DAÑO EN LECTOR TARJETAS</t>
  </si>
  <si>
    <t>NN00P179</t>
  </si>
  <si>
    <t>PTM MONTERIA PAPELERIA +X-</t>
  </si>
  <si>
    <t>FO-25-1314605</t>
  </si>
  <si>
    <t>01/08/2025 01-08 SE ESCALA PARA VISITA. LLAMAR ANTES DE VISITAR, CONFIRMAR FALLA Y DATOS | 01/08/2025 SE REALIZA CAMBIO DE EQUIPO POR DAÑO EN EL TECLADO, TECLAS BORROSAS, ADICIONAL SE REINICIA CONSTANTEMENTE, SE PROCEDE A INSTALAR NUEVO EQUIPO OPERATIVO SIN NOVEDAD, PRUEBAS EXITOSAS, CLIENTE CB VALIDA SALDO ANTES Y DESPUÉS DEL CAMBIO OK. CB SE DEJA OPERATIVO OK</t>
  </si>
  <si>
    <t>SX00J151 ; SX00J089</t>
  </si>
  <si>
    <t>AMALFI</t>
  </si>
  <si>
    <t>DISTRICOL DROGUERIA EMMANUEL</t>
  </si>
  <si>
    <t>FO-25-1301967</t>
  </si>
  <si>
    <t>29/07/2025 29-07 SE INTENTA COMUNICACION CON LA SEÑORA GLADIS YARLEI OSPINA AL NUMERO 3217529300, PERO NO CONTESTA LA LLAMADA. SE ESCALA PARA VISITA, CONFIRMAR FALLA Y DATOS | 01/08/2025 SE CAMBIA EQUIPO POR TECLADO BORROSO.
NOTA: HUBO DEMORAS EN LA ACTIVIDAD YA QUE SE HIZO CAMBIO DE EQUIPO Y SE CAYÓ EL INTERNET, ESTUVO INTERMITENTE TODA LA TARDE.</t>
  </si>
  <si>
    <t>GZ00R499</t>
  </si>
  <si>
    <t>MULTIPAGAS NUESTRO CARTAGO</t>
  </si>
  <si>
    <t>FO-25-1316570</t>
  </si>
  <si>
    <t>01/08/2025 01-08 SE ESCALA PARA VISITA. LLAMAR ANTES DE VISITAR, CONFIRMAR FALLA Y DATOS | 02/08/2025 SE CAMBIA EQUIPO (802914) YA QUE NO ES COMPATIBLE CON EL PIN PAD 1600, SE CAMBIA PIN PAD POR DAÑO ALERT INTERRUPTION, SE CAMBIA HUB DEL EQUIPO POR AVERÍA EN CABLE DE COMUNICACIÓN, SE REALIZAN PRUEBAS OK.</t>
  </si>
  <si>
    <t>GZ7ZZ167</t>
  </si>
  <si>
    <t>BARRIO URBANIZACION HORIZONTE</t>
  </si>
  <si>
    <t>FO-25-1313935</t>
  </si>
  <si>
    <t>01/08/2025 SE CAMBIA DATAFONO POR ERROR WARRNING KEY SE DEJA UNO NUEVO TODO OK</t>
  </si>
  <si>
    <t>JKZZZ156</t>
  </si>
  <si>
    <t>CARTAGENA DE INDIAS CORREGIMEN</t>
  </si>
  <si>
    <t>FO-25-1315875</t>
  </si>
  <si>
    <t>01/08/2025 01-08 SE ESCALA PARA VISITA. LLAMAR ANTES DE VISITAR, CONFIRMAR FALLA Y DATOS | 02/08/2025 SE LLEGA AL SITIO Y SE ENCUENTRA CERRADO SE LLAMA AL CLIENTE Y NO HAY RESPUESTA | 02/08/2025 NUMEROS DE CONTACTO SIN RESPUESTA NO CONTESTA | 02/08/2025 SE REALIZA CAMBIO DE EQUIPO POR PROBLEMAS DE IMPRESORA SE VALIDA TODO QUEDA OK</t>
  </si>
  <si>
    <t>NN00K629</t>
  </si>
  <si>
    <t>PTM MEDELLIN VARIEDADES TEYEZ</t>
  </si>
  <si>
    <t>FO-25-1318159</t>
  </si>
  <si>
    <t>01/08/2025 01-08 SE ESCALA PARA VISITA. LLAMAR ANTES DE VISITAR, CONFIRMAR FALLA Y DATOS | 02/08/2025 LLAMO AL NÚMERO INDICADO PARA CONFIRMAR LA VISITA, Y LA SEÑORA YUDIS TELLEZ CON CC: 43896809 INFORMA QUE EL DATAFONO YA SE ENCUENTRA FUNCIONANDO CON NORMALIDAD EL PROBLEMA ERA EL INTERNET DEL COMERCIO</t>
  </si>
  <si>
    <t>BARRIO ANILLO VIAL VILLAVICENC</t>
  </si>
  <si>
    <t>FO-25-1318463</t>
  </si>
  <si>
    <t>01/08/2025 01-08 SE ESCALA PARA VISITA. LLAMAR ANTES DE VISITAR, CONFIRMAR FALLA Y DATOS | 02/08/2025 SE REALIZA AJUSTE SE COLOCA IP FIJA SE REALIZA PRUEBAS BÁSICAS SIN NOVEDAD</t>
  </si>
  <si>
    <t>ADZZZ515</t>
  </si>
  <si>
    <t>DISTRICOLSALA BELLEZA VIANISA</t>
  </si>
  <si>
    <t>FO-25-1317911</t>
  </si>
  <si>
    <t>01/08/2025 01-08 SE ESCALA PARA VISITA. LLAMAR ANTES DE VISITAR, CONFIRMAR FALLA Y DATOS | 02/08/2025 SE REALIZARON LLAMADAS TELEFÓNICA AL NÚMERO 3114830971 NO SE OBTIENE COMUNICACIÓN, SE DEJAN MSJ VÍA WHATSAPP Y SE PROCEDE A REALIZAR VISITA TÉCNICA | 02/08/2025 SE REALIZÓ VISITA AL COMERCIO Y SE ENCUENTRA DATAFONO REINICIANDOSE, SE REALIZA CAMBIO DE DATAFONO PRUEBAS EXITOSAS</t>
  </si>
  <si>
    <t>A303Z055</t>
  </si>
  <si>
    <t>CERETE</t>
  </si>
  <si>
    <t>BARRIO EL SOCORRO CERETE 1</t>
  </si>
  <si>
    <t>FO-25-1316284</t>
  </si>
  <si>
    <t>ERROR DE TRANSACCIONES</t>
  </si>
  <si>
    <t>RECHAZO GENERAL</t>
  </si>
  <si>
    <t>01/08/2025 01-08 SE ESCALA PARA VISITA. LLAMAR ANTES DE VISITAR, CONFIRMAR FALLA Y DATOS | 02/08/2025 SE REALIZA VISITA AL PUNTO PARA MANTENIMIENTO REPORTADO POR EL CLIENTE, SE LLEGA AL PUNTO Y SE ENCONTRÓ CERRADO ES ESTABLECIMIENTO COMERCIAL, SE REALIZAN LLAMAS AL NÚMEROS SUMIISTEDOS Y NO RESPONDEN.</t>
  </si>
  <si>
    <t xml:space="preserve">NO INTERVENIDA </t>
  </si>
  <si>
    <t>REDY SANTA HELENITA</t>
  </si>
  <si>
    <t>FO-25-1316559</t>
  </si>
  <si>
    <t>01/08/2025 01-08 SE ESCALA PARA VISITA. LLAMAR ANTES DE VISITAR, CONFIRMAR FALLA Y DATOS | 02/08/2025 SE REALIZA CAMBIO DE DATAFONO POR DAÑO EN TECLADO, SE CREA USUARIOS, PRUEBAS OK.</t>
  </si>
  <si>
    <t>9C0FZ086</t>
  </si>
  <si>
    <t>PUERTO SALGAR</t>
  </si>
  <si>
    <t>BARRIO PUERTO SALGAR PUERTO SA</t>
  </si>
  <si>
    <t>FO-25-1302768</t>
  </si>
  <si>
    <t>29/07/2025 29-07 SE ESCALA PARA VISITA. LLAMAR ANTES DE VISITAR, CONFIRMAR FALLA Y DATOS | 02/08/2025 SE VISITA COMERCIO POR FALLEN EN COMUNICACIÓN CABLE DESCONECTADO ALMVALIDAR EQUIPO SE EVIDENCIA QUE EL PUERTO ETHERNET DEL DATÁFONO ESTÁ DAÑADO SE PROCEDE A GENERAR CAMBIO DE EQUIPO Y POR TECNOLOGÍA SE INSTALA PINPAD Y MAGICBOX CON S/N 241597317561324755901283 SE REALIZAN TRANSACCIONES DE PRUEBA OKAY SE DEJA CB OPERANDO SIN NOVEDAD</t>
  </si>
  <si>
    <t>XP00W429</t>
  </si>
  <si>
    <t>BARRIO LA PAMBA POPAYAN 1</t>
  </si>
  <si>
    <t>FO-25-1307651</t>
  </si>
  <si>
    <t>30/07/2025 30-07 EN COMUNICACION CON LA SEÑORA VICTORIA CUELLAR AL NUMERO 3173664961, CONFIRMA FALLA, DATOS CORRECTOS. SE ESCALA PARA VISITA | 02/08/2025 SE LLEGA AL SITIO DENTRO DE LA INSTALACIÓN INFORMA VIGILANTE QUE LA SEÑORA AÚN NO HA LLEGADO SE ESPERÓ EN SITIO NO LLEGA LA PERSONA NI CONTESTA EL CELULAR POR TANTO SE CIERRA LA VISITA</t>
  </si>
  <si>
    <t>NO APLICA</t>
  </si>
  <si>
    <t>MAGANGUE</t>
  </si>
  <si>
    <t>BARRIO CENTRO MAGANGUE 7</t>
  </si>
  <si>
    <t>FO-25-1309857</t>
  </si>
  <si>
    <t>LECTOR DESCONFIGURADO</t>
  </si>
  <si>
    <t>31/07/2025 31-07 EN COMUNICACION CON LA SEÑORA BERTHA RANGEL AL NUMERO 3145318764, CONFIRMA DATOS CORRECTOS. SE ESCALA PARA VISITA DE RECOLECCION | 02/08/2025 SE VISITA COMERCIO POR FALLA, SE CONFIGURA LECTOR Y SE ACOMODA BIEN EN EL DATÁFONO, SE LE INDICA QUE MANTENGA EL LECTOR CONECTADO,  NO SE REALIZA CIERRE, SE REALIZAN PRUEBAS OK.</t>
  </si>
  <si>
    <t>UV00L431</t>
  </si>
  <si>
    <t>BARRIO NINA CECI CUCUTA 1</t>
  </si>
  <si>
    <t>FO-25-1316713</t>
  </si>
  <si>
    <t>01/08/2025 01-08 SE ESCALA PARA VISITA. LLAMAR ANTES DE VISITAR, CONFIRMAR FALLA Y DATOS | 02/08/2025 SE VISITA COMERCIO, SE REPISAN PARAMETROS DE COMUNICACION, SE HACEN PRUEBAS EXITOSA, CB OPERATIVO.</t>
  </si>
  <si>
    <t>9A0ZZ015</t>
  </si>
  <si>
    <t>OPRAP   MICENTRO EL PORVENIR</t>
  </si>
  <si>
    <t>FO-25-1318638</t>
  </si>
  <si>
    <t>01/08/2025 01-08 SE ESCALA PARA VISITA. LLAMAR ANTES DE VISITAR, CONFIRMAR FALLA Y DATOS | 02/08/2025 CAMBIO DE LECTOR DE BARRAS SE REALIZA PRUEBAS OK SE ENTREGA SERVICIO OPERATIVO</t>
  </si>
  <si>
    <t>9DZZZ739</t>
  </si>
  <si>
    <t>BARRIO LOS LAURELES MONTERIA 3</t>
  </si>
  <si>
    <t>FO-25-1318152</t>
  </si>
  <si>
    <t>01/08/2025 01-08 SE ESCALA PARA VISITA. LLAMAR ANTES DE VISITAR, CONFIRMAR FALLA Y DATOS | 02/08/2025 SE REALIZÓ CONFIGURACIÓN DE LECTOR DE CÓDIGO DE BARRAS OK, PRUEBAS OK, TELECARGA DRNA.</t>
  </si>
  <si>
    <t>XP0OZ131</t>
  </si>
  <si>
    <t>DISTRICOL TIENDA NUEVA VILLA</t>
  </si>
  <si>
    <t>FO-25-1318163</t>
  </si>
  <si>
    <t>01/08/2025 01-08 SE ESCALA PARA VISITA. LLAMAR ANTES DE VISITAR, CONFIRMAR FALLA Y DATOS | 02/08/2025 SE CAMBIA EQUIPO POR DAÑO EN LA TAPA DE LA IMPRESORA, SE REALIZAN PRUEBAS OK.</t>
  </si>
  <si>
    <t>9C00Q125</t>
  </si>
  <si>
    <t>BARRIO BELEN LAS MERCEDES MED</t>
  </si>
  <si>
    <t>FO-25-1317816</t>
  </si>
  <si>
    <t>01/08/2025 01-08 SE ESCALA PARA VISITA. LLAMAR ANTES DE VISITAR, CONFIRMAR FALLA Y DATOS | 02/08/2025 SE LLAMA AL NÚMERO INDICADO PARA CONFIRMAR LA VISITA, Y LA SEÑORA NATALIA SANCHEZ CON CC1078636661, INDICA QUE EL EQUIPO YA SE ENCUENTRA FUNCIONANDO CON TOTAL NORMALIDAD, EQUIPO OK</t>
  </si>
  <si>
    <t>GOMEZ PLATA</t>
  </si>
  <si>
    <t>GOMEZ PLATA II - ANTIOQUIA</t>
  </si>
  <si>
    <t>FO-25-1314580</t>
  </si>
  <si>
    <t>01/08/2025 01-08 SE ESCALA PARA VISITA. LLAMAR ANTES DE VISITAR, CONFIRMAR FALLA Y DATOS | 02/08/2025 SE CAMBIA PINPAD CON LECTOR CHIP MALO, SE CAMBIA DATÁFONO POR TECNOLOGÍA, SE DEJAN SERVICIOS FUNCIONANDO CORRECTAMENTE</t>
  </si>
  <si>
    <t>IZ0YZ155</t>
  </si>
  <si>
    <t>QUIBDO</t>
  </si>
  <si>
    <t>BARRIO CESAR CONTO QUIBDO 1</t>
  </si>
  <si>
    <t>FO-25-1309833</t>
  </si>
  <si>
    <t>INCOMPATIBILIDAD POR TECNOLOGIA</t>
  </si>
  <si>
    <t>31/07/2025 31-07 SE INTENTA COMUNICACION CON LA SEÑORA MARTA MARTINEZ AL NUMERO 3233588026, PERO NO CONTESTA LA LLAMADA. SE ESCALA PARA VISITA, CONFIRMAR FALLA Y DATOS | 02/08/2025 SE REALIZA CAMBIO DE EQUIPO POR DAÑO EN EL PIND PAD E INCOMPATIBILIDAD, SE REIALZAN PRUEBAS EL CB QUEDA OPERATIVO</t>
  </si>
  <si>
    <t>AA00D862</t>
  </si>
  <si>
    <t>BARRIO LAS AMERICAS BUCARAMANGA</t>
  </si>
  <si>
    <t>FO-25-1320045</t>
  </si>
  <si>
    <t>02/08/2025 01-08 SE ESCALA PARA VISITA. LLAMAR ANTES DE VISITAR, CONFIRMAR FALLA Y DATOS | 02/08/2025 SE REALIZA VISITA AL COMERCIO CB, SE VALIDA Y LA CLIENTE COMENTA QUE EL EQUIPO NO ENCENDIA HACE UNOS DIAS POR FALTA DE CARGA EN LA BATERIA, SE LE COMENTA QUE PASO DEBE SEGUIR PARA QUE NO SE LE PRESENTE DICHO INCONVENIENTE, SE FORMATEA Y SE DESCARGA SISTEMA OPERATIVO Y VERSION, SE CONFIGURA Y SE HACEN PRUEBAS DEJANDO TODO OK</t>
  </si>
  <si>
    <t>LDZZZ368</t>
  </si>
  <si>
    <t>PTM MEDELLIN  GRANERO EL PANA</t>
  </si>
  <si>
    <t>FO-25-1319503</t>
  </si>
  <si>
    <t>NO ENCIENDE SE REINICIA</t>
  </si>
  <si>
    <t>FUENTE PODER AVERIADA</t>
  </si>
  <si>
    <t>02/08/2025 01-08 SE ESCALA PARA VISITA. LLAMAR ANTES DE VISITAR, CONFIRMAR FALLA Y DATOS | 02/08/2025 CAMBIO DE FUENTE PODER MALA OK PRUEBAS OK NO TELECARGA</t>
  </si>
  <si>
    <t>UV00B367-NN00E772</t>
  </si>
  <si>
    <t>COMCARD MED MANRIQUE GARFIELD</t>
  </si>
  <si>
    <t>FO-25-1320040</t>
  </si>
  <si>
    <t>02/08/2025 01-08 SE ESCALA PARA VISITA. LLAMAR ANTES DE VISITAR, CONFIRMAR FALLA Y DATOS | 02/08/2025 SE REALIZA CONFIGURACIÓN DE PARÁMETROS DESCONTINUADOS POR REVERSO PENDIENTE PRUEBAS OK</t>
  </si>
  <si>
    <t>AIZZZ292-TRZZZ949</t>
  </si>
  <si>
    <t>PAGAFACIL  SAN ANDRESITO SAN</t>
  </si>
  <si>
    <t>FO-25-1319525</t>
  </si>
  <si>
    <t>VERSION CARGA SO VR</t>
  </si>
  <si>
    <t>02/08/2025 01-08 SE ESCALA PARA VISITA. LLAMAR ANTES DE VISITAR, CONFIRMAR FALLA Y DATOS | 02/08/2025 ACTUALIZACIÓN DE DATAFONO PRUEBAS OK</t>
  </si>
  <si>
    <t>FUA0P414</t>
  </si>
  <si>
    <t>MULTIPAGAS UNICENTRO PASTO</t>
  </si>
  <si>
    <t>FO-25-1320061</t>
  </si>
  <si>
    <t>02/08/2025 01-08 SE ESCALA PARA VISITA. LLAMAR ANTES DE VISITAR, CONFIRMAR FALLA Y DATOS | 02/08/2025 SE VISITA CB. SE REALIZA CAMBIO DE EQUIPO POR IMPRESORA DAÑADA, NO IMPRIME ALGUNOS CARACTERES. SE REALIZAN PRUEBAS TX EXITOSAS. QUEDA OPERATIVO</t>
  </si>
  <si>
    <t>A000M364</t>
  </si>
  <si>
    <t>REVAL DOSQUEBRADAS</t>
  </si>
  <si>
    <t>FO-25-1319530</t>
  </si>
  <si>
    <t>CIERRE</t>
  </si>
  <si>
    <t>CIERRE NO HABILITADO</t>
  </si>
  <si>
    <t>02/08/2025 01-08 SE ESCALA PARA VISITA. LLAMAR ANTES DE VISITAR, CONFIRMAR FALLA Y DATOS | 02/08/2025 VISITAMOS COMERCIO EL DATÁFONO SE DEMORA EN REALIZAR EL CIERRE YA QUE ACUMULA DÍAS PASADOS, FORMATEAMOS EL DATAFONO LO CONFIGURAMOS NUEVAMENTE LO INICIALIZAMOS Y REALIZAMOS PRUEBAS OK.</t>
  </si>
  <si>
    <t>AAAAL098</t>
  </si>
  <si>
    <t>AGUSTIN CODAZZI</t>
  </si>
  <si>
    <t>AGUSTIN CODAZZI III - CESAR</t>
  </si>
  <si>
    <t>FO-25-1317916</t>
  </si>
  <si>
    <t>01/08/2025 01-08 SE ESCALA PARA VISITA. LLAMAR ANTES DE VISITAR, CONFIRMAR FALLA Y DATOS | 02/08/2025 BUENOS DÍAS SE VISITA CB Y SE ENCUENTRA FALLA EN EQUIPO 3500 QUE SE REINICIA Y TAMBIÉN TIENE LA TECLA HACIA ARRIBA MUY DURA, SE PROCEDE A HACER EL CAMBIO Y SE DEJA TODO OK
SE HACEN PRUEBAS Y SE DEJA CB FUNCIONANDO.</t>
  </si>
  <si>
    <t>IZ2ZZ167</t>
  </si>
  <si>
    <t>PTM COPACABANA SMOKESHOP</t>
  </si>
  <si>
    <t>FO-25-1317819</t>
  </si>
  <si>
    <t>01/08/2025 01-08 SE ESCALA PARA VISITA. LLAMAR ANTES DE VISITAR, CONFIRMAR FALLA Y DATOS | 02/08/2025 SE REVISA LECTORA Y NO LEER SE RECONFIGURA Y EL FALLO CONTINÚA SE CAMBIE LECTORA SE REALIZAN PRUEBAS EXITOSAS SERVICIO OPERATIVO OK</t>
  </si>
  <si>
    <t>AA0NZ736</t>
  </si>
  <si>
    <t>DISTRICOL LAS EFE SAS</t>
  </si>
  <si>
    <t>FO-25-1316397</t>
  </si>
  <si>
    <t>01/08/2025 01-08 SE ESCALA PARA VISITA. LLAMAR ANTES DE VISITAR, CONFIRMAR FALLA Y DATOS | 02/08/2025 SE REALIZA CAMBIO DE EQUIPO POR DAÑO LECTOR CHIP DEJANDO PRUEBAS OK SIN TELECARGA NO AUTORIZADA</t>
  </si>
  <si>
    <t>ABAZZ464</t>
  </si>
  <si>
    <t>BARRIO EL PORVENIR - RIONEGRO</t>
  </si>
  <si>
    <t>FO-25-1315140</t>
  </si>
  <si>
    <t>01/08/2025 01-08 SE ESCALA PARA VISITA. LLAMAR ANTES DE VISITAR, CONFIRMAR FALLA Y DATOS | 02/08/2025 SE REALIZA CAMBIO DE EQUIPO PORQ NO ESTA IMPRIMIENDO VARIOS CARACTERES Y TECLADO BORROSO</t>
  </si>
  <si>
    <t>IZ8ZZ970 - JAAAR106</t>
  </si>
  <si>
    <t>DISTRICOL TECNODATS</t>
  </si>
  <si>
    <t>FO-25-1320491</t>
  </si>
  <si>
    <t>02/08/2025 01-08 SE ESCALA PARA VISITA. LLAMAR ANTES DE VISITAR, CONFIRMAR FALLA Y DATOS | 02/08/2025 SE FORMATEA, CONFIGURA E INICIALIZA EQUIPO, SE REALIZAN PRUEBAS OK.</t>
  </si>
  <si>
    <t>SAOZZ073</t>
  </si>
  <si>
    <t>DISTRICOL DROGUERIA GALEON</t>
  </si>
  <si>
    <t>FO-25-1320495</t>
  </si>
  <si>
    <t>02/08/2025 01-08 SE ESCALA PARA VISITA. LLAMAR ANTES DE VISITAR, CONFIRMAR FALLA Y DATOS | 02/08/2025 SE CAMBIA DATAFONO POR DAÑO EN LECTOR DE TARJETAS (CHIP)</t>
  </si>
  <si>
    <t>HA00W606</t>
  </si>
  <si>
    <t>REDY MORICHAL</t>
  </si>
  <si>
    <t>FO-25-1318730</t>
  </si>
  <si>
    <t>01/08/2025 01-08 SE ESCALA PARA VISITA. LLAMAR ANTES DE VISITAR, CONFIRMAR FALLA Y DATOS | 02/08/2025 SE REALIZA CAMBIO DE MAGIC BOX 2600 DEBIDO A DAÑO EN PUERTO DE RED, SE REALIZA CAMBIO DE DATAFONO, SE REALIZAN PRUEBAS OK.</t>
  </si>
  <si>
    <t>LMRZZ006</t>
  </si>
  <si>
    <t>COROZAL</t>
  </si>
  <si>
    <t>PTM COROZAL MEDIFARMA</t>
  </si>
  <si>
    <t>FO-25-1315157</t>
  </si>
  <si>
    <t>01/08/2025 01-08 SE ESCALA PARA VISITA. LLAMAR ANTES DE VISITAR, CONFIRMAR FALLA Y DATOS | 02/08/2025 SE VISITA SITIO SE VERIFICA INFORMACIÓN SE REALIZA PRIMEROS AUXILIOS, DATÁFONO PRESENTA FALLA TECLADO BORROSO, DAÑO POS, CIERRE OK, PRUEBA TRX EXITOSA.</t>
  </si>
  <si>
    <t xml:space="preserve">TRSZZ742-AB11O608 </t>
  </si>
  <si>
    <t>CAMPOALEGRE</t>
  </si>
  <si>
    <t>BARRIO CENTRO CAMPOALEGRE 5</t>
  </si>
  <si>
    <t>FO-25-1315146</t>
  </si>
  <si>
    <t>MENSAJE RETIRE TARJETA</t>
  </si>
  <si>
    <t>01/08/2025 01-08 SE ESCALA PARA VISITA. LLAMAR ANTES DE VISITAR, CONFIRMAR FALLA Y DATOS | 02/08/2025 SE REALIZA CAMBIO DE EQUIPO POR FALLA AL LEER TARJETAS CHIP</t>
  </si>
  <si>
    <t>9TZZZ261</t>
  </si>
  <si>
    <t>BARRIO PIZARREAL LOS PATIOS 6</t>
  </si>
  <si>
    <t>FO-25-1320055</t>
  </si>
  <si>
    <t>02/08/2025 01-08 SE ESCALA PARA VISITA. LLAMAR ANTES DE VISITAR, CONFIRMAR FALLA Y DATOS | 02/08/2025 SE REALIZA VISITA, SE ENCUENTRA DATAFONO CON ERROR ALERT IRRUPTION, SE REALIZA CAMBIO, SE INSTALA ÚLTIMA VERSIÓN, SE CREAN USUARIOS OK, SE REALIZAN PRUEBAS Y CIERRES OK</t>
  </si>
  <si>
    <t>10LZZ949</t>
  </si>
  <si>
    <t>PTM CALI MUNDO MOVIL</t>
  </si>
  <si>
    <t>FO-25-1320029</t>
  </si>
  <si>
    <t>02/08/2025 01-08 SE ESCALA PARA VISITA. LLAMAR ANTES DE VISITAR, CONFIRMAR FALLA Y DATOS | 02/08/2025 SE VISITA EL COMERCIO, SE ENCUENTRA DATAFONO FALLA LA IMPRESORA POR LO QUE SE CAMBIA RESOLVIENDO EL DAÑO, PRUEBAS OK, TELECARGA TRNA</t>
  </si>
  <si>
    <t>AB0HZ961 - UV001663</t>
  </si>
  <si>
    <t>COMCARD MEDELLIN CENTRO Y Y M</t>
  </si>
  <si>
    <t>FO-25-1320018</t>
  </si>
  <si>
    <t>02/08/2025 01-08 SE ESCALA PARA VISITA. LLAMAR ANTES DE VISITAR, CONFIRMAR FALLA Y DATOS | 02/08/2025 SE REALIZA CAMBIO DE EQUIPO POR DAÑO EN EL LECTOR CHIP DE TARJETAS Y TECLADO BORROSO OK, EQUIPO QUEDA OPERATIVO,  SE HACEN PRUEBAS EXITOSAS OK</t>
  </si>
  <si>
    <t xml:space="preserve">HZZZZ128 -XPSZZ054 </t>
  </si>
  <si>
    <t>COMCARD MEDELLIN FLORESTA</t>
  </si>
  <si>
    <t>FO-25-1320740</t>
  </si>
  <si>
    <t>02/08/2025 01-08 SE ESCALA PARA VISITA. LLAMAR ANTES DE VISITAR, CONFIRMAR FALLA Y DATOS | 02/08/2025 SE REALIZA CAMBIO DE DATAFONO POR TECLADO MALO Y IMPRESORA CON DAÑO, SE CAMBIO HUB Y PINPAD POR TECNOLOGÍA</t>
  </si>
  <si>
    <t>AAAAS970 - TRZZZ934</t>
  </si>
  <si>
    <t>BARRIO EL SALADO IBAGUE 13</t>
  </si>
  <si>
    <t>FO-25-1319521</t>
  </si>
  <si>
    <t>02/08/2025 01-08 SE ESCALA PARA VISITA. LLAMAR ANTES DE VISITAR, CONFIRMAR FALLA Y DATOS | 02/08/2025 SE REALIZA CAMBIO DE CABLE ENSORTIJADO TRANSACCIONES DE PRUEBA O.K</t>
  </si>
  <si>
    <t>ONTZZ198</t>
  </si>
  <si>
    <t>BARRIO MODELO CALI</t>
  </si>
  <si>
    <t>FO-25-1320026</t>
  </si>
  <si>
    <t>02/08/2025 01-08 SE ESCALA PARA VISITA. LLAMAR ANTES DE VISITAR, CONFIRMAR FALLA Y DATOS | 02/08/2025 SE VISITA EL COMERCIO, SE ENCUENTRA DATAFONO NO IMPRIME LAS TRANSACCIONES, SE REVISA CONEXIONES ESTA FLOJO LA BATERÍA SE ACOMODA RESOLVIENDO EL PROBLEMA, PRUEBAS DE IMPRESIÓN OK, TELECARGA TRNA</t>
  </si>
  <si>
    <t>SAZZZ793</t>
  </si>
  <si>
    <t>VILLAVICENCIO CENTRO II</t>
  </si>
  <si>
    <t>FO-25-1320500</t>
  </si>
  <si>
    <t>02/08/2025 01-08 SE ESCALA PARA VISITA. LLAMAR ANTES DE VISITAR, CONFIRMAR FALLA Y DATOS | 02/08/2025 SE REALIZA CONTACTO TELEFÓNICO CON LA SEÑORA PILAR LA CUAL INDICA QUE REQUIERE CAMBIO DE LOS LECTORA POR TECNOLOGÍA SYMBOL, SE LE INFORMA QUE NO HAY DISPONIBILIDAD EN EL MOMENTO A LO QUE INDICA QUE NO ES NECESARIO VISITA</t>
  </si>
  <si>
    <t>BARRIO SAN MIGUEL COROZAL  2</t>
  </si>
  <si>
    <t>FO-25-1317922</t>
  </si>
  <si>
    <t>01/08/2025 01-08 SE ESCALA PARA VISITA. LLAMAR ANTES DE VISITAR, CONFIRMAR FALLA Y DATOS | 03/08/2025 SE VISITA SITIO SE VERIFICA INFORMACIÓN, SE OBSERVA ESCÁNER CON DAÑO EN EL LENTE, DESPRENDIDO Y DAÑO LA ÓPTICA. SE CAMBIA ESCÁNER, SE REALIZA PRUEBA TRX EXITOSA.</t>
  </si>
  <si>
    <t xml:space="preserve">F1MZZ635 </t>
  </si>
  <si>
    <t>TALAIGUA NUEVO</t>
  </si>
  <si>
    <t>BARRIO 10 DE ABRIL TALAIGUA NUEVO 1</t>
  </si>
  <si>
    <t>FO-25-1313126</t>
  </si>
  <si>
    <t>31/07/2025 31-07 EN COMUNICACION CON EL SEÑOR JAIME RODRIGUEZ AL NUMERO 3002842027, CONFIRMA FALLA, DATOS CORRECTOS. SE ESCALA PARA VISITA | 04/08/2025 SE VISITA COMERCIO POR UNA FALLA, SE HACE CAMBIO DE DATAFONO, CAUSAL A6 ALERT IRRUPTION, SE INSTALA MAGIC BOX DESK/2600, SE DEJA CON LA VERSIÓN 10.3, SE REALIZAN PRUEBAS OK, SE CREA USUARIO Y CONTRASEÑA</t>
  </si>
  <si>
    <t>10XZZ959</t>
  </si>
  <si>
    <t>BARRIO ALTOS DE SANTA MARTA SA</t>
  </si>
  <si>
    <t>FO-25-1321026</t>
  </si>
  <si>
    <t>02/08/2025 01-08 SE ESCALA PARA VISITA. LLAMAR ANTES DE VISITAR, CONFIRMAR FALLA Y DATOS | 03/08/2025 SE HACE GESTIÓN TELEFÓNICA, EL CLIENTE INFORMA QUE EL DÍA DOMINGO NO ABRE EL CORRESPONSAL, ADEMÁS INFORMA QUE UNA PIEZA INTERNA DEL DATÁFONO SE PARTIÓ Y NO PERMITE EL AJUSTE DE LA TAPA DE LA IMPRESORA, QUE SE LE PROGRAME LA VISITA PARA EL DÍA LUNES 4 DE AGOSTO | 04/08/2025 SE REALIZA LA VISITA SE ENCUENTRA LA TAPA DE LA IMPRESORA PARTIDA, SE PROCEDE A CAMBIARLA, SE REALIZAN PRUEBAS Y TODO OK</t>
  </si>
  <si>
    <t>IVZZZ984</t>
  </si>
  <si>
    <t>DISTRICOL ALMACEN Y AUTOSERVIC</t>
  </si>
  <si>
    <t>FO-25-1322989</t>
  </si>
  <si>
    <t>03/08/2025 03-08 SE ESCALA PARA VISITA. LLAMAR ANTES DE VISITAR, CONFIRMAR FALLA Y DATOS | 04/08/2025 SE VISITARA EL DIA 4 DE AGOSTO YA QUE REQUIERE CAMNIO DE EQUIPOS | 04/08/2025 SE CAMBIA DATÁFONO YA QUE EL DEL CLIENTE TENIA LAS TECLAS BORROSAS</t>
  </si>
  <si>
    <t>GZ000348</t>
  </si>
  <si>
    <t>EL PASO</t>
  </si>
  <si>
    <t>BARRIO DIVINO NINO EL PASO</t>
  </si>
  <si>
    <t>FO-25-1311112</t>
  </si>
  <si>
    <t>31/07/2025 31-07 EN COMUNICACION CON EL SEÑOR LUIS PEÑA AL NUMERO 3205042044, CONFIRMA FALLA, DATOS CORRECTOS. SE ESCALA PARA VISITA | 02/08/2025 BUENAS TARDES ME COMUNICO CON EL CLIENTE LUIS PEÑA TELEFONICAMENTE E INDICA QUE NO ATIENDE LOS DIAS SÁBADO.
SOLO TRABAJA DE DOMINGOS A VIERNES. | 04/08/2025 BUENOS DÍAS SE HACE VISITA AL CB Y SE ENCUENTRA NOVEDAD QUE EL DATAFONO DE ESTÁ REINICIANDO, SE PROCEDE A CAMBIAR EL EQUIPO Y TAMBIÉN EL PINPAD POR COMPATIBILIDAD, SE HACEN PRUEBAS Y SE DEJA SERVICIO OK.
EL SERVICIO FUE GESTIÓNADO EL DIA 02 DE AGOSTO PERO EL CLIENTE VIA TELÉFONICA INFORMÓ QUE SOLO ATENDÍA DE DOMINGO A VIERNES</t>
  </si>
  <si>
    <t>BA05Z120</t>
  </si>
  <si>
    <t>PTM VILLAVICENCIO SERVIMOTORS</t>
  </si>
  <si>
    <t>FO-25-1321116</t>
  </si>
  <si>
    <t>MENSAJE DE ERROR SOCKET</t>
  </si>
  <si>
    <t>03/08/2025 POR HORARIO DE ATENCIÓN ATIENDE EL LUNES | 04/08/2025 SE REALIZA VISITA Y SE EVIDENCIA QUE CLIENTE NO CUENTA CON SERVICIO DE INTENET, EL DAÑO ES EN EL.MEDIO DE COMUNICACIÓN</t>
  </si>
  <si>
    <t>2A008699 - 2A008508</t>
  </si>
  <si>
    <t>PTM CALI EL ESQUINAZO DE LA 10</t>
  </si>
  <si>
    <t>FO-25-1321443</t>
  </si>
  <si>
    <t>NO AVANZA PAPEL</t>
  </si>
  <si>
    <t>02/08/2025 01-08 SE ESCALA PARA VISITA. LLAMAR ANTES DE VISITAR, CONFIRMAR FALLA Y DATOS | 03/08/2025 SE REPROGRAMA VISITA PARA EL DIA LUNES YA QUE SE REQUIERE CAMBIO DE EQUIPO Y NO HAY SOPORTE POR PARTE DE REDEBAN | 04/08/2025 SE CAMBIA DATÁFONO YA QUE EL PAPEL NO AVANZA</t>
  </si>
  <si>
    <t>TUZZZ356 - TUZZZ930</t>
  </si>
  <si>
    <t>SAN ANDRES SOTAVENTO</t>
  </si>
  <si>
    <t>BARRIO OTRO SAN ANDRES DE SOTA</t>
  </si>
  <si>
    <t>FO-25-1321031</t>
  </si>
  <si>
    <t>02/08/2025 01-08 SE ESCALA PARA VISITA. LLAMAR ANTES DE VISITAR, CONFIRMAR FALLA Y DATOS | 04/08/2025 SE VISITA SITIO, SE AJUSTA TAPA IMPRESORA Y CAMBIA BATERÍA OK. SE CAMBIA MAGIC BOX POR DETERIORO. SE REALIZAN PRUEBAS EXITOSAS</t>
  </si>
  <si>
    <t>SX0GZ313</t>
  </si>
  <si>
    <t>EBEJICO</t>
  </si>
  <si>
    <t>BARRIO CALLE EL COMERCIO EBEJI</t>
  </si>
  <si>
    <t>FO-25-1320736</t>
  </si>
  <si>
    <t>02/08/2025 01-08 SE ESCALA PARA VISITA. LLAMAR ANTES DE VISITAR, CONFIRMAR FALLA Y DATOS | 04/08/2025 SE CAMBIA LECTOR DE BARRAS POR DAÑO EN CABLE Y DATÁFONO CON LECTOR CHIP AVERIADO</t>
  </si>
  <si>
    <t>9A0KZ168</t>
  </si>
  <si>
    <t>BARRIO SAN ANTONIO NORTE BOGOT</t>
  </si>
  <si>
    <t>FO-25-1322397</t>
  </si>
  <si>
    <t>03/08/2025 03-08 SE ESCALA PARA VISITA. LLAMAR ANTES DE VISITAR, CONFIRMAR FALLA Y DATOS | 03/08/2025 ESTABLECEMOS COMUNICACIÓN TELEFÓNICA CON LA SEÑORA SANDRA MATILLA AL 3158168979 LA CUAL NOS INDICA QUE POSIBLEMENTE NO DE APERTURA EL DÍA DE HOY Y APARTE QUIERE QUE SE LE CAMBIE EL DATAFONO SOLICITA SER VISITADA EL DÍA LUNES APARTIR DE LA 10:30 AM YA QUE ANTES DE ESA HORA SE LE DIFICULTA | 04/08/2025 CAMBIO DE DATAFONO EN DAÑO NO PRENDE SE REALIZAN PRUEBAS OK</t>
  </si>
  <si>
    <t>9C00G064</t>
  </si>
  <si>
    <t>FREDONIA</t>
  </si>
  <si>
    <t>DISTRICOL PAPELERIA VENGA MIRE</t>
  </si>
  <si>
    <t>FO-25-1321439</t>
  </si>
  <si>
    <t>02/08/2025 01-08 SE ESCALA PARA VISITA. LLAMAR ANTES DE VISITAR, CONFIRMAR FALLA Y DATOS | 04/08/2025 SE REALIZA CAMBIO DE EQUIPO POR TECLADO BORROSO</t>
  </si>
  <si>
    <t>99WZZ907</t>
  </si>
  <si>
    <t>TIBU</t>
  </si>
  <si>
    <t>BARRIO FUERA DEL MUNICIPIO DE</t>
  </si>
  <si>
    <t>FO-25-1313232</t>
  </si>
  <si>
    <t>31/07/2025 31-07 EN COMUNICACION CON EL SEÑOR OCTAVIO TORO AL NUMERO 3118333056, CONFIRMA FALLA, DATOS CORRECTOS. SE ESCALA PARA VISITA | 01/08/2025 POR ORDEN PÚBLICO EN EL CATATUMBO SE LE INFORMA AL CLIENTE QUE LOS CASOS SE ATIENDEN EN LA BODEGA CÚCUTA,ME INFORMA EL SR OCTAVIO TORO 3118333056 QUE VIAJARA EL DIA SÁBADO PARA LA ATENCIÓN DEL CASO SE PROGRAMA VISITA A LA ESPERA DE CONFIRMACIÓN DE LLEGADA DEL CLIENTE A LA CUIDAD | 02/08/2025 NO SÉ LOGRÓ COMUNICACIÓN CON EL SR SR OCTAVIO TORO 3118333056 PARA CONFIRMAR SI LOGRO VIAJAS A LA CUIDAD PARA LA ATENCIÓN DEL CASO EN BODEGA CÚCUTA,SE PROGRAMA VISITA PARA EL DÍA LUNES 04-08-25 A LA ESPERA DE CONFIRMACIÓN DEL CLIENTE | 04/08/2025 POR ORDEN PÚBLICO EN EL CATATUMBO CLIENTE BAJA EL EQUIPO PARA LA ATENCIÓN DEL CASO EN BODEGA CÚCUTA, SE CAMBIO DATAFONO POR DAÑO EN PUERTO DE INTERNET, SE INSTALA NUEVA VERSIÓN CIERRES Y PRUEBAS OK</t>
  </si>
  <si>
    <t>KA00C879</t>
  </si>
  <si>
    <t>BARRIO ROBLEDO VILLA SOFIA MED</t>
  </si>
  <si>
    <t>FO-25-1323622</t>
  </si>
  <si>
    <t>04/08/2025 03-08 SE ESCALA PARA VISITA. LLAMAR ANTES DE VISITAR, CONFIRMAR FALLA Y DATOS | 04/08/2025 SE LLAMA AL SEÑOR DUBER AL 3114390803 PARA PREGUNTARLE BIEN LA UBICACION DEL CB YA QUE NO SE UBICABA, PERO ESTE INFORMO QUE SOLO FALLO AYER PERO QUE NO VOLVIÓ A MOLESTAR Y QUE NO NECESITA QUE LO VISITEMOS POR LO QUE SE CIERRA VISITA</t>
  </si>
  <si>
    <t>DISTRICOL MISCELAN LA ESPIGA</t>
  </si>
  <si>
    <t>FO-25-1320482</t>
  </si>
  <si>
    <t>02/08/2025 01-08 SE ESCALA PARA VISITA. LLAMAR ANTES DE VISITAR, CONFIRMAR FALLA Y DATOS | 02/08/2025 SE HABLA CON CLIENTE E INDICA REALIZAR VISITA EL DIA LUNES, YA QUE NO SE ENCUENTRA EN EL LOCAL | 04/08/2025 VISITAMOS COMERCIO REALIZAMOS CAMBIO DE DATAFONO YA QUE EN OCASIONES SE REINICIA LO CONFIGURAMOS Y REALIZAMOS PRUEBAS OK</t>
  </si>
  <si>
    <t>AAL0V571</t>
  </si>
  <si>
    <t>COMCARD MED PELUQUERO PICACHO</t>
  </si>
  <si>
    <t>FO-25-1320728</t>
  </si>
  <si>
    <t>02/08/2025 01-08 SE ESCALA PARA VISITA. LLAMAR ANTES DE VISITAR, CONFIRMAR FALLA Y DATOS | 02/08/2025 EN COMUNICACIÓN CON LA SEÑORITA DAYANA 3212969194, NOS IDICA QUE NO ES POSIBLE ATENDER LA VISITA EL DÍA DE HOY YA QUE ELLA CIERRA EL COMERCIO A LAS 12PM Y ABRE NUEVAMENTE A LAS 2PM SE ME INDICA QUE A ESA HORA NO SE TIENE SOPORTE PARA CAMBIOS DE EQUIPO Y NO MANIFIESTA QUE NO HAY PROBLEMA QUE PUEDE ATENDER EL LUNES A PRIMERA HORA. | 04/08/2025 SE LIMPIA CONTACTO CHIP SE HACEN PRUEBAS TODO QUEDA OK</t>
  </si>
  <si>
    <t>17ZZZ957-NA001728</t>
  </si>
  <si>
    <t>BARRIO PLAZA DE FERIA MEDELLIN</t>
  </si>
  <si>
    <t>FO-25-1324452</t>
  </si>
  <si>
    <t>04/08/2025 04-08 SE ESCALA PARA VISITA. LLAMAR ANTES DE VISITAR, CONFIRMAR FALLA Y DATOS | 04/08/2025 SE LIMPIA CONTACTO CHIP SE HACEN PRUEBAS QUEDA OK</t>
  </si>
  <si>
    <t>TR08Z447</t>
  </si>
  <si>
    <t>PTM DOSQUEBRADAS MINIMERCADO L</t>
  </si>
  <si>
    <t>FO-25-1321447</t>
  </si>
  <si>
    <t>02/08/2025 01-08 SE ESCALA PARA VISITA. LLAMAR ANTES DE VISITAR, CONFIRMAR FALLA Y DATOS | 03/08/2025 EN COMUNICACIÓN CON LA SEÑORA YUDY MORALES INFORMA QUE DATÁFONO SE REINICIA AL INSERTAR TARJETAS SE REQUIERE CAMBIO DE DATÁFONO SE REAGENDAR POR FALTA DE TORRE DE CONTROL PARA GESTIONAR CAMBIO | 04/08/2025 VISITAMOS COMERCIO REALIZAMOS CAMBIO DE DATAFONO YA QUE SE REINICIA CUANDO INGRESAN LAS TARJETAS Y TAMBIÉN TIENE ALGUNAS TECLAS MUY PEGADAS, LO CONFIGURAMOS Y REALIZAMOS PRUEBAS CON EL NUEVO DATÁFONO OK.</t>
  </si>
  <si>
    <t>TR08Z459-HA006883</t>
  </si>
  <si>
    <t>BARRIO EL CENTRO  NEIVA</t>
  </si>
  <si>
    <t>FO-25-1323616</t>
  </si>
  <si>
    <t>04/08/2025 03-08 SE ESCALA PARA VISITA. LLAMAR ANTES DE VISITAR, CONFIRMAR FALLA Y DATOS | 04/08/2025 SE REALIZA VISITA AL PUNTO, SE REALIZA AJUSTE DE TAPA IMPRESORA. PRUEBAS IMPRESIÓN OK, PRUEBAS MIXTAS OK ,CB OPERATIVO</t>
  </si>
  <si>
    <t>BL08Z709</t>
  </si>
  <si>
    <t>BARRIO REMANSOS DE COMFANDI CA</t>
  </si>
  <si>
    <t>FO-25-1322986</t>
  </si>
  <si>
    <t>03/08/2025 03-08 SE ESCALA PARA VISITA. LLAMAR ANTES DE VISITAR, CONFIRMAR FALLA Y DATOS | 04/08/2025 SE VISITARA EL DIA 4 DE AGOSTO YA QUE REQUIERE CAMBIO DE EQUIPO | 04/08/2025 SE LE HACE MANTENIMIENTO AL PINPAD Y QUEDA FUNCIONANDO CORRECTAMENTE</t>
  </si>
  <si>
    <t>AD00A034</t>
  </si>
  <si>
    <t>PAGAFACIL TIERRALTA</t>
  </si>
  <si>
    <t>FO-25-1321028</t>
  </si>
  <si>
    <t>02/08/2025 01-08 SE ESCALA PARA VISITA. LLAMAR ANTES DE VISITAR, CONFIRMAR FALLA Y DATOS | 03/08/2025 COMERCIO NO ATIENDE DOMINGO, NO FESTIVO, SE REAGENDA LUNES 04 AGOSTO | 04/08/2025 SE REALIZÓ CAMBIO DE EQUIPO OK, FUE NECESARIO CAMBIAR DATAFONO, PINPAD Y HUB POR COMPATIBILIDAD, USUARIOS OK, PRUEBAS OK, TELECARGA DRNA.</t>
  </si>
  <si>
    <t>1111R587</t>
  </si>
  <si>
    <t>COMCARD MED JF</t>
  </si>
  <si>
    <t>FO-25-1322740</t>
  </si>
  <si>
    <t>HUB</t>
  </si>
  <si>
    <t>03/08/2025 03-08 SE ESCALA PARA VISITA. LLAMAR ANTES DE VISITAR, CONFIRMAR FALLA Y DATOS | 03/08/2025 EN COMUNICACIÓN CON EL SEÑOR JOHAN HURTADO RIVERA AL NÚMERO 3016510407, INFORMA QUE NUNCA LE HAN CAMBIADO EL DATÁFONO Y QUE ESTÁ FALLANDO MUCHO, SE LE INDICA QUE DÍAS DOMINGOS NO SE PUEDE CAMBIAR EQUIPOS POR QUE NO HAY SISTEMA PARA CAMBIOS, VISITAR EL DÍA DE MAÑANA A PRIMERA HORA | 04/08/2025 SE LLAMA AL PUNTO PARA PEDIRLE INDICACIONES PERO EL CLIENTE INFORMA QUE LA PERSONA NO LLEGA AL PUNTO HASTA LAS 10:30 POR LO QUE SE APLAZA VISITA HASTA DESPUÉS DE LAS 10:30 | 04/08/2025 SE CAMBIA HUB POR CONSTANTE REINICIO</t>
  </si>
  <si>
    <t>99990998-IINZZ659</t>
  </si>
  <si>
    <t>BARRIO LAS DELICIAS GRANADA 4</t>
  </si>
  <si>
    <t>FO-25-1324924</t>
  </si>
  <si>
    <t>04/08/2025 04-08 SE ESCALA PARA VISITA. LLAMAR ANTES DE VISITAR, CONFIRMAR FALLA Y DATOS | 04/08/2025 SE REALIZA CAMBIO DE HUB SE AJUSTA TAPA IMPRESIÓN PRUEBAS OK SIN NOVEDADES</t>
  </si>
  <si>
    <t>II9ZZ859</t>
  </si>
  <si>
    <t>BARRIO TORCOROMA BARRANCABERME</t>
  </si>
  <si>
    <t>FO-25-1316389</t>
  </si>
  <si>
    <t>01/08/2025 01-08 EN COMUNICACION CON EL SEÑOR ADRIAN ZAMBRANO AL NUMERO 3124542809, CONFIRMA FALLA, DATOS CORRECTOS. SE ESCALA PARA VISITA | 04/08/2025 SE HACE PRESENCIA EN COMERCIO SE REALIZA CAMBIO DE EQUIPO DEBIDO A QUE NO COMUNICA CON EL MÓDEM DEL INTERNET SE REALIZAN PRUEBAS OK SE CREAN USUARIOS Y CONTRASEÑA</t>
  </si>
  <si>
    <t>JA00H773</t>
  </si>
  <si>
    <t>BARRIO PRADOS DEL SUR FLORIDAB</t>
  </si>
  <si>
    <t>FO-25-1324562</t>
  </si>
  <si>
    <t>04/08/2025 04-08 SE ESCALA PARA VISITA. LLAMAR ANTES DE VISITAR, CONFIRMAR FALLA Y DATOS | 04/08/2025 SE REALIZA BORRADO EL INYECCIÓN DE VECINO A LOS DATÁFONO POR ERROR DE PARÁMETROS, MENSAJE DEBE INICIALIZAR, PRUEBAS Y LIMPIEZA DE EQUIPOS OK.</t>
  </si>
  <si>
    <t>GZFZZ783 - EG0IZ238</t>
  </si>
  <si>
    <t>DROGUERIA LA BOTIQUERIA</t>
  </si>
  <si>
    <t>FO-25-1323619</t>
  </si>
  <si>
    <t>04/08/2025 03-08 SE ESCALA PARA VISITA. LLAMAR ANTES DE VISITAR, CONFIRMAR FALLA Y DATOS | 04/08/2025 SE REALIZA CONFIGURACIÓN DE PARÁMETROS DE COMUNICACIÓN</t>
  </si>
  <si>
    <t>NN00B502 - NN00B988</t>
  </si>
  <si>
    <t>CARMEN DE APICALA</t>
  </si>
  <si>
    <t>BARRIO CENTRO CARMEN DE APICAL</t>
  </si>
  <si>
    <t>FO-25-1322433</t>
  </si>
  <si>
    <t>03/08/2025 03-08 SE ESCALA PARA VISITA. LLAMAR ANTES DE VISITAR, CONFIRMAR FALLA Y DATOS | 03/08/2025 DATAFONO REQUIERE CAMBIO DAÑO EN LA IMPRESORA O AVANZA EL PAPEL SIN SOPORTE DE RBM CONTACTO KAREN SALAS 3133404113 | 04/08/2025 SE REALIZA VISITA DE CAMPO DONDE SE EVIDENCIA QUE EQUIPO NO IMPRIME, POR LO ANTERIOR SE CAMBIA EQUIPO Y PINPAD POR COMPATIBILIDAD DE EQUIPO, PRUEBAS CUPO Y USUARIO OK.</t>
  </si>
  <si>
    <t>MA00C296-XP00J186</t>
  </si>
  <si>
    <t>BARRIO SAJONIA RIONEGRO 1</t>
  </si>
  <si>
    <t>FO-25-1325460</t>
  </si>
  <si>
    <t>04/08/2025 04-08 SE ESCALA PARA VISITA. LLAMAR ANTES DE VISITAR, CONFIRMAR FALLA Y DATOS | 04/08/2025 SE REVISA EQUIPO Y ESTA FUNCIONANDO CORRECTAMENTE, MÁS SIN ENBARGO LE HAGO UN MANTENIMIENTO QUITANDO IMPUREZAS DEL CHIP, SE HACEN VARIAS PRUEBAS Y TODAS SON OK</t>
  </si>
  <si>
    <t>AD00V036</t>
  </si>
  <si>
    <t>ARCABUCO</t>
  </si>
  <si>
    <t>BARRIO VEREDA QUIRBAQUIRA ARCABUCO 1</t>
  </si>
  <si>
    <t>FO-25-1324926</t>
  </si>
  <si>
    <t>04/08/2025 SE VISITA CB MANTENIMIENTO DE EQUIPO....CAMBIO DE POS POR DAÑO PRUEBAS EXITOSAS</t>
  </si>
  <si>
    <t>V1SZZ185</t>
  </si>
  <si>
    <t>BARRIO FANNY GONZALEZ MANIZALE</t>
  </si>
  <si>
    <t>FO-25-1326659</t>
  </si>
  <si>
    <t>04/08/2025 04-08 SE ESCALA PARA VISITA. LLAMAR ANTES DE VISITAR, CONFIRMAR FALLA Y DATOS | 04/08/2025 SE REALIZA LLAMADA CON USUARIO PARA VALIDAR ATENCIÓN DE LA VISITA INDICA QUE NO PUEDE ATENDER EN EL MOMENTO, SE ENCUENTRA OCUPADA, SE LE INDICA QUE POR VENCIMIENTO DE LAS VISITAS DEBERA DE LLAMAR NUEVAMENTE PARA SOLICITAR EL SERVICIO, INDICA NO TENER INCONVENIENTES CON LLAMAR DE NUEVO PARA CUANDO TENGA DISPONIBILIDAD</t>
  </si>
  <si>
    <t>BARRIO TRONCAL CALI</t>
  </si>
  <si>
    <t>FO-25-1325892</t>
  </si>
  <si>
    <t>04/08/2025 SE REALIZA CAMBIO DE LECTOR POR DAÑO EN EL CABLEADO. SE REALIZAN PRUEBAS OPERATIVAS SIN NOVEDAD</t>
  </si>
  <si>
    <t>9C006208</t>
  </si>
  <si>
    <t>DISTRICOL ASESORATE Y LUNAAZUL</t>
  </si>
  <si>
    <t>FO-25-1324916</t>
  </si>
  <si>
    <t>04/08/2025 | SE LLEGA A SITIO SE HACEN VALIDACIONES E IMPRIME BORROSO DEBIDO A QUE EL ROLLO SE ENCONTRABA EN MAL ESTADO, SE COLOCA UN ROLLO NUEVO Y SE HACEN PRUEBAS Y DATAFONO QUEDA OPERATIVO FUNCIONANDO CORRECTAMENTE, VISITA EXITOSA</t>
  </si>
  <si>
    <t>FUA05642</t>
  </si>
  <si>
    <t>BARRIO  POPULAR II</t>
  </si>
  <si>
    <t>FO-25-1324939</t>
  </si>
  <si>
    <t>04/08/2025 | SE HACE MANTENIMIENTO SE OK SE CAMBIA FUENTE DE PODER</t>
  </si>
  <si>
    <t>JAAAC740</t>
  </si>
  <si>
    <t>BARRIO LA CONSOLATA SECT VILLA</t>
  </si>
  <si>
    <t>FO-25-1324572</t>
  </si>
  <si>
    <t>04/08/2025 04-08 SE ESCALA PARA VISITA. LLAMAR ANTES DE VISITAR, CONFIRMAR FALLA Y DATOS | 04/08/2025 BUEN DIA SE REALIZA CAMBIO DE EQUIPO POR DAÑO DEL PUERTO DE RED , SE DEJA INSTALADO UNO NUEVO CON MAGIC BOX SE HACEN PRUEBAS Y TODO QUEDA OK</t>
  </si>
  <si>
    <t>GZ006871</t>
  </si>
  <si>
    <t>DISTRICOL DROGUERIA VILLA DEL</t>
  </si>
  <si>
    <t>FO-25-1325532</t>
  </si>
  <si>
    <t>04/08/2025 SE REALIZA LA VISITA, SE ENCUENTRA EL DATÁFONO SIN INTERNET SE REVISA EL PUERTO EL CABLEADO Y CONFIGURACIÓN PERO EL PROBLEMA PERSISTE, EL CLIENTE INFORMA QUE SE DAÑO DESPUÉS DE UN FUERTE TRUENO EN EL SECTOR, SE PROCEDE A CAMBIAR EL EQUIPO, SE REALIZAN PRUEBAS Y TODO OK</t>
  </si>
  <si>
    <t>XP000823</t>
  </si>
  <si>
    <t>EL CERRITO</t>
  </si>
  <si>
    <t>MULTIPAGAS CERRITO PARQUE</t>
  </si>
  <si>
    <t>FO-25-1323978</t>
  </si>
  <si>
    <t>04/08/2025 04-08 SE ESCALA PARA VISITA. LLAMAR ANTES DE VISITAR, CONFIRMAR FALLA Y DATOS | 04/08/2025 EN LA VISITA TÉCNICA SE REALIZÓ EL CAMBIO DE DATÁFONO YA QUE SE ENCONTRÓ BLOQUEADO (ALERT IRRUPTION) SE INSTALO MAGIC BOX 2600, SE INSTALO EL SISTEMA OPERATIVO Y VERSIÓN 10.3N SE CREARON LOS USUARIOS Y SE REALIZARON LAS PRUEBAS OK, SE REALIZÓ LA CONFIGURACIÓN DEL LECTOR MOTOROLA SYMBOL Y SE REALIZARON LAS PRUEBAS DEJANDO EL SERVICIO OPERANDO SIN FALLAS Y SIN NOVEDAD</t>
  </si>
  <si>
    <t>AAAXZ468</t>
  </si>
  <si>
    <t>BARRIO BOSTON MEDELLI 5</t>
  </si>
  <si>
    <t>FO-25-1322742</t>
  </si>
  <si>
    <t>03/08/2025 03-08 SE ESCALA PARA VISITA. LLAMAR ANTES DE VISITAR, CONFIRMAR FALLA Y DATOS | 03/08/2025 EN COMUNICACIÓN CON LA SEÑORA ADRIANA JARAMILLO AL NÚMERO 3113391198 INFORMA QUE REQUIERE CAMBIAR DATÁFONO YA QUE NO LEE NINGUNA TARJETA, SE LE INFORMA QUE EL DÍA DE HOY NO SE PUEDEN REALIZAR CAMBIOS DE EQUIPO YA QUE EL SISTEMA NO LO PERMITE, LA VISITA CON EL POSIBLE CAMBIO DE EQUIPO QUEDA PARA MAÑANA LUNES Y LA SEÑORA ACEPTA | 04/08/2025 SE REVISA EQUIPO, Y SE REALIZA MANTENIMIENTO Y SIGUE EL PROBLEMA SE REALIZA CAMBIO DE EQUIPO SE REALIZA PRUEBAS EXITOSAS SERVICIO OPERATIVO OK</t>
  </si>
  <si>
    <t>FAUZZ227</t>
  </si>
  <si>
    <t>BARRIO SANTA FE MEDELLIN 3</t>
  </si>
  <si>
    <t>FO-25-1322391</t>
  </si>
  <si>
    <t>03/08/2025 03-08 SE ESCALA PARA VISITA. LLAMAR ANTES DE VISITAR, CONFIRMAR FALLA Y DATOS | 03/08/2025 EN COMUNICACIÓN CON LA SRA. LOURDES DÍAZ INFORMA QUE EL DÍA DE HOY NO PRESTA SERVICIO Y NO ABRE EL COMERCIO | 04/08/2025 SE CAMBIA DATÁFONO CON PUERTO DE CARGA MALO</t>
  </si>
  <si>
    <t>FUA0H948</t>
  </si>
  <si>
    <t>BARRIO ROBLEDO MEDELLIN 17</t>
  </si>
  <si>
    <t>FO-25-1322394</t>
  </si>
  <si>
    <t>03/08/2025 03-08 SE ESCALA PARA VISITA. LLAMAR ANTES DE VISITAR, CONFIRMAR FALLA Y DATOS | 03/08/2025 NO SE LOGRO CONTACTO CON EL CB PARA CONFIRMAR ATENCIÓN Y UBICACIÓN DEL COMERCIO, SEGÚN FALLA REPORTADA SE REQUIERE DE UN CAMBIO DE DATÁFONO POR FALLA EN EL PUERTO USB Y LOS DÍAS DOMINGOS NO ES POSIBLE CAMBIAR EQUIPOS | 04/08/2025 SE CAMBIA EQUIPO POR CONSTANTE PROBLEMA CON LECTOR CHIP YA LOS HABÍAN VISITADO POR LO MISMO TODO OK</t>
  </si>
  <si>
    <t>9CQZZ666</t>
  </si>
  <si>
    <t>LEBRIJA</t>
  </si>
  <si>
    <t>AAGAFACIL LEBRIJA</t>
  </si>
  <si>
    <t>FO-25-1321119</t>
  </si>
  <si>
    <t>03/08/2025 SE COMUNICA CON LA SEÑORITA ANDREA ANGARITA AL NÚMERO DE TELÉFONO 3164747873 PARA VALIDAR DISPONIBILIDAD, CLIENTE SOLICITA QUE POR FAVOR LE CAMBIEN EL EQUIPO DEBIDO QUE EL TECLADO ESTÁ DURO Y MAL ESTADO, ADICIONAL INDICA QUE OTROS EQUIPOS ESTÁN FALLANDO, SE LE INFORMA QUE EN EL DÍA DE HOY NO TENEMOS SOPORTE DE REDEBAN PARA CAMBIOS Y SE ATENDERÁ EL DÍA DE MAÑANA LUNES 4/8/25 | 04/08/2025 CB CON DOS TERMINALES EN FALLA, TERMINAL CON VERSION ANTIGUA, TERMINAL CON TECLADO EN DAÑO, CAMBIO DE DTAAFONO, BORRADO E INYECCION DE SO +VER 9.90, CONFIGURACION CB OK, PRUEBAS OK</t>
  </si>
  <si>
    <t>1A003963-1A003962</t>
  </si>
  <si>
    <t>PAGAFACIL BARRANQUILLA</t>
  </si>
  <si>
    <t>FO-25-1320035</t>
  </si>
  <si>
    <t>LECTOR BARRAS</t>
  </si>
  <si>
    <t>02/08/2025 01-08 SE ESCALA PARA VISITA. LLAMAR ANTES DE VISITAR, CONFIRMAR FALLA Y DATOS | 03/08/2025 CORRESPONSAL ROBUSTO ESTA CERRADO FINES DE SEMANA | 04/08/2025 DATAFONO SE REINICIABA, SE FORMATEA SE INSTALA VERSIÓN Y SO Y QUEDA OK</t>
  </si>
  <si>
    <t>AALZZ249</t>
  </si>
  <si>
    <t>CONCEPCION</t>
  </si>
  <si>
    <t>CONCEPCION - ANTIOQUIA</t>
  </si>
  <si>
    <t>FO-25-1319490</t>
  </si>
  <si>
    <t>02/08/2025 01-08 SE ESCALA PARA VISITA. LLAMAR ANTES DE VISITAR, CONFIRMAR FALLA Y DATOS | 04/08/2025 ACTIVIDAD PENDIENTE POR CAPACIDAD OPERATIVA, FECHA ATENCION 4-08-2025 | 04/08/2025 CAMBIO EQUIPO POR DAÑO SE REINICIA PIN PAD POR COMPATIBILIDAD Y MAGIC BOX POR HUB PRUEBAS OK</t>
  </si>
  <si>
    <t>JAAAA305</t>
  </si>
  <si>
    <t>REDY UNICO BARRANQUILLA</t>
  </si>
  <si>
    <t>FO-25-1326418</t>
  </si>
  <si>
    <t>04/08/2025 SE REALIZA VISITA TÉCNICA, SE CAMBIA EL LECTOR DE BARRAS, SE REALIZAN PRUEBAS EXITOSAS, EQUIPO FUNCIONA CORRECTAMENTE. CB QUEDA OPERATIVO</t>
  </si>
  <si>
    <t>3A004726</t>
  </si>
  <si>
    <t>BARRIO LA GABRIELA BELLO 3</t>
  </si>
  <si>
    <t>FO-25-1326426</t>
  </si>
  <si>
    <t>04/08/2025 04-08 SE ESCALA PARA VISITA. LLAMAR ANTES DE VISITAR, CONFIRMAR FALLA Y DATOS | 04/08/2025 SE REVISA EQUIPO, Y NO AVANZA EL PAPEL DE REALIZA MANTENIMIENTO Y EL PROBLEMA PERSISTE SE REALIZA CAMBIO DE EQUIPO, PRUEBAS EXITOSAS SERVICIO OPERATIVO OK</t>
  </si>
  <si>
    <t>A100H177</t>
  </si>
  <si>
    <t>BARRIO CENTENARIO IPIALES</t>
  </si>
  <si>
    <t>FO-25-1325890</t>
  </si>
  <si>
    <t>04/08/2025 SE LLEGA A CORRESPONSAL SE VERIFICA FALLA EN LECTOR DE BARRAS SE CONFIGURA LECTOR SE REALIZA PRUEBAS DE FUNCIONAMIENTO EXITOSAS CB QUEDA OPERATIVO Y LECTOR FUNCIONANDO</t>
  </si>
  <si>
    <t>1000R469</t>
  </si>
  <si>
    <t>BRAVO MADROÑERO OSCAR ESTEBAN</t>
  </si>
  <si>
    <t>PTM MEDELLIN DROGUERIA VILLA P</t>
  </si>
  <si>
    <t>FO-25-1325706</t>
  </si>
  <si>
    <t>04/08/2025 04-08 SE ESCALA PARA VISITA. LLAMAR ANTES DE VISITAR, CONFIRMAR FALLA Y DATOS | 04/08/2025 SE REALIZA CAMBIO DE LECTORA POR REINICIOS Y SE EQUIPO DEBIDO A REINICIOS Y TECLADO MALO</t>
  </si>
  <si>
    <t>SV00C114 - NN00E764</t>
  </si>
  <si>
    <t>PAGAFACIL CC VENTURA PLAZA</t>
  </si>
  <si>
    <t>FO-25-1325729</t>
  </si>
  <si>
    <t>04/08/2025 04-08 EN COMUNICACION CON LA SEÑORA SOREYI AL NUMERO 3113868118 INDICA QUE EL DATFAONO LE ARROJA  RECHAZO GENERAL, LECTOR DE TARJETAS, CONFIRMA DATOS, SE ESCALA PARA VISITA | 04/08/2025 SE REALIZÓ VISITA AL COMERCIO Y SE ENCUENTRA LECTORA DAÑADA, SE REALIZA CAMBIO DE LECTORA PRUEBAS EXITOSAS</t>
  </si>
  <si>
    <t>COMCARD B MANGA TIENDA SHADDAY</t>
  </si>
  <si>
    <t>FO-25-1325735</t>
  </si>
  <si>
    <t>04/08/2025 04-08 SE ESCALA PARA VISITA. LLAMAR ANTES DE VISITAR, CONFIRMAR FALLA Y DATOS | 04/08/2025 SE ESTABLECE CONTACTO TELEFÓNICO CON LA SEÑORA RUTH AL NÚMERO 3172187256 QUIEN NOS CONFIRMA QUE NOS PODRÁ ATENDER APARTIR DE LAS 15:00 HRS</t>
  </si>
  <si>
    <t>1QZZZ217-II0XZ495</t>
  </si>
  <si>
    <t>ITAGUI</t>
  </si>
  <si>
    <t>BARRIO SAN FRANCISCO ITAGUI 2</t>
  </si>
  <si>
    <t>FO-25-1325469</t>
  </si>
  <si>
    <t>04/08/2025 04-08 SE ESCALA PARA VISITA. LLAMAR ANTES DE VISITAR, CONFIRMAR FALLA Y DATOS | 04/08/2025 SE CAMBIA EQUIPO POR DAÑO EN IMPRESORA Y RECHAZO GENERAL</t>
  </si>
  <si>
    <t>BARRIO GUAYABALA ITAGUI</t>
  </si>
  <si>
    <t>FO-25-1324931</t>
  </si>
  <si>
    <t>04/08/2025 04-08 SE ESCALA PARA VISITA. LLAMAR ANTES DE VISITAR, CONFIRMAR FALLA Y DATOS | 04/08/2025 SE REALIZA CAMBIO DE EQUIPO YA QUE NO LEE NINGUNA TARJETA</t>
  </si>
  <si>
    <t>MN00Q987</t>
  </si>
  <si>
    <t>BARRIO VIVIENDAS DEL SUR ITAGU</t>
  </si>
  <si>
    <t>FO-25-1324370</t>
  </si>
  <si>
    <t>03/08/2025 04-08 SE ESCALA PARA VISITA. LLAMAR ANTES DE VISITAR, CONFIRMAR FALLA Y DATOS | 04/08/2025 SE REALIZA CAMBIO DE EQUIPO PORQUE PRESENTA FALLA CON PANTALLA AZUL  IRRUPTION</t>
  </si>
  <si>
    <t>GZ00B569</t>
  </si>
  <si>
    <t>OPRAP EXITO BELLO NIQUIA</t>
  </si>
  <si>
    <t>FO-25-1324379</t>
  </si>
  <si>
    <t>CABLE AVERIADO</t>
  </si>
  <si>
    <t>03/08/2025 04-08 SE ESCALA PARA VISITA. LLAMAR ANTES DE VISITAR, CONFIRMAR FALLA Y DATOS | 04/08/2025 SE REVISA PINPAD Y EL CABLE SE ENCUENTRA AVERIADO, SE REALIZA CAMBIO DE EQUIPO PRUEBAS EXITOSAS SERVICIO OPERATIVO OK</t>
  </si>
  <si>
    <t>AAPZZ626</t>
  </si>
  <si>
    <t>ARRIO EL PRADO 2 PALMIRA</t>
  </si>
  <si>
    <t>FO-25-1324388</t>
  </si>
  <si>
    <t>03/08/2025 04-08 SE ESCALA PARA VISITA. LLAMAR ANTES DE VISITAR, CONFIRMAR FALLA Y DATOS | 04/08/2025 EN LA VISITA TÉCNICA SE ENCONTRÓ EL DATÁFONO AVERIADO EL PUERTO USB, SE REALIZÓ EL CAMBIO POR TECNOLOGÍA DESK 2600, SE CAMBIÓ EL PINPAD POR TECNOLOGÍA DESK 1600, SE RETIRÓ EL HUB, SE INSTALÓ MAGIC BOX 2600, SE CAMBIÓ EL LECTOR DE CÓDIGO DE BARRAS YA QUE SE ENCONTRÓ CON EL CABLE AVERIADO, SE INSTALO EL SISTEMA OPERATIVO Y VERSIÓN 10.3N, SE CREARON LOS USUARIOS Y SE REALIZARON LAS PRUEBAS DEJANDO EL SERVICIO OPERANDO SIN FALLAS Y SIN NOVEDAD</t>
  </si>
  <si>
    <t>BL09Z932</t>
  </si>
  <si>
    <t>BARRIO SANTA BIBIANA BOGOTA</t>
  </si>
  <si>
    <t>FO-25-1323954</t>
  </si>
  <si>
    <t>04/08/2025 04-08 SE ESCALA PARA VISITA. LLAMAR ANTES DE VISITAR, CONFIRMAR FALLA Y DATOS | 04/08/2025 SE REALIZA UNA ACTUALIZACIÓN DEL DATAFONO, SE CONFIGURA SE REALIZAN PRUEBAS, SE ENTREGA OPERATIVO, SE HABILITAN CIERRES, LECTORA, SE CREAN USUARIO OPERADOR</t>
  </si>
  <si>
    <t>XP00F526</t>
  </si>
  <si>
    <t>MIRAFLORES</t>
  </si>
  <si>
    <t>BARRIO CENTRO MIRAFLORES 2</t>
  </si>
  <si>
    <t>FO-25-1321436</t>
  </si>
  <si>
    <t>02/08/2025 01-08 SE ESCALA PARA VISITA. LLAMAR ANTES DE VISITAR, CONFIRMAR FALLA Y DATOS | 04/08/2025 SE REALIZA VISITA AL COMERCIO, SE CAMBIA DATAFONO POR DAÑO, SE HACEN PRUEBAS OK, SE DEMORA EN EJECUCION YA QUE PLATAFORMA DE REDEBAN PRESENTO CAIDA MASIVA</t>
  </si>
  <si>
    <t>9AMZZ161</t>
  </si>
  <si>
    <t>SAN PABLO</t>
  </si>
  <si>
    <t>DISTRICOL H.H TECNOLOGICA</t>
  </si>
  <si>
    <t>FO-25-1315151</t>
  </si>
  <si>
    <t>01/08/2025 01-08 SE INTENTA COMUNICACION CON LA SEÑORA HEIDI HERNANDEZ AL NUMERO 3137283880, PERO NO CONTESTA LA LLAMADA. SE ESCALA PARA VISITA, CONFIRMAR FALLA Y DATOS | 04/08/2025 SE HACE PRESENCIA EN COMERCIO SE REALIZA CAMBIO DE EQUIPO DEBIDO A QUE SE REINICIA CONSTANTEMENTE SE REALIZAN PRUEBAS OK SE CREAN USUARIOS Y CONTRASEÑA</t>
  </si>
  <si>
    <t>ON00E086</t>
  </si>
  <si>
    <t>AIBA - SANTANDER</t>
  </si>
  <si>
    <t>FO-25-1316690</t>
  </si>
  <si>
    <t>01/08/2025 01-08 EN COMUNICACION CON EL SEÑOR HERNAN DIAZ AL NUMERO 3012631144, CONFIRMA FALLA, DATOS CORRECTOS. SE ESCALA PARA VISITA | 02/08/2025 SE COMUNICA CON EL SEÑOR HERNÁN DÍAZ AL NÚMERO DE TELÉFONO 3012631144 PARA VALIDAR DISPONIBILIDAD , CLIENTE INDICA QUE POR FAVOR LE CAMBIEN EL DATAFONO DEBIDO QUE LA IMPRESORA ESTÁ DAÑADA , SE LE INDICA DEBIDO QUE REDEBAN NO NOS BRINDA SOPORTE PARA CAMBIO , SE VISITARÁ EL DÍA LUNES 4/8/2025  , CLIENTE INDICA QUE NO TIENE INCONVENIENTE QUE ÉL ESPERA LA VISITA TÉCNICA | 05/08/2025 SE VISITA COMERCIO SE CAMBIA ACTIVO DEBIDO NO IMPRIME UNO O VARIOS CARACTERES , SE REALIZA INYECCIÓN DE SISTEMA Y VERSIÓN INICIALIZADA OK PRUEBAS OK CUBRE CLAVE OK. SE CAMBIA PINPAD POR TECNOLOGÍA</t>
  </si>
  <si>
    <t>A00DZ238 - AB11T065</t>
  </si>
  <si>
    <t>PTM CUCUTA PAPELERIA Y VARIED</t>
  </si>
  <si>
    <t>FO-25-1323951</t>
  </si>
  <si>
    <t>04/08/2025 04-08 SE ESCALA PARA VISITA. LLAMAR ANTES DE VISITAR, CONFIRMAR FALLA Y DATOS | 05/08/2025 SE VISITA COMERCIO, SE REPISAN PARAMETROS DE COMUNICACION, SE HACEN PRUEBAS OK, CB OPERATIVO SIN NOVEDAD.</t>
  </si>
  <si>
    <t>AALUZ204</t>
  </si>
  <si>
    <t>LA JAGUA DE IBIRICO</t>
  </si>
  <si>
    <t>BARRIO OVELIO JIMENEZ LA JAGUA</t>
  </si>
  <si>
    <t>FO-25-1320064</t>
  </si>
  <si>
    <t>05/08/2025 BUENOS DÍAS SE HACE VISITA AL CB Y SE EVIDENCIA QUE NO AVANZA EL PAPEL EN LA IMPRESIÓN, SE PROCEDE A HACER CAMBIO DE DATAFONO Y SE HACEN PRUEBAS DEL EQUIPO</t>
  </si>
  <si>
    <t>AB009066 - BL01Y655</t>
  </si>
  <si>
    <t>MULTIPAGAS SUCURSAL MALAMBO 1</t>
  </si>
  <si>
    <t>FO-25-1323962</t>
  </si>
  <si>
    <t>04/08/2025 04-08 SE ESCALA PARA VISITA. LLAMAR ANTES DE VISITAR, CONFIRMAR FALLA Y DATOS | 05/08/2025 ESPERANDO EN SITIO Q CLIENTE ABRA LOCAL | 05/08/2025 SE INGRESA AL LOCAL ,PERO SE ESTÁ A LA ESPERA DEL PERMISO PARA INGRESAR A REALIZAR MANTENIMIENTO | 05/08/2025 SE REALIZA ENTRADA AL SITIO ,SE DAN PERMISOS DE ENTRADA | 05/08/2025 SE REALIZA VISITA SE PROCEDE A VALIDAR COMUNICACIÓN, SE CONFIRGURA, SE REPISA COMUNICACIÓN A ETHERNET, SE HACEN PRUEBAS Y TODO OK, CB OPERATIVO</t>
  </si>
  <si>
    <t>9WZZZ135 - 9WZZZ131</t>
  </si>
  <si>
    <t>ANDES</t>
  </si>
  <si>
    <t>PTM ANDES MOTO REPUESTOS MEMO</t>
  </si>
  <si>
    <t>FO-25-1311681</t>
  </si>
  <si>
    <t>31/07/2025 31-07 SE INTENTA COMUNICACION CON LA SEÑORA CRISTINA BELEZ AL NUMERO 3016236727, PERO NO CONTESTA LA LLAMADA. SE ESCALA PARA VISITA, CONFIRMAR FALLA Y DATOS | 03/08/2025 EL DÍA DOMINGO NO PRESTAN SERVICIO EN EL COMERCIO | 05/08/2025 SE CAMBIA LECTORA Y SE HACEN PRUEBAS QUEDA OK</t>
  </si>
  <si>
    <t>9AEZZ461</t>
  </si>
  <si>
    <t>ARA0055 BUGALAGRANDE PLAZA</t>
  </si>
  <si>
    <t>FO-25-1330100</t>
  </si>
  <si>
    <t>RETAIL</t>
  </si>
  <si>
    <t>05/08/2025 SE ESCALA CASO ARA A LA RED | 05/08/2025 SE ESCALA CASO ARA A LA RED | 05/08/2025 SE ESCALA CASO ARA A LA RED | 05/08/2025 05-08 SE ESCALA CASO ARA A LA RED, SE PROCEDE A CERRAR YA QUE NO ATENDEMOS CADENA ARA - 05-07 TU SOLICITUD REFERENTE A GENERACIÓN DE CASOS CB ARA BANCOLOMBIA QUEDÓ RADICADA BAJO EL TICKET NÚMERO XXXXX AL ÁREA ENCARGADA.</t>
  </si>
  <si>
    <t>HENAO CARDONA DIEGO FERNANDO</t>
  </si>
  <si>
    <t>TA-25-921008</t>
  </si>
  <si>
    <t>BARRIO LA PRADERA VILLAVICENCIO</t>
  </si>
  <si>
    <t>FO-25-1328423</t>
  </si>
  <si>
    <t>05/08/2025 SE REALIZA VISITA A COMERCIO SE REALIZA BORRADO E INICIALIZACIÓN PRUEBAS OK SIN NOVEDADES</t>
  </si>
  <si>
    <t>F1LZZ984</t>
  </si>
  <si>
    <t>REDY CARRERA TERCERA</t>
  </si>
  <si>
    <t>FO-25-1326665</t>
  </si>
  <si>
    <t>04/08/2025 04-08 SE ESCALA PARA VISITA. LLAMAR ANTES DE VISITAR, CONFIRMAR FALLA Y DATOS | 05/08/2025 SE LLEGA AL PUNTO CLIENTE NO ESTÁ SATISFECHO CON EL NUEVO DATAFONO DESK 2600 LAS TECLAS ESTÁN MUY DURAS DESEA QUE LE PONGAN UN DESK 3500 PERO NO SE LE COLOCA QUE YA ESE MODELO NO HAY EN BODEGA POR TAL MOTIVO NO SE CAMBIA EQUIPO, SE AJUSTA LA BASE</t>
  </si>
  <si>
    <t>LMRZZ004</t>
  </si>
  <si>
    <t>BARRIO SAN PABLO BOGOTA</t>
  </si>
  <si>
    <t>FO-25-1325884</t>
  </si>
  <si>
    <t>05/08/2025 SE REALIZA CAMBIO DE PIN PAD POR FALLA ALLT PRUEBA OK</t>
  </si>
  <si>
    <t>6A0TZ892</t>
  </si>
  <si>
    <t>PTM IBAGUE DETALLES Y ACCESORI</t>
  </si>
  <si>
    <t>FO-25-1325700</t>
  </si>
  <si>
    <t>04/08/2025 04-08 SE ESCALA PARA VISITA. LLAMAR ANTES DE VISITAR, CONFIRMAR FALLA Y DATOS | 05/08/2025 SE REALIZA CAMBIO DE DATÁFONO POR DAÑO EN TECLADO, SE REALIZA PRUEBAS DE FUNCIONAMIENTO OK; CUBRE CLAVE INSTALADO.</t>
  </si>
  <si>
    <t>A300S460-A300S543</t>
  </si>
  <si>
    <t>BARRIO CENTRO</t>
  </si>
  <si>
    <t>FO-25-1320486</t>
  </si>
  <si>
    <t>02/08/2025 01-08 SE ESCALA PARA VISITA. LLAMAR ANTES DE VISITAR, CONFIRMAR FALLA Y DATOS | 05/08/2025 SE TARDA EN LLEGAR AL PUNTO YA QUE EL CLIENTE NO CONTESTA LA LLAMADA DESDE EL DÍA ANTERIOR Y TAMPOCO SE ESPECIFICA LA DIRECCIÓN EXACTA DEL PUNTO | 05/08/2025 SE RETRASA LA ACTIVIDAD POR INCONVENIENTE EN LA PLATAFORMA PARA CAMBIO DE EQUIPO, LA VISITA SE INICIÓ DESDE LAS 9:30AM, PERO POR PROBLEMAS CON SYTEX NO SE HA PODIDO TERMINAR LA ACTIVIDAD | 05/08/2025 SE REALIZA LA VISITA SE ENCUENTRA EL PIN PAD PRESENTA DO PROBLEMAS CON LECTURA DE TARJETAS, SE PROCEDE A CAMBIAR A COMBO DESK 1600 Y 2600 POR INCOMPATIBILIDAD, SE REALIZAN PRUEBAS Y TODO OK</t>
  </si>
  <si>
    <t>BYZZZ850</t>
  </si>
  <si>
    <t>GALAPA</t>
  </si>
  <si>
    <t>BARRIO GALAPA GALAPA 1</t>
  </si>
  <si>
    <t>FO-25-1326572</t>
  </si>
  <si>
    <t>04/08/2025 04-08 SE ESCALA PARA VISITA. LLAMAR ANTES DE VISITAR, CONFIRMAR FALLA Y DATOS | 05/08/2025 SE REALIZA VISITA AL COMERCIO SE ENCUENTRA PIN PAD Y DATAFONO EN ALERT IRRUPTION SE CAMBIA DATÁFONO Y PIN PAD SE REALIZAN PRUEBAS EXITOSAS Y EL CB QUEDA OPERATIVO SE CAMBIA HUB POR MAGIC BOX</t>
  </si>
  <si>
    <t>GB00H063</t>
  </si>
  <si>
    <t>URIBE</t>
  </si>
  <si>
    <t>PTM URIBE MINIMARKET NAHOMY JC</t>
  </si>
  <si>
    <t>FO-25-1313039</t>
  </si>
  <si>
    <t>02/08/2025 POR DISPONIBILIDAD DE VUELO SE ATENDERÁ EL 05/08 | 05/08/2025 SE REALIZA CAMBIO DE DATAFONO POR DAÑO EN EL PUERTO DE RED, SE CAMBIA CABLE ENTORCHADO</t>
  </si>
  <si>
    <t>AB1EZ107</t>
  </si>
  <si>
    <t>MULTIPAGAS PLAZA DE BOLIVAR AR</t>
  </si>
  <si>
    <t>FO-25-1328628</t>
  </si>
  <si>
    <t>04/08/2025 04-08 SE ESCALA PARA VISITA. LLAMAR ANTES DE VISITAR, CONFIRMAR FALLA Y DATOS | 05/08/2025 SE VISITA COMERCIO SE REALIZÓ CAMBIO DE LECTOR POR DAÑO EN CABLEADO LECTOR, PRUEBAS OK</t>
  </si>
  <si>
    <t>ABC3Z416</t>
  </si>
  <si>
    <t>CURILLO</t>
  </si>
  <si>
    <t>BARRIO EL JARDIN CURILLO</t>
  </si>
  <si>
    <t>FO-25-1320049</t>
  </si>
  <si>
    <t>02/08/2025 01-08 SE ESCALA PARA VISITA. LLAMAR ANTES DE VISITAR, CONFIRMAR FALLA Y DATOS | 05/08/2025 SE VISITA AL CB Y SE REALIZA LIMPIEZA A LA IMPRESORA, SE REVISA RODILLO, PIÑONES Y CONEXIÓN DE ENERGÍA Y SE DEJA IMPRIMIENDO BIEN, PRUEBAS CB OK SE DEJA OPERATIVO</t>
  </si>
  <si>
    <t>V8ZZZ355</t>
  </si>
  <si>
    <t>BARRIO KENEDY BUCARAMANGA 1</t>
  </si>
  <si>
    <t>FO-25-1328370</t>
  </si>
  <si>
    <t>04/08/2024 04-08 SE ESCALA PARA VISITA. LLAMAR ANTES DE VISITAR, CONFIRMAR FALLA Y DATOS | 05/08/2025 SE REALIZA AJUSTE DE TAPA DE IMPRESORA, PRUEBAS Y LIMPIEZA DE EQUIPOS OK</t>
  </si>
  <si>
    <t>AA2ZZ029</t>
  </si>
  <si>
    <t>PTM ARMENIA WWW ALFANET</t>
  </si>
  <si>
    <t>FO-25-1329255</t>
  </si>
  <si>
    <t>05/08/2025 05-08 SE ESCALA PARA VISITA. LLAMAR ANTES DE VISITAR, CONFIRMAR FALLA Y DATOS | 05/08/2025 SE VISITA COMERCIO SE REALIZÓ CAMBIO DE LECTOR POR DAÑO EN CABLEADO, PRUEBAS OK</t>
  </si>
  <si>
    <t>GZJZZ783</t>
  </si>
  <si>
    <t>BARRIO BAYADERA MEDELLIN 3</t>
  </si>
  <si>
    <t>FO-25-1328637</t>
  </si>
  <si>
    <t>RODILLO AVERIADO</t>
  </si>
  <si>
    <t>04/08/2025 04-08 SE ESCALA PARA VISITA. LLAMAR ANTES DE VISITAR, CONFIRMAR FALLA Y DATOS | 05/08/2025 SE REALIZA CAMBIO DE EQUIPO POR RODILLO AVERIADO OK, EQUIPO NUEVO QUEDA OPERATIVO OK, SE HACEN PRUEBAS EXITOSAS OK</t>
  </si>
  <si>
    <t>9TZZZ087</t>
  </si>
  <si>
    <t>PTM BUCARAMANGA AGROPECUARIA C</t>
  </si>
  <si>
    <t>FO-25-1326921</t>
  </si>
  <si>
    <t>04/08/2024 04-08 SE ESCALA PARA VISITA. LLAMAR ANTES DE VISITAR, CONFIRMAR FALLA Y DATOS | 05/08/2025 VISITA POR ERROR EN LA COMUNICACIÓN CON EL EQUIPO</t>
  </si>
  <si>
    <t>V1YZZ815 - V1YZZ432</t>
  </si>
  <si>
    <t>PTM BARRANQUILLA LA FABRICA</t>
  </si>
  <si>
    <t>FO-25-1326735</t>
  </si>
  <si>
    <t>04/08/2024 04-08 SE ESCALA PARA VISITA. LLAMAR ANTES DE VISITAR, CONFIRMAR FALLA Y DATOS | 05/08/2025 SE REALIZA VISITA SE PROCEDE A VALIDAR DATAFONO Y TIENE EL PUERTO USB DEL DATAFONO EN DAÑO, SE PROCEDE A CAMBIAR Y TODO OK, TAMBIÉN SE CAMBIA LECTOR YA QUE EL CABLE ESTÁ MUY FRACTURADO, CB OPERATIVO, CB MIXTO</t>
  </si>
  <si>
    <t>FUA0E701 - 9A0CZ069</t>
  </si>
  <si>
    <t>SAN JOSE DE URE</t>
  </si>
  <si>
    <t>DISTRICOL FRUTA FRESCA MERCADO</t>
  </si>
  <si>
    <t>FO-25-1321759</t>
  </si>
  <si>
    <t>02/08/2025 01-08 SE ESCALA PARA VISITA. LLAMAR ANTES DE VISITAR, CONFIRMAR FALLA Y DATOS | 05/08/2025 SE VISITA SITIO, SE CAMBIA DATAFONO POR DAÑO EN DISPLAY OK. SE INSTALA EQUIPO DESK 2600 OK PRUEBAS EXITOSAS</t>
  </si>
  <si>
    <t>SAUZZ957</t>
  </si>
  <si>
    <t>PTM BOGOTA LAVASECO Y VARIEDAD</t>
  </si>
  <si>
    <t>FO-25-1326856</t>
  </si>
  <si>
    <t>04/08/2024 04-08 SE ESCALA PARA VISITA. LLAMAR ANTES DE VISITAR, CONFIRMAR FALLA Y DATOS | 05/08/2025 SE VISITA CORRESPONSAL BANCARIO POR FALLA EN PINPAD UNA O VARIAS TECLAS DEFECTUOSAS SE PROCEDE A GENERAR CAMBIO DE PINPAD Y ES NECESARIO CAMBIAR DATAFONO POR COMPATIBILIDAD SE INSTALA MAGICBOX, SE REALIZAN TRANSACCIONES DE PRUEBA OKAY Y SE DEJA CB OPERANDO SIN NOVEDAD</t>
  </si>
  <si>
    <t>SA00M834 - SA00K039</t>
  </si>
  <si>
    <t>MULTIPAGAS KENEDY BOGOTA</t>
  </si>
  <si>
    <t>FO-25-1327520</t>
  </si>
  <si>
    <t>04/08/2024 04-08 SE ESCALA PARA VISITA. LLAMAR ANTES DE VISITAR, CONFIRMAR FALLA Y DATOS | 05/08/2025 SE REALIZA VISITA DE CAMPO DONDE SE EVIDENCIA QUE EQUIPO ESTÁ ALERTADO, POR LO ANTERIOR SE CAMBIA EQUIPO PINPAD Y HUB POR COMPATIBILIDAD, PRUEBAS CUPO Y USUARIO OK</t>
  </si>
  <si>
    <t>AAAAD816</t>
  </si>
  <si>
    <t>BARRIO ALTAMIRA BOGOTA 1</t>
  </si>
  <si>
    <t>FO-25-1327515</t>
  </si>
  <si>
    <t>04/08/2024 04-08 SE ESCALA PARA VISITA. LLAMAR ANTES DE VISITAR, CONFIRMAR FALLA Y DATOS | 05/08/2025 SE REALIZA CAMBIO DE EQUIPO POR FALLA EN LECTOR CHIP PRUEBA OK</t>
  </si>
  <si>
    <t>AA00Y677</t>
  </si>
  <si>
    <t>DISTRICOL ALMACEN OLIMPICO</t>
  </si>
  <si>
    <t>FO-25-1322984</t>
  </si>
  <si>
    <t>03/08/2025 03-08 SE ESCALA PARA VISITA. LLAMAR ANTES DE VISITAR, CONFIRMAR FALLA Y DATOS | 05/08/2025 SE REALIZA CAMBIO DE EQUIPO PORQUE PRESENTA FALLAS CON LECTOR DE TARJETAS</t>
  </si>
  <si>
    <t>AC03Z915</t>
  </si>
  <si>
    <t>BARRIO CENTRO III CHIQUINQUIRA</t>
  </si>
  <si>
    <t>FO-25-1325477</t>
  </si>
  <si>
    <t>04/08/2025 04-08 SE ESCALA PARA VISITA. LLAMAR ANTES DE VISITAR, CONFIRMAR FALLA Y DATOS | 05/08/2025 SE VISITA CB MANTENIMIENTO DE EQUIPO CAMBIO DE POS POR DAÑO PRUEBAS EXITOSAS</t>
  </si>
  <si>
    <t>AGZZZ179</t>
  </si>
  <si>
    <t>BARRIO SAN FERNANDO TUQUERRES</t>
  </si>
  <si>
    <t>FO-25-1328393</t>
  </si>
  <si>
    <t>04/08/2024 04-08 SE ESCALA PARA VISITA. LLAMAR ANTES DE VISITAR, CONFIRMAR FALLA Y DATOS | 05/08/2025 SE REALIZÓ VISITA AL CORRESPONSAL, USUARIO REPORTÓ QUE EL LECTOR DE BARRAS NO FUNCIONABA, SE APLICÓ CONFIGURACIÓN, SE REALIZARON PRUEBAS OK, EL CB  QUEDA OPERATIVO</t>
  </si>
  <si>
    <t>6A006378</t>
  </si>
  <si>
    <t>BARRIO MILAGROSA MEDELLIN 3</t>
  </si>
  <si>
    <t>FO-25-1329226</t>
  </si>
  <si>
    <t>05/08/2025 05-08 SE ESCALA PARA VISITA. LLAMAR ANTES DE VISITAR, CONFIRMAR FALLA Y DATOS | 05/08/2025 SE CAMBIA DATÁFONO CON TAPA DE IMPRESORA MALA</t>
  </si>
  <si>
    <t>9C00Q152</t>
  </si>
  <si>
    <t>PTM MEDELLIN GRANERO LAS CUCHI</t>
  </si>
  <si>
    <t>FO-25-1331242</t>
  </si>
  <si>
    <t>05/08/2025 05-08 SE ESCALA PARA VISITA. LLAMAR ANTES DE VISITAR, CONFIRMAR FALLA Y DATOS | 05/08/2025 SE REALIZÓ CONFIGURACIÓN DE LECTOR</t>
  </si>
  <si>
    <t>AAL0H579 - 9T00B502</t>
  </si>
  <si>
    <t>BARRIO CABANAS BELLO 2</t>
  </si>
  <si>
    <t>FO-25-1330775</t>
  </si>
  <si>
    <t>05/08/2025 05-08 SE ESCALA PARA VISITA. LLAMAR ANTES DE VISITAR, CONFIRMAR FALLA Y DATOS | 05/08/2025 SE LLEGA AL SITIO SE VERIFICA EQUIPOS, SE REINICIA POR CULPA DE LA LECTORAS YA QUE SE ENCUENTRA EL FALLA SE REALIZA CAMBIO DE LECTORA SE REALIZAN PRUEBAS EXITOSAS SERVICIO OPERATIVO OK</t>
  </si>
  <si>
    <t>9A005505</t>
  </si>
  <si>
    <t>DISTRICOL TELECOMUNICACIONES M</t>
  </si>
  <si>
    <t>FO-25-1325742</t>
  </si>
  <si>
    <t>04/08/2025 04-08 SE ESCALA PARA VISITA. LLAMAR ANTES DE VISITAR, CONFIRMAR FALLA Y DATOS | 05/08/2025 SE VISITA CORRESPONSAL Y SE REEMPLAZA CABLE DE RED POR DAÑO Y SE CONFIGURA LECTOR POR DAÑO. TRANSACCIONES DE PRUEBA EXITOSAS. TAMBIÉN SE LE INDICA AL COMERCIO VALIDAR CON SU ISP CONFIGURACIÓN DE IP YA QUE SE EVIDENCIA QUE EL EQUIPO FUNCIONA Y OTROS SALEN DE LA RED SIN CONEXIÓN. EQUIPO EN BUEN ESTADO Y CABLEADO NUEVO DE RED</t>
  </si>
  <si>
    <t>LA002276</t>
  </si>
  <si>
    <t>BARRIO SOLEDAD BOGOTA</t>
  </si>
  <si>
    <t>FO-25-1329146</t>
  </si>
  <si>
    <t>05/08/2025 05-08 SE ESCALA PARA VISITA. LLAMAR ANTES DE VISITAR, CONFIRMAR FALLA Y DATOS | 05/08/2025 SE LLEGA A LA DIRECCIÓN INDICADA, COMERCIO INDICA QUE POR PROBLEMAS DEL PROVEEDOR DE INTERNET NO CONTABAN CON EL MISMO POR APROXIMADAMENTE 21 DÍAS Y EL DÍA DE 04/08/2025 LE RESTABLECIERON, Y ASESORA LES INDICO QUE DEBÍAN SOLICITAR VISITA TECNICA PARA CONFIGURACIÓN DE IP, SE LE INDICA QUE EL EQUIPO FUNCIONA POR DHCP NO POR IP FIJA,NO HABÍA OPERADO POR LA INDICACIÓN DE LA ASESORA.VERSIONAMIENTO OK, USUARIOS OK, SE REALIZAN PRUEBAS EXITOSAS.</t>
  </si>
  <si>
    <t>SAVZZ115</t>
  </si>
  <si>
    <t>BARRIO SOTOMAYOR V BUCARAMANG</t>
  </si>
  <si>
    <t>FO-25-1328643</t>
  </si>
  <si>
    <t>04/08/2025 04-08 SE ESCALA PARA VISITA. LLAMAR ANTES DE VISITAR, CONFIRMAR FALLA Y DATOS | 05/08/2025 CAMBIO DE DATÁFONO POR DAÑO EN PANTALLA Y CAMBIO DE PINPAD POR TECNOLOGÍA PRUEBAS EXITOSAS</t>
  </si>
  <si>
    <t>BL08Z391</t>
  </si>
  <si>
    <t>CYBER PLUS COMPUTADORES SAS</t>
  </si>
  <si>
    <t>FO-25-1328387</t>
  </si>
  <si>
    <t>04/08/2024 04-08 SE ESCALA PARA VISITA. LLAMAR ANTES DE VISITAR, CONFIRMAR FALLA Y DATOS | 05/08/2025 SE REALIZA CAMBIO DE EQUIPO POR DAÑO EN EL LECTOR CHIP DE TARJETAS Y TECLADO BORROSO OK, EQUIPO NUEVO QUEDA OPERATIVO OK, SE HACEN PRUEBAS EXITOSAS OK</t>
  </si>
  <si>
    <t>9L0UZ955</t>
  </si>
  <si>
    <t>FO-25-1328625</t>
  </si>
  <si>
    <t>04/08/2025 04-08 EN COMUNICACION CON LA SEÑORA MARCELA DE CASTRO AL NUMERO 3145324604, CONFIRMA FALLA, DATOS CORRECTOS. SE ESCALA PARA VISITA | 05/08/2025 SE REALIZA VISITA TÉCNICA Y SE REALIZA LA REVISIÓN DEL EQUIPO, ENCONTRANDO QUE AL MOMENTO DE REALIZAR LAS TRANSACCIONES, SE GENERA DOBLE IMPRESIÓN DE BAUCHER DE COMERCIO, SE ESCALA EL CASO CON LA ING. PAOLA GUZMÁN DE REDEBAN, INFORMANDO QUE LA SOLUCIÓN SE GENERARA EN FORMA AUTOMÁTICA, INFORMÁNDOLE AL USUARIO QUE ESTÁ TARDARÁ 24 HORAS, Y SE PODRÁ VALIDAR LA SOLUCIÓN.</t>
  </si>
  <si>
    <t>BARRIO LA DALIA MARINILLA</t>
  </si>
  <si>
    <t>FO-25-1331443</t>
  </si>
  <si>
    <t>05/08/2025 05-08 SE ESCALA PARA VISITA. LLAMAR ANTES DE VISITAR, CONFIRMAR FALLA Y DATOS | 05/08/2025 CAMBIO EQUIPO POR DAÑO TECLADO BORROSO OK PIN PAD POR COMPATIBILIDAD Y HUB SE CAMBIA POR MAGIC BOX PRUEBAS OK</t>
  </si>
  <si>
    <t>LN00D247</t>
  </si>
  <si>
    <t>ESPINAL</t>
  </si>
  <si>
    <t>BARRIO CABALLERO Y GONGORA ESP</t>
  </si>
  <si>
    <t>FO-25-1330811</t>
  </si>
  <si>
    <t>05/08/2025 05-08 SE ESCALA PARA VISITA. LLAMAR ANTES DE VISITAR, CONFIRMAR FALLA Y DATOS | 05/08/2025 SE REALIZA CAMBIO DE EQUIPO, SE INSTALA DESK 2600,MAGIC BOX,CABLE DESK, FUENTE DESK, TRANSACCIONES DE PRUEBA O.K</t>
  </si>
  <si>
    <t>1111K887/II1ZZ069</t>
  </si>
  <si>
    <t>PTM TUQUERRES CELU ACCESORIOS</t>
  </si>
  <si>
    <t>FO-25-1330141</t>
  </si>
  <si>
    <t>05/08/2025 05-08 SE ESCALA PARA VISITA. LLAMAR ANTES DE VISITAR, CONFIRMAR FALLA Y DATOS | 05/08/2025 SE VISITO EL CB PARA REVISAR FALLA DE LECTORA CON FACTURAS DE CEDENAR DA FORMATO INVÁLIDO, SE REALIZÓ CONFIGURACIÓN DE LECTOR OPTICON EXISTENTE SIN ÉXITO Y PIERDE CONFIGURACIÓN, SE REALIZA CAMBIO DE LECTOR FUNCIONA PARA OTRAS FACTURAS PERO NO CEDENAR, SE REQUIERE PARA PAGOS LECTORA SYMBOL PERO NO HAY EXISTENCIA EN BODEGA. CB QUEDA CON FORMATO INVÁLIDO PARA FACTURA CEDENAR, EL RESTO DE OPERACIONES ESTAN OK Y OPERATIVO.</t>
  </si>
  <si>
    <t>GB00V345, FUA0I520</t>
  </si>
  <si>
    <t>SABANETA</t>
  </si>
  <si>
    <t>SABANETA ANTIOQUIA</t>
  </si>
  <si>
    <t>FO-25-1328633</t>
  </si>
  <si>
    <t>04/08/2025 04-08 SE ESCALA PARA VISITA. LLAMAR ANTES DE VISITAR, CONFIRMAR FALLA Y DATOS | 05/08/2025 SE CAMBIA EQUIPO PORQUE LAS TECLAS YA NO SE VEN LOS NÚMEROS, AL DATAFONO LE FALTA LA TAPA TRASERA</t>
  </si>
  <si>
    <t>SV00J113</t>
  </si>
  <si>
    <t>BARRIO PENOL PENOL 1</t>
  </si>
  <si>
    <t>FO-25-1324357</t>
  </si>
  <si>
    <t>03/08/2025 04-08 SE ESCALA PARA VISITA. LLAMAR ANTES DE VISITAR, CONFIRMAR FALLA Y DATOS | 05/08/2025 CAMBIO EQUIPO POR DAÑO SE REINICIA, PIN PAD POR COMPATIBILIDAD Y HUB POR MAGIC BOX</t>
  </si>
  <si>
    <t>A4WZZ864</t>
  </si>
  <si>
    <t>BARRIO PAMPLONA PAMPLONA 1</t>
  </si>
  <si>
    <t>FO-25-1320732</t>
  </si>
  <si>
    <t>02/08/2025 01-08 SE ESCALA PARA VISITA. LLAMAR ANTES DE VISITAR, CONFIRMAR FALLA Y DATOS | 05/08/2025 SE COMUNICA CON LA CLIENTE OLGA FERNANDEZ AL # 3219771130, NOS INFORMA QUE SE LE PRESENTO UNA CALAMIDAD DOMESTICA EN LA CUAL SE ENCUENTRA EN HORAS DE LA MANAÑA EN UN SEPELIO, POR LA CUAL NO PUEDE ATENDER LA VISITA, NOS INFORMA QUE LA VISITEN EN HORAS DE LA TARDE CUANDO YA SE HAYA DESOCUPADO, SE PROGRAMA VISITA POR DISPONIBILIDAD DEL CLIENTE. | 05/08/2025 SE REALIZA CAMBIO DE DATAFONO POR DAÑO, SE HACEN PRUEBAS EXITOSAS. CB OPERATIVO</t>
  </si>
  <si>
    <t>9C00D656</t>
  </si>
  <si>
    <t>PTM  BOGOTA  INTERNET JR</t>
  </si>
  <si>
    <t>FO-25-1330753</t>
  </si>
  <si>
    <t>05/08/2025 05-08 SE ESCALA PARA VISITA. LLAMAR ANTES DE VISITAR, CONFIRMAR FALLA Y DATOS | 05/08/2025 SE REALIZA CAMBIO DE EQUIPO POR FALLA EN IMPRESIÓN BORROSA PRUEBA OK</t>
  </si>
  <si>
    <t>TR00M912</t>
  </si>
  <si>
    <t>PLATO</t>
  </si>
  <si>
    <t>BARRIO CENTRO 2</t>
  </si>
  <si>
    <t>FO-25-1322389</t>
  </si>
  <si>
    <t>03/08/2025 03-08 SE ESCALA PARA VISITA. LLAMAR ANTES DE VISITAR, CONFIRMAR FALLA Y DATOS | 05/08/2025 SE REALIZA VISITÁ POR SOLICITUD DE CLIENTE SE LLEGA A SITIO SE EVIDENCIA EQUIPO CON ERROR EN IMPRESIÓN, SE REALIZA CAMBIÓ DE EQUIPO Y LECTORA DE BARRAS, QUEDANDO SERVICIO OPERÁTIVO AL 100%</t>
  </si>
  <si>
    <t>1111D222</t>
  </si>
  <si>
    <t>ARAUCA - CALDAS</t>
  </si>
  <si>
    <t>FO-25-1325752</t>
  </si>
  <si>
    <t>04/08/2025 04-08 SE ESCALA PARA VISITA. LLAMAR ANTES DE VISITAR, CONFIRMAR FALLA Y DATOS | 05/08/2025 SE VISITA COMERCIO SE IDENTIFICA DATÁFONO REINICIANDO Y CON BLOQUEO SE IDENTIFICA LECTORA CON FALLA SE REALIZA CAMBIO DE HUB SE REALIZA CAMBIO DE LECTORA SE REALIZA PRUEBAS OK</t>
  </si>
  <si>
    <t>IZ6ZZ666 - 6A7ZZ698</t>
  </si>
  <si>
    <t>MULTIPAGAS JUMBO LA 65</t>
  </si>
  <si>
    <t>FO-25-1331233</t>
  </si>
  <si>
    <t>05/08/2025 05-08 SE ESCALA PARA VISITA. LLAMAR ANTES DE VISITAR, CONFIRMAR FALLA Y DATOS | 05/08/2025 SE REALIZA CONFIGURACIÓN DE COMUNICACIONES, EQUIPO OK</t>
  </si>
  <si>
    <t>ABGZZ609</t>
  </si>
  <si>
    <t>LA MESA - CUNDINAMARCA</t>
  </si>
  <si>
    <t>FO-25-1324927</t>
  </si>
  <si>
    <t>04/08/2025 04-08 SE ESCALA PARA VISITA. LLAMAR ANTES DE VISITAR, CONFIRMAR FALLA Y DATOS | 05/08/2025 SE REALIZA CAMBIO DE LECTORA EN DAÑO</t>
  </si>
  <si>
    <t>A00IZ825</t>
  </si>
  <si>
    <t>INFANTE SIERRA MANUEL FERNANDO</t>
  </si>
  <si>
    <t>BARRIO M PASTO</t>
  </si>
  <si>
    <t>FO-25-1328357</t>
  </si>
  <si>
    <t>04/08/2024 04-08 SE ESCALA PARA VISITA. LLAMAR ANTES DE VISITAR, CONFIRMAR FALLA Y DATOS | 05/08/2025 SE REALIZA CAMBIO DE EQUIPO POR DAÑO EN IMPRESORA NO IMPRIME VARIOS CARACTERES, ADICIONAL SE REALIZA CAMBIO DE CABLE PACHORD POR DAÑO, SE REALIZAN PRUEBAS DE FUNCIONAMIENTO EXITOSAS, CB QUEDA OPERATIVO</t>
  </si>
  <si>
    <t>AAJ0K032</t>
  </si>
  <si>
    <t>BARRIO GARCES BOGOTA 1</t>
  </si>
  <si>
    <t>FO-25-1328729</t>
  </si>
  <si>
    <t>04/08/2025 04-08 SE ESCALA PARA VISITA. LLAMAR ANTES DE VISITAR, CONFIRMAR FALLA Y DATOS | 05/08/2025 SE REALIZA VISITA A CB PARA ATENDER INCIDENTE SE REALIZA CAMBIO DE DATAFONO POR FALLA EN PUERTO DE CARGA, SE REALIZAN PRUEBAS OK</t>
  </si>
  <si>
    <t>LMNZZ637</t>
  </si>
  <si>
    <t>PTM YUMBO MUNDO DETALLES 15</t>
  </si>
  <si>
    <t>FO-25-1328727</t>
  </si>
  <si>
    <t>04/08/2025 04-08 SE ESCALA PARA VISITA. LLAMAR ANTES DE VISITAR, CONFIRMAR FALLA Y DATOS | 05/08/2025 SE REALIZA CAMBIO DE DATÁFONO POR ERROR EN LA LECTURA DE LAS TARJETAS. SE REALIZARON PRUEBAS OPERATIVAS SIN NOVEDAD</t>
  </si>
  <si>
    <t>9T01Z865 - 9T01Z924</t>
  </si>
  <si>
    <t>BARRIO EL EDEN VALLE DEL GUAME</t>
  </si>
  <si>
    <t>FO-25-1316579</t>
  </si>
  <si>
    <t>01/08/2025 01-08 EN COMUNICACION CON EL SEÑOR ANTONIO TORO AL NUMERO 3203842650, CONFIRMA FALLA, DATOS CORRECTOS. SE ESCALA PARA VISITA | 04/08/2025 SE INTENTA DESPLAZAMIENTO AM PERO HAY DERRUMBOS EN LA VÍA Y ESTÁN EN TRABAJOS DE DESPEJE. SE INFORMA AL CLIENTE QUE SE VISITARÁ MAÑANA EN HORAS DE LA TARDE. | 05/08/2025 SE VISITA CB. SE ENCUENTRA DATAFONO QUE NO ENCIENDE. SE REALIZA CAMBIO DE EQUIPO. SE REALIZAN PRUEBAS TX EXITOSAS. QUEDA OPERATIVO</t>
  </si>
  <si>
    <t>1A003574</t>
  </si>
  <si>
    <t>PTM MADRID MISCELANEA Y PAPEL</t>
  </si>
  <si>
    <t>FO-25-1326661</t>
  </si>
  <si>
    <t>04/08/2025 04-08 SE ESCALA PARA VISITA. LLAMAR ANTES DE VISITAR, CONFIRMAR FALLA Y DATOS | 05/08/2025 CAMBIO DE DATAFONO POR DAÑO SE REALIZAN PRUEBAS OK SE ENTREGA SERVICIO OPERATIVO</t>
  </si>
  <si>
    <t>A16ZZ719</t>
  </si>
  <si>
    <t>BARRIO CENTRO BARRANQUILLA 23</t>
  </si>
  <si>
    <t>FO-25-1330778</t>
  </si>
  <si>
    <t>DETERIORO CABLE</t>
  </si>
  <si>
    <t>05/08/2025 05-08 SE ESCALA PARA VISITA. LLAMAR ANTES DE VISITAR, CONFIRMAR FALLA Y DATOS | 05/08/2025 SE REALIZA VISITA SE PROCEDE A VALIDAR ,EQUIPOS TODO OK ,POSIBLE FRACTURA EN EL CABLE DEL HUB ,PUEDE SER CAUSA DEL REINICIO, SE CAMBIA HUB SE HACEN PRUEBAS ,SE MUEVE DATAFONO Y NO SE REINICIA,CB OPERATIVO</t>
  </si>
  <si>
    <t>XP006272</t>
  </si>
  <si>
    <t>BARRIO SECTOR GALERIA MARINILL</t>
  </si>
  <si>
    <t>FO-25-1326405</t>
  </si>
  <si>
    <t>05/08/2025 SE REALIZA CAMBIO DE FUENTE PODER AVERIADA Y ENSORTIJADO OK PRUEBAS OK</t>
  </si>
  <si>
    <t>V1000866</t>
  </si>
  <si>
    <t>TOLU VIEJO</t>
  </si>
  <si>
    <t>DISTRICOL LUNETTES GAFAS Y MON</t>
  </si>
  <si>
    <t>FO-25-1325464</t>
  </si>
  <si>
    <t>04/08/2025 04-08 SE ESCALA PARA VISITA. LLAMAR ANTES DE VISITAR, CONFIRMAR FALLA Y DATOS | 05/08/2025 SE VISITA SITIO SE VERIFICA INFORMACIÓN, SE REALIZA PRIMEROS AUXILIOS, SE ENCUENTRA CB OPERANDO NORMALMENTE, SE EVIDENCIA FALLA DE HUB CUANDO SE MUEVE Y OBSTRUCCIÓN EN LA FUENTE, SE CAMBIA HUB NO SERIALIZADO. EL CB CONTINÚA SUS OPERACIONES, TECLADO OK, PINPAD OK, ESCÁNER OK, IMPRESIÓN OK. TRX EXITOSAS</t>
  </si>
  <si>
    <t xml:space="preserve">BL01B123 </t>
  </si>
  <si>
    <t>VALENCIA</t>
  </si>
  <si>
    <t>BARRIO CENTRO VALENCIA 5</t>
  </si>
  <si>
    <t>FO-25-1328722</t>
  </si>
  <si>
    <t>04/08/2025 04-08 SE INTENTA COMUNICACION CON LA SEÑORA ANDREA AGAMEZ AL NUMERO 3136855343, PERO NO CONTESTA LA LLAMADA. SE ESCALA PARA VISITA, CONFIRMAR FALLA Y DATOS | 05/08/2025 SE REALIZA VISITA TÉCNICA Y SE CAMBIA LECTOR DE CÓDIGO DE BARRAS Y SE RETIRA LECTORA SYMBOL PLACA 1076506 Y SE INSTALA LECTOR ÓPTICO PLACA A-526427, SE REALIZAN PRUEBAS Y SE DEJA EL SERVICIO FUNCIONANDO CORRECTAMENTE.</t>
  </si>
  <si>
    <t>7A002346</t>
  </si>
  <si>
    <t>BARRIO LA FONDA PATIA PATIA</t>
  </si>
  <si>
    <t>FO-25-1328360</t>
  </si>
  <si>
    <t>04/08/2024 04-08 SE ESCALA PARA VISITA. LLAMAR ANTES DE VISITAR, CONFIRMAR FALLA Y DATOS | 05/08/2025 SE REALIZA LLAMADA CELULAR SE HACEN PRUEBAS SE COMPRUEBA CLIENTE ESTÁ PAGANDO UNA FACTURA QUE YA NO TIENE CONVENIO CON BANCOLOMBIA</t>
  </si>
  <si>
    <t>PTM CARIBE MEDELLIN ALMACEN Y</t>
  </si>
  <si>
    <t>FO-25-1330789</t>
  </si>
  <si>
    <t>05/08/2025 05-08 SE ESCALA PARA VISITA. LLAMAR ANTES DE VISITAR, CONFIRMAR FALLA Y DATOS | 05/08/2025 SE REALIZA CAMBIO DE EQUIPO POR DETERIORO OK TAPA IMPRESORA DEL EQUIPO SE PERDIÓ RAZÓN POR LA CUAL NO SALÍA BAUCHER EQUIPO NUEVO QUEDA OPERATIVO SE HACEN PRUEBAS EXITOSAS OK</t>
  </si>
  <si>
    <t>FATZZ493- FATZZ880</t>
  </si>
  <si>
    <t>SAN BERNARDO DEL VIENTO</t>
  </si>
  <si>
    <t>BARRIO 10 DE AGOSTO SAN BERNARDO DEL VIENTO</t>
  </si>
  <si>
    <t>FO-25-1325454</t>
  </si>
  <si>
    <t>04/08/2025 04-08 SE ESCALA PARA VISITA. LLAMAR ANTES DE VISITAR, CONFIRMAR FALLA Y DATOS | 05/08/2025 EN VISITA TÉCNICA AL PUNTO SE ENCONTRÓ DATAFONO NO IMPRIME, EL PAPEL NO SALÍA, SE PROCEDE AJUSTAR RODILLO Y ALINEAR PAPEL SOLUCIONANDO LA FALLA, EQUIPO SE DEJA OPERATIVO SIN NOVEDAD, CLIENTE CB VALIDA SALDO ANTES Y DESPUÉS DEL MANTENIMIENTO OK, CB SE DEJA OPERATIVO OK</t>
  </si>
  <si>
    <t>LBZZZ656</t>
  </si>
  <si>
    <t>BARRIO LAURELES   GALAXIA DOSQ</t>
  </si>
  <si>
    <t>FO-25-1330747</t>
  </si>
  <si>
    <t>05/08/2025 05-08 SE ESCALA PARA VISITA. LLAMAR ANTES DE VISITAR, CONFIRMAR FALLA Y DATOS | 05/08/2025 SE VISITA COMERCIO SE IDENTIFICA LECTORA FORMATO INVÁLIDO SE INTENTA CONFIGURAR NO RECIBE CONFIGURACIÓN SE REALIZA CAMBIO DE LECTORA SE REALIZA PRUEBAS OK</t>
  </si>
  <si>
    <t>SXNZZ051</t>
  </si>
  <si>
    <t>BARRIO CENTRO BUCARAMANGA 56</t>
  </si>
  <si>
    <t>FO-25-1331334</t>
  </si>
  <si>
    <t>05/08/2025 05-08 SE ESCALA PARA VISITA. LLAMAR ANTES DE VISITAR, CONFIRMAR FALLA Y DATOS | 05/08/2025 SE REALIZA CAMBIO DE DATAFONO Y PIN PAD POR TECNOLOGÍA FALLA C4 CON PIN PAD INSTALACIÓN DE MAGIC BOX PRUEBAS OK SERVICIO OPERATIVO</t>
  </si>
  <si>
    <t>LA00X296</t>
  </si>
  <si>
    <t>ZARZAL</t>
  </si>
  <si>
    <t>BARRIO LOS LAGOS SEGUNDA ETAPA</t>
  </si>
  <si>
    <t>FO-25-1325756</t>
  </si>
  <si>
    <t>CABLE TEFF AVERIADO</t>
  </si>
  <si>
    <t>04/08/2025 04-08  EN COMUNICACIÓN CON LA SEÑORA FLOR CAICEDO AL NUMERO 3147598029 INDICA QUE EL DATAFONO LE ARROJA CABLE DE RED DESCONECTADO, CONFIRMA DATOS, SE ESCALA PARA VISITA | 05/08/2025 SE PINCHA NUEVAMENTE EL CABLE ETHERNET, YA QUE PRESENTA AVERÍA, SE REALIZAN PRUEBAS OK</t>
  </si>
  <si>
    <t>SX9ZZ557</t>
  </si>
  <si>
    <t>CIENAGA</t>
  </si>
  <si>
    <t>ARRIO CENTRO CIENAGA 2</t>
  </si>
  <si>
    <t>FO-25-1330083</t>
  </si>
  <si>
    <t>05/08/2025 05-08 SE ESCALA PARA VISITA. LLAMAR ANTES DE VISITAR, CONFIRMAR FALLA Y DATOS | 05/08/2025 SE REALIZA LA VISITA, SE ENCUENTRA EL LECTOR DE BARRAS CON INTERMITENCIA SE ENCIENDE Y SE APAGA, Y TAMBIÉN EL HUB SE ENCUENTRA CON EL CABLE PARTIDO, SE PROCEDE A CAMBIAR LOS ACCESORIOS, SE REALIZAN PRUEBAS Y TODO OK</t>
  </si>
  <si>
    <t>BL01Y283</t>
  </si>
  <si>
    <t>BARRIO CENTRO PAMPLONA 24</t>
  </si>
  <si>
    <t>FO-25-1328725</t>
  </si>
  <si>
    <t>04/08/2025 04-08 EN COMUNICACION CON LA SEÑORA LUZ CONTRERAS AL NUMERO 3124571979, CONFIRMA FALLA, DATOS CORRECTOS. SE ESCALA PARA VISITA | 05/08/2025 SE REALIZA CAMBIO DE DATAFONO POR DAÑO DE PUERTO ETHERNET, SE HACEN PRUEBAS EXITOSA, CB OPERATIVO</t>
  </si>
  <si>
    <t>FAZZZ471</t>
  </si>
  <si>
    <t>BARRIO CENTRO ALGECIRAS 4</t>
  </si>
  <si>
    <t>FO-25-1324920</t>
  </si>
  <si>
    <t>04/08/2025 04-08 SE ESCALA PARA VISITA. LLAMAR ANTES DE VISITAR, CONFIRMAR FALLA Y DATOS | 05/08/2025 SE REALIZA CAMBIO DE EQUIPO POR FALLA AL IMPRIMIR</t>
  </si>
  <si>
    <t>9C6ZZ504</t>
  </si>
  <si>
    <t>BARRIO SOACHA DANUBIO SOACHA</t>
  </si>
  <si>
    <t>FO-25-1326493</t>
  </si>
  <si>
    <t>04/08/2025 04-08 SE ESCALA PARA VISITA. LLAMAR ANTES DE VISITAR, CONFIRMAR FALLA Y DATOS | 05/08/2025 SE HACE CONTACTO CON LA SEÑORA JOHANNA CONFIRMANDO FALLA PIDE VISITAR DESPUÉS DE LAS 14:00 HORAS | 05/08/2025 SE REALIZA CAMBIO DE TECNOLOGÍA PARA PINPAD 1600 SE CAMBIA DATAFONO, LECTORA, HUB Y PINPAD SERVICIO OPERATIVO PRUEBAS OK TRNA RBM</t>
  </si>
  <si>
    <t>9A08Z870</t>
  </si>
  <si>
    <t>FO-25-1331314</t>
  </si>
  <si>
    <t>05/08/2025 SE REALIZA LLAMADA A USUARIO PARA CONFIRMAR LA NOVEDAD, USUARIO NO RESPONDE, SE VISITA PUNTO, USUARIO INDICA QUE YA EL DATÁFONO ESTÁ OPERATIVO OK</t>
  </si>
  <si>
    <t>BARRIO SOCORRO BOGOTA 1</t>
  </si>
  <si>
    <t>FO-25-1331321</t>
  </si>
  <si>
    <t>05/08/2025 05-08 SE ESCALA PARA VISITA. LLAMAR ANTES DE VISITAR, CONFIRMAR FALLA Y DATOS | 05/08/2025 SE LLEGA A LA DIRECCIÓN INDICADA, SE CAMBIA DATAFONO POR DETERIORO Y RODILLO DE TAPA IMPRESORA DAÑADA, CONFIGURACIÓN Y VERSIONAMIENTO OK, USURARIOS OK, PRUEBAS ÉXITOSAS</t>
  </si>
  <si>
    <t>BA00R848</t>
  </si>
  <si>
    <t>LA PINTADA-ANTIOQUIA</t>
  </si>
  <si>
    <t>FO-25-1325886</t>
  </si>
  <si>
    <t>05/08/2025 SE REALIZA CAMBIO DE EQUIPO PORQUE ESTÁ MALO EL PUERTO DE ENERGÍA</t>
  </si>
  <si>
    <t>9B08Z097</t>
  </si>
  <si>
    <t>VILLAGARZON</t>
  </si>
  <si>
    <t>BARRIO CENTRO VILLAGARZON 3</t>
  </si>
  <si>
    <t>FO-25-1325714</t>
  </si>
  <si>
    <t>05/08/2025 / SE VISITA CB. SE ENCUENTRA DATAFONO CON TECLADO BORROSO. SE REALIZA CAMBIO DE EQUIPO. SE REALIZAN PRUEBAS TX EXITOSAS. QUEDA OPERATIVO</t>
  </si>
  <si>
    <t>EF00R549</t>
  </si>
  <si>
    <t>PACORA</t>
  </si>
  <si>
    <t>BARRIO PARQUE PRINCIPAL PACORA</t>
  </si>
  <si>
    <t>FO-25-1313766</t>
  </si>
  <si>
    <t>31/07/2025 31-07 SE ESCALA PARA VISITA. LLAMAR ANTES DE VISITAR, CONFIRMAR FALLA Y DATOS | 02/08/2025 SE REALIZA LLAMADA CON USUARIO SE CONFIRMA VISITA PARA LA PRÓXIMA SEMANA POR IMPOSIBILIDAD DE TRANSPORTE USUARIO CONFIRMA DISPONIBILIDAD LA OTRA SEMANA | 05/08/2025 SE REALIZA VISITA SE VALIDA QUE PLACA REGISTRA CON COMERCIO Y CORRESPONSAL PERO TERMINAL Y C.U DE CORRESPONSAL NO COINCIDEN CON LAS DEL CB Y TERMINAL DE CB REGISTRA INACTIVA SE ESCALA A REDEBAN PARA CREAR TERMINAL PURA PARA DEJAR SERVICIO OK, PERO SE DEBE DE VALIDAR EL ERROR Y ASI CREAR LA NUEVA PLACA, POR HORARIO DE ATENCIÓN POR PARTE DE BANCOLOMBIA EN EL MOMENTO NO DAN RESPUESTA USUARIO INCONFORME NO FIRMA, REDEBAN PIDE CERRAR VISITA MIENTRAS VALIDAN INCONVENIENTE</t>
  </si>
  <si>
    <t>9GZZZ815 MA00O105</t>
  </si>
  <si>
    <t>BARRIO SAN BERNARDO MONTELIBAN</t>
  </si>
  <si>
    <t>FO-25-1319518</t>
  </si>
  <si>
    <t>02/08/2025 01-08 SE ESCALA PARA VISITA. LLAMAR ANTES DE VISITAR, CONFIRMAR FALLA Y DATOS | 05/08/2025 SE VISITA SITIO, SE CAMBIA DATAFONO POR DAÑO ALERT IRRUPTION, SE INSTALA DATAFONO DESK2600 OK. SE REALIZAN PRUEBAS EXITOSAS</t>
  </si>
  <si>
    <t>EG004559</t>
  </si>
  <si>
    <t>BARRIO SANTA ANA FLORIDABLANCA</t>
  </si>
  <si>
    <t>FO-25-1331329</t>
  </si>
  <si>
    <t>05/08/2025 05-08 SE ESCALA PARA VISITA. LLAMAR ANTES DE VISITAR, CONFIRMAR FALLA Y DATOS | 06/08/2025 CAMBIO DE DATÁFONO POR DETERIORO DE EL TECLADO CAMBIO PINPAD POR TECNOLOGÍA PRUEBAS EXITOSAS</t>
  </si>
  <si>
    <t>AD0BZ248</t>
  </si>
  <si>
    <t>PTM SOLEDAD VARIEDADES Y MISC</t>
  </si>
  <si>
    <t>FO-25-1331559</t>
  </si>
  <si>
    <t>05/08/2025 05-08 SE ESCALA PARA VISITA. LLAMAR ANTES DE VISITAR, CONFIRMAR FALLA Y DATOS | 05/08/2025 SE REALIZA VISITA SE PROCEDE A VALIDAR DATAFONO Y TIENE MÁS DE TRES TECLAS BORRADAS , SE PROCEDE A CAMBIAR DATAFONO , SE HACEN PRUEBAS Y TODO OK ,CB MIXTO OK</t>
  </si>
  <si>
    <t>KA00F787 -  FUA0G600</t>
  </si>
  <si>
    <t>BARRIO CHUCHURUBI MONTERIA 6</t>
  </si>
  <si>
    <t>FO-25-1329691</t>
  </si>
  <si>
    <t>05/08/2025 05-08 SE ESCALA PARA VISITA. LLAMAR ANTES DE VISITAR, CONFIRMAR FALLA Y DATOS | 05/08/2025 EN COMUNICACIÓN TELEFÓNICA CON EL NO 3226052895 SRA AURY, NOS INDICA QUE ATIENDE SOBRE LAS 8:30 DE LA MAÑANA, COMERCIO CERRADO | 06/08/2025 SE REALIZA VISITA TÉCNICA Y SE CONFIGURAN PARÁMETROS PARA RESTAURAR COMUNICACIÓN DEL DATAFONO Y DEJAR EL SERVICIO FUNCIONANDO CORRECTAMENTE</t>
  </si>
  <si>
    <t>F1SZZ013</t>
  </si>
  <si>
    <t>BARRIO NINA CECI CUCUTA 6</t>
  </si>
  <si>
    <t>FO-25-1329237</t>
  </si>
  <si>
    <t>05/08/2025 05-08 SE ESCALA PARA VISITA. LLAMAR ANTES DE VISITAR, CONFIRMAR FALLA Y DATOS | 05/08/2025 SE CAMBIO TAPA DE LA IMPRESORA DEL DATAFONO POR DAÑO SE REALIZA MANTENIMIENTO CIERRES Y PRUEBAS OK</t>
  </si>
  <si>
    <t>4A00C500</t>
  </si>
  <si>
    <t>PTM BOGOTA VARIEDADES Y TIENDA</t>
  </si>
  <si>
    <t>FO-25-1331316</t>
  </si>
  <si>
    <t>05/08/2025 05-08 SE ESCALA PARA VISITA. LLAMAR ANTES DE VISITAR, CONFIRMAR FALLA Y DATOS | 06/08/2025 SE REALIZA BORRADO TOTAL DE DATAFONO, SE INSTALA SISTEMA OPERATIVO CON PARCHE, SE CREA USUARIO, PRUEBAS DE TX, PINPAD OK</t>
  </si>
  <si>
    <t>AAQ0N422</t>
  </si>
  <si>
    <t>RETIRO</t>
  </si>
  <si>
    <t>DISTRICOL CONSTRUCCIONES INMUN</t>
  </si>
  <si>
    <t>FO-25-1330741</t>
  </si>
  <si>
    <t>05/08/2025 05-08 SE ESCALA PARA VISITA. LLAMAR ANTES DE VISITAR, CONFIRMAR FALLA Y DATOS | 06/08/2025 SE CAMBIA EQUIPO POR DAÑO EN PUERTO USB Y LECTORA QUE NO ENCIENDE</t>
  </si>
  <si>
    <t>9A00K145</t>
  </si>
  <si>
    <t>FO-25-1328748</t>
  </si>
  <si>
    <t>04/08/2025 04-08 SE ESCALA PARA VISITA. LLAMAR ANTES DE VISITAR, CONFIRMAR FALLA Y DATOS | 06/08/2025 SE REALIZA VISITA AL COMERCIO, SE VALIDA Y SE ENCUENTRA DATÁFONO SIN CONEXIÓN A INTERNET, SE HACE CAMBIO DE MAGIC BOX, SE HACEN PRUEBAS DEJANDO TODO OK</t>
  </si>
  <si>
    <t>ALEJANDRIA</t>
  </si>
  <si>
    <t>BARRIO CENTRO ALEJANDRIA</t>
  </si>
  <si>
    <t>FO-25-1324912</t>
  </si>
  <si>
    <t>04/08/2025 04-08 EN COMUNICACION CON LA SEÑORA SOREYI AL NUMERO 3113868118 INDICA QUE EL DATFAONO LE ARROJA  RECHAZO GENERAL, LECTOR DE TARJETAS, CONFIRMA DATOS, SE ESCALA PARA VISITA | 06/08/2025 SE CAMBIA DATÁFONO POR DAÑO EN LECTOR CHIP</t>
  </si>
  <si>
    <t>JUZZZ864</t>
  </si>
  <si>
    <t>BARRIO VILLA FALLA SAN VICENTE</t>
  </si>
  <si>
    <t>FO-25-1293050</t>
  </si>
  <si>
    <t>28/07/2025 EN COMUNICACION CON EL SEÑOR DAIRO CELADA AL NUMERO 3125027971, CONFIRMA FALLA, DATOS CORRECTOS. SE ESCALA PARA VISITA | 01/08/2025 POR CAPACIDAD OPERATIVA NO SE ALCANZA ATENDER DENTRO DE LOS TIEMPOS. SE ATENDERÁ EL 04/08/2025 | 06/08/2025 SE REALIZA CAMBIO DE DATÁFONO YA QUE NO AVANZA EL PAPEL SE QUEDA ATASCADO, PRUEBAS CB OK SE DEJA OPERATIVO</t>
  </si>
  <si>
    <t>AD09Z890</t>
  </si>
  <si>
    <t>BARRIO GIRARDOT BUCARMANGA</t>
  </si>
  <si>
    <t>FO-25-1333990</t>
  </si>
  <si>
    <t>05/08/2025 05-08 SE ESCALA PARA VISITA. LLAMAR ANTES DE VISITAR, CONFIRMAR FALLA Y DATOS | 06/08/2025 SE REALIZA VISITA AL COMERCIO SE HACE CAMBIO DE EQUIPO DE REALIZAN PRUEBAS OK</t>
  </si>
  <si>
    <t>AA8ZZ245</t>
  </si>
  <si>
    <t>FO-25-1331248</t>
  </si>
  <si>
    <t>05/08/2025 05-08 SE ESCALA PARA VISITA. LLAMAR ANTES DE VISITAR, CONFIRMAR FALLA Y DATOS | 06/08/2025 SE REALIZA CAMBIO DE EQUIPO CLIENTE DICE QUE EL DATAFONO DESK2600 SE PEGA, TECLAS MUY DURAS. SE LE COLOCA UN DESK3500 QUEDA FUNCIONANDO SIN PROBLEMAS SE HACEN PRUEBAS</t>
  </si>
  <si>
    <t>PALERMO</t>
  </si>
  <si>
    <t>BARRIO JUNCAL PALERMO</t>
  </si>
  <si>
    <t>FO-25-1332628</t>
  </si>
  <si>
    <t>06/08/2025 SE RELAIZA VISITA AL PUNTO, SE CAMBIA LECTOR DE CÓDIGO DE BARRAS YA QUE ESTE NO ENCIENDE, SE REALIZAN PRUEBAS OK, CB ACTUALIZADO Y OPERATIVO</t>
  </si>
  <si>
    <t>BBDZZ920</t>
  </si>
  <si>
    <t>BARRIO BUENOS AIRES MIRAFLORES MEDELLIN</t>
  </si>
  <si>
    <t>FO-25-1331256</t>
  </si>
  <si>
    <t>05/08/2025 05-08 SE ESCALA PARA VISITA. LLAMAR ANTES DE VISITAR, CONFIRMAR FALLA Y DATOS | 06/08/2025 SE REALIZA VISITA, SE ESTÁ A LA ESPERA DE QUE EL CLIENTE ABRA EL LOCAL, HORARIO DEL CLIENTE ES A PARTIR DE LAS 10 AM | 06/08/2025 SE REALIZA CAMBIO DE LECTORA POR DAÑO YA QUE DESPUÉS DE CONFIGURARLA NUEVAMENTE SIGUE PRESENTANDO LA FALLA</t>
  </si>
  <si>
    <t>FA0BZ327</t>
  </si>
  <si>
    <t>PUERTO LOPEZ</t>
  </si>
  <si>
    <t>VEREDA GETSEMANÍ</t>
  </si>
  <si>
    <t>FO-25-1328652</t>
  </si>
  <si>
    <t>04/08/2025 04-08 SE ESCALA PARA VISITA. LLAMAR ANTES DE VISITAR, CONFIRMAR FALLA Y DATOS | 06/08/2025 SE REALIZA CAMBIO DE EQUIPO POR DAÑO EN PUERTO DE RED SE REALIZA CAMBIO SIN NOVEDAD</t>
  </si>
  <si>
    <t>EF00B366</t>
  </si>
  <si>
    <t>BARRIO PARQUE PRADO MEDELLIN</t>
  </si>
  <si>
    <t>FO-25-1331363</t>
  </si>
  <si>
    <t>05/08/2025 05-08 SE ESCALA PARA VISITA. LLAMAR ANTES DE VISITAR, CONFIRMAR FALLA Y DATOS | 06/08/2025 SE REVISA EQUIPO Y EL PINPAD NO LEE TARJETAS, SE REALIZA MANTENIMIENTO Y SIGUE SIN LEER, SE REALIZA CAMBIO DE PINPAD Y DATAFONO POR TEMAS DE INCOMPATIBILIDAD. SE REALIZAN PRUEBAS EXITOSAS SERVICIO OPERATIVO</t>
  </si>
  <si>
    <t>GZ0GZ023</t>
  </si>
  <si>
    <t>BARRIO CENTRO 4 BOGOTA</t>
  </si>
  <si>
    <t>FO-25-1336024</t>
  </si>
  <si>
    <t>06/08/2025 05-08 SE ESCALA PARA VISITA. LLAMAR ANTES DE VISITAR, CONFIRMAR FALLA Y DATOS | 06/08/2025 ACTUALIZACIÓN DE VERSIÓN VERIFICACIÓN PRUEBAS OK</t>
  </si>
  <si>
    <t>9KZZZ749</t>
  </si>
  <si>
    <t>BARRIO SOACHA SOACHA</t>
  </si>
  <si>
    <t>FO-25-1333420</t>
  </si>
  <si>
    <t>05/08/2025 05-08 SE ESCALA PARA VISITA. LLAMAR ANTES DE VISITAR, CONFIRMAR FALLA Y DATOS | 06/08/2025 SE REALIZA CAMBIO DE PINPAD POR DAÑO A13 RETIRAR TARJETA SERVICIO OPERATIVO PRUEBAS OK TRNA RBM</t>
  </si>
  <si>
    <t>10ZZZ911</t>
  </si>
  <si>
    <t>FO-25-1333426</t>
  </si>
  <si>
    <t>05/08/2025 05-08 SE ESCALA PARA VISITA. LLAMAR ANTES DE VISITAR, CONFIRMAR FALLA Y DATOS | 06/08/2025 SE LIMPIO RODILLO DE IMPRESORA DEL DATAFONO SE REALIZA MANTENIMIENTO CIERRES Y PRUEBAS OK</t>
  </si>
  <si>
    <t>TWZZZ110</t>
  </si>
  <si>
    <t>SALAMINA</t>
  </si>
  <si>
    <t>COMCARD SALAMINA CELU CALZADO</t>
  </si>
  <si>
    <t>FO-25-1326850</t>
  </si>
  <si>
    <t>04/08/2024 04-08 SE ESCALA PARA VISITA. LLAMAR ANTES DE VISITAR, CONFIRMAR FALLA Y DATOS | 06/08/2025 SE REALIZA VISITA, SE CAMBIA FUENTE DE PODER POR POSIBLES REINICIOS Y SE INSTALA NUEVAMENTE SISTEMA OPERATIVO, SE LE COMUNICA A USUARIO QUE SI LLEGA A PRESENTAR EL MISMO INCONVENIENTE REPORTARLO A LA LINEA, SE CREAN USUARIOS, SE HACEN PRUEBAS SERVICIO OK</t>
  </si>
  <si>
    <t>BL015579 AB11O690</t>
  </si>
  <si>
    <t>BARRIO SECTOR PLAYA BLANCA SAN</t>
  </si>
  <si>
    <t>FO-25-1329441</t>
  </si>
  <si>
    <t>05/08/2025 05-08 SE ESCALA PARA VISITA. LLAMAR ANTES DE VISITAR, CONFIRMAR FALLA Y DATOS | 06/08/2025 SE REALIZA VISITA TÉCNICA AL PUNTO POR DAÑO EN EL DATÁFONO REPORTADO POR EL CLIENTE, AL LLEGAR AL CB SE ENCONTRÓ CERRADO, SE INTENTA COMUNICACIÓN TELEFÓNICA Y WASAP CON LA SEÑORA ERIKA, SIN RESPUESTA. RESULTADO DE VISITA FALLIDA</t>
  </si>
  <si>
    <t xml:space="preserve">NO SE INTERVIENE TERMINAL </t>
  </si>
  <si>
    <t>BARRIO RIOFRIO CHIA 1</t>
  </si>
  <si>
    <t>FO-25-1335121</t>
  </si>
  <si>
    <t>06/08/2025 SE REALIZA VISITA DE CAMPO DONDE SE EVIDENCIA QUE EL EQUIPO SE REINICIA, POR LO ANTERIOR, SE PROCEDE A CAMBIAR HUB,  PRUEBAS OK CUPO OK USUARIOS OK</t>
  </si>
  <si>
    <t>KA00J393</t>
  </si>
  <si>
    <t>BARRIO EL POA BOGOTA 2</t>
  </si>
  <si>
    <t>FO-25-1334341</t>
  </si>
  <si>
    <t>06/08/2025 05-08 SE ESCALA PARA VISITA. LLAMAR ANTES DE VISITAR, CONFIRMAR FALLA Y DATOS | 06/08/2025 SE REALIZA VISITA A CB PARA ATENDER INCIDENTE, SE LE EXPLICA AL CLIENTE CÓMO GENERAR CIERRE, SE LE EXPLICA CÓMO CAMBIAR EL PAPEL Y SE REALIZAN PRUEBAS OK</t>
  </si>
  <si>
    <t>V8ZZZ399</t>
  </si>
  <si>
    <t>BARRIO CENTRO VALLEDUPAR 30</t>
  </si>
  <si>
    <t>FO-25-1335988</t>
  </si>
  <si>
    <t>06/08/2025 05-08 SE ESCALA PARA VISITA. LLAMAR ANTES DE VISITAR, CONFIRMAR FALLA Y DATOS | 06/08/2025 SE LLEGA AL SITIO Y SE EVIDENCIA QUE EL DATAFONO ARROJA UN ERROR DE CONEXIÓN, SE VALIDAN LAS CONEXIONES Y TODO ESTA EN FUNCIONAMIENTO, SE REALIZA BORRADO DE APLICATIVOS Y SE VUELVE A RECONFIGURAR EL DATAFONO, SE REALIZAN PRUEBAS DEJANDO SERVICIO FUNCIONAL AL 100 %</t>
  </si>
  <si>
    <t>SV0LZ897</t>
  </si>
  <si>
    <t>COMCARD B MANGA ALIADO</t>
  </si>
  <si>
    <t>FO-25-1333995</t>
  </si>
  <si>
    <t>05/08/2025 05-08 SE ESCALA PARA VISITA. LLAMAR ANTES DE VISITAR, CONFIRMAR FALLA Y DATOS | 06/08/2025 SE REALIZA CAMBIO DE DATAFONO POR CPT , CAMBIO DE PIN PAD TECLADO EN DAÑO CAMBIO HUB , INSTALACIÓN MAGIC BOX CAMBIO S.O Y VERSIÓN 10.3 CREACIÓN DE USUARIOS PRUEBAS OK SERVICIO</t>
  </si>
  <si>
    <t>BL01F708-IILZZ017</t>
  </si>
  <si>
    <t>PTM CACERES DROGUERIAMONTES SU</t>
  </si>
  <si>
    <t>FO-25-1319496</t>
  </si>
  <si>
    <t>02/08/2025 01-08 SE ESCALA PARA VISITA. LLAMAR ANTES DE VISITAR, CONFIRMAR FALLA Y DATOS | 05/08/2025 SE PRESENTA NOVEDAD EN LA VÍA POR PROBLEMAS DE ORDEN PUBLICO EN EL TRAMO ENTRE VALDIVIA Y TARAZÁ, HAY PRESENCIA DE GRUPOS ARMADOS EN LA VÍA Y SE HAN PRESENTADO ENFRENTAMIENTOS QUE AFECTARON BUSES DE TRANSPORTE PUBLICO, POR ESTE MOTIVO NO SE HA PODIDO REALIZAR LA VISITA. SE VA A PROGRAMAR PERSONAL DESDE CAUCASIA PARA EL DÍA MIÉRCOLES 06. | 06/08/2025 SE REALIZÓ CAMBIO DE EQUIPO OK, USUARIOS OK, PRUEBAS OK, TELECARGA DRNA</t>
  </si>
  <si>
    <t>EF02Z978-EG0PZ785</t>
  </si>
  <si>
    <t>PTM MEDELLIN DROGUERIA VITAL S</t>
  </si>
  <si>
    <t>FO-25-1336794</t>
  </si>
  <si>
    <t>LLT</t>
  </si>
  <si>
    <t>06/08/2025 06-08 SE ESCALA PARA VISITA. LLAMAR ANTES DE VISITAR, CONFIRMAR FALLA Y DATOS | 06/08/2025 SE REINICIA EQUIPO Y SE VALIDA FUNCIONAMIENTO, SE REALIZAN PRUEBAS Y ESTÁN OK</t>
  </si>
  <si>
    <t>F4ZZZ540 - F4ZZZ837</t>
  </si>
  <si>
    <t>GUARNE</t>
  </si>
  <si>
    <t>DISTRICOL DISTRIBUIDORA SAN AN</t>
  </si>
  <si>
    <t>FO-25-1334001</t>
  </si>
  <si>
    <t>05/08/2025 05-08 SE ESCALA PARA VISITA. LLAMAR ANTES DE VISITAR, CONFIRMAR FALLA Y DATOS | 06/08/2025 SE LLAMA A LA SEÑORA SANDRA AL 3217335693 Y INDICA QUE EL DAÑO SE PRESENTÓ AYER A LAS 5 PM PERO QUE HOY EL EQUIPO YA ESTÁ FUNCIONANDO BIEN Y NO HA TENIDO PROBLEMAS DE IMPRESIÓN POR LO QUE SE CIERRA ACTIVIDAD</t>
  </si>
  <si>
    <t>BARRIO AEROPUERTO RIONEGRO RIO</t>
  </si>
  <si>
    <t>FO-25-1333432</t>
  </si>
  <si>
    <t>05/08/2025 05-08 SE ESCALA PARA VISITA. LLAMAR ANTES DE VISITAR, CONFIRMAR FALLA Y DATOS | 06/08/2025 SE LIMPIA CONTACTO CHIP DE PINPAD YA QUE ESTABA RECHAZANDO MUCHA TRANSACCIÓN CON TARJETA SE HACEN PRUEBAS TODO QUEDA OK</t>
  </si>
  <si>
    <t>SVEZZ979</t>
  </si>
  <si>
    <t>FO-25-1332772</t>
  </si>
  <si>
    <t>06/08/2025 SE REALIZA CAMBIO DE CABLE DE INTERNET Y MAGIC BOX DESK 2600 PRUEBA DE CONEXIÓN OK</t>
  </si>
  <si>
    <t>1111V000</t>
  </si>
  <si>
    <t>TA-25-924233</t>
  </si>
  <si>
    <t>BARRIO EL JARDIN II CALI</t>
  </si>
  <si>
    <t>FO-25-1333280</t>
  </si>
  <si>
    <t>06/08/2025 SE REALIZA TELECARGA DE LA VERSIÓN 11.4 , SE REALIZA PRUEBAS CON ESTA VERSIÓN Y LUEGO REDEBAN INDICA DEJAR EL EQUIPO CON LA VERSIÓN 9.90 PORQUE NO SALE LA OPCIÓN DE CIERRE PARCIAL EN EL MÓDULO DE CIERRE, CB BANCOLOMBIA MIXTO, PRUEBAS OK</t>
  </si>
  <si>
    <t>IZ00Q965 - JAPZZ360</t>
  </si>
  <si>
    <t>CHIGORODO</t>
  </si>
  <si>
    <t>BARRIO CENTRO CHIGORODO</t>
  </si>
  <si>
    <t>FO-25-1331367</t>
  </si>
  <si>
    <t>05/08/2025 05-08 SE ESCALA PARA VISITA. LLAMAR ANTES DE VISITAR, CONFIRMAR FALLA Y DATOS | 06/08/2025 SE HACE CAMBIO DE DATAFO DESK 3500 YA QUE USUARIO MANIFIESTA QUE SE REINICIA MUCHO Y DA MENSAJE DE FALLA DE CONEXCION SE HACE EL CAMBIO POR UN DATAFONO DESK 2600 INSTALANDO TAMBIEN UNA MAGISBOX. SE HACEN PRUEBAS DE CONSULTA DE SALDO, RETIRO Y CONSIGNACION COMO TAMBIEN PRUEBA DE LECTORA DE BARRA DEJANDO TODO FUNCIONANDO CORRECTAMENTE</t>
  </si>
  <si>
    <t>9A0FZ574</t>
  </si>
  <si>
    <t>BARRIO BELLAVISTA BELLO 2</t>
  </si>
  <si>
    <t>FO-25-1333417</t>
  </si>
  <si>
    <t>05/08/2025 05-08 SE ESCALA PARA VISITA. LLAMAR ANTES DE VISITAR, CONFIRMAR FALLA Y DATOS | 06/08/2025 SE REALIZA CAMBIO DE  CABLE UTP CABLE DE RED Y CABLE ENSORTIJADO OK, EQUIPO QUEDA OPERATIVO OK</t>
  </si>
  <si>
    <t>FA09Z408</t>
  </si>
  <si>
    <t>BARRIO SANTO DOMINGO MEDELLIN</t>
  </si>
  <si>
    <t>FO-25-1333412</t>
  </si>
  <si>
    <t>05/08/2025 05-08 SE ESCALA PARA VISITA. LLAMAR ANTES DE VISITAR, CONFIRMAR FALLA Y DATOS | 06/08/2025 ME COMUNICO CON LA SEÑORA SANDRA ESCOBAR PARA CONFIRMAR LA VISITA, Y ME INDICA QUE YA ESTA IMPRIMIENDO BIEN, SIN EMBARGO, ESPERO EN LA LÍNEA HASTA QUE HAGA VARIAS PRUEBAS Y EFECTIVAMENTE EL EQUIPO ESTA OK</t>
  </si>
  <si>
    <t>REMEDIOS</t>
  </si>
  <si>
    <t>AA CRUZADA REMEDIOS ANTIOQUIA</t>
  </si>
  <si>
    <t>FO-25-1318168</t>
  </si>
  <si>
    <t>05/08/2025 ESTA ACTIVIDAD NO SE HA REALIZADO YA QUE QUE NO SE A LLEGADO HA PUNTO POR PARO MINERO EN LA VIA, SE ESTA A LA ESPERA EN LA VIA A QUE DEN PASO | 06/08/2025 SE CAMBIA LECTOR DE BARRAS YA QUE NO LEE FACTURAS</t>
  </si>
  <si>
    <t>AAVZZ255</t>
  </si>
  <si>
    <t>BARRIO CENTRICO PUERTO LOPEZ</t>
  </si>
  <si>
    <t>FO-25-1330783</t>
  </si>
  <si>
    <t>05/08/2025 05-08 SE ESCALA PARA VISITA. LLAMAR ANTES DE VISITAR, CONFIRMAR FALLA Y DATOS | 06/08/2025 SE LLEGA AL COMERCIO SE REALIZA CAMBIO DE EQUIPO POR DAÑO EN ENGRANAJES INTERNO. PERSONA QUIEN ATIENDE NO DA CORREO, INFORMA QUE NO TIENE</t>
  </si>
  <si>
    <t xml:space="preserve">BBBBW247 </t>
  </si>
  <si>
    <t>FO-25-1333992</t>
  </si>
  <si>
    <t>05/08/2025 05-08 SE ESCALA PARA VISITA. LLAMAR ANTES DE VISITAR, CONFIRMAR FALLA Y DATOS | 06/08/2025 SE REALIZA VISITA TÉCNICA Y VERIFICA CORRECTA FUNCIONALIDAD DE DATAFONO, SE EXPLICA NUEVAMENTE LA CORRECTA POSTURA DEL ROLLO DE PAPEL, SE EXPLICA OPERATIVIDAD DEL DATAFONO Y SE REALIZAN PRUEBAS DEJANDO EL SERVICIO OK.</t>
  </si>
  <si>
    <t>7A00B328</t>
  </si>
  <si>
    <t>NIMAIMA</t>
  </si>
  <si>
    <t>NIMAIMA - CUNDINAMARCA</t>
  </si>
  <si>
    <t>FO-25-1323982</t>
  </si>
  <si>
    <t>04/08/2025 04-08 EN COMUNICACION CON LA SEÑORA MARITZA AL NUMERO 3134177573  INDICA QUE EL DATFAONO LE ARROJA  ERROR DE CONEXION VERIFICAR PARAMETROS, CONFIRMA DATOS, SE ESCALA PARA VISITA | 06/08/2025 SE LLEGA A LA DIRECCIÓN INDICADA, SE REALIZA MANTENIMIENTO A DATÁFONO, CONFIGURACIÓN Y VERSIONAMIENTO OK, USUARIOS OK , SE REALIZAN PRUEBAS EXITOSAS</t>
  </si>
  <si>
    <t>JAAAJ550</t>
  </si>
  <si>
    <t>LANDAZURI</t>
  </si>
  <si>
    <t>BARRIO LA CADENA LANDAZURI  1</t>
  </si>
  <si>
    <t>FO-25-1330096</t>
  </si>
  <si>
    <t>AL REALIZAR CIERRE CARGA VERSION</t>
  </si>
  <si>
    <t>05/08/2025 05-08 SE ESCALA PARA VISITA. LLAMAR ANTES DE VISITAR, CONFIRMAR FALLA Y DATOS | 06/08/2025 SE CAMBIA FUENTE DE PODER, SE LE REALIZA BORRADO AL EQUIPO SOLUCIONANDO LA FALLA REPORTADA PRUEBAS OK CLIENTE CONFORME</t>
  </si>
  <si>
    <t>A4UZZ543</t>
  </si>
  <si>
    <t>LA CAPILLA</t>
  </si>
  <si>
    <t>BARRIO CENTRO LA CAPILLA 3</t>
  </si>
  <si>
    <t>FO-25-1331238</t>
  </si>
  <si>
    <t>FORMATO INVALIDO</t>
  </si>
  <si>
    <t>05/08/2025 05-08 SE ESCALA PARA VISITA. LLAMAR ANTES DE VISITAR, CONFIRMAR FALLA Y DATOS | 05/08/2025 SE LOGRA COMUNICACION CON LA MILENA AL NUMERO TELEFONICO 3112128404 CON QUIEN SE CONFIRMA QUE LA VIA HACIA EL LUGAR SE ENCUENTRA BLOQUEADA POR PARO NACIONAL DE MINEROS Y AGRICULTORES, SE CONFIRMARA VISITA CUANDO EL DESPLAZAMIENTO SEA POSIBLE | 06/08/2025 SE REALIZA VISITA AL COMERCIO, SE REALIZA BORRADO Y ACTUALIZACION DE EQUIPO, SE CONFIGURA LECTORA, PRUEBAS OK.</t>
  </si>
  <si>
    <t>XP5ZZ719</t>
  </si>
  <si>
    <t>LA SIERRA</t>
  </si>
  <si>
    <t>BARRIO LA SIERRA LA SIERRA</t>
  </si>
  <si>
    <t>FO-25-1330767</t>
  </si>
  <si>
    <t>05/08/2025 05-08 SE ESCALA PARA VISITA. LLAMAR ANTES DE VISITAR, CONFIRMAR FALLA Y DATOS | 06/08/2025 SE REALIZA LLAMADA CON LA SEÑORA NINI MOSQUERA INFORMA YA PEGO EL CUBRE CABLE EL ESPOSO. YA OPERA OK</t>
  </si>
  <si>
    <t>BARRIO SAN MATEO SOACHA 2</t>
  </si>
  <si>
    <t>FO-25-1336016</t>
  </si>
  <si>
    <t>06/08/2025 05-08 SE ESCALA PARA VISITA. LLAMAR ANTES DE VISITAR, CONFIRMAR FALLA Y DATOS | 06/08/2025 SE REALIZA RECONFIGURACIÓN DE EQUIPO POR FALLA EN COMUNICACIÓN SERVICIO OPERATIVO PRUEBAS OK TRNA RBM</t>
  </si>
  <si>
    <t>9A005543</t>
  </si>
  <si>
    <t>BARRO ROBLEDO PAJARITO MEDELLI</t>
  </si>
  <si>
    <t>FO-25-1336011</t>
  </si>
  <si>
    <t>06/08/2025 05-08 SE ESCALA PARA VISITA. LLAMAR ANTES DE VISITAR, CONFIRMAR FALLA Y DATOS | 06/08/2025 SE CAMBIA LECTORA DE BARRAS PORQUE NO PRENDE</t>
  </si>
  <si>
    <t>BA00O035</t>
  </si>
  <si>
    <t>FO-25-1336937</t>
  </si>
  <si>
    <t>06/08/2025 06-08 SE ESCALA PARA VISITA. LLAMAR ANTES DE VISITAR, CONFIRMAR FALLA Y DATOS | 06/08/2025 VISITAMOS COMERCIO EL LECTOR DE BARRAS NO LEE NINGUNA FACTURA LO CONFIGURAMOS NUEVAMENTE, REALIZAMOS PRUEBAS OK</t>
  </si>
  <si>
    <t>DISTRICOL TIENDA LA GRAN PARAD</t>
  </si>
  <si>
    <t>FO-25-1329130</t>
  </si>
  <si>
    <t>05/08/2025 05-08 SE ESCALA PARA VISITA. LLAMAR ANTES DE VISITAR, CONFIRMAR FALLA Y DATOS | 06/08/2025 SE VISITA SITIO, SE CAMBIA LECTOR DE BARRAS OK. NO ES POSIBLE REALIZAR PRUEBAS DEBIDO A PROBLEMAS CON CANAL DE COMUNICACIÓN DEL CLIENTE (SIN INTERNET)</t>
  </si>
  <si>
    <t>SDZZZ919</t>
  </si>
  <si>
    <t>TA-25-930155</t>
  </si>
  <si>
    <t>MULTIPAGAS SAN VICENTE DEL CAG</t>
  </si>
  <si>
    <t>FO-25-1337989</t>
  </si>
  <si>
    <t>06/08/2025 SE REALIZA CAMBIO DE VERSIÓN YA QUE EL DATÁFONO NO PRENDE, PRUEBAS CB OK SE DEJA OPERATIVO</t>
  </si>
  <si>
    <t>1111H883</t>
  </si>
  <si>
    <t>DISTRICOL VARIEDADES SALAZAR</t>
  </si>
  <si>
    <t>FO-25-1330146</t>
  </si>
  <si>
    <t>05/08/2025 05-08 SE ESCALA PARA VISITA. LLAMAR ANTES DE VISITAR, CONFIRMAR FALLA Y DATOS | 06/08/2025 SE LLEGA A SITIO Y SE ENCUENTRA CB CERRADO, SE PROCEDE A LLAMAR A LA ENCARGADA EN DONDE NOS INFORMA QUE CERRO EL ESTABLECIMIENTO POR QUE NO TIENE INTERNET</t>
  </si>
  <si>
    <t>BA000716</t>
  </si>
  <si>
    <t>COTORRA</t>
  </si>
  <si>
    <t>DISTRICOL SINUVALLE</t>
  </si>
  <si>
    <t>FO-25-1331656</t>
  </si>
  <si>
    <t>05/08/2025 05-08 SE ESCALA PARA VISITA. LLAMAR ANTES DE VISITAR, CONFIRMAR FALLA Y DATOS | 06/08/2025 SE REALIZA CAMBIO DE LECTOR DE BARRAS, CABLE DE DATOS AVERDIDO, SE INSTALA NUEVO LECTOR OPERATIVO OK, EQUIPOS EN GENERAL EN BUEN ESTADO, PRUEBAS EXITOSAS OK, CLIENTE CB VALIDAR SALDO ANTES Y DESPUÉS DEL MANTENIMIENTO OK</t>
  </si>
  <si>
    <t>9C00G085</t>
  </si>
  <si>
    <t>DISTRICOL PAGATODO SAN MARCOS</t>
  </si>
  <si>
    <t>FO-25-1327128</t>
  </si>
  <si>
    <t>04/08/2024 04-08  EN COMUNICACIÓN CON EL SEÑOR FABIO LEDESMA AL NUMERO 3126099142 INDICA QUE EL DATAFONO ESTA IMPRIMIENDO MUY BORROSO Y EMITE UN SONIDO, CONFIRMA DATOS, SE ESCALA PARA VISITA | 06/08/2025 SE VISITA COMERCIO POR UNA FALLA, SE HACE CAMBIO DE EQUIPO, CAUSAL G3 TAPA DE IMPRESORA MALA, SE DEJA CON LA VERSIÓN 10.3, SE REALIZAN PRUEBAS OK, SE CREA USUARIO Y CONTRASEÑA</t>
  </si>
  <si>
    <t>6A0TZ925</t>
  </si>
  <si>
    <t>BARRIO CAROLA MANIZALES</t>
  </si>
  <si>
    <t>FO-25-1335995</t>
  </si>
  <si>
    <t>06/08/2025 05-08 SE ESCALA PARA VISITA. LLAMAR ANTES DE VISITAR, CONFIRMAR FALLA Y DATOS | 06/08/2025 SE CAMBIA PIN PAD POR DAÑO ALERT IRRUPTION, SE CAMBIA EQUIPO, YA QUE NO ES COMPATIBLE CON EL PIN PAD DESK 1600, SE RETIRA HUB Y SE REALIZAN PRUEBAS OK</t>
  </si>
  <si>
    <t>BOZZZ187</t>
  </si>
  <si>
    <t>DISTRICOL MISCELANEA LA GRAN V</t>
  </si>
  <si>
    <t>FO-25-1333902</t>
  </si>
  <si>
    <t>05/08/2025 05-08 SE ESCALA PARA VISITA. LLAMAR ANTES DE VISITAR, CONFIRMAR FALLA Y DATOS | 06/08/2025 SE HACE MANTENIMIENTO OK, SE LIMPIA LECTOR DE TARJETA SE Y SE CAMBIA LECTOR POR FALLAS EN CABLEADO</t>
  </si>
  <si>
    <t>9A008587</t>
  </si>
  <si>
    <t>BARRIO EL CENTRO CORINTO</t>
  </si>
  <si>
    <t>FO-25-1329231</t>
  </si>
  <si>
    <t>05/08/2025 05-08 SE ESCALA PARA VISITA. LLAMAR ANTES DE VISITAR, CONFIRMAR FALLA Y DATOS | 06/08/2025 SE REALIZA CAMBIO DE DATAFONO EN CB BANCOLOMBIA MIXTO DEBIDO A QUE NO LEE TARJETA CHIP, SE REALIZAN PRUEBAS OK</t>
  </si>
  <si>
    <t>9BGZZ215 - 9T00P452</t>
  </si>
  <si>
    <t>BARRIO COMUNEROS CALI 2</t>
  </si>
  <si>
    <t>FO-25-1339370</t>
  </si>
  <si>
    <t>06/08/2025 06-08 SE ESCALA PARA VISITA. LLAMAR ANTES DE VISITAR, CONFIRMAR FALLA Y DATOS | 06/08/2025 SE REALIZA CAMBIO DE PINPAD A6 ALERT IRRUPTION Y SE CAMBIA EQUIPO POR TECNOLOGÍA CPT, CB BANCOLOMBIA PURO, PRIEBAS OK</t>
  </si>
  <si>
    <t>NRZZZ590</t>
  </si>
  <si>
    <t>CANTAGALLO</t>
  </si>
  <si>
    <t>CANTAGALLO - BOLIVAR</t>
  </si>
  <si>
    <t>FO-25-1318157</t>
  </si>
  <si>
    <t>01/08/2025 01-08 EN COMUNICACION CON EL SEÑOR VICTOR RANGEL AL NUMERO 3133485215, CONFIRMA FALLA, DATOS CORRECTOS. SE ESCALA PARA VISITA | 04/08/2025 SE ESTABLE COMUNICACIÓN CON EL  SEÑOR VICTOR AL NÚMERO 3507437274 QUIEN INFORMA QUE SE ENCUENTRA EN UNA CITA EN BUCARAMANGA Y QUE LLEGA AL PUEBLO EL DIA DE MAÑANA EN HORAS DE LA TARDE POR LO CUAL DESEA QUE SE REPROGRAME LA VISITA PARA EL DIA MIÉRCOLES EN HORAS DE LA TARDE | 06/08/2025 SE HACE PRESENCIA EN COMERCIO SE REALIZA CAMBIO DE EQUIPO DEBIDO A QUE NO COMUNICA CON EL MÓDEM DEL INTERNET SE REALIZAN PRUEBAS OK SE CREAN USUARIOS Y CONTRASEÑA</t>
  </si>
  <si>
    <t>1NZZZ691</t>
  </si>
  <si>
    <t>PAGAFACIL PARQUE BELLO II</t>
  </si>
  <si>
    <t>FO-25-1338188</t>
  </si>
  <si>
    <t>06/08/2025 06-08 SE ESCALA PARA VISITA. LLAMAR ANTES DE VISITAR, CONFIRMAR FALLA Y DATOS | 06/08/2025 SE REALIZA CAMBIO DE LECTOR POR CABLE AVERIADO OK, Y SE CAMBIA TAPA IMPRESORA POR DETERIORO OK, TODO QUEDA OPERATIVO OK</t>
  </si>
  <si>
    <t>9DZZZ786</t>
  </si>
  <si>
    <t>CENTRO COMERCIAL UNICENTRO</t>
  </si>
  <si>
    <t>FO-25-1337375</t>
  </si>
  <si>
    <t>06/08/2025 06-08 SE ESCALA PARA VISITA. LLAMAR ANTES DE VISITAR, CONFIRMAR FALLA Y DATOS | 06/08/2025 CAMBIO DE DATÁFONO DEBIDO A QUE NO IMPRIME UNO O MÁS CARACTERES</t>
  </si>
  <si>
    <t>GA02Z189</t>
  </si>
  <si>
    <t>DISTRICOL AUTOSERVICIO COMPRAM</t>
  </si>
  <si>
    <t>FO-25-1336843</t>
  </si>
  <si>
    <t>06/08/2025 SE REALIZA CAMBIO DEBIDO DIFERENTES REINICIOS LOS CUALES ENTORPECER LA OPERATIVIDAD DEL CORRESPONSAL</t>
  </si>
  <si>
    <t>GZ03Z099</t>
  </si>
  <si>
    <t>BARRIO JAVERIANO PASTO 2</t>
  </si>
  <si>
    <t>FO-25-1336857</t>
  </si>
  <si>
    <t>06/08/2025 06-08 SE ESCALA PARA VISITA. LLAMAR ANTES DE VISITAR, CONFIRMAR FALLA Y DATOS | 06/08/2025 SE REALIZA CAMBIO DE EQUIPO POR DAÑO PUERTO DE ETHERNET SE INSTALA VERSION SE CONFIGURA PARÁMETROS SE INICIALIZA SE REALIZA PRUEBAS DE FUNCIONAMIENTO EXITOSAS CB QUEDA OPERATIVO</t>
  </si>
  <si>
    <t>EF00B368</t>
  </si>
  <si>
    <t>DISTRICOL AUTOREPUESTOSL&amp;J</t>
  </si>
  <si>
    <t>FO-25-1328647</t>
  </si>
  <si>
    <t>04/08/2025 04-08 SE INTENTA COMUNICACION CON EL SEÑOR CAMILO ARBOLEDA AL NUMERO 3105065871, PERO NO CONTESTA LA LLAMADA. SE ESCALA PARA VISITA, CONFIRMAR FALLA Y DATOS | 06/08/2025 SE CAMBIA DATÁFONO POR EL LECTOR CHIP Y REINICIA</t>
  </si>
  <si>
    <t>MA00M516</t>
  </si>
  <si>
    <t>BARRIO EL MIRADOR AL FRENTE DE</t>
  </si>
  <si>
    <t>FO-25-1336921</t>
  </si>
  <si>
    <t>06/08/2025 06-08 SE ESCALA PARA VISITA. LLAMAR ANTES DE VISITAR, CONFIRMAR FALLA Y DATOS | 06/08/2025 SE REALIZA VISITA AL PUNTO PARA VERIFICACIÓN Y MANTENIMIENTO PREVENTIVO. AL MOMENTO DE LA INSPECCIÓN, EL EQUIPO SE ENCUENTRA OPERANDO CON NORMALIDAD. EL VOUCHER SE IMPRIME CORRECTAMENTE, MOSTRANDO TODA LA INFORMACIÓN REQUERIDA CON BUENA LEGIBILIDAD; LOS CARACTERES SE VISUALIZAN NÍTIDOS Y SIN FALLAS. NO SE DETECTAN ANOMALÍAS EN EL FUNCIONAMIENTO</t>
  </si>
  <si>
    <t>A300S485</t>
  </si>
  <si>
    <t>BARRIO LOS ANDES CALI  4</t>
  </si>
  <si>
    <t>FO-25-1336928</t>
  </si>
  <si>
    <t>06/08/2025 06-08 SE ESCALA PARA VISITA. LLAMAR ANTES DE VISITAR, CONFIRMAR FALLA Y DATOS | 06/08/2025 SE LLEGA A SITIO Y COMERCIO INDICA QUE YA VAN DE SALIDA, QUE NO PUEDEN ATENDER LA VISITA, SE LE INDICA QUE DEBE DE LLAMAR DE NUEVO PARA SOLICITAR EL SOPORTE DE NUEVO</t>
  </si>
  <si>
    <t>SASZZ626</t>
  </si>
  <si>
    <t>BARRIO LOS OLIVOS CUCUTA</t>
  </si>
  <si>
    <t>FO-25-1336835</t>
  </si>
  <si>
    <t>06/08/2025 06-08 SE ESCALA PARA VISITA. LLAMAR ANTES DE VISITAR, CONFIRMAR FALLA Y DATOS | 06/08/2025 SE REALIZÓ VISITA AL COMERCIO Y SE ENCUENTRA DATAFONO DAÑADO EN LA PARTE DE LA IMPRESION SE REALIZA CAMBIO DE EQUIPO PRUEBAS EXITOSAS</t>
  </si>
  <si>
    <t>7A00B348</t>
  </si>
  <si>
    <t>BARRIO HUILA CENTENARIO GIGANTE</t>
  </si>
  <si>
    <t>FO-25-1336002</t>
  </si>
  <si>
    <t>06/08/2025 05-08 SE ESCALA PARA VISITA. LLAMAR ANTES DE VISITAR, CONFIRMAR FALLA Y DATOS | 06/08/2025 SE LLEGA AL PUNTO , SE EVIDENCIA LECTOR DE BARRAS NO LEE FACTURAS DE ALPINA CON LECTORA OPTICON C-41S, SE REALIZA CAMBIO DE LECTOR A SYMBOL PERMITIENDO LA LECTURAS DE LAS FACTURAS MENCIONADAS , SE REALIZAN PRUEBAS OK</t>
  </si>
  <si>
    <t>FAZZZ483</t>
  </si>
  <si>
    <t>PTM BARRANQUILLA DROGUERIA DJ</t>
  </si>
  <si>
    <t>FO-25-1336784</t>
  </si>
  <si>
    <t>06/08/2025 06-08 SE ESCALA PARA VISITA. LLAMAR ANTES DE VISITAR, CONFIRMAR FALLA Y DATOS | 06/08/2025 SE REALIZA VISITA SE PROCEDE A VALIDAR DATAFONO ,SE CAMBIA DATAFONO YA QUE ESTÁ EN ALERTH INTERRUPTION,SE CAMBIA
BIA SE HACEN PRUEBAS Y TODO OK,EQUIPOS MIXTO PRUEBAS EN CB Y CO OK</t>
  </si>
  <si>
    <t>JA007366  -  IVZZZ243</t>
  </si>
  <si>
    <t>FO-25-1337381</t>
  </si>
  <si>
    <t>06/08/2025 06-08 SE ESCALA PARA VISITA. LLAMAR ANTES DE VISITAR, CONFIRMAR FALLA Y DATOS | 07/08/2025 SE REINICIA EQUIPO Y SE VALIDA FUNCIONAMIENTO, SE REALIZAN PRUEBAS Y ESTÁN OK</t>
  </si>
  <si>
    <t>HZZZZ128 - XPSZZ054</t>
  </si>
  <si>
    <t>DISTRICOL CENTRAL CAREPA</t>
  </si>
  <si>
    <t>FO-25-1339662</t>
  </si>
  <si>
    <t>06/08/2025 06-08 SE ESCALA PARA VISITA. LLAMAR ANTES DE VISITAR, CONFIRMAR FALLA Y DATOS | 06/08/2025 DATAFONO ARROJA MENSAJE DE FALLA CONEXION ETHERNET, SE PROCEDE A VALIDAR CON OTRO DATAFONO Y ESE SI DETECTA CONECCION A INTERNET MEDIANDO EL SIMBOLO DE RED, SE PROCEDE HACER EL CAMBIO DE DATAFONO Y SE INSTALA MAGIBOX, AL MOMENTO DE CO FIGURAR EL DATAFONO Y SE PROCEDE A INICIALIZAR NOS ARROJA FALLA DE CONEXION, SE VALIDA INTERNET Y EFECTIVAMENTE HAY NAVEGACION. SE HACE PRUEBAS CON EL INTERNET DEL VECINO Y ESTE SI NOS DEJA INICIALIZAR. VALIDANDO ASI QUE EL INTERNET DE LA USUARIA NO CUENTA CON EL PUERTO 0443 ACTIVADO Y ESTO NO NOS DEJA HACER LA INICIALIZACION CON SU INTERNET. SE HACEN PRUEBAS DE RETIRO, CONSULTA DE SALDO, CONSIGNACIONES Y PRUEBA DE LECTORA ESTANDO CONECTADO CON EL INTERNET DEL VECINO, SE LE DA LA EXPLICACION A LA USUARIA QUE SE COMUNIQUE CON EL PROVEEDOR DE INTERNET PARA QUE LE ACTIVEN EL PUERTO. EL PROBLEMA PUDO HABERSE OCACIONADO POR QUE DIAS ATRAS SE TUVO UN DAÑO GENERAL EN LA ZONA POR UNA DESCARGA ELECTRICA "RAYO"</t>
  </si>
  <si>
    <t>9A005410</t>
  </si>
  <si>
    <t>BARRIO LAS FERIAS BARRANCA DE</t>
  </si>
  <si>
    <t>FO-25-1336827</t>
  </si>
  <si>
    <t>06/08/2025 06-08 SE ESCALA PARA VISITA. LLAMAR ANTES DE VISITAR, CONFIRMAR FALLA Y DATOS | 08/08/2025 SE REALIZA CAMBIO DE DIRECCIÓN IP, PRUEBRAS OK</t>
  </si>
  <si>
    <t>SV0UZ873</t>
  </si>
  <si>
    <t>BARRIO CENTRO CARTAGENA DE CHA</t>
  </si>
  <si>
    <t>FO-25-1337388</t>
  </si>
  <si>
    <t>06/08/2025 6-08 11:30 SE INTENTA COMUNICACION CON LA SEÑORA LEIDY PAOLA MEJIA TORRES AL NUMERO 3112281819 PERO NO HA SIDO POSIBLE, SE ESCALA AL COORDINADOR DE LA ZONA PARA VALIDAR EN SITIO | 08/08/2025 SE REALIZA VISITA AL CB YA QUE NO PERMITÍA CONEXIÓN EN EL DATÁFONO, YA QUE EL PROVEEDOR DE INTERNET REALIZÓ CAMBIO DE IP FIJA A DHCP Y NO SE REALIZO EL CAMBIO EN EL DATÁFONO. PRUEBAS CB OK SE DEJA OPERATIVO</t>
  </si>
  <si>
    <t>10LZZ922</t>
  </si>
  <si>
    <t>BARRIO CENTRO AIPE 4</t>
  </si>
  <si>
    <t>FO-25-1342297</t>
  </si>
  <si>
    <t>07/08/2025 07-08 SE ESCALA PARA VISITA. LLAMAR ANTES DE VISITAR, CONFIRMAR FALLA Y DATOS | 08/08/2025 EN COMUNICACIÓN CON EL SEÑOR ARNOLD PARA CONFIRMAR DATOS PARA LA VISITA, EL CLIENTE CONFIRMA QUE YA DIÓ SOLUCIÓN AL INCONVENIENTE, INGRESO UN CLIC AL LECTOR DE TARJETAS EXTRAYENDO UN PEDAZO DE PLÁSTICO, EL DATAFONO ESTÁ TRABAJANDO OK</t>
  </si>
  <si>
    <t>DON MATIAS</t>
  </si>
  <si>
    <t>PTM DON MATIAS LEONES DE PAPEL</t>
  </si>
  <si>
    <t>FO-25-1336800 | FO-25-1345561</t>
  </si>
  <si>
    <t>08/08/2025 SE REVISA EQUIPO SE QUEDA EN PANTALLAZO BLANCO SE REALIZA CAMBIO DEL EQUIPO, PRUEBAS EXITOSAS SERVICIO OPERATIVO OK</t>
  </si>
  <si>
    <t>A10RZ466 - A10SZ430</t>
  </si>
  <si>
    <t>AYAPEL</t>
  </si>
  <si>
    <t>DISTRICOL VARIEDADES JIMY</t>
  </si>
  <si>
    <t>FO-25-1349101</t>
  </si>
  <si>
    <t>04/08/2025 4-08 9:26  EN COMUNICACIÓN CON EL SEÑOR JAIME QUINTERO AL NÚMERO 3104894751 INDICA QUE EL DATAFONO, CABLEADO Y BASE  SE QUEMARON DEBIDO A UN INCENDIO QUE OCURRIÓ  POR FAVOR NOS INDICAN CÓMO PROCEDER** 4-08 9:57 DE ACUERDO CON TU SOLICITUD ES IMPORTANTE QUE EL CLIENTE NOS COMPARTA EL CERTIFICADO DE SINIESTRO DEL INCENDIO EMITIDO POR EL CUERPO DE BOMBEROS PARA PROCEDER CON SU REPOSICIÓN** 5-08 9:12 SE ADJUNTA DOCUMENTO ENVIADO POR EL USUARIO POR FAVOR NOS INDICAN CÓMO PROCEDER** 6-08 7:31  REVISANDO EL FORMATO ADJUNTO NO SE EVIDENCIA LAS PLACAS DE LOS EQUIPOS PARA DAR CONTINUIDAD AL PROCESO, AGRADEZCO TU APOYO PARA INDICARLE AL CLIENTE QUE DEBE REALIZAR UNA CARTA DEL REPRESENTANTE LEGAL DONDE NOS RELACIONE LA INFORMACIÓN DE LOS EQUIPOS QUEMADOS EN EL SINIESTRO. COMPARTO INVENTARIO DEL COMERCIO.**06-08 8:51 SE LE INFORMA AL USUARIO QUE DEBE ENVIAR LA CARTA DEL REPRESENTANTE LEGAL , POR FAVOR NOS INDICAN SI DEJAMOS EL CASO ABIERTO MIENTRAS EL USUARIO NOS ENVÍA LA INFORMACIÓN**8-08 9:49 POR FAVOR CERREMOS EL CASO PORQUE NO SABEMOS CUÁNDO EL CLIENTE NOS ENVÍE LA CARTA Y SIN ESE DOCUMENTO NO PODEMOS DAR CONTINUIDAD AL PROCESO. | 04/08/2025 4-08 9:26  EN COMUNICACIÓN CON EL SEÑOR JAIME QUINTERO AL NÚMERO 3104894751 INDICA QUE EL DATAFONO, CABLEADO Y BASE  SE QUEMARON DEBIDO A UN INCENDIO QUE OCURRIÓ  POR FAVOR NOS INDICAN CÓMO PROCEDER** 4-08 9:57 DE ACUERDO CON TU SOLICITUD ES IMPORTANTE QUE EL CLIENTE NOS COMPARTA EL CERTIFICADO DE SINIESTRO DEL INCENDIO EMITIDO POR EL CUERPO DE BOMBEROS PARA PROCEDER CON SU REPOSICIÓN** 5-08 9:12 SE ADJUNTA DOCUMENTO ENVIADO POR EL USUARIO POR FAVOR NOS INDICAN CÓMO PROCEDER** 6-08 7:31  REVISANDO EL FORMATO ADJUNTO NO SE EVIDENCIA LAS PLACAS DE LOS EQUIPOS PARA DAR CONTINUIDAD AL PROCESO, AGRADEZCO TU APOYO PARA INDICARLE AL CLIENTE QUE DEBE REALIZAR UNA CARTA DEL REPRESENTANTE LEGAL DONDE NOS RELACIONE LA INFORMACIÓN DE LOS EQUIPOS QUEMADOS EN EL SINIESTRO. COMPARTO INVENTARIO DEL COMERCIO.**06-08 8:51 SE LE INFORMA AL USUARIO QUE DEBE ENVIAR LA CARTA DEL REPRESENTANTE LEGAL , POR FAVOR NOS INDICAN SI DEJAMOS EL CASO ABIERTO MIENTRAS EL USUARIO NOS ENVÍA LA INFORMACIÓN**8-08 9:49 POR FAVOR CERREMOS EL CASO PORQUE NO SABEMOS CUÁNDO EL CLIENTE NOS ENVÍE LA CARTA Y SIN ESE DOCUMENTO NO PODEMOS DAR CONTINUIDAD AL PROCESO. | 04/08/2025 4-08 9:26  EN COMUNICACIÓN CON EL SEÑOR JAIME QUINTERO AL NÚMERO 3104894751 INDICA QUE EL DATAFONO, CABLEADO Y BASE  SE QUEMARON DEBIDO A UN INCENDIO QUE OCURRIÓ  POR FAVOR NOS INDICAN CÓMO PROCEDER** 4-08 9:57 DE ACUERDO CON TU SOLICITUD ES IMPORTANTE QUE EL CLIENTE NOS COMPARTA EL CERTIFICADO DE SINIESTRO DEL INCENDIO EMITIDO POR EL CUERPO DE BOMBEROS PARA PROCEDER CON SU REPOSICIÓN** 5-08 9:12 SE ADJUNTA DOCUMENTO ENVIADO POR EL USUARIO POR FAVOR NOS INDICAN CÓMO PROCEDER** 6-08 7:31  REVISANDO EL FORMATO ADJUNTO NO SE EVIDENCIA LAS PLACAS DE LOS EQUIPOS PARA DAR CONTINUIDAD AL PROCESO, AGRADEZCO TU APOYO PARA INDICARLE AL CLIENTE QUE DEBE REALIZAR UNA CARTA DEL REPRESENTANTE LEGAL DONDE NOS RELACIONE LA INFORMACIÓN DE LOS EQUIPOS QUEMADOS EN EL SINIESTRO. COMPARTO INVENTARIO DEL COMERCIO.**06-08 8:51 SE LE INFORMA AL USUARIO QUE DEBE ENVIAR LA CARTA DEL REPRESENTANTE LEGAL , POR FAVOR NOS INDICAN SI DEJAMOS EL CASO ABIERTO MIENTRAS EL USUARIO NOS ENVÍA LA INFORMACIÓN**8-08 9:49 POR FAVOR CERREMOS EL CASO PORQUE NO SABEMOS CUÁNDO EL CLIENTE NOS ENVÍE LA CARTA Y SIN ESE DOCUMENTO NO PODEMOS DAR CONTINUIDAD AL PROCESO. | 08/08/2025 4-08 9:26  EN COMUNICACIÓN CON EL SEÑOR JAIME QUINTERO AL NÚMERO 3104894751 INDICA QUE EL DATAFONO, CABLEADO Y BASE  SE QUEMARON DEBIDO A UN INCENDIO QUE OCURRIÓ  POR FAVOR NOS INDICAN CÓMO PROCEDER** 4-08 9:57 DE ACUERDO CON TU SOLICITUD ES IMPORTANTE QUE EL CLIENTE NOS COMPARTA EL CERTIFICADO DE SINIESTRO DEL INCENDIO EMITIDO POR EL CUERPO DE BOMBEROS PARA PROCEDER CON SU REPOSICIÓN** 5-08 9:12 SE ADJUNTA DOCUMENTO ENVIADO POR EL USUARIO POR FAVOR NOS INDICAN CÓMO PROCEDER** 6-08 7:31  REVISANDO EL FORMATO ADJUNTO NO SE EVIDENCIA LAS PLACAS DE LOS EQUIPOS PARA DAR CONTINUIDAD AL PROCESO, AGRADEZCO TU APOYO PARA INDICARLE AL CLIENTE QUE DEBE REALIZAR UNA CARTA DEL REPRESENTANTE LEGAL DONDE NOS RELACIONE LA INFORMACIÓN DE LOS EQUIPOS QUEMADOS EN EL SINIESTRO. COMPARTO INVENTARIO DEL COMERCIO.**06-08 8:51 SE LE INFORMA AL USUARIO QUE DEBE ENVIAR LA CARTA DEL REPRESENTANTE LEGAL , POR FAVOR NOS INDICAN SI DEJAMOS EL CASO ABIERTO MIENTRAS EL USUARIO NOS ENVÍA LA INFORMACIÓN**8-08 9:49 POR FAVOR CERREMOS EL CASO PORQUE NO SABEMOS CUÁNDO EL CLIENTE NOS ENVÍE LA CARTA Y SIN ESE DOCUMENTO NO PODEMOS DAR CONTINUIDAD AL PROCESO. | 08/08/2025 4-08 9:26  EN COMUNICACIÓN CON EL SEÑOR JAIME QUINTERO AL NÚMERO 3104894751 INDICA QUE EL DATAFONO, CABLEADO Y BASE  SE QUEMARON DEBIDO A UN INCENDIO QUE OCURRIÓ  POR FAVOR NOS INDICAN CÓMO PROCEDER** 4-08 9:57 DE ACUERDO CON TU SOLICITUD ES IMPORTANTE QUE EL CLIENTE NOS COMPARTA EL CERTIFICADO DE SINIESTRO DEL INCENDIO EMITIDO POR EL CUERPO DE BOMBEROS PARA PROCEDER CON SU REPOSICIÓN** 5-08 9:12 SE ADJUNTA DOCUMENTO ENVIADO POR EL USUARIO POR FAVOR NOS INDICAN CÓMO PROCEDER** 6-08 7:31  REVISANDO EL FORMATO ADJUNTO NO SE EVIDENCIA LAS PLACAS DE LOS EQUIPOS PARA DAR CONTINUIDAD AL PROCESO, AGRADEZCO TU APOYO PARA INDICARLE AL CLIENTE QUE DEBE REALIZAR UNA CARTA DEL REPRESENTANTE LEGAL DONDE NOS RELACIONE LA INFORMACIÓN DE LOS EQUIPOS QUEMADOS EN EL SINIESTRO. COMPARTO INVENTARIO DEL COMERCIO.**06-08 8:51 SE LE INFORMA AL USUARIO QUE DEBE ENVIAR LA CARTA DEL REPRESENTANTE LEGAL , POR FAVOR NOS INDICAN SI DEJAMOS EL CASO ABIERTO MIENTRAS EL USUARIO NOS ENVÍA LA INFORMACIÓN**8-08 9:49 POR FAVOR CERREMOS EL CASO PORQUE NO SABEMOS CUÁNDO EL CLIENTE NOS ENVÍE LA CARTA Y SIN ESE DOCUMENTO NO PODEMOS DAR CONTINUIDAD AL PROCESO.</t>
  </si>
  <si>
    <t>GARCIA CHAVARRIA TATIANA EDELMIRA</t>
  </si>
  <si>
    <t>FO-25-1347130</t>
  </si>
  <si>
    <t>08/08/2025 08-08 SE ESCALA PARA VISITA. LLAMAR ANTES DE VISITAR, CONFIRMAR FALLA Y DATOS | 08/08/2025 CAMBIO DE FUENTE DE PODER POR DAÑO SE REALIZA PRUEBAS OK. SE ENTREGA SERVICIO OPERATIVO</t>
  </si>
  <si>
    <t>BARRIO FRANCISCO ANTONIO SEA M</t>
  </si>
  <si>
    <t>FO-25-1345601</t>
  </si>
  <si>
    <t>08/08/2025 ME COMUNICO AL NÚMERO INDICADO PARA CONFIRMAR LA VISITA, Y LA SEÑORA YICENIA GIRALDO CON CC 32561905 INDICA QUE YA NO NECESITA VISITA TÉCNICA YA QUE EL EQUIPO DESDE ESTA MAÑANA QUE EMPEZÓ A TRABAJARLO ESTA FUNCIONANDO CON TOTAL NORMALIDAD</t>
  </si>
  <si>
    <t>BARRIO TEJARES DE LA LOMA 1</t>
  </si>
  <si>
    <t>FO-25-1345593</t>
  </si>
  <si>
    <t>08/08/2025 DATAFONO REQUIERE CAMBIO, SE DEBE VISITAR EL DIA VIENRES YA QUE EN FESTIVO NO SE CUENTA CON SOPORTE PARA CAMBIOS | 08/08/2025 SE VISITA COMERCIO SE IDENTIFICA DATÁFONO CON TAPA IMPRESORA AVERIADO SE REALIZA CAMBIO DE DATÁFONO SE REALIZA PRUEBAS OK</t>
  </si>
  <si>
    <t>119ZZ549</t>
  </si>
  <si>
    <t>UNION PANAMERICANA</t>
  </si>
  <si>
    <t>BARRIO CALLE DEL COMERCIO UNIO</t>
  </si>
  <si>
    <t>FO-25-1311456</t>
  </si>
  <si>
    <t>31/07/2025 31-07 EN COMUNICACION CON LA SEÑORA HEYDI TORRES AL NUMERO 3148967007, CONFIRMA FALLA, DATOS CORRECTOS. SE ESCALA PARA VISITA | 04/08/2025 SE REPRESENTA BLOQUEO EN QUIBDO - LAS ANIMAS A LA ALTURA DE LA ENTRADA DE LLORÓ EN EL MUNICIPIO DE YUTO | 05/08/2025 CONTINUA BLOQUEO EN QUIBDO - LAS ANIMAS A LA ALTURA DE LA ENTRADA DE LLORÓ EN EL MUNICIPIO DE YUTO | 06/08/2025 SE REALIZA DESPLAZAMIENTO Y SE EVIDENCIA QUE CONTINUA BLOQUEO EN LA VIA QUIBDO - LAS ANIMAS A LA ALTURA DE LA ENTRADA DE LLORÓ EN EL MUNICIPIO DE YUTO | 08/08/2025 SE REALIZA MANTENIMIENTO AL EQUIPO, SE REALIZA CARGA DE VERSIÓN, SE REALIZA PRUEBAS Y EL CB QUEDA OPERATIVO</t>
  </si>
  <si>
    <t>SA2ZZ158</t>
  </si>
  <si>
    <t>BARRIO VILLA MONACO SOLEDAD 2</t>
  </si>
  <si>
    <t>FO-25-1342309</t>
  </si>
  <si>
    <t>07/08/2025 07-08 SE ESCALA PARA VISITA. LLAMAR ANTES DE VISITAR, CONFIRMAR FALLA Y DATOS | 07/08/2025 NO HAY DISPONIBLE PARA ATENCION, SE REPROGRAMA PARA DIA HABIL | 08/08/2025 SE ATENDERA DESPUES DE LAS 8:30AM DEBIDO A FUERTES LLUVIAS EN LA CIUDAD | 08/08/2025 POR FUERTES LLUVIAS EN LA CIUDAD SE REAGENDA PARA DESPUÉS DE 9:00 AM. | 09/08/2025 SE REALIZA VISITA TÉCNICA, SE CAMBIA EL LECTOR DE BARRAS, SE REALIZAN PRUEBAS EXITOSAS, EQUIPO FUNCIONA CORRECTAMENTE, CB QUEDA OPERATIVO</t>
  </si>
  <si>
    <t>SASZZ719</t>
  </si>
  <si>
    <t>PTM BUCARAMANGA ZONACIBERT</t>
  </si>
  <si>
    <t>FO-25-1341289</t>
  </si>
  <si>
    <t>06/08/2025 06-08 SE ESCALA PARA VISITA. LLAMAR ANTES DE VISITAR, CONFIRMAR FALLA Y DATOS | 07/08/2025 EN COMUNICACIÓN CON LA ADMINISTRADORA LIDIA RODRÍGUEZ AL CELULAR 3162288873, INFORMA QUE TIENE FALLAS EN EL TECLADO DEL DATÁFONO, SE LE INFORMA QUE LA ESTAREMOS VISITANDO EL DÍA DE MAÑANA VIERNES 8 DE AGOSTO YA QUE EL DÍA DE HOY POR SER FESTIVO NO HAY SOPORTE DE REDEBAN PARA REALIZAR CAMBIO DEL EQUIPO. | 08/08/2025 SE VISITA COMERCIO SE REALIZA EL CAMBIO DE EQUIPO DATÁFONO OK, MAGICBOX OK, VERSION 10.3 OK, SE REALIZAN PRUEBAS OK, LECTOR DE BARRAS OK, CB OPERATIVO</t>
  </si>
  <si>
    <t>4A00C082 - 4A00C471</t>
  </si>
  <si>
    <t>MONTEBELLO</t>
  </si>
  <si>
    <t>PARQUE PRINCIPAL MONTEBELLO AN</t>
  </si>
  <si>
    <t>FO-25-1340240</t>
  </si>
  <si>
    <t>06/08/2025 06-08 SE ESCALA PARA VISITA. LLAMAR ANTES DE VISITAR, CONFIRMAR FALLA Y DATOS | 08/08/2025 SE CAMBIA LECTOR QUE NO PRENDE</t>
  </si>
  <si>
    <t>A00IZ765</t>
  </si>
  <si>
    <t>FO-25-1345273</t>
  </si>
  <si>
    <t>07/08/2025 07-08 SE ESCALA PARA VISITA. LLAMAR ANTES DE VISITAR, CONFIRMAR FALLA Y DATOS | 08/08/2025 SE HACE GESTIÓN TELEFÓNICA EL CLIENTE NO RESPONDE LA LLAMADA DESPUÉS DE 2 HORAS INTENTANDO SE LOGRA COMUNICACIÓN CON LA SEÑORA CARMEN E INFORMA QUE EL DATÁFONO HOY AMANECIÓ OPERANDO BIEN JUNTO CON EL PINPAD, QUE PARECE QUE ERA UN PROBLEMAS CON LAS CONEXIONES ELECTRICAS LA RAZÓN POR LA CUAL NO ENCENDIA EL PIN PAD, EL CLIENTE INFORMA QUE EL CORRESPONSAL ESTÁ TRABAJANDO DE FORMA NORMAL Y A SATISFACCIÓN</t>
  </si>
  <si>
    <t>PIEDRAS</t>
  </si>
  <si>
    <t>BARRIO CENTRO PIEDRAS 3</t>
  </si>
  <si>
    <t>FO-25-1341236</t>
  </si>
  <si>
    <t>06/08/2025 06-08 SE ESCALA PARA VISITA. LLAMAR ANTES DE VISITAR, CONFIRMAR FALLA Y DATOS | 08/08/2025 SE CAMBIA LECTOR DE BARRAS POR DAÑO. SE HACEN PRUEBAS DE TRANSACCIONES TODO OK</t>
  </si>
  <si>
    <t>TVHZZ364</t>
  </si>
  <si>
    <t>VARGAS HERRERA JHON JAIRO</t>
  </si>
  <si>
    <t>TURBANA</t>
  </si>
  <si>
    <t>BARRIO VARIANTE MAMONAL GAMBOT</t>
  </si>
  <si>
    <t>FO-25-1336849</t>
  </si>
  <si>
    <t>06/08/2025 06-08 SE ESCALA PARA VISITA. LLAMAR ANTES DE VISITAR, CONFIRMAR FALLA Y DATOS | 06/08/2025 BUEN DIA SE REPROGRAMA VISITA PARA EL VIERNES YA QUE EL COMERCIO NO ATIENDEN POR SER DIA FESTIVO | 08/08/2025 SE REALIZA CAMBIO DE EQUIPO POR PROBLEMAS DE IMPRESORA Y SE CAMBIA LECTORA POR CABLE DEGOLLADO SE DEJA INSTALADO MAGIC BOX Y TODO QUEDA OK</t>
  </si>
  <si>
    <t>AAAAT053</t>
  </si>
  <si>
    <t>BARRIO GARUPAL PRIMERA ETAPA V</t>
  </si>
  <si>
    <t>FO-25-1349039</t>
  </si>
  <si>
    <t>08/08/2025 08-08 SE ESCALA PARA VISITA. LLAMAR ANTES DE VISITAR, CONFIRMAR FALLA Y DATOS | 08/08/2025 SE REALIZA CAMBIO DE FUENTE DE PODER, YA QUE SE ENCONTRABA QUEMADA, SE REALIZAN PRUEBAS DEJANDO SERVICIO FUNCIONAL AL 100 %</t>
  </si>
  <si>
    <t>JUZZZ879</t>
  </si>
  <si>
    <t>09/08/2025 SE REALIZA CAMBIO DE VERSIÓN YA QUE EL DATÁFONO NO PRENDE, PRUEBAS CB OK SE DEJA OPERATIVO</t>
  </si>
  <si>
    <t>BARRIO MARTIRES BOGOTA 5</t>
  </si>
  <si>
    <t>FO-25-1345605</t>
  </si>
  <si>
    <t>08/08/2025 SE REALIZA VISITA A CB PARA ATENDER INCIDENTE SE REALIZA CAMBIO DE DATAFONO POR FALLA ALERTADO ,SE REALIZAN PRUEBAS OK</t>
  </si>
  <si>
    <t>EF00R116</t>
  </si>
  <si>
    <t>MULTIPAGAS SUCURSAL BARBOSA 3</t>
  </si>
  <si>
    <t>FO-25-1339356</t>
  </si>
  <si>
    <t>06/08/2025 06-08 SE ESCALA PARA VISITA. LLAMAR ANTES DE VISITAR, CONFIRMAR FALLA Y DATOS | 07/08/2025 PARA ESTA ACTIVIDAD SE REQUIERE CAMBIO DE EQUIPO, EL DIA DE HOY NO HAY SOPORTE PARA CAMBIO DE EQUIPO | 08/08/2025 SE REALIZA CAMBIO DE EQUIPO POR TECLADO BORROSO</t>
  </si>
  <si>
    <t>9B08Z096</t>
  </si>
  <si>
    <t>BARRIO MARINILLA ANTIOQUIA</t>
  </si>
  <si>
    <t>FO-25-1334833</t>
  </si>
  <si>
    <t>06/08/2025 05-08 SE ESCALA PARA VISITA. LLAMAR ANTES DE VISITAR, CONFIRMAR FALLA Y DATOS | 07/08/2025 SITIO TIPO II NO SE LOGRA VISITA DÍA MIÉRCOLES. SEGÚN DESCRIPCIÓN DE INCIDENTE EN PUNTO ES NECESARIO CAMBIO DE EQUIPO. HOY JUEVES FESTIVO NO SE PROCESAN CAMBIOS. VISITA SE REALIZARÁ EN DÍA HABIL | 08/08/2025 SE CAMBIA DATÁFONO POR FALLAS EN TECLADO</t>
  </si>
  <si>
    <t>AA0VZ359</t>
  </si>
  <si>
    <t>PAZ DE RIO</t>
  </si>
  <si>
    <t>PAZ DEL RIO PAZ DE RIO I B</t>
  </si>
  <si>
    <t>FO-25-1328364</t>
  </si>
  <si>
    <t>04/08/2024 04-08 SE ESCALA PARA VISITA. LLAMAR ANTES DE VISITAR, CONFIRMAR FALLA Y DATOS | 05/08/2025 DEBIDO A PARO DEL SECTOR CAMPESINO NO HAY TRANSPORTE DE FLOTAS, NI TRANSPORTE INFORMAL A MUNICIPIOS DE PAZ DE RIO. SE LE COMUNICA AL CLIENTE 3123771360 QUIEN ENTIENDE LA SITUACIÓN. A LA ESPERA DE COMO AVANZA LA SITUACIÓN | 06/08/2025 DEBIDO A PARO DEL SECTOR CAMPESINO NO HAY TRANSPORTE DE FLOTAS, NI TRANSPORTE INFORMAL A MUNICIPIOS DE PAZ DE RIO. SE LE COMUNICA AL CLIENTE 3123771360 QUIEN ENTIENDE LA SITUACIÓN. A LA ESPERA DE COMO AVANZA LA SITUACIÓN | 08/08/2025 SE REALIZA CAMBIO DE EQUIPO Y PINPAD POR FALLAS PRUEBAS OK CLIENTE CONFORME</t>
  </si>
  <si>
    <t>AHZZZ916</t>
  </si>
  <si>
    <t>ARBOLETES</t>
  </si>
  <si>
    <t>ARBOLETES II</t>
  </si>
  <si>
    <t>FO-25-1338481</t>
  </si>
  <si>
    <t>06/08/2025 06-08 SE ESCALA PARA VISITA. LLAMAR ANTES DE VISITAR, CONFIRMAR FALLA Y DATOS | 08/08/2025 SE VISITA SITIO, SE CAMBIA DATAFONO POR DAÑO EN IMPRESORA Y PANTALLA OK. SE INSTALA EQUIPO DESK2600. SE REALIZAN PRUEBAS EXITOSAS</t>
  </si>
  <si>
    <t>SA00M831</t>
  </si>
  <si>
    <t>FO-25-1345603</t>
  </si>
  <si>
    <t>09/08/2025 SE HACE REVISION FISICA Y SE PROCEDE HACER UN REINICIO AL SISTEMA Y SE CORRIGE LA FALLA DE IMPRESION. SE HACEN PRUEBAS DE RETIRO, CONSULTA DE SALDO, CONSIGNACION Y PRUEBA DE LECTORA QUEDA TODO FUNCIONANDO CORRECTAMENTE</t>
  </si>
  <si>
    <t>FO-25-1349441</t>
  </si>
  <si>
    <t>08/08/2025 08-08 SE ESCALA PARA VISITA. LLAMAR ANTES DE VISITAR, CONFIRMAR FALLA Y DATOS | 08/08/2025 SE REALIZA CAMBIO DE MAGIC BOX MALO NO RECIBE INTERNET PRUEBAS OK</t>
  </si>
  <si>
    <t>BARRIO NUEVA TEQUENDAMA CALI  1</t>
  </si>
  <si>
    <t>FO-25-1349029</t>
  </si>
  <si>
    <t>08/08/2025 08-08 SE ESCALA PARA VISITA. LLAMAR ANTES DE VISITAR, CONFIRMAR FALLA Y DATOS | 08/08/2025 SE VISITA ESTABLECIMIENTO, CLIENTE HABÍA REPORTADO QUE DATÁFONO NO IMPRIMÍA BIEN PERO AL VISITA ESTABLECIMIENTO CLIENTE INDICA QUE YA ESTÁ FUNCIONANDO BIEN Y QUE POSIBLEMENTE NO ESTABA BIEN TAPADO. NO SE MANIPULA EQUIPO, CLIENTE ENTREGA DUPLICADO EXITOSO.</t>
  </si>
  <si>
    <t>F1XZZ048</t>
  </si>
  <si>
    <t>PTM PASTO  MINIMARKET SAN SEBA</t>
  </si>
  <si>
    <t>FO-25-1347148</t>
  </si>
  <si>
    <t>08/08/2025 08-08 SE ESCALA PARA VISITA. LLAMAR ANTES DE VISITAR, CONFIRMAR FALLA Y DATOS | 08/08/2025 SE REALIZA CAMBIO DE EQUIPO POR DAÑO EN LECTOR DE TARJETA SE REALIZA CONFIGURACIÓN DE NUEVO EQUIPO SE REALIZA PRUEBAS DE FUNCIONAMIENTO EXITOSAS CB QUEDA OPERATIVO</t>
  </si>
  <si>
    <t>MN000639-MN000405</t>
  </si>
  <si>
    <t>BARRIO JARDINES ARMENIA</t>
  </si>
  <si>
    <t>FO-25-1345253</t>
  </si>
  <si>
    <t>07/08/2025 07-08 SE ESCALA PARA VISITA. LLAMAR ANTES DE VISITAR, CONFIRMAR FALLA Y DATOS | 08/08/2025 SE VISITA COMERCIO SE REALIZÓ CAMBIO DE DATAFONO POR ALERTA IRRUPCIÓN, SE REALIZÓ PRUEBAS OK</t>
  </si>
  <si>
    <t>V14ZZ250</t>
  </si>
  <si>
    <t>CONSACA</t>
  </si>
  <si>
    <t>DISTRICOL FER D Y B EL MAESTRO</t>
  </si>
  <si>
    <t>FO-25-1345279</t>
  </si>
  <si>
    <t>07/08/2025 07-08 SE ESCALA PARA VISITA. LLAMAR ANTES DE VISITAR, CONFIRMAR FALLA Y DATOS | 08/08/2025 SE VISITA CB. SE ENCUENTRA DATAFONO CON DAÑO EN EL PUERTO ETHERNET. SE REALIZA CAMBIO DE DATAFONO. SE REALIZAN PRUEBAS TX EXITOSAS. QUEDA OPERATIVO</t>
  </si>
  <si>
    <t>7A008578</t>
  </si>
  <si>
    <t>BARRIO MODELIA BOGOTA 4</t>
  </si>
  <si>
    <t>FO-25-1342312</t>
  </si>
  <si>
    <t>07/08/2025 07-08 SE ESCALA PARA VISITA. LLAMAR ANTES DE VISITAR, CONFIRMAR FALLA Y DATOS | 07/08/2025 DEBIDO A TIPO DE FALLA SE REQUIERE CAMBIO DE EQUIPO,  POR SER FESTIVO LA RED NO BRINDA SOPORTE, SE REAGENDA PARA DIA HABIL | 08/08/2025 SE LLEGA A LA DIRECCIÓN INDICADA Y SE REALIZA MANTENIMIENTO A DATÁFONO, CONFIGURACIÓN Y VERSIONAMIENTO OK, USURARIOS OK. SE REALIZA PRUEBAS EXITOSAS, COMERCIO NO TIENE EL LECTOR DE BARRAS CONECTADO AL DATÁFONO INDICABAN QUE LO TIENEN GUARDADO. EL DATÁFONO QUE SE ENCUENTRA EN EL COMERCIO NO SE EVIDENCIA LA PLACA YA QUE SE HA IDO CAYENDO INDICA COMERCIO</t>
  </si>
  <si>
    <t>6Z00H078</t>
  </si>
  <si>
    <t>BARRIO BELEN RINCON MEDELLIN</t>
  </si>
  <si>
    <t>FO-25-1345598</t>
  </si>
  <si>
    <t>08/08/2025 SE REALIZA CAMBIO DE LA TAPA DATÁFONO</t>
  </si>
  <si>
    <t>9A003259</t>
  </si>
  <si>
    <t>RAMIREZ TABARES JUAN DIEGO</t>
  </si>
  <si>
    <t>MULTIPAGAS UNICENTRO PALMIRA</t>
  </si>
  <si>
    <t>FO-25-1340253</t>
  </si>
  <si>
    <t>06/08/2025 06-08 SE ESCALA PARA VISITA. LLAMAR ANTES DE VISITAR, CONFIRMAR FALLA Y DATOS | 06/08/2025 SE REALIZA GESTIÓN TELEFÓNICA PARA CONFIRMAR LA VISITA TÉCNICA PARA EL DIA JUEVES 07 DE AGOSTO,EL USUARIO INFORMA QUE NO PUEDE ATENDER YA QUE ESTE DIA NO ABRE ,SEGUN LAS PRUEBAS REALIZADAS CON EL USUARIO SE REQUIERE CAMBIO DE DATÁFONO,SE PROGRAMA CON EL CLIENTE PARA ATENDER EL DIA VIERNES 08-08-2025 APARTIR DE LAS 8:00 AM | 08/08/2025 EN LA VISITA TÉCNICA SE REALIZÓ EL CAMBIO DE DATÁFONO YA QUE SE ENCONTRÓ LA IMPRESORA AVERIADA, NO AVANZA PAPEL Y ADICIONAL A ESO TECLADO BORROSO Y DURO, SE CAMBIÓ TAMBIÉN LA FUENTE DE PODER Y CABLE MAGIC BOX TETRA PARA DESK 3500, SE INSTALA SISTEMA OPERATIVO Y VERSIÓN 9.90, SE REALIZÓ LA CONFIGURACIÓN E INICIALIZACIÓN, SE CREARON LOS USUARIOS Y SE REALIZARON LAS PRUEBAS DEJANDO EL SERVICIO OPERANDO SIN FALLAS Y SIN NOVEDAD</t>
  </si>
  <si>
    <t>A000A126</t>
  </si>
  <si>
    <t>PAGAFACIL LA TABLAZA</t>
  </si>
  <si>
    <t>FO-25-1339687</t>
  </si>
  <si>
    <t>06/08/2025 06-08 SE ESCALA PARA VISITA. LLAMAR ANTES DE VISITAR, CONFIRMAR FALLA Y DATOS | 07/08/2025 PARA ESTA ACTIVIDAD SE REQUIERE CAMBIO DE EQUIPO, EL DIA DE HOY NO HAY SOPORTE PARA CAMBIO DE EQUIPO, SE DEBE VISITAR EL DIA DE MAÑANA | 08/08/2025 SE REALIZÓ CAMBIO DE FUENTE DE PODER. CB OPERATIVO</t>
  </si>
  <si>
    <t>2A0DZ992</t>
  </si>
  <si>
    <t>BARRIO CHUCHURUBI MONTERIA 8</t>
  </si>
  <si>
    <t>FO-25-1339365</t>
  </si>
  <si>
    <t>06/08/2025 06-08 SE ESCALA PARA VISITA. LLAMAR ANTES DE VISITAR, CONFIRMAR FALLA Y DATOS | 07/08/2025 COMERCIO NO ATIENDE FESTIVO, SE REAGENDA VIERNES 08 AGOSTO | 08/08/2025 SE REALIZÓ VALIDACIÓN DE EQUIPOS OK, PRUEBAS OK, TELECARGA DRNA.</t>
  </si>
  <si>
    <t>A4WZZ094</t>
  </si>
  <si>
    <t>TONA</t>
  </si>
  <si>
    <t>BARRIO CORREGIMIENTO BERLIN TO</t>
  </si>
  <si>
    <t>FO-25-1336809</t>
  </si>
  <si>
    <t>06/08/2025 06-08 SE ESCALA PARA VISITA. LLAMAR ANTES DE VISITAR, CONFIRMAR FALLA Y DATOS | 07/08/2025 EN COMUNICACIÓN CON EL CLIENTE AL CELULAR 3168745401, INFORMA QUE EL DATÁFONO SE LE APAGA Y NO ESTA DANDO LA HORA CORRECTA EN LOS BAUCHER, SE LE INDICA QUE POR SER DIA FESTIVO NO HAY SOPORTE PARA CAMBIO DE EQUIPOS, SE ESTARA VISITANDO EL DIA DE MAÑANA VIERNES 8 DE AGOSTO EN EL TRANSCURSO DE LA MAÑANA, YA QUE ES UN SECTOR CON DIFICIL ACCESO Y NO TIENE FLUJO DE TRANSPORTE PUBLICADO PARA ESE SECTOR. | 08/08/2025 SE REALIZA CAMBIO DE DATÁFONO POR FALLA DE REINICIO, PRUEBAS Y LIMPIEZA DE EQUIPOS OK</t>
  </si>
  <si>
    <t>TRSZZ869</t>
  </si>
  <si>
    <t>BELEN</t>
  </si>
  <si>
    <t>BARRIO CENTRO BELEN 3</t>
  </si>
  <si>
    <t>FO-25-1332076</t>
  </si>
  <si>
    <t>05/08/2025 SE ESTEBLECE COMUNICACIÓN CON LA SEÑOR LUIS ALEJANDRO LOPEZ TELÉFONO AL NÚMERO DE CONTACTO 3142561189 SE LE INDICA AL CLIENTE QUE POR TEMAS DEL CIERRE VIAL QUÉ SE PRESENTA EN LA ZONA NO ES POSIBLE REALIZAR LA VISITA EL DÍA DE HOY SE LE INDICA QUE TAN PRONTO DEN LA APERTURA DE LAS VÍAS NOS ESTAREMOS COMUNICANDO NUEVAMENTE PARA REALIZAR LA VISITA Y BRINDARLE UN SOLUCIÓN CLIENTE CONFORME | 06/08/2025 SE ESTEBLECE COMUNICACIÓN CON LA SEÑOR LUIS ALEJANDRO LOPEZ TELÉFONO AL NÚMERO DE CONTACTO 3142561189 SE LE INDICA AL CLIENTE QUE DEBIDO A QUE AUN CONTINUA EL CIERRE VIAL QUÉ SE PRESENTA EN LA ZONA NO ES POSIBLE REALIZAR LA VISITA SE LE INDICA QUE TAN PRONTO DEN LA APERTURA DE LAS VÍAS NOS ESTAREMOS COMUNICANDO NUEVAMENTE PARA REALIZAR LA VISITA Y BRINDARLE UN SOLUCIÓN CLIENTE CONFORME. | 08/08/2025 SE REALIZA CAMBIO DE EQUIPO Y LECTOR POR FALLA EN EL PUERTO USB ROTO LECTOR ENCIENDE PRUEBAS OK EQUIPO CON MEMORIA ACUMULADA CLIENTE AUTORIZA REALIZAR CAMBIO SE LE INDICA QUE EL CIERRE DEBE SER REALIZADO A DIARIO CLIENTE CONFORME</t>
  </si>
  <si>
    <t>AC007617</t>
  </si>
  <si>
    <t>BARRIO CENTRO TURMEQUE</t>
  </si>
  <si>
    <t>FO-25-1330079</t>
  </si>
  <si>
    <t>05/08/2025 05-08 SE ESCALA PARA VISITA. LLAMAR ANTES DE VISITAR, CONFIRMAR FALLA Y DATOS | 05/08/2025 SE LOGRA COMUNICACION CON LA SEÑORA CAROLINA ROBAYO AL NUMERO TELEFONICO 3209880518 CON QUIEN SE CONFIRMA QUE LA VIA HACIA EL LUGAR SE ENCUENTRA BLOQUEADA POR PARO NACIONAL DE MINEROS Y AGRICULTORES, SE CONFIRMARA VISITA CUANDO EL DESPLAZAMIENTO SEA POSIBLE | 08/08/2025 SE VISITA CB MANTENIMIENTO DE EQUIPO... CAMBIO DE POS POR DAÑO PRUEBAS EXITOSAS</t>
  </si>
  <si>
    <t>GB00L328</t>
  </si>
  <si>
    <t>BARRIO SAN JOSE DE FONTIBON BO</t>
  </si>
  <si>
    <t>FO-25-1339694</t>
  </si>
  <si>
    <t>06/08/2025 06-08 SE ESCALA PARA VISITA. LLAMAR ANTES DE VISITAR, CONFIRMAR FALLA Y DATOS | 07/08/2025 SE ESTABLEZCO COMUNICACIÓN TELEFÓNICA CON EL CLIENTE Y CON INFORMA QUE REQUIERE CAMBIO DE EQUIPO YA QUE MUCHO DE LAS TECLAS NO TIENEN LOS NÚMEROS Y LOS CLIENTES SE QUEJAN SE LE INFORMA AL CLIENTE QUE EL DÍA DE HOY NO SE CUENTA CON SOPORTE DE REDEBAN PARA REALIZAR EL CAMBIO EQUIPO POR TAL MOTIVO REAGENDA LA VISITA | 08/08/2025 DE LLEGA A LA DIRECCIÓN INDICADA, Y DE REALIZA CAMBIO DE DATAFONO POR DETERIORO, CONFIGURACIÓN Y VERSIONAMIENTO OK, USURARIOS OK , SE REALIZAN PRUEBAS EXITOSAS</t>
  </si>
  <si>
    <t>AD00O707</t>
  </si>
  <si>
    <t>BARRIO ALAMEDA DEL RIO BARRANQ</t>
  </si>
  <si>
    <t>FO-25-1340696</t>
  </si>
  <si>
    <t>06/08/2025 06-08 SE ESCALA PARA VISITA. LLAMAR ANTES DE VISITAR, CONFIRMAR FALLA Y DATOS | 07/08/2025 DE ACUERDO A DIAGNOSTICO EL DATAFONO SE CAYÓ Y SE PARTIO EL PUERTO USB, SE REQUIERE CAMBIO, NO HAY SOPORTE ACTIVOS, SE REAGENDA VIERNES 08 AGOSTO | 08/08/2025 SE REALIZA VISITA SE PROCEDE A VALIDAR DATAFONO Y TIENE EL PUERTO DE RED DAÑADO, SE PROCEDE A CAMBIAR DATAFONO SE HACEN PRUEBAS Y TODO OK,CB OPERATIVO</t>
  </si>
  <si>
    <t>1A00N041</t>
  </si>
  <si>
    <t>DISTRICOL PUNTO LA 64</t>
  </si>
  <si>
    <t>FO-25-1330760</t>
  </si>
  <si>
    <t>05/08/2025 05-08 SE ESCALA PARA VISITA. LLAMAR ANTES DE VISITAR, CONFIRMAR FALLA Y DATOS | 07/08/2025 SE ESTABLECE COMUNICACIÓN CON LA SEÑORA YENY ARENAS AL NÚMERO 3125385815 SE LE INFORMA QUE EL DIA DE HOY NO TENEMOS SOPORTE PARA CAMBIAR EL EQUIPO POR TAL MOTIVO SE ESTARÁ VISITANDO EL DIA DE MAÑANA 8 DE AGOSTO EN EL TRANSCURSO DEL DIA | 08/08/2025 SE HACE PRESENCIA EN COMERCIO SE REALIZA CAMBIO DE EQUIPO DEBIDO A QUE TIENE EL TECLADO BORROSO SE REALIZAN PRUEBAS OK SE CREAN USUARIOS Y CONTRASEÑA</t>
  </si>
  <si>
    <t>9CGZZ289</t>
  </si>
  <si>
    <t>BARRIO SUBA LISBOA BOGOTA</t>
  </si>
  <si>
    <t>FO-25-1345263</t>
  </si>
  <si>
    <t>07/08/2025 07-08 SE ESCALA PARA VISITA. LLAMAR ANTES DE VISITAR, CONFIRMAR FALLA Y DATOS | 08/08/2025 VALIDACIÓN DE IDENTIFICACIÓN CON LINEA CB BANCOLOMBIA | 08/08/2025 SE REALIZA INSTALACIÓN DE VERSIÓN, PRUEBAS DE TX OK, SE CAMBIA FUENTE DE PODER.</t>
  </si>
  <si>
    <t>AB001170</t>
  </si>
  <si>
    <t>CISNEROS</t>
  </si>
  <si>
    <t>BARRIO SECTOR LA IGLESIA CISNE</t>
  </si>
  <si>
    <t>FO-25-1341465</t>
  </si>
  <si>
    <t>06/08/2025 06-08 SE ESCALA PARA VISITA. LLAMAR ANTES DE VISITAR, CONFIRMAR FALLA Y DATOS | 08/08/2025 SE CARGA VERSIÓN  A EQUIPO, SE REALIZAN PRUEBAS PERTINENTES, SALEN OK Y SE REALIZA  MANTENIMIENTO GENERAL AL PINPAD</t>
  </si>
  <si>
    <t>BL01B611</t>
  </si>
  <si>
    <t>BARRIO VATICANO DUITAMA 1</t>
  </si>
  <si>
    <t>FO-25-1328377</t>
  </si>
  <si>
    <t>04/08/2024 04-08 SE ESCALA PARA VISITA. LLAMAR ANTES DE VISITAR, CONFIRMAR FALLA Y DATOS | 05/08/2025 SE ESTABLECE COMUNICACIÓN CON LA SEÑORA MARITZA VERDUGO VARGAS AL NÚMERO DE CONTACTO 3122641609 SE LE INDICA AL CLIENTE QUE POR TEMAS DEL CIERRE VIAL QUÉ SE PRESENTA EN LA ZONA NO ES POSIBLE RELIZAR LA VISITA EL DÍA DE HOY SE LE INDICA QUE TAN PRONTO DEN LA APERTURA DE LAS VÍAS NOS ESTAREMOS COMUNICANDO NUEVAMENTE PARA REALIZAR LA VISITA Y BRINDARLE UN SOLUCIÓN CLIENTE CONFORME | 06/08/2025 SE ESTABLECE COMUNICACIÓN CON LA SEÑORA MARITZA VERDUGO VARGAS AL NÚMERO DE CONTACTO 3122641609 SE LE INDICA AL CLIENTE QUE POR TEMAS DEL CIERRE VIAL QUÉ SE PRESENTA EN LA ZONA AUN NO ES POSIBLE RELIZAR LA VISITA SE LE INDICA QUE TAN PRONTO DEN LA APERTURA DE LAS VÍAS NOS ESTAREMOS COMUNICANDO NUEVAMENTE PARA REALIZAR LA VISITA Y BRINDARLE UN SOLUCIÓN CLIENTE CONFORME | 08/08/2025 SE REALIZA CAMBIO DE EQUIPO POR FALLA EN EL TECLADO Y LA IMPRESORA EQUIPO CON LA MEMORIA ACOMULADA NO ARROJA LOS CIERRES CLIENTE AUTORIZA REALIZAR CAMBIO SE LE INDICA LA FORMA CORRECTA DE REALIZAR LOS CIERRES DIARIOS PRUEBAS OK CLIENTE CONFORME</t>
  </si>
  <si>
    <t>1A007838</t>
  </si>
  <si>
    <t>BARRIO PATIO BONITO 1 SECTOR</t>
  </si>
  <si>
    <t>FO-25-1347140</t>
  </si>
  <si>
    <t>08/08/2025 08-08 SE ESCALA PARA VISITA. LLAMAR ANTES DE VISITAR, CONFIRMAR FALLA Y DATOS | 08/08/2025 SE REALIZA VISITA DE CAMPO DONDE SE EVIDENCIA QUE EQUIPO SE REINICIA POR LO ANTERIOR SE CAMBIA HUB Y CABLE PRUEBAS CUPO Y USUARIO OK</t>
  </si>
  <si>
    <t>9A003366</t>
  </si>
  <si>
    <t>PTM MEDELLIN PAPELERIA LA CASA</t>
  </si>
  <si>
    <t>FO-25-1350141</t>
  </si>
  <si>
    <t>08/08/2025 08-08 SE ESCALA PARA VISITA. LLAMAR ANTES DE VISITAR, CONFIRMAR FALLA Y DATOS | 08/08/2025 SE CAMBIA EQUIPO POR DAÑO ERROR JAMMER KEY PRUEBAS OK</t>
  </si>
  <si>
    <t>AB1FZ122-3A0AZ558</t>
  </si>
  <si>
    <t>BARRIO JUAN HERNANDO HURREGO Y</t>
  </si>
  <si>
    <t>FO-25-1349952</t>
  </si>
  <si>
    <t>08/08/2025 08-08 SE ESCALA PARA VISITA. LLAMAR ANTES DE VISITAR, CONFIRMAR FALLA Y DATOS | 08/08/2025 SE VISITA COMERCIO, SE REALIZA CAMBIO DE LECTOR DE BARRAS. PRUEBAS OK. OPERATIVO EL SERVICIO</t>
  </si>
  <si>
    <t>TVCZZ248</t>
  </si>
  <si>
    <t>VEREDA APIAY VILLAVICENCIO   M</t>
  </si>
  <si>
    <t>FO-25-1347934</t>
  </si>
  <si>
    <t>08/08/2025 08-08 SE ESCALA PARA VISITA. LLAMAR ANTES DE VISITAR, CONFIRMAR FALLA Y DATOS | 08/08/2025 SE VISITA CB Y SE REALIZA CAMBIO DE FUENTE DE PODER Y CABLE MAGIC BOX. SE REALIZAN PRUEBAS EXITOSAS PRUEBAS OK</t>
  </si>
  <si>
    <t>A000T537</t>
  </si>
  <si>
    <t>FO-25-1349960</t>
  </si>
  <si>
    <t>08/08/2025 8-08 EN COMUNICACIÓN CON EL SEÑOR DANIEL FABIÁN VILLA ERAZOAL NUMERO 3147882655 INDICA QUE EL LECTOR DE BARAS NO LEE LAS FACTURAS, CONFIRMA DATOS, SE ESCALA PARA VISITA | 08/08/2025 SE REALIZA CAMBIO DE LECTOR L4 SE BLOQUEA, CB BANCOLOMBIA PURO, PRUEBAS OK</t>
  </si>
  <si>
    <t>PTM SOACHA DROGUERIA DUMAR</t>
  </si>
  <si>
    <t>FO-25-1347128</t>
  </si>
  <si>
    <t>08/08/2025 08-08 SE ESCALA PARA VISITA. LLAMAR ANTES DE VISITAR, CONFIRMAR FALLA Y DATOS | 08/08/2025 SE REALIZA VISITA DE CAMPO ENCONTRANDO QUE DATÁFONO NO REALIZA IMPRESION SE REALIZA CAMBIO DE POS PRUEBA OK PARÁMETROS OKAY CIERRE OK SALDO OK</t>
  </si>
  <si>
    <t>BA00Z099-EF008233</t>
  </si>
  <si>
    <t>SAN ESTANISLAO</t>
  </si>
  <si>
    <t>BARRIO ROA SAN ESTANISLAO</t>
  </si>
  <si>
    <t>FO-25-1345590</t>
  </si>
  <si>
    <t>08/08/2025 SE REALIZA CAMBIO DE EQUIPO POR PROBLEMAS DE TECLADO Y SE CAMBIA PIN PAD POR TECNOLOGÍA Y MAGIC BOX SE HACEN PRUEBAS TODO OK</t>
  </si>
  <si>
    <t>LM7ZZ464</t>
  </si>
  <si>
    <t>BARRIO CENTRO II AGUACHICA</t>
  </si>
  <si>
    <t>FO-25-1337803</t>
  </si>
  <si>
    <t>06/08/2025 6-08 11:48 EN COMUNICACIÓN CON EL SEÑOR JORGE ARMANDO CUADROS AL NUMERO 3162579055 INDICA QUE EL DATAFONO NO ARROJA LOS VAUCHER, CONFIRMA DATOS, SE ESCALA PARA VISITA | 08/08/2025 SE REALIZA VISITA POR SOLICITUD DE CLIENTE, SE LLEGA A SITIO Y SE EVIDENCIA PIÑONES DE TRANSMISIÓN EN MAL ESTADO TANTO EL INTERNO COMO EL EXTERNO, SE REALIZA CAMBIO DE DATAFONO, QUEDANDO EQUIPO NUEVO OPERATIVO PRUEBAS OK</t>
  </si>
  <si>
    <t>AIZZZ199</t>
  </si>
  <si>
    <t>BARRIO TIMANCO NEIVA 1</t>
  </si>
  <si>
    <t>FO-25-1350659</t>
  </si>
  <si>
    <t>08/08/2025 08-08 SE ESCALA PARA VISITA. LLAMAR ANTES DE VISITAR, CONFIRMAR FALLA Y DATOS | 08/08/2025 LA ORDEN ESTÁ POR CIERRE DEMORADOS, SE PREGUNTA AL CLIENTE CÓMO ESTÁ REALIZÁNDOLOS Y SE EVIDENCIA CIERRE NO CORRECTOS RAZÓN POR LA CUAL ESTÁ ALMACENANDO EN MEMORIA MUCHO TIEMPO, SE EXPLICA LA FORMA CORRECTA DE REALIZAR LOS CIERRES DIARIOS, SE REALIZA CAMBIO DATAFONO POR TECLADO BORROSO, SE CONFIGURA E INICIALIZA, SE CREA USUARIO Y CLAVE CON EL CLIENTE, SE REALIZA PRUEBAS OK</t>
  </si>
  <si>
    <t>9C00G033</t>
  </si>
  <si>
    <t>BARRIO MULTIFAMILIAR LOS CENTA</t>
  </si>
  <si>
    <t>FO-25-1349056</t>
  </si>
  <si>
    <t>08/08/2025 08-08 SE ESCALA PARA VISITA. LLAMAR ANTES DE VISITAR, CONFIRMAR FALLA Y DATOS | 08/08/2025 SE REALIZA CAMBIO DE EQUIPO ALERT PRUEBAS OK SIN NOVEDADES</t>
  </si>
  <si>
    <t>ABXZZ253</t>
  </si>
  <si>
    <t>MARSELLA - RISARALDA</t>
  </si>
  <si>
    <t>FO-25-1342304</t>
  </si>
  <si>
    <t>07/08/2025 07-08 SE ESCALA PARA VISITA. LLAMAR ANTES DE VISITAR, CONFIRMAR FALLA Y DATOS | 08/08/2025 SE VISITA COMERCIO SE IDENTIFICA DATÁFONO CON FALLA EN IMPRESIÓN</t>
  </si>
  <si>
    <t>JAAAB977 - BXZZZ638</t>
  </si>
  <si>
    <t>GUAVIARE</t>
  </si>
  <si>
    <t>EL RETORNO</t>
  </si>
  <si>
    <t>BARRIO VIA PRINCIPAL LA LIBERT</t>
  </si>
  <si>
    <t>FO-25-1345265</t>
  </si>
  <si>
    <t>07/08/2025 07-08 SE ESCALA PARA VISITA. LLAMAR ANTES DE VISITAR, CONFIRMAR FALLA Y DATOS | 08/08/2025 SE REALIZA CAMBIO DE VERSIÓN. CB OPERATIVO</t>
  </si>
  <si>
    <t>FUA0U786</t>
  </si>
  <si>
    <t>BARRIO LA Y CAUCASIA</t>
  </si>
  <si>
    <t>FO-25-1345267</t>
  </si>
  <si>
    <t>07/08/2025 07-08 SE ESCALA PARA VISITA. LLAMAR ANTES DE VISITAR, CONFIRMAR FALLA Y DATOS | 08/08/2025 SE REALIZA VISITA TÉCNICA Y SE CAMBIA DATAFONO YA QUE ES CONECTADO A LA CORRIENTE Y NO ENCIENDE LO QUE INDICA DAÑO DEL POS, SE INSTALA DATAFONO PLACA 1255515 Y SE RETIRA DATAFONO PLACA 961050, DE IGUAL MANERA SE CAMBIA PINPAD POR TECNOLOGÍA SE INSTALA PINPAD PLACA 1219637 Y SE RETIRA PINPAD PLACA 950685, SE RETIRA HUB NO SERIALIZADO Y SE INSTALA MAGICBOX SERIALIZADO. SE REALIZAN PRUEBAS Y SE DEJA EL SERVICIO NUEVAMENTE FUNCIONANDO OK</t>
  </si>
  <si>
    <t>A4WZZ083</t>
  </si>
  <si>
    <t>BARRIO CARIBE NECOCLI</t>
  </si>
  <si>
    <t>FO-25-1349043</t>
  </si>
  <si>
    <t>08/08/2025 08-08 SE ESCALA PARA VISITA. LLAMAR ANTES DE VISITAR, CONFIRMAR FALLA Y DATOS | 08/08/2025 DATAFONO CON FALLA ALRT INTERRUPCION. SE PROCEDE A CAMBIAR DATAFONO POR UN DESK 2600 SE HACE INICIALIZACION Y SE HACEN PRUEBAS DE RETIRO, CONSULTA DE SALDO, CONSIGNACION Y PRUEBA DE LECTORA TODO QUEDA FUNCIONANDO CORRECTAMENTE</t>
  </si>
  <si>
    <t>A30IZ456</t>
  </si>
  <si>
    <t>SABANAGRANDE</t>
  </si>
  <si>
    <t>BARRIO CENTRO SABANAGRADE</t>
  </si>
  <si>
    <t>FO-25-1349956</t>
  </si>
  <si>
    <t>08/08/2025 8-08 EN COMUNICACIÓN CON LA SEÑORA DIANA VICTORIA DIAZ AL NUMERO 3212061916 INDICA QUE EL LECTOR DE BARRAS NO LEE LAS FACTURAS, CONFIRMA DATOS, SE ESCALA PARA VISITA | 08/08/2025 SE REALIZA VISITA AL COMERCIO SE ENCUENTRA DATÁFONO CON CABLE DE RED DESCONECTADO LO CUAL NO DEJABA REALIZAR NINGÚNA OPERACIÓN SE CONFIGURA NUEVAMENTE SE REALIZAN PRUEBAS EXITOSAS Y EL CB QUEDA OPERATIVO</t>
  </si>
  <si>
    <t>F1ZZZ764</t>
  </si>
  <si>
    <t>BARRIO VILLA NUEVA PUERTO BERR</t>
  </si>
  <si>
    <t>FO-25-1348021</t>
  </si>
  <si>
    <t>08/08/2025 8-08 SE INTENTA COMUNIACION EN VARIAS OACASIONES CON EL SEÑOR JOSE SALDARRIAGA AL NUMERO 3002416420 PARA CONFIRMAR FALLA Y DATOS PERO NO FUE POSIBLE, SE ESCALA AL COORDINADOR DE LA ZONA PARA VALIDAR EN SITIO | 09/08/2025 SE RECONFIGURA EQUIPO POR ERROR EN PARÁMETROS SE HACEN PRUEBAS QUEDA OK</t>
  </si>
  <si>
    <t>9C0LZ881</t>
  </si>
  <si>
    <t>BARRIO PATIO BONITO BOGOTA 15</t>
  </si>
  <si>
    <t>FO-25-1352243</t>
  </si>
  <si>
    <t>TECNOLOGIA</t>
  </si>
  <si>
    <t>08/08/2025 08-08 SE ESCALA PARA VISITA. LLAMAR ANTES DE VISITAR, CONFIRMAR FALLA Y DATOS | 09/08/2025 SE REALIZA VISITA DE CAMPO ENCONTRANDO QUE COMERCIO ESTA CERRADO SE INTENTA COMUNICACIÓN A LA LÍNEA 3124596879 NO HAY RESPUESTA SE INFORMA A SUPERVISOR QUIEN AUTORIZA CIERRE DE VISITA</t>
  </si>
  <si>
    <t>NONE</t>
  </si>
  <si>
    <t>PTM BOGOTA PAPELERIA ALCALA</t>
  </si>
  <si>
    <t>FO-25-1352239</t>
  </si>
  <si>
    <t>08/08/2025 08-08 SE ESCALA PARA VISITA. LLAMAR ANTES DE VISITAR, CONFIRMAR FALLA Y DATOS | 09/08/2025 SE VISITA COMERCIO POR FALLA EN DATÁFONOS NO ENCIENDE FUENTE DE PODER DESGASTADA AL LLEGAR AL COMERCIO ESTE SE ENCUENTRA CERRADO SE INTENTA GESTION TELEFÓNICA AL NÚMERO 3108171285 PERO CLIENTE NO CONTESTA SE ESCRIBE VÍA WHATSAPP SIN ÉXITO EN COMUNICACIÓN Y SE FINALIZA ACTIVIDAD SIN MÁS NOVEDAD</t>
  </si>
  <si>
    <t>N/A</t>
  </si>
  <si>
    <t>BARRIO LA FRAGUITA BOGOTA</t>
  </si>
  <si>
    <t>FO-25-1350133</t>
  </si>
  <si>
    <t>08/08/2025 08-08 SE ESCALA PARA VISITA. LLAMAR ANTES DE VISITAR, CONFIRMAR FALLA Y DATOS | 09/08/2025 SE REALIZA ACTUALIZACIÓN DE DATAFONO OK PRUEBAS OK</t>
  </si>
  <si>
    <t>XP00F517</t>
  </si>
  <si>
    <t>ARA0034 BARRIO POPULAR</t>
  </si>
  <si>
    <t>FO-25-1353799</t>
  </si>
  <si>
    <t>09/08/2025 09-08 SE ESCALA A LA RED, SE PROCEDE A CERRAR YA QUE NO ATENDEMOS CADENA ARA - XX-08 TU SOLICITUD REFERENTE A GENERACIÓN DE CASOS CB ARA BANCOLOMBIA QUEDÓ RADICADA BAJO EL TICKET NÚMERO XXXXXX AL ÁREA ENCARGADA. | 09/08/2025 09-08 SE ESCALA A LA RED, SE PROCEDE A CERRAR YA QUE NO ATENDEMOS CADENA ARA - XX-08 TU SOLICITUD REFERENTE A GENERACIÓN DE CASOS CB ARA BANCOLOMBIA QUEDÓ RADICADA BAJO EL TICKET NÚMERO XXXXXX AL ÁREA ENCARGADA.</t>
  </si>
  <si>
    <t>AYALA ROMERO MAYKOL DANILO</t>
  </si>
  <si>
    <t>DISTRICOL DROGERIA CASTILLO</t>
  </si>
  <si>
    <t>FO-25-1351314</t>
  </si>
  <si>
    <t>08/08/2025 08-08 SE ESCALA PARA VISITA. LLAMAR ANTES DE VISITAR, CONFIRMAR FALLA Y DATOS | 08/08/2025 POR DEMORAS EN DESPLAZAMIENTOS EN EL TRANSPORTE PÚBLICO NO SE ALCANZA A VISITAR EN EL HORARIO DE HOY SE VISITA MAÑANA A PRIMERAS HORAS DEL DIA | 09/08/2025 COMERCIO CERRADO SE ESPERA EN SITIO | 09/08/2025 CAMBIO EQUIPO POR DAÑO IMPRESORA SE PEGA LA IMPRESORA PRUEBAS OK</t>
  </si>
  <si>
    <t>LN00S297</t>
  </si>
  <si>
    <t>PTM PUERTO LOPEZ MISCELANEA NE</t>
  </si>
  <si>
    <t>FO-25-1349052</t>
  </si>
  <si>
    <t>08/08/2025 08-08 SE ESCALA PARA VISITA. LLAMAR ANTES DE VISITAR, CONFIRMAR FALLA Y DATOS | 09/08/2025 SE REALIZA CAMBIO DE EQUIPO POR DAÑO SE ENTREGA OPERATIVO SIN NOVEDAD</t>
  </si>
  <si>
    <t>SX0GZ308 - ON00N889</t>
  </si>
  <si>
    <t>BARRIO LA MATA LA GLORIA CESAR</t>
  </si>
  <si>
    <t>FO-25-1340685</t>
  </si>
  <si>
    <t>06/08/2025 6-08 EN COMUNICACIÓN CON LA SEÑORA  MARTHA SANDINO HERNANDEZ  AL NUMERO 3106303471 INDICA QUE EL DATAFONO LE ARROJA MENSAJE RETIRE SU TARJETA Y EN OCASIONES REHAZO GENERAL, CONFIRMA DATOS, SE ESCALA PARA VISITA | 09/08/2025 SE REALIZA VISITÁ POR SOLICITUD DE CLIENTE,LA CUAL MANIFIEST EL EQUIPO RECHAZA LAS TARJETAS, SE REALIZAN CAMBIO DE EQUIPO QUEDANDO EQUIPO NUEVO DE TECNOLOGIA DESK 2600 PRUEBAS OK AL 100 %</t>
  </si>
  <si>
    <t>TR02Z925</t>
  </si>
  <si>
    <t>FRONTINO II - ANTIOQUIA</t>
  </si>
  <si>
    <t>FO-25-1345668</t>
  </si>
  <si>
    <t>07/08/2025 07-08 SE ESCALA PARA VISITA. LLAMAR ANTES DE VISITAR, CONFIRMAR FALLA Y DATOS | 09/08/2025 SE REALIZA VISITA AL PUNTO CON EL OBJETIVO DE RESOLVER EL INCIDENTE REPORTADO. EL USUARIO INFORMA QUE EL EQUIPO NO IMPRIME EL BAUCHER CON LA INFORMACIÓN COMPLETA.  
SE PROCEDE A GESTIONAR MANTENIMIENTO PREVENTIVO Y CORRECTIVO; SIN EMBARGO, LA NOVEDAD PERSISTE TRAS LA INTERVENCIÓN.  
ANTE LA CONTINUIDAD DE LA FALLA, SE DETERMINA QUE EL EQUIPO PRESENTA DAÑO FÍSICO O FUNCIONAL, POR LO QUE SE REALIZA EL CAMBIO COMPLETO DEL DISPOSITIVO PARA GARANTIZAR LA OPERATIVIDAD DEL SERVICIO.</t>
  </si>
  <si>
    <t>IZ0ZZ261</t>
  </si>
  <si>
    <t>VENECIA</t>
  </si>
  <si>
    <t>VENECIA II</t>
  </si>
  <si>
    <t>FO-25-1347134</t>
  </si>
  <si>
    <t>08/08/2025 08-08 SE ESCALA PARA VISITA. LLAMAR ANTES DE VISITAR, CONFIRMAR FALLA Y DATOS | 09/08/2025 SE HACE MANTENIMIENTO A LA IMPRESORA DEJÁNDOLA EL EQUIPO OK, E IMPRIMIENDO TODO OK</t>
  </si>
  <si>
    <t>IZ6ZZ869</t>
  </si>
  <si>
    <t>PAGAFACIL BOSA</t>
  </si>
  <si>
    <t>FO-25-1350679</t>
  </si>
  <si>
    <t>08/08/2025 08-08 SE ESCALA PARA VISITA. LLAMAR ANTES DE VISITAR, CONFIRMAR FALLA Y DATOS | 09/08/2025 SE REALIZA VISITA DE CAMPO DONDE SE ACTUALIZA EQUIPO DEBIDO A ERROR  DE COMUNICACIÓN PRUEBAS CUPO Y USUARIO OK</t>
  </si>
  <si>
    <t>9999I846</t>
  </si>
  <si>
    <t>BARRIO CALIFORNIA POPAYAN</t>
  </si>
  <si>
    <t>FO-25-1348026</t>
  </si>
  <si>
    <t>08/08/2025 8-08 SE INTENTA COMUNIACION EN VARIAS OACASIONES CON EL SEÑOR LUIS MORENO AL NUMERO 3102000062 PARA CONFIRMAR FALLA Y DATOS PERO NO FUE POSIBLE, SE ESCALA AL COORDINADOR DE LA ZONA PARA VALIDAR EN SITIO | 09/08/2025 SE INGRESA SE ENCUENTRA EQUIPO DESCONFIGURADO SE FORMATIO EQUIPO SE INSTALA SISTEMA OPERATIVO VERSIÓN CREACIÓN DE USUARIOS PRUEBAS OKAY TELECARGA DRNA</t>
  </si>
  <si>
    <t>MNPZZ668</t>
  </si>
  <si>
    <t>PTM DOSQUEBRADAS</t>
  </si>
  <si>
    <t>FO-25-1351688</t>
  </si>
  <si>
    <t>08/08/2025 08-08 SE ESCALA PARA VISITA. LLAMAR ANTES DE VISITAR, CONFIRMAR FALLA Y DATOS | 09/08/2025 VISITAMOS COMERCIO EL DATÁFONO TIENE LAS TECLAS MUY PEGADAS, REALIZAMOS CAMBIO LO CONFIGURAMOS Y REALIZAMOS PRUEBAS PERO LUEGO DE 45 MINUTOS NO ES POSIBLE HACER PRUEBAS EXITOSAS YA QUE SALE RECHAZO GENERAL REALIZAMOS CAMBIO NUEVAMENTE LO CONFIGURAMOS REALIZAMOS PRUEBAS CON EL NUEVO DATÁFONO OK.</t>
  </si>
  <si>
    <t>GA0LZ449-XP0JZ964</t>
  </si>
  <si>
    <t>GUAITARILLA</t>
  </si>
  <si>
    <t>DISTRICOL SURTIHO GUAITARILLA</t>
  </si>
  <si>
    <t>FO-25-1350363</t>
  </si>
  <si>
    <t>08/08/2025 08-08 SE ESCALA PARA VISITA. LLAMAR ANTES DE VISITAR, CONFIRMAR FALLA Y DATOS | 09/08/2025 SE VISITA EL CB PARA REVISAR FALLA DE DATÁFONO UNAS TECLAS NO FUNCIONAN, SE REALIZA CAMBIO DE EQUIPO, DA RECHAZO GENERAL, SE REALIZÓ NUEVAMENTE CAMBIO DE EQUIPO Y FUNCIONA OK, CB OPERATIVO</t>
  </si>
  <si>
    <t>TV00L300</t>
  </si>
  <si>
    <t>BARRIO TOMAS URIBE TULUA 3</t>
  </si>
  <si>
    <t>FO-25-1351829</t>
  </si>
  <si>
    <t>09/08/2025 EN LA VISITA TÉCNICA SE REALIZÓ EL CAMBIO DE DATÁFONO YA QUE SE ENCONTRÓ BLOQUEADO (ALERT IRRUPTION)SE INSTALA MAGIC BOX 2600,SE INSTALA EL SISTEMA OPERATIVO Y VERSIÓN 10.3N,SE CONFIGURÓ E INICIALIZÓ OK,SE CREARON LOS USUARIOS Y SE REALIZARON LAS PRUEBAS DEJANDO EL SERVICIO OPERANDO SIN FALLAS Y SIN NOVEDAD</t>
  </si>
  <si>
    <t>FUA0B437</t>
  </si>
  <si>
    <t>PTM CUCUTA DROGUERIA ANGEL FA</t>
  </si>
  <si>
    <t>FO-25-1352188</t>
  </si>
  <si>
    <t>08/08/2025 08-08 SE ESCALA PARA VISITA. LLAMAR ANTES DE VISITAR, CONFIRMAR FALLA Y DATOS | 09/08/2025 SE VISITA COMERCIO ,SE CAMBIA LECTOR DE BARRAS POR DAÑO</t>
  </si>
  <si>
    <t>TWZZZ079</t>
  </si>
  <si>
    <t>BARRIO MAMATOCO SANTA MARTA</t>
  </si>
  <si>
    <t>FO-25-1351674</t>
  </si>
  <si>
    <t>08/08/2025 08-08 SE ESCALA PARA VISITA. LLAMAR ANTES DE VISITAR, CONFIRMAR FALLA Y DATOS | 09/08/2025 SE REALIZA LA VISITA SE ENCUENTRA EL DATÁFONO CON PROBLEMAS DE IMPRESORA, YA QUE NO AVANZA PAPEL, SE PROCEDE A CAMBIAR LA TAPA, PERO EL PROBLEMA PERSISTE, SE CAMBIA EL EQUIPO, SE REALIZAN PRUEBAS Y TODO OK</t>
  </si>
  <si>
    <t>9ZZZZ270</t>
  </si>
  <si>
    <t>PTM LA CEJA UNIVERSO ESCOLAR E</t>
  </si>
  <si>
    <t>FO-25-1352103</t>
  </si>
  <si>
    <t>08/08/2025 08-08 SE ESCALA PARA VISITA. LLAMAR ANTES DE VISITAR, CONFIRMAR FALLA Y DATOS | 09/08/2025 SE REVISA EQUIPO Y IMPRIME BORROSO SE REALIZA CAMBIO DE FUENTE DE REALIZAN PRUEBAS EXITOSAS SERVICIO OPERATIVO OK</t>
  </si>
  <si>
    <t>II02Z768 - XP0GZ478</t>
  </si>
  <si>
    <t>BARRIO CENTRO CUCUTA 3</t>
  </si>
  <si>
    <t>FO-25-1351986</t>
  </si>
  <si>
    <t>08/08/2025 08-08 SE ESCALA PARA VISITA. LLAMAR ANTES DE VISITAR, CONFIRMAR FALLA Y DATOS | 09/08/2025 SE REALIZA MANTENIMIENTO CIERRES Y PRUEBAS OK</t>
  </si>
  <si>
    <t>II0XZ331</t>
  </si>
  <si>
    <t>FO-25-1352209</t>
  </si>
  <si>
    <t>08/08/2025 08-08 SE ESCALA PARA VISITA. LLAMAR ANTES DE VISITAR, CONFIRMAR FALLA Y DATOS | 09/08/2025 SE REALIZA VISITA, SE ENCUENTRA DATAFONO CON LECTOR DE CHIP EN DAÑO, SE REALIZA CAMBIO, SE INSTALA ÚLTIMA VERSIÓN, SE CREAN USUARIOS OK, SE REALIZAN PRUEBAS Y CIERRES OK</t>
  </si>
  <si>
    <t>AALUZ204-AALUZ364</t>
  </si>
  <si>
    <t>BARRIO ZONA RURAL VILLAVICENCI</t>
  </si>
  <si>
    <t>FO-25-1351299</t>
  </si>
  <si>
    <t>08/08/2025 08-08 SE ESCALA PARA VISITA. LLAMAR ANTES DE VISITAR, CONFIRMAR FALLA Y DATOS | 09/08/2025 SE REALIZA CAMBIO DE MAGIC BOX Y FUENTE POR DAÑO SE REALIZA PRUEBAS BÁSICAS SIN NOVEDAD</t>
  </si>
  <si>
    <t>3A00G803</t>
  </si>
  <si>
    <t>BARRIO PRADOS NORTE CUCUTA 1</t>
  </si>
  <si>
    <t>FO-25-1351982</t>
  </si>
  <si>
    <t>08/08/2025 08-08 SE ESCALA PARA VISITA. LLAMAR ANTES DE VISITAR, CONFIRMAR FALLA Y DATOS | 09/08/2025 SE CAMBIA LECTOR DE CODIGOS POR DAÑO.</t>
  </si>
  <si>
    <t>FASZZ020</t>
  </si>
  <si>
    <t>BARRIO SUBA BOGOTA 21</t>
  </si>
  <si>
    <t>FO-25-1352101</t>
  </si>
  <si>
    <t>08/08/2025 08-08 SE ESCALA PARA VISITA. LLAMAR ANTES DE VISITAR, CONFIRMAR FALLA Y DATOS | 09/08/2025 SE VISITA COMERCIO POR FALLA EN LECTORA CABLE COMUNICACIÓN AVERIADO SE PROCEDE CON CAMBIO DE LECTORA REALIZANDO PRUEBAS DE LECTURA OK Y SE DEJA CB OPERANDO SIN NOVEDAD</t>
  </si>
  <si>
    <t>AD00Q143</t>
  </si>
  <si>
    <t>FO-25-1352868</t>
  </si>
  <si>
    <t>09/08/2025 09-08 SE ESCALA PARA VISITA. LLAMAR ANTES DE VISITAR, CONFIRMAR FALLA Y DATOS | 09/08/2025 SE LLEGA AL COMERCIO SE HABLO CON EL CLIENTE EL CUAL INFORMA SERVICIO YA SE ENCUENTRA OKAY YA HABÍA LLAMADO LA LÍNEA DE ATENCIÓN PARA CANCELAR EL MANTENIMIENTO. NO SE MANIPULAN EQUIPOS</t>
  </si>
  <si>
    <t>BARRIO SAN MATEO SOACHA 17</t>
  </si>
  <si>
    <t>FO-25-1352212</t>
  </si>
  <si>
    <t>08/08/2025 08-08 SE ESCALA PARA VISITA. LLAMAR ANTES DE VISITAR, CONFIRMAR FALLA Y DATOS | 09/08/2025 SE REALIZA CAMBIO DE EQUIPO POR DAÑO EN IMPRESORA CUANDO SE CAMBIABAN LOS ROLLOS SE TRANCABAN, HACIAN SALTAR EL ROLLO Y LO REPRESA SERVICIO OPERATIVO PRUEBAS OK TRNA RBM</t>
  </si>
  <si>
    <t>LA01Z128</t>
  </si>
  <si>
    <t>PAGAFACIL CHICO 94</t>
  </si>
  <si>
    <t>FO-25-1351681</t>
  </si>
  <si>
    <t>08/08/2025 08-08 SE ESCALA PARA VISITA. LLAMAR ANTES DE VISITAR, CONFIRMAR FALLA Y DATOS | 09/08/2025 SE LLEGA A COMERCIO SE VÁLIDA QUE EL EQUIPO SE QUEMÓ NO SE PUEDE REALIZAR CAMBIO DE EQUIPO POR HORA DE LLEGADA A COMERCIO</t>
  </si>
  <si>
    <t>TZZZZ588</t>
  </si>
  <si>
    <t>BARRIO NIQUIA BELLO 16</t>
  </si>
  <si>
    <t>FO-25-1354006</t>
  </si>
  <si>
    <t>09/08/2025 09-08 SE ESCALA PARA VISITA. LLAMAR ANTES DE VISITAR, CONFIRMAR FALLA Y DATOS | 09/08/2025 CLIENTE NO DEJA CARGAR LA BATERÍA, SE INDICA QUE SI PARA QUE PUEDA IMPRIMIR BIEN</t>
  </si>
  <si>
    <t>9A00N419</t>
  </si>
  <si>
    <t>FO-25-1353615</t>
  </si>
  <si>
    <t>09/08/2025 09-08 SE ESCALA PARA VISITA. LLAMAR ANTES DE VISITAR, CONFIRMAR FALLA Y DATOS | 09/08/2025 SE REALIZÓ VISITA AL COMERCIO Y SE ENCUENTRA EQUIPO IMPRIMIENDO MAL, SE REALIZÓ CAMBIO DE DATAFONO PRUEBAS EXITOSAS</t>
  </si>
  <si>
    <t>PAGAFACIL PALMAS I</t>
  </si>
  <si>
    <t>FO-25-1353626</t>
  </si>
  <si>
    <t>09/08/2025 09-08 SE ESCALA PARA VISITA. LLAMAR ANTES DE VISITAR, CONFIRMAR FALLA Y DATOS | 09/08/2025 SE REALIZA VISITA AL COMERCIO SE HACE CAMBIO DE PINPAD SE REALIZAN PRUEBAS OK</t>
  </si>
  <si>
    <t>9B0FZ051</t>
  </si>
  <si>
    <t>MULTIPAGAS PIEDECUESTA</t>
  </si>
  <si>
    <t>FO-25-1353334</t>
  </si>
  <si>
    <t>09/08/2025 09-08 SE ESCALA PARA VISITA. LLAMAR ANTES DE VISITAR, CONFIRMAR FALLA Y DATOS | 09/08/2025 SE VISITA COMERCIO SE REALIZA EL CAMBIO DE EQUIPO DATÁFONO DESK 2600 OK, MAGICBOX OK, LECTOR DE BARRAS OK,VERSION 10.3 OK, PRUEBAS OK, LECTOR DE BARRAS OK, CB OPERATIVO</t>
  </si>
  <si>
    <t>9A0WZ961</t>
  </si>
  <si>
    <t>DISTRICOL SUPERDELICIAS</t>
  </si>
  <si>
    <t>FO-25-1352859</t>
  </si>
  <si>
    <t>09/08/2025 09-08 SE ESCALA PARA VISITA. LLAMAR ANTES DE VISITAR, CONFIRMAR FALLA Y DATOS | 09/08/2025 SE REALIZA CONFIGURACION DE LECTORA, SE HACEN PRUEBAS, TODO OK</t>
  </si>
  <si>
    <t>1111G217</t>
  </si>
  <si>
    <t>FO-25-1352105</t>
  </si>
  <si>
    <t>08/08/2025 08-08 SE ESCALA PARA VISITA. LLAMAR ANTES DE VISITAR, CONFIRMAR FALLA Y DATOS | 09/08/2025 SE REALIZA CAMBIO DE EQUIPO E9 PUERTO USB ROTO, CB BANCOLOMBIA PURO, PRUEBAS OK</t>
  </si>
  <si>
    <t>BARRIO ANDES BOGOTA 2</t>
  </si>
  <si>
    <t>FO-25-1349963 | FO-25-1352159 | FO-25-1355155</t>
  </si>
  <si>
    <t>09/08/2025 SE LLEGA A COMERCIO SE CAMBIA EQUIPO CLIENTE NO PUEDE ESPERAR MÁS POR QUÉ YA CIERRA EL NEGOCIO PIDE REPROGRAMAR DÍA LUNES A PRIMERA HORA</t>
  </si>
  <si>
    <t>BARRIO CAMELLON ISTMINA 3</t>
  </si>
  <si>
    <t>FO-25-1351684</t>
  </si>
  <si>
    <t>08/08/2025 08-08 SE ESCALA PARA VISITA. LLAMAR ANTES DE VISITAR, CONFIRMAR FALLA Y DATOS | 09/08/2025 SE REALIZA CAMBIO DE EQUIPO POR DAÑO 
SE REALIZAN PRUEBAS Y EL CB QUEDA OPERATIVO</t>
  </si>
  <si>
    <t>FUA0U757</t>
  </si>
  <si>
    <t>REPELON</t>
  </si>
  <si>
    <t>BARRIO MARCOS LOPERA REPELON</t>
  </si>
  <si>
    <t>FO-25-1347126</t>
  </si>
  <si>
    <t>08/08/2025 08-08 SE ESCALA PARA VISITA. LLAMAR ANTES DE VISITAR, CONFIRMAR FALLA Y DATOS | 09/08/2025 SE REALIZA VISITA TÉCNICA, SE CAMBIA EL CABLE PCTH CORD, SE REALIZAN PRUEBAS EXITOSAS, EQUIPO FUNCIONA CORRECTAMENTE, CB QUEDA OPERATIVO.</t>
  </si>
  <si>
    <t>BARRIO LA CENTRAL PATIA 2</t>
  </si>
  <si>
    <t>FO-25-1350035</t>
  </si>
  <si>
    <t>205-08-08 11:57 8-08 EN COMUNICACIÓN CON LA SEÑORA MARTA UZCÁTEGUI AL NUMERO 3145513492 INDICA QUE EL DATAFONO NO ESTA IMPRIMIENDO LOS VAUCHER, CONFIRMA DATOS, SE ESCALA PARA VISITA | 09/08/2025 SE REALIZA LLAMADA CON EL SEÑOR HUBER INFORMA EL DÍA DE HOY YA OPERA OK EL DATÁFONO</t>
  </si>
  <si>
    <t>BARRIO 16 DE MAYO SAN PEDRO DE URABA SAN PEDRO DE URABA</t>
  </si>
  <si>
    <t>FO-25-1345276</t>
  </si>
  <si>
    <t>07/08/2025 07-08 SE ESCALA PARA VISITA. LLAMAR ANTES DE VISITAR, CONFIRMAR FALLA Y DATOS | 10/08/2025 SE LLAMA AL USUARIO Y NOS INDICA QUE YA SE SOLUCIONO EL PROBLEMA DE IMPRESIÓN, LLAMÓ A LA LÍNEA Y HICIERON UNOS DESCARTES, AL DIA SIGUIENTE EL DATAGONO AMANECIÓ FUNCIONANDO</t>
  </si>
  <si>
    <t>PTM BARRANQUILLA DROGUERIA PHA</t>
  </si>
  <si>
    <t>FO-25-1355956</t>
  </si>
  <si>
    <t>10/08/2025 10-08 SE ESCALA PARA VISITA. LLAMAR ANTES DE VISITAR, CONFIRMAR FALLA Y DATOS | 10/08/2025 SE REALIZA VISITA AL COMERCIO SE VERIFICA DATÁFONO LO CUAL PRESENTABA INCONVENIENTES CON CABLE DE RED DESCONECTADO LO CUAL NO DEJABA REALIZAR NINGUNA OPERACIÓN, SE CONFIGURA NUEVAMENTE, SE REALIZAN PRUEBAS EXITOSAS Y EL CB QUEDA OPERATIVO</t>
  </si>
  <si>
    <t>LA00H980</t>
  </si>
  <si>
    <t>BARRIO LAS CEIBAS CALI 2</t>
  </si>
  <si>
    <t>FO-25-1356206</t>
  </si>
  <si>
    <t>10/08/2025 10-08 SE ESCALA PARA VISITA. LLAMAR ANTES DE VISITAR, CONFIRMAR FALLA Y DATOS | 10/08/2025 SE REALIZA BORRADO DE APLICATIVO E INSTALACIÓN DEL MISMO EN CB BANCOLOMBIA PURO DEBIDO A DESCONFIGURACIÓN DE LOS PARÁMETROS, SE REALIZAN PRUEBAS OK</t>
  </si>
  <si>
    <t>9C0IZ913</t>
  </si>
  <si>
    <t>5837</t>
  </si>
  <si>
    <t xml:space="preserve">INCIDENTE </t>
  </si>
  <si>
    <t>DISTRICOL GRANERO CARPAL SURTI</t>
  </si>
  <si>
    <t>FO-25-1352191</t>
  </si>
  <si>
    <t>10/08/2025 LECTORA MALA NO ENCIENDE, SE PROCEDE HACER CAMBIO POR UNA NUEVA, SE HACEN PRUEBAS. QUEDA FUNCIONANDO CORRECTAMENTE</t>
  </si>
  <si>
    <t>GZ00M050</t>
  </si>
  <si>
    <t>1</t>
  </si>
  <si>
    <t>BARRIO GAITAN RESTREPO</t>
  </si>
  <si>
    <t>FO-25-1353795</t>
  </si>
  <si>
    <t>09/08/2025 09-08 SE ESCALA PARA VISITA. LLAMAR ANTES DE VISITAR, CONFIRMAR FALLA Y DATOS | 11/08/2025 SE REALIZA VISITA AL PUNTO Y COMERCIO INFORMA QUE EL DAÑO ES EN EL DATAFONO DE ADQUIERENCIA, SE LE INFORMA QUE EL REPORTO DAÑO DE DATAFONO CB BANCOLOMBIA EL CUAL SE LLEGA AL SITIO Y ESTA OPERANDO OK, SE LE INFORMA QUE DEBE LLAMAR A REDEBAN Y REPORTAR EL DAÑO EN EL OTRO EQUIPO</t>
  </si>
  <si>
    <t>PTM CANDELARIA DROGUERIA YAMIL</t>
  </si>
  <si>
    <t>FO-25-1354053</t>
  </si>
  <si>
    <t>09/08/2025 09-08 SE ESCALA PARA VISITA. LLAMAR ANTES DE VISITAR, CONFIRMAR FALLA Y DATOS | 10/08/2025 SE REALIZA VALIDACION DE DANO, POSIBLE CAMBIO DE EQUIPO , CLIENTE SOLICITA SEA VISITADO EL DIA LUNES YA QUE NO ATIENDE LOS DOMINGOS | 11/08/2025 SE CAMBIA DATÁFONO YA QUE NO SACA TIRILLA</t>
  </si>
  <si>
    <t>IIWZZ566-AAKZZ115</t>
  </si>
  <si>
    <t>BARRIO EL BOSQUE BARRANQUILLA  4</t>
  </si>
  <si>
    <t>FO-25-1357667</t>
  </si>
  <si>
    <t>11/08/2025 11-08 SE ESCALA PARA VISITA. LLAMAR ANTES DE VISITAR, CONFIRMAR FALLA Y DATOS | 11/08/2025 SE REALIZA VISITA AL COMERCIO SE ENCUENTRA DATÁFONO EN ALERT IRRUPTIÓN LO CUAL NO DEJABA REALIZAR NINGÚNA OPERACIÓN SE CAMBIA DATÁFONO SE REALIZAN PRUEBAS EXITOSAS Y EL CB QUEDA OPERATIVO</t>
  </si>
  <si>
    <t>FACZZ307</t>
  </si>
  <si>
    <t>FACATATIVA</t>
  </si>
  <si>
    <t>BARRIO EL BOSQUE FACATATIVA 2</t>
  </si>
  <si>
    <t>FO-25-1354595</t>
  </si>
  <si>
    <t>09/08/2025 09-08 SE ESCALA PARA VISITA. LLAMAR ANTES DE VISITAR, CONFIRMAR FALLA Y DATOS | 11/08/2025 SE LLEGA A LA DIRECCIÓN INDICADA, SE REALIZA CAMBIO DE DATÁFONO POR PUERTO USB DAÑADO , SE INSTALA EQUIPOS DESK 2600, CON SU RESPECTIVO MAGICBOX, CONFIGURACIÓN Y VERSIONAMIENTO OK , USUARIO OK , SE REALIZAN PRUEBAS ÉXITOSAS</t>
  </si>
  <si>
    <t>7A00P509</t>
  </si>
  <si>
    <t>CUMARAL</t>
  </si>
  <si>
    <t>BARRIO CENTRO 4   CUMARAL</t>
  </si>
  <si>
    <t>FO-25-1354770</t>
  </si>
  <si>
    <t>09/08/2025 09-08 SE ESCALA PARA VISITA. LLAMAR ANTES DE VISITAR, CONFIRMAR FALLA Y DATOS | 11/08/2025 SE REALIZA CAMBIO DE EQUIPO Y LECTORA , DATAFONO CON ALL Y LECTORA CABLE DAÑADO</t>
  </si>
  <si>
    <t>99ZZZ155</t>
  </si>
  <si>
    <t>BARRIO CENTRO IV CERRITO</t>
  </si>
  <si>
    <t>FO-25-1354968</t>
  </si>
  <si>
    <t>09/08/2025 09-08 SE ESCALA PARA VISITA. LLAMAR ANTES DE VISITAR, CONFIRMAR FALLA Y DATOS | 11/08/2025 EN LA VISITA TÉCNICA SE REALIZÓ EL CAMBIO DE DATÁFONO YA QUE SE ENCONTRÓ EL PINPAD BLOQUEADO Y SE CAMBIÓ POR TECNOLOGÍA DESK 1600,SE INSTALA DESK 2600, MAGIC BOX 2600,SE RETIRÓ EL HUB,SE REALIZÓ CAMBIO DEL CABLE DEL LECTOR MOTOROLA SYMBOL Y SE REALIZÓ LA CONFIGURACIÓN DEL MISMO,SE INSTALA EL SISTEMA OPERATIVO Y VERSIÓN 10.3,SE REALIZÓ LA CONFIGURACIÓN E INICIALIZACIÓN OK, SE CREARON LOS USUARIOS Y SE REALIZARON LAS PRUEBAS DEJANDO EL SERVICIO OPERANDO SIN FALLAS Y SIN NOVEDAD</t>
  </si>
  <si>
    <t>JAIZZ918</t>
  </si>
  <si>
    <t>BARRIO LOMBARDIA BOGOTA</t>
  </si>
  <si>
    <t>FO-25-1355946</t>
  </si>
  <si>
    <t>10/08/2025 10-08 SE ESCALA PARA VISITA. LLAMAR ANTES DE VISITAR, CONFIRMAR FALLA Y DATOS | 10/08/2025 SE REALIZA COMUNICACIÓN A LA LÍNEA 3052626162 DONDE EL SR ANTONIO  INFORMA QUE EL DÍA DE HOY NO ATIENDE, SE INDICA QUE EN EL TRASCURSO DE LA SEMANA SE VISITARÁ PARA SOLUCIONAR FALLA, DEBIDO A QUE NO HAY SOPORTE DE REDEBAN | 11/08/2025 SE REALIZA VISITA A CB PARA ATENDER INCIDENTE SE REALIZA CAMBIO DE DATAFONO POR FALLA ALERTADO,SE REALIZAN PRUEBAS OK</t>
  </si>
  <si>
    <t>A4WZZ808</t>
  </si>
  <si>
    <t>DISTRICOL PAPELERIA 3 COLORES</t>
  </si>
  <si>
    <t>FO-25-1356274</t>
  </si>
  <si>
    <t>10/08/2025 10-08 SE ESCALA PARA VISITA. LLAMAR ANTES DE VISITAR, CONFIRMAR FALLA Y DATOS | 10/08/2025 SE REALIZA LLAMADA TELEFÓNICA AL NÚMERO INDICADO 3022607235 SE HABLA CON SEÑORITA NICOL RUEDA QUIEN CONFIRMA DAÑO EN LECTOR DE TARJETA POR LO ANTERIOR SE LE INDICA QUE EL DIA DOMINGO NO ES PARA REALIZAR CAMBIO DE EQUIPO POR ENDE SE VISITARA MAÑANA LUNES EN HORAS DE LA MAÑANA | 11/08/2025 SE HACE PRESENCIA EN COMERCIO SE REALIZA CAMBIO DE EQUIPO DEBIDO A QUE ARROJA MENSAJE RETIRE TARJETA SE REALIZAN PRUEBAS OK SE CREAN USUARIOS Y CONTRASEÑA</t>
  </si>
  <si>
    <t>7A002296</t>
  </si>
  <si>
    <t>DISTRICOL DROGUERIA C Y G</t>
  </si>
  <si>
    <t>FO-25-1354224</t>
  </si>
  <si>
    <t>09/08/2025 09-08 SE ESCALA PARA VISITA. LLAMAR ANTES DE VISITAR, CONFIRMAR FALLA Y DATOS | 11/08/2025 BUENOS DIAS SE VISITA CB Y SE EVIDENCIA QUE HAY INCONVENIENTES PARA LA IMPRESIÓN SE PROCEDE A CAMBIAR EL DATAFONO DESK 3500 POR UNO 2600 TAMBIÉN DE CAMBIA PIN PAD POR LA COMPATIBILIDAD, ADICIONAL SE INSTALA MAGIC BOX, SE HACEN PRUEBAS DE TRANSACCIÓN Y SE DEJA TODO OK</t>
  </si>
  <si>
    <t>MN00O634</t>
  </si>
  <si>
    <t>SAN VICENTE DE CHUCURI</t>
  </si>
  <si>
    <t>DISTRICOL BENDICIONES SAMA</t>
  </si>
  <si>
    <t>FO-25-1350356</t>
  </si>
  <si>
    <t>08/08/2025 8-08 SE INTENTA EN VARIAS OCASIONES COMUNICACIÓN CON LA SEÑORA MAUREN BRAVO AL NUMERO 3133334612 PARA CONFIRMAR FALLA Y DATOS PERO NO FUE POSIBLE, SE ESCALA AL COORDINADOR DE LA ZONA PARA VALIDAR EN SITIO | 09/08/2025 EN COMUNICACIÓN CON MAUREN BRAVO AL NÚMERO 3133334612 NOS INDICA QUE EL DATAFONO SE ESTÁ REINICIANDO CONSTANTEMENTE Y EL TECLADO ES DURO SE LE INDICA QUE ESTAREMOS REALIZANDO LA VISITA A PARIR DEL LUNES 11 DE AGOSTO DEBIDO QUE EL DÍA DE HOY DESPUÉS DE LA 1 PM NO HAY SOPORTE PARA CAMBIO DE EQUIPO | 11/08/2025 SE REALIZA VISITA AL COMERCIO SE HACE CAMBIO DEL CABLE DE PINPAD SE REALIZAN PRUEBAS OK</t>
  </si>
  <si>
    <t>LN00M157</t>
  </si>
  <si>
    <t>BARRIO CENTRO CARTAGENA DE IND</t>
  </si>
  <si>
    <t>FO-25-1354772</t>
  </si>
  <si>
    <t>09/08/2025 09-08 SE ESCALA PARA VISITA. LLAMAR ANTES DE VISITAR, CONFIRMAR FALLA Y DATOS | 09/08/2025 SE REQUIERE CAMBIO DE EQUIPO IMPRIME BORROSO SE AGENDA PARA EL 11 DE AGOSTO NO HAY SOPORTE EN REDEBAN | 11/08/2025 BUEN DIA SE REALIZA CAMBIO DE EQUIPO POR PROBLEMAS DE IMPRESORA Y LECTORA POR CABLE DEGOLLADO SE REALIZAN PRUEBA Y SE INSTALA MAGICBOX TODO QUEDA OK</t>
  </si>
  <si>
    <t>7A0BZ716</t>
  </si>
  <si>
    <t>SAN MARTIN</t>
  </si>
  <si>
    <t>PTM SAN MARTIN DROGUERIA Y MIN</t>
  </si>
  <si>
    <t>FO-25-1355941</t>
  </si>
  <si>
    <t>10/08/2025 10-08 SE ESCALA PARA VISITA. LLAMAR ANTES DE VISITAR, CONFIRMAR FALLA Y DATOS | 11/08/2025 SE REALIZA CAMBIO DE PINPAD POR DAÑO SE REALIZA PRUEBAS BÁSICAS SIN NOVEDAD</t>
  </si>
  <si>
    <t>SX00J110</t>
  </si>
  <si>
    <t>SAN ANTONIO DEL TEQUENDAMA</t>
  </si>
  <si>
    <t>BARRIO SAN ANTONIO DEL TEQUEND</t>
  </si>
  <si>
    <t>FO-25-1354445</t>
  </si>
  <si>
    <t>09/08/2025 09-08 SE ESCALA PARA VISITA. LLAMAR ANTES DE VISITAR, CONFIRMAR FALLA Y DATOS | 09/08/2025 NO HAY SOPORTE CON REDEBAN PARA REALIZAR CAMBIO DE EQUIPO. | 11/08/2025 11-08 DESDE LAS 10:15 LA CLIENTA ESTÁ INTENTANDO CONTACTAR LAS LÍNEAS DE ATENCIÓN PARA CONFIRMAR IDENTIDAD DEL TÉCNICO LÍNEA FIJA LE HAN COLGADO TRES VECES LA LLAMADA Y POR WAPP ESTÁ DEMORADO EL ASESOR | 11/08/2025 SE REALIZA CAMBIO DE EQUIPO POR FALLA NO ENCIENDE PANTALLA EN BLANCO SERVICIO OPERATIVO PRUEBAS OK TRNA RBM</t>
  </si>
  <si>
    <t>105ZZ357</t>
  </si>
  <si>
    <t>TIBASOSA</t>
  </si>
  <si>
    <t>BARRIO VDA PATROCINIO TIBASOSA</t>
  </si>
  <si>
    <t>FO-25-1354424</t>
  </si>
  <si>
    <t>09/08/2025 09-08 SE ESCALA PARA VISITA. LLAMAR ANTES DE VISITAR, CONFIRMAR FALLA Y DATOS | 09/08/2025 SE REALIZA LLAMADA TELEFÓNICA DE HA LA CON SEÑORA YURI QUIEN CONFIRMA DAÑO EN LECTOR  DE TARJETAS POR LOS ANTERIOR SE INDICA QUE  DOMINGO NO ES POSIBLE REALIZAR CAMBIOS DE EQUIPO, POR TAL MOTIVO SE REAGENDA VISITA PARA EL DÍA LUNES 11 PARA CUADRAR LA VISITA AL.MUNICIPIO | 11/08/2025 ME ENCUENTRO EN SITIO REALIZANDO  MANTENIMIENTO  SE REALIZO CAMBIO DE EQUIPO ESTOY A LAS ESPERA POR NOVEDAD DE RECHAZO PRA ENTREGAR ORDEN AL 100 % | 11/08/2025 SE REALIZA CAMBIO DE EQUIPO POR DAÑO LECTOR CHIP DEJANDO PRUEBAS OK SIN TELECARGA NO AUTORIZADA , SE REALIZA CAMBIO DE CABLE PACTH CORD 3 METROS POR MANTENIMIENTO PREVENTIVO</t>
  </si>
  <si>
    <t>9A003382</t>
  </si>
  <si>
    <t>DISTRICOL MECACENTER URABA</t>
  </si>
  <si>
    <t>FO-25-1355962</t>
  </si>
  <si>
    <t>10/08/2025 10-08 SE ESCALA PARA VISITA. LLAMAR ANTES DE VISITAR, CONFIRMAR FALLA Y DATOS | 10/08/2025 EN PUNTO ES NECESARIO CAMBIO DE EQUIPO POR DAÑO FÍSICO, VISITA DEBE SER REALIZADA EN DÍA HÁBIL. VISITA PENDIENTE | 11/08/2025 SE CAMBIA DATAFONO DESK 3500 TECLADO BORROSO.
POR UN DESK 2600,
SE HACEN PRUEBAS DE RETIRO,CONSULTA DE SALDO, CONSIGNACION Y PRUEBA DE LECTORA. QUEDA TODO FUNCIONANDO CORRECTAMENTE</t>
  </si>
  <si>
    <t>TUZZZ391</t>
  </si>
  <si>
    <t>BARRIO CENTRO CHIQUINQUIRA 8</t>
  </si>
  <si>
    <t>FO-25-1353610</t>
  </si>
  <si>
    <t>09/08/2025 09-08 SE ESCALA PARA VISITA. LLAMAR ANTES DE VISITAR, CONFIRMAR FALLA Y DATOS | 11/08/2025 SE REALIZA CAMBIO DE EQUIPO POR FALLA ALERT INTERRUPTION PRUEBAS OK CLIENTE CONFORME</t>
  </si>
  <si>
    <t>9BDZZ639</t>
  </si>
  <si>
    <t>BARRIO ALFONSO LOPEZ  6BOGOTA</t>
  </si>
  <si>
    <t>FO-25-1354419</t>
  </si>
  <si>
    <t>09/08/2025 09-08 SE ESCALA PARA VISITA. LLAMAR ANTES DE VISITAR, CONFIRMAR FALLA Y DATOS | 09/08/2025 EN COMUNICACIÓN CON LA SRTA CAROLINA A LA LINEA 3007302479, NOS INFORMA QUE LE ARROJA RECHAZO GENERAL EN TODAS LAS TRANSACCIONES SE INFORMA QUE SE VISITARÁ EN LA SEMANA PARA SOLUCIONAR FALLA, ESTO DEBIDO A QUE NO HAY SOPORTE POR PARTE DE REDEBAN | 11/08/2025 SE REALIZA VALIDACIÓN CON EL CLIENTE SERVICIO YA ESTÁ OK NO PERMITE MANIPULAR EQUIPOS</t>
  </si>
  <si>
    <t>MNPZZ778</t>
  </si>
  <si>
    <t>DISTRICOL TECNOPLUS M&amp;M</t>
  </si>
  <si>
    <t>FO-25-1355198</t>
  </si>
  <si>
    <t>13/08/2025 09-08 SE ESCALA PARA VISITA. LLAMAR ANTES DE VISITAR, CONFIRMAR FALLA Y DATOS | 11/08/2025 SE REVISA IMPRESORA, RODILLO DE IMPRESORA Y SE EVIDENCIA QUE ESTA TODO BIEN HAGO VARIAS PRUEBAS Y EL EQUIPO ESTA FUNCIONANDO OK</t>
  </si>
  <si>
    <t>SAUZZ946</t>
  </si>
  <si>
    <t>PTM IBAGUE DROGUERIAS CONSALUD</t>
  </si>
  <si>
    <t>FO-25-1357692</t>
  </si>
  <si>
    <t>11/08/2025 11-08 SE ESCALA PARA VISITA. LLAMAR ANTES DE VISITAR, CONFIRMAR FALLA Y DATOS | 11/08/2025 SE REALIZA CAMBIO DE DATÁFONO POR DAÑO EN LECTOR CHIP, SE REALIZA PRUEBAS DE FUNCIONAMIENTO OK; CUBRE CLAVE INSTALADO.</t>
  </si>
  <si>
    <t>HA00W601-NA00T355</t>
  </si>
  <si>
    <t>FO-25-1357831</t>
  </si>
  <si>
    <t>11/08/2025 11-08 SE ESCALA PARA VISITA. LLAMAR ANTES DE VISITAR, CONFIRMAR FALLA Y DATOS | 11/08/2025 SE REALIZA VISITA SE CAMBIAN 2 DATAFONOS POR TECLADO EN MAL ESTADO, TECLAS DESGASTADAS SE CREAN USUARIOS SE HACEN PRUEBAS SERVICIO OK</t>
  </si>
  <si>
    <t>AB1BZ814 9999K099</t>
  </si>
  <si>
    <t>BARRIO CENTRO MEDELLIN 105</t>
  </si>
  <si>
    <t>FO-25-1357891</t>
  </si>
  <si>
    <t>11/08/2025 11-08 SE ESCALA PARA VISITA. LLAMAR ANTES DE VISITAR, CONFIRMAR FALLA Y DATOS | 11/08/2025 SE VERIFICA IMORESION ESTA OK, SE CAMBIA DE PUNTO DE ENERGIA</t>
  </si>
  <si>
    <t>10NZZ049</t>
  </si>
  <si>
    <t>FO-25-1352299</t>
  </si>
  <si>
    <t>09/08/2025 NOS ENCONTRÁBAMOS DE RUTA POR PUERTO BERRIO REALIZANDO OTRO INCIDENTE, PERO POR HORARIOS DE LOS SÁBADOS NO SE LOGRA LLEGAR A TIEMPO A REALIZAR INCIDENTE | 11/08/2025 SE CAMBIA PINPAD POR PROBLEMAS DE LECTOR CHIP EQUIPO SE CAMBIA POR COMPATIBILIDAD TODO OK</t>
  </si>
  <si>
    <t>DISTRICOL MAREMY</t>
  </si>
  <si>
    <t>FO-25-1352862</t>
  </si>
  <si>
    <t>09/08/2025 09-08 SE ESCALA PARA VISITA. LLAMAR ANTES DE VISITAR, CONFIRMAR FALLA Y DATOS | 11/08/2025 SE REALIZA CAMBIO DE EQUIPO POR DAÑO EN EL TECLADO, ESPECÍFICAMENTE LA TECLA VERDE SE PEGA CONSTANTEMENTE, SE PROCEDE A INSTALAR UN NUEVO EQUIPO OPERTIVO OK, PRUEBAS EXITOSAS, CLIENTE CB VALIDA EL SALDO ANTES Y DESPUÉS DEL CAMBIO OK</t>
  </si>
  <si>
    <t>NA00O896</t>
  </si>
  <si>
    <t>SIMIJACA</t>
  </si>
  <si>
    <t>BARRIO CENTRO SIMIJACA 4</t>
  </si>
  <si>
    <t>FO-25-1355951</t>
  </si>
  <si>
    <t>10/08/2025 10-08 SE ESCALA PARA VISITA. LLAMAR ANTES DE VISITAR, CONFIRMAR FALLA Y DATOS | 11/08/2025 SE VISITA PUNTO DE REALIZA CAMBIO DE FUENTE DE PODER SE REALIZA BORRADO AL EQUIPO SOLUCIONANDO LA FALLA REPORTADA PRUEBAS OK SE LE INDICA LA FORMA CORRECTA DE REALIZAR LOS CIERRES DIARIOS CLIENTE CONFORME</t>
  </si>
  <si>
    <t>HA00L083</t>
  </si>
  <si>
    <t>URIBIA</t>
  </si>
  <si>
    <t>BARRIO COLOMBIA URIBIA</t>
  </si>
  <si>
    <t>FO-25-1350354</t>
  </si>
  <si>
    <t>08/08/2025 8-08 EN COMUNICACIÓN CON EL SEÑOR FABIAN AL NUMERO 3024310432 INDICA QUE EL DATAFONO ESTA MUY LENTO PARA ARROJAR EL VAUCHER, ADICIONAL EL DATAFONO SE ESTA REINICIANDO CONSTANTEMENTE, CONFIRMA DATOS, SE ESCALA PARA  VISITA | 11/08/2025 BUENAS TARDES SE VISITA CB Y HAY PROBLEMAS CON LA IMPRESORA SE PROCEDE A CAMBIAR EL EQUIPO, SOLO SE CAMBIA DATAFONO 3500 POR UN 2600 Y ADICIONAL SE INSTALA MAGIC BOX, SE HACEN TRANSACCIONES DE PRUEBA Y TODO FUNCIONA OK</t>
  </si>
  <si>
    <t>BARRIO CENTRO VILLAVICENCIO 6</t>
  </si>
  <si>
    <t>FO-25-1355958</t>
  </si>
  <si>
    <t>10/08/2025 10-08 SE ESCALA PARA VISITA. LLAMAR ANTES DE VISITAR, CONFIRMAR FALLA Y DATOS | 10/08/2025 EN COMUNICACIÓN TELEFÓNICA CON EL SEÑOR LIBARDO AL NÚMERO 3142460525 MANIFIESTA QUE HORARIO DE ATENCIÓN NO ESTÁ DISPONIBLE EL DÍA DE HOY, ABREN NUEVAMENTE EL LUNES | 11/08/2025 SE REALIZA CAMBIO DE FUENTE DE PODER PRUEBAS OK SIN NOVEDADES</t>
  </si>
  <si>
    <t>AD00C961</t>
  </si>
  <si>
    <t>BARRIO VEREDA MUNDO NUEVO PERE</t>
  </si>
  <si>
    <t>FO-25-1355939</t>
  </si>
  <si>
    <t>10/08/2025 10-08 SE ESCALA PARA VISITA. LLAMAR ANTES DE VISITAR, CONFIRMAR FALLA Y DATOS | 10/08/2025 EN COMUNICACIÓN CON LA SEÑORA NANCY, SE LE DA LOS PRIMEROS AUXILIOS, PERO EL EQUIPO NO RESPONDE Y REQUIERE CAMBIO DE EQUIPO YA QUE LA PANTALLA SE QUEDA EN BLANCO, SE LE INDICA QUE SE VISITA MAÑANA A PRIMERA HORA, YA QUE HOY NO HAY SOPORTE POR PARTE DE REDEBAN | 11/08/2025 SE VISITA COMERCIO SE IDENTIFICA DATÁFONO REINICIANDO DURANTE ENCENDIDO SE REALIZA CAMBIO DE DATÁFONO Y FUENTE SE REALIZA PRUEBAS OK</t>
  </si>
  <si>
    <t>9C0GZ569</t>
  </si>
  <si>
    <t>BALBOA</t>
  </si>
  <si>
    <t>DISTRICOL LOCOS POR EL FUTBOL</t>
  </si>
  <si>
    <t>FO-25-1354436</t>
  </si>
  <si>
    <t>09/08/2025 09-08 SE ESCALA PARA VISITA. LLAMAR ANTES DE VISITAR, CONFIRMAR FALLA Y DATOS | 11/08/2025 INGRESA SE ENCUENTRA EQUIPO CON ALER INTERRUPTION SE PROCEDE A CAMBIAR EQUIPO SE HACEN PRUEBAS OKAY CREACIÓN DE USUARIOS TELECARGA DE RNA</t>
  </si>
  <si>
    <t>AA0OZ870</t>
  </si>
  <si>
    <t>COYAIMA</t>
  </si>
  <si>
    <t>BARRIO LA VEGA COYAIMA</t>
  </si>
  <si>
    <t>FO-25-1331269</t>
  </si>
  <si>
    <t>05/08/2025 05-08 SE ESCALA PARA VISITA. LLAMAR ANTES DE VISITAR, CONFIRMAR FALLA Y DATOS | 11/08/2025 SE REALIZA CAMBIO MAGIC BOX  DEBIDO QUE EL PUERTO RJ45 ESTÁ DAÑADO, SE INSTALA NUEVO SE VALIDA FUNCIONAMIENTO OK</t>
  </si>
  <si>
    <t>9L00R840</t>
  </si>
  <si>
    <t>BARRIO ZONA RURAL 2 VILLAVICEN</t>
  </si>
  <si>
    <t>FO-25-1359206</t>
  </si>
  <si>
    <t>23/09/2025 11-08 SE ESCALA PARA VISITA. LLAMAR ANTES DE VISITAR, CONFIRMAR FALLA Y DATOS | 11/08/2025 SE VISITA CB Y SE REALIZA CAMBIO DE LECTORA DE BARRAS POR DAÑO. SE INSTALA NUEV LECTORA Y SE REALIZA PRUEBAS EXITOSAS PRUEBAS OK</t>
  </si>
  <si>
    <t>BBBBF133</t>
  </si>
  <si>
    <t>BARRIO CENTRO EL CARMEN DE VIB</t>
  </si>
  <si>
    <t>FO-25-1355944</t>
  </si>
  <si>
    <t>10/08/2025 10-08 SE ESCALA PARA VISITA. LLAMAR ANTES DE VISITAR, CONFIRMAR FALLA Y DATOS | 11/08/2025 SE CAMBIA EQUIPO PORQUE NO ENCIENDE SE LE DAÑO EL PUERTO DONDE VA CONECTADA LA FUENTE AL EQUIPO</t>
  </si>
  <si>
    <t>NRZZZ518</t>
  </si>
  <si>
    <t>BARRIO PARQUES DE SANTA MARIA</t>
  </si>
  <si>
    <t>FO-25-1356628</t>
  </si>
  <si>
    <t>10/08/2025 10-08 SE ESCALA PARA VISITA. LLAMAR ANTES DE VISITAR, CONFIRMAR FALLA Y DATOS | 11/08/2025 SE LLEGA A LA DIRECCIÓN INDICADA, SE REALIZA MANTENIMIENTO DATÁFONO. FUENTE PODER MANIPULAR POR EL COMERCIO, SE CONECTA CORRECTAMENTE, CONFIGURACIÓN Y VERSIONAMIENTO OK , USUARIO OK SE REALIZAN PRUEBAS ÉXITOSAS.</t>
  </si>
  <si>
    <t>EXZZZ698</t>
  </si>
  <si>
    <t>PAGAFACIL LA 14 ARMENIA</t>
  </si>
  <si>
    <t>FO-25-1354431</t>
  </si>
  <si>
    <t>DAÑO HUB</t>
  </si>
  <si>
    <t>09/08/2025 09-08 SE ESCALA PARA VISITA. LLAMAR ANTES DE VISITAR, CONFIRMAR FALLA Y DATOS | 09/08/2025 SE LLAMA A COMERCIO PERO POR HORARIO DE ATENCIÓN DE CB VISITA SE ATIENDE EL DÍA LUNES | 11/08/2025 POR AUTORIZACION DE REDEBAN SE REALIZA INSTALACION DE HUB EL CUAL SE USARA CON EQUIPOS DE BACKUP QUE TENIA EL CLIENTE, NO SE REALIZÓ CAMBIO DE HUB SE INSTALÓ UN HUB NUEVO.</t>
  </si>
  <si>
    <t>1KZZZ685</t>
  </si>
  <si>
    <t>MOÑITOS</t>
  </si>
  <si>
    <t>BARRIO LAS FLORES DE MANGA MON</t>
  </si>
  <si>
    <t>FO-25-1341372</t>
  </si>
  <si>
    <t>06/08/2025 8-06 EN COMUNICACIÓN CON LA SEÑORA ISABEL SALCEDO AL NUMERO 3147683108 INDICA QUE EL DATAFONO LE ARROJA LOS VAUCHER MUY BORROSOS, CONFIRMA DATOS, SE ESCALA PARA VISITA | 09/08/2025 SE REALIZÓ LLAMADA DE VALIDACIÓN Y EL 3147683108 INFORMA QUE DESDE LA MADRUGADA ESTÁN SIN SERVICIO DE ENERGÍA DEBIDO A LAS FUERTES LLUVIAS, PIDE POR FAVOR QUE SE VISITE EL DÍA LUNES. | 11/08/2025 SE REALIZÓ REVISIÓN DE EQUIPO OK, Y SE CAMBIÓ ROLLO QUE ESTABA EN MAL ESTADO, PRUEBAS OK, TELECARGA DRNA.</t>
  </si>
  <si>
    <t>FUA0G707</t>
  </si>
  <si>
    <t>BARRIO OASIS FLORIDABLANCA 1</t>
  </si>
  <si>
    <t>FO-25-1359937</t>
  </si>
  <si>
    <t>23/09/2025 11-08 SE ESCALA PARA VISITA. LLAMAR ANTES DE VISITAR, CONFIRMAR FALLA Y DATOS | 11/08/2025 SE HACE ORESENCIA EN COMERCIO SE REALIZA CAMBIO DE DATAFONO DEBIDO A QUE SE REINICIA CONSTANTEMENTE SE REALIZA CAMBIO DE PIN PAD POR TECNOLOGÍA SE REALIZAN PRUEBAS OK SE CREAN USUARIOS Y CONTRASEÑA</t>
  </si>
  <si>
    <t>AD001931</t>
  </si>
  <si>
    <t>BARRIO ALFONSO LOPEZ II CALI 1</t>
  </si>
  <si>
    <t>FO-25-1359468</t>
  </si>
  <si>
    <t>23/09/2025 11-08 SE ESCALA PARA VISITA. LLAMAR ANTES DE VISITAR, CONFIRMAR FALLA Y DATOS | 11/08/2025 SE CAMBIA DATAFONO POR QUE EL DEL CLIENTE ESTABA MALO</t>
  </si>
  <si>
    <t>LM5ZZ634</t>
  </si>
  <si>
    <t>ALKOMPRAR LA 33</t>
  </si>
  <si>
    <t>FO-25-1359125</t>
  </si>
  <si>
    <t>23/09/2025 11-08 SE ESCALA PARA VISITA. LLAMAR ANTES DE VISITAR, CONFIRMAR FALLA Y DATOS | 11/08/2025 SE ESPERA AUTORIZACIÓN DE INGRESO DE 40 MINUTOS, SE REVISA EQUIY UN EQUIPO TIENE RECHADO BORROSO Y EL OTRO LE FALLA TECLAS SE REALIZA CAMBIO DEL EQUIPO PRUEBAS EXITOSAS SERVICIO OPERATIVO OK</t>
  </si>
  <si>
    <t>JAPZZ373 - JAPZZ374</t>
  </si>
  <si>
    <t>GUADALAJARA DE BUGA</t>
  </si>
  <si>
    <t>BARRIO CENTRO GUADALAJARA DE B</t>
  </si>
  <si>
    <t>FO-25-1358911</t>
  </si>
  <si>
    <t>11/08/2025 11-08 SE ESCALA PARA VISITA. LLAMAR ANTES DE VISITAR, CONFIRMAR FALLA Y DATOS | 11/08/2025 SE VALIDA DAÑO CON EL CLIENTE, SE LE PIDE REINICIAR EL EQUIPO EN SU TOTALIDAD, Y ESPERAR QUE CARGUE Y REALIZAR PRUEBAS, EL CLIENTE REALIZA EL PROCESO Y CONFIRMA QUE YA ESTA IMPRIMIENDO DE NUEVO</t>
  </si>
  <si>
    <t>BARRIO SAN CARLOS SOACHA 1</t>
  </si>
  <si>
    <t>FO-25-1358089</t>
  </si>
  <si>
    <t>11/08/2025 11-08 SE ESCALA PARA VISITA. LLAMAR ANTES DE VISITAR, CONFIRMAR FALLA Y DATOS | 11/08/2025 DURANTE LA VISITA TECNICA SE  ENCONTRAMOS QUE EL CARGADOR SE ENCUENTRA EN DAÑO REALIZA CAMBIO PRUEBA OK PARÁMETROS OKAY CIERRE OKAY</t>
  </si>
  <si>
    <t>FA00L790</t>
  </si>
  <si>
    <t>BARRIO VENECIA BOGOTA 14</t>
  </si>
  <si>
    <t>FO-25-1356158</t>
  </si>
  <si>
    <t>10/09/2025 10-08 SE ESCALA PARA VISITA. LLAMAR ANTES DE VISITAR, CONFIRMAR FALLA Y DATOS | 10/08/2025 SE INTENTA COMUNICACIÓN A LA LÍNEA 3023312542 DONDE NO HAY RESPUESTA, DE ACUERDO A REPORTE POSIBLEMENTE SE DEBA CAMBIAR EQUIPO, NO SE CUENTA CON SOPORTE DE REDEBAN | 11/08/2025 DURANTE LA VISITA DE TECNICA ENCONTRAMOS QUE DATÁFONO DESACTUALIZADO PROCEDE A REALIZAR ACTUALIZACIÓN DE SO Y VERSION SE CREAN USUARIOS SE REALIZAN PRUEBAS QUEDANDO SERVICIO OK A CONFORMIDAD DE CB</t>
  </si>
  <si>
    <t>ON04Z850</t>
  </si>
  <si>
    <t>FO-25-1356064</t>
  </si>
  <si>
    <t>10/08/2025 10-08 SE ESCALA PARA VISITA. LLAMAR ANTES DE VISITAR, CONFIRMAR FALLA Y DATOS | 10/08/2025 EN COMUNICACIÓN CON EL SR UBER, INDICA QUE HOY NO TRABAJO, SE LE INDICA QUE SE VISITA MAÑANA A PRIMERA HORA | 11/08/2025 SE VISITA COMERCIO SE IDENTIFICA DATÁFONO CON MENSAJE VERIFICAR PARÁMETROS SE REALIZA RECONFIGURACIÓN SE REALIZA PRUEBAS OK</t>
  </si>
  <si>
    <t>GA0LZ449</t>
  </si>
  <si>
    <t>DISTRICOL SOLUCIONES LA CAQUET</t>
  </si>
  <si>
    <t>FO-25-1351302</t>
  </si>
  <si>
    <t>08/08/2025 8-08 SE INTENTA COMUNICACION CON LAS EÑORA MARYI PADILLA AL NUMERO 3227765836 PARA CONFIRMAR FALLA Y DATOS PERO NO FUE POSIBLE, SE ESCALA AL COORDINADOR DE LA ZONA PARA VALIDAR EN SITIO | 11/08/2025 SE REALIZA LIMPIEZA A LA TAPA Y RODILLOS DEL DATÁFONO, SE LE INDICA AL CLIENTE NUEVAMENTE QUE DEBE DEJAR CARGAR UN MOMENTO LA BATERÍA DEL DATÁFONO DESK2600 YA QUE ELLOS IMPRIMEN A CALOR Y LA BATERÍA DEBE ESTAR CARGADA, PRUEBA CB OK SE DEJA OPERATIVO.</t>
  </si>
  <si>
    <t>IIWZZ576</t>
  </si>
  <si>
    <t>FORTUL</t>
  </si>
  <si>
    <t>BARRIO NUEVO CARANAL FORTUL</t>
  </si>
  <si>
    <t>FO-25-1351311</t>
  </si>
  <si>
    <t>08/08/2025 8-08 SE INTENTA COMUNICACION CON LA SEÑORA YOLIMA BONILLA AL NUMERO 3125693365 PARA CONFIRMAR FALLA Y DATOS PERO NO FUE POSIBLE, SE ESCALA AL COORDINADOR DE LA ZONA PARA VALIDAR EN SITIO | 09/08/2025 SE ESTABLECE CONTACTO CON LA SEÑORA TOLIMA BONILLA AL NÚMERO 3226970795 Y SE LE INDICA QUE NOS ENCONTRAMOS A LA ESPERA DE VUELO PARA EL DÍA LUNES PARA PODER ATENDER LA SOLICITUD A LA MAYOR BREVEDAD POSIBLE DEPENDIENDO CONDICIONES DE SEGURIDAD EN LA ZONA POR ENFRENTAMIENTOS ARMADOS U OTRO FACTOR ALTERNO | 11/08/2025 SE REALIZA CAMBIO DE LECTORA LA CUAL PRESENTA AVERIADOBEL CABLE Y SE DESCONFIGURA CONSTANTEMENTE</t>
  </si>
  <si>
    <t>EF007297</t>
  </si>
  <si>
    <t>GUATAQUI</t>
  </si>
  <si>
    <t>BARRIO CENTRO GUATAQUI 1</t>
  </si>
  <si>
    <t>FO-25-1349437</t>
  </si>
  <si>
    <t>08/08/2025 8-08 EN COMUNICACIÓN CON LA SEÑORA DIANA VICTORIA DIAZ AL NUMERO 3212061916 INDICA QUE EL LECTOR DE BARRAS NO LEE LAS FACTURAS, CONFIRMA DATOS, SE ESCALA PARA VISITA | 11/08/2025 11-08 ACTIVIDAD PENDIENTE POR CAPACIDAD OPERATIVA, FECHA DE ATENCION LUNES 11 | 11/08/2025 SE HABLA CON LA SEÑORA DIANA DÍAZ, AL NÚMERO 3212061916, ME INDICA QUE ME RECIBE DESPUÉS DEL MEDIO DÍA. | 11/08/2025 SE CAMBIA DATÁFONO POR DAÑO EN PUERTO USB. SE HACEN PRUEBAS DE TRANSACCIONES TODO OK</t>
  </si>
  <si>
    <t>NRZZZ552</t>
  </si>
  <si>
    <t>ARRIO CENTRO MAGANGUE 2</t>
  </si>
  <si>
    <t>FO-25-1349026</t>
  </si>
  <si>
    <t>08/08/2025 8-08 EN COMUNICACIÓN CON LA SEÑORA DANIELA ROMERO AL NUMERO 3001450995 INDICA QUE EL DATAFONO SE REINICIA CONSTANTEMENTE, YA VALIDO EL CABLEADO Y SE ENCUENTRA BIEN, CONFIRMA DATOS, SE ESCALA PARA VISITA | 11/08/2025 SE VISITA COMERCIO POR FALLA, PUESTO QUE EL LECTOR NO FUNCIONA Y SE REINICIA, SE HACE CAMBIO DE LECTOR, CAUSAL L9 DAÑO FÍSICO, ADEMÁS SE CAMBIA HUB HB1 DETERIORO CABLE, SE DEJA CON LA VERSIÓN 9.90, SE REALIZAN PRUEBAS OK.</t>
  </si>
  <si>
    <t>AB0LZ530</t>
  </si>
  <si>
    <t>BARRIO ZAMORANO PALMIRA 4</t>
  </si>
  <si>
    <t>FO-25-1361655</t>
  </si>
  <si>
    <t>11/08/2025 11-08 SE ESCALA PARA VISITA. LLAMAR ANTES DE VISITAR, CONFIRMAR FALLA Y DATOS | 11/08/2025 EN LA VISITA TÉCNICA SE REALIZÓ EL CAMBIO DE LECTOR DE CÓDIGO DE BARRAS YA QUE SE ENCONTRÓ AVERIADO Y NO LEÍA LOS CÓDIGOS,SE TRATO DE CONFIGURAR PERO NO FUE POSIBLE,SE CAMBIÓ Y SE REALIZARON LAS PRUEBAS CON EL USUARIO DEJANDO EL SERVICIO OPERANDO SIN FALLAS Y SIN NOVEDAD</t>
  </si>
  <si>
    <t>FA09Z451</t>
  </si>
  <si>
    <t>DISTRICOL MERAQUI AUTOSERVICIO</t>
  </si>
  <si>
    <t>FO-25-1360982</t>
  </si>
  <si>
    <t>23/09/2025 11-08 SE ESCALA PARA VISITA. LLAMAR ANTES DE VISITAR, CONFIRMAR FALLA Y DATOS | 11/08/2025 SE REALIZA CAMBIO DE EQUIPO POR DAÑO EN DISPLAY SE REALIZA INSTALACIÓN DE VERSION SE CONFIGURA PARÁMETROS SE INICIALIZA SE REALIZA PRUEBAS DE FUNCIONAMIENTO FALLIDAS EQUIPO QUEDA EN RECHAZO SE REALIZA REPISADO DE SERIAL DE EQUIPO PRUEBAS EXITOSAS CB QUEDA OPERATIVO</t>
  </si>
  <si>
    <t>MNPZZ724</t>
  </si>
  <si>
    <t>BARRIO QUINTA DIANA BUCARAMANA</t>
  </si>
  <si>
    <t>FO-25-1360741</t>
  </si>
  <si>
    <t>23/09/2025 11-08 SE ESCALA PARA VISITA. LLAMAR ANTES DE VISITAR, CONFIRMAR FALLA Y DATOS | 11/08/2025 SE REALIZA VISITA AL COMERCIO CB ,SE VALIDA Y EL CLIENTE COMENTA QUE EL DATÁFONO SE QUEDA SIN CONEXIÓN A INTERNET, SE HACE CAMBIO DE CABLE ENTORCHADO Y HUB POR DAÑO EN EL CABLE, SE HACEN LAS RESPECTIVAS PRUEBAS DEJANDO TODO OK</t>
  </si>
  <si>
    <t>TVHZZ352</t>
  </si>
  <si>
    <t>MULTIPAGAS IPIALES</t>
  </si>
  <si>
    <t>FO-25-1359571</t>
  </si>
  <si>
    <t>23/09/2025 11-08 SE ESCALA PARA VISITA. LLAMAR ANTES DE VISITAR, CONFIRMAR FALLA Y DATOS | 11/08/2025 SE VISITA EL CB PARA REVISAR FALLA DE DATÁFONO, ENCIENDE PERO QUEDA PANTALLA BLANCA, SE REALIZÓ CAMBIO DE DATÁFONO JUNTO CON PIN PAD, SE RETIRA DATAFONO, PIN PAD Y HUB, SE INSTALA DATÁFONO MAGIC 2600 Y PIN PAD. SE HACEN PRUEBAS OK, EL OTRO EQUIPO REPORTADO SOLO SE REPISA COMUNICACIÓN Y FUNCIONA OK, CB OPERATIVO</t>
  </si>
  <si>
    <t>AIZZZ122</t>
  </si>
  <si>
    <t>PAGAFACIL  EXITO ITAGUI</t>
  </si>
  <si>
    <t>FO-25-1359136</t>
  </si>
  <si>
    <t>23/09/2025 11-08 SE ESCALA PARA VISITA. LLAMAR ANTES DE VISITAR, CONFIRMAR FALLA Y DATOS | 11/08/2025 SE REALIZA CAMBIO DE HUB, YA QUE ESTA PRESENTANDO FALLA AL TOCARSE</t>
  </si>
  <si>
    <t>JNZZZ079</t>
  </si>
  <si>
    <t>REVAL JUMBO CC SANTAFE MEDELLI</t>
  </si>
  <si>
    <t>FO-25-1359210</t>
  </si>
  <si>
    <t>9A0KZ430</t>
  </si>
  <si>
    <t>INZA</t>
  </si>
  <si>
    <t>ZONA COMERCIAL INZA  CAUCA</t>
  </si>
  <si>
    <t>FO-25-1354599</t>
  </si>
  <si>
    <t>09/08/2025 09-08 SE ESCALA PARA VISITA. LLAMAR ANTES DE VISITAR, CONFIRMAR FALLA Y DATOS | 12/08/2025 SE REALIZA LLAMADA CON LA SEÑORA ALEJANDRA Y HIDROBO SE HACEN PRUEBAS SALEN EXITOSAS CORRESPONSAL YA OPERA OKAY</t>
  </si>
  <si>
    <t>MULTIPAGAS CC SAN ANTONIO</t>
  </si>
  <si>
    <t>FO-25-1350558 | FO-25-1362722</t>
  </si>
  <si>
    <t>12/08/2025 SE REALIZA VISITA AL PUNTO,SE CAMBIA EQUIPO POR DAÑO TECLAS BORROSAS TAMBIEN SE REALIZA CAMBIO DE PIN PAD YA QUE ESTE NO LEE LOS CHIP DE LAS TARJETAS SE DEJA EQUIPO CON VR 9.90 PRUEBAS CB OK, CB OPERATIVO.</t>
  </si>
  <si>
    <t>ABCVZ508</t>
  </si>
  <si>
    <t>FALAN</t>
  </si>
  <si>
    <t>BARRIO CENTRO FALAN</t>
  </si>
  <si>
    <t>FO-25-1353802</t>
  </si>
  <si>
    <t>09/08/2025 09-08 SE ESCALA PARA VISITA. LLAMAR ANTES DE VISITAR, CONFIRMAR FALLA Y DATOS | 12/08/2025 SE CAMBIA DATÁFONO POR DETERIORO EN TECLADO Y FALLA DE COMUNICACIÓN. SE CAMBIA LECTOR DE BARRAS POR DETERIORO. SE HACEN PRUEBAS DE TRANSACCIONES TODO OK</t>
  </si>
  <si>
    <t>ABC09606</t>
  </si>
  <si>
    <t>BARRIO CALASANZ MEDELLIN 3</t>
  </si>
  <si>
    <t>FO-25-1360732</t>
  </si>
  <si>
    <t>23/09/2025 11-08 SE ESCALA PARA VISITA. LLAMAR ANTES DE VISITAR, CONFIRMAR FALLA Y DATOS | 12/08/2025 SE REALIZA REVISIÓN DEL EQUIPO IMPRIME MAL SE REALIZA CAMBIO DE MAGIC BOX Y FUNCIONA CORRECTAMENTE DE REALIZAN PRUEBAS EXITOSAS SERVICIO OPERATIVO OK</t>
  </si>
  <si>
    <t>AA00X411 - AB003746</t>
  </si>
  <si>
    <t>COMCARD BOLIVAR GALERIA</t>
  </si>
  <si>
    <t>FO-25-1354450</t>
  </si>
  <si>
    <t>09/08/2025 09-08 SE ESCALA PARA VISITA. LLAMAR ANTES DE VISITAR, CONFIRMAR FALLA Y DATOS | 11/08/2025 SE REALIZÓ GESTIÓN TELEFÓNICA SE HABLÓ CON EL SEÑOR ÓSCAR NOS INFORMA QUE LA VÍA QUE CONDUCE EN MEDELLÍN A CIUDAD BOLÍVAR SE ENCUENTRA CERRADA DEBIDO A UN DESLIZAMIENTO EN EL SECTOR LA CHUCHITA SE ESTARÁ MONITOREANDO SI SE SI DAN PASO SI NO TOCABA POSPONER VISITA HASTA QUE LE DEN APERTURA LA VÍA | 12/08/2025 SE CAMBIO POR DAÑO EN IMPRESORA</t>
  </si>
  <si>
    <t>A02ZZ500</t>
  </si>
  <si>
    <t>BARRIO COMFENALCO CALI</t>
  </si>
  <si>
    <t>FO-25-1361650</t>
  </si>
  <si>
    <t>11/08/2025 11-08 SE ESCALA PARA VISITA. LLAMAR ANTES DE VISITAR, CONFIRMAR FALLA Y DATOS | 12/08/2025 SE CAMBIA DATÁFONO,PINPAD Y HUD YA QUE EL PINPDAD DEL CLIENTE ESTABA MALO SE CAMBIA DATÁFONO POR COMPATIBILIDAD</t>
  </si>
  <si>
    <t>GA00W588</t>
  </si>
  <si>
    <t>BARRIO  CENTRO  IASEL IA</t>
  </si>
  <si>
    <t>FO-25-1356410</t>
  </si>
  <si>
    <t>10/08/2025 10-08 SE ESCALA PARA VISITA. LLAMAR ANTES DE VISITAR, CONFIRMAR FALLA Y DATOS | 10/08/2025 SE VALIDA DAÑO Y REQUIERE CAMBIO DE EQUIPO, SE DEBE ATENDER A PARTIR DEL DIA LUNES YA QUE NO SE CUENTA CON SOPORTE DE ACTIVOS | 12/08/2025 SE ENCUENTRA DIFICULTADES EN EL TRASNPORTE HACIA EL MUNICIPIO DE MARSELLA POR CIERRE DE CALZADA POR AREGLOS Y PARE Y SIGA, SE ESTA ALA ESPERA DE QUE HABILITEN EL PASO | 12/08/2025 SE CAMBIA EQUIPO POR DAÑO EN LA TAPA DE LA IMPRESORA, SE REALIZAN PRUEBAS OK.</t>
  </si>
  <si>
    <t>GZ8ZZ613-9A003766</t>
  </si>
  <si>
    <t>CHAGUANI</t>
  </si>
  <si>
    <t>CENTRO CHAGUANI CUNDINAMARCA</t>
  </si>
  <si>
    <t>FO-25-1354421</t>
  </si>
  <si>
    <t>09/08/2025 09-08 SE ESCALA PARA VISITA. LLAMAR ANTES DE VISITAR, CONFIRMAR FALLA Y DATOS | 12/08/2025 SE REALIZA CAMBIO DE LECTOR DE BARRAS POR FALLAS FORMATO INVÁLIDO</t>
  </si>
  <si>
    <t>AAAXZ548</t>
  </si>
  <si>
    <t>BARRIO GUATIQUIA VILLAVICENCIO</t>
  </si>
  <si>
    <t>FO-25-1362003</t>
  </si>
  <si>
    <t>11/08/2025 11-08 SE ESCALA PARA VISITA. LLAMAR ANTES DE VISITAR, CONFIRMAR FALLA Y DATOS | 12/08/2025 SE VISITA CB Y SE REALIZA MANTENIMIENTO . LA TAPA DE LA IMPRESORA ESTABA SUELTA. SE UBICA NUEVAMENTE LA TAPA Y SE SOLUCIONA EL PROBLEMA. PRUEBAS DE IMPRESIÓN EXITOSA</t>
  </si>
  <si>
    <t>999JZ560</t>
  </si>
  <si>
    <t>PAGAFACIL FONTIBON 2</t>
  </si>
  <si>
    <t>FO-25-1360287</t>
  </si>
  <si>
    <t>23/09/2025 11-08 SE ESCALA PARA VISITA. LLAMAR ANTES DE VISITAR, CONFIRMAR FALLA Y DATOS | 12/08/2025 CAMBIO DE DATAFONO POR DAÑO SE RALIZA PRUEBAS OK SE ENTREGA SERVICIO OPERATIVO</t>
  </si>
  <si>
    <t>A309Z565</t>
  </si>
  <si>
    <t>DISTRICOL LA ESQUINIT DEL VECI</t>
  </si>
  <si>
    <t>FO-25-1360736</t>
  </si>
  <si>
    <t>23/09/2025 11-08 SE ESCALA PARA VISITA. LLAMAR ANTES DE VISITAR, CONFIRMAR FALLA Y DATOS | 12/08/2025 SE HACE PRESENCIA EN COMERCIO SE REALIZA CAMBIO DE EQUIPO DEBIDO A QUE SE REINICIA CONSTANTEMENTE SE REALIZAN PRUEBAS OK SE CREAN USUARIOS Y CONTRASEÑAS</t>
  </si>
  <si>
    <t>MNPZZ738</t>
  </si>
  <si>
    <t>FO-25-1360995</t>
  </si>
  <si>
    <t>23/09/2025 11-08 SE ESCALA PARA VISITA. LLAMAR ANTES DE VISITAR, CONFIRMAR FALLA Y DATOS | 12/08/2025 SE REALIZA VISITA A CB PARA ATENDER INCIDENTE SE REALIZA CAMBIO DE FUENTE ,SE REALIZAN PRUEBAS OK</t>
  </si>
  <si>
    <t>F1KZZ802-SA0ZZ052</t>
  </si>
  <si>
    <t>BARRIO CHAGUALO IV MEDELLIN</t>
  </si>
  <si>
    <t>FO-25-1361999</t>
  </si>
  <si>
    <t>11/08/2025 11-08 SE ESCALA PARA VISITA. LLAMAR ANTES DE VISITAR, CONFIRMAR FALLA Y DATOS | 12/08/2025 SE CAMBIA PINPAD POR DAÑO EN LECTOR CHIP EQUIPO SE CAMBIO POR TECNOLOGÍA TODO OK</t>
  </si>
  <si>
    <t>ABC0E001</t>
  </si>
  <si>
    <t>CALI SUCRE</t>
  </si>
  <si>
    <t>FO-25-1361996</t>
  </si>
  <si>
    <t>11/08/2025 11-08 SE ESCALA PARA VISITA. LLAMAR ANTES DE VISITAR, CONFIRMAR FALLA Y DATOS | 12/08/2025 SE LIMPIA PORTARROLLOS Y QUEDA FUNCIONANDO CORRECTAMENTE</t>
  </si>
  <si>
    <t>SV00J169</t>
  </si>
  <si>
    <t>BARRIO LA INDEPENDENCIA ITAGUI</t>
  </si>
  <si>
    <t>FO-25-1362688</t>
  </si>
  <si>
    <t>11/08/2025 11-08 SE ESCALA PARA VISITA. LLAMAR ANTES DE VISITAR, CONFIRMAR FALLA Y DATOS | 12/08/2025 SE REALIZA CAMBIO DE EQUIPO POR MALA IMPRESIÓN</t>
  </si>
  <si>
    <t>II001587</t>
  </si>
  <si>
    <t>DISTRICOL VARIEDADES Y SERVICI</t>
  </si>
  <si>
    <t>FO-25-1354415</t>
  </si>
  <si>
    <t>09/08/2025 09-08 SE ESCALA PARA VISITA. LLAMAR ANTES DE VISITAR, CONFIRMAR FALLA Y DATOS | 12/08/2025 SE REALIZA CAMBIO DE EQUIPO POR DAÑO EN LA IMPRESORA, PAPEL AVANZA LENTO Y SE ATASCA, ADICIONAL EL TECLADO ESTÁ BORROSO, TAMBIÉN FUE NECESARIO CAMBIAR EL PINPAD POR COMPATIBILIDAD Y SE INSTALA MAGIBOX SERIALIZADO OK, NUEVOS EQUIPOS INSTALADOS OPERATIVOS SIN NOVEDAD, PRUEBAS REALIZADAS EXITOSAS, CLIENTE CB VALIDA SALDO ANTES Y DESPUÉS DEL CAMBIO DE EQUIPOS OK SIN NOVEDAD, CB SE DEJA OPERATIVO OK.</t>
  </si>
  <si>
    <t>9B2ZZ633</t>
  </si>
  <si>
    <t>BARRIO DIVINO NIÑO GUADALAJARA DE BUGA 1</t>
  </si>
  <si>
    <t>FO-25-1363405</t>
  </si>
  <si>
    <t>12/08/2025 11-08 17:51 EN COMUNICACIÓN CON EL SEÑOR JHON JAIRO RAMIREZ AL NUMERO 3193485797 INDICA QUE EL DATAFONO LE ARROJA CABLE DE RED DESCONECTADO Y EN OCASIONES ERROR DE CONEXIÓN, CONFIRMA DATOS, SE ESCALA PARA VISITA | 12/08/2025 SE HABLA CON EL CLIENTE, SE LE INDICA REALIZAR REINICIO TOTAL DE LOS EQUIPOS YA QUE LA IMRESORA SE QUEDO PEGADA, EL CLIENTE REALIZA DESCONEXION DE EQUIPOS , LA BATERIA DE DESCARGA, SE PROCEDE A CONECTAR NUEVAMENTE, Y REALIZAR PRUEBAS EXITOSAS DE IMPRESION, SE CIERRE CASO</t>
  </si>
  <si>
    <t>BARRIO ESMERALDA POPAYAN</t>
  </si>
  <si>
    <t>FO-25-1358498</t>
  </si>
  <si>
    <t>11/08/2025 11-08 SE ESCALA PARA VISITA. LLAMAR ANTES DE VISITAR, CONFIRMAR FALLA Y DATOS | 12/08/2025 SE INGRESA FUENTE ENERGÍA MALA SE AVERIÓ NO IMPRIMA BOUCHER SE CAMBIA SE HACEN PRUEBAS OK TELECARGA DRNA</t>
  </si>
  <si>
    <t>JJZZZ846</t>
  </si>
  <si>
    <t>EL COPEY</t>
  </si>
  <si>
    <t>BARRIO CENTRO EL COPEY 8</t>
  </si>
  <si>
    <t>FO-25-1359132</t>
  </si>
  <si>
    <t>23/09/2025 11-08 SE ESCALA PARA VISITA. LLAMAR ANTES DE VISITAR, CONFIRMAR FALLA Y DATOS | 12/08/2025 SE REALIZA  VISITÁ POR SOLICITUD DE CLIENTE LA CUAL NOS INDICA QUE EL EQUIPO NO ENCIENDE SE REALIZAN CAMBIO DE FUENTE  Y EQUIPO ENCIENDE PERO PUERTO ETHERNET SE ENCUENTRA QUEMADO SE REALIZAN CAMBIO DE EQUIPO QUEDANDO OPERATIVO AL 100%</t>
  </si>
  <si>
    <t>HA00J542</t>
  </si>
  <si>
    <t>PTM CALI SUPERMERCADO LOS TRES</t>
  </si>
  <si>
    <t>FO-25-1361166</t>
  </si>
  <si>
    <t>11/08/2025 11-08 SE ESCALA PARA VISITA. LLAMAR ANTES DE VISITAR, CONFIRMAR FALLA Y DATOS | 12/08/2025 SE VISITA EL COMERCIO, SE REVISA DATAFONO MUESTRA MSJ " ALERT IRRUPCIÓN ", POR LO QUE SE CAMBIA RESOLVIENDO EL DAÑO, PRUEBAS OK, TELECARGA TRNA</t>
  </si>
  <si>
    <t>EF03Z064 - 103ZZ218</t>
  </si>
  <si>
    <t>MULTI IAGS PI IALITO</t>
  </si>
  <si>
    <t>FO-25-1362690</t>
  </si>
  <si>
    <t>11/08/2025 11-08 17:53 SE INTENTA COMUNIACION CON LA SEÑORA MAGALY DIAZ AL NUMERO 3202615917 PARA CONFIRMAR FALLAS Y DATOS PERO NO FUE POSIBLE, SE ESCALA AL COORDINADOR DE LA ZONA PARA VALIDAR EN SITIO | 12/08/2025 SE REALIZA VISITA AL PUNTO, SE CAMBIA PIN PAD POR ALERT IRRUPTION , SE REALIZA TAMBIÉN CAMBIO DE EQUIPO POR COMPATIBILIDAD Y TECLADO BORROSO. SE DEJA EQUIPO CON VR 10.3, PRUEBAS CB OK, CB OPERATIVO.</t>
  </si>
  <si>
    <t>ABCVZ503</t>
  </si>
  <si>
    <t>USIACURI</t>
  </si>
  <si>
    <t>BARRIO CENTRO USIACURI 3</t>
  </si>
  <si>
    <t>FO-25-1358085</t>
  </si>
  <si>
    <t>12/08/2025 SE REALIZA VISITA TÉCNICA, SE CAMBIA EL LECTOR DE BARRAS, SE REALIZAN PRUEBAS EXITOSAS, EQUIPO FUNCIONA CORRECTAMENTE. CB QUEDA OPERATIVO.</t>
  </si>
  <si>
    <t>4A003818</t>
  </si>
  <si>
    <t>BARRIO SANTUARIO EL SANTUARIO</t>
  </si>
  <si>
    <t>FO-25-1357663</t>
  </si>
  <si>
    <t>11/08/2025 11-08 SE ESCALA PARA VISITA. LLAMAR ANTES DE VISITAR, CONFIRMAR FALLA Y DATOS | 12/08/2025 SE CAMBIA DATAFONO POR DAÑO EN LECTOR DE TARJETAS (CHIP)</t>
  </si>
  <si>
    <t>AA004758</t>
  </si>
  <si>
    <t>FO-25-1359462</t>
  </si>
  <si>
    <t>23/09/2025 11-08 SE ESCALA PARA VISITA. LLAMAR ANTES DE VISITAR, CONFIRMAR FALLA Y DATOS | 12/08/2025 ASIGNACION DE ACTIVIDAD 10:10 AM 12/08/2025. EN ESPERA DE AUTORIZACION PARA INGRESO | 12/08/2025 SE LLEGA A AL DIRECCIÓN INDICADA Y SE REALIZA CAMBIO DE EQUIPO POR FALLA EN LA CONEXIÓN A DATOS , SE CAMBIA PINPAD POR INCOMPATIBILIDAD CON EL EQUIPO QUE SE DEJA INSTALADO, VERSIONAMIENTO Y CONFIGURACIÓN OK, USUARIO OK , SE REALIZAN PRUEBAS ÉXITOSAS</t>
  </si>
  <si>
    <t>A02ZZ475</t>
  </si>
  <si>
    <t>SAN PEDRO DE LOS MILAGROS</t>
  </si>
  <si>
    <t>DISTRICOL TIENDA MIXTA LA NEGR</t>
  </si>
  <si>
    <t>FO-25-1357657</t>
  </si>
  <si>
    <t>11/08/2025 11-08 SE ESCALA PARA VISITA. LLAMAR ANTES DE VISITAR, CONFIRMAR FALLA Y DATOS | 12/08/2025 SE CAMBIA MAGICBOX YA QUE ESTABA PROVOCANDO REINICIOS DE EQUIPO</t>
  </si>
  <si>
    <t>XP00I065</t>
  </si>
  <si>
    <t>BARRIO SAN EDUARDO POPAYAN 7</t>
  </si>
  <si>
    <t>FO-25-1356476</t>
  </si>
  <si>
    <t>10/08/2025 10-08 SE ESCALA PARA VISITA. LLAMAR ANTES DE VISITAR, CONFIRMAR FALLA Y DATOS | 12/08/2025 SE INGRESA LECTOR DE CÓDIGO DE BARRAS CON FORMATO INVÁLIDO  SE CONFIGURÓ CONTINÚA FALLA SE CAMBIA LECTOR SE HACEN PRUEBAS OK TELECARGA DRNA</t>
  </si>
  <si>
    <t>VAZZZ375</t>
  </si>
  <si>
    <t>SAN JOSE DEL GUAVIARE</t>
  </si>
  <si>
    <t>CENTRO SAN JOSE DEL GUAVIARE I</t>
  </si>
  <si>
    <t>FO-25-1353622</t>
  </si>
  <si>
    <t>09/08/2025 09-08 SE ESCALA PARA VISITA. LLAMAR ANTES DE VISITAR, CONFIRMAR FALLA Y DATOS | 12/08/2025 SE REALIZA REPISADO DE PARÁMETROS SE ENTREGA OPERATIVO SIN NOVEDAD</t>
  </si>
  <si>
    <t>11RZZ548</t>
  </si>
  <si>
    <t>BARRIO LAS QUINTAS LA PLATA</t>
  </si>
  <si>
    <t>FO-25-1365083</t>
  </si>
  <si>
    <t>12/08/2025 12-08 SE INTENTA COMUNICACION CON CB AL NUMERO 3112080338 SIN RESPUESTA, FAVOR LLAMAR LLAMAR ANTES DE VISITAR, CONFIRMAR FALLA Y DATOS | 12/08/2025 SE LLEGA AL PUNTO, SE REVISA CONFIGURACIÓN DE COMUNICACIONES , SE CORRIGE LA CONFIGURACIÓN ETHERNET, SE PIDE REALIZA PRUEBAS OK</t>
  </si>
  <si>
    <t>LN00D270</t>
  </si>
  <si>
    <t>BARRIO CENTRO EL HUECO MEDELLIN</t>
  </si>
  <si>
    <t>FO-25-1362734</t>
  </si>
  <si>
    <t>11/08/2025 11-08 SE ESCALA PARA VISITA. LLAMAR ANTES DE VISITAR, CONFIRMAR FALLA Y DATOS | 12/08/2025 SE CAMBIA MÁGIC BOOK Y LECTOR POR DAÑO OK, EQUIPO QUEDA OPERATIVO OK SE HACEN PRUEBAS EXITOSAS OK</t>
  </si>
  <si>
    <t>V6ZZZ841</t>
  </si>
  <si>
    <t>FO-25-1354051</t>
  </si>
  <si>
    <t>09/08/2025 09-08 SE ESCALA PARA VISITA. LLAMAR ANTES DE VISITAR, CONFIRMAR FALLA Y DATOS | 09/08/2025 NO HAY SOPORTE CON REDEBAN PARA REALIZAR CAMBIO DE EQUIPO. | 12/08/2025 SE REALIZA CAMBIO DE EQUIPO YA QUE ESTÁ ALERTADO EQUIPOS CON RG PROBLEMA EN BASE 24  ESCALADO POR REDEBAN. SE LE INFORMA AL CLIENTE DE LA NOVEDAD SE DEJA EN OBSERVACIÓN PARA REALIZAR PRUEBAS CON CLIENTE</t>
  </si>
  <si>
    <t>COMCARD SOTAVENTO TUCHIN</t>
  </si>
  <si>
    <t>FO-25-1357681</t>
  </si>
  <si>
    <t>11/08/2025 11-08 SE ESCALA PARA VISITA. LLAMAR ANTES DE VISITAR, CONFIRMAR FALLA Y DATOS | 12/08/2025 SE VISITA COMERCIO POR UNA FALLA, SE REALIZA CAMBIO DE EQUIPO, CAUSAL E3 NO COMUNICA MÓDEM, SE DEJA CON LA VERSIÓN 9.90, NO SE HACE CIERRE, SE REALIZA PRUEBAS OK, SE CREA USUARIO Y CONTRASEÑA.</t>
  </si>
  <si>
    <t>BL0DZ129</t>
  </si>
  <si>
    <t>PALMAR DE VARELA</t>
  </si>
  <si>
    <t>PTM PALMAR DE VARELA TIENDA S</t>
  </si>
  <si>
    <t>FO-25-1358517</t>
  </si>
  <si>
    <t>12/08/2025 SE REALIZA VISITA AL COMERCIO SE ENCUENTRA DATÁFONO DAÑADO LO CUAL OCASIONABA QUE EL DATÁFONO SE REINICIARA SE CAMBIA DATÁFONO SE INSTALA VERSIÓN 9.90 SE REALIZAN PRUEBAS PERO SALE RECHAZO GENERAL ME COMUNICO CON PERSONAL DE RBM LO CUAL ME INFORMA QUE LA TERMINAL ESTÁ EN BASE 24 LE INDICO AL CLIENTE QUE SIGA INTENTANDO EN EL TRANSCURSO DEL DÍA</t>
  </si>
  <si>
    <t>3A0CZ703-AB11O632</t>
  </si>
  <si>
    <t>EL AGUILA</t>
  </si>
  <si>
    <t>EL AGUILA II VALLE DEL CAUCA</t>
  </si>
  <si>
    <t>FO-25-1357690</t>
  </si>
  <si>
    <t>11/08/2025 11-08 25-07 EN COMUNICACION CON EL CB AL NUMERO 3136661630, CONFIRMA FALLA, DATOS CORRECTOS. SE ESCALA PARA VISITA | 12/08/2025 SE VISITA COMERCIO SE IDENTIFICA DATÁFONO CON FALLA EN IMPRESIÓN SE REALIZA CAMBIO DE DATÁFONO SE REALIZA PRUEBAS OK</t>
  </si>
  <si>
    <t>AVZZZ435-JAAFZ968</t>
  </si>
  <si>
    <t>PTM BOGOTA LUDIFARMA</t>
  </si>
  <si>
    <t>FO-25-1362373</t>
  </si>
  <si>
    <t>11/08/2025 11-08 SE ESCALA PARA VISITA. LLAMAR ANTES DE VISITAR, CONFIRMAR FALLA Y DATOS | 12/08/2025 SE LLEGA LA DIRECCIÓN INDICA, SE REALIZA CAMBIO DE DATÁFONO YA QUE NO ESTÁ IMPRIMIENDO CORRECTAMENTE, VERSIONAMIENTO Y CONFIGURACIÓN OKAY USUARIO OKAY, SE REALIZA PRUEBA EXITOSA MÓDULO ADQUIRENCIA, MÓDULO DE CORRESPONSALIA CON RECHAZO GENERAL , SE VÁLIDA CON RBM CAÍDA EN B24, Y SE AUTORIZA RETIRO DEL PUNTO.</t>
  </si>
  <si>
    <t>EG00A318-EG00X714</t>
  </si>
  <si>
    <t>BARRIO GAITAN BUCARAMANGA 4</t>
  </si>
  <si>
    <t>FO-25-1363779</t>
  </si>
  <si>
    <t>12/08/2025 11-08 SE ESCALA PARA VISITA. LLAMAR ANTES DE VISITAR, CONFIRMAR FALLA Y DATOS | 12/08/2025 SE VISITA COMERCIO SE REALIZA MANTENIMIENTO , SE REALIZA INYECCIÓN DE SISTEMA Y VERSIÓN INICIALIZADA OK PRUEBAS OK CUBRE CLAVE OK</t>
  </si>
  <si>
    <t>MNPZZ734</t>
  </si>
  <si>
    <t>COMCARD FLORIDABLANCA JONFER</t>
  </si>
  <si>
    <t>FO-25-1365718</t>
  </si>
  <si>
    <t>12/08/2025 12-08 SE ESCALA PARA VISITA. LLAMAR ANTES DE VISITAR, CONFIRMAR FALLA Y DATOS | 12/08/2025 SE HACE PRESENCIA EN COMERCIO SE REALIZA CAMBIO DE LECTOR DEBIDO A QUE EL CABLEADO ESTA DAÑADO NO SE REALIZAN PRUEBAS POR CAIDA MASIVA EN B24</t>
  </si>
  <si>
    <t>BL06Z909</t>
  </si>
  <si>
    <t>COMCARD SOACHA LA 38</t>
  </si>
  <si>
    <t>FO-25-1364469</t>
  </si>
  <si>
    <t>12/08/2025 11-08 17:51 EN COMUNICACIÓN CON EL SEÑOR JHON JAIRO RAMIREZ AL NUMERO 3193485797 INDICA QUE EL DATAFONO LE ARROJA CABLE DE RED DESCONECTADO Y EN OCASIONES ERROR DE CONEXIÓN, CONFIRMA DATOS, SE ESCALA PARA VISITA | 12/08/2025 SE REALIZA CAMBIO DE EQUIPO POR DAÑO EN IMPRESORA SERVICIO NO QUEDA OPERATIVO YA QUE HAY FALLA EN PLATAFORMA RBM BASE 24 Y NO ESTÁN PASANDO LAS TERMINALES DE CAMBIO DE EQUIPO DE EXPLICA A CLIENTE QUIEN NO QUEDA CONFORME YA QUE ESTÁ PERDIENDO CLIENTE Y TRANSACCIONES DE TOMA CONTACTO DEL MISMO PARA ESTAR PENDIENTE CUANDO SE QUITE EL RECHAZO CONFIRMAR SI QUEDA OPERATIVO RBM INDICA RETIRO DEL TÉCNICO</t>
  </si>
  <si>
    <t>7ZZZZ921</t>
  </si>
  <si>
    <t>PTM SANTA MARTA MERCADOS Y CAR</t>
  </si>
  <si>
    <t>FO-25-1361168</t>
  </si>
  <si>
    <t>11/08/2025 11-08 SE ESCALA PARA VISITA. LLAMAR ANTES DE VISITAR, CONFIRMAR FALLA Y DATOS | 12/08/2025 SE REALIZA LA VISITA SE ENCUENTRA EL DATAFONO O CON PROBLEMAS DE CONEXIÓN SE CAMBIA TODO EL CABLEADO PERO EL PROBLEMA PERSISTE, SE PROCEDE A CAMBIAR EL EQUIPO, SE REALIZAN PRUEBAS PERO EL DATÁFONO ARROJA MENSAJES DE RECHAZO GENERAL EN TRANSACCIÓN DE CB LAS DE ADQUIRENCIA LAS HACE BIEN, SE REPORTA EL INCONVENIENTE A LA ENTIDAD PERO EL BANCO INFORMA QUE NO HAY BLOQUEOS, SE ESCALA A REDEBAN Y DESPUÉS DESDE 3 HORAS INDICAN QUE HAY CAÍDA EN BASE 24 Y QUE NOS RETIREMOS DEL SITIO Y VALIDAR CON EL USUARIO EN EL TRANSCURSO DE LA TARDE O DE MAÑANA</t>
  </si>
  <si>
    <t>FA00L820, SA00K461</t>
  </si>
  <si>
    <t>FO-25-1366610</t>
  </si>
  <si>
    <t>12/08/2025 12-08 SE ESCALA PARA VISITA. LLAMAR ANTES DE VISITAR, CONFIRMAR FALLA Y DATOS | 12/08/2025 SE REALIZA REVISIÓN DEL EQUIPO Y ESTÁ OPERATIVO ES DE LOS NUEVOS POR TAL MOTIVO EL TECLADO ES DIFERENTE AL EQUIPO DESK3500 SE LE EXPLICA QUE ASÍ ES EL MODELO DEL DATAFONO</t>
  </si>
  <si>
    <t>OPRAP VIVA TUNJA</t>
  </si>
  <si>
    <t>FO-25-1365760</t>
  </si>
  <si>
    <t>12/08/2025 12-08 SE ESCALA PARA VISITA. LLAMAR ANTES DE VISITAR, CONFIRMAR FALLA Y DATOS | 12/08/2025 SE VISITA CB MANTENIMIENTO DE EQUIPO... CAMBIO DE POS POR DAÑO PRUEBAS RECHAZO GENERAL FALLA POR PARTE DE REDEBAN SIN TIEMPO DE RESPUESTA</t>
  </si>
  <si>
    <t>1EZZZ541</t>
  </si>
  <si>
    <t>COMCARD ITAGUI CAMIQUI</t>
  </si>
  <si>
    <t>FO-25-1364360</t>
  </si>
  <si>
    <t>12/08/2025 11-08 17:47 EN COMUNICACIÓN CON LA SEÑORA ELIZBETH JIMENEZ AL NUMERO 3107839160 INDICA QUE EL DATAFONO LE ARROJA CONECTANDO Y LUEGO LE DICE ERROR DE CONEXIÓN, CONFIRMA DATOS, SE ESCALA PARA VISITA | 12/08/2025 SE REALIZA CAMBIO DE RODILLO POR MALA IMPRESION, SE HACEN PRUEBAS DE IMPRESIÓN Y ESTÁN PERFECTAS</t>
  </si>
  <si>
    <t>AAAAD836 - XPSZZ073</t>
  </si>
  <si>
    <t>PUERTO GUZMAN</t>
  </si>
  <si>
    <t>CENTRO PUERTO GUZMAN PUTUMAYO</t>
  </si>
  <si>
    <t>FO-25-1331460</t>
  </si>
  <si>
    <t>05/08/2025 05-08  EN COMUNICACION CON EL SEÑOR BRAYAN LOPEZAL NUMERO 3186961531, CONFIRMA FALLA, DATOS CORRECTOS. SE ESCALA PARA VISITA | 09/08/2025 SE REALIZARA DESPLAZAMIENTO AL SITIO EL DIA LUNES YA QUE POR PROBLEMAS DE TRANSPORTE HACIA LA ZONA DEL PUTUMAYO SE DEBE REALIZAR LA PROXIMA SEMANA. | 11/08/2025 SE REALIZA DESPLAZAMIENTO HOY A LA CIUDAD DE MOCOA, SE CONFIRMA CON CLIENTE QUE SE VISITARÁ MAÑANA EN EL TRANSCURSO DE LA MAÑANA | 12/08/2025 SE VISITA CB. SE ENCUENTRA LECTORA CON EL CABLE DETERIORADO. SE REALIZA CAMBIO DE LECTORA. SE REALIZAN PRUEBAS TX EXITOSAS. QUEDA OPERATIVO</t>
  </si>
  <si>
    <t>AAAAS155</t>
  </si>
  <si>
    <t>FO-25-1364658</t>
  </si>
  <si>
    <t>12/08/2025 12-08 SE ESCALA PARA VISITA. LLAMAR ANTES DE VISITAR, CONFIRMAR FALLA Y DATOS | 12/08/2025 SE COMUNICA CON EL USUARIO PARA CONFIRMAR VISITA, INDICA QUE EL PAPEL NO AVANZA SE LE EXPLICA CÓMO SE INSTALA PAPEL CORRECTAMENTE Y YA IMPRIME CORRECTAMENTE SERVICIO OPERATIVO</t>
  </si>
  <si>
    <t>FO-25-1358965</t>
  </si>
  <si>
    <t>11/08/2025 11-08 SE ESCALA PARA VISITA. LLAMAR ANTES DE VISITAR, CONFIRMAR FALLA Y DATOS | 12/08/2025 SE REALIZA LLAMADA CON USUARIO EL CUAL CONTABA CON TERMINAL DESHABILITADO POR PARTE DEL BANCO, SE ESPERO A TENER NUEVA TERMINAL, SE ACTIVA REMOTAMENTE POR AUTORIZACIÓN DE REDEBAN PARA DARLE PRONTA SOLUCIÓN AL USUARIO QUE YA LLEVABA VARIOS DÍAS SIN SERVICIO, SE CREAN USUARIOS SE HACEN PRUEBAS SERVICIO OK</t>
  </si>
  <si>
    <t>MOCOA</t>
  </si>
  <si>
    <t>BARRIO CENTRO MOCOA  4</t>
  </si>
  <si>
    <t>FO-25-1352301</t>
  </si>
  <si>
    <t>12/08/2025 SE VISITA CB. SE ENCUENTRA CERRADO. SE REALIZA COMUNICACIÓN TELEFÓNICA CON LA SEÑORA MARY E INFORMA QUE ESTÁ FUERA DE MOCOA Y VUELVE EL JUEVES. SE LE PIDE VUELVA A REPORTAR EL DAÑO UNA VEZ VUELVA A ABRIR EL CB</t>
  </si>
  <si>
    <t>10XZZ933</t>
  </si>
  <si>
    <t>BARRIO INDUSTRIALES MEDELLIN</t>
  </si>
  <si>
    <t>FO-25-1357825</t>
  </si>
  <si>
    <t>11/08/2025 11-08 SE ESCALA PARA VISITA. LLAMAR ANTES DE VISITAR, CONFIRMAR FALLA Y DATOS | 11/08/2025 CLIENTE NOS SOLICITA QUE PASEMOS MAÑANA YA QUE HOY YA NO NOS PUEDE ATENDER POR LO QUE SE APLAZA VISITA PARA MAÑANA | 12/08/2025 ESTAMOS EN NOVEDAD CON RDB YA QUE IWL 250 NO CARGA VERSIÓN 9.9 Y NO HABÍA TECNOLOGÍA MOVE2500 EN BODEGA POR LO QUE SE ESTÁ GESTIONANDO CON RDB ESTAMOS A LA ESPERA DE CONTINÚA RUTA | 12/08/2025 SE CAMBIÓ EQUIPO POR DAÑO EN TARJETA SIM EQUIPO QUE SE IVA A INSTALAR IWL 250 NO SOPORTA VERSIÓN 9.9 POR LO QUE SE CAMBIA EQUIPO DE NUEVO POR UN MOVE SE HACEN PRUEBAS TODO QUEDA OK</t>
  </si>
  <si>
    <t>AA0ZZ098</t>
  </si>
  <si>
    <t>BARRIO SAN NICOLAS SOACHA 4</t>
  </si>
  <si>
    <t>FO-25-1361983</t>
  </si>
  <si>
    <t>11/08/2025 11-08 SE ESCALA PARA VISITA. LLAMAR ANTES DE VISITAR, CONFIRMAR FALLA Y DATOS | 12/08/2025 NO SÉ HA PODIDO EJECUTAR ACTIVIDAD POR FALLA EN PLATAFORMA DE RBM POR RG POR CAIDA BASE 24| 12/08/2025 SE LLEGA A DIRECCIÓN PARA ATENDER FALLA DE IMPRESIÓN LA SEÑORITA SANDRA INDICA QUE NO ESTÁ LA ENCARGADA Y NO TIENE AUTORIZACIÓN DE DEJAR INGRESAR SE INDICA QUE DEBERÁN VOLVER A LLAMAR EN CASO QUE LO REQUIERAM YA QUE ESTÁ ORDEN SE CERRARÁ CLIENTE ENTIENDE</t>
  </si>
  <si>
    <t>BARRIO LA FORTALEZA</t>
  </si>
  <si>
    <t>FO-25-1364124</t>
  </si>
  <si>
    <t>12/08/2025 11-08 17:47 EN COMUNICACIÓN CON LA SEÑORA ELIZBETH JIMENEZ AL NUMERO 3107839160 INDICA QUE EL DATAFONO LE ARROJA CONECTANDO Y LUEGO LE DICE ERROR DE CONEXIÓN, CONFIRMA DATOS, SE ESCALA PARA VISITA | 12/08/2025 SE VISITA EL COMERCIO, SE REVISA DATAFONO NO IMPRIME UNO O VARIOS CARACTERES ESTA MAL AJUSTADO LA TAPA SE ACOMODA SOLUCIONANDO EL PROBLEMA, PRUEBAS OK, TELECARGA TRNA</t>
  </si>
  <si>
    <t>JAAAU104</t>
  </si>
  <si>
    <t>DISTRICOL TIENDA LA HORMIGA DE</t>
  </si>
  <si>
    <t>FO-25-1362680</t>
  </si>
  <si>
    <t>12/08/2025 SE REALIZA VISITA SE VALIDA DATAFONO Y ESTÁ EN FLASH FULL ,SE RECUPERA PERO CLIENTE DICE CE Q SE LE CAMBIE POR TECLAS BORROSAS ,SE CAMBIA YA QUE TIENE TECLAS BORROSAS ,SE HACEN PRUEBAS Y TODO OK</t>
  </si>
  <si>
    <t>AA0FZ438</t>
  </si>
  <si>
    <t>FO-25-1364984</t>
  </si>
  <si>
    <t>12/08/2025 SE REALIZA CAMBIO DE EQUIPO PORQUE SE ESTA REINICIANDO, EQUIPO PRESENTA RECHAZO, NO SE PUEDE HACER PRUEBAS EXITOSAS. REDEBAN INFORMA RETIRO DEL PUNTO, PRESENTA NOVEDADES EN SERVIDOR DE BASE B24</t>
  </si>
  <si>
    <t>BARR LA MINGA PASTO</t>
  </si>
  <si>
    <t>FO-25-1367990</t>
  </si>
  <si>
    <t>12/08/2025 12-08 SE ESCALA PARA VISITA. LLAMAR ANTES DE VISITAR, CONFIRMAR FALLA Y DATOS | 12/08/2025 SE ESTABLECE COMUNICACIÓN CON EL SEÑOR EDUARDO ESTACIÓN AL # 3157686775 SE VALIDA DAÑO SE LE INDICA LA FORMA CORRECTA DE INGRESAR ROLLO SE REALIZA PRUEBAS DE FUNCIONAMIENTO Y IMPRESIÓN EXITOSAS  AUTORIZA CERRAR ORDEN DE SERVICIO</t>
  </si>
  <si>
    <t>DISTRICOL TELE INT LOS MANGOS</t>
  </si>
  <si>
    <t>FO-25-1368205</t>
  </si>
  <si>
    <t>12/08/2025 12-08 SE ESCALA PARA VISITA. LLAMAR ANTES DE VISITAR, CONFIRMAR FALLA Y DATOS | 12/08/2025 EN LA VISITA TÉCNICA SE REALIZÓ EL CAMBIO DE CABLE DEL LECTOR MOTOROLA SYMBOL Y LA CONFIGURACIÓN DEL MISMO YA QUE EL CABLE SE ENCONTRÓ PARTIDO Y EL LECTOR TAMBIÉN ESTABA DESCONFIGURADO,SE REALIZARON LAS PRUEBAS DEJANDO EL SERVICIO OPERANDO SIN FALLAS Y SIN NOVEDAD</t>
  </si>
  <si>
    <t>KA00R006</t>
  </si>
  <si>
    <t>SAMANA</t>
  </si>
  <si>
    <t>SAMANA SAN DIEGO CALDAS</t>
  </si>
  <si>
    <t>FO-25-1359134</t>
  </si>
  <si>
    <t>23/09/2025 11-08 SE ESCALA PARA VISITA. LLAMAR ANTES DE VISITAR, CONFIRMAR FALLA Y DATOS | 12/08/2025 SE REALIZA VISITA EN MANIZALES CALDAS POR PETICIÓN DEL USUARIO Y POR IMPOSIBILIDAD DE DESPLAZAMIENTO HACIA SAN DIEGO, SE CAMBIA DATAFONO POR NO COMUNICAR A MODEM SE CREAN USUARIOS SE HACEN PRUEBAS SERVICIO OK</t>
  </si>
  <si>
    <t>JAAEZ257</t>
  </si>
  <si>
    <t>BARRIO VILLA ESTEFAN DETRAS N</t>
  </si>
  <si>
    <t>FO-25-1361210</t>
  </si>
  <si>
    <t>11/08/2025 11-08 SE ESCALA PARA VISITA. LLAMAR ANTES DE VISITAR, CONFIRMAR FALLA Y DATOS | 12/08/2025 SE ENCUENTRA EN SITIO PERO CLIENTE ,TIENE INCONVENIENTES CON EL SERVICIO DE INTERNET ,NO SE PUEDE INCIALIZAR | 12/08/2025 TAMBIÉN SE LE SUMA QUE POSIBLE NOVEDAD CON REDEBAN YA QUE SE LLEVA MÁS DE UNA HORA EN SITIO CON UN RECHAZO GENERAL,Y AÚN SIN SOLUCIONAR | 12/08/2025 SE REALIZA VISITA SE VALIDA LECTOR SALE TRX INVALIDA ,SE CONFIGURA ,SE HACEN PRUEBAS Y TODO OK ,SE CAMBIA DATAFONO YA QUE NO INICIALIZA AL CAMBIARLE LA VERSIÓN ,SE HACEN PRUEBAS Y TODO OK</t>
  </si>
  <si>
    <t>6A8ZZ247</t>
  </si>
  <si>
    <t>DISTRICOL ACCESORIOS Y TELEFON</t>
  </si>
  <si>
    <t>FO-25-1364116</t>
  </si>
  <si>
    <t>12/08/2025 11-08 SE ESCALA PARA VISITA. LLAMAR ANTES DE VISITAR, CONFIRMAR FALLA Y DATOS | 12/08/2025 EN LA VISITA TÉCNICA SE REALIZÓ EL CAMBIO DE DATÁFONO YA QUE SE ENCONTRÓ QUE NO IMPRIMÍA LA INFORMACIÓN COMPLETA EN LA TIRILLA Y ADICIONAL ESTABA MUY DETERIORADO EL TECLADO Y TAPA IMPRESORA ROTA, TAMBIÉN SE CAMBIA LA FUENTE DE PODER Y CABLE MAGIC BOX TETRA DESK 3500,SE INSTALA EL SISTEMA OPERATIVO Y VERSIÓN 9.90,SE CREARON LOS USUARIOS Y SE REALIZARON LAS PRUEBAS DEJANDO EL SERVICIO OPERANDO SIN FALLAS Y SIN NOVEDAD</t>
  </si>
  <si>
    <t>9A00B101</t>
  </si>
  <si>
    <t>BARRIO PLAYA ROJA RIOSUCIO</t>
  </si>
  <si>
    <t>FO-25-1353791</t>
  </si>
  <si>
    <t>09/08/2025 09-08 SE ESCALA PARA VISITA. LLAMAR ANTES DE VISITAR, CONFIRMAR FALLA Y DATOS | 12/08/2025 SE REALIZA CAMBIO DATAFONO POR DIFERENTES REINICIOS. DATAFONO QUEDA OPERATIVO.</t>
  </si>
  <si>
    <t>NA00O951</t>
  </si>
  <si>
    <t>BARRIO EL POBLADO 2 PEREIRA</t>
  </si>
  <si>
    <t>FO-25-1365772</t>
  </si>
  <si>
    <t>12/08/2025 12-08 SE ESCALA PARA VISITA. LLAMAR ANTES DE VISITAR, CONFIRMAR FALLA Y DATOS | 12/08/2025 VISITAMOS COMERCIO EL DATÁFONO TIENE LAS TECLAS MUY BORROSAS REALIZAMOS CAMBIO LO CONFIGURAMOS Y REALIZAMOS PRUEBAS CON EL NUEVO DATÁFONO OK.</t>
  </si>
  <si>
    <t>AD0DZ251</t>
  </si>
  <si>
    <t>PTM BOLIVAR MULTISERVICIOS</t>
  </si>
  <si>
    <t>FO-25-1362370</t>
  </si>
  <si>
    <t>11/08/2025 11-08 SE ESCALA PARA VISITA. LLAMAR ANTES DE VISITAR, CONFIRMAR FALLA Y DATOS | 12/08/2025 SE REALIZA LLAMADA CON LA SEÑORA LIBIA INFORMA YA HIZO EL CIERRE SALE EXITOSO</t>
  </si>
  <si>
    <t>BARRIO AVENIDA LAS AMERICAS BA</t>
  </si>
  <si>
    <t>FO-25-1363397</t>
  </si>
  <si>
    <t>12/08/2025 11-08 SE ESCALA PARA VISITA. LLAMAR ANTES DE VISITAR, CONFIRMAR FALLA Y DATOS | 12/08/2025 SE REALIZA CAMBIO DE LECTOR DE BARRAS POR ERROR DE LECTURA Y SE BLOQUEA, PRUEBAS DEL CÓDIGO DE BARRA SIN APROBAR NO HAY FACTURAS PARA CANCELACIÓN.</t>
  </si>
  <si>
    <t>ON008931</t>
  </si>
  <si>
    <t>BARRIO LA MOCHILA LA PAZ</t>
  </si>
  <si>
    <t>FO-25-1365488</t>
  </si>
  <si>
    <t>12/08/2025 12-08 SE ESCALA PARA VISITA. LLAMAR ANTES DE VISITAR, CONFIRMAR FALLA Y DATOS | 13/08/2025 SE LLEGA A SITIO Y SE REALIZAN PRUEBAS CON EL DATAFONO Y LAS TIRILLAS SALEN SIN NINGUN PROBLEMA, SE LE INDICA AL CLIENTE QUE DEBE CERRAR CORRECTAMENTE LA TAPA Y DE IGUAL FORMA SE LE HACE LIMPIEZA AL EQUIPO, SE REALIZAN PRUEBAS  SERVICIO FUNCIONAL AL 100 %</t>
  </si>
  <si>
    <t>9TZZZ209</t>
  </si>
  <si>
    <t>FO-25-1364353</t>
  </si>
  <si>
    <t>12/08/2025 11-08 SE ESCALA PARA VISITA. LLAMAR ANTES DE VISITAR, CONFIRMAR FALLA Y DATOS | 13/08/2025 VISITA ATENDIDA EL DÍA 12-08-2025 POR EL TÉCNICO FELIPE GALINDO, SE VALIDA VÍA TELEFÓNICA CON LA SRA. JANETH PATAQUIVA DATAFONO FUNCIONANDO DE MANERA CORRECTA.</t>
  </si>
  <si>
    <t>MULTIPAGAS MEGACENTRO</t>
  </si>
  <si>
    <t>FO-25-1365491</t>
  </si>
  <si>
    <t>12/08/2025 12-08 SE ESCALA PARA VISITA. LLAMAR ANTES DE VISITAR, CONFIRMAR FALLA Y DATOS | 13/08/2025 SE LLEGA LA SITIO SE ESPERA AUTORIZACIÓN DE INGRESO Y LA SEÑORITA DEL CORRESPONSAL NO DEJA INGRESAR SE LE BRINDA EL RADICADO Y NO DEJA INGRESAR. SE COMUNICA A LA LÍNEA Y SUENA OCUPADO SE LE PREGUNTA AL USUARIO QUE SI PUEDE HABLAR CON SU SUPERVISOR PARA AUTORIZAR EL INGRESO Y SE NIEGA</t>
  </si>
  <si>
    <t>ONLZZ077</t>
  </si>
  <si>
    <t>BARRIO BARRANQUILLA BARRANQUIL</t>
  </si>
  <si>
    <t>FO-25-1363794</t>
  </si>
  <si>
    <t>12/08/2025 11-08 SE ESCALA PARA VISITA. LLAMAR ANTES DE VISITAR, CONFIRMAR FALLA Y DATOS | 13/08/2025 SE REALIZA VISITA ,SE ENCUENTRA EN SITIO , SE VALIDA DATAFONO Y NO DA IMAG N EL EQUIPO SE PROCEDE A REALIZAR CAMBIO ,SE ENVÍA CORREO, SE DEJA NOVEDAD Q LOS CAMBIOS ESTAN DEMORADOS POR CAIDA DE BASE 24 | 13/08/2025 SE CAMBIA EQUIPO EXITOSAMENTE YA QUE PRESENTABA PANTALLA EN BLANCO TAMBIÉN SE CAMBIA FUENTE DE PODER.. SE REALIZA PRUEBAS DE CORRECTO FUNCIONAMIENTO</t>
  </si>
  <si>
    <t>FUA0B369</t>
  </si>
  <si>
    <t>PAGAFACIL  UNICENTRO NEIVA</t>
  </si>
  <si>
    <t>FO-25-1368634</t>
  </si>
  <si>
    <t>12/08/2025 12-08 SE ESCALA PARA VISITA. LLAMAR ANTES DE VISITAR, CONFIRMAR FALLA Y DATOS | 13/08/2025 SE REALIZA AJUSTE DE TAPA DE IMPRESORA</t>
  </si>
  <si>
    <t>NA00O883</t>
  </si>
  <si>
    <t>PTM SABANETA DROGUERIA NATURAL</t>
  </si>
  <si>
    <t>FO-25-1368258</t>
  </si>
  <si>
    <t>12/08/2025 12-08 SE ESCALA PARA VISITA. LLAMAR ANTES DE VISITAR, CONFIRMAR FALLA Y DATOS | 13/08/2025 SE CAMBIO DATÁFONO EN LLT</t>
  </si>
  <si>
    <t>LMMZZ554 - LMMZZ652</t>
  </si>
  <si>
    <t>CIMITARRA</t>
  </si>
  <si>
    <t>CENTRO CIMITARRA I SANTANDER</t>
  </si>
  <si>
    <t>FO-25-1358495</t>
  </si>
  <si>
    <t>11/08/2025 11-08 SE ESCALA PARA VISITA. LLAMAR ANTES DE VISITAR, CONFIRMAR FALLA Y DATOS | 13/08/2025 SE REALIZA VISITA AL COMERCIO SE HACE CAMBIO DE DATAFONO SE REALIZAN PRUEBAS OK</t>
  </si>
  <si>
    <t>BL01Y275</t>
  </si>
  <si>
    <t>FO-25-1365494</t>
  </si>
  <si>
    <t>12/08/2025 12-08 SE ESCALA PARA VISITA. LLAMAR ANTES DE VISITAR, CONFIRMAR FALLA Y DATOS | 13/08/2025 SE REALIZA VISITA, TÉCNICA AL PUNTO POR ERROR AL IMPRIMIR, SE REALIZAN VALIDACINONES ENCONTRADO RODILLO SUELTO, SE PROCEDE AJUSTAR EL RODILLO OK, QUEDANDO FALLA RESUELTA E IMPRIMIENDO CON NORMALIDAD, SE REALIZAN PRUEBAS EXITOSAS OK, CLIENTE CB VALIDA SALDO ANTES Y DESPUÉS DE INTERVENIR EL EQUIPO OK</t>
  </si>
  <si>
    <t>BARRIO CONCORDIA BUCARAMANGA 3</t>
  </si>
  <si>
    <t>FO-25-1367390</t>
  </si>
  <si>
    <t>12/08/2025 12-08 SE ESCALA PARA VISITA. LLAMAR ANTES DE VISITAR, CONFIRMAR FALLA Y DATOS | 13/08/2025 SE HACE PRESENCIA EN COMERCIO SE REALIZA CAMBIO DE LECTOR DE BARRAS DEBIDO A QUE NO ENCIENDE SE REALIZAN PRUEBAS OK</t>
  </si>
  <si>
    <t>SV00C167</t>
  </si>
  <si>
    <t>CHOCONTA</t>
  </si>
  <si>
    <t>BARRIO CENTRO CHOCONTA 2</t>
  </si>
  <si>
    <t>FO-25-1365498</t>
  </si>
  <si>
    <t>12/08/2025 12-08 SE ESCALA PARA VISITA. LLAMAR ANTES DE VISITAR, CONFIRMAR FALLA Y DATOS | 13/08/2025 SE REALIZA VISITA AL COMERCIO, SE BORRA Y ACTUALIZA EQUIPO A VERSION 9.9, SE HACEN PRUEBAS OK</t>
  </si>
  <si>
    <t>LMLZZ642</t>
  </si>
  <si>
    <t>DISTRICOL TIENDA MARIGU</t>
  </si>
  <si>
    <t>FO-25-1366607</t>
  </si>
  <si>
    <t>13/08/2025 SE CONFIGURA PARÁMETROS DE COMUNICACIÓN</t>
  </si>
  <si>
    <t>9A005422</t>
  </si>
  <si>
    <t>BARRIO CENTRO BARRANQUILLA 27</t>
  </si>
  <si>
    <t>FO-25-1365755</t>
  </si>
  <si>
    <t>12/08/2025 12-08 SE ESCALA PARA VISITA. LLAMAR ANTES DE VISITAR, CONFIRMAR FALLA Y DATOS | 13/08/2025 SE REALIZA VISITA SE VALIDA LECTOR SALE FORMATO INVALIDA SE CONFIGURA SE REALIZAN PROEBAS OK</t>
  </si>
  <si>
    <t>TR00W413</t>
  </si>
  <si>
    <t>BARRIO NUEVO BELLO 1</t>
  </si>
  <si>
    <t>FO-25-1366490</t>
  </si>
  <si>
    <t>12/08/2025 12-08 SE ESCALA PARA VISITA. LLAMAR ANTES DE VISITAR, CONFIRMAR FALLA Y DATOS | 13/08/2025 SE REALIZA MANTENIMIENTO DEL EQUIPO SE RECONFIGURA YA QUE ESTABA GENERANDO RECHAZO GENERAR, SE REALIZAN PRUEBAS EXITOSAS SERVICIO OPERATIVO OK</t>
  </si>
  <si>
    <t>9L0UZ963</t>
  </si>
  <si>
    <t>BARRIO GUAYABAL CRISTO REY</t>
  </si>
  <si>
    <t>FO-25-1366537</t>
  </si>
  <si>
    <t>12/08/2025 12-08 SE ESCALA PARA VISITA. LLAMAR ANTES DE VISITAR, CONFIRMAR FALLA Y DATOS | 13/08/2025 SE CAMBIA DATAFONO PORQUE LA PANTALLA ESTA TOTALMENTE EN BLANCO Y NO PASA DE AHI</t>
  </si>
  <si>
    <t>6A003855</t>
  </si>
  <si>
    <t>PTM PIEDECUESTA FERRETERIA BAR</t>
  </si>
  <si>
    <t>FO-25-1369257</t>
  </si>
  <si>
    <t>LLT MEMORIA INSUFICIENTE</t>
  </si>
  <si>
    <t>13/08/2025 13-08 SE ESCALA PARA VISITA. LLAMAR ANTES DE VISITAR, CONFIRMAR FALLA Y DATOS | 13/08/2025 DEMORA DE MAS DE 1 HORA Y 25 PARA REALIZAR VALIDACION DE IDENTIDAD CON EL BANCO POR PARTE DEL CLIENTE POR CAIDA EN LA LINEA 01800953344 PARA PODER MANIPULAR EL DATAFONO
SE HACE FORMATEO DEL DATÁFONO SE DESCARGA SISTEMA OPERATIVO Y VERSION 9.90, SE CONFUGURA CB MIXTO SE HACEN PRUEBAS DEJANDO TODO OK</t>
  </si>
  <si>
    <t>A30KZ120-A30KZ275</t>
  </si>
  <si>
    <t>PTM PEREIRA PAPELERIA CAVERNA</t>
  </si>
  <si>
    <t>FO-25-1363407</t>
  </si>
  <si>
    <t>12/08/2025 11-08 SE ESCALA PARA VISITA. LLAMAR ANTES DE VISITAR, CONFIRMAR FALLA Y DATOS | 12/08/2025 NO SE LOGRA VISITAR EL CORRESPONSAL YA QUE POR PROBLEMAS PRESENTADOS CON REDEBAN EN CAÍDA DE SERVIDOR BASE 24 SE RETRASAN LAS VISITAS DE LA RUTA DE HOY | 13/08/2025 SE CAMBIA EQUIPO POR DAÑO EN EL LECTOR DE CHIP, SE REALIZAN PRUEBAS OK.</t>
  </si>
  <si>
    <t>103ZZ278-103ZZ235</t>
  </si>
  <si>
    <t>BARRIO LA CONCORDIA BUCARAMANG</t>
  </si>
  <si>
    <t>FO-25-1363401</t>
  </si>
  <si>
    <t>12/08/2025 11-08 17:47 EN COMUNICACIÓN CON LA SEÑORA ELIZBETH JIMENEZ AL NUMERO 3107839160 INDICA QUE EL DATAFONO LE ARROJA CONECTANDO Y LUEGO LE DICE ERROR DE CONEXIÓN, CONFIRMA DATOS, SE ESCALA PARA VISITA | 12/08/2025 SE ESTABLECE COMUNICACIÓN CON EL SEÑOR EDER AL NÚMERO 3175194189 QUIEN INFORMA QUE SE ENCUENTRA EN UNA CITA MÉDICA Y NO ME PUEDE ATENDER EL DÍA DE HOY QUE POR FAVOR PASE EL DÍA DE MAÑANA EN EL TRASCURSO DE LA MAÑANA | 13/08/2025 SE HACE PRESENCIA EN COMERCIO SE REALIZA CAMBIO DE EQUIPO DEBIDO A QUE EL PUERTO DE ENERGÍA DEL DATAFONO ESTA DAÑADO SE REALIZAN PRUEBAS OK SE CREAN USUARIOS Y CONTRASEÑAS</t>
  </si>
  <si>
    <t>GZJZZ793</t>
  </si>
  <si>
    <t>FO-25-1370141</t>
  </si>
  <si>
    <t>13/08/2025 13-08 SE ESCALA PARA VISITA. LLAMAR ANTES DE VISITAR, CONFIRMAR FALLA Y DATOS | 13/08/2025 SE REALIZÓ ACTUALIZACIÓN DE VERSIÓN</t>
  </si>
  <si>
    <t>LA TOLA</t>
  </si>
  <si>
    <t>PTM LA TOLA DROGUERIA SAN RAFA</t>
  </si>
  <si>
    <t>FO-25-1345256</t>
  </si>
  <si>
    <t>07/08/2025 07-08 SE ESCALA PARA VISITA. LLAMAR ANTES DE VISITAR, CONFIRMAR FALLA Y DATOS | 08/08/2025 DADO QUE EL TRANSPORTE DEBE SER POR VIA MARITIMA SOLO SE PUEDE LLEGAR AL SITIO HACIA EL DIA 13 DE AGOSTO PARA ATENCION DE CASO | 13/08/2025 SE REALIZA CAMBIO DE DE EQUIPO C4 NO LEE TARJETAS CHIP Y SE CAMBIA LECTOR L4 SE BLOQUEA, CB BANCOLOMBIA PURO, PRUEBAS OK</t>
  </si>
  <si>
    <t>A100T060</t>
  </si>
  <si>
    <t>BARRIO ARANJUEZ MEDELLIN   ANT</t>
  </si>
  <si>
    <t>FO-25-1368589</t>
  </si>
  <si>
    <t>12/08/2025 12-08 SE ESCALA PARA VISITA. LLAMAR ANTES DE VISITAR, CONFIRMAR FALLA Y DATOS | 13/08/2025 SE LLEGA AL SITIO SE REALIZA MANTENIMIENTO DEL EQUIPO SE CAMBIO DEL CABLE ENSORTIJADO, YA QUE SE ENCONTRABA EN MAL ESTADO SE REALIZA PRUEBAS EXITOSAS SERVICIO OPERATIVO</t>
  </si>
  <si>
    <t>9VZZ917</t>
  </si>
  <si>
    <t>BARRIO SECTOR EL CRUCERO LA PI</t>
  </si>
  <si>
    <t>FO-25-1362376</t>
  </si>
  <si>
    <t>11/08/2025 11-08 SE ESCALA PARA VISITA. LLAMAR ANTES DE VISITAR, CONFIRMAR FALLA Y DATOS | 13/08/2025 SE REALIZA CAMBIO DE EQUIPO POR DAÑO EN IMPRESIÓN, NO AVANZA EL PAPEL, SE REALIZO CAMBIO DE CABLEADO Y RODILLO Y NO FUNCIONÓ</t>
  </si>
  <si>
    <t>JA00X241</t>
  </si>
  <si>
    <t>VILLETA</t>
  </si>
  <si>
    <t>BARRIO VILLETA VILLETA 1</t>
  </si>
  <si>
    <t>FO-25-1367458</t>
  </si>
  <si>
    <t>12/08/2025 12-08 SE ESCALA PARA VISITA. LLAMAR ANTES DE VISITAR, CONFIRMAR FALLA Y DATOS | 13/08/2025 SE VISITA CB POR FALLA EN DATÁFONOS SE REINICIA AL VALIDAR CABLEADO SE EVIDENCIA FALLA EN FUENTE DE PODER Y CABLE ENTORCHADO PELADO SE PROCEDE CON CAMBIO DE FUENTE Y CABLE ENTORCHADO O MAGICBOX SE REALIZAN TRANSACCIONES DE PRUEBA OK Y SE DEJA CB OPERANDO SIN NOVEDAD</t>
  </si>
  <si>
    <t>XP007633</t>
  </si>
  <si>
    <t>BARRIO CALLE PRINCIPAL LA PINT</t>
  </si>
  <si>
    <t>FO-25-1366628</t>
  </si>
  <si>
    <t>12/08/2025 12-08 SE ESCALA PARA VISITA. LLAMAR ANTES DE VISITAR, CONFIRMAR FALLA Y DATOS | 13/08/2025 SE REALIZA CAMBIO DE LECTORA PORQ PRESENTA DAÑO, SE APAGA CONSTANTEMENTE AL TOCARSE</t>
  </si>
  <si>
    <t>AB7ZZ938</t>
  </si>
  <si>
    <t>FO-25-1367985</t>
  </si>
  <si>
    <t>12/08/2025 12-08 SE ESCALA PARA VISITA. LLAMAR ANTES DE VISITAR, CONFIRMAR FALLA Y DATOS | 13/08/2025 SE REALIZA CAMBIO DE DATAFONO POR DAÑO EN PUERTO DE CARGA, SE CREA USUARIO, SE REALIZA INTEGRACIÓN A CAJA, PRUEBAS OK.</t>
  </si>
  <si>
    <t>TZZZZ589</t>
  </si>
  <si>
    <t>BARRIO CENTRO VILLA DE SANDIEG</t>
  </si>
  <si>
    <t>FO-25-1366484</t>
  </si>
  <si>
    <t>12/08/2025 12-08 SE ESCALA PARA VISITA. LLAMAR ANTES DE VISITAR, CONFIRMAR FALLA Y DATOS | 13/08/2025 CAMBIO DE EQUIPO POR DAÑO EN IMPRESORA SE TRABA CONSTANTEMENTE EN LA ZONA CIRCULA MUCHO POLVO Y ESTÁ YA DENTRO DE LOS ENGRANES, SERVICIO OPERATIVO PRUEBAS OK TRNA RBM</t>
  </si>
  <si>
    <t>GB0DZ052</t>
  </si>
  <si>
    <t>PTM MED MUNDONET</t>
  </si>
  <si>
    <t>FO-25-1369253</t>
  </si>
  <si>
    <t>13/08/2025 13-08 SE ESCALA PARA VISITA. LLAMAR ANTES DE VISITAR, CONFIRMAR FALLA Y DATOS | 13/08/2025 SE REALIZA MANTENIMIENTO DEL EQUIPO YA QUE TIENE EL MENSAJE DE INCOMPATIBILIDAD PERO EL PROBLEMA PERSISTE, SE REALIZA CAMBIO DEL EQUIPO DE REALIZAN PRUEBAS EXITOSAS SERVICIO OPERATIVO OK</t>
  </si>
  <si>
    <t>AA08Z901 - HA006837</t>
  </si>
  <si>
    <t>VENTAQUEMADA</t>
  </si>
  <si>
    <t>BARRIO VEREDA PUENTE DE BOYACA</t>
  </si>
  <si>
    <t>FO-25-1369245</t>
  </si>
  <si>
    <t>13/08/2025 13-08 SE ESCALA PARA VISITA. LLAMAR ANTES DE VISITAR, CONFIRMAR FALLA Y DATOS | 13/08/2025 SE REALIZA VISITA AL COMERCIO, SE CAMBIA EQUIPO POR DAÑO EN LECTOR DE TARJETAS, SE HACEN PRUEBAS OK.</t>
  </si>
  <si>
    <t>F100E453-XP00W472</t>
  </si>
  <si>
    <t>BARRIO ALFONSO LOPEZ PUERTO BE</t>
  </si>
  <si>
    <t>FO-25-1359465</t>
  </si>
  <si>
    <t>23/09/2025 11-08 SE ESCALA PARA VISITA. LLAMAR ANTES DE VISITAR, CONFIRMAR FALLA Y DATOS | 13/08/2025 SE ENCUENTRA DESCONFIGURADO SE CONFIGURAN PARÁMETROS OK PRUEBAS OK</t>
  </si>
  <si>
    <t>FAZZZ565</t>
  </si>
  <si>
    <t>BARRIO UNIDOS CALDAS</t>
  </si>
  <si>
    <t>FO-25-1371432</t>
  </si>
  <si>
    <t>13/08/2025 13-08 SE ESCALA PARA VISITA. LLAMAR ANTES DE VISITAR, CONFIRMAR FALLA Y DATOS | 13/08/2025 SE CAMBIO CABLE DE RED</t>
  </si>
  <si>
    <t>AD00I789</t>
  </si>
  <si>
    <t>LEGUIZAMO</t>
  </si>
  <si>
    <t>BARRIO EL PROGRESO PUERTO LEGU</t>
  </si>
  <si>
    <t>FO-25-1340251</t>
  </si>
  <si>
    <t>06/08/2025 6-08 15:27 EN COMUNICACIÓN CON LA SEÑORA YESENIA PAOLA PEREA AL NUMERO 3203844833 INIDCA QUE EL DATAFONO SE REINICIA CONSTANTEMENTE Y PIERDE LA CONEXIÓN DE INTERNET, CONFIRMA DATOS, SE ESCALA PARA VISITA | 09/08/2025 DADO A PROBLEMAS DE MOVILIDAD HACIA EL DEPARTAMENTO DE PUTUMAYO, SE REALIZARA DESPLAZAZMIENTO EL DIA LUNES PARA LA ZONA PARA ATENCION DE INCIDENTES | 13/08/2025 CLIENTE INFORMA QUE EL DATAFONO TIENE EL CABLEADO AVERIADO Y PRESENTA INESTABILIDAD. SE ENVÍA CABLEADO POR DIFICULTAD EN EL TRANSPORTE A LA ZONA. CLIENTE INFORMA QUE DATAFONO QUEDA OK.</t>
  </si>
  <si>
    <t>BARRIO VILA SOFIA MEDELLIN</t>
  </si>
  <si>
    <t>FO-25-1371213</t>
  </si>
  <si>
    <t>13/08/2025 13-08 SE ESCALA PARA VISITA. LLAMAR ANTES DE VISITAR, CONFIRMAR FALLA Y DATOS | 13/08/2025 SE REVISA EQUIPO SALE VERIFICAR PARÁMETROS ME RECOGIERA EL EQUIPO SE REALIZA PRUEBAS EXITOSAS SERVICIO OPERATIVO</t>
  </si>
  <si>
    <t>SXOZZ566</t>
  </si>
  <si>
    <t>TA-25-969036</t>
  </si>
  <si>
    <t>BARRIO PRADO 4 MEDELLIN</t>
  </si>
  <si>
    <t>FO-25-1371306</t>
  </si>
  <si>
    <t>13/08/2025 SE VISITA COMERCIO Y NO PERMITE EL CAMBIO  DEL EQUIPO PORQUE ESTÁN MUY OCUPADOS, INDICAN QUE EL CAMBIO DEL EQUIPO SE PODRÍA REALIZAR EL DÍA SÁBADO</t>
  </si>
  <si>
    <t>DISTRICOL DISTRIACCESORIOS</t>
  </si>
  <si>
    <t>FO-25-1368636</t>
  </si>
  <si>
    <t>12/08/2025 12-08 SE ESCALA PARA VISITA. LLAMAR ANTES DE VISITAR, CONFIRMAR FALLA Y DATOS | 13/08/2025 SE VISITA COMERCIO SE IDENTIFICA DATÁFONO CON TAPA IMPRESORA AVERIADO SE REALIZA CAMBIO DE DATÁFONO SE REALIZA PRUEBAS OK</t>
  </si>
  <si>
    <t>GZ000507</t>
  </si>
  <si>
    <t>BARRIO CENTRO ZIPAQUIRA 10</t>
  </si>
  <si>
    <t>FO-25-1365746</t>
  </si>
  <si>
    <t>12/08/2025 12-08 SE ESCALA PARA VISITA. LLAMAR ANTES DE VISITAR, CONFIRMAR FALLA Y DATOS | 13/08/2025 CAMBIO DE EQUIPO POR DAÑO SE REALIZA PRUEBAS OK SE ENTREGA SERVICIO OPERATIVO</t>
  </si>
  <si>
    <t>MN00V951</t>
  </si>
  <si>
    <t>FO-25-1365680</t>
  </si>
  <si>
    <t>12/08/2025 12-08 SE ESCALA PARA VISITA. LLAMAR ANTES DE VISITAR, CONFIRMAR FALLA Y DATOS | 13/08/2025 SE VISITA SITIO, SE REALIZA AJUSTE A TAPA IMPRESORA OK SE ALINEA PAPEL PARA QUE IMPRIMA CORRECTAMENTE. PRUEBAS EXITOSAS
SE LE INDICA AL CB EL CORRECTO PROCEDIMIENTO PARA CAMBIO DE PAPEL.</t>
  </si>
  <si>
    <t>PTM  VALLE DEL GUAMUEZ DROGUER</t>
  </si>
  <si>
    <t>FO-25-1357686</t>
  </si>
  <si>
    <t>11/08/2025 11-08 25-07 EN COMUNICACION CON LA SEÑORA PATRICIA CALDERÓN AL NUMERO 3113520671, CONFIRMA FALLA, DATOS CORRECTOS. SE ESCALA PARA VISITA | 13/08/2025 SE VISITA CB. SE ENCUENTRA DATAFONO CON DAÑO EN LA IMPRESORA, NO IMPRIME VARIOS CARACTERES. SE REALIZA CAMBIO DE EQUIPO. SE REALIZAN PRUEBAS TX EXITOSAS. QUEDA OPERATIVO</t>
  </si>
  <si>
    <t>BA00Y366</t>
  </si>
  <si>
    <t>REVAL MULTIPLAZA</t>
  </si>
  <si>
    <t>FO-25-1371210</t>
  </si>
  <si>
    <t>13/08/2025 13-08 SE ESCALA PARA VISITA. LLAMAR ANTES DE VISITAR, CONFIRMAR FALLA Y DATOS | 13/08/2025 SE REALIZA VISITA A CB PARA ATENDER INCIDENTE SE REALIZA CAMBIO DE CABLE DEL PINPAD ,SE REALIZAN PRUEBAS OK</t>
  </si>
  <si>
    <t>7ZZZZ946</t>
  </si>
  <si>
    <t>BARRIO EL RECREO VALLE DEL GUA</t>
  </si>
  <si>
    <t>FO-25-1333408</t>
  </si>
  <si>
    <t>05/08/2025 05-08 SE ESCALA PARA VISITA. LLAMAR ANTES DE VISITAR, CONFIRMAR FALLA Y DATOS | 09/08/2025 DADO PROBLEMAS DE MOVILIDAD HACIA LA ZONA DEL PUTUMAYO SE DEBE REALIZAR DESPLAZAZMIENTO EL DIA LUNES. PARA ATENCION DE CASOS | 13/08/2025 SE VISITA CB. SE ENCUENTRA DATAFONO CON DAÑO EN CABLE MAGIC, SE REALIZA CAMBIO DE CABLE MAGIC. SE REALIZAN PRUEBAS TX EXITOSAS. QUEDA OPERATIVO</t>
  </si>
  <si>
    <t>TRSZZ889</t>
  </si>
  <si>
    <t>DISTRICOL UNIVERSO ESCOLAR</t>
  </si>
  <si>
    <t>FO-25-1362694</t>
  </si>
  <si>
    <t>11/08/2025 11-08 SE ESCALA PARA VISITA. LLAMAR ANTES DE VISITAR, CONFIRMAR FALLA Y DATOS | 13/08/2025 SE REALIZA VISITA SE CAMBIA DATAFONO POR MENSAJE RETIRE TARJETA NO LAS LEE, SE CREAN USUARIOS SE HACEN PRUEBAS SERVICIO OK</t>
  </si>
  <si>
    <t>A30IZ500</t>
  </si>
  <si>
    <t>FO-25-1371204</t>
  </si>
  <si>
    <t>13/08/2025 13-08 SE ESCALA PARA VISITA. LLAMAR ANTES DE VISITAR, CONFIRMAR FALLA Y DATOS | 13/08/2025 DATAFONO PRESENTA RECHAZO GENERAL AL MOMENTO DE HACER RETIROS , SE PROCEDE A INICIALIZAR Y SE CORRIGE EL PROBLEMA, SE HACEN PRUEBAS DE RETIRO, CONSULTA DE SALDO, CONSIGNACION A BANCOLOMBIA Y NEQUI. PRUEBA DE LECTORA Y QUEDA RODO FUNCIONANDO CORRECTAMENTE</t>
  </si>
  <si>
    <t>FO-25-1371220</t>
  </si>
  <si>
    <t>13/08/2025 13-08 SE ESCALA PARA VISITA. LLAMAR ANTES DE VISITAR, CONFIRMAR FALLA Y DATOS | 13/08/2025 SE REALIZA VISITA AL PUNTO, PIN PAD PRESENTA FALLA SE REALIZA CAMBIO DE EQUIPO POR INCOMPATIBILIDAD TECNOLOGÍA CON NUEVO PIN PAD DSK1600. SE DEJA EQUIPO INSTALADO CON VR 10.3 N , PRUEBAS CB OK, CB OPERATIVO.</t>
  </si>
  <si>
    <t>FO-25-1362682</t>
  </si>
  <si>
    <t>11/08/2025 11-08 SE ESCALA PARA VISITA. LLAMAR ANTES DE VISITAR, CONFIRMAR FALLA Y DATOS | 13/08/2025 SE REALIZÓ CAMBIO DE EQUIPO OK, USUARIOS OK, PRUEBAS OK, TELECARGA DRNA. ÉL CB SE ENCUENTRA BLOQUEADO POR INACTIVIDAD POR TAL MOTIVO LAS PRUEBAS FUERON CON RECHAZO GENERAL.</t>
  </si>
  <si>
    <t>LA00F482</t>
  </si>
  <si>
    <t>BARRIO LA MAGDALENA BARRANQUILLA  4</t>
  </si>
  <si>
    <t>FO-25-1370550</t>
  </si>
  <si>
    <t>13/08/2025 13-08 SE ESCALA PARA VISITA. LLAMAR ANTES DE VISITAR, CONFIRMAR FALLA Y DATOS | 13/08/2025 SE REALIZA VISITA TÉCNICA, SE CAMBIA CABLE DE LA PIN PAD, SE REALIZAN PRUEBAS EXITOSAS, EQUIPO FUNCIONA CORRECTAMENTE, CB QUEDA OPERATIVO.</t>
  </si>
  <si>
    <t>SXUZZ124</t>
  </si>
  <si>
    <t>BARRIO SAN PEDRO BARRANQUILLA</t>
  </si>
  <si>
    <t>FO-25-1368596</t>
  </si>
  <si>
    <t>12/08/2025 12-08 SE ESCALA PARA VISITA. LLAMAR ANTES DE VISITAR, CONFIRMAR FALLA Y DATOS | 13/08/2025 SE REALIZA VISITA SE PROCEDE A CAMBIAR DATAFONO YA QUE NO AVANZABA EL PAPEL AL IMPRIMIR ,SE CAMBIA SE HACEN PRUEBAS Y TODO OK</t>
  </si>
  <si>
    <t>V1SZZ159</t>
  </si>
  <si>
    <t>DISTRICOL DROGUIZARZAL LOS LAG</t>
  </si>
  <si>
    <t>FO-25-1365483</t>
  </si>
  <si>
    <t>12/08/2025 12-08 SE ESCALA PARA VISITA. LLAMAR ANTES DE VISITAR, CONFIRMAR FALLA Y DATOS | 13/08/2025 SE FORMATEA, CONFIGURA E INICIALIZA EQUIPO, SE CAMBIA FUENTE DE PODER Y MAGIC  BOX YA QUE PRESENTAN CORTO, SE REALIZAN PRUEBAS OK.</t>
  </si>
  <si>
    <t>AC0CZ815</t>
  </si>
  <si>
    <t>BARRIO LA LEGUA VILLA DE SAN D</t>
  </si>
  <si>
    <t>FO-25-1372343</t>
  </si>
  <si>
    <t>13/08/2025 13-08 SE ESCALA PARA VISITA. LLAMAR ANTES DE VISITAR, CONFIRMAR FALLA Y DATOS | 13/08/2025 SE REALIZA RECONFIGURACIÓN DE EQUIPO YA QUE FUE CAMBIADO A MODALIDAD MIXTO Y PERO NO HICIERON NOTIFICACIÓN AL CLIENTE, SERVICIO OPERATIVO PRUEBAS OK TRNA RBM</t>
  </si>
  <si>
    <t>A30IZ476-FHZZZ371</t>
  </si>
  <si>
    <t>BUENAVENTURA</t>
  </si>
  <si>
    <t>BARRIO PUEBLO NUEVO IV BUENAVE</t>
  </si>
  <si>
    <t>FO-25-1358511</t>
  </si>
  <si>
    <t>11/08/2025 11-08 SE ESCALA PARA VISITA. LLAMAR ANTES DE VISITAR, CONFIRMAR FALLA Y DATOS | 13/08/2025 SE VISITA EL COMERCIO, SE REVISA LOS EQUIPOS EL DATAFONO MUESTRA MSJ " ALERT IRRUPCIÓN" POR LO QUE SE CAMBIA A TECNOLOGÍA DESK 2600, MAGIC BOX Y CAMBIO PINPAD 1500 POR COMPATIBILIDAD TECNOLOGÍA DESK 1600, PRUEBAS OK, TELECARGA TRNA</t>
  </si>
  <si>
    <t>SX006397</t>
  </si>
  <si>
    <t>BARRIO ALFONSO LOPEZ CUCUTA 5</t>
  </si>
  <si>
    <t>FO-25-1370553</t>
  </si>
  <si>
    <t>13/08/2025 13-08 SE ESCALA PARA VISITA. LLAMAR ANTES DE VISITAR, CONFIRMAR FALLA Y DATOS | 13/08/2025 SE VISITA COMERCIO, SE CAMBIA CABLE MAGIC BOX POR DAÑO EXITOSO, SE HACEN PRUEBAS OK CB OPERATIVO.</t>
  </si>
  <si>
    <t>4A0AZ453</t>
  </si>
  <si>
    <t>BARRIO CENTRO NEIVA 30</t>
  </si>
  <si>
    <t>FO-25-1371465</t>
  </si>
  <si>
    <t>13/08/2025 13-08 SE ESCALA PARA VISITA. LLAMAR ANTES DE VISITAR, CONFIRMAR FALLA Y DATOS | 13/08/2025 SE REALIZA CAMBIO DE PIN PAD Y CONFIGURACIÓN LECTOR DE BARRAS , SE VALIDA FUNCIONAMIENTO DEL PIN PAD OK</t>
  </si>
  <si>
    <t>3A00G956</t>
  </si>
  <si>
    <t>UNICENTRO VILLAVICENCIO</t>
  </si>
  <si>
    <t>FO-25-1372336</t>
  </si>
  <si>
    <t>13/08/2025 13-08 SE ESCALA PARA VISITA. LLAMAR ANTES DE VISITAR, CONFIRMAR FALLA Y DATOS | 13/08/2025 SE VISITA CB Y SE REALIZA AJUSTE DE TAPA Y RODILLO. LA TAPA ESTABA SUELTA. SE REALIZAN PRUEBAS DE IMPRESIÓN EXITOSAS DATÁFONO FUNCIONA CORRECTAMENTE</t>
  </si>
  <si>
    <t>1111H858</t>
  </si>
  <si>
    <t>BARRIO CUBIS ISTMINA 9</t>
  </si>
  <si>
    <t>FO-25-1362686</t>
  </si>
  <si>
    <t>11/08/2025 11-08 17:51 EN COMUNICACIÓN CON EL SEÑOR JHON JAIRO RAMIREZ AL NUMERO 3193485797 INDICA QUE EL DATAFONO LE ARROJA CABLE DE RED DESCONECTADO Y EN OCASIONES ERROR DE CONEXIÓN, CONFIRMA DATOS, SE ESCALA PARA VISITA | 13/08/2025 SE REALIZA CAMBIO DE EQUIPO POR DAÑO EN EL PUERTO DE RED SE REALIZAN PRUEBAS Y EL CB QUEDA OPERATIVO</t>
  </si>
  <si>
    <t>XP00I137</t>
  </si>
  <si>
    <t>BARRIO LOS COLORES MEDELLIN 4</t>
  </si>
  <si>
    <t>FO-25-1369236</t>
  </si>
  <si>
    <t>13/08/2025 13-08 SE ESCALA PARA VISITA. LLAMAR ANTES DE VISITAR, CONFIRMAR FALLA Y DATOS | 13/08/2025 SE LLAMA A LA USUARIA Y ME INDICA QU EL DATAFONO SE ENCUENTRA FUNCIONANDO OK, DE IGUAL MANERA ESPERO EN LA LÍNEA A QUE SE HAGAN VARIAS PRUEBAS Y TODO SALIO OK</t>
  </si>
  <si>
    <t>MATERIALES EMO    IBAGUE</t>
  </si>
  <si>
    <t>FO-25-1372978</t>
  </si>
  <si>
    <t>13/08/2025 13-08 SE ESCALA PARA VISITA. LLAMAR ANTES DE VISITAR, CONFIRMAR FALLA Y DATOS | 13/08/2025 SE REALIZA ACTUALIZACIÓN DE VERSION, E INICIALIZA DATÁFONO PARA ACTUALIZAR INFORMACIÓN DEL CB SE VISUALICE EN EL BAUCHER TRANSACCIONES DE PRUEBA O.K</t>
  </si>
  <si>
    <t>TU113001/JEZZZ878</t>
  </si>
  <si>
    <t>COMCARD B MANGA ELLITA</t>
  </si>
  <si>
    <t>FO-25-1372836</t>
  </si>
  <si>
    <t>13/08/2025 13-08 SE ESCALA PARA VISITA. LLAMAR ANTES DE VISITAR, CONFIRMAR FALLA Y DATOS | 14/08/2025 SE REALIZA VISITA AL COMERCIO CB, SE VALIDA Y SE ENCUENTRA DATÁFONO CON DAÑO EN LA IMPRESORA, DAÑO EN EL LECTOR DE BARRAS, SE PROCEDE A HACER CAMBIO, SE CONFIGURA CB MIXTO QUEDA CORRECTAMENTE CONFIGURADO, SE HACEN PRUEBAS OK</t>
  </si>
  <si>
    <t>HA006439-1111G418</t>
  </si>
  <si>
    <t>CONDOTO</t>
  </si>
  <si>
    <t>BARRIO PLATINERO CONDOTO CHOCO</t>
  </si>
  <si>
    <t>FO-25-1357674</t>
  </si>
  <si>
    <t>11/08/2025 11-08 25-07 EN COMUNICACION CON LA SEÑORA MARIA AL NUMERO 3103807054, CONFIRMA FALLA, DATOS CORRECTOS. SE ESCALA PARA VISITA | 14/08/2025 SE REALIZA VISITA, SE EVIDENCIA FALLAS EN EL FLUIDO ELÉCTRICO YA QUE LA POR UN VENDAVAL OCURRIDO HACE 2 DÍAS HUBO AFECTACIONES DE LA RED DE ENERGÍA E INTERNET Y LA SEÑAL TELEFÓNICA FUNCIONA POR RATOS
SE REALIZA LIMPIEZA DEL LECTOR DE TARJETAS Y EL CB QUEDA OPERATIVO, SE INTENTA PRUEBAS Y EL EQUIPO YA LEE LAS TARJETAS, NO SE SACA TRANSACCIÓN DE PRUEBAS PORQUE EL MUNICIPIO NO CUENTA CON SERVICIO DE INTERNET</t>
  </si>
  <si>
    <t>F1LZZ938</t>
  </si>
  <si>
    <t>FO-25-1369614</t>
  </si>
  <si>
    <t>13/08/2025 13-08 SE ESCALA PARA VISITA. LLAMAR ANTES DE VISITAR, CONFIRMAR FALLA Y DATOS | 14/08/2025 SE CONFIGURA CORRECTAMENTE LA LLAVE</t>
  </si>
  <si>
    <t>BARRIO LA GALERIA RIONEGRO</t>
  </si>
  <si>
    <t>FO-25-1370654</t>
  </si>
  <si>
    <t>13/08/2025 13-08 SE ESCALA PARA VISITA. LLAMAR ANTES DE VISITAR, CONFIRMAR FALLA Y DATOS | 14/08/2025 SE CAMBIA PINPAD POR DAÑO EN LECTOR CHIP</t>
  </si>
  <si>
    <t>ABYZZ877</t>
  </si>
  <si>
    <t>BARRIO SANTA MARIA DEL LAGO BO</t>
  </si>
  <si>
    <t>FO-25-1372716</t>
  </si>
  <si>
    <t>13/08/2025 13-08 SE ESCALA PARA VISITA. LLAMAR ANTES DE VISITAR, CONFIRMAR FALLA Y DATOS | 14/08/2025 SE VISITA COMERCIO CB BANCOLOMBIA, SE CAMBIA DATÁFONO POR QUE NO IMPRIME ALGUNOS CARACTERES EN OCASIONES, SE DEJA EL EQUIPO NUEVO CON LOS USUARIOS DEL CLIENTE, SE REALIZAN PRUEBAS OK.</t>
  </si>
  <si>
    <t>A4WZZ806</t>
  </si>
  <si>
    <t>FO-25-1373800</t>
  </si>
  <si>
    <t>14/08/2025 14-08 SE ESCALA PARA VISITA. LLAMAR ANTES DE VISITAR, CONFIRMAR FALLA Y DATOS | 14/08/2025 SE REALIZA CAMBIO DEL EQUIPO YA QUE NO RECONOCE LLAVE CADA 5 MINUTOS SALÍA EL ERROR SE REALIZA CAMBIO SE REALIZAN PRUEBAS EXITOSAS SERVICIO OPERATIVO OK</t>
  </si>
  <si>
    <t>F4ZZZ837 - F4ZZZ540</t>
  </si>
  <si>
    <t>BARRIO LA 33 SANTA ROSA DE OSO</t>
  </si>
  <si>
    <t>FO-25-1368249</t>
  </si>
  <si>
    <t>12/08/2025 12-08 SE ESCALA PARA VISITA. LLAMAR ANTES DE VISITAR, CONFIRMAR FALLA Y DATOS | 14/08/2025 SE REALIZA LIMPIADO DE LECTOR CHIP SE HACEN VARIAS PRUEBAS TODO QUEDA OK</t>
  </si>
  <si>
    <t>TRNZZ762</t>
  </si>
  <si>
    <t>BARRIO SUBA TURINGA BOGOTA</t>
  </si>
  <si>
    <t>FO-25-1371360</t>
  </si>
  <si>
    <t>13/08/2025 13-08 SE ESCALA PARA VISITA. LLAMAR ANTES DE VISITAR, CONFIRMAR FALLA Y DATOS | 14/08/2025 A LA ESPERA DE AUTORIZACIÓN PARA INGRESO POR VALIDACIÓN CON LINEA DE BANCOLOMBIA | 14/08/2025 SE REALIZA VISITA A CB PARA ATENDER INCIDENTE SE REALIZA CAMBIO DE DATAFONO POR FALLA ALERTADO ,SE REALIZAN PRUEBAS OK</t>
  </si>
  <si>
    <t>TUZZZ329</t>
  </si>
  <si>
    <t>BARRIO LA ESTRELLA ANTIOQUIA</t>
  </si>
  <si>
    <t>FO-25-1372340</t>
  </si>
  <si>
    <t>13/08/2025 13-08 SE ESCALA PARA VISITA. LLAMAR ANTES DE VISITAR, CONFIRMAR FALLA Y DATOS | 14/08/2025 SE REALIZA CAMBIO DE DATAFONO DEBIDO A DAÑO PUERTO ETHERNET, SE INSTALA MÁGIC BOX 2600</t>
  </si>
  <si>
    <t>JAAWZ868</t>
  </si>
  <si>
    <t>PTM LA UNION  J LA HUERTA</t>
  </si>
  <si>
    <t>FO-25-1371217</t>
  </si>
  <si>
    <t>13/08/2025 13-08 SE ESCALA PARA VISITA. LLAMAR ANTES DE VISITAR, CONFIRMAR FALLA Y DATOS | 14/08/2025 SE CAMBIA DATÁFONO POR TECNOLOGÍA DESK2600</t>
  </si>
  <si>
    <t>BA00L804</t>
  </si>
  <si>
    <t>BARRIO CENTRO DUITAMA 24</t>
  </si>
  <si>
    <t>FO-25-1372398</t>
  </si>
  <si>
    <t>13/08/2025 13-08 SE ESCALA PARA VISITA. LLAMAR ANTES DE VISITAR, CONFIRMAR FALLA Y DATOS | 14/08/2025 SE REALIZA CAMBIO DE EQUIPO POR FALLA EN EL TECLADO PRUEBAS OK CLIENTE CONFORME</t>
  </si>
  <si>
    <t>HA00R829</t>
  </si>
  <si>
    <t>LEJANIAS</t>
  </si>
  <si>
    <t>LEJANIAS   META</t>
  </si>
  <si>
    <t>FO-25-1369250</t>
  </si>
  <si>
    <t>13/08/2025 13-08 SE ESCALA PARA VISITA. LLAMAR ANTES DE VISITAR, CONFIRMAR FALLA Y DATOS | 14/08/2025 SE RETIRA OBJETO QUE TENIA LECTOR DE TARJETAS, PRUEBAS OK</t>
  </si>
  <si>
    <t>6A0FZ574</t>
  </si>
  <si>
    <t>BARRIO MANZANARES DUITAMA</t>
  </si>
  <si>
    <t>FO-25-1368632</t>
  </si>
  <si>
    <t>12/08/2025 12-08 SE ESCALA PARA VISITA. LLAMAR ANTES DE VISITAR, CONFIRMAR FALLA Y DATOS | 14/08/2025 SE VISITA PUNTO EVIDENCIANDO QUE EL EQUIPO SE ENCUENTRA FUNCIONANDO CORRECTAMENTE IMPRESIÓN CORRECTA CORRESPONSAL OPERATIVO CLIENTE CONFORME</t>
  </si>
  <si>
    <t>TR00D544</t>
  </si>
  <si>
    <t>FILADELFIA</t>
  </si>
  <si>
    <t>FILADELFIA CENTRO</t>
  </si>
  <si>
    <t>FO-25-1364633</t>
  </si>
  <si>
    <t>12/08/2025 12-08 SE ESCALA PARA VISITA. LLAMAR ANTES DE VISITAR, CONFIRMAR FALLA Y DATOS | 14/08/2025 POR OBSTÁCULOS EN LA VIA AUN NO ES POSIBLE REALIZAR DESPLAZAMIENTO AL CLIENTE YA QUE INDICO QUE POR LLUVIAS ESTA CERRADA LA VIA PERO QUE YA ESTÁ EN PROCESO DE ABRIRLA NUEVAMENTE | 14/08/2025 SE REALIZA VISITA SE FORMATEA Y SE INICIALIZA DATAFONO POR PARAMETROS MAL CONFIGURADOS POR SE CREAN USUARIOS SE HACEN PRUEBAS SERVICIO OK</t>
  </si>
  <si>
    <t>UV00N105</t>
  </si>
  <si>
    <t>MULTIPAGAS DUITAMA</t>
  </si>
  <si>
    <t>FO-25-1366809</t>
  </si>
  <si>
    <t>12/08/2025 12-08 SE ESCALA PARA VISITA. LLAMAR ANTES DE VISITAR, CONFIRMAR FALLA Y DATOS | 13/08/2025 13-08 12:56 ACTIVIDAD PENDIENTE POR ORDEN PUBLICO, FECHA POSIBLE DE ATENCION JUEVES 14-08 | 13/08/2025 DEBIDO AL PARO NACIONAL  LAS ORDENES SE HAN VISTO AFECTADA POR TEMAS DE DESPLAZAMIENTOS  SE ESTA VISITANDO A PARTIR DE DÍA 14 DE AGOSTO 2025 CLIENTE CONFIRMO NUMERO 3202368688 Y NOMBRE MARTHA MARIÑO, SE INTENTÓ COMUNICACIÓN CON EL USUARIO SIN COMUNICACIÓN | 14/08/2025 SE REALIZA CAMBIO DE LECTOR DE BARRAS POR ERROR DE FORMATO INVALIDO. SE DESCONFIGURA  MUY SEGUIDO, PRUEBAS Y LIMPIEZA DE EQUIPOS OK.</t>
  </si>
  <si>
    <t>AB0PZ884</t>
  </si>
  <si>
    <t>BARRIO CENTRO TIERRALTA 4</t>
  </si>
  <si>
    <t>FO-25-1365768</t>
  </si>
  <si>
    <t>12/08/2025 12-08 SE ESCALA PARA VISITA. LLAMAR ANTES DE VISITAR, CONFIRMAR FALLA Y DATOS | 14/08/2025 SE REALIZÓ CAMBIO DE EQUIPO OK, USUARIOS OK, PRUEBAS OK, TELECARGA DRNA.</t>
  </si>
  <si>
    <t>HA00L076</t>
  </si>
  <si>
    <t>DISTRICOL VARIEDADES MIL COLOR</t>
  </si>
  <si>
    <t>FO-25-1364121</t>
  </si>
  <si>
    <t>12/08/2025 11-08 SE ESCALA PARA VISITA. LLAMAR ANTES DE VISITAR, CONFIRMAR FALLA Y DATOS | 14/08/2025 SE VISITA SITIO SE VERIFICA INFORMACIÓN SE REALIZA PRIMEROS AUXILIOS, LA FALLA PERSISTE SE REALIZA CAMBIO DE EQUIPO POR DAÑO EN COMUNICACION PUERTO IP MALO CAUSAL E6, IMPRESIÓN OK, TECLADO OK LECTURA CHIP OK, ESCÁNER OK, PRUEBAS TRX EXITOSAS.</t>
  </si>
  <si>
    <t>AA0OZ107-TV00S803</t>
  </si>
  <si>
    <t>BARRIO NUEVA ESPERANZA VALLEDU</t>
  </si>
  <si>
    <t>FO-25-1374312</t>
  </si>
  <si>
    <t>14/08/2025 14-08 SE ESCALA PARA VISITA. LLAMAR ANTES DE VISITAR, CONFIRMAR FALLA Y DATOS | 14/08/2025 BUENAS TARDES SE VISITA CB Y SE LE HACE CAMBIO DE MAGIC BOX, YA QUE EL EQUIPO NO LE ENCIENDE AL USUARIO POR PROBLEMAS CON EL MAGIC, SE HACEN PRUEBAS Y SE DEJA TODO OK</t>
  </si>
  <si>
    <t>AB1JZ765</t>
  </si>
  <si>
    <t>FO-25-1371362</t>
  </si>
  <si>
    <t>13/08/2025 13-08 SE ESCALA PARA VISITA. LLAMAR ANTES DE VISITAR, CONFIRMAR FALLA Y DATOS | 14/08/2025 SE REALIZA CAMBIO DE EQUIPO ALERTA IRRUPTION TRANSACCIONES DE PRUEBA O.K</t>
  </si>
  <si>
    <t>9L00R840/V1HZZ374</t>
  </si>
  <si>
    <t>BARRIO ARANJUEZ MEDELLIN 24</t>
  </si>
  <si>
    <t>FO-25-1372714</t>
  </si>
  <si>
    <t>13/08/2025 13-08 SE ESCALA PARA VISITA. LLAMAR ANTES DE VISITAR, CONFIRMAR FALLA Y DATOS | 14/08/2025 SE LLEGA AL SITIO SE REVISA EQUIPOS, Y TIENE EL PUERTO USB DESPEGADO SE REALIZA CAMBIO DEL EQUIPO PRUEBAS EXITOSAS SERVICIO OPERATIVO OK</t>
  </si>
  <si>
    <t>10XZZ974</t>
  </si>
  <si>
    <t>EL CANEY CALI 3</t>
  </si>
  <si>
    <t>FO-25-1375118</t>
  </si>
  <si>
    <t>14/08/2025 14-08 SE ESCALA PARA VISITA. LLAMAR ANTES DE VISITAR, CONFIRMAR FALLA Y DATOS | 14/08/2025 SE REALIZA CAMBIO DE DATÁFONO, POR DAÑO EN EL MOTOR DE IMPRESIÓN, FALTAN ALGUNOS CARÁCTERES.
SE REALIZARON PRUEBAS OPERATIVAS SIN NOVEDAD.
CB QUEDA OKEY.</t>
  </si>
  <si>
    <t>ON008945</t>
  </si>
  <si>
    <t>PTM MED COPICOPIAS</t>
  </si>
  <si>
    <t>FO-25-1373794</t>
  </si>
  <si>
    <t>14/08/2025 14-08 SE ESCALA PARA VISITA. LLAMAR ANTES DE VISITAR, CONFIRMAR FALLA Y DATOS | 14/08/2025 SE REALIZA CAMBIO DE EQUIPO POR TECLADO BORROSO SE REALIZAN PRUEBAS EXITOSAS SERVICIO OPERATIVO OK</t>
  </si>
  <si>
    <t>GZ00K012 - TRZZZ940</t>
  </si>
  <si>
    <t>BARRIO RECREO FLORIDA</t>
  </si>
  <si>
    <t>FO-25-1373776</t>
  </si>
  <si>
    <t>14/08/2025 14-08 SE ESCALA PARA VISITA. LLAMAR ANTES DE VISITAR, CONFIRMAR FALLA Y DATOS | 14/08/2025 SE REALIZA LIMPIEZA DE IMPRESORA DE DATAFONO EN CB BANCOLOMBIA PURO DEBIDO A QUE IMPRIMIA BORROSO. SE REALIZAN PRUEBAS OK.</t>
  </si>
  <si>
    <t>JAARZ915</t>
  </si>
  <si>
    <t>BARRIO EL VALLADO CALI 1</t>
  </si>
  <si>
    <t>FO-25-1376337</t>
  </si>
  <si>
    <t>FLAS FULL</t>
  </si>
  <si>
    <t>MEMORIA DEL DISPOSITIVO INSUFICIENTE</t>
  </si>
  <si>
    <t>14/08/2025 SE ESCALA PARA VISITA. LLAMAR ANTES DE VISITAR, CONFIRMAR FALLA Y DATOS | 14/08/2025 SE LLEGA A SITIO Y SE ENCUENTRA DISPOSITIVOS FUNCIONANDO CORRECTAMENTE.
AL REALIZAR VALIDACION CON EL CB, SE ENCUENTRA QUE ESTAN REALIZANDO TXT CON LA BATERIA DESCARGADA DEL DESK2600.
SE LE INDICA FUNCIONALIDAD DEL EQUIPO Y COMO USARLO.
CB QUEDA OPERATIVO</t>
  </si>
  <si>
    <t>BA05Z146</t>
  </si>
  <si>
    <t>BARRIO SAN JORGE VILLAVICENCIO</t>
  </si>
  <si>
    <t>FO-25-1376056</t>
  </si>
  <si>
    <t>14/08/2025 14-08 SE ESCALA PARA VISITA. LLAMAR ANTES DE VISITAR, CONFIRMAR FALLA Y DATOS | 14/08/2025 SE VISITA CB Y SE REALIZA CAMBIO DE DATÁFONO POR DAÑO EN EL TECLADO. SE INSTALA NUEVO EQUIPO SE CONFIGURA POS SE INICIALIZA SE CREAN USUARIOS CORRECTAMENTE Y SE REALIZA PRUEBAS EXITOSAS PRUEBAS OK</t>
  </si>
  <si>
    <t>11XZZ585</t>
  </si>
  <si>
    <t>PTM MEDELLIN TIENDA ITM</t>
  </si>
  <si>
    <t>FO-25-1373122</t>
  </si>
  <si>
    <t>13/08/2025 13-08 SE ESCALA PARA VISITA. LLAMAR ANTES DE VISITAR, CONFIRMAR FALLA Y DATOS | 14/08/2025 SE REALIZA CAMBIO DE EQUIPO PORQ PRESENTA PUERTO USB MALO</t>
  </si>
  <si>
    <t>F1WZZ961 - F1WZZ549</t>
  </si>
  <si>
    <t>BARRIO ARANJUEZ MEDELLIN 10</t>
  </si>
  <si>
    <t>FO-25-1373128</t>
  </si>
  <si>
    <t>13/08/2025 13-08 SE ESCALA PARA VISITA. LLAMAR ANTES DE VISITAR, CONFIRMAR FALLA Y DATOS | 14/08/2025 SE REALIZA MANTENIMIENTO DEL EQUIPO YA QUE NO DETECTA EL CABLE DE REDNSE REALIZA CAMBIO DEL EQUIPO POR PUERTO DE RED DAÑADO PRUEBAS EXITOSAS SERVICIO OPERATIVO OK</t>
  </si>
  <si>
    <t>9C006162</t>
  </si>
  <si>
    <t>REDY ALBERGUE</t>
  </si>
  <si>
    <t>FO-25-1373132</t>
  </si>
  <si>
    <t>13/08/2025 13-08 SE ESCALA PARA VISITA. LLAMAR ANTES DE VISITAR, CONFIRMAR FALLA Y DATOS | 14/08/2025 EN LA VISITA TÉCNICA SE REALIZÓ EL CAMBIO DE DATÁFONO YA QUE SE ENCONTRÓ CON LA IMPRESORA AVERIADA,NO IMPRIMÍA LA INFORMACIÓN COMPLETA,EL PRIMER DATÁFONO QUE SE INSTALO SALIO MALO EL PUERTO USB,SE REALIZÓ EL CAMBIO POR UN DESK 2600,SE INSTALO MAGIC BOX 2600,SE RETIRÓ EL HUB,SE CAMBIÓ PINPAD DESK 1500 POR UN DESK 2600, SE INSTALO EL SISTEMA OPERATIVO Y VERSIÓN 10.3N,SE CREARON LOS USUARIOS Y SE REALIZARON LAS PRUEBAS DEJANDO EL SERVICIO OPERANDO SIN FALLAS Y SIN NOVEDAD</t>
  </si>
  <si>
    <t>9BDZZ754</t>
  </si>
  <si>
    <t>FO-25-1375131</t>
  </si>
  <si>
    <t>14/08/2025 14-08 SE ESCALA PARA VISITA. LLAMAR ANTES DE VISITAR, CONFIRMAR FALLA Y DATOS | 14/08/2025 VISITAMOS COMERCIO EL DATÁFONO PERDIO LOS PARÁMETROS, LO CONFIGURACIÓN NUEVAMENTE LO INICIALIZAMOS Y REALIZAMOS PRUEBAS OK.</t>
  </si>
  <si>
    <t>BARRIO LAURELES ESTADIO MEDELL</t>
  </si>
  <si>
    <t>FO-25-1376024</t>
  </si>
  <si>
    <t>14/08/2025 14-08 SE ESCALA PARA VISITA. LLAMAR ANTES DE VISITAR, CONFIRMAR FALLA Y DATOS | 14/08/2025 SE REALIZA CAMBIO DE LECTORA DEBIDO A DAÑO NO ENCIENDE, TODO OK</t>
  </si>
  <si>
    <t>1000R473</t>
  </si>
  <si>
    <t>PAGAFACIL LOS MOLINOS</t>
  </si>
  <si>
    <t>FO-25-1376037</t>
  </si>
  <si>
    <t>14/08/2025 14-08 SE ESCALA PARA VISITA. LLAMAR ANTES DE VISITAR, CONFIRMAR FALLA Y DATOS | 14/08/2025 SE REALIZA CAMBIO DE LECTORA PORQ SE ESTA APAGANDO AL MOVERSE</t>
  </si>
  <si>
    <t>BBBHZ514</t>
  </si>
  <si>
    <t>BARRIO BELEN IBAGUE 3</t>
  </si>
  <si>
    <t>FO-25-1376734</t>
  </si>
  <si>
    <t>14/08/2025 SE ESCALA PARA VISITA. LLAMAR ANTES DE VISITAR, CONFIRMAR FALLA Y DATOS | 14/08/2025 SE REALIZA CAMBIO DE DATÁFONO POR DAÑO EN PUERTO IP, SE REALIZA PRUEBAS DE FUNCIONAMIENTO OK; CUBRE CLAVE INSTALADO.</t>
  </si>
  <si>
    <t>9T5ZZ287</t>
  </si>
  <si>
    <t>BARRIO URBANIZACION MODELIA I</t>
  </si>
  <si>
    <t>FO-25-1376722</t>
  </si>
  <si>
    <t>14/08/2025 SE ESCALA PARA VISITA. LLAMAR ANTES DE VISITAR, CONFIRMAR FALLA Y DATOS | 14/08/2025 SE CAMBIA DATÁFONO DAÑO DE PUERTO USB. SE CAMBIA LECTOR DE BARRAS POR DAÑO EN PUERTO USB. SE HACEN PRUEBAS DE TRANSACCIONES TODO OK</t>
  </si>
  <si>
    <t>4A0AZ465</t>
  </si>
  <si>
    <t>BARRIO CENTRO - TULUA</t>
  </si>
  <si>
    <t>FO-25-1375088</t>
  </si>
  <si>
    <t>CAMBIO DE IP</t>
  </si>
  <si>
    <t>14/08/2025 14-08 SE ESCALA PARA VISITA. LLAMAR ANTES DE VISITAR, CONFIRMAR FALLA Y DATOS | 14/08/2025 EN LA VISITA TÉCNICA SE REALIZÓ LA REVISIÓN A LOS EQUIPOS ENCONTRANDO QUE EL PROBLEMA ES INTERNO EN LACONFIGURACIÓN DEL ROUTER  DEL CLIENTE,SE LE INFORMA QUE SE DEBE COMUNICAR CON LA PERSONA ENCARGADA PARA QUE REALICE LA CONFIGURACIÓN DE LAS IP PRIVADAS YA QUE SE DESCONFIGURO POR UNA DESCARGA ELÉCTRICA QUE HUBO EN EL SITIO</t>
  </si>
  <si>
    <t>IZAZZ348</t>
  </si>
  <si>
    <t>BARRIO CENTRO PIEDECUESTA 8</t>
  </si>
  <si>
    <t>FO-25-1376030</t>
  </si>
  <si>
    <t>14/08/2025 14-08 SE ESCALA PARA VISITA. LLAMAR ANTES DE VISITAR, CONFIRMAR FALLA Y DATOS | 14/08/2025 SE VISITA COMERCIO SE REALIZA EL CAMBIO DE EQUIPO DATÁFONO OK VERSION 9.90 OK, LECTOR DE BARRAS OK CB OPERATIVO</t>
  </si>
  <si>
    <t>LA00V317</t>
  </si>
  <si>
    <t>UNGUIA</t>
  </si>
  <si>
    <t>DISTRICOL EL BOTIQUIN</t>
  </si>
  <si>
    <t>FO-25-1358519</t>
  </si>
  <si>
    <t>11/08/2025 11-08 SE ESCALA PARA VISITA. LLAMAR ANTES DE VISITAR, CONFIRMAR FALLA Y DATOS | 15/08/2025 DATAFONO SE REINICIA CONSTANTEMENTE.  SE PROCEDE A HACER CAMBIO DE DATAFONO DESK 2600 SE HACE PRUEBA DE RETIRO DE 1. EL INTERNER DEL CLIENTE PRESENTA PROBLEMAS DE CONEXION.</t>
  </si>
  <si>
    <t>GB00C493</t>
  </si>
  <si>
    <t>FO-25-1375106</t>
  </si>
  <si>
    <t>14/08/2025 14-08 SE ESCALA PARA VISITA. LLAMAR ANTES DE VISITAR, CONFIRMAR FALLA Y DATOS | 15/08/2025 SE VISITA CB. SE EVIDENCIA DATAFONO CON TECLADO DETERIORADO, ALGUNAS TECLAS SE QUEDAN PEGADAS. SE REALIZA CAMBIO DE EQUIPO. SE REALIZAN PRUEBAS TX EXITOSAS. QUEDA OPERATIVO</t>
  </si>
  <si>
    <t>10XZZ913</t>
  </si>
  <si>
    <t>BOSCONIA</t>
  </si>
  <si>
    <t>BARRIO BRISAS DEL CESAR BOSCON</t>
  </si>
  <si>
    <t>FO-25-1376731</t>
  </si>
  <si>
    <t>14/08/2025 SE ESCALA PARA VISITA. LLAMAR ANTES DE VISITAR, CONFIRMAR FALLA Y DATOS | 15/08/2025 SE REALIZA CONFIGURACIÓN DE LECTOR, YA QUE SE ENCONTRABA DESCONFIGURADO, SE REALIZAN PRUEBAS DEJANDO SERVICIO FUNCIONAL AL 100 %</t>
  </si>
  <si>
    <t>JA007427</t>
  </si>
  <si>
    <t>BARRIO PRADO PALMIRA</t>
  </si>
  <si>
    <t>FO-25-1377441</t>
  </si>
  <si>
    <t>14/08/2025 SE ESCALA PARA VISITA. LLAMAR ANTES DE VISITAR, CONFIRMAR FALLA Y DATOS | 15/08/2025 EN OA VISITA TÉCNICA SE REALIZÓ EL CAMBIO DE DATÁFONO YA QUE SE ENCONTRÓ CON EL TECLADO BORROSO Y LA TAPA DE LA IMPRESORA AVERIADA,SE INSTALO EL SISTEMA OPERATIVO Y VERSIÓN 9.90 ,SE CREARON LOS USUARIOS Y SE REALIZARON LAS PRUEBAS DEJANDO EL SERVICIO OPERANDO SIN FALLAS Y SIN NOVEDAD</t>
  </si>
  <si>
    <t>17ZZZ509</t>
  </si>
  <si>
    <t>BARRIO RESTREPO OCCIDENTAL BOGOTA 2</t>
  </si>
  <si>
    <t>FO-25-1377022</t>
  </si>
  <si>
    <t>14/08/2025 SE ESCALA PARA VISITA. LLAMAR ANTES DE VISITAR, CONFIRMAR FALLA Y DATOS | 15/08/2025 SE VALIDA SERVICIO OK CLIENTE INDICA QUE YA NO REQUIERE VISITA NO SE MANIPULA EQUIPOS</t>
  </si>
  <si>
    <t>LBZZZ601</t>
  </si>
  <si>
    <t>BARRIO SENDEROS DE LA ITALIA A</t>
  </si>
  <si>
    <t>FO-25-1378238</t>
  </si>
  <si>
    <t>14/08/2025 SE ESCALA PARA VISITA. LLAMAR ANTES DE VISITAR, CONFIRMAR FALLA Y DATOS | 15/08/2025 EN LA VISITA TÉCNICA SE REALIZÓ EL CAMBIO DE CABLE DE ETHERNET YA QUE ESTABA AVERIADO,SE REALIZARON LAS PRUEBAS DEJANDO EL SERVICIO OPERANDO SIN FALLAS Y SIN NOVEDAD</t>
  </si>
  <si>
    <t>4A00W945</t>
  </si>
  <si>
    <t>BARRIO TRIGAL DEL NORTE CUCUTA 9</t>
  </si>
  <si>
    <t>FO-25-1378806</t>
  </si>
  <si>
    <t>15/08/2025 SE ESCALA PARA VISITA. LLAMAR ANTES DE VISITAR, CONFIRMAR FALLA Y DATOS | 15/08/2025 SE REALIZA MANTENIMIENTO CIERRES Y PRUEBAS OK</t>
  </si>
  <si>
    <t>VAZZZ367</t>
  </si>
  <si>
    <t>TPM IBAGUE SAMINET SOLUCIONES</t>
  </si>
  <si>
    <t>FO-25-1377497</t>
  </si>
  <si>
    <t>14/08/2025 SE ESCALA PARA VISITA. LLAMAR ANTES DE VISITAR, CONFIRMAR FALLA Y DATOS | 15/08/2025 SE CAMBIA DATÁFONO POR DAÑO EN IMPRESORA. SE HACEN PRUEBAS DE TRANSACCIONES TODO OK</t>
  </si>
  <si>
    <t>KA00O646 - KA00O947</t>
  </si>
  <si>
    <t>PAGAFACIL COLTEJER II</t>
  </si>
  <si>
    <t>FO-25-1376059</t>
  </si>
  <si>
    <t>14/08/2025 SE ESCALA PARA VISITA. LLAMAR ANTES DE VISITAR, CONFIRMAR FALLA Y DATOS | 15/08/2025 SE REALIZA CAMBIO DE DATAFONO POR TECLADO BORROSO Y HUB MALO LIMPIEZA DE LECTOR CHIP EN PIN PAD PRUEBAS OK</t>
  </si>
  <si>
    <t>BBBBE638</t>
  </si>
  <si>
    <t>BARRIO LOS LAURELES EL BAGRE</t>
  </si>
  <si>
    <t>FO-25-1371612</t>
  </si>
  <si>
    <t>13/08/2025 13-08 SE ESCALA PARA VISITA. LLAMAR ANTES DE VISITAR, CONFIRMAR FALLA Y DATOS | 15/08/2025 SE REALIZA VISITA Y SE INSTALA APLICATIVO YA QUE FUE BORRADO DEL DATAFONO, SE INSTALA VERSIÓN Y SE INICIALIZA LA TERMINAL DEJANDO EL SERVICIO NUEVAMENTE OPERATIVO.</t>
  </si>
  <si>
    <t>MA00B449</t>
  </si>
  <si>
    <t>BARRIO LA CASTELLANA MONTERIA</t>
  </si>
  <si>
    <t>FO-25-1377141</t>
  </si>
  <si>
    <t>14/08/2025 SE ESCALA PARA VISITA. LLAMAR ANTES DE VISITAR, CONFIRMAR FALLA Y DATOS | 15/08/2025 SE REALIZA INSPECCIÓN DEL EQUIPO, PARÁMETROS DE COMUNICACIÓN OK , TEST DE COMUNICACIÓN OK CB BANCOLOMBIA OPERANDO CON NORMALIDAD DRNA</t>
  </si>
  <si>
    <t>JA008897</t>
  </si>
  <si>
    <t>BARRIO SUBA BOGOTA 11</t>
  </si>
  <si>
    <t>FO-25-1376408</t>
  </si>
  <si>
    <t>14/08/2025 SE ESCALA PARA VISITA. LLAMAR ANTES DE VISITAR, CONFIRMAR FALLA Y DATOS | 15/08/2025 SE REALIZA CAMBIO DE HUB POR DAÑO SE ACTUALIZA VERSIÓN SE REALIZAN PRUEBAS OK</t>
  </si>
  <si>
    <t>MN00F868</t>
  </si>
  <si>
    <t>BARRIO LUCHA SANTA MARTA</t>
  </si>
  <si>
    <t>FO-25-1373130</t>
  </si>
  <si>
    <t>13/08/2025 13-08 SE ESCALA PARA VISITA. LLAMAR ANTES DE VISITAR, CONFIRMAR FALLA Y DATOS | 14/08/2025 14-08 16:18 ACTIVIDAD PENDIENTE POR CAPACIDAD OPERATIVA, FECHA POSIBLE DE ATENCION VIERNES 15-08 | 15/08/2025 SE REALIZA LA VISITA SE ENCUENTRA EL CORRESPONSAL OPERATIVO, EL CLIENTE LLAMO POR QUÉ EL DÍA DOMINGO POR FUERTES LLUVIAS EL AGUA SE METIÓ EN EL LOCAL, Y SE LE MOJARON TODOS LOS CABLES, Y QUE EL PINOAD QUE SE LE DAÑO FUE EL DE CAJA NO EL DEL CORRESPONSAL, SE REALIZA PRUEBAS DE FUNCIONALIDAD DEL PIN PAD Y ESTÁ OPERATIVO</t>
  </si>
  <si>
    <t>BL0DZ141</t>
  </si>
  <si>
    <t>BARRIO VERACRUZ SINCELEJO</t>
  </si>
  <si>
    <t>FO-25-1375387</t>
  </si>
  <si>
    <t>14/08/2025 14-08 SE ESCALA PARA VISITA. LLAMAR ANTES DE VISITAR, CONFIRMAR FALLA Y DATOS | 15/08/2025 COMERCIO SE TARDA EN VALIDACIÓN DE AUTORIZACIÓN DE INGRESO AL PUNTO. TÉCNICO EN SITIO, SOLUCIÓN DE LA ACTIVIDAD EN CURSO. | 15/08/2025 SE VISITA SITIO SE VERIFICA INFORMACIÓN SE REALIZA PRIMEROS AUXILIOS, DATÁFONO PRESENTA FALLA TECLADO BORROSO, DAÑO POS, CIERRE OK, PRUEBA TRX EXITOSA. ADICIONAL SE CAMBIA PINPAD POR TECNOLOGÍA, SE INSTALA MAGIC BOX 2600 FUENTE Y CABLE PINPAD.</t>
  </si>
  <si>
    <t>BL0AZ045</t>
  </si>
  <si>
    <t>PTM CALI LR EL LIDO</t>
  </si>
  <si>
    <t>FO-25-1376648</t>
  </si>
  <si>
    <t>14/08/2025 SE ESCALA PARA VISITA. LLAMAR ANTES DE VISITAR, CONFIRMAR FALLA Y DATOS | 15/08/2025 SE REALIZA CAMBIO DE PIN PAD EN CB BANCOLOMBIA MIXTO DEBIDO A CONSTANTES REINICIOS Y EN UNA ANTERIOR VISITA YA SE HABÍA HECHO CAMBIO DEL HUB, SE CAMBIA DATAFONO POR TECNOLOGÍA, SE REALIZAN PRUEBAS OK.</t>
  </si>
  <si>
    <t>EG3ZZ029 - EF02Z996</t>
  </si>
  <si>
    <t>BARRIO ROBLEDO DE AURES MEDELL</t>
  </si>
  <si>
    <t>FO-25-1377008</t>
  </si>
  <si>
    <t>14/08/2025 SE ESCALA PARA VISITA. LLAMAR ANTES DE VISITAR, CONFIRMAR FALLA Y DATOS | 15/08/2025 EN COMUNICACIÓN CON EL CLIENTE MANIFIESTA QUE HOY EMPIEZA LA OPERACIÓN UN POCO MÁS TARDES DESPUÉS DE MEDIO DÍA | 15/08/2025 SE HACE MANTENIMIENTO SE OK SE CAMBIA FUENTE DE PODER OK</t>
  </si>
  <si>
    <t>V1MZZ319</t>
  </si>
  <si>
    <t>PTM CHIGORODO MISCELANEA BRISA</t>
  </si>
  <si>
    <t>FO-25-1372897</t>
  </si>
  <si>
    <t>13/08/2025 13-08 SE ESCALA PARA VISITA. LLAMAR ANTES DE VISITAR, CONFIRMAR FALLA Y DATOS | 15/08/2025 CLIENTE INDICA QUE IMPRESORA ESTÁ MALA, LA IMPRESORA DE LOS DESK 2600 SE TRABAJA EL PAPEL. SE LE INDICA AL CLIENTE COMO ARRANCAR EL PAPEL SIN QUE SE TRABE</t>
  </si>
  <si>
    <t>6A0AZ051</t>
  </si>
  <si>
    <t>PTM CALI CARNES MAIALE</t>
  </si>
  <si>
    <t>FO-25-1378243</t>
  </si>
  <si>
    <t>14/08/2025 SE ESCALA PARA VISITA. LLAMAR ANTES DE VISITAR, CONFIRMAR FALLA Y DATOS | 15/08/2025 SE INSTALA CABLE DE LECTOR YA QUE EL DEL CLIENTE ESTABA MALO</t>
  </si>
  <si>
    <t>OA00O654</t>
  </si>
  <si>
    <t>FO-25-1378241</t>
  </si>
  <si>
    <t>14/08/2025 SE ESCALA PARA VISITA. LLAMAR ANTES DE VISITAR, CONFIRMAR FALLA Y DATOS | 15/08/2025 SE VISITA CORRESPONSAL Y SE REEMPLAZA TAPA POR DAÑO Y FUENTE DE PODER. TRANSACCIONES DE PRUEBA EXITOSAS.</t>
  </si>
  <si>
    <t>JAAAD125</t>
  </si>
  <si>
    <t>DISTRICOL WORLDCEL</t>
  </si>
  <si>
    <t>FO-25-1377015</t>
  </si>
  <si>
    <t>14/08/2025 SE ESCALA PARA VISITA. LLAMAR ANTES DE VISITAR, CONFIRMAR FALLA Y DATOS | 15/08/2025 SE REALIZA CAMBIO DE EQUIPO DEBIDO A DAÑO EN PUERTO TARJETA, Y SE INSTALA MÁGIC BOX 2600, TODO OK</t>
  </si>
  <si>
    <t>99WZZ760</t>
  </si>
  <si>
    <t>REDY BARRIO 7 DE AGOSTO</t>
  </si>
  <si>
    <t>FO-25-1378234</t>
  </si>
  <si>
    <t>14/08/2025 SE ESCALA PARA VISITA. LLAMAR ANTES DE VISITAR, CONFIRMAR FALLA Y DATOS | 15/08/2025 SE REALIZA VISITA A CB PARA ATENDER INCIDENTE SE REALIZA CAMBIO DE DATAFONO POR FALLA EN IMPRESIÓN ,SE REALIZAN PRUEBAS O</t>
  </si>
  <si>
    <t>9999I347</t>
  </si>
  <si>
    <t>BARRIO CUIDAD MILENIO COFREM VILLAVICENCIO</t>
  </si>
  <si>
    <t>FO-25-1378540</t>
  </si>
  <si>
    <t>15/08/2025 SE ESCALA PARA VISITA. LLAMAR ANTES DE VISITAR, CONFIRMAR FALLA Y DATOS | 15/08/2025 SE LLAMA AL CB, ME COMUNICO CON LA SEÑORA JESSICA Y ME INFORMA QUE YA SE SOLUCIONÓ EL PROBLEMA. INDICA QUE EL DATÁFONO ESTÁ IMPRIMIENDO CON NORMALIDAD Y HOY HAN TRABAJADO CON EL EQUIPO SIN PRESENTAR NOVEDAD. DATÁFONO FUNCIONA CORRECTAMENTE</t>
  </si>
  <si>
    <t>QUINCHIA</t>
  </si>
  <si>
    <t>CENTRO QUINCHIA RISARALDA</t>
  </si>
  <si>
    <t>FO-25-1373783</t>
  </si>
  <si>
    <t>14/08/2025 14-08 SE ESCALA PARA VISITA. LLAMAR ANTES DE VISITAR, CONFIRMAR FALLA Y DATOS | 15/08/2025 SE CAMBIA EQUIPO YA QUE EL TECLADO ESTÁ BORROSO, SE REALIZAN PRUEBAS OK.</t>
  </si>
  <si>
    <t>2A00I759-ADZZZ556</t>
  </si>
  <si>
    <t>BARRIO CIUDADELA INVICALI</t>
  </si>
  <si>
    <t>FO-25-1379331</t>
  </si>
  <si>
    <t>15/08/2025 SE ESCALA PARA VISITA. LLAMAR ANTES DE VISITAR, CONFIRMAR FALLA Y DATOS | 15/08/2025 SE CAMBIA HUD Y CABLE DE PINPAD YA QUE SE REINICIABA EL EQUIPO</t>
  </si>
  <si>
    <t>IZ6ZZ140</t>
  </si>
  <si>
    <t>BARRIO CORR EL BOLO SAN ISIDRO PALMIRA</t>
  </si>
  <si>
    <t>FO-25-1379723</t>
  </si>
  <si>
    <t>15/08/2025 SE ESCALA PARA VISITA. LLAMAR ANTES DE VISITAR, CONFIRMAR FALLA Y DATOS | 15/08/2025 SE LLAMA AL CLIENTE SE LE INDICA QUE REINICIA EL EQUIPO SE HACEN PRUEBAS Y QUEDA FUNCIONANDO CORRECTAMENTE</t>
  </si>
  <si>
    <t>BARRIO POZON CARTAGENA DE INDI</t>
  </si>
  <si>
    <t>FO-25-1379719</t>
  </si>
  <si>
    <t>15/08/2025 SE ESCALA PARA VISITA. LLAMAR ANTES DE VISITAR, CONFIRMAR FALLA Y DATOS | 15/08/2025 SE REALIZA CAMBIO DE EQUIPO NO LEE TARJETAS CHIPS QUEDA UNO NUEVO FUNCIONANDO SIN PROBLEMAS SE HACEN PRUEBAS TODO OK</t>
  </si>
  <si>
    <t>11VZZ600</t>
  </si>
  <si>
    <t>FO-25-1377135</t>
  </si>
  <si>
    <t>14/08/2025 SE ESCALA PARA VISITA. LLAMAR ANTES DE VISITAR, CONFIRMAR FALLA Y DATOS | 15/08/2025 SE REALIZA CAMBIO DE DATÁFONO POR FALLAS EN IMPRESIÓN SE CAMBIA HUB Y PIN PAD POR COMPATIBILIDAD PRUEBA OK</t>
  </si>
  <si>
    <t>9DZZZ776</t>
  </si>
  <si>
    <t>MANATI</t>
  </si>
  <si>
    <t>DISTRICOL CENTRAL DE MANATI</t>
  </si>
  <si>
    <t>FO-25-1376065</t>
  </si>
  <si>
    <t>14/08/2025 SE ESCALA PARA VISITA. LLAMAR ANTES DE VISITAR, CONFIRMAR FALLA Y DATOS | 15/08/2025 SE REALIZA VISITA TÉCNICA, SE CAMBIA EL DATAFONO, SE REALIZAN PRUEBAS EXITOSAS, EQUIPO FUNCIONA CORRECTAMENTE, CB QUEDA OPERATIVO.</t>
  </si>
  <si>
    <t>7A003839</t>
  </si>
  <si>
    <t>BARRIO ZARAGOZA MADRID</t>
  </si>
  <si>
    <t>FO-25-1376047</t>
  </si>
  <si>
    <t>14/08/2025 14-08 SE ESCALA PARA VISITA. LLAMAR ANTES DE VISITAR, CONFIRMAR FALLA Y DATOS | 15/08/2025 CAMBIO DE EQUIPO POR DAÑO ALERT IRRUPTION SERVICIO OPERATIVO PRUEBAS OK TRNA RBM SE CAMBIA PINPAD Y HUB POR COMPATIBILIDAD TECNOLÓGICA</t>
  </si>
  <si>
    <t>LMNZZ654</t>
  </si>
  <si>
    <t>GUALMATAN</t>
  </si>
  <si>
    <t>BARRIO SAN ANATONIO GUALTAMATA</t>
  </si>
  <si>
    <t>FO-25-1378546</t>
  </si>
  <si>
    <t>15/08/2025 SE ESCALA PARA VISITA. LLAMAR ANTES DE VISITAR, CONFIRMAR FALLA Y DATOS | 15/08/2025 SE HABLA CON LA CLIENTE QUIEN INDICA QUE ESTA INTENTANDO REALIZAR LOS CIERRES, PERO QUE EL DATAFONO NO SACA EL PAPEL DEL CIERRE, SE LE SOLICITA VALIDAR LA TAPA DE LA IMPRESORA, SE LE EXPLICA COMO DEBE AJUSTAR LA TAPA CORRECTAMENTE Y LA POSICION DEL ROLLO, EL CLIENTE REALIZA LOS AJUSTES E IMPRIME LOS CIERRES CORRECTAMENTE</t>
  </si>
  <si>
    <t>DISTRICOL DULCE Y AMOR</t>
  </si>
  <si>
    <t>FO-25-1374879</t>
  </si>
  <si>
    <t>14/08/2025 14-08 SE ESCALA PARA VISITA. LLAMAR ANTES DE VISITAR, CONFIRMAR FALLA Y DATOS | 15/08/2025 SE REALIZA VISITA A PUNTO, SE CAMBIA EQUIPO YA QUE ESTE PRESENTA DAÑO EN EL CHIP LECTOR DE TARJETAS NO LEE NINGUNA TARJETA. SE DEJA EQUIPO INSTALADO CON VR 10.3 PRUEBAS CB OK, CB OPERATIVO</t>
  </si>
  <si>
    <t>SAZZZ820</t>
  </si>
  <si>
    <t>COMCARD MED DISCAR</t>
  </si>
  <si>
    <t>FO-25-1378245</t>
  </si>
  <si>
    <t>14/08/2025 SE ESCALA PARA VISITA. LLAMAR ANTES DE VISITAR, CONFIRMAR FALLA Y DATOS | 15/08/2025 SE CAMBIA EQUIPO POR DAÑO EN TECLADO BORROSO</t>
  </si>
  <si>
    <t>999HZ195-IINZZ660</t>
  </si>
  <si>
    <t>BARRIO CORREGIMIENTO DE CHICOR</t>
  </si>
  <si>
    <t>FO-25-1379730</t>
  </si>
  <si>
    <t>15/08/2025 SE ESCALA PARA VISITA. LLAMAR ANTES DE VISITAR, CONFIRMAR FALLA Y DATOS | 15/08/2025 SE REALIZA BORRADO Y ACTUALIZACIÓN DE VERSIÓN, SE CAMBIA MAGIC BOX POR DAÑO; SE REALIZA PRUEBAS DE FUNCIONAMIENTO OK CUBRE CLAVE INSTALADO.</t>
  </si>
  <si>
    <t>EF00B383</t>
  </si>
  <si>
    <t>PUERTO CONCORDIA</t>
  </si>
  <si>
    <t>BARRIO CENTRO PUERTO CONCORDIA</t>
  </si>
  <si>
    <t>FO-25-1376113</t>
  </si>
  <si>
    <t>14/08/2025 SE ESCALA PARA VISITA. LLAMAR ANTES DE VISITAR, CONFIRMAR FALLA Y DATOS | 15/08/2025 SE CAMBIA EQUIPO POR DAÑO EN EL PUERTO DE RED, PRUEBAS OK</t>
  </si>
  <si>
    <t>F1SZZ779</t>
  </si>
  <si>
    <t>PTM OCAÑA AUTOSERVICIO CONFIMA</t>
  </si>
  <si>
    <t>FO-25-1372894</t>
  </si>
  <si>
    <t>13/08/2025 13-08 SE ESCALA PARA VISITA. LLAMAR ANTES DE VISITAR, CONFIRMAR FALLA Y DATOS | 15/08/2025 SE VISITA COMERCIO, SE CAMBIA LECTOR DE CODIGOS POR DAÑO, SE HACEN PRUEBAS EXITOSA, CB OPERATIVO.</t>
  </si>
  <si>
    <t>FFZZZ039-FCZZZ089</t>
  </si>
  <si>
    <t>ENTRERRIOS II ANTIOQUIA</t>
  </si>
  <si>
    <t>FO-25-1373120</t>
  </si>
  <si>
    <t>13/08/2025 13-08 SE ESCALA PARA VISITA. LLAMAR ANTES DE VISITAR, CONFIRMAR FALLA Y DATOS | 15/08/2025 SE CAMBIA DATÁFONO POR FALLAS EN LECTOR CHIP DE TARJETAS</t>
  </si>
  <si>
    <t>BL01X492</t>
  </si>
  <si>
    <t>ENVIGADO</t>
  </si>
  <si>
    <t>PAGAFACIL ENVIGADO</t>
  </si>
  <si>
    <t>FO-25-1380040</t>
  </si>
  <si>
    <t>15/08/2025 SE ESCALA PARA VISITA. LLAMAR ANTES DE VISITAR, CONFIRMAR FALLA Y DATOS | 15/08/2025 SE REALIZA CAMBIO DE LECTORA POR DAÑO EN CABLE</t>
  </si>
  <si>
    <t>JAAAT641</t>
  </si>
  <si>
    <t>DISTRICOL ILG SOLUCIONES</t>
  </si>
  <si>
    <t>FO-25-1379736</t>
  </si>
  <si>
    <t>15/08/2025 SE ESCALA PARA VISITA. LLAMAR ANTES DE VISITAR, CONFIRMAR FALLA Y DATOS | 15/08/2025 SE REALIZA CAMBIO DE EQUIPO DEBIDO A DAÑO EN PANTALLA INTERMITENTE, SE INSTALA MÁGIC BOX 2600 TODO OK</t>
  </si>
  <si>
    <t>GB0CZ986</t>
  </si>
  <si>
    <t>SAMPUES</t>
  </si>
  <si>
    <t>BARRIO CENTRO SAMPUES 2</t>
  </si>
  <si>
    <t>FO-25-1377427</t>
  </si>
  <si>
    <t>14/08/2025 SE ESCALA PARA VISITA. LLAMAR ANTES DE VISITAR, CONFIRMAR FALLA Y DATOS | 15/08/2025 SE VISITA COMERCIO POR UNA FALLA, PUESTO QUE EL LECTOR NO FUNCIONA, SE HACE CAMBIO DE LECTOR, CAUSAL L9 DAÑO FÍSICO, SE DEJA CON LA VERSIÓN 9.90, SE REALIZAN PRUEBAS OK.</t>
  </si>
  <si>
    <t>LA00O242</t>
  </si>
  <si>
    <t>DISTRICOL VARIEDADES SYLIANA</t>
  </si>
  <si>
    <t>FO-25-1377275</t>
  </si>
  <si>
    <t>14/08/2025 SE ESCALA PARA VISITA. LLAMAR ANTES DE VISITAR, CONFIRMAR FALLA Y DATOS | 15/08/2025 SE VISITA COMERCIO, SE REALIZA CAMBIO DE DATAFONO POR DAÑO, SE HACEN PRUEBAS EXITOSA,  CB OPERATIVO.</t>
  </si>
  <si>
    <t>XP00F452</t>
  </si>
  <si>
    <t>BARRIO BETANIA PATÍA</t>
  </si>
  <si>
    <t>FO-25-1378554</t>
  </si>
  <si>
    <t>15/08/2025 SE ESCALA PARA VISITA. LLAMAR ANTES DE VISITAR, CONFIRMAR FALLA Y DATOS | 15/08/2025 SE INGRESA SE ENCUENTRA EQUIPO CON ALERT INTERRUPTION SE PROCEDE A CAMBIAR EQUIPO SE INSTALA NUEVO EQUIPO SE INSTALA SISTEMA OPERATIVO VERSIÓN CREACIÓN DE USUARIOS PRUEBAS OKAY TELECARGA DRNA</t>
  </si>
  <si>
    <t>SV00W472</t>
  </si>
  <si>
    <t>DAGUA</t>
  </si>
  <si>
    <t>BARRIO CENTRO DAGUA 1</t>
  </si>
  <si>
    <t>FO-25-1373126</t>
  </si>
  <si>
    <t>13/08/2025 13-08 SE ESCALA PARA VISITA. LLAMAR ANTES DE VISITAR, CONFIRMAR FALLA Y DATOS | 15/08/2025 SE LLEGA A COMERCIO SE HACEN PRUEBAS DATÁFONO ESTÁ FUNCIONANDO BIEN SE LE EXPLICA AL CLIENTE QUE LOS DATÁFONOS DESK 2600 CUANDO NO SE TAPA BIEN EL NO IMPRIME Y SI APRETA MUCHO LA TAPA SE ATASCA</t>
  </si>
  <si>
    <t>AB00G647</t>
  </si>
  <si>
    <t>PTM BOGOTA  PAPELERIA</t>
  </si>
  <si>
    <t>FO-25-1379727</t>
  </si>
  <si>
    <t>15/08/2025 SE ESCALA PARA VISITA. LLAMAR ANTES DE VISITAR, CONFIRMAR FALLA Y DATOS | 15/08/2025 SE REALIZA VISITA A CB PARA ATENDER INCIDENTE SE REALIZA CAMBIO DE DATAFONO POR FALLA EN TECLADO ,SE REALIZAN PRUEBAS OK</t>
  </si>
  <si>
    <t>II00T995-EF008211</t>
  </si>
  <si>
    <t>BARRIO CENTRO VILLAVICENCIO VI</t>
  </si>
  <si>
    <t>FO-25-1380027</t>
  </si>
  <si>
    <t>15/08/2025 SE ESCALA PARA VISITA. LLAMAR ANTES DE VISITAR, CONFIRMAR FALLA Y DATOS | 15/08/2025 SE VISITA CB PERO AL LLEGAR AL SITIO EL COMERCIO NO EXISTE</t>
  </si>
  <si>
    <t xml:space="preserve">COMERCIO CERRADO </t>
  </si>
  <si>
    <t>PTM CALI PUNTO RAJAAM</t>
  </si>
  <si>
    <t>FO-25-1380800</t>
  </si>
  <si>
    <t>15/08/2025 SE ESCALA PARA VISITA. LLAMAR ANTES DE VISITAR, CONFIRMAR FALLA Y DATOS | 15/08/2025 SE CAMBIA DATAFONO YA QUE EL DEL CLIENTE NO IMPRIMIA</t>
  </si>
  <si>
    <t>V1YZZ437-EF03Z101</t>
  </si>
  <si>
    <t>BARRIO VILLAS DE QUILICHAO SAN</t>
  </si>
  <si>
    <t>FO-25-1377018</t>
  </si>
  <si>
    <t>14/08/2025 SE ESCALA PARA VISITA. LLAMAR ANTES DE VISITAR, CONFIRMAR FALLA Y DATOS | 15/08/2025 SE VISITA EL COMERCIO, SE REVISA LOS EQUIPOS ESTÁ FALLANDO LA IMPRESORA DEL DATAFONO NO IMPRIME UNO O VARIOS CARACTERES POR LO QUE SE CAMBIA RESOLVIENDO EL DAÑO, PRUEBAS OK, TELECARGA TRNA</t>
  </si>
  <si>
    <t>9C00D629</t>
  </si>
  <si>
    <t>PTM IBAGUE VARIEDADES DIZA</t>
  </si>
  <si>
    <t>FO-25-1382002</t>
  </si>
  <si>
    <t>15/08/2025 SE ESCALA PARA VISITA. LLAMAR ANTES DE VISITAR, CONFIRMAR FALLA Y DATOS | 15/08/2025 SE CAMBIA LECTOR DE BARRAS POR DAÑO EN CABLE. SE HACEN PRUEBAS DE TRANSACCIONES TODO OK</t>
  </si>
  <si>
    <t>XPSZZ325 - XPSZZ366</t>
  </si>
  <si>
    <t>ZARZAL III   VALLE DEL CAUCA</t>
  </si>
  <si>
    <t>FO-25-1376199</t>
  </si>
  <si>
    <t>14/08/2025 SE ESCALA PARA VISITA. LLAMAR ANTES DE VISITAR, CONFIRMAR FALLA Y DATOS | 15/08/2025 EN LA VISITA TÉCNICA SE REALIZÓ EL CAMBIO DE DATÁFONO YA QUE SE ENCONTRÓ CON LA IMPRESORA AVERIADA,SE CAMBIÓ POR TECNOLOGÍA DESK 2600,SE CAMBIA PINPAD POR TECNOLOGÍA DESK 1600,SE RETIRÓ EL HUB Y SE INSTALÓ MAGIC BOX 2600 ,SE INSTALÓ EL SISTEMA OPERATIVO Y VERSIÓN 10.3N SE CREARON LOS USUARIOS Y SE REALIZARON LAS PRUEBAS DEJANDO EL SERVICIO OPERANDO SIN FALLAS Y SIN NOVEDAD</t>
  </si>
  <si>
    <t>A000T552</t>
  </si>
  <si>
    <t>BARRIO CANTALEJO BOGOTA 2</t>
  </si>
  <si>
    <t>FO-25-1379711</t>
  </si>
  <si>
    <t>15/08/2025 SE ESCALA PARA VISITA. LLAMAR ANTES DE VISITAR, CONFIRMAR FALLA Y DATOS | 15/08/2025 SE LLEGA A COMERCIO SE CAMBIA DATAFONO ALERT INTERRUPCIÓN SE REALIZAN PRUEBAS OK</t>
  </si>
  <si>
    <t>FUA0B447</t>
  </si>
  <si>
    <t>BARRIO DIAMANTE CIMITARRA</t>
  </si>
  <si>
    <t>FO-25-1378538</t>
  </si>
  <si>
    <t>15/08/2025 SE ESCALA PARA VISITA. LLAMAR ANTES DE VISITAR, CONFIRMAR FALLA Y DATOS | 15/08/2025 SE REALIZA CAMBIO DE EQUIPO DEBIDO ARROJA MENSAJES RETIRE TARJETA , SE REALIZA INYECCIÓN DE SISTEMA Y VERSIÓN INICIALIZADA OK PRUEBAS OK CUBRE CLAVE OK</t>
  </si>
  <si>
    <t>TR008175-TR07Z203</t>
  </si>
  <si>
    <t>PTM BARRANCABERMEJA 3219388280</t>
  </si>
  <si>
    <t>FO-25-1379030</t>
  </si>
  <si>
    <t>15/08/2025 SE INTENTA COMUNICACION CON CB AL NUMERO 3204908059 SIN RESPUESTA, FAVOR LLAMAR LLAMAR ANTES DE VISITAR, CONFIRMAR FALLA Y DATOS | 15/08/2025 CONFIGURACIÓN Y CAMBIO DE CABLE DE EL LECTOR SYMBOL PRUEBA EXITOSA</t>
  </si>
  <si>
    <t>9T01Z859</t>
  </si>
  <si>
    <t>FO-25-1375083</t>
  </si>
  <si>
    <t>14/08/2025 14-08 SE ESCALA PARA VISITA. LLAMAR ANTES DE VISITAR, CONFIRMAR FALLA Y DATOS | 15/08/2025 SE REALIZA CAMBIO DE CABLE MAGIC BOX Y SE AUMENTA BRILLO DE PANTALLA</t>
  </si>
  <si>
    <t>ARA0010 SAN FRANCISCO</t>
  </si>
  <si>
    <t>FO-25-1382613</t>
  </si>
  <si>
    <t>15/08/2025 SE ESCALA CASO ARA A LA RED **TU SOLICITUD REFERENTE A GENERACIÓN DE CASOS CB ARA BANCOLOMBIA QUEDÓ RADICADA BAJO EL TICKET NÚMERO ***AL ÁREA ENCARGADA. | 15/08/2025 SE ESCALA CASO ARA A LA RED **TU SOLICITUD REFERENTE A GENERACIÓN DE CASOS CB ARA BANCOLOMBIA QUEDÓ RADICADA BAJO EL TICKET NÚMERO ***AL ÁREA ENCARGADA. | 15/08/2025 SE ESCALA CASO ARA A LA RED **TU SOLICITUD REFERENTE A GENERACIÓN DE CASOS CB ARA BANCOLOMBIA QUEDÓ RADICADA BAJO EL TICKET NÚMERO ***AL ÁREA ENCARGADA. | 15/08/2025 SE ESCALA CASO ARA A LA RED **TU SOLICITUD REFERENTE A GENERACIÓN DE CASOS CB ARA BANCOLOMBIA QUEDÓ RADICADA BAJO EL TICKET NÚMERO ***AL ÁREA ENCARGADA.</t>
  </si>
  <si>
    <t>BETANIA</t>
  </si>
  <si>
    <t>COMCARD BETANIA CITARA 3</t>
  </si>
  <si>
    <t>FO-25-1378249</t>
  </si>
  <si>
    <t>14/08/2025 SE ESCALA PARA VISITA. LLAMAR ANTES DE VISITAR, CONFIRMAR FALLA Y DATOS | 16/08/2025 SE LIMPIA CONTACTO CHIP SE HACEN PRUEBAS QUEDA OK</t>
  </si>
  <si>
    <t>BVZZZ327</t>
  </si>
  <si>
    <t>FO-25-1371304</t>
  </si>
  <si>
    <t>13/08/2025 13-08 SE ESCALA PARA VISITA. LLAMAR ANTES DE VISITAR, CONFIRMAR FALLA Y DATOS | 16/08/2025 SE INGRESA EQUIPO DESCONFIGURADO PARÁMETROS SE FORMATIO EQUIPO SE INSTALA SISTEMA OPERATIVO VERSIÓN CREACIÓN DE USUARIOS PRUEBAS OKAY TELECARGA DRNA</t>
  </si>
  <si>
    <t>LM0WZ676</t>
  </si>
  <si>
    <t>BARRIO CENTRO PEREIRA 36</t>
  </si>
  <si>
    <t>FO-25-1380303</t>
  </si>
  <si>
    <t>15/08/2025 SE ESCALA PARA VISITA. LLAMAR ANTES DE VISITAR, CONFIRMAR FALLA Y DATOS | 16/08/2025 SE VISITA COMERCIO CLIENTE INDICA QUE NO LEE ALGUNAS TARJETAS SE REALIZA INICIALIZACIÓN SE REALIZA PRUEBAS OK</t>
  </si>
  <si>
    <t>JA00E995</t>
  </si>
  <si>
    <t>BARRIO BOGOTA BOGOTA 3</t>
  </si>
  <si>
    <t>FO-25-1381186</t>
  </si>
  <si>
    <t>15/08/2025 SE ESCALA PARA VISITA. LLAMAR ANTES DE VISITAR, CONFIRMAR FALLA Y DATOS | 16/08/2025 SE REALIZA CAMBIO DE CABLE MAGICBOX3500, FUNCIONAMIENTO OK.</t>
  </si>
  <si>
    <t>II00F601</t>
  </si>
  <si>
    <t>BARRIO LA PINA PALMIRA</t>
  </si>
  <si>
    <t>FO-25-1383181</t>
  </si>
  <si>
    <t>16/08/2025 SE ESCALA PARA VISITA. LLAMAR ANTES DE VISITAR, CONFIRMAR FALLA Y DATOS | 16/08/2025 SE REALIZÓ GESTIÓN TELEFÓNICA PARA CONFIRMAR LA VISITA TÉCNICA CON LA CLIENTA,INFORMA QUE EL DATÁFONO ESTA FUNCIONANDO PERFECTAMENTE YA QUE FUE INSTALADO HACE 3 DIAS ,YA QUE SE LO CAMBIARON ELLA TENIA UN DESK 3500 Y SOLICITO UN PINPAD EL CUAL SE LE INSTALÓ UN DESK 1600 Y POR ESTE MOTIVO SE CAMBIÓ EL DESK 3500 POR UN DESK 2600,EL MOTIVO DE LA LLAMADA ES PORQUE ELLA DICE QUE EL NUEVO TIENE LAS TECLAS MAS PEQUEÑAS QUE EL ANTERIOR Y SE HACEN MAS DURAS,SE LE EXPLICÓ A LA USUARIA QUE ESTOS DATÁFONOS SON LOS QUE SE ESTAN IMPLEMENTANDO POR PARTE DE REDEBAN.</t>
  </si>
  <si>
    <t>BARRIO CENTRO GUADALAJARA DE BUGA GUADALAJARA DE BUGA</t>
  </si>
  <si>
    <t>FO-25-1380307</t>
  </si>
  <si>
    <t>15/08/2025 SE ESCALA PARA VISITA. LLAMAR ANTES DE VISITAR, CONFIRMAR FALLA Y DATOS | 16/08/2025 SE REALIZÓ GESTIÓN TELEFÓNICA PARA CONFIRMAR LA VISITA TÉCNICA CON LA L USUARIO,PERO EN LA GESTIÓN TELEFÓNICA LA USUARIA INFORMA QUE A ESO DE LAS 5:00 PM DEL DIA 15 DE AGOSTO DE 2025 EL DATÁFONO SE ARREGLÓ SOLO Y EN EL MOMENTO ESTA OPERANDO SIN FALLAS Y SIN NOVEDAD, MANIFIESTA QUE NO REQUIERE LA VISITA TÉCNICA, AGRADECE LA COLABORACIÓN BRINDADA .</t>
  </si>
  <si>
    <t>BARRIO PALMITAS COMUNA 50 MEDE</t>
  </si>
  <si>
    <t>FO-25-1379336</t>
  </si>
  <si>
    <t>15/08/2025 SE ESCALA PARA VISITA. LLAMAR ANTES DE VISITAR, CONFIRMAR FALLA Y DATOS | 16/08/2025 SE PRESENTA NOVEDAD EN EL TUNEL DE OCCIDENTE POR CIERRE DE UN CARRIL EN ESTE, ESTAMOS A LA ESPERA DE QUE NOS DEJEN PASAR. EL DÍA DE AYER SE CONFIRMÓ CON USUARIA QUE ESTABA ABIERTO DESSDE ANTES DE LAS 8AM PARA ATENDER VISITA OPORTUNAMENTE PERO NO HAY PASO EN EL TUNEL. A LA ESPERA. | 16/08/2025 SE REALIZA CAMBIO DE EQUIPO YA QUE PRESENTA EL PUERTO USB MALO</t>
  </si>
  <si>
    <t>6Z00H035</t>
  </si>
  <si>
    <t>VILLANUEVA</t>
  </si>
  <si>
    <t>PAGAFACIL  VILLANUEVA</t>
  </si>
  <si>
    <t>FO-25-1377648</t>
  </si>
  <si>
    <t>14/08/2025 SE ESCALA PARA VISITA. LLAMAR ANTES DE VISITAR, CONFIRMAR FALLA Y DATOS | 15/08/2025 SE CONTACTA A LA SEÑORA MARY SANCHEZ E INFORMA QUE NOS ATIENDE EN HORAS AM PARA ESTAR PRECENTA Y SOLICITA CAMBIO DE EQUIPO POR FALLAS REPETITIVAS EN ESTOS DÍAS | 16/08/2025 SE REALIZA CAMBIO DE EQUIPO POR DAÑO SE ENTREGA OPERATIVO SIN NOVEDAD</t>
  </si>
  <si>
    <t>FUA0L750</t>
  </si>
  <si>
    <t>SAN AGUSTIN</t>
  </si>
  <si>
    <t>DISTRICOL CELLPHONE LATINOS</t>
  </si>
  <si>
    <t>FO-25-1376044</t>
  </si>
  <si>
    <t>14/08/2025 14-08 SE ESCALA PARA VISITA. LLAMAR ANTES DE VISITAR, CONFIRMAR FALLA Y DATOS | 16/08/2025 SE LLEGA AL PUNTO CLL 4 # 12-31, NO HAY CORRESPONSAL, SE PREGUNTA A LOCALES CERCANOS COMENTANDO QUE SE TRASLADARON HACE RATO A OTRA DIRECCIÓN, SE LLAMA AL CLIENTE DONDE COMENTA QUE ESTÁ EN LA DIRECCIÓN CLL 3 # 12-16              , SE VISITA CB EN LA DIRECCIÓN QUE INDICA EL CLIENTE , SE REALIZA CAMBIO DATAFONO POR TECLADO BORROSO , SE CONFIGURA E INICIALIZA, SE CREA USUARIO Y CLAVE CON EL CLIENTE, SE REALIZA PRUEBAS OK, SE LE COMENTA AL CLIENTE REALIZAR ACTUALIZACIÓN DE DIRECCIÓN CON LA ENTIDAD DE LA ALIANZA Y/O  BANCOLOMBIA  YA QUE PUEDE SER TOMADO COMO MALA PRÁCTICA REALIZAR EL TRASLADO SI DAR AVISO</t>
  </si>
  <si>
    <t>9A01Z174</t>
  </si>
  <si>
    <t>PTM MEDELLIN</t>
  </si>
  <si>
    <t>FO-25-1382609</t>
  </si>
  <si>
    <t>15/08/2025 SE ESCALA PARA VISITA. LLAMAR ANTES DE VISITAR, CONFIRMAR FALLA Y DATOS | 16/08/2025 SE REVISA IMPRESORA DEL EQUIPO Y ESTÁ BORROSO SE REALIZA CAMBIO DE FUENTE DE PODER, SE REALIZAN PRUEBAS EXITOSAS SERVICIO OPERATIVO OK</t>
  </si>
  <si>
    <t>AB0TZ569</t>
  </si>
  <si>
    <t>BARRIO CENTRO MEDELLIN 41</t>
  </si>
  <si>
    <t>FO-25-1383755</t>
  </si>
  <si>
    <t>16/08/2025 SE ESCALA PARA VISITA. LLAMAR ANTES DE VISITAR, CONFIRMAR FALLA Y DATOS | 16/08/2025 SE REALIZA LIMPIEZA DE IMPRESORA SUCIAS OK PRUEBAS OK</t>
  </si>
  <si>
    <t>9B00M552</t>
  </si>
  <si>
    <t>FO-25-1382607</t>
  </si>
  <si>
    <t>15/08/2025 SE ESCALA PARA VISITA. LLAMAR ANTES DE VISITAR, CONFIRMAR FALLA Y DATOS | 16/08/2025 SE REALIZA CAMBIO DE DATÁFONO POR IMPRESORA MALA.</t>
  </si>
  <si>
    <t>FO-25-1382617</t>
  </si>
  <si>
    <t>15/08/2025 SE ESCALA PARA VISITA. LLAMAR ANTES DE VISITAR, CONFIRMAR FALLA Y DATOS | 16/08/2025 SE CAMBIA LECTORA POR AVERÍA EN EL CABLEADO, SE REALIZAN PRUEBAS OK.</t>
  </si>
  <si>
    <t>AC00O756-GA00G153</t>
  </si>
  <si>
    <t>DISTRICOL MARIA LUZ ROJAS DUSS</t>
  </si>
  <si>
    <t>FO-25-1382603</t>
  </si>
  <si>
    <t>15/08/2025 SE ESCALA PARA VISITA. LLAMAR ANTES DE VISITAR, CONFIRMAR FALLA Y DATOS | 16/08/2025 SE REALIZA CAMBIO DE EQUIPO POR WARNING KEY</t>
  </si>
  <si>
    <t>9B05Z126</t>
  </si>
  <si>
    <t>BARRIO CENTRO 7 CHIQUINQUIRA</t>
  </si>
  <si>
    <t>FO-25-1379325</t>
  </si>
  <si>
    <t>15/08/2025 SE INTENTA COMUNICACION CON CB AL NUMERO 3135249864 SIN RESPUESTA, FAVOR LLAMAR LLAMAR ANTES DE VISITAR, CONFIRMAR FALLA Y DATOS | 16/08/2025 SE VISITA CB MANTENIMIENTO DE EQUIPO... CONFIGURACIÓN DE LECTOR PRUEBAS EXITOSAS</t>
  </si>
  <si>
    <t>BL01K171</t>
  </si>
  <si>
    <t>DISTRICOL MISCELANEA LA PERLA</t>
  </si>
  <si>
    <t>FO-25-1379035</t>
  </si>
  <si>
    <t>15/08/2025 EN COMUNICACION CON LA SEÑORA FELICIA GUZMAN AL NUMERO 3196058225, CONFIRMA FALLA, DATOS CORRECTOS. SE ESCALA PARA VISITA | 16/08/2025 SE VISITA SITIO, SE CAMBIA FUENTE Y CABLE MAGIC BOX OK. SE REINSTALA SO PACH DESK 3500. SE REALIZAN PRUEBAS EXITOSAS</t>
  </si>
  <si>
    <t>XP00F390</t>
  </si>
  <si>
    <t>YONDO</t>
  </si>
  <si>
    <t>YONDO - ANTIOQUIA</t>
  </si>
  <si>
    <t>FO-25-1378232</t>
  </si>
  <si>
    <t>14/08/2025 SE ESCALA PARA VISITA. LLAMAR ANTES DE VISITAR, CONFIRMAR FALLA Y DATOS | 16/08/2025 CAMBIO DE DATAFONO Y PINPAD QUE REINICIA EQUIPOS EN OPERACIONES PRUEBA EXITOSA</t>
  </si>
  <si>
    <t>A00IZ801</t>
  </si>
  <si>
    <t>BARRIO EL DORADO CALI</t>
  </si>
  <si>
    <t>FO-25-1381801</t>
  </si>
  <si>
    <t>15/08/2025 SE ESCALA PARA VISITA. LLAMAR ANTES DE VISITAR, CONFIRMAR FALLA Y DATOS | 16/08/2025 SE REALIZA LIMPIEZA DEL LECTOR DE TARJETA, SE RETIRA PLÁSTICO EN SU INTERIOR.
SE REALIZAN PRUEBAS OPERATIVAS SIN NOVEDAD.</t>
  </si>
  <si>
    <t>11GZZ207</t>
  </si>
  <si>
    <t>FO-25-1373124</t>
  </si>
  <si>
    <t>13/08/2025 13-08 SE ESCALA PARA VISITA. LLAMAR ANTES DE VISITAR, CONFIRMAR FALLA Y DATOS | 14/08/2025 SE ESCALO EL CASO A LA RED ..RESPUESTA DE LA RED: POR FAVOR PROCEDER CON LA REPOSICIÓN DE LAS TERMINALES. COMPARTO REPOSICIÓN DE LA NUEVA TERMINAL: LJZZZ595 | 15/08/2025 SE REALIZÓ REPOSICIÓN DE DATAFONO Y LECTOR POR INCENDIO EN EL LOCAL DEL CLIENTE, SE INSTALÓ MAGIC BOX, PRUEBAS OK, USUARIOS OK, TELECARGA DRNA. EN EL SITIO NO SE ENCONTRÓ DATAFONO NI LECTOR DEBIDO AL INCENDIO. ÉL CB SE ENCUENTRA BLOQUEADO POR INACTIVIDAD, SE LE INDICÓ AL CLIENTE QUE DEBE LLAMAR A LA LÍNEA DE ATENCIÓN.</t>
  </si>
  <si>
    <t>LJZZZ595</t>
  </si>
  <si>
    <t>BARRIO PATIO BONITO URIBIA</t>
  </si>
  <si>
    <t>FO-25-1375093</t>
  </si>
  <si>
    <t>14/08/2025 14-08 SE ESCALA PARA VISITA. LLAMAR ANTES DE VISITAR, CONFIRMAR FALLA Y DATOS | 16/08/2025 BUENOS DIAS SE VISITA CB Y SE LE HACE AL CB Y SE ENCUENTRA NOVEDAD CON EL DATAFONO, ESTÁ ALET IRRUPTION SE PROCEDE A HACERL EL CAMBIO DEL EQUIPO, SE HACE TRANSACCIONES DE PRUEBA Y SE DEJA TODO OK</t>
  </si>
  <si>
    <t>IVZZZ983</t>
  </si>
  <si>
    <t>FO-25-1378247</t>
  </si>
  <si>
    <t>14/08/2025 SE ESCALA PARA VISITA. LLAMAR ANTES DE VISITAR, CONFIRMAR FALLA Y DATOS | 16/08/2025 SE VISITA SITIO, SE CONFIGURA PARÁMETROS COMUNICACIÓN EN DATAFONO OK,  SE HABILITA COMUNICACIÓN CON POS DE PAGAFACIL.
SINCRONIZACIÓN CON POS EXITOSAS.
PRUEBAS OK</t>
  </si>
  <si>
    <t>111R587</t>
  </si>
  <si>
    <t>MULTIPAGAS SEGURIDAD DEL SUR</t>
  </si>
  <si>
    <t>FO-25-1379044</t>
  </si>
  <si>
    <t>15/08/2025 SE ESCALA PARA VISITA. LLAMAR ANTES DE VISITAR, CONFIRMAR FALLA Y DATOS | 16/08/2025 SE REALIZA CAMBIO DE 2 EQUIPOS F2 TECLADO BORROSO Y SE CAMBIA CABLE DE 2 LECTORAS SYMBOL, CB BANCOLOMBIA PURO, PRUEBAS OK</t>
  </si>
  <si>
    <t>HA007024 - 9WZZZ121</t>
  </si>
  <si>
    <t>FO-25-1379847</t>
  </si>
  <si>
    <t>15/08/2025 SE ESCALA PARA VISITA. LLAMAR ANTES DE VISITAR, CONFIRMAR FALLA Y DATOS | 16/08/2025 SE HACE MANTENIMIENTO AL RODILLO DEJANDO EL EQUIPO OK, SE HACEN PRUEBAS</t>
  </si>
  <si>
    <t>JAAAR106</t>
  </si>
  <si>
    <t>BARBOSA III ANTIOQUIA</t>
  </si>
  <si>
    <t>FO-25-1380012</t>
  </si>
  <si>
    <t>15/08/2025 SE ESCALA PARA VISITA. LLAMAR ANTES DE VISITAR, CONFIRMAR FALLA Y DATOS | 16/08/2025 LECTOR MAL CONECTADO, SE ORGANIZA, SE REALIZA PRUEBA, EQUIPOS OPERATIVOS</t>
  </si>
  <si>
    <t>HA00M041</t>
  </si>
  <si>
    <t>BARRIO YARUMITO 2 ITAGUI</t>
  </si>
  <si>
    <t>FO-25-1383986</t>
  </si>
  <si>
    <t>16/08/2025 SE CAMBIA POR DAÑO EN PUERTO USB</t>
  </si>
  <si>
    <t>999EZ768</t>
  </si>
  <si>
    <t>FO-25-1383758</t>
  </si>
  <si>
    <t>16/08/2025 SE ESCALA PARA VISITA. LLAMAR ANTES DE VISITAR, CONFIRMAR FALLA Y DATOS | 16/08/2025 SE CAMBIA EQUIPO POR DAÑO EN EL LECTOR DE CHIP, SE REALIZAN PRUEBAS OK.</t>
  </si>
  <si>
    <t>BARRIO JORDAN 6 ETAPA IBAGUE</t>
  </si>
  <si>
    <t>FO-25-1383765</t>
  </si>
  <si>
    <t>16/08/2025 SE ESCALA PARA VISITA. LLAMAR ANTES DE VISITAR, CONFIRMAR FALLA Y DATOS | 16/08/2025 SE REALIZA CONFIGURACIÓN DE PARÁMETROS DE COMUNICACIÓN TRANSACCIONES DE PRUEBA O
K</t>
  </si>
  <si>
    <t>SA00C401</t>
  </si>
  <si>
    <t>REDY BELEN LA 33</t>
  </si>
  <si>
    <t>FO-25-1383492</t>
  </si>
  <si>
    <t>16/08/2025 SE ESCALA PARA VISITA. LLAMAR ANTES DE VISITAR, CONFIRMAR FALLA Y DATOS | 16/08/2025 SE REALIZA LIMPIEZA A LECTOR DE TARJETAS DEBIDO A OBSTRUCCIÓN, TODO OK TERMINAL A000L573</t>
  </si>
  <si>
    <t>A000L573</t>
  </si>
  <si>
    <t>BARRIO BRUSELAS PITALITO 1</t>
  </si>
  <si>
    <t>FO-25-1383495</t>
  </si>
  <si>
    <t>16/08/2025 3123375600; SE REALIZA CONTACTO CON USUARIO, SE CONFIRMA DATOS Y FALLA, SE ESCALA PARA VISITA. LLAMAR ANTES DE VISITAR | 16/08/2025 SE REALIZA CAMBIO DATAFONO POR TECLADO BORROSO Y REINICIOS CONSTANTES  , SE CONFIGURA E INICIALIZA, SE CREA USUARIO Y CLAVE CON EL CLIENTE, SE REALIZA PRUEBAS PERO SALE RECHAZO GENERAL DEBIDO QUE EL CB TIENE BLOQUEO CON LA ENTIDAD.</t>
  </si>
  <si>
    <t>9C008127</t>
  </si>
  <si>
    <t>DISTRICOL MULTIYA PARQUE</t>
  </si>
  <si>
    <t>FO-25-1383212</t>
  </si>
  <si>
    <t>16/08/2025 SE ESCALA PARA VISITA. LLAMAR ANTES DE VISITAR, CONFIRMAR FALLA Y DATOS | 16/08/2025 SE REALIZA CAMBIO SE HUB, POR DAÑO FÍSICO DEL CABLE</t>
  </si>
  <si>
    <t>AA004658</t>
  </si>
  <si>
    <t>BARRIO LAS DELICIAS TIBU 5</t>
  </si>
  <si>
    <t>FO-25-1383977</t>
  </si>
  <si>
    <t>16/08/2025 EN COMUNICACIÓN CON EL CLIENTE ME INFORMA LA SRA NANCY RIVERA QUE LA NOVEDAD YA SE SOLUCIONÓ QUE AL PARECER ERA UNA FALLA CON EL PROEEDOR DE INTERNET,EL DATAFONO SE ENCUENTRA FUNCIONANDO CON NORMALIDAD</t>
  </si>
  <si>
    <t>PTM MEDELLIN  MINI MERCADO ARI</t>
  </si>
  <si>
    <t>FO-25-1372349</t>
  </si>
  <si>
    <t>13/08/2025 13-08 SE ESCALA PARA VISITA. LLAMAR ANTES DE VISITAR, CONFIRMAR FALLA Y DATOS | 16/08/2025 CAMBIO EQUIPO POR DAÑO  PANTALLA BLANCA PRUEBAS OK</t>
  </si>
  <si>
    <t>106ZZ040-UVSZZ282</t>
  </si>
  <si>
    <t>RUA ALVAREZ RICHARD</t>
  </si>
  <si>
    <t>BARRIO CENTRO CERETE 11</t>
  </si>
  <si>
    <t>FO-25-1383168</t>
  </si>
  <si>
    <t>16/08/2025 SE ESCALA PARA VISITA. LLAMAR ANTES DE VISITAR, CONFIRMAR FALLA Y DATOS | 16/08/2025 SE VISITA SITIO, SE CAMBIA FUENTE DE PODER OK. SE REALIZAN PRUEBAS EXITOSAS</t>
  </si>
  <si>
    <t>TVHZZ330</t>
  </si>
  <si>
    <t>FO-25-1385200</t>
  </si>
  <si>
    <t>16/08/2025 SE ESCALA PARA VISITA. LLAMAR ANTES DE VISITAR, CONFIRMAR FALLA Y DATOS | 17/08/2025 SE VISITA COMERCIO Y SE ENCUENTRA LOCAL CERRADO NO ES POSIBLE LA COMUNICACIÓN CON EL USUARIO</t>
  </si>
  <si>
    <t>NA</t>
  </si>
  <si>
    <t>FO-25-1385130</t>
  </si>
  <si>
    <t>16/08/2025 SE ESCALA PARA VISITA. LLAMAR ANTES DE VISITAR, CONFIRMAR FALLA Y DATOS | 17/08/2025 SE LLAMA AL CLIENTE AL NÚMERO 3188862504 HABLO CON EL SEÑOR LUIS INFORMA QUE TENÍA PROBLEMAS NO LE SALÍA LA IMPRESION DE LAS TRANSACCIONES PERO QUE YA LO RESOLVIÓ AJUSTANDO LA TAPA Y LE QUEDO FUNCIONANDO BIEN EL DATAFONO, POR SOLICITUD DEL CLIENTE YA NO REQUIERE LA VISITA</t>
  </si>
  <si>
    <t>BARRIO JESUS NAZARENO MEDELLIN</t>
  </si>
  <si>
    <t>FO-25-1385126</t>
  </si>
  <si>
    <t>16/08/2025 SE ESCALA PARA VISITA. LLAMAR ANTES DE VISITAR, CONFIRMAR FALLA Y DATOS | 17/08/2025 SE ATIENDE INCIDENTE OK SE CAMBIA ENSORTIJADO POR CABLES PARTIDOS</t>
  </si>
  <si>
    <t>11WZZ246</t>
  </si>
  <si>
    <t>BARRIO ANDRES SANIN CALI 4</t>
  </si>
  <si>
    <t>FO-25-1385302</t>
  </si>
  <si>
    <t>16/08/2025 SE ESCALA PARA VISITA. LLAMAR ANTES DE VISITAR, CONFIRMAR FALLA Y DATOS | 17/08/2025 CLIENTE NO LABORA LOS FINES DE SEMANA, SE ATENDERÁ LA VISITA EL DÍA MARTES | 17/08/2025 SE LLAMA AL CLIENTE AL NÚMERO 3188198285 HABLO CON LA SEÑORA DIANA MARCELA VÍA WHATSAPP INFORMA QUE TENÍA PROBLEMAS NO LE SALÍA LA IMPRESION DE LAS TRANSACCIONES PERO QUE YA LO RESOLVIÓ AJUSTANDO LA TAPA Y LE QUEDO FUNCIONANDO BIEN EL DATAFONO, POR SOLICITUD DEL CLIENTE YA NO REQUIERE LA VISITA SE CANCELA</t>
  </si>
  <si>
    <t>BARRIO PINILLA VILLAVICENCIO 2</t>
  </si>
  <si>
    <t>FO-25-1387306</t>
  </si>
  <si>
    <t>18/08/2025 SE ESCALA PARA VISITA. LLAMAR ANTES DE VISITAR, CONFIRMAR FALLA Y DATOS | 18/08/2025 SE REALIZA CAMBIO DE CAJA MAGINBOX  POR DAÑO SE REALIZA PRUEBAS BÁSICAS SIN NOVEDAD</t>
  </si>
  <si>
    <t>V6ZZZ816</t>
  </si>
  <si>
    <t>PTM BUCARAMANGA VARIEDADES EFE</t>
  </si>
  <si>
    <t>FO-25-1387921</t>
  </si>
  <si>
    <t>18/08/2025 SE ESCALA PARA VISITA. LLAMAR ANTES DE VISITAR, CONFIRMAR FALLA Y DATOS | 18/08/2025 EN COMUNICACIÓN CON EL CLIENTE DEL CORRESPONSAL AL NÚMERO DE CONTACTO 3169256994, COMENTA QUE CUENTA CON DISPONIBILIDAD PARA QUE LO PODAMOS ATENDER EL DÍA DE HOY LUNES 18 DE AGOSTO SE LE INDICA QUE SE LE VISITARÁ | 18/08/2025 SE REALIZA VISITA AL COMERCIO CB, SE VALIDA Y SE ENCUENTRA QUE EL LECTOR DE BARRAS PRESENTA PROBLEMAS NO ESTA LEYENDO CÓDIGOS DE BARRAS, SE PROCEDE A CAMBIAR SE HACEN PRUEBAS DEJANDO TODO OK</t>
  </si>
  <si>
    <t>LMQZZ750-LMQZZ726</t>
  </si>
  <si>
    <t>SUAN</t>
  </si>
  <si>
    <t>DISTRICOL DROGUERIA LA PRESA</t>
  </si>
  <si>
    <t>FO-25-1379499</t>
  </si>
  <si>
    <t>15/08/2025 SE ESCALA PARA VISITA. LLAMAR ANTES DE VISITAR, CONFIRMAR FALLA Y DATOS | 19/08/2025 SE REALIZA VISITA SE PROCEDE A CAMBIAR DATAFONO ,YA QUE EL DEL SITIO NO LEÍA TARJETA DE CHIP, MENSAJE RETIRE TARJETA, SE CAMBIA SE HACEN PRUEBAS Y TODO OK,CB OPERATIVO</t>
  </si>
  <si>
    <t>A02ZZ635</t>
  </si>
  <si>
    <t>DISTRICOL PAPALERIA ELCAMO</t>
  </si>
  <si>
    <t>FO-25-1385173</t>
  </si>
  <si>
    <t>16/08/2025 SE ESCALA PARA VISITA. LLAMAR ANTES DE VISITAR, CONFIRMAR FALLA Y DATOS | 19/08/2025 SE LLAMA AL NÚMERO INDICADO Y LA SEÑORA ALEIDA INDICA QUE QUE EL DATAFONO LE ESTA FUNCIONANDO CON TOTAL NORMALIDAD QUE NO NECESITA VISITA TÉCNICA</t>
  </si>
  <si>
    <t>FO-25-1383960 | FO-25-1385332</t>
  </si>
  <si>
    <t>19/08/2025 SE REALIZA VISITA AL COMERCIO Y SE ENCUENTRA CABLE DE PODER DAÑADO, SE REALIZA CAMBIO DE CABLE DE PODER, PRUEBAS EXITOSAS</t>
  </si>
  <si>
    <t>BARRIO LA LA MADRID VILLAVICEN</t>
  </si>
  <si>
    <t>FO-25-1385180</t>
  </si>
  <si>
    <t>16/08/2025 SE ESCALA PARA VISITA. LLAMAR ANTES DE VISITAR, CONFIRMAR FALLA Y DATOS | 17/08/2025 SE CONTACTA CON LA SEÑORA LUZ NOVOA SE VALIDA DAÑO I EN LA PANTALLA INFORMA QUE SALE UN LETRERO DE ALERTA INTERRUPCIÓN EL DÍA DE HOY NO HAY SOPORTE PARA CAMBIO DE EQUIPO | 19/08/2025 SE REALIZA CAMBIO DE EQUIPO POR ALERTADO SE ENTREGA OPERATIVO SIN NOVEDAD</t>
  </si>
  <si>
    <t>JA00E974</t>
  </si>
  <si>
    <t>FO-25-1387897</t>
  </si>
  <si>
    <t>18/08/2025 SE ESCALA PARA VISITA. LLAMAR ANTES DE VISITAR, CONFIRMAR FALLA Y DATOS | 18/08/2025 REALIZAMOS LLAMADA HABLAMOS CON EL SEÑOR JEINNER EL CUAL NOS INDICA QUE TOCA AYUDAR A SALIR LA TRX CON LA MANO LUEGO DE SEIS QUÉ REALIZAN SE ARREGLA, DESPUÉS DE UN RATO INICIA ATASCANDOSE EL PAPEL NUEVAMENTE, LE INDICAMOS QUE SI LA TAPA DE LA IMPRESORA ESTA BIEN AJUSTADA EL INDICA QUE SI INCLUSO CAMBIO POR VARIOS ROLLOS LA BATERÍA DEL DATAFONO ESTA CARGADA, LE INDICAMOS QUE REALIZAREMOS LA VISITA EL DÍA DE MAÑANA YA QUE SE DEBE CAMBIAR DATÁFONO PORQUE TIENE FALLA LA IMPRESIÓN Y LOS FINES DE SEMANA NO ES POSIBLE HACER EL CAMBIO POR SOPORTE DE REDEBAN. | 19/08/2025 SE CAMBIA EQUIPO YA QUE NO AVANZA EL PAPEL PARA IMPRIMIR, SE REALIZAN PRUEBAS OK.</t>
  </si>
  <si>
    <t>BARRIO POPULANDIA VALLEDUPAR</t>
  </si>
  <si>
    <t>FO-25-1382601</t>
  </si>
  <si>
    <t>15/08/2025 SE ESCALA PARA VISITA. LLAMAR ANTES DE VISITAR, CONFIRMAR FALLA Y DATOS | 17/08/2025 ACTIVIDAD PENDIENTE POR CAPACIDAD OPERATIVA | 19/08/2025 SE REALIZA VISITÁ POR SOLICITUD DE CLIENTE SE LLEGA A SITIO SE EVIDENCIA CABLE DE PIN PAD CON PUERTO USB PARTIDO, SE REALIZA CAMBIÓ DE CABLE QUEDANDO EQUIPÓ OPERÁTIVO, PRUEBAS OK AL 100 %</t>
  </si>
  <si>
    <t>EG00Q150</t>
  </si>
  <si>
    <t>SANTO TOMAS</t>
  </si>
  <si>
    <t>BARRIO CENTRO SANTO TOMAS 5</t>
  </si>
  <si>
    <t>FO-25-1386651</t>
  </si>
  <si>
    <t>17/08/2025 SE ESCALA PARA VISITA. LLAMAR ANTES DE VISITAR, CONFIRMAR FALLA Y DATOS | 19/08/2025 SE REALIZA VISITA AL COMERCIO SE ENCUENTRA PIN PAD CON CABLE DAÑADO LO CUAL NO DEJABA REALIZAR NINGÚN RETIRO SE CAMBIA CABLE DE PIN PAD SE REALIZAN PRUEBAS EXITOSAS Y EL CB QUEDA OPERATIVO</t>
  </si>
  <si>
    <t>AALFZ663</t>
  </si>
  <si>
    <t>BARRIO OBRERO IV PALMIRA</t>
  </si>
  <si>
    <t>FO-25-1387892</t>
  </si>
  <si>
    <t>18/08/2025 SE ESCALA PARA VISITA. LLAMAR ANTES DE VISITAR, CONFIRMAR FALLA Y DATOS | 18/08/2025 SE REALIZÓ GESTIÓN TELEFÓNICA PARA CONFIRMAR LA VISITA TÉCNICA CON EL CLIENTE,EL CLIENTE INDICA QUE EL COMERCIO ESTA CERRADO EN EL MOMENTO, POSIBLEMENTE ABRE DESPUÉS DE LAS 2,EL USUARIO INDICA QUE EL DATÁFONO AL PARECER SE QUEMO Y REQUIERE CAMBIO,SE LE EXPLICÓ QUE SE DEBE ATENDER LA VISITA EL DIA DE MAÑANA YA QUE HOY NO SE PUEDE REALIZAR CAMBIO DE DATÁFONO. | 19/08/2025 EN LA VISITA TÉCNICA SE REALIZÓ EL CAMBIO DE DATÁFONO Y MAGIC BOX 2600 YA QUE EL MAGIC BOX SE ENCONTRÓ QUEMADO,SE INSTALO EL SISTEMA OPERATIVO Y VERSIÓN 10.3,SE REALIZÓ LA CONFIGURACIÓN E INICIALIZACIÓN OK,SE CREARON LOS USUARIOS Y SE REALIZARON LAS PRUEBAS DEJANDO EL SERVICIO OPERANDO SIN FALLAS Y SIN NOVEDAD</t>
  </si>
  <si>
    <t>FUA0V469</t>
  </si>
  <si>
    <t>BARRIO MACHANGARA POPAYAN 2</t>
  </si>
  <si>
    <t>FO-25-1383969</t>
  </si>
  <si>
    <t>16/08/2025 SE ESCALA PARA VISITA. LLAMAR ANTES DE VISITAR, CONFIRMAR FALLA Y DATOS | 18/08/2025 SE REALIZARA VISITA EL DIA MARTES 19 YA QUE EL CLIENTE NO LABORA LOS FINES DE SEMANA. | 19/08/2025 SE REALIZA LLAMADA CON EL CB INFORNA EN EL MOMENTO ESTA EN UNA CITA MEDICA SOLICITA SE LE VISITE EN LA TARDE | 19/08/2025 SE INGRESA SE REALIZA LIMPIEZA DE LECTOR CHIP SE HACEN PRUEBAS OK TELECARGA DRNA</t>
  </si>
  <si>
    <t>9A1ZZ187</t>
  </si>
  <si>
    <t>BARRIO SAN FRANCISCO CERETE</t>
  </si>
  <si>
    <t>FO-25-1387894</t>
  </si>
  <si>
    <t>18/08/2025 SE ESCALA PARA VISITA. LLAMAR ANTES DE VISITAR, CONFIRMAR FALLA Y DATOS | 19/08/2025 SE REALIZA CONFIGURACIÓN DE PARÁMETROS  DE COMUNICACIÓN OK, CARGUE DE SISTEMA OPERATIVO Y VERSIÓN OK, INICIALIZACIÓN OK, PRUEBAS EXITOSAS OK, CLIENTE CB VALIDA SALDO ANTES Y DESPUÉS DEL MANTENIMIENTO OK, CB SE DEJA OPERATIVO SIN NOVEDAD</t>
  </si>
  <si>
    <t>F1XZZ092</t>
  </si>
  <si>
    <t>SUPERMERCADO Y CIGARRERIA LA 1</t>
  </si>
  <si>
    <t>FO-25-1384114</t>
  </si>
  <si>
    <t>16/08/2025 SE ESCALA PARA VISITA. LLAMAR ANTES DE VISITAR, CONFIRMAR FALLA Y DATOS | 16/08/2025 NO HAY SOPORTE DE ACTIVOS PARA ATENDER ACTIVIDAD | 19/08/2025 SE REALIZA VISITA DE CAMPO ENCONTRANDO QUE LECTORA NO LEE CÓDIGOS DE BARRAS, POR LO ANTERIOR SE CAMBIA CABLE DE LECTORA SE HACEN PRUEBAS OK CUPO OK USUARIO OK</t>
  </si>
  <si>
    <t>TV00L343</t>
  </si>
  <si>
    <t>CAREPA - ANTIOQUIA</t>
  </si>
  <si>
    <t>FO-25-1385298</t>
  </si>
  <si>
    <t>16/08/2025 SE ESCALA PARA VISITA. LLAMAR ANTES DE VISITAR, CONFIRMAR FALLA Y DATOS | 17/08/2025 COMERCIO NO OPERA DÍAS DOMINGOS. SE INTENTA COMUNICACIÓN PARA CONFIRMAR NOVEDAD SIN ÉXITO. NO CONTESTAN NUMERO RELACIONADO. SE REALIZARÁ NUEVAMENTE VALIDACIÓN EN DÍA HÁBIL. | 19/08/2025 SE REALIZA CAMBIO DATAFONO POR TECLADO MALO.</t>
  </si>
  <si>
    <t>IZ7ZZ585</t>
  </si>
  <si>
    <t>BARRIO ALFONSO LOPEZ BUCARAMAN</t>
  </si>
  <si>
    <t>FO-25-1387919</t>
  </si>
  <si>
    <t>18/08/2025 SE ESCALA PARA VISITA. LLAMAR ANTES DE VISITAR, CONFIRMAR FALLA Y DATOS | 18/08/2025 EN COMUNICACIÓN CON EL CLIENTE EL SEÑOR JUAN CAMILO TRILLOS AL NUMERO DE CONTACTO  321 3746113, NOS INFORMA QUE TIENE INCONVENIENTES CON EL DATÁFONO YA QUE DESDE EL DÍA DE AYER SE QUEDÓ EN BLANCO LA PANTALLA Y NO LE DEJA REALIZAR NINGUNA TRANSACCIÓN SE DEBE REALIZAR CAMBIO DEL EQUIPO PERO SE LE COMENTA QUE DEBIDO A QUE NO TENEMOS SOPORTE POR PARTE DE REDEBAN EL DIA DE HOY QUE ES LUNES FESTIVO, SE LE VISITARÁ EL DIA DE MAÑANA MARTES 19 DE AGOSTO A PARTIR DE LAS 8AM | 19/08/2025 DATAFONO NO ENCIENDE , SE REALIZA CAMBIO SE DEJA NUEVO VERSION 9.90 SE HACEN PRUEBAS OK VISITA EXITOSA</t>
  </si>
  <si>
    <t>FAUZZ207</t>
  </si>
  <si>
    <t>BARRIO FONTIBON BOGOTA 6</t>
  </si>
  <si>
    <t>FO-25-1389655</t>
  </si>
  <si>
    <t>19/08/2025 SE ESCALA PARA VISITA. LLAMAR ANTES DE VISITAR, CONFIRMAR FALLA Y DATOS | 19/08/2025 SE REALIZA VISITA DE CAMPO DONDE SE EVIDENCIA QUE EQUIPO NO PERMITE CONEXIÓN A INTERNET POR LO ANTERIOR SE PROCEDE A FORMATEAR REINSTALAR SISTEMA OPERATIVO Y VERSION PRUEBAS CUPO Y USUARIO OK</t>
  </si>
  <si>
    <t>AA8ZZ105</t>
  </si>
  <si>
    <t>BARRIO LAS MARGARITAS ITAGUI</t>
  </si>
  <si>
    <t>FO-25-1386454</t>
  </si>
  <si>
    <t>17/08/2025 SE ESCALA PARA VISITA. LLAMAR ANTES DE VISITAR, CONFIRMAR FALLA Y DATOS | 18/08/2025 NO SE LOGRA COMUNICACIÓN CON USUARIO EN NÚMEROS RELACIONADOS. PUNTO NO ABRE DÍA FESTIVO. VISITA SE REALIZARÁ EN DÍA HÁBIL DE LA PRÓXIMA SEMANA. | 19/08/2025 SE REALIZA CAMBIO DE PINPAD POR DAÑO ALERT</t>
  </si>
  <si>
    <t>AA00O794</t>
  </si>
  <si>
    <t>PTM MEDELLIN AUTOSERVICIO LA</t>
  </si>
  <si>
    <t>FO-25-1385305</t>
  </si>
  <si>
    <t>16/08/2025 SE ESCALA PARA VISITA. LLAMAR ANTES DE VISITAR, CONFIRMAR FALLA Y DATOS | 17/08/2025 EN COMUNICACIÓN CON EL CLIENTE SE ENVIDWNCIA QUE LA FALLA ES DEL EQUIPO LOS DOMINGOS NO SE PROCESA CAMBIOS | 19/08/2025 SE LLAMA AL CLIENTE AL 3106970876  PARA PEDIRLE UBICACIÓN DEL PUNTO PERO ESTE INFORMA QUE EL EQUIPO YA ESTÁ FUNCIONANDO BIEN QUE EL DAÑO SOLO SE LE PRESENTO EL DÍA SÁBADO Y NO VOLVIÓ A MOLESTAR</t>
  </si>
  <si>
    <t>EL CERRITO SANTA BARBARA</t>
  </si>
  <si>
    <t>FO-25-1385804</t>
  </si>
  <si>
    <t>17/08/2025 SE ESCALA PARA VISITA. LLAMAR ANTES DE VISITAR, CONFIRMAR FALLA Y DATOS | 17/08/2025 SE LLAMA AL CLIENTE AL NÚMERO 3152881913 HABLO CON LA SEÑORA JESSICA INFORMA QUE EL CABLE DE RED PACTH CORD TIENE EXPUESTOS LOS CABLES LE PUSO UNO CINTA Y SE REQUIERE EL CAMBIO, EL DÍA DE HOY NO LABORA Y SOLICITA LA VISITA PARA EL DÍA MARTES | 19/08/2025 EN LA VISITA TÉCNICA SE REALIZÓ EL CAMBIO DE EL CABLE ETHERNET YA QUE SE ENCONTRÓ AVERIADO,EL SERVICIO QUEDÓ OPERATIVO SIN FALLAS Y SIN NOVEDAD</t>
  </si>
  <si>
    <t>TV00C949</t>
  </si>
  <si>
    <t>BARRIO ZAMORA BELLO 2</t>
  </si>
  <si>
    <t>FO-25-1386446</t>
  </si>
  <si>
    <t>17/08/2025 SE ESCALA PARA VISITA. LLAMAR ANTES DE VISITAR, CONFIRMAR FALLA Y DATOS | 18/08/2025 EN CONVERACION CON USUARIA INFORMA QUE EL EQUIPO YA LOGRÓ IMPRIMIR Y ESTÁN TRABAJANDO PERO EL DATAFONO QUEDÓ CON UN SONIDO FUERTE AL IMPRIMIR, SIEMPRE QUE BOTA TIRILLA SUENA. PUNTO PROBABLEMENTE REQUIERE CAMBIO, VISITA SE REALIZARÁ EN DÍA HÁBIL DE LA PRÓXIMA SEMANA YA QUE FIN DE SEMANA FESTIVO NO SE PROCESAN CAMBIO. | 19/08/2025 SE HACE MANTENIMIENTO SE OK SE LUBRICA RODILLO OK SE LIMPIA LECTOR CHIP DE TARJETAS OK</t>
  </si>
  <si>
    <t>BL01G025</t>
  </si>
  <si>
    <t>BARRIO MANRIQUE MEDELLIN 5</t>
  </si>
  <si>
    <t>FO-25-1385168</t>
  </si>
  <si>
    <t>16/08/2025 SE ESCALA PARA VISITA. LLAMAR ANTES DE VISITAR, CONFIRMAR FALLA Y DATOS | 17/08/2025 POR SER DOMINGO NO SE PROFESAN CAMBIOS FALLA QUE PRESENTA EL COMER ALERT_IRRUPTION | 19/08/2025 SE VISITA COMERCIO Y SE ENCUENTRA LOCAL CERRADO NO SE LOGRA COMUNICACIÓN CON CLIENTE</t>
  </si>
  <si>
    <t>BARRIO ALAMEDA QUIBDO</t>
  </si>
  <si>
    <t>FO-25-1380684</t>
  </si>
  <si>
    <t>15/08/2025 SE ESCALA PARA VISITA. LLAMAR ANTES DE VISITAR, CONFIRMAR FALLA Y DATOS | 19/08/2025 SE REALIZA CAMBIO DE EQUIPO POR FALLAS EN LA IMPRESIÓN, SE REALIZAN PRUEBAS Y EL CB QUEDA OPERATIVO</t>
  </si>
  <si>
    <t>AB006977</t>
  </si>
  <si>
    <t>PTM DROGUERIAS BOGOTANA DE DRO</t>
  </si>
  <si>
    <t>FO-25-1385184</t>
  </si>
  <si>
    <t>16/08/2025 SE ESCALA PARA VISITA. LLAMAR ANTES DE VISITAR, CONFIRMAR FALLA Y DATOS | 16/08/2025 SIN SOPORTE DE REDEBAN POR FIN DE SEMANA, SE REQUIERE CAMBIO DE DATAFONO. | 19/08/2025 DURANTE LA VISITA TECNICA ENCONTRAMOS QUE EL DATÁFONO SE ENCUENTRA ALERTADO SE REALIZA CAMBIO DE DATÁFONO PRUEBAS OK PARÁMETROS OKAY CIERRE OKAY</t>
  </si>
  <si>
    <t>A30EZ506-A30EZ662</t>
  </si>
  <si>
    <t>BARRIO BUENAVISTA MONTERIA 5</t>
  </si>
  <si>
    <t>FO-25-1384480</t>
  </si>
  <si>
    <t>16/08/2025 SE ESCALA PARA VISITA. LLAMAR ANTES DE VISITAR, CONFIRMAR FALLA Y DATOS | 17/08/2025 SE CONFIRMA FALLA EN DATAFONO LECTOR DE TARJETAS, NO HAY SOPORTE ACTIVOS RBM PARA CAMBIO DE DATAFONO, SE REAGENDA MARTES 19 AGOSTO | 19/08/2025 SE REALIZA VISITA TÉCNICA Y SE CAMBIA DATAFONO POR FALLAS DE LECTURA DE TARJETAS AL IGUAL QUE EL PINPAD, SE INSTALA DATAFONO PLACA 1255516 Y SE RETIRA DATAFONO PLACA 1080386, DE IGUAL MANERA SE INSTALA PINPAD PLACA 1182863 Y SE RETIRA PINPAD PLACA 10311278, SE RETIRA HUB NO SERIALIZADO Y SE INSTALA MAGICBOX SERIALIZADO, SE REALIZAN PRUEBAS Y SE DEJA EL SERVICIO NUEVAMENTE FUNCIONANDO OK.</t>
  </si>
  <si>
    <t>1A007845</t>
  </si>
  <si>
    <t>SAN JOSE DEL FRAGUA</t>
  </si>
  <si>
    <t>CENTRO SAN JOSE DE FRAGUA   CA</t>
  </si>
  <si>
    <t>FO-25-1387906</t>
  </si>
  <si>
    <t>18/08/2025 SE ESCALA PARA VISITA. LLAMAR ANTES DE VISITAR, CONFIRMAR FALLA Y DATOS | 19/08/2025 SE REALIZA CAMBIO DE EQUIPO POR ERROR DE ALERT INTERRUPTION, PRUEBAS CB OK SE DEJA OPERATIVO.</t>
  </si>
  <si>
    <t>A02ZZ485-LA00I153</t>
  </si>
  <si>
    <t>DISTRICOL ARABELLA STORE</t>
  </si>
  <si>
    <t>FO-25-1385170</t>
  </si>
  <si>
    <t>16/08/2025 SE ESCALA PARA VISITA. LLAMAR ANTES DE VISITAR, CONFIRMAR FALLA Y DATOS | 17/08/2025 SEGÚN DESCRIPCIÓN DE INCIDENTE EN PUNTO ES NECSARIO VERIFICACIÓN FÍSICA DE DATAFONO POR LECTOR DE CHIP. FIN DE SEMANA FESTIVO NO SE PROCESAN CAMBIOS. VISITA SE REALIZARÁ EN DÍA HÁBIL DE LA PRÓXIMA SEMANA. | 19/08/2025 SE VALIDA EQUIPO Y SE EVIDENCIA QUE ESTA FUNCIONANDO CORRECTAMENTE, DE IGUAL MANERA LE HAGO MANTENIMIENTO AL LECTOR DEL CHIP</t>
  </si>
  <si>
    <t>XPBZZ910</t>
  </si>
  <si>
    <t>MULTIPAGAS CHAPINERO</t>
  </si>
  <si>
    <t>FO-25-1383974</t>
  </si>
  <si>
    <t>16/08/2025 NO HAY SOPORTE CON REDEBAN PARA ATENDER REQUERIMIENTO DE ACTIVIDAD | 19/08/2025 SE REALIZA BORRADO TOTAL DE DATAFONO, SE INSTALA SISTEMA OPERATIVO PARCHADO, SE INSTALA VERSIÓN 9.90, SE CREA USUARIO, PRUEBAS OK</t>
  </si>
  <si>
    <t>BBBBV322</t>
  </si>
  <si>
    <t>BARRIO LIBERTADORES TIBU 3</t>
  </si>
  <si>
    <t>FO-25-1383499</t>
  </si>
  <si>
    <t>16/08/2025 3153311336; SE REALIZA CONTACTO CON USUARIO, SE CONFIRMA DATOS Y FALLA, SE ESCALA PARA VISITA. LLAMAR ANTES DE VISITAR | 16/08/2025 NO SÉ LOGRÓ COMUNICACIÓN CON EL CLIENTE PARA SABER EL ESTADO DEL DATAFONO SI AÚN CONTINÚA L FALLA SE LE DEJO UN MENSAJE POR  WHATSAPP A LA ESPERA DE RESPUESTA POR PARTE DEL CLIENTE | 19/08/2025 EN COMUNICACIÓN CON EL CLIENTE ME INFORMA LA SRA LUZ SALDARRIAGA QUE EL DAÑO YA SE SOLUCIONÓ QUE ERA UN PROBLEMA CON EL PROVEEDOR DE INTERNET DEL COMERCIO,EL DATAFONO SE ENCUENTRA FUNCIONANDO CON NORMALIDAD</t>
  </si>
  <si>
    <t>GIRARDOT</t>
  </si>
  <si>
    <t>BARRIO SUCRE GIRARDOT 4</t>
  </si>
  <si>
    <t>FO-25-1383488</t>
  </si>
  <si>
    <t>16/08/2025 3184561677; SE REALIZA CONTACTO CON USUARIO, SE CONFIRMA DATOS Y FALLA, SE ESCALA PARA VISITA. LLAMAR ANTES DE VISITAR | 17/08/2025 INCIDENTE NO DE VISITA POR DAÑO DEL DATAFONO, NO HAY SOPORTE DE RBM POR SER FIN DE SEMANA | 19/08/2025 SE REALIZA CAMBIO DE EQUIPO POR FALLAS EN TECLADO PRUEBA OK</t>
  </si>
  <si>
    <t>XP00J164-AD00S623</t>
  </si>
  <si>
    <t>DISTRICOL PARAISO TROPICAL</t>
  </si>
  <si>
    <t>FO-25-1386438</t>
  </si>
  <si>
    <t>17/08/2025 SE ESCALA PARA VISITA. LLAMAR ANTES DE VISITAR, CONFIRMAR FALLA Y DATOS | 18/08/2025 SE QUE REQUIERE CAMBIO DE EQUIPOS Y NO HAY SOPORTE ACTIVOS RBM, SE REAGENDA | 19/08/2025 SE VISITA SITIO, SE COBRA DATAFONO POR DAÑO EN PUERTO IP Y FUENTE DE PODER OK
SE INSTALA EQUIPO DESK 2600.
SE REALINA PRUEBAS EXITOSAS</t>
  </si>
  <si>
    <t>IVZZZ943</t>
  </si>
  <si>
    <t>BARRIO FUSAGASUGA FUSAGASUGA</t>
  </si>
  <si>
    <t>FO-25-1380570</t>
  </si>
  <si>
    <t>15/08/2025 SE ESCALA PARA VISITA. LLAMAR ANTES DE VISITAR, CONFIRMAR FALLA Y DATOS | 16/08/2025 NO HAY SOPORTE DE ACTIVOS PARA ATENDER ACTIVIDAD | 19/08/2025 SE REALIZA CAMBIO DE LECTOR SE REALIZA. PRUEBAS DE LECTURA</t>
  </si>
  <si>
    <t>AD00Y719</t>
  </si>
  <si>
    <t>FO-25-1385808</t>
  </si>
  <si>
    <t>17/08/2025 SE ESCALA PARA VISITA. LLAMAR ANTES DE VISITAR, CONFIRMAR FALLA Y DATOS | 17/08/2025 EN COMUNICACIÓN CON LA SEÑORA FRANCY GÓMEZ AL NÚMERO DE CONTACTO 3202191876, COMENTA EL CLIENTE QUE TIENE UN AVISO EN ROJO EN LA PANTALLA DEL DATÁFONO Y NO PERMITE REALIZAR NINGUNA TRANSACCION ,EL CUAL REQUIERE DE CAMBIO SE LE INDICA A LA CLIENTE QUE POR NO HABER SOPORTE POR PARTE DE REDEBAN PARA DICHO CAMBIO PODEMOS ATENDERLA EL DÍA MARTES 19 DE AGOSTO A PARTIR DE LAS 8 DE LA MAÑANA | 19/08/2025 SE VISITA CB MANTENIMIENTO DE EQUIPO.... CAMBIO DE EQUIPO POR DAÑO PRUEBAS EXITOSAS</t>
  </si>
  <si>
    <t>BARRIO URBANIZACION VILLA SOFI</t>
  </si>
  <si>
    <t>FO-25-1385813</t>
  </si>
  <si>
    <t>17/08/2025 SE ESCALA PARA VISITA. LLAMAR ANTES DE VISITAR, CONFIRMAR FALLA Y DATOS | 17/08/2025 SE LLAMA AL CLIENTE AL NÚMERO AL CLIENTE AL NÚMERO 3137497640 HABLO CON EL SEÑOR NICANOR VALDERRAMA INFORMA QUE EL DATAFONO TIENE LA PANTALLA EN BLANCO LO A DESCONECTADO Y ENCENDIDO CONTINUA IGUAL EL DAÑO, SE REQUIERE CAMBIO NO HAY SOPORTE DE RBM, SE PROGRAMA VISITA PARA EL DÍA MARTES YA QUE EL CLIENTE NO LABORARA EL FIN DE SEMANA. | 19/08/2025 SE REALIZA CAMBIO DE EQUIPO B1 DISPLAY BLANCO / OSCURO, CB BANCOLOMBIA PURO, PRUEBAS OK</t>
  </si>
  <si>
    <t>LM0WZ695</t>
  </si>
  <si>
    <t>BARRIO VILLA NUEVA FACATATIVA FACTATIVA</t>
  </si>
  <si>
    <t>FO-25-1385801</t>
  </si>
  <si>
    <t>17/08/2025 SE ESCALA PARA VISITA. LLAMAR ANTES DE VISITAR, CONFIRMAR FALLA Y DATOS | 17/08/2025 EN CONTACTO TELEFÓNICO CON LA CLIENTE INDICA QUE NO ESTÁ EL FIN DE SEMANA FESTIVO EN EL COMERCIO, SE ATENDERÁ VISITA TÉCNICA EL DÍA MARTES 19-08-2025 SEGÚN PROGRAMACIÓN. | 19/08/2025 SE REALIZA VISITA DE CAMPO DONDE SE EVIDENCIA QUE EQUIPO NO PERMITE IMPRIMIR CIERRE LE SALE DE DÍAS ANTERIORES POR LO CUAL SE PROCEDE A FORMATEAR REINSTALAR SISTEMA OPERATIVO Y VERSION PRUEBAS CUPO Y USUARIO OK</t>
  </si>
  <si>
    <t>SAXZZ506</t>
  </si>
  <si>
    <t>BARRIO CUNDINAMARCA FUSAGASUGA</t>
  </si>
  <si>
    <t>FO-25-1383762</t>
  </si>
  <si>
    <t>16/08/2025 SE ESCALA PARA VISITA. LLAMAR ANTES DE VISITAR, CONFIRMAR FALLA Y DATOS | 17/08/2025 SE REQUIERE CAMBIO DE DATAFONO, NO ES POSIBLE REALIZAR LA ATENCIÓN DEL INCIDENTE POR FALTA DE SOPORTE TÉCNICO DE REDEBAN FIN DE SEMANA. | 19/08/2025 SE VISITA COMERCIO SE INSPECCIONAN CONEXIONES DEL COMERCIO SE REALIZA PRUEBAS OK</t>
  </si>
  <si>
    <t>MN00O628</t>
  </si>
  <si>
    <t>TUCHIN</t>
  </si>
  <si>
    <t>BARRIO VEREDA CALLE DEL MEDIO</t>
  </si>
  <si>
    <t>FO-25-1380160</t>
  </si>
  <si>
    <t>15/08/2025 SE ESCALA PARA VISITA. LLAMAR ANTES DE VISITAR, CONFIRMAR FALLA Y DATOS | 16/08/2025 SE QUE REQUIERE CAMBIO DE EQUIPOS Y NO HAY SOPORTE ACTIVOS RBM, SE REAGENDAN MARTES 19 DE AGOSTO. | 19/08/2025 SE VISITA SITIO SE VERIFICA INFORMACIÓN,
SE REALIZA PRIMEROS AUXILIOS, SE EVIDENCIA QUE EL DATÁFONO TIENE FALLA EN EL PUERTO, SE REALIZA CAMBIO DE EQUIPO, IMPRESIÓN OK, LECTOR DE CHIP OK, TECLADO OK, PRUEBA TRX EXITOSA.</t>
  </si>
  <si>
    <t>IMZZZ442</t>
  </si>
  <si>
    <t>BARRIO SUBA ORQUIDEAS BOGOTA</t>
  </si>
  <si>
    <t>FO-25-1390471</t>
  </si>
  <si>
    <t>19/08/2025 SE ESCALA PARA VISITA. LLAMAR ANTES DE VISITAR, CONFIRMAR FALLA Y DATOS | 19/08/2025 SE VISITA COMERCIO CB BANCOLOMBIA, SE REALIZA CAMBIO DE DATAFONO PUES EL QUE TENÍA ESTÁ CON EL TECLADO DETERIORADO, SE DEJA EL NUEVO OK CON LOS USUARIOS DEL CLIENTE, SE REALIZAN PRUEBAS OK.</t>
  </si>
  <si>
    <t>BL01F322</t>
  </si>
  <si>
    <t>FO-25-1387312</t>
  </si>
  <si>
    <t>18/08/2025 SE ESCALA PARA VISITA. LLAMAR ANTES DE VISITAR, CONFIRMAR FALLA Y DATOS | 18/08/2025 SE REALIZÓ GESTIÓN TELEFÓNICA PARA CONFIRMAR LA VISITA TÉCNICA CON EL CLIENTE,Y VALIDAR LA FALLA,EL CLIENTE MANIFIESTA QUE NO VA A ABRIR EL COMERCIO EL DIA DE HOY Y NO PUEDE ATENDER LA VISITA TÉCNICA. | 19/08/2025 SE REALIZA PONCHADO DE CABLE DE RED EN CB BANCOLOMBIA PURO DEBIDO A MENSAJE DE ERROR EN CONEXIÓN, SE REALIZAN PRUEBAS OK.</t>
  </si>
  <si>
    <t>BARRIO SAN DIEGO PASTO</t>
  </si>
  <si>
    <t>FO-25-1384482</t>
  </si>
  <si>
    <t>16/08/2025 SE ESCALA PARA VISITA. LLAMAR ANTES DE VISITAR, CONFIRMAR FALLA Y DATOS | 17/08/2025 SE VALIDA DALO, SE REQUIERE CAMBIO DE EQUIPO, SE DEBE VISITAR EL DIA MARTES | 19/08/2025 SE REALIZA CAMBIO DE DATAFONO POR DAÑO EN TECLADO SE RECONFIGURA OK PARÁMETROS OK Y SE REALIZAN PRUEBAS ÉXITOSAS DE TRANSACCIONES</t>
  </si>
  <si>
    <t>AAJ0K034</t>
  </si>
  <si>
    <t>PTM CALI PAPELERIA Y VARIEDADE</t>
  </si>
  <si>
    <t>FO-25-1384330</t>
  </si>
  <si>
    <t>16/08/2025 SE ESCALA PARA VISITA. LLAMAR ANTES DE VISITAR, CONFIRMAR FALLA Y DATOS | 17/08/2025 SE VALIDA DAÑO PERO REQUIERE CAMBIO DE EQUIPO, SE DEBE VISITAR EL DIA MARTES | 19/08/2025 SE VISITA CORRESPONSAL Y SE REEMPLAZA DATÁFONO Y HUB USB POR DAÑO. TRANSACCIÓNEA DE PRUEBA EXITOSAS. SE CREAN USUARIOS.</t>
  </si>
  <si>
    <t>A40UZ499, EF03Z056</t>
  </si>
  <si>
    <t>BARRIO EL POBLADO CIENAGA</t>
  </si>
  <si>
    <t>FO-25-1389023</t>
  </si>
  <si>
    <t>19/08/2025 SE ESCALA PARA VISITA. LLAMAR ANTES DE VISITAR, CONFIRMAR FALLA Y DATOS | 19/08/2025 SE REALIZA LA VISITA, SE ENCUENTRA EL DATÁFONO CON PROBLEMA DE COMUNICACIÓN, SE REVISA Y SE ENCUENTRA EL MENSAJE DE CABLE DE RED DESCONECTADO PERO TODO ESTÁ BIEN CONECTADO, SE HACE CAMBIO DE CABLEADO PERO EL PROBLEMA PERSISTE, SE REALIZA PRUEBAS Y TODO OK</t>
  </si>
  <si>
    <t>6Z005721</t>
  </si>
  <si>
    <t>DISTRICOL TIENDA Y CAF KINGKNO</t>
  </si>
  <si>
    <t>FO-25-1380406</t>
  </si>
  <si>
    <t>15/08/2025 SE ESCALA PARA VISITA. LLAMAR ANTES DE VISITAR, CONFIRMAR FALLA Y DATOS | 16/08/2025 SE REALIZA LLAMADA A LA SEÑORA SANDRA PARA VALIDAR INCONVENIENTE PERO INDICA NO ESTAR LABORANDO EL DIA DE HOY, SE DEBE VALIDAR EL DIA MARTES PARA VER SI EL PROBLEMA PERSISTE . | 19/08/2025 VISITAMOS COMERCIO EL DATAFONO TIENE LAS TECLAS MUY BORROSAS, REALIZAMOS CAMBIO LO CONFIGURAMOS Y REALIZAMOS PRUEBAS CON EL NUEVO DATÁFONO OK.</t>
  </si>
  <si>
    <t>TWZZZ097</t>
  </si>
  <si>
    <t>FO-25-1390404</t>
  </si>
  <si>
    <t>19/08/2025 SE ESCALA PARA VISITA. LLAMAR ANTES DE VISITAR, CONFIRMAR FALLA Y DATOS | 19/08/2025 SE VALIDA NO IMPRIMIA VARIOS CARACTERES YA QUE LA BATERÍA DEL EQUIPO DESK 2600 ESTABA DESCARGADA SE REALIZAN VALIDACIÓNES  CON CLIENTE SERVICIO YA ESTÁ OK</t>
  </si>
  <si>
    <t>PTM MEDELLIN TIENDA LAS PAISAS</t>
  </si>
  <si>
    <t>FO-25-1387890</t>
  </si>
  <si>
    <t>18/08/2025 SE ESCALA PARA VISITA. LLAMAR ANTES DE VISITAR, CONFIRMAR FALLA Y DATOS | 19/08/2025 EN COMUNICACIÓN CON EL USUARIO NOS INDICA QUE NOS PUEDE ATENDER DESPUÉS DEL MEDIO DÍA QUE ELLA ESTÉ EN EL COMERCIO. | 19/08/2025 SE ATIENDE INCIDENTE OK SE CAMBIA FUENTE DE PODER OK PRUEBAS EXITOSAS</t>
  </si>
  <si>
    <t>LM0BZ704-UVRZZ640</t>
  </si>
  <si>
    <t>PTM BELLO TIENDA LOS DUQUE</t>
  </si>
  <si>
    <t>FO-25-1385810</t>
  </si>
  <si>
    <t>17/08/2025 SE ESCALA PARA VISITA. LLAMAR ANTES DE VISITAR, CONFIRMAR FALLA Y DATOS | 17/08/2025 EN COMUNICACIÓN CON USUARIO SE VALIDAN FALLAS Y TOCA CAMBIAR EQUIPO, POR SER DOMINGO NO SE PROCESAN CAMBIOS | 19/08/2025 SE PROCEDE AL REEMPLAZO DEL DATÁFONO DEBIDO A UNA FALLA EN EL LECTOR DE CHIP, LA CUAL GENERABA EL MENSAJE “RETIRE TARJETA” DE FORMA PERSISTENTE, IMPIDIENDO TRANSACCIONES EXITOSAS.  SE INSTALA EQUIPO NUEVO, SE REALIZA PRUEBA FUNCIONAL Y SE CONFIRMA QUE QUEDA OPERATIVO SIN INCONVENIENTES.  EL DISPOSITIVO SE ENCUENTRA EN PLENO FUNCIONAMIENTO Y LISTO PARA USO</t>
  </si>
  <si>
    <t>F100V568-FA00X371</t>
  </si>
  <si>
    <t>PAGAFACIL  MINORISTA</t>
  </si>
  <si>
    <t>FO-25-1385195</t>
  </si>
  <si>
    <t>16/08/2025 SE ESCALA PARA VISITA. LLAMAR ANTES DE VISITAR, CONFIRMAR FALLA Y DATOS | 17/08/2025 EN COMUNICACIÓN CON EL USUARIO NOS INDICA QUE NO OPERAN LOS DOMINGOS | 19/08/2025 SE MONTA SO Y VERSIÓN POR REINICIOS</t>
  </si>
  <si>
    <t>ON009423</t>
  </si>
  <si>
    <t>PTM DUITAMA PAPELERIA Y MISCEL</t>
  </si>
  <si>
    <t>FO-25-1385123</t>
  </si>
  <si>
    <t>16/08/2025 SE ESCALA PARA VISITA. LLAMAR ANTES DE VISITAR, CONFIRMAR FALLA Y DATOS | 18/08/2025 EN COMUNICACIÓN CON LA SEÑORA LEIDY ALBARRACÍN EL NÚMERO DE CONTACTO  3214707470 , CONFIRMA LA CLIENTE QUE TIENE PROBLEMAS CON EL LECTOR DE TARJETAS Y REINICIO CONSTANTE DEL DATÁFONO, REQUIRE CAMBIO DEL EQUIPO, SE LE INDICA AL CLIENTE QUE DEBIDO A QUE NO TENEMOS EL DÍA DE HOY LUNES FESTIVO SOPORTE CON REDEBAN, SE LE ESTARA VISITANDO EL DIA DE MAÑANA MARTES 19 DE AGOSTO A PARTIR DE LAS 8 AM | 19/08/2025 SE REALIZA CAMBIO DE EQUIPO POR DAÑO LECTOR CHIP DEJANDO PRUEBAS OK SIN TELECARGA NO AUTORIZADA</t>
  </si>
  <si>
    <t>LA05Z753-FA09Z503</t>
  </si>
  <si>
    <t>BARRIO LAS FLORES SAN ANDRES DE SOTAVENTO</t>
  </si>
  <si>
    <t>FO-25-1382596</t>
  </si>
  <si>
    <t>15/08/2025 SE ESCALA PARA VISITA. LLAMAR ANTES DE VISITAR, CONFIRMAR FALLA Y DATOS | 16/08/2025 SE QUE REQUIERE CAMBIO DE EQUIPOS Y NO HAY SOPORTE ACTIVOS RBM, SE REAGENDAN MARTES 19 DE AGOSTO. | 19/08/2025 SE VISITA SITIO SE VERIFICA INFORMACIÓN SE REALIZA PRIMEROS AUXILIOS, DATÁFONO DESK2600 NO AVANZA PAPEL, BATERIA INTERNA DESCARGADA,  SE LE BRINDA INSTRUCCIONES DE LA CARGA. TECLADO OK LECTURA CHIP OK IMPRESIÓN OK, CB SE ENCUENTRA FUNCIONANDO NORMALMENTE.</t>
  </si>
  <si>
    <t>LBZZZ655</t>
  </si>
  <si>
    <t>GUAYATA</t>
  </si>
  <si>
    <t>CENTRO GUAYATA BOYACA</t>
  </si>
  <si>
    <t>FO-25-1378236</t>
  </si>
  <si>
    <t>14/08/2025 SE ESCALA PARA VISITA. LLAMAR ANTES DE VISITAR, CONFIRMAR FALLA Y DATOS | 16/08/2025 POR TEMAS DE DESPLAZAMIENTO YA QUE ES TIPOLOGIA LEJANA NO SE ALCANZARIA LLEGAR EN LOS TIEMPOS ESTABLECIDOS POR LA RED RBM PARA REALIZAR CAMBIO DE EQUIPO , SE LLEGARÍA AL MUNICIPIO DE GUAYATA CUANDO YA NO HABRIA SOPORTE DE RBM REDEBAN . SE INTENTA COMUNICACIÓN CON EL USUARIO DONDE NO ES POSIBLE BUZON DE VOZ ,SE DEJA MENSAJE VÍA WHATSAPP Y TAMPOCO HAY RESPUESTA PARA EXPLICARLE LA NOVEDAD E INDICARLE QUE SE VISITARIA EL DÍA MARTES 19 DE AGOSTO DEL 2025 YA QUE EL DIA LUNES ES FESTIVO Y TAMPOCO HABRIA SOPORTE | 17/08/2025 SE LOGRA COMUNICACIÓN  CON EL CLIENTE LA SEÑORA DEICY CÁRDENAS AL NÚMERO CELULAR 3108151511 VIA WHATSAPP , SE LE EXPLICA LA MOVEDAD QUE POR SER FIN SE SEMANA NO HABRIA SOPORTE POR PARTE DE LA RED PARA CAMBIO DE EQUIPOS , SE LE INDICA QUE SE VISITARA EL DÍA MARTES 19 DE AGOSTO EN EL TRANSCURSO DEL DIA | 19/08/2025 CAMBIO DE FUENTE DE PODER, INICIALIZACION Y BORRADO DE VERSIÓN, 9.90 PRUEBAS EXITOSAS</t>
  </si>
  <si>
    <t>1QZZZ568;ON0JZ192</t>
  </si>
  <si>
    <t>FO-25-1381491</t>
  </si>
  <si>
    <t>15/08/2025 SE ESCALA PARA VISITA. LLAMAR ANTES DE VISITAR, CONFIRMAR FALLA Y DATOS | 17/08/2025 SEGÚN DESCRIPCIÓN DE INCIDENTE EN PUNTO SE REQUIERE CAMBIO DE EQUIPO. NO SE CUENTA CON SOPORTE PARA  CAMBIO ESTE FIN DE SEMANA FESTIVO. VISITA SE REALIZARÁ EN DÍA HÁBIL. | 19/08/2025 SE REALIZA CAMBIO DE DATÁFONO POR IMPRESORA MALA Y TECLADO DESGASTADO</t>
  </si>
  <si>
    <t>SANTO DOMINGO</t>
  </si>
  <si>
    <t>SANTO DOMINGO II - ANTIOQUIA</t>
  </si>
  <si>
    <t>FO-25-1386452</t>
  </si>
  <si>
    <t>17/08/2025 SE ESCALA PARA VISITA. LLAMAR ANTES DE VISITAR, CONFIRMAR FALLA Y DATOS | 19/08/2025 VAMOS EN CAMINO PERO HAY NOVEDAD EN LA VIA EN EL PEAJE | 19/08/2025 SE VERIFICA EQUIPO CON MENSAJES VERIFICACIÓN DE PARÁMETROS SE RECONFIGURA EL EQUIPO SE REALIZAN PRUEBAS EXITOSAS SERVICIO OPERATIVO OK</t>
  </si>
  <si>
    <t>IZ0XZ933</t>
  </si>
  <si>
    <t>CALOTO</t>
  </si>
  <si>
    <t>BARRIO LA UNION CALOTO 2</t>
  </si>
  <si>
    <t>FO-25-1386450</t>
  </si>
  <si>
    <t>17/08/2025 SE ESCALA PARA VISITA. LLAMAR ANTES DE VISITAR, CONFIRMAR FALLA Y DATOS | 17/08/2025 SE VÁLIDA INCIDENTE, EL CLIENTE NO LABORA LOS FINES DE SEMANA, SE ATENDERÁ VISITA EL DÍA MARTES | 19/08/2025 SE REALIZA CAMBIO DE PINPAD C4 NO OEE TARJETAS CHIP, SE CAMBIA EQUIPO POR TECNOLOGÍA CPT Y SE RETIRA HUB SIN PLACA, CB BANCOLOMBIA PURO, PRUEBAS OK</t>
  </si>
  <si>
    <t>KA00J384</t>
  </si>
  <si>
    <t>BARRIO EL CHARCO IPIALES</t>
  </si>
  <si>
    <t>FO-25-1389665</t>
  </si>
  <si>
    <t>19/08/2025 SE ESCALA PARA VISITA. LLAMAR ANTES DE VISITAR, CONFIRMAR FALLA Y DATOS | 19/08/2025 SE REALIZA CAMBIO DE EQUIPO POR DAÑO EN IMPRESORA Y RODILLO SE INSTALA VERSION SE CONFIGURA PARÁMETROS SE INICIALIZA SE REALIZA PRUEBAS DE FUNCIONAMIENTO EXITOSAS CB QUEDA OPERATIVO</t>
  </si>
  <si>
    <t>IIOZZ213</t>
  </si>
  <si>
    <t>PTM PIEDECUESTA MARNIETO</t>
  </si>
  <si>
    <t>FO-25-1386443</t>
  </si>
  <si>
    <t>17/08/2025 SE ESCALA PARA VISITA. LLAMAR ANTES DE VISITAR, CONFIRMAR FALLA Y DATOS | 17/08/2025 SE TRATA DE ESTABLECER CONTACTO TELEFÓNICO Y POR WHATSAPP AL NÚMERO 3183295547 PERO NO ES POSIBLE, SE VOLVERA A INTENTAR DICHA COMUNICACION CON LA CLIENTE | 18/08/2025 SE LOGRÓ OBTENER COMUNICACIÓN CON LA SEÑORA MARTA NIETO AL NÚMERO DE CONTACTO+57 318 3295547, DÓNDE NOS COMENTA QUE DEBIDO A UN ALTERCADO QUE TUVO CON UN CLIENTE TIENE INCONVENIENTES PARA ENCENDER EL DATÁFONO COMO TAL Y ADICIONAL PIDIÓ UNA BASE PARA CAMBIO DICE QUE EL DÍA DE HOY NO ESTÁ LABORANDO POR TAL MOTIVO NO SE ESPERA EL DÍA DE MAÑANA MARTES 19 DE AGOSTO A PARTIR DE LAS 7:30 DE LA MAÑANA | 19/08/2025 SE VISITA COMERCIO SE REALIZA EL CAMBIO DE EQUIPO DATÁFONO OK VERSION 9.90 OK, PRUEBAS OK, LECTOR DE BARRAS OK, CB OPERATIVO</t>
  </si>
  <si>
    <t>9A03Z943 - TSZZZ296</t>
  </si>
  <si>
    <t>COMCARD MED BLIANS</t>
  </si>
  <si>
    <t>FO-25-1385296</t>
  </si>
  <si>
    <t>16/08/2025 SE ESCALA PARA VISITA. LLAMAR ANTES DE VISITAR, CONFIRMAR FALLA Y DATOS | 17/08/2025 EN COMUNICACIÓN CON EL COMERCIO INDICA QUE NO OPERAN LOS DOMINGOS | 19/08/2025 SE EFECTUÓ EL REEMPLAZO DEL LECTOR DEBIDO A UN FALLO EN EL CABLEADO ORIGINAL. EL COMPONENTE DEFECTUOSO FUE RETIRADO Y SUSTITUIDO POR UN NUEVO LECTOR, EL CUAL FUE INSTALADO CORRECTAMENTE Y VERIFICADO EN SU FUNCIONAMIENTO. TRAS LAS PRUEBAS PERTINENTES, EL NUEVO DISPOSITIVO QUEDÓ COMPLETAMENTE OPERATIVO Y EN CONDICIONES ÓPTIMAS PARA SU USO.</t>
  </si>
  <si>
    <t>999X050</t>
  </si>
  <si>
    <t>DISTRICOL ALMACEN Y TALLER</t>
  </si>
  <si>
    <t>FO-25-1385192</t>
  </si>
  <si>
    <t>16/08/2025 SE ESCALA PARA VISITA. LLAMAR ANTES DE VISITAR, CONFIRMAR FALLA Y DATOS | 17/08/2025 SE REALIZA VERIFICACIÓN Y SE ENCUENTRA QUE COMERCIO NO ABRE DOMINGOS NI FESTIVOS. VISITA SE REALIZARÁ EN DÍA HÁBIL DE LA PRÓXIMA SEMANA. | 19/08/2025 SE REALIZA CAMBIO LECTORA BARRAS</t>
  </si>
  <si>
    <t>UV00N093</t>
  </si>
  <si>
    <t>PIVIJAY</t>
  </si>
  <si>
    <t>BARRIO CENTRO PIVIJAY 4</t>
  </si>
  <si>
    <t>FO-25-1381862</t>
  </si>
  <si>
    <t>15/08/2025 SE ESCALA PARA VISITA. LLAMAR ANTES DE VISITAR, CONFIRMAR FALLA Y DATOS | 19/08/2025 SE REALIZA VISITA SE PROCEDE A CAMBIAR DATAFONO YA QUE TIENE LAS TECLAS BORROSAS ,SE CAMBIA SE HACEN PRUEBAS Y TODO OK,CB OPERATIVO</t>
  </si>
  <si>
    <t>JA00G856-II3ZZ893</t>
  </si>
  <si>
    <t>OFFEL ITSMINA CHOCO</t>
  </si>
  <si>
    <t>FO-25-1381856</t>
  </si>
  <si>
    <t>15/08/2025 SE ESCALA PARA VISITA. LLAMAR ANTES DE VISITAR, CONFIRMAR FALLA Y DATOS | 19/08/2025 SE REALIZA CAMBIO DE EQUIPOPOR DAÑO  ALERT IRRUPTIÓN, SE REALIZAN PRUEBAS Y EL  QUEDA OPERATIVO</t>
  </si>
  <si>
    <t>A00FZ315</t>
  </si>
  <si>
    <t>FO-25-1376053</t>
  </si>
  <si>
    <t>14/08/2025 14-08 SE ESCALA PARA VISITA. LLAMAR ANTES DE VISITAR, CONFIRMAR FALLA Y DATOS | 15/08/2025 ENTRE LA VIA TURBO NECOCLI A LA ALTURA DE PUNTA DE PIEDRA CORREGIMIENTO DE TURBO, SE PRESENTA UNA MANIFESTACION Y CIERRE TOTAL DE LA VIA PANAMERICANA POR LOS LUGAREÑOS YA QUE DIAS ANTERIORES HUBO UN ACCIDENTE MARITIMO Y LA ARMADA NACIONAL NO A AYUDADO CON LA BUSQUEDA DE LSO DESAPARECIDOS. POR ESO CERRARON LA VIA COMO FORMA DE PROTESTA. POR ESTA RAZON NO SE PUEDE TRASLADAS HASTA NECOCLI A ATENDER EL INCIDENTE | 19/08/2025 SE LLEGA A SITIO Y SE ENCUENTRA DATAFONO CON PROBLEMAS DE IMPRESION. USUARIO MANIFIETA QUE EL DIA VIERNES ESTABA ATENDIENDO A UN CLIENTE Y AL MOMENTO DE QUE EL CLIENTE INSERTARA LA CLAVE LO HIZO MUY DURO Y ESO PROVOCO LA CAIDA DEL EQUIPO. SE PROCEDE HACER CAMBIO DE DATAFONO , SE INICIALIZA Y SE HACEN PRUEBAS DE RETIRO,CO SIGNACION, CONSULTA DE SALDO Y PRUEBA DE LECTORA DEJANDO TODO FUNCIONANDO CORRECTAMENTE.</t>
  </si>
  <si>
    <t>SAN LUIS DE SINCE</t>
  </si>
  <si>
    <t>SAN LUIS DE SINCE CASCAJITO</t>
  </si>
  <si>
    <t>FO-25-1381792</t>
  </si>
  <si>
    <t>15/08/2025 SE ESCALA PARA VISITA. LLAMAR ANTES DE VISITAR, CONFIRMAR FALLA Y DATOS | 17/08/2025 SE CONFIRMA FALLA ALERT IRRUPTION, NO HAY SOPORTE ACTIVOS RBM ACTIVOS, SE REAGENDA MARTES 19 AGOSTO | 19/08/2025 SE VISITA COMERCIO POR UNA FALLA, SE HACE CAMBIO DE DATAFONO, CAUSAL A6 ALERT IRRUPTION, SE DEJA CON LA VERSIÓN 9.90, SE REALIZAN PRUEBAS OK, SE CREA USUARIO Y CONTRASEÑA.</t>
  </si>
  <si>
    <t>ON00N754</t>
  </si>
  <si>
    <t>DISTRICOL CELU CENTRO JJ</t>
  </si>
  <si>
    <t>FO-25-1385176</t>
  </si>
  <si>
    <t>16/08/2025 SE ESCALA PARA VISITA. LLAMAR ANTES DE VISITAR, CONFIRMAR FALLA Y DATOS | 18/08/2025 SE VALIDA DAÑO PERO CLIENTE NO LA LABORA FESTIVOS SE DEBE VALIDAR EL MARTES | 19/08/2025 SE VISITA CORRESPONSAL. SE REALIZA CAMBIO DE CABLE MAGIC . SE REALIZAN PRUEBAS TX EXITOSAS. QUEDA OPERATIVO</t>
  </si>
  <si>
    <t>9B09Z924</t>
  </si>
  <si>
    <t>BARRIO BOCHICA III BOGOTA</t>
  </si>
  <si>
    <t>FO-25-1383175</t>
  </si>
  <si>
    <t>16/08/2025 SE ESCALA PARA VISITA. LLAMAR ANTES DE VISITAR, CONFIRMAR FALLA Y DATOS | 16/08/2025 EN COMUNICACIÓN TELEFÓNICA CON CLIENTE AL NÚMERO 3162382865 MANIFIESTA QUE EL SOLICITO LA VISITA PARA EL DÍA MARTES 19/2025 YA QUE SE ENCUENTRA FUERA DE LA CIUDAD SE PROCEDE A CONFIRMAR VIST Y SE FINALIZA  COMUNICACIÓN | 19/08/2025 SE REALIZA CAMBIO DE EQUIPO POR DAÑO EN IMPRESORA SERVICIO OPERATIVO PRUEBAS OK TRNA RBM SE CAMBIA LECTOR DE BARRAS</t>
  </si>
  <si>
    <t>GZZZZ924</t>
  </si>
  <si>
    <t>ITSMINA IV - CHOCO</t>
  </si>
  <si>
    <t>FO-25-1381786</t>
  </si>
  <si>
    <t>15/08/2025 SE ESCALA PARA VISITA. LLAMAR ANTES DE VISITAR, CONFIRMAR FALLA Y DATOS | 19/08/2025 SE REALIZA CAMBIO DE EQUIPO POR DAÑO EN EN LA TAPA
SE REALIZAN PRUEBAS Y EL CB QUEDA OPERATIVO</t>
  </si>
  <si>
    <t>JAAAF178</t>
  </si>
  <si>
    <t>FO-25-1389123</t>
  </si>
  <si>
    <t>19/08/2025 SE ESCALA PARA VISITA. LLAMAR ANTES DE VISITAR, CONFIRMAR FALLA Y DATOS | 19/08/2025 SE REALIZA CAMBIO DE MÁGICO BOX , Y SE HACEN PRUEBAS OK VISITA EXITOSA</t>
  </si>
  <si>
    <t>PAGO FACIL  NIQUIA</t>
  </si>
  <si>
    <t>FO-25-1389795</t>
  </si>
  <si>
    <t>19/08/2025 SE ESCALA PARA VISITA. LLAMAR ANTES DE VISITAR, CONFIRMAR FALLA Y DATOS | 19/08/2025 SE REEMPLAZÓ EL HUB EXISTENTE DEBIDO A REINICIOS FRECUENTES QUE AFECTABAN LA ESTABILIDAD DEL SISTEMA. EL NUEVO DISPOSITIVO FUE INSTALADO CORRECTAMENTE, Y TRAS REALIZAR LAS PRUEBAS DE FUNCIONAMIENTO, SE VERIFICÓ QUE OPERA DE MANERA ESTABLE Y CONTINUA. EL HUB NUEVO QUEDA COMPLETAMENTE OPERATIVO Y EN CONDICIONES ÓPTIMAS PARA SU USO. ADICIONALMENTE SE CAMBIA TAPA IMPRESORA POR DETERIORO OK</t>
  </si>
  <si>
    <t>JNZZZ070</t>
  </si>
  <si>
    <t>REVAL PORTAL DEL PRADO</t>
  </si>
  <si>
    <t>FO-25-1383966</t>
  </si>
  <si>
    <t>16/08/2025 SE ESCALA PARA VISITA. LLAMAR ANTES DE VISITAR, CONFIRMAR FALLA Y DATOS | 17/08/2025 COMERCIO REVAL NO ATIENDE DOMINGOS NI FESTIVOS, SE REAGENDA VISITA MARTES 19 | 19/08/2025 SE REMPLAZA LECTOR DE BARRAS, NO ENCENDÍA</t>
  </si>
  <si>
    <t>AAAAS994</t>
  </si>
  <si>
    <t>BARRIO LA MADRIS ETAPA 5 VILLA</t>
  </si>
  <si>
    <t>FO-25-1389012</t>
  </si>
  <si>
    <t>19/08/2025 SE ESCALA PARA VISITA. LLAMAR ANTES DE VISITAR, CONFIRMAR FALLA Y DATOS | 19/08/2025 SE VISITA CB Y SE REALIZA CAMBIO DE DATÁFONO POR DAÑO EN EL PUERTO DE RED. SE INSTALA NUEVO EQUIPO SE CONFIGURA POS SE INICIALIZA SE CREAN USUARIOS CORRECTAMENTE Y SE REALIZA PRUEBAS EXITOSAS PRUEBAS OK</t>
  </si>
  <si>
    <t>LA01Z143</t>
  </si>
  <si>
    <t>TENZA</t>
  </si>
  <si>
    <t>TENZA - BOYACA</t>
  </si>
  <si>
    <t>FO-25-1385166</t>
  </si>
  <si>
    <t>16/08/2025 SE ESCALA PARA VISITA. LLAMAR ANTES DE VISITAR, CONFIRMAR FALLA Y DATOS | 19/08/2025 TRANSPORTE PUBLICO DE LA ZONA: POR DISPONIBILIDAD DE TRANSPORTE LA VISITA DE REALIZARÁ DESPUÉS DE LAS 2 PM. SE LE INFORMA AL CLIENTE, CLIENTE ENTIENDE Y CONFIRMA INFORMACIÓN, SE ATENDERÁ HOY 19/08/2025 DESPUÉS DE LAS 2PM. | 19/08/2025 CAMBIO DE EQUIPO DAÑO EN IMPRESORA NO AVANZA PAPEL, SEGUNDO CAMBIO FALLA LECTURA EN TARJETA CHIP</t>
  </si>
  <si>
    <t>JAAAD10</t>
  </si>
  <si>
    <t>NECOCLI III</t>
  </si>
  <si>
    <t>FO-25-1382605</t>
  </si>
  <si>
    <t>15/08/2025 SE ESCALA PARA VISITA. LLAMAR ANTES DE VISITAR, CONFIRMAR FALLA Y DATOS | 17/08/2025 DESDE EL DÍA VIERNES SE TIENE NOVEDAD EN LA VÍA TURBO-NECOCLI A LA ALTURA DE PUNTA DE PIEDRA, SE PRESENTA MANIFESTACION Y CIERRE TOTAL DE LA VIA PANAMERICANA POR LOS LUGAREÑOS YA QUE DIAS ANTERIORES HUBO UN ACCIDENTE MARÍTIMO Y LA ARMADA NACIONAL NO A AYUDADO CON LA BÚSQUEDA DE LOS DESAPARECIDOS. SE VISITARÁ LA PRÓXIMA SEMANA QUE SE NORMALICE LA SITUACIÓN EN LA ZONA. | 19/08/2025 DATAFONO PRESENTA FALLA CON ALGUNAS TARJETAS NO LAS RECONOCE. DATAFONO SE REINICIA CONSTANTEMENTE. SE PROCEDE HACER UN CAMBIO DE EQUIPO Y SE INICIALIZA SE HACEN PRUEBAS DE RETIRO. CONSULTA DE SALDO, CONSIGNACIONES Y PRUEBA DE LECTORA.</t>
  </si>
  <si>
    <t>IZ6ZZ553</t>
  </si>
  <si>
    <t>DISTRICOL T Y T COMUNICACIONES</t>
  </si>
  <si>
    <t>FO-25-1389790</t>
  </si>
  <si>
    <t>19/08/2025 EN COMUNICACIÓN CON LA SEÑORA ELVIA LEAL AL NUMERO 3118443837 INDICA QUE EL DATAFONO SE REINICIA CONSTANTEMENTE, CONFIRMA DATOS, SE ESCALA PARA VISITA | 19/08/2025 SE  CAMBIO DE CABLE MAGIC BOX DESK3500 ,SE REALIZA MANTENIMIENTO CIERRES Y PRUEBAS OK</t>
  </si>
  <si>
    <t>BA00L841</t>
  </si>
  <si>
    <t>PIENDAMO</t>
  </si>
  <si>
    <t>BARRIO LUZ DEL PARAISO PIENDAM</t>
  </si>
  <si>
    <t>FO-25-1381507</t>
  </si>
  <si>
    <t>15/08/2025 SE ESCALA PARA VISITA. LLAMAR ANTES DE VISITAR, CONFIRMAR FALLA Y DATOS | 16/08/2025 SE VALIDA CON EL CLIENTE PARA SOLUCION DE INDIDENTE PERO EL CLIENTE NO LABORA FINES DE SEMANA , SE REALIZARA VALIDACION EL DIA MARTES | 19/08/2025 SE INGRESA SE FORMATEO EQUIPO SE INSTALA SISTEMA OPERATIVO VERSIÓN CREACIÓN DE USUARIOS PRUEBAS OK TELE CARGA DRNA</t>
  </si>
  <si>
    <t>XPTZZ181</t>
  </si>
  <si>
    <t>BARRIO CAICEDO MEDELLIN  14</t>
  </si>
  <si>
    <t>FO-25-1388866</t>
  </si>
  <si>
    <t>19/08/2025 SE ESCALA PARA VISITA. LLAMAR ANTES DE VISITAR, CONFIRMAR FALLA Y DATOS | 19/08/2025 SE MONTA VERSIÓN NUEVAMENTE, YA QUE TENIA LA 10.6</t>
  </si>
  <si>
    <t>10XZZ976</t>
  </si>
  <si>
    <t>BARRIO SAN JUAN SIBATE 1</t>
  </si>
  <si>
    <t>FO-25-1383957</t>
  </si>
  <si>
    <t>16/08/2025 SE ESCALA PARA VISITA. LLAMAR ANTES DE VISITAR, CONFIRMAR FALLA Y DATOS | 16/08/2025 NO HAY SOPORTE CON REDEBAN PARA ATENDER ACTIVIDAD | 19/08/2025 SE REALIZA CAMBIO DE DATAFONO POR DAÑO EN LA IMPRESORA NO SE REALIZAN PRUEBAS YA QUE NO SE CUENTA CON TARJETA DE PRUEBA</t>
  </si>
  <si>
    <t>9T00K218</t>
  </si>
  <si>
    <t>BARRIO COPACABANA COPACABANA</t>
  </si>
  <si>
    <t>FO-25-1390678</t>
  </si>
  <si>
    <t>19/08/2025 SE ESCALA PARA VISITA. LLAMAR ANTES DE VISITAR, CONFIRMAR FALLA Y DATOS | 19/08/2025 SE REVISA EQUIPO Y SE PONCHA CABLE RED YA QUE EL EQUIPO SE ENCONTRABA SIN CONEXIÓN SE REALIZAN PRUEBAS EXITOSAS SERVICIO OPERATIVO OK</t>
  </si>
  <si>
    <t>A4UZZ538</t>
  </si>
  <si>
    <t>TOLEDO</t>
  </si>
  <si>
    <t>BARRIO CGT VALLE SECTOR PARQUE</t>
  </si>
  <si>
    <t>FO-25-1379716</t>
  </si>
  <si>
    <t>15/08/2025 EN COMUNICACION CON LA SEÑORA CAROLINA GÓMEZ AL NUMERO 3103759563, CONFIRMA FALLA, DATOS CORRECTOS. SE ESCALA PARA VISITA | 19/08/2025 SE CONSULTA CON USUARIO QUE NO TRABAJAN EN LUNES FESTIVO Y SE VA EN CAMINO PERO HAY NOVEDAD EN VÍA EN EL PEAJE | 19/08/2025 SE REALIZA REVISIÓN DE CABLES, SE CARGA VERSIÓN DEBIDO A MEMORIA LLENA, TODO OK</t>
  </si>
  <si>
    <t>SXNZZ607</t>
  </si>
  <si>
    <t>BARRIO EL CENTRO CUCUTA 80</t>
  </si>
  <si>
    <t>FO-25-1391120</t>
  </si>
  <si>
    <t>19/08/2025 SE ESCALA PARA VISITA. LLAMAR ANTES DE VISITAR, CONFIRMAR FALLA Y DATOS | 19/08/2025 SE VISITA COMERCIO, SE REALIZA CAMBIO DE DATAFONO POR DAÑO, SE HACEN PRUEBAS EXITOSA. CB OPERATIVO.</t>
  </si>
  <si>
    <t>V100C090</t>
  </si>
  <si>
    <t>DISTRICOL DROGUERIA VITALFARMA</t>
  </si>
  <si>
    <t>FO-25-1390954</t>
  </si>
  <si>
    <t>19/08/2025 SE ESCALA PARA VISITA. LLAMAR ANTES DE VISITAR, CONFIRMAR FALLA Y DATOS | 19/08/2025 SE VISITA COMERCIO SE IDENTIFICA CABLE MAGIC DETERIORADO SE REACOMODA CABLEADO SE REALIZA CAMBIO DE MAGIC SE REALIZA PRUEBAS OK</t>
  </si>
  <si>
    <t>AD00M854</t>
  </si>
  <si>
    <t>COMCARD CALDAS 2</t>
  </si>
  <si>
    <t>FO-25-1391671</t>
  </si>
  <si>
    <t>19/08/2025 SE ESCALA PARA VISITA. LLAMAR ANTES DE VISITAR, CONFIRMAR FALLA Y DATOS | 19/08/2025 SE REALIZA CAMBIO DE RODILLO A EQUIPOS POR MALA IMPRESIÓN</t>
  </si>
  <si>
    <t>ABC3Z069 - 7A003837</t>
  </si>
  <si>
    <t>REDY LIMONAR</t>
  </si>
  <si>
    <t>FO-25-1391649</t>
  </si>
  <si>
    <t>19/08/2025 SE ESCALA PARA VISITA. LLAMAR ANTES DE VISITAR, CONFIRMAR FALLA Y DATOS | 19/08/2025 SE CAMBIA DATÁFONO YA QUE EL DEL CLIENTE NO IMPRIMIA</t>
  </si>
  <si>
    <t>GZ001401</t>
  </si>
  <si>
    <t>REVAL EXITO SUBA</t>
  </si>
  <si>
    <t>FO-25-1392156</t>
  </si>
  <si>
    <t>19/08/2025 SE ESCALA PARA VISITA. LLAMAR ANTES DE VISITAR, CONFIRMAR FALLA Y DATOS | 19/08/2025 SE VISITA COMERCIO CB BANCOLOMBIA ROBUSTO, SE CAMBIA DATAFONO POR FALLAS EN LA IMPRESORA, SE CAMBIA POR COMPATIBILIDAD EL PINPAD TAMBIEN, SE DEJAN USUARIOS DEL CLIENTE, SE REALIZAN PRUEBAS OK.</t>
  </si>
  <si>
    <t>A000P512</t>
  </si>
  <si>
    <t>ARA0335 EL MORA</t>
  </si>
  <si>
    <t>FO-25-1393047</t>
  </si>
  <si>
    <t>19/08/2025 SE ESCALA CASO ARA A LA RED** TU SOLICITUD REFERENTE A GENERACIÓN DE CASOS CB ARA BANCOLOMBIA QUEDÓ RADICADA BAJO EL TICKET NÚMERO 5763392 AL ÁREA ENCARGADA. | 19/08/2025 SE ESCALA CASO ARA A LA RED** TU SOLICITUD REFERENTE A GENERACIÓN DE CASOS CB ARA BANCOLOMBIA QUEDÓ RADICADA BAJO EL TICKET NÚMERO 5763392 AL ÁREA ENCARGADA. | 19/08/2025 SE ESCALA CASO ARA A LA RED** TU SOLICITUD REFERENTE A GENERACIÓN DE CASOS CB ARA BANCOLOMBIA QUEDÓ RADICADA BAJO EL TICKET NÚMERO 5763392 AL ÁREA ENCARGADA. | 20/08/2025 SE ESCALA CASO ARA A LA RED** TU SOLICITUD REFERENTE A GENERACIÓN DE CASOS CB ARA BANCOLOMBIA QUEDÓ RADICADA BAJO EL TICKET NÚMERO 5763392 AL ÁREA ENCARGADA.</t>
  </si>
  <si>
    <t>HERNANDEZ ROJAS JOSE MAURICIO</t>
  </si>
  <si>
    <t>DISTRICOL ESTACION DE SERVICIO</t>
  </si>
  <si>
    <t>FO-25-1391677</t>
  </si>
  <si>
    <t>19/08/2025 SE ESCALA PARA VISITA. LLAMAR ANTES DE VISITAR, CONFIRMAR FALLA Y DATOS | 19/08/2025 SE REALIZA CAMBIO DE EQUIPO G3 TAPA DE LA IMPRESORA MALA Y F2 TECLADO BORROSO, CB BANCOLOMBIA PURO, PRUEBAS OK</t>
  </si>
  <si>
    <t>GA0LZ485</t>
  </si>
  <si>
    <t>FO-25-1391664</t>
  </si>
  <si>
    <t>19/08/2025 SE ESCALA PARA VISITA. LLAMAR ANTES DE VISITAR, CONFIRMAR FALLA Y DATOS | 19/08/2025 SE VALIDA CON LA CLIENTE LA CUAL INFORMA QUE NO FUNCIONABA EL SERVICIO DE IMPRESIÓN EN EL DATÁFONO SE REALIZA REINICIO GENERAL DEL EQUIPO ESPECIFICACIONES OKAY</t>
  </si>
  <si>
    <t>BARRIO LOS CEREZOS FACATATIVA</t>
  </si>
  <si>
    <t>FO-25-1391643</t>
  </si>
  <si>
    <t>19/08/2025 SE ESCALA PARA VISITA. LLAMAR ANTES DE VISITAR, CONFIRMAR FALLA Y DATOS | 19/08/2025 SE REALIZA VISITA DE CAMPO ENCONTRANDO QUE EQUIPO NO IMPRIME POR LO ANTERIOR SE CAMBIA RODILLO DE IMPRESIÓN PRUEBAS CUPO Y USUARIO OK</t>
  </si>
  <si>
    <t>FA09Z442</t>
  </si>
  <si>
    <t>PUERTO TEJADA - CAUCA</t>
  </si>
  <si>
    <t>FO-25-1392683</t>
  </si>
  <si>
    <t>19/08/2025 SE ESCALA PARA VISITA. LLAMAR ANTES DE VISITAR, CONFIRMAR FALLA Y DATOS | 19/08/2025 SE VISITA EL COMERCIO, SE REVISA EQUIPOS EL DATAFONO SE ESTÁ REINICIANDO AL REALIZAR LOS CIERRES LA FALLA Y ESTÁ OPERANDO CON LA VERSIÓN 9.91, SE BORRA EL INSTALA VERSIÓN 9.90,0SE INICIALIZA TERMINALES MIXTA EXITOSAMENTE, PRUEBAS OK TELECARGA TRNA. COD ÚNICO COMERCIO 11895588, TERMINAL COMERCIO 95588011, AUTOSERVICIO MERCAPAVA</t>
  </si>
  <si>
    <t>95588011 - A000T873</t>
  </si>
  <si>
    <t>BARRIO CENTRO EL RETORNO</t>
  </si>
  <si>
    <t>FO-25-1383950</t>
  </si>
  <si>
    <t>16/08/2025 SE ESCALA PARA VISITA. LLAMAR ANTES DE VISITAR, CONFIRMAR FALLA Y DATOS | 20/08/2025 SE CAMBIO EQUIPO POR DAÑO ALERT IRRUPTION</t>
  </si>
  <si>
    <t>9C008143</t>
  </si>
  <si>
    <t>ARA0873  CERETE VENUS</t>
  </si>
  <si>
    <t>FO-25-1393987</t>
  </si>
  <si>
    <t>19/08/2025 SE ESCALA CASO ARA** TU SOLICITUD REFERENTE A GENERACIÓN DE CASOS CB ARA BANCOLOMBIA QUEDÓ RADICADA BAJO EL TICKET NÚMERO AL ÁREA ENCARGADA. | 20/08/2025 SE ESCALA CASO ARA** TU SOLICITUD REFERENTE A GENERACIÓN DE CASOS CB ARA BANCOLOMBIA QUEDÓ RADICADA BAJO EL TICKET NÚMERO AL ÁREA ENCARGADA. | 20/08/2025 SE ESCALA CASO ARA** TU SOLICITUD REFERENTE A GENERACIÓN DE CASOS CB ARA BANCOLOMBIA QUEDÓ RADICADA BAJO EL TICKET NÚMERO AL ÁREA ENCARGADA. | 20/08/2025 SE ESCALA CASO ARA** TU SOLICITUD REFERENTE A GENERACIÓN DE CASOS CB ARA BANCOLOMBIA QUEDÓ RADICADA BAJO EL TICKET NÚMERO AL ÁREA ENCARGADA.</t>
  </si>
  <si>
    <t>PTM BOGOTA MERK FAST</t>
  </si>
  <si>
    <t>FO-25-1392145</t>
  </si>
  <si>
    <t>19/08/2025 SE ESCALA PARA VISITA. LLAMAR ANTES DE VISITAR, CONFIRMAR FALLA Y DATOS | 20/08/2025 SE REALIZA VISITA DE CAMPO ENCONTRANDO QUE LA LECTORA NO LEE CÓDIGOS DE BARRAS POR LO ANTERIOR SE CAMBIA EQUIPO PRUEBAS CUPO Y USUARIO OK.</t>
  </si>
  <si>
    <t>GZ0WZ984</t>
  </si>
  <si>
    <t>GARAGOA   BOYACA</t>
  </si>
  <si>
    <t>FO-25-1386654</t>
  </si>
  <si>
    <t>17/08/2025 SE ESCALA PARA VISITA. LLAMAR ANTES DE VISITAR, CONFIRMAR FALLA Y DATOS | 20/08/2025 CAMBIO DE TAPA DE IMPRESIÓN POR DAÑO, PRUEBAS EXITOSAS</t>
  </si>
  <si>
    <t>A00FZ857</t>
  </si>
  <si>
    <t>BARRIO CENTRO BUCARAMANGA 57</t>
  </si>
  <si>
    <t>FO-25-1393611</t>
  </si>
  <si>
    <t>19/08/2025 SE ESCALA PARA VISITA. LLAMAR ANTES DE VISITAR, CONFIRMAR FALLA Y DATOS | 20/08/2025 SE VISITA COMERCIO SE VERIFICA CONEXIONES EN OPTIMAS CONDICIONES OK, VERSION 9.90 OKS OK, LECTOR DE BARRAS OK, PINPAD OK,CB OPERATIVO</t>
  </si>
  <si>
    <t>7A002372</t>
  </si>
  <si>
    <t>DISTRICOL TIENDA</t>
  </si>
  <si>
    <t>FO-25-1394495</t>
  </si>
  <si>
    <t>20/08/2025 SE ESCALA PARA VISITA. LLAMAR ANTES DE VISITAR, CONFIRMAR FALLA Y DATOS | 20/08/2025 SE REALIZA VISITA TÉCNICA, SE CAMBIA EL LECTOR DE BARRAS, SE REALIZAN PRUEBAS EXITOSAS EQUIPO FUNCIONA CORRECTAMENTE, CB QUEDA OPERATIVO.</t>
  </si>
  <si>
    <t>AA06Z969</t>
  </si>
  <si>
    <t>DISTRICOL TIENDA AUTOSERVICIO</t>
  </si>
  <si>
    <t>FO-25-1393582</t>
  </si>
  <si>
    <t>19/08/2025 SE ESCALA PARA VISITA. LLAMAR ANTES DE VISITAR, CONFIRMAR FALLA Y DATOS | 20/08/2025 SE REALIZA VISITA SE CAMBIA FUENTE DE PODER SE REALIZAN PRUEBAS DE CORRECTO FUNCIONAMIENTO</t>
  </si>
  <si>
    <t>AD00I688</t>
  </si>
  <si>
    <t>VILLACOB VILLACOB ELKIN EDUARDO</t>
  </si>
  <si>
    <t>FO-25-1390268</t>
  </si>
  <si>
    <t>19/08/2025 EN COMUNICACIÓN CON LA SEÑORA INGRID MONTES AL NUMERO 3218850947 INDICA QUE EL DATAFONO TIENE LA IMPRESIÓN MUY BORROSA E INCOMPLETA, CONFIRMA DATOS, SE ESCALA PARA VISITA | 20/08/2025 20-8 DATAFONO NO IMPRIME TIRILLA EN ALGUNAS OCASIONES. SE PROCEDE A REINICIAR EQUIPO Y HACER UNA INICIALIZACIÓN LOGRANDO CORREGIR EL ERROR, SE HACEN PRUEBAS Y QUEDA TODO FUNCIONANDO CORRECTAMENTE</t>
  </si>
  <si>
    <t>LBZZZ653</t>
  </si>
  <si>
    <t>DISTRICOL EL BODEGON MAYORISTA</t>
  </si>
  <si>
    <t>FO-25-1390262</t>
  </si>
  <si>
    <t>19/08/2025 EN COMUNICACIÓN CON LA SEÑORA MARYELIS SEPULVEDA AL NUMERO 3209445321  INDICA QUE EL DATAFONO TIENE LA IMPRESIÓN MUY BORROSA, CONFIRMA DATOS, SE ESCALA PARA VISITA | 20/08/2025 SE REALIZA VISITA AL PUNTO, SE EVIDENCIA EQUIPO GENERA BORROSOS LOS VAUCHER, SE REALIZA LIMPIEZA A IMPRESORA . SE REALIZAN PRUEBAS DE IMPRESIÓN OK, CB OPERATIVO Y ACTUALIZADO</t>
  </si>
  <si>
    <t>AK1MZZ039</t>
  </si>
  <si>
    <t>BARRIO LA GRANJA SAN JOSE DEL</t>
  </si>
  <si>
    <t>FO-25-1382591</t>
  </si>
  <si>
    <t>15/08/2025 SE ESCALA PARA VISITA. LLAMAR ANTES DE VISITAR, CONFIRMAR FALLA Y DATOS | 19/08/2025 SE LLEGA A SAN JOSE A LAS 6:20PM POR TEMAS DE DESPLAZAMIENTO Y POCA AFLUENCIA  DE TRASPORTE Y SE REALIZA CONTACTO CON EL CLIENTE EL CUAL INFORMA QUE TIENE SERVICIO SOLO HASTA LAS Y PM, NOS INFORMA QUE NOS PUEDE RECIBIR EL DIA DE MAÑANA DESPUÉS DE LAS 8 AM | 20/08/2025 SE REALIZA VISITA AL PUNTO Y SE EVIDENCIA QUE PIN PAD Y DATAFONO FUNCIONAN CORRECTAMENTE</t>
  </si>
  <si>
    <t>LBZZZ679</t>
  </si>
  <si>
    <t>BARRIO CENTRO FORTUL 2</t>
  </si>
  <si>
    <t>FO-25-1372334</t>
  </si>
  <si>
    <t>13/08/2025 13-08 SE ESCALA PARA VISITA. LLAMAR ANTES DE VISITAR, CONFIRMAR FALLA Y DATOS | 17/08/2025 SE ESTABLECE CONTACTO TELEFÓNICO CON LA SEÑORA LINDA CEPEDA AL NÚMERO 3134366738 QUIEN NOS INDICA QUE NOS PODRÁ ATENDER EL DÍA MARTES YA QUE POR SER FESTIVO Y ESTAR EN FERIAS  PATRONALES DE TAME NO TENDRÁ ATENCIÓN EL DÍA LUNES PARA VALIDAR SI SE REQUIERE NUEVAMENTE CAMBIO DE DATAFONO | 20/08/2025 SE REALIZA CAMBIO DE TAPA DE IMPRESORA LA CUAL PRESENTA DAÑO EN RODILLO EN UNO DE SUS DIENTES PROVOCANDO QUE EL PAPEL NO SALIERA CORRECTAMENTE PRUEBAS OK SERVICIO OPERATIVO</t>
  </si>
  <si>
    <t>XP00F511</t>
  </si>
  <si>
    <t>BARRIO COMPARTIR SOACHA 12</t>
  </si>
  <si>
    <t>FO-25-1393576</t>
  </si>
  <si>
    <t>19/08/2025 SE ESCALA PARA VISITA. LLAMAR ANTES DE VISITAR, CONFIRMAR FALLA Y DATOS | 20/08/2025 SE REALIZA BORRADO DE DATAFONO SE CARGA SO Y VR 10.3 POR FALLAS EN REINICIO PRUEBA OK</t>
  </si>
  <si>
    <t>LBZZZ665</t>
  </si>
  <si>
    <t>TENJO</t>
  </si>
  <si>
    <t>PAGAFACIL TENJO</t>
  </si>
  <si>
    <t>FO-25-1391615</t>
  </si>
  <si>
    <t>19/08/2025 SE ESCALA PARA VISITA. LLAMAR ANTES DE VISITAR, CONFIRMAR FALLA Y DATOS | 20/08/2025 SE REALIZA CAMBIO DE DATÁFONO Y PIN PAD POR DAÑO SE REALIZAN PRUEBAS OK</t>
  </si>
  <si>
    <t>5A04Z710</t>
  </si>
  <si>
    <t>MUZO</t>
  </si>
  <si>
    <t>BARRIO VEREDA MATECAFE MUZO</t>
  </si>
  <si>
    <t>FO-25-1387884</t>
  </si>
  <si>
    <t>18/08/2025 SE ESCALA PARA VISITA. LLAMAR ANTES DE VISITAR, CONFIRMAR FALLA Y DATOS | 20/08/2025 SE REALIZA VISITA AL COMERCIO, SE CAMBIA EQUIPO POR DAÑO, SE HACEN PRUEBAS OK.</t>
  </si>
  <si>
    <t>F10YZ571</t>
  </si>
  <si>
    <t>BARRIO EL POBLADO MOSQUERA 1</t>
  </si>
  <si>
    <t>FO-25-1393069</t>
  </si>
  <si>
    <t>19/08/2025 SE ESCALA PARA VISITA. LLAMAR ANTES DE VISITAR, CONFIRMAR FALLA Y DATOS | 20/08/2025 SE LLEGA LA DIRECCIÓN INDICA SE VERIFICA CONEXIÓN DE DATOS, SE LE RECOMIENDA AL COMERCIO VERIFICAR EL CONECTOR EN EL MODEM YA QUE NO SE ENCUENTRA DENTRO DEL COMERCIO. SE REALIZA MANTENIMIENTO A DATÁFONO CONFIGURACIÓN Y VERSIONAMIENTO QUE DE USUARIO OKAY SE REALIZAN PRUEBAS EXITOSAS</t>
  </si>
  <si>
    <t>TR000989</t>
  </si>
  <si>
    <t>FO-25-1394046</t>
  </si>
  <si>
    <t>19/08/2025 SE ESCALA PARA VISITA. LLAMAR ANTES DE VISITAR, CONFIRMAR FALLA Y DATOS | 20/08/2025 SE REALIZA CAMBIO DE EQUIPO POR FALLA EN IMPRESORA Y PUERTO USB SE INSTALA VERSION SE CONFIGURA PARÁMETROS SE INICIALIZA SE REALIZA PRUEBAS DE FUNCIONAMIENTO EXITOSAS CB QUEDA OPERATIVO</t>
  </si>
  <si>
    <t>FO-25-1394809</t>
  </si>
  <si>
    <t>20/08/2025 SE ESCALA PARA VISITA. LLAMAR ANTES DE VISITAR, CONFIRMAR FALLA Y DATOS | 20/08/2025 SE REALIZA EQUIPO Y ENTIENDE LUEGO SE PAGA SE REALIZA MANTENIMIENTO Y SIGUE LA FALLA SE REALIZA EL CAMBIO DE EQUIPO PRUEBAS EXITOSAS SERVICIO OPERATIVO OK</t>
  </si>
  <si>
    <t>F100V568 - FA00X371</t>
  </si>
  <si>
    <t>ARRIO PATIOS CENTRO LOS PATIOS</t>
  </si>
  <si>
    <t>FO-25-1393040</t>
  </si>
  <si>
    <t>19/08/2025 SE ESCALA PARA VISITA. LLAMAR ANTES DE VISITAR, CONFIRMAR FALLA Y DATOS | 20/08/2025 SE REALIZA VISITA, SE ENCUENTRA DATAFONO EN DAÑO, SE REALIZA CAMBIO, SE INSTALA ÚLTIMA VERSIÓN, SE CREAN USUARIOS OK, SE REALIZAN PRUEBAS Y CIERRES OK</t>
  </si>
  <si>
    <t>2A008708</t>
  </si>
  <si>
    <t>DISTRICOL MAXI DULCES 2 CONFIT</t>
  </si>
  <si>
    <t>FO-25-1395766</t>
  </si>
  <si>
    <t>20/08/2025 SE ESCALA PARA VISITA. LLAMAR ANTES DE VISITAR, CONFIRMAR FALLA Y DATOS | 20/08/2025 SE VISITA CB. CLIENTE INFORMA QUE EL DATAFONO NO ESTÁ IMPRIMIENDO LOS CIERRES HACE MUCHO TIEMPO. SE REALIZA MANTENIMIENTO, SE REALIZAN PRUEBAS TX EXITOSAS. QUEDA OPERATIVO</t>
  </si>
  <si>
    <t>AA0OZ091</t>
  </si>
  <si>
    <t>PARQUE DE SAN ANTONIO DE PRADO</t>
  </si>
  <si>
    <t>FO-25-1393596</t>
  </si>
  <si>
    <t>19/08/2025 SE ESCALA PARA VISITA. LLAMAR ANTES DE VISITAR, CONFIRMAR FALLA Y DATOS | 20/08/2025 SE REALIZÓ CAMBIO DE CABLE DEL LECTORA</t>
  </si>
  <si>
    <t>999D852</t>
  </si>
  <si>
    <t>SAN MIGUEL</t>
  </si>
  <si>
    <t>BARRIO CENTRAL SAN MIGUEL 3</t>
  </si>
  <si>
    <t>FO-25-1376725</t>
  </si>
  <si>
    <t>14/08/2025 SE ESCALA PARA VISITA. LLAMAR ANTES DE VISITAR, CONFIRMAR FALLA Y DATOS | 16/08/2025 BUEN DIA SE VALIDA COMUNICACION CON EL CLIENTE PERO INDICA NO ESTA LABORANDO EL DIA DE HOY, SE DEBE REALIZAR VISITA A PARTIR DEL DIA MARTES | 20/08/2025 SE VISITA EL CB PARA REVISAR FALLA, DATAFONO QUEDÓ EN PANTALLA BLANCA, SE CAMBIA EQUIPO, SE INICIALIZA OK, PRUEBAS OK CB OPERATIVO</t>
  </si>
  <si>
    <t>A1006532</t>
  </si>
  <si>
    <t>BARRIO CENTRO SAN NICOLAS CALI</t>
  </si>
  <si>
    <t>FO-25-1393032</t>
  </si>
  <si>
    <t>20/08/2025 SE. HACE MANTENIMIENTO AL PORTAROLLOS Y QUEDA FUNCIONANDO CORRECTAMENTE</t>
  </si>
  <si>
    <t>119ZZ533</t>
  </si>
  <si>
    <t>MAIPORE MOSQUERA CUNDINAMARCA</t>
  </si>
  <si>
    <t>FO-25-1393056</t>
  </si>
  <si>
    <t>19/08/2025 SE ESCALA PARA VISITA. LLAMAR ANTES DE VISITAR, CONFIRMAR FALLA Y DATOS | 20/08/2025 SE LLEGA LA DIRECCIÓN INDICA Y SE REALIZA CAMBIO DE DATÁFONO POR FALLO EN LA IMPRESIÓN CONFIGURACIÓN Y VERSIONAMIENTO OKAY USUARIO OKAY SE REALIZAN PRUEBAS EXITOSAS</t>
  </si>
  <si>
    <t>A00HZ389</t>
  </si>
  <si>
    <t>BARRIO SANTA MARIA II - ITAGUI</t>
  </si>
  <si>
    <t>FO-25-1393537</t>
  </si>
  <si>
    <t>19/08/2025 SE ESCALA PARA VISITA. LLAMAR ANTES DE VISITAR, CONFIRMAR FALLA Y DATOS | 20/08/2025 SE RELALIZA CAMBIO DE DATÁFONO YA QUE LA TECLA VERDE HAY QUE IMPRIMIRLA VARIAS VECES PARA QUE PUEDA AVANZAR, ADICIONAL EL TECLADO BORROSO,</t>
  </si>
  <si>
    <t>JAAAS296</t>
  </si>
  <si>
    <t>SOPETRAN</t>
  </si>
  <si>
    <t>MULTIPAGAS SOPETRAN</t>
  </si>
  <si>
    <t>FO-25-1394463</t>
  </si>
  <si>
    <t>20/08/2025 SE ESCALA PARA VISITA. LLAMAR ANTES DE VISITAR, CONFIRMAR FALLA Y DATOS | 20/08/2025 EL PINPAD PRESENTA PANTALLA AZUL, POR LO TANTO SE REALIZA CAMBIO DE EQUIPOS POR INCOMPATIBILIDAD</t>
  </si>
  <si>
    <t>9B00Z189</t>
  </si>
  <si>
    <t>PAGAFACIL COLTEJER</t>
  </si>
  <si>
    <t>FO-25-1394802</t>
  </si>
  <si>
    <t>20/08/2025 SE ESCALA PARA VISITA. LLAMAR ANTES DE VISITAR, CONFIRMAR FALLA Y DATOS | 20/08/2025 SE LIMPIA IMPRESORA YA QUE ESTA SUCIA, EQUIPOS OPERATIVOS</t>
  </si>
  <si>
    <t>JFZZZ776</t>
  </si>
  <si>
    <t>PTM CAJICA PAPELERIA POLOLAS .</t>
  </si>
  <si>
    <t>FO-25-1383193</t>
  </si>
  <si>
    <t>16/08/2025 SE ESCALA PARA VISITA. LLAMAR ANTES DE VISITAR, CONFIRMAR FALLA Y DATOS | 17/08/2025 SE REALIZA LLAMADA DE VALIDACIÓN TIPO DE INCIDENTE SE HABLA CON LA SRA. PAOLA QUIEN INFORMA QUE EL BLOQUEO DEL DATAFONO ES AL MONENTO REALIZAR LOS CIERRES, POSIBLE CAMBIO DE DATAFONO, NO ES POSIBLE REALIZAR LA ATENCIÓN DEL INCIDENTE POR FALTA DE SOPORTE REDEBAN FIN DE SEMANA. | 20/08/2025 DURANTE LA VISITA TECNICA ENCONTRAMOS QUE EL DATÁFONO  NO LE PERMITE REALIZAR EL CIERRE POR ACUMULACIÓN DE TRANSACCIONES SE REALIZA BORRADO Y REINSTALACIÓN DE SO Y VERSION ADICIONAL SE REALIZAN TRANSACCIONES DE PRUEBA Y SE BRINDA INFORMACIÓN DEL CORRECTO CIERRE QUEDANDO OKAY LA FUNCIONALIDAD DE CIERRE SIN NOVEDAD EN EL INCIDENTE A CONFORMIDAD CORRESPONSAL BANCARIO</t>
  </si>
  <si>
    <t>NNLZZ168-EFOZZ665</t>
  </si>
  <si>
    <t>PTM SABANALARGA MASIVOS</t>
  </si>
  <si>
    <t>FO-25-1396442</t>
  </si>
  <si>
    <t>20/08/2025 SE ESCALA PARA VISITA. LLAMAR ANTES DE VISITAR, CONFIRMAR FALLA Y DATOS | 20/08/2025 PIN PAD SE REINICIABA, SE CAMBIA CABLE DEL PIN PAD</t>
  </si>
  <si>
    <t>AAL0H201</t>
  </si>
  <si>
    <t>PAGAFACIL AVENIDA COLOMBIA</t>
  </si>
  <si>
    <t>FO-25-1393593</t>
  </si>
  <si>
    <t>19/08/2025 SE ESCALA PARA VISITA. LLAMAR ANTES DE VISITAR, CONFIRMAR FALLA Y DATOS | 20/08/2025 SE CAMBIA RODILLOS DE LA IMPRESORA, EQUIPOS OPERATIVOS</t>
  </si>
  <si>
    <t>JNZZZ061</t>
  </si>
  <si>
    <t>REDY LA ESTRELLA</t>
  </si>
  <si>
    <t>FO-25-1396877</t>
  </si>
  <si>
    <t>20/08/2025 SE ESCALA PARA VISITA. LLAMAR ANTES DE VISITAR, CONFIRMAR FALLA Y DATOS | 20/08/2025 SE REALIZA CAMBIO DE FUENTE DE PODER</t>
  </si>
  <si>
    <t>ABCOZ295</t>
  </si>
  <si>
    <t>BARRIO EL COLMENAR SOACHA</t>
  </si>
  <si>
    <t>FO-25-1395744</t>
  </si>
  <si>
    <t>20/08/2025 SE ESCALA PARA VISITA. LLAMAR ANTES DE VISITAR, CONFIRMAR FALLA Y DATOS | 20/08/2025 SE REALIZA CAMBIO DE LECTOR POR DAÑO PRUEBAS OK</t>
  </si>
  <si>
    <t>ABC09228</t>
  </si>
  <si>
    <t>PTM PITALITO</t>
  </si>
  <si>
    <t>FO-25-1387899</t>
  </si>
  <si>
    <t>18/08/2025 SE ESCALA PARA VISITA. LLAMAR ANTES DE VISITAR, CONFIRMAR FALLA Y DATOS | 20/08/2025 SE REALIZA VISITA AL PUNTO, SE CAMBIA EQUIPO POR DAÑO ALERT IRRUPTION,SE DEJA EQUIPO INSTALADO CON VR 10.3, PRUEBAS CB OK, CB OPERATIVO.</t>
  </si>
  <si>
    <t>SX0GZ304-SX0GZ426</t>
  </si>
  <si>
    <t>SARAVENA</t>
  </si>
  <si>
    <t>BARRIO SARAVENA SARAVENA</t>
  </si>
  <si>
    <t>FO-25-1374738</t>
  </si>
  <si>
    <t>14/08/2025 14-08 SE ESCALA PARA VISITA. LLAMAR ANTES DE VISITAR, CONFIRMAR FALLA Y DATOS | 17/08/2025 SE ESTABLECE CONTACTO TELEFÓNICO CON LA SEÑORA ANGIE MARTINEZ AL NÚMERO 3134366738 QUIEN NOS INFORMA QUE RETORNARÁ CON EL SERVICIO EL DÍA MARTES  YA QUÉ NO VA TENER SERVICIO POR SER FESTIVO Y CELEBRACIÓN DE FIESTAS PATRONALES EN TAME | 20/08/2025 SE REALIZA BORRADO E INSTALACIÓN DE S.O Y VERSIÓN 9.90 S.O DESACTUALIZADO SE REALIZA CAMBIO DE HUB , LECTORA, FUENTE DE PODER. CREACIÓN DE USUARIOS PRUEBAS OK SERVICIO OPERATIVO</t>
  </si>
  <si>
    <t>XP00I248</t>
  </si>
  <si>
    <t>REVAL PRADO VERANIEGO</t>
  </si>
  <si>
    <t>FO-25-1394044</t>
  </si>
  <si>
    <t>20/08/2025 SE VISITA COMERCIO POR FALLA EN DATÁFONO TAPA IMPRESORA ROTA POR DESGASTE SE PROCEDE A CAMBIAR DATÁFONO , SE CAMBIA HUB , PINPAD POR TECNOLOGÍA SE INSTALA MAGICBOX Y PINPAD 1600 SE REALIZAN TRANSACCIONES DE PRUEBA PKNY SE DEJA CB OPERANDO SIN NOVEDAD</t>
  </si>
  <si>
    <t>BBBB3491</t>
  </si>
  <si>
    <t>BARRIO ALTOS DE FUSA FUSAGASUGA</t>
  </si>
  <si>
    <t>FO-25-1394052</t>
  </si>
  <si>
    <t>19/08/2025 SE ESCALA PARA VISITA. LLAMAR ANTES DE VISITAR, CONFIRMAR FALLA Y DATOS | 20/08/2025 SE LLEGA A DIRECCIÓN PARA ATENDER INCIDENTE ENCONTRANDO CERRADO SE INTENTA CONTACTO AL NÚMERO 3107784786 SIN ÉXITO SE DEJA REGISTRO FOTOGRÁFICO</t>
  </si>
  <si>
    <t>DISTRICOL DISTRICOR ANTIOQUIA</t>
  </si>
  <si>
    <t>FO-25-1396874</t>
  </si>
  <si>
    <t>20/08/2025 SE ESCALA PARA VISITA. LLAMAR ANTES DE VISITAR, CONFIRMAR FALLA Y DATOS | 20/08/2025 SE REALIZA MANTENIMIENTO DE LA TAPA DE IMPRESIÓN YA QUE LA TENÍAN DESAJUSTADA, SE REALIZAN PRUEBAS Y YA QUEDA OPERATIVO, SERVIO OK.</t>
  </si>
  <si>
    <t>AD00I676</t>
  </si>
  <si>
    <t>LOPERENA VALLEDUPAR CESAR</t>
  </si>
  <si>
    <t>FO-25-1395756</t>
  </si>
  <si>
    <t>20/08/2025 SE ESCALA PARA VISITA. LLAMAR ANTES DE VISITAR, CONFIRMAR FALLA Y DATOS | 20/08/2025 BUENAS TARDES SE VISITA CB Y SE ENCUENTRA NOVEDAD QUE DATAFONO NO LEE LOS DATOS DEL CABLE DE RED, SE HACEN PRUEBAS Y SE EVIDENCIA QUE ES EL PUERTO DEL DATAFONO, SE PROCEDE A CAMBIAR EQUIPO Y SE DEJA TODO OK, SE PRUEBAN TRANSACCIONES Y TAMBIÉN SE PRUEBAN CON TARJETA</t>
  </si>
  <si>
    <t>GZKZZ950</t>
  </si>
  <si>
    <t>PTM GIRON  LA ESQUINA DE KOPIT</t>
  </si>
  <si>
    <t>FO-25-1393990</t>
  </si>
  <si>
    <t>19/08/2025 SE ESCALA PARA VISITA. LLAMAR ANTES DE VISITAR, CONFIRMAR FALLA Y DATOS | 20/08/2025 CB CON LECTOR DE BARRAS EN DAÑO, CAMBIO DE LECTORA, EQUIPO CON VERSIÓN 9.90,PRUEBAS OK, NO PERMITEN CIERRE POR FLUJO DE CLIENTES.</t>
  </si>
  <si>
    <t>GB002363-9C8ZZ969</t>
  </si>
  <si>
    <t>VICHADA</t>
  </si>
  <si>
    <t>CUMARIBO</t>
  </si>
  <si>
    <t>BARRIO CORREGIMIENTO AMANAVEN</t>
  </si>
  <si>
    <t>FO-25-1318642</t>
  </si>
  <si>
    <t>01/08/2025 01-08 EN COMUNICACION CON LA SEÑORA JOHANA SANCHEZ AL TELEFONO 3102037376, CONFIRMA FALLA, DATOS CORRECTOS. SE ESCALA PARA VISITA | 04/08/2025 ACTIVIDAD PENDIENTE POR DISPONIBILIDAD DE VUELO, SE ESTÁ VALIDANDO FECHA PARA ATENDER LO MAS PRONTO POSIBLE | 20/08/2025 CAMBIO DE EQUIPO POR DAÑO SE INTENTA HACE PRUEBAS CB SE ENCUENTRA BLOQUEADO SE LE EXPLICA AL CLIENTE SE ENTREGA SERVICIO SE ESCALA A WILLIAM ROZO QUIEN AUTORIZA</t>
  </si>
  <si>
    <t>HA00L163</t>
  </si>
  <si>
    <t>MULTIPAGAS MONTERIA</t>
  </si>
  <si>
    <t>FO-25-1394469</t>
  </si>
  <si>
    <t>20/08/2025 SE ESCALA PARA VISITA. LLAMAR ANTES DE VISITAR, CONFIRMAR FALLA Y DATOS | 20/08/2025 SE REALIZÓ CAMBIO DE EQUIPO,  OK, PRUEBAS OK, TELECARGA DRNA.</t>
  </si>
  <si>
    <t>AA9ZZ050</t>
  </si>
  <si>
    <t>COVEÑAS</t>
  </si>
  <si>
    <t>BARRIO BOCA DE LA CIENAGA</t>
  </si>
  <si>
    <t>FO-25-1382611</t>
  </si>
  <si>
    <t>15/08/2025 SE ESCALA PARA VISITA. LLAMAR ANTES DE VISITAR, CONFIRMAR FALLA Y DATOS | 17/08/2025 SE CONFIRMA DIAGNOSTIO CON TECLADO EN DAÑO, NO HAY SOPORTE ACTIVOS RBM, SE REAGENDA VISITA MARTES 19 AGOSTO | 20/08/2025 SE VISITA SITIO SE VERIFICA INFORMACIÓN SE REALIZA PRIMEROS AUXILIOS, DATÁFONO PRESENTA FALLA TECLADO BORROSO, DAÑO POS, CIERRE OK, PRUEBA TRX EXITOSA.</t>
  </si>
  <si>
    <t>JA00X320-6A002945</t>
  </si>
  <si>
    <t>BARRIO EL PILAR PASTO</t>
  </si>
  <si>
    <t>FO-25-1397312</t>
  </si>
  <si>
    <t>20/08/2025 SE ESCALA PARA VISITA. LLAMAR ANTES DE VISITAR, CONFIRMAR FALLA Y DATOS | 20/08/2025 SE REALIZA CAMBIO DE EQUIPO POR DAÑO EN PILLONES DE RODILLO SE CONFIGURA NUEVO EQUIPO SE INSTALA VERSION SE CONFIGURA PARÁMETROS SE INICIALIZA SE REALIZA PRUEBAS DE FUNCIONAMIENTO EXITOSAS CB QUEDA OPERATIVO</t>
  </si>
  <si>
    <t>9A0NZ919</t>
  </si>
  <si>
    <t>FO-25-1394101</t>
  </si>
  <si>
    <t>19/08/2025 SE ESCALA PARA VISITA. LLAMAR ANTES DE VISITAR, CONFIRMAR FALLA Y DATOS | 20/08/2025 EN LA VISITA TÉCNICA SE REALIZÓ EL CAMBIO DE DATÁFONO YA QUE SE ENCONTRÓ EL MAGIC BOX QUEMADO,SE CAMBIO TAMBIÉN EL MAGIC BOX SE INSTALO EL SISTEMA OPERATIVO Y VERSIÓN 10.3N,SE CREARON LOS USUARIOS Y SE REALIZARON LAS PRUEBAS DEJANDO EL SERVICIO OPERANDO SIN FALLAS Y SIN</t>
  </si>
  <si>
    <t>FAUZZ213</t>
  </si>
  <si>
    <t>BARRIO BOSTON MEDELLIN  7</t>
  </si>
  <si>
    <t>FO-25-1393993</t>
  </si>
  <si>
    <t>20/08/2025 SE INSTALA DATAFONO, ACTIVIDAD DE REPOSICIÓN DE EQUIPO POR ROBO</t>
  </si>
  <si>
    <t>F1VZZ939</t>
  </si>
  <si>
    <t>BARRIO CENTRO 70 NEIVA</t>
  </si>
  <si>
    <t>FO-25-1398613</t>
  </si>
  <si>
    <t>20/08/2025 SE ESCALA PARA VISITA. LLAMAR ANTES DE VISITAR, CONFIRMAR FALLA Y DATOS | 20/08/2025 SE REALIZA CAMBIO DE DATAFONO POR DAÑO EN  IMPRESIÓN  Y POR CONSIGUIENTE PIN PAD POR TEGNOLOGIA,SE CONFIGURA E INICIALIZA, SE CREA USUARIO Y CLAVE CON EL CLIENTE, SE REALIZA PRUEBAS OK</t>
  </si>
  <si>
    <t>BHZZZ833</t>
  </si>
  <si>
    <t>BARRIO SAN CARLOS VILLAVICENCI</t>
  </si>
  <si>
    <t>FO-25-1394458</t>
  </si>
  <si>
    <t>20/08/2025 SE ESCALA PARA VISITA. LLAMAR ANTES DE VISITAR, CONFIRMAR FALLA Y DATOS | 20/08/2025 SE BUSCA DIRECCIÓN DE CB CL 28A #  20 - 03 PERO NO ES POSIBLE LOCALIZAR EL COMERCIO. SE LLAMA EN VARIAS OCASIONES AL NÚMERO DEL CLIENTE 3209804088 PARA CONFIRMAR UBICACIÓN PERO NO CONTESTA LA LLAMADA. LA DIRECCIÓN NO EXISTE</t>
  </si>
  <si>
    <t>N/AN00</t>
  </si>
  <si>
    <t>PAGAFACIL VILLA DEL ROSARIO</t>
  </si>
  <si>
    <t>FO-25-1396890</t>
  </si>
  <si>
    <t>20/08/2025 SE ESCALA PARA VISITA. LLAMAR ANTES DE VISITAR, CONFIRMAR FALLA Y DATOS | 20/08/2025 SE REALIZA VISITA, SE ENCUENTRA DATAFONO CON ERROR ALERT IRRUPTION, SE REALIZA CAMBIO, SE INSTALA ÚLTIMA VERSIÓN, SE CREAN USUARIOS OK, SE REALIZAN PRUEBAS Y CIERRES OK.</t>
  </si>
  <si>
    <t>BUZZZ776</t>
  </si>
  <si>
    <t>DISTRICOL TIENDA MIXTA CARMEN</t>
  </si>
  <si>
    <t>FO-25-1393608</t>
  </si>
  <si>
    <t>19/08/2025 SE ESCALA PARA VISITA. LLAMAR ANTES DE VISITAR, CONFIRMAR FALLA Y DATOS | 20/08/2025 SE REALIZA CAMBIO DE PIN PAD DEBIDO A ALERT IRRUPTION, DE REALIZA CAMBIO DE DATÁFONO POR TECNOLOGÍA, SE REALIZAN PRUEBAS OK.</t>
  </si>
  <si>
    <t>AD00I733</t>
  </si>
  <si>
    <t>FO-25-1393587</t>
  </si>
  <si>
    <t>BARRIO URB PLENO SOL CUCUTA</t>
  </si>
  <si>
    <t>FO-25-1395746</t>
  </si>
  <si>
    <t>20/08/2025 SE ESCALA PARA VISITA. LLAMAR ANTES DE VISITAR, CONFIRMAR FALLA Y DATOS | 21/08/2025 SE VISITA COMERCIO, SE ENCUENTRA CB CERRADO, SE COMUNICA USUARIO SIN RESPUESTA.</t>
  </si>
  <si>
    <t>FO-25-1387882</t>
  </si>
  <si>
    <t>18/08/2025 SE ESCALA PARA VISITA. LLAMAR ANTES DE VISITAR, CONFIRMAR FALLA Y DATOS | 20/08/2025 SE COMUNICA CON EL SR JAIME RODRÍGUEZ 3002842027, INDICA QUE EL CB SE ENCUENTRA FUNCIONANDO NORMALMENTE, LA FALLA CORRESPONDE A BATERIA DESK2600 DESCARGADA SE LE BRINDA INSTRUCCIONES DE QUE LA BATERIA TIENE QUE PERMANECER CARGADA</t>
  </si>
  <si>
    <t>ANDES II</t>
  </si>
  <si>
    <t>FO-25-1393063</t>
  </si>
  <si>
    <t>19/08/2025 SE ESCALA PARA VISITA. LLAMAR ANTES DE VISITAR, CONFIRMAR FALLA Y DATOS | 21/08/2025 SE CAMBIA EQUIPO POR ALERTA INTERRUPCIÓN PINPAD Y HUB SE CAMBIAN POR TECNOLOGÍA TODO OK</t>
  </si>
  <si>
    <t>IZ8ZZ784</t>
  </si>
  <si>
    <t>BARRIO ZONA RURAL DE PUERTO GA</t>
  </si>
  <si>
    <t>FO-25-1382593</t>
  </si>
  <si>
    <t>15/08/2025 SE ESCALA PARA VISITA. LLAMAR ANTES DE VISITAR, CONFIRMAR FALLA Y DATOS | 17/08/2025 SIN SOPORTE DE ACTIVOS RBM PARA CAMBIO DE EQUIPOS | 21/08/2025 SE REALIZA CAMBIO DE EQUIPO POR DAÑO EN SHIP DE TARJETA SE REALIZA PRUEBAS BÁSICAS SIN NOVEDAD</t>
  </si>
  <si>
    <t>FUA0K602</t>
  </si>
  <si>
    <t>DISTRICOL CHARCUTERIA 3 MMM</t>
  </si>
  <si>
    <t>FO-25-1396896</t>
  </si>
  <si>
    <t>20/08/2025 SE ESCALA PARA VISITA. LLAMAR ANTES DE VISITAR, CONFIRMAR FALLA Y DATOS | 21/08/2025 SE COMUNICA CON EL USUARIO PARA CONFIRMAR LA VISITA Y INDICA QUE ABRE EL COMERCIO A PARTIR DE LAS 12PM.</t>
  </si>
  <si>
    <t>PTM MED LA 112</t>
  </si>
  <si>
    <t>FO-25-1397194</t>
  </si>
  <si>
    <t>20/08/2025 SE ESCALA PARA VISITA. LLAMAR ANTES DE VISITAR, CONFIRMAR FALLA Y DATOS | 21/08/2025 SE REALIZA CAMBIO DE TAPA DE IMPRESIÓN YA QUE NO IMPRIME COMPLETO SE REALIZAN PRUEBAS EXITOSAS SERVICIO OPERATIVO OK</t>
  </si>
  <si>
    <t>GZ00B496 - HA006834</t>
  </si>
  <si>
    <t>BARRIO VDA EL SABALO SAN MIGUE</t>
  </si>
  <si>
    <t>FO-25-1387901</t>
  </si>
  <si>
    <t>18/08/2025 SE ESCALA PARA VISITA. LLAMAR ANTES DE VISITAR, CONFIRMAR FALLA Y DATOS | 21/08/2025 SE VISITA EL CB PARA REVISAR FALLA DE DATÁFONO, NO IMPRIME, SE REALIZÓ CAMBIO DE EQUIPO, SE HACEN PRUEBAS OK CORRESPONSAL OPERATIVO</t>
  </si>
  <si>
    <t>3A003190</t>
  </si>
  <si>
    <t>BARRIO LA GALERIA SUPIA</t>
  </si>
  <si>
    <t>FO-25-1396436</t>
  </si>
  <si>
    <t>20/08/2025 SE ESCALA PARA VISITA. LLAMAR ANTES DE VISITAR, CONFIRMAR FALLA Y DATOS | 21/08/2025 SE REALIZA VALIDACION CON EL CLIENTE, Y SE LE PIDE REALIZAR REINICIO A LOS EQUIPOS DE COMUNICACIONES DEL LOCAL Y A AL MODEN DEL PROVEEDOR DE INTERENT, SE REALIZAR VERIFICACIONES DE CONECTIVIDAD Y EL DATAFONO YA OPERA CON NORMALIDAD.</t>
  </si>
  <si>
    <t>BARRIO LA GAVIOTA IBAGUE 4</t>
  </si>
  <si>
    <t>FO-25-1398918</t>
  </si>
  <si>
    <t>20/08/2025 SE ESCALA PARA VISITA. LLAMAR ANTES DE VISITAR, CONFIRMAR FALLA Y DATOS | 21/08/2025 SE REALIZA CAMBIO DE DATÁFONO POR DAÑO EN LECTOR CHIP, SE REALIZA PRUEBAS DE FUNCIONAMIENTO OK; CUBRE CLAVE INSTALADO.</t>
  </si>
  <si>
    <t>MA00C955</t>
  </si>
  <si>
    <t>BARRIO POPULAR JAMUNDI 2</t>
  </si>
  <si>
    <t>FO-25-1394460</t>
  </si>
  <si>
    <t>21/08/2025 SE VISITÓ CORRESPONSAL Y CLIENTE INFORMA QUE DATÁFONO ESTÁ FUNCIONANDO CORRECTAMENTE, CLIENTE ENTREGA DUPLICADO DE TRANSACCIÓN. NO SE MANIPULA EQUIPO</t>
  </si>
  <si>
    <t>F1ZZZ704</t>
  </si>
  <si>
    <t>GACHETA</t>
  </si>
  <si>
    <t>BARRIO CENTEO GACHETA GACHETA</t>
  </si>
  <si>
    <t>FO-25-1397276</t>
  </si>
  <si>
    <t>20/08/2025 SE ESCALA PARA VISITA. LLAMAR ANTES DE VISITAR, CONFIRMAR FALLA Y DATOS | 21/08/2025 SE LLEGA A COMERCIO EL CUAL SE ENCUENTRA  SE REALIZA CONTACTO TELEFÓNICO CON CLIENTE NUBIA URREGO A NÚMERO DE CONTACTO 3127734115 LA CUAL INFORMA QUE EL DATÁFONO YA SE ENCUENTRA FUNCIONANDO EN PERFECTAS CONDICIONES QUE SE ARREGLÓ ANOCHE SOBRE LAS 8 PM ADICIONAL NO SE ENCUENTRA EN EL MUNICIPIO Y QUE NO ES NESESARIA LA VISITA</t>
  </si>
  <si>
    <t>BARRIO PRADO CENTRO MEDELLIN 5</t>
  </si>
  <si>
    <t>FO-25-1398915</t>
  </si>
  <si>
    <t>21/08/2025 CAMBIO DE 2 EQUIPOS POR DAÑO  IMPRESION BORROSA PRUEBAS</t>
  </si>
  <si>
    <t>LA00A500</t>
  </si>
  <si>
    <t>BARRIO SALOMIA CALI 8</t>
  </si>
  <si>
    <t>FO-25-1399294</t>
  </si>
  <si>
    <t>20/08/2025 SE ESCALA PARA VISITA. LLAMAR ANTES DE VISITAR, CONFIRMAR FALLA Y DATOS | 21/08/2025 SE LLEGA AL COMERCIO CLIENTE INDICA QUE EL EQUIPO ESTA FUNCIONANDO CORRECTAMENTE NO SE INTERVIENE EQUIPO</t>
  </si>
  <si>
    <t>V6ZZZ821</t>
  </si>
  <si>
    <t>PTM MED PAPELERIA SERGIO</t>
  </si>
  <si>
    <t>FO-25-1396882</t>
  </si>
  <si>
    <t>COMUNICACIÓN</t>
  </si>
  <si>
    <t>20/08/2025 SE ESCALA PARA VISITA. LLAMAR ANTES DE VISITAR, CONFIRMAR FALLA Y DATOS - 21-08 SE REALIZA CONFIGURACIÓN DE PARÁMETROS</t>
  </si>
  <si>
    <t>XPBZZ073 - GZ0CZ369</t>
  </si>
  <si>
    <t>FO-25-1380574</t>
  </si>
  <si>
    <t>15/08/2025 SE ESCALA PARA VISITA. LLAMAR ANTES DE VISITAR, CONFIRMAR FALLA Y DATOS | 17/08/2025 SE CONFIRMA FALLA RECHAZO GENERAL EN TODAS LAS TRANSACCIONES, SE REQUIERE SOPORTE DE RBM, SE REAGENDA MARTES 19 AGOSTO</t>
  </si>
  <si>
    <t>BARRIO BARRIO TERRA GRANDE   B</t>
  </si>
  <si>
    <t>FO-25-1397183</t>
  </si>
  <si>
    <t>20/08/2025 SE ESCALA PARA VISITA. LLAMAR ANTES DE VISITAR, CONFIRMAR FALLA Y DATOS | 21/08/2025 SE REALIZA COMUNICACIÓN CON CLIENTE PARA CONFIRMAR DIRECCIÓN INDICA QUE ES EN SOACHA ,PERO APARECE EN BOGOTÁ ,SE LE INDICA AL CLIENTE LLAMAR A REALIZAR EL CAMBIO ,SE REPORTA CON REDEBAN Y SE CIERRA EL CASO</t>
  </si>
  <si>
    <t>ROZO ROZO WILLIAM ASDRUBAL</t>
  </si>
  <si>
    <t>PTM CUCUTA SUPERMERCADO RAPI E</t>
  </si>
  <si>
    <t>FO-25-1394823</t>
  </si>
  <si>
    <t>21/08/2025 SE CONTACTA TELEFÓNICAMENTE AL CLIENTE, LA SEÑORA ANGIE NARANJO SOLICITA QUE SE REALICE LA VISITA DESPUÉS DE LAS 9 AM. SE REAGENDA VISITA POR SOLICITUD DEL CLIENTE.
3174948059 | 21/08/2025 SE REALIZA VISITA, SE CAMBIA FUENTE DE PODER, SE REALIZAN PRUEBAS Y CIERRES OK</t>
  </si>
  <si>
    <t>IIOZZ143 - IIOZZ237</t>
  </si>
  <si>
    <t>OPRAP TUNAL CENTRO COMERCIAL</t>
  </si>
  <si>
    <t>FO-25-1395974</t>
  </si>
  <si>
    <t>20/08/2025 SE ESCALA PARA VISITA. LLAMAR ANTES DE VISITAR, CONFIRMAR FALLA Y DATOS | 21/08/2025 SE REALIZA VISITA A CB PARA ATENDER INCIDENTE SE REALIZA CAMBIO DE DOS DATAFONOS POR FALLA UNO EN TECLADO EL OTRO EN PUERTO DE CARGA ,SE CAMBIAN PINPAD POR TECNOLOGÍA Y SE INSTALA MAGIC BOX,SE REALIZAN PRUEBAS OK</t>
  </si>
  <si>
    <t>BBBBV664-BBBBV666</t>
  </si>
  <si>
    <t>SUESCA</t>
  </si>
  <si>
    <t>BARRIO CACICAZGO SUESCA</t>
  </si>
  <si>
    <t>FO-25-1394041</t>
  </si>
  <si>
    <t>19/08/2025 SE ESCALA PARA VISITA. LLAMAR ANTES DE VISITAR, CONFIRMAR FALLA Y DATOS | 21/08/2025 CAMBIO DE LECTOR DE BARRAS EN DAÑO PRUEBAS OK</t>
  </si>
  <si>
    <t>AA9ZZ781</t>
  </si>
  <si>
    <t>ANSERMANUEVO</t>
  </si>
  <si>
    <t>BARRIO ARSEMANUEVO III ANSERMA</t>
  </si>
  <si>
    <t>FO-25-1401788</t>
  </si>
  <si>
    <t>21/08/2025 SE ESCALA PARA VISITA. LLAMAR ANTES DE VISITAR, CONFIRMAR FALLA Y DATOS | 21/08/2025 VISITAMOS COMERCIO EL DATÁFONO SE BLOQUEA EN OCASIONES ENCONTRAMOS QUE EL INCONVENIENTE LO ESTÁ GENERANDO EL HUB LO CAMBIAMOS REALIZAMOS PRUEBAS OK.</t>
  </si>
  <si>
    <t>GZ007364-B0ZZZ186</t>
  </si>
  <si>
    <t>ACEVEDO</t>
  </si>
  <si>
    <t>BARRIO ANDAKY ACEVEDO</t>
  </si>
  <si>
    <t>FO-25-1396888</t>
  </si>
  <si>
    <t>20/08/2025 SE ESCALA PARA VISITA. LLAMAR ANTES DE VISITAR, CONFIRMAR FALLA Y DATOS | 21/08/2025 SE REALIZA VISITA AL PUNTO, SE EVIDENCIA EQUIPO SE REINICIA CONSTANTEMENTE, EL CABLE MAGIC BOX PRESENTA DAÑO , SE REALIZA CAMBIO DE CABLE, PRUEBAS CB OK . CB OPERATIVO</t>
  </si>
  <si>
    <t>SXLZZ555</t>
  </si>
  <si>
    <t>FO-25-1393061</t>
  </si>
  <si>
    <t>19/08/2025 SE ESCALA PARA VISITA. LLAMAR ANTES DE VISITAR, CONFIRMAR FALLA Y DATOS | 20/08/2025 EN COMUNICACIÓN CON EL CLIENTE SE LE INFORMA AL CLIENTE EL SR GERSON ROPERO QUE POR ORDEN PÚBLICO EN LA ZONA DEL CATATUMBO NO SE PUEDE VIAJAR PARA LA ATENCIÓN DEL CASO,ME INFORMA QUE VA A PROGRAMAR Y SACAR TIEMPO PARA PODER VIAJAR A CÚCUTA Y PARA LA REVISIÓN DEL EQUIPO,SE PROGRAMA VISITA A LA ESPERA DE CONFIRMACIÓN POR PARTE DEL CLIENTE | 21/08/2025 SE CAMBIO DATAFONO POR TECLADO BORROSO, IMPRESORA DAÑADA Y LECTOR DE BARRAS DAÑADO NO ENCIENDE, SE INSTALA NUEVA VERSIÓN CIERRES Y PRUEBAS OK
SE ATENDIÓ CASO EN BODEGA POR ORDEN PÚBLICO EN EL CATATUMBO, CLIENTE VIAJO A LA CUIDAD DE CÚCUTA</t>
  </si>
  <si>
    <t>XP0EZ831</t>
  </si>
  <si>
    <t>BARRIO BETANIA CENTRO</t>
  </si>
  <si>
    <t>FO-25-1401865</t>
  </si>
  <si>
    <t>21/08/2025 SE ESCALA PARA VISITA. LLAMAR ANTES DE VISITAR, CONFIRMAR FALLA Y DATOS | 21/08/2025 SE CAMBIA EQUIPO POR DAÑO EN PUERTO ETHERNET TODO OK</t>
  </si>
  <si>
    <t>A00YZ192</t>
  </si>
  <si>
    <t>BARRIO VILLA DEL VIENTO 3 POPA</t>
  </si>
  <si>
    <t>FO-25-1401915</t>
  </si>
  <si>
    <t>21/08/2025 SE ESCALA PARA VISITA. LLAMAR ANTES DE VISITAR, CONFIRMAR FALLA Y DATOS - 21-08 SE REALIZA VALIDACION CON EL CLIENTE, Y SE LE PIDE REALIZAR REINICIO A LOS EQUIPOS DE COMUNICACIONES DEL LOCAL Y A AL MODEN DEL PROVEEDOR DE INTERENT, SE REALIZAR VERIFICACIONES DE CONECTIVIDAD Y EL DATAFONO YA OPERA CON NORMALIDAD.</t>
  </si>
  <si>
    <t>SANTA ANA</t>
  </si>
  <si>
    <t>DISTRICOL ESA ATH LA SANTANA</t>
  </si>
  <si>
    <t>FO-25-1396448</t>
  </si>
  <si>
    <t>20/08/2025 SE ESCALA PARA VISITA. LLAMAR ANTES DE VISITAR, CONFIRMAR FALLA Y DATOS | 21/08/2025 SE VISITA SITIO SE VERIFICA INFORMACIÓN, SE REALIZA CAMBIO DE EQUIPO POR DAÑO ALERT IRRUPTION, SE REALIZA PRUEBA TRX EXITOSA.</t>
  </si>
  <si>
    <t>XP00F423</t>
  </si>
  <si>
    <t>BARRIO LA CAMPINA MONTERIA</t>
  </si>
  <si>
    <t>FO-25-1398222</t>
  </si>
  <si>
    <t>20/08/2025 SE ESCALA PARA VISITA. LLAMAR ANTES DE VISITAR, CONFIRMAR FALLA Y DATOS | 20/08/2025 PUNTO REQUIERE POSIBLE CAMBIO DE EQUIPO, SOPORTE RBM, SE REALIZA AGENDA PARA EL DÍA DE MAÑANA | 21/08/2025 SE REALIZA CAMBIO DE EQUIPO POR PROBLEMAS EN LA TAPA DE IMPRESIÓN, SE CREAN USUARIOS, PRUEBAS OK, SE PIDE AL ENCARGADO DE PUNTO VALIDAR CUPO DEL CB.</t>
  </si>
  <si>
    <t>NA00O942</t>
  </si>
  <si>
    <t>COMCARD MED 3800</t>
  </si>
  <si>
    <t>FO-25-1398608</t>
  </si>
  <si>
    <t>20/08/2025 SE ESCALA PARA VISITA. LLAMAR ANTES DE VISITAR, CONFIRMAR FALLA Y DATOS | 21/08/2025 SE REALIZA CAMBIO DE FUENTE PODER Y ENSORTIJADO OK PRUEBAS OK</t>
  </si>
  <si>
    <t>GZ000379</t>
  </si>
  <si>
    <t>BARRANCO DE LOBA</t>
  </si>
  <si>
    <t>BARRIO AV PRINCIPAL BARRANDO D</t>
  </si>
  <si>
    <t>FO-25-1379023</t>
  </si>
  <si>
    <t>15/08/2025 EN COMUNICACION CON LA SEÑORA YURLEIDYS SÁNCHEZ AL NUMERO 3135249864, CONFIRMA FALLA, DATOS CORRECTOS. SE ESCALA PARA VISITA | 19/08/2025 ACTIVIDAD PENDIENTE POR CAPACIDAD OPERATIVA. FECHA POSIBLE DE ATENCION MIERCOLES 20-08 | 21/08/2025 EN COMUNICACIÓN CON YULEIDIS SÁNCHEZ AL NÚMERO 3135249864 ME MANIFIESTA QUE YA EL DATÁFONO ESTÁ FUNCIONANDO BIEN YA QUE LA FALLA QUE PRESENTABA ERA DEL INTERNET LO CUAL YA SE PUDO SOLUCIONAR EL MANIFIESTO QUE SI LA FALLA PERSISTE SE COMUNIQUE NUEVAMENTE ALA LÍNEA DE SOPORTE 018000953344</t>
  </si>
  <si>
    <t>EL ZULIA</t>
  </si>
  <si>
    <t>BARRIO EL TRIUNFO EL ZULIA 4</t>
  </si>
  <si>
    <t>FO-25-1399176</t>
  </si>
  <si>
    <t>21/08/2025 SE VISITA COMERCIO, SE REALIZA CAMBIO DE DATAFONO POR DAÑO DE LECTOR DE TARJETAS, SE HACEN PRUEBAS EXITOSA, CB OPERATIVO.</t>
  </si>
  <si>
    <t>IIRZZ859</t>
  </si>
  <si>
    <t>BARRIO LA VEGA EL BAGRE</t>
  </si>
  <si>
    <t>FO-25-1394049</t>
  </si>
  <si>
    <t>19/08/2025 SE ESCALA PARA VISITA. LLAMAR ANTES DE VISITAR, CONFIRMAR FALLA Y DATOS | 21/08/2025 SE VISITA SE AJUSTA TAPA IMPRESORA OK., SE ORGANIZA CABLEADO DE DATAFONO Y SE REINSTALA VERSIÓN OK
SE REALIZAN PRUEBAS EXITOSAS</t>
  </si>
  <si>
    <t>MN00C058</t>
  </si>
  <si>
    <t>BARRIO GUACAMAYAS BOGOTA 1</t>
  </si>
  <si>
    <t>FO-25-1399136</t>
  </si>
  <si>
    <t>20/08/2025 SE ESCALA PARA VISITA. LLAMAR ANTES DE VISITAR, CONFIRMAR FALLA Y DATOS | 21/08/2025 SE LLEGA LA DIRECCIÓN INDICA SI REALIZA CAMBIO DE DATÁFONO Y PINPAD YA QUE NO ENCIENDE DATÁFONO , SE INSTALAN COMBO 2600 CON SU RESPECTIVO MAGIC BOX VERSIONAMIENTO Y CONFIGURACIÓN OKAY USUARIOS OKAY SE REALIZAN PRUEBAS EXITOSAS</t>
  </si>
  <si>
    <t>EG0FZ812</t>
  </si>
  <si>
    <t>BARRIO EL POZON CARTAGENA DE I</t>
  </si>
  <si>
    <t>FO-25-1399225</t>
  </si>
  <si>
    <t>20/08/2025 SE ESCALA PARA VISITA. LLAMAR ANTES DE VISITAR, CONFIRMAR FALLA Y DATOS | 21/08/2025 SE REALIZA CAMBIO DE EQUIPO NO IMPRIME QUEDA EQUIPO NUEVO SE HACEN PRUEBAS</t>
  </si>
  <si>
    <t>TR08Z473</t>
  </si>
  <si>
    <t>BARRIO BOSTON CARTAGENA DE IND</t>
  </si>
  <si>
    <t>FO-25-1403287</t>
  </si>
  <si>
    <t>21/08/2025 SE ESCALA PARA VISITA. LLAMAR ANTES DE VISITAR, CONFIRMAR FALLA Y DATOS | 21/08/2025 SE REALIZA CAMBIO DE EQUIPO CLIENTE INFORMA QUE EN OCACIONES SE REINICIA SE DEJA UNO NUEVO INSTALADO TODO OK</t>
  </si>
  <si>
    <t>SXOZZ553</t>
  </si>
  <si>
    <t>FO-25-1398603</t>
  </si>
  <si>
    <t>20/08/2025 SE ESCALA PARA VISITA. LLAMAR ANTES DE VISITAR, CONFIRMAR FALLA Y DATOS | 21/08/2025 DATAFONO SE ENCUENTRA MALO NO LEE TARJETAS, SE REALIZA CAMBIO.</t>
  </si>
  <si>
    <t>MACEO</t>
  </si>
  <si>
    <t>BARRIO CENTRO MACEO</t>
  </si>
  <si>
    <t>FO-25-1387910</t>
  </si>
  <si>
    <t>18/08/2025 SE ESCALA PARA VISITA. LLAMAR ANTES DE VISITAR, CONFIRMAR FALLA Y DATOS | 21/08/2025 TECNICO EN SAN JOSE DESDE HORAS DE LA MAÑANA PERO NO HABÍA VÍA HABILITADA PARA DESPLAZARSE A MACEO PARA REALIZAR ACTIVIDAD SE TUVO QUE ESPERAR HABILITACIÓN DE VÍA PARA PODER DESPLAZARSE. VISITA EN CURSO PERO SE LLEGÓ TARDE POR NOVEDAD EN VÍA. | 21/08/2025 SE CAMBIA DATÁFONO CON LECTOR CHIP AVERIADO, SE DEJAN SERVICIOS FUNCIONANDO CORRECTAMENTE</t>
  </si>
  <si>
    <t>AB00N154</t>
  </si>
  <si>
    <t>FO-25-1401807</t>
  </si>
  <si>
    <t>21/08/2025 SE ESCALA PARA VISITA. LLAMAR ANTES DE VISITAR, CONFIRMAR FALLA Y DATOS | 21/08/2025 SE VISITA CB Y SE REALIZA CAMBIO DE LECTOR DE BARRAS POR DAÑÓ. SE REALIZAN PRUEBAS EXITOSAS PRUEBAS OK</t>
  </si>
  <si>
    <t>FUA0K592</t>
  </si>
  <si>
    <t>MULTIPAGAS GIRON</t>
  </si>
  <si>
    <t>FO-25-1401906</t>
  </si>
  <si>
    <t>21/08/2025 SE ESCALA PARA VISITA. LLAMAR ANTES DE VISITAR, CONFIRMAR FALLA Y DATOS | 21/08/2025 EQUIPO NO IMPRIME, CAMBIO DE DATAFONO Y LECTORA, BORRADO E INYECCION DE SO +VER 10.3N,CONFIGURACION CB OK, PRUEBAS OK.</t>
  </si>
  <si>
    <t>AB0PZ872</t>
  </si>
  <si>
    <t>PTM POPAYA MALU PAPELERIA</t>
  </si>
  <si>
    <t>FO-25-1391656</t>
  </si>
  <si>
    <t>19/08/2025 EN COMUNICACIÓN CON LA SEÑORA LAURA SAMBONAY AL NUMERO 3217177672 INDICA QUE EL DATAFONO LE ARROJA CABLE DE RED DESCONECTADO, CONFIRMA DATOS, SE ESCALA PARA VISITA | 21/08/2025 SE REALIZA LLAMADA CON EL SEÑOR PEDRO INFORMA EL DATÁFONO YA TIENE INTERNET OPERA OK</t>
  </si>
  <si>
    <t>FO-25-1404000</t>
  </si>
  <si>
    <t>21/08/2025 SE ESCALA PARA VISITA. LLAMAR ANTES DE VISITAR, CONFIRMAR FALLA Y DATOS | 21/08/2025 SE REALIZA CAMBIO DE LA LECTORA YA QUE NO ENCENDÍA, SE REALIZAN PRUEBAS Y FUNCIONA CORRECTAMENTE.</t>
  </si>
  <si>
    <t>1100K349</t>
  </si>
  <si>
    <t>DISTRICOL ASECONTRY</t>
  </si>
  <si>
    <t>FO-25-1403839</t>
  </si>
  <si>
    <t>21/08/2025 SE ESCALA PARA VISITA. LLAMAR ANTES DE VISITAR, CONFIRMAR FALLA Y DATOS | 21/08/2025 SE VISITA SITIO, SE CAMBIA DATAFONO POR DAÑO EN FUENTE Y PANTALLA OK. SE INSTALA EQUIPO DESK2600 Y SE REALIZAN PRUEBAS EXITOSAS</t>
  </si>
  <si>
    <t>AA00P607</t>
  </si>
  <si>
    <t>GUAMAL</t>
  </si>
  <si>
    <t>BARRIO LAS FERIAS GUAMAL 2</t>
  </si>
  <si>
    <t>FO-25-1394039</t>
  </si>
  <si>
    <t>19/08/2025 SE ESCALA PARA VISITA. LLAMAR ANTES DE VISITAR, CONFIRMAR FALLA Y DATOS | 21/08/2025 SE REALIZA CAMBIO DE FUENTE DE PODER, PRUEBAS OK</t>
  </si>
  <si>
    <t>V1SZZ187</t>
  </si>
  <si>
    <t>DISTRICOL LA PERSEVERANCIA</t>
  </si>
  <si>
    <t>FO-25-1395429</t>
  </si>
  <si>
    <t>20/08/2025 SE ESCALA PARA VISITA. LLAMAR ANTES DE VISITAR, CONFIRMAR FALLA Y DATOS | 21/08/2025 SE REALIZA VISITA SE PROCEDE A CAMBIAR DATAFONO YA QUE EL EQUIPO NO IMPRIMA EL PAPEL QUEDABA ATASCADO, SE CAMBIA SE HACEN PRUEBAS Y TODO OK</t>
  </si>
  <si>
    <t>GZ000516</t>
  </si>
  <si>
    <t>BARRIO LA CANDELARIA CARTAGENA</t>
  </si>
  <si>
    <t>FO-25-1402919</t>
  </si>
  <si>
    <t>21/08/2025 SE ESCALA PARA VISITA. LLAMAR ANTES DE VISITAR, CONFIRMAR FALLA Y DATOS | 21/08/2025 SE VALIDA ERROR DE PARÁMETROS SE RECONFIGURA Y TODO QUEDA OK</t>
  </si>
  <si>
    <t>ABYZZ069</t>
  </si>
  <si>
    <t>BARRIO FUNDADORES GUAMAL 9</t>
  </si>
  <si>
    <t>FO-25-1402875</t>
  </si>
  <si>
    <t>21/08/2025 SE ESCALA PARA VISITA. LLAMAR ANTES DE VISITAR, CONFIRMAR FALLA Y DATOS | 21/08/2025 SE REALIZA CAMBIO DE LECTORA POR DAÑO, NO ENCIENDE</t>
  </si>
  <si>
    <t>A48ZZ331</t>
  </si>
  <si>
    <t>FO-25-1401794</t>
  </si>
  <si>
    <t>21/08/2025 SE ESCALA PARA VISITA. LLAMAR ANTES DE VISITAR, CONFIRMAR FALLA Y DATOS | 21/08/2025 SE LLAMA AL NÚMERO INDICADO PARA CONFIRMAR LA VISITA Y LA USUARIA SANDRA SANCHEZ GARCIA CON CC1036937549 INDICA QUE YA EL EQUIPO ESTA FUNCIONANDO CON NORMALIDAD QUE NO NECESITA VISITA TÉCNICA</t>
  </si>
  <si>
    <t>CHAPARRAL</t>
  </si>
  <si>
    <t>BARRIO PRIMERO DE MAYO CHAPARR</t>
  </si>
  <si>
    <t>FO-25-1395988</t>
  </si>
  <si>
    <t>20/08/2025 SE ESCALA PARA VISITA. LLAMAR ANTES DE VISITAR, CONFIRMAR FALLA Y DATOS | 21/08/2025 SE BORRA APLICATIVO DEL DATÁFONO POR FALLA DE COMUNICACIÓN. SE INYECTA LA VERSIÓN 9.90 Y SE HACE LA INICIALIZACIÓN. SE VERIFICA CONEXIÓN ELÉCTRICA Y DE INTERNET. SE HACEN PRUEBAS DE TRANSACCIONES TODO OK</t>
  </si>
  <si>
    <t>A16ZZ720</t>
  </si>
  <si>
    <t>BARRIO EL JARDIN CUBARRAL</t>
  </si>
  <si>
    <t>FO-25-1393980</t>
  </si>
  <si>
    <t>19/08/2025 SE ESCALA PARA VISITA. LLAMAR ANTES DE VISITAR, CONFIRMAR FALLA Y DATOS | 21/08/2025 SE REALIZA CONTACTO TELEFONICO CON LA SEÑORA HERLINDA LA CUAL INDICA QUE EL DATAFONO YA  LE ESTA FUNCIONANDO OK</t>
  </si>
  <si>
    <t>PTM BUCARAMANGA DESPENSA LA OR</t>
  </si>
  <si>
    <t>FO-25-1402820</t>
  </si>
  <si>
    <t>21/08/2025 SE ESCALA PARA VISITA. LLAMAR ANTES DE VISITAR, CONFIRMAR FALLA Y DATOS | 21/08/2025 SE REALIZA VISITA AL COMERCIO SE HACE CAMBIO DE DATAFONO SE REALIZAN PRUEBAS OK</t>
  </si>
  <si>
    <t>EF8ZZ427-EF8ZZ140</t>
  </si>
  <si>
    <t>FO-25-1403230</t>
  </si>
  <si>
    <t>21/08/2025 SE ESCALA PARA VISITA. LLAMAR ANTES DE VISITAR, CONFIRMAR FALLA Y DATOS | 21/08/2025 SE REALIZA CAMBIO DE EQUIPO, HUB SE ENCONTRÓ CON EL CABLE DETERIORADO, SE PROCEDE A INSTALAR EL NUEVO HUB, SE REALIZA PRUEBAS, LECTORA OK, PIN PAD FUNCIONADON CON NORMALIDAD , CB OPERANDO CON NORMALIDAD.</t>
  </si>
  <si>
    <t>PACHO</t>
  </si>
  <si>
    <t>BARRIO CENTRO PACHO 8</t>
  </si>
  <si>
    <t>FO-25-1395751</t>
  </si>
  <si>
    <t>21/08/2025 SE REALIZA CAMBIO DE DATAFONO POR DAÑO EN TECLADO SE CREAN USUARIOS SE REALIZAN PRUEBAS. OK</t>
  </si>
  <si>
    <t>HA00L082</t>
  </si>
  <si>
    <t>BARRIO EL PLACER   EL CERRITO</t>
  </si>
  <si>
    <t>FO-25-1405186</t>
  </si>
  <si>
    <t>21/08/2025 SE ESCALA PARA VISITA. LLAMAR ANTES DE VISITAR, CONFIRMAR FALLA Y DATOS | 21/08/2025 EN LA VISITA TÉCNICA SE REALIZÓ EL CAMBIO DE LECTOR DE CÓDIGO DE BARRAS YA QUE SE ENCONTRÓ CON EL CABLE AVERIADO,SE INSTALA EL LECTOR Y SE REALIZARON LAS PRUEBAS DEJANDO EL SERVICIO OPERANDO SIN FALLAS Y SIN NOVEDAD</t>
  </si>
  <si>
    <t>BL01U059</t>
  </si>
  <si>
    <t>ZARAGOZA</t>
  </si>
  <si>
    <t>DISTRICOL LOCURAS INTIMAS</t>
  </si>
  <si>
    <t>FO-25-1380018</t>
  </si>
  <si>
    <t>15/08/2025 SE INTENTA COMUNICACION CON CB AL NUMERO 3133474742 SIN RESPUESTA, FAVOR LLAMAR LLAMAR ANTES DE VISITAR, CONFIRMAR FALLA Y DATOS | 21/08/2025 SE VISITA SITIO, SE CAMBIA LECTOR POR DAÑO, NO LEE FACTURAS OK. SE REALIZAN PRUEBAS CON NUEVO LECTOR OPERATIVO</t>
  </si>
  <si>
    <t>XPRZZ669</t>
  </si>
  <si>
    <t>BARRIO VILLABEL FLORIDABLANCA</t>
  </si>
  <si>
    <t>FO-25-1401847</t>
  </si>
  <si>
    <t>21/08/2025 SE ESCALA PARA VISITA. LLAMAR ANTES DE VISITAR, CONFIRMAR FALLA Y DATOS | 21/08/2025 SE REALIZA CAMBIO DE EQUIPO DEBIDO ALERT IRRUPTION SE REALIZA INYECCIÓN DE SISTEMA Y VERSIÓN INICIALIZADA OK PRUEBAS OK CUBRE CLAVE OK</t>
  </si>
  <si>
    <t>9A002525</t>
  </si>
  <si>
    <t>BARRIO TEQUENDAMA PITALITO</t>
  </si>
  <si>
    <t>FO-25-1402774</t>
  </si>
  <si>
    <t>21/08/2025 SE ESCALA PARA VISITA. LLAMAR ANTES DE VISITAR, CONFIRMAR FALLA Y DATOS | 21/08/2025 SE REALIZA VISITA AL PUNTO ,SE  EVIDENCIA DATAFONO NO EJECUTA LA ORDEN DE IMPRESIÓN. SE REALIZA BORRADO DE VR , SE INICIALIZA Y SE REALIZAN PRUEBAS EXITOSAS. CB OPERATIVO.</t>
  </si>
  <si>
    <t>XP00W507</t>
  </si>
  <si>
    <t>BARRIO MOTILONES CUCUTA 1</t>
  </si>
  <si>
    <t>FO-25-1403832</t>
  </si>
  <si>
    <t>21/08/2025 SE ESCALA PARA VISITA. LLAMAR ANTES DE VISITAR, CONFIRMAR FALLA Y DATOS | 21/08/2025 SE CAMBIO DATAFONO POR DAÑO EN TECLADO BORROSO SE INSTALA NUEVA VERSIÓN CIERRES Y PRUEBAS OK</t>
  </si>
  <si>
    <t>AB0FZ184</t>
  </si>
  <si>
    <t>PTM AGUACHICA  INTERNET Y VARI</t>
  </si>
  <si>
    <t>FO-25-1383188</t>
  </si>
  <si>
    <t>16/08/2025 SE ESCALA PARA VISITA. LLAMAR ANTES DE VISITAR, CONFIRMAR FALLA Y DATOS | 21/08/2025 BUENAS TARDES SE VISITA CB MIXTO Y SE HACE CAMBIO DE EQUIPO, SE HACEN PRUEBAS Y SE DEJA TODO OK</t>
  </si>
  <si>
    <t>XP004577-LA00A471</t>
  </si>
  <si>
    <t>BARRIO GUABINAS YUMBO</t>
  </si>
  <si>
    <t>FO-25-1399141</t>
  </si>
  <si>
    <t>20/08/2025 SE ESCALA PARA VISITA. LLAMAR ANTES DE VISITAR, CONFIRMAR FALLA Y DATOS | 21/08/2025 ‎SE REALIZA CAMBIO DE DATÁFONO POR MOTOR DE IMPRESIÓN, EL CUÁL IMPRIME MUY CLARO LOS DATOS.
‎SE REALIZAN PRUEBAS OPERATIVAS SIN NOVEDAD.
‎CB QUEDA OKEY.
‎</t>
  </si>
  <si>
    <t>EG03Z548</t>
  </si>
  <si>
    <t>BARRIO MARIA COPACABANA 2</t>
  </si>
  <si>
    <t>FO-25-1399315</t>
  </si>
  <si>
    <t>20/08/2025 SE ESCALA PARA VISITA. LLAMAR ANTES DE VISITAR, CONFIRMAR FALLA Y DATOS | 21/08/2025 SE LLEGA AL SITIO SE VERIFICA EQUIPOS Y NO TIENE RED RE VERIFICA CABLEADO Y EL CABLE DE RED Y SE ENCUENTRA EN BUEN MAL ESTADO</t>
  </si>
  <si>
    <t>10YZZ753</t>
  </si>
  <si>
    <t>PTM VALLEDUPAR  SUPER PUNTO YE</t>
  </si>
  <si>
    <t>FO-25-1402849</t>
  </si>
  <si>
    <t>21/08/2025 SE ESCALA PARA VISITA. LLAMAR ANTES DE VISITAR, CONFIRMAR FALLA Y DATOS | 21/08/2025 SE REALIZA VISITA POR SOLICITUD DE CLIENTE, SE LLEGA A SITIO SE EVIDENCIA EQUIPO QUE NO ENCIENDE SE REALIZAN CAMBIO DE EQUIPO DEJANDO EQUIPO TECNOLOGÍA DESK 2600 CON SU RESPECTIVO HUB, PRUEBAS OK AL 100%</t>
  </si>
  <si>
    <t>NN00K635-NN00M742</t>
  </si>
  <si>
    <t>ANDALUCIA</t>
  </si>
  <si>
    <t>BARRIO RICAUTE ANDALUCIA</t>
  </si>
  <si>
    <t>FO-25-1397374</t>
  </si>
  <si>
    <t>21/08/2025 SE REALIZA CAMBIO DE EQUIPO G3 TAPA DE IMPRESORA MALA, CB BANCOLOMBIA PURO, PRUEBAS OK</t>
  </si>
  <si>
    <t>BA00O082 - TR09Z294</t>
  </si>
  <si>
    <t>MUTATA</t>
  </si>
  <si>
    <t>DISTRICOL LA ESQUINA AZUL LA 7</t>
  </si>
  <si>
    <t>FO-25-1397174</t>
  </si>
  <si>
    <t>20/08/2025 SE ESCALA PARA VISITA. LLAMAR ANTES DE VISITAR, CONFIRMAR FALLA Y DATOS | 21/08/2025 SE REALIZA EL REEMPLAZO DEL DATÁFONO DEBIDO A UNA FALLA EN EL MECANISMO DE IMPRESIÓN: EL EQUIPO ANTERIOR PRESENTABA OBSTRUCCIÓN EN EL AVANCE DEL PAPEL, IMPIDIENDO SU FUNCIONAMIENTO ADECUADO. SE INSTALA UN DISPOSITIVO NUEVO, EL CUAL QUEDA COMPLETAMENTE OPERATIVO TRAS REALIZAR PRUEBAS FUNCIONALES DE IMPRESIÓN Y CONECTIVIDAD. TODAS LAS VERIFICACIONES RESULTAN EXITOSAS, ASEGURANDO LA CONTINUIDAD DEL SERVICIO SIN AFECTACIONES.</t>
  </si>
  <si>
    <t>AB19Z136</t>
  </si>
  <si>
    <t>ARRIO CENTRO ZARAGOZA</t>
  </si>
  <si>
    <t>FO-25-1401909</t>
  </si>
  <si>
    <t>21/08/2025 SE ESCALA PARA VISITA. LLAMAR ANTES DE VISITAR, CONFIRMAR FALLA Y DATOS | 21/08/2025 SE VISITA SITIO, SE CONFIGURA LECTOR DE BARRAS OK
SE REALIZAN PRUEBAS EXITOSAS</t>
  </si>
  <si>
    <t>1A003443</t>
  </si>
  <si>
    <t>BARRIO MARIA EUGENIA ALTO AGUA</t>
  </si>
  <si>
    <t>FO-25-1383767</t>
  </si>
  <si>
    <t>16/08/2025 SE ESCALA PARA VISITA. LLAMAR ANTES DE VISITAR, CONFIRMAR FALLA Y DATOS | 21/08/2025 BUENAS TARDES SE VISITA CB Y SE ENCUENTRA DATAFONO CON DAÑO, ERROR EN PANTALLA ALERT IRRUPCIÓN ,SE PROCEDE A REALIZAR EL CAMBIO Y SE DEJA TODO OK</t>
  </si>
  <si>
    <t>BL01B126</t>
  </si>
  <si>
    <t>BARRIO CAPELLANIA CAJICA 1</t>
  </si>
  <si>
    <t>FO-25-1398920</t>
  </si>
  <si>
    <t>21/08/2025 SE VISITA COMERCIO CB BANCOLOMBIA, SE CAMBIAN LOS DOS EQUIPOS JUNTO CON LOS PINPAD POR PROBLEMAS DE REINICIOS CONSTANTES, SE DEJAN LOS USUARIOS DEL CLIENTE, SE REALIZAN PRUEBAS OK.</t>
  </si>
  <si>
    <t>AD00S475 - 9A008647</t>
  </si>
  <si>
    <t>PTM BELLO LA CHINCA</t>
  </si>
  <si>
    <t>FO-25-1402725</t>
  </si>
  <si>
    <t>22/08/2025 SE REALIZA CAMBIO DE EQUIPO POR DETERIORO DEL TECLADO Y DAÑO EN LA PANTALLA. SE REALIZAN PRUEBAS EXITOSAS SERVICIO OPERATIVO OK</t>
  </si>
  <si>
    <t>AA0JZ957 - 9CMZZ699</t>
  </si>
  <si>
    <t>BARRIO GUACAMAYAS BOGOTA 3</t>
  </si>
  <si>
    <t>FO-25-1404333</t>
  </si>
  <si>
    <t>22/08/2025 SE VISITA CB POR FALLA EN LECTOR DE BARRAS NO LEE CÓDIGOS DE BARRAS SE VÁLIDA LECTORA SE EVIDENCIA FALLA EN CABLE DE COMUNICACIÓN SE PROCEDE A GENERAR CAMBIO DE LECTORA REALIZANDO PRUEBAS DE LECTURA OK SE REALIZAN TRANSACCIONES DE PRUEBA OK SE DEJA CB OPERANDO SIN NOVEDAD</t>
  </si>
  <si>
    <t>V8ZZZ370</t>
  </si>
  <si>
    <t>PTM CORRESPONSALES KT</t>
  </si>
  <si>
    <t>FO-25-1397309</t>
  </si>
  <si>
    <t>22/08/2025 SE REALIZA VISITA AL COMERCIO SE VALIDA Y AL LLEGAR SE ENCUENTRA QUE NO HAY SERVICIO DE ENERGÍA ELÉCTRICA EN EL SECTOR POR FUERTES TORMENTAS ELÉCTRICAS REGISTRADAS EN LA MADRUGADA DEL DÍA DE HOY SE ESPERA DURANTE UNA HORA QUE SE PUEDA RESTABLECER EL FLUIDO ELÉCTRICO PERO NO LLEGÓ LA PERSONA ENCARGADA LA SEÑORA JAMIE COMENTA QUE SE RETIRA DEL PUNTO YA QUE NO PRESTARÁ SERVICIO POR EL DÍA DE HOY AL PÚBLICO</t>
  </si>
  <si>
    <t>9A06Z204</t>
  </si>
  <si>
    <t>BARRIO TRINIDAD BOGOTA 1</t>
  </si>
  <si>
    <t>FO-25-1401883</t>
  </si>
  <si>
    <t>22/08/2025 SE REALIZA VISITA A CB PARA ATENDER INCIDENTE SE REALIZA CAMBIO DE DATAFONO POR FALLA EN TECLADO ,SE REALIZAN PRUEBAS OK</t>
  </si>
  <si>
    <t>LN00D294</t>
  </si>
  <si>
    <t>BARRIO EL PARAISO BELLO</t>
  </si>
  <si>
    <t>FO-25-1404678</t>
  </si>
  <si>
    <t>22/08/2025 SE REVISA EQUIPO Y SE CAMBIA TAPA DE IMPRESIÓN SE REALIZAN PRUEBAS EXITOSAS SERVICIO OPERATIVO OK</t>
  </si>
  <si>
    <t>XP00I106</t>
  </si>
  <si>
    <t>LA PEÑA</t>
  </si>
  <si>
    <t>BARRIO LOS PINOS LA PENA</t>
  </si>
  <si>
    <t>FO-25-1401858</t>
  </si>
  <si>
    <t>22/08/2025 SE REALIZA CAMBIO DE EQUIPO POR FLASH FULL Y DETERIORO SERVICIO OPERATIVO PRUEBAS OK TRNA RBM</t>
  </si>
  <si>
    <t>GZ0CZ022</t>
  </si>
  <si>
    <t>TEORAMA</t>
  </si>
  <si>
    <t>CALLE CENTRAL TEORAMA   NORTE</t>
  </si>
  <si>
    <t>FO-25-1397279</t>
  </si>
  <si>
    <t>22/08/2025 SE REALIZÓ VISITA A LA DIRECCIÓN ASIGNADA POR EL CLIENTE EN EL MUNICIPIO DE OCAÑA POR MOTIVO DE ORDEN PÚBLICO EN EL CORREGIMIENTO DE SAN PABLO, SE ATIENDE ORDEN EN DIRECCIÓN OCAÑA, Y SE ENCUENTRA DATAFONO ALERTADO, SE REALIZA CAMBIO DE EQUIPO PRUEBAS EXITOSAS</t>
  </si>
  <si>
    <t>BL01Y251</t>
  </si>
  <si>
    <t>PAGAFACIL MOSQUERA</t>
  </si>
  <si>
    <t>FO-25-1402799</t>
  </si>
  <si>
    <t>22/08/2025 SE REALIZA CAMBIO DE HUB POR DESGASTE EN CABLE, PRUEBAS DE MANIPULACIÓN DEL DATAFONO OK, NO SE OBTIENE REINICIO AL MOVIMIENTO.</t>
  </si>
  <si>
    <t>A0000126</t>
  </si>
  <si>
    <t>BARRIO LA GABRIELA CALLE VIEJA</t>
  </si>
  <si>
    <t>FO-25-1407115</t>
  </si>
  <si>
    <t>22/08/2025 SE DESCONECTA BATERÍA Y FUENTE DE PODER PARA PODER REINICIAR DATÁFONO YA QUE ESTABA EN ERROR, SE VERIFICA NUEVAMENTE Y FUNCIONA CORRECTAMENTE.</t>
  </si>
  <si>
    <t>SAXZZ552</t>
  </si>
  <si>
    <t>FO-25-1406076</t>
  </si>
  <si>
    <t>22/08/2025 SE VISITA COMERCIO, SE CAMBIAN LECTORES. OPERATIVO EL SERVICIO. PRUEBAS OK</t>
  </si>
  <si>
    <t>9WZZZ109-9WZZZ107-9WZZZ104</t>
  </si>
  <si>
    <t>FO-25-1405877</t>
  </si>
  <si>
    <t>22/08/2025 SE LLEGÓ AL PUNTO Y EL CLIENTE INDICA QUE ESTOS DÍAS LE CAMBIARON EL EQUIPO Y EL TECLADO ES MUY DURO INDICA QUE  PRESENTA UN PROBLEMA EN LOS DEDOS Y LE CUESTA MANIPULAR EL EQUIPO.</t>
  </si>
  <si>
    <t>999HZ195</t>
  </si>
  <si>
    <t>BARRIO URB PRADOS DEL ESTE CUC</t>
  </si>
  <si>
    <t>FO-25-1406430</t>
  </si>
  <si>
    <t>22/08/2025 SE REALIZA MANTENIMIENTO SE INSTALACIÓN NUEVA VERSIÓN CIERRES Y PRUEBAS OK</t>
  </si>
  <si>
    <t>9C00E745</t>
  </si>
  <si>
    <t>BARRIO SAN PABLO TEORAMA 1</t>
  </si>
  <si>
    <t>FO-25-1397268</t>
  </si>
  <si>
    <t>AD04Z059</t>
  </si>
  <si>
    <t>FO-25-1391622</t>
  </si>
  <si>
    <t>22/08/2025 SE REALIZA EL REEMPLAZO DE LA TAPA DE LA IMPRESORA DEL DATÁFONO DEBIDO A DETERIORO FÍSICO QUE COMPROMETÍA SU FUNCIONALIDAD. LA NUEVA TAPA QUEDA CORRECTAMENTE INSTALADA, CON AJUSTE FIRME Y ADECUADO. SE EFECTÚAN PRUEBAS DE IMPRESIÓN Y OPERACIÓN GENERAL, TODAS CON RESULTADOS EXITOSOS. EL EQUIPO QUEDA COMPLETAMENTE OPERATIVO Y LISTO PARA CONTINUAR CON SU USO HABITUAL.</t>
  </si>
  <si>
    <t>BARRIO MARIANO RAMOS CALI 3</t>
  </si>
  <si>
    <t>FO-25-1406405</t>
  </si>
  <si>
    <t>22/08/2025 SE CAMBIA MAGIC BOX SE INICIALIZA Y QUEFA FUNCIONANDO CORRECTAMENTE</t>
  </si>
  <si>
    <t>NN000792</t>
  </si>
  <si>
    <t>BARRIO KENNEDY BUCARAMANGA</t>
  </si>
  <si>
    <t>FO-25-1404206</t>
  </si>
  <si>
    <t>22/08/2025 CB CON IMPRESORA EN DAÑO Y PANTALLA, CAMBIO DE DATAFONO, BORRADO E INYECCION DE SO +VER 9.90, CONFIGURACION CB OK, PRUEBAS OK. NO SE RELIZA CIERRE DE EQUIPO RETIRADO PORQUE TARDA DEMASIADO SE RETIRA EQUIPO SIN CIERRE CON AUTORIZACION DE PROPIETARIO.</t>
  </si>
  <si>
    <t>AB00U431</t>
  </si>
  <si>
    <t>BARRIO EL REMANSO MOSQUERA  1</t>
  </si>
  <si>
    <t>FO-25-1407665</t>
  </si>
  <si>
    <t>22/08/2025 SE REALIZA BORRADO TOTAL DE DATAFONO, SE INSTALA SISTEMA OPERATIVO CON PARCHE, SE INSTALA VERSIÓN 9.90, PRUEBAS OK, SE CREA USUARIOS, PRUEBAS DE TX OK.</t>
  </si>
  <si>
    <t>FACZZ894</t>
  </si>
  <si>
    <t>BARRIO ALTO PRADO BARRANQUILLA</t>
  </si>
  <si>
    <t>FO-25-1408060</t>
  </si>
  <si>
    <t>22/08/2025 SE REALIZA VISITA AL COMERCIO SE ENCUENTRA DATÁFONO CON CABLE DE RED DESCONECTADO LO CUAL NO DEJABA REALIZAR NINGÚNA OPERACIÓN SE CONFIGURA NUEVAMENTE SE REALIZAN PRUEBAS EXITOSAS Y EL CB QUEDA OPERATIVO</t>
  </si>
  <si>
    <t>XP002056</t>
  </si>
  <si>
    <t>BARRIO CHAPINERO PAMPLONA 2</t>
  </si>
  <si>
    <t>FO-25-1393052</t>
  </si>
  <si>
    <t>22/08/2025 SE VISITA COMERCIO, SE REALIZA CAMBIO DE LECTOR DE CODIGOS POR DAÑO, SE HACEN PRUEBAS EXITOSA, CB OPERATIVO.</t>
  </si>
  <si>
    <t>F1XZZ077</t>
  </si>
  <si>
    <t>BARRIO CENTRO POBLADO SAN ANDRES LA PLATA</t>
  </si>
  <si>
    <t>FO-25-1393978</t>
  </si>
  <si>
    <t>22/08/2025 SE LLAMA AL CLIENTE NORBEY PERDOMO AL CELULAR 3134442655 PARA CONFIRMAR FALLA Y DIRECCIÓN PARA VISITA , CLIENTE INDICA LECTOR ESTÁ TRABAJANDO NORMAL , SE PIDE REALIZAR LECTURA DE FACTURA DE GAS Y PERMITE LEERLO SIN NOVEDAD , SE COMENTA AL CLIENTE SE CIERRA ORDEN DE SERVICIO.</t>
  </si>
  <si>
    <t>BARRIO EL PARAISO II BOGOTA</t>
  </si>
  <si>
    <t>FO-25-1405374</t>
  </si>
  <si>
    <t>22/08/2025 SE REALIZA CAMBIO DE EQUIPO POR FALLA EN TECLADO BAÑADO PRUEBA OK</t>
  </si>
  <si>
    <t>JAASZ340</t>
  </si>
  <si>
    <t>CRAVO NORTE</t>
  </si>
  <si>
    <t>SECTOR CRAVO NORTE  ARAUCA</t>
  </si>
  <si>
    <t>FO-25-1396428</t>
  </si>
  <si>
    <t>22/08/2025 SE REALIZA CAMBIO DE DATAFONO,HUB, LECTORA,PIN PAD PIN PAD A1, LECTORA REINICIA EQUIPO CAMBIO POR TECNOLOGÍA NO COMPATIBLE VERSIÓN 10.3 CREACIÓN DE USUARIOS PRUEBAS OK SERVICIO OPERATIVO</t>
  </si>
  <si>
    <t>A00UZ618</t>
  </si>
  <si>
    <t>FO-25-1405887</t>
  </si>
  <si>
    <t>22/08/2025 SE  REALIZA LA VISITA SE ENCUENTRA EL DATÁFONO CON LA MEMORIA LLENA Y NO PERMITE HACER CIERRE, SE PROCEDE A BORRAR LAS TRANSACCIONES, SE REALIZAN TRANSACCIONES DE PRUEBAS Y CIERRE NUEVAMENTE Y TODO OK</t>
  </si>
  <si>
    <t>BL0D141</t>
  </si>
  <si>
    <t>MEDELLIN FLORESTA 1</t>
  </si>
  <si>
    <t>FO-25-1405895</t>
  </si>
  <si>
    <t>22/08/2025 SE CAMBIA EL LECTOR DE BARRAS YA QUE SE PERDIÓ CONFIGURACION</t>
  </si>
  <si>
    <t>LN00F202</t>
  </si>
  <si>
    <t>AARRIO PARQUE PRINCIPAL MARINI</t>
  </si>
  <si>
    <t>FO-25-1401830 | FO-25-1404222</t>
  </si>
  <si>
    <t>22/08/2025 SE REALIZA CAMBIO DE EQUIPO YA QUE SE ESTA REINICIANDO
22/08/2025 SE REPROGRAMA VISITA PORQUE EL USUARIO NECESITA PINPAD Y EL DATAFONO QUE TENGO PARA INSTALAR NO ES COMPATIBLE CON EL PINPAD</t>
  </si>
  <si>
    <t>GB08Z918</t>
  </si>
  <si>
    <t>BARRIO FATIMA VILLAGARZON</t>
  </si>
  <si>
    <t>FO-25-1382615</t>
  </si>
  <si>
    <t>22/08/2025 SE REALIZÓ VISITA AL CB PARA REVISAR FALLA DE DATÁFONO SE QUEDÓ EN PANTALLA BLANCA. SE CAMBIA EQUIPO, SE INSTALA 2600 Y SE INSTALA MAGIC 2600, SE HACEN PRUEBAS OK CORRESPONSAL OPERATIVO</t>
  </si>
  <si>
    <t>A1KZZ376</t>
  </si>
  <si>
    <t>BARRIO SERREZUELITA FUNZA</t>
  </si>
  <si>
    <t>FO-25-1401887</t>
  </si>
  <si>
    <t>22/08/2025 CAMBIO DE DATAFONO DAÑO EN TECLADO</t>
  </si>
  <si>
    <t>AB1BZ793</t>
  </si>
  <si>
    <t>FO-25-1404292</t>
  </si>
  <si>
    <t>SI</t>
  </si>
  <si>
    <t>22/08/2025 SE REALIZA VISITA AL COMERCIO SE EJECUTA INSTALACIÓN DE CABLE UTP DE 10 METROS DEBIDO A QUE UN ANIMAL ROEDOR DAÑO EL QUE TENÍA CON CONECTORES NUEVOS PRUEBAS EXITOSAS</t>
  </si>
  <si>
    <t>EL COLEGIO</t>
  </si>
  <si>
    <t>BARRIO EL COLEGIO EL COLEGIO 1</t>
  </si>
  <si>
    <t>FO-25-1399134</t>
  </si>
  <si>
    <t>22/08/2025 SE REALIZA VISITA DE CAMPO ENCONTRANDO QUE DATÁFONO NO LE FUNCIONA EL LECTOR DE CHIP SE REALIZA CAMBIO DE POS PRUEBA OK PARÁMETROS OKAY CIERRE OKAY</t>
  </si>
  <si>
    <t>GZ0TZ797</t>
  </si>
  <si>
    <t>BARRIO OLAYA FUSAGASUGA 1</t>
  </si>
  <si>
    <t>FO-25-1401872</t>
  </si>
  <si>
    <t>22/08/2025 SE LLEGA LA DIRECCIÓN INDICADA SE REALIZA MANTENIMIENTO A DATÁFONO CONFIGURACIÓN Y VERSIONAMIENTO OK USUARIOS OK SE REALIZAN PRUEBAS EXITOSAS.</t>
  </si>
  <si>
    <t>AD0DZ224</t>
  </si>
  <si>
    <t>BOGOTA TINTAL 1</t>
  </si>
  <si>
    <t>FO-25-1405746</t>
  </si>
  <si>
    <t>22/08/2025 CAMBIO DE EQUIPO POR DAÑO SE REALIZA PRUEBAS OK SE ENTREGA SERVICIO OPERATIVO</t>
  </si>
  <si>
    <t>NN00N659</t>
  </si>
  <si>
    <t>BARRIO ENCISO MEDELLIN 21</t>
  </si>
  <si>
    <t>FO-25-1408639</t>
  </si>
  <si>
    <t>22/08/2025 CAMBIO EQUIPO POR DAÑO NO ENCIENDE PRUEBAS OK NO TELECARGA</t>
  </si>
  <si>
    <t>V1000874</t>
  </si>
  <si>
    <t>MULTIPAGAS CENTRO PASTO</t>
  </si>
  <si>
    <t>FO-25-1408623</t>
  </si>
  <si>
    <t>22/08/2025 SE LLEGA A CORRESPONSAL SE VERIFICA FALLA EN REINICIO DE EQUIPO Y FALLA DE HUB PUERTO USB FALLANDO SE REALIZA CAMBIO DE CABLE MAGIC BOX FUENTE DE PODER Y HUB SE REALIZA PRUEBAS DE FUNCIONAMIENTO EXITOSAS CB QUEDA OPERATIVO Y SIN REINICIO</t>
  </si>
  <si>
    <t>JYZZZ470</t>
  </si>
  <si>
    <t>DISTRICOL EL REBANO AUTOSERVIC</t>
  </si>
  <si>
    <t>FO-25-1395771</t>
  </si>
  <si>
    <t>22/08/2025 SE REALIZA CAMBIO DE LECTORA, SE ENCONTRÓ CON CABLE DETERIORADO NO PERMITÍA OPERAR CON NORMALIDAD, SE INSTALA UN NUEVA LECTORA SE REALIZAN PRUEBAS OK, CB OPERANDO CON NORMALIDAD.</t>
  </si>
  <si>
    <t>A5ZZZ522</t>
  </si>
  <si>
    <t>BARRIO BOYACA LAS BRISAS MEDEL</t>
  </si>
  <si>
    <t>FO-25-1408049</t>
  </si>
  <si>
    <t>22/08/2025 SE REVISA EQUIPO Y SE ENCUENTRA DOS TECLAS MALAS EL FLECHA ARRIBA Y VERDE, SE REALIZA CAMBIO DEL EQUIPO SE REALIZAN PRUEBAS EXITOSAS SERVICIO OPERATIVO OK</t>
  </si>
  <si>
    <t>KA00J358</t>
  </si>
  <si>
    <t>BARRIO YOMASA 9 BOGOTA</t>
  </si>
  <si>
    <t>FO-25-1405742</t>
  </si>
  <si>
    <t>22/08/2025 SE REALIZA BORRADO DE DATÁFONO SE CARGA SO Y VERSIÓN 9.90 YA QUE EL DATÁFONO SE ENCONTRABA CON VERSIÓN QUE NO ERA ADICIONAL SE CAMBIA CABLE MÁGICO BOX PRUEBA OK</t>
  </si>
  <si>
    <t>BHZZZ715</t>
  </si>
  <si>
    <t>MADRID PLAZA MADRID</t>
  </si>
  <si>
    <t>FO-25-1396866</t>
  </si>
  <si>
    <t>22/08/2025 CAMBIO DE EQUIPO POR DAÑO EN TECLADO PRUEBAS OK</t>
  </si>
  <si>
    <t>EF00R070</t>
  </si>
  <si>
    <t>BARRIO INSPECCION LA PALMERA S</t>
  </si>
  <si>
    <t>FO-25-1397270</t>
  </si>
  <si>
    <t>22/08/2025 SE VISITA CB SE REALIZA CAMBIO DE DATÁFONO POR DAÑO. SE INSTALA NUEVO EQUIPO SE CONFIGURA POS SE INICIALIZA SE CREAN USUARIOS CORRECTAMENTE Y SE REALIZA PRUEBAS EXITOSAS PRUEBAS OK</t>
  </si>
  <si>
    <t>II0QZ547</t>
  </si>
  <si>
    <t>PTM RIONEGRO DROGUERIA SANTA C</t>
  </si>
  <si>
    <t>FO-25-1408755</t>
  </si>
  <si>
    <t>22/08/2025 SE REALIZA INICIALIZACIÓN DE EQUIPO, QUEDA OK</t>
  </si>
  <si>
    <t>EF0PZ961 - 10NZZ045</t>
  </si>
  <si>
    <t>DISTRICOL CENTRO DE CONEXIONES</t>
  </si>
  <si>
    <t>FO-25-1402751</t>
  </si>
  <si>
    <t>22/08/2025 VISITA POR DAÑO EN IMPRESORA, SE CAMBIÓ TAPA DE IMPRESORA PRUEBA EXITOSA</t>
  </si>
  <si>
    <t>AD00M860</t>
  </si>
  <si>
    <t>BARRIO LA ARBOLEDA FACATATIVA</t>
  </si>
  <si>
    <t>FO-25-1403859</t>
  </si>
  <si>
    <t>22/08/2025 SE REALIZA CAMBIO DE DATAFONO POR DAÑO EN TECLADO</t>
  </si>
  <si>
    <t>AB11N228</t>
  </si>
  <si>
    <t>ARRIO NEPAL</t>
  </si>
  <si>
    <t>FO-25-1399312</t>
  </si>
  <si>
    <t>22/08/2025 VISITAMOS COMERCIO EL DATÁFONO TIENE FALLA CON EL PUERTO DE RED DEL DATAFONO REALIZAMOS CAMBIO LO CONFIGURAMOS Y REALIZAMOS PRUEBAS CON EL NUEVO OK.</t>
  </si>
  <si>
    <t>BL01Y414</t>
  </si>
  <si>
    <t>MULTIPAGAS LAS PENITAS</t>
  </si>
  <si>
    <t>FO-25-1408646</t>
  </si>
  <si>
    <t>22/08/2025 SE VISITA SITIO SE VERIFICA INFORMACIÓN SE REALIZA PRIMEROS AUXILIOS, ESCÁNER NO ENCIENDE, SE REALIZA CAMBIO DE ACCESORIO, SE REALIZA PRUEBA TRX EXITOSA, LECTURA OK.</t>
  </si>
  <si>
    <t>111JZ946</t>
  </si>
  <si>
    <t>BARRIO PARQUE PRINCIPAL BARBOS</t>
  </si>
  <si>
    <t>FO-25-1398998</t>
  </si>
  <si>
    <t>22/08/2025 SE CAMBIA CABLE DESK 2600 DEL MAGIC BOX 2600 ROTO POR EL ROSE CON LA BASE, USUARIO REQUIERE DE UNA BASE, SE DEJAN SERVICIOS FUNCIONANDO CORRECTAMENTE</t>
  </si>
  <si>
    <t>BL01Y206</t>
  </si>
  <si>
    <t>FO-25-1406081</t>
  </si>
  <si>
    <t>22/08/2025 EN LA VISITA TÉCNICA SE REALIZÓ EL CAMBIO DE DATÁFONO DESK 2600CON SU RESPECTIVO MAGIC BOX 2600 YA QUE SE ENCONTRÓ EL DATÁFONO CON LA IMPRESORA AVERIADA,SE INSTALO EL SISTEMA OPERATIVO Y VERSIÓN 10.3N SE CREARON LOS USUARIOS Y SE REALIZARON LAS PRUEBAS DEJANDO EL SERVICIO OPERANDO SIN FALLAS Y SIN NOVEDAD</t>
  </si>
  <si>
    <t>SAXZZ499</t>
  </si>
  <si>
    <t>SAN JOSE DE PARE</t>
  </si>
  <si>
    <t>SAN JOSE DE PARE - BOYACA</t>
  </si>
  <si>
    <t>FO-25-1407652</t>
  </si>
  <si>
    <t>22/08/2025 SE REALIZA CAMBIO DE FUENTE DE PODER SE REALIZA BORRADO AL EQUIPO SOLUCIONANDO LA FALLA REPORTADA PRUEBAS OK CLIENTE CONFORME</t>
  </si>
  <si>
    <t>JAAAD610</t>
  </si>
  <si>
    <t>BARRIO PORVENIR CALI</t>
  </si>
  <si>
    <t>FO-25-1409016</t>
  </si>
  <si>
    <t>22/08/2025 SE LIMPIA PINPAD Y QUEDA FUNCIONANDO CORRECTAMENTE</t>
  </si>
  <si>
    <t>NN005485</t>
  </si>
  <si>
    <t>BARRIO EL PINO</t>
  </si>
  <si>
    <t>FO-25-1404719</t>
  </si>
  <si>
    <t>22/08/2025 SE REALIZA INICIALIZACION DE EQUIPO, QUEDA OK</t>
  </si>
  <si>
    <t>BL01Y685</t>
  </si>
  <si>
    <t>FO-25-1408309</t>
  </si>
  <si>
    <t>22/08/2025 EN LA VISITA TÉCNICA REALIZADA ME PRESENTÉ Y PRESENTÉ EL CARNET AL USUARIO PARA CONFIRMAR MIS DATOS, EL USUARIO SE COMUNICA A LA LÍNEA DE BANCOLOMBIA DONDE LE CONFIRMAN QUE SOY UN TÉCNICO AUTORIZADO PARA INGRESAR AL CORRESPONSAL, PERO EN LA SEGURIDAD INTERNA QUE MANEJA LA RED DE MULTIPAGAS APARECE MI NÚMERO DE CÉDULA ASOCIADO AL NOMBRE DE OTRA PERSONA POR ESTA RAZÓN NO ME DAN EL INGRESO A REALIZAR EL TRABAJO, SE LE INFORMÓ A LA USUARIA QUE SE DEBE DE COMUNICAR NUEVAMENTE A LA LÍNEA DE BANCOLOMBIA PARA SOLICITAR EL SERVICIO.</t>
  </si>
  <si>
    <t>NO HUBO INTERVENCIÓN TÉCNICA PARA NINGUNA DE LAS TERMINALES DEL CB</t>
  </si>
  <si>
    <t>DISTRICOL GRANERO CALBERT</t>
  </si>
  <si>
    <t>FO-25-1409420</t>
  </si>
  <si>
    <t>22/08/2025 SE REALIZA CAMBIO DE DATÁFONO YA QUE EL QUE POSEÍA NO ENCENDÍA, SE CAMBIA FUENTE DE PODER Y TAMBIÉN DE TOMA DE CORRIENTE Y NO FUNCIONA, SE INSTALA EL NUEVO SE CONFIGURA Y REALIZAMOS PRUEBAS SERVICIOS OPERATIVOS.</t>
  </si>
  <si>
    <t>AA00X614</t>
  </si>
  <si>
    <t>BARRIO CARIBE VERDE BARRANQUIL</t>
  </si>
  <si>
    <t>FO-25-1406844</t>
  </si>
  <si>
    <t>22/08/2025 SE REALIZA CAMBIO DE BARRA LECTORA SE REALIZAN PRUEBAS DE CORRECTO FUNCIONAMIENTO</t>
  </si>
  <si>
    <t>1A003476</t>
  </si>
  <si>
    <t>DISTRICOL GRANERO CIENTO ONCE</t>
  </si>
  <si>
    <t>FO-25-1408634</t>
  </si>
  <si>
    <t>22/08/2025 SE REALIZA CAMBIO DE EQUIPO POR DAÑO EN EL LECTOR DE TARJETAS CHIP,  EQUIPO NUEVO QUEDA OPERATIVO</t>
  </si>
  <si>
    <t>II00Q029</t>
  </si>
  <si>
    <t>RICAURTE</t>
  </si>
  <si>
    <t>BARRIO CENTRO RICAURTE 1</t>
  </si>
  <si>
    <t>FO-25-1399144</t>
  </si>
  <si>
    <t>22/08/2025 SE LLEGA LA DIRECCIÓN INDICADA Y SE REALIZA CAMBIO DE HUB YA QUE EL CABLE SE ENCUENTRA DETERIORADO. PRUEBAS EXITOSAS</t>
  </si>
  <si>
    <t>II00J472</t>
  </si>
  <si>
    <t>CALI PRADOS DE SUR</t>
  </si>
  <si>
    <t>FO-25-1408040</t>
  </si>
  <si>
    <t>22/08/2025 SE VISITA EL COMERCIO, SE REVISA LOS EQUIPOS EL DATAFONO NO ESTÁ LEYENDO LAS TARJETAS CHIP MUESTRA MSJ "RETIRE LA TARJETA" POR LO QUE SE CAMBIA RESOLVIENDO EL DAÑO, PRUEBAS OK, TELECARGA TRNA</t>
  </si>
  <si>
    <t>A30TZ907</t>
  </si>
  <si>
    <t>BARRIO CENTRO PASTO 2</t>
  </si>
  <si>
    <t>FO-25-1412011</t>
  </si>
  <si>
    <t>23/08/2025 SE VISITA CB. EVIDENCIA DATAFONO CON CABLE MAGIC EN MAL ESTADO. SE REALIZA CAMBIO DE CABLE MAGIC BOX Y BORRADO DE TRANS PARA AGILIZAR DATAFONO. SE REALIZAN PRUEBAS TX EXITOSAS. QUEDA OPERATIVO</t>
  </si>
  <si>
    <t>16ZZZ457</t>
  </si>
  <si>
    <t>TIMBIO</t>
  </si>
  <si>
    <t>DISTRICOL VARIEDADES YENNY</t>
  </si>
  <si>
    <t>FO-25-1397272</t>
  </si>
  <si>
    <t>23/08/2025 SE REALIZA LLAMADA CON LA SEÑORA LIDA INFORMA QUE EL DATÁFONO YA ESTÁ IMPRIMIENDO LOS RECIBOS OKAY</t>
  </si>
  <si>
    <t>PTM PEREIRA MISCELANEA VILLA M</t>
  </si>
  <si>
    <t>FO-25-1411178</t>
  </si>
  <si>
    <t>23/08/2025 SE CAMBIA EQUIPO POR DAÑO ALERT INTERRUPTION, SE CAMBIA HUB POR AVERÍA EN EL CABLE, SE REALIZAN PRUEBAS OK.</t>
  </si>
  <si>
    <t>AB11O548-9AFZZ437</t>
  </si>
  <si>
    <t>SAN JERONIMO</t>
  </si>
  <si>
    <t>COMCARD SAN JERONIMO SIN FRONT</t>
  </si>
  <si>
    <t>FO-25-1404198</t>
  </si>
  <si>
    <t>23/08/2025 SE LIMPIA SENSOR CHIP SE HACEN PRUEBAS Y QUEDA OK</t>
  </si>
  <si>
    <t>CZZZZ192</t>
  </si>
  <si>
    <t>FO-25-1407101</t>
  </si>
  <si>
    <t>23/08/2025 SE INGRES SE ENCUENTRA DATAFONO OPERA OK SE HACEN PRUEBAS CABLEADO EN PERFECTO ESTADO SE LE INFORMA AL CLIENTE YA ES FALLA DEL PROVEDOR DE SERVICIO INTERNET</t>
  </si>
  <si>
    <t>BARRIO EL CENTRO SARDINATA</t>
  </si>
  <si>
    <t>FO-25-1403853</t>
  </si>
  <si>
    <t>23/08/2025 SE REALIZA VISITA, SE ENCUENTRA DATAFONO EN DAÑO, SE REALIZA CAMBIO, SE INSTALA ÚLTIMA VERSIÓN, SE CREAN USUARIOS OK, SE REALIZAN PRUEBAS Y CIERRES OK.</t>
  </si>
  <si>
    <t>AAJ0K054</t>
  </si>
  <si>
    <t>BARRIO CENTRO CAREPA</t>
  </si>
  <si>
    <t>FO-25-1405177 | FO-25-1414784</t>
  </si>
  <si>
    <t>23/08/2025 SE REALIZA CAMBIO DE EQUIPO DEBIDO A FALLA EN EL TECLADO DEL DISPOSITIVO ANTERIOR. EL NUEVO EQUIPO FUE INSTALADO Y CONFIGURADO, PERO DURANTE LAS PRUEBAS OPERATIVAS SE PRESENTÓ UN RECHAZO GENERAL PROLONGADO, SIN OBTENER RESULTADOS EXITOSOS. ANTE LA PERSISTENCIA DEL ERROR, SE REALIZA UN SEGUNDO CAMBIO DE EQUIPO, EL CUAL TAMBIÉN PRESENTA RECHAZO GENERAL Y NO PERMITE VALIDAR PRUEBAS SATISFACTORIAS. 
DEBIDO A LA FALTA DE RESPUESTA POR PARTE DE LA ENTIDAD EN EL TRANSCURSO DEL DÍA, SE PROCEDE A REPROGRAMAR LA INTERVENCIÓN.</t>
  </si>
  <si>
    <t>ON008851</t>
  </si>
  <si>
    <t>BARRIO CUBIS SEC MESETA ALTA ISTMINA CHOCO ISTMINA</t>
  </si>
  <si>
    <t>FO-25-1391635</t>
  </si>
  <si>
    <t>19/08/2025 SE REALIZA VISITA, SE REALIZA MANTEMINISMOT A IMPRESORA Y CAMBIO DE PAPAEL PERO EL PROBLEMA PERISTE,  TECNICO EN CAMPO NO CUENTA CON EQUIPOS DE BACK-UP PARA REALIZAR CAMBIO DE EQUIPO</t>
  </si>
  <si>
    <t>LMUZZ997</t>
  </si>
  <si>
    <t>BARRIO HOGAR DEL SOL SOACHA SO</t>
  </si>
  <si>
    <t>FO-25-1409810</t>
  </si>
  <si>
    <t>23/08/2025 DURANTE LA VISITA TECNICA ENCONTRAMOS QUE EL DATÁFONO SE ENCUENTRA ALERTADO SE REALIZA CAMBIO DE DATÁFONO PRUEBAS OK PARÁMETROS OKAY CIERRE OKAY</t>
  </si>
  <si>
    <t>AALUZ239</t>
  </si>
  <si>
    <t>BARRIO LIMONAR SANTANDER DE QU</t>
  </si>
  <si>
    <t>FO-25-1399048</t>
  </si>
  <si>
    <t>23/08/2025 SE VISITA CORRESPONSAL Y SE REEMPLAZA FUENTE DE PODER Y SE ORGANIZA CABLEADO DE DATÁFONO. TRANSACCIONES DE PRUEBA EXITOSAS.</t>
  </si>
  <si>
    <t>II00F728</t>
  </si>
  <si>
    <t>MULTIPAGAS ALFAGUARA</t>
  </si>
  <si>
    <t>FO-25-1411175</t>
  </si>
  <si>
    <t>23/08/2025 SE REALIZA CAMBIO DE MAGIC BOX 2600, REINICIOS DEL EQUIPO Y CABLE DE RED DESCONETADO, CB BANCOLOMBIA PURO, PRUEBAS OK</t>
  </si>
  <si>
    <t>EF00B706</t>
  </si>
  <si>
    <t>BARRIO CIUDADELA REAL 2 MARINI</t>
  </si>
  <si>
    <t>FO-25-1409409</t>
  </si>
  <si>
    <t>23/08/2025 SE REALIZA CAMBIO DEL EQUIPO POR TECLADO BORROSO SE REALIZAN PRUEBAS EXITOSAS SERVICIO OPERATIVO OK</t>
  </si>
  <si>
    <t>BBBYZ598</t>
  </si>
  <si>
    <t>BARRIO COLON I CALI</t>
  </si>
  <si>
    <t>FO-25-1411182</t>
  </si>
  <si>
    <t>23/08/2025 SE REALIZA CAMBIO DE DATÁFONO EN CB BANCOLOMBIA PURO DEBIDO A TECLADO BORROSO Y DAÑO EN LA TAPA DE LA IMPRESORA, SE REALIZAN PRUEBAS OK.</t>
  </si>
  <si>
    <t>ABC03888</t>
  </si>
  <si>
    <t>BARRIO KIRPAS VILLAVICENCIO 1</t>
  </si>
  <si>
    <t>FO-25-1411366</t>
  </si>
  <si>
    <t>23/08/2025 SE REALIZA ACTUALIZACIÓN Y BORRADO DE MEMORIA, PRUEBAS OK</t>
  </si>
  <si>
    <t>9C00X942</t>
  </si>
  <si>
    <t>CENTRO FREDONIA   ANTIOQUIA</t>
  </si>
  <si>
    <t>FO-25-1411462</t>
  </si>
  <si>
    <t>23/08/2025 CAMBIO EQUIPO POR DAÑO NO LEE TARJETAS PRUEBAS OK NO TELECARGA</t>
  </si>
  <si>
    <t>999HZ279</t>
  </si>
  <si>
    <t>BARRIO VEREDA BOJIRQUE VENTAQU</t>
  </si>
  <si>
    <t>FO-25-1411876</t>
  </si>
  <si>
    <t>23/08/2025 SE REALIZA VISITA AL COMERCIO, SE CAMBIA DATAFONO POR DAÑO EN PUERTO USB, PRUEBAS OK.</t>
  </si>
  <si>
    <t>IVZZZ969</t>
  </si>
  <si>
    <t>FO-25-1411975</t>
  </si>
  <si>
    <t>23/08/2025 SE CAMBIA EQUIPOPOR CONSTANTE REINICIO PINPAD Y HUB SE CAMBIA POR TECNOLOGÍA TODO OK</t>
  </si>
  <si>
    <t>FO-25-1411978</t>
  </si>
  <si>
    <t>23/08/2025 SE REALIZA REVISIÓN DEL EQUIPO ESTÁ OPERATIVO INFORMAN QUE SALÍA UN MENSAJE ROJO ESTÁ OP SE HACEN PRUEBAS</t>
  </si>
  <si>
    <t>BARRIO LUCERO BARRANQUILLA 1</t>
  </si>
  <si>
    <t>FO-25-1411981</t>
  </si>
  <si>
    <t>23/08/2025 SE REALIZA VISITA SE CAMBIA EQUIPO DATAFONO SE REALIZAN PRUEBAS DE CORRECTO FUNCIONAMIENTO</t>
  </si>
  <si>
    <t>NN0UZ081</t>
  </si>
  <si>
    <t>PUEBLO NUEVO</t>
  </si>
  <si>
    <t>PAGAFACIL PUEBLO NUEVO CORDOBA</t>
  </si>
  <si>
    <t>FO-25-1411984</t>
  </si>
  <si>
    <t>23/08/2025 SE REALIZÓ REVISIÓN DE PINPAD Y SE LIMPIÓ EL LECTOR DE TARJETA CHIPS, PRUEBAS OK, TELECARGA DRNA.</t>
  </si>
  <si>
    <t>9T5ZZ491</t>
  </si>
  <si>
    <t>FO-25-1412008</t>
  </si>
  <si>
    <t>23/08/2025 SE REALIZÓ ACTUALIZACIÓN DE VERSIÓN</t>
  </si>
  <si>
    <t xml:space="preserve">HZZZZ128 </t>
  </si>
  <si>
    <t>BARRIO CIUDAD CORDOBA CALI 3</t>
  </si>
  <si>
    <t>FO-25-1413070</t>
  </si>
  <si>
    <t>23/08/2025 SE CONECTA CABLE DE HUD SE HACEN PRUEBAS Y QUEDA FUNCIONANDO</t>
  </si>
  <si>
    <t>SV003516</t>
  </si>
  <si>
    <t>BARRIO VALVANERA  BOGOTA</t>
  </si>
  <si>
    <t>FO-25-1413074</t>
  </si>
  <si>
    <t>23/08/2025 CAMBIO DE EQUIPO QUEMADO</t>
  </si>
  <si>
    <t>105ZZ336</t>
  </si>
  <si>
    <t>BARRIO VILLA DE RIO SANTA MART</t>
  </si>
  <si>
    <t>FO-25-1413078</t>
  </si>
  <si>
    <t>23/08/2025 SE REALIZA LA VISITA, SE ENCUENTRA LA DIRECCIÓN DESACTUALIZADA, SE PROCEDE A INICIALIZAR EL EQUIPO PARA ACTUALIZAR LA DIRECCIÓN SE REALIZANR PRUEBAS Y SE EVIDENCIA EL CAMBIO EN LA TIRILLA  Y TODO OK</t>
  </si>
  <si>
    <t>TR08Z594</t>
  </si>
  <si>
    <t>BARRIO VILLA REGINA IV NEIVA</t>
  </si>
  <si>
    <t>FO-25-1413242</t>
  </si>
  <si>
    <t>23/08/2025 SE REALIZA CAMBIO DAAFONO DEBIDO QUE NO DA PANTALLA , SE CONFIGURA E INICIALIZA, SE CREA USUARIO Y CLAVE CON EL CLIENTE, SE REALIZA PRUEBAS OK</t>
  </si>
  <si>
    <t>AAAGZ385</t>
  </si>
  <si>
    <t>FO-25-1413254</t>
  </si>
  <si>
    <t>23/08/2025 SE REALIZA VISITA AL COMERCIO CB, SE VALIDA Y SE ENCUENTRA QUE EL DATÁFONO NO ENCIENDE, SE PROCEDE A HACER CAMBIO DEL DATÁFONO, SE HACEN LAS RESPECTIVAS CONFIGURACIÓNES, SE HACEN PRUEBAS DEJANDO TODO OK</t>
  </si>
  <si>
    <t>BARRIO CENTRO QUIMBAYA 2</t>
  </si>
  <si>
    <t>FO-25-1413674</t>
  </si>
  <si>
    <t>23/08/2025 SE VISITA COMERCIO SE REALIZÓ CAMBIO DE DATAFONO POR DETERIORO SE REALIZÓ PRUEBAS OK.</t>
  </si>
  <si>
    <t>6A006379</t>
  </si>
  <si>
    <t>PAGAFACIL PASEO BOLIVAR</t>
  </si>
  <si>
    <t>FO-25-1411196</t>
  </si>
  <si>
    <t>23/08/2025 SE REALIZA VISITA SE PROCEDE A CAMBIAR DATAFONO YAQUE NO IMPRIME COMPLETO ,SE PROCEDE A CAMBIAR SE HACEN PRUEBAS Y TODO OK,SE VALIDA LECTOR MOLESTA PARA TOMAR CÓDIGOS DE BARRAS ,TAMBIÉN SE CAMBIA PINPAD POR TECNOLOGÍA ,CB OPERATIVO</t>
  </si>
  <si>
    <t>AALZZ254</t>
  </si>
  <si>
    <t>BARRIO SAN ROQUE BARRANQUILLA</t>
  </si>
  <si>
    <t>FO-25-1414073 | FO-25-1415271</t>
  </si>
  <si>
    <t>23/08/2025 SE REALIZA VISITA SE VALIDA DATAFONO ,ADICIONAL AL CABLE DE MAGIC BOX EN DAÑO ,ESTÁ PARTIDO EN EL DATAFONO ,DONDE SE SOSTIENE LA TAPA DE LA IMPRESORA,SE REQUIERE CAMBIO ,POR EL TIPO DE HORA 3PM Y SER DÍA SÁBADO NO HAY SOPORTE PARA CAMBIO EN REDEBAN ,SE PROGRAMARA VISITA PARA EL DÍA LUNES 25 DE AGOSTO DEL 2025.</t>
  </si>
  <si>
    <t>LM0BZ624</t>
  </si>
  <si>
    <t>BARRIO CUBIS MESETA ALTA</t>
  </si>
  <si>
    <t>FO-25-1403993</t>
  </si>
  <si>
    <t>23/08/2025 SE REALIZA VISITA SE CUENTA COMERCIO CERRADO, SE REALIZA ESPERA DE 1 HORA, SE REALIZA INTENTO DE COMUNICACIÓN SIN TENER ÉXITO</t>
  </si>
  <si>
    <t>B101B346</t>
  </si>
  <si>
    <t>COMCARD TURBO YARLYS</t>
  </si>
  <si>
    <t>FO-25-1407104 | FO-25-1416141</t>
  </si>
  <si>
    <t>24/08/2025 DATAFONO MALO POR PROBLEMAS DE IMPRESIÓN , SE PROCEDE HACER CAMBIO DE DATAFONO Y NO SE LOGRA HACER EL CAMBIO POR QUE HUBO UNA NOVEDAD Y LA HORA DE RESPUESTA POR PARTE DE REDEBAN ERA HASTA LA 1PM</t>
  </si>
  <si>
    <t>AAAAA378</t>
  </si>
  <si>
    <t>PTM MED TIA LAURA CARNICOS Y P</t>
  </si>
  <si>
    <t>FO-25-1416840</t>
  </si>
  <si>
    <t>25/08/2025 SE HACE MANTENIMIENTO OK Y SE CAMBIA TAPA DE IMPRESORA</t>
  </si>
  <si>
    <t>GZ7ZZ141</t>
  </si>
  <si>
    <t>PTM ITAGUI PAPELERIA PIRANA BL</t>
  </si>
  <si>
    <t>FO-25-1414850</t>
  </si>
  <si>
    <t>25/08/2025 SE CAMBIA DATÁFONO POR FALLAS EN LECTOR CHIP DE TARJETAS</t>
  </si>
  <si>
    <t>9C00B073</t>
  </si>
  <si>
    <t>SANTA FE DE ANTIOQUIA</t>
  </si>
  <si>
    <t>PTM SANTAFE DE ANTIOQUIA DISTR</t>
  </si>
  <si>
    <t>FO-25-1414328</t>
  </si>
  <si>
    <t>25/08/2025 SE CAMBIA EQUIPO POR TECLADO BORROSO</t>
  </si>
  <si>
    <t>AA00U139</t>
  </si>
  <si>
    <t>BARRIO CENTRO URIBE 6</t>
  </si>
  <si>
    <t>FO-25-1396901</t>
  </si>
  <si>
    <t>25/08/2025 SE REALIZA CAMBIO POR DAÑO EN EL TECLADO, TECLAS MUY DURAS</t>
  </si>
  <si>
    <t>NN00E668</t>
  </si>
  <si>
    <t>BARRIO VILLA ELISA BOGOTA 2</t>
  </si>
  <si>
    <t>FO-25-1416416</t>
  </si>
  <si>
    <t>25/08/2025 SE REALIZA CAMBIO DE DATAFONO POR COMPATIBILIDAD, SE INSTALA PINPAD 1600, MAGICBOX2600, SE CREA USUARIOS, PRUEBAS OK</t>
  </si>
  <si>
    <t>JA00X354</t>
  </si>
  <si>
    <t>BARRIO MEJORAS PUBLICAS II BUC</t>
  </si>
  <si>
    <t>FO-25-1416214</t>
  </si>
  <si>
    <t>25/08/2025 CB CON ALERT INTERRUPTION, CAMBIO DE DATAFONO, BORRADO E INYECCION DE SO +VER 9.90, CONFIGURACION CB OK, PRUEBAS OK</t>
  </si>
  <si>
    <t>AAAAD927</t>
  </si>
  <si>
    <t>BARRIO CENTRO SANDONA</t>
  </si>
  <si>
    <t>FO-25-1409011</t>
  </si>
  <si>
    <t>25/08/2025 SE VISITA CB. SE REALIZA CAMBIO DE DATAFONO POR LLT Y CAMBIO DE LECTORA POR DETERIORO. SE REALIZAN PRUEBAS TX EXITOSAS. QUEDA OPERATIVO</t>
  </si>
  <si>
    <t>BBBBE757</t>
  </si>
  <si>
    <t>BARRIO CENTRO 55   NEIVA</t>
  </si>
  <si>
    <t>FO-25-1416772</t>
  </si>
  <si>
    <t>25/08/2025 SE REALIZA VISITA AL PUNTO, SE EVIDENCIA EQUIPO NI REALIZA CIERRE POR TRANSACCIÓNES ACUMULADAS,SE BORRA VR Y DE DEJA CLN VR 9.90 PRUEBAS OK, CIERRE OK</t>
  </si>
  <si>
    <t>99OZZ317</t>
  </si>
  <si>
    <t>BARRIO PROVENZA BUCARAMANGA 4</t>
  </si>
  <si>
    <t>FO-25-1418783</t>
  </si>
  <si>
    <t>25/08/2025 SE REALIZA VISITA AL COMERCIO CB, SE VALIDA Y LA CLIENTE COMENTA QUE NO ESTA IMPRIMIENDO BIEN LOS VOUCHER Y ADEMAS DICE QUE APARECE CABLE DE RED DESCONECTADO, SE PROCEDE A VALIDAR SE HACE FORMATEO DEL EQUIPO, SE DESCARGA SISTEMA OPERATIVO Y VERSION 10.3, SE HACEN LAS RESPECTIVAS CONFIGURACIÓNES SE HACEN PRUEBAS DEJANDO TODO OK</t>
  </si>
  <si>
    <t>AA2ZZ031</t>
  </si>
  <si>
    <t>BARRIO ORQUIDEAS CALI</t>
  </si>
  <si>
    <t>FO-25-1418390</t>
  </si>
  <si>
    <t>25/08/2025 SE CAMBIA DATÁFONO YA QUE NO IMPRIMIA SE CAMBIA PINPAD POR COMPATIBILIDAD</t>
  </si>
  <si>
    <t>AALFZ762</t>
  </si>
  <si>
    <t>BARRIO JUAN JOSE NEIRA VILLA D</t>
  </si>
  <si>
    <t>FO-25-1414863</t>
  </si>
  <si>
    <t>25/08/2025 SE REALIZA VISITA DE CAMPO ENCONTRANDO QUE DATAFONO NO IMPRIME DE FORMA CORRECTA, LA TAPA Y RODILLOS SE ENCUENTRAN EN DAÑO, SE REALIZA CAMBIO DEL MISMO QUEDANDO OK LA IMPRESIÓN, SE REALIZAN PRUEBAS QUEDANDO OK A CONFORMIDAD DE CB, SIN NOVEDADES EN EL MOMENTO DEL MANTENIMIENTO</t>
  </si>
  <si>
    <t>6A006374</t>
  </si>
  <si>
    <t>FO-25-1417595</t>
  </si>
  <si>
    <t>25/08/2025 SE PROCEDE AL REEMPLAZO DE LA UNIDAD MAGIC BOX DEBIDO A REINICIOS RECURRENTES DETECTADOS EN EL DATÁFONO.  EL NUEVO DISPOSITIVO FUE INSTALADO CORRECTAMENTE Y QUEDÓ OPERATIVO TRAS REALIZAR PRUEBAS FUNCIONALES EXITOSAS, CONFIRMANDO SU ESTABILIDAD Y CORRECTO DESEMPEÑO.</t>
  </si>
  <si>
    <t>BARRIO EL TREBOL SOACHA SOACHA</t>
  </si>
  <si>
    <t>FO-25-1415062</t>
  </si>
  <si>
    <t>25/08/2025 SE REALIZA CAMBIO DE DATÁFONO POR DAÑO EN LA PANTALLA ADICIONAL CON PINPAD Y HUB</t>
  </si>
  <si>
    <t>9L000621</t>
  </si>
  <si>
    <t>FO-25-1394466</t>
  </si>
  <si>
    <t>25/08/2025 SE REALIZA VALIDACION CON EL CLIENTE E INDICA QUE EL DATAFONO SE ENCUENTRA OPERANDO PERO EN OCACIONES SE REINICIA, SE REALIZAN VALIDACIONES Y SE ENCUENTRA PUERTOS CON DESGASTE LO QUE OCACIONA REINCIO, DADO PARA PODER DESPLZARSE AL SITIO SE DEBE SEPARAR UN VUELO CON ANTERIORIDAD, SE HABLA CON PAOLA GARZON DE REDEBAN QUIEN AUTORIZA EL CIERRE DEL CASO EN ESTE MOMENTO YA QUE EL CLIENTE ESTA OPERANDO , SE VALIDARA UNA VEZ E TENGA EL VUELO DISPONIBLE, PARA QUE EL CLIENTE GENERE DE NUEVO EL REPORTE PERTIENEN Y SE LE PUEDA REALIZAR CAMBIO DE EQUIPO SIN PROBLEMAS PARA NO DEJAR ESTE CASO ABIERTO POR MAS TIEMPO</t>
  </si>
  <si>
    <t>FO-25-1417578</t>
  </si>
  <si>
    <t>25/08/2025 SE CAMBIA DATÁFONO POR EN REINICIO</t>
  </si>
  <si>
    <t>BARRIO PRADO VERDE - ALTOS DE</t>
  </si>
  <si>
    <t>FO-25-1416217</t>
  </si>
  <si>
    <t>25/08/2025 SE VISITA EL CB PARA REVISAR FALLA DE DATÁFONO DISPOSITIVO INCOMPATIBLE, SE CAMBIÓ DATAFONO, SE INSTALA 2600 Y MAGIC 2600 SE HACE PRUEBAS OK CB OPERATIVO</t>
  </si>
  <si>
    <t>MSZZZ665</t>
  </si>
  <si>
    <t>DISTRICOL AGRO VETERINARIA VGA</t>
  </si>
  <si>
    <t>FO-25-1419257</t>
  </si>
  <si>
    <t>25/08/2025 SE REALIZA CAMBIO DE EQUIPO YA QUE AL MOMENTO DE IMPRIMIR LOS BAUCHER EL DATÁFONO ARROJA QUE NO TIENE PAPEL, HABIENDO PAPEL EN LA IMPRESORA Y NO IMPRIME, PRUEBAS CB OK SE DEJÁ OPERATIVO.</t>
  </si>
  <si>
    <t>AC08Z418</t>
  </si>
  <si>
    <t>FO-25-1415176</t>
  </si>
  <si>
    <t>25/08/2025 SE VISITA CORRESPONSAL Y SE REEMPLAZA DATÁFONO POR DAÑO. TRANSACCIONES DE PRUEBA EXITOSAS. SE CREAN USUARIO</t>
  </si>
  <si>
    <t>YOTOCO</t>
  </si>
  <si>
    <t>BARRIO YOTOCO YOTOCO</t>
  </si>
  <si>
    <t>FO-25-1413683</t>
  </si>
  <si>
    <t>25/08/2025 SE LLEGA A SITIO Y SE ENCUENTRA DATÁFONO EN FUNCIONAMIENTO, LA SEÑORA GLORIA MANIFIESTA QUE EL INCONVENIENTE FUE EL DÍA SABADO QUE ESTUVIERON SIN INTERNET. NO SE MANIPULA EQUIPOS</t>
  </si>
  <si>
    <t>FUA0B438</t>
  </si>
  <si>
    <t>BARRIO MANANTIAL VILLAVICENCIO</t>
  </si>
  <si>
    <t>FO-25-1417626</t>
  </si>
  <si>
    <t>25/08/2025 SE VISITA CB Y SE REALIZA CAMBIO DE FUENTE DE PODER POR DAÑÓ. SE REALIZAN PRUEBAS EXITOSAS PRUEBAS OK</t>
  </si>
  <si>
    <t>MZZZZ876</t>
  </si>
  <si>
    <t>FO-25-1414842</t>
  </si>
  <si>
    <t>25/08/2025 SE REALIZA MANTENIMIENTO DEL SISTEMA Y VERSIÓN OK, SE ACTUALIZAN LLAVES OK, INICIALIZACIÓN OK, PRUEBAS DE TRANSACCIONES EXTIEOSAS OK, CLIENTE CB VALIDA SALDO ANTES Y DESPUÉS DEL MANTENIMIENTO OK, EQUIPO SE DEJA OPERATIVO SIN NOVEDAD</t>
  </si>
  <si>
    <t>MONIQUIRA</t>
  </si>
  <si>
    <t>BARRIO LA AURORA MONIQUIRA</t>
  </si>
  <si>
    <t>FO-25-1413692</t>
  </si>
  <si>
    <t>25/08/2025 SE REALIZA CAMBIO DE EQUIPO POR DAÑO IMPRESIÓN DEJANDO PRUEBAS OK SIN TELECARGA NO AUTORIZADA, CLIENTE AUTORIZA REALIZAR MANTENIMIENTO SIN CIERRE PARCIAL Y TOTAL YA QUE LA MÁQUINA SE DEMORA EN EJECUTARLO</t>
  </si>
  <si>
    <t>XP00W459</t>
  </si>
  <si>
    <t>PTM CALI MISCELANEA BETHEL</t>
  </si>
  <si>
    <t>FO-25-1418107</t>
  </si>
  <si>
    <t>25/08/2025 SE CAMBIA FUENTE DE PODER YA QUE LA DEL CLIENTE ESTABA MALA</t>
  </si>
  <si>
    <t>BA00L808</t>
  </si>
  <si>
    <t>SAHAGUN</t>
  </si>
  <si>
    <t>ARRIO CENTRO SAHAGUN 1</t>
  </si>
  <si>
    <t>FO-25-1414334</t>
  </si>
  <si>
    <t>25/08/2025 SE VISITA COMERCIO POR UNA FALLA, SE HACE CAMBIO DE EQUIPO, CAUSAL G5 NO AVANZA PAPEL, SE DEJA CON LA VERSIÓN 9.90, SE REALIZAN PRUEBAS OK, SE CREA USUARIO Y CONTRASEÑA.</t>
  </si>
  <si>
    <t>AB00N078</t>
  </si>
  <si>
    <t>DISTRICOL FERREALMACEN LA ESTR</t>
  </si>
  <si>
    <t>FO-25-1419437</t>
  </si>
  <si>
    <t>25/08/2025 SE REALIZA CAMBIO DE LECTORA SE REALIZAN PRUEBAS DE CORRECTO FUNCIONAMIENTO</t>
  </si>
  <si>
    <t>AB0LZ207</t>
  </si>
  <si>
    <t>BARRIO MARICHUELA BOGOTA  3</t>
  </si>
  <si>
    <t>FO-25-1418780</t>
  </si>
  <si>
    <t>25/08/2025 SE LLEGA LA DIRECCIÓN INDICA Y SE REALIZA CAMBIO DE EQUIPO ALERTADO CON SU RESPECTIVO PINPAD, YA QUE NO ES COMPATIBLE CON LA TECNOLOGÍA A INSTALAR, SE INSTALA COMBO 2600 CON SU RESPECTIVO MAGIC BOX CONFIGURACIÓN Y VERSIONAMIENTO OKAY USUARIO OKAY, SE REALIZAN PRUEBAS EXITOSAS</t>
  </si>
  <si>
    <t>A40UZ490</t>
  </si>
  <si>
    <t>FO-25-1420291</t>
  </si>
  <si>
    <t>25/08/2025 DURANTE LA VISITA DE TECNICA ENCONTRAMOS QUE DATÁFONO PRESENTA ERROR AL MOMENTO DE REALIZAR TRANSACCIONES, SE PROCEDE A REALIZAR ACTUALIZACIÓN DE SO Y VERSION, SE CREAN USUARIOS Y SE REALIZAN PRUEBAS QUEDANDO SERVICIO OK A CONFORMIDAD DE CB</t>
  </si>
  <si>
    <t>9A008647</t>
  </si>
  <si>
    <t>DISTRICOL TRAM Y SERV SD</t>
  </si>
  <si>
    <t>FO-25-1398618</t>
  </si>
  <si>
    <t>25/08/2025 SE REALIZA LA VISITA SE ENCUENTRA EL DATÁFONO CON PROBLEMAS EN LA FUENTE DE PODER YA QUE EL DATÁFONO SE ENCIENDE Y SE APAGA AL MOVER EL CABLE, SE PROCEDE A CAMBIAR LA FUENTE DE PODER, SE REALIZAN PRUEBAS Y TODO OK</t>
  </si>
  <si>
    <t>SV00J149</t>
  </si>
  <si>
    <t>GAMARRA</t>
  </si>
  <si>
    <t>PTM GAMARRA SALA SIP</t>
  </si>
  <si>
    <t>FO-25-1407670</t>
  </si>
  <si>
    <t>25/08/2025 SE REALIZA CAMBIO DE DATAFONO, YA QUE NO IMPRIMIA LAS TIRILLAS CORRECTAMENTE, DE IGUAL FORMA SE CAMBIA PINPAD POR TEMA DE COMPATIBILIDAD, YA QUE SE COLOCA UN DESK 2600, SE REALIZAN PRUEBAS DEJANDO SERVICIO FUNCIONAL AL 100 %</t>
  </si>
  <si>
    <t>AB1ZZ930</t>
  </si>
  <si>
    <t>BARRIO COLOMBIA BARRANCABERMEJ</t>
  </si>
  <si>
    <t>FO-25-1409031</t>
  </si>
  <si>
    <t>25/08/2025 SE REALIZA CAMBIO DE DATAFONO , SE DEJA DESK 3500 CON VERSION 9.90 SE HACEN PRUEBAS OK VISITA EXITOSA</t>
  </si>
  <si>
    <t>BA00T657</t>
  </si>
  <si>
    <t>FO-25-1414324</t>
  </si>
  <si>
    <t>25/08/2025 SE REALIZA VISITA AL COMERCIO, SE VALIDA QUE EL CLIENTE NO ESTA COLOCANDO BIEN EL ROLLO Y NO ESTA AJUSTANDO LA TAPA DEL DATAFONO, SE HACEN PRUEBAS OK.</t>
  </si>
  <si>
    <t>EL PIÑON</t>
  </si>
  <si>
    <t>BARRIO SABANAS EL PINON</t>
  </si>
  <si>
    <t>FO-25-1414869</t>
  </si>
  <si>
    <t>25/08/2025 SE REALIZA VISITA SE PROCEDE A CAMBIAR DATAFONO YA QUE POSIBLEMENTE TIENE DAÑADO EL PUERTO DE RED DEL EQUIPO,SE CAMBIA PINPAD POR COMPATIBILIDAD ,Y SE CAMBIA LECTOR POR DAÑO EN EL CABLE ,CB OPERATIVO</t>
  </si>
  <si>
    <t>9A002929</t>
  </si>
  <si>
    <t>BARRIO MANRIQUE JARDIN  MEDELL</t>
  </si>
  <si>
    <t>FO-25-1420051</t>
  </si>
  <si>
    <t>25/08/2025 SE REALIZA EL CAMBIO DEL EQUIPO POR ERROR WARNING</t>
  </si>
  <si>
    <t>A1VZZ401</t>
  </si>
  <si>
    <t>FO-25-1414846</t>
  </si>
  <si>
    <t>25/08/2025 SE VISITA EL CB PARA REVISAR FALLA DE LECTOR NO LEE FACTURAS CEDENAR, LECTORAS EN EXISTEN EN BODEGA NO LEEN ESTAS FACTURAS POR LO QUE SE LE EXPLICA A USUARIA QUE DEBE PAGARLAS DE FORMA MANUAL CON CONVENIO, LAS DEMAS FACTURAS LAS LEE Y EL CB SE ENCUENTRA OPERANDO NORMALMENTE</t>
  </si>
  <si>
    <t>BARRIO URB PORTALES DE ALICANTE CARTAGENA DE INDIAS</t>
  </si>
  <si>
    <t>FO-25-1415092</t>
  </si>
  <si>
    <t>25/08/2025 SE CAMBIA LECTORA NO LEE RECIBOS SE DEJA LECTORA  NUEVA SE HACEN PRUEBAS</t>
  </si>
  <si>
    <t>SAXZZ516</t>
  </si>
  <si>
    <t>BARRIO DANUBIO SOACHA 1</t>
  </si>
  <si>
    <t>FO-25-1416227</t>
  </si>
  <si>
    <t>25/08/2025 SE REALIZA CAMBIO DE DATÁFONO Y LECTOR POR DAÑO SE CREAN USUARIOS SE REALIZAN PRUEBAS OK SE REALIZA CAMBIO DE LECTOR POR MAL ESTADO</t>
  </si>
  <si>
    <t>LM00D576</t>
  </si>
  <si>
    <t>BARRIO BARRANACABERMEJA  BARRANCABERMEJA</t>
  </si>
  <si>
    <t>FO-25-1413696</t>
  </si>
  <si>
    <t>25/08/2025 A6 ,SE REALIZA CAMBIO DE DATAFONO,SE DEJA DSK 3500 CON VERSION 9.90 SE HACEN PRUEBAS OK VISITA EXITOSA</t>
  </si>
  <si>
    <t>SASZZ611</t>
  </si>
  <si>
    <t>FO-25-1419426</t>
  </si>
  <si>
    <t>25/08/2025 SE REMPLAZA DATAFONO, TENÍA PUERTO USB DAÑADO</t>
  </si>
  <si>
    <t>BARRIO LOS ANDES NEIVA 3</t>
  </si>
  <si>
    <t>FO-25-1414321</t>
  </si>
  <si>
    <t>25/08/2025 SE REALIZA CAMBIO DE EQUIPO POR FALLA AL IMPRIMIR.</t>
  </si>
  <si>
    <t>EFGZZ745</t>
  </si>
  <si>
    <t>SAMPUES CENTRO</t>
  </si>
  <si>
    <t>FO-25-1416422</t>
  </si>
  <si>
    <t>25/08/2025 SE VISITA COMERCIO POR FALLA, AL MOMENTO DE HACER EL RETIRO E INGRESAR LA TARJETA, SALE MENSAJE DE RETIRE TARJETA, SE LE HACE LIMPIEZA AL LECTOR DE TARJETAS YA QUE SE EVIDENCIA OBSTRUCCIÓN EN EL LECTOR, SE DEJA CON LA VERSIÓN 9.90, SE REALIZAN PRUEBAS OK.</t>
  </si>
  <si>
    <t>SV00J161</t>
  </si>
  <si>
    <t>BARRIO SANTA TERESITA MEDELLIN</t>
  </si>
  <si>
    <t>FO-25-1418241</t>
  </si>
  <si>
    <t>25/08/2025 DATÁFONO TENÍA LA FUENTE DE PODER REVENTADA, SE REALIZA CAMBIO DE LA MISMA SE REALIZA CONSULTA DE SALDO Y FUNCIONA CORRECTAMENTE</t>
  </si>
  <si>
    <t>FA09Z479</t>
  </si>
  <si>
    <t>BARRIO GUAYACAN TOLU VIEJO</t>
  </si>
  <si>
    <t>FO-25-1416419</t>
  </si>
  <si>
    <t>25/08/2025 SE VISITA SITIO SE VERIFICA INFORMACIÓN SE REALIZA PRIMEROS AUXILIOS, DATÁFONO PRESENTA FALLA TECLADO BORROSO, DAÑO POS, CIERRE OK, PRUEBA TRX EXITOSA.</t>
  </si>
  <si>
    <t>3A0CZ695</t>
  </si>
  <si>
    <t>FO-25-1418384</t>
  </si>
  <si>
    <t>25/08/2025 SE REALIZA CAMBIO DE EQUIPO POR DAÑO EN LA IMPRESIÓN NO AVANZA PAPEL Y SE CAMBIA MAGIC BOX POR DETERIORO EN PUERTO DE INTERNET, EQUIPOS QUEDAN OPERATIVOS</t>
  </si>
  <si>
    <t>FO-25-1417608</t>
  </si>
  <si>
    <t>25/08/2025 BUENAS TARDES SE VISITA CB Y SE ENCUENTRA NOVEDAD QUE EL DATAFONO IMPRIME BORROSO EN ALGUNOS CARACTERES, SE VALIDA Y SE PROCEDE A HACER EL CAMBIO, SE DEJA TODO OK.
SE HACEN PRUEBAS DE TRANSACCIONES</t>
  </si>
  <si>
    <t>OPRAP EURO LA FRONTERA</t>
  </si>
  <si>
    <t>FO-25-1418552</t>
  </si>
  <si>
    <t>25/08/2025 SE HACE MANTENIMIENTO OK SE LIMPIA LA LECTORA</t>
  </si>
  <si>
    <t>1KZZZ623</t>
  </si>
  <si>
    <t>VARAUJO PABON LA PAZ</t>
  </si>
  <si>
    <t>FO-25-1418560</t>
  </si>
  <si>
    <t>25/08/2025 SE LLEGA A SITIO SE REALIZAN CAMBIO DE DATAFONO Y FUENTE DE PODER, SE DEJA EQUIPO CON VERSIÓN 10.3 PRUEBAS OK AL 100 %</t>
  </si>
  <si>
    <t>UV00N109</t>
  </si>
  <si>
    <t>BARRIO GUAYABAL</t>
  </si>
  <si>
    <t>FO-25-1417985</t>
  </si>
  <si>
    <t>25/08/2025 SE REALIZA CAMBIO DE DATÁFONO POR DAÑO EN LA TAPA DE IMPRESIÓN, INICIALMENTE SE CAMBIÓ LA TAPA PERO NO FUNCIONO SE ATASCABA, SE REALIZAN PRUEBAS CON EL NUEVO DATÁFONO Y FUNCIONA CORRECTAMENTE.</t>
  </si>
  <si>
    <t>GZLZZ687</t>
  </si>
  <si>
    <t>LA DORADA</t>
  </si>
  <si>
    <t>BARRIO LA DORADA LA DORADA 1</t>
  </si>
  <si>
    <t>FO-25-1421927</t>
  </si>
  <si>
    <t>25/08/2025 SE CAMBIA DATÁFONO POR TECLADO DURO. SE HACEN PRUEBAS DE TRANSACCIONES TODO OK</t>
  </si>
  <si>
    <t>XP00J160</t>
  </si>
  <si>
    <t>BARRIO  GRAN YOMASA BOGOTA</t>
  </si>
  <si>
    <t>FO-25-1418228</t>
  </si>
  <si>
    <t>25/08/2025 SE LLEGA LA DIRECCIÓN Y SE CAMBIA DE EQUIPO ALERTADO CONFIGURACIÓN Y VERSIONAMIENTO OKAY USUARIO OKAY SE REALIZAN PRUEBAS EXITOSAS</t>
  </si>
  <si>
    <t>ON0TZ491</t>
  </si>
  <si>
    <t>PTM CUCUTA SHARIVAN</t>
  </si>
  <si>
    <t>FO-25-1418378</t>
  </si>
  <si>
    <t>25/08/2025 SE VISITA COMERCIO, SE REALIZA CAMBIO DE DATAFONO POR DETERIORO, SE HACEN PRUEBAS EXITOSA, CB OPERATIVO.</t>
  </si>
  <si>
    <t>9BKZZ313</t>
  </si>
  <si>
    <t>PTM BARRANQUILLA FERROMATERIAL</t>
  </si>
  <si>
    <t>FO-25-1418233</t>
  </si>
  <si>
    <t>25/08/2025 SE REMPLAZA DATAFONO, TENÍA LAS TECLAS DURAS</t>
  </si>
  <si>
    <t>TR08Z452</t>
  </si>
  <si>
    <t>DISTRICOL DROGAS DINASTIA 2</t>
  </si>
  <si>
    <t>FO-25-1420038</t>
  </si>
  <si>
    <t>25/08/2025 SE REALIZA LIMPIEZA A LA IMPRESORA</t>
  </si>
  <si>
    <t>AD00P231</t>
  </si>
  <si>
    <t>CARDONA MOLINA BROLIN STIVEN</t>
  </si>
  <si>
    <t>BARRIO SAN JOSE DE LOS CAMPANO</t>
  </si>
  <si>
    <t>FO-25-1418546</t>
  </si>
  <si>
    <t>25/08/2025 BUEN DIA SE REALIZA CAMBIO DE EQUIPO POR PROBLEMAS DE COMUNICACIÓN PUERTO DE RED DAÑADO , SE CAMBIA LECTORA CLIENTE INFORMA QUE AVECES SE REINICIA PARA PODER TOMAR LOS RECIBOS Y SE INSTALA MAGIC BOX SE REALIZA PRUEBA Y TODO QUEDA OK</t>
  </si>
  <si>
    <t>MN001005</t>
  </si>
  <si>
    <t>PTM BELLO UTOPIA PAPELERIA CAF</t>
  </si>
  <si>
    <t>FO-25-1419443</t>
  </si>
  <si>
    <t>25/08/2025 SE REALIZA VISITA AL PUNTO PARA ATENDER SOLICITUD DE MANTENIMIENTO EN DATÁFONO DEL CORRESPONSAL BANCOLOMBIA. EL USUARIO REPORTA IMPOSIBILIDAD DE REALIZAR TRANSACCIONES, INDICANDO QUE EL DISPOSITIVO ARROJA MENSAJE DE "RECHAZO GENERAL". 
AL VERIFICAR EL EQUIPO, SE IDENTIFICA QUE SE ENCUENTRA DESCONFIGURADO, LO QUE IMPIDE SU CORRECTO FUNCIONAMIENTO. SE PROCEDE CON LA RECONFIGURACIÓN COMPLETA DEL DATÁFONO, AJUSTANDO LOS PARÁMETROS NECESARIOS PARA SU OPERATIVIDAD. 
FINALIZADA LA INTERVENCIÓN, SE REALIZAN PRUEBAS DE CONEXIÓN Y TRANSACCIÓN, OBTENIENDO RESULTADOS EXITOSOS. EL EQUIPO QUEDA OPERATIVO Y EN CONDICIONES ÓPTIMAS PARA SU USO.</t>
  </si>
  <si>
    <t>F100V565</t>
  </si>
  <si>
    <t>PTM PALMIRA TIENDA DE MASCOTAS</t>
  </si>
  <si>
    <t>FO-25-1420044</t>
  </si>
  <si>
    <t>25/08/2025 SE VISITA EL COMERCIO, SE REVISA LOS EQUIPOS ESTA FALLANDO EL DATAFONO MIXTO SE PEGA Y NO IMPRIME LOS VOUCHER POR LO QUE SE CAMBIA RESOLVIENDO EL DAÑO, PRUEBAS OK, TELECARGA TRNA</t>
  </si>
  <si>
    <t>XPSZZ326</t>
  </si>
  <si>
    <t>RIOBLANCO</t>
  </si>
  <si>
    <t>BARRIO CENTRO RIOBLANCO 5</t>
  </si>
  <si>
    <t>FO-25-1414837</t>
  </si>
  <si>
    <t>25/08/2025 SE REALIZA CAMBIO DE EQUIPO "NO IMPRIME ALGUNOS CARACTERES" TRANSACCIONES DE PRUEBA O.K</t>
  </si>
  <si>
    <t>II001608</t>
  </si>
  <si>
    <t>BARRIO BELLO BELLO 17</t>
  </si>
  <si>
    <t>FO-25-1418896</t>
  </si>
  <si>
    <t>25/08/2025 SE REALIZA REEMPLAZO DEL DATÁFONO DEBIDO A FALLA EN EL LECTOR DE CHIP, LA CUAL IMPEDÍA LA REALIZACIÓN DE RETIROS MEDIANTE TARJETA. EL EQUIPO PRESENTABA IMPOSIBILIDAD DE LECTURA EN TRANSACCIONES CON CHIP, AFECTANDO LA OPERATIVIDAD DEL PUNTO. SE INSTALA NUEVO DISPOSITIVO, EL CUAL QUEDA COMPLETAMENTE FUNCIONAL Y VALIDADO PARA OPERACIONES CON TARJETA.</t>
  </si>
  <si>
    <t>ON00Y636</t>
  </si>
  <si>
    <t>DISTRICOL DIGITAL WORLD</t>
  </si>
  <si>
    <t>FO-25-1380034</t>
  </si>
  <si>
    <t>25/08/2025 SE REALIZA RECONFIGURACIÓN DE EQUIPO, SE INICIALIZA, Y SE REALIZAN PRUEBAS EXITOSAS</t>
  </si>
  <si>
    <t>GA0AZ470</t>
  </si>
  <si>
    <t>BARRIO SANTA MONICA PASTO</t>
  </si>
  <si>
    <t>FO-25-1419334</t>
  </si>
  <si>
    <t>25/08/2025 SE LLEGA AL CB PARA REVISAR FALLA, SE ENCUENTRA DATÁFONO CON TAPA DEL RODILLO MALA Y TECLADO BORROSO, SE REALIZA CAMBIO DE EQUIPO POR 2600 SE INSTALA MAGIC Y FUENTE, SE HACEN PRUEBAS OK CORRESPONSAL OPERATIVO</t>
  </si>
  <si>
    <t>11YZZ992</t>
  </si>
  <si>
    <t>BARRIO IPANEMA</t>
  </si>
  <si>
    <t>FO-25-1421510</t>
  </si>
  <si>
    <t>25/08/2025 SE REALIZA VISITA AL PUNTO, SE REALIZA CAMBIO DE EQUIPO  POR DAÑO ALERT IRRUPTION. DE DEJA EQUIPO INSTALADO CON VR 10.3, PRUEBAS CB OK, CB OPERATIVO.</t>
  </si>
  <si>
    <t>XP00I234</t>
  </si>
  <si>
    <t>BARRIO LA CABANA CIUDAD BOLIVA</t>
  </si>
  <si>
    <t>FO-25-1420488</t>
  </si>
  <si>
    <t>26/08/2025 SE CAMBIA EQUIPO POR ALERTA INTERRUPTION TODO QUEDA OK</t>
  </si>
  <si>
    <t>9C0LZ877</t>
  </si>
  <si>
    <t>BARRIO BELLARENA BARRANQUILLA</t>
  </si>
  <si>
    <t>FO-25-1420990</t>
  </si>
  <si>
    <t>26/08/2025 SE REALIZA VISITA AL COMERCIO SE ENCUENTRA LECTOR DE BARRAS DESCONFIGURADO LO CUAL NO DEJABA REALIZAR NINGÚN RECAUDO SE CONFIGURA NUEVAMENTE SE REALIZAN PRUEBAS EXITOSAS Y EL CB QUEDA OPERATIVO</t>
  </si>
  <si>
    <t>GB00H062</t>
  </si>
  <si>
    <t>FO-25-1405434 | FO-25-1401838</t>
  </si>
  <si>
    <t>21/08/2025 SE LLEGA A LA DIRECCIÓN INDICADA, SE REINICIA TELÉFONO SE REINSTALAR SISTEMA OPERATIVO Y VERSIONAMIENTO PERO PINPAD CONTINÚA BLOQUEADO SE REALIZA PRUEBA CON OTRO EQUIPO DE MI BACKUP SIN SOLICITAR EL CAMBIO , PERO EL PINPAD CONTINÚA BLOQUEADO , DEBIDO A LA OPERACIÓN DEL DÍA NO SE CUENTA CON PINPAD DISPONIBLE PARA REALIZAR EL CAMBIO , SE LE COMUNICA AL COMERCIO , SE REPROGRAMA LA VISITA.
26/08/2025 SE REALIZA VISITA A CB PARA ATENDER INCIDENTE SE REALIZA CAMBIO DE PINPAD POR FALLA NO LEE NINGUNA TARJETA,SE REALIZAN PRUEBAS OK</t>
  </si>
  <si>
    <t>1UZZZ596</t>
  </si>
  <si>
    <t>BARRIO CENTRO NECOCLI 4</t>
  </si>
  <si>
    <t>FO-25-1411871</t>
  </si>
  <si>
    <t>26/08/2025 SE REALIZA CAMBIO DE EQUIPO POR DAÑO EN EL LECTOR DE TARJETAS, AL INGRESARLAS SALE RECHAZADO GENERAR, OTRAS SALE TRANSACCIÓN DECLINADA, ADICIONAL EL TECLADO ESTÁ BORROSO, SE INSTALA, CONFIGURA NUEVO EQUIPO OPERATIVO OK, PRUEBAS EXITOSAS, CLIENTE CB VALIDA SALDO ANTES Y DESPUÉS DEL MANTENIMIENTO SIN NOVEDAD, SE DEJA CB OPERATIVO OK</t>
  </si>
  <si>
    <t>XP007623</t>
  </si>
  <si>
    <t>BARRIO BRR ROSA BLANCA VILLAVI</t>
  </si>
  <si>
    <t>FO-25-1420647</t>
  </si>
  <si>
    <t>26/08/2025 SE REALIZA VISITA A CB
 CAMBIO DE LECTOR DE BARRAS, LECTOR AVERIADO SE REALIZAN PRUEBAS OK</t>
  </si>
  <si>
    <t>LA00A076</t>
  </si>
  <si>
    <t>BARRIO CENTRO MANIZALES 13</t>
  </si>
  <si>
    <t>FO-25-1422775</t>
  </si>
  <si>
    <t>26/08/2025 SE REALIZA VISITA SE CAMBIA DATAFONO POR TECLADO EN MAL ESTADO, DATÁFONO INSTALADO NO REGISTRA SERIAL Y DA RECHAZO GENERAL, SE CAMBIA NUEVAMENTE SE CREAN USUARIOS SE HACEN PRUEBAS SERVICIO OK</t>
  </si>
  <si>
    <t>AD04Z068</t>
  </si>
  <si>
    <t>COMCARD TOSCANA COMBATE</t>
  </si>
  <si>
    <t>FO-25-1423213</t>
  </si>
  <si>
    <t>26/08/2025 SE REALIZA MANTENIMIENTO OK, SE CONFIGURA PARÁMETROS QUE ESTABA DESCONFIGURADO,  EQUIPO QUEDA OPERATIVO OK</t>
  </si>
  <si>
    <t>AAAAD876</t>
  </si>
  <si>
    <t>FO-25-1420980</t>
  </si>
  <si>
    <t>26/08/2025 SE REALIZA CAMBIO DE EQUIPO A6 ALERT IRRUPTION, CB BANCOLOMBIA PURO, PRUEBAS OK</t>
  </si>
  <si>
    <t>AARRIO CENTRO SOLEDAD 2</t>
  </si>
  <si>
    <t>FO-25-1420478</t>
  </si>
  <si>
    <t>26/08/2025 SE REALIZA VISITA TÉCNICA, CAMBIA EL DATAFONO, SE REALIZAN PRUEBAS EXITOSAS, EQUIPO FUNCIONA CORRECTAMENTE, CB QUEDA OPERATIVO.</t>
  </si>
  <si>
    <t>9A0CZ280</t>
  </si>
  <si>
    <t>REVAL SANTAFE DE ANTIOQUIA</t>
  </si>
  <si>
    <t>FO-25-1420031</t>
  </si>
  <si>
    <t>26/08/2025 SE HACE MANTENIMIENTO SE OK SE CAMBIA FUENTE DE PODER OK PRUEBAS EXITOSAS</t>
  </si>
  <si>
    <t>9C0NZ455</t>
  </si>
  <si>
    <t>PUEBLORRICO</t>
  </si>
  <si>
    <t>COMCARD PUEBLO RICO BAUZ</t>
  </si>
  <si>
    <t>FO-25-1416554</t>
  </si>
  <si>
    <t>26/08/2025 SE RECONFIGURA EQUIPO POR ERROR EN PARÁMETROS SE HACEN PRUEBAS TODO QUEDA OK</t>
  </si>
  <si>
    <t>AAAAA440</t>
  </si>
  <si>
    <t>DISTRICOL PAPELERIA PINATERIA</t>
  </si>
  <si>
    <t>FO-25-1414875</t>
  </si>
  <si>
    <t>26/08/2025 SE VISITA SITIO SE VERIFICA INFORMACIÓN,
SE REALIZA PRIMEROS AUXILIOS, SE EVIDENCIA QUE EL DATÁFONO TIENE FALLA EN EL PUERTO, SE REALIZA CAMBIO DE EQUIPO, IMPRESIÓN OK, LECTOR DE CHIP OK, TECLADO OK, PRUEBA TRX EXITOSA.</t>
  </si>
  <si>
    <t>9AFZZ414</t>
  </si>
  <si>
    <t>BARRIO ANDRES SANIN CALI 1</t>
  </si>
  <si>
    <t>FO-25-1424301</t>
  </si>
  <si>
    <t>26/08/2025 SE LIMPIA PINPAD Y QUEDA FUNCIONANDO CORRECTAMENTE</t>
  </si>
  <si>
    <t>JA00H775</t>
  </si>
  <si>
    <t>BARRIO LA ESMERALDA FLORIDABLA</t>
  </si>
  <si>
    <t>FO-25-1423316</t>
  </si>
  <si>
    <t>26/08/2025 SE REALIZA VISITA AL COMERCIO CB, SE VALIDA Y SE ENCUENTRA DATÁFONO CON PROBLEMAS EN LA IMPRESORA, SE HACE CAMBIO, SE CONFIGURA Y SE HACEN PRUEBAS DEJANDO TODO OK</t>
  </si>
  <si>
    <t>BA00Z087</t>
  </si>
  <si>
    <t>BARRIO AQUIMIN 3 TUNJA</t>
  </si>
  <si>
    <t>FO-25-1422418</t>
  </si>
  <si>
    <t>26/08/2025 SE  REALIZA CAMBIO DE EQUIPO POR DAÑO IMPRESIÓN DEJANDO PRUEBAS OK SIN TELECARGA NO AUTORIZADA</t>
  </si>
  <si>
    <t>AB002869</t>
  </si>
  <si>
    <t>BARRIO SAN JOSE ENVIGADO 1</t>
  </si>
  <si>
    <t>FO-25-1422771</t>
  </si>
  <si>
    <t>26/08/2025 SE REALIZÓ CAMBIO DE FUENTE DE PODER</t>
  </si>
  <si>
    <t>9A0BZ965</t>
  </si>
  <si>
    <t>BARRIO SOACHA ALTICO SOACHA</t>
  </si>
  <si>
    <t>FO-25-1421445</t>
  </si>
  <si>
    <t>26/08/2025 SE REALIZA VISITA DE CAMPO ENCONTRANDO QUE DATÁFONO SE REINICIA AL REALIZAR TX, SE REALIZA CAMBIO DE EQUIPO CON PINPAD Y HUB POR COMPATIBILIDAD CON EL DATAFONO. PRUEBAS OK, PARÁMETROS OKAY, CIERRE OKAY</t>
  </si>
  <si>
    <t>11VZZ648</t>
  </si>
  <si>
    <t>PUERTO WILCHES</t>
  </si>
  <si>
    <t>BARRIO LA CIENAGA PUERTO WILCH</t>
  </si>
  <si>
    <t>FO-25-1421461</t>
  </si>
  <si>
    <t>26/08/2025 SE FORMATEA DATAFONO SE ENCUENTRA LENTO, SE DEJA S.O Y VERSION9.90 OK. SE REALIZA CAMBIO DE LECTOR CABLE DAÑADO SE DEJA NUEVO Y SE HACEN PRUEBAS OK , VISITA EXITOSA</t>
  </si>
  <si>
    <t>2A008801</t>
  </si>
  <si>
    <t>PURIFICACION</t>
  </si>
  <si>
    <t>BARRIO EL PUERTO 2 PURIFICACIO</t>
  </si>
  <si>
    <t>FO-25-1419339</t>
  </si>
  <si>
    <t>26/08/2025 SE CONFIGURA LECTOR SYMBOL , SE REALIZA PRUEBAS OK</t>
  </si>
  <si>
    <t>1111F695</t>
  </si>
  <si>
    <t>MULTIPAGAS ROZO</t>
  </si>
  <si>
    <t>FO-25-1422560</t>
  </si>
  <si>
    <t>26/08/2025 EN LA VISITA TÉCNICA SE REALIZÓ EL CAMBIO DE LOS DATÁFONOS YA QUE SE ENCONTRARON AVERIADOS Y EN MAL ESTADO,SE CAMBIARON LOS PINPADS POR TECNOLOGÍA DESK 1600 ,SE INSTALARON MAGIC BOX 2600,SE CAMBIÓ EL LECTOR YA QUE NO ESTABA LEYENDO LOS CÓDIGOS,SE INSTALAN SISTEMA OPERATIVO Y VERSIÓN 10.3N,SE CREARON LOS USUARIOS Y SE REALIZARON LAS PRUEBAS DEJANDO EL SERVICIO OPERANDO SIN FALLAS Y SIN NOVEDAD REALIZARON LAS</t>
  </si>
  <si>
    <t>CZZZZ489 // CZZZZ491</t>
  </si>
  <si>
    <t>FO-25-1423227</t>
  </si>
  <si>
    <t>26/08/2025 VISITAMOS COMERCIO, EL DATÁFONO PERDIÓ LOS PARÁMETROS, LO CONFIGURAMOS, NUEVAMENTE LO INICIALIZAMOS Y REALIZAMOS PRUEBAS OK</t>
  </si>
  <si>
    <t>BARRIO VILLA PAULA ITAGUI</t>
  </si>
  <si>
    <t>FO-25-1422656</t>
  </si>
  <si>
    <t>26/08/2025 SE CAMBIA DATÁFONO POR PUERTO LAN DAÑADO</t>
  </si>
  <si>
    <t>AAVZZ122</t>
  </si>
  <si>
    <t>BARRIO CENTRO EL COLEGIO 6</t>
  </si>
  <si>
    <t>FO-25-1420278</t>
  </si>
  <si>
    <t>26/08/2025 SE REALIZA VISITA DE CAMPO ENCONTRADO  QUE POS SE QUEMO, POR LO ANTERIOR SE CAMBIA EQUIPO PRUEBAS CUPO Y USUARIO OK.</t>
  </si>
  <si>
    <t>EG5ZZ556</t>
  </si>
  <si>
    <t>COMCARD MANRIQUE ANDROIDE</t>
  </si>
  <si>
    <t>FO-25-1422851</t>
  </si>
  <si>
    <t>26/08/2025 EL EQUIPO PRESENTA ALERT IRRUPTION Y SE REALIZA EL DEBIDO CAMBIO</t>
  </si>
  <si>
    <t>ABC9Z882 - TRZZZ889</t>
  </si>
  <si>
    <t>BARRIO PLAZA DE FERIAS PURIFICACION</t>
  </si>
  <si>
    <t>FO-25-1425587</t>
  </si>
  <si>
    <t>26/08/2025 SE REALIZA CAMBIO LECTOR DE BARRAS DEBIDO QUE EL ANTERIOR DEMORA EN LEER FACTURAS, SE INSTALA LECTOR SYMBOL, SE REALIZA PRUEBAS OK</t>
  </si>
  <si>
    <t>F1XZZ060</t>
  </si>
  <si>
    <t>BARRIO CENTRO IV VILLAMARIA</t>
  </si>
  <si>
    <t>FO-25-1425920</t>
  </si>
  <si>
    <t>26/08/2025 SE REALIZA VISITA SE EVIDENCIA QUE FUENTE DE PODER ESTA EN MAL ESTADO, SE CAMBIA Y SE HACEN PRUEBAS, SERVICIO OK</t>
  </si>
  <si>
    <t>AAAAH123</t>
  </si>
  <si>
    <t>GIRALDO</t>
  </si>
  <si>
    <t>BARRIO CALLE PRINCIPAL VIA AL</t>
  </si>
  <si>
    <t>FO-25-1424736</t>
  </si>
  <si>
    <t>26/08/2025 SE HACE MANTENIMIENTO, SE LIMPIA LECTOR DE TARJETAS Y SE HACEN PRUEBAS EXITOSAS</t>
  </si>
  <si>
    <t>11XZZ536</t>
  </si>
  <si>
    <t>REVAL SNR ARMENIA</t>
  </si>
  <si>
    <t>FO-25-1425577</t>
  </si>
  <si>
    <t>26/08/2025 SE VISITA COMERCIO, SE REALIZÓ CAMBIO DE DATAFONO POR DETERIORO FÍSICO, SE GARANTIZAN PRUEBAS OK</t>
  </si>
  <si>
    <t>AA00F252</t>
  </si>
  <si>
    <t>BARRIO SANTA CRUZ LA ROSA MEDE</t>
  </si>
  <si>
    <t>FO-25-1420976</t>
  </si>
  <si>
    <t>26/08/2025 SE REALIZA CAMBIO DE CABLE ENSORTIJADO POR REINICIO CONSTANTEMENTE OK,  EQUIPO QUEDA OPERATIVO CON PRUEBAS EXITOSAS</t>
  </si>
  <si>
    <t>LA00Q031</t>
  </si>
  <si>
    <t>DISTRICOL REDPAG QUINTAS</t>
  </si>
  <si>
    <t>FO-25-1422567</t>
  </si>
  <si>
    <t>26/08/2025 CAMBIO DE EQUIPO POR DAÑO SE REALIZA PRUEBAS OK SE ENTREGA SERVICIO OPERATIVO</t>
  </si>
  <si>
    <t>XPRZZ701</t>
  </si>
  <si>
    <t>OPRAP ESTACIÓN INDUSTRIALES</t>
  </si>
  <si>
    <t>FO-25-1425939</t>
  </si>
  <si>
    <t>26/08/2025 SE REALIZÓ CAMBIO DE LECTOR POR CABLE DAÑADO</t>
  </si>
  <si>
    <t>7A003834</t>
  </si>
  <si>
    <t>REDY FERIAS</t>
  </si>
  <si>
    <t>FO-25-1425249</t>
  </si>
  <si>
    <t>26/08/2025 SE REALIZA CAMBIO DE HUB POR FALLAS DE REINICIO PRUEBA OK</t>
  </si>
  <si>
    <t>EG0IZ229</t>
  </si>
  <si>
    <t>BARRIO URB PALMA DE SALAMANCA</t>
  </si>
  <si>
    <t>FO-25-1425592</t>
  </si>
  <si>
    <t>26/08/2025 SE REALIZA CAMBIO DE EQUIPO POR PROBLEMAS DE TECLADO Y SE CAMBIA LECTORA POR CABLE DEGOLLADO,  SE INSTALA MAGIC BOX SE REALIZA PRUEBA Y TODO QUEDA OK</t>
  </si>
  <si>
    <t>II00Q086</t>
  </si>
  <si>
    <t>BARRIO ALAMOS BOGOTA 3</t>
  </si>
  <si>
    <t>FO-25-1424749</t>
  </si>
  <si>
    <t>26/08/2025 SE REALIZA CONFIGURACIÓN PARÁMETROS DE COMUNICACIÓN PRUEBA OK</t>
  </si>
  <si>
    <t>XPJZZ892</t>
  </si>
  <si>
    <t>PAGAFACIL CENTRO PAGO CABECERA</t>
  </si>
  <si>
    <t>FO-25-1424430</t>
  </si>
  <si>
    <t>26/08/2025 SE VISITA COMERCIO SE CAMBIA ACTIVO DEBIDO TECLADO MALO, SE REALIZA INYECCIÓN DE SISTEMA Y VERSIÓN INICIALIZADA OK, PRUEBAS OK, CUBRE CLAVE OK, SE CAMBIA PINPAD DEBIDO A TECNOLOGÍA INSTALADA Y MAGIC BOX</t>
  </si>
  <si>
    <t>TZZZZ605</t>
  </si>
  <si>
    <t>LA PRIMAVERA</t>
  </si>
  <si>
    <t>BARRIO EL CENTRO LA PRIMAVERA</t>
  </si>
  <si>
    <t>FO-25-1387908</t>
  </si>
  <si>
    <t>26/08/2025 SE REALIZA INSTALACIÓN DE DATAFONO SE ENCUENTRA ALERTADO SE VÁLIDAD CON ENTIDAD Y EL COMERCIO SE ENCUENTRA BLOQUEADO SE REALIZA LLAMADA PARA DESBLOQUEAR Y REALIZAR PRUEBAS SE ENPERA UNOS MINUTOS Y NO LO DESBLOQUEAN SE LE INFORMA AL JEFE DE ZONA YA QUE NO SE PUEDEN REALIZAR PRUEBAS EXITOSA</t>
  </si>
  <si>
    <t>103ZZ228</t>
  </si>
  <si>
    <t>DISTRICOL CNDLUBLOSLINDEROS</t>
  </si>
  <si>
    <t>FO-25-1424313</t>
  </si>
  <si>
    <t>26/08/2025 SE REALIZA VISITA AL COMERCIO CB, SE VALIDA Y EL CLIENTE COMENTA QUE SE PRESENTA QUE EN EL DATÁFONO APARECE CONSTANTEMENTE EL MENSAJE SIN CONEXIÓN A INTERNET, SE VALIDA Y SE PROCEDE A CAMBIAR CABLE ENTORCHADO Y CABLE DE PODER, SE DESCARTA QUE NO SE VUELVA A PRESENTAR Y QUEDA FUNCIONANDO CORRECTAMENTE, SE HACEN PRUEBAS DEJANDO TODO OK</t>
  </si>
  <si>
    <t>AD00O654</t>
  </si>
  <si>
    <t>DISTRICOL FRUVER EL SHANGAY</t>
  </si>
  <si>
    <t>FO-25-1416233</t>
  </si>
  <si>
    <t>26/08/2025 SE LLEGA AL SITIO SE REALIZA MANTENIMIENTO EQUIPO QUEDA OPERATIVO SE HACE PRUEBAS EXITOSAS</t>
  </si>
  <si>
    <t>SAOZZ057</t>
  </si>
  <si>
    <t>COPETE CORDOBA DIEGO ALEJANDRO</t>
  </si>
  <si>
    <t>TURBO III</t>
  </si>
  <si>
    <t>FO-25-1423232</t>
  </si>
  <si>
    <t>26/08/2025 DATAFONO EXISTENTE PRESENTA PROBLEMAS DE IMPRESION, IMPRIME UNOS Y OTROS NO, IMPRIME ENCIMA DE LOS TEXTOS, SE PROCEDE A INSTALAR UNO NUEVO, SE HACEN PRUEBAS DE RETIRO, CONSULTA DE SALDO, CONSIGNACION Y PRUEBA DE LECTORA</t>
  </si>
  <si>
    <t>JAAAF480</t>
  </si>
  <si>
    <t>BARRIO ROLDAN ENTRERRIOS 2</t>
  </si>
  <si>
    <t>FO-25-1418116</t>
  </si>
  <si>
    <t>26/08/2025 SE REALIZA CAMBIO DE EQUIPO DEBIDO A TECLADO MALO Y REINICIOS CONSTANTES, SE CAMBIA PINPAD POR TECNOLOGÍA, SE RETIRA HUB Y SE INSTALA MÁGIC BOX 2600</t>
  </si>
  <si>
    <t>XP004627</t>
  </si>
  <si>
    <t>DISTRICOL D SHOP</t>
  </si>
  <si>
    <t>FO-25-1422879</t>
  </si>
  <si>
    <t>26/08/2025 SE LLEGA A SITIO Y SE ENCUENTRA QUE LE HACE FALTA EL RODILLO DE IMPRESIÓN, EL CUÁL SE ENCUENTRA EN EL PISO DEL CB</t>
  </si>
  <si>
    <t>SA0ZZ361</t>
  </si>
  <si>
    <t>FO-25-1418247</t>
  </si>
  <si>
    <t>26/08/2025 SE REALIZA VISITA TÉCNICA Y SE HACE NECESARIO EL CAMBIO DE DATAFONO YA QUE PRESENTA PROBLEMAS CON EL AVANCE DEL PAPEL, SE ATASCA Y SALE EL BAUCHER INCOMPLETO, SE RETIRA DATAFONO PLACA 1227928, Y SE DEJA INSTALADO DATAFONO PLACA 1255394,,SE REALIZAN PRUEBAS Y SE DEJA EL SERVICIO FUNCIONANDO CORRECTAMENTE.</t>
  </si>
  <si>
    <t>FO-25-1420986</t>
  </si>
  <si>
    <t>26/08/2025 SE REALIZA CAMBIO DE EQUIPO,EQUIPO PRESENTA FALLAS EN LA LECTURA DE TARJETAS DECLINA LA TRANSACCIÓN, SE INSTALA NUEVOS EQUIPOS PRUEBAS OK, SE CREA USUARIOS, LECTORA DE BARRA OPERANDO OK, DNRA, SE CONFIGURACIÓN INTEGRACIÓN EN CAJA CB OPERANDO CON NORMALIDAD</t>
  </si>
  <si>
    <t>BARRIO PARQUE SAN PEDRO DE LOS</t>
  </si>
  <si>
    <t>FO-25-1420301</t>
  </si>
  <si>
    <t>26/08/2025 SE REALIZA REVISIÓN DEL EQUIPO OK, SE INSTRUYE QUE NO DEBE HABER OBSTRUCCIÓN EN LA IMPRESORA CUANDO ESTA SALIENDO EL PAPEL PORQUE SE PUEDE TRABAR</t>
  </si>
  <si>
    <t>II00J427</t>
  </si>
  <si>
    <t>TOTORO</t>
  </si>
  <si>
    <t>BARRIO TOTORO TOTORO</t>
  </si>
  <si>
    <t>FO-25-1420495</t>
  </si>
  <si>
    <t>26/08/2025 SE REALIZA COMUNICACIÓN CON EL CB POR MEDIO DE CHAT INFORMA QUE EL DATÁFONO YA ESTÁ OPERANDO OKAY</t>
  </si>
  <si>
    <t>0</t>
  </si>
  <si>
    <t>DISTRICOL MAKARIOS COMUNICACIO</t>
  </si>
  <si>
    <t>FO-25-1426899</t>
  </si>
  <si>
    <t>26/08/2025 SE RETIRA PLASTICO DE TARJETAS QUE OBSTRUIAN EL LECTOR DE CHIP DEL EQUIPO, CB BANCOLOMBIA PURO, PRUEBAS OK</t>
  </si>
  <si>
    <t>LA00Q746</t>
  </si>
  <si>
    <t>FO-25-1426743</t>
  </si>
  <si>
    <t>26/08/2025 SE REALIZA VISITA SE CAMBIA DATAFONO POR MENSAJE RETIRE TARJETA NO LAS LEE, SE CAMBIA NUEVAMENTE YA QUE NO CONECTA AL MODEM, SE CREAN USUARIOS SE HACEN PRUEBAS SERVICIO OK</t>
  </si>
  <si>
    <t>FO-25-1426482</t>
  </si>
  <si>
    <t>26/08/2025 SE VISITA EL COMERCIO, EL CLIENTE INFORMA QUE EL DATAFONO A VECES NO LE IMPRIME EL VOUCHER, SE REVISA LOS EQUIPOS EL CABLEADO ESTÁ BIEN Y EL DATAFONO A VECES SE QUEDA PEGADO EL RODILLO DE LA IMPRESORA POR LO QUE SE CAMBIA RESOLVIENDO EL DAÑO, PRUEBAS OK, TELECARGA TRNA</t>
  </si>
  <si>
    <t>BARRIO SIETE DE AGOSTO III CAL</t>
  </si>
  <si>
    <t>FO-25-1425931</t>
  </si>
  <si>
    <t>26/08/2025 SE CAMBIA DATÁFONO YA QUE DEL CLIENTE TENÍA EL TECLADO BORROSO</t>
  </si>
  <si>
    <t>NZZZZ089</t>
  </si>
  <si>
    <t>FO-25-1424727</t>
  </si>
  <si>
    <t>26/08/2025 SE VISITA COMERCIO SE REALIZA EL CAMBIO DE EQUIPO DATÁFONO OK MIGICBOX OK, VERSION 10.3 OK, PRUEBAS OK, LECTOR DE BARRAS OK, CB OPERATIVO</t>
  </si>
  <si>
    <t>BARRIO LA CUMBRE FLORIDABLANCA</t>
  </si>
  <si>
    <t>FO-25-1424297</t>
  </si>
  <si>
    <t>26/08/2025 CAMBIO DE EQUIPO POR DAÑÓ EN TECLADO DURO</t>
  </si>
  <si>
    <t>6A0TZ938</t>
  </si>
  <si>
    <t>TENA - CUNDINAMARCA</t>
  </si>
  <si>
    <t>FO-25-1424330</t>
  </si>
  <si>
    <t>26/08/2025 SE REALIZA VISITA DE CAMPO ENCONTRADO QUE EQUIPO GENERA FALLA DE PARÁMETROS EN LAS TRANSACCIONES, POR LO ANTERIOR SE FORMATEA EQUIPO Y SE CAMBIA CABLE MAGIC BOX, PRUEBAS CUPO Y USUARIOS OK</t>
  </si>
  <si>
    <t>A00IZ836</t>
  </si>
  <si>
    <t>ROLDANILLO</t>
  </si>
  <si>
    <t>DISTRICOL CELL STORE MOVIL</t>
  </si>
  <si>
    <t>FO-25-1422106</t>
  </si>
  <si>
    <t>26/08/2025 SE CAMBIA EQUIPO YA QUE SE REINICIA CONSTANTEMENTE, SE CAMBIA FUENTE DE PODER Y MAGIC BOX, SE REALIZAN PRUEBAS OK</t>
  </si>
  <si>
    <t>IKZZZ614</t>
  </si>
  <si>
    <t>MULTIPAGAS LA 47</t>
  </si>
  <si>
    <t>FO-25-1421921</t>
  </si>
  <si>
    <t>26/08/2025 EN LA VISITA TÉCNICA SE REALIZÓ EL CAMBIO DE DATÁFONO Y MAGIC BOX YA QUE SE ENCUENTRA AVERIADO LOS PUERTOS USB Y NO ESTABA RECONOCIENDO EL PINPAD Y EL LECTOR, LOS CAMBIOS SE REALIZARON OK, SE REALIZÓ LA CONFIGURACIÓN DEL LECTOR YA QUE SE HABÍA DESCONFIGURADO, SE INSTALA EL SISTEMA OPERATIVO Y VERSIÓN 10.3N, SE CREARON LOS USUARIOS Y SE REALIZARON LAS PRUEBAS DEJANDO EL SERVICIO OPERANDO SIN FALLAS Y SIN NOVEDAD</t>
  </si>
  <si>
    <t>JAAAP323</t>
  </si>
  <si>
    <t>ARRIO CENTRO PLANETA RICA 2</t>
  </si>
  <si>
    <t>FO-25-1420472</t>
  </si>
  <si>
    <t>26/08/2025 SE REALIZA REVISIÓN DEL EQUIPO, SE ENCUENTRA CON ERROR ALERT IRRUPTION, SE PROCEDE A CAMBIAR EQUIPO, SE CREAN USUARIOS, SE REALIZAN PRUEBAS OK, DRAN,CB OPERANDO CON NORMALIDAD</t>
  </si>
  <si>
    <t>AA04Z952</t>
  </si>
  <si>
    <t>DISTRICOL EDS LA FRONTERA</t>
  </si>
  <si>
    <t>FO-25-1421781</t>
  </si>
  <si>
    <t>26/08/2025 CAMBIO DE EQUIPO DAÑO EN PUERTO USB PRUEBAS OK</t>
  </si>
  <si>
    <t>9A1ZZ209</t>
  </si>
  <si>
    <t>BARRIO BELLO HORIZONTE TUNJA 1</t>
  </si>
  <si>
    <t>FO-25-1424353</t>
  </si>
  <si>
    <t>26/08/2025 SE REALIZA VISITA AL COMERCIO, SE CAMBIA EQUIPO POR DAÑO, SE HACEN PRUEBAS OK.</t>
  </si>
  <si>
    <t>GZ0TZ807</t>
  </si>
  <si>
    <t>SEGOVIA</t>
  </si>
  <si>
    <t>BARRIO EL CENTRO SEGOVIA 2</t>
  </si>
  <si>
    <t>FO-25-1413678</t>
  </si>
  <si>
    <t>26/08/2025 SE CAMBIA EQUIPO YA QUE NO ENCIENDE, ADICIONAL SE RETIRA CABLE Y FUENTE 2600, CLIENTE NO ENTREGA PROTECTOR DE CABLE DE MAGICBOX</t>
  </si>
  <si>
    <t>9GZZZ456</t>
  </si>
  <si>
    <t>PTM BOGOTA DROGUERÍA FAR'MACIA</t>
  </si>
  <si>
    <t>FO-25-1424318</t>
  </si>
  <si>
    <t>27/08/2025 SE REALIZA VISITA A CB PARA ATENDER INCIDENTE SE ENCUENTRA CERRADO SE INTENTA COMUNICAR CON CLIENTE NO CONTESTAN</t>
  </si>
  <si>
    <t>YACOPI</t>
  </si>
  <si>
    <t>BARRIO VEREDA PATEVACA YACOPI</t>
  </si>
  <si>
    <t>FO-25-1419152</t>
  </si>
  <si>
    <t>26/08/2025 SE VISITA COMERCIO, SE REALIZA CAMBIO DE DATÁFONO POR QUE SE ENCUENTRA ALERTADO, SE DEJA EL NUEVO CON LOS USUARIOS DEL CLIENTE, SE REALIZAN PRUEBAS OK, NO UPS.</t>
  </si>
  <si>
    <t>7A00P518</t>
  </si>
  <si>
    <t>LAS AMERICAS LA HORMIGA</t>
  </si>
  <si>
    <t>FO-25-1411186</t>
  </si>
  <si>
    <t>27/08/2025 SE VALIDA DAÑO CON EL CLIENTE, EL CLIENTE INDICA QUE EL DATAFONO ESTA OPERATIVO PERO EN OCASIONES SE REINICIA, SE LE SOLICITA VALIDAR CONEXION DEL LECTOR DE BARRAS, SE CORRIGEN CONEXIONES, EL CLIENTE INDICA QUE EL DATAFONO ESTA OPERANDO, INDICA QUE LO OPERARA Y SI EN ALGUN MOMENTO SE PRESENTA DE NUEVO, REALIZARA REPORTE</t>
  </si>
  <si>
    <t>JERICO</t>
  </si>
  <si>
    <t>DISTRICOL ALQUIEQUIPOS JERICO</t>
  </si>
  <si>
    <t>FO-25-1423243</t>
  </si>
  <si>
    <t>27/08/2025 SE CAMBIA POR DAÑO EN PUERTO LAN</t>
  </si>
  <si>
    <t>GB00G995</t>
  </si>
  <si>
    <t>BARRIO SANTUARIO BARRANQUILLA 4</t>
  </si>
  <si>
    <t>FO-25-1426488</t>
  </si>
  <si>
    <t>27/08/2025 EN COMUNICACIÓN VÍA WASHAP AL NÚMERO 3247843160, LA SEÑORA LISETH CASTRO ME INFORMA QUE DESDE HACE 2 DÍAS NO TIENEN INTERNET Y QUE NO HA PODIDO TRABAJAR, PERO QUE APARENTEMENTE EL DATAFONO YA NO SE REINICIA, SE LE INFORMA QUE CUANDO TENGA NUEVAMENTE INTERNET SOLICITE UNA NUEVA VISITA, YA QUE SIN ESTE NO SE PUEDE REALIZAR</t>
  </si>
  <si>
    <t>FO-25-1426009</t>
  </si>
  <si>
    <t>27/08/2025 SE REALIZA REVISIÓN DEL EQUIPO Y MANTENIMIENTO TODO OK</t>
  </si>
  <si>
    <t>PTM WORLD BANKS TU RED DE PAGO</t>
  </si>
  <si>
    <t>FO-25-1426749</t>
  </si>
  <si>
    <t>27/08/2025 SE CAMBIA PINPAD POR QUE EL DEL CLIENTE NO LEIA TARJETAS SE CAMBIA DATÁFONO POR COMPATIBILIDAD</t>
  </si>
  <si>
    <t>AD00P444</t>
  </si>
  <si>
    <t>BARRIO CENTRO POPAYAN 9</t>
  </si>
  <si>
    <t>FO-25-1426479</t>
  </si>
  <si>
    <t>27/08/2025 SE LLEGA EQUIPO CON MEMORIA LLENA SE FORMATIO EQUIPO SE INSTALA SISTEMA OPERTIVO VERSION CREACIIN DE USUARIOS PRUEBAS OK TELECARGA DRNA</t>
  </si>
  <si>
    <t>HA00R818</t>
  </si>
  <si>
    <t>PTM BOGOTA GLAMOUR COSMETICOS</t>
  </si>
  <si>
    <t>FO-25-1432531</t>
  </si>
  <si>
    <t>27/08/2025 CAMBIO LECTOR DE BARRAS PRUEBA DE RECAUDO NO SE CUENTA CON TARJETA DE PRUEBA PARA REALIZAR RETIROS</t>
  </si>
  <si>
    <t>10RZZ138</t>
  </si>
  <si>
    <t>FO-25-1431868</t>
  </si>
  <si>
    <t>27/08/2025 SE LLEGA AL SITIO Y SE VERIFICA LECTORA SE REALIZA CAMBIO DE LECTORA YA QUE LA EXISTE NO ENCIENDE POR UN DAÑO EN CABLE SE REALIZAN PRUEBAS EXITOSAS SERVICIO OPERATIVO OK</t>
  </si>
  <si>
    <t>F1WZZ961</t>
  </si>
  <si>
    <t>MOMPOS</t>
  </si>
  <si>
    <t>MOMPOS II - BOLIVAR</t>
  </si>
  <si>
    <t>FO-25-1414858</t>
  </si>
  <si>
    <t>27/08/2025 SE VISITA SITIO SE VERIFICA INFORMACIÓN SE REALIZA PRIMEROS AUXILIOS, DATÁFONO PRESENTA FALLA TECLADO BORROSO, DAÑO POS, CIERRE OK, PRUEBA TRX EXITOSA.</t>
  </si>
  <si>
    <t xml:space="preserve">XP0YZ641 </t>
  </si>
  <si>
    <t>BARRIO SAN JOSE GUARNE</t>
  </si>
  <si>
    <t>FO-25-1419431</t>
  </si>
  <si>
    <t>27/08/2025 SE CAMBIA DATÁFONO CON PUERTO DE INTERNET MALO POR LAS CUCARACHAS, SE DEJAN SERVICIOS FUNCIONANDO CORRECTAMENTE</t>
  </si>
  <si>
    <t>A4WZZ857</t>
  </si>
  <si>
    <t>BARRIO MONTES BARRANQUILLA</t>
  </si>
  <si>
    <t>FO-25-1427253</t>
  </si>
  <si>
    <t>27/08/2025 SE REALIZA VISITA E CONFIGURA BARRA LECTORA SE REALIZAN PRUEBAS DE CORRECTO FUNCIONAMIENTO</t>
  </si>
  <si>
    <t>II01Z224</t>
  </si>
  <si>
    <t>DISTRICOL MERCADOS LA ROSA 2</t>
  </si>
  <si>
    <t>FO-25-1425239</t>
  </si>
  <si>
    <t>27/08/2025 SE CAMBIA DATÁFONO POR FALLA EN TECLADO Y IMPRESIÓN</t>
  </si>
  <si>
    <t>MN002486</t>
  </si>
  <si>
    <t>GALERAS</t>
  </si>
  <si>
    <t>BARRIO CENTRO GALERAS 4</t>
  </si>
  <si>
    <t>FO-25-1421467</t>
  </si>
  <si>
    <t>27/08/2025 SE VISITA COMERCIO POR FALLA, YA QUE LA FUENTE NO FUNCIONABA EL CB ADAPTÓ UNA PROVISIONAL, SE HACE CAMBIO DE FUENTE DE PODER, SE DEJA CON LA VERSIÓN 9.90, SE REALIZAN PRUEBAS OK.</t>
  </si>
  <si>
    <t>1A003562</t>
  </si>
  <si>
    <t>BARRIO URB PENSILVANIA LOS PAT</t>
  </si>
  <si>
    <t>FO-25-1429260</t>
  </si>
  <si>
    <t>27/08/2025 SE REALIZA VISITA, SE ENCUENTRA DATAFONO EN DAÑO, SE REALIZA CAMBIO, SE INSTALA ÚLTIMA VERSIÓN, SE CREAN USUARIOS OK, SE REALIZAN PRUEBAS Y CIERRES OK.</t>
  </si>
  <si>
    <t>GB07Z812</t>
  </si>
  <si>
    <t>BARRIO BUENOS AIRES MEDELLIN 1</t>
  </si>
  <si>
    <t>FO-25-1429511</t>
  </si>
  <si>
    <t>27/08/2025 SE REALIZA CONFIGURACIÓN DE COMUNICACION EN EQUIPO TODO OK, Y SE CAMBIA LECTORA POR REINICIOS</t>
  </si>
  <si>
    <t>SXMZZ318 - 9B0GZ680</t>
  </si>
  <si>
    <t>FO-25-1430092</t>
  </si>
  <si>
    <t>27/08/2025 SE REALIZA EL CAMBIO DE EQUIPO DEBIDO A UN DAÑO IDENTIFICADO EN EL RODILLO DE IMPRESIÓN DEL DATÁFONO. EL DISPOSITIVO PRESENTABA FALLAS AL IMPRIMIR, OMITIENDO UNO O VARIOS CARACTERES EN LOS COMPROBANTES. TRAS LA SUSTITUCIÓN, EL NUEVO EQUIPO FUE INSTALADO Y PROBADO, QUEDANDO COMPLETAMENTE OPERATIVO Y FUNCIONAL PARA SU USO.</t>
  </si>
  <si>
    <t>9DZZZ787</t>
  </si>
  <si>
    <t>BARRIO VEREDA SANTA ELENA MEDE</t>
  </si>
  <si>
    <t>FO-25-1430456</t>
  </si>
  <si>
    <t>27/08/2025 SE REALIZA REVISIÓN Y LIMPIEZA EN LECTOR DE TARJETAS</t>
  </si>
  <si>
    <t>9PZZZ350</t>
  </si>
  <si>
    <t>BARRIO ZONAS COMUNES ET 2 CONJ</t>
  </si>
  <si>
    <t>FO-25-1430087</t>
  </si>
  <si>
    <t>27/08/2025 SE VISITA CB Y SE REALIZA CAMBIO DE FUENTE DE PODER POR DAÑO. SE INSTALA NUEVA FUENTE Y SE REALIZA PRUEBAS EXITOSAS PRUEBAS OK</t>
  </si>
  <si>
    <t>FA003854</t>
  </si>
  <si>
    <t>BARRIO CALLEJON CUCUTA 9</t>
  </si>
  <si>
    <t>FO-25-1433989</t>
  </si>
  <si>
    <t>27/08/2025 SE VISITA COMERCIO, SE CAMBIA FUENTE DE PODER POR DAÑO, SE HACEN PRUEBAS EXITOS OK.</t>
  </si>
  <si>
    <t>II9ZZ870</t>
  </si>
  <si>
    <t>BARRIO BELEN 2 MEDELLIN</t>
  </si>
  <si>
    <t>FO-25-1433114</t>
  </si>
  <si>
    <t>27/08/2025 SE REVISA LECTORA Y NO LEE SE REALIZA MANTENIMIENTO Y SIGUE IGUAL SE REALIZA CAMBIO DE LECTORA SE REALIZAN PRUEBAS EXITOSAS SERVICIO OPERATIVO OK</t>
  </si>
  <si>
    <t>BBTZZ879</t>
  </si>
  <si>
    <t>BARRIO CENTRO GALAPA 3</t>
  </si>
  <si>
    <t>FO-25-1432704</t>
  </si>
  <si>
    <t>27/08/2025 SE REMPLAZA PIN PAD, NO LEÍA LAS TARJETAS</t>
  </si>
  <si>
    <t>7A002312</t>
  </si>
  <si>
    <t>FO-25-1430453</t>
  </si>
  <si>
    <t>27/08/2025 SE VISITA CB POR FALLA EN DATÁFONO NO HAY CONEXIÓN AL VALIDAR EQUIPO SE EVIDENCIA QUE ES NECESARIO CAMBIARLO POR DAÑO EN PUERTOS DE RED SE INSTALA MAGICBOX Y PINPAD PARA DESK 2600, SE PROCEDE A REALIZAR TRANSACCIONES DE PRUEBA Y SE DEJA CB OPERANDO SIN NOVEDAD , DURANTE EL MANTENIMIENTO SE PRESENTA CAÍDA DE WEB DE INICIALIZACIÓN</t>
  </si>
  <si>
    <t>AA0UZ449</t>
  </si>
  <si>
    <t>DISTRICOL NEW FIX</t>
  </si>
  <si>
    <t>FO-25-1432385</t>
  </si>
  <si>
    <t>27/08/2025 SE CAMBIA DATÁFONO CON TECLADO BORROSO, SE DEJAN SERVICIOS FUNCIONANDO CORRECTAMENTE</t>
  </si>
  <si>
    <t>GB00H008</t>
  </si>
  <si>
    <t>BARRIO BUCARAMANGA BUCARAMANAGA 1</t>
  </si>
  <si>
    <t>FO-25-1432390</t>
  </si>
  <si>
    <t>27/08/2025 CAMBIO DE EQUIPO POR QUE NO IMPRIME</t>
  </si>
  <si>
    <t>V8ZZZ408</t>
  </si>
  <si>
    <t>CALIMA</t>
  </si>
  <si>
    <t>CALIMA CENTRO</t>
  </si>
  <si>
    <t>FO-25-1429504</t>
  </si>
  <si>
    <t>27/08/2025 SE REALIZA CONFIGURACION DEL LECTOR DE BARRAS. SE REALIZA PRUEBAS OPERATIVAS SIN NOVEDAD</t>
  </si>
  <si>
    <t>MN00O669</t>
  </si>
  <si>
    <t>DISTRICOL COMUNICACIONES KATEB</t>
  </si>
  <si>
    <t>FO-25-1432107</t>
  </si>
  <si>
    <t>27/08/2025 DATAFONO IMPRIME DEFECTUOSOS, TIRILLA SALE BORROSO POR LA MITAD. SE PROCEDE HACER CAMBIO DE DATAFONO Y SE INSTALA MAGIBOX, SE PROCEDE HCER PRUEBAS DE RETIRO,CONSULTA DE SALDO,CONSIGNACION Y PRUEBA DE LECTORA, QUEDA FUNCIONANDO TODO CORRECTAMENTE</t>
  </si>
  <si>
    <t>AA004403</t>
  </si>
  <si>
    <t>TESALIA</t>
  </si>
  <si>
    <t>BARRIO ARANZASU TESALIA</t>
  </si>
  <si>
    <t>FO-25-1429188</t>
  </si>
  <si>
    <t>27/08/2025 SE LLEGA A SITIO, SE REALIZA CAMBIO DE LECTOR DE BARRAS POR FALLA AL LEER CÓDIGOS</t>
  </si>
  <si>
    <t>XP5ZZ732</t>
  </si>
  <si>
    <t>COMCARD ITAGUI PAPELERIA ASTUR</t>
  </si>
  <si>
    <t>FO-25-1431454</t>
  </si>
  <si>
    <t>27/08/2025 SE REVISA LECTURA Y PRUEBAS PERTINENTES CON USUARIO, TODAS OK, SE REALIZA MANTENIMIENTO GENERAL A EQUIPO, TODO OK</t>
  </si>
  <si>
    <t>XPSZZ074 - 11XZZ538-XPSZZ074 - 11XZZ538</t>
  </si>
  <si>
    <t>FO-25-1429219</t>
  </si>
  <si>
    <t>27/08/2025 SE REALIZA CAMBIO DE LECTOR DE BARRAS NO COMUNICA, PRUEBAS OK</t>
  </si>
  <si>
    <t>BARRIO SECTOR TEQUENDAMA CUNDI</t>
  </si>
  <si>
    <t>FO-25-1426826</t>
  </si>
  <si>
    <t>27/08/2025 SE REALIZA CAMBIO DE EQUIPO POR FALLAS ALERT IRRUPTION, PRUEBA CON NUEVO DATÁFONO OK, SE CREAN USUARIOS</t>
  </si>
  <si>
    <t>TVAZZ630</t>
  </si>
  <si>
    <t>CAICEDONIA</t>
  </si>
  <si>
    <t>BARRIO CENTRO CAICEDONIA 9</t>
  </si>
  <si>
    <t>FO-25-1431302</t>
  </si>
  <si>
    <t>27/08/2025 SE VISITA COMERCIO SE REALIZA CONFIGURACIÓN DE PARÁMETROS DATAFONO SE GARANTIZA PRUEBAS OK.</t>
  </si>
  <si>
    <t>JA00G872</t>
  </si>
  <si>
    <t>CAJAMARCA</t>
  </si>
  <si>
    <t>BARRIO CENTRO CAJAMARCA 6</t>
  </si>
  <si>
    <t>FO-25-1426728</t>
  </si>
  <si>
    <t>27/08/2025 SE REALIZA CAMBIO DE DATÁFONO POR DAÑO EN IMPRESIÓN, SE REALIZA PRUEBAS DE FUNCIONAMIENTO OK; CUBRE CLAVE INSTALADO</t>
  </si>
  <si>
    <t>AB2ZZ498</t>
  </si>
  <si>
    <t>MULTIPAGAS BUGA</t>
  </si>
  <si>
    <t>FO-25-1431241</t>
  </si>
  <si>
    <t>27/08/2025 SE REALIZA CAMBIO DE HUB HB2 CB BANCOLOMBIA PURO, PRUEBAS OK</t>
  </si>
  <si>
    <t>CZZZZ443</t>
  </si>
  <si>
    <t>DISTRICOL SOLUCIONES  VIAJERO</t>
  </si>
  <si>
    <t>FO-25-1431250</t>
  </si>
  <si>
    <t>27/08/2025 DATAFONO PRESENTA PROBLEMAS AL MOMENTO DE HACER EL CIERRE PARCIAL. NO RECONOCE LA CLAVE DE SUPERVISOR. SE PROCEDE A ASIGNAR CLAVE EN LA OPCION ADMINISTRADOR 1526 Y SE SOLUCIONA EL PROBLEMA. USUARIO HACE PRUEBA HACIENDO CIERRE PARCIAL</t>
  </si>
  <si>
    <t>SV00W491</t>
  </si>
  <si>
    <t>NOBSA</t>
  </si>
  <si>
    <t>BARRIO JERONIMO HOLGUIN NOBSA</t>
  </si>
  <si>
    <t>FO-25-1426737</t>
  </si>
  <si>
    <t>27/08/2025 SE REALIZA CAMBIO DE TAPA DE IMPRESORA ROTA, PRUEBAS OK, SE RELIZA BORRADO DE MEMORIA A SOLICITUD DEL CLIENTE</t>
  </si>
  <si>
    <t>GZ08Z107</t>
  </si>
  <si>
    <t>FO-25-1426468</t>
  </si>
  <si>
    <t>27/08/2025 DURANTE LA VISITA DE TECNICA ENCONTRAMOS QUE DATÁFONO PRESENTA ERROR AL MOMENTO DE REALIZAR TRANSACCIONES, SE PROCEDE A REALIZAR ACTUALIZACIÓN DE SO Y VERSION, SE CREAN USUARIOS, SE REALIZAN PRUEBAS QUEDANDO SERVICIO OK A CONFORMIDAD DE CB</t>
  </si>
  <si>
    <t>TURBACO</t>
  </si>
  <si>
    <t>BARRIO CIUDADELA BONANZA TURBA</t>
  </si>
  <si>
    <t>FO-25-1431254</t>
  </si>
  <si>
    <t>27/08/2025 SE REALIZA CAMBIO DE EQUIPO POR PROBLEMAS DE TECLADO SE CAMBIA HUB POR TECNOLOGÍA Y SE INSTALA MAGIC BOX Y SE CAMBIA PIN PAD POR TECNOLOGÍA SE HACEN PRUEBAS Y TODO QUEDA OK</t>
  </si>
  <si>
    <t>SVFZZ018</t>
  </si>
  <si>
    <t>FO-25-1426474</t>
  </si>
  <si>
    <t>27/08/2025 SE AJUSTA BIEN LA TAPA DE LA IMPRESORA DE EQUIPO DESK 2600, BANCOLOMBIA PURO, PRUEBAS OK</t>
  </si>
  <si>
    <t>PTM DROGUERIA LA ESPECIALISTA</t>
  </si>
  <si>
    <t>FO-25-1431259</t>
  </si>
  <si>
    <t>27/08/2025 SE REALIZA CAMBIO DE EQUIPO YA QUE PRESENTA DAÑO EN LECTOR DE TARJETA</t>
  </si>
  <si>
    <t>F1KZZ747</t>
  </si>
  <si>
    <t>PTM BOGOTA REGALARTE MAS</t>
  </si>
  <si>
    <t>FO-25-1431263</t>
  </si>
  <si>
    <t>27/08/2025 SE VISITA CB POR FALLA EN DATÁFONO NO IMPRIME UNO O VARIOS CARACTERES AL VALIDAR EQUIPO SE EVIDENCIA QUE LA TAPA DE LA IMPRESORA ESTABA MAL COLOCADA Y SUCIA , SE ACOMODA LA TAPA AL EQUIPO SE REALIZAN TRANSACCIONES DE PRUEBA OK Y SE DEJA CB OPERANDO SIN NOVEDAD</t>
  </si>
  <si>
    <t>F4ZZZ861</t>
  </si>
  <si>
    <t>DISTRICOL AUTOSERVICIO LA Y</t>
  </si>
  <si>
    <t>FO-25-1424903</t>
  </si>
  <si>
    <t>27/08/2025 SE RETIRA PLASTICO DE TARJETAS QUE OBSTRUIAN EL LECTOR DE CHIP DEL EQUIPO Y SE AJUSTA TAPA DE LA IMPRESORA CB BANCOLOMBIA PURO, PRUEBAS ERROR DE CONEXIÓN CB SIN INTERNET</t>
  </si>
  <si>
    <t>TRDZZ733</t>
  </si>
  <si>
    <t>FO-25-1424716</t>
  </si>
  <si>
    <t>27/08/2025 SE REALIZA VISITA, SE CAMBIA LECTORA POR CABLE EN MAL ESTADO Y NO LEE LOS CODIGOS DE BARRAS, SE HACEN PRUEBAS PERO NO SE ADJUNTA TIRILLA DE PRUEBA YA QUE NO SE REALIZA TRANSACCIÓN POR QUE USUARIO NO CUENTA CON FACTURAS PENDIENTES POR PAGAR SERVICIO OK</t>
  </si>
  <si>
    <t>BL015579</t>
  </si>
  <si>
    <t>BARRIO EL CENTRO SANTANDER DE QUILICHAO 5</t>
  </si>
  <si>
    <t>FO-25-1424424</t>
  </si>
  <si>
    <t>27/08/2025 SE VISITA CORRESPONSAL Y SE REEMPLAZA LECTOR DE CÓDIGO DE BARRAS POR DAÑO. TRANSACCIONES DE PRUEBA EXITOSAS.</t>
  </si>
  <si>
    <t>V8ZZZ400</t>
  </si>
  <si>
    <t>BARRIO SALADO IBAGUE 2</t>
  </si>
  <si>
    <t>FO-25-1431267</t>
  </si>
  <si>
    <t>27/08/2025 SE REALIZA CAMBIO DE LECTOR "PERDIÓ CONFIGURACIÓN" TRANSACCIONES DE PRUEBA O.K</t>
  </si>
  <si>
    <t>AA0TZ436</t>
  </si>
  <si>
    <t>DISTRICOL INTERNET IGUANA NET</t>
  </si>
  <si>
    <t>FO-25-1431271</t>
  </si>
  <si>
    <t>27/08/2025 SE HACE MANTENIMIENTO SE OK SE LIMPIA IMPRESORA SE HACE PRUEBAS EXITOSAS SE</t>
  </si>
  <si>
    <t>NA000366</t>
  </si>
  <si>
    <t>BARRIO LOS ANDES VIA A COVENAS</t>
  </si>
  <si>
    <t>FO-25-1424308</t>
  </si>
  <si>
    <t>27/08/2025 SE REALIZA MANTENIMIENTO DE SISTEMA Y VERSIÓN OK, SE CONFIGURAN PARÁMETROS DE COMUNICACION OK, INICIALIZACIÓN OK, PRUEBAS EXITOSAS, CLIENTE CB VALIDA SALDO ANTES Y DESPUÉS DEL MANTENIMIENTO OK</t>
  </si>
  <si>
    <t>OA001701</t>
  </si>
  <si>
    <t>DISTRICOL DROGUERIA PHARMAJIZA</t>
  </si>
  <si>
    <t>FO-25-1433712</t>
  </si>
  <si>
    <t>27/08/2025 SE REALIZA CAMBIO DE CABLE DE RED POR DAÑO, USUARIO NO ESTÁ TRABAJANDO YA QUE ESTA PRESENTANDO ADECUACIÓNES EN EL LOCAL</t>
  </si>
  <si>
    <t>V14ZZ262</t>
  </si>
  <si>
    <t>MULTIPAGAS MULTICENTRO</t>
  </si>
  <si>
    <t>FO-25-1433718</t>
  </si>
  <si>
    <t>27/08/2025 SE REALIZA CAMBIO DE EQUIPO "NO IMPRIME ALGUNOS CARACTERES" TRANSACCIONES DE PRUEBA O.K</t>
  </si>
  <si>
    <t>G</t>
  </si>
  <si>
    <t>BARRIO PIENDAMO PIENDAMO</t>
  </si>
  <si>
    <t>FO-25-1424323</t>
  </si>
  <si>
    <t>27/08/2025 SE INGRESA SE CAMBIA LECTOR Y HUB, SE REINICIA EQUIPO. SE HACEN PRUEBAS OK, TELECARGA DRNA</t>
  </si>
  <si>
    <t>II0QZ563</t>
  </si>
  <si>
    <t>BARRIO CENTRO SABANALARGA</t>
  </si>
  <si>
    <t>FO-25-1429241</t>
  </si>
  <si>
    <t>27/08/2025 SE REALIZA VISITA TÉCNICA, SE CAMBIA EL CABLE MAGICBOX, SE REALIZAN PRUEBAS EXITOSAS EQUIPO FUNCIONA CORRECTAMENTE,CB QUEDA OPERATIVO.</t>
  </si>
  <si>
    <t>AB008317</t>
  </si>
  <si>
    <t>PENOL - ANTIOQUIA</t>
  </si>
  <si>
    <t>FO-25-1423702</t>
  </si>
  <si>
    <t>27/08/2025 EN COMUNICACIÓN CON LA SEÑORA ALEXANDRA ALZATE AL NÚMERO 3217839651, INDICA QUE YA NO ES NECESARIA LA VISITA YA QUE EL SERVICIO YA SE RESTABLECIÓ</t>
  </si>
  <si>
    <t>SAN LUIS DE GACENO</t>
  </si>
  <si>
    <t>BARRIO CENTRO SAN LUIS DE GACE</t>
  </si>
  <si>
    <t>FO-25-1424741</t>
  </si>
  <si>
    <t>27/08/2025 BORRADO DE APLICATIVO E INSTALACIÓN DE VER 9.90, INICIALIZACION EXITOSA, PRUEBAS EXITOSAS.</t>
  </si>
  <si>
    <t>9C6ZZ489</t>
  </si>
  <si>
    <t>BARRIO MORICHAL VILLANUEVA</t>
  </si>
  <si>
    <t>FO-25-1421788</t>
  </si>
  <si>
    <t>27/08/2025 SE REALIZA CAMBIO DE PINPAD POR DAÑO. SE ENCIENDE, SE REALIZA PRUEBAS BÁSICAS CON OTRO EQUIPO, SIN NOVEDAD</t>
  </si>
  <si>
    <t>XPRZZ767</t>
  </si>
  <si>
    <t>BARRIO CENTRO MANATI 1</t>
  </si>
  <si>
    <t>FO-25-1421471</t>
  </si>
  <si>
    <t>27/08/2025 SE REALIZA VISITA TÉCNICA, SE CAMBIA EL DATAFONO, SE REALIZAN PRUEBAS EXITOSAS, EQUIPO FUNCIONA CORRECTAMENTE, CB QUEDA OPERATIVO.</t>
  </si>
  <si>
    <t>FUA0B370</t>
  </si>
  <si>
    <t>PAGAFACIL  PLAZA MAYORISTA</t>
  </si>
  <si>
    <t>FO-25-1436150</t>
  </si>
  <si>
    <t>28/08/2025 SE REALIZÓ VISITA CB NOS INFORMA QUE DESDE EL DÍA DE AYER PINPAD SE ENCUENTRA FUNCIONANDO NORMALMENTE</t>
  </si>
  <si>
    <t>ABCOZ208</t>
  </si>
  <si>
    <t>OPRAP CC SAN DIEGO</t>
  </si>
  <si>
    <t>FO-25-1435952</t>
  </si>
  <si>
    <t>28/08/2025 SE CAMBIA EQUIPO POR PROBLEMAS DE IMPRESIÓN SE CAMBIA PINPAD Y HUB POR TECNOLOGÍA TODO OK</t>
  </si>
  <si>
    <t>CZZZZ481</t>
  </si>
  <si>
    <t>BARRIO FUNDADORES IV VALLEDUPA</t>
  </si>
  <si>
    <t>FO-25-1434709</t>
  </si>
  <si>
    <t>28/08/2025 SE REALIZA VISITÁ POR SOLICITUD DE CLIENTE,SE LLEGA A SITIO SE VALIDA TAPA DE IMORESORA PARTI,SE REALIZAN CAMBIO DE TAPA QUEDANDO EQUIPÓ OPERÁTIVO AL 100 %</t>
  </si>
  <si>
    <t>AAAAT050</t>
  </si>
  <si>
    <t>BARRIO EDMUNDO LOPEZ MONTERIA</t>
  </si>
  <si>
    <t>FO-25-1434185</t>
  </si>
  <si>
    <t>28/08/2025 SE VISITA SITIO, SE CAMBIA DATAFONO POR DAÑO EN IMPRESORA OK SE REALIZAN PRUEBAS EXITOSAS.
SE CAMBIA CABLE MAGIC BOX</t>
  </si>
  <si>
    <t>GZ00X527</t>
  </si>
  <si>
    <t>BARRIO VILLA SAJONIA MOSQUERA</t>
  </si>
  <si>
    <t>FO-25-1434702</t>
  </si>
  <si>
    <t>28/08/2025 ACTUALIZACIÓN DE DATAFONO QUE NO PERMITE REALIZAR CIERRE SE REALIZA PRUEBAS OK</t>
  </si>
  <si>
    <t>EG5ZZ560</t>
  </si>
  <si>
    <t>BARRIO KENNEDY AYACUCHO BOGOTA</t>
  </si>
  <si>
    <t>FO-25-1434315</t>
  </si>
  <si>
    <t>28/08/2025 SE REALIZA ACTUALIZACIÓN DE VERSIÓN SE REALIZAN PRUEBAS OK</t>
  </si>
  <si>
    <t>A18ZZ380</t>
  </si>
  <si>
    <t>BARRIO POLICARPA APARTADO 1</t>
  </si>
  <si>
    <t>FO-25-1437300</t>
  </si>
  <si>
    <t>28/08/2025 DATAFONO PRESENTA TAPA IMPRESORA MALA. SE PROCEDE HACER CAMBIO POR UNA NUEVA CORRIGIENDO LA FALLA, SE PROCEDE HACER PRUEBA DE RETIRO Y CONSIGNACION DEJANDO TODO CORRECTAMENTE</t>
  </si>
  <si>
    <t>LN2ZZ998</t>
  </si>
  <si>
    <t>FO-25-1435538</t>
  </si>
  <si>
    <t>28/08/2025 EN LA VISITA TÉCNICA SE REALIZÓ EL CAMBIO DE LECTOR DE CÓDIGO DE BARRAS YA QUE EL LECTOR QUE ESTABA INSTALADO NO ESTABA COMUNICANDO ,NO LEÍA LOS CÓDIGOS,SE REALIZARON LAS PRUEBAS DEJANDO EL SERVICIO OPERANDO SIN FALLAS Y SIN NOVEDAD</t>
  </si>
  <si>
    <t>PTM CALI  UNIVERCELL CALI</t>
  </si>
  <si>
    <t>FO-25-1435945</t>
  </si>
  <si>
    <t>28/08/2025 SE REALIZA CONFIGURACIÓN DE LECTORA DE CÓDIGO DE BARRAS DEBIDO A QUE NO COMUNICA Y EN OCASIONES ARROJABA "FORMATO INVÁLIDO", SE REALIZAN PRUEBAS OK</t>
  </si>
  <si>
    <t>EF00E862</t>
  </si>
  <si>
    <t>BARRIO CUNDINAMARCA CUCUTA</t>
  </si>
  <si>
    <t>FO-25-1435619</t>
  </si>
  <si>
    <t>28/08/2025 SE CAMBIO DATAFONO Y LECTOR POR DAÑO SE INSTALA NUEVA VERSIÓN CIERRES Y PRUEBAS OK</t>
  </si>
  <si>
    <t>MNBZZ925</t>
  </si>
  <si>
    <t>FO-25-1435362</t>
  </si>
  <si>
    <t>28/08/2025 SE INGRESA, SE REALIZA LIMPIEZA DE IMPRESORA CON ALCOHOL, SE HACEN PRUEBAS OK, TELECARGA DRNA</t>
  </si>
  <si>
    <t>9C00I785</t>
  </si>
  <si>
    <t>BARRANCAS</t>
  </si>
  <si>
    <t>BARRIO CENTRO BARRANCAS 7</t>
  </si>
  <si>
    <t>FO-25-1433724</t>
  </si>
  <si>
    <t>28/08/2025 BUENAS TARDES SE VISITA CORRESPONSAL Y SE ENCUENTRA PUERTO USB DEL DATAFONO DAÑADO Y CONECTOR USB DEL LECTOR DAÑADO, SE PROCEDE A HACER EL CAMBIO TANTO DEL LECTOR COMO DEL DATAFONO Y SE DEJA SERVICIO OK, SE HACEN PRUEBAS DE TRANSACCIÓNES</t>
  </si>
  <si>
    <t>SA2ZZ117</t>
  </si>
  <si>
    <t>BARRIO OBRERO CALI 7</t>
  </si>
  <si>
    <t>FO-25-1438152</t>
  </si>
  <si>
    <t>28/08/2025 SE LLAMA AL CLIENTE E INDICA QUE EL EQUIPO ESTA FUNCIONANDO CORRECTAMENTE</t>
  </si>
  <si>
    <t>BARRIO NUEVA FLORESTA CALI 8</t>
  </si>
  <si>
    <t>FO-25-1438113</t>
  </si>
  <si>
    <t>28/08/2025 SE CAMBIA LECTOR YA QUE EL DEL CLIENTE NO ENCIENDE</t>
  </si>
  <si>
    <t>3A003179</t>
  </si>
  <si>
    <t>BARRIO BOSA LA AMISTAD BOGOTA</t>
  </si>
  <si>
    <t>FO-25-1438128</t>
  </si>
  <si>
    <t>28/08/2025 SE REALIZA VISITA A CB PARA ATENDER INCIDENTE SE REALIZA CAMBIO DE DATAFONO POR FALLA EN IMPRESORA, SE REALIZAN PRUEBAS OK</t>
  </si>
  <si>
    <t>NN0TZ169</t>
  </si>
  <si>
    <t>PTM PIEDECUESTA DROGUERIA EDIM</t>
  </si>
  <si>
    <t>FO-25-1438132</t>
  </si>
  <si>
    <t>28/08/2025 SE VISITA COMERCIO SE REALIZA EL CAMBIO DE EQUIPO DATÁFONO OK MAGICBOX OK VERSION 10.3 OK , SE REALIZAN PRUEBAS OK, LECTOR DE BARRAS OK, CB OPERATIVO</t>
  </si>
  <si>
    <t>9C001346</t>
  </si>
  <si>
    <t>FO-25-1438937</t>
  </si>
  <si>
    <t>28/08/2025 SE REALIZA CAMBIO DE EQUIPO POR TECLADO DURO Y BORROSO</t>
  </si>
  <si>
    <t>AB0XZ096</t>
  </si>
  <si>
    <t>ROSAS</t>
  </si>
  <si>
    <t>DISTRICOL DISENO Y FOTOGRAFIA</t>
  </si>
  <si>
    <t>FO-25-1434983</t>
  </si>
  <si>
    <t>28/08/2025 SE INGRESA, TECLADO BORROSO, SE PROCEDE A CAMBIAR EQUIPO, SE INSTALA SISTEMA OPERATIVO VERSION CREACION DE USUARIOS, PRUEBAS OK, TELECARGA DRNA</t>
  </si>
  <si>
    <t>AD000744</t>
  </si>
  <si>
    <t>SANTA ROSA DE VITERBO</t>
  </si>
  <si>
    <t>SANTA ROSA DE VITERBO - BOYACA</t>
  </si>
  <si>
    <t>FO-25-1436976</t>
  </si>
  <si>
    <t>28/08/2025 SE REALIZA CAMBIO DE EQUIPO POR DAÑO TECLADO BORROSO DEJANDO PRUEBAS OK SIN TELECARGA NO AUTORIZADA</t>
  </si>
  <si>
    <t>1UZZZ606</t>
  </si>
  <si>
    <t>BARRIO GUATAVITA CUNDINAMARCA</t>
  </si>
  <si>
    <t>FO-25-1434192</t>
  </si>
  <si>
    <t>28/08/2025 SE REALIZA VISITA DE CAMPO ENCONTRADO QUE EQUIPO AL MOMENTO DE CONECTAR PINPAD ARROJA ERROR RETIRE LA TARJETA, POR LO ANTERIOR, SE REALIZA CAMBIO DE EQUIPO Y PINPAD, PRUEBAS CUPO Y USUARIO OK</t>
  </si>
  <si>
    <t>111YZ879</t>
  </si>
  <si>
    <t>BARRIO CENTRO IPIALES 1</t>
  </si>
  <si>
    <t>FO-25-1435959</t>
  </si>
  <si>
    <t>28/08/2025 SE VISITA CB. SE ENCUENTRA DATAFONO CON PUERTO USB DAÑADO Y PATCH CORD MALO. SE REALIZA CAMBIO DE EQUIPO Y PATCH CORD. SE REALIZAN PRUEBAS TX EXITOSAS. QUEDA OPERATIVO</t>
  </si>
  <si>
    <t>9A002540</t>
  </si>
  <si>
    <t>VILLAPINZON</t>
  </si>
  <si>
    <t>CENTRO VILLAPINZON CUNDINAMARC</t>
  </si>
  <si>
    <t>FO-25-1431874</t>
  </si>
  <si>
    <t>28/08/2025 CAMBIO DE EQUIPO TECLADO BORROSO, PRUEBAS OK</t>
  </si>
  <si>
    <t>9C00B172</t>
  </si>
  <si>
    <t>BARRIO LLERAS CAMARGO AYAPEL</t>
  </si>
  <si>
    <t>FO-25-1426734</t>
  </si>
  <si>
    <t>28/08/2025 SE REALIZA CAMBIO DE EQUIPO POR DAÑO EN EL TECLADO TECLAS BORROSAS, ADICIONAL TAPA DE IMPRESORA AVERIADA, SE INSTALA CONFIGURA NUEVO EQUIPO OPERATIVO OK, PRUEBAS EXITOSAS OK, CLIENTE CB VALIDA SALDO ANTES Y DESPUÉS DEL CAMBIO OK, CB SE DEJA OPERATIVO SIN NOVEDAD OK</t>
  </si>
  <si>
    <t>7A002335</t>
  </si>
  <si>
    <t>MULTIPAGAS MERCADO PUBLICO VAL</t>
  </si>
  <si>
    <t>FO-25-1437803</t>
  </si>
  <si>
    <t>28/08/2025 SE REALIZA VISITÁ POR SOLICITUD DE CLIENTE, SE EVIDENDIA PIÑONERIA INTERNA DE EQUIPO BLOQUEADO, SE REALIZA CAMBIÓ DE EQUIPO QUEDANDO EQUIPO DESK 3500, SE INSTALA VERSION 9.90 PRUEBAS OK AL 100 %</t>
  </si>
  <si>
    <t>LA0UZ980</t>
  </si>
  <si>
    <t>FO-25-1435011</t>
  </si>
  <si>
    <t>28/08/2025 SE REALIZA CAMBIO DE LECTOR POR FALLA NO ENCIENDE PRUEBAS OK CLIENTE CONFORME</t>
  </si>
  <si>
    <t>BARRIO CENTRO QUIBDO</t>
  </si>
  <si>
    <t>FO-25-1424356</t>
  </si>
  <si>
    <t>COMPATIBILIDAD</t>
  </si>
  <si>
    <t>28/08/2025 SE REALIZA CAMBIO DE PIND PAD POR INCOMPATIBILIDAD DE TECNOLOGÍA, SE REALIZAN PRUEBAS Y EL CB QUEDA OPERATIVO</t>
  </si>
  <si>
    <t>JAAVZ150</t>
  </si>
  <si>
    <t>FO-25-1437628</t>
  </si>
  <si>
    <t>28/08/2025 SE VISITA COMERCIO SE REALIZA EL CAMBIO DE UN LECTOR DE BARRAS OK, VERSION 10.3 OK, PRUEBAS OK, LECTOR DE BARRAS OK</t>
  </si>
  <si>
    <t>BARRIO CENTRO YOTOCO 4</t>
  </si>
  <si>
    <t>FO-25-1432583</t>
  </si>
  <si>
    <t>28/08/2025 SE REALIZA CAMBIO DE DATÁFONO EN CB BANCOLOMBIA PURO DEBIDO A QUE NO IMPRIME EL PAPEL A PESAR DE HABER CAMBIO LA FUENTE DE PODER, SE REALIZAN PRUEBAS OK</t>
  </si>
  <si>
    <t>TYZZZ693</t>
  </si>
  <si>
    <t>BARRIO ISLA DEL SOL BOGOTA</t>
  </si>
  <si>
    <t>FO-25-1436072</t>
  </si>
  <si>
    <t>28/08/2025 SE REALIZA CAMBIO DE DATÁFONO Y PIN PAD SE REALIZAN PRUEBAS OK</t>
  </si>
  <si>
    <t>1GZZZ177</t>
  </si>
  <si>
    <t>PTM BELLO TIENDA LA LOMITA</t>
  </si>
  <si>
    <t>FO-25-1438943</t>
  </si>
  <si>
    <t>28/08/2025 SE CAMBIA TAPA DE IMPRESORA YA QUE LOS BAUCHER ESTABAN SALIENDO BORROSOS, SE DEJAN SERVICIOS FUNCIONANDO CORRECTAMENTE</t>
  </si>
  <si>
    <t>JA007361</t>
  </si>
  <si>
    <t>NEIRA</t>
  </si>
  <si>
    <t>BARRIO CENTRO 4 NEIRA</t>
  </si>
  <si>
    <t>FO-25-1438525</t>
  </si>
  <si>
    <t>28/08/2025 SE VISITA COMERCIO SE IDENTIFICA CABLE DE LECTORA AVERIADO SE REALIZA CAMBIO DE LECTORA SE REALIZA PRUEBAS OK</t>
  </si>
  <si>
    <t>BL01Y661</t>
  </si>
  <si>
    <t>PTM MED AMOURE</t>
  </si>
  <si>
    <t>FO-25-1439087</t>
  </si>
  <si>
    <t>28/08/2025 SE REALIZÓ CAMBIO DE TAPA DE IMPRESORA SE REPORTA A COORDINADOR POR DIRECCIÓN ERRADA</t>
  </si>
  <si>
    <t>GZ00S802</t>
  </si>
  <si>
    <t>DISTRICOL ARP DISTRIBUCIONES</t>
  </si>
  <si>
    <t>FO-25-1439860</t>
  </si>
  <si>
    <t>28/08/2025 SE CONFIGURA DATÁFONO SE INICIALIZA Y QUEDA FUNCIONANDO CORRECTAMENTE</t>
  </si>
  <si>
    <t>SXOZZ549</t>
  </si>
  <si>
    <t>BARRIO LA FLORESTA MEDELLIN 3</t>
  </si>
  <si>
    <t>FO-25-1438761</t>
  </si>
  <si>
    <t>28/08/2025 SE ENCUENTRA QUE LA LECTORA ESTÁ MEDIO DESCONECTADA POR LA BASE SE ORGANIZA LECTORA CONECTANDOLA BIEN</t>
  </si>
  <si>
    <t>SAXZZ531</t>
  </si>
  <si>
    <t>MULTIPAGAS UNICENTRO CENTRO CO</t>
  </si>
  <si>
    <t>FO-25-1438530</t>
  </si>
  <si>
    <t>28/08/2025 SE RECONFIGURA LECTORA POR FORMATO INVÁLIDO TODO OK</t>
  </si>
  <si>
    <t>ANZZZ799</t>
  </si>
  <si>
    <t>PTM EL POZON CARTAGENA DROGUER</t>
  </si>
  <si>
    <t>FO-25-1438537</t>
  </si>
  <si>
    <t>28/08/2025 SE RESTABLECEN PARÁMETROS DE COMUNICACIÓN Y SE REALIZAN PRUEBAS Y TODO QUEDA OK</t>
  </si>
  <si>
    <t>EG0FZ773</t>
  </si>
  <si>
    <t>LA QUINTA II</t>
  </si>
  <si>
    <t>FO-25-1437814</t>
  </si>
  <si>
    <t>28/08/2025 SE REALIZA CAMBIO DE DATÁFONOS POR DETERIORO, SE REALIZA PRUEBAS DE FUNCIONAMIENTO OK; CUBRE CLAVE INSTALADO.</t>
  </si>
  <si>
    <t>LN009960-LN009961</t>
  </si>
  <si>
    <t>RE IAL B IA DSPE IA</t>
  </si>
  <si>
    <t>FO-25-1437603</t>
  </si>
  <si>
    <t>28/08/2025 SE REALIZA  VISITA TECNICA ENCONTRANDO QUE LECTOR DE CODIGO DE BARRAS PERDIO CONFIGURACIÓN ARROJA FORMATO INVALIDO SE REALIZA CONFIGURACIÓN DE LECTOR CON PRUEBAS OK PARÁMETROS OK NO SE INICIALIZA EQUIPO TODO A CONFORMIDAD DE CB</t>
  </si>
  <si>
    <t>ABGZZ122</t>
  </si>
  <si>
    <t>PAGAFACIL DIAGONAL SANTANDER</t>
  </si>
  <si>
    <t>FO-25-1437608</t>
  </si>
  <si>
    <t>28/08/2025 SE REALIZÓ VISITA AL COMERCIO Y SE ENCUENTRA HUD EN CORTO, SE REALIZA CAMBIO HUD, PRUEBAS EXITOSAS</t>
  </si>
  <si>
    <t>1UZZZ572</t>
  </si>
  <si>
    <t>PTM CUCUTA DROGUERIA FARMA FUE</t>
  </si>
  <si>
    <t>FO-25-1439102</t>
  </si>
  <si>
    <t>28/08/2025 SE CAMBIA DATAFONO POR DAÑO DE IMPRESORA, SE HACEN PRUEEBAS EXITOSA CB OPERATIVO.</t>
  </si>
  <si>
    <t>ON005595</t>
  </si>
  <si>
    <t>FO-25-1438773</t>
  </si>
  <si>
    <t>28/08/2025 SE CAMBIA EQUIPO POR DAÑO ALERT IRRUPTION</t>
  </si>
  <si>
    <t>DISTRICOL SALUD Y VIDA DROGUER</t>
  </si>
  <si>
    <t>FO-25-1438124</t>
  </si>
  <si>
    <t>28/08/2025 SE REALIZA INSPECCIÓN DEL EQUIPO, CLIENTE INFORMA, DATAFONO NO ESTÁ IMPRIMIENDO, SE EVIDENCIA QUE LA TAPA DE LA IMPRESORA SE ENCONTRABA MAL CERRADA OCASIONANDO ATASCAMIENTO DEL PAPEL, SE LE INGRESA UN NUEVO ROLLO SE HACE EL CERRADO CORRECTO DE LA TAPA , SE LE EXPLICA AL CLIENTE LA MANERA CORRECTA DE COMO HACERLO, PRUEBAS EXITOSAS, LECTORA OK. CB OPERANDO CON NORMALIDAD</t>
  </si>
  <si>
    <t>AC04Z539</t>
  </si>
  <si>
    <t>MULTIPAGAS IBAGUE</t>
  </si>
  <si>
    <t>FO-25-1437806</t>
  </si>
  <si>
    <t>28/08/2025 SE CAMBIA DATÁFONO Y CAJA MAGIC BOX, POR FALLA DEL PUERTO DE INTERNET DE LA CAJA MAGIC BOX. SE HACEN PRUEBAS DE TRANSACCIONES TODO OK</t>
  </si>
  <si>
    <t>FAVZZ630</t>
  </si>
  <si>
    <t>MALAGA</t>
  </si>
  <si>
    <t>BARRIO CENTRO MALAGA 1</t>
  </si>
  <si>
    <t>FO-25-1436258</t>
  </si>
  <si>
    <t>28/08/2025 SE REALIZA VISITA AL COMERCIO SE HACE CAMBIO DE DATAFONO SE REALIZAN PRUEBAS OK</t>
  </si>
  <si>
    <t>LMNZZ910</t>
  </si>
  <si>
    <t>BARRIO LA INDEPENDENCIA TULUA</t>
  </si>
  <si>
    <t>FO-25-1435955</t>
  </si>
  <si>
    <t>28/08/2025 EN LA VISITA TÉCNICA REALIZADA SE ENCONTRÓ EL CORRESPONSAL CERRADO,ME COMUNIQUE CON EL CLIENTE PARA CONFIRMAR EL ME INFORMA QUE TUVO QUE SALIR AL CENTRO A HACER UNA DILIGENCIA PERSONAL Y QUE DE ALLÍ SIGUE PARA LA UNIVERSIDAD, MANIFIESTA QUE LLEGA EN LA NOCHE Y YA NO PUEDE ATENDER EL DIA DE HOY,SE LE EXPLICÓ QUE DEBE COMUNICARSE NUEVAMENTE A LA LÍNEA DE BANCOLOMBIA PARA SOLICITAR EL SERVICIO .</t>
  </si>
  <si>
    <t xml:space="preserve">NO HUBO INTERVENCIÓN A LOS EQUIPOS </t>
  </si>
  <si>
    <t>BARRIO MUNICIPAL TULUA</t>
  </si>
  <si>
    <t>FO-25-1435963</t>
  </si>
  <si>
    <t>28/08/2025 EN LA VISITA TÉCNICA SE REALIZÓ EL CAMBIO DE DATÁFONO YA QUE SE ENCONTRÓ CON LA IMPRESORA AVERIADA,SE INSTALO DESK 2600, MAGIC BOX 2600, SE REALIZÓ EL CAMBIO DE LECTOR DE CÓDIGO DE BARRAS YA QUE SE ENCONTRÓ CON EL CABLE AVERIADO,SE INSTALA EL SISTEMA OPERATIVO Y VERSIÓN 10.3N,SE CREARON LOS USUARIOS Y SE REALIZARON LAS PRUEBAS DEJANDO EL SERVICIO OPERANDO SIN FALLAS Y SIN NOVEDAD</t>
  </si>
  <si>
    <t>OA00O726</t>
  </si>
  <si>
    <t>BARRIO EL BOSQUE CUCUTA 1</t>
  </si>
  <si>
    <t>FO-25-1439239</t>
  </si>
  <si>
    <t>28/08/2025 SE REALIZA VISITA, SE REALIZA MANTENIMIENTO, SE REALIZAN PRUEBAS Y CIERRES OK</t>
  </si>
  <si>
    <t>BA0IZ198</t>
  </si>
  <si>
    <t>FUNDACION</t>
  </si>
  <si>
    <t>DISTRICOL FARMASALUDSANRAFAEL</t>
  </si>
  <si>
    <t>FO-25-1431245</t>
  </si>
  <si>
    <t>28/08/2025 SE REALIZA LA VISITA, SE ENCUENTRA EL DATAFONO CON MENSAJE DE ALERTA IRRUTLPTION EN LETRAS ROJAS, UNO PERMITE HACER NADA, SE PROCEDE A CAMBIAR EL EQUIPO SE REALIZA PRUEBAS Y TODO OK</t>
  </si>
  <si>
    <t>A30KZ102</t>
  </si>
  <si>
    <t>BARRIO HIPODROMO SOLEDAD 6</t>
  </si>
  <si>
    <t>FO-25-1437695</t>
  </si>
  <si>
    <t>28/08/2025 SE REALIZA VISITA SE PROCEDE A VALIDAR DATAFONO NO SALEN LOS CIERRE ,SE PROCEDE A REALIZAR BORRADO DE TRX , SE LE INDICA AL CLIENTE REALIZAR CIERRES TODOS LOS DÍAS PARA QUE NO SE LE ACUMULEN Y SE LE LLENE LA MEMORIA AL EQUIPO.</t>
  </si>
  <si>
    <t>10LZZ977</t>
  </si>
  <si>
    <t>DISTRICOL VETERINARIA LA TIEND</t>
  </si>
  <si>
    <t>FO-25-1432208</t>
  </si>
  <si>
    <t>29/08/2025 SE REALIZA VISITA AL PUNTO,SE EVIDENCIA EQUIPO NO TIENE COMUNICACIÓN, SE CONFIGURA IP FIJA YA QUE COMERCIO CAMBIO CONFIGURACIONES DE INTERNET. PRUEBAS OK ,CB OPERATIVO.</t>
  </si>
  <si>
    <t>9A005430</t>
  </si>
  <si>
    <t>BARRIO PERALONSO MANIZALES 1</t>
  </si>
  <si>
    <t>FO-25-1439094</t>
  </si>
  <si>
    <t>29/08/2025 SE REALIZA VISITA, SE CAMBIA CABLE ENTORCHADO YA QUE SE ENCUENTRA EN MAL ESTADO Y PIERDE CONEXIÓN, SE HACEN PRUEBAS, SERVICIO OK</t>
  </si>
  <si>
    <t>XP001398</t>
  </si>
  <si>
    <t>FO-25-1439850</t>
  </si>
  <si>
    <t>29/08/2025 BUENOS DÍAS, SE VISITA CB Y SE ENCUENTRA TODO FUNCIONANDO OPERATIVO, CLIENTE INFORMA QUE YA LO VISITARON EL DÍA DE AYER</t>
  </si>
  <si>
    <t>BARRIO CENTRO CHOCONTA CHOCONT</t>
  </si>
  <si>
    <t>FO-25-1439865</t>
  </si>
  <si>
    <t>29/08/2025 SE VISITA CB MANTENIMIENTO DE EQUIPO, CAMBIO TAPA IMPRESORA POR DAÑO, PRUEBAS EXITOSAS</t>
  </si>
  <si>
    <t>TR00B948</t>
  </si>
  <si>
    <t>REVAL CP NEIVA</t>
  </si>
  <si>
    <t>FO-25-1439345</t>
  </si>
  <si>
    <t>29/08/2025 SE REALIZA CAMBIO DE PIN PAD POR FALLA AL LEER TARJETAS CHIP</t>
  </si>
  <si>
    <t>VAZZZ350</t>
  </si>
  <si>
    <t>COMCARD B MANGA PAPEL ISABELA</t>
  </si>
  <si>
    <t>FO-25-1442102</t>
  </si>
  <si>
    <t>29/08/2025 SE REALIZA BORRADO E INSTALACIÓN DE S.O Y VERSIÓN 9.90 CB MIXTO PRUEBAS OK SERVICIO OPERATIVO</t>
  </si>
  <si>
    <t>1111G221</t>
  </si>
  <si>
    <t>FO-25-1438103</t>
  </si>
  <si>
    <t>29/08/2025 DATAFONO BLOQUEADO E PANTALLA INICIAL, SE PROCEDE A REINICIAR EQUIPO CON COMANDO CON BOTON AMARILLO Y PUNTO, LOGRANDO REINICIAR EL EQUIPO Y CORREGIR LA FALLA, QUEDA TODO FUNCIONANDO CORRECTAMENTE</t>
  </si>
  <si>
    <t>REVAL GRANSAN</t>
  </si>
  <si>
    <t>FO-25-1440630</t>
  </si>
  <si>
    <t>29/08/2025 SE REALIZA VISITA DE CAMPO ENCONTRADO QUE EQUIPO SE REINICIA Y EL PINPAD SE APAGA POR LO ANTERIOR SE CAMBIO DE CABLE  PINPAD, SE HACE FORMATEO DE EQUIPO, SE HACEN PRUEBAS CUPO Y USUARIO OK.</t>
  </si>
  <si>
    <t>AB0LZ032</t>
  </si>
  <si>
    <t>MAJAGUAL</t>
  </si>
  <si>
    <t>BARRIO CENTRO MAJAGUAL</t>
  </si>
  <si>
    <t>FO-25-1436988</t>
  </si>
  <si>
    <t>DATOS DESACTUALIZADOS</t>
  </si>
  <si>
    <t>FECHA DIRECCION DESACTUALZADA</t>
  </si>
  <si>
    <t>29/08/2025 SE VISITA SITIO, SE VERIFICA INFORMACIÓN, SE REALIZA PRIMEROS AUXILIOS, SE CAMBIA LA CLAVE DE SUPERVISOR POR DEFECTO, Y SR ACTUALIZA HORA RETRASADA DE 3 MINUTOS. LAS TECLAS FUNCIONA CORRECTAMENTE, IMPRESIÓN OK, LECTURA CHIP OK, ESCÁNER OK, PRUEBAS TRX EXITOSAS</t>
  </si>
  <si>
    <t xml:space="preserve">A00IZ077 </t>
  </si>
  <si>
    <t>PTM IBAGUE NATURQUIN</t>
  </si>
  <si>
    <t>FO-25-1439339</t>
  </si>
  <si>
    <t>29/08/2025 SE CAMBIA DATÁFONO POR DAÑO EN IMPRESORA. SE HACEN PRUEBAS DE TRANSACCIONES TODO OK</t>
  </si>
  <si>
    <t>JA00H746</t>
  </si>
  <si>
    <t>LOS PALMITOS - SUCRE</t>
  </si>
  <si>
    <t>FO-25-1437632</t>
  </si>
  <si>
    <t>29/08/2025 SE VISITA COMERCIO POR FALLA, PUESTO QUE EL LECTOR NO FUNCIONA Y SE REINICIA, SE HACE CAMBIO DE LECTOR, CAUSAL L9 DAÑO FÍSICO, SE DEJA CON LA VERSIÓN 9.90, SE REALIZAN PRUEBAS OK</t>
  </si>
  <si>
    <t>AB009848</t>
  </si>
  <si>
    <t>FO-25-1441115</t>
  </si>
  <si>
    <t>29/08/2025 SE REALIZA CAMBIO DE LECTOR DE BARRAS POR DAÑO, SE REALIZA CAMBIO DE CABLE PINPAD DESK1500, PRUEBAS OK</t>
  </si>
  <si>
    <t>SXMZZ311</t>
  </si>
  <si>
    <t>FO-25-1438107</t>
  </si>
  <si>
    <t>29/08/2025 EN LA VISITA TÉCNICA SE REALIZÓ EL BORRADO DE TARJETA A AMBOS DATÁFONOS YA QUE SE ENCONTRARON SATURADOS, SE INSTALAN LOS SISTEMAS OPERATIVOS Y VERSIÓN 9.90, SE CREARON LOS USUARIOS Y SE REALIZARON LAS PRUEBAS DEJANDO EL SERVICIO OPERANDO SIN FALLAS Y SIN NOVEDAD</t>
  </si>
  <si>
    <t>JAAAP529 // JAAAP528</t>
  </si>
  <si>
    <t>BARRIO CENTRO PASTO 8</t>
  </si>
  <si>
    <t>FO-25-1436983</t>
  </si>
  <si>
    <t>29/08/2025 SE REALIZA CAMBIO DE EQUIPO POR DAÑO EN TAPA DE IMPRESIÓN Y TECLADO BORROSO, SE INSTALA VERSION, SE CONFIGURA PARÁMETROS, SE INICIALIZA, SE REALIZA PRUEBAS DE FUNCIONAMIENTO EXITOSAS, CB QUEDA OPERATIVO</t>
  </si>
  <si>
    <t>AB02Z249</t>
  </si>
  <si>
    <t>PTM MEDELLIN CELUPARTS</t>
  </si>
  <si>
    <t>FO-25-1439856</t>
  </si>
  <si>
    <t>29/08/2025 SE REVISA EQUIPO Y TIENE TIENE MALO EL PUERTO DE RED Y PUERTO USB DEL EQUIPO SE REALIZA CAMBIO DEL EQUIPO SE REALIZAN PRUEBAS EXITOSAS SERVICIO OPERATIVO OK 
HUBO TARDANZA DE 4 HORAS POR CAÍDA DE REDEBAN SE RESTABLECIÓ A LAS 12:30 DE LA TARDE</t>
  </si>
  <si>
    <t>F1WZZ960</t>
  </si>
  <si>
    <t>DISTRICOL DROGUERIA SILOE YC</t>
  </si>
  <si>
    <t>FO-25-1434310</t>
  </si>
  <si>
    <t>29/08/2025 SE LIMPIA CONTACTO DE IMPRESIÓN PERO SIGUE IMPRIMIENDO UN POCO CLARO EN CIERTOS LUGARES POR LO QUE SE CAMBIA EQUIPO</t>
  </si>
  <si>
    <t>XP00I058</t>
  </si>
  <si>
    <t>EXXON LEBRIJA II LEBRIJA</t>
  </si>
  <si>
    <t>FO-25-1441255</t>
  </si>
  <si>
    <t>29/08/2025 CB CON PROBLEMAS DE REINICIO Y LENTITUD EN LA IMPRESIÓN, CAMBIO DE DATAFONO Y FUENTE DE PODER, BORRADO E INYECCION DE SO +VER 9.90, CONFIGURACION CB OK, CUBRE CLAVE OK, PRUEBAS DE CONSULTA DE SALDO OK.</t>
  </si>
  <si>
    <t>AAAAH206</t>
  </si>
  <si>
    <t>PAGAFACIL LA AMERICA MEDELLIN</t>
  </si>
  <si>
    <t>FO-25-1440603</t>
  </si>
  <si>
    <t>29/08/2025 SE CAMBIA PINPAD POR REINICIOS, SE CAMBIA EQUIPO POR COMPATIBILIDAD</t>
  </si>
  <si>
    <t>A000L298</t>
  </si>
  <si>
    <t>BARRIO PALMAS NEIVA 1</t>
  </si>
  <si>
    <t>FO-25-1442095</t>
  </si>
  <si>
    <t>29/08/2025 SE REALIZA CAMBIO DE CABLE DESK 2600</t>
  </si>
  <si>
    <t>V8ZZZ396</t>
  </si>
  <si>
    <t>FO-25-1439111</t>
  </si>
  <si>
    <t>29/08/2025 SE CAMBIO DATAFONO POR DAÑO EN IMPRESORA SE INSTALA NUEVA VERSIÓN CIERRES Y PRUEBAS OK</t>
  </si>
  <si>
    <t>XP00J179</t>
  </si>
  <si>
    <t>BARRIO LOS ARRAYANES SOGAMOSO</t>
  </si>
  <si>
    <t>FO-25-1438767</t>
  </si>
  <si>
    <t>29/08/2025 SE REALIZA CAMBIO DE EQUIPO POR FALLA PUERTO USB ROTO SE CAMBIA CABLE DE LECTOR PRUEBAS OK CLIENTE CONFORME</t>
  </si>
  <si>
    <t>BL07Z628</t>
  </si>
  <si>
    <t>BARRIO DIVISO ZONA RURAL URIBE</t>
  </si>
  <si>
    <t>FO-25-1421772</t>
  </si>
  <si>
    <t>29/08/2025 SE CAMBIA EQUIPO POR DAÑO ALL, PRUEBAS OK</t>
  </si>
  <si>
    <t>6A0ZZ362</t>
  </si>
  <si>
    <t>HERNANDEZ SAN VICENTE DEL CAGU</t>
  </si>
  <si>
    <t>FO-25-1439336</t>
  </si>
  <si>
    <t>29/08/2025 SE REALIZA VISITA AL PUNTO, SE CAMBIA EQUIPO POR DAÑO EN EL CHIP LECTOR DE TARJETAS , SE DEJA EQUIPO CON VR 10.3, PRUEBAS CB OK, CB OPERATIVO</t>
  </si>
  <si>
    <t>111YZ869</t>
  </si>
  <si>
    <t>BARRIO MOGAMBITO MONTERIA 1</t>
  </si>
  <si>
    <t>FO-25-1440626</t>
  </si>
  <si>
    <t>29/08/2025 SE REALIZA CAMBIO DE EQUIPO POR DAÑO EN EL PUERTO IP, NO CONECTA CON EL MÓDEN, SE INSTALA NUEVO EQUIPO OPERATIVO OK, CONFIGURACIÓN OK, INICIALIZACIÓN OK, PRUEBAS EXITOSAS OK, CLIENTE CB VALIDA SALDO ANTES Y DESPUÉS DEL CAMBIO OK, CB SE DEJA OPERATIVO SIN NOVEDAD OK</t>
  </si>
  <si>
    <t>NA00F180</t>
  </si>
  <si>
    <t>FO-25-1442670</t>
  </si>
  <si>
    <t>29/08/2025 SE REALIZA CAMBIO DE PIN PAD POR PROBLEMAS DE TECLADO Y MAGIC BOX POR PROBLEMAS DE COMUNICACIÓN SE REINSTALA VERSIÓN DE EQUIPO SE REALIZA PRUEBA TODO OK</t>
  </si>
  <si>
    <t>MULTIPA A  A A ERA</t>
  </si>
  <si>
    <t>FO-25-1442685</t>
  </si>
  <si>
    <t>29/08/2025 SE CAMBIAN DATAFONOS Y PINPAD YA QUE LOS PINPAD NO LEIAN TARJETAS</t>
  </si>
  <si>
    <t>JAATZ139-JAAXZ708</t>
  </si>
  <si>
    <t>LOS ANDES</t>
  </si>
  <si>
    <t>BARRIO BOLIVAR LOS ANDES</t>
  </si>
  <si>
    <t>FO-25-1431747</t>
  </si>
  <si>
    <t>29/08/2025 SE VISITA EL CB PARA REVISAR FALLA DE DATÁFONO, NO IMPRIME, SE REALIZÓ CAMBIO DE EQUIPO, SE HACEN PRUEBAS OK CORRESPONSAL OPERATIVO</t>
  </si>
  <si>
    <t>XP0JZ109</t>
  </si>
  <si>
    <t>BARRIO LA CANDELARIA PALMAR DE</t>
  </si>
  <si>
    <t>FO-25-1437624</t>
  </si>
  <si>
    <t>29/08/2025 SE REALIZA VISITA AL COMERCIO, SE ENCUENTRA DATÁFONO CON TECLADO DAÑADO, SE CAMBIA DATÁFONO, SE REALIZAN PRUEBAS EXITOSAS Y EL CB QUEDA OPERATIVO</t>
  </si>
  <si>
    <t>AB00H656</t>
  </si>
  <si>
    <t>FO-25-1442716</t>
  </si>
  <si>
    <t>29/08/2025 SE REALIZA VISITA AL COMERCIO, SE CAMBIA DATAFONO POR DAÑO, SE HACEN PRUEBAS OK.</t>
  </si>
  <si>
    <t>FO-25-1436956</t>
  </si>
  <si>
    <t>29/08/2025 ACTUALIZACIÓN DE VERSIÓN Y VERIFICACIÓN DE RETIROS Y CONSIGNACIÓN OK</t>
  </si>
  <si>
    <t>DISTRICOL PUNTO LLAVES</t>
  </si>
  <si>
    <t>FO-25-1441283</t>
  </si>
  <si>
    <t>29/08/2025 SE REALIZA LIMPIEZA DEL RODILLO Y EL ACETATO, SE DEJAN SERVICIOS FUNCIONANDO CORRECTAMENTE</t>
  </si>
  <si>
    <t>A100T088</t>
  </si>
  <si>
    <t>DISTRICOL DEPOSITO Y SUPERMERC</t>
  </si>
  <si>
    <t>FO-25-1431277</t>
  </si>
  <si>
    <t>29/08/2025 SE REALIZA CAMBIO DATAFONO POR REINICIOS CONSTANTES, SE CONFIGURA E INICIALIZA, SE CREA USUARIO Y CLAVE CON EL CLIENTE, SE REALIZA PRUEBAS OK</t>
  </si>
  <si>
    <t>BIZZZ865</t>
  </si>
  <si>
    <t>BARRIO CALDONO CALDONO</t>
  </si>
  <si>
    <t>FO-25-1440236</t>
  </si>
  <si>
    <t>29/08/2025 SE INGRESA EQUIPO CON MEMORIA LLENA SE FORMATIO EQUIPO SE INSTALA SISTEMA OPERATIVO VERSION CREACION DE USURIOS PRUEBAS OK TELECARGA DRNA</t>
  </si>
  <si>
    <t>A1006488</t>
  </si>
  <si>
    <t>DISTRICOL BODEGA CHELY</t>
  </si>
  <si>
    <t>FO-25-1436155</t>
  </si>
  <si>
    <t>29/08/2025 SE CAMBIO DATAFONO POR DAÑO CON EL PUERTO DE RED , SE INSTALA NUEVA VERSIÓN CIERRES Y PRUEBAS OK</t>
  </si>
  <si>
    <t>A1006452</t>
  </si>
  <si>
    <t>PTM MALAMBO TIENDA Y REFRESQUE</t>
  </si>
  <si>
    <t>FO-25-1438306</t>
  </si>
  <si>
    <t>29/08/2025 SE REALIZA VISITA AL COMERCIO, SE ENCUENTRA LECTOR DE BARRAS DAÑADO LO CUAL NO DEJABA REALIZAR NINGÚN RECAUDO, SE CAMBIA LECTOR DE BARRAS SE REALIZAN PRUEBAS EXITOSAS Y EL CB QUEDA OPERATIVO</t>
  </si>
  <si>
    <t>HA00N753</t>
  </si>
  <si>
    <t>BARRIO CHUCHURUBI MONTERIA 2</t>
  </si>
  <si>
    <t>FO-25-1444241</t>
  </si>
  <si>
    <t>29/08/2025 SE REALIZA CAMBIO DE LECTOR DE BARRAS POR DAÑO EN EL CABLE DE DATOS, CABLE AVERIADO, SE PROCEDE A INSTALAR NUEVO LECTOR OPERATIVO OK, PRUEBAS EXITOSAS OK, CLIENTE CB VALIDA SALDO ANTES Y DESPUÉS DEL MANTENIMIENTO OK, CB SE DEJA OPERATIVO SIN NOVEDAD</t>
  </si>
  <si>
    <t>FUA0G706</t>
  </si>
  <si>
    <t>BARRIO EL CENTRO BARRANCABERME</t>
  </si>
  <si>
    <t>FO-25-1443649</t>
  </si>
  <si>
    <t>29/08/2025 SE REALIZA VISITA AL COMERCIO CB, SE VALIDA Y SE ENCUENTRA QUE EL DATÁFONO NO ESTA LEYENDO TARJETAS, SE PROCEDE A CAMBIAR DATÁFONO, SE CONFIGURA Y SE HACEN PRUEBAS DEJANDO TODO OK</t>
  </si>
  <si>
    <t>6A8ZZ288</t>
  </si>
  <si>
    <t>FO-25-1442929</t>
  </si>
  <si>
    <t>29/08/2025 SE LLEGA LA DIRECCIÓN INDICADA, SE VALIDA DATÁFONO Y EL MECANISMO DE IMPRESIÓN ESTA FUNCIONANDO CORRECTAMENTE, COMERCIO MANIFIESTA INCONFORMIDAD POR LA UBICACIÓN EN PARTE DE ATRÁS DE LA IMPRESIÓN, TAMBIÉN DEL  TECLADO DURO LO QUE ES NORMAL YA QUE ES UN EQUIPO NUEVO, PERO TECLADO SE ENCUENTRA FUNCIONANDO CON NORMALIDAD, TAMBIÉN COMERCIO MANIFIESTA QUE LO QUE QUIERE ES QUE LE INSTALEN LA MISMA TECNOLOGIA DESK 3500 QUE FUE CAMBIADO EL DÍA 28/08/2025  SE LE INDICA QUE NO SE TIENE DISPONIBILIDAD DE DICHA TECNOLOGIA. LA BATERÍA DEL EQUIPO SE ENCUENTRA TOTALMENTE CARGADA Y FUNCIONAL. CB SE ENCUENTRA FUNCIONANDO CON NORMALIDAD</t>
  </si>
  <si>
    <t>BARRIO LA FLORESTA DUITAMA 2</t>
  </si>
  <si>
    <t>FO-25-1442106</t>
  </si>
  <si>
    <t>29/08/2025 SE REALIZA CAMBIO DE LECTOR POR FALLA CABLE AVERIADO PRUEBAS OK CLIENTE CONFORME</t>
  </si>
  <si>
    <t>LA009543</t>
  </si>
  <si>
    <t>DISTRICOL CONSTRUARMAR MAGANGU</t>
  </si>
  <si>
    <t>FO-25-1438118</t>
  </si>
  <si>
    <t>29/08/2025 SE VISITA COMERCIO POR FALLA, SE HACE CAMBIO DE EQUIPO, CAUSAL G3 TAPA DE IMPRESORA MALA, SE DEJA CON LA VERSIÓN 9.90, SE REALIZAN PRUEBAS OK, SE CREA USUARIO Y CONTRASEÑA.</t>
  </si>
  <si>
    <t>II0NZ118</t>
  </si>
  <si>
    <t>BARRIO RINCON SANTO LA MESA</t>
  </si>
  <si>
    <t>FO-25-1437613</t>
  </si>
  <si>
    <t>29/08/2025 SE LLEGA COMERCIO SE VALIDA CON CLIENTE SERVICIO OK NO REQUIERE DE MANTENIMIENTO NO PERMITE LA MANIPULACIÓN DEL EQUIPO</t>
  </si>
  <si>
    <t>F1ZZZ727</t>
  </si>
  <si>
    <t>FO-25-1443605</t>
  </si>
  <si>
    <t>29/08/2025 SE REALIZA CAMBIO DE DATÁFONO POR DAÑO, SE REALIZA PRUEBAS DE FUNCIONAMIENTO OK; CUBRE CLAVE INSTALADO</t>
  </si>
  <si>
    <t>DISTRICOL EDS MACK</t>
  </si>
  <si>
    <t>FO-25-1437620</t>
  </si>
  <si>
    <t>29/08/2025 SE REALIZA CAMBIO DE PINPAD, YA QUE NO RECONOCIA ALGUNAS TARJETAS, SE CAMBIA DE IGUAL FORMA EL DATAFONO POR COMPATIBILIDAD DE TECNOLOGÍA, SE REALIZAN PRUEBAS DEJANDO SERVICIO FUNCIONAL AL 100 %</t>
  </si>
  <si>
    <t>AD009334</t>
  </si>
  <si>
    <t>FO-25-1443561</t>
  </si>
  <si>
    <t>29/08/2025 DATÁFONO NO ENCIENDE SE DESCONECTA DE LA CORRIENTE SE DESCONECTA BATERÍA SE VUELVE A CONECTAR Y QUEDA FUNCIONANDO CORRECTAMENTE</t>
  </si>
  <si>
    <t>SILOS</t>
  </si>
  <si>
    <t>BARRIO SANTO DOMINGO SILOS</t>
  </si>
  <si>
    <t>FO-25-1431975</t>
  </si>
  <si>
    <t>29/08/2025 SE REALIZA VISITA, SE ENCUENTRA FUENTE DE PODER EN DAÑO, SE REALIZA CAMBIO, SE REALIZAN PRUEBAS Y CIERRES OK.</t>
  </si>
  <si>
    <t>JA002624</t>
  </si>
  <si>
    <t>FO-25-1442901</t>
  </si>
  <si>
    <t>29/08/2025 SE REALIZA LA VISITA SE ENCUENTRA EL PIN PAD CON PROBLEMAS DE LECTURA DE TARJETA DE PROCEDE A CAMBIAR EQUIPOS  TECNOLOGÍA DATÁFONO  2600  Y Y PINPAD 1600 POR INCOMPATIBILIDAD, SE REALIZAN PRUEBAS Y TODO OK</t>
  </si>
  <si>
    <t>BARRIO SANTA MARIA MEDELLIN</t>
  </si>
  <si>
    <t>FO-25-1442726</t>
  </si>
  <si>
    <t>29/08/2025 SE REALIZA CAMBIO DE EQUIPO YA QUE NO PRENDE SE QUEDA EN PANTALLA EN BLANCO</t>
  </si>
  <si>
    <t>AB1BZ694</t>
  </si>
  <si>
    <t>FO-25-1442735</t>
  </si>
  <si>
    <t>29/08/2025 SE REALIZA VISITA AL COMERCIO CB, SE VALIDA Y SE ENCUENTRA LECTOR DE BARRAS EN DAÑO NO ESTA LEYENDO NINGUN CODIGO DE BARRAS, ADICIONAL EL HUB ESTA EN DAÑO SE CAMBIAN SE HACEN PRUEBAS QUEDANDO TODO OK</t>
  </si>
  <si>
    <t>PTM BARRANQUILLA VARIEDADES CA</t>
  </si>
  <si>
    <t>FO-25-1442081</t>
  </si>
  <si>
    <t>29/08/2025 SE REALIZA VISITA SE PROCEDE A VALIDAR DATAFONO ,SE ACOMODA TAPA DE LA IMPRESORA ,SE HACEN PRUEBAS Y TODO OK , SE CAMBIA LECTOR DE BARRAS YA QUE MOLESTA PARA LEER CÓDIGOS DE BARRAS ,SE CONFIGURA PERO AL RATO IGUAL ,SE CAMBIA SE HACEN PRUEBAS Y TODO OK</t>
  </si>
  <si>
    <t>ON006633</t>
  </si>
  <si>
    <t>FO-25-1440594</t>
  </si>
  <si>
    <t>29/08/2025 SE VISITA SITIO SE VERIFICA INFORMACIÓN SE REALIZA PRIMEROS AUXILIOS, SE OBSERVA QUE EL DATÁFONO SE IMPRIME CORRECTAMENTE DE MANERA NÍTIDA SE TOMA EVIDENCIA, SE REALIZA TEST IMPRESIÓN OK, TECLADO OK LECTURA CHIP OK, PRUEBA TRX EXITOSA .</t>
  </si>
  <si>
    <t>FO-25-1442749</t>
  </si>
  <si>
    <t>29/08/2025 SE VISITA COMERCIO POR FALLA, SE CAMBIA LA TAPA DE LA IMPRESORA YA QUE SE ENCUENTRA AVERIADA, SE DEJA CON LA VERSIÓN 9.90, SE REALIZAN PRUEBAS OK.</t>
  </si>
  <si>
    <t>NA00A478</t>
  </si>
  <si>
    <t>MULTIPAGAS CC CENTAUROS</t>
  </si>
  <si>
    <t>FO-25-1442825</t>
  </si>
  <si>
    <t>29/08/2025 SE VISITA CB Y SE REALIZA CAMBIO DE PIN PAD POR DAÑO. SE INSTALA NUEVO PIN PAD SE REALIZA PRUEBAS EXITOSAS PRUEBAS OK</t>
  </si>
  <si>
    <t>BA00Z423</t>
  </si>
  <si>
    <t>PAGAFACIL MAYALES PLAZA</t>
  </si>
  <si>
    <t>FO-25-1441258</t>
  </si>
  <si>
    <t>29/08/2025 BUENAS TARDES SE VISITA CORRESPONSAL Y SE EVIDENCIA QUE EL TECLADO SE ENCUENTRA EN BUEN ESTADO, USUARIO TAMBIÉN PRUEBA EL DATAFONO Y SE DA CUENTA QUE TODO ESTÁ OK.
SE SUBE VIDEO DEL TECLADO DEL DATAFONO</t>
  </si>
  <si>
    <t>GZ005410</t>
  </si>
  <si>
    <t>BARRIO LOS LAGOS CALI 3</t>
  </si>
  <si>
    <t>FO-25-1445178</t>
  </si>
  <si>
    <t>29/08/2025 SE VISITA EL COMERCIO, EL CLIENTE INFORMA QUE REPORTO FALLAS DE CONEXIÓN "CABLE DE RED DESCONECTADO" PERO QUE REVISO LA CONEXIONES DEL MODEM Y SOLUCIONO EL PROBLEMA, SE REALIZAN PRUEBAS DE COMUNICACIÓN EXITOSA, EL CB ESTÁ OPERATIVO</t>
  </si>
  <si>
    <t>A10RZ463</t>
  </si>
  <si>
    <t>MULTIPAGAS CAUCASIA</t>
  </si>
  <si>
    <t>FO-25-1440622</t>
  </si>
  <si>
    <t>29/08/2025 SE LLEGA AL SITIO SE VALIDA EL EQUIPO PIN PAD  SE ENCUENTRA QUE NO ESTÁ LEYENDO LAS TARJETAS, SE REALIZA CAMBIO DE EQUIPO POR UN DESK 2600 CON PIN PAD 1600, MAGIC BOX, SE REALIZAN PRUEBAS OK, SE CREAN USUARIOS CB OPERANDO CON NORMALIDAD</t>
  </si>
  <si>
    <t>119ZZ466</t>
  </si>
  <si>
    <t>BARRIO EL CENTRO SAN AGUSTIN</t>
  </si>
  <si>
    <t>FO-25-1423240</t>
  </si>
  <si>
    <t>29/08/2025 SE REALIZA CAMBIO DATAFONO POR TECLADO BORROSO , SE CONFIGURA E INICIALIZA, SE CREA USUARIO Y CLAVE CON EL CLIENTE, SE REALIZA PRUEBAS OK</t>
  </si>
  <si>
    <t>9GZZZ858</t>
  </si>
  <si>
    <t>PAGAFACIL QUIBDO 2</t>
  </si>
  <si>
    <t>FO-25-1440615</t>
  </si>
  <si>
    <t>29/08/2025 SE REALIZA CAMBIO DE PIN PAD POR FALLAS AL MOMENTO DE LEER LAS TARJETAS, SE REALIZANPRUEBAS Y EL CB QUEDA OPERTIVO</t>
  </si>
  <si>
    <t>NN000809</t>
  </si>
  <si>
    <t>DISTRICOL JM TECNOLOGIA Y VARI</t>
  </si>
  <si>
    <t>FO-25-1444954</t>
  </si>
  <si>
    <t>29/08/2025 SE REVISA QUE LA CONFIGURACIÓN DEL APARTADO TERMINAL 2.NII MULTIPOS ESTABA CON UN PARÁMETRO ERRÓNEO SE PONE EL 0033 Y YA FUNCIONA CORRECTAMENTE, SE REALIZA RETIRO DE 1 PESO Y SALE VOUCHER CON FLUIDEZ, ADICIONAL SE REALIZA CONSULTA DE SALDO OK.</t>
  </si>
  <si>
    <t>BA000695</t>
  </si>
  <si>
    <t>BARRIO ZONA INDUSTRIAL CUCUTA</t>
  </si>
  <si>
    <t>FO-25-1442744</t>
  </si>
  <si>
    <t>29/08/2025 SE CAMBIO DATAFONO POR DAÑO EN IMPRESORA, PIN PAD POR TECNOLOGÍA, LECTOR POR DAÑO EN CABLE , SE INSTALA NUEVA VERSIÓN CIERRES Y PRUEBAS OK</t>
  </si>
  <si>
    <t>1111W536</t>
  </si>
  <si>
    <t>TA-25-1039899</t>
  </si>
  <si>
    <t>MULTIPAGAS CARABOBO</t>
  </si>
  <si>
    <t>FO-25-1443999</t>
  </si>
  <si>
    <t>29/08/2025 SE INICIALIZAN 3 EQUIPOS CON NUEVO GRUPO VF33, SE REALIZA PRUEBA Y QUEDAN OPERATIVOS</t>
  </si>
  <si>
    <t>9DZZZ792-7ZZZZ687-7ZZZZ685</t>
  </si>
  <si>
    <t>BETULIA</t>
  </si>
  <si>
    <t>BARRIO BETULIA BETULIA 2</t>
  </si>
  <si>
    <t>FO-25-1437822</t>
  </si>
  <si>
    <t>30/08/2025 SE CAMBIA EQUIPO POR ALERTA INTERRUPTION TODO QUEDA OK</t>
  </si>
  <si>
    <t>NN002798</t>
  </si>
  <si>
    <t>DISTRICOL CALZADO DARIANA</t>
  </si>
  <si>
    <t>FO-25-1446448</t>
  </si>
  <si>
    <t>30/08/2025 SW CAMBIO DATAFONO POR DAÑO ALERT IRRUPCIÓN SE INSTALA NUEVA VERSIÓN CIERRES Y PRUEBAS OK</t>
  </si>
  <si>
    <t>JA002593</t>
  </si>
  <si>
    <t>BARRIO URBANIZACION JARDIN ETA</t>
  </si>
  <si>
    <t>FO-25-1445847</t>
  </si>
  <si>
    <t>30/08/2025 SE CAMBIA DATÁFONO POR TECLADO BORROSO, FALLA DE COMUNICACIÓN E IMPRESIONES. SE HACEN PRUEBAS DE TRANSACCIONES TODO OK</t>
  </si>
  <si>
    <t>II00J498</t>
  </si>
  <si>
    <t>REDY LOS PINOS</t>
  </si>
  <si>
    <t>FO-25-1446196</t>
  </si>
  <si>
    <t>30/08/2025 SE REALIZA CAMBIO DE HUB Y CABLE DE PIN PAD EN CB BANCOLOMBIA PURO DEBIDO A CONSTANTES REINICIOS DEL PIN PAD. SE REALIZAN PRUEBAS OK.</t>
  </si>
  <si>
    <t>GZ001391</t>
  </si>
  <si>
    <t>BARRIO  CGT EL SABANAL MONTERI</t>
  </si>
  <si>
    <t>FO-25-1446190</t>
  </si>
  <si>
    <t>30/08/2025 SE REALIZA VISTA AL PUNTO PARA MANTENIMIENTO SOLICITADO POR EL CLIENTE, AL LLEGAR AL PUNTO NO SE ENCONTRÓ PERSONAL ENCARGO DEL PUNTO POR TAL MOTIVO NO HUBO ATENCIÓN, SE INTENTA COMUNIÓN TELEFÓNICA A LOS NUMEROS REGISTRADOS PERO NO SE OBTUVO RESPUESTA, VISTA FALLIDA CANCELADA.</t>
  </si>
  <si>
    <t xml:space="preserve">SIN INTERVENIR </t>
  </si>
  <si>
    <t>PTM BELLO PAULA S STORE</t>
  </si>
  <si>
    <t>FO-25-1446254</t>
  </si>
  <si>
    <t>30/08/2025 SE ESTABLECE CONTACTO TELEFÓNICO CON EL USUARIO PARA VERIFICAR EL ESTADO DEL INCIDENTE PREVIAMENTE REPORTADO RELACIONADO CON EL DATÁFONO DEL CORRESPONSAL BANCOLOMBIA. EL USUARIO INFORMA QUE DURANTE EL DÍA ANTERIOR LAS TRANSACCIONES PRESENTABAN RECHAZO GENERAL, IMPIDIENDO EL PROCESAMIENTO HABITUAL. SIN EMBARGO, INDICA QUE EN LA JORNADA DE HOY EL EQUIPO SE ENCUENTRA OPERATIVO Y FUNCIONANDO CON NORMALIDAD, SIN PRESENTAR NUEVAS FALLAS.
ANTE LA RECUPERACIÓN DEL SERVICIO, EL USUARIO MANIFIESTA QUE YA NO ES NECESARIA LA VISITA TÉCNICA, POR LO QUE SE PROCEDE A CERRAR EL CASO SIN INTERVENCIÓN PRESENCIAL.</t>
  </si>
  <si>
    <t>FO-25-1449267</t>
  </si>
  <si>
    <t>30/08/2025 SE ESCALA CASO A LA RED PARA ATENCIÓN</t>
  </si>
  <si>
    <t>ARGEL DORIA MIGUEL ALBERTO</t>
  </si>
  <si>
    <t>PTM MED SALUD PLUS</t>
  </si>
  <si>
    <t>FO-25-1446179</t>
  </si>
  <si>
    <t>30/08/2025 SE REALIZA CAMBIO DE LECTORA DEBIDO A DAÑO EN CABLE</t>
  </si>
  <si>
    <t>GZ00B498</t>
  </si>
  <si>
    <t>MULTIPAGAS AVENIDA SANTANDER</t>
  </si>
  <si>
    <t>FO-25-1446206</t>
  </si>
  <si>
    <t>30/08/2025 SE REALIZA VISITA SE CAMBIA DATAFONO POR TECLADO DESGASTO Y TECLAS DURAS TAMBIEN PINPAD YA QUE NO LEE TARJETAS Y ARROJA MENSAJE RETIRE TARJETA SE CREAN USUARIOS SE HACEN PRUEBAS SERVICIO OK</t>
  </si>
  <si>
    <t>AIZZZ113</t>
  </si>
  <si>
    <t>PTMBOGOTAPAPELERIA LYS</t>
  </si>
  <si>
    <t>FO-25-1448808</t>
  </si>
  <si>
    <t>30/08/2025 SE REALIZA CAMBIO DE EQUIPO POR FALLAS EN PUERTO DE INTERNET PRUEBA OK</t>
  </si>
  <si>
    <t>TR0VZ682</t>
  </si>
  <si>
    <t>BARRIO LA PLAYA CUCUTA 13</t>
  </si>
  <si>
    <t>FO-25-1448813</t>
  </si>
  <si>
    <t>30/08/2025 SE VISITA COMERCIO, SE REALIZA CAMBIO DE FUENTE DE PODER POR DAÑO, SE HACEN PRUEBAS EXITOSA, CB OPERATIVO</t>
  </si>
  <si>
    <t>FASZZ018</t>
  </si>
  <si>
    <t>BARRIO PRIMERO DE MAYO 7 VALLE</t>
  </si>
  <si>
    <t>FO-25-1448374</t>
  </si>
  <si>
    <t>30/08/2025 BUENOS DÍAS SE VISITA CB Y SE LE HACE CAMBIO DE LECTOR YA QUE EL QUE TIENE EL CLIENTE TIENE EL CABLE AVERIAD.
SE HACEN PRUEBAS Y TODO FUNCIONA OK</t>
  </si>
  <si>
    <t>6A008618</t>
  </si>
  <si>
    <t>BARRIO COMUNEROS I CALI 1</t>
  </si>
  <si>
    <t>FO-25-1448388</t>
  </si>
  <si>
    <t>30/08/2025 SE REALIZA CAMBIO DE DATÁFONO POR ALERT IRRUPCIÓN.
SE REALIZAN PRUEBAS OPERATIVAS SIN NOVEDAD.</t>
  </si>
  <si>
    <t>ON04Z825</t>
  </si>
  <si>
    <t>PTM BELLO  SALSAMENTARIA LA 37</t>
  </si>
  <si>
    <t>FO-25-1447617</t>
  </si>
  <si>
    <t>30/08/2025 SE REVISA EQUIPO Y SE PONCHA CABLE DE RED PERO EL USUARIO TIENE UN PROBLEMA EN LA RED DE INTERNET ENTONCES TIENE EL SERVICIO INTERMITENTE DE INTERNET, PERO SE LOGRÓ REALIZA PRUEBAS Y EL EQUIPO ESTÁ FUNCIONANDO CORRECTAMENTE, EL USUARIO YA LLAMO A AL PROVEEDOR DE INTERNET PARA SOLICITAR EL ARREGLO DEL INTERNET</t>
  </si>
  <si>
    <t>SV00W517</t>
  </si>
  <si>
    <t>PTM MISCELANEA LA ABUNDANCIA</t>
  </si>
  <si>
    <t>FO-25-1446810</t>
  </si>
  <si>
    <t>30/08/2025 SE CAMBIA EL LECTOR YA QUE NO RECONOCE DATA, CLIENTE REALIZA PRUEBAS Y QUEDA OPERATIVO</t>
  </si>
  <si>
    <t>BA00T592</t>
  </si>
  <si>
    <t>BARRIO PARAISO MEDIO EL PARAIS</t>
  </si>
  <si>
    <t>FO-25-1444210</t>
  </si>
  <si>
    <t>30/08/2025 SE REALIZA CAMBIO DE TAPA DE IMPRESORA SE ENCONTRÓ DAÑADA SE REALIZA PRUEBAS BÁSICAS SIN NOVED</t>
  </si>
  <si>
    <t>9BMZZ479</t>
  </si>
  <si>
    <t>FO-25-1442697</t>
  </si>
  <si>
    <t>30/08/2025 EN LA VISITA TÉCNICA SE REALIZÓ MANTENIMIENTO GENERAL AL DATÁFONO,SE INSTALA NUEVAMENTE LA VERSIÓN 10.3N ,SE LE EXPLICÓ A LA USUARIA QUE LA RECOMENDACIÓN ES QUE EL DATÁFONO SIEMPRE ESTE CONECTADO A LA ENERGÍA YA QUE CUANDO SE DESCONECTA Y ESTA DESCARGADO NO IMPRIME BIEN,SE REALIZARON LAS PRUEBAS DEJANDO EL SERVICIO OPERANDO SIN FALLAS Y SIN NOVEDAD</t>
  </si>
  <si>
    <t>AD04Z049</t>
  </si>
  <si>
    <t>BARRIO CENTRO MEDELLIN 84</t>
  </si>
  <si>
    <t>FO-25-1449300</t>
  </si>
  <si>
    <t>30/08/2025 CAMBIO EQUIPO POR DAÑO SE REINICIA Y RECHAZA TARJETAS CONSTANTEMENTE PRUEBAS OK</t>
  </si>
  <si>
    <t>NA00A468</t>
  </si>
  <si>
    <t>BARRIO LOS LACHES BOGOTA 1</t>
  </si>
  <si>
    <t>FO-25-1447627</t>
  </si>
  <si>
    <t>30/08/2025 SE REALIZA CAMBIO DE DATAFONO, DAÑO EN IMPRESORA, SE REALIZA CAMBIO DE LECTOR DE BARRAS, PRUEBAS OK, SE CREA USUARIOS.</t>
  </si>
  <si>
    <t>XRZZZ614</t>
  </si>
  <si>
    <t>FO-25-1447645</t>
  </si>
  <si>
    <t>30/08/2025 SE LLEGA A SITIO SE VALIDA LECTOR DE BARRAS NO PROCEDA FACTURAS , SE REALIZAN CAMBIO DE LECTORA QUEDANDO SERVICIO OPERÁTIVO AL 100%</t>
  </si>
  <si>
    <t>BARRIO PRADOS DEL NORTE POPAYA</t>
  </si>
  <si>
    <t>FO-25-1447667</t>
  </si>
  <si>
    <t>30/08/2025 SE INGRESA EQUIPO CON PINNPAD NO LEE TARJETAS SE PROCEDE A CAMBIAR TECNOLOGIA POR TECNOLOGIA SE HACEN PRUEBAS OK TELECARGA DRNA</t>
  </si>
  <si>
    <t>KA00C843</t>
  </si>
  <si>
    <t>BARRIO CENTRO GRANADA X GRANAD</t>
  </si>
  <si>
    <t>FO-25-1446428</t>
  </si>
  <si>
    <t>30/08/2025 SE REALIZA CAMBIO DE ENTORCHADO POR DAÑO</t>
  </si>
  <si>
    <t>JYZZZ360</t>
  </si>
  <si>
    <t>BARRIO LA CONCEPCION SABANALAR</t>
  </si>
  <si>
    <t>FO-25-1446185</t>
  </si>
  <si>
    <t>30/08/2025 SE REALIZA VISITA SE PROCEDE A VALIDAR DATAFONO ,CONEXIONES ,TODO OK, SE FORMATEA EQUIPO ,SE INCIALIZA ,SE HACEN PRUEBAS Y TODO OK,CB OPERATIVO</t>
  </si>
  <si>
    <t>SEZZZ711</t>
  </si>
  <si>
    <t>SABANA DE TORRES</t>
  </si>
  <si>
    <t>DROGUERÍA Y VARIEDADES H&amp;H</t>
  </si>
  <si>
    <t>FO-25-1441280</t>
  </si>
  <si>
    <t>30/08/2025 SE REALIZA VISITA AL COMERCIO SE VALIDA Y SE ENCUENTRA QUE EL DATÁFONO TIENE INCONVENIENTES PARA CONECTAR A LA RED DE INTERNET SE PROCEDE A REVISAR Y SE CAMBIA DATÁFONO ADICIONAL SE ENCUENTRA EL LECTOR DE BARRAS NO ESTÁ LEYENDO LOS CÓDIGOS DE BARRAS SE PROCEDE TAMBIÉN A CAMBIAR SE CONFIGURA Y SE HACEN PRUEBAS DEJANDO TODO OKAY</t>
  </si>
  <si>
    <t>MA00H199</t>
  </si>
  <si>
    <t>BARRIO EL RECUERDO II POPAYAN</t>
  </si>
  <si>
    <t>FO-25-1437810</t>
  </si>
  <si>
    <t>30/08/2025 SE LLAMA AL SEÑOR JULIAN INFORMA EL DATAFONO YA OPERA OK</t>
  </si>
  <si>
    <t>PTM GUARNE ALMACEN PEPE GRILLO</t>
  </si>
  <si>
    <t>FO-25-1444806</t>
  </si>
  <si>
    <t>30/08/2025 SE REALIZA LIMPIEZA AL LECTOR CHIP DEL PINPAD, SE ENSAYA EL SERVICIO CON VARIAS TARJETAS Y EL SERVICIO QUEDA FUNCIONANDO CORRECTAMENTE</t>
  </si>
  <si>
    <t>LN00U300</t>
  </si>
  <si>
    <t>BARRIO BARRANQUILLA ATLANTICO</t>
  </si>
  <si>
    <t>FO-25-1449296</t>
  </si>
  <si>
    <t>30/08/2025 SE REALIZA VISITA TÉCNICA, SE CAMBIA EL HUB, SE REALIZAN PRUEBAS EXITOSAS, EQUIPO FUNCIONA CORRECTAMENTE, CB QUEDA OPERATIVO.</t>
  </si>
  <si>
    <t>9C00D615</t>
  </si>
  <si>
    <t>BARRIO VILLA SOFIA SABANAGRAND</t>
  </si>
  <si>
    <t>FO-25-1448379</t>
  </si>
  <si>
    <t>31/08/2025 EN COMUNICACIÓN AL NÚMERO 3122768847, ME INFORMA EL SEÑOR SANTIAGO CORONADO QUE YA ESTÁ FUNCIONANDO MUY BIEN EL DATAFONO, QUE TENÍA ALGO SUELTO EN LA PARTE DE ATRÁS, PERO YA ESTÁ OK</t>
  </si>
  <si>
    <t>BARRIO CENTRO TIERRALTA 6</t>
  </si>
  <si>
    <t>FO-25-1446201</t>
  </si>
  <si>
    <t>30/08/2025 SE REALIZA VISITA TÉCNICA Y SE HACE NECESARIO EL CAMBIO DE EQUIPO POR DAÑO DE ALERT INTERRUPTION, SE INSTALA DATAFONO DESK 2600 PLACA 1184270 Y SE RETIRA DATAFONO DESK 3500 PLACA 960984, DE IGUAL MANERA SE INSTALA MAGICBOX SERIALIZADO, SE REALIZAN PRUEBAS Y SE DEJA EL SERVICIO FUNCIONANDO CORRECTAMENTE.</t>
  </si>
  <si>
    <t>7A00B331</t>
  </si>
  <si>
    <t>FO-25-1444439</t>
  </si>
  <si>
    <t>30/08/2025 SE REALIZA VISITA SE CAMBIA DATAFONO Y PIN PAD SE REALIZAN PRUEBAS DE CORRECTO FUNCIONAMIENTO</t>
  </si>
  <si>
    <t>JA00G856</t>
  </si>
  <si>
    <t>DISTRICOL COMUNICACIONES ISAPI</t>
  </si>
  <si>
    <t>FO-25-1449304</t>
  </si>
  <si>
    <t>30/08/2025 SE VISITÓ CORRESPONSAL Y SE ENCONTRÓ CERRADO, SE LLAMA EN REPETIDAS OCASIONES CLIENTE NO CONTESTA.</t>
  </si>
  <si>
    <t xml:space="preserve">NO APLICA </t>
  </si>
  <si>
    <t>FECHA ASIGNACION A LINEA COMUNICACIONES</t>
  </si>
  <si>
    <t>FECHA DEL CIERRE DEL TICKET (DD/MM/AAAA)</t>
  </si>
  <si>
    <t>SOLICITUD</t>
  </si>
  <si>
    <t>DESCRIPCIÓN</t>
  </si>
  <si>
    <t>CAUSAL ESTADO</t>
  </si>
  <si>
    <t xml:space="preserve">TERMINAL </t>
  </si>
  <si>
    <t>VALOR DIAS ACTIVIDAD FACTURABLES</t>
  </si>
  <si>
    <t xml:space="preserve"> VALOR TOTAL </t>
  </si>
  <si>
    <t>TA-25-899553</t>
  </si>
  <si>
    <t>ORDEN DE CAMBIO</t>
  </si>
  <si>
    <t>BARRIO FONTIBON BOGOTA 8</t>
  </si>
  <si>
    <t>FO-25-1297652</t>
  </si>
  <si>
    <t>EJECUTADO_EXITOSO</t>
  </si>
  <si>
    <t>CIERRE EXITOSO</t>
  </si>
  <si>
    <t>0
 0
 31-07-2025 SE RETIRA DATAFONO Y LECTORA SE DESTRUYE PÚBLICIDAD EN SITIO</t>
  </si>
  <si>
    <t>SVFZZ001</t>
  </si>
  <si>
    <t>TA-25-903359</t>
  </si>
  <si>
    <t>BARRIO LA CORALINA CUCUTA</t>
  </si>
  <si>
    <t>FO-25-1303373</t>
  </si>
  <si>
    <t xml:space="preserve">0
 0
 01-08-2025 SE REALIZÓ VISITA AL COMERCIO Y SE RECOGE DATAFONO Y LECTORA, PUBLICIDAD FUE DESTRUIDA POR EL CLIENTE TODO OK </t>
  </si>
  <si>
    <t>9C0AZ669</t>
  </si>
  <si>
    <t>TA-25-899552</t>
  </si>
  <si>
    <t>BARRIO GRANADA GRANADA 1</t>
  </si>
  <si>
    <t>FO-25-1297646</t>
  </si>
  <si>
    <t xml:space="preserve">0
 0
 01-08-2025 SE HACE CIERRE OK </t>
  </si>
  <si>
    <t>SXUZZ168</t>
  </si>
  <si>
    <t>TA-25-906328</t>
  </si>
  <si>
    <t>BARRIO SANTA ANA GUAMO</t>
  </si>
  <si>
    <t>FO-25-1308283</t>
  </si>
  <si>
    <t>0
 0
 01-08-2025 SE RETIRA: DATAFONO, LECTOR DE BARRAS, HUB, PIN PAD, BASE PARA DATÁFONO, CABLE MAGIC BOX, CABLE Y FUENTE DE PODER. CLIENTE HACE DISPOSICIÓN FINAL DE PUBLICIDAD.</t>
  </si>
  <si>
    <t>II01Z077</t>
  </si>
  <si>
    <t>TA-25-917392</t>
  </si>
  <si>
    <t xml:space="preserve">366 SAN DIEGO PLAZA OLIMPICA </t>
  </si>
  <si>
    <t>FO-25-1322151</t>
  </si>
  <si>
    <t>RECUPERACION DE EQUIPOS</t>
  </si>
  <si>
    <t>OLIMPICA</t>
  </si>
  <si>
    <t>SE REALIZA COMUNICACIÓN CON USUARIO. SE HABLA CON LILIANA GUIZA AL NÚMERO 3203261426. INDICA QUE LA SEMANA PASADA YA LE REALIZARON RETIRO DE EQUIPOS Y QUE YA NO TIENE MAS POR ENTREGAR DEL PUNTO 16613.SE ESCALA A LA RED //1/08 11:55 RESPUESTA DE LA RED: SE DOCUMENTA CASO: EJECUTADO EXITOSO. LA RECUPERACIÓN DE EQUIPOS FUE REALIZADA POR MEDIO DE LA GESTORÍA DE REDEBAN** RESPUESTA DE LA RED 
 0</t>
  </si>
  <si>
    <t>TA-25-906340</t>
  </si>
  <si>
    <t>ALTOS DEL ROSARIO</t>
  </si>
  <si>
    <t>BARRIO CENTRO - ALTOS DEL ROSARIO</t>
  </si>
  <si>
    <t>FO-25-1308333</t>
  </si>
  <si>
    <t xml:space="preserve">0
 0
 01-08-2025 SE REALIZA DESMONTE DE CB, CLIENTE ENTREGA EQUIPOS EN DIRECCIÓN DIFERENTE, LA CUAL FUE EN LA CL 7 #13-16, EN EL MUNICIPIO DEL BANCO, SE RECOGE DATAFONO Y LECTOR, EL CLIENTE HIZO DISPOSICIÓN FINAL DE LA PUBLICIDAD </t>
  </si>
  <si>
    <t>OA00F612</t>
  </si>
  <si>
    <t>TA-25-906333</t>
  </si>
  <si>
    <t>BARRIO BOSA SAN ANTONIO BOGOTA</t>
  </si>
  <si>
    <t>FO-25-1308302</t>
  </si>
  <si>
    <t xml:space="preserve">0
 0
 01-08-2025 SE REALIZA EL RETIRO DE EQUIPO DE CB BANCOLOMBIA SIN NOVEDAD </t>
  </si>
  <si>
    <t>AA001581-A108Z701</t>
  </si>
  <si>
    <t>TA-25-906306</t>
  </si>
  <si>
    <t>SAN CRISTOBAL</t>
  </si>
  <si>
    <t>CORREGIMIENTO HIGUERETAL SANC</t>
  </si>
  <si>
    <t>FO-25-1308217</t>
  </si>
  <si>
    <t xml:space="preserve">0
 0
 01-08-2025 SE REALIZA CIERRE DEL CB CLIENTE ENTREGA EQUIPO LECTORA BASE FUENTE AVISO EXTERIOR FLANGGEE TODO OK SE DESTRUYE EN SITIO </t>
  </si>
  <si>
    <t>EF00S375</t>
  </si>
  <si>
    <t>TA-25-906336</t>
  </si>
  <si>
    <t>BARRIO BISA JOSE MARIA CARBONE</t>
  </si>
  <si>
    <t>FO-25-1308311</t>
  </si>
  <si>
    <t>A305Z121</t>
  </si>
  <si>
    <t>TA-25-906310</t>
  </si>
  <si>
    <t>BARRIO CENTRO NEMOCON 10</t>
  </si>
  <si>
    <t>FO-25-1308231</t>
  </si>
  <si>
    <t xml:space="preserve">0
 0
 01-08-2025 CIERRE DE CB OK SE RETIRA DATAFONO Y LECTORA </t>
  </si>
  <si>
    <t>V10OZ396</t>
  </si>
  <si>
    <t>TA-25-915564</t>
  </si>
  <si>
    <t>CORINTO CENTRO</t>
  </si>
  <si>
    <t>FO-25-1316568</t>
  </si>
  <si>
    <t>CAMBIO DE RAZÓN SOCIAL</t>
  </si>
  <si>
    <t xml:space="preserve">0
 0
 01-08-2025 SE RETIRA EQUIPO, LECTOR, ACCESORIOS Y PUBLICIDAD, CIERRE CB BANCOLOMBIA PURO POR CAMBIO DE RAZON SOCIAL </t>
  </si>
  <si>
    <t>EF00S386</t>
  </si>
  <si>
    <t>TA-25-906318</t>
  </si>
  <si>
    <t>BARRIO BULEVAR 1 GRANADA 1</t>
  </si>
  <si>
    <t>FO-25-1308256</t>
  </si>
  <si>
    <t xml:space="preserve">0
 0
 01-08-2025 SE REALIZA RECOLECTA DE DATAFONO LECTOR CABLES POR CIERRE DEL CORRESPONSAL SE ENTREGARÁN A BODEGA VILLAVICENCIO </t>
  </si>
  <si>
    <t>AALUZ254</t>
  </si>
  <si>
    <t>TA-25-899463</t>
  </si>
  <si>
    <t>PTM SAN VICENTE DE CHUCURI ALM</t>
  </si>
  <si>
    <t>FO-25-1297493</t>
  </si>
  <si>
    <t xml:space="preserve">0
 30/07/2025 SE ESTABLECE COMUNICACIÓN CON LA SEÑORA DEISY AL NÚMERO  3183274265 VIA WHATSAPP QUIEN INFORMA QUE SE VISITE EL DIA VIERNES EN EL TRANSCURSO DEL DIA
 01-08-2025 SE REALIZA VISITA A COMERCIO Y SE RETIRA DATAFONO LECTOR Y FUENTE, NO SE RETIRA PUBLICIDAD CLIENTE INDICA QUE YA REALIZO RETIRO Y DESTRUCCIÓN DE ESTA. </t>
  </si>
  <si>
    <t>6A00F730-5A00D452</t>
  </si>
  <si>
    <t>TA-25-903360</t>
  </si>
  <si>
    <t>BARRIO CENTRO CHAPARRAL 1</t>
  </si>
  <si>
    <t>FO-25-1303377</t>
  </si>
  <si>
    <t>0
 0
 01-08-2025 SE RETIRA: DATÁFONO, LECTOR DE BARRAS, BASE PARA DATÁFONO, CABLE MAGIC BOX, PATCHCORD, CABLE Y FUENTE DE PODER. CLIENTE HACE DISPOSICIÓN FINAL DE PUBLICIDAD.</t>
  </si>
  <si>
    <t>NA00A872 - FUA0M631</t>
  </si>
  <si>
    <t>TA-25-906304</t>
  </si>
  <si>
    <t>BARRIO TURBO TURBO 4</t>
  </si>
  <si>
    <t>FO-25-1308211</t>
  </si>
  <si>
    <t>0
 0
 01-08-2025 SE RECOGE DATAFONO Y PUBLICIDAD</t>
  </si>
  <si>
    <t>A1KZZ498</t>
  </si>
  <si>
    <t>TA-25-906305</t>
  </si>
  <si>
    <t>ATLANTICO BARRANQUILLA</t>
  </si>
  <si>
    <t>FO-25-1308214</t>
  </si>
  <si>
    <t xml:space="preserve">0
 0
 01-08-2025 SE RETIRAN EQUIPOS Y ACCESORIOS PRO CIERRE DEL CB </t>
  </si>
  <si>
    <t>MN00O615</t>
  </si>
  <si>
    <t>TA-25-903367</t>
  </si>
  <si>
    <t>SAMANIEGO</t>
  </si>
  <si>
    <t>BARRIO INDUSTRIAL SAMANIEGO</t>
  </si>
  <si>
    <t>FO-25-1303390</t>
  </si>
  <si>
    <t xml:space="preserve">0
 0
 01-08-2025 SE REALIZA CIERRE DE CORRESPONSAL BANCARIO SE RETIRA DATAFONO LECTOR FUENTES PUBLICIDAD FUE DESTRUIDA POR COMERCIO CANTIDAD DE ROLLOS RETIRADOS CERO CIERRE EXITOSO </t>
  </si>
  <si>
    <t>JA001260-JAVZZ003</t>
  </si>
  <si>
    <t>TA-25-906321</t>
  </si>
  <si>
    <t>BARRIO ED NUMA DE LA ROSA OCAN</t>
  </si>
  <si>
    <t>FO-25-1308264</t>
  </si>
  <si>
    <t>0
 0
 01-08-2025 SE RETIRA DATAFONO ,LECTOR CABLES Y FUENTE DE PODER CIERRE EXITOSO</t>
  </si>
  <si>
    <t>LN00F252</t>
  </si>
  <si>
    <t>TA-25-913233</t>
  </si>
  <si>
    <t>BARRIO CENTRO XLVII PASTO</t>
  </si>
  <si>
    <t>FO-25-1313765</t>
  </si>
  <si>
    <t>0
 0
 01-08-2025 SE VISITA EL COMERCIO PARA REALIZAR CIERRE DEL CB, SE RETIRA DATÁFONO Y LECTORA, NO SE RETIRA PUBLICIDAD YA QUE EN DIRECCIÓN FUNCIONA OTRO CB, RETIRO OK.</t>
  </si>
  <si>
    <t>WZZZZ063</t>
  </si>
  <si>
    <t>TA-25-906308</t>
  </si>
  <si>
    <t>BUENAVISTA</t>
  </si>
  <si>
    <t>BARRIO CENTRO BUENAVISTA</t>
  </si>
  <si>
    <t>FO-25-1308222</t>
  </si>
  <si>
    <t xml:space="preserve">0
 0
 01-08-2025 SE REALIZA CIERRE RETIRO CB BANCOLOMBIA RETIRANDO EQUIPO DESK/3500-LECTOR CB - DISPLAY CARTA - BASE SOPORTE AVISO EXTERIOR 1.50 MTRS ,SE DESTRUYE PUBLICIDAD EN SITIO ENTREGA LOS EQUIPOS ANDREA CORTÉS </t>
  </si>
  <si>
    <t>11XZZ573</t>
  </si>
  <si>
    <t>TA-25-913235</t>
  </si>
  <si>
    <t>BARRIO MARIDIAZ PASTO 1</t>
  </si>
  <si>
    <t>FO-25-1313769</t>
  </si>
  <si>
    <t>PARCIAL EXITOSO ACCESORIOS</t>
  </si>
  <si>
    <t>0
 0
 01-08-2025 SE VISITA EL COMERCIO PARA REALIZAR CIERRE DEL CORRESPONSAL. SE RETIRA SOLAMENTE EL DATÁFONO, EN EL MOMENTO EL CLIENTE NO CUENTA CON EL LECTOR PLACA 529360 REGISTRADO EN INVENTARIO, NO SE RETIRA PUBLICIDAD YA QUE EN DIRECCIÓN FUNCIONA OTRO CB. CIERRE OK</t>
  </si>
  <si>
    <t>1AZZZ601</t>
  </si>
  <si>
    <t>TA-25-906342</t>
  </si>
  <si>
    <t>BARRIO  CIUDADELA COMFACASANARE YOPAL</t>
  </si>
  <si>
    <t>FO-25-1308344</t>
  </si>
  <si>
    <t>0
 0
 01-08-2025 SE VISITA DIRECCIÓN INDICADA POR EL SEÑOR EVER CAMACHO. ENTREGA EL SEÑOR NELSON MORALES. DATAFONO Y LECTOR, INDICA LA PUBLICIDA SE EXTRAVIO. ENTREGAN EN DIRECCIÓN DIFERENTE. NO SE REGISTRA FOTO DE TIRILLA POR DIRECCIÓN DIFERENTE.</t>
  </si>
  <si>
    <t xml:space="preserve">FAEZZ462 </t>
  </si>
  <si>
    <t>TA-25-906302</t>
  </si>
  <si>
    <t>BARRIO LA MACARENA RETIRO</t>
  </si>
  <si>
    <t>FO-25-1308198</t>
  </si>
  <si>
    <t>0
 0
 01-08-2025 SE REALIZA CIERRE DE CB</t>
  </si>
  <si>
    <t>ON00N680</t>
  </si>
  <si>
    <t>TA-25-899495</t>
  </si>
  <si>
    <t>PTM EL PLAYON DAYECEL</t>
  </si>
  <si>
    <t>FO-25-1297569</t>
  </si>
  <si>
    <t>0
 29/07/2025 SE INTENTA COMUNICAR AL NUMERO 3022884789 Y NO HAY RESPUESTA , PARA Q NOS INDIQUE COMO LLEGAR A SITIO PARA LA ENTREGA DE LOS EQUIPOS, SE ESTARA INTENTANDO COMUNICARNOS CON CLIENTE EN EL TRASCURSO DEL DIA
 01-08-2025 SE REALIZA VISITA A LA DIRECCIÓN DADA POR LA CLIENTE CLL 12 9 32 RIONEGRO, SE RETIRA DATÁFONO, LECTOR DE BARRAS Y BASE</t>
  </si>
  <si>
    <t>OA00C193</t>
  </si>
  <si>
    <t>TA-25-906298</t>
  </si>
  <si>
    <t>BARRIO SAN JOAQUIN MEDELLIN 1</t>
  </si>
  <si>
    <t>FO-25-1308188</t>
  </si>
  <si>
    <t xml:space="preserve">0
 0
 02-08-2025 SE RETIRAN EQUIPOS OK </t>
  </si>
  <si>
    <t>II00S490 - KA00H927</t>
  </si>
  <si>
    <t>TA-25-903361</t>
  </si>
  <si>
    <t>BARRIO TEQUENDAMA CALI 5</t>
  </si>
  <si>
    <t>FO-25-1303380</t>
  </si>
  <si>
    <t>0
 0
 02-08-2025 SE VISITA ESTABLECIMIENTO Y SE RETIRAN EQUIPOS EN BUEN ESTADO Y SE DESTRUYE PUBLICIDAD EN SITIO.</t>
  </si>
  <si>
    <t>SAXZZ547</t>
  </si>
  <si>
    <t>TA-25-906297</t>
  </si>
  <si>
    <t>BARRIO PABLO SEXTO MEDELLIN</t>
  </si>
  <si>
    <t>FO-25-1308186</t>
  </si>
  <si>
    <t>0
 0
 02-08-2025 RETIRO DE DATAFONO Y LECTOR OK PUBLICIDAD DESTRUIDA EN SITIO</t>
  </si>
  <si>
    <t>GZJZZ772</t>
  </si>
  <si>
    <t>TA-25-906317</t>
  </si>
  <si>
    <t>BARRIO BAMBU VILLAVICENCIO</t>
  </si>
  <si>
    <t>FO-25-1308252</t>
  </si>
  <si>
    <t xml:space="preserve">0
 0
 02-08-2025 SE REALIZA CIERRE A SOLICITUD DE CLIENTE </t>
  </si>
  <si>
    <t>V1MZZ318</t>
  </si>
  <si>
    <t>TA-25-913230</t>
  </si>
  <si>
    <t>BARRIO EL VERGEL NEIVA 3</t>
  </si>
  <si>
    <t>FO-25-1313757</t>
  </si>
  <si>
    <t xml:space="preserve">0
 0
 02-08-2025 CLIENTE ENTREGA DATAFONO , CON SOPORTE ,LECTOR DE BARRAS , CABLE MAGIC BOX, FUENTE DE PODER DATÁFONO,10 ROLLOS PAPEL RBM, AVISO EXTERIOR Y HORARIOS DETERIORADOS SE DESTRUYE EN SITIO </t>
  </si>
  <si>
    <t>A100R566</t>
  </si>
  <si>
    <t>TA-25-906319</t>
  </si>
  <si>
    <t>BARRIO CAMOA SAN MARTIN</t>
  </si>
  <si>
    <t>FO-25-1308259</t>
  </si>
  <si>
    <t xml:space="preserve">0
 0
 03-08-2025 SE REALIZA RETIRO DE EQUIPOS  POR CIERRE DEL CORRESPONSAL SE ENTREGARÁN A BODEGA VILLAVICENCIO NO HAY PUBLICIDAD EN EL COMERCIO PESONA QUIEN ATIENDE NO SABE DONDE ESTA </t>
  </si>
  <si>
    <t>9CBZZ822</t>
  </si>
  <si>
    <t>TA-25-899434</t>
  </si>
  <si>
    <t>PTM CHIGORODO BERSAMAVI</t>
  </si>
  <si>
    <t>FO-25-1297464</t>
  </si>
  <si>
    <t>0
 0
 04-08-2025 USUARIO ENTREGA EQUIPOS EN BODEGA APARTADO. INDICA QUE LA PUBLICIDAD LE DIERON DISPOSICION FINAL</t>
  </si>
  <si>
    <t>GZ00K510</t>
  </si>
  <si>
    <t>TA-25-906295</t>
  </si>
  <si>
    <t>BARRIO ENCISO MEDELLIN 7</t>
  </si>
  <si>
    <t>FO-25-1308182</t>
  </si>
  <si>
    <t xml:space="preserve">0
 0
 04-08-2025 SE REALIZA RETIRO DE EQUIPOS DEL CORRESPONSAL BANCARIO. OK </t>
  </si>
  <si>
    <t>GA06Z301</t>
  </si>
  <si>
    <t>TA-25-906339</t>
  </si>
  <si>
    <t>BARRIO LA MADRID ETAPA 4 VILLAVICENCIO</t>
  </si>
  <si>
    <t>FO-25-1308329</t>
  </si>
  <si>
    <t xml:space="preserve">0
 0
 04-08-2025 SE REALIZA CIERRE A SOLICITUD DE CLIENTE </t>
  </si>
  <si>
    <t>SXUZZ192</t>
  </si>
  <si>
    <t>TA-25-906312</t>
  </si>
  <si>
    <t>BARRIO SAN CARLOS ZIPAQUIRA 3</t>
  </si>
  <si>
    <t>FO-25-1308237</t>
  </si>
  <si>
    <t xml:space="preserve">0
 0
 04-08-2025 SE REALIZA EL RETIRO DE EQUIPO DE CB BANCOLOMBIA SIN NOVEDAD </t>
  </si>
  <si>
    <t>F100V515</t>
  </si>
  <si>
    <t>TA-25-906299</t>
  </si>
  <si>
    <t>BARRIO ROBLEDO BELLO HORIZONTE</t>
  </si>
  <si>
    <t>FO-25-1308191</t>
  </si>
  <si>
    <t xml:space="preserve">
 0
 04-08-2025 SE RELIZA CIERRE EXITOSO </t>
  </si>
  <si>
    <t>GB09Z948</t>
  </si>
  <si>
    <t>TA-25-913236</t>
  </si>
  <si>
    <t>BARRIO SAN ANTONIO PIEDECUESTA</t>
  </si>
  <si>
    <t>FO-25-1313773</t>
  </si>
  <si>
    <t xml:space="preserve">
 02/08/2025 SE COMUNICA CON EL SEÑOR JOHAN JAIMES AL NÚMERO 3202705718 EL CUAL NOS INFORMA QUE POR MOTIVOS DE NO TENER CONOCIMIENTO NO NOS PUEDE RECIBIR EL DÍA HOY , POR FAVOR IR EL DÍA 4/8/25 EN EL TRANSCURSO AM
 04-08-2025 SE VISITA COMERCIO SE REALIZA EL RETIRO DE EQUIPOS DATÁFONO OK,LECTOR DE BARRAS OK, JUNTO CON SUS RESPECTIVOS ACCESORIOS CIERRE EXITOSO </t>
  </si>
  <si>
    <t>TSZZZ665</t>
  </si>
  <si>
    <t>TA-25-906300</t>
  </si>
  <si>
    <t>BARRIO LA PLAYITA CALDAS</t>
  </si>
  <si>
    <t>FO-25-1322039</t>
  </si>
  <si>
    <t xml:space="preserve">
 0
 02-08-2025 SE REALIZÓ VISITA LOCAL SE ENCUENTRA CERRADO Y VACÍO SE REALIZÓ GESTIÓN TELEFÓNICA SE HABLO CON LA SEÑORA MARY LUZ MONTOYA EN EL 3225247381 NOS INDICA QUE LOS EQUIPOS SE ENCUENTRA EN UNA BODEGA Y EL DÍA DE HOY NO NOS PUEDE ATENDER PIDE REPROGRAMAR VISITA PARA LA PRÓXIMA SEMANA 
 0
 04-08-2025 SE REALIZA CIERRE DE CB</t>
  </si>
  <si>
    <t>A1NZZ977</t>
  </si>
  <si>
    <t>TA-25-919349</t>
  </si>
  <si>
    <t>BARRIO MARIA FERNANDA TUNJA</t>
  </si>
  <si>
    <t>FO-25-1325587</t>
  </si>
  <si>
    <t xml:space="preserve">
 0
 04-08-2025 RETIRO DE DATAFONO Y LECTOR DE CÓDIGO DE BARRAS POR CAMBIO DE RAZÓN SOCIAL EXITOSO</t>
  </si>
  <si>
    <t>XPAZZ658</t>
  </si>
  <si>
    <t>TA-25-899488</t>
  </si>
  <si>
    <t>PTM FUSAGASUGA DROGUERIA EL M</t>
  </si>
  <si>
    <t>FO-25-1297556</t>
  </si>
  <si>
    <t xml:space="preserve">
 0
 04-08-2025 SE REALIZA VISITA DE CAMPO DONDE SE RETIRAN EQUIPOS SIN NOVEDAD .</t>
  </si>
  <si>
    <t>TR0FZ902</t>
  </si>
  <si>
    <t>TA-25-899554</t>
  </si>
  <si>
    <t>BARRIO SANTA BARBARA CALI 2</t>
  </si>
  <si>
    <t>FO-25-1297655</t>
  </si>
  <si>
    <t xml:space="preserve">
 0
 04-08-2025 SE REALIZA RETIRO DE EQUIPO, ACCESORIOS Y PUBLICIDAD DE CB BANCOLOMBIA, LA PUBLICIDAD RETIRADA ES DESTRUIDA EN SITIO. LOS EQUIPOS Y ACCESORIOS SON ENTREGADOS EN BODEGA DE LINEA COMUNICACIONES SEDE CALI.</t>
  </si>
  <si>
    <t>IWZZZ008</t>
  </si>
  <si>
    <t>TA-25-906325</t>
  </si>
  <si>
    <t>BARRIO PIONEROS SINCELEJO 1</t>
  </si>
  <si>
    <t>FO-25-1308275</t>
  </si>
  <si>
    <t xml:space="preserve">
 0
 04-08-2025 SE VISITA COMERCIO, SE HACE CIERRE DEL CB, SE RETIRA DATAFONO, LECTOR Y ACCESORIOS, ADEMÁS SE RETIRA PUBLICIDAD ( AVISO EXTERIOR Y DISPLAY HORARIO ) SE DESTRUYE EN SITIO, NO CUENTA CON ROLLOS.</t>
  </si>
  <si>
    <t>AD00V068</t>
  </si>
  <si>
    <t>TA-25-906327</t>
  </si>
  <si>
    <t xml:space="preserve">BARRIO EL SALADO IBAGUE  14 </t>
  </si>
  <si>
    <t>FO-25-1308280</t>
  </si>
  <si>
    <t xml:space="preserve">
 31/07/2025 SE COMUNICA AL NÚMERO 3134141746, LA SEÑORA SANDRA GOMEZ SOLICITA SE PUEDA REALIZAR ACTIVIDAD EL DÍA 04-08-2025 EN HORAS DE LA TARDE EN LA DIRECCIÓN CONJUNTO VILLA SAN JUAN; DEBIDO A QUE ENTREGO EL COMERCIO Y TRASLADO LOS EQUIPOS A ESA DIRECCIÓN. GESTIÓN TELEFÓNICA
 04-08-2025 SE VISITA DIRECCIÓN NUEVA DE RETIRO LA PERSONA AQUE ATIENDE HACE ENTREGA DE MANERA VOLUNTARIA DE DATÁFONO,LECTOR ,NO PUBLICIDAD,NO ROLLOS</t>
  </si>
  <si>
    <t>LM0BZ653</t>
  </si>
  <si>
    <t>TA-25-906332</t>
  </si>
  <si>
    <t>BARRIO BOSA X BOGOTA</t>
  </si>
  <si>
    <t>FO-25-1322091</t>
  </si>
  <si>
    <t xml:space="preserve">
 0
 01-08-2025 SE LLEGA A COMERCIO EL CUAL SE ENCUENTRA CERRADO Y CON UNA AVISO DE CERRADO ASTA EL DÍAS 4 DE AGOSTO SE REALIZA INTENTOS DE COMUNICACIÓN CON CLIENTE A NÚMERO REGISTRADO 3195311854 NADIE CONTESTA SE ESCALA Y SE REPOGRAMA 
 0
 05-08-2025 SE REALIZA CIERRE CB BANCOLOMBIA SE RETIRA DATAFONO BASE FUENTE DATOS HUB PINPAD Y LECTORA ,SE DESTRUYE PUBLICIDAD EN SITIO </t>
  </si>
  <si>
    <t>AAA0Z483</t>
  </si>
  <si>
    <t>TA-25-903357</t>
  </si>
  <si>
    <t>BARRIO INSTITUTO TENERIFE MAGD</t>
  </si>
  <si>
    <t>FO-25-1303364</t>
  </si>
  <si>
    <t xml:space="preserve">
 0
 05-08-2025 SE REALIZA DESMONTÉ DE CB EN DIRECCIÓN,SE RETIRA EQUIPO Y LECTORA </t>
  </si>
  <si>
    <t>ADZZZ611</t>
  </si>
  <si>
    <t>TA-25-922483</t>
  </si>
  <si>
    <t>BARRIO CENTRO RESTREPO META 3</t>
  </si>
  <si>
    <t>FO-25-1330237</t>
  </si>
  <si>
    <t xml:space="preserve">
 0
 05-08-2025 SE REALIZA VISITA A COMERCIO SE REALIZA CIERRE CB SE RECUPERA DATÁFONO Y LECTOR OK SIN NOVEDADES </t>
  </si>
  <si>
    <t>9C2ZZ288</t>
  </si>
  <si>
    <t>TA-25-906313</t>
  </si>
  <si>
    <t>BARRIO SAN PABLO ZIPAQUIRA 2</t>
  </si>
  <si>
    <t>FO-25-1328260</t>
  </si>
  <si>
    <t xml:space="preserve">
 0
 04-08-2025 SE LLEGA A COMERCIO EL CUAL SE ENCUENTRA CERRADO SE REALIZA INTENTOS DE COMUNICACIÓN TELÉFONICA  A LOS NÚMEROS REGISTRADOS (3113255760 NÚMERO EQUIVOCADO )(3502000617 NADIE CONTESTA )
SE ESCALA Y SE REPOGRAMA 
 0
 05-08-2025 DURANTE LA VISITA TECNICA SE REALIZA RETIRO DE DATAFONO, A SOLICITUD DE CLIENTE, COMERCIO INDICA QUE NO DESEA QUEDAR COMO ADQUIRENTE INDICA QUE RETIREMOS EL DATAFONO SE RETIRA LECTOR DE CODIGO DE BARRAS   POR CIERRE DE PUNTO PUBLICIDAD DISPONIBLE FUE RETIRADA Y DESTRUIDA</t>
  </si>
  <si>
    <t>A18ZZ429</t>
  </si>
  <si>
    <t>TA-25-913237</t>
  </si>
  <si>
    <t>BARRIO PUEBLO NUEVO LA PINTADA</t>
  </si>
  <si>
    <t>FO-25-1313780</t>
  </si>
  <si>
    <t xml:space="preserve">
 0
 05-08-2025 SE REALIZA CIERRE DE CB</t>
  </si>
  <si>
    <t>BA0IZ175</t>
  </si>
  <si>
    <t>TA-25-924129</t>
  </si>
  <si>
    <t>BARRIO OASIS DE CAMFANDI CALI</t>
  </si>
  <si>
    <t>FO-25-1332952</t>
  </si>
  <si>
    <t xml:space="preserve">
 0
 06-08-2025 SE RETIRA DATÁFONO,LECTOR AVISO EXTERIOR Y DISPLEY DE HORARIOS</t>
  </si>
  <si>
    <t>NN006465</t>
  </si>
  <si>
    <t>TA-25-913238</t>
  </si>
  <si>
    <t>MEGATIENDAS CRESPO</t>
  </si>
  <si>
    <t>FO-25-1313785</t>
  </si>
  <si>
    <t xml:space="preserve">0
 0
 05-08-2025 SE REALIZA CIERRE DEL CB CLIENTE ENTREGA SOLO EL EQUIPO NO TIENE LECTORA FUENTE CABLES DE RED EN BUEN ESTADO NO TIENE PUBLICIDAD </t>
  </si>
  <si>
    <t>A000T621</t>
  </si>
  <si>
    <t>TA-25-906314</t>
  </si>
  <si>
    <t>BARRIO CENTRO PITALITO 3</t>
  </si>
  <si>
    <t>FO-25-1322064</t>
  </si>
  <si>
    <t xml:space="preserve">0
 0
 02-08-2025 SE REALIZA VISITA AL PUNTO, PERSONA ENCARGADA NO TIENE PERIMISO PARA ENTREGAR EQUIPOS YA EL TITULAR NO SE ENCUENTRA PIDE Y POR FAVOR SE REPROGRAME VISITA.
 0
 06-08-2025 CLIENTE REALIZA LA ENTREGA DE DATAFONO CON SOPORTE , LECTOR DE BARRAS , CABLE MAGIC BOX, FUENTE DE PODER DATÁFONO,210 ROLLOS PAPEL RBM , AVISO EXTERIOR DETERIORADO SE DESTRUYE EN SITIO , SE TOMAUESTRA FOTOGRÁFICA </t>
  </si>
  <si>
    <t>00AVX001-9A0OZ212</t>
  </si>
  <si>
    <t>TA-25-924059</t>
  </si>
  <si>
    <t>BARRIO CENTRO SOCORRO 11</t>
  </si>
  <si>
    <t>FO-25-1332825</t>
  </si>
  <si>
    <t xml:space="preserve">0
 0
 06-08-2025 SE VISITA COMERCIO SE REALIZA CIERRE CB BANCOLOMBIA PURO SE RECOGE 1 DATÁFONO LECTOR DE BARRAS BASE DE DATAFONO SIN ROLLOS SIN PUBLICIDAD </t>
  </si>
  <si>
    <t>ON008936</t>
  </si>
  <si>
    <t>TA-25-924074</t>
  </si>
  <si>
    <t>BARRIO CUBA PEREIRA 1</t>
  </si>
  <si>
    <t>FO-25-1332842</t>
  </si>
  <si>
    <t xml:space="preserve">0
 0
 06-08-2025 VISITAMOS COMERCIO REALIZAMOS RETIRO DE DATÁFONO CON LECTOR DE BARRAS, DESMONTAMOS AVISO EXTERIOR, FLANGGER Y DISPLAY LEGAL (HORARIO) DESTRUIMOS LA PUBLICIDAD EN EL PUNTO. </t>
  </si>
  <si>
    <t>AB000213</t>
  </si>
  <si>
    <t>TA-25-924058</t>
  </si>
  <si>
    <t>BARRIO SANTO DOMINGO BARRANQUI</t>
  </si>
  <si>
    <t>FO-25-1332822</t>
  </si>
  <si>
    <t>0
 0
 06-08-2025 SE REALIZA VISITA TÉCNICA, SE RETIRA DEL SITIO, DATAFONO INGENICO DESK 3500, PIN PAD DESK 1500, LECTOR DE BARRAS, Y HUB, SE ENVÍA A BODEGA DE LÍNEA COMUNICACIONES EN LA CIUDAD DE BARRANQUILLA, NO SE RETIRA PUBLICIDAD, CLIENTE INDICA QUE LE DIÓ DISPOSICIÓN FINAL.</t>
  </si>
  <si>
    <t>EG0FZ770</t>
  </si>
  <si>
    <t>TA-25-924088</t>
  </si>
  <si>
    <t>BARRIO SANTA ISABEL DOSQUEBRADAS 1</t>
  </si>
  <si>
    <t>FO-25-1332871</t>
  </si>
  <si>
    <t xml:space="preserve">
 0
 06-08-2025 SE RETIRA DATÁFONO, BASE Y LECTORA, SE RETIRA Y SE DESTRUYE LA PUBLICIDAD COMPLETA.</t>
  </si>
  <si>
    <t>10XZZ919</t>
  </si>
  <si>
    <t>TA-25-924057</t>
  </si>
  <si>
    <t>BARRIO ALAMOS NORTE NEIVA 2</t>
  </si>
  <si>
    <t>FO-25-1332814</t>
  </si>
  <si>
    <t xml:space="preserve">0
 0
 05-08-2025 SE REALIZA VISITA AL PUNTO, SE RETIRA CON ÉXITO BASE DATÁFONO ,LECTORA , SE DESTRUYE AVISO EXTERIOR EN PUNTO . CIERRE EXITOSO </t>
  </si>
  <si>
    <t>4A003823</t>
  </si>
  <si>
    <t>TA-25-924123</t>
  </si>
  <si>
    <t>BARRIO AQUIMIN TUNJA 2</t>
  </si>
  <si>
    <t>FO-25-1332939</t>
  </si>
  <si>
    <t xml:space="preserve">
 0
 06-08-2025 SE REALIZA RETIRO DE EQUIPOS CB BANCOLOMBIA RETIRANDO EQUIPO DESK/3500-LECTOR CB - BASE SOPORTE , REALIZAN LA ENTREGA DE LOS EQUIPOS RN LA DIRECCIÓN CARRERA 17 # 11-42 DE TUNJA </t>
  </si>
  <si>
    <t>6A8ZZ248</t>
  </si>
  <si>
    <t>TA-25-924022</t>
  </si>
  <si>
    <t>PLAZA DE MERCADO YOLOMBO ANTIO</t>
  </si>
  <si>
    <t>FO-25-1332752</t>
  </si>
  <si>
    <t xml:space="preserve">
 0
 05-08-2025 SE REALIZA CIERRE CB POR CAMBIO DE RAZÓN SOCIAL </t>
  </si>
  <si>
    <t>ADZZZ605-FAEZZ678</t>
  </si>
  <si>
    <t>TA-25-924097</t>
  </si>
  <si>
    <t>BARRIO ALAMOS BOGOTA 7</t>
  </si>
  <si>
    <t>FO-25-1332886</t>
  </si>
  <si>
    <t xml:space="preserve">
 0
 06-08-2025 SE REALIZA RETIRO DE DATAFONO Y LECTOR DE BARRAS POR CIERRE CB BANCOLOMBIA, SE DESMONTA PUBLICIDAD </t>
  </si>
  <si>
    <t>CZZZZ822</t>
  </si>
  <si>
    <t>TA-25-924055</t>
  </si>
  <si>
    <t>BARRIO VERGEL BOGOTA</t>
  </si>
  <si>
    <t>FO-25-1332806</t>
  </si>
  <si>
    <t xml:space="preserve">0
 0
 06-08-2025 RECOGIDA DE EQUIPOS POR CIERRE DE CORRESPONSAL OK NO TIENE PUBLICIDAD </t>
  </si>
  <si>
    <t>9C00D681</t>
  </si>
  <si>
    <t>TA-25-924120</t>
  </si>
  <si>
    <t>BARRIO CONJ PRADOS CENTRO CUCU</t>
  </si>
  <si>
    <t>FO-25-1332932</t>
  </si>
  <si>
    <t xml:space="preserve">
 0
 06-08-2025 SE RETIRÓ DATAFONO LECTOR BASE Y ACCESORIOS PUBLICIDAD FUE DESTRUIDA POR EL COMERCIO POR MAL ESTADO ROLLOS FUERON USADOS POR EL CB </t>
  </si>
  <si>
    <t>HA00J557</t>
  </si>
  <si>
    <t>TA-25-924104</t>
  </si>
  <si>
    <t>BARRIO TULIO VARON IBAGUE 1</t>
  </si>
  <si>
    <t>FO-25-1332901</t>
  </si>
  <si>
    <t xml:space="preserve">
 0
 06-08-2025 SE VISITA DIRECCIÓN INDICADA LA PERSONA QUE ATIENDE HACE LA ENTREGA DE MANERA VOLUNTARIA DE DATÁFONO, LECTOR, AVISÓ EXTERIOR,DISPLAY HORARIO SE DESTRUYE EN SITIO,NO ROLLOS </t>
  </si>
  <si>
    <t>TV00C939</t>
  </si>
  <si>
    <t>TA-25-924127</t>
  </si>
  <si>
    <t>BARRIO ALCAZAREZ CALI</t>
  </si>
  <si>
    <t>FO-25-1332946</t>
  </si>
  <si>
    <t xml:space="preserve">
 0
 06-08-2025 SE REALIZA RETIRO DEL CB COLOMBIA SIN NOVEDAD.</t>
  </si>
  <si>
    <t>NN000790</t>
  </si>
  <si>
    <t>TA-25-924052</t>
  </si>
  <si>
    <t>PAGAFACIL JUMBO VEGAS</t>
  </si>
  <si>
    <t>FO-25-1332797</t>
  </si>
  <si>
    <t>PAGAFACIL</t>
  </si>
  <si>
    <t xml:space="preserve">0
 0
 06-08-2025 SE RECLAMA EQUIPO EN LA DIRECCIÓN SUMINISTRADA POR EL USUARIO DEL ROBUSTO PAGAFACIL </t>
  </si>
  <si>
    <t>111DZ634-111DZ635-111DZ633-111DZ632</t>
  </si>
  <si>
    <t>TA-25-913231</t>
  </si>
  <si>
    <t>BARRIO CENTRO ARJONA 1</t>
  </si>
  <si>
    <t>FO-25-1313759</t>
  </si>
  <si>
    <t xml:space="preserve">
 0
 06-08-2025 SE REALIZA CIERRE DE CORRESPONSAL SE RECIBE EQUIPO COMPLETO CON PIN PAD Y HUB Y SE RECIBE AVISO EXTERIOR DISPLAY CARTA Y DISPLAY HORARIO TODO OK, SE DESTRUYE PUBLICIDAD </t>
  </si>
  <si>
    <t>II00J456</t>
  </si>
  <si>
    <t>TA-25-924080</t>
  </si>
  <si>
    <t>BARRIO JARDIN IBAGUE 5</t>
  </si>
  <si>
    <t>FO-25-1332855</t>
  </si>
  <si>
    <t xml:space="preserve">
 0
 06-08-2025 SE REALIZA CIERRE POR SOLICITUD DEL CLIENTE, SE RETIRA DATÁFONO, LECTOR, BASE Y ACCESORIOS DE CONEXIÓN; SE RETIRA PUBLICIDAD COMO AVISO EXTERIOR, FLANGED Y DISPLAY LEGAL.</t>
  </si>
  <si>
    <t>LBZZZ629</t>
  </si>
  <si>
    <t>TA-25-932177</t>
  </si>
  <si>
    <t>BARRIO CENTRO ZARZAL 3</t>
  </si>
  <si>
    <t>FO-25-1340145</t>
  </si>
  <si>
    <t>RETIRO VOLUNTARIO</t>
  </si>
  <si>
    <t xml:space="preserve">0
 0
 06-08-2025 VISITAMOS COMERCIO HACEMOS CIERRE VOLUNTARIO REALIZAMOS RETIRO DE DATÁFONO CON LECTOR DE BARRAS, NO TIENE ROLLOS Y NADA DE PUBLICIDAD CLIENTE HIZO DISPOSICIÓN FINAL. </t>
  </si>
  <si>
    <t>AA001328</t>
  </si>
  <si>
    <t>TA-25-924064</t>
  </si>
  <si>
    <t>BARRIO PANAMA VALLEDUPAR 2</t>
  </si>
  <si>
    <t>FO-25-1332837</t>
  </si>
  <si>
    <t xml:space="preserve">
 0
 06-08-2025 SE REALIZA CIERRE DE CB, SE RECOGE DATAFONO, LECTOR, PINPAD Y HUB, LA PUBLICIDAD SE DESTRUYE EN SITIO </t>
  </si>
  <si>
    <t>LMNZZ685</t>
  </si>
  <si>
    <t>TA-25-924054</t>
  </si>
  <si>
    <t>BARRIO BARBOSA PARQUE BARBOSA</t>
  </si>
  <si>
    <t>FO-25-1332802</t>
  </si>
  <si>
    <t>0
 0
 08-08-2025 SE REALIZA CIERRE DE CB</t>
  </si>
  <si>
    <t>MN0SZ892</t>
  </si>
  <si>
    <t>TA-25-924107</t>
  </si>
  <si>
    <t>BARRIO CAMPO BELLO POPAYAN</t>
  </si>
  <si>
    <t>FO-25-1332906</t>
  </si>
  <si>
    <t>0
 0
 08-08-2025 SE INGRESA SE RECOGE BASE FUENTE EQUIPOS ESTADO OK PUBLICIDAD OK SE DESTRUYE EN SITIO</t>
  </si>
  <si>
    <t>9AMZZ164</t>
  </si>
  <si>
    <t>TA-25-941594</t>
  </si>
  <si>
    <t>PTM RIONEGRO  INVERSIONES PINZ</t>
  </si>
  <si>
    <t>FO-25-1345229</t>
  </si>
  <si>
    <t xml:space="preserve">0
 0
 08-08-2025 SE REALIZA RECOLECCIÓN DE DATAFONO Y LECTORA NO SE ENCUENTRA PUBLICIDAD EN SITIO </t>
  </si>
  <si>
    <t>EF8ZZ144</t>
  </si>
  <si>
    <t>TA-25-924083</t>
  </si>
  <si>
    <t>BARRIO CRISTO REY QUIBDO 1</t>
  </si>
  <si>
    <t>FO-25-1332863</t>
  </si>
  <si>
    <t>0
 0
 08-08-2025 SE REALIZA RETIRO DE CB, SE DESINSTALA PUBLICIDAD, SE DESTRUYE EN SITIO</t>
  </si>
  <si>
    <t>ON00N724</t>
  </si>
  <si>
    <t>TA-25-924061</t>
  </si>
  <si>
    <t>MARIQUITA</t>
  </si>
  <si>
    <t>BARRIO CENTRO 2 MARIQUITA SAN</t>
  </si>
  <si>
    <t>FO-25-1332832</t>
  </si>
  <si>
    <t>0
 0
 08-08-2025 SE RETIRA: DATÁFONO, LECTOR DE BARRAS, BASE PARA DATÁFONO Y LECTOR DE BARRAS, CABLE MAGIC BOX, CABLE Y FUENTE DE PODER. CLIENTE HACE DISPOSICIÓN FINAL DE PUBLICIDAD.</t>
  </si>
  <si>
    <t>B0ZZZ351</t>
  </si>
  <si>
    <t>TA-25-941584</t>
  </si>
  <si>
    <t>PTM BUCARAMANGA LA ESTACION MA</t>
  </si>
  <si>
    <t>FO-25-1345205</t>
  </si>
  <si>
    <t xml:space="preserve">0
 0
 09-08-2025 SE VISITA COMERCIO SE REALIZA EL RETIRO DE EQUIPOS DATÁFONO OK LECTOR DE BARRAS OK JUNTO CON SUS RESPECTIVOS ACCESORIOS CIERRE EXITOSO </t>
  </si>
  <si>
    <t>SXNZZ592</t>
  </si>
  <si>
    <t>TA-25-924049</t>
  </si>
  <si>
    <t>DISTRICOL AUTOSERVICIO LA SOBE</t>
  </si>
  <si>
    <t>FO-25-1332788</t>
  </si>
  <si>
    <t>0
 0
 09-08-2025 SE REALIZA RETIRO DE EQUIPOS DEL CORRESPONSAL. LA PUBLICIDAD FUE DESECHA.</t>
  </si>
  <si>
    <t>GA07Z783</t>
  </si>
  <si>
    <t>TA-25-924051</t>
  </si>
  <si>
    <t>DISTRICOL PINATERIA LUCI</t>
  </si>
  <si>
    <t>FO-25-1332794</t>
  </si>
  <si>
    <t xml:space="preserve">0
 0
 09-08-2025 SE HACE CIERRE OK NO APLICA PUBLICIDAD </t>
  </si>
  <si>
    <t>9A0AZ857</t>
  </si>
  <si>
    <t>TA-25-941589</t>
  </si>
  <si>
    <t>PTM BOGOTA PAPELNET LASA</t>
  </si>
  <si>
    <t>FO-25-1345218</t>
  </si>
  <si>
    <t>0
 0
 09-08-2025 SE REALIZA RETIRO DE DATAFONO Y LECTOR DE BARRAS POR CIERRE CB BANCOLOMBIA, SE RETIRA FLANGED Y DISPLAY LEGAL.</t>
  </si>
  <si>
    <t>9BKZZ318</t>
  </si>
  <si>
    <t>TA-25-906343</t>
  </si>
  <si>
    <t>VALLE DEL GUAMUEZ II PUTUMAYO</t>
  </si>
  <si>
    <t>FO-25-1308348</t>
  </si>
  <si>
    <t xml:space="preserve">0
 05/08/2025 SE HABLA CON EL CLIENTE PARA VALIDAR CIERRE, EL CLIENTE INFORMA ENCONTRARSE POR FUERA DEL MUNICIPIO PARA LA ENTREGA PERO INDICA TENER LOS EQUIPOS CON ELLA, SE LE SOLICITA ENVIARLOS POR TRANSPORTADORA Y ESTOS SON ENVIADOS POR INTERAPIDISIMO, SE QUEDA A LA ESPERA DE LLEGADA DE LOS MISMOS PARA PROCEDER CON LA DOCUMENTACION
 09-08-2025 SE ESTABLECE COMUNICACIÓN CON CLIENTE CON LA SEÑORA YOHANA CUARAN REALIZA EL ENVÍO DE LOS EQUIPOS A BODEGA LÍNEA PASTO YA QUE YA NO SE ENCUENTRA EN EL MUNICIPIO PARA REALIZAR ENTREGA SE RECIBEN EQUIPOS PUBLICIDAD INFORMA FUE DESTRUIDA EN SITIO NO SE RECIBEN ROLLOS CIERRE EXITOSO </t>
  </si>
  <si>
    <t>4A00W491</t>
  </si>
  <si>
    <t>TA-25-906303</t>
  </si>
  <si>
    <t>BARRIO ANTIOQUIA COLFRUTAS SOP</t>
  </si>
  <si>
    <t>FO-25-1332025</t>
  </si>
  <si>
    <t>0
 05/08/2025 SE REALIZA GESTIÓN TELEFÓNICA AL NÚMERO 6044619700 EL CUAL CONTESTA EL SEÑOR CARLOS OCAMPO CON CÉDULA 70326497 HIJO DE LA SEÑORA ROCÍO ARENAS DE OCAMPO Y MANIFIESTA QUE POR FAVOR REALIZAR LA RECOGIDA EL DÍA DE MAÑANA EN MEDELLÍN EN LA DIRECCIÓN CL.53 # 78-121 EN LOS EDIFICIOS PALMAR DE LOS COLORES, EL VIGILANTE ENTREGA LOS EQUIPOS.
 05-08-2025 SE REALIZA GESTIÓN TELEFÓNICA AL NÚMERO 6044619700 EL CUAL CONTESTA EL SEÑOR CARLOS OCAMPO CON CÉDULA 70326497 HIJO DE LA SEÑORA ROCÍO ARENAS DE OCAMPO Y MANIFIESTA QUE POR FAVOR REALIZAR LA RECOGIDA EL DÍA DE MAÑANA EN MEDELLÍN EN LA DIRECCIÓN CL.53 # 78-121 EN LOS EDIFICIOS PALMAR DE LOS COLORES, EL VIGILANTE ENTREGA LOS EQUIPOS.
 0
 11-08-2025 SE REALIZA RECOGIDA DE LOS EQUIPOS EN LA DIRECCIÓN CALLE 53 # 78 - 121 LOS COLORES MEDELLÍN, USUARIO SE DESHIZO DE LA PUBLICIDAD.</t>
  </si>
  <si>
    <t>HA00L041</t>
  </si>
  <si>
    <t>TA-25-924100</t>
  </si>
  <si>
    <t>BARRIO SAN ANTONIO PARTE BAJA</t>
  </si>
  <si>
    <t>FO-25-1332892</t>
  </si>
  <si>
    <t xml:space="preserve">0
 0
 11-08-2025 SE RETIRA EQUIPO Y ACCESORIOS EXITOSAMENTE </t>
  </si>
  <si>
    <t>BL01Y576</t>
  </si>
  <si>
    <t>TA-25-948847</t>
  </si>
  <si>
    <t>DISTRICOL VARIEDADES MILE</t>
  </si>
  <si>
    <t>FO-25-1353464</t>
  </si>
  <si>
    <t>0
 0
 11-08-2025 SE RECOGE DATAFONO Y LECTORA, CABLES, SE DESINSTALA AVISO Y FLANGED, SE DESTRUYE EN SITIO SE ADJUNTA TIRILLA DE DIAS ANTERIORES YA QUE ENTREGAN DATAFONO YA DESCONECTADO NO ENTREGA ROLLOS</t>
  </si>
  <si>
    <t>HA008128</t>
  </si>
  <si>
    <t>TA-25-924116</t>
  </si>
  <si>
    <t>BARRIO CENTRO BARRANCO DE LOBA</t>
  </si>
  <si>
    <t>FO-25-1332926</t>
  </si>
  <si>
    <t xml:space="preserve">0
 0
 11-08-2025 SE REALIZA CIERRE DE CB, SE RECOGE DATAFONO, LECTOR Y PUBLICIDAD NO SE DESTRUYE YA QUE EL USUARIO HIZO DISPOSICIÓN FINAL Y LOS EQUIPOS SE RECOGEN EN DIRECCIÓN DIFERENTE </t>
  </si>
  <si>
    <t>TR00R907</t>
  </si>
  <si>
    <t>TA-25-924113</t>
  </si>
  <si>
    <t>FO-25-1332916</t>
  </si>
  <si>
    <t>TR00R906</t>
  </si>
  <si>
    <t>TA-25-952535</t>
  </si>
  <si>
    <t>DISTRICOL DISTRIMOVI</t>
  </si>
  <si>
    <t>FO-25-1360500</t>
  </si>
  <si>
    <t xml:space="preserve">11-08 LA RED. GESTIONAR ESTE CIERRE COMO RETIRO VOLUNTARIO
 0
 11-08-2025 SE REALIZA RETIRO VOLUNTARIO EN OFICINAS DE DISTRICOL </t>
  </si>
  <si>
    <t>99WZZ992</t>
  </si>
  <si>
    <t>TA-25-948868</t>
  </si>
  <si>
    <t>NATAGAIMA</t>
  </si>
  <si>
    <t>BARRIO  CENTRO NATAGAIMA</t>
  </si>
  <si>
    <t>FO-25-1361975</t>
  </si>
  <si>
    <t xml:space="preserve">0
 0
 11-08-2025 SE LLEGA AL SITIO COMERCIO CERRADO , VECINOS MANIFIESTA QUE EL ALMACÉN FUE RECOGIDO Y LLEVADO A IBAGUÉ, SE MARCA AL CELULAR NO CONTESTA, SE ESCRIBE POR WHATSAPP NO HAY RESPUESTA , CLIENTE EN EL ÚLTIMO MINUTO DA RESPUESTA COMENTANDO QUE LOS EQUIPOS ESTÁN EN EL MUNICIPIO DE SALDAÑA , QUE SI PODEMOS RECOGERLOS ALLÍ SE ESCALA AL JEFE INMEDIATO DONDE AUTORIZA DESPLAZARNOS HASTA SALDAÑA.
 0
 11-08-2025 CLIENTE ENTREGA DATAFONO , LECTOR DE BARRAS,CABLE MAGIC BOX, FUENTE DE PODER DATÁFONO Y CABLE DE RED , PUBLICIDAD Y ROLLOS NO HAY </t>
  </si>
  <si>
    <t>V100C094-A406Z663</t>
  </si>
  <si>
    <t>TA-25-924077</t>
  </si>
  <si>
    <t>BARRIO CENTRO EL COLEGIO 1</t>
  </si>
  <si>
    <t>FO-25-1337274</t>
  </si>
  <si>
    <t>0
 0
 06-08-2025 SE REALIZA CONTRATO TELÉFONICO CON CLIENTE FREDDY ARIZA ARIZA A NÚMERO DE CONTACTO 3144541265. PARA VALIDAR DIRECCIÓN YA QUE LA SUMINISTRADA NO GENERA UBICACIÓN AVENIDA MEDINA 8 57 . CLIENTE INDICA EN AUDIO DE WHATSAPP QUE ES EN LA MESA CUNDINAMARCA SE LLEGA A MUNICIPIO EN EL CUAL NO SE ENCUENTRA LA DIRECCIÓN SE REALIZA NUEVAMENTE COMUNICACIÓN CON EL CLIENTE EL CUAL INFORMA QUE ES EN MESITAS .SE ESCALA CON COORDINADOR Y SE REPOGRAMA 
 12-08-2025 RETIRO DE EQUIPOS POR CIERRE DE CB SIN PUBLICIDAD EN SITIO</t>
  </si>
  <si>
    <t>AB009654</t>
  </si>
  <si>
    <t>TA-25-948864</t>
  </si>
  <si>
    <t>BARRIO CENTRO SALAMINA 1</t>
  </si>
  <si>
    <t>FO-25-1353525</t>
  </si>
  <si>
    <t xml:space="preserve">0
 0
 12-08-2025 SE REALIZA VISITA AL COMERCIO PARA REALIZAR EL CIERRE DEL CORRESPONSAL BANCOLOMBIA EXITOSO SE RETIRAN EQUIPOS </t>
  </si>
  <si>
    <t>IVZZZ985</t>
  </si>
  <si>
    <t>TA-25-924110</t>
  </si>
  <si>
    <t>CALAMAR</t>
  </si>
  <si>
    <t>BARRIO LA PAZ CALAMAR</t>
  </si>
  <si>
    <t>FO-25-1332911</t>
  </si>
  <si>
    <t xml:space="preserve">0
 0
 12-08-2025 SE REALIZA RETIRO DE EQUIPOS POR CIERRE DEL CORRESPONSAL </t>
  </si>
  <si>
    <t>AD00C183</t>
  </si>
  <si>
    <t>TA-25-962856</t>
  </si>
  <si>
    <t>BARRIO CENTRO PEREIRA 50</t>
  </si>
  <si>
    <t>FO-25-1364457</t>
  </si>
  <si>
    <t xml:space="preserve">0
 0
 12-08-2025 VISITAMOS COMERCIO REALIZAMOS RETIRO DE DATÁFONO CON LECTOR DE BARRAS, NO RETIRAMOS NADA DE PUBLICIDAD YA QUE ES UN CAMBIO DE RAZÓN SOCIAL. </t>
  </si>
  <si>
    <t>FA00L793</t>
  </si>
  <si>
    <t>TA-25-948873</t>
  </si>
  <si>
    <t>BARRIO CORREGIMIENTO PUERTO NARIÑO SARAVENA 1</t>
  </si>
  <si>
    <t>FO-25-1353547</t>
  </si>
  <si>
    <t>0
 09/08/2025 SE ESTABLECE CONTACTO TELEFÓNICO AL NÚMERO 3506150435 CON EL SEÑOR MARTIN RODRÍGUEZ Y SE ACUERDA VISITA PARA EL DÍA MARTES YA QUE SE ENCUENTRA EN LA CIUDAD DE BUCARAMANGA SE LE INFORMA SOBRE LA DISPONIBILIDAD DE VUELOS Y CONDICIONES DE SEGURIDAD POR CONFLICTOS PRESENTADOS EN LA ZONA
 12-08-2025 SE REALIZA RECOLECCIÓN DE DATAFONO Y LECTORA NO SE ENCUENTRA PUBLICIDAD EN SITIO NO SE PUEDE ADJUNTAR. TIRILLA DE COMPROBACIÓN VERSIÓN DADO QUE EL EQUIPO SE ENCUENTRA EN DAÑO</t>
  </si>
  <si>
    <t>SASZZ711</t>
  </si>
  <si>
    <t>TA-25-924056</t>
  </si>
  <si>
    <t>BARRIO LA AMISTAD MARINILLA</t>
  </si>
  <si>
    <t>FO-25-1332811</t>
  </si>
  <si>
    <t xml:space="preserve">0
 0
 12-08-2025 SE RETIRA EQUIPO Y ACCESORIO EXITOSAMENTE </t>
  </si>
  <si>
    <t>AD000818</t>
  </si>
  <si>
    <t>TA-25-965172</t>
  </si>
  <si>
    <t>FO-25-1366787</t>
  </si>
  <si>
    <t xml:space="preserve">0
 0
 12-08-2025 SE VISITA COMERCIO POR CIERRE DE PUNTO DEBIDO A UN MAL PROCESO INTERNO POR PARTE DE LA ENTIDAD YA QUE SE SOLICITÓ INSTALACIÓN POR CAMBIO DE RAZÓN SOCIAL Y UNA VEZ INSTALADO EL CB LA ENTIDAD BANCARIA CANCELA LA INSTALACIÓN DESPUÉS DE ESTAR CERRADA SE PROCEDE CON RETIRO DE EQUIPOS DATÁFONOS,LECTORA,MAGICBOX CON SN/241637317561324755919123PINPAD,CABLE DE RED FUENTE DE PODER Y DATÁFONO SE RETIRA Y SE DEVUELVE UBLOCODAD EXISTENTE EN COMERCIO A BODEGA SE REALIZAN IMPRESIONES DE PRUEBA OKAY SE COMPLETA CIERRE SIN MÁS NOVEDAD </t>
  </si>
  <si>
    <t>TA-25-924094</t>
  </si>
  <si>
    <t>BARRIO TILODIRAN YOPAL</t>
  </si>
  <si>
    <t>FO-25-1332879</t>
  </si>
  <si>
    <t xml:space="preserve">0
 0
 12-08-2025 SE VISITA COMERCIO, CLIENTE ENTREGA VOLUNTARIAMENTE DATAFONO Y LECTOR. INDICA LA PUBLICIDA SE EXTRAVÍO </t>
  </si>
  <si>
    <t>AA00Q180</t>
  </si>
  <si>
    <t>TA-25-941577</t>
  </si>
  <si>
    <t>BARRIO PRADO TIERRALTA</t>
  </si>
  <si>
    <t>FO-25-1345187</t>
  </si>
  <si>
    <t>0
 0
 12-08-2025 SE REALIZA VISITA TÉCNICA PARA CIERRE DE CB, SE RETIRA DATAFONO PLACA 964063, LECTORA SYMBOL PLACA 1060033, DE PUBLI SOLO SE RETIRA UN FLANGGER, YA QUE EN EL LUGAR NO SE ENCONTRÓ AVISO EXTERIOR, CLIENTE REALIZA DISPOSICIÓN FINAL. EL FLANGGER SE DESTRUYE EN SITIO. CIERRE EJECUTADO SIN NOVEDAD.</t>
  </si>
  <si>
    <t>NA00O945</t>
  </si>
  <si>
    <t>TA-25-965912</t>
  </si>
  <si>
    <t>BARRIO PARQUE PRINCIPAL PUERTO</t>
  </si>
  <si>
    <t>FO-25-1367339</t>
  </si>
  <si>
    <t>0
 0
 12-08-2025 RETIRO DE DATAFONO Y LECTOR POR CAMBIO RAZÓN SOCIAL OK AVISO Y FLANYER QUEDAN EN SITIO</t>
  </si>
  <si>
    <t>GZ00B610</t>
  </si>
  <si>
    <t>TA-25-966245</t>
  </si>
  <si>
    <t>BARRIO BELEN II MEDELLIN</t>
  </si>
  <si>
    <t>FO-25-1367813</t>
  </si>
  <si>
    <t xml:space="preserve">0
 0
 12-08-2025 SE REALIZA CIERRE DEL CB POR CAMBIO RAZÓN SOCIAL EXITOSAMENTE OK,  SE RETIRA EQUIPOS </t>
  </si>
  <si>
    <t>A00HZ449 - BL0HZ884</t>
  </si>
  <si>
    <t>TA-25-965201</t>
  </si>
  <si>
    <t>BARRIO BOCHICA BOGOTA 2</t>
  </si>
  <si>
    <t>FO-25-1366885</t>
  </si>
  <si>
    <t>0
 0
 SE CREA SOLICITUD DE CAMBIO DE RAZON SOCIAL POR SOLICITUD DE COORDINADOR VÍA EMAIL</t>
  </si>
  <si>
    <t>LMUZZ962</t>
  </si>
  <si>
    <t>TA-25-948850</t>
  </si>
  <si>
    <t>PTM BOGOTA EL BODEGON DE LA 11</t>
  </si>
  <si>
    <t>FO-25-1353477</t>
  </si>
  <si>
    <t>0
 0
 12-08-2025 SE REALIZA RECOGIDA DE LOS EQUIPOS DATÁFONO Y LECTORA</t>
  </si>
  <si>
    <t>1A007836-1A007366</t>
  </si>
  <si>
    <t>TA-25-948849</t>
  </si>
  <si>
    <t>PTM SABANA DE TORRES VIVERES S</t>
  </si>
  <si>
    <t>FO-25-1353473</t>
  </si>
  <si>
    <t>0
 0
 12-08-2025 SE REALIZA RECOGIDA DE LOS EQUIPOS EN OFICINA PRINCIPAL DE PTM.</t>
  </si>
  <si>
    <t>9C0GZ542</t>
  </si>
  <si>
    <t>TA-25-968447</t>
  </si>
  <si>
    <t>BARRIO BERNAL PASTO</t>
  </si>
  <si>
    <t>FO-25-1369927</t>
  </si>
  <si>
    <t xml:space="preserve">0
 0
 13-08-2025 SE REALIZA VISITA AL CB PARA RETIRAR DATAFONO Y LECTORA POR CAMBIO DE RAZÓN SOCIAL, POR LO MISMO NO SE RETIRA PUBLICIDAD, CIERRE OK </t>
  </si>
  <si>
    <t>MSZZZ664</t>
  </si>
  <si>
    <t>TA-25-948856</t>
  </si>
  <si>
    <t>EL CARMELO ITAGUI</t>
  </si>
  <si>
    <t>FO-25-1353493</t>
  </si>
  <si>
    <t>0
 0
 13-08-2025 SE REALIZA RECOGIDA DE EQUIPOS POR CIERRE CB</t>
  </si>
  <si>
    <t>JAMZZ538</t>
  </si>
  <si>
    <t>TA-25-941583</t>
  </si>
  <si>
    <t>PTM ITAGUI FESKA CO</t>
  </si>
  <si>
    <t>FO-25-1345202</t>
  </si>
  <si>
    <t>0
 0
 13-08-2025 SE REALIZA RECOGIDA DE EQUIPOS POR CIERRE DE CB OK</t>
  </si>
  <si>
    <t>LA00H979 - XPBZZ085</t>
  </si>
  <si>
    <t>TA-25-941585</t>
  </si>
  <si>
    <t>PTM ITAGUI LA TIENDA TRIANA</t>
  </si>
  <si>
    <t>FO-25-1345207</t>
  </si>
  <si>
    <t>0
 0
 13-08-2025 SE REALIZA RECOGIDA DE EQUIPOS POR CIERRE DE CB</t>
  </si>
  <si>
    <t>FATZZ889 - FATZZ509</t>
  </si>
  <si>
    <t>TA-25-941587</t>
  </si>
  <si>
    <t>COMCARD SAN PABLO ESTUDIANTE</t>
  </si>
  <si>
    <t>FO-25-1345212</t>
  </si>
  <si>
    <t>0
 12/08/2025 EN COMUNICACIÓN CON LA SEÑORA DENIS AL NUMERO 3183800827 INFORMA Q NOS ATIENDE MAÑANA DESPUES DE LAS 9:30 AM A SE LE LLAME A LOQ SE ENCUENTRE EN EL MUNICIPIO
 13-08-2025 SE RETIRA DATAFONO ,LECTOR CABLES Y FUENTE DE PODER CIERRE EXITOSO</t>
  </si>
  <si>
    <t>1111W569</t>
  </si>
  <si>
    <t>TA-25-948852</t>
  </si>
  <si>
    <t>BARRIO LA MINA ENVIGADO 2</t>
  </si>
  <si>
    <t>FO-25-1353480</t>
  </si>
  <si>
    <t>9C00D611</t>
  </si>
  <si>
    <t>TA-25-948874</t>
  </si>
  <si>
    <t>BARRIO CASIQUIARE 1 YOPAL</t>
  </si>
  <si>
    <t>FO-25-1353554</t>
  </si>
  <si>
    <t xml:space="preserve">0
 0
 13-08-2025 SE VISITA DIRECCIÓN DIFERENTE, ENTEGAN VOLUNTARIAMENTE DATAFONO Y LECTOR. NO SE REGISTRA FOTO DE TIRILLA, LA PERSONA NO PERMITE CONECTAR LOS EQUIPOS Y SOLO ENTREGA LA EQUIPO Y LECTOR. </t>
  </si>
  <si>
    <t>TR08Z516</t>
  </si>
  <si>
    <t>TA-25-948854</t>
  </si>
  <si>
    <t>TOCAIMA</t>
  </si>
  <si>
    <t>TOCAIMA - CUNDINAMARCA</t>
  </si>
  <si>
    <t>FO-25-1353488</t>
  </si>
  <si>
    <t xml:space="preserve">0
 0
 13-08-2025 SE REALIZA VISITA DE CAMPO DONDE SE RETIRAN EQUIPOS SIN NOVEDAD </t>
  </si>
  <si>
    <t>A00JZ062</t>
  </si>
  <si>
    <t>TA-25-948857</t>
  </si>
  <si>
    <t>BARRIO SAN JOSE BARRANQUILLA  8</t>
  </si>
  <si>
    <t>FO-25-1353497</t>
  </si>
  <si>
    <t>0
 0
 13-08-2025 SE REALIZA VISITA SE PROCEDE A DESINTALAR AVISO EXTERIOR ,FLANGED ,DISPLAY LEGAL, SE DESTRUYEN EN SITIO , EQUIPOS DATAFONO ,LECTOR ,BASE DEL DATAFONO ,FUENTE DE PODER Y 30 ROLLOS, CIERRE EXITOSO</t>
  </si>
  <si>
    <t>F1MZZ625</t>
  </si>
  <si>
    <t>TA-25-971824</t>
  </si>
  <si>
    <t>BARRIO CENTRO SUSACON</t>
  </si>
  <si>
    <t>FO-25-1373096</t>
  </si>
  <si>
    <t xml:space="preserve">13-08 17:34 SE CREA SOLICITUD DE CAMBIO DE RAZON SOCIAL
 0
 13-08-2025 SE REALIZA CIERRE RETIRO CB BANCOLOMBIA RETIRANDO EQUIPO DESK/3500-LECTOR CB + BASE SOPORTE -FUENTE DE PODER, AVISO EXTERIOR 1.50 METROS Y DISPLAY DE HORARIO, SE DESTRUYE PUBLICIDAD EN SITIO, ENTREGA EQUIPOS YULISA FIGUEREDO LAGOS </t>
  </si>
  <si>
    <t>AB07Z269</t>
  </si>
  <si>
    <t>TA-25-948848</t>
  </si>
  <si>
    <t>PTM BUCARAMANGA MULTIPAGOS RCK</t>
  </si>
  <si>
    <t>FO-25-1353468</t>
  </si>
  <si>
    <t xml:space="preserve">0
 0
 14-08-2025 SE VISITA COMERCIO SE REALIZA EL RETIRO DE EQUIPO DATÁFONO OK LECTOR DE BARRAS OK PINPAD OK, HUBS OK, JUNTO CON SUS RESPECTIVOS ACCESORIOS CIERRE EXITOSO </t>
  </si>
  <si>
    <t>GZ0XZ344</t>
  </si>
  <si>
    <t>TA-25-962677</t>
  </si>
  <si>
    <t>BARRIO EL BRASIL EBEJICO</t>
  </si>
  <si>
    <t>FO-25-1363641</t>
  </si>
  <si>
    <t xml:space="preserve">0
 0
 14-08-2025 SE RETIRA EQUIPO Y ACCESORIOS EXITOSAMENTE </t>
  </si>
  <si>
    <t>GZ08Z284</t>
  </si>
  <si>
    <t>TA-25-948869</t>
  </si>
  <si>
    <t>BARRIO LA MARIA PLAN DE VIVIEN</t>
  </si>
  <si>
    <t>FO-25-1353539</t>
  </si>
  <si>
    <t xml:space="preserve">0
 0
 14-08-2025 VISITAMOS COMERCIO REALIZAMOS RETIRO DE DATÁFONO CON LECTOR DE BARRAS, NO DESMONTAMOS NADA DE PUBLICIDAD YA QUE NO TIENE CLIENTE HIZO DISPOSICIÓN FINAL, NO TIENE ROLLOS. </t>
  </si>
  <si>
    <t>AA0FZ531</t>
  </si>
  <si>
    <t>TA-25-948866</t>
  </si>
  <si>
    <t>BARRIO REMOLINO PANAMERICANO TAMINANGO</t>
  </si>
  <si>
    <t>FO-25-1353531</t>
  </si>
  <si>
    <t xml:space="preserve">0
 0
 14-08-2025 SE REALICE CIERRE DE CORRESPONSAL BANCARIO SE RETIRA DATAFONO LECTOR BASE FUENTE PUBLICIDAD FUE DESTRUIDA POR COMERCIO CIERRE EXITOSO CANTIDAD DE ROLLOS RETIRADOS CERO </t>
  </si>
  <si>
    <t>V1OZZ863</t>
  </si>
  <si>
    <t>TA-25-966061</t>
  </si>
  <si>
    <t>BARRIO VILLA ELISA BOGOTA 3</t>
  </si>
  <si>
    <t>FO-25-1367670</t>
  </si>
  <si>
    <t xml:space="preserve">0
 0
 14-08-2025 SE REALIZA CIERRE CB BANCOLOMBIA SE RETIRA DATAFONO BASE FUENTE DATOS HUB PINPAD Y LECTORA ,CLIENTE YA RETIRÓ Y DESTRUYÓ PUBLICIDAD ,LA PUBLICIDAD QUE TIENE EL COMERCIO ES OTRO CB ,SE REALIZA VALIDACIÓN CON REDEBAN SOBRE LA PLACA DE LECTORA QUE TIENE EL CLIENTE CON EL INVENTARIO EN REDEBAN Y NO COINCIDEN,SE LE INDICA A PAOLA DE REDABN Y AUTORIZA RETIRARLA YA QUE AL CLIENTE SOLO LE INSTALARON ESA PLACA QUE TIENE </t>
  </si>
  <si>
    <t>4A0AZ479</t>
  </si>
  <si>
    <t>TA-25-962678</t>
  </si>
  <si>
    <t>BARRIO MONSERRATE NEIVA  1</t>
  </si>
  <si>
    <t>FO-25-1369308</t>
  </si>
  <si>
    <t>0
 0
 12-08-2025 SE LLEGA A SITIO, NO SE ENCUENTRA NADIE EN COMERCIO, SE LLAMAN AL NÚMERO 3182375307 Y EN COMUNICACIÓN CON EL SEÑOR JOHN FREDY TIMOTE PERDOMO SOLICITA REALIZAR VISITA EL DÍA DE MAÑANA DESPUÉS DE LAS 4:30.
 13/08/2025 EN LLAMADA CON CLIENTE JOHN FREDY TIMOTE PERDOMO AL NÚMERO 3182375307 SOLICITA REALIZAR VISITA EL DÍA DE MAÑANA.
 14-08-2025 SE LLEGA A SITIO, SE RECOGE DATAFONO Y LECTOR DE BARRAS.</t>
  </si>
  <si>
    <t>F1LZZ956</t>
  </si>
  <si>
    <t>TA-25-972856</t>
  </si>
  <si>
    <t>BARRIO VILLA DEL MAR BOGOTA 1</t>
  </si>
  <si>
    <t>FO-25-1373995</t>
  </si>
  <si>
    <t xml:space="preserve">0
 0
 15-08-2025 SE REALIZA RETIRO DE DATAFONO Y LECTOR DE BARRAS POR CIERRES CB BANCOLOMBIA </t>
  </si>
  <si>
    <t>TA-25-972855</t>
  </si>
  <si>
    <t>BARRIO MARCO FIDEL SUAREZ BOGOTA 6</t>
  </si>
  <si>
    <t>FO-25-1373989</t>
  </si>
  <si>
    <t xml:space="preserve">0
 0
 15-08-2025 RECOGIDA DE EQUIPOS POR CIERRE DE CORRESPONSAL OK </t>
  </si>
  <si>
    <t>LM9ZZ648</t>
  </si>
  <si>
    <t>TA-25-948845</t>
  </si>
  <si>
    <t>DISTRICOL ALMACEN LAS CAPRICHO</t>
  </si>
  <si>
    <t>FO-25-1353460</t>
  </si>
  <si>
    <t>0
 0
 15-08-2025 SE RETIRA DATAFONO Y LECTORA EN OTRO LUGAR YA QUE AL  USUARIO LE TOCO ENTREGAR EL LOCAL. LA PUBLICIDAD NO SE RETIRA YA QUE USUARIO DIO DISPOSICION FINAL</t>
  </si>
  <si>
    <t>9B05Z545</t>
  </si>
  <si>
    <t>TA-25-966064</t>
  </si>
  <si>
    <t>TOCANCIPA</t>
  </si>
  <si>
    <t>BARRIO VD LA FUENTE TOCANCIPA</t>
  </si>
  <si>
    <t>FO-25-1367678</t>
  </si>
  <si>
    <t>0
 0
 15-08-2025 SE VISITA COMERCIO, SE RETIRAN EQUIPOS DE CB BANCOLOMBIA, NO SE MANIPULAN EQUIPOS, SE RETIRA DATÁFONO, LECTOR DE BARRAS, BASE Y CABLEADO, NO TIENEN PUBLICIDAD PARA ENTREGAR.</t>
  </si>
  <si>
    <t>7ZZZZ964</t>
  </si>
  <si>
    <t>TA-25-948853</t>
  </si>
  <si>
    <t>BARRIO JERICO JERICO 1</t>
  </si>
  <si>
    <t>FO-25-1353482</t>
  </si>
  <si>
    <t xml:space="preserve">0
 0
 15-08-2025 SE RETIRA EQUIPO Y ACCESORIOS EXITOSAMENTE </t>
  </si>
  <si>
    <t>MNPZZ669</t>
  </si>
  <si>
    <t>TA-25-962673</t>
  </si>
  <si>
    <t>BARRIO ASOVIVIENDA CAUCASIA  1</t>
  </si>
  <si>
    <t>FO-25-1363632</t>
  </si>
  <si>
    <t>0
 0
 15-08-2025 SE REALIZA VISITA TÉCNICA PARA CIERRE DE CB SE RETIRA DATAFONO PLACA 1142695, LECTOR ÓPTICO SYMBOL PLACA 1114405, NO SE ENCUENTRA PUBLICIDAD EN SITIO. EL COERRE SE REALIZA SIN NOVEDAD.</t>
  </si>
  <si>
    <t>V1MZZ293</t>
  </si>
  <si>
    <t>TA-25-966063</t>
  </si>
  <si>
    <t>BARRIO PATIA PATIA</t>
  </si>
  <si>
    <t>FO-25-1367675</t>
  </si>
  <si>
    <t>0
 0
 15-08-2025 SE INGRESA SE DESISTALA AVISO EXTERIOR FLANGER EQUIPOS ESTADO OK</t>
  </si>
  <si>
    <t>10OZZ064</t>
  </si>
  <si>
    <t>TA-25-973853</t>
  </si>
  <si>
    <t>ARRIO FERRARA ITAGUI 1</t>
  </si>
  <si>
    <t>FO-25-1375840</t>
  </si>
  <si>
    <t xml:space="preserve">0
 0
 15-08-2025 SE REALIZA CIERRE DE CB
</t>
  </si>
  <si>
    <t>1TZZZ913 - II0ZZ865</t>
  </si>
  <si>
    <t>TA-25-973857</t>
  </si>
  <si>
    <t>BARRIO LA PRADERA VILLAMARIA 2</t>
  </si>
  <si>
    <t>FO-25-1375852</t>
  </si>
  <si>
    <t xml:space="preserve">0
 0
 15-08-2025 SE REALIZA VISITA SE RETIRA DATAFONO Y ACCESORIOS, LECTOR, SE DESINTALA PUBLICIDAD Y SE DESTRUYE EN SITIO NO ENTREGA ROLLOS </t>
  </si>
  <si>
    <t>MNBZZ913</t>
  </si>
  <si>
    <t>TA-25-972837</t>
  </si>
  <si>
    <t>BARRIO CRISTO REY MEDELLIN 1</t>
  </si>
  <si>
    <t>FO-25-1373973</t>
  </si>
  <si>
    <t xml:space="preserve">0
 0
 16-08-2025 SE RETIRAN EQUIPOS OK SIN PUBLICIDAD EN SITIO </t>
  </si>
  <si>
    <t>10NZZ054</t>
  </si>
  <si>
    <t>LC-CS-25-000016</t>
  </si>
  <si>
    <t>BARRIO LA FLORIDA TUNJA 3</t>
  </si>
  <si>
    <t>FO-25-1380909</t>
  </si>
  <si>
    <t xml:space="preserve">0
 0
 15-08-2025 SE REALIZA CIERRE RETIRO CB BANCOLOMBIA RETIRANDO EQUIPO DESK/3500-LECTOR CB - BASE SOPORTE -FUENTE DE PODER -AVISO EXTERIOR 1.50 METROS , DISPLAY DE HORARIO, SE DESTRUYE PUBLICIDAD EN SITIO </t>
  </si>
  <si>
    <t>II5ZZ081</t>
  </si>
  <si>
    <t>TA-25-977514</t>
  </si>
  <si>
    <t>BARRIO MECAYA PUERTO LEGUIZAMO</t>
  </si>
  <si>
    <t>FO-25-1381826</t>
  </si>
  <si>
    <t xml:space="preserve">0
 0
 16-08-2025 SE REALIZA CIERRE DE CB, SE RECOGE DATAFONO Y LECTORA EN LA BODEGA LÍNEA FLORENCIA, CLIENTE NO ENTREGA PUBLICIDAD. CIERRE EXITOSO </t>
  </si>
  <si>
    <t>9C0GZ575</t>
  </si>
  <si>
    <t>LC-CS-25-000036</t>
  </si>
  <si>
    <t>BARRIO TOKIO PEREIRA</t>
  </si>
  <si>
    <t>FO-25-1380897</t>
  </si>
  <si>
    <t xml:space="preserve">0
 0
 16-08-2025 VISITAMOS COMERCIO REALIZAMOS RETIRO DE DATÁFONO CON LECTOR DE BARRAS, DESMONTAMOS AVISO EXTERIOR Y DISPLAY LEGAL (HORARIO) </t>
  </si>
  <si>
    <t>A400L267</t>
  </si>
  <si>
    <t>TA-25-973872</t>
  </si>
  <si>
    <t>BARRIO VEREDA EL POMAR SAN JER</t>
  </si>
  <si>
    <t>FO-25-1375891</t>
  </si>
  <si>
    <t>0
 0
 16-08-2025 SE REALIZA  CIERRE DE CB</t>
  </si>
  <si>
    <t>OA00O677</t>
  </si>
  <si>
    <t>LC-CS-25-000045</t>
  </si>
  <si>
    <t>BARRIO QUIRIGUA BOGOTQA</t>
  </si>
  <si>
    <t>FO-25-1380853</t>
  </si>
  <si>
    <t>0
 0
 16-08-2025 SE VISITA DIRECCIÓN INDICADA POR EL CLIENTE NOS ENTREGAN DATÁFONO LECTOR DE BARRAS NO HAY PUBLICIDAD PARA RETIRAR SE RETIRA CABLEADO Y BASE DE DATÁFONO NO SE MANIPULAN EQUIPOS.</t>
  </si>
  <si>
    <t>TYZZZ700</t>
  </si>
  <si>
    <t>LC-CS-25-000006</t>
  </si>
  <si>
    <t>DISTRICOL PAPELERIA PLANET</t>
  </si>
  <si>
    <t>FO-25-1380454</t>
  </si>
  <si>
    <t xml:space="preserve">0
 0
 16-08-2025 CIERRE EXITOSO SIN PUBLICIDAD CB INFORMA QUE LE DIÓ DISPOSICIÓN FINAL </t>
  </si>
  <si>
    <t>ON00E073</t>
  </si>
  <si>
    <t>TA-25-962676</t>
  </si>
  <si>
    <t>BARRIO TAMASAGRA 2 PASTO</t>
  </si>
  <si>
    <t>FO-25-1363637</t>
  </si>
  <si>
    <t xml:space="preserve">0
 0
 16-08-2025 SE REALIZA CIERRE DE CORRESPONSAL BANCARIO SE RETIRA DATAFONO LECTOR BASE FUENTE AVISO EXTERIOR DESTRUIDO CANTIDAD DE ROLLOS RETIRADOS CERO CIERRE EXITOSO </t>
  </si>
  <si>
    <t>SX0GZ301</t>
  </si>
  <si>
    <t>LC-CS-25-000029</t>
  </si>
  <si>
    <t>BARRIO CHOCONTA CHOCONTA 3</t>
  </si>
  <si>
    <t>FO-25-1380858</t>
  </si>
  <si>
    <t xml:space="preserve">0
 0
 16-08-2025 SE REALIZA CIERRE RETIRO CB BANCOLOMBIA RETIRANDO EQUIPO DESK/3509- LECTOR CB, BASÉ SOPORTE -FUENTE DE PODER CABLE PACTH CORD 3 AVISO EXTERIOR 1.50 MTROS FLANGER, SE DESTRUYE PUBLICIDAD EN SITIO, ENTREGA LOS EQUIPOS DANIEL RODRÍGUEZ </t>
  </si>
  <si>
    <t>OA001709</t>
  </si>
  <si>
    <t>LC-CS-25-000008</t>
  </si>
  <si>
    <t>ABREGO</t>
  </si>
  <si>
    <t>DISTRICOL LUBRICANTE LA CRUZ</t>
  </si>
  <si>
    <t>FO-25-1380462</t>
  </si>
  <si>
    <t>0
 0
 16-08-2025 SE REALIZA CIERRE EXITOSO</t>
  </si>
  <si>
    <t>LN00M135</t>
  </si>
  <si>
    <t>LC-CS-25-000004</t>
  </si>
  <si>
    <t>DISTRICOL PAPELERIA S&amp;J</t>
  </si>
  <si>
    <t>FO-25-1380456</t>
  </si>
  <si>
    <t>0
 0
 16-08-2025 SE REALIZA RETIRO EQUIPOS DEL CORRESPONSAL.</t>
  </si>
  <si>
    <t>JA008655</t>
  </si>
  <si>
    <t>LC-CS-25-000019</t>
  </si>
  <si>
    <t>BARRIO BELEN MEDELLIN 6</t>
  </si>
  <si>
    <t>FO-25-1380824</t>
  </si>
  <si>
    <t xml:space="preserve">0
 0
 19-08-2025 SE REALIZA CIERRE EXITOSO </t>
  </si>
  <si>
    <t>FUA0B352</t>
  </si>
  <si>
    <t>LC-CS-25-000017</t>
  </si>
  <si>
    <t>BARRIO SAN JOAQUIN DEL VATICANO BOGOTA</t>
  </si>
  <si>
    <t>FO-25-1380892</t>
  </si>
  <si>
    <t>0
 0
 19-08-2025 RETIRO DE EQUIPOS POR CIERRE DE CB SIN PUBLICIDAD EN SITIO</t>
  </si>
  <si>
    <t>FA0GZ474</t>
  </si>
  <si>
    <t>LC-CS-25-000031</t>
  </si>
  <si>
    <t>LENGUAZAQUE</t>
  </si>
  <si>
    <t>BARRIO LENGUAZAQUE LENGUAZAQUE</t>
  </si>
  <si>
    <t>FO-25-1380879</t>
  </si>
  <si>
    <t xml:space="preserve">0
 0
 19-08-2025 RECOGIDA DE EQUIPOS POR CIERRE DE CORRESPONSAL OK </t>
  </si>
  <si>
    <t>V100C086 - FA00P195</t>
  </si>
  <si>
    <t>TA-25-962679</t>
  </si>
  <si>
    <t>BARRIO CENTRO YACOPI  5</t>
  </si>
  <si>
    <t>FO-25-1363652</t>
  </si>
  <si>
    <t>0
 0
 19-08-2025 SE LLEGA A LA DIRECCIÓN INDICADA, Y SE RETIRA DATAFONO Y LECTOR, SE RETIRA PUBLICIDAD Y SE DESTRUYE. CIERRE EXITOSO</t>
  </si>
  <si>
    <t>V10ZZ359</t>
  </si>
  <si>
    <t>TA-25-973874</t>
  </si>
  <si>
    <t>BARRIO BAHIA MALAGA</t>
  </si>
  <si>
    <t>FO-25-1375900</t>
  </si>
  <si>
    <t>0
 0
 19-08-2025 SE REALIZA RETIRO DE DATÁFONO, SI LECTOR DE BARRA, LA SEÑORA LIZZETH MANIFIESTA QUE LA LECTORA SE ENCUENTRA EN BAHIA MALAGA.</t>
  </si>
  <si>
    <t>A16ZZ183</t>
  </si>
  <si>
    <t>LC-CS-25-000013</t>
  </si>
  <si>
    <t>DISTRICOL VARIEDADES TIN</t>
  </si>
  <si>
    <t>FO-25-1380465</t>
  </si>
  <si>
    <t xml:space="preserve">0
 0
 19-08-2025 SE REALIZA RETIRO DE EQUIPOS POR CIERRE DE CB COMBO DATAFONO CON PINPAD </t>
  </si>
  <si>
    <t>XPNZZ702</t>
  </si>
  <si>
    <t>TA-25-973861</t>
  </si>
  <si>
    <t>BARRIO PORTAL DE VERACRUZ</t>
  </si>
  <si>
    <t>FO-25-1375865</t>
  </si>
  <si>
    <t>0
 0
 19-08-2025 SE VISITA CB PARA HACER CIERRE DE CORRESPONSAL. SE RETIRA DATAFONO, LECTORA, BASE DE DATAFONO Y CABLEADO EN BUEN ESTADO. CIERRE EXITOSO</t>
  </si>
  <si>
    <t>AAJQZ424</t>
  </si>
  <si>
    <t>TA-25-906331</t>
  </si>
  <si>
    <t>TAME</t>
  </si>
  <si>
    <t>BARRIO VEREDA BETOYES TAME</t>
  </si>
  <si>
    <t>FO-25-1308293</t>
  </si>
  <si>
    <t xml:space="preserve">0
 06/08/2025 SE INTENTA COMUNICACIÓN SIN ÉXITO A NÚMEROS DE CONTACTO 3123185087 / 3106671232VIA TELEFÓNICA Y WHATSAPP SE ATENDERÁ LA VISITA A LA MAYOR BREVEDAD POSIBLE DADO QUE NOS ENCONTRAMOS EN DISPONIBILIDAD DE VUELOS Y DEPENDIENDO EL ORDEN PÚBLICO EN LA ZONA | 12/08/2025 SE PRESENTA NOVEDAD SOBRE LA VIA QUE CONDUCE HACIA BEYOTES CONDUCTORES CONFIRMAN QUE GRUPOS ARMADOS ATRAVEZARON DOS VOLQUETAS EN E EL SECTOR COMO CONOCIDO COMO CASA LADRILLO  Y 400 METROS ADELANTE SE ENCUENTRA PERSONAL DEL EJÉRCITO | 19/08/2025 SE INICIA DESPLAZAMIENTO AL PUNTO LUEGO DE QUE EL USUARIO NOS CONFIRMA QUE YA SE RESTABLECIO EL PASO
 19-08-2025 SE REALIZA RECOLECCIÓN DE DATAFONO Y LECTORA NO SE ENCUENTRA PUBLICIDAD EN SITIO </t>
  </si>
  <si>
    <t>A1PZZ088</t>
  </si>
  <si>
    <t>TA-25-962681</t>
  </si>
  <si>
    <t>COCORNA</t>
  </si>
  <si>
    <t>DISTRICOL VARIEDADES ARCO IRIS</t>
  </si>
  <si>
    <t>FO-25-1363661</t>
  </si>
  <si>
    <t>0
 0
 19-08-2025 SE REALIZA RECOGIDA DE QUIPOS POR CIERRE CB,USUARIO REALIZA DISPOSICIÓN FINAL DE LA PUBLICIDAD</t>
  </si>
  <si>
    <t>HA008119</t>
  </si>
  <si>
    <t>TA-25-973864</t>
  </si>
  <si>
    <t>BARRIO LA FLORESTA BARRANCABER</t>
  </si>
  <si>
    <t>FO-25-1375870</t>
  </si>
  <si>
    <t>0
 0
 19-08-2025 SE REALIZA VISITA AL COMERCIO SE VALIDA Y SE HACE RETIRO DE DATÁFONO, LECTOR DE BARRAS, PINPAD Y HUB , PUBLICIDAD PREVIAMENTE DESTRUIDA POR EL CLIENTE</t>
  </si>
  <si>
    <t>GZ0TZ871</t>
  </si>
  <si>
    <t>LC-CS-25-000001</t>
  </si>
  <si>
    <t>DISTRICOL PAPELERIA BEERM</t>
  </si>
  <si>
    <t>FO-25-1380524</t>
  </si>
  <si>
    <t>15/08/2025 EN COMUNICACIÓN CON LA SEÑORA MARLEN ROJAS AL NÚMERO 3137341056 NOS CONFIRMA LA SOLICITUD, LA USUARIA INFORMA QUE LA DIRECCIÓN PARA LA RECOLECCIÓN DE LOS ESQUIPOS ES EN MEDELLIN-ANTIOQUA OFICINA DISTRICOL CR 30 # 8-25 OFI 904 EDIFICIO SAN ESTEBAN | 19/08/2025 SE REALIZA RECOGIDA DE QUIPOS POR CIERRE CB,USUARIO REALIZA DISPOSICIÓN FINAL DE LA PUBLICIDAD</t>
  </si>
  <si>
    <t>9A00Q948</t>
  </si>
  <si>
    <t>LC-CS-25-000002</t>
  </si>
  <si>
    <t>DISTRICOL DROGUERIA SAN REMO</t>
  </si>
  <si>
    <t>FO-25-1380522</t>
  </si>
  <si>
    <t>15/08/2025 EN COMUNICACIÓN CON LA SEÑORA MARLEN ROJAS AL NÚMERO 3104864932 NOS CONFIRMA LA SOLICITUD, LA USUARIA INFORMA QUE LA DIRECCIÓN PARA LA RECOLECCIÓN DE LOS ESQUIPOS ES EN MEDELLIN-ANTIOQUA OFICINA DISTRICOL CR 30 # 8-25 OFI 904 EDIFICIO SAN ESTEBAN | 19/08/2025 SE REALIZA RECOGIDA DE QUIPOS POR CIERRE CB,USUARIO REALIZA DISPOSICIÓN FINAL DE LA PUBLICIDAD</t>
  </si>
  <si>
    <t>TR8ZZ934</t>
  </si>
  <si>
    <t>LC-CS-25-000005</t>
  </si>
  <si>
    <t>DISTRICOL VARIEDADES KAIROS</t>
  </si>
  <si>
    <t>FO-25-1380459</t>
  </si>
  <si>
    <t>15/08/2025 EN COMUNICACIÓN CON EL SEÑOR RAUL ANTONIO MONTOYA AL NÚMERO 3116452081 NOS CONFRIMA SOLICITUD, DATOS CORRECTOS. SE ESCALA PARA VISITA | 19/08/2025 SE REALIZA RECOGIDA DE QUIPOS POR CIERRE CB,USUARIO REALIZA DISPOSICIÓN FINAL DE LA PUBLICIDAD</t>
  </si>
  <si>
    <t>SV00J107</t>
  </si>
  <si>
    <t>LC-CS-25-000003</t>
  </si>
  <si>
    <t>DISTRICOL BEATIFUL NAILS</t>
  </si>
  <si>
    <t>FO-25-1380509</t>
  </si>
  <si>
    <t>15/08/2025 EN COMUNICACIÓN CON LA SEÑORA MARLEN ROAS AL NÚMERO 3137341056 NOS CONFIRMA LA SOLICITUD, LA USUARIA INFORMA QUE LA DIRECCIÓN PARA LA RECOLECCIÓN DE LOS ESQUIPOS ES EN MEDELLIN-ANTIOQUA OFICINA DISTRICOL CR 30 # 8-25 OFI 904 EDIFICIO SAN ESTEBAN | 19/08/2025 SE REALIZA RECOGIDA DE QUIPOS POR CIERRE CB,USUARIO REALIZA DISPOSICIÓN FINAL DE LA PUBLICIDAD</t>
  </si>
  <si>
    <t>6A006336</t>
  </si>
  <si>
    <t>LC-CS-25-000009</t>
  </si>
  <si>
    <t>DISTRICOL BALCONES DE SAN PABL</t>
  </si>
  <si>
    <t>FO-25-1380512</t>
  </si>
  <si>
    <t>EGZZZ359</t>
  </si>
  <si>
    <t>LC-CS-25-000010</t>
  </si>
  <si>
    <t>DISTRICOL LA 44 DE DORKI</t>
  </si>
  <si>
    <t>FO-25-1380507</t>
  </si>
  <si>
    <t>15/08/2025 EN COMUNICACIÓN CON LA SEÑORA MARLEN ROJAS AL NÚMERO 3137341056 NOS CONFIRMA LA SOLICITUD, LA USUARIA INFORMA QUE LA DIRECCIÓN PARA LA RECOLECCIÓN DE LOS ESQUIPOS ES EN MEDELLIN-ANTIOQUA OFICINA DISTRICOL CR 30 # 8-25 OFI 904 EDIFICIO SAN ESTEBAN | 20/08/2025 SE REALIZA RECOGIDA DE QUIPOS POR CIERRE CB,USUARIO REALIZA DISPOSICIÓN FINAL DE LA PUBLICIDAD</t>
  </si>
  <si>
    <t>A30KZ079</t>
  </si>
  <si>
    <t>LC-CS-25-000011</t>
  </si>
  <si>
    <t>DISTRICOL VIILAFRANK AGENCIA</t>
  </si>
  <si>
    <t>FO-25-1380469</t>
  </si>
  <si>
    <t>AAJYZ101</t>
  </si>
  <si>
    <t>LC-CS-25-000014</t>
  </si>
  <si>
    <t>DISTRICOL VIILAFRANK ESTANCIA</t>
  </si>
  <si>
    <t>FO-25-1380445</t>
  </si>
  <si>
    <t>15/08/2025 EN COMUNICACIÓN CON LA SEÑORA MARLEN ROJAS AL NÚMERO 3137341056 NOS CONFIRMA LA SOLICITUD, LA USUARIA INFORMA QUE LA DIRECCIÓN PARA LA RECOLECCIÓN DE LOS ESQUIPOS ES EN MEDELLIN-ANTIOQUA OFICINA DISTRICOL CR 30 # 8-25 OFI 904 EDIFICIO SAN ESTEBAN | 19/08/2025 SE REALIZA RECOGIDA DE QUIPOS POR CIERRE CB,USUARIO REALIZA DISPOSICIÓN FINAL DE LA PUBLICIDAD, NO REALIZA ENTREGA DE LA LECTORA QUEDA PENDIENTE.</t>
  </si>
  <si>
    <t>MN002484</t>
  </si>
  <si>
    <t>LC-CS-25-000034</t>
  </si>
  <si>
    <t>BARRIO OBRERO IPIALES 4</t>
  </si>
  <si>
    <t>FO-25-1380844</t>
  </si>
  <si>
    <t>15/08/2025 SE INTENTA COMUNICACIÓN CON EL NÚMERO 3178134246 SE ENCUENTRA APAGADO, SE INTENTARÁ NUEVAMENTE | 19/08/2025 SE INTENTA COMUNICACIÓN CON EL NÚMERO 3178134246 SE ENCUENTRA APAGADO, SE INTENTARÁ NUEVAMENTE | 19/08/2025 SE INTENTA COMUNICACIÓN CON EL NÚMERO 3178134246 SE ENCUENTRA APAGADO. | 19/08/2025 SE REALIZA CIERRE DE CORRESPONSAL BANCARIO SE RETIRA DATAFONO LECTOR BASE FUENTE PUBLICIDAD FUE DESTRUIDA POR CLIENTE AL CIERRE DE CORRESPONSAL CANTIDAD DE ROLLOS RETIRADOS CERO CIERRE EXITOSO</t>
  </si>
  <si>
    <t>AD001919</t>
  </si>
  <si>
    <t>LC-CS-25-000037</t>
  </si>
  <si>
    <t>BARRIO CENTRO SOCORRO 1</t>
  </si>
  <si>
    <t>FO-25-1380906</t>
  </si>
  <si>
    <t>15/08/2025 EN COMUNICACIÓN CON LA SEÑORA NELLY LUENGAS GRANADOS AL NÚMERO 3182433793 NOS CONFIRMA SOLICITUD, DAOS CORRECTOS. SE ESCALA PARA VISITA | 19/08/2025 NO SE LOGRA CONTACTO A TELÉFONO DE ORDEN 7272470, SE ESCALA A NOVEDAD A COORDINADOR PARA VALIDAR UN NÚMERO DE CONTACTO NUEVO | 19/08/2025 NO SE LOGRA COMUNICACIÓN CON LA LÍNEA DE ATENCIÓN SUMINISTRADA 3174333486, SE REALIZARÁ VISITA EN FRIO. | 19/08/2025 SE REALIZA VISITA A COMERCIO Y SE RETIRA DATAFONO LECTOR Y FUENTE, SE REALIZA RETIRO DE AVISO EXTERIOR Y SE DESTRUYE EN SITIO.</t>
  </si>
  <si>
    <t>8ZZZZ076</t>
  </si>
  <si>
    <t>LC-CS-25-000053</t>
  </si>
  <si>
    <t>PTM IBAGUE DROGUERIA LA IBAGUE</t>
  </si>
  <si>
    <t>FO-25-1392569</t>
  </si>
  <si>
    <t>19/08/2025 EN COMUNICACIÓN CON EL SR LUIS MEJIA AL NÚMERO 3174414740 NOS CONFIRMA LA SOLICITUD, DATOS CORRECTOS, SE ESCALA PARA VISITA | 19/08/2025 SE REALIZA CIERRE POR SOLICITUD DEL CLIENTE, SE RETIRA DATÁFONO, LECTOR, BASE Y ACCESORIOS DE CONEXIÓN; SE REALIZA AVISO EXTERIOR Y FLANGED LOS CUALES SE DESTRUYEN EN SITIO.</t>
  </si>
  <si>
    <t>NA00J403 - 0A008047</t>
  </si>
  <si>
    <t>LC-CS-25-000064</t>
  </si>
  <si>
    <t>DISTRICOL VIVERES EL MAS BARAT</t>
  </si>
  <si>
    <t>FO-25-1392546</t>
  </si>
  <si>
    <t>19/08/2025 EN COMUNICACIÓN CON LA SRA LUZ MYRIAM ALARON RODRIGUEZ AL NÚMERO 3115673396 NOS CONFRIMA LA SOLICITUD, DATOS CORRECTOS. SE ESCALA PARA VISITA | 20/08/2025 SE INTENTA COMUNICACIÓN SI LOGRAR OBTENER RESPUESTA A NÚMEROS DE CONTACTO SE REALIZARÁ VISITA EN FRIO | 20/08/2025 SE REALIZA RECOLECCIÓN DE DATAFONO Y LECTORA NO SE ENCUENTRA PUBLICIDAD EN SITIO</t>
  </si>
  <si>
    <t>II00F636</t>
  </si>
  <si>
    <t>LC-CS-25-000073</t>
  </si>
  <si>
    <t>BARRIO URB TOPACIO IBAGUE</t>
  </si>
  <si>
    <t>FO-25-1393687</t>
  </si>
  <si>
    <t>19/08/2025 EN COMUNICACIÓN CON LA SRA RUBIELA ACEVEDO AL NÚMERO 3007082090 NOS CONFIRMA LA SOLICITUD, DATOS CORRECTOS. SE ESCALA PARA VISITA | 20/08/2025 SE RETIRA: TRES DATÁFONOS, TRES LECTORAS DE BARRAS, TRES BASES Y TRES FUENTES DE PODER CON SUS CABLES. CLIENTE HACE DISPOSICIÓN FINAL DE PUBLICIDAD.</t>
  </si>
  <si>
    <t>GZ0YZ993 - A0YZZ371 - AC007768</t>
  </si>
  <si>
    <t>LC-CS-25-000047</t>
  </si>
  <si>
    <t>PTM CALI DA Y CA</t>
  </si>
  <si>
    <t>FO-25-1392529</t>
  </si>
  <si>
    <t>19/08/2025 EN COMUNICACIÓN CON EL SEÑOR JAVIER ALONSO RAMIREZ FRANCO  AL NÚMERO 3113241147 NOS CONFIRMA SOLICITUD, DATOS CORRECTOS,SE ESCALA PARA VISITA. POR FAVOR LLAMAR ANTES DE DESPLAZARSE | 20/08/2025 SE RETIRA DATÁFONO Y LECTORA NO SE RETIRA PUBLICIDAD YA QUE EL CLIENTE NO TENIA</t>
  </si>
  <si>
    <t>9A01Z197</t>
  </si>
  <si>
    <t>LC-CS-25-000050</t>
  </si>
  <si>
    <t>DISTRICOL LA ESQUINA DEL FUTUR</t>
  </si>
  <si>
    <t>FO-25-1392540</t>
  </si>
  <si>
    <t>19/08/2025 SE INTENTA COMUNICACIÓN A LOS NÚMEROS 5537825- 3015567091 SE ENCUENTRA APAGADO. SE INTENTARÁ NUEVAMENTE | 20/08/2025 SE INTENTA COMUNICACIÓN A LOS NÚMEROS 5537825- 3015567091 SE ENCUENTRA APAGADO. SE INTENTARÁ NUEVAMENTE | 20/08/2025 SE INTENTA COMUNICACIÓN A LOS NÚMEROS 5537825- 3015567091 SE ENCUENTRA APAGADO. SE INTENTARÁ NUEVAMENTE | 20/08/2025 SE HACE CIERRE OK NO APLICA PUBLICIDAD</t>
  </si>
  <si>
    <t>99WZZ991</t>
  </si>
  <si>
    <t>LC-CS-25-000077</t>
  </si>
  <si>
    <t>BARRIO VILLA MONICA FLORENCIA</t>
  </si>
  <si>
    <t>FO-25-1393685</t>
  </si>
  <si>
    <t>19/08/2025 SE INTENTA COMUNICACIÓN CON LOS NÚMEROS 3133958163-3138003960 SUENA PERO NO HAY COMUNICACIÓN SE INTENTARÁ NUEVAMENTE | 20/08/2025 SE INTENTA COMUNICACIÓN CON LOS NÚMEROS 3133958163-3138003960 SUENA PERO NO HAY COMUNICACIÓN SE INTENTARÁ NUEVAMENTE | 20/08/2025 EN COMUNICACIÓN CON LA SRA KAROL ZAPATA AL NÚMERO 3138003960 NOS CONFIRMA LA SOLICITUD, LA USUARIA NOS INDICA QUE LA DIRECCIÓN PARA LA RECOLECCIÓN DE LOS EQUIPOS ES CR 19 # 1 H - 19 BRR BELLA VISTA, SE ESCALA PARA VISITA | 20/08/2025 SE REALIZA RETIRO DE DATÁFONO, LECTORA, BASE, FUENTE, CABLE DE RED, AVISO EXTERIOR Y PUBLICIDAD, LA PUBLICIDAD SE DESTRUYE EN SITIO, CIERRE ÉXITOSO</t>
  </si>
  <si>
    <t>2A008755</t>
  </si>
  <si>
    <t>LC-CS-25-000076</t>
  </si>
  <si>
    <t>BARRIO COEDUCADORES TUNJA 1</t>
  </si>
  <si>
    <t>FO-25-1393682</t>
  </si>
  <si>
    <t>19/08/2025 EN COMUNICACIÓN AL NÚMERO 3142227887 NOS CONFIRMAN LA SOLICITUD, DATOS CORRECTOS. SE ESCALA PARA VISITA. POR FAVOR LLAMAR ANTES DE DESPLAZARSE | 20/08/2025 SE REALIZA CIERRE RETIRO CB BANCOLOMBIA RETIRANDO EQUIPO DESK/3500-LECTOR CB - BASE SOPORTE -FUENTE DE PODER,CABLE PACTH CORD 3 METROS, AVISO EXTERIOR 1.50 MTS , FLANGGER - DISPLAY DE HORARIO,SE DESTRUYE PUBLICIDAD EN SITIO</t>
  </si>
  <si>
    <t>OA00C217</t>
  </si>
  <si>
    <t>LC-CS-25-000074</t>
  </si>
  <si>
    <t>BARRIO SARA LOPEZ LA DORADA</t>
  </si>
  <si>
    <t>FO-25-1393700</t>
  </si>
  <si>
    <t>19/08/2025 EN COMUNICACIÓN CON LA SRA YOLANDA ROJAS AL NÚMERO 3002073132 NOS CONFIRMA LA SOLICITUD, DATOS CORRECTOS. SE ESCALA PARA VISITA | 20/08/2025 SE VISITA CB EN DIRECCIÓN INDICADA LA PERSONA QUE ATIENDE HACE ENTREGA DE MANERA VOLUNTARIA DE DAFONO, LECTOR,NO PUBLICIDAD,NO ROLLOS</t>
  </si>
  <si>
    <t>AA00Y711</t>
  </si>
  <si>
    <t>LC-CS-25-000060</t>
  </si>
  <si>
    <t>DISTRICOL SUPERMARKET CETY</t>
  </si>
  <si>
    <t>FO-25-1392581</t>
  </si>
  <si>
    <t>19/08/2025 SE INETNTA COMUNICACIÓN AL NÚMERO NÚMEROS  3187292927 SE ENCUENTRA APAGADO, EL NÚMERO 3224243823 INDICAN EQUIVOCADO. SE INTENTARÁ NUEVAMENTE | 20/08/2025 SE INETNTA COMUNICACIÓN AL NÚMERO NÚMEROS  3187292927 SE ENCUENTRA APAGADO, EL NÚMERO 3224243823 INDICAN EQUIVOCADO. SE INTENTARÁ NUEVAMENTE | 20/08/2025 SE INETNTA COMUNICACIÓN AL NÚMERO NÚMEROS  3187292927 SE ENCUENTRA APAGADO, EL NÚMERO 3224243823 INDICAN EQUIVOCADO. | 20/08/2025 SE LLEGA A LA DIRECCIÓN INDICADA Y SE RETIRA DATAFONO Y LECTOR , NO SE RETIRA PUBLICIDAD COMERCIO INDICADA QUE LA DESTRUYÓ , CIERRE ÉXITOSO</t>
  </si>
  <si>
    <t>AB11Q774</t>
  </si>
  <si>
    <t>LC-CS-25-000058</t>
  </si>
  <si>
    <t>PTM PALMIRA CLINILLANTAS DEL V</t>
  </si>
  <si>
    <t>FO-25-1392532</t>
  </si>
  <si>
    <t>19/08/2025 EN COMUNICACIÓN CON EL SR LUIS MEJIA AL NÚMERO 3174414740 NOS CONFIRMA LA SOLICITUD, DATOS CORRECTOS, SE ESCALA PARA VISITA | 20/08/2025 EN LA VISITA TÉCNICA SE REALIZÓ LA RECOLECCIÓN DE DATÁFONO,PINPAD,HUB Y LECTOR DE CÓDIGO DE BARRAS,LA PUBLICIDAD DESINSTALADA SE DESTRUYE EN SITIO</t>
  </si>
  <si>
    <t>106ZZ132 // 106ZZ034</t>
  </si>
  <si>
    <t>TA-25-973873</t>
  </si>
  <si>
    <t>BARRIO CORREGIMIENTO LOS CANEL</t>
  </si>
  <si>
    <t>FO-25-1375893</t>
  </si>
  <si>
    <t>14/08/2025 EN COMUNICACIÓN CON LA SEÑORA ROCIO LOPEZ AL NÚMERO 3188048882 NOS CONFIRMA DIRECCIÓN, SIN EMBARGO COMENTA QUE YA HABPIA HABLADO CON UN TÉCNICO PERO HAY PARO ARMADO PARA LA ZONA | 21/08/2025 SE REALIZA VISITA AL COMERCIO , SE VALIDA Y SE HACE RETIRO DE DATÁFONO, LECTOR DE BARRAS CON SUS RESPECTIVOS CABLES</t>
  </si>
  <si>
    <t>XP00W444</t>
  </si>
  <si>
    <t>TA-25-972852</t>
  </si>
  <si>
    <t>BARRIO LLA CANDELARIA CARTAGENA DE INDIAS</t>
  </si>
  <si>
    <t>FO-25-1373978</t>
  </si>
  <si>
    <t>14/08/2025 EN COMUNICACIÓN AL NÚMERO 3225607651 AL PREGUNATAR POR LA SEÑORA YOLANDA NOS COMUNICAN QUE EL NÚMERO ESTÁ EQUIVOCADO, ADICINAL A ESO SE INTENTA COMUNICACIÓN AL SEGUNDO NÚMERO 3042163611 PERO NO HAY CONTACTO, SE ENCUENTRA APAGADO. SE INTENTARÁ NUEVAMENTE | 14/08/2025 SE INTENTA COMUNICACIÓN  NÚMERO 3042163611 PERO NO HAY CONTACTO, SE ENCUENTRA APAGADO. SE INTENTARÁ NUEVAMENTE | 15/08/2025 SE INTENTA COMUNICACIÓN  NÚMERO 3042163611 PERO NO HAY CONTACTO, SE ENCUENTRA APAGADO. | 21/08/2025 SE REALIZA CIERRE DEL CB CLIENTE ENTREGA EQUIPO LECTORA BASE FUENTE AVISO EXTERIOR TODO OK</t>
  </si>
  <si>
    <t>LM0WZ662</t>
  </si>
  <si>
    <t>LC-CS-25-000078</t>
  </si>
  <si>
    <t>PUERTO RICO</t>
  </si>
  <si>
    <t>BARRIO SIETE DE AGOSTO PUERTO</t>
  </si>
  <si>
    <t>FO-25-1393721</t>
  </si>
  <si>
    <t>19/08/2025 SE INTENTA COMUNICACIÓN CON LOS NÚMEROS  3112294572-3102593138 SUENA PERO NO HAY COMUNICACIÓN SE INTENTARÁ NUEVAMENTE | 20/08/2025 SE INTENTA COMUNICACIÓN CON LOS NÚMEROS  3112294572-3102593138 SUENA PERO NO HAY COMUNICACIÓN SE INTENTARÁ NUEVAMENTE | 20/08/2025 EN COMUNICACIÓN CON EL SR MARCO ALEJANDRO FIGUEROA JIMENEZ AL NÚMERO 3102593138 NOS CONFIRMA LA SOLICITUD, DATOS CORRECTOS. SE ESCALA PARA VISITA | 21/08/2025 SE REALIZA RETIRO DE DATÁFONO, LECTORA, BASE, FUENTE, CABLE DE RED, AVISO EXTERIOR Y PUBLICIDAD, LA PUBLICIDAD SE DESTRUYE EN SITIO, CIERRE ÉXITOSO</t>
  </si>
  <si>
    <t>10LZZ966</t>
  </si>
  <si>
    <t>LC-CS-25-000082</t>
  </si>
  <si>
    <t>PTM B MANGA SOTOMAYOR</t>
  </si>
  <si>
    <t>FO-25-1397946</t>
  </si>
  <si>
    <t>20/08/2025 SE INTENTA COMUNICACIÓN AL NÚMERO 6050962 PERO NO HAY CONTACTO. SE INTENTARÁ NUEVAMENTE | 21/08/2025 SE REALIZA VISITA AL COMERCIO SE RETIRA DATAFONO LECTORA PINPAD Y HUB CON SUS RESPECTIVOS ACCESORIOS</t>
  </si>
  <si>
    <t>II00S846-AA00U148</t>
  </si>
  <si>
    <t>LC-CS-25-000084</t>
  </si>
  <si>
    <t>PTM CALI INNOVACIONSTORE</t>
  </si>
  <si>
    <t>FO-25-1397967</t>
  </si>
  <si>
    <t>20/08/2025 EN COMUNICACIÓN CON EL SR JUAN FELIPE COLORADO AL NÚMERO 3166664112 NOS CONFIRMA LA SOLICITUD, DATOS CORRECTOS. SE ESCALA PARA VISITA, POR FAVOR LLMAR ANTES DE DESPLAZARSE | 21/08/2025 SE RETIRA DATÁFONO LECTOR PINPAD Y HUD NO SE RETIRA PUBLICIDAD YA QUE EL CLIENTE NO TIENE</t>
  </si>
  <si>
    <t>KA00F802</t>
  </si>
  <si>
    <t>LC-CS-25-000015</t>
  </si>
  <si>
    <t>SAN ROQUE</t>
  </si>
  <si>
    <t>BARRIO CGT SAN JOSE DEL NUS SA</t>
  </si>
  <si>
    <t>FO-25-1380869</t>
  </si>
  <si>
    <t>15/08/2025 SE INTANTA COMUNICACIÓN AL NÚMERO 3108443213 SUENA PERO NO HAY CONTACTO. SE INTENTARÁ NUEVAMENTE | 19/08/2025 SE INTENTA COMUNICACIÓN AL NÚMERO 3108443213 SUENA PERO NO HAY CONTACTO. SE INTENTARÁ NUEVAMENTE | 19/08/2025 EN COMUNICACIÓN CON EL SEÑOR OMAR ALIRIO JARAMILLO MONTOYA AL NÚMERO 3108443213 NOS CONFRIMA SOLICITUD, DATOS CORRESCTOS, SE ESCALA PARA VISITA, POR FAVOR LLAMAR ANTES DE DESPLAZARSE | 21/08/2025 SE RETIRA DATÁFONO Y LECTOR DE CÓDIGO DE BARRAS EN BUEN ESTADO POR CIERRE DEL CORRESPONSAL</t>
  </si>
  <si>
    <t>MNPZZ670</t>
  </si>
  <si>
    <t>LC-CS-25-000066</t>
  </si>
  <si>
    <t>BARRIO BELENCITO CORAZON MEDEL</t>
  </si>
  <si>
    <t>FO-25-1393710</t>
  </si>
  <si>
    <t>19/08/2025 EN COMUNICACIÓN CON LA SEÑORA OLGA AMPARO BERRÍO QUICENO AL NÚMERO 3173887693, NOS CONFIRMA LA SOLICITUD, DATOS CORRECTOS. SE ESCALA PARAB VISITA | 21/08/2025 SE REALIZA RECOGIDA DE EQUIPOS POR CIERRE CB</t>
  </si>
  <si>
    <t>XP007616</t>
  </si>
  <si>
    <t>LC-CS-25-000080</t>
  </si>
  <si>
    <t>PTM CALI SUPER TIENDAS DF</t>
  </si>
  <si>
    <t>FO-25-1397962</t>
  </si>
  <si>
    <t>20/08/2025 EN COMUNICACIÓN CON EL SR DIEGO FERNANDO ZALAZAR TUNUBALA AL NÚMERO 3008382456 NOS CONFIRMA LA SOLICITUD, DATOS CORRECTOS. SE ESCALA PARA VISITA | 21/08/2025 SE RETIRAN EQUIPOS DATÁFONO, LECTOR Y PUBLICIDAD SE DESTRUYE PUBLICIDAD EN SITIO</t>
  </si>
  <si>
    <t>LM0TZ839</t>
  </si>
  <si>
    <t>LC-CS-25-000046</t>
  </si>
  <si>
    <t>PTM MEDELLIN SUPER MARKET EL O</t>
  </si>
  <si>
    <t>FO-25-1392597</t>
  </si>
  <si>
    <t>19/08/2025 EN COMUNICACIÓN CON LA SRA GENESSYS MARI LUZ ZAMBRANO CAMACHO  NOS CONFIRMA SOLICITUD, DATOS CORRECTOS. SE ESCALA PARA VISITA | 21/08/2025 SE REALIZA CIERRE DE CB</t>
  </si>
  <si>
    <t xml:space="preserve">F1WZZ959 - F1WZZ545 </t>
  </si>
  <si>
    <t>TA-25-992583</t>
  </si>
  <si>
    <t>ARRIO CENTRO PALESTINA</t>
  </si>
  <si>
    <t>FO-25-1403777</t>
  </si>
  <si>
    <t>21/08/2025 SE REALIZA CIERRE SE RECOGE DATAFONO Y LECTOR, SE REALIZO CAMBIO DE RAZON SOCIAL Y CLIENTE ENTREGA AVISO EXTERIOR VIEJO EN MAL ESTADO Y SE DESTRUYE EN SITIO, NO ENTREGA ROLLOS</t>
  </si>
  <si>
    <t>AAYZZ831</t>
  </si>
  <si>
    <t>TA-25-992605</t>
  </si>
  <si>
    <t>BARRIO PASO DEL COMERCIO CALI</t>
  </si>
  <si>
    <t>FO-25-1403917</t>
  </si>
  <si>
    <t>21/08/2025 SE VISITA EL COMERCIO EN LA DIRECCIÓN INDICADA POR EL CLIENTE EN CALI, SE VÁLIDA EL CIERRE SE RETIRA DATAFONO, LECTORA, ACCESORIOS EN BUEN ESTADO. CLIENTE SE LE DAÑO AL BAJAR EL AVISO EXTERIOR LO VOTO, NO TIENE FLANGER, NI DISPLAY HORARIO</t>
  </si>
  <si>
    <t>9A09Z391</t>
  </si>
  <si>
    <t>TA-25-973869</t>
  </si>
  <si>
    <t>SAN BENITO ABAD</t>
  </si>
  <si>
    <t>BARRIO CENTRO SAN BENITO ABAD</t>
  </si>
  <si>
    <t>FO-25-1375878</t>
  </si>
  <si>
    <t>14/08/2025 SE INTENTA COMUNICACIÓN AL NÚMERO 3126318970 PERO NO HAY CONTACTO, SE ENCUENTRA APAGADO. SE  INTENTARA NUEVAMENTE | 15/08/2025 SE INTENTA COMUNICACIÓN AL NÚMERO 3126318970 SUENA PERO NO HAY CONTACTO. SE  INTENTARA NUEVAMENTE | 15/08/2025 SE INTENTA COMUNICACIÓN AL NÚMERO 3126318970 SUENA PERO NO HAY CONTACTO. | 21/08/2025 SE VISITA COMERCIO, SE HACE CIERRE DEL CB, SE RETIRA DATAFONO, LECTOR Y ACCESORIOS, NO TIENE PUBLICIDAD INDICA QUE SE LE CAYÓ Y SE PARTIO, NO CUENTA CON ROLLOS.</t>
  </si>
  <si>
    <t>GZ1ZZ486</t>
  </si>
  <si>
    <t>LC-CS-25-000081</t>
  </si>
  <si>
    <t>PTM MEDELLIN CRISIS</t>
  </si>
  <si>
    <t>FO-25-1397950</t>
  </si>
  <si>
    <t>20/08/2025 EN COMUNICACIÓN CON EL SR ISSAC DE LEON SALDARRIAGA SE CONFIRMA LA SOLICITUD, EL USUARIO NOS INDICA QUE LA DIRECCIÓN PARA LA RECOLECCIÓN DE  LOS EQUIPOS ES EN LA CR 53 #59-75. SE ESCALA PARA VISITA, POR FAVOR LLAMAR ANTES DE DESPLAZARSE | 21/08/2025 SE REALIZA CIERRE DE CB</t>
  </si>
  <si>
    <t>FUA0B544 - FUA0B310</t>
  </si>
  <si>
    <t>LC-CS-25-000075</t>
  </si>
  <si>
    <t>BARRIO FLORIDA VILLAVICENCIO</t>
  </si>
  <si>
    <t>FO-25-1393703</t>
  </si>
  <si>
    <t>19/08/2025 SE INTENTA COMUNICACIÓN AL NÚMERO 3103027224 SUENA PERO NO HAY CONTACTO. SE INTENTARÁ NUEVAMENTE | 20/08/2025 EN COMUNICACIÓN CON EL SR JOSE GUTIERREZ AL NÚMERO 3103027224 NOS CONFIRMA LA SOLICITUD, DATOS CORRECTOS. SE ESCALA PARA VISITA | 21/08/2025 SE VISITA CB Y SE REALIZA CIERRE. SE RETIRA DATÁFONO Y LECTORA. NO HAY PUBLICIDAD INSTALADA. INFORMAN QUE SE LA HABIAN ROBADO</t>
  </si>
  <si>
    <t>AD04Z023</t>
  </si>
  <si>
    <t>LC-CS-25-000048</t>
  </si>
  <si>
    <t>PTM GUARNE  MINIMERCADO LOS MA</t>
  </si>
  <si>
    <t>FO-25-1402428 | FO-25-1392601</t>
  </si>
  <si>
    <t>19/08/2025 EN COMUNICACIÓN CON LA SRA DIANA MARIA GARCIA TORO  AL NÚMERO  3117942928 NOS CONFRIMA SOLICITUD, LA USUARIA INDICA QUE LA DIRECCIÓN PARA LA RECOLECCIÓN DE LOS EQUIPOS ES EN GUARNE CR 50 # 56-41 BARRIO SAN VICENTE | 21/08/2025 SE VISITA COMERCIO PERO SE ENCUENTRA CERRADO, SE LLAMA AL NÚMERO INDICADO PERO NO CONTESTAN, ESPERO POR UNOS MINUTOS (30) PERO NO ABREN
22/08/2025 SE REALIZA CIERRE DE CB</t>
  </si>
  <si>
    <t>MN000392
MN000606 - MN000392</t>
  </si>
  <si>
    <t>LC-CS-25-000101</t>
  </si>
  <si>
    <t>BARRIO BELEN BOGOTA</t>
  </si>
  <si>
    <t>FO-25-1406245</t>
  </si>
  <si>
    <t>22/08/2025 EN COMUNICACIÓN CON LA SRA ESPERANZA CARVAJAL AL NÚMERO 3168301244 VIA WHATSAPP NOS VALIDA LA SOLICITUD, DATOS CORRECTOS. SE ESCALA PARA VISITA | 22/08/2025 SE VISITA COMERCIO, SE RETIRAN EQUIPOS DE CB BANCOLOMBIA, DATAFONO, LECTOR DE BARRAS, BASE Y CABLEADO, NO UPS, NO TIENEN PUBLICIDAD PARA ENTREGAR YA FUE DESTRUIDA POR EL CLIENTE.</t>
  </si>
  <si>
    <t>9C0NZ365</t>
  </si>
  <si>
    <t>TA-25-994554</t>
  </si>
  <si>
    <t>BARRIO TAMESIS TAMESIS</t>
  </si>
  <si>
    <t>FO-25-1408085</t>
  </si>
  <si>
    <t>22/08/2025 SE RETIRAN EQUIPOS OK SIN PUBLICIDAD, PUBLICIDAD PERTENECE A CB INSTALADO POR CAMBIO RAZÓN SOCIAL</t>
  </si>
  <si>
    <t>9C006178</t>
  </si>
  <si>
    <t>TA-25-994597</t>
  </si>
  <si>
    <t>BARRIO CENTRO CHINCHINA 11</t>
  </si>
  <si>
    <t>FO-25-1408377</t>
  </si>
  <si>
    <t>22/08/2025 VISITAMOS COMERCIO REALIZAMOS RETIRO DE DATÁFONO CON LECTOR DE BARRAS, NO REALIZAMOS RETIRO DE PUBLICIDAD YA QUE SE HIZO CAMBIO DE RAZÓN SOCIAL.</t>
  </si>
  <si>
    <t>NN00B522</t>
  </si>
  <si>
    <t>TA-25-994553</t>
  </si>
  <si>
    <t>BARRIO URBANIZACION COLOMBIATO</t>
  </si>
  <si>
    <t>FO-25-1408050</t>
  </si>
  <si>
    <t>22/08/2025 SE REALIZA CIERRE DEL CB CLIENTE ENTREGA EQUIPO LECTORA BASE FUENTE NO TIENE PUBLICIDAD</t>
  </si>
  <si>
    <t>FA09Z430</t>
  </si>
  <si>
    <t>LC-CS-25-000071</t>
  </si>
  <si>
    <t>BARRIO LA GRANJA VALLEDUPAR</t>
  </si>
  <si>
    <t>FO-25-1393714</t>
  </si>
  <si>
    <t>19/08/2025 SE INTENTA COMUNICACIÓN AL NÚMERO 3145230742 SUENA PERO NO HAY CONTACTO. SE INTENTARÁ NUEVAMENTE | 20/08/2025 EN COMUNICACIÓN CON EL SR LIBARDO ANTONIO ORTIZ ALBERNIA AL NÚMERO 3145230742 NOS CONFIRMA SOLICITUD, DATOS CORRECTOS. SE SCALA PARA VISITA | 22/08/2025 BUENAS TARDES SE VISITA CB Y SE HACE RETIRO DE LOS EQUIPOS Y TAMBIÉN SE HACE DESMONTE DEL AVISO EXTERIOR Y SE DESTRUYE EN EL SITIO</t>
  </si>
  <si>
    <t>AOZZZ100</t>
  </si>
  <si>
    <t>LC-CS-25-000095</t>
  </si>
  <si>
    <t>BARRIO SAN JOSE ACACIAS 5</t>
  </si>
  <si>
    <t>FO-25-1406233</t>
  </si>
  <si>
    <t>22/08/2025 SE INTENTA COMUNICACIÓN AL NÚMERO 3124456564 SUENA PERO NO HAY CONTACTO. SE INTENTARÁ NUEVAMENTE | 22/08/2025 EN COMUNICACIÓN CON LA SRA ROSA ANGELICA AVELLANEDA VIA WHATSAPP AL NÚMERO 3124456564 NOS CONFIRMA LA SOLICITUD, NOS INDICA QUE LA DIRECCIÓN PARA LA RECOLECCIÓN DE LOS EQUIPOS ES CARRERA 18 # 9 -03 BARRIO CENTRO  EN MESETAS META | 22/08/2025 SE REALIZA CIERRE A SOLICITUD DE CLIENTE</t>
  </si>
  <si>
    <t>V1SZZ158</t>
  </si>
  <si>
    <t>LC-CS-25-000098</t>
  </si>
  <si>
    <t>BARRIO PORVENIR USME BOGOTA</t>
  </si>
  <si>
    <t>FO-25-1406242</t>
  </si>
  <si>
    <t>22/08/2025 SE INTENTA COMUNICACIÓN AL NÚMERO 3124289948 SUENA PERO NO HAY CONTACTO. SE INTENTARÁ NUEVAMENTE | 22/08/2025 SE INTENTA COMUNICACIÓN AL NÚMERO 3124289948 SUENA PERO NO HAY CONTACTO. SE INTENTARÁ NUEVAMENTE | 22/08/2025 SE INTENTA COMUNICACIÓN  VIA WHATSAPP Y LLAMADA AL NÚMERO 3124289948  PERO NO HAY CONTACTO | 22/08/2025 SE VISITA COMERCIO POR CIERRE DE PUNTO DONDE NO HAY PUBLICIDAD EXISTENTE SE RECOGE DATÁFONO LECTORA ,MAGICBOX,CABLE DE RED ,FUENTE DE PODER SE REALIZAN IMPRESIONES DE PRUEBA OK Y SE COMPLETA CIERRE SIN NOVEDAD</t>
  </si>
  <si>
    <t>GZ00P145</t>
  </si>
  <si>
    <t>LC-CS-25-000093</t>
  </si>
  <si>
    <t>BARRIO CENTRO SOLEDAD 4</t>
  </si>
  <si>
    <t>FO-25-1397927</t>
  </si>
  <si>
    <t>20/08/2025 EN COMUNICACIÓN CON LA SRA DIANA RAMIREZ MONTOYA AL NÚMERO 3009755110, NOS CONFIRMA LA SOLICITUD, DATOS CORRECTOS. SE ESCALA PARA VISITA | 22/08/2025 SE REALIZA VISITA SE PROCEDE RETIRAR EQUIPOS ,DATAFONO,LECTOR ,BASE DEL DATAFONO ,PARTE SUPERIOR, FUENTE DE PODER ,CABLE DE PODER,8 ROLLOS ,PUBLICIDAD ,AVISO EXTERIOR Y DISPLAY LEGAL,SE DESTRUYEN EN SITIO, CIERRE EXITOSO ,RECUPERACIÓN DE EQUIPOS OK</t>
  </si>
  <si>
    <t>ONTZZ165</t>
  </si>
  <si>
    <t>LC-CS-25-000085</t>
  </si>
  <si>
    <t>DISTRICOL VIDEORAMA 38</t>
  </si>
  <si>
    <t>FO-25-1397940</t>
  </si>
  <si>
    <t>20/08/2025 EN COMUNICACIÓN CON EL SR ALEJANDRO PARDO CHAVES AL NÚMERO 3102429061, NOS CONFIRMA LA SOLICITUD, DATOS CORRECTOS. SE ESCALA PARA VISITA | 22/08/2025 SE REALIZA CIERRE CB BANCOLOMBIA ,SE RETIRA DATAFONO BASE FUENTE DATOS MAGIC BOX Y LECTORA,SE DESTRUYE PUBLICIDAD EN SITIO</t>
  </si>
  <si>
    <t>SDZZZ944</t>
  </si>
  <si>
    <t>TA-25-973858</t>
  </si>
  <si>
    <t>JAMBALO</t>
  </si>
  <si>
    <t>BARRIO CORREGIMIENTO LA MINA JAMBALO  1</t>
  </si>
  <si>
    <t>FO-25-1375859</t>
  </si>
  <si>
    <t>14/08/2025 SE INTENTA COMUNICACIÓN AL LOS NÚMERO 3215972171-3215972172 PERO NO HAY CONTACTO, SE ENCUENTRA APAGADO. SE  INTENTARA NUEVAMENTE | 15/08/2025 SE INTENTA COMUNICACIÓN AL LOS NÚMERO 3215972171-3215972172 PERO NO HAY CONTACTO, SE ENCUENTRA APAGADO. SE  INTENTARA NUEVAMENTE | 15/08/2025 SE INTENTA COMUNICACIÓN AL LOS NÚMERO 3215972171-3215972172 PERO NO HAY CONTACTO, SE ENCUENTRA APAGADO. | 19/08/2025 SE LLAMA AL CLIENTE AL NÚMERO 3215972172 SE VÁLIDA EL CIERRE INFORMA QUE EL DÍA DE HOY NO SE ENCUENTRA QUE SE PUEDE IR OTRO DIA, POR SOLICITUD DEL CLIENTE LLAMAR ANTES DE LA VISITA PARA CONOCER SI ESTÁ DISPONIBLE | 21/08/2025 SE ESTA A LA ESPERA DE VALIDACION DE ENTREGA DE EQUIPOS POR PARTE DEL CLIENTE EL DIA SABADO 23 EN SANTANDER DE QUILICHAO, YA QUE POR PROBLEMAS DE ORDEN PUBLICO HACIA EL MUNICIPIO DE JAMBALO, NO ES POSIBLE EL DESPLAZAZMIENTO ALLI | 23/08/2025 SE VISITA DIRECCIÓN DE RESIDENCIA SUBIMINISTADOR POR LA SEÑORA DERLY  CALLE 20 # 11 B 48  SE RECOGEN EQUIPOS EN BUEN ESTADO. SIN PUB</t>
  </si>
  <si>
    <t>1000R471</t>
  </si>
  <si>
    <t>LC-CS-25-000102</t>
  </si>
  <si>
    <t>BARRIO CARMELO CANDELARIA</t>
  </si>
  <si>
    <t>FO-25-1406249</t>
  </si>
  <si>
    <t>22/08/2025 EN COMUNICACIÓN CON EL SR JORGE ELIECER BALCAZA AL NÚMERO 3148705656 NOS CONFIRMA LA SOLICITUD, EL USUARIO INDICA QUE LA DIRECCIÓN PARA LA RECOLECCIÓN DE LOS EQUIPOS ES EN VALLE DEL CAUCA-CALI CR 47 B # 37 72 | 22/08/2025 EN LA VISITA TÉCNICA SE RECOLECTÓ EN EL SITIO EL DATÁFONO EN BUEN ESTADO SIN NOVEDAD</t>
  </si>
  <si>
    <t>1A0VZ486</t>
  </si>
  <si>
    <t>LC-CS-25-000067</t>
  </si>
  <si>
    <t>BARRIO LAS NIEVES BARRANQUILLA</t>
  </si>
  <si>
    <t>FO-25-1393691</t>
  </si>
  <si>
    <t>19/08/2025 EN COMUNICACIÓN CON EL SR LEONARDO JESUS TOVAR ANGARITA AL NÚEMRO 3046304398 SE CONFIRMA LA SOLICITUD, DATOS CORRECTOS, SE ESCALA PARA VISITA.. POR FAVOR LLAMAR ANTES DE DESPLAZARSE | 22/08/2025 SE REALIZA VISITA SE PROCEDE A RECIBIR EQUIPOS, DATAFONO ,LECTOR ,BASE DEL DATAFONO (PARTE SUPERIOR) ,FUENTE DE PODER ,PUBLICIDAD ,AVISO EXTERIOR ,FLANGED ,DISPLAY LEGAL,SE DESTRUYEN EN SITIO , CIERRE EXITOS ,RECUPERACIÓN DE EQUIPOS OK</t>
  </si>
  <si>
    <t>SX6ZZ414</t>
  </si>
  <si>
    <t>LC-CS-25-000063</t>
  </si>
  <si>
    <t>DISTRICOL DROGUERIA LA COLINA</t>
  </si>
  <si>
    <t>FO-25-1409474 | FO-25-1392606</t>
  </si>
  <si>
    <t>19/08/2025 SE INTENTA COMUNICACIÓN AL NÚMERO 3157158244 SUENA PERO NO HAY CONTACTO. SE INTENTARÁ NUEVAMENTE | 20/08/2025 SE INTENTA COMUNICACIÓN AL NÚMERO 3157158244 SUENA PERO NO HAY CONTACTO. SE INTENTARÁ NUEVAMENTE | 22/08/2025 SE REALIZÓ VISITA AL COMERCIO Y CLIENTE MANIFIESTA QUE LA PERSONA ENCARGADA O REPRESENTANTE SE ENCUENTRA A LAS 3PM, SE REPROGRAMAR VISITA PARA LAS HORAS PM
22/08/2025 SE REALIZA VISITA AL COMERCIO Y SE REALIZA RETIRO DE DATAFONO LECTORA CABLEADO PUBLICIDAD FUE DESTRUIDA POR EL CLIENTE POR SU MAL ESTADO</t>
  </si>
  <si>
    <t>NONE
GA0LZ547</t>
  </si>
  <si>
    <t>LC-CS-25-000051</t>
  </si>
  <si>
    <t>PTM TEORAMA PUBLI GRAFICOS</t>
  </si>
  <si>
    <t>FO-25-1392586</t>
  </si>
  <si>
    <t>19/08/2025 SE INETNA COMUNICACIÓN A LOS NÚMEROS 6050962- 3209468870 SE ENCUENTRA APAGADO. SE INTENTARÁ NUEVAMENTE | 20/08/2025 SE INETNA COMUNICACIÓN A LOS NÚMEROS 6050962- 3209468870 SE ENCUENTRA APAGADO. SE INTENTARÁ NUEVAMENTE | 20/08/2025 EN COMUNICACIÓN CON LA SRA YURY MILENA DONADO NAVARRO  VIA WHATSAPP AL NÚMERO 3209468870, NOS CONFIRMA LA SOLICITUD, DATOS CORRECTOS. SE ESCALA PARA VISITA. POR FAVOR COMUNICARSE VIA WHATSAPP ANTES DE DESPLAZARSE | 22/08/2025 SE REALIZÓ LLAMADA TELEFÓNICA AL NÚMERO 320 9468870 SE HABLÓ CON LA SR YURI Y MANIFIESTA QUE EL ESPOSO VA TRAER EL DATAFONO Y LA LECTORA EL DÍA SÁBADO 23/08/2025 EN HORAS AM | 23/08/2025 SE REALIZÓ LLAMADA TELEFÓNICA AL NÚMERO 3209468870 SE HABLÓ CON LA SR YURY POR MOTIVO DE ORDEN PÚBLICO EN ZONA DE MUNICIPIO DE TEORAMA, CLIENTE TRAE LOS EQUIPOS HASTA EL MUNICIPIO DE OCAÑA, SE RETIRA DATAFONO LECTORA CABLEADO, PUBLICIDAD FUE DESTRUIDA POR EL CLIENTE POR SU MAL ESTADO</t>
  </si>
  <si>
    <t>9OZZZ167</t>
  </si>
  <si>
    <t>LC-CS-25-000052</t>
  </si>
  <si>
    <t>DISTRICOL DISTRIBUCIONES MUTAT</t>
  </si>
  <si>
    <t>FO-25-1392534</t>
  </si>
  <si>
    <t>19/08/2025 SE INTENTA COMUNICACIÓN AL NÚMERO 3104584359 SUENA PERO NO HAY CONTACTO, SE INTENTARÁ NUEVAMENTE | 20/08/2025 SE INTENTA COMUNICACIÓN AL NÚMERO 3104584359 SUENA PERO NO HAY CONTACTO, SE INTENTARÁ NUEVAMENTE | 20/08/2025 EN COMUNICACIÓN CON EL SR CARLOS MARIO LOPEZ GOMEZ VIA WHATSAPP AL NÚMERO 3104584359, NOS CONFIRMA LA SOLICITUD, DATOS CORRECTOS. SE ESCALA PARA VISITA, PORFAVOR ESCRIBIR VIA WHATSAPP ANTES DE DESPLAZARSE | 23/08/2025 SE EJECUTA EL PROCESO DE CIERRE DEL PUNTO DE ATENCIÓN DE MANERA SATISFACTORIA, CUMPLIENDO CON LOS PROTOCOLOS ESTABLECIDOS. COMO PARTE DEL PROCEDIMIENTO, SE REALIZA EL RETIRO FÍSICO DEL DATÁFONO Y DEL LECTOR, DEJANDO CONSTANCIA DE SU DESINSTALACIÓN SIN NOVEDADES. TODO EL EQUIPO FUE ENTREGADO EN CONDICIONES ÓPTIMAS Y SE CONFIRMA LA FINALIZACIÓN DEL SERVICIO EN SITIO.</t>
  </si>
  <si>
    <t>AA0SZ433</t>
  </si>
  <si>
    <t>LC-CS-25-000094</t>
  </si>
  <si>
    <t>BARRIO SANTA LUCIA TUNJA 2</t>
  </si>
  <si>
    <t>FO-25-1406230</t>
  </si>
  <si>
    <t>22/08/2025 EN COMUNICACIÓN CON LA SRA MARIA ALEJANDRA BOHORQUEZ ROBLES AL NÚMERO 3146921093 NOS CONFIRMA LA SOLICITUD, DATOS CORRECTOS. SE ESCALA PARA VISITA, POR FAVOR LLAMAR ANTES DE DESPLAZARSE | 23/08/2025 SE VISITA CB CIERRE ....RETIRO DE EQUIPOS Y PUBLICIDAD</t>
  </si>
  <si>
    <t>HA00N772</t>
  </si>
  <si>
    <t>LC-CS-25-000026</t>
  </si>
  <si>
    <t>BARRIO TACARIGUA CARTAGENA DE</t>
  </si>
  <si>
    <t>FO-25-1380873</t>
  </si>
  <si>
    <t>15/08/2025 SE INTENTA COMUNICACIÓN A LOS NÚMEROS 3526999-3135411897 SUENA PERO NO HAY CONTACTO. SE INTENTARÁ NUEVAMENTE | 19/08/2025 SE INTENTA COMUNICACIÓN A LOS NÚMEROS 3526999-3135411897 SUENA PERO NO HAY CONTACTO. SE INTENTARÁ NUEVAMENTE | 19/08/2025 SE INTENTA COMUNICACIÓN A LOS NÚMEROS 3526999-3135411897 SUENA PERO NO HAY CONTACTO. | 25/08/2025 SE REALIZA CIERRE DEL CB CLIENTE ENTREGA 2 EQUIPOS 2  LECTORA 2 PINPAD 1 HUB AVISO EXTERIOR SE DESTRUYE EN SITIO</t>
  </si>
  <si>
    <t>BL03Z283-II001629</t>
  </si>
  <si>
    <t>LC-CS-25-000114</t>
  </si>
  <si>
    <t>COMCARD MED CREACIONES ZEUS</t>
  </si>
  <si>
    <t>FO-25-1410472</t>
  </si>
  <si>
    <t>PARCIAL EXITOSO PTE. PINPAD</t>
  </si>
  <si>
    <t>22/08/2025 EN COMUNICACIÓN CON LA SRA ADRIANA BADILLO AL NÚMERO 3215116269 NOS CONFIRMA LA SOLICITUD, NOS INDICA QUE LA DIRECCIÓN PARA LA RECOLECCIÓN DE LOS EQUIPOS ES CALLE 5A 39 194 OFICINA 702 MEDELLIN BARRIO POBLADO | 25/08/2025 SE RECOGE DATÁFONO ALERTADO Y LECTOR DE CÓDIGO DE BARRAS POR CIERRE DEL CORRESPONSAL</t>
  </si>
  <si>
    <t>XPSZZ102</t>
  </si>
  <si>
    <t>LC-CS-25-000128</t>
  </si>
  <si>
    <t>PTM BOGOTA LIZ NET</t>
  </si>
  <si>
    <t>FO-25-1410384</t>
  </si>
  <si>
    <t>02/09/2025 EN COMUNICACIÓN CON LA SRA ADRIANA BADILLO AL NÚMERO 3215116269 NOS CONFIRMA LA SOLICITUD, NOS INDICA QUE LA DIRECCIÓN PARA LA RECOLECCIÓN DE LOS EQUIPOS ES CALLE 5A 39 194 OFICINA 702 MEDELLIN BARRIO POBLADO | 25/08/2025 SE RETIRA DATÁFONO Y LECTOR DE CÓDIGO DE BARRAS EN BUEN ESTADO POR CIERRE DEL CORRESPONSAL</t>
  </si>
  <si>
    <t>NA003196-II0YZ704</t>
  </si>
  <si>
    <t>LC-CS-25-000126</t>
  </si>
  <si>
    <t>PTM ANDES AGRO INSUMOS LOS AMA</t>
  </si>
  <si>
    <t>FO-25-1410424</t>
  </si>
  <si>
    <t>31/08/2025 EN COMUNICACIÓN CON LA SRA ADRIANA BADILLO AL NÚMERO 3215116269 NOS CONFIRMA LA SOLICITUD, NOS INDICA QUE LA DIRECCIÓN PARA LA RECOLECCIÓN DE LOS EQUIPOS ES CALLE 5A 39 194 OFICINA 702 MEDELLIN BARRIO POBLADO | 25/08/2025 SE RETIRA DATÁFONO Y LECTOR DE CÓDIGO DE BARRAS EN BUEN ESTADO POR CIERRE DEL CORRESPONSAL</t>
  </si>
  <si>
    <t>MA00W067-AB11N830</t>
  </si>
  <si>
    <t>LC-CS-25-000113</t>
  </si>
  <si>
    <t>COMCARD UNIVERSIDAD IMPLEMENTO</t>
  </si>
  <si>
    <t>FO-25-1410452</t>
  </si>
  <si>
    <t>22/08/2025 EN COMUNICACIÓN CON SR OSCAR DE LEÓN AL NÚMERO 3013957739, NOS CONFIRMA LA SOLICITUD, LA DIRECCIÓN PARA LA RECOLECCIÓN DE LOS EQUIPOS ES CARRERA 53 59 75. SE ESCALA PARA VISITA, POR FAVOR LLAMAR ANTES DE DESPLAZARSE | 25/08/2025 SE REALIZA RECOGIDA DE EQUIPOS POR CIERRE DE CB.</t>
  </si>
  <si>
    <t>ABC0W595</t>
  </si>
  <si>
    <t>LC-CS-25-000091</t>
  </si>
  <si>
    <t>BARRIO SECTOR LA ASUNCION GRAN</t>
  </si>
  <si>
    <t>FO-25-1397924</t>
  </si>
  <si>
    <t>20/08/2025 SE INTENTA COMUNICACIÓN A LOS NÚMEROS 3148137237-3117909595 PERO NO HAY CONTACTO. SE INTENTARÁ NUEVAMENTE | 21/08/2025 EN COMUNICACIÓN CON LA SRA YENY POSADA AL NÚMERO 3148137237 NOS CONFIRMA LA OLICITUD, DATOS CORRECTOS. E ESCALA PARA VISITA | 25/08/2025 SE REALIZA CIERRE DE CB</t>
  </si>
  <si>
    <t>MA00L646</t>
  </si>
  <si>
    <t>LC-CS-25-000070</t>
  </si>
  <si>
    <t>BARRIO LA FUENTE LOS SANTOS</t>
  </si>
  <si>
    <t>FO-25-1393678</t>
  </si>
  <si>
    <t>19/08/2025 EN COMUNICACIÓ N CON LA SRA  YURANY ALEXANDRA FRANCO NIÑO AL NÚMERO 3102357932 NOS CONFIRMA LA SOLICITUD, DATOS CORRECTOS. SE ESCALA PARA VISITA, POR FAVOR LLAMAR ANTES DE DESPLAZARSE | 25/08/2025 EN COMUNICACIÓN CON LA SEÑOR YURANI AL NUMERO 3102257932 INFORMA QUE POR DAVOR SE LE LLAME EL LUNES 25 DE AGOSOTO PARA PASAR A RECOGER LOS EQUIPOS A LA DIRECCIÓN 3102257932, MANIFIESTA Q POR FAVOR SE LLAME ANTES DE IR PARA CONFIRMAR LA VISITA | 25/08/2025 SE REALIZA VISITA AL COMERCIO SE RETIRA DATÁFONO Y LECTORA CON SUS RESPECTIVOS ACCESORIOS</t>
  </si>
  <si>
    <t>LA00V314</t>
  </si>
  <si>
    <t>LC-CS-25-000129</t>
  </si>
  <si>
    <t>PTM BOGOTA  DROGUERIA ELECTRA</t>
  </si>
  <si>
    <t>FO-25-1410411</t>
  </si>
  <si>
    <t>31/08/2025 SE INTENTA COMUNICACIÓN AL NÚMERO 3045406688 SUENA PERO NO HAY CONTACTO. SE INTENTARÁ NUEVAMENTE | 23/08/2025 EN COMUNICACIÓN CON EL SR JOSE ESPINEL VIA WHATSAPP AL NÚMERO 3045406688 NOS CONFIRMA LA SOLICITUD, DATOS CORRECTO. SE ESCALA PARA VISITA | 25/08/2025 SE VISITA COMERCIO, SE RETIRAN DATÁFONO, LECTOR DE BARRAS, CABLEADO, NO UPS, EN PUBLICIDAD SOLO EL AVISO EXTERIOR EL CUAL SE DESTRUYE EN SITIO.</t>
  </si>
  <si>
    <t>UV001521 - UV001651</t>
  </si>
  <si>
    <t>LC-CS-25-000120</t>
  </si>
  <si>
    <t>PTM SAMANIEGO  PAGO EXPRESS</t>
  </si>
  <si>
    <t>FO-25-1410388</t>
  </si>
  <si>
    <t>28/08/2025 EN COMUNICACIÓN CON LA SRA ADRIANA BADILLO AL NÚMERO 3215116269 NOS CONFIRMA LA SOLICITUD, NOS INDICA QUE LA DIRECCIÓN PARA LA RECOLECCIÓN DE LOS EQUIPOS ES CALLE 5A 39 194 OFICINA 702 MEDELLIN BARRIO POBLADO | 25/08/2025 SE RETIRA DATÁFONO Y LECTOR DE CÓDIGO DE BARRAS EN BUEN ESTADO POR CIERRE DEL CORRESPONSAL</t>
  </si>
  <si>
    <t>BA00Y357</t>
  </si>
  <si>
    <t>LC-CS-25-000087</t>
  </si>
  <si>
    <t>SALGAR</t>
  </si>
  <si>
    <t>BARRIO SALGAR SALGAR 2</t>
  </si>
  <si>
    <t>FO-25-1397906</t>
  </si>
  <si>
    <t>20/08/2025 EN COMUNICACIÓN CON EL SR GABRIEL ARLEY PUERTO MEJIA AL NÚMERO 3104977326, NOS CONFIRMA LA SOLICITUD, DATOS CORRECTOS. SE ESCALA PARA VISITA | 25/08/2025 CIERRE EXITOSO SIN PUBLICIDAD CB INFORMA QUE LE DIÓ DISPOSICIÓN FINAL</t>
  </si>
  <si>
    <t>FA09Z411</t>
  </si>
  <si>
    <t>LC-CS-25-000122</t>
  </si>
  <si>
    <t>PTM VILLA DEL ROSARIO HARBEY ARNALDO</t>
  </si>
  <si>
    <t>FO-25-1410434</t>
  </si>
  <si>
    <t>30/08/2025 EN COMUNICACIÓN CON LA SRA ADRIANA BADILLO AL NÚMERO 3215116269 NOS CONFIRMA LA SOLICITUD, NOS INDICA QUE LA DIRECCIÓN PARA LA RECOLECCIÓN DE LOS EQUIPOS ES CALLE 5A 39 194 OFICINA 702 MEDELLIN BARRIO POBLADO | 25/08/2025 SE RETIRA DATÁFONO Y LECTOR DE CÓDIGO DE BARRAS EN BUEN ESTADO POR CIERRE DEL CORRESPONSAL</t>
  </si>
  <si>
    <t>AB0DZ431</t>
  </si>
  <si>
    <t>LC-CS-25-000118</t>
  </si>
  <si>
    <t>PTM MAIICAO INUMOS KATTY</t>
  </si>
  <si>
    <t>FO-25-1410428</t>
  </si>
  <si>
    <t>PARCIAL EXITOSO PTE. PINPAD + ACCESORIOS</t>
  </si>
  <si>
    <t>26/08/2025 EN COMUNICACIÓN CON LA SRA ADRIANA BADILLO AL NÚMERO 3215116269 NOS CONFIRMA LA SOLICITUD, NOS INDICA QUE LA DIRECCIÓN PARA LA RECOLECCIÓN DE LOS EQUIPOS ES CALLE 5A 39 194 OFICINA 702 MEDELLIN BARRIO POBLADO | 25/08/2025 SE RETIRA DATÁFONO Y HUB SEGÚN INVENTARIO FALTA LECTOR DE CÓDIGO DE BARRAS Y PINPAD, NO ESTABA EN EL PAQUETE ENTREGADO POR EL USUARIO</t>
  </si>
  <si>
    <t>HA000992-HA001037</t>
  </si>
  <si>
    <t>LC-CS-25-000127</t>
  </si>
  <si>
    <t>COMCARD BOGOTA DATA CONEXION</t>
  </si>
  <si>
    <t>FO-25-1410501</t>
  </si>
  <si>
    <t>01/09/2025 EN COMUNICACIÓN CON LA SRA ADRIANA BADILLO AL NÚMERO 3215116269 NOS CONFIRMA LA SOLICITUD, NOS INDICA QUE LA DIRECCIÓN PARA LA RECOLECCIÓN DE LOS EQUIPOS ES CALLE 5A 39 194 OFICINA 702 MEDELLIN BARRIO POBLADO | 25/08/2025 SE RETIRA DATÁFONO ALERTADO Y LECTOR DE CÓDIGO DE BARRAS EN BUEN ESTADO POR CIERRE DEL CORRESPONSAL</t>
  </si>
  <si>
    <t>BL01S774</t>
  </si>
  <si>
    <t>LC-CS-25-000119</t>
  </si>
  <si>
    <t>PTM PUERTO GAITAN  GENESIS STO</t>
  </si>
  <si>
    <t>FO-25-1410475</t>
  </si>
  <si>
    <t>27/08/2025 EN COMUNICACIÓN CON LA SRA ADRIANA BADILLO AL NÚMERO 3215116269 NOS CONFIRMA LA SOLICITUD, NOS INDICA QUE LA DIRECCIÓN PARA LA RECOLECCIÓN DE LOS EQUIPOS ES CALLE 5A 39 194 OFICINA 702 MEDELLIN BARRIO POBLADO | 25/08/2025 SE RETIRA DATÁFONO Y LECTOR DE CÓDIGO DE BARRAS EN BUEN ESTADO POR CIERRE DEL CORRESPONSAL</t>
  </si>
  <si>
    <t>FUA0L504-AB11O714</t>
  </si>
  <si>
    <t>LC-CS-25-000117</t>
  </si>
  <si>
    <t>PTM ZIPAQUIRA  Centro de copia</t>
  </si>
  <si>
    <t>FO-25-1410444</t>
  </si>
  <si>
    <t>25/08/2025 EN COMUNICACIÓN CON LA SRA ADRIANA BADILLO AL NÚMERO 3215116269 NOS CONFIRMA LA SOLICITUD, NOS INDICA QUE LA DIRECCIÓN PARA LA RECOLECCIÓN DE LOS EQUIPOS ES CALLE 5A 39 194 OFICINA 702 MEDELLIN BARRIO POBLADO | 25/08/2025 SE RETIRA DATÁFONO Y LECTOR DE CÓDIGO DE BARRAS EN BUEN ESTADO POR CIERRE DEL CORRESPONSAL</t>
  </si>
  <si>
    <t>9C0LZ862</t>
  </si>
  <si>
    <t>TA-25-996156</t>
  </si>
  <si>
    <t>BARRIO LAURELES APARTADO</t>
  </si>
  <si>
    <t>FO-25-1411483</t>
  </si>
  <si>
    <t>25/08/2025 SE RETIRA DATAFONO, LECTORA Y PIN PAD, NO SE RETIRA PUBLICIDAD USUARIO HACE DISPOSICION FINAL</t>
  </si>
  <si>
    <t>AA0UZ924</t>
  </si>
  <si>
    <t>TA-25-1005488</t>
  </si>
  <si>
    <t>BARRIO FUNZA FUNZA 8</t>
  </si>
  <si>
    <t>FO-25-1419946</t>
  </si>
  <si>
    <t>25/08/2025 SE VISITA COMERCIO POR ENTREGA  VOLUNTARIA POR CAMBIO DE RAZÓN SOCIAL DONDE NO HAY PUBLICIDAD
EXISTENTE SE RECOGE DATÁFONO ,LECTORA MAGICBOX ,FUENTE DE PODER CABLE DE PODER SE REALIZAN IMPRESIONES DE PRUEBA OK Y SE COMPLETA CIERRE SIN NOVEDAD</t>
  </si>
  <si>
    <t>GB00V374</t>
  </si>
  <si>
    <t>LC-CS-25-000123</t>
  </si>
  <si>
    <t>PTM PUERTO WILCHES MAJU MULTIS</t>
  </si>
  <si>
    <t>FO-25-1410396</t>
  </si>
  <si>
    <t>KA00F798-KA00F950</t>
  </si>
  <si>
    <t>LC-CS-25-000104</t>
  </si>
  <si>
    <t>CHUNTAME CAJICA 3</t>
  </si>
  <si>
    <t>FO-25-1406221</t>
  </si>
  <si>
    <t>22/08/2025 SE INTENTA COMUNICACIÓN AL NÚMERO 3123947779 SUENA PERO NO HAY CONTACTO. SE INTENTARÁ NUEVAMENTE | 22/08/2025 EN COMUNICACIÓN CON LA SRA YENNY MECHE AL NÚMERO 3123947779 NOS CONFIRMA LA SOLICITUD, NOS INDICA QUE LA DIRECCIÓN PARA LA RECOLECCIÓN DE LOS EQUIPOS ES CC FONTANAR LC 308, SE ESCALA PARA VISITA. POR FAVOR LLMAR ANTES DE DESPLAZARSE | 25/08/2025 DURANTE LA VISITA TECNICA SE REALIZA RETIRO DE DATAFONO, A SOLICITUD DE CLIENTE, COMERCIO INDICA QUE NO DESEA QUEDAR COMO ADQUIRENTE INDICA QUE RETIREMOS EL DATAFONO SE RETIRA LECTOR DE CODIGO DE BARRAS, PINPAD Y HUB, BRAZO POSICIONADOR  POR CIERRE DE PUNTO PUBLICIDAD DISPONIBLE FUE RETIRADA Y DESTRUIDA POR COMERCIO INDICAN</t>
  </si>
  <si>
    <t>A303Z065</t>
  </si>
  <si>
    <t>LC-CS-25-000049</t>
  </si>
  <si>
    <t>PTM PUERTO TRIUNFO PAPELERIA A</t>
  </si>
  <si>
    <t>FO-25-1392566</t>
  </si>
  <si>
    <t>19/08/2025 SE INTENTA COMUNICACIÓN A LOS NÚMEROS 6050962- 3105481395 SUENA PERO NO HAY CONTACTO. SE INTENTARÁ NUEVAMENTE | 20/08/2025 SE INTENTA COMUNICACIÓN A LOS NÚMEROS 6050962- 3105481395 SUENA PERO NO HAY CONTACTO. SE INTENTARÁ NUEVAMENTE | 22/08/2025 ESTOY EN PUERTO BERRIO PARA REALIZAR ACTIVIDADES EN LA ZONA Y EN LA EMPRESA TRANSPORTADORA TRANSCOBOY NOS INFORMAN QUE NO ESTÁN SALIENDO CARROS HACIA PUERTO BOYACA Y ESE SECTOR EN GENERAL POR PARO EN SAN PEDRO. SE CONFIRMA INFORMACIÓN CON USUARIA DE PUERTO PERALES QUIEN NOS INFORMA QUE TODA LA ZONA ESTÁ EN PARO. VISITA SE POSPONE PARA LA PROXIMA SEMANA. | 26/08/2025 SE RECLAMAN EQUIPOS DEL CORRESPONSAL BANCARIO Y CIERRE DEL MISMO, LA PUBLICIDAD YA FUE DESECHA POR EL USUARIO</t>
  </si>
  <si>
    <t>9C0GZ533</t>
  </si>
  <si>
    <t>LC-CS-25-000083</t>
  </si>
  <si>
    <t>FO-25-1397956</t>
  </si>
  <si>
    <t>20/08/2025 SE INTENTA COMUNICACIÓN AL NÚMERO 3014593924 SUENA PERO NO HAY CONTACTO. SE INTENTARÁ NUEVAMENTE | 21/08/2025 EN COMUNICACIÓN CON LA SRA CANDY MARIA PINTO PAEZ, NOS CONFIRMA LA SOLICITUD, SIN EMBARGO NO ENTIENDE EL MOTIVO YA HACE UNA SEMANA ABRIO EL CB, DATOS CORRECTOS. SE ESCALA PARA VISITA, POR FAVOR LLAMAR ANTES DE DESPLAZARSE | 22/08/2025 EM COMUNICACIÓN CON LA SEÑORA CANDY,NOS MANIFIESTA Q POR FAVOR SE LE LLAME EL DÍA MARTES 26 DE AGOSTO PARA REALIZAR LA ENTREGA DE LOS EQUIPOS, MANIFIESTA Q SE LE LLAME ANTES DE PASAR , PARA CONFIRMAR SI ESTA DISPONIBLE | 26/08/2025 SE REALIZA RETIRO DE DATÁFONO, LECTOR DE BARRAS, MAGIBOX, PASCORD, BASE DATÁFONO Y PUBLICIDAD.</t>
  </si>
  <si>
    <t>FHZZZ011-FAZZZ137</t>
  </si>
  <si>
    <t>LC-CS-25-000024</t>
  </si>
  <si>
    <t>BARRIO PARQUE PUERTO TRIUNFO</t>
  </si>
  <si>
    <t>FO-25-1380882</t>
  </si>
  <si>
    <t>15/08/2025 SE INTENTA COMUNICACIÓN AL NÚMERO 3133360617SUENA PERO NO HAY CONTACTO. SE INTENTARÁ NUEVAMENTE | 19/08/2025 SE INTENTA COMUNICACIÓN AL NÚMERO 3133360617 SE ENCUENTRA APAGADO. SE INTENTARÁ NUEVAMENTE | 19/08/2025 SE INTENTA COMUNICACIÓN AL NÚMERO 3133360617 SE ENCUENTRA APAGADO. | 22/08/2025 ESTOY EN PUERTO BERRIO PARA REALIZAR ACTIVIDADES EN LA ZONA Y EN LA EMPRESA TRANSPORTADORA TRANSCOBOY NOS INFORMAN QUE NO ESTÁN SALIENDO CARROS HACIA PUERTO BOYACA Y ESE SECTOR EN GENERAL POR PARO EN SAN PEDRO. SE CONFIRMA INFORMACIÓN CON USUARIA DE PUERTO PERALES QUIEN NOS INFORMA QUE TODA LA ZONA ESTÁ EN PARO. VISITA SE POSPONE PARA LA PROXIMA SEMANA. | 26/08/2025 SE RECLAMAN EQUIPOS Y CIERRE DEL CORRESPONSAL BANCARIO. OK</t>
  </si>
  <si>
    <t>AA0WZ450</t>
  </si>
  <si>
    <t>LC-CS-25-000097</t>
  </si>
  <si>
    <t>BARRIO ROSALES VILLAVICENCIO</t>
  </si>
  <si>
    <t>FO-25-1406253</t>
  </si>
  <si>
    <t>22/08/2025 EN COMUNICACIÓN CON EL SR ALIRIO RODRIGUEZ SIERRA AL NÚMERO 3144458523 NOS CONFIRMA LA SOLICITUD, DATOS CORRECTOS. SE ESCALA PARA VISITA, POR FAVOR LLAMAR ANTES DE DESPLAZARSE | 26/08/2025 SE REALIZA VISITA A CB SE RECUPERAN EQUIPOS DATÁFONO-  LECTORA- PINPAD- HUB OK SIN NOVEDAD</t>
  </si>
  <si>
    <t>2ZZZZ426</t>
  </si>
  <si>
    <t>MOLINA CASTRO JAVIER ALBERTO</t>
  </si>
  <si>
    <t>LC-CS-25-000068</t>
  </si>
  <si>
    <t>BARRIO PASACABALLO CARTAGENA DE INDIAS 3</t>
  </si>
  <si>
    <t>FO-25-1393717</t>
  </si>
  <si>
    <t>19/08/2025 EN COMUNICACIÓN CON EL SR DIOVER JESUS VASQUEZ ACEVEDO AL NÚMERO 3016285493 NOS CONFIRMA SOLICITUD, DATOS CORRECTOS, SE ESCALA PARA VISITA | 26/08/2025 SE LLEGA LOCAL SE ENCUENTRA CERRADO CLIENTE INFORMA QUE VIENE SALIENDO DE CARTAGENA SE REALIZA ESPERA | 26/08/2025 SE REALIZA CIERRE DE CORRESPONSAL  SE RECIBE EQUIPO DAÑADO ALERTA INTERRUPCIÓN SE RECIBE LECTORA BASE MAGIC BOX Y AVISO EXTERIOR Y FLANGER, SE DESTRUYE PUBLICIDAD SE DILIGENCIA FORMATO Y SE TOMA EVIDENCIA QUE YA NO TIENE PUBLICIDAD EL LOCAL TODO OK</t>
  </si>
  <si>
    <t>FAZZZ516</t>
  </si>
  <si>
    <t>LC-CS-25-000088</t>
  </si>
  <si>
    <t>SECTOR PARQUE PRINCIPAL SABANA</t>
  </si>
  <si>
    <t>FO-25-1397931</t>
  </si>
  <si>
    <t>20/08/2025 EN COMUNICACIÓN CON LA SRA ILDA JARAMILLO NOS CONFIRMA LA SOLICITUD, DATOS CORRECTOS. SE ESCALA PARA VISITA | 26/08/2025 SE REALIZA RECOGIDA DE EQUIPOS POR CIERRE DE CB, USUARIOS REALIZAN DISPOSICIÓN FINAL DE LA PUBLICIDAD.</t>
  </si>
  <si>
    <t>ABGZZ545</t>
  </si>
  <si>
    <t>LC-CS-25-000112</t>
  </si>
  <si>
    <t>VERSALLES</t>
  </si>
  <si>
    <t>BARRIO EL OASIS VERSALLES</t>
  </si>
  <si>
    <t>FO-25-1410462</t>
  </si>
  <si>
    <t>22/08/2025 SE INTENTA COMUNICACIÓN AL NÚMERO 3112836243 SE ENCUENTRA APAGADO. SE INTENTARÁ NUEVAMENTE | 23/08/2025 EN COMUNICACIÓN CON LA SRA SANDRA LILIANA GOMEZ VIA WHATSAPP AL NÚMERO 3112836243 NOS CONFIRMA LA SOLICITUD, DATOS CORRECTOS. SE ESCALA PARA VISITA | 26/08/2025 SE RETIRA DATÁFONO, BASE, LECTORA, FLANGER, DISPLAY LEGAL Y AVISO EXTERIOR, LA PUBLICIDAD SE DESTRUYE EN SITIO.</t>
  </si>
  <si>
    <t>9T00K229</t>
  </si>
  <si>
    <t>LC-CS-25-000147</t>
  </si>
  <si>
    <t>TARAZA</t>
  </si>
  <si>
    <t>PTM TARAZA COSTILLAS AUMADAS T</t>
  </si>
  <si>
    <t>FO-25-1424066</t>
  </si>
  <si>
    <t>26/08/2025 EN COMNICACIÓN CON EL SR JHON EVER COLORADO COLORADO AL NÚMERO 3113736317 NOS CONFIRMA LA SOLICITUD, DATOS CORRECTOS. SE ESCALA PARA VISITA | 26/08/2025 RETIRO DE DATAFONO Y LECTOR OK PUBLICIDAD DETERIORADA SE DESTRUYE EN SITIO</t>
  </si>
  <si>
    <t>FA09Z505-LA05Z153</t>
  </si>
  <si>
    <t>LC-CS-25-000150</t>
  </si>
  <si>
    <t>GUACHUCAL</t>
  </si>
  <si>
    <t>DISTRICOL PUNTO VIRTUAL MV</t>
  </si>
  <si>
    <t>FO-25-1424080</t>
  </si>
  <si>
    <t>26/08/2025 EN COMUNICACIÓN CON LA SRA MARIA VICTORIA CALPA AGUIRRE AL NÚMERO 3155857654 NOS CONFIRMA LA SOLICITUD, DATOS CORRECTOS. SE ESCALA PARA VISITA, POR FAVOR LLAMAR ANTES DE DESPLAZARSE | 26/08/2025 SE VISITA EL COMERCIO PARA REALIZAR CIERRE DEL CORRESPONSAL, SE RETIRA DATÁFONO CON LECTORA BASE CABLEADO, PIN PAD Y HUB ESTE NO SERIALIZADO. SE DESTRUYE LA PUBLICIDAD EN SITIO, CIERRE OK.</t>
  </si>
  <si>
    <t>NN008048</t>
  </si>
  <si>
    <t>LC-CS-25-000148</t>
  </si>
  <si>
    <t>CHINU</t>
  </si>
  <si>
    <t>DISTRICOL CHINU CELL</t>
  </si>
  <si>
    <t>FO-25-1424024</t>
  </si>
  <si>
    <t>26/08/2025 EN COMUNICACIÓN CON EL SR OSCAR JAVIER PACHECO REYES AL NÚMERO 3002024083 NOS CONFIRMA LA SOLICITUD, DATOS CORRECTOS. SE ESCALA PARA VISITA | 26/08/2025 SE REALIZA VISITA TÉCNICA PARA CIERRE DE CB, SE RETIRA DATAFONO PLACA 870326, LECTOR ÓPTICO PLACA 535872, EN SITIO YA NO SE ENCONTRÓ NADA DE PUBLICIDAD POR LO QUE NO SE RETIRA Y EL CIERRE SE REALIZA SIN NOVEDAD.</t>
  </si>
  <si>
    <t>XP00I053</t>
  </si>
  <si>
    <t>LC-CS-25-000135</t>
  </si>
  <si>
    <t>BARRIO CLARET CUCUTA</t>
  </si>
  <si>
    <t>FO-25-1424144</t>
  </si>
  <si>
    <t>26/08/2025 EN COMUNICACIÓN CON EL SR CARLOS EDUARDO MELO MELO AL NÚMERO 3046684346 NOS CONFIRMA LA SOLICITUD, DATOS CORRECTOS. SE ESCALA PARA VISITA | 26/08/2025 SE REALIZÓ VISITA A LA DIRECCIÓN ASIGNADA POR EL CLIENTE Y SE RETIRA DATAFONO LECTORA CABLEADO PUBLICIDAD FUE DESTRUIDA POR EL CLIENTE POR SU MAL ESTADO</t>
  </si>
  <si>
    <t>9C006192</t>
  </si>
  <si>
    <t>LC-CS-25-000152</t>
  </si>
  <si>
    <t>DISTRICOL TENLINEA</t>
  </si>
  <si>
    <t>FO-25-1424016</t>
  </si>
  <si>
    <t>26/08/2025 EN COMUNICACIÓN CON LA SRA ZULMA MILENA RUIZ GAMEZ AL NÚMERO 3213056224 NOS CONFIRMA LA SOLICITUD, NOS INDICA QUE LA DIRECCIÓN PARA LA RECOLECCIÓN DE LOS EQUIPOS ES CORREGIMIENTO LA CHAPARRERA  CR 6 # 5 A 01, SE ESCALA PARA VISITA POR FAVOR LLAMAR ANTES DE DESPLAZARSE | 27/08/2025 SE VISITA COMERCIO, ENTREGAN VOLUNTARIAMENTE DATAFONO LECTOR Y BASE. SE DESTRUYE EN SITIO AVISO Y FLANGED. PERSONA ENCARGADA INDICA NO SABER DEL DISPLAY</t>
  </si>
  <si>
    <t>6A8ZZ229</t>
  </si>
  <si>
    <t>LC-CS-25-000162</t>
  </si>
  <si>
    <t>BARRIO   IANRIQUE CENT IAL</t>
  </si>
  <si>
    <t>FO-25-1430267</t>
  </si>
  <si>
    <t>27/08/2025 SE HACE CIERRE OK NO APLICA PUBLICIDAD</t>
  </si>
  <si>
    <t>IZ6ZZ217</t>
  </si>
  <si>
    <t>LC-CS-25-000142</t>
  </si>
  <si>
    <t>PTM CARTAGO PLAZA CAMPESINA CA</t>
  </si>
  <si>
    <t>FO-25-1424055</t>
  </si>
  <si>
    <t>26/08/2025 EN COMUNICACIÓN CON EL SR CARLOS ALBERTO CORREA OSORIO AL NÚMERO 3206789471 NOS CONFRIMA LA SOLICITUD, DATOS CORRECTOS. SE ESCALA PARA VISITA | 27/08/2025 VISITAMOS COMERCIO REALIZAMOS RETIRO DE DATÁFONO CON LECTOR DE BARRAS, DESMONTAMOS AVISO EXTERIOR, FLANGGER Y DISPLAY LEGAL (HORARIO) DESTRUIMOS LA PUBLICIDAD EN EL PUNTO NI TIENE NADA DE ROLLOS.</t>
  </si>
  <si>
    <t>A1RZZ257-A1RZZ407</t>
  </si>
  <si>
    <t>LC-CS-25-000134</t>
  </si>
  <si>
    <t>EL TABLON DE GOMEZ</t>
  </si>
  <si>
    <t>BARRIO CENTRAL EL TABLON DE GO</t>
  </si>
  <si>
    <t>FO-25-1424123</t>
  </si>
  <si>
    <t>26/08/2025 EN COMUNICACIÓN CON LA SRA YISELA ALEXANDRA MARTÍNEZ GOMEZ AL NÚMERO 3103032047 NOS CONFIRMA LA SOLICITUD, DATOS CORRECTOS. SE ESCALA PARA VISITA | 27/08/2025 SE VISITA EL COMERCIO PARA HACER CIERRE DEL CORRESPONSAL, SE RETIRA DATÁFONO CON LECTORA, CB DESTRUYÓ LA PUBLICIDAD, CIERRE OK</t>
  </si>
  <si>
    <t>MA00B513</t>
  </si>
  <si>
    <t>LC-CS-25-000136</t>
  </si>
  <si>
    <t>BARRIO SAN JORGE SUR BOGOTA 3</t>
  </si>
  <si>
    <t>FO-25-1424098</t>
  </si>
  <si>
    <t>26/08/2025 SE INTENTA COMUNICACIÓN AL NÚMERO 3138159282 SUENA PERO NO HAY CONTACTO. SE INTENTARÁ NUEVAMENTE | 26/08/2025 EN COMUNICACIÓN CON EL SR GIOVANNI PUENTES AL NÚMERO 3138159282 NOS CONFIRMA LA SOLICITUD, DATOS CORRECTOS. SE ESCALA PARA VISITA, POR FAVOR LLAMAR ANTES DE DESPLAZARSE-EN CASO DE QUE SE ENCUENTRE CERRADO EL LOCAL, TIMBRAR A LA PUERTA | 27/08/2025 SE LLEGA A LA DIRECCIÓN Y SE RETIRA DATAFONO Y LECTOR, SE RETIRARÁ Y DESTRUYE PUBLICIDAD, COMERCIO INDICA QUE ESTÁ EN PROCESO DE CAMBIO DE RAZÓN SOCIAL Y QUE ESTÁN INTERESADOS EN SEGUIR CON EL CB DESPUÉS DE REALIZAR ESTE PROCESO , CIERRE EXITOSO</t>
  </si>
  <si>
    <t>0A00O733</t>
  </si>
  <si>
    <t>TA-25-1012305</t>
  </si>
  <si>
    <t>DISTRICOL TABEEL</t>
  </si>
  <si>
    <t>FO-25-1425843</t>
  </si>
  <si>
    <t>27/08/2025 SE REALIZA RECOGIDA DE EQUIPOS POR CIERRE DE CB USUARIO REALIZA DISPOSICIÓN FINAL DE PUBLICIDAD</t>
  </si>
  <si>
    <t>AD00I796</t>
  </si>
  <si>
    <t>TA-25-1012253</t>
  </si>
  <si>
    <t>DISTRICOL TIENDA Y&amp;A</t>
  </si>
  <si>
    <t>FO-25-1425718</t>
  </si>
  <si>
    <t>27/08/2025 SE REALIZA RECOGIDA DE EQUIPOS POR CIERRE DE CB USUARIOS REALIZAN DISPOSICIÓN FINAL DE LA PUBLICIDAD.</t>
  </si>
  <si>
    <t>AAJQZ379</t>
  </si>
  <si>
    <t>TA-25-1012301</t>
  </si>
  <si>
    <t>DISTRICOL PAPELERIA Y REMATES</t>
  </si>
  <si>
    <t>FO-25-1425836</t>
  </si>
  <si>
    <t>SXNZZ032</t>
  </si>
  <si>
    <t>TA-25-1012309</t>
  </si>
  <si>
    <t>SAN LUIS</t>
  </si>
  <si>
    <t>DISTRICOL TECNOMARCAS</t>
  </si>
  <si>
    <t>FO-25-1425852</t>
  </si>
  <si>
    <t>SXRZZ986</t>
  </si>
  <si>
    <t>LC-CS-25-000164</t>
  </si>
  <si>
    <t>BARRIO CENTRO ROLDANILLO 11</t>
  </si>
  <si>
    <t>FO-25-1430284</t>
  </si>
  <si>
    <t>27/08/2025 EN COMUNICACIÓN CON EL SR JULIO CESAR CIFUENTES CLAVIJO AL NÚMERO 3165734158 NOS CONFIRMA LA SOLICITUD, DATOS CORRECTOS. SE ESCALA PARA VISITA | 27/08/2025 VISITAMOS COMERCIO REALIZAMOS RETIRO DE DATÁFONO CON LECTOR DE BARRAS, DESMONTAMOS FLANGGER Y DISPLAY LEGAL (HORARIO) EL AVISO EXTERIOR NO LO TIENE CLIENTE HIZO DISPOSICIÓN FINAL, RETIRAMOS DOS ROLLOS.</t>
  </si>
  <si>
    <t>LMVZZ006</t>
  </si>
  <si>
    <t>LC-CS-25-000099</t>
  </si>
  <si>
    <t>BRR BERRIO ITUANGO</t>
  </si>
  <si>
    <t>FO-25-1406211</t>
  </si>
  <si>
    <t>22/08/2025 EN COMUNICACIÓN CON EL SR JORGE POSADA AL NÚMERO 3146152816  NOS CONFIRMA LA SOLICITUD, DATOS CORRECTOS. SE ESCALA PARA VISITA, POR FAVOR LLAMAR ANTES DE DESPLAZARSE | 27/08/2025 RETIRO DE DATAFONO Y LECTOR OK SOLO SE RETIRA DISPLAY HORARIO VIEJO</t>
  </si>
  <si>
    <t>A00IZ058</t>
  </si>
  <si>
    <t>LC-CS-25-000155</t>
  </si>
  <si>
    <t>AUTOSERVICIO BOSQUES DEL VIRRE</t>
  </si>
  <si>
    <t>FO-25-1424044</t>
  </si>
  <si>
    <t>CONTIGO</t>
  </si>
  <si>
    <t>26/08/2025 EN COMUNICACIÓN CON EL SR VENICIO FONSECA AL NÚMERO 3156339707 NOS CONFIRMA LA SOLICITUD, DATOS CORRECTOS. SE ESCALA PARA VISITA, POR FAVOR LLAMAR ANTES DE DESPLAZARSE | 27/08/2025 SE REALIZA VISITA DE CAMPO DONDE SE RETIRAN EQUIPOS SIN NOVEDAD.</t>
  </si>
  <si>
    <t>II9ZZ811</t>
  </si>
  <si>
    <t>LC-CS-25-000163</t>
  </si>
  <si>
    <t>FO-25-1430287</t>
  </si>
  <si>
    <t>27/08/2025 EN COMUNICACIÓN CON LA SRA LUZ AIDA RODRIGUEZ HOLGUIN AL NÚMERO 3023570066 NOS CONFIRMA LA SOLICITUD, DATOS CORRECTOS. SE ESCALA PARA VISITA | 27/08/2025 SE HACE CIERRE OK NO APLICA PUBLICIDAD</t>
  </si>
  <si>
    <t>LC-CS-25-000160</t>
  </si>
  <si>
    <t>DISTRICOL MAYORISTA LA BODEGA</t>
  </si>
  <si>
    <t>FO-25-1430293</t>
  </si>
  <si>
    <t>27/08/2025 EN COMUNICACIÓN CON LA SRA MARLEN ROJAS AL NÚMERO 3137341056 NOS INDICA QUE LOS TECNICOS YA ESTAN REALIZANDO LA RECOLECCIÓN DE LOS EQUIPOS | 27/08/2025 SE REALIZA RECOGIDA DE EQUIPOS POR CIERRE CB USUARIO REALIZA DISPOSICIÓN FINAL DE LA PUBLICIDAD</t>
  </si>
  <si>
    <t>LA002040</t>
  </si>
  <si>
    <t>LC-CS-25-000131</t>
  </si>
  <si>
    <t>BARRIO CANDELARIA LA NUEVA BOG</t>
  </si>
  <si>
    <t>FO-25-1424092</t>
  </si>
  <si>
    <t>26/08/2025 NO HAY RELACIÓN DE NÚMERO TELEFONICO | 27/08/2025 SE LLEGA A LA DIRECCIÓN INDICADA Y SE RETIRA DATAFONO, LECTOR HUB Y PINPAD, NO SE RETIRA PUBLICIDAD YA QUE EN LA DIRECCION SE ENCUENTRA OPERANDO CB 81054, CIERRE EXITOSO</t>
  </si>
  <si>
    <t>BA00L875</t>
  </si>
  <si>
    <t>LC-CS-25-000140</t>
  </si>
  <si>
    <t>CENTRO SUPIA CALDAS</t>
  </si>
  <si>
    <t>FO-25-1424109</t>
  </si>
  <si>
    <t>26/08/2025 EN COMUNICACIÓN CON LA SRA CARMEN MARIN AL NÚMERO 3116438458 NOS CONFIRMA LA SOLICITUD, DATOS CORRECTOS. SE ESCALA PARA VISITA, POR FAVOR LLAMAR ANTES DE DESPLAZARSE | 27/08/2025 SE VISITA COMERCIO SE REALIZA CIERRE CB SE RETIRA DATÁFONO BASE  Y LECTORA CLIENTE REALIZA DISPOSICIÓN DE PUBLICIDAD</t>
  </si>
  <si>
    <t>AAAAS400</t>
  </si>
  <si>
    <t>LC-CS-25-000138</t>
  </si>
  <si>
    <t>BARRIO EL CENTRO GARZON 1</t>
  </si>
  <si>
    <t>FO-25-1424128</t>
  </si>
  <si>
    <t>26/08/2025 EN COMUNICACIÓN CON LA SRA CONSUELO SANCHEZ GOMEZ AL NÚMERO 3124376541 NOS CONFIRMA LA SOLICITUD, DATOS CORRECTOS. SE ESCALA PARA VISITA | 27/08/2025 SE REALIZA VISITA AL PUNTO, SE RETIRA CON EXITO, DATÁFONO, LECTORA, MAGIC BOX, EN BUEN ESTADO GENERAL, SE RETIRA PUBLICIDAD SE DESTRUYE EN PUNTO. CIERRE EXITOSO</t>
  </si>
  <si>
    <t>LM0BZ652</t>
  </si>
  <si>
    <t>LC-CS-25-000158</t>
  </si>
  <si>
    <t>PTM PIEDECUESTA MISCELANEA MIA</t>
  </si>
  <si>
    <t>FO-25-1430275</t>
  </si>
  <si>
    <t>27/08/2025 EN COMUNICACIÓN CON LA SRA NAYA PICO AL NÚMERO 3153048086 NOS CONFIRMA LA SOLICITUD, DATOS CORRECTOS. SE ESCALA PARA VISITA, POR FAVOR LLAMAR ANTES DE DESPLAZARSE | 27/08/2025 SE VISITA COMERCIO SE REALIZA EL RETIRO DE EQUIPOS DATÁFONO OK LECTOR DE BARRAS OK JUNTO CON SUS RESPECTIVOS ACCESORIOS CIERRE EXITOSO</t>
  </si>
  <si>
    <t>TSZZZ291 - AB0TZ829</t>
  </si>
  <si>
    <t>LC-CS-25-000107</t>
  </si>
  <si>
    <t>BARRIO ROBLEDO AURORA MEDELLIN</t>
  </si>
  <si>
    <t>FO-25-1410439</t>
  </si>
  <si>
    <t>22/08/2025 EN COMUNICACIÓN CON LA SRA SANDRA MILENA MESA AL NÚMERO 3134482429 NOS CONFIRMA LA SOLICITUD, DATOS CORRECTOS. SE ESCALA PARA VISITA | 28/08/2025 SE RETIRA DATÁFONO Y LECTOR DE CÓDIGO DE BARRAS EN BUEN ESTADO POR CIERRE DEL CORRESPONSAL, USUARIO HIZO DISPOSICIÓN FINAL CON LA PUBLICIDAD YA QUE ESTABA EN MAL ESTADO</t>
  </si>
  <si>
    <t>9CHZZ701</t>
  </si>
  <si>
    <t>TA-25-1012311</t>
  </si>
  <si>
    <t>PTM MANATI PAPELERIA JC &amp; NA</t>
  </si>
  <si>
    <t>FO-25-1425862</t>
  </si>
  <si>
    <t>28/08/2025 SE REALIZA CIERRE DE CB</t>
  </si>
  <si>
    <t>9C6ZZ546</t>
  </si>
  <si>
    <t>LC-CS-25-000143</t>
  </si>
  <si>
    <t>DISTRICOL TELECOM DAVID OCHOA</t>
  </si>
  <si>
    <t>FO-25-1424071</t>
  </si>
  <si>
    <t>26/08/2025 EN COMUNICACIÓN CON EL SR DAVID ESTEBAN OCHOA GONZALEZ AL NÚMERO 3215227516 NOS CONFIRMA LA SOLICITUD, DATOS CORRECTOS. SE ESCALA PARA VIISTA | 28/08/2025 SE RETIRAN EQUIPOS DEL CORRESPONSAL BANCARIO</t>
  </si>
  <si>
    <t>NN00B505</t>
  </si>
  <si>
    <t>LC-CS-25-000171</t>
  </si>
  <si>
    <t>PTM BOGOTA BELMAR</t>
  </si>
  <si>
    <t>FO-25-1436812</t>
  </si>
  <si>
    <t>28/08/2025 SE INTENTA COMUNICACIÓN AL NÚMERO 3118202513 SUENA PERO NO HAY CONTACTO. SE INTENTARÁ NUEVAMENTE | 28/08/2025 SE INTENTA COMUNICACIÓN AL NÚMERO 3118202513 SUENA PERO NO HAY CONTACTO. SE INTENTARÁ NUEVAMENTE | 28/08/2025 SE INTENTA COMUNICACIÓN AL NÚMERO 3118202513 SUENA PERO NO HAY CONTACTO | 28/08/2025 SE REALIZA EL RETIRO DE EQUIPO DE CB BANCOLOMBIA SIN NOVEDAD</t>
  </si>
  <si>
    <t>AA08Z553 -9B2ZZ667</t>
  </si>
  <si>
    <t>LC-CS-25-000156</t>
  </si>
  <si>
    <t>SIERRA STORE</t>
  </si>
  <si>
    <t>FO-25-1424010</t>
  </si>
  <si>
    <t>ALKOSTO</t>
  </si>
  <si>
    <t>A48ZZ318 - A48ZZ3</t>
  </si>
  <si>
    <t>TA-25-1038642</t>
  </si>
  <si>
    <t>BARRIO LA RIVERA CALI 5</t>
  </si>
  <si>
    <t>FO-25-1440059</t>
  </si>
  <si>
    <t>28/08/2025 SE VISITA EL COMERCIO, SE REALIZA CIERRE CB BANCOLOMBIA PURO POR UN CAMBIO DE RAZÓN SOCIAL, SE RETIRA DATAFONO, LECTORA, ACCESORIOS EN BUEN ESTADO. NO SE DESTRUYE LA PULICIDAD AVISO EXTERIOR, FLANGER, DISPLAY HORARIO PORQUE EL CLIENTE VA A SEGUIR OPERANDO CON OTRO CB 81194</t>
  </si>
  <si>
    <t>A100R571</t>
  </si>
  <si>
    <t>LC-CS-25-000175</t>
  </si>
  <si>
    <t>BARRIO CONDOMINIO EL VERGEL IB</t>
  </si>
  <si>
    <t>FO-25-1437775</t>
  </si>
  <si>
    <t>28/08/2025 EN COMUNICACIÓN CON LA SRA YENNY CONSTANZA TOCORA OSPINA AL NÚMERO 3183812523 NOS CONFIRMA LA SOLICITUD, DATOS CORRECTOS. SE ESCALA PARA VISITA, POR FAVOR LLAMAR ANTESDE DESPLAZARSE | 29/08/2025 DE REALIZA CIERRE POR SOLICITUD DEL CLIENTE, SE RETIRA DATÁFONO, LECTOR, BASE Y ACCESORIOS DE CONEXIÓN; NO SE RETIRA PUBLICIDAD CLIENTE REALIZA DISPOSICIÓN FINAL.</t>
  </si>
  <si>
    <t>GZLZZ710</t>
  </si>
  <si>
    <t>LC-CS-25-000144</t>
  </si>
  <si>
    <t>PTM COCORNA  DI RAIZ</t>
  </si>
  <si>
    <t>FO-25-1424050</t>
  </si>
  <si>
    <t>26/08/2025 EN COMUNICACIÓN CON LA SRA GLORIA MARCELA RESTREPOAL NÚMERO 3137499899 NOS CONFIRMA LA SOLICITUD, DATOS CORRECTOS. SE ESCALA PARA VISITA | 29/08/2025 SE REALIZA A CIERRE EXITOSO</t>
  </si>
  <si>
    <t>ONO4Z869-0NO4Z897</t>
  </si>
  <si>
    <t>LC-CS-25-000154</t>
  </si>
  <si>
    <t>DISTRICOL MISCELANEA YOHAN</t>
  </si>
  <si>
    <t>FO-25-1424085</t>
  </si>
  <si>
    <t>26/08/2025 EN COMUNICACIÓN CON EL SR ALIRIO SANTA AL NÚMERO 3012121412 NOS CONFIRMA LA SOLICITUD, DATOS CORRECTOS. SE ESCALA PARA VISITA | 29/08/2025 SE RETIRA DATÁFONO Y LECTORA</t>
  </si>
  <si>
    <t>MN002479</t>
  </si>
  <si>
    <t>LC-CS-25-000141</t>
  </si>
  <si>
    <t>PTM MEDELLIN SUPERMERCADO LA B</t>
  </si>
  <si>
    <t>FO-25-1424088</t>
  </si>
  <si>
    <t>26/08/2025 SE INTENTA COMUNICACIÓN A LOS NÚMEROS 3147535769 EQUIVOCADO-3108311399 SE ENCUENTRA APAGADO. SE INTENTARÁ NUEVAMENTE | 26/08/2025 SE INTENTA COMUNICACIÓN AL NÚMERO 3108311399 SE ENCUENTRA APAGADO. SE INTENTARÁ NUEVAMENTE | 26/08/2025 SE INTENTA COMUNICACIÓN AL NÚMERO 3108311399 SE ENCUENTRA APAGADO | 29/08/2025 SE REALIZA RECOGIDA DE QUIPOS POR CIERRE CB,USUARIO REALIZA DISPOSICIÓN FINAL DE LA PUBLICIDAD</t>
  </si>
  <si>
    <t>EF8ZZ115</t>
  </si>
  <si>
    <t>LC-CS-25-000132</t>
  </si>
  <si>
    <t>BARRIO LA CALLEJA TUNJA 1</t>
  </si>
  <si>
    <t>FO-25-1424139</t>
  </si>
  <si>
    <t>26/08/2025 SE INTENTA COMUNICACIÓN AL NÚMERO 3203672427 SUENA PERO NO HAY CONTACTO. SE INTENTARÁ NUEVAMENTE | 26/08/2025 SE INTENTA COMUNICACIÓN AL NÚMERO 3203672427 SUENA PERO NO HAY CONTACTO. SE INTENTARÁ NUEVAMENTE | 26/08/2025 SE INTENTA COMUNICACIÓN AL NÚMERO 3203672427 SUENA PERO NO HAY CONTACTO | 27/08/2025 COMUNICACION CON LA SEÑORA VANESA AL NÚMERO TELEFÓNICO 3203672427 INDICA QUE NO SE ENCUENTRA EN CIUDAD Y NOS PUEDE BRINDAR ATENCIÓN EL DIA DE MAÑANA EN HORAS A.M | 29/08/2025 SE VISITA CB CIERRE.. RETIRO DE EQUIPOS Y PUBLICIDAD</t>
  </si>
  <si>
    <t>9L000601</t>
  </si>
  <si>
    <t>LC-CS-25-000133</t>
  </si>
  <si>
    <t>BARRIO TORRES DEL RIO  ARMENIA</t>
  </si>
  <si>
    <t>FO-25-1424154</t>
  </si>
  <si>
    <t>26/08/2025 SE INTENTA COMUNICACIÓN A LOS NÚMEROS  7358763 EQUIVOCADO-3158837043 SUENA PERO NO HAY CONTACTO. SE INTENTARÁ NUEVAMENTE | 26/08/2025 SE INTENTA COMUNICACIÓN AL NÚMERO 3158837043 SUENA PERO NO HAY CONTACTO. SE INTENTARÁ NUEVAMENTE | 26/08/2025 SE INTENTA COMUNICACIÓN AL NÚMERO 3158837043 SUENA PERO NO HAY CONTACTO | 29/08/2025 SE VISITA COMERCIO SE REALIZÓ DESINSTALACIÓN DATAFONO Y LECTOR, CB SIN PUBLICIDAD COMERCIO HIZO DISPOSICIÓN FINAL DE PUBLICIDAD.</t>
  </si>
  <si>
    <t>AAHZZ717</t>
  </si>
  <si>
    <t>LC-CS-25-000057</t>
  </si>
  <si>
    <t>LOPEZ</t>
  </si>
  <si>
    <t>PTM LOPEZ DE MICAY LOPEZ  VARI</t>
  </si>
  <si>
    <t>FO-25-1392537</t>
  </si>
  <si>
    <t>19/08/2025 EN COMUNICACIÓN CON LA SRA ALEIDA RIASCOS URBANO AL NÚMERO 3128206034 NOS CONFRIMA LA SOLICITUD, DATOS CORRECTOS, SE ESCALA PARA VISITA. LLAMAR ANTES DE DESPLAZARSE | 26/08/2025 EL CIERRE DEBE SER REALIZADO POR PETICION DE USUARIO EL DIA 27 DE AGOSTO EN LA CIUDAD DE CALI, YA QUE LA PERSONA VIAJO DESDE LOPEZ HACIA CALI CON LOS EQUIPOS PERO SOLO ESTA DISPPONIBLE APARTIR DEL 27 PARA LA ENTREGA. | 29/08/2025 EN LA VISITA TÉCNICA SE REALIZÓ LA RECOLECCIÓN DE DATÁFONO, PINPAD,HUB, LECTOR DE CÓDIGO DE BARRAS LOS CUALES HABIAN SIDO DEJADOS POR EL USUARIO EN LA PORTERÍA DE LA UNIDAD RESIDENCIAL PODIUM</t>
  </si>
  <si>
    <t>ON00E061</t>
  </si>
  <si>
    <t>LC-CS-25-000177</t>
  </si>
  <si>
    <t>BARRIO SOGAMOSO SOGAMOSO</t>
  </si>
  <si>
    <t>FO-25-1442608</t>
  </si>
  <si>
    <t>29/08/2025 EN COMUNICACIÓN CON LA SRA DIANA EDITH SILVA ALVAREZ AL NÚMERO 3213914853 NOS CONFIRMA LA SOLICITUD, DATOS CORRECTOS. SE ESCALA PARA VISITA | 29/08/2025 SE EJECUTA CIERRE CORRESPONSAL BANCARIO BANCOLOMBIA RETIRANDO LOS EQUIPOS EXISTENTES SE DESTRUYE LA PUBLICIDAD EN EL PUNTO</t>
  </si>
  <si>
    <t>A1PZZ086</t>
  </si>
  <si>
    <t>LC-CS-25-000194</t>
  </si>
  <si>
    <t>BARRIO SALADO IBAGUE 1</t>
  </si>
  <si>
    <t>FO-25-1442634</t>
  </si>
  <si>
    <t>29/08/2025 EN COMUNICACIÓN CON EL SR JAIME USAQUEN AL NÚMERO 3134311329 NOS CONFRIMA LA SOLICITUD, DATOS CORRECTOS. SE ESCALA PARA VISITA, POR FAVOR LLAMAR ANTES DE DESPLAZARSE | 29/08/2025 SE REALIZA CIERRE POR SOLICITUD DE LA ENTIDAD, SE RETIRA DATÁFONO, LECTOR, BASE Y ACCESORIOS DE CONEXIÓN; SE RETIRA AVISO EXTERIOR Y FLANGED SE DESTRUYEN EN SITIO.</t>
  </si>
  <si>
    <t>9A0KZ098</t>
  </si>
  <si>
    <t>LC-CS-25-000187</t>
  </si>
  <si>
    <t>BARRIO VILLAVICENCIO META</t>
  </si>
  <si>
    <t>FO-25-1442693</t>
  </si>
  <si>
    <t>29/08/2025 EN COMUNICACIÓN CON EL SR ALEJANDRO BENAVIDES DIAZGRANADOS AL NÚMERO 3123973157  NOS CONFIRMA LA SOLIITUD, DATOS CORRESCTOS. SE ESCALA PARA VISITA | 29/08/2025 SE REALIZA VISITA A CB POR CIERRE, SE REALIZA EL CIERRE SIN NOVEDAD</t>
  </si>
  <si>
    <t>1111Y803</t>
  </si>
  <si>
    <t>LC-CS-25-000186</t>
  </si>
  <si>
    <t>PITALITO CENTRO</t>
  </si>
  <si>
    <t>FO-25-1442579</t>
  </si>
  <si>
    <t>29/08/2025 EN COMUNICACIÓN CON EL SR LUIS HERMES CARDOZO SUÁREZ AL NÚMERO 3138318030 NOS CONFIRMA LA SOLIITUD, DATOS CORRESCTOS. SE ESCALA PARA VISITA | 29/08/2025 CLIENTE ENTREGA DATAFONO CON SOPORTE, LECTOR DE BARRAS, CABLE MAGIC BOX, FUENTE DE PODER DATÁFONO,CABLE UTP, AVISO EXTERIOR Y FLANGER DETERIORADO SE DESTRUYE EN SITIO, 20 ROLLOS PAPEL RBM.</t>
  </si>
  <si>
    <t>TV00L293</t>
  </si>
  <si>
    <t>LC-CS-25-000193</t>
  </si>
  <si>
    <t>BARRIO CORALES PEREIRA 1</t>
  </si>
  <si>
    <t>FO-25-1442586</t>
  </si>
  <si>
    <t>29/08/2025 EN COMUNICACIÓN CON EL SR JOHAN ARISTIZABAL MORENO AL NÚMERO 3152274850 NOS CONFRIMA LA SOLICITUD, EL USUARIO INDICA QUE LA DIRECCIÓN PARA LA RECOLECCIÓN DE LOS EQUIPOS ES BARRIO GAMMA 1 LC 1 BLOQUE 12. SE ESCALA PARA VISITA | 29/08/2025 VISITAMOS COMERCIO REALIZAMOS RETIRO DE DATÁFONO CON LECTOR DE BARRAS, DESMONTAMOS AVISO EXTERIOR Y LO DESTRUIMOS EN EL PUNTO NO TIENE FLANGGER NI DISPLAY LEGAL (HORARIO) CLIENTE HIZO DISPOSICIÓN FINAL, RETIRAMOS 70 ROLLOS.</t>
  </si>
  <si>
    <t>6A0AZ091</t>
  </si>
  <si>
    <t>TA-25-1040873</t>
  </si>
  <si>
    <t>BARRIO EL ZARZAL COPACABANA</t>
  </si>
  <si>
    <t>FO-25-1446016</t>
  </si>
  <si>
    <t>30/08/2025 EN COMUNICACIÓN CON EL SR ANDRES ALEJANDRO YEPES ZAPATA AL NÚMERO 3015156341 NOS CONFRIMA LA SOLICITUD, DATOS CORRECTOS. SE ESCALA PARA VISITA | 29/08/2025 SE RETIRAN EQUIPOS OK, PUBLICIDAD PERTENECE A CB INSTALADO POR CAMBIO DE RAZÓN SOCIAL</t>
  </si>
  <si>
    <t>JUZZZ866</t>
  </si>
  <si>
    <t>TA-25-1040120</t>
  </si>
  <si>
    <t>BARRIO LA ESMERALDA BOGOTA 4</t>
  </si>
  <si>
    <t>FO-25-1444610</t>
  </si>
  <si>
    <t>30/08/2025 SE INTENTA COMUNICACIÓN AL NÚMERO 3223404888 SUENA PERO NO HAY CONTACTO. SE INTENTARÁ NUEVAMENTE | 30/08/2025 SE INTENTA COMUNICACIÓN AL NÚMERO 3223404888 SUENA PERO NO HAY CONTACTO. SE INTENTARÁ NUEVAMENTE | 30/08/2025 EN COMUNICACIÓN CON LA SRA MARIA JOSE TRIANA MARQUEZ AL NÚMERO  3223404888 NOS INDICA QUE LOS EQUIPOS FUERON ENTREGADOS EL 29-08 | 29/08/2025 SE REALIZA RETIRO DE EQUIPOS SIN NOVEDAD.</t>
  </si>
  <si>
    <t>9L08Z789</t>
  </si>
  <si>
    <t>LC-CS-25-000176</t>
  </si>
  <si>
    <t>BARRIO PICACHO MEDELLIN 4</t>
  </si>
  <si>
    <t>FO-25-1442533</t>
  </si>
  <si>
    <t>29/08/2025 EN COMUNICACIÓN CON LA SRA YEISNE AMPARO ORTIZ ORREGO AL NÚMERO 3017910157 NOS CONFIRMA LA SOLICITUD, DATOS CORRECTOS. SE ESCALA PARA VISITA | 30/08/2025 SE RETIRAN EQUIPOS OK</t>
  </si>
  <si>
    <t>SASZZ738</t>
  </si>
  <si>
    <t>LC-CS-25-000180</t>
  </si>
  <si>
    <t>BARRIO CENTRO II CERETE</t>
  </si>
  <si>
    <t>FO-25-1442621</t>
  </si>
  <si>
    <t>29/08/2025 SE INTENTA COMUNICACIÓN A LOS NÚMEROS 3123170-3165288935 APAGADO, SE INTENTARÁ NUEVAMENTE | 29/08/2025 EN COMUNICACIÓN CON EL SR OSCAR ENRIQUE VERBEL MARTINEZ AL NÚMERO 3165288935 NOS CONFRIMA LA SOLICITUD, DATOS CORRECTOS. SE ESCALA PARA VISITA | 30/08/2025 SE REALIZA CIERRE DE CB, SE RETIRA PUBLICIDAD SE VALIDA EL ESTADO DE LOS EQUIPO(DATAFONO Y LECTORA) EN BUEN ESTADO SE VALIDA LASPLACAS Y TERMINAL PARA SEGURIDAD DE QUE SEAN LOS EQUIPOS, ENTREGA TODO LOS ROLLOS 50 CLIENTE INDICA QUE NO SE QUEDARA CON LA TERMINAL DE ADQUIRENCIA GZCZZ265, SE RETIRA BASE PARA DATAFONO</t>
  </si>
  <si>
    <t>ABCVZ623 - GZCZZ265</t>
  </si>
  <si>
    <t>LC-CS-25-000189</t>
  </si>
  <si>
    <t>BARRIO CENTRO GRANADA GRANADA</t>
  </si>
  <si>
    <t>FO-25-1442647</t>
  </si>
  <si>
    <t>29/08/2025 EN COMUNICACIÓN CON LA SRA LEIDY KOHANA VELEZ SAAVEDRA AL NÚMERO 3229373119 NOS CONFIRMA LA SOLICITUD, DATOS CORRECTOS. SE ESCALA PARA VISITA | 30/08/2025 SE REALIZA RECOLECCIÓN EQUIPO POR CIERRE DEL CORRESPONSAL POR EDICIÓN DEL BANCO</t>
  </si>
  <si>
    <t>SV00C154</t>
  </si>
  <si>
    <t>LC-CS-25-000182</t>
  </si>
  <si>
    <t>BARRIO SANTA RITA FACATATIVA</t>
  </si>
  <si>
    <t>FO-25-1442516</t>
  </si>
  <si>
    <t>29/08/2025 EN COMUNICACIÓN CON LA SRA NORMA YOLANDA GONZALEZ RUIZ AL NÚMERO 3112117480 NOS CONFIRMA LA SOLICITUD, DATOS CORRECTOS. SE ESCALA PARA VISITA, POR FAVOR LLAMAR ANTES DE DESPLAZARSE | 30/08/2025 RETIRO DE EQUIPOS POR CIERRE DE CB SIN PUBLICIDAD EN SITIO</t>
  </si>
  <si>
    <t>AD0DZ221</t>
  </si>
  <si>
    <t>LC-CS-25-000181</t>
  </si>
  <si>
    <t>BARRIO URB SAN TORINI VALLEDUP</t>
  </si>
  <si>
    <t>FO-25-1442674</t>
  </si>
  <si>
    <t>29/08/2025 SE INTENTA COMUNICACIÓN AL NÚMERO 3105098746 SUENA PERO NO HAY CONTACTO, SE INTENTARÁ NUEVAMENTE | 29/08/2025 EN COMUNICACIÓN  AL NÚMERO 3105098746 NOS CONFIRMAN LA SOLICITUD, DATOS CORRECTOS. SE ESCALA PARA VISITA | 30/08/2025 BUENOS DIAS SE VISITA CORRESPONSAL Y SE RETIRAN LOS EQUIPOS EN STOCK DEL CLIENTE, TAMBIÉN SE RETIRA UN AVISO EXTERIOR Y UN DISPLAY, SE DESTRUYE PUBLICIDAD EN EL SITIO</t>
  </si>
  <si>
    <t>10LZZ985</t>
  </si>
  <si>
    <t>LC-CS-25-000206</t>
  </si>
  <si>
    <t>BARRIO MONTEBELLO CALI 4</t>
  </si>
  <si>
    <t>FO-25-1442733</t>
  </si>
  <si>
    <t>29/08/2025 EN COMUNICACIÓN CON LA SRA VIVIANA IDALDO AL NÚMERO 3104477905 NOS CONFRIMA LA SOLICITUD, DATOS CORRECTOS. SE ESCALA PARA VISITA, POR FAVOR LLAMAR ANTES DE DESPLAZARSE | 30/08/2025 SE RETIRA EQUIPO, LECTOR Y ACCESORIOS, CIERRE CB BANCOLOMBIA PURO</t>
  </si>
  <si>
    <t>FA09Z463</t>
  </si>
  <si>
    <t>LC-CS-25-000190</t>
  </si>
  <si>
    <t>BARRIO LA  ALAMEDA PASTO</t>
  </si>
  <si>
    <t>FO-25-1442596</t>
  </si>
  <si>
    <t>29/08/2025 SE INTENTA COMUNCIACIÓN AL NÚEMRO 3164246057 SUENA PERO NO HAY CONTACTO, SE INTENTARÁ NUEVAMENTE | 29/08/2025 EN COMUNICACIÓN CON LA SRA MIRIAN ANDREA BASTIDAS ZAMBRANO AL NÚMERO 3164246057  NOS CONFIRMA LA SOLICITUD,DATOS CORRECTOS. SE ESCALA PARA VISITA, POR FAVOR LLAMAR ANTES DE DESPLAZARSE | 30/08/2025 SE REALIZÓ EL CIERRE DE CB BANCOLOMBIA SE RECIBEN EQUIPOS PUBLICIDAD DE ACCESORIOS COMPLETOS Y EN BUEN ESTADO PUBLICIDAD SE DESTRUYEN SITIO, SE RECIBEN 80 ROLLOS RBM CIERRE EXITOSO.</t>
  </si>
  <si>
    <t>FA00L792</t>
  </si>
  <si>
    <t>LC-CS-25-000170</t>
  </si>
  <si>
    <t>COMCARD BELLO ALIVIO</t>
  </si>
  <si>
    <t>FO-25-1436805</t>
  </si>
  <si>
    <t>28/08/2025 SE INTENTA COMUNICACIÓN AL NÚMERO 3137440095 SUENA PERO NO HAY CONTACTO. SE INTENTARÁ NUEVAMENTE | 28/08/2025 SE INTENTA COMUNICACIÓN AL NÚMERO 3137440095 SUENA PERO NO HAY CONTACTO. SE INTENTARÁ NUEVAMENTE | 28/08/2025 EN COMUNICACIÓN CON EL SR YOR QUIJANO AL NÚMERO 3137440095 NOS CONFIRMA LA SOLICITUD, DATOS CORRECTOS. SE ESCALA PARA VISITA | 30/08/2025 SE REALIZA CIERRE DEL CB EXITOSAMENTE OK,  SE RETIRA DATÁFONO Y LECTOR EN BUEN ESTADO,  SE DESTRUYE AVISO EXTERIOR EXITOSAMENTE OK</t>
  </si>
  <si>
    <t>1111G620</t>
  </si>
  <si>
    <t>BARRIO EL JARDIN EL DONCELLO</t>
  </si>
  <si>
    <t>FO-25-1302285</t>
  </si>
  <si>
    <t>TRASLADO</t>
  </si>
  <si>
    <t>TRASLADO EXTERNO</t>
  </si>
  <si>
    <t>EJECUTADO EXITOSO</t>
  </si>
  <si>
    <t xml:space="preserve">SOLICITUD DE TRASLADO EXTERNO
0
01/08/2025 SE REALIZA TRASLADO EXTERNO SIN NOVEDAD, SE BORRA PARÁMETROS SE CONFIGURA NUEVAMENTE Y SE INICIALIZA, PRUEBAS CB OK SE DEJA OPERATIVO Ninguna </t>
  </si>
  <si>
    <t>6A001351</t>
  </si>
  <si>
    <t>BARRIO EL RECUERDO BOGOTA 2</t>
  </si>
  <si>
    <t>FO-25-1308009</t>
  </si>
  <si>
    <t>BASE DATAFONO</t>
  </si>
  <si>
    <t xml:space="preserve"> SE COMUNICA CB SR(A) JAIME, PARA SOLICITAR LE COLABOREN EN PEGARLE LA BASE QUE SE LE DESPEGO DE LA VITRINA. GRACIAS
0
01/08/2025 SE REALIZA INSTALACIÓN DE BASE A SOLICITUD DEL CLIENTE YA QUE EL CLIENTE SE LE ROMPIÓ LA ANTERIOR  CERRAR</t>
  </si>
  <si>
    <t>FA09Z440</t>
  </si>
  <si>
    <t>CENTRO COMERCIAL DIVER PLAZA</t>
  </si>
  <si>
    <t>FO-25-1316173</t>
  </si>
  <si>
    <t>EJECUTADO_CANCELADO</t>
  </si>
  <si>
    <t>PETICIÓN USUARIO</t>
  </si>
  <si>
    <t>SOLICITUD DE PIN PAD
0
02/08/2025 SE REALIZA VISITA A DIRECCIÓN DE COMERCIO, CAJERA QUE ATIENDE INDICA QUE NO HAN SOLICITADO VISITA TÉCNICA NI ACCESORIOS PARA EL CB, SE INFORMA A COORDINACIÓN QUIEN AUTORIZA CIERRE DE LA ACTIVIDAD  CERRAR</t>
  </si>
  <si>
    <t>FO-25-1316208</t>
  </si>
  <si>
    <t>SE COMUNICA CB SR(A) SILVIA DULCEY PARA SOLICITAR BASE DE DATAFONO POR QUE SE DESPEGO TODA Y NO SUJETA EL DATAFONO, GRACIAS RADICADO DE TPC 13845256
0
02/08/2025 SE VISITA COMERCIO SE VERIFICA LA BASE SE ENCUENTRA EN MALAS CONDICIONES Y SE REALIZA LA INSTALACIÓN DE UNA BASE PARA DATÁFONO OK, CB OPERATIVO  CERRAR</t>
  </si>
  <si>
    <t>BARRIO FURATENA MONTERIA 2</t>
  </si>
  <si>
    <t>FO-25-1316215</t>
  </si>
  <si>
    <t>SE COMUNICA CB SR(A) KARINA PARA SOLICITAR LA BASE DEL DATAFONO YA QUE NUNCA SE LA DEJARON. GRACIAS
0
02/08/2025 SE VISITA SITIO, SE INSTALA BASE DE DATAFONO CB INDICA QUE NO LE DEJARON.  CERRAR</t>
  </si>
  <si>
    <t>NA00K036</t>
  </si>
  <si>
    <t>LA ESMERALDA POPAYAN 7</t>
  </si>
  <si>
    <t>FO-25-1308007</t>
  </si>
  <si>
    <t>GESTIÓN_TELEFÓNICA</t>
  </si>
  <si>
    <t>CANCELADO POR EL USUARIO</t>
  </si>
  <si>
    <t>SE COMUNICA CB SR(A) LUISA, BASE DE DATAFONO SE DESPEGO, CB SOLICITA PRONTA COLABORACIÓN, GRACIAS RADICADO DE TPC 13825671
0
02/08/2025 SE REALIZA LLAMADA CELULAR CON LA SEÑORA LUISA INFORMA YA LOGRO PEGAR LA BASE OPERA OK CB CERRAR</t>
  </si>
  <si>
    <t>FO-25-1313584</t>
  </si>
  <si>
    <t>SE COMUNICA CB SR(A) PARA SOLICITAR LE COLABOREN COLOCANDO LA BASE QUE TIENE, ESTO DEBIDO A QUE SE DESPEGO DE DONDE ESTABA PUESTA, GRACIAS
0
02/08/2025 SE LLAMA AL NÚMERO INDICADO Y LA SEÑORA ELIZABETH PEREZ INDICA QUE NO NECESITA LA VISITA TÉCNICA PORQUE YA LA BASE LA PEGARON Y QUEDO MÁS FIRME QUE ANTES CERRAR</t>
  </si>
  <si>
    <t>BARRIO SAN ALEJO CUBARRAL 1</t>
  </si>
  <si>
    <t>FO-25-1320568</t>
  </si>
  <si>
    <t xml:space="preserve">SOLICITUD DE TRASLADO EXTERNO
0
04/08/2025 SE REALIZA TRASLADO EXITOSO OK SIN NOVEDADES  Se realiza traslado exitoso ok sin novedades </t>
  </si>
  <si>
    <t>TRNZZ789</t>
  </si>
  <si>
    <t>BARRIO LA AURORA MONIQUIRA 1</t>
  </si>
  <si>
    <t>FO-25-1320571</t>
  </si>
  <si>
    <t xml:space="preserve">SOLICITUD DE TRASLADO EXTERNO
0
04/08/2025 SE VISITA CB TRASLADO EXTERNO... PRUEBAS EXITOSAS  NINGUNA </t>
  </si>
  <si>
    <t>A16ZZ199</t>
  </si>
  <si>
    <t>BARRIO CENTRO TIMBIO 1</t>
  </si>
  <si>
    <t>FO-25-1320560</t>
  </si>
  <si>
    <t>SOLICITUD DE TRASLADO EXTERNO
0
04/08/2025 SE INGRESA SE FORMATIO EQUIPO SE INSTALA SISTEMA OPERATIVO VERSIÓN CREACIÓN DE USUARIOS PRUEBAS OKAY TELECARGA DRNA CB YA CUENTA CON PUBLICIDAD  Se ingresa se formatio equipo se instala sistema operativo versión creación de usuarios pruebas okay telecarga DRNA cb ya cuenta con publicidad</t>
  </si>
  <si>
    <t>II01Z055</t>
  </si>
  <si>
    <t>FO-25-1322970</t>
  </si>
  <si>
    <t>USUARIO NO RECIBE PEDIDO</t>
  </si>
  <si>
    <t>SE COMUNICA CB SR(A) JHONNY PARA SOLICITAR BASE DE DATÁFONO, INDICA QUE LA QUE TIENE AHORA YA NO SOSTIENE EL DATÁFONO, SE CAE Y LO TIENE CON UNOS CAUCHOS. GRACIAS
0
04/08/2025 NO SE CAMBIA BASE PARA DATAFONO YA QUE EL CLIENTE PEDIA UNA DE LAS MISMA SE LE EXPLICA QUE DE ESAS YA NO BIENEN Y NO QUISO LA INSTALACIÓN  CERRAR</t>
  </si>
  <si>
    <t>BARRIO TRINIDAD MEDELLIN ANTIO</t>
  </si>
  <si>
    <t>FO-25-1320578</t>
  </si>
  <si>
    <t xml:space="preserve">SOLICITUD DE TRASLADO EXTERNO
0
04/08/2025 SE TRASLADAN EQUIPOS OK  Se trasladan equipos ok </t>
  </si>
  <si>
    <t>A30TZ858</t>
  </si>
  <si>
    <t>BARRIO OLIMPICO VILLAVICENCIO 4</t>
  </si>
  <si>
    <t>FO-25-1320564</t>
  </si>
  <si>
    <t xml:space="preserve">SOLICITUD DE TRASLADO EXTERNO
0
04/08/2025 SE REALIZA TRASLADO ENTREGANDO OPERATIVO SIN NOVEDAD SE REALIZA PRUEBA BÁSICAS OK  Se realiza entrega sin. Noveda </t>
  </si>
  <si>
    <t>A4UZZ556</t>
  </si>
  <si>
    <t>BARRIO LOS PINOS BARRANQUILLA</t>
  </si>
  <si>
    <t>FO-25-1320576</t>
  </si>
  <si>
    <t>SOLICITUD DE TRASLADO EXTERNO
0
04/08/2025 SE REALIZA TRASLADO EXTERNO DEL CB , PASA DE LA KRA 30 # 55-55 A LA NUEVA DIRECCIÓN CALLE 43 # 41-37 Ok</t>
  </si>
  <si>
    <t>EG0FZ769</t>
  </si>
  <si>
    <t>PTM BOGOTA PUNTOSERVIS BOGOTA</t>
  </si>
  <si>
    <t>FO-25-1322529 | FO-25-1316177</t>
  </si>
  <si>
    <t>SOLICITUD DE PIN PAD
0
02/08/2025 SE LLEGA A LA DIRECCIÓN INDICADA, SE REALIZA CAMBIO DE DATAFONO POR COMBO DESK 2600+1600, PERO DATÁFONO DESK 2600 CON FALLOS  Y DEBIDO A QUE NO HAY SOPORTE DE REDEBAN NI SE TIENEN MÁS COMBOS EN STOCK SE INSTALA DATAFONO DESK 3500 SE DEJA CB FUNCIONANDO PERO SIN PINPAD , SE REPROGRAMA INSTALACIÓN DE PINPAD  REPROGRAMAR
0
04/08/2025 DURANTE LA VISITA TECNICA SE REALIZAR LA INSTALACIÓN DE DATAFONO, PIN PAD Y HUB CON LAS PRUEBAS OK PARÁMETROS OK USUARIOS OK A CONFORMIDAD DEL CLIENTE  CERRAR</t>
  </si>
  <si>
    <t>FATZZ876-LMQZZ765</t>
  </si>
  <si>
    <t>CAMPOHERMOSO</t>
  </si>
  <si>
    <t>BARRIO CENTRO CAMPOHERMOSO</t>
  </si>
  <si>
    <t>FO-25-1308013</t>
  </si>
  <si>
    <t xml:space="preserve"> SE COMUNICA CB SR(A) NUBIA RODRIGUEZ PARA REPORTAR SE LE DESPEGO LA BASE AL DATAFONO, SOLICITA UNA NUEVA GRACIAS
0
05/08/2025 SE REALIZA INSTALACION DE BASE PARA DATAFONO POR DAÑO EN BASE ANTERIOR.  CERRAR</t>
  </si>
  <si>
    <t>EG0OZ107</t>
  </si>
  <si>
    <t>BARRIO LOMA DE LOS BERNAL MEDELLIN 1</t>
  </si>
  <si>
    <t>FO-25-1318913</t>
  </si>
  <si>
    <t xml:space="preserve"> SE COMUNICA CB SR(A) LICETH, SOLICITA COLABORACIÓN PARA QUE LE PEGUEN LA BASE A LA VITRINA YA QUE SE DESPEGO, Y SE CAE EL DATAFONO MUCHAS GRACIAS RADICADO DE TPC 13850764
0
04/08/2025 SE REALIZA CAMBIO DE BASE DE DATAFONO DEBIDO A ROTURA DE BASE CERRAR</t>
  </si>
  <si>
    <t>SASZZ739</t>
  </si>
  <si>
    <t>BARRIO LOS LAGOS CALI 2</t>
  </si>
  <si>
    <t>FO-25-1320547</t>
  </si>
  <si>
    <t>PETICIÓN RED</t>
  </si>
  <si>
    <t>SOLICITUD DE PINPAD
0
05/08/2025 SE VISITA EL COMERCIO, SE OBSERVA QUE EL CLIENTE TIENE PUBLICIDAD INSTALA DE OTRA ENTIDAD EFECTY EN EL LOCAL, SE ESCALA A REDEBAN INFORMA QUE SE CANCELA LA INSTALACIÓN DEL PINPAD NO ES PERMITIDO TENER OTRA ENTIDAD BANCARIA, CLIENTE EXPLICA QUE YA NO TIENE EFECTY PERO NO LE HAN QUITADO LA PUBLICIDAD, LE EXPLICÓ QUE CUANDO YA NO TENGA PUBLICIDAD DE EFECTY LLAME AL BANCO HACER DE NUEVO LA SOLICITUD DEL PINPAD  CERRAR</t>
  </si>
  <si>
    <t>FO-25-1318917</t>
  </si>
  <si>
    <t>REDY</t>
  </si>
  <si>
    <t>SE COMUNICA CB SR(A)MAYERLI PERLTA PARA SOLICITA LE PEGUEN LA BASE YA QUE ESTA SUELTA, GRACIAS
0
05/08/2025 SE VISITA CB POR FALLA EN BASE DE DATAFONO SUELTA AL LLEGAR AL PUNTO CLIENTE CONFIRMA QUE EL DÍA VIERNES FUE UN TÉCNICO Y REALIZÓ EL MANTENIMIENTO CORRESPONDIENTE Y YA NO NECESITA LA BASE ,SE PROCEDE A CERRAR ACTIVIDAD SIN MÁS NOVEDAD  CERRAR</t>
  </si>
  <si>
    <t>BARRIO CENTRO PALMIRA 3</t>
  </si>
  <si>
    <t>FO-25-1320557</t>
  </si>
  <si>
    <t>SOLICITUD DE PINPAD
0
05/08/2025 EN LA VISITA TÉCNICA SE REALIZÓ LA INSTALACIÓN DE PINPAD DESK 1600,SE CAMBIA DATÁFONO DESK 3500 POR TECNOLOGÍA DESK 2600,SE INSTALA MAGIC BOX 2600,SE INSTALA EL SISTEMA OPERATIVO Y VERSIÓN 10.3N,SE CREARON LOS USUARIOS Y SE REALIZARON LAS PRUEBAS DEJANDO EL SERVICIO OPERANDO SIN FALLAS Y SIN NOVEDAD  CERRAR</t>
  </si>
  <si>
    <t>TV009829</t>
  </si>
  <si>
    <t>BARRIO VEDERA SUCRE OCCIDENTAL CHIQUINQUIRA</t>
  </si>
  <si>
    <t>FO-25-1318911</t>
  </si>
  <si>
    <t>BASEDATAFONO</t>
  </si>
  <si>
    <t>SE COMUNICA CB SR(A) SR SEGUNDO, PARA SOLICITAR QUE LE PEGUEN LA BASE DEL DATAFONO, YA QUE LA BASE DEL DATAFONO SE DESPEGO, SE SOLICITA DE SU AYUDA, GRACIAS RADICADO DE TPC 13850947
0
05/08/2025 SE VISITA CB CAMBIO DE BASE POR DAÑO...PRUEBAS EXITOSAS  CERRAR</t>
  </si>
  <si>
    <t>105ZZ341</t>
  </si>
  <si>
    <t>BARRIO BRR EL PORVENIR EL BAGR</t>
  </si>
  <si>
    <t>FO-25-1302342</t>
  </si>
  <si>
    <t>SOLICITUD DE PIN PAD
0
05/08/2025 SE REALIZÓ INSTALACIÓN DE PINPAD OK, PRUEBAS OK, TELECARGA DRNA. CERRAR</t>
  </si>
  <si>
    <t>IMZZZ418</t>
  </si>
  <si>
    <t>FO-25-1321046</t>
  </si>
  <si>
    <t xml:space="preserve"> SE COMUNICA LUZ PARA SOLICITAR BASE PARA EL DATÁFONO PORQUE NO TIENE, GRACIAS
0
05/08/2025 SE REALIZA INSTALACIÓN DE BASE DE DATAFONO YA QUE EL USUARIO NO CUENTA CON BASE  CERRAR</t>
  </si>
  <si>
    <t>BARRIO BELLO BELLO 24</t>
  </si>
  <si>
    <t>FO-25-1321596</t>
  </si>
  <si>
    <t xml:space="preserve"> LINA 77830 SE COMUNICA PARA SOLICITAR ENVIÓ DE LA CINTA PARA PEGAR LA BASE DEL DATAFONO YA QUE SE DESPEGÓ, NO SOLICITA UNA BASE SINO ÚNICAMENTE LA CINTA O PEGANTE PARA VOLVER A PEGARLA. GRACIAS
0
05/08/2025 SE REALIZA INSTALACIÓN DE BASE DE DATAFONO YA QUE LA ANTERIOR SE DETERIORO OK CERRAR</t>
  </si>
  <si>
    <t>A1KZZ499</t>
  </si>
  <si>
    <t>DISTRICOL ACUARELAS</t>
  </si>
  <si>
    <t>FO-25-1324723</t>
  </si>
  <si>
    <t>SE COMUNICA ROSA PARA SOLICITAR BASE DEL DATAFONO YA QUE LA QUE TIENE ESTA DESPEGADA, POR FAVOR COLABORARLE. INDICA QUE POR FAVOR TENER EN CUENTA EL HORIA 8:00 AM -11:30 PM A 1:30 PM -5:30 PM
0
05/08/2025 AJUSTE  DE LA BASE DEL DATAFONO SE ENTREGA SERVICIO OPERATIVO  CERRAR</t>
  </si>
  <si>
    <t>FUA0G663</t>
  </si>
  <si>
    <t>DISTRICOL COOTRANSCAR</t>
  </si>
  <si>
    <t>FO-25-1328408</t>
  </si>
  <si>
    <t>06/08/2025 / SE HACE CAMBIO DE DATAFONO LA USUARIA SOLICITA PID PAD POR QUE INSTALARON CABINA DE SEGURIDAD Y EL PID PAD SOLO ES COMPATIBLE CON EL DATAFONO DESK 2600 Y ACTUALMENTE HAY UN TETRA 3500. 
SE HACEN PRUEBAS DE RETIRO, CONSIGNACION Y CONSULTA DE SALDO, PRUEBA DE LECATORA DE BARRA Y QUEDA TODO FUNCIONANDO CORRECTAMENTE</t>
  </si>
  <si>
    <t>SAUZZ945</t>
  </si>
  <si>
    <t>FO-25-1319986</t>
  </si>
  <si>
    <t xml:space="preserve">06/08/2025 / INSTALACIÓN DE 3 BASES PARA DATAFONO SOLICITADAS POR CLIENTE SE DEJAN INSTALADASOK  YA QUE SE DESPEGARON Y SE CAEN CADA RATO </t>
  </si>
  <si>
    <t>FUA0P414 - FUA0P413 - NA00O885</t>
  </si>
  <si>
    <t>FO-25-1309890</t>
  </si>
  <si>
    <t xml:space="preserve">06/08/2025 / SE INSTALA BASE YA QUE LA ANTERIOR SE QUEBRÓ </t>
  </si>
  <si>
    <t>BARRIO BARBOSA BARBOSA 3</t>
  </si>
  <si>
    <t>FO-25-1316213</t>
  </si>
  <si>
    <t>06/08/2025 / SE REALIZÓ FIJADO DE BASE YA QUE LA ANTERIOR SE DESPESGO  / 04/08/2025 POR RETRASO EN VISITA POR CAÍDA DE PLATAFORMA NO SE ALCANZÓ A VISITAR</t>
  </si>
  <si>
    <t>IIOZZ174</t>
  </si>
  <si>
    <t>BARRIO VEREDA LOS CUROS PIEDEC</t>
  </si>
  <si>
    <t>FO-25-1333260</t>
  </si>
  <si>
    <t xml:space="preserve">06/08/2025 / SE VISITA COMERCIO SE REALIZA EL CAMBIO DE BASE PARA DATÁFONO POR DAÑO , CB OPERATIVO </t>
  </si>
  <si>
    <t>EXZZZ720</t>
  </si>
  <si>
    <t>DISTRICOL SEGUROS Y PAGOS MARI</t>
  </si>
  <si>
    <t>FO-25-1328405</t>
  </si>
  <si>
    <t>08/08/2025 / SE REALIZA INSTALACIÓN PINPAD OK SIN NOVEDADES</t>
  </si>
  <si>
    <t>SDZZZ923</t>
  </si>
  <si>
    <t>SANTIAGO</t>
  </si>
  <si>
    <t>VILLAS DE SANTIAGO</t>
  </si>
  <si>
    <t>FO-25-1320551</t>
  </si>
  <si>
    <t>08/08/2025 / SE REALIZÓ VISITA AL COMERCIO Y SE REALIZA TRASLADO  DE DIRECCIÓN,DATAFONO, LECTORA PRUEBAS EXITOSA  / 05/08/2025 SE REALIZÓ LLAMADA TELEFÓNICA AL NÚMERO 3125810128 SE HABLÓ CON LA SRA YESSICA INDICA QUE EN EL MOMENTO NO CUENTA CON SERVICIO DE INTERNET, MANIFIESTA QUE  LA LLAMEMOS EL DÍA 06/08/2025 PARA VERIFICAR SI YA CUENTA CON EL SERVICIO DE INTERNET EN EL COMERCIO. | 06/08/2025 SE REALIZÓ LLAMADA TELEFÓNICA AL NÚMERO 3125810128 SE HABLÓ CON LA SRA YESSICA INDICA QUE  NO CUENTA CON SERVICIO DE INTERNET, QUE EL DÍA DE HOY LE INSTALAN EL SERVICIO, QUE REALICEMOS LA VISITA EL DÍA VIERNES 08/08/2025</t>
  </si>
  <si>
    <t>SV00C163</t>
  </si>
  <si>
    <t>DISTRICOL CE INT DEL SABER SAS</t>
  </si>
  <si>
    <t>FO-25-1336536</t>
  </si>
  <si>
    <t>08/08/2025 / SE REALIZA TRASLADO EXTERNO DE CB BANCOLOMBIA PURO, SE TRASLADAN EQUIPOS Y ACCESORIOS, SE INICIALIZA TERMINAL Y SE REALIZAN PRUEBAS OK.</t>
  </si>
  <si>
    <t>MN0SZ922</t>
  </si>
  <si>
    <t>BARRIO PUNTA DEL ESTE BUENAVEN</t>
  </si>
  <si>
    <t>FO-25-1316188</t>
  </si>
  <si>
    <t>08/08/2025 / SE REALIZA ENVÍO DE BASE PARA DATAFONO POR FLOTA A LA TERMINAL DE BUENAVENTURA, SE COMUNICA CON EL CLIENTE EL DÍA VIERNES 8 DE AGOSTO Y CONFIRMA QUE SI RECIBIÓ LA BASE.</t>
  </si>
  <si>
    <t>ENVIO</t>
  </si>
  <si>
    <t xml:space="preserve">NO SÉ INTERVIENE TERMINAL </t>
  </si>
  <si>
    <t>FO-25-1341011</t>
  </si>
  <si>
    <t>08/08/2025 / SE CAMBIA BASE PARA DATÁFONO POR DAÑO.</t>
  </si>
  <si>
    <t>DISTRICOL ABBI SHOPS COLOMBIA</t>
  </si>
  <si>
    <t>FO-25-1336547</t>
  </si>
  <si>
    <t>08/08/2025 / SE REALIZÓ TRASLADO EXTERNO DE EQUIPOS Y PUBLICIDAD, PRUEBAS OK, TELECARGA DRNA.</t>
  </si>
  <si>
    <t>EF8ZZ127</t>
  </si>
  <si>
    <t>FO-25-1343974</t>
  </si>
  <si>
    <t>08/08/2025 / SE REALIZA VISITA TÉCNICA AL LLEGAR AL LUGAR EL CB YA CUENTA CON COMBO DE PIN PAD Y DATAFONO, LA CLIENTE INDICA QUE HIZO LA SOLICITUD DE UN DATAFONO ADICIONAL Y UN PIN PAD PARA DICHO DATAFONO, SE CANCELA VISITA DEBIDO A QUE AÚN NO LE INSTALAN EL DATAFONO ADICIONAL SOLICITADO.</t>
  </si>
  <si>
    <t>BARRIO LA FUENTE DUITAMA</t>
  </si>
  <si>
    <t>FO-25-1329680</t>
  </si>
  <si>
    <t>08/08/2025 / SE REALIZA INSTALACIÓN DE BASE NUEVA POR MAL ESTADO ROTA CLIENTE CONFORME  / 05/08/2025 SE ESTEBLECE COMUNICACIÓN CON LA SEÑOR DANIEL CORREA
AL NÚMERO DE CONTACTO 3204655307 SE LE INDICA AL CLIENTE QUE POR TEMAS DEL CIERRE VIAL QUÉ SE PRESENTA EN LA ZONA NO ES POSIBLE RELIZAR LA VISITA EL DÍA DE HOY SE LE INDICA QUE TAN PRONTO DEN LA APERTURA DE LAS VÍAS NOS ESTAREMOS COMUNICANDO NUEVAMENTE PARA RELIZAR LA VISITA Y BRINDARLE UN SOLUCIÓN CLIENTE CONFORME. | 06/08/2025 SE ESTEBLECE COMUNICACIÓN CON EL SEÑOR DANIEL CORREA
AL NÚMERO DE CONTACTO 3204655307 SE LE INDICA AL CLIENTE QUE POR TEMAS QUE AUN CONTINUA EL CIERRE VIAL QUÉ SE PRESENTA EN LA ZONA NO ES POSIBLE RELIZAR LA VISITA SE LE INDICA QUE TAN PRONTO DEN LA APERTURA DE LAS VÍAS NOS ESTAREMOS COMUNICANDO NUEVAMENTE PARA RELIZAR LA VISITA Y BRINDARLE UN SOLUCIÓN CLIENTE CONFORME.</t>
  </si>
  <si>
    <t>TR04Z183</t>
  </si>
  <si>
    <t>DISTRICOL TARMITES CONTABLES</t>
  </si>
  <si>
    <t>FO-25-1344033</t>
  </si>
  <si>
    <t>09/08/2025 / SE REALIZA VISITA TÉCNICA PARA INSTALACIÓN DE PINPAD, SE INSTALA PINPAD PLACA 1180099, NO EST NECESARIO CAMBIAR DATAFONO YA QUE ES DE LA MISMA TECNOLOGÍA.
NOTA SE VERIFICA FUNCIONALIDAD SIN INTERNET DEBIDO A DAÑO DEL SERVICIO POR PARTE DEL PROVEEDOR.
EL FUNCIONAMIENTO DEL PINPAD SE DEJA OK.</t>
  </si>
  <si>
    <t>F1SZZ802</t>
  </si>
  <si>
    <t>BARRIO PRIMITIVO CRESPO CALI 2</t>
  </si>
  <si>
    <t>FO-25-1353045</t>
  </si>
  <si>
    <t>09/08/2025 / SE TRASLADA DATÁFONO,LECTOR Y PUBLICIDAD SE INICIALIZA Y SE ACTUALIZA DIRECCIÓN CB SIGUE BLOQUEADO POR ENTIDAD A ESPERA DE RESPUESTA</t>
  </si>
  <si>
    <t>SV00E623</t>
  </si>
  <si>
    <t>BARRIO BUCARAMANGA BUCARAMANGA</t>
  </si>
  <si>
    <t>FO-25-1353037</t>
  </si>
  <si>
    <t xml:space="preserve">09/08/2025 / SE REALIZA VISITA AL COMERCIO CB, SE VALIDA Y SE HACE INSTALACIÓN DE DISPOSITIVO PINPAD, SE CAMBIO DESK 3500 POR DESK 2600 SE INSTALO MAGIC BOX, SE CONFIGURA Y SE HACEN PRUEBAS DEJANDO TODO OK </t>
  </si>
  <si>
    <t>V1SZZ175</t>
  </si>
  <si>
    <t>FO-25-1351717</t>
  </si>
  <si>
    <t xml:space="preserve">09/08/2025 / SE INSTALA BASE DE DATAFONO OK </t>
  </si>
  <si>
    <t>FO-25-1351767</t>
  </si>
  <si>
    <t>09/08/2025 / EN LA VISITA TÉCNICA SE REALIZÓ EL SERVICIO DE PEGAR LA BASE SOPORTE DE EL DATÁFONO CON CINTA DOBLE FAX,YA QUE SE HABÍA DESPEGADO.</t>
  </si>
  <si>
    <t>REDY VILLA COUNTRY</t>
  </si>
  <si>
    <t>FO-25-1349976</t>
  </si>
  <si>
    <t>09/08/2025 / SE REALIZA VISITA SE PROCEDE A INSTALARLE NUEVAMENTE LA BASE DEL DATAFONO YA QUE SE DESPEGÓ, SE LE COLOCÓ TORNILLOS Y TODO OK, CB OPERATIVO</t>
  </si>
  <si>
    <t>A1MZZ994</t>
  </si>
  <si>
    <t>PAGAFACIL CORABASTOS</t>
  </si>
  <si>
    <t>FO-25-1336181</t>
  </si>
  <si>
    <t>09/08/2025 / SE REALIZA VISITA DE CAMPO DONDE SE INSTALA BASE DEBIDO A QUE LA QUE TENIAN POR DAÑO</t>
  </si>
  <si>
    <t>999JZ591</t>
  </si>
  <si>
    <t>FO-25-1333264</t>
  </si>
  <si>
    <t>11/08/2025 / SE REALIZA INSTALACIÓN DE LA BASE YA QUE LA QUE POSEE ESTÁ REVENTADA.</t>
  </si>
  <si>
    <t>FO-25-1349030</t>
  </si>
  <si>
    <t>11/08/2025 / LA VISITA TECNICA REALIZADA AL COMERCIO SE LLEGA AL SITIO SE INFORMA EL MOTIVO DE LA VISITA PERO AL LLEGAR AL SITIO EN EL LUGAR SE ENCUENTRA QUE LA BASE DEL DATAFONO QUE ELLOS INFORMAN QUE SE ESTABA CAIDA PORQUE SE ESTABA DESPEGANDA SE ENCUENTRA YA PEGADA EL CLIENTE MISMO LA PEGO CON UN PEGAMENTO SUPER GLUE SE VERIFICA Y SE ENCUENTRA MUY FIRME Y BIEN PEGADA SE VERIFICO Y NO FUE NECESARIO INSTALAR UNA NUEVA BASE YA QUE LA ANTIGUA ESTA FUNCIONANDO PERFECTAMENTE</t>
  </si>
  <si>
    <t>BENAVIDES ARANGO RAFAEL JOSE</t>
  </si>
  <si>
    <t>BARRIO SAN JOAQUIN MEDELLIN 4</t>
  </si>
  <si>
    <t>FO-25-1330478</t>
  </si>
  <si>
    <t>11/08/2025 / SE REALIZA CAMBIO DE PEGA YA QUE LA BASE ESTÁ FLOJA.</t>
  </si>
  <si>
    <t>F1LZZ989</t>
  </si>
  <si>
    <t>FO-25-1353055</t>
  </si>
  <si>
    <t>11/08/2025 / SE REALIZA TRASLADO EXTERNO A SOLICITUD DEL CLIENTE SERVICIO OPERATIVO PRUEBAS OK TRNA DIRECCIÓN OK CLL 4 2 38</t>
  </si>
  <si>
    <t>DISTRICOL DISTRIEXPRESS</t>
  </si>
  <si>
    <t>FO-25-1336556</t>
  </si>
  <si>
    <t xml:space="preserve">11/08/2025 / SE REALIZA INICIALIZACIÓN PARA TRASLADO DE CORRESPONSAL EN LA DIRECCIÓN CRA 45 # 77 - 88. SE REALIZA CONSULTA DE SALDO Y SALE LA INFORMACIÓN CORRECTA </t>
  </si>
  <si>
    <t>EF01Z547</t>
  </si>
  <si>
    <t>FO-25-1329684</t>
  </si>
  <si>
    <t>11/08/2025 / SE REALIZA INSTALACIÓN DE BASE YA QUE LA ACTUAL ESTÁ REVENTADA.</t>
  </si>
  <si>
    <t>PTM CUCUTA MOTO CARS JULIANA</t>
  </si>
  <si>
    <t>FO-25-1360877</t>
  </si>
  <si>
    <t>12/08/2025 / SE REALIZÓ VISITA AL COMERCIO Y SE REALIZA TRASLADO DE DIRECCIÓN, SE TRASLADA DATÁFONO, LECTORA CABLEADO. DATÁFONO SE ENCUENTRA BLOQUEADO POR MOTIVO DE TRASLADO</t>
  </si>
  <si>
    <t>A100T062 - A100T729</t>
  </si>
  <si>
    <t>FO-25-1356514</t>
  </si>
  <si>
    <t>12/08/2025 / SE REALIZA CAMBIO DE BASE DATAFONO POR DAÑO SE CAYÓ Y SE ROMPIÓ SERVICIO OPERATIVO NO SE MANIPULA TERMINAL</t>
  </si>
  <si>
    <t>4A0AZ430</t>
  </si>
  <si>
    <t>FO-25-1362081</t>
  </si>
  <si>
    <t>12/08/2025 / SE VISITA CB Y SE REALIZA PEGADO DE BASE CON CINTA DOBLE FAZ, BASE DESPEGADA, LA BASE ESTA EN BUEN ESTADO</t>
  </si>
  <si>
    <t>II003282</t>
  </si>
  <si>
    <t>ANORI</t>
  </si>
  <si>
    <t>BARRIO CENTRO CALLE ZEA ANORI</t>
  </si>
  <si>
    <t>FO-25-1330482</t>
  </si>
  <si>
    <t xml:space="preserve">12/08/2025 / SE INSTALA BASE DATÁFONO, YA QUE LA QUE TENIA EL CLIENTE SE PARTIÓ </t>
  </si>
  <si>
    <t>SAAZZ151</t>
  </si>
  <si>
    <t>BARRIO LA POLA  LA PLATA</t>
  </si>
  <si>
    <t>FO-25-1364808</t>
  </si>
  <si>
    <t>12/08/2025 / SE INSTALA PIN PAD CON CABLES , SE EXPLICA MANEJO Y CUIDADO DE LOS EQUIPOS</t>
  </si>
  <si>
    <t>LBZZZ636</t>
  </si>
  <si>
    <t>FO-25-1362085</t>
  </si>
  <si>
    <t xml:space="preserve">12/08/2025 / EN LA VISITA TÉCNICA SE REALIZÓ LA INSTALACIÓN DE PINPAD,SE REALIZÓ EL CAMBIO DE DATÁFONO POR TECNOLOGÍA DESK 2600 Y PINPAD DESK 1600,SE INSTALO MAGIC BOX 2600,SE INSTALO EL SISTEMA OPERATIVO Y VERSIÓN 10.3,SE CREARON LOS USUARIOS Y SE REALIZARON LAS PRUEBAS DEJANDO EL SERVICIO OPERANDO SIN FALLAS Y SIN NOVEDAD </t>
  </si>
  <si>
    <t>BARRIO LA INMACULADA PLANETA R</t>
  </si>
  <si>
    <t>FO-25-1354957</t>
  </si>
  <si>
    <t>12/08/2025 / SE VISITA SITIO, SE AJUSTA BASE DE DATANO OK. NO FUE NECESARIO CAMBIAR, NO SE MANIPULA TERMINAL</t>
  </si>
  <si>
    <t>MNPZZ697</t>
  </si>
  <si>
    <t>BARRIO PICALENA IBAGUE 1</t>
  </si>
  <si>
    <t>FO-25-1353062</t>
  </si>
  <si>
    <t>09/08/2025 9-08 SE ESCALA AL COORDINADOR DE ZONA PARA REALIZAR VISITA | 12/08/2025 SE REALIZA INSTALACIÓN DE PIN PAD DESK 1600, SE REALIZA CAMBIO DE DATÁFONO POR INCOMPATIBILIDAD, SE INSTALA DATAFONO DESK, FUENTE DESK, CABLE DESK, MAGIC BOX. TRANSACCIONES DE PRUEBA OK</t>
  </si>
  <si>
    <t>GZ0LZ657</t>
  </si>
  <si>
    <t>BARRIO CENTRO GRANADA 16</t>
  </si>
  <si>
    <t>FO-25-1359066</t>
  </si>
  <si>
    <t>11/08/2025 POR FAVOR, COMUNICARSE CON USUARIO PARA CONFIRMAR UBICACION, SOLICITUD Y PROGRAMAR VISITA TECNICA | 12/08/2025 SE REALIZA AJUSTE DE BASE A SOLICITUD DEL COMERCIO</t>
  </si>
  <si>
    <t>A305Z365</t>
  </si>
  <si>
    <t>FO-25-1366686</t>
  </si>
  <si>
    <t>12/08/2025 12-08 POR FAVOR COMUNICARSE CON CB PARA CONFIRMAR SOLICITUD, UBICACION Y PROGRAMAR VISITA TECNICA | 12/08/2025 VISITAMOS COMERCIO NO INSTALAMOS BASE ASEGURAMOS Y PEGAMOS NUEVAMENTE LA BASE QUE TIENEN</t>
  </si>
  <si>
    <t>PIJIÑO DEL CARMEN</t>
  </si>
  <si>
    <t>DISTRICOL BON APPETIT AQ</t>
  </si>
  <si>
    <t>FO-25-1336552</t>
  </si>
  <si>
    <t>06/08/2025 SE REALIZA CONTACTO AL 3126573943 QUIEN INDICA QUE SI BIEN TIENE CB ES EL 44772 QUE NO CORRESPONDE AL TRASLADO, SE VALIDA EL 3103779660 RESPONDE SR HECTOR QUIEN CONFIRMA LA DIRECCION INDICA QUE YA TIENE LOS EQUIPOS Y EL AVISO EXTERIOR EN LA NUEVA DIRECCION SE PROGRAMA VISITA TECNICA | 13/08/2025 BUENOS DÍAS SE VISITA CB Y SE LE REALIZA EL TRASLADO DE MANERA EXITOSA, SE DEJA SERVICIO OK. SE HACEN PRUEBAS</t>
  </si>
  <si>
    <t>XPMZZ055</t>
  </si>
  <si>
    <t>LABRANZAGRANDE</t>
  </si>
  <si>
    <t>BARRIO LABRANZAGRANDE LAS PALM</t>
  </si>
  <si>
    <t>FO-25-1356115</t>
  </si>
  <si>
    <t>10/08/2025 10-08 POR FAVOR, COMUNICARSE CON USUARIO PARA CONFIRMAR UBICACION, SOLICITUD Y PROGRAMAR VISITA TECNICA | 13/08/2025 EN COMUNICACIÓN CON EL SEÑOR OSCAR PEÑA AL NUMERO 3105222799, INDICA QUE YA AJUSTO LA BASE, INFORMA NO REQUIERE LA VISITA. INDICA SE ENCUENTRA OPERATIVO EL SERVICIO</t>
  </si>
  <si>
    <t xml:space="preserve">SOPORTE TELEFÓNICO </t>
  </si>
  <si>
    <t>BARRIO MIRAFLOREZ PIEDECUESTA</t>
  </si>
  <si>
    <t>FO-25-1347036</t>
  </si>
  <si>
    <t>08/08/2025 POR FAVOR, COMUNICARSE CON USUARIO PARA CONFIRMAR UBICACION, SOLICITUD Y PROGRAMAR VISITA TECNICA | 13/08/2025 SE HACE INSTALACIÓN DE BASE PARA DATÁFONO POR DAÑO, SE DEJA AL GUSTO DEL CLIENTE</t>
  </si>
  <si>
    <t>AALFZ750</t>
  </si>
  <si>
    <t>FO-25-1353050</t>
  </si>
  <si>
    <t>09/08/2025 9-08 8:51 EN COMUNICACIÓN CON LA SEÑORA LINDA AL NUMERO 3134366738 CONFIRMA SOLICITUD DE PIN PAD, CONFIRMA DATOS, SE ESCALA PARA VISITA | 09/08/2025 SE REALIZA INTENTO DE COMUNICACIÓN FALLIDA A NÚMEROS DE CONTACTO 3134366738 SIN OBTENER RESPUESTA NOS ENCONTRAMOS A ESPERA DE VUELO PARA EL DÍA LUNES PARA EJECUCIÓN DE ACTIVIDAD A LA MAYOR BREVEDAD POSIBLE | 13/08/2025 SE REALIZA CAMBIO DE DATAFONO POR TECNOLOGÍA INSTALACIÓN DE MAGIC BOX Y PIN PAD VERSIÓN 10.3 CREACIÓN DE USUARIOS PRUEBAS OK SERVICIO OPERATIVO APP SYTEX PRESENTO FALLA BORRANDO DATOS DE FECHA UBICACIÓN FOTOS DE FACHADA Y TIRILLAS DE PRUEBA LAS CUALES FUERON TOMADAS EN SITIO Y NO SE PUEDEN RECUPERAR SE ADJUNTA INFORMACIÓN ADICIONAL</t>
  </si>
  <si>
    <t>FO-25-1364814</t>
  </si>
  <si>
    <t>12/08/2025 12-08 POR FAVOR COMUNICARSE CON CB PARA CONFIRMAR SOLICITUD, UBICACION Y PROGRAMAR VISITA TECNICA | 13/08/2025 EN LA VISITA TÉCNICA SE REALIZÓ LA INSTALACIÓN DE PINPAD DESK 1600, SE CAMBIÓ DATÁFONO POR TECNOLOGÍA DESK 2600, SE INSTALA MAGIC BOX 2600,SE INSTALA EL SISTEMA OPERATIVO Y VERSIÓN, SE CREARON LOS USUARIOS Y SE REALIZARON LAS PRUEBAS DEJANDO EL SERVICIO OPERANDO SIN FALLAS Y SIN NOVEDAD</t>
  </si>
  <si>
    <t>AAJ0K067</t>
  </si>
  <si>
    <t>DISTRICOL PAPELERIA LA ESQUINA</t>
  </si>
  <si>
    <t>FO-25-1371322 | FO-25-1336542</t>
  </si>
  <si>
    <t>14/08/2025 A LA ESPERA DE INGRESO CLIENTE EN COMUNICACIÓN CON LÍNEA DE BANCOLOLMBIA | 14/08/2025 SE REALIZA VISITA DE CAMPO DONDE SE TRASLADARON EQUIPOS DE ACUERDO A INDICACIONES DEL CLIENTE PRUEBAS CUPO Y USUARIO OK, NO SE INTALA PUBLICIDAD DEBIDO A QUE NO ESTA EN EL PUNTO.</t>
  </si>
  <si>
    <t>SV00T124</t>
  </si>
  <si>
    <t>BARRIO SAMARIA ITAGUI 4</t>
  </si>
  <si>
    <t>FO-25-1353039</t>
  </si>
  <si>
    <t>09/08/2025 9-08 8:43 SE INTENTA COMUNICACION EN VARIAS OCASIONES CON LA SEÑORA LINA MARCELA AL NUMERO 3114239749 PARA CONFIRMAR SOLICITUD DE TRASLADO EXTERNO PERO NO FUE POSIBLE, SE ESCALA AL COORDINADOR DE LA ZONA PARA VALIDAR EN SITIO | 14/08/2025 SE TRASLADAN EQUIPOS OK</t>
  </si>
  <si>
    <t>LM003501</t>
  </si>
  <si>
    <t>BARRIO EL TOPON PAMPLONA</t>
  </si>
  <si>
    <t>FO-25-1364821</t>
  </si>
  <si>
    <t>12/08/2025 12-08 POR FAVOR COMUNICARSE CON CB PARA CONFIRMAR SOLICITUD, UBICACION Y PROGRAMAR VISITA TECNICA | 14/08/2025 SE REALIZA VISITA AL COMERCIO Y SE REALIZA INSTALACIÓN DE PID PAD PRUEBAS ÉXITOSAS</t>
  </si>
  <si>
    <t>VAZZZ390</t>
  </si>
  <si>
    <t>PTM MEDELLIN  MERCADOS SUAREZ</t>
  </si>
  <si>
    <t>FO-25-1360886</t>
  </si>
  <si>
    <t>11/08/2025 POR FAVOR COMUNICARSE CON CB PARA CONFIRMAR SOLICITUD, UBICACION Y PROGRAMAR VISITA TECNICA | 14/08/2025 SE REALIZA INICIALIZACIÓN DEL DATÁFONO PARA CARGAR LA NUEVA DIRECCIÓN, SE REALIZA PRUEBA</t>
  </si>
  <si>
    <t>BA07Z492</t>
  </si>
  <si>
    <t>REDY LA PRIMERA</t>
  </si>
  <si>
    <t>FO-25-1371504</t>
  </si>
  <si>
    <t>13/08/2025 13-08 POR FAVOR COMUNICARSE CON CB PARA CONFIRMAR SOLICITUD, UBICACION Y PROGRAMAR VISITA TECNICA | 14/08/2025 SE INSTALA 1 BASE YA QUE EL CLIENTE QUIERE PROBAR A VER SI LES FUNCIONA COMO LAS OTRAS</t>
  </si>
  <si>
    <t>GZ001385</t>
  </si>
  <si>
    <t>OPRAP EXITO GRAN PLAZA FLORENC</t>
  </si>
  <si>
    <t>FO-25-1366688</t>
  </si>
  <si>
    <t>12/08/2025 12-08 POR FAVOR COMUNICARSE CON CB PARA CONFIRMAR SOLICITUD, UBICACION Y PROGRAMAR VISITA TECNICA | 14/08/2025 SE REALIZA PEGADO DE BASE CON SILICONA LÍQUIDA YA QUE NO SE AUTORIZO QUE LA BASE FUERA PEGADA CON TORNILLO DE CHAZO POR PARTE DE OPRAP, SE DEJA PEGADA Y EN BUEN ESTADO LA BASE</t>
  </si>
  <si>
    <t>103ZZ224</t>
  </si>
  <si>
    <t>FO-25-1364311</t>
  </si>
  <si>
    <t>12/08/2025 12-08 POR FAVOR COMUNICARSE CON CB PARA CONFIRMAR SOLICITUD, UBICACION Y PROGRAMAR VISITA TECNICA | 14/08/2025 SE REALIZA INSTALACIÓN DE LA BASE YA QUE LA OTRA ESTABA REVENTADA</t>
  </si>
  <si>
    <t>AAAAS970-TRZZZ934</t>
  </si>
  <si>
    <t>FO-25-1364321</t>
  </si>
  <si>
    <t>12/08/2025 12-08 POR FAVOR COMUNICARSE CON CB PARA CONFIRMAR SOLICITUD, UBICACION Y PROGRAMAR VISITA TECNICA | 14/08/2025 SE VISITA CB Y SE REALIZA CAMBIO DE BASE DE DATÁFONO POR DAÑO. SE INSTALA NUEVA BASE DATÁFONO FUNCIONA CORRECTAMENTE</t>
  </si>
  <si>
    <t>BARRIO SAN GREGROP SA GREGORIO VILLA    DEL ROSARIO</t>
  </si>
  <si>
    <t>FO-25-1364827</t>
  </si>
  <si>
    <t>12/08/2025 12-08 POR FAVOR COMUNICARSE CON CB PARA CONFIRMAR SOLICITUD, UBICACION Y PROGRAMAR VISITA TECNICA | 13/08/2025 SE REALIZA VISITA, SE REALIZA TRASLADO EXTERNO, SE REALIZAN PRUEBAS Y CIERRES OK.</t>
  </si>
  <si>
    <t>V1MZZ317</t>
  </si>
  <si>
    <t>FO-25-1349691</t>
  </si>
  <si>
    <t>08/08/2025 SE REALIZA CONTACTO TELEFONICO CON LA SRA CAROLINA AL 3103759563 INDICA QUE LA BASE SE DESPEGO LA VOLVIO A PEGAR PERO SE VUELVE A CAER SE HACEN VALIDACIONES Y SE PROGRAMA VISITA TECNICA | 14/08/2025 SE LLEGA SE ENCUENTRA QUE LA BASE SE HABÍA DESPEGADO SE PEGA BASE DE NUEVO TODO QUEDA OK</t>
  </si>
  <si>
    <t>BARRIO DANUBIO AZUL BOGOTA 3</t>
  </si>
  <si>
    <t>FO-25-1376470</t>
  </si>
  <si>
    <t>14/08/2025 POR FAVOR, COMUNICARSE CON USUARIO PARA CONFIRMAR UBICACION, SOLICITUD Y PROGRAMAR VISITA TECNICA | 14/08/2025 SE VISITA COMERCIO POR TRASLADO EXTERNO CLIENTE NO CUENTA CON PUBLICIDAD EXISTENTE Y MANIFIESTA LO HA SOLICITADO PERO LE DICEN QUE NO HAY INVENTARIO SE PROCEDE A REALIZAR ACTUALIZACIÓN DE DIRECCIÓN REALIZANDO TRANSACCIONES DE PRUEBA PERO CLIENTE SE ENCUENTRA BLOQUEADO POR ENTIDAD , CLIENTE SE COMUNICA Y LE CONFIRMAN DESBLOQUEO DE 24 HORAS Y SE FINALIZA ACTIVIDAD SIN MÁS NOVEDAD</t>
  </si>
  <si>
    <t>LA009612</t>
  </si>
  <si>
    <t>FO-25-1376108</t>
  </si>
  <si>
    <t>14/08/2025 EN COMUNICACIÓN CON SEÑORA MARCELA MORALES AL NÚMERO 3209153649  CONFIRMA SOLICITUD, DATOS CORRECTOS. SE ESCALA PARA VISITA | 14/08/2025 SE REALIZA PEGADO DE BASE CON ADHESIVO Y SE DEJA EN BUEN ESTADO LA BASE.</t>
  </si>
  <si>
    <t>BARRIO EL ESCOBAL CUCUTA 2</t>
  </si>
  <si>
    <t>FO-25-1364790</t>
  </si>
  <si>
    <t>AD003920</t>
  </si>
  <si>
    <t>BARRIO EL RAICERO FLORENCIA 1</t>
  </si>
  <si>
    <t>FO-25-1376438</t>
  </si>
  <si>
    <t>14/08/2025 SE INTENTA COMUNICACION CON EL USUARIO A LOS NUMEROS 3213793084 - 3124413632, PERO NO CONTESTA LA LLAMADA. SE ESCALA PARA VALIDACION EN SITIO | 14/08/2025 SE REALIZA TRASLADO EXTERNO SIN NOVEDAD, SE INSTALA DATÁFONO LECTORA BASE FUENTE DE PODER CABLE DE RED Y PUBLICIDAD SE REALIZAN PRUEBAS CB OK SE DEJA OPERATIVO</t>
  </si>
  <si>
    <t>II00Y892-XPGZZ471</t>
  </si>
  <si>
    <t>BARRIO VILLAGORGONA CANDELARIA</t>
  </si>
  <si>
    <t>FO-25-1372401</t>
  </si>
  <si>
    <t>13/08/2025 POR FAVOR COMUNICARSE CON CB PARA CONFIRMAR SOLICITUD, UBICACION Y PROGRAMAR VISITA TECNICA | 14/08/2025 SE VISITA CORRESPONSAL Y SE REEMPLAZA BASE POR DAÑO.</t>
  </si>
  <si>
    <t>F1XZZ070</t>
  </si>
  <si>
    <t>BARRIO BESITO VOLAO MONTERIA</t>
  </si>
  <si>
    <t>FO-25-1359062</t>
  </si>
  <si>
    <t>11/08/2025 POR FAVOR, COMUNICARSE CON USUARIO PARA CONFIRMAR UBICACION, SOLICITUD Y PROGRAMAR VISITA TECNICA | 14/08/2025 SE REALIZA INSTALACIÓN DE BASE DE DATÁFONO DEBIDO LA ANTERIOR SE QUEBRÓ QUEDANDO NO OPERATIVA, SE INSTALA NUEVAMENTE AVISO EXTERIOR YA QUE FUE TUMBADO POR FUERTE TORMENTA, NO AMERITA CAMBIO SE ENCUENTRA EN PERFECTO ESTADO NO SE MANIPULA LA TERMINAL</t>
  </si>
  <si>
    <t>SX6ZZ430</t>
  </si>
  <si>
    <t>BARRIO SANTA BIBIANA BOGOTA 1</t>
  </si>
  <si>
    <t>FO-25-1353027</t>
  </si>
  <si>
    <t>09/08/2025 9-08 SE ESCALA AL COORDINADOR DE ZONA PARA REALIZAR VISITA | 15/08/2025 SE INTALA BASE POR QUÉ ESTABA ROTA Y DETERIORADA</t>
  </si>
  <si>
    <t>F100V514</t>
  </si>
  <si>
    <t>BARRIO BOSA EL PORVENIR BOGOTA</t>
  </si>
  <si>
    <t>FO-25-1376443</t>
  </si>
  <si>
    <t>14/08/2025 POR FAVOR, COMUNICARSE CON USUARIO PARA CONFIRMAR UBICACION, SOLICITUD Y PROGRAMAR VISITA TECNICA | 15/08/2025 SE REALIZA TRASLADO EXTERNO NO SE REALIZA PRUEBA YA QUE EL CB SE ENCUENTRA BLOQUEADO POR PARTE DEL BANCO SE LE INFORMA COMUNICARSE CON ENTIDAD PARA EL DESBLOQUEO</t>
  </si>
  <si>
    <t>3A0CZ804</t>
  </si>
  <si>
    <t>BARRIO GAITAN BUCARAMANGA 2</t>
  </si>
  <si>
    <t>FO-25-1378133 | FO-25-1376486</t>
  </si>
  <si>
    <t>14/08/2025 POR FAVOR, COMUNICARSE CON USUARIO PARA CONFIRMAR UBICACION, SOLICITUD Y PROGRAMAR VISITA TECNICA | 14/08/2025 SE REALIZA VISITA A LA DIRECCIÓN DADA POR LA RED SE ESPERA CERCA DE 30 MINUTOS EN EL PUNTO Y NO LLEGA EL CLIENTE A LA DIRECCIÓN SE LLAMA EN REPETIDAS OCASIONES AL NÚMERO DE CONTACTO 3125735017 Y TAMBIÉN SE ESCRIBE POR MEDIO DE WHATSAPP Y NO HAY RESPUESTA COMERCIO SE ENCUENTRA CERRADO
15/08/2025 SE REALIZA VISITA A LA DIRECCIÓN DADA POR REDEBAN, SE VALIDA Y SE HACE TRASLADO EXTERNO, SE INICIALIZA TERMINAL QUEDANDO DIRECCIÓN ACTUAL CORRECTA, SE HACEN PRUEBAS ARROJA RECHAZO GENERAL LA CLIENTE SE COMUNICA CON EL BANCO PARA PODER HACER EL RESPECTIVO DESBLOQUEO DEL CB</t>
  </si>
  <si>
    <t>MA00Q884</t>
  </si>
  <si>
    <t>BARRIO FATIMA MANIZALES 6</t>
  </si>
  <si>
    <t>FO-25-1376461</t>
  </si>
  <si>
    <t>14/08/2025 POR FAVOR, COMUNICARSE CON USUARIO PARA CONFIRMAR UBICACION, SOLICITUD Y PROGRAMAR VISITA TECNICA | 15/08/2025 SE REALIZA VISITA SE TRASLADA CORRESPONSAL, SE INICIALIZA EQUIPO CON NUEVA DIRECCIÓN, USUARIO YA CUENTA CON PUBLICIDAD TRASLADADA SERVICIO OK</t>
  </si>
  <si>
    <t>3A003132</t>
  </si>
  <si>
    <t>BARRIO EL SOSIEGO MADRID MADRI</t>
  </si>
  <si>
    <t>FO-25-1376478</t>
  </si>
  <si>
    <t>14/08/2025 SE INTENTA COMUNICACION CON EL USUARIO A LOS NUMEROS 3156127218 - 3183085001, PERO NO CONTESTA LA LLAMADA. SE ESCALA PARA VALIDACION EN SITIO | 15/08/2025 SE REALIZA TRASLADO EXTERNO DE CB A SOLICITUD DEL CLIENTE SERVICIO OPERATIVO PRUEBAS OK TRNA RBM</t>
  </si>
  <si>
    <t>A40NZ746</t>
  </si>
  <si>
    <t>FO-25-1376111</t>
  </si>
  <si>
    <t>14/08/2025 POR FAVOR COMUNICARSE CON CB PARA CONFIRMAR SOLICITUD, UBICACION Y PROGRAMAR VISITA TECNICA | 15/08/2025 SE VISITA SITIO SE VERIFICA INFORMACIÓN, SE REALIZA INSTALACIÓN DE BASE, MOTIVO LA  BASE SOPORTE PARTIDA DETERIODADA.</t>
  </si>
  <si>
    <t xml:space="preserve">BL0AZ045 </t>
  </si>
  <si>
    <t>MULTIPAGAS GRAN ESTACION</t>
  </si>
  <si>
    <t>FO-25-1377930</t>
  </si>
  <si>
    <t>14/08/2025 POR FAVOR, COMUNICARSE CON USUARIO PARA CONFIRMAR UBICACION, SOLICITUD Y PROGRAMAR VISITA TECNICA | 15/08/2025 SE REALIZA VISITA A CB PARA REALIZAR INSTALACIÓN DE PINPAD CLIENTE INDICA QUE NO SOLICITO PINPAD SI NO UN DATAFONO ADICIONAL YA QUE CUENTA CON TODOS LOS PINPAD DE LAS CAJAS</t>
  </si>
  <si>
    <t>BARRIO CENTRO YOTOCO 3</t>
  </si>
  <si>
    <t>FO-25-1376466</t>
  </si>
  <si>
    <t>14/08/2025 POR FAVOR, COMUNICARSE CON USUARIO PARA CONFIRMAR UBICACION, SOLICITUD Y PROGRAMAR VISITA TECNICA | 15/08/2025 SE VISITA CORRESPONSAL DE PROCEDE A REALIZAR TRASLADO, SE INICIALIZA Y DIRECCIÓN QUEDA ACTUALIZADA. TRANSACCIONES DE PRUEBA OK.</t>
  </si>
  <si>
    <t>NA00B599, IMZZZ495</t>
  </si>
  <si>
    <t>BARRIO COUNTRY NORTE BOGOTA</t>
  </si>
  <si>
    <t>FO-25-1364797</t>
  </si>
  <si>
    <t>12/08/2025 12-08 POR FAVOR COMUNICARSE CON CB PARA CONFIRMAR SOLICITUD, UBICACION Y PROGRAMAR VISITA TECNICA | 15/08/2025 SE REALIZA TRASLADO INTERNO SE REALIZAN PRUEBAS OK</t>
  </si>
  <si>
    <t>BL0HZ967</t>
  </si>
  <si>
    <t>BARRIO BLANQUIZAL MEDELLÍN</t>
  </si>
  <si>
    <t>FO-25-1353047</t>
  </si>
  <si>
    <t>09/08/2025 9-08 SE ESCALA AL COORDINADOR DE ZONA PARA REALIZAR VISITA | 15/08/2025 SE LLEGA AL PUNTO PERO EL PUNTO CUENTA ACON NUEVA TECNOLOGÍA WOMPI Y ESTÁ. ALA ESPERA DE RECOGIDA DE LOS EQUIPOS DE RDB POR LO QUE NO FUE POSIBLE CONTINUAR CON LA INSTALACIÓN DE PINPAD</t>
  </si>
  <si>
    <t>7 AGOSTO REMEDIO</t>
  </si>
  <si>
    <t>FO-25-1353030</t>
  </si>
  <si>
    <t>09/08/2025 9-08 EN COMUNICACIÓN CON LA SEÑORA BLANCA AL NUMERO 3137475677 CONFIRMA SOLICITUD DE BASE DATAFONO, CONFIRMA DATOS, SE ESCALA PARA VISITA | 15/08/2025 SE REALIZA ENVÍO DEL LA BASE AL USUARIO EL CLIENTE CONFIRMA LA LLEGADA Y LA INSTALACIÓN DE LA BASE</t>
  </si>
  <si>
    <t>EF00B344</t>
  </si>
  <si>
    <t>FO-25-1380047</t>
  </si>
  <si>
    <t>15/08/2025 POR FAVOR, COMUNICARSE CON USUARIO PARA CONFIRMAR UBICACION, SOLICITUD Y PROGRAMAR VISITA TECNICA | 15/08/2025 SE VISITA CB PERO NO ES POSIBLE REALIZAR ACTIVIDAD DEBIDO A QUE EL COMERCIO NO EXISTE EN LA DIRECCIÓN. ME COMUNICO CON CLIENTE Y ME INDICA QUE LE PIDIERON EL LOCAL Y TUVO QUE DESOCUPAR DE UN DÍA PARA OTRO. ESTA EN TRÁMITE DE TRASLADO DEL CB</t>
  </si>
  <si>
    <t>FO-25-1381918</t>
  </si>
  <si>
    <t>15/08/2025 POR FAVOR, COMUNICARSE CON USUARIO PARA CONFIRMAR UBICACION, SOLICITUD Y PROGRAMAR VISITA TECNICA | 15/08/2025 EN LA VISITA TÉCNICA SE REALIZÓ LA INSTALACIÓN DE LA BASE SOPORTE DE EL DATÁFONO YA QUE LA ANTERIOR SE ENCONTRÓ PARTIDA.</t>
  </si>
  <si>
    <t>BARRIO JONGOVITO CENTRO PASTO</t>
  </si>
  <si>
    <t>FO-25-1376468</t>
  </si>
  <si>
    <t>14/08/2025 POR FAVOR, COMUNICARSE CON USUARIO PARA CONFIRMAR UBICACION, SOLICITUD Y PROGRAMAR VISITA TECNICA | 16/08/2025 SE VISITÓ EL CORRESPONSAL EN NUEVA DIRECCIÓN PARA REALIZAR TRASLADO, SE INSTALÓ AVISO EXTERIOR, TIENE DISPLAY HORARIO PERO EL FLANNGED NO, SE INICIALIZÓ EQUIPO OK, CAMBIO DE DIRECCIÓN OK, PRUEBAS EXITOSAS. CB OPERATIVO</t>
  </si>
  <si>
    <t>EF00R092</t>
  </si>
  <si>
    <t>BARRIO BICENTENARIO CARTAGENA</t>
  </si>
  <si>
    <t>FO-25-1376454</t>
  </si>
  <si>
    <t>14/08/2025 POR FAVOR, COMUNICARSE CON USUARIO PARA CONFIRMAR UBICACION, SOLICITUD Y PROGRAMAR VISITA TECNICA | 16/08/2025 SE REALIZA TRASLADO DE CORRESPONSAL EXITOSAMENTE</t>
  </si>
  <si>
    <t>SX6ZZ419</t>
  </si>
  <si>
    <t>FO-25-1381723</t>
  </si>
  <si>
    <t>15/08/2025 POR FAVOR, COMUNICARSE CON USUARIO PARA CONFIRMAR UBICACION, SOLICITUD Y PROGRAMAR VISITA TECNICA | 16/08/2025 SE INTALA PIN PAD SE REALIZAN PRUEBAS OK</t>
  </si>
  <si>
    <t>BARRIO SAN CARLOS CHIQUINQUIRA  1</t>
  </si>
  <si>
    <t>FO-25-1371506</t>
  </si>
  <si>
    <t>13/08/2025 13-08 EN COMUNICACION CON LA SEÑORA NATALIA POVEDA AL NUMERO 3142740848, CONFIRMA SOLICITUD Y DATOS OK. SE ESCALA PARA VISITA | 16/08/2025 SE VISITA CB CAMBIO DE BASE POR DAÑO PRUEBAS EXITOSAS</t>
  </si>
  <si>
    <t>F1LZZ923</t>
  </si>
  <si>
    <t>FO-25-1380065</t>
  </si>
  <si>
    <t>15/08/2025 POR FAVOR, COMUNICARSE CON USUARIO PARA CONFIRMAR UBICACION, SOLICITUD Y PROGRAMAR VISITA TECNICA | 16/08/2025 SE LLEGA A LA DIRECCIÓN INDICADA Y SE CAMBIA BASE DATAFONO POR QUÉ SE ENCONTRABA PARTIDA EN EL MECANISMO ROTATORIO, SE FIJA LA BASE CON SU RESPECTIVA CINTA 3M ,LA SUPERFICIE ES VIDRIO . NO SE MANIPULA EL DATÁFONO ÚNICAMENTE PARA AJUSTARLO EN LA BASE.</t>
  </si>
  <si>
    <t>II00T995</t>
  </si>
  <si>
    <t>BARRIO SOFERINO MANIZALES</t>
  </si>
  <si>
    <t>FO-25-1381639</t>
  </si>
  <si>
    <t>15/08/2025 POR FAVOR, COMUNICARSE CON USUARIO PARA CONFIRMAR UBICACION, SOLICITUD Y PROGRAMAR VISITA TECNICA | 16/08/2025 SE INSTALA BASE PARA DATÁFONO YA QUE LA ANTERIOR SE ESTABA EN MAL ESTADO</t>
  </si>
  <si>
    <t>EG0FZ775</t>
  </si>
  <si>
    <t>BARRIO LA CANDELARIA CENTRO ME</t>
  </si>
  <si>
    <t>FO-25-1376654</t>
  </si>
  <si>
    <t>14/08/2025 POR FAVOR, COMUNICARSE CON USUARIO PARA CONFIRMAR UBICACION, SOLICITUD Y PROGRAMAR VISITA TECNICA | 16/08/2025 INSTALACIÓN DE BASE POR DAÑO SE DESPEGO</t>
  </si>
  <si>
    <t>SASZZ737</t>
  </si>
  <si>
    <t>BARRIO MINITAS MANIZALES 1</t>
  </si>
  <si>
    <t>FO-25-1380059</t>
  </si>
  <si>
    <t>15/08/2025 POR FAVOR, COMUNICARSE CON USUARIO PARA CONFIRMAR UBICACION, SOLICITUD Y PROGRAMAR VISITA TECNICA | 16/08/2025 SE INSTALA BASE PARA DATÁFONO YA QUE LA ANTERIOR SE LE DESPEGO Y SE ENCUENTRA EN MAL ESTADO SERVICIO OK</t>
  </si>
  <si>
    <t>TR003836</t>
  </si>
  <si>
    <t>FO-25-1384632 | FO-25-1372791</t>
  </si>
  <si>
    <t>13/08/2025 POR FAVOR COMUNICARSE CON CB PARA CONFIRMAR SOLICITUD, UBICACION Y PROGRAMAR VISITA TECNICA | 16/08/2025 VISITA FALLIDA EL COMERCIO SE ENCUENTRA CERRADO SE LLAMA A NUMEROS DE CONTACTO NO HAY RESPUESTA
19/08/2025 SE VISITA PUNTO Y SE ENCUENTRA LOCAL CERRADO</t>
  </si>
  <si>
    <t>BARRIO AURES BOGOTA 3</t>
  </si>
  <si>
    <t>FO-25-1384462 | FO-25-1376484</t>
  </si>
  <si>
    <t>14/08/2025 POR FAVOR, COMUNICARSE CON USUARIO PARA CONFIRMAR UBICACION, SOLICITUD Y PROGRAMAR VISITA TECNICA | 16/08/2025 SE VISITA COMERCIO CB BANCOLOMBIA EN LA NUEVA DIRECCIÓN PERO ESTA CERRADO, SE LLAMA AL TELÉFONO DE CONTACTO Y LA SRA LYDA PINZÓN NOS INFORMA QUE NOS PUEDE ATENDER EL DÍA MARTES 19 DE AGOSTO, SE DEJA PARA DICHA FECHA INFORMADO AL COORDINADOR.
19/08/2025 SE VISITA COMERCIO CB BANCOLOMBIA EN LA NUEVA DIRECCIÓN, SE REALIZA ACTUALIZACIÓN DE DATOS EN EL DATAFONO PARA QUE TOME LOS NUEVOS DATOS DEL COMERCIO, EL CLIENTE YA CONTABA CON LOS EQUIPOS EN LA NUEVA DIRECCIÓN, SE REALIZAN PRUEBAS OK, NO UPS, NO SE ALTERAN USUARIOS.</t>
  </si>
  <si>
    <t>MA00L716</t>
  </si>
  <si>
    <t>UNE</t>
  </si>
  <si>
    <t>BARRIO CENTRO UNE UNE</t>
  </si>
  <si>
    <t>FO-25-1378900</t>
  </si>
  <si>
    <t>15/08/2025 POR FAVOR, COMUNICARSE CON USUARIO PARA CONFIRMAR UBICACION, SOLICITUD Y PROGRAMAR VISITA TECNICA | 19/08/2025 SE INSTALA BASE POR DAÑO</t>
  </si>
  <si>
    <t>F1XZZ071</t>
  </si>
  <si>
    <t>BARRIO URB ROMERO PAMPLONA</t>
  </si>
  <si>
    <t>FO-25-1376480</t>
  </si>
  <si>
    <t>14/08/2025 POR FAVOR, COMUNICARSE CON USUARIO PARA CONFIRMAR UBICACION, SOLICITUD Y PROGRAMAR VISITA TECNICA | 19/08/2025 SE REALIZA TRASLADO SE INSTALA DATAFONO LECTOR BASE Y PUBLICIDAD SE DEJA NUEVA VERSIÓN CIERRES Y PRUEBAS OK</t>
  </si>
  <si>
    <t>FACZZ896</t>
  </si>
  <si>
    <t>BARRIO CENTRO PUERTO LLERAS 6</t>
  </si>
  <si>
    <t>FO-25-1376121</t>
  </si>
  <si>
    <t>14/08/2025 EN COMUNICACIÓN CON SEÑORA KATERINE PARRA AL NÚMERO 3144316654 CONFIRMA SOLICITUD, DATOS CORRECTOS. SE ESCALA PARA VISITA | 19/08/2025 SE REALIZA CAMBIO DE BASE RBM YA QUE LA QUE TENIA EL COMERCIO SE PARTIÓ.</t>
  </si>
  <si>
    <t>A1KZZ373</t>
  </si>
  <si>
    <t>BARRIO MINUTO DE DIOS POPAYAN</t>
  </si>
  <si>
    <t>FO-25-1376476</t>
  </si>
  <si>
    <t>14/08/2025 POR FAVOR, COMUNICARSE CON USUARIO PARA CONFIRMAR UBICACION, SOLICITUD Y PROGRAMAR VISITA TECNICA | 19/08/2025 SE INGRESA SE FORMATIO EQUIPO SE ACTUALIZA DIRECCION PRUEBAS</t>
  </si>
  <si>
    <t>BA00O053</t>
  </si>
  <si>
    <t>BARRIO CENTRO LA UNION 4</t>
  </si>
  <si>
    <t>FO-25-1356117</t>
  </si>
  <si>
    <t>10/08/2025 10-08 POR FAVOR, COMUNICARSE CON USUARIO PARA CONFIRMAR UBICACION, SOLICITUD Y PROGRAMAR VISITA TECNICA | 18/08/2025 ACTIVIDAD PENDIENTE POR CAPACIDAD OPERATIVA | 19/08/2025 SE INSTALA BASE DATAFONO POR DAÑO SE QUEBRÓ</t>
  </si>
  <si>
    <t>TR00R892</t>
  </si>
  <si>
    <t>DISTRICOL DE LUXE NAIL SPA</t>
  </si>
  <si>
    <t>FO-25-1381718</t>
  </si>
  <si>
    <t>15/08/2025 POR FAVOR, COMUNICARSE CON USUARIO PARA CONFIRMAR UBICACION, SOLICITUD Y PROGRAMAR VISITA TECNICA | 19/08/2025 SE REALIZA VISITA AL COMERCIO CB, SE VALIDA Y SE HACE INSTALACIÓN DE PINPAD DESK1600, HUBO LA NECESIDAD DE CAMBIAR DATÁFONO DESK3500 POR UN DESK2600 SE CONFIGURA Y SE HACEN PRUEBAS DEJANDO TODO OK</t>
  </si>
  <si>
    <t>FA0GZ473</t>
  </si>
  <si>
    <t>FO-25-1381994</t>
  </si>
  <si>
    <t>15/08/2025 POR FAVOR, COMUNICARSE CON USUARIO PARA CONFIRMAR UBICACION, SOLICITUD Y PROGRAMAR VISITA TECNICA | 19/08/2025 SE VISITA COMERCIO,  PEGA NUEVAMENTE BASE  YA QUE SE HABIA DESPEGADO</t>
  </si>
  <si>
    <t>FO-25-1386499</t>
  </si>
  <si>
    <t>17/08/2025 POR FAVOR, COMUNICARSE CON USUARIO PARA CONFIRMAR UBICACION, SOLICITUD Y PROGRAMAR VISITA TECNICA | 19/08/2025 SE VISITA COMERCIO SE REALIZA LA INSTALACIÓN DE BASE PARA DATÁFONO OK, YA QUE SE ENCUENTRA DAÑADA , CB OPERATIVO</t>
  </si>
  <si>
    <t>PTM SANTAFE DE ANTIOQUIA  SOLU</t>
  </si>
  <si>
    <t>FO-25-1377943</t>
  </si>
  <si>
    <t>14/08/2025 POR FAVOR, COMUNICARSE CON USUARIO PARA CONFIRMAR UBICACION, SOLICITUD Y PROGRAMAR VISITA TECNICA | 20/08/2025 SE REALIZÓ INSTALACIÓN DE PINPAD, SE CAMBIA DATÁFONO POR TECNOLOGÍA</t>
  </si>
  <si>
    <t>NN00E700 - NN00E741</t>
  </si>
  <si>
    <t>BARRIO EL PALMAR TULUA</t>
  </si>
  <si>
    <t>FO-25-1376458</t>
  </si>
  <si>
    <t>14/08/2025 POR FAVOR, COMUNICARSE CON USUARIO PARA CONFIRMAR UBICACION, SOLICITUD Y PROGRAMAR VISITA TECNICA | 20/08/2025 EN LA VISITA TÉCNICA SE ENCUENTRA LA PUBLICIDAD EQUIPO Y ACCESORIOS INSTALADOS EN LA NUEVA DIRECCIÓN,SE REALIZÓ LA CONFIGURACIÓN E INICIALIZACIÓN OK SE VALIDAN LOS DATOS Y SE REALIZARON LAS PRUEBAS DEJANDO EL SERVICIO OPERANDO SIN FALLAS Y SIN NOVEDAD</t>
  </si>
  <si>
    <t>XPAZZ647</t>
  </si>
  <si>
    <t>DISTRICOL VARIEDADES AUSTIN</t>
  </si>
  <si>
    <t>FO-25-1381715</t>
  </si>
  <si>
    <t>15/08/2025 POR FAVOR, COMUNICARSE CON USUARIO PARA CONFIRMAR UBICACION, SOLICITUD Y PROGRAMAR VISITA TECNICA | 20/08/2025 SE INSTALA PINPAD, SE CAMBIA EQUIPO POR COMPATIBILIDAD</t>
  </si>
  <si>
    <t>A4WZZ143</t>
  </si>
  <si>
    <t>CENTRO SANTA ROSA DEL SUR II</t>
  </si>
  <si>
    <t>FO-25-1376434</t>
  </si>
  <si>
    <t>14/08/2025 EN COMUNICACION CON LA SEÑORA MARTHA PARRA AL NUMERO 3118546076, CONFIRMA SOLICITUD Y DATOS OK. SE ESCALA PARA VISITA | 20/08/2025 SE REALIZA VISITA AL COMERCIO SE HACE INSTALACIÓN DE PINPAD DESK 1600, SE CAMBIO DATÁFONO DESK 3500 POR DESK 2600, SE HACEN LAS RESPECTIVAS CONFIGURACIONES Y SE HACEN PRUEBAS DEJANDO TODO OK</t>
  </si>
  <si>
    <t>A00IZ074</t>
  </si>
  <si>
    <t>FO-25-1391683</t>
  </si>
  <si>
    <t>19/08/2025 POR FAVOR, COMUNICARSE CON USUARIO PARA CONFIRMAR UBICACION, SOLICITUD Y PROGRAMAR VISITA TECNICA | 20/08/2025 SE INSTALA BASE DATAFONO POR DAÑO ROTA</t>
  </si>
  <si>
    <t>BARRIO EL CANEY CALI 2</t>
  </si>
  <si>
    <t>FO-25-1394903</t>
  </si>
  <si>
    <t>20/08/2025 POR FAVOR, COMUNICARSE CON USUARIO PARA CONFIRMAR UBICACION, SOLICITUD Y PROGRAMAR VISITA TECNICA | 20/08/2025 LA VISITA TECNICA REALIZADA AL COMERCIO SE LLEGA AL SITIO SE INFORMA EL MOTIVO DE LA VISITA EL CLIENTE INFORMANA QUE LA BASE  SE HABIA DESPEGADO PERO EL CLIENTE HIZO DISPOSICION Y PEGO LA BASE EL MISMO SE REVISA EL PEGADO SE ENCUENTRA FIRME NO HAY NINGUN INCONVENIENTE CON LA BASE</t>
  </si>
  <si>
    <t>9BMZZ508</t>
  </si>
  <si>
    <t>BARRIO CENTRO FUSAGASUGA 9</t>
  </si>
  <si>
    <t>FO-25-1390521</t>
  </si>
  <si>
    <t>19/08/2025 POR FAVOR, COMUNICARSE CON USUARIO PARA CONFIRMAR UBICACION, SOLICITUD Y PROGRAMAR VISITA TECNICA | 20/08/2025 SE REALIZA VISITA DE CAMPO DONDE SE INSTALA BASE DE ACUERDO A INDICACIONES DEL CLIENTE DADO QUE LA ANTERIOR SE ROMPIÓ.</t>
  </si>
  <si>
    <t>AC0MZ744</t>
  </si>
  <si>
    <t>DISTRICOL HERMANOS PERLIZ</t>
  </si>
  <si>
    <t>FO-25-1376430</t>
  </si>
  <si>
    <t>14/08/2025 POR FAVOR, COMUNICARSE CON USUARIO PARA CONFIRMAR UBICACION, SOLICITUD Y PROGRAMAR VISITA TECNICA | 20/08/2025 SE CONTACTA TELEFÓNICAMENTE AL CLIENTE, LA SEÑORA MARLEN ROJAS SOLICITA QUE SE REALICE LA VISITA EL DÍA DE MAÑANA 21/08 EN LA MAÑANA. SE REAGENDA VISITA POR SOLICITUD DEL CLIENTE.
3001108807 | 21/08/2025 SE VISITA COMERCIO, SE REALIZA TRASLADO EXITOSO, SE HACEN PRUEBAS OK, CB OPERATIVO.</t>
  </si>
  <si>
    <t>SAOZZ078</t>
  </si>
  <si>
    <t>FO-25-1395752</t>
  </si>
  <si>
    <t>20/08/2025 POR FAVOR, COMUNICARSE CON USUARIO PARA CONFIRMAR UBICACION, SOLICITUD Y PROGRAMAR VISITA TECNICA | 21/08/2025 SE PEGA DE NUEVO LA BASE CON OTRA CINTA MÁS FINA DEJANDO ASÍ LA BASE OK</t>
  </si>
  <si>
    <t>10NZZ045</t>
  </si>
  <si>
    <t>PUERTO ASIS</t>
  </si>
  <si>
    <t>DISTRICOL SYSTEMSERVIS</t>
  </si>
  <si>
    <t>FO-25-1376428</t>
  </si>
  <si>
    <t>14/08/2025 EN COMUNICACION CON EL USUARIO AL NUMERO 3223787556, CONFIRMA SOLICITUD Y DATOS OK. SE ESCALA PARA VISITA | 21/08/2025 SE VISITO EL COMERCIO PARA REALIZAR EL TRASLADO DEL CB, SE INICIALIZÓ EL EQUIPO OK, CAMBIO DE DIRECCIÓN EN VOUCHER OK, CORRESPONSAL OPERATIVO</t>
  </si>
  <si>
    <t>OWZZZ969</t>
  </si>
  <si>
    <t>BARRIO URB CASTILLA VILLAVICEN</t>
  </si>
  <si>
    <t>FO-25-1376482</t>
  </si>
  <si>
    <t>14/08/2025 EN COMUNICACION CON LA SEÑORA ELIANA CORONEL AL NUMERO 3150532870, CONFIRMA SOLICITUD Y DATOS OK. SE ESCALA PARA VISITA | 21/08/2025 SE VISITA CB Y SE REALIZA INICIALIZACION Y SE REALIZAN PRUEBAS PERO LA TERMINAL ESTA BLOQUEADA ARROJA RECHAZO GENERAL. SE SOLICITA DESBLOQUEO PERO NO LA HABILITAN . CLIENTE YA HABÍA TRASLADADO EL EQUIPO. CLIENTE INFORMA QUE NO CUENTA CON PUBLICIDAD POR QUE EN LA ANTIGUA DIRECCIÓN LES HABIAN ROBADO EL AVISO</t>
  </si>
  <si>
    <t>6A8ZZ270</t>
  </si>
  <si>
    <t>BARRIO PATIO BONITO BOGOTA 24</t>
  </si>
  <si>
    <t>FO-25-1404191</t>
  </si>
  <si>
    <t>21/08/2025 SE REALIZA CONTACTO TELEFONICO CON LA SRA LORENA AL 3107598075 VALIDA DATOS INDICA QUE LOS EQUIPOS Y PUBLICIDAD YA SE ENCUENTRAN EN LA NUEVA DIRECCION SE PROGRAMA VISITA TECNICA LLAMAR ANTES DE DESPLAZARSE PARA CONFIRMAR QUE ESTE EN SITIO | 21/08/2025 SE REALIZA VISITA AL COMERCIO PARA EJECUTAR TRASLADO EXTERNO POR SOLICITUD DEL CLIENTE. PRUEBAS, CUPO Y USUARIO OK.</t>
  </si>
  <si>
    <t>TV00C961</t>
  </si>
  <si>
    <t>FO-25-1404235</t>
  </si>
  <si>
    <t>21/08/2025 SE REALIZA CONTACTO TELEFONICO AL 3216544429 SRA ELIANA VALIDA DATOS INDICA QUE LOS EQUIPOS Y PUBLICIDAD ESTAN EN LA NUEVA DIRECCION SE ESCALA PARA VISITA TECNICA INDICA LLAMAR ANTES DE DESPLAZARSE PARA ESTAR PENDIENTE | 21/08/2025 SE REALIZA TRASLADO EXTERNO A PETICIÓN DEL USUARIO SE DEJAN SERVICIOS FUNCIONANDO CORRECTAMENTE</t>
  </si>
  <si>
    <t>FAZZZ565-ON008863</t>
  </si>
  <si>
    <t>MULTIPAGAS MONTEVIDEO</t>
  </si>
  <si>
    <t>FO-25-1377936</t>
  </si>
  <si>
    <t>14/08/2025 POR FAVOR, COMUNICARSE CON USUARIO PARA CONFIRMAR UBICACION, SOLICITUD Y PROGRAMAR VISITA TECNICA | 22/08/2025 SE LLEGA A LA DIRECCIÓN INDICADA Y CB INDICA QUE NO SOLICITARON PINPAD QUE EL DÍA 14/08/2025 LE HICIERON LA INSTALACIÓN DE UN COMBO 2600, Y ESTÁN A LA ESPERA DE LA INSTALACIÓN DE OTRO DATÁFONO PREFERIBLEMENTE EN COMBO TAMBIÉN.</t>
  </si>
  <si>
    <t>CHIVATA</t>
  </si>
  <si>
    <t>CENTRO CHIVATA BOYACA</t>
  </si>
  <si>
    <t>FO-25-1404218</t>
  </si>
  <si>
    <t>21/08/2025 SE REALIZA CONTACTO TELEFONICO AL 3144422373 RESPONDE CLIENTE INDICA LLAMAR MAS TARDE YA QUE ESTA EN UNA REUNION | 22/08/2025 SE REALIZA VISITA AL COMERCIO, SE REALIZA TRASLADO DE EQUIPOS Y PUBLICIDAD, SE BORRA Y ACTUALIZA EQUIPO, SIN PRUEBAS DE CB EXITOSAS YA QUE EL CB SE ENCUENTRA BLOQUEADO.</t>
  </si>
  <si>
    <t>SV003379-ABC0Q636</t>
  </si>
  <si>
    <t>BARRIO LA UNION PATIA</t>
  </si>
  <si>
    <t>FO-25-1376448</t>
  </si>
  <si>
    <t>14/08/2025 EN COMUNICACION CON LA SEÑORA PAOLA RODRIGUEZ AL NUMERO 3126476517, CONFIRMA SOLICITUD Y DATOS OK. SE ESCALA PARA VISITA | 21/08/2025 SE REALIZA LLAMADA CON EL CB INFORMA EN EL MOMENTO NO  SE CUENTA CON TRANSPORTE DEBIDO A QUE SE DEBE SACAR UN PERMISO PARA INGRESAR A LA ZONA | 22/08/2025 SE INGRESA SE FORMATEÓ EQUIPO SE INSTALA SISTEMA OPERATIVO VERSIÓN CREACIÓN DE USUARIOS PRUEBAS OKAY SE ACTUALIZA DIRECCIÓN CB YA CUENTA CON PUBLICIDAD</t>
  </si>
  <si>
    <t>II00Y898</t>
  </si>
  <si>
    <t>PTM CALI VARIEDADES LUISANGEL</t>
  </si>
  <si>
    <t>FO-25-1407385</t>
  </si>
  <si>
    <t>22/08/2025 POR FAVOR, COMUNICARSE CON USUARIO PARA CONFIRMAR UBICACION, SOLICITUD Y PROGRAMAR VISITA TECNICA | 22/08/2025 SE PEGA BASE DE DATAFONO YA QUE ESTABA DESPEGADA</t>
  </si>
  <si>
    <t>FATZZ906</t>
  </si>
  <si>
    <t>BARRIO SANTA MARIA BARRANQUILL</t>
  </si>
  <si>
    <t>FO-25-1404207</t>
  </si>
  <si>
    <t>21/08/2025 SE REALIZA CONTACTO TELEFONICO CON LA SRA MONICA AL 3045288585 INDICA QUE LOS EQUIPOS Y PUBLICIDAD ESTAN EN LA ANTIGUA UBICACION CRA 4 SUR 90-80 PARA QUE SEA TRASLADADO A LA NUEVA CR 6A SUR 90-56 SE PROGRAMA VISITA TECNICA FAVOR LLAMAR ANTES DE DESPLAZARSE PARA COORDINAR TRASLADO | 22/08/2025 SE REALIZA VISITA PARA REALIZAR TRASLADO ,SE INSTALA PUBLICIDAD Y EQUIPOS , SE INCISLIZA PARA EL CAMBIO DE DIRECCIÓN , SE HACEN PRUEBAS Y TODO OK ,TRASLADO EXITOSO,CB OPERATIVO.</t>
  </si>
  <si>
    <t>A1NZZ358</t>
  </si>
  <si>
    <t>DISTRICOL FERREAGRO</t>
  </si>
  <si>
    <t>FO-25-1381634</t>
  </si>
  <si>
    <t>15/08/2025 POR FAVOR, COMUNICARSE CON USUARIO PARA CONFIRMAR UBICACION, SOLICITUD Y PROGRAMAR VISITA TECNICA | 22/08/2025 SE REALIZA CAMBIO DE BASE PARA EL DATAFONO, LA QUE SE ENCONTRÓ INSTALADA ESTÁ PARTIDA, NUEVA BASE INSTALADA OPERATIVA OK, CB EN GENERAL OPERATIVO OK</t>
  </si>
  <si>
    <t>9C6ZZ571 ; XPTZZ581</t>
  </si>
  <si>
    <t>BARRIO EL TRIUNFO FLORENCIA</t>
  </si>
  <si>
    <t>FO-25-1404231</t>
  </si>
  <si>
    <t>21/08/2025 SE REALIZA CONTACTO TELEFONICO AL 3123198054 CON LA SRA LEIDY VALIDA DATOS Y NUEVA DIRECCION INDICA QUE TENDRA LOS EQUIPOS Y PUBLICIDAD EN LA NUEVA DIRECCION SE ESCALA PARA VISITA TECNICA FAVOR LLAMAR ANTES DE DESPLAZARSE PARA CONFIRMAR SI ESTAN LOS EQUIPOS DONDE SE INDICA | 22/08/2025 SE REALIZA TRASLADO EXTERNO SIN NOVEDAD, SE INSTALA DATÁFONO, LECTORAZ BASE, FUENTE DE PODER CABLE DE RED, AVISO EXTERIOR Y PUBLICIDAD, PRUEBAS CB OK SE DEJA OPERATIVO</t>
  </si>
  <si>
    <t>SX9ZZ522</t>
  </si>
  <si>
    <t>BARRIO EL TRONCAL CALI 3</t>
  </si>
  <si>
    <t>FO-25-1411227</t>
  </si>
  <si>
    <t>22/08/2025 POR FAVOR, COMUNICARSE CON USUARIO PARA CONFIRMAR UBICACION, SOLICITUD Y PROGRAMAR VISITA TECNICA | 23/08/2025 SE REALIZA CAMBIO DE BASE PARA DATAFONO DEBIDO A QUE LA ANTERIOR SE DAÑÓ.</t>
  </si>
  <si>
    <t>LA002163</t>
  </si>
  <si>
    <t>FO-25-1408858</t>
  </si>
  <si>
    <t>22/08/2025 POR FAVOR, COMUNICARSE CON USUARIO PARA CONFIRMAR UBICACION, SOLICITUD Y PROGRAMAR VISITA TECNICA | 23/08/2025 SE REALIZA VISITA SE PEGA BASE EN BUEN ESTADO, SOLO SE USA PEGANTE SERVICIO OK</t>
  </si>
  <si>
    <t>BARRIO BELLO BELLO 22</t>
  </si>
  <si>
    <t>FO-25-1404214</t>
  </si>
  <si>
    <t>TRASLADO INTERNO</t>
  </si>
  <si>
    <t>21/08/2025 SE REALIZA CONTACTO TELEFONICO CON EL SR ELKIN AL NUMERO 3233415132 VALIDA DATOS INDICA QUE ES PARA DEJAR EL DATAFONO EN OTRO SITIO DEL LOCAL QUE QUEDE BIEN PEGADA LA BASE Y ORGANIZADO EL DATAFONO SE PROGRAMA PARA VISITA TECNICA | 23/08/2025 SE REALIZA INICIALIZACIÓN DEL DATÁFONO POR TRASLADO, SE REALIZA CONSULTA DE SALDO, QUEDA FUNCIONANDO CORRECTAMENTE.</t>
  </si>
  <si>
    <t>SX9ZZ551</t>
  </si>
  <si>
    <t>FO-25-1411229</t>
  </si>
  <si>
    <t>22/08/2025 POR FAVOR, COMUNICARSE CON USUARIO PARA CONFIRMAR UBICACION, SOLICITUD Y PROGRAMAR VISITA TECNICA | 23/08/2025 SE INSTALA BASE DE DATÁFONO A PETICIÓN DEL USUARIO POR DAÑO DE BASE SE REVENTÓ</t>
  </si>
  <si>
    <t>FO-25-1403021</t>
  </si>
  <si>
    <t>21/08/2025 POR FAVOR, COMUNICARSE CON USUARIO PARA CONFIRMAR UBICACION, SOLICITUD Y PROGRAMAR VISITA TECNICA | 23/08/2025 SE REALIZA INSTALACION DE LA BASE YA QUE TENÍAN REVENTADA, SE REVISA FUNCIONANDO TODO CORRECTO.</t>
  </si>
  <si>
    <t>AAOJZ957 - 9CMZZ699</t>
  </si>
  <si>
    <t>FO-25-1407577</t>
  </si>
  <si>
    <t>22/08/2025 POR FAVOR, COMUNICARSE CON USUARIO PARA CONFIRMAR UBICACION, SOLICITUD Y PROGRAMAR VISITA TECNICA | 25/08/2025 SE CAMBIA BASE DAÑADA Y SE ASEGURA BASE QUE MOVIERON POR EQUIPO NUEVO</t>
  </si>
  <si>
    <t>BARRIO CENTRO SABANALARGA 2</t>
  </si>
  <si>
    <t>FO-25-1407378</t>
  </si>
  <si>
    <t>22/08/2025 POR FAVOR, COMUNICARSE CON USUARIO PARA CONFIRMAR UBICACION, SOLICITUD Y PROGRAMAR VISITA TECNICA | 25/08/2025 SE REALIZA VISITA TÉCNICA, SE ENCUENTRA EL PEGAMENTO DE LA BASE LEVANTADO, SE LE COLOCA PEGAMENTO Y SE PEGA LA BASE NUEVAMENTE,CB OPERATIVO.</t>
  </si>
  <si>
    <t>AB00U632</t>
  </si>
  <si>
    <t>EL ROSAL</t>
  </si>
  <si>
    <t>DISTRICOL @TOMMIS COM</t>
  </si>
  <si>
    <t>FO-25-1400630</t>
  </si>
  <si>
    <t>21/08/2025 POR FAVOR, COMUNICARSE CON USUARIO PARA CONFIRMAR UBICACION, SOLICITUD Y PROGRAMAR VISITA TECNICA | 25/08/2025 SE CAMBIA BASE POR QUÉ ESTABA ROTA</t>
  </si>
  <si>
    <t>JA002488</t>
  </si>
  <si>
    <t>FO-25-1404180</t>
  </si>
  <si>
    <t>21/08/2025 SE REALIZA CONTACTO TELEFONICO CLIENTE LLAMA A LA ADMINISTRADORA QUIEN CONFIRMA LA DIRECCION Y QUE EQUIPOS Y PUBLICIDAD ESTAN EN LA NUEVA DIRECCION POR FAVOR LLAMAR A LA ADMINSITRADORA SRA LORENA AL 3172935966 QUIEN ATENDERA LA VISITA SE PROGRAMA VISITA TECNICA INDICA LLAMAR ANTES DE DESPLAZARSE PARA ESTAR PENDIENTE | 25/08/2025 SE HACEN PRUEBAS DE TRANSACCIONES TODO OK. NO SE INSTALA AVISO EXTERIOR PORQUE NO LO TIENEN.</t>
  </si>
  <si>
    <t>TAMALAMEQUE</t>
  </si>
  <si>
    <t>BARRIO PALMIRA TAMALAMEQUE</t>
  </si>
  <si>
    <t>FO-25-1404227</t>
  </si>
  <si>
    <t>21/08/2025 SE REALIZA CONTACTO TELEFONICO CON LA SRA JUDIT AL 3225300224 VALIDA DATOS INDICA QUE LOS EQUIPOS Y PUBLICIDAD ESTAN EN LA DIRECCION ANTIGUA CRA 5 2-13 PARA QUE POR FAVOR LOS TRASLADEN A LA NUEVA CL 4 5 08 BR NUEVA GRANADA YA QUE A ELLA LE DA TEMOR DAÑARLOS SE PROGRAMA VISITA TECNICA INDICA LLAMAR ANTES DE DESPLAZARSE PARA ESTAR PENDIENTE | 25/08/2025 BUENAS TARDES SE HACE VISITA AL CB Y SE LE HACE TRASLADO DE LOS EQUIPOS Y TAMBIÉN DEL AVISO EXTERIOR JUNTO CON EL DISPLAY. SE HACEN PRUEBAS Y SE LE DEJA TODO OK AL CLIENTE</t>
  </si>
  <si>
    <t>4A009766</t>
  </si>
  <si>
    <t>FO-25-1413630</t>
  </si>
  <si>
    <t>23/08/2025 POR FAVOR, COMUNICARSE CON USUARIO PARA CONFIRMAR UBICACION, SOLICITUD Y PROGRAMAR VISITA TECNICA | 25/08/2025 SE VISITA CORRESPONSAL Y SE REEMPLAZA POR DETERIORO.</t>
  </si>
  <si>
    <t>FO-25-1418804</t>
  </si>
  <si>
    <t>25/08/2025 POR FAVOR, COMUNICARSE CON USUARIO PARA CONFIRMAR UBICACION, SOLICITUD Y PROGRAMAR VISITA TECNICA | 25/08/2025 SE REMPLAZA BASE DE DATAFONO , ESTABA PARTIDA</t>
  </si>
  <si>
    <t>FO-25-1417969</t>
  </si>
  <si>
    <t>25/08/2025 POR FAVOR, COMUNICARSE CON USUARIO PARA CONFIRMAR UBICACION, SOLICITUD Y PROGRAMAR VISITA TECNICA | 25/08/2025 VISITA PARA INSTALA LAR BASE PARA DATÁFONO YA QUE SE PARTIÓ DATÁFONO</t>
  </si>
  <si>
    <t>FO-25-1404202</t>
  </si>
  <si>
    <t>21/08/2025 SE REALIZA CONTACTO TELEFONICO CON LA SRA MIREYA AL 3126914208 QUIEN CONFIRMA SOLICITUD VALIDA DATOS SE ESCALA PARA VISITA TECNICA INDICA LLAMAR ANTES DE DESPLAZARSE PARA ESTAR PENDIENTE | 25/08/2025 SE REALIZA VISITA SE PROCEDE A INSTALAR PINPAD Y HUB ,CB OPERATIVO ,SE LE DA INDUCCIÓN DEL MANEJO</t>
  </si>
  <si>
    <t>CB: JA00G856- CO: II3ZZ893</t>
  </si>
  <si>
    <t>BARRIO CALLE PRINCIPAL CIUDAD</t>
  </si>
  <si>
    <t>FO-25-1413625</t>
  </si>
  <si>
    <t>23/08/2025 POR FAVOR, COMUNICARSE CON USUARIO PARA CONFIRMAR UBICACION, SOLICITUD Y PROGRAMAR VISITA TECNICA | 26/08/2025 SE INSTALA BASE YA QUE LA ANTERIOR SE QUEBRÓ TODO QUEDA OK</t>
  </si>
  <si>
    <t>II00J4444</t>
  </si>
  <si>
    <t>FO-25-1407581</t>
  </si>
  <si>
    <t>22/08/2025 POR FAVOR, COMUNICARSE CON USUARIO PARA CONFIRMAR UBICACION, SOLICITUD Y PROGRAMAR VISITA TECNICA | 26/08/2025 INSTALACIÓN DE BASE PARA DATAFONO QUE SE DESPEGÓ SE INSTALA BASE NUEVA OK</t>
  </si>
  <si>
    <t>BARRIO EL BOSQUE PAIPA 1</t>
  </si>
  <si>
    <t>FO-25-1424213</t>
  </si>
  <si>
    <t>26/08/2025 POR FAVOR, COMUNICARSE CON USUARIO PARA CONFIRMAR UBICACION, SOLICITUD Y PROGRAMAR VISITA TECNICA | 26/08/2025 SE REALIZA INSTALACION DE BASE PARA DATAFONO POR DAÑO.</t>
  </si>
  <si>
    <t>II0DZ090</t>
  </si>
  <si>
    <t>BARRIO CAMPESTRE A DOSQUEBRADA</t>
  </si>
  <si>
    <t>FO-25-1424777</t>
  </si>
  <si>
    <t>26/08/2025 POR FAVOR, COMUNICARSE CON USUARIO PARA CONFIRMAR UBICACION, SOLICITUD Y PROGRAMAR VISITA TECNICA | 26/08/2025 VISITAMOS COMERCIO NO INSTALAMOS BASE NUEVA LA BASE QUE TIENE ESTA EN BUEN ESTADO,  LA PEGAMOS BIEN NUEVAMENTE.</t>
  </si>
  <si>
    <t>F1LZZ929</t>
  </si>
  <si>
    <t>FO-25-1407380</t>
  </si>
  <si>
    <t>22/08/2025 POR FAVOR, COMUNICARSE CON USUARIO PARA CONFIRMAR UBICACION, SOLICITUD Y PROGRAMAR VISITA TECNICA | 24/08/2025 SE LLAMA A CLIENTE AL NÚMERO 3223344307 PARA CONFIRMAR VISITA , PERO NOS INFORMA QUE LOS DIAS DOMINGOS NO TIENE ABIERTO EL COMERCIO.. INDICA QUE PASEMOS OTRO DÍA | 26/08/2025 S VISITA CB Y SE REALIZA INSTALACIÓN DE BASE POR DAÑO. BASE SE ENCUENTRA PARTIDA</t>
  </si>
  <si>
    <t>NN007670</t>
  </si>
  <si>
    <t>FO-25-1425896</t>
  </si>
  <si>
    <t>26/08/2025 POR FAVOR, COMUNICARSE CON USUARIO PARA CONFIRMAR UBICACION, SOLICITUD Y PROGRAMAR VISITA TECNICA | 27/08/2025 SE INSTALA BASE YA QUE SE ENCONTRABA DESPEGADA</t>
  </si>
  <si>
    <t>SA0ZZ052</t>
  </si>
  <si>
    <t>DISTRICOL DISTRI CLAS HOUSE</t>
  </si>
  <si>
    <t>FO-25-1432582</t>
  </si>
  <si>
    <t>27/08/2025 EN COMUNICACIÓN CON LA SEÑORA LUZ AYDA ZUÑIGA AL NUMERO 3105624196 CONFIRMA QUE LA BASE QUE NECESITA ES PARA EL LECTOR DE BARRAS, SE LE INFORMA QUE EN EL MOMENTO NO LA ESTAMOS MANEJANDO  SE PROCEDE A CERRAR EL CASO | 27/08/2025 EN COMUNICACIÓN CON LA SEÑORA LUZ AYDA ZUÑIGA AL NUMERO 3105624196 CONFIRMA QUE LA BASE QUE NECESITA ES PARA EL LECTOR DE BARRAS, SE LE INFORMA QUE EN EL MOMENTO NO LA ESTAMOS MANEJANDO  SE PROCEDE A CERRAR EL CASO | 27/08/2025 EN COMUNICACIÓN CON LA SEÑORA LUZ AYDA ZUÑIGA AL NUMERO 3105624196 CONFIRMA QUE LA BASE QUE NECESITA ES PARA EL LECTOR DE BARRAS, SE LE INFORMA QUE EN EL MOMENTO NO LA ESTAMOS MANEJANDO  SE PROCEDE A CERRAR EL CASO</t>
  </si>
  <si>
    <t>FO-25-1426250</t>
  </si>
  <si>
    <t>26/08/2025 POR FAVOR, COMUNICARSE CON USUARIO PARA CONFIRMAR UBICACION, SOLICITUD Y PROGRAMAR VISITA TECNICA | 27/08/2025 SE INSTALA BASE DONDE CLIENTE INDICA YA QUE ESTABA PARTIDA , SE HACE CONSULTA DE SALDO OK , VISITA EXITOSA DATAGONO OPERATIVO</t>
  </si>
  <si>
    <t>DISTRICOL DROGUERIA FARMACORTE</t>
  </si>
  <si>
    <t>FO-25-1430315</t>
  </si>
  <si>
    <t>26/08/2025 POR FAVOR, COMUNICARSE CON USUARIO PARA CONFIRMAR UBICACION, SOLICITUD Y PROGRAMAR VISITA TECNICA | 27/08/2025 SE REALIZA CAMBIO DE BASE POR DAÑO DE DESPEGÓ Y SE CAYÓ, NO SE MANIPULA TERMINAL</t>
  </si>
  <si>
    <t>GZ0UZ069</t>
  </si>
  <si>
    <t>BARRIO LOS ALPES SAN JOSE DEL</t>
  </si>
  <si>
    <t>FO-25-1404196</t>
  </si>
  <si>
    <t>21/08/2025 SE REALIZA CONTACTO TELEFONICO CON LA SRA JOHANA AL 3214785488 VALIDA DATOS INDICA QUE TIENE LOS EQUIPOS Y LA PUBLICIDAD EN LA NUEVA DIRECCION SE ESCALA PARA VISITA TECNICA INDICA LLAMAR ANTES DE DESPLAZARSE PARA ESTAR PENDIENTE | 27/08/2025 SE REALIZA TRASLADO EXTERNO SIN NOVEDAD, SE INSTALA AVISO EXTERIOR Y PUBLICIDAD, SE BORRA S.O Y VERSIÓN DEL DATÁFONO, SE CONFIGURA PARÁMETROS Y SE INCIALIZA, PRUEBA CB OK SE DEJA OPERATIVO.</t>
  </si>
  <si>
    <t>SV005486</t>
  </si>
  <si>
    <t>DISTRICOL SALSAMENTARIA ALTOS</t>
  </si>
  <si>
    <t>FO-25-1412518</t>
  </si>
  <si>
    <t>23/08/2025 POR FAVOR, COMUNICARSE CON USUARIO PARA CONFIRMAR UBICACION, SOLICITUD Y PROGRAMAR VISITA TECNICA | 27/08/2025 SE REALIZA INSTALACIÓN DE BASE DE DATAFONO POR DAÑO DE LA ANTERIOR SE DEJA TODO OK</t>
  </si>
  <si>
    <t>MSZZZ655</t>
  </si>
  <si>
    <t>FO-25-1429446</t>
  </si>
  <si>
    <t>26/08/2025 POR FAVOR, COMUNICARSE CON USUARIO PARA CONFIRMAR UBICACION, SOLICITUD Y PROGRAMAR VISITA TECNICA | 27/08/2025 SE REALIZA INSTALACIÓN DE PINPAD SE REALIZA PRUEBAS DE FUNCIONAMIENTO CON PINPAD EXITOSAS CB QUEDA OPERATIVO</t>
  </si>
  <si>
    <t>FO-25-1434039</t>
  </si>
  <si>
    <t>27/08/2025 POR FAVOR, COMUNICARSE CON USUARIO PARA CONFIRMAR UBICACION, SOLICITUD Y PROGRAMAR VISITA TECNICA | 27/08/2025 SE CONFIGURA DATÁFONO SE INICIALIZA SE CONFIRMA CAMBIO DE DIRECCIÓN SE HACEN PRUEBAS Y QUEDA FUNCIONANDO CORRECTAMENTE</t>
  </si>
  <si>
    <t>6A0AZ104</t>
  </si>
  <si>
    <t>BARRIO CENTRO GRANADA 18</t>
  </si>
  <si>
    <t>FO-25-1420324</t>
  </si>
  <si>
    <t>27/08/2025 SE REALIZA SOPORTE A BASE DATÁFONO SE FIJA BASE OK SIN NOVEDAD</t>
  </si>
  <si>
    <t>MNBZZ922</t>
  </si>
  <si>
    <t>VILLARRICA</t>
  </si>
  <si>
    <t>BARRIO CENTRO VILLARRICA</t>
  </si>
  <si>
    <t>FO-25-1424768</t>
  </si>
  <si>
    <t>26/08/2025 POR FAVOR, COMUNICARSE CON USUARIO PARA CONFIRMAR UBICACION, SOLICITUD Y PROGRAMAR VISITA TECNICA | 27/08/2025 SE CAMBIA BASE DE DATÁFONO POR PARTIDA DE CABEZA QUE SOSTIENE EL DATÁFONO.</t>
  </si>
  <si>
    <t>II00Q112</t>
  </si>
  <si>
    <t>BARRIO YARUMITO ITAGUI</t>
  </si>
  <si>
    <t>FO-25-1424773</t>
  </si>
  <si>
    <t>26/08/2025 POR FAVOR, COMUNICARSE CON USUARIO PARA CONFIRMAR UBICACION, SOLICITUD Y PROGRAMAR VISITA TECNICA | 28/08/2025 SE REALIZA INSTALACIÓN DE BASE NUEVA POR DAÑO</t>
  </si>
  <si>
    <t>A00JZ462</t>
  </si>
  <si>
    <t>FO-25-1434050</t>
  </si>
  <si>
    <t>27/08/2025 POR FAVOR, COMUNICARSE CON USUARIO PARA CONFIRMAR UBICACION, SOLICITUD Y PROGRAMAR VISITA TECNICA | 28/08/2025 SE REALIZA VISITA TÉCNICA PARA INSTALACIÓN DE PINPAD, SE INSTALA PINPAD PLACA 1180653, DE IGUAL MANERA SE HACE NECESARIO EL CAMBIO DE DATAFONO POR TECNOLOGÍA, SE RETIRA EQUIPO DESK 3500 PLACA 1072735 Y SE INSTALA DATAFONO DESK 2600 PLACA 1255950, Y SE INSTALA MAGICBOX SERIALIZADO, SE REALIZAN PRUEBAS Y SE DEJA EL SERVICIO FUNCIONANDO CORRECTAMENTE.</t>
  </si>
  <si>
    <t>GUACARI</t>
  </si>
  <si>
    <t>BARRIO CENTRO GUACARI 2</t>
  </si>
  <si>
    <t>FO-25-1434067</t>
  </si>
  <si>
    <t>27/08/2025 POR FAVOR, COMUNICARSE CON USUARIO PARA CONFIRMAR UBICACION, SOLICITUD Y PROGRAMAR VISITA TECNICA | 28/08/2025 EN LA VISITA REALIZADA SE VALIDÓ QUE SE REQUIERE REALIZAR ACOMETIDA DE DATOS, POR ESTA RAZÓN SE DEBE VISITAR NUEVAMENTE Y SE VA A SOLICITAR EL MATERIAL EN BODEGA,APROXIMADAMENTE 10 METROS DE CABLEADO. | 28/08/2025 EN LA VISITA TÉCNICA SE REALIZÓ EL TRASLADO INTERNO DE EL DATÁFONO Y EL LECTOR,SE INSTALA LA BASE SOPORTE DE EL DATÁFONO EM EL SITIO DESIGNADO POR EL CLIENTE,SE REALIZA OPERACION DE PRUEBA DEJANDO EL SERVICIO OPERANDO SIN FALLAS Y SIN NOVEDAD</t>
  </si>
  <si>
    <t>LMLZZ648</t>
  </si>
  <si>
    <t>BARRIO BOCAGRANDE CARTAGENA DE</t>
  </si>
  <si>
    <t>FO-25-1420329</t>
  </si>
  <si>
    <t>28/08/2025 SE REALIZA CAMBIO DE BASE POR PROBLEMAS DE LA ANTERIOR SE DEJA TODO OK</t>
  </si>
  <si>
    <t>9CQZZ676</t>
  </si>
  <si>
    <t>BARRIO HOGARES SOACHA SOACHA</t>
  </si>
  <si>
    <t>FO-25-1434057</t>
  </si>
  <si>
    <t>27/08/2025 POR FAVOR, COMUNICARSE CON USUARIO PARA CONFIRMAR UBICACION, SOLICITUD Y PROGRAMAR VISITA TECNICA | 28/08/2025 SE REALIZA TRASLADO DE CORRESPONSAL BANCARIO CON BRAZO, LECTOR DE BARRAS Y DATAFONO, SE CREAN USUARIOS DE CB INDICADOS POR EL CLIENTE, SE REALIZA PRUEBAS CB QUEDA CON RECHAZO POR UN BLOQUEO CON LA ENTIDAD INDICA CAC</t>
  </si>
  <si>
    <t>AALFZ685</t>
  </si>
  <si>
    <t>DISTRICOL SUPERMERCADO GALAN</t>
  </si>
  <si>
    <t>FO-25-1434071</t>
  </si>
  <si>
    <t>27/08/2025 POR FAVOR, COMUNICARSE CON USUARIO PARA CONFIRMAR UBICACION, SOLICITUD Y PROGRAMAR VISITA TECNICA | 29/08/2025 SE HACE TRASLADO OK PRUEBAS EXITOSAS EQUIPOS Y PUBLICIDAD OK</t>
  </si>
  <si>
    <t>FA01Z374</t>
  </si>
  <si>
    <t>FO-25-1434055</t>
  </si>
  <si>
    <t>27/08/2025 POR FAVOR, COMUNICARSE CON USUARIO PARA CONFIRMAR UBICACION, SOLICITUD Y PROGRAMAR VISITA TECNICA | 29/08/2025 SE REALIZA INSTALACIÓN DE PIN PAD PRUEBA OK</t>
  </si>
  <si>
    <t>MANIZALES ALCAZARES</t>
  </si>
  <si>
    <t>FO-25-1434299</t>
  </si>
  <si>
    <t>27/08/2025 POR FAVOR, COMUNICARSE CON USUARIO PARA CONFIRMAR UBICACION, SOLICITUD Y PROGRAMAR VISITA TECNICA | 29/08/2025 SE REALIZA TRASLADO SE INSTALA PUBLICIDAD DONDE INDICA EL USUARIO SE INICIALIZA DATAFONO EN VARIAS OCASIONES Y SE ESCALA CASO A REDEBAN YA QUE NO ACTUALIZA DIRECCION Y QUEDA DIRECCIÓN VIEJA INDICAN CERRAR CASO CON ESA NOVEDAD SE CREAN USUARIOS SE HACEN PRUEBAS SERVICIO OK</t>
  </si>
  <si>
    <t>LN00M092</t>
  </si>
  <si>
    <t>FO-25-1434045</t>
  </si>
  <si>
    <t>27/08/2025 POR FAVOR, COMUNICARSE CON USUARIO PARA CONFIRMAR UBICACION, SOLICITUD Y PROGRAMAR VISITA TECNICA | 29/08/2025 EN LA VISITA TÉCNICA SE REALIZÓ EL TRASLADO DE LOS EQUIPOS Y PUBLICIDAD,SE REALIZÓ LA CONFIGURACIÓN E INICIALIZACIÓN OK,PERO AL REALIZAR LA PRUEBA SE EVIDENCIA QUE LA DIRECCIÓN NO SE ACTUALIZA,SE ESCALA A RBM,ME DAN LA INDICACIÓN DE QUE ELLOS VAN A ENVIAR LA ACTUALIZACIÓN REMOTA Y TAN PRONTO EL CLIENTE HAGA UNA TRANSACCIÓN EN LA MAÑANA DEL DIA 30-08-2025 ,LA DIRECCIÓN SE DEBE A ACTUALIZAR,SE GUARDA EL CONTACTO DEL CLIENTE PARA HACER EL DEBIDO SEGUIMIENTO A LA NOVEDAD Y EN CASO DE QUE NO SE ACTUALICE ESCALAR NUEVAMENTE A RBM.</t>
  </si>
  <si>
    <t>FO-25-1434065</t>
  </si>
  <si>
    <t>27/08/2025 POR FAVOR, COMUNICARSE CON USUARIO PARA CONFIRMAR UBICACION, SOLICITUD Y PROGRAMAR VISITA TECNICA | 30/08/2025 SE REALIZA VISITA AL PUNTO, SE IMPLEMENTA CON EXITO PIN PAD, PRUEBAS OK, CB OPERATIVO</t>
  </si>
  <si>
    <t>TABIO</t>
  </si>
  <si>
    <t>PAGAFACIL TABIO</t>
  </si>
  <si>
    <t>FO-25-1422182</t>
  </si>
  <si>
    <t>25/08/2025 POR FAVOR, COMUNICARSE CON USUARIO PARA CONFIRMAR UBICACION, SOLICITUD Y PROGRAMAR VISITA TECNICA | 29/08/2025 SE VISITA COMERCIO CB BANCOLOMBIA ROBUSTO, SE INSTALA BASE DE DATÁFONO NUEVA YA QUE LA OTRA SE PARTIÓ , NO SE MANIPULAN USUARIOS DEL CLIENTE, SE TOMA EVIDENCIA DE LA INSTALACIÓN OK.</t>
  </si>
  <si>
    <t>2A000220</t>
  </si>
  <si>
    <t>LA VEGA</t>
  </si>
  <si>
    <t>BARRIO GAITAN LA VEGA 1</t>
  </si>
  <si>
    <t>FO-25-1421666</t>
  </si>
  <si>
    <t>25/08/2025 POR FAVOR, COMUNICARSE CON USUARIO PARA CONFIRMAR UBICACION, SOLICITUD Y PROGRAMAR VISITA TECNICA | 29/08/2025 DURANTE LA VISITA TECNICA REALIZAMOS LA INSTALACIÓN DE LA BASE PARA EL DATAFONO POR DAÑO SE PARTIÓ, EN LUGARES INDICADOS POR COMERCIO SIN NOVEDAD EN LA INSTALACIÓN PRUEBAS OK SALDO OK A CONFORMIDAD DE CORRESPONSAL</t>
  </si>
  <si>
    <t>XP3ZZ035</t>
  </si>
  <si>
    <t>BARRIO PARAISO BOGOTA 3</t>
  </si>
  <si>
    <t>FO-25-1436376 | FO-25-1450137</t>
  </si>
  <si>
    <t>27/08/2025 POR FAVOR, COMUNICARSE CON USUARIO PARA CONFIRMAR UBICACION, SOLICITUD Y PROGRAMAR VISITA TECNICA | 30/08/2025 SE LLEGA A COMERCIO SE ENCUENTRA CERRADO SE ESPERA TIEMPO REGLAMENTARIO NO HABRÉN SE LLAMA AL NÚMERO 3135774694 NO RESPONDEN</t>
  </si>
  <si>
    <t>MULTIPAGAS RIONEGRO</t>
  </si>
  <si>
    <t>FO-25-1439806</t>
  </si>
  <si>
    <t>28/08/2025 POR FAVOR, COMUNICARSE CON USUARIO PARA CONFIRMAR UBICACION, SOLICITUD Y PROGRAMAR VISITA TECNICA | 30/08/2025 SE REALIZA TRASLADO EXTERNO A PETICIÓN DEL USUARIO, LOS SERVICIOS QUEDAN OK</t>
  </si>
  <si>
    <t>CZZZZ436-CZZZZ440-AB00V887-CZZZZ439-CZZZZ437-GZ0AZ382-AA00Y818-FA01Z632</t>
  </si>
  <si>
    <t>BARRIO LA LIBERTAD CUCUTA 20</t>
  </si>
  <si>
    <t>FO-25-1443453</t>
  </si>
  <si>
    <t>29/08/2025 POR FAVOR, COMUNICARSE CON USUARIO PARA CONFIRMAR UBICACION, SOLICITUD Y PROGRAMAR VISITA TECNICA | 30/08/2025 SE REALIZA VISITA DEL COMERCIO SE PEGA BASE DESPEGADA OK.</t>
  </si>
  <si>
    <t>MN3ZZ476</t>
  </si>
  <si>
    <t>BARRIO DIVINO NINO BOGOTA</t>
  </si>
  <si>
    <t>FO-25-1434036</t>
  </si>
  <si>
    <t>27/08/2025 POR FAVOR, COMUNICARSE CON USUARIO PARA CONFIRMAR UBICACION, SOLICITUD Y PROGRAMAR VISITA TECNICA | 30/08/2025 SE CAMBIA BASE POR DAÑO ROTA</t>
  </si>
  <si>
    <t>JA00F009</t>
  </si>
  <si>
    <t>BARRIO LINARES MANIZALES 5</t>
  </si>
  <si>
    <t>FO-25-1309008</t>
  </si>
  <si>
    <t>ROLLOS</t>
  </si>
  <si>
    <t xml:space="preserve">01/08/2025 / SE ENTREGAN 110 ROLLOS EN EL COMERCIO NO SE MANIPULAN EQUIPOS </t>
  </si>
  <si>
    <t>DISTRICOL TIENDA EL LAUREL</t>
  </si>
  <si>
    <t>FO-25-1309019</t>
  </si>
  <si>
    <t xml:space="preserve">01/08/2025 / SE ENTREGAN 30 ROLLOS EN EL COMERCIO NO SE MANIPULAN EQUIPOS </t>
  </si>
  <si>
    <t>BARRIO BELLO PARIS MEDELLIN</t>
  </si>
  <si>
    <t>FO-25-1295783</t>
  </si>
  <si>
    <t xml:space="preserve">01/08/2025 / SE ENTREGARON 100 ROLLOS </t>
  </si>
  <si>
    <t>BARRIO FLORIDABLANCA 4 FLORIDA</t>
  </si>
  <si>
    <t>FO-25-1313824</t>
  </si>
  <si>
    <t xml:space="preserve">01/08/2025 / SE REALIZA ENTREGA DE 10 ROLLOS CON VISITA NO SE MANIPULA TERMINAL </t>
  </si>
  <si>
    <t>ARCABUCO - BOYACA</t>
  </si>
  <si>
    <t>FO-25-1313184</t>
  </si>
  <si>
    <t xml:space="preserve">01/08/2025 / SE VISITA CB ENTREGA 50 ROLLOS </t>
  </si>
  <si>
    <t>BULEVAR DE LAS MERCEDES</t>
  </si>
  <si>
    <t>FO-25-1311579</t>
  </si>
  <si>
    <t xml:space="preserve">01/08/2025 / EN LA VISITA TÉCNICA SE REALIZÓ LA ENTREGA DE 20 ROLLOS TERMICOS DE REDEBAN PARA EL CB </t>
  </si>
  <si>
    <t>BARRIO VILLA MAYOR BOGOTA 3</t>
  </si>
  <si>
    <t>FO-25-1308345</t>
  </si>
  <si>
    <t xml:space="preserve">01/08/2025 / ENTREGA DE ROLLOS EJECUTADO OK </t>
  </si>
  <si>
    <t>SANTA ROSA</t>
  </si>
  <si>
    <t>BARRIO EL TAMARINDO SANTA ROSA</t>
  </si>
  <si>
    <t>FO-25-1294119</t>
  </si>
  <si>
    <t xml:space="preserve">01/08/2025 / SE ENTREGAN 100 ROLLOS </t>
  </si>
  <si>
    <t>BARRIO LA AMERICA MEDELLIN 10</t>
  </si>
  <si>
    <t>FO-25-1299503</t>
  </si>
  <si>
    <t xml:space="preserve">01/08/2025 / SE HACE ENTREGA DE ROLLOS </t>
  </si>
  <si>
    <t>"BARRIO VEREDA LA CHINA ,CORREGIMIENTO SAN FÉLIX BELLO ANT BELLO"</t>
  </si>
  <si>
    <t>FO-25-1296112</t>
  </si>
  <si>
    <t xml:space="preserve">01/08/2025 / SE ENTREGARON 10 ROLLOS </t>
  </si>
  <si>
    <t>BARRIO NUEVO PORVENIR SANTA RO</t>
  </si>
  <si>
    <t>FO-25-1303587</t>
  </si>
  <si>
    <t>01/08/2025 SE ENTREGAN 20 ROLLOS</t>
  </si>
  <si>
    <t>DISTRICOL HAWAI FRESH</t>
  </si>
  <si>
    <t>FO-25-1313199</t>
  </si>
  <si>
    <t xml:space="preserve">01/08/2025 / SE REALIZA ENTREGA DE 20 ROLLOS CON VISITA NO SE MANIPULA TERMINAL </t>
  </si>
  <si>
    <t>BARRIO CENTRO PALMIRA 6</t>
  </si>
  <si>
    <t>FO-25-1314704</t>
  </si>
  <si>
    <t>01/08/2025 / EN LA VISITA TÉCNICA SE REALIZÓ LA ENTREGA DE 40 ROLLOS TERMICOS DE REDEBAN  / 01/08/2025 31-07-2025 SE ESCALA A LA RED// 31-07 LS RED AUTORIZA LA ENTREGA DE 40 ROLLOS</t>
  </si>
  <si>
    <t>BARRIO MONTELIBANO PEREIRA 2</t>
  </si>
  <si>
    <t>FO-25-1314407</t>
  </si>
  <si>
    <t>01/08/2025 / SE ENTREGAN 20 ROLLOS.</t>
  </si>
  <si>
    <t>BARRIO LOS OLIVOS CUCUTA  2</t>
  </si>
  <si>
    <t>FO-25-1302862</t>
  </si>
  <si>
    <t>01/08/2025 / SE REALIZÓ VISITA AL COMERCIO Y SE HIZO ENTREGA DE 30 ROLLOS TODO OK</t>
  </si>
  <si>
    <t>BARRIO MARCO FIDEL SUAREZ BOGO</t>
  </si>
  <si>
    <t>FO-25-1300402</t>
  </si>
  <si>
    <t>SEVILLA</t>
  </si>
  <si>
    <t>BARRIO CENTRO SEVILLA 12</t>
  </si>
  <si>
    <t>FO-25-1310221</t>
  </si>
  <si>
    <t xml:space="preserve">01/08/2025 / SE VISITA COMERCIO SE REALIZÓ ENTREGA DE 30 ROLLOS. </t>
  </si>
  <si>
    <t>BARRIO ALTICO SOACHA</t>
  </si>
  <si>
    <t>FO-25-1313180</t>
  </si>
  <si>
    <t xml:space="preserve">01/08/2025 / ENTREGA DE 40 ROLLOS PARA DATAFONO NO SE MANIPULA TERMINAL </t>
  </si>
  <si>
    <t>FO-25-1308133</t>
  </si>
  <si>
    <t xml:space="preserve">01/08/2025 / SE REALIZA ENTREGA DE 60 ROLLOS CON VISITA CAMBIO DE TAPA IMPRESORA  SERVICIO OPERATIVO </t>
  </si>
  <si>
    <t>OPRAP ISIERRA 100</t>
  </si>
  <si>
    <t>FO-25-1301649</t>
  </si>
  <si>
    <t xml:space="preserve">01/08/2025 / SE REALIZA ENTREGA DE 140 ROLLOS </t>
  </si>
  <si>
    <t>DISTRICOL DROGUERIA LA 26 TUNJ</t>
  </si>
  <si>
    <t>FO-25-1307908</t>
  </si>
  <si>
    <t xml:space="preserve">01/08/2025 / SE REALIZA ENTREGA DE 60 ROLLOS CON VISITA </t>
  </si>
  <si>
    <t>BRR EL PARAMO CUCUTA</t>
  </si>
  <si>
    <t>FO-25-1313822</t>
  </si>
  <si>
    <t xml:space="preserve">01/08/2025 / SE REALIZÓ VISITA AL COMERCIO Y SE HIZO ENTREGA DE 30 ROLLOS TODO OK </t>
  </si>
  <si>
    <t>BARRIO BOSA PORVENIR BOGOTA 10</t>
  </si>
  <si>
    <t>FO-25-1306437</t>
  </si>
  <si>
    <t xml:space="preserve">01/08/2025 / SE ENTREGA 20 ROLLOS </t>
  </si>
  <si>
    <t>FO-25-1290086</t>
  </si>
  <si>
    <t>01/08/2025 / SE VISITA COMERCIO Y SE HACE ENTREGA DE 40 ROLLOS A LA SEÑORA ANDREA GONZÁLEZ.</t>
  </si>
  <si>
    <t>BARRIO SAN CARLOS TUNJA 2</t>
  </si>
  <si>
    <t>FO-25-1311558</t>
  </si>
  <si>
    <t xml:space="preserve">01/08/2025 / SE REALIZA ENTREGA DE 20 ROLLOS CON VISITA </t>
  </si>
  <si>
    <t>PTM PEREIRA PAPELERIA CREATIVO</t>
  </si>
  <si>
    <t>FO-25-1310941</t>
  </si>
  <si>
    <t>01/08/2025 / SE ENTREGAN 50 ROLLOS.</t>
  </si>
  <si>
    <t>PTM MED SAN JERONIMO</t>
  </si>
  <si>
    <t>FO-25-1303351</t>
  </si>
  <si>
    <t>DISTRICOL TRACTO LUJOS DEL CES</t>
  </si>
  <si>
    <t>FO-25-1299208</t>
  </si>
  <si>
    <t>01/08/2025 / SE CONFIRMA LA RECEPCION CON USUARIO, INDICA QUE YA LE LLEGARON
NUMERO DE GUIA 2187690592 SERVIENTREGA / 31/07/2025 SE LE ESCRIBE AL CB POR MEDIO DE WSAP PARA CONFIRMACION DE RECEPCION DE ROLLOS, QUEDAMOS A LA ESPERA DE RESPUESTA** USUARIO INDICA QUE AUN NO LE LLEGAN, QUE IRA A LA OFICINA AVER SI DE PRONTO ESTA ALLA, A LA ESPERA DE CONFIRMACION</t>
  </si>
  <si>
    <t>ENVÍO</t>
  </si>
  <si>
    <t>ARRIO SAN MARCOS BOGOTA 1</t>
  </si>
  <si>
    <t>FO-25-1301646</t>
  </si>
  <si>
    <t xml:space="preserve">01/08/2025 / SE REALIZA ENTREGA DE 50 ROLLOS </t>
  </si>
  <si>
    <t>BARRIO VEREDA PRIMAVERA</t>
  </si>
  <si>
    <t>FO-25-1302220</t>
  </si>
  <si>
    <t xml:space="preserve">01/08/2025 / SE ENTREGAN 40 ROLLOS EXITOSAMENTE </t>
  </si>
  <si>
    <t>PTM NARINO ECOFARMALINE</t>
  </si>
  <si>
    <t>FO-25-1303347</t>
  </si>
  <si>
    <t xml:space="preserve">01/08/2025 / SE VISITA CB. SE REALIZA ENTREGA DE 20 ROLLOS. CLIENTE INFORMA QUE EL CB FUNCIONA CORRECTAMENTE. NO SÉ MANIPULA DATAFONO </t>
  </si>
  <si>
    <t>DISTRICOL PUNTO CLAVE</t>
  </si>
  <si>
    <t>FO-25-1291611</t>
  </si>
  <si>
    <t>01/08/2025 / SE REALIZA ENVÍO DE 30 ROLLOS POR LA TRANSPORTADORA INTERRAPIDICIMO EXITOSAMENTE OK  / 31/07/2025 SE AGREGA INCUMPLIENTO PARA TECNICO YA QUE AUN NO LOGRA REALIZAR EL ENVIO DE LOS ROLLOS. | 01/08/2025 ENVIO LLEGO A TIEMPO SE ELIMINA INCUMPLIMIENTO</t>
  </si>
  <si>
    <t>PENOL   ANTIOQUIA 1</t>
  </si>
  <si>
    <t>FO-25-1294794</t>
  </si>
  <si>
    <t xml:space="preserve">01/08/2025 / SE ENTREGA ROLLOS OK </t>
  </si>
  <si>
    <t>PTM SOACHA TIENDA TRES REYES</t>
  </si>
  <si>
    <t>FO-25-1309005</t>
  </si>
  <si>
    <t xml:space="preserve">01/08/2025 / ENTREGA DE 70 ROLLOS PARA DATAFONO NO SE MANIPULA TERMINAL </t>
  </si>
  <si>
    <t>DISTRICOL TIENDA JANET</t>
  </si>
  <si>
    <t>FO-25-1294830</t>
  </si>
  <si>
    <t xml:space="preserve">01/08/2025 / SE ENTREGARON 30 ROLLOS </t>
  </si>
  <si>
    <t>ALKOSTO 20 DE JULIO</t>
  </si>
  <si>
    <t>FO-25-1309041</t>
  </si>
  <si>
    <t>CONTIGO / ALKOMPRAR</t>
  </si>
  <si>
    <t>01/08/2025 / SE VISITA CB. SE REALIZA ENTREGA DE 40 ROLLOS. CLIENTE INFORMA QUE EL DATAFONO FUNCIONA CORRECTAMENTE. NO SÉ MANIPULA DATAFONO</t>
  </si>
  <si>
    <t>REVAL  BOGOTA SUR</t>
  </si>
  <si>
    <t>FO-25-1313196</t>
  </si>
  <si>
    <t xml:space="preserve">01/08/2025 / SE REALIZA ENTREGA DE 50 ROLLOS ,NO SE MANIPULAN EQUIPOS </t>
  </si>
  <si>
    <t>DISTRICOL CASITADELOSPAISASELD</t>
  </si>
  <si>
    <t>FO-25-1305701</t>
  </si>
  <si>
    <t>FO-25-1313193</t>
  </si>
  <si>
    <t>01/08/2025 / SE REALIZA ENTREGA DE 10 ROLLOS EN EL PUNTO SIN NOVEDAD, EN LA ENTREGA NO SE MANIPULAN EQUIPOS</t>
  </si>
  <si>
    <t>DISTRICOL SAMMY TIENDA</t>
  </si>
  <si>
    <t>FO-25-1295786</t>
  </si>
  <si>
    <t>BARRIO CENTRO GUACARI 3</t>
  </si>
  <si>
    <t>FO-25-1313828</t>
  </si>
  <si>
    <t>01/08/2025 / SE LLEGA A EL CB Y SE ENCUENTRA CERRADO SE MARCAN A LOS NUMEROS DE LA DESCRIPCIÓN Y NO HAY RESPUESTA, VIA WHATSAPP UNO DE ELLOS DICEN QUE ESTOY EQUIVOCADO Y EL OTRO NÚMERO NO DIO. RESPUESTA. SE DEJA MENSAJE POR WHATSAPP AL 3147278214 PARA QUE REALICE DE NUEVO LA SOLICITUD ANTES LA ENTIDAD.
DESOUES DE HABER CERRADO LA TA, EL CB RESPONDE VIA WHATSAPP Y MANIFIESTA DEJARLO EN LA DROGUERÍA DEL LADO.</t>
  </si>
  <si>
    <t>PTM BOGOTA ZONA INTECRACTIVA</t>
  </si>
  <si>
    <t>FO-25-1311634</t>
  </si>
  <si>
    <t>01/08/2025 / DURANTE LA VISITA TECNICA SE REALIZA ENTREGA DE ROLLOS PARA DATÁFONO NO SE MANIPULAN EQUIPOS SIN NOVEDAD EN ENTREGA</t>
  </si>
  <si>
    <t>BARRIO CENTRO CALAMAR 1</t>
  </si>
  <si>
    <t>FO-25-1310737</t>
  </si>
  <si>
    <t xml:space="preserve">01/08/2025 / SE REALIZA VISITA SE PROCEDE A ENTREGAR 50 UNIDADES DE ROLLOS AL CLIENTE </t>
  </si>
  <si>
    <t>BARRIO COMPARTIR SOACHA 4</t>
  </si>
  <si>
    <t>FO-25-1310073</t>
  </si>
  <si>
    <t xml:space="preserve">01/08/2025 / ENTREGA DE 90 ROLLOS PARA DATAFONO NO SE MANIPULA TERMINAL </t>
  </si>
  <si>
    <t>BUENOS AIRES</t>
  </si>
  <si>
    <t>DISTRICOL DISTRIB. LA GRAN ESQ</t>
  </si>
  <si>
    <t>FO-25-1309001</t>
  </si>
  <si>
    <t xml:space="preserve">01/08/2025 / SE REALIZA ENTREGA DE 20 ROLLOS EN OTRA DIRECCIÓN POR SOLICITUD DEL CLIENTE POR LO QUE NO HAY TIRILLA DE PRUEBAS </t>
  </si>
  <si>
    <t>FO-25-1303336</t>
  </si>
  <si>
    <t>01/08/2025 / SE REALIZA ENTREGA DE 40 ROLLOS.</t>
  </si>
  <si>
    <t>BARIRO CEDRITOS BOGOTA</t>
  </si>
  <si>
    <t>FO-25-1302224</t>
  </si>
  <si>
    <t xml:space="preserve">01/08/2025 / SE LLEGA A LA DIRECCIÓN INDICADA Y SE ENTREGAN 20 ROLLOS Y NO SE MANIPULAN DATÁFONOS </t>
  </si>
  <si>
    <t>DISTRICOL ECO MOVIL</t>
  </si>
  <si>
    <t>FO-25-1294592</t>
  </si>
  <si>
    <t>01/08/2025 / ENTREGA DE 130 ROLLOS</t>
  </si>
  <si>
    <t>FO-25-1294110</t>
  </si>
  <si>
    <t>BARRIO RINCON BOGOTA 6</t>
  </si>
  <si>
    <t>FO-25-1311568</t>
  </si>
  <si>
    <t xml:space="preserve">01/08/2025 / SE LLEGA A LA DIRECCIÓN INDICADA Y SE ENTREGAN 30 ROLLOS Y NO SE MANIPULAN DATÁFONOS </t>
  </si>
  <si>
    <t>BARRIO MOCHUELO BAJO BOGOTA</t>
  </si>
  <si>
    <t>FO-25-1295204 | FO-25-1309611</t>
  </si>
  <si>
    <t>28/07/2025 SE ESCALA PARA VISITA, LLAMAR ANTES DE DESPLAZARSE | 30/07/2025 VÍA CERRADA PARA LLEGAR AL COMERCIO, NO HAY OTRA RUTA PARA LLEGAR, SE DEBE REPROGRAMAR VISITA
01/08/2025 DURANTE LA VISITA TECNICA SE REALIZA ENTREGA DE ROLLOS PARA DATÁFONO NO SE MANIPULAN EQUIPOS SIN NOVEDAD EN ENTREGA</t>
  </si>
  <si>
    <t>GALEANO SORIANO JUAN DAVID | ROMERO ROJAS BREIDY JHOHAN</t>
  </si>
  <si>
    <t>PTM GIRARDOT SYS SOLUCIONES IN</t>
  </si>
  <si>
    <t>FO-25-1311858</t>
  </si>
  <si>
    <t>01/08/2025 / SE CONFIRMA ENTREGA EXITOSA DE 40 ROLLOS POR PARTE DE LA TRANSPORTADORA CON GUIA 2235595933</t>
  </si>
  <si>
    <t>OPRAP CCILA CENTRO MAYOR</t>
  </si>
  <si>
    <t>FO-25-1302227</t>
  </si>
  <si>
    <t>BARRIO PABLO VI PATÍA</t>
  </si>
  <si>
    <t>FO-25-1310669</t>
  </si>
  <si>
    <t>01/08/2025 / SE CONFIRMA ENTREGA EXITOSA DE 10 ROLLOS POR PARTE DE LA TRANSPORTADORA CON GUIA 2185553699</t>
  </si>
  <si>
    <t>BARRIO SUBA RINCON 9   BOGOTA</t>
  </si>
  <si>
    <t>FO-25-1313212</t>
  </si>
  <si>
    <t>01/08/2025 / SE LLEGA LA DIRECCIÓN INDICADA Y SE ENTREGAN 20 ARROYOS Y NO SE MANIPULAN DATÁFONOS</t>
  </si>
  <si>
    <t>MULTIPAGAS RIOHACHA II</t>
  </si>
  <si>
    <t>FO-25-1304793</t>
  </si>
  <si>
    <t>01/08/2025 / SE CONFIRMA ENTREGA EXITOSA DE 150 ROLLOS POR PARTE DE LA TRANSPORTADORA CON GUIA 2205447103</t>
  </si>
  <si>
    <t>BARRIO BICENTENARIO YOPAL</t>
  </si>
  <si>
    <t>FO-25-1308349</t>
  </si>
  <si>
    <t xml:space="preserve">01/08/2025 / EN COMUNICACIÓN CON EL SEÑOR DANIEL GAMBA AL NUMERO 3164149627, SE ENVIAN ROLLOS POR TAXI. RECIBIDO OK </t>
  </si>
  <si>
    <t>FO-25-1316671</t>
  </si>
  <si>
    <t>DISTRICOL LIFSTCAN</t>
  </si>
  <si>
    <t>FO-25-1316669</t>
  </si>
  <si>
    <t xml:space="preserve">01/08/2025 / SE VISITA COMERCIO SE ENTREGA ROLLOS EN SITIO </t>
  </si>
  <si>
    <t>PTM BUCARAMANGA PAPELERIA Y MI</t>
  </si>
  <si>
    <t>FO-25-1314417</t>
  </si>
  <si>
    <t xml:space="preserve">01/08/2025 / SE REALIZA ENTREGA DE 60 ROLLOS CON VISITA NO SE MANIPULA TERMINAL </t>
  </si>
  <si>
    <t>BARRIO LA ESTANCIA BOGOTA 3</t>
  </si>
  <si>
    <t>FO-25-1313830</t>
  </si>
  <si>
    <t>BARRIO SAN MIGUEL CUCUTA 7</t>
  </si>
  <si>
    <t>FO-25-1309028</t>
  </si>
  <si>
    <t xml:space="preserve">01/08/2025 / SE REALIZÓ VISITA AL COMERCIO Y SE HIZO ENTREGA DE 40 ROLLOS TODO OK </t>
  </si>
  <si>
    <t>BARRIO CAMPO ALEGRE LORICA 1</t>
  </si>
  <si>
    <t>FO-25-1307889</t>
  </si>
  <si>
    <t xml:space="preserve">01/08/2025 / SE VISITA SITIO, SE ENTREGAN 20 ROLLOS CON VISITA OK </t>
  </si>
  <si>
    <t>BARRIO CENTRO BUENOS AIRES 1</t>
  </si>
  <si>
    <t>FO-25-1303581</t>
  </si>
  <si>
    <t xml:space="preserve">01/08/2025 / SE REALIZA ENTREGA DE 60 ROLLOS POR SOLICITUD DEL CLIENTE SE ENTREGA EN OTRA DIRECCIÓN POR LO TANTO NO HAY TIRILLA DE PRUEBAS </t>
  </si>
  <si>
    <t>BARRIO ONCE DE OCTUBRE PAZ DE</t>
  </si>
  <si>
    <t>FO-25-1293368</t>
  </si>
  <si>
    <t>01/08/2025 / EN COMUNICACIÓN CON LA SEÑORA LIGIA MOLANO AL NUMERO 3102162657, INDICA SE ENVIEN LOS ROLLOS POR SERVICIO DE TAXIS. RECIBIDO OK</t>
  </si>
  <si>
    <t>PTM IBAGUE MUNDO CREATIVO LYL</t>
  </si>
  <si>
    <t>FO-25-1311561</t>
  </si>
  <si>
    <t>01/08/2025 / SE REALIZA ENTREGA DE 40 ROLLOS POR SOLICITUD DEL CLIENTE.</t>
  </si>
  <si>
    <t>PAGAFACIL  CARRERA 15</t>
  </si>
  <si>
    <t>FO-25-1316323</t>
  </si>
  <si>
    <t>01/08/2025 / SE ENTREGAN 160 ROLLOS A ESTER VASQUES</t>
  </si>
  <si>
    <t>BARRIO CANDELARIA BOGOTA</t>
  </si>
  <si>
    <t>FO-25-1308312</t>
  </si>
  <si>
    <t>BARRIO LA CEJA LA CEJA 10</t>
  </si>
  <si>
    <t>FO-25-1301679</t>
  </si>
  <si>
    <t>01/08/2025 / SE REALIZA ENTREGA DE ROLLOS</t>
  </si>
  <si>
    <t>BARRIO PRIMERO DE MAYO YOPAL</t>
  </si>
  <si>
    <t>FO-25-1310937</t>
  </si>
  <si>
    <t>01/08/2025 / EN COMUNICACIÓN CON EL SEÑOR HENRY AVELLA AL NÚMERO 3133430143,  SE ENVIAN ROLLOS. RECIBIDO OK.</t>
  </si>
  <si>
    <t>BARRIO PAPAYAL RIONEGRO</t>
  </si>
  <si>
    <t>FO-25-1298816</t>
  </si>
  <si>
    <t>01/08/2025 / SE HACE ENVÍO DE 40 ROLLOS POR CARRO Q CLIENTE INDICA,CLIENTE CONFIRMA RECIBIDO</t>
  </si>
  <si>
    <t>BARRIO LEON XIII SOACHA 1</t>
  </si>
  <si>
    <t>FO-25-1313836</t>
  </si>
  <si>
    <t>01/08/2025 / SE REALIZA VISITA DE CAMPO DONDE SE ENTREGA 20 ROLLOS NO SE MANIPULA EQUIPOS.</t>
  </si>
  <si>
    <t>PTM GUARNE TIENDA CUATRO ESQU</t>
  </si>
  <si>
    <t>FO-25-1305641</t>
  </si>
  <si>
    <t xml:space="preserve">01/08/2025 / SE ENVÍA ROLLOS CON CONDUCTOR, USUARIO CONFIRMA RECIBIDO </t>
  </si>
  <si>
    <t>FO-25-1312066</t>
  </si>
  <si>
    <t>01/08/2025 / SE ENTREGAN 20 ROLLOS EN DIRECCION INDICADA POR EL CLIENTE</t>
  </si>
  <si>
    <t>FO-25-1316420</t>
  </si>
  <si>
    <t>01/08/2025 / SE REALIZA LA ENTREGA DE 40 ROLLOS EN DIRECCIÓN INDICADA</t>
  </si>
  <si>
    <t>BARRIO CENTRO BARRANQUILLA 46</t>
  </si>
  <si>
    <t>FO-25-1304782</t>
  </si>
  <si>
    <t>01/08/2025 / SE REALIZA VISITA TÉCNICA PARA LA ENTREGA DE ROLLOS DE REDEBAN 40</t>
  </si>
  <si>
    <t>MEZA MARTINEZ LUIS MATEO</t>
  </si>
  <si>
    <t>BARRIO CENTRO BARRANQUILLA  52</t>
  </si>
  <si>
    <t>FO-25-1307882</t>
  </si>
  <si>
    <t>01/08/2025 / SE REALIZA VISITA TÉCNICA PARA LA ENTREGA DE ROLLOS DE REDEBAN 70</t>
  </si>
  <si>
    <t>BARRIO URB LA ESPERANZA IBAGUE</t>
  </si>
  <si>
    <t>FO-25-1314415</t>
  </si>
  <si>
    <t>01/08/2025 / SE REALIZA LA ENTREGA DE 20 ROLLOS EN DIRECCIÓN INDICADA</t>
  </si>
  <si>
    <t>PTM FLORIDABLANCA MISCELANEA Y</t>
  </si>
  <si>
    <t>FO-25-1311598</t>
  </si>
  <si>
    <t>01/08/2025 / SE HACE PRESENCIA EN COMERCIO SE ENCUENTRA CERRADO SE CONTACTA AL CLIENTE AL NÚMERO 3112741323 SOLICITA QUE SE LE DEJEN EN EL LOCAL DE AL LADO</t>
  </si>
  <si>
    <t>DISTRICOL CANDELARIA USECHE AR</t>
  </si>
  <si>
    <t>FO-25-1311563</t>
  </si>
  <si>
    <t>01/08/2025 / SE HACE PRESENCIA EN COMERCIO SE REALIZA ENTREGA DE 20 ROLLOS</t>
  </si>
  <si>
    <t>BARRIO CHOCOA GIRON</t>
  </si>
  <si>
    <t>FO-25-1313833</t>
  </si>
  <si>
    <t xml:space="preserve">01/08/2025 / SE REALIZA ENTREGA DE 30 ROLLOS PARA DATAFONO </t>
  </si>
  <si>
    <t>BARRIO CARRIZAL BARRANQUILLA 1</t>
  </si>
  <si>
    <t>FO-25-1293094</t>
  </si>
  <si>
    <t>02/08/2025 / SE REALIZA VISITA TÉCNICA PARA LA ENTREGA DE ROLLOS DE REDEBAN 40</t>
  </si>
  <si>
    <t>BARRIO CASCO ANTIGUO FLORIDABL</t>
  </si>
  <si>
    <t>FO-25-1318847</t>
  </si>
  <si>
    <t xml:space="preserve">02/08/2025 / ENTREGA DE 80 ROLLOS PARA DATAFONO </t>
  </si>
  <si>
    <t>CHIMITA GIRON I SANTANDER</t>
  </si>
  <si>
    <t>FO-25-1318178</t>
  </si>
  <si>
    <t xml:space="preserve">02/08/2025 / SE REALIZA VISITA A COMERCIO Y SE ENTREGAN 60 ROLLOS CON VISITA. </t>
  </si>
  <si>
    <t>BARRIO LIBERTADOR TUNJA 2</t>
  </si>
  <si>
    <t>FO-25-1318855</t>
  </si>
  <si>
    <t xml:space="preserve">02/08/2025 / SE REALIZA ENTREGA DE 20 ROLLOS CON VISITA </t>
  </si>
  <si>
    <t>PTM FLORIDABLANCA FERRETERIA Y</t>
  </si>
  <si>
    <t>FO-25-1318208</t>
  </si>
  <si>
    <t xml:space="preserve">02/08/2025 / SE VISITA COMERCIO SE REALIZA LA ENTREGA DE 20 ROLLOS RBM CB OPERATIVO </t>
  </si>
  <si>
    <t>DISTRICOL VARIEDADES LAVI</t>
  </si>
  <si>
    <t>FO-25-1318861</t>
  </si>
  <si>
    <t xml:space="preserve">02/08/2025 / ENTREGA DE 40 ROLLOS PARA DATAFONO </t>
  </si>
  <si>
    <t>BARRIO LA GRANJA VALLEDUPAR 10</t>
  </si>
  <si>
    <t>FO-25-1317451</t>
  </si>
  <si>
    <t xml:space="preserve">02/08/2025 / SE REALIZA ENTREGA DE 10 ROLLOS EN SITIO </t>
  </si>
  <si>
    <t>BARRIO ALTOS DE GUALANDAY IBAGUE</t>
  </si>
  <si>
    <t>FO-25-1317439</t>
  </si>
  <si>
    <t xml:space="preserve">02/08/2025 / SE REALIZA LA ENTREGA DE 10 ROLLOS EN DIRECCIÓN INDICADA </t>
  </si>
  <si>
    <t>BARRIO SAN FRANCISCO NARINO</t>
  </si>
  <si>
    <t>FO-25-1316413</t>
  </si>
  <si>
    <t>02/08/2025 / SE REALIZA ENVÍO DE 40 ROLLOS A LA DIRECCIÓN INDICADA POR EL CLIENTE. SE ENVÍA GUÍA AL CLIENTE. ENVÍO EXITOSO</t>
  </si>
  <si>
    <t>PTM SOACHA VARIEDADES SARALUCI</t>
  </si>
  <si>
    <t>FO-25-1316937</t>
  </si>
  <si>
    <t>CB CERRADO - DESOCUPADO</t>
  </si>
  <si>
    <t>02/08/2025 / SE LLEGA A DIRECCIÓN PARA ENTREGA DE ROLLOS ENCONTRANDO CERRADO, SE INTENTA CONTACTO AL NÚMERO 3222580967 SIN ÉXITO SE DEJA REGISTRO FOTOGRÁFICO</t>
  </si>
  <si>
    <t>BARRIO SANTA HELENITA BOGOTA 1</t>
  </si>
  <si>
    <t>FO-25-1316315</t>
  </si>
  <si>
    <t xml:space="preserve">02/08/2025 / SE REALIZA ENTREGA DE 150 ROLLOS </t>
  </si>
  <si>
    <t>BARRIO RANCHO GRANDE MONTERIA</t>
  </si>
  <si>
    <t>FO-25-1318412</t>
  </si>
  <si>
    <t>02/08/2025 / SE REALIZA VISITA TÉCNICA Y SE HACE ENTREGA DE 20 ROLLOS PARA DATAFONO, NO SE INTERVIENE TERMINAL Y LA ENTREGA SE REALIZA SIN NOVEDAD.</t>
  </si>
  <si>
    <t>FO-25-1316296</t>
  </si>
  <si>
    <t xml:space="preserve">02/08/2025 / SE REALIZA LA ENTREGA DE 130 ROLLOS EN SITIO </t>
  </si>
  <si>
    <t>BARRIO  CITE BARBOSA</t>
  </si>
  <si>
    <t>FO-25-1316283</t>
  </si>
  <si>
    <t xml:space="preserve">02/08/2025 / SE VISITA CB ENTREGA 10 ROLLOS </t>
  </si>
  <si>
    <t>DISTRICOL TIENDAS DE MIL Y MAS</t>
  </si>
  <si>
    <t>FO-25-1315118</t>
  </si>
  <si>
    <t>02/08/2025 / SE REALIZA ENTREGA DE 60 ROLLOS</t>
  </si>
  <si>
    <t>BARRIO ENRIQUE PUPO VALLEDUPAR</t>
  </si>
  <si>
    <t>FO-25-1315113</t>
  </si>
  <si>
    <t xml:space="preserve">02/08/2025 / SE REALIZA ENTREGA DE 60 ROLLOS EN EL SITIO </t>
  </si>
  <si>
    <t>BARRIO ALTOS DE SAN ISIDRO CAR</t>
  </si>
  <si>
    <t>FO-25-1314413</t>
  </si>
  <si>
    <t xml:space="preserve">02/08/2025 / SE REALIZA ENTREGA DE 20 ROLLOS </t>
  </si>
  <si>
    <t>BARRIO TUNA ALTA BOGOTA</t>
  </si>
  <si>
    <t>FO-25-1316305</t>
  </si>
  <si>
    <t>02/08/2025 / SE REALIZA LA ENTREGA DE 20 ROLLOS</t>
  </si>
  <si>
    <t>BARRIO LA RIVIERA II CUCUTA</t>
  </si>
  <si>
    <t>FO-25-1314410</t>
  </si>
  <si>
    <t xml:space="preserve">02/08/2025 / SE REALIZÓ VISITA AL COMERCIO Y SE HIZO ENTREGA DE 10 ROLLOS TODO OK </t>
  </si>
  <si>
    <t>MOSQUERA SANTELMO</t>
  </si>
  <si>
    <t>FO-25-1313819</t>
  </si>
  <si>
    <t>02/08/2025 / DURANTE LA VISITA TECNICA SE REALIZA ENTREGA DE ROLLOS PARA DATÁFONO NO SE MANIPULAN EQUIPOS SIN NOVEDAD EN ENTREGA</t>
  </si>
  <si>
    <t>BARRIO REPUBLICA DE CHILE CART</t>
  </si>
  <si>
    <t>FO-25-1313810</t>
  </si>
  <si>
    <t xml:space="preserve">02/08/2025 / SE REALIZA ENTREGA DE 10 ROLLOS </t>
  </si>
  <si>
    <t>AARRIO BELLAVISTA LA DAGUA CAL</t>
  </si>
  <si>
    <t>FO-25-1315104</t>
  </si>
  <si>
    <t>02/08/2025 / SE REALIZA ENTREGA DE 30 ROLLOS</t>
  </si>
  <si>
    <t>BARRIO LA CHUCUA BOGOTA 2</t>
  </si>
  <si>
    <t>FO-25-1313209</t>
  </si>
  <si>
    <t>02/08/2025 / SE LLEGA AL PUNTO EL COMERCIO SE ENCUENTRA CERRADO SE LLAMAN A LOS DOS NÚMEROS DE CONTACTO QUE AHI PERO APARENTEMENTE NO ENTRAN LAS LLAMADAS  / 02/08/2025 CONECTO DE ENCUENTRA CERRADO
SE LLAMA Y NO ENTRAN LAS LLAMADAS</t>
  </si>
  <si>
    <t>BARRIO EL LAGO II BOGOTA</t>
  </si>
  <si>
    <t>FO-25-1318409</t>
  </si>
  <si>
    <t xml:space="preserve">02/08/2025 / SE DEJAN 20 ROLLOS </t>
  </si>
  <si>
    <t>BARRIO CALI CALI</t>
  </si>
  <si>
    <t>FO-25-1311637</t>
  </si>
  <si>
    <t xml:space="preserve">02/08/2025 / SE REALIZA ENTREGA DE 10 ROLLOS, SE ENTREGAN EN LA TIENDA DE AL LADO POR SOLICITUD DE LA CLIENTE  PORQUE INDICO QUE ESTABA REALIZANDO UNAS DILIGENCIAS </t>
  </si>
  <si>
    <t>PTM CALI PAPELERIA DONA ROSA</t>
  </si>
  <si>
    <t>FO-25-1311575</t>
  </si>
  <si>
    <t>02/08/2025 / SE VISITA CORRESPONSAL Y SE ENTREGAN 20 ROLLOS</t>
  </si>
  <si>
    <t>BARRIO MELENDEZ CALI 4</t>
  </si>
  <si>
    <t>FO-25-1318183</t>
  </si>
  <si>
    <t xml:space="preserve">02/08/2025 / SE REALIZA ENTREGA DE 20CROLLOS TÉRMICOS EN EL CB </t>
  </si>
  <si>
    <t>FO-25-1317442</t>
  </si>
  <si>
    <t xml:space="preserve">02/08/2025 / EN LA VISITA TÉCNICA SE REALIZÓ LA ENTREGA DE 40 ROLLOS TÉRMICOS DE REDEBAN PARÁ CB </t>
  </si>
  <si>
    <t>BARRIO VEREDA JUAN BOSCO VILLA</t>
  </si>
  <si>
    <t>FO-25-1317134</t>
  </si>
  <si>
    <t xml:space="preserve">02/08/2025 / SE REALIZA ENTREGA 10 ROLLOS AL CORRESPONSAL </t>
  </si>
  <si>
    <t>DISTRICOL JORNADA MOVIL AJ</t>
  </si>
  <si>
    <t>FO-25-1317131</t>
  </si>
  <si>
    <t xml:space="preserve">02/08/2025 / SE REALIZA VISITA, SE ENTREGAN 60 ROLLOS </t>
  </si>
  <si>
    <t>FO-25-1313808</t>
  </si>
  <si>
    <t>02/08/2025 / SE REALIZA VISITA SE PROCEDE A ENTREGAR 20 UNIDADES DE ROLLOS</t>
  </si>
  <si>
    <t>BARRIO CASTILLA MEDELLIN 15</t>
  </si>
  <si>
    <t>FO-25-1297392</t>
  </si>
  <si>
    <t xml:space="preserve">02/08/2025 / SE ENTREGA ROLLOS OK </t>
  </si>
  <si>
    <t>PTM CARTAGENA RESTAURANTE Y FU</t>
  </si>
  <si>
    <t>FO-25-1294158</t>
  </si>
  <si>
    <t xml:space="preserve">02/08/2025 / SE MANDAN 50 ROLLOS SE LLAMA AL CLIENTE PARA INFORMARLE QUE CUANDO LOS TENGA ME INFORME CLIENTE INFORMA QUE YA RECIBIÓ LOS ROLLOS TODO OK </t>
  </si>
  <si>
    <t>PTM BELLO MINIMERCADO ZONA FRE</t>
  </si>
  <si>
    <t>FO-25-1298828</t>
  </si>
  <si>
    <t xml:space="preserve">02/08/2025 / SE REALIZA ENTREGA DE 40 ROLLOS OK </t>
  </si>
  <si>
    <t>RIVERA</t>
  </si>
  <si>
    <t>BARRIO CENTRO RIVERA 9</t>
  </si>
  <si>
    <t>FO-25-1300427</t>
  </si>
  <si>
    <t>02/08/2025 / SE LLEGA A SITIO, SE ENTREGAN 30 ROLLOS RBM</t>
  </si>
  <si>
    <t>DISTRICOL VISTA ORIENTE</t>
  </si>
  <si>
    <t>FO-25-1300434</t>
  </si>
  <si>
    <t>DISTRICOL AUTOSERVICIO MATIAS</t>
  </si>
  <si>
    <t>FO-25-1300447</t>
  </si>
  <si>
    <t>BARRIO BUENOS AIRES BELLO 1</t>
  </si>
  <si>
    <t>FO-25-1301640</t>
  </si>
  <si>
    <t xml:space="preserve">02/08/2025 / SE LLEGA AL SITIO Y EL COMERCIO SE ENCUENTRA CERRADO, SE INTENTA COMUNICAR CON EL USUARIO Y NO FUE POSIBLE SE ESPERO 20 MINUTOS Y NO HUBO RESPUESTA </t>
  </si>
  <si>
    <t>BARRIO AEROPUERTO JOSE MARIA C</t>
  </si>
  <si>
    <t>FO-25-1301642</t>
  </si>
  <si>
    <t xml:space="preserve">02/08/2025 / SE REALIZA ENTREGA DE ROLLOS </t>
  </si>
  <si>
    <t>BARRIO CASTILLA MEDELLIN 2</t>
  </si>
  <si>
    <t>FO-25-1301667</t>
  </si>
  <si>
    <t>FO-25-1302241</t>
  </si>
  <si>
    <t xml:space="preserve">02/08/2025 / SE ENTREGAN 30 ROLLOS PUNTO ABRE A PARTIR DE LAS 10 AM POR TAL MOTIVO SE ANEXA TIRILLA DEL CIERRE DEL DÍA ANTERIOR </t>
  </si>
  <si>
    <t>BARRIO ANTONIO NARINO MEDELLIN</t>
  </si>
  <si>
    <t>FO-25-1302855</t>
  </si>
  <si>
    <t>02/08/2025 / SE ENTREGAN 30 ROLLOS OK</t>
  </si>
  <si>
    <t>PTM MEDELLIN MINIMERCADO H Y R</t>
  </si>
  <si>
    <t>FO-25-1302860</t>
  </si>
  <si>
    <t>FO-25-1302865</t>
  </si>
  <si>
    <t>02/08/2025 / VISITA FALLIDA COMERCIO CERRADO SE ESPERA EN SITIO NO ABREN SE INTENTA CONTACTAR NO CONTESTA</t>
  </si>
  <si>
    <t>BARRIO OLIVARES ITAGUI</t>
  </si>
  <si>
    <t>FO-25-1303559</t>
  </si>
  <si>
    <t xml:space="preserve">02/08/2025 / SE HACE ENTREGA DE ROLLOS </t>
  </si>
  <si>
    <t>COMCARD ITAGUI TODOLINUX</t>
  </si>
  <si>
    <t>FO-25-1306443</t>
  </si>
  <si>
    <t>BARRIO CENTRO GALAPA  5</t>
  </si>
  <si>
    <t>FO-25-1307350</t>
  </si>
  <si>
    <t>02/08/2025 / SE REALIZA VISITA SE PROCEDE  ENTREGAR A 30 UNIDADES DE ROLLOS
NOTA: SE REALIZA ENTREGA DE ROLLOS EN DOMICILIO DEL CLIENTE EN LA CIUDAD DE BARRANQUILLA ,YA QUE DONDE ESTA UBICADO EL CORRESPONSAL EN EL MUNICIPIO DE GALAPA ,ESTA BLOQUEADA LA VIA Y YA LLEVAN MAS DE UNA SEMANA .</t>
  </si>
  <si>
    <t>DISTRICOL FRAGANCIAS D LUXE</t>
  </si>
  <si>
    <t>FO-25-1307354</t>
  </si>
  <si>
    <t>BARRIO CENTRO POPAYAN</t>
  </si>
  <si>
    <t>FO-25-1307916</t>
  </si>
  <si>
    <t xml:space="preserve">02/08/2025 / SE TRATA NGRESA SE ENTREGA 40 ROLLOS RBM </t>
  </si>
  <si>
    <t>DISTRICOL CARNES JUANSER</t>
  </si>
  <si>
    <t>FO-25-1308331</t>
  </si>
  <si>
    <t>02/08/2025 / ENTREGA DE 110 ROLLOS EN SITIO OK</t>
  </si>
  <si>
    <t>BARRIO LOS LAURELES AGUSTIN CO</t>
  </si>
  <si>
    <t>FO-25-1309013</t>
  </si>
  <si>
    <t xml:space="preserve">02/08/2025 / BUENOS DÍAS SE VISITA CB Y SE LE HACE ENTREGA DE 80 ROLLOS </t>
  </si>
  <si>
    <t>BARRIO MALVINAS BARRANQUILLA 2</t>
  </si>
  <si>
    <t>FO-25-1305003</t>
  </si>
  <si>
    <t>02/08/2025 / SE REALIZA VISITA TÉCNICA PARA LA ENTREGA DE ROLLOS DE REDEBAN 50</t>
  </si>
  <si>
    <t>FO-25-1309641</t>
  </si>
  <si>
    <t>02/08/2025 / SE REALIZA VISITA TÉCNICA PARA LA ENTREGA DE ROLLOS DE REDEBAN 20</t>
  </si>
  <si>
    <t>BARRIO CENTRO PALESTINA 3</t>
  </si>
  <si>
    <t>FO-25-1309822</t>
  </si>
  <si>
    <t xml:space="preserve">02/08/2025 / VISITAMOS COMERCIO REALIZAMOS ENTREGA DE 30 ROLLOS. </t>
  </si>
  <si>
    <t>BARRIO HACARITAMA VILLAVICENCI</t>
  </si>
  <si>
    <t>FO-25-1310726</t>
  </si>
  <si>
    <t xml:space="preserve">02/08/2025 / SE ENTREGAN 20 ROLLOS </t>
  </si>
  <si>
    <t>BARRIO LAS PALMAS CALI</t>
  </si>
  <si>
    <t>FO-25-1311581</t>
  </si>
  <si>
    <t>02/08/2025 / SE REALIZA ENTREGA DE 10 ROLLOS TÉRMICOS EN EL CB.</t>
  </si>
  <si>
    <t>DISTRICOL PETS KINGDOM</t>
  </si>
  <si>
    <t>FO-25-1311556</t>
  </si>
  <si>
    <t>BARRIO PLAN DE VIVIENDA PALMIR</t>
  </si>
  <si>
    <t>FO-25-1315122</t>
  </si>
  <si>
    <t xml:space="preserve">02/08/2025 / EN LA VISITA TÉCNICA SE REALIZÓ LA ENTREGA DE 30 ROLLOS TERMICOS DE REDEBAN PARA EL CB </t>
  </si>
  <si>
    <t>BARRIO CL CENTRAL EL PASO</t>
  </si>
  <si>
    <t>FO-25-1295849</t>
  </si>
  <si>
    <t>03/08/2025 / SE REALIZA ENVIO DE 20 ROLLOS CON LA GUIA: 2205447100 SERVIENTREGA ..03-08 SE CONFIRMA ENTREGA EXITOSA POR PARTE DE LA TRANSPORTADORA
 / 28/07/2025 26-07-2025 SE ESCALA A LA RED//28-07 LA RED AUTORIZA LA ENTREGA DE 10 ROLLOS | 01/08/2025 EN COMUNICACION CON CB INDICA QUE AUN NO LE HAN LLEGADO LOS ROLLOS, ENVIO EN ZONA DE DISTRIBUCION</t>
  </si>
  <si>
    <t>FO-25-1294741</t>
  </si>
  <si>
    <t>03/08/2025 / SE REALIZA ENVIO DE 30 ROLLOS CON LA GUIA: 2205447099 SERVIENTREGA ..03-08 SE CONFIRMA ENTREGA EXITOSA POR PARTE DE LA TRANSPORTADORA / 31/07/2025 SE LE ESCRIBE AL CB POR MEDIO DE WSAP PARA CONFIRMACION DE RECEPCION DE ROLLOS, QUEDAMOS A LA ESPERA DE RESPUESTA** USUARIO INDICA QUE AUN NO LE HAN LLEGADO LOS ROLLOS</t>
  </si>
  <si>
    <t>FO-25-1293447</t>
  </si>
  <si>
    <t>02/08/2025 / SE REALIZA ENVÍO DE 60 ROLLOS POR LA TRANSPORTADORA INTERRAPIDICIMO OK,   / 31/07/2025 SE COLOCA INCUMPLIMIENTO PARA EL TECNICO YA QUE AUN NO LOGRA REALIZAR ENVIO DE LOS ROLLOS</t>
  </si>
  <si>
    <t>17874000ANIEGO  MUNDO EDPHONE</t>
  </si>
  <si>
    <t>FO-25-1295495</t>
  </si>
  <si>
    <t>30/07/2025 / SE REALIZÓ EL ENVÍO DE PAPELERÍA SOLICITADA SE ENTREGA COPIA DE GUÍA AL CLIENTE PARA QUE RECLAME EN OFICINA  / 01/08/2025 EN VALIDACION CON USUARIO INDICA QUE AUN NO RECIBE, ENVIO SE ENCUENTRA EN DISTRIBUCION</t>
  </si>
  <si>
    <t>BARRIO CRR PUENTE SOGAMOSO PUE</t>
  </si>
  <si>
    <t>FO-25-1304363</t>
  </si>
  <si>
    <t>03/08/2025 / SE REALIZA ENVIO DE 10 ROLLOS CON LA GUIA: 2187690598 SERVIENTREGA  ..03-08 SE CONFIRMA ENTREGA EXITOSA POR PARTE DE LA TRANSPORTADORA
 / 01/08/2025 ENVIO DE ZONA DE DISTRIBUCION, SE LE ESCRIBE AL PUNTO PARA VALIDAR RECEPCION, A LA ESPERA DE RESPUESTA</t>
  </si>
  <si>
    <t>PTM RED MEDELLIN LA CASA DEL</t>
  </si>
  <si>
    <t>FO-25-1290426</t>
  </si>
  <si>
    <t xml:space="preserve">04/08/2025 / SE REALIZA LA ENTREGA DE 110 ROLLOS DE CB A LA ENCARGADA DIANA </t>
  </si>
  <si>
    <t>MONTOYA VELEZ ANDRES FELIPE</t>
  </si>
  <si>
    <t>BARRIO POPULAR MEDELLIN 3</t>
  </si>
  <si>
    <t>FO-25-1308336</t>
  </si>
  <si>
    <t xml:space="preserve">04/08/2025 / SE ENTREGA ROLLOS OK </t>
  </si>
  <si>
    <t>BARRIO CORREGIMIENTO DE PLAMIT</t>
  </si>
  <si>
    <t>FO-25-1311855</t>
  </si>
  <si>
    <t xml:space="preserve">04/08/2025 / SE ENTREGARON 50 ROLLOS </t>
  </si>
  <si>
    <t>PTM  IPIALES  SERVIPAGOS EN LI</t>
  </si>
  <si>
    <t>FO-25-1310740</t>
  </si>
  <si>
    <t>04/08/2025 / SE REALIZA ENVÍO DE 10 ROLLOS DESDE LA CIUDAD DE IPIALES A PETICIÓN DEL CLIENTE, CAMIONETAS NO DAN TIQUETE. SE ESPERA QUE CLIENTE CONFIRME RECIBIDO PARA CERRAR FO. ENVÍO EXITOSO</t>
  </si>
  <si>
    <t>PTM MEDELLIN MERK CALLE NUEVA</t>
  </si>
  <si>
    <t>FO-25-1307338</t>
  </si>
  <si>
    <t xml:space="preserve">04/08/2025 / SE REALIZA ENTREGA DE 50 ROLLOS OK </t>
  </si>
  <si>
    <t>BARRIO LA GABRIELA BELLO 5</t>
  </si>
  <si>
    <t>FO-25-1302236</t>
  </si>
  <si>
    <t xml:space="preserve">04/08/2025 / SE ENTREGAN 40 ROLLOS </t>
  </si>
  <si>
    <t>FO-25-1318222</t>
  </si>
  <si>
    <t xml:space="preserve">04/08/2025 / ENTREGA DE ROLLOS EJECUTADO OK </t>
  </si>
  <si>
    <t>BARRIO VEREDA SASA CHIQUINQUIR</t>
  </si>
  <si>
    <t>FO-25-1313103</t>
  </si>
  <si>
    <t>04/08/2025 / SE CONFIRMA ENTREGA EXITOSA DE 10 ROLLOS POR PARTE DE LA TRANSPORTADORA CON GUIA: 2235595937</t>
  </si>
  <si>
    <t>BARRIO VILLA DEL ORIENTE VILLA</t>
  </si>
  <si>
    <t>FO-25-1321643</t>
  </si>
  <si>
    <t xml:space="preserve">04/08/2025 / SE VISITA CB Y SE REALIZA ENTREGA DE 10 ROLLOS DE PAPEL TERMICO PARA DATÁFONO </t>
  </si>
  <si>
    <t>FO-25-1321667</t>
  </si>
  <si>
    <t xml:space="preserve">04/08/2025 / SE HACE ENTREGA DE 40 ROLLOS A LA SRA NICOL RUEDA </t>
  </si>
  <si>
    <t>BARRIO CONUCOS BUCARAMANGA</t>
  </si>
  <si>
    <t>FO-25-1322826</t>
  </si>
  <si>
    <t xml:space="preserve">04/08/2025 / SE REALIZA ENTREGA DE 20 ROLLOS </t>
  </si>
  <si>
    <t>PIENDAMO II - CAUCA</t>
  </si>
  <si>
    <t>FO-25-1311860</t>
  </si>
  <si>
    <t>04/08/2025 / SE CONFIRMA ENTREGA EXITOSA DE 230 POR PARTE DE LA TRANSPORTADORA CON GUIA: 2185553697</t>
  </si>
  <si>
    <t>BARRIO ACEVEDO ACEVEDO</t>
  </si>
  <si>
    <t>FO-25-1310671</t>
  </si>
  <si>
    <t>04/08/2025 / SE CONFIRMA ENTREGA EXITOSA DE 10 POR PARTE DE LA TRANSPORTADORA CON GUIA: 2235595931</t>
  </si>
  <si>
    <t>PTM LA PAZ APARTADO CYBER LA P</t>
  </si>
  <si>
    <t>FO-25-1308316</t>
  </si>
  <si>
    <t>04/08/2025 / ENTREGA DE 30 ROLLOS</t>
  </si>
  <si>
    <t>BARRIO LAS AMERICAS SINCELEJO</t>
  </si>
  <si>
    <t>FO-25-1302232</t>
  </si>
  <si>
    <t>04/08/2025 / SE VISITA COMERCIO Y SE HACE ENTREGA DE 80 ROLLOS A LA SEÑORA LUZ MONTERROZA.</t>
  </si>
  <si>
    <t>GIRARDOTA</t>
  </si>
  <si>
    <t>DISTRICOL MINIMERCADO DETODITO</t>
  </si>
  <si>
    <t>FO-25-1305638</t>
  </si>
  <si>
    <t xml:space="preserve">04/08/2025 / SE ENTREGAN 50 ROLLOS </t>
  </si>
  <si>
    <t>BARRIO URB  ALFONSO URIBE BADI</t>
  </si>
  <si>
    <t>FO-25-1318859</t>
  </si>
  <si>
    <t>04/08/2025 / SE HACE ENTREGA DE 20 ROLLOS EN DIRECCIÓN INDICADA</t>
  </si>
  <si>
    <t>FO-25-1321702</t>
  </si>
  <si>
    <t xml:space="preserve">04/08/2025 / SE REALIZA ENTREGA DE 10 ROLLOS RBM OK </t>
  </si>
  <si>
    <t>BARRIO EL COCUELO SINCELEJO</t>
  </si>
  <si>
    <t>FO-25-1295053</t>
  </si>
  <si>
    <t>04/08/2025 / SE VISITA COMERCIO Y SE HACE ENTREGA DE 80 ROLLOS, AL SEÑOR JESUS HERNÁNDEZ.</t>
  </si>
  <si>
    <t>BARRIO INSPECCION DE SAN ADOLF</t>
  </si>
  <si>
    <t>FO-25-1310674</t>
  </si>
  <si>
    <t>04/08/2025 / SE CONFIRMA ENTREGA EXITOSA DE 10 POR PARTE DE LA TRANSPORTADORA CON GUIA: 2235595932</t>
  </si>
  <si>
    <t>BARRIO VRD ESPINAL CARRIZAL LENGUAZAQUE</t>
  </si>
  <si>
    <t>FO-25-1307914</t>
  </si>
  <si>
    <t xml:space="preserve">02/08/2025 / SE REALIZA ENVIO DE ROLLOS PARA DATAFONO POR  EN LA DIRECCIÓN INDICANDA POR EL COMERCIO, COMERCIO QUEDA INFORMADO DEL NUMERO DE LA GUÍA PARA REALIZAR EL RETIRO DE LA ENCOMIENDA </t>
  </si>
  <si>
    <t>PAILITAS</t>
  </si>
  <si>
    <t>BARRIO CENTRO PAILITAS 1</t>
  </si>
  <si>
    <t>FO-25-1307236</t>
  </si>
  <si>
    <t>04/08/2025 / SE CONFIRMA ENTREGA EXITOSA DE 30 POR PARTE DE LA TRANSPORTADORA CON GUIA: 2205447105</t>
  </si>
  <si>
    <t>PTM OCA#A  PAPELERIA DOS DE OC</t>
  </si>
  <si>
    <t>FO-25-1306504</t>
  </si>
  <si>
    <t>04/08/2025 / SE CONFIRMA ENTREGA EXITOSA DE 60 POR PARTE DE LA TRANSPORTADORA CON GUIA: 2187690600</t>
  </si>
  <si>
    <t>BARRIO CL PRINCIPAL CORR SANTA</t>
  </si>
  <si>
    <t>FO-25-1306512</t>
  </si>
  <si>
    <t>04/08/2025 / SE CONFIRMA ENTREGA EXITOSA DE 40 POR PARTE DE LA TRANSPORTADORA CON GUIA: 284607346</t>
  </si>
  <si>
    <t>DISTRICOL EURO CYBER COM</t>
  </si>
  <si>
    <t>FO-25-1304791</t>
  </si>
  <si>
    <t>04/08/2025 / SE CONFIRMA ENTREGA EXITOSA DE 40 POR PARTE DE LA TRANSPORTADORA CON GUIA: 2187690597</t>
  </si>
  <si>
    <t>DISTRICOL VARIEDADES KAJU</t>
  </si>
  <si>
    <t>FO-25-1304476</t>
  </si>
  <si>
    <t>04/08/2025 / SE CONFIRMA ENTREGA EXITOSA DE 100 POR PARTE DE LA TRANSPORTADORA CON GUIA: 2187690596</t>
  </si>
  <si>
    <t>PAGAFACIL BARRANCABERMEJA</t>
  </si>
  <si>
    <t>FO-25-1304362</t>
  </si>
  <si>
    <t>04/08/2025 / SE CONFIRMA ENTREGA EXITOSA DE 150 POR PARTE DE LA TRANSPORTADORA CON GUIA: 380284290</t>
  </si>
  <si>
    <t>COLON</t>
  </si>
  <si>
    <t>BARRIO EL PALOMAR COLON</t>
  </si>
  <si>
    <t>FO-25-1302873</t>
  </si>
  <si>
    <t xml:space="preserve">31/07/2025 / SE REALIZA ENVÍO DE 10 ROLLOS A OFICINA PRINCIPAL DE INTER RAPIDÍSIMO EN COLON GÉNOVA A PETICIÓN DEL CLIENTE. SE ENVÍA GUÍA PARA RECLAMAR PAQUETE </t>
  </si>
  <si>
    <t>BARRIO CENTRO SAN SEBASTIAN DE</t>
  </si>
  <si>
    <t>FO-25-1301744</t>
  </si>
  <si>
    <t>04/08/2025 / SE CONFIRMA ENTREGA EXITOSA DE 10 POR PARTE DE LA TRANSPORTADORA CON GUIA: 2235595922</t>
  </si>
  <si>
    <t>CHIPAQUE</t>
  </si>
  <si>
    <t>BARRIO CENTRO CHIPAQUE</t>
  </si>
  <si>
    <t>FO-25-1291819</t>
  </si>
  <si>
    <t>30/07/2025 / SE REALIZA ENVÍO DE 70 ROLLOS DE ACUERDOS A DATOS INDICADOS POR CLIENTE.  / 04/08/2025 04/08 ENVIO SE CONFIRMA ENTREGA EXITOSA POR PARTE DE LA TRANSPORTADORA, SE AGREGA INCUMPLIMIENTO  YA QUE AL MOMENTO DE VENCER AÚN NO ESTABA ENTREGADO</t>
  </si>
  <si>
    <t>DISTRICOL DISTB. SUM. ORIENTE</t>
  </si>
  <si>
    <t>FO-25-1310252</t>
  </si>
  <si>
    <t xml:space="preserve">04/08/2025 / SE ENTREGAN 30 ROLLOS EXITOSAMENTE </t>
  </si>
  <si>
    <t>PTM BELLO PAPELERIA Y VARIEDAD</t>
  </si>
  <si>
    <t>FO-25-1307901</t>
  </si>
  <si>
    <t xml:space="preserve">04/08/2025 / SE ENTREGAN 20 ROLLOS </t>
  </si>
  <si>
    <t>MULTIPAGAS CHIA</t>
  </si>
  <si>
    <t>FO-25-1321686</t>
  </si>
  <si>
    <t xml:space="preserve">04/08/2025 / SE REALIZA LA ENTREGA DE 160 ROLLOS </t>
  </si>
  <si>
    <t>BARRIO LLANO GRANDE  PATIO BON</t>
  </si>
  <si>
    <t>FO-25-1318228</t>
  </si>
  <si>
    <t xml:space="preserve">04/08/2025 / ENTREGA DE 20 ROLLOS NO SE MANIPULAN EQUIPOS </t>
  </si>
  <si>
    <t>PTM MEDELLIN POMPOSO DECORACIO</t>
  </si>
  <si>
    <t>FO-25-1297403</t>
  </si>
  <si>
    <t>PTM BELLO GRANERO EL JULI</t>
  </si>
  <si>
    <t>FO-25-1313814</t>
  </si>
  <si>
    <t xml:space="preserve">04/08/2025 / SE ENTREGAN 90 ROLLOS </t>
  </si>
  <si>
    <t>BARRIO VILLAS DEL SOL NIQUIA B</t>
  </si>
  <si>
    <t>FO-25-1309031</t>
  </si>
  <si>
    <t xml:space="preserve">04/08/2025 / SE ENTREGAN 80 ROLLOS </t>
  </si>
  <si>
    <t>PTM SABANETA PAPELERIA Y RECAR</t>
  </si>
  <si>
    <t>FO-25-1308998</t>
  </si>
  <si>
    <t xml:space="preserve">04/08/2025 / SE HACE ENTREGA DE ROLLOS </t>
  </si>
  <si>
    <t>DISTRICOL VARIEDADES LA CASITA</t>
  </si>
  <si>
    <t>FO-25-1308320</t>
  </si>
  <si>
    <t xml:space="preserve">04/08/2025 / SE ENTREGAN 30 ROLLOS </t>
  </si>
  <si>
    <t>BARRIO PACHELY BELLO 1</t>
  </si>
  <si>
    <t>FO-25-1305459</t>
  </si>
  <si>
    <t>BARRIO BOSQUES DE PALERMO ARME</t>
  </si>
  <si>
    <t>FO-25-1317126</t>
  </si>
  <si>
    <t xml:space="preserve">04/08/2025 / SE VISITA COMERCIO SE REALIZÓ ENTREGA DE 20 ROLLOS </t>
  </si>
  <si>
    <t>BARRIO ZONA RURAL ACACIAS ACAC</t>
  </si>
  <si>
    <t>FO-25-1318853</t>
  </si>
  <si>
    <t xml:space="preserve">04/08/2025 / SE REALIZA ENTREGA EN SITIO DE 30 ROLLOS </t>
  </si>
  <si>
    <t>PTM  BELLO DROGUERIA J E SALUD</t>
  </si>
  <si>
    <t>FO-25-1298797</t>
  </si>
  <si>
    <t>PTM SINCE DISTRIBUIDORA SINCE</t>
  </si>
  <si>
    <t>FO-25-1292351</t>
  </si>
  <si>
    <t>04/08/2025 / SE HACE ENVÍO DE 40 ROLLOS POR FLOTA, A LA SEÑORA SANDRA GARCÍA, SE LE INFORMA PARA QUE ESTÉ PENDIENTE, SE CONFIRMA RECIBIDO VÍA WHATSAPP.</t>
  </si>
  <si>
    <t>BARRIO SAN BENITO BOGOTA 5</t>
  </si>
  <si>
    <t>FO-25-1321674</t>
  </si>
  <si>
    <t>04/08/2025 / DURANTE LA VISITA TECNICA SE REALIZA ENTREGA DE ROLLOS PARA DATÁFONO NO SE MANIPULAN EQUIPOS SIN NOVEDAD EN ENTREGA</t>
  </si>
  <si>
    <t>LA ESPERANZA</t>
  </si>
  <si>
    <t>PTM   CORREGIMIENTO PUEBLO NUE</t>
  </si>
  <si>
    <t>FO-25-1326390</t>
  </si>
  <si>
    <t>04/08/2025 SE ENVIA ROLLOS CON GUIA: | 04/08/2025 SE REALIZA ENVÍO DE ROLLOS A DIRECCIÓN SUMINISTRADA POR SIXTEN AL CORREGIMIENTO DE LA ESPERANZA NORTE DE SANTANDER, POR INTERRAPIDISIMO, SE ENVÍAN 20 ROLLOS.</t>
  </si>
  <si>
    <t>BARRIO CORR ZAPATA</t>
  </si>
  <si>
    <t>FO-25-1289249</t>
  </si>
  <si>
    <t>04/08/2025 / SE ENVIA 20 ROLLOS POR FLOTA HACIA LA CIUDAD DE NECOCLI YA QUE A ZAPATA NO HAY OFICINAS ,  SE LE INDICA AL CLIENTE Y DICE QUE NO HAY PROBLEMA. SE LE COMPARTE GUIA AL CLIENTE.
SE CONFIRMA QUE LA USUARIA RECLAMARA ENCOMIENDA CON LA GUIA</t>
  </si>
  <si>
    <t>BARRIO SANTA RITA CALI  1</t>
  </si>
  <si>
    <t>FO-25-1322155</t>
  </si>
  <si>
    <t>DISTRICOL DROGUERIA CENTRAL ME</t>
  </si>
  <si>
    <t>FO-25-1326359</t>
  </si>
  <si>
    <t xml:space="preserve">04/08/2025 / VISITAMOS COMERCIO REALIZAMOS ENTREGA DE 120 ROLLOS. </t>
  </si>
  <si>
    <t>ARCHIPIELAGO DE SAN ANDRES Y PROVIDENCIA</t>
  </si>
  <si>
    <t>SAN ANDRES</t>
  </si>
  <si>
    <t>BARRIO LOMA BARRACK SAN ANDRES</t>
  </si>
  <si>
    <t>FO-25-1328063</t>
  </si>
  <si>
    <t>GESTIÓN_TELEFONICA</t>
  </si>
  <si>
    <t>CANCELADO POR LA RED-SOPORTE TELEFONICO</t>
  </si>
  <si>
    <t>04/08/2025 4-8 SE ESCALA CASO A LA RED: RESPUESTA DE LA RED: YA QUE LA ACTIVIDAD ES EN SAN ANDRÉS POR FAVOR PROCEDER CON LA FUERZA COMERCIAL PARA ATENDER LA ACTIVIDAD.
POR FAVOR DOCUMENTEMOS Y CERREMOS EL CASO.</t>
  </si>
  <si>
    <t>DISTRICOL SERVICIOS INTEGRALES</t>
  </si>
  <si>
    <t>FO-25-1313816</t>
  </si>
  <si>
    <t>04/08/2025 / SE ENVIAN ROLLOS POR FLOTA. SE LE NOTIFICA A LA USUARIA. ELLA CONFIRMA QUE VA RECLAMARLOS EN HORAS DE LA TARDE. CONDUCTOR NO DEJA TOMAR FOTO A SU DOCUMENTO. SE CONFIRMA EL RECIBIDO DE LOS ROLLOS</t>
  </si>
  <si>
    <t>CAJIBIO</t>
  </si>
  <si>
    <t>BARRIO RECUERDO BAJO CAJIBIO</t>
  </si>
  <si>
    <t>FO-25-1317459</t>
  </si>
  <si>
    <t>04/08/2025 / SE ENTREGA EN DIRECCIÓN EN POPAYAN</t>
  </si>
  <si>
    <t>PTM  BUCARAMANGA  LA GRAN ESQU</t>
  </si>
  <si>
    <t>FO-25-1324319</t>
  </si>
  <si>
    <t>04/08/2025 / SE VISITA COMERCIO SE HACE ENTREGA DE 20 ROLLOS</t>
  </si>
  <si>
    <t>PTM TURBO DESEABLE DE ALBEIRO</t>
  </si>
  <si>
    <t>FO-25-1316929</t>
  </si>
  <si>
    <t>04/08/2025 / SE ENVIAN ROLLOS POR FLOTA. SE LE NOTIFICA A LA USUARIO. EL CLIENTE CONFIRMA QUE VA RECLAMARLOS EN HORAS DE LA TARDE. CONDUCTOR NO DEJA TOMAR FOTO A SU DOCUMENTO. SE CONFIRMA QUE EL USUARIO RECLAMO ENCOMIENDA.</t>
  </si>
  <si>
    <t>DISTRICOL D.I SERVICIOS</t>
  </si>
  <si>
    <t>FO-25-1301748</t>
  </si>
  <si>
    <t>05/08/2025 / SE COMUNICA CON CB EL CUAL CONFIRMA ENTREGA EXITOSA POR LA TRASPORTADORA SERVIENTREGA CON GUIA 2235595924</t>
  </si>
  <si>
    <t>BARRIO CENTRO SAN LUIS 3</t>
  </si>
  <si>
    <t>FO-25-1300441</t>
  </si>
  <si>
    <t>04/08/2025 / SE COMUNICA CON EL CLIENTE AL NÚMERO 3223085866, LA SEÑORA ANA CRUZ INDICA QUE POR TRANSPORTADORA INTERRAPIDISMO SEAN ENVIADO LOS ROLLOS . SE CONFIRMA CON EL CLIENTE.</t>
  </si>
  <si>
    <t>FO-25-1301745</t>
  </si>
  <si>
    <t>05/08/2025 / EN COMUNICACION CON CB, CONFIRMA RECEPCION DE LOS ROLLOS,
NUMERO DE GUIA: 2235595923</t>
  </si>
  <si>
    <t>FO-25-1302875</t>
  </si>
  <si>
    <t>05/08/2025 / EN COMUNICACION CON CB INDICA QUE YA LE LLEGARON LOS ROLLOS
NUMERO DE GUIA SERVIENTREGA: 2187690595</t>
  </si>
  <si>
    <t>BARRIO CENTRO YOPAL  9</t>
  </si>
  <si>
    <t>FO-25-1321693</t>
  </si>
  <si>
    <t xml:space="preserve">04/08/2025 / SE VISITA COMERCIO SE ENTREGAN 20 ROLLOS OK </t>
  </si>
  <si>
    <t>PTM YUMBO PAPELERIA MILU YUMBO</t>
  </si>
  <si>
    <t>FO-25-1321689</t>
  </si>
  <si>
    <t>04/08/2025 / EN LA VISITA TECNICA REALIZA AL COMERCIO SE LLEGA AL SITIO SE ENTREGAN 10 ROLLOS TERMICOS EL CLIENTE RECIBE ROLLOS</t>
  </si>
  <si>
    <t>DISTRICOL  AL NATURAL JUGS</t>
  </si>
  <si>
    <t>FO-25-1319853</t>
  </si>
  <si>
    <t>04/08/2025 / SE ENTREGA 10 ROLLOS RN EL LOCAL BACOTA POR ORDEN DEL SEÑOS JORGE MAURICIO OSPINA YA QUE EL CB SE ENCUENTRA EN EL AEROPUERTO Y EL LOS PUEDE RECOGER EN ESTA DIRECCION QUE TAMBIEN ES DE SU PROPIEDAD</t>
  </si>
  <si>
    <t>FO-25-1321647</t>
  </si>
  <si>
    <t xml:space="preserve">04/08/2025 / SE REALIZA VISITA, SE ENTREGAN 20 ROLLOS </t>
  </si>
  <si>
    <t>BARRIO CIUDADELA TERRANOVA CAL</t>
  </si>
  <si>
    <t>FO-25-1319847</t>
  </si>
  <si>
    <t>05/08/2025 / SE REALIZA ENTREGA DE 40 ROLLOS.</t>
  </si>
  <si>
    <t>PLANADAS</t>
  </si>
  <si>
    <t>BARRIO CENTRO PLANADAS 21</t>
  </si>
  <si>
    <t>FO-25-1313215</t>
  </si>
  <si>
    <t>04/08/2025 / SE REALIZA ENVÍO DE 10 ROLLOS POR SOLICITUD DEL CLIENTE ALA DIRECCIÓN ASIGNADA. SE CONFIRMA CON EL CLIENTE.</t>
  </si>
  <si>
    <t>CHINACOTA</t>
  </si>
  <si>
    <t>FO-25-1313206</t>
  </si>
  <si>
    <t>02/08/2025 / SE REALIZA ENVÍO DE 20 ROLLOS RBM OK</t>
  </si>
  <si>
    <t>PTM SANTAFE DE ANTIOQUIA JE ST</t>
  </si>
  <si>
    <t>FO-25-1313177</t>
  </si>
  <si>
    <t xml:space="preserve">05/08/2025 / SE ENVÍAN 20 ROLLOS POR FLOTA SOTRAURABA A SANTA FE DE ANTIOQUÍA </t>
  </si>
  <si>
    <t>PTM ZAPATA MARANDIS</t>
  </si>
  <si>
    <t>FO-25-1307911</t>
  </si>
  <si>
    <t xml:space="preserve">05/08/2025 / SE ENVIA ROLLOS POR FLOTA, SE COMPARTE GUIA AL USUARIO Y USUARIO RECLAMA ROLLOS EN OFICINA </t>
  </si>
  <si>
    <t>BARRIO LA PLAYA CUCUTA  12</t>
  </si>
  <si>
    <t>FO-25-1321655</t>
  </si>
  <si>
    <t>04/08/2025 / SE ENTREGAN 20 ROLLOS EXITOSO</t>
  </si>
  <si>
    <t>BARRIO SAN VICENTE AGUSTIN COD</t>
  </si>
  <si>
    <t>FO-25-1318220</t>
  </si>
  <si>
    <t xml:space="preserve">04/08/2025 / BUENAS TARDES SE VISITA CB Y SE LE HACE ENTREGA DE 10 ROLLOS </t>
  </si>
  <si>
    <t>BARRIO GUALANDAY NEIVA 3</t>
  </si>
  <si>
    <t>FO-25-1322190</t>
  </si>
  <si>
    <t xml:space="preserve">04/08/2025 / SE REALIZA VISITA AL PUNTO, SE ENTREGAN 60 ROLLOS PAPEL RBM CLIENTE RECIBE A SATISFACCIÓN </t>
  </si>
  <si>
    <t>FO-25-1326439</t>
  </si>
  <si>
    <t>04/08/2025 / SE DEJAN 10 ROLLOS / 04/08/2025 01-08 SE ESCALA A LA RED, PARA AUTORIACIÓN - 04-08 LA RED AUTORIZA  20 ROLLOS</t>
  </si>
  <si>
    <t>BARRIO BOSA BRASILIA BOGOTA 3</t>
  </si>
  <si>
    <t>FO-25-1326448</t>
  </si>
  <si>
    <t>04/08/2025 / SE DEJAN 30 ROLLOS / 04/08/2025 01-08 SE ESCALA A LA RED, PARA AUTORIACIÓN - 04-08 LA RED AUTORIZA 30 ROLLOS</t>
  </si>
  <si>
    <t>BARRIO URB TORCOROMA 2 CUCUTA</t>
  </si>
  <si>
    <t>FO-25-1322172</t>
  </si>
  <si>
    <t>04/08/2025 / SE REALIZÓ VISITA AL COMERCIO Y SE REALIZÓ ENTREGA DE 20 ROLLOS TODO OK</t>
  </si>
  <si>
    <t>BARRIO CENTRO CIMITARRA 30</t>
  </si>
  <si>
    <t>FO-25-1313101</t>
  </si>
  <si>
    <t>05/08/2025 / SE CONFIRMA ENTREGA EXITOSA DE 20 ROLLOS CON LA  GUIA: 2187690602 POR SERVIENTREGA</t>
  </si>
  <si>
    <t>LA LLANADA</t>
  </si>
  <si>
    <t>BARRIO SAN FRANCISCO LA LLANAD</t>
  </si>
  <si>
    <t>FO-25-1311862</t>
  </si>
  <si>
    <t>05/08/2025 / SE CONFIRMA ENTREGA EXITOSA DE 10 ROLLOS CON LA  GUIA: 2185553696 POR SERVIENTREGA</t>
  </si>
  <si>
    <t>PTM PLANADAS HUEVOS DEL SUR DI</t>
  </si>
  <si>
    <t>FO-25-1310664</t>
  </si>
  <si>
    <t>05/08/2025 / SE CONFIRMA ENTREGA EXITOSA DE 20 ROLLOS CON LA  GUIA: 2235595930 POR SERVIENTREGA</t>
  </si>
  <si>
    <t>BARRIO SAN DIEGO SAMANA</t>
  </si>
  <si>
    <t>FO-25-1310095</t>
  </si>
  <si>
    <t>05/08/2025 / SE CONFIRMA ENTREGA EXITOSA DE 10 ROLLOS CON LA  GUIA: 3028503103 POR SERVIENTREGA</t>
  </si>
  <si>
    <t>ABEJORRAL</t>
  </si>
  <si>
    <t>DISTRICOL JAVI YUDY</t>
  </si>
  <si>
    <t>FO-25-1307847</t>
  </si>
  <si>
    <t>05/08/2025 / SE CONFIRMA ENTREGA EXITOSA DE 10 ROLLOS CON LA  GUIA: 284607347 POR SERVIENTREGA</t>
  </si>
  <si>
    <t>BARRIO CENTRO TOTORO 2</t>
  </si>
  <si>
    <t>FO-25-1305654</t>
  </si>
  <si>
    <t>31/07/2025 / SE ENVÍA POR INTERRAPIDISIMO 20 ROLLOS RBM</t>
  </si>
  <si>
    <t>BARRIO CENTRO PUERTO BERRIO 6</t>
  </si>
  <si>
    <t>FO-25-1305474</t>
  </si>
  <si>
    <t xml:space="preserve">01/08/2025 / SE ENVÍAN 30 ROLLOS POR INTERRAPIDISIMO, ME COMUNICO CON LA USUARIA Y ME INDICA QUE YA LE LLEGÓ LA NOTIFICACIÓN DE INTERRAPIDISIMO DICIENDO QUE LOS ROLLOS LE SERÁN ENVIADOS </t>
  </si>
  <si>
    <t>DISTRICOL SOLUCIONES STEVEN</t>
  </si>
  <si>
    <t>FO-25-1305013</t>
  </si>
  <si>
    <t>05/08/2025 / SE CONFIRMA ENTREGA EXITOSA DE 30 ROLLOS CON LA  GUIA: 2187690599 POR SERVIENTREGA</t>
  </si>
  <si>
    <t>BARRIO  LA ISLA OLAYA HERRERA</t>
  </si>
  <si>
    <t>FO-25-1304474</t>
  </si>
  <si>
    <t>05/08/2025 / SE CONFIRMA ENTREGA EXITOSA DE 20 ROLLOS CON LA  GUIA: 2185553694 POR SERVIENTREGA
 / 31/07/2025 SE LE ESCRIBE AL CB POR MEDIO DE WSAP PARA CONFIRMACION DE RECEPCION DE ROLLOS, QUEDAMOS A LA ESPERA DE RESPUESTA** USUARIO INDICA QUE AUN NO LE HAN LLEGADO LOS ROLLOS</t>
  </si>
  <si>
    <t>EL RETEN</t>
  </si>
  <si>
    <t>BARRIO CENTRO EL RETEN 1</t>
  </si>
  <si>
    <t>FO-25-1304358</t>
  </si>
  <si>
    <t>05/08/2025 / SE CONFIRMA ENTREGA EXITOSA DE 90 ROLLOS CON LA  GUIA: 2205447104 POR SERVIENTREGA
 / 31/07/2025 SE LE ESCRIBE AL CB POR MEDIO DE WSAP PARA CONFIRMACION DE RECEPCION DE ROLLOS, QUEDAMOS A LA ESPERA DE RESPUESTA** USUARIO INDICA QUE AUN NO LE HAN LLEGADO LOS ROLLOS</t>
  </si>
  <si>
    <t>BARRIO CENTRO CARTAGENA DEL CH</t>
  </si>
  <si>
    <t>FO-25-1304361</t>
  </si>
  <si>
    <t>05/08/2025 / SE CONFIRMA ENTREGA EXITOSA DE 10 ROLLOS CON LA  GUIA: 2235595926 POR SERVIENTREGA</t>
  </si>
  <si>
    <t>DISTRICOL AUTOSERVICIO DONDE M</t>
  </si>
  <si>
    <t>FO-25-1294728</t>
  </si>
  <si>
    <t>05/08/2025 / SE CONFIRMA ENTREGA EXITOSA DE 10 ROLLOS CON LA  GUIA: 284607343 POR SERVIENTREGA
 / 31/07/2025 SE LE ESCRIBE AL CB POR MEDIO DE WSAP PARA CONFIRMACION DE RECEPCION DE ROLLOS, QUEDAMOS A LA ESPERA DE RESPUESTA** USUARIO INDICA QUE AUN NO LE HAN LLEGADO LOS ROLLOS | 01/08/2025 ES POSIBLE QUE EL PAQUETE SE ENCUENTRE EN LA OFICINA, SE LE INDICA AL USUARIO QUE VAYA A PREGUNTAR SI YA LLEGARON</t>
  </si>
  <si>
    <t>FO-25-1316345</t>
  </si>
  <si>
    <t>05/08/2025 / SE CONFIRMA ENTREGA EXITOSA DE 10 ROLLOS CON LA  GUIA: 2185553700 POR SERVIENTREGA</t>
  </si>
  <si>
    <t>BARRIO TERRONAL VILLA RICAN 1</t>
  </si>
  <si>
    <t>FO-25-1316340</t>
  </si>
  <si>
    <t>05/08/2025 / SE CONFIRMA ENTREGA EXITOSA DE 50 ROLLOS CON LA  GUIA: 2185553701 POR SERVIENTREGA</t>
  </si>
  <si>
    <t>PAMPLONITA</t>
  </si>
  <si>
    <t>VEREDA LA PALMITA</t>
  </si>
  <si>
    <t>FO-25-1316328</t>
  </si>
  <si>
    <t>05/08/2025 / SE CONFIRMA ENTREGA EXITOSA DE 10 ROLLOS CON LA  GUIA: 2187690603 POR SERVIENTREGA</t>
  </si>
  <si>
    <t>MULTIPAGAS VIVA WAJIRA</t>
  </si>
  <si>
    <t>FO-25-1314505</t>
  </si>
  <si>
    <t>05/08/2025 / SE CONFIRMA ENTREGA EXITOSA DE 160 ROLLOS CON LA  GUIA: 2205447107 POR SERVIENTREGA</t>
  </si>
  <si>
    <t>BARRIO EL CARMELO</t>
  </si>
  <si>
    <t>FO-25-1321697</t>
  </si>
  <si>
    <t>02/08/2025 SE ESCALA AL COORDINADOR DE ZONA PARA ENTREGA DE ROLLOS EN SITIO | 05/08/2025 SE ENTREGAN 180 ROLLOS EXITOSAMENTE</t>
  </si>
  <si>
    <t>BARRIO BRISAS DE CESRA BOSCONI</t>
  </si>
  <si>
    <t>FO-25-1307897</t>
  </si>
  <si>
    <t xml:space="preserve">05/08/2025 / SE REALIZA ENTREGA DE 20 ROLLOS EN DIRECCIÓN </t>
  </si>
  <si>
    <t>BARRIO CORREGIMIENTO VILLA CAR</t>
  </si>
  <si>
    <t>FO-25-1302857</t>
  </si>
  <si>
    <t xml:space="preserve">05/08/2025 / EN COMUNICACIÓN CON LA SEÑORA DURLEY PAEZ AL NUMERO 3187302677, INDICA SE ENVIEN LOS ROLLOS POR SERVICIO DE TAXIS. RECIBIDO OK </t>
  </si>
  <si>
    <t>PTM TURBACO DROGUERIA Y VARIED</t>
  </si>
  <si>
    <t>FO-25-1326287</t>
  </si>
  <si>
    <t>04/08/2025 / A ESE PUNTO SE LE LLEVÓ ROLLOS EL VIERNES 31 DE JULIO 70 ROLLOS SE LLAMA AL CLIENTE SE LE PREGUNTA SI LLAMARON NUEVAMENTE PARA PEDIR SEÑORA SULY CEL 3016236727 INFORMA QUE NO HA LLAMADO A PEDIR MÁS ROLLOS  / 04/08/2025 01-08 SE ESCALA A LA RED, PARA AUTORIACIÓN - 04-08 LA RED AUTORIZA 80 ROLLOS</t>
  </si>
  <si>
    <t>PUERTO CARREÑO</t>
  </si>
  <si>
    <t>BARRIO ACACIAS PUERTO CARRENO</t>
  </si>
  <si>
    <t>FO-25-1326374</t>
  </si>
  <si>
    <t xml:space="preserve">05/08/2025 / SE REALIZA VISITA AL COMERCIO PARA ENTREGAR ROLLOS POR SOLICITUD DEL CLIENTE OK </t>
  </si>
  <si>
    <t>CORTES VELANDIA MIGUEL ANGEL</t>
  </si>
  <si>
    <t>BARRIO PRADO VIII BARRANQUILLA</t>
  </si>
  <si>
    <t>FO-25-1311851</t>
  </si>
  <si>
    <t>04/08/2025 / SE REALIZA VISITA TÉCNICA PARA LA ENTREGA DE ROLLOS DE REDEBAN 30</t>
  </si>
  <si>
    <t>PTM MEDELLIN MERCADO FAMILIAR</t>
  </si>
  <si>
    <t>FO-25-1309023</t>
  </si>
  <si>
    <t xml:space="preserve">05/08/2025 / SE HACE ENTREGA DE ROLLOS </t>
  </si>
  <si>
    <t>PTM BOGOTA MINI MARKET ANGUSS</t>
  </si>
  <si>
    <t>FO-25-1327331</t>
  </si>
  <si>
    <t>05/08/2025 / DURANTE LA VISITA TECNICA SE REALIZA ENTREGA DE 20 ROLLOS PARA DATÁFONO NO SE MANIPULAN EQUIPOS SIN NOVEDAD EN ENTREGA</t>
  </si>
  <si>
    <t>PAGAFACIL  AVENIDA LIBERTADOR</t>
  </si>
  <si>
    <t>FO-25-1327262</t>
  </si>
  <si>
    <t xml:space="preserve">05/08/2025 / SE REALIZA ENTREGA DE 170 ROLLOS CON VISITA NO SE MANIPULA TERMINAL </t>
  </si>
  <si>
    <t>DISTRICOL AMCOR SOLUCIONES</t>
  </si>
  <si>
    <t>FO-25-1327338</t>
  </si>
  <si>
    <t xml:space="preserve">05/08/2025 / SE REALIZA ENTREGA DE 20 ROLLOS EN DIRECCIÓN INDICADA POR LA USUARIA YA QUE EL LOCAL SE ENCUENTRA CERRADO </t>
  </si>
  <si>
    <t>FO-25-1326381</t>
  </si>
  <si>
    <t xml:space="preserve">05/08/2025 / SE REALIZA ENTREGA DE 80 ROLLOS RBM OK </t>
  </si>
  <si>
    <t>COMCARD MED BODEGUITA DANI</t>
  </si>
  <si>
    <t>FO-25-1310733</t>
  </si>
  <si>
    <t xml:space="preserve">05/08/2025 / SE ENTREGARON 90 ROLLOS </t>
  </si>
  <si>
    <t>BARRIO LA MILAGROSA MEDELLIN 5</t>
  </si>
  <si>
    <t>FO-25-1316664</t>
  </si>
  <si>
    <t xml:space="preserve">05/08/2025 / SE ENTREGARON 10 ROLLOS </t>
  </si>
  <si>
    <t>BARRIO COMUNEROS CUCUTA 13</t>
  </si>
  <si>
    <t>FO-25-1327313</t>
  </si>
  <si>
    <t xml:space="preserve">05/08/2025 / SE REALIZA ENTREGA DE 40 ROLLOS RBM OK </t>
  </si>
  <si>
    <t>BARRIO LA CECILIA ARMENIA</t>
  </si>
  <si>
    <t>FO-25-1326327</t>
  </si>
  <si>
    <t xml:space="preserve">05/08/2025 / SE VISITA COMERCIO SE REALIZÓ ENTREGA DE 50 ROLLOS </t>
  </si>
  <si>
    <t>PRADERA</t>
  </si>
  <si>
    <t>BARRIO ANTONIO RICAURTE PRADER</t>
  </si>
  <si>
    <t>FO-25-1326307</t>
  </si>
  <si>
    <t>05/08/2025 / SE REALIZA ENTREGA DE 20 ROLLOS</t>
  </si>
  <si>
    <t>BARRIO BOTERO SINCELEJO 1</t>
  </si>
  <si>
    <t>FO-25-1326298</t>
  </si>
  <si>
    <t>05/08/2025 / SE VISITA COMERCIO Y SE HACE ENTREGA DE 20 ROLLOS A LA SEÑORA IVON CASTILLO.</t>
  </si>
  <si>
    <t>BARRIO SAN JOSE DE PILETA CORO</t>
  </si>
  <si>
    <t>FO-25-1303821</t>
  </si>
  <si>
    <t>06/08/2025 / SE VISITA COMERCIO Y SE HACE ENTREGA DE 20 ROLLOS AL SEÑOR JOSÉ MIGUEL TULIO MERCADO.</t>
  </si>
  <si>
    <t>BARRIO ATALAYA 1 CUCUTA</t>
  </si>
  <si>
    <t>FO-25-1305448</t>
  </si>
  <si>
    <t xml:space="preserve">06/08/2025 / SE REALIZÓ VISITA AL COMERCIO Y SE HIZO ENTREGA DE 30 ROLLOS TODO OK </t>
  </si>
  <si>
    <t>DISTRICOL CARNICER  LA COSECHA</t>
  </si>
  <si>
    <t>FO-25-1308327</t>
  </si>
  <si>
    <t xml:space="preserve">05/08/2025 / SE REALIZA ENTREGA DE 50 ROLLOS OK </t>
  </si>
  <si>
    <t>DISTRICOL RODAMIENTOS PRADO</t>
  </si>
  <si>
    <t>FO-25-1313826</t>
  </si>
  <si>
    <t xml:space="preserve">05/08/2025 / SE ENTREGARON 20 ROLLOS </t>
  </si>
  <si>
    <t>REVAL ORIP MEDELLIN NORTE</t>
  </si>
  <si>
    <t>FO-25-1313229</t>
  </si>
  <si>
    <t xml:space="preserve">05/08/2025 / SE ENTREGARON 40 ROLLOS </t>
  </si>
  <si>
    <t>BARRIO PARQUE PRINCIPAL MEDELL</t>
  </si>
  <si>
    <t>FO-25-1313202</t>
  </si>
  <si>
    <t xml:space="preserve">05/08/2025 / SE ENTREGAN 20 ROLLOS EN EL COMERCIO DEL LADO YA QUE EL CORRESPONSAL ESTÁ CERRADO Y LA USUARIA SOLICITA ENTREGARLOS AHÍ YA QUE ESTÁ EN UNA CITA MÉDICA </t>
  </si>
  <si>
    <t>PTM CARTAGENA CONSTRUSOLUCION</t>
  </si>
  <si>
    <t>FO-25-1311847</t>
  </si>
  <si>
    <t xml:space="preserve">05/08/2025 / SE ENTREGAN 10 ROLLOS </t>
  </si>
  <si>
    <t>DISTRICOL CELUVARIEDADES LA 21</t>
  </si>
  <si>
    <t>FO-25-1311590</t>
  </si>
  <si>
    <t>05/08/2025 / SE REALIZÓ ENTREGA DE 100 ROLLOS PARA CB BANCOLOMBIA, NO SE MANIPULÓ EQUIPOS.</t>
  </si>
  <si>
    <t>PTM ESPINAL PAPELERIA Y CACHAR</t>
  </si>
  <si>
    <t>FO-25-1311586</t>
  </si>
  <si>
    <t xml:space="preserve">05/08/2025 / SE REALIZA LA ENTREGA DE  50 ROLLOS EN DIRECCIÓN INDICADA </t>
  </si>
  <si>
    <t>BARRIO VILLA MADY SINCELEJO</t>
  </si>
  <si>
    <t>FO-25-1310745</t>
  </si>
  <si>
    <t>05/08/2025 / SE VISITA COMERCIO Y SE HACE ENTREGA DE 30 ROLLOS A LA SEÑORA MARLENY GARCÍA.</t>
  </si>
  <si>
    <t>BARRIO SOPETRAN SOPETRAN</t>
  </si>
  <si>
    <t>FO-25-1310729</t>
  </si>
  <si>
    <t xml:space="preserve">05/08/2025 / SE ENTREGAN 80 ROLLOS </t>
  </si>
  <si>
    <t>LA CUMBRE</t>
  </si>
  <si>
    <t>BARRIO CENTRO LA CUMBRE 3</t>
  </si>
  <si>
    <t>FO-25-1314700</t>
  </si>
  <si>
    <t>05/08/2025 / SE REALIZA ENTREGA DE 30 ROLLOS EN EL CB. / 01/08/2025 31-07-2025 SE ESCALA A LA RED// 31-07 LA RED AUTORIZA LA ENTREGA DE 30 ROLLOS</t>
  </si>
  <si>
    <t>PTM MEDELLIN MARYERLY CATALINA</t>
  </si>
  <si>
    <t>FO-25-1309011</t>
  </si>
  <si>
    <t xml:space="preserve">05/08/2025 / SE REALIZA ENTREGA DE ROLLOS EN LA CASA DE LA SEÑORITA YA TIENES EL NEGOCIO CERRADO SE ENTREGA 40 ROLLOS </t>
  </si>
  <si>
    <t>BARRIO LAS GRANJAS BELLO</t>
  </si>
  <si>
    <t>FO-25-1315109</t>
  </si>
  <si>
    <t xml:space="preserve">06/08/2025 / SE REALIZA ENTREGA DE 70 ROLLOS EXITOSAMENTE OK </t>
  </si>
  <si>
    <t>FO-25-1316289</t>
  </si>
  <si>
    <t xml:space="preserve">05/08/2025 / SE ENTREGAN 50 ROLLOS EXITOSAMENTE </t>
  </si>
  <si>
    <t>PAGAFACIL CUMARAL</t>
  </si>
  <si>
    <t>FO-25-1316302</t>
  </si>
  <si>
    <t xml:space="preserve">05/08/2025 / SE REALIZA ENTREGA DE 90 ROLLOS AL COMERCIO </t>
  </si>
  <si>
    <t>BARRIO LA TEBAITA ARMENIA QUIN</t>
  </si>
  <si>
    <t>FO-25-1334568</t>
  </si>
  <si>
    <t xml:space="preserve">06/08/2025 / SE VISITA COMERCIO  SE REALIZÓ ENTREGA DE 20 ROLLOS </t>
  </si>
  <si>
    <t>PTM CUCUTA SERVI PAGOS NINA CE</t>
  </si>
  <si>
    <t>FO-25-1331588</t>
  </si>
  <si>
    <t xml:space="preserve">05/08/2025 / SE REALIZA ENTREGA DE 50 ROLLOS RBM OK </t>
  </si>
  <si>
    <t>BARRIO LAS CHANGAS NECOCLI</t>
  </si>
  <si>
    <t>FO-25-1316310</t>
  </si>
  <si>
    <t xml:space="preserve">05/08/2025 / SE ENVIA POR FLOTA 60 ROLLOS,SE COMPARTE GUIA A LA USUARIA, USUARIO CONFIRMA EL RECIBIDO </t>
  </si>
  <si>
    <t>BARRIO SAMARIA CHIA 1</t>
  </si>
  <si>
    <t>FO-25-1331583</t>
  </si>
  <si>
    <t>05/08/2025 / DURANTE LA VISITA TECNICA SE REALIZA ENTREGA DE ROLLOS PARA DATÁFONO NO SE MANIPULAN EQUIPOS SIN NOVEDAD EN ENTREGA</t>
  </si>
  <si>
    <t>BARRIO ENCISO MEDELLIN 2</t>
  </si>
  <si>
    <t>FO-25-1316674</t>
  </si>
  <si>
    <t>05/08/2025 / SE ENTREGARON 70 ROLLOS</t>
  </si>
  <si>
    <t>BARRIO FINCA EL PLACER LEBRIJA</t>
  </si>
  <si>
    <t>FO-25-1331488</t>
  </si>
  <si>
    <t>05/08/2025 / SE REALIZA ENTREGA DE 20 ROLLOS A DIRECCIÓN CRA 9 # 8 - 75 LEBRIJA, SUMINISTRADA POR CLIENTE EN SYTEX.</t>
  </si>
  <si>
    <t>PTM LEBRIJA SUPER TODO EL PARA</t>
  </si>
  <si>
    <t>FO-25-1331466</t>
  </si>
  <si>
    <t>05/08/2025 / SE REALIZA ENTREGA DE 20 ROLLOS CON VISITA.</t>
  </si>
  <si>
    <t>BARRIO SAN JOSE CUCUTA 4</t>
  </si>
  <si>
    <t>FO-25-1330565</t>
  </si>
  <si>
    <t>06/08/2025 / SE REALIZÓ VISITA AL COMERCIO Y SE HIZO ENTREGA DE 10 ROLLOS TODO OK</t>
  </si>
  <si>
    <t>DISTRICOL PATY NAILS STUDIO</t>
  </si>
  <si>
    <t>FO-25-1328864</t>
  </si>
  <si>
    <t xml:space="preserve">05/08/2025 / SE REALIZÓ VISITA AL COMERCIO Y SE HIZO ENTREGA DE 20 ROLLOS TODO OK </t>
  </si>
  <si>
    <t>BARRIO  CICERON MAESTRE VALLED</t>
  </si>
  <si>
    <t>FO-25-1328868</t>
  </si>
  <si>
    <t xml:space="preserve">06/08/2025 / SE REALIZA ENTREGA DE 10 ROLLOS EN SITIO </t>
  </si>
  <si>
    <t>FO-25-1328538</t>
  </si>
  <si>
    <t>05/08/2025 / SE DEJAN 40 ROLLOS</t>
  </si>
  <si>
    <t>BARRIO LA PAZ FLORIDABLANCA 4</t>
  </si>
  <si>
    <t>FO-25-1328436</t>
  </si>
  <si>
    <t xml:space="preserve">05/08/2025 / SE VISITA COMERCIO SE REALIZA LA ENTREGA DE 20 ROLLOS RBM CB OPERATIVO </t>
  </si>
  <si>
    <t>URB LOS JARDINEZ   CARTAGENA D</t>
  </si>
  <si>
    <t>FO-25-1328432</t>
  </si>
  <si>
    <t xml:space="preserve">05/08/2025 / SE ENTREGAN 20 ROLLOS </t>
  </si>
  <si>
    <t>PTM BOGOTA CIGARRERIA 3 ESTREL</t>
  </si>
  <si>
    <t>FO-25-1327345</t>
  </si>
  <si>
    <t xml:space="preserve">05/08/2025 / SE LLEGA A LA DIRECCIÓN INDICADA Y SE ENTREGAN 20 ROLLOS Y NO SE MANIPULAN DATÁFONOS </t>
  </si>
  <si>
    <t>OPRAP ESTACIÓN ACEVEDO</t>
  </si>
  <si>
    <t>FO-25-1316934</t>
  </si>
  <si>
    <t xml:space="preserve">06/08/2025 / SE ENTRE 120 ROLLOS EXITOSAMENTE </t>
  </si>
  <si>
    <t>DISTRICOL DROGUERIA MILENIOSS</t>
  </si>
  <si>
    <t>FO-25-1316940</t>
  </si>
  <si>
    <t xml:space="preserve">05/08/2025 / SE ENTREGAN 10 ROLLOS EXITOSAMENTE </t>
  </si>
  <si>
    <t>BARRIO CAOBOS CUCUTA 9</t>
  </si>
  <si>
    <t>FO-25-1327349</t>
  </si>
  <si>
    <t xml:space="preserve">05/08/2025 / SE REALIZA ENTREGA DE 10 ROLLOS RBM OK </t>
  </si>
  <si>
    <t>PTM BARBOSA EL PORVENIR</t>
  </si>
  <si>
    <t>FO-25-1317129</t>
  </si>
  <si>
    <t>PETICIÓN BANCOLOMBIA</t>
  </si>
  <si>
    <t xml:space="preserve">05/08/2025 / VISTA CANCELADA POR ESCALAMIENTO AL BANCO </t>
  </si>
  <si>
    <t>BARRIO SAN RAFAEL BOGOTA 9</t>
  </si>
  <si>
    <t>FO-25-1327328</t>
  </si>
  <si>
    <t>05/08/2025 / SE LLEGA A LA DIRECCIÓN INDICADA Y SE ENTREGAN 20 ROLLOS</t>
  </si>
  <si>
    <t>BARRIO CENTRO BARRANCA DE UPIA</t>
  </si>
  <si>
    <t>FO-25-1317435</t>
  </si>
  <si>
    <t xml:space="preserve">05/08/2025 / SE REALIZA ENTREGA DE 20 ROLLO DONDE INDICA EL CLIENT YA QUE SE ENCUENTRA CERRADO </t>
  </si>
  <si>
    <t>COMCARD ESTRELLA RED J H</t>
  </si>
  <si>
    <t>FO-25-1317446</t>
  </si>
  <si>
    <t>DIRECCION ERRADA</t>
  </si>
  <si>
    <t xml:space="preserve">05/08/2025 / SE VISITA COMERCIO Y SE ENCUENTRA CERRADO, ANTES DE LA VISITA SE LLAMA AL NÚMERO INDICADO PERO NO CONTESTAN, Y EN EL SECTOR NO HAY NADIE CON QUIEN LOS PUEDA DEJAR (LOS ROLLOS) LA UBICACIÓN ES DIFERENTE PORQUE ESTABA BUSCANDO SEÑAL YA QUE EN LA UBICACIÓN NO HABÍA </t>
  </si>
  <si>
    <t>BARRIO SAN RAFAEL BOGOTA 1</t>
  </si>
  <si>
    <t>FO-25-1327284</t>
  </si>
  <si>
    <t xml:space="preserve">05/08/2025 / SE LLEGA A LA DIRECCIÓN INDICADA Y SE ENTREGAN 50 ROLLOS Y NO SE MANIPULAN DATÁFONOS </t>
  </si>
  <si>
    <t>BARRIO SIMON BOLIVAR II ITAGUI</t>
  </si>
  <si>
    <t>FO-25-1318191</t>
  </si>
  <si>
    <t xml:space="preserve">06/08/2025 / SE REALIZA ENTREGA DE 100 ROLLOS OK ENTREGA EN LA CASA DEL CLIENTE YA QUE EL COMERCIO ESTÁ EN REMODELACIÓN </t>
  </si>
  <si>
    <t>PTM MEDELLIN ESENCIAL STORE</t>
  </si>
  <si>
    <t>FO-25-1318187</t>
  </si>
  <si>
    <t>05/08/2025 / SE LLEGÓ A DIRECCIÓN SE ENCUENTRA CERRADO SE LLAMA A CB TELEFÓNICAMENTE NOS PIDE DEJAR EL LA DIRECCIÓN SIGUIENTE PERSONA QUE SE LE ENTREGA NO FIRMA CONTROLES DE VISITA</t>
  </si>
  <si>
    <t>BARRIO CENTRO ESPINAL  26</t>
  </si>
  <si>
    <t>FO-25-1318200</t>
  </si>
  <si>
    <t xml:space="preserve">05/08/2025 / SE REALIZA LA ENTREGA DE 10 ROLLOS EN DIRECCIÓN INDICADA </t>
  </si>
  <si>
    <t>FO-25-1318406</t>
  </si>
  <si>
    <t>05/08/2025 / SE VISITA COMERCIO Y SE HACE ENTREGA DE 190 ROLLOS A LA SEÑORA DAIRA MILENA COGOLLO.</t>
  </si>
  <si>
    <t>BARRIO FUSACATAN FUSAGASUGA 1</t>
  </si>
  <si>
    <t>FO-25-1319199</t>
  </si>
  <si>
    <t>04/08/2025 / DURANTE LA VISITA TECNICA SE REALIZA ENTREGA DE 40 ROLLOS PARA DATÁFONO NO SE MANIPULAN EQUIPOS SIN NOVEDAD EN ENTREGA</t>
  </si>
  <si>
    <t>BARRIO VILLA CARMEN SABANALARG</t>
  </si>
  <si>
    <t>FO-25-1327273</t>
  </si>
  <si>
    <t xml:space="preserve">05/08/2025 / SE ENTREGAN 60 ROLLOS DE LA RED RBM EXITOSOS </t>
  </si>
  <si>
    <t>PTM BOGOTA CAFE INTERNET JS JU</t>
  </si>
  <si>
    <t>FO-25-1319215</t>
  </si>
  <si>
    <t xml:space="preserve">05/08/2025 / SE VISITA CORRESPONSAL BANCARIO PARA ENTREGA DE 40 ROLLOS TÉRMICOS NO SE MANIPULA EQUIPO Y SE COMPLETA ENTREGA SIN NOVEDAD </t>
  </si>
  <si>
    <t>BARRIO SANTANDER CALI</t>
  </si>
  <si>
    <t>FO-25-1327275</t>
  </si>
  <si>
    <t>05/08/2025 / SE ENTREGAN 60 ROLLOS A XIMENA AGUIRRE</t>
  </si>
  <si>
    <t>PTM EL TABLON DE GOMEZ DROGUER</t>
  </si>
  <si>
    <t>FO-25-1319858</t>
  </si>
  <si>
    <t xml:space="preserve">05/08/2025 / SE REALIZA ENVIO DE 10 ROLLOS POR SOLICITUD DE CLIENTE CONFIRMA RECIBIDO DE PAPELERÍA </t>
  </si>
  <si>
    <t>SAN PEDRO</t>
  </si>
  <si>
    <t>BARRIO CENTRO SAN PEDRO  2</t>
  </si>
  <si>
    <t>FO-25-1321649</t>
  </si>
  <si>
    <t xml:space="preserve">05/08/2025 / EN LA VISITA TÉCNICA SE REALIZÓ LA ENTREGA DE 50 ROLLOS TÉRMICOS DE REDEBAN PARA EL CB </t>
  </si>
  <si>
    <t>BARRIO PARQUES DE BOLIVAR CUCUTA</t>
  </si>
  <si>
    <t>FO-25-1327257</t>
  </si>
  <si>
    <t xml:space="preserve">05/08/2025 / SE REALIZÓ VISITA AL COMERCIO Y SE HIZO ENTREGA DE 30 ROLLOS TODO OK </t>
  </si>
  <si>
    <t>FO-25-1321661</t>
  </si>
  <si>
    <t xml:space="preserve">05/08/2025 / SE ENTREGA ROLLOS OK </t>
  </si>
  <si>
    <t>BARRIO 1 DE DICIEMBRE SABANALA</t>
  </si>
  <si>
    <t>FO-25-1327265</t>
  </si>
  <si>
    <t xml:space="preserve">05/08/2025 / SE ENTREGAN 70 ROLLOS DE LA RED RBM EXITOSOS </t>
  </si>
  <si>
    <t>BARRIO CENTRO MOSQUERA  3</t>
  </si>
  <si>
    <t>FO-25-1321671</t>
  </si>
  <si>
    <t xml:space="preserve">05/08/2025 / ENTREGA DE 10 ROLLOS NO SE MANIPULAN EQUIPOS </t>
  </si>
  <si>
    <t>BARRIO FLORALIA CALI 10</t>
  </si>
  <si>
    <t>FO-25-1326420</t>
  </si>
  <si>
    <t>05/08/2025 / SE ENTREGAN 50 ROLLOS A SANTIAGO FERNÁNDEZ  / 04/08/2025 01-08 SE ESCALA A LA RED, PARA AUTORIACIÓN - 04-08 LA RED AUTORIZA  50 ROLLOS</t>
  </si>
  <si>
    <t>PTM CORREGIMIENTO BURITICA ADD</t>
  </si>
  <si>
    <t>FO-25-1326404</t>
  </si>
  <si>
    <t xml:space="preserve">05/08/2025 / SE REALIZA ENTREGA DE 50 ROLLOS PARA DATÁFONO A SATISFACCIÓN DEL CLIENTE </t>
  </si>
  <si>
    <t>CENTRO SAN VICENTE DEL CAGUAN</t>
  </si>
  <si>
    <t>FO-25-1307846</t>
  </si>
  <si>
    <t>06/08/2025 / 06/08 SE CONFIRMA ENTREGA EXITOSA POR PARTE DE LA TRANSPORTADORA</t>
  </si>
  <si>
    <t>BARRIO CENTRO SAN VICENTE EL C</t>
  </si>
  <si>
    <t>FO-25-1313104</t>
  </si>
  <si>
    <t>06/08/2025 / SE CONFIRMA ENTREGA EXITOSA POR PARTE DE LA TRANSPORTADORA.</t>
  </si>
  <si>
    <t>BARRIO BALTAZAR TURBO 3</t>
  </si>
  <si>
    <t>FO-25-1318404</t>
  </si>
  <si>
    <t>06/08/2025 / ENTREGA ROLLOS EN SITIO</t>
  </si>
  <si>
    <t>BARRIO POPULAR PUERTO GAITAN 9</t>
  </si>
  <si>
    <t>FO-25-1313218</t>
  </si>
  <si>
    <t>04/08/2025 / SE REALIZA ENVÍO DE 10 ROLLOS DE PAPEL POR TRANSPORTADORA INTER RAPIDÍSIMO NO GUIA 700165334006</t>
  </si>
  <si>
    <t>BARRIO ARANJUEZ MEDELLIN 23</t>
  </si>
  <si>
    <t>FO-25-1318863</t>
  </si>
  <si>
    <t xml:space="preserve">06/08/2025 / SE REALIZA ENTREGA DE ROLLOS </t>
  </si>
  <si>
    <t>FO-25-1321640</t>
  </si>
  <si>
    <t xml:space="preserve">06/08/2025 / SE REALIZA ENTREGA DE 20 ROLLOS EXITOSAMENTE OK </t>
  </si>
  <si>
    <t>DISTRICOL MAXIMAX SUPERMERCA S</t>
  </si>
  <si>
    <t>FO-25-1321679</t>
  </si>
  <si>
    <t>FO-25-1334615</t>
  </si>
  <si>
    <t xml:space="preserve">06/08/2025 / SE REALIZA ENTREGA DE 40 ROLLOS CON VISITA SERVICIO OPERATIVO </t>
  </si>
  <si>
    <t>DISTRICOL LA CANASTA MAX BARAT</t>
  </si>
  <si>
    <t>FO-25-1322158</t>
  </si>
  <si>
    <t xml:space="preserve">05/08/2025 / SE REALIZA ENTREGA DE 120 ROLLOS CON VISITA, NO SE INTERVIENE EQUIPOS </t>
  </si>
  <si>
    <t>BARRIO ALTOS DE LA SABANA SINC</t>
  </si>
  <si>
    <t>FO-25-1322829</t>
  </si>
  <si>
    <t>05/08/2025 / SE VISITA COMERCIO Y SE HACE ENTREGA DE 50 ROLLOS A LA SEÑORA MARTHA HERNÁNDEZ.</t>
  </si>
  <si>
    <t>BARRIO EL LLANO CUCUTA 13</t>
  </si>
  <si>
    <t>FO-25-1333601</t>
  </si>
  <si>
    <t>BARRIO SAN MATEO SOACHA 14</t>
  </si>
  <si>
    <t>FO-25-1324264</t>
  </si>
  <si>
    <t xml:space="preserve">06/08/2025 / ENTREGA DE 30 ROLLOS PARA DATAFONO NO SE MANIPULA TERMINAL </t>
  </si>
  <si>
    <t>PTM CUCUTA PUNTOSERVIS</t>
  </si>
  <si>
    <t>FO-25-1333541</t>
  </si>
  <si>
    <t xml:space="preserve">06/08/2025 / SE REALIZÓ VISITA AL COMERCIO Y SE HIZO ENTREGA DE 20 ROLLOS TODO OK </t>
  </si>
  <si>
    <t>PTM CUCUTA  ELECTROAUTOS EL IN</t>
  </si>
  <si>
    <t>FO-25-1324272</t>
  </si>
  <si>
    <t>PAGAFACIL EXITO COLOMBIA II</t>
  </si>
  <si>
    <t>FO-25-1324278</t>
  </si>
  <si>
    <t>05/08/2025 / SE ENTREGAN 140 ROLLOS OK</t>
  </si>
  <si>
    <t>BARRIO VEREDA ACAPULCO</t>
  </si>
  <si>
    <t>FO-25-1333137</t>
  </si>
  <si>
    <t xml:space="preserve">06/08/2025 / ENTREGA DE 30 ROLLOS DATÁFONO </t>
  </si>
  <si>
    <t>PTM CARTAGENA CRISTO TE AMA PA</t>
  </si>
  <si>
    <t>FO-25-1326282</t>
  </si>
  <si>
    <t>05/08/2025 / SE ENTREGAN 50 ROLLOS  / 04/08/2025 1-08-2025 SE ESCALA A LA RED// 4-08 LA RED AUTORIZA LA ENTREGA DE 50 ROLLOS</t>
  </si>
  <si>
    <t>SOPO</t>
  </si>
  <si>
    <t>BARRIO CENTRO SOPO</t>
  </si>
  <si>
    <t>FO-25-1326304</t>
  </si>
  <si>
    <t xml:space="preserve">06/08/2025 / SE REALIZA VISITA DE CAMPO DONDE SE ENTREGA 10 ROLLOS NO SE MANIPULA EQUIPOS </t>
  </si>
  <si>
    <t>BARRUI CIUDAD MONTES BOGOTA</t>
  </si>
  <si>
    <t>FO-25-1333134</t>
  </si>
  <si>
    <t xml:space="preserve">06/08/2025 / ENTREGA DE ROLLOS EJECUTADO OK </t>
  </si>
  <si>
    <t>PTM SOPETRAN MEGATIENDA</t>
  </si>
  <si>
    <t>FO-25-1326310</t>
  </si>
  <si>
    <t>BARRIO LOS EJECUTIVOS CARTAGEN</t>
  </si>
  <si>
    <t>FO-25-1331484</t>
  </si>
  <si>
    <t xml:space="preserve">06/08/2025 / SE ENTREGAN 20 ROLLOS </t>
  </si>
  <si>
    <t>BARRIO ALFONSO LOPEZ PEREIRA</t>
  </si>
  <si>
    <t>FO-25-1331475</t>
  </si>
  <si>
    <t>06/08/2025 / SE ENTREGAN 70 ROLLOS.</t>
  </si>
  <si>
    <t>PAGAFACIL SAN MARTIN</t>
  </si>
  <si>
    <t>FO-25-1331461</t>
  </si>
  <si>
    <t xml:space="preserve">06/08/2025 / SE REALIZA ENTREGA EN SITIO DE 70 ROLLOS </t>
  </si>
  <si>
    <t>BARRIO RICAUTE ANDALUCÍA 1</t>
  </si>
  <si>
    <t>FO-25-1331039</t>
  </si>
  <si>
    <t>06/08/2025 / SE ENTREGAN 30 ROLLOS A LINA CASTILLO</t>
  </si>
  <si>
    <t>DISTRICOL SERVICIOS GIPARE</t>
  </si>
  <si>
    <t>FO-25-1331449</t>
  </si>
  <si>
    <t xml:space="preserve">06/08/2025 / SE VISITA CB Y SE REALIZA ENTREGA DE 60 ROLLOS DE PAPEL TERMICO PARA DATÁFONO </t>
  </si>
  <si>
    <t>PROSEGUR KENNEDY</t>
  </si>
  <si>
    <t>FO-25-1330902</t>
  </si>
  <si>
    <t xml:space="preserve">06/08/2025 / ENTREGA DE 30 ROLLOS NO SE MANIPULAN EQUIPOS </t>
  </si>
  <si>
    <t>BARRIO LAS CUADRAS PASTO 2</t>
  </si>
  <si>
    <t>FO-25-1326318</t>
  </si>
  <si>
    <t xml:space="preserve">05/08/2025 / SE REALIZA ENTREGA DE 30 ROLLOS POR SOLICITUD DE CLIENTE NO SE MANIPULA DATAFONO </t>
  </si>
  <si>
    <t>FO-25-1330720</t>
  </si>
  <si>
    <t>06/08/2025 / SE REALIZA ENTREGA DE 150 ROLLOS POR SOLICITUD DEL CLIENTE.</t>
  </si>
  <si>
    <t>MULTIPAGAS LA QUINTA</t>
  </si>
  <si>
    <t>FO-25-1330717</t>
  </si>
  <si>
    <t>06/08/2025 / SE REALIZA ENTREGA DE 160 ROLLOS POR SOLICITUD DEL CLIENTE.</t>
  </si>
  <si>
    <t>PTM CUCUTA DISTRIBUCIONES JTF</t>
  </si>
  <si>
    <t>FO-25-1330570</t>
  </si>
  <si>
    <t>DISTRICOL VARIEDADES TUCAN</t>
  </si>
  <si>
    <t>FO-25-1330551</t>
  </si>
  <si>
    <t>06/08/2025 / SE VISITA CORRESPONSAL Y SE REALIZA ENTREGA DE 10 ROLLOS</t>
  </si>
  <si>
    <t>BARRIO BUENOS AIRES IBAGUE 1</t>
  </si>
  <si>
    <t>FO-25-1330035</t>
  </si>
  <si>
    <t>06/08/2025 / SE REALIZA LA ENTREGA DE 20 ROLLOS EN DIRECCIÓN INDICADA</t>
  </si>
  <si>
    <t>BARRIO SAN FERNANDO PEREIRA 2</t>
  </si>
  <si>
    <t>FO-25-1330017</t>
  </si>
  <si>
    <t xml:space="preserve">06/08/2025 / VISITAMOS COMERCIO REALIZAMOS ENTREGA DE 70 ROLLOS. </t>
  </si>
  <si>
    <t>BARRIO CENTRO CALOTO 2</t>
  </si>
  <si>
    <t>FO-25-1329987</t>
  </si>
  <si>
    <t xml:space="preserve">06/08/2025 / SE VISITA CORRESPONSAL Y SE REALIZA ENTREGA DE 210 ROLLOS </t>
  </si>
  <si>
    <t>PTM CUCUTA DROGUERIA ABANS PL</t>
  </si>
  <si>
    <t>FO-25-1329203</t>
  </si>
  <si>
    <t>06/08/2025 / SE REALIZÓ VISITA AL COMERCIO Y SE HIZO ENTREGA DE 60 ROLLOS TODO OK</t>
  </si>
  <si>
    <t>BARRIO MOGAMBO MONTERIA 8</t>
  </si>
  <si>
    <t>FO-25-1328444</t>
  </si>
  <si>
    <t>06/08/2025 / SE REALIZA VISITA TÉCNICA PARA ENTREGA DE 30 ROLLOS PARA DATAFONO, NO SE INTERVIENE TERMINAL Y LA ENTREGA SE REALIZA SIN NOVEDAD.</t>
  </si>
  <si>
    <t>BARRIO POPULAR</t>
  </si>
  <si>
    <t>FO-25-1328382</t>
  </si>
  <si>
    <t xml:space="preserve">06/08/2025 / SE ENTREGAN 190 ROLLOS EXITOSAMENTE </t>
  </si>
  <si>
    <t>BARRIO EL TRES TURBO</t>
  </si>
  <si>
    <t>FO-25-1326331</t>
  </si>
  <si>
    <t xml:space="preserve">06/08/2025 / ENTREGA DE ROLLOS EN SITIO </t>
  </si>
  <si>
    <t>BARRIO SANTO DOMINGO</t>
  </si>
  <si>
    <t>FO-25-1328371</t>
  </si>
  <si>
    <t xml:space="preserve">06/08/2025 / SE ENTREGAN 80 ROLLOS EXITOSAMENTE </t>
  </si>
  <si>
    <t>BARRIO CC LA REPUBLICA TABIO</t>
  </si>
  <si>
    <t>FO-25-1327298</t>
  </si>
  <si>
    <t xml:space="preserve">06/08/2025 / SE REALIZA VISITA DE CAMPO DONDE SE ENTREGA 20 ROLLOS NO SE MANIPULA EQUIPOS </t>
  </si>
  <si>
    <t>OPRAP CENTRO FINANCIERO AVENID</t>
  </si>
  <si>
    <t>FO-25-1326349</t>
  </si>
  <si>
    <t xml:space="preserve">05/08/2025 / SE LLEGA A LA DIRECCIÓN INDICADA Y SE ENTREGAN 90 ROLLOS Y NO SE MANIPULAN DATÁFONOS </t>
  </si>
  <si>
    <t>BARRIO ALTAMIRA TUNJA</t>
  </si>
  <si>
    <t>FO-25-1326343</t>
  </si>
  <si>
    <t xml:space="preserve">05/08/2025 / SE REALIZA ENTREGA DE 20 ROLLOS CON VISITA. </t>
  </si>
  <si>
    <t>PTM SOACHA EL ETERNO SALSAMENT</t>
  </si>
  <si>
    <t>FO-25-1326352</t>
  </si>
  <si>
    <t xml:space="preserve">05/08/2025 / ENTREGA DE 30 ROLLOS PARA DATAFONO NO SE MANIPULA TERMINAL </t>
  </si>
  <si>
    <t>PAGAFACIL  EXITO DE COLOMBIA</t>
  </si>
  <si>
    <t>FO-25-1326395</t>
  </si>
  <si>
    <t>05/08/2025 / SE ENTREGAN 300 ROLLOS OK / 04/08/2025 01-08 SE ESCALA A LA RED, PARA AUTORIACIÓN - 04-08 LA RED AUTORIZA  300 ROLLOS</t>
  </si>
  <si>
    <t>BARRIO SILOE EL CORTIJO CALI</t>
  </si>
  <si>
    <t>FO-25-1326355</t>
  </si>
  <si>
    <t xml:space="preserve">06/08/2025 / SE REALIZA ENTREGA DE 20 ROLLOS CON VISITA, NO SE INTERVIENE EQUIPOS </t>
  </si>
  <si>
    <t>DISTRICOL PERLA HORIZONTE</t>
  </si>
  <si>
    <t>FO-25-1326368</t>
  </si>
  <si>
    <t xml:space="preserve">06/08/2025 / VISITAMOS COMERCIO REALIZAMOS ENTREGA DE 10 ROLLOS. </t>
  </si>
  <si>
    <t>PTM CALI VARIEDADES LEYJO</t>
  </si>
  <si>
    <t>FO-25-1326399</t>
  </si>
  <si>
    <t>05/08/2025 / SE REALIZA ENTREGA DE 40 ROLLOS CON VISITA, NO SE INTERVIENE EQUIPOS  / 04/08/2025 01-08 SE ESCALA A LA RED, PARA AUTORIACIÓN - 04-08 LA RED AUTORIZA  40 ROLLOS</t>
  </si>
  <si>
    <t>DISTRICOL PESCADOS Y ALGO MAS</t>
  </si>
  <si>
    <t>FO-25-1326363</t>
  </si>
  <si>
    <t>06/08/2025 / ENTREGA DE 80 ROLLOS</t>
  </si>
  <si>
    <t>FO-25-1326377</t>
  </si>
  <si>
    <t xml:space="preserve">06/08/2025 / SE REALIZA VISITA TÉCNICA PARA ENTREGA DE 20 ROLLOS PARA DATAFONO, NO SE INTERVIENE TERMINAL Y LA ENTREGA SE REALIZA SIN NOVEDAD </t>
  </si>
  <si>
    <t>FO-25-1322169</t>
  </si>
  <si>
    <t xml:space="preserve">06/08/2025 / SE REALIZA ENTREGA DE 40 ROLLOS PARA DATAFONO A SATISFACCIÓN DEL CLIENTE </t>
  </si>
  <si>
    <t>BARRIO ESMERALDA IPIALES</t>
  </si>
  <si>
    <t>FO-25-1326294</t>
  </si>
  <si>
    <t>06/08/2025 / SE REALIZÓ COMUNICACIÓN CON EL CORRESPONSAL, LA ENCARGADA INFORMAL QUE NO SE ENCUENTRA EN LA VICTORIA SINO EN IPIALES, POR LO QUE SE REALIZA LA ENTREGA EN LA CIUDAD. ENTREGA OK</t>
  </si>
  <si>
    <t>BARRIO SOSIMO SUAREZ GIGANTE</t>
  </si>
  <si>
    <t>FO-25-1326313</t>
  </si>
  <si>
    <t xml:space="preserve">06/08/2025 / SE REALIZA VISITA PARA LA ENTREGA DE ROLLOS Y SE CANCELA POR QUÉ CUENTA CON CORRESPONSAL DE OTRO BANCO </t>
  </si>
  <si>
    <t>BARRIO ZONA INDUSTRIALES LA MA</t>
  </si>
  <si>
    <t>FO-25-1334604</t>
  </si>
  <si>
    <t xml:space="preserve">06/08/2025 / SE VISITA COMERCIO SE REALIZA ENTREGA DE 20 ROLLOS DE PAPEL PARA DATÁFONO </t>
  </si>
  <si>
    <t>BARRIO CORREGIMIENTO EL TOTUMO</t>
  </si>
  <si>
    <t>FO-25-1333150</t>
  </si>
  <si>
    <t>06/08/2025 / EN COMUNICACIÓN CON LA SEÑORA ANA SIBO AL NUMERO 3128124170, INDICA SE ENVIEN LOS ROLLOS POR SERVICIO DE FLOTA. RECIBIDO OK</t>
  </si>
  <si>
    <t>DISTRICOL AUTOSERVICIO SURTIAL</t>
  </si>
  <si>
    <t>FO-25-1333141</t>
  </si>
  <si>
    <t>06/08/2025 / EN COMUNICACIÓN CON LA SEÑORA MARITZA PAEZ AL NUMERO 3203028829, PIDE EL FAVOR SE ENVIEN LOS ROLLOS POR SERVICIO DE TAXI. RECIBIDO OK</t>
  </si>
  <si>
    <t>BARRIO SOCORRO CARTAGENA DE IN</t>
  </si>
  <si>
    <t>FO-25-1328866</t>
  </si>
  <si>
    <t>DISTRICOL MERK DELFFO</t>
  </si>
  <si>
    <t>FO-25-1330028</t>
  </si>
  <si>
    <t>06/08/2025 / SE REALIZA LA ENTREGA DE 10 ROLLOS EN DIRECCIÓN INDICADA</t>
  </si>
  <si>
    <t>BARRIO LA ESPERANZA YOPAL  4</t>
  </si>
  <si>
    <t>FO-25-1326315</t>
  </si>
  <si>
    <t>06/08/2025 / SE VISITA COMERCIO, SE ENTREGAN 30 ROLLOS OK</t>
  </si>
  <si>
    <t>BARRIO LA CAPILLA DOSQUEBRADAS</t>
  </si>
  <si>
    <t>FO-25-1329206</t>
  </si>
  <si>
    <t>BARRIO GIRALUZ GIRON</t>
  </si>
  <si>
    <t>FO-25-1339201</t>
  </si>
  <si>
    <t xml:space="preserve">06/08/2025 / SE REALIZA VISITA A COMERCIO Y SE ENTREGAN 10 ROLLOS CON VISITA NO SE MANIPULA EQUIPOS </t>
  </si>
  <si>
    <t>BARRIO CAMPESTRE C DOSQUEBRADAS</t>
  </si>
  <si>
    <t>FO-25-1336632</t>
  </si>
  <si>
    <t>SALAZAR</t>
  </si>
  <si>
    <t>BARRIO PUENTE FORTUL SALZAR</t>
  </si>
  <si>
    <t>FO-25-1336508</t>
  </si>
  <si>
    <t xml:space="preserve">06/08/2025 / SE REALIZA ENVÍO DE 20 ROLLOS RBM OK </t>
  </si>
  <si>
    <t>BARRIO CENTRO BARRANQUILLA 30</t>
  </si>
  <si>
    <t>FO-25-1333547</t>
  </si>
  <si>
    <t>06/08/2025 / SE REALIZA VISITA TÉCNICA PARA LA ENTREGA DE ROLLOS DE REDEBAN 20</t>
  </si>
  <si>
    <t>BARRIO GRAMALOTE VILLA DEL ROS</t>
  </si>
  <si>
    <t>FO-25-1334655</t>
  </si>
  <si>
    <t>06/08/2025 / SE REALIZA ENTREGA DE 10 ROLLOS</t>
  </si>
  <si>
    <t>BARRIO CENTRO BARRANQUILLA 55</t>
  </si>
  <si>
    <t>FO-25-1333603</t>
  </si>
  <si>
    <t>06/08/2025 / SÉ REALIZA VISITA TÉCNICA PARA LA ENTREGA DE ROLLOS DE REDEBAN 20</t>
  </si>
  <si>
    <t>PTM IBAGUE INTERPLAY</t>
  </si>
  <si>
    <t>FO-25-1333539</t>
  </si>
  <si>
    <t xml:space="preserve">06/08/2025 / SE REALIZA LA ENTREGA DE 40 ROLLOS EN DIRECCIÓN INDICADA </t>
  </si>
  <si>
    <t>DISTRICOL TIENDA P Y M</t>
  </si>
  <si>
    <t>FO-25-1309845</t>
  </si>
  <si>
    <t>06/08/2025 / SE REALIZA ENVÍO POR ENCOMIENDA INCORMAL, SE COMUNICA CON EL SEÑOR CARMELO 3126894751INDICS RECIBIR LOS ROLLOS SIN NOVEDAD.</t>
  </si>
  <si>
    <t>PTM COTORRA PAGA FACIL</t>
  </si>
  <si>
    <t>FO-25-1330653</t>
  </si>
  <si>
    <t>06/08/2025 / SE REALIZA ENTREGA DE 20 ROLLOS EN EL PUNTO SIN NOVEDAD, EN LA ENTREGA NO SE INTERVIENE EQUIPOS</t>
  </si>
  <si>
    <t>PTM CALI MINI MARKET EL PARAIS</t>
  </si>
  <si>
    <t>FO-25-1336511</t>
  </si>
  <si>
    <t xml:space="preserve">06/08/2025 / SE REALIZA ENTREGA DE 40 ROLLOS CON VISITA, NO SE INTERVIENE EQUIPOS </t>
  </si>
  <si>
    <t>TOCA</t>
  </si>
  <si>
    <t>BARRIO CENTRO TOCA 3</t>
  </si>
  <si>
    <t>FO-25-1336134</t>
  </si>
  <si>
    <t xml:space="preserve">06/08/2025 / SE REALIZA ENTREGA EN SITIO DE 10 ROLLOS REDEBAN RECIBE PAPELERIA YIMMY FERNEY GUIO </t>
  </si>
  <si>
    <t>PTM BOGOTA ALDALAMI DISTRIBUI</t>
  </si>
  <si>
    <t>FO-25-1339099</t>
  </si>
  <si>
    <t xml:space="preserve">06/08/2025 / SE DEJAN 70 ROLLOS </t>
  </si>
  <si>
    <t>BARRIO CENTRO BARRANQUILLA 56</t>
  </si>
  <si>
    <t>FO-25-1326444</t>
  </si>
  <si>
    <t>06/08/2025 / SE REALIZA VISITA TÉCNICA PARA LA ENTREGA DE ROLLOS DE REDEBAN 30</t>
  </si>
  <si>
    <t>BARRIO CHAPINERO CUCUTA 12</t>
  </si>
  <si>
    <t>FO-25-1334601</t>
  </si>
  <si>
    <t xml:space="preserve">06/08/2025 / SE REALIZA ENTREGA DE 30 ROLLOS RBM OK </t>
  </si>
  <si>
    <t>BARRIO HOGARES SOACHA 5</t>
  </si>
  <si>
    <t>FO-25-1334586</t>
  </si>
  <si>
    <t>06/08/2025 / DURANTE LA VISITA TECNICA SE REALIZA ENTREGA DE ROLLOS PARA DATÁFONO NO SE MANIPULAN EQUIPOS SIN NOVEDAD EN ENTREGA</t>
  </si>
  <si>
    <t>BARRIO KM 1 VIA A NEIVA VEREDA</t>
  </si>
  <si>
    <t>FO-25-1328533</t>
  </si>
  <si>
    <t xml:space="preserve">06/08/2025 / SE LLEGA AL PUNTO NO SE EVIDENCIA CORRESPONSAL, SE PREGUNTA A SEÑORA EN EL PUNTO INDICANDO QUE FUE TRASLADADO FRENTE AL SUPERMERCADO ARA ÁREA URBANA DE GIGANTE, SE CANCELA ENTREGA DE ROLLOS </t>
  </si>
  <si>
    <t>BARRIO CENTRO MONTERIA  29</t>
  </si>
  <si>
    <t>FO-25-1326340</t>
  </si>
  <si>
    <t>06/08/2025 / SE REALIZA ENTREGA DE 20 ROLLOS PARA DATAFONO, NO SE INTERVIENE TERMINAL Y LA ENTREGA SE REALIZA SIN NOVEDAD.</t>
  </si>
  <si>
    <t>BARRIO CENTRO FLORENCIA 37</t>
  </si>
  <si>
    <t>FO-25-1314710</t>
  </si>
  <si>
    <t>05/08/2025 / SE REALIZA ENTREGA DE 10 ROLLOS RBM EN SITIO, ENTREGA EXITOSA / 01/08/2025 31-07-2025 SE ESCALA A LA RED// 31-07 LA RED AUTORIZA LA ENTREGA DE 10 ROLLOS</t>
  </si>
  <si>
    <t>DISTRICOL EL PUNTO ECONOMICO B</t>
  </si>
  <si>
    <t>FO-25-1326291</t>
  </si>
  <si>
    <t>07/08/2025 / EN COMUNICACIÓN CON LA ADMINISTRADORA NIDIA JAIMES AL CELULAR 3162418247, INFORMA QUE SE LE ENVÍEN LOS ROLLOS POR LUSITANIA, SE ENVÍAN 10 ROLLOS A BERLÍN TONA. A ESPERA QUE RECLAMÉ LOS ROLLOS PARA CERRAR LA ORDEN.</t>
  </si>
  <si>
    <t>BARRIO VDA LA CARMELITA PUERTO</t>
  </si>
  <si>
    <t>FO-25-1305694</t>
  </si>
  <si>
    <t>07/08/2025 / SE CONFIRMA ENTREGA EXITOSA POR PARTE DE LA TRANSPORTADORA DE 10 ROLLOS CON GUIA: 2185553695 SERVIENTREGA
 / 05/08/2025 SE COMUNICA CON CB EL CUAL INDICA QUE IRA HOY A AVERIGUAR A LA OFICINA SI ESTAN LOS ROLLOS ALLA. PENDIENTE CONFIRMACION</t>
  </si>
  <si>
    <t>DISTRICOL DROGUERIA EL CORAL</t>
  </si>
  <si>
    <t>FO-25-1304381</t>
  </si>
  <si>
    <t>31/07/2025 / SE REALIZA ENVÍO DE 50 ROLLOS A OFICINA PRINCIPAL DE INTER RAPIDÍSIMO EN LLORENTE. SE ENVÍA GUÍA AL CLIENTE PARA RECLAMAR PAQUETE. ENVÍO EXITOSO / 01/08/2025 ENVIÓ EN PROCESO, EN ZONA DE DISTRIBUCIÓN, USUARIO INDICA QUE AUN NO LE LLEGA | 04/08/2025 EN COMUNICACION CON CB INDICA QUE AUN NO LE LLEGAN</t>
  </si>
  <si>
    <t>BARRIO LA ESPERANZA SAN JOSE D</t>
  </si>
  <si>
    <t>FO-25-1304356</t>
  </si>
  <si>
    <t>07/08/2025 / SE CONFIRMA ENTREGA EXITOSA POR PARTE DE LA TRANSPORTADORA DE 10 ROLLOS CON GUIA: 2235595925 SERVIENTREGA
 / 31/07/2025 SE LE ESCRIBE AL CB POR MEDIO DE WSAP PARA CONFIRMACION DE RECEPCION DE ROLLOS, QUEDAMOS A LA ESPERA DE RESPUESTA** USUARIO INDICA QUE AUN NO LE HAN LLEGADO LOS ROLLOS | 05/08/2025 EN COMUNICACION CON CB VIA WSAP INDICA QUE AUN NO LE HA LLEGADO LOS ROLLOS</t>
  </si>
  <si>
    <t>MALLAMA</t>
  </si>
  <si>
    <t>DISTRICOL MULTISERV SAN MIGUEL</t>
  </si>
  <si>
    <t>FO-25-1302871</t>
  </si>
  <si>
    <t>31/07/2025 / SE REALIZA ENVÍO DE 10 ROLLOS A OFICINA PRINCIPAL DE INTER RAPIDÍSIMO EN RICAURTE. SE ENVÍA GUÍA AL CLIENTE PARA RECLAMAR PAQUETE / 05/08/2025 ENVIO SE ENCUENTRA VIAJANDO A ZONA, SE INTENTA COMUNICACION CON CB SIN EXITO | 05/08/2025 ENVIO NADA QUE LLEGA SE AGREGA INCUMPLIMIENTO</t>
  </si>
  <si>
    <t>BIJAO EL BAGRE 4</t>
  </si>
  <si>
    <t>FO-25-1286914</t>
  </si>
  <si>
    <t>07/08/2025 / SE CONFIRMA ENTREGA EXITOSA POR PARTE DE LA TRANSPORTADORA DE 40 ROLLOS CON GUIA: 2265100341 SERVIENTREGA
 / 31/07/2025 SE LE ESCRIBE AL CB POR MEDIO DE WSAP PARA CONFIRMACIÓN DE RECEPCIÓN DE ROLLOS, QUEDAMOS A LA ESPERA DE RESPUESTA | 01/08/2025 USUARIO INDICA QUE AUN NO LE LLEGAN LOS ROLLOS, EN VALIDACION CON SERVIENTREGA INDICAN QUE HAY PROBLEMAS DE ORDEN PUBLICO EN CAUCASIA POR LO CUAL HAY RETRASO EN LOS ENVÍOS</t>
  </si>
  <si>
    <t>SAN MARTIN DE LOBA</t>
  </si>
  <si>
    <t>FO-25-1277619</t>
  </si>
  <si>
    <t>07/08/2025 / SE CONFIRMA ENTREGA EXITOSA POR PARTE DE LA TRANSPORTADORA DE 50 ROLLOS CON GUIA: 2205447094 SERVIENTREGA
 / 31/07/2025 EN COMUNICACION CON CB INDICA QUE EL ENVIO NO LE HA LLEGADO, INDICA QUE IRA A LA OFICINA AVER SI DEPRONTO ALLA ESTAN | 31/07/2025 SE LE ESCRIBE AL CB POR MEDIO DE WSAP PARA CONFIRMACION DE RECEPCION DE ROLLOS, QUEDAMOS A LA ESPERA DE RESPUESTA** USUARIO INDICA QUE AUN NO LE HAN LLEGADO LOS ROLLOS</t>
  </si>
  <si>
    <t>GUADUAS</t>
  </si>
  <si>
    <t>BARRIO GUADUAS GUADUAS 1</t>
  </si>
  <si>
    <t>FO-25-1330911</t>
  </si>
  <si>
    <t>07/08/2025 / SE CONFIRMA ENTREGA EXITOSA POR PARTE DE LA TRANSPORTADORA DE 20 ROLLOS CON GUIA: 2235595955 SERVIENTREGA</t>
  </si>
  <si>
    <t>BARRIO SAN LUQUITAS SANTA ROSA</t>
  </si>
  <si>
    <t>FO-25-1328288</t>
  </si>
  <si>
    <t>07/08/2025 / SE CONFIRMA ENTREGA EXITOSA POR PARTE DE LA TRANSPORTADORA DE 20 ROLLOS CON GUIA: 2187690606 SERVIENTREGA</t>
  </si>
  <si>
    <t>DISTRICOL NAYTHI MULTISERVICIO</t>
  </si>
  <si>
    <t>FO-25-1328287</t>
  </si>
  <si>
    <t>07/08/2025 / SE CONFIRMA ENTREGA EXITOSA POR PARTE DE LA TRANSPORTADORA DE 60 ROLLOS CON GUIA: 2205447115 SERVIENTREGA</t>
  </si>
  <si>
    <t>BARRIO SAN JUANCITO TEORAMA</t>
  </si>
  <si>
    <t>FO-25-1327543</t>
  </si>
  <si>
    <t>07/08/2025 / SE CONFIRMA ENTREGA EXITOSA POR PARTE DE LA TRANSPORTADORA DE 30 ROLLOS CON GUIA: 2187690605 SERVIENTREGA</t>
  </si>
  <si>
    <t>BARRIO PUEBLO NUEVO EL BANCO 1</t>
  </si>
  <si>
    <t>FO-25-1326441</t>
  </si>
  <si>
    <t>07/08/2025 / SE CONFIRMA ENTREGA EXITOSA POR PARTE DE LA TRANSPORTADORA DE 10 ROLLOS CON GUIA: 2205447114 SERVIENTREGA
 / 04/08/2025 01-08 SE ESCALA A LA RED, PARA AUTORIACIÓN - 04-08 LA RED AUTORIZA 40 ROLLOS</t>
  </si>
  <si>
    <t>BARRIO GGT PUERTO NUS MACEO</t>
  </si>
  <si>
    <t>FO-25-1326413</t>
  </si>
  <si>
    <t>05/08/2025 / SE ENVÍAN 20 ROLLOS OK</t>
  </si>
  <si>
    <t>BARRIO CENTRO VILLANUEVA 10</t>
  </si>
  <si>
    <t>FO-25-1325674</t>
  </si>
  <si>
    <t>07/08/2025 / SE CONFIRMA ENTREGA EXITOSA POR PARTE DE LA TRANSPORTADORA DE 20 ROLLOS CON GUIA: 2235595951 SERVIENTREGA</t>
  </si>
  <si>
    <t>DISTRICOL DEVILUNA VARIEDADES</t>
  </si>
  <si>
    <t>FO-25-1325670</t>
  </si>
  <si>
    <t>07/08/2025 / SE CONFIRMA ENTREGA EXITOSA POR PARTE DE LA TRANSPORTADORA DE 20 ROLLOS CON GUIA: 2187690604 SERVIENTREGA</t>
  </si>
  <si>
    <t>ATACO</t>
  </si>
  <si>
    <t>BARRIO VEREDA MESA DE POLE ATA</t>
  </si>
  <si>
    <t>FO-25-1322175</t>
  </si>
  <si>
    <t>05/08/2025 / SE REALIZA ENVÍO DE ROLLOS POR SOLICITUD DEL CLIENTE ALA DIRECCIÓN ASIGNADA GRACIAS.</t>
  </si>
  <si>
    <t>BARRIO RESGUARDO WACOYO ZONA R</t>
  </si>
  <si>
    <t>FO-25-1318868</t>
  </si>
  <si>
    <t>04/08/2025 / SE REALIZA ENVÍO DE 20 ROLLOS DE PAPEL POR TRANSPORTADORA INTER RAPIDÍSIMO NO GUIA 700165333500</t>
  </si>
  <si>
    <t>BARRIO CAMPO HERMOSO</t>
  </si>
  <si>
    <t>FO-25-1317339</t>
  </si>
  <si>
    <t>07/08/2025 / SE CONFIRMA ENTREGA EXITOSA POR PARTE DE LA TRANSPORTADORA DE 30 ROLLOS CON GUIA: 2235595944 SERVIENTREGA</t>
  </si>
  <si>
    <t>BARRIO CENTRO MAICAO</t>
  </si>
  <si>
    <t>FO-25-1317330</t>
  </si>
  <si>
    <t>07/08/2025 / SE CONFIRMA ENTREGA EXITOSA POR PARTE DE LA TRANSPORTADORA DE 30 ROLLOS CON GUIA: 2205447111 SERVIENTREGA</t>
  </si>
  <si>
    <t>FO-25-1317067</t>
  </si>
  <si>
    <t>07/08/2025 / SE CONFIRMA ENTREGA EXITOSA POR PARTE DE LA TRANSPORTADORA DE 70 ROLLOS CON GUIA: 2205447110 SERVIENTREGA</t>
  </si>
  <si>
    <t>DISTRICOL DROGUERIA 7 DE AGOST</t>
  </si>
  <si>
    <t>FO-25-1317064</t>
  </si>
  <si>
    <t>07/08/2025 / SE CONFIRMA ENTREGA EXITOSA POR PARTE DE LA TRANSPORTADORA DE 80 ROLLOS CON GUIA: 2205447109 SERVIENTREGA</t>
  </si>
  <si>
    <t>LIBANO</t>
  </si>
  <si>
    <t>PTM LIBANO TIENDA NATURISTA VI</t>
  </si>
  <si>
    <t>FO-25-1314506</t>
  </si>
  <si>
    <t>07/08/2025 / SE CONFIRMA ENTREGA EXITOSA POR PARTE DE LA TRANSPORTADORA DE 10 ROLLOS CON GUIA: 2235595939 SERVIENTREGA</t>
  </si>
  <si>
    <t>FO-25-1235206</t>
  </si>
  <si>
    <t>07/08/2025 / SE REALIZA ENVIO DE  40 ROLLOS CON LA GUIA 2265100335, ENVIO PRESENTO NOVEDADES DURANTE A LA ENTREGA OBSERVACIONES NO RECLAMO EN OFICINA,SE LLAMO EN VARIAS OCACIONES TELEFONO CELULAR NO LO CONTESTAN  EXCEDIO EL TIEMPO DE ESPERA EN R.O.
 / 21/07/2025 ROLLOS PARA RECLAMO, SE LE COMPARTE GUIA AL CB AL NUMERO 3226154827 | 21/07/2025 USUARIO INFORMA QUE AUN NO LLEGAN | 31/07/2025 SE LE ESCRIBE AL CB POR MEDIO DE WSAP PARA CONFIRMACION DE RECEPCION DE ROLLOS, QUEDAMOS A LA ESPERA DE RESPUESTA** USUARIO INDICA QUE AUN NO LE LLEGAN, QUE IRA A LA OFICINA AVER SI DE PRONTO ESTA ALLA, A LA ESPERA DE CONFIRMACION | 01/08/2025 EN COMUNICACION CON SERVIENTREGA INDICAN QUE EL PAQUETE SE ENCUENTRA EN LA OFICINA DEL BAGRE, SE LE INFORMA AL CB QUE VAYA POR ELLA, INDICA QUE IRA APENAS PUEDA, NO SE CIERRA AUN EL CASO YA QUE ES POSIBLE QUE HAYAN DEVOLUCIONES POR LA ANTIGUEDAD DEL CASO</t>
  </si>
  <si>
    <t>BARRIO VEREDA LA PALMA GIRARDO</t>
  </si>
  <si>
    <t>FO-25-1319204</t>
  </si>
  <si>
    <t>07/08/2025 / SE REALIZÓ LA ENTREGA DE 50 ROLLOS EN LA DIRECCIÓN INDICADA, SIN NOVEDADES. LA OPERACIÓN SE LLEVÓ A CABO DE MANERA EFICIENTE Y CONFORME A LO PROGRAMADO.</t>
  </si>
  <si>
    <t>FO-25-1318215</t>
  </si>
  <si>
    <t>07/08/2025 / DURANTE LA VISITA PROGRAMADA AL PUNTO PARA REALIZAR LA ENTREGA DE 40 ROLLOS, SE CONSTATÓ QUE EL ESTABLECIMIENTO SE ENCONTRABA CERRADO. SE INTENTÓ ESTABLECER CONTACTO CON EL USUARIO MEDIANTE LLAMADAS TELEFÓNICAS, SIN OBTENER RESPUESTA.
ANTE ESTA SITUACIÓN, SE PROCEDIÓ A GESTIONAR UNA ALTERNATIVA DE ENTREGA SOLICITANDO EL APOYO DEL LOCAL VECINO, QUIEN ACCEDIÓ AMABLEMENTE A RECIBIR LA MERCANCÍA. LA ENTREGA FUE REALIZADA DE MANERA EXITOSA, QUEDANDO LOS 40 ROLLOS BAJO RESGUARDO DEL VECINO, QUIEN CONFIRMÓ LA RECEPCIÓN SIN NOVEDADES.</t>
  </si>
  <si>
    <t>BARRIO  CORREGIMIENTO DE LLORE</t>
  </si>
  <si>
    <t>FO-25-1259333</t>
  </si>
  <si>
    <t>03/08/2025 / SE REALIZA ENVIO DE 10 ROLLOS TÉRMICOS POR MEDIO DE INTERRSPIDISIMO CON GUIA:
EL DIA MARTES 29/07 SE SOLICITO LA MODIFICACIÓN DE ENTREGA CON
PQR: PYS0000322432
 / 25/07/2025 SE LE COMPARTE GUIA AL CB AL NUMERO 3166022213 | 25/07/2025 USUARIO INFORMA QUE PIDIO LOS ROLLOS A LLORENTE Y LOS ENVIARON A TUMACO. SE ESCALA CON COORDINADOR PARA CORRECION</t>
  </si>
  <si>
    <t>BARRIO PARAGUACHON MAICAO</t>
  </si>
  <si>
    <t>FO-25-1316330</t>
  </si>
  <si>
    <t>08/08/2025 / 8-8 SE CONFIRMA ENTREGA EXITOSA POR PARTE DE LA TRANSPORTADORA CON GUIA 2205447108 SE ENVIAN  20 ROLLOS</t>
  </si>
  <si>
    <t>DISTRICOL RAPITIENDA EL GOCHO</t>
  </si>
  <si>
    <t>FO-25-1310068</t>
  </si>
  <si>
    <t xml:space="preserve">08/08/2025 / VISITAMOS COMERCIO REALIZAMOS ENTREGA DE 20 ROLLOS. </t>
  </si>
  <si>
    <t>BARRIO SAN PEDRO URABA</t>
  </si>
  <si>
    <t>FO-25-1326402</t>
  </si>
  <si>
    <t>08/08/2025 / SE ENVIAN ROLLOS CON GUIA 284607349
08-08 SE CONFIRMA ENTREGA DE ROLLOS EXITOSA POR PARTE DE LA TRANSPORTADORA</t>
  </si>
  <si>
    <t>BARRIO CRISTO REY</t>
  </si>
  <si>
    <t>FO-25-1330598</t>
  </si>
  <si>
    <t>08/08/2025 / SE ENVIAN ROLLOS CON GUIA 284607351
08-08 SE CONFIRMA ENTREGA DE ROLLOS EXITOSA POR PARTE DE LA TRANSPORTADORA</t>
  </si>
  <si>
    <t>BARRIO VEREDA EL BOTALON TAME</t>
  </si>
  <si>
    <t>FO-25-1301750</t>
  </si>
  <si>
    <t>08/08/2025 / SE ENVIAN ROLLOS CON GUIA 2187690594
08-08 SE CONFIRMA ENTREGA DE ROLLOS EXITOSA POR PARTE DE LA TRANSPORTADORA / 31/07/2025 ENVIO CON NOVEDAD, SERVIENTREGA INDICA QUE HUBO DESVIO POR LA VIA HABITUAL POR TEMAS DE DESVIO | 01/08/2025 SE LE ESCRIBE AL USUARIO PARA CONFIRMAR RECEPCION, A LA ESPERA DE RESPUESTA</t>
  </si>
  <si>
    <t>SAN JACINTO DEL CAUCA</t>
  </si>
  <si>
    <t>BARRIO CENTRO SAN JACINTO DEL</t>
  </si>
  <si>
    <t>FO-25-1324696</t>
  </si>
  <si>
    <t>04/08/2025 / SE ENVÍA 20 ROLLOS PARA DATAFONO A SAN JACINTO DEL CAUCA BOLIVAR, SE ENVÍA POR INTERAPIDISIMO, SE LE INFORMA A EL CLIENTE QUE ESTÉ PENDIENTE DE RECIBIR EL PAQUETE CON LOS ROLLOS. SE LE INDICA NÚMERO DE GUÍA PARA QUE LE HAGA SEGUIMIENTO.</t>
  </si>
  <si>
    <t>BARRIO LA CANCHA SAN ANDRES DE</t>
  </si>
  <si>
    <t>FO-25-1326427</t>
  </si>
  <si>
    <t xml:space="preserve">08/08/2025 / SE ENVIAN 50 ROLLOS A BAIRON BURGOS POR INTERRAPIDISIMO </t>
  </si>
  <si>
    <t>FO-25-1327539</t>
  </si>
  <si>
    <t xml:space="preserve">08/08/2025 / SE ENVIAN 20 ROLLOS A SANDRA MILENA AGUDELO GALEANO </t>
  </si>
  <si>
    <t>BARRIO EL RECREO LA MESA  LA M</t>
  </si>
  <si>
    <t>FO-25-1341721</t>
  </si>
  <si>
    <t xml:space="preserve">08/08/2025 / ENTREGA DE 30 ROLLOS NO SE MANIPULAN EQUIPOS </t>
  </si>
  <si>
    <t>BARRIO EL PARAISO CALI</t>
  </si>
  <si>
    <t>FO-25-1340451</t>
  </si>
  <si>
    <t xml:space="preserve">08/08/2025 / SE ENTREGAN 30 ROLLOS A DIANI ACOSTA </t>
  </si>
  <si>
    <t>BARRIO GUAIMARAL CUCUTA 12</t>
  </si>
  <si>
    <t>FO-25-1339659</t>
  </si>
  <si>
    <t xml:space="preserve">08/08/2025 / SE REALIZA ENTREGA DE 40 ROLLOS RBM OK </t>
  </si>
  <si>
    <t>DISTRICOL DROGUERIA ODISEA REA</t>
  </si>
  <si>
    <t>FO-25-1313188</t>
  </si>
  <si>
    <t>07/08/2025 / ENTREGA DE 20 ROLLOS</t>
  </si>
  <si>
    <t>SANTUARIO</t>
  </si>
  <si>
    <t>BARRIO CENTRO SANTUARIO 3</t>
  </si>
  <si>
    <t>FO-25-1318849</t>
  </si>
  <si>
    <t>08/08/2025 / SE ENTREGAN 40 ROLLOS EN LA DIRECCIÓN CL 14 #8-33 EN PEREIRA POR PETICIÓN DEL CLIENTE.</t>
  </si>
  <si>
    <t>FO-25-1319208</t>
  </si>
  <si>
    <t xml:space="preserve">08/08/2025 / BUENOS DÍAS SE VISITA CB Y SE LE HACE ENTREGA DE 30 ROLLOS </t>
  </si>
  <si>
    <t>BARRIO SAN JOAQUIN VALLEDUPAR</t>
  </si>
  <si>
    <t>FO-25-1321695</t>
  </si>
  <si>
    <t xml:space="preserve">08/08/2025 / BUENOS DÍAS SE VISITA CB Y SE LE HACE ENTREGA DE 80 ROLLOS </t>
  </si>
  <si>
    <t>BARRIO CICERON MAESTRE VALLEDU</t>
  </si>
  <si>
    <t>FO-25-1322167</t>
  </si>
  <si>
    <t xml:space="preserve">08/08/2025 / BUENOS DÍAS SE VISITA CB Y SE LE HACE ENTREGA DE 20 ROLLOS </t>
  </si>
  <si>
    <t>BARRIO LA NEVADA VALLEDUPAR  4</t>
  </si>
  <si>
    <t>FO-25-1326432</t>
  </si>
  <si>
    <t xml:space="preserve">08/08/2025 / BUENOS DÍAS SE VISITA CB Y SE LE HACE ENTREGA DE 10 ROLLOS </t>
  </si>
  <si>
    <t>PTM BARBOSA  UNICASA DE MI HOG</t>
  </si>
  <si>
    <t>FO-25-1330724</t>
  </si>
  <si>
    <t>08/08/2025 / SE REALIZA ENTREGA DE ROLLOS</t>
  </si>
  <si>
    <t>BARRIO CENTRO VILLAMARIA 4</t>
  </si>
  <si>
    <t>FO-25-1332167</t>
  </si>
  <si>
    <t xml:space="preserve">08/08/2025 / SE ENTREGAN 30 ROLLOS EN EL COMERCIO, NO SE MANIPULAN EQUIPOS </t>
  </si>
  <si>
    <t>BARRIO MAMONAL II CARTAGENA</t>
  </si>
  <si>
    <t>FO-25-1333130</t>
  </si>
  <si>
    <t xml:space="preserve">08/08/2025 / SE ENTREGAN 30 ROLLOS PARA EL CORRESPONSAL </t>
  </si>
  <si>
    <t>FO-25-1334609</t>
  </si>
  <si>
    <t xml:space="preserve">08/08/2025 / SE REALIZA LA ENTREGA DE 50 ROLLOS EN SITIO </t>
  </si>
  <si>
    <t>DISTRICOL WALLETPLUS</t>
  </si>
  <si>
    <t>FO-25-1336142</t>
  </si>
  <si>
    <t xml:space="preserve">08/08/2025 / SE REALIZA ENTREGA DE 20 ROLLOS EN SITIO </t>
  </si>
  <si>
    <t>BARRIO EL CALVARIO CALI</t>
  </si>
  <si>
    <t>FO-25-1336462</t>
  </si>
  <si>
    <t xml:space="preserve">08/08/2025 / SE VISITA CORRESPONSAL Y SE REALIZA ENTREGA DE 30 ROLLOS </t>
  </si>
  <si>
    <t>BARRIO BELEN ALTAVISTA MEDELLI</t>
  </si>
  <si>
    <t>FO-25-1324329</t>
  </si>
  <si>
    <t xml:space="preserve">08/08/2025 / SE REALIZA ENTREGA DE 70 ROLLOS </t>
  </si>
  <si>
    <t>SAN FRANCISCO</t>
  </si>
  <si>
    <t>DISTRICOL VARIEDADES LA TORRE</t>
  </si>
  <si>
    <t>FO-25-1339089</t>
  </si>
  <si>
    <t xml:space="preserve">08/08/2025 / ENTREGA DE ROLLOS EJECUTADO OK </t>
  </si>
  <si>
    <t>BARRIO CENTRO LA VEGA 2</t>
  </si>
  <si>
    <t>FO-25-1341711</t>
  </si>
  <si>
    <t>DROGUERIA AQUIDROGAS EL ROSAL2</t>
  </si>
  <si>
    <t>FO-25-1339331</t>
  </si>
  <si>
    <t>BARRIO TAQUIRA SIMIJACA</t>
  </si>
  <si>
    <t>FO-25-1314509</t>
  </si>
  <si>
    <t>08/08/2025 / EN COMUNICACIÓN CON LA SRA ADRIANA CONTRERAS AL NÚMERO 3102852667 INFORMA QUE YA SERVIENTREGA LE INFORMO QUE ESTAN EN LA OFICINA, INFORMA QUE LOS VA A RECOGER. SE PROCEDE A CERRAR / 08/08/2025 SE INTENTA CONTACTO TELEFONICO CON EL CB AL NUMERO 3102851667 EN VARIAS OCASIONES PARA VALIDAR ENTREGA DE ROLLOS SIN RESPUESTA</t>
  </si>
  <si>
    <t>FO-25-1341705</t>
  </si>
  <si>
    <t>08/08/2025 / SE ENTREGAN 20 ROLLOS OK</t>
  </si>
  <si>
    <t>FO-25-1327341</t>
  </si>
  <si>
    <t xml:space="preserve">08/08/2025 / ENTREGA DE 20 ROLLOS PARA DATAFONO NO SE MANIPULA TERMINAL </t>
  </si>
  <si>
    <t>BARRIO CENTRO SOGAMOSO 21</t>
  </si>
  <si>
    <t>FO-25-1328540</t>
  </si>
  <si>
    <t>08/08/2025 / SE REALIZA ENTREGA DE 20 ROLLOS CON VISITA  / 08/08/2025 EL LUNES 4 DE AGOSTO INICIO EL PARO INDEFINIDO DESDE HORAS DE LA MADRUGADA EMPEZARON LOS BLOQUEOS EN TUNJA, PAIPA, SOGAMOSO, VENTAQUEMADA, MONGUÍ, PUENTE BOYACÁ Y MÁS MUNICIPIOS DE LA ZONA</t>
  </si>
  <si>
    <t>FO-25-1336636</t>
  </si>
  <si>
    <t>08/08/2025 / SE REALIZA ENTREGA DE 20 ROLLOS POR SOLICITUD DEL CLIENTE.</t>
  </si>
  <si>
    <t>CENTRO MUTATA ANTIOQUIA</t>
  </si>
  <si>
    <t>FO-25-1318225</t>
  </si>
  <si>
    <t>08/08/2025 / SE ENVIAN 30 ROLLOS POR FLOTA SE CONPARTE GUIA CON EL USUARIO Y SE CONFIRMA EL RECIBIDO</t>
  </si>
  <si>
    <t>LERIDA</t>
  </si>
  <si>
    <t>BARRIO CENTRO LERIDA 2</t>
  </si>
  <si>
    <t>FO-25-1330003</t>
  </si>
  <si>
    <t>08/08/2025 / SE ENTREGA 90 ROLLOS</t>
  </si>
  <si>
    <t>BARRIO LOMA DE LOS BERNAL MEDE</t>
  </si>
  <si>
    <t>FO-25-1318194</t>
  </si>
  <si>
    <t>08/08/2025 / SE REALIZA ENTREGA DE 30 ROLLOS</t>
  </si>
  <si>
    <t>DISTRICOL FRESKY POLLO SOD</t>
  </si>
  <si>
    <t>FO-25-1341709</t>
  </si>
  <si>
    <t xml:space="preserve">08/08/2025 / SE REALIZA ENTREGA DE 30 ROLLOS CON VISITA NO SE MANIPULA TERMINAL </t>
  </si>
  <si>
    <t>PTM CUCUTA CARRUSEL DISTRIBUCI</t>
  </si>
  <si>
    <t>FO-25-1336666</t>
  </si>
  <si>
    <t>BARRIO EL LLANO CUCUTA 18</t>
  </si>
  <si>
    <t>FO-25-1337203</t>
  </si>
  <si>
    <t>08/08/2025 / SE ENTREGAN 30 ROLLOS OK.</t>
  </si>
  <si>
    <t>BARRIO AMERICAS VILLAVICENCIO</t>
  </si>
  <si>
    <t>FO-25-1341420</t>
  </si>
  <si>
    <t xml:space="preserve">08/08/2025 / SE VISITA CB Y SE REALIZA ENTREGA DE 30 ROLLOS DE PAPEL TERMICO PARA DATÁFONO </t>
  </si>
  <si>
    <t>DISTRICOL BIOPLASTIC M</t>
  </si>
  <si>
    <t>FO-25-1339680</t>
  </si>
  <si>
    <t xml:space="preserve">08/08/2025 / SE REALIZA ENTREGA DE 10 ROLLOS </t>
  </si>
  <si>
    <t>BARRIO CENTRO XII CUCUTA</t>
  </si>
  <si>
    <t>FO-25-1341407</t>
  </si>
  <si>
    <t>08/08/2025 / SE ENTREGAN 20 ROLLOS</t>
  </si>
  <si>
    <t>FO-25-1204933</t>
  </si>
  <si>
    <t>08/08/2025 / 08-08 LA SEÑORA LETICIA SASTOQUE MEDINAL VÍA WHATSAPP AL NÚMERO 3204958228 INFORMA QUE YA RECIBIÓ LOS ROLLOS, SE PROCEDE A CERRAR. / 21/07/2025 PAQUETE EN DEVOLUCION CO LA OBSERVACION: NO HAY QUIEN RECIBA. SE LE INFORMA GUIA AL USUARIO PARA QUE VALIDE EN OFICINA - 3204958228 | 23/07/2025 POR FAVOR NOS CONFIRMAN QUE NOVEDAD PRESENTA LA GUÍA 2235595852, FUE DEVUELTA SEGÚN OBSERVACIÓN: NO HAY QUIEN RECIBA. USUARIO INFORMA QUE SIEMPRE PERMANECE EN EL LOCAL Y CONFIRMA LA DIRECCIÓN SAN LUIS DE GACENO//DEPARTAMENTO: BOYACA//DIRECCION: CRA 5 #3- 42 CENTRO CENTRO.AGRADECEMOS LOS ROLLOS SEAN ENTREGADO EN ESA DIRECCIÓN. | 24/07/2025 ESTIMADO CLIENTE, DE ANTEMANO TE PEDIMOS DISCULPAS POR LAS NOVEDADES PRESENTADAS. ATENDIENDO A TU SOLICITUD, SE VALIDA TU GUÍA 2235595852 Y ESTA REGISTRA EN NUESTRO CENTRO LOGÍSTICO DE LA CIUDAD DE TUNJA, A LA ESPERA DE ASIGNACIÓN DE VEHÍCULO PARA SU SALIDA A REPARTO, SIN EMBARGO, POR EL TIEMPO QUE LLEVA EN ESE ESTADO, GENERAMOS UNA GESTIÓN INTERNA CON RADICADO #85</t>
  </si>
  <si>
    <t>BARRIO SENDOYA PASTO 1</t>
  </si>
  <si>
    <t>FO-25-1347124</t>
  </si>
  <si>
    <t xml:space="preserve">08/08/2025 / SE REALIZA ENTREGA DE 40 ROLLOS POR SOLICITUD DE CLIENTE NO SE MANIPULA DATAFONO </t>
  </si>
  <si>
    <t>DISTRICOL MED FARMA  2</t>
  </si>
  <si>
    <t>FO-25-1345469</t>
  </si>
  <si>
    <t xml:space="preserve">08/08/2025 / SE VISITA SITIO SE VERIFICA INFORMACIÓN SE REALIZA ENTREGA DE ROLLOS RBM NO SE MANIPULA EQUIPOS, FIRMA QUIEN RECIBE LOS ROLLOS. </t>
  </si>
  <si>
    <t>DISTRICOL PROYECTAR SER JES 7</t>
  </si>
  <si>
    <t>FO-25-1345448</t>
  </si>
  <si>
    <t>08/08/2025 / SE REALIZA ENTREGA DE 30 ROLLOS ,NO SE MANIPULAN EQUIPOS</t>
  </si>
  <si>
    <t>BARRIO ALFONSO BONILLA ARAGON</t>
  </si>
  <si>
    <t>FO-25-1345291</t>
  </si>
  <si>
    <t>08/08/2025 / SE ENTREGAN 70 ROLLOS A VOLKER TABORDA RIVERA</t>
  </si>
  <si>
    <t>BARRIO LA CITA FUNZA 1</t>
  </si>
  <si>
    <t>FO-25-1337114</t>
  </si>
  <si>
    <t xml:space="preserve">08/08/2025 / ENTREGA DE 50 ROLLOS PARA DATAFONO NO SE MANIPULA TERMINAL </t>
  </si>
  <si>
    <t>PTM MOSQUERA PAPELERIA LISETTE</t>
  </si>
  <si>
    <t>FO-25-1332180</t>
  </si>
  <si>
    <t xml:space="preserve">08/08/2025 / ENTREGA DE 40 ROLLOS PARA DATAFONO NO SE MANIPULA TERMINAL </t>
  </si>
  <si>
    <t>BARRIO  INDEPENDIEDIA SINCELEJ</t>
  </si>
  <si>
    <t>FO-25-1328438</t>
  </si>
  <si>
    <t>PTM ITAGUI ABEDUL</t>
  </si>
  <si>
    <t>FO-25-1326450</t>
  </si>
  <si>
    <t>08/08/2025 / SE ENTREGARON 10 ROLLOS  / 04/08/2025 01-08 SE ESCALA A LA RED, PARA AUTORIACIÓN - 04-08 LA RED AUTORIZA  10 ROLLOS</t>
  </si>
  <si>
    <t>DISTRICOL PAPELERIA Y COPIA ML</t>
  </si>
  <si>
    <t>FO-25-1339947</t>
  </si>
  <si>
    <t>08/08/2025 / SE ENTREGAN 30 ROLLOS.</t>
  </si>
  <si>
    <t>BARRIO LA CAMPINA SINCELEJO</t>
  </si>
  <si>
    <t>FO-25-1332169</t>
  </si>
  <si>
    <t>DISTRICOL MYLE</t>
  </si>
  <si>
    <t>FO-25-1321664</t>
  </si>
  <si>
    <t xml:space="preserve">08/08/2025 / SE ENTREGARON 50 ROLLOS </t>
  </si>
  <si>
    <t>FO-25-1319219</t>
  </si>
  <si>
    <t xml:space="preserve">08/08/2025 / SE ENTREGARON 60 ROLLOS </t>
  </si>
  <si>
    <t>BARRIO BELEN ROSALES MEDELLIN</t>
  </si>
  <si>
    <t>FO-25-1318865</t>
  </si>
  <si>
    <t>08/08/2025 / SE REALIZA ENTREGA DE 40 ROLLOS</t>
  </si>
  <si>
    <t>BARRIO GUACAMAYAL ZONA BANANER</t>
  </si>
  <si>
    <t>FO-25-1341122</t>
  </si>
  <si>
    <t xml:space="preserve">08/08/2025 / SE REALIZA ENTREGA DE 60 ROLLOS PARA DATÁFONO A SATISFACCIÓN DEL CLIENTE </t>
  </si>
  <si>
    <t>PTM POPAYAN DROGUERIA Y MINIMA</t>
  </si>
  <si>
    <t>FO-25-1341725</t>
  </si>
  <si>
    <t xml:space="preserve">08/08/2025 / SE INGRESA SE ENTREGA 20 ROLLOS RBM </t>
  </si>
  <si>
    <t>BARRIO PORVENIR PEREIRA</t>
  </si>
  <si>
    <t>FO-25-1349484</t>
  </si>
  <si>
    <t>08/08/2025 / SE ENTREGAN 20 ROLLOS.</t>
  </si>
  <si>
    <t>PTM ITAGUI CELUMASTER BT ITAGU</t>
  </si>
  <si>
    <t>FO-25-1327353</t>
  </si>
  <si>
    <t xml:space="preserve">08/08/2025 / SE ENTREGARON 10 ROLLOS </t>
  </si>
  <si>
    <t>DISTRICOL PAPELERIA Y MISCELAN</t>
  </si>
  <si>
    <t>FO-25-1330544</t>
  </si>
  <si>
    <t>08/08/2025 / SE REALIZA ENTREGA DE 10 ROLLOS CON VISITA  / 06/08/2025 SE ESTABLECE COMUNICACIÓN CON LA SEÑORA ANDREA MARITZA SALAMANCA AL NÚMERO DE CONTACTO 3203782767 SE LE INDICA AL CLIENTE QUE DEBIDO AL PARO REGISTRADO EN LA ZONA NO ES POSIBLE RELIZAR VISITA PARA LA ENTREGA DE LA PAPELERIA SE LE INDICA QUE CUANDO DEN APERTURA DE LAS VÍAS AFECTADAS NOS ESTAREMOS CONTACTANDO NUEVAMENTE PARA COORDINAR LA VISITA CLIENTE CONFORME.</t>
  </si>
  <si>
    <t>FO-25-1347940</t>
  </si>
  <si>
    <t xml:space="preserve">08/08/2025 / EN LA VISITA TÉCNICA SE REALIZÓ LA ENTREGA DE 50 ROLLOS TÉRMICOS DE REDEBAN PARA EL CB </t>
  </si>
  <si>
    <t>BARRIO SAN JUAN BOSCO DUITAMA</t>
  </si>
  <si>
    <t>FO-25-1334564</t>
  </si>
  <si>
    <t>08/08/2025 / SE REALIZA ENTREGA DE 20 ROLLOS CON VISITA  / 06/08/2025 SE ESTABLECE COMUNICACIÓN CON LA SEÑORA SANDRA MILENA MONROY AL NÚMERO DE CONTACTO 3222294060  SE LE INDICA AL CLIENTE QUE DEBIDO AL PARO REGISTRADO EN LA ZONA NO ES POSIBLE RELIZAR VISITA PARA LA ENTREGA DE LA PAPELERIA SE LE INDICA QUE CUANDO DEN APERTURA DE LAS VÍAS AFECTADAS NOS ESTAREMOS CONTACTANDO NUEVAMENTE PARA COORDINAR LA VISITA CLIENTE CONFORME.</t>
  </si>
  <si>
    <t>FO-25-1326335</t>
  </si>
  <si>
    <t xml:space="preserve">08/08/2025 / SE ENVÍA ROLLOS CON CONDUCTOR EN FLOTA, USUARIO COMFIMA RECIBIDO </t>
  </si>
  <si>
    <t>PTM CALI PHONE HOUSE DM</t>
  </si>
  <si>
    <t>FO-25-1350329</t>
  </si>
  <si>
    <t>CB CON EFECTY</t>
  </si>
  <si>
    <t>08/08/2025 / SE CANSELA ACTIVIDAD YA QUE CLIENTE CUENTA CON EFECTY,BANCO DE BOGOTA</t>
  </si>
  <si>
    <t>BARRIO EL CASTILLO JAMUNDI</t>
  </si>
  <si>
    <t>FO-25-1332176</t>
  </si>
  <si>
    <t>08/08/2025 / SE REALIZA ENTREGA DE 40 ROLLOS TÉRMICOS EN EL CB</t>
  </si>
  <si>
    <t>BARRIO ZUAME FUNZA FUNZA</t>
  </si>
  <si>
    <t>FO-25-1328851</t>
  </si>
  <si>
    <t xml:space="preserve">08/08/2025 / ENTREGA DE 10 ROLLOS PARA DATAFONO NO SE MANIPULA TERMINAL </t>
  </si>
  <si>
    <t>BAHIA SOLANO</t>
  </si>
  <si>
    <t>BARRIO FILLO CASTRO BAHIA SOLA</t>
  </si>
  <si>
    <t>FO-25-1304477</t>
  </si>
  <si>
    <t>08/08/2025 / 08-08 EN COMUNICACIÓN CON EL SEÑORA OLIVER ALEXIS CAICEDO CÓRDOBA VÍA WHATSAPP 3123002432 INFORMA QUE YA RECIBIÓ LOS ROLLOS. SE PROCEDE A CERRAR
 / 05/08/2025 EN COMUNICACION CON CB INDICA QUE NO LE HA LLEGADO LOS ROLLOS AUN.</t>
  </si>
  <si>
    <t>PTM DIBULLA SERVICIOS JBK</t>
  </si>
  <si>
    <t>FO-25-1305017</t>
  </si>
  <si>
    <t>08/08/2025 / 08-08 EN COMUNICACIÓN CON LA SEÑORA LUZCA SUÁREZ AL NÚMERO 3116532323 INFORMA QUE YA RECIBIÓ LOS ROLLOS. SE PROCEDE A CERRAR / 01/08/2025 ENVIO EN ZONA DE DISTRIBUCION, SE INTENTA COMUNCIACION CON CB SIN EXITO | 04/08/2025 EN COMUNICACION CON CB INDICA QUE NO LE HAN LLEGADO LOS ROLLOS, SE LE RECOMIENDA IR A LA OFICINA A AVERIGUAR SI ESTÁN ALLÁ.</t>
  </si>
  <si>
    <t>BARRIO JOSE ANTONIO GALAN OCAN</t>
  </si>
  <si>
    <t>FO-25-1333038</t>
  </si>
  <si>
    <t>08/08/2025 / SE CONFIRMA ENTREGA EXITOSA POR PARTE DE LA TRANSPORTADORA</t>
  </si>
  <si>
    <t>BARRIO GUARIN CHIQUINQUIRA</t>
  </si>
  <si>
    <t>FO-25-1331491</t>
  </si>
  <si>
    <t>DISTRICOL MISCELANEA ROSIMAR</t>
  </si>
  <si>
    <t>FO-25-1330594</t>
  </si>
  <si>
    <t>BARRIO CENTRO MONTELIBANO 5</t>
  </si>
  <si>
    <t>FO-25-1326398</t>
  </si>
  <si>
    <t>DISTRICOL EDS NEW NOREAN</t>
  </si>
  <si>
    <t>FO-25-1325672</t>
  </si>
  <si>
    <t>BARRIO LA MAGDALENA CORREGIMIE</t>
  </si>
  <si>
    <t>FO-25-1331612</t>
  </si>
  <si>
    <t>06/08/2025 / SE REALIZA ENVÍO DE ROLLOS POR SOLICITUD DEL CLIENTE, ALA DIRECCIÓN ASIGNADA. / 08/08/2025 SE INTENTA COMUNICACIÓN AL NÚMERO 3003593260 PERO NO HAY RESPUESTA, POR WHATSAPP SE INFORMA GUÍA Y QUE SE ENCUENTRAN EN OFICINA, PERO NO SE CIERRA YA QUE USUARIO NO CONFIRMA RECEPCIÓN DEL MENSAJE | 08/08/2025 EL SR JULIAN MORALES  VÍA WHATSAPP 3003593260 CONFIRMA QUE YA INTERRAPIDISIMO SE COMUNICO CON EL TAMBIEN Y QUE MAÑANA RECLAMA, SE PROCEDE A CERRAR.</t>
  </si>
  <si>
    <t>BARRIO PARQUES DE LA ITALIA PA</t>
  </si>
  <si>
    <t>FO-25-1348849</t>
  </si>
  <si>
    <t xml:space="preserve">08/08/2025 / EN LQ VISITA TÉCNICA SE REALIZÓ LA ENTREGA DE 30 ROLLOS TERMICOS DE REDEBAN PARA EL CB </t>
  </si>
  <si>
    <t>PTM BUCARAMANGA OFFITRAZOS</t>
  </si>
  <si>
    <t>FO-25-1345289</t>
  </si>
  <si>
    <t xml:space="preserve">08/08/2025 / SE REALIZA ENTREGA DE 40 ROLLOS A LA SRA CAMILA RAMÍREZ </t>
  </si>
  <si>
    <t>FO-25-1342200</t>
  </si>
  <si>
    <t xml:space="preserve">08/08/2025 / SE LLEGA A LA DIRECCIÓN INDICADA Y SE ENTREGAN 80 ROLLOS , NO SE MANIPULAN DATÁFONOS </t>
  </si>
  <si>
    <t>VEREDA EL PARAISO ALGECIRAS</t>
  </si>
  <si>
    <t>FO-25-1341428</t>
  </si>
  <si>
    <t>08/08/2025 / EN COMUNICACIÓN CON EL CLIENTE LA SEÑORA YURI SALCEDO , PIDE Y POR FAVOR LE DEJAMOS LOS ROLLOS EN UN CORRESPONSAL CERCANO . DONDE ELLA PASA Y LOS RETIRA.</t>
  </si>
  <si>
    <t>BARRIO SECTOR MERCADO CAMPESIN</t>
  </si>
  <si>
    <t>FO-25-1341131</t>
  </si>
  <si>
    <t xml:space="preserve">08/08/2025 / SE VISITA COMERCIO SE REALIZA LA ENTREGA DE 50 ROLLOS RBM CB OPERATIVO </t>
  </si>
  <si>
    <t>BARRIO PRIMERO DE MAYO VALLEDU</t>
  </si>
  <si>
    <t>FO-25-1336445</t>
  </si>
  <si>
    <t xml:space="preserve">08/08/2025 / SE REALIZA ENTREGA DE 10 ROLLOS EN SITIO </t>
  </si>
  <si>
    <t>FONSECA</t>
  </si>
  <si>
    <t>FONSECA CENTRO</t>
  </si>
  <si>
    <t>FO-25-1331478</t>
  </si>
  <si>
    <t xml:space="preserve">08/08/2025 / BUENAS TARDES SE VISITA CB Y SE LE HACE ENTREGA DE 90 ROLLOS </t>
  </si>
  <si>
    <t>PTM PAIPA PUNTO SERVIS PAIPA</t>
  </si>
  <si>
    <t>FO-25-1327292</t>
  </si>
  <si>
    <t>08/08/2025 / SE REALIZA ENTREGA DE 30 ROLLOS CON VISITA  / 06/08/2025 SE ESTABLECE COMUNICACIÓN CON LA SEÑORA JANETH BALAGUERA AL NÚMERO DE CONTACTO 3144218320 SE LE INDICA AL CLIENTE QUE DEBIDO AL PARO REGISTRADO EN LA ZONA NO ES POSIBLE RELIZAR VISITA PARA LA ENTREGA DE LA PAPELERIA SE LE INDICA QUE CUANDO DEN APERTURA DE LAS VÍAS AFECTADAS NOS ESTAREMOS CONTACTANDO NUEVAMENTE PARA COORDINAR LA VISITA CLIENTE CONFORME.</t>
  </si>
  <si>
    <t>AMAZONAS</t>
  </si>
  <si>
    <t>LETICIA</t>
  </si>
  <si>
    <t>BARRIO ONCE DE NOVIEMBRE LETIC</t>
  </si>
  <si>
    <t>FO-25-1313098</t>
  </si>
  <si>
    <t>08/08/2025 /  EN COMUNICACIÓN VÍA WHATSAPP CON EL SR PABLO CASTRO AL 3002151672 , INFORMA QUE YA RECIBIÓ LOS ROLLOS / 08/08/2025 EN COMUNICACIÓN VÍA WHATSAPP CON EL SR PABLO CASTRO AL 3002151672 , INFORMA QUE AÚN NO RECIBE - SE PREGUNTA ESTADO A SERVIENTREGA</t>
  </si>
  <si>
    <t>BARRIO VEREDA EL GUAFAL MONTER</t>
  </si>
  <si>
    <t>FO-25-1347921</t>
  </si>
  <si>
    <t>08/08/2025 / EN COMUNICACIÓN CON EL SEÑOR JOSE IBAÑEZ AL NUMERO 3218847539, INDICA SE ENVIEN LOS ROLLOS POR SERVICIO DE TAXIS. RECIBIDO OK</t>
  </si>
  <si>
    <t>DISTRICOL LA VICTORIA DROGUERI</t>
  </si>
  <si>
    <t>FO-25-1341713</t>
  </si>
  <si>
    <t>FO-25-1326437</t>
  </si>
  <si>
    <t>08/08/2025 / EN COMUNICACIÓN CON LA SEÑORA LIGIA MOLANO AL NUMERO  310 2162657, INDICA SE ENVIEN LOS ROLLOS POR SERVICIO DE TAXIS. RECIBIDO OK  / 04/08/2025 01-08 SE ESCALA A LA RED, PARA AUTORIACIÓN - 04-08 LA RED AUTORIZA  50ROLLOS</t>
  </si>
  <si>
    <t>BARRIO LA FLORESTA MEDELLIN 2</t>
  </si>
  <si>
    <t>FO-25-1318857</t>
  </si>
  <si>
    <t>08/08/2025 / SE REALIZA ENTREGA DE 20 ROLLOS AL SEÑOR ALEIDER CIFUENTES YA QUE EL LOCAL ESTÁ CERRADO</t>
  </si>
  <si>
    <t>FO-25-1318211</t>
  </si>
  <si>
    <t xml:space="preserve">08/08/2025 / BUENAS TARDES SE VISITA CB Y SE LE HACE ENTREGA DE 50 ROLLOS </t>
  </si>
  <si>
    <t>BARRIO EL CRUCE BOSCONIA</t>
  </si>
  <si>
    <t>FO-25-1345440</t>
  </si>
  <si>
    <t xml:space="preserve">09/08/2025 / BUENOS DÍAS SE VISITA CB Y SE LE HACE ENTREGA DE 40 ROLLOS </t>
  </si>
  <si>
    <t>BARRIO CENTRO BUCARAMANGA 1</t>
  </si>
  <si>
    <t>FO-25-1340346</t>
  </si>
  <si>
    <t xml:space="preserve">09/08/2025 / SE VISITA COMERCIO SE REALIZA LA ENTREGA DE 20 ROLLOS RBM CB OPERATIVO </t>
  </si>
  <si>
    <t>COMCARD MED PALOMA</t>
  </si>
  <si>
    <t>FO-25-1326300</t>
  </si>
  <si>
    <t>09/08/2025 / ENTREGA DE 20 ROLLOS EN SITIO OK</t>
  </si>
  <si>
    <t>PTM IBAGUE  MERCA LILI</t>
  </si>
  <si>
    <t>FO-25-1341719</t>
  </si>
  <si>
    <t>06/08/2025 SE ESCALA AL COORDINADOR DE ZONA PARA ENTREGA DE ROLLOS EN SITIO | 09/08/2025 SE REALIZA ENTREGA DE 20 ROLLOS POR SOLICITUD DEL CLIENTE.</t>
  </si>
  <si>
    <t>BARRIO SABANALARGA SABANALARGA</t>
  </si>
  <si>
    <t>FO-25-1341715</t>
  </si>
  <si>
    <t>09/08/2025 / SE REALIZA VISITA TÉCNICA, SE ENTREGA 50 ROLLOS PARA DATAFONO, EL CLIENTE RECIBE A SATISFACCIÓN, CB OPERATIVO.</t>
  </si>
  <si>
    <t>PTM CAUCASIA D' TODITOS MIL LO</t>
  </si>
  <si>
    <t>FO-25-1332999</t>
  </si>
  <si>
    <t>09/08/2025 / SE REALIZA VISITA TÉCNICA PARA ENTREGA DE 10 ROLLOS PARA DATAFONO, NO SE INTERVIENE TERMINAL Y LA ENTREGA SE REALIZA SIN NOVEDAD.</t>
  </si>
  <si>
    <t>BARRIO ITAGUI VIVIENDAS DEL SUR ITAGUI</t>
  </si>
  <si>
    <t>FO-25-1328862</t>
  </si>
  <si>
    <t xml:space="preserve">09/08/2025 / SE ENTREGARON 40 ROLLOS </t>
  </si>
  <si>
    <t>BARRIO CAMPO VALDES MEDELIN</t>
  </si>
  <si>
    <t>FO-25-1328361</t>
  </si>
  <si>
    <t>BARRIO ENCISO MEDELLIN 11</t>
  </si>
  <si>
    <t>FO-25-1327309</t>
  </si>
  <si>
    <t>09/08/2025 / SE REALIZA ENTREGA DE ROLLOS</t>
  </si>
  <si>
    <t>DISTRICOL GRANERO RINCON SANTO</t>
  </si>
  <si>
    <t>FO-25-1317454</t>
  </si>
  <si>
    <t xml:space="preserve">09/08/2025 / SE ENVÍAN 10 ROLLOS OK, CONFIRMA RECIBIDO </t>
  </si>
  <si>
    <t>CENTRO ATACO TOLIMA</t>
  </si>
  <si>
    <t>FO-25-1333030</t>
  </si>
  <si>
    <t>06/08/2025 / SE REALIZA ENVÍO DE ROLLOS POR SOLICITUD DEL, ALA DIRECCIÓN ASIGNADA.</t>
  </si>
  <si>
    <t>FO-25-1331161</t>
  </si>
  <si>
    <t xml:space="preserve">06/08/2025 / SE ENVÍAN 50 ROLLOS RBM </t>
  </si>
  <si>
    <t>BARRIO CIUDAD BOLIVAR CIUDAD B</t>
  </si>
  <si>
    <t>FO-25-1321683</t>
  </si>
  <si>
    <t>FO-25-1328285</t>
  </si>
  <si>
    <t xml:space="preserve">09/08/2025 / SE ENVIAN 30 ROLLOS A GUSTAVO ADOLFO FLOREZ </t>
  </si>
  <si>
    <t>PARQUE PRINCIPAL SAN RAFAEL</t>
  </si>
  <si>
    <t>FO-25-1327529</t>
  </si>
  <si>
    <t xml:space="preserve">09/08/2025 / SE ENVÍAN 240 ROLLOS OK, SE CONFIRMA RECIBIDO </t>
  </si>
  <si>
    <t>BARRIO SAN ANTONIO DEL PESCADO</t>
  </si>
  <si>
    <t>FO-25-1328281</t>
  </si>
  <si>
    <t>06/08/2025 / SE REALIZA ENVÍO DE 10 ROLLOS RBM POR INTERRAPIDISIMO / 08/08/2025 SE INTENTA COMUNICACIÓN AL  NÚMERO 3224557216 PERO NO HAY RESPUESTA, SE ENVÍA GUÍA POR WHATSAPP Y SE INFORMA QUE ESTA EN OFICINA, AÚN NO SE CIERRA POR QUE USUARIO NO CONFIRMA RECEPCIÓN DEL MENSAJE</t>
  </si>
  <si>
    <t>BARRIO BOSTON MEDELLIN 5</t>
  </si>
  <si>
    <t>FO-25-1318851</t>
  </si>
  <si>
    <t>DISTRICOL CORRES BANCA MAICAO</t>
  </si>
  <si>
    <t>FO-25-1326384</t>
  </si>
  <si>
    <t>04/08/2025 / SE ENVÍA 50 ROLLOS PARA DATAFONO POR LA TRANSPORTADORA INTERAPIDISIMO, SE LE INDICA  A EL CLIENTE SOBRE EL ENVÍO Y SE LE DA EL NÚMERO DE GUÍA PARA QUE LE HAGA SEGUIMIENTO A EL PAQUETE ENVIADO.</t>
  </si>
  <si>
    <t>PTM MANIZALES LONDON PAPELERIA</t>
  </si>
  <si>
    <t>FO-25-1327289</t>
  </si>
  <si>
    <t>09/08/2025 / SE LLEGA A DIRECCIÓN DADA POR USUARIO PARA ENTREGA PERO NO ABREN, COMERCIO A UNA CUADRA DE LA DIRECCIÓN DADA, SE VALIDA PARA ENTREGA EN EL COMERCIO PERO SE ENCUENTRA CON PUBLICIDAD DE EFECTY, NO SE ES POSIBLE ENTREGAR ROLLOS.</t>
  </si>
  <si>
    <t>BARRIO CENTRO SABANALARGA  24</t>
  </si>
  <si>
    <t>FO-25-1351779</t>
  </si>
  <si>
    <t>09/08/2025 / SE REALIZA VISITA TÉCNICA, SE ENTREGA 20 ROLLOS PARA DATAFONO, EL CLIENTE RECIBE A SATISFACCIÓN, CB OPERATIVO.</t>
  </si>
  <si>
    <t>72222EJANIAS  PI#ATERIA PLASTI</t>
  </si>
  <si>
    <t>FO-25-1331490</t>
  </si>
  <si>
    <t>09/08/2025 / SE CONFIRMA ENTREGA EXITOSA POR PARTE DE LA TRANSPORTADORA DE 60 ROLLOS CON GUIA: 2235595956 SERVIENTREGA</t>
  </si>
  <si>
    <t>BARRIO ADESAN SANTA ROSA DEL S</t>
  </si>
  <si>
    <t>FO-25-1330730</t>
  </si>
  <si>
    <t>09/08/2025 / SE CONFIRMA ENTREGA EXITOSA POR PARTE DE LA TRANSPORTADORA DE 30 ROLLOS CON GUIA: 2187690609 SERVIENTREGA</t>
  </si>
  <si>
    <t>BARRIO EL CENTRO PUERTO WILCHES 2</t>
  </si>
  <si>
    <t>FO-25-1330591</t>
  </si>
  <si>
    <t>09/08/2025 / SE CONFIRMA ENTREGA EXITOSA POR PARTE DE LA TRANSPORTADORA DE 20 ROLLOS CON GUIA: 2187690610 SERVIENTREGA</t>
  </si>
  <si>
    <t>DISTRICOL ELBUENPRECIOPUERTOLI</t>
  </si>
  <si>
    <t>FO-25-1330602</t>
  </si>
  <si>
    <t>09/08/2025 / SE CONFIRMA ENTREGA EXITOSA POR PARTE DE LA TRANSPORTADORA DE 130 ROLLOS CON GUIA: 2265100345 SERVIENTREGA</t>
  </si>
  <si>
    <t>BARRIO SAN ISIDRO SANTA ROSA D</t>
  </si>
  <si>
    <t>FO-25-1330066</t>
  </si>
  <si>
    <t>09/08/2025 / SE CONFIRMA ENTREGA EXITOSA POR PARTE DE LA TRANSPORTADORA DE 40 ROLLOS CON GUIA: 2187690611 SERVIENTREGA</t>
  </si>
  <si>
    <t>DISTRICOL AGRO-INNOVA</t>
  </si>
  <si>
    <t>FO-25-1330061</t>
  </si>
  <si>
    <t>09/08/2025 / SE CONFIRMA ENTREGA EXITOSA POR PARTE DE LA TRANSPORTADORA DE 10 ROLLOS CON GUIA: 2187690614 SERVIENTREGA</t>
  </si>
  <si>
    <t>BARRIO CAMILO TORRES PUERTO AS</t>
  </si>
  <si>
    <t>FO-25-1316337</t>
  </si>
  <si>
    <t>09/08/2025 / SE CONFIRMA ENTREGA EXITOSA POR PARTE DE LA TRANSPORTADORA DE 20 ROLLOS CON GUIA: 2185553702 SERVIENTREGA</t>
  </si>
  <si>
    <t>BARRIO EL RINCON DE SANTA FE S</t>
  </si>
  <si>
    <t>FO-25-1349372</t>
  </si>
  <si>
    <t xml:space="preserve">09/08/2025 / ENTREGA DE 50 ROLLOS PARA DATAFONO NO SE MANIPULA TERMINAL </t>
  </si>
  <si>
    <t>BARRIO CENTRO CIRCASIA 4</t>
  </si>
  <si>
    <t>FO-25-1349880</t>
  </si>
  <si>
    <t xml:space="preserve">09/08/2025 / SE VISITA COMERCIO SE REALIZÓ ENTREGA DE 40 ROLLOS </t>
  </si>
  <si>
    <t>BARRIO CENTRO SAN LUIS TOLIMA</t>
  </si>
  <si>
    <t>FO-25-1319863</t>
  </si>
  <si>
    <t xml:space="preserve">09/08/2025 / SE REALIZA LA ENTREGA DE 60 ROLLOS EN DIRECCIÓN INDICADA </t>
  </si>
  <si>
    <t>PTM  BELLO TIENDA NUEVA D VILL</t>
  </si>
  <si>
    <t>FO-25-1322160</t>
  </si>
  <si>
    <t xml:space="preserve">09/08/2025 / SE ENTREGA ROLLOS OK </t>
  </si>
  <si>
    <t>COMCARD BELLO GLOBALRED</t>
  </si>
  <si>
    <t>FO-25-1322192</t>
  </si>
  <si>
    <t>FO-25-1326324</t>
  </si>
  <si>
    <t>PTM ENVIGADO COUNTRY FARMA DRO</t>
  </si>
  <si>
    <t>FO-25-1328365</t>
  </si>
  <si>
    <t xml:space="preserve">09/08/2025 / SE ENTREGARON 20 ROLLOS </t>
  </si>
  <si>
    <t>DISTRICOL AUTOSERVICIO RINCON</t>
  </si>
  <si>
    <t>FO-25-1331032</t>
  </si>
  <si>
    <t xml:space="preserve">09/08/2025 / SE REALIZA ENTREGA DE 20 ROLLOS RBM EN SITIO ENTREGA EXITOSA </t>
  </si>
  <si>
    <t>BARRIO ALTOS DEL LIMONAR NEIVA</t>
  </si>
  <si>
    <t>FO-25-1351871</t>
  </si>
  <si>
    <t xml:space="preserve">09/08/2025 / SE ENTREGA 10 ROLLOS DE PAPEL RBM SIN NOVEDAD </t>
  </si>
  <si>
    <t>BARRIO HOSPITAL ITUANGO ANTIOQ</t>
  </si>
  <si>
    <t>FO-25-1333041</t>
  </si>
  <si>
    <t>BARRIO URB ASTURIAS TURBACO</t>
  </si>
  <si>
    <t>FO-25-1329209</t>
  </si>
  <si>
    <t>09/08/2025 / SE REALIZA ENTREGA DE 10 ROLLOS PARA CORRESPONSAL EN DIRECCIÓN CERCANA CLIENTE INFORMA QUE AUN NO ABIERTO EL LOCAL POR LO TANTO PIDE EL FAVOR QUE SE LOS DEJE EN DONDE UNA TÍA QUE VIVE CERCA EN LA MANZANA F LOTE 52 SE ENTREGAN TODO OK</t>
  </si>
  <si>
    <t>PTM CARTAGENA DROGUERIA ANA V</t>
  </si>
  <si>
    <t>FO-25-1334644</t>
  </si>
  <si>
    <t xml:space="preserve">09/08/2025 / SE ENTREGAN 30 ROLLOS </t>
  </si>
  <si>
    <t>DISTRICOL INTERTEL E&amp;G</t>
  </si>
  <si>
    <t>FO-25-1336431</t>
  </si>
  <si>
    <t>09/08/2025 / SE REALIZA ENTREGA DE 10 ROLLOS</t>
  </si>
  <si>
    <t>BARRIO CIUDAD EQUIDAD SANTA MA</t>
  </si>
  <si>
    <t>FO-25-1336480</t>
  </si>
  <si>
    <t xml:space="preserve">09/08/2025 / SE REALIZA ENTREGA DE 70 ROLLOS A SATISFACCIÓN DEL CLIENTE </t>
  </si>
  <si>
    <t>BARRIO CABECERA BUCARAMANGA 18</t>
  </si>
  <si>
    <t>FO-25-1351363</t>
  </si>
  <si>
    <t xml:space="preserve">09/08/2025 / SE VISITA COMERCIO SE ENTREGA ROLLOS EN SITIO </t>
  </si>
  <si>
    <t>BARRIO EL CAIMO CALARCA</t>
  </si>
  <si>
    <t>FO-25-1349426</t>
  </si>
  <si>
    <t xml:space="preserve">09/08/2025 / SE VISITA COMERCIO SE ENTREGARON 20 ROLLOS </t>
  </si>
  <si>
    <t>BARRIO JORDAN TUNJA</t>
  </si>
  <si>
    <t>FO-25-1353401</t>
  </si>
  <si>
    <t xml:space="preserve">09/08/2025 / SE VISITA CB ENTREGA DE 30 ROLLOS </t>
  </si>
  <si>
    <t>BARRIO JUAN  XXIII MONTERIA</t>
  </si>
  <si>
    <t>FO-25-1349891</t>
  </si>
  <si>
    <t>09/08/2025 / SE ENTREGAN 10 ROLLOS CON VISITA OK</t>
  </si>
  <si>
    <t>BARRIO CANTACLARO MONTERIA 10</t>
  </si>
  <si>
    <t>FO-25-1349386</t>
  </si>
  <si>
    <t>09/08/2025 / SE VISITA SITIO, LOCAL SE ENCUENTRA CERRADO, SE INTENTA COMUNICACIÓN CON EL CB PERO NO CONTESTA. SE CIERRA VISITA COMO FALLIDA.</t>
  </si>
  <si>
    <t>ARRIO SAN MIGUEL CENTRO   COR</t>
  </si>
  <si>
    <t>FO-25-1349379</t>
  </si>
  <si>
    <t xml:space="preserve">09/08/2025 / SE VISITA SITIO SE VERIFICA INFORMACIÓN SE REALIZA ENTREGA DE ROLLOS RBM NO SE MANIPULA EQUIPOS, FIRMA QUIEN RECIBE LOS ROLLOS. </t>
  </si>
  <si>
    <t>FO-25-1348281</t>
  </si>
  <si>
    <t>09/08/2025 / SE VISITA SITIO, LOCAL SE ENCUENTRA CERRADO, SE LLAMA AL CB PERO NO CONTESTA. SE CIERRA FO COMO FALLIDO YA QUE NO SE LOGRA COMUNICACIÓN CON EL CB.</t>
  </si>
  <si>
    <t>PTM BUCARAMANGA MARIFER COMER</t>
  </si>
  <si>
    <t>FO-25-1348868</t>
  </si>
  <si>
    <t>09/08/2025 / SE REALIZA ENTREGA DE 40 ROLLOS CON VISITA.</t>
  </si>
  <si>
    <t>BARRIO CENTRO CALI 42</t>
  </si>
  <si>
    <t>FO-25-1347926</t>
  </si>
  <si>
    <t>09/08/2025 / SE REALIZA ENTREGA DE 20 ROLLOS TÉRMICOS EN EL CB.</t>
  </si>
  <si>
    <t>BARRIO LA POLA IBAGUE 1</t>
  </si>
  <si>
    <t>FO-25-1341424</t>
  </si>
  <si>
    <t>09/08/2025 / SE REALIZA ENTREGA DE 80 ROLLOS POR SOLICITUD DEL CLIENTE.</t>
  </si>
  <si>
    <t>DISTRICOL TIENDA FERSAN</t>
  </si>
  <si>
    <t>FO-25-1321659</t>
  </si>
  <si>
    <t xml:space="preserve">09/08/2025 / SE ENTREGA OK </t>
  </si>
  <si>
    <t>BARRIO CORREGIMIENTO LA CHAPAR</t>
  </si>
  <si>
    <t>FO-25-1345649</t>
  </si>
  <si>
    <t>09/08/2025 / EN COMUNICACIÓN CON EL SEÑORA FREDY RIVEROS AL NÚMERO 3142863372, INDICA SE ENVIEN LOS ROLLOS POR SERVICIO DE FLOTA. RECIBIDO OK</t>
  </si>
  <si>
    <t>BARRIO SAN FRANCISCO BOGOTA 14</t>
  </si>
  <si>
    <t>FO-25-1345452</t>
  </si>
  <si>
    <t xml:space="preserve">09/08/2025 / ENTREGA DE 20 ROLLOS NO SE MANIPULAN EQUIPOS </t>
  </si>
  <si>
    <t>BARRIO LA GRANJA MONTERIA 17</t>
  </si>
  <si>
    <t>FO-25-1351768</t>
  </si>
  <si>
    <t>09/08/2025 / SE ENTREGAN 80 ROLLOS CON VISITA OK</t>
  </si>
  <si>
    <t>FO-25-1341416</t>
  </si>
  <si>
    <t xml:space="preserve">09/08/2025 / VISITAMOS COMERCIO REALIZAMOS ENTREGA DE 50 ROLLOS. </t>
  </si>
  <si>
    <t>BARRIO EL COMERCIO CANDELARIA</t>
  </si>
  <si>
    <t>FO-25-1341118</t>
  </si>
  <si>
    <t>09/08/2025 / SE REALIZA ENTREGA DE 40 ROLLOS</t>
  </si>
  <si>
    <t>BARRIO VILLA ANDREA TURBACO</t>
  </si>
  <si>
    <t>FO-25-1340356</t>
  </si>
  <si>
    <t xml:space="preserve">09/08/2025 / SE REALIZA ENTREGA DE 110 ROLLOS PARA CORRESPONSAL </t>
  </si>
  <si>
    <t>PTM IBAGUE TIENDA ONLYS</t>
  </si>
  <si>
    <t>FO-25-1340125</t>
  </si>
  <si>
    <t>09/08/2025 / SE REALIZA ENTREGA DE 50 ROLLOS POR SOLICITUD DEL CLIENTE.</t>
  </si>
  <si>
    <t>DISTRICOL VARIEDADES SAMY PAPA</t>
  </si>
  <si>
    <t>FO-25-1337335</t>
  </si>
  <si>
    <t>09/08/2025 / SE REALIZA ENVÍO DE 10 ROLLOS CON FLOTA LUSITANIA A SOLICITUD DEL USUARIO SE ESTABLECE CONTACTO CON USUARIA CONFIRMA RECEPCION E INDICA QUE ES MUY POCA LA CANTIDAD DE ROLLOS A LO CUAL SE LE INDICA QUE DEBE COMUNICARSE A LA LINEA DE ATENCION Y REALIZAR NUEVA SOLICITUD</t>
  </si>
  <si>
    <t>BARRIO LIBANO 2000 SANTA MARTA</t>
  </si>
  <si>
    <t>FO-25-1331579</t>
  </si>
  <si>
    <t xml:space="preserve">09/08/2025 / SE REALIZA ENTREGA DE 30 ROLLOS PARA DATÁFONO A SATISFACCIÓN DEL CLIENTE </t>
  </si>
  <si>
    <t>FO-25-1336638</t>
  </si>
  <si>
    <t xml:space="preserve">09/08/2025 / SE ENTREGAN 10 ROLLOS </t>
  </si>
  <si>
    <t>FO-25-1336451</t>
  </si>
  <si>
    <t>BARRIO CENTRO SAN LUIS DE SINC</t>
  </si>
  <si>
    <t>FO-25-1322163</t>
  </si>
  <si>
    <t>VISTAHERMOSA</t>
  </si>
  <si>
    <t>BARRIO CENTRO VISTAHERMOSA 2</t>
  </si>
  <si>
    <t>FO-25-1336544</t>
  </si>
  <si>
    <t>08/08/2025 / SE REALIZA ENVÍO DE 10 ROLLOS DE PAPEL TERMICO PARA DATÁFONO POR TRANSPORTADORA INTER RAPIDÍSIMO NO GUÍA: 700165716269</t>
  </si>
  <si>
    <t>BARRIO CORREGIMIENTO SANTA HEL</t>
  </si>
  <si>
    <t>FO-25-1336540</t>
  </si>
  <si>
    <t>08/08/2025 / SE REALIZA ENVÍO DE 10 ROLLOS DE PAPEL TERMICO PARA DATÁFONO POR TRANSPORTADORA INTER RAPIDÍSIMO NO GUÍA 700165716629</t>
  </si>
  <si>
    <t>BARRIO CORREGIMIENTO LA CUMBRE</t>
  </si>
  <si>
    <t>FO-25-1349364</t>
  </si>
  <si>
    <t xml:space="preserve">09/08/2025 / SE REALIZA ENTREGA DE 30 ROLLOS CON VISITA, NO SE INTERVIENE EQUIPOS </t>
  </si>
  <si>
    <t>FO-25-1336485</t>
  </si>
  <si>
    <t>REDY BRISAS ALAMOS</t>
  </si>
  <si>
    <t>FO-25-1311566</t>
  </si>
  <si>
    <t>09/08/2025 / EN LA VISITA TECNICA REALIZADA AL COMERCIO SE LLEGA AL SITIO SE INFORMA EL MOTIVO DE LA VISITA SE ENTREGAN 120 ROLLOS TERMICOS EL CLIENTE RECIBE ROLLOS / 08/08/2025 ACTIVIDAD PENDIENTE POR REALIZAR, TIENE FECHA DE ATENCIÓN 09/08</t>
  </si>
  <si>
    <t>BARRIO SAHAGUN CORDOBA</t>
  </si>
  <si>
    <t>FO-25-1306440</t>
  </si>
  <si>
    <t>09/08/2025 / SE VISITA COMERCIO Y SE HACE ENTREGA DE 50 ROLLOS AL SEÑOR JORGE LUIS POLO. / 06/08/2025 ACTIVIDAD PENDIENTE POR PROGRAMAR, SE ESTÁ VALIDANDO FECHA PARA ATENDER LO MAS PRONTO POSIBLE</t>
  </si>
  <si>
    <t>PTM CALI PUNTOSERVIS CALI 14</t>
  </si>
  <si>
    <t>FO-25-1351353</t>
  </si>
  <si>
    <t>09/08/2025 / EN LA VISITA TECNICA REALIZADA AL COMERCIO SE LLEGA AL SITIO SE INFORMA EL MOTIVO DE LA VISITA SE ENTREGAN 50 ROLLOS TERMICOS AL CLIENTE EL GENTE RECIBE ROLLO</t>
  </si>
  <si>
    <t>BARRIO ENGATIVA BOGOTA 11</t>
  </si>
  <si>
    <t>FO-25-1345282</t>
  </si>
  <si>
    <t xml:space="preserve">09/08/2025 / SE REALIZA ENTREGA DE 30 ROLLOS </t>
  </si>
  <si>
    <t>DISTRICOL TIENDA LAURITA</t>
  </si>
  <si>
    <t>FO-25-1334628</t>
  </si>
  <si>
    <t xml:space="preserve">09/08/2025 / SE REALIZA ENVIO DE 10 ROLLOS POR SOLICITUD DE CLIENTE CONFIRMA ENTREGA DE ROLLOS </t>
  </si>
  <si>
    <t>BARRIO CENTRO GALERAS</t>
  </si>
  <si>
    <t>FO-25-1327294</t>
  </si>
  <si>
    <t xml:space="preserve">09/08/2025 /  SE REALIZA ENTREGA DE ROLLOS RBM EN EL MUNICIPIO DE SAN LUIS DE SINCE CALLE 9 CRA 12 19. FIRMA QUIEN RECIBE LOS ROLLOS. </t>
  </si>
  <si>
    <t>BARRIO EL TEJAR FUSAGASUGA</t>
  </si>
  <si>
    <t>FO-25-1351831</t>
  </si>
  <si>
    <t>09/08/2025 / DURANTE LA VISITA TECNICA SE REALIZA ENTREGA DE ROLLOS PARA DATÁFONO NO SE MANIPULAN EQUIPOS SIN NOVEDAD EN ENTREGA</t>
  </si>
  <si>
    <t>DISTRICOL AGROCONCENT CANALETE</t>
  </si>
  <si>
    <t>FO-25-1311570</t>
  </si>
  <si>
    <t>09/08/2025 / SE REALIZÓ ENVÍO POR FLOTA DE 20 ROLLOS PARA CB BANCOLOMBIA. CLIENTE CONFIRMA RECEPCIÓN DE ROLLOS. / 08/08/2025 ACTIVIDAD PENDIENTE POR PROGRAMAR, SE ESTÁ VALIDANDO FECHA PARA ATENDER LO MAS PRONTO POSIBLE</t>
  </si>
  <si>
    <t>DISTRICOL PETER PAN CAFETERIA</t>
  </si>
  <si>
    <t>FO-25-1328428</t>
  </si>
  <si>
    <t>09/08/2025 / SE VISITA COMERCIO Y SE HACE ENTREGA DE 10 ROLLOS AL SEÑOR JOHN SÁNCHEZ.</t>
  </si>
  <si>
    <t>BARRIO VEREDA EL LLANO SAN JER</t>
  </si>
  <si>
    <t>FO-25-1344723</t>
  </si>
  <si>
    <t>09/08/2025 / SE COMPLETÓ EXITOSAMENTE LA ENTREGA DE 10 ROLLOS EN LA DIRECCIÓN PREVIAMENTE VALIDADA,</t>
  </si>
  <si>
    <t>KILOMETRO 8 LOS PATIOS</t>
  </si>
  <si>
    <t>FO-25-1350332</t>
  </si>
  <si>
    <t>09/08/2025 / SE REALIZA VISITA, SE ENTREGAN 10 ROLLOS</t>
  </si>
  <si>
    <t>BARRIO ALFONSO LOPEZ MONTERREY</t>
  </si>
  <si>
    <t>FO-25-1348860</t>
  </si>
  <si>
    <t>09/08/2025 / EN COMUNICACIÓN CON LA SEÑORA ALEXANDRA BALLESTEROS AL NUMERO 3125240141, INDICA SE ENVIEN LOS ROLLOS POR SERVICIO DE TAXIS. RECIBIDO OK</t>
  </si>
  <si>
    <t>BARRIO PASO REAL LA ESMERALDA</t>
  </si>
  <si>
    <t>FO-25-1345293</t>
  </si>
  <si>
    <t>09/08/2025 / SE COMPLETÓ DE MANERA SATISFACTORIA LA ENTREGA DE 60 ROLLOS, SIN REPORTES DE INCONVENIENTES DURANTE EL PROCESO. EL PERSONAL ENCARGADO VERIFICÓ LA CANTIDAD Y EL ESTADO DEL MATERIAL, CONFIRMANDO SU RECEPCIÓN CONFORME. LA OPERACIÓN SE DESARROLLÓ SEGÚN LO PREVISTO</t>
  </si>
  <si>
    <t>PTM  TIBU MULTISERVICIOS PAQUE</t>
  </si>
  <si>
    <t>FO-25-1310108</t>
  </si>
  <si>
    <t>02/08/2025 / SE REALIZA ENVÍO DE 10 ROLLOS RBM OK  / 31/07/2025 29-07-2025 SE ESCALA CASO A LA RED// 20-07 LA RED AUTORIZA LA ENTREGA DE 10 ROLLOS | 08/08/2025 SE INTENTA COMUNICACIÓN AL NÚMERO 3142305201 PERO NO HAY RESPUESTA PARA VALIDAR SI YA RECIBIÓ LOS ROLLOS | 10/08/2025 SE CONFIRMA ENTREGA EXITOSA CON EL USUARIO</t>
  </si>
  <si>
    <t>PTM PUERTO WILCHES MULTISERVIC</t>
  </si>
  <si>
    <t>FO-25-1333043</t>
  </si>
  <si>
    <t>10/08/2025 / 04-08 SE REALIZA ENVIO DE ROLLOS CON GUIA: 2187690612 ** 10-08 SE CONFIRMA ENTREGA EXITOSA POR TRANSPORTADORA</t>
  </si>
  <si>
    <t>BARRIO SANTA TERESITA</t>
  </si>
  <si>
    <t>FO-25-1330048</t>
  </si>
  <si>
    <t>10/08/2025 / 04-08 SE REALIZA ENVIO DE ROLLOS CON GUIA: 2235595953 ** 10-08 SE CONFIRMA ENTREGA EXITOSA POR TRANSPORTADORA</t>
  </si>
  <si>
    <t>BARRIO GUADALUPE SALCEDO MONTE</t>
  </si>
  <si>
    <t>FO-25-1349392</t>
  </si>
  <si>
    <t xml:space="preserve">11/08/2025 / EN COMUNICACIÓN CON LA SEÑORA ANDREA SANDOVAL AL NUMERO 3138139204, INDICA SE ENVIEN LOS ROLLOS POR SERVICIO DE TAXI. RECIBIDO OK </t>
  </si>
  <si>
    <t>FO-25-1349060</t>
  </si>
  <si>
    <t>11/08/2025 / EN COMUNICACIÓN CON LA SEÑORA ANDREA SANDOVAL AL NUMERO 3138139204, INDICA QUE YA LE FUERON ENTREGADO LOS ROLLOS. INFORMA QUE SE EQUIVOCO Y REALIZARON LA SOLICITUD DOBLE. POR EL MOMENTO NO REQUIERE MAS ROLLOS.</t>
  </si>
  <si>
    <t>BARRIO SANL LUIS NECOCLI</t>
  </si>
  <si>
    <t>FO-25-1329201</t>
  </si>
  <si>
    <t>11/08/2025 / SE REALIZA ENVÍO DE ROLLOS DESDE EL MIÉRCOLES PASADO, CLIENTE CONFIRMA QUE YA RECIBIÓ LOS ROLLOS.</t>
  </si>
  <si>
    <t>DISTRICOL GRANERO Y VARIEDADES</t>
  </si>
  <si>
    <t>FO-25-1321653</t>
  </si>
  <si>
    <t>11/08/2025 / ENVÍO ROLLOS DIRECTO CON EL CONDUCTOR. ENTREGA CONFIRMADA CON EL CLIENTE</t>
  </si>
  <si>
    <t>BARRIO LA LUZ BARRANQUILLA  4</t>
  </si>
  <si>
    <t>FO-25-1319196</t>
  </si>
  <si>
    <t>11/08/2025 / SE REALIZA VISITA TÉCNICA PARA LA ENTREGA DE ROLLOS DE REDEBAN 40</t>
  </si>
  <si>
    <t>DISTRICOL SU DROGUERIA LIDERES</t>
  </si>
  <si>
    <t>FO-25-1350296</t>
  </si>
  <si>
    <t>08/08/2025 / SE REALIZÓ ENVÍO DE ROLLOS POR INTERRAPIDISIMO  / 10/08/2025 SE INFORMA GUIA AL CLIENTE PARA RECOGER PAPELERIA.
INDICA QUE IRÁ MAÑANA A LA OF PPAL DE INTER RAPIDISIMO | 11/08/2025 11-08 SE REALIZA CONTACTO TELEFONICO CON LA SRA LEIDY AL 3187989477 SE LE INDICA QUE LOS ROLLOS YA SE ENCUENTRAN EN LA OFICINA DE INTERRAPIDISIMO PARA QUE LOS PUEDA RECLAMAR CLIENTE INDICA YA QUE MISMO PASA A RECOGERLOS SE CIERRA ORDEN</t>
  </si>
  <si>
    <t>DISTRICOL INV YANBUN</t>
  </si>
  <si>
    <t>FO-25-1350299</t>
  </si>
  <si>
    <t>08/08/2025 / SE REALIZÓ ENVIO DE ROLLOS POR INTERRAPIDISIMO  / 10/08/2025 SE INFORMA GUIA AL CLIENTE PARA RECOGER PAPELERIA.
INDICA QUE IRÁ MAÑANA A LA OF PPAL DE INTER RAPIDISIMO | 11/08/2025 11-08 SE REALIZA CONTACTO TELEFONICO CON LA SRA LEIDY AL 3187989477 SE LE INDICA QUE LOS ROLLOS YA SE ENCUENTRAN EN LA OFICINA DE INTERRAPIDISIMO PARA QUE LOS PUEDA RECLAMAR CLIENTE INDICA YA QUE MISMO PASA A RECOGERLOS SE CIERRA ORDEN</t>
  </si>
  <si>
    <t>ARGELIA</t>
  </si>
  <si>
    <t>PTM ARGELIA ELECTRICOS Y VARI</t>
  </si>
  <si>
    <t>FO-25-1316334</t>
  </si>
  <si>
    <t>11/08/2025 / SE ENVIAN ROLLOS CON GUIA 2185553703
11-08 SE REALIZA CONTACTO TELEFONICO CON EL SR HAMER AL 3505297836  INDICA QUE YA LE INFORMARON QUE LOS ROLLOS ESTAN EN OFICINA Y QUE INDICO MAÑANA PASA A RECOGERLOS EN ARGELIA SE CIERRA ORDEN</t>
  </si>
  <si>
    <t>PAGAFACIL CC PARQUE CALDAS</t>
  </si>
  <si>
    <t>FO-25-1349873</t>
  </si>
  <si>
    <t xml:space="preserve">11/08/2025 / SE ENTREGAN 170 ROLLOS EN EL COMERCIO NO SE MANIPULAN EQUIPOS </t>
  </si>
  <si>
    <t>BARRIO LA CANCHA LLORENTE NARI</t>
  </si>
  <si>
    <t>FO-25-1326452</t>
  </si>
  <si>
    <t>11/08/2025 / SE ENVIAN 20 ROLLOS POR INTERRAPIDISIMO A YANDRY LUCERO GOMEZ PINZÓ SE LE INDICA AL CLIENTE QUE DEBE PASAR A RECOJERLOS / 04/08/2025 01-08 SE ESCALA A LA RED, PARA AUTORIACIÓN - 04-08 LA RED AUTORIZA 20 ROLLOS | 11/08/2025 11-08 SE REALIZA CONTACTO TELEFONICO CON LA SRA LUCERO AL 3227021476 SE LE INDICA QUE YA PUEDE PASAR A RECLAMAR LOS ROLLOS A LA OFICINA INDICADA SE LE CONFIRMA GUIA 700165428487 CLIENTE INDICA QUE MAS TARDE LOS RECLAMA SE CIERRA ORDEN</t>
  </si>
  <si>
    <t>FO-25-1336448</t>
  </si>
  <si>
    <t xml:space="preserve">11/08/2025 / SE REALIZA ENTREGA DE 110 ROLLOS OK </t>
  </si>
  <si>
    <t>BARRIO CORREGIMIENTO CHICORAL</t>
  </si>
  <si>
    <t>FO-25-1335097</t>
  </si>
  <si>
    <t>11/08/2025 / SE ENTREGA 20 ROLLOS CON VISITA</t>
  </si>
  <si>
    <t>PAGAFACIL BELEN PARQUE</t>
  </si>
  <si>
    <t>FO-25-1331155</t>
  </si>
  <si>
    <t xml:space="preserve">11/08/2025 / SE REALIZA ENTREGA DE 360 ROLLOS OK </t>
  </si>
  <si>
    <t>FO-25-1328368</t>
  </si>
  <si>
    <t xml:space="preserve">11/08/2025 / SE REALIZA ENTREGA DE 10 ROLLOS OK </t>
  </si>
  <si>
    <t>BARRIO GALERIA V MANIZALES</t>
  </si>
  <si>
    <t>FO-25-1324289</t>
  </si>
  <si>
    <t xml:space="preserve">11/08/2025 / SE ENTREGAN 60 ROLLOS EN EL COMERCIO NO SE MANIPULAN EQUIPOS </t>
  </si>
  <si>
    <t>BARRIO BALCONES DEL SUR BUCARA</t>
  </si>
  <si>
    <t>FO-25-1354064</t>
  </si>
  <si>
    <t xml:space="preserve">11/08/2025 / SE REALIZA ENTREGA DE 20 ROLLOS </t>
  </si>
  <si>
    <t>PTM MEDELLIN SERVINETSER</t>
  </si>
  <si>
    <t>FO-25-1340002</t>
  </si>
  <si>
    <t xml:space="preserve">11/08/2025 / SE REALIZA ENTREGA DE 110 ROLLOS OK SE DEJAN ROLLOS CON EL COMERCIO VECINO POR SUGERENCIA DEL USUARIO </t>
  </si>
  <si>
    <t>BARRIO LAS FERIAS SAN MARTIN 3</t>
  </si>
  <si>
    <t>FO-25-1352285</t>
  </si>
  <si>
    <t xml:space="preserve">11/08/2025 / SE REALIZA ENTREGA DE 60 ROLLOS AL COMERCIO </t>
  </si>
  <si>
    <t>BARRIO ESCOLAR TIERRALTA 5</t>
  </si>
  <si>
    <t>FO-25-1320459</t>
  </si>
  <si>
    <t>11/08/2025 / SE ENVIAN ROLLOS CON GUIA 2265100342
11-08 SE CONFIRMA ENTREGA DE ROLLOS EXITOSA POR PARTE DE LA TRANSPORTADORA</t>
  </si>
  <si>
    <t>BARRIO GALAN PAMPLONA 2</t>
  </si>
  <si>
    <t>FO-25-1330070</t>
  </si>
  <si>
    <t>11/08/2025 / SE ENVIAN ROLLOS CON GUIA 2187690607
11-08 SE CONFIRMA ENTREGA DE ROLLOS EXITOSA POR PARTE DE LA TRANSPORTADORA</t>
  </si>
  <si>
    <t>PTM MAICAO TIENDA Y VARIEDADES</t>
  </si>
  <si>
    <t>FO-25-1333045</t>
  </si>
  <si>
    <t>11/08/2025 / SE ENVIAN ROLLOS CON GUIA 2205447118
11-08 SE CONFIRMA ENTREGA DE ROLLOS EXITOSA POR PARTE DE LA TRANSPORTADORA</t>
  </si>
  <si>
    <t>BARRIO LOS GUYACANES PLATO</t>
  </si>
  <si>
    <t>FO-25-1336549</t>
  </si>
  <si>
    <t>11/08/2025 / SE ENVIAN ROLLOS CON GUIA 2205447120
11-08 SE CONFIRMA ENTREGA DE ROLLOS EXITOSA POR PARTE DE LA TRANSPORTADORA</t>
  </si>
  <si>
    <t>DISTRICOL TIENDA CRISTO REY 2</t>
  </si>
  <si>
    <t>FO-25-1337821</t>
  </si>
  <si>
    <t>11/08/2025 / SE ENVIAN ROLLOS CON GUIA 2205447121
11-08 SE CONFIRMA ENTREGA DE ROLLOS EXITOSA POR PARTE DE LA TRANSPORTADORA</t>
  </si>
  <si>
    <t>PITAL</t>
  </si>
  <si>
    <t>BARRIO INSPECCION EL SOCORRO P</t>
  </si>
  <si>
    <t>FO-25-1340130</t>
  </si>
  <si>
    <t>11/08/2025 / SE ENVIAN ROLLOS CON GUIA 2235595963
11-08 SE CONFIRMA ENTREGA DE ROLLOS EXITOSA POR PARTE DE LA TRANSPORTADORA</t>
  </si>
  <si>
    <t>FO-25-1358571</t>
  </si>
  <si>
    <t xml:space="preserve">11/08/2025 / SE VISITA COMERCIO SE REALIZA ENTREGA DE  ROLLOS EN SITIO </t>
  </si>
  <si>
    <t>PTM MISCELANEA LAZO</t>
  </si>
  <si>
    <t>FO-25-1318437</t>
  </si>
  <si>
    <t>11/08/2025 / SE ENVIAN ROLLOS CON GUIA 2185553706
11-08 SE REALIZA CONTACTO TELEFONICO CON LA SRA LEINY AL 3136238423  INDICA QUE YA LE INFORMARON QUE LOS ROLLOS ESTAN EN OFICINA Y QUE MAÑANA PASA A RECLAMARLOS SE CIERRA ORDEN</t>
  </si>
  <si>
    <t>SUAREZ</t>
  </si>
  <si>
    <t>BARRIO BRISAS SUAREZ</t>
  </si>
  <si>
    <t>FO-25-1318441</t>
  </si>
  <si>
    <t>11/08/2025 / SE ENVIAN ROLLOS CON GUIA 2185553705
11-08 SE CONFIRMA ENTREGA DE ROLLOS EXITOSA POR PARTE DE LA SRA HELEN AL 3214629058</t>
  </si>
  <si>
    <t>BARRIO CASTILLA MEDELLIN 14</t>
  </si>
  <si>
    <t>FO-25-1326388</t>
  </si>
  <si>
    <t xml:space="preserve">11/08/2025 / SE REALIZA ENTREGA DE 40 ROLLOS OK </t>
  </si>
  <si>
    <t>BARRIO EL CAMPIN II MANIZALES</t>
  </si>
  <si>
    <t>FO-25-1327279</t>
  </si>
  <si>
    <t xml:space="preserve">11/08/2025 / SE ENTREGAN 70 ROLLOS EN EL COMERCIO NO SE MANIPULAN EQUIPOS </t>
  </si>
  <si>
    <t>BARRIO BARBOSA AUTOPISTA BARBO</t>
  </si>
  <si>
    <t>FO-25-1331469</t>
  </si>
  <si>
    <t xml:space="preserve">11/08/2025 / SE ENTREGAN 20 ROLLOS A DIEGO </t>
  </si>
  <si>
    <t>BARRIO GGTO HATILLO BARBOSA BA</t>
  </si>
  <si>
    <t>FO-25-1333144</t>
  </si>
  <si>
    <t xml:space="preserve">11/08/2025 / SE ENTREGAN 20 ROLLOS A NATI </t>
  </si>
  <si>
    <t>BARRIO BOCHICA VILLAVICENCIO 1</t>
  </si>
  <si>
    <t>FO-25-1345299</t>
  </si>
  <si>
    <t xml:space="preserve">11/08/2025 / SE VISITA CB Y SE REALIZA ENTREGA DE 10 ROLLOS DE PAPEL TERMICO PARA DATÁFONO </t>
  </si>
  <si>
    <t>DISTRICOL CIBER ZINU</t>
  </si>
  <si>
    <t>FO-25-1348679</t>
  </si>
  <si>
    <t>11/08/2025 / SE REALIZÓ ENTREGA DE 40 ROLLOS PARA CB BANCOLOMBIA, NO SE MANIPULÓ EQUIPOS.</t>
  </si>
  <si>
    <t>BARRIO LA PRADERA VILLA DEL ROSARIO</t>
  </si>
  <si>
    <t>FO-25-1349358</t>
  </si>
  <si>
    <t xml:space="preserve">11/08/2025 / SE REALIZA VISITA, SE ENTREGAN 20 ROLLOS </t>
  </si>
  <si>
    <t>BARRIO CAMILO TORRES CUCUTA</t>
  </si>
  <si>
    <t>FO-25-1349430</t>
  </si>
  <si>
    <t>11/08/2025 / SE REALIZÓ LLAMADA TELEFÓNICA AL NÚMERO 3142731019 SE HABLÓ CON EL SR JAVIER Y MANIFIESTA QUE SE ENCUENTRA EN LA CIUDAD DE CUCUTA SE LE HACE ENTREGA DE 10 ROLLOS TODO OK / 09/08/2025 SE COMUNICA CON EL CLIENTE JAVIER VARGAS AL # 3142731019, NOS INFORMA QUE SE COMUNIQUE EL DIA LUNES PARA LA ENTREGA DE ROLLOS EN CUCUTA YA QUE EL SE ENCUENTRA EN LA VEREDA.</t>
  </si>
  <si>
    <t>PTM LEBRIJA AGUADA</t>
  </si>
  <si>
    <t>FO-25-1349544</t>
  </si>
  <si>
    <t xml:space="preserve">11/08/2025 / SE VISITA COMERCIO SE ENTREGA ROLLOS EN SITIO </t>
  </si>
  <si>
    <t>DISTRICOL VARIEDADES COMPRA</t>
  </si>
  <si>
    <t>FO-25-1350325</t>
  </si>
  <si>
    <t>11/08/2025 / SE REALIZA ENTREGA DE 20 ROLLOS POR SOLICITUD DEL CLIENTE.</t>
  </si>
  <si>
    <t>BARRIO CENTRO PASTO  38</t>
  </si>
  <si>
    <t>FO-25-1350693</t>
  </si>
  <si>
    <t xml:space="preserve">11/08/2025 / SE REALIZA ENTREGA DE 30 ROLLOS POR SOLICITUD DE CLIENTE NO SE MANIPULA DATAFONO </t>
  </si>
  <si>
    <t>MULTIPAGAS JAMUNDI</t>
  </si>
  <si>
    <t>FO-25-1350975</t>
  </si>
  <si>
    <t>11/08/2025 / SE REALIZA ENTREGA DE 230 ROLLOS</t>
  </si>
  <si>
    <t>CIENAGA DE ORO</t>
  </si>
  <si>
    <t>BARRIO CENTRO CIENAGA DE ORO 1</t>
  </si>
  <si>
    <t>FO-25-1351377</t>
  </si>
  <si>
    <t>11/08/2025 / SE VISITA SITIO, SE ENTREGAN 70 ROLLOS CON VISITA OK</t>
  </si>
  <si>
    <t>BARRIO EL PORVENIR CRR EL PLAC</t>
  </si>
  <si>
    <t>FO-25-1351458</t>
  </si>
  <si>
    <t xml:space="preserve">11/08/2025 / EN LA VISITA TÉCNICA SE REALIZÓ LA ENTREGA DE 40 ROLLOS TERMICOS DE REDEBAN PARA EL CB </t>
  </si>
  <si>
    <t>BARRIO DANUBIO AZUL BOGOTA 5</t>
  </si>
  <si>
    <t>FO-25-1352267</t>
  </si>
  <si>
    <t xml:space="preserve">11/08/2025 / ENTREGA DE ROLLOS EJECUTADO OK </t>
  </si>
  <si>
    <t>FO-25-1356025</t>
  </si>
  <si>
    <t>11/08/2025 / ENTREGA DE 60 ROLLOS</t>
  </si>
  <si>
    <t>BARRIO CGTO BERASTEGUI CIENAGA</t>
  </si>
  <si>
    <t>FO-25-1352279</t>
  </si>
  <si>
    <t>11/08/2025 / SE VISITA SITIO, SE ENTREGAN 10 ROLLOS CON VISITA OO</t>
  </si>
  <si>
    <t>BARRIO CENTRO CUMARAL  12</t>
  </si>
  <si>
    <t>FO-25-1352747</t>
  </si>
  <si>
    <t>11/08/2025 / SE ENTREGAN 10 ROLLOS RBM</t>
  </si>
  <si>
    <t>BARRIO FACHAMATE JAMUNDI</t>
  </si>
  <si>
    <t>FO-25-1356015</t>
  </si>
  <si>
    <t>11/08/2025 / SE REALIZA ENTREGA DE 90 ROLLOS</t>
  </si>
  <si>
    <t>FO-25-1354373</t>
  </si>
  <si>
    <t>11/08/2025 / SE REALIZA ENTREGA DE 20 ROLLOS EN DIRECCIÓN DE CB</t>
  </si>
  <si>
    <t>DISTRICOL DISTRIALIMENTO SAMAN</t>
  </si>
  <si>
    <t>FO-25-1354058</t>
  </si>
  <si>
    <t>11/08/2025 / SE REALIZA ENTREGA DE 20 ROLLOS.</t>
  </si>
  <si>
    <t>BARRIO SERVIVIENDA CALI</t>
  </si>
  <si>
    <t>FO-25-1353406</t>
  </si>
  <si>
    <t>11/08/2025 / EN LA VISITA TECNICA REALIZADA AL COMERCIO SE LLEGA AL SITIO SE INFORMA EL MOTIVO DE LA VISITA SE ENTREGAN 50 ROLLOS TERMICOS AL CLIENTE EL CLIENTE RECIBE ROLLOS</t>
  </si>
  <si>
    <t>CENTRO CIENAGA DE ORO CORDOBA</t>
  </si>
  <si>
    <t>FO-25-1327306</t>
  </si>
  <si>
    <t>11/08/2025 SE VISITA SITIO, SE ENTREGAN 130 ROLLOS CON VISITA OK</t>
  </si>
  <si>
    <t>PTM VILLA DEL ROSARIO TIENDA M</t>
  </si>
  <si>
    <t>FO-25-1353865</t>
  </si>
  <si>
    <t xml:space="preserve">11/08/2025 / SE REALIZA VISITA, SE REALIZA ENTREGA DE 20 ROLLOS </t>
  </si>
  <si>
    <t>BARRIO DANUBIO AZUL BOGOTA 1</t>
  </si>
  <si>
    <t>FO-25-1319222</t>
  </si>
  <si>
    <t>BARRIO SOLO VERDE NEIVA</t>
  </si>
  <si>
    <t>FO-25-1354164</t>
  </si>
  <si>
    <t>11/08/2025 / SE LLEGA A SITIO SE ENTREGAN 20 ROLLOS RBM</t>
  </si>
  <si>
    <t>PTM TIBU FARMA YURI</t>
  </si>
  <si>
    <t>FO-25-1326481 | FO-25-1359561</t>
  </si>
  <si>
    <t>11/08/2025 / SE REALIZÓ VISITA A LA DIRECCIÓN ASIGNADA POR EL CLIENTE EN LA CIUDAD DE CUCUTA Y SE HIZO ENTREGA DE 40 ROLLOS TODO OK  / 11/08/2025 ACTIVIDAD PRESENTO DEMORAS PORQUE SE CREO DE FORMA ERRONEA INCUMPLIMIENTO PARA EL CG</t>
  </si>
  <si>
    <t>DIAZ ACOSTA MARIA ISABEL</t>
  </si>
  <si>
    <t>BARRIO PANORAMA PAZ DE ARIPORO</t>
  </si>
  <si>
    <t>FO-25-1359550</t>
  </si>
  <si>
    <t>11/08/2025 / SE VISITA COMERCIO SE ENTREGAN 20 ROLLOS OK</t>
  </si>
  <si>
    <t>PTM CUCUTA GOTAS DE ROCIO</t>
  </si>
  <si>
    <t>FO-25-1358947</t>
  </si>
  <si>
    <t xml:space="preserve">11/08/2025 / SE REALIZÓ VISITA AL COMERCIO Y SE HIZO ENTREGA DE 30 ROLLOS TODO OK </t>
  </si>
  <si>
    <t>PTM BUCARAMANGA  PAPELERIA Y V</t>
  </si>
  <si>
    <t>FO-25-1357511</t>
  </si>
  <si>
    <t xml:space="preserve">11/08/2025 / SE HACE ENTREGA DE 40 ROLLOS </t>
  </si>
  <si>
    <t>PTM TIBU SERVICIOS YURI</t>
  </si>
  <si>
    <t>FO-25-1356194</t>
  </si>
  <si>
    <t>11/08/2025 / SE REALIZA ENTREGA DE 40 ROLLOS EN DIRECCION INDICADA POR LA CLIENTE</t>
  </si>
  <si>
    <t>PTM VILLAFLOR GRANERO DE TODIT</t>
  </si>
  <si>
    <t>FO-25-1354072</t>
  </si>
  <si>
    <t>DISTRICOL MAXBARATO</t>
  </si>
  <si>
    <t>FO-25-1353412</t>
  </si>
  <si>
    <t xml:space="preserve">11/08/2025 / SE REALIZA ENTREGA DE 20 ROLLOS EN EL PUNTO, EN LA ENTREGA NO SE INTERVIENE EQUIPOS </t>
  </si>
  <si>
    <t>BARRIO SUBA BOGOTA 13</t>
  </si>
  <si>
    <t>FO-25-1352759</t>
  </si>
  <si>
    <t xml:space="preserve">11/08/2025 / SE VISITA COMERCIO, SE ENTREGAN ROLLOS DE PAPEL SOLICITADOS PARA EL DATÁFONO, NO UPS, NO SE MANIPULAN EQUIPOS </t>
  </si>
  <si>
    <t>BARRIO URB NIZA CUCUTA  1</t>
  </si>
  <si>
    <t>FO-25-1358374</t>
  </si>
  <si>
    <t>11/08/2025 / SE ENTREGA 20 ROLLOS OK</t>
  </si>
  <si>
    <t>REVAL PRIMAVERA URBANA</t>
  </si>
  <si>
    <t>FO-25-1353873</t>
  </si>
  <si>
    <t xml:space="preserve">11/08/2025 / SE VISITA CB Y SE REALIZA ENTREGA DE 190 ROLLOS DE PAPEL TERMICO </t>
  </si>
  <si>
    <t>DISTRICOL MSV MINIMARKET MERCA</t>
  </si>
  <si>
    <t>FO-25-1351774</t>
  </si>
  <si>
    <t xml:space="preserve">11/08/2025 / SE REALIZA ENTREGA DE 20 ROLLOS PARA DATÁFONO A SATISFACCIÓN DEL CLIENTE </t>
  </si>
  <si>
    <t>FO-25-1352753</t>
  </si>
  <si>
    <t>11/08/2025 / SE REALIZA ENTREGA DE 10 ROLLOS</t>
  </si>
  <si>
    <t>DISTRICOL EL CAMPESINO GRANERO</t>
  </si>
  <si>
    <t>FO-25-1351787</t>
  </si>
  <si>
    <t>11/08/2025 / SE REALIZÓ ENTREGA DE 10 ROLLOS PARA CB BANCOLOMBIA, NO SE MANIPULÓ EQUIPOS.</t>
  </si>
  <si>
    <t>DISTRICOL MYM SYSTEM</t>
  </si>
  <si>
    <t>FO-25-1351382</t>
  </si>
  <si>
    <t>BARRIO LA PRADERA SOGAMOSO  3</t>
  </si>
  <si>
    <t>FO-25-1350777</t>
  </si>
  <si>
    <t xml:space="preserve">11/08/2025 / SE REALIZA ENTREGA EN SITIO DE 20 ROLLOS REDEBAN RECIBE PAPELERIA ROCÍO CORREDOR </t>
  </si>
  <si>
    <t>FO-25-1350782</t>
  </si>
  <si>
    <t>BARRIO SAN MARTIN SAN PEDRO  2</t>
  </si>
  <si>
    <t>FO-25-1350230</t>
  </si>
  <si>
    <t>11/08/2025 / SE VISITA COMERCIO Y SE HACE ENTREGA DE 10 ROLLOS LUISA BANQUET.</t>
  </si>
  <si>
    <t>BARRIO LA TRONCAL SAN JUAN DE</t>
  </si>
  <si>
    <t>FO-25-1334827</t>
  </si>
  <si>
    <t xml:space="preserve">11/08/2025 / SE ENTREGAN 30 ROLLOS </t>
  </si>
  <si>
    <t>SECTOR NOGALES</t>
  </si>
  <si>
    <t>FO-25-1334580</t>
  </si>
  <si>
    <t xml:space="preserve">11/08/2025 / SE  ENTREGAN 30 ROLLOS </t>
  </si>
  <si>
    <t>BARRIO CENTRO SAN BERNARDO DEL</t>
  </si>
  <si>
    <t>FO-25-1332995</t>
  </si>
  <si>
    <t>DISTRICOL SUPERMERCADO LAS LOM</t>
  </si>
  <si>
    <t>FO-25-1332968</t>
  </si>
  <si>
    <t xml:space="preserve">11/08/2025 / SE ENTREGAN 40 ROLLOS EXITOSAMENTE </t>
  </si>
  <si>
    <t>BARRIO MANANTIAL SOGAMOSO 1</t>
  </si>
  <si>
    <t>FO-25-1331576</t>
  </si>
  <si>
    <t>11/08/2025 / SE REALIZA ENTREGA EN SITIO DE 20 ROLLOS REDEBAN RECIBE PAPELERIA CRISTINA CHAPARRO  / 08/08/2025 EL LUNES 4 DE AGOSTO INICIO EL PARO INDEFINIDO DESDE HORAS DE LA MADRUGADA EMPEZARON LOS BLOQUEOS EN TUNJA, PAIPA, SOGAMOSO, VENTAQUEMADA, MONGUÍ, PUENTE BOYACÁ Y MÁS MUNICIPIOS DE LA ZONA</t>
  </si>
  <si>
    <t>BARRIO CENTRO PAIPA 18</t>
  </si>
  <si>
    <t>FO-25-1356042</t>
  </si>
  <si>
    <t xml:space="preserve">11/08/2025 / SE REALIZA ENTREGA EN SITIO DE 20 ROLLOS REDEBAN RECIBE PAPELERIA VIVIANA RODRÍGUEZ </t>
  </si>
  <si>
    <t>FO-25-1354370</t>
  </si>
  <si>
    <t>11/08/2025 / SE ENTREGAN 10 ROLLOS OK</t>
  </si>
  <si>
    <t>ARRIO CENTRO CAUCASIA 4</t>
  </si>
  <si>
    <t>FO-25-1331456</t>
  </si>
  <si>
    <t xml:space="preserve">11/08/2025 / SE REALIZA ENTREGA DE 110 ROLLOS EN EL PUNTO SIN NOVEDAD, EN LA ENTREGA NO SE MANIPULAN EQUIPOS </t>
  </si>
  <si>
    <t>BARRIO CERRO NORTE BOGOTA</t>
  </si>
  <si>
    <t>FO-25-1327301</t>
  </si>
  <si>
    <t xml:space="preserve">11/08/2025 / ENTREGA DE 30 ROLLOS NO SE MANIPULAN EQUIPOS </t>
  </si>
  <si>
    <t>BARRIO BARRANCAS BOGOTA 11</t>
  </si>
  <si>
    <t>FO-25-1328860</t>
  </si>
  <si>
    <t>11/08/2025 / SE REALIZA VISITA A LA DIRECCIÓN COMERCIO SE ENCUENTRA CERRADO TEL DE CONTACTO NO RESPONDE 3104564067</t>
  </si>
  <si>
    <t>BARRIO CIUDAD JARDIN BARRANQUI</t>
  </si>
  <si>
    <t>FO-25-1351388</t>
  </si>
  <si>
    <t>11/08/2025 / SE ENTREGAN 30 ROLLOS</t>
  </si>
  <si>
    <t>DISTRICOL VARIEDADES INTERPLEY</t>
  </si>
  <si>
    <t>FO-25-1339796</t>
  </si>
  <si>
    <t>11/08/2025 / SE REALIZA ENTREGA DE 30 ROLLOS EN EL PUNTO SIN NOVEDAD, EN LA ENTREGA NO SE MANIPULAN EQUIPOS.</t>
  </si>
  <si>
    <t>FO-25-1351358</t>
  </si>
  <si>
    <t>11/08/2025 / SE ENTREGAN 10 ROLLOS</t>
  </si>
  <si>
    <t>BARRIO SECTOR TERMINAL 3</t>
  </si>
  <si>
    <t>FO-25-1350707</t>
  </si>
  <si>
    <t xml:space="preserve">11/08/2025 / SE VISITA CB Y SE REALIZA ENTREGA DE 30 ROLLOS DE PAPEL TERMICO PARA DATÁFONO </t>
  </si>
  <si>
    <t>BARRIO CENTRO FUNZA FUNZA</t>
  </si>
  <si>
    <t>FO-25-1349397</t>
  </si>
  <si>
    <t xml:space="preserve">11/08/2025 / SE ENTREGAN 10 ROLLOS Y NO SE MANIPULAN DATÁFONOS </t>
  </si>
  <si>
    <t>BARRIO LOS ALMENDROS SOLEDAD 8</t>
  </si>
  <si>
    <t>FO-25-1322165</t>
  </si>
  <si>
    <t>12/08/2025 / SE REALIZA VISITA TÉCNICA PARA LA ENTREGA DE ROLLOS DE REDEBAN 20</t>
  </si>
  <si>
    <t>OPRAP CAFAM FLORESTA</t>
  </si>
  <si>
    <t>FO-25-1355297</t>
  </si>
  <si>
    <t>11/08/2025 / SE VISITA COMERCIO, SE ENTREGAN ROLLOS DE PAPEL SOLICITADOS PARA EL DATÁFONO, NO UPS, NO SE MANIPULAN EQUIPOS.</t>
  </si>
  <si>
    <t>PTM CALI SABE SOLUCIONES</t>
  </si>
  <si>
    <t>FO-25-1353858</t>
  </si>
  <si>
    <t xml:space="preserve">11/08/2025 / SE REALIZA ENTREGA DE 10 ROLLOS CON VISITA, NO SE INTERVIENE EQUIPOS </t>
  </si>
  <si>
    <t>BARRIO CENTRO SAN ANDRES DE TU</t>
  </si>
  <si>
    <t>FO-25-1328290</t>
  </si>
  <si>
    <t>11/08/2025 / SE ENVIAN 40 ROLLOS A JAVIER CADENA, SE LE INDICA AL CLIENTE QUE DEBE PASAR A RECOJERLOS</t>
  </si>
  <si>
    <t>PTM BELLO AUTOSERVICIO JOHA</t>
  </si>
  <si>
    <t>FO-25-1327271</t>
  </si>
  <si>
    <t xml:space="preserve">12/08/2025 / SE REALIZA ENTREGA DE 20 ROLLOS OK </t>
  </si>
  <si>
    <t>BARRIO EL LLANO CUCUTA 6</t>
  </si>
  <si>
    <t>FO-25-1358351</t>
  </si>
  <si>
    <t xml:space="preserve">12/08/2025 / SE REALIZÓ VISITA AL COMERCIO Y SE HIZO ENTREGA DE 30 ROLLOS TODO OK </t>
  </si>
  <si>
    <t>BARRIO EL LLANO CUCUTA 5</t>
  </si>
  <si>
    <t>FO-25-1358355</t>
  </si>
  <si>
    <t>REDY CIUDAD DEL RIO</t>
  </si>
  <si>
    <t>FO-25-1347935</t>
  </si>
  <si>
    <t>12/08/2025 / SE REALIZA ENTREGA DE 150 ROLLOS</t>
  </si>
  <si>
    <t>PTM LA ESTRELLA MULTISERVICIOS</t>
  </si>
  <si>
    <t>FO-25-1327334</t>
  </si>
  <si>
    <t xml:space="preserve">12/08/2025 / SE REALIZENTREGA DE ROLLOS </t>
  </si>
  <si>
    <t>BARRIO CALAMO PITALITO 2</t>
  </si>
  <si>
    <t>FO-25-1350306</t>
  </si>
  <si>
    <t>12/08/2025 / SE ENVÍAN ROLLOS CON GUÍA 2235595969. SE CONFIRMA ENTREGA DE ROLLOS EXITOSA POR PARTE DE LA TRANSPORTADORA.</t>
  </si>
  <si>
    <t>FO-25-1361676</t>
  </si>
  <si>
    <t xml:space="preserve">12/08/2025 / SE ENTREGAN 110 ROLLOS A CESAR ARISTIZÁBAL </t>
  </si>
  <si>
    <t>VIANI</t>
  </si>
  <si>
    <t>BARRIO VIANI VIANI</t>
  </si>
  <si>
    <t>FO-25-1350310</t>
  </si>
  <si>
    <t>12/08/2025 / SE ENVÍAN ROLLOS CON GUÍA 2235595970. SE CONFIRMA ENTREGA DE ROLLOS EXITOSA POR PARTE DE LA TRANSPORTADORA.</t>
  </si>
  <si>
    <t>BARRIO PARAISO PITALITO</t>
  </si>
  <si>
    <t>FO-25-1350305</t>
  </si>
  <si>
    <t>12/08/2025 / SE ENVÍAN ROLLOS CON GUÍA 2235595968. SE CONFIRMA ENTREGA DE ROLLOS EXITOSA POR PARTE DE LA TRANSPORTADORA.</t>
  </si>
  <si>
    <t>LA MATA - CESAR</t>
  </si>
  <si>
    <t>FO-25-1347427</t>
  </si>
  <si>
    <t>12/08/2025 / SE ENVÍAN ROLLOS CON GUÍA 2205447122. SE CONFIRMA ENTREGA DE ROLLOS EXITOSA POR PARTE DE LA TRANSPORTADORA.</t>
  </si>
  <si>
    <t>BARRIO SAN FERNANDO CARTAGENA</t>
  </si>
  <si>
    <t>FO-25-1341717</t>
  </si>
  <si>
    <t xml:space="preserve">12/08/2025 / SE ENTREGAN 100 ROLLOS </t>
  </si>
  <si>
    <t>BARRIO CONSOLATA SAN VICENTE DEL CAGUAN</t>
  </si>
  <si>
    <t>FO-25-1342499</t>
  </si>
  <si>
    <t>12/08/2025 / SE ENVÍAN ROLLOS CON GUÍA 2235595965. SE CONFIRMA ENTREGA DE ROLLOS EXITOSA POR PARTE DE LA TRANSPORTADORA.</t>
  </si>
  <si>
    <t>MULTIPAGAS CC SAN SILVESTRE</t>
  </si>
  <si>
    <t>FO-25-1339854</t>
  </si>
  <si>
    <t>12/08/2025 / SE ENVÍAN ROLLOS CON GUÍA 380284291. SE CONFIRMA ENTREGA DE ROLLOS EXITOSA POR PARTE DE LA TRANSPORTADORA.</t>
  </si>
  <si>
    <t>DISTRICOL PUNTOSERVIS</t>
  </si>
  <si>
    <t>FO-25-1337819</t>
  </si>
  <si>
    <t>12/08/2025 / SE ENVÍAN ROLLOS CON GUÍA 2187690616. SE CONFIRMA ENTREGA DE ROLLOS EXITOSA POR PARTE DE LA TRANSPORTADORA.</t>
  </si>
  <si>
    <t>DISTRICOL MIL COSAS Y ALGO MAS</t>
  </si>
  <si>
    <t>FO-25-1337818</t>
  </si>
  <si>
    <t>12/08/2025 / SE ENVÍAN ROLLOS CON GUÍA 284607355. SE CONFIRMA ENTREGA DE ROLLOS EXITOSA POR PARTE DE LA TRANSPORTADORA.</t>
  </si>
  <si>
    <t>BARRIO CENTRO PUERTO WILCHES</t>
  </si>
  <si>
    <t>FO-25-1336537</t>
  </si>
  <si>
    <t>12/08/2025 / SE ENVÍAN ROLLOS CON GUÍA 2187690617. SE CONFIRMA ENTREGA DE ROLLOS EXITOSA POR PARTE DE LA TRANSPORTADORA.</t>
  </si>
  <si>
    <t>BARRIO FUNDADORES VILLANUEVA</t>
  </si>
  <si>
    <t>FO-25-1330044</t>
  </si>
  <si>
    <t>12/08/2025 / SE ENVÍAN ROLLOS CON GUÍA 2235595954. SE CONFIRMA ENTREGA DE ROLLOS EXITOSA POR PARTE DE LA TRANSPORTADORA.</t>
  </si>
  <si>
    <t>PTM CESAR PAPELERIA EDA</t>
  </si>
  <si>
    <t>FO-25-1330054</t>
  </si>
  <si>
    <t>12/08/2025 / SE ENVÍAN ROLLOS CON GUÍA 2205447116. SE CONFIRMA ENTREGA DE ROLLOS EXITOSA POR PARTE DE LA TRANSPORTADORA.</t>
  </si>
  <si>
    <t>PTM SAN JOSE DEL FRAGUA FARMAC</t>
  </si>
  <si>
    <t>FO-25-1327546</t>
  </si>
  <si>
    <t>12/08/2025 / SE ENVÍAN ROLLOS CON GUÍA 2235595952. SE CONFIRMA ENTREGA DE ROLLOS EXITOSA POR PARTE DE LA TRANSPORTADORA.</t>
  </si>
  <si>
    <t>BARRIO CORREGIMIENTO EL CAPRIC</t>
  </si>
  <si>
    <t>FO-25-1317336</t>
  </si>
  <si>
    <t>12/08/2025 / SE ENVÍAN ROLLOS CON GUÍA 2235595945. SE CONFIRMA ENTREGA DE ROLLOS EXITOSA POR PARTE DE LA TRANSPORTADORA.
 / 11/08/2025 SE REALIZA CONTACTO TELEFONICO CON EL SR WALTER AL 3162758614  QUIEN INDICA QUE AUN NO LE HAN LLEGADO LOS ROLLOS GUIA 2235595945</t>
  </si>
  <si>
    <t>SUAZA</t>
  </si>
  <si>
    <t>DISTRICOL VARIEDADES LA UNION</t>
  </si>
  <si>
    <t>FO-25-1342504</t>
  </si>
  <si>
    <t>08/08/2025 / SE ENVÍA 30 ROLLOS SIN NOVEDAD , SE ENVÍA FOTO DE GUÍA AL CLIENTE PARA RECLAMAR OFICINA PRINCIPAL EN SUAZA  / 10/08/2025 SE INFORMA GUIA AL CLIENTE PARA RECOGER PAPELERIA.
INDICA QUE IRÁ MAÑANA A LA OF PPAL DE INTER RAPIDISIMO | 12/08/2025 SE REALIZA CONTACTO TELEFONICO CON VANESSA AL 3017170937 VIA WHATSAPP SE LE INDICA YA PUEDE RECLAMAR LOS ROLLOS Y SE LE CONFIRMA GUIA CLIENTE ACEPTA SE CIERRA ORDEN</t>
  </si>
  <si>
    <t>BARRIO CANTACLARO MONTERIA 9</t>
  </si>
  <si>
    <t>FO-25-1361593</t>
  </si>
  <si>
    <t>12/08/2025 / SE REALIZA ENTREGA DE 30 ROLLOS PARA CB BANCOLOMBIA,NO SE MANIPULA EQUIPO</t>
  </si>
  <si>
    <t>BARRIO CENTRO TUNJA</t>
  </si>
  <si>
    <t>FO-25-1361583</t>
  </si>
  <si>
    <t>12/08/2025 / SE VISITA CB ENTREGA 70 ROLLOS</t>
  </si>
  <si>
    <t>REDY VILLANUEVA</t>
  </si>
  <si>
    <t>FO-25-1359351</t>
  </si>
  <si>
    <t xml:space="preserve">12/08/2025 / SE REALIZA ENTREGA DE 210 ROLLOS CON VISITA, NO SE INTERVIENE EQUIPOS </t>
  </si>
  <si>
    <t>PTM CARTAGENA MOVIL CELTYN</t>
  </si>
  <si>
    <t>FO-25-1353390</t>
  </si>
  <si>
    <t xml:space="preserve">12/08/2025 / SE ENTREGAN 110 ROLLOS </t>
  </si>
  <si>
    <t>BARRIO URBANIZACION PROTECHO T</t>
  </si>
  <si>
    <t>FO-25-1345287</t>
  </si>
  <si>
    <t>12/08/2025 / SE LLEGA AL SITIO PARA REALIZAR ENTREGA DE ROLLOS, PERO NO ES POSIBLE DEBIDO A QUE EL COMERCIO CUENTA CON EFECTY.</t>
  </si>
  <si>
    <t>PTM GIRON MISCELANEA GRAFFITI</t>
  </si>
  <si>
    <t>FO-25-1341707</t>
  </si>
  <si>
    <t xml:space="preserve">12/08/2025 / SE VISITA COMERCIO SE REALIZA ENTREGA DE ROLLOS </t>
  </si>
  <si>
    <t>FO-25-1354541</t>
  </si>
  <si>
    <t>12/08/2025 / SE LLEGA A DIRECCIÓN PARA ENTREGA DE ROLLOS ENCONTRANDO CERRADO NO HAY CONTACTO AL NÚMERO 3214119917 SE DEJA REGISTRO FOTOGRÁFICO</t>
  </si>
  <si>
    <t>BARRIO CAICEDO MEDELLIN 9</t>
  </si>
  <si>
    <t>FO-25-1336474</t>
  </si>
  <si>
    <t>12/08/2025 / SE REALIZA ENTREGA DE 160 ROLLOS OK</t>
  </si>
  <si>
    <t>BARRIO EL 3 TURBO</t>
  </si>
  <si>
    <t>FO-25-1334623</t>
  </si>
  <si>
    <t>12/08/2025 / ENTREGA DE 110 ROLLOS</t>
  </si>
  <si>
    <t>DISTRICOL DOCUCOPIAR</t>
  </si>
  <si>
    <t>FO-25-1328854</t>
  </si>
  <si>
    <t xml:space="preserve">12/08/2025 / SE REALIZA ENTREGA DE 30 ROLLOS NO SE MANIPULAN EQUIPOS </t>
  </si>
  <si>
    <t>BARRI SAN ANTONIO DE PRADO MED</t>
  </si>
  <si>
    <t>FO-25-1328378</t>
  </si>
  <si>
    <t>12/08/2025 / SE REALIZA ENTREGA DE ROLLOS</t>
  </si>
  <si>
    <t>POPAYAN LOMAS DE GRANADA</t>
  </si>
  <si>
    <t>FO-25-1360476</t>
  </si>
  <si>
    <t>12/08/2025 / SE INGRESA SE ENTREGA 80 ROLLOS RBM</t>
  </si>
  <si>
    <t>BARRIO LA JULIA MONTERIA 2</t>
  </si>
  <si>
    <t>FO-25-1355382</t>
  </si>
  <si>
    <t xml:space="preserve">12/08/2025 / SE REALIZA ENTRAGA DE 10 ROLLOS PARA CB BANCOLOMBIA, NO SE MANIPULA EQUIPOS </t>
  </si>
  <si>
    <t>FO-25-1250993</t>
  </si>
  <si>
    <t>12/08/2025 / GUIA EN DEVOLUCION EN ZONA DISTRIBUCION MEDELLIN MOTIVO DEVOLUCION NO RECLAMO EN OFICINA SE CIERRA ORDEN / 24/07/2025 SE LE COMPARTE GUIA AL CB AL NUMERO 310 8443213, PENDIENTE CONFIRMACION DE RECLAMO | 29/07/2025 EN COMUNICACION CON CB INDICA QUE NO LE HAN LLEGADO AUN LOS ROLLOS | 31/07/2025 SE LE ESCRIBE AL CB POR MEDIO DE WSAP PARA CONFIRMACION DE RECEPCION DE ROLLOS, QUEDAMOS A LA ESPERA DE RESPUESTA** USUARIO INDICA QUE AUN NO LE LLEGAN, QUE IRA A LA OFICINA AVER SI DE PRONTO ESTA ALLA, A LA ESPERA DE CONFIRMACION | 08/08/2025 SE ESCALA A OPERADOR: CON NOVEDAD DE DEVOLUCIÓN DESDE EL 04/08 YA SE DEVOLVIÓ? | 11/08/2025 GUIA EN DEVOLUCION EN ZONA DISTRIBUCION MEDELLIN MOTIVO DEVOLUCION NO RECLAMO EN OFICINA</t>
  </si>
  <si>
    <t>BARRIO OBRERO I PUERTO ASIS</t>
  </si>
  <si>
    <t>FO-25-1351899</t>
  </si>
  <si>
    <t>09/08/2025 / SE REALIZA ENVÍO DE 20 ROLLOS A CLIENTE A LA DIRECCIÓN INDICADA POR EL. SE ENVÍA FOTO DE LA GUIA</t>
  </si>
  <si>
    <t>BARRIO EL CENTRO PUERTO ASIS 1</t>
  </si>
  <si>
    <t>FO-25-1351844</t>
  </si>
  <si>
    <t>09/08/2025 / SE REALIZA ENVÍO DE 30 ROLLOS A CLIENTE A LA DIRECCIÓN INDICADA POR EL. SE ENVÍA FOTO DE LA GUIA</t>
  </si>
  <si>
    <t>FO-25-1350347</t>
  </si>
  <si>
    <t>09/08/2025 / SE REALIZA ENVÍO DE 50 ROLLOS A OFICINA PRINCIPAL DE INTER RAPIDÍSIMO EN LLORENTE POR SOLICITUD DE CLIENTE. SE ENVÍA GUÍA PARA RECLAMAR PEDIDO. ENVÍO EXITOSO</t>
  </si>
  <si>
    <t>SOACHA UBATE SOACHA</t>
  </si>
  <si>
    <t>FO-25-1361850</t>
  </si>
  <si>
    <t>11/08/2025 11-8 SE ESCALA AL COORDINADOR DE ZONA PARA ENTREGA DE ROLLOS EN SITIO | 12/08/2025 ENTREGA DE 40 ROLLOS PARA DATAFONO NO SE MANIPULA TERMINAL</t>
  </si>
  <si>
    <t>PAICOL</t>
  </si>
  <si>
    <t>BARRIO LOS ALMENDROS PAICOL 3</t>
  </si>
  <si>
    <t>FO-25-1350714</t>
  </si>
  <si>
    <t>12/08/2025 / SE ENTREGA 30 ROLLOS SIN MOVEDAD</t>
  </si>
  <si>
    <t>BARRIO REPUBLICA DE PANAMA MON</t>
  </si>
  <si>
    <t>FO-25-1358619</t>
  </si>
  <si>
    <t xml:space="preserve">12/08/2025 / SE REALIZA ENTREGA DE 50 ROLLOS PARA CB BANCOLOMBIA, NO SE MANIPULA EQUIPOS </t>
  </si>
  <si>
    <t>BARRIO SAN PEDRO CLAVER TULUA 2</t>
  </si>
  <si>
    <t>FO-25-1354376</t>
  </si>
  <si>
    <t xml:space="preserve">12/08/2025 / SE VISITA CORRESPONSAL Y SE ENTREGAN 10 ROLLOS </t>
  </si>
  <si>
    <t>BARRIO CENTRO PITALITO  21</t>
  </si>
  <si>
    <t>FO-25-1342501</t>
  </si>
  <si>
    <t xml:space="preserve">08/08/2025 / SE ENVÍA 60 ROLLOS PARA ENTREGA EN SITIO ,SE ENVÍA FOTO DE LA GUÍA AL CLIENTE PARA SU SEGUIMIENTO </t>
  </si>
  <si>
    <t>FO-25-1359181</t>
  </si>
  <si>
    <t>12/08/2025 / SE REALIZA VISITA TÉCNICA, SE ENTREGA 90 ROLLOS PARA DATAFONO, EL CLIENTE RECIBE A SATISFACCIÓN, CB OPERATIVO.</t>
  </si>
  <si>
    <t>MORALES</t>
  </si>
  <si>
    <t>BARRIO CHIMBORAZO MORALES</t>
  </si>
  <si>
    <t>FO-25-1340058</t>
  </si>
  <si>
    <t>08/08/2025 / SE REALIZA ENVÍO DE 10 ROLLOS A LA OFICINA PRINCIPAL DE INTER RAPIDÍSIMO DE MORALES, CAUCA. / 12/08/2025 SE REALIZA CONTACTO TELEFONICO AL 3118234465 CON EL SR YONIR SE LE INDICA YA PUEDE RECOGER LOS ROLLOS EN LA OFICINA INDICADA Y SE LE CONFIRMA GUIA CLIENTE ACEPTA SE CIERRA ORDEN</t>
  </si>
  <si>
    <t>GACHANTIVA</t>
  </si>
  <si>
    <t>BARRIO CENTRO GACHANTIVA 3</t>
  </si>
  <si>
    <t>FO-25-1337050</t>
  </si>
  <si>
    <t>08/08/2025 / SE REALIZA ENVIO 30 ROLLOS / 08/08/2025 EL LUNES 4 DE AGOSTO INICIO EL PARO INDEFINIDO DESDE HORAS DE LA MADRUGADA EMPEZARON LOS BLOQUEOS EN TUNJA, PAIPA, SOGAMOSO, VENTAQUEMADA, MONGUÍ, PUENTE BOYACÁ Y MÁS MUNICIPIOS DE LA ZONA</t>
  </si>
  <si>
    <t>BOCHALEMA</t>
  </si>
  <si>
    <t>BARRIO LA CORDIALIDAD  BOCHALEMA</t>
  </si>
  <si>
    <t>FO-25-1331585</t>
  </si>
  <si>
    <t xml:space="preserve">06/08/2025 / SE REALIZA ENVÍO DE 10 ROLLOS RBM OK </t>
  </si>
  <si>
    <t>BARRIO ALMENDROS SOLEDAD 1</t>
  </si>
  <si>
    <t>FO-25-1327324</t>
  </si>
  <si>
    <t>12/08/2025 / SE REALIZA VISITA TÉCNICA PARA LA ENTREGA DE ROLLOS DE REDEBAN 70</t>
  </si>
  <si>
    <t>BARRIO VRD SANTA FE MONTERIA</t>
  </si>
  <si>
    <t>FO-25-1316926</t>
  </si>
  <si>
    <t>12/08/2025 / SE REALIZA VISITA TÉCNICA PARA ENTREGA DE 30 ROLLOS PARA DATAFONO, NO SE INTERVIENE TERMINAL Y LA ENTREGA SE REALIZA SIN NOVEDAD.</t>
  </si>
  <si>
    <t>BARRIO CENTRO CANDELARIA 1</t>
  </si>
  <si>
    <t>FO-25-1359598</t>
  </si>
  <si>
    <t>12/08/2025 / SE REALIZA ENTREGA DE 30 ROLLOS TÉRMICOS EN EL CB.</t>
  </si>
  <si>
    <t>PTM LA PAMPA TARQUI GRANERO LA</t>
  </si>
  <si>
    <t>FO-25-1348124</t>
  </si>
  <si>
    <t>08/08/2025 / SE ENVÍA 10 ROLLOS POR INTERRAPIDISIMO SIN NOVEDAD , SE ENVÍA FOTO DE LA GUÍA AL CLIENTE PARA RECLAMAR EN OFICINA PRINCIPAL TIMANA  / 12/08/2025 SE REALIZA CONTACTO VIA WHATSAPP AL 316 8368325 SE LE INDICA A  CLIENTE QUE YA PUEDE RECOGER LOS ROLLOS EN OFICINA INDICADA SE LE BRINDA NUMERO DE GUIA CLIENTE ACEPTA SE CIERRA ORDEN</t>
  </si>
  <si>
    <t>BR OLARTE CUNDINAMARCA</t>
  </si>
  <si>
    <t>FO-25-1359082</t>
  </si>
  <si>
    <t xml:space="preserve">12/08/2025 / ENTREGA DE 30 ROLLOS NO SE MANIPULAN EQUIPOS </t>
  </si>
  <si>
    <t>BARRIO URBANIZACION VILLA CLAR</t>
  </si>
  <si>
    <t>FO-25-1354937</t>
  </si>
  <si>
    <t xml:space="preserve">12/08/2025 / SE REALIZA LA ENTREGA DE 30 ROLLOS EN DIRECCIÓN INDICADA </t>
  </si>
  <si>
    <t>PTM CARTAGENA FARMACIA LOS MEL</t>
  </si>
  <si>
    <t>FO-25-1342198</t>
  </si>
  <si>
    <t xml:space="preserve">12/08/2025 / SE ENTREGAN 30 ROLLOS </t>
  </si>
  <si>
    <t>PTM BOGOTA LA BODEGUITA BOSANA</t>
  </si>
  <si>
    <t>FO-25-1335122</t>
  </si>
  <si>
    <t xml:space="preserve">12/08/2025 / ENTREGA DE 40 ROLLOS NO SE MANIPULAN EQUIPOS </t>
  </si>
  <si>
    <t>BOSA VILLA DE VELEN BOGOTA</t>
  </si>
  <si>
    <t>FO-25-1359185</t>
  </si>
  <si>
    <t xml:space="preserve">12/08/2025 / ENTREGA DE 20 ROLLOS NO SE MANIPULAN EQUIPOS </t>
  </si>
  <si>
    <t>BARRIO BOSA ESCOCIA BOGOTA 1</t>
  </si>
  <si>
    <t>FO-25-1359162</t>
  </si>
  <si>
    <t>BARRIO PUERTOMALLARINO CALI</t>
  </si>
  <si>
    <t>FO-25-1363155</t>
  </si>
  <si>
    <t>12/08/2025 / SE LLEGA AL COMERCIO PERO ESTA CERRADO SE LLAMA AL CLIENTE Y NO CONTESTA SE ESPERA 15 MINUTOS Y NO LLEGA</t>
  </si>
  <si>
    <t>PTM  MARINILLA  MINIMERCADO VI</t>
  </si>
  <si>
    <t>FO-25-1339110</t>
  </si>
  <si>
    <t xml:space="preserve">12/08/2025 / SE ENTREGAN 40 ROLLOS EXITOSAMENTE </t>
  </si>
  <si>
    <t>BARRIO CENTRO EL ROSAL</t>
  </si>
  <si>
    <t>FO-25-1350398</t>
  </si>
  <si>
    <t>12/08/2025 / SE VISITA COMERCIO, SE ENTREGAN ROLLOS DE PAPEL SOLICITADOS PARA EL DATÁFONO, NO UPS, NO SE MANIPULAN EQUIPOS.</t>
  </si>
  <si>
    <t>PTM GUARNE MINIMERCADO JACOMA</t>
  </si>
  <si>
    <t>FO-25-1328440</t>
  </si>
  <si>
    <t xml:space="preserve">12/08/2025 / SE ENTREGAN 20 ROLLOS EXITOSAMENTE </t>
  </si>
  <si>
    <t>PTM EXXY LA CASONA.</t>
  </si>
  <si>
    <t>FO-25-1363152</t>
  </si>
  <si>
    <t xml:space="preserve">12/08/2025 / SE CANCELA ACTIVIDAD YA QUE CLIENTE CUENTA CON OTROS BANCOS </t>
  </si>
  <si>
    <t>BARRIO CALIMA III CALI</t>
  </si>
  <si>
    <t>FO-25-1361135</t>
  </si>
  <si>
    <t>12/08/2025 / EN LA VISITA TECNICA REALIZADA AL COMERCIO SE LLEGA AL SITIO SE INFORMA EL MOTIVO DE LA VISITA SE ENTREGAN 30 ROLLOS TERMICOS AL CLIENTE  EL CLIENTE RECIBE ROLLOS</t>
  </si>
  <si>
    <t>DISTRICOL VARIEDADES NORLY</t>
  </si>
  <si>
    <t>FO-25-1358826</t>
  </si>
  <si>
    <t xml:space="preserve">12/08/2025 / SE HACE LA ENTREGA DE 20 ROLLOS EN DIRECCIÓN INDICADA </t>
  </si>
  <si>
    <t>PTM DROGUERIA EL INGENIO</t>
  </si>
  <si>
    <t>FO-25-1353839</t>
  </si>
  <si>
    <t xml:space="preserve">12/08/2025 / SE REALIZA ENVIO DE 20 ROLLOS POR SOLICITUD DE CLIENTE CONFIRMA RECIBIDO DE ROLLOS </t>
  </si>
  <si>
    <t>DISTRICOL CANCHA NAPOLES</t>
  </si>
  <si>
    <t>FO-25-1352289</t>
  </si>
  <si>
    <t>12/08/2025 / SE VISITA SITIO, SE ENTREGAN 40 ROLLOS CON VISITA OK</t>
  </si>
  <si>
    <t>DISTRICOL TIENDA Y PANADERIA E</t>
  </si>
  <si>
    <t>FO-25-1344752</t>
  </si>
  <si>
    <t xml:space="preserve">12/08/2025 / SE ENTREGAN 50 ROLLOS EXITOSAMENTE </t>
  </si>
  <si>
    <t>BARRIO LA CASTELLANA PLANETA R</t>
  </si>
  <si>
    <t>FO-25-1339674</t>
  </si>
  <si>
    <t>12/08/2025 / SE ENTREGAN 50 ROLLOS CON VISITA OK</t>
  </si>
  <si>
    <t>FO-25-1363141</t>
  </si>
  <si>
    <t xml:space="preserve">12/08/2025 / SE REALIZA ENTREGA DE 10 ROLLOS POR SOLICITUD DE CLIENTE NO SE MANIPULA DATAFONO </t>
  </si>
  <si>
    <t>PTM CALI TODO EN UNO MODA Y HO</t>
  </si>
  <si>
    <t>FO-25-1362582</t>
  </si>
  <si>
    <t>12/08/2025 / EN LA VISITA TECNICA REALIZADA EL COMERCIO SE LLEGA AL SITIO SE INFORMA EL MOTIVO DE LA VISITA SE ENTREGAN 50 ROLLOS TERMICOS AL CLIENTE EL CLIENTE RECIBE ROLLOS</t>
  </si>
  <si>
    <t>BARRIO ESTERO VILLAVICENCIO 17</t>
  </si>
  <si>
    <t>FO-25-1362543</t>
  </si>
  <si>
    <t>12/08/2025 / SE ENTREGAN 10 ROLLOS RBM</t>
  </si>
  <si>
    <t>BARRIO BOSA PORVENIR BOGOTA 2</t>
  </si>
  <si>
    <t>FO-25-1362537</t>
  </si>
  <si>
    <t>BARRIO RINCON BOGOTA 7</t>
  </si>
  <si>
    <t>FO-25-1362410</t>
  </si>
  <si>
    <t>12/08/2025 / SE ENTREGAN 30 ROLLOS</t>
  </si>
  <si>
    <t>FO-25-1360383</t>
  </si>
  <si>
    <t>12/08/2025 / EN LA VISITA TECNICA REALIZADA AL COMERCIO SE LLEGA AL SITIO SE INFORMA EL MOTIVO DE LA VISITA SE ENTREGAN 40 ROLLOS TERMICOS AL CLIENTE EL CLIENTE RECIBE ROLLOS</t>
  </si>
  <si>
    <t>BARRIO CENTRO FLORENCIA 31</t>
  </si>
  <si>
    <t>FO-25-1358394</t>
  </si>
  <si>
    <t xml:space="preserve">12/08/2025 / SE REALIZA ENTREGA DE 60 ROLLOS RBM EN SITIO ENTREGA EXITOSA </t>
  </si>
  <si>
    <t>BARRIO CALLE BOYACA SANTA ROSA</t>
  </si>
  <si>
    <t>FO-25-1328870</t>
  </si>
  <si>
    <t>12/08/2025 / SE REALIZA ENVÍO DE 10 ROLLOS, EL CLIENTE CONFIRMA LA LLEGADA DE LOS ROLLOS OK</t>
  </si>
  <si>
    <t>FO-25-1328858 | FO-25-1351181</t>
  </si>
  <si>
    <t>12/08/2025 / SE REALIZA ENTREGA DE 20 ROLLOS POR EL OPERADOR CABIFY</t>
  </si>
  <si>
    <t>CORREA MESA LEIDY DANIELA | MONTOYA VELEZ ANDRES FELIPE</t>
  </si>
  <si>
    <t>FO-25-1351183</t>
  </si>
  <si>
    <t>12/08/2025 SE REALIZA ENTREGA DE 60 ROLLOS POR EL OPERADOR CABIFY</t>
  </si>
  <si>
    <t>SALAZAR AGUDELO JHONATAN STIVEN</t>
  </si>
  <si>
    <t>BARRIO CEVILLAR V BARRANQUILLA</t>
  </si>
  <si>
    <t>FO-25-1329211</t>
  </si>
  <si>
    <t>12/08/2025 SE REALIZA VISITA TÉCNICA PARA LA ENTREGA DE ROLLOS DE REDEBAN 90</t>
  </si>
  <si>
    <t>BARRIO SANTANDER ROSAS 1</t>
  </si>
  <si>
    <t>FO-25-1333036</t>
  </si>
  <si>
    <t>13/08/2025 SE ENVIAN ROLLOS CON GUIA 2185553713
SE CONFIRMA ENTREGA DE ROLLOS EXITOSA POR PARTE DE LA TRANSPORTADORA</t>
  </si>
  <si>
    <t>BARRIO COMUNEROS  II CALI</t>
  </si>
  <si>
    <t>FO-25-1357932</t>
  </si>
  <si>
    <t>11/08/2025 11-08 SE ESCALA AL COORDINADOR DE ZONA PARA ENTREGA DE ROLLOS EN SITIO | 12/08/2025 LA VISITA TECNICA REALIZADA AL COMERCIO SE LLEGA AL SITIO SE INFORMA EL MOTIVO DE DE LA VISITA SE ENTREGAN 40 ROLLOS TERMICOS AL CLIENTE EL CLIENTE RECIBE ROLLOS</t>
  </si>
  <si>
    <t>BARRIO LLANO VERDE CALI</t>
  </si>
  <si>
    <t>FO-25-1356028</t>
  </si>
  <si>
    <t>10/08/2025 10-08 SE ESCALA AL COORDINADOR DE ZONA PARA ENTREGA DE ROLLOS EN SITIO | 12/08/2025 EN LA VISITA TECNICA REALIZADA AL COMERCIO SE LLEGA AL SITIO SE INFORMA EL MOTIVO DE LA VISITA SE ENTREGAN 50 ROLLOS TERMICOS AL CLIENTE EL CLIENTE RECIBE ROLLOS</t>
  </si>
  <si>
    <t>BARRIO CENTRO SALAMINA 3</t>
  </si>
  <si>
    <t>FO-25-1356012</t>
  </si>
  <si>
    <t>10/08/2025 10-08 SE ESCALA AL COORDINADOR DE ZONA PARA ENTREGA DE ROLLOS EN SITIO | 12/08/2025 SE REALIZA ENVIO DE 20 ROLLOS A OFICINAS DE LA TRANSPORTADORA EN SALAMINA USUARIO INDICA PASAR A RECOGERLOS, SE VALIDA CON USUARIO RECOGIDA E INDICA YA TENERLOS EN SU PODER PARA DARLES USO</t>
  </si>
  <si>
    <t>TRINIDAD</t>
  </si>
  <si>
    <t>BARRIO LAS FERIAS TRINIDAD</t>
  </si>
  <si>
    <t>FO-25-1345297</t>
  </si>
  <si>
    <t>07/08/2028 SE ESCALA AL COORDINADOR DE ZONA PARA ENTREGA DE ROLLOS EN SITIO | 12/08/2025 EN COMUNICACIÓN CON LA SEÑORA PATRICIA ALARCON AL NUMERO 3232169276, INDICA SE ENVIEN LOS ROLLOS POR SERVICIO DE TAXIS. RECIBIDO OK</t>
  </si>
  <si>
    <t>BARRIO CENTRO SANTA MARTA</t>
  </si>
  <si>
    <t>FO-25-1329994</t>
  </si>
  <si>
    <t>05/08/2025 SE ESCALA AL CCOORINADOR DE ZONA PARA ENTREGA DE ROLLOS EN SITIO | 09/08/2025 SE RETRASA ENTREGA POR FUERTES LLUVIAS EN LA CIUDAD | 12/08/2025 SE REALIZA ENTREGA DE 10 ROLLOS PARA DATÁFONO A SATISFACCIÓN DEL CLIENTE</t>
  </si>
  <si>
    <t>FO-25-1327321</t>
  </si>
  <si>
    <t>PAGAFACIL BARRANQUILLA CENTRAL</t>
  </si>
  <si>
    <t>FO-25-1329999</t>
  </si>
  <si>
    <t>05/08/2025 SE ESCALA AL CCOORINADOR DE ZONA PARA ENTREGA DE ROLLOS EN SITIO | 13/08/2025 SE REALIZA VISITA TÉCNICA PARA LA ENTREGA DE ROLLOS DE REDEBAN 140</t>
  </si>
  <si>
    <t>FO-25-1330907</t>
  </si>
  <si>
    <t>06/08/2025 SE REALIZA ENVÍO DE 50 ROLLOS A LA OFICINA PRINCIPAL DE INTERRAPIDISIMO EN LLORENTE - NARIÑO</t>
  </si>
  <si>
    <t>FO-25-1362579</t>
  </si>
  <si>
    <t>11/08/2025 11-8 SE ESCALA AL COORDINADOR DE ZONA PARA ENTREGA DE ROLLOS EN SITIO | 13/08/2025 SE REALIZA ENTREGA DE 10 ROLLOS</t>
  </si>
  <si>
    <t>BARRIO SUBA BILBAO</t>
  </si>
  <si>
    <t>FO-25-1355377</t>
  </si>
  <si>
    <t>09/08/2025 09-08 SE ESCALA AL COORDINADOR DE ZONA PARA ENTREGA DE ROLLOS EN SITIO | 13/08/2025 SE VISITA COMERCIO, SE ENTREGAN ROLLOS DE PAPEL SOLICITADOS PARA EL DATÁFONO, NO UPS, NO SE MANIPULAN EQUIPOS.</t>
  </si>
  <si>
    <t>FO-25-1355287</t>
  </si>
  <si>
    <t>09/08/2025 SE ESCALA AL COORDINADOR DE ZONA PARA ENTREGA DE ROLLOS EN SITIO | 13/08/2025 SE REALIZA ENTREGA DE 20 ROLLOS EN SITIO</t>
  </si>
  <si>
    <t>FO-25-1353396</t>
  </si>
  <si>
    <t>09/08/2025 SE ESCALA AL COORDINADOR DE ZONA PARA ENTREGA DE ROLLOS EN SITIO | 13/08/2025 SE REALIZA VISITA TÉCNICA, SE ENTREGA 90 ROLLOS PARA DATAFONO, EL CLIENTE RECIBE A SATISFACCIÓN, CB OPERATIVO.</t>
  </si>
  <si>
    <t>DISTRICOL JOTIAGRO</t>
  </si>
  <si>
    <t>FO-25-1350302</t>
  </si>
  <si>
    <t>08/08/2025 SE REALIZA ENVIO ROLLOS CON GUIA | 13/08/2025 SE ENVÍAN ROLLOS CON GUÍA 2235595967. SE CONFIRMA ENTREGA DE ROLLOS EXITOSA POR PARTE DE LA TRANSPORTADORA.</t>
  </si>
  <si>
    <t>PTM PUERTO TRIUNFO PAPELERIA Y</t>
  </si>
  <si>
    <t>FO-25-1347118</t>
  </si>
  <si>
    <t>08/08/2025 SE REALIZA ENVIO ROLLOS CON GUIA | 13/08/2025 SE ENVÍAN ROLLOS CON GUÍA 284607356. SE CONFIRMA ENTREGA DE ROLLOS EXITOSA POR PARTE DE LA TRANSPORTADORA.</t>
  </si>
  <si>
    <t>REDY TEQUENDAMA</t>
  </si>
  <si>
    <t>FO-25-1366830</t>
  </si>
  <si>
    <t>12/08/2025 12-8 SE ESCALA AL COORDINADOR DE ZONA PARA ENTREGA DE ROLLOS EN SITIO | 13/08/2025 ENTREGA DE ROLLOS EJECUTADO OK</t>
  </si>
  <si>
    <t>AGUACHICA CENTRO</t>
  </si>
  <si>
    <t>FO-25-1333560</t>
  </si>
  <si>
    <t>13/08/2025 SE ENVÍAN ROLLOS CON GUÍA 2205447119. SE CONFIRMA ENTREGA DE ROLLOS EXITOSA POR PARTE DE LA TRANSPORTADORA.</t>
  </si>
  <si>
    <t>BARRIO  BRR INDEPENDENCIA VALD</t>
  </si>
  <si>
    <t>FO-25-1332186</t>
  </si>
  <si>
    <t>11/08/2025 SE REALIZA CONTACTO TELEFONICO CON LA SRA GLORIA AL 3104338898 INDICA QUE AUN LOS ROLLOS NO LE HAN LLEGADO GUIA 284607353 EN ZONA DE DISTRIBUCION | 13/08/2025 SE ENVÍAN ROLLOS CON GUÍA 284607353. SE CONFIRMA ENTREGA DE ROLLOS EXITOSA POR PARTE DE LA TRANSPORTADORA.</t>
  </si>
  <si>
    <t>BARRIO LA PALMA VILLA DE LEYVA</t>
  </si>
  <si>
    <t>FO-25-1344729</t>
  </si>
  <si>
    <t>07/08/2025 SE ESCALA AL COORDINADOR DE ZONA PARA ENTREGA DE ROLLOS EN SITIO | 13/08/2025 EL LUNES 4 DE AGOSTO INICIO EL PARO INDEFINIDO DESDE HORAS DE LA MADRUGADA EMPEZARON LOS BLOQUEOS EN TUNJA, PAIPA, SOGAMOSO, VENTAQUEMADA, MONGUÍ, PUENTE BOYACÁ Y MÁS MUNICIPIOS DE LA ZONA | 13/08/2025 SE VISITA CB ENTREGA 30 ROLLOS</t>
  </si>
  <si>
    <t>NUEVA GRANADA</t>
  </si>
  <si>
    <t>ARRIO CENTRO 3</t>
  </si>
  <si>
    <t>FO-25-1332185</t>
  </si>
  <si>
    <t>12/08/2025 SE INTENTA CONTACTO TELEFONICO CON EL CB AL 3106436737 PARA CONFIRMAR SI LLEGARON ROLLOS SIN RESPUESTA GUIA EN ZONA DE DISTRIBUCION DESDE EL 12-08 | 13/08/2025 SE ENVÍAN ROLLOS CON GUÍA 2205447117. SE CONFIRMA ENTREGA DE ROLLOS EXITOSA POR PARTE DE LA TRANSPORTADORA.</t>
  </si>
  <si>
    <t>PTM LOS COCOS AGUACHICA AUTOSE</t>
  </si>
  <si>
    <t>FO-25-1318439</t>
  </si>
  <si>
    <t>01/08/2025 SE ENVIAN ROLLOS CON LA GUIA: | 11/08/2025 SE REALIZA GESTION TELEFONICA AL NUMERO 3153024263 RESPONDE SRA DEISY QUIEN INDICA QUE NO LE HAN LLEGADO LOS ROLLOS SE LE BRINDA GUIA 2205447112 EN ZONA DE DISTRIBUCION | 13/08/2025 SE ENVÍAN ROLLOS CON GUÍA 2205447112. SE CONFIRMA ENTREGA DE ROLLOS EXITOSA POR PARTE DE LA TRANSPORTADORA.</t>
  </si>
  <si>
    <t>BARRIO SUBA BOGOTA 28</t>
  </si>
  <si>
    <t>FO-25-1365074</t>
  </si>
  <si>
    <t>12/08/2025 12-8 SE ESCALA AL COORDINADOR DE ZONA PARA ENTREGA DE ROLLOS EN SITIO | 13/08/2025 SE VISITA COMERCIO, SE ENTREGAN ROLLOS DE PAPEL SOLICITADOS PARA EL DATÁFONO, NO UPS, NO SE MANIPULAN EQUIPOS.</t>
  </si>
  <si>
    <t>BARRIO CENTRO 2 CAJAMARCA</t>
  </si>
  <si>
    <t>FO-25-1345446</t>
  </si>
  <si>
    <t>07/08/2025 SE ESCALA AL COORDINADOR DE ZONA PARA ENTREGA DE ROLLOS EN SITIO | 13/08/2025 SE REALIZA ENTREGA DE 80 ROLLOS POR SOLICITUD DEL CLIENTE.</t>
  </si>
  <si>
    <t>FO-25-1330529</t>
  </si>
  <si>
    <t>13/08/2025 DEMASIADO TRÁFICO COLAPSADA AVENIDA | 13/08/2025 SE REALIZA LA ENTREGA DE 60 ROLLOS</t>
  </si>
  <si>
    <t>BARRIO COSTA HERMOSA SOLEDAD 1</t>
  </si>
  <si>
    <t>FO-25-1359347</t>
  </si>
  <si>
    <t>11/08/2025 11-08 SE ESCALA AL COORDINADOR DE ZONA PARA ENTREGA DE ROLLOS EN SITIO | 13/08/2025 SE REALIZA VISITA TÉCNICA, SE ENTREGA 40 ROLLOS PARA DATAFONO, EL CLIENTE RECIBE A SATISFACCIÓN, CB OPERATIVO.</t>
  </si>
  <si>
    <t>PTM MOSQUERA MISCELANEOS GIOVA</t>
  </si>
  <si>
    <t>FO-25-1330009</t>
  </si>
  <si>
    <t>05/08/2025 SE ESCALA AL CCOORINADOR DE ZONA PARA ENTREGA DE ROLLOS EN SITIO | 13/08/2025 DURANTE LA VISITA TECNICA SE REALIZA ENTREGA DE ROLLOS PARA DATÁFONO NO SE MANIPULAN EQUIPOS SIN NOVEDAD EN ENTREGA</t>
  </si>
  <si>
    <t>FO-25-1324306</t>
  </si>
  <si>
    <t>04/08/2025 SE ESCALA AL COORDINADOR DE ZONA PARA ENTREGA DE ROLLOS EN SITIO | 13/08/2025 ENTREGA ROLLOS EN SITIO</t>
  </si>
  <si>
    <t>BARRIO VENTILADOR NEIVA 1</t>
  </si>
  <si>
    <t>FO-25-1368332</t>
  </si>
  <si>
    <t>12/08/2025 12-8 SE ESCALA AL COORDINADOR DE ZONA PARA ENTREGA DE ROLLOS EN SITIO | 13/08/2025 SE LLEGA A SITIO, SE ENTREGAN 30 ROLLOS RBM</t>
  </si>
  <si>
    <t>BARRIO PUNTE ARANDA BOGOTA</t>
  </si>
  <si>
    <t>FO-25-1365475</t>
  </si>
  <si>
    <t>COMCARD MED DROGUERIA WHZ</t>
  </si>
  <si>
    <t>FO-25-1351188</t>
  </si>
  <si>
    <t>13/08/2025 SE REALIZA ENTREGA DE 50 ROLLOS POR EL OPERADOR CABIFY</t>
  </si>
  <si>
    <t>BARRIO PARQUE OBRERO LOS ANGEL</t>
  </si>
  <si>
    <t>FO-25-1351189</t>
  </si>
  <si>
    <t>13/08/2025 SE REALIZA ENTREGA DE 60 ROLLOS POR EL OPERADOR CABIFY</t>
  </si>
  <si>
    <t>FO-25-1368282</t>
  </si>
  <si>
    <t>12/08/2025 12-8 SE ESCALA AL COORDINADOR DE ZONA PARA ENTREGA DE ROLLOS EN SITIO | 13/08/2025 SE REALIZA ENTREGA DE 20 ROLLOS RBM OK</t>
  </si>
  <si>
    <t>BARRIO EL CERRITO LA PAZ</t>
  </si>
  <si>
    <t>FO-25-1350233</t>
  </si>
  <si>
    <t>08/08/2025 SE ESCALA AL COORDINADOR DE ZONA PARA ENTREGA DE ROLLOS EN SITIO | 13/08/2025 SE REALIZA ENTREGA DE 20 ROLLOS EN SITIO</t>
  </si>
  <si>
    <t>DISTRICOL PAPELERIA Y VARIEDAD</t>
  </si>
  <si>
    <t>FO-25-1336443</t>
  </si>
  <si>
    <t>06/08/2025 SE ESCALA AL COORDINADOR DE ZONA PARA ENTREGA DE ROLLOS EN SITIO | 13/08/2025 ENVÍO ROLLOS CON EL CONDUCTOR DIRECTAMENTE. ENTREGA CONFIRMADA CON EL CLIENTE.</t>
  </si>
  <si>
    <t>BARRIO SAN CRISTOBAL BOGOTA 5</t>
  </si>
  <si>
    <t>FO-25-1340351</t>
  </si>
  <si>
    <t>06/08/2025 SE ESCALA AL COORDINADOR DE ZONA PARA ENTREGA DE ROLLOS EN SITIO | 13/08/2025 SE REALIZA ENTREGA DE 40 ROLLOS</t>
  </si>
  <si>
    <t>BARRIO SAMANARES DE GUADALUPE</t>
  </si>
  <si>
    <t>FO-25-1366845</t>
  </si>
  <si>
    <t>12/08/2025 12-8 SE ESCALA AL COORDINADOR DE ZONA PARA ENTREGA DE ROLLOS EN SITIO | 13/08/2025 SE VISITA CORRESPONSAL Y SE REALIZA ENTREGA DE 40 ROLLOS</t>
  </si>
  <si>
    <t>BARRIO AUTOPISTA NORTE COPACAB</t>
  </si>
  <si>
    <t>FO-25-1351191</t>
  </si>
  <si>
    <t>13/08/2025 SE REALIZA ENTREGA DE 30 ROLLOS POR EL OPERADOR CABIFY</t>
  </si>
  <si>
    <t>BARRIO 12 DE MARZO MEDELLIN</t>
  </si>
  <si>
    <t>FO-25-1351194</t>
  </si>
  <si>
    <t>PTM COPACABANA FONDA Y CAFETER</t>
  </si>
  <si>
    <t>FO-25-1351196</t>
  </si>
  <si>
    <t>13/08/2025 SE REALIZA ENTREGA DE 20 ROLLOS POR EL OPERADOR CABIFY</t>
  </si>
  <si>
    <t>BARRIO CHAPINERO ALTO PARDO RU</t>
  </si>
  <si>
    <t>FO-25-1366848</t>
  </si>
  <si>
    <t>12/08/2025 12-8 SE ESCALA AL COORDINADOR DE ZONA PARA ENTREGA DE ROLLOS EN SITIO | 13/08/2025 SE REALIZA ENTREGA DE 30 ROLLOS</t>
  </si>
  <si>
    <t>PTM CUCUTA MINIMERCADO LA CASO</t>
  </si>
  <si>
    <t>FO-25-1365741</t>
  </si>
  <si>
    <t>12/08/2025 12-8 SE ESCALA AL COORDINADOR DE ZONA PARA ENTREGA DE ROLLOS EN SITIO | 13/08/2025 SE REALIZA ENTREGA DE 40 ROLLOS RBM OK</t>
  </si>
  <si>
    <t>PTM VEREDA GRANIZAL ALTOS ORIE</t>
  </si>
  <si>
    <t>FO-25-1351201</t>
  </si>
  <si>
    <t>FO-25-1363764</t>
  </si>
  <si>
    <t>12/08/2025 12-8 SE ESCALA AL COORDINADOR DE ZONA PARA ENTREGA DE ROLLOS EN SITIO | 13/08/2025 DURANTE LA VISITA TECNICA SE REALIZA ENTREGA DE ROLLOS PARA DATÁFONO NO SE MANIPULAN EQUIPOS SIN NOVEDAD EN ENTREGA</t>
  </si>
  <si>
    <t>BARRIO PIEDRAS BLANCAS COPACAB</t>
  </si>
  <si>
    <t>FO-25-1351203</t>
  </si>
  <si>
    <t>BARRIO LA MANCHA ROJA PALMIRA</t>
  </si>
  <si>
    <t>FO-25-1363177</t>
  </si>
  <si>
    <t>12/08/2025 12-8 SE ESCALA AL COORDINADOR DE ZONA PARA ENTREGA DE ROLLOS EN SITIO | 13/08/2025 EN LA VISITA TÉCNICA SE REALIZÓ LA ENTREGA DE 140 ROLLOS TERMICOS DE REDEBAN PARA EL CB</t>
  </si>
  <si>
    <t>SITIONUEVO</t>
  </si>
  <si>
    <t>BARRIO CORR PALERMO SITIONUEVO</t>
  </si>
  <si>
    <t>FO-25-1359426</t>
  </si>
  <si>
    <t>11/08/2025 11-08 SE ESCALA AL COORDINADOR DE ZONA PARA ENTREGA DE ROLLOS EN SITIO | 13/08/2025 SE REALIZA VISITA TÉCNICA, SE ENTREGA 20 ROLLOS PARA DATAFONO, EL CLIENTE RECIBE A SATISFACCIÓN, CB OPERATIVO.</t>
  </si>
  <si>
    <t>OPRAP CENTRO COMERCIAL CARRERA</t>
  </si>
  <si>
    <t>FO-25-1354933</t>
  </si>
  <si>
    <t>09/08/2025 SE ESCALA AL COORDINADOR DE ZONA PARA ENTREGA DE ROLLOS EN SITIO | 13/08/2025 ENTREGA DE ROLLOS EJECUTADO OK</t>
  </si>
  <si>
    <t>DISTRICOL ABARROTES LOS DUENDE</t>
  </si>
  <si>
    <t>FO-25-1340340</t>
  </si>
  <si>
    <t>06/08/2025 SE ESCALA AL COORDINADOR DE ZONA PARA ENTREGA DE ROLLOS EN SITIO | 13/08/2025 ENVÍO ROLLOS DIRECTAMENTE CON EL CONDUCTOR, ENTREGA CONFIRMADA.</t>
  </si>
  <si>
    <t>EL CASTILLO</t>
  </si>
  <si>
    <t>BARRIO CENTRO EL CASTILLO 6</t>
  </si>
  <si>
    <t>FO-25-1350704</t>
  </si>
  <si>
    <t>08/08/2025 SE ESCALA AL COORDINADOR DE ZONA PARA ENTREGA DE ROLLOS EN SITIO | 13/08/2025 SE REALIZA ENTREGA DE 50 ROLLOS AL COMERCIO</t>
  </si>
  <si>
    <t>FO-25-1356022</t>
  </si>
  <si>
    <t>10/08/2025 10-08 SE ESCALA AL COORDINADOR DE ZONA PARA ENTREGA DE ROLLOS EN SITIO | 13/08/2025 SE REALIZA VISITA TÉCNICA, SE ENTREGA 40 ROLLOS PARA DATAFONO, EL CLIENTE RECIBE A SATISFACCIÓN, CB OPERATIVO.</t>
  </si>
  <si>
    <t>MARMATO</t>
  </si>
  <si>
    <t>BARRIO MARMATO MARMATO 1</t>
  </si>
  <si>
    <t>FO-25-1330897</t>
  </si>
  <si>
    <t>13/08/2025 SE ENTREGAN 20 ROLLOS EN DIRECCIÓN SOLICITADA POR EL USUARIO EN SUPIA CR 11 # 38A 05 NO SE MANIPULAN EQUIPOS</t>
  </si>
  <si>
    <t>BARRIO LA TROCHA PALMIRA</t>
  </si>
  <si>
    <t>FO-25-1353418</t>
  </si>
  <si>
    <t>09/08/2025 SE ESCALA AL COORDINADOR DE ZONA PARA ENTREGA DE ROLLOS EN SITIO | 13/08/2025 EN LA VISITA TÉCNICA SE REALIZÓ LA ENTREGA DE 20 ROLLOS TERMICOS DE REDEBAN PARA EL CB</t>
  </si>
  <si>
    <t>PTM MEDELLIN LEBEN VARIEDADES</t>
  </si>
  <si>
    <t>FO-25-1351195</t>
  </si>
  <si>
    <t>13/08/2025 SE REALIZA ENTREGA DE 40 ROLLOS POR EL OPERADOR CABIFY</t>
  </si>
  <si>
    <t>RIOS CASTRILLON JUAN SEBASTIAN</t>
  </si>
  <si>
    <t>BARRIO SILLETERO MEDELLIN</t>
  </si>
  <si>
    <t>FO-25-1334631</t>
  </si>
  <si>
    <t>06/08/2025 SE ESCALA AL COORDINADOR DE ZONA PARA ENTREGA DE ROLLOS EN SITIO | 13/08/2025 SE ENTREGARON 10 ROLLOS EN SITIO</t>
  </si>
  <si>
    <t>SANTA HELENA - ANTIOQUIA</t>
  </si>
  <si>
    <t>FO-25-1334829</t>
  </si>
  <si>
    <t>06/08/2025 SE ESCALA AL COORDINADOR DE ZONA PARA ENTREGA DE ROLLOS EN SITIO | 13/08/2025 SE ENTREGARON 100 ROLLOS A SEÑORA ARACELY</t>
  </si>
  <si>
    <t>PTM BUCARAMANGA GUSSI VARIEDA</t>
  </si>
  <si>
    <t>FO-25-1369134</t>
  </si>
  <si>
    <t>13/08/2025 13-8 SE ESCALA AL COORDINADOR DE ZONA PARA ENTREGA DE ROLLOS EN SITIO | 13/08/2025 SE REALIZA VISITA A COMERCIO Y SE ENTREGAN 20 ROLLOS NO SE MANIPULA EQUIPOS</t>
  </si>
  <si>
    <t>BARRIO CARIBABARE YOPAL 1</t>
  </si>
  <si>
    <t>FO-25-1368642</t>
  </si>
  <si>
    <t>12/08/2025 12-8 SE ESCALA AL COORDINADOR DE ZONA PARA ENTREGA DE ROLLOS EN SITIO | 13/08/2025 SE VISITA COMERCIO SE ENTREGAN 30 ROLLOS OK</t>
  </si>
  <si>
    <t>BARRIO ALFONSO LOPEZ MONTERIA</t>
  </si>
  <si>
    <t>FO-25-1368328</t>
  </si>
  <si>
    <t>12/08/2025 12-8 SE ESCALA AL COORDINADOR DE ZONA PARA ENTREGA DE ROLLOS EN SITIO | 13/08/2025 SE REALIZA ENTREGA DE 50 ROLLOS PARA EL CB BANCOLOMBIA, NO SE MANIPULA EQUIPOS</t>
  </si>
  <si>
    <t>BARRIO ESMERALDA POPAYAN 5</t>
  </si>
  <si>
    <t>FO-25-1367464</t>
  </si>
  <si>
    <t>12/08/2025 12-8 SE ESCALA AL COORDINADOR DE ZONA PARA ENTREGA DE ROLLOS EN SITIO | 13/08/2025 SE INGRESA SE ENTREGA 20 ROLLOS RBM</t>
  </si>
  <si>
    <t>BARRIO BOTERO OBIRNE CARTAGO</t>
  </si>
  <si>
    <t>FO-25-1367447</t>
  </si>
  <si>
    <t>12/08/2025 12-8 SE ESCALA AL COORDINADOR DE ZONA PARA ENTREGA DE ROLLOS EN SITIO | 13/08/2025 SE ENTREGAN 50 ROLLOS.</t>
  </si>
  <si>
    <t>PTM CUCUTA DROGUERIA FARMABLUE</t>
  </si>
  <si>
    <t>FO-25-1367442</t>
  </si>
  <si>
    <t>BARRIO VILLA ROCIO MONTERIA</t>
  </si>
  <si>
    <t>FO-25-1366842</t>
  </si>
  <si>
    <t>12/08/2025 12-8 SE ESCALA AL COORDINADOR DE ZONA PARA ENTREGA DE ROLLOS EN SITIO | 13/08/2025 SE REALIZA ENTREGA DE 40 ROLLOS PARA CB BANCOLOMBIA, NO SE MANIPULA EQUIPOS</t>
  </si>
  <si>
    <t>BARRIO PORFIA VILLAVICENCIO 2</t>
  </si>
  <si>
    <t>FO-25-1365752</t>
  </si>
  <si>
    <t>12/08/2025 12-8 SE ESCALA AL COORDINADOR DE ZONA PARA ENTREGA DE ROLLOS EN SITIO | 13/08/2025 SE VISITA CB Y SE REALIZA ENTREGA DE 20 ROLLOS DE PAPEL TERMICO PARA DATÁFONO</t>
  </si>
  <si>
    <t>BARRIO ESTANCIA LL DE FONTIBON</t>
  </si>
  <si>
    <t>FO-25-1365745</t>
  </si>
  <si>
    <t>12/08/2025 12-8 SE ESCALA AL COORDINADOR DE ZONA PARA ENTREGA DE ROLLOS EN SITIO | 13/08/2025 SE ENTREGAN 40 ROLLOS</t>
  </si>
  <si>
    <t>DISTRICOL PAPELERIA DONDE KARO</t>
  </si>
  <si>
    <t>FO-25-1365665</t>
  </si>
  <si>
    <t>12/08/2025 12-8 SE ESCALA AL COORDINADOR DE ZONA PARA ENTREGA DE ROLLOS EN SITIO | 13/08/2025 SE REALIZA LA ENTREGA DE 50 ROLLO</t>
  </si>
  <si>
    <t>BARRIO LA FRANCIA IBAGUE</t>
  </si>
  <si>
    <t>FO-25-1365079</t>
  </si>
  <si>
    <t>12/08/2025 12-8 SE ESCALA AL COORDINADOR DE ZONA PARA ENTREGA DE ROLLOS EN SITIO | 13/08/2025 SE REALIZA ENTREGA DE 120 ROLLOS POR SOLICITUD DEL CLIENTE.</t>
  </si>
  <si>
    <t>BARRIO MONTERIA MODERNO MONTERIA</t>
  </si>
  <si>
    <t>FO-25-1364390</t>
  </si>
  <si>
    <t>12/08/2025 12-8 SE ESCALA AL COORDINADOR DE ZONA PARA ENTREGA DE ROLLOS EN SITIO | 13/08/2025 SE REALIZA ENTREGA DE 20 ROLLOS EN EL PUNTO, NO SE MANIPULA EQUIPOS</t>
  </si>
  <si>
    <t>BARRIO SAN NICOLAS PEREIRA 1</t>
  </si>
  <si>
    <t>FO-25-1364229</t>
  </si>
  <si>
    <t>12/08/2025 12-8 SE ESCALA AL COORDINADOR DE ZONA PARA ENTREGA DE ROLLOS EN SITIO | 13/08/2025 SE VISITA COMERCIO SE REALIZA ENTREGA DE 10 ROLLOS DE PAPEL PARA DATÁFONO</t>
  </si>
  <si>
    <t>PTM BUCARAMANGA PAPELERIA LA C</t>
  </si>
  <si>
    <t>FO-25-1364085</t>
  </si>
  <si>
    <t>12/08/2025 12-8 SE ESCALA AL COORDINADOR DE ZONA PARA ENTREGA DE ROLLOS EN SITIO | 13/08/2025 ENTREGA DE 30 ROLLOS PARA DATAFONO</t>
  </si>
  <si>
    <t>BARRIO LAS VILLAS ZIPAQUIRA 1</t>
  </si>
  <si>
    <t>FO-25-1363387</t>
  </si>
  <si>
    <t>12/08/2025 12-8 SE ESCALA AL COORDINADOR DE ZONA PARA ENTREGA DE ROLLOS EN SITIO | 13/08/2025 ENTREGA DE 30 ROLLOS NO SE MANIPULAN EQUIPOS</t>
  </si>
  <si>
    <t>BARRIO PORVENIR SANTA MARTA 2</t>
  </si>
  <si>
    <t>FO-25-1363382</t>
  </si>
  <si>
    <t>12/08/2025 12-8 SE ESCALA AL COORDINADOR DE ZONA PARA ENTREGA DE ROLLOS EN SITIO | 13/08/2025 SE REALIZA ENTREGA DE 20 ROLLOS PARA DATÁFONO A SATISFACCIÓN DEL CLIENTE</t>
  </si>
  <si>
    <t>BARRIO LA LEGUA UBATE VILLA DE</t>
  </si>
  <si>
    <t>FO-25-1363173</t>
  </si>
  <si>
    <t>12/08/2025 12-8 SE ESCALA AL COORDINADOR DE ZONA PARA ENTREGA DE ROLLOS EN SITIO | 13/08/2025 ENTREGA DE 80 ROLLOS PARA DATAFONO NO SE MANIPULA TERMINAL</t>
  </si>
  <si>
    <t>DISTRICOL DROGUERIA BARILOCHE</t>
  </si>
  <si>
    <t>FO-25-1362504</t>
  </si>
  <si>
    <t>11/08/2025 11-8 SE ESCALA AL COORDINADOR DE ZONA PARA ENTREGA DE ROLLOS EN SITIO | 13/08/2025 SE REALIZA VISITA A COMERCIO Y SE ENTREGAN 20 ROLLOS CON VISITA.</t>
  </si>
  <si>
    <t>PAGAFACIL CIRCASIA</t>
  </si>
  <si>
    <t>FO-25-1361250</t>
  </si>
  <si>
    <t>11/08/2025 11-8 SE ESCALA AL COORDINADOR DE ZONA PARA ENTREGA DE ROLLOS EN SITIO | 13/08/2025 SE VISITA COMERCIO SE REALIZÓ ENTREGA DE 80 ROLLOS</t>
  </si>
  <si>
    <t>BARRIO CASTILLA BOGOTA 14</t>
  </si>
  <si>
    <t>FO-25-1361242</t>
  </si>
  <si>
    <t>11/08/2025 11-8 SE ESCALA AL COORDINADOR DE ZONA PARA ENTREGA DE ROLLOS EN SITIO | 13/08/2025 SE ENTREGAN 40 ROLLOS</t>
  </si>
  <si>
    <t>BARRIO ZIPAQUIRÁ ZIPAQUIRÁ</t>
  </si>
  <si>
    <t>FO-25-1360999</t>
  </si>
  <si>
    <t>11/08/2025 11-08 SE ESCALA AL COORDINADOR DE ZONA PARA ENTREGA DE ROLLOS EN SITIO | 13/08/2025 ENTREGA DE 10 ROLLOS NO SE MANIPULAN EQUIPOS</t>
  </si>
  <si>
    <t>BARRIO LIBERIA ZIPAQUIRA 1</t>
  </si>
  <si>
    <t>FO-25-1360985</t>
  </si>
  <si>
    <t>BARRIO GUAYABAL SAN BERNARDO D</t>
  </si>
  <si>
    <t>FO-25-1360973</t>
  </si>
  <si>
    <t>11/08/2025 11-08 SE ESCALA AL COORDINADOR DE ZONA PARA ENTREGA DE ROLLOS EN SITIO | 13/08/2025 SE VISITA SITIO, SE ENTREGAN 30 ROLLOS OK</t>
  </si>
  <si>
    <t>DISTRICOL SUPER DROGAS DEL LLA</t>
  </si>
  <si>
    <t>FO-25-1359626</t>
  </si>
  <si>
    <t>11/08/2025 11-08 SE ESCALA AL COORDINADOR DE ZONA PARA ENTREGA DE ROLLOS EN SITIO | 13/08/2025 SE VISITA DIRECCIÓN INDICADA Y DIFERENTE POR EL SEÑOR PEDRO PIÑEROS,  SE ENTREGAN 20 ROLLOS OK</t>
  </si>
  <si>
    <t>BARRIO EL PORVENIR EL CERRITO 1</t>
  </si>
  <si>
    <t>FO-25-1359555</t>
  </si>
  <si>
    <t>11/08/2025 11-08 SE ESCALA AL COORDINADOR DE ZONA PARA ENTREGA DE ROLLOS EN SITIO | 13/08/2025 EN LA VISITA TÉCNICA SE REALIZÓ LA ENTREGA DE 10 ROLLOS TÉRMICOS DE REDEBAN PARA EL CB</t>
  </si>
  <si>
    <t>CONTADERO</t>
  </si>
  <si>
    <t>BARRIO PARQUE BOLIVAR CONTADAD</t>
  </si>
  <si>
    <t>FO-25-1359421</t>
  </si>
  <si>
    <t>11/08/2025 11-08 SE ESCALA AL COORDINADOR DE ZONA PARA ENTREGA DE ROLLOS EN SITIO | 13/08/2025 SE REALIZA ENTREGA DE 20 ROLLOS POR SOLICITUD DE CLIENTE NO SE MANIPULA DATAFONO</t>
  </si>
  <si>
    <t>BARRIO LAS VINAS MONTERIA</t>
  </si>
  <si>
    <t>FO-25-1358941</t>
  </si>
  <si>
    <t>11/08/2025 11-08 SE ESCALA AL COORDINADOR DE ZONA PARA ENTREGA DE ROLLOS EN SITIO | 13/08/2025 SE REALIZA LA ENTREGA DE 30 ROLLOS AL CB BANCOLOMBIA, NO SE MANIPULA EQUIPOS</t>
  </si>
  <si>
    <t>GUATAPE</t>
  </si>
  <si>
    <t>PTM GUATAPE MONTERREY DEL ORIE</t>
  </si>
  <si>
    <t>FO-25-1358614</t>
  </si>
  <si>
    <t>11/08/2025 11-08 SE ESCALA AL COORDINADOR DE ZONA PARA ENTREGA DE ROLLOS EN SITIO | 13/08/2025 SE ENTREGA ROLLOS OK</t>
  </si>
  <si>
    <t>BARRIO VILLA DAVID YOPAL</t>
  </si>
  <si>
    <t>FO-25-1358364</t>
  </si>
  <si>
    <t>11/08/2025 11-08 SE ESCALA AL COORDINADOR DE ZONA PARA ENTREGA DE ROLLOS EN SITIO | 13/08/2025 SE VISITA COMERCIO SE ENTREGAN 40 ROLLOS OK</t>
  </si>
  <si>
    <t>BARRIO PAISAJE DE LAS FLORES J</t>
  </si>
  <si>
    <t>FO-25-1357505</t>
  </si>
  <si>
    <t>11/08/2025 11-08 SE ESCALA AL COORDINADOR DE ZONA PARA ENTREGA DE ROLLOS EN SITIO | 13/08/2025 SE REALIZA ENTREGA DE 10 ROLLOS TÉRMICOS EN EL CB.</t>
  </si>
  <si>
    <t>BARRIO OBRERO IPIALES 2</t>
  </si>
  <si>
    <t>FO-25-1356033</t>
  </si>
  <si>
    <t>10/08/2025 10-08 SE ESCALA AL COORDINADOR DE ZONA PARA ENTREGA DE ROLLOS EN SITIO | 13/08/2025 SE REALIZA ENTREGA DE 20 ROLLOS POR SOLICITUD DE CLIENTE NO SE MANIPULA DATAFONO</t>
  </si>
  <si>
    <t>BARRIO PARQUES DE BOLIVAR ARME</t>
  </si>
  <si>
    <t>FO-25-1356009</t>
  </si>
  <si>
    <t>10/08/2025 10-08 SE ESCALA AL COORDINADOR DE ZONA PARA ENTREGA DE ROLLOS EN SITIO | 13/08/2025 SE VISITA COMERCIO SE REALIZÓ ENTREGA DE 30 ROLLOS</t>
  </si>
  <si>
    <t>PTM TORO DROGUERIA DROGAS CONE</t>
  </si>
  <si>
    <t>FO-25-1354825</t>
  </si>
  <si>
    <t>09/08/2025 SE ESCALA AL COORDINADOR DE ZONA PARA ENTREGA DE ROLLOS EN SITIO | 13/08/2025 SE ENTREGAN 70 ROLLOS.</t>
  </si>
  <si>
    <t>FO-25-1351366</t>
  </si>
  <si>
    <t>13/08/2025 ENTREGA DE ROLLOS EJECUTADO OK</t>
  </si>
  <si>
    <t>PTM TURBO PUNTO SERVIS TURBO J</t>
  </si>
  <si>
    <t>FO-25-1350835</t>
  </si>
  <si>
    <t>08/08/2025 SE ESCALA AL COORDINADOR DE ZONA PARA ENTREGA DE ROLLOS EN SITIO | 13/08/2025 ENTREGA DE 60 ROLLOS</t>
  </si>
  <si>
    <t>BARRIO CENTRO CUBARRAL 7</t>
  </si>
  <si>
    <t>FO-25-1350698</t>
  </si>
  <si>
    <t>08/08/2025 SE ESCALA AL COORDINADOR DE ZONA PARA ENTREGA DE ROLLOS EN SITIO | 13/08/2025 SE REALIZA ENTREGA E 20 ROLLOS AL COMERCIO</t>
  </si>
  <si>
    <t>BARRIO CENTRO ANAPOIMA ANAPOIM</t>
  </si>
  <si>
    <t>FO-25-1350053</t>
  </si>
  <si>
    <t>08/08/2025 SE ESCALA AL COORDINADOR DE ZONA PARA ENTREGA DE ROLLOS EN SITIO | 13/08/2025 SE REALIZA VISITA DE CAMPO DONDE SE ENTREGA 10 ROLLOS NO SE MANIPULA EQUIPOS</t>
  </si>
  <si>
    <t>CLEMENCIA</t>
  </si>
  <si>
    <t>PTM CLEMENCIA FERRETERIA Y ALM</t>
  </si>
  <si>
    <t>FO-25-1345284</t>
  </si>
  <si>
    <t>07/08/2028 SE ESCALA AL COORDINADOR DE ZONA PARA ENTREGA DE ROLLOS EN SITIO | 13/08/2025 SE ENTREGAN 30 ROLLOS</t>
  </si>
  <si>
    <t>DISTRICOL SPAMARIACEBALLOS</t>
  </si>
  <si>
    <t>FO-25-1351205</t>
  </si>
  <si>
    <t>BARRIO EL BOSQUE BELLO 1</t>
  </si>
  <si>
    <t>FO-25-1351155</t>
  </si>
  <si>
    <t>13/08/2025 SE REALIZA ENTREGA DE 90 ROLLOS POR EL OPERADOR CABIFY</t>
  </si>
  <si>
    <t>DISTRICOL PAPELER COLORIN C</t>
  </si>
  <si>
    <t>FO-25-1351147</t>
  </si>
  <si>
    <t>13/08/2025 SE REALIZA ENTREGA DE 10 ROLLOS POR EL OPERADOR CABIFY</t>
  </si>
  <si>
    <t>PTM ITAGUI  LEGUMBRERIA Y ALGO</t>
  </si>
  <si>
    <t>FO-25-1351133</t>
  </si>
  <si>
    <t>DISTRICOL ROSA DIVINA</t>
  </si>
  <si>
    <t>FO-25-1351149</t>
  </si>
  <si>
    <t>13/08/2025 SE REALIZA ENTREGA DE 80 ROLLOS POR EL OPERADOR CABIFY</t>
  </si>
  <si>
    <t>PTM MEDELLIN  COLD TEMPTATION</t>
  </si>
  <si>
    <t>FO-25-1351158</t>
  </si>
  <si>
    <t>COMCARD BELLO DIGINET</t>
  </si>
  <si>
    <t>FO-25-1351167</t>
  </si>
  <si>
    <t>PTM ITAGUI DROGUERIA SAN VICE</t>
  </si>
  <si>
    <t>FO-25-1351154</t>
  </si>
  <si>
    <t>BARRIO ANDA LUCIA LA FRANCIA M</t>
  </si>
  <si>
    <t>FO-25-1351166</t>
  </si>
  <si>
    <t>DISTRICOL TIENDA DE MASCOTAS P</t>
  </si>
  <si>
    <t>FO-25-1351161</t>
  </si>
  <si>
    <t>13/08/2025 SE REALIZA ENTREGA DE 70 ROLLOS POR EL OPERADOR CABIFY</t>
  </si>
  <si>
    <t>DISTRICOL DONDE MAQUINA</t>
  </si>
  <si>
    <t>FO-25-1351177</t>
  </si>
  <si>
    <t>BARRIO BELLO ORIENTE MEDELLIN</t>
  </si>
  <si>
    <t>FO-25-1351146</t>
  </si>
  <si>
    <t>PTM BELLO AUTOSERVICIO El PORV</t>
  </si>
  <si>
    <t>FO-25-1351163</t>
  </si>
  <si>
    <t>BARRIO LOS COLORES MEDELLIN 12</t>
  </si>
  <si>
    <t>FO-25-1351173</t>
  </si>
  <si>
    <t>FO-25-1351153</t>
  </si>
  <si>
    <t>PTM ITAGUI SUPERMERCADO RANCHO</t>
  </si>
  <si>
    <t>FO-25-1351206</t>
  </si>
  <si>
    <t>CORREA MESA LEIDY DANIELA</t>
  </si>
  <si>
    <t>BARRIO VEREDA SABANA ALTA VILL</t>
  </si>
  <si>
    <t>FO-25-1344742</t>
  </si>
  <si>
    <t>07/08/2025 SE ESCALA AL COORDINADOR DE ZONA PARA ENTREGA DE ROLLOS EN SITIO | 08/08/2025 EL LUNES 4 DE AGOSTO INICIO EL PARO INDEFINIDO DESDE HORAS DE LA MADRUGADA EMPEZARON LOS BLOQUEOS EN TUNJA, PAIPA, SOGAMOSO, VENTAQUEMADA, MONGUÍ, PUENTE BOYACÁ Y MÁS MUNICIPIOS DE LA ZONA | 13/08/2025 SE VISITA CB ENTREGA 10 ROLLOS</t>
  </si>
  <si>
    <t>BARRIO CENTRO BUGALAGRANDE 8</t>
  </si>
  <si>
    <t>FO-25-1341127</t>
  </si>
  <si>
    <t>06/08/2025 SE ESCALA AL COORDINADOR DE ZONA PARA ENTREGA DE ROLLOS EN SITIO | 13/08/2025 SE ENTREGAN 30 ROLLOS TERMICOS EN DIRECCION DIFERENTE LA CUAL ES CL 28 #23 32 POR PETICION DEL CLIENTE EL CLIENTE NO BRINDA TIRILLA</t>
  </si>
  <si>
    <t>BARRIO IGUALDAD BOGOTA</t>
  </si>
  <si>
    <t>FO-25-1336457</t>
  </si>
  <si>
    <t>06/08/2025 SE ESCALA AL COORDINADOR DE ZONA PARA ENTREGA DE ROLLOS EN SITIO | 13/08/2025 ENTREGA DE ROLLOS EJECUTADO OK</t>
  </si>
  <si>
    <t>DISTRICOL TIENDA ECONOMIA JR</t>
  </si>
  <si>
    <t>FO-25-1336467</t>
  </si>
  <si>
    <t>06/08/2025 SE ESCALA AL COORDINADOR DE ZONA PARA ENTREGA DE ROLLOS EN SITIO | 13/08/2025 SE ENTREGARON 100 ROLLOS EN SITIO</t>
  </si>
  <si>
    <t>DISTRICOL VARIEDADES LA M</t>
  </si>
  <si>
    <t>FO-25-1337108</t>
  </si>
  <si>
    <t>06/08/2025 SE ESCALA AL COORDINADOR DE ZONA PARA ENTREGA DE ROLLOS EN SITIO | 13/08/2025 SE ENTREGAN 80 ROLLOS EN EL COMERCIO NO SE MANIPULAN EQUIPOS</t>
  </si>
  <si>
    <t>PTM IPIALES DROGUERIA VINCULOS</t>
  </si>
  <si>
    <t>FO-25-1339206</t>
  </si>
  <si>
    <t>06/08/2025 SE ESCALA AL COORDINADOR DE ZONA PARA ENTREGA DE ROLLOS EN SITIO | 13/08/2025 SE REALIZA ENTREGA DE 20 ROLLOS POR SOLICITUD DE CLIENTE NO SE MANIPULA DATAFONO</t>
  </si>
  <si>
    <t>EL TAMBO</t>
  </si>
  <si>
    <t>BARRIO FONDAS EL TAMBO</t>
  </si>
  <si>
    <t>FO-25-1337069</t>
  </si>
  <si>
    <t>06/08/2025 SE REALIZA ENVIO ROLLOS CON GUIA | 14/08/2025 SE REALIZA CONTACTO VIA WHATSAPP AL 3137597509 SE LE INDICA A CLIENTE QUE LOS ROLLOS ESTAN EN OFICINA INDICADA SE LE CONFIRMA GUIA CLIENTE INDICA IRA MAS TARDE A RECOGERLOS SE CIERRA ORDEN | 08/08/2025 SE REALIZA ENVÍO DE 20 ROLLOS A LA OFICINA PRINCIPAL DE INTER RAPIDÍSIMO EN TAMBO, CAUCA.</t>
  </si>
  <si>
    <t>DISTRICOL PAPELERIA LA UNION</t>
  </si>
  <si>
    <t>FO-25-1339769</t>
  </si>
  <si>
    <t>06/08/2025 SE ESCALA AL COORDINADOR DE ZONA PARA ENTREGA DE ROLLOS EN SITIO | 14/08/2025 SE REALIZA VISITA TÉCNICA PARA LA ENTREGA DE ROLLOS DE REDEBAN 50</t>
  </si>
  <si>
    <t>CALLE EL COMERCIO SAN ROQUE</t>
  </si>
  <si>
    <t>FO-25-1336531</t>
  </si>
  <si>
    <t>06/08/2025 SE REALIZA ENVIO ROLLOS CON GUIA | 14/08/2025 SE ENVIAN ROLLOS CON GUIA 284607354
SE CONFIRMA ENTREGA DE ROLLOS EXITOSA POR PARTE DEL CLIENTE</t>
  </si>
  <si>
    <t>BARRIO DECEPAZ CALI 3</t>
  </si>
  <si>
    <t>FO-25-1371181</t>
  </si>
  <si>
    <t>13/08/2025 13-8 SE ESCALA AL COORDINADOR DE ZONA PARA ENTREGA DE ROLLOS EN SITIO | 13/08/2025 SE ENTREGAN 20 ROLLOS A TATIANA GARCES</t>
  </si>
  <si>
    <t>DISTRICOL PLASTIBUCAROS</t>
  </si>
  <si>
    <t>FO-25-1370237</t>
  </si>
  <si>
    <t>13/08/2025 13-8 SE ESCALA AL COORDINADOR DE ZONA PARA ENTREGA DE ROLLOS EN SITIO | 13/08/2025 SE ENTREGA 40 ROLLOS SIN NOVEDAD</t>
  </si>
  <si>
    <t>NUNCHIA</t>
  </si>
  <si>
    <t>BARRIO CENTRO NUNCHIA 3</t>
  </si>
  <si>
    <t>FO-25-1347915</t>
  </si>
  <si>
    <t>08/08/2025 SE ESCALA AL COORDINADOR DE ZONA PARA ENTREGA DE ROLLOS EN SITIO | 13/08/2025 EN COMUNICACIÓN CON EL SEÑOR JERSON CELIS AL NUMERO 3103506081 INDICA SE ENVIEN LOS ROLLOS POR SERVICIO DE FLOTA.  RECIBIDO OK</t>
  </si>
  <si>
    <t>PAGAFACIL RAMBLAS</t>
  </si>
  <si>
    <t>FO-25-1347997</t>
  </si>
  <si>
    <t>08/08/2025 SE ESCALA AL COORDINADOR DE ZONA PARA ENTREGA DE ROLLOS EN SITIO | 13/08/2025 SE ENTREGAN 80 ROLLOS</t>
  </si>
  <si>
    <t>FO-25-1350831</t>
  </si>
  <si>
    <t>08/08/2025 SE ESCALA AL COORDINADOR DE ZONA PARA ENTREGA DE ROLLOS EN SITIO | 13/08/2025 SE ENTREGA ROLLOS OK</t>
  </si>
  <si>
    <t>BARRIO BOSA NARANJOS BOGOTA 3</t>
  </si>
  <si>
    <t>FO-25-1368337</t>
  </si>
  <si>
    <t>12/08/2025 12-8 SE ESCALA AL COORDINADOR DE ZONA PARA ENTREGA DE ROLLOS EN SITIO | 13/08/2025 SE REALIZA LA ENTREGA DE 20 ROLLOS</t>
  </si>
  <si>
    <t>BARRIO CRUCE EL ROSAL FACATATI</t>
  </si>
  <si>
    <t>FO-25-1352276</t>
  </si>
  <si>
    <t>08/08/2025 08-08 SE ESCALA AL COORDINADOR DE ZONA PARA ENTREGA DE ROLLOS EN SITIO | 13/08/2025 DURANTE LA VISITA TECNICA SE REALIZA ENTREGA DE ROLLOS PARA DATÁFONO NO SE MANIPULAN EQUIPOS SIN NOVEDAD EN ENTREGA</t>
  </si>
  <si>
    <t>BARRIO CENTRO BUGALAGRANDE 2</t>
  </si>
  <si>
    <t>FO-25-1356479</t>
  </si>
  <si>
    <t>10/08/2025 10-08 SE ESCALA AL COORDINADOR DE ZONA PARA ENTREGA DE ROLLOS EN SITIO | 13/08/2025 SE ENTREGAN 50 ROLLOS TERMICOS EN DIRECCION DIFERENTE POR PETICION EL CLIENTE NO BRINDA TIRILLA</t>
  </si>
  <si>
    <t>BARRIO ALIRIO MORA BELTRAN CAL</t>
  </si>
  <si>
    <t>FO-25-1368309</t>
  </si>
  <si>
    <t>12/08/2025 12-8 SE ESCALA AL COORDINADOR DE ZONA PARA ENTREGA DE ROLLOS EN SITIO | 13/08/2025 SE ENTREGAN 30 ROLLOS A YURI PASUY</t>
  </si>
  <si>
    <t>DISTRICOL CORRESPONSALIA Y VAR</t>
  </si>
  <si>
    <t>FO-25-1311857</t>
  </si>
  <si>
    <t>08/08/2025 EN COMUNICACIÓN CON LA SRA YESENIA MAYERLIS BELEÑO SAAVEDRA AL NÚMERO 3005702316 INFORMA QUE SERVIENTREGA NO LE HA ENTREGADO QUE ELLA SE VA ACERCAR A LA OFICINA | 14/08/2025 SE ENVÍAN ROLLOS CON GUÍA 2187690601. SE CONFIRMA ENTREGA DE ROLLOS EXITOSA POR PARTE DE LA TRANSPORTADORA.</t>
  </si>
  <si>
    <t>DISTRICOL PAPELERIA PRINCIPAL</t>
  </si>
  <si>
    <t>FO-25-1354148</t>
  </si>
  <si>
    <t>09/08/2025 SE REALIZA ENVIO ROLLOS CON GUIA | 14/08/2025 SE ENVÍAN ROLLOS CON GUÍA 2265100349. SE CONFIRMA ENTREGA DE ROLLOS EXITOSA POR PARTE DE LA TRANSPORTADORA.</t>
  </si>
  <si>
    <t>CHINITA APARTADO ANTIOQUIA</t>
  </si>
  <si>
    <t>FO-25-1357779</t>
  </si>
  <si>
    <t>11/08/2025 11-08 SE ESCALA AL COORDINADOR DE ZONA PARA ENTREGA DE ROLLOS EN SITIO | 14/08/2025 ENTREGA DE 90 ROLLOS</t>
  </si>
  <si>
    <t>BARRIO EL TRIUNFO PUERTO GAITA</t>
  </si>
  <si>
    <t>FO-25-1342495</t>
  </si>
  <si>
    <t>07/08/2025 SE REALIZA ENVIO ROLLOS CON GUIA | 14/08/2025 SE ENVÍAN ROLLOS CON GUÍA 2235595964. SE CONFIRMA ENTREGA DE ROLLOS EXITOSA POR PARTE DE LA TRANSPORTADORA.</t>
  </si>
  <si>
    <t>BARRIO ANTIOQUIA CARTAGENA DEL CHAIRA 5</t>
  </si>
  <si>
    <t>FO-25-1340056</t>
  </si>
  <si>
    <t>06/08/2025 SE REALIZA ENVIO ROLLOS CON GUIA | 14/08/2025 SE ENVÍAN ROLLOS CON GUÍA 2235595962. SE CONFIRMA ENTREGA DE ROLLOS EXITOSA POR PARTE DE LA TRANSPORTADORA.</t>
  </si>
  <si>
    <t>BARRIO SOCHAMATE JAMUNDI</t>
  </si>
  <si>
    <t>FO-25-1358659</t>
  </si>
  <si>
    <t>11/08/2025 11-08 SE ESCALA AL COORDINADOR DE ZONA PARA ENTREGA DE ROLLOS EN SITIO | 13/08/2025 SE REALIZA ENTREGA DE 40 ROLLOS TÉRMICOS EN EL CB. SIN NOVEDAD</t>
  </si>
  <si>
    <t>PTM MONOTOS  MULTITIENDA LA AV</t>
  </si>
  <si>
    <t>FO-25-1326435</t>
  </si>
  <si>
    <t>14/08/2025 SE ENVÍAN ROLLOS CON GUÍA 2265100344. SE CONFIRMA ENTREGA DE ROLLOS EXITOSA POR PARTE DE LA TRANSPORTADORA.</t>
  </si>
  <si>
    <t>BARRIO LA CABANA BOGOTA</t>
  </si>
  <si>
    <t>FO-25-1367279</t>
  </si>
  <si>
    <t>12/08/2025 12-8 SE ESCALA AL COORDINADOR DE ZONA PARA ENTREGA DE ROLLOS EN SITIO | 13/08/2025 SE ENTREGAN 20 ROLLOS</t>
  </si>
  <si>
    <t>LA VIRGINIA</t>
  </si>
  <si>
    <t>LA VIRGINIA - RISARALDA</t>
  </si>
  <si>
    <t>FO-25-1359434</t>
  </si>
  <si>
    <t>11/08/2025 11-08 SE ESCALA AL COORDINADOR DE ZONA PARA ENTREGA DE ROLLOS EN SITIO | 13/08/2025 VISITAMOS COMERCIO REALIZAMOS ENTREGA DE 80 ROLLOS.</t>
  </si>
  <si>
    <t>BARRIO COLSAG CUCUTA 5</t>
  </si>
  <si>
    <t>FO-25-1367139</t>
  </si>
  <si>
    <t>12/08/2025 12-8 SE ESCALA AL COORDINADOR DE ZONA PARA ENTREGA DE ROLLOS EN SITIO | 13/08/2025 SE ENTREGAN 10 ROLLOS OK</t>
  </si>
  <si>
    <t>PTM BUCARAMANAGA FUENTE DE SOD</t>
  </si>
  <si>
    <t>FO-25-1366851</t>
  </si>
  <si>
    <t>12/08/2025 12-8 SE ESCALA AL COORDINADOR DE ZONA PARA ENTREGA DE ROLLOS EN SITIO | 13/08/2025 SE HACE PRESENCIA EN DIRECCIÓN INCIDA EN LA ORDEN SE ENCUENTRA CERRADO SE ESTABLE CONTACTAR CON LA SEÑORA CELIA AL NÚMERO 3112836355 QUIEN INFORMA QUE SE ENTREGUEN LOS ROLLOS DÓNDE UN CONOCIDO</t>
  </si>
  <si>
    <t>BARRIO LA LUCHA SANTA MARTA 1</t>
  </si>
  <si>
    <t>FO-25-1366833</t>
  </si>
  <si>
    <t>PTM  BUCARAMANGA DROGUERIA MIR</t>
  </si>
  <si>
    <t>FO-25-1365945</t>
  </si>
  <si>
    <t>12/08/2025 12-8 SE ESCALA AL COORDINADOR DE ZONA PARA ENTREGA DE ROLLOS EN SITIO | 13/08/2025 VISITA PARA ENTREGA DE 40 ROLLOS PARA DATAFONO</t>
  </si>
  <si>
    <t>DISTRICOL DROGAS DE JESUS</t>
  </si>
  <si>
    <t>FO-25-1365469</t>
  </si>
  <si>
    <t>12/08/2025 12-8 SE ESCALA AL COORDINADOR DE ZONA PARA ENTREGA DE ROLLOS EN SITIO | 13/08/2025 SE ENTREGAN 30 ROLLOS CON VISITA OK</t>
  </si>
  <si>
    <t>LA PALMA</t>
  </si>
  <si>
    <t>BARRIO LAS PUENTES LA PALMA</t>
  </si>
  <si>
    <t>FO-25-1336535</t>
  </si>
  <si>
    <t>06/08/2025 SE REALIZA ENVIO ROLLOS CON GUIA | 14/08/2025 SE ENVIAN ROLLOS CON GUIA 2235595961
SE CONFIRMA ENTREGA DE ROLLOS EXITOSA POR PARTE DEL CLIENTE</t>
  </si>
  <si>
    <t>BARRIO CENTRO ACACIAS 16</t>
  </si>
  <si>
    <t>FO-25-1364648</t>
  </si>
  <si>
    <t>12/08/2025 12-8 SE ESCALA AL COORDINADOR DE ZONA PARA ENTREGA DE ROLLOS EN SITIO | 13/08/2025 SE RELIZA ENTREGA DE 20 ROLLOS AL COMERCIO</t>
  </si>
  <si>
    <t>BARRIO URB VIA A SANTANA PUERT</t>
  </si>
  <si>
    <t>FO-25-1336534</t>
  </si>
  <si>
    <t>06/08/2025 SE REALIZA ENVIO ROLLOS CON GUIA | 14/08/2025 SE ENVIAN ROLLOS CON GUIA 2185553714
SE CONFIRMA ENTREGA DE ROLLOS EXITOSA POR PARTE DE LA TRANSPORTADORA</t>
  </si>
  <si>
    <t>DISTRICOL TIENDA SALOME LA 95</t>
  </si>
  <si>
    <t>FO-25-1361841</t>
  </si>
  <si>
    <t>11/08/2025 11-8 SE ESCALA AL COORDINADOR DE ZONA PARA ENTREGA DE ROLLOS EN SITIO | 13/08/2025 ENTREGA DE 40 ROLLOS</t>
  </si>
  <si>
    <t>BARRIO EL ROSAL PEREIRA</t>
  </si>
  <si>
    <t>FO-25-1363169</t>
  </si>
  <si>
    <t>12/08/2025 12-8 SE ESCALA AL COORDINADOR DE ZONA PARA ENTREGA DE ROLLOS EN SITIO | 13/08/2025 SE VISITA COMERCIO SE REALIZA ENTREGA DE 20 ROLLOS DE PAPEL PARA DATÁFONO</t>
  </si>
  <si>
    <t>BARRIO LAS FERIAS BOGOTA 3</t>
  </si>
  <si>
    <t>FO-25-1364233</t>
  </si>
  <si>
    <t>12/08/2025 12-8 SE ESCALA AL COORDINADOR DE ZONA PARA ENTREGA DE ROLLOS EN SITIO | 13/08/2025 SE VISITA COMERCIO CB BANCOLOMBIA, SE ENTREGAN ROLLOS DE PAPEL SOLICITADOS PARA EL DATÁFONO, NO UPS, NO SE MANIPULAN EQUIPOS</t>
  </si>
  <si>
    <t>PTM TIBASOSA ENCANTOS BELLEZA</t>
  </si>
  <si>
    <t>FO-25-1363676</t>
  </si>
  <si>
    <t>12/08/2025 12-8 SE ESCALA AL COORDINADOR DE ZONA PARA ENTREGA DE ROLLOS EN SITIO | 13/08/2025 SE REALIZA ENTREGA DE 10 ROLLOS CON VISITA</t>
  </si>
  <si>
    <t>FO-25-1363774</t>
  </si>
  <si>
    <t>12/08/2025 12-8 SE ESCALA AL COORDINADOR DE ZONA PARA ENTREGA DE ROLLOS EN SITIO | 13/08/2025 ENTREGA DE 40 ROLLOS PARA DATAFONO</t>
  </si>
  <si>
    <t>EL LITORAL DEL SAN JUAN</t>
  </si>
  <si>
    <t>BARRIO EL FIRME EL LITORAL DEL</t>
  </si>
  <si>
    <t>FO-25-1315423 | FO-25-1342595</t>
  </si>
  <si>
    <t>13/08/2025 SE REALIZA ENVÍO DE 100 ROLLOS</t>
  </si>
  <si>
    <t>HENAO CARDONA DIEGO FERNANDO | HERRERA MONAR GEOVANNY</t>
  </si>
  <si>
    <t>BARRIO CENTRO VEGACHI</t>
  </si>
  <si>
    <t>FO-25-1354144</t>
  </si>
  <si>
    <t>09/08/2025 SE REALIZA ENVIO ROLLOS CON GUIA | 14/08/2025 SE REALIZA ENVÍO DE 20 ROLLOS, EL USUARIO CONFIRMA LA LLEGADA</t>
  </si>
  <si>
    <t>BARRIO PORVENIR CALI 1</t>
  </si>
  <si>
    <t>FO-25-1371848</t>
  </si>
  <si>
    <t>13/08/2025 13-8 SE ESCALA AL COORDINADOR DE ZONA PARA ENTREGA DE ROLLOS EN SITIO | 14/08/2025 SE ENTREGAN 20 ROLLOS A MARTHA VALENCIA</t>
  </si>
  <si>
    <t>PTM DELICARNES ABARROTES</t>
  </si>
  <si>
    <t>FO-25-1355294</t>
  </si>
  <si>
    <t>09/08/2025 SE ESCALA AL COORDINADOR DE ZONA PARA ENTREGA DE ROLLOS EN SITIO | 14/08/2025 SE VISITA PUNTO Y SE ENCUENTRA CERRADO, VECINO RECIBE SIN FIRMA</t>
  </si>
  <si>
    <t>DISTRICOL DIAMAR SPORT CONF</t>
  </si>
  <si>
    <t>FO-25-1371845</t>
  </si>
  <si>
    <t>13/08/2025 13-8 SE ESCALA AL COORDINADOR DE ZONA PARA ENTREGA DE ROLLOS EN SITIO | 14/08/2025 SE VISITA COMERCIO SE HACE ENTREGA DE 30 ROLLOS</t>
  </si>
  <si>
    <t>BARRIO CENTRO TURMQUE</t>
  </si>
  <si>
    <t>FO-25-1358379</t>
  </si>
  <si>
    <t>11/08/2025 11-08 SE ESCALA AL COORDINADOR DE ZONA PARA ENTREGA DE ROLLOS EN SITIO | 11/08/2025 SE REALIZA ENVIO DE 10 ROLLOS</t>
  </si>
  <si>
    <t>BARRIO CERRITOS PEREIRA 4</t>
  </si>
  <si>
    <t>FO-25-1366838</t>
  </si>
  <si>
    <t>12/08/2025 12-8 SE ESCALA AL COORDINADOR DE ZONA PARA ENTREGA DE ROLLOS EN SITIO | 14/08/2025 VISITAMOS COMERCIO REALIZAMOS ENTREGA DE 10 ROLLOS.</t>
  </si>
  <si>
    <t>FO-25-1371839</t>
  </si>
  <si>
    <t>13/08/2025 13-8 SE ESCALA AL COORDINADOR DE ZONA PARA ENTREGA DE ROLLOS EN SITIO | 14/08/2025 SE ENTREGAN 120 ROLLOS A LEIDY MARTÍNEZ</t>
  </si>
  <si>
    <t>FO-25-1351014</t>
  </si>
  <si>
    <t>08/08/2025 SE REALIZA ENVIO ROLLOS CON GUIA | 09/08/2025 SE REALIZA ENVÍO DE 20 UNIDADES DE ROLLOS AL CLIENTE,SE LLAMA Y SE LE INDICA EL ENVÍO Y LA APROXIMIDAD DE LLEGADA EL PRÓXIMO MIÉRCOLES 13 DE AGOSTO DEL 2025</t>
  </si>
  <si>
    <t>BARRIO CENTRO RIOSUCIO 2</t>
  </si>
  <si>
    <t>FO-25-1349616</t>
  </si>
  <si>
    <t>08/08/2025 SE REALIZA ENVIO ROLLOS CON GUIA | 12/08/2025 SE ENVIA 40 ROLLOS POR INTERRAPIDIMO OK</t>
  </si>
  <si>
    <t>BARRIO EL VALLE 2</t>
  </si>
  <si>
    <t>FO-25-1363689</t>
  </si>
  <si>
    <t>12/08/2025 12-8 SE ESCALA AL COORDINADOR DE ZONA PARA ENTREGA DE ROLLOS EN SITIO | 14/08/2025 SE REALIZA ENTREGA DE 20 ROLLOS OK</t>
  </si>
  <si>
    <t>FO-25-1330559</t>
  </si>
  <si>
    <t>14/08/2025 SE REALIZA ENTREGA DE 90 ROLLO RBM EN SITIO, ENTREGA EXITOSA</t>
  </si>
  <si>
    <t>FO-25-1356374</t>
  </si>
  <si>
    <t>10/08/2025 10-08 SE ESCALA AL COORDINADOR DE ZONA PARA ENTREGA DE ROLLOS EN SITIO | 11/08/2025 10-8 SE ESCALA CASO A LA RED..11-8 LA RED AUTORIZA EL ENVIO DE 80 ROLLOS | 14/08/2025 SE ENTREGAN 80 ROLLOS EN EL COMERCIO NO SE MANIPULAN EQUIPOS</t>
  </si>
  <si>
    <t>CALLE DEL COMERCIO SOPETRAN</t>
  </si>
  <si>
    <t>FO-25-1344735</t>
  </si>
  <si>
    <t>07/08/2025 SE ESCALA AL COORDINADOR DE ZONA PARA ENTREGA DE ROLLOS EN SITIO | 14/08/2025 SE ENTREGAN 40 ROLLOS EXITOSAMENTE</t>
  </si>
  <si>
    <t>BARRIO MUTUALIDAD BUCARAMANGA 1</t>
  </si>
  <si>
    <t>FO-25-1372934</t>
  </si>
  <si>
    <t>13/08/2025 13-8 SE ESCALA AL COORDINADOR DE ZONA PARA ENTREGA DE ROLLOS EN SITIO | 14/08/2025 SE HACE ENTREGA DE 10 ROLLOS</t>
  </si>
  <si>
    <t>BARRIO FLORALIA CALI 8</t>
  </si>
  <si>
    <t>FO-25-1371810</t>
  </si>
  <si>
    <t>13/08/2025 13-8 SE ESCALA AL COORDINADOR DE ZONA PARA ENTREGA DE ROLLOS EN SITIO | 14/08/2025 SE ENTREGAN 50 ROLLOS A LARRY MEDINA</t>
  </si>
  <si>
    <t>PTM BOGOTA  LABORATORIO DENTAL</t>
  </si>
  <si>
    <t>FO-25-1371178</t>
  </si>
  <si>
    <t>13/08/2025 13-8 SE ESCALA AL COORDINADOR DE ZONA PARA ENTREGA DE ROLLOS EN SITIO | 14/08/2025 SE VISITA CB BANCOLOMBIA, SE ENTREGAN ROLLOS DE PAPEL SOLICITADOS PARA EL DATÁFONO, NO UPS, NO SE MANIPULAN EQUIPOS.</t>
  </si>
  <si>
    <t>BARRIO EL EDEN LA UNION</t>
  </si>
  <si>
    <t>FO-25-1349631</t>
  </si>
  <si>
    <t>08/08/2025 SE ESCALA AL COORDINADOR DE ZONA PARA ENTREGA DE ROLLOS EN SITIOSE ESCALA AL COORDINADOR DE ZONA PARA ENTREGA DE ROLLOS EN SITIO | 14/08/2025 SE ENTREGA ROLLOS OK</t>
  </si>
  <si>
    <t>SABANA NORTE JUMBO CHIA</t>
  </si>
  <si>
    <t>FO-25-1350321</t>
  </si>
  <si>
    <t>08/08/2025 SE ESCALA AL COORDINADOR DE ZONA PARA ENTREGA DE ROLLOS EN SITIO | 14/08/2025 SE REALIZA LA ENTREGA DE 190 ROLLOS</t>
  </si>
  <si>
    <t>BARRIO JERUSALEN BOGOTA 2</t>
  </si>
  <si>
    <t>FO-25-1353415</t>
  </si>
  <si>
    <t>09/08/2025 SE ESCALA AL COORDINADOR DE ZONA PARA ENTREGA DE ROLLOS EN SITIO | 14/08/2025 ENTREGA DE 10 ROLLOS PARA DATAFONO NO SE MANIPULA TERMINAL</t>
  </si>
  <si>
    <t>BARRIO SOPETRAN SOPETRAN 3</t>
  </si>
  <si>
    <t>FO-25-1356005</t>
  </si>
  <si>
    <t>10/08/2025 10-08 SE ESCALA AL COORDINADOR DE ZONA PARA ENTREGA DE ROLLOS EN SITIO | 14/08/2025 SE ENTREGAN 10 ROLLOS EXITOSAMENTE</t>
  </si>
  <si>
    <t>PAGAFACIL  METROPOLOS</t>
  </si>
  <si>
    <t>FO-25-1370430</t>
  </si>
  <si>
    <t>DISTRICOL MULTISERVICIOS PAGOS</t>
  </si>
  <si>
    <t>FO-25-1358608</t>
  </si>
  <si>
    <t>11/08/2025 11-08 SE ESCALA AL COORDINADOR DE ZONA PARA ENTREGA DE ROLLOS EN SITIO | 14/08/2025 SE VISITA COMERCIO SE REALIZA ENTREGA DE 30 ROLLOS DE PAPEL PARA DATÁFONO</t>
  </si>
  <si>
    <t>DISTRICOL VARIEDADES FF</t>
  </si>
  <si>
    <t>FO-25-1362416</t>
  </si>
  <si>
    <t>11/08/2025 11-8 SE ESCALA AL COORDINADOR DE ZONA PARA ENTREGA DE ROLLOS EN SITIO | 14/08/2025 SE ENTREGAN 30 ROLLOS EN DIRECCIÓN SOLICITADA POR EL USUARIO EN MANIZALES TERMINAL DE TRANSPORTE MIXTO</t>
  </si>
  <si>
    <t>BARRIO CALLE REAL TURBACO 1</t>
  </si>
  <si>
    <t>FO-25-1362423</t>
  </si>
  <si>
    <t>11/08/2025 11-8 SE ESCALA AL COORDINADOR DE ZONA PARA ENTREGA DE ROLLOS EN SITIO | 14/08/2025 SE ENTREGAN 50 ROLLOS</t>
  </si>
  <si>
    <t>MONTENEGRO</t>
  </si>
  <si>
    <t>DISTRICOL GRANERO CENTENARIO</t>
  </si>
  <si>
    <t>FO-25-1369121</t>
  </si>
  <si>
    <t>13/08/2025 13-8 SE ESCALA AL COORDINADOR DE ZONA PARA ENTREGA DE ROLLOS EN SITIO | 14/08/2025 SE VISITA COMERCIO SE REALIZÓ ENTREGA DE 60 ROLLOS</t>
  </si>
  <si>
    <t>BARRIO CIUDAD DORADA ARMENIA 4</t>
  </si>
  <si>
    <t>FO-25-1363181</t>
  </si>
  <si>
    <t>12/08/2025 12-8 SE ESCALA AL COORDINADOR DE ZONA PARA ENTREGA DE ROLLOS EN SITIO | 14/08/2025 SE VISITA COMERCIO SE REALIZÓ ENTREGA 10 ROLLOS</t>
  </si>
  <si>
    <t>FO-25-1361861</t>
  </si>
  <si>
    <t>11/08/2025 11-8 SE ESCALA AL COORDINADOR DE ZONA PARA ENTREGA DE ROLLOS EN SITIO | 14/08/2025 SE VISITA COMERCIO SE REALIZA ENTREGA DE 10 ROLLOS DE PAPEL PARA DATÁFONO</t>
  </si>
  <si>
    <t>CENTRO CHIA CUNDINAMARCA</t>
  </si>
  <si>
    <t>FO-25-1363148</t>
  </si>
  <si>
    <t>12/08/2025 12-8 SE ESCALA AL COORDINADOR DE ZONA PARA ENTREGA DE ROLLOS EN SITIO | 14/08/2025 SE REALIZA LA ENTREGA DE LOS ROLLOS EN COMERCIO VECINO YA QUE EL CLIENTE SE ENCUENTRA EN BOGOTÁ Y PIDE EL FAVOR DE DEJARLOS HAY LORENA AGUILAR</t>
  </si>
  <si>
    <t>PTM ARMENIA LA SEN@L</t>
  </si>
  <si>
    <t>FO-25-1371195</t>
  </si>
  <si>
    <t>13/08/2025 13-8 SE ESCALA AL COORDINADOR DE ZONA PARA ENTREGA DE ROLLOS EN SITIO | 14/08/2025 SE VISITA COMERCIO SE REALIZÓ ENTREGA DE 50 ROLLOS</t>
  </si>
  <si>
    <t>FO-25-1373030</t>
  </si>
  <si>
    <t>13/08/2025 13-8 SE ESCALA AL COORDINADOR DE ZONA PARA ENTREGA DE ROLLOS EN SITIO | 14/08/2025 SE REALIZA ENTREGA DE 20 ROLLOS</t>
  </si>
  <si>
    <t>BARRIO VEREDA LLANO DE MONTANA</t>
  </si>
  <si>
    <t>FO-25-1368304</t>
  </si>
  <si>
    <t>12/08/2025 12-8 SE ESCALA AL COORDINADOR DE ZONA PARA ENTREGA DE ROLLOS EN SITIO | 14/08/2025 SE ENTREGAN 30 ROLLOS EXITOSAMENTE</t>
  </si>
  <si>
    <t>BARRIO CENTRO MONTERIA 58</t>
  </si>
  <si>
    <t>FO-25-1372931</t>
  </si>
  <si>
    <t>13/08/2025 13-8 SE ESCALA AL COORDINADOR DE ZONA PARA ENTREGA DE ROLLOS EN SITIO | 14/08/2025 SE RELLAIZSS ENTREGA DE 60 ROLLOS PARA CB BANCOLOMBIA, NO SE MANIPULA EQUIPOS</t>
  </si>
  <si>
    <t>BARRIO LOS NARANJOS CALI 2</t>
  </si>
  <si>
    <t>FO-25-1371285</t>
  </si>
  <si>
    <t>13/08/2025 13-8 SE ESCALA AL COORDINADOR DE ZONA PARA ENTREGA DE ROLLOS EN SITIO | 14/08/2025 LA VISITA TECNICA REALIZADA AL COMERCIO SE LLEGA AL SITIO SE INFORMA EL MOTIVO DE LA VISITA SE ENTREGAN 70 ROLLOS TERMICOS AL CLIENTE EL FRENTE RECIBE ROLLOS</t>
  </si>
  <si>
    <t>BARRIO VILLA LUZ BOGOTA  7</t>
  </si>
  <si>
    <t>FO-25-1372281</t>
  </si>
  <si>
    <t>13/08/2025 13-8 SE ESCALA AL COORDINADOR DE ZONA PARA ENTREGA DE ROLLOS EN SITIO | 14/08/2025 SE VISITA COMERCIO CB BANCOLOMBIA, SE ENTREGAN ROLLOS DE PAPEL SOLICITADOS PARA EL DATÁFONO, NO UPS, NO SE MANIPULAN EQUIPOS.</t>
  </si>
  <si>
    <t>BARRIO LA FLORESTA TURBACO</t>
  </si>
  <si>
    <t>FO-25-1353870</t>
  </si>
  <si>
    <t>09/08/2025 SE ESCALA AL COORDINADOR DE ZONA PARA ENTREGA DE ROLLOS EN SITIO | 14/08/2025 SE ENTREGAN 40 ROLLOS</t>
  </si>
  <si>
    <t>FO-25-1372309</t>
  </si>
  <si>
    <t>13/08/2025 13-8 SE ESCALA AL COORDINADOR DE ZONA PARA ENTREGA DE ROLLOS EN SITIO | 14/08/2025 SE REALIZA ENTREGA DE 10 ROLLOS EN SITIO</t>
  </si>
  <si>
    <t>BARRIO VRD FONQUETA CHIA</t>
  </si>
  <si>
    <t>FO-25-1364642</t>
  </si>
  <si>
    <t>12/08/2025 12-8 SE ESCALA AL COORDINADOR DE ZONA PARA ENTREGA DE ROLLOS EN SITIO | 14/08/2025 SE REALIZA LA ENTREGA DE 30 ROLLOS</t>
  </si>
  <si>
    <t>PTM RIONEGRO  CARNICERIA ALTO</t>
  </si>
  <si>
    <t>FO-25-1339327</t>
  </si>
  <si>
    <t>06/08/2025 SE ESCALA AL COORDINADOR DE ZONA PARA ENTREGA DE ROLLOS EN SITIO | 14/08/2025 SE ENTREGARON 80 ROLLOS</t>
  </si>
  <si>
    <t>FO-25-1364150</t>
  </si>
  <si>
    <t>12/08/2025 12-8 SE ESCALA AL COORDINADOR DE ZONA PARA ENTREGA DE ROLLOS EN SITIO | 14/08/2025 EN LA VISITA TÉCNICA SE REALIZÓ LA ENTREGA DE 170 ROLLOS TERMICOS DE REDEBAN PARA EL CB</t>
  </si>
  <si>
    <t>DISTRICOL CARNICERIA SALAMAR</t>
  </si>
  <si>
    <t>FO-25-1311859</t>
  </si>
  <si>
    <t>08/08/2025 08-08 EN COMUNICACIÓN CON EL SR MARIANO OSPINA MARTINEZ AL 3136709171INFORMA QUE AÚN NO RECIBE | 14/08/2025 SE REALIZA CONTACTO TELEFONICO CON EL SR MANUEL AL 3136709171 INDICA QUE YA LE LLEGARON LOS ROLLOS | 14/08/2025 SE ENVIAN ROLLOS CON GUIA 2205447106
SE REALIZA CONTACTO TELEFONICO CON EL SR MANUEL AL 3136709171 INDICA QUE YA LE LLEGARON LOS ROLLOS</t>
  </si>
  <si>
    <t>BARRIO LOS HOYOS POPAYAN 9</t>
  </si>
  <si>
    <t>FO-25-1345304</t>
  </si>
  <si>
    <t>07/08/2028 SE ESCALA AL COORDINADOR DE ZONA PARA ENTREGA DE ROLLOS EN SITIO | 14/08/2025 SE INGRESA SE ENTREGA 20 ROLLOS RBM</t>
  </si>
  <si>
    <t>VDA PONTEZUELA RIONEGRO</t>
  </si>
  <si>
    <t>FO-25-1345438</t>
  </si>
  <si>
    <t>07/08/2025 SE ESCALA AL COORDINADOR DE ZONA PARA ENTREGA DE ROLLOS EN SITIO | 14/08/2025 SE ENTREGARON 40 ROLLOS</t>
  </si>
  <si>
    <t>PTM TURBACO  DROGUERIA LA GRAN</t>
  </si>
  <si>
    <t>FO-25-1358370</t>
  </si>
  <si>
    <t>11/08/2025 11-08 SE ESCALA AL COORDINADOR DE ZONA PARA ENTREGA DE ROLLOS EN SITIO | 14/08/2025 SE ENTREGAN 50 ROLLOS</t>
  </si>
  <si>
    <t>BARRIO LOS MAYALES VALLEDUPAR</t>
  </si>
  <si>
    <t>FO-25-1361008</t>
  </si>
  <si>
    <t>11/08/2025 11-08 SE ESCALA AL COORDINADOR DE ZONA PARA ENTREGA DE ROLLOS EN SITIO | 14/08/2025 SE REALIZA ENTREGA DE 50 ROLLOS EN SITIO</t>
  </si>
  <si>
    <t>BARRIO URB VEREDA TROPICAL MON</t>
  </si>
  <si>
    <t>FO-25-1373873</t>
  </si>
  <si>
    <t>14/08/2025 14-8 SE ESCALA AL COORDINADOR DE ZONA PARA ENTREGA DE ROLLOS EN SITIO | 14/08/2025 SE REALIZA ENTREGA DE 20 ROLLOS PARA EL CB BANCOLOMBIA, NO SE MANIPULA EQUIPOS</t>
  </si>
  <si>
    <t>PTM SARDINATA NOWNOW</t>
  </si>
  <si>
    <t>FO-25-1372928</t>
  </si>
  <si>
    <t>13/08/2025 13-8 SE ESCALA AL COORDINADOR DE ZONA PARA ENTREGA DE ROLLOS EN SITIO | 14/08/2025 SE ENTREGAN 20 ROLLOS OK, EN DIRECCION INDICADA POR EL CIENTE</t>
  </si>
  <si>
    <t>BARRIO LA LUZ BARRANQUILLA 3</t>
  </si>
  <si>
    <t>FO-25-1371832</t>
  </si>
  <si>
    <t>13/08/2025 13-8 SE ESCALA AL COORDINADOR DE ZONA PARA ENTREGA DE ROLLOS EN SITIO | 14/08/2025 SE REALIZA VISITA SE PROCEDE A ENTREGAR 30 UNIDADES DE ROLLOS AL CLIENTE</t>
  </si>
  <si>
    <t>BARRIO CENTRO BARRANQUILLA 47</t>
  </si>
  <si>
    <t>FO-25-1369128</t>
  </si>
  <si>
    <t>13/08/2025 13-8 SE REALIZA ENVIO CON OPERADOR LOGISTICO CABIFY | 14/08/2025 SE REALIZA VISITA SE PROCEDE A ENTREGAR 20 UNIDADES DE ROLLOS AL CLIENTE</t>
  </si>
  <si>
    <t>PTM BOGOTA CENTRO DE SERVICIO</t>
  </si>
  <si>
    <t>FO-25-1356002</t>
  </si>
  <si>
    <t>10/08/2025 10-08 SE ESCALA AL COORDINADOR DE ZONA PARA ENTREGA DE ROLLOS EN SITIO | 14/08/2025 DURANTE LA VISITA TECNICA SE REALIZA ENTREGA DE ROLLOS PARA DATÁFONO NO SE MANIPULAN EQUIPOS SIN NOVEDAD EN ENTREGA</t>
  </si>
  <si>
    <t>BARRIO MONTOYA PAVA 4</t>
  </si>
  <si>
    <t>FO-25-1363161</t>
  </si>
  <si>
    <t>12/08/2025 12-8 SE ESCALA AL COORDINADOR DE ZONA PARA ENTREGA DE ROLLOS EN SITIO | 14/08/2025 SE ENTREGAN 80 ROLLOS, SE ENTREGAN ENSEGUIDA CON AUTORIZACIÓN DE CLIENTE YA QUE SE ENCUENTRA CERRADO</t>
  </si>
  <si>
    <t>COTA</t>
  </si>
  <si>
    <t>FO-25-1357403</t>
  </si>
  <si>
    <t>11/08/2025 11-08 SE ESCALA AL COORDINADOR DE ZONA PARA ENTREGA DE ROLLOS EN SITIO | 14/08/2025 SE REALIZA LA ENTREGA DE 120 ROLLOS</t>
  </si>
  <si>
    <t>DISTRICOL EL TURISTA</t>
  </si>
  <si>
    <t>FO-25-1347883</t>
  </si>
  <si>
    <t>08/08/2025 SE REALIZA ENVIO ROLLOS CON GUIA | 14/08/2025 SE REALIZA GESTION TELEFONICA AL 3128705194 SRA EDITH INDICA QUE YA MANDO A RECLAMAR LOS ROLLOS POR QUE LA LLAMARON DE LA OFICINA SE CIERRA ORDEN | 14/08/2025 SE ENVIAN ROLLOS CON GUIA 284607357
SE CONFIRMA ENTREGA DE ROLLOS POR PARTE DEL CLIENTE VIA TELEFONICA</t>
  </si>
  <si>
    <t>PTM BOGOTA CENTRO DE SERVICIOS</t>
  </si>
  <si>
    <t>FO-25-1355999</t>
  </si>
  <si>
    <t>EL PEÑON</t>
  </si>
  <si>
    <t>EL PE#ON SANTANDER</t>
  </si>
  <si>
    <t>FO-25-1330058</t>
  </si>
  <si>
    <t>05/08/2025 SE REALIZA ENVIO ROLLOS CON GUIA | 14/08/2025 SE REALIZA CONTACTO TELEFONICO AL 3216988660 RESPONDE SRA LISETG QUIEN INDICA QUE YA LE LLEGARON LOS ROLLOS | 14/08/2025 SE ENVIAN ROLLOS CON GUIA 2187690615
SE CONFIRMA ENTREGA DE ROLLOS EXITOSA POR PARTE DEL CLIENTE VIA TELEFONICA</t>
  </si>
  <si>
    <t>BARRIO BOLIVAR INZA</t>
  </si>
  <si>
    <t>FO-25-1333046</t>
  </si>
  <si>
    <t>14/08/2025 SE ENVIAN ROLLOS CON GUIA 2185553712
SE CONFIRMA ENTREGA DE ROLLOS EXITOSA POR PARTE DE LA TRANSPORTADORA</t>
  </si>
  <si>
    <t>BARRIO SURINAMA TUNJA 1</t>
  </si>
  <si>
    <t>FO-25-1375058</t>
  </si>
  <si>
    <t>14/08/2025 14-8 SE ESCALA AL COORDINADOR DE ZONA PARA ENTREGA DE ROLLOS EN SITIO | 14/08/2025 ENTREGA DE 80 ROLLOS CON VISITA EXITOSA</t>
  </si>
  <si>
    <t>DISTRICOL FERROCOLONIA SARA</t>
  </si>
  <si>
    <t>FO-25-1366932</t>
  </si>
  <si>
    <t>12/08/2025 12-8 SE ESCALA AL COORDINADOR DE ZONA PARA ENTREGA DE ROLLOS EN SITIO | 14/08/2025 ENTREGA ROLLOS EN SITIO</t>
  </si>
  <si>
    <t>SAN PELAYO</t>
  </si>
  <si>
    <t>BARRIO OTRO SAN PELAYO</t>
  </si>
  <si>
    <t>FO-25-1371842</t>
  </si>
  <si>
    <t>13/08/2025 13-8 SE ESCALA AL COORDINADOR DE ZONA PARA ENTREGA DE ROLLOS EN SITIO | 14/08/2025 EN VISITA TÉCNICA AL PUNTO SE REALIZA ENTREGA DE 50 ROLLOS EN EL PUNTO SIN NOVEDAD, EN LA ENTREGA NO SE MANIPULAN EQUIPOS</t>
  </si>
  <si>
    <t>DISTRICOL FERROCOLONIA</t>
  </si>
  <si>
    <t>FO-25-1366894</t>
  </si>
  <si>
    <t>12/08/2025 12-8 SE ESCALA AL COORDINADOR DE ZONA PARA ENTREGA DE ROLLOS EN SITIO | 14/08/2025 ENVÍO DIRECTO CON EL CONDUCTOR, ENTREGA CONFIRMADA CON EL CLIENTE</t>
  </si>
  <si>
    <t>BARRIO CGT NUEVA COLONIA TURBO</t>
  </si>
  <si>
    <t>FO-25-1365069</t>
  </si>
  <si>
    <t>12/08/2025 12-8 SE ESCALA AL COORDINADOR DE ZONA PARA ENTREGA DE ROLLOS EN SITIO | 14/08/2025 SE REALIZA ENVKO DE ROLLOS DIRECTO CON EL CONDUCTOR, ENTREGA CONFIRMADA CON EL CLIENTE.</t>
  </si>
  <si>
    <t>DISTRICOL D ALANNA BEAUTY</t>
  </si>
  <si>
    <t>FO-25-1342497</t>
  </si>
  <si>
    <t>07/08/2025 SE REALIZA ENVIO ROLLOS CON GUIA | 14/08/2025 SE REALIZA CONTACTO TELEFONICO AL 3118641156 SE HABLA CON LA SRA DANIELA HIJA DE SRA YASMIN QUIEN INDICA YA LE LLEGARON LOS ROLLOS | 14/08/2025 SE ENVIAN ROLLOS CON GUIA 2185553715
SE CONFIRMA ENTREGA DE ROLLOS EXITOSA POR PARTE DEL CLIENTE VIA TELEFONICA</t>
  </si>
  <si>
    <t>BARRIO LA PESA RIONEGRO SANT</t>
  </si>
  <si>
    <t>FO-25-1357411</t>
  </si>
  <si>
    <t>11/08/2025 11-08 SE ESCALA AL COORDINADOR DE ZONA PARA ENTREGA DE ROLLOS EN SITIO | 14/08/2025 SE VISITA COMERCIO SE ENTREGA ROLLOS EN SITIO</t>
  </si>
  <si>
    <t>BARRIO OTRO SAHAGUN 1</t>
  </si>
  <si>
    <t>FO-25-1353862</t>
  </si>
  <si>
    <t>09/08/2025 SE ESCALA AL COORDINADOR DE ZONA PARA ENTREGA DE ROLLOS EN SITIO | 14/08/2025 SE VISITA COMERCIO Y SE HACE ENTREGA DE 10 ROLLOS A LA SEÑORA YEIVI VERONA.</t>
  </si>
  <si>
    <t>DISTRICOL MISCELANEA MAPAL</t>
  </si>
  <si>
    <t>FO-25-1371288</t>
  </si>
  <si>
    <t>13/08/2025 13-8 SE ESCALA AL COORDINADOR DE ZONA PARA ENTREGA DE ROLLOS EN SITIO | 14/08/2025 ENTREGA ROLLOS EN SITIO</t>
  </si>
  <si>
    <t>DISTRICOL MISCELANEA Y PAP MR</t>
  </si>
  <si>
    <t>FO-25-1373027</t>
  </si>
  <si>
    <t>13/08/2025 13-8 SE ESCALA AL COORDINADOR DE ZONA PARA ENTREGA DE ROLLOS EN SITIO | 14/08/2025 SE VISITA COMERCIO SE REALIZA ENTREGA DE 40 ROLLOS DE PAPEL PARA DATÁFONO</t>
  </si>
  <si>
    <t>BARRIO REMANSOS DE SAN FRANCIS</t>
  </si>
  <si>
    <t>FO-25-1375250</t>
  </si>
  <si>
    <t>14/08/2025 14-8 SE ESCALA AL COORDINADOR DE ZONA PARA ENTREGA DE ROLLOS EN SITIO | 14/08/2025 ENTREGA DE 20 ROLLOS CON VISITA EXITOSA</t>
  </si>
  <si>
    <t>DISTRICOL GRUPO TECNO GM</t>
  </si>
  <si>
    <t>FO-25-1362570</t>
  </si>
  <si>
    <t>11/08/2025 11-8 SE ESCALA AL COORDINADOR DE ZONA PARA ENTREGA DE ROLLOS EN SITIO | 14/08/2025 SE ENTREGAN 70 ROLLOS.</t>
  </si>
  <si>
    <t>BARRIO ALTICO NEIVA</t>
  </si>
  <si>
    <t>FO-25-1371894</t>
  </si>
  <si>
    <t>13/08/2025 13-8 SE ESCALA AL COORDINADOR DE ZONA PARA ENTREGA DE ROLLOS EN SITIO | 14/08/2025 SE REALIZA VISITA AL PUNTO SE ENTREGAN 160 ROLLOS PAPEL RBM CLIENTE RECIBE A SATISFACCIÓN</t>
  </si>
  <si>
    <t>BARRIO CENTRO CAJICA 5</t>
  </si>
  <si>
    <t>FO-25-1353853</t>
  </si>
  <si>
    <t>09/08/2025 SE ESCALA AL COORDINADOR DE ZONA PARA ENTREGA DE ROLLOS EN SITIO | 14/08/2025 SE REALIZA ENTREGA DE 60 ROLLOS</t>
  </si>
  <si>
    <t>BARRIO SANTA BARBARA BUCARAMAN</t>
  </si>
  <si>
    <t>FO-25-1374902</t>
  </si>
  <si>
    <t>14/08/2025 14-8 SE ESCALA AL COORDINADOR DE ZONA PARA ENTREGA DE ROLLOS EN SITIO | 14/08/2025 SE VISITA COMERCIO SE REALIZA LA ENTREGA DE 10 ROLLOS RBM CB OPERATIVO</t>
  </si>
  <si>
    <t>PTM DOSQUEBRADAS LA ESPERANZA</t>
  </si>
  <si>
    <t>FO-25-1371871</t>
  </si>
  <si>
    <t>13/08/2025 13-8 SE ESCALA AL COORDINADOR DE ZONA PARA ENTREGA DE ROLLOS EN SITIO | 14/08/2025 SE ENTREGAN 30 ROLLOS.</t>
  </si>
  <si>
    <t>BARRIO CENTRO INZA 1</t>
  </si>
  <si>
    <t>FO-25-1371719</t>
  </si>
  <si>
    <t>13/08/2025 13-8 SE ESCALA AL COORDINADOR DE ZONA PARA ENTREGA DE ROLLOS EN SITIO | 14/08/2025 SE INGRESA SE ENTREGA 20 ROLLOS RBM</t>
  </si>
  <si>
    <t>BARRIO GRANADA BUCARAMANGA</t>
  </si>
  <si>
    <t>FO-25-1375487</t>
  </si>
  <si>
    <t>14/08/2025 14-8 SE REALIZA ENVIO ROLLOS CON GUIA | 14/08/2025 SE REALIZA ENTREGA DE 20 ROLLOS</t>
  </si>
  <si>
    <t>BARRIO LAS FLORES BARRANQUILLA</t>
  </si>
  <si>
    <t>FO-25-1371856</t>
  </si>
  <si>
    <t>13/08/2025 13-8 SE ESCALA AL COORDINADOR DE ZONA PARA ENTREGA DE ROLLOS EN SITIO | 14/08/2025 SE REALIZA VISITA SE PROCEDE A ENTREGAR 50 UNIDADES DE ROLLOS AL CLIENTE</t>
  </si>
  <si>
    <t>FO-25-1358565</t>
  </si>
  <si>
    <t>11/08/2025 11-08 SE ESCALA AL COORDINADOR DE ZONA PARA ENTREGA DE ROLLOS EN SITIO | 14/08/2025 SE REALIZA ENTREGA DE 20 ROLLOS PARA EL CB BANCOLOMBIA, NO SE MANIPULA EQUIPOS</t>
  </si>
  <si>
    <t>BARRIO CHUCHURUBI CERETE</t>
  </si>
  <si>
    <t>FO-25-1372306</t>
  </si>
  <si>
    <t>13/08/2025 13-8 SE ESCALA AL COORDINADOR DE ZONA PARA ENTREGA DE ROLLOS EN SITIO | 14/08/2025 SE REALIZA ENTREGA DE 20 ROLLOS EN EL PUNTO SIN NOVEDAD, EN LA ENTREGA NO SE MANIPULAN EQUIPOS</t>
  </si>
  <si>
    <t>FO-25-1356019</t>
  </si>
  <si>
    <t>10/08/2025 10-08 SE ESCALA AL COORDINADOR DE ZONA PARA ENTREGA DE ROLLOS EN SITIO | 14/08/2025 SE ENVÍA ROLLOS POR FLOTA USUARIO COMFIMA RECIBIDO</t>
  </si>
  <si>
    <t>BARRIO CORREGIMIENTO SAN JOSE</t>
  </si>
  <si>
    <t>FO-25-1352273</t>
  </si>
  <si>
    <t>08/08/2025 08-08 SE ESCALA AL COORDINADOR DE ZONA PARA ENTREGA DE ROLLOS EN SITIO | 14/08/2025 SE ENVÍA ROLLOS POR FLOTA USUARIO COMFIMA RECIBIDO</t>
  </si>
  <si>
    <t>DISTRICOL SERVIFARMA MATECANA2</t>
  </si>
  <si>
    <t>FO-25-1372709</t>
  </si>
  <si>
    <t>13/08/2025 13-8 SE ESCALA AL COORDINADOR DE ZONA PARA ENTREGA DE ROLLOS EN SITIO | 14/08/2025 SE ENTREGAN 50 ROLLOS.</t>
  </si>
  <si>
    <t>BARRIO CHUNTAME CAJICA 2</t>
  </si>
  <si>
    <t>FO-25-1353846</t>
  </si>
  <si>
    <t>BARRIO BOSA RECREO BOGOTA 8</t>
  </si>
  <si>
    <t>FO-25-1368317</t>
  </si>
  <si>
    <t>12/08/2025 12-8 SE ESCALA AL COORDINADOR DE ZONA PARA ENTREGA DE ROLLOS EN SITIO | 14/08/2025 ENTREGA DE 30 ROLLOS NO SE MANIPULAN EQUIPOS SE REALIZA ENTREGA EN EL LOCAL DE AL LADO AUTORIZA ANDRÉS SEGURA 3502232618</t>
  </si>
  <si>
    <t>BARRIO CORREGIMIENTO RABOLARGO</t>
  </si>
  <si>
    <t>FO-25-1368040</t>
  </si>
  <si>
    <t>12/08/2025 12-8 SE ESCALA AL COORDINADOR DE ZONA PARA ENTREGA DE ROLLOS EN SITIO | 14/08/2025 SE REALIZA ENTREGA DE 20 ROLLOS EN EL PUNTO SIN NOVEDAD, EN LA ENTREGA NO SE MANIPULAN EQUIPOS</t>
  </si>
  <si>
    <t>BARRIO CUBA PEREIRA 12</t>
  </si>
  <si>
    <t>FO-25-1370766</t>
  </si>
  <si>
    <t>13/08/2025 13-8 SE ESCALA AL COORDINADOR DE ZONA PARA ENTREGA DE ROLLOS EN SITIO | 14/08/2025 SE VISITA COMERCIO SE REALIZA ENTREGA DE 10 ROLLOS DE PAPEL PARA DATÁFONO</t>
  </si>
  <si>
    <t>FO-25-1362879</t>
  </si>
  <si>
    <t>11/08/2025 SE REALIZA ENVIO CON OPERADOR LOGISTICO CABIFY | 14/08/2025 SE REALIZA ENTREGA DE 30 ROLLOS POR EL OPERADOR CABIFY</t>
  </si>
  <si>
    <t>DISTRICOL CENTRAL DE CELULARES</t>
  </si>
  <si>
    <t>FO-25-1362885</t>
  </si>
  <si>
    <t>11/08/2025 SE REALIZA ENVIO CON OPERADOR LOGISTICO CABIFY | 14/08/2025 SE REALIZA ENTREGA DE 40 ROLLOS POR EL OPERADOR CABIFY</t>
  </si>
  <si>
    <t>BARRIO FONTIBON BELLO</t>
  </si>
  <si>
    <t>FO-25-1362886</t>
  </si>
  <si>
    <t>11/08/2025 SE REALIZA ENVIO CON OPERADOR LOGISTICO CABIFY | 14/08/2025 SE REALIZA ENTREGA DE 20 ROLLOS POR EL OPERADOR CABIFY</t>
  </si>
  <si>
    <t>FO-25-1362888</t>
  </si>
  <si>
    <t>FO-25-1362876</t>
  </si>
  <si>
    <t>11/08/2025 SE REALIZA ENVIO CON OPERADOR LOGISTICO CABIFY | 14/08/2025 SE REALIZA ENTREGA DE 90 ROLLOS POR EL OPERADOR CABIFY</t>
  </si>
  <si>
    <t>BARRIO PILSEN ITAGUI</t>
  </si>
  <si>
    <t>FO-25-1362893</t>
  </si>
  <si>
    <t>11/08/2025 SE REALIZA ENVIO CON OPERADOR LOGISTICO CABIFY | 14/08/2025 SE REALIZA ENTREGA DE 10 ROLLOS POR EL OPERADOR CABIFY</t>
  </si>
  <si>
    <t>PTM ITAGUI PROVIMAX DROGUERIA</t>
  </si>
  <si>
    <t>FO-25-1362894</t>
  </si>
  <si>
    <t>11/08/2025 SE REALIZA ENVIO CON OPERADOR LOGISTICO CABIFY | 14/08/2025 SE REALIZA ENTREGA DE 60 ROLLOS POR EL OPERADOR CABIFY</t>
  </si>
  <si>
    <t>PTM ITAGUI VARIEDADES ICARO SA</t>
  </si>
  <si>
    <t>FO-25-1362895</t>
  </si>
  <si>
    <t>LA PRADERA ITAGUI ANTIOQUIA</t>
  </si>
  <si>
    <t>FO-25-1361571</t>
  </si>
  <si>
    <t>11/08/2025 11-08  SE REALIZA ENTREGA CON OPERADOR LOGISTICO CABIFY | 14/08/2025 SE REALIZA ENTREGA DE 30 ROLLOS POR EL OPERADOR CABIFY</t>
  </si>
  <si>
    <t>DISTRICOL MAS DE TODO MEDELLIN</t>
  </si>
  <si>
    <t>FO-25-1362877</t>
  </si>
  <si>
    <t>11/08/2025 SE REALIZA ENVIO CON OPERADOR LOGISTICO CABIFY | 14/08/2025 SE REALIZA ENTREGA DE 50 ROLLOS POR EL OPERADOR CABIFY</t>
  </si>
  <si>
    <t>BARRIO CASTILLA MEDELLIN 13</t>
  </si>
  <si>
    <t>FO-25-1362878</t>
  </si>
  <si>
    <t>COMCARD SANTO DOMINGO DJV</t>
  </si>
  <si>
    <t>FO-25-1362880</t>
  </si>
  <si>
    <t>FO-25-1362881</t>
  </si>
  <si>
    <t>COMCARD MED MONARKS</t>
  </si>
  <si>
    <t>FO-25-1362884</t>
  </si>
  <si>
    <t>FO-25-1362883</t>
  </si>
  <si>
    <t>PTM MEDELLIN DROGUERIA LA 30 A</t>
  </si>
  <si>
    <t>FO-25-1362882</t>
  </si>
  <si>
    <t>FO-25-1362887</t>
  </si>
  <si>
    <t>PTM MEDELLIN VARIEDADES YULIGU</t>
  </si>
  <si>
    <t>FO-25-1362889</t>
  </si>
  <si>
    <t>BARRIO LOS ALPES AIPE</t>
  </si>
  <si>
    <t>FO-25-1368313</t>
  </si>
  <si>
    <t>12/08/2025 12-8 SE ESCALA AL COORDINADOR DE ZONA PARA ENTREGA DE ROLLOS EN SITIO | 14/08/2025 SE LLEGA AL PUNTO NO SE REALIZA ENTREGA YA QUE SE EVIDENCIA MARCA COMPARTIDA .</t>
  </si>
  <si>
    <t>BARRIO BELEN MEDELLIN 15</t>
  </si>
  <si>
    <t>FO-25-1362890</t>
  </si>
  <si>
    <t>PTM MEDELLIN CREACIONES M Y WE</t>
  </si>
  <si>
    <t>FO-25-1362891</t>
  </si>
  <si>
    <t>BARRIO SAN CRISTOBAL MEDELLIN</t>
  </si>
  <si>
    <t>FO-25-1362896</t>
  </si>
  <si>
    <t>BARRIO SANTA CRUZ MEDELLIN</t>
  </si>
  <si>
    <t>FO-25-1362897</t>
  </si>
  <si>
    <t>PAGAFACIL SAN ANTONIO DE PRADO</t>
  </si>
  <si>
    <t>FO-25-1362875</t>
  </si>
  <si>
    <t>11/08/2025 SE REALIZA ENVIO CON OPERADOR LOGISTICO CABIFY | 14/08/2025 SE REALIZA ENTREGA DE 100 ROLLOS POR EL OPERADOR CABIFY</t>
  </si>
  <si>
    <t>FO-25-1372271</t>
  </si>
  <si>
    <t>13/08/2025 13-8 SE ESCALA AL COORDINADOR DE ZONA PARA ENTREGA DE ROLLOS EN SITIO | 14/08/2025 SE VISITA CB Y SE REALIZA ENTREGA DE 260 ROLLOS DE PAPEL TERMICO PARA DATÁFONO</t>
  </si>
  <si>
    <t>BARRIO SAN FELIPE 2 BARRANQUIL</t>
  </si>
  <si>
    <t>FO-25-1371792</t>
  </si>
  <si>
    <t>13/08/2025 13-8 SE ESCALA AL COORDINADOR DE ZONA PARA ENTREGA DE ROLLOS EN SITIO | 14/08/2025 SE REALIZA VISITA SE ENTREGAN 30 ROLLOS</t>
  </si>
  <si>
    <t>FO-25-1362535</t>
  </si>
  <si>
    <t>11/08/2025 11-08 SE REALIZA ENVIO CON OPERADOR LOGISTICO CABIFY | 14/08/2025 SE REALIZA ENTREGA DE 240 ROLLOS POR EL OPERADOR CABIFY</t>
  </si>
  <si>
    <t>FO-25-1363189</t>
  </si>
  <si>
    <t>12/08/2025 12-08 SE REALIZA ENVIO CON OPERADOR LOGISTICO CABIFY | 14/08/2025 SE REALIZA ENTREGA DE 10 ROLLOS POR EL OPERADOR CABIFY</t>
  </si>
  <si>
    <t>FO-25-1361557</t>
  </si>
  <si>
    <t>COMCARD ASPER TECNOLOGÍA</t>
  </si>
  <si>
    <t>FO-25-1361555</t>
  </si>
  <si>
    <t>11/08/2025 11-08  SE REALIZA ENTREGA CON OPERADOR LOGISTICO CABIFY | 14/08/2025 SE REALIZA ENTREGA DE 60 ROLLOS POR EL OPERADOR CABIFY</t>
  </si>
  <si>
    <t>BARRIO MANRIQUE MEDELLIN 28</t>
  </si>
  <si>
    <t>FO-25-1361848</t>
  </si>
  <si>
    <t>11/08/2025 11-08  SE REALIZA ENTREGA CON OPERADOR LOGISTICO CABIFY | 14/08/2025 SE REALIZA ENTREGA DE 10 ROLLOS POR EL OPERADOR CABIFY</t>
  </si>
  <si>
    <t>PTM MED SANTO DOMINGO</t>
  </si>
  <si>
    <t>FO-25-1362398</t>
  </si>
  <si>
    <t>11/08/2025 11-08  SE REALIZA ENTREGA CON OPERADOR LOGISTICO CABIFY | 14/08/2025 SE REALIZA ENTREGA DE 80 ROLLOS POR EL OPERADOR CABIFY</t>
  </si>
  <si>
    <t>COMCARD MANRIQUE CEN FARMAZUL</t>
  </si>
  <si>
    <t>FO-25-1362569</t>
  </si>
  <si>
    <t>11/08/2025 11-08 SE REALIZA ENVIO CON OPERADOR LOGISTICO CABIFY | 14/08/2025 SE REALIZA ENTREGA DE 90 ROLLOS POR EL OPERADOR CABIFY</t>
  </si>
  <si>
    <t>BARRIO CABANITAS BELLO BELLO</t>
  </si>
  <si>
    <t>FO-25-1361561</t>
  </si>
  <si>
    <t>11/08/2025 11-08  SE REALIZA ENTREGA CON OPERADOR LOGISTICO CABIFY | 14/08/2025 SE REALIZA ENTREGA DE 20 ROLLOS POR EL OPERADOR CABIFY</t>
  </si>
  <si>
    <t>DISTRICOL FRUVER PAGUE</t>
  </si>
  <si>
    <t>FO-25-1361553</t>
  </si>
  <si>
    <t>FO-25-1362534</t>
  </si>
  <si>
    <t>11/08/2025 11-08 SE REALIZA ENVIO CON OPERADOR LOGISTICO CABIFY | 14/08/2025 SE REALIZA ENTREGA DE 80 ROLLOS POR EL OPERADOR CABIFY</t>
  </si>
  <si>
    <t>BARRIO LA AURORA MEDELLIN 1</t>
  </si>
  <si>
    <t>FO-25-1361568</t>
  </si>
  <si>
    <t>BARRIO SANTA CRUZ MEDELLIN 3</t>
  </si>
  <si>
    <t>FO-25-1361551</t>
  </si>
  <si>
    <t>11/08/2025 11-08  SE REALIZA ENTREGA CON OPERADOR LOGISTICO CABIFY | 14/08/2025 SE REALIZA ENTREGA DE 130 ROLLOS POR EL OPERADOR CABIFY</t>
  </si>
  <si>
    <t>BARRIO ROBLEDO MEDELLIN 1</t>
  </si>
  <si>
    <t>FO-25-1362396</t>
  </si>
  <si>
    <t>BARRIO ROBLEDO MEDELLIN 2</t>
  </si>
  <si>
    <t>FO-25-1362625</t>
  </si>
  <si>
    <t>11/08/2025 11-8 SE ESCALA AL COORDINADOR DE ZONA PARA ENTREGA DE ROLLOS EN SITIO | 14/08/2025 SE REALIZA ENTREGA DE 40 ROLLOS POR EL OPERADOR CABIFY</t>
  </si>
  <si>
    <t>PAGAFACIL  TERM TRANSP NORTE</t>
  </si>
  <si>
    <t>FO-25-1362623</t>
  </si>
  <si>
    <t>11/08/2025 11-08 SE REALIZA ENVIO CON OPERADOR LOGISTICO CABIFY | 14/08/2025 SE REALIZA ENTREGA DE 170 ROLLOS POR EL OPERADOR CABIFY</t>
  </si>
  <si>
    <t>BARR FLORENCIA MEDELLIN</t>
  </si>
  <si>
    <t>FO-25-1363192</t>
  </si>
  <si>
    <t>DISTRICOL PAPELERIA ZABI</t>
  </si>
  <si>
    <t>FO-25-1361565</t>
  </si>
  <si>
    <t>BARRIO SAN FRANCISCO MONTELIBA</t>
  </si>
  <si>
    <t>FO-25-1347881</t>
  </si>
  <si>
    <t>08/08/2025 SE REALIZA ENVIO ROLLOS CON GUIA | 15/08/2025 SE ENVIAN ROLLOS CON GUIA 2265100346
SE CONFIRMA ENTREGA DE ROLLOS EXITOSA POR PARTE DE LA TRANSPORTADORA</t>
  </si>
  <si>
    <t>BARRIO CIUDADELA 450 ANOS VALL</t>
  </si>
  <si>
    <t>FO-25-1373827</t>
  </si>
  <si>
    <t>14/08/2025 14-8 SE ESCALA AL COORDINADOR DE ZONA PARA ENTREGA DE ROLLOS EN SITIO | 14/08/2025 SE REALIZA ENTREGA DE 20 ROLLOS EN SITIO</t>
  </si>
  <si>
    <t>FO-25-1372302</t>
  </si>
  <si>
    <t>13/08/2025 13-8 SE ESCALA AL COORDINADOR DE ZONA PARA ENTREGA DE ROLLOS EN SITIO | 14/08/2025 SE VISITA CORRESPONSAL Y SE REALIZA ENTREGA DE 10 ROLLOS</t>
  </si>
  <si>
    <t>BARRIO CIUDAD CORDOBA CALI 9</t>
  </si>
  <si>
    <t>FO-25-1371802</t>
  </si>
  <si>
    <t>13/08/2025 13-8 SE ESCALA AL COORDINADOR DE ZONA PARA ENTREGA DE ROLLOS EN SITIO | 14/08/2025 SE REALIZA ENTREGA DE 30 ROLLOS TÉRMICOS EN EL CB.</t>
  </si>
  <si>
    <t>SONSON</t>
  </si>
  <si>
    <t>BARRIO SONSON SONSON 3</t>
  </si>
  <si>
    <t>FO-25-1353159</t>
  </si>
  <si>
    <t>09/08/2025 SE REALIZA ENVIO ROLLOS CON GUIA | 15/08/2025 SE REALIZA ENVÍO DE 30 ROLLOS, EL USUARIO CONFIRMA LA LLEGADA OK</t>
  </si>
  <si>
    <t>FO-25-1350308</t>
  </si>
  <si>
    <t>08/08/2025 SE REALIZA ENVIO ROLLOS CON GUIA | 11/08/2025 GUIA 2187690619 | 15/08/2025 SE ENVIAN ROLLOS CON GUIA 2187690619
SE CONFIRMA ENTREGA DE ROLLO EXITOSA POR PARTE DE LA TRANSPORTADORA</t>
  </si>
  <si>
    <t>BARRIO LA COLMENA - PATILLAL</t>
  </si>
  <si>
    <t>FO-25-1369138</t>
  </si>
  <si>
    <t>13/08/2025 13-8 SE ESCALA AL COORDINADOR DE ZONA PARA ENTREGA DE ROLLOS EN SITIO | 15/08/2025 SE ENVIAN 30 ROLLOS POR MEDIO DE UNA FLOTA LA CUAL NO CUENTA CON GUIA. SE LLAMA A LA CLIENTE E INDICA QUE YA RECIBIO LOS ROLLOS</t>
  </si>
  <si>
    <t>DISTRICOL CASETA DONDE LA TIA</t>
  </si>
  <si>
    <t>FO-25-1354695</t>
  </si>
  <si>
    <t>09/08/2025 SE REALIZA ENVIO ROLLOS CON GUIA | 15/08/2025 SE REALIZA ENVÍO DE 10 ROLLOS EL CLIENTE CONFIRMA LA LLEGADA DE LOS ROLLOS OK</t>
  </si>
  <si>
    <t>BARRIO LA PAZ FLORIDABLANCA</t>
  </si>
  <si>
    <t>FO-25-1375825</t>
  </si>
  <si>
    <t>14/08/2025 SE ESCALA AL COORDINADOR DE ZONA PARA ENTREGA DE ROLLOS EN SITIO | 15/08/2025 SE VISITA COMERCIO SE HACE ENTREGA DE 30 ROLLOS</t>
  </si>
  <si>
    <t>NELSON MANDELA SECTOR LAS TORR</t>
  </si>
  <si>
    <t>FO-25-1369141</t>
  </si>
  <si>
    <t>13/08/2025 13-8 SE ESCALA AL COORDINADOR DE ZONA PARA ENTREGA DE ROLLOS EN SITIO | 15/08/2025 SE ENTREGAN 50 ROLLOS</t>
  </si>
  <si>
    <t>ZONA BANANERA CENTRO</t>
  </si>
  <si>
    <t>FO-25-1350911</t>
  </si>
  <si>
    <t>08/08/2025 SE ESCALA AL COORDINADOR DE ZONA PARA ENTREGA DE ROLLOS EN SITIO | 15/08/2025 SE REALIZA ENTREGA DE 30 ROLLOS PARA DATÁFONO A SATISFACCIÓN DEL CLIENTE</t>
  </si>
  <si>
    <t>DISTRICOL CYBERCOM JEICAM</t>
  </si>
  <si>
    <t>FO-25-1365634</t>
  </si>
  <si>
    <t>12/08/2025 12-08 SE REALIZA ENVIO ROLLOS CON GUIA | 15/08/2025 SE ENVÍAN ROLLOS CON GUÍA 2187690630. SE CONFIRMA ENTREGA DE ROLLOS EXITOSA POR PARTE DE LA TRANSPORTADORA.</t>
  </si>
  <si>
    <t>PTM PUERTO TRIUNFO FARMASALUD</t>
  </si>
  <si>
    <t>FO-25-1365636</t>
  </si>
  <si>
    <t>12/08/2025 12-08 SE REALIZA ENVIO ROLLOS CON GUIA | 15/08/2025 SE ENVÍAN ROLLOS CON GUÍA 284607362. SE CONFIRMA ENTREGA DE ROLLOS EXITOSA POR PARTE DE LA TRANSPORTADORA.</t>
  </si>
  <si>
    <t>PTM LA PLATA DULCINET</t>
  </si>
  <si>
    <t>FO-25-1365626</t>
  </si>
  <si>
    <t>12/08/2025 12-08 SE REALIZA ENVIO ROLLOS CON GUIA | 15/08/2025 SE ENVÍAN ROLLOS CON GUÍA 2235595978. SE CONFIRMA ENTREGA DE ROLLOS EXITOSA POR PARTE DE LA TRANSPORTADORA.</t>
  </si>
  <si>
    <t>PTM SOCORRO CELULARES Y REPUE</t>
  </si>
  <si>
    <t>FO-25-1364627</t>
  </si>
  <si>
    <t>12/08/2025 12-08 SE REALIZA ENVIO ROLLOS CON GUIA | 15/08/2025 SE ENVÍAN ROLLOS CON GUÍA 2187690631. SE CONFIRMA ENTREGA DE ROLLOS EXITOSA POR PARTE DE LA TRANSPORTADORA.</t>
  </si>
  <si>
    <t>DISTRICOL FARMABRISTH SALUD</t>
  </si>
  <si>
    <t>FO-25-1372291</t>
  </si>
  <si>
    <t>13/08/2025 13-8 SE ESCALA AL COORDINADOR DE ZONA PARA ENTREGA DE ROLLOS EN SITIO | 15/08/2025 SE REALIZA ENTREGA DE 40 ROLLOS RBM OK</t>
  </si>
  <si>
    <t>DISTRICOL COSMETICOS DONDE EL</t>
  </si>
  <si>
    <t>FO-25-1363685</t>
  </si>
  <si>
    <t>12/08/2025 12-8 SE REALIZA ENVIO ROLLOS CON GUIA | 15/08/2025 SE ENVÍAN ROLLOS CON GUÍA 2205447127. SE CONFIRMA ENTREGA DE ROLLOS EXITOSA POR PARTE DE LA TRANSPORTADORA.</t>
  </si>
  <si>
    <t>FO-25-1372796</t>
  </si>
  <si>
    <t>13/08/2025 13-8 SE ESCALA AL COORDINADOR DE ZONA PARA ENTREGA DE ROLLOS EN SITIO | 15/08/2025 SE REALIZA VISITA SE ENTREGA 40 ROLLOS</t>
  </si>
  <si>
    <t>COMCARD SONSON JAMA</t>
  </si>
  <si>
    <t>FO-25-1362429</t>
  </si>
  <si>
    <t>11/08/2025 11-8 SE REALIZA ENVIO ROLLOS CON GUIA | 15/08/2025 SE ENVÍAN ROLLOS CON GUÍA 284607360. SE CONFIRMA ENTREGA DE ROLLOS EXITOSA POR PARTE DE LA TRANSPORTADORA.</t>
  </si>
  <si>
    <t>PTM CHUCURI LA HOGARENA</t>
  </si>
  <si>
    <t>FO-25-1361100</t>
  </si>
  <si>
    <t>11/08/2025 11-8 SE REALIZA ENVIO ROLLOS CON GUIA | 15/08/2025 SE ENVÍAN ROLLOS CON GUÍA 2187690626. SE CONFIRMA ENTREGA DE ROLLOS EXITOSA POR PARTE DE LA TRANSPORTADORA.</t>
  </si>
  <si>
    <t>DISTRICOL ORION PC STORE</t>
  </si>
  <si>
    <t>FO-25-1359979</t>
  </si>
  <si>
    <t>11/08/2025 11-08 SE ESCALA AL COORDINADOR DE ZONA PARA ENTREGA DE ROLLOS EN SITIO | 15/08/2025 SE ENTREGAN 30 ROLLOS</t>
  </si>
  <si>
    <t>BARRIO VENCEDORES PUERTO GAITA</t>
  </si>
  <si>
    <t>FO-25-1359623</t>
  </si>
  <si>
    <t>11/08/2025 11-08 SE REALIZA ENVIO ROLLOS CON GUIA | 15/08/2025 SE ENVÍAN ROLLOS CON GUÍA 2235595976. SE CONFIRMA ENTREGA DE ROLLOS EXITOSA POR PARTE DE LA TRANSPORTADORA.</t>
  </si>
  <si>
    <t>BARRIO PUERTO LOZADA SAN VICEN</t>
  </si>
  <si>
    <t>FO-25-1359306</t>
  </si>
  <si>
    <t>11/08/2025 11-08 SE REALIZA ENVIO ROLLOS CON GUIA | 15/08/2025 SE ENVÍAN ROLLOS CON GUÍA 2235595973. SE CONFIRMA ENTREGA DE ROLLOS EXITOSA POR PARTE DE LA TRANSPORTADORA.</t>
  </si>
  <si>
    <t>ZONA BANANERA   MAGDALENA</t>
  </si>
  <si>
    <t>FO-25-1351763</t>
  </si>
  <si>
    <t>08/08/2025 SE ESCALA AL COORDINADOR DE ZONA PARA ENTREGA DE ROLLOS EN SITIO | 15/08/2025 SE REALIZA ENTREGA DE 50 ROLLOS PARA DATÁFONO A SATISFACCIÓN DEL CLIENTE</t>
  </si>
  <si>
    <t>BARRIO LA POLA CHIQUINQUIRA 2</t>
  </si>
  <si>
    <t>FO-25-1359309</t>
  </si>
  <si>
    <t>11/08/2025 11-08 SE REALIZA ENVIO ROLLOS CON GUIA | 15/08/2025 SE ENVÍAN ROLLOS CON GUÍA 2235595974. SE CONFIRMA ENTREGA DE ROLLOS EXITOSA POR PARTE DE LA TRANSPORTADORA.</t>
  </si>
  <si>
    <t>BARRIO DIVINO NINO EL PASO 1</t>
  </si>
  <si>
    <t>FO-25-1358075</t>
  </si>
  <si>
    <t>11/08/2025 11-08 SE REALIZA ENVIO ROLLOS CON GUIA | 15/08/2025 SE ENVÍAN ROLLOS CON GUÍA 2205447125. SE CONFIRMA ENTREGA DE ROLLOS EXITOSA POR PARTE DE LA TRANSPORTADORA.</t>
  </si>
  <si>
    <t>MEDINA</t>
  </si>
  <si>
    <t>BARRIO BETHEL MEDINA</t>
  </si>
  <si>
    <t>FO-25-1359313</t>
  </si>
  <si>
    <t>11/08/2025 11-08 SE REALIZA ENVIO ROLLOS CON GUIA | 15/08/2025 SE ENVÍAN ROLLOS CON GUÍA 2235595975. SE CONFIRMA ENTREGA DE ROLLOS EXITOSA POR PARTE DE LA TRANSPORTADORA.</t>
  </si>
  <si>
    <t>DISTRICOL REY DE LA ECONOMÍA</t>
  </si>
  <si>
    <t>FO-25-1354385</t>
  </si>
  <si>
    <t>09/08/2025 SE REALIZA ENVIO ROLLOS CON GUIA | 15/08/2025 SE ENVÍAN ROLLOS CON GUÍA 2235595972. SE CONFIRMA ENTREGA DE ROLLOS EXITOSA POR PARTE DE LA TRANSPORTADORA.</t>
  </si>
  <si>
    <t>VALLEDUPAR FUNDADORES1</t>
  </si>
  <si>
    <t>FO-25-1377181</t>
  </si>
  <si>
    <t>14/08/2025 SE ESCALA AL COORDINADOR DE ZONA PARA ENTREGA DE ROLLOS EN SITIO | 15/08/2025 SE REALIZA ENTREGA DE 60 ROLLOS EN DIRECCIÓN</t>
  </si>
  <si>
    <t>FO-25-1353165</t>
  </si>
  <si>
    <t>09/08/2025 SE REALIZA ENVIO ROLLOS CON GUIA | 15/08/2025 SE ENVÍAN ROLLOS CON GUÍA 2205447124. SE CONFIRMA ENTREGA DE ROLLOS EXITOSA POR PARTE DE LA TRANSPORTADORA.</t>
  </si>
  <si>
    <t>DISTRICOL HOGAR ANDINO ELECTRO</t>
  </si>
  <si>
    <t>FO-25-1353169</t>
  </si>
  <si>
    <t>09/08/2025 SE REALIZA ENVIO ROLLOS CON GUIA | 15/08/2025 SE ENVÍAN ROLLOS CON GUÍA 2187690622. SE CONFIRMA ENTREGA DE ROLLOS EXITOSA POR PARTE DE LA TRANSPORTADORA.</t>
  </si>
  <si>
    <t>BARRIO CENTRO TIERRALTA 11</t>
  </si>
  <si>
    <t>FO-25-1353168</t>
  </si>
  <si>
    <t>09/08/2025 SE REALIZA ENVIO ROLLOS CON GUIA | 15/08/2025 SE ENVÍAN ROLLOS CON GUÍA 2265100348. SE CONFIRMA ENTREGA DE ROLLOS EXITOSA POR PARTE DE LA TRANSPORTADORA.</t>
  </si>
  <si>
    <t>BARRIO CENTRO 4 TIERRALTA</t>
  </si>
  <si>
    <t>FO-25-1353158</t>
  </si>
  <si>
    <t>09/08/2025 SE REALIZA ENVIO ROLLOS CON GUIA | 15/08/2025 SE ENVÍAN ROLLOS CON GUÍA 2265100347. SE CONFIRMA ENTREGA DE ROLLOS EXITOSA POR PARTE DE LA TRANSPORTADORA.</t>
  </si>
  <si>
    <t>BARRIO JERUSALEN BARRANACABERM</t>
  </si>
  <si>
    <t>FO-25-1353156</t>
  </si>
  <si>
    <t>09/08/2025 SE REALIZA ENVIO ROLLOS CON GUIA | 15/08/2025 SE ENVÍAN ROLLOS CON GUÍA 2187690624. SE CONFIRMA ENTREGA DE ROLLOS EXITOSA POR PARTE DE LA TRANSPORTADORA.</t>
  </si>
  <si>
    <t>BARRIO LOS SAMANES GARZON</t>
  </si>
  <si>
    <t>FO-25-1350997</t>
  </si>
  <si>
    <t>08/08/2025 SE REALIZA ENVIO ROLLOS CON GUIA | 15/08/2025 SE ENVÍAN ROLLOS CON GUÍA 2235595971. SE CONFIRMA ENTREGA DE ROLLOS EXITOSA POR PARTE DE LA TRANSPORTADORA.</t>
  </si>
  <si>
    <t>BARRIO CENTRO ARAUCA</t>
  </si>
  <si>
    <t>FO-25-1350307</t>
  </si>
  <si>
    <t>08/08/2025 SE REALIZA ENVIO ROLLOS CON GUIA | 15/08/2025 SE ENVÍAN ROLLOS CON GUÍA 2187690620. SE CONFIRMA ENTREGA DE ROLLOS EXITOSA POR PARTE DE LA TRANSPORTADORA.</t>
  </si>
  <si>
    <t>OPRAP VENTURA TERREROS</t>
  </si>
  <si>
    <t>FO-25-1375954</t>
  </si>
  <si>
    <t>14/08/2025 SE ESCALA AL COORDINADOR DE ZONA PARA ENTREGA DE ROLLOS EN SITIO | 15/08/2025 SE REALIZA VISITA DE CAMPO DONDE SE ENTREGA 160 ROLLOS NO SE EQUIPOS</t>
  </si>
  <si>
    <t>BARRIO OLAYA CARTAGENA DE INDIAS 2</t>
  </si>
  <si>
    <t>FO-25-1363936</t>
  </si>
  <si>
    <t>12/08/2025 12-8 SE ESCALA AL COORDINADOR DE ZONA PARA ENTREGA DE ROLLOS EN SITIO | 15/08/2025 SE ENTREGAN 10 ROLLOS</t>
  </si>
  <si>
    <t>PTM SAN ALBERTO DROGUERIA PREC</t>
  </si>
  <si>
    <t>FO-25-1354143</t>
  </si>
  <si>
    <t>09/08/2025 SE REALIZA ENVIO ROLLOS CON GUIA | 15/08/2025 SE REALIZA CONTACTO TELEFONICO AL 3172972735  RESPONDE SRA MARLEDY INDICA QUE YA LE LLEGARON LOS ROLLOS | 15/08/2025 SE ENVIAN ROLLOS CON GUIA 2187690621
SE REALIZA CONTACTO TELEFONICO AL 3172972735  RESPONDE SRA MARLEDY INDICA QUE YA LE LLEGARON LOS ROLLOS</t>
  </si>
  <si>
    <t>OPRAP CENTRO COMERCIAL CALIMA</t>
  </si>
  <si>
    <t>FO-25-1363166</t>
  </si>
  <si>
    <t>12/08/2025 12-8 SE ESCALA AL COORDINADOR DE ZONA PARA ENTREGA DE ROLLOS EN SITIO | 15/08/2025 SE VISITA CORRESPONSAL BANCARIO PARA ENTREGA DE 260 ROLLOS TÉRMICOS NO SE MANIPULA EQUIPO Y SE COMPLETA ENTREGA SIN NOVEDAD</t>
  </si>
  <si>
    <t>LURUACO</t>
  </si>
  <si>
    <t>BARRIO EL CARMEN LURUACO</t>
  </si>
  <si>
    <t>FO-25-1373043</t>
  </si>
  <si>
    <t>13/08/2025 13-8 SE ESCALA AL COORDINADOR DE ZONA PARA ENTREGA DE ROLLOS EN SITIO | 15/08/2025 SE REALIZA VISITA TÉCNICA, SE ENTREGA 30 ROLLOS PARA DATAFONO, EL CLIENTE RECIBE A SATISFACCIÓN, CB OPERATIVO.</t>
  </si>
  <si>
    <t>BARRIO CHARCO AZUL CALI</t>
  </si>
  <si>
    <t>FO-25-1373858</t>
  </si>
  <si>
    <t>14/08/2025 14-8 SE ESCALA AL COORDINADOR DE ZONA PARA ENTREGA DE ROLLOS EN SITIO | 15/08/2025 SE ENTREGAN 10 ROLLOS A JOSE FANOR CASTRO PALACIO</t>
  </si>
  <si>
    <t>BARRANCAS BOGOTA CUNDINAMARCA</t>
  </si>
  <si>
    <t>FO-25-1350690</t>
  </si>
  <si>
    <t>08/08/2025 SE ESCALA AL COORDINADOR DE ZONA PARA ENTREGA DE ROLLOS EN SITIO | 15/08/2025 SE DEJAN 30 ROLLOS</t>
  </si>
  <si>
    <t>BERLIN - SANTANDER</t>
  </si>
  <si>
    <t>FO-25-1361634</t>
  </si>
  <si>
    <t>15/08/2025 SE REALIZA CONTACTO TELEFONICO CON EL SR JUAN AL 3202596171 SE LE INDICA QUE LOS ROLLOS ESTAN EN OFICINA INDICADA PARA RECOGERLOS, CLIENTE INDICA QUE PASARA MAS TARDE SE CIERRA ORDEN | 13/08/2025 ENVÍO DE 20 ROLLO PARA DATAFONO</t>
  </si>
  <si>
    <t>DISTRICOL CONECTATE JD</t>
  </si>
  <si>
    <t>FO-25-1369278</t>
  </si>
  <si>
    <t>13/08/2025 13-8 SE ESCALA AL COORDINADOR DE ZONA PARA ENTREGA DE ROLLOS EN SITIO | 15/08/2025 EN LA VISITA TÉCNICA SE REALIZÓ LA ENTREGA DE 30 ROLLOS TERMICOS DE REDEBAN PARA EL CB</t>
  </si>
  <si>
    <t>BARRIO KENNEDY CAMILO TORRES B</t>
  </si>
  <si>
    <t>FO-25-1373863</t>
  </si>
  <si>
    <t>14/08/2025 14-8 SE ESCALA AL COORDINADOR DE ZONA PARA ENTREGA DE ROLLOS EN SITIO | 15/08/2025 SE ENTREGA 70 ROLLOS</t>
  </si>
  <si>
    <t>FO-25-1375046</t>
  </si>
  <si>
    <t>14/08/2025 14-8 SE ESCALA AL COORDINADOR DE ZONA PARA ENTREGA DE ROLLOS EN SITIO | 15/08/2025 SE ENTREGAN 20 ROLLOS</t>
  </si>
  <si>
    <t>DISTRICOL FERRE PANAMERICANA</t>
  </si>
  <si>
    <t>FO-25-1359300</t>
  </si>
  <si>
    <t>11/08/2025 11-08 SE REALIZA ENVIO ROLLOS CON GUIA | 12/08/2025 SE REALIZA ENVIO DE 70 ROLLOS POR SOLICITUD DE CLIENTE SE LE INFORMA NÚMERO DE GUÍA PARA QUE RECLAME EN OFICINA PRINCIPAL DE LLORENTE</t>
  </si>
  <si>
    <t>BARRIO PUERTAS DEL SOL NEIVA 1</t>
  </si>
  <si>
    <t>FO-25-1376157</t>
  </si>
  <si>
    <t>14/08/2025 SE ESCALA AL COORDINADOR DE ZONA PARA ENTREGA DE ROLLOS EN SITIO | 15/08/2025 SE LLEGA A SITIO SE ENTREGAN 50 ROLLOS RBM</t>
  </si>
  <si>
    <t>FO-25-1376978</t>
  </si>
  <si>
    <t>14/08/2025 SE ESCALA AL COORDINADOR DE ZONA PARA ENTREGA DE ROLLOS EN SITIO | 15/08/2025 ENTREGA DE 30 ROLLOS PARA DATAFONO NO SE MANIPULA TERMINAL</t>
  </si>
  <si>
    <t>FO-25-1356494</t>
  </si>
  <si>
    <t>10/08/2025 10-08 SE ESCALA AL COORDINADOR DE ZONA PARA ENTREGA DE ROLLOS EN SITIO | 15/08/2025 SE REALIZA ENTREGA DE 190 ROLLOS OK</t>
  </si>
  <si>
    <t>CORREGIMIENTO LA LAGUNA</t>
  </si>
  <si>
    <t>FO-25-1358777</t>
  </si>
  <si>
    <t>11/08/2025 11-08 SE ESCALA AL COORDINADOR DE ZONA PARA ENTREGA DE ROLLOS EN SITIO | 15/08/2025 SE REALIZA ENTREGA DE 40 ROLLOS POR SOLICITUD DE CLIENTE NO SE MANIPULA DATAFONO</t>
  </si>
  <si>
    <t>BARRIO EL SALADO IBAGUE 3</t>
  </si>
  <si>
    <t>FO-25-1377205</t>
  </si>
  <si>
    <t>14/08/2025 SE ESCALA AL COORDINADOR DE ZONA PARA ENTREGA DE ROLLOS EN SITIO | 15/08/2025 SE ENTREGA 90 ROLLOS CON VISITA</t>
  </si>
  <si>
    <t>BARRIO CARIBE MANIZALES</t>
  </si>
  <si>
    <t>FO-25-1366874</t>
  </si>
  <si>
    <t>12/08/2025 12-8 SE ESCALA AL COORDINADOR DE ZONA PARA ENTREGA DE ROLLOS EN SITIO | 15/08/2025 SE ENTREGAN 30 ROLLOS EN EL COMERCIO NO SE MANIPULAN EQUIPOS</t>
  </si>
  <si>
    <t>DISTRICOL CAMPOAGROP S.A.S</t>
  </si>
  <si>
    <t>FO-25-1350304</t>
  </si>
  <si>
    <t>08/08/2025 SE REALIZA ENVIO ROLLOS CON GUIA | 15/08/2025 SE ENVIAN ROLLOS CON GUIA 284607358
SE REALIZA CONTACTO TELEFONICO AL 3004814583 SR ARTURO VIDAL INDICA QUE YA LE LLEGARON LOS ROLLOS</t>
  </si>
  <si>
    <t>PTM CARTAGENA  LA BENDICION DE</t>
  </si>
  <si>
    <t>FO-25-1368037</t>
  </si>
  <si>
    <t>12/08/2025 12-8 SE ESCALA AL COORDINADOR DE ZONA PARA ENTREGA DE ROLLOS EN SITIO | 15/08/2025 SE ENTREGAN 60 ROLLOS</t>
  </si>
  <si>
    <t>BARRIO EL CARMEN GIGANTE 2</t>
  </si>
  <si>
    <t>FO-25-1373868</t>
  </si>
  <si>
    <t>14/08/2025 14-8 SE ESCALA AL COORDINADOR DE ZONA PARA ENTREGA DE ROLLOS EN SITIO | 15/08/2025 SE LLEGA AL PUNTO , NO SE REALIZA ENTREGA , SE EVIDENCIA MARCA COMPARTIDA</t>
  </si>
  <si>
    <t>BARRIO EL CARMEN GIGANTE 1</t>
  </si>
  <si>
    <t>FO-25-1377009</t>
  </si>
  <si>
    <t>14/08/2025 SE ESCALA AL COORDINADOR DE ZONA PARA ENTREGA DE ROLLOS EN SITIO | 15/08/2025 SE ENTREGA 30 ROLLOS SIN NOVEDAD</t>
  </si>
  <si>
    <t>BARRIO SOACHA CHICO SOACHA</t>
  </si>
  <si>
    <t>FO-25-1371818</t>
  </si>
  <si>
    <t>13/08/2025 13-8 SE ESCALA AL COORDINADOR DE ZONA PARA ENTREGA DE ROLLOS EN SITIO | 15/08/2025 ENTREGA DE 40 ROLLOS PARA DATAFONO NO SE MANIPULA TERMINAL</t>
  </si>
  <si>
    <t>BARRIO POTRERILLO PALMIRA</t>
  </si>
  <si>
    <t>FO-25-1372296</t>
  </si>
  <si>
    <t>PTM CUCUTA YUDICELL</t>
  </si>
  <si>
    <t>FO-25-1373081</t>
  </si>
  <si>
    <t>13/08/2025 13-8 SE ESCALA AL COORDINADOR DE ZONA PARA ENTREGA DE ROLLOS EN SITIO | 15/08/2025 SE REALIZA ENTREGA DE 60 ROLLOS RBM OK</t>
  </si>
  <si>
    <t>DISTRICOL RAPITIENDA LOS PAISA</t>
  </si>
  <si>
    <t>FO-25-1375050</t>
  </si>
  <si>
    <t>14/08/2025 14-8 SE ESCALA AL COORDINADOR DE ZONA PARA ENTREGA DE ROLLOS EN SITIO | 15/08/2025 SE REALIZA ENTREGA DE 180 ROLLOS CON VISITA, NO SE INTERVIENE EQUIPOS</t>
  </si>
  <si>
    <t>BARRIO NUEVA GRANADA BARRANQUI</t>
  </si>
  <si>
    <t>FO-25-1377485</t>
  </si>
  <si>
    <t>14/08/2025 SE ESCALA AL COORDINADOR DE ZONA PARA ENTREGA DE ROLLOS EN SITIO | 15/08/2025 SE REALIZA VISITA SE ENTREGA 60 ROLLOS</t>
  </si>
  <si>
    <t>DISTRICOL FRUVER Y CARNES SUPE</t>
  </si>
  <si>
    <t>FO-25-1372684</t>
  </si>
  <si>
    <t>13/08/2025 13-8 SE ESCALA AL COORDINADOR DE ZONA PARA ENTREGA DE ROLLOS EN SITIO | 15/08/2025 EN LA VISITA TÉCNICA SE REALIZÓ LA ENTREGA DE 10 ROLLOS TERMICOS DE REDEBAN PARA EL CB</t>
  </si>
  <si>
    <t>PTM LA REPUBLICA GIRON SUPERME</t>
  </si>
  <si>
    <t>FO-25-1378118</t>
  </si>
  <si>
    <t>14/08/2025 SE ESCALA AL COORDINADOR DE ZONA PARA ENTREGA DE ROLLOS EN SITIO | 15/08/2025 SE REALIZA VISITA A COMERCIO Y SE ENTREGAN 10 ROLLOS CON VISITA</t>
  </si>
  <si>
    <t>DISTRICOL MAX CARNES MB</t>
  </si>
  <si>
    <t>FO-25-1371815</t>
  </si>
  <si>
    <t>13/08/2025 13-8 SE ESCALA AL COORDINADOR DE ZONA PARA ENTREGA DE ROLLOS EN SITIO | 15/08/2025 SE VISITA COMERCIO SE REALIZA ENTREGA DE 10 ROLLOS DE PAPEL PARA DATÁFONO</t>
  </si>
  <si>
    <t>PTM CHIGORODO TEDDY MOTOR S</t>
  </si>
  <si>
    <t>FO-25-1363930</t>
  </si>
  <si>
    <t>12/08/2025 12-8 SE ESCALA AL COORDINADOR DE ZONA PARA ENTREGA DE ROLLOS EN SITIO | 15/08/2025 ENTREGA ROLLOS EN SITIO</t>
  </si>
  <si>
    <t>BARRIO CENTRO BUCARAMANGA 64</t>
  </si>
  <si>
    <t>FO-25-1377396</t>
  </si>
  <si>
    <t>14/08/2025 SE REALIZA ENVIO ROLLOS CON OPERADOR LOGISTICO CABIFY | 15/08/2025 SE HACE PRESENCIA EN COMERCIO SE REALIZA ENTREGA DE 50 ROLLOS</t>
  </si>
  <si>
    <t>BARRIO LOS MARTIRES BOGOTA 3</t>
  </si>
  <si>
    <t>FO-25-1376972</t>
  </si>
  <si>
    <t>14/08/2025 SE ESCALA AL COORDINADOR DE ZONA PARA ENTREGA DE ROLLOS EN SITIO | 15/08/2025 SE VISITA CORRESPONSAL BANCARIO PARA ENTREGA DE 20 ROLLOS TÉRMICOS NO SE MANIPULA EQUIPO Y SE CMLETA ENTREGA SIN NOVEDAD</t>
  </si>
  <si>
    <t>FO-25-1371191</t>
  </si>
  <si>
    <t>13/08/2025 13-8 SE ESCALA AL COORDINADOR DE ZONA PARA ENTREGA DE ROLLOS EN SITIO | 15/08/2025 ENTREGA ROLLOS EN SITIO</t>
  </si>
  <si>
    <t>BARRIO LA GAITANA BOGOTA 3</t>
  </si>
  <si>
    <t>FO-25-1371825</t>
  </si>
  <si>
    <t>13/08/2025 13-8 SE ESCALA AL COORDINADOR DE ZONA PARA ENTREGA DE ROLLOS EN SITIO | 15/08/2025 SE REALIZA ENTREGA DE 40 ROLLOS NO SE MANIPULAN TEMRMILANES</t>
  </si>
  <si>
    <t>DISTRICOL DROGUERIA AHORROMAS</t>
  </si>
  <si>
    <t>FO-25-1373850</t>
  </si>
  <si>
    <t>14/08/2025 14-8 SE ESCALA AL COORDINADOR DE ZONA PARA ENTREGA DE ROLLOS EN SITIO | 15/08/2025 SE REALIZA ENTREGA DE 30 ROLLOS CON VISITA, NO SE INTERVIENE EQUIPOS</t>
  </si>
  <si>
    <t>BARRIO SAN JORGE YUMBO 2</t>
  </si>
  <si>
    <t>FO-25-1373853</t>
  </si>
  <si>
    <t>14/08/2025 14-8 SE ESCALA AL COORDINADOR DE ZONA PARA ENTREGA DE ROLLOS EN SITIO | 15/08/2025 SE VISITA CORRESPONSAL Y SE ENTREGAN 20 ROLLOS</t>
  </si>
  <si>
    <t>PTM  PEREIRA  VARIEDADES ERIGI</t>
  </si>
  <si>
    <t>FO-25-1377005</t>
  </si>
  <si>
    <t>14/08/2025 SE ESCALA AL COORDINADOR DE ZONA PARA ENTREGA DE ROLLOS EN SITIO | 15/08/2025 SE VISITA COMERCIO SE REALIZA ENTREGA DE 30 ROLLOS DE PAPEL PARA DATÁFONO</t>
  </si>
  <si>
    <t>PTM BOGOTA SUPER TIENDAS PARQ</t>
  </si>
  <si>
    <t>FO-25-1375851</t>
  </si>
  <si>
    <t>14/08/2025 SE ESCALA AL COORDINADOR DE ZONA PARA ENTREGA DE ROLLOS EN SITIO | 15/08/2025 SE REALIZA ENTREGA DE 30 ROLLOS</t>
  </si>
  <si>
    <t>BARRIO CANEY CALI 5</t>
  </si>
  <si>
    <t>FO-25-1376963</t>
  </si>
  <si>
    <t>14/08/2025 SE ESCALA AL COORDINADOR DE ZONA PARA ENTREGA DE ROLLOS EN SITIO | 15/08/2025 SE REALIZA ENTREGA DE 20 ROLLOS.</t>
  </si>
  <si>
    <t>BARRIO DANUBIO AZUL BOGOTA 7</t>
  </si>
  <si>
    <t>FO-25-1375963</t>
  </si>
  <si>
    <t>14/08/2025 SE ESCALA AL COORDINADOR DE ZONA PARA ENTREGA DE ROLLOS EN SITIO | 15/08/2025 SE VISITA CORRESPONSAL BANCARIO PARA ENTREGA DE 30 ROLLOS TÉRMICOS NO SE MANIPULA EQUIPO Y SE COMPLETA ENTREGA SIN NOVEDAD</t>
  </si>
  <si>
    <t>BARRIO VEREDA SAN BENITO SIBAT</t>
  </si>
  <si>
    <t>FO-25-1361856</t>
  </si>
  <si>
    <t>11/08/2025 11-8 SE ESCALA AL COORDINADOR DE ZONA PARA ENTREGA DE ROLLOS EN SITIO | 15/08/2025 ENTREGA DE 20 ROLLOS PARA DATAFONO NO SE MANIPULA TERMINAL</t>
  </si>
  <si>
    <t>BARRIO IPM SUBIA SILVANIA</t>
  </si>
  <si>
    <t>FO-25-1371175</t>
  </si>
  <si>
    <t>13/08/2025 13-8 SE ESCALA AL COORDINADOR DE ZONA PARA ENTREGA DE ROLLOS EN SITIO | 15/08/2025 DURANTE LA VISITA TECNICA SE REALIZA ENTREGA DE ROLLOS PARA DATÁFONO NO SE MANIPULAN EQUIPOS SIN NOVEDAD EN ENTREGA</t>
  </si>
  <si>
    <t>BARRIO SUBA GAITANA BOGOTA 1</t>
  </si>
  <si>
    <t>FO-25-1369114</t>
  </si>
  <si>
    <t>13/08/2025 13-8 SE ESCALA AL COORDINADOR DE ZONA PARA ENTREGA DE ROLLOS EN SITIO | 15/08/2025 SE ENTREGAN 20 ROLLOS NO SE MANIPULAN TERMINALES</t>
  </si>
  <si>
    <t>BARRIO EL TENDAL COROZAL 1</t>
  </si>
  <si>
    <t>FO-25-1352270</t>
  </si>
  <si>
    <t>08/08/2025 08-08 SE ESCALA AL COORDINADOR DE ZONA PARA ENTREGA DE ROLLOS EN SITIO | 15/08/2025 SE VISITA SITIO SE VERIFICA INFORMACIÓN SE REALIZA ENTREGA DE ROLLOS RBM NO SE MANIPULA EQUIPOS, FIRMA QUIEN RECIBE LOS ROLLOS.</t>
  </si>
  <si>
    <t>BARRIO CENTRO SAN BERNARDO DE BATA TOLEDO</t>
  </si>
  <si>
    <t>FO-25-1361020</t>
  </si>
  <si>
    <t>11/08/2025 11-08 SE REALIZA ENVIO ROLLOS CON GUIA | 15/08/2025 SE INTENTA CONTACTO TELEFONICO AL 3102544886 EN VARIAS OCASIONES PARA CONFIRMAR SI LLEGARON ROLLOS SIN RESPUESTA | 15/08/2025 SE INTENTA CONTACTO TELEFONICO AL 3102544886 EN VARIAS OCASIONES PARA CONFIRMAR SI LLEGARON ROLLOS SIN RESPUESTA | 15/08/2025 SE ENVIAN ROLLOS CON GUIA 2187690627
SE CONFIRMA ENTREGA DE ROLLOS EXITOSA POR PARTE DEL CLIENTE VIA WHATSAPP</t>
  </si>
  <si>
    <t>BARRIO CIUDAD VERDE SOACHA SOA</t>
  </si>
  <si>
    <t>FO-25-1361579</t>
  </si>
  <si>
    <t>11/08/2025 11-8 SE ESCALA AL COORDINADOR DE ZONA PARA ENTREGA DE ROLLOS EN SITIO | 15/08/2025 DURANTE LA VISITA TECNICA SE REALIZA ENTREGA DE ROLLOS PARA DATÁFONO NO SE MANIPULAN EQUIPOS SIN NOVEDAD EN ENTREGA</t>
  </si>
  <si>
    <t>PTM BOGOTA  SOLUCIONES LA 91</t>
  </si>
  <si>
    <t>FO-25-1375018</t>
  </si>
  <si>
    <t>14/08/2025 14-8 SE ESCALA AL COORDINADOR DE ZONA PARA ENTREGA DE ROLLOS EN SITIO | 15/08/2025 SE REALIZA ENTREGA 30 ROLLOS</t>
  </si>
  <si>
    <t>BARRIO TOCANCIPA TOCANCIPA</t>
  </si>
  <si>
    <t>FO-25-1364092</t>
  </si>
  <si>
    <t>12/08/2025 12-8 SE ESCALA AL COORDINADOR DE ZONA PARA ENTREGA DE ROLLOS EN SITIO | 15/08/2025 SE VISITA COMERCIO CB BANCOLOMBIA, SE ENTREGAN ROLLOS DE PAPEL SOLICITADOS PARA EL DATÁFONO, NO UPS, NO SE MANIPULAN EQUIPOS</t>
  </si>
  <si>
    <t>FO-25-1360994</t>
  </si>
  <si>
    <t>11/08/2025 11-08 SE ESCALA AL COORDINADOR DE ZONA PARA ENTREGA DE ROLLOS EN SITIO | 15/08/2025 SE ENTREGAN 10 ROLLOS</t>
  </si>
  <si>
    <t>BARRIO PATIO BONITO BOGOTA 27</t>
  </si>
  <si>
    <t>FO-25-1378143</t>
  </si>
  <si>
    <t>14/08/2025 SE ESCALA AL COORDINADOR DE ZONA PARA ENTREGA DE ROLLOS EN SITIO | 15/08/2025 SE ENTREGAN 20 ROLLOS</t>
  </si>
  <si>
    <t>DISTRICOL TIENDA PACHITO</t>
  </si>
  <si>
    <t>FO-25-1375247</t>
  </si>
  <si>
    <t>14/08/2025 14-8 SE ESCALA AL COORDINADOR DE ZONA PARA ENTREGA DE ROLLOS EN SITIO | 15/08/2025 SE ENTREGAN 40 ROLLOS</t>
  </si>
  <si>
    <t>FO-25-1375024</t>
  </si>
  <si>
    <t>14/08/2025 14-8 SE ESCALA AL COORDINADOR DE ZONA PARA ENTREGA DE ROLLOS EN SITIO | 15/08/2025 ENTREGA DE 10 ROLLOS PARA DATAFONO NO SE MANIPULA TERMINAL</t>
  </si>
  <si>
    <t>BARRIO SOACHA CIUDAD VERDE SOA</t>
  </si>
  <si>
    <t>FO-25-1375959</t>
  </si>
  <si>
    <t>14/08/2025 SE ESCALA AL COORDINADOR DE ZONA PARA ENTREGA DE ROLLOS EN SITIO | 15/08/2025 DURANTE LA VISITA TECNICA SE REALIZA ENTREGA DE ROLLOS PARA DATÁFONO NO SE MANIPULAN EQUIPOS SIN NOVEDAD EN ENTREGA</t>
  </si>
  <si>
    <t>FO-25-1368323</t>
  </si>
  <si>
    <t>12/08/2025 12-8 SE ESCALA AL COORDINADOR DE ZONA PARA ENTREGA DE ROLLOS EN SITIO | 15/08/2025 ENTREGA DE 10 ROLLOS PARA DATAFONO NO SE MANIPULA TERMINAL</t>
  </si>
  <si>
    <t>BARRIO  EL ALTICO ENTRERRIOS</t>
  </si>
  <si>
    <t>FO-25-1364508</t>
  </si>
  <si>
    <t>12/08/2025 12-8 SE ESCALA AL COORDINADOR DE ZONA PARA ENTREGA DE ROLLOS EN SITIO | 15/08/2025 SE ENTREGA ROLLOS OK</t>
  </si>
  <si>
    <t>FO-25-1363837</t>
  </si>
  <si>
    <t>12/08/2025 12-8 SE ESCALA AL COORDINADOR DE ZONA PARA ENTREGA DE ROLLOS EN SITIO | 15/08/2025 SE REALIZA VISITA TÉCNICA PARA ENTREGA DE 40 ROLLOS PARA DATAFONO NO SE INTERVIENE TERMINAL Y LA ENTREGA SE REALIZA SIN NOVEDAD.</t>
  </si>
  <si>
    <t>DISTRICOL DYLER APPLE STORE</t>
  </si>
  <si>
    <t>FO-25-1378594</t>
  </si>
  <si>
    <t>15/08/2025 SE ESCALA AL COORDINADOR DE ZONA PARA ENTREGA DE ROLLOS EN SITIO | 15/08/2025 LA VISITA TECNICA REALIZADA AL COMERCIO SE LLEGA AL SITIO SE INFORMA EL MOTIVO DE LA VISITA SE ENTREGAN 30 ROLLOS TERMICOS AL CLIENTE EL CLIENTE RECIBE ROLLOS</t>
  </si>
  <si>
    <t>BARRIO SENIOR HOUSE PIEDECUETA</t>
  </si>
  <si>
    <t>FO-25-1378027</t>
  </si>
  <si>
    <t>14/08/2025 SE ESCALA AL COORDINADOR DE ZONA PARA ENTREGA DE ROLLOS EN SITIO | 15/08/2025 SE VISITA COMERCIO SE REALIZA LA ENTREGA DE 10 ROLLOS RBM CB OPERATIVO</t>
  </si>
  <si>
    <t>FO-25-1371828</t>
  </si>
  <si>
    <t>13/08/2025 13-8 SE ESCALA AL COORDINADOR DE ZONA PARA ENTREGA DE ROLLOS EN SITIO | 15/08/2025 SE VISITA SITIO, SE ENTREGAN 30 ROLLOS OK</t>
  </si>
  <si>
    <t>FO-25-1353166</t>
  </si>
  <si>
    <t>09/08/2025 SE REALIZA ENVIO ROLLOS CON GUIA | 15/08/2025 SE ENVIAN ROLLOS CON GUIA 2187690623
SE REALIZA CONTACTO TELEFONICO CON LA SRA FRANCELINA AL 3507308600 INDICA QUE YA LLEGARON LOS ROLLOS A LA OFICINA Y QUE MAÑANA IRA A RECLAMARLOS SE LE CONFIRMA GUIA Y SE CIERRA ORDEN</t>
  </si>
  <si>
    <t>DISTRICOL LAVAMOTOS JUNIOR</t>
  </si>
  <si>
    <t>FO-25-1311863</t>
  </si>
  <si>
    <t>08/08/2025 SE INTENTA COMUNICACIÓN AL 3202829331  PARA VALIDAR SI YA RECIBIÓ LOS ROLLOS , PERO NO HAY RESPUESTA. IGUAL SE PREGUNTA A SERVIENTREGA | 15/08/2025 SE ENVÍAN ROLLOS CON GUÍA 2235595934. SE CONFIRMA ENTREGA DE ROLLOS EXITOSA POR PARTE DE LA TRANSPORTADORA.</t>
  </si>
  <si>
    <t>BARRIO BOYACA ALTO CHIQUINQUIR</t>
  </si>
  <si>
    <t>FO-25-1372952</t>
  </si>
  <si>
    <t>13/08/2025 13-8 SE REALIZA ENVIO ROLLOS CON GUIA | 15/08/2025 SE ENVÍAN ROLLOS CON GUÍA 2235595984. SE CONFIRMA ENTREGA DE ROLLOS EXITOSA POR PARTE DE LA TRANSPORTADORA.</t>
  </si>
  <si>
    <t>CENTRO ALEGRE SANTANDER</t>
  </si>
  <si>
    <t>FO-25-1371714</t>
  </si>
  <si>
    <t>13/08/2025 13-8 SE REALIZA ENVIO ROLLOS CON GUIA | 15/08/2025 SE ENVÍAN ROLLOS CON GUÍA 2187690633. SE CONFIRMA ENTREGA DE ROLLOS EXITOSA POR PARTE DE LA TRANSPORTADORA.</t>
  </si>
  <si>
    <t>BARRIO REFUGIO CALI 1</t>
  </si>
  <si>
    <t>FO-25-1373833</t>
  </si>
  <si>
    <t>14/08/2025 14-8 SE ESCALA AL COORDINADOR DE ZONA PARA ENTREGA DE ROLLOS EN SITIO | 15/08/2025 LA VISITA TECNICA REALIZADA AL COMERCIO SE LLEGA AL SITIO SE INFORMA EL MOTIVO DE LA VISITA SE ENTREGA 20 ROLLOS TERMICOS EL CLIENTE RECIBE ROLLOS</t>
  </si>
  <si>
    <t>PTM  BARRANCABERMEJA  PAPELERI</t>
  </si>
  <si>
    <t>FO-25-1369606</t>
  </si>
  <si>
    <t>13/08/2025 13-8 SE REALIZA ENVIO ROLLOS CON GUIA | 15/08/2025 SE ENVÍAN ROLLOS CON GUÍA 2187690635. SE CONFIRMA ENTREGA DE ROLLOS EXITOSA POR PARTE DE LA TRANSPORTADORA.</t>
  </si>
  <si>
    <t>BARRIO CENTRO ARAUCA 13</t>
  </si>
  <si>
    <t>FO-25-1367533</t>
  </si>
  <si>
    <t>12/08/2025 12-8 SE REALIZA ENVIO ROLLOS CON GUIA | 15/08/2025 SE ENVÍAN ROLLOS CON GUÍA 2187690629. SE CONFIRMA ENTREGA DE ROLLOS EXITOSA POR PARTE DE LA TRANSPORTADORA.</t>
  </si>
  <si>
    <t>DISTRICOL DROGUERIA Y PERFUMER</t>
  </si>
  <si>
    <t>FO-25-1365644</t>
  </si>
  <si>
    <t>12/08/2025 12-08 SE REALIZA ENVIO ROLLOS CON GUIA | 15/08/2025 SE ENVÍAN ROLLOS CON GUÍA 2187690628. SE CONFIRMA ENTREGA DE ROLLOS EXITOSA POR PARTE DE LA TRANSPORTADORA.</t>
  </si>
  <si>
    <t>BARRIO CHADIR BITAR SINCELEJO</t>
  </si>
  <si>
    <t>FO-25-1360481</t>
  </si>
  <si>
    <t>11/08/2025 11-08 SE ESCALA AL COORDINADOR DE ZONA PARA ENTREGA DE ROLLOS EN SITIO | 15/08/2025 SE VISITA SITIO SE VERIFICA INFORMACIÓN SE REALIZA ENTREGA DE ROLLOS RBM NO SE MANIPULA EQUIPOS, FIRMA QUIEN RECIBE LOS ROLLOS.</t>
  </si>
  <si>
    <t>BARRIO LA PAJUELA SINCELEJO 4</t>
  </si>
  <si>
    <t>FO-25-1370771</t>
  </si>
  <si>
    <t>13/08/2025 13-8 SE ESCALA AL COORDINADOR DE ZONA PARA ENTREGA DE ROLLOS EN SITIO | 15/08/2025 SE VISITA SITIO SE VERIFICA INFORMACIÓN SE REALIZA ENTREGA DE ROLLOS RBM NO SE MANIPULA EQUIPOS, FIRMA QUIEN RECIBE LOS ROLLOS.</t>
  </si>
  <si>
    <t>DISTRICOL VARIEDADES FERCHO</t>
  </si>
  <si>
    <t>FO-25-1365462</t>
  </si>
  <si>
    <t>12/08/2025 12-8 SE ESCALA AL COORDINADOR DE ZONA PARA ENTREGA DE ROLLOS EN SITIO | 15/08/2025 SE REALIZÓ VISITA A LA DIRECCION ASIGNADA POR EL CLIENTE Y SE REALIZA LA ENTREGA DE 40 ROLLOS TODO OK</t>
  </si>
  <si>
    <t>BARRIO CENTRO TULUA 11</t>
  </si>
  <si>
    <t>FO-25-1371185</t>
  </si>
  <si>
    <t>13/08/2025 13-8 SE ESCALA AL COORDINADOR DE ZONA PARA ENTREGA DE ROLLOS EN SITIO | 15/08/2025 SE HABLA CON EL SEÑOR JIMMY E INDICA QUE LE DEJE LOS ROLLOS EN EL TRÁNSITO DE TULUÁ.</t>
  </si>
  <si>
    <t>BARRIO EL BOSQUE SINCELEJO  1</t>
  </si>
  <si>
    <t>FO-25-1370240</t>
  </si>
  <si>
    <t>FO-25-1371822</t>
  </si>
  <si>
    <t>13/08/2025 13-8 SE ESCALA AL COORDINADOR DE ZONA PARA ENTREGA DE ROLLOS EN SITIO | 15/08/2025 SE VISITA COMERCIO CB BANCOLOMBIA, SE ENTREGAN ROLLOS DE PAPEL SOLICITADOS PARA EL DATÁFONO, NO UPS, NO SE MANIPULAN EQUIPOS.</t>
  </si>
  <si>
    <t>BARRIO GALAN BARRANQUILLA 2</t>
  </si>
  <si>
    <t>FO-25-1377498</t>
  </si>
  <si>
    <t>14/08/2025 SE ESCALA AL COORDINADOR DE ZONA PARA ENTREGA DE ROLLOS EN SITIO | 15/08/2025 SE REALIZA VISITA SE ENTREGA 170 ROLLOS</t>
  </si>
  <si>
    <t>BARRIO GALAN BARRANQUILLA 3</t>
  </si>
  <si>
    <t>FO-25-1377490</t>
  </si>
  <si>
    <t>14/08/2025 SE ESCALA AL COORDINADOR DE ZONA PARA ENTREGA DE ROLLOS EN SITIO | 15/08/2025 SE REALIZA VISITA SE ENTREGA 70 ROLLOS</t>
  </si>
  <si>
    <t>BARRIO GALAN BARRANQUILLA 5</t>
  </si>
  <si>
    <t>FO-25-1377474</t>
  </si>
  <si>
    <t>14/08/2025 SE ESCALA AL COORDINADOR DE ZONA PARA ENTREGA DE ROLLOS EN SITIO | 15/08/2025 SE REALIZA VISITA SE ENTREGA 80 ROLLOS</t>
  </si>
  <si>
    <t>BARRIO BUENAVISTA BOGOTA</t>
  </si>
  <si>
    <t>FO-25-1376032</t>
  </si>
  <si>
    <t>14/08/2025 SE ESCALA AL COORDINADOR DE ZONA PARA ENTREGA DE ROLLOS EN SITIO | 15/08/2025 SE DEJAN 40 ROLLOS</t>
  </si>
  <si>
    <t>BARRIO CENTRO RESTREPO  6</t>
  </si>
  <si>
    <t>FO-25-1354703</t>
  </si>
  <si>
    <t>09/08/2025 SE ESCALA AL COORDINADOR DE ZONA PARA ENTREGA DE ROLLOS EN SITIO | 15/08/2025 SE LLAMA AL CONTACTO E INDICA QUE PUEDE RECIBIR LOS ROLLOS POR FLOTA YA QUE LA OFICINA DE LA EMPRESA DE BUSES QUEDA CERCA DE SU NEGOCIO. SE ENVÍAN POR FLOTA Y SE CONFIRMÓ CON EL CLIENTE QUE LOS RECIBIÓ EXITOSAMENTE.</t>
  </si>
  <si>
    <t>DISTRICOL MINITIENDA DE LA 100</t>
  </si>
  <si>
    <t>FO-25-1375970</t>
  </si>
  <si>
    <t>14/08/2025 SE ESCALA AL COORDINADOR DE ZONA PARA ENTREGA DE ROLLOS EN SITIO | 16/08/2025 EN COMUNICACIÓN CON EL SEÑOR PEDRO AVILA AL NUMERO 3212665693, SE ENVIEN LOS ROLLOS, CON UN CONOCIDO. RECIBIDO OK.</t>
  </si>
  <si>
    <t>TAURAMENA</t>
  </si>
  <si>
    <t>DISTRICOL DROGUERIA LA SALUD S</t>
  </si>
  <si>
    <t>FO-25-1373878</t>
  </si>
  <si>
    <t>14/08/2025 14-8 SE ESCALA AL COORDINADOR DE ZONA PARA ENTREGA DE ROLLOS EN SITIO | 16/08/2025 EN COMUNICACIÓN CON LA SEÑORA YULIANA MEJIA AL NUMERO 3153760061, INDICA SE ENVIEN LOS ROLLOS POR SERVICIO DE TAXIS. RECIBIDO OK</t>
  </si>
  <si>
    <t>PTM CUCUTA DROGUERIA FARMAPRAD</t>
  </si>
  <si>
    <t>FO-25-1381336</t>
  </si>
  <si>
    <t>15/08/2025 SE ESCALA AL COORDINADOR DE ZONA PARA ENTREGA DE ROLLOS EN SITIO | 16/08/2025 SE REALIZÓ VISITA AL COMERCIO Y SE HIZO ENTREGA DE 60 ROLLOS TODO OK</t>
  </si>
  <si>
    <t>BARRIO CENTRO TIMBIO 3</t>
  </si>
  <si>
    <t>FO-25-1365628</t>
  </si>
  <si>
    <t>12/08/2025 12-08 SE REALIZA ENVIO ROLLOS CON GUIA | 13/08/2025 SE ENVÍAN 10 ROLLOS RBM</t>
  </si>
  <si>
    <t>DISTRICOL DROGUERIA SAN DIEGO</t>
  </si>
  <si>
    <t>FO-25-1361097</t>
  </si>
  <si>
    <t>11/08/2025 11-8 SE REALIZA ENVIO ROLLOS CON GUIA | 12/08/2025 SE REALIZA ENVIO DE 30 ROLLOS POR SOLICITUD DE CLIENTE SE LE INFORMA NÚMERO DE GUÍA PARA RECLAMAR EN OFICINA DE INTERRAPIDISIMO</t>
  </si>
  <si>
    <t>FO-25-1379093</t>
  </si>
  <si>
    <t>15/08/2025 SE ESCALA AL COORDINADOR DE ZONA PARA ENTREGA DE ROLLOS EN SITIO | 16/08/2025 SE REALIZA ENTREGA DE 50 ROLLOS</t>
  </si>
  <si>
    <t>DISTRICOL MISCELANEA Y PAPELER</t>
  </si>
  <si>
    <t>FO-25-1363186</t>
  </si>
  <si>
    <t>12/08/2025 12-8 SE ESCALA AL COORDINADOR DE ZONA PARA ENTREGA DE ROLLOS EN SITIO | 16/08/2025 SE ENTREGAN 80 ROLLOS A DON EVER</t>
  </si>
  <si>
    <t>ASTREA</t>
  </si>
  <si>
    <t>DISTRICOL INFINITE BY IRIS NAV</t>
  </si>
  <si>
    <t>FO-25-1374304</t>
  </si>
  <si>
    <t>14/08/2025 14-8 SE REALIZA ENVIO ROLLOS CON GUIA | 16/08/2025 SE ENVÍAN ROLLOS CON GUÍA 2205447129. SE CONFIRMA ENTREGA DE ROLLOS EXITOSA POR PARTE DE LA TRANSPORTADORA.</t>
  </si>
  <si>
    <t>FO-25-1371715</t>
  </si>
  <si>
    <t>13/08/2025 13-8 SE REALIZA ENVIO ROLLOS CON GUIA | 16/08/2025 SE ENVÍAN ROLLOS CON GUÍA 2235595983. SE CONFIRMA ENTREGA DE ROLLOS EXITOSA POR PARTE DE LA TRANSPORTADORA.</t>
  </si>
  <si>
    <t>FO-25-1362626</t>
  </si>
  <si>
    <t>11/08/2025 11-08 SE REALIZA ENVIO CON OPERADOR LOGISTICO CABIFY | 16/08/2025 SE ENVÍAN ROLLOS CON GUÍA 2187690632. SE CONFIRMA ENTREGA DE ROLLOS EXITOSA POR PARTE DE LA TRANSPORTADORA.</t>
  </si>
  <si>
    <t>BARRIO GALAN BARRANQUILLA 7</t>
  </si>
  <si>
    <t>FO-25-1379963</t>
  </si>
  <si>
    <t>15/08/2025 SE REALIZA ENVIO ROLLOS CON OPERADOR LOGISTICO CABIFY | 16/08/2025 SE REALIZA VISITA TÉCNICA, SE ENTREGA 50 ROLLOS PARA DATAFONO, EL CLIENTE RECIBE A SATISFACCIÓN, CB OPERATIVO.</t>
  </si>
  <si>
    <t>BARRIO SAMARIA 2 PEREIRA 4</t>
  </si>
  <si>
    <t>FO-25-1379640</t>
  </si>
  <si>
    <t>15/08/2025 SE ESCALA AL COORDINADOR DE ZONA PARA ENTREGA DE ROLLOS EN SITIO | 16/08/2025 SE ENTREGAN 30 ROLLOS.</t>
  </si>
  <si>
    <t>BARRIO BELLA VISTA VILLA MARIA</t>
  </si>
  <si>
    <t>FO-25-1378842</t>
  </si>
  <si>
    <t>15/08/2025 SE ESCALA AL COORDINADOR DE ZONA PARA ENTREGA DE ROLLOS EN SITIO | 16/08/2025 SE ENTREGAN 30 ROLLOS EN EL COMERCIO NO SE MANIPULAN EQUIPOS</t>
  </si>
  <si>
    <t>BARRIO EL RMANSO PEREIRA</t>
  </si>
  <si>
    <t>FO-25-1363145</t>
  </si>
  <si>
    <t>12/08/2025 12-8 SE ESCALA AL COORDINADOR DE ZONA PARA ENTREGA DE ROLLOS EN SITIO | 16/08/2025 VISITAMOS COMERCIO REALIZAMOS ENTREGA DE 20 ROLLOS.</t>
  </si>
  <si>
    <t>BARRIO SAN LUIS CALI 5</t>
  </si>
  <si>
    <t>FO-25-1380365</t>
  </si>
  <si>
    <t>15/08/2025 SE ESCALA AL COORDINADOR DE ZONA PARA ENTREGA DE ROLLOS EN SITIO | 16/08/2025 SE REALIZA ENTREGA DE 10 ROLLOS CON VISITA, NO SE INTERVIENE EQUIPOS</t>
  </si>
  <si>
    <t>BARRIO BARZAL VILLAVICENCIO 13</t>
  </si>
  <si>
    <t>FO-25-1380342</t>
  </si>
  <si>
    <t>15/08/2025 SE ESCALA AL COORDINADOR DE ZONA PARA ENTREGA DE ROLLOS EN SITIO | 16/08/2025 SE VISITA CB Y SE REALIZA ENTREGA DE 50 ROLLOS DE PAPEL PARÁ DATÁFONO</t>
  </si>
  <si>
    <t>FO-25-1379210</t>
  </si>
  <si>
    <t>15/08/2025 SE ESCALA AL COORDINADOR DE ZONA PARA ENTREGA DE ROLLOS EN SITIO | 16/08/2025 ENTREGA DE ROLLOS EJECUTADO OK</t>
  </si>
  <si>
    <t>BARRIO POTRERO GRANDE SOACHA</t>
  </si>
  <si>
    <t>FO-25-1378588</t>
  </si>
  <si>
    <t>15/08/2025 SE ESCALA AL COORDINADOR DE ZONA PARA ENTREGA DE ROLLOS EN SITIO | 16/08/2025 ENTREGA DE 10 ROLLOS PARA DATAFONO NO SE MANIPULA TERMINAL</t>
  </si>
  <si>
    <t>BARRIO NUEVO BOSQUE CARTAGENA</t>
  </si>
  <si>
    <t>FO-25-1373822</t>
  </si>
  <si>
    <t>14/08/2025 14-8 SE ESCALA AL COORDINADOR DE ZONA PARA ENTREGA DE ROLLOS EN SITIO | 16/08/2025 SE ENTREGAN 80 ROLLOS</t>
  </si>
  <si>
    <t>FO-25-1380487</t>
  </si>
  <si>
    <t>15/08/2025 SE ESCALA AL COORDINADOR DE ZONA PARA ENTREGA DE ROLLOS EN SITIO | 16/08/2025 ENTREGA DE 10 ROLLOS PARA DATAFONO NO SE MANIPULA TERMINAL LA SEÑORA TATIANA SE ENCUENTRA ESTUDIANDO POR DEJARLOS CON EL SEÑOR DE ENFRENTE</t>
  </si>
  <si>
    <t>ANGELOPOLIS</t>
  </si>
  <si>
    <t>PTM ANGELOPOLIS RELOJERIA MIXT</t>
  </si>
  <si>
    <t>FO-25-1378569</t>
  </si>
  <si>
    <t>15/08/2025 SE ESCALA AL COORDINADOR DE ZONA PARA ENTREGA DE ROLLOS EN SITIO | 16/08/2025 SE ENVIARON 30 ROLLOS DESDE CALDAS CON EL CONDUCTOR NO DAN GUIA CLIENTE CONFIRMA RECEPCIÓN DE ROLLOS</t>
  </si>
  <si>
    <t>FO-25-1366855</t>
  </si>
  <si>
    <t>12/08/2025 12-8 SE ESCALA AL COORDINADOR DE ZONA PARA ENTREGA DE ROLLOS EN SITIO | 16/08/2025 SE ENTREGAN 60 ROLLOS EXITOSAMENTE</t>
  </si>
  <si>
    <t>FO-25-1382375</t>
  </si>
  <si>
    <t>15/08/2025 SE ESCALA AL COORDINADOR DE ZONA PARA ENTREGA DE ROLLOS EN SITIO | 16/08/2025 SE REALIZA ENTREGA DE 20 ROLLOS RBM EN SITIO</t>
  </si>
  <si>
    <t>BARRIO SAN CRISTOBAL 3 MEDELLI</t>
  </si>
  <si>
    <t>FO-25-1361753</t>
  </si>
  <si>
    <t>11/08/2025 11-8 SE ESCALA AL COORDINADOR DE ZONA PARA ENTREGA DE ROLLOS EN SITIO | 16/08/2025 USUARIO CONFIRMA QUE YA ESTA ACTUALIZADO A NUEVO EQUIPO WOMPI, POR LO TANTO CONFIRMO NO NECESITAR LOS ROLLOS</t>
  </si>
  <si>
    <t>PTM GUARNE FERRELECTRICOS PASO</t>
  </si>
  <si>
    <t>FO-25-1371292</t>
  </si>
  <si>
    <t>13/08/2025 13-8 SE ESCALA AL COORDINADOR DE ZONA PARA ENTREGA DE ROLLOS EN SITIO | 16/08/2025 SE ENTREGAN 100 ROLLOS EXITOSAMENTE</t>
  </si>
  <si>
    <t>BARRIO MADELENA 5   BOGOTA</t>
  </si>
  <si>
    <t>FO-25-1380216</t>
  </si>
  <si>
    <t>15/08/2025 SE ESCALA AL COORDINADOR DE ZONA PARA ENTREGA DE ROLLOS EN SITIO | 16/08/2025 SE ENTREGAN 40 ROLLOS</t>
  </si>
  <si>
    <t>BARRIO CENTRO FLORENCIA 18</t>
  </si>
  <si>
    <t>FO-25-1380209</t>
  </si>
  <si>
    <t>15/08/2025 SE ESCALA AL COORDINADOR DE ZONA PARA ENTREGA DE ROLLOS EN SITIO | 16/08/2025 SE REALIZA ENTREGA DE 2 ROLLOS RBM EN SITIO ENTREGA EXITOSA</t>
  </si>
  <si>
    <t>PTM CARTAGENA MARCO ANTONIO BE</t>
  </si>
  <si>
    <t>FO-25-1375032</t>
  </si>
  <si>
    <t>14/08/2025 14-8 SE ESCALA AL COORDINADOR DE ZONA PARA ENTREGA DE ROLLOS EN SITIO | 16/08/2025 SE ENTREGAN 50 ROLLOS</t>
  </si>
  <si>
    <t>BARRIO SANTO DOMINGO   BELLO</t>
  </si>
  <si>
    <t>FO-25-1360331</t>
  </si>
  <si>
    <t>11/08/2025 11-08 SE ESCALA AL COORDINADOR DE ZONA PARA ENTREGA DE ROLLOS EN SITIO | 16/08/2025 SE REALIZÓ EXITOSAMENTE LA ENTREGA DE 100 ROLLOS, CUMPLIENDO CON LOS REQUISITOS ESTABLECIDOS Y SIN NOVEDADES DURANTE EL PROCESO.</t>
  </si>
  <si>
    <t>BARRIO CENTRO PEREIRA 42</t>
  </si>
  <si>
    <t>FO-25-1378146</t>
  </si>
  <si>
    <t>14/08/2025 SE ESCALA AL COORDINADOR DE ZONA PARA ENTREGA DE ROLLOS EN SITIO | 16/08/2025 VISITAMOS COMERCIO REALIZAMOS ENTREGA DE 30 ROLLOS.</t>
  </si>
  <si>
    <t>FO-25-1379560</t>
  </si>
  <si>
    <t>15/08/2025 SE ESCALA AL COORDINADOR DE ZONA PARA ENTREGA DE ROLLOS EN SITIO | 16/08/2025 SE REALIZA ENTREGA DE 30 ROLLOS RBM EN SITIO ENTREGA EXITOSA</t>
  </si>
  <si>
    <t>FO-25-1378572</t>
  </si>
  <si>
    <t>15/08/2025 SE ESCALA AL COORDINADOR DE ZONA PARA ENTREGA DE ROLLOS EN SITIO | 16/08/2025 SE REALIZA ENTREGA 30 ROLLOS NO SE MANIPULAN TERMINALES</t>
  </si>
  <si>
    <t>BARRIO SANTA CLARA OCANA 1</t>
  </si>
  <si>
    <t>FO-25-1374911</t>
  </si>
  <si>
    <t>14/08/2025 14-8 SE REALIZA ENVIO ROLLOS CON GUIA | 16/08/2025 SE ENVÍAN ROLLOS CON GUÍA 2187690637. SE CONFIRMA ENTREGA DE ROLLOS EXITOSA POR PARTE DE LA TRANSPORTADORA.</t>
  </si>
  <si>
    <t>BARRIO LA CENTRAL PATIA 5</t>
  </si>
  <si>
    <t>FO-25-1372683</t>
  </si>
  <si>
    <t>13/08/2025 13-8 SE REALIZA ENVIO ROLLOS CON GUIA | 16/08/2025 SE ENVÍAN ROLLOS CON GUÍA 2185553725. SE CONFIRMA ENTREGA DE ROLLOS EXITOSA POR PARTE DE LA TRANSPORTADORA.</t>
  </si>
  <si>
    <t>BARRIO  LOS TUBOS  PARTE BAJA</t>
  </si>
  <si>
    <t>FO-25-1361017</t>
  </si>
  <si>
    <t>11/08/2025 11-08 SE REALIZA ENVIO ROLLOS CON GUIA | 16/08/2025 SE ENVÍAN ROLLOS CON GUÍA 2185553717. SE CONFIRMA ENTREGA DE ROLLOS EXITOSA POR PARTE DE LA TRANSPORTADORA.</t>
  </si>
  <si>
    <t>BARRIO EL FRIJOL CORINTO 1</t>
  </si>
  <si>
    <t>FO-25-1354751</t>
  </si>
  <si>
    <t>09/08/2025 SE REALIZA ENVIO ROLLOS CON GUIA | 16/08/2025 SE ENVÍAN ROLLOS CON GUÍA 2185553718. SE CONFIRMA ENTREGA DE ROLLOS EXITOSA POR PARTE DE LA TRANSPORTADORA.</t>
  </si>
  <si>
    <t>BARRIO SAN CARLOS CALI 2</t>
  </si>
  <si>
    <t>FO-25-1379957</t>
  </si>
  <si>
    <t>15/08/2025 SE REALIZA ENVIO ROLLOS CON OPERADOR LOGISTICO CABIFY | 16/08/2025 SE REALIZA ENTREGA DE 10 ROLLOS TÉRMICOS EN EL CB SIN NOVEDAD.</t>
  </si>
  <si>
    <t>BARRIO VILLA OLIMPICA CUMARAL</t>
  </si>
  <si>
    <t>FO-25-1379811</t>
  </si>
  <si>
    <t>15/08/2025 SE REALIZA ENVIO ROLLOS CON OPERADOR LOGISTICO CABIFY | 16/08/2025 SE REALIZA ENTREGA 10 ROLLOS AL COMERCIO</t>
  </si>
  <si>
    <t>BARRIO ESPERANZA VII ETAPA VIL</t>
  </si>
  <si>
    <t>FO-25-1377479</t>
  </si>
  <si>
    <t>14/08/2025 SE ESCALA AL COORDINADOR DE ZONA PARA ENTREGA DE ROLLOS EN SITIO | 16/08/2025 SE VISITA CB Y SE REALIZA ENTREGA DE 20 ROLLOS DE PAPEL TERMICO PARA DATÁFONO</t>
  </si>
  <si>
    <t>DISTRICOL MISCELANEA MEBARAK</t>
  </si>
  <si>
    <t>FO-25-1375843</t>
  </si>
  <si>
    <t>14/08/2025 SE ESCALA AL COORDINADOR DE ZONA PARA ENTREGA DE ROLLOS EN SITIO | 16/08/2025 SE REALIZA VISITA, SE ENTREGAN 40 ROLLOS, DATAFONO NO SE ENCUENTRA EN LA DIRECCIÓN DE ENTREGA</t>
  </si>
  <si>
    <t>BARRIO LA CONSOLATA CARTAGENA</t>
  </si>
  <si>
    <t>FO-25-1375063</t>
  </si>
  <si>
    <t>BARRIO CALLE NUEVA SANTA ROSA</t>
  </si>
  <si>
    <t>FO-25-1373024</t>
  </si>
  <si>
    <t>13/08/2025 13-8 SE ESCALA AL COORDINADOR DE ZONA PARA ENTREGA DE ROLLOS EN SITIO | 16/08/2025 SE REALIZA ENTREGA DE 30 ROLLOS PARA CORRESPONSAL</t>
  </si>
  <si>
    <t>PTM CUCUTA TIENDA DE MASCOTAS</t>
  </si>
  <si>
    <t>FO-25-1379647</t>
  </si>
  <si>
    <t>15/08/2025 SE ESCALA AL COORDINADOR DE ZONA PARA ENTREGA DE ROLLOS EN SITIO | 16/08/2025 SE REALIZA VISITA, SE ENTREGAN 40 ROLLOS</t>
  </si>
  <si>
    <t>BARRIO EL CARMELO CARTAGENA DE</t>
  </si>
  <si>
    <t>FO-25-1376161</t>
  </si>
  <si>
    <t>14/08/2025 SE ESCALA AL COORDINADOR DE ZONA PARA ENTREGA DE ROLLOS EN SITIO | 16/08/2025 SE ENTREGAN 40 ROLLOS</t>
  </si>
  <si>
    <t>FO-25-1372937</t>
  </si>
  <si>
    <t>13/08/2025 13-8 SE ESCALA AL COORDINADOR DE ZONA PARA ENTREGA DE ROLLOS EN SITIO | 16/08/2025 SE REALIZA ENTREGA DE 40 ROLLOS</t>
  </si>
  <si>
    <t>BARRIO CENTRO PUEBLO NUEVO 3</t>
  </si>
  <si>
    <t>FO-25-1355385</t>
  </si>
  <si>
    <t>09/08/2025 09-08 SE ESCALA AL COORDINADOR DE ZONA PARA ENTREGA DE ROLLOS EN SITIO | 16/08/2025 SE REALIZA ENTREGA DE 80 ROLLOS PARA EL CB BANCOLOMBIA, NO SE MANIPULA EQUIPOS</t>
  </si>
  <si>
    <t>BARRIO PORTALES EL LLANO VILLA</t>
  </si>
  <si>
    <t>FO-25-1379099</t>
  </si>
  <si>
    <t>15/08/2025 SE ESCALA AL COORDINADOR DE ZONA PARA ENTREGA DE ROLLOS EN SITIO | 16/08/2025 SE VISITA CB Y SE REALIZA ENTREGA DE 20 ROLLOS DE PAPEL TERMICO PARA DATÁFONO</t>
  </si>
  <si>
    <t>BARRIO CENTRO TUNJA 31</t>
  </si>
  <si>
    <t>FO-25-1382986</t>
  </si>
  <si>
    <t>16/08/2025 SE ESCALA AL COORDINADOR DE ZONA PARA ENTREGA DE ROLLOS EN SITIO | 16/08/2025 SE REALIZA ENTREGA DE 10 ROLLOS CON VISITA</t>
  </si>
  <si>
    <t>PTM CUCUTATU PAPELERIA ESCOLAR</t>
  </si>
  <si>
    <t>FO-25-1377963 | FO-25-1381698</t>
  </si>
  <si>
    <t>14/08/2025 SE ESCALA AL COORDINADOR DE ZONA PARA ENTREGA DE ROLLOS EN SITIO | 15/08/2025 SE REALIZA VISITA SE ENCONTRÓ COMERCIO CERRADO NO SE LOGRO COMBINACIÓN CON EL CLIENTE,SE PROGRAMA NUEVA VISITA
16/08/2025 SE REALIZA ENTREGA DE 20 ROLLOS RBM OK</t>
  </si>
  <si>
    <t>BARRIO SOACHA COMPARTIR SOACHA 9</t>
  </si>
  <si>
    <t>FO-25-1381342</t>
  </si>
  <si>
    <t>15/08/2025 SE ESCALA AL COORDINADOR DE ZONA PARA ENTREGA DE ROLLOS EN SITIO | 16/08/2025 DURANTE LA VISITA TECNICA SE REALIZA ENTREGA DE ROLLOS PARA DATÁFONO NO SE MANIPULAN EQUIPOS SIN NOVEDAD EN ENTREGA</t>
  </si>
  <si>
    <t>SANTA LUCIA</t>
  </si>
  <si>
    <t>BARRIO ARRIBA SANTA LUCIA</t>
  </si>
  <si>
    <t>FO-25-1380376</t>
  </si>
  <si>
    <t>15/08/2025 SE ESCALA AL COORDINADOR DE ZONA PARA ENTREGA DE ROLLOS EN SITIO | 16/08/2025 SE REALIZA VISITA SE PROCEDE A ENTREGAR 40 UNIDADES DE ROLLOS AL CLIENTE</t>
  </si>
  <si>
    <t>BARRIO  SAN NICOLAS PLANETA RI</t>
  </si>
  <si>
    <t>FO-25-1375821</t>
  </si>
  <si>
    <t>14/08/2025 SE ESCALA AL COORDINADOR DE ZONA PARA ENTREGA DE ROLLOS EN SITIO | 16/08/2025 SE REALIZA ENTREGA DE 40 ROLLOS PARA EL CB BANCOLOMBIA, NO SE MANIPULA LOS EQUIPOS</t>
  </si>
  <si>
    <t>FO-25-1371835</t>
  </si>
  <si>
    <t>13/08/2025 13-8 SE ESCALA AL COORDINADOR DE ZONA PARA ENTREGA DE ROLLOS EN SITIO | 16/08/2025 SE REALIZA VISITA SE ENTREGA 50 UNIDADES DE ROLLOS AL CLIENTE</t>
  </si>
  <si>
    <t>PTM SONSON  PARAMO  SPORT TIE</t>
  </si>
  <si>
    <t>FO-25-1333561</t>
  </si>
  <si>
    <t>15/08/2025 ESTADO DE LA GUIA NO LOGRAMOS HACER LA ENTREGA | 11/08/2025 SE REALIZA ENVÍO POR INTERRAPIDIMO DE 40 ROLLOS OK</t>
  </si>
  <si>
    <t>PTM MEDELLIN VARIEDADES ST GLA</t>
  </si>
  <si>
    <t>FO-25-1351186</t>
  </si>
  <si>
    <t>16/08/2025 SE REALIZÓ EXITOSAMENTE LA ENTREGA DE 40 ROLLOS, CUMPLIENDO CON LOS REQUISITOS ESTABLECIDOS Y SIN NOVEDADES DURANTE EL PROCESO.</t>
  </si>
  <si>
    <t>FO-25-1351198</t>
  </si>
  <si>
    <t>BARRIO PARQUE PRINCIPAL GIRARD</t>
  </si>
  <si>
    <t>FO-25-1351185</t>
  </si>
  <si>
    <t>15/08/2025 SE REALIZA ENTREGA DE 90 ROLLOS POR EL OPERADOR CABIFY</t>
  </si>
  <si>
    <t>PTM BELLO JOHANA</t>
  </si>
  <si>
    <t>FO-25-1361013</t>
  </si>
  <si>
    <t>11/08/2025 11-08 SE ESCALA AL COORDINADOR DE ZONA PARA ENTREGA DE ROLLOS EN SITIO | 16/08/2025 SE REALIZÓ EXITOSAMENTE LA ENTREGA DE 90 ROLLOS, CUMPLIENDO CON LOS REQUISITOS ESTABLECIDOS Y SIN NOVEDADES DURANTE EL PROCESO.</t>
  </si>
  <si>
    <t>BARRIO CIUDAD JARDIN BOGOTA 2</t>
  </si>
  <si>
    <t>FO-25-1378566</t>
  </si>
  <si>
    <t>15/08/2025 SE ESCALA AL COORDINADOR DE ZONA PARA ENTREGA DE ROLLOS EN SITIO | 16/08/2025 SE REALIZA ENTREGA DE 40 ROLLOS NO SE MANIPULAN TERMINALES</t>
  </si>
  <si>
    <t>CUMBITARA</t>
  </si>
  <si>
    <t>BARRIO VILLA HERMOSA CUMBITARA</t>
  </si>
  <si>
    <t>FO-25-1374361</t>
  </si>
  <si>
    <t>CB CB UNO A UNO</t>
  </si>
  <si>
    <t>14/08/2025 14-8 SE ESCALA AL COORDINADOR DE ZONA PARA ENTREGA DE ROLLOS EN SITIO | 16/08/2025 SE ESTABLECE COMUNICACIÓN CON CLIENTE SOLICITA ENVIAR ROLLOS POR EMPRESA DE TRANSPORTE SE ENVÍAN 10 ROLLOS CONFIRMA RECIBIDO DE ROLLOS EN EL MUNICIPIO</t>
  </si>
  <si>
    <t>SAN ONOFRE</t>
  </si>
  <si>
    <t>BARRIO SAN FRANCIOSCO SAN ONOF</t>
  </si>
  <si>
    <t>FO-25-1365063</t>
  </si>
  <si>
    <t>12/08/2025 12-8 SE ESCALA AL COORDINADOR DE ZONA PARA ENTREGA DE ROLLOS EN SITIO | 19/08/2025 SE HACE ENVÍO DE 20 ROLLOS POR FLOTA, A LA SEÑORA CARIDAD MARTINEZ, SE LE INFORMA PARA QUE ESTÉ PENDIENTE, SE CONFIRMA RECIBIDO VÍA WHATSAPP.</t>
  </si>
  <si>
    <t>BARRIO JUAN 23 SAN ROQUE</t>
  </si>
  <si>
    <t>FO-25-1374295</t>
  </si>
  <si>
    <t>14/08/2025 14-8 SE REALIZA ENVIO ROLLOS CON GUIA | 19/08/2025 SE ENVÍAN 40 ROLLOS, CLIENTE INDICA QUE YA RECIBIÓ LOS ROLLOS</t>
  </si>
  <si>
    <t>DISTRICOL PAPELERIA Y FOTOCOPI</t>
  </si>
  <si>
    <t>FO-25-1368485</t>
  </si>
  <si>
    <t>12/08/2025 12-8 SE REALIZA ENVIO ROLLOS CON GUIA | 19/08/2025 SE ENVIAN 70 ROLLOS, CLIENTE INDICA QUE YA RECIBIÓ LOS ROLLOS</t>
  </si>
  <si>
    <t>COMCARD REMEDIOS COOPERATIVA</t>
  </si>
  <si>
    <t>FO-25-1365637</t>
  </si>
  <si>
    <t>12/08/2025 12-08 SE REALIZA ENVIO ROLLOS CON GUIA | 19/08/2025 SE ENVIAN 10 ROLLOS, CLIENTE INDICA QUE YA RECIBIÓ LOS ROLLOS</t>
  </si>
  <si>
    <t>BARRIO VALLEJO MONTERIA  3</t>
  </si>
  <si>
    <t>FO-25-1376164</t>
  </si>
  <si>
    <t>14/08/2025 SE ESCALA AL COORDINADOR DE ZONA PARA ENTREGA DE ROLLOS EN SITIO | 19/08/2025 SE REALIZA VISITA TÉCNICA PARA ENTREGA DE 50 ROLLOS PARA DATAFONO, NO SE INTERVIENE TERMINAL Y LA ENTREGA SE REALIZA SIN NOVEDAD.</t>
  </si>
  <si>
    <t>VALLE DELCAUCA PALMIRA</t>
  </si>
  <si>
    <t>FO-25-1386633</t>
  </si>
  <si>
    <t>19/08/2025 EN LA VISITA TECNICA REALIZADA AL COMERCIO, SE LLEGA AL SITIO, SE INFORMA EL MOTIVO DE LA VISITA, SE ENTREGAN 40 ROLLOS TERMICOS, EL CLIENTE RECIBE ROLLOS</t>
  </si>
  <si>
    <t>BARRIO PRADO VEGAS SOACHA 2</t>
  </si>
  <si>
    <t>FO-25-1383479</t>
  </si>
  <si>
    <t>16/08/2025 SE ESCALA AL COORDINADOR DE ZONA PARA ENTREGA DE ROLLOS EN SITIO | 19/08/2025 DURANTE LA VISITA TECNICA SE REALIZA ENTREGA DE ROLLOS PARA DATÁFONO, NO SE MANIPULAN EQUIPOS, SIN NOVEDAD EN ENTREGA</t>
  </si>
  <si>
    <t>BARRIO SOACHA LAS VEGAS SOACHA</t>
  </si>
  <si>
    <t>FO-25-1382471</t>
  </si>
  <si>
    <t>15/08/2025 SE ESCALA AL COORDINADOR DE ZONA PARA ENTREGA DE ROLLOS EN SITIO | 19/08/2025 DURANTE LA VISITA TECNICA, SE REALIZA ENTREGA DE ROLLOS PARA DATÁFONO, NO SE MANIPULAN EQUIPOS, SIN NOVEDAD EN ENTREGA</t>
  </si>
  <si>
    <t>BARRIO LAS VIOLENTAS ACACIAS</t>
  </si>
  <si>
    <t>FO-25-1376148</t>
  </si>
  <si>
    <t>14/08/2025 SE ESCALA AL COORDINADOR DE ZONA PARA ENTREGA DE ROLLOS EN SITIO | 19/08/2025 SE REALIZA ENTREGA DE 120 ROLLOS AL PUNTO</t>
  </si>
  <si>
    <t>BARRIO CENTRO DEL BAJO RIONEGR</t>
  </si>
  <si>
    <t>FO-25-1368442</t>
  </si>
  <si>
    <t>12/08/2025 12-8 SE ESCALA AL COORDINADOR DE ZONA PARA ENTREGA DE ROLLOS EN SITIO | 19/08/2025 SE COMUNICA CON EL CLIENTE, SE ENVÍA ROLLOS, SE CONFIRMA RECIBIDO POR PARTE DEL CLIENTE</t>
  </si>
  <si>
    <t>BARRIO CORREGIMIENTO TIENDA NU</t>
  </si>
  <si>
    <t>FO-25-1383689</t>
  </si>
  <si>
    <t>16/08/2025 SE ESCALA AL COORDINADOR DE ZONA PARA ENTREGA DE ROLLOS EN SITIO | 19/08/2025 SE LLEGA AL SITIO, SE INFORMA EL MOTIVO DE LA VISITA, SE ENTREGAN 40 ROLLOS TERMICOS. EL CLIENTE RECIBE ROLLOS</t>
  </si>
  <si>
    <t>FO-25-1384021</t>
  </si>
  <si>
    <t>16/08/2025 SE ESCALA AL COORDINADOR DE ZONA PARA ENTREGA DE ROLLOS EN SITIO | 19/08/2025 SE REALIZA ENTREGA DE 30 ROLLOS EN EL COMERCIO</t>
  </si>
  <si>
    <t>FO-25-1382974</t>
  </si>
  <si>
    <t>16/08/2025 SE ESCALA AL COORDINADOR DE ZONA PARA ENTREGA DE ROLLOS EN SITIO | 19/08/2025 SE REALIZA ENTREGA DE 30 ROLLOS EN EL PUNTO SIN NOVEDAD, EN LA ENTREGA NO SE MANIPULAN EQUIPOS</t>
  </si>
  <si>
    <t>BARRIO MONTE BLANCO BOGOTA  2</t>
  </si>
  <si>
    <t>FO-25-1381330</t>
  </si>
  <si>
    <t>15/08/2025 SE ESCALA AL COORDINADOR DE ZONA PARA ENTREGA DE ROLLOS EN SITIO | 19/08/2025 ENTREGA DE 20 ROLLOS PARA DATAFONO NO SE MANIPULA TERMINAL</t>
  </si>
  <si>
    <t>FO-25-1380369</t>
  </si>
  <si>
    <t>15/08/2025 SE ESCALA AL COORDINADOR DE ZONA PARA ENTREGA DE ROLLOS EN SITIO | 19/08/2025 SE REALIZA ENTREGA DE 10 ROLLOS</t>
  </si>
  <si>
    <t>BARRIO BERLIN TONA 2</t>
  </si>
  <si>
    <t>FO-25-1379568</t>
  </si>
  <si>
    <t>15/08/2025 SE ESCALA AL COORDINADOR DE ZONA PARA ENTREGA DE ROLLOS EN SITIO | 15/08/2025 EN COMUNICACIÓN CON LA ADMINISTRADORA CINDY AL CELULAR 3173360404, INFORMA QUE LE PODEMOS HACER EL ENVÍO DE LOS ROLLOS MAÑANA SÁBADO 16 DE AGOSTO DEL 2025, POR LA FLOTA DE LUSITANEA QUE SALE A LAS 12:30 PM DE LA PLAZA GUARIN. | 19/08/2025 EN COMUNICACIÓN CON ADMINISTRADORA LEIDY DIANA VERA AL CELULAR 3173360404, SOLICITA ENVÍO DE ROLLOS POR LA BUSETA CON PLACA SND-745 QUE EL CONDUCTOR JHOVANI LE ENTREGA LOS ROLLOS, SE ENVÍAN 40 ROLLOS, A ESPERA QUE CLIENTE RECLAMÉ PARA PROCEDER A CERRAR LA ORDEN.
EN COMUNICACIÓN CON ADMINISTRADORA LEIDY DIANA VERA AL CELULAR 3173360404, INFORMA QUE YA RECLAMO LOS ROLLOS, SE PROCEDE A CERRAR ORDEN.</t>
  </si>
  <si>
    <t>BARRIO CENTRO LOPEZ DE MICAY</t>
  </si>
  <si>
    <t>FO-25-1117581</t>
  </si>
  <si>
    <t>21/07/2025 SE LE COMPARTE GUIA AL CB AL NUMERO 3146860526, PENDIENTE CONFIRMACION DE RECLAMO | 23/07/2025 POR FAVOR NOS CONFIRMAN QUE NOVEDAD PRESENTA LA GUÍA 2212425439, SE ENCUENTRA EN ZONA DE DISTRIBUCION DESDE 7/1/2025 3:14:00 PM; SE LE INFORMO LA GUÍA AL USUARIO Y AL VALIDAR EN LA OFICINA LE INFORMA QUE EL LOCAL FUE ROBADO Y NO SABEN SI LA MERCANCÍA SE PERDIÓ | 23/07/2025 SE HACE VALIDACIÓN DE TU ENVÍO, TE INFORMO QUE LA GUÍA 2212425439 CON EL RADICADO #85426819 POR TRAZABILIDAD; LOGÍSTICA INFORMA QUE NO SE OBTUVO RESPUESTA POR EL PROCESO A CARGO, POR LO QUE LE FUE INSTAURADA LA PQR BAJO EL CUN 1437177 POR PÉRDIDA DEL ENVÍO, GENERADO EL 18/07/2025. EN ESTE CASO DEBEMOS ESPERAR LA INVESTIGACIÓN CON LA RESPUESTA FORMAL DE LO SUCEDIDO, POR LO QUE LAMENTAMOS DE ANTEMANO LA NOVEDAD PRESENTADA. | 23/07/2025 SE CREA NUEVO FO PARA NUEVO ENVIO MO-M1-25-262129 | 29/07/2025 SE ENVIA NUEVAMENTE CON GUIA -   2185553690 - SERVIENTREGA- SE COMPARTE GUIA AL USUARIO | 19/08/2025 19-08 SE PROCEDE A CERRAR SOLICITUD. SE INTENTÓ COMUNICACIÓN CON USUARIO PARA VERIFICAR OTROS MEDIOS PARA EL ENVÍO, PERO NO FUE POSIBLE ESTABLECERLA. SE LE INFORMA A SERVIENTREGA EL RETORNO DE PAQUETE A REMITENTE</t>
  </si>
  <si>
    <t>BARRIO COREGIMIENTO DE ARABIA</t>
  </si>
  <si>
    <t>FO-25-1372941</t>
  </si>
  <si>
    <t>13/08/2025 13-8 SE ESCALA AL COORDINADOR DE ZONA PARA ENTREGA DE ROLLOS EN SITIO | 19/08/2025 SE VISITA COMERCIO SE REALIZA ENTREGA DE 60 ROLLOS DE PAPEL PARA DATÁFONO</t>
  </si>
  <si>
    <t>OPRAP CARULLA 170</t>
  </si>
  <si>
    <t>FO-25-1372299</t>
  </si>
  <si>
    <t>13/08/2025 13-8 SE ESCALA AL COORDINADOR DE ZONA PARA ENTREGA DE ROLLOS EN SITIO | 19/08/2025 SE VISITA COMERCIO CB BANCOLOMBIA ROBUSTO, SE ENTREGAN ROLLOS DE PAPELERÍA SOLICITADOS PARA EL DATAFONO, NO UPS, NO SE MANIPULAN EQUIPOS.</t>
  </si>
  <si>
    <t>FO-25-1375981</t>
  </si>
  <si>
    <t>14/08/2025 SE REALIZA ENVIO ROLLOS CON GUIA | 19/08/2025 14-08 SE REALIZA ENVIO DE ROLLOS ** 19-08 SE CONFIRMA ENTREGA EXITOSA POR TRANSPORTADORA</t>
  </si>
  <si>
    <t>DISTRICOL EDS LA CAMPANA</t>
  </si>
  <si>
    <t>FO-25-1375946</t>
  </si>
  <si>
    <t>BARRIO LOTERO RIOHACHA</t>
  </si>
  <si>
    <t>FO-25-1379968</t>
  </si>
  <si>
    <t>15/08/2025 SE REALIZA ENVIO ROLLOS CON GUIA | 19/08/2025 SE ENVÍAN ROLLOS CON GUÍA 2205447133. SE CONFIRMA ENTREGA DE ROLLOS EXITOSA POR PARTE DE LA TRANSPORTADORA</t>
  </si>
  <si>
    <t>DISTRICOL MAXITIENDA</t>
  </si>
  <si>
    <t>FO-25-1371977</t>
  </si>
  <si>
    <t>13/08/2025 13-8 SE REALIZA ENVIO ROLLOS CON GUIA | 19/08/2025 SE ENVÍAN ROLLOS CON GUÍA 2265100353. SE CONFIRMA ENTREGA DE ROLLOS EXITOSA POR PARTE DE LA TRANSPORTADORA.</t>
  </si>
  <si>
    <t>BARRIO CASERIO LA NOVIA SAN VI</t>
  </si>
  <si>
    <t>FO-25-1371713</t>
  </si>
  <si>
    <t>13/08/2025 13-8 SE REALIZA ENVIO ROLLOS CON GUIA | 19/08/2025 SE ENVÍAN ROLLOS CON GUÍA 2235595982. SE CONFIRMA ENTREGA DE ROLLOS EXITOSA POR PARTE DE LA TRANSPORTADORA.</t>
  </si>
  <si>
    <t>BELEN DE LOS ANDAQUIES</t>
  </si>
  <si>
    <t>CAQUETA BELEN DE LOS ANDAQUIES</t>
  </si>
  <si>
    <t>FO-25-1385222</t>
  </si>
  <si>
    <t>16/08/2025 SE REALIZA ENVIO ROLLOS CON GUIA | 19/08/2025 SE REALIZA ENTREGA DE 40 ROLLOS RBM EN SITIO ENTREGA EXITOSA</t>
  </si>
  <si>
    <t>BARRIO LAS GRANJAS NEIVA  6</t>
  </si>
  <si>
    <t>FO-25-1386627</t>
  </si>
  <si>
    <t>19/08/2025 SE ENTREGA 10 ROLLOS SIN NOVEDAD</t>
  </si>
  <si>
    <t>FO-25-1386624</t>
  </si>
  <si>
    <t>19/08/2025 EN LA VISITA TÉCNICA SE REALIZÓ LA ENTREGA DE 50 ROLLOS TÉRMICOS DE REDEBAN PARA EL CB</t>
  </si>
  <si>
    <t>FO-25-1386620</t>
  </si>
  <si>
    <t>19/08/2025 SE REALIZA VISITA DE CAMPO DONDE SE ENTREGA 10 ROLLOS NO SE MANIPULA EQUIPOS.</t>
  </si>
  <si>
    <t>BARRIO EL SOCORRO CERETE 3</t>
  </si>
  <si>
    <t>FO-25-1386616</t>
  </si>
  <si>
    <t>19/08/2025 SE REALIZA ENTREGA DE 80 ROLLOS EN EL PUNTO SIN NOVEDAD, EN LA ENTREGA NO SE MANIPULAN EQUIPOS</t>
  </si>
  <si>
    <t>DISTRICOL COMPUTECNOLOGIAS MUL</t>
  </si>
  <si>
    <t>FO-25-1385098</t>
  </si>
  <si>
    <t>16/08/2025 SE ESCALA AL COORDINADOR DE ZONA PARA ENTREGA DE ROLLOS EN SITIO | 19/08/2025 SE REALIZA ENTREGA DE 40 ROLLOS CON VISITA, NO SE INTERVIENE EQUIPOS</t>
  </si>
  <si>
    <t>PTM CANCELARIA BLANCA YOLIMA D</t>
  </si>
  <si>
    <t>FO-25-1384406</t>
  </si>
  <si>
    <t>16/08/2025 SE ESCALA AL COORDINADOR DE ZONA PARA ENTREGA DE ROLLOS EN SITIO | 19/08/2025 SE REALIZA ENTREGA DE 70 ROLLOS.</t>
  </si>
  <si>
    <t>BARRIO SAN CARISTOBAL NORTE BO</t>
  </si>
  <si>
    <t>FO-25-1384306</t>
  </si>
  <si>
    <t>16/08/2025 SE ESCALA AL COORDINADOR DE ZONA PARA ENTREGA DE ROLLOS EN SITIO | 19/08/2025 SE REALIZA ENTREGA DE 50 ROLLOS</t>
  </si>
  <si>
    <t>PTM BOGOTA MULTIPAGOS Y ALGO M</t>
  </si>
  <si>
    <t>FO-25-1383871</t>
  </si>
  <si>
    <t>16/08/2025 SE ESCALA AL COORDINADOR DE ZONA PARA ENTREGA DE ROLLOS EN SITIO | 19/08/2025 ENTREGA DE 30 ROLLOS NO SE MANIPULAN EQUIPOS</t>
  </si>
  <si>
    <t>BARRIO MIRADORES DEL LAGO LOS</t>
  </si>
  <si>
    <t>FO-25-1383868</t>
  </si>
  <si>
    <t>16/08/2025 SE ESCALA AL COORDINADOR DE ZONA PARA ENTREGA DE ROLLOS EN SITIO | 19/08/2025 SE VISITA COMERCIO SE ENTREGA ROLLOS EN SITIO</t>
  </si>
  <si>
    <t>BARRIO BOSA BOGOTA 14</t>
  </si>
  <si>
    <t>FO-25-1381979</t>
  </si>
  <si>
    <t>15/08/2025 SE ESCALA AL COORDINADOR DE ZONA PARA ENTREGA DE ROLLOS EN SITIO | 19/08/2025 ENTREGA DE 40 ROLLOS NO SE MANIPULAN EQUIPOS</t>
  </si>
  <si>
    <t>BARRIO VIRREY BOGOTA  6</t>
  </si>
  <si>
    <t>FO-25-1377173</t>
  </si>
  <si>
    <t>14/08/2025 SE ESCALA AL COORDINADOR DE ZONA PARA ENTREGA DE ROLLOS EN SITIO | 19/08/2025 SE REALIZA ENTREGA DE 40 ROLLOS PARA DATAFONO EN SITIO DIFERENTE YA QUE ESTÁ CERRADO</t>
  </si>
  <si>
    <t>FO-25-1373055</t>
  </si>
  <si>
    <t>13/08/2025 13-8 SE ESCALA AL COORDINADOR DE ZONA PARA ENTREGA DE ROLLOS EN SITIO | 19/08/2025 SE ENTREGAN 50 ROLLOS EXITOSAMENTE</t>
  </si>
  <si>
    <t>DISTRICOL DROGUERIA EL CID</t>
  </si>
  <si>
    <t>FO-25-1372361</t>
  </si>
  <si>
    <t>13/08/2025 13-8 SE ESCALA AL COORDINADOR DE ZONA PARA ENTREGA DE ROLLOS EN SITIO | 19/08/2025 SE ENTREGAN 30 ROLLOS EXITOSAMENTE</t>
  </si>
  <si>
    <t>BARRIO CORREGIMIENTO EL LAURO CANDELARIA 1</t>
  </si>
  <si>
    <t>FO-25-1371883</t>
  </si>
  <si>
    <t>13/08/2025 13-8 SE ESCALA AL COORDINADOR DE ZONA PARA ENTREGA DE ROLLOS EN SITIO | 19/08/2025 SE REALIZA ENTREGA DE 20 ROLLOS.</t>
  </si>
  <si>
    <t>PAGAFACIL TERMINAL TRANSPORTE</t>
  </si>
  <si>
    <t>FO-25-1361588</t>
  </si>
  <si>
    <t>11/08/2025 11-8 SE ESCALA AL COORDINADOR DE ZONA PARA ENTREGA DE ROLLOS EN SITIO | 19/08/2025 SE REALIZA ENTREGA DE 230 ROLLOS ,NO SE MANIPULAN EQUIPOS</t>
  </si>
  <si>
    <t>BARRIO PUNTA ABAJO OLAYA HERRERA</t>
  </si>
  <si>
    <t>FO-25-1353154</t>
  </si>
  <si>
    <t>09/08/2025 SE REALIZA ENVIO ROLLOS CON GUIA | 19/08/2025 11-08 SE REALIZA ENVIO DE ROLLOS ** 19-08 SE CONFIRMA ENTREGA EXITOSA CON EL USUARIO</t>
  </si>
  <si>
    <t>BARRIO DINDALITO BOGOTA 9</t>
  </si>
  <si>
    <t>FO-25-1385106</t>
  </si>
  <si>
    <t>16/08/2025 SE ESCALA AL COORDINADOR DE ZONA PARA ENTREGA DE ROLLOS EN SITIO | 19/08/2025 ENTREGA DE 20 ROLLOS NO SE MANIPULAN EQUIPOS</t>
  </si>
  <si>
    <t>BARRIO PAVAS LA CUMBRE 1</t>
  </si>
  <si>
    <t>FO-25-1383011</t>
  </si>
  <si>
    <t>16/08/2025 SE ESCALA AL COORDINADOR DE ZONA PARA ENTREGA DE ROLLOS EN SITIO | 19/08/2025 SE VISITA CORRESPONSAL Y SE ENTREGAN 30 ROLLOS</t>
  </si>
  <si>
    <t>BARRIO SAN CRISTOBAL BOGOTA 3</t>
  </si>
  <si>
    <t>FO-25-1380593</t>
  </si>
  <si>
    <t>15/08/2025 SE ESCALA AL COORDINADOR DE ZONA PARA ENTREGA DE ROLLOS EN SITIO | 19/08/2025 SE REALIZA ENTREGA DE 40 ROLLOS</t>
  </si>
  <si>
    <t>PTM CUCUTA FARMARUBIO</t>
  </si>
  <si>
    <t>FO-25-1379960</t>
  </si>
  <si>
    <t>15/08/2025 SE REALIZA ENVIO ROLLOS CON OPERADOR LOGISTICO CABIFY | 19/08/2025 SE ENTREGAN 40 ROLLOS EXITOSO</t>
  </si>
  <si>
    <t>BARRIO CENTRO CHINACOTA 2</t>
  </si>
  <si>
    <t>FO-25-1362400</t>
  </si>
  <si>
    <t>11/08/2025 11-8 SE ESCALA AL COORDINADOR DE ZONA PARA ENTREGA DE ROLLOS EN SITIO | 16/08/2025 SE REALIZA ENVÍO DE 20 ROLLOS RBM A OFICINA DE BOCHALEMA POR PETICIÓN DEL CLIENTE</t>
  </si>
  <si>
    <t>BARRIO LA DON JAUANA BOCHALEMA</t>
  </si>
  <si>
    <t>FO-25-1362406</t>
  </si>
  <si>
    <t>11/08/2025 11-8 SE ESCALA AL COORDINADOR DE ZONA PARA ENTREGA DE ROLLOS EN SITIO | 16/08/2025 SE REALIZA ENVÍO DE 40 ROLLOS RBM A OFICINA DE BOCHALEMA POR PETICIÓN DEL CLIENTE</t>
  </si>
  <si>
    <t>FO-25-1378792</t>
  </si>
  <si>
    <t>15/08/2025 SE ESCALA AL COORDINADOR DE ZONA PARA ENTREGA DE ROLLOS EN SITIO | 19/08/2025 DURANTE LA VISITA TECNICA SE REALIZA ENTREGA DE ROLLOS PARA DATÁFONO NO SE MANIPULAN EQUIPOS SIN NOVEDAD EN ENTREGA</t>
  </si>
  <si>
    <t>BARRIO SANTA MARIA ITAGUI 7</t>
  </si>
  <si>
    <t>FO-25-1364512</t>
  </si>
  <si>
    <t>12/08/2025 12-08  SE REALIZA ENVIO  ENTREGAR CON OPERADOR LOGISTICO CABIFY | 19/08/2025 SE REALIZA ENTREGA DE 100 ROLLOS POR EL OPERADOR CABIFY</t>
  </si>
  <si>
    <t>MARIN QUINTERO BRAYAN ESTIVEN</t>
  </si>
  <si>
    <t>REDY BELLO</t>
  </si>
  <si>
    <t>FO-25-1366438</t>
  </si>
  <si>
    <t>12/08/2025 12-8 SE ESCALA AL COORDINADOR DE ZONA PARA ENTREGA DE ROLLOS EN SITIO | 19/08/2025 SE REALIZA ENTREGA DE 210 ROLLOS POR EL OPERADOR CABIFY</t>
  </si>
  <si>
    <t>BARRIO SIMON BOLIVAR ITAGUI</t>
  </si>
  <si>
    <t>FO-25-1366837</t>
  </si>
  <si>
    <t>12/08/2025 12-8 SE REALIZA ENVIO CON OPERADOR LOGISTICO CABIFY | 19/08/2025 SE REALIZA ENTREGA DE 70 ROLLOS POR EL OPERADOR CABIFY</t>
  </si>
  <si>
    <t>BARRIO BELEN FATIMA MEDELLIN 6</t>
  </si>
  <si>
    <t>FO-25-1367144</t>
  </si>
  <si>
    <t>12/08/2025 12-8 SE REALIZA ENVIO  CON OPERADOR LOGISTICO CABIFY | 19/08/2025 SE REALIZA ENTREGA DE 10 ROLLOS POR EL OPERADOR CABIFY</t>
  </si>
  <si>
    <t>BARRIO SABANETA SABANETA 12</t>
  </si>
  <si>
    <t>FO-25-1368322</t>
  </si>
  <si>
    <t>12/08/2025 12-8 SE REALIZA ENVIO CON OPERADOR LOGISTICO CABIFY | 19/08/2025 SE REALIZA ENTREGA DE 20 ROLLOS POR EL OPERADOR CABIFY</t>
  </si>
  <si>
    <t>LA FRANCIA MEDELLIN 3</t>
  </si>
  <si>
    <t>FO-25-1369120</t>
  </si>
  <si>
    <t>13/08/2025 13-8 SE REALIZA ENVIO CON OPERADOR LOGISTICO CABIFY | 19/08/2025 SE REALIZA ENTREGA DE 40 ROLLOS POR EL OPERADOR CABIFY</t>
  </si>
  <si>
    <t>BARRIO PICACHO III MEDELLIN</t>
  </si>
  <si>
    <t>FO-25-1369125</t>
  </si>
  <si>
    <t>13/08/2025 13-8 SE ESCALA AL COORDINADOR DE ZONA PARA ENTREGA DE ROLLOS EN SITIO | 19/08/2025 SE REALIZA ENTREGA DE 150 ROLLOS POR EL OPERADOR CABIFY</t>
  </si>
  <si>
    <t>PTM MEDELLIN MINI LA 43</t>
  </si>
  <si>
    <t>FO-25-1369126</t>
  </si>
  <si>
    <t>13/08/2025 13-8 SE REALIZA ENVIO CON OPERADOR LOGISTICO CABIFY | 19/08/2025 SE REALIZA ENTREGA DE 80 ROLLOS POR EL OPERADOR CABIFY</t>
  </si>
  <si>
    <t>PTM MEDELLIN SERVICIOS VIVINET</t>
  </si>
  <si>
    <t>FO-25-1373798</t>
  </si>
  <si>
    <t>14/08/2025 14-8 SE REALIZA ENVIO CON OPERADOR LOGISTICO CABIFY | 19/08/2025 SE REALIZA ENTREGA DE 140 ROLLOS POR EL OPERADOR CABIFY</t>
  </si>
  <si>
    <t>FO-25-1373796</t>
  </si>
  <si>
    <t>14/08/2025 14-8 SE REALIZA ENVIO CON OPERADOR LOGISTICO CABIFY | 19/08/2025 SE REALIZA ENTREGA DE 30 ROLLOS POR EL OPERADOR CABIFY</t>
  </si>
  <si>
    <t>FO-25-1373792</t>
  </si>
  <si>
    <t>DISTRICOL CAJITA DE ILUSIONES</t>
  </si>
  <si>
    <t>FO-25-1373787</t>
  </si>
  <si>
    <t>14/08/2025 14-8 SE REALIZA ENVIO CON OPERADOR LOGISTICO CABIFY | 19/08/2025 SE REALIZA ENTREGA DE 10 ROLLOS POR EL OPERADOR CABIFY</t>
  </si>
  <si>
    <t>BARRIO SAN GABRIEL ITAGUI 4</t>
  </si>
  <si>
    <t>FO-25-1373784</t>
  </si>
  <si>
    <t>14/08/2025 14-8 SE REALIZA ENVIO CON OPERADOR LOGISTICO CABIFY | 19/08/2025 SE REALIZA ENTREGA DE 60 ROLLOS POR EL OPERADOR CABIFY</t>
  </si>
  <si>
    <t>FO-25-1373781</t>
  </si>
  <si>
    <t>14/08/2025 14-8 SE REALIZA ENVIO CON OPERADOR LOGISTICO CABIFY | 19/08/2025 SE REALIZA ENTREGA DE 100 ROLLOS POR EL OPERADOR CABIFY</t>
  </si>
  <si>
    <t>DISTRICOL LEGUMBRERIA FRUTA FR</t>
  </si>
  <si>
    <t>FO-25-1373778</t>
  </si>
  <si>
    <t>DISTRICOL MAJI SALUD Y BELLEZA</t>
  </si>
  <si>
    <t>FO-25-1373777</t>
  </si>
  <si>
    <t>14/08/2025 14-8 SE REALIZA ENVIO CON OPERADOR LOGISTICO CABIFY | 19/08/2025 SE REALIZA ENTREGA DE 130 ROLLOS POR EL OPERADOR CABIFY</t>
  </si>
  <si>
    <t>BARRIO SAMARIA ITAGUI 2</t>
  </si>
  <si>
    <t>FO-25-1373774</t>
  </si>
  <si>
    <t>14/08/2025 14-8 SE REALIZA ENVIO CON OPERADOR LOGISTICO CABIFY | 19/08/2025 SE REALIZA ENTREGA DE 20 ROLLOS POR EL OPERADOR CABIFY</t>
  </si>
  <si>
    <t>FO-25-1373771</t>
  </si>
  <si>
    <t>14/08/2025 14-8 SE REALIZA ENVIO CON OPERADOR LOGISTICO CABIFY | 19/08/2025 SE REALIZA ENTREGA DE 170 ROLLOS POR EL OPERADOR CABIFY</t>
  </si>
  <si>
    <t>COMCARD MED SAN CRISTOBAL INNO</t>
  </si>
  <si>
    <t>FO-25-1373769</t>
  </si>
  <si>
    <t>REDY MEDELLIN MORAVIA</t>
  </si>
  <si>
    <t>FO-25-1373767</t>
  </si>
  <si>
    <t>14/08/2025 14-8 SE REALIZA ENVIO CON OPERADOR LOGISTICO CABIFY | 19/08/2025 SE REALIZA ENTREGA DE 210 ROLLOS POR EL OPERADOR CABIFY</t>
  </si>
  <si>
    <t>PTM IBAGUE EL LOCAZO</t>
  </si>
  <si>
    <t>FO-25-1392969</t>
  </si>
  <si>
    <t>19/08/2025 SE ESCALA AL COORDINADOR DE ZONA PARA ENTREGA DE ROLLOS EN SITIO | 19/08/2025 SE ENTREGA 10 ROLLOS CON VISITA</t>
  </si>
  <si>
    <t>PTM IBAGUE  EVELYN ARIAS</t>
  </si>
  <si>
    <t>FO-25-1392232</t>
  </si>
  <si>
    <t>19/08/2025 SE ESCALA AL COORDINADOR DE ZONA PARA ENTREGA DE ROLLOS EN SITIO | 19/08/2025 SE REALIZA ENTREGA DE 70 ROLLOS POR SOLICITUD DEL CLIENTE.</t>
  </si>
  <si>
    <t>BARRIO ANTARES 1 IBAGUE</t>
  </si>
  <si>
    <t>FO-25-1392217</t>
  </si>
  <si>
    <t>19/08/2025 SE ESCALA AL COORDINADOR DE ZONA PARA ENTREGA DE ROLLOS EN SITIO | 19/08/2025 SE REALIZA LA ENTREGA DE 10 ROLLOS EN DIRECCIÓN INDICADA</t>
  </si>
  <si>
    <t>BARRIO LA VICTORIA BUCARAMANGA</t>
  </si>
  <si>
    <t>FO-25-1391581</t>
  </si>
  <si>
    <t>19/08/2025 SE ESCALA AL COORDINADOR DE ZONA PARA ENTREGA DE ROLLOS EN SITIO | 19/08/2025 SE REALIZA ENTREGA DE 30 ROLLOS CON VISITA.</t>
  </si>
  <si>
    <t>BARRIO DIAMANTE 2 BUCARAMANGA 2</t>
  </si>
  <si>
    <t>FO-25-1391578</t>
  </si>
  <si>
    <t>19/08/2025 SE ESCALA AL COORDINADOR DE ZONA PARA ENTREGA DE ROLLOS EN SITIO | 19/08/2025 SE REALIZA VISITA TÉCNICA SE ENTREGAN 20 ROLLOS DE REDEBAN</t>
  </si>
  <si>
    <t>BARRIO CALLE DEL ORO SUAREZ 1</t>
  </si>
  <si>
    <t>FO-25-1351896</t>
  </si>
  <si>
    <t>08/08/2025 SE REALIZA ENVIO ROLLOS CON GUIA | 15/08/2025 SE INTENTA CONTACTO TELEFONICO AL 3193727474 PARA VALIDAR LLEGADA DE ROLLOS SIN RESPUESTA ESTADO GUIA EN ZONA DISTRIBUCION | 15/08/2025 SE INTENTA CONTACTO TELEFONICO Y VIA WHASTAPP PARA VALIDAR ENTREGA DE ROLLOS SIN RESPUESTA | 20/08/2025 08-08 SE REALIZA ENVIO DE ROLLOS ** 20-08 SE CONFIRMA ENTREGA EXITOSA CON EL USUARIO</t>
  </si>
  <si>
    <t>QUIPAMA</t>
  </si>
  <si>
    <t>BARRIO VEREDA MATA DE FIQUE QU</t>
  </si>
  <si>
    <t>FO-25-1307848</t>
  </si>
  <si>
    <t>06/08/2025 EN COMUNICACIÓN CON EL SR EDGAR ANTONIO SANTOS HERNANDEZ AL NÚMERO 3112640963 INFORMA QUE AÚN NO RECIBE EL ENVIO | 08/08/2025 SE INTENTA COMUNICACIÓN CON EL SR EDGAR ANTONIO SANTOS HERNANDEZ AL NÚMERO 3112640963  PERO NO HAY RESPUESTA, SE PREGUNTA A SERVIENTREGA POR ESTADO GUÍA | 14/08/2025 SE REALIZA CONTACTO TELEFONICO CON EL SR EDGAR AL 3112640963 INDICA QUE NO LE HAN LLEGADO QUE NORMALMENTE CUANDO LLEGAN LE AVISAN DE LA OFICINA SIN EMBARGO INDICA QUE IRA MAÑANA A PREGUNTAR SE ESCALA A SERVIENTREGA | 20/08/2025 30-07 SE REALIZA ENVIO DE ROLLOS ** 20-08 SE CONFIRMA ENTREGA EXITOSA CON EL USUARIO</t>
  </si>
  <si>
    <t>DISTRICOL TIENDA EL PARAISO</t>
  </si>
  <si>
    <t>FO-25-1389837</t>
  </si>
  <si>
    <t>19/08/2025 SE ESCALA AL COORDINADOR DE ZONA PARA ENTREGA DE ROLLOS EN SITIO | 19/08/2025 SE VISITA COMERCIO , SE ENTREGA ROLLOS EN SITIO</t>
  </si>
  <si>
    <t>SAN CAYETANO</t>
  </si>
  <si>
    <t>BARRIO VRD SAN ISIDRO SAN CAYE</t>
  </si>
  <si>
    <t>FO-25-1386637</t>
  </si>
  <si>
    <t>19/08/2025 SE REALIZA ENTREGA DE 20 ROLLOS</t>
  </si>
  <si>
    <t>BARRIO CIUDAD PORFIA VILLAVICE</t>
  </si>
  <si>
    <t>FO-25-1385320</t>
  </si>
  <si>
    <t>16/08/2025 SE ESCALA AL COORDINADOR DE ZONA PARA ENTREGA DE ROLLOS EN SITIO | 19/08/2025 SE VISITA CB Y SE REALIZA ENTREGA DE 70 ROLLOS DE PAPEL TERMICO PARA DATÁFONO</t>
  </si>
  <si>
    <t>EL CARMEN DE CHUCURI</t>
  </si>
  <si>
    <t>EL CARMEN DE CHUCURI - SANTAND</t>
  </si>
  <si>
    <t>FO-25-1374306</t>
  </si>
  <si>
    <t>14/08/2025 14-8 SE REALIZA ENVIO ROLLOS CON GUIA | 20/08/2025 13-08 SE ENVÍAN ROLLOS CON GUÍA 2187690638 ** 20-08 SE CONFIRMA ENTREGA DE ROLLOS EXITOSA POR PARTE DE LA TRANSPORTADORA</t>
  </si>
  <si>
    <t>DISTRICOL DISTRIBUIDORA ECO FO</t>
  </si>
  <si>
    <t>FO-25-1372679</t>
  </si>
  <si>
    <t>13/08/2025 13-8 SE REALIZA ENVIO ROLLOS CON GUIA | 20/08/2025 13-08 SE ENVÍAN ROLLOS CON GUÍA 2187690636 ** 20-08 SE CONFIRMA ENTREGA DE ROLLOS EXITOSA POR PARTE DE LA TRANSPORTADORA</t>
  </si>
  <si>
    <t>PTM GARZON PLASTI ZULUAGA</t>
  </si>
  <si>
    <t>FO-25-1368496</t>
  </si>
  <si>
    <t>12/08/2025 12-8 SE REALIZA ENVIO ROLLOS CON GUIA | 20/08/2025 12-08 SE ENVÍAN ROLLOS CON GUÍA 2235595981 ** 20-08 SE CONFIRMA ENTREGA DE ROLLOS EXITOSA POR PARTE DE LA TRANSPORTADORA</t>
  </si>
  <si>
    <t>DISTRICOL DONDE ISMA</t>
  </si>
  <si>
    <t>FO-25-1368498</t>
  </si>
  <si>
    <t>12/08/2025 12-8 SE REALIZA ENVIO ROLLOS CON GUIA | 20/08/2025 12-08 SE ENVÍAN ROLLOS CON GUÍA 2265100351 ** 20-08 SE CONFIRMA ENTREGA DE ROLLOS EXITOSA POR PARTE DE LA TRANSPORTADORA</t>
  </si>
  <si>
    <t>DISTRICOL DR NAZARETH SANTIAGO</t>
  </si>
  <si>
    <t>FO-25-1382992</t>
  </si>
  <si>
    <t>16/08/2025 SE ESCALA AL COORDINADOR DE ZONA PARA ENTREGA DE ROLLOS EN SITIO | 19/08/2025 POR SOLICITUD DE CLIENTE SE REALIZA ENVIO DE 50 ROLLOS CONFIRMA ENTREGA DE ROLLOS EN MUNICIPIO</t>
  </si>
  <si>
    <t>FO-25-1379831</t>
  </si>
  <si>
    <t>15/08/2025 SE REALIZA ENVIO ROLLOS CON GUIA | 20/08/2025 15-08 SE REALIZA ENVIO DE ROLLOS ** 20-08 SE CONFIRMA ENTREGA EXITOSA POR TRANSPORTADORA</t>
  </si>
  <si>
    <t>DISTRICOL ABASTOS Y VARIEDADES</t>
  </si>
  <si>
    <t>FO-25-1381325</t>
  </si>
  <si>
    <t>15/08/2025 SE ESCALA AL COORDINADOR DE ZONA PARA ENTREGA DE ROLLOS EN SITIO | 19/08/2025 SE ENVIA ROLLOS POR FLOTA, SE HABLA CON LA USUARIA Y PIDE QUE LOS ENVIE ASI YA QUE NO SE ENCUE TRA EN LA ZONA, SE CONFIRMO EL RECIBIDO DE LOS ROLLOS</t>
  </si>
  <si>
    <t>PTM CUCUTA DROGUERIA DROMEDIC</t>
  </si>
  <si>
    <t>FO-25-1380482</t>
  </si>
  <si>
    <t>15/08/2025 SE ESCALA AL COORDINADOR DE ZONA PARA ENTREGA DE ROLLOS EN SITIO | 19/08/2025 SE REALIZÓ VISITA AL COMERCIO Y SE HIZO ENTREGA DE 40 ROLLOS TODO OK</t>
  </si>
  <si>
    <t>BARRIO VILLA NUEVA TULUA</t>
  </si>
  <si>
    <t>FO-25-1378579</t>
  </si>
  <si>
    <t>15/08/2025 SE ESCALA AL COORDINADOR DE ZONA PARA ENTREGA DE ROLLOS EN SITIO | 19/08/2025 EN LA VISITA TÉCNICA SE REALIZÓ LA ENTREGA DE 40 ROLLOS TERMICOS DE REDEBAN PARA EL CB</t>
  </si>
  <si>
    <t>BARRIO VEREDA CRISTALINAS PUER</t>
  </si>
  <si>
    <t>FO-25-1378122</t>
  </si>
  <si>
    <t>14/08/2025 SE REALIZA ENVIO ROLLOS CON GUIA | 19/08/2025 SE REALIZA ENVÍO DE 40 ROLLOS POR ENVIOS FLOTA LA MACARENA NO GUIA 1100151926. ME COMUNICO CON CLIENTE E INDICA QUE EL DIA 19 DE AGOSTO YA RECIBIÓ LOS ROLLOS EN LA OFICINA DE L MACARENA</t>
  </si>
  <si>
    <t>BARRIO LOS OLIVOS CUCUTA 1</t>
  </si>
  <si>
    <t>FO-25-1377959</t>
  </si>
  <si>
    <t>14/08/2025 SE ESCALA AL COORDINADOR DE ZONA PARA ENTREGA DE ROLLOS EN SITIO | 19/08/2025 SE REALIZA VISITA, SE REALIZA ENTREGA DE 30 ROLLOS</t>
  </si>
  <si>
    <t>BARRIO LAS AMERICAS SANTA MART</t>
  </si>
  <si>
    <t>FO-25-1376996</t>
  </si>
  <si>
    <t>14/08/2025 SE ESCALA AL COORDINADOR DE ZONA PARA ENTREGA DE ROLLOS EN SITIO | 19/08/2025 SE REALIZA ENTREGA DE 20 ROLLOS ARA DATÁFONO A SATISFACCIÓN DEL CLIENTE</t>
  </si>
  <si>
    <t>BARRIO ACANDI ACANDI 1</t>
  </si>
  <si>
    <t>FO-25-1365623</t>
  </si>
  <si>
    <t>12/08/2025 12-08 SE REALIZA ENVIO ROLLOS CON GUIA | 20/08/2025 2-08 SE REALIZA ENVIO DE ROLLOS ** 20-08 SE CONFIRMA ENTREGA EXITOSA CON EL USUARIO</t>
  </si>
  <si>
    <t>BARRIO VILLA MARVELLA SANTA MA</t>
  </si>
  <si>
    <t>FO-25-1376440</t>
  </si>
  <si>
    <t>14/08/2025 SE ESCALA AL COORDINADOR DE ZONA PARA ENTREGA DE ROLLOS EN SITIO | 19/08/2025 SE REALIZA ENTREGA DE 30 ROLLOS PARA DATÁFONO A SATISFACCIÓN DEL CLIENTE</t>
  </si>
  <si>
    <t>PTM TIENDA LE CENTRAL DE YARIM</t>
  </si>
  <si>
    <t>FO-25-1375490</t>
  </si>
  <si>
    <t>14/08/2025 14-8 SE ESCALA AL COORDINADOR DE ZONA PARA ENTREGA DE ROLLOS EN SITIO | 19/08/2025 SE REALIZA ENVIO DE 50 ROLLOS POR MEDIO DE LA TRANSPORTADORA COTRANSMAGDALENA COMO TAL CUAL LO SOLICITO EL CLIENTE EL SR EDWARD MORA, CON QUIEN SE LE COMENTA QUE YA SE LE HIZO ENVIO...A LA ESPERA DE LA CONFIRMACIÓN DEL RECIBIDO
EN COMUNICACIÓN CON EL SEÑOR EDWARD AL NÚMERO DE CONTACTO 3133475442, CONFIRMA QUE YA TIENE EN SU PODER LOS ROLLOS QUE SE LE ENVIARON POR TAL MOTIVO SE HACE CIERRE DE LA ORDEN</t>
  </si>
  <si>
    <t>BARRIO CENTRO BILBAO PLANADAS</t>
  </si>
  <si>
    <t>FO-25-1367379</t>
  </si>
  <si>
    <t>12/08/2025 12-8 SE REALIZA ENVIO ROLLOS CON GUIA | 20/08/2025 12-08 SE REALIZA ENVIO DE ROLLOS ** 20-08 SE CONFIRMA ENTREGA EXITOSA CON EL USUARIO</t>
  </si>
  <si>
    <t>FO-25-1375267</t>
  </si>
  <si>
    <t>14/08/2025 14-8 SE ESCALA AL COORDINADOR DE ZONA PARA ENTREGA DE ROLLOS EN SITIO | 19/08/2025 SE REALIZA ENTREGA DE 50 ROLLOS PARA DATÁFONO A SATISFACCIÓN DEL CLIENTE</t>
  </si>
  <si>
    <t>PTM GUARNE FONDA BUJU</t>
  </si>
  <si>
    <t>FO-25-1373846</t>
  </si>
  <si>
    <t>14/08/2025 14-8 SE ESCALA AL COORDINADOR DE ZONA PARA ENTREGA DE ROLLOS EN SITIO | 19/08/2025 SE ENTREGAN 20 ROLLOS EXITOSAMENTE</t>
  </si>
  <si>
    <t>BARRIO EL CARMEN SAN FRANCISCO</t>
  </si>
  <si>
    <t>FO-25-1351897</t>
  </si>
  <si>
    <t>08/08/2025 SE REALIZA ENVIO ROLLOS CON GUIA | 15/08/2025 SE REALIZA GESTION TELEFONICA AL 3183474767 RESPONDE SRA AURA QUIEN INDICA NO HAN LLEGADO LOS ROLLOS ESTADO GUIA EN TRANSITO A DESTINO | 19/08/2025 EN COMUNICACIÓN CON EL USUARIO, INDICA QUE AÚN NO RECIBE PAPELERÍA. SE INFORMA GUIA | 20/08/2025 08-08 SE REALIZA ENVIO DE ROLLOS ** 20-08 SE CONFIRMA ENTREGA EXITOSA POR TRANSPORTADORA</t>
  </si>
  <si>
    <t>FO-25-1342500</t>
  </si>
  <si>
    <t>07/08/2025 SE REALIZA ENVIO ROLLOS CON GUIA | 14/08/2025 PAQUETE SE ENCUENTRA EN DEVOLUCION POR PARTE DE LA TRANSPORTADORA, NO SE CIERRA ACTIVIDAD YA QUE SERVIENTREGA AVECES REALIZA SEGUNDA GESTION Y ENTREGAN EXITOSAMENTE, POR LO CUAL ESPERAREMOS HASTA CONFIRMAR QUE SI SE DEVUELVA A REMITENTE | 15/08/2025 SE SOLICITA REDIRECCIONAMIENTO A SERVIENTREGA YA QUE LA DIRECCION ESTA OK PERO ES EN TAME ARAUCA NO ARAUCA ARAUCA | 19/08/2025 EN COMUNICACIÓN CON EL USUARIO, INDICA QUE AÚN NO RECIBE PAPELERÍA. SE INFORMA GUIA | 20/08/2025 06-08 SE REALIZA ENVIO DE ROLLOS ** 20-08 SE CONFIRMA ENTREGA EXITOSA POR TRANSPORTADORA</t>
  </si>
  <si>
    <t>PTM LA CEJA EL CHUZO DE JUANCH</t>
  </si>
  <si>
    <t>FO-25-1372355</t>
  </si>
  <si>
    <t>13/08/2025 13-8 SE ESCALA AL COORDINADOR DE ZONA PARA ENTREGA DE ROLLOS EN SITIO | 19/08/2025 ENTREGA DE 20 ROLLOS EN SITIO</t>
  </si>
  <si>
    <t>BARRIO TURBO TURBO 2</t>
  </si>
  <si>
    <t>FO-25-1368045</t>
  </si>
  <si>
    <t>12/08/2025 12-8 SE ESCALA AL COORDINADOR DE ZONA PARA ENTREGA DE ROLLOS EN SITIO | 19/08/2025 ENTREGA DE 40 ROLLOS</t>
  </si>
  <si>
    <t>BARRIO PUERTO NUEVO SANTA MART</t>
  </si>
  <si>
    <t>FO-25-1367274</t>
  </si>
  <si>
    <t>12/08/2025 12-8 SE ESCALA AL COORDINADOR DE ZONA PARA ENTREGA DE ROLLOS EN SITIO | 19/08/2025 SE REALIZA EL ENVÍO DE 110 ROLLOS PRO FLOTA SON TIQUETE PARA DATAFONOS, SE CUADRA ENTREGA DE DE ROLLOS CON EL SEÑOR MARTIN CANTILLO  SE CONFIRMA ENTREGA DEL PEDIDO CON EL USUARIO LUEGO DE 2 HORAS</t>
  </si>
  <si>
    <t>BARRIO PEREIRA RISARALDA 1</t>
  </si>
  <si>
    <t>FO-25-1394165</t>
  </si>
  <si>
    <t>19/08/2025 SE ESCALA AL COORDINADOR DE ZONA PARA ENTREGA DE ROLLOS EN SITIO | 20/08/2025 SE VISITA COMERCIO SE REALIZA ENTREGA DE 100 ROLLOS DE PAPEL PARA DATÁFONO</t>
  </si>
  <si>
    <t>BARRIO SAN LUIS CUCUTA 21</t>
  </si>
  <si>
    <t>FO-25-1394144</t>
  </si>
  <si>
    <t>19/08/2025 SE ESCALA AL COORDINADOR DE ZONA PARA ENTREGA DE ROLLOS EN SITIO | 20/08/2025 SE REALIZÓ VISITA AL COMERCIO Y SE HIZO ENTREGA DE 20 ROLLOS TODO OK</t>
  </si>
  <si>
    <t>URB TORCOROMA SIGLO XXI CUCUTA</t>
  </si>
  <si>
    <t>FO-25-1394116</t>
  </si>
  <si>
    <t>19/08/2025 SE ESCALA AL COORDINADOR DE ZONA PARA ENTREGA DE ROLLOS EN SITIO | 20/08/2025 SE REALIZÓ VISITA AL COMERCIO Y SE HIZO ENTREGA DE 60 ROLLOS TODO OK</t>
  </si>
  <si>
    <t>BARRIO CENTRO XXV NEIVA</t>
  </si>
  <si>
    <t>FO-25-1394113</t>
  </si>
  <si>
    <t>19/08/2025 SE ESCALA AL COORDINADOR DE ZONA PARA ENTREGA DE ROLLOS EN SITIO | 20/08/2025 SE ENTREGA 10 ROLLOS SIN NOVEDAD</t>
  </si>
  <si>
    <t>FO-25-1393029</t>
  </si>
  <si>
    <t>19/08/2025 SE ESCALA AL COORDINADOR DE ZONA PARA ENTREGA DE ROLLOS EN SITIO | 20/08/2025 SE VISITA COMERCIO SE REALIZA LA ENTREGA DE 20 ROLLOS RBM CB OPERATIVO</t>
  </si>
  <si>
    <t>DISTRICOL RESPONSIBLE MARKET</t>
  </si>
  <si>
    <t>FO-25-1392244</t>
  </si>
  <si>
    <t>19/08/2025 SE ESCALA AL COORDINADOR DE ZONA PARA ENTREGA DE ROLLOS EN SITIO | 20/08/2025 SE ENTREGAN 40 ROLLOS</t>
  </si>
  <si>
    <t>DISTRICOL MULTINET JC</t>
  </si>
  <si>
    <t>FO-25-1391596</t>
  </si>
  <si>
    <t>19/08/2025 SE ESCALA AL COORDINADOR DE ZONA PARA ENTREGA DE ROLLOS EN SITIO | 20/08/2025 SE ENTREGAN 130 ROLLOS A CRISTIAN GIRALDO</t>
  </si>
  <si>
    <t>BARRIO AGUAS CALIENTES CUCUTA 7</t>
  </si>
  <si>
    <t>FO-25-1390494</t>
  </si>
  <si>
    <t>19/08/2025 SE ESCALA AL COORDINADOR DE ZONA PARA ENTREGA DE ROLLOS EN SITIO | 20/08/2025 SE REALIZÓ VISITA AL COMERCIO Y SE ENTREGA DE 20 ROLLOS TODO OK</t>
  </si>
  <si>
    <t>DISTRICOL SEGUROS DEL ORIENTE</t>
  </si>
  <si>
    <t>FO-25-1389827</t>
  </si>
  <si>
    <t>MULTIPAGAS CC SAN FERNANDO CAR</t>
  </si>
  <si>
    <t>FO-25-1374893</t>
  </si>
  <si>
    <t>14/08/2025 14-8 SE ESCALA AL COORDINADOR DE ZONA PARA ENTREGA DE ROLLOS EN SITIO | 20/08/2025 SE ENTREGAN 120 ROLLOS</t>
  </si>
  <si>
    <t>REDY PEREIRA</t>
  </si>
  <si>
    <t>FO-25-1393002</t>
  </si>
  <si>
    <t>19/08/2025 SE ESCALA AL COORDINADOR DE ZONA PARA ENTREGA DE ROLLOS EN SITIO | 20/08/2025 SE VISITA COMERCIO SE REALIZA ENTREGA DE 200 ROLLOS DE PAPEL PARA DATÁFONO</t>
  </si>
  <si>
    <t>BARRIO SIMON BOLIVAR BARRANQUI</t>
  </si>
  <si>
    <t>FO-25-1391672</t>
  </si>
  <si>
    <t>19/08/2025 SE ESCALA AL COORDINADOR DE ZONA PARA ENTREGA DE ROLLOS EN SITIO | 20/08/2025 SE REALIZA VISITA SE ENTREGA 50 ROLLOS</t>
  </si>
  <si>
    <t>BARRIO SECTOR GALERIA RIONEGRO</t>
  </si>
  <si>
    <t>FO-25-1388148</t>
  </si>
  <si>
    <t>18/08/2025 SE ESCALA AL COORDINADOR DE ZONA PARA ENTREGA DE ROLLOS EN SITIO | 20/08/2025 SE ENTREGAN 90 ROLLOS</t>
  </si>
  <si>
    <t>DISTRICOL VARIEDADES LEON</t>
  </si>
  <si>
    <t>FO-25-1385089</t>
  </si>
  <si>
    <t>16/08/2025 SE ESCALA AL COORDINADOR DE ZONA PARA ENTREGA DE ROLLOS EN SITIO | 20/08/2025 SE ENTREGAN 30 ROLLOS.</t>
  </si>
  <si>
    <t>BARRIO LAS DAMAS PUERTO RICO 2</t>
  </si>
  <si>
    <t>FO-25-1385216</t>
  </si>
  <si>
    <t>16/08/2025 SE REALIZA ENVIO ROLLOS CON GUIA | 19/08/2025 SE REALIZA ENVÍO DE 100 ROLLOS RBM POR INTERRAPIDISIMO, ENVÍO ÉXITOSO</t>
  </si>
  <si>
    <t>TAMARA</t>
  </si>
  <si>
    <t>BARRIO CENTRO TAMARA 3</t>
  </si>
  <si>
    <t>FO-25-1381398</t>
  </si>
  <si>
    <t>15/08/2025 SE REALIZA ENVIO ROLLOS CON GUIA | 16/08/2025 EN COMUNICACIÓN CON LA SEÑORA ANGELA FUENTES AL NUMERO 3123123805, SE LE INDICA, SE ENVIARON LOS ROLLOS POR TRANSPORTADORA INTERRAPIDISIMO Y SE LE COMPARTE LA GUIA 700166479812</t>
  </si>
  <si>
    <t>DISTRICOL VARIEDADES RJ CAUCA</t>
  </si>
  <si>
    <t>FO-25-1377390</t>
  </si>
  <si>
    <t>14/08/2025 SE ESCALA AL COORDINADOR DE ZONA PARA ENTREGA DE ROLLOS EN SITIO | 19/08/2025 SE ENVIAN 40 ROLLOS A REBECA JARABA POR INTERRAPIDISIMO</t>
  </si>
  <si>
    <t>PAGAFACIL  CHINACOTA</t>
  </si>
  <si>
    <t>FO-25-1376329</t>
  </si>
  <si>
    <t>14/08/2025 SE ESCALA AL COORDINADOR DE ZONA PARA ENTREGA DE ROLLOS EN SITIO | 16/08/2025 SE REALIZA ENVÍO DE 90 ROLLOS RBM OK</t>
  </si>
  <si>
    <t>BARRIO LLORENTE VAQUEIRO SAN A</t>
  </si>
  <si>
    <t>FO-25-1375321</t>
  </si>
  <si>
    <t>14/08/2025 14-8 SE REALIZA ENVIO ROLLOS CON GUIA | 15/08/2025 SE REALIZA ENVIO DE 30 ROLLOS POR SOLICITUD DE CLIENTE SE LE SUMISTRA NÚMERO DE GUÍA PARA RECLAMAR EN OFICINA PRINCIPAL</t>
  </si>
  <si>
    <t>BARRIO EL CONTENTO CUCUTA 4</t>
  </si>
  <si>
    <t>FO-25-1391644</t>
  </si>
  <si>
    <t>19/08/2025 SE ESCALA AL COORDINADOR DE ZONA PARA ENTREGA DE ROLLOS EN SITIO | 20/08/2025 SE ENTREGAN 20 ROLLOS EXITOSA</t>
  </si>
  <si>
    <t>BARRIO EL CENTRO CUCUTA 78</t>
  </si>
  <si>
    <t>FO-25-1391620</t>
  </si>
  <si>
    <t>19/08/2025 SE ESCALA AL COORDINADOR DE ZONA PARA ENTREGA DE ROLLOS EN SITIO | 20/08/2025 SE ENTREGAN 60 ROLLOS EXITOSO.</t>
  </si>
  <si>
    <t>BARRIO 7 DE ABRIL BARRANQUILLA</t>
  </si>
  <si>
    <t>FO-25-1384298</t>
  </si>
  <si>
    <t>16/08/2025 SE ESCALA AL COORDINADOR DE ZONA PARA ENTREGA DE ROLLOS EN SITIO | 20/08/2025 SE REALIZA VISITA SE PROCEDE A ENTREGAR 40 UNIDADES DE ROLLOS AL CLIENTE</t>
  </si>
  <si>
    <t>BARRIO EL PRADO EL CERRITO</t>
  </si>
  <si>
    <t>FO-25-1382978</t>
  </si>
  <si>
    <t>16/08/2025 SE ESCALA AL COORDINADOR DE ZONA PARA ENTREGA DE ROLLOS EN SITIO | 20/08/2025 EN LA VISITA TÉCNICA SE REALIZÓ LA ENTREGA DE 30 ROLLOS TERMICOS DE REDEBAN PARA EL CB</t>
  </si>
  <si>
    <t>BARRIO GUANTEROS SANTA ROSA DE</t>
  </si>
  <si>
    <t>FO-25-1382970</t>
  </si>
  <si>
    <t>16/08/2025 SE ESCALA AL COORDINADOR DE ZONA PARA ENTREGA DE ROLLOS EN SITIO | 20/08/2025 SE ENTREGAN 50 ROLLOS</t>
  </si>
  <si>
    <t>DISTRICOL MERCAHOGAR</t>
  </si>
  <si>
    <t>FO-25-1380940</t>
  </si>
  <si>
    <t>15/08/2025 SE ESCALA AL COORDINADOR DE ZONA PARA ENTREGA DE ROLLOS EN SITIO | 20/08/2025 SE ENTREGAN 50 ROLLOS.</t>
  </si>
  <si>
    <t>PTM RIONEGRO PAPELERIA MISCELA</t>
  </si>
  <si>
    <t>FO-25-1373842</t>
  </si>
  <si>
    <t>FO-25-1363138</t>
  </si>
  <si>
    <t>12/08/2025 12-8 SE ESCALA AL COORDINADOR DE ZONA PARA ENTREGA DE ROLLOS EN SITIO | 20/08/2025 ENTREGA DE 240 ROLLOS</t>
  </si>
  <si>
    <t>BARRIO CHAPINERO SOGAMOSO  2</t>
  </si>
  <si>
    <t>FO-25-1395851</t>
  </si>
  <si>
    <t>20/08/2025 SE ESCALA AL COORDINADOR DE ZONA PARA ENTREGA DE ROLLOS EN SITIO | 20/08/2025 SE REALIZA ENTREGA DE 10 ROLLOS CON VISITA</t>
  </si>
  <si>
    <t>BARRIO LA CORDIALIDAD SABANALA</t>
  </si>
  <si>
    <t>FO-25-1392960</t>
  </si>
  <si>
    <t>BARRIO AEROPUERTO CUCUTA 14</t>
  </si>
  <si>
    <t>FO-25-1392221</t>
  </si>
  <si>
    <t>19/08/2025 SE ESCALA AL COORDINADOR DE ZONA PARA ENTREGA DE ROLLOS EN SITIO | 20/08/2025 SE REALIZA ENTREGA DE 50 ROLLOS RBM OK</t>
  </si>
  <si>
    <t>BARRIO BARRO BLANCO EL PORVENI</t>
  </si>
  <si>
    <t>FO-25-1381593</t>
  </si>
  <si>
    <t>15/08/2025 SE ESCALA AL COORDINADOR DE ZONA PARA ENTREGA DE ROLLOS EN SITIO | 20/08/2025 SE ENTREGAN 30 ROLLOS</t>
  </si>
  <si>
    <t>BARRIO VEREDA CRISTALINA PUERT</t>
  </si>
  <si>
    <t>FO-25-1383087</t>
  </si>
  <si>
    <t>16/08/2025 SE REALIZA ENVIO ROLLOS CON GUIA | 20/08/2025 SE ENVÍAN ROLLOS CON GUÍA 2235595993. SE CONFIRMA ENTREGA DE ROLLOS EXITOSA POR PARTE DE LA TRANSPORTADORA</t>
  </si>
  <si>
    <t>DISTRICOL DROGUERIA SANTA CATA</t>
  </si>
  <si>
    <t>FO-25-1379636</t>
  </si>
  <si>
    <t>15/08/2025 SE ESCALA AL COORDINADOR DE ZONA PARA ENTREGA DE ROLLOS EN SITIO | 20/08/2025 SE VISITA SITIO SE VERIFICA INFORMACIÓN SE REALIZA ENTREGA DE ROLLOS RBM NO SE MANIPULA EQUIPOS, FIRMA QUIEN RECIBE LOS ROLLOS.</t>
  </si>
  <si>
    <t>DISTRICOL LAAM TECHNOLOGY</t>
  </si>
  <si>
    <t>FO-25-1378920</t>
  </si>
  <si>
    <t>15/08/2025 SE REALIZA ENVIO ROLLOS CON GUIA | 20/08/2025 SE ENVÍAN ROLLOS CON GUÍA 2187690640. SE CONFIRMA ENTREGA DE ROLLOS EXITOSA POR PARTE DE LA TRANSPORTADORA.</t>
  </si>
  <si>
    <t>BARRIO UNION AGUACHICA 2</t>
  </si>
  <si>
    <t>FO-25-1377587</t>
  </si>
  <si>
    <t>14/08/2025 SE REALIZA ENVIO ROLLOS CON GUIA | 19/08/2025 SE INFORMA GUIA AL CLIENTE | 20/08/2025 SE ENVÍAN ROLLOS CON GUÍA 2205447132. SE CONFIRMA ENTREGA DE ROLLOS EXITOSA POR PARTE DE LA TRANSPORTADORA.</t>
  </si>
  <si>
    <t>FO-25-1376153</t>
  </si>
  <si>
    <t>14/08/2025 SE ESCALA AL COORDINADOR DE ZONA PARA ENTREGA DE ROLLOS EN SITIO | 20/08/2025 VISITAMOS COMERCIO REALIZAMOS ENTREGA DE 120 ROLLOS.</t>
  </si>
  <si>
    <t>DISTRICOL GANGAZO PAISA DEL 10</t>
  </si>
  <si>
    <t>FO-25-1330072</t>
  </si>
  <si>
    <t>12/08/2025 SE INTENTA CONTACTO TELEFONICO CON EL CB EN REPETIDAS OCASIONES AL 3235826828 PARA CONFIRMAR ENTREGA DE ROLLOS SIN RESPUESTA | 14/08/2025 SE INTENTA CONTACTO TELEFONICO AL 3235826828 EN REPETIDAS OCASIONES PARA VALIDAR ENTREGA SIN RESPUESTA GUIA EN ZONA DE DISTRIBUCION | 19/08/2025 EN COMUNICACIÓN CON EL USUARIO, INDICA QUE AÚN NO RECIBE PAPELERÍA. SE INFORMA GUIA | 20/08/2025 SE ENVÍAN ROLLOS CON GUÍA 284607350. SE CONFIRMA ENTREGA DE ROLLOS EXITOSA POR PARTE DE LA TRANSPORTADORA.</t>
  </si>
  <si>
    <t>BARRIO VRD APIAY VILLAVICENCIO</t>
  </si>
  <si>
    <t>FO-25-1375258</t>
  </si>
  <si>
    <t>14/08/2025 14-8 SE ESCALA AL COORDINADOR DE ZONA PARA ENTREGA DE ROLLOS EN SITIO | 20/08/2025 SE VISITA CB Y SE REALIZA ENTREGA DE 10 ROLLOS DE PAPEL TERMICO PARA DATÁFONO</t>
  </si>
  <si>
    <t>BARRIO MANZANARES NEIVA</t>
  </si>
  <si>
    <t>FO-25-1395859</t>
  </si>
  <si>
    <t>20/08/2025 SE ESCALA AL COORDINADOR DE ZONA PARA ENTREGA DE ROLLOS EN SITIO | 20/08/2025 SE ENTREGA 20 ROLLOS SIN NOVEDAD</t>
  </si>
  <si>
    <t>BARRIO VILLA ARABIA CAUCASIA</t>
  </si>
  <si>
    <t>FO-25-1381339</t>
  </si>
  <si>
    <t>15/08/2025 SE ESCALA AL COORDINADOR DE ZONA PARA ENTREGA DE ROLLOS EN SITIO | 20/08/2025 SE VISITA SITIO, SE ENTREGAN 50 ROLLOS OK. NO SÉ MANIPULA EQUIPO</t>
  </si>
  <si>
    <t>PTM SOLEDAD CARNICERIA EL TORO</t>
  </si>
  <si>
    <t>FO-25-1378797</t>
  </si>
  <si>
    <t>15/08/2025 SE ESCALA AL COORDINADOR DE ZONA PARA ENTREGA DE ROLLOS EN SITIO | 20/08/2025 SE REALIZA VISITA SE PROCEDE A ENTREGAR 50 UNIDADES DE ROLLOS</t>
  </si>
  <si>
    <t>PTM GALAPA  VARIEDADES ROSA MI</t>
  </si>
  <si>
    <t>FO-25-1392977</t>
  </si>
  <si>
    <t>19/08/2025 SE ESCALA AL COORDINADOR DE ZONA PARA ENTREGA DE ROLLOS EN SITIO | 20/08/2025 SE REALIZA VISITA SE ENTREGA 40 ROLLOS</t>
  </si>
  <si>
    <t>BARRIO CAICEDO MEDELLIN 15</t>
  </si>
  <si>
    <t>FO-25-1373764</t>
  </si>
  <si>
    <t>14/08/2025 14-8 SE REALIZA ENVIO CON OPERADOR LOGISTICO CABIFY | 20/08/2025 SE REALIZA ENTREGA DE 30 ROLLOS POR EL OPERADOR CABIFY</t>
  </si>
  <si>
    <t>GOMEZ FERRARO JOHANA</t>
  </si>
  <si>
    <t>PTM MEDELLIN VARIEDADES CALZAL</t>
  </si>
  <si>
    <t>FO-25-1373760</t>
  </si>
  <si>
    <t>14/08/2025 14-8 SE REALIZA ENVIO CON OPERADOR LOGISTICO CABIFY | 20/08/2025 SE REALIZA ENTREGA DE 60 ROLLOS POR EL OPERADOR CABIFY</t>
  </si>
  <si>
    <t>BARRIO SAN RAFAEL CUCUTA 4</t>
  </si>
  <si>
    <t>FO-25-1394130</t>
  </si>
  <si>
    <t>19/08/2025 SE ESCALA AL COORDINADOR DE ZONA PARA ENTREGA DE ROLLOS EN SITIO | 20/08/2025 SE REALIZA VISITA, SE ENTREGAN 10 ROLLOS</t>
  </si>
  <si>
    <t>BARRIO ROBLEDO PAJARITI MACARENA MEDELLIN</t>
  </si>
  <si>
    <t>FO-25-1373758</t>
  </si>
  <si>
    <t>14/08/2025 14-8 SE REALIZA ENVIO CON OPERADOR LOGISTICO CABIFY | 20/08/2025 SE REALIZA ENTREGA DE 20 ROLLOS POR EL OPERADOR CABIFY</t>
  </si>
  <si>
    <t>COMCARD MED RED LUZ EDY</t>
  </si>
  <si>
    <t>FO-25-1373756</t>
  </si>
  <si>
    <t>14/08/2025 14-8 SE REALIZA ENVIO CON OPERADOR LOGISTICO CABIFY | 20/08/2025 SE REALIZA ENTREGA DE 70 ROLLOS POR EL OPERADOR CABIFY</t>
  </si>
  <si>
    <t>FO-25-1373753</t>
  </si>
  <si>
    <t>ARRIO CENTENARIO</t>
  </si>
  <si>
    <t>FO-25-1390484</t>
  </si>
  <si>
    <t>19/08/2025 SE ESCALA AL COORDINADOR DE ZONA PARA ENTREGA DE ROLLOS EN SITIO | 20/08/2025 SE VISITA SITIO, SE ENTREGAN 80 ROLLOS CON VISITA OK.</t>
  </si>
  <si>
    <t>FO-25-1373752</t>
  </si>
  <si>
    <t>14/08/2025 14-8 SE REALIZA ENVIO CON OPERADOR LOGISTICO CABIFY | 20/08/2025 SE REALIZA ENTREGA DE 90 ROLLOS POR EL OPERADOR CABIFY</t>
  </si>
  <si>
    <t>PTM MEDELLIN DISTRIBUIDORA JT1</t>
  </si>
  <si>
    <t>FO-25-1373751</t>
  </si>
  <si>
    <t>PAGAFACIL ITAGUI</t>
  </si>
  <si>
    <t>FO-25-1373737</t>
  </si>
  <si>
    <t>14/08/2025 14-8 SE REALIZA ENVIO CON OPERADOR LOGISTICO CABIFY | 20/08/2025 SE REALIZA ENTREGA DE 230 ROLLOS POR EL OPERADOR CABIFY</t>
  </si>
  <si>
    <t>OPRAP ÉXITO IBAGUÉ CENTRO</t>
  </si>
  <si>
    <t>FO-25-1397842</t>
  </si>
  <si>
    <t>20/08/2025 SE ESCALA AL COORDINADOR DE ZONA PARA ENTREGA DE ROLLOS EN SITIO | 20/08/2025 SE REALIZA ENTREGA DE 140 ROLLOS POR SOLICITUD</t>
  </si>
  <si>
    <t>OPRAP CC VIVA ENVIGADO SUR</t>
  </si>
  <si>
    <t>FO-25-1373746</t>
  </si>
  <si>
    <t>14/08/2025 14-8 SE REALIZA ENVIO CON OPERADOR LOGISTICO CABIFY | 20/08/2025 SE REALIZA ENTREGA DE 130 ROLLOS POR EL OPERADOR CABIFY</t>
  </si>
  <si>
    <t>DISTRICOL MERCADOS ALGI</t>
  </si>
  <si>
    <t>FO-25-1373733</t>
  </si>
  <si>
    <t>PTM ITAGUI LA PAPELERA DE ISAB</t>
  </si>
  <si>
    <t>FO-25-1374386</t>
  </si>
  <si>
    <t>14/08/2025 14-5 SE REALIZA ENVIO CON OPERADOR LOGISTICO CABIFY | 20/08/2025 SE REALIZA ENTREGA DE 100 ROLLOS POR EL OPERADOR CABIFY</t>
  </si>
  <si>
    <t>BARRIO PLAZA LLANO GIRARDOTA</t>
  </si>
  <si>
    <t>FO-25-1374905</t>
  </si>
  <si>
    <t>14/08/2025 14-8 SE ESCALA AL COORDINADOR DE ZONA PARA ENTREGA DE ROLLOS EN SITIO | 20/08/2025 SE REALIZA ENTREGA DE 110 ROLLOS POR EL OPERADOR CABIFY</t>
  </si>
  <si>
    <t>PTM BELLO TIENDA LA PALMA</t>
  </si>
  <si>
    <t>FO-25-1375028</t>
  </si>
  <si>
    <t>14/08/2025 14-8 SE REALIZA ENVIO ROLLOS CON OPERADOR LOGISTICO CABIFY | 20/08/2025 SE REALIZA ENTREGA DE 80 ROLLOS POR EL OPERADOR CABIFY</t>
  </si>
  <si>
    <t>DISTRICOL CARNES JT</t>
  </si>
  <si>
    <t>FO-25-1375969</t>
  </si>
  <si>
    <t>14/08/2025 SE ESCALA AL COORDINADOR DE ZONA PARA ENTREGA DE ROLLOS EN SITIO | 20/08/2025 SE REALIZA ENTREGA DE 60 ROLLOS POR EL OPERADOR CABIFY</t>
  </si>
  <si>
    <t>DISTRICOL TIENDA LA 67 D ELKIN</t>
  </si>
  <si>
    <t>FO-25-1376160</t>
  </si>
  <si>
    <t>14/08/2025 SE REALIZA ENVIO ROLLOS CON OPERADOR LOGISTICO CABIFY | 20/08/2025 SE REALIZA ENTREGA DE 90 ROLLOS POR EL OPERADOR CABIFY</t>
  </si>
  <si>
    <t>BARRIO EL DORADO FLORIDABLANCA</t>
  </si>
  <si>
    <t>FO-25-1397809</t>
  </si>
  <si>
    <t>20/08/2025 SE ESCALA AL COORDINADOR DE ZONA PARA ENTREGA DE ROLLOS EN SITIO | 20/08/2025 SE VISITA COMERCIO SE HACE ENTREGA DE 20 ROLLOS</t>
  </si>
  <si>
    <t>BARRIO PICACHO MEDELLIN 5</t>
  </si>
  <si>
    <t>FO-25-1376266</t>
  </si>
  <si>
    <t>14/08/2025 SE REALIZA ENVIO ROLLOS CON OPERADOR LOGISITICO CABIFY | 20/08/2025 SE REALIZA ENTREGA DE 10 ROLLOS POR EL OPERADOR CABIFY</t>
  </si>
  <si>
    <t>BARRIO BELLO BELLO 27</t>
  </si>
  <si>
    <t>FO-25-1376324</t>
  </si>
  <si>
    <t>14/08/2025 SE REALIZA ENVIO ROLLOS CON OPERADOR LOGISITICO CABIFY | 20/08/2025 SE REALIZA ENTREGA DE 20 ROLLOS POR EL OPERADOR CABIFY</t>
  </si>
  <si>
    <t>DISTRICOL CARNICER BARENAS I</t>
  </si>
  <si>
    <t>FO-25-1376989</t>
  </si>
  <si>
    <t>14/08/2025 SE REALIZA ENVIO ROLLOS CON OPERADOR LOGISITICO CABIFY | 20/08/2025 SE REALIZA ENTREGA DE 50 ROLLOS POR EL OPERADOR CABIFY</t>
  </si>
  <si>
    <t>ARRIO SANTA MARIA - ITAGUI</t>
  </si>
  <si>
    <t>FO-25-1376985</t>
  </si>
  <si>
    <t>14/08/2025 SE ESCALA AL COORDINADOR DE ZONA PARA ENTREGA DE ROLLOS EN SITIO | 20/08/2025 SE REALIZA ENTREGA DE 110 ROLLOS POR EL OPERADOR CABIFY</t>
  </si>
  <si>
    <t>DISTRICOL VARIEDADES GARCIA</t>
  </si>
  <si>
    <t>FO-25-1377401</t>
  </si>
  <si>
    <t>14/08/2025 SE ESCALA AL COORDINADOR DE ZONA PARA ENTREGA DE ROLLOS EN SITIO | 20/08/2025 SE REALIZA ENTREGA DE 10 ROLLOS POR EL OPERADOR CABIFY</t>
  </si>
  <si>
    <t>FO-25-1372682</t>
  </si>
  <si>
    <t>13/08/2025 13-8 SE REALIZA ENVIO ROLLOS CON GUIA | 20/08/2025 EN COMUNICACIÓN CON EL USUARIO, INDICA QUE AÚN NO RECIBE PAPELERÍA. SE INFORMA GUIA | 20/08/2025 13-08 SE REALIZA ENVIO DE ROLLOS ** 20-08 SE CONFIRMA ENTREGA EXITOSA POR TRANSPORTADORA</t>
  </si>
  <si>
    <t>PTM CAUCASIA  TIENDA NUEVA DE</t>
  </si>
  <si>
    <t>FO-25-1381602</t>
  </si>
  <si>
    <t>15/08/2025 SE ESCALA AL COORDINADOR DE ZONA PARA ENTREGA DE ROLLOS EN SITIO | 21/08/2025 SE ENTREGAN 40 ROLLOS CON VISITA</t>
  </si>
  <si>
    <t>PTM CUCUTA PAPELERIA MOKI</t>
  </si>
  <si>
    <t>FO-25-1397468</t>
  </si>
  <si>
    <t>20/08/2025 SE ESCALA AL COORDINADOR DE ZONA PARA ENTREGA DE ROLLOS EN SITIO | 20/08/2025 SE REALIZA ENTREGA DE 20 ROLLOS RBM</t>
  </si>
  <si>
    <t>PTM IBAGUE VARIEDADES JENNY '</t>
  </si>
  <si>
    <t>FO-25-1397455</t>
  </si>
  <si>
    <t>20/08/2025 SE ESCALA AL COORDINADOR DE ZONA PARA ENTREGA DE ROLLOS EN SITIO | 20/08/2025 SE REALIZA ENTREGA DE 40 ROLLOS POR SOLICITUD DEL CLIENTE.</t>
  </si>
  <si>
    <t>BARRIO AEROPUERTO CUCUTA 20</t>
  </si>
  <si>
    <t>FO-25-1396552</t>
  </si>
  <si>
    <t>20/08/2025 SE ESCALA AL COORDINADOR DE ZONA PARA ENTREGA DE ROLLOS EN SITIO | 20/08/2025 SE REALIZA ENTREGA DE 10 ROLLOS RBM OK</t>
  </si>
  <si>
    <t>BARRIO VILLA ANA I MONTERIA</t>
  </si>
  <si>
    <t>FO-25-1395233</t>
  </si>
  <si>
    <t>20/08/2025 SE ESCALA AL COORDINADOR DE ZONA PARA ENTREGA DE ROLLOS EN SITIO | 20/08/2025 SE REALIZA ENTREGA DE 10 ROLLOS PARA CB BANCOLOMBIA, NO SE MANIPULA EQUIPOS</t>
  </si>
  <si>
    <t>SURTIFAMILIAR CANEY</t>
  </si>
  <si>
    <t>FO-25-1395226</t>
  </si>
  <si>
    <t>SURTIFAMILIAR</t>
  </si>
  <si>
    <t>20/08/2025 SE ESCALA AL COORDINADOR DE ZONA PARA ENTREGA DE ROLLOS EN SITIO | 20/08/2025 LA VISITA TECNICA REALIZADA AL COMERCIO SE LLEGA AL SITIO SE INFORMA EL MOTIVO DE LA VISITA SE ENTREGAN 60 ROLLOS TERMICOS EL CLIENTE RECIBE ROLLOS</t>
  </si>
  <si>
    <t>REVAL SNR VILLAVICENCIO</t>
  </si>
  <si>
    <t>FO-25-1392964</t>
  </si>
  <si>
    <t>19/08/2025 SE ESCALA AL COORDINADOR DE ZONA PARA ENTREGA DE ROLLOS EN SITIO | 20/08/2025 SE VISITA CB Y SE REALIZA ENTREGA DE 30 ROLLOS DE PAPEL TERMICO PARA DATÁFONO</t>
  </si>
  <si>
    <t>REPELON CENTRO 1</t>
  </si>
  <si>
    <t>FO-25-1391603</t>
  </si>
  <si>
    <t>19/08/2025 SE ESCALA AL COORDINADOR DE ZONA PARA ENTREGA DE ROLLOS EN SITIO | 20/08/2025 SE ENTREGAN 20 ROLLOS</t>
  </si>
  <si>
    <t>BARRIO PATIO BONITO BOGOTA  24</t>
  </si>
  <si>
    <t>FO-25-1390509</t>
  </si>
  <si>
    <t>19/08/2025 SE ESCALA AL COORDINADOR DE ZONA PARA ENTREGA DE ROLLOS EN SITIO | 20/08/2025 SE REALIZA ENTENTRA DE 40 ROLLOS NO SE MANIPULAN TERMINALES</t>
  </si>
  <si>
    <t>BARRIO CENTRO LURUACO 4</t>
  </si>
  <si>
    <t>FO-25-1383008</t>
  </si>
  <si>
    <t>16/08/2025 SE ESCALA AL COORDINADOR DE ZONA PARA ENTREGA DE ROLLOS EN SITIO | 20/08/2025 SE ENTREGAN 30 ROLLOS</t>
  </si>
  <si>
    <t>BARRIO CENTRO LURUACO</t>
  </si>
  <si>
    <t>FO-25-1383003</t>
  </si>
  <si>
    <t>16/08/2025 SE ESCALA AL COORDINADOR DE ZONA PARA ENTREGA DE ROLLOS EN SITIO | 20/08/2025 SE ENTREGAN 20 ROLLOS</t>
  </si>
  <si>
    <t>BARRIO VILLA SELENE SOLEDAD</t>
  </si>
  <si>
    <t>FO-25-1382981</t>
  </si>
  <si>
    <t>16/08/2025 SE ESCALA AL COORDINADOR DE ZONA PARA ENTREGA DE ROLLOS EN SITIO | 20/08/2025 SE REALIZA VISITA SE ENTREGA 70 UNIDADES DE ROLLOS AL CLIENTE</t>
  </si>
  <si>
    <t>PTM CAUCASIA TIENDA AHORRE MAS</t>
  </si>
  <si>
    <t>FO-25-1381742</t>
  </si>
  <si>
    <t>15/08/2025 SE ESCALA AL COORDINADOR DE ZONA PARA ENTREGA DE ROLLOS EN SITIO | 20/08/2025 SE ENTREGAN 80 ROLLOS CON VISITA OK</t>
  </si>
  <si>
    <t>PTM CALI PAPELERIA &amp; DETALLES</t>
  </si>
  <si>
    <t>FO-25-1397509</t>
  </si>
  <si>
    <t>20/08/2025 SE ESCALA AL COORDINADOR DE ZONA PARA ENTREGA DE ROLLOS EN SITIO | 21/08/2025 SE ENTREGAN 50 ROLLOS A MAURICIO RAMOS</t>
  </si>
  <si>
    <t>BARRIO BELLAVISTA CUCUTA 4</t>
  </si>
  <si>
    <t>FO-25-1397804</t>
  </si>
  <si>
    <t>20/08/2025 SE ESCALA AL COORDINADOR DE ZONA PARA ENTREGA DE ROLLOS EN SITIO | 21/08/2025 SE REALIZA ENTREGA DE 10 ROLLOS RBM OK</t>
  </si>
  <si>
    <t>BARRIO CENTRO NUNCHIA  4</t>
  </si>
  <si>
    <t>FO-25-1397442</t>
  </si>
  <si>
    <t>20/08/2025 SE ESCALA AL COORDINADOR DE ZONA PARA ENTREGA DE ROLLOS EN SITIO | 21/08/2025 EN COMUNICACIÓN CON LA SEÑORA PILAR HIGUERA AL NUMERO 3508848854, INDICA SE ENVIEN LOS ROLLOS POR SERVICIO DE FLOTA. RECIBIDO OK</t>
  </si>
  <si>
    <t>PTM CARTAGENA SUPERFARMAX</t>
  </si>
  <si>
    <t>FO-25-1395784</t>
  </si>
  <si>
    <t>20/08/2025 SE ESCALA AL COORDINADOR DE ZONA PARA ENTREGA DE ROLLOS EN SITIO | 21/08/2025 SE ENTREGAN 40 ROLLOS</t>
  </si>
  <si>
    <t>BARRIO VEREDA CHOCOITA SECTOR TRES ESQUINAS GIRON</t>
  </si>
  <si>
    <t>FO-25-1391626</t>
  </si>
  <si>
    <t>19/08/2025 SE ESCALA AL COORDINADOR DE ZONA PARA ENTREGA DE ROLLOS EN SITIO | 21/08/2025 SE REALIZA VISITA A COMERCIO Y SE ENTREGAN 10 ROLLOS CON VISITA NO SE MANIPULA EQUIPOS</t>
  </si>
  <si>
    <t>BARRIO LA FONDA PATIA PATIA 1</t>
  </si>
  <si>
    <t>FO-25-1371717</t>
  </si>
  <si>
    <t>13/08/2025 13-8 SE REALIZA ENVIO ROLLOS CON GUIA | 20/08/2025 EN COMUNICACIÓN CON EL USUARIO, INDICA QUE AÚN NO RECIBE PAPELERÍA. SE INFORMA GUIA | 21/08/2025 13-08 SE REALIZA ENVIO DE ROLLOS ** 21-08 SE CONFIRMA ENTREGA EXITOSA CON EL USUARIO</t>
  </si>
  <si>
    <t>BARRIO CANTACLARO MONTERIA 7</t>
  </si>
  <si>
    <t>FO-25-1391575</t>
  </si>
  <si>
    <t>19/08/2025 SE ESCALA AL COORDINADOR DE ZONA PARA ENTREGA DE ROLLOS EN SITIO | 20/08/2025 SE REALIZA LA ENTREGA DE 60 
ROLLOS PARA EL CB BANCOLOMBIA, NO SE MANIPULA EQUIPOS</t>
  </si>
  <si>
    <t>FO-25-1389820</t>
  </si>
  <si>
    <t>19/08/2025 SE ESCALA AL COORDINADOR DE ZONA PARA ENTREGA DE ROLLOS EN SITIO | 21/08/2025 SE REALIZA ENTREGA DE 40 ROLLOS ,NO SE MANIPULAN EQUIPOS</t>
  </si>
  <si>
    <t>MANI</t>
  </si>
  <si>
    <t>EL PROGRESO MANI CASANARE</t>
  </si>
  <si>
    <t>FO-25-1379089</t>
  </si>
  <si>
    <t>15/08/2025 SE ESCALA AL COORDINADOR DE ZONA PARA ENTREGA DE ROLLOS EN SITIO | 21/08/2025 EN COMUNICACIÓN CON LA SEÑORA ROCIO DUARTE AL NUMERO 3152504344, INDICA SE ENVIEN LOS ROLLOS POR SERVICIO DE TAXI. RECIBIDO OK</t>
  </si>
  <si>
    <t>BARRIO EL PORVENIR PUERTO CALD</t>
  </si>
  <si>
    <t>FO-25-1397447</t>
  </si>
  <si>
    <t>20/08/2025 SE ESCALA AL COORDINADOR DE ZONA PARA ENTREGA DE ROLLOS EN SITIO | 21/08/2025 VISITAMOS COMERCIO REALIZAMOS ENTREGA DE 30 ROLLOS.</t>
  </si>
  <si>
    <t>FO-25-1373898</t>
  </si>
  <si>
    <t>14/08/2025 14-8 SE ESCALA AL COORDINADOR DE ZONA PARA ENTREGA DE ROLLOS EN SITIO | 21/08/2025 SE REALIZA VALIDACION CON EL CLIENTE, QUIEN INDICA QUE LOS ROLLOS LE FUERON ENTREGADOS EL DIA 14 DE AGOSTO,  QUE YA LOS TIENE EN PODER, UNA VEZ REQUIERA MAS SE COMUNICARA DE NUEVO</t>
  </si>
  <si>
    <t>BARRIO QUITURO TARQUI</t>
  </si>
  <si>
    <t>FO-25-1381741</t>
  </si>
  <si>
    <t>15/08/2025 SE REALIZA ENVIO ROLLOS CON GUIA | 21/08/2025 SE ENVÍAN ROLLOS CON GUÍA 2235595991. SE CONFIRMA ENTREGA DE ROLLOS EXITOSA POR PARTE DE LA TRANSPORTADORA.</t>
  </si>
  <si>
    <t>PTM BARRANCABERMEJA AFILIAR B</t>
  </si>
  <si>
    <t>FO-25-1381654</t>
  </si>
  <si>
    <t>15/08/2025 SE REALIZA ENVIO ROLLOS CON GUIA | 21/08/2025 SE ENVÍAN ROLLOS CON GUÍA 2187690642. SE CONFIRMA ENTREGA DE ROLLOS EXITOSA POR PARTE DE LA TRANSPORTADORA.</t>
  </si>
  <si>
    <t>BARRIO EL PORVENIR SAN JOSE DEL GUAVIARE 4</t>
  </si>
  <si>
    <t>FO-25-1378838</t>
  </si>
  <si>
    <t>15/08/2025 SE REALIZA ENVIO ROLLOS CON GUIA | 19/08/2025 EN COMUNICACIÓN CON EL USUARIO, INDICA QUE AÚN NO RECIBE PAPELERÍA. SE INFORMA GUIA | 21/08/2025 SE ENVÍAN ROLLOS CON GUÍA 2235595988. SE CONFIRMA ENTREGA DE ROLLOS EXITOSA POR PARTE DE LA TRANSPORTADORA.</t>
  </si>
  <si>
    <t>BARRIO PARQUE PRINCIPAL ALEJAN</t>
  </si>
  <si>
    <t>FO-25-1377586</t>
  </si>
  <si>
    <t>14/08/2025 SE REALIZA ENVIO ROLLOS CON GUIA | 21/08/2025 SE ENVÍAN ROLLOS CON GUÍA 284607364. SE CONFIRMA ENTREGA DE ROLLOS EXITOSA POR PARTE DE LA TRANSPORTADORA.</t>
  </si>
  <si>
    <t>BARRIO VRD SAN VICENTE DEL CAG</t>
  </si>
  <si>
    <t>FO-25-1376114</t>
  </si>
  <si>
    <t>14/08/2025 SE REALIZA ENVIO ROLLOS CON GUIA | 19/08/2025 SE INFORMA GUIA AL CLIENTE | 21/08/2025 SE ENVÍAN ROLLOS CON GUÍA 2235595985. SE CONFIRMA ENTREGA DE ROLLOS EXITOSA POR PARTE DE LA TRANSPORTADORA.</t>
  </si>
  <si>
    <t>PTM SAN PEDRO DE URABA MUNDO E</t>
  </si>
  <si>
    <t>FO-25-1374300</t>
  </si>
  <si>
    <t>14/08/2025 14-8 SE REALIZA ENVIO ROLLOS CON GUIA | 21/08/2025 SE ENVÍAN ROLLOS CON GUÍA 368692075. SE CONFIRMA ENTREGA DE ROLLOS EXITOSA POR PARTE DE LA TRANSPORTADORA.</t>
  </si>
  <si>
    <t>DISTRICOL CF COMERCIAL ZOMAC S</t>
  </si>
  <si>
    <t>FO-25-1364629</t>
  </si>
  <si>
    <t>12/08/2025 12-08 SE REALIZA ENVIO ROLLOS CON GUIA | 20/08/2025 EN COMUNICACIÓN CON EL USUARIO, INDICA QUE AÚN NO RECIBE PAPELERÍA. SE INFORMA GUIA | 21/08/2025 SE ENVÍAN ROLLOS CON GUÍA 2265100350. SE CONFIRMA ENTREGA DE ROLLOS EXITOSA POR PARTE DE LA TRANSPORTADORA.</t>
  </si>
  <si>
    <t>FO-25-1362517</t>
  </si>
  <si>
    <t>11/08/2025 11-8 SE REALIZA ENVIO ROLLOS CON GUIA | 19/08/2025 EN COMUNICACIÓN CON EL USUARIO, INDICA QUE AÚN NO RECIBE PAPELERÍA. SE INFORMA GUIA AL NUMERO 3046524925 | 21/08/2025 SE ENVÍAN ROLLOS CON GUÍA 2205447126. SE CONFIRMA ENTREGA DE ROLLOS EXITOSA POR PARTE DE LA TRANSPORTADORA.</t>
  </si>
  <si>
    <t>BARRIO CALLE TELECON OLAYA HER</t>
  </si>
  <si>
    <t>FO-25-1372681</t>
  </si>
  <si>
    <t>13/08/2025 13-8 SE REALIZA ENVIO ROLLOS CON GUIA | 20/08/2025 EN COMUNICACIÓN CON EL USUARIO, INDICA QUE AÚN NO RECIBE PAPELERÍA. SE INFORMA GUIA</t>
  </si>
  <si>
    <t>BARRIO ALTAGRACIA PEREIRA</t>
  </si>
  <si>
    <t>FO-25-1397436</t>
  </si>
  <si>
    <t>20/08/2025 SE ESCALA AL COORDINADOR DE ZONA PARA ENTREGA DE ROLLOS EN SITIO | 21/08/2025 VISITAMOS COMERCIO REALIZAMOS ENTREGA DE 10 ROLLOS.</t>
  </si>
  <si>
    <t>BARRIO CONCORDIA BUCARAMANGA 4</t>
  </si>
  <si>
    <t>FO-25-1395795</t>
  </si>
  <si>
    <t>20/08/2025 SE ESCALA AL COORDINADOR DE ZONA PARA ENTREGA DE ROLLOS EN SITIO | 21/08/2025 SE REALIZA VISITA A COMERCIO Y SE ENTREGAN 20 ROLLOS NO SE MANIPULA EQUIPOS</t>
  </si>
  <si>
    <t>BARRIO ORTEZ CARTAGO</t>
  </si>
  <si>
    <t>FO-25-1394168</t>
  </si>
  <si>
    <t>19/08/2025 SE ESCALA AL COORDINADOR DE ZONA PARA ENTREGA DE ROLLOS EN SITIO | 21/08/2025 VISITAMOS COMERCIO REALIZAMOS ENTREGA DE 80 ROLLOS.</t>
  </si>
  <si>
    <t>BARRIO SAN FRANCISCO BUCARAMANGA  19</t>
  </si>
  <si>
    <t>FO-25-1394154</t>
  </si>
  <si>
    <t>19/08/2025 SE ESCALA AL COORDINADOR DE ZONA PARA ENTREGA DE ROLLOS EN SITIO | 21/08/2025 SE VISITA COMERCIO SE REALIZA LA ENTREGA DE 10 ROLLOS RBM CB OPERATIVO</t>
  </si>
  <si>
    <t>BARRIO CHAPARRAL GUARNE</t>
  </si>
  <si>
    <t>FO-25-1392995</t>
  </si>
  <si>
    <t>19/08/2025 SE ESCALA AL COORDINADOR DE ZONA PARA ENTREGA DE ROLLOS EN SITIO | 21/08/2025 SE ENTREGAN 90 ROLLOS EXITOSAMENTE</t>
  </si>
  <si>
    <t>BARRIO TERRANOVA ETAPA 6 JAMUN</t>
  </si>
  <si>
    <t>FO-25-1395144</t>
  </si>
  <si>
    <t>20/08/2025 SE ESCALA AL COORDINADOR DE ZONA PARA ENTREGA DE ROLLOS EN SITIO | 21/08/2025 SE VISITA CORRESPONSAL Y SE REALIZA ENTREGA DE 80 ROLLOS</t>
  </si>
  <si>
    <t>PTM POPAYAN VARIEDADES NUEVO E</t>
  </si>
  <si>
    <t>FO-25-1383682</t>
  </si>
  <si>
    <t>16/08/2025 SE ESCALA AL COORDINADOR DE ZONA PARA ENTREGA DE ROLLOS EN SITIO | 21/08/2025 SE INGRESA SE ENTREGA</t>
  </si>
  <si>
    <t>FO-25-1390504</t>
  </si>
  <si>
    <t>19/08/2025 SE ESCALA AL COORDINADOR DE ZONA PARA ENTREGA DE ROLLOS EN SITIO | 21/08/2025 SE ENTREGAN 10 ROLLOS</t>
  </si>
  <si>
    <t>BARRIO MARIA OCCIDENTE POPAYAN</t>
  </si>
  <si>
    <t>FO-25-1381347</t>
  </si>
  <si>
    <t>15/08/2025 SE ESCALA AL COORDINADOR DE ZONA PARA ENTREGA DE ROLLOS EN SITIO | 21/08/2025 SE INGRESA SE ENTREGA 20 ROLLOS RBM</t>
  </si>
  <si>
    <t>TUBARA</t>
  </si>
  <si>
    <t>BARRIO EL LLANO TUBARA</t>
  </si>
  <si>
    <t>FO-25-1374364</t>
  </si>
  <si>
    <t>14/08/2025 14-8 SE ESCALA AL COORDINADOR DE ZONA PARA ENTREGA DE ROLLOS EN SITIO | 21/08/2025 SE REALIZA VISITA SE ENTREGA 90 ROLLOS</t>
  </si>
  <si>
    <t>BARRIO CENTRO EL PASO 7</t>
  </si>
  <si>
    <t>FO-25-1388153</t>
  </si>
  <si>
    <t>18/08/2025 EN COMUNICACIÓN CON LA SEÑORA LUZ MARY CARRILLO AL NUMERO 301 3917999 CONFIRMA SOLICITUD DE ROLLOS E INDICA QUE SEAN ENVIADOS POR LA TRANSPORTADORA SRVIENTREGA A LA DIRECCION CL 10 17 22 CORREGIMIENTO LA LOMA EL PASO CESAR , BARRIO: CENTRO | 21/08/2025 18-08 SE REALIZA ENVIO DE ROLLOS ** 21-08 SE CONFIRMA ENTREGA EXITOSA CON EL USUARIO</t>
  </si>
  <si>
    <t>FO-25-1399374</t>
  </si>
  <si>
    <t>20/08/2025 SE ESCALÓ A LA RED PARA AUTORIZACIÓN DE ROLLOS - LA RED AUTORIZA - SE ESCALA AL COORDINADOR DE ZONA PARA ENTREGA DE ROLLOS EN SITIO | 21/08/2025 SE VISITA CB Y SE REALIZA ENTREGA DE 10 ROLLOS DE PAPEL TERMICO PARA DATÁFONO</t>
  </si>
  <si>
    <t>BARRIO BRISAS PATIA</t>
  </si>
  <si>
    <t>FO-25-1396806</t>
  </si>
  <si>
    <t>20/08/2025 EN COMUNICACIÓN CON LA SEÑORA KAREN YULIANA MONTERO AL NÚMERO 3226807258 CONFIRMA SOLICITUD DE ROLLOS Y CONFIRMA DATOS. SE ACTUALIZAN | 21/08/2025 20-08 SE REALIZA ENVIO DE ROLLOS ** 21-08 SE CONFIRMA ENTREGA EXITOSA CON EL USUARIO</t>
  </si>
  <si>
    <t>BARRIO CLAVERIANO BUCARAMANGA</t>
  </si>
  <si>
    <t>FO-25-1398549</t>
  </si>
  <si>
    <t>20/08/2025 SE ESCALA AL COORDINADOR DE ZONA PARA ENTREGA DE ROLLOS EN SITIO | 21/08/2025 SE VISITA COMERCIO SE ENTREGA ROLLOS EN SITIO</t>
  </si>
  <si>
    <t>FO-25-1398530</t>
  </si>
  <si>
    <t>20/08/2025 SE ESCALA AL COORDINADOR DE ZONA PARA ENTREGA DE ROLLOS EN SITIO | 21/08/2025 ENTREGA DE 20 ROLLOS PARA DATAFONO</t>
  </si>
  <si>
    <t>BARRIO RESTREPO LA VIRGINIA</t>
  </si>
  <si>
    <t>FO-25-1398518</t>
  </si>
  <si>
    <t>20/08/2025 SE ESCALA AL COORDINADOR DE ZONA PARA ENTREGA DE ROLLOS EN SITIO | 21/08/2025 SE VISITA COMERCIO SE REALIZA ENTREGA DE 50 ROLLOS DE PAPEL PARA DATÁFONO</t>
  </si>
  <si>
    <t>PTM BOGOTA MINIMARKET LA FORTU</t>
  </si>
  <si>
    <t>FO-25-1397838</t>
  </si>
  <si>
    <t>20/08/2025 SE ESCALA AL COORDINADOR DE ZONA PARA ENTREGA DE ROLLOS EN SITIO | 21/08/2025 SE REALIZA VISITA DE CAMPO DONDE SE ENTREGA 50 ROLLOS NO SE MANIPULA EQUIPOS</t>
  </si>
  <si>
    <t>PTM PIEDECUESTA MISCELANEA Y T</t>
  </si>
  <si>
    <t>FO-25-1397822</t>
  </si>
  <si>
    <t>20/08/2025 SE ESCALA AL COORDINADOR DE ZONA PARA ENTREGA DE ROLLOS EN SITIO | 21/08/2025 SE VISITA COMERCIO SE REALIZA LA ENTREGA DE 20 ROLLOS RBM CB OPERATIVO</t>
  </si>
  <si>
    <t>PUERTO PARRA</t>
  </si>
  <si>
    <t>BARRIO PUERTO PARRA PUERTO PAR</t>
  </si>
  <si>
    <t>FO-25-1372830</t>
  </si>
  <si>
    <t>13/08/2025 13-8 SE REALIZA ENVIO ROLLOS CON GUIA | 15/08/2025 SE REALIZA ENVÍO DE 40 ROLLOS POR LA TRANSPORTADORA INTERRAPIDISIMO OK</t>
  </si>
  <si>
    <t>FO-25-1397450</t>
  </si>
  <si>
    <t>20/08/2025 SE ESCALA AL COORDINADOR DE ZONA PARA ENTREGA DE ROLLOS EN SITIO | 21/08/2025 SE REALIZA COMUNICACIÓN CON CLIENTE PARA CONFIRMAR DIRECCIÓN INDICA QUE ES EN SOACHA ,PERO APARECE EN BOGOTÁ ,SE LE INDICA AL CLIENTE LLAMAR A REALIZAR EL CAMBIO ,SE REPORTA CON REDEBAN Y SE CIERRA EL CASO</t>
  </si>
  <si>
    <t>BARRIO OLAYA SECTOR CENTRAL CA</t>
  </si>
  <si>
    <t>FO-25-1396547</t>
  </si>
  <si>
    <t>20/08/2025 SE ESCALA AL COORDINADOR DE ZONA PARA ENTREGA DE ROLLOS EN SITIO | 21/08/2025 SE ENTREGAN 60 ROLLOS</t>
  </si>
  <si>
    <t>BARRIO LA ESTRELLA EL CERRITO</t>
  </si>
  <si>
    <t>FO-25-1395788</t>
  </si>
  <si>
    <t>20/08/2025 SE ESCALA AL COORDINADOR DE ZONA PARA ENTREGA DE ROLLOS EN SITIO | 21/08/2025 EN LA VISITA TÉCNICA SE REALIZÓ LA ENTREGA DE 50 ROLLOS TÉRMICOS DE REDEBAN PARA EL CB</t>
  </si>
  <si>
    <t>BARRIO LA LIBERTAD ZIPAQUIRA</t>
  </si>
  <si>
    <t>FO-25-1395214</t>
  </si>
  <si>
    <t>20/08/2025 SE ESCALA AL COORDINADOR DE ZONA PARA ENTREGA DE ROLLOS EN SITIO | 21/08/2025 SE REALIZA ENTREGA DE 30 ROLLOS NO SE MANIPULAN TERMINALES</t>
  </si>
  <si>
    <t>DISTRICOL EXPRESS BOSTON</t>
  </si>
  <si>
    <t>FO-25-1395162</t>
  </si>
  <si>
    <t>20/08/2025 SE ESCALA AL COORDINADOR DE ZONA PARA ENTREGA DE ROLLOS EN SITIO</t>
  </si>
  <si>
    <t>JUAN DE ACOSTA</t>
  </si>
  <si>
    <t>BARRIO EL VAIVEN JUAN DE ACOST</t>
  </si>
  <si>
    <t>FO-25-1394123</t>
  </si>
  <si>
    <t>19/08/2025 SE ESCALA AL COORDINADOR DE ZONA PARA ENTREGA DE ROLLOS EN SITIO | 21/08/2025 SE REALIZA VISITA SE ENTREGA 10 ROLLOS</t>
  </si>
  <si>
    <t>FO-25-1392237</t>
  </si>
  <si>
    <t>19/08/2025 SE ESCALA AL COORDINADOR DE ZONA PARA ENTREGA DE ROLLOS EN SITIO | 21/08/2025 SE ENTREGAN 20 ROLLOS</t>
  </si>
  <si>
    <t>LAS MARGARITAS</t>
  </si>
  <si>
    <t>FO-25-1385109</t>
  </si>
  <si>
    <t>16/08/2025 SE ESCALA AL COORDINADOR DE ZONA PARA ENTREGA DE ROLLOS EN SITIO | 21/08/2025 SE REALIZA ENTREGA DE 20 ROLLOS NO SE MANIPULAN TERMINALES</t>
  </si>
  <si>
    <t>BARRIO LA LADERA 2   POPAYAN</t>
  </si>
  <si>
    <t>FO-25-1382370</t>
  </si>
  <si>
    <t>15/08/2025 SE ESCALA AL COORDINADOR DE ZONA PARA ENTREGA DE ROLLOS EN SITIO | 21/08/2025 SE INGRESA SE ENTREGA 40 ROLLOS RBM</t>
  </si>
  <si>
    <t>BARRIO SAN JUANITO ZIPAQUIRA</t>
  </si>
  <si>
    <t>FO-25-1375038</t>
  </si>
  <si>
    <t>14/08/2025 14-8 SE ESCALA AL COORDINADOR DE ZONA PARA ENTREGA DE ROLLOS EN SITIO | 21/08/2025 SE REALIZA ENTREGA DE 40 ROLLOS NO SE MANIPULAN TERMINALES</t>
  </si>
  <si>
    <t>FO-25-1401800</t>
  </si>
  <si>
    <t>21/08/2025 SE ESCALA AL COORDINADOR DE ZONA PARA ENTREGA DE ROLLOS EN SITIO | 21/08/2025 SE REALIZA VISITA AL COMERCIO SE ENTREGAN 20 ROLLOS DE REDEBAN</t>
  </si>
  <si>
    <t>PTM BUCARAMNAGA TIENDA SURTY F</t>
  </si>
  <si>
    <t>FO-25-1399406</t>
  </si>
  <si>
    <t>20/08/2025 SE ESCALA AL COORDINADOR DE ZONA PARA ENTREGA DE ROLLOS EN SITIO - USUARIA INFORMA QUE LA DIRECCIÓN DE ENTREGA EN ES POPAYAN, YA QE SIEMPRE LE HAN ENTREGADO ALLÁ Y EN PATIA NO LE LLEGAN | 21/08/2025 SE VISITA COMERCIO SE ENTREGA ROLLOS EN SITIO</t>
  </si>
  <si>
    <t>BARRIO ALAMEDA VII CALI</t>
  </si>
  <si>
    <t>FO-25-1399083</t>
  </si>
  <si>
    <t>20/08/2025 SE ESCALA AL COORDINADOR DE ZONA PARA ENTREGA DE ROLLOS EN SITIO | 21/08/2025 LA VISITA TECNICA REALIZADA AL COMERCIO SE LLEGA AL SITIO SE INFORMA EL MOTIVO DE LA VISITA SE ENTREGAN 70 ROLLOS TERMICOS AL CLIENTE EL CLIENTE RECIBE ROLLOS</t>
  </si>
  <si>
    <t>FO-25-1397471</t>
  </si>
  <si>
    <t>20/08/2025 SE ESCALA AL COORDINADOR DE ZONA PARA ENTREGA DE ROLLOS EN SITIO | 21/08/2025 SE ENTREGAN 30 ROLLOS A NATALIA RIVAS</t>
  </si>
  <si>
    <t>BARRIO VRD VERGANZO SECTOR GOM</t>
  </si>
  <si>
    <t>FO-25-1397439</t>
  </si>
  <si>
    <t>20/08/2025 SE ESCALA AL COORDINADOR DE ZONA PARA ENTREGA DE ROLLOS EN SITIO | 21/08/2025 ENTREGA DE ROLLOS EJECUTADO OK</t>
  </si>
  <si>
    <t>BARRIO EL PLACER EL CERRITO</t>
  </si>
  <si>
    <t>FO-25-1395801</t>
  </si>
  <si>
    <t>BARRIO PUERTA DE LOS ALPES CAR</t>
  </si>
  <si>
    <t>FO-25-1394182</t>
  </si>
  <si>
    <t>19/08/2025 SE ESCALA A LARED- LA RED AUTORIZA LA ENTREGA DE 20 ROLLOS -  ESCALA AL COORDINADOR DE ZONA PARA ENTREGA DE ROLLOS EN SITIO | 21/08/2025 SE ENTREGAN 20 ROLLOS</t>
  </si>
  <si>
    <t>FO-25-1394177</t>
  </si>
  <si>
    <t>19/08/2025 SE ESCALA A LARED- LA RED AUTORIZA LA ENTREGA DE 20 ROLLOS -  ESCALA AL COORDINADOR DE ZONA PARA ENTREGA DE ROLLOS EN SITIO | 21/08/2025 SE VISITA COMERCIO Y SE HACE ENTREGA DE 20 ROLLOS AL SEÑOR TULIO ORTEGA.</t>
  </si>
  <si>
    <t>FO-25-1353164</t>
  </si>
  <si>
    <t>09/08/2025 SE REALIZA ENVIO ROLLOS CON GUIA | 15/08/2025 SE REALIZA CONTACTO TELEFONICO AL 3145081916 RESPONDE SRA JOHANA INDICA QUE NO LE HAN LLEGADO AUN LOS ROLLOS SE LE CONFIRMA GUIA ESTADO PARA ENTREGA A DOMICILIO | 19/08/2025 USUARIO NO CONTESTA. SE INFORMA GUIA POR WPP | 21/08/2025 09-08 SE REALIZA ENVIO DE ROLLOS ** 21-08 TRANSPORTADORA CONFIRMA RETORNO DE PAQUETE A REMITENTE, NO FUE RECLAMADO ** SE INFORMA A USUARIO NOVEDAD</t>
  </si>
  <si>
    <t>FO-25-1394246</t>
  </si>
  <si>
    <t>19/08/2025 EN COMUNICACIÓN CON LA SRA MARYOLY SEPULVEDA MONTEALEGRE CON C.C 1083865546 AL CELULAR_ 3209445321 CONFIRMA SOLICITUD, DATOS CORRECTOS. SE ACTUALIZAN | 21/08/2025 SE ENVÍAN ROLLOS CON GUÍA 2235595998. SE CONFIRMA ENTREGA DE ROLLOS EXITOSA POR PARTE DE LA TRANSPORTADORA.</t>
  </si>
  <si>
    <t>FO-25-1394174</t>
  </si>
  <si>
    <t>19/08/2025 SE ESCALA A LARED- LA RED AUTORIZA LA ENTREGA DE 10 ROLLOS -  ESCALA AL COORDINADOR DE ZONA PARA ENTREGA DE ROLLOS EN SITIO | 21/08/2025 EN LA VISITA TECNICA REALIZADA AL COMERCIO SE LLEGA AL SITIO SIN FORMAR EL MOTIVO DE LA VISITA SE ENTREGAN 10 ROLLOS TERMICOS AL CLIENTE EL CLIENTE RECIBE ROLLO</t>
  </si>
  <si>
    <t>BARRIO SONSON SONSON 6</t>
  </si>
  <si>
    <t>FO-25-1365642</t>
  </si>
  <si>
    <t>12/08/2025 12-08 SE REALIZA ENVIO ROLLOS CON GUIA | 20/08/2025 EN COMUNICACIÓN CON EL USUARIO, INDICA QUE AÚN NO RECIBE PAPELERÍA. SE INFORMA GUIA | 21/08/2025 SE ENVÍAN ROLLOS CON GUÍA 284607363. SE CONFIRMA ENTREGA DE ROLLOS EXITOSA POR PARTE DE LA TRANSPORTADORA.</t>
  </si>
  <si>
    <t>BARRIO TAYRONA UNO FLORIDABLAN</t>
  </si>
  <si>
    <t>FO-25-1394151</t>
  </si>
  <si>
    <t>19/08/2025 SE ESCALA AL COORDINADOR DE ZONA PARA ENTREGA DE ROLLOS EN SITIO | 21/08/2025 ENTREGA DE 10 ROLLOS PARA DATAFONO</t>
  </si>
  <si>
    <t>DISTRICOL CAFE JUANITA</t>
  </si>
  <si>
    <t>FO-25-1393018</t>
  </si>
  <si>
    <t>19/08/2025 SE ESCALA AL COORDINADOR DE ZONA PARA ENTREGA DE ROLLOS EN SITIO | 21/08/2025 SE ENTREGAN 30 ROLLOS EXITOSAMENTE</t>
  </si>
  <si>
    <t>BARRIO VILLA SONIA BOGOTA</t>
  </si>
  <si>
    <t>FO-25-1392987</t>
  </si>
  <si>
    <t>19/08/2025 SE ESCALA AL COORDINADOR DE ZONA PARA ENTREGA DE ROLLOS EN SITIO | 21/08/2025 SE REALIZA ENTREGA DE 20 ROLLOS ,NO SE MANIPULAN EQUIPOS</t>
  </si>
  <si>
    <t>BARRIO CENTRO BALBOA 4</t>
  </si>
  <si>
    <t>FO-25-1392984</t>
  </si>
  <si>
    <t>19/08/2025 SE ESCALA AL COORDINADOR DE ZONA PARA ENTREGA DE ROLLOS EN SITIO | 21/08/2025 SE VISITA COMERCIO SE REALIZA ENTREGA DE 20 ROLLOS DE PAPEL PARA DATÁFONO</t>
  </si>
  <si>
    <t>JAMUNDI LOS ANTURIOS</t>
  </si>
  <si>
    <t>FO-25-1392227</t>
  </si>
  <si>
    <t>19/08/2025 SE ESCALA AL COORDINADOR DE ZONA PARA ENTREGA DE ROLLOS EN SITIO | 21/08/2025 SE VISITA CORRESPONSAL Y SE REALIZA ENTREGA DE 40 ROLLOS</t>
  </si>
  <si>
    <t>DISTRICOL UNO ACCESORIOS</t>
  </si>
  <si>
    <t>FO-25-1146998</t>
  </si>
  <si>
    <t>21/07/2025 ROLLOS PARA RECLAMO, SE LE COMPARTE GUIA AL CB AL NUMERO 3128880164 | 29/07/2025 SE LE ESCRIBE AL CB VIA WSAP PARA CONFIRMAR RECEPCION DE ROLLOS, QUEDAMOS PENDIENTE A RESPUESTA | 31/07/2025 SE LE ESCRIBE AL CB POR MEDIO DE WSAP PARA CONFIRMACION DE RECEPCION DE ROLLOS, QUEDAMOS A LA ESPERA DE RESPUESTA** USUARIO INDICA QUE AUN NO LE HAN LLEGADO LOS ROLLOS | 08/08/2025 SE ESCALA A OPERADOR :USTEDES NOS BRINDARON LA SIGUIENTE INFORMACIÓN PERO EL ENVÍO SIGUE IGUAL: ATENDIENDO A LA SOLICITUD SE VALIDA LA GUÍA 284607314 Y SE GENERA PROCESO INTERNO PARASE ACTUALICE EL ESTADO DEL ENVIO BAJO EL RADICADO 85894257, ADICIONAL ENVIAMOS ESCALAMIENTO A LA REGIONAL A CARGO PARA PRONTA GESTIÓN | 14/08/2025 SE INTENTA GESTION TELEFONICA AL 3214522661-3128880164  PARA VALIDAR ENTREGA SIN RESPUESTA SE ESCALA A SERVIENTREGA NUEVAMENTE | 21/08/2025 27-06 SE REALIZA ENVIO DE ROLLOS ** SE HACE GESTION DE COMUNICACION CON CLIENTE ** 15-08 TRANSPORTADORA INDICA LA PERDIDA DEL PAQUETE ** EN COMUNICACION CON EL USUARIO, SE SOLICITA GESTION DE ENVIO POR OTRO MEDIO ** SE SOLICITA A LA TRANSPORTADORA, RETORNO DE PAQUETE A REMITENTE</t>
  </si>
  <si>
    <t>BARRIO VILLA ALEXANDRA BOGOTA</t>
  </si>
  <si>
    <t>FO-25-1391570</t>
  </si>
  <si>
    <t>19/08/2025 SE ESCALA AL COORDINADOR DE ZONA PARA ENTREGA DE ROLLOS EN SITIO | 21/08/2025 SE REALIZA VISITA DE CAMPO DONDE SE ENTREGA 30 ROLLOS NO SE MANIPULA EQUIPOS.</t>
  </si>
  <si>
    <t>BARRIO SANTA CLARA OCANA 5</t>
  </si>
  <si>
    <t>FO-25-1396816</t>
  </si>
  <si>
    <t>20/08/2025 EN COMUNICACIÓN CON LA SRA CLARA INÉS ALVAREZ AL CELULAR:3012740552CONFIRMA SOLICITUD, DATOS CORRECTOS. SE ACTUALIZAN | 21/08/2025 20-08 SE REALIZA ENVIO DE ROLLOS ** 21-08 SE CONFIRMA ENTREGA EXITOSA CON EL USUARIO</t>
  </si>
  <si>
    <t>BARRIO LAS PALMAS SUPIA</t>
  </si>
  <si>
    <t>FO-25-1389842</t>
  </si>
  <si>
    <t>19/08/2025 SE ESCALA AL COORDINADOR DE ZONA PARA ENTREGA DE ROLLOS EN SITIO | 21/08/2025 SE ENTREGAN 20 ROLLOS.</t>
  </si>
  <si>
    <t>EL TARRA</t>
  </si>
  <si>
    <t>PTM EL TARRAL  VARIEDADES EL D</t>
  </si>
  <si>
    <t>FO-25-1373041</t>
  </si>
  <si>
    <t>PTM SANTA ROSA DE OSOS TIENDA</t>
  </si>
  <si>
    <t>FO-25-1385324</t>
  </si>
  <si>
    <t>16/08/2025 SE ESCALA AL COORDINADOR DE ZONA PARA ENTREGA DE ROLLOS EN SITIO | 21/08/2025 SE ENVÍAN CON CONDUCTOR DE CHIVA DE CORREGIMIENTO A PETICIÓN DEL USUARIO, SE CONFIRMA RECIBIDO</t>
  </si>
  <si>
    <t>BARRIO 20 DE JULIO YOPAL 2</t>
  </si>
  <si>
    <t>FO-25-1382426</t>
  </si>
  <si>
    <t>15/08/2025 SE ESCALA AL COORDINADOR DE ZONA PARA ENTREGA DE ROLLOS EN SITIO | 21/08/2025 SE VISITA COMERCIO, SE ENTREGAN 90 ROLLOS OK</t>
  </si>
  <si>
    <t>PTM SAN LUIS DE SINCE PUNTO SE</t>
  </si>
  <si>
    <t>FO-25-1380648</t>
  </si>
  <si>
    <t>15/08/2025 SE ESCALA AL COORDINADOR DE ZONA PARA ENTREGA DE ROLLOS EN SITIO | 21/08/2025 SE VISITA COMERCIO Y SE HACE ENTREGA DE 10 ROLLOS A LA SEÑORA JULIANA VERGARA.</t>
  </si>
  <si>
    <t>BARRIO MONTECARLO YOPAL</t>
  </si>
  <si>
    <t>FO-25-1380490</t>
  </si>
  <si>
    <t>15/08/2025 SE ESCALA AL COORDINADOR DE ZONA PARA ENTREGA DE ROLLOS EN SITIO | 21/08/2025 SE VISITA COMERCIO SE ENTREGAN 50 ROLLOS OK</t>
  </si>
  <si>
    <t>DISTRICOL INVERS MARIATRINIDAD</t>
  </si>
  <si>
    <t>FO-25-1374369</t>
  </si>
  <si>
    <t>14/08/2025 14-8 SE ESCALA AL COORDINADOR DE ZONA PARA ENTREGA DE ROLLOS EN SITIO | 21/08/2025 SE VISITA COMERCIO Y SE HACE ENTREGA DE 160 ROLLOS A LA SEÑORA LICETH PIÑERES.</t>
  </si>
  <si>
    <t>BARRIO CENTRO ZONA BANANERA  1</t>
  </si>
  <si>
    <t>FO-25-1370762</t>
  </si>
  <si>
    <t>13/08/2025 13-8 SE ESCALA AL COORDINADOR DE ZONA PARA ENTREGA DE ROLLOS EN SITIO | 21/08/2025 SE REALIZA EL DESPLAZAMIENTO PERO SE ENCUENTRA LA VIA CERRADA HACIA E CORREGIMIENTO SE PROCEDE A REALIZAR ENTREGA EN HORAS DE LA TARDE SI SEDE EL PASO A LA VIA | 21/08/2025 SE REALIZA ENTREGA DE 70 ROLLOS PARA DATFOBO A SATISFACCIÓN DEL CLIENTE</t>
  </si>
  <si>
    <t>FO-25-1405208</t>
  </si>
  <si>
    <t>21/08/2025 SE ESCALA AL COORDINADOR DE ZONA PARA ENTREGA DE ROLLOS EN SITIO | 21/08/2025 EN LA VISITA TÉCNICA SE REALIZÓ LA ENTREGA DE 90 ROLLOS TERMICOS DE REDEBAN PARA EL CB</t>
  </si>
  <si>
    <t>FO-25-1399393</t>
  </si>
  <si>
    <t>20/08/2025 SE ESCALA AL COORDINADOR DE ZONA PARA ENTREGA DE ROLLOS EN SITIO | 21/08/2025 SE REALIZA ENTREGA DE 60 ROLLOS CON VISITA.</t>
  </si>
  <si>
    <t>BARRIO VEINTE DE JULIO TUNJA 2</t>
  </si>
  <si>
    <t>FO-25-1399386</t>
  </si>
  <si>
    <t>20/08/2025 SE ESCALA AL COORDINADOR DE ZONA PARA ENTREGA DE ROLLOS EN SITIO | 21/08/2025 SE REALIZA ENTREGA DE 20 ROLLOS CON VISITA</t>
  </si>
  <si>
    <t>FO-25-1384305</t>
  </si>
  <si>
    <t>16/08/2025 SE REALIZA ENVIO ROLLOS CON OPERADOR LOGISTICO CABIFY | 21/08/2025 SE REALIZA ENTREGA DE 10 ROLLOS POR EL OPERADOR CABIFY</t>
  </si>
  <si>
    <t>BARRIO BUENOS AIRES MEDELLIN 2</t>
  </si>
  <si>
    <t>FO-25-1388147</t>
  </si>
  <si>
    <t>18/08/2025 SE REALIZA ENVIO ROLLOS POR CABIFY | 21/08/2025 SE REALIZA ENTREGA DE 10 ROLLOS POR EL OPERADOR CABIFY</t>
  </si>
  <si>
    <t>BARRIO VILLA HEERMOSA MEDELLIN</t>
  </si>
  <si>
    <t>FO-25-1388146</t>
  </si>
  <si>
    <t>BARRIO ITAGUI ITAGUI 28</t>
  </si>
  <si>
    <t>FO-25-1386614</t>
  </si>
  <si>
    <t>21/08/2025 SE REALIZA ENTREGA DE 50 ROLLOS POR EL OPERADOR CABIFY</t>
  </si>
  <si>
    <t>BARRIO SAN JAVIER MEDELLIN 10</t>
  </si>
  <si>
    <t>FO-25-1386613</t>
  </si>
  <si>
    <t>21/08/2025 SE REALIZA ENTREGA DE 40 ROLLOS POR EL OPERADOR CABIFY</t>
  </si>
  <si>
    <t>PTM MEDELLIN SUPERMERCADO TRAV</t>
  </si>
  <si>
    <t>FO-25-1386641</t>
  </si>
  <si>
    <t>COMCARD INFORMATIC SYSTEM</t>
  </si>
  <si>
    <t>FO-25-1386631</t>
  </si>
  <si>
    <t>21/08/2025 SE REALIZA ENTREGA DE 120 ROLLOS POR EL OPERADOR CABIFY</t>
  </si>
  <si>
    <t>BARRIO CASTILLA MEDELLIN 16</t>
  </si>
  <si>
    <t>FO-25-1386630</t>
  </si>
  <si>
    <t>21/08/2025 SE REALIZA ENTREGA DE 30 ROLLOS POR EL OPERADOR CABIFY</t>
  </si>
  <si>
    <t>FO-25-1385103</t>
  </si>
  <si>
    <t>PTM ITAGUI ELECTRONICA DUFE</t>
  </si>
  <si>
    <t>FO-25-1385092</t>
  </si>
  <si>
    <t>16/08/2025 SE REALIZA ENVIO ROLLOS CON OPERADOR LOGISTICO CABIFY | 21/08/2025 SE REALIZA ENTREGA DE 30 ROLLOS POR EL OPERADOR CABIFY</t>
  </si>
  <si>
    <t>PTM MEDELLIN D I J  TECHNOLOGY</t>
  </si>
  <si>
    <t>FO-25-1385088</t>
  </si>
  <si>
    <t>BARRIO FLLO CASTRO BAHIA SOLAN</t>
  </si>
  <si>
    <t>FO-25-1374880</t>
  </si>
  <si>
    <t>14/08/2025 14-8 SE REALIZA ENVIO ROLLOS CON GUIA | 19/08/2025 SE REALIZA ENVÍO DE ROLLOS</t>
  </si>
  <si>
    <t>BARRIO JUAN RAMOS LA JAGUA DE IBIRICO</t>
  </si>
  <si>
    <t>FO-25-1375319</t>
  </si>
  <si>
    <t>14/08/2025 14-8 SE REALIZA ENVIO ROLLOS CON GUIA | 22/08/2025 14-08 SE REALIZA ENVIO DE ROLLOS ** 22-08 SE CONFIRMA ENTREGA EXITOSA POR TRANSPORTADORA</t>
  </si>
  <si>
    <t>BARRIO CENTRO LETICIA  11</t>
  </si>
  <si>
    <t>FO-25-1368491</t>
  </si>
  <si>
    <t>12/08/2025 12-8 SE REALIZA ENVIO ROLLOS CON GUIA | 20/08/2025 EN COMUNICACIÓN CON EL USUARIO, INDICA QUE AÚN NO RECIBE PAPELERÍA. SE INFORMA GUIA | 22/08/2025 12-08 SE REALIZA ENVIO DE ROLLOS ** 22-08 SE CONFIRMA ENTREGA EXITOSA POR TRANSPORTADORA</t>
  </si>
  <si>
    <t>FO-25-1359310</t>
  </si>
  <si>
    <t>11/08/2025 11-08 SE REALIZA ENVIO ROLLOS CON GUIA | 20/08/2025 EN COMUNICACIÓN CON EL USUARIO, INDICA QUE AÚN NO RECIBE PAPELERÍA. SE INFORMA GUIA | 22/08/2025 11-08 SE REALIZA ENVÍO DE ROLLOS ** 22-08 TRANSPORTADORA CONFIRMA DEVOLUCIÓN A REMITENTE POR 'DIRECCIÓN ERRADA' ** SE VERIFICA CON CB OTRO MEDIO PARA EL ENVÍO DE LA PAPELERÍA</t>
  </si>
  <si>
    <t>BARRIO SEC MOUNTAIN</t>
  </si>
  <si>
    <t>FO-25-1314635</t>
  </si>
  <si>
    <t>01/08/2025 SE ENVIAN ROLLOS CON LA GUIA | 08/08/2025 EN COMUNICACIÓN CON LA SR DERLY RÍOS AL NÚMERO 3166532977 INFORMA QUE AÚN NO RECIBE LOS ROLLOS | 04/08/2025 SE ENVÍA 20 ROLLOS PARA DATAFONO POR TRANSPORTADORA INTERAPIDISIMO, CLIENTE DEBE RECIBIR LOS ROLLOS EN LA OFICINA PRINCIPAL DE INTERAPIDISIMO EN PROVIDENCIA. SE COMUNICA CON EL CLIENTE PARA INDICARLE QUE DEBE RECIBIR LOS ROLLOS EN LA OFICINA PRINCIPAL</t>
  </si>
  <si>
    <t>LA PAZ MONTELIBANO</t>
  </si>
  <si>
    <t>FO-25-1379150</t>
  </si>
  <si>
    <t>15/08/2025 SE REALIZA ENVIO ROLLOS CON GUIA | 22/08/2025 15-08 SE REALIZA ENVIO DE ROLLOS ** 22-08 SE CONFIRMA ENTREGA EXITOSA POR TRANSPORTADORA</t>
  </si>
  <si>
    <t>DISTRICOL EDS PETROLEOS DEL DA</t>
  </si>
  <si>
    <t>FO-25-1378833</t>
  </si>
  <si>
    <t>15/08/2025 SE REALIZA ENVIO ROLLOS CON GUIA | 20/08/2025 EN COMUNICACIÓN CON EL USUARIO, INDICA QUE AÚN NO RECIBE PAPELERÍA. SE INFORMA GUIA | 19/08/2025 SE REALIZA ENVÍO DE ROLLOS</t>
  </si>
  <si>
    <t>FO-25-1394188</t>
  </si>
  <si>
    <t>19/08/2025 SE ESCALA A LA RED- LA RED AUTORIZA LA ENTREGA DE 10 ROLLOS- SE ESCALA PARA ENTREGA POR CABIFY | 22/08/2025 SE REALIZA ENTREGA DE 10 ROLLOS POR EL OPERADOR CABIFY</t>
  </si>
  <si>
    <t>DISTRICOL CONSULTORES TOTAL SS</t>
  </si>
  <si>
    <t>FO-25-1391616</t>
  </si>
  <si>
    <t>19/08/2025 SE ESCALA PARA ENTREGA POR MEDIO DE CABIFY | 22/08/2025 SE REALIZA ENTREGA DE 30 ROLLOS POR EL OPERADOR CABIFY</t>
  </si>
  <si>
    <t>BARRIO URIBE ANGEL PARTE ALTA</t>
  </si>
  <si>
    <t>FO-25-1392241</t>
  </si>
  <si>
    <t>19/08/2025 SE ESCALA PARA ENTREGA POR CABIFY | 22/08/2025 SE REALIZA ENTREGA DE 30 ROLLOS POR EL OPERADOR CABIFY</t>
  </si>
  <si>
    <t>FO-25-1394181</t>
  </si>
  <si>
    <t>DISTRICOL PAPELERIA DJP</t>
  </si>
  <si>
    <t>FO-25-1394195</t>
  </si>
  <si>
    <t>19/08/2025 SE ESCALA PARA ENTREGA POR CABIFY | 22/08/2025 SE REALIZA ENTREGA DE 150 ROLLOS POR EL OPERADOR CABIFY</t>
  </si>
  <si>
    <t>FO-25-1392993</t>
  </si>
  <si>
    <t>19/08/2025 SE ESCALA PARA ENTREGA POR CABIFY | 22/08/2025 SE REALIZA ENTREGA DE 70 ROLLOS POR EL OPERADOR CABIFY</t>
  </si>
  <si>
    <t>FO-25-1386615</t>
  </si>
  <si>
    <t>22/08/2025 SE REALIZA ENTREGA DE 40 ROLLOS POR EL OPERADOR CABIFY</t>
  </si>
  <si>
    <t>BARRIO GIRARDOTA PARQUE GIRARD</t>
  </si>
  <si>
    <t>FO-25-1393035</t>
  </si>
  <si>
    <t>PTM BELLO DEPOSITO Y FERRETERI</t>
  </si>
  <si>
    <t>FO-25-1388152</t>
  </si>
  <si>
    <t>18/08/2025 SE REALIZA ENVIO ROLLOS POR CABIFY | 22/08/2025 SE REALIZA ENTREGA DE 20 ROLLOS POR EL OPERADOR CABIFY</t>
  </si>
  <si>
    <t>BARRIO PUEBLITO PAISA MEDELLIN</t>
  </si>
  <si>
    <t>FO-25-1377889</t>
  </si>
  <si>
    <t>14/08/2025 SE REALIZA ENVIO ROLLOS CON OPERADOR LOGISTICO CABIFY | 22/08/2025 SE REALIZA ENTREGA DE 20 ROLLOS POR EL OPERADOR CABIFY</t>
  </si>
  <si>
    <t>FO-25-1389834</t>
  </si>
  <si>
    <t>19/08/2025 ENVIO POR MEDIO DE CABIFY | 22/08/2025 SE REALIZA ENTREGA DE 160 ROLLOS POR EL OPERADOR CABIFY</t>
  </si>
  <si>
    <t>PTM MEDELLIN  SALSAMENTARIA DO</t>
  </si>
  <si>
    <t>FO-25-1378081</t>
  </si>
  <si>
    <t>14/08/2025 SE ESCALA AL COORDINADOR DE ZONA PARA ENTREGA DE ROLLOS EN SITIO | 22/08/2025 SE REALIZA ENTREGA DE 30 ROLLOS POR EL OPERADOR CABIFY</t>
  </si>
  <si>
    <t>BARRIO PARQUE 2 ENVIGADO</t>
  </si>
  <si>
    <t>FO-25-1378583</t>
  </si>
  <si>
    <t>15/08/2025 SE REALIZA ENVIO ROLLOS CON OPERADOR LOGISTICO CABIFY | 22/08/2025 SE REALIZA ENTREGA DE 140 ROLLOS POR EL OPERADOR CABIFY</t>
  </si>
  <si>
    <t>FO-25-1378585</t>
  </si>
  <si>
    <t>15/08/2025 SE REALIZA ENVIO ROLLOS CON OPERADOR LOGISTICO CABIFY | 22/08/2025 SE REALIZA ENTREGA DE 40 ROLLOS POR EL OPERADOR CABIFY</t>
  </si>
  <si>
    <t>OPRAP PALO MARACAIBO</t>
  </si>
  <si>
    <t>FO-25-1379653</t>
  </si>
  <si>
    <t>FO-25-1379956</t>
  </si>
  <si>
    <t>BARRIO BELLO LA 2000</t>
  </si>
  <si>
    <t>FO-25-1380214</t>
  </si>
  <si>
    <t>15/08/2025 SE REALIZA ENVIO ROLLOS CON OPERADOR LOGISITICO CABIFY | 22/08/2025 SE REALIZA ENTREGA DE 80 ROLLOS POR EL OPERADOR CABIFY</t>
  </si>
  <si>
    <t>PTM ITAGUI PAPELERIA Y VARIEDA</t>
  </si>
  <si>
    <t>FO-25-1380341</t>
  </si>
  <si>
    <t>FO-25-1382258</t>
  </si>
  <si>
    <t>15/08/2025 SE REALIZA ENVIO ROLLOS CON OPERADOR LOGISTICO | 22/08/2025 SE REALIZA ENTREGA DE 110 ROLLOS POR EL OPERADOR CABIFY</t>
  </si>
  <si>
    <t>DISTRICOL TECNOLOGIA JP2</t>
  </si>
  <si>
    <t>FO-25-1380592</t>
  </si>
  <si>
    <t>BARRIO SIMON BOLIVAR 3 ITAGUI</t>
  </si>
  <si>
    <t>FO-25-1383019</t>
  </si>
  <si>
    <t>16/08/2025 SE REALIZA ENVIO ROLLOS CON OPERADOR LOGISTICO CABIFY | 22/08/2025 SE REALIZA ENTREGA DE 50 ROLLOS POR EL OPERADOR CABIFY</t>
  </si>
  <si>
    <t>BARRIO CAICEDO MEDELLIN 13</t>
  </si>
  <si>
    <t>FO-25-1383416</t>
  </si>
  <si>
    <t>16/08/2025 SE REALIZA ENVIO ROLLOS CON OPERADOR LOGISTICO CABIFY | 22/08/2025 SE REALIZA ENTREGA DE 20 ROLLOS POR EL OPERADOR CABIFY</t>
  </si>
  <si>
    <t>PAGAFACIL OBRA 2000</t>
  </si>
  <si>
    <t>FO-25-1383688</t>
  </si>
  <si>
    <t>16/08/2025 SE ESCALA AL COORDINADOR DE ZONA PARA ENTREGA DE ROLLOS EN SITIO | 22/08/2025 SE REALIZA ENTREGA DE 80 ROLLOS POR EL OPERADOR CABIFY</t>
  </si>
  <si>
    <t>BARRIO COLORADOS BUCARAMANGA</t>
  </si>
  <si>
    <t>FO-25-1408186</t>
  </si>
  <si>
    <t>22/08/2025 SE ESCALA AL COORDINADOR DE ZONA PARA ENTREGA DE ROLLOS EN SITIO | 22/08/2025 SE REALIZA VISITA A COMERCIO Y SE ENTREGAN 30 ROLLOS, NO SE MANIPULA EQUIPOS</t>
  </si>
  <si>
    <t>BARRIO SAN FRANCISCO - BUCARAM</t>
  </si>
  <si>
    <t>FO-25-1406119</t>
  </si>
  <si>
    <t>21/08/2025 SE ESCALA AL COORDINADOR DE ZONA PARA ENTREGA DE ROLLOS EN SITIO | 22/08/2025 SE REALIZA VISITA AL COMERCIO SE ENTREGAN 40 ROLLOS DE REDEBAN</t>
  </si>
  <si>
    <t>DISTRICOL DROG LA MERCED</t>
  </si>
  <si>
    <t>FO-25-1406106</t>
  </si>
  <si>
    <t>21/08/2025 SE ESCALA AL COORDINADOR DE ZONA PARA ENTREGA DE ROLLOS EN SITIO | 22/08/2025 SE REALIZA ENTREGA DE 10 ROLLOS EN EL COMERCIO</t>
  </si>
  <si>
    <t>BARRIO KENNEDY TAMINANGO 1</t>
  </si>
  <si>
    <t>FO-25-1405829</t>
  </si>
  <si>
    <t>21/08/2025 SE ESCALA AL COORDINADOR DE ZONA PARA ENTREGA DE ROLLOS EN SITIO | 22/08/2025 POR SOLICITUD DE CLIENTE SE REALIZA ENVIO DE 40 ROLLOS. CONFIRMA ENTREGA DE ROLLOS EN EL MUNICIPIO</t>
  </si>
  <si>
    <t>FO-25-1405840</t>
  </si>
  <si>
    <t>21/08/2025 SE ESCALA A LA RED PARA AUTORIZACIÓN DE ROLLOS - LA RED AUTORIZA - SE ESCALA AL COORDINADOR DE ZONA PARA ENTREGA DE ROLLOS EN SITIO | 22/08/2025 SE VISITA COMERCIO CB BANCOLOMBIA, SE ENTREGAN ROLLOS DE PAPELERÍA SOLICITADOS PARA EL DATAFONO, NO UPS, NO SE MANIPULAN EQUIPOS</t>
  </si>
  <si>
    <t>PTM BUCARAMANGA PHONE REPAIR M</t>
  </si>
  <si>
    <t>FO-25-1405723</t>
  </si>
  <si>
    <t>21/08/2025 SE ESCALA AL COORDINADOR DE ZONA PARA ENTREGA DE ROLLOS EN SITIO | 22/08/2025 SE VISITA COMERCIO SE HACE ENTREGA DE 10 ROLLOS</t>
  </si>
  <si>
    <t>BARRIO CENTRO  TENA</t>
  </si>
  <si>
    <t>FO-25-1405728</t>
  </si>
  <si>
    <t>21/08/2025 SE ESCALA AL COORDINADOR DE ZONA PARA ENTREGA DE ROLLOS EN SITIO | 22/08/2025 DURANTE LA VISITA TECNICA SE REALIZA ENTREGA DE ROLLOS PARA DATÁFONO NO SE MANIPULAN EQUIPOS SIN NOVEDAD EN ENTREGA</t>
  </si>
  <si>
    <t>COMCARD RIONEGRO MAS CHIC</t>
  </si>
  <si>
    <t>FO-25-1405715</t>
  </si>
  <si>
    <t>21/08/2025 SE ESCALA AL COORDINADOR DE ZONA PARA ENTREGA DE ROLLOS EN SITIO | 22/08/2025 SE REALIZA ENVIO DE 60 ROLLOS CON VISITA TECNICA EN PARQUEADERO LAS PALMAS EN LA CIUDAD DE BUCARAMANGA SEGÚN INDICACIONES DE CLIENTE</t>
  </si>
  <si>
    <t>FO-25-1405240</t>
  </si>
  <si>
    <t>21/08/2025 SE ESCALA AL COORDINADOR DE ZONA PARA ENTREGA DE ROLLOS EN SITIO | 22/08/2025 SE VISITA COMERCIO CB BANCOLOMBIA, SE ENTREGAN ROLLOS DE PAPELERÍA SOLICITADOS PARA EL DATAFONO, NO UPS, NO SE MANIPULAN EQUIPOS</t>
  </si>
  <si>
    <t>DISTRICOL VARIEDADES LAS CA#AS</t>
  </si>
  <si>
    <t>FO-25-1404643</t>
  </si>
  <si>
    <t>21/08/2025 SE CONFIRMA DATOS CON CB, DATOS CORRECTOS, SE ACTUALIZAN. SE REALIZA ENVIO DE  ROLLOS CON GUIA | 22/08/2025 ENVÍO DE 20 ROLLOS A CB OK. CLIENTE CONFIRMA RECEPCIÓN DE LA PAPELERÍA</t>
  </si>
  <si>
    <t>BARRIO EL ROBLE FLORENCIA</t>
  </si>
  <si>
    <t>FO-25-1404619</t>
  </si>
  <si>
    <t>21/08/2025 SE CONFIRMA DATOS CON CB, DATOS CORRECTOS, SE ACTUALIZAN. SE REALIZA ENVIO DE  ROLLOS CON GUIA | 22/08/2025 SE REALIZA ENTREGA DE 50 ROLLOS RBM EN SITIO ENTREGA EXITOSA</t>
  </si>
  <si>
    <t>REVAL SAN JOSE</t>
  </si>
  <si>
    <t>FO-25-1404523</t>
  </si>
  <si>
    <t>21/08/2025 SE ESCALA AL COORDINADOR DE ZONA PARA ENTREGA DE ROLLOS EN SITIO | 22/08/2025 SE REALIZA ENTREGA DE 140 ROLLOS NO SE MANIPULAN TERMINALES</t>
  </si>
  <si>
    <t>BARRIO CENTRO MANIZALES  26</t>
  </si>
  <si>
    <t>FO-25-1403845</t>
  </si>
  <si>
    <t>21/08/2025 SE ESCALA AL COORDINADOR DE ZONA PARA ENTREGA DE ROLLOS EN SITIO | 22/08/2025 SE VISITA COMERCIO SE REALIZA ENTREGA DE 20 ROLLOS DE PAPEL PARA DATÁFONO</t>
  </si>
  <si>
    <t>BARRIO TORRES DEL SURCO CAICED</t>
  </si>
  <si>
    <t>FO-25-1403833</t>
  </si>
  <si>
    <t>21/08/2025 SE ESCALA AL COORDINADOR DE ZONA PARA ENTREGA DE ROLLOS EN SITIO | 22/08/2025 SE VISITA COMERCIO SE REALIZÓ ENTREGA DE 10 ROLLOS</t>
  </si>
  <si>
    <t>PTM GIRON TIENDA MULTISERVICIO</t>
  </si>
  <si>
    <t>FO-25-1403817</t>
  </si>
  <si>
    <t>21/08/2025 SE ESCALA AL COORDINADOR DE ZONA PARA ENTREGA DE ROLLOS EN SITIO | 22/08/2025 SE REALIZA VISITA A COMERCIO Y SE ENTREGAN 50 ROLLOS CON VISITA NO SE MANIPULA EQUIPOS</t>
  </si>
  <si>
    <t>BARRIO CANDILES BUCARAMANGA 1</t>
  </si>
  <si>
    <t>FO-25-1403198</t>
  </si>
  <si>
    <t>21/08/2025 SE ESCALA AL COORDINADOR DE ZONA PARA ENTREGA DE ROLLOS EN SITIO | 21/08/2025 SE REALIZA ENTREGA DE 20 ROLLOS CON VISITA.</t>
  </si>
  <si>
    <t>FO-25-1402254</t>
  </si>
  <si>
    <t>21/08/2025 SE ESCALA AL COORDINADOR DE ZONA PARA ENTREGA DE ROLLOS EN SITIO | 22/08/2025 SE REALIZA ENTREGA DE 110 ROLLOS CON VISITA, NO SE INTERVIENE EQUIPOS</t>
  </si>
  <si>
    <t>TA-25-991993</t>
  </si>
  <si>
    <t>FO-25-1402055</t>
  </si>
  <si>
    <t>22/08/2025 ENTREGA DE ROLLOS EN OTRA DIRECCIÓN INDICADA POR EL CLIENTE, ENVÍO DIRECTO CON EL CONDUCTOR. ENTREGA CONFIRMADA POR EL CLIENTE</t>
  </si>
  <si>
    <t>BARRIO VILLANUEVA BARRANQUILLA</t>
  </si>
  <si>
    <t>FO-25-1401845</t>
  </si>
  <si>
    <t>21/08/2025 SE ESCALA AL COORDINADOR DE ZONA PARA ENTREGA DE ROLLOS EN SITIO | 22/08/2025 SE REALIZA VISITA SE ENTREGA 30 ROLLOS</t>
  </si>
  <si>
    <t>FO-25-1399403</t>
  </si>
  <si>
    <t>20/08/2025 SE ESCALA AL COORDINADOR DE ZONA PARA ENTREGA DE ROLLOS EN SITIO | 21/08/2025 SE ENVÍA ROLLOS A SAN RAFAEL. CLIENTE CONFIRMA RECIBIDO DE LOS ROLLOS</t>
  </si>
  <si>
    <t>PTM BOGOTA  MERKATODO LAS DELI</t>
  </si>
  <si>
    <t>FO-25-1399397</t>
  </si>
  <si>
    <t>20/08/2025 SE ESCALA AL COORDINADOR DE ZONA PARA ENTREGA DE ROLLOS EN SITIO | 22/08/2025 SE VISITA COMERCIO PARA ENTREGA DE 50 ROLLOS TÉRMICOS NO SE MANIPULA EQUIPO Y SE COMPLETA ENTREGA SIN NOVEDAD</t>
  </si>
  <si>
    <t>BARRIO LAS VILLAS RIONEGRO SAN</t>
  </si>
  <si>
    <t>FO-25-1399400</t>
  </si>
  <si>
    <t>20/08/2025 SE ESCALA AL COORDINADOR DE ZONA PARA ENTREGA DE ROLLOS EN SITIO | 21/08/2025 SE REALIZA ENVÍO DE ROLLOS A SAN RAFAEL. CLIENTE CONFIRMA ROLLOS EN SU PODER</t>
  </si>
  <si>
    <t>BARRIO EL MUELLE ENGATIVA BOGO</t>
  </si>
  <si>
    <t>FO-25-1399390</t>
  </si>
  <si>
    <t>20/08/2025 SE ESCALA AL COORDINADOR DE ZONA PARA ENTREGA DE ROLLOS EN SITIO | 22/08/2025 SE VISITA COMERCIO CB BANCOLOMBIA, SE ENTREGAN ROLLOS DE PAPELERÍA SOLICITADOS PARA EL DATAFONO, NO UPS, NO SE MANIPULAN EQUIPOS.</t>
  </si>
  <si>
    <t>FO-25-1399378</t>
  </si>
  <si>
    <t>20/08/2025 SE ESCALÓ A LA RED PARA AUTORIZACIÓN DE ROLLOS - LA RED AUTORIZA - SE ESCALA AL COORDINADOR DE ZONA PARA ENTREGA DE ROLLOS EN SITIO | 21/08/2025 SE REALIZA ENTREGA DE 60 ROLLOS RBM</t>
  </si>
  <si>
    <t>BARRIO LIDO CALI</t>
  </si>
  <si>
    <t>FO-25-1398540</t>
  </si>
  <si>
    <t>20/08/2025 SE ESCALA AL COORDINADOR DE ZONA PARA ENTREGA DE ROLLOS EN SITIO | 21/08/2025 SE LLEGA AL SITIO, SE INFORMA EL MOTIVO DE LA VISITA SE ENTREGAN 30 ROLLOS TERMICOS AL CLIENTE, EL CLIENTE RECIBE ROLLOS</t>
  </si>
  <si>
    <t>FO-25-1397825</t>
  </si>
  <si>
    <t>20/08/2025 SE ESCALA AL COORDINADOR DE ZONA PARA ENTREGA DE ROLLOS EN SITIO | 22/08/2025 ENTREGA DE ROLLOS EJECUTADO OK</t>
  </si>
  <si>
    <t>FO-25-1397816</t>
  </si>
  <si>
    <t>20/08/2025 SE ESCALA AL COORDINADOR DE ZONA PARA ENTREGA DE ROLLOS EN SITIO | 22/08/2025 SE VISITA COMERCIO, SE ENTREGAN ROLLOS DE PAPELERÍA SOLICITADOS PARA EL DATAFONO, NO UPS, NO SE MANIPULAN EQUIPOS.</t>
  </si>
  <si>
    <t>BARRIO LAS DELICIAS VALLEDUPAR</t>
  </si>
  <si>
    <t>FO-25-1397813</t>
  </si>
  <si>
    <t>20/08/2025 SE ESCALA AL COORDINADOR DE ZONA PARA ENTREGA DE ROLLOS EN SITIO | 22/08/2025 BUENAS TARDES SE VISITA CB Y SE LE HACE ENTREGA DE 20 ROLLOS</t>
  </si>
  <si>
    <t>FO-25-1397512</t>
  </si>
  <si>
    <t>20/08/2025 SE ESCALA AL COORDINADOR DE ZONA PARA ENTREGA DE ROLLOS EN SITIO | 22/08/2025 SE REALIZA LA ENTREGA DE 20 ROLLOS</t>
  </si>
  <si>
    <t>PUERRES</t>
  </si>
  <si>
    <t>BARRIO SAN FERNANDO PUERRES</t>
  </si>
  <si>
    <t>FO-25-1397463</t>
  </si>
  <si>
    <t>20/08/2025 SE ESCALA AL COORDINADOR DE ZONA PARA ENTREGA DE ROLLOS EN SITIO | 21/08/2025 SE REALIZA ENVÍO DE ROLLOS POR FLOTA HASTA EL LUGAR POR SOLICITUD DEL CLIENTE, ENVÍO DE ROLLOS OK, SE CONTACTA AL CLIENTE Y INFORMA QUE YA LE ENTREGARON LOS ROLLOS POR LO CUAL SE CIERRA LA TA</t>
  </si>
  <si>
    <t>BARRIO LA PEPITA BOGOTA 5</t>
  </si>
  <si>
    <t>FO-25-1396561</t>
  </si>
  <si>
    <t>20/08/2025 SE ESCALA AL COORDINADOR DE ZONA PARA ENTREGA DE ROLLOS EN SITIO | 22/08/2025 SE ENTREGAN 30 ROLLOS NO SÉ MANIPULAN TERMINALES</t>
  </si>
  <si>
    <t>BARRIO CIUDADELA 20 DE JULIO BARRANQUILLA  11</t>
  </si>
  <si>
    <t>FO-25-1396557</t>
  </si>
  <si>
    <t>20/08/2025 SE ESCALA AL COORDINADOR DE ZONA PARA ENTREGA DE ROLLOS EN SITIO | 22/08/2025 SE REALIZA VISITA SE ENTREGA 10 ROLLOS</t>
  </si>
  <si>
    <t>FO-25-1395866</t>
  </si>
  <si>
    <t>20/08/2025 SE ESCALA AL COORDINADOR DE ZONA PARA ENTREGA DE ROLLOS EN SITIO | 21/08/2025 SE LLEGA A SITIO SE ENTREGAN 20 ROLLOS RBM</t>
  </si>
  <si>
    <t>BARRIO VALLE MEZA VALLEDUPAR 1</t>
  </si>
  <si>
    <t>FO-25-1395822</t>
  </si>
  <si>
    <t>20/08/2025 SE ESCALA AL COORDINADOR DE ZONA PARA ENTREGA DE ROLLOS EN SITIO | 22/08/2025 BUENAS TARDES SE VISITA CB Y SE LE HACE ENTREGA DE 10 ROLLOS</t>
  </si>
  <si>
    <t>DISTRICOL GEO SPORT STYLO</t>
  </si>
  <si>
    <t>FO-25-1395815</t>
  </si>
  <si>
    <t>20/08/2025 SE ESCALA AL COORDINADOR DE ZONA PARA ENTREGA DE ROLLOS EN SITIO | 21/08/2025 SE VISITA COMERCIO, SE ENTREGAN 40 ROLLOS EXITOSO.</t>
  </si>
  <si>
    <t>FO-25-1395237</t>
  </si>
  <si>
    <t>COMCARD VILLAVICENCIO FLOR</t>
  </si>
  <si>
    <t>FO-25-1395123</t>
  </si>
  <si>
    <t>20/08/2025 SE ESCALA AL COORDINADOR DE ZONA PARA ENTREGA DE ROLLOS EN SITIO | 22/08/2025 SE VISITA CB Y SE REALIZA ENTREGA DE 20 ROLLOS DE PAPEL TERMICO PARA DATÁFONO</t>
  </si>
  <si>
    <t>FO-25-1395095</t>
  </si>
  <si>
    <t>20/08/2025 SE ESCALA AL COORDINADOR DE ZONA PARA ENTREGA DE ROLLOS EN SITIO | 22/08/2025 SE REALIZA ENTREGA DE 70 ROLLOS RBM OK</t>
  </si>
  <si>
    <t>BARRIO CENTRO MANIZALES  25</t>
  </si>
  <si>
    <t>FO-25-1394229</t>
  </si>
  <si>
    <t>20/08/2025 SE ESCALA AL COORDINADOR DE ZONA PARA ENTREGA DE ROLLOS EN SITIO | 22/08/2025 SE VISITA COMERCIO SE REALIZA ENTREGA DE 50 ROLLOS DE PAPEL PARA DATÁFONO</t>
  </si>
  <si>
    <t>FO-25-1394190</t>
  </si>
  <si>
    <t>19/08/2025 SE ESCALA A LARED- LA RED AUTORIZA LA ENTREGA DE 30 ROLLOS -  ESCALA AL COORDINADOR DE ZONA PARA ENTREGA DE ROLLOS EN SITIO | 22/08/2025 SE REALIZA VISITA SE ENTREGA 30 ROLLOS</t>
  </si>
  <si>
    <t>FO-25-1394185</t>
  </si>
  <si>
    <t>19/08/2025 SE ESCALA A LARED- LA RED AUTORIZA LA ENTREGA DE 20 ROLLOS -  ESCALA AL COORDINADOR DE ZONA PARA ENTREGA DE ROLLOS EN SITIO | 22/08/2025 SE REALIZA ENTREGA DE 20 ROLLOS</t>
  </si>
  <si>
    <t>BARRIO GUAMURU SAN PEDRO DE LO</t>
  </si>
  <si>
    <t>FO-25-1394162</t>
  </si>
  <si>
    <t>19/08/2025 SE ESCALA AL COORDINADOR DE ZONA PARA ENTREGA DE ROLLOS EN SITIO | 22/08/2025 ENVÍO DE 10 ROLLOS A CB OK. SE CONFIRMA RECIBIDO CON CLIENTE</t>
  </si>
  <si>
    <t>PTM TURBO SURTIVARIEDADES</t>
  </si>
  <si>
    <t>FO-25-1394126</t>
  </si>
  <si>
    <t>19/08/2025 SE ESCALA AL COORDINADOR DE ZONA PARA ENTREGA DE ROLLOS EN SITIO | 22/08/2025 ENVÍO ROLLOS DIRECTO CON EL CONDUCTOR, ENTREGA CONFIRMADA CON EL CLIENTE TE</t>
  </si>
  <si>
    <t>BARRIO LA MARIA SABANALARGA</t>
  </si>
  <si>
    <t>FO-25-1394119</t>
  </si>
  <si>
    <t>19/08/2025 SE ESCALA AL COORDINADOR DE ZONA PARA ENTREGA DE ROLLOS EN SITIO | 22/08/2025 SE ENTREGAN 20 ROLLOS</t>
  </si>
  <si>
    <t>BARRIO PERDOMO BOGOTA 10</t>
  </si>
  <si>
    <t>FO-25-1393025</t>
  </si>
  <si>
    <t>19/08/2025 SE ESCALA AL COORDINADOR DE ZONA PARA ENTREGA DE ROLLOS EN SITIO | 22/08/2025 SE REALIZA LA ENTREGA DE 20 ROLLOS</t>
  </si>
  <si>
    <t>BARRIO SAN RAFAEL  CUCUTA</t>
  </si>
  <si>
    <t>FO-25-1393008</t>
  </si>
  <si>
    <t>19/08/2025 SE ESCALA AL COORDINADOR DE ZONA PARA ENTREGA DE ROLLOS EN SITIO | 21/08/2025 SE REALIZA VISITA, SE ENTREGAN 20 ROLLOS</t>
  </si>
  <si>
    <t>REVAL SAN ANDRESITO 38</t>
  </si>
  <si>
    <t>FO-25-1391650</t>
  </si>
  <si>
    <t>19/08/2025 SE ESCALA AL COORDINADOR DE ZONA PARA ENTREGA DE ROLLOS EN SITIO | 22/08/2025 SE VISITA COMERCIO PARA ENTREGA DE 160 ROLLOS TÉRMICOS NO SE MANIPULA EQUIPO Y SE COMPLETA ENTREGA SIN NOVEDAD</t>
  </si>
  <si>
    <t>DISTRICOL MESCELANEA YASMII</t>
  </si>
  <si>
    <t>FO-25-1391655</t>
  </si>
  <si>
    <t>19/08/2025 SE ESCALA AL COORDINADOR DE ZONA PARA ENTREGA DE ROLLOS EN SITIO | 22/08/2025 SE REALIZA VISITA TÉCNICA PARA ENTREGA DE 30 ROLLOS PARA DATAFONO, NO SE INTERVIENE TERMINAL Y LA ENTREGA SE REALIZA SIN NOVEDAD.</t>
  </si>
  <si>
    <t>LAS MERCEDES ACEVEDO</t>
  </si>
  <si>
    <t>FO-25-1390500</t>
  </si>
  <si>
    <t>19/08/2025 SE REALIZA ENVIO ROLLOS CON GUIA | 19/08/2025 SE REALIZA ENVÍO DE 20 ROLLOS RBM POR INTERRAPIDISIMO</t>
  </si>
  <si>
    <t>BARRIO RESERVA DE CURINCA SANT</t>
  </si>
  <si>
    <t>FO-25-1389324</t>
  </si>
  <si>
    <t>19/08/2025 SE ESCALA AL COORDINADOR DE ZONA PARA ENTREGA DE ROLLOS EN SITIO | 22/08/2025 SE REALIZA ENTREGA DE 40 ROLLOS PARA DATÁFONO A SATISFACCIÓN DEL CLIENTE</t>
  </si>
  <si>
    <t>BARRIO CANADA GUIRA BOGOTA</t>
  </si>
  <si>
    <t>FO-25-1389314</t>
  </si>
  <si>
    <t>19/08/2025 SE ESCALA AL COORDINADOR DE ZONA PARA ENTREGA DE ROLLOS EN SITIO | 22/08/2025 SE VISITA COMERCIO PARA ENTREGA DE 40 ROLLOS TÉRMICOS,NO SE MANIPULA EQUIPO Y SE COMPLETA ENTREGA SIN NOVEDAD</t>
  </si>
  <si>
    <t>PTM LA JULIA OROZCO TIENDA MIX</t>
  </si>
  <si>
    <t>FO-25-1388140</t>
  </si>
  <si>
    <t>18/08/2025 SE ESCALA AL COORDINADOR DE ZONA PARA ENTREGA DE ROLLOS EN SITIO | 22/08/2025 AL MOMENTO DE LA VISITA NO HABIA SEÑAL DE CLARO, POR LO TANTO NO SE PUDO ALIMENTAR TAREA EN SITIO, CLIENTE AUTORIZA FIRMA OFFLINE. ENTREGA EXITOSA</t>
  </si>
  <si>
    <t>BARRIO REMANZO SUR BOGOTA</t>
  </si>
  <si>
    <t>FO-25-1385095</t>
  </si>
  <si>
    <t>16/08/2025 SE ESCALA AL COORDINADOR DE ZONA PARA ENTREGA DE ROLLOS EN SITIO | 22/08/2025 SE REALIZÓ ENTREGA DE 20 ROLLOS NO SE MANIPULAN TERMINALES</t>
  </si>
  <si>
    <t>GALLEGO LA PLATA   HUILA</t>
  </si>
  <si>
    <t>FO-25-1384314</t>
  </si>
  <si>
    <t>16/08/2025 SE REALIZA ENVIO ROLLOS CON GUIA | 19/08/2025 SE REALIZA ENVÍO DE 40 ROLLOS RBM POR INTERRAPIDISIMO</t>
  </si>
  <si>
    <t>ARRIO CORREGIMIENTO EL 3 TURB</t>
  </si>
  <si>
    <t>FO-25-1383863</t>
  </si>
  <si>
    <t>16/08/2025 SE ESCALA AL COORDINADOR DE ZONA PARA ENTREGA DE ROLLOS EN SITIO | 22/08/2025 ENTREGA DE 50 ROLLOS EN SITIO</t>
  </si>
  <si>
    <t>BARRIO MODELO ARGELIA</t>
  </si>
  <si>
    <t>FO-25-1383674</t>
  </si>
  <si>
    <t>16/08/2025 SE REALIZA ENVIO ROLLOS CON GUIA | 19/08/2025 SE ENVIAN 20 ROLLOS A GABRIELA DAZA MUÑOZ</t>
  </si>
  <si>
    <t>DISTRICOL CIBER@ COM</t>
  </si>
  <si>
    <t>FO-25-1383092</t>
  </si>
  <si>
    <t>16/08/2025 SE REALIZA ENVIO ROLLOS CON GUIA | 20/08/2025 SE INFORMA A USUARIO GUIA PARA RECLAMAR EN OFICINA | 19/08/2025 SE REALIZA ENVÍO DE 20 ROLLOS RBM POR INTERRAPIDISIMO</t>
  </si>
  <si>
    <t>FO-25-1382420</t>
  </si>
  <si>
    <t>15/08/2025 SE REALIZA ENVIO ROLLOS CON GUIA | 21/08/2025 EN COMUNICACIÓN CON EL USUARIO, INDICA QUE AÚN NO HA RECOGIDO PAPELERÍA. SE INFORMA GUIA | 20/08/2025 ENVÍO DE ROLLOS POR INTER RAPIDÍSIMO OK</t>
  </si>
  <si>
    <t>BRR VILLA MIRIAN VALLEDUPAR</t>
  </si>
  <si>
    <t>FO-25-1381598</t>
  </si>
  <si>
    <t>15/08/2025 SE ESCALA AL COORDINADOR DE ZONA PARA ENTREGA DE ROLLOS EN SITIO | 22/08/2025 BUENAS TARDES SE VISITA CB Y SE LE HACE ENTREGA DE 40 ROLLOS</t>
  </si>
  <si>
    <t>FO-25-1381606</t>
  </si>
  <si>
    <t>15/08/2025 SE ESCALA AL COORDINADOR DE ZONA PARA ENTREGA DE ROLLOS EN SITIO | 22/08/2025 SE REALIZA ENTREGA DE 30 ROLLOS EN EL PUNTO SIN NOVEDAD, EN LA ENTREGA NO SE MANIPULAN EQUIPOS</t>
  </si>
  <si>
    <t>DISTRICOL SUPERTIENDA EL ANTOJ</t>
  </si>
  <si>
    <t>FO-25-1379952</t>
  </si>
  <si>
    <t>15/08/2025 SE REALIZA ENVIO ROLLOS CON OPERADOR LOGISTICO CABIFY | 22/08/2025 SE REALIZA ENTREGA DE 50 ROLLOS EN EL PUNTO SIN NOVEDAD, EN LA ENTREGA NO SE MANIPULAN EQUIPOS</t>
  </si>
  <si>
    <t>BARRIO ORTIZ APARTADO 1</t>
  </si>
  <si>
    <t>FO-25-1375830</t>
  </si>
  <si>
    <t>14/08/2025 SE ESCALA AL COORDINADOR DE ZONA PARA ENTREGA DE ROLLOS EN SITIO | 22/08/2025 ENTREGA DE 20 ROLLOS, SIN NOVEDAD</t>
  </si>
  <si>
    <t>DISTRICOL ALMACEN Y TALLER PA</t>
  </si>
  <si>
    <t>FO-25-1375835</t>
  </si>
  <si>
    <t>14/08/2025 SE ESCALA AL COORDINADOR DE ZONA PARA ENTREGA DE ROLLOS EN SITIO | 22/08/2025 SE REALIZA ENTREGA DE 30 ROLLOS EN EL PUNTO SIN NOVEDAD, EN LA ENTREGA NO SE MANIPULAN EQUIPOS</t>
  </si>
  <si>
    <t>DISTRICOL SUPERMERCADO Y VARIE</t>
  </si>
  <si>
    <t>FO-25-1362519</t>
  </si>
  <si>
    <t>11/08/2025 11-8 SE REALIZA ENVIO ROLLOS CON GUIA | 22/08/2025 EN COMUNICACIÓN CON EL USUARIO, SE SOLICITA RECOGER LA  PAPELERÍA EN LA OFICINA DE LA TRANSPORTADORA. SE INFORMA GUIA | 19/08/2025 SE REALIZA ENVÍO DE 20 ROLLOS POR LA EMPRESA INTERRAPIDISIMO, PARA SE RECLAMADO EN LA OFINA DE INTERRAPIDISIMO DE TIERRALTA POR EL CLIENTE, GUÍA NO 700166562565  SE ESTAR ATENTO A LA RECEPCIÓN.</t>
  </si>
  <si>
    <t>BARRIO SAN ANTONIO LOPEZ DE MI</t>
  </si>
  <si>
    <t>FO-25-1330577</t>
  </si>
  <si>
    <t>13/08/2025 SE INTENTA CONTACTO TELEFONICO AL 3122670282 MOVIL APAGADO GUIA VIAJANDO A DESTINO | 14/08/2025 SE INTANTA CONTACTO TELEFONICO AL 3122670282 PARA VALIDAR ENTREGA DE ROLLOS SIN RESPUESTA GUIA VIAJANDO A DESTINO | 22/08/2025 EN COMUNICACIÓN CON EL USUARIO, INDICA QUE AÚN NO RECIBE PAPELERÍA. SE INFORMA GUIA | 06/08/2025 SE REALIZA ENVÍO DE 20 ROLLOS A LA OFICINA PRINCIPAL DE INTERRAPIDISIMO EN LOPEZ DE MICAY - CAUCA CON NUMERO DE GUÍA 700165568103</t>
  </si>
  <si>
    <t>DISTRICOL VARIEDADES Y PAPELER</t>
  </si>
  <si>
    <t>FO-25-1402281</t>
  </si>
  <si>
    <t>21/08/2025 SE ESCALA AL COORDINADOR DE ZONA PARA ENTREGA DE ROLLOS EN SITIO | 22/08/2025 ENVÍO DE 20 ROLLOS A SOLICITUD POR EL CLIENTE EXITOSA. A DIRECCIÓN DE CLIENTE CR 11 #12-32</t>
  </si>
  <si>
    <t>PTM GIRON SUPERMERCADO MERCANT</t>
  </si>
  <si>
    <t>FO-25-1409565</t>
  </si>
  <si>
    <t>22/08/2025 SE ESCALA AL COORDINADOR DE ZONA PARA ENTREGA DE ROLLOS EN SITIO | 23/08/2025 SE REALIZA VISITA A COMERCIO Y SE ENTREGAN 20 ROLLOS CON VISITA NO SE MANIPULA EQUIPOS.</t>
  </si>
  <si>
    <t>FO-25-1411587</t>
  </si>
  <si>
    <t>22/08/2025 SE ESCALA A LA RED PARA AUTORIZACIÓN DE ROLLOS - LA RED AUTORIZA - SE ESCALA AL COORDINADOR DE ZONA PARA ENTREGA DE ROLLOS EN SITIO | 23/08/2025 SE REALIZA ENTREGA DE 50 ROLLOS EN SITIO</t>
  </si>
  <si>
    <t>PTM BUCARAMANGA AUTOSERVICIO M</t>
  </si>
  <si>
    <t>FO-25-1409560</t>
  </si>
  <si>
    <t>22/08/2025 SE ESCALA AL COORDINADOR DE ZONA PARA ENTREGA DE ROLLOS EN SITIO | 23/08/2025 SE REALIZA VISITA A COMERCIO Y SE ENTREGAN 30 ROLLOS CON VISITA NO SE MANIPULA EQUIPOS</t>
  </si>
  <si>
    <t>BARRIO VILLA DE LOS SAUCES   B</t>
  </si>
  <si>
    <t>FO-25-1408173</t>
  </si>
  <si>
    <t>22/08/2025 SE ESCALA AL COORDINADOR DE ZONA PARA ENTREGA DE ROLLOS EN SITIO | 23/08/2025 SE REALIZA LA ENTREGA DE 30 ROLLOS</t>
  </si>
  <si>
    <t>FO-25-1402287</t>
  </si>
  <si>
    <t>21/08/2025 SE ESCALA AL COORDINADOR DE ZONA PARA ENTREGA DE ROLLOS EN SITIO | 23/08/2025 VISITAMOS COMERCIO REALIZAMOS ENTREGA DE 20 ROLLOS.</t>
  </si>
  <si>
    <t>SAN JERONIMO SAN JERONIMO</t>
  </si>
  <si>
    <t>FO-25-1395189</t>
  </si>
  <si>
    <t>20/08/2025 SE ESCALA AL COORDINADOR DE ZONA PARA ENTREGA DE ROLLOS EN SITIO | 23/08/2025 SE ENTREGAN 10 ROLLOS A LUZ ARNORIS OSPINA</t>
  </si>
  <si>
    <t>BARRIO RUBI   ROMA BOGOTA</t>
  </si>
  <si>
    <t>FO-25-1403183</t>
  </si>
  <si>
    <t>21/08/2025 SE ESCALA AL COORDINADOR DE ZONA PARA ENTREGA DE ROLLOS EN SITIO | 23/08/2025 SE ENTREGA 10 ROLLOS</t>
  </si>
  <si>
    <t>DISTRICOL TIENDA PLAN B</t>
  </si>
  <si>
    <t>FO-25-1391636</t>
  </si>
  <si>
    <t>19/08/2025 SE ESCALA AL COORDINADOR DE ZONA PARA ENTREGA DE ROLLOS EN SITIO | 23/08/2025 SE ENTREGAN 20 ROLLOS EN EL COMERCIO NO SE MANIPULAN EQUIPOS</t>
  </si>
  <si>
    <t>PTM BOGOTA  DON PAGO FENIX</t>
  </si>
  <si>
    <t>FO-25-1392999</t>
  </si>
  <si>
    <t>19/08/2025 SE ESCALA AL COORDINADOR DE ZONA PARA ENTREGA DE ROLLOS EN SITIO | 23/08/2025 ENTREGA DE ROLLOS EJECUTADO OK</t>
  </si>
  <si>
    <t>BARRIO LINDEROS LOS SANTOS</t>
  </si>
  <si>
    <t>FO-25-1409527</t>
  </si>
  <si>
    <t>22/08/2025 SE ESCALA AL COORDINADOR DE ZONA PARA ENTREGA DE ROLLOS EN SITIO | 23/08/2025 SE VISITA COMERCIO SE REALIZA LA ENTREGA DE 20 ROLLOS RBM CB OPERATIVO</t>
  </si>
  <si>
    <t>BARRIO BOSA CENTRO BOGOTA 5</t>
  </si>
  <si>
    <t>FO-25-1394171</t>
  </si>
  <si>
    <t>19/08/2025 SE ESCALA AL COORDINADOR DE ZONA PARA ENTREGA DE ROLLOS EN SITIO | 23/08/2025 SE ENTREGA 50 ROLLOS</t>
  </si>
  <si>
    <t>FO-25-1405719</t>
  </si>
  <si>
    <t>21/08/2025 SE ESCALA AL COORDINADOR DE ZONA PARA ENTREGA DE ROLLOS EN SITIO | 23/08/2025 SE REALIZA ENTREGA DE 10 ROLLOS CON VISITA, NO SE INTERVIENE EQUIPOS</t>
  </si>
  <si>
    <t>BARRIO BOSA LAURELES BOGOTA 4</t>
  </si>
  <si>
    <t>FO-25-1401792</t>
  </si>
  <si>
    <t>21/08/2025 SE ESCALA AL COORDINADOR DE ZONA PARA ENTREGA DE ROLLOS EN SITIO | 23/08/2025 SE REALIZA LA ENTREGA DE 30 ROLLOS</t>
  </si>
  <si>
    <t>FO-25-1411601</t>
  </si>
  <si>
    <t>22/08/2025 SE ESCALA A LA RED PARA AUTORIZACIÓN DE ROLLOS - LA RED AUTORIZA - SE ESCALA AL COORDINADOR DE ZONA PARA ENTREGA DE ROLLOS EN SITIO | 23/08/2025 SE REALIZA LA ENTREGA DE 20 ROLLOS NO SE MANIPULA EQUIPOS</t>
  </si>
  <si>
    <t>BARRIO FONTANA BUCARAMANGA</t>
  </si>
  <si>
    <t>FO-25-1408469</t>
  </si>
  <si>
    <t>22/08/2025 SE ESCALA AL COORDINADOR DE ZONA PARA ENTREGA DE ROLLOS EN SITIO | 23/08/2025 SE REALIZA ENTREGA DE 10 ROLLOS CON VISITA</t>
  </si>
  <si>
    <t>BARRIO CENTRO PALMIRA 15</t>
  </si>
  <si>
    <t>FO-25-1408179</t>
  </si>
  <si>
    <t>22/08/2025 SE ESCALA PARA ENVIO POR CABIFY | 23/08/2025 EN LA VISITA TÉCNICA SE REALIZÓ LA ENTREGA DE 30 ROLLOS TERMICOS DE REDEBAN PARA EL CB</t>
  </si>
  <si>
    <t>BARRIO CASTILLA BOGOTA 5</t>
  </si>
  <si>
    <t>FO-25-1401837</t>
  </si>
  <si>
    <t>21/08/2025 SE ESCALA AL COORDINADOR DE ZONA PARA ENTREGA DE ROLLOS EN SITIO | 23/08/2025 SE DEJAN 10 ROLLOS</t>
  </si>
  <si>
    <t>CENTRO II QUINCHIA RISARALDA</t>
  </si>
  <si>
    <t>FO-25-1403824</t>
  </si>
  <si>
    <t>21/08/2025 SE ESCALA AL COORDINADOR DE ZONA PARA ENTREGA DE ROLLOS EN SITIO | 23/08/2025 VISITAMOS COMERCIO REALIZAMOS ENTREGA DE 30 ROLLOS.</t>
  </si>
  <si>
    <t>PTM MONTERIA VARIEDADES EL IMP</t>
  </si>
  <si>
    <t>FO-25-1404519</t>
  </si>
  <si>
    <t>21/08/2025 SE ESCALA AL COORDINADOR DE ZONA PARA ENTREGA DE ROLLOS EN SITIO | 23/08/2025 SE ENTREGAN 20 ROLLOS CON VISITA OK</t>
  </si>
  <si>
    <t>BARRIO PORTO ALEGRE SOACHA SOA</t>
  </si>
  <si>
    <t>FO-25-1401818</t>
  </si>
  <si>
    <t>21/08/2025 SE ESCALA AL COORDINADOR DE ZONA PARA ENTREGA DE ROLLOS EN SITIO | 23/08/2025 DURANTE LA VISITA TECNICA PARA REALIZAR ENTREGA DE ROLLOS PARA DATÁFONO, CORRESPONSAL SE ENCUENTRA CERRADO, SE LLAMA AL CELULAR, EL CLIENTE INDICA POR LLAMADA LA ENTREGA DE ROLLOS EN UNA DIRECCIÓN ALEDAÑA AL CORRESPONSAL</t>
  </si>
  <si>
    <t>BARRIO VEREDA SAN IGNACIO FINC</t>
  </si>
  <si>
    <t>FO-25-1413222</t>
  </si>
  <si>
    <t>23/08/2025 SE ESCALA AL COORDINADOR DE ZONA PARA ENTREGA DE ROLLOS EN SITIO | 23/08/2025 SE VISITA COMERCIO SE HACEN ENTREGA DE 20 ROLLOS</t>
  </si>
  <si>
    <t>BARRIO ALARCON BUCARAMANGA 4</t>
  </si>
  <si>
    <t>FO-25-1408476</t>
  </si>
  <si>
    <t>22/08/2025 SE ESCALA AL COORDINADOR DE ZONA PARA ENTREGA DE ROLLOS EN SITIO | 23/08/2025 SE REALIZA ENTREGA DE 10 ROLLOS CON VISITA.</t>
  </si>
  <si>
    <t>REDY SANTIAGO PLAZA</t>
  </si>
  <si>
    <t>FO-25-1411305</t>
  </si>
  <si>
    <t>22/08/2025 SE ESCALA AL COORDINADOR DE ZONA PARA ENTREGA DE ROLLOS EN SITIO | 23/08/2025 LA VISITA TECNICA REALIZADA AL COMERCIO SE LLEGA AL SITIO SE INFORMA EL MOTIVO DE LA VISITA SE ENTREGAN 250 ROLLOS TERMICOS GENTE RECIBE ROLLOS</t>
  </si>
  <si>
    <t>BARRIO CALLEJON CUCUTA 20</t>
  </si>
  <si>
    <t>FO-25-1408252</t>
  </si>
  <si>
    <t>22/08/2025 SE ESCALA AL COORDINADOR DE ZONA PARA ENTREGA DE ROLLOS EN SITIO | 23/08/2025 SE REALIZA ENTREGA DE 30 ROLLOS RBM OK</t>
  </si>
  <si>
    <t>BARRIO BOCHICA SOACHA</t>
  </si>
  <si>
    <t>FO-25-1402301</t>
  </si>
  <si>
    <t>21/08/2025 SE ESCALA AL COORDINADOR DE ZONA PARA ENTREGA DE ROLLOS EN SITIO | 23/08/2025 DURANTE LA VISITA TECNICA SE REALIZA ENTREGA DE ROLLOS PARA DATÁFONO NO SE MANIPULAN EQUIPOS SIN NOVEDAD EN ENTREGA</t>
  </si>
  <si>
    <t>DISTRICOL VARIEDADES Y ESTILOS</t>
  </si>
  <si>
    <t>FO-25-1401831</t>
  </si>
  <si>
    <t>21/08/2025 SE ESCALA AL COORDINADOR DE ZONA PARA ENTREGA DE ROLLOS EN SITIO | 23/08/2025 SE REALIZA ENTREGA DE 80 ROLLOS EN LA CIUDAD DE JAMINDI, POR SOLICITUD DE LA CLIENTA, POR MOTIVOS DE SEGURIDAD Y ORDEN PIBLICO</t>
  </si>
  <si>
    <t>BARRIO CENTRO SALAMINA4</t>
  </si>
  <si>
    <t>FO-25-1398523</t>
  </si>
  <si>
    <t>20/08/2025 SE ESCALA AL COORDINADOR DE ZONA PARA ENTREGA DE ROLLOS EN SITIO | 23/08/2025 SE ENTREGAN 20 ROLLOS EN DIRECCIÓN SOLICITADA POR USUARIO EN MANIZALES CL 61 # 24A -27</t>
  </si>
  <si>
    <t>BARRIO SOACHA SOACHA 12</t>
  </si>
  <si>
    <t>FO-25-1401826</t>
  </si>
  <si>
    <t>BARRIO COMPARTIR SOACHA</t>
  </si>
  <si>
    <t>FO-25-1395841</t>
  </si>
  <si>
    <t>20/08/2025 SE ESCALA AL COORDINADOR DE ZONA PARA ENTREGA DE ROLLOS EN SITIO | 23/08/2025 ENTREGA DE 90 ROLLOS NO SE MANIPULAN EQUIPOS</t>
  </si>
  <si>
    <t>FO-25-1411582</t>
  </si>
  <si>
    <t>22/08/2025 SE ESCALA A LA RED PARA AUTORIZACIÓN DE ROLLOS - LA RED AUTORIZA - SE ESCALA AL COORDINADOR DE ZONA PARA ENTREGA DE ROLLOS EN SITIO | 23/08/2025 SE REALIZA ENTREGA DE 20 ROLLOS CON VISITA, NO SE INTERVIENE EQUIPOS</t>
  </si>
  <si>
    <t>BARRIO EL CEMENTERIO ARJONA</t>
  </si>
  <si>
    <t>FO-25-1390475</t>
  </si>
  <si>
    <t>19/08/2025 SE ESCALA AL COORDINADOR DE ZONA PARA ENTREGA DE ROLLOS EN SITIO | 23/08/2025 SE REALIZA ENTREGA DE 40 ROLLOS PARA CORRESPONSAL</t>
  </si>
  <si>
    <t>BARRIO CENTRO EL CERRITO 2</t>
  </si>
  <si>
    <t>FO-25-1411969</t>
  </si>
  <si>
    <t>22/08/2025 SE ESCALA AL COORDINADOR DE ZONA PARA ENTREGA DE ROLLOS EN SITIO | 23/08/2025 EN LA VISITA TÉCNICA SE REALIZÓ LA ENTREGA DE 20 ROLLOS TERMICOS DE REDEBAN PARA EL CB</t>
  </si>
  <si>
    <t>FO-25-1405834</t>
  </si>
  <si>
    <t>21/08/2025 SE ESCALA A LA RED PARA AUTORIZACIÓN DE ROLLOS - LA RED AUTORIZA - SE ESCALA AL COORDINADOR DE ZONA PARA ENTREGA DE ROLLOS EN SITIO | 23/08/2025 SE LLEGA AL COMERCIO PARA ENTREGAR LA PAPELERÍA, EL CLIENTE INDICA QUE NO PUEDE RECIBIR PAPEL YA QUE FUE CAMBIADA A WOMPI YA NO PERTENECE A LA RED DE REDEBAN</t>
  </si>
  <si>
    <t>BARRIO BOSA BASILIA BOGOTA</t>
  </si>
  <si>
    <t>FO-25-1405216</t>
  </si>
  <si>
    <t>21/08/2025 SE ESCALA AL COORDINADOR DE ZONA PARA ENTREGA DE ROLLOS EN SITIO | 23/08/2025 SE ENTREGAN 20 ROLLOS</t>
  </si>
  <si>
    <t>PTM CALI  TIENDA Y LICORES L&amp;J</t>
  </si>
  <si>
    <t>FO-25-1408217</t>
  </si>
  <si>
    <t>22/08/2025 SE ESCALA AL COORDINADOR DE ZONA PARA ENTREGA DE ROLLOS EN SITIO | 23/08/2025 EN LA VISITA TECNICA REALIZA AL COMERCIO SE LLEGA AL SITIO SE INFORMA EL MOTIVO DE LA VISITA SE ENTREGA 60 ROLLOS TERMICOS</t>
  </si>
  <si>
    <t>BARRIO CAMILO TORRES 2 SECTOR</t>
  </si>
  <si>
    <t>FO-25-1411314</t>
  </si>
  <si>
    <t>22/08/2025 SE ESCALA AL COORDINADOR DE ZONA PARA ENTREGA DE ROLLOS EN SITIO | 23/08/2025 DURANTE LA VISITA TECNICA SE REALIZA ENTREGA DE ROLLOS PARA DATÁFONO NO SE MANIPULAN EQUIPOS SIN NOVEDAD EN ENTREGA</t>
  </si>
  <si>
    <t>FO-25-1394147</t>
  </si>
  <si>
    <t>19/08/2025 SE ESCALA AL COORDINADOR DE ZONA PARA ENTREGA DE ROLLOS EN SITIO | 23/08/2025 SE VISITA COMERCIO CB BANCOLOMBIA, SE ENTREGAN ROLLOS DE PAPELERÍA SOLICITADOS PARA EL DATAFONO, NO UPS, NO SE MANIPULAN EQUIPOS.</t>
  </si>
  <si>
    <t>BARRIO CORREGIMIENTO LA Y EL ZULIA</t>
  </si>
  <si>
    <t>FO-25-1405224</t>
  </si>
  <si>
    <t>21/08/2025 SE ESCALA AL COORDINADOR DE ZONA PARA ENTREGA DE ROLLOS EN SITIO | 23/08/2025 SE REALIZA VISITA, SE ENTREGAN 10 ROLLOS</t>
  </si>
  <si>
    <t>PTM SOACHA DON PAGO PAGA TODO</t>
  </si>
  <si>
    <t>FO-25-1397458</t>
  </si>
  <si>
    <t>20/08/2025 SE ESCALA AL COORDINADOR DE ZONA PARA ENTREGA DE ROLLOS EN SITIO | 23/08/2025 DURANTE LA VISITA TECNICA SE REALIZA ENTREGA DE ROLLOS PARA DATÁFONO NO SE MANIPULAN EQUIPOS SIN NOVEDAD EN ENTREGA</t>
  </si>
  <si>
    <t>DISTRICOL REMATE Y VAR J Y D</t>
  </si>
  <si>
    <t>FO-25-1382443</t>
  </si>
  <si>
    <t>15/08/2025 SE ESCALA AL COORDINADOR DE ZONA PARA ENTREGA DE ROLLOS EN SITIO | 23/08/2025 SE ENTREGAN 80 ROLLOS</t>
  </si>
  <si>
    <t>FO-25-1395210</t>
  </si>
  <si>
    <t>20/08/2025 SE ESCALA AL COORDINADOR DE ZONA PARA ENTREGA DE ROLLOS EN SITIO | 23/08/2025 SE REALIZA ENTREGA DE 70 ROLLOS PARA CORRESPONSAL</t>
  </si>
  <si>
    <t>BARRIO LA REVOLUCION  GUADALAJ</t>
  </si>
  <si>
    <t>FO-25-1411310</t>
  </si>
  <si>
    <t>22/08/2025 SE ESCALA AL COORDINADOR DE ZONA PARA ENTREGA DE ROLLOS EN SITIO | 23/08/2025 EN LA VISITA TÉCNICA SE REALIZÓ LA ENTREGA DE 20 ROLLOS DE REDEBAN PARA EL CB</t>
  </si>
  <si>
    <t>BARRIO AMPARO CANIZARES BOGOTA</t>
  </si>
  <si>
    <t>FO-25-1408166</t>
  </si>
  <si>
    <t>22/08/2025 SE ESCALA AL COORDINADOR DE ZONA PARA ENTREGA DE ROLLOS EN SITIO | 23/08/2025 SE ENTREGAN 20 ROLLOS, SIN NOVEDAD</t>
  </si>
  <si>
    <t>BARRIO URB LA SABANA VILLAV</t>
  </si>
  <si>
    <t>FO-25-1405871</t>
  </si>
  <si>
    <t>21/08/2025 SE ESCALA A LA RED PARA AUTORIZACIÓN DE ROLLOS - LA RED AUTORIZA - DATOS ACTUALIZADOS ,SE REALIZA ENVIO DE  ROLLOS CON GUIA | 23/08/2025 SE VISITA CB Y SE REALIZA ENTREGA DE 70 ROLLOS DE PAPEL TERMICO PARA DATÁFONO</t>
  </si>
  <si>
    <t>ARRIO CIUDADELA SOL DE ORIENT</t>
  </si>
  <si>
    <t>FO-25-1413867</t>
  </si>
  <si>
    <t>23/08/2025 SE ESCALA AL COORDINADOR DE ZONA PARA ENTREGA DE ROLLOS EN SITIO | 23/08/2025 SE REALIZA ENTREGA EN SITIO DE 70 ROLLOS REDEBAN RECIBE PAPELERIA LA SEÑORA MIREYA LOPEZ</t>
  </si>
  <si>
    <t>FO-25-1402306</t>
  </si>
  <si>
    <t>21/08/2025 SE ESCALA AL COORDINADOR DE ZONA PARA ENTREGA DE ROLLOS EN SITIO | 23/08/2025 SE VISITA SITIO SE VERIFICA INFORMACIÓN SE REALIZA ENTREGA DE ROLLOS RBM NO SE MANIPULA EQUIPOS, FIRMA QUIEN RECIBE LOS ROLLOS.</t>
  </si>
  <si>
    <t>BARRIO SAN ANTONIO VILLAVICENC</t>
  </si>
  <si>
    <t>FO-25-1394107</t>
  </si>
  <si>
    <t>19/08/2025 SE ESCALA AL COORDINADOR DE ZONA PARA ENTREGA DE ROLLOS EN SITIO | 23/08/2025 SE VISITA CB Y SE REALIZA ENTREGA DE 20 ROLLOS DE PAPEL TERMICO PARA DATÁFONO</t>
  </si>
  <si>
    <t>BARRIO VEREDA DON DIEGO SANTA</t>
  </si>
  <si>
    <t>FO-25-1397796</t>
  </si>
  <si>
    <t>20/08/2025 SE ESCALA AL COORDINADOR DE ZONA PARA ENTREGA DE ROLLOS EN SITIO | 23/08/2025 SE REALIZA ENVÍO DE 50 ROLLOS PARA DATÁFONO POR FLOTA SIN TIQUETE, DESPUÉS DE 2 HORAS SE CONFIRMA RECEPCIÓN DE ROLLOS POR PARTE DE CLIENTE</t>
  </si>
  <si>
    <t>BARRIO CENTRO JENESANO  6</t>
  </si>
  <si>
    <t>FO-25-1401809</t>
  </si>
  <si>
    <t>21/08/2025 SE ESCALA AL COORDINADOR DE ZONA PARA ENTREGA DE ROLLOS EN SITIO | 22/08/2025 SE REALIZA ENVIO DE 10 ROLLOS POR TRANSPORTADORA.</t>
  </si>
  <si>
    <t>NARI#O SAN ANDRES DE TUMACO</t>
  </si>
  <si>
    <t>FO-25-1398750</t>
  </si>
  <si>
    <t>20/08/2025 SE ESCALA PARA ENVIO, SE LLAMO AL CB Y CONFIRMA SOLICITUD. SE ACTUALIZARON DATOS | 23/08/2025 EN COMUNICACIÓN CON EL USUARIO, SE LE SOLICITA RECOGER LA PAPELERÍA EN LA FICINA DE LA TRANSPORTADORA. SE INFORMA GUIA | 21/08/2025 SE REALIZA ENVIO DE 20 ROLLOS POR SOLICITUD DE CLIENTE SE LE INFORMA NÚMERO DE GUÍA PARA RECLAMAR EN OFICINA PRINCIPAL</t>
  </si>
  <si>
    <t>FO-25-1405854</t>
  </si>
  <si>
    <t>21/08/2025 SE ESCALA A LA RED PARA AUTORIZACIÓN DE ROLLOS - LA RED AUTORIZA - DATOS ACTUALIZADOS ,SE REALIZA ENVIO DE  ROLLOS CON GUIA | 24/08/2025 SE ENVÍAN ROLLOS CON GUÍA 2235596007. SE CONFIRMA ENTREGA DE ROLLOS EXITOSA POR PARTE DE LA TRANSPORTADORA.</t>
  </si>
  <si>
    <t>HATONUEVO</t>
  </si>
  <si>
    <t>PTM HATONUEVO LA GUAJIRA ALFA</t>
  </si>
  <si>
    <t>FO-25-1404632</t>
  </si>
  <si>
    <t>21/08/2025 SE CONFIRMA DATOS CON CB, DATOS CORRECTOS, SE ACTUALIZAN. SE REALIZA ENVIO DE  ROLLOS CON GUIA | 24/08/2025 SE ENVÍAN ROLLOS CON GUÍA 2205447139. SE CONFIRMA ENTREGA DE ROLLOS EXITOSA POR PARTE DE LA TRANSPORTADORA.</t>
  </si>
  <si>
    <t>DISTRICOL CELU PARTES CAGUAN</t>
  </si>
  <si>
    <t>FO-25-1404615</t>
  </si>
  <si>
    <t>21/08/2025 SE CONFIRMA DATOS CON CB, DATOS CORRECTOS, SE ACTUALIZAN. SE REALIZA ENVIO DE  ROLLOS CON GUIA | 24/08/2025 SE ENVÍAN ROLLOS CON GUÍA 2235596004. SE CONFIRMA ENTREGA DE ROLLOS EXITOSA POR PARTE DE LA TRANSPORTADORA.</t>
  </si>
  <si>
    <t>SAN JUAN DE ARAMA</t>
  </si>
  <si>
    <t>BARRIO CENTRO SAN JUAN DE ARAM</t>
  </si>
  <si>
    <t>FO-25-1399369</t>
  </si>
  <si>
    <t>20/08/2025 SE ESCALA PARA ENVIO, SE LLAMO AL CB Y CONFIRMA SOLICITUD. SE ACTUALIZARON DATOS | 24/08/2025 SE ENVÍAN ROLLOS CON GUÍA 2235596003. SE CONFIRMA ENTREGA DE ROLLOS EXITOSA POR PARTE DE LA TRANSPORTADORA.</t>
  </si>
  <si>
    <t>FO-25-1398762</t>
  </si>
  <si>
    <t>20/08/2025 SE ESCALA PARA ENVIO, SE LLAMO AL CB Y CONFIRMA SOLICITUD. SE ACTUALIZARON DATOS | 24/08/2025 SE ENVÍAN ROLLOS CON GUÍA 2235596002. SE CONFIRMA ENTREGA DE ROLLOS EXITOSA POR PARTE DE LA TRANSPORTADORA.</t>
  </si>
  <si>
    <t>FO-25-1398748</t>
  </si>
  <si>
    <t>20/08/2025 SE ESCALA PARA ENVIO, SE LLAMO AL CB Y CONFIRMA SOLICITUD. SE ACTUALIZARON DATOS | 24/08/2025 SE ENVÍAN ROLLOS CON GUÍA 2205447137. SE CONFIRMA ENTREGA DE ROLLOS EXITOSA POR PARTE DE LA TRANSPORTADORA.</t>
  </si>
  <si>
    <t>SOCHA</t>
  </si>
  <si>
    <t>BARRIO CENTRO SOCHA 2</t>
  </si>
  <si>
    <t>FO-25-1398756</t>
  </si>
  <si>
    <t>20/08/2025 SE ESCALA PARA ENVIO, SE LLAMO AL CB Y CONFIRMA SOLICITUD. SE ACTUALIZARON DATOS | 24/08/2025 SE ENVÍAN ROLLOS CON GUÍA 2235596001. SE CONFIRMA ENTREGA DE ROLLOS EXITOSA POR PARTE DE LA TRANSPORTADORA.</t>
  </si>
  <si>
    <t>FO-25-1396808</t>
  </si>
  <si>
    <t>20/08/2025 EN COMUNICACIÓN CON LA SEÑORA KAREN YULIANA MONTERO AL NÚMERO 3226807258 CONFIRMA SOLICITUD DE ROLLOS Y CONFIRMA DATOS. SE ACTUALIZAN | 24/08/2025 SE ENVÍAN ROLLOS CON GUÍA 2185553737. SE CONFIRMA ENTREGA DE ROLLOS EXITOSA POR PARTE DE LA TRANSPORTADORA.</t>
  </si>
  <si>
    <t>FO-25-1396813</t>
  </si>
  <si>
    <t>20/08/2025 EN COMUNICACIÓN CON LA SRA YUDY ALEXANDRA ROMERO AL CELULAR:3208274820CONFIRMA SOLICITUD, DATOS CORRECTOS. SE ACTUALIZAN | 24/08/2025 SE ENVÍAN ROLLOS CON GUÍA 2235596000. SE CONFIRMA ENTREGA DE ROLLOS EXITOSA POR PARTE DE LA TRANSPORTADORA.</t>
  </si>
  <si>
    <t>EL PAUJIL CENTRO</t>
  </si>
  <si>
    <t>FO-25-1394245</t>
  </si>
  <si>
    <t>19/08/2025 EN COMUNICACIÓN CON EL SR CRISTIAN PEÑARANDA CON C.C 96333969 AL CELULAR_ 3127547459 CONFIRMA SOLICITUD, DATOS CORRECTOS. SE ACTUALIZAN | 21/08/2025 EN COMUNICACIÓN CON EL USUARIO, INDICA QUE AÚN NO RECIBE PAPELERÍA. SE INFORMA GUIA | 24/08/2025 SE ENVÍAN ROLLOS CON GUÍA 2235595997. SE CONFIRMA ENTREGA DE ROLLOS EXITOSA POR PARTE DE LA TRANSPORTADORA.</t>
  </si>
  <si>
    <t>BARRIO LA CONCEPCION URB BARU</t>
  </si>
  <si>
    <t>FO-25-1389299</t>
  </si>
  <si>
    <t>19/08/2025 SE ESCALA AL COORDINADOR DE ZONA PARA ENTREGA DE ROLLOS EN SITIO | 24/08/2025 SE ENTREGAN 50 ROLLOS</t>
  </si>
  <si>
    <t>BARRIO 27 DE JULIO MONTELIBANO</t>
  </si>
  <si>
    <t>FO-25-1383673</t>
  </si>
  <si>
    <t>16/08/2025 SE REALIZA ENVIO ROLLOS CON GUIA | 21/08/2025 EN COMUNICACIÓN CON EL USUARIO, INDICA QUE AÚN NO RECIBE PAPELERÍA. SE INFORMA GUIA | 25/08/2025 SE ENVÍAN ROLLOS CON GUÍA 2265100356. SE CONFIRMA ENTREGA DE ROLLOS EXITOSA POR PARTE DE LA TRANSPORTADORA.</t>
  </si>
  <si>
    <t>BARRIO LLORENTE SAN ANDRES DE</t>
  </si>
  <si>
    <t>FO-25-1404634</t>
  </si>
  <si>
    <t>21/08/2025 SE CONFIRMA DATOS CON CB, DATOS CORRECTOS, SE ACTUALIZAN. SE REALIZA ENVIO DE  ROLLOS CON GUIA | 22/08/2025 SE REALIZA ENVIO DE 40 ROLLOS POR SOLICITUD DE CLIENTE SE LE INFORMA NÚMERO DE GUÍA PARA RECLAMAR EN OFICINA PRINCIPAL</t>
  </si>
  <si>
    <t>DISTRICOL IMPORTACIONES AG</t>
  </si>
  <si>
    <t>FO-25-1383672</t>
  </si>
  <si>
    <t>16/08/2025 SE REALIZA ENVIO ROLLOS CON GUIA | 21/08/2025 EN COMUNICACIÓN CON EL USUARIO, INDICA QUE AÚN NO RECIBE PAPELERÍA. SE INFORMA GUIA | 25/08/2025 SE ENVÍAN ROLLOS CON GUÍA 2185553733. SE CONFIRMA ENTREGA DE ROLLOS EXITOSA POR PARTE DE LA TRANSPORTADORA.</t>
  </si>
  <si>
    <t>PUERTO CAICEDO</t>
  </si>
  <si>
    <t>DISTRICOL MERCACENTRO J&amp;M</t>
  </si>
  <si>
    <t>FO-25-1379833</t>
  </si>
  <si>
    <t>15/08/2025 SE REALIZA ENVIO ROLLOS CON GUIA | 22/08/2025 EN COMUNICACIÓN CON EL USUARIO, INDICA QUE AÚN NO RECIBE PAPELERÍA. SE INFORMA GUIA | 25/08/2025 SE ENVÍAN ROLLOS CON GUÍA 2185553727. SE CONFIRMA ENTREGA DE ROLLOS EXITOSA POR PARTE DE LA TRANSPORTADORA.</t>
  </si>
  <si>
    <t>FO-25-1368494</t>
  </si>
  <si>
    <t>12/08/2025 12-8 SE REALIZA ENVIO ROLLOS CON GUIA | 20/08/2025 EN COMUNICACIÓN CON EL USUARIO, INDICA QUE AÚN NO RECIBE PAPELERÍA. SE INFORMA GUIA | 25/08/2025 12-08 SE REALIZA ENVIO DE ROLLOS ** 25-08 SE CONFIRMA ENTREGA EXITOSA CON EL USUARIO</t>
  </si>
  <si>
    <t>DISTRICOL DROGUERIA SEVENTH</t>
  </si>
  <si>
    <t>FO-25-1391666</t>
  </si>
  <si>
    <t>19/08/2025 SE ESCALA AL COORDINADOR DE ZONA PARA ENTREGA DE ROLLOS EN SITIO | 25/08/2025 ENTREGA DE 10 ROLLOS</t>
  </si>
  <si>
    <t>BARRIO IPIRA ROLDANILLO</t>
  </si>
  <si>
    <t>FO-25-1388157</t>
  </si>
  <si>
    <t>18/08/2025 "EN COMUNICACIÓN CON LA SEÑORA BLANCA CASTRO AL NUMERO 3176710408   CONFIRMA SOLICITUD DE ROLLOS E INDICA QUE SEAN ENVIADOS POR LA TRANSPORTADORA SERVIENTREGA A LA DIRECCION CL 9 4 38 - BRR IPIRA VALLE DEL CAUCA | 21/08/2025 EN COMUNICACIÓN CON EL USUARIO, INDICA QUE AÚN NO RECIBE PAPELERÍA. SE INFORMA GUIA | 25/08/2025 SE ENVÍAN ROLLOS CON GUÍA 3028503106. SE CONFIRMA ENTREGA DE ROLLOS EXITOSA CON EL USUARIO</t>
  </si>
  <si>
    <t>CURUMANI</t>
  </si>
  <si>
    <t>DISTRICOL AUTOSERVICIO MAHANAI</t>
  </si>
  <si>
    <t>FO-25-1361101</t>
  </si>
  <si>
    <t>11/08/2025 11-8 SE REALIZA ENVIO ROLLOS CON GUIA | 20/08/2025 EN COMUNICACIÓN CON EL USUARIO, INDICA QUE AÚN NO RECIBE PAPELERÍA. SE INFORMA GUIA | 22/08/2025 EN COMUNICACIÓN CON EL USUARIO, INDICA QUE AÚN NO RECIBE PAPELERÍA | 25/08/2025 SE ENVÍAN ROLLOS CON GUÍA 2187690625. SE CONFIRMA ENTREGA DE ROLLOS EXITOSA POR PARTE DE LA TRANSPORTADORA.</t>
  </si>
  <si>
    <t>DISTRICOL ENCANTO Y CANELA</t>
  </si>
  <si>
    <t>FO-25-1378606</t>
  </si>
  <si>
    <t>15/08/2025 SE REALIZA ENVIO ROLLOS CON GUIA | 19/08/2025 SE INFORMA GUIA AL CLIENTE | 22/08/2025 EN COMUNICACIÓN CON EL USUARIO, INDICA QUE AÚN NO RECIBE PAPELERÍA | 25/08/2025 SE ENVÍAN ROLLOS CON GUÍA 2265100354. SE CONFIRMA ENTREGA DE ROLLOS EXITOSA POR PARTE DE LA TRANSPORTADORA.</t>
  </si>
  <si>
    <t>BARRIO LOS CRISTALES TAME</t>
  </si>
  <si>
    <t>FO-25-1380481</t>
  </si>
  <si>
    <t>15/08/2025 SE REALIZA ENVIO ROLLOS CON GUIA | 22/08/2025 EN COMUNICACIÓN CON EL USUARIO, INDICA QUE AÚN NO RECIBE PAPELERÍA. SE INFORMA GUIA | 25/08/2025 SE ENVÍAN ROLLOS CON GUÍA 2187690641. SE CONFIRMA ENTREGA DE ROLLOS EXITOSA POR PARTE DE LA TRANSPORTADORA.</t>
  </si>
  <si>
    <t>DISTRICOL VARIEDADES HISA</t>
  </si>
  <si>
    <t>FO-25-1384401</t>
  </si>
  <si>
    <t>16/08/2025 SE REALIZA ENVIO ROLLOS CON GUIA | 21/08/2025 EN COMUNICACIÓN CON EL USUARIO, INDICA QUE AÚN NO RECIBE PAPELERÍA. SE INFORMA GUIA | 25/08/2025 SE ENVÍAN ROLLOS CON GUÍA 2265100357. SE CONFIRMA ENTREGA DE ROLLOS EXITOSA POR PARTE DE LA TRANSPORTADORA.</t>
  </si>
  <si>
    <t>BARRIO CANADUZAL SEGOVIA</t>
  </si>
  <si>
    <t>FO-25-1384497</t>
  </si>
  <si>
    <t>16/08/2025 SE REALIZA ENVIO ROLLOS CON GUIA | 21/08/2025 EN COMUNICACIÓN CON EL USUARIO, INDICA QUE AÚN NO RECIBE PAPELERÍA. SE INFORMA GUIA | 25/08/2025 SE ENVÍAN ROLLOS CON GUÍA 284607367. SE CONFIRMA ENTREGA DE ROLLOS EXITOSA POR PARTE DE LA TRANSPORTADORA.</t>
  </si>
  <si>
    <t>BARRIO CENTRO SAN VICENTE DEL CAGUAN 6</t>
  </si>
  <si>
    <t>FO-25-1384500</t>
  </si>
  <si>
    <t>16/08/2025 SE REALIZA ENVIO ROLLOS CON GUIA | 21/08/2025 EN COMUNICACIÓN CON EL USUARIO, INDICA QUE AÚN NO RECIBE PAPELERÍA. SE INFORMA GUIA | 25/08/2025 SE ENVÍAN ROLLOS CON GUÍA 2235595994. SE CONFIRMA ENTREGA DE ROLLOS EXITOSA POR PARTE DE LA TRANSPORTADORA.</t>
  </si>
  <si>
    <t>DISTRICOL DROGAS OROCUE</t>
  </si>
  <si>
    <t>FO-25-1382469</t>
  </si>
  <si>
    <t>15/08/2025 SE REALIZA ENVIO ROLLOS CON GUIA | 21/08/2025 EN COMUNICACIÓN CON EL USUARIO, INDICA QUE AÚN NO RECIBE PAPELERÍA. SE INFORMA GUIA | 25/08/2025 SE ENVÍAN ROLLOS CON GUÍA 2235595992. SE CONFIRMA ENTREGA DE ROLLOS EXITOSA POR PARTE DE LA TRANSPORTADORA.</t>
  </si>
  <si>
    <t>DISTRICOL PARADOR MONTE VERDE</t>
  </si>
  <si>
    <t>FO-25-1383090</t>
  </si>
  <si>
    <t>16/08/2025 SE REALIZA ENVIO ROLLOS CON GUIA | 21/08/2025 EN COMUNICACIÓN CON EL USUARIO, INDICA QUE AÚN NO RECIBE PAPELERÍA. SE INFORMA GUIA | 25/08/2025 SE ENVÍAN ROLLOS CON GUÍA 2205447134. SE CONFIRMA ENTREGA DE ROLLOS EXITOSA POR PARTE DE LA TRANSPORTADORA.</t>
  </si>
  <si>
    <t>BARRIO CASERIO VILLA LOBOS SAN</t>
  </si>
  <si>
    <t>FO-25-1388158</t>
  </si>
  <si>
    <t>18/08/2025 EN COMUNICACIÓN CON LA SEÑORA NIEVES SILVA AL NUMERO 3112329919 CONFIRMA SOLICITUD DE ROLLOS E INDICA QUE SEAN POR LA TRANSPORTADORA DE SERVIENTREGA A LA DIRECCION CARRERA 7A  # 7 -74 SAN VICENTE DEL CAGUAN CAQUETA | 21/08/2025 EN COMUNICACIÓN CON EL USUARIO, INDICA QUE AÚN NO RECIBE PAPELERÍA. SE INFORMA GUIA | 25/08/2025 SE ENVÍAN ROLLOS CON GUÍA 2235595995. SE CONFIRMA ENTREGA DE ROLLOS EXITOSA POR PARTE DE LA TRANSPORTADORA.</t>
  </si>
  <si>
    <t>FO-25-1394240</t>
  </si>
  <si>
    <t>19/08/2025 EN COMUNICACIÓN CON EL SEÑOR EDUARDO CRISTANCHO CON C.C  88030313 AL CELULAR_ 3107763699 CONFIRMA SOLICITUD. DATOS CORRECTOS. SE ACTUALIZAN | 25/08/2025 SE ENVÍAN ROLLOS CON GUÍA 2187690643. SE CONFIRMA ENTREGA DE ROLLOS EXITOSA POR PARTE DE LA TRANSPORTADORA.</t>
  </si>
  <si>
    <t>DISTRICOL CENTRAL DEL PVC Y AC</t>
  </si>
  <si>
    <t>FO-25-1395846</t>
  </si>
  <si>
    <t>20/08/2025 SE ESCALA AL COORDINADOR DE ZONA PARA ENTREGA DE ROLLOS EN SITIO | 25/08/2025 SE ENVÍA 50 ROLLOS POR FLOTA, EL CONDUCTOR NO DEJA TOMAR FOTO DEL DOCUMENTO, SE MANDA INFORMACIÓN AL CLIENTE Y CONFIRMA QUE RECIBIÓ LOS ROLLOS</t>
  </si>
  <si>
    <t>PTM NECOCLI ALMACEN BENAIA</t>
  </si>
  <si>
    <t>FO-25-1391612</t>
  </si>
  <si>
    <t>19/08/2025 SE ESCALA AL COORDINADOR DE ZONA PARA ENTREGA DE ROLLOS EN SITIO | 25/08/2025 ENVÍO 40 ROLLOS POR FLOTA, ENTREGA CONFIRMADA CON EL CLIENTE.</t>
  </si>
  <si>
    <t>BARRIO SAN FRANCISCO NECOCLI</t>
  </si>
  <si>
    <t>FO-25-1395834</t>
  </si>
  <si>
    <t>20/08/2025 SE ESCALA AL COORDINADOR DE ZONA PARA ENTREGA DE ROLLOS EN SITIO | 25/08/2025 ENVÍO 30 ROLLOS DIRECTO CON EL CONDUCTOR, ENTREGA CONFIRMADA CON CLIENTE.</t>
  </si>
  <si>
    <t>DISTRACCION</t>
  </si>
  <si>
    <t>BARRIO RINCON GUAPO RINCON GUAPO DISTRACCION</t>
  </si>
  <si>
    <t>FO-25-1382997</t>
  </si>
  <si>
    <t>16/08/2025 SE ESCALA AL COORDINADOR DE ZONA PARA ENTREGA DE ROLLOS EN SITIO | 25/08/2025 SE REALIZA ENVIO DE 20 ROLLOS  EN FLOTA INFORMAL (SE CONFIRMA RECEPCIÓN DE ROLLOS CON CLIENTE )</t>
  </si>
  <si>
    <t>BARRIO EL BOSQUE CALI</t>
  </si>
  <si>
    <t>FO-25-1403811</t>
  </si>
  <si>
    <t>21/08/2025 SE ESCALA AL COORDINADOR DE ZONA PARA ENTREGA DE ROLLOS EN SITIO | 25/08/2025 CLIENTE INDICA QUE HABRE A LAS 9:30 | 25/08/2025 SE ENTREGAN 20 ROLLOS A CRISTIAN JIMÉNEZ</t>
  </si>
  <si>
    <t>FO-25-1405849</t>
  </si>
  <si>
    <t>21/08/2025 SE ESCALA A LA RED PARA AUTORIZACIÓN DE ROLLOS - LA RED AUTORIZA - SE ESCALA AL COORDINADOR DE ZONA PARA ENTREGA DE ROLLOS EN SITIO | 25/08/2025 SE ENTREGAN 20 ROLLOS DE LA RED RBM EXITOSOS</t>
  </si>
  <si>
    <t>PTM CANDELARIA TIENDA DON REYS</t>
  </si>
  <si>
    <t>FO-25-1411575</t>
  </si>
  <si>
    <t>22/08/2025 SE ESCALA AL COORDINADOR DE ZONA PARA ENTREGA DE ROLLOS EN SITIO | 25/08/2025 SE ENTREGAN 20 ROLLOS A SIRLEY JULIE TORO</t>
  </si>
  <si>
    <t>FO-25-1409550</t>
  </si>
  <si>
    <t>22/08/2025 SE ESCALA AL COORDINADOR DE ZONA PARA ENTREGA DE ROLLOS EN SITIO | 25/08/2025 SE ENTREGAN 50 ROLLOS DE LA RED RBM EXITOSOS</t>
  </si>
  <si>
    <t>PTM BOGOTA  LINDOS DETALLES Y</t>
  </si>
  <si>
    <t>FO-25-1408712</t>
  </si>
  <si>
    <t>22/08/2025 SE ESCALA AL COORDINADOR DE ZONA PARA ENTREGA DE ROLLOS EN SITIO | 25/08/2025 SE VISITA COMERCIO, SE ENTREGAN 80 ROLLOS DE PAPEL SOLICITADOS PARA EL DATÁFONO, NO UPS, NO SE MANIPULAN EQUIPOS.</t>
  </si>
  <si>
    <t>BARRIO CENTRO LURUACO 5</t>
  </si>
  <si>
    <t>FO-25-1397433</t>
  </si>
  <si>
    <t>20/08/2025 SE ESCALA AL COORDINADOR DE ZONA PARA ENTREGA DE ROLLOS EN SITIO | 25/08/2025 SE REALIZA VISITA TÉCNICA, SE ENTREGA 20 ROLLOS PARA DATAFONO, EL CLIENTE RECIBE A SATISFACCIÓN, CB OPERATIVO.</t>
  </si>
  <si>
    <t>BARRIO ALTO PRADO BARRAQUILLA</t>
  </si>
  <si>
    <t>FO-25-1415265</t>
  </si>
  <si>
    <t>23/08/2025 SE ESCALA AL COORDINADOR DE ZONA PARA ENTREGA DE ROLLOS EN SITIO | 25/08/2025 SE REALIZA VISITA SE ENTREGA 10 ROLLOS</t>
  </si>
  <si>
    <t>PTM BOGOTA TEAMS TECNOLOGY</t>
  </si>
  <si>
    <t>FO-25-1395221</t>
  </si>
  <si>
    <t>20/08/2025 SE ESCALA AL COORDINADOR DE ZONA PARA ENTREGA DE ROLLOS EN SITIO | 25/08/2025 SE VISITA COMERCIO CB BANCOLOMBIA, SE ENTREGAN 10 ROLLOS DE PAPEL SOLICITADOS PARA EL DATÁFONO, NO UPS, NO SE MANIPULAN EQUIPOS.</t>
  </si>
  <si>
    <t>FO-25-1419513</t>
  </si>
  <si>
    <t>25/08/2025 SE ESCALA A LA RED PARA AUTORIZACIÓN DE ROLLOS - LA RED AUTORIZA - SE ESCALA AL COORDINADOR DE ZONA PARA ENTREGA DE ROLLOS EN SITIO | 25/08/2025 SE VISITA COMERCIO SE REALIZA LA ENTREGA DE 20 ROLLOS RBM CB OPERATIVO</t>
  </si>
  <si>
    <t>BARRIO VILLA UNIVERSITARIA TUNJA</t>
  </si>
  <si>
    <t>FO-25-1418688</t>
  </si>
  <si>
    <t>25/08/2025 SE ESCALA AL COORDINADOR DE ZONA PARA ENTREGA DE ROLLOS EN SITIO | 25/08/2025 SE VISITA CB ENTREGA 20 ROLLOS</t>
  </si>
  <si>
    <t>BARRIO JAMUNDI JAMUNDI 4</t>
  </si>
  <si>
    <t>FO-25-1416945</t>
  </si>
  <si>
    <t>24/08/2025 SE ESCALA AL COORDINADOR DE ZONA PARA ENTREGA DE ROLLOS EN SITIO | 25/08/2025 SE REALIZA ENTREGA DE 80 ROLLOS.</t>
  </si>
  <si>
    <t>BARRIO MOCHUELO BOGOTA</t>
  </si>
  <si>
    <t>FO-25-1394133</t>
  </si>
  <si>
    <t>19/08/2025 SE ESCALA AL COORDINADOR DE ZONA PARA ENTREGA DE ROLLOS EN SITIO | 25/08/2025 SE REALIZA VISITA DE CAMPO DONDE SE ENTREGA 50 ROLLOS NO SE MANIPULA EQUIPOS</t>
  </si>
  <si>
    <t>FO-25-1419517</t>
  </si>
  <si>
    <t>25/08/2025 SE ESCALA A LA RED PARA AUTORIZACIÓN DE ROLLOS - LA RED AUTORIZA - SE ESCALA AL COORDINADOR DE ZONA PARA ENTREGA DE ROLLOS EN SITIO | 25/08/2025 SE VISITA COMERCIO SE ENTREGA ROLLOS EN SITIO</t>
  </si>
  <si>
    <t>DISTRICOL COMUNIMUNDO</t>
  </si>
  <si>
    <t>FO-25-1408144</t>
  </si>
  <si>
    <t>22/08/2025 SE ESCALA AL COORDINADOR DE ZONA PARA ENTREGA DE ROLLOS EN SITIO | 25/08/2025 SE VISITA COMERCIO SE REALIZÓ ENTREGA DE 10 ROLLOS</t>
  </si>
  <si>
    <t>BARRIO NORTE VILLA DE SAN DIEG</t>
  </si>
  <si>
    <t>FO-25-1402260</t>
  </si>
  <si>
    <t>21/08/2025 SE ESCALA AL COORDINADOR DE ZONA PARA ENTREGA DE ROLLOS EN SITIO | 25/08/2025 DURANTE LA VISITA TECNICA SE REALIZA ENTREGA DE 10 ROLLOS PARA DATÁFONO NO SE MANIPULAN EQUIPOS SIN NOVEDAD EN ENTREGA</t>
  </si>
  <si>
    <t>BARRIO BELEN SANTANDER DE QUILICHAO</t>
  </si>
  <si>
    <t>FO-25-1416576</t>
  </si>
  <si>
    <t>24/08/2025 SE ESCALA AL COORDINADOR DE ZONA PARA ENTREGA DE ROLLOS EN SITIO | 25/08/2025 SE REALIZA ENTREGA DE 20 ROLLOS</t>
  </si>
  <si>
    <t>PTM CALI VARIEDADES LAURA NELL</t>
  </si>
  <si>
    <t>FO-25-1416572</t>
  </si>
  <si>
    <t>24/08/2025 SE ESCALA AL COORDINADOR DE ZONA PARA ENTREGA DE ROLLOS EN SITIO | 25/08/2025 SE REALIZA ENTREGA DE 40 ROLLOS CON VISITA, NO SE INTERVIENE</t>
  </si>
  <si>
    <t>BARRIO CENTENARIO SANTANDER DE QUILICHAO 5</t>
  </si>
  <si>
    <t>FO-25-1409553</t>
  </si>
  <si>
    <t>22/08/2025 SE ESCALA AL COORDINADOR DE ZONA PARA ENTREGA DE ROLLOS EN SITIO | 25/08/2025 SE REALIZA ENTREGA DE 10 ROLLOS</t>
  </si>
  <si>
    <t>CUCUTA ATALAYA I</t>
  </si>
  <si>
    <t>FO-25-1408406</t>
  </si>
  <si>
    <t>22/08/2025 SE ESCALA AL COORDINADOR DE ZONA PARA ENTREGA DE ROLLOS EN SITIO | 25/08/2025 SE REALIZA ENTREGA DE 40 ROLLOS EXITOSA</t>
  </si>
  <si>
    <t>BARRIO VEREDA LA TRINIDAD DUI</t>
  </si>
  <si>
    <t>FO-25-1411300</t>
  </si>
  <si>
    <t>22/08/2025 SE ESCALA AL COORDINADOR DE ZONA PARA ENTREGA DE ROLLOS EN SITIO | 25/08/2025 ENTREGA DE 20 ROLLOS EXITOSA</t>
  </si>
  <si>
    <t>BARRIO SAN JOSE CIENAGA DE ORO</t>
  </si>
  <si>
    <t>FO-25-1391588</t>
  </si>
  <si>
    <t>19/08/2025 SE ESCALA AL COORDINADOR DE ZONA PARA ENTREGA DE ROLLOS EN SITIO | 25/08/2025 SE REALIZA ENTREGA DE 40 ROLLOS PARA EL CB BANCOLOMBIA, NO SE MANIPULA EQUIPOS</t>
  </si>
  <si>
    <t>BARRIO CENTRO II YOTOCO</t>
  </si>
  <si>
    <t>FO-25-1398554</t>
  </si>
  <si>
    <t>20/08/2025 SE ESCALA AL COORDINADOR DE ZONA PARA ENTREGA DE ROLLOS EN SITIO | 25/08/2025 SE REALIZA ENTREGA DE 70 ROLLOS TÉRMICOS EN EL CB SIN NOVEDAD</t>
  </si>
  <si>
    <t>BARRIO KM 6 VIA DE LOS SANTOS</t>
  </si>
  <si>
    <t>FO-25-1411325</t>
  </si>
  <si>
    <t>22/08/2025 SE ESCALA AL COORDINADOR DE ZONA PARA ENTREGA DE ROLLOS EN SITIO | 25/08/2025 SE HACE PRESENCIA EN COMERCIO SE ENCUENTRA CERRADO SE DEJA ROLLOS EN LOCAL DE AL LADO</t>
  </si>
  <si>
    <t>FO-25-1408717</t>
  </si>
  <si>
    <t>22/08/2025 SE ESCALA A LA RED PARA AUTORIZACIÓN DE ROLLOS - LA RED AUTORIZA - SE ESCALA AL COORDINADOR DE ZONA PARA ENTREGA DE ROLLOS EN SITIO | 25/08/2025 SE VISITA COMERCIO Y SE HACE ENTREGA DE 10 ROLLOS AL SEÑOR JOHN SÁNCHEZ.</t>
  </si>
  <si>
    <t>BARRIO LA LIBERTAD CUCUTA 21</t>
  </si>
  <si>
    <t>FO-25-1409546</t>
  </si>
  <si>
    <t>22/08/2025 SE ESCALA AL COORDINADOR DE ZONA PARA ENTREGA DE ROLLOS EN SITIO | 25/08/2025 SE REALIZÓ VISITA AL COMERCIO Y SE HIZO ENTREGA DE 10 ROLLOS TODO OK</t>
  </si>
  <si>
    <t>BARRIO FATIMA MANIZALES 8</t>
  </si>
  <si>
    <t>FO-25-1409540</t>
  </si>
  <si>
    <t>22/08/2025 SE ESCALA AL COORDINADOR DE ZONA PARA ENTREGA DE ROLLOS EN SITIO | 25/08/2025 SE ENTREGAN 20 ROLLOS EN EL COMERCIO NO SE MANIPULAN EQUIPOS</t>
  </si>
  <si>
    <t>FO-25-1412495</t>
  </si>
  <si>
    <t>23/08/2025 SE ESCALA AL COORDINADOR DE ZONA PARA ENTREGA DE ROLLOS EN SITIO | 25/08/2025 SE REALIZA ENTREGA DE 30 ROLLOS</t>
  </si>
  <si>
    <t>BARRIO VIDELSO LOS PATIOS 7</t>
  </si>
  <si>
    <t>FO-25-1408195</t>
  </si>
  <si>
    <t>22/08/2025 SE ESCALA AL COORDINADOR DE ZONA PARA ENTREGA DE ROLLOS EN SITIO | 25/08/2025 SE REALIZA VISITA, SE ENTREGAN 30 ROLLOS. DATAFONO NO SE ENCUENTRA EN LA DIRECCIÓN DE ENTREGA.</t>
  </si>
  <si>
    <t>BARRIO VALLESTER CUCUTA 3</t>
  </si>
  <si>
    <t>FO-25-1409536</t>
  </si>
  <si>
    <t>BARRIO AV EL PAJONA - PALACIO MUN CAUCASIA</t>
  </si>
  <si>
    <t>FO-25-1402294</t>
  </si>
  <si>
    <t>21/08/2025 SE ESCALA AL COORDINADOR DE ZONA PARA ENTREGA DE ROLLOS EN SITIO | 25/08/2025 SE REALIZÓ ENTREGA DE 10 ROLLOS PARA CB BANCOLOMBIA, NO SE MANIPULÓ EQUIPOS.</t>
  </si>
  <si>
    <t>DISTRICOL PHARMACYPC</t>
  </si>
  <si>
    <t>FO-25-1404509</t>
  </si>
  <si>
    <t>21/08/2025 SE ESCALA AL COORDINADOR DE ZONA PARA ENTREGA DE ROLLOS EN SITIO | 25/08/2025 SE VISITA COMERCIO POR ENTREGA DE 10 ROLLOS TÉRMICOS NO SE MANIPULA EQUIPO Y SE COMPLETA ENTREGA SIN NOVEDAD</t>
  </si>
  <si>
    <t>BARRIO QUIBDO CHOCO QUIBDO 1</t>
  </si>
  <si>
    <t>FO-25-1383316</t>
  </si>
  <si>
    <t>16/08/2025 SE REALIZA ENVIO ROLLOS CON GUIA | 25/08/2025 SE ENVÍAN 30 ROLLOS, CLIENTE INDICA QUE YA RECIBIÓ LOS ROLLOS</t>
  </si>
  <si>
    <t>DISTRICOL DROGUERIA SAN PACHO</t>
  </si>
  <si>
    <t>FO-25-1394237</t>
  </si>
  <si>
    <t>19/08/2025 EN COMUNICACIÓN CON LA SEÑORA  YISED PAOLA GÓMEZ OROZCO  CON C.C  1040261750 AL CELULAR_ 3214678848 CONFIRMA SOLICITUD Y DATOS. SE ACTUALIZAN | 23/08/2025 EN COMUNICACIÓN CON EL USUARIO, SE SOLICITA RECOGER LA PAPELERÍA EN OFICINA DE LA TRANSPORTADORA. SE INFORMA GUIA | 20/08/2025 SE REALIZA ENVÍO DE 20 ROLLOS OK</t>
  </si>
  <si>
    <t>MONGUI</t>
  </si>
  <si>
    <t>BARRIO SAN ANTONIO MONGUI  1</t>
  </si>
  <si>
    <t>FO-25-1389309</t>
  </si>
  <si>
    <t>19/08/2025 SE REALIZA ENVIO ROLLOS CON GUIA | 21/08/2025 EN COMUNICACIÓN CON EL USUARIO, INDICA QUE AÚN NO RECIBE PAPELERÍA. SE INFORMA GUIA | 25/08/2025 SE REALIZA ENVIO DE 50 ROLLOS, CON LA GUIA 2235595996. SE CONFIRMA ENTREGA EXITOSA POR PARTE DE LA TRANSPORTADORA.</t>
  </si>
  <si>
    <t>BARRIO CGTO VALLEJUELA ZARZAL</t>
  </si>
  <si>
    <t>FO-25-1389846</t>
  </si>
  <si>
    <t>19/08/2025 SE REALIZA ENVIO ROLLOS CON GUIA | 21/08/2025 EN COMUNICACIÓN CON EL USUARIO, INDICA QUE AÚN NO RECIBE PAPELERÍA. SE INFORMA GUIA | 25/08/2025 SE REALIZA ENVIO DE 10 ROLLOS, CON LA GUIA 3028503107. SE CONFIRMA ENTREGA EXITOSA POR PARTE DE LA TRANSPORTADORA.</t>
  </si>
  <si>
    <t>BARRIO CENTRO BUCARAMANGA 49</t>
  </si>
  <si>
    <t>FO-25-1420859</t>
  </si>
  <si>
    <t>25/08/2025 SE ESCALA AL COORDINADOR DE ZONA PARA ENTREGA DE ROLLOS EN SITIO | 25/08/2025 SE REALIZA ENTREGA DE 50 ROLLOS CON VISITA</t>
  </si>
  <si>
    <t>BARRIO VILLA DEL LAGO CALI 2</t>
  </si>
  <si>
    <t>FO-25-1419480</t>
  </si>
  <si>
    <t>25/08/2025 SE ESCALA AL COORDINADOR DE ZONA PARA ENTREGA DE ROLLOS EN SITIO | 25/08/2025 SE ENTREGAN 10 ROLLOS A MARIA EUGENIO GOMEZ GARCIA</t>
  </si>
  <si>
    <t>BARRIO EL GUAYABAL PIEDECUESTA</t>
  </si>
  <si>
    <t>FO-25-1419474</t>
  </si>
  <si>
    <t>25/08/2025 SE ESCALA AL COORDINADOR DE ZONA PARA ENTREGA DE ROLLOS EN SITIO | 25/08/2025 SE HACE PRESENCIA EN COMERCIO SE REALIZA ENTREGA DE 100 ROLLOS</t>
  </si>
  <si>
    <t>PTM GUARNE  SAN ANDREAS</t>
  </si>
  <si>
    <t>FO-25-1416583</t>
  </si>
  <si>
    <t>24/08/2025 SE ESCALA AL COORDINADOR DE ZONA PARA ENTREGA DE ROLLOS EN SITIO | 25/08/2025 SE REALIZA ENTREGA DE ROLLOS</t>
  </si>
  <si>
    <t>BARRIO LA CORDIALIDAD LOS PATIOS  11</t>
  </si>
  <si>
    <t>FO-25-1413226</t>
  </si>
  <si>
    <t>23/08/2025 SE ESCALA AL COORDINADOR DE ZONA PARA ENTREGA DE ROLLOS EN SITIO | 25/08/2025 SE REALIZA VISITA, SE ENTREGAN 10 ROLLOS, DATAFONO NO SE ENCUENTRA EN LA DIRECCIÓN DE ENTREGA</t>
  </si>
  <si>
    <t>BARRIO SAN MARTIN CUCUTA 1</t>
  </si>
  <si>
    <t>FO-25-1409521</t>
  </si>
  <si>
    <t>22/08/2025 SE ESCALA AL COORDINADOR DE ZONA PARA ENTREGA DE ROLLOS EN SITIO | 25/08/2025 SE REALIZÓ VISITA AL COMERCIO Y SE HIZO ENTREGA DE 120 ROLLOS TODO OK</t>
  </si>
  <si>
    <t>BARRIO VIDELSO LOS PATIOS 6</t>
  </si>
  <si>
    <t>FO-25-1408199</t>
  </si>
  <si>
    <t>22/08/2025 SE ESCALA AL COORDINADOR DE ZONA PARA ENTREGA DE ROLLOS EN SITIO | 25/08/2025 SE REALIZA VISITA, SE ENTREGAN 20 ROLLOS, DATAFONO NO SE ENCUENTRA EN LA DIRECCIÓN DE ENTREGA</t>
  </si>
  <si>
    <t>DISTRICOL TIENDA ZZ GUACIMAL</t>
  </si>
  <si>
    <t>FO-25-1408170</t>
  </si>
  <si>
    <t>22/08/2025 SE ESCALA AL COORDINADOR DE ZONA PARA ENTREGA DE ROLLOS EN SITIO | 25/08/2025 SE ENVÍAN 20 ROLLOS POR FLOTA AL CRGTO GUACIMAL, SE CONFIRMA RECIBIDO CON CLIENTE OK.</t>
  </si>
  <si>
    <t>FO-25-1405844</t>
  </si>
  <si>
    <t>21/08/2025 SE ESCALA A LA RED PARA AUTORIZACIÓN DE ROLLOS - LA RED AUTORIZA - SE ESCALA AL COORDINADOR DE ZONA PARA ENTREGA DE ROLLOS EN SITIO | 25/08/2025 SE VISITA SITIO SE VERIFICA INFORMACIÓN SE REALIZA ENTREGA DE ROLLOS RBM NO SE MANIPULA EQUIPOS, FIRMA QUIEN RECIBE LOS ROLLOS.</t>
  </si>
  <si>
    <t>BARRIO SAN MATEO CUCUTA 5</t>
  </si>
  <si>
    <t>FO-25-1408138</t>
  </si>
  <si>
    <t>22/08/2025 SE ESCALA AL COORDINADOR DE ZONA PARA ENTREGA DE ROLLOS EN SITIO | 25/08/2025 SE REALIZÓ VISITA AL COMERCIO Y SE HIZO ENTREGA DE 20 ROLLOS TODO OK</t>
  </si>
  <si>
    <t>BARRIO ONCE DE NOVIEMBRE CUCUT</t>
  </si>
  <si>
    <t>FO-25-1413233</t>
  </si>
  <si>
    <t>23/08/2025 SE ESCALA AL COORDINADOR DE ZONA PARA ENTREGA DE ROLLOS EN SITIO | 25/08/2025 SE REALIZA VISITA, SE ENTREGAN 20 ROLLOS</t>
  </si>
  <si>
    <t>BARRIO VEREDA LAS DAMAS SAN VI</t>
  </si>
  <si>
    <t>FO-25-1406139</t>
  </si>
  <si>
    <t>21/08/2025 SE CONFIRMA DATOS CON CB, DATOS CORRECTOS, SE ACTUALIZAN. SE REALIZA ENVIO DE  ROLLOS CON GUIA | 25/08/2025 SE REALIZA ENTREGA DE 50 ROLLOS RBM EN OTRA DIRECCIÓN, ENTREGA EXITOSA.</t>
  </si>
  <si>
    <t>BARRIO PATIO CENTRO LOS PATIOS</t>
  </si>
  <si>
    <t>FO-25-1408207</t>
  </si>
  <si>
    <t>BARRIO SANTANDER CUCUTA 2</t>
  </si>
  <si>
    <t>FO-25-1408190</t>
  </si>
  <si>
    <t>22/08/2025 SE ESCALA AL COORDINADOR DE ZONA PARA ENTREGA DE ROLLOS EN SITIO | 25/08/2025 SE ENTREGAN 10 ROLLOS EXITOSO</t>
  </si>
  <si>
    <t>BARRIO PARQUE PRINCIPAL DE CHI</t>
  </si>
  <si>
    <t>FO-25-1408157</t>
  </si>
  <si>
    <t>22/08/2025 SE ESCALA AL COORDINADOR DE ZONA PARA ENTREGA DE ROLLOS EN SITIO | 25/08/2025 DURANTE LA VISITA TECNICA SE REALIZA ENTREGA DE ROLLOS PARA DATÁFONO NO SE MANIPULAN EQUIPOS SIN NOVEDAD EN ENTREGA</t>
  </si>
  <si>
    <t>BARRIO C C ACUARELA CALI</t>
  </si>
  <si>
    <t>FO-25-1401857</t>
  </si>
  <si>
    <t>21/08/2025 SE ESCALA AL COORDINADOR DE ZONA PARA ENTREGA DE ROLLOS EN SITIO | 25/08/2025 SE VISITA CORRESPONSAL Y SE REALIZA ENTREGAN 50 ROLLOS</t>
  </si>
  <si>
    <t>BARRIO SAN FRANCISCO CHIA</t>
  </si>
  <si>
    <t>FO-25-1411940</t>
  </si>
  <si>
    <t>BARRIO LA CORDIALIDAD LOS PATI</t>
  </si>
  <si>
    <t>FO-25-1408213</t>
  </si>
  <si>
    <t>22/08/2025 SE ESCALA AL COORDINADOR DE ZONA PARA ENTREGA DE ROLLOS EN SITIO | 25/08/2025 SE REALIZA VISITA, SE REALIZA ENTREGA DE 20 ROLLOS, DATAFONO NO SE ENCUENTRA EN LA DIRECCIÓN DE ENTREGA.</t>
  </si>
  <si>
    <t>BARRIO MARIA EUGENIA ALTO AGUACHICA  2</t>
  </si>
  <si>
    <t>FO-25-1394244</t>
  </si>
  <si>
    <t>19/08/2025 EN COMUNICACIÓN CON LA SRA ANGIE KATHERINE MANCILLA ARDILLA CON C.C 1100966588 AL CELULAR 3187549329 CONFIRMA SOLICITUD. DATOS CORRECTOS. SE ACTUALIZAN | 26/08/2025 SE REALIZA ENVIO DE 10 ROLLOS, CON LA GUIA 2205447136. SE CONFIRMA ENTREGA EXITOSA POR PARTE DE LA TRANSPORTADORA.</t>
  </si>
  <si>
    <t>BARRIO LA ESPERANZA PUERTO TRI</t>
  </si>
  <si>
    <t>FO-25-1394243</t>
  </si>
  <si>
    <t>19/08/2025 EN COMUNICACIÓN CON LA SRA SINDY DAJANA RAMIREZ CARDONA CON C.C 1001444920 ALCELULAR_ 3108386124 CONFIRMA SOLICITUD, DATOS CORRECTOS. SE ACTUALIZAN | 26/08/2025 SE REALIZA ENVIO DE 10 ROLLOS, CON LA GUIA 284607370. SE CONFIRMA ENTREGA EXITOSA POR PARTE DE LA TRANSPORTADORA.</t>
  </si>
  <si>
    <t>DISTRICOL CACHARRERIA EL BUEN</t>
  </si>
  <si>
    <t>FO-25-1399370</t>
  </si>
  <si>
    <t>20/08/2025 SE ESCALA PARA ENVIO, SE LLAMO AL CB Y CONFIRMA SOLICITUD. SE ACTUALIZARON DATOS | 26/08/2025 SE REALIZA ENVIO DE 20 ROLLOS, CON LA GUIA 284607375. SE CONFIRMA ENTREGA EXITOSA POR PARTE DE LA TRANSPORTADORA.</t>
  </si>
  <si>
    <t>AGUACHICA I</t>
  </si>
  <si>
    <t>FO-25-1399368</t>
  </si>
  <si>
    <t>20/08/2025 SE ESCALA PARA ENVIO, SE LLAMO AL CB Y CONFIRMA SOLICITUD. SE ACTUALIZARON DATOS | 26/08/2025 SE REALIZA ENVIO DE 90 ROLLOS, CON LA GUIA 2205447138. SE CONFIRMA ENTREGA EXITOSA POR PARTE DE LA TRANSPORTADORA.</t>
  </si>
  <si>
    <t>FO-25-1399381</t>
  </si>
  <si>
    <t>20/08/2025 SE ESCALÓ A LA RED PARA AUTORIZACIÓN DE ROLLOS - LA RED AUTORIZA -SE ESCALA PARA ENVIO, SE LLAMO AL CB Y CONFIRMA SOLICITUD. SE ACTUALIZARON DATOS | 26/08/2025 SE REALIZA ENVIO DE 40 ROLLOS, CON LA GUIA 2187690647. SE CONFIRMA ENTREGA EXITOSA POR PARTE DE LA TRANSPORTADORA.</t>
  </si>
  <si>
    <t>COROMORO</t>
  </si>
  <si>
    <t>DISTRICOL SUPERMERCADO ALCANCI</t>
  </si>
  <si>
    <t>FO-25-1399367</t>
  </si>
  <si>
    <t>20/08/2025 SE ESCALA PARA ENVIO, SE LLAMO AL CB Y CONFIRMA SOLICITUD. SE ACTUALIZARON DATOS | 26/08/2025 SE REALIZA ENVIO DE 20 ROLLOS, CON LA GUIA 2187690645. SE CONFIRMA ENTREGA EXITOSA POR PARTE DE LA TRANSPORTADORA.</t>
  </si>
  <si>
    <t>PTM ENVIGADO DROGUERIA MILENIO</t>
  </si>
  <si>
    <t>FO-25-1391662</t>
  </si>
  <si>
    <t>19/08/2025 SE ESCALA PARA ENTREGA POR MEDIO DE CABIFY | 26/08/2025 SE REALIZA ENTREGA DE 50 ROLLOS POR EL OPERADOR CABIFY</t>
  </si>
  <si>
    <t>FO-25-1391661</t>
  </si>
  <si>
    <t>19/08/2025 SE ESCALA PARA ENTREGA POR MEDIO DE CABIFY | 26/08/2025 SE REALIZA ENTREGA DE 20 ROLLOS POR EL OPERADOR CABIFY</t>
  </si>
  <si>
    <t>FO-25-1391642</t>
  </si>
  <si>
    <t>DISTRICOL PUNTA ROMA</t>
  </si>
  <si>
    <t>FO-25-1391594</t>
  </si>
  <si>
    <t>19/08/2025 SE ESCALA PARA ENTREGA POR MEDIO DE CABIFY | 26/08/2025 SE REALIZA ENTREGA DE 30 ROLLOS POR EL OPERADOR CABIFY</t>
  </si>
  <si>
    <t>BARRIO MARUCHENGA BELLO</t>
  </si>
  <si>
    <t>FO-25-1392248</t>
  </si>
  <si>
    <t>19/08/2025 SE ESCALA PARA ENTREGA POR CABIFY | 26/08/2025 SE REALIZA ENTREGA DE 80 ROLLOS POR EL OPERADOR CABIFY</t>
  </si>
  <si>
    <t>BARRIO ROBLEDO AURES MEDELLIN</t>
  </si>
  <si>
    <t>FO-25-1392981</t>
  </si>
  <si>
    <t>19/08/2025 SE ESCALA PARA ENTREGA POR CABIFY | 26/08/2025 SE REALIZA ENTREGA DE 40 ROLLOS POR EL OPERADOR CABIFY</t>
  </si>
  <si>
    <t>PTM BELLO REPLAY MS</t>
  </si>
  <si>
    <t>FO-25-1394139</t>
  </si>
  <si>
    <t>19/08/2025 SE ESCALA PARA ENTREGA POR CABIFY | 26/08/2025 SE REALIZA ENTREGA DE 20 ROLLOS POR EL OPERADOR CABIFY</t>
  </si>
  <si>
    <t>BARRIO LOS CERROS MEDELLIN</t>
  </si>
  <si>
    <t>FO-25-1394138</t>
  </si>
  <si>
    <t>19/08/2025 SE ESCALA PARA ENTREGA POR CABIFY | 26/08/2025 SE REALIZA ENTREGA DE 70 ROLLOS POR EL OPERADOR CABIFY</t>
  </si>
  <si>
    <t>PTM  BELLO PAPELERIA Y VARIEDA</t>
  </si>
  <si>
    <t>FO-25-1394136</t>
  </si>
  <si>
    <t>19/08/2025 SE ESCALA PARA ENTREGA POR CABIFY | 26/08/2025 SE REALIZA ENTREGA DE 110 ROLLOS POR EL OPERADOR CABIFY</t>
  </si>
  <si>
    <t>BARRIO NIQUIA BELLO 23</t>
  </si>
  <si>
    <t>FO-25-1394129</t>
  </si>
  <si>
    <t>BARRIO PARIS BELLO BELLO</t>
  </si>
  <si>
    <t>FO-25-1395229</t>
  </si>
  <si>
    <t>20/08/2025 SE ENVIO ROLLOS POR MEDIO DE CABIFY | 26/08/2025 SE REALIZA ENTREGA DE 10 ROLLOS POR EL OPERADOR CABIFY</t>
  </si>
  <si>
    <t>COMCARD BELLO ROXY</t>
  </si>
  <si>
    <t>FO-25-1394206</t>
  </si>
  <si>
    <t>19/08/2025 SE ESCALA PARA ENTREGA POR CABIFY | 26/08/2025 SE REALIZA ENTREGA DE 50 ROLLOS POR EL OPERADOR CABIFY</t>
  </si>
  <si>
    <t>OPRAP CC VIVA ENVIGADO NORTE</t>
  </si>
  <si>
    <t>FO-25-1397474</t>
  </si>
  <si>
    <t>20/08/2025 SE ESCALA PARA ENVIO POR CABIFY | 26/08/2025 SE REALIZA ENTREGA DE 250 ROLLOS POR EL OPERADOR CABIFY</t>
  </si>
  <si>
    <t>PTM ENVIGADO R V DISTRIBUDORES</t>
  </si>
  <si>
    <t>FO-25-1398560</t>
  </si>
  <si>
    <t>20/08/2025 REALIZAR ENTREGA POR MEDIO DE CABIFY | 26/08/2025 SE REALIZA ENTREGA DE 30 ROLLOS POR EL OPERADOR CABIFY</t>
  </si>
  <si>
    <t>BARRIO VEREDA PORTACHUELO GIRA</t>
  </si>
  <si>
    <t>FO-25-1395112</t>
  </si>
  <si>
    <t>20/08/2025 SE ENVIO ROLLOS POR MEDIO DE CABIFY | 26/08/2025 SE REALIZA ENTREGA DE 60 ROLLOS POR EL OPERADOR CABIFY</t>
  </si>
  <si>
    <t>FO-25-1397830</t>
  </si>
  <si>
    <t>20/08/2025 SE ENVIO ROLLOS POR MEDIO DE CABIFY | 26/08/2025 SE REALIZA ENTREGA DE 100 ROLLOS POR EL OPERADOR CABIFY</t>
  </si>
  <si>
    <t>BARRIO ITAGUI ITAGUI 33</t>
  </si>
  <si>
    <t>FO-25-1397446</t>
  </si>
  <si>
    <t>20/08/2025 SE ESCALA PARA ENVIO POR CABIFY | 26/08/2025 SE REALIZA ENTREGA DE 20 ROLLOS POR EL OPERADOR CABIFY</t>
  </si>
  <si>
    <t>BARRIO ITAGUI ITAGUI 4</t>
  </si>
  <si>
    <t>FO-25-1397507</t>
  </si>
  <si>
    <t>20/08/2025 SE ESCALA PARA ENVIO POR CABIFY | 26/08/2025 SE REALIZA ENTREGA DE 70 ROLLOS POR EL OPERADOR CABIFY</t>
  </si>
  <si>
    <t>PTM MEDELLIN MERCATEADERO</t>
  </si>
  <si>
    <t>FO-25-1395858</t>
  </si>
  <si>
    <t>20/08/2025 SE ENVIO ROLLOS POR MEDIO DE CABIFY | 26/08/2025 SE REALIZA ENTREGA DE 40 ROLLOS POR EL OPERADOR CABIFY</t>
  </si>
  <si>
    <t>BARRIO ROBLEDO MEDELLIN 8</t>
  </si>
  <si>
    <t>FO-25-1395821</t>
  </si>
  <si>
    <t>TERMINAL COORDINADORA MEDELLIN</t>
  </si>
  <si>
    <t>FO-25-1395810</t>
  </si>
  <si>
    <t>BARRIO ENCISO MEDELLIN 20</t>
  </si>
  <si>
    <t>FO-25-1395800</t>
  </si>
  <si>
    <t>FO-25-1399377</t>
  </si>
  <si>
    <t>20/08/2025 SE ESCALÓ A LA RED PARA AUTORIZACIÓN DE ROLLOS - LA RED AUTORIZA -REALIZAR ENTREGA POR MEDIO DE CABIFY | 26/08/2025 SE REALIZA ENTREGA DE 10 ROLLOS POR EL OPERADOR CABIFY</t>
  </si>
  <si>
    <t>FO-25-1397831</t>
  </si>
  <si>
    <t>20/08/2025 SE ENVIO ROLLOS POR MEDIO DE CABIFY | 26/08/2025 SE REALIZA ENTREGA DE 50 ROLLOS POR EL OPERADOR CABIFY</t>
  </si>
  <si>
    <t>FO-25-1398558</t>
  </si>
  <si>
    <t>20/08/2025 REALIZAR ENTREGA POR MEDIO DE CABIFY | 26/08/2025 SE REALIZA ENTREGA DE 180 ROLLOS POR EL OPERADOR CABIFY</t>
  </si>
  <si>
    <t>FO-25-1398545</t>
  </si>
  <si>
    <t>BARRIO VEREDA MINAS DEL VAPOR</t>
  </si>
  <si>
    <t>FO-25-1396818</t>
  </si>
  <si>
    <t>20/08/2025 EN COMUNICACIÓN CON LA SR DIANA GIRLESA PÉREZ AL CELULAR:3112120047 CONFIRMA SOLICITUD, DATOS CORRECTOS. SE ACTUALIZAN | 21/08/2025 EN COMUNICACIÓN CON EL USUARIO, INDICA QUE AÚN NO RECIBE PAPELERÍA. SE INFORMA GUIA | 26/08/2025 SE REALIZA ENVIO DE 20 ROLLOS, CON LA GUIA 284607371. SE CONFIRMA PEDIDO EN LA OFICINA DE LA TRANSPORTADORA, SE LE INFORMA  AL USUARIO PARA QUE SE ACERQUE A LAS INSTALACIONES A RECIBIR EL PEDIDO, SE LE INDICA QUE TIENE 5 DIAS HABILES PARA RECLAMAR, SI NO SERA DEVUELTO LOS ROLLOS</t>
  </si>
  <si>
    <t>BARRIO 13 DE DE MAYO VILLAVICE</t>
  </si>
  <si>
    <t>FO-25-1409572</t>
  </si>
  <si>
    <t>22/08/2025 SE ESCALA AL COORDINADOR DE ZONA PARA ENTREGA DE ROLLOS EN SITIO | 26/08/2025 SE VISITA CB Y SE ENTREGAN 30 ROLLOS DE PAPEL DE DATÁFONO</t>
  </si>
  <si>
    <t>FO-25-1394158</t>
  </si>
  <si>
    <t>19/08/2025 SE ESCALA AL COORDINADOR DE ZONA PARA ENTREGA DE ROLLOS EN SITIO | 26/08/2025 SE ENTREGAN 190 ROLLOS</t>
  </si>
  <si>
    <t>BARRIO SAN LUIS CALI 2</t>
  </si>
  <si>
    <t>FO-25-1421341</t>
  </si>
  <si>
    <t>25/08/2025 SE ESCALA AL COORDINADOR DE ZONA PARA ENTREGA DE ROLLOS EN SITIO | 26/08/2025 SE ENTREGAN 70 ROLLOS A HILDA MARIA CAÑAS</t>
  </si>
  <si>
    <t>FO-25-1422549</t>
  </si>
  <si>
    <t>25/08/2025 SE ESCALA A LA RED PARA AUTORIZACIÓN DE ROLLOS - LA RED AUTORIZA - SE ESCALA AL COORDINADOR DE ZONA PARA ENTREGA DE ROLLOS EN SITIO | 26/08/2025 SE REALIZA VISITA AL COMERCIO SE ENTREGAN 20 ROLLOS</t>
  </si>
  <si>
    <t>BARRIO GUAYABAL PEREIRA 1</t>
  </si>
  <si>
    <t>FO-25-1420867</t>
  </si>
  <si>
    <t>25/08/2025 SE ESCALA AL COORDINADOR DE ZONA PARA ENTREGA DE ROLLOS EN SITIO | 26/08/2025 VISITAMOS COMERCIO REALIZAMOS ENTREGA DE 20 ROLLOS.</t>
  </si>
  <si>
    <t>FO-25-1419520</t>
  </si>
  <si>
    <t>25/08/2025 SE ESCALA A LA RED PARA AUTORIZACIÓN DE ROLLOS - LA RED AUTORIZA - SE ESCALA AL COORDINADOR DE ZONA PARA ENTREGA DE ROLLOS EN SITIO | 26/08/2025 ENTREGA DE 10 ROLLOS EJECUTADO OK</t>
  </si>
  <si>
    <t>BARRIO SALAMANCA SOLEDAD 1</t>
  </si>
  <si>
    <t>FO-25-1406110</t>
  </si>
  <si>
    <t>21/08/2025 SE ESCALA AL COORDINADOR DE ZONA PARA ENTREGA DE ROLLOS EN SITIO | 26/08/2025 SE ENTREGAN 50 ROLLOS DE LA RED RBM EXITOSOS</t>
  </si>
  <si>
    <t>FO-25-1421345</t>
  </si>
  <si>
    <t>25/08/2025 SE ESCALA AL COORDINADOR DE ZONA PARA ENTREGA DE ROLLOS EN SITIO | 26/08/2025 SE REALIZA VISITA, SE ENTREGAN 10 ROLLOS</t>
  </si>
  <si>
    <t>BARR SAN FERNANDO CARTAGENA DE</t>
  </si>
  <si>
    <t>FO-25-1394140</t>
  </si>
  <si>
    <t>19/08/2025 SE ESCALA AL COORDINADOR DE ZONA PARA ENTREGA DE ROLLOS EN SITIO | 26/08/2025 SE ENTREGAN 10 ROLLOS</t>
  </si>
  <si>
    <t>BARRIO  AUTOPISTA AL MAR 2 NEC</t>
  </si>
  <si>
    <t>FO-25-1403192</t>
  </si>
  <si>
    <t>21/08/2025 SE ESCALA AL COORDINADOR DE ZONA PARA ENTREGA DE ROLLOS EN SITIO | 26/08/2025 SE REALIZA ENTREGA DE 20 ROLLOS EN EL PUNTO SIN NOVEDAD, EN LA ENTREGA NO SE MANIPULAN EQUIPOS</t>
  </si>
  <si>
    <t>FO-25-1420863</t>
  </si>
  <si>
    <t>25/08/2025 SE ESCALA AL COORDINADOR DE ZONA PARA ENTREGA DE ROLLOS EN SITIO | 26/08/2025 SE VISITA CB. SE REALIZA ENTREGA DE 70 ROLLOS. CLIENTE INFORMA QUE CB FUNCIONA CORRECTAMENTE. NO SÉ MANIPULA DATAFONO</t>
  </si>
  <si>
    <t>BARRIO CENTRO 25 BUCARAMANGA</t>
  </si>
  <si>
    <t>FO-25-1422198</t>
  </si>
  <si>
    <t>25/08/2025 SE ESCALA AL COORDINADOR DE ZONA PARA ENTREGA DE ROLLOS EN SITIO | 26/08/2025 SE VISITA COMERCIO SE REALIZA LA ENTREGA DE 40 ROLLOS RBM CB OPERATIVO</t>
  </si>
  <si>
    <t>BARRIO CIUDAD JARDIN CUCUTA  2</t>
  </si>
  <si>
    <t>FO-25-1420337</t>
  </si>
  <si>
    <t>25/08/2025 SE ESCALA AL COORDINADOR DE ZONA PARA ENTREGA DE ROLLOS EN SITIO | 26/08/2025 SE REALIZÓ VISITA AL COMERCIO Y SE HIZO ENTREGA DE 30 ROLLOS TODO OK</t>
  </si>
  <si>
    <t>BARRIO CHAPINERO BOGOTA 29</t>
  </si>
  <si>
    <t>FO-25-1418681</t>
  </si>
  <si>
    <t>25/08/2025 SE ESCALA AL COORDINADOR DE ZONA PARA ENTREGA DE ROLLOS EN SITIO | 26/08/2025 SE REALIZA ENTREGA DE 20 ROLLOS NO SE MANIPULAN TERMINALES ENTREGAN DIRECCIÓN DIFERENTE NO ESTE TRILLERA CLIENTES Y A QUÉ PRECIO LA DELGADITA QUE LE ENTREGAMOS LOS ROLLOS LA FIRMA MÍA</t>
  </si>
  <si>
    <t>BARRIO CORR VEJUQUILLO CL PRIN</t>
  </si>
  <si>
    <t>FO-25-1408162</t>
  </si>
  <si>
    <t>22/08/2025 SE ESCALA AL COORDINADOR DE ZONA PARA ENTREGA DE ROLLOS EN SITIO | 26/08/2025 SE ENVIA 10 ROLLOS POR FLOTA, SE LE ENVIA EVIDENCIAS Y GUIA AL USUARIO CONFIRMANDO EL ENVIO Y RECIBIDO</t>
  </si>
  <si>
    <t>BARRIO CIUDAD LATINA SOACHA 2</t>
  </si>
  <si>
    <t>FO-25-1419579</t>
  </si>
  <si>
    <t>25/08/2025 SE ESCALA AL COORDINADOR DE ZONA PARA ENTREGA DE ROLLOS EN SITIO | 26/08/2025 DURANTE LA VISITA TECNICA SE REALIZA ENTREGA DE 50 ROLLOS PARA DATÁFONO NO SE MANIPULAN EQUIPOS SIN NOVEDAD EN ENTREGA</t>
  </si>
  <si>
    <t>LA CRUZ</t>
  </si>
  <si>
    <t>BARRIO CENTRO LA CRUZ 1</t>
  </si>
  <si>
    <t>FO-25-1394241</t>
  </si>
  <si>
    <t>19/08/2025 EN COMUNICACIÓN CON LA SRA TATIANA ORDÓÑEZ REALPE ORDÓÑEZ CON C.C  87248572 AL CELULAR_ 3218093699 CONFIRMA SOLICITUD. DATOS CORRECTOS, SE ACTUALIZAN | 26/08/2025 SE REALIZA ENVIO DE 20 ROLLOS, CON LA GUIA 2185553734. SE CONFIRMA PEDIDO EN LA OFICINA DE LA TRANSPORTADORA, SE LE INFORMA  AL USUARIO PARA QUE SE ACERQUE A LAS INSTALACIONES A RECIBIR EL PEDIDO</t>
  </si>
  <si>
    <t>SAN PEDRO FRIO</t>
  </si>
  <si>
    <t>FO-25-1399371</t>
  </si>
  <si>
    <t>20/08/2025 SE ESCALA PARA ENVIO, SE LLAMO AL CB Y CONFIRMA SOLICITUD. SE ACTUALIZARON DATOS | 26/08/2025 SE REALIZA ENVIO DE 10 ROLLOS, CON LA GUIA 2187690646. ..26-08 SE CONFIRMA ENTREGA EXITOSA CON EL USUARIO</t>
  </si>
  <si>
    <t>BARRIO EL HOSPITAL PATIA 1</t>
  </si>
  <si>
    <t>FO-25-1396811</t>
  </si>
  <si>
    <t>20/08/2025 EN COMUNICACIÓN CON LA SEÑORA KAREN YULIANA MONTERO AL NÚMERO 3226807258 CONFIRMA SOLICITUD DE ROLLOS Y CONFIRMA DATOS. SE ACTUALIZAN | 26/08/2025 SE REALIZA ENVIO DE 40 ROLLOS, CON LA GUIA 2185553734. ..26-08 SE CONFIRMA ENTREGA EXITOSA CON EL USUARIO</t>
  </si>
  <si>
    <t>FO-25-1422481</t>
  </si>
  <si>
    <t>25/08/2025 SE ESCALA PARA VISITA, POR FAVOR LLAMAR ANTES DE DESPLAZARSE | 26/08/2025 EN LA VISITA TÉCNICA SE REALIZÓ LA ENTREGA DE 150 ROLLOS TERMICOS DE REDEBAN PARA EL CB</t>
  </si>
  <si>
    <t>BARRIO LAS MARIAS ALVARADO</t>
  </si>
  <si>
    <t>FO-25-1420894</t>
  </si>
  <si>
    <t>25/08/2025 SE ESCALA AL COORDINADOR DE ZONA PARA ENTREGA DE ROLLOS EN SITIO | 26/08/2025 SE ENTREGA 40 ROLLOS CON VISITA</t>
  </si>
  <si>
    <t>FO-25-1424691</t>
  </si>
  <si>
    <t>26/08/2025 SE ESCALA AL COORDINADOR DE ZONA PARA ENTREGA DE ROLLOS EN SITIO | 26/08/2025 SE DEJA LOS 10 ROLLOS EN DIRECCIÓN DIFERENTE POR INDICACIONES DEL CLIENTE</t>
  </si>
  <si>
    <t>FO-25-1395828</t>
  </si>
  <si>
    <t>20/08/2025 SE ESCALA AL COORDINADOR DE ZONA PARA ENTREGA DE ROLLOS EN SITIO | 26/08/2025 SE ENTREGAN 80 ROLLOS</t>
  </si>
  <si>
    <t>OPRAP SUC 395 VIVA VILLAVICENC</t>
  </si>
  <si>
    <t>FO-25-1404515</t>
  </si>
  <si>
    <t>21/08/2025 SE ESCALA AL COORDINADOR DE ZONA PARA ENTREGA DE ROLLOS EN SITIO | 26/08/2025 SE VISITA CB Y SE REALIZA ENTREGA DE 190 ROLLOS DE PAPEL TERMICO PARA DATÁFONO</t>
  </si>
  <si>
    <t>SAN VICENTE</t>
  </si>
  <si>
    <t>BARRIO LA VIRGEN SAN VICENTE D</t>
  </si>
  <si>
    <t>FO-25-1405825</t>
  </si>
  <si>
    <t>21/08/2025 SE ESCALA AL COORDINADOR DE ZONA PARA ENTREGA DE ROLLOS EN SITIO | 26/08/2025 SE ENVÍAN 50 ROLLOS OK, CLIENTE CONFIRMA RECIBIDO</t>
  </si>
  <si>
    <t>BARRIO VILLA ALSACIA BOGOTA 10</t>
  </si>
  <si>
    <t>FO-25-1425348</t>
  </si>
  <si>
    <t>26/08/2025 SE ESCALA AL COORDINADOR DE ZONA PARA ENTREGA DE ROLLOS EN SITIO | 26/08/2025 ENTREGA DE ROLLOS EJECUTADO OK</t>
  </si>
  <si>
    <t>FO-25-1422552</t>
  </si>
  <si>
    <t>25/08/2025 SE ESCALA A LA RED PARA AUTORIZACIÓN DE ROLLOS - LA RED AUTORIZA - SE ESCALA AL COORDINADOR DE ZONA PARA ENTREGA DE ROLLOS EN SITIO | 26/08/2025 SE REALIZA ENTREGA DE 20 ROLLOS</t>
  </si>
  <si>
    <t>FO-25-1420884</t>
  </si>
  <si>
    <t>25/08/2025 SE ESCALA AL COORDINADOR DE ZONA PARA ENTREGA DE ROLLOS EN SITIO | 26/08/2025 ENTREGA DE 10 ROLLOS NO SE MANIPULAN EQUIPOS</t>
  </si>
  <si>
    <t>BARRIO SECTOR  EL CEMENTERIO E</t>
  </si>
  <si>
    <t>FO-25-1414645</t>
  </si>
  <si>
    <t>23/08/2025 SE ESCALA AL COORDINADOR DE ZONA PARA ENTREGA DE ROLLOS EN SITIO | 26/08/2025 SE ENTREGAN 10 ROLLOS OK</t>
  </si>
  <si>
    <t>BARRIO CENTRO FLORENCIA 17</t>
  </si>
  <si>
    <t>FO-25-1413333</t>
  </si>
  <si>
    <t>23/08/2025 SE ESCALA AL COORDINADOR DE ZONA PARA ENTREGA DE ROLLOS EN SITIO | 26/08/2025 SE REALIZA ENTREGA DE 30 ROLLOS RBM, CLIENTE NO TIENE INTERNET EN EL MOMENTO SE TOMA FOTO DE COLILLA DEL DÍA ANTERIOR.</t>
  </si>
  <si>
    <t>BARRIO ZONA RURAL PUERTO GAITA</t>
  </si>
  <si>
    <t>FO-25-1411378</t>
  </si>
  <si>
    <t>22/08/2025 SE ESCALA AL COORDINADOR DE ZONA PARA ENTREGA DE ROLLOS EN SITIO, SE ENTREGA CON VISITA EN VILLAVICENCIO, YA QUE NO LE LLEGA TRANSPORTADORA HASTA LA VEREDA | 26/08/2025 SE REALIZA ENTREGA EN DIRECCIÓN SOLICITA POR TITULAR CR 18 E 44-52</t>
  </si>
  <si>
    <t>PTM TURBO COLPAGOS TURBO ANTIO</t>
  </si>
  <si>
    <t>FO-25-1409825</t>
  </si>
  <si>
    <t>22/08/2025 SE ESCALA AL COORDINADOR DE ZONA PARA ENTREGA DE ROLLOS EN SITIO | 26/08/2025 COMERCIO CERRADO , SE COMUNICA CON EL ENCARGADO DONDE. NOS INFORMA QUE SALIO Y QUE SE LOS PODEMOS DEJAR EN LA ESQUINA DONDE LA SEÑORA RUBIELA QUE ELLA CUANDO VUELVA LOS RECLAMA</t>
  </si>
  <si>
    <t>BARRIO  VEREDA LA CECILIA VILL</t>
  </si>
  <si>
    <t>FO-25-1405732</t>
  </si>
  <si>
    <t>21/08/2025 SE ESCALA AL COORDINADOR DE ZONA PARA ENTREGA DE ROLLOS EN SITIO | 26/08/2025 SE VISITA CB Y SE REALIZA ENTREGA DE 20 ROLLOS DE PAPEL TERMICO PARA DATÁFONO</t>
  </si>
  <si>
    <t>BARRIO SANTA JOSEFA VILLAVICEN</t>
  </si>
  <si>
    <t>FO-25-1394110</t>
  </si>
  <si>
    <t>19/08/2025 SE ESCALA AL COORDINADOR DE ZONA PARA ENTREGA DE ROLLOS EN SITIO | 26/08/2025 SE VISITA CB Y SE REALIZA ENTREGA DE 50 ROLLOS DE PAPEL TERMICO PARA DATÁFONO</t>
  </si>
  <si>
    <t>FO-25-1422352</t>
  </si>
  <si>
    <t>25/08/2025 SE ESCALA PARA VISITA, POR FAVOR LLAMAR ANTES DE DESPLAZARSE | 26/08/2025 ENTREGA DE 40 ROLLOS EXITOSA</t>
  </si>
  <si>
    <t>FO-25-1398277</t>
  </si>
  <si>
    <t>20/08/2025 SE ESCALA AL COORDINADOR DE ZONA PARA ENTREGA DE ROLLOS EN SITIO | 26/08/2025 SE INGRESA SE ENTREGA 20 ROLLOS RBM</t>
  </si>
  <si>
    <t>BARRIO VILLA MARCELA NEIVA</t>
  </si>
  <si>
    <t>FO-25-1425367</t>
  </si>
  <si>
    <t>26/08/2025 SE ESCALA AL COORDINADOR DE ZONA PARA ENTREGA DE ROLLOS EN SITIO | 26/08/2025 SE LLEGA A SITIO, SE ENTREGAN 10 ROLLOS RBM</t>
  </si>
  <si>
    <t>BARRIO EL SALADO IBAGUE 11</t>
  </si>
  <si>
    <t>FO-25-1420355</t>
  </si>
  <si>
    <t>25/08/2025 SE ESCALA AL COORDINADOR DE ZONA PARA ENTREGA DE ROLLOS EN SITIO | 26/08/2025 SE REALIZA ENTREGA DE 10 ROLLOS POR SOLICITUD DEL CLIENTE.</t>
  </si>
  <si>
    <t>BARRIO VEREDA PUERTO JORDAN TA</t>
  </si>
  <si>
    <t>FO-25-1362066</t>
  </si>
  <si>
    <t>22/08/2025 EN COMUNICACIÓN CON EL USUARIO, SE SOLICITA RECOGER LA PAPELERÍA EN LA OFICINA DE LA TRANSPORTADORA.SE INFORMA GUIA | 23/08/2025 SE RECUERDA A USUARIO, RECOGER PAPELERÍA | 15/08/2025 SE REALIZA ENVÍO DE 20 ROLLOS POR INTERRAPIDISIMO A PUERTO JORDAN ARAUCA, DESCRIPCIÓN DE LA ORDEN SYTEX.</t>
  </si>
  <si>
    <t>LAS MERCEDES NEIVA 1</t>
  </si>
  <si>
    <t>FO-25-1422604</t>
  </si>
  <si>
    <t>25/08/2025 SE ESCALA AL COORDINADOR DE ZONA PARA ENTREGA DE ROLLOS EN SITIO | 26/08/2025 SE LLEGA A SITIO, SE ENTREGAN 30 ROLLOS RBM</t>
  </si>
  <si>
    <t>BARRIO MOTILONES CUCUTA 29</t>
  </si>
  <si>
    <t>FO-25-1420890</t>
  </si>
  <si>
    <t>25/08/2025 SE ESCALA AL COORDINADOR DE ZONA PARA ENTREGA DE ROLLOS EN SITIO | 26/08/2025 SE REALIZÓ VISITA AL COMERCIO Y SE HIZO ENTREGA DE 10 ROLLOS TODO OK</t>
  </si>
  <si>
    <t>BARRIO CALLE PRINCIPAL LLORENT</t>
  </si>
  <si>
    <t>FO-25-1374887</t>
  </si>
  <si>
    <t>14/08/2025 14-8 SE REALIZA ENVIO ROLLOS CON GUIA | 20/08/2025 SE LE INFORMA AL CLIENTE GUIA PARA RECOGER EN OFICINA | 21/08/2025 EN COMUNICACIÓN CON EL USUARIO, SE RECUERDA PASAR A RECOGER PAQUETE | 22/08/2025 EN COMUNICACIÓN CON EL USUARIO, INDICA QUE AÚN NO HA RECOGIDO LA PAPELERÍA | 23/08/2025 SE SOLICITA NUEVAMENTE A USUARIO, PASAR POR LA PAPELERÍA | 15/08/2025 SE REALIZA ENVIO DE 110 ROLLOS POR SOLICITUD DE CLIENTE SE LE SUMISTRA NÚMERO DE GUÍA A CLIENTE PARA SER RECLAMADO EN LA OFICINA PRINCIPAL</t>
  </si>
  <si>
    <t>DISTRICOL DROGUERÍA PHARMA AZU</t>
  </si>
  <si>
    <t>FO-25-1393200</t>
  </si>
  <si>
    <t>19/08/2025 SE ESCALA AL COORDINADOR DE ZONA PARA ENTREGA DE ROLLOS EN SITIO | 26/08/2025 SE ESTA EN DEPLAZAMIENTO AL SITIO YA QUE ES UNA VEREDA Y SE ENCUENTRA CIERRE DE VIAS. | 26/08/2025 SE INGRESA SE ENTREGA 40 ROLLOS RBM</t>
  </si>
  <si>
    <t>BARRIO OCANA OCANA</t>
  </si>
  <si>
    <t>FO-25-1404638</t>
  </si>
  <si>
    <t>21/08/2025 SE CONFIRMA DATOS CON CB, DATOS CORRECTOS, SE ACTUALIZAN. SE REALIZA ENVIO DE  ROLLOS CON GUIA | 23/08/2025 SE REALIZA ENVÍO DE 60 ROLLOS RBM OK</t>
  </si>
  <si>
    <t>BARRIO EL CARMEN LA ESQUINA DO</t>
  </si>
  <si>
    <t>FO-25-1404623</t>
  </si>
  <si>
    <t>21/08/2025 SE CONFIRMA DATOS CON CB, DATOS CORRECTOS, SE ACTUALIZAN. SE REALIZA ENVIO DE  ROLLOS CON GUIA | 23/08/2025 SE ENVIARON 30 ROLLOS  POR INTERRAPIDISIMO</t>
  </si>
  <si>
    <t>COPER</t>
  </si>
  <si>
    <t>BARRIO CENTRO COPER 1</t>
  </si>
  <si>
    <t>FO-25-1404616</t>
  </si>
  <si>
    <t>21/08/2025 SE CONFIRMA DATOS CON CB, DATOS CORRECTOS, SE ACTUALIZAN. SE REALIZA ENVIO DE  ROLLOS CON GUIA | 23/08/2025 SE REALIZA ENVIO 10 ROLLOS</t>
  </si>
  <si>
    <t>BARRIO CENTRO POBLADO VILLA LO</t>
  </si>
  <si>
    <t>FO-25-1406132</t>
  </si>
  <si>
    <t>21/08/2025 SE CONFIRMA DATOS CON CB, DATOS CORRECTOS, SE ACTUALIZAN. SE REALIZA ENVIO DE  ROLLOS CON GUIA | 22/08/2025 SE REALIZA ENVÍO DE 20 ROLLOS RBM POR INTERRAPIDISIMO</t>
  </si>
  <si>
    <t>TA-25-994624</t>
  </si>
  <si>
    <t>FO-25-1408590</t>
  </si>
  <si>
    <t>25/08/2025 SE REALIZA ENVÍO DE 30 ROLLOS DE PAPEL PARA DATÁFONO</t>
  </si>
  <si>
    <t>DISTRICOL HACHELCA</t>
  </si>
  <si>
    <t>FO-25-1317332</t>
  </si>
  <si>
    <t>06/08/2025 SE ENVIAN ROLLOS CON LA GUIA: | 11/08/2025 SE REALIZA GESTION TELEFONICA AL 3114557426 RESPONDE SR HERNAN INDICA QUE AUN NO LE HAN LLEGADO Y QUE NO LO HAN LLAMADO DE LA OFICINA 284607348 GUIA SIN ESTADO | 14/08/2025 SE REALIZA GESTION AL 3114557426 RESPONDE SR HERNAN INDICA QUE NO LE HA LLEGADO Y NO LO HAN LLAMADO DE LA OFICINA SE BRINDA GUIA 284607348 SE ESCALA CASO A SERVIENTREGA | 22/08/2025 EN COMUNICACIÓN CON EL USUARIO, INDICA QUE AÚN NO RECIBE PAPELERÍA | 26/08/2025 SE REALIZA ENVIO DE 10 ROLLOS, CON LA GUIA 284607348 SERVIENTREGRA. SE CONFIRMA ENTREGA EXITOSA POR PARTE DE LA TRANSPORTADORA.</t>
  </si>
  <si>
    <t>BARRIO ZULIA SUCRE</t>
  </si>
  <si>
    <t>FO-25-1371722</t>
  </si>
  <si>
    <t>13/08/2025 13-8 SE REALIZA ENVIO ROLLOS CON GUIA | 20/08/2025 EN COMUNICACIÓN CON EL USUARIO, INDICA QUE AÚN NO RECIBE PAPELERÍA. SE INFORMA GUIA | 21/08/2025 EN COMUNICACIÓN CON EL USUARIO, INDICA QUE AÚN NO RECIBE PAPELERÍA | 22/08/2025 EN COMUNICACIÓN CON EL USUARIO, INDICA QUE AÚN NO RECIBE PAPELERÍA | 26/08/2025 SE REALIZA ENVIO DE 50 ROLLOS, CON LA GUIA 2265100352 SERVIENTREGRA. ..26-08 SE CONFIRMA ENTREGA EXITOSA CON EL USUARIO</t>
  </si>
  <si>
    <t>SAN CARLOS</t>
  </si>
  <si>
    <t>BARRIO SAN CARLOS SAN  2 CARLO</t>
  </si>
  <si>
    <t>FO-25-1381657</t>
  </si>
  <si>
    <t>15/08/2025 SE REALIZA ENVIO ROLLOS CON GUIA | 21/08/2025 EN COMUNICACIÓN CON EL USUARIO, INDICA QUE AÚN NO RECIBE PAPELERÍA. SE INFORMA GUIA | 26/08/2025 SE REALIZA ENVIO DE 20 ROLLOS, CON LA GUIA 284607366 SERVIENTREGRA. ..26-08 SE CONFIRMA ENTREGA EXITOSA CON EL USUARIO</t>
  </si>
  <si>
    <t>BARRIO LAS BRISAS BARBACOAS</t>
  </si>
  <si>
    <t>FO-25-1381656</t>
  </si>
  <si>
    <t>15/08/2025 SE REALIZA ENVIO ROLLOS CON GUIA | 26/08/2025 SE REALIZA ENVIO DE 10 ROLLOS, CON LA GUIA 2185553728 SERVIENTREGRA. SE CONFIRMA ENTREGA EXITOSA POR PARTE DE LA TRANSPORTADORA.</t>
  </si>
  <si>
    <t>DISTRICOL PAPELERIA MUNDO</t>
  </si>
  <si>
    <t>FO-25-1389333</t>
  </si>
  <si>
    <t>19/08/2025 SE REALIZA ENVIO ROLLOS CON GUIA | 21/08/2025 EN COMUNICACIÓN CON EL USUARIO, INDICA QUE AÚN NO RECIBE PAPELERÍA. SE INFORMA GUIA | 25/08/2025 SE INTENTA COMUNCICACION FALLIDA CON EL USUARIO PARA VALIDAR LA ENTREGA DE ROLLOS | 26/08/2025 SE REALIZA ENVIO DE 50 ROLLOS, CON LA GUIA 284607368 SERVIENTREGRA. ..26-08 SE CONFIRMA ENTREGA EXITOSA CON EL USUARIO</t>
  </si>
  <si>
    <t>DISTRICOL DROGUERIA LA ESTRELL</t>
  </si>
  <si>
    <t>FO-25-1398760</t>
  </si>
  <si>
    <t>20/08/2025 SE ESCALA PARA ENVIO, SE LLAMO AL CB Y CONFIRMA SOLICITUD. SE ACTUALIZARON DATOS | 26/08/2025 SE REALIZA ENVIO DE 60 ROLLOS, CON LA GUIA 284607373 SERVIENTREGRA. SE CONFIRMA ENTREGA EXITOSA POR PARTE DE LA TRANSPORTADORA.</t>
  </si>
  <si>
    <t>PTM PIEDECUESTA  PAPELERÍA Y M</t>
  </si>
  <si>
    <t>FO-25-1422401</t>
  </si>
  <si>
    <t>25/08/2025 SE ESCALA AL COORDINADOR DE ZONA PARA ENTREGA DE ROLLOS EN SITIO | 26/08/2025 SE HACE PRESENCIA EN COMERCIO SE REALIZA ENTREGA 10 ROLLOS</t>
  </si>
  <si>
    <t>FO-25-1418675</t>
  </si>
  <si>
    <t>25/08/2025 SE ESCALA AL COORDINADOR DE ZONA PARA ENTREGA DE ROLLOS EN SITIO | 26/08/2025 SE REALIZA ENTREGA DE 60 ROLLOS PARA EL CORRESPONSAL</t>
  </si>
  <si>
    <t>BARRIO CAÑAVERAL FLORIDABLANCA 7</t>
  </si>
  <si>
    <t>FO-25-1426337</t>
  </si>
  <si>
    <t>26/08/2025 SE ESCALA AL COORDINADOR DE ZONA PARA ENTREGA DE ROLLOS EN SITIO | 26/08/2025 SE REALIZA ENTREGA DE 10 ROLLOS CON VISITA.</t>
  </si>
  <si>
    <t>PTM PIEDECUESTA DROGUERIA NUEV</t>
  </si>
  <si>
    <t>FO-25-1419582</t>
  </si>
  <si>
    <t>25/08/2025 SE ESCALA AL COORDINADOR DE ZONA PARA ENTREGA DE ROLLOS EN SITIO | 26/08/2025 SE HACE PRESENCIA EN COMERCIO SE REALIZA ENTREGA DE 10 ROLLOS</t>
  </si>
  <si>
    <t>BARRIO LA CONCORDIA III CUCUTA</t>
  </si>
  <si>
    <t>FO-25-1411321</t>
  </si>
  <si>
    <t>22/08/2025 SE ESCALA AL COORDINADOR DE ZONA PARA ENTREGA DE ROLLOS EN SITIO | 26/08/2025 SE REALIZA VISITA SE ENTREGAN 90 ROLLOS EXITOSO</t>
  </si>
  <si>
    <t>PTM TURBO GRANERO BRISAS DE M</t>
  </si>
  <si>
    <t>FO-25-1414198</t>
  </si>
  <si>
    <t>23/08/2025 SE ESCALA AL COORDINADOR DE ZONA PARA ENTREGA DE ROLLOS EN SITIO | 26/08/2025 SE ENVIA 10 ROLLOS POR FLOTA, EL CONDUCTOR NO DEJA TOMAR FOTO DEL DOCUMENTO, SE MANDA INFORMACION AL CLIENTE Y CONFIRMA QUE RECIBIO LOS ROLLOS</t>
  </si>
  <si>
    <t>BARRIO TRIGAL DEL NORTE CUCUTA</t>
  </si>
  <si>
    <t>FO-25-1420341</t>
  </si>
  <si>
    <t>25/08/2025 SE ESCALA AL COORDINADOR DE ZONA PARA ENTREGA DE ROLLOS EN SITIO | 26/08/2025 SE ENTREGAN 10 ROLLOS EXITOSO</t>
  </si>
  <si>
    <t>FO-25-1422229</t>
  </si>
  <si>
    <t>25/08/2025 SE ESCALA AL COORDINADOR DE ZONA PARA ENTREGA DE ROLLOS EN SITIO | 26/08/2025 ENTREGA DE 10 ROLLOS CON VISITA EXITOSA</t>
  </si>
  <si>
    <t>BARRIO VILLAS DEL TEJAR CUCUTA</t>
  </si>
  <si>
    <t>FO-25-1422222</t>
  </si>
  <si>
    <t>25/08/2025 SE ESCALA AL COORDINADOR DE ZONA PARA ENTREGA DE ROLLOS EN SITIO | 26/08/2025 SE ENTREGAN 30 ROLLOS EXITOSO</t>
  </si>
  <si>
    <t>PTM TURBO AGROINSUMOS NUEVO AN</t>
  </si>
  <si>
    <t>FO-25-1406187</t>
  </si>
  <si>
    <t>21/08/2025 SE ESCALA AL COORDINADOR DE ZONA PARA ENTREGA DE ROLLOS EN SITIO | 26/08/2025 SE ENVIA 30 ROLLOS POR FLOTA, EL CONDUCTOR NO DEJA TOMAR FOTO DEL DOCUMENTO, SE MANDA INFORMACION AL CLIENTE Y CONFIRMA QUE RECIBIO LOS ROLLOS</t>
  </si>
  <si>
    <t>PTM PLANETA RICA AGENCIA INMO</t>
  </si>
  <si>
    <t>FO-25-1397834</t>
  </si>
  <si>
    <t>20/08/2025 SE ESCALA AL COORDINADOR DE ZONA PARA ENTREGA DE ROLLOS EN SITIO | 26/08/2025 SE REALIZA ENTREGA DE 10 ROLLOS PARA EL CB BANCOLOMBIA,NO SE MANIPULAN EQUIPOS</t>
  </si>
  <si>
    <t>PTM BELLO MOTORUN74</t>
  </si>
  <si>
    <t>FO-25-1403840</t>
  </si>
  <si>
    <t>21/08/2025 SE ESCALA PARA ENVIO POR CABIFY | 27/08/2025 26-8 SE REALIZA ENTREGA DE 10 ROLLOS POR EL OPERADOR CABIFY</t>
  </si>
  <si>
    <t>CENTRAL MAYORISTA ITAGUI</t>
  </si>
  <si>
    <t>FO-25-1397445</t>
  </si>
  <si>
    <t>20/08/2025 SE ESCALA PARA ENVIO POR CABIFY | 27/08/2025 26-8 SE REALIZA ENTREGA DE 130 ROLLOS POR EL OPERADOR CABIFY</t>
  </si>
  <si>
    <t>DISTRICOL MINI LA FRONTERA</t>
  </si>
  <si>
    <t>FO-25-1404507</t>
  </si>
  <si>
    <t>21/08/2025 SE ESCALA PARA ENVIO POR CABIFY | 27/08/2025 26-8 SE REALIZA ENTREGA DE 60 ROLLOS POR EL OPERADOR CABIFY</t>
  </si>
  <si>
    <t>PTM BELLO ZEA COSMETICS</t>
  </si>
  <si>
    <t>FO-25-1405205</t>
  </si>
  <si>
    <t>OPRAP CARULLA SAN LUCAS</t>
  </si>
  <si>
    <t>FO-25-1398633</t>
  </si>
  <si>
    <t>20/08/2025 SE ENVIO ROLLOS POR MEDIO DE CABIFY | 27/08/2025 26-8 SE REALIZA ENTREGA DE 70 ROLLOS POR EL OPERADOR CABIFY</t>
  </si>
  <si>
    <t>PTM MEDELLIN CARNES TAURINA</t>
  </si>
  <si>
    <t>FO-25-1403810</t>
  </si>
  <si>
    <t>21/08/2025 SE ESCALA PARA ENVIO POR CABIFY | 27/08/2025 26-8 SE REALIZA ENTREGA DE 40 ROLLOS POR EL OPERADOR CABIFY</t>
  </si>
  <si>
    <t>DISTRICOL 1115 SOLUCIONES</t>
  </si>
  <si>
    <t>FO-25-1403809</t>
  </si>
  <si>
    <t>21/08/2025 SE ESCALA PARA ENVIO POR CABIFY | 27/08/2025 26-8 SE REALIZA ENTREGA DE 30 ROLLOS POR EL OPERADOR CABIFY</t>
  </si>
  <si>
    <t>BARRIO URIBE ANGEL ENVIGADO</t>
  </si>
  <si>
    <t>FO-25-1404512</t>
  </si>
  <si>
    <t>BARRIO TABLAZA LA ESTRELLA 2</t>
  </si>
  <si>
    <t>FO-25-1404554</t>
  </si>
  <si>
    <t>BARRIO VRD CHOCOSITO FLORIDA F</t>
  </si>
  <si>
    <t>FO-25-1425377</t>
  </si>
  <si>
    <t>26/08/2025 SE ESCALA AL COORDINADOR DE ZONA PARA ENTREGA DE ROLLOS EN SITIO | 27/08/2025 EN LA VISITA TÉCNICA SE REALIZÓ LA ENTREGA DE 10 ROLLOS TERMICOS DE REDEBAN PARA EL CB</t>
  </si>
  <si>
    <t>BARRIO SAN BENITO VILLAVICENCI</t>
  </si>
  <si>
    <t>FO-25-1425437</t>
  </si>
  <si>
    <t>26/08/2025 SE ESCALA AL COORDINADOR DE ZONA PARA ENTREGA DE ROLLOS EN SITIO | 27/08/2025 SE REALIZA VISITA AL CB PARA ENTREGA DE ROLLOS Y SE REALIZA TODO OK</t>
  </si>
  <si>
    <t>FO-25-1426359</t>
  </si>
  <si>
    <t>26/08/2025 SE ESCALA AL COORDINADOR DE ZONA PARA ENTREGA DE ROLLOS EN SITIO | 27/08/2025 SE VISITA EL COMERCIO, EL CLIENTE INFORMA QUE SOLICITO ROLLOS PARA EL DATAFONO DE WOMPI PERO TODAVÍA NO SE TIENE INVENTARIO EN LA BODEGA EN CALI, LA VISITA ES FALLIDA</t>
  </si>
  <si>
    <t>BARRIO LAS PALMERAS CARTAGENA</t>
  </si>
  <si>
    <t>FO-25-1422392</t>
  </si>
  <si>
    <t>25/08/2025 SE ESCALA AL COORDINADOR DE ZONA PARA ENTREGA DE ROLLOS EN SITIO | 27/08/2025 SE ENTREGAN 80 ROLLOS</t>
  </si>
  <si>
    <t>EXXON ANTONIA SANTOS BUCARAMAN</t>
  </si>
  <si>
    <t>FO-25-1429031</t>
  </si>
  <si>
    <t>26/08/2025 SE ESCALA AL COORDINADOR DE ZONA PARA ENTREGA DE ROLLOS EN SITIO | 27/08/2025 SE HACE PRESENCIA EN COMERCIO SE REALIZA ENTREGA DE 40 ROLLOS</t>
  </si>
  <si>
    <t>COMCARD SINCE MAJU</t>
  </si>
  <si>
    <t>FO-25-1399079</t>
  </si>
  <si>
    <t>20/08/2025 SE ESCALA AL COORDINADOR DE ZONA PARA ENTREGA DE ROLLOS EN SITIO | 27/08/2025 SE HACE ENVÍO DE 40 ROLLOS POR FLOTA, A LA SEÑORA BLANCA NURY HERNÁNDEZ, SE LE INFORMA PARA QUE ESTÉ PENDIENTE, SE CONFIRMA RECIBIDO VÍA WHATSAPP.</t>
  </si>
  <si>
    <t>BARRIO BUENOS AIRES CUCUTA  5</t>
  </si>
  <si>
    <t>FO-25-1424648</t>
  </si>
  <si>
    <t>26/08/2025 SE ESCALA AL COORDINADOR DE ZONA PARA ENTREGA DE ROLLOS EN SITIO | 27/08/2025 SE REALIZA ENTREGA DE 20 ROLLOS RBM OK</t>
  </si>
  <si>
    <t>BARRIO VILLA ORIENTE VILLAVICE</t>
  </si>
  <si>
    <t>FO-25-1425454</t>
  </si>
  <si>
    <t>26/08/2025 SE ESCALA AL COORDINADOR DE ZONA PARA ENTREGA DE ROLLOS EN SITIO | 27/08/2025 SE REALIZA VISITA A CB PARA ENTREGA DE ROLLOS, SE ENTREGAN TODO OK</t>
  </si>
  <si>
    <t>FO-25-1427579</t>
  </si>
  <si>
    <t>26/08/2025 SE ESCALA A LA RED PARA AUTORIZACIÓN DE ROLLOS - LA RED AUTORIZA - SE ESCALA AL COORDINADOR DE ZONA PARA ENTREGA DE ROLLOS EN SITIO | 27/08/2025 SE VISITA COMERCIO SE REALIZÓ ENTREGA DE 20 ROLLOS</t>
  </si>
  <si>
    <t>PTM CARTAGENA TALLER OPTICO BU</t>
  </si>
  <si>
    <t>FO-25-1406191</t>
  </si>
  <si>
    <t>21/08/2025 SE ESCALA AL COORDINADOR DE ZONA PARA ENTREGA DE ROLLOS EN SITIO | 27/08/2025 SE ENTREGAN 20 ROLLOS</t>
  </si>
  <si>
    <t>BARRIO CENTRO INP YURAYACO SAN JOSE DEL FRAGUA</t>
  </si>
  <si>
    <t>FO-25-1416922</t>
  </si>
  <si>
    <t>24/08/2025 SE CONFIRMA DATOS CON CB, DATOS CORRECTOS, SE ACTUALIZAN. SE REALIZA ENVIO DE ROLLOS CON GUIA | 27/08/2025 SE REALIZA ENTREGA DE 20 ROLLOS RBM EN OTRA DIRECCIÓN INDICADA POR EL CLIENTE, ENTREGA EXITOSA</t>
  </si>
  <si>
    <t>FO-25-1422203</t>
  </si>
  <si>
    <t>25/08/2025 SE ESCALA AL COORDINADOR DE ZONA PARA ENTREGA DE ROLLOS EN SITIO | 27/08/2025 SE REALIZA ENTREGA DE 10 ROLLOS</t>
  </si>
  <si>
    <t>PTM CARTAGENA VARIEDADES Y PAP</t>
  </si>
  <si>
    <t>FO-25-1418694</t>
  </si>
  <si>
    <t>25/08/2025 SE ESCALA AL COORDINADOR DE ZONA PARA ENTREGA DE ROLLOS EN SITIO | 27/08/2025 SE REALIZA ENTREGA DE 30 ROLLOS PARA EL CORRESPONSAL</t>
  </si>
  <si>
    <t>BARRIO SAN LUIS CUCUTA 30</t>
  </si>
  <si>
    <t>FO-25-1424671</t>
  </si>
  <si>
    <t>26/08/2025 SE ESCALA AL COORDINADOR DE ZONA PARA ENTREGA DE ROLLOS EN SITIO | 27/08/2025 SE REALIZÓ VISITA AL COMERCIO Y SE HIZO ENTREGA DE 20 ROLLOS TODO OK</t>
  </si>
  <si>
    <t>FO-25-1425446</t>
  </si>
  <si>
    <t>26/08/2025 SE ESCALA AL COORDINADOR DE ZONA PARA ENTREGA DE ROLLOS EN SITIO | 27/08/2025 SE REALIZA VISITA AL CB PARA ENTREGA DE ROLLOS, SE ENTREGAN TODO OK</t>
  </si>
  <si>
    <t>BARRIO CORREGIMIENTO CINCELADA</t>
  </si>
  <si>
    <t>FO-25-1377177</t>
  </si>
  <si>
    <t>14/08/2025 SE REALIZA ENVIO ROLLOS CON GUIA | 22/08/2025 EN COMUNICACIÓN CON EL USUARIO, INDICA QUE AÚN NO RECIBE PAPELERÍA | 23/08/2025 EN COMUNICACIÓN CON EL USUARIO, INDICA QUE AÚN NO RECIBE PAPELERÍA | 15/08/2025 SE REALIZA ENVIO DE 10 ROLLOS POR MEDIO DE LA TRANSPORTADORA INTERRAPIDISIM0 COMO TAL CUAL LO SOLICITO LA SRA LUZ DARY CARDENAS, LA CUAL NOS COMUNICAMOS PARA INFORMARLE DEL ENVIO Q SE LE VA A REALIZAR</t>
  </si>
  <si>
    <t>BARRIO CALLE PRINCIPAL PUERTO</t>
  </si>
  <si>
    <t>FO-25-1388154</t>
  </si>
  <si>
    <t>18/08/2025 EN COMUNICACIÓN CON LA SEÑORA YULIANA MONTIEL OCAMPO AL NUMERO 3224636447 CONFIRMA SOLICITUD DE ROLLOS E INDICA QUE SEAN ENVIADOS  A LA OFICINA PRINCIPAL DE INTERRAPIDISIMO DEL MUNICIPIO RIOBLANCO TOLIMA | 23/08/2025 EN COMUNICACIÓN CON EL USUARIO, INDICA QUE AÚN NO RECIBE PAPELERÍA. SE INFORMA GUIA | 19/08/2025 SE ENVÍA 10 ROLLOS POR INTERRAPIDISIMO.</t>
  </si>
  <si>
    <t>FO-25-1414620</t>
  </si>
  <si>
    <t>23/08/2025 SE CONFIRMA DATOS CON CB, DATOS CORRECTOS, SE ACTUALIZAN. SE REALIZA ENVIO DE ROLLOS CON GUIA | 25/08/2025 ENVÍO DE ROLLOS PARA DATÁFONO</t>
  </si>
  <si>
    <t>BARRIO VRD DE TORRES POPAYAN</t>
  </si>
  <si>
    <t>FO-25-1399086</t>
  </si>
  <si>
    <t>20/08/2025 SE ESCALA AL COORDINADOR DE ZONA PARA ENTREGA DE ROLLOS EN SITIO | 27/08/2025 SE INGRESA SE ENTREGA 50 ROLLOS RBM</t>
  </si>
  <si>
    <t>BARRIO SANTA LUCIA CHIA</t>
  </si>
  <si>
    <t>FO-25-1430436</t>
  </si>
  <si>
    <t>26/08/2025 SE ESCALA AL COORDINADOR DE ZONA PARA ENTREGA DE ROLLOS EN SITIO | 27/08/2025 SE REALIZA ENTREGA DE 50 ROLLOS NO SE MANIPULAN TERMINALES</t>
  </si>
  <si>
    <t>BARRIO VILLAS DE LA CANDELARIA</t>
  </si>
  <si>
    <t>FO-25-1406398</t>
  </si>
  <si>
    <t>21/08/2025 SE ESCALA AL COORDINADOR DE ZONA PARA ENTREGA DE ROLLOS EN SITIO | 27/08/2025 SE ENTREGAN 40 ROLLOS</t>
  </si>
  <si>
    <t>FO-25-1402266</t>
  </si>
  <si>
    <t>21/08/2025 SE ESCALA AL COORDINADOR DE ZONA PARA ENTREGA DE ROLLOS EN SITIO | 27/08/2025 SE REALIZA ENTREGA DE 30 ROLLOS PARA EL CORRESPONSAL</t>
  </si>
  <si>
    <t>PTM PEREIRA VARIEDADES MISAM</t>
  </si>
  <si>
    <t>FO-25-1416580</t>
  </si>
  <si>
    <t>24/08/2025 SE ESCALA AL COORDINADOR DE ZONA PARA ENTREGA DE ROLLOS EN SITIO | 27/08/2025 SE REALIZA ENTREGA DE 20 ROLLOS DE PAPEL PARA DATÁFONO EN LA CASA ENSEGUIDA POR SOLICITUD DE LA USUARIA</t>
  </si>
  <si>
    <t>DISTRICOL DROGUERIA DAMIAN</t>
  </si>
  <si>
    <t>FO-25-1399366</t>
  </si>
  <si>
    <t>20/08/2025 SE ESCALA PARA ENVIO, SE LLAMO AL CB Y CONFIRMA SOLICITUD. SE ACTUALIZARON DATOS | 27/08/2025 SE REALIZA ENVIO DE 30 ROLLOS, CON LA GUIA 2185553738 SERVIENTREGRA. SE CONFIRMA ENTREGA EXITOSA CON EL USUARIO.</t>
  </si>
  <si>
    <t>BARRIO PANAMERICANO CUCUTA 2</t>
  </si>
  <si>
    <t>FO-25-1419486</t>
  </si>
  <si>
    <t>25/08/2025 SE ESCALA AL COORDINADOR DE ZONA PARA ENTREGA DE ROLLOS EN SITIO | 27/08/2025 SE REALIZA ENTREGA DE 10 ROLLOS RBM OK</t>
  </si>
  <si>
    <t>BARRIO LAS PALMAS BALBOA</t>
  </si>
  <si>
    <t>FO-25-1399365</t>
  </si>
  <si>
    <t>20/08/2025 SE ESCALA PARA ENVIO, SE LLAMO AL CB Y CONFIRMA SOLICITUD. SE ACTUALIZARON DATOS | 27/08/2025 SE REALIZA ENVIO DE 10 ROLLOS, CON LA GUIA 2185553739 SERVIENTREGRA. SE CONFIRMA ENTREGA EXITOSA POR PARTE DE LA TRANSPORTADORA.</t>
  </si>
  <si>
    <t>TIMBIQUI</t>
  </si>
  <si>
    <t>BARRIO PUERTO LUZ TIMBIQUI 1</t>
  </si>
  <si>
    <t>FO-25-1378121</t>
  </si>
  <si>
    <t>14/08/2025 SE REALIZA ENVIO ROLLOS CON GUIA | 22/08/2025 EN COMUNICACIÓN CON EL USUARIO, INDICA QUE AÚN NO RECIBE PAPELERÍA. SE INFORMA GUIA | 27/08/2025 SE REALIZA ENVIO DE 10 ROLLOS, CON LA GUIA 2185553726 SERVIENTREGRA. SE CONFIRMA ENTREGA EXITOSA CON EL USUARIO.</t>
  </si>
  <si>
    <t>BARRIO RIO SUCIO RIO SUCIO</t>
  </si>
  <si>
    <t>FO-25-1394242</t>
  </si>
  <si>
    <t>19/08/2025 EN COMUNICACIÓN CON LA SR CENITH CLETO PEREZ CON C.C  43264286 AL CELULAR_ 3028038291 CONFIRMA SOLICITUD, DATOS CORRECTO. SE ACTUALIZAN | 26/08/2025 SE COMUNICA CON EL USUARIO AL NUMERO 3028038291 DONDE INDICA QUE AUN NO RECIBE LOS ROLLOS | 27/08/2025 SE REALIZA ENVIO DE 30 ROLLOS, CON LA GUIA 284607369 SERVIENTREGRA. SE CONFIRMA ENTREGA EXITOSA CON EL USUARIO.</t>
  </si>
  <si>
    <t>BARRIO VILLA ANITA BOGOTA</t>
  </si>
  <si>
    <t>FO-25-1424697</t>
  </si>
  <si>
    <t>26/08/2025 SE ESCALA AL COORDINADOR DE ZONA PARA ENTREGA DE ROLLOS EN SITIO | 27/08/2025 SE REALIZA ENTREGA DE 90 ROLLOS Y NO SE MANIPULAN EQUIPOS</t>
  </si>
  <si>
    <t>BARRIO LIBERTADORES TIBU 4</t>
  </si>
  <si>
    <t>FO-25-1404642</t>
  </si>
  <si>
    <t>21/08/2025 SE CONFIRMA DATOS CON CB, DATOS CORRECTOS, SE ACTUALIZAN. SE REALIZA ENVIO DE  ROLLOS CON GUIA | 27/08/2025 SE REALIZA ENVIO DE 20 ROLLOS, CON LA GUIA 2187690648 SERVIENTREGRA. SE CONFIRMA ENTREGA EXITOSA POR PARTE DE LA TRANSPORTADORA.</t>
  </si>
  <si>
    <t>BARRIO BARCO TIBU</t>
  </si>
  <si>
    <t>FO-25-1404637</t>
  </si>
  <si>
    <t>21/08/2025 SE CONFIRMA DATOS CON CB, DATOS CORRECTOS, SE ACTUALIZAN. SE REALIZA ENVIO DE  ROLLOS CON GUIA | 27/08/2025 SE REALIZA ENVIO DE 40 ROLLOS, CON LA GUIA 2187690648 SERVIENTREGRA. SE CONFIRMA ENTREGA EXITOSA POR PARTE DE LA TRANSPORTADORA.</t>
  </si>
  <si>
    <t>ISNOS</t>
  </si>
  <si>
    <t>BARRIO ASOPROVICFO ISNOS</t>
  </si>
  <si>
    <t>FO-25-1404633</t>
  </si>
  <si>
    <t>21/08/2025 SE CONFIRMA DATOS CON CB, DATOS CORRECTOS, SE ACTUALIZAN. SE REALIZA ENVIO DE  ROLLOS CON GUIA | 27/08/2025 SE REALIZA ENVIO DE 30 ROLLOS, CON LA GUIA 2235596006 SERVIENTREGRA. SE CONFIRMA ENTREGA EXITOSA POR PARTE DE LA TRANSPORTADORA.</t>
  </si>
  <si>
    <t>PTM BUENAVENTURA VARIEDADES HO</t>
  </si>
  <si>
    <t>FO-25-1406142</t>
  </si>
  <si>
    <t>21/08/2025 SE CONFIRMA DATOS CON CB, DATOS CORRECTOS, SE ACTUALIZAN. SE REALIZA ENVIO DE  ROLLOS CON GUIA | 27/08/2025 SE REALIZA ENVIO DE 40 ROLLOS, CON LA GUIA 2185553740 SERVIENTREGRA. SE CONFIRMA ENTREGA EXITOSA POR PARTE DE LA TRANSPORTADORA.</t>
  </si>
  <si>
    <t>PTM SAN ANTONIO INTERCOST</t>
  </si>
  <si>
    <t>FO-25-1430188</t>
  </si>
  <si>
    <t>26/08/2025 SE ESCALA AL COORDINADOR DE ZONA PARA ENTREGA DE ROLLOS EN SITIO | 27/08/2025 SE REALIZA LA ENTREGA DE 10 ROLLOS</t>
  </si>
  <si>
    <t>BARRIO VILLA GORGONA LA VICTOR</t>
  </si>
  <si>
    <t>FO-25-1430174</t>
  </si>
  <si>
    <t>26/08/2025 SE ESCALA AL COORDINADOR DE ZONA PARA ENTREGA DE ROLLOS EN SITIO | 27/08/2025 SE ENTREGAN 20 ROLLOS A DIANA SEPÚLVEDA</t>
  </si>
  <si>
    <t>BARRIO CARIBABARE YOPAL 2</t>
  </si>
  <si>
    <t>FO-25-1429051</t>
  </si>
  <si>
    <t>26/08/2025 SE ESCALA AL COORDINADOR DE ZONA PARA ENTREGA DE ROLLOS EN SITIO | 27/08/2025 SE VISITA COMERCIO, SE ENTREGAN 20 ROLLOS OK</t>
  </si>
  <si>
    <t>FO-25-1427564</t>
  </si>
  <si>
    <t>26/08/2025 SE ESCALA A LA RED PARA AUTORIZACIÓN DE ROLLOS - LA RED AUTORIZA - SE ESCALA AL COORDINADOR DE ZONA PARA ENTREGA DE ROLLOS EN SITIO | 27/08/2025 EN LA VISITA TÉCNICA SE REALIZÓ LA ENTREGA DE 20 ROLLOS TERMICOS DE REDEBAN PARA EL CB</t>
  </si>
  <si>
    <t>BARRIO ALCIBIA CARTEGENA DE IN</t>
  </si>
  <si>
    <t>FO-25-1402274</t>
  </si>
  <si>
    <t>FO-25-1427540</t>
  </si>
  <si>
    <t>26/08/2025 SE ESCALA A LA RED PARA AUTORIZACIÓN DE ROLLOS - LA RED AUTORIZA - SE ESCALA AL COORDINADOR DE ZONA PARA ENTREGA DE ROLLOS EN SITIO | 27/08/2025 ENTREGA DE 20 ROLLOS PARA DATÁFONO</t>
  </si>
  <si>
    <t>BARRIO PATIO BONITO 3 BOGOTA</t>
  </si>
  <si>
    <t>FO-25-1427517</t>
  </si>
  <si>
    <t>26/08/2025 SE ESCALA AL COORDINADOR DE ZONA PARA ENTREGA DE ROLLOS EN SITIO | 27/08/2025 SE REALIZA ENTREGA DE 70 ROLLOS Y NO SE MANIPULAN EQUIPOS</t>
  </si>
  <si>
    <t>BARRIO PATIO BONITO BOGOTA 22</t>
  </si>
  <si>
    <t>FO-25-1426663</t>
  </si>
  <si>
    <t>26/08/2025 SE ESCALA AL COORDINADOR DE ZONA PARA ENTREGA DE ROLLOS EN SITIO | 27/08/2025 ENTREGA DE 50 ROLLOS NO SE MANIPULAN EQUIPOS</t>
  </si>
  <si>
    <t>MULTIPAGAS CAJICA</t>
  </si>
  <si>
    <t>FO-25-1427509</t>
  </si>
  <si>
    <t>26/08/2025 SE ESCALA AL COORDINADOR DE ZONA PARA ENTREGA DE ROLLOS EN SITIO | 27/08/2025 SE REALIZÓ ENTREGA DE 250 ROLLOS NO SE MANIPULAN TERMINALES</t>
  </si>
  <si>
    <t>BARRIO OLAYA HERRERA CARTAGENA</t>
  </si>
  <si>
    <t>FO-25-1426643</t>
  </si>
  <si>
    <t>26/08/2025 SE ESCALA AL COORDINADOR DE ZONA PARA ENTREGA DE ROLLOS EN SITIO | 27/08/2025 SE ENTREGAN 50 ROLLOS</t>
  </si>
  <si>
    <t>FO-25-1424636</t>
  </si>
  <si>
    <t>26/08/2025 SE ESCALA AL COORDINADOR DE ZONA PARA ENTREGA DE ROLLOS EN SITIO | 27/08/2025 SE ENTREGAN 10 ROLLOS CON VISITA OK</t>
  </si>
  <si>
    <t>BARRIO VILLA MARIA SOLEDAD</t>
  </si>
  <si>
    <t>FO-25-1425428</t>
  </si>
  <si>
    <t>26/08/2025 SE ESCALA AL COORDINADOR DE ZONA PARA ENTREGA DE ROLLOS EN SITIO | 27/08/2025 SE REALIZA ENTREGA DE 50 UNIDADES DE ROLLOS AL CLIENTE</t>
  </si>
  <si>
    <t>BARRIO EL CENTRO SANTANDER DE</t>
  </si>
  <si>
    <t>FO-25-1426649</t>
  </si>
  <si>
    <t>26/08/2025 SE ESCALA AL COORDINADOR DE ZONA PARA ENTREGA DE ROLLOS EN SITIO | 27/08/2025 SE VISITA CORRESPONSAL Y SE REALIZA ENTREGA DE 10 ROLLOS</t>
  </si>
  <si>
    <t>BARRIO EL CARMEN BARRANQUILLA</t>
  </si>
  <si>
    <t>FO-25-1429003</t>
  </si>
  <si>
    <t>26/08/2025 SE ESCALA AL COORDINADOR DE ZONA PARA ENTREGA DE ROLLOS EN SITIO | 27/08/2025 SE ENTREGAN 70 ROLLOS DE LA RED RBM EXITOSOS</t>
  </si>
  <si>
    <t>BARRIO CENTRO CAJICA 6</t>
  </si>
  <si>
    <t>FO-25-1426350</t>
  </si>
  <si>
    <t>26/08/2025 SE ESCALA AL COORDINADOR DE ZONA PARA ENTREGA DE ROLLOS EN SITIO | 27/08/2025 SE REALIZA ENTREGA DE 100 ROLLOS NO SE MANIPULAN TERMINALES</t>
  </si>
  <si>
    <t>FO-25-1430225</t>
  </si>
  <si>
    <t>26/08/2025 SE ESCALA A LA RED PARA AUTORIZACIÓN DE ROLLOS - LA RED AUTORIZA - SE ESCALA AL COORDINADOR DE ZONA PARA ENTREGA DE ROLLOS EN SITIO | 27/08/2025 SE REALIZA VISITA AL COMERCIO PARA ENTREGAR 200 ROLLOS POR SOLICITUD DEL CLIENTE OK</t>
  </si>
  <si>
    <t>PTM MEDELLIN  DROGUERIA MAKRO</t>
  </si>
  <si>
    <t>FO-25-1398538</t>
  </si>
  <si>
    <t>20/08/2025 REALIZAR ENTREGA POR MEDIO DE CABIFY | 27/08/2025 27-8 SE REALIZA ENTREGA DE 10 ROLLOS POR EL OPERADOR CABIFY</t>
  </si>
  <si>
    <t>PAGAFACIL ARRAYANES</t>
  </si>
  <si>
    <t>FO-25-1399076</t>
  </si>
  <si>
    <t>20/08/2025 REALIZAR ENTREGA POR MEDIO DE CABIFY | 27/08/2025 27-8 SE REALIZA ENTREGA DE 240 ROLLOS POR EL OPERADOR CABIFY</t>
  </si>
  <si>
    <t>DISTRICOL MUNDO AROMA JEY</t>
  </si>
  <si>
    <t>FO-25-1427529</t>
  </si>
  <si>
    <t>26/08/2025 SE ESCALA AL COORDINADOR DE ZONA PARA ENTREGA DE ROLLOS EN SITIO | 27/08/2025 SE ENTREGAN 20 ROLLOS DE LA RED RBM EXITOSOS</t>
  </si>
  <si>
    <t>BARRIO ALARCON 2 BUCARAMANGA</t>
  </si>
  <si>
    <t>FO-25-1432793</t>
  </si>
  <si>
    <t>27/08/2025 SE ESCALA AL COORDINADOR DE ZONA PARA ENTREGA DE ROLLOS EN SITIO | 27/08/2025 SE REALIZA ENTREGA DE 110 ROLLOS A LA SRTA LEIDY SOLER</t>
  </si>
  <si>
    <t>BARRIO BELEN GRANADA 7</t>
  </si>
  <si>
    <t>FO-25-1392973</t>
  </si>
  <si>
    <t>19/08/2025 SE ESCALA AL COORDINADOR DE ZONA PARA ENTREGA DE ROLLOS EN SITIO | 27/08/2025 SE REALIZA ENTREGA EN SITIO DE 10 ROLLOS</t>
  </si>
  <si>
    <t>BARRIO CORREGIMIENTO CARIBAYON</t>
  </si>
  <si>
    <t>FO-25-1376325</t>
  </si>
  <si>
    <t>14/08/2025 SE REALIZA ENVIO ROLLOS CON GUIA | 23/08/2025 EN COMUNICACIÓN CON EL USUARIO, INDICA QUE AÚN NO RECIBE PAPELERÍA | 26/08/2025 SE INTENTA COMUNICACION CON EL USUARIO FALLIDA, GUIA EN ESTADO DE REPARTO | 21/08/2025 SE REALIZA ENVÍO DE 70 ROLLOS DE PAPEL TERMICO PARA DATÁFONO.  POR MEDIO DE TRANSPORTADORA COORDINADORA A LA OFICINA PRINCIPAL DE COORDINADORA DE VILLANUEVA CASANARE  GUÍA N 20210042187</t>
  </si>
  <si>
    <t>FO-25-1426323</t>
  </si>
  <si>
    <t>26/08/2025 SE ESCALA AL COORDINADOR DE ZONA PARA ENTREGA DE ROLLOS EN SITIO | 27/08/2025 ENTREGA DE 170 ROLLOS</t>
  </si>
  <si>
    <t>BARRIO CORREGIMIENTO EL SABANA</t>
  </si>
  <si>
    <t>FO-25-1428990</t>
  </si>
  <si>
    <t>26/08/2025 SE ESCALA AL COORDINADOR DE ZONA PARA ENTREGA DE ROLLOS EN SITIO | 27/08/2025 SE REALIZA VISITA TÉCNICA PARA ENTREGA DE 20 ROLLOS PARA DATAFONO, NO SE INTERVIENE TERMINAL Y LA ENTREGA SE REALIZA SIN NOVEDAD.</t>
  </si>
  <si>
    <t>BARRIO SANTA ANA IBAGUE 2</t>
  </si>
  <si>
    <t>FO-25-1432819</t>
  </si>
  <si>
    <t>27/08/2025 SE ESCALA AL COORDINADOR DE ZONA PARA ENTREGA DE ROLLOS EN SITIO | 27/08/2025 SE REALIZA LA ENTREGA DE 40 ROLLOS EN DIRECCIÓN INDICADA</t>
  </si>
  <si>
    <t>DISTRICOL LA BODEGA ZOMAC</t>
  </si>
  <si>
    <t>FO-25-1424616</t>
  </si>
  <si>
    <t>26/08/2025 SE ESCALA AL COORDINADOR DE ZONA PARA ENTREGA DE ROLLOS EN SITIO | 27/08/2025 ENTREGA DE 10 ROLLOS</t>
  </si>
  <si>
    <t>DISTRICOL PAPELERIA CIBERNINO</t>
  </si>
  <si>
    <t>FO-25-1430433</t>
  </si>
  <si>
    <t>26/08/2025 SE ESCALA AL COORDINADOR DE ZONA PARA ENTREGA DE ROLLOS EN SITIO | 27/08/2025 SE VISITA COMERCIO SE ENTREGA 50 ROLLOS EN SITIO</t>
  </si>
  <si>
    <t>FO-25-1413823</t>
  </si>
  <si>
    <t>23/08/2025 SE ESCALA AL COORDINADOR DE ZONA PARA ENTREGA DE ROLLOS EN SITIO | 27/08/2025 SE REALIZA ENTREGA DE 50 ROLLOS PARA DATÁFONO A SATISFACCIÓN DEL CLIENTE</t>
  </si>
  <si>
    <t>BARRIO VIA MONITOS MONTERIA</t>
  </si>
  <si>
    <t>FO-25-1408202</t>
  </si>
  <si>
    <t>22/08/2025 SE ESCALA AL COORDINADOR DE ZONA PARA ENTREGA DE ROLLOS EN SITIO | 27/08/2025 SE REALIZÓ ENTREGA DE 30 ROLLOS PARA CB BANCOLOMBIA, NO SE MANIPULÓ EQUIPOS.</t>
  </si>
  <si>
    <t>DISTRICOL MAXHI</t>
  </si>
  <si>
    <t>FO-25-1421427</t>
  </si>
  <si>
    <t>25/08/2025 SE ESCALA AL COORDINADOR DE ZONA PARA ENTREGA DE ROLLOS EN SITIO | 27/08/2025 SE REALIZA ENTREGA DE 20 ROLLOS RBM EN DIRECCIÓN DE CÚCUTA POR PETICIÓN DEL CLIENTE</t>
  </si>
  <si>
    <t>DISTRICOL EDS LA CAMILA</t>
  </si>
  <si>
    <t>FO-25-1420345</t>
  </si>
  <si>
    <t>25/08/2025 SE ESCALA AL COORDINADOR DE ZONA PARA ENTREGA DE ROLLOS EN SITIO | 27/08/2025 ENTREGA DE 60 ROLLOS</t>
  </si>
  <si>
    <t>MULTIPAGAS YUMBO PARQUE BELALC</t>
  </si>
  <si>
    <t>FO-25-1419493</t>
  </si>
  <si>
    <t>25/08/2025 SE ESCALA AL COORDINADOR DE ZONA PARA ENTREGA DE ROLLOS EN SITIO | 27/08/2025 SE REALIZA ENTREGA DE 120 TÉRMICOS EN EL CB.</t>
  </si>
  <si>
    <t>DISTRICOL FERROMAYO</t>
  </si>
  <si>
    <t>FO-25-1430178</t>
  </si>
  <si>
    <t>26/08/2025 SE ESCALA AL COORDINADOR DE ZONA PARA ENTREGA DE ROLLOS EN SITIO | 27/08/2025 SE REALIZA ENTREGA DE 20 ROLLOS EN EL PUNTO SIN NOVEDAD, NO SE MANIPULAN EQUIPOS</t>
  </si>
  <si>
    <t>BARRIO URB SAN JOSE DE TORCORO</t>
  </si>
  <si>
    <t>FO-25-1426371</t>
  </si>
  <si>
    <t>26/08/2025 SE ESCALA AL COORDINADOR DE ZONA PARA ENTREGA DE ROLLOS EN SITIO | 27/08/2025 SE REALIZÓ VISITA AL COMERCIO Y SE HIZO ENTREGA DE 10 ROLLOS TODO OK</t>
  </si>
  <si>
    <t>BARRIO COMBITA COMBITA</t>
  </si>
  <si>
    <t>FO-25-1427498</t>
  </si>
  <si>
    <t>26/08/2025 SE ESCALA AL COORDINADOR DE ZONA PARA ENTREGA DE ROLLOS EN SITIO | 27/08/2025 SE REALIZA ENTREGA DE 20 ROLLOS CON VISITA.</t>
  </si>
  <si>
    <t>FO-25-1432780</t>
  </si>
  <si>
    <t>27/08/2025 SE ESCALA AL COORDINADOR DE ZONA PARA ENTREGA DE ROLLOS EN SITIO | 27/08/2025 SE LLEGA A SITIO, NO SE ENCUENTRA CORRESPONSAL EN DIRECCIÓN, SE PREGUNTA E INFORMAN QUE EL CB SE LO LLEVARON PARA EL CENTRO POBLADO DE GIGANTE.</t>
  </si>
  <si>
    <t>PTM BONAFOT CALDAS DISTRIBUIDO</t>
  </si>
  <si>
    <t>FO-25-1409533</t>
  </si>
  <si>
    <t>22/08/2025 SE ESCALA AL COORDINADOR DE ZONA PARA ENTREGA DE ROLLOS EN SITIO | 27/08/2025 SE REALIZA ENVIO DE ROLLOS A RIO SUCIO POR PETICIÓN DEL USUARIO INDICA QUE YA PASO A RECOGERLO Y LOS TIENE EN SU PODER</t>
  </si>
  <si>
    <t>FO-25-1427545</t>
  </si>
  <si>
    <t>26/08/2025 SE ESCALA A LA RED PARA AUTORIZACIÓN DE ROLLOS - LA RED AUTORIZA - SE ESCALA AL COORDINADOR DE ZONA PARA ENTREGA DE ROLLOS EN SITIO | 27/08/2025 SE REALIZÓ VISITA AL COMERCIO Y SE HIZO LA ENTREGA DE 10 ROLLOS TODO OK</t>
  </si>
  <si>
    <t>BARRIO CUBEROS NINO CUCUTA  1</t>
  </si>
  <si>
    <t>FO-25-1408151</t>
  </si>
  <si>
    <t>22/08/2025 SE ESCALA PARA ENVIO POR CABIFY | 27/08/2025 SE ENTREGAN 30 ROLLOS EXITOSO</t>
  </si>
  <si>
    <t>FO-25-1424656</t>
  </si>
  <si>
    <t>26/08/2025 SE ESCALA AL COORDINADOR DE ZONA PARA ENTREGA DE ROLLOS EN SITIO | 27/08/2025 SE REALIZA ENVIO DE 80 ROLLOS POR SOLICITUD DE CLIENTE CONFIRMA ENTREGA DE ROLLOS EN MUNICIPIO</t>
  </si>
  <si>
    <t>OPRAP EXITO BELEN MEDELLIN</t>
  </si>
  <si>
    <t>FO-25-1403831</t>
  </si>
  <si>
    <t>21/08/2025 SE ESCALA PARA ENVIO POR CABIFY | 28/08/2025 27-8 SE REALIZA ENTREGA DE 160 ROLLOS POR EL OPERADOR CABIFY</t>
  </si>
  <si>
    <t>OPRAP GRAN PLAZA</t>
  </si>
  <si>
    <t>FO-25-1403828</t>
  </si>
  <si>
    <t>21/08/2025 SE ESCALA PARA ENVIO POR CABIFY | 28/08/2025 27-8 SE REALIZA ENTREGA DE 180 ROLLOS POR EL OPERADOR CABIFY</t>
  </si>
  <si>
    <t>COMCARD MED GUADALUPE VINA LUZ</t>
  </si>
  <si>
    <t>FO-25-1403196</t>
  </si>
  <si>
    <t>21/08/2025 SE ESCALA PARA ENVIO POR CABIFY | 28/08/2025 27-8 SE REALIZA ENTREGA DE 110 ROLLOS POR EL OPERADOR CABIFY</t>
  </si>
  <si>
    <t>PTM MEDELLIN NOVOCELL ACCESORI</t>
  </si>
  <si>
    <t>FO-25-1404528</t>
  </si>
  <si>
    <t>21/08/2025 SE ESCALA PARA ENVIO POR CABIFY | 28/08/2025 27-8 SE REALIZA ENTREGA DE 60 ROLLOS POR EL OPERADOR CABIFY</t>
  </si>
  <si>
    <t>COMCARD MED PINK CHERRY</t>
  </si>
  <si>
    <t>FO-25-1404553</t>
  </si>
  <si>
    <t>21/08/2025 SE ESCALA PARA ENVIO POR CABIFY | 28/08/2025 27-8 SE REALIZA ENTREGA DE 100 ROLLOS POR EL OPERADOR CABIFY</t>
  </si>
  <si>
    <t>BARRIO ANDALUCIA LA FRANCIA ME</t>
  </si>
  <si>
    <t>FO-25-1405230</t>
  </si>
  <si>
    <t>21/08/2025 SE ESCALA PARA ENVIO POR CABIFY | 28/08/2025 27-8 SE REALIZA ENTREGA DE 50 ROLLOS POR EL OPERADOR CABIFY</t>
  </si>
  <si>
    <t>BARRIO EL LLANO MEDELLIN</t>
  </si>
  <si>
    <t>FO-25-1406392</t>
  </si>
  <si>
    <t>21/08/2025 SE ESCALA AL COORDINADOR DE ZONA PARA ENTREGA DE ROLLOS EN SITIO | 28/08/2025 27-8 SE REALIZA ENTREGA DE 50 ROLLOS POR EL OPERADOR CABIFY</t>
  </si>
  <si>
    <t>MULTIPAGAS COPACABANA</t>
  </si>
  <si>
    <t>FO-25-1403838</t>
  </si>
  <si>
    <t>BARRIO PLAYA RICA ITAGUI</t>
  </si>
  <si>
    <t>FO-25-1404526</t>
  </si>
  <si>
    <t>21/08/2025 SE ESCALA PARA ENVIO POR CABIFY | 28/08/2025 27-8 SE REALIZA ENTREGA DE 70 ROLLOS POR EL OPERADOR CABIFY</t>
  </si>
  <si>
    <t>BARRIO CENTRO SANTA ROSA DE OS</t>
  </si>
  <si>
    <t>FO-25-1416942</t>
  </si>
  <si>
    <t>24/08/2025 SE ESCALA AL COORDINADOR DE ZONA PARA ENTREGA DE ROLLOS EN SITIO | 28/08/2025 ENTREGA DE 20 ROLLOS EN SITIO OK</t>
  </si>
  <si>
    <t>LOS CAUCHOS SAN AGUSTIN 1</t>
  </si>
  <si>
    <t>FO-25-1404627</t>
  </si>
  <si>
    <t>21/08/2025 SE CONFIRMA DATOS CON CB, DATOS CORRECTOS, SE ACTUALIZAN. SE REALIZA ENVIO DE  ROLLOS CON GUIA | 28/08/2025 SE INTENTA COMUNICACION CON EL USUARIO FALLIDA AL NUMERO 3227081949 PARA VALIDAR LA RECEPCION DE LOS ROLLOS | 28/08/2025 SE REALIZA ENVIO DE 10 ROLLOS, CON LA GUIA 2235596005 SERVIENTREGRA. SE CONFIRMA ENTREGA EXITOSA CON EL USUARIO.</t>
  </si>
  <si>
    <t>PTM APARTADO FERRETERIA DE LA</t>
  </si>
  <si>
    <t>FO-25-1413217</t>
  </si>
  <si>
    <t>23/08/2025 SE ESCALA AL COORDINADOR DE ZONA PARA ENTREGA DE ROLLOS EN SITIO | 28/08/2025 ENTREGA DE 30 ROLLOS</t>
  </si>
  <si>
    <t>FO-25-1435430</t>
  </si>
  <si>
    <t>27/08/2025 SE ESCALA AL COORDINADOR DE ZONA PARA ENTREGA DE ROLLOS EN SITIO | 28/08/2025 SE REALIZA ENTREGA DE 170 ROLLOS EN DIRECCIÓN DE CB</t>
  </si>
  <si>
    <t>FO-25-1419524</t>
  </si>
  <si>
    <t>25/08/2025 SE ESCALA A LA RED PARA AUTORIZACIÓN DE ROLLOS - LA RED AUTORIZA - SE ESCALA AL COORDINADOR DE ZONA PARA ENTREGA DE ROLLOS EN SITIO | 28/08/2025 SE REALIZA VISITA TÉCNICA PARA ENTREGA DE 10 ROLLOS PARA DATAFONO, NO SE INTERVIENE TERMINAL Y LA ENTREGA SE REALIZA SIN NOVEDAD.</t>
  </si>
  <si>
    <t>FO-25-1433751</t>
  </si>
  <si>
    <t>27/08/2025 SE ESCALA AL COORDINADOR DE ZONA PARA ENTREGA DE ROLLOS EN SITIO | 28/08/2025 SE VISITA COMERCIO SE REALIZA ENTREGA DE 20 ROLLOS DE PAPEL PARA DATÁFONO</t>
  </si>
  <si>
    <t>BARRIO FINCA EL MIRADOR PIEDEC</t>
  </si>
  <si>
    <t>FO-25-1434666</t>
  </si>
  <si>
    <t>27/08/2025 SE ESCALA AL COORDINADOR DE ZONA PARA ENTREGA DE ROLLOS EN SITIO | 28/08/2025 SE VISITA COMERCIO SE REALIZA LA ENTREGA DE 20 ROLLOS RBM CB OPERATIVO</t>
  </si>
  <si>
    <t>FO-25-1435512</t>
  </si>
  <si>
    <t>27/08/2025 SE ESCALA AL COORDINADOR DE ZONA PARA ENTREGA DE ROLLOS EN SITIO | 28/08/2025 SE REALIZA VISITA, SE ENTREGAN 60 ROLLOS</t>
  </si>
  <si>
    <t>BARRIO POBLADO 1 CALI 2</t>
  </si>
  <si>
    <t>FO-25-1434597</t>
  </si>
  <si>
    <t>27/08/2025 SE ESCALA AL COORDINADOR DE ZONA PARA ENTREGA DE ROLLOS EN SITIO | 28/08/2025 SE ENTREGAN 20 ROLLOS A KAROLL VIVIANA SALAZAR</t>
  </si>
  <si>
    <t>DISTRICOL MULTICENTER DEL CAFE</t>
  </si>
  <si>
    <t>FO-25-1432732</t>
  </si>
  <si>
    <t>27/08/2025 SE ESCALA AL COORDINADOR DE ZONA PARA ENTREGA DE ROLLOS EN SITIO | 28/08/2025 SE VISITA COMERCIO SE REALIZA ENTREGA DE 10 ROLLOS DE PAPEL PARA DATÁFONO</t>
  </si>
  <si>
    <t>BARRIO BOLIVAR BUCARAMANGA 3</t>
  </si>
  <si>
    <t>FO-25-1436187</t>
  </si>
  <si>
    <t>28/08/2025 SE REALIZA ENTREGA DE 70 ROLLOS CON VISITA NO SE MANIPULA TERMINAL</t>
  </si>
  <si>
    <t>BARRIO PASEO BOLIVAR CARTAGENA</t>
  </si>
  <si>
    <t>FO-25-1414551</t>
  </si>
  <si>
    <t>23/08/2025 SE ESCALA AL COORDINADOR DE ZONA PARA ENTREGA DE ROLLOS EN SITIO | 28/08/2025 SE REALIZA ENTREGA DE 10 ROLLOS PARA EL CORRESPONSAL</t>
  </si>
  <si>
    <t>COMCARD BMANGA MAYITA</t>
  </si>
  <si>
    <t>FO-25-1437453</t>
  </si>
  <si>
    <t>28/08/2025 SE ESCALA AL COORDINADOR DE ZONA PARA ENTREGA DE ROLLOS EN SITIO | 28/08/2025 SE REALIZA ENTREGA DE 50 ROLLOS CON VISITA NO SE MANIPULA TERMINAL</t>
  </si>
  <si>
    <t>FO-25-1436158</t>
  </si>
  <si>
    <t>28/08/2025 SE REALIZA VISITA A CB POR SOLICITUD DE 10 ROLLOS, SE ENTREGAN TODO OK</t>
  </si>
  <si>
    <t>BARRIO CORREGIMIENTO PUEBLO NU</t>
  </si>
  <si>
    <t>FO-25-1429075</t>
  </si>
  <si>
    <t>26/08/2025 SE ESCALA AL COORDINADOR DE ZONA PARA ENTREGA DE ROLLOS EN SITIO | 28/08/2025 ENVÍO 20 ROLLOS POR EMPRESA COOTRASUROCCIDENTE, ENTREGA CONFIRMADA CON EL CLIENTE.</t>
  </si>
  <si>
    <t>DISTRICOL MULATOS MARKET HAPPY</t>
  </si>
  <si>
    <t>FO-25-1426328</t>
  </si>
  <si>
    <t>26/08/2025 SE ESCALA AL COORDINADOR DE ZONA PARA ENTREGA DE ROLLOS EN SITIO | 28/08/2025 ENVÍO 10 ROLLOS POR EMPRESA COOTRASUROCCIDENTE, ENTREGA CONFIRMADA CON EL CLIENTE.</t>
  </si>
  <si>
    <t>FO-25-1436096</t>
  </si>
  <si>
    <t>28/08/2025 SE REALIZÓ ENTREGA DE 10 ROLLOS PARA CB BANCOLOMBIA, NO SE MANIPULÓ EQUIPOS.</t>
  </si>
  <si>
    <t>BARRIO GGT CARIBIA CL PRINCIPA</t>
  </si>
  <si>
    <t>FO-25-1424621</t>
  </si>
  <si>
    <t>26/08/2025 SE ESCALA AL COORDINADOR DE ZONA PARA ENTREGA DE ROLLOS EN SITIO | 28/08/2025 ENVÍO 10 ROLLOS POR FLOTA COOTRASUROCCIDENTE, CLIENTE CONFIRMA ENTREGA</t>
  </si>
  <si>
    <t>FO-25-1437437</t>
  </si>
  <si>
    <t>28/08/2025 SE ESCALA AL COORDINADOR DE ZONA PARA ENTREGA DE ROLLOS EN SITIO | 28/08/2025 EN LA VISITA TECNICA REALIZADA AL COMERCIO SE LLEGA AL SITIO SE INFORMA EL MOTIVO DE LA VISITA SE ENTREGAN 130 ROLLOS AL CLIENTE EL CLIENTE RECIBE ROLLOS</t>
  </si>
  <si>
    <t>BARRIO ANTONIO RICAURTE VILLAV</t>
  </si>
  <si>
    <t>FO-25-1437717</t>
  </si>
  <si>
    <t>28/08/2025 SE ESCALA AL COORDINADOR DE ZONA PARA ENTREGA DE ROLLOS EN SITIO | 28/08/2025 SE REALIZA VISITA A CB POR SOLICITUD DE 10 ROLLOS, SE ENTREGAN TODO OK</t>
  </si>
  <si>
    <t>FO-25-1434669</t>
  </si>
  <si>
    <t>27/08/2025 SE ESCALA AL COORDINADOR DE ZONA PARA ENTREGA DE ROLLOS EN SITIO | 28/08/2025 SE ENTREGAN 20 ROLLOS A FREDY ALEGRIA</t>
  </si>
  <si>
    <t>FO-25-1434660</t>
  </si>
  <si>
    <t>27/08/2025 SE ESCALA AL COORDINADOR DE ZONA PARA ENTREGA DE ROLLOS EN SITIO | 28/08/2025 SE REALIZA ENTREGA DE 10 ROLLOS CON VISITA NO SE MANIPULA TERMINAL</t>
  </si>
  <si>
    <t>BARRIO VDA SAN MARCOS YUMBO</t>
  </si>
  <si>
    <t>FO-25-1430168</t>
  </si>
  <si>
    <t>26/08/2025 SE ESCALA AL COORDINADOR DE ZONA PARA ENTREGA DE ROLLOS EN SITIO | 28/08/2025 SE REALIZA ENTREGA DE 20 ROLLOS</t>
  </si>
  <si>
    <t>FO-25-1432814</t>
  </si>
  <si>
    <t>27/08/2025 SE ESCALA AL COORDINADOR DE ZONA PARA ENTREGA DE ROLLOS EN SITIO | 28/08/2025 SE REALIZA VISITA A CB POR SOLICITUD DE 10 ROLLOS, SE ENTREGAN TODO OK</t>
  </si>
  <si>
    <t>BARRIO CENTRO BARRANCAS 3</t>
  </si>
  <si>
    <t>FO-25-1429085</t>
  </si>
  <si>
    <t>26/08/2025 SE ESCALA AL COORDINADOR DE ZONA PARA ENTREGA DE ROLLOS EN SITIO | 28/08/2025 BUENAS TARDES SE VISITA CB Y SE LE HACE ENTREGA DE 50 ROLLOS</t>
  </si>
  <si>
    <t>BARRIO CHOCO SINCELEJO</t>
  </si>
  <si>
    <t>FO-25-1425362</t>
  </si>
  <si>
    <t>26/08/2025 SE ESCALA AL COORDINADOR DE ZONA PARA ENTREGA DE ROLLOS EN SITIO | 28/08/2025 SE VISITA SITIO SE VERIFICA INFORMACIÓN SE REALIZA ENTREGA DE 20  ROLLOS RBM NO SE MANIPULA EQUIPOS, FIRMA QUIEN RECIBE LOS ROLLOS.</t>
  </si>
  <si>
    <t>BARRIO LOS CHORROS CALI 1</t>
  </si>
  <si>
    <t>FO-25-1420879</t>
  </si>
  <si>
    <t>25/08/2025 SE ESCALA AL COORDINADOR DE ZONA PARA ENTREGA DE ROLLOS EN SITIO | 28/08/2025 EN LA VISITA TECNICA REALIZADA AL COMERCIO SE LLEGA AL SITIO SE INFORMA EL MOTIVO DE LA VISITA SE ENTREGAN 80 ROLLOS TERMICOS AL CLIENTE EL CLIENTE RECIBE ROLLOS</t>
  </si>
  <si>
    <t>REVAL MERCURIO</t>
  </si>
  <si>
    <t>FO-25-1432741</t>
  </si>
  <si>
    <t>27/08/2025 SE ESCALA AL COORDINADOR DE ZONA PARA ENTREGA DE ROLLOS EN SITIO | 28/08/2025 DURANTE LA VISITA TECNICA SE REALIZA ENTREGA DE ROLLOS PARA DATÁFONO NO SE MANIPULAN EQUIPOS SIN NOVEDAD EN ENTREGA</t>
  </si>
  <si>
    <t>FO-25-1432748</t>
  </si>
  <si>
    <t>27/08/2025 SE ESCALA AL COORDINADOR DE ZONA PARA ENTREGA DE ROLLOS EN SITIO | 28/08/2025 EN LA VISTA TECNICA REALIZADA AL COMERCIO SE LLEGA AL SITIO SIN FORMA EL MOTIVO DE LA VISITA SE ENTREGA 260 ROLLOS TERMICOS AL CLIENTE EL CLIENTE RECIBE ROLLOS</t>
  </si>
  <si>
    <t>FO-25-1432770</t>
  </si>
  <si>
    <t>27/08/2025 SE ESCALA AL COORDINADOR DE ZONA PARA ENTREGA DE ROLLOS EN SITIO | 28/08/2025 SE ENTREGAN 20 ROLLOS CON VISITA OK.</t>
  </si>
  <si>
    <t>BARRIO PALERMO SINCELEJO</t>
  </si>
  <si>
    <t>FO-25-1432790</t>
  </si>
  <si>
    <t>27/08/2025 SE ESCALA AL COORDINADOR DE ZONA PARA ENTREGA DE ROLLOS EN SITIO | 28/08/2025 SE VISITA SITIO SE VERIFICA INFORMACIÓN SE REALIZA ENTREGA DE ROLLOS RBM NO SE MANIPULA EQUIPOS, FIRMA QUIEN RECIBE LOS ROLLOS.</t>
  </si>
  <si>
    <t>FO-25-1434655</t>
  </si>
  <si>
    <t>27/08/2025 SE ESCALA AL COORDINADOR DE ZONA PARA ENTREGA DE ROLLOS EN SITIO | 28/08/2025 SE VISITA COMERCIO CB BANCOLOMBIA, SE ENTREGAN ROLLOS DE PAPEL SOLICITADOS PARA EL DATÁFONO NO UPS, NO SE MANIPULAN EQUIPOS</t>
  </si>
  <si>
    <t>PTM MEDELLIN ALPES MULTISERVIC</t>
  </si>
  <si>
    <t>FO-25-1408136</t>
  </si>
  <si>
    <t>22/08/2025 SE ESCALA PARA ENVIO POR CABIFY | 28/08/2025 27-8 SE REALIZA ENTREGA DE 10 ROLLOS POR EL OPERADOR CABIFY</t>
  </si>
  <si>
    <t>FO-25-1411598</t>
  </si>
  <si>
    <t>22/08/2025 SE ESCALA A LA RED PARA AUTORIZACIÓN DE ROLLOS - LA RED AUTORIZA - SE ESCALA PARA ENVIO POR CABIFY | 28/08/2025 27-8 SE REALIZA ENTREGA DE 30 ROLLOS POR EL OPERADOR CABIFY</t>
  </si>
  <si>
    <t>BARRIO ARANJUEZ MEDELLIN 12</t>
  </si>
  <si>
    <t>FO-25-1408184</t>
  </si>
  <si>
    <t>22/08/2025 SE ESCALA AL COORDINADOR DE ZONA PARA ENTREGA DE ROLLOS EN SITIO | 28/08/2025 27-8 SE REALIZA ENTREGA DE 70 ROLLOS POR EL OPERADOR CABIFY</t>
  </si>
  <si>
    <t>PTM MEDELLIN MINI MERCADO LA 5</t>
  </si>
  <si>
    <t>FO-25-1411939</t>
  </si>
  <si>
    <t>22/08/2025 SE ESCALA AL COORDINADOR DE ZONA PARA ENTREGA DE ROLLOS EN SITIO | 28/08/2025 27-8 SE REALIZA ENTREGA DE 20 ROLLOS POR EL OPERADOR CABIFY</t>
  </si>
  <si>
    <t>BARRIO SANTANDER MEDELLIN MEDE</t>
  </si>
  <si>
    <t>FO-25-1413236</t>
  </si>
  <si>
    <t>23/08/2025 SE ESCALA AL COORDINADOR DE ZONA PARA ENTREGA DE ROLLOS EN SITIO | 28/08/2025 27-8 SE REALIZA ENTREGA DE 20 ROLLOS POR EL OPERADOR CABIFY</t>
  </si>
  <si>
    <t>FO-25-1408467</t>
  </si>
  <si>
    <t>22/08/2025 SE ESCALA A LA RED PARA AUTORIZACIÓN DE ROLLOS - LA RED AUTORIZA - SE ESCALA PARA ENVIO POR CABIFY | 28/08/2025 27-8 SE REALIZA ENTREGA DE 20 ROLLOS POR EL OPERADOR CABIFY</t>
  </si>
  <si>
    <t>BARRIO AUTOPISTA SUR II</t>
  </si>
  <si>
    <t>FO-25-1408154</t>
  </si>
  <si>
    <t>BARRIO VEREDA PEDREGAL ITAGUI</t>
  </si>
  <si>
    <t>FO-25-1408257</t>
  </si>
  <si>
    <t>22/08/2025 SE ESCALA PARA ENVIO POR CABIFY | 28/08/2025 27-8 SE REALIZA ENTREGA DE 60 ROLLOS POR EL OPERADOR CABIFY</t>
  </si>
  <si>
    <t>FO-25-1411596</t>
  </si>
  <si>
    <t>22/08/2025 SE ESCALA A LA RED PARA AUTORIZACIÓN DE ROLLOS - LA RED AUTORIZA - SE ESCALA PARA ENVIO POR CABIFY | 28/08/2025 27-8 SE REALIZA ENTREGA DE 50 ROLLOS POR EL OPERADOR CABIFY</t>
  </si>
  <si>
    <t>FO-25-1411578</t>
  </si>
  <si>
    <t>22/08/2025 SE ESCALA A LA RED PARA AUTORIZACIÓN DE ROLLOS - LA RED AUTORIZA - SE ESCALA PARA ENVIO POR CABIFY | 28/08/2025 27-8 SE REALIZA ENTREGA DE 10 ROLLOS POR EL OPERADOR CABIFY</t>
  </si>
  <si>
    <t>BARRIO AUTIPISTA SUR   SECTOR</t>
  </si>
  <si>
    <t>FO-25-1411574</t>
  </si>
  <si>
    <t>22/08/2025 SE ESCALA PARA ENVIO POR CABIFY | 28/08/2025 27-8 SE REALIZA ENTREGA DE 20 ROLLOS POR EL OPERADOR CABIFY</t>
  </si>
  <si>
    <t>BARRIO C BOCACHICA CARTAGENA D</t>
  </si>
  <si>
    <t>FO-25-1422544</t>
  </si>
  <si>
    <t>25/08/2025 SE ESCALA AL COORDINADOR DE ZONA PARA ENTREGA DE ROLLOS EN SITIO | 28/08/2025 SE ENVÍAN 50 ROLLOS A LA ISLA BOCACHICA POR LANCHA A PETICIÓN DEL CLIENTE SE VALIDA VÍA WATHSAPP Y EL CLIENTE CONFIRMA QUE LE LLEGARON LOS ROLLOS</t>
  </si>
  <si>
    <t>FO-25-1432759</t>
  </si>
  <si>
    <t>27/08/2025 SE ESCALA AL COORDINADOR DE ZONA PARA ENTREGA DE ROLLOS EN SITIO | 28/08/2025 SE ENTREGAN 30 ROLLOS CON VISITA OK</t>
  </si>
  <si>
    <t>BARRIO  VEREDA LA CHINA  CORRE</t>
  </si>
  <si>
    <t>FO-25-1422558</t>
  </si>
  <si>
    <t>25/08/2025 SE ESCALA A LA RED PARA AUTORIZACIÓN DE ROLLOS - LA RED AUTORIZA - SE ESCALA AL COORDINADOR DE ZONA PARA ENTREGA DE ROLLOS EN SITIO | 28/08/2025 SE REALIZA ENTREGA DE 10 ROLLOS.</t>
  </si>
  <si>
    <t>FO-25-1420352</t>
  </si>
  <si>
    <t>25/08/2025 SE ESCALA AL COORDINADOR DE ZONA PARA ENTREGA DE ROLLOS EN SITIO | 28/08/2025 SE REALIZA VISITA TÉCNICA PARA ENTREGA DE 30 ROLLOS PARA DATAFONO, NO SE INTERVIENE TERMINAL Y LA ENTREGA SE REALIZA SIN NOVEDAD.</t>
  </si>
  <si>
    <t>FO-25-1427503</t>
  </si>
  <si>
    <t>26/08/2025 SE ESCALA AL COORDINADOR DE ZONA PARA ENTREGA DE ROLLOS EN SITIO | 28/08/2025 SE REALIZA VISITA TÉCNICA PARA ENTREGA DE 110 ROLLOS PARA DATAFONO, NO SE INTERVIENE TERMINAL Y LA ENTREGA SE REALIZA SIN NOVEDAD.</t>
  </si>
  <si>
    <t>FO-25-1411898</t>
  </si>
  <si>
    <t>22/08/2025 SE CONFIRMA DATOS CON CB, DATOS CORRECTOS, SE ACTUALIZAN. SE REALIZA ENVIO DE  ROLLOS CON GUIA | 28/08/2025 SE REALIZA ENVIO DE 10 ROLLOS, CON LA GUIA 2205447140 SERVIENTREGRA. SE CONFIRMA ENTREGA EXITOSA CON EL USUARIO.</t>
  </si>
  <si>
    <t>DISTRICOL PANADERIA LA CHOCHA</t>
  </si>
  <si>
    <t>FO-25-1424682</t>
  </si>
  <si>
    <t>26/08/2025 SE ESCALA AL COORDINADOR DE ZONA PARA ENTREGA DE ROLLOS EN SITIO | 28/08/2025 SE REALIZA ENTREGA DE 20 ROLLOS.</t>
  </si>
  <si>
    <t>BARRIO SIMON BOLIVAR CARTAGENA</t>
  </si>
  <si>
    <t>FO-25-1424642</t>
  </si>
  <si>
    <t>26/08/2025 SE ESCALA AL COORDINADOR DE ZONA PARA ENTREGA DE ROLLOS EN SITIO | 28/08/2025 SE REALIZA ENTREGA DE 20 ROLLOS PARA EL CORRESPONSAL</t>
  </si>
  <si>
    <t>BARRIO VILLA CIELO MONTERIA 1</t>
  </si>
  <si>
    <t>FO-25-1420871</t>
  </si>
  <si>
    <t>25/08/2025 SE ESCALA AL COORDINADOR DE ZONA PARA ENTREGA DE ROLLOS EN SITIO | 28/08/2025 SE E ENTREGAN 40 ROLLOS CON VISITA OK</t>
  </si>
  <si>
    <t>FO-25-1434982</t>
  </si>
  <si>
    <t>27/08/2025 SE ESCALA AL COORDINADOR DE ZONA PARA ENTREGA DE ROLLOS EN SITIO | 28/08/2025 ENTREGA ROLLOS EN SITIO</t>
  </si>
  <si>
    <t>BARRIO TRIBUNAS</t>
  </si>
  <si>
    <t>FO-25-1437722</t>
  </si>
  <si>
    <t>28/08/2025 SE ESCALA AL COORDINADOR DE ZONA PARA ENTREGA DE ROLLOS EN SITIO | 28/08/2025 VISITAMOS COMERCIO PERO NO ES POSIBLE ENTREGAR LOS ROLLOS YA QUE EN EL MISMO PUNTO CUENTAN CON EFECTY LE INDICAMOS AL CLIENTE EL MOTIVO POR EL CUAL NO SE PUEDE ENTREGAR.</t>
  </si>
  <si>
    <t>BARRIO ZONA RURAL PUERTO LOPEZ</t>
  </si>
  <si>
    <t>FO-25-1422215</t>
  </si>
  <si>
    <t>25/08/2025 SE ESCALA AL COORDINADOR DE ZONA PARA ENTREGA DE ROLLOS EN SITIO | 28/08/2025 SE ENTREGAN 50 ROLLOS RBM</t>
  </si>
  <si>
    <t>BARRIO POPULAR GUADALAJARA DE</t>
  </si>
  <si>
    <t>FO-25-1424632</t>
  </si>
  <si>
    <t>26/08/2025 SE ESCALA AL COORDINADOR DE ZONA PARA ENTREGA DE ROLLOS EN SITIO | 28/08/2025 EN LA VISITA TÉCNICA SE REALIZÓ LA ENTREGA DE 40 ROLLOS TERMICOS DE REDEBAN PARA EL CB</t>
  </si>
  <si>
    <t>BARRIO CENTRO SINCELEJO 14</t>
  </si>
  <si>
    <t>FO-25-1422601</t>
  </si>
  <si>
    <t>25/08/2025 SE ESCALA AL COORDINADOR DE ZONA PARA ENTREGA DE ROLLOS EN SITIO | 28/08/2025 SE VISITA SITIO SE VERIFICA INFORMACIÓN SE REALIZA ENTREGA DE ROLLOS RBM NO SE MANIPULA EQUIPOS, FIRMA QUIEN RECIBE LOS ROLLOS.</t>
  </si>
  <si>
    <t>BARRIO EL PLAYON MEDELLIN 2</t>
  </si>
  <si>
    <t>FO-25-1412494</t>
  </si>
  <si>
    <t>23/08/2025 SE ESCALA AL COORDINADOR DE ZONA PARA ENTREGA DE ROLLOS EN SITIO | 29/08/2025 28-8 SE REALIZA ENTREGA DE 10 ROLLOS POR EL OPERADOR CABIFY</t>
  </si>
  <si>
    <t>PAGAFACIL PLAZA DE BELLO</t>
  </si>
  <si>
    <t>FO-25-1413225</t>
  </si>
  <si>
    <t>23/08/2025 SE ESCALA AL COORDINADOR DE ZONA PARA ENTREGA DE ROLLOS EN SITIO | 29/08/2025 28-8 SE REALIZA ENTREGA DE 190 ROLLOS POR EL OPERADOR CABIFY</t>
  </si>
  <si>
    <t>PTM BELLO MINIMERCADO EL ECONO</t>
  </si>
  <si>
    <t>FO-25-1414207</t>
  </si>
  <si>
    <t>23/08/2025 SE ESCALA AL COORDINADOR DE ZONA PARA ENTREGA DE ROLLOS EN SITIO | 29/08/2025 28-8 SE REALIZA ENTREGA DE 40 ROLLOS POR EL OPERADOR CABIFY</t>
  </si>
  <si>
    <t>BARRIO BELLO BELLO 21</t>
  </si>
  <si>
    <t>FO-25-1408474</t>
  </si>
  <si>
    <t>22/08/2025 SE ESCALA PARA ENVIO POR CABIFY | 29/08/2025 28-8 SE REALIZA ENTREGA DE 50 ROLLOS POR EL OPERADOR CABIFY</t>
  </si>
  <si>
    <t>BARRIO POBLADO NIQUIA BELLO</t>
  </si>
  <si>
    <t>FO-25-1414206</t>
  </si>
  <si>
    <t>23/08/2025 SE ESCALA AL COORDINADOR DE ZONA PARA ENTREGA DE ROLLOS EN SITIO | 29/08/2025 28-8 SE REALIZA ENTREGA DE 20 ROLLOS POR EL OPERADOR CABIFY</t>
  </si>
  <si>
    <t>BARRIO VILLA CASTILLA BOGOTA</t>
  </si>
  <si>
    <t>FO-25-1435937</t>
  </si>
  <si>
    <t>27/08/2025 SE ESCALA AL COORDINADOR DE ZONA PARA ENTREGA DE ROLLOS EN SITIO | 28/08/2025 SE ENTREGAN 20 ROLLOS</t>
  </si>
  <si>
    <t>BARRIO CENTRO EL CERRITO 1</t>
  </si>
  <si>
    <t>FO-25-1429119</t>
  </si>
  <si>
    <t>26/08/2025 SE ESCALA AL COORDINADOR DE ZONA PARA ENTREGA DE ROLLOS EN SITIO | 28/08/2025 EN LA VISITA TÉCNICA SE REALIZÓ LA ENTREGA DE 70 ROLLOS TÉRMICOS DE REDEBAN PARA EL CB</t>
  </si>
  <si>
    <t>BARRIO PANAMERICANO TIMBIO</t>
  </si>
  <si>
    <t>FO-25-1416918</t>
  </si>
  <si>
    <t>24/08/2025 SE CONFIRMA DATOS CON CB, DATOS CORRECTOS, SE ACTUALIZAN. SE REALIZA ENVIO DE ROLLOS CON GUIA | 29/08/2025 SE REALIZA ENVIO DE 10 ROLLOS, CON LA GUIA 2185553745 SERVIENTREGA. SE CONFIRMA ENTREGA EXITOSA POR PARTE DE LA TRANSPORTADORA
.</t>
  </si>
  <si>
    <t>BARRIO LA VUELTA DE LA HERRADU</t>
  </si>
  <si>
    <t>FO-25-1409844</t>
  </si>
  <si>
    <t>22/08/2025 SE CONFIRMA DATOS CON CB, DATOS CORRECTOS, SE ACTUALIZAN. SE REALIZA ENVIO DE  ROLLOS CON GUIA | 29/08/2025 SE REALIZA ENVIO DE 20 ROLLOS, CON LA GUIA 284607379 SERVIENTREGA. SE CONFIRMA ENTREGA EXITOSA CON EL USUARIO.</t>
  </si>
  <si>
    <t>PTM BUCARAMANGA FRUTOS SECOS L</t>
  </si>
  <si>
    <t>FO-25-1439112</t>
  </si>
  <si>
    <t>28/08/2025 SE ESCALA AL COORDINADOR DE ZONA PARA ENTREGA DE ROLLOS EN SITIO | 29/08/2025 SE VISITA COMERCIO  EN DOS OPORTUNIDADES Y SE ENCUENTRA CERRADO, SE INTENTA COMUNICAR AL NUMERO 3143351511, Y NO HAY RESPUESTA, SE PROCEDE A CERRAR ORDEN</t>
  </si>
  <si>
    <t>BARRIO SUR CALAMAR</t>
  </si>
  <si>
    <t>FO-25-1413829</t>
  </si>
  <si>
    <t>23/08/2025 SE ESCALA AL COORDINADOR DE ZONA PARA ENTREGA DE ROLLOS EN SITIO | 29/08/2025 SE ENTREGAN 20 ROLLOS DE LA RED RBM EXITOSOS</t>
  </si>
  <si>
    <t>BARRIO SONSON SONSON 8</t>
  </si>
  <si>
    <t>FO-25-1414774</t>
  </si>
  <si>
    <t>23/08/2025 SE CONFIRMA DATOS CON CB, DATOS CORRECTOS, SE ACTUALIZAN. SE REALIZA ENVIO DE ROLLOS CON GUIA | 27/08/2025 SE REALIZA ENVÍO DE ROLLOS</t>
  </si>
  <si>
    <t>CORREGIMIENTO LA DANTA SONSON</t>
  </si>
  <si>
    <t>FO-25-1426695</t>
  </si>
  <si>
    <t>26/08/2025 SE CONFIRMA DATOS CON CB, DATOS CORRECTOS, SE ACTUALIZAN. SE REALIZA ENVIO DE ROLLOS CON GUIA | 27/08/2025 SE REALIZA ENVÍO DE ROLLOS</t>
  </si>
  <si>
    <t>VALDIVIA</t>
  </si>
  <si>
    <t>BARRIO CGT EL ALTO VALDIVIA</t>
  </si>
  <si>
    <t>FO-25-1426689</t>
  </si>
  <si>
    <t>BARRIO VILLA TERESA MUZO</t>
  </si>
  <si>
    <t>FO-25-1426698</t>
  </si>
  <si>
    <t>26/08/2025 SE CONFIRMA DATOS CON CB, DATOS CORRECTOS, SE ACTUALIZAN. SE REALIZA ENVIO DE ROLLOS CON GUIA | 27/08/2025 SE REALIZA ENVIO 20 ROLLOS</t>
  </si>
  <si>
    <t>OPRAP PLAZA DEL PRADO</t>
  </si>
  <si>
    <t>FO-25-1440836</t>
  </si>
  <si>
    <t>28/08/2025 SE ESCALA AL COORDINADOR DE ZONA PARA ENTREGA DE ROLLOS EN SITIO | 29/08/2025 SE REALIZA VISITA SE ENTREGA 90 ROLLOS</t>
  </si>
  <si>
    <t>BARRIO PABLO VI PATIA</t>
  </si>
  <si>
    <t>FO-25-1381987</t>
  </si>
  <si>
    <t>15/08/2025 SE REALIZA ENVIO ROLLOS CON GUIA | 21/08/2025 EN COMUNICACIÓN CON EL USUARIO, INDICA QUE AÚN NO RECIBE PAPELERÍA. SE INFORMA GUIA | 25/08/2025 EN COMUNICACIÓN CON EL USUARIO, INDICA QUE AÚN NO RECIBE PAPELERÍA. | 27/08/2025 EN COMUNICACIÓN CON EL USUARIO VIA WHATSAPP, INDICA QUE AÚN NO RECIBE PAPELERÍA. | 29/08/2025 SE REALIZA ENVIO DE 10 ROLLOS, CON LA GUIA 2185553730 SERVIENTREGA. SE CONFIRMA ENTREGA EXITOSA POR PARTE DE LA TRANSPORTADORA.</t>
  </si>
  <si>
    <t>DISTRICOL INV PUNTO Y FAMA</t>
  </si>
  <si>
    <t>FO-25-1416921</t>
  </si>
  <si>
    <t>24/08/2025 SE CONFIRMA DATOS CON CB, DATOS CORRECTOS, SE ACTUALIZAN. SE REALIZA ENVIO DE ROLLOS CON GUIA | 29/08/2025 SE REALIZA ENVIO DE 50 ROLLOS, CON LA GUIA 2187690652 SERVIENTREGA. SE CONFIRMA ENTREGA EXITOSA POR PARTE DE LA TRANSPORTADORA.</t>
  </si>
  <si>
    <t>FO-25-1422510</t>
  </si>
  <si>
    <t>25/08/2025 SE ESCALA A LA RED PARA AUTORIZACIÓN DE ROLLOS - LA RED AUTORIZA - SE REALIZA ENVIO | 29/08/2025 SE REALIZA ENVIO DE 10 ROLLOS, CON LA GUIA 2185553746 SERVIENTREGA. SE CONFIRMA ENTREGA EXITOSA POR PARTE DE LA TRANSPORTADORA.</t>
  </si>
  <si>
    <t>FO-25-1421369</t>
  </si>
  <si>
    <t>25/08/2025 SE CONFIRMA DATOS CON CB, DATOS CORRECTOS, SE ACTUALIZAN. SE REALIZA ENVIO DE ROLLOS CON GUIA | 29/08/2025 SE REALIZA ENVIO DE 50 ROLLOS, CON LA GUIA 2187690654 SERVIENTREGA. SE CONFIRMA ENTREGA EXITOSA POR PARTE DE LA TRANSPORTADORA.</t>
  </si>
  <si>
    <t>PTM VILLANUEVA DROGUERIA FARMA</t>
  </si>
  <si>
    <t>FO-25-1421359</t>
  </si>
  <si>
    <t>25/08/2025 SE CONFIRMA DATOS CON CB, DATOS CORRECTOS, SE ACTUALIZAN. SE REALIZA ENVIO DE ROLLOS CON GUIA | 29/08/2025 SE REALIZA ENVIO DE 20 ROLLOS, CON LA GUIA 2235596010 SERVIENTREGA. SE CONFIRMA ENTREGA EXITOSA POR PARTE DE LA TRANSPORTADORA.</t>
  </si>
  <si>
    <t>FO-25-1421364</t>
  </si>
  <si>
    <t>25/08/2025 SE CONFIRMA DATOS CON CB, DATOS CORRECTOS, SE ACTUALIZAN. SE REALIZA ENVIO DE ROLLOS CON GUIA | 29/08/2025 SE REALIZA ENVIO DE 10 ROLLOS, CON LA GUIA 2185553746 SERVIENTREGA. SE CONFIRMA ENTREGA EXITOSA POR PARTE DE LA TRANSPORTADORA.</t>
  </si>
  <si>
    <t>DISTRICOL VARIEDADES LA CL</t>
  </si>
  <si>
    <t>FO-25-1422509</t>
  </si>
  <si>
    <t>25/08/2025 SE CONFIRMA DATOS CON CB, DATOS CORRECTOS, SE ACTUALIZAN. SE REALIZA ENVIO DE ROLLOS CON GUIA | 29/08/2025 SE REALIZA ENVIO DE 30 ROLLOS, CON LA GUIA 2187690655 SERVIENTREGA. SE CONFIRMA ENTREGA EXITOSA POR PARTE DE LA TRANSPORTADORA.</t>
  </si>
  <si>
    <t>FO-25-1422508</t>
  </si>
  <si>
    <t>25/08/2025 SE ESCALA A LA RED PARA AUTORIZACIÓN DE ROLLOS - LA RED AUTORIZA - SE REALIZA ENVIO | 29/08/2025 SE REALIZA ENVIO DE 10 ROLLOS, CON LA GUIA 2235596011 SERVIENTREGA. SE CONFIRMA ENTREGA EXITOSA POR PARTE DE LA TRANSPORTADORA.</t>
  </si>
  <si>
    <t>PTM META OSCAR JAIR RINCON MOJ</t>
  </si>
  <si>
    <t>FO-25-1426705</t>
  </si>
  <si>
    <t>26/08/2025 SE CONFIRMA DATOS CON CB, DATOS CORRECTOS, SE ACTUALIZAN. SE REALIZA ENVIO DE ROLLOS CON GUIA | 29/08/2025 SE REALIZA ENVIO DE 30 ROLLOS, CON LA GUIA 2235596014 SERVIENTREGA. SE CONFIRMA ENTREGA EXITOSA POR PARTE DE LA TRANSPORTADORA.</t>
  </si>
  <si>
    <t>DISTRICOL TIENDA TIGRERA</t>
  </si>
  <si>
    <t>FO-25-1430196</t>
  </si>
  <si>
    <t>26/08/2025 SE CONFIRMA DATOS CON CB, DATOS CORRECTOS, SE ACTUALIZAN. SE REALIZA ENVIO DE ROLLOS CON GUIA | 29/08/2025 SE REALIZA ENVIO DE 10 ROLLOS, CON LA GUIA 2205447142 SERVIENTREGA. SE CONFIRMA ENTREGA EXITOSA POR PARTE DE LA TRANSPORTADORA.</t>
  </si>
  <si>
    <t>VEREDA CITRONELA</t>
  </si>
  <si>
    <t>FO-25-1426687</t>
  </si>
  <si>
    <t>26/08/2025 SE CONFIRMA DATOS CON CB, DATOS CORRECTOS, SE ACTUALIZAN. SE REALIZA ENVIO DE ROLLOS CON GUIA | 29/08/2025 SE REALIZA ENVIO DE 20 ROLLOS, CON LA GUIA 2185553748 SERVIENTREGA. SE CONFIRMA ENTREGA EXITOSA POR PARTE DE LA TRANSPORTADORA.</t>
  </si>
  <si>
    <t>BARRIO SIMON BOLIVAR PAMPLONA 2</t>
  </si>
  <si>
    <t>FO-25-1427607</t>
  </si>
  <si>
    <t>26/08/2025 SE CONFIRMA DATOS CON CB, DATOS CORRECTOS, SE ACTUALIZAN. SE REALIZA ENVIO DE ROLLOS CON GUIA | 29/08/2025 SE REALIZA ENVIO DE 20 ROLLOS, CON LA GUIA 2187690657 SERVIENTREGA. SE CONFIRMA ENTREGA EXITOSA POR PARTE DE LA TRANSPORTADORA.</t>
  </si>
  <si>
    <t>DISTRICOL HOSTAL Y VARIEDADES</t>
  </si>
  <si>
    <t>FO-25-1426683</t>
  </si>
  <si>
    <t>26/08/2025 SE CONFIRMA DATOS CON CB, DATOS CORRECTOS, SE ACTUALIZAN. SE REALIZA ENVIO DE ROLLOS CON GUIA | 29/08/2025 SE REALIZA ENVIO DE 20 ROLLOS, CON LA GUIA 284607385 SERVIENTREGA. SE CONFIRMA ENTREGA EXITOSA POR PARTE DE LA TRANSPORTADORA.</t>
  </si>
  <si>
    <t>BARRIO CALLE SANTAROSA SAN MIG</t>
  </si>
  <si>
    <t>FO-25-1409843</t>
  </si>
  <si>
    <t>22/08/2025 SE CONFIRMA DATOS CON CB, DATOS CORRECTOS, SE ACTUALIZAN. SE REALIZA ENVIO DE  ROLLOS CON GUIA | 29/08/2025 SE REALIZA ENVIO DE 10 ROLLOS, CON LA GUIA 2187690649 SERVIENTREGA. SE CONFIRMA ENTREGA EXITOSA CON EL USUARIO.</t>
  </si>
  <si>
    <t>DISTRICOL PENAS BISTRO</t>
  </si>
  <si>
    <t>FO-25-1414619</t>
  </si>
  <si>
    <t>23/08/2025 SE CONFIRMA DATOS CON CB, DATOS CORRECTOS, SE ACTUALIZAN. SE REALIZA ENVIO DE ROLLOS CON GUIA | 26/08/2025 CONFIRMO CAMBIO DE GUIA DEBIO A ERROR AL REGISTRAR EN PLATAFORMA POR FAVOR TENER PRESENTE YA QUE EN SYTEX SE SUBIO LA GUIA SERVIENTREGA 2187690651
CAMBIO ANEXO GUIA SERVIENTREGA 2187690653 | 29/08/2025 SE REALIZA ENVIO DE 60 ROLLOS, CON LA GUIA 2187690651 SERVIENTREGA. SE CONFIRMA ENTREGA EXITOSA CON EL USUARIO.</t>
  </si>
  <si>
    <t>BARRIO LAS MERCEDES SUAREZ 1</t>
  </si>
  <si>
    <t>FO-25-1409841</t>
  </si>
  <si>
    <t>22/08/2025 SE CONFIRMA DATOS CON CB, DATOS CORRECTOS, SE ACTUALIZAN. SE REALIZA ENVIO DE  ROLLOS CON GUIA | 29/08/2025 SE REALIZA ENVIO DE 20 ROLLOS, CON LA GUIA 2185553741 SERVIENTREGA. SE CONFIRMA ENTREGA EXITOSA CON EL USUARIO.</t>
  </si>
  <si>
    <t>BARRIO CENTRO BARRANCAS 1</t>
  </si>
  <si>
    <t>FO-25-1439104</t>
  </si>
  <si>
    <t>28/08/2025 SE ESCALA AL COORDINADOR DE ZONA PARA ENTREGA DE ROLLOS EN SITIO | 29/08/2025 SE RELIZA ENTREGA DE 60 ROLLOS EN DIRECCIÓN DE CB</t>
  </si>
  <si>
    <t>DISTRICOL TIENDA Y TERRAZA VIL</t>
  </si>
  <si>
    <t>FO-25-1439091</t>
  </si>
  <si>
    <t>28/08/2025 SE ESCALA AL COORDINADOR DE ZONA PARA ENTREGA DE ROLLOS EN SITIO | 29/08/2025 SE REALIZA ENTREGA DE 50 ROLLOS PARA EL CORRESPONSAL</t>
  </si>
  <si>
    <t>FO-25-1440889</t>
  </si>
  <si>
    <t>28/08/2025 SE ESCALA AL COORDINADOR DE ZONA PARA ENTREGA DE ROLLOS EN SITIO | 29/08/2025 SE VISITA COMERCIO S EHACE ENTREGA DE 20 ROLLOS</t>
  </si>
  <si>
    <t>FO-25-1432832</t>
  </si>
  <si>
    <t>27/08/2025 SE ESCALA AL COORDINADOR DE ZONA PARA ENTREGA DE ROLLOS EN SITIO | 29/08/2025 SE REALIZA ENTREGA DE 40 ROLLOS PARA EL CORRESPONSAL</t>
  </si>
  <si>
    <t>FO-25-1441365</t>
  </si>
  <si>
    <t>28/08/2025 SE ESCALA A LA RED PARA AUTORIZACIÓN DE ROLLOS - LA RED AUTORIZA - SE ESCALA AL COORDINADOR DE ZONA PARA ENTREGA DE ROLLOS EN SITIO | 29/08/2025 SE REALIZA ENTREGA DE 30 ROLLOS POR SOLICITUD DEL CLIENTE.</t>
  </si>
  <si>
    <t>FO-25-1440843</t>
  </si>
  <si>
    <t>28/08/2025 SE ESCALA AL COORDINADOR DE ZONA PARA ENTREGA DE ROLLOS EN SITIO | 29/08/2025 ENTREGA DE 50 ROLLOS PARA DATAFONO NO SE MANIPULA TERMINAL</t>
  </si>
  <si>
    <t>FO-25-1412533</t>
  </si>
  <si>
    <t>23/08/2025 SE REALIZA ENVIO DE ROLLOS CON GUIA | 29/08/2025 SE COMUNICA CON EL USUARIO DONDE INFORMA QUE AUN NO RECIBE LOS ROLLOS | 29/08/2025 SE REALIZA ENVIO DE 10 ROLLOS, CON LA GUIA 2187690650 SERVIENTREGA. SE CONFIRMA ENTREGA EXITOSA CON EL USUARIO.</t>
  </si>
  <si>
    <t>FO-25-1411581</t>
  </si>
  <si>
    <t>22/08/2025 SE ESCALA A LA RED PARA AUTORIZACIÓN DE ROLLOS - LA RED AUTORIZA - SE ESCALA PARA ENVIO POR CABIFY | 29/08/2025 29-8 SE REALIZA ENTREGA DE 20 ROLLOS POR EL OPERADOR CABIFY</t>
  </si>
  <si>
    <t>PTM BELLO  GRANERO LA DIVISA V</t>
  </si>
  <si>
    <t>FO-25-1414549</t>
  </si>
  <si>
    <t>23/08/2025 SE ESCALA AL COORDINADOR DE ZONA PARA ENTREGA DE ROLLOS EN SITIO | 29/08/2025 28-8 SE REALIZA ENTREGA DE 50 ROLLOS POR EL OPERADOR CABIFY</t>
  </si>
  <si>
    <t>BELLO SAN FELIX</t>
  </si>
  <si>
    <t>FO-25-1415273</t>
  </si>
  <si>
    <t>BARRIO BELLO BELLO 1</t>
  </si>
  <si>
    <t>FO-25-1420336</t>
  </si>
  <si>
    <t>25/08/2025 SE ESCALA PARA ENVIO POR CABIFY | 29/08/2025 28-8 SE REALIZA ENTREGA DE 50 ROLLOS POR EL OPERADOR CABIFY</t>
  </si>
  <si>
    <t>DISTRICOL MINIM  MONROY MANCHE</t>
  </si>
  <si>
    <t>FO-25-1422600</t>
  </si>
  <si>
    <t>25/08/2025 SE ESCALA PARA ENVIO POR CABIFY | 29/08/2025 28-8 SE REALIZA ENTREGA DE 70 ROLLOS POR EL OPERADOR CABIFY</t>
  </si>
  <si>
    <t>DISTRICOL CANDY PLACE</t>
  </si>
  <si>
    <t>FO-25-1419473</t>
  </si>
  <si>
    <t>DISTRICOL BOUTIQUE DIVINE ITAG</t>
  </si>
  <si>
    <t>FO-25-1420335</t>
  </si>
  <si>
    <t>25/08/2025 SE ESCALA PARA ENVIO POR CABIFY | 29/08/2025 28-8 SE REALIZA ENTREGA DE 30 ROLLOS POR EL OPERADOR CABIFY</t>
  </si>
  <si>
    <t>BARRIO CENTRO ITAGUI 5</t>
  </si>
  <si>
    <t>FO-25-1420889</t>
  </si>
  <si>
    <t>25/08/2025 SE ESCALA PARA ENVIO POR CABIFY | 29/08/2025 28-8 SE REALIZA ENTREGA DE 40 ROLLOS POR EL OPERADOR CABIFY</t>
  </si>
  <si>
    <t>PTM ITAGUI RAPITIENDA LA PLACI</t>
  </si>
  <si>
    <t>FO-25-1420937</t>
  </si>
  <si>
    <t>25/08/2025 SE ESCALA PARA ENVIO POR CABIFY | 29/08/2025 28-8 SE REALIZA ENTREGA DE 80 ROLLOS POR EL OPERADOR CABIFY</t>
  </si>
  <si>
    <t>FO-25-1419510</t>
  </si>
  <si>
    <t>25/08/2025 SE ESCALA A LA RED PARA AUTORIZACIÓN DE ROLLOS - LA RED AUTORIZA - SE ESCALA AL COORDINADOR DE ZONA PARA ENTREGA DE ROLLOS EN SITIO | 29/08/2025 28-8 SE REALIZA ENTREGA DE 10 ROLLOS POR EL OPERADOR CABIFY</t>
  </si>
  <si>
    <t>PTM PETS SHOP SANDY</t>
  </si>
  <si>
    <t>FO-25-1419505</t>
  </si>
  <si>
    <t>BARRIO TRISTE MEDELLIN  8</t>
  </si>
  <si>
    <t>FO-25-1419502</t>
  </si>
  <si>
    <t>25/08/2025 SE ESCALA PARA ENVIO POR CABIFY | 29/08/2025 28-8 SE REALIZA ENTREGA DE 20 ROLLOS POR EL OPERADOR CABIFY</t>
  </si>
  <si>
    <t>FO-25-1422547</t>
  </si>
  <si>
    <t>25/08/2025 SE ESCALA A LA RED PARA AUTORIZACIÓN DE ROLLOS - LA RED AUTORIZA - SE ESCALA PARA ENTREGA CON CABIFY | 29/08/2025 28-8 SE REALIZA ENTREGA DE 10 ROLLOS POR EL OPERADOR CABIFY</t>
  </si>
  <si>
    <t>FO-25-1436092</t>
  </si>
  <si>
    <t>29/08/2025 SE REALIZA ENTREGA DE 50 ROLLOS TÉRMICOS EN EL CB SIN NOVEDAD.</t>
  </si>
  <si>
    <t>VENADILLO</t>
  </si>
  <si>
    <t>BARRIO SANTA BARBARA VENADILLO</t>
  </si>
  <si>
    <t>FO-25-1430440</t>
  </si>
  <si>
    <t>26/08/2025 SE ESCALA AL COORDINADOR DE ZONA PARA ENTREGA DE ROLLOS EN SITIO | 29/08/2025 SE REALIZA LA ENTREGA DE 70 ROLLOS EN DIRECCIÓN INDICADA</t>
  </si>
  <si>
    <t>DISTRICOL VARIEDAD MERAKIBELLA</t>
  </si>
  <si>
    <t>FO-25-1439085</t>
  </si>
  <si>
    <t>28/08/2025 SE ESCALA AL COORDINADOR DE ZONA PARA ENTREGA DE ROLLOS EN SITIO | 29/08/2025 SE REALIZÓ VISITA AL COMERCIO Y SE HIZO ENTREGA DE 20 ROLLOS TODO OK</t>
  </si>
  <si>
    <t>FO-25-1430231</t>
  </si>
  <si>
    <t>26/08/2025 SE ESCALA A LA RED PARA AUTORIZACIÓN DE ROLLOS - LA RED AUTORIZA - SE ESCALA AL COORDINADOR DE ZONA PARA ENTREGA DE ROLLOS EN SITIO | 29/08/2025 SE REALIZA ENTREGA DE 10 ROLLOS PARA EL CORRESPONSAL</t>
  </si>
  <si>
    <t>BARRIO CENTRO BUCARAMANGA 21</t>
  </si>
  <si>
    <t>FO-25-1440847</t>
  </si>
  <si>
    <t>28/08/2025 SE ESCALA AL COORDINADOR DE ZONA PARA ENTREGA DE ROLLOS EN SITIO | 29/08/2025 SE VISITA COMERCIO SE HACE ENTREGA DE 50 ROLLOS</t>
  </si>
  <si>
    <t>BARRIO LAS DELICIAS CALI 2</t>
  </si>
  <si>
    <t>FO-25-1440869</t>
  </si>
  <si>
    <t>28/08/2025 SE ESCALA AL COORDINADOR DE ZONA PARA ENTREGA DE ROLLOS EN SITIO | 29/08/2025 SE REALIZA ENTREGA 10 ROLLOS TÉRMICOS EN EL CB SIN NOVEDAD.</t>
  </si>
  <si>
    <t>FO-25-1441353</t>
  </si>
  <si>
    <t>28/08/2025 SE ESCALA A LA RED PARA AUTORIZACIÓN DE ROLLOS - LA RED AUTORIZA - SE ESCALA AL COORDINADOR DE ZONA PARA ENTREGA DE ROLLOS EN SITIO | 29/08/2025 SE REALIZA ENTREGA DE 50 ROLLOS CON VISITA, NO SE INTERVIENE EQUIPOS</t>
  </si>
  <si>
    <t>BARRIO JOSE MANUEL DE ALTAMIRA</t>
  </si>
  <si>
    <t>FO-25-1433755</t>
  </si>
  <si>
    <t>27/08/2025 SE ESCALA AL COORDINADOR DE ZONA PARA ENTREGA DE ROLLOS EN SITIO | 29/08/2025 SE ENTREGAN 70 ROLLOS CON VISITA OK</t>
  </si>
  <si>
    <t>BARRIO ZARAGOZA 2 CARTAGO</t>
  </si>
  <si>
    <t>FO-25-1432736</t>
  </si>
  <si>
    <t>27/08/2025 SE ESCALA AL COORDINADOR DE ZONA PARA ENTREGA DE ROLLOS EN SITIO | 29/08/2025 SE VISITA COMERCIO SE REALIZA ENTREGA DE 10 ROLLOS DE PAPEL PARA DATÁFONO</t>
  </si>
  <si>
    <t>BARRIO JUAN XXIII MONTERIA 8</t>
  </si>
  <si>
    <t>FO-25-1440862</t>
  </si>
  <si>
    <t>28/08/2025 SE ESCALA AL COORDINADOR DE ZONA PARA ENTREGA DE ROLLOS EN SITIO | 29/08/2025 SE REALIZA ENTREGA DE 10 ROLLOS EN EL PUNTO SIN NOVEDAD, EN LA ENTREGA NO SE MANIPULAN EQUIPOS</t>
  </si>
  <si>
    <t>BARRIO BARCELONA CALARCA</t>
  </si>
  <si>
    <t>FO-25-1432785</t>
  </si>
  <si>
    <t>27/08/2025 SE ESCALA AL COORDINADOR DE ZONA PARA ENTREGA DE ROLLOS EN SITIO | 29/08/2025 SE VISITA COMERCIO SE REALIZÓ ENTREGA DE 20 ROLLOS</t>
  </si>
  <si>
    <t>SECTOR LAS BOMBAS VILLETA CUND</t>
  </si>
  <si>
    <t>FO-25-1421351</t>
  </si>
  <si>
    <t>25/08/2025 SE ESCALA AL COORDINADOR DE ZONA PARA ENTREGA DE ROLLOS EN SITIO | 29/08/2025 DURANTE LA VISITA TECNICA SE REALIZA ENTREGA DE 20 ROLLOS PARA DATÁFONO NO SE MANIPULAN EQUIPOS SIN NOVEDAD EN ENTREGA</t>
  </si>
  <si>
    <t>BARRIO EL POA BOGOTA 1</t>
  </si>
  <si>
    <t>FO-25-1440883</t>
  </si>
  <si>
    <t>28/08/2025 SE ESCALA AL COORDINADOR DE ZONA PARA ENTREGA DE ROLLOS EN SITIO | 29/08/2025 SE REALIZA ENTREGA DE 10 ROLLOS</t>
  </si>
  <si>
    <t>BARRIO CENTRO EL DORADO 1</t>
  </si>
  <si>
    <t>FO-25-1440857</t>
  </si>
  <si>
    <t>28/08/2025 SE ESCALA AL COORDINADOR DE ZONA PARA ENTREGA DE ROLLOS EN SITIO | 29/08/2025 SE REALIZA ENTREGA DE 20 ROLLOS AL PUNTO</t>
  </si>
  <si>
    <t>BARRIO GALAN PIENDAMO 1</t>
  </si>
  <si>
    <t>FO-25-1414719</t>
  </si>
  <si>
    <t>23/08/2025 SE CONFIRMA DATOS CON CB, DATOS CORRECTOS, SE ACTUALIZAN. SE REALIZA ENVIO DE ROLLOS CON GUIA | 29/08/2025 SE REALIZA ENVIO DE 10 ROLLOS, CON LA GUIA 2185553744 SERVIENTREGA. SE CONFIRMA ENTREGA EXITOSA CON EL USUARIO.</t>
  </si>
  <si>
    <t>PTM SAN CARLOS SALSAMENTARIA P</t>
  </si>
  <si>
    <t>FO-25-1398757</t>
  </si>
  <si>
    <t>20/08/2025 SE ESCALA PARA ENVIO, SE LLAMO AL CB Y CONFIRMA SOLICITUD. SE ACTUALIZARON DATOS | 26/08/2025 SE INTENTA COMUNICACION CON EL USUARIO PARA VALIDAR LA RECEPCION DE LOS ROLLOS FALLIDA | 27/08/2025 EN COMUNICACION CON EL USUARIO VIA WHATSAPP INDICA QUE AUN NO RECIBE LOS ROLLOS | 29/08/2025 SE REALIZA ENVIO DE 40 ROLLOS, CON LA GUIA 284607372 SERVIENTREGA. SE CONFIRMA ENTREGA EXITOSA CON EL USUARIO.</t>
  </si>
  <si>
    <t>BARRIO VRA MINAS DEL VAPOR PUE</t>
  </si>
  <si>
    <t>FO-25-1404628</t>
  </si>
  <si>
    <t>21/08/2025 SE CONFIRMA DATOS CON CB, DATOS CORRECTOS, SE ACTUALIZAN. SE REALIZA ENVIO DE  ROLLOS CON GUIA | 28/08/2025 SE REALIZA COMUNICACION CON USUARIO DONDE INDICA QUE AUN NO RECIBE LOS ROLLOS | 29/08/2025 SE REALIZA ENVIO DE 20 ROLLOS, CON LA GUIA 284607376 SERVIENTREGA. SE CONFIRMA ENTREGA EXITOSA CON EL USUARIO.</t>
  </si>
  <si>
    <t>PTM BUENAVENTURA DROGUERIA Y M</t>
  </si>
  <si>
    <t>FO-25-1435764</t>
  </si>
  <si>
    <t>27/08/2025 SE CONFIRMA DATOS CON CB, DATOS CORRECTOS, SE ACTUALIZAN. SE REALIZA ENVIO DE ROLLOS CON GUIA | 29/08/2025 SE REALIZA ENVIO DE 10 ROLLOS, CON LA GUIA 2185553749 SERVIENTREGA. SE CONFIRMA ENTREGA EXITOSA POR PARTE DE LA TRANSPORTADORA.</t>
  </si>
  <si>
    <t>BARRIO LANDIA OCAÑA 1</t>
  </si>
  <si>
    <t>FO-25-1426694</t>
  </si>
  <si>
    <t>26/08/2025 SE CONFIRMA DATOS CON CB, DATOS CORRECTOS, SE ACTUALIZAN. SE REALIZA ENVIO DE ROLLOS CON GUIA | 29/08/2025 SE REALIZA ENVIO DE 10 ROLLOS, CON LA GUIA 2187690656 SERVIENTREGA. SE CONFIRMA ENTREGA EXITOSA POR PARTE DE LA TRANSPORTADORA
.</t>
  </si>
  <si>
    <t>PTM BOGOTA DROGUERIA TABOR SAL</t>
  </si>
  <si>
    <t>FO-25-1439079</t>
  </si>
  <si>
    <t>28/08/2025 SE ESCALA AL COORDINADOR DE ZONA PARA ENTREGA DE ROLLOS EN SITIO | 29/08/2025 SE REALIZA ENTREGA DE 20 ROLLOS</t>
  </si>
  <si>
    <t>FO-25-1411591 | FO-25-1415452</t>
  </si>
  <si>
    <t>29/08/2025 SE REALIZA COMUNICACION CON CLIENTE INFORMANDO QUE NOS PUEDE ATENDER DESPUES DE LAS 2PM YA QUE SE ENCUENTRA EN COSAS PERSONALES. | 29/08/2025 ENTREGA DE 20 ROLLOS PARA DATAFONO NO SE MANIPULA TERMINAL</t>
  </si>
  <si>
    <t>BUSTOS MORA DIEGO MANUEL | HERNANDEZ NARANJO OSCAR EDUARDO</t>
  </si>
  <si>
    <t>DISTRICOL MASCOTAS SHOP LA ABU</t>
  </si>
  <si>
    <t>FO-25-1434860</t>
  </si>
  <si>
    <t>27/08/2025 SE ESCALA AL COORDINADOR DE ZONA PARA ENTREGA DE ROLLOS EN SITIO | 29/08/2025 SE ENTREGAN 10 ROLLOS A DON RICARDO</t>
  </si>
  <si>
    <t>BARRIO CENTTRO JUAN DE ACOSTA</t>
  </si>
  <si>
    <t>FO-25-1416586</t>
  </si>
  <si>
    <t>24/08/2025 SE ESCALA AL COORDINADOR DE ZONA PARA ENTREGA DE ROLLOS EN SITIO | 29/08/2025 SE ENTREGAN 20 ROLLOS</t>
  </si>
  <si>
    <t>ANSERMA</t>
  </si>
  <si>
    <t>PTM ANSERMA AUTOSERVICIO CAMBI</t>
  </si>
  <si>
    <t>FO-25-1432762</t>
  </si>
  <si>
    <t>27/08/2025 SE ESCALA AL COORDINADOR DE ZONA PARA ENTREGA DE ROLLOS EN SITIO | 29/08/2025 VISITAMOS COMERCIO REALIZAMOS ENTREGA DE 10 ROLLOS.</t>
  </si>
  <si>
    <t>BARRIO VRD SAN IGNACIO GUARNE</t>
  </si>
  <si>
    <t>FO-25-1422219</t>
  </si>
  <si>
    <t>25/08/2025 SE ESCALA AL COORDINADOR DE ZONA PARA ENTREGA DE ROLLOS EN SITIO | 29/08/2025 SE ENTREGAN 10 ROLLOS. MARÍA</t>
  </si>
  <si>
    <t>PTM BOGOTA MERKA FRUVER J M</t>
  </si>
  <si>
    <t>FO-25-1439098</t>
  </si>
  <si>
    <t>FO-25-1439072</t>
  </si>
  <si>
    <t>28/08/2025 SE ESCALA AL COORDINADOR DE ZONA PARA ENTREGA DE ROLLOS EN SITIO | 29/08/2025 ENTREGA DE 30 ROLLOS PARA DATAFONO NO SE MANIPULA TERMINAL</t>
  </si>
  <si>
    <t>DISTRICOL CEL PACIFICO</t>
  </si>
  <si>
    <t>FO-25-1406131</t>
  </si>
  <si>
    <t>21/08/2025 SE CONFIRMA DATOS CON CB, DATOS CORRECTOS, SE ACTUALIZAN. SE REALIZA ENVIO DE  ROLLOS CON GUIA | 28/08/2025 SE COMUNICA CON EL USUARIO DONDE INFORMA QUE AUN NO RECIBE LOS ROLLOS | 29/08/2025 SE REALIZA ENVIO DE 10 ROLLOS, CON LA GUIA 284607377 SERVIENTREGA. SE CONFIRMA ENTREGA EXITOSA CON EL USUARIO.</t>
  </si>
  <si>
    <t>DISTRICOL FERRO IND MILAN</t>
  </si>
  <si>
    <t>FO-25-1409846</t>
  </si>
  <si>
    <t>22/08/2025 SE CONFIRMA DATOS CON CB, DATOS CORRECTOS, SE ACTUALIZAN. SE REALIZA ENVIO DE  ROLLOS CON GUIA | 28/08/2025 SE COMUNICA CON EL USUARIO DONDE INFORMA QUE AUN NO RECIBE LOS ROLLOS | 28/08/2025 SE COMUNICA CON EL USUARIO DONDE INFORMA QUE AUN NO RECIBE LOS ROLLOS | 29/08/2025 SE REALIZA ENVIO DE 20 ROLLOS, CON LA GUIA 284607380 SERVIENTREGA. SE CONFIRMA ENTREGA EXITOSA CON EL USUARIO.</t>
  </si>
  <si>
    <t>FO-25-1443899</t>
  </si>
  <si>
    <t>29/08/2025 SE ESCALA AL COORDINADOR DE ZONA PARA ENTREGA DE ROLLOS EN SITIO | 29/08/2025 SE REALIZA ENTREGA DE 60 ROLLOS CON VISITA, NO SE INTERVIENE EQUIPOS</t>
  </si>
  <si>
    <t>FO-25-1440874</t>
  </si>
  <si>
    <t>DISTRICOL AUTOSERVICIO YIRETH</t>
  </si>
  <si>
    <t>FO-25-1437725</t>
  </si>
  <si>
    <t>28/08/2025 SE ESCALA AL COORDINADOR DE ZONA PARA ENTREGA DE ROLLOS EN SITIO | 29/08/2025 SE REALIZA ENTREGA DE 60 ROLLOS POR SOLICITUD DE CLIENTE NO SE MANIPULA DATAFONO</t>
  </si>
  <si>
    <t>FO-25-1443904</t>
  </si>
  <si>
    <t>29/08/2025 SE ESCALA AL COORDINADOR DE ZONA PARA ENTREGA DE ROLLOS EN SITIO | 29/08/2025 SE REALIZA ENTREGA DE 70 ROLLOS CON VISITA, NO SE INTERVIENE EQUIPOS</t>
  </si>
  <si>
    <t>DISTRICOL EDS SANTA ROSA</t>
  </si>
  <si>
    <t>FO-25-1420897</t>
  </si>
  <si>
    <t>25/08/2025 SE ESCALA AL COORDINADOR DE ZONA PARA ENTREGA DE ROLLOS EN SITIO | 29/08/2025 SE REALIZA ENTREGA DE 10 ROLLOS CON VISITA.</t>
  </si>
  <si>
    <t>BARRIO RICAURTER PARTE BAJA IB</t>
  </si>
  <si>
    <t>FO-25-1441326</t>
  </si>
  <si>
    <t>28/08/2025 SE ESCALA AL COORDINADOR DE ZONA PARA ENTREGA DE ROLLOS EN SITIO | 29/08/2025 SE ENTREGA 30 ROLLOS CON VISITA</t>
  </si>
  <si>
    <t>PTM BMANGA EL MIRADOR</t>
  </si>
  <si>
    <t>FO-25-1444121</t>
  </si>
  <si>
    <t>29/08/2025 SE ESCALA AL COORDINADOR DE ZONA PARA ENTREGA DE ROLLOS EN SITIO | 29/08/2025 SE VISITA COMERCIO SE ENTREGA 20 ROLLOS</t>
  </si>
  <si>
    <t>VILLAVICENCIO  CIUDAD PORFIA</t>
  </si>
  <si>
    <t>FO-25-1444237</t>
  </si>
  <si>
    <t>29/08/2025 SE ESCALA AL COORDINADOR DE ZONA PARA ENTREGA DE ROLLOS EN SITIO | 29/08/2025 SE REALIZA LA VISITA A CB POR SOLICITUD DE 160 ROLLOS, SE ENTREGAN TODO OK</t>
  </si>
  <si>
    <t>BARRIO CENTRO 28 BARRANQUILLA</t>
  </si>
  <si>
    <t>FO-25-1444622</t>
  </si>
  <si>
    <t>29/08/2025 SE ESCALA AL COORDINADOR DE ZONA PARA ENTREGA DE ROLLOS EN SITIO | 29/08/2025 SE REALIZA VISITA SE ENTREGA 30 ROLLOS</t>
  </si>
  <si>
    <t>PTM CALI TIENDA VETERINARIA D</t>
  </si>
  <si>
    <t>FO-25-1437445</t>
  </si>
  <si>
    <t>28/08/2025 SE ESCALA AL COORDINADOR DE ZONA PARA ENTREGA DE ROLLOS EN SITIO | 29/08/2025 SE REALIZA ENTREGA DE 60 ROLLOS TÉRMICOS EN EL CB SIN NOVEDAD.</t>
  </si>
  <si>
    <t>FO-25-1441369</t>
  </si>
  <si>
    <t>28/08/2025 SE ESCALA A LA RED PARA AUTORIZACIÓN DE ROLLOS - LA RED AUTORIZA - SE ESCALA AL COORDINADOR DE ZONA PARA ENTREGA DE ROLLOS EN SITIO | 29/08/2025 VISITAMOS COMERCIO REALIZAMOS ENTREGA DE 10 ROLLOS.</t>
  </si>
  <si>
    <t>FO-25-1436112</t>
  </si>
  <si>
    <t>29/08/2025 SE REALIZA ENTREGA DE 40 ROLLOS PARA DATÁFONO A SATISFACCIÓN DEL CLIENTE</t>
  </si>
  <si>
    <t>FO-25-1432823</t>
  </si>
  <si>
    <t>27/08/2025 SE ESCALA AL COORDINADOR DE ZONA PARA ENTREGA DE ROLLOS EN SITIO | 29/08/2025 SE LLEGA A SITIO SE REALIZA ENTREGA DE 20 ROLLOS RBM</t>
  </si>
  <si>
    <t>DISTRICOL DISTRIBUIDORA FERPAV</t>
  </si>
  <si>
    <t>FO-25-1433761</t>
  </si>
  <si>
    <t>27/08/2025 SE ESCALA AL COORDINADOR DE ZONA PARA ENTREGA DE ROLLOS EN SITIO | 29/08/2025 SE ENTREGAN 20 ROLLOS CON VISITA OK</t>
  </si>
  <si>
    <t>FO-25-1436089</t>
  </si>
  <si>
    <t>29/08/2025 SE LLEGA A SITIO, SE ENTREGAN 110 ROLLOS RBM</t>
  </si>
  <si>
    <t>HISPANIA</t>
  </si>
  <si>
    <t>BARRIO CALLE SALIDA HISPANIA H</t>
  </si>
  <si>
    <t>FO-25-1421434</t>
  </si>
  <si>
    <t>25/08/2025 SE CONFIRMA DATOS CON CB, DATOS CORRECTOS, SE ACTUALIZAN. SE REALIZA ENVIO DE ROLLOS CON GUIA | 30/08/2025 SE REALIZA ENVIO DE 20 ROLLOS, CON LA GUIA 284607383 SERVIENTREGA. SE CONFIRMA ENTREGA EXITOSA POR PARTE DE LA TRANSPORTADORA
.</t>
  </si>
  <si>
    <t>DISTRICOL SOLUCOM ARJONA</t>
  </si>
  <si>
    <t>FO-25-1435773</t>
  </si>
  <si>
    <t>27/08/2025 SE CONFIRMA DATOS CON CB, DATOS CORRECTOS, SE ACTUALIZAN. SE REALIZA ENVIO DE ROLLOS CON GUIA | 30/08/2025 SE REALIZA ENVIO DE 50 ROLLOS, CON LA GUIA 2205447145 SERVIENTREGA. SE CONFIRMA ENTREGA EXITOSA POR PARTE DE LA TRANSPORTADORA.</t>
  </si>
  <si>
    <t>BARRIO EL RIUNFO SAN VICENTE D</t>
  </si>
  <si>
    <t>FO-25-1414633</t>
  </si>
  <si>
    <t>23/08/2025 SE CONFIRMA DATOS CON CB, DATOS CORRECTOS, SE ACTUALIZAN. SE REALIZA ENVIO DE ROLLOS CON GUIA | 29/08/2025 SE COMUNICA CON EL USUARIO DONDE INFORMA QUE AUN NO RECIBE LOS ROLLOS | 30/08/2025 SE REALIZA ENVIO DE 10 ROLLOS, CON LA GUIA 2235596009 SERVIENTREGA. SE CONFIRMA ENTREGA EXITOSA POR PARTE DE LA TRANSPORTADORA.</t>
  </si>
  <si>
    <t>EL CHARCO</t>
  </si>
  <si>
    <t>BARRIO EL COMERCIO EL COMERCIO</t>
  </si>
  <si>
    <t>FO-25-1380668</t>
  </si>
  <si>
    <t>20/08/2025 EN COMUNICACIÓN CON EL USUARIO, INDICA QUE AÚN NO RECIBE PAPELERÍA. SE INFORMA GUIA | 22/08/2025 EN COMUNICACIÓN CON EL USUARIO, INDICA QUE AÚN NO RECIBE PAPELERÍA | 23/08/2025 EN COMUNICACIÓN CON EL USUARIO, INDICA QUE AÚN NO RECIBE PAPELERÍA | 16/08/2025 SE REALIZA ENVIO DE 20 ROLLOS POR SOLICITUD DE SE LE NOTIFICA NÚMERO DE GUÍA PARA SER RECLAMADO EN OFICINA PRINCIPAL</t>
  </si>
  <si>
    <t>BARRIO LAS DELICIAS TIBU 4</t>
  </si>
  <si>
    <t>FO-25-1433904</t>
  </si>
  <si>
    <t>27/08/2025 SE CONFIRMA DATOS CON CB, DATOS CORRECTOS, SE ACTUALIZAN. SE REALIZA ENVIO DE ROLLOS CON GUIA | 30/08/2025 SE REALIZA ENVIO DE 30 ROLLOS, CON LA GUIA 2187690661 SERVIENTREGA. SE CONFIRMA ENTREGA EXITOSA POR PARTE DE LA TRANSPORTADORA.</t>
  </si>
  <si>
    <t>BARRIO EL PORVENIR EL BAGRE 1</t>
  </si>
  <si>
    <t>FO-25-1388143</t>
  </si>
  <si>
    <t>18/08/2025 EN COMUNICACIÓN CON LA SEÑORA ORIANA GRISELL GIL GONZÁLEZ AL NUMERO 3146538517 CONFIRMA SOLICITUD DE ROLLOS E INDICA QUE SEAN ENVIADOS POR LA TRANSPORTADORA INTERRAPIDISIMO A LA DIRECCION DETRÁS DE LA IGLESIA EL DIVINO NIÑO BRR EL PORVENIR EL BAGRE ANTIOQUIA | 23/08/2025 SE ENVÍAN 40 ROLLOS POR TRANSPORTADORA INTERRAPIDISIMO, SE CONFIRMA ENVÍO CON CB OK.</t>
  </si>
  <si>
    <t>FO-25-1446840</t>
  </si>
  <si>
    <t>29/08/2025 SE ESCALA AL COORDINADOR DE ZONA PARA ENTREGA DE ROLLOS EN SITIO | 30/08/2025 SE REALIZA ENTREGA DE 20 ROLLOS CON VISITA.</t>
  </si>
  <si>
    <t>FO-25-1441346</t>
  </si>
  <si>
    <t>28/08/2025 SE ESCALA AL COORDINADOR DE ZONA PARA ENTREGA DE ROLLOS EN SITIO | 30/08/2025 ENTREGA DE 20 ROLLOS EJECUTADO OK</t>
  </si>
  <si>
    <t>FO-25-1441356</t>
  </si>
  <si>
    <t>28/08/2025 SE ESCALA AL COORDINADOR DE ZONA PARA ENTREGA DE ROLLOS EN SITIO | 30/08/2025 SE REALIZA ENTREGA DE 20 ROLLOS OK</t>
  </si>
  <si>
    <t>BARRIO PESCADERO CUCUTA</t>
  </si>
  <si>
    <t>FO-25-1432774</t>
  </si>
  <si>
    <t>27/08/2025 SE ESCALA AL COORDINADOR DE ZONA PARA ENTREGA DE ROLLOS EN SITIO | 30/08/2025 SE REALIZA ENTREGA DE 30 ROLLOS RBM OK</t>
  </si>
  <si>
    <t>BARRIO MAMONAL CARTAGENA DE IN</t>
  </si>
  <si>
    <t>FO-25-1444199</t>
  </si>
  <si>
    <t>29/08/2025 SE ESCALA AL COORDINADOR DE ZONA PARA ENTREGA DE ROLLOS EN SITIO | 30/08/2025 SE REALIZA ENTREGA DE 20 ROLLOS PARA EL CORRESPONSAL</t>
  </si>
  <si>
    <t>REVAL  ORIP MEDELLIN SUR</t>
  </si>
  <si>
    <t>FO-25-1424629</t>
  </si>
  <si>
    <t>26/08/2025 SE ESCALA AL COORDINADOR DE ZONA PARA ENTREGA DE ROLLOS EN SITIO | 30/08/2025 29-8 SE REALIZA ENTREGA DE 60 ROLLOS POR EL OPERADOR CABIFY</t>
  </si>
  <si>
    <t>BARRIO PRADO MEDELLIN  8</t>
  </si>
  <si>
    <t>FO-25-1425375</t>
  </si>
  <si>
    <t>26/08/2025 SE ESCALA PARA ENVIO POR CABIFY | 30/08/2025 29-8 SE REALIZA ENTREGA DE 40 ROLLOS POR EL OPERADOR CABIFY</t>
  </si>
  <si>
    <t>PTM MEDELLIN DONDE LUISA</t>
  </si>
  <si>
    <t>FO-25-1425357</t>
  </si>
  <si>
    <t>26/08/2025 SE ESCALA PARA ENVIO POR CABIFY | 30/08/2025 29-8 SE REALIZA ENTREGA DE 30 ROLLOS POR EL OPERADOR CABIFY</t>
  </si>
  <si>
    <t>FO-25-1427553</t>
  </si>
  <si>
    <t>26/08/2025 SE ESCALA A LA RED PARA AUTORIZACIÓN DE ROLLOS - LA RED AUTORIZA - SE ESCALA PARA ENVIO POR CABIFY | 30/08/2025 29-8 SE REALIZA ENTREGA DE 110 ROLLOS POR EL OPERADOR CABIFY</t>
  </si>
  <si>
    <t>DISTRICOL DROGUERIA J E SALUD</t>
  </si>
  <si>
    <t>FO-25-1426368</t>
  </si>
  <si>
    <t>26/08/2025 SE ESCALA PARA ENVIO POR CABIFY | 30/08/2025 29-8 SE REALIZA ENTREGA DE 60 ROLLOS POR EL OPERADOR CABIFY</t>
  </si>
  <si>
    <t>PTM MEDELLIN PANADERIA LA ESQU</t>
  </si>
  <si>
    <t>FO-25-1426365</t>
  </si>
  <si>
    <t>PTM MEDELLIN EMOCIONARTE STORE</t>
  </si>
  <si>
    <t>FO-25-1426364</t>
  </si>
  <si>
    <t>26/08/2025 SE ESCALA PARA ENVIO POR CABIFY | 30/08/2025 29-8 SE REALIZA ENTREGA DE 20 ROLLOS POR EL OPERADOR CABIFY</t>
  </si>
  <si>
    <t>PTM PAC JUAN URIBE</t>
  </si>
  <si>
    <t>FO-25-1424695</t>
  </si>
  <si>
    <t>26/08/2025 SE ESCALA AL COORDINADOR DE ZONA PARA ENTREGA DE ROLLOS EN SITIO | 30/08/2025 29-8 SE REALIZA ENTREGA DE 80 ROLLOS POR EL OPERADOR CABIFY</t>
  </si>
  <si>
    <t>BARRIO PRADO BELLO 1</t>
  </si>
  <si>
    <t>FO-25-1424665</t>
  </si>
  <si>
    <t>26/08/2025 SE ESCALA AL COORDINADOR DE ZONA PARA ENTREGA DE ROLLOS EN SITIO | 30/08/2025 29-8 SE REALIZA ENTREGA DE 10 ROLLOS POR EL OPERADOR CABIFY</t>
  </si>
  <si>
    <t>MULTIPAGAS GIRARDOTA 2</t>
  </si>
  <si>
    <t>FO-25-1430184</t>
  </si>
  <si>
    <t>26/08/2025 SE ESCALA PARA ENVIO POR CABIFY | 30/08/2025 29-8 SE REALIZA ENTREGA DE 220 ROLLOS POR EL OPERADOR CABIFY</t>
  </si>
  <si>
    <t>FO-25-1430224</t>
  </si>
  <si>
    <t>26/08/2025 SE ESCALA A LA RED PARA AUTORIZACIÓN DE ROLLOS - LA RED AUTORIZA -SE ESCALA PARA ENVIO POR CABIFY | 30/08/2025 29-8 SE REALIZA ENTREGA DE 20 ROLLOS POR EL OPERADOR CABIFY</t>
  </si>
  <si>
    <t>FO-25-1430446</t>
  </si>
  <si>
    <t>26/08/2025 SE ESCALA PARA ENVIO POR CABIFY | 30/08/2025 30-8 SE REALIZA ENTREGA DE 10 ROLLOS POR EL OPERADOR CABIFY</t>
  </si>
  <si>
    <t>PTM MEDELLIN TIENDA LUISA LOPE</t>
  </si>
  <si>
    <t>FO-25-1429000</t>
  </si>
  <si>
    <t>26/08/2025 SE ESCALA PARA ENVIO POR CABIFY | 30/08/2025 30-8 SE REALIZA ENTREGA DE 80 ROLLOS POR EL OPERADOR CABIFY</t>
  </si>
  <si>
    <t>DISTRICOL CARPOLAC CALAZANS</t>
  </si>
  <si>
    <t>FO-25-1430187</t>
  </si>
  <si>
    <t>26/08/2025 SE ESCALA PARA ENVIO POR CABIFY | 30/08/2025 30-8 SE REALIZA ENTREGA DE 20 ROLLOS POR EL OPERADOR CABIFY</t>
  </si>
  <si>
    <t>BARRIO MAYORCA SABANETA</t>
  </si>
  <si>
    <t>FO-25-1424689</t>
  </si>
  <si>
    <t>26/08/2025 SE ESCALA AL COORDINADOR DE ZONA PARA ENTREGA DE ROLLOS EN SITIO | 30/08/2025 29-8 SE REALIZA ENTREGA DE 90 ROLLOS POR EL OPERADOR CABIFY</t>
  </si>
  <si>
    <t>FO-25-1430230</t>
  </si>
  <si>
    <t>26/08/2025 SE ESCALA A LA RED PARA AUTORIZACIÓN DE ROLLOS - LA RED AUTORIZA -SE ESCALA PARA ENVIO POR CABIFY | 30/08/2025 29-8 SE REALIZA ENTREGA DE 10 ROLLOS POR EL OPERADOR CABIFY</t>
  </si>
  <si>
    <t>PTM MEDELLIN DROGUERIA VEREDA</t>
  </si>
  <si>
    <t>FO-25-1419496</t>
  </si>
  <si>
    <t>FO-25-1441362</t>
  </si>
  <si>
    <t>28/08/2025 SE ESCALA A LA RED PARA AUTORIZACIÓN DE ROLLOS - LA RED AUTORIZA - SE ESCALA AL COORDINADOR DE ZONA PARA ENTREGA DE ROLLOS EN SITIO | 30/08/2025 SE REALIZA ENTREGA DE 10 ROLLOS PARA EL CORRESPONSAL</t>
  </si>
  <si>
    <t>FO-25-1441359</t>
  </si>
  <si>
    <t>28/08/2025 SE ESCALA A LA RED PARA AUTORIZACIÓN DE ROLLOS - LA RED AUTORIZA - SE ESCALA AL COORDINADOR DE ZONA PARA ENTREGA DE ROLLOS EN SITIO | 30/08/2025 EN LA VISITA TÉCNICA SE REALIZÓ LA ENTREGA DE 20 ROLLOS TERMICOS DE REDEBAN PARA EL CB</t>
  </si>
  <si>
    <t>BARRIO LA BUCARAMANGA SINCELEJ</t>
  </si>
  <si>
    <t>FO-25-1422239</t>
  </si>
  <si>
    <t>25/08/2025 SE ESCALA AL COORDINADOR DE ZONA PARA ENTREGA DE ROLLOS EN SITIO | 30/08/2025 SE VISITA SITIO SE VERIFICA INFORMACIÓN SE REALIZA ENTREGA DE 10 ROLLOS RBM NO SE MANIPULA EQUIPOS, FIRMA QUIEN RECIBE LOS ROLLOS.</t>
  </si>
  <si>
    <t>FO-25-1446990</t>
  </si>
  <si>
    <t>29/08/2025 SE ESCALA A LA RED PARA AUTORIZACIÓN DE ROLLOS - LA RED AUTORIZA - SE ESCALA AL COORDINADOR DE ZONA PARA ENTREGA DE ROLLOS EN SITIO | 30/08/2025 ENTREGA DE 30 ROLLOS CON VISITA EXITOSA PRUEBAS OK</t>
  </si>
  <si>
    <t>FO-25-1436078</t>
  </si>
  <si>
    <t>27/08/2025 SE ESCALA A LA RED PARA AUTORIZACIÓN DE ROLLOS - LA RED AUTORIZA - SE ESCALA PARA ENVIO POR CABIFY | 30/08/2025 ENTREGA DE 80 ROLLOS EN SITIO OK</t>
  </si>
  <si>
    <t>FO-25-1447012</t>
  </si>
  <si>
    <t>29/08/2025 SE ESCALA A LA RED PARA AUTORIZACIÓN DE ROLLOS - LA RED AUTORIZA - SE ESCALA AL COORDINADOR DE ZONA PARA ENTREGA DE ROLLOS EN SITIO | 30/08/2025 SE REALIZA VISITA A CB POR SOLICITUD DE 50 ROLLOS, SE ENTREGAN TODO OK</t>
  </si>
  <si>
    <t>FO-25-1446843</t>
  </si>
  <si>
    <t>29/08/2025 SE ESCALA AL COORDINADOR DE ZONA PARA ENTREGA DE ROLLOS EN SITIO | 30/08/2025 SE VISITA COMERCIO SE REALIZA ENTREGA DE 120 ROLLOS DE PAPEL PARA DATÁFONO</t>
  </si>
  <si>
    <t>COMCARD TURBO CELESTE</t>
  </si>
  <si>
    <t>FO-25-1437440</t>
  </si>
  <si>
    <t>28/08/2025 SE ESCALA AL COORDINADOR DE ZONA PARA ENTREGA DE ROLLOS EN SITIO | 30/08/2025 ENTREGA 140 ROLLOS EN SITIO</t>
  </si>
  <si>
    <t>FO-25-1427570</t>
  </si>
  <si>
    <t>26/08/2025 SE ESCALA A LA RED PARA AUTORIZACIÓN DE ROLLOS - LA RED AUTORIZA - SE ESCALA AL COORDINADOR DE ZONA PARA ENTREGA DE ROLLOS EN SITIO | 30/08/2025 SE REALIZA ENTREGA DE 20  ROLLOS EN DIRECCIÓN DE CB</t>
  </si>
  <si>
    <t>FO-25-1445820</t>
  </si>
  <si>
    <t>30/08/2025 SE REALIZA ENTREGA DE 170 ROLLOS.</t>
  </si>
  <si>
    <t>BARRIO LA ESPERANZA GUADALAJAR</t>
  </si>
  <si>
    <t>FO-25-1440879</t>
  </si>
  <si>
    <t>28/08/2025 SE ESCALA AL COORDINADOR DE ZONA PARA ENTREGA DE ROLLOS EN SITIO | 30/08/2025 EN LA VISITA TÉCNICA SE REALIZÓ LA ENTREGA DE 80 ROLLOS TÉRMICOS DE REDEBAN PARA EL CB</t>
  </si>
  <si>
    <t>FO-25-1427558</t>
  </si>
  <si>
    <t>26/08/2025 SE ESCALA A LA RED PARA AUTORIZACIÓN DE ROLLOS - LA RED AUTORIZA - SE ESCALA AL COORDINADOR DE ZONA PARA ENTREGA DE ROLLOS EN SITIO | 30/08/2025 BUENAS TARDES SE VISITA CB Y SE LE HACE ENTREGA DE 10 ROLLOS</t>
  </si>
  <si>
    <t>BARRIO MARRUECOS BOGOTA  3</t>
  </si>
  <si>
    <t>FO-25-1444600</t>
  </si>
  <si>
    <t>29/08/2025 SE ESCALA AL COORDINADOR DE ZONA PARA ENTREGA DE ROLLOS EN SITIO | 30/08/2025 SE REALIZA VISITA DE CAMPO DONDE SE ENTREGA 10 ROLLOS NO SE MANIPULA EQUIPOS.</t>
  </si>
  <si>
    <t>BARRIO VILLA CARMELITA GRANADA 4</t>
  </si>
  <si>
    <t>FO-25-1434101</t>
  </si>
  <si>
    <t>27/08/2025 SE ESCALA AL COORDINADOR DE ZONA PARA ENTREGA DE ROLLOS EN SITIO | 30/08/2025 SE REALIZA ENTREGA DE 20 ROLLOS AL CORRESPONSAL</t>
  </si>
  <si>
    <t>BARRIO PRIMERO DE MAYO  DAGUA  DAGUA</t>
  </si>
  <si>
    <t>FO-25-1419467</t>
  </si>
  <si>
    <t>25/08/2025 SE ESCALA AL COORDINADOR DE ZONA PARA ENTREGA DE ROLLOS EN SITIO | 30/08/2025 SE ENTREGAN 10 ROLLOS A KIMBERLY MARTÍNEZ</t>
  </si>
  <si>
    <t>BARANOA</t>
  </si>
  <si>
    <t>BARRIO LOMA FRESCA BARANOA BARANOA</t>
  </si>
  <si>
    <t>FO-25-1444124</t>
  </si>
  <si>
    <t>29/08/2025 SE ESCALA AL COORDINADOR DE ZONA PARA ENTREGA DE ROLLOS EN SITIO | 30/08/2025 SE REALIZA VISITA SE PROCEDE A ENTREGAR 20 UNIDADES DE ROLLOS AL CLIENTE</t>
  </si>
  <si>
    <t>DISTRICOL BOLSOS DELUXE</t>
  </si>
  <si>
    <t>FO-25-1445834</t>
  </si>
  <si>
    <t>29/08/2025 SE ESCALA AL COORDINADOR DE ZONA PARA ENTREGA DE ROLLOS EN SITIO | 30/08/2025 SE REALIZA ENTREGA DE 10 ROLLOS EN EL PUNTO SIN NOVEDAD, EN LA ENTREGA NO SE MANIPULAN EQUIPOS</t>
  </si>
  <si>
    <t>FO-25-1447007</t>
  </si>
  <si>
    <t>29/08/2025 SE ESCALA A LA RED PARA AUTORIZACIÓN DE ROLLOS - LA RED AUTORIZA - SE ESCALA AL COORDINADOR DE ZONA PARA ENTREGA DE ROLLOS EN SITIO | 30/08/2025 SE LLEGA A LA DIRECCIÓN INDICADA Y SE ENTREGAN 10 ROLLOS</t>
  </si>
  <si>
    <t>FO-25-1439082</t>
  </si>
  <si>
    <t>28/08/2025 SE ESCALA AL COORDINADOR DE ZONA PARA ENTREGA DE ROLLOS EN SITIO | 30/08/2025 SE VISITA CORRESPONSAL Y SE REALIZA ENTREGA DE 90 ROLLOS</t>
  </si>
  <si>
    <t>FO-25-1442993</t>
  </si>
  <si>
    <t>29/08/2025 SE ESCALA AL COORDINADOR DE ZONA PARA ENTREGA DE ROLLOS EN SITIO | 30/08/2025 SE VISITA SITIO SE VERIFICA INFORMACIÓN SE REALIZA ENTREGA DE 170 ROLLOS RBM NO SE MANIPULA EQUIPOS, FIRMA QUIEN RECIBE LOS ROLLOS.</t>
  </si>
  <si>
    <t>BARRIO COMFENALCO CALI  2</t>
  </si>
  <si>
    <t>FO-25-1446981</t>
  </si>
  <si>
    <t>29/08/2025 SE ESCALA AL COORDINADOR DE ZONA PARA ENTREGA DE ROLLOS EN SITIO | 30/08/2025 SE REALIZA ENTREGA DE 40 ROLLOS CON VISITA, NO SE INTERVIENE EQUIPOS</t>
  </si>
  <si>
    <t>FO-25-1448075</t>
  </si>
  <si>
    <t>30/08/2025 SE REALIZA ENTREGA EN SITIO DE 20 ROLLOS REDEBAN RECIBE PAPELERIA YERSON FERNEY BUITRAGO</t>
  </si>
  <si>
    <t>BARRIO CAGUAN NEIVA 5</t>
  </si>
  <si>
    <t>FO-25-1440850</t>
  </si>
  <si>
    <t>28/08/2025 SE ESCALA AL COORDINADOR DE ZONA PARA ENTREGA DE ROLLOS EN SITIO | 30/08/2025 SE LLEGA A SITIO, SE ENTREGAN 20 ROLLOS RBM EN LOCAL AL LADO POR SOLICITUD DEL CLIENTE A QUÉ NO SE ENCUENTRA EN EL MOMENTO</t>
  </si>
  <si>
    <t>FO-25-1447003</t>
  </si>
  <si>
    <t>29/08/2025 SE ESCALA A LA RED PARA AUTORIZACIÓN DE ROLLOS - LA RED AUTORIZA - SE ESCALA AL COORDINADOR DE ZONA PARA ENTREGA DE ROLLOS EN SITIO | 30/08/2025 SE VISITA COMERCIO SE ENTREGA DE 10 ROLLOS EN SITIO</t>
  </si>
  <si>
    <t>BARRIO SAN CRISTOBAL ACACIAS</t>
  </si>
  <si>
    <t>FO-25-1446411</t>
  </si>
  <si>
    <t>29/08/2025 SE ESCALA AL COORDINADOR DE ZONA PARA ENTREGA DE ROLLOS EN SITIO | 30/08/2025 SE REALIZA ENTREGA A DE 20 ROLLOS SOLICITADO POR EL COMERCIO</t>
  </si>
  <si>
    <t>PTM PUERTO WILCHES GRANERO EL</t>
  </si>
  <si>
    <t>FO-25-1427601</t>
  </si>
  <si>
    <t>26/08/2025 SE CONFIRMA DATOS CON CB, DATOS CORRECTOS, SE ACTUALIZAN. SE REALIZA ENVIO DE ROLLOS CON GUIA | 30/08/2025 SE REALIZA ENVIO DE 10 ROLLOS, CON LA GUIA 2187690658 SERVIENTREGA. SE CONFIRMA ENTREGA EXITOSA POR PARTE DE LA TRANSPORTADORA.</t>
  </si>
  <si>
    <t>FO-25-1433909</t>
  </si>
  <si>
    <t>27/08/2025 SE CONFIRMA DATOS CON CB, DATOS CORRECTOS, SE ACTUALIZAN. SE REALIZA ENVIO DE ROLLOS CON GUIA | 30/08/2025 SE REALIZA ENVIO DE 20 ROLLOS, CON LA GUIA 2205447144 SERVIENTREGA. SE CONFIRMA ENTREGA EXITOSA POR PARTE DE LA TRANSPORTADORA.</t>
  </si>
  <si>
    <t>FO-25-1430444</t>
  </si>
  <si>
    <t>26/08/2025 SE CONFIRMA DATOS CON CB, DATOS CORRECTOS, SE ACTUALIZAN. SE REALIZA ENVIO DE ROLLOS CON GUIA | 30/08/2025 SE REALIZA ENVIO DE 10 ROLLOS, CON LA GUIA 2187690659 SERVIENTREGA. SE CONFIRMA ENTREGA EXITOSA POR PARTE DE LA TRANSPORTADORA.</t>
  </si>
  <si>
    <t>BARRIO AV FRANCISCO FERNÁNDEZ DE CONTRERAS OCAÑA</t>
  </si>
  <si>
    <t>FO-25-1435777</t>
  </si>
  <si>
    <t>27/08/2025 SE CONFIRMA DATOS CON CB, DATOS CORRECTOS, SE ACTUALIZAN. SE REALIZA ENVIO DE ROLLOS CON GUIA | 30/08/2025 SE REALIZA ENVIO DE 10 ROLLOS, CON LA GUIA 2187690662 SERVIENTREGA. SE CONFIRMA ENTREGA EXITOSA POR PARTE DE LA TRANSPORTADORA.</t>
  </si>
  <si>
    <t>FO-25-1436083</t>
  </si>
  <si>
    <t>27/08/2025 SE ESCALA A LA RED PARA AUTORIZACIÓN DE ROLLOS - LA RED AUTORIZA - SE ESCALA AL COORDINADOR DE ZONA PARA ENTREGA DE ROLLOS EN SITIO | 30/08/2025 SE LLEGO A BUGALAGRANDE,SE LOGRÓ ESTABLECER COMUNICACIÓN CON EL CLIENTE EL CUAL INFORMA QUE EL CB SE ENCUENTRA EN EL CORREGIMIENTO DE CEILAN,ME SOLICITA DEJARLOS 40 ROLLOS EN LA CIUDAD DE TULUÁ EN LA DIRECCIÓN BRINDADA POR EL CLIENTE,DONDE RECIBE EL PERSONAL AUTORIZADO</t>
  </si>
  <si>
    <t>FO-25-1446994</t>
  </si>
  <si>
    <t>29/08/2025 SE ESCALA A LA RED PARA AUTORIZACIÓN DE ROLLOS - LA RED AUTORIZA - SE ESCALA AL COORDINADOR DE ZONA PARA ENTREGA DE ROLLOS EN SITIO | 30/08/2025 DURANTE LA VISITA TECNICA SE REALIZA ENTREGA DE 20 ROLLOS PARA DATÁFONO NO SE MANIPULAN EQUIPOS SIN NOVEDAD EN ENTREGA</t>
  </si>
  <si>
    <t>FO-25-1441323</t>
  </si>
  <si>
    <t>28/08/2025 SE ESCALA AL COORDINADOR DE ZONA PARA ENTREGA DE ROLLOS EN SITIO | 30/08/2025 SE ENTREGAN 20 ROLLOS</t>
  </si>
  <si>
    <t>BARRIO EL FARO MEDELLIN</t>
  </si>
  <si>
    <t>FO-25-1420874</t>
  </si>
  <si>
    <t>25/08/2025 SE ESCALA PARA ENVIO POR CABIFY | 29/08/2025 29-8 SE REALIZA ENTREGA DE 80 ROLLOS POR EL OPERADOR CABIFY</t>
  </si>
  <si>
    <t>REDY SAN CRISTOBAL</t>
  </si>
  <si>
    <t>FO-25-1421398</t>
  </si>
  <si>
    <t>25/08/2025 SE ESCALA PARA ENVIO POR CABIFY | 29/08/2025 28-8 SE REALIZA ENTREGA DE 250 ROLLOS POR EL OPERADOR CABIFY</t>
  </si>
  <si>
    <t>BARRIO URB LA FLORESTA LOS PAT</t>
  </si>
  <si>
    <t>FO-25-1448636</t>
  </si>
  <si>
    <t>30/08/2025 SE ESCALA AL COORDINADOR DE ZONA PARA ENTREGA DE ROLLOS EN SITIO | 30/08/2025 SE REALIZA VISITA, SE ENTREGAN 10 ROLLOS</t>
  </si>
  <si>
    <t>BARRIO EL ROYITO SAN PEDRO DE</t>
  </si>
  <si>
    <t>FO-25-1426344</t>
  </si>
  <si>
    <t>26/08/2025 SE ESCALA AL COORDINADOR DE ZONA PARA ENTREGA DE ROLLOS EN SITIO | 31/08/2025 SE ENVÍAN 20 ROLLOS OK, CLIENTE CONFIRMA RECIBIDO</t>
  </si>
  <si>
    <t>FO-25-1441351</t>
  </si>
  <si>
    <t>28/08/2025 SE ESCALA A LA RED PARA AUTORIZACIÓN DE ROLLOS - LA RED AUTORIZA - SE CONFIRMA DATOS CON CB, DATOS CORRECTOS, SE ACTUALIZAN. SE REALIZA ENVIO DE ROLLOS CON GUIA | 31/08/2025 SE REALIZA ENVIO DE 40 ROLLOS, CON LA GUIA 2205447147 SERVIENTREGA. SE CONFIRMA ENTREGA EXITOSA POR PARTE DE LA TRANSPORTADORA
.</t>
  </si>
  <si>
    <t>FO-25-1437457</t>
  </si>
  <si>
    <t>28/08/2025 SE CONFIRMA DATOS CON CB, DATOS CORRECTOS, SE ACTUALIZAN. SE REALIZA ENVIO DE ROLLOS CON GUIA | 31/08/2025 SE REALIZA ENVIO DE 20 ROLLOS, CON LA GUIA 2187690664 SERVIENTREGA. SE CONFIRMA ENTREGA EXITOSA POR PARTE DE LA TRANSPORTADORA
.</t>
  </si>
  <si>
    <t>FO-25-1436087</t>
  </si>
  <si>
    <t>31/08/2025 SE REALIZA ENVIO DE 30 ROLLOS, CON LA GUIA 2187690663 SERVIENTREGA. SE CONFIRMA ENTREGA EXITOSA POR PARTE DE LA TRANSPORTADORA
.</t>
  </si>
  <si>
    <t>BARRIO SAN JUAN DEL LOZADA SAN</t>
  </si>
  <si>
    <t>FO-25-1430448</t>
  </si>
  <si>
    <t>26/08/2025 SE CONFIRMA DATOS CON CB, DATOS CORRECTOS, SE ACTUALIZAN. SE REALIZA ENVIO DE ROLLOS CON GUIA | 31/08/2025 SE REALIZA ENVIO DE 10 ROLLOS, CON LA GUIA 2235596016 SERVIENTREGA. SE CONFIRMA ENTREGA EXITOSA POR PARTE DE LA TRANSPORTADORA
.</t>
  </si>
  <si>
    <t>BARRIO CENTRO SAN VICENTE DEL CAGUAN 5</t>
  </si>
  <si>
    <t>FO-25-1430194</t>
  </si>
  <si>
    <t>26/08/2025 SE CONFIRMA DATOS CON CB, DATOS CORRECTOS, SE ACTUALIZAN. SE REALIZA ENVIO DE ROLLOS CON GUIA | 31/08/2025 SE REALIZA ENVIO DE 20 ROLLOS, CON LA GUIA 2235596015 SERVIENTREGA. SE CONFIRMA ENTREGA EXITOSA POR PARTE DE LA TRANSPORTADORA
.</t>
  </si>
  <si>
    <t>BARRIO CALLE BOLIVAR MACEO</t>
  </si>
  <si>
    <t>FO-25-1427604</t>
  </si>
  <si>
    <t>26/08/2025 SE CONFIRMA DATOS CON CB, DATOS CORRECTOS, SE ACTUALIZAN. SE REALIZA ENVIO DE ROLLOS CON GUIA | 31/08/2025 SE REALIZA ENVIO DE 10 ROLLOS, CON LA GUIA 284607386 SERVIENTREGA. SE CONFIRMA ENTREGA EXITOSA POR PARTE DE LA TRANSPORTADORA
.</t>
  </si>
  <si>
    <t>COD. CIUDAD</t>
  </si>
  <si>
    <t>DESDE DONDE SE ATIENDE</t>
  </si>
  <si>
    <t>TIPO DE TRAYECTO NUEVO</t>
  </si>
  <si>
    <t>TIPOLOGIA NUEVA</t>
  </si>
  <si>
    <t>LA VICTORIA</t>
  </si>
  <si>
    <t>PUERTO SANTANDER</t>
  </si>
  <si>
    <t>EL ENCANTO</t>
  </si>
  <si>
    <t>LA CHORRERA</t>
  </si>
  <si>
    <t>LA PEDRERA</t>
  </si>
  <si>
    <t>MIRITI - PARANA</t>
  </si>
  <si>
    <t>PUERTO ALEGRIA</t>
  </si>
  <si>
    <t>PUERTO ARICA</t>
  </si>
  <si>
    <t>PUERTO NARIÑO</t>
  </si>
  <si>
    <t>TARAPACA</t>
  </si>
  <si>
    <t>BRICEÑO</t>
  </si>
  <si>
    <t>CONCORDIA</t>
  </si>
  <si>
    <t>GUADALUPE</t>
  </si>
  <si>
    <t>SANTA BARBARA</t>
  </si>
  <si>
    <t>VALPARAISO</t>
  </si>
  <si>
    <t>ABRIAQUI</t>
  </si>
  <si>
    <t>AMAGA</t>
  </si>
  <si>
    <t>ANZA</t>
  </si>
  <si>
    <t>CAICEDO</t>
  </si>
  <si>
    <t>CAMPAMENTO</t>
  </si>
  <si>
    <t>CAÑASGORDAS</t>
  </si>
  <si>
    <t>CARACOLI</t>
  </si>
  <si>
    <t>CARAMANTA</t>
  </si>
  <si>
    <t>CAROLINA</t>
  </si>
  <si>
    <t>DABEIBA</t>
  </si>
  <si>
    <t>HELICONIA</t>
  </si>
  <si>
    <t>JARDIN</t>
  </si>
  <si>
    <t>LIBORINA</t>
  </si>
  <si>
    <t>MURINDO</t>
  </si>
  <si>
    <t>OLAYA</t>
  </si>
  <si>
    <t>PEQUE</t>
  </si>
  <si>
    <t>PUERTO NARE</t>
  </si>
  <si>
    <t>SAN ANDRES DE CUERQUIA</t>
  </si>
  <si>
    <t>SAN JOSE DE LA MONTAÑA</t>
  </si>
  <si>
    <t>SAN JUAN DE URABA</t>
  </si>
  <si>
    <t>TARSO</t>
  </si>
  <si>
    <t>TITIRIBI</t>
  </si>
  <si>
    <t>URAMITA</t>
  </si>
  <si>
    <t>URRAO</t>
  </si>
  <si>
    <t>VIGIA DEL FUERTE</t>
  </si>
  <si>
    <t>YALI</t>
  </si>
  <si>
    <t>ARAUQUITA</t>
  </si>
  <si>
    <t>PUERTO RONDON</t>
  </si>
  <si>
    <t>PUERTO COLOMBIA</t>
  </si>
  <si>
    <t>CAMPO DE LA CRUZ</t>
  </si>
  <si>
    <t>PIOJO</t>
  </si>
  <si>
    <t>POLONUEVO</t>
  </si>
  <si>
    <t>ACHI</t>
  </si>
  <si>
    <t>ARENAL</t>
  </si>
  <si>
    <t>ARROYOHONDO</t>
  </si>
  <si>
    <t>CICUCO</t>
  </si>
  <si>
    <t>EL CARMEN DE BOLIVAR</t>
  </si>
  <si>
    <t>EL GUAMO</t>
  </si>
  <si>
    <t>HATILLO DE LOBA</t>
  </si>
  <si>
    <t>MAHATES</t>
  </si>
  <si>
    <t>MARGARITA</t>
  </si>
  <si>
    <t>MONTECRISTO</t>
  </si>
  <si>
    <t>NOROSI</t>
  </si>
  <si>
    <t>PINILLOS</t>
  </si>
  <si>
    <t>REGIDOR</t>
  </si>
  <si>
    <t>RIO VIEJO</t>
  </si>
  <si>
    <t>SAN FERNANDO</t>
  </si>
  <si>
    <t>SANTA CATALINA</t>
  </si>
  <si>
    <t>SIMITI</t>
  </si>
  <si>
    <t>SOPLAVIENTO</t>
  </si>
  <si>
    <t>TIQUISIO</t>
  </si>
  <si>
    <t>ZAMBRANO</t>
  </si>
  <si>
    <t>PAEZ</t>
  </si>
  <si>
    <t>SANTA MARIA</t>
  </si>
  <si>
    <t>ALMEIDA</t>
  </si>
  <si>
    <t>AQUITANIA</t>
  </si>
  <si>
    <t>BERBEO</t>
  </si>
  <si>
    <t>BETEITIVA</t>
  </si>
  <si>
    <t>BUSBANZA</t>
  </si>
  <si>
    <t>CERINZA</t>
  </si>
  <si>
    <t>CHIQUIZA</t>
  </si>
  <si>
    <t>CHISCAS</t>
  </si>
  <si>
    <t>CHITA</t>
  </si>
  <si>
    <t>CHITARAQUE</t>
  </si>
  <si>
    <t>CHIVOR</t>
  </si>
  <si>
    <t>CORRALES</t>
  </si>
  <si>
    <t>COVARACHIA</t>
  </si>
  <si>
    <t>CUBARA</t>
  </si>
  <si>
    <t>CUCAITA</t>
  </si>
  <si>
    <t>CUITIVA</t>
  </si>
  <si>
    <t>EL COCUY</t>
  </si>
  <si>
    <t>EL ESPINO</t>
  </si>
  <si>
    <t>FIRAVITOBA</t>
  </si>
  <si>
    <t>GAMEZA</t>
  </si>
  <si>
    <t>GUACAMAYAS</t>
  </si>
  <si>
    <t>GUATEQUE</t>
  </si>
  <si>
    <t>GUICAN</t>
  </si>
  <si>
    <t>IZA</t>
  </si>
  <si>
    <t>LA UVITA</t>
  </si>
  <si>
    <t>MACANAL</t>
  </si>
  <si>
    <t>MARIPI</t>
  </si>
  <si>
    <t>MOTAVITA</t>
  </si>
  <si>
    <t>NUEVO COLON</t>
  </si>
  <si>
    <t>OICATA</t>
  </si>
  <si>
    <t>PACHAVITA</t>
  </si>
  <si>
    <t>PAJARITO</t>
  </si>
  <si>
    <t>PANQUEBA</t>
  </si>
  <si>
    <t>PAUNA</t>
  </si>
  <si>
    <t>PAYA</t>
  </si>
  <si>
    <t>PESCA</t>
  </si>
  <si>
    <t>PISBA</t>
  </si>
  <si>
    <t>PUERTO BOYACA</t>
  </si>
  <si>
    <t>RAMIRIQUI</t>
  </si>
  <si>
    <t>RAQUIRA</t>
  </si>
  <si>
    <t>RONDON</t>
  </si>
  <si>
    <t>SABOYA</t>
  </si>
  <si>
    <t>SACHICA</t>
  </si>
  <si>
    <t>SAMACA</t>
  </si>
  <si>
    <t>SAN EDUARDO</t>
  </si>
  <si>
    <t>SAN MATEO</t>
  </si>
  <si>
    <t>SAN MIGUEL DE SEMA</t>
  </si>
  <si>
    <t>SAN PABLO DE BORBUR</t>
  </si>
  <si>
    <t>SATIVANORTE</t>
  </si>
  <si>
    <t>SIACHOQUE</t>
  </si>
  <si>
    <t>SOATA</t>
  </si>
  <si>
    <t>SOCOTA</t>
  </si>
  <si>
    <t>SOMONDOCO</t>
  </si>
  <si>
    <t>SORA</t>
  </si>
  <si>
    <t>SORACA</t>
  </si>
  <si>
    <t>SOTAQUIRA</t>
  </si>
  <si>
    <t>SUTATENZA</t>
  </si>
  <si>
    <t>TASCO</t>
  </si>
  <si>
    <t>TIBANA</t>
  </si>
  <si>
    <t>TINJACA</t>
  </si>
  <si>
    <t>TIPACOQUE</t>
  </si>
  <si>
    <t>TOGÜI</t>
  </si>
  <si>
    <t>TOPAGA</t>
  </si>
  <si>
    <t>TOTA</t>
  </si>
  <si>
    <t>TUNUNGUA</t>
  </si>
  <si>
    <t>TUTAZA</t>
  </si>
  <si>
    <t>UMBITA</t>
  </si>
  <si>
    <t>VIRACACHA</t>
  </si>
  <si>
    <t>ZETAQUIRA</t>
  </si>
  <si>
    <t>ARANZAZU</t>
  </si>
  <si>
    <t>BELALCAZAR</t>
  </si>
  <si>
    <t>LA MERCED</t>
  </si>
  <si>
    <t>MANZANARES</t>
  </si>
  <si>
    <t>MARQUETALIA</t>
  </si>
  <si>
    <t>MARULANDA</t>
  </si>
  <si>
    <t>NORCASIA</t>
  </si>
  <si>
    <t>PENSILVANIA</t>
  </si>
  <si>
    <t>SAN JOSE</t>
  </si>
  <si>
    <t>VICTORIA</t>
  </si>
  <si>
    <t>VITERBO</t>
  </si>
  <si>
    <t>ALBANIA</t>
  </si>
  <si>
    <t>LA MONTAÑITA</t>
  </si>
  <si>
    <t>MORELIA</t>
  </si>
  <si>
    <t>SOLANO</t>
  </si>
  <si>
    <t>SOLITA</t>
  </si>
  <si>
    <t>CHAMEZA</t>
  </si>
  <si>
    <t>HATO COROZAL</t>
  </si>
  <si>
    <t>LA SALINA</t>
  </si>
  <si>
    <t>PORE</t>
  </si>
  <si>
    <t>RECETOR</t>
  </si>
  <si>
    <t>SACAMA</t>
  </si>
  <si>
    <t>SAN LUIS DE PALENQUE</t>
  </si>
  <si>
    <t>ALMAGUER</t>
  </si>
  <si>
    <t>GUACHENE</t>
  </si>
  <si>
    <t>GUAPI</t>
  </si>
  <si>
    <t>MERCADERES</t>
  </si>
  <si>
    <t>PADILLA</t>
  </si>
  <si>
    <t>PIAMONTE</t>
  </si>
  <si>
    <t>PURACE</t>
  </si>
  <si>
    <t>SAN SEBASTIAN</t>
  </si>
  <si>
    <t>SILVIA</t>
  </si>
  <si>
    <t>SOTARA</t>
  </si>
  <si>
    <t>TORIBIO</t>
  </si>
  <si>
    <t>MANAURE</t>
  </si>
  <si>
    <t>CHIMICHAGUA</t>
  </si>
  <si>
    <t>CHIRIGUANA</t>
  </si>
  <si>
    <t>GONZALEZ</t>
  </si>
  <si>
    <t>PELAYA</t>
  </si>
  <si>
    <t>RIO DE ORO</t>
  </si>
  <si>
    <t>ALTO BAUDO</t>
  </si>
  <si>
    <t>ATRATO</t>
  </si>
  <si>
    <t>BAGADO</t>
  </si>
  <si>
    <t>BELEN DE BAJIRA</t>
  </si>
  <si>
    <t>BOJAYA</t>
  </si>
  <si>
    <t>CARMEN DEL DARIEN</t>
  </si>
  <si>
    <t>CERTEGUI</t>
  </si>
  <si>
    <t>EL CANTON DEL SAN PABLO</t>
  </si>
  <si>
    <t>EL CARMEN DE ATRATO</t>
  </si>
  <si>
    <t>TERRESTRE / FLUVIAL</t>
  </si>
  <si>
    <t>JURADO</t>
  </si>
  <si>
    <t>MEDIO ATRATO</t>
  </si>
  <si>
    <t>MEDIO BAUDO</t>
  </si>
  <si>
    <t>MEDIO SAN JUAN</t>
  </si>
  <si>
    <t>NOVITA</t>
  </si>
  <si>
    <t>NUQUI</t>
  </si>
  <si>
    <t>RIO IRO</t>
  </si>
  <si>
    <t>RIO QUITO</t>
  </si>
  <si>
    <t>SAN JOSE DEL PALMAR</t>
  </si>
  <si>
    <t>SIPI</t>
  </si>
  <si>
    <t>TADO</t>
  </si>
  <si>
    <t>CHIMA</t>
  </si>
  <si>
    <t>LA APARTADA</t>
  </si>
  <si>
    <t>LOS CORDOBAS</t>
  </si>
  <si>
    <t>PUERTO ESCONDIDO</t>
  </si>
  <si>
    <t>PURISIMA</t>
  </si>
  <si>
    <t>ALBAN</t>
  </si>
  <si>
    <t>CABRERA</t>
  </si>
  <si>
    <t>SAN BERNARDO</t>
  </si>
  <si>
    <t>AGUA DE DIOS</t>
  </si>
  <si>
    <t>ANOLAIMA</t>
  </si>
  <si>
    <t>APULO</t>
  </si>
  <si>
    <t>BELTRAN</t>
  </si>
  <si>
    <t>BITUIMA</t>
  </si>
  <si>
    <t>BOJACA</t>
  </si>
  <si>
    <t>CACHIPAY</t>
  </si>
  <si>
    <t>CAPARRAPI</t>
  </si>
  <si>
    <t>CAQUEZA</t>
  </si>
  <si>
    <t>CARMEN DE CARUPA</t>
  </si>
  <si>
    <t>CHOACHI</t>
  </si>
  <si>
    <t>CUCUNUBA</t>
  </si>
  <si>
    <t>FOSCA</t>
  </si>
  <si>
    <t>FUQUENE</t>
  </si>
  <si>
    <t>GACHALA</t>
  </si>
  <si>
    <t>GACHANCIPA</t>
  </si>
  <si>
    <t>GAMA</t>
  </si>
  <si>
    <t>GUACHETA</t>
  </si>
  <si>
    <t>GUASCA</t>
  </si>
  <si>
    <t>GUAYABAL DE SIQUIMA</t>
  </si>
  <si>
    <t>GUAYABETAL</t>
  </si>
  <si>
    <t>GUTIERREZ</t>
  </si>
  <si>
    <t>JERUSALEN</t>
  </si>
  <si>
    <t>JUNIN</t>
  </si>
  <si>
    <t>LA CALERA</t>
  </si>
  <si>
    <t>MACHETA</t>
  </si>
  <si>
    <t>NOCAIMA</t>
  </si>
  <si>
    <t>PAIME</t>
  </si>
  <si>
    <t>PANDI</t>
  </si>
  <si>
    <t>PARATEBUENO</t>
  </si>
  <si>
    <t>PASCA</t>
  </si>
  <si>
    <t>PULI</t>
  </si>
  <si>
    <t>QUEBRADANEGRA</t>
  </si>
  <si>
    <t>QUETAME</t>
  </si>
  <si>
    <t>QUIPILE</t>
  </si>
  <si>
    <t>SAN JUAN DE RIO SECO</t>
  </si>
  <si>
    <t>SASAIMA</t>
  </si>
  <si>
    <t>SESQUILE</t>
  </si>
  <si>
    <t>SUBACHOQUE</t>
  </si>
  <si>
    <t>SUPATA</t>
  </si>
  <si>
    <t>SUSA</t>
  </si>
  <si>
    <t>TAUSA</t>
  </si>
  <si>
    <t>TIBACUY</t>
  </si>
  <si>
    <t>TIBIRITA</t>
  </si>
  <si>
    <t>TOPAIPI</t>
  </si>
  <si>
    <t>UBALA</t>
  </si>
  <si>
    <t>UBAQUE</t>
  </si>
  <si>
    <t>UTICA</t>
  </si>
  <si>
    <t>VERGARA</t>
  </si>
  <si>
    <t>VILLAGOMEZ</t>
  </si>
  <si>
    <t>VIOTA</t>
  </si>
  <si>
    <t>ZIPACON</t>
  </si>
  <si>
    <t>GUAINIA</t>
  </si>
  <si>
    <t>BARRANCO MINAS</t>
  </si>
  <si>
    <t>CACAHUAL</t>
  </si>
  <si>
    <t>INIRIDA</t>
  </si>
  <si>
    <t>LA GUADALUPE</t>
  </si>
  <si>
    <t>MAPIRIPANA</t>
  </si>
  <si>
    <t>MORICHAL</t>
  </si>
  <si>
    <t>PANA PANA</t>
  </si>
  <si>
    <t>SAN FELIPE</t>
  </si>
  <si>
    <t>AGRADO</t>
  </si>
  <si>
    <t>ALTAMIRA</t>
  </si>
  <si>
    <t>BARAYA</t>
  </si>
  <si>
    <t>COLOMBIA</t>
  </si>
  <si>
    <t>ELIAS</t>
  </si>
  <si>
    <t>HOBO</t>
  </si>
  <si>
    <t>IQUIRA</t>
  </si>
  <si>
    <t>LA ARGENTINA</t>
  </si>
  <si>
    <t>NATAGA</t>
  </si>
  <si>
    <t>OPORAPA</t>
  </si>
  <si>
    <t>SALADOBLANCO</t>
  </si>
  <si>
    <t>TELLO</t>
  </si>
  <si>
    <t>TERUEL</t>
  </si>
  <si>
    <t>TIMANA</t>
  </si>
  <si>
    <t>VILLAVIEJA</t>
  </si>
  <si>
    <t>YAGUARA</t>
  </si>
  <si>
    <t>EL MOLINO</t>
  </si>
  <si>
    <t>LA JAGUA DEL PILAR</t>
  </si>
  <si>
    <t>SAN JUAN DEL CESAR</t>
  </si>
  <si>
    <t>URUMITA</t>
  </si>
  <si>
    <t>ARACATACA</t>
  </si>
  <si>
    <t>ARIGUANI</t>
  </si>
  <si>
    <t>CERRO SAN ANTONIO</t>
  </si>
  <si>
    <t>CHIBOLO</t>
  </si>
  <si>
    <t>PEDRAZA</t>
  </si>
  <si>
    <t>PUEBLOVIEJO</t>
  </si>
  <si>
    <t>REMOLINO</t>
  </si>
  <si>
    <t>SABANAS DE SAN ANGEL</t>
  </si>
  <si>
    <t>SAN SEBASTIAN DE BUENAVISTA</t>
  </si>
  <si>
    <t>SAN ZENON</t>
  </si>
  <si>
    <t>SANTA BARBARA DE PINTO</t>
  </si>
  <si>
    <t>ZAPAYAN</t>
  </si>
  <si>
    <t>CABUYARO</t>
  </si>
  <si>
    <t>CASTILLA LA NUEVA</t>
  </si>
  <si>
    <t>EL CALVARIO</t>
  </si>
  <si>
    <t>LA MACARENA</t>
  </si>
  <si>
    <t>MAPIRIPAN</t>
  </si>
  <si>
    <t>MESETAS</t>
  </si>
  <si>
    <t>SAN JUANITO</t>
  </si>
  <si>
    <t>PROVIDENCIA</t>
  </si>
  <si>
    <t>ALDANA</t>
  </si>
  <si>
    <t>ANCUYA</t>
  </si>
  <si>
    <t>ARBOLEDA</t>
  </si>
  <si>
    <t>CHACHAGUI</t>
  </si>
  <si>
    <t>CUASPUD</t>
  </si>
  <si>
    <t>CUMBAL</t>
  </si>
  <si>
    <t>EL PEÑOL</t>
  </si>
  <si>
    <t>FUNES</t>
  </si>
  <si>
    <t>ILES</t>
  </si>
  <si>
    <t>IMUES</t>
  </si>
  <si>
    <t>LA FLORIDA</t>
  </si>
  <si>
    <t>LEIVA</t>
  </si>
  <si>
    <t>LINARES</t>
  </si>
  <si>
    <t>OSPINA</t>
  </si>
  <si>
    <t>POLICARPA</t>
  </si>
  <si>
    <t>POTOSI</t>
  </si>
  <si>
    <t>SAN LORENZO</t>
  </si>
  <si>
    <t>SAN PEDRO DE CARTAGO</t>
  </si>
  <si>
    <t>SANTACRUZ</t>
  </si>
  <si>
    <t>SAPUYES</t>
  </si>
  <si>
    <t>TANGUA</t>
  </si>
  <si>
    <t>YACUANQUER</t>
  </si>
  <si>
    <t>ARBOLEDAS</t>
  </si>
  <si>
    <t>BUCARASICA</t>
  </si>
  <si>
    <t>CACHIRA</t>
  </si>
  <si>
    <t>CACOTA</t>
  </si>
  <si>
    <t>CHITAGA</t>
  </si>
  <si>
    <t>CONVENCION</t>
  </si>
  <si>
    <t>CUCUTILLA</t>
  </si>
  <si>
    <t>DURANIA</t>
  </si>
  <si>
    <t>EL CARMEN</t>
  </si>
  <si>
    <t>HACARI</t>
  </si>
  <si>
    <t>HERRAN</t>
  </si>
  <si>
    <t>LA PLAYA</t>
  </si>
  <si>
    <t>LABATECA</t>
  </si>
  <si>
    <t>LOURDES</t>
  </si>
  <si>
    <t>MUTISCUA</t>
  </si>
  <si>
    <t>RAGONVALIA</t>
  </si>
  <si>
    <t>SAN CALIXTO</t>
  </si>
  <si>
    <t>VILLA CARO</t>
  </si>
  <si>
    <t>ORITO</t>
  </si>
  <si>
    <t>FILANDIA</t>
  </si>
  <si>
    <t>GENOVA</t>
  </si>
  <si>
    <t>PIJAO</t>
  </si>
  <si>
    <t>SALENTO</t>
  </si>
  <si>
    <t>BELEN DE UMBRIA</t>
  </si>
  <si>
    <t>MISTRATO</t>
  </si>
  <si>
    <t>PUEBLO RICO</t>
  </si>
  <si>
    <t>SANTA ROSA DE CABAL</t>
  </si>
  <si>
    <t>AGUADA</t>
  </si>
  <si>
    <t>ARATOCA</t>
  </si>
  <si>
    <t>BARICHARA</t>
  </si>
  <si>
    <t>CAPITANEJO</t>
  </si>
  <si>
    <t>CARCASI</t>
  </si>
  <si>
    <t>CEPITA</t>
  </si>
  <si>
    <t>CERRITO</t>
  </si>
  <si>
    <t>CHARALA</t>
  </si>
  <si>
    <t>CHIPATA</t>
  </si>
  <si>
    <t>CONFINES</t>
  </si>
  <si>
    <t>CONTRATACION</t>
  </si>
  <si>
    <t>CURITI</t>
  </si>
  <si>
    <t>EL GUACAMAYO</t>
  </si>
  <si>
    <t>ENCINO</t>
  </si>
  <si>
    <t>ENCISO</t>
  </si>
  <si>
    <t>GALAN</t>
  </si>
  <si>
    <t>GAMBITA</t>
  </si>
  <si>
    <t>GUACA</t>
  </si>
  <si>
    <t>GUAPOTA</t>
  </si>
  <si>
    <t>GUAVATA</t>
  </si>
  <si>
    <t>GUEPSA</t>
  </si>
  <si>
    <t>HATO</t>
  </si>
  <si>
    <t>JESUS MARIA</t>
  </si>
  <si>
    <t>JORDAN</t>
  </si>
  <si>
    <t>LA BELLEZA</t>
  </si>
  <si>
    <t>MACARAVITA</t>
  </si>
  <si>
    <t>MATANZA</t>
  </si>
  <si>
    <t>MOGOTES</t>
  </si>
  <si>
    <t>MOLAGAVITA</t>
  </si>
  <si>
    <t>OCAMONTE</t>
  </si>
  <si>
    <t>ONZAGA</t>
  </si>
  <si>
    <t>PALMAR</t>
  </si>
  <si>
    <t>PALMAS DEL SOCORRO</t>
  </si>
  <si>
    <t>PARAMO</t>
  </si>
  <si>
    <t>PINCHOTE</t>
  </si>
  <si>
    <t>SAN BENITO</t>
  </si>
  <si>
    <t>SAN JOAQUIN</t>
  </si>
  <si>
    <t>SAN JOSE DE MIRANDA</t>
  </si>
  <si>
    <t>SANTA HELENA DEL OPON</t>
  </si>
  <si>
    <t>SIMACOTA</t>
  </si>
  <si>
    <t>SUAITA</t>
  </si>
  <si>
    <t>SURATA</t>
  </si>
  <si>
    <t>VALLE DE SAN JOSE</t>
  </si>
  <si>
    <t>VELEZ</t>
  </si>
  <si>
    <t>VETAS</t>
  </si>
  <si>
    <t>CHALAN</t>
  </si>
  <si>
    <t>COLOSO</t>
  </si>
  <si>
    <t>EL ROBLE</t>
  </si>
  <si>
    <t>GUARANDA</t>
  </si>
  <si>
    <t>MORROA</t>
  </si>
  <si>
    <t>OVEJAS</t>
  </si>
  <si>
    <t>PALMITO</t>
  </si>
  <si>
    <t>SAN JUAN DE BETULIA</t>
  </si>
  <si>
    <t>ALPUJARRA</t>
  </si>
  <si>
    <t>ALVARADO</t>
  </si>
  <si>
    <t>AMBALEMA</t>
  </si>
  <si>
    <t>ANZOATEGUI</t>
  </si>
  <si>
    <t>ARMERO</t>
  </si>
  <si>
    <t>CASABIANCA</t>
  </si>
  <si>
    <t>COELLO</t>
  </si>
  <si>
    <t>CUNDAY</t>
  </si>
  <si>
    <t>DOLORES</t>
  </si>
  <si>
    <t>FLANDES</t>
  </si>
  <si>
    <t>FRESNO</t>
  </si>
  <si>
    <t>HERVEO</t>
  </si>
  <si>
    <t>HONDA</t>
  </si>
  <si>
    <t>ICONONZO</t>
  </si>
  <si>
    <t>MELGAR</t>
  </si>
  <si>
    <t>MURILLO</t>
  </si>
  <si>
    <t>ORTEGA</t>
  </si>
  <si>
    <t>PALOCABILDO</t>
  </si>
  <si>
    <t>PRADO</t>
  </si>
  <si>
    <t>RONCESVALLES</t>
  </si>
  <si>
    <t>ROVIRA</t>
  </si>
  <si>
    <t>SALDAÑA</t>
  </si>
  <si>
    <t>SAN ANTONIO</t>
  </si>
  <si>
    <t>SANTA ISABEL</t>
  </si>
  <si>
    <t>VALLE DE SAN JUAN</t>
  </si>
  <si>
    <t>VILLAHERMOSA</t>
  </si>
  <si>
    <t>EL CAIRO</t>
  </si>
  <si>
    <t>EL DOVIO</t>
  </si>
  <si>
    <t>GINEBRA</t>
  </si>
  <si>
    <t>OBANDO</t>
  </si>
  <si>
    <t>RIOFRIO</t>
  </si>
  <si>
    <t>TRUJILLO</t>
  </si>
  <si>
    <t>ULLOA</t>
  </si>
  <si>
    <t>VIJES</t>
  </si>
  <si>
    <t>CARURU</t>
  </si>
  <si>
    <t>VAUPES</t>
  </si>
  <si>
    <t>MITU</t>
  </si>
  <si>
    <t>PACOA</t>
  </si>
  <si>
    <t>PAPUNAUA</t>
  </si>
  <si>
    <t>TARAIRA</t>
  </si>
  <si>
    <t>YAVARATE</t>
  </si>
  <si>
    <t>SANTA ROSALIA</t>
  </si>
  <si>
    <t>CIUDA BASE</t>
  </si>
  <si>
    <t>CODIGO DANE</t>
  </si>
  <si>
    <t>TA</t>
  </si>
  <si>
    <t>FECHA ENVIO DE LISTA</t>
  </si>
  <si>
    <t>FECHA LIMITE</t>
  </si>
  <si>
    <t>FECHA PROGRAMADA</t>
  </si>
  <si>
    <t>FECHA DE INICIO</t>
  </si>
  <si>
    <t>FECHA DE FIN</t>
  </si>
  <si>
    <t>NOMBRE PUNTO</t>
  </si>
  <si>
    <t>CODIGO DEL PUNTO</t>
  </si>
  <si>
    <t>CÓDIGO CIIU</t>
  </si>
  <si>
    <t>RED ASOCIADA AL PUNTO</t>
  </si>
  <si>
    <t>TIPO DE SOLICITUD</t>
  </si>
  <si>
    <t>ESTADO RESULTADO DE ACTIVIDAD</t>
  </si>
  <si>
    <t xml:space="preserve">OBSERVACIONES RESULTADO DE ACTIVIDAD </t>
  </si>
  <si>
    <t>TÉCNICO</t>
  </si>
  <si>
    <t>SERIAL DATAFONOS INSTALADOS</t>
  </si>
  <si>
    <t>SERIAL DATAFONOS RETIRADOS</t>
  </si>
  <si>
    <t>SERIAL LECTOR INSTALADO</t>
  </si>
  <si>
    <t xml:space="preserve"> SERIAL LECTOR RETIRADO</t>
  </si>
  <si>
    <t>OBSERVACION ESTANDAR</t>
  </si>
  <si>
    <t>PRIMER CAUSAL  DE INCUMPLIMIENTO</t>
  </si>
  <si>
    <t>DIAS ACTIVIDAD FACTURABLES A LA RED</t>
  </si>
  <si>
    <t>CIUDAD BASE</t>
  </si>
  <si>
    <t>Codigo Dane</t>
  </si>
  <si>
    <t>Numero de caso ARANDA</t>
  </si>
  <si>
    <t>OC</t>
  </si>
  <si>
    <t>CB</t>
  </si>
  <si>
    <t>Depto</t>
  </si>
  <si>
    <t>Ciudad</t>
  </si>
  <si>
    <t>CB Implementado</t>
  </si>
  <si>
    <t>Red</t>
  </si>
  <si>
    <t>Fecha Asignación a Línea Comunicaciones (DD/MM/AAAA)</t>
  </si>
  <si>
    <t xml:space="preserve">Fecha de cierre
</t>
  </si>
  <si>
    <t>Estado</t>
  </si>
  <si>
    <t>Área Responsable</t>
  </si>
  <si>
    <t>Tipo de Actividad</t>
  </si>
  <si>
    <t>Solicitud</t>
  </si>
  <si>
    <t>Descripción</t>
  </si>
  <si>
    <t>Forma de Atención</t>
  </si>
  <si>
    <t>Entidad Bancaria</t>
  </si>
  <si>
    <t>Realimentación O.T.</t>
  </si>
  <si>
    <t>Número Terminal retirada (solo cierres exitosos)</t>
  </si>
  <si>
    <t>Tipo</t>
  </si>
  <si>
    <t>Tipo de Trayecto</t>
  </si>
  <si>
    <t>Dias de visita</t>
  </si>
  <si>
    <t>Dia adicional</t>
  </si>
  <si>
    <t>Técnico</t>
  </si>
  <si>
    <t>PLAZA PRINCIPAL BUENAVISTA</t>
  </si>
  <si>
    <t>FO-25-1393084</t>
  </si>
  <si>
    <t>BBVA</t>
  </si>
  <si>
    <t xml:space="preserve">19-08 SE CREA TAREA DE CIERRE CB BBVA
20-08 VISITAMOS COMERCIO REALIZAMOS RETIRO DE DATÁFONO, LECTOR DE BARRAS, PIN PAD Y HUB. </t>
  </si>
  <si>
    <t>LM9ZZ159</t>
  </si>
  <si>
    <t>FO-25-1393088</t>
  </si>
  <si>
    <t xml:space="preserve">19-08 SE CREA TAREA DE CIERRE CB BBVA
21-08 SE VISITA COMERCIO SE REALIZÓ DESINSTALACIÓN DATAFONO, LECTOR, HUB, PINPAD. </t>
  </si>
  <si>
    <t>LM9ZZ156</t>
  </si>
  <si>
    <t>CÓDIGO AVAL</t>
  </si>
  <si>
    <t>BANCO</t>
  </si>
  <si>
    <t>TARJETA DE SEMBRADO</t>
  </si>
  <si>
    <t>TA-25-889171</t>
  </si>
  <si>
    <t>MOVILCO PUERTO CARREÑO</t>
  </si>
  <si>
    <t>FO-25-1279229</t>
  </si>
  <si>
    <t>BANCO DE BOGOTA</t>
  </si>
  <si>
    <t>24-07-2025 SE REALIZA LLAMADA AL CLIENTE, SE HABLA CON MOVILCO SAS SE VALIDA DIRECCIÓN OK, CANAL OK, TARJETA DE SEMBRADO OK, DISPONIBILIDAD TOTAL, SE CONFIRMA 4 ULTIMOS DIGITOS DE LA TARJETA: OK, LLAMAR EL DÍA LA INSTALACIÓN PARA CONFIRMAR VISITA// CONTACTO REALIZADO POR WHATSAPP // 05/08/2025 SE REALIZA INSTALACION DE CORRESPONSAL AVAL, SE INSTALAN EQUIPOS, SEMBRADO DE TARJETA, CB QUEDA OPERATIVO.</t>
  </si>
  <si>
    <t>SEZZZ903</t>
  </si>
  <si>
    <t>TA-25-904531</t>
  </si>
  <si>
    <t>SERVIMOTOR´S DEL LLANO</t>
  </si>
  <si>
    <t>FO-25-1305707</t>
  </si>
  <si>
    <t>30-07-2025 SE REALIZA LLAMADA AL CLIENTE, SE HABLA CON LA SRA KAROL MICHELL ARIAS MUNEVAR, SE VALIDA DIRECCIÓN OK, CANAL OK, TARJETA DE SEMBRADO OK, DISPONIBILIDAD TOTAL, SE CONFIRMA 4 ULTIMOS DIGITOS DE LA TARJETA: SI, LLAMAR EL DÍA LA INSTALACIÓN PARA CONFIRMAR VISITA // 04/08/2025 SE REALIZA INSTALACION DE CORRESPONSAL AVAL, SE INSTALAN EQUIPOS, SEMBRADO DE TARJETA, CB QUEDA OPERATIVO.</t>
  </si>
  <si>
    <t>FAPZZ283</t>
  </si>
  <si>
    <t>TA-25-904536</t>
  </si>
  <si>
    <t>MISCELANEA NAGASHIMA</t>
  </si>
  <si>
    <t>FO-25-1305717</t>
  </si>
  <si>
    <t>30-07-2025 SE REALIZA LLAMADA AL CLIENTE, SE HABLA CON LA SRA RYOKO MARYURI NAGASHIMA CACERES, SE VALIDA DIRECCIÓN OK, CANAL OK, TARJETA DE SEMBRADO OK, DISPONIBILIDAD TOTAL, SE CONFIRMA 4 ULTIMOS DIGITOS DE LA TARJETA: SI, LLAMAR EL DÍA LA INSTALACIÓN PARA CONFIRMAR VISITA // 01/08/2025 SE REALIZA INSTALACION DE CORRESPONSAL AVAL, SE INSTALAN EQUIPOS, SEMBRADO DE TARJETA, CB QUEDA OPERATIVO.</t>
  </si>
  <si>
    <t>FBZZZ190</t>
  </si>
  <si>
    <t>TA-25-904537</t>
  </si>
  <si>
    <t>JOKAR GRAPHICS</t>
  </si>
  <si>
    <t>FO-25-1305720</t>
  </si>
  <si>
    <t>30-07-2025 SE REALIZA LLAMADA AL CLIENTE, SE HABLA CON LA SRA DIANA MARIA BARBOSA FORERO, SE VALIDA DIRECCIÓN OK, CANAL OK, TARJETA DE SEMBRADO OK, DISPONIBILIDAD TOTAL, SE CONFIRMA 4 ULTIMOS DIGITOS DE LA TARJETA: SI, LLAMAR EL DÍA LA INSTALACIÓN PARA CONFIRMAR VISITA // 01/08/2025 SE REALIZA INSTALACION DE CORRESPONSAL AVAL, SE INSTALAN EQUIPOS, SEMBRADO DE TARJETA, CB QUEDA OPERATIVO.</t>
  </si>
  <si>
    <t>SBZZZ684</t>
  </si>
  <si>
    <t>TA-25-904544</t>
  </si>
  <si>
    <t>TECNOSTAR 1</t>
  </si>
  <si>
    <t>FO-25-1305746</t>
  </si>
  <si>
    <t>30-07-2025 SE REALIZA LLAMADA AL CLIENTE, SE HABLA CON LA SRAEDITH  ADRIANA OVALLE  PINZON, SE VALIDA DIRECCIÓN OK, CANAL OK, TARJETA DE SEMBRADO OK, DISPONIBILIDAD TOTAL, SE CONFIRMA 4 ULTIMOS DIGITOS DE LA TARJETA: NO - CLIENTE NO LA TIENE A LA MANO (SE LE COMPARTE DIGITOS ENVIADOS EN LISTA), LLAMAR EL DÍA LA INSTALACIÓN PARA CONFIRMAR VISITA // 01/08/2025 SE REALIZA INSTALACION DE CORRESPONSAL AVAL, SE INSTALAN EQUIPOS, SEMBRADO DE TARJETA, CB QUEDA OPERATIVO.</t>
  </si>
  <si>
    <t>SBZZZ348</t>
  </si>
  <si>
    <t>TA-25-904539</t>
  </si>
  <si>
    <t xml:space="preserve">TIENDA LAS RESTREPO ORTIZ </t>
  </si>
  <si>
    <t>FO-25-1305727</t>
  </si>
  <si>
    <t>30-07-2025 SE REALIZA LLAMADA AL CLIENTE, SE HABLA CON LA SRA LINA MARIA RESTREPO ORTIZ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01/08/2025 SE REALIZA INSTALACION DE CORRESPONSAL AVAL, SE INSTALAN EQUIPOS, SEMBRADO DE TARJETA, CB QUEDA OPERATIVO.</t>
  </si>
  <si>
    <t>V6ZZZ644</t>
  </si>
  <si>
    <t>TA-25-904540</t>
  </si>
  <si>
    <t>VARIEDADES EL BERNAL</t>
  </si>
  <si>
    <t>FO-25-1305729</t>
  </si>
  <si>
    <t>30-07-2025 SE REALIZA LLAMADA AL CLIENTE, SE HABLA CON LA SRA YUDI MARISOL CHALAMA PANTOJA SE VALIDA DIRECCIÓN OK, CANAL OK, TARJETA DE SEMBRADO OK, DISPONIBILIDAD TOTAL, SE CONFIRMA 4 ULTIMOS DIGITOS DE LA TARJETA: OK, LLAMAR EL DÍA LA INSTALACIÓN PARA CONFIRMAR VISITA// CONTACTO REALIZADO POR WHATSAPP // CLIENTE SOLICITA QUE LA CONTACTEN POR WHATSAPP POR SEGURIDAD Y POR SEÑAL DE LA ZONA // 01/08/2025 SE REALIZA INSTALACION DE CORRESPONSAL AVAL, SE INSTALAN EQUIPOS, SEMBRADO DE TARJETA, CB QUEDA OPERATIVO.</t>
  </si>
  <si>
    <t>V6ZZZ348</t>
  </si>
  <si>
    <t>TA-25-904541</t>
  </si>
  <si>
    <t>MIL DETALLES GRN</t>
  </si>
  <si>
    <t>FO-25-1305731</t>
  </si>
  <si>
    <t>30-07-2025 SE REALIZA LLAMADA AL CLIENTE, SE HABLA CON EL SR JOHAN SEBASTIAN NARANJO RUEDA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01/08/2025 SE REALIZA INSTALACION DE CORRESPONSAL AVAL, SE INSTALAN EQUIPOS, SEMBRADO DE TARJETA, CB QUEDA OPERATIVO.</t>
  </si>
  <si>
    <t>SEZZZ084</t>
  </si>
  <si>
    <t>TA-25-904542</t>
  </si>
  <si>
    <t>CIGARRERIA Y CAFETERIA EL TURISTA</t>
  </si>
  <si>
    <t>FO-25-1305733</t>
  </si>
  <si>
    <t>EJECUTADO/CANCELADO</t>
  </si>
  <si>
    <t>30-07-2025 SE REALIZA LLAMADA AL CLIENTE, SE HABLA CON LA SRA JUDY JASBLEIDY MELO GARCIA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4/08/2025 SE LLEGA A DIRECCIÓN PARA REALIZAR INSTALACIÓN DE CB AVAL AL LLEGAR A SITIO EL EQUIPO QUE TIENE EL CLIENTE NO COINCIDE CON LOS DATOS QUE TRAE LA ORDEN, SE ESCALA CON PAOLA DE RBM QUIEN INDICA PLATAFORMA CAÍDA POR ESPERAR DESPUÉS DE HORA Y MEDIA SE REESTABLECE PLATAFORMA CONFIRMA DATOS DEL EQUIPO QUE DEBERÍA ESTAR EN SITIO NO CORRESPONDEN Y EL CLIENTE MANIFIESTA NO TENER MÁS SE ENCUENTRA MOLESTA POR QUÉ LLEVA MÁS DE 6 MESES QUE LA TIENEN CON ESE PROBLEMA POR LO TANTO NO ES POSIBLE REALIZAR INSTALACIÓN SE EXPLICA A CLIENTE QUIEN ESTÁ SÚPER MOLESTA NO FIRMA CONTROL DE VISTA Y NO NOS DA MÁS DATOS</t>
  </si>
  <si>
    <t>A1SZZ129</t>
  </si>
  <si>
    <t>TA-25-904543</t>
  </si>
  <si>
    <t>DROGUERIA MAXI FAMILIAR</t>
  </si>
  <si>
    <t>FO-25-1305737</t>
  </si>
  <si>
    <t xml:space="preserve">30-07-2025 SE REALIZA LLAMADA AL CLIENTE, SE HABLA CON EL SR HERNAN PACHON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4/08/2025 SE VISITA COMERCIO PARA APERTURA AVAL AL LLEGAR SE INICIA CON VALIDACIÓN DE INSTALACIÓN Y SE EVIDENCIA QUE EN EL COMERCIO NO HAY PUERTOS DE RED DISPONIBLES PARA CONECTAR EL DATAFONO SE INDICA A CLIENTE QUE DEBE CONTAR CON PUERTOS DISPONIBLES PARA INSTALACIÓN CLIENTE SE ENCUENTRA FUERA DEL PAÍS POR LO QUE NO PUEDE GARANTIZAR EN EL MOMENTO LA DISPONIBILIDAD DE CONEXIÓN A INTERNET Y SE PROCEDE A CANCELAR VISITA INDICÁNDOLE A CLIENTE QUE UNA VEZ SE ENCUENTRE EN EL PAÍS Y GARANTICE UN PUERTO PARA CONEXIÓN A INSTARNET SOLICITE LA INSTALACIÓN NUEVAMENTE Y SE CIERRA APERTURA SIN MAS NOVEDAD , CLIENTE INDICA A PERSONA QUE ATIENDE NO FIRMAR NINGÚN DOCUMENTO DE LA INSTALACIÓN </t>
  </si>
  <si>
    <t>SXUZZ767</t>
  </si>
  <si>
    <t>TA-25-911095</t>
  </si>
  <si>
    <t>INVERSIONES AGUS</t>
  </si>
  <si>
    <t>FO-25-1310970</t>
  </si>
  <si>
    <t>31-07-2025 SE REALIZA LLAMADA AL CLIENTE, SE HABLA CON LA SRA YURY VANESSA GIL SOSA SE VALIDA DIRECCIÓN OK, CANAL OK, TARJETA DE SEMBRADO OK, DISPONIBILIDAD TOTAL, SE CONFIRMA 4 ULTIMOS DIGITOS DE LA TARJETA: OK, LLAMAR EL DÍA LA INSTALACIÓN PARA CONFIRMAR VISITA// CONTACTO REALIZADO POR LA APP // 04/08/2025 SE REALIZA INSTALACION DE CORRESPONSAL AVAL, SE INSTALAN EQUIPOS, SEMBRADO DE TARJETA, CB QUEDA OPERATIVO.</t>
  </si>
  <si>
    <t>LMYZZ502</t>
  </si>
  <si>
    <t>TA-25-911096</t>
  </si>
  <si>
    <t>CONEXIÓN LINEA VERDE</t>
  </si>
  <si>
    <t>FO-25-1310975</t>
  </si>
  <si>
    <t>31-07-2025 SE REALIZA LLAMADA AL CLIENTE, SE HABLA CON EL SR ARNULFO RAMIREZ CARVAJAL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04/08/2025 SE REALIZA INSTALACION DE CORRESPONSAL AVAL, SE INSTALAN EQUIPOS, SEMBRADO DE TARJETA, CB QUEDA OPERATIVO.</t>
  </si>
  <si>
    <t>LAZZZ205</t>
  </si>
  <si>
    <t>TA-25-911097</t>
  </si>
  <si>
    <t xml:space="preserve">DROGUERIA JMA ANDES </t>
  </si>
  <si>
    <t>FO-25-1310979</t>
  </si>
  <si>
    <t>31-07-2025 SE REALIZA LLAMADA AL CLIENTE, SE HABLA CON EL SR JUAN MANUEL MONTOYA MONTOYA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5/08/2025 SE LLEGA AL PUNTO SE ENCUENTRA QUE ERA UN CAMBIO RAZÓN SOCIAL SE ESCALA A RDB Y INDICAN PROCEDER CON EL CAMBIO RAZÓN SOCIAL HUBO RG SE ESCALA A RDB Y INDICO QUE ERA DE ENTIDAD NOS AUTORIZAN RETIRARNOS</t>
  </si>
  <si>
    <t>V6ZZZ643</t>
  </si>
  <si>
    <t>TA-25-911098</t>
  </si>
  <si>
    <t>GRUPO ARFEGOMO</t>
  </si>
  <si>
    <t>FO-25-1310984</t>
  </si>
  <si>
    <t>31-07-2025 SE REALIZA LLAMADA AL CLIENTE, SE HABLA CON LA SRA CINDY LORENA PAREDES RODRIGUEZ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4/08/2025 INSTALACIÓN DE CB AVAL, INSTALACIÓN Y ADECUACIÓN DE DATAFONO LECTORA FUENTE CABLE PACTHCORD Y BASE, BORRADO E INYECCIÓN DE SO +VER 10.6, CONFIGURACIÓN CB OK, SEMBRADO DE TARJETA #3317, PRUEBAS OK. ACTIVIDAD CON NOVEDAD EN LOS NOMBRES DE BAUCHER DISTINTA A NOMBRE DE ORDEN Y TARJETA, INSTALACIÓN AUTORIZADA POR LA RED.</t>
  </si>
  <si>
    <t>SBZZZ979</t>
  </si>
  <si>
    <t>TA-25-911099</t>
  </si>
  <si>
    <t>MULTISERVICIOS JIM</t>
  </si>
  <si>
    <t>FO-25-1310989</t>
  </si>
  <si>
    <t>31-07-2025 SE REALIZA LLAMADA AL CLIENTE, SE HABLA CON LA SRA MARIA ALEJANDRA GOMEZ LOPEZ SE VALIDA DIRECCIÓN OK, CANAL OK, TARJETA DE SEMBRADO OK, DISPONIBILIDAD TOTAL, SE CONFIRMA 4 ULTIMOS DIGITOS DE LA TARJETA: OK, LLAMAR EL DÍA LA INSTALACIÓN PARA CONFIRMAR VISITA// CONTACTO REALIZADO POR LA APP // 04/08/2025 SE REALIZA INSTALACION DE CORRESPONSAL AVAL, SE INSTALAN EQUIPOS, SEMBRADO DE TARJETA, CB QUEDA OPERATIVO.</t>
  </si>
  <si>
    <t>V6ZZZ345</t>
  </si>
  <si>
    <t>TA-25-911100</t>
  </si>
  <si>
    <t>TOGUI</t>
  </si>
  <si>
    <t>DROGUERIA MEDIFARMA TOGUI</t>
  </si>
  <si>
    <t>FO-25-1310994</t>
  </si>
  <si>
    <t>31-07-2025 SE REALIZA LLAMADA AL CLIENTE, SE HABLA CON EL SR EDWIN RUIZ RAMIREZ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01/08/2025 SE REALIZA INSTALACION DE CORRESPONSAL AVAL, SE INSTALAN EQUIPOS, SEMBRADO DE TARJETA, CB QUEDA OPERATIVO.</t>
  </si>
  <si>
    <t>EG00N781</t>
  </si>
  <si>
    <t>TA-25-915871</t>
  </si>
  <si>
    <t>CIBER SPACE KAREN</t>
  </si>
  <si>
    <t>FO-25-1317228</t>
  </si>
  <si>
    <t>01-08-2025 SE REALIZA LLAMADA AL CLIENTE, SE HABLA CON LA SRA KATERINE DIAZ MEDINA, SE VALIDA DIRECCIÓN OK, CANAL OK, TARJETA DE SEMBRADO OK, DISPONIBILIDAD TOTAL, SE CONFIRMA 4 ULTIMOS DIGITOS DE LA TARJETA: SI, LLAMAR EL DÍA LA INSTALACIÓN PARA CONFIRMAR VISITA // 05/08/2025 SE REALIZA INSTALACION DE CORRESPONSAL AVAL, SE INSTALAN EQUIPOS, SEMBRADO DE TARJETA, CB QUEDA OPERATIVO.</t>
  </si>
  <si>
    <t>SAUZZ280</t>
  </si>
  <si>
    <t>TA-25-915872</t>
  </si>
  <si>
    <t>ASESORIAS CONTABLES Y MULTISERVICIOS S.R.</t>
  </si>
  <si>
    <t>FO-25-1317231</t>
  </si>
  <si>
    <t>01-08-2025 SE REALIZA LLAMADA AL CLIENTE, SE HABLA CON LA SRA SANDRA MILENA REYES BOHORQUEZ, SE VALIDA DIRECCIÓN OK, CANAL OK, TARJETA DE SEMBRADO OK, DISPONIBILIDAD TOTAL, SE CONFIRMA 4 ULTIMOS DIGITOS DE LA TARJETA: NO - CLIENTE NO LA TIENE A LA MANO (SE LE COMPARTE DIGITOS ENVIADOS EN LISTA), LLAMAR EL DÍA LA INSTALACIÓN PARA CONFIRMAR VISITA// 06/08/2025 SE REALIZA INSTALACION DE CORRESPONSAL AVAL, SE INSTALAN ACCESORIOS EQUIPO YA SE ENCONTRABA EN EL COMERCIO, SEMBRADO DE TARJETA, CB QUEDA OPERATIVO.</t>
  </si>
  <si>
    <t>SEZZZ051</t>
  </si>
  <si>
    <t>TA-25-915873</t>
  </si>
  <si>
    <t>TRAVESURAS ORIGINALES</t>
  </si>
  <si>
    <t>FO-25-1317233</t>
  </si>
  <si>
    <t>01-08-2025 SE REALIZA LLAMADA AL CLIENTE, SE HABLA CON EL SR JOHN ALEXANDER ZAMORA MENDEZ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(El horario de atención del almacén es de 9am a 12,30 y de 2 pm a 7pm) // 05/08/2025 SE REALIZA INSTALACION DE CORRESPONSAL AVAL, SE INSTALAN EQUIPOS, SEMBRADO DE TARJETA, CB QUEDA OPERATIVO.</t>
  </si>
  <si>
    <t>V7ZZZ849</t>
  </si>
  <si>
    <t>TA-25-915875</t>
  </si>
  <si>
    <t>VARIEDADES SARA SOFIA ACACIAS</t>
  </si>
  <si>
    <t>FO-25-1317237</t>
  </si>
  <si>
    <t>01-08-2025 SE REALIZA LLAMADA AL CLIENTE, SE HABLA CON EL SR ARNOLDO RINCON POLANCO, SE VALIDA DIRECCIÓN OK, CANAL OK, TARJETA DE SEMBRADO OK, DISPONIBILIDAD TOTAL, SE CONFIRMA 4 ULTIMOS DIGITOS DE LA TARJETA: SI, LLAMAR EL DÍA LA INSTALACIÓN PARA CONFIRMAR VISITA // 4/08/2025 SE REALIZA VISITA PARA IMPLEMENTACIÓN, PERO SE EVIDENCIA QUE EN LA DIRECCIÓN HAY VARIOS LOCALES, Y ESTOS NO ESTÁN ENUMERADOS, SEGÚN LO QUE SE PUEDE EVIDENCIAR LA DIRECCIÓN SERÍA CALLE 18 NO. 46 - 39 LOCAL 3 LAS COLINAS, LA CUAL EN LISTA DE CHEQUEO NO TIENE EL COMPLEMENTO. DE ACUERDO A NUESTRA CONVERSACIÓN SE CANCELA INSTALACIÓN Y SE LE INDICA AL COMERCIO QUE DEBE HACER LA ACTUALIZACIÓN.</t>
  </si>
  <si>
    <t>LAYZZ023</t>
  </si>
  <si>
    <t>TA-25-915877</t>
  </si>
  <si>
    <t>TIENDA EL RECUERDO A ELLA MARTINA</t>
  </si>
  <si>
    <t>FO-25-1317241</t>
  </si>
  <si>
    <t>01-08-2025 SE REALIZA LLAMADA AL CLIENTE, SE HABLA CON EL SR HERNAN AUGUSTO VERGARA GONZALEZ, SE VALIDA DIRECCIÓN OK, CANAL OK, TARJETA DE SEMBRADO OK, DISPONIBILIDAD TOTAL, SE CONFIRMA 4 ULTIMOS DIGITOS DE LA TARJETA: SI, LLAMAR EL DÍA LA INSTALACIÓN PARA CONFIRMAR VISITA // 04/08/2025 SE REALIZA INSTALACION DE CORRESPONSAL AVAL, SE INSTALAN EQUIPOS, SEMBRADO DE TARJETA, CB QUEDA OPERATIVO.</t>
  </si>
  <si>
    <t>V7ZZZ878</t>
  </si>
  <si>
    <t>TA-25-915881</t>
  </si>
  <si>
    <t>MAXI HOME BGA</t>
  </si>
  <si>
    <t>FO-25-1317247</t>
  </si>
  <si>
    <t>01-08-2025 SE REALIZA LLAMADA AL CLIENTE, SE HABLA CON LA SRA YERLITH ADRIANA NOCUA  GARCIA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05/08/2025 SE REALIZA INSTALACION DE CORRESPONSAL AVAL, SE INSTALAN EQUIPOS, SEMBRADO DE TARJETA, CB QUEDA OPERATIVO.</t>
  </si>
  <si>
    <t>V6ZZZ352</t>
  </si>
  <si>
    <t>TA-25-915883</t>
  </si>
  <si>
    <t xml:space="preserve">D &amp; L PAPIROS PAPELERIA </t>
  </si>
  <si>
    <t>FO-25-1317252</t>
  </si>
  <si>
    <t>01-08-2025 SE REALIZA LLAMADA AL CLIENTE, SE HABLA CON LA SRA DORA ISABEL TALERO MOGOLLON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05/08/2025 SE ESTABLECE COMUNICACIÓN CON EL CLIENTE AL NÚMERO CELULAR 3209748843 SEÑORA DORA ISABEL TALERO, SE LE INDICA A LA SEÑORA DORA QUE TODAVIA PERSISTE LA NOVEDA DE LOS CIERRES VIALES DEBIDO AL TEMA DE PARO MINERO NO ES POSIBLE REALIZAR VISITA EL CUAL LA SEÑORA CONFIRMA QUE NO HAY ACCESO AL MUNICIPIO DE SOGAMOSO PARA CONTINUAR HACIA LA RUTA DE AQUITANIA, APENAS SE RESTABLEZCA EL TEMA DE LOS CIERRES VIALES SE CONFIRMARA VISITA, CLIENTE CONFORME // 08/08/2025 SE REALIZA INSTALACION DE CORRESPONSAL AVAL, SE INSTALAN EQUIPOS, SEMBRADO DE TARJETA, CB QUEDA OPERATIVO.</t>
  </si>
  <si>
    <t>F1ZZZ919</t>
  </si>
  <si>
    <t>TA-25-923844</t>
  </si>
  <si>
    <t>AUTOSERVICIOS FULL HOUSE</t>
  </si>
  <si>
    <t>FO-25-1332593</t>
  </si>
  <si>
    <t xml:space="preserve">05-08-2025 SE REALIZA LLAMADA AL CLIENTE, SE HABLA CON LA SRA NAYIVE VARGAS AVENDANO, SE VALIDA DIRECCIÓN OK, CANAL OK, TARJETA DE SEMBRADO OK, DISPONIBILIDAD TOTAL, SE CONFIRMA 4 ULTIMOS DIGITOS DE LA TARJETA: NO - CLIENTE NO LA TIENE A LA MANO (SE LE COMPARTE DIGITOS ENVIADOS EN LISTA), LLAMAR EL DÍA LA INSTALACIÓN PARA CONFIRMAR VISITA. // 11/08/2025 SE VISITA DIRECCIÓN, NO SE REALIZA INSTALACIÓN YA QUE EL USUARIO NO CUENTA CON EL PUNTO DE INTERNET, EL MODEN SE ENCUENTRA A MAS 3 METROS DE DISTANCIA DONDE QUEDARÍA INSTALADO Y NO ESTAMOS AUTORIZADOS A REALIZAR CABLEADO A MAS DE ESA DISTANCIA, DISTANCIA MODEN PRINCIPAL  9 METROS, EL CLIENTE LA SEÑORA NAYIBE VARGAS INDICA QUE ELLA NO VA A GARANTIZAR EL PUNTO DE INTERNET A LA DISTANCIA DEL MODEN Y QUE ELLA NO VA A REALIZAR COMPRA DEL CABLE PARA LA RED O ENTIDAD. </t>
  </si>
  <si>
    <t>LMYZZ923</t>
  </si>
  <si>
    <t>TA-25-923845</t>
  </si>
  <si>
    <t>CASA LIMPIA EXPRESS MIRAFLORES</t>
  </si>
  <si>
    <t>FO-25-1332598</t>
  </si>
  <si>
    <t>05-08-2025 SE REALIZA LLAMADA AL CLIENTE, SE HABLA CON LA ESPOSA DEL SR JORGE EDUARDO SUAREZ MORENO, SE VALIDA DIRECCIÓN OK, CANAL OK, TARJETA DE SEMBRADO OK, DISPONIBILIDAD TOTAL, SE CONFIRMA 4 ULTIMOS DIGITOS DE LA TARJETA: NO - CLIENTE NO LA TIENE A LA MANO (SE LE COMPARTE DIGITOS ENVIADOS EN LISTA), LLAMAR EL DÍA LA INSTALACIÓN PARA CONFIRMAR VISITA. // 08/08/2025 SE REALIZA INSTALACION DE CORRESPONSAL AVAL, SE INSTALAN EQUIPOS, SEMBRADO DE TARJETA, CB QUEDA OPERATIVO.</t>
  </si>
  <si>
    <t>LDZZZ335</t>
  </si>
  <si>
    <t>TA-25-923846</t>
  </si>
  <si>
    <t>NUTRIMASCOTAS LLANOGRANDE</t>
  </si>
  <si>
    <t>FO-25-1332602</t>
  </si>
  <si>
    <t>05-08-2025 SE REALIZA LLAMADA AL CLIENTE, SE HABLA CON LA SRA ALIX YERALDIM ASCUNTAR ARBELAEZ, SE VALIDA DIRECCIÓN OK, CANAL OK, TARJETA DE SEMBRADO OK, DISPONIBILIDAD TOTAL, SE CONFIRMA 4 ULTIMOS DIGITOS DE LA TARJETA: SI, LLAMAR EL DÍA LA INSTALACIÓN PARA CONFIRMAR VISITA. // 8/08/2025 EN LA VISITA TÉCNICA SE ENCONTRÓ INSTALADO DATÁFONO V200C ,SE REALIZÓ EL CAMBIO DE DATÁFONO POR DESK 3500,SE INSTALÓ LECTOR DE CÓDIGO DE BARRAS,BASE SOPORTE DE DATÁFONO,SE IMPLEMENTARON LOS ROLLOS TERMICOS DE REDEBAN,SE REALIZÓ EL SEMBRADO DE TARJETA SE CREARON LOS USUARIOS Y SE REALIZARON LAS PRUEBAS DEJANDO EL SERVICIO OPERANDO SIN FALLAS Y SIN NOVEDAD</t>
  </si>
  <si>
    <t>LAZZZ584</t>
  </si>
  <si>
    <t>TA-25-923854</t>
  </si>
  <si>
    <t>JULIANA PATIÑO</t>
  </si>
  <si>
    <t>FO-25-1332606</t>
  </si>
  <si>
    <t>05-08-2025 SE REALIZA LLAMADA AL CLIENTE, SE HABLA CON LA SRA JULIANA ESPINAL PATINO SE VALIDA DIRECCIÓN OK, CANAL OK, TARJETA DE SEMBRADO OK, DISPONIBILIDAD TOTAL, SE CONFIRMA 4 ULTIMOS DIGITOS DE LA TARJETA: OK, LLAMAR EL DÍA LA INSTALACIÓN PARA CONFIRMAR VISITA// CONTACTO REALIZADO POR LA APP // 08/08/2025 SE REALIZA INSTALACION DE CORRESPONSAL AVAL, SE INSTALAN EQUIPOS, SEMBRADO DE TARJETA, CB QUEDA OPERATIVO.</t>
  </si>
  <si>
    <t>V7ZZZ262</t>
  </si>
  <si>
    <t>TA-25-923870</t>
  </si>
  <si>
    <t>DISTRIBUCIONES B&amp;G</t>
  </si>
  <si>
    <t>FO-25-1332609</t>
  </si>
  <si>
    <t>05-08-2025 SE REALIZA COMUNICACION CON LA SRA FANNY RUBIELA BURBANO ESPANA, SE VALIDA DIRECCIÓN OK, CANAL OK, TARJETA DE SEMBRADO OK, DISPONIBILIDAD TOTAL, SE CONFIRMA 4 ULTIMOS DIGITOS DE LA TARJETA: NO - CLIENTE NO LA TIENE A LA MANO (SE LE COMPARTE DIGITOS ENVIADOS EN LISTA), LLAMAR EL DÍA LA INSTALACIÓN PARA CONFIRMAR VISITA. // 08/08/2025 SE REALIZA INSTALACION DE CORRESPONSAL AVAL, SE INSTALAN EQUIPOS, SEMBRADO DE TARJETA, CB QUEDA OPERATIVO.</t>
  </si>
  <si>
    <t>SBZZZ906</t>
  </si>
  <si>
    <t>TA-25-923874</t>
  </si>
  <si>
    <t>SUPERMERCADO USME CENTRO</t>
  </si>
  <si>
    <t>FO-25-1332617</t>
  </si>
  <si>
    <t>05-08-2025 SE REALIZA LLAMADA AL CLIENTE, SE HABLA CON LA SRA RUTH STELLA MUNOZ VILLALOBOS, SE VALIDA DIRECCIÓN OK, CANAL OK, TARJETA DE SEMBRADO OK, DISPONIBILIDAD TOTAL, SE CONFIRMA 4 ULTIMOS DIGITOS DE LA TARJETA: SI, LLAMAR EL DÍA LA INSTALACIÓN PARA CONFIRMAR VISITA. // 08/08/2025 SE REALIZA INSTALACION DE CORRESPONSAL AVAL, SE INSTALAN EQUIPOS, SEMBRADO DE TARJETA, CB QUEDA OPERATIVO.</t>
  </si>
  <si>
    <t>SEZZZ578</t>
  </si>
  <si>
    <t>TA-25-923881</t>
  </si>
  <si>
    <t>SERVILULO</t>
  </si>
  <si>
    <t>FO-25-1332627</t>
  </si>
  <si>
    <t>05-08-2025 SE REALIZA LLAMADA AL CLIENTE, SE HABLA CON EL SR JOSE DE JESUS NAVARRO PEREZ, SE VALIDA DIRECCIÓN OK, CANAL OK, TARJETA DE SEMBRADO OK, DISPONIBILIDAD TOTAL, SE CONFIRMA 4 ULTIMOS DIGITOS DE LA TARJETA: SI, LLAMAR EL DÍA LA INSTALACIÓN PARA CONFIRMAR VISITA. // 08/08/2025 SE REALIZA INSTALACION DE CORRESPONSAL AVAL, SE INSTALAN EQUIPOS, SEMBRADO DE TARJETA, CB QUEDA OPERATIVO.</t>
  </si>
  <si>
    <t>FGZZZ282</t>
  </si>
  <si>
    <t>TA-25-923897</t>
  </si>
  <si>
    <t xml:space="preserve">DROGUERIA  TU SALUD </t>
  </si>
  <si>
    <t>FO-25-1332632</t>
  </si>
  <si>
    <t>05-08-2025 SE REALIZA LLAMADA AL CLIENTE, SE HABLA CON EL SR ALBERTO NOREÑA SALAZAR, SE VALIDA DIRECCIÓN OK, CANAL OK, TARJETA DE SEMBRADO OK, DISPONIBILIDAD TOTAL, SE CONFIRMA 4 ULTIMOS DIGITOS DE LA TARJETA: SI, LLAMAR EL DÍA LA INSTALACIÓN PARA CONFIRMAR VISITA. // 08/08/2025 SE REALIZA INSTALACION DE CORRESPONSAL AVAL, SE INSTALAN EQUIPOS, SEMBRADO DE TARJETA, CB QUEDA OPERATIVO.</t>
  </si>
  <si>
    <t>SEZZZ901</t>
  </si>
  <si>
    <t>TA-25-923899</t>
  </si>
  <si>
    <t>MS777</t>
  </si>
  <si>
    <t>FO-25-1332637</t>
  </si>
  <si>
    <t>05-08-2025 SE REALIZA LLAMADA AL CLIENTE, SE HABLA CON EL SR FERNEY ALEXANDER PIEDRAHITA GONZALEZ SE VALIDA DIRECCIÓN OK, CANAL OK, TARJETA DE SEMBRADO OK, DISPONIBILIDAD TOTAL, SE CONFIRMA 4 ULTIMOS DIGITOS DE LA TARJETA: OK, LLAMAR EL DÍA LA INSTALACIÓN PARA CONFIRMAR VISITA// CONTACTO REALIZADO POR WHATSAPP // 08/08/2025 SE REALIZA INSTALACION DE CORRESPONSAL AVAL, SE INSTALAN EQUIPOS, SEMBRADO DE TARJETA, CB QUEDA OPERATIVO.</t>
  </si>
  <si>
    <t>V8ZZZ728</t>
  </si>
  <si>
    <t>TA-25-923900</t>
  </si>
  <si>
    <t>MULTISERVICIO LA BILLETERA #3</t>
  </si>
  <si>
    <t>FO-25-1332641</t>
  </si>
  <si>
    <t>05-08-2025 SE REALIZA LLAMADA AL CLIENTE, SE HABLA CON EL SR MANUEL ANTONIO CORTES IRIARTE, SE VALIDA DIRECCIÓN OK, CANAL OK, TARJETA DE SEMBRADO OK, DISPONIBILIDAD TOTAL, SE CONFIRMA 4 ULTIMOS DIGITOS DE LA TARJETA: OK, LLAMAR EL DÍA LA INSTALACIÓN PARA CONFIRMAR VISITA // 8/08/2025 SE REALIZA VISITA AL COMERCIO PARA REALIZAR LA INSTALACIÓN DEL CORRESPONSAL AVAL ÉXITOSO SE CREAN USUARIOS SE CAPACITA AL CLIENTE SOBRE EL MANEJO DEL DATÁFONO SE REALIZAN PRUEBAS EXITOSAS Y EL CB QUEDA OPERATIVO</t>
  </si>
  <si>
    <t>V8ZZZ579</t>
  </si>
  <si>
    <t>TA-25-923902</t>
  </si>
  <si>
    <t>NET.COMPANY</t>
  </si>
  <si>
    <t>FO-25-1332643</t>
  </si>
  <si>
    <t>05-08-2025 SE REALIZA LLAMADA AL CLIENTE, SE HABLA CON LA SRA ANA MARIA FERNANDEZ DURAN, SE VALIDA DIRECCIÓN OK, CANAL OK, TARJETA DE SEMBRADO OK, DISPONIBILIDAD TOTAL, SE CONFIRMA 4 ULTIMOS DIGITOS DE LA TARJETA: OK, LLAMAR EL DÍA LA INSTALACIÓN PARA CONFIRMAR VISITA // 8/08/2025 SE REALIZA INSTALACIÓN DE BASE PARA DATAFONO, LECTOR DE BARRAS, SE REALIZA SEMBRADO DE TARJETA 4588, SE HABILITA CIERRES, PRUEBAS DE TX OK, PRUEBAS LECTOR DE BARRAS OK.</t>
  </si>
  <si>
    <t>SBZZZ681</t>
  </si>
  <si>
    <t>TA-25-923903</t>
  </si>
  <si>
    <t>RJ APUESTAS</t>
  </si>
  <si>
    <t>FO-25-1332646</t>
  </si>
  <si>
    <t>05-08-2025 SE REALIZA LLAMADA AL CLIENTE, SE HABLA CON EL SR RAUL JAVIER ORTEGA DIAZ, SE VALIDA DIRECCIÓN OK, CANAL OK, TARJETA DE SEMBRADO OK, DISPONIBILIDAD TOTAL, SE CONFIRMA 4 ULTIMOS DIGITOS DE LA TARJETA: NO - CLIENTE NO LA TIENE A LA MANO (SE LE COMPARTE DIGITOS ENVIADOS EN LISTA), LLAMAR EL DÍA LA INSTALACIÓN PARA CONFIRMAR VISITA. // 08/08/2025 SE REALIZA INSTALACION DE CORRESPONSAL AVAL, SE INSTALAN ACCESORIOS DATAFONO YA SE ENCONTRABA EN SITIO, SEMBRADO DE TARJETA, CB QUEDA OPERATIVO.</t>
  </si>
  <si>
    <t>V7ZZZ393</t>
  </si>
  <si>
    <t>TA-25-923905</t>
  </si>
  <si>
    <t>CACHARRERIA SOLAANJE</t>
  </si>
  <si>
    <t>FO-25-1332652</t>
  </si>
  <si>
    <t>05-08-2025 SE REALIZA LLAMADA AL CLIENTE, SE HABLA CON LA SRA SOL MARIA CASTRO ROMERO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08/08/2025 SE REALIZA INSTALACION DE CORRESPONSAL AVAL, SE INSTALAN EQUIPOS, SEMBRADO DE TARJETA, CB QUEDA OPERATIVO.</t>
  </si>
  <si>
    <t>V7ZZZ824</t>
  </si>
  <si>
    <t>TA-25-923922</t>
  </si>
  <si>
    <t>PIXEL VARIEDADES NEIVA</t>
  </si>
  <si>
    <t>FO-25-1332660</t>
  </si>
  <si>
    <t>05-08-2025 SE REALIZA LLAMADA AL CLIENTE, SE HABLA CON EL SR SEBASTIAN MENDEZ MIRANDA SE VALIDA DIRECCIÓN OK, CANAL OK, TARJETA DE SEMBRADO OK, DISPONIBILIDAD TOTAL, SE CONFIRMA 4 ULTIMOS DIGITOS DE LA TARJETA: OK, LLAMAR EL DÍA LA INSTALACIÓN PARA CONFIRMAR VISITA// CONTACTO REALIZADO POR LA APP // 08/08/2025 SE REALIZA INSTALACION DE CORRESPONSAL AVAL, SE INSTALAN EQUIPOS, SEMBRADO DE TARJETA, CB QUEDA OPERATIVO.</t>
  </si>
  <si>
    <t>V7ZZZ407</t>
  </si>
  <si>
    <t>TA-25-923930</t>
  </si>
  <si>
    <t>SURTICARNES R B</t>
  </si>
  <si>
    <t>FO-25-1332672</t>
  </si>
  <si>
    <t>05-08-2025 SE REALIZA LLAMADA AL CLIENTE, SE HABLA CON EL SR RAFAEL GUILLERMO BUSTILLO DIAZ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11/08/2025 SE REALIZA VISITA SE PROCEDE A INSTALAR LECTOR Y SE ENTREGA 20 UNIDADES DE ROLLOS, EL CB YA TIENE DATAFONO, CABLE DE RED, FUENTE DE PODER, CABLE DE PODER Y BASE INSTALADOS EN SITIO, SE SIEMBRA TARJETA, SE HACEN PRUEBAS EN COMERCIO Y CB TODO OK, APERTURA AVAL EXITOSA</t>
  </si>
  <si>
    <t>V8ZZZ765</t>
  </si>
  <si>
    <t>TA-25-923931</t>
  </si>
  <si>
    <t>GIOKATH</t>
  </si>
  <si>
    <t>FO-25-1332674</t>
  </si>
  <si>
    <t>05-08-2025 SE REALIZA LLAMADA AL CLIENTE, SE HABLA CON EL SR GIOVANNI ANDRES VARGAS ROJAS SE VALIDA DIRECCIÓN OK, CANAL OK, TARJETA DE SEMBRADO OK, DISPONIBILIDAD TOTAL, SE CONFIRMA 4 ULTIMOS DIGITOS DE LA TARJETA: OK, LLAMAR EL DÍA LA INSTALACIÓN PARA CONFIRMAR VISITA// CONTACTO REALIZADO POR LA APP // 11/08/2025 SE REALIZA INSTALACION DE CORRESPONSAL AVAL, SE INSTALAN EQUIPOS, SEMBRADO DE TARJETA, CB QUEDA OPERATIVO.</t>
  </si>
  <si>
    <t>V9ZZZ603</t>
  </si>
  <si>
    <t>TA-25-923933</t>
  </si>
  <si>
    <t>MISCELANEA MULTISERVICIOS SAN MARTIN</t>
  </si>
  <si>
    <t>FO-25-1332682</t>
  </si>
  <si>
    <t>05-08-2025 SE REALIZA LLAMADA AL CLIENTE, SE HABLA CON LA SRA DORA NELLY MICAN BARBOSA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08/08/2025 SE REALIZA INSTALACION DE CORRESPONSAL AVAL, SE INSTALAN ACCESORIOS DATAFONO YA SE ENCONTRABA EN SITIO, SEMBRADO DE TARJETA, CB QUEDA OPERATIVO.</t>
  </si>
  <si>
    <t>V9ZZZ336</t>
  </si>
  <si>
    <t>TA-25-923935</t>
  </si>
  <si>
    <t>SIONAP COMUNICACIONES</t>
  </si>
  <si>
    <t>FO-25-1332686</t>
  </si>
  <si>
    <t>05-08-2025 SE REALIZA LLAMADA AL CLIENTE, SE HABLA CON EL SR ANDRES LOPEZ ALFONSO SE VALIDA DIRECCIÓN OK, CANAL OK, TARJETA DE SEMBRADO OK, DISPONIBILIDAD TOTAL, SE CONFIRMA 4 ULTIMOS DIGITOS DE LA TARJETA: OK, LLAMAR EL DÍA LA INSTALACIÓN PARA CONFIRMAR VISITA// CONTACTO REALIZADO POR LA APP // 11/08/2025 SE VISITA COMERCIO PARA APERTURA AVAL BANCO BOGOTÁ DONDE SE INSTALA BASE ,LECTORA ,MAGICBOX CON SN 243627317561365457296881 CABLE DE RED FUENTE DE PODER CUBRE CLAVE DATÁFONO , SE REALIZAN TRANSACCIONES DE PRUEBA DE PRUEBA SEMBRADO DE TARJETA PERO REGISTRA COMO TARJETA INVALIDA SE ESCALA PROCESO CON ENTIDAD QUIEN CONFIRMA LA TARJETA NO ESTÁ HABILITADA SE INDICA A CLIENTE TIEMPO DE RESPUESTA DE 24 HORAS Y SE DEJA CB OPERANDO SIN MÁS NOVEDAD , PROCESO DE VALIDACIÓN CON REDEBAN TARDA APROXIMADAMENTE 1:30 PARA CONFIRMACIÓN DE PROBLEMAS CON LA ENTIDAD</t>
  </si>
  <si>
    <t>V9ZZZ608</t>
  </si>
  <si>
    <t>TA-25-923936</t>
  </si>
  <si>
    <t>ACCESORIOS Y PAPELERIA ROHI</t>
  </si>
  <si>
    <t>FO-25-1332692</t>
  </si>
  <si>
    <t>05-08-2025 SE REALIZA LLAMADA AL CLIENTE, SE HABLA CON LA SRA MARIA LUISA ROJAS GARZON SE VALIDA DIRECCIÓN OK, CANAL OK, TARJETA DE SEMBRADO OK, DISPONIBILIDAD TOTAL, SE CONFIRMA 4 ULTIMOS DIGITOS DE LA TARJETA: OK, LLAMAR EL DÍA LA INSTALACIÓN PARA CONFIRMAR VISITA// CONTACTO REALIZADO POR LA APP // 08/08/2025 SE REALIZA INSTALACION DE CORRESPONSAL AVAL, SE INSTALAN EQUIPOS, SEMBRADO DE TARJETA, CB QUEDA OPERATIVO.</t>
  </si>
  <si>
    <t>V7ZZZ836</t>
  </si>
  <si>
    <t>TA-25-923938</t>
  </si>
  <si>
    <t>TIENDAS W FUNZA</t>
  </si>
  <si>
    <t>FO-25-1332695</t>
  </si>
  <si>
    <t>05-08-2025 SE REALIZA LLAMADA AL CLIENTE, SE HABLA CON EL SR MANUEL WILCHES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COMERCIO ABRE DESPUES DE LAS 09:00 AM POR FAVOR REALIZAR VISITA TENIENDO EN CUENTA ESTA HORA // 08/08/2025 SE REALIZA INSTALACION DE CORRESPONSAL AVAL, SE INSTALAN EQUIPOS, SEMBRADO DE TARJETA, CB QUEDA OPERATIVO.</t>
  </si>
  <si>
    <t>FADZZ540</t>
  </si>
  <si>
    <t>TA-25-923940</t>
  </si>
  <si>
    <t>PAPELERIA MARANATHA</t>
  </si>
  <si>
    <t>FO-25-1332699</t>
  </si>
  <si>
    <t>05-08-2025 SE REALIZA LLAMADA AL CLIENTE, SE HABLA CON LA SRA YULY CAROLINA GONZALEZ BAUTISTA, SE VALIDA DIRECCIÓN OK, CANAL OK, TARJETA DE SEMBRADO OK, DISPONIBILIDAD TOTAL, SE CONFIRMA 4 ULTIMOS DIGITOS DE LA TARJETA: OK, LLAMAR EL DÍA LA INSTALACIÓN PARA CONFIRMAR VISITA // 09/08/2025 SE REALIZA INSTALACION DE CORRESPONSAL AVAL, SE INSTALAN EQUIPOS, SEMBRADO DE TARJETA, CB QUEDA OPERATIVO.</t>
  </si>
  <si>
    <t>F1UZZ966</t>
  </si>
  <si>
    <t>TA-25-931414</t>
  </si>
  <si>
    <t xml:space="preserve">PHARMAWHITE </t>
  </si>
  <si>
    <t>FO-25-1339360</t>
  </si>
  <si>
    <t>06-08-2025 SE REALIZA LLAMADA AL CLIENTE, SE HABLA CON LA SRA KELLY TATIANA CANO LONDONO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11/08/2025 SE REALIZA INSTALACION DE CORRESPONSAL AVAL, SE INSTALAN EQUIPOS, SEMBRADO DE TARJETA, TARJETA DE SEMBRADO NO SE ENCUENTRA ACTIVA CONFIRMA RBM PAOLA GARZÓN AUTORIZA RETIRARNOS</t>
  </si>
  <si>
    <t>FGZZZ475</t>
  </si>
  <si>
    <t>TA-25-931415</t>
  </si>
  <si>
    <t>CACHARRERIA Y PAPELERIA LIZMAR</t>
  </si>
  <si>
    <t>FO-25-1339366</t>
  </si>
  <si>
    <t>06-08-2025 SE REALIZA LLAMADA AL CLIENTE, SE HABLA CON LA SRA ROCIO LIZBETH SIERRA MARINO, SE VALIDA DIRECCIÓN OK, CANAL OK, TARJETA DE SEMBRADO OK, DISPONIBILIDAD TOTAL, SE CONFIRMA 4 ULTIMOS DIGITOS DE LA TARJETA: NO - CLIENTE NO LA TIENE A LA MANO (SE LE COMPARTE DIGITOS ENVIADOS EN LISTA), LLAMAR EL DÍA LA INSTALACIÓN PARA CONFIRMAR VISITA // 11/08/2025 SE REALIZA INSTALACION DE CORRESPONSAL AVAL, SE INSTALAN EQUIPOS, SEMBRADO DE TARJETA, CB QUEDA OPERATIVO.</t>
  </si>
  <si>
    <t>SAZZZ303</t>
  </si>
  <si>
    <t>TA-25-931417</t>
  </si>
  <si>
    <t>VARIEDADES ESTEBAN DAVID</t>
  </si>
  <si>
    <t>FO-25-1339371</t>
  </si>
  <si>
    <t>06-08-2025 SE REALIZA LLAMADA AL CLIENTE, SE HABLA CON LA SRA MAYORLI SERRATO REYES, SE VALIDA DIRECCIÓN OK, CANAL OK, TARJETA DE SEMBRADO OK, DISPONIBILIDAD TOTAL, SE CONFIRMA 4 ULTIMOS DIGITOS DE LA TARJETA: NO - CLIENTE NO LA TIENE A LA MANO (SE LE COMPARTE DIGITOS ENVIADOS EN LISTA), LLAMAR EL DÍA LA INSTALACIÓN PARA CONFIRMAR VISITA // CONTACTO REALIZADO POR WHATSAPP // 12/08/2025 SE REALIZA INSTALACION DE CORRESPONSAL AVAL, SE INSTALAN EQUIPOS, SEMBRADO DE TARJETA, CB QUEDA OPERATIVO.</t>
  </si>
  <si>
    <t>LAZZZ448</t>
  </si>
  <si>
    <t>TA-25-931419</t>
  </si>
  <si>
    <t>CYBER HD</t>
  </si>
  <si>
    <t>FO-25-1339375</t>
  </si>
  <si>
    <t>06-08-2025 SE REALIZA LLAMADA AL CLIENTE, SE HABLA CON LA SRA YURANY LORENA RADA OYOLA, SE VALIDA DIRECCIÓN OK, CANAL OK, TARJETA DE SEMBRADO OK, DISPONIBILIDAD TOTAL, SE CONFIRMA 4 ULTIMOS DIGITOS DE LA TARJETA: NO - CLIENTE NO LA TIENE A LA MANO (SE LE COMPARTE DIGITOS ENVIADOS EN LISTA), LLAMAR EL DÍA LA INSTALACIÓN PARA CONFIRMAR VISITA // 12/08/2025 SE REALIZA INSTALACION DE CORRESPONSAL AVAL, SE INSTALAN EQUIPOS, SEMBRADO DE TARJETA, CB QUEDA OPERATIVO.</t>
  </si>
  <si>
    <t>SEZZZ061</t>
  </si>
  <si>
    <t>CORZO BUSTO KEVIN ALEXIS</t>
  </si>
  <si>
    <t>TA-25-931442</t>
  </si>
  <si>
    <t>PAPEHELANDIA  L &amp; G</t>
  </si>
  <si>
    <t>FO-25-1339385</t>
  </si>
  <si>
    <t>06-08-2025 SE REALIZA LLAMADA AL CLIENTE, SE HABLA CON LA SRA YENNY PAOLA BENAVIDES CASTILLO, SE VALIDA DIRECCIÓN OK, CANAL OK, TARJETA DE SEMBRADO OK, DISPONIBILIDAD TOTAL, SE CONFIRMA 4 ULTIMOS DIGITOS DE LA TARJETA: NO - CLIENTE NO LA TIENE A LA MANO (SE LE COMPARTE DIGITOS ENVIADOS EN LISTA), LLAMAR EL DÍA LA INSTALACIÓN PARA CONFIRMAR VISITA // 12/08/2025 SE VISITA COMERCIO, SE INSTALA CB AVAL, EL CLIENTE YA CONTABA CON EL DATÁFONO, SE INSTALA LECTOR DE BARRAS, SE BRINDA CAPACITACIÓN DE USO BÁSICA, SE HABILITAN CIERRES, SE SIEMBRA TARJETA #7268</t>
  </si>
  <si>
    <t>LDZZZ238</t>
  </si>
  <si>
    <t>TA-25-931458</t>
  </si>
  <si>
    <t>CREDIMOVILES AYL 2</t>
  </si>
  <si>
    <t>FO-25-1339388</t>
  </si>
  <si>
    <t>06-08-2025 SE REALIZA LLAMADA AL CLIENTE, SE HABLA CON EL SR HECTOR ALEXIS BUITRAGO DIAZ, SE VALIDA DIRECCIÓN OK, CANAL OK, TARJETA DE SEMBRADO OK, DISPONIBILIDAD TOTAL, SE CONFIRMA 4 ULTIMOS DIGITOS DE LA TARJETA: NO - CLIENTE NO LA TIENE A LA MANO (SE LE COMPARTE DIGITOS ENVIADOS EN LISTA), LLAMAR EL DÍA LA INSTALACIÓN PARA CONFIRMAR VISITA // 12/08/2025 SE REALIZA INSTALACION DE CORRESPONSAL AVAL, SE INSTALAN EQUIPOS, SEMBRADO DE TARJETA, CB QUEDA OPERATIVO.</t>
  </si>
  <si>
    <t>V7ZZZ973</t>
  </si>
  <si>
    <t>TA-25-931459</t>
  </si>
  <si>
    <t>SALA DE INTERNET NANCHO</t>
  </si>
  <si>
    <t>FO-25-1339391</t>
  </si>
  <si>
    <t>06-08-2025 SE REALIZA LLAMADA AL CLIENTE, SE HABLA CON LA SRA LUZ EDILMA GALLEGO JIMENEZ, SE VALIDA DIRECCIÓN OK, CANAL OK, TARJETA DE SEMBRADO OK, DISPONIBILIDAD TOTAL, SE CONFIRMA 4 ULTIMOS DIGITOS DE LA TARJETA: SI, LLAMAR EL DÍA LA INSTALACIÓN PARA CONFIRMAR VISITA // 12/08/2025 SE VISITÓ ESTABLECIMIENTO Y SE ENCONTRÓ CERRADO. SE REALIZA LLAMADAS EN REPETIDAS OCASIONES, SIN EMBARGO, NO SE OBTIENE RESPUESTA POR PARTE DEL CLIENTE. SE LLAMÓ SE DEJÓ MENSAJES, Y SE VISITÓ ASÍ Y CERRADO, Y POR LA CUADRA LE DIJERON EL TÉCNICO QUE HACE UNOS DÍAS NO ABRÍAN, SE CIERRA ACTIVIDAD.</t>
  </si>
  <si>
    <t>V7ZZZ843</t>
  </si>
  <si>
    <t>TA-25-931474</t>
  </si>
  <si>
    <t>DROGUERIAS FARMA VITAL MB</t>
  </si>
  <si>
    <t>FO-25-1339399</t>
  </si>
  <si>
    <t>06-08-2025 SE REALIZA LLAMADA AL CLIENTE, SE HABLA CON LA SRA MARGARITA ISABEL MORA BRAVO SE VALIDA DIRECCIÓN OK, CANAL OK, TARJETA DE SEMBRADO OK, DISPONIBILIDAD TOTAL, SE CONFIRMA 4 ULTIMOS DIGITOS DE LA TARJETA: OK, LLAMAR EL DÍA LA INSTALACIÓN PARA CONFIRMAR VISITA// CONTACTO REALIZADO POR LA APP // 12/08/2025 SE REALIZA INSTALACION DE CORRESPONSAL AVAL, SE INSTALAN EQUIPOS, SEMBRADO DE TARJETA, CB QUEDA OPERATIVO.</t>
  </si>
  <si>
    <t>V7ZZZ497</t>
  </si>
  <si>
    <t>TA-25-931492</t>
  </si>
  <si>
    <t>QUITO DROGUERIAS</t>
  </si>
  <si>
    <t>FO-25-1339404</t>
  </si>
  <si>
    <t>06-08-2025 SE REALIZA LLAMADA AL CLIENTE, SE HABLA CON EL SR ROMAN DANILO ZAMBRANO MUESES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11/08/2025 SE REALIZA INSTALACION DE CORRESPONSAL AVAL, SE INSTALAN EQUIPOS, SEMBRADO DE TARJETA, CB QUEDA OPERATIVO.</t>
  </si>
  <si>
    <t>SEZZZ074</t>
  </si>
  <si>
    <t>TA-25-931498</t>
  </si>
  <si>
    <t>CANDY PAPER INTERNET &amp; VARIEDADES</t>
  </si>
  <si>
    <t>FO-25-1339408</t>
  </si>
  <si>
    <t>06-08-2025 SE REALIZA LLAMADA AL CLIENTE, SE HABLA CON EL SR FIDELIGNO SUTA SAAVEDRA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11/08/2025 SE REALIZA INSTALACION DE CORRESPONSAL AVAL, SE INSTALAN EQUIPOS, SEMBRADO DE TARJETA, CB QUEDA OPERATIVO.</t>
  </si>
  <si>
    <t>FBZZZ062</t>
  </si>
  <si>
    <t>TA-25-931499</t>
  </si>
  <si>
    <t>PAPELERIA MICHELL CAMILA</t>
  </si>
  <si>
    <t>FO-25-1339414</t>
  </si>
  <si>
    <t>06-08-2025 SE REALIZA LLAMADA AL CLIENTE, SE HABLA CON EL SR EVA JASMIN TAPIAS CARDENAS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11/08/2025 SE REALIZA INSTALACION DE CORRESPONSAL AVAL, SE INSTALAN ACCESORIOS EQUIPO YA SE ENCONTRABA EN EL COMERCIO, SEMBRADO DE TARJETA, CB QUEDA OPERATIVO.</t>
  </si>
  <si>
    <t>V9ZZZ716</t>
  </si>
  <si>
    <t>TA-25-931500</t>
  </si>
  <si>
    <t>GCELLPALMIRA</t>
  </si>
  <si>
    <t>FO-25-1339420</t>
  </si>
  <si>
    <t>06-08-2025 SE REALIZA LLAMADA AL CLIENTE, SE HABLA CON EL SR CARLOS ALBERTO QUINTERO PEREZ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11/08/2025 EN LA VISITA TÉCNICA SE ENCUENTRA INSTALADO UN DATÁFONO V200C,SE REALIZÓ EL CAMBIO SE INSTALA UN DESK 2600 ,SE INSTALA MAGIC BOX 2600,SE INSTALA LECTOR DE CÓDIGO DE BARRAS,SE INSTALO PINPAD DESK 1600 YA QUE CONTABA CON REJA Y VIDRIO DE SEGURIDAD,Y SE INSTALÓ BASE SOPORTE PARA DATÁFONO ,SE REALIZÓ EL SEMBRADO DE TARJETA Y SE REALIZARON LAS PRUEBAS DEJANDO EL SERVICIO OPERANDO SIN FALLAS Y SIN NOVEDAD</t>
  </si>
  <si>
    <t>VAZZZ156</t>
  </si>
  <si>
    <t>TA-25-947826</t>
  </si>
  <si>
    <t>DJ PAGOS MULTISERVICIOS</t>
  </si>
  <si>
    <t>FO-25-1351629</t>
  </si>
  <si>
    <t>08-08-2025 SE REALIZA LLAMADA AL CLIENTE, SE HABLA CON LA SRA DEYSI CARRILLO HERNANDEZ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13/08/2025 SE REALIZA INSTALACION DE CORRESPONSAL AVAL, SE INSTALAN EQUIPOS, SEMBRADO DE TARJETA, CB QUEDA OPERATIVO.</t>
  </si>
  <si>
    <t>FAZZZ577</t>
  </si>
  <si>
    <t>TA-25-947827</t>
  </si>
  <si>
    <t>DROGUERIA MAYTEH</t>
  </si>
  <si>
    <t>FO-25-1351632</t>
  </si>
  <si>
    <t>08-08-2025 SE REALIZA LLAMADA AL CLIENTE, SE HABLA CON LA SRA MARIA TERESA HOYOS MARQUEZ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12/08/2025 SE REALIZA INSTALACION DE CORRESPONSAL AVAL, SE INSTALAN ACCESORIOS DATAFONO YA SE ENCONTRABA EN EL COMERCIO, SEMBRADO DE TARJETA, CB QUEDA OPERATIVO.</t>
  </si>
  <si>
    <t>V9ZZZ675</t>
  </si>
  <si>
    <t>TA-25-947829</t>
  </si>
  <si>
    <t>ESTYAN</t>
  </si>
  <si>
    <t>FO-25-1351638</t>
  </si>
  <si>
    <t>08-08-2025 SE REALIZA LLAMADA AL CLIENTE, SE HABLA CON LA SRA CLAUDIA MARCELA REATIGA HERRERA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12/08/2025 SE REALIZA INSTALACION DE CORRESPONSAL AVAL, SE INSTALAN EQUIPOS, SEMBRADO DE TARJETA, CB QUEDA OPERATIVO.</t>
  </si>
  <si>
    <t>LBZZZ394</t>
  </si>
  <si>
    <t>TA-25-948758</t>
  </si>
  <si>
    <t>NEO ES TU SITIO</t>
  </si>
  <si>
    <t>FO-25-1352778</t>
  </si>
  <si>
    <t>08-08-2025 SE REALIZA LLAMADA A LOS NUMEROS DE LA LISTA, LOS CUALES TIMBRAN PERO NADIE TOMA LA LLAMADA, SE INTENTARA NUEVA GESTION EN OTRA OCASIÓN // 09-08-2025 SE REALIZA LLAMADA AL CLIENTE, SE HABLA CON LA SRA YURI LEANDRA HERRERA CARVAJAL,  SE VALIDA DIRECCIÓN OK, CANAL OK, TARJETA DE SEMBRADO OK, DISPONIBILIDAD TOTAL, SE CONFIRMA 4 ULTIMOS DIGITOS DE LA TARJETA: SI, LLAMAR EL DÍA LA INSTALACIÓN PARA CONFIRMAR VISITA// CONTACTO REALIZADO POR LA APP // 12/08/2025 SE VISITÓ ESTABLECIMIENTO, SE ENCUENTRA CARTEL QUE INDICA QUE CLIENTE SE TRASLADÓ, VECINA INFORMA QUE COMERCIO SE TRASLADÓ. SE LLAMA AL CONTACTO E INFORMA QUE SE TRASLADÓ DE DIRECCIÓN Y SE LE NOTIFICA QUE NO SE PUEDE INSTALAR EN DIRECCIÓN DIFERENTE A LA DE LA LISTA DE CHEQUEO. A DEMÁS INFORMA QUE NO HA ACTUALIZADO LA DIRECCIÓN EN CÁMARA Y COMERCIO PARA EJECUTAR CAMBIO DE DIRECCIÓN EN ESTE MOMENTO.</t>
  </si>
  <si>
    <t>V6ZZZ344</t>
  </si>
  <si>
    <t>TA-25-947830</t>
  </si>
  <si>
    <t xml:space="preserve">INGENIUS MAS </t>
  </si>
  <si>
    <t>FO-25-1351646</t>
  </si>
  <si>
    <t>08-08-2025 SE REALIZA LLAMADA AL CLIENTE, SE HABLA CON EL SR YAIR STEVEN GUTIERREZ VILLA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13/08/2025 SE REALIZA INSTALACION DE CORRESPONSAL AVAL, SE INSTALAN EQUIPOS, SEMBRADO DE TARJETA, CB QUEDA OPERATIVO.</t>
  </si>
  <si>
    <t>VAZZZ411</t>
  </si>
  <si>
    <t>TA-25-948759</t>
  </si>
  <si>
    <t>MANZANA TRECE SHOP</t>
  </si>
  <si>
    <t>FO-25-1352783</t>
  </si>
  <si>
    <t>08-08-2025 SE REALIZA LLAMADA A LOS NUMEROS DE LA LISTA, LOS CUALES TIMBRAN PERO NADIE TOMA LA LLAMADA, SE INTENTARA NUEVA GESTION EN OTRA OCASIÓN // 09-08-2025 SE REALIZA LLAMADA AL CLIENTE, SE HABLA CON LA SRA LUZ ANDY OTERO,  SE VALIDA DIRECCIÓN OK, CANAL OK, TARJETA DE SEMBRADO OK, DISPONIBILIDAD TOTAL, SE CONFIRMA 4 ULTIMOS DIGITOS DE LA TARJETA: SI, LLAMAR EL DÍA LA INSTALACIÓN PARA CONFIRMAR VISITA// CONTACTO REALIZADO POR LA APP // 12/08/2025 SE REALIZA INSTALACION DE CORRESPONSAL AVAL, SE INSTALAN EQUIPOS, SEMBRADO DE TARJETA, CB QUEDA OPERATIVO.</t>
  </si>
  <si>
    <t>V7ZZZ398</t>
  </si>
  <si>
    <t>TA-25-947831</t>
  </si>
  <si>
    <t xml:space="preserve">MULTISERVICIOS PUNTO NARANJA      </t>
  </si>
  <si>
    <t>FO-25-1351650</t>
  </si>
  <si>
    <t>08-08-2025 SE REALIZA LLAMADA AL CLIENTE, SE HABLA CON LA SRA YAQUELINE QUEVEDO ULLOA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12/08/2025 SE REALIZA INSTALACION DE DATAFONO ADICIONAL, PRUEBA EXITOSAS, CB QUEDA OPERATIVO</t>
  </si>
  <si>
    <t>FHZZZ745</t>
  </si>
  <si>
    <t>TA-25-960366</t>
  </si>
  <si>
    <t>CHECHO PREMIUM STORE</t>
  </si>
  <si>
    <t>FO-25-1361314</t>
  </si>
  <si>
    <t>11-08-2025 SE REALIZA LLAMADA AL CLIENTE, SE HABLA CON EL SEÑOR SERGIO FELIPE ORTIZ GARCIA SE VALIDA DIRECCIÓN OK, CANAL OK, TARJETA DE SEMBRADO OK, DISPONIBILIDAD TOTAL, SE CONFIRMA 4 ULTIMOS DIGITOS DE LA TARJETA:OK, LLAMAR EL DÍA LA INSTALACIÓN PARA CONFIRMAR VISITA// CONTACTO REALIZADO POR LA APP // 13/08/2025 SE REALIZA INSTALACION DE CORRESPONSAL AVAL, SE INSTALAN ACCESORIOS DATAFONO YA SE ENCONTRABA EN EL COMERCIO, SEMBRADO DE TARJETA, CB QUEDA OPERATIVO.</t>
  </si>
  <si>
    <t>SAVZZ811</t>
  </si>
  <si>
    <t>TA-25-960367</t>
  </si>
  <si>
    <t>CELUMAX-JT</t>
  </si>
  <si>
    <t>FO-25-1361321</t>
  </si>
  <si>
    <t>11-08-2025 SE REALIZA LLAMADA AL CLIENTE, SE HABLA CON EL SEÑOR JORGE BENITEZ SE VALIDA DIRECCIÓN OK, CANAL OK, TARJETA DE SEMBRADO OK, DISPONIBILIDAD TOTAL, SE CONFIRMA 4 ULTIMOS DIGITOS DE LA TARJETA:OK, LLAMAR EL DÍA LA INSTALACIÓN PARA CONFIRMAR VISITA// CONTACTO REALIZADO POR LA APP // 14/08/2025 SE VISITA COMERCIO, SE VERIFICA INFORMACIÓN, SE REALIZA INSTALACIÓN DE DOS EQUIPOS DE CB AVAL, SE INSTALA DATAFONOS, LECTORES Y ACCESORIOS FUENTE, CABLE DE RED, BASE, PAPELERÍA, SE REALIZA SEMBRADO DE TARJETA BAJO ACOMPAÑAMIENTO DEL SEÑOR JORGE MARIO TOVIO, SE REALIZAN PRUEBAS OK, SE LE FORMA AL CLIENTE QUE CB ES MIXTO Y FUNCIONA COMO ADQUIRENCIA, CLIENTE DESEA CONTINUAR CON EL DATÁFONO DE VENTAS QUE TIENE EN SITIO.</t>
  </si>
  <si>
    <t>FIZZZ615 FIZZZ616</t>
  </si>
  <si>
    <t>9517-1682</t>
  </si>
  <si>
    <t>TA-25-960368</t>
  </si>
  <si>
    <t xml:space="preserve">PASTO NET COMUNICACIONES SAS </t>
  </si>
  <si>
    <t>FO-25-1361324</t>
  </si>
  <si>
    <t>11-08-2025 SE REALIZA LLAMADA AL CLIENTE, SE HABLA CON PASTO NET COMUNICACIONES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13/08/2025 SE REALIZÓ VISITA AL COMERCIO CON DIRECCIÓN CRA 26 20-43 PARA LA INSTALACIÓN DEL CORRESPONSAL AVAL, SE INSTALA BASE, CABLEADO Y LECTORA, SE DEJA ROLLOS, SOLO SE CONFIGURA UNA TERMINAL YA QUE LA OTRA TERMINAL SE DEBE INSTALAR EN LA DIRECCIÓN CRA 26 20-45 SE NOTIFICA A REDEBAN DEL PROCESO. SE REALIZO SEMBRADO DE TARJETA OK, PRUEBAS OK CORRESPONSAL OPERATIVO.</t>
  </si>
  <si>
    <t>SXMZZ682 FIZZZ645</t>
  </si>
  <si>
    <t>0138-8678</t>
  </si>
  <si>
    <t>TA-25-960369</t>
  </si>
  <si>
    <t>VILLA CLICK</t>
  </si>
  <si>
    <t>FO-25-1361328</t>
  </si>
  <si>
    <t>11-08-2025 SE REALIZA LLAMADA AL CLIENTE, SE HABLA CON LA SÑRA BLANCA JULIANA GOMEZ SIERRA SE VALIDA DIRECCIÓN OK, CANAL OK, TARJETA DE SEMBRADO OK, DISPONIBILIDAD TOTAL, SE CONFIRMA 4 ULTIMOS DIGITOS DE LA TARJETA:NO - CLIENTE NO LA TIENE A LA MANO (SE LE COMPARTE DIGITOS ENVIADOS EN LISTA), LLAMAR EL DÍA LA INSTALACIÓN PARA CONFIRMAR VISITA// CONTACTO REALIZADO POR LA APP // 13/08/2025 SE REALIZA INSTALACION DE CORRESPONSAL AVAL, SE INSTALAN EQUIPOS, SEMBRADO DE TARJETA, CB QUEDA OPERATIVO.</t>
  </si>
  <si>
    <t>SBZZZ918</t>
  </si>
  <si>
    <t>TA-25-960378</t>
  </si>
  <si>
    <t>DROGUERIA M Y M</t>
  </si>
  <si>
    <t>FO-25-1361337</t>
  </si>
  <si>
    <t>11-08-2025 SE REALIZA LLAMADA AL CLIENTE, SE HABLA CON EL SEÑOR JOSE EDILBERTO CUARTAS CUARTAS SE VALIDA DIRECCIÓN OK, CANAL OK, TARJETA DE SEMBRADO OK, DISPONIBILIDAD TOTAL, SE CONFIRMA 4 ULTIMOS DIGITOS DE LA TARJETA:OK, LLAMAR EL DÍA LA INSTALACIÓN PARA CONFIRMAR VISITA// CONTACTO REALIZADO POR LA APP // 13/08/2025 SE REALIZA INSTALACION DE CORRESPONSAL AVAL, SE INSTALAN EQUIPOS, SEMBRADO DE TARJETA, CB QUEDA OPERATIVO.</t>
  </si>
  <si>
    <t>VAZZZ255</t>
  </si>
  <si>
    <t>TA-25-960380</t>
  </si>
  <si>
    <t xml:space="preserve">THE GLASSES STORE </t>
  </si>
  <si>
    <t>FO-25-1361339</t>
  </si>
  <si>
    <t>11-08-2025 SE REALIZA LLAMADA AL CLIENTE, SE HABLA CON EL ESPOSO DE LA SRA LEIDY JIMENEZ OCAMPO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14/08/2025 SE REALIZA INSTALACION DE CORRESPONSAL AVAL, SE INSTALAN ACCESORIOS DATAFONO YA SE ENCONTRABA EN COMERCIO, SEMBRADO DE TARJETA, CB QUEDA OPERATIVO.</t>
  </si>
  <si>
    <t>VAZZZ940</t>
  </si>
  <si>
    <t>TA-25-960434</t>
  </si>
  <si>
    <t>FERRECAMPO SD LA VICTORIA</t>
  </si>
  <si>
    <t>FO-25-1361344</t>
  </si>
  <si>
    <t>11-08-2025 SE REALIZA LLAMADA AL CLIENTE, SE HABLA CON EL SR DARIO ALEXANDER SOLER MORA SE VALIDA DIRECCIÓN OK, CANAL OK, TARJETA DE SEMBRADO OK, DISPONIBILIDAD TOTAL, SE CONFIRMA 4 ULTIMOS DIGITOS DE LA TARJETA: NO - CLIENTE NO LA TIENE A LA MANO (SE LE COMPARTE DIGITOS ENVIADOS EN LISTA), LLAMAR EL DÍA LA INSTALACIÓN PARA CONFIRMAR VISITA// CONTACTO REALIZADO POR WHASTAPP // 14/08/2025 SE REALIZA INSTALACION DE CORRESPONSAL AVAL, SE INSTALAN EQUIPOS, SEMBRADO DE TARJETA, CB QUEDA OPERATIVO.</t>
  </si>
  <si>
    <t>EG03Z451</t>
  </si>
  <si>
    <t>TA-25-963313</t>
  </si>
  <si>
    <t>PAPELERIA Y VARIEDADES FARMASI</t>
  </si>
  <si>
    <t>FO-25-1365394</t>
  </si>
  <si>
    <t>12-08-2025 SE REALIZA LLAMADA AL CLIENTE, SE HABLA CON LA SRA LUISA FERNANDA BUITRAGO ORTIZ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15/08/2025 SE REALIZA INSTALACION DE CORRESPONSAL AVAL, SE INSTALAN EQUIPOS, SEMBRADO DE TARJETA, CB QUEDA OPERATIVO.</t>
  </si>
  <si>
    <t>FJZZZ855</t>
  </si>
  <si>
    <t>TA-25-963318</t>
  </si>
  <si>
    <t xml:space="preserve">PAPELERIA JR SAN MARTIN </t>
  </si>
  <si>
    <t>FO-25-1365398</t>
  </si>
  <si>
    <t>12-08-2025 SE REALIZA LLAMADA AL CLIENTE, SE HABLA CON LA SRA JEIMY TANGARIFE GARCIA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15/08/2025 SE REALIZA INSTALACION DE CORRESPONSAL AVAL, SE INSTALAN EQUIPOS, SEMBRADO DE TARJETA, CB QUEDA OPERATIVO.</t>
  </si>
  <si>
    <t>V8ZZZ646</t>
  </si>
  <si>
    <t>TA-25-963322</t>
  </si>
  <si>
    <t>TIENDA KEVINS</t>
  </si>
  <si>
    <t>FO-25-1365401</t>
  </si>
  <si>
    <t>12-08-2025 SE REALIZA LLAMADA AL CLIENTE, SE HABLA CON LA SRA ROSA ELVIRA QUINTERO LUIS SE VALIDA DIRECCIÓN OK, CANAL OK, TARJETA DE SEMBRADO OK, DISPONIBILIDAD TOTAL, SE CONFIRMA 4 ULTIMOS DIGITOS DE LA TARJETA: OK, LLAMAR EL DÍA LA INSTALACIÓN PARA CONFIRMAR VISITA// CONTACTO REALIZADO POR LA APP // 15/08/2025 SE REALIZA INSTALACION DE CORRESPONSAL AVAL, SE INSTALAN EQUIPOS, SEMBRADO DE TARJETA, CB QUEDA OPERATIVO.</t>
  </si>
  <si>
    <t>VAZZZ546</t>
  </si>
  <si>
    <t>TA-25-963327</t>
  </si>
  <si>
    <t>FO-25-1365406</t>
  </si>
  <si>
    <t>12-08-2025 SE REALIZA LLAMADA AL CLIENTE, SE HABLA CON LA SRA JUDY JASBLEIDY MELO GARCIA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13/08/2025 SE VISITA CB PARA INSTALACIÓN DE CB BANCO BOGOTÁ DONDE HAY DATÁFONO Y LECTORA YA INSTALADOS SE PROCEDE A INSTALAR BASE , CABLE DE RED ,FUENTE DE PODER, SE REALIZA CAMBIO DE EQUIPO A SOLICITUD DE REDEBAN Y SE INSTALA DESK 2600 CON MAGICBOX SN 241637317561324755919037 SE REALIZA SEMBRADO DE TARJETA OK Y TRANSACCIONES DE PRUEBA PERO ARROJA FONDOS INSUFICIENTES SE VALIDA APP DE LA ENTIDAD Y REFLEJA UN SALDO PENDIENTE POR COMPENSAR CLIENTE REALIZA COMPENSACIÓN DONDE LA ENTIDAD BANCARIA LE CONFIRMA QUE DE 24 A 48 HORAS Y SE FINALIZA ACTIVIDAD SIN MÁS NOVEDAD</t>
  </si>
  <si>
    <t>SBZZZ284</t>
  </si>
  <si>
    <t>TA-25-970327</t>
  </si>
  <si>
    <t xml:space="preserve">MULTISERVICIOS LOS CANEYES 1 </t>
  </si>
  <si>
    <t>FO-25-1372056</t>
  </si>
  <si>
    <t>13-08-2025 SE REALIZA LLAMADA AL CLIENTE, SE HABLA CON LA SÑRA GLORIA PATRICIA ZAMBRANO JIMENEZ VALIDA DIRECCIÓN OK, CANAL OK, TARJETA DE SEMBRADO OK, DISPONIBILIDAD TOTAL, SE CONFIRMA 4 ULTIMOS DIGITOS DE LA TARJETA: OK, LLAMAR EL DÍA LA INSTALACIÓN PARA CONFIRMAR VISITA// CONTACTO REALIZADO POR LA APP // 14/08/2025 SE REALIZA INSTALACION DE CORRESPONSAL AVAL, SE INSTALAN EQUIPOS, SEMBRADO DE TARJETA, CB QUEDA OPERATIVO.</t>
  </si>
  <si>
    <t>SAWZZ221</t>
  </si>
  <si>
    <t>TA-25-970335</t>
  </si>
  <si>
    <t>CORRESPONSAL DE TOBBY</t>
  </si>
  <si>
    <t>FO-25-1372063</t>
  </si>
  <si>
    <t>13-08-2025 SE REALIZA LLAMADA AL CLIENTE, SE HABLA CON LA SRA INGRITH KATERINE ANDRADE ESPAAA SE VALIDA DIRECCIÓN OK, CANAL OK, TARJETA DE SEMBRADO OK, DISPONIBILIDAD TOTAL, SE CONFIRMA 4 ULTIMOS DIGITOS DE LA TARJETA: OK, LLAMAR EL DÍA LA INSTALACIÓN PARA CONFIRMAR VISITA// CONTACTO REALIZADO POR LA APP // 19/08/2025 SE REALIZA INSTALACION DE CORRESPONSAL AVAL, SE INSTALAN EQUIPOS, SEMBRADO DE TARJETA, CB QUEDA OPERATIVO.</t>
  </si>
  <si>
    <t>V1ZZZ306</t>
  </si>
  <si>
    <t>TA-25-970351</t>
  </si>
  <si>
    <t>SUMINISTRO MATERIALES  Y DOTACIONES SUMADO S.A.S</t>
  </si>
  <si>
    <t>FO-25-1372076</t>
  </si>
  <si>
    <t>13-08-2025 SE REALIZA LLAMADA AL CLIENTE, SE HABLA CON SUMINISTRO MATERIALES Y DOTACIONES SUMADO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19/08/2025 SE ESTABLECE COMUNICACIÓN CON EL CLIENTE AL NÚMERO CELULAR 3168331295 SEÑOR KANNETH MENDOZA, EL SEÑOR KANNETH INDICA QUE NO PUEDE ATENDER VISITA DE INTALACION POR TEMAS PERSONALES, INDICA ATENCIÓN DE VISITA EL DIA DE MAÑANA 20 DE AGOSTO DEL 2025 EN HORA AM YA QUE EN LAS TARDES SE LE COMPLICA, CLIENTE CONFORME, SE VISITARA EL DIA DE MAÑANA APARTIR DE LAS 9:30 AM EN ADELANTE // 20/08/2025 SE REALIZA INSTALACION DE CORRESPONSAL AVAL, SE INSTALAN EQUIPOS, SEMBRADO DE TARJETA, CB QUEDA OPERATIVO.</t>
  </si>
  <si>
    <t>V8ZZZ429</t>
  </si>
  <si>
    <t>TA-25-970367</t>
  </si>
  <si>
    <t>SUEÑOS DE NIÑA C2S</t>
  </si>
  <si>
    <t>FO-25-1372087</t>
  </si>
  <si>
    <t>13-08-2025 SE REALIZA LLAMADA AL CLIENTE, SE HABLA CON LA SRA KAROL LISETH ARCE LOSADA SE VALIDA DIRECCIÓN OK, CANAL OK, TARJETA DE SEMBRADO OK, DISPONIBILIDAD TOTAL, SE CONFIRMA 4 ULTIMOS DIGITOS DE LA TARJETA: OK, LLAMAR EL DÍA LA INSTALACIÓN PARA CONFIRMAR VISITA// CONTACTO REALIZADO POR LA APP // 14/08/2025 SE REALIZA INSTALACION DE CORRESPONSAL AVAL, SE INSTALAN EQUIPOS, SEMBRADO DE TARJETA, CB QUEDA OPERATIVO.</t>
  </si>
  <si>
    <t>VAZZZ316</t>
  </si>
  <si>
    <t>TA-25-970382</t>
  </si>
  <si>
    <t>MASTERCOPIAS 24</t>
  </si>
  <si>
    <t>FO-25-1372093</t>
  </si>
  <si>
    <t>13-08-2025 SE REALIZA LLAMADA AL CLIENTE, SE HABLA CON LA SRA LINA PAOLA QUINAYAS ALVAREZ SE VALIDA DIRECCIÓN OK, CANAL OK, TARJETA DE SEMBRADO OK, DISPONIBILIDAD TOTAL, SE CONFIRMA 4 ULTIMOS DIGITOS DE LA TARJETA: OK, LLAMAR EL DÍA LA INSTALACIÓN PARA CONFIRMAR VISITA// CONTACTO REALIZADO POR WHASTAPP // BARRIO LAS ORQUIDEAS // 15/08/2025 SE REALIZA INSTALACION DE CORRESPONSAL AVAL, SE INSTALAN EQUIPOS, SEMBRADO DE TARJETA, CB QUEDA OPERATIVO.</t>
  </si>
  <si>
    <t>F9ZZZ494</t>
  </si>
  <si>
    <t>TA-25-970386</t>
  </si>
  <si>
    <t>MINIMARKET PRADO VERDE</t>
  </si>
  <si>
    <t>FO-25-1372101</t>
  </si>
  <si>
    <t>13-08-2025 SE REALIZA LLAMADA AL CLIENTE, SE HABLA CON LA SRA TANIA CELINA MONCAYO VELASCO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19/08/2025 SE REALIZA VISITA PARA INSTALACIÓN DE CB AVAL, SE ENCUENTRA QUE EN EL LUGAR YA TIENEN DATAFONO INSTALADO POR LO CUAL SOLO SE INSTALA LECTORA DE CODIGOS DE BARRAS Y BASE DE DATÁFONO COMPLETOS SE CONFIGURA OK PARÁMETROS OK Y PRUEBAS ÉXITOSAS DE TRANSACCIONES SE ENTREGA 20 ROLLOS DE PAPELERÍA. SE INSTALA CUBRETECLADO OK</t>
  </si>
  <si>
    <t>FAZZZ969</t>
  </si>
  <si>
    <t>TA-25-970396</t>
  </si>
  <si>
    <t xml:space="preserve">TALLER EXPRESARTE COLOMBIA </t>
  </si>
  <si>
    <t>FO-25-1372112</t>
  </si>
  <si>
    <t>13-08-2025 SE REALIZA LLAMADA AL CLIENTE, SE HABLA CON LA SÑRA BETTY CAMAYO BARRIONUEVOSE VALIDA DIRECCIÓN OK, CANAL OK, TARJETA DE SEMBRADO OK, DISPONIBILIDAD TOTAL, SE CONFIRMA 4 ULTIMOS DIGITOS DE LA TARJETA: OK, LLAMAR EL DÍA LA INSTALACIÓN PARA CONFIRMAR VISITA// CONTACTO REALIZADO POR LA APP // 15/08/2025 SE REALIZA INSTALACION DE CORRESPONSAL AVAL, SE INSTALAN EQUIPOS, SEMBRADO DE TARJETA, CB QUEDA OPERATIVO.</t>
  </si>
  <si>
    <t>F9ZZZ684</t>
  </si>
  <si>
    <t>TA-25-970414</t>
  </si>
  <si>
    <t>MULTISERVICIOS DARY SARRIA</t>
  </si>
  <si>
    <t>FO-25-1372121</t>
  </si>
  <si>
    <t>13-08-2025 SE REALIZA LLAMADA AL CLIENTE, SE HABLA CON LA SRA LUZ DARY SARRIA MUNOZ SE VALIDA DIRECCIÓN OK, CANAL OK, TARJETA DE SEMBRADO OK, DISPONIBILIDAD TOTAL, SE CONFIRMA 4 ULTIMOS DIGITOS DE LA TARJETA: OK, LLAMAR EL DÍA LA INSTALACIÓN PARA CONFIRMAR VISITA// CONTACTO REALIZADO POR WHASTAPP // 15/08/2025 SE REALIZA INSTALACION DE CORRESPONSAL AVAL, SE INSTALAN EQUIPOS, SEMBRADO DE TARJETA, CB QUEDA OPERATIVO.</t>
  </si>
  <si>
    <t>F9ZZZ642</t>
  </si>
  <si>
    <t>TA-25-974745</t>
  </si>
  <si>
    <t>WWW.COM.CO</t>
  </si>
  <si>
    <t>FO-25-1376795</t>
  </si>
  <si>
    <t>14-08-2025 SE REALIZA LLAMADA AL CLIENTE, SE HABLA CON LA SRA ISABEL CRISTINA URIBE RENDON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19/08/2025 SE REALIZA INSTALACION DE CORRESPONSAL AVAL, SE INSTALAN EQUIPOS, SEMBRADO DE TARJETA, CB QUEDA OPERATIVO.</t>
  </si>
  <si>
    <t>LBZZZ327</t>
  </si>
  <si>
    <t>TA-25-974748</t>
  </si>
  <si>
    <t>IMPLEMENTOS DE ASEO ACEVEDO</t>
  </si>
  <si>
    <t>FO-25-1376800</t>
  </si>
  <si>
    <t>14-08-2025 SE REALIZA LLAMADA AL CLIENTE, SE HABLA CON EL SR LUIS MIGUEL ACEVEDO SOTO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19/08/2025 SE REALIZA INSTALACION DE CORRESPONSAL AVAL, SE INSTALAN EQUIPOS, SEMBRADO DE TARJETA, CB QUEDA OPERATIVO.</t>
  </si>
  <si>
    <t>V8ZZZ785</t>
  </si>
  <si>
    <t>TA-25-974749</t>
  </si>
  <si>
    <t>FACIL Y RAPIDO JL</t>
  </si>
  <si>
    <t>FO-25-1376805</t>
  </si>
  <si>
    <t>14-08-2025 SE REALIZA LLAMADA AL CLIENTE, SE HABLA CON EL SR JEFERSON DAVID LOMBANA PERALTA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20/08/2025 INSTALACIÓN AVAL CON ROLLOS BASE FUENTE DATOS SERVICIO OPERATIVO PRUEBAS OK TRNA RBM SEMBRADO DE TARJETA CC MÓDULO COMPRA OK EN SITIO YA EXISTE DESTINO Y LECTORA</t>
  </si>
  <si>
    <t>VAZZZ322</t>
  </si>
  <si>
    <t>TA-25-974750</t>
  </si>
  <si>
    <t>TIENDA DE ROPA SOY MODA</t>
  </si>
  <si>
    <t>FO-25-1376812</t>
  </si>
  <si>
    <t>14-08-2025 SE REALIZA LLAMADA AL CLIENTE, SE HABLA CON EL SR SERGIO ENRIQUE PIMIENTO MUNOZ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19/08/2025 SE REALIZA INSTALACION DE CORRESPONSAL AVAL, SE INSTALAN EQUIPOS, SEMBRADO DE TARJETA, CB QUEDA OPERATIVO.</t>
  </si>
  <si>
    <t>F9ZZZ655</t>
  </si>
  <si>
    <t>TA-25-975986</t>
  </si>
  <si>
    <t>VARIEDAD EMYDULCE</t>
  </si>
  <si>
    <t>FO-25-1378397</t>
  </si>
  <si>
    <t>14-08-2025 SE REALIZA LLAMADA AL CLIENTE A LOS NÚMEROS 3046357828 - 3165277769, NO HAY COMUNICACIÓN. SE INTENTARÁ NUEVAMENTE // 15-08-2025 SE REALIZA LLAMADA AL CLIENTE, SE HABLA CON LA SRA BLANCA PAOLA JIMENEZ MANOTAS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19/08/2025 SE REALIZA INSTALACION DE CORRESPONSAL AVAL, SE INSTALAN EQUIPOS, SEMBRADO DE TARJETA, CB QUEDA OPERATIVO.</t>
  </si>
  <si>
    <t>VAZZZ252</t>
  </si>
  <si>
    <t>TA-25-974751</t>
  </si>
  <si>
    <t>TIENDA LA CAMPESINA EL TUTO</t>
  </si>
  <si>
    <t>FO-25-1376818</t>
  </si>
  <si>
    <t>14-08-2025 SE REALIZA LLAMADA AL CLIENTE, SE HABLA CON EL SR JERSON PAUL BADILLO BARON SE VALIDA DIRECCIÓN OK, CANAL OK, TARJETA DE SEMBRADO OK, DISPONIBILIDAD TOTAL, SE CONFIRMA 4 ULTIMOS DIGITOS DE LA TARJETA SI, LLAMAR EL DÍA LA INSTALACIÓN PARA CONFIRMAR VISITA// CONTACTO REALIZADO POR LA APP // 19/08/2025 SE REALIZA INSTALACION DE CORRESPONSAL AVAL, SE INSTALAN EQUIPOS, SEMBRADO DE TARJETA, CB QUEDA OPERATIVO.</t>
  </si>
  <si>
    <t>V7ZZZ949</t>
  </si>
  <si>
    <t>TA-25-974753</t>
  </si>
  <si>
    <t>VARIEDADES G Y J</t>
  </si>
  <si>
    <t>FO-25-1376824</t>
  </si>
  <si>
    <t>14-08-2025 SE REALIZA LLAMADA AL CLIENTE, SE HABLA CON LA SRAKAREN ALLYEN ZAPARAN AHUMADA SE VALIDA DIRECCIÓN OK, CANAL OK, TARJETA DE SEMBRADO OK, DISPONIBILIDAD TOTAL, SE CONFIRMA 4 ULTIMOS DIGITOS DE LA TARJETA: SI, LLAMAR EL DÍA LA INSTALACIÓN PARA CONFIRMAR VISITA// CONTACTO REALIZADO POR LA APP // 19/08/2025 SE REALIZA INSTALACION DE CORRESPONSAL AVAL, SE INSTALAN EQUIPOS, SEMBRADO DE TARJETA, CB QUEDA OPERATIVO.</t>
  </si>
  <si>
    <t>SV0TZ754</t>
  </si>
  <si>
    <t>TA-25-974755</t>
  </si>
  <si>
    <t>TECNOCELL.CO</t>
  </si>
  <si>
    <t>FO-25-1376829</t>
  </si>
  <si>
    <t>14-08-2025 SE REALIZA LLAMADA AL CLIENTE, SE HABLA CON LA SRA CESAR AUGUSTO BATA JARA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20/08/2025 SE VISITA CB Y SE REALIZA APERTURA DE CB AVAL. SE INSTALA LECTORA Y BASE. SE CONFIGURA POS SE INICIALIZA, SE SIEMBRA TARJETA 0907. SE CREAN USUARIOS CORRECTAMENTE Y SE REALIZA PRUEBAS EXITOSAS PRUEBAS OK</t>
  </si>
  <si>
    <t>SXTZZ287</t>
  </si>
  <si>
    <t>TA-25-975989</t>
  </si>
  <si>
    <t>PUNTOSERVIS SOGAMOSO</t>
  </si>
  <si>
    <t>FO-25-1378399</t>
  </si>
  <si>
    <t>14-08-2025 SE REALIZA LLAMADA AL CLIENTE A LOS NÚMEROS 058-7710476 - 058-7716122 - 3202597491, NO HAY COMUNICACIÓN. SE INTENTARÁ NUEVAMENTE // 15-08-2025 SE REALIZA LLAMADA AL CLIENTE, SE HABLA CON LA SRA MARINELLA BALLEN GALVIS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19/08/2025 SE REALIZA INSTALACION DE CORRESPONSAL AVAL, SE INSTALAN EQUIPOS, SEMBRADO DE TARJETA, CB QUEDA OPERATIVO.</t>
  </si>
  <si>
    <t>TRPZZ939</t>
  </si>
  <si>
    <t>TA-25-974761</t>
  </si>
  <si>
    <t>AUTO SERVICIO MERKANO SUBACHOQUE</t>
  </si>
  <si>
    <t>FO-25-1376842</t>
  </si>
  <si>
    <t>14-08-2025 SE REALIZA LLAMADA AL CLIENTE, SE HABLA CON EL SR GERMAN ENRIQUE CANO BAQUERO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19/08/2025 SE REALIZA INSTALACION DE CORRESPONSAL AVAL, SE INSTALAN EQUIPOS, SEMBRADO DE TARJETA, CB QUEDA OPERATIVO.</t>
  </si>
  <si>
    <t>JAAFZ218</t>
  </si>
  <si>
    <t>TA-25-977222</t>
  </si>
  <si>
    <t>ML.TEC.COM</t>
  </si>
  <si>
    <t>FO-25-1381152</t>
  </si>
  <si>
    <t xml:space="preserve">15-08-2025 SE REALIZA LLAMADA AL CLIENTE, SE HABLA CON LA SRA EDNA MILENA VARELA CRUZ SE VALIDA DIRECCIÓN OK, CANAL OK, TARJETA DE SEMBRADO OK, DISPONIBILIDAD TOTAL, SE CONFIRMA 4 ULTIMOS DIGITOS DE LA TARJETA: OK, LLAMAR EL DÍA LA INSTALACIÓN PARA CONFIRMAR VISITA// CONTACTO REALIZADO POR WHATSAPP // LAMADAS NORMAL NO SALE, ESCRIBIR POR WHATSAPP E IDENTIFICARSE // 20/08/2025 SE REALIZA VISITA AL COMERCIO, PERO EL COMERCIO ESTÁ UBICADO EN LA DIRECCIÓN CARRERA 5 # 16 -23, LA CUAL NO CORRESPONDE A LA RELACIONADA EN LA LISTA DE CHEQUEO CALLE 13 NO. 7 - 03 LOCAL 111 - CENTRO EL USUARIO INDICA QUE AÚN NO SE HA TRASLADO A LA NUEVA DIRECCIÓN CALLE 13 NO. 7 - 03 LOCAL 111 - CENTRO, PUESTO QUE AÚN ESTÁ EN REMODELACIÓN QUE DENTRO DE UN MES LE ENTREGAN EL NUEVO LOCAL, TAMBIÉN NOS INFORMA QUE POR PARTE DE LA ENTIDAD LE HABÍAN DICHO QUE LE PODÍAMOS INSTALAR. </t>
  </si>
  <si>
    <t>LDZZZ345</t>
  </si>
  <si>
    <t>TA-25-977225</t>
  </si>
  <si>
    <t>HUEVOS Y VARIEDADES PATY</t>
  </si>
  <si>
    <t>FO-25-1381160</t>
  </si>
  <si>
    <t>15-08-2025 SE REALIZA LLAMADA AL CLIENTE, SE HABLA CON LA SRA MARIA PATRICIA GASPAR QUINTERO SE VALIDA DIRECCIÓN OK, CANAL OK, TARJETA DE SEMBRADO OK, DISPONIBILIDAD TOTAL, SE CONFIRMA 4 ULTIMOS DIGITOS DE LA TARJETA: OK, LLAMAR EL DÍA LA INSTALACIÓN PARA CONFIRMAR VISITA// CONTACTO REALIZADO POR LA APP // 19/08/2025 SE REALIZA INSTALACION DE CORRESPONSAL AVAL, SE INSTALAN EQUIPOS, SEMBRADO DE TARJETA, CB QUEDA OPERATIVO.</t>
  </si>
  <si>
    <t>VAZZZ253</t>
  </si>
  <si>
    <t>TA-25-977230</t>
  </si>
  <si>
    <t>PAPELERIA Y VARIEDADES KREATIVA</t>
  </si>
  <si>
    <t>FO-25-1381164</t>
  </si>
  <si>
    <t>15-08-2025 SE REALIZA LLAMADA AL CLIENTE, SE HABLA CON LA SRA DANIELA ALEXANDRA MALACHOWSKI QUINTANA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20/08/2025 SE REALIZA INSTALACION DE CORRESPONSAL AVAL, SE INSTALAN EQUIPOS, SEMBRADO DE TARJETA, CB QUEDA OPERATIVO.</t>
  </si>
  <si>
    <t>V9ZZZ679</t>
  </si>
  <si>
    <t>TA-25-977232</t>
  </si>
  <si>
    <t>DROGUERIA LOS GIRASOLES LG LB</t>
  </si>
  <si>
    <t>FO-25-1381168</t>
  </si>
  <si>
    <t>15-08-2025 SE REALIZA LLAMADA AL CLIENTE, SE HABLA CON EL SR BRAYAN STIVEN DIOSA ZAPATA SE VALIDA DIRECCIÓN OK, CANAL OK, TARJETA DE SEMBRADO OK, DISPONIBILIDAD TOTAL, SE CONFIRMA 4 ULTIMOS DIGITOS DE LA TARJETA: SI , LLAMAR EL DÍA LA INSTALACIÓN PARA CONFIRMAR VISITA// CONTACTO REALIZADO POR LA APP // 20/08/2025 SE REALIZA INSTALACION DE CORRESPONSAL AVAL, SE INSTALAN EQUIPOS, SEMBRADO DE TARJETA, CB QUEDA OPERATIVO.</t>
  </si>
  <si>
    <t>F9ZZZ532</t>
  </si>
  <si>
    <t>TA-25-982066</t>
  </si>
  <si>
    <t>LA CARRETA DOS</t>
  </si>
  <si>
    <t>FO-25-1389607</t>
  </si>
  <si>
    <t>15-08-2025 SE REALIZA LLAMADA AL CLIENTE AL NÚMERO 3133172814 NO HAY COMUNICACIÓN. SE INTENTARÁ NUEVAMENTE, SE DEJA MENSAJE POR WHATSAPP // 19-08-2025 SE REALIZA LLAMADA AL CLIENTE, SE HABLA CON EL SR MAURICIO FERNANDO ALARCON SANCHEZ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(REALIZAR CONTACTO POR WHATSAPP YA QUE NO ENTRAN LLAMADAS NORMALES) // 21/08/2025 SE REALIZA INSTALACION DE CORRESPONSAL AVAL, SE INSTALAN EQUIPOS, SEMBRADO DE TARJETA, CB QUEDA OPERATIVO.</t>
  </si>
  <si>
    <t>9BUZZ292</t>
  </si>
  <si>
    <t>TA-25-977233</t>
  </si>
  <si>
    <t>VARIEDADES E INVERSIONES S &amp; Q</t>
  </si>
  <si>
    <t>FO-25-1381173</t>
  </si>
  <si>
    <t>15-08-2025 SE REALIZA LLAMADA AL CLIENTE, SE HABLA CON LA SEÑORA SANDRA XIMENA SIERRA CORTES SE VALIDA DIRECCIÓN OK, CANAL OK, TARJETA DE SEMBRADO OK, DISPONIBILIDAD TOTAL, SE CONFIRMA 4 ULTIMOS DIGITOS DE LA TARJETA: SI , LLAMAR EL DÍA LA INSTALACIÓN PARA CONFIRMAR VISITA// CONTACTO REALIZADO POR LA APP// 21/08/2025 SE REALIZA INSTALACION DE CORRESPONSAL AVAL, SE INSTALAN EQUIPOS, SEMBRADO DE TARJETA, CB QUEDA OPERATIVO.</t>
  </si>
  <si>
    <t>SAWZZ128</t>
  </si>
  <si>
    <t>TA-25-983203</t>
  </si>
  <si>
    <t>MINIMARKET Y PAPELERIA CRISTAL</t>
  </si>
  <si>
    <t>FO-25-1392065</t>
  </si>
  <si>
    <t>19-08-2025 SE REALIZA LLAMADA AL CLIENTE, SE HABLA CON EL SR MILLER GARCIA MUNOZ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22/08/2025 SE REALIZA INSTALACION DE CORRESPONSAL AVAL, SE INSTALAN EQUIPOS, SEMBRADO DE TARJETA, CB QUEDA OPERATIVO.</t>
  </si>
  <si>
    <t>VAZZZ543</t>
  </si>
  <si>
    <t>TA-25-983204</t>
  </si>
  <si>
    <t>DISTRIBUIDORA DE BELLEZA MARANATHA</t>
  </si>
  <si>
    <t>FO-25-1392067</t>
  </si>
  <si>
    <t>19-08-2025 SE REALIZA LLAMADA AL CLIENTE, SE HABLA CON LA SRA ANDREA MELO LIEVANO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CLIENTE SOLICITA VISITAR ANTES DE LAS 3 DE LA TARDE YA QUE DESPUES DE ESA HORA NO HAY SERVICIO // 22/08/2025 SE REALIZA INSTALACION DE CORRESPONSAL AVAL, SE INSTALAN EQUIPOS, SEMBRADO DE TARJETA, CB QUEDA OPERATIVO.</t>
  </si>
  <si>
    <t>V7ZZZ492</t>
  </si>
  <si>
    <t>TA-25-983206</t>
  </si>
  <si>
    <t>NEW TECH PAIPA</t>
  </si>
  <si>
    <t>FO-25-1392069</t>
  </si>
  <si>
    <t>19-08-2025 SE REALIZA LLAMADA AL CLIENTE, SE HABLA CON EL SR LUIS ERNESTO BRAVO AFANADOR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21/08/2025 SE REALIZA INSTALACION DE CORRESPONSAL AVAL, SE INSTALAN EQUIPOS, SEMBRADO DE TARJETA, CB QUEDA OPERATIVO.</t>
  </si>
  <si>
    <t>F9ZZZ081</t>
  </si>
  <si>
    <t>TA-25-989964</t>
  </si>
  <si>
    <t>INTEL COPIAS CAMI</t>
  </si>
  <si>
    <t>FO-25-1397994</t>
  </si>
  <si>
    <t>20-08-2025 SE REALIZA LLAMADA AL CLIENTE, SE HABLA CON LA SRA SUSAN ANDREA MORENO LOPEZ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22/08/2025 SE REALIZA INSTALACION DE DATAFONO ADICIONAL, PRUEBA EXITOSAS, CB QUEDA OPERATIVO</t>
  </si>
  <si>
    <t>SIZZZ738</t>
  </si>
  <si>
    <t>TA-25-991124</t>
  </si>
  <si>
    <t>PASTO NET COMUNICACIONES SAS TUMACO</t>
  </si>
  <si>
    <t>FO-25-1400572</t>
  </si>
  <si>
    <t>20-08-2025 SE REALIZAN MULTIPLES LLAMADAS A LOS NUMEROS DE LA LISTA SIN EMBARGO NO HAY RESPUESTA POR PARTE DEL CLIENTE, SE DEJA MENSAJES DE WHATSAPP // 21-08-2025 SE REALIZA LLAMADA AL CLIENTE, SE HABLA CON PASTO NET COMUNICACIONES SAS SE VALIDA DIRECCIÓN OK, CANAL OK, TARJETA DE SEMBRADO OK, DISPONIBILIDAD TOTAL, SE CONFIRMA 4 ULTIMOS DIGITOS DE LA TARJETA: OK, LLAMAR EL DÍA LA INSTALACIÓN PARA CONFIRMAR VISITA// CONTACTO REALIZADO POR WHATSAPP // 25/08/2025 SE REALIZA DESPLAZAMIENTO PARA LA ZONA DE LA APERTURA SIN EMBARGO NO SÉ ALCANZO A LLEGAR POR PROBLEMAS EN LA VÍA, EL COLABORADOR YA LLEGÓ MUY TARDE. SE PROGRAMA LA VISITA EL DÍA DE MAÑANA 26/08 // 26/08/2025 SE REALIZA DESPLAZAMIENTO HASTA EL SITIO PARA INSTALACIÓN DE CB AVAL AL LLEGAR SE ENCUENTRA QUE TIENEN LOS EQUIPOS PERO NO CUENTAN CON LA TARJETA DE SEMBRADO, MEDIANTE LA LLAMADA TELEFÓNICA REALIZADA PARA CONFIRMAR INFORMAN QUE CUENTAN CON TODO PERO EN EL MOMENTO DE LA VISITA INFORMAN QUE SOLO TIENEN LO QUE ESTÁ EN EL PAQUETE EL CUAL NO INCLUYE LA TARJETA DE SEMBRADO POR LO CUAL SE INFORMA QUE NO SE PUEDE REALIZAR LA INSTALACIÓN SE ESCALA A COORDINADOR EL CUAL INFORMA QUE SE CIERRA LA TA Y QUE EL CLIENTE SOLICITE NUEVA VISITA CUANDO YA CUENTEN CON LA TARJETA DE SEMBRADO EN EL COMERCIO</t>
  </si>
  <si>
    <t>SXOZZ326</t>
  </si>
  <si>
    <t>TA-25-989941</t>
  </si>
  <si>
    <t>VETERINARIA EMPREGATEC</t>
  </si>
  <si>
    <t>FO-25-1397949</t>
  </si>
  <si>
    <t>20-08-2025 SE REALIZA LLAMADA AL CLIENTE, SE HABLA CON LA SRA JEIMY ANDREA MORALES MELO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22/08/2025 SE REALIZA INSTALACION DE CORRESPONSAL AVAL, SE INSTALAN EQUIPOS, SEMBRADO DE TARJETA, CB QUEDA OPERATIVO.</t>
  </si>
  <si>
    <t>V7ZZZ400</t>
  </si>
  <si>
    <t>TA-25-989942</t>
  </si>
  <si>
    <t>TIENDA MULTISERVICIOS LA QUINTA</t>
  </si>
  <si>
    <t>FO-25-1397955</t>
  </si>
  <si>
    <t>20-08-2025 SE REALIZA LLAMADA AL CLIENTE, SE HABLA CON EL SR DIEGO FERNANDO ALVARADO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21/08/2025 SE REALIZA INSTALACION DE CORRESPONSAL AVAL, SE INSTALAN EQUIPOS, SEMBRADO DE TARJETA, CB QUEDA OPERATIVO.</t>
  </si>
  <si>
    <t>V8ZZZ770</t>
  </si>
  <si>
    <t>TA-25-989945</t>
  </si>
  <si>
    <t>DROGUERIA F &amp; L</t>
  </si>
  <si>
    <t>FO-25-1397960</t>
  </si>
  <si>
    <t>20-08-2025 SE REALIZA LLAMADA AL CLIENTE, SE HABLA CON EL SR FRANCISCO DAVID BERDUGO CASTANEDA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22/08/2025 SE REALIZA INSTALACION DE CORRESPONSAL AVAL, SE INSTALAN EQUIPOS, SEMBRADO DE TARJETA, CB QUEDA OPERATIVO.</t>
  </si>
  <si>
    <t>V7ZZZ740</t>
  </si>
  <si>
    <t>TA-25-989953</t>
  </si>
  <si>
    <t>ACCESO INTERNET</t>
  </si>
  <si>
    <t>FO-25-1397966</t>
  </si>
  <si>
    <t>20-08-2025 SE REALIZA LLAMADA AL CLIENTE, SE HABLA CON LA SRA OLGA LILIANA CHERY LEAL SE VALIDA DIRECCIÓN OK, CANAL OK, TARJETA DE SEMBRADO OK, DISPONIBILIDAD TOTAL, SE CONFIRMA 4 ULTIMOS DIGITOS DE LA TARJETA: OK, LLAMAR EL DÍA LA INSTALACIÓN PARA CONFIRMAR VISITA// CONTACTO REALIZADO POR LA APP // 22/08/2025 SE REALIZA INSTALACION DE CORRESPONSAL AVAL, SE INSTALAN EQUIPOS, SEMBRADO DE TARJETA, CB QUEDA OPERATIVO.</t>
  </si>
  <si>
    <t>V8ZZZ949</t>
  </si>
  <si>
    <t>TA-25-991126</t>
  </si>
  <si>
    <t>FO-25-1400575</t>
  </si>
  <si>
    <t>20-08-2025 SE REALIZAN MULTIPLES LLAMADAS A LOS NUMEROS DE LA LISTA SIN EMBARGO NO HAY RESPUESTA POR PARTE DEL CLIENTE, SE DEJA MENSAJES DE WHATSAPP // 21-08-2025 SE REALIZA LLAMADA AL CLIENTE, SE HABLA CON LA SRA LUZ EDILMA GALLEGO JIMENEZ SE VALIDA DIRECCIÓN OK, CANAL OK, TARJETA DE SEMBRADO OK, DISPONIBILIDAD TOTAL, SE CONFIRMA 4 ULTIMOS DIGITOS DE LA TARJETA: OK, LLAMAR EL DÍA LA INSTALACIÓN PARA CONFIRMAR VISITA// CONTACTO REALIZADO POR WHATSAPP // 22/08/2025 SE LLAMA AL CLIENTE SE VÁLIDA LA VISITA DE LA APERTURA AVAL MIXTO Y DIRECCIÓN DEL COMERCIO. SE VISITA EL LOCAL, SE CAMBIO DATAFONO VERIFONE V200C POR TECNOLOGIA PARA INSTALAR DATAFONO TECNOLOGÍA DESK 2600, LECTORA, PINPAD 1600, MAGIC BOX. TARJETA DE SEMBRADO 5451, PRUEBAS OK, TELECARGA TRNA. COD ÚNICO COMERCIO 90107116, TERMINAL COMERCIO V7ZZX843, SALA DE INTERNET NANCHO</t>
  </si>
  <si>
    <t>TA-25-989959</t>
  </si>
  <si>
    <t>DROGUERIA COFAMILIAR 2</t>
  </si>
  <si>
    <t>FO-25-1397972</t>
  </si>
  <si>
    <t>20-08-2025 SE REALIZA LLAMADA AL CLIENTE, SE HABLA CON EL SR  FRANCISCO ESTEBAN CUERVO SILVA SE VALIDA DIRECCIÓN OK, CANAL OK, TARJETA DE SEMBRADO OK, DISPONIBILIDAD TOTAL, SE CONFIRMA 4 ULTIMOS DIGITOS DE LA TARJETA: OK, LLAMAR EL DÍA LA INSTALACIÓN PARA CONFIRMAR VISITA// CONTACTO REALIZADO POR LA APP // 22/08/2025 SE REALIZA INSTALACION DE CORRESPONSAL AVAL, SE INSTALAN EQUIPOS, SEMBRADO DE TARJETA, CB QUEDA OPERATIVO.</t>
  </si>
  <si>
    <t>FAPZZ729</t>
  </si>
  <si>
    <t>TA-25-989961</t>
  </si>
  <si>
    <t>V&amp;S SOAT Y MAS</t>
  </si>
  <si>
    <t>FO-25-1397974</t>
  </si>
  <si>
    <t>20-08-2025 SE REALIZA LLAMADA AL CLIENTE, SE HABLA CON LA SRA VALENTINA MENESES MUSSE SE VALIDA DIRECCIÓN OK, CANAL OK, TARJETA DE SEMBRADO OK, DISPONIBILIDAD TOTAL, SE CONFIRMA 4 ULTIMOS DIGITOS DE LA TARJETA: OK, LLAMAR EL DÍA LA INSTALACIÓN PARA CONFIRMAR VISITA// CONTACTO REALIZADO POR LA APP // 22/08/2025 SE REALIZA INSTALACION DE CORRESPONSAL AVAL, SE INSTALAN EQUIPOS, SEMBRADO DE TARJETA, CB QUEDA OPERATIVO.</t>
  </si>
  <si>
    <t>FHZZZ092</t>
  </si>
  <si>
    <t>TA-25-992594</t>
  </si>
  <si>
    <t>MASCOTAS PEELUPET</t>
  </si>
  <si>
    <t>FO-25-1403889</t>
  </si>
  <si>
    <t>21-08-2025 SE REALIZA LLAMADA AL CLIENTE, SE HABLA CON LA SÑRA LUZ MERY BAQUERO GIRALDO SE VALIDA DIRECCIÓN OK, CANAL OK, TARJETA DE SEMBRADO OK, DISPONIBILIDAD TOTAL, SE CONFIRMA 4 ULTIMOS DIGITOS DE LA TARJETA: OK, LLAMAR EL DÍA LA INSTALACIÓN PARA CONFIRMAR VISITA// CONTACTO REALIZADO POR WHATSAPP // 26/08/2025 SE REALIZA INSTALACION DE CORRESPONSAL AVAL, SE INSTALAN EQUIPOS, SEMBRADO DE TARJETA, CB QUEDA OPERATIVO. APERTURA AVAL DONDE EN LA TIRIILA SALE UN NOMBRE DIFERENTE (CENTRAL PERK4) AL QUE LLEGA EN LA LISTA DE CHEQUEO(MASCOTAS PEELUPET)  SE INSTALA Y SE LE INFORMA AL COMERCIO QUE SE COMUNIQUE CON ENTIDAD PARA EL CAMBIO DE NOMBRE DE LA TIRILLA COMO MASCOTAS PEELUPET</t>
  </si>
  <si>
    <t>FJZZZ125</t>
  </si>
  <si>
    <t>TA-25-992596</t>
  </si>
  <si>
    <t xml:space="preserve">TEAM COMMUNICACIONES LA DORADA 2 </t>
  </si>
  <si>
    <t>FO-25-1403896</t>
  </si>
  <si>
    <t>21-08-2025 SE REALIZA LLAMADA AL CLIENTE, SE HABLA CON TEAM COMMUNICATIONS SA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25/08/2025 SE HACE SEMBRADO DE TARJETA. SE CREA USUARIO Y CONTRASEÑA. SE HACEN PRUEBAS DE TRANSACCIONES TODO OK. SE INSTALA SOLO UN DATÁFONO POR SOLICITUD DEL CLIENTE, QUE ESTA EN EL PUNTO, DE PLACA 1236362.</t>
  </si>
  <si>
    <t>LBZZZ359 SIZZZ985</t>
  </si>
  <si>
    <t>9516-0687</t>
  </si>
  <si>
    <t>TA-25-992599</t>
  </si>
  <si>
    <t xml:space="preserve">CACHARRERIA Y PAPELERIA LA FRONTERA </t>
  </si>
  <si>
    <t>FO-25-1403903</t>
  </si>
  <si>
    <t>21-08-2025 SE REALIZA LLAMADA AL CLIENTE, SE HABLA CON EL SÑR JOSE ALDEMAR LOPEZ PINEDA SE VALIDA DIRECCIÓN OK, CANAL OK, TARJETA DE SEMBRADO OK, DISPONIBILIDAD TOTAL, SE CONFIRMA 4 ULTIMOS DIGITOS DE LA TARJETA: OK, LLAMAR EL DÍA LA INSTALACIÓN PARA CONFIRMAR VISITA// CONTACTO REALIZADO POR LA APP // 25/08/2025 SE HABLA TELEFÓNICAMENTE CON EL CLIENTE PARA REALIZAR VISITA PROGRAMADA PARA EL DÍA DE HOY, PERO EL CLIENTE INDICA QUE EL DÍA DE HOY NO PUEDE, SE QUEDA A LA ESPERA DE VALIDAR SI EL DÍA DE MAÑANA NOS PUEDE ATENDER, SE DEBE CONTACTAR TEMPRANO EN LA MAÑANA. // 26/08/2025 SE REALIZA INSTALACION DE CORRESPONSAL AVAL, SE INSTALAN EQUIPOS, SEMBRADO DE TARJETA, CB QUEDA OPERATIVO.</t>
  </si>
  <si>
    <t>VAZZZ547</t>
  </si>
  <si>
    <t>TA-25-992601</t>
  </si>
  <si>
    <t>SERVI PAIS D.C</t>
  </si>
  <si>
    <t>FO-25-1403908</t>
  </si>
  <si>
    <t>21-08-2025 SE REALIZA LLAMADA AL CLIENTE, SE HABLA CON EL SÑR JOSE JULIAN RODRIGUEZ RAMIREZ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25/08/2025 SE REALIZA INSTALACION DE CORRESPONSAL AVAL, SE INSTALAN EQUIPOS, SEMBRADO DE TARJETA, CB QUEDA OPERATIVO.</t>
  </si>
  <si>
    <t>FIZZZ111</t>
  </si>
  <si>
    <t>TA-25-992602</t>
  </si>
  <si>
    <t xml:space="preserve">DIAMOND CEL </t>
  </si>
  <si>
    <t>FO-25-1403912</t>
  </si>
  <si>
    <t>21-08-2025 SE REALIZA LLAMADA AL CLIENTE, SE HABLA CON EL SÑR MARLY PAOLA RODRIGUEZ JARAMILLO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CLIENTE SOLICITA PINPAD YA QUE DONDE VA A QUEDAR EL EQUIPO ES CERRADO // 26/08/2025 INSTALACIÓN AVAL CON DATAFONO LECTORA ROLLOS BASE FUENTE DATOS SERVICIO OPERATIVO PRUEBAS OK TRNA RBM SEMBRADO DE TARJETA CC MÓDULO COMPRA OK SE CAMBIÓ DATAFONO PARA INSTALACIÓN DE PINPAD MANEJA CABINA DE SEGURIDAD</t>
  </si>
  <si>
    <t>SAUZZ284</t>
  </si>
  <si>
    <t>TA-25-994797</t>
  </si>
  <si>
    <t>MULSERVICIOS ROBLES</t>
  </si>
  <si>
    <t>FO-25-1409384</t>
  </si>
  <si>
    <t>22-08-2025 SE REALIZA LLAMADA AL CLIENTE, SE HABLA CON EL SR JONATAN CRIOLLO ROBLES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26/08/2025 SE REALIZA INSTALACION DE CORRESPONSAL AVAL, SE INSTALAN EQUIPOS, SEMBRADO DE TARJETA, CB QUEDA OPERATIVO.</t>
  </si>
  <si>
    <t>5A002854</t>
  </si>
  <si>
    <t>TA-25-994798</t>
  </si>
  <si>
    <t>MULTITAREAS EXPRESS</t>
  </si>
  <si>
    <t>FO-25-1409394</t>
  </si>
  <si>
    <t>22-08-2025 SE REALIZA LLAMADA AL CLIENTE, SE HABLA CON LA ESPOSA DEL SR NELSON JAVIER PARDO CELY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26/08/2025 SE REALIZA INSTALACION DE CORRESPONSAL AVAL, SE INSTALAN EQUIPOS, SEMBRADO DE TARJETA, CB QUEDA OPERATIVO.</t>
  </si>
  <si>
    <t>LDZZZ926</t>
  </si>
  <si>
    <t>TA-25-994800</t>
  </si>
  <si>
    <t>INVERSIONES JYC 1919</t>
  </si>
  <si>
    <t>FO-25-1409402</t>
  </si>
  <si>
    <t>22-08-2025 SE REALIZA LLAMADA AL CLIENTE, SE HABLA CON LA SRA ANA MILENA RIASCOS RIASCOS SE VALIDA DIRECCIÓN OK, CANAL OK, TARJETA DE SEMBRADO OK, DISPONIBILIDAD TOTAL, SE CONFIRMA 4 ULTIMOS DIGITOS DE LA TARJETA: OK, LLAMAR EL DÍA LA INSTALACIÓN PARA CONFIRMAR VISITA// CONTACTO REALIZADO POR LA APP // 27/08/2025 SE INSTALA DATÁFONO LECTOR SE HACEN PRUEVAS Y QUEDA FUNCIONANDO CORRECTAMENTE NO SE INSTALA BASE YA QUE EL CLIENTE TENIA</t>
  </si>
  <si>
    <t>LIZZZ134</t>
  </si>
  <si>
    <t>TA-25-994801</t>
  </si>
  <si>
    <t>BOUNCECELL</t>
  </si>
  <si>
    <t>FO-25-1409408</t>
  </si>
  <si>
    <t>22-08-2025 SE REALIZA LLAMADA AL CLIENTE, SE HABLA CON EL SR CARLOS ALFONSO MUNOZ GARCIA SE VALIDA DIRECCIÓN OK, CANAL OK, TARJETA DE SEMBRADO OK, DISPONIBILIDAD TOTAL, SE CONFIRMA 4 ULTIMOS DIGITOS DE LA TARJETA: OK, LLAMAR EL DÍA LA INSTALACIÓN PARA CONFIRMAR VISITA// CONTACTO REALIZADO POR WHATSAPP // 26/08/2025 SE REALIZA INSTALACION DE CORRESPONSAL AVAL, SE INSTALAN EQUIPOS, SEMBRADO DE TARJETA, CB QUEDA OPERATIVO.</t>
  </si>
  <si>
    <t>VAZZZ550</t>
  </si>
  <si>
    <t>TA-25-994802</t>
  </si>
  <si>
    <t>WOW STORE PASTO</t>
  </si>
  <si>
    <t>FO-25-1409418</t>
  </si>
  <si>
    <t>22-08-2025 SE REALIZA LLAMADA AL CLIENTE, SE HABLA CON EL SR DANIEL FELIPE ERAZO CAICEDO SE VALIDA DIRECCIÓN OK, CANAL OK, TARJETA DE SEMBRADO OK, DISPONIBILIDAD TOTAL, SE CONFIRMA 4 ULTIMOS DIGITOS DE LA TARJETA: OK, LLAMAR EL DÍA LA INSTALACIÓN PARA CONFIRMAR VISITA// CONTACTO REALIZADO POR LA APP // 26/08/2025 SE REALIZA INSTALACION DE CORRESPONSAL AVAL, SE INSTALAN EQUIPOS, SEMBRADO DE TARJETA, CB QUEDA OPERATIVO.</t>
  </si>
  <si>
    <t>FGZZZ360</t>
  </si>
  <si>
    <t>TA-25-994803</t>
  </si>
  <si>
    <t>MUSE DOUCE</t>
  </si>
  <si>
    <t>FO-25-1409428</t>
  </si>
  <si>
    <t xml:space="preserve">22-08-2025 SE REALIZA LLAMADA AL CLIENTE, SE HABLA CON EL SR LUIS ALBEIRO TENORIO BATALLA SE VALIDA DIRECCIÓN OK, CANAL OK, TARJETA DE SEMBRADO OK, DISPONIBILIDAD TOTAL, SE CONFIRMA 4 ULTIMOS DIGITOS DE LA TARJETA: OK, LLAMAR EL DÍA LA INSTALACIÓN PARA CONFIRMAR VISITA// CONTACTO REALIZADO POR LA APP // 27/08/2025 SE VISITA EL COMERCIO, SE VÁLIDA LA INSTALACIÓN DEL CB AVAL Y SE CONSULTA CON EL CLIENTE LA TARJETA DE SEMBRADO, PERO NO LA TIENE AL MOMENTO DE LA VISITA, SE PLANTEA TIEMPO DE ESPERA EN EL PUNTO HASTA QUE PUEDAN HACER LLEGAR LA TARJETA, SIN EMBARGO, EL CLIENTE COMENTA QUE NO TIENE CON QUIEN MANDAR A TRAERLA. NO SE PUEDE HACER LA INSTALACIÓN, LA VISITA ES FALLIDA </t>
  </si>
  <si>
    <t>LIZZZ258</t>
  </si>
  <si>
    <t>TA-25-994804</t>
  </si>
  <si>
    <t>MEGA TIENDA</t>
  </si>
  <si>
    <t>FO-25-1409437</t>
  </si>
  <si>
    <t>22-08-2025 SE REALIZA LLAMADA AL CLIENTE, SE HABLA CON LA SRA INGRID KATHERINE ROJAS HOLGUIN SE VALIDA DIRECCIÓN OK, CANAL OK, TARJETA DE SEMBRADO OK, DISPONIBILIDAD TOTAL, SE CONFIRMA 4 ULTIMOS DIGITOS DE LA TARJETA: OK, LLAMAR EL DÍA LA INSTALACIÓN PARA CONFIRMAR VISITA// CONTACTO REALIZADO POR LA APP // 26/08/2025 SE REALIZA INSTALACION DE CORRESPONSAL AVAL, SE INSTALAN EQUIPOS, SEMBRADO DE TARJETA, CB QUEDA OPERATIVO.</t>
  </si>
  <si>
    <t>FGZZZ345</t>
  </si>
  <si>
    <t>TA-25-1004811</t>
  </si>
  <si>
    <t>FO-25-1418747</t>
  </si>
  <si>
    <t>25-08-2025 "SOLICITO SU AMABLE COLABORACIÓN CON EL FIN DE RETOMAR LA IMPLEMENTACIÓN DEL CASO CB 89349965, EL CUAL HABÍA SIDO CANCELADO PREVIAMENTE DEBIDO A QUE EL COMERCIO NO CONTABA CON LA ACOMETIDA NECESARIA. SIN EMBARGO, DESDE REDEBAN YA SE HA ENVIADO EL CABLE CORRESPONDIENTE, LO QUE PERMITE CONTINUAR CON EL PROCESO DE IMPLEMENTACIÓN. ES IMPORTANTE QUE DICHO CABLE SEA PROBADO ANTES DE PROGRAMAR LA VISITA, PARA EVITAR CUALQUIER INCONVENIENTE. LE AGRADEZCO TENER EN CUENTA QUE ESTA VISITA NO DEBE QUEDAR CON INCUMPLIMIENTO, YA QUE EL INCONVENIENTE INICIAL HA SIDO SOLUCIONADO. POR FAVOR, LE SOLICITO CONFIRMAR UNA VEZ SE HAYA REALIZADO LA PRUEBA DEL CABLE, SE PROGRAME LA VISITA Y SE COMPLETE LA IMPLEMENTACIÓN”// 25-08-2025 SE REALIZA LLAMADA AL CLIENTE, SE HABLA CON LA SRA NAYIVE VARGAS AVENDANO, SE VALIDA DIRECCIÓN OK, CANAL OK, TARJETA DE SEMBRADO OK, DISPONIBILIDAD TOTAL, SE CONFIRMA 4 ULTIMOS DIGITOS DE LA TARJETA: NO - CLIENTE NO LA TIENE A LA MANO (SE LE COMPARTE DIGITOS ENVIADOS EN LISTA), LLAMAR EL DÍA LA INSTALACIÓN PARA CONFIRMAR VISITA. // 25/08/2025 SE REALIZAN LLAMADAS A NÚMERO 3115915954 PERO CLIENTE NO RESPONDE, SE LLEGA A SITIO, PERO CLIENTE NO TIENE TARGETA DE SEMBRADO EN EL LUGAR DE INSTALACIÓN, INFORMA QUE EL DÍA DE MAÑANA LA TENDRÁ DISPONIBLE. SE AGENDA VISITA PARA EL DÍA 26/08 POR DISPONIBILIDAD DE LA TARGETA DE SEMBRADO DEL CLIENTE // 26/08/2025 INSTALACIÓN CORRESPONSAL AVAL EXITOSO PRUEBAS OK, INSTALACIÓN PINPAD POR VENTANILLA EXITOSA INSTALACIÓN DE ACOMETIDA 10 MTS APROBADO POR ENTIDAD QUIEN ENVÍO CABLE DE 10 MTS, SE DEJAN CABLES TAL CUAL CLIENTE INFORMO QUE LE DEJARÁN, YA QUE INFORMA QUE COMPRARA CANALETA PARA DEJARLO TODO DENTRO DE CANALETA</t>
  </si>
  <si>
    <t>TA-25-1006343</t>
  </si>
  <si>
    <t>BIBLIORED HOBO</t>
  </si>
  <si>
    <t>FO-25-1421092</t>
  </si>
  <si>
    <t>25-08-2025 SE REALIZA LLAMADA AL CLIENTE, SE HABLA CON LA SRA LEIDY JOHANA PALACIO LOPEZ SE VALIDA DIRECCIÓN OK, CANAL OK, TARJETA DE SEMBRADO OK, DISPONIBILIDAD TOTAL, SE CONFIRMA 4 ULTIMOS DIGITOS DE LA TARJETA: NO - CLIENTE NO LA TIENE A LA MANO (SE LE COMPARTE DIGITOS ENVIADOS EN LISTA), LLAMAR EL DÍA LA INSTALACIÓN PARA CONFIRMAR VISITA // 27/08/2025 SE REALIZA INSTALACION DE CORRESPONSAL AVAL, SE INSTALAN EQUIPOS, SEMBRADO DE TARJETA, CB QUEDA OPERATIVO.</t>
  </si>
  <si>
    <t>SVWZZ111</t>
  </si>
  <si>
    <t>TA-25-1006349</t>
  </si>
  <si>
    <t>SALSA DE AGUACATE LA ORIGINAL</t>
  </si>
  <si>
    <t>FO-25-1421100</t>
  </si>
  <si>
    <t>25-08-2025 SE REALIZA LLAMADA AL CLIENTE, SE HABLA CON LA SRA ELIANA DURAN CADENA  SE VALIDA DIRECCIÓN OK, CANAL OK, TARJETA DE SEMBRADO OK, DISPONIBILIDAD TOTAL, SE CONFIRMA 4 ULTIMOS DIGITOS DE LA TARJETA: OK, LLAMAR EL DÍA LA INSTALACIÓN PARA CONFIRMAR VISITA // CLEINTE INDICA QUE SI NO SALE LA LLAMADA NORMAL, ESCRIBIR AL WHATSAPP // 27/08/2025 SE REALIZA INSTALACION DE CORRESPONSAL AVAL, SE INSTALAN EQUIPOS, SEMBRADO DE TARJETA, CB QUEDA OPERATIVO.</t>
  </si>
  <si>
    <t>FIZZZ217</t>
  </si>
  <si>
    <t>TA-25-1006353</t>
  </si>
  <si>
    <t>AUTOSERVICIO MULTIFUNCIOINAL</t>
  </si>
  <si>
    <t>FO-25-1421105</t>
  </si>
  <si>
    <t>25-08-2025 SE REALIZA LLAMADA AL CLIENTE, SE HABLA CON LA SRA LINDA MAYERLIS HERNANDEZ ZAPATA SE VALIDA DIRECCIÓN OK, CANAL OK, TARJETA DE SEMBRADO OK, DISPONIBILIDAD TOTAL, SE CONFIRMA 4 ULTIMOS DIGITOS DE LA TARJETA: OK, LLAMAR EL DÍA LA INSTALACIÓN PARA CONFIRMAR VISITA // 27/08/2025 SE REALIZA INSTALACION DE CORRESPONSAL AVAL, SE INSTALAN EQUIPOS, SEMBRADO DE TARJETA, CB QUEDA OPERATIVO.</t>
  </si>
  <si>
    <t>LIZZZ437</t>
  </si>
  <si>
    <t>TA-25-1006355</t>
  </si>
  <si>
    <t>THE VIDEO GAMERS</t>
  </si>
  <si>
    <t>FO-25-1421113</t>
  </si>
  <si>
    <t>25-08-2025 SE REALIZA LLAMADA AL CLIENTE, SE HABLA CON EL SR FRANK SOTO LOPEZ SE VALIDA DIRECCIÓN OK, CANAL OK, TARJETA DE SEMBRADO OK, DISPONIBILIDAD TOTAL, SE CONFIRMA 4 ULTIMOS DIGITOS DE LA TARJETA: NO - CLIENTE NO LA TIENE A LA MANO (SE LE COMPARTE DIGITOS ENVIADOS EN LISTA), LLAMAR EL DÍA LA INSTALACIÓN PARA CONFIRMAR VISITA // 27/08/2025 EN LA VISITA TÉCNICA SE ENCONTRÓ INSTALADO DATÁFONO DESK 3500 CON LA VERSIÓN 10.2,SE REALIZÓ LA INSTALACIÓN DE LA VERSIÓN 10.6,SE REALIZÓ LA CONFIGURACIÓN E INICIALIZACIÓN OK, SE REALIZÓ EL SEMBRADO DE TARJETA,SE INSTALA EL LECTOR DE CÓDIGO DE BARRAS,SE INSTALÓ LA BASE SOPORTE DE DATÁFONO,SE REALIZÓ EL SEMBRADO DE TARJETA,SE CREARON LOS USUARIOS Y SE REALIZARON LAS PRUEBAS DEJANDO EL SERVICIO OPERANDO SIN FALLAS Y SIN NOVEDAD</t>
  </si>
  <si>
    <t>SFZZZ309</t>
  </si>
  <si>
    <t>TA-25-1006371</t>
  </si>
  <si>
    <t>AVICFRESH</t>
  </si>
  <si>
    <t>FO-25-1421117</t>
  </si>
  <si>
    <t>25-08-2025 SE REALIZA LLAMADA AL CLIENTE, SE HABLA CON LA SRA CATHERINE TORRES PILIMUE SE VALIDA DIRECCIÓN OK, CANAL OK, TARJETA DE SEMBRADO OK, DISPONIBILIDAD TOTAL, SE CONFIRMA 4 ULTIMOS DIGITOS DE LA TARJETA: NO - CLIENTE NO LA TIENE A LA MANO (SE LE COMPARTE DIGITOS ENVIADOS EN LISTA), LLAMAR EL DÍA LA INSTALACIÓN PARA CONFIRMAR VISITA // 27/08/2025 SE REALIZA INSTALACION DE CORRESPONSAL AVAL, SE INSTALAN EQUIPOS, SEMBRADO DE TARJETA, CB QUEDA OPERATIVO.</t>
  </si>
  <si>
    <t>SHZZZ059</t>
  </si>
  <si>
    <t>TA-25-1006388</t>
  </si>
  <si>
    <t>MISCELANEA Y PAPELERIA LAS ACACIAS</t>
  </si>
  <si>
    <t>FO-25-1421126</t>
  </si>
  <si>
    <t>25-08-2025 SE REALIZA LLAMADA AL CLIENTE, SE HABLA CON EL SR JUAN NICOLAS MURILLO NAVARRO SE VALIDA DIRECCIÓN OK, CANAL OK, TARJETA DE SEMBRADO OK, DISPONIBILIDAD TOTAL, SE CONFIRMA 4 ULTIMOS DIGITOS DE LA TARJETA: NO - CLIENTE NO LA TIENE A LA MANO (SE LE COMPARTE DIGITOS ENVIADOS EN LISTA), LLAMAR EL DÍA LA INSTALACIÓN PARA CONFIRMAR VISITA // CONTACTO POR WHASTAPP // 27/08/2025 SE REALIZA INSTALACION DE CORRESPONSAL AVAL, SE INSTALAN EQUIPOS, SEMBRADO DE TARJETA, CB QUEDA OPERATIVO.</t>
  </si>
  <si>
    <t>SHZZZ069</t>
  </si>
  <si>
    <t>TA-25-1006447</t>
  </si>
  <si>
    <t>LIBRERÍA Y PAPELERIA ESTELAR NRO 2</t>
  </si>
  <si>
    <t>FO-25-1421137</t>
  </si>
  <si>
    <t>25-08-2025 SE REALIZA LLAMADA AL CLIENTE, SE HABLA CON LA SRA Martha Anama SE VALIDA DIRECCIÓN OK, CANAL OK, TARJETA DE SEMBRADO OK, DISPONIBILIDAD TOTAL, SE CONFIRMA 4 ULTIMOS DIGITOS DE LA TARJETA: OK, LLAMAR EL DÍA LA INSTALACIÓN PARA CONFIRMAR VISITA // 27/08/2025 SE REALIZA APERTURA DE CB AVAL. CLIENTE YA TIENE DATAFONO ENVIADO POR REDEBAN. SE INSTALA, LECTORA, BASE DE DATAFONO, FUENTE Y CABLE DE PODER, CABLE MAGIC BOX, PATCH CORD. SE INSTALA CUBRE TECLADO. SE ENTREGAN 20 ROLLOS. SE REALIZA SEMBRADO DE TARJETA Y SE CREAN USUARIOS. SE REALIZAN PRUEBAS DE COMERCIO EXITOSAS, PERO PRUEBAS DE CB NO EXITOSAS, MENSAJE, LLAME AL EMISOR. SE ESCALA E INDICAN CERRAR LA ACTIVIDAD CON ESA NOVEDAD YA QUE ES CUESTIÓN DE UN BLOQUEO POR PARTE DE LA ENTIDAD</t>
  </si>
  <si>
    <t>V100R563</t>
  </si>
  <si>
    <t>TA-25-1006517</t>
  </si>
  <si>
    <t>PAPELERIA Y MULTISERVICIOS NIKMA</t>
  </si>
  <si>
    <t>FO-25-1421150</t>
  </si>
  <si>
    <t>25-08-2025 SE REALIZA LLAMADA AL CLIENTE, SE HABLA CON LA SRA YARITZA NATALIA ORTIZ PERALTA SE VALIDA DIRECCIÓN OK, CANAL OK, TARJETA DE SEMBRADO OK, DISPONIBILIDAD TOTAL, SE CONFIRMA 4 ULTIMOS DIGITOS DE LA TARJETA: NO - CLIENTE NO LA TIENE A LA MANO (SE LE COMPARTE DIGITOS ENVIADOS EN LISTA), LLAMAR EL DÍA LA INSTALACIÓN PARA CONFIRMAR VISITA // 26/08/2025 SE REALIZA INSTALACION DE CORRESPONSAL AVAL, SE INSTALAN EQUIPOS, SEMBRADO DE TARJETA, CB QUEDA OPERATIVO.</t>
  </si>
  <si>
    <t>A4YZZ020</t>
  </si>
  <si>
    <t>TA-25-1006651</t>
  </si>
  <si>
    <t>PAPELERIA Y MISCELANEA ANGEL</t>
  </si>
  <si>
    <t>FO-25-1421171</t>
  </si>
  <si>
    <t>25-08-2025 SE REALIZA LLAMADA AL CLIENTE, SE HABLA CON LA SRA SANDRA PASTORA JURADO MELO SE VALIDA DIRECCIÓN OK, CANAL OK, TARJETA DE SEMBRADO OK, DISPONIBILIDAD TOTAL, SE CONFIRMA 4 ULTIMOS DIGITOS DE LA TARJETA: NO - CLIENTE NO LA TIENE A LA MANO (SE LE COMPARTE DIGITOS ENVIADOS EN LISTA), LLAMAR EL DÍA LA INSTALACIÓN PARA CONFIRMAR VISITA // CONTACTO POR WHASTAPP // 27/08/2025 SE REALIZA INSTALACION DE CORRESPONSAL AVAL, SE INSTALAN EQUIPOS, SEMBRADO DE TARJETA, CB QUEDA OPERATIVO.</t>
  </si>
  <si>
    <t>SXMZZ868</t>
  </si>
  <si>
    <t>TA-25-1015237</t>
  </si>
  <si>
    <t>SU CASA VETERINARIA CORDOBA</t>
  </si>
  <si>
    <t>FO-25-1427648</t>
  </si>
  <si>
    <t>26-08-2025 SE REALIZA LLAMADA AL CLIENTE, SE HABLA CON LA SRA RUBIELA LEONOR MENA CUARAN SE VALIDA DIRECCIÓN OK, CANAL OK, TARJETA DE SEMBRADO OK, DISPONIBILIDAD TOTAL, SE CONFIRMA 4 ULTIMOS DIGITOS DE LA TARJETA: OK, LLAMAR EL DÍA LA INSTALACIÓN PARA CONFIRMAR VISITA// CONTACTO REALIZADO POR LA APP // 28/08/2025 SE REALIZA INSTALACION DE CORRESPONSAL AVAL, SE INSTALAN EQUIPOS, SEMBRADO DE TARJETA, CB QUEDA OPERATIVO.</t>
  </si>
  <si>
    <t>LAZZZ583</t>
  </si>
  <si>
    <t>TA-25-1015263</t>
  </si>
  <si>
    <t>EXPO OFERTAS Y VARIEDADES</t>
  </si>
  <si>
    <t>FO-25-1427658</t>
  </si>
  <si>
    <t>26-08-2025 SE REALIZA LLAMADA AL CLIENTE, SE HABLA CON LA SRA LUZ MIREYA ZAMORA MAYORGA SE VALIDA DIRECCIÓN OK, CANAL OK, TARJETA DE SEMBRADO NO LA TIENE A LA MANO, NO SABE SI EL MODEM CUENTA CON PUERTOS DISPONIBLES; DISPONIBILIDAD TOTAL, SE LE CONFIRMA 4 ULTIMOS DIGITOS DE LA TARJETA: OK, LLAMAR EL DÍA LA INSTALACIÓN PARA CONFIRMAR VISITA// CONTACTO REALIZADO POR LA APP // 28/08/2025 SE REALIZA INSTALACION DE CORRESPONSAL AVAL, SE INSTALAN EQUIPOS, SEMBRADO DE TARJETA, CB QUEDA OPERATIVO.</t>
  </si>
  <si>
    <t>VAZZZ533</t>
  </si>
  <si>
    <t>TA-25-1015310</t>
  </si>
  <si>
    <t>AMCAR STORE</t>
  </si>
  <si>
    <t>FO-25-1427670</t>
  </si>
  <si>
    <t>26-08-2025 SE REALIZA LLAMADA AL CLIENTE, SE HABLA CON EL SR CARLOS AUGUSTO RIASCOS ROJAS SE VALIDA DIRECCIÓN OK, CANAL OK, TARJETA DE SEMBRADO NO LA TIENE A LA MANO; DISPONIBILIDAD TOTAL, SE LE CONFIRMA 4 ULTIMOS DIGITOS DE LA TARJETA: OK, LLAMAR EL DÍA LA INSTALACIÓN PARA CONFIRMAR VISITA// CONTACTO REALIZADO POR LA APP // 29/08/2025 SE REALIZA INSTALACION DE CORRESPONSAL AVAL, SE INSTALAN EQUIPOS, SEMBRADO DE TARJETA, CB QUEDA OPERATIVO.</t>
  </si>
  <si>
    <t>V7ZZZ404</t>
  </si>
  <si>
    <t>TA-25-1015336</t>
  </si>
  <si>
    <t xml:space="preserve">PAPELERIA LA 35A </t>
  </si>
  <si>
    <t>FO-25-1427682</t>
  </si>
  <si>
    <t>26-08-2025 SE REALIZA LLAMADA AL CLIENTE, SE HABLA CON LA SRA FANNY ALMEIDA VALERO SE VALIDA DIRECCIÓN OK, CANAL OK, TARJETA DE SEMBRADO OK, DISPONIBILIDAD TOTAL, SE CONFIRMA 4 ULTIMOS DIGITOS DE LA TARJETA: OK, LLAMAR EL DÍA LA INSTALACIÓN PARA CONFIRMAR VISITA// CONTACTO REALIZADO POR LA APP // 28/08/2025 SE REALIZA INSTALACION DE CORRESPONSAL AVAL, SE INSTALAN EQUIPOS, SEMBRADO DE TARJETA, CB QUEDA OPERATIVO.</t>
  </si>
  <si>
    <t>LIZZZ342</t>
  </si>
  <si>
    <t>TA-25-1015364</t>
  </si>
  <si>
    <t>ORANGE FASHION BOUTIQUE 2</t>
  </si>
  <si>
    <t>FO-25-1427687</t>
  </si>
  <si>
    <t>26-08-2025 SE REALIZA LLAMADA AL CLIENTE, SE HABLA CON LA SRA LIZETH ALEXANDRA RUBIANO DUARTE SE VALIDA DIRECCIÓN OK, CANAL OK, TARJETA DE SEMBRADO NO LA TIENE A LA MANO, DISPONIBILIDAD TOTAL, SE LE CONFIRMA 4 ULTIMOS DIGITOS DE LA TARJETA: OK, LLAMAR  EL DÍA LA INSTALACIÓN PARA CONFIRMAR VISITA// CONTACTO REALIZADO POR LA APP // 28/08/2025 SE REALIZA INSTALACION DE CORRESPONSAL AVAL, SE INSTALAN EQUIPOS, SEMBRADO DE TARJETA, CB QUEDA OPERATIVO.</t>
  </si>
  <si>
    <t>V6ZZZ648</t>
  </si>
  <si>
    <t>TA-25-1015403</t>
  </si>
  <si>
    <t>MISCELANEA LUCELLY</t>
  </si>
  <si>
    <t>FO-25-1427697</t>
  </si>
  <si>
    <t>26-08-2025 SE REALIZA LLAMADA AL CLIENTE, SE HABLA CON EL SR ALEJANDRO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28/08/2025 SE REALIZA INSTALACION DE CORRESPONSAL AVAL, SE INSTALAN EQUIPOS, SEMBRADO DE TARJETA, CB QUEDA OPERATIVO.</t>
  </si>
  <si>
    <t>V7ZZZ858</t>
  </si>
  <si>
    <t>TA-25-1015436</t>
  </si>
  <si>
    <t xml:space="preserve">VARIEDADES VIDEOBARBER </t>
  </si>
  <si>
    <t>FO-25-1427715</t>
  </si>
  <si>
    <t>26-08-2025 SE REALIZA LLAMADA AL CLIENTE, SE HABLA CON LA SRA SANDRA YANED VASQUEZ LOPEZ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CLIENTE INDICA LOS HORARIOS CON MENOS FLUJO DE PERSONAL: EN LA MAÑANA DEPUES DE LAS 8 Y EN L TARDE DE 2PM A 4 PM // 28/08/2025 SE REALIZA INSTALACION DE CORRESPONSAL AVAL, SE INSTALAN EQUIPOS, SEMBRADO DE TARJETA, CB QUEDA OPERATIVO.</t>
  </si>
  <si>
    <t>SFZZZ296</t>
  </si>
  <si>
    <t>TA-25-1015458</t>
  </si>
  <si>
    <t>MULTISERVICIOS LA 23 YOPAL</t>
  </si>
  <si>
    <t>FO-25-1427724</t>
  </si>
  <si>
    <t>26-08-2025 SE REALIZA LLAMADA AL CLIENTE, SE HABLA CON LA SRA THANIA LIZETH ARDILA GONZALEZ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CLIENTE RECTIFICA EL BARRIO CORRECTO: El barrio es el libertador // 27/08/2025 SE REALIZA INSTALACION DE CORRESPONSAL AVAL, SE INSTALAN EQUIPOS, SEMBRADO DE TARJETA, CB QUEDA OPERATIVO.</t>
  </si>
  <si>
    <t>SFZZZ283</t>
  </si>
  <si>
    <t>TA-25-1015473</t>
  </si>
  <si>
    <t xml:space="preserve">DROGUERIA MODRERNA BARBOSA </t>
  </si>
  <si>
    <t>FO-25-1427730</t>
  </si>
  <si>
    <t>26-08-2025 SE REALIZA LLAMADA AL CLIENTE, SE HABLA CON EL SR CARLOS JULIO TORO GALINDO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29/08/2025 SE REALIZA INSTALACION DE CORRESPONSAL AVAL, SE INSTALAN EQUIPOS, SEMBRADO DE TARJETA, CB QUEDA OPERATIVO.</t>
  </si>
  <si>
    <t>LJZZZ636</t>
  </si>
  <si>
    <t>TA-25-1015522</t>
  </si>
  <si>
    <t>HONDA PAGOS EXPRESS</t>
  </si>
  <si>
    <t>FO-25-1427742</t>
  </si>
  <si>
    <t>26-08-2025 SE REALIZA LLAMADA AL CLIENTE, SE HABLA CON EL SR CRISTIAN DUBAN SANCHEZ TRUJILLO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29/08/2025 SE REALIZA INSTALACION DE CORRESPONSAL AVAL, SE INSTALAN EQUIPOS, SEMBRADO DE TARJETA, CB QUEDA OPERATIVO.</t>
  </si>
  <si>
    <t>FIZZZ252</t>
  </si>
  <si>
    <t>GUTIERREZ CAMILO ANDRES</t>
  </si>
  <si>
    <t>TA-25-1036290</t>
  </si>
  <si>
    <t>PAPELERIA YOE</t>
  </si>
  <si>
    <t>FO-25-1434957</t>
  </si>
  <si>
    <t>27-08-2025 SE REALIZA LLAMADA AL CLIENTE, SE HABLA CON LA SRA EDNA YURANY PENA ROJAS SE VALIDA DIRECCIÓN OK, CANAL OK, TARJETA DE SEMBRADO OK, DISPONIBILIDAD TOTAL, SE CONFIRMA 4 ULTIMOS DIGITOS DE LA TARJETA: SI, LLAMAR EL DÍA LA INSTALACIÓN PARA CONFIRMAR VISITA// CONTACTO REALIZADO POR LA APP // 29/08/2025 SE REALIZA INSTALACION DE CORRESPONSAL AVAL, SE INSTALAN EQUIPOS, SEMBRADO DE TARJETA, CB QUEDA OPERATIVO.</t>
  </si>
  <si>
    <t>V9ZZZ611</t>
  </si>
  <si>
    <t>TA-25-1036293</t>
  </si>
  <si>
    <t>DROGUERIA DONDE DAVID</t>
  </si>
  <si>
    <t>FO-25-1434975</t>
  </si>
  <si>
    <t>27-08-2025 SE REALIZA LLAMADA AL CLIENTE, SE HABLA CON EL SR LUIS FERNANDO RUIZ CAMARGO  SE VALIDA DIRECCIÓN OK, CANAL OK, TARJETA DE SEMBRADO OK, DISPONIBILIDAD TOTAL, SE CONFIRMA 4 ULTIMOS DIGITOS DE LA TARJETA: NO-CLIENTE NO DA LA INFORMACIÓN (SE LE COMPARTE DIGITOS ENVIADOS EN LISTA), LLAMAR EL DÍA LA INSTALACIÓN PARA CONFIRMAR VISITA// CONTACTO REALIZADO POR LA APP // 29/08/2025 SE REALIZA INSTALACION DE CORRESPONSAL AVAL, SE INSTALAN EQUIPOS, SEMBRADO DE TARJETA, CB QUEDA OPERATIVO.</t>
  </si>
  <si>
    <t>FBZZZ292</t>
  </si>
  <si>
    <t>TA-25-1036303</t>
  </si>
  <si>
    <t>DROGUERIA LA FLORESTA.W</t>
  </si>
  <si>
    <t>FO-25-1434988</t>
  </si>
  <si>
    <t>27-08-2025 SE REALIZA LLAMADA AL CLIENTE, SE HABLA CON LA SRA ANGELICA MARIA POVEDA BENAVIDEZ SE VALIDA DIRECCIÓN OK, CANAL OK, TARJETA DE SEMBRADO OK, DISPONIBILIDAD TOTAL, SE CONFIRMA 4 ULTIMOS DIGITOS DE LA TARJETA: SI, LLAMAR EL DÍA LA INSTALACIÓN PARA CONFIRMAR VISITA// CONTACTO REALIZADO POR LA APP // 29/08/2025 SE REALIZA INSTALACION DE CORRESPONSAL AVAL, SE INSTALAN EQUIPOS, SEMBRADO DE TARJETA, CB QUEDA OPERATIVO.</t>
  </si>
  <si>
    <t>VBZZZ118</t>
  </si>
  <si>
    <t>TA-25-1036304</t>
  </si>
  <si>
    <t>AMOBLAR MUEBLES Y ELECTRODOMESTICOS CENTRO</t>
  </si>
  <si>
    <t>FO-25-1435002</t>
  </si>
  <si>
    <t>27-08-2025 SE REALIZA LLAMADA AL CLIENTE, SE HABLA CON EL SR CRISTIAN CRUZ   SE VALIDA DIRECCIÓN OK, CANAL OK, TARJETA DE SEMBRADO OK, DISPONIBILIDAD TOTAL, SE CONFIRMA 4 ULTIMOS DIGITOS DE LA TARJETA: NO-CLIENTE N0 LA TIENE A LA MANO (SE LE COMPARTE DIGITOS ENVIADOS EN LISTA), LLAMAR EL DÍA LA INSTALACIÓN PARA CONFIRMAR VISITA// CONTACTO REALIZADO POR LA APP // 29/08/2025 SE REALIZA INSTALACION DE CORRESPONSAL AVAL, SE INSTALAN EQUIPOS, SEMBRADO DE TARJETA, CB QUEDA OPERATIVO.</t>
  </si>
  <si>
    <t>SAVZZ865</t>
  </si>
  <si>
    <t>TA-25-1036305</t>
  </si>
  <si>
    <t>COOPERATIVA DEPARTAMENTAL DE CAFICULTORES DEL HUILA LTDA</t>
  </si>
  <si>
    <t>FO-25-1435013</t>
  </si>
  <si>
    <t>27-08-2025 SE REALIZA LLAMADA AL CLIENTE, SE HABLA CON LA SRA VILMA IPUZ SE VALIDA DIRECCIÓN OK, CANAL OK, TARJETA DE SEMBRADO NO - CLIENTE NO LA TIENE A LA MANO (SE LE COMPARTE DIGITOS ENVIADOS EN LISTA),, DISPONIBILIDAD SOLO DE JUEVES A SABADO // CONTACTO REALIZADO POR LA APP // SE PRPOGRAMA ACTIVIDAD DENTRO DE LA DISPONIBILIDAD DEL CLIENTE // 28/08/2025 SE REALIZA INSTALACION DE CORRESPONSAL AVAL, SE INSTALAN EQUIPOS, SEMBRADO DE TARJETA, CB QUEDA OPERATIVO.</t>
  </si>
  <si>
    <t>AAAAC693</t>
  </si>
  <si>
    <t>TA-25-1037974</t>
  </si>
  <si>
    <t>FO-25-1437485</t>
  </si>
  <si>
    <t>27-08-2025 SE REALIZA LLAMADAS A LOS NUMEROS DE LA LISTA, LOS CUALES TIMBRAN PERO NO CONTESTAN, SE DEJA MENSAJE DE WHATSAPP // 28-07-2025 SE REALIZA LLAMADA AL CLIENTE, SE HABLA CON LA ENCARGADA DEL COMERCIO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29/08/2025 SE REALIZA INSTALACION DE CORRESPONSAL AVAL, SE INSTALAN EQUIPOS, SEMBRADO DE TARJETA, CB QUEDA OPERATIVO.</t>
  </si>
  <si>
    <t>TA-25-1036306</t>
  </si>
  <si>
    <t>MINIMARKET Y VARIEDADES GERONIMO</t>
  </si>
  <si>
    <t>FO-25-1435019</t>
  </si>
  <si>
    <t>27-08-2025 SE REALIZA LLAMADA AL CLIENTE, SE HABLA CON EL SR NELSON FERNANDO CAVIEDES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29/08/2025 SE REALIZA INSTALACION DE CORRESPONSAL AVAL, SE INSTALAN EQUIPOS, SEMBRADO DE TARJETA, CB QUEDA OPERATIVO.</t>
  </si>
  <si>
    <t>FHZZZ178</t>
  </si>
  <si>
    <t>TA-25-1036307</t>
  </si>
  <si>
    <t>INTERNET MANDARINA</t>
  </si>
  <si>
    <t>FO-25-1435031</t>
  </si>
  <si>
    <t>27-08-2025 SE REALIZA LLAMADA AL CLIENTE, SE HABLA CON EL SR CARLOS ENRIQUE MARTINEZ SABOGAL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INSTALACIÓN AVAL CON LECTORA ROLLOS BASE FUENTE DATOS SERVICIO OPERATIVO PRUEBAS OK TRNA RBM SEMBRADO DE TARJETA CC MÓDULO COMPRA OK SE HACE VALIDACIÓN CON RBM YA QUE EL DATAFONO INICIALMENTE TENÍA UNA TERMINAL DIFERENTE, PERO PAOLA DE RBM VALIDA EN SISTEMA Y TODO ESTÁ CORRECTO AUTORIZA INSTALACIÓN NOMBRE DEL CB DEBE SER MODIFICADO POR EL CLIENTE CON EL BANCO YA QUE SALE A NOMBRE DE ÉL Y NO DEL COMERCIO</t>
  </si>
  <si>
    <t>VAZZZ915</t>
  </si>
  <si>
    <t>TA-25-1036311</t>
  </si>
  <si>
    <t>DETALLES Y PAPELERIA DM</t>
  </si>
  <si>
    <t>FO-25-1435042</t>
  </si>
  <si>
    <t>27-08-2025 SE REALIZA LLAMADA AL CLIENTE, SE HABLA CON LA SRA JENNY CONSTANZA DIAZ CIFUENTES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29/08/2025 SE REALIZA INSTALACION DE CORRESPONSAL AVAL, SE INSTALAN EQUIPOS, SEMBRADO DE TARJETA, CB QUEDA OPERATIVO.</t>
  </si>
  <si>
    <t>LAYZZ298</t>
  </si>
  <si>
    <t>ENTIDAD BANCARIA</t>
  </si>
  <si>
    <t>WORLD TECHNOLOGY VXF</t>
  </si>
  <si>
    <t>FO-25-1313568</t>
  </si>
  <si>
    <t>ENTIDAD</t>
  </si>
  <si>
    <t>AVAL TARJETA DE SEMBRADO</t>
  </si>
  <si>
    <t>NO EXISTE COMPROBANTE</t>
  </si>
  <si>
    <t>31-07 SOLICITUD DE LA RED POR FAVOR PROCEDER CON EL RESEMBRADO DE TARJETA
0
01-08 / SOLUCIÓN: SE RESEMBRA TARJETA YA QUE NO PERMITIA HACER TRANSFERENCIA  / USUARIO: MARIA SINISTERRA  TELEFONO: 3117207783 CORREO: diliassegura@gmail.com</t>
  </si>
  <si>
    <t>6A0IZ181</t>
  </si>
  <si>
    <t>SUCHANCE GALERIA</t>
  </si>
  <si>
    <t>FO-25-1310799</t>
  </si>
  <si>
    <t>USUARIO</t>
  </si>
  <si>
    <t>MANTENIMIENTO</t>
  </si>
  <si>
    <t>MANTENIMIENTO GENERAL</t>
  </si>
  <si>
    <t>31-07 SE ESCALA PARA VISITA. LLAMAR ANTES DE VISITAR, CONFIRMAR FALLA Y DATOS.
0
01-08 / SOLUCIÓN: SE REALIZA LA INSTALACIÓN DE LA BASE DATAFONO, SE HABÍA SOLTADO DE LA MESA , SE TOMA EVIDENCIA FOTOGRÁFICA  / USUARIO: Aminra Córdoba Pastrana  TELEFONO: 3208344267 CORREO: ycordobap@gmail.com</t>
  </si>
  <si>
    <t>AA00T851</t>
  </si>
  <si>
    <t>TA-25-911304</t>
  </si>
  <si>
    <t xml:space="preserve">SERVITELCS DANUBIO </t>
  </si>
  <si>
    <t>FO-25-1311673</t>
  </si>
  <si>
    <t>31-07 SE ESCALA PARA VISITA. LLAMAR ANTES DE VISITAR, CONFIRMAR FALLA Y DATOS.
31/07/2025 EN COMUNICACIÓN TELEFÓNICA CON CLIENTE AL NÚMERO 3123757637 CLIENTE CONFIRMA QUE EN EL MOMENTO NO PUEDE ATENDER LA VISITA YA QUE EL COMERCIO ESTÁ CERRADO Y POR DESPLAZAMIENTO YA NO ALCANZA A LLEGAR SE CONFIRMA CON CLIENTE SE REPROGRAMA VISITA PARA EL DÍA 01/08/2025 CLIENTE ACEPTA Y SE FINALIZA COMUNICACIÓN
01/08/2025 LLEGA EL COMERCIO DESDE LAS 10:20 A.M CERRADO SE MARCARÁ EL CLIENTE EL CUAL INDICA QUE YA VIENE EN CAMINO SE ESPERA APROXIMADAMENTE UNA HORA Y NO LLEGA EL CLIENTE, SE VUELVE A REALIZAR LLAMADA CLIENTE INDICA QUE YA ESTÁ LLEGANDO AÚN ASÍ PASA TIEMPO MÁS DE 20 MINUTOS Y NO LLEGA NADIE SE ESCALA CON COORDINADOR DE ZONA Y EDISON DE REDEBAN
01-08 / SOLUCIÓN: SE LLEGA AL COMERCIO DESPUÉS DE LA ESPERA AL CLIENTE SE REALIZA VISITA CON ESCALAMIENTO DE REDEBAN  SE REALIZA EL CAMBIO DEL EQUIPO SE REALIZAN VALIDACIONES CON EDISON RBM SE REALIZAN PRUEBAS DE TELETÓN Y PRUEBAS DE CODIGO BARRAS OK  / USUARIO: Juan rey  TELEFONO: 3123757637 CORREO: gerencia.general@servitelcs.com</t>
  </si>
  <si>
    <t>A1WZZ816</t>
  </si>
  <si>
    <t>PAPELERIA PROTON</t>
  </si>
  <si>
    <t>FO-25-1312258</t>
  </si>
  <si>
    <t>CONEXIONES DE COMERCIO</t>
  </si>
  <si>
    <t>31-07 SE ESCALA PARA VISITA. LLAMAR ANTES DE VISITAR, CONFIRMAR FALLA Y DATOS.
0
01-08 / SOLUCIÓN: SE REALIZA VISITA A DIRECCIÓN DE COMERCIO, SE ENCUENTRA COMERCIO CERRADO, EN LLAMADA TELEFÓNICA SE HABLA CON LA SRA. ANDREA MARCELA LEMUS ACOSTA QUIEN INFORMA QUE ESTÁ CITA MÉDICA, SE INFORMA ESTÁ NOVEDAD A COORDINACIÓN QUIEN INDICA CERRAR ACTIVIDAD. / USUARIO: ANDREA MARCELA LEMUS ACOSTA TELEFONO: 3202500041 CORREO: controldevisitadigital@gmail.com</t>
  </si>
  <si>
    <t>AA000947</t>
  </si>
  <si>
    <t>TIENDA LA ESTACION DONDE RONIE</t>
  </si>
  <si>
    <t>FO-25-1313573</t>
  </si>
  <si>
    <t>31-07 SOLICITUD DE LA RED POR FAVOR PROCEDER CON EL RESEMBRADO DE TARJETA
0
01-08 / SOLUCIÓN: SE REALIZA VISITA SE VALIDA DATAFONO Y TODO ESTÁ OK , EN VISITA ANTERIOR SE INSTALÓ PINPAD ,EL CUAL SE CAMBIÓ DE TECNOLOGÍA POR COMPATIBILIDAD DE PINPAD Y SE SEMBRÓ TARJETA ACTUAL LA 4274 Y CB ESTÁ OPERATIVO / USUARIO: Ronier Martinez TELEFONO: 3007649091 CORREO: roniermartinez04@gmail.com</t>
  </si>
  <si>
    <t>BL01N412</t>
  </si>
  <si>
    <t>TA-25-915599</t>
  </si>
  <si>
    <t>TEAM COMMUNICATIONS APARTADO</t>
  </si>
  <si>
    <t>FO-25-1316608</t>
  </si>
  <si>
    <t>COMERCIO NO REALIZA CIERRE</t>
  </si>
  <si>
    <t>01-08 SE ESCALA PARA VISITA. LLAMAR ANTES DE VISITAR, CONFIRMAR FALLA Y DATOS.
0
01-08 / SOLUCIÓN: SE REALIZA BORRADO DE TRANSACCIONES PARA EVITAR LLENADO DE MEMORIA. / USUARIO: Yarleidis Leon TELEFONO: 3043405712 CORREO: leonrodriguezyarleidys@gmail.com</t>
  </si>
  <si>
    <t>SX7ZZ562</t>
  </si>
  <si>
    <t>DROGUERIA SANTA MARIA</t>
  </si>
  <si>
    <t>FO-25-1313558</t>
  </si>
  <si>
    <t>USUARIOS</t>
  </si>
  <si>
    <t>CREACION DE USUARIOS</t>
  </si>
  <si>
    <t>31-07 SE ESCALA PARA VISITA. LLAMAR ANTES DE VISITAR, CONFIRMAR FALLA Y DATOS.
0
01-08 / SOLUCIÓN: SE VISITA CB Y SE REALIZA CREACIÓN DE USUARIO DE CORRESPONSAL. SE REALIZAN PRUEBAS EXITOSAS / USUARIO: Yovany González  TELEFONO: 3153080768 CORREO: gonzalez13yovany@yahoo.es</t>
  </si>
  <si>
    <t>SAVZZ143</t>
  </si>
  <si>
    <t>CAFINORTE</t>
  </si>
  <si>
    <t>FO-25-1305859</t>
  </si>
  <si>
    <t>30-07 SE INTENTA CONTACTO TELEFONICO EN REPETIDAS OCASIONES SIN RESPUESTA SE ESCALA PARA VISITA TECNICA FAVOR COMUNICARSE PARA VALIDAR DATOS Y SOLICITUD ANTES DE DESPLAZARSE
0
01-08 / SOLUCIÓN: SE HABILITA CIERRE CB AVAL BANCO DE BOGOTÁ MIXTO, PRUEBAS OK  / USUARIO: CARLOS GRAJALES  TELEFONO: 3104443114 CORREO: casoan2@hotmail.com</t>
  </si>
  <si>
    <t>SAUZZ901</t>
  </si>
  <si>
    <t>DROGUERIA UNIFAMILIAR 4.</t>
  </si>
  <si>
    <t>FO-25-1315915</t>
  </si>
  <si>
    <t>MALA MANIPULACION POS</t>
  </si>
  <si>
    <t>01-08 SE ESCALA PARA VISITA. LLAMAR ANTES DE VISITAR, CONFIRMAR FALLA Y DATOS.
0
01-08 / SOLUCIÓN: SE REALIZA LLAMADA A COMERCIO PARA CONFIRMAR DATOS DE DIRECCIÓN, EN LO QUE EL COMERCIO CONFIRMA QUE YA SE ENCUENTRA TRABAJANDO CON NORMALIDAD LO QUE HABÍA OCURRIDO ERA QUE LA PERSONA QUE DEJARON ENCARGADA EL DÍA DE LA INSTALACIÓN NO LES INFORMÓ DE LA CLAVE DEL USUARIO PARA EL INGRESO AL MÓDULO DE CORRESPONSALIA, PERO YA LA PERSONA SE LAS COMPARTIÓ Y CONFIRMARON EL CORRECTO FUNCIONAMIENTO. / USUARIO: EDGAR MORENO TELEFONO: 3123217130 CORREO: drogueriaunifamiliar4@gmail.com</t>
  </si>
  <si>
    <t>CELULARES Y TELECOMUNICACIONES CELTEL S.A. LA CEJA</t>
  </si>
  <si>
    <t>FO-25-1309876</t>
  </si>
  <si>
    <t>31-07 SE ESCALA PARA VISITA. LLAMAR ANTES DE VISITAR, CONFIRMAR FALLA Y DATOS.
0
01-08 / SOLUCIÓN: SE REALIZA VERIFICACIÓN DE COMUNICACIÓN DE DATÁFONO, EQUIPO ESTA TRABAJANDO EN PERFECTO ESTADO, COMUNICACIÓN EXITOSA, TRABAJA SIN PROBLEMAS  / USUARIO: Carolina ruiz
 TELEFONO: 3115303492 CORREO: coordinadorlaceja@celtensal.net</t>
  </si>
  <si>
    <t>A4OZZ932</t>
  </si>
  <si>
    <t>INSUMOS AGROPECUARIOS AGROCEBA</t>
  </si>
  <si>
    <t>FO-25-1315640</t>
  </si>
  <si>
    <t>01-08 SE INTENTA CONTACTO TELEFONICO AL 3178559928 EN REPETIDAS OCASIONES SIN RESPUESTA FAVOR COMUNICARSE PARA VALIDAR SOLICITUD Y DATOS ANTES DE REALIZAR DESPLAZAMIENTO
0
01-08 / SOLUCIÓN: SE REALIZA VISITA AL CORRESPONSAL AVAL SE ENCUENTRA QUE EL DATÁFONO ESTÁ PRESENTANDO PROBLEMAS EN LA LECTOR DE TARJETAS SE HACEN PRUEBAS DONDE SE EVIDENCIA DICHO DAÑO Y EL LECTOR DE BARRAS NO ESTÁ ESCANEANDO CORRECTAMENTE LOS CÓDIGOS DE BARRAS SE PROCEDE A REALIZAR EL CAMBIO TANTO DEL DATÁFONO COMO DEL LECTOR SE HACE SEMBRADO DE LA TARJETA 0821 , PERO EN EL MOMENTO DE REALIZAR PRUEBAS NO SALE DE USO DE TARJETA RESTRINGIDO SE ESCALA A DICHA SITUACIÓN CON EL COORDINADOR QUIEN PASA LA INFORMACIÓN DIRECTAMENTE A REDEBAN, DÓNDE PIDEN DEJAR DATÁFONO CONFIGURADO Y TARJETA SEMBRADA YA QUE VAN A PARAMETRIZAR DICHA TARJETA SE LE COMENTA DICHA SITUACIÓN AL CLIENTE PARA QUE ESTÉ PENDIENTE EL DÍA DE MAÑANA Y QUE PUEDA REALIZAR LAS RESPECTIVAS PRUEBAS Y SABER QUE EL DATÁFONO QUEDA OPERATIVO / USUARIO: NATALIA OSORIO  TELEFONO: 3178559928 CORREO: agroceba2007@hotmail.com</t>
  </si>
  <si>
    <t>SX5ZZ905</t>
  </si>
  <si>
    <t>MULTISERVICIOS BOULEVARD</t>
  </si>
  <si>
    <t>FO-25-1315924</t>
  </si>
  <si>
    <t>ERROR PAGOS PARCIALES DE FACTURAS</t>
  </si>
  <si>
    <t>01-08 SE ESCALA PARA VISITA. LLAMAR ANTES DE VISITAR, CONFIRMAR FALLA Y DATOS.
0
01-08 / SOLUCIÓN: SE ESTABLECE CONTACTO TELEFÓNICO CON LA USUARIA YANNET ROCÍO ARENISAL NÚMERO 3183725118 QUIEN NOS INDICA QUE PRESENTO FALLAS EN LA MAÑANA PARA REALIZAR PAGOS CON CÓDIGOS DE BARRAS PERO LUEGO DE COMUNICARSE AL CAC Y  REINICIAR EL DATAFONO VOLVIÓ A OPERAR CON NORMALIDAD INDICA QUE NO REQUIERE SERVICIO TÉCNICO  / USUARIO: Yannet rocío arenis TELEFONO: 3183725118 CORREO: yaroarpa@hotmail.com</t>
  </si>
  <si>
    <t>ALMACEN DE ROPA ARISE STORE</t>
  </si>
  <si>
    <t>FO-25-1313563</t>
  </si>
  <si>
    <t>31-07 SOLICITUD DE LA RED POR FAVOR PROCEDER CON EL RESEMBRADO DE TARJETA
01/08/2025 ESTAMO EN PUNTO   EL SERVICIO PRESENTA RECHAZO GENERA  SE ECALO CON LA RED A LA ESPERA DE UNA REPUESTA  EN PUNTO
02-08 / SOLUCIÓN: SE VISITA COMERCIO SE REALIZA EL RESEMBRADO DE TARJETA 4915110118685786 , SE REALIZA CAMBIO DE LECTOR DE BARRAS OK, VERSION 10.6 OK, SE REALIZAN PRUEBAS , CB OPERATIVO ,ESTAMOS EN PUNTO  EL SERVICIO PRESENTA RECHAZO GENERAL SE ESCALO CON LA RED A LA ESPERA DE RESPUESTA EN PUNTO  / USUARIO: Carolina Guzmán  TELEFONO: 3157416143 CORREO: arisbucaramangaclothing@gmail.com</t>
  </si>
  <si>
    <t>A4QZZ310</t>
  </si>
  <si>
    <t>CELULARES Y TELECOMUNICACIONES CELTEL S.A. ZAPATOCA</t>
  </si>
  <si>
    <t>FO-25-1305857</t>
  </si>
  <si>
    <t>30-07 SE INTENTA CONTACTO TELEFONICO EN REPETIDAS OCASIONES SIN RESPUESTA SE ESCALA PARA VISITA TECNICA FAVOR COMUNICARSE PARA VALIDAR DATOS Y SOLICITUD ANTES DE DESPLAZARSE
31/07/2025 SE COMUNICA CON LA SEÑORITA ANDREA PARA VALIDAR DISPONIBILIDAD DE RECIBIR LA VISITA TÉCNICA AL NÚMERO DE TELÉFONO 3178651426 ,PERO NO SOLICITA VISITAR EL DÍA DE MAÑANA VIERNES DEBIDO QUE EL DÍA DE HOY NO HABRÁ ENERGÍA POR MANTENIMIENTO EN EL PUEBLO
01/08/2025 SE LOGRA NUEVAMENTE LA COMUNICACIÓN CON EL CLIENTE DÓNDE INDICA QUE AÚN CONTINÚAN CON LA FALLA DEL SISTEMA DE ENERGÍA QUE POR FAVOR VALIDAR EL DÍA DE MAÑANA
02-08 / SOLUCIÓN: SE VISITA COMERCIO SE REALIZA INYECCIÓN DE SISTEMA Y VERSIÓN INICIALIZADA OK PRUEBAS OK SEMBRADO DE TARJETA OK CUBRE CLAVE OK  / USUARIO: Yuly Martinez  TELEFONO: 3108106535 CORREO: cpszapatoca@celtelsa.net</t>
  </si>
  <si>
    <t>9B0KZ601</t>
  </si>
  <si>
    <t>MEGABASS</t>
  </si>
  <si>
    <t>FO-25-1316378</t>
  </si>
  <si>
    <t>01-08 SE ESCALA PARA VISITA. LLAMAR ANTES DE VISITAR, CONFIRMAR FALLA Y DATOS.
0
02-08 / SOLUCIÓN: SE LLEGA AL COMERCIO SE HACEN PRUEBAS Y QUEDA FUNCIONANDO CORRECTAMENTE  / USUARIO: Esperanza Buendia TELEFONO: 3216204393 CORREO: multiextremo1@hotmail.com</t>
  </si>
  <si>
    <t>AAMZZ446</t>
  </si>
  <si>
    <t>JER SUC PLAZA BOLIVAR</t>
  </si>
  <si>
    <t>FO-25-1317205</t>
  </si>
  <si>
    <t>01-08 SE ESCALA PARA VISITA. LLAMAR ANTES DE VISITAR, CONFIRMAR FALLA Y DATOS.
0
02-08 / SOLUCIÓN: CAMBIO DE EQUIPO Y DE LECTOR DE CÓDIGO DE BARRAS, SE EVIDENCIA REINICIO ESPORÁDICO A LA HORA DE PAGAR UNA CANTIDAD CONSIDERABLE DE FACTURAS. PRUEBAS OK / USUARIO: HELENA BARRERA  TELEFONO: 3008758533 CORREO: helenabaraujo73@gmail.com</t>
  </si>
  <si>
    <t>EZZZZ639</t>
  </si>
  <si>
    <t>LICORES Y VARIEDADES DYS</t>
  </si>
  <si>
    <t>FO-25-1319255</t>
  </si>
  <si>
    <t>02-08 SE INTENTA CONTACTO TELEFONICO CON EL CB AL 3232501374 SIN RESPUESTA SE ESCALA PARA VISITA FAVOR LLAMAR ANTES DE DESPLAZARSE PARA CONFIRMAR SOLICITUD Y DATOS
0
02-08 / SOLUCIÓN: EN LA VISITA TÉCNICA REALIZADA NO SE ENCONTRÓ LA PERSONA ENCARGADA, LA PERSONA QUE SE ENCUENTRA ATENDIENDO EN EL COMERCIO ME INDICA QUE ELLA SALIÓ A HACER UNA DILIGENCIA SE ESPERÓ DURANTE 40 MINUTOS PERO NO LLEGÓ NI CONTESTÓ LA LLAMADA NI LOS MENSAJES SE LE DEJA UN MENSAJE INFORMÁNDOLE QUE SE DEBE COMUNICAR NUEVAMENTE ANTE LA LÍNEA PARA SOLICITAR LA VISITA TÉCNICA SI LA FALLA PERSISTE, SE CIERRA LA VISITA Y ME RETIRO DEL SITIO  / USUARIO: IVON CARDENAS MANZANO  TELEFONO: 3117269622 CORREO: controldevisitadigital@gmail.com</t>
  </si>
  <si>
    <t xml:space="preserve">NO HUBO INTERVENCIÓN </t>
  </si>
  <si>
    <t>ESTACION DE SERVICIO SUCRE</t>
  </si>
  <si>
    <t>FO-25-1313575</t>
  </si>
  <si>
    <t>TARJETA DE SEMBRADO DIFERENTE</t>
  </si>
  <si>
    <t>31-07 SOLICITUD DE LA RED POR FAVOR PROCEDER CON EL RESEMBRADO DE TARJETA
02/08/2025 EN COMUNICACIÓN A LA LÍNEA 3208628091 NOS INFORMA LA SRTA LEIDY QUE EL DIA DE HOY NO ATIENDE EL AREA ADMINISTRATIVA.
02-08 / SOLUCIÓN: EN COMUNICACIÓN CON LA LÍNEA 3176687755 LA CUAL NO SE OBTIENE REPUESTA, POR LO CUAL NOS COMUNICAMOS A LA LINEA 3208628091 INFORMAN QUE EL DIA DE HOY NO NOS PUEDEN ATENDER, SE INFORMA A SUPERVISOR QUIEN AUTORIZA CIERRE DE VISITA. / USUARIO: Leidy herreño TELEFONO: 3176687755 CORREO: controldevisitadigital@gmail.com</t>
  </si>
  <si>
    <t>PDV LA ONCE</t>
  </si>
  <si>
    <t>FO-25-1313913</t>
  </si>
  <si>
    <t>31-07 SE ESCALA PARA VISITA. LLAMAR ANTES DE VISITAR, CONFIRMAR FALLA Y DATOS.
0
02-08 / SOLUCIÓN: SE VISITA CB Y SE REALIZA CAMBIO DE FUENTE DE PODER. SE INSTALAN NUEVA FUENTE Y SE REALIZAN PRUEBAS EXITOSAS PRUEBAS OK DATÁFONO FUNCIONA CORRECTAMENTE  / USUARIO: Carolina Muñoz  TELEFONO: 3144886809 CORREO: centrodecontacto@consuerte.com.co</t>
  </si>
  <si>
    <t>GZ2ZZ902</t>
  </si>
  <si>
    <t>INVERSIONES NICOL KAROLAYN</t>
  </si>
  <si>
    <t>FO-25-1318136</t>
  </si>
  <si>
    <t>01-08 SE REALIZA CONTACTO TELEFONICO CON EL SR GUILLERMO AL 3204796019 CONFIRMA FALLA ERROR LLT PANTALLA AZUL SE VALIDAN DATOS Y SE PROGRAMA VISITA TECNICA
0
02-08 / SOLUCIÓN: SE VISITA COMERCIO POR UNA FALLA, SE HACE CAMBIO DE DATAFONO, CAUSAL A6 ALERT IRRUPTION, EQUIPO RETIRADO SIN TAPA, SE INSTALA MAGIC BOX DESK/2600, SE DEJA CON LA VERSIÓN 10.5, SE REALIZAN PRUEBAS OK, SE REALIZAN SEMBRANDO DE TARJETA BAJO ACOMPAÑAMIENTO DEL SEÑOR GUILLERMO PÉREZ, SE CREA USUARIO Y CONTRASEÑA. / USUARIO: GUILLERMO RAFAEL PEREZ TOVAR TELEFONO: 3204796019 CORREO: guillermorafaelpereztovar@gmail.com</t>
  </si>
  <si>
    <t>V5ZZZ553</t>
  </si>
  <si>
    <t xml:space="preserve">RYMELL BEAUTY MARKET </t>
  </si>
  <si>
    <t>FO-25-1320830</t>
  </si>
  <si>
    <t>TRANSACCION NO PERMITIDA</t>
  </si>
  <si>
    <t>02-08 SE INTENTA CONTACTO TELEFONICO CON EL CB AL 3232501374 SIN RESPUESTA SE ESCALA PARA VISITA FAVOR LLAMAR ANTES DE DESPLAZARSE PARA CONFIRMAR SOLICITUD Y DATOS
0
02-08 / SOLUCIÓN: SE REALIZA COMUNICACIÓN A LA LINEA 3028377475 DONDE LA SRTA  INGRID PEÑA INFORMA QUE LA FALLA NO ES CON EL CORRESPONAL AVAL,  SI NO  CON TARJETAS DAVIVIENDA AL MOMENTO DE PASAR POR LA TERMINAL DE ADQUIRENTE. SE INFORMA A SUPERVISOR Y SE DA CIERRE A SOLICITUD. / USUARIO: INGRID PEÑA  TELEFONO: 3028377475 CORREO: controldevisitadigital@gmail.com</t>
  </si>
  <si>
    <t>CVS WINCELL MONTELIBANO</t>
  </si>
  <si>
    <t>FO-25-1321923</t>
  </si>
  <si>
    <t>2-08 15:48 EN COMUNICACION CON LA SEÑORA ANDREA AL NUMERO 3106192008 INDICA QUE EL DATAFONO NO LEE LAS TARJETAS, CONFIRMA QUE LA DIRECCION ESTA CORRECTA PERO NO COINCIDE LE NOMBRE DEL COMERCIO Y NO SABE EL CODIGO UNICO, SE LE SOLICITA LA TAJETA DE SEMBRADO PARA CONFIRMAR PERO NO LA ENCONTRO, SE LE INDICA QUE BUSQUE LA TSY UNA VEZ LA ENCUENTRE VUELVA A LLAMAR A LA LINEA, SE PROCEDE A CERRAR ESTE CASO POR MULTIPLE INFORMACION
0</t>
  </si>
  <si>
    <t>FO-25-1321918</t>
  </si>
  <si>
    <t xml:space="preserve">02-08 SE INTENTA CONTACTO TELEFONICO CON EL CB AL 3232501374 SIN RESPUESTA SE ESCALA PARA VISITA FAVOR LLAMAR ANTES DE DESPLAZARSE PARA CONFIRMAR SOLICITUD Y DATOS
0
02-08 / SOLUCIÓN: SE REALIZA SOPORTE TELEFÓNICO AL COMERCIO , SE LE INDICA AL CLIENTE COMO SE DEBE REALIZAR LOS CIERRES CORRECTAMENTE , SE REALIZA PRUEBAS OK , CIERRE OK  / USUARIO: Mónica  TELEFONO: 3115730639 CORREO: no aplica </t>
  </si>
  <si>
    <t>PAPELERIA Y CENTRO DE COPIADO CHAFI</t>
  </si>
  <si>
    <t>FO-25-1322604</t>
  </si>
  <si>
    <t>03-08 SE ESCALA PARA VISITA. LLAMAR ANTES DE VISITAR, CONFIRMAR FALLA Y DATOS.
03/08/2025 SE HACE GESTIÓN TELEFÓNICA CON EL CLIENTE, DESPUÉS DE CASI HORA CONTESTA LA SEÑORA YUDI, E INFORMA QUE EL CORRESPONSAL NO ATIENDE LOS DOMINGOS, QUE SE LE AGENDE PARA EL LUNES 4 DE AGOSTO EN HORAS DE LA MAÑANA
04-08 / SOLUCIÓN: SE REALIZA LA VISITA SE ENCUENTRA EL DATÁFONO OPERANDO DE FORMA NORMAL SIN EMBARGO EL CLIENTE MANIFIESTA QUE EL DÍA JUEVES Y VIERNES DE LA SEMANA PASADA EL DATÁFONO LE RECHAZÓ VARIAS TRANSACCIONES DE PAGO DE FACTURA Y RECAUDO LE APARECÍA EL MENSAJE DE RECHAZO GENERAL PERO LE APARECÍA EL COBRO EN LA PLATAFORMA EL CLIENTE LLAMÓ AL BANCO Y DEL BANCO LE INFORMARON QUE DEBÍA COMUNICARSE CON REDEBÁN, SIN EMBARGO SE REALIZARON LAS PRUEBAS Y EL DATÁFONO SE ENCUENTRA FUNCIONAL SE LE INDICA AL CLIENTE QUE DEBE LLAMAR AL BANCO PARA QUE LE DEN SOLUCIÓN SOBRE EL DESCUADRE QUE TIENEN DE EFECTIVO YA QUE EL INCONVENIENTE NO ES POR PARTE DE REDEBAN SE REALIZA RESEMBRADO DE TARJETA SE REALIZARON PRUEBAS Y TODO ESTÁ OKAY, TAMBIÉN SE LE INFORMA AL CLIENTE QUE CUANDO LE APAREZCA EL MENSAJE DE RECHAZO GENERAL EN LAS TRANSACCIONES LLAME INMEDIATAMENTE AL BANCO PARA VALIDAR SI ESA TRANSACCIÓN FUE RECHAZADA O FUE APROBADA POR PARTE DE LA ENTIDAD / USUARIO: Alex Solano  TELEFONO: 3013612051 CORREO: alexsolano338@gmail.com</t>
  </si>
  <si>
    <t>V1XZZ141</t>
  </si>
  <si>
    <t>TA-25-919232</t>
  </si>
  <si>
    <t>VARIEDADES ABBAKADABRAH</t>
  </si>
  <si>
    <t>FO-25-1325061</t>
  </si>
  <si>
    <t>BANCO AV VILLAS</t>
  </si>
  <si>
    <t>04-08 SE ESCALA PARA VISITA. LLAMAR ANTES DE VISITAR, CONFIRMAR FALLA Y DATOS.
0
04-08 / SOLUCIÓN: SE REALIZA VISITA PARA ATENDER EL INCIDENTE REPORTADO POR CORRESPONSAL CON FALLAS EN TX DEPOSITO (MONTO INVALIDO), SE REALIZA BORRADO DE DATAFONO, REINSTALACIÓN DE SO Y VER 10.6 E INICIALIZACIÓN  CONTINUANDO  CON LA FALLA SE REALIZA ESCALAMIENTO A RMB (PAOLA GARZÓN ) INDICADO QUE REALIZA VALIDACIÓN CON LA ENTIDAD, NOS AUTORIZA EL CIERRE DE LA ACTIVIDAD Y RETIRO DE COMERCIO SE BRINDA INFORMACIÓN A COMERCIO BRINDADO INFORMACIÓN DE LO SUCEDIDO ADICIONAL SE REALIZA CAMBIO CAMBIO DE HUB POR DETERIORO Y CABLE DE PINPAD  / USUARIO: HASBLEIDY BOBADILLA  TELEFONO: 3208173554 CORREO: papeleriaabbakadabrah@gmail.com</t>
  </si>
  <si>
    <t>EF9ZZ126</t>
  </si>
  <si>
    <t>BRASIL COMUNICACIONES</t>
  </si>
  <si>
    <t>FO-25-1323731</t>
  </si>
  <si>
    <t>04-08 SE ESCALA PARA VISITA. LLAMAR ANTES DE VISITAR, CONFIRMAR FALLA Y DATOS.
0
04-08 / SOLUCIÓN: SE REALIZA CAMBIO DE DATAFONO POR FALLA , LA FALLA PRESENTADA ES ALERT IRRUPTION, SE REALIZA CONFIGURACIÓN PRUEBAS SE ENTREGA OPERATIVO SE REALIZA PRUEBA DE LECTORA Y CREACION DE USUARIO OPERADOR SE SIEMBRA LA TARJETA
QUEDA OPERATIVO CON SUS RESPECTIVAS PRUEBAS / USUARIO: Johana wilches TELEFONO: 3209002153 CORREO: nanitawil18@gmail.com</t>
  </si>
  <si>
    <t>EG04Z009</t>
  </si>
  <si>
    <t>A H M DROGUERIAS</t>
  </si>
  <si>
    <t>FO-25-1321916</t>
  </si>
  <si>
    <t>02-08 SE INTENTA CONTACTO TELEFONICO CON EL CB AL 3232501374 SIN RESPUESTA SE ESCALA PARA VISITA FAVOR LLAMAR ANTES DE DESPLAZARSE PARA CONFIRMAR SOLICITUD Y DATOS
03/08/2025 SE REQUIERE CAMBIO DE EQUIPO ALERTADO DÍAS DOMINGO SIN SOPORTE DE RBM PARA EL CAMBIO TEL 3133404113 JENNY MUÑOZ
04-08 / SOLUCIÓN: CAMBIO DE EQUIPO Y LECTORA POR DAÑO ALERTADO SE REALIZA SEMBRADO DE TARJETA OK SIN PRUEBAS YA QUE LA TARJETA DE SEMBRADO SE ENCUENTRA INACTIVA SE ESCALA A RBM QUIEN NOS AUTORIZA RETIRARNOS INDICANDO LA ENTIDAD QUE QUEDA ACTIVA EN HOY A MAÑANA  / USUARIO: Jenny Muñoz TELEFONO: 3133404113 CORREO: yealmugas14@gmail.com</t>
  </si>
  <si>
    <t>TR00C481</t>
  </si>
  <si>
    <t>ANA CECILIA ROPERO PABON</t>
  </si>
  <si>
    <t>FO-25-1325597</t>
  </si>
  <si>
    <t>TARJETA INACTIVA</t>
  </si>
  <si>
    <t>04-08 SE INTENTA CONTACTO TELEFONICO CON EL CB AL 3213184567 SIN RESPUESTA SE ESCALA PARA VISITA FAVOR LLAMAR ANTES DE DESPLAZARSE PARA CONFIRMAR SOLICITUD Y DATOS
0
04-08 / SOLUCIÓN: EN COMUNICACIÓN CON LA SEÑORA ANA AL MÓVIL 3213184567, SE LE INFORMA QUE REALIZANDO VALIDACIONES CON LA ENTIDAD Y LA RED SE CONFIRMA QUE LA TARJETA DE SEMBRADO SE ENCUENTRA INACTIVA, SE LE INFORMA A QUE DEBE SOLICITAR UNA NUEVA TARJETA DE SEMBRADO Y LUEGO SOLICITAR LA VISITA PARA EL SEMBRADO DE LA NUEVA TARJETA, SEGÚN INDICACIONES DE LA RED SE CIERRA ORDEN, SE LE. INFORMA A CLIENTE QUE SE REALIZAR EL CIERRE DE LA ORDEN Y DEBERÁ SOLICITAR UNA NUEVA VISITA TÉCNICA CUANDO CUENTE CON LA NUEVA TARJETA DE SEMBRADO.  / USUARIO: Ana Cecilia Ropero TELEFONO: 3213184567 CORREO: controldevisitadigital@gmail.com</t>
  </si>
  <si>
    <t>TIENDA Y LICORES ALEJO</t>
  </si>
  <si>
    <t>FO-25-1326700</t>
  </si>
  <si>
    <t>04-08 SE INTENTA CONTACTO TELEFONICO CON EL CB AL 3146073421 SIN RESPUESTA SE ESCALA PARA VISITA FAVOR LLAMAR ANTES DE DESPLAZARSE PARA CONFIRMAR SOLICITUD Y DATOS
0
04-08 / SOLUCIÓN: CABLE DE PINPAD DESCONECTADO SE CONECTA Y FUNCIONA CORRECTAMENTE  / USUARIO: DERLY DELGADO  TELEFONO: 3146073421 CORREO: derlydelgado14@gmail.com</t>
  </si>
  <si>
    <t>9C000749</t>
  </si>
  <si>
    <t>SUPERCOPIA NET</t>
  </si>
  <si>
    <t>FO-25-1328639</t>
  </si>
  <si>
    <t>04-08 SE ESCALA PARA VISITA. LLAMAR ANTES DE VISITAR, CONFIRMAR FALLA Y DATOS.
0
05-08 / SOLUCIÓN: DURANTE LA VISITA TECNICA PARA ATENDER INCIDENTE REPORTADO POR CORRESPONSAL BANCARIO, CORRESPONSAL NOS INDICA QUE EL DAÑO YA FUE SOLUCIONADO,  SE HACEN PRUEBAS CONFIRMANDO QUE SERVICIO SE ENCUENTRA FUNCIONAL Y OPERATIVO A CONFORMIDAD DEL CB SIN NOVEDAD EN EL INCIDENTE SALDO OK / USUARIO: YOLANDA SALAZAR TELEFONO: 3124177424 CORREO: yomaca2909@yahoo.es</t>
  </si>
  <si>
    <t>AC00L294</t>
  </si>
  <si>
    <t>GJ ASESORES Y CONSULTORES FUNZ</t>
  </si>
  <si>
    <t>FO-25-1325589</t>
  </si>
  <si>
    <t>04-08 SE ESCALA PARA VISITA. LLAMAR ANTES DE VISITAR, CONFIRMAR FALLA Y DATOS.
0
05-08 / SOLUCIÓN: CAMBIO DE EQUIPO POR DAÑO SE REALIZA PRUEBAS OK SEMBRADO DE TARJETA OK USUARIOS OK SERVICIO OPERATIVO  / USUARIO: Fernando Salamanca  TELEFONO: 3132124023 CORREO: sedefunzagj@gmail.com</t>
  </si>
  <si>
    <t>FAVZZ943</t>
  </si>
  <si>
    <t>GEDIMA</t>
  </si>
  <si>
    <t>FO-25-1326710</t>
  </si>
  <si>
    <t>04-08 SE ESCALA PARA VISITA. LLAMAR ANTES DE VISITAR, CONFIRMAR FALLA Y DATOS.
0
05-08 / SOLUCIÓN: SE REALIZA MANTENIMIENTO A EQUIPO OK, EQUIPO SE ENCUENTRA OPERATIVO OK, SE HACEN PRUEBAS  / USUARIO: Carlos Hernandez  TELEFONO: 3332360918 CORREO: cajaavoriental@gedima.com.co</t>
  </si>
  <si>
    <t>10KZZ340</t>
  </si>
  <si>
    <t>FINECOOP</t>
  </si>
  <si>
    <t>FO-25-1328108</t>
  </si>
  <si>
    <t>04-08 SE ESCALA PARA VISITA. LLAMAR ANTES DE VISITAR, CONFIRMAR FALLA Y DATOS.
0
05-08 / SOLUCIÓN: SE REALIZA CAMBIO DE DATÁFONO POR COMPATIBILIDAD, SE CAMBIA PINPAD TECLADO EN DAÑO, SE RETIRA HUB Y SE INSTALA MAGIBOX, PRUEBAS Y LIMPIEZA DE EQUIPOS OK, TARJETA DE SEMBRADO # 2512. / USUARIO: Liseth Rosa TELEFONO: 3183309688 CORREO: bucaramanga@finecoop.com</t>
  </si>
  <si>
    <t>BRZZZ844</t>
  </si>
  <si>
    <t>TA-25-921791</t>
  </si>
  <si>
    <t>DIAMOND BOUTIQUE Y ESTILO</t>
  </si>
  <si>
    <t>FO-25-1329252</t>
  </si>
  <si>
    <t>05-08 SE ESCALA PARA VISITA. LLAMAR ANTES DE VISITAR, CONFIRMAR FALLA Y DATOS.
0
05-08 / SOLUCIÓN: SE REALIZA VISITA DE CAMPO CON EL FIN DE VALIDAR FUNCIONAMIENTO DE EQUIPO, AL LLEGAR A PUNTO SE EVIDENCIA PARÁMETROS CORRECTOS CON COMUNICACIÓN OK, SE HACE PRUEBAS DE COMPRA OK, AL MOMENTO DE HACER PRUEBAS POR MÓDULO DE CB AVAL ARROJA ERROR DE “LLAME AL EMISOR”, POR LO ANTERIOR ME COMUNICO CON LA SRTA PAOLA GARZÓN DE REDEBAN QUIEN NO SOLICITA TARJETA DE SEMBRADO AL MOMENTO DE SOLICITAR TARJETA A COMERCIO MANIFIESTA QUE NO LA TIENE EN PUNTO, SE TRASMITE MISMA  INFORMACIÓN A PAOLA GARZÓN DE RBM QUIEN NOS AUTORIZA CIERRE DE VISITA Y RETIRO DEL PUNTO, YA QUE SIN LA TARJETA NO PODEMOS RECONFIGURAR EQUIPO. SE INFORMA A COMERCIO DE LA NOVEDAD Y ME RETIRO DE PUNTO. / USUARIO: Margarita cruz  TELEFONO: 3208308112 CORREO: descargasmargaritacruz@gmail.com</t>
  </si>
  <si>
    <t>A1LZZ028</t>
  </si>
  <si>
    <t>TODO SERVI MARIA J</t>
  </si>
  <si>
    <t>FO-25-1318133</t>
  </si>
  <si>
    <t>01-08 SE INTENTA CONTACTO TELEFONICO CON EL CB AL 3232501374 SIN RESPUESTA SE ESCALA PARA VISITA FAVOR LLAMAR ANTES DE DESPLAZARSE PARA CONFIRMAR SOLICITUD Y DATOS
05/08/2025 SE PRESENTA DEMORA EN LLEGADA A MUNICIPIO POR RESTRICCION VIAL, PASO RESTRINGIDO POR MANTENIMIENTO ENTRE MONTELIBANO Y PTO LIBERTADOR
05-08 / SOLUCIÓN: SE VISITA SITIO, SE CAMBIA DATAFONO POR DAÑO, ALERT INTERRUPTION, SE INSTALA EQUIPO DESK2600 SE REALIZA. SEMBRADO TARJETA Y PRUEBAS EXITOSAS. / USUARIO: Yolanda Velez TELEFONO: 3232501374 CORREO: jczarante@gmail.com</t>
  </si>
  <si>
    <t>A1RZZ883</t>
  </si>
  <si>
    <t>DAVID JOSE MATEUS CRUZ</t>
  </si>
  <si>
    <t>FO-25-1329504</t>
  </si>
  <si>
    <t>05-08 SE ESCALA PARA VISITA. LLAMAR ANTES DE VISITAR, CONFIRMAR FALLA Y DATOS.
0
05-08 / SOLUCIÓN: SE FORMATEA DATAFONO TENIA VERSION 10.5, SE DEJA S.O NUEVO Y VERSION 10.6 SE SIEMBRA TARJETA 4965, SE HACEN PRUEBAS OK VISITA EXITOSA / USUARIO: DAVID JOSEATEUS CRUZ TELEFONO: 3168911617 CORREO: jhonypapeleria@gmail.com</t>
  </si>
  <si>
    <t>BA00M606</t>
  </si>
  <si>
    <t>CENTER SPORT</t>
  </si>
  <si>
    <t>FO-25-1328099</t>
  </si>
  <si>
    <t>04-08 SE ESCALA PARA VISITA. LLAMAR ANTES DE VISITAR, CONFIRMAR FALLA Y DATOS.
0
05-08 / SOLUCIÓN: SE REALIZA CAMBIO DE LECTORA  / USUARIO: Yanet Jiménez TELEFONO: 3132828378 CORREO: yanetcenter@gmail.com</t>
  </si>
  <si>
    <t>9B003353</t>
  </si>
  <si>
    <t>DROGUERIA TRINIDAD</t>
  </si>
  <si>
    <t>FO-25-1331217</t>
  </si>
  <si>
    <t>05-08 SE ESCALA PARA VISITA. LLAMAR ANTES DE VISITAR, CONFIRMAR FALLA Y DATOS.
0
05-08 / SOLUCIÓN: SE VISITO EL CB PARA REVISAR FALLA, SE ENCUENTRA EQUIPO DESACTUALIZADO, SE HACE CIERRE Y SE FORMATEA, SE REINSTALA SOFTWARE Y VERSIÓN 10.06 SE SIEMBRA TARJETA OK, SE HACEN PRUEBAS OK, CORRESPONSAL OPERATIVO  / USUARIO: GLORIA PAZ ROJAS TELEFONO: 3185166865 CORREO: trinitypaz@yahoo.es</t>
  </si>
  <si>
    <t>ABC0I017</t>
  </si>
  <si>
    <t>SIAN TIENDA DE REGALOS</t>
  </si>
  <si>
    <t>FO-25-1330380</t>
  </si>
  <si>
    <t>05-08 SE ESCALA PARA VISITA. LLAMAR ANTES DE VISITAR, CONFIRMAR FALLA Y DATOS.
0
05-08 / SOLUCIÓN: SE REALIZA CAMBIO DE CABLE MAGIC BOX POR DAÑO SE REALIZA PRUEBAS DE CONEXIÓN EXITOSAS CB QUEDA OPERATIVO  / USUARIO: KEVIN VILLOTA  TELEFONO: 3128442717 CORREO: villotakevin3@gmail.com</t>
  </si>
  <si>
    <t>MN00X225</t>
  </si>
  <si>
    <t>DROGUERIA SUPERDESCUENTO 3</t>
  </si>
  <si>
    <t>FO-25-1325593</t>
  </si>
  <si>
    <t>04-08 SE ESCALA PARA VISITA. LLAMAR ANTES DE VISITAR, CONFIRMAR FALLA Y DATOS.
0
05-08 / SOLUCIÓN: SE REALIZÓ REVISIÓN DE EQUIPO OK, PRUEBAS OK, TELECARGA DRNA. / USUARIO: Mónica Rodríguez  TELEFONO: 3042993604 CORREO: monicarodriguezhoyos@gmail.com</t>
  </si>
  <si>
    <t>SAVZZ856</t>
  </si>
  <si>
    <t>INTERNET Y PAPELERIA LAUREN MARIANA</t>
  </si>
  <si>
    <t>FO-25-1330385</t>
  </si>
  <si>
    <t>05-08 SE ESCALA PARA VISITA. LLAMAR ANTES DE VISITAR, CONFIRMAR FALLA Y DATOS.
0
06-08 / SOLUCIÓN: SE REALIZA CAMBIO DE CABLE MAGIC BOX, PRUEBAS OK / USUARIO: Pedro gordillo TELEFONO: 3144930678 CORREO: internetdiana2017@gmail.com</t>
  </si>
  <si>
    <t>A304Z787</t>
  </si>
  <si>
    <t>SERVIPAGOS DE NARINO CL 20</t>
  </si>
  <si>
    <t>FO-25-1332002</t>
  </si>
  <si>
    <t>05-08 SE ESCALA PARA VISITA. LLAMAR ANTES DE VISITAR, CONFIRMAR FALLA Y DATOS.
0
06-08 / SOLUCIÓN: SE LLEGA A CORRESPONSAL SE VERIFICA FALLA DE REINICIO EN DATAFONO SE REALIZA CAMBIO DE FUENTE DE PODER Y HUB SE REALIZA PRUEBAS DE FUNCIONAMIENTO EXITOSAS CB QUEDA OPERATIVO Y SIN REINICIO  / USUARIO: PATRICIA CHAMORRO  TELEFONO: 3174334485 CORREO: servipagosdenarino77@gmail.com</t>
  </si>
  <si>
    <t>KA00L177</t>
  </si>
  <si>
    <t>VARIEDADES LORENA PIEDECUESTA</t>
  </si>
  <si>
    <t>FO-25-1332005</t>
  </si>
  <si>
    <t>05-08 SE ESCALA PARA VISITA. LLAMAR ANTES DE VISITAR, CONFIRMAR FALLA Y DATOS.
0
06-08 / SOLUCIÓN: SE VISITA COMERCIO, NOS INDICA LA SEÑORITA TANIA QUE NO TIENE EN EL MOMENTO LA TARJETA SEMBRDO YA QUE LA ESTRABIO , SE LE INFORMA DIRIGIR AL BANCO Y REALIZAR EL RESPECTIVO DENUNCIÓ DE TARJETA SEMBRADO PARA QUE LE ENTREGEN UNA NUEVA  / USUARIO: Tania Lorena Alarcón  TELEFONO: 3156207142 CORREO: danitalae9612@hotmail.com</t>
  </si>
  <si>
    <t>LMKZZ267</t>
  </si>
  <si>
    <t>ALBA NELSY CRUZ CRUZ</t>
  </si>
  <si>
    <t>FO-25-1333643</t>
  </si>
  <si>
    <t>05-08 SE ESCALA PARA VISITA. LLAMAR ANTES DE VISITAR, CONFIRMAR FALLA Y DATOS.
0
06-08 / SOLUCIÓN: SE REALIZA CAMBIO DE DATAFONO POR DAÑO ALERT IRRUPCIÓN SE INSTALA NUEVA VERSIÓN CIERRES Y PRUEBAS OK  / USUARIO: Alba Nelsy cruz  TELEFONO: 3202455934 CORREO: alpamicro0303@gmail.com</t>
  </si>
  <si>
    <t>9B9ZZ355</t>
  </si>
  <si>
    <t>SUPERMERCADO MERCACENTRO NO 12</t>
  </si>
  <si>
    <t>FO-25-1333633</t>
  </si>
  <si>
    <t>RESEMBRADO EXITOSO</t>
  </si>
  <si>
    <t>05-08 SE ESCALA PARA VISITA. LLAMAR ANTES DE VISITAR, CONFIRMAR FALLA Y DATOS. .. LA RED: POR FAVOR PROCEDER CON EL CORRESPONDIENTE RESEMBRADO DE TARJETA. GRACIAS.
0
06-08 / SOLUCIÓN: SE REALIZA VALIDACIÓN DE RESEMBRADO DE TARJETA AVAL NÚMERO (7279), SE ACTUALIZA VERSIÓN A 10.6; PRUEBAS DE FUNCIONAMIENTO OK. / USUARIO: Angélica Rodríguez  TELEFONO: 3144342916 CORREO: administradorm12@mercacentro.com.co</t>
  </si>
  <si>
    <t>9B00C647</t>
  </si>
  <si>
    <t>CALZADO PROMAVERA</t>
  </si>
  <si>
    <t>FO-25-1333648</t>
  </si>
  <si>
    <t>05-08 SE ESCALA PARA VISITA. LLAMAR ANTES DE VISITAR, CONFIRMAR FALLA Y DATOS.
0
06-08 / SOLUCIÓN: SE REALIZA CAMBIO DE EQUIPO POR FALLA EN EL PUNTO IP PRUEBAS OK CLIENTE CONFORME  / USUARIO: OLGA ARRAZOLA TELEFONO: 3223066384 CORREO: olluarr@gmail.com</t>
  </si>
  <si>
    <t>BBBBR670</t>
  </si>
  <si>
    <t>COMUNITEC COMUNICACION Y TECNO</t>
  </si>
  <si>
    <t>FO-25-1333655</t>
  </si>
  <si>
    <t>05-08 SE ESCALA PARA VISITA. LLAMAR ANTES DE VISITAR, CONFIRMAR FALLA Y DATOS.
0
06-08 / SOLUCIÓN: SE CAMBIA DATÁFONO YA QUE EL DEL CLIENTE SE REINICA / USUARIO: Angélica Ramos  TELEFONO: 3174191427 CORREO: comunitec015@hotmail.com</t>
  </si>
  <si>
    <t>AB005407</t>
  </si>
  <si>
    <t>MERK MAX KRA 30</t>
  </si>
  <si>
    <t>FO-25-1334693</t>
  </si>
  <si>
    <t xml:space="preserve">06-08 SE ESCALA PARA VISITA. LLAMAR ANTES DE VISITAR, CONFIRMAR FALLA Y DATOS.
0
06-08 / SOLUCIÓN: EN LA VISITA TÉCNICA REALIZADA SE ENCONTRÓ QUE EL DATAFONO QUE SE ENCUENTRA PRESENTANDO FALLAS ES UN DATÁFONO DE ADQUIRENCIA EL CUAL ES INALÁMBRICO Y SOLO SE UTILIZA PARA VENTAS,SE LE EXPLICÓ AL USUARIO QUE DEBE COMUNICARSE A LA LÍNEA DE REDEBAN Y REALIZAR NUEVAMENTE LA SOLICITUD EXPLICANDOLE AL ASESOR QUE ES UN DATÁFONO DE VENTAS. / USUARIO: TATIANA RIASCOS  TELEFONO: 3154779844 CORREO: no me brindó los datos personales </t>
  </si>
  <si>
    <t>CONSUERTE SAN JUAN DE ARAMA</t>
  </si>
  <si>
    <t>FO-25-1332645</t>
  </si>
  <si>
    <t>05-08 SE ESCALA PARA VISITA. LLAMAR ANTES DE VISITAR, CONFIRMAR FALLA Y DATOS.
06-08 / SOLUCIÓN: SE REALIZA CAMBIO DE FUENTE DE PODER PRUEBAS OK SIN NOVEDADES  / USUARIO: Jennifer rubio  TELEFONO: 3144886809 CORREO: centrodecontacto@consuerte.com.co</t>
  </si>
  <si>
    <t>JAAAY605</t>
  </si>
  <si>
    <t>PAPELERIA VARIEDADES LAS GEMELAS V DE TECHNOLOGY</t>
  </si>
  <si>
    <t>FO-25-1333940</t>
  </si>
  <si>
    <t>05-08 SE ESCALA PARA VISITA. LLAMAR ANTES DE VISITAR, CONFIRMAR FALLA Y DATOS.
0
06-08 / SOLUCIÓN: SE REALIZA CAMBIO DE LECTORA DE BARRAS POR DAÑO, NO RECONOCE RECIBOS  / USUARIO: Flor navas TELEFONO: 3204387499 CORREO: florvalero1119@gmail.com</t>
  </si>
  <si>
    <t>A1KZZ505</t>
  </si>
  <si>
    <t>PAPAELERIA ALESA HAMET</t>
  </si>
  <si>
    <t>FO-25-1333638</t>
  </si>
  <si>
    <t>05-08 SE ESCALA PARA VISITA. LLAMAR ANTES DE VISITAR, CONFIRMAR FALLA Y DATOS.
0
06-08 / SOLUCIÓN: DURANTE VISITA DE TECNICA ENCONTRAMOS QUE DATÁFONO  NO REALIZA UNA IMPRESION CORRECTA VALIDANDO EL DATAFONO OBSERVAMOS QUE LA IMPRESORA TIENE UNA OBSTRUCCIÓN SE RETIRA REALIZANDO PRUEBA OK PARÁMETROS OKAY CIERRE OK USUARIOS OK A CONFORMIDAD DE CORRESPONSAL / USUARIO: GLORIA HERNANDEZ  TELEFONO: 3219943871 CORREO: darg3030@gmail.com</t>
  </si>
  <si>
    <t>V1DZZ480</t>
  </si>
  <si>
    <t>COMUNICACIONES JESAU</t>
  </si>
  <si>
    <t>FO-25-1328104</t>
  </si>
  <si>
    <t>04-08 SE ESCALA PARA VISITA. LLAMAR ANTES DE VISITAR, CONFIRMAR FALLA Y DATOS.
0
06-08 / SOLUCIÓN: SE VISITA COMERCIO POR FALLA EN DATÁFONO SE REINICIA AL LLEGAR AL COMERCIO SE EVIDENCIA QUE LA ORDEN ESTÁ MAL CREADA YA QUE LOS CB QUE PRESENTAN LA FALLA SON EL 17926643 Y LA 17547100 Y EL CB AL QUE CARGARON LA FALLA ES EN EL CB 17547365 UBICADO EN CRA 6#18A Y LA FALLA DE LOS CB ES EN LA DIRECCIÓN CRA5#7-65 SE INDICA CLIENTE QUE DEBE GENERAR NUEVAMENTE LA SOLICITUD CON LOS DATOS DE LOS CORRESPONSALES A ATENDER YA QUE NO PODEMOS TOCAR UNA TERMINAL QUE NO ESTÉ EN LA ORDEN CLIENTE ACEPTA Y SE FINALIZA ACTIVIDAD SIN MÁS NOVEDAD  / USUARIO: Consuelo barrera  TELEFONO: 3168683825 CORREO: yutsagas16@hotmail.com</t>
  </si>
  <si>
    <t>CREATIVE CENTER AGEN DE PUBLIC</t>
  </si>
  <si>
    <t>FO-25-1331426</t>
  </si>
  <si>
    <t>CONVENIOS NO HABILITADOS</t>
  </si>
  <si>
    <t>05-08 SE INTENTA CONTACTO TELEFONICO CON EL CB AL 3008816648 SIN RESPUESTA SE ESCALA PARA VISITA FAVOR LLAMAR ANTES DE DESPLAZARSE PARA CONFIRMAR SOLICITUD Y DATOS
0
06-08 / SOLUCIÓN: SE REALIZA CAMBIO DE VERSIÓN EN DATAFONOS DE CB AVAL, PASA DE 10.5 A 10.6, SE REALIZA PRUEBAS ADQUIRENCIA OK, SE PRUEBA LECTORA DE CÓDIGO DE BARRAS CON CODIGO DEL COMERCIO Y NO LEE, SE PRUEBAS CON 3 LECTORAS OPTICON C-41S DE BACKUP Y EL PROBLEMA PERSISTE,EL CLIENTE PRUEBA CON LECTORA SYMBOL Y FUNCIONA, SE PRUEBA CON CODIGO DE BARRAS DIFERENTE Y SI LEE. SE REALIZA PRUEBAS CON CONVENIO MANUAL Y SALE OK. / USUARIO: Julieth Hernández  TELEFONO: 3008816648 CORREO: logistcentercontabilidad@gmail.com</t>
  </si>
  <si>
    <t>LNUZZ111-111NZ812</t>
  </si>
  <si>
    <t>TIENDA DE VARIEDADES BETHYORO 1</t>
  </si>
  <si>
    <t>FO-25-1333652</t>
  </si>
  <si>
    <t>05-08 SE ESCALA PARA VISITA. LLAMAR ANTES DE VISITAR, CONFIRMAR FALLA Y DATOS.
0
06-08 / SOLUCIÓN: SE REALIZA PRUEBAS DE COMUNICACIÓN DATAFONO, SE CAMBIA CABLE DE RED DE PUERTO EN SWITCH DEL CLIENTE, PRUEBAS DE COMUNICACIÓN Y TX OK. / USUARIO: NELSON BARRERA TELEFONO: 3022288366 CORREO: bethyoro.net@gmail.com</t>
  </si>
  <si>
    <t>LALZZ709</t>
  </si>
  <si>
    <t>PUBLI STAR BELLO</t>
  </si>
  <si>
    <t>FO-25-1333835</t>
  </si>
  <si>
    <t>05-08 SE ESCALA PARA VISITA. LLAMAR ANTES DE VISITAR, CONFIRMAR FALLA Y DATOS.
0
06-08 / SOLUCIÓN: SE REALIZA CAMBIO DE EQUIPO POR DAÑO ALERT IRRUPTION OK, EQUIPO NUEVO QUEDA OPERATIVO SE REALIZAN PRUEBAS EXITOSAS OK  / USUARIO: LINA MARTINEZ TELEFONO: 3219039803 CORREO: livemar-95@hotmail.com</t>
  </si>
  <si>
    <t>LMKZZ266</t>
  </si>
  <si>
    <t>PAPELERIA Y RECAUDOS FAST DON PAGO</t>
  </si>
  <si>
    <t>FO-25-1336722</t>
  </si>
  <si>
    <t>06-08 SE REALIZA CONTACTO TELEFONICO CON LA SRA ESTEFANY MOGOLLÓN AL 3124919872 CONFIRMA FALLA E INDICA QUE ES MUY INTERMITENTE POR LO CUAL SOLICITA VISITA TECNICA, SE VALIDAN DATOS ..SE ESCALA A LA RED POR EL TIPO DE FALLA ..RESPUESTA DE LA RED: REALICEMOS VISITA PARA CONOCER MAS A FONDO CUAL ES LA NOVEDAD QUE ESTA PRESENTANDO EL EQUIPO. GRACIAS. 
0
06-08 / SOLUCIÓN: SE REALIZA VISITA A CB PARA ATENDER INCIDENTE SE REALIZA INICIALIZACION Y RESEMBRADO DE TARJETA ,SE REALIZAN PRUEBAS OK  / USUARIO: Yulieth Constanza cruz  TELEFONO: 3124919872 CORREO: donpagobachufast@gmail.com</t>
  </si>
  <si>
    <t>10NZZ480</t>
  </si>
  <si>
    <t>CASA DE ARTES Y MANUALIDADES J&amp;G</t>
  </si>
  <si>
    <t>FO-25-1337693</t>
  </si>
  <si>
    <t>06-08 SE ESCALA PARA VISITA. LLAMAR ANTES DE VISITAR, CONFIRMAR FALLA Y DATOS.
0
06-08 / SOLUCIÓN: CAMBIO LECTORA DE BARRAS EN DAÑO CABLE  / USUARIO: Gloria verdugo  TELEFONO: 3108736510 CORREO: cdaymjyg@gmail.com</t>
  </si>
  <si>
    <t>10TZZ748</t>
  </si>
  <si>
    <t>JESMAR COMUNICACIONES AGENCIA GARZON</t>
  </si>
  <si>
    <t>FO-25-1336715</t>
  </si>
  <si>
    <t>06-08 SE ESCALA PARA VISITA. LLAMAR ANTES DE VISITAR, CONFIRMAR FALLA Y DATOS.
0
06-08 / SOLUCIÓN: SE REVISA CONFIGURACIÓN Y CONEXIONES DEL DATAFONO , SE REALIZA PRUEBAS OK, DATAFONO OPERATIVO  / USUARIO: Elicelis torres  TELEFONO: 3134881065 CORREO: bodegajesmargarzon@gmail.com</t>
  </si>
  <si>
    <t>A1SZZ599</t>
  </si>
  <si>
    <t>DROGUER SALUD Y VIDA MINIMARKE</t>
  </si>
  <si>
    <t>FO-25-1337709</t>
  </si>
  <si>
    <t>06-08 SE ESCALA PARA VISITA. LLAMAR ANTES DE VISITAR, CONFIRMAR FALLA Y DATOS.
0
06-08 / SOLUCIÓN: SE VISITA CB PERO NOE S POSIBLE REALIZAR ACTIVIDAD DEBIDO A UE EL COMERCIO SE ENCUENTRA CERRADO. SE LLAMA A NÚMERO 3142181961 PERO DESVIAN LA LLAMADA. NO ES POSIBLE HABLAR CON EL CLIENTE  / USUARIO: Jesus Moncada  TELEFONO: 3142181961 CORREO: controldevisitadigital@gmail.com</t>
  </si>
  <si>
    <t>FO-25-1333667</t>
  </si>
  <si>
    <t>05-08 SE ESCALA PARA VISITA. LLAMAR ANTES DE VISITAR, CONFIRMAR FALLA Y DATOS.
0
06-08 / SOLUCIÓN: SE REALIZA BORRADO DE SO Y VERSIÓN SE ACTUALIZA SE CAPACITA AL CLIENTE DE COMO REALIZAR CIERRES DE FORMA CORRECTA SE REALIZA SEMBRADO DE TARJETA OK USUARIOS OK SERVICIO OPERATIVO DE CB 
CLIENTE PRESENTA INCONVENIENTES CON EL MÓDULO DE ADQUIRENCIA Y SE LE INDICA QUE SE DEBE COMUNICAR CON EL ÁREA ENCARGADA A RBM  / USUARIO: Ingrid peña  TELEFONO: 3028377475 CORREO: ilorenap@gmail.com</t>
  </si>
  <si>
    <t>LATZZ594</t>
  </si>
  <si>
    <t>DON PAGO SAN MARTIN</t>
  </si>
  <si>
    <t>FO-25-1331998</t>
  </si>
  <si>
    <t>05-08 SE ESCALA PARA VISITA. LLAMAR ANTES DE VISITAR, CONFIRMAR FALLA Y DATOS.
0
06-08 / SOLUCIÓN: CAMBIO DE EQUIPO POR DAÑO SE REALIZAN PRUEBAS CON RBM Y CON LA ENTIDAD SE DETECTA QUE LA TARBRADO SE ENCUENTRA EN DAÑO SE LE INFORMAR AL CLIENTE AUTORIZA DIEGO LÓPEZ  / USUARIO: Julieta prieto  TELEFONO: 3208260365 CORREO: julietaprieto1825@hotmail.com</t>
  </si>
  <si>
    <t>II0DZ903</t>
  </si>
  <si>
    <t>ALIADO COOPENESSA</t>
  </si>
  <si>
    <t>FO-25-1334688</t>
  </si>
  <si>
    <t>06-08 SOLICITUD DE LA RED POR FAVOR PROCEDER CON EL RESEMBRADO DE TARJETA
06/08/2025 EN COMUNICACIÓN CON LA SEÑORA SANDRA AL MOVIL 3012151830, INDICA QUE EN ESTE MOMENTO NO TIENE LA TARJETA DE SEMBRADO EN EL COMERCIO, INDICA QUE A LAS 2PM YA TENDRÁ LA TARJETA EN SITIO, SOLICITA QUE LA VISITEMOS EN EL  HORARIO 2PM A 5PM.
06-08 / SOLUCIÓN: RESEMBRADO DE TARJETA #8093, EQUIPO CON VERSION 10.6,CONFIGURACION CB OK, PRUEBAS OK.  / USUARIO: Sandra Carreño TELEFONO: 3012151830 CORREO: sandrucia24@gmail.com</t>
  </si>
  <si>
    <t>17ZZZ514</t>
  </si>
  <si>
    <t>AUTOSERVICIO EL MEJOR ALIADO</t>
  </si>
  <si>
    <t>FO-25-1337684</t>
  </si>
  <si>
    <t>06-08 SE ESCALA PARA VISITA. LLAMAR ANTES DE VISITAR, CONFIRMAR FALLA Y DATOS.
0
06-08 / SOLUCIÓN: SE REALIZA VALIDACIÓN DE PARÁMETROS SE INICIALIZA EQUIPO SE ACTUALIZA SE VÁLIDA QUE CLIENTE PIERDE TARJETA LE ENVÍAN NUEVA SE VÁLIDA BAUCHER TARJETA INVALIDA SE VÁLIDA CON REDEBAN INDICAN QUE SE DEJE SEMBRADA TARJETA Y CLIENTE EL DÍA DE MAÑANA REALICE PRUEBAS  / USUARIO: Liliana varón TELEFONO: 3053643003 CORREO: walter891121@gmail.com</t>
  </si>
  <si>
    <t>2A001675</t>
  </si>
  <si>
    <t>CIBERCEL CVS LEBRIJA</t>
  </si>
  <si>
    <t>FO-25-1334702</t>
  </si>
  <si>
    <t>06-08 SE ESCALA PARA VISITA. LLAMAR ANTES DE VISITAR, CONFIRMAR FALLA Y DATOS.
0
06-08 / SOLUCIÓN: SE REALIZA CAMBIO DE DATÁFONO POR DAÑO ALERTA INRRUPTION, SE INSTALA MAGIBOX, PRUEBAS Y LIMPIEZA DE EQUIPOS OK, TARJETA DE SEMBRADO # 3348 / USUARIO: Daniela Bueno  TELEFONO: 3112289814 CORREO: gerencia@cibercelcomcel.com</t>
  </si>
  <si>
    <t>LMHZZ245</t>
  </si>
  <si>
    <t>FO-25-1334717</t>
  </si>
  <si>
    <t>06-08 SOLICITUD DE LA RED POR FAVOR PROCEDER CON EL RESEMBRADO DE TARJETA
0
06-08 / SOLUCIÓN: SEMBRADO DE TARJETA OK USUARIOS OK SERVICIO OPERATIVO  / USUARIO: Alejandra Muñoz  TELEFONO: 3133404113 CORREO: yealmugas14@gmail.com</t>
  </si>
  <si>
    <t>FERRETERIA MERCACAN</t>
  </si>
  <si>
    <t>FO-25-1315644</t>
  </si>
  <si>
    <t>01-08 SE REALIZA CONTACTO TELEFONICO CON EL SR JHONY QUIEN INDICA ERROR CABLE DE RED DESCONECTADO SE HACEN VALIDACIONES SE ESCALA PARA VISITA CLIENTE INDICA LLAMAR POR WHATSAPP YA QUE SE PRESENTA FALLAS EN LA RED MOVIL
04/08/2025 SE ESTABLE COMUNICACIÓN CON EL  SEÑOR JHONNY LOPERA AL NÚMERO 3507437274 QUIEN INFORMA QUE SE ENCUENTRA EN UNA CITA EN BUCARAMANGA Y QUE LLEGA AL PUEBLO EL DIA DE MAÑANA EN HORAS DE LA TARDE POR LO CUAL DESEA QUE SE REPROGRAME LA VISITA PARA EL DIA MIÉRCOLES EN HORAS DE LA TARDE
06-08 / SOLUCIÓN: SE HACE PRESENCIA EN COMERCIO SE REALIZA CAMBIO DE EQUIPO DEBIDO A QUE SE ENCUENTRA ALERTADO SE CREAN USUARIOS Y CONTRASEÑA AL MOMENTO DE HACER PRUEBAS EL CB SE ENCUENTRA BLOQUEADO POR PARTE DE LA ENTIDAD SE ME INFORMA AL CLIENTE QUIEN SE ENCARGARA DE HABLAR CON EL ASESOR TARJETA DE SEMBRADO #6977 / USUARIO: JHONNY LOPERA  TELEFONO: 3507437274 CORREO: merca.can@hotmail.com</t>
  </si>
  <si>
    <t>AAAAG759</t>
  </si>
  <si>
    <t>PAP Y ARTESANIAS GANE TAMESIS</t>
  </si>
  <si>
    <t>FO-25-1329493</t>
  </si>
  <si>
    <t>05-08 SE ESCALA PARA VISITA. LLAMAR ANTES DE VISITAR, CONFIRMAR FALLA Y DATOS.
0
06-08 / SOLUCIÓN: SE LLAMA AL 3005668044 SE HABLA CON LA SRA DIANA LA CUAL INFORMA QUE EL INCONVENIENTE SOLO LO PRESENTO EL DÍA VIERNES PERO ERA UN AERRO DE LA ENTIDAD PERO QUE EN EL MOMENTO ESTÁ FUNCIONANDO BIEN POR LO QUE SE CIERRE REQUERIMIENTO  / USUARIO: DIANA ZAPATA TELEFONO: 3005668044 CORREO: controldevisitadigital@gmail.com</t>
  </si>
  <si>
    <t xml:space="preserve">DROGUERIA SAN AGUSTIN PLUS </t>
  </si>
  <si>
    <t>FO-25-1339778</t>
  </si>
  <si>
    <t>06-08 SE ESCALA PARA VISITA. LLAMAR ANTES DE VISITAR, CONFIRMAR FALLA Y DATOS.
0
06-08 / SOLUCIÓN: SE CAMBIO DATAFONO POR DAÑO ALERT IRRUPCIÓN SE INSTALA NUEVA VERSIÓN CIERRES Y PRUEBAS OK  / USUARIO: Edinson moreno gelvez
 TELEFONO: 3017993481 CORREO: sanagustinplus@gmail.com</t>
  </si>
  <si>
    <t>TV00U320</t>
  </si>
  <si>
    <t>PAPELERIA Y MISCELANEA ESTACIO</t>
  </si>
  <si>
    <t>FO-25-1340235</t>
  </si>
  <si>
    <t>06-08 SE ESCALA PARA VISITA. LLAMAR ANTES DE VISITAR, CONFIRMAR FALLA Y DATOS.
0
06-08 / SOLUCIÓN: SE VISITA COMERCIO SE REALIZA EL CAMBIO DE EQUIPO DATÁFONO OK EQUIPO MAGICBOX OK, VERSION 10.5 OK , PRUEBAS OK, CB OPERATIVO , TARJETA SEMBRANDO 9831 / USUARIO: Karoll peña TELEFONO: 3168007280 CORREO: papelería.xbox@gmail.com</t>
  </si>
  <si>
    <t>TRGZZ383</t>
  </si>
  <si>
    <t>FO-25-1340776</t>
  </si>
  <si>
    <t>06-08 SE ESCALA PARA VISITA. LLAMAR ANTES DE VISITAR, CONFIRMAR FALLA Y DATOS.
0
06-08 / SOLUCIÓN: SE REALIZA LLAMADA AL CLIENTE , EL NUMERO DE CONTACTO ESTA FUERA DE SERVICIO, SE LLAMA AL NUMERO 3244948057, PERTENECIENTE AL CONTACTO YUDI MARISOL , YA QUE ES EL QUE APARECE EN LA APERTURA REALIZADA, SE VALIDA CON EL CLIENTE INCONVENIENTE Y CONTACTO DEL SEÑOR CARLOS , PERO INDICA QUE ESTAMOS EQUIVOCADOS, QUE NO SE HA REALIZADO NINGUN REPORTE,  SE LE DEJA MENSAJE IGUAL EXPLICANDO QUE LA FACTURA 344 POR LA QUE REPORTAN EL ERRRO NO ES POSIBLE EL PAGO POR EL DATAFONO YA PREVIA INFIRMACION DE REDEBAN DADO SE DEBE HABLAR CON EL PROVEEDOR DE LA FACTURA PARA CAMBIO DE CODIGO DE BARRAS YA QUE NO ES PROBLEMA FISICO DE DISPOSITIVOS, LA SEÑORA NO ATIENDE Y CUALGA LA LLAMADA. / USUARIO: CARLOS TAQUES TELEFONO: 3177408782 CORREO: controldevisitadigital@gmail.com</t>
  </si>
  <si>
    <t>VARIEDADES SR.COM</t>
  </si>
  <si>
    <t>FO-25-1340229</t>
  </si>
  <si>
    <t>06-08 SE ESCALA PARA VISITA. LLAMAR ANTES DE VISITAR, CONFIRMAR FALLA Y DATOS. ..NOTA: SE LE INDICA AL USUARIO QUE DEBE REPORTAR LA OC PARA SER ATENDIDA
0
08-08 / SOLUCIÓN: SE REALIZA VISITA A COMERCIO SERVICIO OPERATIVO OK SIN NOVEDADES  / USUARIO: Marly pava TELEFONO: 3114815875 CORREO: pavamarly12@gmail.com</t>
  </si>
  <si>
    <t>V1OZZ431</t>
  </si>
  <si>
    <t>FO-25-1349615</t>
  </si>
  <si>
    <t>06-08 SE ESCALAR A LA RED YA QUE EL CASO SE HABIA ATENDIDO EL DIA DE HOY 06-08 CON EL RADICADO: 5746679 DONDE SE EVIDENCIO QUE EL DATAFONO ES DE ADQUIRENCIA ..RESPUESTA DE LA RED: @SERVICIO.CLIENTE, POR FAVOR SU AYUDA RADICANDO CASO A LA FUERZA COMERCIAL DE REDEBAN, SERVICIO VA DIRIGIDO PARA UN DATÁFONO INALÁMBRICO DE ADQUIRENCIA NO CUENTA CON PERFIL DE CORRESPONSAL.
@'CG_LINEACOM', POR FAVOR, DOCUMENTAR Y CERRAR CASO. 
0</t>
  </si>
  <si>
    <t>CONECTIVIDAD MOVIL TOCAIMA CVS</t>
  </si>
  <si>
    <t>FO-25-1337676</t>
  </si>
  <si>
    <t>06-08 SE ESCALA PARA VISITA. LLAMAR ANTES DE VISITAR, CONFIRMAR FALLA Y DATOS.
07/08/2025 SE REALIZA MÚLTIPLES LLAMADAS A NÚMERO DE CONTACTO NADIE RESPONDE. SE REAGENDA YA QUE SE REQUIRIÓ VALIDACIÓN DE CAMBIO DE EQUIPO EL DÍA DE HOY NO SE CUENTA CON SOPORTE DE REDEBAN.
08-08 / SOLUCIÓN: BORRADO DE SO Y VERSIÓN SE ACTUALIZA SE CAPACITA AL COMERCIO DE COMO REALIZAR LOS CIERRES DE FORMA CORRECTA SE REALIZAN PRUEBAS OK SE ENTREGA SERVICIO OPERATIVO  / USUARIO: Karen rojas  TELEFONO: 3143244144 CORREO: yisedrojas1001@outlook.es</t>
  </si>
  <si>
    <t>ED00U600</t>
  </si>
  <si>
    <t>COMUNICACIONES INTERCEL .COM</t>
  </si>
  <si>
    <t>FO-25-1337650</t>
  </si>
  <si>
    <t>06-08 SE ESCALA PARA VISITA. LLAMAR ANTES DE VISITAR, CONFIRMAR FALLA Y DATOS.
07/08/2025 SE ESTABLECE COMUNICACIÓN CLIENTE INFORMA DATÁFONO NO IMPRIME VARIOS CARACTERES SE REQUIERE CAMBIO EQUIPO NO SE CUENTA CON SOPORTE REDEBAN PARA REALIZAR EL CAMBIO DE EQUIPO.
08-08 / SOLUCIÓN: CAMBIO DE DATAFONO POR DAÑO SE REALIZA PRUEBAS OK SE ENTREGA SERVICIO OPERATIVO  / USUARIO: Dora Lilia mur TELEFONO: 3108646203 CORREO: doracel2871_@hotmail.com</t>
  </si>
  <si>
    <t>BBBBD236</t>
  </si>
  <si>
    <t>PAPELERIA MISCELANEA CIBER CAFE MR BLUE</t>
  </si>
  <si>
    <t>FO-25-1339821</t>
  </si>
  <si>
    <t>CTL CONFIGURACION LECTOR INTERNAL</t>
  </si>
  <si>
    <t>06-08 SE ESCALA PARA VISITA. LLAMAR ANTES DE VISITAR, CONFIRMAR FALLA Y DATOS.
07/08/2025 SE VALÍA SE REQUIERE CAMBIO DE EQUIPO YA QUE EL LECTOR DE TARJETA SE ENCUENTRA EN DAÑA NO LEE NINGUNA TARJETA Y REINICIA EL EQUIPO. NO SE CUENTA CON SOPORTE DE REDEBAN PARA REALIZAR EL CAMBIO DE EQUIPO EL DÍA DE HOY
08-08 / SOLUCIÓN: SE VISITA COMERCIO POR FALLAS EN DATÁFONO  MENSAJE RETIRE TARJETA AL LLEGAR AL COMERCIO SE REALIZAN TRANSACCIONES DE PRUEBA CON TARJETA OK SE REVISA CABLEADO OK Y NO PRESENTA NOVEDADES CON LAS LECTURAS DE TARJETA Y SE DEJA CB OPERANDO SIN NOVEDAD  / USUARIO: Jean carlo chinchilla  TELEFONO: 3144599481 CORREO: anabeatrizgarcianieto@gmail.com</t>
  </si>
  <si>
    <t>SXTZZ611</t>
  </si>
  <si>
    <t>SERVI-FACIL</t>
  </si>
  <si>
    <t>FO-25-1345020</t>
  </si>
  <si>
    <t>07-08 SE ESCALA PARA VISITA. LLAMAR ANTES DE VISITAR, CONFIRMAR FALLA Y DATOS.
0
08-08 / SOLUCIÓN: SE VISITA COMERCIO POR FALLA, PUESTO QUE PIERDE CONEXIÓN, SE CAMBIA CABLE MAGIC BOX, SE DEJA CON LA VERSIÓN 10.6, SE REALIZAN PRUEBAS OK. / USUARIO: ELIACIB MANUEL SEÑA ALMANZA TELEFONO: 3167494877 CORREO: eliacibsena07@gmail.com</t>
  </si>
  <si>
    <t>A4IZZ319</t>
  </si>
  <si>
    <t>MISCELANEA Y PAPELERIA CARITO</t>
  </si>
  <si>
    <t>FO-25-1349079</t>
  </si>
  <si>
    <t>08-08 SE ESCALA PARA VISITA. LLAMAR ANTES DE VISITAR, CONFIRMAR FALLA Y DATOS.
0
08-08 / SOLUCIÓN: SE REALIZA VISITA DE CAMPO ENCONTRANDO QUE COMERCIO ESTA CERRADO SE INTENTA COMUNICACIÓN A LA LÍNEA 3245338102 NO CONTESTAN, SE INFORMA A SUPERVISOR QUIEN AUTORIZA CIERRE DE VISITA  / USUARIO: None TELEFONO: 3245338102 CORREO: controldevisitadigital@gmail.com</t>
  </si>
  <si>
    <t>FO-25-1350109</t>
  </si>
  <si>
    <t>08-08 SE ESCALA PARA VISITA. LLAMAR ANTES DE VISITAR, CONFIRMAR FALLA Y DATOS.
0
08-08 / SOLUCIÓN: SE REALIZA CAMBIO DE LECTORA OPTICON C-41S EN CB AVAL DEBIDO A QUE NO LEE CÓDIGOS DE BARRAS DE UNA EMPRESA EN ESPECÍFICO, SE PRUEBA LA LECTORA RECIÉN INSTALADA TAMBIÉN DE TECNOLOGIA OPTICON C-41S Y TAMPOCO LEE LOS CÓDIGOS DE BARRAS DE DICHA EMPRESA, SIN EMBARGO AL PROBAR CON OTROS CÓDIGOS DE BARRAS LOS LEE CON NORMALIDAD, EL CLIENTE CUENTA CON LECTORA DE TECNOLOGÍA SYMBOL Y ESTE SI LEE LOS CÓDIGOS DE BARRAS PERO NO CONTAMOS CON BACKUP DE ESTE TIPO DE LECTORAS. / USUARIO: Julieth Hernández TELEFONO: 3008816648 CORREO: logistcentercontabilidad@gmail.com</t>
  </si>
  <si>
    <t>LNUZZ111</t>
  </si>
  <si>
    <t>DROGAS EL ESTERO</t>
  </si>
  <si>
    <t>FO-25-1351942</t>
  </si>
  <si>
    <t>08-08 SE REALIZA COMUNICACION CON EL SR ANGELO GALVIS DONDE CONFIRMA QUE TIENE EN SU PODER LA TARJETA DE SEMBRADO .. SE ESCALA DE A LA RED PARA VALIDAR SI ESTA AUTORIZADO POR LA ENTIDAD ..RESPUESTA DE LA RED: POR FAVOR INFORMARLE AL CLIENTE QUÉ DEBE DAR EL &lt;&lt;ACUSE DE RECIBIDO CON EL BANCO&gt;&gt; PARA QUÉ SEAN ELLOS QUIENES NOS DEL EL VO. BO. Y HAGAN LA SOLICITUD DIRECTA DE RESEMBRADO, POR LO ANTERIOR, INFORMAR AL CLIENTE, DOCUMENTAR Y CERRAR ACTIVIDAD, MIL GRACIAS.
NOTA: NO TIENE VO. BO. DE LA ENTIDAD A LA FECHA.
0
0</t>
  </si>
  <si>
    <t>CONECTIVIDAD MOVIL FRESNO CVS</t>
  </si>
  <si>
    <t>FO-25-1337662</t>
  </si>
  <si>
    <t>06-08 SE ESCALA PARA VISITA. LLAMAR ANTES DE VISITAR, CONFIRMAR FALLA Y DATOS.
0
08-08 / SOLUCIÓN: SE LLEGA AL CORRESPONSAL Y SE VERIFICA CONEXIÓN ELÉCTRICA Y DE INTERNET. SE DEJA DATÁFONO OPERATIVO. SE HACE PRUEBA DE TRANSACCIÓN TODO OK  / USUARIO: Yeisson Galeano TELEFONO: 3103323721 CORREO: cajafresno@conectividadmovil.com.co</t>
  </si>
  <si>
    <t>SXNZZ294</t>
  </si>
  <si>
    <t>FO-25-1347262</t>
  </si>
  <si>
    <t>08-08 EN COMUNICACION CON EL CB AL NUMERO 3185306060 CONFIMA DATOS Y FALLA, SE ESCALA PARA VISITA.
0
08-08 / SOLUCIÓN: SE REALIZA VISITA AL COMERCIO CB AVAL, SE VÁLIDA Y EL CLIENTE COMENTA QUE LA BATERIA DEL DATAFONO NO CARGA CORRECTAMENTE SE LE COMENTA QUE DICHAS BATERIAS TARDAN MAS DE LO NORMAL PARA CARGAR, SE LE HACE CAMBIO DE DICHA BATERIA PERO AL IGUAL HAY QUE ESPERAR QUE TOME CARGA, SE RESTO EL SERVICIO ESTA OPERANDO CON NORMALIDAD / USUARIO: ARNULFO RAMÍREZ  TELEFONO: 3185306060 CORREO: arnulforc@hotmail.com</t>
  </si>
  <si>
    <t>TIENDA SAN VALES</t>
  </si>
  <si>
    <t>FO-25-1350104</t>
  </si>
  <si>
    <t>08-08 SE ESCALA PARA VISITA. LLAMAR ANTES DE VISITAR, CONFIRMAR FALLA Y DATOS.
0
08-08 / SOLUCIÓN: SE ENCUENTRA CORRESPONSAL CON FALLA EN RECHAZO EN TODAS LAS  TRANSACCIONES SE REALIZA RESEMBRADO DE TARJETA PERSISTE ERROR SE CONSULTA A RBM INFORMAN QUE ES BLOQUEO POR PARTE DE LA ENTIDAD SE REALIZA PRUEBAS DE FUNCIONAMIENTO DE COMERCIO EXITOSAS PRUEBAS CB FALLIDAS SE LE INFORMA A CLIENTE QUE DEBE VALIDAR CON LA ENTIDAD EL BLOQUEO DEL SISTEMA  / USUARIO: CLAUDIA REALPE TELEFONO: 3184478858 CORREO: claudiarelppsolarte@gmail.com</t>
  </si>
  <si>
    <t>XP000254</t>
  </si>
  <si>
    <t>HELADERIA MIL ANTOJOS</t>
  </si>
  <si>
    <t>FO-25-1348143</t>
  </si>
  <si>
    <t>08-08 SE ESCALA PARA VISITA. LLAMAR ANTES DE VISITAR, CONFIRMAR FALLA Y DATOS.
0
08-08 / SOLUCIÓN: SE REALIZA VISITA AL COMERCIO, SE BORRA Y ACTUALIZA EQUIPO A VERSION 10.6, PRUEBAS OK. / USUARIO: Fabiola Barbosa TELEFONO: 3202025402 CORREO: joaco.torresb@gmail.com</t>
  </si>
  <si>
    <t>IZ8ZZ074</t>
  </si>
  <si>
    <t>FO-25-1348493</t>
  </si>
  <si>
    <t>08-08 SE ESCALA PARA VISITA. LLAMAR ANTES DE VISITAR, CONFIRMAR FALLA Y DATOS.
0
08-08 / SOLUCIÓN: SE VISITA CB, SE REALIZA CAMBIO DE DATÁFONO POR DAÑO. SE INSTALA NUEVO EQUIPO, SE CONFIGURA POS SE INICIALIZA, SE SIEMBRA TARJETA, SE CREAN USUARIOS CORRECTAMENTE Y SE REALIZA PRUEBAS EXITOSAS  / USUARIO: JESÚS MONCADA TELEFONO: 3142181961 CORREO: jemomendoza@hotmail.com</t>
  </si>
  <si>
    <t>99AZZ577</t>
  </si>
  <si>
    <t>FO-25-1341449</t>
  </si>
  <si>
    <t>CANAL DEL COMERCIO</t>
  </si>
  <si>
    <t>61-08 SE REALIZA CONTACTO TELEFONICO CON EL CB DONDE CONFIRMA LA FALLA NUEVAMENTE,  SE HACEN VALIDACIONES SE ESCALA PARA VISITA. EL USUARIO INDICA QUE ES POSIBLE UNA FALLA DE IP Y SI ES POSIBLE QUE VALLA EL MISMO TECNICO
07/08/2025 SE ESTABLECE COMUNICACIÓN TELEFÓNICA CON EL CLIENTE EL SEÑOR NELSON AL 3166792187 EL CUAL INFORMA QUE DESDE QUE LE CAMBIARON EL DATÁFONO A TECNOLOGÍA DESK 2600 LE PRESENTA MÚLTIPLES FALLAS REQUIERE CAMBIO DE EQUIPO URGENTE YA QUE HA TENIDO VARIAS VISITAS FUNCIONA POR UN RATO Y VUELVE A PRESENTAR LA MISMA FALLA. INFORMA QUE EL DÍA DE HOY NO SE CUENTA CON SOPORTE DE REDEBAN PARA PODER REALIZAR EL CAMBIO EQUIPO SE AGENDA VISITA
08-08 / SOLUCIÓN: SE REALIZA LLAMADA DE VALIDACIÓN PARA VISITA TÉCNICA, SE HABLA CON LA SRA. BETHY QUIEN INFORMA QUE EL EQUIPO HA TRABAJADO CON NORMALIDAD EL DÍA DE HOY, CLIENTE INDICA QUE DESISTE DE LA VISITA TÉCNICA POR BUEN FUNCIONAMIENTO DEL EQUIPO. / USUARIO: BETY OROZCO TELEFONO: 3166792187 CORREO: controldevisitadigital@gmail.com</t>
  </si>
  <si>
    <t>EL MANGO S C</t>
  </si>
  <si>
    <t>FO-25-1349249</t>
  </si>
  <si>
    <t>08-08 SE ESCALA PARA VISITA. LLAMAR ANTES DE VISITAR, CONFIRMAR FALLA Y DATOS.
0
08-08 / SOLUCIÓN: SE VISITA COMERCIO SE CAMBIA PINPAD DEBIDO ALERT IRRUPTION , SE CAMBIA ACTIVO DEBIDO POR TECNOLOGÍA , SE REALIZA INYECCIÓN DE SISTEMA Y VERSIÓN , INICIALIZADA OK SEMBRADO DE TARJETA OK PRUEBAS OK CUBRE CLAVE OK  / USUARIO: Johana Esteban  TELEFONO: 3108572076 CORREO: johandrea757@gmail.com</t>
  </si>
  <si>
    <t>3A00B261</t>
  </si>
  <si>
    <t>CVS BUIMON VILLA DEL ROSARIO</t>
  </si>
  <si>
    <t>FO-25-1351425</t>
  </si>
  <si>
    <t>08-08 SE ESCALA PARA VISITA. LLAMAR ANTES DE VISITAR, CONFIRMAR FALLA Y DATOS.
0
09-08 / SOLUCIÓN: SE REALIZÓ VISITA AL COMERCIO Y SE ENCUENTRA EQUIPO REINICIANDOSE, SE ENCUENTRA HUD FALLANDO,SE REALIZA CAMBIO DE HUD PRUEBAS ÉXITOSAS  / USUARIO: Sharon Orozco  TELEFONO: 3022146813 CORREO: buimoncvsvillar@gmail.com</t>
  </si>
  <si>
    <t>9C00B907</t>
  </si>
  <si>
    <t>MISCELANEA MELROSSE</t>
  </si>
  <si>
    <t>FO-25-1352676</t>
  </si>
  <si>
    <t>TARJETA USO RESTRINGIDO</t>
  </si>
  <si>
    <t>09-08 SE ESCALA PARA VISITA. LLAMAR ANTES DE VISITAR, CONFIRMAR FALLA Y DATOS.
0
09-08 / SOLUCIÓN: SE LLEGA AL COMERCIO SE HACEN PRUEBAS PERO NOS DAMOS CUENTA QUE ES PROBLEMA DE ENTIDAD SE LE INDICA AL CLIENTE QUE DEBE DE HACER SE ACTUALIZA DATÁFONO A ULTIMA VERSIÓN  / USUARIO: JOSE CANO TELEFONO: 3012007830 CORREO: asdru46@gmail.com</t>
  </si>
  <si>
    <t>1A00N381</t>
  </si>
  <si>
    <t>DROGUERIA MAXIDROGAS SEMILLAS DE PAZ</t>
  </si>
  <si>
    <t>FO-25-1349903</t>
  </si>
  <si>
    <t>OBSTRUCCION DEL LECTOR</t>
  </si>
  <si>
    <t>08-08 SE ESCALA PARA VISITA. LLAMAR ANTES DE VISITAR, CONFIRMAR FALLA Y DATOS.
0
09-08 / SOLUCIÓN: SE REALIZA CONTACTO TELEFÓNICO CON LA SEÑORA RUBIELA SE LE BRINDA SOPORTE PRUEBAS OK NO REQUIERE VISITA TÉCNICA / USUARIO: Rubiela castro TELEFONO: 3144379730 CORREO: controldevisitadigital@gmail.com</t>
  </si>
  <si>
    <t>RAPITIENDA DONDE LUCAS</t>
  </si>
  <si>
    <t>FO-25-1347244</t>
  </si>
  <si>
    <t>08-08 SE ESCALA PARA VISITA. LLAMAR ANTES DE VISITAR, CONFIRMAR FALLA Y DATOS.
09-08 / SOLUCIÓN: SE VISITA CORRESPONSAL Y SE REEMPLAZA FUENTE DE PODER AVERIADA. TRANSACCIONES DE PRUEBA EXITOSAS. NO SE ACTUALIZA PORQUE CLIENTE NO TIENE TARJETA DE SEMBRADO EN EL MOMENTO DE LA VISITA  / USUARIO: Yesenia González  TELEFONO: 3168276233 CORREO: yesseniagonzalezvelez@gmail.com</t>
  </si>
  <si>
    <t>5A09Z668</t>
  </si>
  <si>
    <t>MOVILCO VILLAVICENCIO</t>
  </si>
  <si>
    <t>FO-25-1354241</t>
  </si>
  <si>
    <t>09-08 SE ESCALA PARA VISITA. LLAMAR ANTES DE VISITAR, CONFIRMAR FALLA Y DATOS.
0
09-08 / SOLUCIÓN: SE VISITA CB PERO NO ES POSIBLE REALIZAR ACTIVIDAD. INFORMAM QUE EL DATÁFONO DAÑADO SE LO LLEVARON A OTRA OFICINA Y NO LO TIENEN EN EL PUNTO DOSNE ESTÁ REGISTRADA LA DIRECCIÓN. CLIENTE NO FIRMA  / USUARIO: PATRICIA LEÓN  TELEFONO: 3132538580 CORREO: controldevisitadigital@gmail.com</t>
  </si>
  <si>
    <t xml:space="preserve">POS NO DISPONIBLE </t>
  </si>
  <si>
    <t>PAGO DE SERVICIOS JESAU</t>
  </si>
  <si>
    <t>FO-25-1349899</t>
  </si>
  <si>
    <t>08-08 SE ESCALA PARA VISITA. LLAMAR ANTES DE VISITAR, CONFIRMAR FALLA Y DATOS.
0
09-08 / SOLUCIÓN: DURANTE LA VISITA DE TECNICA ENCONTRAMOS QUE DATÁFONO PRESENTA ERROR AL MOMENTO DE REALIZAR TRANSACCIONES SE PROCEDE A REALIZAR ACTUALIZACIÓN DE SO Y VERSION SE CREAN USUARIOS SE REALIZAN PRUEBAS QUEDANDO SERVICIO OK A CONFORMIDAD DE CB / USUARIO: CONSUELO BARRERA TELEFONO: 3168683825 CORREO: andersfabian@hotmail.com</t>
  </si>
  <si>
    <t>9A1ZZ529-GZ0WZ411</t>
  </si>
  <si>
    <t>FO-25-1354232</t>
  </si>
  <si>
    <t>09-08 SE ESCALA PARA VISITA. LLAMAR ANTES DE VISITAR, CONFIRMAR FALLA Y DATOS.
09/08/2025 NO HAY SOPORTE CON REDEBAN PARA ATENDER REQUERIMIENTO DE ACTIVIDAD
11-08 / SOLUCIÓN: RESEMBRADO DE TARJETA PRUEBAS OK / USUARIO: Liliana Varón TELEFONO: 3053643003 CORREO: wilter891121@hotmail.com</t>
  </si>
  <si>
    <t>ARTESANIAS EL ARREJERAO</t>
  </si>
  <si>
    <t>FO-25-1356391</t>
  </si>
  <si>
    <t>10-08 SE ESCALA PARA VISITA. LLAMAR ANTES DE VISITAR, CONFIRMAR FALLA Y DATOS
0
11-08 / SOLUCIÓN: SE REALIZA CAMBIO DE CABLE MAGIC BOX, PRUEBAS OK / USUARIO: Carlos Guevara TELEFONO: 3114669543 CORREO: arrejeraoartesanias@gmail.com</t>
  </si>
  <si>
    <t>AAWZZ248</t>
  </si>
  <si>
    <t>MULTISERVICIOS DE LA ESQUINA</t>
  </si>
  <si>
    <t>FO-25-1357633</t>
  </si>
  <si>
    <t>10-08 SE ESCALA PARA VISITA. LLAMAR ANTES DE VISITAR, CONFIRMAR FALLA Y DATOS
0
11-08 / SOLUCIÓN: SE REALIZA VISITA AL COMERCIO SE ENCUENTRA DATÁFONO EN ALERT IRRUPTION LO CUAL NO DEJABA REALIZAR NINGÚNA OPERACIÓN SE CAMBIA DATÁFONO SE REALIZAN PRUEBAS EXITOSAS Y EL CB QUEDA OPERATIVO / USUARIO: Kevin Amador TELEFONO: 3023165774 CORREO: multiserviciosdelaesquina@gmail.com</t>
  </si>
  <si>
    <t>TVEZZ255</t>
  </si>
  <si>
    <t>S&amp;SAT CONSULTORIA SAS</t>
  </si>
  <si>
    <t>FO-25-1354236</t>
  </si>
  <si>
    <t>09-08 SE ESCALA PARA VISITA. LLAMAR ANTES DE VISITAR, CONFIRMAR FALLA Y DATOS.
09/08/2025 SE VALIDA DAÑO CON EL CLIENTE PERO INDICA YA ESTA DE CIERRE EL PUNTO DEBEMOS VALIDAR EL DIA LUNES
11-08 / SOLUCIÓN: SE REALIZA CONFIGURACIÓN DE LECTOR DE BARRAS SE REALIZA PRUEBAS DE FUNCIONAMIENTO CON LECTOR EXITOSAS CB QUEDA OPERATIVO / USUARIO: KELLY DAYANA ERAZO TELEFONO: 3224733335 CORREO: pagossysat@gmail.com</t>
  </si>
  <si>
    <t>V1ZZZ095</t>
  </si>
  <si>
    <t>FO-25-1350562</t>
  </si>
  <si>
    <t>08-08 SE REALIZA CONTACTO TELEFONICO CON LA SRA ESTEFANY MOGOLLÓN AL 3124919872 CONFIRMA FALLA E INDICAQUE DESEA QUE LE CAMBIEN EL DATÁFONO PORQUE CONTINÚA LA NOVEDAD, SE VALIDAN DATOS ..SE ESCALA A LA RED POR EL TIPO DE FALLA ..RESPUESTA DE LA RED: POR FAVOR PROGRAMAR VISITA REALIZAR LAS CORRESPONDIENTES VALIDACIONES DEL EQUIPO POR FAVOR QUE SE COMUNIQUEN CON NOSOTROS (RBM PAOLA GARZON) CUANDO ESTÉN EN PUNTO PARA VALIDAR CON LA ENTIDAD. GRACIAS.
09/08/2025 SE REALIZA LLAMADA DE VALIDACIÓN PARA ATENCIÓN DE INCIDENTE, SE HABLA CON LA SRA. ESTEFANI MOGOLLÓN Y SE LE INDICA QUE LA ATENCIÓN DEL INCIDENTE REQUIERE SOPORTE DE REDEBAN, LA CLIENTE INDICA QUE NO ESPERABA LA VISITA EL DÍA DE HOY POR QUÉ EN LA LINEA LE DIJERON QUE SE REALIZARIA EL DÍA LUNES 11-08-2025, SOLICITA LLAMAR ANTES DEL DESPLAZAMIENTO A SITIO PARA COORDINAR LA PERSONA QUE VA A ATENDER LA VISITA
11-08 / SOLUCIÓN: SE REALIZA VISITA A CB PARA ATENDER INCIDENTE SE REALIZA CAMBIO DE DATAFONO POR FALLA EN TECLADO, SE REALIZAN PRUEBAS OK, SE SIEMBRA TARJETA TERMINADA EN 2926 / USUARIO: Yulieth Constanza Cruz TELEFONO: 3025443475 CORREO: donpagobachuefast@gmail.com</t>
  </si>
  <si>
    <t>FO-25-1359391</t>
  </si>
  <si>
    <t>11-08 SE ESCALA PARA VISITA. LLAMAR ANTES DE VISITAR, CONFIRMAR FALLA Y DATOS
0
11-08 / SOLUCIÓN: SE REALIZA CONFIGURACIÓN DEL CIERRE, PRUEBAS SALEN OK / USUARIO: Marisol mejia
 TELEFONO: 3207715443 CORREO: auxtesoreria@gedima.com.co</t>
  </si>
  <si>
    <t>FO-25-1359198</t>
  </si>
  <si>
    <t>11-08 SE ESCALA PARA VISITA. LLAMAR ANTES DE VISITAR, CONFIRMAR FALLA Y DATOS
0
11-08 / SOLUCIÓN: SE VISITA CB Y SE REALIZA CAMBIO DE DATÁFONO POR DAÑO. SE INSTALA NUEVO EQUIPO, SE CONFIGURA POS SE INICIALIZA SE SIEMBRA TARJETA, SE CREAN USUARIOS CORRECTAMENTE Y SE REALIZA PRUEBAS EXITOSAS PRUEBAS OK  / USUARIO: Patricia Leon TELEFONO: 3208302084 CORREO: controlcorresponsal1@movilco.co</t>
  </si>
  <si>
    <t>SX7ZZ571</t>
  </si>
  <si>
    <t>DROGUERIA Y PAPELERIA DALAF</t>
  </si>
  <si>
    <t>FO-25-1358307</t>
  </si>
  <si>
    <t>11-08 SE ESCALA PARA VISITA. LLAMAR ANTES DE VISITAR, CONFIRMAR FALLA Y DATOS
0
11-08 / SOLUCIÓN: SE REALIZA VISITA AL PUNTO EN EL MOMENTO DE LA VISITA SE EVIDENCIA QUE EL EQUIPO FUNCIONA CORRECTAMENTE SE VALIDA CON PRUEBAS, PRUEBAS OK / USUARIO: Gabriel Carranza TELEFONO: 3045395021 CORREO: gabrielcarranza2021@gmail.com</t>
  </si>
  <si>
    <t>10GZZ599</t>
  </si>
  <si>
    <t>GUTIERREZ PEREZ LUIS ALBERTO</t>
  </si>
  <si>
    <t>RAPITIENDA LA PRIMA</t>
  </si>
  <si>
    <t>FO-25-1360580</t>
  </si>
  <si>
    <t>11-08 SE ESCALA PARA VISITA. LLAMAR ANTES DE VISITAR, CONFIRMAR FALLA Y DATOS
0
11-08 / SOLUCIÓN: SE REALIZA BORRADO DE TRANSACCIONES EN EL DATÁFONO, SE LE  INDICA A EL CB LA MANERA DE REALIZAR LOS CIERRES / USUARIO: PILAR TORRES TELEFONO: 3113333916 CORREO: pilar35torres@hotmail.com</t>
  </si>
  <si>
    <t>AD0AZ671</t>
  </si>
  <si>
    <t>NELSY BERNAL DUARTE</t>
  </si>
  <si>
    <t>FO-25-1349721</t>
  </si>
  <si>
    <t>08-08 SE ESCALA PARA VISITA. LLAMAR ANTES DE VISITAR, CONFIRMAR FALLA Y DATOS.**9-08 9:56 SE REALIZA VISITA PARA VALIDAR EL ERROR EN LAS TRX QUE LE ESTA ARROJANDO RG, SE LE SOLICITA LA TS AL USUARIO Y EL CÓDIGO ÚNICO NI EL NOMBRE DEL CB CORRESPONDE A LA DE LA ORDEN, POR FAVOR NOS AYUDAN VALIDANDO SI LA TARJETA SI CORRESPONDE AL CB Y CUAL ES EL MOTIVO DE LOS RG.
0
09-08 / SOLUCIÓN: SE REALIZA VISITA PARA VALIDAR EL ERROR EN LAS TRX QUE LE ESTA ARROJANDO RG, SE LE SOLICITA LA TS AL USUARIO Y EL CÓDIGO ÚNICO NI EL NOMBRE DEL CB CORRESPONDE A LA DE LA ORDEN, SE ESCALA CON COORDINADOR PARA REALIZAR ESCALAMIENTO A REDEBAN PARA IDENTIFICAR CUAL ES EL MOTIVO DE LOS RG. / USUARIO: Nelsy Bernal TELEFONO: 3105762065 CORREO: nelsybernalduarte@hotmail.com
0
11-08 / SOLUCIÓN: SE REALIZA COMUNICACIÓN VÍA TELEFÓNICA CON LA SEÑORA NELSY AL NÚMERO 3105762065 SE LE INFORMA QUE SE OBTIENE RESPUESTA DE ESCALAMIENTO POR RECHAZO GENERAL Y SE OBTIENE COMO RESPUESTA TS DAÑADA ENTIDAD QUEDA NOTIFICADA PARA GENERAR UNA NUEVA SE LE INFORMA QUE UNA VEZ TENGA LA NUEVA TS SE COMUNIQUE DE NUEVO PARA SOLICITAR VISITA TÉCNICA  / USUARIO: Nelsy Bernal  TELEFONO: 3105762065 CORREO: controldevisitadigital@gmail.com</t>
  </si>
  <si>
    <t>BBBB9270</t>
  </si>
  <si>
    <t>COTISERVICIOS</t>
  </si>
  <si>
    <t>FO-25-1358298</t>
  </si>
  <si>
    <t>11-08 SE ESCALA PARA VISITA. LLAMAR ANTES DE VISITAR, CONFIRMAR FALLA Y DATOS
0
11-08 / SOLUCIÓN: EN COMUNICACIÓN CON LA SEÑORA NATALIA MALAGON AL NUMERO 3103136365, SE REPIZA PARAMETROS, SE REALIZAN PRUEBAS OK. INDICA Y VERIFICA OPERATIVO EL SERVICIO  / USUARIO: NATALIA MALAGON TELEFONO: 3103136365 CORREO: jeisoncotiespi1@gmail.com</t>
  </si>
  <si>
    <t>FARMA S O S BODEGA</t>
  </si>
  <si>
    <t>FO-25-1364542</t>
  </si>
  <si>
    <t xml:space="preserve">11-08 SE ESCALA A LA RED PARA AUTORIZACION DE SOLICITUD ** LA RED: POR FAVOR REALIZAR EL CIERRE DE LA ACTIVIDAD POR DIRECCIÓN ERRADA. AGRADEZCO TU APOYO PARA INDICARLE AL CLIENTE QUE DEBE REALIZAR LA ACTUALIZACIÓN DE LA DIRECCIÓN CON LA ENTIDAD
0
12-08 / SOLUCIÓN:  / USUARIO:  TELEFONO:  CORREO: </t>
  </si>
  <si>
    <t>FO-25-1362538</t>
  </si>
  <si>
    <t>11-08 SE ESCALA A LA RED PARA AUTORIZACION DE SOLICITUD ** LA RED: POR FAVOR PROCEDER CON EL CORRESPONDIENTE RESEMBRADO DE TARJETA ** SE ESCALA PARA VISITA. LLAMAR ANTES DE VISITAR, CONFIRMAR FALLA Y DATOS
0
12-08 / SOLUCIÓN: SE REALIZA DE SEMBRADO DE TARJETA, PRUEBAS OK / USUARIO: Angelo Galvis TELEFONO: 3204087549 CORREO: servicioaclienteestero@gmail.com</t>
  </si>
  <si>
    <t>JAAIZ353</t>
  </si>
  <si>
    <t>DROGUERIA SAN ISIDRO LA 94</t>
  </si>
  <si>
    <t>FO-25-1365734</t>
  </si>
  <si>
    <t>RESEMBRADO DE TARJETA</t>
  </si>
  <si>
    <t xml:space="preserve">12-08 SE ESCALA A LA RED PARA AUTORIZACION DE SOLICITUD ** LA RED: POR FAVOR INFORMARLE AL CLIENTE QUÉ DEBE DAR EL &lt;&lt;ACUSE DE RECIBIDO CON EL BANCO&gt;&gt;  PARA QUÉ SEAN ELLOS QUIENES NOS DEL EL VO. BO. Y HAGAN LA SOLICITUD DIRECTA DE RESEMBRADO, POR LO ANTERIOR, INFORMAR AL CLIENTE, DOCUMENTAR Y CERRAR ACTIVIDAD, MIL GRACIAS. NOTA: NO TIENE VO. BO. DE LA ENTIDAD A LA FECHA
0
12-08 / SOLUCIÓN:  / USUARIO:  TELEFONO:  CORREO: </t>
  </si>
  <si>
    <t>EL MUNDO DE PROMOCION Y FANTAS</t>
  </si>
  <si>
    <t>FO-25-1363245</t>
  </si>
  <si>
    <t>12-08 SE ESCALA PARA VISITA. LLAMAR ANTES DE VISITAR, CONFIRMAR FALLA Y DATOS
0
12-08 / SOLUCIÓN: SE ESTABLECE COMUNICACIÓN CON CLIENTE INFORMA QUE RECHAZO DE TRANSACCIONES ES PORQUE EL BANCO LE REALIZÓ CAMBIO DE TARJETA DE SEMBRADO Y ESTA ALA ESPERA DE LA NUEVA TARJETA PARA PODER ACTIVAR AUTORIZA CERRAR ORDEN DE SERVICIO / USUARIO: ANGELICA LEMUS TELEFONO: 3106554274 CORREO: controldevisitadigital@gmail.com</t>
  </si>
  <si>
    <t>CONSUERTE BOCHICA</t>
  </si>
  <si>
    <t>FO-25-1362142</t>
  </si>
  <si>
    <t>11-08 SE ESCALA PARA VISITA. LLAMAR ANTES DE VISITAR, CONFIRMAR FALLA Y DATOS
0
12-08 / SOLUCIÓN: SE VISITA CB Y SE REALIZA ACTUALIZACIÓN A VERSIÓN 10.6. SE CONFIGURA POS, SE INICIALIZA, SE CREAN USUARIOS CORRECTAMENTE Y SE REALIZA PRUEBAS EXITOSAS PRUEBAS OK  / USUARIO: Adriana Zubieta TELEFONO: 3227941318 CORREO: centrodecontacto@consuerte.com.co</t>
  </si>
  <si>
    <t>ABHZZ114</t>
  </si>
  <si>
    <t>MANSERCOM</t>
  </si>
  <si>
    <t>FO-25-1364494</t>
  </si>
  <si>
    <t>12-08 SE ESCALA PARA VISITA. LLAMAR ANTES DE VISITAR, CONFIRMAR FALLA Y DATOS
0
12-08 / SOLUCIÓN: SE REALIZA VISITA A CB PARA ATENDER INCIDENTE SE REALIZA CAMBIO DE DATAFONO POR FALLA ALERTADO ,SE REALIZAN PRUEBAS OK ,SE SIEMBRA TARJETA TERMINADA EN 3868 / USUARIO: Angel María Gómez TELEFONO: 3108747589 CORREO: angelmariagomez1956@gmail.com</t>
  </si>
  <si>
    <t>IZ3ZZ633</t>
  </si>
  <si>
    <t>AUDITAR DEL VALLE</t>
  </si>
  <si>
    <t>FO-25-1363580</t>
  </si>
  <si>
    <t>12-08 SE ESCALA PARA VISITA. LLAMAR ANTES DE VISITAR, CONFIRMAR FALLA Y DATOS
0
12-08 / SOLUCIÓN: SE REEMPLAZA LECTOR DE CÓDIGO DE BARRAS POR CABLE DAÑADO. TRANSACCIONES DE PRUEBA EXITOSAS.  / USUARIO: Sandra Faracica TELEFONO: 3244314954 CORREO: auditarvalle@gmail.com</t>
  </si>
  <si>
    <t>10OZZ021</t>
  </si>
  <si>
    <t>PESCATEL COMUNICACIONES</t>
  </si>
  <si>
    <t>FO-25-1362426</t>
  </si>
  <si>
    <t>11-08 EN COMUNICACION CON LA SEÑORA GLORIA PEREZ AL NUMERO 3161620006, CONFIRMA FALLA, DATOS CORRECTOS. SE ESCALA PARA VISITA
0
12-08 / SOLUCIÓN: SE VISITA COMERCIO, CORRESPONSAL TRABAJANDO CORRECTAMENTE, SE REALIZA ACTUALIZACIÓN VERSION 10.6 YA QUE SE ENCONTRABA DESACTUALIZADO, SEMBRANDO TARJETA 2734 DEJANDO PRUEBAS OK SIN TELECARGA NO AUTORIZADA  / USUARIO: DEISY MORENO TELEFONO: 3208456932 CORREO: pescatelcs@gmail.com</t>
  </si>
  <si>
    <t>GZ0BZ364</t>
  </si>
  <si>
    <t>PAPELERIA LA ROCA</t>
  </si>
  <si>
    <t>FO-25-1362150</t>
  </si>
  <si>
    <t>11-08 SE ESCALA PARA VISITA. LLAMAR ANTES DE VISITAR, CONFIRMAR FALLA Y DATOS
0
12-08 / SOLUCIÓN: SE REALIZA CAMBIO DE CABLE MAGIC BOX SE VERIFICA SU CORRECTO FUNCIONAMIENTO / USUARIO: Sandra Márquez TELEFONO: 3001121446 CORREO: salimari173@gmail.com</t>
  </si>
  <si>
    <t>A1KZZ917</t>
  </si>
  <si>
    <t>D`VELEZ COMUNICACIONES</t>
  </si>
  <si>
    <t>FO-25-1359260</t>
  </si>
  <si>
    <t>11-08 SE ESCALA PARA VISITA. LLAMAR ANTES DE VISITAR, CONFIRMAR FALLA Y DATOS
0
12-08 / SOLUCIÓN: SE VISITA CB Y SE REALIZA RE SEMBRADO DE TARJETA. NO ES POSIBLE REALIZAR PRUEBA DE CB DEBIDO A QUE HAY UNA NOVEDAD CON LA ENTIDAD BANCARIA. REDEBAN INFORMA QUE YA SE ESCALO LA NOVEDAD CON LA ENTIDAD PARA QUE SEA SOLUCIONADO LO MAS PRONTO POSIBLE / USUARIO: Milena Bautista TELEFONO: 3166503319 CORREO: efectyguayabetal@gmail.com</t>
  </si>
  <si>
    <t>10RZZ925</t>
  </si>
  <si>
    <t>CACHARRO.COM</t>
  </si>
  <si>
    <t>FO-25-1360434</t>
  </si>
  <si>
    <t>11-08 EN COMUNICACION CON LA SEÑORA DOMITILA SIERRA AL NÚMERO 3175177804, CONFIRMA FALLA, DATOS CORRECTOS. SE ESCALA PARA VISITA
0
12-08 / SOLUCIÓN: SE REALIZA VISITA AL COMERCIO SE HACE CAMBIO DE DATAFONO SE REALIZA SEMBRADO DE TARJETA #1023 SE REALIZAN PRUEBAS OK / USUARIO: Domitila Sierra TELEFONO: 3175177804 CORREO: domitilasierra29@hotmail.com</t>
  </si>
  <si>
    <t>1ZZZZ766</t>
  </si>
  <si>
    <t>MARKET Y MÁS … GAROKA</t>
  </si>
  <si>
    <t>FO-25-1364497</t>
  </si>
  <si>
    <t>12-08 LA RED: POR FAVOR PROCEDER CON EL CORRESPONDIENTE RESEMBRADO DE TARJETA ** SE ESCALA PARA VISITA. LLAMAR ANTES DE VISITAR, CONFIRMAR FALLA Y DATOS
0
12-08 / SOLUCIÓN: SE VISITA COMERCIO SE REALIZA RESEMBRADO DE TARJETA OK, SE REALIZA INYECCIÓN DE SISTEMA Y VERSIÓN INICIALIZADA OK PRUEBAS DE VENTAS OK, SE INTENTA REALIZAR PRUEBAS DE CB PERO ARROJA FONDOS INSUFICIENTES, CLIENTE SE COMUNICA CON ASESOR INDICA QUE ES EL CUPO, QUE DEBE COMUNICARSE CON AUGUSTO PARA SOLUCIONAR YA QUE ES INTERNO, COORDINADOR INDICA DEJAR EQUIPO CONFIGURADO Y RETIRAR DEL SITIO / USUARIO: Julieth Castro TELEFONO: 3177251101 CORREO: garokacity@gmail.com</t>
  </si>
  <si>
    <t>LACZZ766</t>
  </si>
  <si>
    <t xml:space="preserve"> SEBAS YORK</t>
  </si>
  <si>
    <t>FO-25-1364501</t>
  </si>
  <si>
    <t>12-08 SE ESCALA PARA VISITA. LLAMAR ANTES DE VISITAR, CONFIRMAR FALLA Y DATOS
13/08/2025 SE LLEGÓ AL SITIO,SE VALIDA LAS FALLAS CON EL CLIENTE,SE LE DA ESPERA AL USUARIO MIENTRAS ENCUENTRA LA TARJETA DE SEMBRADO YA QUE NO ESTA MUY SEGURO DE DONDE LA GUARDÓ
13-08 / SOLUCIÓN: EN LA VISITA TÉCNICA SE REALIZÓ EL CAMBIO DE DATÁFONO YA QUE SE ENCONTRÓ BLOQUEADO (ALERT IRRUPTION), SE CAMBIÓ CON LA FUENTE DE PODER Y CABLE MAGIC BOX TETRA DESK 3500, SE CAMBIÓ EL LECTOR POR DAÑO EN EL CABLE, SE REALIZÓ EL SEMBRADO DE TARJETA Y SE CREARON LOS USUARIOS Y SE REALIZARON LAS PRUEBAS DEJANDO EL SERVICIO OPERANDO SIN FALLAS Y SIN NOVEDAD / USUARIO: SEBASTIÁN CORAL TELEFONO: 3178373096 CORREO: tiendasebasyork@gmail.com</t>
  </si>
  <si>
    <t>F100V217</t>
  </si>
  <si>
    <t xml:space="preserve">MORITAMOR REGALOS </t>
  </si>
  <si>
    <t>FO-25-1358875</t>
  </si>
  <si>
    <t>11-08 SE ESCALA PARA VISITA. LLAMAR ANTES DE VISITAR, CONFIRMAR FALLA Y DATOS
0
13-08 / SOLUCIÓN: SE REALIZA CAMBIO DE EQUIPO PORQUE AL CONECTARSE SE QUEDA CONGELADO EN PANTALLA EN BLANCO / USUARIO: José Pulgarin TELEFONO: 3228505080 CORREO: laprincipalpapeleria1@gmail.com</t>
  </si>
  <si>
    <t>A10LZ025</t>
  </si>
  <si>
    <t>FO-25-1367407</t>
  </si>
  <si>
    <t>12-08 SE ESCALA PARA VISITA. LLAMAR ANTES DE VISITAR, CONFIRMAR FALLA Y DATOS
0
13-08 / SOLUCIÓN: SE VISITA COMERCIO, SE REALIZA EL CAMBIO DE LECTOR DE BARRAS OK, SE REALIZA PRUEBAS OK, VERSION 10.5 OK, LECTOR DE BARRAS OK. CB OPERATIVO / USUARIO: Arnulfo Ramirez TELEFONO: 3185306060 CORREO: arnulforc@hotmail.com</t>
  </si>
  <si>
    <t>COMUNICACIONES JUAN D</t>
  </si>
  <si>
    <t>FO-25-1365706</t>
  </si>
  <si>
    <t>12-08 SE ESCALA PARA VISITA. LLAMAR ANTES DE VISITAR, CONFIRMAR FALLA Y DATOS
0
13-08 / SOLUCIÓN: SE VISITA COMERCIO, SE CAMBIA DATÁFONO POR FALLAS EN EL PUERTO DE LA CORRIENTE DEL EQUIPO, SE CAMBIA POR DESK2600, SE DEJA CONFIGURADO CON USUARIOS DEL CLIENTE, SE REALIZAN PRUEBAS OK, SE HABILITAN CIERRES, SE SIEMBRA TARJETA #9809. / USUARIO: Jessica Leon TELEFONO: 3208747200 CORREO: local.2010@hotmail.com</t>
  </si>
  <si>
    <t>1A00A741</t>
  </si>
  <si>
    <t>SMARTMOBILE</t>
  </si>
  <si>
    <t>FO-25-1366547</t>
  </si>
  <si>
    <t>12-08 SE ESCALA PARA VISITA. LLAMAR ANTES DE VISITAR, CONFIRMAR FALLA Y DATOS
0
13-08 / SOLUCIÓN: SE LLEGA LA DIRECCIÓN INDICADA Y SE REALIZA MANTENIMIENTO A LOS DATÁFONOS, SE VALIDAN CONEXIONES DE DATOS Y ELÉCTRICA, CONFIGURACIÓN Y VERSIONAMIENTO OK, USURARIOS OK, CIERRES HABILITADOS, SE REALIZAN PRUEBAS EXITOSAS. COMERCIO INDICA QUE TAMBIÉN SOLICITÓ EL CAMBIO DE UNA DE LAS BASES DATÁFONO SE LE INDICA QUE DEBE LLAMAR PARA GENERAR LA ORDEN DE CAMBIO DE LA BASE / USUARIO: Gladys Correa TELEFONO: 3103037991 CORREO: cajaprincipaltintal@smartmobile.com.co</t>
  </si>
  <si>
    <t>AA008109-A00YZ393</t>
  </si>
  <si>
    <t>FO-25-1367092</t>
  </si>
  <si>
    <t>12-08 SE ESCALA PARA VISITA. LLAMAR ANTES DE VISITAR, CONFIRMAR FALLA Y DATOS
0
13-08 / SOLUCIÓN: SE VISITA CB AVAL, SE CAMBIA VERSIÓN DEL SOFTWARE, SE CAMBIA FUENTE DE PODER POR QUE ESTÁ DETERIORADO Y GENERA REINICIOS CONSTANTES, SE DEJAN USUARIOS DEL CLIENTE, SE REALIZAN PRUEBAS OK, SE HABILITAN CIERRES, SE SIEMBRA TARJETA #6647 / USUARIO: Andrea Lemus TELEFONO: 3202500041 CORREO: almacenypapeleriaproton@gmail.com</t>
  </si>
  <si>
    <t>TELECOMUNICACIONES INTERGALACT</t>
  </si>
  <si>
    <t>FO-25-1368034</t>
  </si>
  <si>
    <t>12-08 SE ESCALA PARA VISITA. LLAMAR ANTES DE VISITAR, CONFIRMAR FALLA Y DATOS
0
13-08 / SOLUCIÓN: CAMBIO DE EQUIPO POR DAÑO EN IMPRESORA PRUEBAS OK  / USUARIO: Carmen Pongota TELEFONO: 3113060479 CORREO: intergalactica2011@gmail.com</t>
  </si>
  <si>
    <t>BBBB8482</t>
  </si>
  <si>
    <t>RIO COMUNICACIONES</t>
  </si>
  <si>
    <t>FO-25-1360737</t>
  </si>
  <si>
    <t>11-08 EN COMUNICACION CON LA SEÑORA YESINA HURTADO AL NUMERO 3233269346, CONFIRMA FALLA, DATOS CORRECTOS. SE ESCALA PARA VISITA
0
13-08 / SOLUCIÓN: LIMPIEZA DE LECTOR CHIP CON OBSTRUCCIÓN OK PRUEBAS OK / USUARIO: Yesenia hurtado TELEFONO: 3233269346 CORREO: comercialptoberrio@riocomunicaciones.co</t>
  </si>
  <si>
    <t>9L8ZZ323</t>
  </si>
  <si>
    <t>PAPELERIA Y VARIEDADES LEA.DISA</t>
  </si>
  <si>
    <t>FO-25-1354724</t>
  </si>
  <si>
    <t>09-08 SE ESCALA PARA VISITA. LLAMAR ANTES DE VISITAR, CONFIRMAR FALLA Y DATOS.
0
13-08 / SOLUCIÓN: EQUIPO NO ENCIENDE, SE REALIZA CAMBIO DATAFONO / USUARIO: Yuri Lorena Gil TELEFONO: 3045790289 CORREO: usuga6940@gmail.com</t>
  </si>
  <si>
    <t>FAPZZ190</t>
  </si>
  <si>
    <t>MINI ABASTOS LA CAMPINA</t>
  </si>
  <si>
    <t>FO-25-1367561</t>
  </si>
  <si>
    <t>SIN CUPO HABILITADO</t>
  </si>
  <si>
    <t>12-08 SE ESCALA PARA VISITA. LLAMAR ANTES DE VISITAR, CONFIRMAR FALLA Y DATOS
0
12-08 / SOLUCIÓN: SE REALIZA VISITA AL COMERCIO Y SE ENCUENTRA DATAFONO ERROR EN PARÁMETRO, SE REALIZA MANTENIMIENTO Y SE MONTA VERSIÓN 10.6, NO SE PUEDE REALIZAR INICIALIZACION POR CAÍDA MASIVA EN SERVIDOR DE RBM EQUIPO QUEDA SIN INICIALIZAR SE LE INDICA AL CLIENTE QUE SE DEBE REPROGRAMAR VISITA PARA EL DÍA 13/08/2025 POR CAÍDA MASIVA DE RBM EN SERVIDOR / USUARIO: Martha Arias TELEFONO: 3151196794 CORREO: zuluagapatiossas@hotmail.com
0
13-08 / SOLUCIÓN: SE CONFIRMA EL BLOQUEO DEL PUNTO POR PARTE DE LA ENTIDAD BANCARIA. SE LE INDICA AL USUARIO QUE DEBE COMUNICARSE DIRECTAMENTE CON LOS ASESORES DEL BANCO PARA GESTIONAR EL LEVANTAMIENTO DEL BLOQUEO.
SE PROCEDE CON EL CIERRE DE LA ORDEN, CON AUTORIZACIÓN DE LA RED REDEBAN / USUARIO: Martha Arias TELEFONO: 3151196794 CORREO: zuluagapatiossas@hotmail.com</t>
  </si>
  <si>
    <t>XP00I262</t>
  </si>
  <si>
    <t>NICONET</t>
  </si>
  <si>
    <t>FO-25-1372816</t>
  </si>
  <si>
    <t xml:space="preserve">13-08 SE ESCALA A LA RED PARA AUTORIZACION DE SOLICITUD ** LA RED: POR FAVOR INFORMARLE AL CLIENTE QUE DEBE DAR EL &lt;&lt;ACUSE DE RECIBIDO CON EL BANCO&gt;&gt; PARA QUE SEAN ELLOS QUIENES NOS DEL EL VO. BO. Y HAGAN LA SOLICITUD DIRECTA DE RESEMBRADO, POR LO ANTERIOR, INFORMAR AL CLIENTE, DOCUMENTAR Y CERRAR ACTIVIDAD
0
13-08 / SOLUCIÓN:  / USUARIO:  TELEFONO:  CORREO: </t>
  </si>
  <si>
    <t>SERVIPAGOS DE NARINO</t>
  </si>
  <si>
    <t>FO-25-1370051</t>
  </si>
  <si>
    <t>13-08 SE ESCALA PARA VISITA. LLAMAR ANTES DE VISITAR, CONFIRMAR FALLA Y DATOS
0
13-08 / SOLUCIÓN: SE REALIZA VISITA AL CORRESPONSAL, DATAFONO TIENE ERROR TLS ES NECESARIO CAMBIARLO PERO CLIENTE NO CUENTA CON LA TARJETA DE SEMBRADO, SE LE INFORMA QUE CUANDO TENGA LA TARJETA SE COMUNIQUE NUEVAMENTE PARA SOLICITAR LA VISITA / USUARIO: XIMENA DELGADO TELEFONO: 3164485549 CORREO: ximena.edb@gmail.com</t>
  </si>
  <si>
    <t>7A00B197</t>
  </si>
  <si>
    <t>MISCELANEA HUGOS</t>
  </si>
  <si>
    <t>FO-25-1370274</t>
  </si>
  <si>
    <t>13-08 SE ESCALA PARA VISITA. LLAMAR ANTES DE VISITAR, CONFIRMAR FALLA Y DATOS
0
13-08 / SOLUCIÓN: SE VISITA COMERCIO CB AVAL, EN EL SITIO EL CLIENTE NOS INDICA QUE EL DATÁFONO SE ENCUENTRA DETERIORADO EL TECLADO LA TAPA DE LA IMPRESORA Y CABLEADO, ADICIONAL A ELLO EL CLIENTE INFORMA QUE PRESENTA REINICIOS Y DUPLICIDAD EN ALGUNAS TRANSACCIONES NO SE PUEDE REALIZAR EL CAMBIO DEL EQUIPO PORQUE EL CLIENTE NO CUENTA CON LA TARJETA DE SEMBRADO SE LE INFORMA QUE CUANDO TENGA LA TARJETA EN SU PODER SE COMUNIQUE NUEVAMENTE PARA VISITAR Y PODER HACER EL CAMBIO Y DEJAR EL CORRESPONSAL ACTIVO SE CIERRA LA VISITA, NO SE MANIPULAN EQUIPOS. / USUARIO: Hugo Torres TELEFONO: 3128761465 CORREO: controldevisitadigital@gmail.com</t>
  </si>
  <si>
    <t>TEAM COMMUNICATIONS ISTMINA</t>
  </si>
  <si>
    <t>FO-25-1354726</t>
  </si>
  <si>
    <t>09-08 SE ESCALA PARA VISITA. LLAMAR ANTES DE VISITAR, CONFIRMAR FALLA Y DATOS.
0
13-08 / SOLUCIÓN: SE REALIZA CAMBIO DE EQUIPO POR DAÑO EN EL TECLADO, SE REALIZAN PRUEBAS Y E EL CB QUEDA OPERATIVO / USUARIO: Yei Emith Moreno Asprilla TELEFONO: 3215343640 CORREO: cajaistmina@teamcomunicaciones.com</t>
  </si>
  <si>
    <t>10PZZ071</t>
  </si>
  <si>
    <t>JANN CELPHONE CVS CENTRO</t>
  </si>
  <si>
    <t>FO-25-1370046</t>
  </si>
  <si>
    <t>13-08 SE ESCALA PARA VISITA. LLAMAR ANTES DE VISITAR, CONFIRMAR FALLA Y DATOS
0
13-08 / SOLUCIÓN: SE REALIZA CAMBIÓ DE LECTORA Y HUB POR DAÑO. SE INSTALA NUEVO HUB Y LECTORA SE CONFIGURA Y SE REALIZAN PRUEBAS EXITOSAS PRUEBAS OK / USUARIO: Jenifer Barbosa TELEFONO: 3133450586 CORREO: contabilidad@janncellphone.com.co</t>
  </si>
  <si>
    <t>BA009744</t>
  </si>
  <si>
    <t>BEATRIZ GUARNIZO Y ABOGADOS</t>
  </si>
  <si>
    <t>FO-25-1364193</t>
  </si>
  <si>
    <t>12-08 SE ESCALA PARA VISITA. LLAMAR ANTES DE VISITAR, CONFIRMAR FALLA Y DATOS
0
13-08 / SOLUCIÓN: EN COMUNICACIÓN CON LA SEÑORA BEATRIZ GUARNIZO AL NUMERO 3227282439, SE INDICA LA FALLA ES POR PARTE DE LA TARJETA DE SEMBRADO, SE ESCALA A RBM E INDICA QUE SE DEBE SOLICITAR UNA NUEVA TARJETA, SE LE INFORMA AL CLIENTE QUE DEBE REALIZAR LA SOLICITUD DE LA NUEVA TARJETA / USUARIO: BEATRIZ GUARNIZO TELEFONO: 3227282439 CORREO: controldevisitadigital@gmail.com</t>
  </si>
  <si>
    <t>JESMAR PUERTO ASIS</t>
  </si>
  <si>
    <t>FO-25-1370270</t>
  </si>
  <si>
    <t>13-08 EN COMUNICACION CON LA SEÑORA CLAUDIA LUFAN AL NUMERO 3115320495, CONFIRMA FALLA, DATOS CORRECTOS. SE ESCALA PARA VISITA
0
14-08 / SOLUCIÓN: SE VISITA CB. SE EVIDENCIA DATAFONO QUE SE BLOQUEA Y ALGUNAS VECES SE REINICIA. SE REALIZA MANTENIMIENTO, SE FORMATEA, SE REINSTALAR VERSIÓN Y SE RECONFIGURA. SE REALIZA SEMBRADO DE TARJETA Y SE CREAN USUARIOS. QUEDA OPERATIVO / USUARIO: CLAUDIA LUFAN TELEFONO: 3115320495 CORREO: jesmarpuertoasis@gmail.com</t>
  </si>
  <si>
    <t>A1SZZ598</t>
  </si>
  <si>
    <t>FO-25-1370264</t>
  </si>
  <si>
    <t>13-08 SE ESCALA PARA VISITA. LLAMAR ANTES DE VISITAR, CONFIRMAR FALLA Y DATOS
0
14-08 / SOLUCIÓN: SE VISITA CB POR FALLA EN TRANSACCIONES TARJETA INVALIDA SE PROCEDE A GENERAR RESEMBRADO DE TARJETA REALIZANDO TRANSACCIONES DE PRUEBA OK, SE DEJA CB OPERANDO SIN NOVEDAD / USUARIO: Andrés López TELEFONO: 3014109704 CORREO: sionapcomunicaciones@hotmail.com</t>
  </si>
  <si>
    <t>FO-25-1375239</t>
  </si>
  <si>
    <t xml:space="preserve">14-08 SE ESCALA A LA RED PARA AUTORIZACION DE SOLICITUD ** LA RED: POR FAVOR INFORMARLE AL CLIENTE QUÉ DEBE DAR EL &lt;&lt;ACUSE DE RECIBIDO CON EL BANCO&gt;&gt; PARA QUÉ SEAN ELLOS QUIENES NOS DEL EL VO. BO. Y HAGAN LA SOLICITUD DIRECTA DE RESEMBRADO, POR LO ANTERIOR, INFORMAR AL CLIENTE, DOCUMENTAR Y CERRAR ACTIVIDAD
NOTA: NO TIENE VO. BO. DE LA ENTIDAD A LA FECHA
0
14-08 / SOLUCIÓN:  / USUARIO:  TELEFONO:  CORREO: </t>
  </si>
  <si>
    <t>BD Y VARIEDADES MAFER Y JUANPA</t>
  </si>
  <si>
    <t>FO-25-1375240</t>
  </si>
  <si>
    <t>DON PAGO GNAVAS - VARIEDADES VALE</t>
  </si>
  <si>
    <t>FO-25-1371276</t>
  </si>
  <si>
    <t>13-08 SE ESCALA PARA VISITA. LLAMAR ANTES DE VISITAR, CONFIRMAR FALLA Y DATOS
0
14-08 / SOLUCIÓN: SE VISITA COMERCIO CB AVAL, SE RECONFIGURA EL LECTOR DE BARRAS, SE REALIZAN PRUEBAS OK, NO UPS, NO SE ALTERAN USUARIOS / USUARIO: Augusto Sotelo TELEFONO: 3178925980 CORREO: jase.espitia1974@gmail.com</t>
  </si>
  <si>
    <t>SAUZZ086</t>
  </si>
  <si>
    <t>AGROPECUARIA MULTICAMPO</t>
  </si>
  <si>
    <t>FO-25-1373108</t>
  </si>
  <si>
    <t>13-08 SE ESCALA PARA VISITA. LLAMAR ANTES DE VISITAR, CONFIRMAR FALLA Y DATOS
0
14-08 / SOLUCIÓN: SE VISITA COMERCIO SE REALIZA CAMBIO DE DATAFONO. PRUEBAS OK. OPERATIVO EL SERVICIO / USUARIO: ANGEL GUTIERREZ TELEFONO: 3134739106 CORREO: multicampomani@gmail.com</t>
  </si>
  <si>
    <t>SXOZZ581</t>
  </si>
  <si>
    <t>DISTRIQUINDIO</t>
  </si>
  <si>
    <t>FO-25-1374752</t>
  </si>
  <si>
    <t>PIN INVALIDO</t>
  </si>
  <si>
    <t>14-08 SE ESCALA PARA VISITA. LLAMAR ANTES DE VISITAR, CONFIRMAR FALLA Y DATOS
0
14-08 / SOLUCIÓN: SE LLAMA A COMERCIO, SE LE INDICA QUE EL ERROR SE ESCALA CON ENTIDAD PARA REACTIVACIÓN DE CUENTA. SE LLAMA AL COMERCIO Y SE REALIZAN PRUEBAS EXITOSAS / USUARIO: Nasli Ramírez TELEFONO: 3117007791 CORREO: agentesalentoclaro@gmail.com</t>
  </si>
  <si>
    <t>FO-25-1373654</t>
  </si>
  <si>
    <t>14-08 SE ESCALA PARA VISITA. LLAMAR ANTES DE VISITAR, CONFIRMAR FALLA Y DATOS
0
14-08 / SOLUCIÓN: SE REALIZA RESEMBRANDO DE TARJETA OK TARJETA USO RESTRINGIDO, SE ESCALA A RBM Y LA ENTIDAD NOS CONFIRMAN QUE LA TARJETA ESTÁ PARA ACTIVACIÓN. ALEJANDRA SILVA NOS AUTORIZA A RETIRARNOS / USUARIO: Julieta Prieto TELEFONO: 3208260365 CORREO: julietaprieto1825@hotmail.com</t>
  </si>
  <si>
    <t>FO-25-1377037</t>
  </si>
  <si>
    <t>14-08 SE ESCALA PARA VISITA. LLAMAR ANTES DE VISITAR, CONFIRMAR FALLA Y DATOS
0
14-08 / SOLUCIÓN: SE REALIZA CAMBIO DE LECTORA DE CÓDIGO DE BARRAS EN CB AVAL DEBIDO A QUE NO COMUNICA, SE REALIZAN PRUEBAS OK / USUARIO: Julieth Hernández TELEFONO: 3008816648 CORREO: logistcentercontabilidad@gmail.com</t>
  </si>
  <si>
    <t>FO-25-1374109</t>
  </si>
  <si>
    <t>14-08 SE ESCALA PARA VISITA. LLAMAR ANTES DE VISITAR, CONFIRMAR FALLA Y DATOS
0
14-08 / SOLUCIÓN: SE VISITA COMERCIO, SE EVIDENCIA QUE NO ESTÁ HABILITADO EL CIERRE EN EL DATÁFONO, SE HABILITA EL CIERRE EN LA CONFIGURACIÓN, SE REALIZAN PRUEBAS OK, NO SE ALTERAN USUARIOS / USUARIO: Andrea Lemus TELEFONO: 3202500041 CORREO: almacenypapeleriaproton@gmail.com</t>
  </si>
  <si>
    <t>PDV PARQUE DEL HACHA</t>
  </si>
  <si>
    <t>FO-25-1376080</t>
  </si>
  <si>
    <t>14-08 SE ESCALA PARA VISITA. LLAMAR ANTES DE VISITAR, CONFIRMAR FALLA Y DATOS
0
14-08 / SOLUCIÓN: SE REALIZA VISITA A CB CABLE ETH Y MAGIC BOX AVERIADO PRUEBAS OK SIN NOVEDADES / USUARIO: Yaneth Contreras TELEFONO: 3219198639 CORREO: centrodecontacto@consuerte.com.co</t>
  </si>
  <si>
    <t>BL01R031</t>
  </si>
  <si>
    <t>FO-25-1372801</t>
  </si>
  <si>
    <t>13-08 SE ESCALA A LA RED PARA AUTORIZACION DE SOLICITUD ** LA RED: POR FAVOR PROCEDER CON EL CORRESPONDIENTE RESEMBRADO DE TARJETA ** SE ESCALA PARA VISITA. LLAMAR ANTES DE VISITAR, CONFIRMAR FALLA Y DATOS
14/08/2025 SE ESTABLECE COMUNICACIÓN CON EL CLIENTE QUIEN INFORMA QUE ME ATIENDE DESPUÉS DE LAS 15:00 DEBIDO A QUE ESTA EN CITA MÉDICA
14-08 / SOLUCIÓN: SE HACE PRESENCIA EN COMERCIO SE REALIZA CAMBIO DE EQUIPO Y RESEMBRADO DE TARJETA 3287 NO SE REALIZAN PRUEBAS DEBIDO A QUE EL EQUIPO ARROJA MENSAJE TRANSACCION NO PERMITIDA SE ESCALA CON LA ENTIDAD QUIEN AUTORIZA DEJAR SEMBRADA LA TARJETA QUE ELLOS SE COMUNICAN CON EL CLIENTE / USUARIO: MARIBEL OSORIO TELEFONO: 3175937106 CORREO: arisbucaramangaclothing@gmail.com</t>
  </si>
  <si>
    <t>PDV PARADERO SAN ANTONIO</t>
  </si>
  <si>
    <t>FO-25-1376076</t>
  </si>
  <si>
    <t>14-08 SE ESCALA PARA VISITA. LLAMAR ANTES DE VISITAR, CONFIRMAR FALLA Y DATOS
0
14-08 / SOLUCIÓN: SE VISITA CB Y SE REALIZA CAMBIO DE CABLE PATCH CORD Y FUENTE DE PODER POR QUE SE ENCUENTRAN EN MAL ESTADO. SE INSTALA NUEVOS CABLES Y SE REALIZAN PRUEBAS EXITOSAS PRUEBAS OK / USUARIO: Diana Gómez TELEFONO: 3144886809 CORREO: centrodecontacto@consuerte.com.co</t>
  </si>
  <si>
    <t>GZ2ZZ814</t>
  </si>
  <si>
    <t>PUNTO CELL EMMANUEL</t>
  </si>
  <si>
    <t>FO-25-1374759</t>
  </si>
  <si>
    <t>14-08 SE ESCALA PARA VISITA. LLAMAR ANTES DE VISITAR, CONFIRMAR FALLA Y DATOS
0
14-08 / SOLUCIÓN: SE REALIZA VISITA AL PUNTO EL EQUIPO PRESENTA DAÑOS EN EL PUERTO ETHERNET SE REALIZA CAMBIO DE EQUIPO SE REALIZAN PRUEBAS TODO OK / USUARIO: Ingrid Barrios TELEFONO: 3147004950 CORREO: puntocell192@gmail.com</t>
  </si>
  <si>
    <t>SV02Z595</t>
  </si>
  <si>
    <t>TA-25-968070</t>
  </si>
  <si>
    <t>ESTACION DE SERVICIO EL DORADO</t>
  </si>
  <si>
    <t>FO-25-1369327</t>
  </si>
  <si>
    <t>12-08 SE ESCALA PARA VISITA. LLAMAR ANTES DE VISITAR, CONFIRMAR FALLA Y DATOS
0
15-08 / SOLUCIÓN: SE REALIZA RESEMBRADO DE TARJETA, PRUEBAS OK / USUARIO: Edison Andrade TELEFONO: 3183059963 CORREO: edseldorado@genergy.com.co</t>
  </si>
  <si>
    <t>A4WZZ241</t>
  </si>
  <si>
    <t>PROGRAMACION SOFTWARE CST</t>
  </si>
  <si>
    <t>FO-25-1375279</t>
  </si>
  <si>
    <t>14-08 SE ESCALA PARA VISITA. LLAMAR ANTES DE VISITAR, CONFIRMAR FALLA Y DATOS
0
15-08 / SOLUCIÓN: SE CAMBIO PIN PAD POR DAÑO ALERT IRRUPTION Y DATAFONO POR TECNOLOGÍA, SE INSTALA NUEVA VERSIÓN CIERRES Y PRUEBAS OK / USUARIO: CARLOS EDUARDO LUNA TELEFONO: 3507286967 CORREO: eduardoluna67@gmail.com</t>
  </si>
  <si>
    <t>9C0EZ131</t>
  </si>
  <si>
    <t>REFLEJOS PELUQUERIA SPA</t>
  </si>
  <si>
    <t>FO-25-1377320</t>
  </si>
  <si>
    <t>14-08 SE ESCALA PARA VISITA. LLAMAR ANTES DE VISITAR, CONFIRMAR FALLA Y DATOS
0
15-08 / SOLUCIÓN: SE VISITA COMERCIO SE REALIZA EL CAMBIO DE EQUIPO DATÁFONO OK, VERSION 10.6 OK, PRUEBAS OK, LECTOR DE BARRAS OK, CB OPERATIVO, TARJETA SEMBRADO: 8908 / USUARIO: Yolanda Rocío Gualdron TELEFONO: 3164161715 CORREO: yrgualdron1@hotmail.com</t>
  </si>
  <si>
    <t>9BNZZ044</t>
  </si>
  <si>
    <t>FO-25-1378736</t>
  </si>
  <si>
    <t>COMERCIO SIN TARJETA DE SEMBRADO</t>
  </si>
  <si>
    <t>15-08 LA RED: POR FAVOR REALIZAR EL CORRESPONDIENTE RESEMBRADO DE TARJETA ** SE ESCALA PARA VISITA. LLAMAR ANTES DE VISITAR, CONFIRMAR FALLA Y DATOS
0
15-08 / SOLUCIÓN: SE LLAMA AL CLIENTE E INDICA QUE NO SE ENCUENTRA EN EL COMERCIO Y QUE DEMORA EN LLEGAR. SE LE EXPLICA QUE DEBE DE SOLICITAR DE NUEVO LA VISITA / USUARIO: Sandra Pastora Jurado TELEFONO: 3113560136 CORREO: controldevisitadigital@gmail.com</t>
  </si>
  <si>
    <t>FO-25-1377684</t>
  </si>
  <si>
    <t>14-08 SE ESCALA PARA VISITA. LLAMAR ANTES DE VISITAR, CONFIRMAR FALLA Y DATOS
0
15-08 / SOLUCIÓN: SE REALIZÓ VISITA AL COMERCIO Y NO SE PUEDE INCIALIZAR TERMINAL, SE ESCALA EL CASO CON LA PARTE DE OPERACIONES DE RBM Y SE IDENTIFICA QUE SE ENCUENTRA BLOQUEADO POR LA PARTE DE INCOCREDITO Y LA RED / USUARIO: Martha Arias TELEFONO: 3151196794 CORREO: zuluagapatiossas@hotmail.com</t>
  </si>
  <si>
    <t>MOVILCO MELGAR</t>
  </si>
  <si>
    <t>FO-25-1374105</t>
  </si>
  <si>
    <t>14-08 SE ESCALA PARA VISITA. LLAMAR ANTES DE VISITAR, CONFIRMAR FALLA Y DATOS
0
15-08 / SOLUCIÓN: CAMBIO DE EQUIPO POR DAÑO SE REALIZA PRUEBAS OK SE ENTREGA SERVICIO OPERATIVO / USUARIO: Angie Ospina TELEFONO: 3224781460 CORREO: cpsmelgar@movilco.co</t>
  </si>
  <si>
    <t>A1KZZ910</t>
  </si>
  <si>
    <t>FO-25-1378465</t>
  </si>
  <si>
    <t>15-08 SE ESCALA PARA VISITA. LLAMAR ANTES DE VISITAR, CONFIRMAR FALLA Y DATOS
0
15-08 / SOLUCIÓN: SE LLEGA A CORRESPONSAL SE VERIFICA FALLA DE TRANSACCIONES COMERCIO NO CUENTA CON TARJETA DE SEMBRADO, LAS QUE POSEE NO CORRESPONDE A TERMINAL CON FALLA SE LE INFORMA QUE DEBE BUSCAR LAS TARJETA QUE CORRESPONDE AL DATAFONO O SOLICITAR UNA NUEVA ALA ENTIDAD PARA REALIZAR REVISIÓN Y SOLUCIÓN AL INCIDENTE REPORTADO / USUARIO: XIMENA DELGADO TELEFONO: 3164485549 CORREO: ximena.edb@gmail.com</t>
  </si>
  <si>
    <t>CEDIFARMA EXPRESS</t>
  </si>
  <si>
    <t>FO-25-1378957</t>
  </si>
  <si>
    <t>15-08 SE ESCALA PARA VISITA. LLAMAR ANTES DE VISITAR, CONFIRMAR FALLA Y DATOS
0
15-08 / SOLUCIÓN: SE LLEGA A COMERCIO SE VÁLIDA QUE COMERCIO NO CUENTA CON LA TARJETA DE BANCO DE BOGOTÁ, SE VÁLIDA QUE LA FALLA SE ENCUENTRA EN POS Y NO EN CORRESPONSAL. SE LE INDICA A CLIENTE COMUNICARSE CON LA LINEA / USUARIO: Jose Buitrago TELEFONO: 3134253998 CORREO: jose@gmail.com</t>
  </si>
  <si>
    <t>AKZZZ874</t>
  </si>
  <si>
    <t>FO-25-1378731</t>
  </si>
  <si>
    <t>15-08 LA RED: POR FAVOR REALIZAR EL CORRESPONDIENTE RESEMBRADO DE TARJETA ** SE ESCALA PARA VISITA. LLAMAR ANTES DE VISITAR, CONFIRMAR FALLA Y DATOS
0
15-08 / SOLUCIÓN: SE VISITA CB Y SE REALIZA SEMBRADO DE TARJETA 2600. SE CONFIGURA POS Y SE REALIZA PRUEBAS EXITOSAS PRUEBAS OK / USUARIO: Nelsy Bernal Duarte TELEFONO: 3124166750 CORREO: nelsybernalduarte@hotmail.com</t>
  </si>
  <si>
    <t>FO-25-1378112</t>
  </si>
  <si>
    <t>14-08 SE ESCALA A LA RED PARA AUTORIZACION DE SOLICITUD ** LA RED: POR FAVOR REALIZAR VISITA EN FRIO ** SE ESCALA PARA VISITA. LLAMAR ANTES DE VISITAR, CONFIRMAR FALLA Y DATOS
0
15-08 / SOLUCIÓN: SE LLEGA A LA DIRECCIÓN INDICADA SE REALIZA REESEMBRADO DE TARJETA , SE REALIZAN PRUEBAS ÉXITOSAS  / USUARIO: Andrea franco  TELEFONO: 3004325829 CORREO: maito160@hotmail.com</t>
  </si>
  <si>
    <t>BEZZZ060</t>
  </si>
  <si>
    <t>VARIEDADES OASIS SAN BERNARDO</t>
  </si>
  <si>
    <t>FO-25-1377117</t>
  </si>
  <si>
    <t>14-08 SE ESCALA PARA VISITA. LLAMAR ANTES DE VISITAR, CONFIRMAR FALLA Y DATOS
0
15-08 / SOLUCIÓN: SE VISITA SITIO, SE CAMBIA DATAFONO POR DAÑO EN IMPRESORA OK. SE REALIZA SEMBRADO DE TARJETA NO 9187, SE REALIZAN PRUEBAS EXITOSAS  / USUARIO: Luis Polo  TELEFONO: 3244907440 CORREO: poloblanco12@gmail.com</t>
  </si>
  <si>
    <t>6Z00X502</t>
  </si>
  <si>
    <t>FO-25-1376614</t>
  </si>
  <si>
    <t>14-08 LA RED: POR FAVOR PROCEDER CON EL CORRESPONDIENTE RESEMBRADO DE TARJETA ** SE ESCALA PARA VISITA. LLAMAR ANTES DE VISITAR, CONFIRMAR FALLA Y DATOS
0
15-08 / SOLUCIÓN: VISITA PARA REALIZAR SEMBRADO DE TARJETA, PRUEBA EXITOSA  / USUARIO: Jhonny Lopera  TELEFONO: 3507437274 CORREO: merca.can@hotmail.com</t>
  </si>
  <si>
    <t>FO-25-1378109</t>
  </si>
  <si>
    <t>EXCEDE INTENTOS DE PIN</t>
  </si>
  <si>
    <t>14-08 SE ESCALA A LA RED PARA AUTORIZACION DE SOLICITUD ** LA RED: POR FAVOR PROCEDER CON EL CORRESPONDIENTE RESEMBRADO DE TARJETA ** SE ESCALA PARA VISITA. LLAMAR ANTES DE VISITAR, CONFIRMAR FALLA Y DATOS
0
15-08 / SOLUCIÓN: SE REALIZA RESEMBRADO. PERO NO SÉ PUENDEN REALIZA TRANSACCIONES YA QUE LA TARJETA DE SEMBRASO PRESENTA BLOQUEADO USO RESTRINGIDO . SE ESCALA CON REDEBAN Y ENTIDAD LA CUAL INDICA QUE LOS BLOQUEOS PUEDE DURAR UN DÍA . SE LE INFORMA A CLIENTE REALIZAR PRUEBA EL DÍA DE MAÑANA  / USUARIO: Julieta prieto  TELEFONO: 3218434986 CORREO: julietaprieto1825@hotmail.com</t>
  </si>
  <si>
    <t>TIENDA MINIMERCADO HG</t>
  </si>
  <si>
    <t>FO-25-1374762</t>
  </si>
  <si>
    <t>14-08 SE ESCALA PARA VISITA. LLAMAR ANTES DE VISITAR, CONFIRMAR FALLA Y DATOS
0
15-08 / SOLUCIÓN: SE REALIZA INSPECCIÓN DEL EQUIPO, DATAFONO NO ENCIENDE, SE REALIZA CAMBIO DE EQUIPO, SE REALIZA EL SEMBRADO DE TARJETA, SE CREA USUARIOS, SE REALIZA PRUEBAS DE COMERCIO Y CB AVAL OK, LECTOR DE BARRA OK / USUARIO: Israel David Guerra TELEFONO: 3108944504 CORREO: ismaeldavidguerraalean@gmail.com</t>
  </si>
  <si>
    <t>F1XZZ445</t>
  </si>
  <si>
    <t>LIFESHOP TIENDA DE VIDA</t>
  </si>
  <si>
    <t>FO-25-1380893</t>
  </si>
  <si>
    <t>15-08 SE ESCALA PARA VISITA. LLAMAR ANTES DE VISITAR, CONFIRMAR FALLA Y DATOS
0
15-08 / SOLUCIÓN: SE REALIZA VISITA DE CAMPO ENCONTRANDO QUE LECTORA NO ENCIENDE POR LO ANTERIOR SE CAMBIA LECTORA PRUEBAS CUPO Y USUARIOS OK, NO SE ACTUALIZA EQUIPO DEBIDO A QUE NO TIENE TARJETA DE SEMBRADO / USUARIO: WENDY QUINTERO TELEFONO: 3178058281 CORREO: impresioneslife1@gmail.com</t>
  </si>
  <si>
    <t>II0YZ478</t>
  </si>
  <si>
    <t>VARIEDADES MONICA ROS</t>
  </si>
  <si>
    <t>FO-25-1378924</t>
  </si>
  <si>
    <t>15-08 SE ESCALA PARA VISITA. LLAMAR ANTES DE VISITAR, CONFIRMAR FALLA Y DATOS
0
15-08 / SOLUCIÓN: SE VISITA COMERCIO POR FALLA, YA QUE SE LE DESCONECTA CONSTANTEMENTE DEL INTERNET, SE HACE CAMBIO DE CABLE MAGIC BOX POR DETERIORO, SE DEJA CON LA VERSIÓN 10.6, REALIZAN PRUEBAS OK / USUARIO: Mariana Álvarez TELEFONO: 3216775194 CORREO: monicaojedamendoza@hotmail.com</t>
  </si>
  <si>
    <t>A405Z293</t>
  </si>
  <si>
    <t>FO-25-1380636</t>
  </si>
  <si>
    <t>15-08 SE ESCALA PARA VISITA. LLAMAR ANTES DE VISITAR, CONFIRMAR FALLA Y DATOS
0
15-08 / SOLUCIÓN: SE LLEGA A LA DIRECCIÓN INDICADA Y SE REALIZA CAMBIO DE DATÁFONOS POR INCOMPATIBILIDAD CON LAS BASES DATÁFONOS, SE INSTALAN 2 COMBOS 2600 CON SU RESPECTIVO MAGIC BOX, VERSIONAMIENTO Y CONFIGURACIÓN OK, USUARIOS OK, CIERRES HABILITADOS, SE REALIZAN PRUEBAS EXITOSAS / USUARIO: Gladys Correa TELEFONO: 3103037991 CORREO: cajaprincipaltintal@smartmobile.com.co</t>
  </si>
  <si>
    <t>A00YZ393 - AA008109</t>
  </si>
  <si>
    <t>DROGUERIA ECONOMISALUD N</t>
  </si>
  <si>
    <t>FO-25-1379574</t>
  </si>
  <si>
    <t>15-08 SE ESCALA PARA VISITA. LLAMAR ANTES DE VISITAR, CONFIRMAR FALLA Y DATOS
0
15-08 / SOLUCIÓN: SE LLEGA A LA DIRECCIÓN INDICADA , SE REALIZA CREACIÓN DE USUARIOS. VERSIONAMIENTO Y CONFIGURACIÓN OK , USUARIO OK , CIERRES HABILITADOS, SE REALIZAN PRUEBAS ÉXITOSAS / USUARIO: Johana Gómez   TELEFONO: 3114524432 CORREO: roni.os1@hotmail.com</t>
  </si>
  <si>
    <t>ABC5Z552</t>
  </si>
  <si>
    <t>MULTIPAGOS - SV</t>
  </si>
  <si>
    <t>FO-25-1382439</t>
  </si>
  <si>
    <t>15-08 SE ESCALA PARA VISITA. LLAMAR ANTES DE VISITAR, CONFIRMAR FALLA Y DATOS
0
16-08 / SOLUCIÓN: SE VISITA COMERCIO SE VERIFICA QUE SE ENCUENTRA CERRADO , SE VISITA EN REPETIDAS OCASIONES Y SIGUE CERRADO SE LLAMA AL NUMERO 3164459197 SIN RESPUESTA ALGUNA SE PREGUNTA A SUS ALREDEDORES Y NO DAN RAZON VISITA FALLIDA / USUARIO: Laura TELEFONO: 3164459197 CORREO: none</t>
  </si>
  <si>
    <t>MERKAEXITOELTESORO</t>
  </si>
  <si>
    <t>FO-25-1382281</t>
  </si>
  <si>
    <t>15-08 SE ESCALA PARA VISITA. LLAMAR ANTES DE VISITAR, CONFIRMAR FALLA Y DATOS
0
16-08 / SOLUCIÓN: SE VISITA CORRESPONSAL  POR FALLA EN DATAFONO NO ENCIENDE SE PROCEDE A GENERAR CAMBIO DE EQUIPO Y LECTORA REALIZANDO SEMBRADO DE TARJETA, SE REALIZAN TRANSACCIONES DE PRUEBA OK SE DEJA CB OPERANDO SIN NOVEDAD / USUARIO: Sandra pabon TELEFONO: 3173560556 CORREO: spabonm@hotmail.com</t>
  </si>
  <si>
    <t>F11SZZ373</t>
  </si>
  <si>
    <t>CIBERCOM TUNJA</t>
  </si>
  <si>
    <t>FO-25-1383744</t>
  </si>
  <si>
    <t>16-08 SE ESCALA PARA VISITA. LLAMAR ANTES DE VISITAR, CONFIRMAR FALLA Y DATOS
0
16-08 / SOLUCIÓN: SE VISITA PUNTO EVIDENCIANDO QUE EL EQUIPO TIENE LA MEMORIA ACUMULADA SE LE REALIZA BORRADO AL EQUIPO SE LE INDICA LA FORMA CORRECTA DE REALIZAR LOS CIERRES DIARIOS PRUEBAS OK CLIENTE CONFORME  / USUARIO: EDWIN STIWAR DUARTE TELEFONO: 3212765800 CORREO: edwinstiwar@gmail.com</t>
  </si>
  <si>
    <t>9BXZZ047</t>
  </si>
  <si>
    <t>SURTIVIVERES DEL CENTRO</t>
  </si>
  <si>
    <t>FO-25-1380009</t>
  </si>
  <si>
    <t>15-08 SE ESCALA PARA VISITA. LLAMAR ANTES DE VISITAR, CONFIRMAR FALLA Y DATOS
0
16-08 / SOLUCIÓN: SE REALIZA VISITA AL COMERCIO, SE CAMBIA EQUIPO POR DAÑO, SE HACEN PRUEBAS OK. / USUARIO: Dora Nelsy Cabrera TELEFONO: 3115642064 CORREO: doranelcycabrera@hotmail.com</t>
  </si>
  <si>
    <t>SX7ZZ667</t>
  </si>
  <si>
    <t>DROGUERIA MARIA D</t>
  </si>
  <si>
    <t>FO-25-1383158</t>
  </si>
  <si>
    <t>16-08 SE ESCALA PARA VISITA. LLAMAR ANTES DE VISITAR, CONFIRMAR FALLA Y DATOS
0
16-08 / SOLUCIÓN: SE EFECTUÓ EL CAMBIO DEL EQUIPO DATÁFONO DEBIDO A FALLA REPORTADA POR ALERT DE IRRUPTIÓN. ADICIONALMENTE, SE REEMPLAZÓ EL LECTOR POR PRESENTAR REINICIOS CONSTANTES QUE AFECTABAN LA OPERATIVIDAD.  LOS EQUIPOS NUEVOS FUERON INSTALADOS Y VERIFICADOS, QUEDANDO TOTALMENTE OPERATIVOS Y EN CONDICIONES ÓPTIMAS PARA SU USO. / USUARIO: Pedro Castañeda TELEFONO: 3008111586 CORREO: pedrocasta2017@gmail.com</t>
  </si>
  <si>
    <t>IZ2ZZ578</t>
  </si>
  <si>
    <t>COMNORTE SAS</t>
  </si>
  <si>
    <t>FO-25-1385141</t>
  </si>
  <si>
    <t>16-08 SE ESCALA PARA VISITA. LLAMAR ANTES DE VISITAR, CONFIRMAR FALLA Y DATOS
17/08/2025 SE VALIDA INCONVENIENTE , PERO CLIENTE NO LABORA LOS FINES DE SEMANA, SE DEBE VALIDAR INCONVENIENTE EL DIA MARTES.
19-08 / SOLUCIÓN: SE REALIZA LLAMADA CON USUARIO SE VALIDA QUE REALIZA EL CIERRE DE MANERA ERRADA, SE LE EXPLICA COMO SE REALIZA Y SI EN CASO TAL DE CONTAR CON UNA FALLA LLAMAR NUEVAMENTE A LA LÍNEA DE ATENCIÓN, SERVICIO OK / USUARIO: Yulieth García  TELEFONO: 3217197523 CORREO: oficinaneira@comnorte.com</t>
  </si>
  <si>
    <t>COMNORTE</t>
  </si>
  <si>
    <t>FO-25-1385138</t>
  </si>
  <si>
    <t>16-08 SE ESCALA PARA VISITA. LLAMAR ANTES DE VISITAR, CONFIRMAR FALLA Y DATOS
17/08/2025 SE DEBE REALIZAR VALIDACION DE INCIDENTE EL MARTE, CLIENTE SOLO LABORA DE LUNES A SABADO
19-08 / SOLUCIÓN: SE FORMATEA, CONFIGUR, INICIALIZA Y SE HABILITA CIERRE, SE REALIZAN PRUEBAS OK. / USUARIO: Comnorte SAS TELEFONO: 3235705150 CORREO: acesor3@cpscomnorte.com</t>
  </si>
  <si>
    <t>SXOZZ102</t>
  </si>
  <si>
    <t>LOS MEMES</t>
  </si>
  <si>
    <t>FO-25-1389935</t>
  </si>
  <si>
    <t>19-08 SE ESCALA PARA VISITA. LLAMAR ANTES DE VISITAR, CONFIRMAR FALLA Y DATOS
0
19-08 / SOLUCIÓN: SE VISITA COMERCIO POR FALLA EN TRANSACCIONES DEL CB RECHAZO GENERAL SE PROCEDE A REALIZAR ACTUALIZACIÓN DE VERISIONAMIENTO A10.6 SE REALIZA SEMBRADO DE TARJETA PERO LA FALLA PERSISTE SE PROCEDE A ESCALA CASO INTERNAMENTE CON REDEBAN QUIEN CONFIRMA FALLA EN TARJETA DE SEMBRADO CONFIRMADO POR LA ENTIDAD BANCARIA SE INDICA A CLIENTE SOLICITAR NUEVA TARJETA DE SEMBRADO Y SOLICITAR NUEVAMENTE VISITA Y SE FINALIZA ACTIVIDAD SIN MÁS NOVEDAD  / USUARIO: Orlando López  TELEFONO: 3115781554 CORREO: orlandolg1989@gmail.com</t>
  </si>
  <si>
    <t>AB0CZ814</t>
  </si>
  <si>
    <t>FO-25-1390871</t>
  </si>
  <si>
    <t>19-08 SE ESCALA PARA VISITA. LLAMAR ANTES DE VISITAR, CONFIRMAR FALLA Y DATOS
0
19-08 / SOLUCIÓN: SE PARAMETRIZA COMUNICACIÓN, EQUIPOS OPERATIVOS  / USUARIO: ANDREA PINO TELEFONO: 3138379958 CORREO: activaciones@gedima.com.co</t>
  </si>
  <si>
    <t>AUTOSERVICIO MERCAPAVA CAUCA</t>
  </si>
  <si>
    <t>FO-25-1391308</t>
  </si>
  <si>
    <t>19-08 SE ESCALA PARA VISITA. LLAMAR ANTES DE VISITAR, CONFIRMAR FALLA Y DATOS
0
19-08 / SOLUCIÓN: SE LLAMA AL CLIENTE ANTES DE DESPLAZAR SE VÁLIDA QUE EL INCIDENTE ES DEL GRUPO AVAL, AL LLEGAR AL COMERCIO SE ENCUENTRA QUE EL DATAFONO QUE ESTÁ FALLANDO ES MIXTO DE BANCOLOMBIA EL CLIENTE HIZO MAL EL REPORTE POR LO QUE NO SE PUEDE ATENDER ACTIVIDAD, LE INFORMO AL CLIENTE FAVOR LLAMAR AL BANCO Y SOLICITE DE NUEVO OTRO RADICADO. SE CIERRA ACTIVIDAD  / USUARIO: Luisa Quina TELEFONO: 3187962541 CORREO: fcontanble.paga@mercapava.com.co</t>
  </si>
  <si>
    <t>GZ001455</t>
  </si>
  <si>
    <t>D BELLEZA Y PAGOS DEL MAR</t>
  </si>
  <si>
    <t>FO-25-1385135</t>
  </si>
  <si>
    <t>MARCA NO HABILITADA</t>
  </si>
  <si>
    <t>16-08 SE ESCALA PARA VISITA. LLAMAR ANTES DE VISITAR, CONFIRMAR FALLA Y DATOS
0
19-08 / SOLUCIÓN: SE LLEGA A SITIO, SE REALIZA RESEMBRADO DE TARJETA Y LA FALLA CONTINÚA, SE ESCALA EL CASO CON RDB, EL CUÁL MANIFIESTAN QUE SERÁ ESCALADO CON LA ENTIDAD.
 / USUARIO: DIANA SALAZAR  TELEFONO: 3178955985 CORREO: jixelanaid@hotmail.com</t>
  </si>
  <si>
    <t>LA002292</t>
  </si>
  <si>
    <t xml:space="preserve">LOS HELECHOS MIX STORE </t>
  </si>
  <si>
    <t>FO-25-1393943</t>
  </si>
  <si>
    <t>15-08 SE INTENTA COMUNICACIÓN CON USUARIO AL NÚMERO 3045599948, PERO NO HAY RESPUESTA Y POR WHATSAPP TAMPOCO ..16-08 8:30 AM SE INTENTA COMUNICACIÓN CON USUARIO AL NÚMERO 3045599948 MEDIANTE LLAMADA Y WHATSAPP, PERO NO HAY RESPUESTA. .. 16-08 1:16 PM EL USUARIO CONFIRMA QUE LA FALLA PERSISTE EN TODO MOMENTO, CONFIRMA ULTIMOS 4 DIGITOS DE LA TARJETA DE SEMBRADO 7537, SE SOLICITA FOTO DEL VAUCHER DONDE INDICA QUE NO SE ENCUENTRA EN EL COMERCIO ..19-08 9:45 SE COMUNICA CON EL SR JIMY DONDE INDICA QUE MAS TARDE ENVIA LA FOTO DEL VAUCHER 19-08 16:12 SE ESCALA CASO A LA RED PARA SU ATENCION ..19-08 16:45 RESPUESTA DE LA RED: DE ACUERDO CON TU SOLICITUD EL COMERCIO PRESENTA BLOQUEO EN EL CUPO DE SOBREGIRO POR INFORMARLE AL CLIENTE PARA QUE REALICE LA RESPECTIVA COMPENSACIÓN PARA QUE NUEVAMENTE LE HABILITEN EL CUPO. POR FAVOR PROCEDER CON EL CIERRE DEL CASO.
0</t>
  </si>
  <si>
    <t>TIENDA Y PANADERIA PASTIPAN</t>
  </si>
  <si>
    <t>FO-25-1372434</t>
  </si>
  <si>
    <t>13-08 EN COMUNICACION CON LA SEÑORA YINA GOYENECHE AL NUMERO 3508068705, CONFIRMA FALLA, DATOS CORRECTOS. SE ESCALA PARA VISITA
16/08/2025 SIN SOPORTE DE RBM PARA  VALIDAR FALLA DE TRX Y POSIBLE CAMBIO DE EQUIPO PORQUE IMPRIME BORROSO.
20-08 / SOLUCIÓN: SE VISITA COMERCIO, SE REALIZA CAMBIO DE FUENTE DE PODER Y CABLE MAGICBOX. OPERATIVO EL SERVICIO. PRUEBAS OK / USUARIO: GINNA GOYENECHE  TELEFONO: 3508068705 CORREO: goyenecheyina1@gmail.com</t>
  </si>
  <si>
    <t>V1LZZ332</t>
  </si>
  <si>
    <t>FO-25-1393406</t>
  </si>
  <si>
    <t>19-08 SE ESCALA PARA VISITA. LLAMAR ANTES DE VISITAR, CONFIRMAR FALLA Y DATOS
0
20-08 / SOLUCIÓN: SE REALIZA VISITA A CB PARA ATENDER INCIDENTE SE REALIZA VALIDACIONES SOBRE FALLA CON RECHAZO ADQUIRENCIA DÉBITO TARJETA DAVIVIENDA EN EL CUAL SE REPORTA CON REDEBAN INDICANDO QUE TIENEN UN RECHAZO DIRECTAMENTE POR LA ENTIDAD SE REALIZAN PRUEBAS OK  / USUARIO: Ingrid peña  TELEFONO: 3028377475 CORREO: ilorenap@gmail.com</t>
  </si>
  <si>
    <t>RENACER D</t>
  </si>
  <si>
    <t>FO-25-1393417</t>
  </si>
  <si>
    <t>19-08 SE ESCALA PARA VISITA. LLAMAR ANTES DE VISITAR, CONFIRMAR FALLA Y DATOS
0
20-08 / SOLUCIÓN: SE REALIZA VISITA AL PUNTO, SE DETECTA DAÑO EN EL EQUIPO PUERTO INTERNET, SE REALIZA CAMBIO, SE REALIZAN PRUEBAS, TODO OK  / USUARIO: Diarlenis de lima  TELEFONO: 3167008435 CORREO: delimadiarlenis@gmail.com</t>
  </si>
  <si>
    <t>JA00K911</t>
  </si>
  <si>
    <t>SERVI SATT ENVIGADO</t>
  </si>
  <si>
    <t>FO-25-1394480</t>
  </si>
  <si>
    <t>20-08 SE ESCALA PARA VISITA. LLAMAR ANTES DE VISITAR, CONFIRMAR FALLA Y DATOS
0
20-08 / SOLUCIÓN: INFORMANDO ERROR EN TRANSACCIONES LLAME A EMISOR AL LLEGAR AL SITIO ESTAN OPERATIVOS Y FUNCIONALES PRUEBAS OK / USUARIO: Carolina ardila TELEFONO: 3015360780 CORREO: asistendeadmsatt@gmail.com</t>
  </si>
  <si>
    <t>9T0ZZ007</t>
  </si>
  <si>
    <t>CENTRO DE ENSEÑANZA AUTOMOVILISTICA PASES.COM S.A.S</t>
  </si>
  <si>
    <t>FO-25-1398368</t>
  </si>
  <si>
    <t>20-08 SE REALIZA COMUNICACION CON LA SRA JULIETH PEREA AL NUMERO 3053182845 INFORMA QUE YA NO REQUIERE VISITA TECNICA QUE EL DATAFONO ESTA OPERATIVO
0</t>
  </si>
  <si>
    <t>MUNDO INTERIOR</t>
  </si>
  <si>
    <t>FO-25-1390980</t>
  </si>
  <si>
    <t>19-08 SE ESCALA PARA VISITA. LLAMAR ANTES DE VISITAR, CONFIRMAR FALLA Y DATOS
0
20-08 / SOLUCIÓN: SE REALIZA CAMBIO DE EQUIPO "ALERTA IRRUPTION" SEMBRADO DE TARJETA 2575 TRANSACCIONES DE PRUEBA O.K / USUARIO: Yolanda cardozo TELEFONO: 3103251187 CORREO: josejasiel@hotmai.com.ar</t>
  </si>
  <si>
    <t>BBBYZ698</t>
  </si>
  <si>
    <t>FERREMATERIALES LA VICTORIA</t>
  </si>
  <si>
    <t>FO-25-1395445</t>
  </si>
  <si>
    <t>20-08 SE ESCALA PARA VISITA. LLAMAR ANTES DE VISITAR, CONFIRMAR FALLA Y DATOS
20/08/2025 CLIENTE CIERRA A LAS 12 Y HABRE A LAS 2
20-08 / SOLUCIÓN: SE CAMBIA CABLE DE PINPAD SE HACEN PRUEBAS Y QUEDA FUNCIONANDO CORRECTAMENTE  / USUARIO: JOSELI VERA GALLEGO TELEFONO: 3158495692 CORREO: luzcenith32@gmail.com</t>
  </si>
  <si>
    <t>EF00Q796</t>
  </si>
  <si>
    <t>CONEXIONN ES</t>
  </si>
  <si>
    <t>FO-25-1393401</t>
  </si>
  <si>
    <t>19-08 SE ESCALA PARA VISITA. LLAMAR ANTES DE VISITAR, CONFIRMAR FALLA Y DATOS
0
20-08 / SOLUCIÓN: SE REALIZA ACTUALIZACIÓN CARGA DE VERSIÓN 10.6 . POR FALLAS EN CONEXIÓN PRUEBA OK SE CREAN USUARIOS Y SE HABILITAN CIERRES OK  / USUARIO: JULIO ROSERO TELEFONO: 3172134696 CORREO: profeconexiones@gmail.com</t>
  </si>
  <si>
    <t>NN0TZ034</t>
  </si>
  <si>
    <t>FO-25-1396705</t>
  </si>
  <si>
    <t>20-08 SE ESCALA PARA VISITA. LLAMAR ANTES DE VISITAR, CONFIRMAR FALLA Y DATOS
0
20-08 / SOLUCIÓN: SE VISITA COMERCIO SE REALIZA EL CAMBIO DE EQUIPO DATÁFONO OK VERSION 10.6 OK ,LECTOR DE BARRAS OK, TARJETA SEMBRANDO 4731 OK , CB OPERATIVO , SE LE INFORMA AL USUARIO QUE NOS INFORMA LA RED QUE SE ENCUENTRA BLOQUEADO POR PARTE DE LA ENTIDAD / USUARIO: LAURA ALEJANDRA RAMIREZ BLANCO TELEFONO: 3164459197 CORREO: lauritaramirez94@hotmail.com</t>
  </si>
  <si>
    <t>A30FZ731</t>
  </si>
  <si>
    <t>FO-25-1383210</t>
  </si>
  <si>
    <t>16-08 LA RED: POR FAVOR PROCEDER CON EL CORRESPONDIENTE RESEMBRADO DE TARJETA ** SE ESCALA PARA VISITA. LLAMAR ANTES DE VISITAR, CONFIRMAR FALLA Y DATOS
19/08/2025 SE REALIZA LLAMADA TELEFÓNICA PARA ATENDER INCIDENCIAS Y SE CONFIRMA DESPLAZAMIENTO AL MUNICIPIO Y LUGAR DE SALIDA DE  TRANSPORTE | 19/08/2025 SE INFORMA QUE DEBIDO A LA TIPOLOGÍA Y TRANSPORTE POCO FRECUENTE NO ES POSIBLE LLEGAR AL MUNICIPIO ANTE DE 6:00 POR LO TANTO SE INDICA AL USUARIO QUE SE VISITA MAÑANA 20 DE AGOSTO A LAS 8:00 AM
20-08 / SOLUCIÓN: VISITA PARÁ SEMBRADO DE TARJETA Y CAMBIO DE EQUIPO POR TECNOLOGÍA Y DAÑO EN TECLADO  / USUARIO: Ana Cecilia ropero 18 TELEFONO: 3213184567 CORREO: anacer10@hotmail.com</t>
  </si>
  <si>
    <t>BBBWZ749</t>
  </si>
  <si>
    <t>FO-25-1394622</t>
  </si>
  <si>
    <t>20-08 SE ESCALA PARA VISITA. LLAMAR ANTES DE VISITAR, CONFIRMAR FALLA Y DATOS
0
21-08 / SOLUCIÓN: SE REALIZA VALIDACION DE DAÑO, PERO SE ENCUENTRA PROBLEMAS EN LA VERSION , SE ESCALA CON REDEBAN Y PAOLA GARZON AUTORIZA REALIZAR INICIALIZACION REMOTA, SE PROCEDE A INICIALIZAR DATAFONO Y SE REALIZAN PRUEBAS EXITOSAS CON EL CLIENTE, CLIENTE  / USUARIO: casrlos taches TELEFONO: 315522442 CORREO: controldevisitadigital@gmail.com</t>
  </si>
  <si>
    <t>TA-25-987570</t>
  </si>
  <si>
    <t>FO-25-1394483</t>
  </si>
  <si>
    <t>20-08 SE ESCALA PARA VISITA. LLAMAR ANTES DE VISITAR, CONFIRMAR FALLA Y DATOS
0
21-08 / SOLUCIÓN: SE LLEGAN HA HACER PRUEBAS POR LOS ERRORES EN TRANSACCIONES SE HACEN PRUEBAS Y FUNCIONA BIEN SE PIDE SOPORTE CON PAOLA DE RDB VALIDANDO Y TODO PARCE EN BUEN ESTADO DAN VISTO BUENO PARA CERRAR EL CASO  / USUARIO: Mari luz Castañeda  TELEFONO: 3116435819 CORREO: juisa0695@gmail.com</t>
  </si>
  <si>
    <t>ERYSERVICIOS</t>
  </si>
  <si>
    <t>FO-25-1390538</t>
  </si>
  <si>
    <t>19-08 SE ESCALA PARA VISITA. LLAMAR ANTES DE VISITAR, CONFIRMAR FALLA Y DATOS
0
21-08 / SOLUCIÓN: SE FORMATEA DATAFONO, CONFIGURA E INICIALIZA, SE CREA USUARIO Y CLAVE CON EL CLIENTE, SE SIEMBRA TARJETA XXXX-XXXX-XXXX-3225, SE REALIZA PRUEBAS OK  / USUARIO: Osvaldo Cardozo  TELEFONO: 3102206932 CORREO: cardozo@hotmail.com</t>
  </si>
  <si>
    <t>A1YZZ692</t>
  </si>
  <si>
    <t>TODO EN IMPRESION TARZAQ</t>
  </si>
  <si>
    <t>FO-25-1398584</t>
  </si>
  <si>
    <t xml:space="preserve">20-08 SE ESCALA PARA VISITA. LLAMAR ANTES DE VISITAR, CONFIRMAR FALLA Y DATOS
0
21-08 / SOLUCIÓN: SE REALIZA VISITA DE CAMPO ENCONTRANDO QUE COMERCIO ESTA CERRADO SE INTENTA COMUNICACIÓN A LA LÍNEA 3002241426 Y NO HAY RESPUESTA SE INFORMA A SUPERVISOR QUIEN AUTORIZA CIERRE DE VISITA  / USUARIO: None TELEFONO: 3002241426 CORREO: controldevisitadigital@gmail.com </t>
  </si>
  <si>
    <t>FO-25-1398778</t>
  </si>
  <si>
    <t>20-08 SE ESCALA PARA VISITA. LLAMAR ANTES DE VISITAR, CONFIRMAR FALLA Y DATOS
0
21-08 / SOLUCIÓN: EN LA VISITA TÉCNICA SE REALIZÓ EL CAMBIO DE DATÁFONO YA QUE SE ENCONTRÓ GENERANDO BLOQUEO NO PERMITÍA COMPLETAR LAS TRANSACCIONES,SE INSTALO DESK 2600 Y MAGIC BOX 2600,SE INSTALO EL SISTEMA OPERATIVO Y VERSIÓN 10.5N ,SE CREARON LOS USUARIOS Y SE REALIZARON LAS PRUEBAS DEJANDO EL SERVICIO OPERANDO SIN FALLAS Y SIN NOVEDAD  / USUARIO: IVONNE CARDENAS MANZANO  TELEFONO: 3117269622 CORREO: ivonca38@gmail.com</t>
  </si>
  <si>
    <t>LARZZ641</t>
  </si>
  <si>
    <t>JAMUNDO PAPELERIA</t>
  </si>
  <si>
    <t>FO-25-1394614</t>
  </si>
  <si>
    <t>20-08 LA RED: POR FAVOR PROCEDER CON EL CORRESPONDIENTE RESEMBRADO DE TARJETA ** SE ESCALA PARA VISITA. LLAMAR ANTES DE VISITAR, CONFIRMAR FALLA Y DATOS
0
21-08 / SOLUCIÓN: SE VISITA CORRESPONSAL Y SE REALIZA RESEMBRADO DE TARJETA. TRANSACCIONES DE PRUEBA EXITOSAS.</t>
  </si>
  <si>
    <t>SEZZZ212</t>
  </si>
  <si>
    <t>GC PAPELERIA</t>
  </si>
  <si>
    <t>FO-25-1398184</t>
  </si>
  <si>
    <t>20-08 EN COMUNICACIÓN CON LA SEÑORA CLAUDIA REALPE AL NÚMERO 3216805252 CONIFIRMA LOS ULTIMOS DIGITOS DE LA TARJETA DE SEMBRADO 6718 ..20-08 LA RED: POR FAVOR PROCEDER CON EL CORRESPONDIENTE RESEMBRADO DE TARJETA ** SE ESCALA PARA VISITA. LLAMAR ANTES DE VISITAR, CONFIRMAR FALLA Y DATOS
0
21-08 / SOLUCIÓN: SE ENCUENTRA COMERCIO BLOQUEADO SE REALIZA RESEMBRADO DE TARJETA Y SE OBTIENE FUNCIONAMIENTO EXITOSO CONFIGURACIÓN OK PARÁMETROS OK Y SE REALIZAN PRUEBAS ÉXITOSAS DE TRANSACCIONES  / USUARIO: Marlon gustin TELEFONO: 3216805252 CORREO: gcgc7287@gmail.com</t>
  </si>
  <si>
    <t>A1YZZ567</t>
  </si>
  <si>
    <t>FO-25-1400783</t>
  </si>
  <si>
    <t>21-08 SE ESCALA PARA VISITA. LLAMAR ANTES DE VISITAR, CONFIRMAR FALLA Y DATOS
0
21-08 / SOLUCIÓN: PRESENTABA INTERMITENCIA EN EL CANAL SE CONFIGURA POR IP FIJA OK PRUEBAS OK / USUARIO: Carlos hernadez TELEFONO: 3332360918 CORREO: cajaavoriental@gedima.com.co</t>
  </si>
  <si>
    <t>FO-25-1398178</t>
  </si>
  <si>
    <t xml:space="preserve">20-08 EN COMUNICACIÓN CON LA SEÑORA CLAUDIA REALPE AL NÚMERO 318 4478858 CONIFIRMA LOS ULTIMOS DIGITOS DE LA TARJETA DE SEMBRADO 9523, ..SE ESCALA A LA RED PARA SU ATENCION ME CONFIRMA POR FAVOR ESTA AUTORIZADO EL RESEMBRADO DE TARJETA. ..RESPUESTA DE LA RED: DE ACUERDO CON TU SOLICITUD POR FAVOR PROCEDER CON EL CORRESPONDIENTE RESEMBRADO DE TARJETA. GRACIAS.
21/08/2025 SE ESCALA A REDEBAN POR ERROR EN RESEMBRADO DE TARJETA EN ESPERA DE RESPUESTA
21-08 / SOLUCIÓN: SE LLEGA A CORRESPONSAL SE REALIZA RESEMBRADO DE TARJETA SE INICIALIZA TARJETA NO HABILITADO SE RECIBE SOPORTE DE RBM SE ACTIVA TARJETA SE REALIZA PRUEBAS DE FUNCIONAMIENTO FALLIDAS ERROR FONDOS INSUFICIENTE SE LLAMAN A BANCO INFORMAN QUE TIENE BLOQUEO POR PARTE DE LA ENTIDAD POR SOBREGIRO EN CUPO SE LE INFORMA A CLIENTE UNA VEZ REALIZADA CONSIGNACIÓN EL CB QUEDARA HABILITADO SE DEJA CREANDO USUARIO  / USUARIO: CLAUDIA REALPE  TELEFONO: 3184478858 CORREO: claudiarelpesolarte@gmail.com </t>
  </si>
  <si>
    <t>MERCAYA CHAMORRO</t>
  </si>
  <si>
    <t>FO-25-1394667</t>
  </si>
  <si>
    <t>20-08 SE ESCALA PARA VISITA. LLAMAR ANTES DE VISITAR, CONFIRMAR FALLA Y DATOS
0
21-08 / SOLUCIÓN: SE ENCUENTRA DATAFONO CON BLOQUEOS DE PANTALLA POR FALLA DE VERSIÓN, SE REALIZA BORRADO COMPLETO DE DATAFONO Y SE RECONFIGURA OK PARÁMETROS OK Y SE REALIZAN PRUEBAS ÉXITOSAS DE TRANSACCIONES  / USUARIO: Andrés chamorro  TELEFONO: 3185103488 CORREO: mercaya88@gmail.com</t>
  </si>
  <si>
    <t>A1XZZ271</t>
  </si>
  <si>
    <t>PLAZA ALKOSTO EL PLACER</t>
  </si>
  <si>
    <t>FO-25-1402194</t>
  </si>
  <si>
    <t>21-08 SE ESCALA PARA VISITA. LLAMAR ANTES DE VISITAR, CONFIRMAR FALLA Y DATOS
0
21-08 / SOLUCIÓN: EN LA VISITA TÉCNICA SE REALIZÓ EL CAMBIO DE DATÁFONO Y LECTOR DE CÓDIGO DE BARRAS YA QUE SE ENCONTRARON DETERIORADOS TANTO EQUIPO Y CABLEADO DEL LECTOR,SE INSTALO DESK 2600 Y MAGIC BOX 2600,SE REALIZÓ SEMBRADO DE TARJETA,SE CREARON LOS USUARIOS Y SE REALIZARON LAS PRUEBAS DEJANDO EL SERVICIO OPERANDO SIN FALLAS Y SIN NOVEDAD  / USUARIO: ELIECER ARGAEZ  TELEFONO: 3128096841 CORREO: eliecer.argaez@mercapava.com.co</t>
  </si>
  <si>
    <t>9A0OZ878</t>
  </si>
  <si>
    <t>COMERCIALIZADORA HCBL</t>
  </si>
  <si>
    <t>FO-25-1395853</t>
  </si>
  <si>
    <t>20-08 SE ESCALA PARA VISITA. LLAMAR ANTES DE VISITAR, CONFIRMAR FALLA Y DATOS
0
21-08 / SOLUCIÓN: SE REALIZA VISITÁ POR SOLICITUD DE CLIENTE ,SE LLEGA A SITIO SE REALIZAN BORRADO DE EQUIPO , SE INSTALA NIEVAMENTE VERSION Y SO, SE REALIZAN SEMBRADO DE TARJETA QUEDANDO EQUIPÓ OPERÁTIVO  / USUARIO: Fanny Ávila  TELEFONO: 3011005881 CORREO: avilalarafanny@hotmail.com</t>
  </si>
  <si>
    <t>A3GZZ823</t>
  </si>
  <si>
    <t>MULTIPAGOS ISABELLA</t>
  </si>
  <si>
    <t>FO-25-1403463</t>
  </si>
  <si>
    <t>21-08 SE ESCALA PARA VISITA. LLAMAR ANTES DE VISITAR, CONFIRMAR FALLA Y DATOS
21/08/2025 NO SE LOGRA COMUNICACIÓN A LA LINEA 3118903165, SE REALIZA VISITA SIN CONTACTO
21-08 / SOLUCIÓN: LECTOR REINICIA DATAFONO, CAMBIO DE LECTORA, BORRADO E INYECCION DE SO +VER 10.6,CONFIGURACION CB OK, PRUEBAS OK, SEMBRADO DE TARJETA #0171 / USUARIO: Maira Monsalve TELEFONO: 3157603530 CORREO: mayralejandra1997@hotmail.con</t>
  </si>
  <si>
    <t>TR0CZ942</t>
  </si>
  <si>
    <t>VARIEDADES Y PAPELERIA ANGELIT</t>
  </si>
  <si>
    <t>FO-25-1403732</t>
  </si>
  <si>
    <t>21-08 SE ESCALA PARA VISITA. LLAMAR ANTES DE VISITAR, CONFIRMAR FALLA Y DATOS
0
21-08 / SOLUCIÓN: EN LA VISITA TÉCNICA SE REALIZÓ LA ACTUALIZACIÓN A LOS DATÁFONOS A LA VERSIÓN 10.6 ,YA QUE LOS DATÁFONOS ESTABAN PRESENTANDO INCONVENIENTES CON ALGUNAS TRANSACCIONES,SE REALIZÓ LA CONFIGURACIÓN E INICIALIZACIÓN OK, SE CREARON LOS USUARIOS Y SE REALIZARON LAS PRUEBAS DEJANDO EL SERVICIO OPERANDO SIN FALLAS Y SIN NOVEDAD  / USUARIO: MARCIA ANDREA ORTEGA LÓPEZ  TELEFONO: 3146202738 CORREO: marcy2504@hotmail.com</t>
  </si>
  <si>
    <t>BL05Z196 // 999LZ606</t>
  </si>
  <si>
    <t>VARIEDADES EFESO</t>
  </si>
  <si>
    <t>FO-25-1400778</t>
  </si>
  <si>
    <t>21-08 SE ESCALA PARA VISITA. LLAMAR ANTES DE VISITAR, CONFIRMAR FALLA Y DATOS
0
21-08 / SOLUCIÓN: SE REALIZA CAMBIO DE DATÁFONO POR DAÑO PANTALLA SE COLOCA NEGRA, PRUEBAS Y LIMPIEZA DE EQUIPOS OK, TARJETA DE SEMBRADO # 2376. / USUARIO: Johan Osorio TELEFONO: 3169256994 CORREO: papeleriaefeso@gmail.com</t>
  </si>
  <si>
    <t>10UZZ087</t>
  </si>
  <si>
    <t>TA-25-993617</t>
  </si>
  <si>
    <t>FO-25-1405939</t>
  </si>
  <si>
    <t>21-08 SE REALIZA COMUNICACIÓN CON EL SR DANIEL AL NUMERO 3202139856 DONDE INDICA QUE EL DÍA VIERNES 8 SE REALIZO UNA VISITA Y DESDE ESE DÍA EL DATAFONO ESTA OPERATIVO, SE ADJUNTO VÁUCHER ENVIADO POR EL USUARIO ..RESPUESTA DE LA RED: PROCEDEMOS CON EL CIERRE DEL CASO.
0</t>
  </si>
  <si>
    <t>MOVILEXPRESS CENTER</t>
  </si>
  <si>
    <t>FO-25-1402201</t>
  </si>
  <si>
    <t>21-08 SE ESCALA PARA VISITA. LLAMAR ANTES DE VISITAR, CONFIRMAR FALLA Y DATOS
0
21-08 / SOLUCIÓN: CB CON SIN CONEXIÓN A INTERNET, CAMBIO DE DATAFONO, BORRADO E INYECCION DE SO +VER 10.6, CONFIGURACION CB OK, PRUEBAS OK, SEMBRADO DE TARJETA # / USUARIO: Cristian Gomez TELEFONO: 3164846562 CORREO: klan.deejay@gmail.com</t>
  </si>
  <si>
    <t>ABBZZ356</t>
  </si>
  <si>
    <t>ALMACEN REFRIELECTRICOS M Y C</t>
  </si>
  <si>
    <t>FO-25-1401918</t>
  </si>
  <si>
    <t>21-08 SE ESCALA PARA VISITA. LLAMAR ANTES DE VISITAR, CONFIRMAR FALLA Y DATOS
0
21-08 / SOLUCIÓN: SE REALIZA VISITA AL COMERCIO SE ENCUENTRA DATÁFONO CON TECLADO DAÑADO SE CAMBIA DATÁFONO SE REALIZAN PRUEBAS EXITOSAS Y EL CB QUEDA OPERATIVO  / USUARIO: Margel Perea  TELEFONO: 3135835763 CORREO: refrielectricosmys@gmail.com</t>
  </si>
  <si>
    <t>BBBBH206</t>
  </si>
  <si>
    <t>PAPELERIA Y VARIEDADES LA GATA</t>
  </si>
  <si>
    <t>FO-25-1399032</t>
  </si>
  <si>
    <t>20-08 SE ESCALA PARA VISITA. LLAMAR ANTES DE VISITAR, CONFIRMAR FALLA Y DATOS
0
22-08 / SOLUCIÓN: SE ENCUENTRA QUE EL EQUIPO ESTÁ EN LA VERSIÓN 10.5 SE PASA. A LA 10.6 SE HACEN PRUEBAS QUEDA OK  / USUARIO: Aldemar Cardona bedoya  TELEFONO: 3146309257 CORREO: aldemarcardona1975@hotmail.com</t>
  </si>
  <si>
    <t>9T007298</t>
  </si>
  <si>
    <t>VIDEORAMA38</t>
  </si>
  <si>
    <t>FO-25-1404472</t>
  </si>
  <si>
    <t>21-08 SE ESCALA PARA VISITA. LLAMAR ANTES DE VISITAR, CONFIRMAR FALLA Y DATOS
0
22-08 / SOLUCIÓN: SE REALIZA VISITA A CB PARA ATENDER INCIDENTE SE REALIZA CAMBIO DE DATAFONO POR FALLA EN PUERTO USB ,SE REALIZAN PRUEBAS OK  / USUARIO: Martha Rodríguez  TELEFONO: 3144230171 CORREO: videorama38@hotmail.com y actualizar</t>
  </si>
  <si>
    <t>LA00D395</t>
  </si>
  <si>
    <t>FO-25-1405023</t>
  </si>
  <si>
    <t>21-08 SE ESCALA PARA VISITA. LLAMAR ANTES DE VISITAR, CONFIRMAR FALLA Y DATOS
0
22-08 / SOLUCIÓN: SE REALIZA RESEMBRADO DE TARJETA Y SE ACTUALIZA 10.6 SE CREAN USUARIOS Y SE HABILITAN CIERRES OK  / USUARIO: Jhon Rodríguez  TELEFONO: 3125431518 CORREO: cardenalcom@hotmail.com</t>
  </si>
  <si>
    <t>111GZ270</t>
  </si>
  <si>
    <t>DROGUERIA UNIVERSAL EL GIRASOL</t>
  </si>
  <si>
    <t>FO-25-1403458</t>
  </si>
  <si>
    <t xml:space="preserve">21-08 SE ESCALA PARA VISITA. LLAMAR ANTES DE VISITAR, CONFIRMAR FALLA Y DATOS ..NOTA: PARA EL CB HAY UN INC
0
22-08 / SOLUCIÓN: SE REALIZA CAMBIO DE EQUIPO POR DAÑO, TECLADO DEJANDO PRUEBAS OK, SE VALIDA COMUNICACIÓN PROVEDOR DEL INTERNET LLEGA AL SITIO PARA DARLES SOLUCION YA QUE EL PROBLEMA DEL ERROR EL COMUNICACIÓN ERA POR CONEXIONES DEL COMERCIO , TARJETA SEMBRADA 7660 / USUARIO: ANA VERÓNICA BAREÑO  TELEFONO: 3192888847 CORREO: lbarenoa@gmail.com </t>
  </si>
  <si>
    <t>LMMZZ592</t>
  </si>
  <si>
    <t>DROGUERIA Y MINIMARKET KINGS</t>
  </si>
  <si>
    <t>FO-25-1400788</t>
  </si>
  <si>
    <t>21-08 SE ESCALA PARA VISITA. LLAMAR ANTES DE VISITAR, CONFIRMAR FALLA Y DATOS
0
22-08 / SOLUCIÓN: SE VISITA CB Y SE REALIZA CAMBIÓ DE FUENTE DE PODER POR DAÑO. SE INSTALA NUEVA FUENTE Y SE REALIZAN PRUEBAS EXITOSAS PRUEBAS OK. TECLADO DE DATÁFONO FUNCIONA CORRECTAMENTE  / USUARIO: Nury Astrid Valderrama  TELEFONO: 3105873031 CORREO: navalderrama@hotmail.com</t>
  </si>
  <si>
    <t>V5ZZZ680</t>
  </si>
  <si>
    <t>MUNDO DE COLORES YULKER</t>
  </si>
  <si>
    <t>FO-25-1406288</t>
  </si>
  <si>
    <t>21-08 EN COMUNICACIÓN CON EL CB AL NÚMERO 3224383738CONIFIRMA LOS ULTIMOS DIGITOS DE LA TARJETA DE SEMBRADO Y DIRECCION ..22-08 LA RED: POR FAVOR PROCEDER CON EL CORRESPONDIENTE RESEMBRADO DE TARJETA ** SE ESCALA PARA VISITA. LLAMAR ANTES DE VISITAR, CONFIRMAR FALLA Y DATOS
0
22-08 / SOLUCIÓN: SE VISITA COMERCIO CB AVAL, SE REALIZA RESEMBRADO DE TARJETA #7819, SE REALIZAN PRUEBAS OK, NO SE ALTERAN USUARIOS. / USUARIO: Kerly Márquez  TELEFONO: 3103805946 CORREO: kerlymar924@gmail.com</t>
  </si>
  <si>
    <t>F1TZZ957</t>
  </si>
  <si>
    <t>FO-25-1398781</t>
  </si>
  <si>
    <t>20-08 SE ESCALA PARA VISITA. LLAMAR ANTES DE VISITAR, CONFIRMAR FALLA Y DATOS
22/08/2025 DEMORAS EN LLERA AL PUNTO POR TRAFICO PESADO EN LA VÍA DE BOGOTÁ A FUSAGASUGÁ.
22-08 / SOLUCIÓN: SE LLEGA LA DIRECCIÓN INDICA SE REALIZA CAMBIO DE ELECTOR YA QUE SE ENCUENTRA BLOQUEADO SE REALIZAN PRUEBAS EXITOSAS / USUARIO: YULY CAROLINA GONZALEZ BAUTISTA  TELEFONO: 3118766722 CORREO: papeleriamaranatha7777@gmail.com</t>
  </si>
  <si>
    <t>PUNTO LEO</t>
  </si>
  <si>
    <t>FO-25-1408674</t>
  </si>
  <si>
    <t>22-08 SE ESCALA CASO A LA RED PARA VALIDAR AUTORIZACION DE PINPAD ..22-08 POR FAVOR TU APOYO PARA ATENDER EL INCIDENTE, COPIO A MI COMPAÑERO @GONZALEZ ARAQUE SEBASTIAN PARA QUE NOS CONFIRMES SI ESTE COMERCIO TIENE EL V°B POR PARTE DE ENTIDAD PARA REALIZAR DE UNA VEZ LA INSTALACIÓN DEL PINPAD. ..22-08 SE RESPONDE A LA RED: EL TECNICO SE LOGRO CONTACTAR CON EL USUARIO E INDICO QUE NO NECESITA EL PINPAD YA QUE ADECUO EL LOCAL ..22-08 RESPUESTA DE LA RED: LISTO DE ACUERDO CON TU CONFIRMACIÓN CERREMOS EL CASO.
0
22-08 / SOLUCIÓN: SE REALIZA VISITA A CB PARA ATENDER INCIDENTE SE REALIZA CAMBIO DE DATAFONO POR FALLA EN TECLADO ,SE REALIZAN PRUEBAS OK,SE SIEMBRA TARJETA TERMINADA EN 2273 / USUARIO: Sandra bolivar  TELEFONO: 3123177837 CORREO: sandrabolivar30@hotmail.com</t>
  </si>
  <si>
    <t>LA00Q120</t>
  </si>
  <si>
    <t>FO-25-1407470</t>
  </si>
  <si>
    <t>22-08 SE ESCALA PARA VISITA. LLAMAR ANTES DE VISITAR, CONFIRMAR FALLA Y DATOS
0
22-08 / SOLUCIÓN: SE REALIZA CAMBIO DE PIN PAD POR FALLA EN LECTOR CHIP PRUEBA OK  / USUARIO: JEAN CARLOS SABEDRA TELEFONO: 3144599481 CORREO: mrbluerecaudos@gamil.com</t>
  </si>
  <si>
    <t>MISCELANEA SANDRA B</t>
  </si>
  <si>
    <t>FO-25-1407447</t>
  </si>
  <si>
    <t>22-08 SE ESCALA PARA VISITA. LLAMAR ANTES DE VISITAR, CONFIRMAR FALLA Y DATOS
0
22-08 / SOLUCIÓN: SE DESCONECTA LECTORA SE CONECTA NUEVAMENTE SE REALIZAN PRUEBAS DE CORRECTO FUNCIONAMIENTO  / USUARIO: Sandra bolaños TELEFONO: 3005995377 CORREO: sanmile7524@hotmail.com</t>
  </si>
  <si>
    <t>TR00A460</t>
  </si>
  <si>
    <t>FO-25-1405942</t>
  </si>
  <si>
    <t>21-08 SE ESCALA PARA VISITA. LLAMAR ANTES DE VISITAR, CONFIRMAR FALLA Y DATOS
0
22-08 / SOLUCIÓN: SE VISITA COMERCIO SE REALIZA ACTUALIZACIÓN A VERSIÓN 10.6 POR PROBLEMAS DE CIERRE SE REALIZAN PRUEBAS  / USUARIO: Yulieth García  TELEFONO: 3217197523 CORREO: oficinaneira@comnorte.com</t>
  </si>
  <si>
    <t>A1LZZ459</t>
  </si>
  <si>
    <t>JER LISTO NORTE</t>
  </si>
  <si>
    <t>FO-25-1407484</t>
  </si>
  <si>
    <t>22-08 SE ESCALA PARA VISITA. LLAMAR ANTES DE VISITAR, CONFIRMAR FALLA Y DATOS
0
22-08 / SOLUCIÓN: SE REALIZA VISITA AL COMERCIO, SE BORRA Y ACTUALIZA EQUIPO A VERSION 10.6, SE HACEN PRUEBAS OK. / USUARIO: Manuela Galan TELEFONO: 3223937040 CORREO: asistente.tunja@jer.com.co</t>
  </si>
  <si>
    <t>AAAAC620</t>
  </si>
  <si>
    <t>FO-25-1407454</t>
  </si>
  <si>
    <t>22-08 LA RED: POR FAVOR PROCEDER CON EL CORRESPONDIENTE RESEMBRADO DE TARJETA ** SE ESCALA PARA VISITA. LLAMAR ANTES DE VISITAR, CONFIRMAR FALLA Y DATOS
0
22-08 / SOLUCIÓN: SE REALIZA RE SEMBRADO DE TARJETA SE INSTALACIÓN NUEVA VERSIÓN CIERRES Y PRUEBAS OK  / USUARIO: Luz marina mogollon
 TELEFONO: 3203172832 CORREO: luzma1282@yahoo.com</t>
  </si>
  <si>
    <t>TR0XZ771</t>
  </si>
  <si>
    <t>FO-25-1409096</t>
  </si>
  <si>
    <t>22-08 SE ESCALA PARA VISITA. LLAMAR ANTES DE VISITAR, CONFIRMAR FALLA Y DATOS
0
22-08 / SOLUCIÓN: CAMBIO EQUIPO POR DAÑO IMPRESORA MALA PRUEBAS OK NO TELECARGA  / USUARIO: Carlos hernandez TELEFONO: 3332360918 CORREO: cajaavoriental@gedima.com.co</t>
  </si>
  <si>
    <t>FO-25-1408681</t>
  </si>
  <si>
    <t>22-08 SE ESCALA PARA VISITA. LLAMAR ANTES DE VISITAR, CONFIRMAR FALLA Y DATOS
0
22-08 / SOLUCIÓN: SE VISITA COMERCIO SE REALIZA LA REVISION DE EQUIPO DATÁFONO OK, VERSION 10.6 OK SE REALIZAN PRUEBAS SE VERIFICA CON LA RED QUE ESE ENCUENTRA BLOQUEADO POR LA ENTIDAD Y SE ESCALA EL CASO / USUARIO: Laura Alejandra Ramirez  TELEFONO: 3164459197 CORREO: lauritaramirez94@hotmail.com</t>
  </si>
  <si>
    <t>RAMIREZ LIZCANO ASESORES ACAPA</t>
  </si>
  <si>
    <t>FO-25-1406160</t>
  </si>
  <si>
    <t>21-08 SE ESCALA PARA VISITA. LLAMAR ANTES DE VISITAR, CONFIRMAR FALLA Y DATOS
0
22-08 / SOLUCIÓN: SE REALIZA VISITA Y SE EVIDENCIA RECHAZO EN LAS TRANSACCIONES, SE REALIZA CONTACTO CON PAOLA DD RBM LA CUAL INDICA QUE EL DAÑO ES DE LA ENTIDAD / USUARIO: Isabela ramirez  TELEFONO: 3228864902 CORREO: isaramirez541@gmail.com</t>
  </si>
  <si>
    <t>9CCZZ007</t>
  </si>
  <si>
    <t>FO-25-1411844</t>
  </si>
  <si>
    <t>22-08 SE ESCALA CASO A LA RED YA QUE EL DIA DE AYER 21-08 LLEGO UN RADICADO DE EMAIL PARA REALIZAR UNA VALIDACION DE FUNCIONAMIENTO DEL CB, EL USUARIO INDICO ESTAR OPERANDO CORRECTAMENTE. ESTA ES LA SOLUCION DE AYER: 21-08 SE REALIZA COMUNICACIÓN CON EL SR DANIEL AL NUMERO 3202139856 DONDE INDICA QUE EL DÍA VIERNES 8 SE REALIZO UNA VISITA Y DESDE ESE DÍA EL DATAFONO ESTA OPERATIVO.NOS CONFIRMAS SI ES NECESARIO VISITAR O CERRAMOS EL CASO? ..RESPUESTA DE LA RED: DE ACUERDO CON TU SOLICITUD POR FAVOR PROCEDER CON EL CIERRE DEL CASO.
0
0</t>
  </si>
  <si>
    <t>FO-25-1409709</t>
  </si>
  <si>
    <t>22-08 SE ESCALA PARA VISITA. LLAMAR ANTES DE VISITAR, CONFIRMAR FALLA Y DATOS
0
22-08 / SOLUCIÓN: SE REALIZA CAMBIO DE EQUIPO POR DAÑO EN PUERTO USB SE INSTALA VERSION EN NUEVO EQUIPO SE CONFIGURA PARÁMETROS SE INICIALIZA SE REALIZA SEMBRADO DE TARJETA CREACIÓN DE USUARIOS PRUEBAS DE FUNCIONAMIENTO EXITOSAS CB QUEDA OPERATIVO  / USUARIO: TATIANA ANAMA TELEFONO: 3042468825 CORREO: tatiana17anama@gmail.com</t>
  </si>
  <si>
    <t>SXMZZ682</t>
  </si>
  <si>
    <t>FO-25-1407464</t>
  </si>
  <si>
    <t>22-08 SE ESCALA PARA VISITA. LLAMAR ANTES DE VISITAR, CONFIRMAR FALLA Y DATOS
0
22-08 / SOLUCIÓN: SE VISITA COMERCIO POR UNA FALLA, SE REALIZA CAMBIO DE EQUIPO, CAUSAL E3 NO COMUNICA MÓDEM, SE DEJA CON LA VERSIÓN 10.6, NO SE HACE CIERRE, SE REALIZA SEMBRADO DE TARJETA BAJO ACOMPAÑAMIENTO DEL SEÑOR MANUEL SEÑA, NO SE REALIZAN PRUEBAS DEL CB YA QUE SALE "TARJETA USO RESTRINGIDO" LA TARJETA SE ENCUENTRA BLOQUEADA, SE ESCALA CON REDEBAN SE HABLA CON YENNY GARZÓN QUIEN INDICA QUE NOS RETIRAMOS DEL SITIO, QUE LA TARJETA LA ACTIVAN EL DÍA DE MAÑANA. / USUARIO: ELIACIB MANUEL SEÑA ALMANZA TELEFONO: 3167494877 CORREO: eliacibsena07@gmail.com</t>
  </si>
  <si>
    <t>FO-25-1409803</t>
  </si>
  <si>
    <t>22-08 LA RED: POR FAVOR PROCEDER CON EL CORRESPONDIENTE RESEMBRADO DE TARJETA ** SE ESCALA PARA VISITA. LLAMAR ANTES DE VISITAR, CONFIRMAR FALLA Y DATOS
23/08/2025 USUARIO ACABA DE ABRIR LOCAL, POR LO TANTO NO SE ALCANZA A SOLUCIONAR ANTES E TIEMPO
23-08 / SOLUCIÓN: SE REALIZA SEMBRADO DE TARJETA, TODO OK / USUARIO: Verónica pareja
 TELEFONO: 3043805210 CORREO: drogueriasanisidro69@gmail.com</t>
  </si>
  <si>
    <t>FAZZZ650</t>
  </si>
  <si>
    <t>ACCESORIOS Y TELECOMUN LENIS</t>
  </si>
  <si>
    <t>FO-25-1409717</t>
  </si>
  <si>
    <t>22-08 SE ESCALA PARA VISITA. LLAMAR ANTES DE VISITAR, CONFIRMAR FALLA Y DATOS
0
22-08 / SOLUCIÓN: EN LA VISITA TÉCNICA SE REALIZÓ EL CAMBIO DE DATÁFONO YA QUE SE ENCONTRÓ CON EL PUERTO ETHERNET MALO ,SE INSTALO DATÁFONO DESK 2600, MAGIC BOX 2600,SE REALIZÓ EL CAMBIO DE LECTOR YA QUE SE ENCONTRÓ AVERIADO,EL OTRO DATÁFONO SE REALIZÓ LA ACTUALIZACIÓN A LA VERSIÓN 10.6, SE REALIZARON LAS CONFIGURACIONES Y INICIALIZACIÓN ES OK , SE REALIZÓ EL SEMBRADO DE TARJETA SE CREARON LOS USUARIOS Y SE REALIZARON LAS PRUEBAS DEJANDO EL SERVICIO OPERANDO SIN FALLAS Y SIN NOVEDAD  / USUARIO: LUISA LENIS  TELEFONO: 3245993041 CORREO: luisaf.lenis@gmail.com</t>
  </si>
  <si>
    <t>AC00A910 // TR0LZ420</t>
  </si>
  <si>
    <t>DROGUERIA EL PUNTO MAS</t>
  </si>
  <si>
    <t>FO-25-1409014</t>
  </si>
  <si>
    <t>22-08 SE ESCALA PARA VISITA. LLAMAR ANTES DE VISITAR, CONFIRMAR FALLA Y DATOS
0
23-08 / SOLUCIÓN: SE REALIZA REVISIÓN DEL EQUIPO SALÍA UN MENSAJE ROJO SE CHEQUEA EQUIPO SE CONFIGURA Y QUEDA OPERATIVO SE HACEN PRUEBAS / USUARIO: Luis Ortega  TELEFONO: 3183832829 CORREO: lfoarteaga@gmail.com</t>
  </si>
  <si>
    <t>LMPZZ524</t>
  </si>
  <si>
    <t>SUPERMERCADO ANNY</t>
  </si>
  <si>
    <t>FO-25-1406046</t>
  </si>
  <si>
    <t>21-08 SE ESCALA PARA VISITA. LLAMAR ANTES DE VISITAR, CONFIRMAR FALLA Y DATOS
0
23-08 / SOLUCIÓN: SE REALIZA CAMBIO DE EQUIPO POR DAÑO SE ENCONTRABA ALERTADO POR PROBLEMAS DE ENTIDAD NO SE PUEDE REALIZA PRUEBAS EXITOSAS  / USUARIO: Juana Ramos  TELEFONO: 3134212746 CORREO: juanavalentinaramos@icloud.com</t>
  </si>
  <si>
    <t>V1MZZ947</t>
  </si>
  <si>
    <t>KOMUNICATE COM CAFE INTERNET</t>
  </si>
  <si>
    <t>FO-25-1407476</t>
  </si>
  <si>
    <t>22-08 SE ESCALA PARA VISITA. LLAMAR ANTES DE VISITAR, CONFIRMAR FALLA Y DATOS
0
23-08 / SOLUCIÓN: SE REALIZA CAMBIO DE EQUIPO POR DAÑO ALERTA INTERRUPCIÓN SE REALIZA SEMBRADO Y SE DEJA INSTALADO MAGIC BOX SE HACEN PRUEBAS Y TODO QUEDA OK / USUARIO: Julieta torres pinzon TELEFONO: 3006309102 CORREO: torrespinzon21@gmail.com</t>
  </si>
  <si>
    <t>MA007666</t>
  </si>
  <si>
    <t>NUEVA VIDA SPA</t>
  </si>
  <si>
    <t>FO-25-1414820</t>
  </si>
  <si>
    <t>22-08 SE INTENTA COMUNICACION MEDIANTE LLAMADA Y WHATSAPP CON EL USUARIO  AL NUMERO 3007105033 EN DIFERENTES OCASIONES SIN RESPUESTA**23-08 SE INTENTA CONTACTO CON EL CB AL 3007105036-3007105033 EN REPETIDAS OCASIONES SIN RESPUESTA TANTO LLAMADA COMO WHATSAPP SE ESCALA A RBM**RESPUESTA RED:BUENOS DÍAS, POR FAVOR CERREMOS EL CASO Y EL LUNES REVISAMOS EL ESCALAMIENTO A ENTIDAD Y EL MOTIVO DE RECHAZO. AGRADEZCO ENVIAR MENSAJE POR WHATSAPP AL CLIENTE INDICANDO QUE ESTA NOVEDAD SE VA A REVISAR CON ENTIDAD PARA QUE NO ESPERE VISITA Y UNA VEZ IDENTIFICADA LA FALLA, LE DAREMOS CONTINUIDAD AL REPORTE
0</t>
  </si>
  <si>
    <t>MULTIPAGOS SESQUI</t>
  </si>
  <si>
    <t>FO-25-1412598</t>
  </si>
  <si>
    <t>23-08 SE ESCALA PARA VISITA. LLAMAR ANTES DE VISITAR, CONFIRMAR FALLA Y DATOS
0
23-08 / SOLUCIÓN: SE REALIZÓ VISITA TÉCNICA POR LA FALLA REPORTADA POR PARTE DEL CLIENTE ANTE LA LÍNEA DE ATENCIÓN, PERO AL LLEGAR AL SITIO LA USUARIA INFORMA QUE EL SERVICIO SE ENCUENTRA YA FUNCIONANDO BIEN YA QUE REVISÓ Y SOLO ERA UN CABLE QUE SE HABÍA DESCONECTADO AGRADECE LA COLABORACIÓN BRINDADA. / USUARIO: LUISA LENIS  TELEFONO: 3245993041 CORREO: luisaf.lenis@gmail.com</t>
  </si>
  <si>
    <t>FO-25-1408687</t>
  </si>
  <si>
    <t>22-08 SE ESCALA PARA VISITA. LLAMAR ANTES DE VISITAR, CONFIRMAR FALLA Y DATOS
0
23-08 / SOLUCIÓN: SE VISITA CORRESPONSAL Y ESTÁ CERRADO. LLAMO AL NÚMERO DE CONTACTO 3102206932 Y NO CONTESTAN. HABLO CON UNA SEÑORA DEL LOCAL DE AL LADO Y ME DICE QUE SALIERON A UNA DILIGENCIA. LE INDICO QUE VUELVAN A LLAMAR PARA SOLICITAR LA VISITA TÉCNICA. / USUARIO: None TELEFONO: 3102206932 CORREO: controldevisita@gmail.com</t>
  </si>
  <si>
    <t>DROGUERIA FORD # 2.</t>
  </si>
  <si>
    <t>FO-25-1414995</t>
  </si>
  <si>
    <t xml:space="preserve">23-08 SE ESCALA PARA VISITA. LLAMAR ANTES DE VISITAR, CONFIRMAR FALLA Y DATOS
0
24-08 / SOLUCIÓN: SE VISITA COMERCIO POR FALLA, EL ENCARGADO INDICA QUE SE LE QUEDA PEGADO AL MOMENTO DE HACER PAGOS CON FACTURAS, SE HACE BORRADO DEL S.O Y SE CARGA NUEVAMENTE, SE DEJA CON LA VERSIÓN 10.6, SE HACE CIERRE, SE REALIZA SEMBRANDO DE TARJETA BAJO ACOMPAÑAMIENTO DEL SEÑOR HEYNAR MARTINEZ, SE REALIZAN PRUEBAS OK, SE CREA USUARIO Y CONTRASEÑA. / USUARIO: HEYNAR MARTINEZ TELEFONO: 3017563104 CORREO: heymar1560@hotmail.com </t>
  </si>
  <si>
    <t>A1OZZ856</t>
  </si>
  <si>
    <t>FO-25-1419427</t>
  </si>
  <si>
    <t>25-08 SE ESCALA  A LA RED POR QUE PUNTO NO TRAE INFORMACION..RESPUESTA DE LA RED: DE ACUERDO CON TU SOLICITUD ES CORRECTO EL SIGUIENTE CORRESPONSAL NO SE ENCUENTRA EN NUESTRO SISTEMA, POR FAVOR PROCEDER CON EL CIERRE DEL CASO.
0
0</t>
  </si>
  <si>
    <t>FO-25-1414347</t>
  </si>
  <si>
    <t>23-08 SE ESCALA PARA VISITA. LLAMAR ANTES DE VISITAR, CONFIRMAR FALLA Y DATOS
24/08/2025 SE HA INTENTADO COMUNICACION DURANTE VARIAS VECES AL NÚMERO 3216417115, Y NO HA SIDO POSIBLE, SE HA ESCRITO VIA WHATSAPP Y TAMPOCO HAY RESPUESTA, POR MOTIVO DE DISPONIBILIDAD DE LA ZONA, SE ATENDERA EL CASO EL DÍA DE MAÑANA. | 24/08/2025 SE COMUNICA EL SEÑOR CAMILO HE INDICA QUE EL DÍA DE HOY NO TRABAJAN, QUE MAÑANA A PARTIR DE LAS 09:00
25-08 / SOLUCIÓN: SE LLEGA AL CORRESPONSAL PARA REVISAR FALLA, LECTOR DE BARRAS NO FUNCIONA, SE ENCUENTRA CABLE AVERIADO, SE REALIZA CAMBIO, SE HACEN PRUEBAS OK, CORRESPONSAL OPERATIVO  / USUARIO: SUSAN MORENO TELEFONO: 3216417115 CORREO: intelcopiascami@hotmail.com</t>
  </si>
  <si>
    <t>106ZZ804</t>
  </si>
  <si>
    <t>VARIEDADES MARGARITA Y ALGO MAS</t>
  </si>
  <si>
    <t>FO-25-1416378</t>
  </si>
  <si>
    <t>24-08 ES NECESARIO CAMBIO DE DATAFONO, POR SER FIN DE SEMANA NO SE TIENE SOPORTE DE REDEBAN PARA REALIZAR CAMBIOS
24/08/2025 24-08 ES NECESARIO CAMBIO DE DATAFONO, POR SER FIN DE SEMANA NO SE TIENE SOPORTE DE REDEBAN PARA REALIZAR CAMBIOS
25-08 / SOLUCIÓN: SE REALIZA VISITA DE CAMPO ENCONTRANDO QUE CABLE MAGIC BOX SE ENCUENTRA AVERIADO, POR LO ANTERIOR SE CAMBIA CABLE SE HACEN PRUEBAS CUPO Y USUARIO OK.  / USUARIO: Darlis mora TELEFONO: 3107933381 CORREO: impresionesmargarita78@gmail.com</t>
  </si>
  <si>
    <t>SAZZZ594</t>
  </si>
  <si>
    <t>PRODUCTOS DE ASEO &amp; PAPELERIA BLUE</t>
  </si>
  <si>
    <t>FO-25-1414343</t>
  </si>
  <si>
    <t>23-08 LLEGA EL SIGUIENTE CASO SIN INFORMACIÓN SE VALIDA NÚMERO TELEFÓNICO 3143610813 DE VISITA ANTERIOR RESPONDE EL SR FERNEY VARGAS QUIEN INDICA QUE LE SALE RECHAZO GENERAL CON RETIROS PERO SI REALIZA DEPÓSITOS, DEBIDO A LA FALLA SE GENERA VISITA TÉCNICA
23/08/2025 NO HAY SOPORTE CON REDEBAN PARA PODER DARLE SOLUCION A FALLA
25-08 / SOLUCIÓN: SE REALIZA VISITA DE CAMPO ENCONTRANDO QUE CABLE MAGIC BOX SE ENCUENTRA AVERIADO, POR LO ANTERIOR SE CAMBIA CABLE SE HACEN PRUEBAS CUPO Y USUARIO OK.  / USUARIO: Ferney Vargas  TELEFONO: 3143610813 CORREO: fv5891427@gmail.con</t>
  </si>
  <si>
    <t>LAYZZ029</t>
  </si>
  <si>
    <t>VARIEDADES YAYITA.COM</t>
  </si>
  <si>
    <t>FO-25-1418310</t>
  </si>
  <si>
    <t>25-08 SE ESCALA PARA VISITA. LLAMAR ANTES DE VISITAR, CONFIRMAR FALLA Y DATOS
0
25-08 / SOLUCIÓN: SE REALIZÓ VISITA AL COMERCIO Y SE ENCUENTRA DATAFONO ALERTADO, SE REALIZA CAMBIO DE EQUIPO, PRUEBAS EXITOSAS  / USUARIO: Jesmin Yanet Caicedo Hernández  TELEFONO: 3193987616 CORREO: yayita-com@hotmail.com</t>
  </si>
  <si>
    <t>10LZZ792</t>
  </si>
  <si>
    <t>CAROLINA DROGUERIA S</t>
  </si>
  <si>
    <t>FO-25-1416382</t>
  </si>
  <si>
    <t>24-08 SE ESCALA PARA VISITA. LLAMAR ANTES DE VISITAR, CONFIRMAR FALLA Y DATOS
0
25-08 / SOLUCIÓN: EN LA VISITA TÉCNICA REALIZADA SE ENCONTRÓ QUE EL SERVICIO ESTÁ OPERATIVO, LA USUARIA ME INFORMÓ QUE LO QUE HABÍA FALLADO ERA EL CABLE DE ETHERNET, ME INFORMÓ QUE ELLA LO COMPRÓ Y REALIZÓ EL CAMBIO EL DÍA DE AYER Y EL SERVICIO COMENZÓ A FUNCIONAR SIN FALLAS, DICE QUE YA NO NECESITA EL SERVICIO TÉCNICO, SE LE INDICA QUE EN CASO DE PRESENTAR CUALQUIER NOVEDAD SE VUELVA A COMUNICAR A LA LÍNEA DE ATENCIÓN,AGRADECE LA COLABORACIÓN BRINDADA. / USUARIO: DIANA CAROLINA QUINTERO  TELEFONO: 3178552067 CORREO: durante la visita técnica la usuaria no me brindó esta información</t>
  </si>
  <si>
    <t>NO HUBO INTERVENCIÓN A LOS EQUIPOS Y ACCESORIOS DURANTE LA VISITA TÉCNICA</t>
  </si>
  <si>
    <t>FO-25-1418018</t>
  </si>
  <si>
    <t xml:space="preserve">25-08 SE ESCALA PARA VISITA. LLAMAR ANTES DE VISITAR, CONFIRMAR FALLA Y DATOS
0
25-08 / SOLUCIÓN: SE VERIFICA FALLA EN CIERRE SE ENCUENTRA HABILITADO SE REALIZA NUEVAMENTE ACTIVACIÓN DE CIERRE PRUEBAS DE FUNCIONAMIENTO EXITOSAS CB QUEDA OPERATIVO Y HABILITADO CIERRE  / USUARIO: CLAUDIA REALPE  TELEFONO: 36757840 CORREO: claudiarelpesolarte@gmail.com </t>
  </si>
  <si>
    <t>FO-25-1419430</t>
  </si>
  <si>
    <t>25-08 SE ESCALA PARA VISITA. LLAMAR ANTES DE VISITAR, CONFIRMAR FALLA Y DATOS
0
25-08 / SOLUCIÓN: SE REALIZA CAMBIO DE DATAFONO POR DAÑO EN TECLADO, SE INSTALA DATAFONO DESK2600, MAGICBOX 2600, SE CREA USUARIO, SE HABILITA CIERRES, PRUEBAS OK. SE REALIZA SEMBRADO DE TARJETA 2109 / USUARIO: VICTOR TORRES MORA TELEFONO: 3124761465 CORREO: hugosmo@hotmail.com</t>
  </si>
  <si>
    <t>A0ZZZ499</t>
  </si>
  <si>
    <t>MC MULTICELL SAS LA 12</t>
  </si>
  <si>
    <t>FO-25-1418722</t>
  </si>
  <si>
    <t>25-08 SE ESCALA PARA VISITA. LLAMAR ANTES DE VISITAR, CONFIRMAR FALLA Y DATOS
0
25-08 / SOLUCIÓN: SE REALIZA VISITA AL PUNTO, EN EL MOMENTO DE LA VISTA EL EQUIPO FUNCIONA CORRECTAMENTE, SE REALIZAN PRUEBAS, TODO OK  / USUARIO: Lorena juvinao  TELEFONO: 3008852927 CORREO: lorena1186@hotmail.com</t>
  </si>
  <si>
    <t>MN009648</t>
  </si>
  <si>
    <t>GARCOS COMUNICACIONES</t>
  </si>
  <si>
    <t>FO-25-1414654</t>
  </si>
  <si>
    <t>23-08 SE ESCALA PARA VISITA. LLAMAR ANTES DE VISITAR, CONFIRMAR FALLA Y DATOS
23/08/2025 NO HAY SOPORTE CON REDEBAN PARA ATENDER ACTIVIDAD | 25/08/2025 CLIENTE ATIENDE DESPUES DE LAS CUATRO 4PM  SE LLAMA PARA CONFIRMAR TARJETA DESMEMBRADO 3124795993 SEÑOR YAND GARZÓN
25-08 / SOLUCIÓN: SE REALIZA CAMBIO DE DATÁFONO Y LECTOR SE CREAN USUARIOS SE REALIZA PRUEBAS OK  / USUARIO: Yang Garzón  TELEFONO: 3124795993 CORREO: yansgarzon@hotmail.com</t>
  </si>
  <si>
    <t>ABCUZ392</t>
  </si>
  <si>
    <t>ARTE DIGITAL CARACOLI</t>
  </si>
  <si>
    <t>FO-25-1416386</t>
  </si>
  <si>
    <t>24-08 SE ESCALA PARA VISITA. LLAMAR ANTES DE VISITAR, CONFIRMAR FALLA Y DATOS
0
25-08 / SOLUCIÓN: SE LLAMA AL 3146199115 SE HABLA CON EL SEÑOR RAÚL EL CUAL INFORMA QUE ESTABA TRATANDO DE REALIZAR UNA ANULACIÓN DE UN PAGO DE FACTURA SE LE EXPLICÓ QUE EL SISTEMA NO PERMITE LA ANULACIÓN DE FACTURAS REALIZADAS CON ÉXITOS POR LO QUE SE CIERRE LA ACTIVIDAD / USUARIO: Raul londoño  TELEFONO: 3146199115 CORREO: controldevisitadigital@gmail.com</t>
  </si>
  <si>
    <t>PAPELERIA VILLA HERMOSA</t>
  </si>
  <si>
    <t>FO-25-1418716</t>
  </si>
  <si>
    <t>25-08 SE ESCALA PARA VISITA. LLAMAR ANTES DE VISITAR, CONFIRMAR FALLA Y DATOS
0
25-08 / SOLUCIÓN: SE REALIZA VISITA A CB PARA ATENDER INCIDENTE SE REALIZA CAMBIO DE DATAFONO POR FALLA EN LECTOR DE TARJETA ,SE REALIZAN PRUEBAS OK ,SE SIEMBRA TARJETA TERMINADA EN 2993,NO SE PUEDEN HACER PRUEBAS YA QUE EL CLIENTE NO HA REALIZA COMPENSACIÓN Y NO TIENE CUPO  / USUARIO: SONIA POVEDA  TELEFONO: 3202512879 CORREO: alpo328@hotmail.es</t>
  </si>
  <si>
    <t>V1OZZ627</t>
  </si>
  <si>
    <t>TA-25-994625</t>
  </si>
  <si>
    <t>FO-25-1408591</t>
  </si>
  <si>
    <t>22-08 SE ESCALA PARA VISITA. LLAMAR ANTES DE VISITAR, CONFIRMAR FALLA Y DATOS
22/08/2025 EN BASE A LA DESCRIPCIÓN DE INSTALACIÓN DE CABLE PARA CORRESPONSAL AVAL, SE INFORMA A COORDINADOR, QUIEN ESCALA CASO A RBM, INDICA QUE ESTÁN EN PROCESO DE ENVÍO DE CABLE A BODEGA TUNJA POR LO CUAL NO SE PODRÁ REALIZAR LA INSTALACIÓN HASTA QUE LLEGUE EL CABLE. EN COMUNICACION CON  LA LÍNEA 3115915954 SE LE INDICA AL CLIENTE NAYIVE VARGAS QUE SE DEBE ESPERAR LA LLEGADA DEL CABLE PARA PROCEDER CON LA INSTALACIÓN, CLIENTE ENTIENDE LA SITUACIÓN, SE INDICA QUE EL DÍA LUNES 25/08 QUE LLEGUE EL MATERIAL SE PROCEDERÁ CON LA INSTALACIÓN. | 25/08/2025 SE ANEXA NOVEDAD DEBIDO A QUE CLIENTE NO RESPONDE LLAMADA EN LA LÍNEA 3115915954, CABLE YA ESTÁ EN BODEGA SE DISPONE A VISITA EN FRÍO.
26-08 / SOLUCIÓN: INDICACANDO QUE ES  UNA APERTURA Y QUE SE ATENDERA CON ORDEN - *TA-25-1004811	89349965	AUTOSERVICIOS FULL HOUSE	BOYACA* / USUARIO: Edith González  TELEFONO: 3115915954 CORREO: controldevisitadigital@gmail.com</t>
  </si>
  <si>
    <t>COOPENESSA CABECERA</t>
  </si>
  <si>
    <t>FO-25-1422379</t>
  </si>
  <si>
    <t>BANCO POPULAR</t>
  </si>
  <si>
    <t>25-08 SE ESCALA PARA VISITA. LLAMAR ANTES DE VISITAR, CONFIRMAR FALLA Y DATOS
0
26-08 / SOLUCIÓN: SE VISITA COMERCIO SE REALIZA EL CAMBIO DE EQUIPO DATÁFONO OK, VERSION 10.6 OK, PRUEBAS OK, LECTOR DE BARRAS OK, PINPAD OK, CB OPERATIVO , TARJETA SEMBRANDO 5031 / USUARIO: MARIA ALEJANDRA PEREZ TELEFONO: 3170567733 CORREO: coordinadorrecaudos@copenesa.com</t>
  </si>
  <si>
    <t>GZ00Y736</t>
  </si>
  <si>
    <t>SUTA COMUNICACIONES</t>
  </si>
  <si>
    <t>FO-25-1421738</t>
  </si>
  <si>
    <t>25-08 SE ESCALA PARA VISITA. LLAMAR ANTES DE VISITAR, CONFIRMAR FALLA Y DATOS
0
26-08 / SOLUCIÓN: SE REALIZA CAMBIO DE EQUIPO POR FALLA ALERT INTERRUPTION PRUEBAS OK CLIENTE CONFORME  / USUARIO: GREYS ARIELA RUSSI LAITON TELEFONO: 3105747052 CORREO: geysarielarussilaiton@gmail.com</t>
  </si>
  <si>
    <t>V1NZZ008</t>
  </si>
  <si>
    <t>ARCOIRIS</t>
  </si>
  <si>
    <t>FO-25-1423379</t>
  </si>
  <si>
    <t>26-08 SE ESCALA PARA VISITA. LLAMAR ANTES DE VISITAR, CONFIRMAR FALLA Y DATOS
0
26-08 / SOLUCIÓN: CB CON PANTALLA QUEMADA, CAMBIO DE DATAFONO, BORRADO E INYECCION DE SO +VER 10.5N, CONFIGURACION CB OK, PRUEBAS OK, SEMBRADO DE TARJETA #3620, CUBRE CLAVE OK.
 / USUARIO: Katherine Diaz TELEFONO: 3176369747 CORREO: arcovelas@hotmail.com</t>
  </si>
  <si>
    <t>LMRZZ264</t>
  </si>
  <si>
    <t>MERCAORIENTE LIDER</t>
  </si>
  <si>
    <t>FO-25-1424106</t>
  </si>
  <si>
    <t>26-08 SE ESCALA PARA VISITA. LLAMAR ANTES DE VISITAR, CONFIRMAR FALLA Y DATOS
0
26-08 / SOLUCIÓN: SE CONFIGURA SE INICIALIZA Y QUEDA FUNCIONANDO CORRECTAMENTE  / USUARIO: ISAMAR ALBAHACA TELEFONO: 3145486246 CORREO: gustavovasquez668@hotmail.com</t>
  </si>
  <si>
    <t>XP0TZ111</t>
  </si>
  <si>
    <t>VARIEDADES Y PAPELERIA EL GUERRERO</t>
  </si>
  <si>
    <t>FO-25-1423167</t>
  </si>
  <si>
    <t>26-08 SE ESCALA PARA VISITA. LLAMAR ANTES DE VISITAR, CONFIRMAR FALLA Y DATOS
0
26-08 / SOLUCIÓN: SE REALIZA CAMBIO DE EQUIPO POR ALERT IRRUPTION , EQUIPO QUEDA OPERATIVO OK SE HACEN PRUEBAS EXITOSAS  / USUARIO: CARLOS LONDOÑO    TELEFONO: 3173965543 CORREO: nanaroldan1970@gmail.com</t>
  </si>
  <si>
    <t>SALZZ547</t>
  </si>
  <si>
    <t>DROGUERIA CEDRI DESCUENTOS</t>
  </si>
  <si>
    <t>FO-25-1425023</t>
  </si>
  <si>
    <t>26-08 SE ESCALA PARA VISITA. LLAMAR ANTES DE VISITAR, CONFIRMAR FALLA Y DATOS
0
26-08 / SOLUCIÓN: SE LLEGA A COMERCIO SE VÁLIDA QUE LA FALLA DE LOS DATÁFONOS NO ES DE CORRESPONSALIA CLIENTE NO CUENTA CON TARJETA  / USUARIO: JOSE BUITRAGO TELEFONO: 3134253998 CORREO: jose@gmail.com</t>
  </si>
  <si>
    <t>TR04Z925</t>
  </si>
  <si>
    <t>DROGAS ANDRE S</t>
  </si>
  <si>
    <t>FO-25-1424532</t>
  </si>
  <si>
    <t>26-08 SE ESCALA PARA VISITA. LLAMAR ANTES DE VISITAR, CONFIRMAR FALLA Y DATOS
0
26-08 / SOLUCIÓN: SE REALIZA VISITA DE CAMPO DONDE CLIENTE MANIFIESTA QUE EQUIPO NO IMPRIME CIERRE, POR LO ANTERIOR SE HABILITA Y DESABILITA CIERRE Y EMPIEZA IMPRIMIR, SIN EMBARGO SE REALIZA FORMATEO DE EQUIPO PARA LIBERAR MEMORIA Y SUBIR VERSIÓN YA QUE ESTA EN UNA ANTERIOR, PRUEBAS CUPO Y USUARIO OK / USUARIO: Ana cante TELEFONO: 3108136113 CORREO: drogasandreseltriunfo@gmail.com</t>
  </si>
  <si>
    <t>999ZZ670</t>
  </si>
  <si>
    <t>FO-25-1428302</t>
  </si>
  <si>
    <t>26-8 SE ESCALA SOLICITUD A LA RED PARA VALIDAR ATENCION....RESPUESTA DE LA RED: POR FAVOR INFORMARLE AL CLIENTE QUÉ DEBE DAR EL &lt;&lt;ACUSE DE RECIBIDO CON EL BANCO&gt;&gt; PARA QUÉ SEAN ELLOS QUIENES NOS DEL EL VO. BO. Y HAGAN LA SOLICITUD DIRECTA DE RESEMBRADO, POR LO ANTERIOR, INFORMAR AL CLIENTE, DOCUMENTAR Y CERRAR ACTIVIDAD, SE LE BRINDA INFORMACION AL CB
0
0</t>
  </si>
  <si>
    <t>ABASTOS BRISAS DEL NORTE</t>
  </si>
  <si>
    <t>FO-25-1424203</t>
  </si>
  <si>
    <t>26-08 SE ESCALA PARA VISITA. LLAMAR ANTES DE VISITAR, CONFIRMAR FALLA Y DATOS
0
26-08 / SOLUCIÓN: SE VISITA COMERCIO, SE REPISAN PARAMETROS DE COMUNICACION, SE HACEN PRUEBAS EXITOSA, CB OPERATIVO. / USUARIO: Carmen rojas TELEFONO: 3026677423 CORREO: zulmal2@hotmail.com</t>
  </si>
  <si>
    <t>ABC0B762</t>
  </si>
  <si>
    <t>COMUNICACIONES JR PAPELERIA</t>
  </si>
  <si>
    <t>FO-25-1419939</t>
  </si>
  <si>
    <t>25-08 SE ESCALA PARA VISITA. LLAMAR ANTES DE VISITAR, CONFIRMAR FALLA Y DATOS
26/08/2025 SE HACE DESPLAZAMIENTO A DIRECCIÓN ENCONTRANDO CERRADO SE HACE CONTACTO AL NÚMERO 3108835329 CON LA SEÑORA ERIKA QUIEN INDICÓ EN LLAMADA AL CALL CENTER LOS MARTES ATIENDE DESDE LA 1PM, POR FAVOR IR DESPUÉS DE ESA HORA
26-08 / SOLUCIÓN: SE REALIZA CAMBIO DE EQUIPO POR DAÑO ALERT IRRUPTION SERVICIO OPERATIVO PRUEBAS OK TRNA RBM SEMBRADO DE TARJETA CC MÓDULO DE COMPRA OK / USUARIO: Erika rojas TELEFONO: 3108835329 CORREO: rojaserika1126@gmail.com</t>
  </si>
  <si>
    <t>EF04Z066</t>
  </si>
  <si>
    <t>FO-25-1426024</t>
  </si>
  <si>
    <t>26-08 SE ESCALA PARA VISITA. LLAMAR ANTES DE VISITAR, CONFIRMAR FALLA Y DATOS
0
26-08 / SOLUCIÓN: SE REALIZÓ GESTIÓN TELEFÓNICA SE HABLÓ CON EL SEÑOR SERGIO SIERRA QUIEN NOS INDICA QUE LOS DATÁFONOS TUVIERON INTERMITENCIA PARA OPERAR PERO EN EL MOMENTO YA SE ENCUENTRAN FUNCIONANDO NORMALMENTE SE CIERRA ACTIVIDAD / USUARIO: Sergio sierra  TELEFONO: 3105090310 CORREO: controldevisitadigital@gmail.com</t>
  </si>
  <si>
    <t>ASESORIA ENTRE TRANSITO T TRAN</t>
  </si>
  <si>
    <t>FO-25-1423988</t>
  </si>
  <si>
    <t>26-08 SE ESCALA PARA VISITA. LLAMAR ANTES DE VISITAR, CONFIRMAR FALLA Y DATOS
0
26-08 / SOLUCIÓN: SE VERIFICA FALLA DE CONEXIÓN CABLE PACHORD DAÑADO SE REALIZA CAMBIO SE ACTUALIZA VERSION PRUEBAS DE CONEXIÓN EXITOSAS CB QUEDA OPERATIVO  / USUARIO: BLANCA MINAYO TELEFONO: 315484616 CORREO: claudiamoreno0522@gmail.com</t>
  </si>
  <si>
    <t>BBZZZ422</t>
  </si>
  <si>
    <t>FO-25-1427009</t>
  </si>
  <si>
    <t>26-08 SE ESCALA PARA VISITA. LLAMAR ANTES DE VISITAR, CONFIRMAR FALLA Y DATOS
0
26-08 / SOLUCIÓN: SE CAMBIA ACTIVO DEBIDO TAPA IMPRESORA DAÑADA, SE REALIZA INYECCIÓN DE SISTEMA Y VERSIÓN INICIALIZADA OK PRUEBAS OK  / USUARIO: Yoli TELEFONO: 3183725118 CORREO: yolynani1@hotmail.com</t>
  </si>
  <si>
    <t>SA2ZZ508</t>
  </si>
  <si>
    <t>FO-25-1423470</t>
  </si>
  <si>
    <t xml:space="preserve">26-08 SE ESCALA PARA VISITA. LLAMAR ANTES DE VISITAR, CONFIRMAR FALLA Y DATOS
0
27-08 / SOLUCIÓN: SE REALIZA CAMBIO DE EQUIPO POR DAÑO EN RODILLOS DE IMPRESORA SE REALIZA PRUEBAS BÁSICAS SIN NOVEDAD  / USUARIO: Carlos Alberto  TELEFONO: 3114669543 CORREO: arrejeraoartesanias@gmail.com </t>
  </si>
  <si>
    <t>REFRIELECTRICOS DEL VALLE</t>
  </si>
  <si>
    <t>FO-25-1426102</t>
  </si>
  <si>
    <t>26-08 SE ESCALA PARA VISITA. LLAMAR ANTES DE VISITAR, CONFIRMAR FALLA Y DATOS
0
27-08 / SOLUCIÓN: SE REALIZA BORRADO Y CARGA DE SISTEMA OPERATIVO MAS VERSION SE ENCONTRÓ EQUIPO CON VERSION 10.5 Y SE ACTUALIZO A LA VERSIÓN 10.6, CB AVAL BANCO DE BOGOTÁ, PRIEBAS OK
 / USUARIO: INGRID HERRERA  TELEFONO: 3184900971 CORREO: charefrielectricosdelvalle@gmail.com</t>
  </si>
  <si>
    <t>IVZZZ091</t>
  </si>
  <si>
    <t>COMUNICATE YA COM</t>
  </si>
  <si>
    <t>FO-25-1427457</t>
  </si>
  <si>
    <t>26-08 SE INTENTA COMUNICACION EN VARIAS OPORTUNIDADES AL NUMERO 3104522260 PARA CONFIRMAR FALLA Y DATOS PERO NO FUE POSIBE, SE ESCALA AL COORDINADOR DE LA ZONA PARA VALIDAR EN SITIO
0
27-08 / SOLUCIÓN: SE VISITÓ CORRESPONSAL Y CLIENTE INFORMA QUE EL DAÑO YA FUE SOLUCIONADO PORQUE LOS RECHAZOS SE DIERON POR CAMBIOS EN LA CUENTA DE AHORRO DEL CLIENTE. TRANSACCIONES DE PRUEBA EXITOSAS. EQUIPO EN BUEN ESTADO CABLEADO EN PERFECTAS CONDICIONES.  / USUARIO: CAMILA MUÑOZ  TELEFONO: 3128466231 CORREO: yadira1404@gmail.com</t>
  </si>
  <si>
    <t>A400J614</t>
  </si>
  <si>
    <t>PAPELERIA Y MISCELANEA ANNIE</t>
  </si>
  <si>
    <t>FO-25-1432049</t>
  </si>
  <si>
    <t>27-08 SE ESCALA PARA VISITA. LLAMAR ANTES DE VISITAR, CONFIRMAR FALLA Y DATOS
0
27-08 / SOLUCIÓN: SE REALIZA CAMBIO DE EQUIPO POR DAÑO CONSTANTE REINICIO DE CAMBIA TAMBIÉN PINPAD YA QUE ESTE CUENTA CON DICHO ELEMENTO SERVICIO OPERATIVO PRUEBAS OK TRNA RBM SEMBRADO DE TARJETA CC MÓDULO DE COMPRA OK / USUARIO: Mario santos TELEFONO: 3173001637 CORREO: papeleriasantost@gmail.com</t>
  </si>
  <si>
    <t>LA2ZZ496</t>
  </si>
  <si>
    <t>PAPELERIA EDIMAR</t>
  </si>
  <si>
    <t>FO-25-1431759</t>
  </si>
  <si>
    <t xml:space="preserve">27-08 SE ESCALA PARA VISITA. LLAMAR ANTES DE VISITAR, CONFIRMAR FALLA Y DATOS
0
27-08 / SOLUCIÓN: SE COMUNICA CON EL CLIENTE AL NÚMERO DE TELÉFONO 3054229347 , NOS CONTESTA LA SEÑORITA EDISMIR LOPEZ  SE VALIDA LA DISPONIBILIDAD PERO INDICA QUE EPIR EL MOMENTO NO TIENE DISPONIBILIDAD Y TAMPOCO TIENE LA TARJETA DE SEMBRADO EN SITIO , SE LE INDICA QUE DEBIDO A LOS TIEMPOS QUE DA EL BANCO SE CIERRA ORDEN Y QUE DEBE LLAMAR NUEVAMENTE, CUANDO TENGA LA DISPONIBILIDAD Y TARJETA DE SEMBRADO EN SITIO, CLIENTE INDICA QUE NO HAY NINGÚN INCONVENIENTE  / USUARIO: EDISMIR LOPEZ  TELEFONO: 3054229347 CORREO: no aplica </t>
  </si>
  <si>
    <t>PANALERA LA CASA DE NICO</t>
  </si>
  <si>
    <t>FO-25-1435789</t>
  </si>
  <si>
    <t>27-08 SE ESCALA A LA RED PARA VALIDAR ATENCION....RESPUESTA DE LA RED: POR FAVOR INFORMARLE AL CLIENTE QUÉ DEBE DAR EL &lt;&lt;ACUSE DE RECIBIDO CON EL BANCO&gt;&gt; PARA QUÉ SEAN ELLOS QUIENES NOS DEL EL VO. BO. Y HAGAN LA SOLICITUD DIRECTA DE RESEMBRADO, POR LO ANTERIOR, INFORMAR AL CLIENTE, DOCUMENTAR Y CERRAR ACTIVIDAD, SE LE BRINDA INFORMACION AL CB
0</t>
  </si>
  <si>
    <t>TELECEL COMUNICACIONES SINCELEJO</t>
  </si>
  <si>
    <t>FO-25-1431084</t>
  </si>
  <si>
    <t>27-08 SE ESCALA PARA VISITA. LLAMAR ANTES DE VISITAR, CONFIRMAR FALLA Y DATOS
0
27-08 / SOLUCIÓN: SE VISITA COMERCIO POR FALLA, YA QUE NO LE ESTÁ SALIENDO EL CIERRE Y EN EL REPORTE LE ESTÁ SALIENDO DE DÍAS ANTERIORES, SE LE EXPLICA EL PROCESO DEL CIERRE, SE HACE BORRADO DEL S.O Y SE CARGA NUEVAMENTE, SE DEJA CON LA VERSIÓN 10.6, SE REALIZAN PRUEBAS OK. / USUARIO: Cesia Martinez Domínguez  TELEFONO: 3052776474 CORREO: jimmyvergara6@hotmail.com</t>
  </si>
  <si>
    <t>SX6ZZ284</t>
  </si>
  <si>
    <t>VARIEDADES SARAY J</t>
  </si>
  <si>
    <t>FO-25-1433424</t>
  </si>
  <si>
    <t>27-08 SE ESCALA PARA VISITA. LLAMAR ANTES DE VISITAR, CONFIRMAR FALLA Y DATOS
0
27-08 / SOLUCIÓN: SE REALIZA CAMBIO DE DE DATÁFONO Y LECTORA POR DAÑO  / USUARIO: Andrés Téllez TELEFONO: 3132826498 CORREO: andres@gmail.com</t>
  </si>
  <si>
    <t>BL010757</t>
  </si>
  <si>
    <t>ALMACEN DE REPUESTO DE MOTOS EL FLACO</t>
  </si>
  <si>
    <t>FO-25-1409713</t>
  </si>
  <si>
    <t>22-08 SE ESCALA PARA VISITA. LLAMAR ANTES DE VISITAR, CONFIRMAR FALLA Y DATOS
0
28-08 / SOLUCIÓN: SE REALIZA CAMBIO DE CABLE ENTORCHADO / USUARIO: Filadelfo TELEFONO: 3182286416 CORREO: tallercristalinas@gmail.com</t>
  </si>
  <si>
    <t>FA007143</t>
  </si>
  <si>
    <t>PAPELERIA MUNDO ARTE</t>
  </si>
  <si>
    <t>FO-25-1433803</t>
  </si>
  <si>
    <t>27-08 SE ESCALA PARA VISITA. LLAMAR ANTES DE VISITAR, CONFIRMAR FALLA Y DATOS
27/08/2025 SE LLEGA AL PUNTO SE OBSERVA QUE HAY CAÍDA MASIVA EN LA WEB DE REDEBAN Y NO SE TIENE SOPORTE PARA INICALIZAR EQUIPOS SE LE INFORMA AL CLIENTE Y SE REPROGRAMA ACTIVIDAD TENIENDO EN CUENTA DEBIDO A QUE NO HAY SOLUCIÓN PARA LA CAIDA DE LA WEB DE REDEBAN ME RETIRO DEL PUNTO BAJO AUTORIZACIÓN DEL COORDINADOR JULIÁN HERNÁNDEZ
28-08 / SOLUCIÓN: SE LLEGA A PUNTO SE INCIALIZA DATAFONO PARA ACTUALIZAR , DIRECCIÓN, PERO SIGUE APARECION LA MISMA DIREECION , SE ESCALA A RBM  DONDE INDICA Q DEBE SOLICITAR LA ACTUALIZACION  AL LA ENTIDAD SE PROCEDE A CERRAR ORDEN / USUARIO: LUIS ALERTO CORDOBA MOSQUERA TELEFONO: 3174394570 CORREO: papeleriamundoartes@hotmail.com</t>
  </si>
  <si>
    <t>GA00J372</t>
  </si>
  <si>
    <t>ANIMATECH</t>
  </si>
  <si>
    <t>FO-25-1425429</t>
  </si>
  <si>
    <t xml:space="preserve">26-08 SE ESCALA PARA VISITA. LLAMAR ANTES DE VISITAR, CONFIRMAR FALLA Y DATOS
0
28-08 / SOLUCIÓN: SE REALIZA CAMBIO DE MAGINBOX POR DAÑO  / USUARIO: Julieta duque TELEFONO: 318 CORREO: animatech.movil@gmail.com </t>
  </si>
  <si>
    <t>10LZZ800</t>
  </si>
  <si>
    <t>CELTEL S.A BUCARAMANGA CENTRO</t>
  </si>
  <si>
    <t>FO-25-1433552</t>
  </si>
  <si>
    <t>27-08 SE ESCALA PARA VISITA. LLAMAR ANTES DE VISITAR, CONFIRMAR FALLA Y DATOS
0
28-08 / SOLUCIÓN: SE INCIALIZA DATAFONO , SE ACTUALIZA HORA Q SE ENCONTRABA 5 MINUTOS ATRASADA, SE PROCEDE HACER PRUEBAS OK  VISITA EXITOSA / USUARIO: Angélica buelvas TELEFONO: 3145909932 CORREO: cpscentribuc@celtelsa.net</t>
  </si>
  <si>
    <t>A4OZZ775</t>
  </si>
  <si>
    <t>TA-25-1006067</t>
  </si>
  <si>
    <t>FO-25-1420676</t>
  </si>
  <si>
    <t>SE CREA SOLICITUD POR PETICION DE LA RED CON LA SIGUIENTE OBSERVACION :AGRADEZCO SU APOYO PROGRAMANDO VISITA PARA EL 28/08 A LAS 10:00 PARA EL SIGUIENTE COMERCIO NECESITAMOS HACER UNAS PRUEBAS EN ESE COMERCIO A LA FECHA SE ENCUENTRA SIN TRANZAR.
CÓD. ÚNICO	NOMBRE COMERCIO	NUM. ID.	DIRECCIÓN	CIUDAD	ESTADO AFILIACIÓN	INDICADOR DE COMERCIO	TIPO DE CORRESPONSAL BANCARIO	BANCO CORRESPONSAL
53570479	VARIEDADES ABBAKADABRAH	1031125888	TV 72A 44F 22 SUR	BOGOTA	ACTIVO	POS DUAL	AVAL	140 - AVVILLAS
26/08/2025 ACTIVIDAD CREADA POR SOLICITUD DE RBB PARA VISITAR EL DÍA 28-08-2025.
28-08 / SOLUCIÓN: SE REALIZA VISITA A CB PARA ATENDER INCIDENTE SE REALIZA REPORTE CON REDEBAN EN EL CUAL SE HACE UN SEGUIMIENTO EN TRANSACCIONES CON RESPUESTA EXITOSA SIN NOVEDAD  / USUARIO: Hasbleidy bobadilla  TELEFONO: 3208173554 CORREO: hasjsk777@gmail.com</t>
  </si>
  <si>
    <t>MISCELANEA Y PAPELER EL SAFIRO</t>
  </si>
  <si>
    <t>FO-25-1438983</t>
  </si>
  <si>
    <t>28-08 SE ESCALA A RBM**28-08 RBM CORRIGE ERROR Y SE CONFIRMA TRANSACCION EXITOSA POR PARTE DEL CB SE CIERRA VISITA
0
0</t>
  </si>
  <si>
    <t>PAPELERIA Y MISCELANEA ROBLEDALES 1</t>
  </si>
  <si>
    <t>FO-25-1438984</t>
  </si>
  <si>
    <t>EL LEGADO DE MI ABUELO</t>
  </si>
  <si>
    <t>FO-25-1438985</t>
  </si>
  <si>
    <t>28-08 SE ESCALA A RBM**28-08 SE VALIDA CON RBM QUE EL CB SE ENCUENTRA BLOQUEADO POR INCOCREDITO Y DEBE DIRIGIRSE A LA ENTIDAD PARA VALIDAR INFORMACION RESPECTO AL BLOQUEO SE CIERRA ORDEN
0
0</t>
  </si>
  <si>
    <t>RECARGA MOVIL</t>
  </si>
  <si>
    <t>FO-25-1436809</t>
  </si>
  <si>
    <t>28-08 SE ESCALA PARA VISITA. LLAMAR ANTES DE VISITAR, CONFIRMAR FALLA Y DATOS
0
28-08 / SOLUCIÓN: SE REALIZA CAMBIO DE DATÁFONO Y LECTORA POR DAÑO, DE REALIZA SEMBRADO DE TARJETA (2804); PRUEBAS DE FUNCIONAMIENTO OK CUBRE CLAVE INSTALADO., / USUARIO: LORENA TAPIERO  TELEFONO: 3132883888 CORREO: cajaclaro447@gmail.com</t>
  </si>
  <si>
    <t>9B0KZ059</t>
  </si>
  <si>
    <t>DROGUERIA DAR VIDA</t>
  </si>
  <si>
    <t>FO-25-1437222</t>
  </si>
  <si>
    <t>28-08 SE ESCALA PARA VISITA. LLAMAR ANTES DE VISITAR, CONFIRMAR FALLA Y DATOS
0
28-08 / SOLUCIÓN: SE REALIZA MANTENIMIENTO CIERRES Y PRUEBAS OK  / USUARIO: ANDRILEY ZABALA TELEFONO: 3229624478 CORREO: drogueríadarvida@gmail.com</t>
  </si>
  <si>
    <t>SXUZZ570</t>
  </si>
  <si>
    <t>CELULARES Y TELECOMUNICACIONES CELTEL S.A. - PIEDECUESTA</t>
  </si>
  <si>
    <t>FO-25-1437231</t>
  </si>
  <si>
    <t>28-08 SE ESCALA PARA VISITA. LLAMAR ANTES DE VISITAR, CONFIRMAR FALLA Y DATOS
0
28-08 / SOLUCIÓN: SE VISITA COMERCIO SE REALIZA EL CAMBIO DE EQUIPO DATÁFONO OK VERSION 10.6 OK, SE REALIZAN PRUEBAS OK, LECTOR DE BARRAS OK, CB OPERATIVO , TARJETA SEMBRADO 9888 / USUARIO: MARYOLI JAIMEZ TELEFONO: 31230820772 CORREO: cajapiedecuesta@celtelsa.net</t>
  </si>
  <si>
    <t>A4OZZ944</t>
  </si>
  <si>
    <t>LA ESQUINA MOVIL MULTISERVICIOS</t>
  </si>
  <si>
    <t>FO-25-1433429</t>
  </si>
  <si>
    <t>27-08 SE ESCALA PARA VISITA. LLAMAR ANTES DE VISITAR, CONFIRMAR FALLA Y DATOS
0
28-08 / SOLUCIÓN: SE VISITA COMERCIO, SE CAMBIA DATÁFONO, SE INSTALA MAGICBOX Y CUBRE TECLADO. PRUEBAS OK. OPERATIVO EL SERVICIO  / USUARIO: SOFIA QUINTERO TELEFONO: 3143154086 CORREO: sofia23quintero@gmail.com</t>
  </si>
  <si>
    <t>10MZZ605</t>
  </si>
  <si>
    <t>VIA BALOTO TEUSAQUILLO</t>
  </si>
  <si>
    <t>FO-25-1437479</t>
  </si>
  <si>
    <t>28-08 SE ESCALA PARA VISITA. LLAMAR ANTES DE VISITAR, CONFIRMAR FALLA Y DATOS
0
28-08 / SOLUCIÓN: SE LLEGA A LA DIRECCIÓN INDICADA Y SE CAMBIA POR NO LECTURA DE TARJETA , CONFIGURACIÓN Y VERSIONAMIENTO OK, USUARIO OK , CIERRES HABILITADOS , SE REALIZAN PRUEBAS EXITOSAS  / USUARIO: Vilma Medina  TELEFONO: 3118706372 CORREO: papeleriateusaquillo@hotmail.com</t>
  </si>
  <si>
    <t>LATZZ616</t>
  </si>
  <si>
    <t>STILO REAL SHOW</t>
  </si>
  <si>
    <t>FO-25-1438986</t>
  </si>
  <si>
    <t>28-08 SE ESCALA PARA VISITA. LLAMAR ANTES DE VISITAR, CONFIRMAR FALLA Y DATOS
0
28-08 / SOLUCIÓN: SE LLEGÓ A SITIO SE ENCONTRÓ CERRADO, SE REALIZÓ GESTIÓN TELEFÓNICA NO CONTESTAN SE HABLO POR WHATSAPP NOS INDICAN QUE LLEGAN DESPUÉS DE 5PM SE LE INDICA AL USUARIO QUE DEBE VOLVER A LLAMAR PARA AGENDAR VISITA SE PROCEDE A CERRAR CASO  / USUARIO: Natalia rua  TELEFONO: 3163037273 CORREO: controldevisitadigital@gmail.com</t>
  </si>
  <si>
    <t>FO-25-1433577</t>
  </si>
  <si>
    <t>27-08 SE ESCALA PARA VISITA. LLAMAR ANTES DE VISITAR, CONFIRMAR FALLA Y DATOS
0
28-08 / SOLUCIÓN: SE VISITA CB Y SE REALIZA CAMBIO DE CABLE PATCH CORD Y CBLE MAGIC BOX POR DAÑO, SE REALIZAN PRUEBAS EXITOSAS PRUEBAS OK  / USUARIO: Sergio Ortiz  TELEFONO: 3155536758 CORREO: sergiofelipe12@hotmail.es</t>
  </si>
  <si>
    <t>MATTITO S NET VARIEDADES</t>
  </si>
  <si>
    <t>FO-25-1438423</t>
  </si>
  <si>
    <t>28-08 SE ESCALA PARA VISITA. LLAMAR ANTES DE VISITAR, CONFIRMAR FALLA Y DATOS
0
28-08 / SOLUCIÓN: SE HABLA CON EL CLIENTE QUIEN INDICA QUE EL DATAFONO AL QUERER PAGAR FACTURAAS DEL PREDIAL  NO PERMITE MODIFICAR EL VALOR, SE ESCALA CON REDEBAN Y INFORMAN QUE ASI ESTA ESTABLECIDA POR LO TANTO EL PROBLEMA RADICA DIRECTAMENTE EN ENTIDAD / USUARIO: maria serna TELEFONO: 3128507593 CORREO: controldevisitadigital@gmail.com</t>
  </si>
  <si>
    <t>TELECOMUNICACIONES Y SERVICIOS ALCALA</t>
  </si>
  <si>
    <t>FO-25-1438437</t>
  </si>
  <si>
    <t>CAPACITACION MANIPULACION DE COMERCIO</t>
  </si>
  <si>
    <t>28-08 SE ESCALA PARA VISITA. LLAMAR ANTES DE VISITAR, CONFIRMAR FALLA Y DATOS
0
28-08 / SOLUCIÓN: SE REALIZA VISITA, SE ENCUENTRA LECTOR DE BARRAS OPERATIVO, SE REALIZAN PRUEBAS Y CIERRES OK. / USUARIO: Alfredo Yañez  TELEFONO: 3118131564 CORREO: comunicacionesalcala@hotmail.com</t>
  </si>
  <si>
    <t>SDZZZ788</t>
  </si>
  <si>
    <t>CELULARES Y TELECOMUNICACIONES CELTEL S.A BARRIO COLOMBIA</t>
  </si>
  <si>
    <t>FO-25-1440401</t>
  </si>
  <si>
    <t>28-08 SE ESCALA PARA VISITA. LLAMAR ANTES DE VISITAR, CONFIRMAR FALLA Y DATOS
0
28-08 / SOLUCIÓN: SE FORMATEA DATÁFONO SE SIEMBRA TARJETA SE HACEN PRUEBAS DEJANDO TODO OK  / USUARIO: KAREN ROJAS TELEFONO: 3105660268 CORREO: cvsbarranca@celtelsa.net</t>
  </si>
  <si>
    <t>A4OZZ924</t>
  </si>
  <si>
    <t>JER SUC SOATA</t>
  </si>
  <si>
    <t>FO-25-1426209</t>
  </si>
  <si>
    <t>26-08 SE ESCALA PARA VISITA. LLAMAR ANTES DE VISITAR, CONFIRMAR FALLA Y DATOS
28/08/2025 EN  COMUNICACIÓN CON EL CLIENTE AL NÚMERO CELULAR 3203141834 SEÑOR BRAYAN VARGAS , SE CONFIRMA VISITA TÉCNICA INDICA QUE LA TARJETA DE SEMBRADO ESTÁ EN SITIO Y SIEMPRE A ESTADO AHÍ EN SITIO .SE VISITARÁ APERTIR DE LAS 3 :30 PM EN ADELANTE
28-08 / SOLUCIÓN: SE VALIDA EQUIPO , SE REALIZA BORRADO DE EQUIPO CARGANDO VERSIÓN 10.6 POR MANTENIMIENTO PREVENTIVO POR POSIBLE RECHAZO GENERAL SE VALIDA QUE EJECUTA TRANSACCIONES EXITOSAS DEJÁNDO PRUEBAS EXITOSAS SIN TELECARGA NO AUTORIZADA, TARJETA SEMBRADA 4001. NO SE REALIZAN PRUEBAS DE RETIRO SIN TRAJETA DE GRUPO AVAL CLIENTE CON PROBLEMAS DE LUZ EN EL SECTOR  / USUARIO: NATALIA ROJAS AYALA  TELEFONO: 3203695442 CORREO: asistentesoporte.soata@jer.com.co</t>
  </si>
  <si>
    <t>EZZZZ669</t>
  </si>
  <si>
    <t>FO-25-1442034</t>
  </si>
  <si>
    <t>29-08 SE ESCALA PARA VISITA. LLAMAR ANTES DE VISITAR, CONFIRMAR FALLA Y DATOS
0
29-08 / SOLUCIÓN: SE REALIZA VERIFICACIÓN DEL SERVICIO ENCONTRADO RG AL RETIRAR SE PROCEDE CON INICIALIZACION DE TERMINAL REPISANDO LLAVE TETRA SE CORRIGUE FALLA SE ENTREGA SERVICIO OPERATIVO  / USUARIO: Arnulfo Ramírez  TELEFONO: 3185306060 CORREO: arnulforc@hotmail.com</t>
  </si>
  <si>
    <t>CELULARES Y TELECOMUNICACIONES CELTEL S.A - CIMITARRA</t>
  </si>
  <si>
    <t>FO-25-1437235</t>
  </si>
  <si>
    <t>28-08 SE ESCALA PARA VISITA. LLAMAR ANTES DE VISITAR, CONFIRMAR FALLA Y DATOS
0
29-08 / SOLUCIÓN: SE REALIZA VISITA AL COMERCIO CB AVAL SE VALIDA Y SE ENCUENTRA LA HORA DESACTUALIZADA, SE HACE FORMATEO DEL EQUIPO, SE CONFIGURA SE HACE SEMBRADO DE TARJETA, SE HACEN PRUEBAS DEJANDO TODO OK, DEMORA DE MAS DE 1 HORA 30 PARA PODER INICIALIZAR POR PROBLEMAS CON LA WEB / USUARIO: DERLY SANCHEZ TELEFONO: 3108106567 CORREO: cvscimitarra@celtelsa.net</t>
  </si>
  <si>
    <t>9B0NZ910</t>
  </si>
  <si>
    <t>FO-25-1440395</t>
  </si>
  <si>
    <t>28-08 SE ESCALA PARA VISITA. LLAMAR ANTES DE VISITAR, CONFIRMAR FALLA Y DATOS
0
29-08 / SOLUCIÓN: BUENAS TARDE SE VISITA CB Y SE EVIDENCIA QUE EL DATAFONO NO ESTÁ LEYENDO LAS FACTURAS, SE PROCEDE HACER EL CAMBIO  / USUARIO: MARÍA ALEJANDRA GÓMEZ  TELEFONO: 3234600343 CORREO: marialejagomez09@gmail.com</t>
  </si>
  <si>
    <t>FO-25-1443214</t>
  </si>
  <si>
    <t>29-08 SE ESCALA PARA VISITA POR SOLICITUD DE LA RED POR FAVOR REALIZAR SEMBRADO DE TARJETA
0
29-08 / SOLUCIÓN: EL SEMBRADO DE TARJETA SE REALIZO EL DIA DE AYER 28-8-2025 TA 25-1433439. OPERATIVO EL SERVICIO. HOY 29-8-2025 EN COMUNICACIÓN CON LA SEÑORA YENY SUAREZ AL NUMERO 3118530193. INDICA SE ENCUENTRA OPERATIVO EL SERVICIO Y NO REQUIERE LA VISITA / USUARIO: YENY SUAREZ TELEFONO: 3118530193 CORREO: vanesa.139716@gmail.com</t>
  </si>
  <si>
    <t>NORMA RECORD</t>
  </si>
  <si>
    <t>FO-25-1443246</t>
  </si>
  <si>
    <t>29-08 SE ESCALA PARA VISITA POR SOLICITUD DE LA RED POR FAVOR REALIZAR SEMBRADO DE TARJETA
0
29-08 / SOLUCIÓN: SE REALIZA SEMBRADO DE TARJETA 7991, PRUEBA TX OK. / USUARIO: Norma Linares TELEFONO: 3134393866 CORREO: co.morena@hotmail.com</t>
  </si>
  <si>
    <t>FAZZZ751</t>
  </si>
  <si>
    <t xml:space="preserve">FARMACITY DROGUERIAS </t>
  </si>
  <si>
    <t>FO-25-1443218</t>
  </si>
  <si>
    <t xml:space="preserve">29-08 SE ESCALA PARA VISITA POR SOLICITUD DE LA RED POR FAVOR REALIZAR SEMBRADO DE TARJETA
0
29-08 / SOLUCIÓN: SE REALIZA RESEMBRADO DE TARJETA 6980 EXITOSO , LAS PRUEBAS DE TRANSACCIÓN NO SON EXITOSAS , LA ENTIDAD LAS DECLINA, TRANSACCIÓN NO PERMITIDA O LLAME AL EMISOR , PRUEBA DE COMERCIO OK , SE REALIZA ESCALAMIENTO CON LA RED REDEBAN , EL CUAL INDICAN QUE QUEDA ESCALADA LA NOVEDAD CON LA ENTIDAD INDICAN CERRAR ORDEN  , SIN TELECARGA NO AUTORIZADA  / USUARIO: LUZ MARCIALES TELEFONO: 3112373256 CORREO: luzmarciales12@gmail.com </t>
  </si>
  <si>
    <t>SX0AZ820</t>
  </si>
  <si>
    <t>HELADERIA DALIMAR</t>
  </si>
  <si>
    <t>FO-25-1440936</t>
  </si>
  <si>
    <t>28-08 SE ESCALA PARA VISITA. LLAMAR ANTES DE VISITAR, CONFIRMAR FALLA Y DATOS
0
29-08 / SOLUCIÓN: SE VISITA SITIO, SE CAMBIA CABLE DE RED PACHCORD OK. SE REALIZAN PRUEBAS DE COMERCIO Y CB EXITOSAS .
CB OPERATIVO  / USUARIO: MARTA DIAZ TELEFONO: 3107458929 CORREO: internetdns7@gmail.com</t>
  </si>
  <si>
    <t>XPFZZ152</t>
  </si>
  <si>
    <t>FO-25-1443233</t>
  </si>
  <si>
    <t>29-08 SE ESCALA PARA VISITA POR SOLICITUD DE LA RED POR FAVOR REALIZAR SEMBRADO DE TARJETA
0
29-08 / SOLUCIÓN: SE VISITA COMERCIO, SE REALIZA RESEMBRADO DE TARJETA 5322. OPERATIVO EL SERVICIO. PRUEBAS OK  / USUARIO: YUDY SIGUA TELEFONO: 3227282439 CORREO: oficinabeatrizg@gmail.com</t>
  </si>
  <si>
    <t>1TZZZ761</t>
  </si>
  <si>
    <t>FO-25-1443251</t>
  </si>
  <si>
    <t>29-08 SE ESCALA PARA VISITA POR SOLICITUD DE LA RED POR FAVOR REALIZAR SEMBRADO DE TARJETA
0
30-08 / SOLUCIÓN: SE REALIZA RESEMBRANDO DE TARJETA OK USUARIOS OK SERVICIO OPERATIVO  / USUARIO: Orlando López  TELEFONO: 3115781554 CORREO: orlandolg1989@gmail.com</t>
  </si>
  <si>
    <t>FO-25-1443225</t>
  </si>
  <si>
    <t xml:space="preserve">29-08 SE ESCALA PARA VISITA POR SOLICITUD DE LA RED POR FAVOR REALIZAR SEMBRADO DE TARJETA
0
29-08 / SOLUCIÓN: SE REALIZÓ EL RESEMBRADO DE TARJETA, SE ACTUALIZA VERSIÓN, SE EJECUTAN PRUEBAS TX DE COMERCIO EXITOSAS PERO AL REALIZAR PRUEBAS DE CB SALE TRANSACCIÓN LLAME AL EMISOR, SE ESCALA NOVEDAD, FALLA PERSISTE DESPUÉS DE VARIOS INTENTOS DE INICIALIZACION Y DE RESEMBRADO DE TARJETA, SOLO QUEDA OPERATIVO EN TX DE COMERCIO, RBM INFORMA QUE ESCALÓ CASO A LA ENTIDAD BANCARIA Y QUEDA YA PENDIENTE VERIFICAR POR ELLOS LA FALLA.  / USUARIO: Angélica María Lemos TELEFONO: 3106554274 CORREO: lemosangelica761@gmail.com </t>
  </si>
  <si>
    <t xml:space="preserve">AA002550 </t>
  </si>
  <si>
    <t>FO-25-1433194</t>
  </si>
  <si>
    <t>27-08 SE ESCALA PARA VISITA. LLAMAR ANTES DE VISITAR, CONFIRMAR FALLA Y DATOS
0
30-08 / SOLUCIÓN: SE CAMBIA DATÁFONO POR ALERT INTERRUPTION  / USUARIO: MARY LUZ CATAÑEDA TELEFONO: 3216231771 CORREO: maelforo@hotmail.com</t>
  </si>
  <si>
    <t>COOPEOCCIDENTE SEVILLA</t>
  </si>
  <si>
    <t>FO-25-1444537</t>
  </si>
  <si>
    <t>29-08 SE ESCALA PARA VISITA. LLAMAR ANTES DE VISITAR, CONFIRMAR FALLA Y DATOS
0
30-08 / SOLUCIÓN: SE REALIZA CAMBIO DE DATÁFONO POR ALERTA, SE REALIZA CONFIGURACIÓN, PERO POSIBLEMENTE LA TARJETA DE SEMBRADO ESTE BLOQUEADA YA QUE DECLINA LAS TRANSACCIONES (TRANSACCIÓN NO PERMITIDA) SE DEBE HACER ESCALAMIENTO CON EL BANCO. / USUARIO: ORFA ELENA CHAVARÍA TELEFONO: 3217417665 CORREO: orfa.echavarria@coopeoccidente.com.co</t>
  </si>
  <si>
    <t>JAAWZ808</t>
  </si>
  <si>
    <t>FRUVER EL HUERTO PARATEBUENO</t>
  </si>
  <si>
    <t>FO-25-1438431</t>
  </si>
  <si>
    <t>28-08 SE REALIZA GESTION TELEFONICA AL 3213074939 SR DAVID INDICA QUE LA FALLA ES DE LA IMPRESION YA QUE SOLO IMPRIME LA MITAD DEL VAUCHER LA OTRA MITAD SALE DISTORSIONADA SE PROGRAMA VISITA TECNICA
0
30-08 / SOLUCIÓN: SE REALIZA CAMBIO DE EQUIPO Y MAGIC BOX 2600 TAPA IMPRESIÓN AVERIADA PRUEBAS OK SIN NOVEDADES  / USUARIO: Gerson salamanca TELEFONO: 3213074939 CORREO: gsalalopez@yahoo.com</t>
  </si>
  <si>
    <t>F1RZZ664</t>
  </si>
  <si>
    <t>CVS SMARTMOBILE HAYUELOS</t>
  </si>
  <si>
    <t>FO-25-1444532</t>
  </si>
  <si>
    <t>SE REINICIA POR ACTUALIZACION</t>
  </si>
  <si>
    <t>29-08 SE ESCALA PARA VISITA. LLAMAR ANTES DE VISITAR, CONFIRMAR FALLA Y DATOS
0
30-08 / SOLUCIÓN: SE REALIZA ACTUALIZACIÓN VR 10.6 Y SE CAMBIA CABLE MAGIC BOX PRUEBA OK  / USUARIO: CARLOS ALVAREZ  TELEFONO: 3125461318 CORREO: cbshayuelos@smartmobile.com</t>
  </si>
  <si>
    <t>XP0MZ591</t>
  </si>
  <si>
    <t>CONSUERTE CCO LA SABANA</t>
  </si>
  <si>
    <t>FO-25-1446051</t>
  </si>
  <si>
    <t>29-08 SE ESCALA PARA VISITA. LLAMAR ANTES DE VISITAR, CONFIRMAR FALLA Y DATOS
0
30-08 / SOLUCIÓN: SE RELIZA AJUSTE DE TAPA DE IMPRESORA. LA TAPA ESTABA SUELTA. SE UBICA NUEVAMENTE Y SE REALIZA PRUEBAS EXITOSAS PRUEBAS OK  / USUARIO: Yudy Jiménez  TELEFONO: 3104800159 CORREO: centrodecontacto@consuerte.com.co</t>
  </si>
  <si>
    <t>ABCSZ714</t>
  </si>
  <si>
    <t>TECPHONE FACA   SEGUNDA</t>
  </si>
  <si>
    <t>FO-25-1446060</t>
  </si>
  <si>
    <t>29-08 SE ESCALA PARA VISITA. LLAMAR ANTES DE VISITAR, CONFIRMAR FALLA Y DATOS
0
30-08 / SOLUCIÓN: SE REALIZA CAMBIO DE PINPAD POR DAÑO NO CONECTA, SE CAMBIA POR TECNOLOGÍA DATAFONO SERVICIO OPERATIVO PRUEBAS OK TRNA RBM SEMBRADO DE TARJETA CC MÓDULO COMPRA OK / USUARIO: Omaira González TELEFONO: 3134528909 CORREO: cvscra2faca@tecphonesas.com</t>
  </si>
  <si>
    <t>9L00O132</t>
  </si>
  <si>
    <t>CONFITERIA DAYS</t>
  </si>
  <si>
    <t>FO-25-1449077</t>
  </si>
  <si>
    <t>29-08 SE ESCALA A RBM**29/08 LA RED AUTORIZA LA VISITA POR FAVOR REALIZAR RESEMBRADO DE LA TS ** 2426, SE ESCALA PARA VISITA
0
30-08 / SOLUCIÓN: BUEN DIA SE REALIZA RESEMBRADO DE TARJETA A PETICIÓN DEL BANCO POR NOVEDAD DEL PUNTO TARJETA SEMBRADA #2426 SE REALIZAN PRUEBAS CLIENTE SIN TARJETA DEL GRUPO AVAL PARA REALIZAR PRUEBA SE PRUEBAN RECAUDOS Y TODO QUEDA OK / USUARIO: Laura plata  TELEFONO: 3142444189 CORREO: laura120194@hotmail.com</t>
  </si>
  <si>
    <t>10OZZ538</t>
  </si>
  <si>
    <t>CONSUERTE OFICINA MADRIGAL</t>
  </si>
  <si>
    <t>FO-25-1446158</t>
  </si>
  <si>
    <t>29-08 SE ESCALA PARA VISITA. LLAMAR ANTES DE VISITAR, CONFIRMAR FALLA Y DATOS
0
30-08 / SOLUCIÓN: SE VISITA CB Y SE REALIZA CAMBIO DE FUENTE DE PODER POR DAÑO.. SE REALIZAN PRUEBAS EXITOSAS PRUEBAS OK  / USUARIO: Audis Bamquet  TELEFONO: 3102386487 CORREO: centrodecontacto@consuerte.com.co</t>
  </si>
  <si>
    <t>JAADZ952</t>
  </si>
  <si>
    <t>AUTOSERVICIO Y MISCELANEA JR</t>
  </si>
  <si>
    <t>FO-25-1449615</t>
  </si>
  <si>
    <t>30-08 SE ESCALA PARA VISITA. LLAMAR ANTES DE VISITAR, CONFIRMAR FALLA Y DATOS
0
30-08 / SOLUCIÓN: SE REALIZA COMUNICACIÓN CON CLIENTE PARA CONFIRMAR VISITA ,CLIENTE INDICA QUE NO TIENE FALLAS CON EL DATAFONO BDEL CORRESPONSAL ,SI NO TIENE FALLAS CON EL DATAFONO DE POS DEL COMERCIO YA QUE INDICA QUE TIENE UN DATAFONO INALÁMBRICO ,SE LE BRINDA INFORMACIÓN DE LOS NÚMEROS Y SE CIERRA CASO  / USUARIO: SOFIA AGUIRRE TELEFONO: 3197680204 CORREO: controldevisitadigital@gmail.com</t>
  </si>
  <si>
    <t>INTERNET BANDA ANCHA SUPERAPIDISIMO</t>
  </si>
  <si>
    <t>FO-25-1299748</t>
  </si>
  <si>
    <t>29-07 EMAIL DE LA RED: TENEMOS EL VISTO BUENO POR PARTE DE ENTIDAD POR FAVOR PROCEDAMOS A DEJAR INSTALADO EL PINPAD SE PROGRAMA VISITA TECNICA
31-07-2025 / Solución: SE REALIZA CAMBIO DE DATAFONO POR TEGNOLOGIA PARA LA INSTALACIÓN DEL PIN PAD , SE CONFIGURA E INICIALIZA, SE CREA USUARIO Y CLAVE CON EL CLIENTE, SE REALIZA PRUEBAS OK  / Usuario: Leidy Paola cadena  Telefono: 3176450707 / Correo: lpusco@hotmail.com</t>
  </si>
  <si>
    <t>V7ZZZ116</t>
  </si>
  <si>
    <t>TA-25-915045</t>
  </si>
  <si>
    <t>CPS GCM EL POBLADO</t>
  </si>
  <si>
    <t>FO-25-1315483</t>
  </si>
  <si>
    <t>01-08 TENEMOS EL VISTO BUENO POR PARTE DE ENTIDAD POR FAVOR PROCEDAMOS A DEJAR INSTALADO EL PINPAD
01-08-2025 / Solución: INSTALACIÓN DE PINPAD Y CAMBIO DE EQUIPO POR TECNOLOGÍA  / Usuario: Jhon Alexander Rodríguez  Telefono: 3105515661 / Correo: multipuntogiron@gcmclaro.com</t>
  </si>
  <si>
    <t>AAAAH870</t>
  </si>
  <si>
    <t>TA-25-911320</t>
  </si>
  <si>
    <t>SER COMUNICACIONES SAS 2</t>
  </si>
  <si>
    <t>FO-25-1311701</t>
  </si>
  <si>
    <t>31-07 TENEMOS EL VISTO BUENO POR PARTE DE ENTIDAD POR FAVOR PROCEDAMOS A DEJAR INSTALADO EL PINPAD
02-08-2025 / Solución: SE REALIZÓ INSTALACIÓN DE PINPAD MÁS HUB Y SE CAMBIA DATÁFONO POR TECNOLOGÍA  / Usuario: Jhoana Acevedo  Telefono: 3116403031 / Correo: cvsestrella@sercomunicaciones.com</t>
  </si>
  <si>
    <t>V1ZZZ055</t>
  </si>
  <si>
    <t>PDV AVENIDA PARATEBUENO</t>
  </si>
  <si>
    <t>FO-25-1330291</t>
  </si>
  <si>
    <t>05-08 SE ESCALA PARA VISITA FAVOR LLAMAR PARA CONFIRMAR SOLICITUD Y DATOS
05-08-2025 / Solución: SE REALIZA VISITA A COMERCIO SEÑORA JOHANA MANIFIESTA YA CONSUERTE BRINDO SOPORTE TÉCNICO NO REQUIERE AYUDA  / Usuario: Johana velo  Telefono: 3114952468 / Correo: centrodecontacto@consuerte.com</t>
  </si>
  <si>
    <t>GZYZZ777</t>
  </si>
  <si>
    <t>ACEL TECNOLOGY</t>
  </si>
  <si>
    <t>FO-25-1330779</t>
  </si>
  <si>
    <t>05-08 TENEMOS EL VISTO BUENO POR PARTE DE ENTIDAD POR FAVOR PROCEDAMOS A DEJAR INSTALADO EL PINPAD
06-08-2025 / Solución: SE REALIZA INSTALACIÓN DE DE PIN PAD SE CAMBIA EQUIPO POR TECNOLOGÍA SE REALIZA INSTALACIÓN DE VERSION SE CONFIGURA PARÁMETROS SE INICIALIZA SE REALIZA SEMBRADO DE TARJETA CREACIÓN DE USUARIOS PRUEBAS DE FUNCIONAMIENTO EXITOSAS CB QUEDA OPERATIVO  / Usuario: ESTEBAN MONCAYO  Telefono: 3168213043 / Correo: estebanmoncayomm@hotmail.com</t>
  </si>
  <si>
    <t>UV0OZ939</t>
  </si>
  <si>
    <t>MISCELANEA Y PAPELERIA NIKSA JC</t>
  </si>
  <si>
    <t>FO-25-1330784</t>
  </si>
  <si>
    <t>05-08 TENEMOS EL VISTO BUENO POR PARTE DE ENTIDAD POR FAVOR PROCEDAMOS A DEJAR INSTALADO EL PINPAD
06-08-2025 / Solución: INSTALACIÓN DE PINPAD A SOLICITUD DEL CLIENTE ES NECESARIO CAMBIAR EQUIPO POR COMPATIBILIDAD TECNOLÓGICA SERVICIO OPERATIVO PRUEBAS OK TRNA RBM SEMBRADO DE TARJETA CC  / Usuario: Jessica Godoy Telefono: 3150150571 / Correo: jessica_leon92@hotmail.es</t>
  </si>
  <si>
    <t>A1NZZ230</t>
  </si>
  <si>
    <t>FO-25-1341050</t>
  </si>
  <si>
    <t>06-08 SE ESCALA PARA VISITA FAVOR LLAMAR PARA CONFIRMAR SOLICITUD Y DATOS ..NOTA: PARA EL SITIO HAY UN INCIDENTE
08-08-2025 / Solución: SE REALIZA SOPORTE A BASE DATÁFONO SE FIJA BASE OK SIN NOVEDAD  / Usuario: Marly pava  Telefono: 3114815875 / Correo: pavamarly12@gmail.com</t>
  </si>
  <si>
    <t>MULTISERVICIOS PUNTO PAGO PYP</t>
  </si>
  <si>
    <t>FO-25-1331230</t>
  </si>
  <si>
    <t>05-08 SE ESCALA PARA VISITA FAVOR LLAMAR PARA CONFIRMAR SOLICITUD Y DATOS 
08-08-2025 / Solución: EL COMERCIO SE VALÍA CERRADO SE MARCA EL NÚMERO DE CONTACTO3132963072 CUÁL CONTESTA LA TITULAR INDICA QUE NO SE ENCUENTRA YA QUE ESTÁN HASTA AMÉRICA NO NOS PUEDE ATENDER EL DÍA DE HOY ADICIONAL INDICA QUE TAMBIÉN ESTÁ REQUIRIENDO EL CAMBIO DE TODOS LOS EQUIPOS YA QUE SON DE HACE MÁS DE 5 AÑOS Y LE ESTÁN PRESENTANDO FALLAS / Usuario: Ana Ramirez  Telefono: 3132963072 / Correo: controldevisitadigital@gmail.com</t>
  </si>
  <si>
    <t>ADRIANA SUAREZ Y JUNIOR SAAVEDRA</t>
  </si>
  <si>
    <t>FO-25-1365670</t>
  </si>
  <si>
    <t>12-08 LA RED: TENEMOS EL VISTO BUENO POR PARTE DE ENTIDAD POR FAVOR PROCEDAMOS A DEJAR INSTALADO EL PINPAD
13-08-2025 / Solución: VISITA PARA INSTALACIÓN DE PINPAD, CAMBIO DE EQUIPO POR TECNOLOGÍA / Usuario: Adriana Suárez Telefono: 3112818751 / Correo: saavedravargasjunior@hotmail.com</t>
  </si>
  <si>
    <t>LMXZZ312</t>
  </si>
  <si>
    <t>PDV SEXTA ESPERANZA</t>
  </si>
  <si>
    <t>FO-25-1370085</t>
  </si>
  <si>
    <t>13-08 POR FAVOR, COMUNICARSE CON USUARIO PARA CONFIRMAR UBICACION, SOLICITUD Y PROGRAMAR VISITA TECNICA
13-08-2025 / Solución: SE REUBICA Y SE PEGAN BASES DE DATÁFONO EN EL SITIO ASIGNADA POR EL CLIENTE. BASES EN BUEN ESTADO / Usuario: Diana Bohórquez Telefono: 3144886809 / Correo: centrodecontacto@consuerte.com.co</t>
  </si>
  <si>
    <t>GZYZZ762 - GZ2ZZ948</t>
  </si>
  <si>
    <t>SALA COMPU L Y F</t>
  </si>
  <si>
    <t>FO-25-1369179</t>
  </si>
  <si>
    <t>13-08 POR FAVOR, COMUNICARSE CON USUARIO PARA CONFIRMAR UBICACION, SOLICITUD Y PROGRAMAR VISITA TECNICA
14-08-2025 / Solución: LA VISITA TECNICA REALIZADA AL COMERCIO SE LLEGA AL SITIO SE INFORMA EL MOTIVO DE LA VISITA SE INSTALA BASE DE DATAFONO / Usuario: FAIBER SUAREZ  Telefono: 3218438581 / Correo: faiber1919@hotmail.com</t>
  </si>
  <si>
    <t>10PZZ048</t>
  </si>
  <si>
    <t>SERVIVARIEDADES ECV</t>
  </si>
  <si>
    <t>FO-25-1365606</t>
  </si>
  <si>
    <t>12-08 SE ESCALA A LA RED PARA AUTORIZACION DE SOLICITUD ** LA RED: TENEMOS EL VISTO BUENO POR PARTE DE ENTIDAD POR FAVOR PROCEDAMOS A DEJAR INSTALADO EL PINPAD
14-08-2025 / Solución: SE VISITA COMERCIO, SE REALIZA INSTALACIÓN DE PIN PAD Y CABLE MAGIC BOX 2600, SE REALIZA CAMBIO DE DATAFONO CAUSAL CAMBIO POR TECNOLOGÍA, SE DEJA CON LA VERSIÓN 10.5, SE REALIZAN PRUEBAS OK, SE CREA USUARIO Y CONTRASEÑA / Usuario: VIKI PIMIENTA Telefono: 3004022447 / Correo: pimientacarrascalvicky@gmail.com</t>
  </si>
  <si>
    <t>FAZZZ922</t>
  </si>
  <si>
    <t>PANALERA Y MISCELANEA</t>
  </si>
  <si>
    <t>FO-25-1375107</t>
  </si>
  <si>
    <t>12-08 SE ESCALA A LA RED PARA AUTORIZACION DE SOLICITUD ** LA RED: TENEMOS EL VISTO BUENO POR PARTE DE ENTIDAD POR FAVOR PROCEDAMOS A DEJAR INSTALADO EL PINPAD
14-08-2025 / Solución: SE REALIZA VISITA DE CAMPO ENCONTRANDO QUE COMERCIO ESTA CERRADO SE INTENTA COMUNICACIÓN A LA LÍNEA 3114692130 NO HAY RESPUESTA. SE INFORMA A SUPERVISOR QUIEN AUTORIZA REPROGRAMACION DE VISITA / Usuario: None Telefono: 3114692130 / Correo: controldevisitadigital@gmail.com
15-08-2025 / Solución: INSTALACIÓN DE PIN PAD OK CAMBIO DE EQUIPO POR TECNOLOGÍA / Usuario: Diana Caballero Telefono: 3115332797 / Correo: meilin.85@hotmail.com</t>
  </si>
  <si>
    <t>9B07Z116</t>
  </si>
  <si>
    <t>FO-25-1378165</t>
  </si>
  <si>
    <t>14-08 SE ESCALA A LA RED PARA AUTORIZACION DE SOLICITUD ** LA RED: TENEMOS EL VISTO BUENO POR PARTE DE ENTIDAD POR FAVOR PROCEDAMOS A DEJAR INSTALADO EL PINPAD ** POR FAVOR, COMUNICARSE CON USUARIO PARA CONFIRMAR UBICACION, SOLICITUD Y PROGRAMAR VISITA TECNICA
15-08-2025 / Solución: CAMBIO DE DATAFONO POR COMPATIBILIDAD, INSTALACION DE DATAFONO PINPAD FUENTE, INYECCIÓN DE SO +VER 10.5N, CONFIGURACION CB OK, PRUEBAS OK. SEMBRADO DE TARJETA #6969 / Usuario: Gladys Moreno Telefono: 3174715751 / Correo: gmg1970@hotmail.com</t>
  </si>
  <si>
    <t>FO-25-1373015</t>
  </si>
  <si>
    <t>13-08 POR FAVOR, COMUNICARSE CON USUARIO PARA CONFIRMAR UBICACION, SOLICITUD Y PROGRAMAR VISITA TECNICA
15-08-2025 / Solución: SE INSTALAN DOS BASES DATÁFONO, LAS BASES NO QUEDEN BIEN AJUSTADAS A LOS EQUIPOS DADO QUE LOS EQUIPOS NOS SON COMPATIBLES CON LAS MISMAS, QUEDAN HUBS APRISIONADOS, COMERCIO INDICA DESCONTENTO Y LLAMA A SOLICITAR EL CAMBIO DE LOS EQUIPOS POR LA TECNOLOGÍA QUE SE ADAPTA A LAS BASES / Usuario: Gladys Correa Telefono: 3103037991 / Correo: cajaprincipaltintal@smartmobile.com.co</t>
  </si>
  <si>
    <t>A00YZ393</t>
  </si>
  <si>
    <t>FO-25-1378163</t>
  </si>
  <si>
    <t>14-08 SE ESCALA A LA RED PARA AUTORIZACION DE SOLICITUD ** LA RED: TENEMOS EL VISTO BUENO POR PARTE DE ENTIDAD POR FAVOR PROCEDAMOS A DEJAR INSTALADO EL PINPAD Y VISITEMOS EN FRIO ** POR FAVOR, COMUNICARSE CON USUARIO PARA CONFIRMAR UBICACION, SOLICITUD Y PROGRAMAR VISITA TECNICA
15-08-2025 / Solución: SE INSTALA PIN PAD, SIN NOVEDAD / Usuario: Katerine Correa Telefono: 3024506211 / Correo: katherinecorrea106@gmail.com</t>
  </si>
  <si>
    <t>TA-25-992675</t>
  </si>
  <si>
    <t>FO-25-1403973</t>
  </si>
  <si>
    <t>13-08 POR FAVOR, COMUNICARSE CON USUARIO PARA CONFIRMAR UBICACION, SOLICITUD Y PROGRAMAR VISITA TECNICA ..NOTA: PARA EL CB HAY UN INC
22-08-2025 / Solución: SE REALIZA PEGADO DE BASE NUEVAMENTE A SOLICITUD DEL CLIENTE , BASE FIJADA EXITOSAMENTE CLIENTE AUTORIZA PONER DOS TORNILLOS PARA FIJAR LA BASE  / Usuario: ANA VERÓNICA BAREÑO  Telefono: 3192888847 / Correo: lbarenoa@gmail.com</t>
  </si>
  <si>
    <t>RYM ASESORIAS</t>
  </si>
  <si>
    <t>FO-25-1407994</t>
  </si>
  <si>
    <t>22-08 LA RED:TENEMOS EL VISTO BUENO POR PARTE DE ENTIDAD POR FAVOR PROCEDAMOS A DEJAR INSTALADO EL PINPAD. ** SE ESCALA PARA VISITA. LLAMAR ANTES DE VISITAR, CONFIRMAR FALLA Y DATOS
22-08-2025 / Solución: SE HACE PRESENCIA EN COMERCIO SE REALIZA CAMBIO DE EQUIPO POR QUE NO ES COMPATIBLE CON EL PIN PAD A INSTALAR  SE REALIZA PRUEBA AUTORIZADA POR LA RED CONVENIO 4998 TELETON VALOR DE 1 PESO OK TARJETA DE SEMBRADO #4794 / Usuario: YESIKA RIOS Telefono: 3107808366 / Correo: juliethrios05@gmail.com</t>
  </si>
  <si>
    <t>LN02Z540</t>
  </si>
  <si>
    <t>TA-25-1011258</t>
  </si>
  <si>
    <t>FO-25-1423582</t>
  </si>
  <si>
    <t>PDV VILLA JULIANA</t>
  </si>
  <si>
    <t>FO-25-1425945</t>
  </si>
  <si>
    <t>GZ2ZZ840</t>
  </si>
  <si>
    <t>FO-25-1439202</t>
  </si>
  <si>
    <t>28-08 POR FAVOR, COMUNICARSE CON USUARIO PARA CONFIRMAR UBICACION, SOLICITUD Y PROGRAMAR VISITA TECNICA
28-08-2025 / Solución: SE REALIZA SOPORTE A BASE DATÁFONO OK SIN NOVEDAD / Usuario: Geraldine arsul  Telefono: 3107079606 / Correo: centrodecontacto@consuerte.com.co</t>
  </si>
  <si>
    <t>CACHARRERIA Y PAPELERIA DILIA</t>
  </si>
  <si>
    <t>FO-25-1444244</t>
  </si>
  <si>
    <t>29-8 SE ESCALA SOLICITUD A LA RED PARA VALIDAR ATENCION..RESPUESTA DE LA RED. TENEMOS EL VISTO BUENO POR PARTE DE ENTIDAD POR FAVOR PROCEDAMOS A DEJAR INSTALADO EL PINPAD.
30-08-2025 / Solución: SE REALIZA INSTALACIÓN DE PIND PAD EN CB AVAL, SE REALIZA CAMBIO DE DATAFONO POR TECNOLOGÍA, SE REALIZAN PRUEBAS OK. / Usuario: Elsa Victoria Galviz  Telefono: 3184051477 / Correo: ovalle65@hotmail.com</t>
  </si>
  <si>
    <t>9B0OZ486</t>
  </si>
  <si>
    <t>FERREACCESORIOS J R</t>
  </si>
  <si>
    <t>FO-25-1444249</t>
  </si>
  <si>
    <t>29-8 SE ESCALA SOLICITUD A LA RED PARA VALIDAR ATENCION..RESPUESTA DE LA RED. TENEMOS EL VISTO BUENO POR PARTE DE ENTIDAD POR FAVOR PROCEDAMOS A DEJAR INSTALADO EL PINPAD.
30-08-2025 / Solución: SE VISITA EL COMERCIO, SE CAMBIA DATAFONO DESK 3500 POR COMPATIBILIDAD PARA INSTALAR PINPAD DESK 2600, TARJETA DE SEMBRADO 0308, PRUEBAS OK, TELECARGA TRNA  / Usuario: Jorge Luis cortes Gutiérrez  Telefono: 3177725799 / Correo: jorge_cortesgutierrez@hotmail.com</t>
  </si>
  <si>
    <t>A406Z702</t>
  </si>
  <si>
    <t>FO-25-1435438</t>
  </si>
  <si>
    <t>SOLICITUD BASE PARA DATAFONO
30-08-2025 / Solución: SE VISITA EL COMERCIO, SE INSTALA BASE DE DATAFONO NO LA TENIAN / Usuario: Lina Quinayas Telefono: 3113692874 / Correo: mastercopias24@gmail.com</t>
  </si>
  <si>
    <t>TA-25-905151</t>
  </si>
  <si>
    <t>MISCELANEA DANN@SOFIA.COM</t>
  </si>
  <si>
    <t>FO-25-1306603</t>
  </si>
  <si>
    <t xml:space="preserve">SOLICITUD CIERRE AVAL
0
01-08-2025 SE REALIZA EL RETIRO DE EQUIPO DE CB AVAL SIN NOVEDAD </t>
  </si>
  <si>
    <t>AB12Z524</t>
  </si>
  <si>
    <t>TA-25-897512</t>
  </si>
  <si>
    <t>PAPELERIA SANTILLANA</t>
  </si>
  <si>
    <t>FO-25-1294268</t>
  </si>
  <si>
    <t xml:space="preserve">SOLICITUD CIERRE AVAL
0
01-08-2025 SE RECOGE EQUIPO Y ACCESORIOS EN OTRA DIRECCIÓN, AL DATAFONO LE FALTA LA TAPA TRASERA </t>
  </si>
  <si>
    <t>106ZZ329</t>
  </si>
  <si>
    <t>TA-25-921125</t>
  </si>
  <si>
    <t>GOOGLE DIGITAL COM</t>
  </si>
  <si>
    <t>FO-25-1328668</t>
  </si>
  <si>
    <t>SOLICITUD CIERRE AVAL
0
06-08-2025 SE REALIZA RETIRO DEL CB AVAL SIN NOVEDAD.</t>
  </si>
  <si>
    <t>5A002306</t>
  </si>
  <si>
    <t>TA-25-921133</t>
  </si>
  <si>
    <t>DROGUERIA SUPERDROGAS EL PROGRESO</t>
  </si>
  <si>
    <t>FO-25-1328686</t>
  </si>
  <si>
    <t>SOLICITUD CIERRE AVAL
05/08/2025 EN COMUNICACION CON EL SEÑOR ALVARO AL NUMERO 3165657098 ,NOS INFORMA QUE NOS PUEDE ATENDER EL DIA DE MAÑANA 6 DE AGOSTO PARA LA ENTREGA DE EQUIPOS DEBIDO A Q DEBE SOLUCIONAR UNOS INCONVENIENTES EL DÍA DE HOY Y YA MAÑANA ENTREGARIA LOS EQUIPOS, SE LE INDICA A SE ESTARA PASANDO MAÑANA EN HORAS AM
06-08-2025 SE RETIRA DATAFONO , LECTOR CABLES BASE Y FUENTE CIERRE EXITOSO</t>
  </si>
  <si>
    <t>LASZZ997</t>
  </si>
  <si>
    <t>TA-25-921118</t>
  </si>
  <si>
    <t>MULTISERVICIOS M Y K</t>
  </si>
  <si>
    <t>FO-25-1328651</t>
  </si>
  <si>
    <t>ILOCALIZADO</t>
  </si>
  <si>
    <t xml:space="preserve">SOLICITUD CIERRE AVAL
0
05-08-2025 SE LLEGA AL COMERCIO PERO EL COMERCIO NO EXISTE SE LLAMA AL CLIENTE Y NO CONTESTA </t>
  </si>
  <si>
    <t>TA-25-921124</t>
  </si>
  <si>
    <t>FERRETERIA LOS HIERROS DE SANT</t>
  </si>
  <si>
    <t>FO-25-1328666</t>
  </si>
  <si>
    <t>SOLICITUD CIERRE AVAL
0
05-08-2025 SE REALIZA VISITA TÉCNICA, SE RETIRA DEL SITIO DATAFONO, PIN PAD, LECTOR DE BARRAS Y HUB, SE ENVÍA A BODEGA DE LÍNEA COMUNICACIONES EN LA CIUDAD DE BARRANQUILLA.</t>
  </si>
  <si>
    <t>HA00G932</t>
  </si>
  <si>
    <t>TA-25-921126</t>
  </si>
  <si>
    <t>CENTRO MULTISERVICIOS SERVIYA</t>
  </si>
  <si>
    <t>FO-25-1328670</t>
  </si>
  <si>
    <t>NO_EXITOSO</t>
  </si>
  <si>
    <t>CB NO ENTREGA EQUIPO</t>
  </si>
  <si>
    <t>SOLICITUD CIERRE AVAL
0
05-08-2025 SE LLAMA AL CLIENTE E INDICA QUE NO ENTREGA LOS EQUIPOS YA QUE ESTA ESPERANDO LA REACTIVACION POR PARTE DEL BANCO</t>
  </si>
  <si>
    <t>TA-25-921113</t>
  </si>
  <si>
    <t>SERVI EXPRESS A&amp;S</t>
  </si>
  <si>
    <t>FO-25-1334357</t>
  </si>
  <si>
    <t xml:space="preserve">SOLICITUD CIERRE AVAL
0
05-08-2025 SE REALIZA VISITA DE CAMPO DONDE SE EVIDENCIA QUE COMERCIO ESTA CERRADO SE INTENTA COMUNICACIÓN A LA LÍNEA 3004467396 NO CONTESTAN. SE INFORMA A SUPERVISOR QUIEN AUTORIZA REPROGRAMACION DE VISITA.
0
06-08-2025 CIERRE DE CB OK SE RETIRA DATAFONO Y LECTORA </t>
  </si>
  <si>
    <t>TV008282</t>
  </si>
  <si>
    <t>TA-25-921131</t>
  </si>
  <si>
    <t xml:space="preserve">RAPITRAMITES ANDES </t>
  </si>
  <si>
    <t>FO-25-1328681</t>
  </si>
  <si>
    <t xml:space="preserve">SOLICITUD CIERRE AVAL
0
05-08-2025 SE LLEGA A LA DIRECCIÓN INDICADA COMERCIO YA NO ESTÁ EN ESA DIRECCIÓN SE LLAMA AL CLIENTE EL CUAL INFORMA QUE ESTÁ EN OTRO DIRECCIÓN PERO QUE AHORA NO NOS PUEDE ATENDER POR LO QUE SE CIERRE ACTIVIDAD </t>
  </si>
  <si>
    <t>TA-25-921134</t>
  </si>
  <si>
    <t>AUTO EXPRES SUPER ORLY</t>
  </si>
  <si>
    <t>FO-25-1328689</t>
  </si>
  <si>
    <t>SOLICITUD CIERRE AVAL
0
05-08-2025 SE REALIZA CIERRE CB AVAL SE RETIRA DATAFONO BASE FUENTE DATOS Y LECTORA</t>
  </si>
  <si>
    <t>SV003768</t>
  </si>
  <si>
    <t>TA-25-922628</t>
  </si>
  <si>
    <t>DROGUERIA JMA ANDES</t>
  </si>
  <si>
    <t>FO-25-1330679</t>
  </si>
  <si>
    <t xml:space="preserve">SE PROCEDE A CREAR RETIRO VOLUNTARIO
0
05-08-2025 SE REALIZA CIERRE EXITOSO POR CAMBIO DE RAZÓN SOCIAL RETIRO VOLUNTARIO </t>
  </si>
  <si>
    <t>9L0VZ608</t>
  </si>
  <si>
    <t>TA-25-921116</t>
  </si>
  <si>
    <t>DIFFER COMUNICACIONES</t>
  </si>
  <si>
    <t>FO-25-1328644</t>
  </si>
  <si>
    <t>SOLICITUD CIERRE AVAL
0
06-08-2025 SE REALIZA RETIRO DE CB AVAL SIN NOVEDAD.
2 DATÁFONO.
2 PIN PAD.
2 LECTORES.
2 HUB.</t>
  </si>
  <si>
    <t>111ZZ208 - IZ9ZZ733</t>
  </si>
  <si>
    <t>TA-25-921129</t>
  </si>
  <si>
    <t>MULTISERVICIOS DINNISTON</t>
  </si>
  <si>
    <t>FO-25-1328677</t>
  </si>
  <si>
    <t xml:space="preserve">SOLICITUD CIERRE AVAL
0
06-08-2025 SE VISITA COMERCIO POR CIERRE DE PUNTO AVAL BANCO BOGOTÁ AL LLEGAR AL COMERCIO ESTE SE ENCUENTRA CERRADO , SE INTENTA  GESTION TELEFÓNICA AL NÚMERO 3123598755 SIN ÉXITO SE ESCRIBE VÍA WHATSAPP PERO CLIENTE NO RESPONDE , SE PROCEDE A CERRAR ACTIVIDAD SIN MÁS NOVEDAD </t>
  </si>
  <si>
    <t>TA-25-921119</t>
  </si>
  <si>
    <t>GB CELL DISTRIBUIDORES</t>
  </si>
  <si>
    <t>FO-25-1328656</t>
  </si>
  <si>
    <t xml:space="preserve">SOLICITUD CIERRE AVAL
0
06-08-2025 VISITAMOS COMERCIO REALIZAMOS RETIRO DE DATÁFONO CON LECTOR DE BARRAS, NO TIENE NADA DE ROLLOS. </t>
  </si>
  <si>
    <t>II00X871</t>
  </si>
  <si>
    <t>TA-25-886774</t>
  </si>
  <si>
    <t>NAUTIAGRO - PCR</t>
  </si>
  <si>
    <t>FO-25-1274557</t>
  </si>
  <si>
    <t>SOLICITUD CIERRE AVAL
25/07/2025 ACTIVIDAD SE PROGRAMA PARA EL DÍA 05-08-2025 YA QUE NO FUE POSIBLE CONSEGUIR VUELO ANTES DEL VENCIMIENTO. SE HABLA CON EL COMERCIO PARA INDICARLE LA FECHA DE VIAJE.
05-08-2025 SE REALIZA VISITA AL COMERCIO PARA EJECUTAR CIERRE DE CB AVAL POR SOLICITUD DEL CLIENTE OK. SE RETIRAN EQUIPOS OK Ñ</t>
  </si>
  <si>
    <t>NN04Z009</t>
  </si>
  <si>
    <t>TA-25-921117</t>
  </si>
  <si>
    <t>SUPERFAMILIA PLUS DROGUERIA MI</t>
  </si>
  <si>
    <t>FO-25-1328648</t>
  </si>
  <si>
    <t>PARCIAL EXITOSO PTE. DATAFONO</t>
  </si>
  <si>
    <t>SOLICITUD CIERRE AVAL
0
05-08-2025 EN VISITA TÉCNICA AL COMERCIO SE REALIZÓ CIERRE DE CORRESPONSAL BANCO DE BOGOTÁ OK, SE RETIRAN EQUIPOS RELACIONADOS PINPAD, DATAFONO, LECTOR DE BARRAS Y ACCESORIOS TODO EN BUEN ESTADO OK, CIERRE AVAL EXITOSOS OK, EQUIPOS SE ENVÍAN A BODEGA LÍNEA COMUNICACIONES SEDE MONTERIA OK</t>
  </si>
  <si>
    <t>BL018602</t>
  </si>
  <si>
    <t>TA-25-921120</t>
  </si>
  <si>
    <t>NEGOCIOS E INVERSIONES MONTESUR</t>
  </si>
  <si>
    <t>FO-25-1328660</t>
  </si>
  <si>
    <t>SOLICITUD CIERRE AVAL
0
08-08-2025 SE VISITA SITIO SE VERIFICA INFORMACIÓN SE REALIZA RETIRO DE DATÁFONO ESCANEAR, EQUIPOS FUNCIONALES .</t>
  </si>
  <si>
    <t xml:space="preserve">LSZZZ128 </t>
  </si>
  <si>
    <t>TA-25-921132</t>
  </si>
  <si>
    <t>DEYCA</t>
  </si>
  <si>
    <t>FO-25-1339306</t>
  </si>
  <si>
    <t>SOLICITUD CIERRE AVAL
0
05-08-2025 SE REALIZA VISITA TÉCNICA, NO SE CONSIGUE EL COMERCIO, EN COMUNICACIÓN CON EL CLIENTE INDICA QUE SE TRASLADARON A OTRA DIRECCIÓN CALLE 11 #16-59, EN COMUNICACIÓN TELEFÓNICA CLIENTE INDICA QUE NO PUEDE ENTREGAR LOS EQUIPOS EL DÍA DE HOY, INDICA QUE ESTÁ REALIZANDO DILIGENCIAS PERSONALES, INDICA QUE SE REPROGRAME LA VISITA TÉCNICA PARA EL DÍA DE MAÑANA 6 DE AGOSTO DESPUÉS DE 2 PM.
06/08/2025 SE REALIZA GESTIÓN TELEFÓNICA Y EN COMUNICACIÓN CON EL CLIENTE INDICA QUE NO SE ENCUENTRA EN EL PUNTO, INDICA QUE PUEDE ATENDER LA VISITA EL DÍA VIERNES 8 DE AGOSTO DESPUÉS DE 9 AM, INDICA QUE SE ENCUENTRA REALIZANDO DILIGENCIAS PERSONALES Y QUE NO PUEDE ENTREGAR EL EQUIPO YA QUE NO SE ENCUENTRA EN SITIO.
08-08-2025 SE REALIZA VISITA TÉCNICA, SE RETIRA DEL SITIO, DATAFONO INGENICO DESK 3500 Y LECTOR DE BARRAS, SE ENVÍAN A BODEGA DE LÍNEA COMUNICACIONES EN LA CIUDAD DE BARRANQUILLA.</t>
  </si>
  <si>
    <t>10NZZ878</t>
  </si>
  <si>
    <t>TA-25-939877</t>
  </si>
  <si>
    <t>PAPEL Y MISCELANEA ARCOIRIS 2</t>
  </si>
  <si>
    <t>FO-25-1341530</t>
  </si>
  <si>
    <t>SOLICITUD CIERRE AVAL
0
08-08-2025 SE LLEGA A LA DIRECCIÓN INDICADA, SE REALIZA EL RETIRO DE DATÁFONO CON PLACA 287396 , SE PIDE INVENTARIO A REDEBAN Y ÚNICAMENTE EL COMERCIO CUENTA CON DATÁFONO , SIN LECTOR EN INVENTARIO Y COMERCIO TAMPOCO CUENTA CON LECTOR. CIERRE EXITOSO</t>
  </si>
  <si>
    <t>9B0GZ877</t>
  </si>
  <si>
    <t>TA-25-921115</t>
  </si>
  <si>
    <t>PAPELERIA MI ANGELITO</t>
  </si>
  <si>
    <t>FO-25-1328638</t>
  </si>
  <si>
    <t xml:space="preserve">SOLICITUD CIERRE AVAL
0
09-08-2025 BUENOS DIAS SE VISI DIRECCIÓN PERO SE EVIDENCIA QUE EL LUGAR ESTÁ CERRADO, SE CONSULTA CON LOS VECINOS E INFORMAN QUE LOS DUEÑOS DEL COMERCIO YA NO VIVEN EN EL MUNICIPIO.
</t>
  </si>
  <si>
    <t>TA-25-921114</t>
  </si>
  <si>
    <t>LICORERA Y TELECOMUNICACIONES</t>
  </si>
  <si>
    <t>FO-25-1340865</t>
  </si>
  <si>
    <t xml:space="preserve">SOLICITUD CIERRE AVAL
0
06-08-2025 SE REALIZA VISITA PARA ATENDER CIERRE DE CORRESPONSAL PERO AL LLEGAR NO SE ENCUENTRA LA PERSONA ENCARGADA SE LLAMA NÚMEROS DE CONTACTOS 3208806736 DONDE NOS ATIENDE SE EDYSON FABIAN JIMENEZ BUITRAGO  NOS INDICA QUE NOS PUEDES ATENDER EL DÍA VIERNES O SÁBADO EN HORAS DE LA MAÑANA SE INFORMA A COORDINADOR DE ZONA PARA REPROGRAMAR VISITA, PERSONA QUE ESTÁ EN COMERCIO JENNY ACOSTA INDICA NO ESTAR AUTORIZADA PARA FIRMAR
09-08-2025 CIERRE DE CB OK SE RETIRA DATAFONO Y LECTORA </t>
  </si>
  <si>
    <t>AB11H756</t>
  </si>
  <si>
    <t>TA-25-939874</t>
  </si>
  <si>
    <t>LA PAPELERIA MULTISERVICIOS OR</t>
  </si>
  <si>
    <t>FO-25-1341523</t>
  </si>
  <si>
    <t xml:space="preserve">SOLICITUD CIERRE AVAL
0
09-08-2025 SE LLEGA AL SITIO Y EL USUARIO NO VA A ENTRAR LOS EQUIPOS YA NO LE INFORMAN DEL CIERRE, EL USUARIO SE NIEGA LA FIRMA LA DAR INFORMACIÓN PERSONAL </t>
  </si>
  <si>
    <t>TA-25-948887</t>
  </si>
  <si>
    <t>MARANATHA LLANO GRANDE</t>
  </si>
  <si>
    <t>FO-25-1354119</t>
  </si>
  <si>
    <t>SE CREA SOLICITUD RETIRO VOLUNTARIO
0
09-08-2025 SE REALIZA RETIRO DE DATAFONO, LECTOR, PINPAD Y HUB,   BRAZO POSICIONADOR POR CIERRE DE PUNTO. COMERCIO NO DESEA QUEDAR COMO ADQUIRENTE</t>
  </si>
  <si>
    <t>IIQZZ494</t>
  </si>
  <si>
    <t>TA-25-939879</t>
  </si>
  <si>
    <t>VALERIAYBLANCA</t>
  </si>
  <si>
    <t>FO-25-1352160</t>
  </si>
  <si>
    <t>SOLICITUD CIERRE AVAL
0
11-08-2025 SE REALIZA VISITA A DIRECCIÓN DE COMERCIO, SE ENCUENTRA COMERCIO CERRADO, EN LLAMADA TELEFÓNICA LA SRA. BLANCA AYDE CARVAJAL PEDRAZA SOLICITA PASAR EL DÍA LUNES 11 DE AGOSTO, SOLICITA LLAMAR Y AVISAR SI SE REALIZA LA VISITA, YA QUE ESTE DÍA ES EL QUE TIENE DISPONIBLE PARA LA ENTREGA DE LOS EQUIPOS
0
11-08-2025 SE REALIZA VISITA A CB PARA REALIZAR CIERRE, SE ENCUENTRA CERRADO SE INTENTA COMUNICAR CON CLIENTE NO CONTESTAN</t>
  </si>
  <si>
    <t>TA-25-939880</t>
  </si>
  <si>
    <t>SERVI MENSAJERIA</t>
  </si>
  <si>
    <t>FO-25-1341537</t>
  </si>
  <si>
    <t>SOLICITUD CIERRE AVAL
0
11-08-2025 SE LLEGA A LA DIRECCIÓN INDICADA, PERO SE ENCUENTRA PUNTO CERRADO. SE LOGRA COMUNICACIÓN VÍA TELEFÓNICA LA SEÑORA MADELEINE INDICA QUE YA NO SE ENCUENTRA EN EL PUNTO PERO QUE SE ENCUENTRA EN UNA UBICACIÓN CERCANA, SE REALIZA DESPLAZAMIENTO UBICACIÓN CERCANA SE RETIRARÁ DATÁFONO Y LECTOR</t>
  </si>
  <si>
    <t>BBBB0285</t>
  </si>
  <si>
    <t>TA-25-948024</t>
  </si>
  <si>
    <t>FERRE ELECTRICOS LOS DIAZ</t>
  </si>
  <si>
    <t>FO-25-1352149</t>
  </si>
  <si>
    <t>SOLICITUD CIERRE AVAL
0
11-08-2025 SE VISITA COMERCIO, SE RETIRA CB AVAL, DATÁFONO, LECTOR DE BARRAS, CABLEADO, NO UPS, NO SE MANIPULAN EQUIPOS</t>
  </si>
  <si>
    <t>9A005246</t>
  </si>
  <si>
    <t>TA-25-921130</t>
  </si>
  <si>
    <t>TIENDA MIXTA JD</t>
  </si>
  <si>
    <t>FO-25-1328679</t>
  </si>
  <si>
    <t>SOLICITUD CIERRE AVAL
06/08/2025 SE LLAMA AL CONTACTO 3108498503 CONTESTA LA SEÑORA NANCY SILVA E INDICA QUE NO SE ENCUENTRA EN LA CIUDAD EL DÍA DE HOY QUE APARTIR DEL DÍA DE MAÑANA SE PUEDE PROGRAMAR LA VISITA
11-08-2025 SE REALIZA CIERRE DE CB AVAL, SE RETIRAN EQUIPO Y ACCESORIOS, SON TRASLADADOS A CALI Y ENTREGADOS EN BODEGA DE LINEA COMUNICACIONES</t>
  </si>
  <si>
    <t>EF00W225</t>
  </si>
  <si>
    <t>TA-25-921121</t>
  </si>
  <si>
    <t>ACE COMADERAS COVEÑAS</t>
  </si>
  <si>
    <t>FO-25-1328662</t>
  </si>
  <si>
    <t>SOLICITUD CIERRE AVAL
0
12-08-2025 SE VISITA SITIO SE VERIFICA INFORMACIÓN, COMERCIO NO AUTORIZA RETIRO DE LOS EQUIPOS POR MOTIVO QUE NO LE NOTIFICARON EL RETIRO AL ÁREA ADMINISTRATIVA</t>
  </si>
  <si>
    <t>MN00E488</t>
  </si>
  <si>
    <t>TA-25-921127</t>
  </si>
  <si>
    <t>TODO CELL COMUNICACIONES</t>
  </si>
  <si>
    <t>FO-25-1328672</t>
  </si>
  <si>
    <t>SOLICITUD CIERRE AVAL
0
12-08-2025 SE REALIZA LLAMADA Y CONTACTO CON EL CLIENTE PARA VALIDAR ENTREGA DE LOS EQUIPOS, YA QUE LA VIA  A SAN PABLO HA PRESENTADO CIERRES, PERO EL CLIENTE TAMPOCO SE ENCUENTRA EN EL MUNICIPIO. INDICA QUE UNA VEZ ESTE ALLÍ SE COMUNICARÁ CON NOSOTROS PARA PROGRAMAR LA VISITA. SE LE INDICA QUE DEBEMOS CERRAR LA SOLICITUD POR VENCIMIENTO</t>
  </si>
  <si>
    <t>TA-25-939875</t>
  </si>
  <si>
    <t xml:space="preserve">EL MUNDO DE LA BELLEZA EL ALTO </t>
  </si>
  <si>
    <t>FO-25-1341525</t>
  </si>
  <si>
    <t>SOLICITUD CIERRE AVAL
0
12-08-2025 DE REALIZA RETIRO DE EQUIPOS POR CIERRE DE CB AVAL</t>
  </si>
  <si>
    <t>SX5ZZ348</t>
  </si>
  <si>
    <t>TA-25-939876</t>
  </si>
  <si>
    <t>EL GANGAZO PAISA J &amp; V</t>
  </si>
  <si>
    <t>FO-25-1341528</t>
  </si>
  <si>
    <t>SOLICITUD CIERRE AVAL
0
12-08-2025 SE RETIRA: DATÁFONO, LECTOR DE BARRAS, BASE PARA DATÁFONO, CABLE MAGIC BOX, CABLE Y FUENTE DE PODER</t>
  </si>
  <si>
    <t>9A0EZ308</t>
  </si>
  <si>
    <t>TA-25-973759</t>
  </si>
  <si>
    <t>RED CLARO CVS</t>
  </si>
  <si>
    <t>FO-25-1375649</t>
  </si>
  <si>
    <t>SOLICITUD CIERRE AVAL
0
14-08-2025 SE REALIZA CIERRE CB SE RECUPERA DATÁFONO Y LECTOR OK SIN NOVEDADES</t>
  </si>
  <si>
    <t>FACZZ497</t>
  </si>
  <si>
    <t>TA-25-974827</t>
  </si>
  <si>
    <t>PAPELERIA RINCON 93</t>
  </si>
  <si>
    <t>FO-25-1376991</t>
  </si>
  <si>
    <t>SOLICITUD CIERRE AVAL PARA RETIRO DE LECTOR 
0
14-08-2025 SE REALIZA RETIRO VOLUNTARIO DE LECTORA</t>
  </si>
  <si>
    <t>TA-25-948025</t>
  </si>
  <si>
    <t>MARIA Y CASTIBLANCO MARTINEZ</t>
  </si>
  <si>
    <t>FO-25-1378152</t>
  </si>
  <si>
    <t>SOLICITUD CIERRE AVAL
0
14-08-2025 DURANTE LA VISITA TECNICA SE REALIZA CIERRE DE CB SE EVIDENCIA QUE COMERCIO NO EXISTE EN DIRECCIÓN SE LLAMA NUMEROS DE CONTACTO 3105830900 CONTESTA LA SRA MARIA YAMILE CASTIBLANCO  MARTINEZ Y NOS INDICA QUE LA DIRECCIÓN ESTA BIEN PERO ES EN EL MUNICIPIO DE SOACHA SE INFORMA A COORDINADOR PARA REPROGRAMAR VISITA EN SOACHA DIRECCIÓN OK 
0
15-08-2025 DURANTE LA VISITA TECNICA, SE REALIZA RETIRO DE DATAFONO, LECTOR, BRAZO POSICIONADOR. POR CIERRE DE PUNTO COMERCIO COMERCIO NO DESEA QUEDAR COMO ADQUIRENTE</t>
  </si>
  <si>
    <t>AB003113</t>
  </si>
  <si>
    <t>TA-25-968840</t>
  </si>
  <si>
    <t>VARIEDADES Y DETALLES SORPRESAS MATIAS</t>
  </si>
  <si>
    <t>FO-25-1371049</t>
  </si>
  <si>
    <t xml:space="preserve">SOLICITUD CIERRE AVAL
0
15-08-2025 CIERRE DE CB OK SE RETIRA DATAFONO Y LECTORA </t>
  </si>
  <si>
    <t>EG002668</t>
  </si>
  <si>
    <t>TA-25-976412</t>
  </si>
  <si>
    <t>SERVIPAGOS FLORIDA</t>
  </si>
  <si>
    <t>FO-25-1380256</t>
  </si>
  <si>
    <t>SOLICITUD CIERRE AVAL
15/08/2025 SE ESTABLECE COMUNICACIÓN CON LA SEÑORA MÓNICA VIA WHATSAPP AL NÚMERO 320 4648142 INFORMA QUE NOS TIENDE EL DIA DE MAÑANA EN LA SIGUIENTE DIRECCIÓN CRA 38 #204-111 LA RONDA 4
16-08-2025 SE RETIRA DATAFONO LECTOR, BASE Y CABLES CIERRE EXITOSO</t>
  </si>
  <si>
    <t>AD05Z019</t>
  </si>
  <si>
    <t>TA-25-989343</t>
  </si>
  <si>
    <t>TIENDA QUIJANO ARIAS</t>
  </si>
  <si>
    <t>FO-25-1396661</t>
  </si>
  <si>
    <t>SOLICITUD CIERRE AVAL
0
20-08-2025 SE REALIZA CIERRE POR SOLICITUD DEL CLIENTE, SE RETIRA DATÁFONO, LECTOR,BASE Y ACCESORIOS DE CONEXIÓN.</t>
  </si>
  <si>
    <t>10LZZ904</t>
  </si>
  <si>
    <t>TA-25-990223</t>
  </si>
  <si>
    <t>DROGUERIA SERVICOOP SUR N 4</t>
  </si>
  <si>
    <t>FO-25-1399177</t>
  </si>
  <si>
    <t>PARCIALMENTE EXITOSO ACCESORIOS</t>
  </si>
  <si>
    <t>SOLICITUD CIERRE AVAL
0
21-08-2025 SE REALIZA VISITA DE CAMPO DONDE SE RETIRA EQUIPO SIN NOVEDAD, CLIENTE NO  ENTREGA LECTORA MANIFIESTA NO TENERLA, SE INFORMA QUE ES NECESARIO VALIDAR LA UBICACIÓN DE LA LECTORA DADO QUE SE DEBE ENTREGAR DICHO EQUIPO DE LO CONTRARIO POSIBLEMENTE LE REALICEN EL COBRO, SE INFORMA A SUPERVISOR DE DICHA NOVEDAD.</t>
  </si>
  <si>
    <t>TR05Z335</t>
  </si>
  <si>
    <t>TA-25-989342</t>
  </si>
  <si>
    <t>CUCUTA EXPRESS MENSAJ EXTRARAP</t>
  </si>
  <si>
    <t>FO-25-1396656</t>
  </si>
  <si>
    <t>SOLICITUD CIERRE AVAL
0
22-08-2025 SE REALIZA VISITA, COMERCIO NO EXISTE EN LA DIRECCIÓN INDICADA, SE INTENTA CONTACTAR TELEFÓNICAMENTE AL CLIENTE, PERO NO RESPONDE EL NÚMERO DE CONTACTO.
3134944301</t>
  </si>
  <si>
    <t>TA-25-990220</t>
  </si>
  <si>
    <t>DROGUER SERVICOOP D SUR N 2</t>
  </si>
  <si>
    <t>FO-25-1399161</t>
  </si>
  <si>
    <t xml:space="preserve">SOLICITUD CIERRE AVAL
0
21-08-2025 SE REALIZA CIERRE CB AVAL ,SE RETIRA DATAFONO BASE FUENTE DATOS Y LECTORA </t>
  </si>
  <si>
    <t>BBBBA030</t>
  </si>
  <si>
    <t>TA-25-990221</t>
  </si>
  <si>
    <t>DROGUERIA SERVICOOP DEL SUR 3</t>
  </si>
  <si>
    <t>FO-25-1399164</t>
  </si>
  <si>
    <t xml:space="preserve">SOLICITUD CIERRE AVAL
0
21-08-2025 SE REALIZA CIERRE CB AVAL SE RETIRA DATAFONO BASE FUENTE DATOS Y LECTORA,SE RETIRAN EQUIPOS EN LA CARRERA 97C 49C-15 SUR </t>
  </si>
  <si>
    <t>11SZZ607</t>
  </si>
  <si>
    <t>TA-25-990222</t>
  </si>
  <si>
    <t>DROGUER SERVICOOP DEL SUR</t>
  </si>
  <si>
    <t>FO-25-1399167</t>
  </si>
  <si>
    <t xml:space="preserve">SOLICITUD CIERRE AVAL
0
21-08-2025 SE REALIZA CIERRE CB AVAL ,SE RETIRA DATAFONO BASE FUENTE DATOS </t>
  </si>
  <si>
    <t>BL016688</t>
  </si>
  <si>
    <t>TA-25-993484</t>
  </si>
  <si>
    <t>FO-25-1405620</t>
  </si>
  <si>
    <t>21-08 POR FAVOR REALIZAR RETIRO VOLUNTARIO DE LA LECTORA, PLACA 537579 DEL COMERCIO 12737128.
21-08 SE REALIZA RETIRO DE LECTORA VOLUNTARIAMENTE</t>
  </si>
  <si>
    <t>TA-25-990225</t>
  </si>
  <si>
    <t>DROGUERIA SERVICOOP N 5</t>
  </si>
  <si>
    <t>FO-25-1399185</t>
  </si>
  <si>
    <t>PARCIALMENTE EXITOSO</t>
  </si>
  <si>
    <t xml:space="preserve">SOLICITUD CIERRE AVAL
0
22-08-2025 SE REALIZA CIERRE CB AVAL SE RETIRA DATAFONO BASE FUENTE Y DATOS </t>
  </si>
  <si>
    <t>FUA08774</t>
  </si>
  <si>
    <t>TA-25-987739</t>
  </si>
  <si>
    <t>YORMAN ADRIAN HOLGUIN FERNANDEZ</t>
  </si>
  <si>
    <t>FO-25-1394637</t>
  </si>
  <si>
    <t xml:space="preserve">SOLICITUD CIERRE AVAL
0
22-08-2025 SE RETIRA DATÁFONO Y LECTOR DE CÓDIGO DE BARRAS EN BUEN ESTADO POR CIERRE DEL CORRESPONSAL </t>
  </si>
  <si>
    <t>A1PZZ536</t>
  </si>
  <si>
    <t>TA-25-987730</t>
  </si>
  <si>
    <t>TELECOM JERICO</t>
  </si>
  <si>
    <t>FO-25-1394631</t>
  </si>
  <si>
    <t xml:space="preserve">SOLICITUD CIERRE AVAL
0
22-08-2025 SE REALIZA CIERRE EXITOSO </t>
  </si>
  <si>
    <t>9L00O988</t>
  </si>
  <si>
    <t>TA-25-987709</t>
  </si>
  <si>
    <t>BOLANOCELL ORO 3</t>
  </si>
  <si>
    <t>FO-25-1394611</t>
  </si>
  <si>
    <t xml:space="preserve">SOLICITUD CIERRE AVAL
0
22-08-2025 SE RETIRAN EQUIPOS Y ACCESORIOS EN BUEN ESTADO POR CIERRE DEL CB </t>
  </si>
  <si>
    <t>II004092</t>
  </si>
  <si>
    <t>TA-25-987726</t>
  </si>
  <si>
    <t>BOLANOCELL ORO 1</t>
  </si>
  <si>
    <t>FO-25-1394627</t>
  </si>
  <si>
    <t xml:space="preserve">SOLICITUD CIERRE AVAL
0
22-08-2025 SE LLEGA AL COMERCIO PARA REALOZAR CIERRE DEL CB DE BANCO DE BOGOTÁ,PERO ESTÁ CERRADO , SE VUELVE A PASAR DESPUÉS Y AÚN SIGUE CERRADO </t>
  </si>
  <si>
    <t>TA-25-989393</t>
  </si>
  <si>
    <t>MISCELANEA Y PAPELERIA CAPINET</t>
  </si>
  <si>
    <t>FO-25-1396948</t>
  </si>
  <si>
    <t xml:space="preserve">SOLICITUD CIERRE AVAL
21/08/2025 SE COMUNICA CON EL CLIENTE AL NÚMERO DE TELÉFONO 310 8142498 PARA VALIDAR DISPONIBILIDAD DE ENTREGA DE EQUIPOS , LA SEÑORITA ALBA MANRIQUE INDICA QUE EL LOCAL LO ENTREGARON EN ABRIL , PERO ELLA LOS TIENE EN LA CASA , INDICA PARA EL DÍA SÁBADO EN LAS HORAS DE LA MAÑANA A LA DIRECCIÓN CALLE 104D #16-37  2DO PISO EL ROCIO
23-08-2025 SE REALIZA VISITA A LA DIRECCIÓN INDICADA POR EL CLIENTE CALLE 104D 16-37 BARRIO EL ROCÍO SE RETIRA DATAFONO Y LECTORA CON SUS RESPECTIVOS ACCESORIOS </t>
  </si>
  <si>
    <t>6Z003452</t>
  </si>
  <si>
    <t>TA-25-989338</t>
  </si>
  <si>
    <t>PUNTO V E C I</t>
  </si>
  <si>
    <t>FO-25-1396649</t>
  </si>
  <si>
    <t xml:space="preserve">SOLICITUD CIERRE AVAL
0
23-08-2025 SE VISITA COMERCIO POR CIERRE DE PUNTO AL LLEGAR A LA DIRECCIÓN REGISTRADA ESTÁ SE ENCUENTRA CERRADA SE INTENTA COMUNICACIÓN A LA LÍNEA 3192972076 Y LA LÍNEA 3232305085 SIN ÉXITO SE PROCEDE A  CERRAR ACTIVIDAD SIN MÁS NOVEDAD 
</t>
  </si>
  <si>
    <t>TA-25-987704</t>
  </si>
  <si>
    <t>SERVINTER TWO</t>
  </si>
  <si>
    <t>FO-25-1394607</t>
  </si>
  <si>
    <t xml:space="preserve">SOLICITUD CIERRE AVAL
0
22-08-2025 SE VISITA COMERCIO, SE REALIZA RETIRO DE CB AVAL, SE RETIRA DATAFONO, LECTORA DE BARRAS, BASE Y CABLEADO, NO SE MANIPULAN EQUIPOS </t>
  </si>
  <si>
    <t>9B00W204</t>
  </si>
  <si>
    <t>TA-25-987719</t>
  </si>
  <si>
    <t>SALA DE BELLEZA CHIQUI NEW LOO</t>
  </si>
  <si>
    <t>FO-25-1394620</t>
  </si>
  <si>
    <t xml:space="preserve">SOLICITUD CIERRE AVAL
0
22-08-2025 RETIRO DE EQUIPOS DE CB BANCO BOGOTÁ </t>
  </si>
  <si>
    <t>XP0BZ556</t>
  </si>
  <si>
    <t>TA-25-987754</t>
  </si>
  <si>
    <t>OPALE AF</t>
  </si>
  <si>
    <t>FO-25-1394654</t>
  </si>
  <si>
    <t xml:space="preserve">SOLICITUD CIERRE AVAL
0
23-08-2025 BUENOS DÍAS SE VISITA CB Y SE RECOGE DATAFONO Y LECTOR </t>
  </si>
  <si>
    <t>10OZZ542</t>
  </si>
  <si>
    <t>TA-25-987760</t>
  </si>
  <si>
    <t>PELUQUERIA MARILUNA</t>
  </si>
  <si>
    <t>FO-25-1394659</t>
  </si>
  <si>
    <t>SOLICITUD CIERRE AVAL
0
23-08-2025 SE REALIZA CIERRE DE CB</t>
  </si>
  <si>
    <t>SV00D761</t>
  </si>
  <si>
    <t>TA-25-987715</t>
  </si>
  <si>
    <t>TIENDA V E C I</t>
  </si>
  <si>
    <t>FO-25-1394615</t>
  </si>
  <si>
    <t xml:space="preserve">SOLICITUD CIERRE AVAL
0
23-08-2025 SE VISITA COMERCIO POR CIERRE DE PUNTO AL LLEGAR A LA DIRECCIÓN REGISTRADA ESTÁ SE ENCUENTRA CERRADA SE INTENTA COMUNICACIÓN A LA LÍNEA 3192972076 Y LA LÍNEA 3232305085 SIN ÉXITO SE PROCEDE A  CERRAR ACTIVIDAD SIN MÁS NOVEDAD </t>
  </si>
  <si>
    <t>TA-25-987689</t>
  </si>
  <si>
    <t>PAPELERIA EL TESORO</t>
  </si>
  <si>
    <t>FO-25-1394592</t>
  </si>
  <si>
    <t xml:space="preserve">SOLICITUD CIERRE AVAL
0
23-08-2025 COMERCIO NO EXISTE EN LA UBICACIÓN, SE PREGUNTA A VECINOS Y NO CONOCEN EL COMERCIO SE LLAMA AL NÚMERO DE CONTACTO SIN RESPUESTA </t>
  </si>
  <si>
    <t>TA-25-987693</t>
  </si>
  <si>
    <t>FO-25-1394595</t>
  </si>
  <si>
    <t>TA-25-990219</t>
  </si>
  <si>
    <t>GLOFACELL COMUNICACIONES</t>
  </si>
  <si>
    <t>FO-25-1399159</t>
  </si>
  <si>
    <t xml:space="preserve">SOLICITUD CIERRE AVAL
0
25-08-2025 SE REALIZA RECOLECCIÓN DE DATAFONO Y LECTORA NO SE REALIZAN PRUEBAS </t>
  </si>
  <si>
    <t>LACZZ915</t>
  </si>
  <si>
    <t>TA-25-987677</t>
  </si>
  <si>
    <t>DROGUERIA USMISALUD</t>
  </si>
  <si>
    <t>FO-25-1394577</t>
  </si>
  <si>
    <t xml:space="preserve">SOLICITUD CIERRE AVAL
0
25-08-2025 SE LLEGA A DIRECCIÓN PARA RETIRO DE EQUIPOS LA PERSONA EN SITIO INDICA QUE NO ESTÁ EL DATAFONO Y NO SABE DÓNDE LO TIENEN VA A INTENTAR CONTACTAR A LA ENCARGADA PARA QUE SE PONGA EN CONTACTO CON EL BANCO CUANDO LO ENCUENTRE ENTREGARLOS SE DEJA REGISTRO FOTOGRÁFICO </t>
  </si>
  <si>
    <t>TA-25-973754</t>
  </si>
  <si>
    <t>TECNOLOGY CELL B S</t>
  </si>
  <si>
    <t>FO-25-1375645</t>
  </si>
  <si>
    <t xml:space="preserve">SOLICITUD CIERRE AVAL
0
26-08-2025 CIERRE DE CB OK SE RETIRA DATAFONO Y LECTORA </t>
  </si>
  <si>
    <t>10LZZ785</t>
  </si>
  <si>
    <t>TA-25-987684</t>
  </si>
  <si>
    <t>MERCA 10 LA AURORA</t>
  </si>
  <si>
    <t>FO-25-1394586</t>
  </si>
  <si>
    <t xml:space="preserve">SOLICITUD CIERRE AVAL
26/08/2025 SE HABLA CON UNA PERSONA DEL SUPERMERCADO QUIEN INDICA QUE EL DUEÑO NO ESTA,  PERO PIDE VISITEMOS DESPUES DE LAS 10  DE LA MAÑANA DEL DIA DE HOY 26 PARA VALIDAR CON LA ESPOSA DEL DUEÑO SI ES POSIBLE EL RETIRO DE LOS EQUIPOS.
26-08-2025 SE REALIZA CIERRE DE CORRESPONSAL BANCARIO SE RETIRA DATAFONO LECTOR BASE FUENTE CIERRE EXITOSO </t>
  </si>
  <si>
    <t>9A009700</t>
  </si>
  <si>
    <t>TA-25-1005672</t>
  </si>
  <si>
    <t>TELOPAGO.COM</t>
  </si>
  <si>
    <t>FO-25-1420267</t>
  </si>
  <si>
    <t>SOLICITUD CIERRE AVAL
0
26-08-2025 SE REALIZA RETIRO DE DATAFONO, LECTOR DE BARRAS, PINPAD Y HUB POR CIERRE CB BANCO DE BOGOTÁ.</t>
  </si>
  <si>
    <t>9T3ZZ319</t>
  </si>
  <si>
    <t>TA-25-1034061</t>
  </si>
  <si>
    <t>FO-25-1433375</t>
  </si>
  <si>
    <t xml:space="preserve">SOLICITUD CIERRE AVAL VOLUNTARIO
0
27-08-2025 SE VISITA COMERCIO, LA SEÑORA TANIA GONZALEZ REALIZA ENTREGA VOLUNTARIA DE DATAFONO Y LECTOR. </t>
  </si>
  <si>
    <t>FAPZZ413</t>
  </si>
  <si>
    <t>TA-25-1038462</t>
  </si>
  <si>
    <t>ZONAZERO</t>
  </si>
  <si>
    <t>FO-25-1439394</t>
  </si>
  <si>
    <t xml:space="preserve">SOLICITUD CIERRE AVAL
0
28-08-2025 SE RETIRA DATÁFONO Y LECTORA </t>
  </si>
  <si>
    <t>MN00579C</t>
  </si>
  <si>
    <t>TA-25-1038923</t>
  </si>
  <si>
    <t>SAMARI TECHNOLOGY</t>
  </si>
  <si>
    <t>FO-25-1441145</t>
  </si>
  <si>
    <t xml:space="preserve">SOLICITUD CIERRE AVAL VOLUNTARIO
0
29-08-2025 SE RETIRA DATÁFONO Y LECTORA NO SE PUEDE SACAR TIRILLA YA QUE NO HAY DONDE CONECTAR EL EQUIPO </t>
  </si>
  <si>
    <t>NN005760</t>
  </si>
  <si>
    <t>TA-25-1038464</t>
  </si>
  <si>
    <t>FERRO ELECTRICOS PESCADOR</t>
  </si>
  <si>
    <t>FO-25-1439398</t>
  </si>
  <si>
    <t>SOLICITUD CIERRE AVAL
0
29-08-2025 SE INGRESA SE RECOGE BASE FUENTE EQUIPOS ESTADO OK</t>
  </si>
  <si>
    <t>LA00T744</t>
  </si>
  <si>
    <t>TA-25-1040824</t>
  </si>
  <si>
    <t>FO-25-1445906</t>
  </si>
  <si>
    <t xml:space="preserve">SOLICITUD CIERRE AVAL VOLUNTARIO
0
29-08-2025 SE REALIZA RETIRO DE EQUIPO ENTREGA VOLUNTARIA POR EL COMERCIO </t>
  </si>
  <si>
    <t>VEZZZ002</t>
  </si>
  <si>
    <t>TA-25-1038461</t>
  </si>
  <si>
    <t>DCLASS ARTE</t>
  </si>
  <si>
    <t>FO-25-1439390</t>
  </si>
  <si>
    <t>SOLICITUD CIERRE AVAL
0
30-08-2025 CLIENTE ENTREGA DATAFONO CON SOPORTE ,LECTOR DE BARRAS ,CABLE MAGIC BOX, FUENTE DE PODER DATÁFONO, ROLLOS NO HAY.</t>
  </si>
  <si>
    <t>9AJZZ134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</si>
</sst>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 #,##0.00_-;_-* &quot;-&quot;??_-;_-@_-"/>
    <numFmt numFmtId="164" formatCode="_(&quot;$&quot;\ * #,##0.00_);_(&quot;$&quot;\ * \(#,##0.00\);_(&quot;$&quot;\ * &quot;-&quot;??_);_(@_)"/>
    <numFmt numFmtId="165" formatCode="_(* #,##0.00_);_(* \(#,##0.00\);_(* &quot;-&quot;??_);_(@_)"/>
    <numFmt numFmtId="166" formatCode="&quot;$&quot;#,##0;[Red]\-&quot;$&quot;#,##0"/>
    <numFmt numFmtId="167" formatCode="_-&quot;$&quot;* #,##0.00_-;\-&quot;$&quot;* #,##0.00_-;_-&quot;$&quot;* &quot;-&quot;??_-;_-@_-"/>
    <numFmt numFmtId="168" formatCode="[$-409]d\-m\-yy\ h:mm\ AM/PM;@"/>
    <numFmt numFmtId="169" formatCode="[$-240A]dddd\,\ dd&quot; de &quot;mmmm&quot; de &quot;yyyy"/>
    <numFmt numFmtId="170" formatCode="_ &quot;$&quot;\ * #,##0_ ;_ &quot;$&quot;\ * \-#,##0_ ;_ &quot;$&quot;\ * &quot;-&quot;??_ ;_ @_ "/>
    <numFmt numFmtId="171" formatCode="&quot;$&quot;\ #,##0"/>
    <numFmt numFmtId="172" formatCode="_ * #,##0.00_ ;_ * \-#,##0.00_ ;_ * &quot;-&quot;??_ ;_ @_ "/>
    <numFmt numFmtId="173" formatCode="_ [$€-2]\ * #,##0.00_ ;_ [$€-2]\ * \-#,##0.00_ ;_ [$€-2]\ * &quot;-&quot;??_ "/>
    <numFmt numFmtId="174" formatCode="_-&quot;$&quot;* #,##0_-;\-&quot;$&quot;* #,##0_-;_-&quot;$&quot;* &quot;-&quot;??_-;_-@_-"/>
    <numFmt numFmtId="175" formatCode="_(&quot;$&quot;\ * #,##0_);_(&quot;$&quot;\ * \(#,##0\);_(&quot;$&quot;\ * &quot;-&quot;??_);_(@_)"/>
    <numFmt numFmtId="176" formatCode="_-* #,##0.00\ _€_-;\-* #,##0.00\ _€_-;_-* &quot;-&quot;??\ _€_-;_-@_-"/>
    <numFmt numFmtId="177" formatCode="_ &quot;$&quot;\ * #,##0.00_ ;_ &quot;$&quot;\ * \-#,##0.00_ ;_ &quot;$&quot;\ * &quot;-&quot;??_ ;_ @_ "/>
    <numFmt numFmtId="178" formatCode="[$-C0A]d\-mmm\-yy;@"/>
    <numFmt numFmtId="179" formatCode="[$-240A]General"/>
    <numFmt numFmtId="180" formatCode="0.000%"/>
    <numFmt numFmtId="181" formatCode="_ * #,##0.00_ ;_ * \-#,##0.00_ ;_ * \-??_ ;_ @_ "/>
    <numFmt numFmtId="182" formatCode="_-[$$-240A]\ * #,##0_-;\-[$$-240A]\ * #,##0_-;_-[$$-240A]\ * &quot;-&quot;??_-;_-@_-"/>
    <numFmt numFmtId="183" formatCode="dd/mm/yyyy;@"/>
    <numFmt numFmtId="184" formatCode="dd/mm/yyyy"/>
  </numFmts>
  <fonts count="114">
    <font>
      <sz val="11"/>
      <color theme="1"/>
      <name val="Calibri"/>
      <family val="2"/>
      <scheme val="minor"/>
    </font>
    <font>
      <sz val="11"/>
      <color indexed="8"/>
      <name val="Calibri"/>
      <family val="2"/>
    </font>
    <font>
      <sz val="10"/>
      <name val="Arial"/>
      <family val="2"/>
    </font>
    <font>
      <sz val="10"/>
      <name val="Arial"/>
      <family val="2"/>
    </font>
    <font>
      <sz val="11"/>
      <color indexed="8"/>
      <name val="Calibri"/>
      <family val="2"/>
    </font>
    <font>
      <sz val="10"/>
      <name val="Arial"/>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u/>
      <sz val="10"/>
      <color indexed="12"/>
      <name val="Arial"/>
      <family val="2"/>
    </font>
    <font>
      <sz val="12"/>
      <name val="Times New Roman"/>
      <family val="1"/>
    </font>
    <font>
      <sz val="10"/>
      <name val="Arial"/>
      <family val="2"/>
      <charset val="162"/>
    </font>
    <font>
      <sz val="11"/>
      <color theme="1"/>
      <name val="Calibri"/>
      <family val="2"/>
      <scheme val="minor"/>
    </font>
    <font>
      <sz val="10"/>
      <color theme="1"/>
      <name val="Apex"/>
      <family val="2"/>
    </font>
    <font>
      <sz val="10"/>
      <color rgb="FF000000"/>
      <name val="Arial"/>
      <family val="2"/>
    </font>
    <font>
      <sz val="8"/>
      <color theme="1"/>
      <name val="Calibri"/>
      <family val="2"/>
      <scheme val="minor"/>
    </font>
    <font>
      <sz val="10"/>
      <color theme="1"/>
      <name val="Arial"/>
      <family val="2"/>
    </font>
    <font>
      <sz val="10"/>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rgb="FF000000"/>
      <name val="Arial"/>
      <family val="2"/>
    </font>
    <font>
      <sz val="11"/>
      <color rgb="FFFFFFFF"/>
      <name val="Arial"/>
      <family val="2"/>
    </font>
    <font>
      <sz val="11"/>
      <color rgb="FF000000"/>
      <name val="Calibri"/>
      <family val="2"/>
    </font>
    <font>
      <u/>
      <sz val="11"/>
      <color theme="10"/>
      <name val="Calibri"/>
      <family val="2"/>
    </font>
    <font>
      <u/>
      <sz val="11"/>
      <color theme="10"/>
      <name val="Calibri"/>
      <family val="2"/>
      <scheme val="minor"/>
    </font>
    <font>
      <u/>
      <sz val="12.1"/>
      <color theme="10"/>
      <name val="Calibri"/>
      <family val="2"/>
    </font>
    <font>
      <sz val="12"/>
      <color theme="1"/>
      <name val="Trebuchet MS"/>
      <family val="2"/>
    </font>
    <font>
      <sz val="11"/>
      <color theme="1"/>
      <name val="ApexSansBookT"/>
      <family val="2"/>
    </font>
    <font>
      <sz val="10"/>
      <color indexed="64"/>
      <name val="Arial"/>
      <family val="2"/>
    </font>
    <font>
      <sz val="10"/>
      <color theme="1"/>
      <name val="Tw Cen MT"/>
      <family val="2"/>
    </font>
    <font>
      <sz val="10"/>
      <name val="MS Sans Serif"/>
      <family val="2"/>
    </font>
    <font>
      <sz val="10"/>
      <color indexed="8"/>
      <name val="Arial"/>
      <family val="2"/>
    </font>
    <font>
      <sz val="11"/>
      <name val="Calibri"/>
      <family val="2"/>
    </font>
    <font>
      <sz val="11"/>
      <color rgb="FF000000"/>
      <name val="Calibri"/>
      <family val="2"/>
      <charset val="1"/>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b/>
      <sz val="9"/>
      <color indexed="81"/>
      <name val="Tahoma"/>
      <family val="2"/>
    </font>
    <font>
      <sz val="9"/>
      <color indexed="81"/>
      <name val="Tahoma"/>
      <family val="2"/>
    </font>
    <font>
      <b/>
      <sz val="8"/>
      <name val="Gelion Thin"/>
    </font>
    <font>
      <sz val="8"/>
      <color theme="1"/>
      <name val="Gelion Thin"/>
    </font>
    <font>
      <sz val="11"/>
      <color theme="1"/>
      <name val="Gelion Thin"/>
    </font>
    <font>
      <b/>
      <sz val="8"/>
      <color rgb="FF000000"/>
      <name val="Gelion Thin"/>
    </font>
    <font>
      <b/>
      <sz val="10"/>
      <name val="Gelion Thin"/>
    </font>
    <font>
      <sz val="10"/>
      <color theme="1"/>
      <name val="Gelion Thin"/>
    </font>
    <font>
      <sz val="10"/>
      <name val="Gelion Thin"/>
    </font>
    <font>
      <sz val="8"/>
      <color rgb="FF000000"/>
      <name val="Gelion Thin"/>
    </font>
    <font>
      <b/>
      <sz val="10"/>
      <color rgb="FF000000"/>
      <name val="Gelion Thin"/>
    </font>
    <font>
      <sz val="10"/>
      <color rgb="FF000000"/>
      <name val="Gelion Thin"/>
    </font>
    <font>
      <b/>
      <sz val="11"/>
      <color theme="1"/>
      <name val="Gelion Thin"/>
    </font>
    <font>
      <sz val="11"/>
      <color rgb="FF000000"/>
      <name val="Calibri"/>
      <family val="2"/>
      <scheme val="minor"/>
    </font>
    <font>
      <b/>
      <i/>
      <sz val="11"/>
      <color rgb="FFFFFFFF"/>
      <name val="Century Gothic"/>
      <family val="2"/>
    </font>
    <font>
      <sz val="10"/>
      <color rgb="FF000000"/>
      <name val="Century Gothic"/>
      <family val="2"/>
    </font>
    <font>
      <sz val="10"/>
      <color rgb="FF3A3838"/>
      <name val="Century Gothic"/>
      <family val="2"/>
    </font>
    <font>
      <sz val="8"/>
      <color rgb="FFFF0000"/>
      <name val="Gelion Thin"/>
    </font>
    <font>
      <sz val="8"/>
      <name val="Gelion Thin"/>
    </font>
    <font>
      <sz val="10"/>
      <name val="Calibri"/>
      <family val="2"/>
      <scheme val="minor"/>
    </font>
    <font>
      <sz val="11"/>
      <name val="Calibri"/>
      <family val="2"/>
      <scheme val="minor"/>
    </font>
    <font>
      <sz val="10"/>
      <color theme="1"/>
      <name val="Cambria"/>
      <family val="2"/>
      <scheme val="major"/>
    </font>
    <font>
      <sz val="10"/>
      <name val="Cambria"/>
      <family val="2"/>
      <scheme val="major"/>
    </font>
    <font>
      <sz val="8"/>
      <name val="Gelion Light"/>
    </font>
    <font>
      <sz val="11"/>
      <name val="Gelion Thin"/>
    </font>
    <font>
      <sz val="11"/>
      <color rgb="FFC00000"/>
      <name val="Calibri"/>
      <family val="2"/>
      <scheme val="minor"/>
    </font>
    <font>
      <sz val="8"/>
      <color rgb="FFC00000"/>
      <name val="Gelion Light"/>
    </font>
    <font>
      <b/>
      <sz val="9"/>
      <color rgb="FFC00000"/>
      <name val="Gelion Thin"/>
    </font>
    <font>
      <b/>
      <sz val="10"/>
      <color rgb="FFC00000"/>
      <name val="Gelion Thin"/>
    </font>
    <font>
      <sz val="10"/>
      <color rgb="FFC00000"/>
      <name val="Gelion Thin"/>
    </font>
    <font>
      <sz val="8"/>
      <color theme="1"/>
      <name val="Gelion Light"/>
    </font>
    <font>
      <sz val="8"/>
      <color rgb="FFC00000"/>
      <name val="Century Gothic"/>
      <family val="2"/>
    </font>
    <font>
      <sz val="9"/>
      <name val="Gelion Thin"/>
    </font>
    <font>
      <b/>
      <sz val="11"/>
      <name val="Gelion Thin"/>
    </font>
    <font>
      <sz val="9"/>
      <color rgb="FFC00000"/>
      <name val="Gelion Light"/>
    </font>
    <font>
      <b/>
      <sz val="9"/>
      <color rgb="FFC00000"/>
      <name val="Gelion Light"/>
    </font>
    <font>
      <sz val="10"/>
      <name val="Century Gothic"/>
      <family val="1"/>
    </font>
    <font>
      <sz val="9"/>
      <color theme="1"/>
      <name val="Cambria"/>
      <family val="2"/>
      <scheme val="major"/>
    </font>
    <font>
      <sz val="8"/>
      <name val="Calibri"/>
      <family val="2"/>
      <scheme val="minor"/>
    </font>
  </fonts>
  <fills count="9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34998626667073579"/>
        <bgColor indexed="64"/>
      </patternFill>
    </fill>
    <fill>
      <patternFill patternType="solid">
        <fgColor theme="0" tint="-0.249977111117893"/>
        <bgColor indexed="64"/>
      </patternFill>
    </fill>
    <fill>
      <patternFill patternType="solid">
        <fgColor rgb="FFBFBFB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305496"/>
        <bgColor rgb="FF000000"/>
      </patternFill>
    </fill>
    <fill>
      <patternFill patternType="solid">
        <fgColor rgb="FFACB9CA"/>
        <bgColor rgb="FF000000"/>
      </patternFill>
    </fill>
    <fill>
      <patternFill patternType="solid">
        <fgColor rgb="FF00B0F0"/>
        <bgColor rgb="FF000000"/>
      </patternFill>
    </fill>
    <fill>
      <patternFill patternType="solid">
        <fgColor rgb="FFFFFF00"/>
        <bgColor rgb="FF000000"/>
      </patternFill>
    </fill>
    <fill>
      <patternFill patternType="solid">
        <fgColor rgb="FF00B0F0"/>
        <bgColor indexed="64"/>
      </patternFill>
    </fill>
    <fill>
      <patternFill patternType="solid">
        <fgColor rgb="FF92D050"/>
        <bgColor indexed="64"/>
      </patternFill>
    </fill>
    <fill>
      <patternFill patternType="solid">
        <fgColor theme="0"/>
        <bgColor indexed="64"/>
      </patternFill>
    </fill>
    <fill>
      <patternFill patternType="solid">
        <fgColor rgb="FF93F50A"/>
        <bgColor indexed="64"/>
      </patternFill>
    </fill>
    <fill>
      <patternFill patternType="solid">
        <fgColor rgb="FFCCFF66"/>
        <bgColor indexed="64"/>
      </patternFill>
    </fill>
    <fill>
      <patternFill patternType="solid">
        <fgColor theme="6" tint="0.79998168889431442"/>
        <bgColor indexed="64"/>
      </patternFill>
    </fill>
    <fill>
      <patternFill patternType="solid">
        <fgColor rgb="FFFFC000"/>
        <bgColor indexed="64"/>
      </patternFill>
    </fill>
    <fill>
      <patternFill patternType="solid">
        <fgColor rgb="FFFFFF00"/>
        <bgColor indexed="64"/>
      </patternFill>
    </fill>
  </fills>
  <borders count="4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style="thin">
        <color indexed="64"/>
      </left>
      <right/>
      <top style="thin">
        <color indexed="64"/>
      </top>
      <bottom/>
      <diagonal/>
    </border>
    <border>
      <left style="thin">
        <color rgb="FF000000"/>
      </left>
      <right/>
      <top style="thin">
        <color rgb="FF000000"/>
      </top>
      <bottom/>
      <diagonal/>
    </border>
    <border>
      <left/>
      <right/>
      <top/>
      <bottom style="thin">
        <color indexed="64"/>
      </bottom>
      <diagonal/>
    </border>
  </borders>
  <cellStyleXfs count="3954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13" fillId="3"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9" fillId="21" borderId="2" applyNumberFormat="0" applyAlignment="0" applyProtection="0"/>
    <xf numFmtId="164" fontId="2" fillId="0" borderId="0" applyFon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173" fontId="1" fillId="0" borderId="0" applyFont="0" applyFill="0" applyBorder="0" applyAlignment="0" applyProtection="0"/>
    <xf numFmtId="0" fontId="4" fillId="0" borderId="0"/>
    <xf numFmtId="0" fontId="1" fillId="0" borderId="0"/>
    <xf numFmtId="0" fontId="17" fillId="0" borderId="0" applyNumberFormat="0" applyFill="0" applyBorder="0" applyAlignment="0" applyProtection="0"/>
    <xf numFmtId="0" fontId="7" fillId="4" borderId="0" applyNumberFormat="0" applyBorder="0" applyAlignment="0" applyProtection="0"/>
    <xf numFmtId="0" fontId="19" fillId="0" borderId="4" applyNumberFormat="0" applyFill="0" applyAlignment="0" applyProtection="0"/>
    <xf numFmtId="0" fontId="20" fillId="0" borderId="5" applyNumberFormat="0" applyFill="0" applyAlignment="0" applyProtection="0"/>
    <xf numFmtId="0" fontId="11" fillId="0" borderId="6" applyNumberFormat="0" applyFill="0" applyAlignment="0" applyProtection="0"/>
    <xf numFmtId="0" fontId="11" fillId="0" borderId="0" applyNumberFormat="0" applyFill="0" applyBorder="0" applyAlignment="0" applyProtection="0"/>
    <xf numFmtId="0" fontId="22" fillId="0" borderId="0" applyNumberFormat="0" applyFill="0" applyBorder="0" applyAlignment="0" applyProtection="0">
      <alignment vertical="top"/>
      <protection locked="0"/>
    </xf>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2" fillId="7" borderId="1" applyNumberFormat="0" applyAlignment="0" applyProtection="0"/>
    <xf numFmtId="0" fontId="10" fillId="0" borderId="3" applyNumberFormat="0" applyFill="0" applyAlignment="0" applyProtection="0"/>
    <xf numFmtId="43" fontId="25" fillId="0" borderId="0" applyFont="0" applyFill="0" applyBorder="0" applyAlignment="0" applyProtection="0"/>
    <xf numFmtId="0" fontId="1" fillId="0" borderId="0" applyFont="0" applyFill="0" applyBorder="0" applyAlignment="0" applyProtection="0"/>
    <xf numFmtId="165" fontId="25"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2" fontId="2" fillId="0" borderId="0" applyFont="0" applyFill="0" applyBorder="0" applyAlignment="0" applyProtection="0"/>
    <xf numFmtId="164" fontId="25"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 fillId="0" borderId="0"/>
    <xf numFmtId="168" fontId="25" fillId="0" borderId="0"/>
    <xf numFmtId="0" fontId="25" fillId="0" borderId="0"/>
    <xf numFmtId="173"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0" fontId="26" fillId="0" borderId="0"/>
    <xf numFmtId="0" fontId="3" fillId="0" borderId="0"/>
    <xf numFmtId="0" fontId="2" fillId="0" borderId="0"/>
    <xf numFmtId="0" fontId="2" fillId="0" borderId="0"/>
    <xf numFmtId="0" fontId="2" fillId="0" borderId="0"/>
    <xf numFmtId="168" fontId="25" fillId="0" borderId="0"/>
    <xf numFmtId="169" fontId="2" fillId="0" borderId="0"/>
    <xf numFmtId="0" fontId="25" fillId="0" borderId="0"/>
    <xf numFmtId="168" fontId="2" fillId="0" borderId="0"/>
    <xf numFmtId="0" fontId="25" fillId="0" borderId="0"/>
    <xf numFmtId="0" fontId="2" fillId="0" borderId="0"/>
    <xf numFmtId="0" fontId="2" fillId="0" borderId="0"/>
    <xf numFmtId="0" fontId="25" fillId="0" borderId="0"/>
    <xf numFmtId="0" fontId="25" fillId="0" borderId="0"/>
    <xf numFmtId="0" fontId="2" fillId="0" borderId="0"/>
    <xf numFmtId="0" fontId="27"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7" fillId="0" borderId="0"/>
    <xf numFmtId="0" fontId="2" fillId="0" borderId="0"/>
    <xf numFmtId="0" fontId="25" fillId="0" borderId="0"/>
    <xf numFmtId="0" fontId="1" fillId="0" borderId="0"/>
    <xf numFmtId="0" fontId="5" fillId="0" borderId="0"/>
    <xf numFmtId="0" fontId="1" fillId="0" borderId="0"/>
    <xf numFmtId="0" fontId="2" fillId="0" borderId="0"/>
    <xf numFmtId="0" fontId="2" fillId="0" borderId="0"/>
    <xf numFmtId="0" fontId="2" fillId="0" borderId="0"/>
    <xf numFmtId="168" fontId="2" fillId="0" borderId="0"/>
    <xf numFmtId="170" fontId="2" fillId="0" borderId="0" applyFont="0" applyFill="0" applyBorder="0" applyAlignment="0" applyProtection="0"/>
    <xf numFmtId="0" fontId="2" fillId="0" borderId="0"/>
    <xf numFmtId="0" fontId="2" fillId="0" borderId="0"/>
    <xf numFmtId="0" fontId="1" fillId="0" borderId="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5" fillId="20" borderId="8" applyNumberFormat="0" applyAlignment="0" applyProtection="0"/>
    <xf numFmtId="9" fontId="2" fillId="0" borderId="0" applyFont="0" applyFill="0" applyBorder="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23" fillId="0" borderId="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16" fillId="0" borderId="0" applyNumberFormat="0" applyFill="0" applyBorder="0" applyAlignment="0" applyProtection="0"/>
    <xf numFmtId="0" fontId="24" fillId="0" borderId="0">
      <alignment wrapText="1"/>
    </xf>
    <xf numFmtId="164" fontId="2" fillId="0" borderId="0" applyFont="0" applyFill="0" applyBorder="0" applyAlignment="0" applyProtection="0"/>
    <xf numFmtId="164" fontId="25"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0" fontId="2" fillId="0" borderId="0"/>
    <xf numFmtId="0" fontId="2" fillId="0" borderId="0"/>
    <xf numFmtId="167" fontId="25" fillId="0" borderId="0" applyFont="0" applyFill="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46" fillId="58" borderId="0" applyNumberFormat="0" applyBorder="0" applyAlignment="0" applyProtection="0"/>
    <xf numFmtId="0" fontId="46" fillId="59" borderId="0" applyNumberFormat="0" applyBorder="0" applyAlignment="0" applyProtection="0"/>
    <xf numFmtId="0" fontId="46" fillId="60" borderId="0" applyNumberFormat="0" applyBorder="0" applyAlignment="0" applyProtection="0"/>
    <xf numFmtId="0" fontId="46" fillId="61" borderId="0" applyNumberFormat="0" applyBorder="0" applyAlignment="0" applyProtection="0"/>
    <xf numFmtId="0" fontId="46" fillId="62" borderId="0" applyNumberFormat="0" applyBorder="0" applyAlignment="0" applyProtection="0"/>
    <xf numFmtId="0" fontId="46" fillId="63"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46" fillId="64" borderId="0" applyNumberFormat="0" applyBorder="0" applyAlignment="0" applyProtection="0"/>
    <xf numFmtId="0" fontId="46" fillId="65" borderId="0" applyNumberFormat="0" applyBorder="0" applyAlignment="0" applyProtection="0"/>
    <xf numFmtId="0" fontId="46" fillId="66" borderId="0" applyNumberFormat="0" applyBorder="0" applyAlignment="0" applyProtection="0"/>
    <xf numFmtId="0" fontId="46" fillId="67" borderId="0" applyNumberFormat="0" applyBorder="0" applyAlignment="0" applyProtection="0"/>
    <xf numFmtId="0" fontId="46" fillId="68" borderId="0" applyNumberFormat="0" applyBorder="0" applyAlignment="0" applyProtection="0"/>
    <xf numFmtId="0" fontId="46" fillId="69"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7" fillId="70" borderId="0" applyNumberFormat="0" applyBorder="0" applyAlignment="0" applyProtection="0"/>
    <xf numFmtId="0" fontId="47" fillId="71" borderId="0" applyNumberFormat="0" applyBorder="0" applyAlignment="0" applyProtection="0"/>
    <xf numFmtId="0" fontId="47" fillId="72" borderId="0" applyNumberFormat="0" applyBorder="0" applyAlignment="0" applyProtection="0"/>
    <xf numFmtId="0" fontId="47" fillId="73" borderId="0" applyNumberFormat="0" applyBorder="0" applyAlignment="0" applyProtection="0"/>
    <xf numFmtId="0" fontId="47" fillId="74" borderId="0" applyNumberFormat="0" applyBorder="0" applyAlignment="0" applyProtection="0"/>
    <xf numFmtId="0" fontId="47" fillId="75"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4" fillId="27" borderId="0" applyNumberFormat="0" applyBorder="0" applyAlignment="0" applyProtection="0"/>
    <xf numFmtId="0" fontId="7" fillId="4" borderId="0" applyNumberFormat="0" applyBorder="0" applyAlignment="0" applyProtection="0"/>
    <xf numFmtId="0" fontId="34" fillId="27"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40" fillId="32" borderId="26" applyNumberFormat="0" applyAlignment="0" applyProtection="0"/>
    <xf numFmtId="0" fontId="9" fillId="21" borderId="2" applyNumberFormat="0" applyAlignment="0" applyProtection="0"/>
    <xf numFmtId="0" fontId="40" fillId="32" borderId="26"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39" fillId="0" borderId="25" applyNumberFormat="0" applyFill="0" applyAlignment="0" applyProtection="0"/>
    <xf numFmtId="0" fontId="10" fillId="0" borderId="3" applyNumberFormat="0" applyFill="0" applyAlignment="0" applyProtection="0"/>
    <xf numFmtId="0" fontId="39" fillId="0" borderId="25"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43" fontId="2" fillId="0" borderId="0" applyFont="0" applyFill="0" applyBorder="0" applyAlignment="0" applyProtection="0"/>
    <xf numFmtId="0" fontId="33" fillId="0" borderId="0" applyNumberFormat="0" applyFill="0" applyBorder="0" applyAlignment="0" applyProtection="0"/>
    <xf numFmtId="0" fontId="11" fillId="0" borderId="0" applyNumberFormat="0" applyFill="0" applyBorder="0" applyAlignment="0" applyProtection="0"/>
    <xf numFmtId="0" fontId="33"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36" fillId="30" borderId="23" applyNumberFormat="0" applyAlignment="0" applyProtection="0"/>
    <xf numFmtId="0" fontId="12" fillId="7" borderId="1" applyNumberFormat="0" applyAlignment="0" applyProtection="0"/>
    <xf numFmtId="0" fontId="36" fillId="30" borderId="23"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73"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78" fontId="1" fillId="0" borderId="0"/>
    <xf numFmtId="179" fontId="48"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2" fillId="0" borderId="0" applyNumberFormat="0" applyFill="0" applyBorder="0" applyAlignment="0" applyProtection="0"/>
    <xf numFmtId="0" fontId="49" fillId="0" borderId="0" applyNumberFormat="0" applyFill="0" applyBorder="0" applyAlignment="0" applyProtection="0">
      <alignment vertical="top"/>
      <protection locked="0"/>
    </xf>
    <xf numFmtId="0" fontId="50" fillId="0" borderId="0" applyNumberFormat="0" applyFill="0" applyBorder="0" applyAlignment="0" applyProtection="0"/>
    <xf numFmtId="0" fontId="49"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78" fontId="50" fillId="0" borderId="0" applyNumberFormat="0" applyFill="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5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80" fontId="2" fillId="0" borderId="0" applyFont="0" applyFill="0" applyBorder="0" applyAlignment="0" applyProtection="0"/>
    <xf numFmtId="172" fontId="2" fillId="0" borderId="0" applyFont="0" applyFill="0" applyBorder="0" applyAlignment="0" applyProtection="0"/>
    <xf numFmtId="43"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5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81" fontId="2"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1" fontId="2" fillId="0" borderId="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5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5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5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5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6"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 fillId="0" borderId="0" applyFont="0" applyFill="0" applyBorder="0" applyAlignment="0" applyProtection="0"/>
    <xf numFmtId="164" fontId="25" fillId="0" borderId="0" applyFont="0" applyFill="0" applyBorder="0" applyAlignment="0" applyProtection="0"/>
    <xf numFmtId="177" fontId="2" fillId="0" borderId="0" applyFont="0" applyFill="0" applyBorder="0" applyAlignment="0" applyProtection="0"/>
    <xf numFmtId="164" fontId="25" fillId="0" borderId="0" applyFont="0" applyFill="0" applyBorder="0" applyAlignment="0" applyProtection="0"/>
    <xf numFmtId="177" fontId="2" fillId="0" borderId="0" applyFont="0" applyFill="0" applyBorder="0" applyAlignment="0" applyProtection="0"/>
    <xf numFmtId="164" fontId="25" fillId="0" borderId="0" applyFont="0" applyFill="0" applyBorder="0" applyAlignment="0" applyProtection="0"/>
    <xf numFmtId="177" fontId="2" fillId="0" borderId="0" applyFont="0" applyFill="0" applyBorder="0" applyAlignment="0" applyProtection="0"/>
    <xf numFmtId="164" fontId="25"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67" fontId="25"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67" fontId="25" fillId="0" borderId="0" applyFont="0" applyFill="0" applyBorder="0" applyAlignment="0" applyProtection="0"/>
    <xf numFmtId="167" fontId="2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168" fontId="2" fillId="0" borderId="0"/>
    <xf numFmtId="0" fontId="25" fillId="0" borderId="0"/>
    <xf numFmtId="0" fontId="2" fillId="0" borderId="0">
      <alignment vertical="top"/>
    </xf>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53" fillId="0" borderId="0"/>
    <xf numFmtId="0" fontId="2" fillId="0" borderId="0"/>
    <xf numFmtId="0" fontId="2" fillId="0" borderId="0"/>
    <xf numFmtId="0" fontId="53" fillId="0" borderId="0"/>
    <xf numFmtId="0" fontId="2" fillId="0" borderId="0"/>
    <xf numFmtId="0" fontId="2" fillId="0" borderId="0"/>
    <xf numFmtId="0" fontId="5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applyNumberFormat="0" applyFill="0" applyBorder="0" applyAlignment="0" applyProtection="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178"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178" fontId="2" fillId="0" borderId="0"/>
    <xf numFmtId="0"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53" fillId="0" borderId="0"/>
    <xf numFmtId="178" fontId="52"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178" fontId="5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178" fontId="2" fillId="0" borderId="0"/>
    <xf numFmtId="168" fontId="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0" fontId="2" fillId="0" borderId="0"/>
    <xf numFmtId="178" fontId="2" fillId="0" borderId="0"/>
    <xf numFmtId="168" fontId="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0" fontId="2" fillId="0" borderId="0"/>
    <xf numFmtId="178" fontId="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0" fontId="2" fillId="0" borderId="0"/>
    <xf numFmtId="178" fontId="2" fillId="0" borderId="0"/>
    <xf numFmtId="168" fontId="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0" fontId="2" fillId="0" borderId="0"/>
    <xf numFmtId="178" fontId="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0" fontId="2" fillId="0" borderId="0"/>
    <xf numFmtId="178" fontId="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68" fontId="2"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68" fontId="2"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 fillId="0" borderId="0"/>
    <xf numFmtId="168" fontId="2" fillId="0" borderId="0"/>
    <xf numFmtId="168" fontId="2" fillId="0" borderId="0"/>
    <xf numFmtId="168" fontId="2" fillId="0" borderId="0"/>
    <xf numFmtId="16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0" fontId="2" fillId="0" borderId="0">
      <alignment vertical="top"/>
    </xf>
    <xf numFmtId="168" fontId="2" fillId="0" borderId="0"/>
    <xf numFmtId="178" fontId="25" fillId="0" borderId="0"/>
    <xf numFmtId="168" fontId="2" fillId="0" borderId="0"/>
    <xf numFmtId="178" fontId="25" fillId="0" borderId="0"/>
    <xf numFmtId="168" fontId="2"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68" fontId="2"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 fillId="0" borderId="0"/>
    <xf numFmtId="16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 fillId="0" borderId="0"/>
    <xf numFmtId="178" fontId="2"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6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178" fontId="25" fillId="0" borderId="0"/>
    <xf numFmtId="178" fontId="25" fillId="0" borderId="0"/>
    <xf numFmtId="178" fontId="25" fillId="0" borderId="0"/>
    <xf numFmtId="178" fontId="2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 fillId="0" borderId="0"/>
    <xf numFmtId="0" fontId="25" fillId="0" borderId="0"/>
    <xf numFmtId="178" fontId="25" fillId="0" borderId="0"/>
    <xf numFmtId="0" fontId="2" fillId="0" borderId="0"/>
    <xf numFmtId="0" fontId="2" fillId="0" borderId="0"/>
    <xf numFmtId="178" fontId="2" fillId="0" borderId="0"/>
    <xf numFmtId="0" fontId="2" fillId="0" borderId="0"/>
    <xf numFmtId="0" fontId="2" fillId="0" borderId="0"/>
    <xf numFmtId="178" fontId="2" fillId="0" borderId="0"/>
    <xf numFmtId="0" fontId="2" fillId="0" borderId="0"/>
    <xf numFmtId="0" fontId="2" fillId="0" borderId="0"/>
    <xf numFmtId="178" fontId="2" fillId="0" borderId="0"/>
    <xf numFmtId="0" fontId="2" fillId="0" borderId="0"/>
    <xf numFmtId="0" fontId="2" fillId="0" borderId="0"/>
    <xf numFmtId="178" fontId="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alignment vertical="top"/>
    </xf>
    <xf numFmtId="0" fontId="2" fillId="0" borderId="0">
      <alignment vertical="top"/>
    </xf>
    <xf numFmtId="0" fontId="2" fillId="0" borderId="0"/>
    <xf numFmtId="178" fontId="52" fillId="0" borderId="0"/>
    <xf numFmtId="0" fontId="2" fillId="0" borderId="0"/>
    <xf numFmtId="0" fontId="2" fillId="0" borderId="0"/>
    <xf numFmtId="178" fontId="2" fillId="0" borderId="0"/>
    <xf numFmtId="0" fontId="2" fillId="0" borderId="0"/>
    <xf numFmtId="0" fontId="2" fillId="0" borderId="0"/>
    <xf numFmtId="178" fontId="52" fillId="0" borderId="0"/>
    <xf numFmtId="0" fontId="2" fillId="0" borderId="0"/>
    <xf numFmtId="0" fontId="2" fillId="0" borderId="0"/>
    <xf numFmtId="178" fontId="2" fillId="0" borderId="0"/>
    <xf numFmtId="0" fontId="2" fillId="0" borderId="0"/>
    <xf numFmtId="0" fontId="2" fillId="0" borderId="0"/>
    <xf numFmtId="178" fontId="52" fillId="0" borderId="0"/>
    <xf numFmtId="0" fontId="2" fillId="0" borderId="0"/>
    <xf numFmtId="0" fontId="2" fillId="0" borderId="0"/>
    <xf numFmtId="178" fontId="2" fillId="0" borderId="0"/>
    <xf numFmtId="0" fontId="2" fillId="0" borderId="0"/>
    <xf numFmtId="0" fontId="2" fillId="0" borderId="0"/>
    <xf numFmtId="178" fontId="52"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0" fontId="2"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0" fontId="25" fillId="0" borderId="0"/>
    <xf numFmtId="178" fontId="25"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0" fontId="2" fillId="0" borderId="0"/>
    <xf numFmtId="178" fontId="2" fillId="0" borderId="0"/>
    <xf numFmtId="0" fontId="2" fillId="0" borderId="0"/>
    <xf numFmtId="0" fontId="2" fillId="0" borderId="0"/>
    <xf numFmtId="0" fontId="46" fillId="0" borderId="0"/>
    <xf numFmtId="178" fontId="52" fillId="0" borderId="0"/>
    <xf numFmtId="0" fontId="2" fillId="0" borderId="0"/>
    <xf numFmtId="0" fontId="2" fillId="0" borderId="0"/>
    <xf numFmtId="0" fontId="46" fillId="0" borderId="0"/>
    <xf numFmtId="178" fontId="52" fillId="0" borderId="0"/>
    <xf numFmtId="0" fontId="2" fillId="0" borderId="0"/>
    <xf numFmtId="0" fontId="2" fillId="0" borderId="0"/>
    <xf numFmtId="0" fontId="54" fillId="0" borderId="0"/>
    <xf numFmtId="0" fontId="46" fillId="0" borderId="0"/>
    <xf numFmtId="0" fontId="54" fillId="0" borderId="0"/>
    <xf numFmtId="0" fontId="54" fillId="0" borderId="0"/>
    <xf numFmtId="0" fontId="46" fillId="0" borderId="0"/>
    <xf numFmtId="178" fontId="52" fillId="0" borderId="0"/>
    <xf numFmtId="0" fontId="54" fillId="0" borderId="0"/>
    <xf numFmtId="0" fontId="46" fillId="0" borderId="0"/>
    <xf numFmtId="0" fontId="54" fillId="0" borderId="0"/>
    <xf numFmtId="0" fontId="2" fillId="0" borderId="0"/>
    <xf numFmtId="0" fontId="2" fillId="0" borderId="0"/>
    <xf numFmtId="0" fontId="46" fillId="0" borderId="0"/>
    <xf numFmtId="178" fontId="2" fillId="0" borderId="0"/>
    <xf numFmtId="0" fontId="2" fillId="0" borderId="0"/>
    <xf numFmtId="0" fontId="2" fillId="0" borderId="0"/>
    <xf numFmtId="0" fontId="46" fillId="0" borderId="0"/>
    <xf numFmtId="178" fontId="52" fillId="0" borderId="0"/>
    <xf numFmtId="0" fontId="2" fillId="0" borderId="0"/>
    <xf numFmtId="0" fontId="2" fillId="0" borderId="0"/>
    <xf numFmtId="0" fontId="54" fillId="0" borderId="0"/>
    <xf numFmtId="178" fontId="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168" fontId="52"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6" fillId="0" borderId="0"/>
    <xf numFmtId="0" fontId="2" fillId="0" borderId="0"/>
    <xf numFmtId="0" fontId="46" fillId="0" borderId="0"/>
    <xf numFmtId="0" fontId="2" fillId="0" borderId="0"/>
    <xf numFmtId="0" fontId="46" fillId="0" borderId="0"/>
    <xf numFmtId="0" fontId="46" fillId="0" borderId="0"/>
    <xf numFmtId="0" fontId="2" fillId="0" borderId="0"/>
    <xf numFmtId="0" fontId="46" fillId="0" borderId="0"/>
    <xf numFmtId="0" fontId="2" fillId="0" borderId="0"/>
    <xf numFmtId="168" fontId="52" fillId="0" borderId="0"/>
    <xf numFmtId="0" fontId="2" fillId="0" borderId="0"/>
    <xf numFmtId="0" fontId="4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52" fillId="0" borderId="0"/>
    <xf numFmtId="0" fontId="52" fillId="0" borderId="0"/>
    <xf numFmtId="0" fontId="2" fillId="0" borderId="0"/>
    <xf numFmtId="168" fontId="52" fillId="0" borderId="0"/>
    <xf numFmtId="0" fontId="2" fillId="0" borderId="0"/>
    <xf numFmtId="0" fontId="46" fillId="0" borderId="0"/>
    <xf numFmtId="178" fontId="52" fillId="0" borderId="0"/>
    <xf numFmtId="0" fontId="46" fillId="0" borderId="0"/>
    <xf numFmtId="168" fontId="52" fillId="0" borderId="0"/>
    <xf numFmtId="0" fontId="46" fillId="0" borderId="0"/>
    <xf numFmtId="0" fontId="46" fillId="0" borderId="0"/>
    <xf numFmtId="0" fontId="46" fillId="0" borderId="0"/>
    <xf numFmtId="0" fontId="46" fillId="0" borderId="0"/>
    <xf numFmtId="0" fontId="2" fillId="0" borderId="0"/>
    <xf numFmtId="0" fontId="2" fillId="0" borderId="0"/>
    <xf numFmtId="178" fontId="2" fillId="0" borderId="0"/>
    <xf numFmtId="168" fontId="2" fillId="0" borderId="0"/>
    <xf numFmtId="0" fontId="2" fillId="0" borderId="0"/>
    <xf numFmtId="0" fontId="2" fillId="0" borderId="0"/>
    <xf numFmtId="0" fontId="2" fillId="0" borderId="0"/>
    <xf numFmtId="0" fontId="2" fillId="0" borderId="0"/>
    <xf numFmtId="0" fontId="2" fillId="0" borderId="0"/>
    <xf numFmtId="168" fontId="2" fillId="0" borderId="0"/>
    <xf numFmtId="178"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2" fillId="0" borderId="0"/>
    <xf numFmtId="0" fontId="2" fillId="0" borderId="0"/>
    <xf numFmtId="0" fontId="2" fillId="0" borderId="0"/>
    <xf numFmtId="178" fontId="2" fillId="0" borderId="0"/>
    <xf numFmtId="0" fontId="2" fillId="0" borderId="0"/>
    <xf numFmtId="0" fontId="2" fillId="0" borderId="0"/>
    <xf numFmtId="178" fontId="52" fillId="0" borderId="0"/>
    <xf numFmtId="0"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52" fillId="0" borderId="0"/>
    <xf numFmtId="0" fontId="2" fillId="0" borderId="0"/>
    <xf numFmtId="178" fontId="2" fillId="0" borderId="0"/>
    <xf numFmtId="0" fontId="46"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68" fontId="25" fillId="0" borderId="0"/>
    <xf numFmtId="168" fontId="25" fillId="0" borderId="0"/>
    <xf numFmtId="178" fontId="2" fillId="0" borderId="0"/>
    <xf numFmtId="0" fontId="54" fillId="0" borderId="0"/>
    <xf numFmtId="178" fontId="2" fillId="0" borderId="0"/>
    <xf numFmtId="178" fontId="2" fillId="0" borderId="0"/>
    <xf numFmtId="178" fontId="2" fillId="0" borderId="0"/>
    <xf numFmtId="178" fontId="2" fillId="0" borderId="0"/>
    <xf numFmtId="0" fontId="2" fillId="0" borderId="0"/>
    <xf numFmtId="178" fontId="52" fillId="0" borderId="0"/>
    <xf numFmtId="178" fontId="2" fillId="0" borderId="0"/>
    <xf numFmtId="0" fontId="2" fillId="0" borderId="0"/>
    <xf numFmtId="178" fontId="2" fillId="0" borderId="0"/>
    <xf numFmtId="0" fontId="46" fillId="0" borderId="0"/>
    <xf numFmtId="178" fontId="2" fillId="0" borderId="0"/>
    <xf numFmtId="0" fontId="54" fillId="0" borderId="0"/>
    <xf numFmtId="178" fontId="2" fillId="0" borderId="0"/>
    <xf numFmtId="0" fontId="54" fillId="0" borderId="0"/>
    <xf numFmtId="178" fontId="2" fillId="0" borderId="0"/>
    <xf numFmtId="178"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0" fontId="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52" fillId="0" borderId="0"/>
    <xf numFmtId="178" fontId="2" fillId="0" borderId="0"/>
    <xf numFmtId="0" fontId="2" fillId="0" borderId="0"/>
    <xf numFmtId="178" fontId="5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178" fontId="2" fillId="0" borderId="0"/>
    <xf numFmtId="0" fontId="2" fillId="0" borderId="0"/>
    <xf numFmtId="0" fontId="2" fillId="0" borderId="0"/>
    <xf numFmtId="168" fontId="2" fillId="0" borderId="0"/>
    <xf numFmtId="0" fontId="2" fillId="0" borderId="0"/>
    <xf numFmtId="168" fontId="2" fillId="0" borderId="0"/>
    <xf numFmtId="0" fontId="2" fillId="0" borderId="0" applyNumberFormat="0" applyFill="0" applyBorder="0" applyAlignment="0" applyProtection="0"/>
    <xf numFmtId="0" fontId="2" fillId="0" borderId="0"/>
    <xf numFmtId="0" fontId="2" fillId="0" borderId="0"/>
    <xf numFmtId="178" fontId="2" fillId="0" borderId="0"/>
    <xf numFmtId="0" fontId="2" fillId="0" borderId="0"/>
    <xf numFmtId="168" fontId="2" fillId="0" borderId="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xf numFmtId="0" fontId="2" fillId="0" borderId="0"/>
    <xf numFmtId="178" fontId="2" fillId="0" borderId="0"/>
    <xf numFmtId="0" fontId="2" fillId="0" borderId="0"/>
    <xf numFmtId="0" fontId="53" fillId="0" borderId="0"/>
    <xf numFmtId="0" fontId="2" fillId="0" borderId="0"/>
    <xf numFmtId="0" fontId="2" fillId="0" borderId="0"/>
    <xf numFmtId="178" fontId="2" fillId="0" borderId="0"/>
    <xf numFmtId="0" fontId="2" fillId="0" borderId="0"/>
    <xf numFmtId="0" fontId="53" fillId="0" borderId="0"/>
    <xf numFmtId="178" fontId="2" fillId="0" borderId="0"/>
    <xf numFmtId="0" fontId="2" fillId="0" borderId="0"/>
    <xf numFmtId="0" fontId="2" fillId="0" borderId="0"/>
    <xf numFmtId="0" fontId="2" fillId="0" borderId="0"/>
    <xf numFmtId="178" fontId="2" fillId="0" borderId="0"/>
    <xf numFmtId="0"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53"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5" fillId="0" borderId="0"/>
    <xf numFmtId="16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178" fontId="2" fillId="0" borderId="0"/>
    <xf numFmtId="0" fontId="2" fillId="0" borderId="0"/>
    <xf numFmtId="0" fontId="2" fillId="0" borderId="0"/>
    <xf numFmtId="0" fontId="25"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55" fillId="0" borderId="0"/>
    <xf numFmtId="0" fontId="25" fillId="0" borderId="0"/>
    <xf numFmtId="0" fontId="55" fillId="0" borderId="0"/>
    <xf numFmtId="0" fontId="25" fillId="0" borderId="0"/>
    <xf numFmtId="0" fontId="55" fillId="0" borderId="0"/>
    <xf numFmtId="0" fontId="25" fillId="0" borderId="0"/>
    <xf numFmtId="0" fontId="55" fillId="0" borderId="0"/>
    <xf numFmtId="0" fontId="25" fillId="0" borderId="0"/>
    <xf numFmtId="0" fontId="55" fillId="0" borderId="0"/>
    <xf numFmtId="0" fontId="25" fillId="0" borderId="0"/>
    <xf numFmtId="0" fontId="55" fillId="0" borderId="0"/>
    <xf numFmtId="0" fontId="25" fillId="0" borderId="0"/>
    <xf numFmtId="0" fontId="55" fillId="0" borderId="0"/>
    <xf numFmtId="0" fontId="2" fillId="0" borderId="0"/>
    <xf numFmtId="0" fontId="2" fillId="0" borderId="0"/>
    <xf numFmtId="0" fontId="55"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55" fillId="0" borderId="0"/>
    <xf numFmtId="0" fontId="2" fillId="0" borderId="0"/>
    <xf numFmtId="0" fontId="2" fillId="0" borderId="0"/>
    <xf numFmtId="0" fontId="55" fillId="0" borderId="0"/>
    <xf numFmtId="0" fontId="2" fillId="0" borderId="0"/>
    <xf numFmtId="0" fontId="2" fillId="0" borderId="0"/>
    <xf numFmtId="0" fontId="55" fillId="0" borderId="0"/>
    <xf numFmtId="0" fontId="2" fillId="0" borderId="0"/>
    <xf numFmtId="0" fontId="2" fillId="0" borderId="0"/>
    <xf numFmtId="0" fontId="55" fillId="0" borderId="0"/>
    <xf numFmtId="0" fontId="25" fillId="0" borderId="0"/>
    <xf numFmtId="0" fontId="55" fillId="0" borderId="0"/>
    <xf numFmtId="0" fontId="55" fillId="0" borderId="0"/>
    <xf numFmtId="0" fontId="55" fillId="0" borderId="0"/>
    <xf numFmtId="0" fontId="55" fillId="0" borderId="0"/>
    <xf numFmtId="0" fontId="55" fillId="0" borderId="0"/>
    <xf numFmtId="0" fontId="55" fillId="0" borderId="0"/>
    <xf numFmtId="0" fontId="2" fillId="0" borderId="0"/>
    <xf numFmtId="0" fontId="2" fillId="0" borderId="0"/>
    <xf numFmtId="0" fontId="2" fillId="0" borderId="0"/>
    <xf numFmtId="0" fontId="2" fillId="0" borderId="0"/>
    <xf numFmtId="178" fontId="52" fillId="0" borderId="0"/>
    <xf numFmtId="0" fontId="2"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2" fillId="0" borderId="0"/>
    <xf numFmtId="0" fontId="2" fillId="0" borderId="0"/>
    <xf numFmtId="0" fontId="2" fillId="0" borderId="0"/>
    <xf numFmtId="0" fontId="2" fillId="0" borderId="0"/>
    <xf numFmtId="178" fontId="52" fillId="0" borderId="0"/>
    <xf numFmtId="0" fontId="2" fillId="0" borderId="0"/>
    <xf numFmtId="0" fontId="55" fillId="0" borderId="0"/>
    <xf numFmtId="0" fontId="55"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178" fontId="25"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5" fillId="0" borderId="0"/>
    <xf numFmtId="0" fontId="2" fillId="0" borderId="0">
      <alignment vertical="top"/>
    </xf>
    <xf numFmtId="178" fontId="52" fillId="0" borderId="0"/>
    <xf numFmtId="0" fontId="2" fillId="0" borderId="0">
      <alignment vertical="top"/>
    </xf>
    <xf numFmtId="0" fontId="2"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 fillId="0" borderId="0"/>
    <xf numFmtId="0" fontId="2" fillId="0" borderId="0"/>
    <xf numFmtId="178" fontId="52" fillId="0" borderId="0"/>
    <xf numFmtId="0" fontId="2" fillId="0" borderId="0"/>
    <xf numFmtId="0" fontId="2" fillId="0" borderId="0"/>
    <xf numFmtId="0" fontId="2" fillId="0" borderId="0"/>
    <xf numFmtId="0" fontId="25" fillId="0" borderId="0"/>
    <xf numFmtId="0" fontId="25" fillId="0" borderId="0"/>
    <xf numFmtId="0" fontId="25" fillId="0" borderId="0"/>
    <xf numFmtId="0" fontId="25" fillId="0" borderId="0"/>
    <xf numFmtId="0" fontId="2" fillId="0" borderId="0">
      <alignment vertical="top"/>
    </xf>
    <xf numFmtId="168" fontId="2" fillId="0" borderId="0"/>
    <xf numFmtId="0" fontId="2" fillId="0" borderId="0">
      <alignment vertical="top"/>
    </xf>
    <xf numFmtId="178" fontId="52" fillId="0" borderId="0"/>
    <xf numFmtId="0" fontId="2" fillId="0" borderId="0"/>
    <xf numFmtId="0" fontId="2" fillId="0" borderId="0"/>
    <xf numFmtId="0" fontId="2"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alignment vertical="top"/>
    </xf>
    <xf numFmtId="0" fontId="2" fillId="0" borderId="0">
      <alignment vertical="top"/>
    </xf>
    <xf numFmtId="0" fontId="25" fillId="0" borderId="0"/>
    <xf numFmtId="0" fontId="2" fillId="0" borderId="0">
      <alignment vertical="top"/>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5" fillId="0" borderId="0"/>
    <xf numFmtId="0" fontId="25"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5" fillId="0" borderId="0"/>
    <xf numFmtId="0" fontId="25" fillId="0" borderId="0"/>
    <xf numFmtId="178" fontId="52"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5" fillId="0" borderId="0"/>
    <xf numFmtId="0" fontId="2" fillId="0" borderId="0"/>
    <xf numFmtId="0" fontId="25" fillId="0" borderId="0"/>
    <xf numFmtId="0" fontId="25" fillId="0" borderId="0"/>
    <xf numFmtId="178"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178" fontId="2" fillId="0" borderId="0"/>
    <xf numFmtId="0" fontId="53" fillId="0" borderId="0"/>
    <xf numFmtId="0" fontId="25" fillId="0" borderId="0"/>
    <xf numFmtId="0" fontId="56" fillId="0" borderId="0"/>
    <xf numFmtId="0" fontId="53" fillId="0" borderId="0"/>
    <xf numFmtId="0" fontId="56" fillId="0" borderId="0"/>
    <xf numFmtId="168" fontId="25" fillId="0" borderId="0"/>
    <xf numFmtId="0" fontId="56" fillId="0" borderId="0"/>
    <xf numFmtId="0" fontId="53" fillId="0" borderId="0"/>
    <xf numFmtId="0" fontId="25" fillId="0" borderId="0"/>
    <xf numFmtId="0" fontId="25" fillId="0" borderId="0"/>
    <xf numFmtId="0" fontId="56" fillId="0" borderId="0"/>
    <xf numFmtId="0" fontId="53" fillId="0" borderId="0"/>
    <xf numFmtId="0" fontId="56" fillId="0" borderId="0"/>
    <xf numFmtId="0" fontId="56" fillId="0" borderId="0"/>
    <xf numFmtId="0" fontId="53" fillId="0" borderId="0"/>
    <xf numFmtId="0" fontId="56" fillId="0" borderId="0"/>
    <xf numFmtId="0" fontId="56" fillId="0" borderId="0"/>
    <xf numFmtId="0" fontId="53" fillId="0" borderId="0"/>
    <xf numFmtId="0" fontId="57" fillId="0" borderId="0"/>
    <xf numFmtId="0" fontId="53" fillId="0" borderId="0"/>
    <xf numFmtId="0" fontId="57" fillId="0" borderId="0"/>
    <xf numFmtId="0" fontId="53" fillId="0" borderId="0"/>
    <xf numFmtId="0" fontId="56" fillId="0" borderId="0"/>
    <xf numFmtId="0" fontId="5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168"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168" fontId="2" fillId="0" borderId="0"/>
    <xf numFmtId="17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3" fillId="0" borderId="0"/>
    <xf numFmtId="0" fontId="2" fillId="0" borderId="0"/>
    <xf numFmtId="0" fontId="2" fillId="0" borderId="0"/>
    <xf numFmtId="0" fontId="2" fillId="0" borderId="0"/>
    <xf numFmtId="0" fontId="2" fillId="0" borderId="0"/>
    <xf numFmtId="0" fontId="2" fillId="0" borderId="0"/>
    <xf numFmtId="0" fontId="2" fillId="0" borderId="0"/>
    <xf numFmtId="0" fontId="53" fillId="0" borderId="0"/>
    <xf numFmtId="0" fontId="2" fillId="0" borderId="0"/>
    <xf numFmtId="0" fontId="2" fillId="0" borderId="0"/>
    <xf numFmtId="0" fontId="53" fillId="0" borderId="0"/>
    <xf numFmtId="0" fontId="2" fillId="0" borderId="0"/>
    <xf numFmtId="0" fontId="2" fillId="0" borderId="0"/>
    <xf numFmtId="0" fontId="53"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5" fillId="0" borderId="0"/>
    <xf numFmtId="0" fontId="25" fillId="0" borderId="0"/>
    <xf numFmtId="0" fontId="58" fillId="0" borderId="0"/>
    <xf numFmtId="0" fontId="25" fillId="0" borderId="0"/>
    <xf numFmtId="0" fontId="2" fillId="0" borderId="0"/>
    <xf numFmtId="0" fontId="2" fillId="0" borderId="0"/>
    <xf numFmtId="0" fontId="2" fillId="0" borderId="0"/>
    <xf numFmtId="0" fontId="2" fillId="0" borderId="0"/>
    <xf numFmtId="170" fontId="2" fillId="0" borderId="0" applyFont="0" applyFill="0" applyBorder="0" applyAlignment="0" applyProtection="0"/>
    <xf numFmtId="178" fontId="2" fillId="0" borderId="0"/>
    <xf numFmtId="0" fontId="53" fillId="0" borderId="0"/>
    <xf numFmtId="0" fontId="2" fillId="0" borderId="0"/>
    <xf numFmtId="0" fontId="2" fillId="0" borderId="0"/>
    <xf numFmtId="0" fontId="53" fillId="0" borderId="0"/>
    <xf numFmtId="0" fontId="2" fillId="0" borderId="0"/>
    <xf numFmtId="0" fontId="2" fillId="0" borderId="0"/>
    <xf numFmtId="0" fontId="2" fillId="0" borderId="0"/>
    <xf numFmtId="0" fontId="53" fillId="0" borderId="0"/>
    <xf numFmtId="0" fontId="2" fillId="0" borderId="0"/>
    <xf numFmtId="0" fontId="2" fillId="0" borderId="0"/>
    <xf numFmtId="0" fontId="2" fillId="0" borderId="0"/>
    <xf numFmtId="0" fontId="2" fillId="0" borderId="0"/>
    <xf numFmtId="0" fontId="53" fillId="0" borderId="0"/>
    <xf numFmtId="0" fontId="2" fillId="0" borderId="0"/>
    <xf numFmtId="0" fontId="2" fillId="0" borderId="0"/>
    <xf numFmtId="0" fontId="53" fillId="0" borderId="0"/>
    <xf numFmtId="0" fontId="2" fillId="0" borderId="0"/>
    <xf numFmtId="0" fontId="2" fillId="0" borderId="0"/>
    <xf numFmtId="0" fontId="2" fillId="0" borderId="0"/>
    <xf numFmtId="0" fontId="2" fillId="0" borderId="0"/>
    <xf numFmtId="0" fontId="5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5" fillId="0" borderId="0"/>
    <xf numFmtId="0" fontId="2" fillId="0" borderId="0"/>
    <xf numFmtId="0" fontId="2" fillId="0" borderId="0"/>
    <xf numFmtId="0" fontId="25" fillId="0" borderId="0"/>
    <xf numFmtId="0" fontId="2" fillId="0" borderId="0"/>
    <xf numFmtId="0" fontId="25" fillId="0" borderId="0"/>
    <xf numFmtId="168" fontId="2" fillId="0" borderId="0"/>
    <xf numFmtId="168" fontId="2" fillId="0" borderId="0"/>
    <xf numFmtId="168" fontId="2" fillId="0" borderId="0"/>
    <xf numFmtId="0" fontId="25" fillId="0" borderId="0"/>
    <xf numFmtId="0" fontId="25" fillId="0" borderId="0"/>
    <xf numFmtId="168" fontId="2"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53"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53"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53"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53"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53"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23" borderId="7" applyNumberFormat="0" applyFont="0" applyAlignment="0" applyProtection="0"/>
    <xf numFmtId="0" fontId="1" fillId="33" borderId="27" applyNumberFormat="0" applyFont="0" applyAlignment="0" applyProtection="0"/>
    <xf numFmtId="0" fontId="2" fillId="23" borderId="7" applyNumberFormat="0" applyFont="0" applyAlignment="0" applyProtection="0"/>
    <xf numFmtId="0" fontId="1" fillId="33" borderId="2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25" fillId="33" borderId="27" applyNumberFormat="0" applyFont="0" applyAlignment="0" applyProtection="0"/>
    <xf numFmtId="0" fontId="25" fillId="33" borderId="27" applyNumberFormat="0" applyFont="0" applyAlignment="0" applyProtection="0"/>
    <xf numFmtId="0" fontId="25" fillId="33" borderId="27" applyNumberFormat="0" applyFont="0" applyAlignment="0" applyProtection="0"/>
    <xf numFmtId="0" fontId="25" fillId="0" borderId="0"/>
    <xf numFmtId="0" fontId="25" fillId="0" borderId="0"/>
    <xf numFmtId="0" fontId="25" fillId="33" borderId="2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2" fillId="23" borderId="7" applyNumberFormat="0" applyFont="0" applyAlignment="0" applyProtection="0"/>
    <xf numFmtId="0" fontId="25" fillId="33" borderId="27" applyNumberFormat="0" applyFont="0" applyAlignment="0" applyProtection="0"/>
    <xf numFmtId="0" fontId="25" fillId="33" borderId="27" applyNumberFormat="0" applyFont="0" applyAlignment="0" applyProtection="0"/>
    <xf numFmtId="0" fontId="25" fillId="33" borderId="27" applyNumberFormat="0" applyFont="0" applyAlignment="0" applyProtection="0"/>
    <xf numFmtId="0" fontId="25" fillId="0" borderId="0"/>
    <xf numFmtId="0" fontId="25" fillId="0" borderId="0"/>
    <xf numFmtId="0" fontId="25" fillId="33" borderId="27" applyNumberFormat="0" applyFont="0" applyAlignment="0" applyProtection="0"/>
    <xf numFmtId="0" fontId="1"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5" fillId="0" borderId="0"/>
    <xf numFmtId="0" fontId="25"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5" fillId="0" borderId="0"/>
    <xf numFmtId="0" fontId="25"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5" fillId="0" borderId="0"/>
    <xf numFmtId="0" fontId="25"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5" fillId="0" borderId="0"/>
    <xf numFmtId="0" fontId="25" fillId="0" borderId="0"/>
    <xf numFmtId="9" fontId="2" fillId="0" borderId="0" applyFont="0" applyFill="0" applyBorder="0" applyAlignment="0" applyProtection="0"/>
    <xf numFmtId="0" fontId="25" fillId="0" borderId="0"/>
    <xf numFmtId="0" fontId="37" fillId="31" borderId="24" applyNumberFormat="0" applyAlignment="0" applyProtection="0"/>
    <xf numFmtId="0" fontId="15" fillId="20" borderId="8" applyNumberFormat="0" applyAlignment="0" applyProtection="0"/>
    <xf numFmtId="0" fontId="15" fillId="20" borderId="8" applyNumberFormat="0" applyAlignment="0" applyProtection="0"/>
    <xf numFmtId="0" fontId="25" fillId="0" borderId="0"/>
    <xf numFmtId="0" fontId="37" fillId="31" borderId="24" applyNumberFormat="0" applyAlignment="0" applyProtection="0"/>
    <xf numFmtId="0" fontId="25" fillId="0" borderId="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25" fillId="0" borderId="0"/>
    <xf numFmtId="0" fontId="25" fillId="0" borderId="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25" fillId="0" borderId="0"/>
    <xf numFmtId="0" fontId="25" fillId="0" borderId="0"/>
    <xf numFmtId="0" fontId="15" fillId="20" borderId="8"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59" fillId="0" borderId="0"/>
    <xf numFmtId="0" fontId="59" fillId="0" borderId="0"/>
    <xf numFmtId="0" fontId="59" fillId="0" borderId="0"/>
    <xf numFmtId="0" fontId="25" fillId="0" borderId="0"/>
    <xf numFmtId="0" fontId="25" fillId="0" borderId="0"/>
    <xf numFmtId="0" fontId="59" fillId="0" borderId="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16" fillId="0" borderId="0" applyNumberFormat="0" applyFill="0" applyBorder="0" applyAlignment="0" applyProtection="0"/>
    <xf numFmtId="0" fontId="41"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25" fillId="0" borderId="0"/>
    <xf numFmtId="0" fontId="42"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25" fillId="0" borderId="0"/>
    <xf numFmtId="0" fontId="42" fillId="0" borderId="0" applyNumberFormat="0" applyFill="0" applyBorder="0" applyAlignment="0" applyProtection="0"/>
    <xf numFmtId="0" fontId="25"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25" fillId="0" borderId="0"/>
    <xf numFmtId="0" fontId="25"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25" fillId="0" borderId="0"/>
    <xf numFmtId="0" fontId="25" fillId="0" borderId="0"/>
    <xf numFmtId="0" fontId="17"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25" fillId="0" borderId="0"/>
    <xf numFmtId="0" fontId="25"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25" fillId="0" borderId="0"/>
    <xf numFmtId="0" fontId="25"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25" fillId="0" borderId="0"/>
    <xf numFmtId="0" fontId="25"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25" fillId="0" borderId="0"/>
    <xf numFmtId="0" fontId="25"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25" fillId="0" borderId="0"/>
    <xf numFmtId="0" fontId="31" fillId="0" borderId="20"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25" fillId="0" borderId="0"/>
    <xf numFmtId="0" fontId="25" fillId="0" borderId="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25" fillId="0" borderId="0"/>
    <xf numFmtId="0" fontId="25" fillId="0" borderId="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25" fillId="0" borderId="0"/>
    <xf numFmtId="0" fontId="25" fillId="0" borderId="0"/>
    <xf numFmtId="0" fontId="19" fillId="0" borderId="4"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25" fillId="0" borderId="0"/>
    <xf numFmtId="0" fontId="25" fillId="0" borderId="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25" fillId="0" borderId="0"/>
    <xf numFmtId="0" fontId="25" fillId="0" borderId="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25" fillId="0" borderId="0"/>
    <xf numFmtId="0" fontId="25" fillId="0" borderId="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25" fillId="0" borderId="0"/>
    <xf numFmtId="0" fontId="25" fillId="0" borderId="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25" fillId="0" borderId="0"/>
    <xf numFmtId="0" fontId="32" fillId="0" borderId="21"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5" fillId="0" borderId="0"/>
    <xf numFmtId="0" fontId="32" fillId="0" borderId="21" applyNumberFormat="0" applyFill="0" applyAlignment="0" applyProtection="0"/>
    <xf numFmtId="0" fontId="25" fillId="0" borderId="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5" fillId="0" borderId="0"/>
    <xf numFmtId="0" fontId="25" fillId="0" borderId="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5" fillId="0" borderId="0"/>
    <xf numFmtId="0" fontId="25" fillId="0" borderId="0"/>
    <xf numFmtId="0" fontId="20" fillId="0" borderId="5"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25" fillId="0" borderId="0"/>
    <xf numFmtId="0" fontId="25" fillId="0" borderId="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25" fillId="0" borderId="0"/>
    <xf numFmtId="0" fontId="25" fillId="0" borderId="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25" fillId="0" borderId="0"/>
    <xf numFmtId="0" fontId="25" fillId="0" borderId="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25" fillId="0" borderId="0"/>
    <xf numFmtId="0" fontId="25" fillId="0" borderId="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25" fillId="0" borderId="0"/>
    <xf numFmtId="0" fontId="25" fillId="0" borderId="0"/>
    <xf numFmtId="0" fontId="33" fillId="0" borderId="22"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25" fillId="0" borderId="0"/>
    <xf numFmtId="0" fontId="33" fillId="0" borderId="22" applyNumberFormat="0" applyFill="0" applyAlignment="0" applyProtection="0"/>
    <xf numFmtId="0" fontId="25" fillId="0" borderId="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25" fillId="0" borderId="0"/>
    <xf numFmtId="0" fontId="25" fillId="0" borderId="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25" fillId="0" borderId="0"/>
    <xf numFmtId="0" fontId="25" fillId="0" borderId="0"/>
    <xf numFmtId="0" fontId="11" fillId="0" borderId="6"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25" fillId="0" borderId="0"/>
    <xf numFmtId="0" fontId="25" fillId="0" borderId="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25" fillId="0" borderId="0"/>
    <xf numFmtId="0" fontId="25" fillId="0" borderId="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25" fillId="0" borderId="0"/>
    <xf numFmtId="0" fontId="25" fillId="0" borderId="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25" fillId="0" borderId="0"/>
    <xf numFmtId="0" fontId="25" fillId="0" borderId="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25" fillId="0" borderId="0"/>
    <xf numFmtId="0" fontId="18" fillId="0" borderId="0" applyNumberFormat="0" applyFill="0" applyBorder="0" applyAlignment="0" applyProtection="0"/>
    <xf numFmtId="0" fontId="18" fillId="0" borderId="0" applyNumberFormat="0" applyFill="0" applyBorder="0" applyAlignment="0" applyProtection="0"/>
    <xf numFmtId="0" fontId="25" fillId="0" borderId="0"/>
    <xf numFmtId="0" fontId="45" fillId="0" borderId="0" applyNumberFormat="0" applyFill="0" applyBorder="0" applyAlignment="0" applyProtection="0"/>
    <xf numFmtId="0" fontId="25"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25" fillId="0" borderId="0"/>
    <xf numFmtId="0" fontId="45" fillId="0" borderId="0" applyNumberFormat="0" applyFill="0" applyBorder="0" applyAlignment="0" applyProtection="0"/>
    <xf numFmtId="0" fontId="25"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25" fillId="0" borderId="0"/>
    <xf numFmtId="0" fontId="25" fillId="0" borderId="0"/>
    <xf numFmtId="0" fontId="18"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21" fillId="0" borderId="9" applyNumberFormat="0" applyFill="0" applyAlignment="0" applyProtection="0"/>
    <xf numFmtId="0" fontId="21" fillId="0" borderId="9" applyNumberFormat="0" applyFill="0" applyAlignment="0" applyProtection="0"/>
    <xf numFmtId="0" fontId="25" fillId="0" borderId="0"/>
    <xf numFmtId="0" fontId="25" fillId="0" borderId="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5" fillId="0" borderId="0"/>
    <xf numFmtId="0" fontId="25" fillId="0" borderId="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5" fillId="0" borderId="0"/>
    <xf numFmtId="0" fontId="25" fillId="0" borderId="0"/>
    <xf numFmtId="0" fontId="21" fillId="0" borderId="9" applyNumberFormat="0" applyFill="0" applyAlignment="0" applyProtection="0"/>
    <xf numFmtId="0" fontId="43" fillId="0" borderId="28" applyNumberFormat="0" applyFill="0" applyAlignment="0" applyProtection="0"/>
    <xf numFmtId="0" fontId="43" fillId="0" borderId="28" applyNumberFormat="0" applyFill="0" applyAlignment="0" applyProtection="0"/>
    <xf numFmtId="0" fontId="25" fillId="0" borderId="0"/>
    <xf numFmtId="0" fontId="25" fillId="0" borderId="0"/>
    <xf numFmtId="0" fontId="43" fillId="0" borderId="28"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60" fillId="27" borderId="0" applyNumberFormat="0" applyBorder="0" applyAlignment="0" applyProtection="0"/>
    <xf numFmtId="0" fontId="61" fillId="28" borderId="0" applyNumberFormat="0" applyBorder="0" applyAlignment="0" applyProtection="0"/>
    <xf numFmtId="0" fontId="47" fillId="76" borderId="0" applyNumberFormat="0" applyBorder="0" applyAlignment="0" applyProtection="0"/>
    <xf numFmtId="0" fontId="47" fillId="77" borderId="0" applyNumberFormat="0" applyBorder="0" applyAlignment="0" applyProtection="0"/>
    <xf numFmtId="0" fontId="47" fillId="78" borderId="0" applyNumberFormat="0" applyBorder="0" applyAlignment="0" applyProtection="0"/>
    <xf numFmtId="0" fontId="47" fillId="79" borderId="0" applyNumberFormat="0" applyBorder="0" applyAlignment="0" applyProtection="0"/>
    <xf numFmtId="0" fontId="47" fillId="80" borderId="0" applyNumberFormat="0" applyBorder="0" applyAlignment="0" applyProtection="0"/>
    <xf numFmtId="0" fontId="47" fillId="81" borderId="0" applyNumberFormat="0" applyBorder="0" applyAlignment="0" applyProtection="0"/>
    <xf numFmtId="0" fontId="62" fillId="0" borderId="0" applyNumberFormat="0" applyFill="0" applyBorder="0" applyAlignment="0" applyProtection="0"/>
    <xf numFmtId="0" fontId="63" fillId="0" borderId="29" applyNumberFormat="0" applyFill="0" applyAlignment="0" applyProtection="0"/>
    <xf numFmtId="0" fontId="64" fillId="0" borderId="30" applyNumberFormat="0" applyFill="0" applyAlignment="0" applyProtection="0"/>
    <xf numFmtId="0" fontId="65" fillId="0" borderId="31" applyNumberFormat="0" applyFill="0" applyAlignment="0" applyProtection="0"/>
    <xf numFmtId="0" fontId="65" fillId="0" borderId="0" applyNumberFormat="0" applyFill="0" applyBorder="0" applyAlignment="0" applyProtection="0"/>
    <xf numFmtId="0" fontId="66" fillId="32" borderId="26" applyNumberFormat="0" applyAlignment="0" applyProtection="0"/>
    <xf numFmtId="0" fontId="67" fillId="0" borderId="32" applyNumberFormat="0" applyFill="0" applyAlignment="0" applyProtection="0"/>
    <xf numFmtId="0" fontId="46" fillId="33" borderId="27" applyNumberFormat="0" applyFont="0" applyAlignment="0" applyProtection="0"/>
    <xf numFmtId="0" fontId="68" fillId="0" borderId="0" applyNumberFormat="0" applyFill="0" applyBorder="0" applyAlignment="0" applyProtection="0"/>
    <xf numFmtId="0" fontId="69" fillId="0" borderId="0" applyNumberFormat="0" applyFill="0" applyBorder="0" applyAlignment="0" applyProtection="0"/>
    <xf numFmtId="0" fontId="70" fillId="31" borderId="23" applyNumberFormat="0" applyAlignment="0" applyProtection="0"/>
    <xf numFmtId="0" fontId="71" fillId="30" borderId="23" applyNumberFormat="0" applyAlignment="0" applyProtection="0"/>
    <xf numFmtId="0" fontId="72" fillId="31" borderId="24" applyNumberFormat="0" applyAlignment="0" applyProtection="0"/>
    <xf numFmtId="0" fontId="73" fillId="29" borderId="0" applyNumberFormat="0" applyBorder="0" applyAlignment="0" applyProtection="0"/>
    <xf numFmtId="0" fontId="74" fillId="0" borderId="25" applyNumberFormat="0" applyFill="0" applyAlignment="0" applyProtection="0"/>
    <xf numFmtId="0" fontId="50" fillId="0" borderId="0" applyNumberFormat="0" applyFill="0" applyBorder="0" applyAlignment="0" applyProtection="0"/>
    <xf numFmtId="0" fontId="26" fillId="0" borderId="0"/>
    <xf numFmtId="0" fontId="30" fillId="0" borderId="0"/>
    <xf numFmtId="0" fontId="30" fillId="0" borderId="0"/>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167"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cellStyleXfs>
  <cellXfs count="209">
    <xf numFmtId="0" fontId="0" fillId="0" borderId="0" xfId="0"/>
    <xf numFmtId="0" fontId="28" fillId="0" borderId="0" xfId="0" applyFont="1"/>
    <xf numFmtId="164" fontId="28" fillId="0" borderId="0" xfId="388" applyFont="1"/>
    <xf numFmtId="0" fontId="29" fillId="0" borderId="0" xfId="0" applyFont="1"/>
    <xf numFmtId="0" fontId="28" fillId="0" borderId="0" xfId="0" applyFont="1" applyAlignment="1">
      <alignment horizontal="center"/>
    </xf>
    <xf numFmtId="0" fontId="78" fillId="0" borderId="0" xfId="0" applyFont="1"/>
    <xf numFmtId="0" fontId="78" fillId="0" borderId="0" xfId="0" applyFont="1" applyAlignment="1">
      <alignment horizontal="center"/>
    </xf>
    <xf numFmtId="0" fontId="82" fillId="0" borderId="0" xfId="0" applyFont="1"/>
    <xf numFmtId="0" fontId="83" fillId="0" borderId="10" xfId="0" applyFont="1" applyBorder="1"/>
    <xf numFmtId="0" fontId="81" fillId="24" borderId="10" xfId="0" applyFont="1" applyFill="1" applyBorder="1"/>
    <xf numFmtId="0" fontId="83" fillId="0" borderId="10" xfId="0" applyFont="1" applyBorder="1" applyAlignment="1">
      <alignment horizontal="center"/>
    </xf>
    <xf numFmtId="171" fontId="82" fillId="0" borderId="0" xfId="0" applyNumberFormat="1" applyFont="1"/>
    <xf numFmtId="0" fontId="85" fillId="26" borderId="10" xfId="0" applyFont="1" applyFill="1" applyBorder="1" applyAlignment="1">
      <alignment horizontal="center" vertical="center" wrapText="1"/>
    </xf>
    <xf numFmtId="0" fontId="86" fillId="0" borderId="13" xfId="0" applyFont="1" applyBorder="1" applyAlignment="1">
      <alignment horizontal="center" vertical="center" wrapText="1" readingOrder="1"/>
    </xf>
    <xf numFmtId="166" fontId="86" fillId="0" borderId="16" xfId="0" applyNumberFormat="1" applyFont="1" applyBorder="1" applyAlignment="1">
      <alignment horizontal="center" vertical="center" wrapText="1" readingOrder="1"/>
    </xf>
    <xf numFmtId="0" fontId="86" fillId="0" borderId="10" xfId="0" applyFont="1" applyBorder="1" applyAlignment="1">
      <alignment horizontal="center" vertical="center" wrapText="1" readingOrder="1"/>
    </xf>
    <xf numFmtId="182" fontId="82" fillId="0" borderId="0" xfId="0" applyNumberFormat="1" applyFont="1"/>
    <xf numFmtId="0" fontId="83" fillId="0" borderId="14" xfId="0" applyFont="1" applyBorder="1" applyAlignment="1">
      <alignment wrapText="1"/>
    </xf>
    <xf numFmtId="175" fontId="82" fillId="0" borderId="0" xfId="388" applyNumberFormat="1" applyFont="1"/>
    <xf numFmtId="0" fontId="85" fillId="26" borderId="10" xfId="0" applyFont="1" applyFill="1" applyBorder="1" applyAlignment="1">
      <alignment horizontal="left" vertical="center" wrapText="1"/>
    </xf>
    <xf numFmtId="164" fontId="82" fillId="0" borderId="0" xfId="388" applyFont="1"/>
    <xf numFmtId="0" fontId="85" fillId="26" borderId="10" xfId="0" applyFont="1" applyFill="1" applyBorder="1" applyAlignment="1">
      <alignment vertical="center" wrapText="1"/>
    </xf>
    <xf numFmtId="0" fontId="82" fillId="0" borderId="0" xfId="0" applyFont="1" applyAlignment="1">
      <alignment horizontal="center"/>
    </xf>
    <xf numFmtId="175" fontId="82" fillId="0" borderId="0" xfId="388" applyNumberFormat="1" applyFont="1" applyBorder="1"/>
    <xf numFmtId="0" fontId="87" fillId="0" borderId="10" xfId="39542" applyFont="1" applyBorder="1"/>
    <xf numFmtId="0" fontId="25" fillId="0" borderId="0" xfId="39542"/>
    <xf numFmtId="0" fontId="79" fillId="0" borderId="10" xfId="39542" applyFont="1" applyBorder="1"/>
    <xf numFmtId="166" fontId="82" fillId="0" borderId="0" xfId="0" applyNumberFormat="1" applyFont="1"/>
    <xf numFmtId="0" fontId="88" fillId="0" borderId="0" xfId="0" applyFont="1"/>
    <xf numFmtId="0" fontId="89" fillId="82" borderId="10" xfId="0" applyFont="1" applyFill="1" applyBorder="1" applyAlignment="1">
      <alignment wrapText="1"/>
    </xf>
    <xf numFmtId="0" fontId="89" fillId="82" borderId="33" xfId="0" applyFont="1" applyFill="1" applyBorder="1" applyAlignment="1">
      <alignment wrapText="1"/>
    </xf>
    <xf numFmtId="0" fontId="89" fillId="83" borderId="33" xfId="0" applyFont="1" applyFill="1" applyBorder="1" applyAlignment="1">
      <alignment wrapText="1"/>
    </xf>
    <xf numFmtId="0" fontId="90" fillId="0" borderId="34" xfId="0" applyFont="1" applyBorder="1"/>
    <xf numFmtId="0" fontId="90" fillId="84" borderId="36" xfId="0" applyFont="1" applyFill="1" applyBorder="1"/>
    <xf numFmtId="0" fontId="90" fillId="0" borderId="36" xfId="0" applyFont="1" applyBorder="1"/>
    <xf numFmtId="0" fontId="91" fillId="0" borderId="36" xfId="0" applyFont="1" applyBorder="1"/>
    <xf numFmtId="0" fontId="90" fillId="84" borderId="10" xfId="0" applyFont="1" applyFill="1" applyBorder="1"/>
    <xf numFmtId="0" fontId="90" fillId="85" borderId="36" xfId="0" applyFont="1" applyFill="1" applyBorder="1"/>
    <xf numFmtId="0" fontId="83" fillId="0" borderId="11" xfId="0" applyFont="1" applyBorder="1"/>
    <xf numFmtId="14" fontId="88" fillId="0" borderId="0" xfId="0" applyNumberFormat="1" applyFont="1"/>
    <xf numFmtId="169" fontId="80" fillId="87" borderId="12" xfId="0" applyNumberFormat="1" applyFont="1" applyFill="1" applyBorder="1" applyAlignment="1">
      <alignment horizontal="center" vertical="center" wrapText="1"/>
    </xf>
    <xf numFmtId="0" fontId="88" fillId="0" borderId="0" xfId="0" applyFont="1" applyAlignment="1">
      <alignment horizontal="center"/>
    </xf>
    <xf numFmtId="175" fontId="84" fillId="0" borderId="34" xfId="0" applyNumberFormat="1" applyFont="1" applyBorder="1"/>
    <xf numFmtId="0" fontId="80" fillId="86" borderId="10" xfId="0" applyFont="1" applyFill="1" applyBorder="1" applyAlignment="1" applyProtection="1">
      <alignment horizontal="center" vertical="center" wrapText="1"/>
      <protection locked="0"/>
    </xf>
    <xf numFmtId="169" fontId="80" fillId="87" borderId="19" xfId="0" applyNumberFormat="1" applyFont="1" applyFill="1" applyBorder="1" applyAlignment="1">
      <alignment horizontal="center" vertical="center" wrapText="1"/>
    </xf>
    <xf numFmtId="0" fontId="41" fillId="0" borderId="0" xfId="0" applyFont="1"/>
    <xf numFmtId="0" fontId="93" fillId="0" borderId="10" xfId="0" applyFont="1" applyBorder="1" applyAlignment="1">
      <alignment horizontal="center"/>
    </xf>
    <xf numFmtId="0" fontId="94" fillId="0" borderId="10" xfId="0" applyFont="1" applyBorder="1" applyAlignment="1">
      <alignment horizontal="left"/>
    </xf>
    <xf numFmtId="0" fontId="30" fillId="0" borderId="10" xfId="0" applyFont="1" applyBorder="1" applyAlignment="1">
      <alignment horizontal="left"/>
    </xf>
    <xf numFmtId="0" fontId="95" fillId="0" borderId="0" xfId="0" applyFont="1"/>
    <xf numFmtId="175" fontId="93" fillId="0" borderId="10" xfId="388" applyNumberFormat="1" applyFont="1" applyFill="1" applyBorder="1" applyAlignment="1"/>
    <xf numFmtId="175" fontId="93" fillId="0" borderId="10" xfId="0" applyNumberFormat="1" applyFont="1" applyBorder="1"/>
    <xf numFmtId="0" fontId="96" fillId="0" borderId="10" xfId="0" applyFont="1" applyBorder="1" applyAlignment="1">
      <alignment horizontal="left"/>
    </xf>
    <xf numFmtId="14" fontId="96" fillId="0" borderId="10" xfId="0" applyNumberFormat="1" applyFont="1" applyBorder="1" applyAlignment="1">
      <alignment horizontal="left"/>
    </xf>
    <xf numFmtId="0" fontId="96" fillId="0" borderId="10" xfId="0" applyFont="1" applyBorder="1" applyAlignment="1">
      <alignment horizontal="left" vertical="center"/>
    </xf>
    <xf numFmtId="0" fontId="97" fillId="0" borderId="10" xfId="0" applyFont="1" applyBorder="1" applyAlignment="1">
      <alignment horizontal="left" vertical="center"/>
    </xf>
    <xf numFmtId="167" fontId="77" fillId="86" borderId="10" xfId="551" applyFont="1" applyFill="1" applyBorder="1" applyAlignment="1">
      <alignment horizontal="center" vertical="center" wrapText="1"/>
    </xf>
    <xf numFmtId="0" fontId="79" fillId="0" borderId="0" xfId="0" applyFont="1"/>
    <xf numFmtId="0" fontId="0" fillId="0" borderId="0" xfId="0" pivotButton="1"/>
    <xf numFmtId="182" fontId="0" fillId="0" borderId="0" xfId="0" applyNumberFormat="1"/>
    <xf numFmtId="0" fontId="0" fillId="89" borderId="0" xfId="0" applyFill="1"/>
    <xf numFmtId="10" fontId="0" fillId="0" borderId="0" xfId="0" applyNumberFormat="1"/>
    <xf numFmtId="180" fontId="0" fillId="0" borderId="0" xfId="0" applyNumberFormat="1"/>
    <xf numFmtId="174" fontId="93" fillId="0" borderId="10" xfId="2604" applyNumberFormat="1" applyFont="1" applyFill="1" applyBorder="1" applyAlignment="1">
      <alignment horizontal="left"/>
    </xf>
    <xf numFmtId="169" fontId="77" fillId="87" borderId="12" xfId="0" applyNumberFormat="1" applyFont="1" applyFill="1" applyBorder="1" applyAlignment="1">
      <alignment horizontal="center" vertical="center" wrapText="1"/>
    </xf>
    <xf numFmtId="0" fontId="95" fillId="0" borderId="0" xfId="0" applyFont="1" applyAlignment="1">
      <alignment wrapText="1"/>
    </xf>
    <xf numFmtId="0" fontId="98" fillId="0" borderId="10" xfId="0" applyFont="1" applyBorder="1" applyAlignment="1">
      <alignment horizontal="center" vertical="center"/>
    </xf>
    <xf numFmtId="0" fontId="92" fillId="0" borderId="10" xfId="0" applyFont="1" applyBorder="1" applyAlignment="1">
      <alignment horizontal="center"/>
    </xf>
    <xf numFmtId="175" fontId="0" fillId="0" borderId="0" xfId="0" applyNumberFormat="1"/>
    <xf numFmtId="0" fontId="0" fillId="0" borderId="0" xfId="0" applyAlignment="1">
      <alignment horizontal="center"/>
    </xf>
    <xf numFmtId="10" fontId="82" fillId="90" borderId="10" xfId="0" applyNumberFormat="1" applyFont="1" applyFill="1" applyBorder="1" applyAlignment="1">
      <alignment horizontal="center" vertical="center"/>
    </xf>
    <xf numFmtId="166" fontId="86" fillId="91" borderId="16" xfId="0" applyNumberFormat="1" applyFont="1" applyFill="1" applyBorder="1" applyAlignment="1">
      <alignment horizontal="center" vertical="center" wrapText="1" readingOrder="1"/>
    </xf>
    <xf numFmtId="0" fontId="86" fillId="0" borderId="39" xfId="0" applyFont="1" applyBorder="1" applyAlignment="1">
      <alignment horizontal="center" vertical="center" wrapText="1" readingOrder="1"/>
    </xf>
    <xf numFmtId="166" fontId="86" fillId="91" borderId="10" xfId="0" applyNumberFormat="1" applyFont="1" applyFill="1" applyBorder="1" applyAlignment="1">
      <alignment horizontal="center" vertical="center" wrapText="1" readingOrder="1"/>
    </xf>
    <xf numFmtId="0" fontId="86" fillId="91" borderId="10" xfId="0" applyFont="1" applyFill="1" applyBorder="1" applyAlignment="1">
      <alignment horizontal="center" vertical="center" wrapText="1" readingOrder="1"/>
    </xf>
    <xf numFmtId="0" fontId="83" fillId="91" borderId="10" xfId="0" applyFont="1" applyFill="1" applyBorder="1" applyAlignment="1">
      <alignment wrapText="1"/>
    </xf>
    <xf numFmtId="0" fontId="82" fillId="92" borderId="0" xfId="0" applyFont="1" applyFill="1"/>
    <xf numFmtId="0" fontId="99" fillId="0" borderId="0" xfId="0" applyFont="1"/>
    <xf numFmtId="169" fontId="81" fillId="87" borderId="12" xfId="0" applyNumberFormat="1" applyFont="1" applyFill="1" applyBorder="1" applyAlignment="1">
      <alignment horizontal="center" vertical="center" wrapText="1"/>
    </xf>
    <xf numFmtId="0" fontId="83" fillId="0" borderId="0" xfId="0" applyFont="1"/>
    <xf numFmtId="0" fontId="100" fillId="0" borderId="0" xfId="0" applyFont="1"/>
    <xf numFmtId="174" fontId="102" fillId="0" borderId="10" xfId="2604" applyNumberFormat="1" applyFont="1" applyFill="1" applyBorder="1" applyAlignment="1">
      <alignment horizontal="left"/>
    </xf>
    <xf numFmtId="0" fontId="101" fillId="0" borderId="0" xfId="0" applyFont="1"/>
    <xf numFmtId="14" fontId="101" fillId="0" borderId="0" xfId="0" applyNumberFormat="1" applyFont="1"/>
    <xf numFmtId="0" fontId="83" fillId="0" borderId="40" xfId="0" applyFont="1" applyBorder="1"/>
    <xf numFmtId="167" fontId="81" fillId="86" borderId="10" xfId="551" applyFont="1" applyFill="1" applyBorder="1" applyAlignment="1">
      <alignment horizontal="center" vertical="center" wrapText="1"/>
    </xf>
    <xf numFmtId="0" fontId="83" fillId="0" borderId="10" xfId="0" applyFont="1" applyBorder="1" applyAlignment="1">
      <alignment horizontal="center" vertical="center"/>
    </xf>
    <xf numFmtId="174" fontId="83" fillId="0" borderId="10" xfId="2604" applyNumberFormat="1" applyFont="1" applyFill="1" applyBorder="1" applyAlignment="1">
      <alignment horizontal="left"/>
    </xf>
    <xf numFmtId="0" fontId="81" fillId="86" borderId="10" xfId="419" applyFont="1" applyFill="1" applyBorder="1" applyAlignment="1">
      <alignment horizontal="center" vertical="center" wrapText="1"/>
    </xf>
    <xf numFmtId="169" fontId="81" fillId="86" borderId="10" xfId="0" applyNumberFormat="1" applyFont="1" applyFill="1" applyBorder="1" applyAlignment="1" applyProtection="1">
      <alignment horizontal="center" vertical="center" wrapText="1"/>
      <protection locked="0"/>
    </xf>
    <xf numFmtId="2" fontId="81" fillId="86" borderId="10" xfId="419" applyNumberFormat="1" applyFont="1" applyFill="1" applyBorder="1" applyAlignment="1">
      <alignment horizontal="center" vertical="center" wrapText="1"/>
    </xf>
    <xf numFmtId="22" fontId="83" fillId="0" borderId="10" xfId="0" applyNumberFormat="1" applyFont="1" applyBorder="1" applyAlignment="1">
      <alignment horizontal="center"/>
    </xf>
    <xf numFmtId="0" fontId="83" fillId="0" borderId="35" xfId="0" applyFont="1" applyBorder="1"/>
    <xf numFmtId="169" fontId="81" fillId="86" borderId="10" xfId="0" applyNumberFormat="1" applyFont="1" applyFill="1" applyBorder="1" applyAlignment="1">
      <alignment horizontal="center" vertical="center" wrapText="1"/>
    </xf>
    <xf numFmtId="0" fontId="83" fillId="0" borderId="11" xfId="0" applyFont="1" applyBorder="1" applyAlignment="1">
      <alignment horizontal="left"/>
    </xf>
    <xf numFmtId="0" fontId="83" fillId="0" borderId="10" xfId="0" applyFont="1" applyBorder="1" applyAlignment="1">
      <alignment horizontal="left"/>
    </xf>
    <xf numFmtId="14" fontId="83" fillId="0" borderId="11" xfId="0" applyNumberFormat="1" applyFont="1" applyBorder="1" applyAlignment="1" applyProtection="1">
      <alignment horizontal="left" vertical="center"/>
      <protection locked="0"/>
    </xf>
    <xf numFmtId="0" fontId="83" fillId="0" borderId="11" xfId="0" applyFont="1" applyBorder="1" applyAlignment="1" applyProtection="1">
      <alignment horizontal="left"/>
      <protection locked="0"/>
    </xf>
    <xf numFmtId="1" fontId="83" fillId="0" borderId="11" xfId="0" applyNumberFormat="1" applyFont="1" applyBorder="1" applyAlignment="1">
      <alignment horizontal="left"/>
    </xf>
    <xf numFmtId="0" fontId="83" fillId="88" borderId="11" xfId="0" applyFont="1" applyFill="1" applyBorder="1" applyAlignment="1" applyProtection="1">
      <alignment horizontal="left"/>
      <protection locked="0"/>
    </xf>
    <xf numFmtId="175" fontId="83" fillId="0" borderId="10" xfId="388" applyNumberFormat="1" applyFont="1" applyFill="1" applyBorder="1"/>
    <xf numFmtId="175" fontId="83" fillId="0" borderId="10" xfId="0" applyNumberFormat="1" applyFont="1" applyBorder="1"/>
    <xf numFmtId="14" fontId="83" fillId="0" borderId="10" xfId="0" applyNumberFormat="1" applyFont="1" applyBorder="1" applyAlignment="1" applyProtection="1">
      <alignment horizontal="left" vertical="center"/>
      <protection locked="0"/>
    </xf>
    <xf numFmtId="1" fontId="83" fillId="0" borderId="10" xfId="0" applyNumberFormat="1" applyFont="1" applyBorder="1" applyAlignment="1">
      <alignment horizontal="left"/>
    </xf>
    <xf numFmtId="0" fontId="81" fillId="24" borderId="13" xfId="0" applyFont="1" applyFill="1" applyBorder="1"/>
    <xf numFmtId="0" fontId="104" fillId="0" borderId="0" xfId="0" applyFont="1"/>
    <xf numFmtId="14" fontId="104" fillId="0" borderId="0" xfId="0" applyNumberFormat="1" applyFont="1"/>
    <xf numFmtId="174" fontId="100" fillId="0" borderId="0" xfId="0" applyNumberFormat="1" applyFont="1"/>
    <xf numFmtId="1" fontId="105" fillId="88" borderId="38" xfId="0" applyNumberFormat="1" applyFont="1" applyFill="1" applyBorder="1" applyAlignment="1">
      <alignment horizontal="center"/>
    </xf>
    <xf numFmtId="0" fontId="100" fillId="0" borderId="0" xfId="0" applyFont="1" applyAlignment="1">
      <alignment horizontal="center"/>
    </xf>
    <xf numFmtId="0" fontId="106" fillId="0" borderId="0" xfId="0" applyFont="1" applyAlignment="1">
      <alignment horizontal="center"/>
    </xf>
    <xf numFmtId="175" fontId="83" fillId="0" borderId="13" xfId="388" applyNumberFormat="1" applyFont="1" applyBorder="1"/>
    <xf numFmtId="171" fontId="81" fillId="0" borderId="13" xfId="0" applyNumberFormat="1" applyFont="1" applyBorder="1"/>
    <xf numFmtId="171" fontId="83" fillId="0" borderId="13" xfId="0" applyNumberFormat="1" applyFont="1" applyBorder="1"/>
    <xf numFmtId="0" fontId="81" fillId="24" borderId="35" xfId="0" applyFont="1" applyFill="1" applyBorder="1"/>
    <xf numFmtId="0" fontId="83" fillId="0" borderId="35" xfId="0" applyFont="1" applyBorder="1" applyAlignment="1">
      <alignment horizontal="center"/>
    </xf>
    <xf numFmtId="0" fontId="83" fillId="0" borderId="42" xfId="0" applyFont="1" applyBorder="1" applyAlignment="1">
      <alignment horizontal="center"/>
    </xf>
    <xf numFmtId="0" fontId="83" fillId="0" borderId="43" xfId="0" applyFont="1" applyBorder="1" applyAlignment="1">
      <alignment horizontal="center"/>
    </xf>
    <xf numFmtId="0" fontId="81" fillId="86" borderId="10" xfId="0" applyFont="1" applyFill="1" applyBorder="1" applyAlignment="1" applyProtection="1">
      <alignment horizontal="center" vertical="center" wrapText="1"/>
      <protection locked="0"/>
    </xf>
    <xf numFmtId="14" fontId="81" fillId="86" borderId="11" xfId="0" applyNumberFormat="1" applyFont="1" applyFill="1" applyBorder="1" applyAlignment="1" applyProtection="1">
      <alignment horizontal="center" vertical="center" wrapText="1"/>
      <protection locked="0"/>
    </xf>
    <xf numFmtId="175" fontId="103" fillId="0" borderId="0" xfId="0" applyNumberFormat="1" applyFont="1"/>
    <xf numFmtId="0" fontId="83" fillId="0" borderId="15" xfId="0" applyFont="1" applyBorder="1" applyAlignment="1" applyProtection="1">
      <alignment horizontal="left"/>
      <protection locked="0"/>
    </xf>
    <xf numFmtId="0" fontId="83" fillId="0" borderId="10" xfId="0" applyFont="1" applyBorder="1" applyAlignment="1" applyProtection="1">
      <alignment horizontal="left"/>
      <protection locked="0"/>
    </xf>
    <xf numFmtId="0" fontId="95" fillId="86" borderId="10" xfId="0" applyFont="1" applyFill="1" applyBorder="1" applyAlignment="1">
      <alignment horizontal="center" vertical="center" wrapText="1"/>
    </xf>
    <xf numFmtId="14" fontId="83" fillId="0" borderId="11" xfId="0" applyNumberFormat="1" applyFont="1" applyBorder="1" applyAlignment="1" applyProtection="1">
      <alignment horizontal="left"/>
      <protection locked="0"/>
    </xf>
    <xf numFmtId="14" fontId="83" fillId="0" borderId="10" xfId="0" applyNumberFormat="1" applyFont="1" applyBorder="1" applyAlignment="1" applyProtection="1">
      <alignment horizontal="left"/>
      <protection locked="0"/>
    </xf>
    <xf numFmtId="0" fontId="83" fillId="0" borderId="11" xfId="0" applyFont="1" applyBorder="1" applyAlignment="1" applyProtection="1">
      <alignment horizontal="left" vertical="center"/>
      <protection locked="0"/>
    </xf>
    <xf numFmtId="184" fontId="83" fillId="0" borderId="11" xfId="0" applyNumberFormat="1" applyFont="1" applyBorder="1" applyAlignment="1" applyProtection="1">
      <alignment horizontal="left" vertical="center"/>
      <protection locked="0"/>
    </xf>
    <xf numFmtId="175" fontId="83" fillId="0" borderId="10" xfId="388" applyNumberFormat="1" applyFont="1" applyFill="1" applyBorder="1" applyAlignment="1"/>
    <xf numFmtId="0" fontId="107" fillId="0" borderId="0" xfId="0" applyFont="1"/>
    <xf numFmtId="0" fontId="83" fillId="0" borderId="10" xfId="0" applyFont="1" applyBorder="1" applyAlignment="1" applyProtection="1">
      <alignment horizontal="left" vertical="center"/>
      <protection locked="0"/>
    </xf>
    <xf numFmtId="184" fontId="83" fillId="0" borderId="10" xfId="0" applyNumberFormat="1" applyFont="1" applyBorder="1" applyAlignment="1" applyProtection="1">
      <alignment horizontal="left" vertical="center"/>
      <protection locked="0"/>
    </xf>
    <xf numFmtId="174" fontId="81" fillId="86" borderId="10" xfId="388" applyNumberFormat="1" applyFont="1" applyFill="1" applyBorder="1" applyAlignment="1">
      <alignment horizontal="center" vertical="center" wrapText="1"/>
    </xf>
    <xf numFmtId="0" fontId="81" fillId="86" borderId="35" xfId="419" applyFont="1" applyFill="1" applyBorder="1" applyAlignment="1">
      <alignment horizontal="center" vertical="center" wrapText="1"/>
    </xf>
    <xf numFmtId="0" fontId="83" fillId="86" borderId="10" xfId="0" applyFont="1" applyFill="1" applyBorder="1" applyAlignment="1">
      <alignment horizontal="center" vertical="center" wrapText="1"/>
    </xf>
    <xf numFmtId="22" fontId="83" fillId="0" borderId="10" xfId="0" applyNumberFormat="1" applyFont="1" applyBorder="1"/>
    <xf numFmtId="22" fontId="83" fillId="0" borderId="10" xfId="0" applyNumberFormat="1" applyFont="1" applyBorder="1" applyAlignment="1">
      <alignment horizontal="right"/>
    </xf>
    <xf numFmtId="0" fontId="83" fillId="0" borderId="10" xfId="0" applyFont="1" applyBorder="1" applyAlignment="1">
      <alignment vertical="center"/>
    </xf>
    <xf numFmtId="0" fontId="81" fillId="86" borderId="10" xfId="0" applyFont="1" applyFill="1" applyBorder="1" applyAlignment="1">
      <alignment horizontal="center" vertical="center" wrapText="1"/>
    </xf>
    <xf numFmtId="169" fontId="81" fillId="87" borderId="0" xfId="0" applyNumberFormat="1" applyFont="1" applyFill="1" applyAlignment="1">
      <alignment horizontal="center" vertical="center" wrapText="1"/>
    </xf>
    <xf numFmtId="0" fontId="81" fillId="0" borderId="0" xfId="0" applyFont="1" applyAlignment="1">
      <alignment wrapText="1"/>
    </xf>
    <xf numFmtId="164" fontId="81" fillId="86" borderId="10" xfId="388" applyFont="1" applyFill="1" applyBorder="1" applyAlignment="1">
      <alignment horizontal="center" vertical="center" wrapText="1"/>
    </xf>
    <xf numFmtId="0" fontId="81" fillId="0" borderId="0" xfId="0" applyFont="1"/>
    <xf numFmtId="0" fontId="104" fillId="0" borderId="0" xfId="0" applyFont="1" applyAlignment="1">
      <alignment horizontal="center"/>
    </xf>
    <xf numFmtId="14" fontId="83" fillId="0" borderId="10" xfId="0" applyNumberFormat="1" applyFont="1" applyBorder="1" applyAlignment="1">
      <alignment horizontal="left"/>
    </xf>
    <xf numFmtId="0" fontId="108" fillId="86" borderId="10" xfId="0" applyFont="1" applyFill="1" applyBorder="1" applyAlignment="1">
      <alignment horizontal="center" vertical="center" wrapText="1"/>
    </xf>
    <xf numFmtId="0" fontId="109" fillId="0" borderId="0" xfId="0" applyFont="1"/>
    <xf numFmtId="14" fontId="109" fillId="0" borderId="0" xfId="0" applyNumberFormat="1" applyFont="1"/>
    <xf numFmtId="0" fontId="109" fillId="0" borderId="0" xfId="0" applyFont="1" applyAlignment="1">
      <alignment horizontal="center"/>
    </xf>
    <xf numFmtId="175" fontId="110" fillId="0" borderId="0" xfId="0" applyNumberFormat="1" applyFont="1"/>
    <xf numFmtId="169" fontId="81" fillId="87" borderId="19" xfId="0" applyNumberFormat="1" applyFont="1" applyFill="1" applyBorder="1" applyAlignment="1">
      <alignment horizontal="center" vertical="center" wrapText="1"/>
    </xf>
    <xf numFmtId="0" fontId="105" fillId="0" borderId="0" xfId="0" applyFont="1" applyAlignment="1">
      <alignment horizontal="left"/>
    </xf>
    <xf numFmtId="0" fontId="98" fillId="0" borderId="10" xfId="0" applyFont="1" applyBorder="1" applyAlignment="1">
      <alignment horizontal="left"/>
    </xf>
    <xf numFmtId="22" fontId="98" fillId="0" borderId="10" xfId="0" applyNumberFormat="1" applyFont="1" applyBorder="1" applyAlignment="1">
      <alignment horizontal="left"/>
    </xf>
    <xf numFmtId="0" fontId="93" fillId="0" borderId="10" xfId="0" applyFont="1" applyBorder="1" applyAlignment="1">
      <alignment horizontal="left"/>
    </xf>
    <xf numFmtId="22" fontId="93" fillId="0" borderId="10" xfId="0" applyNumberFormat="1" applyFont="1" applyBorder="1" applyAlignment="1">
      <alignment horizontal="left"/>
    </xf>
    <xf numFmtId="0" fontId="99" fillId="0" borderId="10" xfId="0" applyFont="1" applyBorder="1"/>
    <xf numFmtId="174" fontId="102" fillId="0" borderId="34" xfId="2604" applyNumberFormat="1" applyFont="1" applyFill="1" applyBorder="1" applyAlignment="1">
      <alignment horizontal="left"/>
    </xf>
    <xf numFmtId="169" fontId="81" fillId="87" borderId="10" xfId="0" applyNumberFormat="1" applyFont="1" applyFill="1" applyBorder="1" applyAlignment="1">
      <alignment horizontal="center" vertical="center" wrapText="1"/>
    </xf>
    <xf numFmtId="0" fontId="81" fillId="0" borderId="10" xfId="0" applyFont="1" applyBorder="1"/>
    <xf numFmtId="0" fontId="107" fillId="0" borderId="10" xfId="0" applyFont="1" applyBorder="1" applyAlignment="1">
      <alignment horizontal="left"/>
    </xf>
    <xf numFmtId="22" fontId="107" fillId="0" borderId="10" xfId="0" applyNumberFormat="1" applyFont="1" applyBorder="1" applyAlignment="1">
      <alignment horizontal="left"/>
    </xf>
    <xf numFmtId="0" fontId="107" fillId="0" borderId="10" xfId="0" applyFont="1" applyBorder="1" applyAlignment="1">
      <alignment horizontal="left" vertical="center"/>
    </xf>
    <xf numFmtId="0" fontId="107" fillId="88" borderId="10" xfId="0" applyFont="1" applyFill="1" applyBorder="1" applyAlignment="1">
      <alignment horizontal="left"/>
    </xf>
    <xf numFmtId="0" fontId="107" fillId="0" borderId="10" xfId="0" applyFont="1" applyBorder="1" applyAlignment="1">
      <alignment horizontal="left" wrapText="1"/>
    </xf>
    <xf numFmtId="22" fontId="111" fillId="0" borderId="10" xfId="0" applyNumberFormat="1" applyFont="1" applyBorder="1"/>
    <xf numFmtId="1" fontId="111" fillId="0" borderId="10" xfId="0" applyNumberFormat="1" applyFont="1" applyBorder="1"/>
    <xf numFmtId="1" fontId="111" fillId="0" borderId="10" xfId="0" applyNumberFormat="1" applyFont="1" applyBorder="1" applyAlignment="1">
      <alignment vertical="top"/>
    </xf>
    <xf numFmtId="0" fontId="111" fillId="0" borderId="10" xfId="0" applyFont="1" applyBorder="1"/>
    <xf numFmtId="0" fontId="111" fillId="0" borderId="10" xfId="0" applyFont="1" applyBorder="1" applyAlignment="1">
      <alignment wrapText="1"/>
    </xf>
    <xf numFmtId="1" fontId="112" fillId="0" borderId="13" xfId="0" applyNumberFormat="1" applyFont="1" applyBorder="1" applyAlignment="1">
      <alignment horizontal="center"/>
    </xf>
    <xf numFmtId="1" fontId="112" fillId="0" borderId="38" xfId="0" applyNumberFormat="1" applyFont="1" applyBorder="1" applyAlignment="1">
      <alignment horizontal="center"/>
    </xf>
    <xf numFmtId="22" fontId="112" fillId="0" borderId="13" xfId="0" applyNumberFormat="1" applyFont="1" applyBorder="1" applyAlignment="1">
      <alignment horizontal="center"/>
    </xf>
    <xf numFmtId="1" fontId="112" fillId="0" borderId="13" xfId="0" applyNumberFormat="1" applyFont="1" applyBorder="1" applyAlignment="1">
      <alignment horizontal="left"/>
    </xf>
    <xf numFmtId="1" fontId="112" fillId="0" borderId="13" xfId="0" applyNumberFormat="1" applyFont="1" applyBorder="1" applyAlignment="1">
      <alignment horizontal="left" vertical="top"/>
    </xf>
    <xf numFmtId="0" fontId="112" fillId="0" borderId="13" xfId="0" applyFont="1" applyBorder="1" applyAlignment="1">
      <alignment horizontal="center"/>
    </xf>
    <xf numFmtId="183" fontId="83" fillId="0" borderId="11" xfId="0" applyNumberFormat="1" applyFont="1" applyBorder="1" applyAlignment="1" applyProtection="1">
      <alignment horizontal="left" vertical="center"/>
      <protection locked="0"/>
    </xf>
    <xf numFmtId="0" fontId="83" fillId="0" borderId="11" xfId="0" applyFont="1" applyBorder="1" applyAlignment="1">
      <alignment horizontal="left" wrapText="1"/>
    </xf>
    <xf numFmtId="0" fontId="83" fillId="0" borderId="33" xfId="0" applyFont="1" applyBorder="1" applyAlignment="1" applyProtection="1">
      <alignment horizontal="left"/>
      <protection locked="0"/>
    </xf>
    <xf numFmtId="183" fontId="83" fillId="0" borderId="10" xfId="0" applyNumberFormat="1" applyFont="1" applyBorder="1" applyAlignment="1" applyProtection="1">
      <alignment horizontal="left" vertical="center"/>
      <protection locked="0"/>
    </xf>
    <xf numFmtId="22" fontId="93" fillId="0" borderId="10" xfId="0" applyNumberFormat="1" applyFont="1" applyBorder="1" applyAlignment="1">
      <alignment horizontal="center"/>
    </xf>
    <xf numFmtId="22" fontId="93" fillId="0" borderId="10" xfId="0" applyNumberFormat="1" applyFont="1" applyBorder="1" applyAlignment="1">
      <alignment horizontal="center" wrapText="1"/>
    </xf>
    <xf numFmtId="22" fontId="93" fillId="0" borderId="10" xfId="0" applyNumberFormat="1" applyFont="1" applyBorder="1" applyAlignment="1">
      <alignment horizontal="center" vertical="center"/>
    </xf>
    <xf numFmtId="0" fontId="99" fillId="0" borderId="10" xfId="0" applyFont="1" applyBorder="1" applyAlignment="1">
      <alignment horizontal="center"/>
    </xf>
    <xf numFmtId="0" fontId="98" fillId="0" borderId="0" xfId="0" applyFont="1" applyAlignment="1">
      <alignment horizontal="left"/>
    </xf>
    <xf numFmtId="174" fontId="103" fillId="0" borderId="34" xfId="2604" applyNumberFormat="1" applyFont="1" applyFill="1" applyBorder="1" applyAlignment="1">
      <alignment horizontal="left"/>
    </xf>
    <xf numFmtId="22" fontId="83" fillId="0" borderId="10" xfId="0" applyNumberFormat="1" applyFont="1" applyBorder="1" applyAlignment="1">
      <alignment horizontal="center" vertical="center"/>
    </xf>
    <xf numFmtId="0" fontId="98" fillId="0" borderId="10" xfId="0" applyFont="1" applyBorder="1" applyAlignment="1">
      <alignment horizontal="left" vertical="center"/>
    </xf>
    <xf numFmtId="49" fontId="98" fillId="0" borderId="10" xfId="0" applyNumberFormat="1" applyFont="1" applyBorder="1" applyAlignment="1">
      <alignment horizontal="left"/>
    </xf>
    <xf numFmtId="1" fontId="83" fillId="0" borderId="10" xfId="0" applyNumberFormat="1" applyFont="1" applyBorder="1" applyAlignment="1">
      <alignment horizontal="center" vertical="center"/>
    </xf>
    <xf numFmtId="1" fontId="98" fillId="0" borderId="10" xfId="0" applyNumberFormat="1" applyFont="1" applyBorder="1" applyAlignment="1">
      <alignment horizontal="left"/>
    </xf>
    <xf numFmtId="1" fontId="98" fillId="0" borderId="10" xfId="39543" applyNumberFormat="1" applyFont="1" applyBorder="1" applyAlignment="1">
      <alignment horizontal="left"/>
    </xf>
    <xf numFmtId="0" fontId="98" fillId="93" borderId="10" xfId="0" applyFont="1" applyFill="1" applyBorder="1" applyAlignment="1">
      <alignment horizontal="left"/>
    </xf>
    <xf numFmtId="0" fontId="113" fillId="0" borderId="10" xfId="0" applyFont="1" applyBorder="1" applyAlignment="1">
      <alignment horizontal="left"/>
    </xf>
    <xf numFmtId="0" fontId="83" fillId="0" borderId="10" xfId="0" applyFont="1" applyBorder="1" applyAlignment="1">
      <alignment horizontal="right"/>
    </xf>
    <xf numFmtId="0" fontId="79" fillId="0" borderId="35" xfId="0" applyFont="1" applyBorder="1" applyAlignment="1">
      <alignment horizontal="right"/>
    </xf>
    <xf numFmtId="0" fontId="81" fillId="0" borderId="10" xfId="0" applyFont="1" applyBorder="1" applyAlignment="1">
      <alignment horizontal="right"/>
    </xf>
    <xf numFmtId="0" fontId="81" fillId="0" borderId="35" xfId="0" applyFont="1" applyBorder="1" applyAlignment="1">
      <alignment horizontal="right"/>
    </xf>
    <xf numFmtId="0" fontId="81" fillId="0" borderId="37" xfId="0" applyFont="1" applyBorder="1" applyAlignment="1">
      <alignment horizontal="right"/>
    </xf>
    <xf numFmtId="0" fontId="81" fillId="0" borderId="44" xfId="0" applyFont="1" applyBorder="1" applyAlignment="1">
      <alignment horizontal="right"/>
    </xf>
    <xf numFmtId="0" fontId="81" fillId="24" borderId="41" xfId="0" applyFont="1" applyFill="1" applyBorder="1" applyAlignment="1">
      <alignment horizontal="center"/>
    </xf>
    <xf numFmtId="0" fontId="81" fillId="24" borderId="0" xfId="0" applyFont="1" applyFill="1" applyAlignment="1">
      <alignment horizontal="center"/>
    </xf>
    <xf numFmtId="17" fontId="81" fillId="24" borderId="41" xfId="0" applyNumberFormat="1" applyFont="1" applyFill="1" applyBorder="1" applyAlignment="1">
      <alignment horizontal="center"/>
    </xf>
    <xf numFmtId="17" fontId="81" fillId="24" borderId="0" xfId="0" applyNumberFormat="1" applyFont="1" applyFill="1" applyAlignment="1">
      <alignment horizontal="center"/>
    </xf>
    <xf numFmtId="0" fontId="85" fillId="25" borderId="17" xfId="0" applyFont="1" applyFill="1" applyBorder="1" applyAlignment="1">
      <alignment horizontal="center" vertical="center" wrapText="1" readingOrder="1"/>
    </xf>
    <xf numFmtId="0" fontId="85" fillId="25" borderId="18" xfId="0" applyFont="1" applyFill="1" applyBorder="1" applyAlignment="1">
      <alignment horizontal="center" vertical="center" wrapText="1" readingOrder="1"/>
    </xf>
    <xf numFmtId="0" fontId="85" fillId="26" borderId="10" xfId="0" applyFont="1" applyFill="1" applyBorder="1" applyAlignment="1">
      <alignment horizontal="center" vertical="center" wrapText="1"/>
    </xf>
    <xf numFmtId="0" fontId="82" fillId="0" borderId="10" xfId="0" applyFont="1" applyBorder="1" applyAlignment="1">
      <alignment horizontal="left" vertical="center" wrapText="1"/>
    </xf>
    <xf numFmtId="0" fontId="82" fillId="91" borderId="10" xfId="0" applyFont="1" applyFill="1" applyBorder="1" applyAlignment="1">
      <alignment horizontal="left" vertical="center" wrapText="1"/>
    </xf>
  </cellXfs>
  <cellStyles count="39544">
    <cellStyle name="20% - Accent1" xfId="1" xr:uid="{00000000-0005-0000-0000-000000000000}"/>
    <cellStyle name="20% - Accent1 2" xfId="553" xr:uid="{00000000-0005-0000-0000-000001000000}"/>
    <cellStyle name="20% - Accent1 3" xfId="554" xr:uid="{00000000-0005-0000-0000-000002000000}"/>
    <cellStyle name="20% - Accent1 4" xfId="555" xr:uid="{00000000-0005-0000-0000-000003000000}"/>
    <cellStyle name="20% - Accent1 5" xfId="556" xr:uid="{00000000-0005-0000-0000-000004000000}"/>
    <cellStyle name="20% - Accent1 6" xfId="552" xr:uid="{00000000-0005-0000-0000-000005000000}"/>
    <cellStyle name="20% - Accent2" xfId="2" xr:uid="{00000000-0005-0000-0000-000006000000}"/>
    <cellStyle name="20% - Accent2 2" xfId="558" xr:uid="{00000000-0005-0000-0000-000007000000}"/>
    <cellStyle name="20% - Accent2 3" xfId="559" xr:uid="{00000000-0005-0000-0000-000008000000}"/>
    <cellStyle name="20% - Accent2 4" xfId="560" xr:uid="{00000000-0005-0000-0000-000009000000}"/>
    <cellStyle name="20% - Accent2 5" xfId="561" xr:uid="{00000000-0005-0000-0000-00000A000000}"/>
    <cellStyle name="20% - Accent2 6" xfId="557" xr:uid="{00000000-0005-0000-0000-00000B000000}"/>
    <cellStyle name="20% - Accent3" xfId="3" xr:uid="{00000000-0005-0000-0000-00000C000000}"/>
    <cellStyle name="20% - Accent3 2" xfId="563" xr:uid="{00000000-0005-0000-0000-00000D000000}"/>
    <cellStyle name="20% - Accent3 3" xfId="564" xr:uid="{00000000-0005-0000-0000-00000E000000}"/>
    <cellStyle name="20% - Accent3 4" xfId="565" xr:uid="{00000000-0005-0000-0000-00000F000000}"/>
    <cellStyle name="20% - Accent3 5" xfId="566" xr:uid="{00000000-0005-0000-0000-000010000000}"/>
    <cellStyle name="20% - Accent3 6" xfId="562" xr:uid="{00000000-0005-0000-0000-000011000000}"/>
    <cellStyle name="20% - Accent4" xfId="4" xr:uid="{00000000-0005-0000-0000-000012000000}"/>
    <cellStyle name="20% - Accent4 2" xfId="568" xr:uid="{00000000-0005-0000-0000-000013000000}"/>
    <cellStyle name="20% - Accent4 3" xfId="569" xr:uid="{00000000-0005-0000-0000-000014000000}"/>
    <cellStyle name="20% - Accent4 4" xfId="570" xr:uid="{00000000-0005-0000-0000-000015000000}"/>
    <cellStyle name="20% - Accent4 5" xfId="571" xr:uid="{00000000-0005-0000-0000-000016000000}"/>
    <cellStyle name="20% - Accent4 6" xfId="567" xr:uid="{00000000-0005-0000-0000-000017000000}"/>
    <cellStyle name="20% - Accent5" xfId="5" xr:uid="{00000000-0005-0000-0000-000018000000}"/>
    <cellStyle name="20% - Accent5 2" xfId="573" xr:uid="{00000000-0005-0000-0000-000019000000}"/>
    <cellStyle name="20% - Accent5 3" xfId="574" xr:uid="{00000000-0005-0000-0000-00001A000000}"/>
    <cellStyle name="20% - Accent5 4" xfId="575" xr:uid="{00000000-0005-0000-0000-00001B000000}"/>
    <cellStyle name="20% - Accent5 5" xfId="576" xr:uid="{00000000-0005-0000-0000-00001C000000}"/>
    <cellStyle name="20% - Accent5 6" xfId="572" xr:uid="{00000000-0005-0000-0000-00001D000000}"/>
    <cellStyle name="20% - Accent6" xfId="6" xr:uid="{00000000-0005-0000-0000-00001E000000}"/>
    <cellStyle name="20% - Accent6 2" xfId="578" xr:uid="{00000000-0005-0000-0000-00001F000000}"/>
    <cellStyle name="20% - Accent6 3" xfId="579" xr:uid="{00000000-0005-0000-0000-000020000000}"/>
    <cellStyle name="20% - Accent6 4" xfId="580" xr:uid="{00000000-0005-0000-0000-000021000000}"/>
    <cellStyle name="20% - Accent6 5" xfId="581" xr:uid="{00000000-0005-0000-0000-000022000000}"/>
    <cellStyle name="20% - Accent6 6" xfId="577" xr:uid="{00000000-0005-0000-0000-000023000000}"/>
    <cellStyle name="20% - Énfasis1 10" xfId="7" xr:uid="{00000000-0005-0000-0000-000024000000}"/>
    <cellStyle name="20% - Énfasis1 11" xfId="8" xr:uid="{00000000-0005-0000-0000-000025000000}"/>
    <cellStyle name="20% - Énfasis1 12" xfId="9" xr:uid="{00000000-0005-0000-0000-000026000000}"/>
    <cellStyle name="20% - Énfasis1 2" xfId="10" xr:uid="{00000000-0005-0000-0000-000027000000}"/>
    <cellStyle name="20% - Énfasis1 2 2" xfId="582" xr:uid="{00000000-0005-0000-0000-000028000000}"/>
    <cellStyle name="20% - Énfasis1 3" xfId="11" xr:uid="{00000000-0005-0000-0000-000029000000}"/>
    <cellStyle name="20% - Énfasis1 4" xfId="12" xr:uid="{00000000-0005-0000-0000-00002A000000}"/>
    <cellStyle name="20% - Énfasis1 5" xfId="13" xr:uid="{00000000-0005-0000-0000-00002B000000}"/>
    <cellStyle name="20% - Énfasis1 5 2" xfId="583" xr:uid="{00000000-0005-0000-0000-00002C000000}"/>
    <cellStyle name="20% - Énfasis1 6" xfId="14" xr:uid="{00000000-0005-0000-0000-00002D000000}"/>
    <cellStyle name="20% - Énfasis1 6 2" xfId="584" xr:uid="{00000000-0005-0000-0000-00002E000000}"/>
    <cellStyle name="20% - Énfasis1 7" xfId="15" xr:uid="{00000000-0005-0000-0000-00002F000000}"/>
    <cellStyle name="20% - Énfasis1 7 2" xfId="585" xr:uid="{00000000-0005-0000-0000-000030000000}"/>
    <cellStyle name="20% - Énfasis1 8" xfId="16" xr:uid="{00000000-0005-0000-0000-000031000000}"/>
    <cellStyle name="20% - Énfasis1 8 2" xfId="586" xr:uid="{00000000-0005-0000-0000-000032000000}"/>
    <cellStyle name="20% - Énfasis1 9" xfId="17" xr:uid="{00000000-0005-0000-0000-000033000000}"/>
    <cellStyle name="20% - Énfasis2 10" xfId="18" xr:uid="{00000000-0005-0000-0000-000034000000}"/>
    <cellStyle name="20% - Énfasis2 11" xfId="19" xr:uid="{00000000-0005-0000-0000-000035000000}"/>
    <cellStyle name="20% - Énfasis2 12" xfId="20" xr:uid="{00000000-0005-0000-0000-000036000000}"/>
    <cellStyle name="20% - Énfasis2 2" xfId="21" xr:uid="{00000000-0005-0000-0000-000037000000}"/>
    <cellStyle name="20% - Énfasis2 2 2" xfId="587" xr:uid="{00000000-0005-0000-0000-000038000000}"/>
    <cellStyle name="20% - Énfasis2 3" xfId="22" xr:uid="{00000000-0005-0000-0000-000039000000}"/>
    <cellStyle name="20% - Énfasis2 4" xfId="23" xr:uid="{00000000-0005-0000-0000-00003A000000}"/>
    <cellStyle name="20% - Énfasis2 5" xfId="24" xr:uid="{00000000-0005-0000-0000-00003B000000}"/>
    <cellStyle name="20% - Énfasis2 5 2" xfId="588" xr:uid="{00000000-0005-0000-0000-00003C000000}"/>
    <cellStyle name="20% - Énfasis2 6" xfId="25" xr:uid="{00000000-0005-0000-0000-00003D000000}"/>
    <cellStyle name="20% - Énfasis2 6 2" xfId="589" xr:uid="{00000000-0005-0000-0000-00003E000000}"/>
    <cellStyle name="20% - Énfasis2 7" xfId="26" xr:uid="{00000000-0005-0000-0000-00003F000000}"/>
    <cellStyle name="20% - Énfasis2 7 2" xfId="590" xr:uid="{00000000-0005-0000-0000-000040000000}"/>
    <cellStyle name="20% - Énfasis2 8" xfId="27" xr:uid="{00000000-0005-0000-0000-000041000000}"/>
    <cellStyle name="20% - Énfasis2 8 2" xfId="591" xr:uid="{00000000-0005-0000-0000-000042000000}"/>
    <cellStyle name="20% - Énfasis2 9" xfId="28" xr:uid="{00000000-0005-0000-0000-000043000000}"/>
    <cellStyle name="20% - Énfasis3 10" xfId="29" xr:uid="{00000000-0005-0000-0000-000044000000}"/>
    <cellStyle name="20% - Énfasis3 11" xfId="30" xr:uid="{00000000-0005-0000-0000-000045000000}"/>
    <cellStyle name="20% - Énfasis3 12" xfId="31" xr:uid="{00000000-0005-0000-0000-000046000000}"/>
    <cellStyle name="20% - Énfasis3 2" xfId="32" xr:uid="{00000000-0005-0000-0000-000047000000}"/>
    <cellStyle name="20% - Énfasis3 2 2" xfId="592" xr:uid="{00000000-0005-0000-0000-000048000000}"/>
    <cellStyle name="20% - Énfasis3 3" xfId="33" xr:uid="{00000000-0005-0000-0000-000049000000}"/>
    <cellStyle name="20% - Énfasis3 4" xfId="34" xr:uid="{00000000-0005-0000-0000-00004A000000}"/>
    <cellStyle name="20% - Énfasis3 5" xfId="35" xr:uid="{00000000-0005-0000-0000-00004B000000}"/>
    <cellStyle name="20% - Énfasis3 5 2" xfId="593" xr:uid="{00000000-0005-0000-0000-00004C000000}"/>
    <cellStyle name="20% - Énfasis3 6" xfId="36" xr:uid="{00000000-0005-0000-0000-00004D000000}"/>
    <cellStyle name="20% - Énfasis3 6 2" xfId="594" xr:uid="{00000000-0005-0000-0000-00004E000000}"/>
    <cellStyle name="20% - Énfasis3 7" xfId="37" xr:uid="{00000000-0005-0000-0000-00004F000000}"/>
    <cellStyle name="20% - Énfasis3 7 2" xfId="595" xr:uid="{00000000-0005-0000-0000-000050000000}"/>
    <cellStyle name="20% - Énfasis3 8" xfId="38" xr:uid="{00000000-0005-0000-0000-000051000000}"/>
    <cellStyle name="20% - Énfasis3 8 2" xfId="596" xr:uid="{00000000-0005-0000-0000-000052000000}"/>
    <cellStyle name="20% - Énfasis3 9" xfId="39" xr:uid="{00000000-0005-0000-0000-000053000000}"/>
    <cellStyle name="20% - Énfasis4 10" xfId="40" xr:uid="{00000000-0005-0000-0000-000054000000}"/>
    <cellStyle name="20% - Énfasis4 11" xfId="41" xr:uid="{00000000-0005-0000-0000-000055000000}"/>
    <cellStyle name="20% - Énfasis4 12" xfId="42" xr:uid="{00000000-0005-0000-0000-000056000000}"/>
    <cellStyle name="20% - Énfasis4 2" xfId="43" xr:uid="{00000000-0005-0000-0000-000057000000}"/>
    <cellStyle name="20% - Énfasis4 2 2" xfId="597" xr:uid="{00000000-0005-0000-0000-000058000000}"/>
    <cellStyle name="20% - Énfasis4 3" xfId="44" xr:uid="{00000000-0005-0000-0000-000059000000}"/>
    <cellStyle name="20% - Énfasis4 4" xfId="45" xr:uid="{00000000-0005-0000-0000-00005A000000}"/>
    <cellStyle name="20% - Énfasis4 5" xfId="46" xr:uid="{00000000-0005-0000-0000-00005B000000}"/>
    <cellStyle name="20% - Énfasis4 5 2" xfId="598" xr:uid="{00000000-0005-0000-0000-00005C000000}"/>
    <cellStyle name="20% - Énfasis4 6" xfId="47" xr:uid="{00000000-0005-0000-0000-00005D000000}"/>
    <cellStyle name="20% - Énfasis4 6 2" xfId="599" xr:uid="{00000000-0005-0000-0000-00005E000000}"/>
    <cellStyle name="20% - Énfasis4 7" xfId="48" xr:uid="{00000000-0005-0000-0000-00005F000000}"/>
    <cellStyle name="20% - Énfasis4 7 2" xfId="600" xr:uid="{00000000-0005-0000-0000-000060000000}"/>
    <cellStyle name="20% - Énfasis4 8" xfId="49" xr:uid="{00000000-0005-0000-0000-000061000000}"/>
    <cellStyle name="20% - Énfasis4 8 2" xfId="601" xr:uid="{00000000-0005-0000-0000-000062000000}"/>
    <cellStyle name="20% - Énfasis4 9" xfId="50" xr:uid="{00000000-0005-0000-0000-000063000000}"/>
    <cellStyle name="20% - Énfasis5 10" xfId="51" xr:uid="{00000000-0005-0000-0000-000064000000}"/>
    <cellStyle name="20% - Énfasis5 11" xfId="52" xr:uid="{00000000-0005-0000-0000-000065000000}"/>
    <cellStyle name="20% - Énfasis5 12" xfId="53" xr:uid="{00000000-0005-0000-0000-000066000000}"/>
    <cellStyle name="20% - Énfasis5 2" xfId="54" xr:uid="{00000000-0005-0000-0000-000067000000}"/>
    <cellStyle name="20% - Énfasis5 2 2" xfId="602" xr:uid="{00000000-0005-0000-0000-000068000000}"/>
    <cellStyle name="20% - Énfasis5 3" xfId="55" xr:uid="{00000000-0005-0000-0000-000069000000}"/>
    <cellStyle name="20% - Énfasis5 4" xfId="56" xr:uid="{00000000-0005-0000-0000-00006A000000}"/>
    <cellStyle name="20% - Énfasis5 5" xfId="57" xr:uid="{00000000-0005-0000-0000-00006B000000}"/>
    <cellStyle name="20% - Énfasis5 5 2" xfId="603" xr:uid="{00000000-0005-0000-0000-00006C000000}"/>
    <cellStyle name="20% - Énfasis5 6" xfId="58" xr:uid="{00000000-0005-0000-0000-00006D000000}"/>
    <cellStyle name="20% - Énfasis5 6 2" xfId="604" xr:uid="{00000000-0005-0000-0000-00006E000000}"/>
    <cellStyle name="20% - Énfasis5 7" xfId="59" xr:uid="{00000000-0005-0000-0000-00006F000000}"/>
    <cellStyle name="20% - Énfasis5 7 2" xfId="605" xr:uid="{00000000-0005-0000-0000-000070000000}"/>
    <cellStyle name="20% - Énfasis5 8" xfId="60" xr:uid="{00000000-0005-0000-0000-000071000000}"/>
    <cellStyle name="20% - Énfasis5 8 2" xfId="606" xr:uid="{00000000-0005-0000-0000-000072000000}"/>
    <cellStyle name="20% - Énfasis5 9" xfId="61" xr:uid="{00000000-0005-0000-0000-000073000000}"/>
    <cellStyle name="20% - Énfasis6 10" xfId="62" xr:uid="{00000000-0005-0000-0000-000074000000}"/>
    <cellStyle name="20% - Énfasis6 11" xfId="63" xr:uid="{00000000-0005-0000-0000-000075000000}"/>
    <cellStyle name="20% - Énfasis6 12" xfId="64" xr:uid="{00000000-0005-0000-0000-000076000000}"/>
    <cellStyle name="20% - Énfasis6 2" xfId="65" xr:uid="{00000000-0005-0000-0000-000077000000}"/>
    <cellStyle name="20% - Énfasis6 2 2" xfId="607" xr:uid="{00000000-0005-0000-0000-000078000000}"/>
    <cellStyle name="20% - Énfasis6 3" xfId="66" xr:uid="{00000000-0005-0000-0000-000079000000}"/>
    <cellStyle name="20% - Énfasis6 4" xfId="67" xr:uid="{00000000-0005-0000-0000-00007A000000}"/>
    <cellStyle name="20% - Énfasis6 5" xfId="68" xr:uid="{00000000-0005-0000-0000-00007B000000}"/>
    <cellStyle name="20% - Énfasis6 5 2" xfId="608" xr:uid="{00000000-0005-0000-0000-00007C000000}"/>
    <cellStyle name="20% - Énfasis6 6" xfId="69" xr:uid="{00000000-0005-0000-0000-00007D000000}"/>
    <cellStyle name="20% - Énfasis6 6 2" xfId="609" xr:uid="{00000000-0005-0000-0000-00007E000000}"/>
    <cellStyle name="20% - Énfasis6 7" xfId="70" xr:uid="{00000000-0005-0000-0000-00007F000000}"/>
    <cellStyle name="20% - Énfasis6 7 2" xfId="610" xr:uid="{00000000-0005-0000-0000-000080000000}"/>
    <cellStyle name="20% - Énfasis6 8" xfId="71" xr:uid="{00000000-0005-0000-0000-000081000000}"/>
    <cellStyle name="20% - Énfasis6 8 2" xfId="611" xr:uid="{00000000-0005-0000-0000-000082000000}"/>
    <cellStyle name="20% - Énfasis6 9" xfId="72" xr:uid="{00000000-0005-0000-0000-000083000000}"/>
    <cellStyle name="20% - 强调文字颜色 1" xfId="612" xr:uid="{00000000-0005-0000-0000-000084000000}"/>
    <cellStyle name="20% - 强调文字颜色 2" xfId="613" xr:uid="{00000000-0005-0000-0000-000085000000}"/>
    <cellStyle name="20% - 强调文字颜色 3" xfId="614" xr:uid="{00000000-0005-0000-0000-000086000000}"/>
    <cellStyle name="20% - 强调文字颜色 4" xfId="615" xr:uid="{00000000-0005-0000-0000-000087000000}"/>
    <cellStyle name="20% - 强调文字颜色 5" xfId="616" xr:uid="{00000000-0005-0000-0000-000088000000}"/>
    <cellStyle name="20% - 强调文字颜色 6" xfId="617" xr:uid="{00000000-0005-0000-0000-000089000000}"/>
    <cellStyle name="40% - Accent1" xfId="73" xr:uid="{00000000-0005-0000-0000-00008A000000}"/>
    <cellStyle name="40% - Accent1 2" xfId="619" xr:uid="{00000000-0005-0000-0000-00008B000000}"/>
    <cellStyle name="40% - Accent1 3" xfId="620" xr:uid="{00000000-0005-0000-0000-00008C000000}"/>
    <cellStyle name="40% - Accent1 4" xfId="621" xr:uid="{00000000-0005-0000-0000-00008D000000}"/>
    <cellStyle name="40% - Accent1 5" xfId="622" xr:uid="{00000000-0005-0000-0000-00008E000000}"/>
    <cellStyle name="40% - Accent1 6" xfId="618" xr:uid="{00000000-0005-0000-0000-00008F000000}"/>
    <cellStyle name="40% - Accent2" xfId="74" xr:uid="{00000000-0005-0000-0000-000090000000}"/>
    <cellStyle name="40% - Accent2 2" xfId="624" xr:uid="{00000000-0005-0000-0000-000091000000}"/>
    <cellStyle name="40% - Accent2 3" xfId="625" xr:uid="{00000000-0005-0000-0000-000092000000}"/>
    <cellStyle name="40% - Accent2 4" xfId="626" xr:uid="{00000000-0005-0000-0000-000093000000}"/>
    <cellStyle name="40% - Accent2 5" xfId="627" xr:uid="{00000000-0005-0000-0000-000094000000}"/>
    <cellStyle name="40% - Accent2 6" xfId="623" xr:uid="{00000000-0005-0000-0000-000095000000}"/>
    <cellStyle name="40% - Accent3" xfId="75" xr:uid="{00000000-0005-0000-0000-000096000000}"/>
    <cellStyle name="40% - Accent3 2" xfId="629" xr:uid="{00000000-0005-0000-0000-000097000000}"/>
    <cellStyle name="40% - Accent3 3" xfId="630" xr:uid="{00000000-0005-0000-0000-000098000000}"/>
    <cellStyle name="40% - Accent3 4" xfId="631" xr:uid="{00000000-0005-0000-0000-000099000000}"/>
    <cellStyle name="40% - Accent3 5" xfId="632" xr:uid="{00000000-0005-0000-0000-00009A000000}"/>
    <cellStyle name="40% - Accent3 6" xfId="628" xr:uid="{00000000-0005-0000-0000-00009B000000}"/>
    <cellStyle name="40% - Accent4" xfId="76" xr:uid="{00000000-0005-0000-0000-00009C000000}"/>
    <cellStyle name="40% - Accent4 2" xfId="634" xr:uid="{00000000-0005-0000-0000-00009D000000}"/>
    <cellStyle name="40% - Accent4 3" xfId="635" xr:uid="{00000000-0005-0000-0000-00009E000000}"/>
    <cellStyle name="40% - Accent4 4" xfId="636" xr:uid="{00000000-0005-0000-0000-00009F000000}"/>
    <cellStyle name="40% - Accent4 5" xfId="637" xr:uid="{00000000-0005-0000-0000-0000A0000000}"/>
    <cellStyle name="40% - Accent4 6" xfId="633" xr:uid="{00000000-0005-0000-0000-0000A1000000}"/>
    <cellStyle name="40% - Accent5" xfId="77" xr:uid="{00000000-0005-0000-0000-0000A2000000}"/>
    <cellStyle name="40% - Accent5 2" xfId="639" xr:uid="{00000000-0005-0000-0000-0000A3000000}"/>
    <cellStyle name="40% - Accent5 3" xfId="640" xr:uid="{00000000-0005-0000-0000-0000A4000000}"/>
    <cellStyle name="40% - Accent5 4" xfId="641" xr:uid="{00000000-0005-0000-0000-0000A5000000}"/>
    <cellStyle name="40% - Accent5 5" xfId="642" xr:uid="{00000000-0005-0000-0000-0000A6000000}"/>
    <cellStyle name="40% - Accent5 6" xfId="638" xr:uid="{00000000-0005-0000-0000-0000A7000000}"/>
    <cellStyle name="40% - Accent6" xfId="78" xr:uid="{00000000-0005-0000-0000-0000A8000000}"/>
    <cellStyle name="40% - Accent6 2" xfId="644" xr:uid="{00000000-0005-0000-0000-0000A9000000}"/>
    <cellStyle name="40% - Accent6 3" xfId="645" xr:uid="{00000000-0005-0000-0000-0000AA000000}"/>
    <cellStyle name="40% - Accent6 4" xfId="646" xr:uid="{00000000-0005-0000-0000-0000AB000000}"/>
    <cellStyle name="40% - Accent6 5" xfId="647" xr:uid="{00000000-0005-0000-0000-0000AC000000}"/>
    <cellStyle name="40% - Accent6 6" xfId="643" xr:uid="{00000000-0005-0000-0000-0000AD000000}"/>
    <cellStyle name="40% - Énfasis1 10" xfId="79" xr:uid="{00000000-0005-0000-0000-0000AE000000}"/>
    <cellStyle name="40% - Énfasis1 11" xfId="80" xr:uid="{00000000-0005-0000-0000-0000AF000000}"/>
    <cellStyle name="40% - Énfasis1 12" xfId="81" xr:uid="{00000000-0005-0000-0000-0000B0000000}"/>
    <cellStyle name="40% - Énfasis1 2" xfId="82" xr:uid="{00000000-0005-0000-0000-0000B1000000}"/>
    <cellStyle name="40% - Énfasis1 2 2" xfId="648" xr:uid="{00000000-0005-0000-0000-0000B2000000}"/>
    <cellStyle name="40% - Énfasis1 3" xfId="83" xr:uid="{00000000-0005-0000-0000-0000B3000000}"/>
    <cellStyle name="40% - Énfasis1 4" xfId="84" xr:uid="{00000000-0005-0000-0000-0000B4000000}"/>
    <cellStyle name="40% - Énfasis1 5" xfId="85" xr:uid="{00000000-0005-0000-0000-0000B5000000}"/>
    <cellStyle name="40% - Énfasis1 5 2" xfId="649" xr:uid="{00000000-0005-0000-0000-0000B6000000}"/>
    <cellStyle name="40% - Énfasis1 6" xfId="86" xr:uid="{00000000-0005-0000-0000-0000B7000000}"/>
    <cellStyle name="40% - Énfasis1 6 2" xfId="650" xr:uid="{00000000-0005-0000-0000-0000B8000000}"/>
    <cellStyle name="40% - Énfasis1 7" xfId="87" xr:uid="{00000000-0005-0000-0000-0000B9000000}"/>
    <cellStyle name="40% - Énfasis1 7 2" xfId="651" xr:uid="{00000000-0005-0000-0000-0000BA000000}"/>
    <cellStyle name="40% - Énfasis1 8" xfId="88" xr:uid="{00000000-0005-0000-0000-0000BB000000}"/>
    <cellStyle name="40% - Énfasis1 8 2" xfId="652" xr:uid="{00000000-0005-0000-0000-0000BC000000}"/>
    <cellStyle name="40% - Énfasis1 9" xfId="89" xr:uid="{00000000-0005-0000-0000-0000BD000000}"/>
    <cellStyle name="40% - Énfasis2 10" xfId="90" xr:uid="{00000000-0005-0000-0000-0000BE000000}"/>
    <cellStyle name="40% - Énfasis2 11" xfId="91" xr:uid="{00000000-0005-0000-0000-0000BF000000}"/>
    <cellStyle name="40% - Énfasis2 12" xfId="92" xr:uid="{00000000-0005-0000-0000-0000C0000000}"/>
    <cellStyle name="40% - Énfasis2 2" xfId="93" xr:uid="{00000000-0005-0000-0000-0000C1000000}"/>
    <cellStyle name="40% - Énfasis2 2 2" xfId="653" xr:uid="{00000000-0005-0000-0000-0000C2000000}"/>
    <cellStyle name="40% - Énfasis2 3" xfId="94" xr:uid="{00000000-0005-0000-0000-0000C3000000}"/>
    <cellStyle name="40% - Énfasis2 4" xfId="95" xr:uid="{00000000-0005-0000-0000-0000C4000000}"/>
    <cellStyle name="40% - Énfasis2 5" xfId="96" xr:uid="{00000000-0005-0000-0000-0000C5000000}"/>
    <cellStyle name="40% - Énfasis2 5 2" xfId="654" xr:uid="{00000000-0005-0000-0000-0000C6000000}"/>
    <cellStyle name="40% - Énfasis2 6" xfId="97" xr:uid="{00000000-0005-0000-0000-0000C7000000}"/>
    <cellStyle name="40% - Énfasis2 6 2" xfId="655" xr:uid="{00000000-0005-0000-0000-0000C8000000}"/>
    <cellStyle name="40% - Énfasis2 7" xfId="98" xr:uid="{00000000-0005-0000-0000-0000C9000000}"/>
    <cellStyle name="40% - Énfasis2 7 2" xfId="656" xr:uid="{00000000-0005-0000-0000-0000CA000000}"/>
    <cellStyle name="40% - Énfasis2 8" xfId="99" xr:uid="{00000000-0005-0000-0000-0000CB000000}"/>
    <cellStyle name="40% - Énfasis2 8 2" xfId="657" xr:uid="{00000000-0005-0000-0000-0000CC000000}"/>
    <cellStyle name="40% - Énfasis2 9" xfId="100" xr:uid="{00000000-0005-0000-0000-0000CD000000}"/>
    <cellStyle name="40% - Énfasis3 10" xfId="101" xr:uid="{00000000-0005-0000-0000-0000CE000000}"/>
    <cellStyle name="40% - Énfasis3 11" xfId="102" xr:uid="{00000000-0005-0000-0000-0000CF000000}"/>
    <cellStyle name="40% - Énfasis3 12" xfId="103" xr:uid="{00000000-0005-0000-0000-0000D0000000}"/>
    <cellStyle name="40% - Énfasis3 2" xfId="104" xr:uid="{00000000-0005-0000-0000-0000D1000000}"/>
    <cellStyle name="40% - Énfasis3 2 2" xfId="658" xr:uid="{00000000-0005-0000-0000-0000D2000000}"/>
    <cellStyle name="40% - Énfasis3 3" xfId="105" xr:uid="{00000000-0005-0000-0000-0000D3000000}"/>
    <cellStyle name="40% - Énfasis3 4" xfId="106" xr:uid="{00000000-0005-0000-0000-0000D4000000}"/>
    <cellStyle name="40% - Énfasis3 5" xfId="107" xr:uid="{00000000-0005-0000-0000-0000D5000000}"/>
    <cellStyle name="40% - Énfasis3 5 2" xfId="659" xr:uid="{00000000-0005-0000-0000-0000D6000000}"/>
    <cellStyle name="40% - Énfasis3 6" xfId="108" xr:uid="{00000000-0005-0000-0000-0000D7000000}"/>
    <cellStyle name="40% - Énfasis3 6 2" xfId="660" xr:uid="{00000000-0005-0000-0000-0000D8000000}"/>
    <cellStyle name="40% - Énfasis3 7" xfId="109" xr:uid="{00000000-0005-0000-0000-0000D9000000}"/>
    <cellStyle name="40% - Énfasis3 7 2" xfId="661" xr:uid="{00000000-0005-0000-0000-0000DA000000}"/>
    <cellStyle name="40% - Énfasis3 8" xfId="110" xr:uid="{00000000-0005-0000-0000-0000DB000000}"/>
    <cellStyle name="40% - Énfasis3 8 2" xfId="662" xr:uid="{00000000-0005-0000-0000-0000DC000000}"/>
    <cellStyle name="40% - Énfasis3 9" xfId="111" xr:uid="{00000000-0005-0000-0000-0000DD000000}"/>
    <cellStyle name="40% - Énfasis4 10" xfId="112" xr:uid="{00000000-0005-0000-0000-0000DE000000}"/>
    <cellStyle name="40% - Énfasis4 11" xfId="113" xr:uid="{00000000-0005-0000-0000-0000DF000000}"/>
    <cellStyle name="40% - Énfasis4 12" xfId="114" xr:uid="{00000000-0005-0000-0000-0000E0000000}"/>
    <cellStyle name="40% - Énfasis4 2" xfId="115" xr:uid="{00000000-0005-0000-0000-0000E1000000}"/>
    <cellStyle name="40% - Énfasis4 2 2" xfId="663" xr:uid="{00000000-0005-0000-0000-0000E2000000}"/>
    <cellStyle name="40% - Énfasis4 3" xfId="116" xr:uid="{00000000-0005-0000-0000-0000E3000000}"/>
    <cellStyle name="40% - Énfasis4 4" xfId="117" xr:uid="{00000000-0005-0000-0000-0000E4000000}"/>
    <cellStyle name="40% - Énfasis4 5" xfId="118" xr:uid="{00000000-0005-0000-0000-0000E5000000}"/>
    <cellStyle name="40% - Énfasis4 5 2" xfId="664" xr:uid="{00000000-0005-0000-0000-0000E6000000}"/>
    <cellStyle name="40% - Énfasis4 6" xfId="119" xr:uid="{00000000-0005-0000-0000-0000E7000000}"/>
    <cellStyle name="40% - Énfasis4 6 2" xfId="665" xr:uid="{00000000-0005-0000-0000-0000E8000000}"/>
    <cellStyle name="40% - Énfasis4 7" xfId="120" xr:uid="{00000000-0005-0000-0000-0000E9000000}"/>
    <cellStyle name="40% - Énfasis4 7 2" xfId="666" xr:uid="{00000000-0005-0000-0000-0000EA000000}"/>
    <cellStyle name="40% - Énfasis4 8" xfId="121" xr:uid="{00000000-0005-0000-0000-0000EB000000}"/>
    <cellStyle name="40% - Énfasis4 8 2" xfId="667" xr:uid="{00000000-0005-0000-0000-0000EC000000}"/>
    <cellStyle name="40% - Énfasis4 9" xfId="122" xr:uid="{00000000-0005-0000-0000-0000ED000000}"/>
    <cellStyle name="40% - Énfasis5 10" xfId="123" xr:uid="{00000000-0005-0000-0000-0000EE000000}"/>
    <cellStyle name="40% - Énfasis5 11" xfId="124" xr:uid="{00000000-0005-0000-0000-0000EF000000}"/>
    <cellStyle name="40% - Énfasis5 12" xfId="125" xr:uid="{00000000-0005-0000-0000-0000F0000000}"/>
    <cellStyle name="40% - Énfasis5 2" xfId="126" xr:uid="{00000000-0005-0000-0000-0000F1000000}"/>
    <cellStyle name="40% - Énfasis5 2 2" xfId="668" xr:uid="{00000000-0005-0000-0000-0000F2000000}"/>
    <cellStyle name="40% - Énfasis5 3" xfId="127" xr:uid="{00000000-0005-0000-0000-0000F3000000}"/>
    <cellStyle name="40% - Énfasis5 4" xfId="128" xr:uid="{00000000-0005-0000-0000-0000F4000000}"/>
    <cellStyle name="40% - Énfasis5 5" xfId="129" xr:uid="{00000000-0005-0000-0000-0000F5000000}"/>
    <cellStyle name="40% - Énfasis5 5 2" xfId="669" xr:uid="{00000000-0005-0000-0000-0000F6000000}"/>
    <cellStyle name="40% - Énfasis5 6" xfId="130" xr:uid="{00000000-0005-0000-0000-0000F7000000}"/>
    <cellStyle name="40% - Énfasis5 6 2" xfId="670" xr:uid="{00000000-0005-0000-0000-0000F8000000}"/>
    <cellStyle name="40% - Énfasis5 7" xfId="131" xr:uid="{00000000-0005-0000-0000-0000F9000000}"/>
    <cellStyle name="40% - Énfasis5 7 2" xfId="671" xr:uid="{00000000-0005-0000-0000-0000FA000000}"/>
    <cellStyle name="40% - Énfasis5 8" xfId="132" xr:uid="{00000000-0005-0000-0000-0000FB000000}"/>
    <cellStyle name="40% - Énfasis5 8 2" xfId="672" xr:uid="{00000000-0005-0000-0000-0000FC000000}"/>
    <cellStyle name="40% - Énfasis5 9" xfId="133" xr:uid="{00000000-0005-0000-0000-0000FD000000}"/>
    <cellStyle name="40% - Énfasis6 10" xfId="134" xr:uid="{00000000-0005-0000-0000-0000FE000000}"/>
    <cellStyle name="40% - Énfasis6 11" xfId="135" xr:uid="{00000000-0005-0000-0000-0000FF000000}"/>
    <cellStyle name="40% - Énfasis6 12" xfId="136" xr:uid="{00000000-0005-0000-0000-000000010000}"/>
    <cellStyle name="40% - Énfasis6 2" xfId="137" xr:uid="{00000000-0005-0000-0000-000001010000}"/>
    <cellStyle name="40% - Énfasis6 2 2" xfId="673" xr:uid="{00000000-0005-0000-0000-000002010000}"/>
    <cellStyle name="40% - Énfasis6 3" xfId="138" xr:uid="{00000000-0005-0000-0000-000003010000}"/>
    <cellStyle name="40% - Énfasis6 4" xfId="139" xr:uid="{00000000-0005-0000-0000-000004010000}"/>
    <cellStyle name="40% - Énfasis6 5" xfId="140" xr:uid="{00000000-0005-0000-0000-000005010000}"/>
    <cellStyle name="40% - Énfasis6 5 2" xfId="674" xr:uid="{00000000-0005-0000-0000-000006010000}"/>
    <cellStyle name="40% - Énfasis6 6" xfId="141" xr:uid="{00000000-0005-0000-0000-000007010000}"/>
    <cellStyle name="40% - Énfasis6 6 2" xfId="675" xr:uid="{00000000-0005-0000-0000-000008010000}"/>
    <cellStyle name="40% - Énfasis6 7" xfId="142" xr:uid="{00000000-0005-0000-0000-000009010000}"/>
    <cellStyle name="40% - Énfasis6 7 2" xfId="676" xr:uid="{00000000-0005-0000-0000-00000A010000}"/>
    <cellStyle name="40% - Énfasis6 8" xfId="143" xr:uid="{00000000-0005-0000-0000-00000B010000}"/>
    <cellStyle name="40% - Énfasis6 8 2" xfId="677" xr:uid="{00000000-0005-0000-0000-00000C010000}"/>
    <cellStyle name="40% - Énfasis6 9" xfId="144" xr:uid="{00000000-0005-0000-0000-00000D010000}"/>
    <cellStyle name="40% - 强调文字颜色 1" xfId="678" xr:uid="{00000000-0005-0000-0000-00000E010000}"/>
    <cellStyle name="40% - 强调文字颜色 2" xfId="679" xr:uid="{00000000-0005-0000-0000-00000F010000}"/>
    <cellStyle name="40% - 强调文字颜色 3" xfId="680" xr:uid="{00000000-0005-0000-0000-000010010000}"/>
    <cellStyle name="40% - 强调文字颜色 4" xfId="681" xr:uid="{00000000-0005-0000-0000-000011010000}"/>
    <cellStyle name="40% - 强调文字颜色 5" xfId="682" xr:uid="{00000000-0005-0000-0000-000012010000}"/>
    <cellStyle name="40% - 强调文字颜色 6" xfId="683" xr:uid="{00000000-0005-0000-0000-000013010000}"/>
    <cellStyle name="60% - Accent1" xfId="145" xr:uid="{00000000-0005-0000-0000-000014010000}"/>
    <cellStyle name="60% - Accent1 2" xfId="685" xr:uid="{00000000-0005-0000-0000-000015010000}"/>
    <cellStyle name="60% - Accent1 3" xfId="686" xr:uid="{00000000-0005-0000-0000-000016010000}"/>
    <cellStyle name="60% - Accent1 4" xfId="687" xr:uid="{00000000-0005-0000-0000-000017010000}"/>
    <cellStyle name="60% - Accent1 5" xfId="688" xr:uid="{00000000-0005-0000-0000-000018010000}"/>
    <cellStyle name="60% - Accent1 6" xfId="684" xr:uid="{00000000-0005-0000-0000-000019010000}"/>
    <cellStyle name="60% - Accent2" xfId="146" xr:uid="{00000000-0005-0000-0000-00001A010000}"/>
    <cellStyle name="60% - Accent2 2" xfId="690" xr:uid="{00000000-0005-0000-0000-00001B010000}"/>
    <cellStyle name="60% - Accent2 3" xfId="691" xr:uid="{00000000-0005-0000-0000-00001C010000}"/>
    <cellStyle name="60% - Accent2 4" xfId="692" xr:uid="{00000000-0005-0000-0000-00001D010000}"/>
    <cellStyle name="60% - Accent2 5" xfId="693" xr:uid="{00000000-0005-0000-0000-00001E010000}"/>
    <cellStyle name="60% - Accent2 6" xfId="689" xr:uid="{00000000-0005-0000-0000-00001F010000}"/>
    <cellStyle name="60% - Accent3" xfId="147" xr:uid="{00000000-0005-0000-0000-000020010000}"/>
    <cellStyle name="60% - Accent3 2" xfId="695" xr:uid="{00000000-0005-0000-0000-000021010000}"/>
    <cellStyle name="60% - Accent3 3" xfId="696" xr:uid="{00000000-0005-0000-0000-000022010000}"/>
    <cellStyle name="60% - Accent3 4" xfId="697" xr:uid="{00000000-0005-0000-0000-000023010000}"/>
    <cellStyle name="60% - Accent3 5" xfId="698" xr:uid="{00000000-0005-0000-0000-000024010000}"/>
    <cellStyle name="60% - Accent3 6" xfId="694" xr:uid="{00000000-0005-0000-0000-000025010000}"/>
    <cellStyle name="60% - Accent4" xfId="148" xr:uid="{00000000-0005-0000-0000-000026010000}"/>
    <cellStyle name="60% - Accent4 2" xfId="700" xr:uid="{00000000-0005-0000-0000-000027010000}"/>
    <cellStyle name="60% - Accent4 3" xfId="701" xr:uid="{00000000-0005-0000-0000-000028010000}"/>
    <cellStyle name="60% - Accent4 4" xfId="702" xr:uid="{00000000-0005-0000-0000-000029010000}"/>
    <cellStyle name="60% - Accent4 5" xfId="703" xr:uid="{00000000-0005-0000-0000-00002A010000}"/>
    <cellStyle name="60% - Accent4 6" xfId="699" xr:uid="{00000000-0005-0000-0000-00002B010000}"/>
    <cellStyle name="60% - Accent5" xfId="149" xr:uid="{00000000-0005-0000-0000-00002C010000}"/>
    <cellStyle name="60% - Accent5 2" xfId="705" xr:uid="{00000000-0005-0000-0000-00002D010000}"/>
    <cellStyle name="60% - Accent5 3" xfId="706" xr:uid="{00000000-0005-0000-0000-00002E010000}"/>
    <cellStyle name="60% - Accent5 4" xfId="707" xr:uid="{00000000-0005-0000-0000-00002F010000}"/>
    <cellStyle name="60% - Accent5 5" xfId="708" xr:uid="{00000000-0005-0000-0000-000030010000}"/>
    <cellStyle name="60% - Accent5 6" xfId="704" xr:uid="{00000000-0005-0000-0000-000031010000}"/>
    <cellStyle name="60% - Accent6" xfId="150" xr:uid="{00000000-0005-0000-0000-000032010000}"/>
    <cellStyle name="60% - Accent6 2" xfId="710" xr:uid="{00000000-0005-0000-0000-000033010000}"/>
    <cellStyle name="60% - Accent6 3" xfId="711" xr:uid="{00000000-0005-0000-0000-000034010000}"/>
    <cellStyle name="60% - Accent6 4" xfId="712" xr:uid="{00000000-0005-0000-0000-000035010000}"/>
    <cellStyle name="60% - Accent6 5" xfId="713" xr:uid="{00000000-0005-0000-0000-000036010000}"/>
    <cellStyle name="60% - Accent6 6" xfId="709" xr:uid="{00000000-0005-0000-0000-000037010000}"/>
    <cellStyle name="60% - Énfasis1 10" xfId="151" xr:uid="{00000000-0005-0000-0000-000038010000}"/>
    <cellStyle name="60% - Énfasis1 11" xfId="152" xr:uid="{00000000-0005-0000-0000-000039010000}"/>
    <cellStyle name="60% - Énfasis1 12" xfId="153" xr:uid="{00000000-0005-0000-0000-00003A010000}"/>
    <cellStyle name="60% - Énfasis1 2" xfId="154" xr:uid="{00000000-0005-0000-0000-00003B010000}"/>
    <cellStyle name="60% - Énfasis1 2 2" xfId="714" xr:uid="{00000000-0005-0000-0000-00003C010000}"/>
    <cellStyle name="60% - Énfasis1 3" xfId="155" xr:uid="{00000000-0005-0000-0000-00003D010000}"/>
    <cellStyle name="60% - Énfasis1 4" xfId="156" xr:uid="{00000000-0005-0000-0000-00003E010000}"/>
    <cellStyle name="60% - Énfasis1 5" xfId="157" xr:uid="{00000000-0005-0000-0000-00003F010000}"/>
    <cellStyle name="60% - Énfasis1 5 2" xfId="715" xr:uid="{00000000-0005-0000-0000-000040010000}"/>
    <cellStyle name="60% - Énfasis1 6" xfId="158" xr:uid="{00000000-0005-0000-0000-000041010000}"/>
    <cellStyle name="60% - Énfasis1 6 2" xfId="716" xr:uid="{00000000-0005-0000-0000-000042010000}"/>
    <cellStyle name="60% - Énfasis1 7" xfId="159" xr:uid="{00000000-0005-0000-0000-000043010000}"/>
    <cellStyle name="60% - Énfasis1 7 2" xfId="717" xr:uid="{00000000-0005-0000-0000-000044010000}"/>
    <cellStyle name="60% - Énfasis1 8" xfId="160" xr:uid="{00000000-0005-0000-0000-000045010000}"/>
    <cellStyle name="60% - Énfasis1 8 2" xfId="718" xr:uid="{00000000-0005-0000-0000-000046010000}"/>
    <cellStyle name="60% - Énfasis1 9" xfId="161" xr:uid="{00000000-0005-0000-0000-000047010000}"/>
    <cellStyle name="60% - Énfasis2 10" xfId="162" xr:uid="{00000000-0005-0000-0000-000048010000}"/>
    <cellStyle name="60% - Énfasis2 11" xfId="163" xr:uid="{00000000-0005-0000-0000-000049010000}"/>
    <cellStyle name="60% - Énfasis2 12" xfId="164" xr:uid="{00000000-0005-0000-0000-00004A010000}"/>
    <cellStyle name="60% - Énfasis2 2" xfId="165" xr:uid="{00000000-0005-0000-0000-00004B010000}"/>
    <cellStyle name="60% - Énfasis2 2 2" xfId="719" xr:uid="{00000000-0005-0000-0000-00004C010000}"/>
    <cellStyle name="60% - Énfasis2 3" xfId="166" xr:uid="{00000000-0005-0000-0000-00004D010000}"/>
    <cellStyle name="60% - Énfasis2 4" xfId="167" xr:uid="{00000000-0005-0000-0000-00004E010000}"/>
    <cellStyle name="60% - Énfasis2 5" xfId="168" xr:uid="{00000000-0005-0000-0000-00004F010000}"/>
    <cellStyle name="60% - Énfasis2 5 2" xfId="720" xr:uid="{00000000-0005-0000-0000-000050010000}"/>
    <cellStyle name="60% - Énfasis2 6" xfId="169" xr:uid="{00000000-0005-0000-0000-000051010000}"/>
    <cellStyle name="60% - Énfasis2 6 2" xfId="721" xr:uid="{00000000-0005-0000-0000-000052010000}"/>
    <cellStyle name="60% - Énfasis2 7" xfId="170" xr:uid="{00000000-0005-0000-0000-000053010000}"/>
    <cellStyle name="60% - Énfasis2 7 2" xfId="722" xr:uid="{00000000-0005-0000-0000-000054010000}"/>
    <cellStyle name="60% - Énfasis2 8" xfId="171" xr:uid="{00000000-0005-0000-0000-000055010000}"/>
    <cellStyle name="60% - Énfasis2 8 2" xfId="723" xr:uid="{00000000-0005-0000-0000-000056010000}"/>
    <cellStyle name="60% - Énfasis2 9" xfId="172" xr:uid="{00000000-0005-0000-0000-000057010000}"/>
    <cellStyle name="60% - Énfasis3 10" xfId="173" xr:uid="{00000000-0005-0000-0000-000058010000}"/>
    <cellStyle name="60% - Énfasis3 11" xfId="174" xr:uid="{00000000-0005-0000-0000-000059010000}"/>
    <cellStyle name="60% - Énfasis3 12" xfId="175" xr:uid="{00000000-0005-0000-0000-00005A010000}"/>
    <cellStyle name="60% - Énfasis3 2" xfId="176" xr:uid="{00000000-0005-0000-0000-00005B010000}"/>
    <cellStyle name="60% - Énfasis3 2 2" xfId="724" xr:uid="{00000000-0005-0000-0000-00005C010000}"/>
    <cellStyle name="60% - Énfasis3 3" xfId="177" xr:uid="{00000000-0005-0000-0000-00005D010000}"/>
    <cellStyle name="60% - Énfasis3 4" xfId="178" xr:uid="{00000000-0005-0000-0000-00005E010000}"/>
    <cellStyle name="60% - Énfasis3 5" xfId="179" xr:uid="{00000000-0005-0000-0000-00005F010000}"/>
    <cellStyle name="60% - Énfasis3 5 2" xfId="725" xr:uid="{00000000-0005-0000-0000-000060010000}"/>
    <cellStyle name="60% - Énfasis3 6" xfId="180" xr:uid="{00000000-0005-0000-0000-000061010000}"/>
    <cellStyle name="60% - Énfasis3 6 2" xfId="726" xr:uid="{00000000-0005-0000-0000-000062010000}"/>
    <cellStyle name="60% - Énfasis3 7" xfId="181" xr:uid="{00000000-0005-0000-0000-000063010000}"/>
    <cellStyle name="60% - Énfasis3 7 2" xfId="727" xr:uid="{00000000-0005-0000-0000-000064010000}"/>
    <cellStyle name="60% - Énfasis3 8" xfId="182" xr:uid="{00000000-0005-0000-0000-000065010000}"/>
    <cellStyle name="60% - Énfasis3 8 2" xfId="728" xr:uid="{00000000-0005-0000-0000-000066010000}"/>
    <cellStyle name="60% - Énfasis3 9" xfId="183" xr:uid="{00000000-0005-0000-0000-000067010000}"/>
    <cellStyle name="60% - Énfasis4 10" xfId="184" xr:uid="{00000000-0005-0000-0000-000068010000}"/>
    <cellStyle name="60% - Énfasis4 11" xfId="185" xr:uid="{00000000-0005-0000-0000-000069010000}"/>
    <cellStyle name="60% - Énfasis4 12" xfId="186" xr:uid="{00000000-0005-0000-0000-00006A010000}"/>
    <cellStyle name="60% - Énfasis4 2" xfId="187" xr:uid="{00000000-0005-0000-0000-00006B010000}"/>
    <cellStyle name="60% - Énfasis4 2 2" xfId="729" xr:uid="{00000000-0005-0000-0000-00006C010000}"/>
    <cellStyle name="60% - Énfasis4 3" xfId="188" xr:uid="{00000000-0005-0000-0000-00006D010000}"/>
    <cellStyle name="60% - Énfasis4 4" xfId="189" xr:uid="{00000000-0005-0000-0000-00006E010000}"/>
    <cellStyle name="60% - Énfasis4 5" xfId="190" xr:uid="{00000000-0005-0000-0000-00006F010000}"/>
    <cellStyle name="60% - Énfasis4 5 2" xfId="730" xr:uid="{00000000-0005-0000-0000-000070010000}"/>
    <cellStyle name="60% - Énfasis4 6" xfId="191" xr:uid="{00000000-0005-0000-0000-000071010000}"/>
    <cellStyle name="60% - Énfasis4 6 2" xfId="731" xr:uid="{00000000-0005-0000-0000-000072010000}"/>
    <cellStyle name="60% - Énfasis4 7" xfId="192" xr:uid="{00000000-0005-0000-0000-000073010000}"/>
    <cellStyle name="60% - Énfasis4 7 2" xfId="732" xr:uid="{00000000-0005-0000-0000-000074010000}"/>
    <cellStyle name="60% - Énfasis4 8" xfId="193" xr:uid="{00000000-0005-0000-0000-000075010000}"/>
    <cellStyle name="60% - Énfasis4 8 2" xfId="733" xr:uid="{00000000-0005-0000-0000-000076010000}"/>
    <cellStyle name="60% - Énfasis4 9" xfId="194" xr:uid="{00000000-0005-0000-0000-000077010000}"/>
    <cellStyle name="60% - Énfasis5 10" xfId="195" xr:uid="{00000000-0005-0000-0000-000078010000}"/>
    <cellStyle name="60% - Énfasis5 11" xfId="196" xr:uid="{00000000-0005-0000-0000-000079010000}"/>
    <cellStyle name="60% - Énfasis5 12" xfId="197" xr:uid="{00000000-0005-0000-0000-00007A010000}"/>
    <cellStyle name="60% - Énfasis5 2" xfId="198" xr:uid="{00000000-0005-0000-0000-00007B010000}"/>
    <cellStyle name="60% - Énfasis5 2 2" xfId="734" xr:uid="{00000000-0005-0000-0000-00007C010000}"/>
    <cellStyle name="60% - Énfasis5 3" xfId="199" xr:uid="{00000000-0005-0000-0000-00007D010000}"/>
    <cellStyle name="60% - Énfasis5 4" xfId="200" xr:uid="{00000000-0005-0000-0000-00007E010000}"/>
    <cellStyle name="60% - Énfasis5 5" xfId="201" xr:uid="{00000000-0005-0000-0000-00007F010000}"/>
    <cellStyle name="60% - Énfasis5 5 2" xfId="735" xr:uid="{00000000-0005-0000-0000-000080010000}"/>
    <cellStyle name="60% - Énfasis5 6" xfId="202" xr:uid="{00000000-0005-0000-0000-000081010000}"/>
    <cellStyle name="60% - Énfasis5 6 2" xfId="736" xr:uid="{00000000-0005-0000-0000-000082010000}"/>
    <cellStyle name="60% - Énfasis5 7" xfId="203" xr:uid="{00000000-0005-0000-0000-000083010000}"/>
    <cellStyle name="60% - Énfasis5 7 2" xfId="737" xr:uid="{00000000-0005-0000-0000-000084010000}"/>
    <cellStyle name="60% - Énfasis5 8" xfId="204" xr:uid="{00000000-0005-0000-0000-000085010000}"/>
    <cellStyle name="60% - Énfasis5 8 2" xfId="738" xr:uid="{00000000-0005-0000-0000-000086010000}"/>
    <cellStyle name="60% - Énfasis5 9" xfId="205" xr:uid="{00000000-0005-0000-0000-000087010000}"/>
    <cellStyle name="60% - Énfasis6 10" xfId="206" xr:uid="{00000000-0005-0000-0000-000088010000}"/>
    <cellStyle name="60% - Énfasis6 11" xfId="207" xr:uid="{00000000-0005-0000-0000-000089010000}"/>
    <cellStyle name="60% - Énfasis6 12" xfId="208" xr:uid="{00000000-0005-0000-0000-00008A010000}"/>
    <cellStyle name="60% - Énfasis6 2" xfId="209" xr:uid="{00000000-0005-0000-0000-00008B010000}"/>
    <cellStyle name="60% - Énfasis6 2 2" xfId="739" xr:uid="{00000000-0005-0000-0000-00008C010000}"/>
    <cellStyle name="60% - Énfasis6 3" xfId="210" xr:uid="{00000000-0005-0000-0000-00008D010000}"/>
    <cellStyle name="60% - Énfasis6 4" xfId="211" xr:uid="{00000000-0005-0000-0000-00008E010000}"/>
    <cellStyle name="60% - Énfasis6 5" xfId="212" xr:uid="{00000000-0005-0000-0000-00008F010000}"/>
    <cellStyle name="60% - Énfasis6 5 2" xfId="740" xr:uid="{00000000-0005-0000-0000-000090010000}"/>
    <cellStyle name="60% - Énfasis6 6" xfId="213" xr:uid="{00000000-0005-0000-0000-000091010000}"/>
    <cellStyle name="60% - Énfasis6 6 2" xfId="741" xr:uid="{00000000-0005-0000-0000-000092010000}"/>
    <cellStyle name="60% - Énfasis6 7" xfId="214" xr:uid="{00000000-0005-0000-0000-000093010000}"/>
    <cellStyle name="60% - Énfasis6 7 2" xfId="742" xr:uid="{00000000-0005-0000-0000-000094010000}"/>
    <cellStyle name="60% - Énfasis6 8" xfId="215" xr:uid="{00000000-0005-0000-0000-000095010000}"/>
    <cellStyle name="60% - Énfasis6 8 2" xfId="743" xr:uid="{00000000-0005-0000-0000-000096010000}"/>
    <cellStyle name="60% - Énfasis6 9" xfId="216" xr:uid="{00000000-0005-0000-0000-000097010000}"/>
    <cellStyle name="60% - 强调文字颜色 1" xfId="744" xr:uid="{00000000-0005-0000-0000-000098010000}"/>
    <cellStyle name="60% - 强调文字颜色 2" xfId="745" xr:uid="{00000000-0005-0000-0000-000099010000}"/>
    <cellStyle name="60% - 强调文字颜色 3" xfId="746" xr:uid="{00000000-0005-0000-0000-00009A010000}"/>
    <cellStyle name="60% - 强调文字颜色 4" xfId="747" xr:uid="{00000000-0005-0000-0000-00009B010000}"/>
    <cellStyle name="60% - 强调文字颜色 5" xfId="748" xr:uid="{00000000-0005-0000-0000-00009C010000}"/>
    <cellStyle name="60% - 强调文字颜色 6" xfId="749" xr:uid="{00000000-0005-0000-0000-00009D010000}"/>
    <cellStyle name="Accent1" xfId="217" xr:uid="{00000000-0005-0000-0000-00009E010000}"/>
    <cellStyle name="Accent1 2" xfId="751" xr:uid="{00000000-0005-0000-0000-00009F010000}"/>
    <cellStyle name="Accent1 3" xfId="752" xr:uid="{00000000-0005-0000-0000-0000A0010000}"/>
    <cellStyle name="Accent1 4" xfId="753" xr:uid="{00000000-0005-0000-0000-0000A1010000}"/>
    <cellStyle name="Accent1 5" xfId="754" xr:uid="{00000000-0005-0000-0000-0000A2010000}"/>
    <cellStyle name="Accent1 6" xfId="750" xr:uid="{00000000-0005-0000-0000-0000A3010000}"/>
    <cellStyle name="Accent2" xfId="218" xr:uid="{00000000-0005-0000-0000-0000A4010000}"/>
    <cellStyle name="Accent2 2" xfId="756" xr:uid="{00000000-0005-0000-0000-0000A5010000}"/>
    <cellStyle name="Accent2 3" xfId="757" xr:uid="{00000000-0005-0000-0000-0000A6010000}"/>
    <cellStyle name="Accent2 4" xfId="758" xr:uid="{00000000-0005-0000-0000-0000A7010000}"/>
    <cellStyle name="Accent2 5" xfId="759" xr:uid="{00000000-0005-0000-0000-0000A8010000}"/>
    <cellStyle name="Accent2 6" xfId="755" xr:uid="{00000000-0005-0000-0000-0000A9010000}"/>
    <cellStyle name="Accent3" xfId="219" xr:uid="{00000000-0005-0000-0000-0000AA010000}"/>
    <cellStyle name="Accent3 2" xfId="761" xr:uid="{00000000-0005-0000-0000-0000AB010000}"/>
    <cellStyle name="Accent3 3" xfId="762" xr:uid="{00000000-0005-0000-0000-0000AC010000}"/>
    <cellStyle name="Accent3 4" xfId="763" xr:uid="{00000000-0005-0000-0000-0000AD010000}"/>
    <cellStyle name="Accent3 5" xfId="764" xr:uid="{00000000-0005-0000-0000-0000AE010000}"/>
    <cellStyle name="Accent3 6" xfId="760" xr:uid="{00000000-0005-0000-0000-0000AF010000}"/>
    <cellStyle name="Accent4" xfId="220" xr:uid="{00000000-0005-0000-0000-0000B0010000}"/>
    <cellStyle name="Accent4 2" xfId="766" xr:uid="{00000000-0005-0000-0000-0000B1010000}"/>
    <cellStyle name="Accent4 3" xfId="767" xr:uid="{00000000-0005-0000-0000-0000B2010000}"/>
    <cellStyle name="Accent4 4" xfId="768" xr:uid="{00000000-0005-0000-0000-0000B3010000}"/>
    <cellStyle name="Accent4 5" xfId="769" xr:uid="{00000000-0005-0000-0000-0000B4010000}"/>
    <cellStyle name="Accent4 6" xfId="765" xr:uid="{00000000-0005-0000-0000-0000B5010000}"/>
    <cellStyle name="Accent5" xfId="221" xr:uid="{00000000-0005-0000-0000-0000B6010000}"/>
    <cellStyle name="Accent5 2" xfId="771" xr:uid="{00000000-0005-0000-0000-0000B7010000}"/>
    <cellStyle name="Accent5 3" xfId="772" xr:uid="{00000000-0005-0000-0000-0000B8010000}"/>
    <cellStyle name="Accent5 4" xfId="773" xr:uid="{00000000-0005-0000-0000-0000B9010000}"/>
    <cellStyle name="Accent5 5" xfId="774" xr:uid="{00000000-0005-0000-0000-0000BA010000}"/>
    <cellStyle name="Accent5 6" xfId="770" xr:uid="{00000000-0005-0000-0000-0000BB010000}"/>
    <cellStyle name="Accent6" xfId="222" xr:uid="{00000000-0005-0000-0000-0000BC010000}"/>
    <cellStyle name="Accent6 2" xfId="776" xr:uid="{00000000-0005-0000-0000-0000BD010000}"/>
    <cellStyle name="Accent6 3" xfId="777" xr:uid="{00000000-0005-0000-0000-0000BE010000}"/>
    <cellStyle name="Accent6 4" xfId="778" xr:uid="{00000000-0005-0000-0000-0000BF010000}"/>
    <cellStyle name="Accent6 5" xfId="779" xr:uid="{00000000-0005-0000-0000-0000C0010000}"/>
    <cellStyle name="Accent6 6" xfId="775" xr:uid="{00000000-0005-0000-0000-0000C1010000}"/>
    <cellStyle name="Bad" xfId="223" xr:uid="{00000000-0005-0000-0000-0000C2010000}"/>
    <cellStyle name="Bad 2" xfId="781" xr:uid="{00000000-0005-0000-0000-0000C3010000}"/>
    <cellStyle name="Bad 3" xfId="782" xr:uid="{00000000-0005-0000-0000-0000C4010000}"/>
    <cellStyle name="Bad 4" xfId="783" xr:uid="{00000000-0005-0000-0000-0000C5010000}"/>
    <cellStyle name="Bad 5" xfId="784" xr:uid="{00000000-0005-0000-0000-0000C6010000}"/>
    <cellStyle name="Bad 6" xfId="780" xr:uid="{00000000-0005-0000-0000-0000C7010000}"/>
    <cellStyle name="Buena 10" xfId="224" xr:uid="{00000000-0005-0000-0000-0000C8010000}"/>
    <cellStyle name="Buena 11" xfId="225" xr:uid="{00000000-0005-0000-0000-0000C9010000}"/>
    <cellStyle name="Buena 12" xfId="226" xr:uid="{00000000-0005-0000-0000-0000CA010000}"/>
    <cellStyle name="Buena 2" xfId="227" xr:uid="{00000000-0005-0000-0000-0000CB010000}"/>
    <cellStyle name="Buena 2 2" xfId="785" xr:uid="{00000000-0005-0000-0000-0000CC010000}"/>
    <cellStyle name="Buena 2 2 2" xfId="786" xr:uid="{00000000-0005-0000-0000-0000CD010000}"/>
    <cellStyle name="Buena 2 2 2 2" xfId="787" xr:uid="{00000000-0005-0000-0000-0000CE010000}"/>
    <cellStyle name="Buena 2 2 2 2 2" xfId="788" xr:uid="{00000000-0005-0000-0000-0000CF010000}"/>
    <cellStyle name="Buena 2 2 3" xfId="789" xr:uid="{00000000-0005-0000-0000-0000D0010000}"/>
    <cellStyle name="Buena 2 2 4" xfId="790" xr:uid="{00000000-0005-0000-0000-0000D1010000}"/>
    <cellStyle name="Buena 2 3" xfId="791" xr:uid="{00000000-0005-0000-0000-0000D2010000}"/>
    <cellStyle name="Buena 2 4" xfId="792" xr:uid="{00000000-0005-0000-0000-0000D3010000}"/>
    <cellStyle name="Buena 3" xfId="228" xr:uid="{00000000-0005-0000-0000-0000D4010000}"/>
    <cellStyle name="Buena 4" xfId="229" xr:uid="{00000000-0005-0000-0000-0000D5010000}"/>
    <cellStyle name="Buena 5" xfId="230" xr:uid="{00000000-0005-0000-0000-0000D6010000}"/>
    <cellStyle name="Buena 5 2" xfId="793" xr:uid="{00000000-0005-0000-0000-0000D7010000}"/>
    <cellStyle name="Buena 6" xfId="231" xr:uid="{00000000-0005-0000-0000-0000D8010000}"/>
    <cellStyle name="Buena 6 2" xfId="794" xr:uid="{00000000-0005-0000-0000-0000D9010000}"/>
    <cellStyle name="Buena 7" xfId="232" xr:uid="{00000000-0005-0000-0000-0000DA010000}"/>
    <cellStyle name="Buena 7 2" xfId="795" xr:uid="{00000000-0005-0000-0000-0000DB010000}"/>
    <cellStyle name="Buena 8" xfId="233" xr:uid="{00000000-0005-0000-0000-0000DC010000}"/>
    <cellStyle name="Buena 8 2" xfId="796" xr:uid="{00000000-0005-0000-0000-0000DD010000}"/>
    <cellStyle name="Buena 9" xfId="234" xr:uid="{00000000-0005-0000-0000-0000DE010000}"/>
    <cellStyle name="Buena 9 2" xfId="797" xr:uid="{00000000-0005-0000-0000-0000DF010000}"/>
    <cellStyle name="Calculation" xfId="235" xr:uid="{00000000-0005-0000-0000-0000E0010000}"/>
    <cellStyle name="Calculation 2" xfId="799" xr:uid="{00000000-0005-0000-0000-0000E1010000}"/>
    <cellStyle name="Calculation 3" xfId="800" xr:uid="{00000000-0005-0000-0000-0000E2010000}"/>
    <cellStyle name="Calculation 4" xfId="801" xr:uid="{00000000-0005-0000-0000-0000E3010000}"/>
    <cellStyle name="Calculation 5" xfId="802" xr:uid="{00000000-0005-0000-0000-0000E4010000}"/>
    <cellStyle name="Calculation 6" xfId="798" xr:uid="{00000000-0005-0000-0000-0000E5010000}"/>
    <cellStyle name="Cálculo 10" xfId="236" xr:uid="{00000000-0005-0000-0000-0000E6010000}"/>
    <cellStyle name="Cálculo 11" xfId="237" xr:uid="{00000000-0005-0000-0000-0000E7010000}"/>
    <cellStyle name="Cálculo 12" xfId="238" xr:uid="{00000000-0005-0000-0000-0000E8010000}"/>
    <cellStyle name="Cálculo 2" xfId="239" xr:uid="{00000000-0005-0000-0000-0000E9010000}"/>
    <cellStyle name="Cálculo 2 2" xfId="803" xr:uid="{00000000-0005-0000-0000-0000EA010000}"/>
    <cellStyle name="Cálculo 3" xfId="240" xr:uid="{00000000-0005-0000-0000-0000EB010000}"/>
    <cellStyle name="Cálculo 4" xfId="241" xr:uid="{00000000-0005-0000-0000-0000EC010000}"/>
    <cellStyle name="Cálculo 5" xfId="242" xr:uid="{00000000-0005-0000-0000-0000ED010000}"/>
    <cellStyle name="Cálculo 5 2" xfId="804" xr:uid="{00000000-0005-0000-0000-0000EE010000}"/>
    <cellStyle name="Cálculo 6" xfId="243" xr:uid="{00000000-0005-0000-0000-0000EF010000}"/>
    <cellStyle name="Cálculo 6 2" xfId="805" xr:uid="{00000000-0005-0000-0000-0000F0010000}"/>
    <cellStyle name="Cálculo 7" xfId="244" xr:uid="{00000000-0005-0000-0000-0000F1010000}"/>
    <cellStyle name="Cálculo 7 2" xfId="806" xr:uid="{00000000-0005-0000-0000-0000F2010000}"/>
    <cellStyle name="Cálculo 8" xfId="245" xr:uid="{00000000-0005-0000-0000-0000F3010000}"/>
    <cellStyle name="Cálculo 8 2" xfId="807" xr:uid="{00000000-0005-0000-0000-0000F4010000}"/>
    <cellStyle name="Cálculo 9" xfId="246" xr:uid="{00000000-0005-0000-0000-0000F5010000}"/>
    <cellStyle name="Celda de comprobación 10" xfId="247" xr:uid="{00000000-0005-0000-0000-0000F6010000}"/>
    <cellStyle name="Celda de comprobación 11" xfId="248" xr:uid="{00000000-0005-0000-0000-0000F7010000}"/>
    <cellStyle name="Celda de comprobación 12" xfId="249" xr:uid="{00000000-0005-0000-0000-0000F8010000}"/>
    <cellStyle name="Celda de comprobación 2" xfId="250" xr:uid="{00000000-0005-0000-0000-0000F9010000}"/>
    <cellStyle name="Celda de comprobación 2 2" xfId="808" xr:uid="{00000000-0005-0000-0000-0000FA010000}"/>
    <cellStyle name="Celda de comprobación 2 2 2" xfId="809" xr:uid="{00000000-0005-0000-0000-0000FB010000}"/>
    <cellStyle name="Celda de comprobación 2 2 2 2" xfId="810" xr:uid="{00000000-0005-0000-0000-0000FC010000}"/>
    <cellStyle name="Celda de comprobación 2 2 2 2 2" xfId="811" xr:uid="{00000000-0005-0000-0000-0000FD010000}"/>
    <cellStyle name="Celda de comprobación 2 2 3" xfId="812" xr:uid="{00000000-0005-0000-0000-0000FE010000}"/>
    <cellStyle name="Celda de comprobación 2 2 4" xfId="813" xr:uid="{00000000-0005-0000-0000-0000FF010000}"/>
    <cellStyle name="Celda de comprobación 2 3" xfId="814" xr:uid="{00000000-0005-0000-0000-000000020000}"/>
    <cellStyle name="Celda de comprobación 2 4" xfId="815" xr:uid="{00000000-0005-0000-0000-000001020000}"/>
    <cellStyle name="Celda de comprobación 3" xfId="251" xr:uid="{00000000-0005-0000-0000-000002020000}"/>
    <cellStyle name="Celda de comprobación 4" xfId="252" xr:uid="{00000000-0005-0000-0000-000003020000}"/>
    <cellStyle name="Celda de comprobación 5" xfId="253" xr:uid="{00000000-0005-0000-0000-000004020000}"/>
    <cellStyle name="Celda de comprobación 5 2" xfId="816" xr:uid="{00000000-0005-0000-0000-000005020000}"/>
    <cellStyle name="Celda de comprobación 6" xfId="254" xr:uid="{00000000-0005-0000-0000-000006020000}"/>
    <cellStyle name="Celda de comprobación 6 2" xfId="817" xr:uid="{00000000-0005-0000-0000-000007020000}"/>
    <cellStyle name="Celda de comprobación 7" xfId="255" xr:uid="{00000000-0005-0000-0000-000008020000}"/>
    <cellStyle name="Celda de comprobación 7 2" xfId="818" xr:uid="{00000000-0005-0000-0000-000009020000}"/>
    <cellStyle name="Celda de comprobación 8" xfId="256" xr:uid="{00000000-0005-0000-0000-00000A020000}"/>
    <cellStyle name="Celda de comprobación 8 2" xfId="819" xr:uid="{00000000-0005-0000-0000-00000B020000}"/>
    <cellStyle name="Celda de comprobación 9" xfId="257" xr:uid="{00000000-0005-0000-0000-00000C020000}"/>
    <cellStyle name="Celda de comprobación 9 2" xfId="820" xr:uid="{00000000-0005-0000-0000-00000D020000}"/>
    <cellStyle name="Celda vinculada 10" xfId="258" xr:uid="{00000000-0005-0000-0000-00000E020000}"/>
    <cellStyle name="Celda vinculada 11" xfId="259" xr:uid="{00000000-0005-0000-0000-00000F020000}"/>
    <cellStyle name="Celda vinculada 12" xfId="260" xr:uid="{00000000-0005-0000-0000-000010020000}"/>
    <cellStyle name="Celda vinculada 2" xfId="261" xr:uid="{00000000-0005-0000-0000-000011020000}"/>
    <cellStyle name="Celda vinculada 2 2" xfId="821" xr:uid="{00000000-0005-0000-0000-000012020000}"/>
    <cellStyle name="Celda vinculada 2 2 2" xfId="822" xr:uid="{00000000-0005-0000-0000-000013020000}"/>
    <cellStyle name="Celda vinculada 2 2 2 2" xfId="823" xr:uid="{00000000-0005-0000-0000-000014020000}"/>
    <cellStyle name="Celda vinculada 2 2 2 2 2" xfId="824" xr:uid="{00000000-0005-0000-0000-000015020000}"/>
    <cellStyle name="Celda vinculada 2 2 3" xfId="825" xr:uid="{00000000-0005-0000-0000-000016020000}"/>
    <cellStyle name="Celda vinculada 2 2 4" xfId="826" xr:uid="{00000000-0005-0000-0000-000017020000}"/>
    <cellStyle name="Celda vinculada 2 3" xfId="827" xr:uid="{00000000-0005-0000-0000-000018020000}"/>
    <cellStyle name="Celda vinculada 2 4" xfId="828" xr:uid="{00000000-0005-0000-0000-000019020000}"/>
    <cellStyle name="Celda vinculada 3" xfId="262" xr:uid="{00000000-0005-0000-0000-00001A020000}"/>
    <cellStyle name="Celda vinculada 4" xfId="263" xr:uid="{00000000-0005-0000-0000-00001B020000}"/>
    <cellStyle name="Celda vinculada 5" xfId="264" xr:uid="{00000000-0005-0000-0000-00001C020000}"/>
    <cellStyle name="Celda vinculada 5 2" xfId="829" xr:uid="{00000000-0005-0000-0000-00001D020000}"/>
    <cellStyle name="Celda vinculada 6" xfId="265" xr:uid="{00000000-0005-0000-0000-00001E020000}"/>
    <cellStyle name="Celda vinculada 6 2" xfId="830" xr:uid="{00000000-0005-0000-0000-00001F020000}"/>
    <cellStyle name="Celda vinculada 7" xfId="266" xr:uid="{00000000-0005-0000-0000-000020020000}"/>
    <cellStyle name="Celda vinculada 7 2" xfId="831" xr:uid="{00000000-0005-0000-0000-000021020000}"/>
    <cellStyle name="Celda vinculada 8" xfId="267" xr:uid="{00000000-0005-0000-0000-000022020000}"/>
    <cellStyle name="Celda vinculada 8 2" xfId="832" xr:uid="{00000000-0005-0000-0000-000023020000}"/>
    <cellStyle name="Celda vinculada 9" xfId="268" xr:uid="{00000000-0005-0000-0000-000024020000}"/>
    <cellStyle name="Celda vinculada 9 2" xfId="833" xr:uid="{00000000-0005-0000-0000-000025020000}"/>
    <cellStyle name="Check Cell" xfId="269" xr:uid="{00000000-0005-0000-0000-000026020000}"/>
    <cellStyle name="Check Cell 2" xfId="835" xr:uid="{00000000-0005-0000-0000-000027020000}"/>
    <cellStyle name="Check Cell 3" xfId="836" xr:uid="{00000000-0005-0000-0000-000028020000}"/>
    <cellStyle name="Check Cell 4" xfId="837" xr:uid="{00000000-0005-0000-0000-000029020000}"/>
    <cellStyle name="Check Cell 5" xfId="838" xr:uid="{00000000-0005-0000-0000-00002A020000}"/>
    <cellStyle name="Check Cell 6" xfId="834" xr:uid="{00000000-0005-0000-0000-00002B020000}"/>
    <cellStyle name="Coma 2" xfId="839" xr:uid="{00000000-0005-0000-0000-00002C020000}"/>
    <cellStyle name="Currency 2" xfId="270" xr:uid="{00000000-0005-0000-0000-00002D020000}"/>
    <cellStyle name="Currency 2 2" xfId="543" xr:uid="{00000000-0005-0000-0000-00002E020000}"/>
    <cellStyle name="Encabezado 4 10" xfId="271" xr:uid="{00000000-0005-0000-0000-00002F020000}"/>
    <cellStyle name="Encabezado 4 11" xfId="272" xr:uid="{00000000-0005-0000-0000-000030020000}"/>
    <cellStyle name="Encabezado 4 12" xfId="273" xr:uid="{00000000-0005-0000-0000-000031020000}"/>
    <cellStyle name="Encabezado 4 2" xfId="274" xr:uid="{00000000-0005-0000-0000-000032020000}"/>
    <cellStyle name="Encabezado 4 2 2" xfId="840" xr:uid="{00000000-0005-0000-0000-000033020000}"/>
    <cellStyle name="Encabezado 4 2 2 2" xfId="841" xr:uid="{00000000-0005-0000-0000-000034020000}"/>
    <cellStyle name="Encabezado 4 2 2 2 2" xfId="842" xr:uid="{00000000-0005-0000-0000-000035020000}"/>
    <cellStyle name="Encabezado 4 2 2 2 2 2" xfId="843" xr:uid="{00000000-0005-0000-0000-000036020000}"/>
    <cellStyle name="Encabezado 4 2 2 3" xfId="844" xr:uid="{00000000-0005-0000-0000-000037020000}"/>
    <cellStyle name="Encabezado 4 2 2 4" xfId="845" xr:uid="{00000000-0005-0000-0000-000038020000}"/>
    <cellStyle name="Encabezado 4 2 3" xfId="846" xr:uid="{00000000-0005-0000-0000-000039020000}"/>
    <cellStyle name="Encabezado 4 2 4" xfId="847" xr:uid="{00000000-0005-0000-0000-00003A020000}"/>
    <cellStyle name="Encabezado 4 3" xfId="275" xr:uid="{00000000-0005-0000-0000-00003B020000}"/>
    <cellStyle name="Encabezado 4 4" xfId="276" xr:uid="{00000000-0005-0000-0000-00003C020000}"/>
    <cellStyle name="Encabezado 4 5" xfId="277" xr:uid="{00000000-0005-0000-0000-00003D020000}"/>
    <cellStyle name="Encabezado 4 5 2" xfId="848" xr:uid="{00000000-0005-0000-0000-00003E020000}"/>
    <cellStyle name="Encabezado 4 6" xfId="278" xr:uid="{00000000-0005-0000-0000-00003F020000}"/>
    <cellStyle name="Encabezado 4 6 2" xfId="849" xr:uid="{00000000-0005-0000-0000-000040020000}"/>
    <cellStyle name="Encabezado 4 7" xfId="279" xr:uid="{00000000-0005-0000-0000-000041020000}"/>
    <cellStyle name="Encabezado 4 7 2" xfId="850" xr:uid="{00000000-0005-0000-0000-000042020000}"/>
    <cellStyle name="Encabezado 4 8" xfId="280" xr:uid="{00000000-0005-0000-0000-000043020000}"/>
    <cellStyle name="Encabezado 4 8 2" xfId="851" xr:uid="{00000000-0005-0000-0000-000044020000}"/>
    <cellStyle name="Encabezado 4 9" xfId="281" xr:uid="{00000000-0005-0000-0000-000045020000}"/>
    <cellStyle name="Encabezado 4 9 2" xfId="852" xr:uid="{00000000-0005-0000-0000-000046020000}"/>
    <cellStyle name="Énfasis1 10" xfId="282" xr:uid="{00000000-0005-0000-0000-000047020000}"/>
    <cellStyle name="Énfasis1 11" xfId="283" xr:uid="{00000000-0005-0000-0000-000048020000}"/>
    <cellStyle name="Énfasis1 12" xfId="284" xr:uid="{00000000-0005-0000-0000-000049020000}"/>
    <cellStyle name="Énfasis1 2" xfId="285" xr:uid="{00000000-0005-0000-0000-00004A020000}"/>
    <cellStyle name="Énfasis1 2 2" xfId="853" xr:uid="{00000000-0005-0000-0000-00004B020000}"/>
    <cellStyle name="Énfasis1 3" xfId="286" xr:uid="{00000000-0005-0000-0000-00004C020000}"/>
    <cellStyle name="Énfasis1 4" xfId="287" xr:uid="{00000000-0005-0000-0000-00004D020000}"/>
    <cellStyle name="Énfasis1 5" xfId="288" xr:uid="{00000000-0005-0000-0000-00004E020000}"/>
    <cellStyle name="Énfasis1 5 2" xfId="854" xr:uid="{00000000-0005-0000-0000-00004F020000}"/>
    <cellStyle name="Énfasis1 6" xfId="289" xr:uid="{00000000-0005-0000-0000-000050020000}"/>
    <cellStyle name="Énfasis1 6 2" xfId="855" xr:uid="{00000000-0005-0000-0000-000051020000}"/>
    <cellStyle name="Énfasis1 7" xfId="290" xr:uid="{00000000-0005-0000-0000-000052020000}"/>
    <cellStyle name="Énfasis1 7 2" xfId="856" xr:uid="{00000000-0005-0000-0000-000053020000}"/>
    <cellStyle name="Énfasis1 8" xfId="291" xr:uid="{00000000-0005-0000-0000-000054020000}"/>
    <cellStyle name="Énfasis1 8 2" xfId="857" xr:uid="{00000000-0005-0000-0000-000055020000}"/>
    <cellStyle name="Énfasis1 9" xfId="292" xr:uid="{00000000-0005-0000-0000-000056020000}"/>
    <cellStyle name="Énfasis2 10" xfId="293" xr:uid="{00000000-0005-0000-0000-000057020000}"/>
    <cellStyle name="Énfasis2 11" xfId="294" xr:uid="{00000000-0005-0000-0000-000058020000}"/>
    <cellStyle name="Énfasis2 12" xfId="295" xr:uid="{00000000-0005-0000-0000-000059020000}"/>
    <cellStyle name="Énfasis2 2" xfId="296" xr:uid="{00000000-0005-0000-0000-00005A020000}"/>
    <cellStyle name="Énfasis2 2 2" xfId="858" xr:uid="{00000000-0005-0000-0000-00005B020000}"/>
    <cellStyle name="Énfasis2 3" xfId="297" xr:uid="{00000000-0005-0000-0000-00005C020000}"/>
    <cellStyle name="Énfasis2 4" xfId="298" xr:uid="{00000000-0005-0000-0000-00005D020000}"/>
    <cellStyle name="Énfasis2 5" xfId="299" xr:uid="{00000000-0005-0000-0000-00005E020000}"/>
    <cellStyle name="Énfasis2 5 2" xfId="859" xr:uid="{00000000-0005-0000-0000-00005F020000}"/>
    <cellStyle name="Énfasis2 6" xfId="300" xr:uid="{00000000-0005-0000-0000-000060020000}"/>
    <cellStyle name="Énfasis2 6 2" xfId="860" xr:uid="{00000000-0005-0000-0000-000061020000}"/>
    <cellStyle name="Énfasis2 7" xfId="301" xr:uid="{00000000-0005-0000-0000-000062020000}"/>
    <cellStyle name="Énfasis2 7 2" xfId="861" xr:uid="{00000000-0005-0000-0000-000063020000}"/>
    <cellStyle name="Énfasis2 8" xfId="302" xr:uid="{00000000-0005-0000-0000-000064020000}"/>
    <cellStyle name="Énfasis2 8 2" xfId="862" xr:uid="{00000000-0005-0000-0000-000065020000}"/>
    <cellStyle name="Énfasis2 9" xfId="303" xr:uid="{00000000-0005-0000-0000-000066020000}"/>
    <cellStyle name="Énfasis3 10" xfId="304" xr:uid="{00000000-0005-0000-0000-000067020000}"/>
    <cellStyle name="Énfasis3 11" xfId="305" xr:uid="{00000000-0005-0000-0000-000068020000}"/>
    <cellStyle name="Énfasis3 12" xfId="306" xr:uid="{00000000-0005-0000-0000-000069020000}"/>
    <cellStyle name="Énfasis3 2" xfId="307" xr:uid="{00000000-0005-0000-0000-00006A020000}"/>
    <cellStyle name="Énfasis3 2 2" xfId="863" xr:uid="{00000000-0005-0000-0000-00006B020000}"/>
    <cellStyle name="Énfasis3 3" xfId="308" xr:uid="{00000000-0005-0000-0000-00006C020000}"/>
    <cellStyle name="Énfasis3 4" xfId="309" xr:uid="{00000000-0005-0000-0000-00006D020000}"/>
    <cellStyle name="Énfasis3 5" xfId="310" xr:uid="{00000000-0005-0000-0000-00006E020000}"/>
    <cellStyle name="Énfasis3 5 2" xfId="864" xr:uid="{00000000-0005-0000-0000-00006F020000}"/>
    <cellStyle name="Énfasis3 6" xfId="311" xr:uid="{00000000-0005-0000-0000-000070020000}"/>
    <cellStyle name="Énfasis3 6 2" xfId="865" xr:uid="{00000000-0005-0000-0000-000071020000}"/>
    <cellStyle name="Énfasis3 7" xfId="312" xr:uid="{00000000-0005-0000-0000-000072020000}"/>
    <cellStyle name="Énfasis3 7 2" xfId="866" xr:uid="{00000000-0005-0000-0000-000073020000}"/>
    <cellStyle name="Énfasis3 8" xfId="313" xr:uid="{00000000-0005-0000-0000-000074020000}"/>
    <cellStyle name="Énfasis3 8 2" xfId="867" xr:uid="{00000000-0005-0000-0000-000075020000}"/>
    <cellStyle name="Énfasis3 9" xfId="314" xr:uid="{00000000-0005-0000-0000-000076020000}"/>
    <cellStyle name="Énfasis4 10" xfId="315" xr:uid="{00000000-0005-0000-0000-000077020000}"/>
    <cellStyle name="Énfasis4 11" xfId="316" xr:uid="{00000000-0005-0000-0000-000078020000}"/>
    <cellStyle name="Énfasis4 12" xfId="317" xr:uid="{00000000-0005-0000-0000-000079020000}"/>
    <cellStyle name="Énfasis4 2" xfId="318" xr:uid="{00000000-0005-0000-0000-00007A020000}"/>
    <cellStyle name="Énfasis4 2 2" xfId="868" xr:uid="{00000000-0005-0000-0000-00007B020000}"/>
    <cellStyle name="Énfasis4 3" xfId="319" xr:uid="{00000000-0005-0000-0000-00007C020000}"/>
    <cellStyle name="Énfasis4 4" xfId="320" xr:uid="{00000000-0005-0000-0000-00007D020000}"/>
    <cellStyle name="Énfasis4 5" xfId="321" xr:uid="{00000000-0005-0000-0000-00007E020000}"/>
    <cellStyle name="Énfasis4 5 2" xfId="869" xr:uid="{00000000-0005-0000-0000-00007F020000}"/>
    <cellStyle name="Énfasis4 6" xfId="322" xr:uid="{00000000-0005-0000-0000-000080020000}"/>
    <cellStyle name="Énfasis4 6 2" xfId="870" xr:uid="{00000000-0005-0000-0000-000081020000}"/>
    <cellStyle name="Énfasis4 7" xfId="323" xr:uid="{00000000-0005-0000-0000-000082020000}"/>
    <cellStyle name="Énfasis4 7 2" xfId="871" xr:uid="{00000000-0005-0000-0000-000083020000}"/>
    <cellStyle name="Énfasis4 8" xfId="324" xr:uid="{00000000-0005-0000-0000-000084020000}"/>
    <cellStyle name="Énfasis4 8 2" xfId="872" xr:uid="{00000000-0005-0000-0000-000085020000}"/>
    <cellStyle name="Énfasis4 9" xfId="325" xr:uid="{00000000-0005-0000-0000-000086020000}"/>
    <cellStyle name="Énfasis5 10" xfId="326" xr:uid="{00000000-0005-0000-0000-000087020000}"/>
    <cellStyle name="Énfasis5 11" xfId="327" xr:uid="{00000000-0005-0000-0000-000088020000}"/>
    <cellStyle name="Énfasis5 12" xfId="328" xr:uid="{00000000-0005-0000-0000-000089020000}"/>
    <cellStyle name="Énfasis5 2" xfId="329" xr:uid="{00000000-0005-0000-0000-00008A020000}"/>
    <cellStyle name="Énfasis5 2 2" xfId="873" xr:uid="{00000000-0005-0000-0000-00008B020000}"/>
    <cellStyle name="Énfasis5 3" xfId="330" xr:uid="{00000000-0005-0000-0000-00008C020000}"/>
    <cellStyle name="Énfasis5 4" xfId="331" xr:uid="{00000000-0005-0000-0000-00008D020000}"/>
    <cellStyle name="Énfasis5 5" xfId="332" xr:uid="{00000000-0005-0000-0000-00008E020000}"/>
    <cellStyle name="Énfasis5 5 2" xfId="874" xr:uid="{00000000-0005-0000-0000-00008F020000}"/>
    <cellStyle name="Énfasis5 6" xfId="333" xr:uid="{00000000-0005-0000-0000-000090020000}"/>
    <cellStyle name="Énfasis5 6 2" xfId="875" xr:uid="{00000000-0005-0000-0000-000091020000}"/>
    <cellStyle name="Énfasis5 7" xfId="334" xr:uid="{00000000-0005-0000-0000-000092020000}"/>
    <cellStyle name="Énfasis5 7 2" xfId="876" xr:uid="{00000000-0005-0000-0000-000093020000}"/>
    <cellStyle name="Énfasis5 8" xfId="335" xr:uid="{00000000-0005-0000-0000-000094020000}"/>
    <cellStyle name="Énfasis5 8 2" xfId="877" xr:uid="{00000000-0005-0000-0000-000095020000}"/>
    <cellStyle name="Énfasis5 9" xfId="336" xr:uid="{00000000-0005-0000-0000-000096020000}"/>
    <cellStyle name="Énfasis6 10" xfId="337" xr:uid="{00000000-0005-0000-0000-000097020000}"/>
    <cellStyle name="Énfasis6 11" xfId="338" xr:uid="{00000000-0005-0000-0000-000098020000}"/>
    <cellStyle name="Énfasis6 12" xfId="339" xr:uid="{00000000-0005-0000-0000-000099020000}"/>
    <cellStyle name="Énfasis6 2" xfId="340" xr:uid="{00000000-0005-0000-0000-00009A020000}"/>
    <cellStyle name="Énfasis6 2 2" xfId="878" xr:uid="{00000000-0005-0000-0000-00009B020000}"/>
    <cellStyle name="Énfasis6 3" xfId="341" xr:uid="{00000000-0005-0000-0000-00009C020000}"/>
    <cellStyle name="Énfasis6 4" xfId="342" xr:uid="{00000000-0005-0000-0000-00009D020000}"/>
    <cellStyle name="Énfasis6 5" xfId="343" xr:uid="{00000000-0005-0000-0000-00009E020000}"/>
    <cellStyle name="Énfasis6 5 2" xfId="879" xr:uid="{00000000-0005-0000-0000-00009F020000}"/>
    <cellStyle name="Énfasis6 6" xfId="344" xr:uid="{00000000-0005-0000-0000-0000A0020000}"/>
    <cellStyle name="Énfasis6 6 2" xfId="880" xr:uid="{00000000-0005-0000-0000-0000A1020000}"/>
    <cellStyle name="Énfasis6 7" xfId="345" xr:uid="{00000000-0005-0000-0000-0000A2020000}"/>
    <cellStyle name="Énfasis6 7 2" xfId="881" xr:uid="{00000000-0005-0000-0000-0000A3020000}"/>
    <cellStyle name="Énfasis6 8" xfId="346" xr:uid="{00000000-0005-0000-0000-0000A4020000}"/>
    <cellStyle name="Énfasis6 8 2" xfId="882" xr:uid="{00000000-0005-0000-0000-0000A5020000}"/>
    <cellStyle name="Énfasis6 9" xfId="347" xr:uid="{00000000-0005-0000-0000-0000A6020000}"/>
    <cellStyle name="Entrada 10" xfId="348" xr:uid="{00000000-0005-0000-0000-0000A7020000}"/>
    <cellStyle name="Entrada 11" xfId="349" xr:uid="{00000000-0005-0000-0000-0000A8020000}"/>
    <cellStyle name="Entrada 12" xfId="350" xr:uid="{00000000-0005-0000-0000-0000A9020000}"/>
    <cellStyle name="Entrada 2" xfId="351" xr:uid="{00000000-0005-0000-0000-0000AA020000}"/>
    <cellStyle name="Entrada 2 2" xfId="883" xr:uid="{00000000-0005-0000-0000-0000AB020000}"/>
    <cellStyle name="Entrada 2 2 2" xfId="884" xr:uid="{00000000-0005-0000-0000-0000AC020000}"/>
    <cellStyle name="Entrada 2 2 2 2" xfId="885" xr:uid="{00000000-0005-0000-0000-0000AD020000}"/>
    <cellStyle name="Entrada 2 2 2 2 2" xfId="886" xr:uid="{00000000-0005-0000-0000-0000AE020000}"/>
    <cellStyle name="Entrada 2 2 3" xfId="887" xr:uid="{00000000-0005-0000-0000-0000AF020000}"/>
    <cellStyle name="Entrada 2 2 4" xfId="888" xr:uid="{00000000-0005-0000-0000-0000B0020000}"/>
    <cellStyle name="Entrada 2 3" xfId="889" xr:uid="{00000000-0005-0000-0000-0000B1020000}"/>
    <cellStyle name="Entrada 2 4" xfId="890" xr:uid="{00000000-0005-0000-0000-0000B2020000}"/>
    <cellStyle name="Entrada 3" xfId="352" xr:uid="{00000000-0005-0000-0000-0000B3020000}"/>
    <cellStyle name="Entrada 4" xfId="353" xr:uid="{00000000-0005-0000-0000-0000B4020000}"/>
    <cellStyle name="Entrada 5" xfId="354" xr:uid="{00000000-0005-0000-0000-0000B5020000}"/>
    <cellStyle name="Entrada 5 2" xfId="891" xr:uid="{00000000-0005-0000-0000-0000B6020000}"/>
    <cellStyle name="Entrada 6" xfId="355" xr:uid="{00000000-0005-0000-0000-0000B7020000}"/>
    <cellStyle name="Entrada 6 2" xfId="892" xr:uid="{00000000-0005-0000-0000-0000B8020000}"/>
    <cellStyle name="Entrada 7" xfId="356" xr:uid="{00000000-0005-0000-0000-0000B9020000}"/>
    <cellStyle name="Entrada 7 2" xfId="893" xr:uid="{00000000-0005-0000-0000-0000BA020000}"/>
    <cellStyle name="Entrada 8" xfId="357" xr:uid="{00000000-0005-0000-0000-0000BB020000}"/>
    <cellStyle name="Entrada 8 2" xfId="894" xr:uid="{00000000-0005-0000-0000-0000BC020000}"/>
    <cellStyle name="Entrada 9" xfId="358" xr:uid="{00000000-0005-0000-0000-0000BD020000}"/>
    <cellStyle name="Entrada 9 2" xfId="895" xr:uid="{00000000-0005-0000-0000-0000BE020000}"/>
    <cellStyle name="Estilo 1" xfId="896" xr:uid="{00000000-0005-0000-0000-0000BF020000}"/>
    <cellStyle name="Estilo 1 10" xfId="897" xr:uid="{00000000-0005-0000-0000-0000C0020000}"/>
    <cellStyle name="Estilo 1 10 2" xfId="898" xr:uid="{00000000-0005-0000-0000-0000C1020000}"/>
    <cellStyle name="Estilo 1 10 3" xfId="899" xr:uid="{00000000-0005-0000-0000-0000C2020000}"/>
    <cellStyle name="Estilo 1 10_Enlaces" xfId="900" xr:uid="{00000000-0005-0000-0000-0000C3020000}"/>
    <cellStyle name="Estilo 1 100" xfId="901" xr:uid="{00000000-0005-0000-0000-0000C4020000}"/>
    <cellStyle name="Estilo 1 100 2" xfId="902" xr:uid="{00000000-0005-0000-0000-0000C5020000}"/>
    <cellStyle name="Estilo 1 101" xfId="903" xr:uid="{00000000-0005-0000-0000-0000C6020000}"/>
    <cellStyle name="Estilo 1 101 2" xfId="904" xr:uid="{00000000-0005-0000-0000-0000C7020000}"/>
    <cellStyle name="Estilo 1 102" xfId="905" xr:uid="{00000000-0005-0000-0000-0000C8020000}"/>
    <cellStyle name="Estilo 1 102 2" xfId="906" xr:uid="{00000000-0005-0000-0000-0000C9020000}"/>
    <cellStyle name="Estilo 1 103" xfId="907" xr:uid="{00000000-0005-0000-0000-0000CA020000}"/>
    <cellStyle name="Estilo 1 103 2" xfId="908" xr:uid="{00000000-0005-0000-0000-0000CB020000}"/>
    <cellStyle name="Estilo 1 104" xfId="909" xr:uid="{00000000-0005-0000-0000-0000CC020000}"/>
    <cellStyle name="Estilo 1 104 2" xfId="910" xr:uid="{00000000-0005-0000-0000-0000CD020000}"/>
    <cellStyle name="Estilo 1 105" xfId="911" xr:uid="{00000000-0005-0000-0000-0000CE020000}"/>
    <cellStyle name="Estilo 1 105 2" xfId="912" xr:uid="{00000000-0005-0000-0000-0000CF020000}"/>
    <cellStyle name="Estilo 1 106" xfId="913" xr:uid="{00000000-0005-0000-0000-0000D0020000}"/>
    <cellStyle name="Estilo 1 106 2" xfId="914" xr:uid="{00000000-0005-0000-0000-0000D1020000}"/>
    <cellStyle name="Estilo 1 107" xfId="915" xr:uid="{00000000-0005-0000-0000-0000D2020000}"/>
    <cellStyle name="Estilo 1 107 2" xfId="916" xr:uid="{00000000-0005-0000-0000-0000D3020000}"/>
    <cellStyle name="Estilo 1 108" xfId="917" xr:uid="{00000000-0005-0000-0000-0000D4020000}"/>
    <cellStyle name="Estilo 1 108 2" xfId="918" xr:uid="{00000000-0005-0000-0000-0000D5020000}"/>
    <cellStyle name="Estilo 1 109" xfId="919" xr:uid="{00000000-0005-0000-0000-0000D6020000}"/>
    <cellStyle name="Estilo 1 109 2" xfId="920" xr:uid="{00000000-0005-0000-0000-0000D7020000}"/>
    <cellStyle name="Estilo 1 11" xfId="921" xr:uid="{00000000-0005-0000-0000-0000D8020000}"/>
    <cellStyle name="Estilo 1 11 2" xfId="922" xr:uid="{00000000-0005-0000-0000-0000D9020000}"/>
    <cellStyle name="Estilo 1 11 3" xfId="923" xr:uid="{00000000-0005-0000-0000-0000DA020000}"/>
    <cellStyle name="Estilo 1 11_Enlaces" xfId="924" xr:uid="{00000000-0005-0000-0000-0000DB020000}"/>
    <cellStyle name="Estilo 1 110" xfId="925" xr:uid="{00000000-0005-0000-0000-0000DC020000}"/>
    <cellStyle name="Estilo 1 110 2" xfId="926" xr:uid="{00000000-0005-0000-0000-0000DD020000}"/>
    <cellStyle name="Estilo 1 111" xfId="927" xr:uid="{00000000-0005-0000-0000-0000DE020000}"/>
    <cellStyle name="Estilo 1 111 2" xfId="928" xr:uid="{00000000-0005-0000-0000-0000DF020000}"/>
    <cellStyle name="Estilo 1 112" xfId="929" xr:uid="{00000000-0005-0000-0000-0000E0020000}"/>
    <cellStyle name="Estilo 1 112 2" xfId="930" xr:uid="{00000000-0005-0000-0000-0000E1020000}"/>
    <cellStyle name="Estilo 1 113" xfId="931" xr:uid="{00000000-0005-0000-0000-0000E2020000}"/>
    <cellStyle name="Estilo 1 113 2" xfId="932" xr:uid="{00000000-0005-0000-0000-0000E3020000}"/>
    <cellStyle name="Estilo 1 114" xfId="933" xr:uid="{00000000-0005-0000-0000-0000E4020000}"/>
    <cellStyle name="Estilo 1 114 2" xfId="934" xr:uid="{00000000-0005-0000-0000-0000E5020000}"/>
    <cellStyle name="Estilo 1 115" xfId="935" xr:uid="{00000000-0005-0000-0000-0000E6020000}"/>
    <cellStyle name="Estilo 1 115 2" xfId="936" xr:uid="{00000000-0005-0000-0000-0000E7020000}"/>
    <cellStyle name="Estilo 1 116" xfId="937" xr:uid="{00000000-0005-0000-0000-0000E8020000}"/>
    <cellStyle name="Estilo 1 116 2" xfId="938" xr:uid="{00000000-0005-0000-0000-0000E9020000}"/>
    <cellStyle name="Estilo 1 117" xfId="939" xr:uid="{00000000-0005-0000-0000-0000EA020000}"/>
    <cellStyle name="Estilo 1 117 2" xfId="940" xr:uid="{00000000-0005-0000-0000-0000EB020000}"/>
    <cellStyle name="Estilo 1 118" xfId="941" xr:uid="{00000000-0005-0000-0000-0000EC020000}"/>
    <cellStyle name="Estilo 1 118 2" xfId="942" xr:uid="{00000000-0005-0000-0000-0000ED020000}"/>
    <cellStyle name="Estilo 1 119" xfId="943" xr:uid="{00000000-0005-0000-0000-0000EE020000}"/>
    <cellStyle name="Estilo 1 119 2" xfId="944" xr:uid="{00000000-0005-0000-0000-0000EF020000}"/>
    <cellStyle name="Estilo 1 12" xfId="945" xr:uid="{00000000-0005-0000-0000-0000F0020000}"/>
    <cellStyle name="Estilo 1 12 2" xfId="946" xr:uid="{00000000-0005-0000-0000-0000F1020000}"/>
    <cellStyle name="Estilo 1 12 3" xfId="947" xr:uid="{00000000-0005-0000-0000-0000F2020000}"/>
    <cellStyle name="Estilo 1 12_Enlaces" xfId="948" xr:uid="{00000000-0005-0000-0000-0000F3020000}"/>
    <cellStyle name="Estilo 1 120" xfId="949" xr:uid="{00000000-0005-0000-0000-0000F4020000}"/>
    <cellStyle name="Estilo 1 120 2" xfId="950" xr:uid="{00000000-0005-0000-0000-0000F5020000}"/>
    <cellStyle name="Estilo 1 121" xfId="951" xr:uid="{00000000-0005-0000-0000-0000F6020000}"/>
    <cellStyle name="Estilo 1 121 2" xfId="952" xr:uid="{00000000-0005-0000-0000-0000F7020000}"/>
    <cellStyle name="Estilo 1 122" xfId="953" xr:uid="{00000000-0005-0000-0000-0000F8020000}"/>
    <cellStyle name="Estilo 1 122 2" xfId="954" xr:uid="{00000000-0005-0000-0000-0000F9020000}"/>
    <cellStyle name="Estilo 1 123" xfId="955" xr:uid="{00000000-0005-0000-0000-0000FA020000}"/>
    <cellStyle name="Estilo 1 123 2" xfId="956" xr:uid="{00000000-0005-0000-0000-0000FB020000}"/>
    <cellStyle name="Estilo 1 124" xfId="957" xr:uid="{00000000-0005-0000-0000-0000FC020000}"/>
    <cellStyle name="Estilo 1 124 2" xfId="958" xr:uid="{00000000-0005-0000-0000-0000FD020000}"/>
    <cellStyle name="Estilo 1 125" xfId="959" xr:uid="{00000000-0005-0000-0000-0000FE020000}"/>
    <cellStyle name="Estilo 1 125 2" xfId="960" xr:uid="{00000000-0005-0000-0000-0000FF020000}"/>
    <cellStyle name="Estilo 1 126" xfId="961" xr:uid="{00000000-0005-0000-0000-000000030000}"/>
    <cellStyle name="Estilo 1 126 2" xfId="962" xr:uid="{00000000-0005-0000-0000-000001030000}"/>
    <cellStyle name="Estilo 1 127" xfId="963" xr:uid="{00000000-0005-0000-0000-000002030000}"/>
    <cellStyle name="Estilo 1 127 2" xfId="964" xr:uid="{00000000-0005-0000-0000-000003030000}"/>
    <cellStyle name="Estilo 1 128" xfId="965" xr:uid="{00000000-0005-0000-0000-000004030000}"/>
    <cellStyle name="Estilo 1 128 2" xfId="966" xr:uid="{00000000-0005-0000-0000-000005030000}"/>
    <cellStyle name="Estilo 1 129" xfId="967" xr:uid="{00000000-0005-0000-0000-000006030000}"/>
    <cellStyle name="Estilo 1 129 2" xfId="968" xr:uid="{00000000-0005-0000-0000-000007030000}"/>
    <cellStyle name="Estilo 1 13" xfId="969" xr:uid="{00000000-0005-0000-0000-000008030000}"/>
    <cellStyle name="Estilo 1 13 2" xfId="970" xr:uid="{00000000-0005-0000-0000-000009030000}"/>
    <cellStyle name="Estilo 1 13 3" xfId="971" xr:uid="{00000000-0005-0000-0000-00000A030000}"/>
    <cellStyle name="Estilo 1 13_Enlaces" xfId="972" xr:uid="{00000000-0005-0000-0000-00000B030000}"/>
    <cellStyle name="Estilo 1 130" xfId="973" xr:uid="{00000000-0005-0000-0000-00000C030000}"/>
    <cellStyle name="Estilo 1 130 2" xfId="974" xr:uid="{00000000-0005-0000-0000-00000D030000}"/>
    <cellStyle name="Estilo 1 131" xfId="975" xr:uid="{00000000-0005-0000-0000-00000E030000}"/>
    <cellStyle name="Estilo 1 131 2" xfId="976" xr:uid="{00000000-0005-0000-0000-00000F030000}"/>
    <cellStyle name="Estilo 1 132" xfId="977" xr:uid="{00000000-0005-0000-0000-000010030000}"/>
    <cellStyle name="Estilo 1 132 2" xfId="978" xr:uid="{00000000-0005-0000-0000-000011030000}"/>
    <cellStyle name="Estilo 1 133" xfId="979" xr:uid="{00000000-0005-0000-0000-000012030000}"/>
    <cellStyle name="Estilo 1 133 2" xfId="980" xr:uid="{00000000-0005-0000-0000-000013030000}"/>
    <cellStyle name="Estilo 1 134" xfId="981" xr:uid="{00000000-0005-0000-0000-000014030000}"/>
    <cellStyle name="Estilo 1 134 2" xfId="982" xr:uid="{00000000-0005-0000-0000-000015030000}"/>
    <cellStyle name="Estilo 1 135" xfId="983" xr:uid="{00000000-0005-0000-0000-000016030000}"/>
    <cellStyle name="Estilo 1 135 2" xfId="984" xr:uid="{00000000-0005-0000-0000-000017030000}"/>
    <cellStyle name="Estilo 1 136" xfId="985" xr:uid="{00000000-0005-0000-0000-000018030000}"/>
    <cellStyle name="Estilo 1 136 2" xfId="986" xr:uid="{00000000-0005-0000-0000-000019030000}"/>
    <cellStyle name="Estilo 1 137" xfId="987" xr:uid="{00000000-0005-0000-0000-00001A030000}"/>
    <cellStyle name="Estilo 1 137 2" xfId="988" xr:uid="{00000000-0005-0000-0000-00001B030000}"/>
    <cellStyle name="Estilo 1 138" xfId="989" xr:uid="{00000000-0005-0000-0000-00001C030000}"/>
    <cellStyle name="Estilo 1 138 2" xfId="990" xr:uid="{00000000-0005-0000-0000-00001D030000}"/>
    <cellStyle name="Estilo 1 139" xfId="991" xr:uid="{00000000-0005-0000-0000-00001E030000}"/>
    <cellStyle name="Estilo 1 139 2" xfId="992" xr:uid="{00000000-0005-0000-0000-00001F030000}"/>
    <cellStyle name="Estilo 1 14" xfId="993" xr:uid="{00000000-0005-0000-0000-000020030000}"/>
    <cellStyle name="Estilo 1 14 2" xfId="994" xr:uid="{00000000-0005-0000-0000-000021030000}"/>
    <cellStyle name="Estilo 1 14 3" xfId="995" xr:uid="{00000000-0005-0000-0000-000022030000}"/>
    <cellStyle name="Estilo 1 14_Enlaces" xfId="996" xr:uid="{00000000-0005-0000-0000-000023030000}"/>
    <cellStyle name="Estilo 1 140" xfId="997" xr:uid="{00000000-0005-0000-0000-000024030000}"/>
    <cellStyle name="Estilo 1 140 2" xfId="998" xr:uid="{00000000-0005-0000-0000-000025030000}"/>
    <cellStyle name="Estilo 1 141" xfId="999" xr:uid="{00000000-0005-0000-0000-000026030000}"/>
    <cellStyle name="Estilo 1 141 2" xfId="1000" xr:uid="{00000000-0005-0000-0000-000027030000}"/>
    <cellStyle name="Estilo 1 142" xfId="1001" xr:uid="{00000000-0005-0000-0000-000028030000}"/>
    <cellStyle name="Estilo 1 142 2" xfId="1002" xr:uid="{00000000-0005-0000-0000-000029030000}"/>
    <cellStyle name="Estilo 1 143" xfId="1003" xr:uid="{00000000-0005-0000-0000-00002A030000}"/>
    <cellStyle name="Estilo 1 143 2" xfId="1004" xr:uid="{00000000-0005-0000-0000-00002B030000}"/>
    <cellStyle name="Estilo 1 144" xfId="1005" xr:uid="{00000000-0005-0000-0000-00002C030000}"/>
    <cellStyle name="Estilo 1 144 2" xfId="1006" xr:uid="{00000000-0005-0000-0000-00002D030000}"/>
    <cellStyle name="Estilo 1 145" xfId="1007" xr:uid="{00000000-0005-0000-0000-00002E030000}"/>
    <cellStyle name="Estilo 1 145 2" xfId="1008" xr:uid="{00000000-0005-0000-0000-00002F030000}"/>
    <cellStyle name="Estilo 1 146" xfId="1009" xr:uid="{00000000-0005-0000-0000-000030030000}"/>
    <cellStyle name="Estilo 1 146 2" xfId="1010" xr:uid="{00000000-0005-0000-0000-000031030000}"/>
    <cellStyle name="Estilo 1 147" xfId="1011" xr:uid="{00000000-0005-0000-0000-000032030000}"/>
    <cellStyle name="Estilo 1 147 2" xfId="1012" xr:uid="{00000000-0005-0000-0000-000033030000}"/>
    <cellStyle name="Estilo 1 148" xfId="1013" xr:uid="{00000000-0005-0000-0000-000034030000}"/>
    <cellStyle name="Estilo 1 148 2" xfId="1014" xr:uid="{00000000-0005-0000-0000-000035030000}"/>
    <cellStyle name="Estilo 1 149" xfId="1015" xr:uid="{00000000-0005-0000-0000-000036030000}"/>
    <cellStyle name="Estilo 1 149 2" xfId="1016" xr:uid="{00000000-0005-0000-0000-000037030000}"/>
    <cellStyle name="Estilo 1 15" xfId="1017" xr:uid="{00000000-0005-0000-0000-000038030000}"/>
    <cellStyle name="Estilo 1 15 2" xfId="1018" xr:uid="{00000000-0005-0000-0000-000039030000}"/>
    <cellStyle name="Estilo 1 15 3" xfId="1019" xr:uid="{00000000-0005-0000-0000-00003A030000}"/>
    <cellStyle name="Estilo 1 15_Enlaces" xfId="1020" xr:uid="{00000000-0005-0000-0000-00003B030000}"/>
    <cellStyle name="Estilo 1 150" xfId="1021" xr:uid="{00000000-0005-0000-0000-00003C030000}"/>
    <cellStyle name="Estilo 1 150 2" xfId="1022" xr:uid="{00000000-0005-0000-0000-00003D030000}"/>
    <cellStyle name="Estilo 1 151" xfId="1023" xr:uid="{00000000-0005-0000-0000-00003E030000}"/>
    <cellStyle name="Estilo 1 151 2" xfId="1024" xr:uid="{00000000-0005-0000-0000-00003F030000}"/>
    <cellStyle name="Estilo 1 152" xfId="1025" xr:uid="{00000000-0005-0000-0000-000040030000}"/>
    <cellStyle name="Estilo 1 152 2" xfId="1026" xr:uid="{00000000-0005-0000-0000-000041030000}"/>
    <cellStyle name="Estilo 1 153" xfId="1027" xr:uid="{00000000-0005-0000-0000-000042030000}"/>
    <cellStyle name="Estilo 1 153 2" xfId="1028" xr:uid="{00000000-0005-0000-0000-000043030000}"/>
    <cellStyle name="Estilo 1 154" xfId="1029" xr:uid="{00000000-0005-0000-0000-000044030000}"/>
    <cellStyle name="Estilo 1 154 2" xfId="1030" xr:uid="{00000000-0005-0000-0000-000045030000}"/>
    <cellStyle name="Estilo 1 155" xfId="1031" xr:uid="{00000000-0005-0000-0000-000046030000}"/>
    <cellStyle name="Estilo 1 155 2" xfId="1032" xr:uid="{00000000-0005-0000-0000-000047030000}"/>
    <cellStyle name="Estilo 1 156" xfId="1033" xr:uid="{00000000-0005-0000-0000-000048030000}"/>
    <cellStyle name="Estilo 1 156 2" xfId="1034" xr:uid="{00000000-0005-0000-0000-000049030000}"/>
    <cellStyle name="Estilo 1 157" xfId="1035" xr:uid="{00000000-0005-0000-0000-00004A030000}"/>
    <cellStyle name="Estilo 1 157 2" xfId="1036" xr:uid="{00000000-0005-0000-0000-00004B030000}"/>
    <cellStyle name="Estilo 1 158" xfId="1037" xr:uid="{00000000-0005-0000-0000-00004C030000}"/>
    <cellStyle name="Estilo 1 158 2" xfId="1038" xr:uid="{00000000-0005-0000-0000-00004D030000}"/>
    <cellStyle name="Estilo 1 159" xfId="1039" xr:uid="{00000000-0005-0000-0000-00004E030000}"/>
    <cellStyle name="Estilo 1 159 2" xfId="1040" xr:uid="{00000000-0005-0000-0000-00004F030000}"/>
    <cellStyle name="Estilo 1 16" xfId="1041" xr:uid="{00000000-0005-0000-0000-000050030000}"/>
    <cellStyle name="Estilo 1 16 2" xfId="1042" xr:uid="{00000000-0005-0000-0000-000051030000}"/>
    <cellStyle name="Estilo 1 16 3" xfId="1043" xr:uid="{00000000-0005-0000-0000-000052030000}"/>
    <cellStyle name="Estilo 1 16_Enlaces" xfId="1044" xr:uid="{00000000-0005-0000-0000-000053030000}"/>
    <cellStyle name="Estilo 1 160" xfId="1045" xr:uid="{00000000-0005-0000-0000-000054030000}"/>
    <cellStyle name="Estilo 1 160 2" xfId="1046" xr:uid="{00000000-0005-0000-0000-000055030000}"/>
    <cellStyle name="Estilo 1 161" xfId="1047" xr:uid="{00000000-0005-0000-0000-000056030000}"/>
    <cellStyle name="Estilo 1 161 2" xfId="1048" xr:uid="{00000000-0005-0000-0000-000057030000}"/>
    <cellStyle name="Estilo 1 162" xfId="1049" xr:uid="{00000000-0005-0000-0000-000058030000}"/>
    <cellStyle name="Estilo 1 162 2" xfId="1050" xr:uid="{00000000-0005-0000-0000-000059030000}"/>
    <cellStyle name="Estilo 1 163" xfId="1051" xr:uid="{00000000-0005-0000-0000-00005A030000}"/>
    <cellStyle name="Estilo 1 163 2" xfId="1052" xr:uid="{00000000-0005-0000-0000-00005B030000}"/>
    <cellStyle name="Estilo 1 164" xfId="1053" xr:uid="{00000000-0005-0000-0000-00005C030000}"/>
    <cellStyle name="Estilo 1 164 2" xfId="1054" xr:uid="{00000000-0005-0000-0000-00005D030000}"/>
    <cellStyle name="Estilo 1 165" xfId="1055" xr:uid="{00000000-0005-0000-0000-00005E030000}"/>
    <cellStyle name="Estilo 1 165 2" xfId="1056" xr:uid="{00000000-0005-0000-0000-00005F030000}"/>
    <cellStyle name="Estilo 1 166" xfId="1057" xr:uid="{00000000-0005-0000-0000-000060030000}"/>
    <cellStyle name="Estilo 1 166 2" xfId="1058" xr:uid="{00000000-0005-0000-0000-000061030000}"/>
    <cellStyle name="Estilo 1 167" xfId="1059" xr:uid="{00000000-0005-0000-0000-000062030000}"/>
    <cellStyle name="Estilo 1 167 2" xfId="1060" xr:uid="{00000000-0005-0000-0000-000063030000}"/>
    <cellStyle name="Estilo 1 168" xfId="1061" xr:uid="{00000000-0005-0000-0000-000064030000}"/>
    <cellStyle name="Estilo 1 168 2" xfId="1062" xr:uid="{00000000-0005-0000-0000-000065030000}"/>
    <cellStyle name="Estilo 1 169" xfId="1063" xr:uid="{00000000-0005-0000-0000-000066030000}"/>
    <cellStyle name="Estilo 1 169 2" xfId="1064" xr:uid="{00000000-0005-0000-0000-000067030000}"/>
    <cellStyle name="Estilo 1 17" xfId="1065" xr:uid="{00000000-0005-0000-0000-000068030000}"/>
    <cellStyle name="Estilo 1 17 2" xfId="1066" xr:uid="{00000000-0005-0000-0000-000069030000}"/>
    <cellStyle name="Estilo 1 17 3" xfId="1067" xr:uid="{00000000-0005-0000-0000-00006A030000}"/>
    <cellStyle name="Estilo 1 17_Enlaces" xfId="1068" xr:uid="{00000000-0005-0000-0000-00006B030000}"/>
    <cellStyle name="Estilo 1 170" xfId="1069" xr:uid="{00000000-0005-0000-0000-00006C030000}"/>
    <cellStyle name="Estilo 1 170 2" xfId="1070" xr:uid="{00000000-0005-0000-0000-00006D030000}"/>
    <cellStyle name="Estilo 1 171" xfId="1071" xr:uid="{00000000-0005-0000-0000-00006E030000}"/>
    <cellStyle name="Estilo 1 171 2" xfId="1072" xr:uid="{00000000-0005-0000-0000-00006F030000}"/>
    <cellStyle name="Estilo 1 172" xfId="1073" xr:uid="{00000000-0005-0000-0000-000070030000}"/>
    <cellStyle name="Estilo 1 172 2" xfId="1074" xr:uid="{00000000-0005-0000-0000-000071030000}"/>
    <cellStyle name="Estilo 1 173" xfId="1075" xr:uid="{00000000-0005-0000-0000-000072030000}"/>
    <cellStyle name="Estilo 1 173 2" xfId="1076" xr:uid="{00000000-0005-0000-0000-000073030000}"/>
    <cellStyle name="Estilo 1 174" xfId="1077" xr:uid="{00000000-0005-0000-0000-000074030000}"/>
    <cellStyle name="Estilo 1 174 2" xfId="1078" xr:uid="{00000000-0005-0000-0000-000075030000}"/>
    <cellStyle name="Estilo 1 175" xfId="1079" xr:uid="{00000000-0005-0000-0000-000076030000}"/>
    <cellStyle name="Estilo 1 175 2" xfId="1080" xr:uid="{00000000-0005-0000-0000-000077030000}"/>
    <cellStyle name="Estilo 1 176" xfId="1081" xr:uid="{00000000-0005-0000-0000-000078030000}"/>
    <cellStyle name="Estilo 1 176 2" xfId="1082" xr:uid="{00000000-0005-0000-0000-000079030000}"/>
    <cellStyle name="Estilo 1 177" xfId="1083" xr:uid="{00000000-0005-0000-0000-00007A030000}"/>
    <cellStyle name="Estilo 1 177 2" xfId="1084" xr:uid="{00000000-0005-0000-0000-00007B030000}"/>
    <cellStyle name="Estilo 1 178" xfId="1085" xr:uid="{00000000-0005-0000-0000-00007C030000}"/>
    <cellStyle name="Estilo 1 178 2" xfId="1086" xr:uid="{00000000-0005-0000-0000-00007D030000}"/>
    <cellStyle name="Estilo 1 179" xfId="1087" xr:uid="{00000000-0005-0000-0000-00007E030000}"/>
    <cellStyle name="Estilo 1 179 2" xfId="1088" xr:uid="{00000000-0005-0000-0000-00007F030000}"/>
    <cellStyle name="Estilo 1 18" xfId="1089" xr:uid="{00000000-0005-0000-0000-000080030000}"/>
    <cellStyle name="Estilo 1 18 2" xfId="1090" xr:uid="{00000000-0005-0000-0000-000081030000}"/>
    <cellStyle name="Estilo 1 18 3" xfId="1091" xr:uid="{00000000-0005-0000-0000-000082030000}"/>
    <cellStyle name="Estilo 1 18_Enlaces" xfId="1092" xr:uid="{00000000-0005-0000-0000-000083030000}"/>
    <cellStyle name="Estilo 1 180" xfId="1093" xr:uid="{00000000-0005-0000-0000-000084030000}"/>
    <cellStyle name="Estilo 1 180 2" xfId="1094" xr:uid="{00000000-0005-0000-0000-000085030000}"/>
    <cellStyle name="Estilo 1 181" xfId="1095" xr:uid="{00000000-0005-0000-0000-000086030000}"/>
    <cellStyle name="Estilo 1 181 2" xfId="1096" xr:uid="{00000000-0005-0000-0000-000087030000}"/>
    <cellStyle name="Estilo 1 182" xfId="1097" xr:uid="{00000000-0005-0000-0000-000088030000}"/>
    <cellStyle name="Estilo 1 182 2" xfId="1098" xr:uid="{00000000-0005-0000-0000-000089030000}"/>
    <cellStyle name="Estilo 1 183" xfId="1099" xr:uid="{00000000-0005-0000-0000-00008A030000}"/>
    <cellStyle name="Estilo 1 183 2" xfId="1100" xr:uid="{00000000-0005-0000-0000-00008B030000}"/>
    <cellStyle name="Estilo 1 184" xfId="1101" xr:uid="{00000000-0005-0000-0000-00008C030000}"/>
    <cellStyle name="Estilo 1 184 2" xfId="1102" xr:uid="{00000000-0005-0000-0000-00008D030000}"/>
    <cellStyle name="Estilo 1 185" xfId="1103" xr:uid="{00000000-0005-0000-0000-00008E030000}"/>
    <cellStyle name="Estilo 1 185 2" xfId="1104" xr:uid="{00000000-0005-0000-0000-00008F030000}"/>
    <cellStyle name="Estilo 1 186" xfId="1105" xr:uid="{00000000-0005-0000-0000-000090030000}"/>
    <cellStyle name="Estilo 1 186 2" xfId="1106" xr:uid="{00000000-0005-0000-0000-000091030000}"/>
    <cellStyle name="Estilo 1 187" xfId="1107" xr:uid="{00000000-0005-0000-0000-000092030000}"/>
    <cellStyle name="Estilo 1 187 2" xfId="1108" xr:uid="{00000000-0005-0000-0000-000093030000}"/>
    <cellStyle name="Estilo 1 188" xfId="1109" xr:uid="{00000000-0005-0000-0000-000094030000}"/>
    <cellStyle name="Estilo 1 188 2" xfId="1110" xr:uid="{00000000-0005-0000-0000-000095030000}"/>
    <cellStyle name="Estilo 1 189" xfId="1111" xr:uid="{00000000-0005-0000-0000-000096030000}"/>
    <cellStyle name="Estilo 1 189 2" xfId="1112" xr:uid="{00000000-0005-0000-0000-000097030000}"/>
    <cellStyle name="Estilo 1 19" xfId="1113" xr:uid="{00000000-0005-0000-0000-000098030000}"/>
    <cellStyle name="Estilo 1 19 2" xfId="1114" xr:uid="{00000000-0005-0000-0000-000099030000}"/>
    <cellStyle name="Estilo 1 19 3" xfId="1115" xr:uid="{00000000-0005-0000-0000-00009A030000}"/>
    <cellStyle name="Estilo 1 19_Enlaces" xfId="1116" xr:uid="{00000000-0005-0000-0000-00009B030000}"/>
    <cellStyle name="Estilo 1 190" xfId="1117" xr:uid="{00000000-0005-0000-0000-00009C030000}"/>
    <cellStyle name="Estilo 1 190 2" xfId="1118" xr:uid="{00000000-0005-0000-0000-00009D030000}"/>
    <cellStyle name="Estilo 1 191" xfId="1119" xr:uid="{00000000-0005-0000-0000-00009E030000}"/>
    <cellStyle name="Estilo 1 191 2" xfId="1120" xr:uid="{00000000-0005-0000-0000-00009F030000}"/>
    <cellStyle name="Estilo 1 192" xfId="1121" xr:uid="{00000000-0005-0000-0000-0000A0030000}"/>
    <cellStyle name="Estilo 1 192 2" xfId="1122" xr:uid="{00000000-0005-0000-0000-0000A1030000}"/>
    <cellStyle name="Estilo 1 193" xfId="1123" xr:uid="{00000000-0005-0000-0000-0000A2030000}"/>
    <cellStyle name="Estilo 1 193 2" xfId="1124" xr:uid="{00000000-0005-0000-0000-0000A3030000}"/>
    <cellStyle name="Estilo 1 194" xfId="1125" xr:uid="{00000000-0005-0000-0000-0000A4030000}"/>
    <cellStyle name="Estilo 1 194 2" xfId="1126" xr:uid="{00000000-0005-0000-0000-0000A5030000}"/>
    <cellStyle name="Estilo 1 195" xfId="1127" xr:uid="{00000000-0005-0000-0000-0000A6030000}"/>
    <cellStyle name="Estilo 1 195 2" xfId="1128" xr:uid="{00000000-0005-0000-0000-0000A7030000}"/>
    <cellStyle name="Estilo 1 196" xfId="1129" xr:uid="{00000000-0005-0000-0000-0000A8030000}"/>
    <cellStyle name="Estilo 1 196 2" xfId="1130" xr:uid="{00000000-0005-0000-0000-0000A9030000}"/>
    <cellStyle name="Estilo 1 197" xfId="1131" xr:uid="{00000000-0005-0000-0000-0000AA030000}"/>
    <cellStyle name="Estilo 1 197 2" xfId="1132" xr:uid="{00000000-0005-0000-0000-0000AB030000}"/>
    <cellStyle name="Estilo 1 198" xfId="1133" xr:uid="{00000000-0005-0000-0000-0000AC030000}"/>
    <cellStyle name="Estilo 1 198 2" xfId="1134" xr:uid="{00000000-0005-0000-0000-0000AD030000}"/>
    <cellStyle name="Estilo 1 199" xfId="1135" xr:uid="{00000000-0005-0000-0000-0000AE030000}"/>
    <cellStyle name="Estilo 1 199 2" xfId="1136" xr:uid="{00000000-0005-0000-0000-0000AF030000}"/>
    <cellStyle name="Estilo 1 2" xfId="1137" xr:uid="{00000000-0005-0000-0000-0000B0030000}"/>
    <cellStyle name="Estilo 1 2 2" xfId="1138" xr:uid="{00000000-0005-0000-0000-0000B1030000}"/>
    <cellStyle name="Estilo 1 2 2 2" xfId="1139" xr:uid="{00000000-0005-0000-0000-0000B2030000}"/>
    <cellStyle name="Estilo 1 2 3" xfId="1140" xr:uid="{00000000-0005-0000-0000-0000B3030000}"/>
    <cellStyle name="Estilo 1 2 3 2" xfId="1141" xr:uid="{00000000-0005-0000-0000-0000B4030000}"/>
    <cellStyle name="Estilo 1 2 4" xfId="1142" xr:uid="{00000000-0005-0000-0000-0000B5030000}"/>
    <cellStyle name="Estilo 1 2 4 2" xfId="1143" xr:uid="{00000000-0005-0000-0000-0000B6030000}"/>
    <cellStyle name="Estilo 1 2 5" xfId="1144" xr:uid="{00000000-0005-0000-0000-0000B7030000}"/>
    <cellStyle name="Estilo 1 2 6" xfId="1145" xr:uid="{00000000-0005-0000-0000-0000B8030000}"/>
    <cellStyle name="Estilo 1 2 7" xfId="1146" xr:uid="{00000000-0005-0000-0000-0000B9030000}"/>
    <cellStyle name="Estilo 1 2 7 2" xfId="1147" xr:uid="{00000000-0005-0000-0000-0000BA030000}"/>
    <cellStyle name="Estilo 1 2_Enlaces" xfId="1148" xr:uid="{00000000-0005-0000-0000-0000BB030000}"/>
    <cellStyle name="Estilo 1 20" xfId="1149" xr:uid="{00000000-0005-0000-0000-0000BC030000}"/>
    <cellStyle name="Estilo 1 20 2" xfId="1150" xr:uid="{00000000-0005-0000-0000-0000BD030000}"/>
    <cellStyle name="Estilo 1 20 3" xfId="1151" xr:uid="{00000000-0005-0000-0000-0000BE030000}"/>
    <cellStyle name="Estilo 1 20_Enlaces" xfId="1152" xr:uid="{00000000-0005-0000-0000-0000BF030000}"/>
    <cellStyle name="Estilo 1 200" xfId="1153" xr:uid="{00000000-0005-0000-0000-0000C0030000}"/>
    <cellStyle name="Estilo 1 200 2" xfId="1154" xr:uid="{00000000-0005-0000-0000-0000C1030000}"/>
    <cellStyle name="Estilo 1 21" xfId="1155" xr:uid="{00000000-0005-0000-0000-0000C2030000}"/>
    <cellStyle name="Estilo 1 21 2" xfId="1156" xr:uid="{00000000-0005-0000-0000-0000C3030000}"/>
    <cellStyle name="Estilo 1 21_Enlaces" xfId="1157" xr:uid="{00000000-0005-0000-0000-0000C4030000}"/>
    <cellStyle name="Estilo 1 22" xfId="1158" xr:uid="{00000000-0005-0000-0000-0000C5030000}"/>
    <cellStyle name="Estilo 1 22 2" xfId="1159" xr:uid="{00000000-0005-0000-0000-0000C6030000}"/>
    <cellStyle name="Estilo 1 22_Enlaces" xfId="1160" xr:uid="{00000000-0005-0000-0000-0000C7030000}"/>
    <cellStyle name="Estilo 1 23" xfId="1161" xr:uid="{00000000-0005-0000-0000-0000C8030000}"/>
    <cellStyle name="Estilo 1 23 2" xfId="1162" xr:uid="{00000000-0005-0000-0000-0000C9030000}"/>
    <cellStyle name="Estilo 1 23_Enlaces" xfId="1163" xr:uid="{00000000-0005-0000-0000-0000CA030000}"/>
    <cellStyle name="Estilo 1 24" xfId="1164" xr:uid="{00000000-0005-0000-0000-0000CB030000}"/>
    <cellStyle name="Estilo 1 24 2" xfId="1165" xr:uid="{00000000-0005-0000-0000-0000CC030000}"/>
    <cellStyle name="Estilo 1 24_Enlaces" xfId="1166" xr:uid="{00000000-0005-0000-0000-0000CD030000}"/>
    <cellStyle name="Estilo 1 25" xfId="1167" xr:uid="{00000000-0005-0000-0000-0000CE030000}"/>
    <cellStyle name="Estilo 1 25 2" xfId="1168" xr:uid="{00000000-0005-0000-0000-0000CF030000}"/>
    <cellStyle name="Estilo 1 25_Enlaces" xfId="1169" xr:uid="{00000000-0005-0000-0000-0000D0030000}"/>
    <cellStyle name="Estilo 1 26" xfId="1170" xr:uid="{00000000-0005-0000-0000-0000D1030000}"/>
    <cellStyle name="Estilo 1 26 2" xfId="1171" xr:uid="{00000000-0005-0000-0000-0000D2030000}"/>
    <cellStyle name="Estilo 1 26_Enlaces" xfId="1172" xr:uid="{00000000-0005-0000-0000-0000D3030000}"/>
    <cellStyle name="Estilo 1 27" xfId="1173" xr:uid="{00000000-0005-0000-0000-0000D4030000}"/>
    <cellStyle name="Estilo 1 27 2" xfId="1174" xr:uid="{00000000-0005-0000-0000-0000D5030000}"/>
    <cellStyle name="Estilo 1 27_Enlaces" xfId="1175" xr:uid="{00000000-0005-0000-0000-0000D6030000}"/>
    <cellStyle name="Estilo 1 28" xfId="1176" xr:uid="{00000000-0005-0000-0000-0000D7030000}"/>
    <cellStyle name="Estilo 1 29" xfId="1177" xr:uid="{00000000-0005-0000-0000-0000D8030000}"/>
    <cellStyle name="Estilo 1 3" xfId="1178" xr:uid="{00000000-0005-0000-0000-0000D9030000}"/>
    <cellStyle name="Estilo 1 3 2" xfId="1179" xr:uid="{00000000-0005-0000-0000-0000DA030000}"/>
    <cellStyle name="Estilo 1 3 3" xfId="1180" xr:uid="{00000000-0005-0000-0000-0000DB030000}"/>
    <cellStyle name="Estilo 1 3_Enlaces" xfId="1181" xr:uid="{00000000-0005-0000-0000-0000DC030000}"/>
    <cellStyle name="Estilo 1 30" xfId="1182" xr:uid="{00000000-0005-0000-0000-0000DD030000}"/>
    <cellStyle name="Estilo 1 31" xfId="1183" xr:uid="{00000000-0005-0000-0000-0000DE030000}"/>
    <cellStyle name="Estilo 1 32" xfId="1184" xr:uid="{00000000-0005-0000-0000-0000DF030000}"/>
    <cellStyle name="Estilo 1 33" xfId="1185" xr:uid="{00000000-0005-0000-0000-0000E0030000}"/>
    <cellStyle name="Estilo 1 34" xfId="1186" xr:uid="{00000000-0005-0000-0000-0000E1030000}"/>
    <cellStyle name="Estilo 1 35" xfId="1187" xr:uid="{00000000-0005-0000-0000-0000E2030000}"/>
    <cellStyle name="Estilo 1 36" xfId="1188" xr:uid="{00000000-0005-0000-0000-0000E3030000}"/>
    <cellStyle name="Estilo 1 37" xfId="1189" xr:uid="{00000000-0005-0000-0000-0000E4030000}"/>
    <cellStyle name="Estilo 1 38" xfId="1190" xr:uid="{00000000-0005-0000-0000-0000E5030000}"/>
    <cellStyle name="Estilo 1 39" xfId="1191" xr:uid="{00000000-0005-0000-0000-0000E6030000}"/>
    <cellStyle name="Estilo 1 4" xfId="1192" xr:uid="{00000000-0005-0000-0000-0000E7030000}"/>
    <cellStyle name="Estilo 1 4 2" xfId="1193" xr:uid="{00000000-0005-0000-0000-0000E8030000}"/>
    <cellStyle name="Estilo 1 4 3" xfId="1194" xr:uid="{00000000-0005-0000-0000-0000E9030000}"/>
    <cellStyle name="Estilo 1 4_Enlaces" xfId="1195" xr:uid="{00000000-0005-0000-0000-0000EA030000}"/>
    <cellStyle name="Estilo 1 40" xfId="1196" xr:uid="{00000000-0005-0000-0000-0000EB030000}"/>
    <cellStyle name="Estilo 1 41" xfId="1197" xr:uid="{00000000-0005-0000-0000-0000EC030000}"/>
    <cellStyle name="Estilo 1 42" xfId="1198" xr:uid="{00000000-0005-0000-0000-0000ED030000}"/>
    <cellStyle name="Estilo 1 43" xfId="1199" xr:uid="{00000000-0005-0000-0000-0000EE030000}"/>
    <cellStyle name="Estilo 1 44" xfId="1200" xr:uid="{00000000-0005-0000-0000-0000EF030000}"/>
    <cellStyle name="Estilo 1 45" xfId="1201" xr:uid="{00000000-0005-0000-0000-0000F0030000}"/>
    <cellStyle name="Estilo 1 46" xfId="1202" xr:uid="{00000000-0005-0000-0000-0000F1030000}"/>
    <cellStyle name="Estilo 1 47" xfId="1203" xr:uid="{00000000-0005-0000-0000-0000F2030000}"/>
    <cellStyle name="Estilo 1 48" xfId="1204" xr:uid="{00000000-0005-0000-0000-0000F3030000}"/>
    <cellStyle name="Estilo 1 49" xfId="1205" xr:uid="{00000000-0005-0000-0000-0000F4030000}"/>
    <cellStyle name="Estilo 1 5" xfId="1206" xr:uid="{00000000-0005-0000-0000-0000F5030000}"/>
    <cellStyle name="Estilo 1 5 2" xfId="1207" xr:uid="{00000000-0005-0000-0000-0000F6030000}"/>
    <cellStyle name="Estilo 1 5 3" xfId="1208" xr:uid="{00000000-0005-0000-0000-0000F7030000}"/>
    <cellStyle name="Estilo 1 5_Enlaces" xfId="1209" xr:uid="{00000000-0005-0000-0000-0000F8030000}"/>
    <cellStyle name="Estilo 1 50" xfId="1210" xr:uid="{00000000-0005-0000-0000-0000F9030000}"/>
    <cellStyle name="Estilo 1 51" xfId="1211" xr:uid="{00000000-0005-0000-0000-0000FA030000}"/>
    <cellStyle name="Estilo 1 52" xfId="1212" xr:uid="{00000000-0005-0000-0000-0000FB030000}"/>
    <cellStyle name="Estilo 1 53" xfId="1213" xr:uid="{00000000-0005-0000-0000-0000FC030000}"/>
    <cellStyle name="Estilo 1 54" xfId="1214" xr:uid="{00000000-0005-0000-0000-0000FD030000}"/>
    <cellStyle name="Estilo 1 55" xfId="1215" xr:uid="{00000000-0005-0000-0000-0000FE030000}"/>
    <cellStyle name="Estilo 1 56" xfId="1216" xr:uid="{00000000-0005-0000-0000-0000FF030000}"/>
    <cellStyle name="Estilo 1 57" xfId="1217" xr:uid="{00000000-0005-0000-0000-000000040000}"/>
    <cellStyle name="Estilo 1 57 2" xfId="1218" xr:uid="{00000000-0005-0000-0000-000001040000}"/>
    <cellStyle name="Estilo 1 57 3" xfId="1219" xr:uid="{00000000-0005-0000-0000-000002040000}"/>
    <cellStyle name="Estilo 1 57 4" xfId="1220" xr:uid="{00000000-0005-0000-0000-000003040000}"/>
    <cellStyle name="Estilo 1 57 5" xfId="1221" xr:uid="{00000000-0005-0000-0000-000004040000}"/>
    <cellStyle name="Estilo 1 57 6" xfId="1222" xr:uid="{00000000-0005-0000-0000-000005040000}"/>
    <cellStyle name="Estilo 1 58" xfId="1223" xr:uid="{00000000-0005-0000-0000-000006040000}"/>
    <cellStyle name="Estilo 1 58 2" xfId="1224" xr:uid="{00000000-0005-0000-0000-000007040000}"/>
    <cellStyle name="Estilo 1 58 3" xfId="1225" xr:uid="{00000000-0005-0000-0000-000008040000}"/>
    <cellStyle name="Estilo 1 58 4" xfId="1226" xr:uid="{00000000-0005-0000-0000-000009040000}"/>
    <cellStyle name="Estilo 1 58 5" xfId="1227" xr:uid="{00000000-0005-0000-0000-00000A040000}"/>
    <cellStyle name="Estilo 1 58 6" xfId="1228" xr:uid="{00000000-0005-0000-0000-00000B040000}"/>
    <cellStyle name="Estilo 1 59" xfId="1229" xr:uid="{00000000-0005-0000-0000-00000C040000}"/>
    <cellStyle name="Estilo 1 59 2" xfId="1230" xr:uid="{00000000-0005-0000-0000-00000D040000}"/>
    <cellStyle name="Estilo 1 59 3" xfId="1231" xr:uid="{00000000-0005-0000-0000-00000E040000}"/>
    <cellStyle name="Estilo 1 6" xfId="1232" xr:uid="{00000000-0005-0000-0000-00000F040000}"/>
    <cellStyle name="Estilo 1 6 2" xfId="1233" xr:uid="{00000000-0005-0000-0000-000010040000}"/>
    <cellStyle name="Estilo 1 6 3" xfId="1234" xr:uid="{00000000-0005-0000-0000-000011040000}"/>
    <cellStyle name="Estilo 1 6_Enlaces" xfId="1235" xr:uid="{00000000-0005-0000-0000-000012040000}"/>
    <cellStyle name="Estilo 1 60" xfId="1236" xr:uid="{00000000-0005-0000-0000-000013040000}"/>
    <cellStyle name="Estilo 1 60 2" xfId="1237" xr:uid="{00000000-0005-0000-0000-000014040000}"/>
    <cellStyle name="Estilo 1 60 3" xfId="1238" xr:uid="{00000000-0005-0000-0000-000015040000}"/>
    <cellStyle name="Estilo 1 61" xfId="1239" xr:uid="{00000000-0005-0000-0000-000016040000}"/>
    <cellStyle name="Estilo 1 61 2" xfId="1240" xr:uid="{00000000-0005-0000-0000-000017040000}"/>
    <cellStyle name="Estilo 1 61 3" xfId="1241" xr:uid="{00000000-0005-0000-0000-000018040000}"/>
    <cellStyle name="Estilo 1 62" xfId="1242" xr:uid="{00000000-0005-0000-0000-000019040000}"/>
    <cellStyle name="Estilo 1 62 2" xfId="1243" xr:uid="{00000000-0005-0000-0000-00001A040000}"/>
    <cellStyle name="Estilo 1 62 3" xfId="1244" xr:uid="{00000000-0005-0000-0000-00001B040000}"/>
    <cellStyle name="Estilo 1 63" xfId="1245" xr:uid="{00000000-0005-0000-0000-00001C040000}"/>
    <cellStyle name="Estilo 1 63 2" xfId="1246" xr:uid="{00000000-0005-0000-0000-00001D040000}"/>
    <cellStyle name="Estilo 1 63 3" xfId="1247" xr:uid="{00000000-0005-0000-0000-00001E040000}"/>
    <cellStyle name="Estilo 1 64" xfId="1248" xr:uid="{00000000-0005-0000-0000-00001F040000}"/>
    <cellStyle name="Estilo 1 64 2" xfId="1249" xr:uid="{00000000-0005-0000-0000-000020040000}"/>
    <cellStyle name="Estilo 1 64 3" xfId="1250" xr:uid="{00000000-0005-0000-0000-000021040000}"/>
    <cellStyle name="Estilo 1 65" xfId="1251" xr:uid="{00000000-0005-0000-0000-000022040000}"/>
    <cellStyle name="Estilo 1 65 2" xfId="1252" xr:uid="{00000000-0005-0000-0000-000023040000}"/>
    <cellStyle name="Estilo 1 65 3" xfId="1253" xr:uid="{00000000-0005-0000-0000-000024040000}"/>
    <cellStyle name="Estilo 1 66" xfId="1254" xr:uid="{00000000-0005-0000-0000-000025040000}"/>
    <cellStyle name="Estilo 1 66 2" xfId="1255" xr:uid="{00000000-0005-0000-0000-000026040000}"/>
    <cellStyle name="Estilo 1 66 3" xfId="1256" xr:uid="{00000000-0005-0000-0000-000027040000}"/>
    <cellStyle name="Estilo 1 67" xfId="1257" xr:uid="{00000000-0005-0000-0000-000028040000}"/>
    <cellStyle name="Estilo 1 67 2" xfId="1258" xr:uid="{00000000-0005-0000-0000-000029040000}"/>
    <cellStyle name="Estilo 1 67 3" xfId="1259" xr:uid="{00000000-0005-0000-0000-00002A040000}"/>
    <cellStyle name="Estilo 1 68" xfId="1260" xr:uid="{00000000-0005-0000-0000-00002B040000}"/>
    <cellStyle name="Estilo 1 68 2" xfId="1261" xr:uid="{00000000-0005-0000-0000-00002C040000}"/>
    <cellStyle name="Estilo 1 68 3" xfId="1262" xr:uid="{00000000-0005-0000-0000-00002D040000}"/>
    <cellStyle name="Estilo 1 69" xfId="1263" xr:uid="{00000000-0005-0000-0000-00002E040000}"/>
    <cellStyle name="Estilo 1 69 2" xfId="1264" xr:uid="{00000000-0005-0000-0000-00002F040000}"/>
    <cellStyle name="Estilo 1 69 3" xfId="1265" xr:uid="{00000000-0005-0000-0000-000030040000}"/>
    <cellStyle name="Estilo 1 7" xfId="1266" xr:uid="{00000000-0005-0000-0000-000031040000}"/>
    <cellStyle name="Estilo 1 7 2" xfId="1267" xr:uid="{00000000-0005-0000-0000-000032040000}"/>
    <cellStyle name="Estilo 1 7 3" xfId="1268" xr:uid="{00000000-0005-0000-0000-000033040000}"/>
    <cellStyle name="Estilo 1 7_Enlaces" xfId="1269" xr:uid="{00000000-0005-0000-0000-000034040000}"/>
    <cellStyle name="Estilo 1 70" xfId="1270" xr:uid="{00000000-0005-0000-0000-000035040000}"/>
    <cellStyle name="Estilo 1 70 2" xfId="1271" xr:uid="{00000000-0005-0000-0000-000036040000}"/>
    <cellStyle name="Estilo 1 70 3" xfId="1272" xr:uid="{00000000-0005-0000-0000-000037040000}"/>
    <cellStyle name="Estilo 1 71" xfId="1273" xr:uid="{00000000-0005-0000-0000-000038040000}"/>
    <cellStyle name="Estilo 1 71 2" xfId="1274" xr:uid="{00000000-0005-0000-0000-000039040000}"/>
    <cellStyle name="Estilo 1 71 3" xfId="1275" xr:uid="{00000000-0005-0000-0000-00003A040000}"/>
    <cellStyle name="Estilo 1 72" xfId="1276" xr:uid="{00000000-0005-0000-0000-00003B040000}"/>
    <cellStyle name="Estilo 1 72 2" xfId="1277" xr:uid="{00000000-0005-0000-0000-00003C040000}"/>
    <cellStyle name="Estilo 1 72 3" xfId="1278" xr:uid="{00000000-0005-0000-0000-00003D040000}"/>
    <cellStyle name="Estilo 1 73" xfId="1279" xr:uid="{00000000-0005-0000-0000-00003E040000}"/>
    <cellStyle name="Estilo 1 73 2" xfId="1280" xr:uid="{00000000-0005-0000-0000-00003F040000}"/>
    <cellStyle name="Estilo 1 73 3" xfId="1281" xr:uid="{00000000-0005-0000-0000-000040040000}"/>
    <cellStyle name="Estilo 1 74" xfId="1282" xr:uid="{00000000-0005-0000-0000-000041040000}"/>
    <cellStyle name="Estilo 1 74 2" xfId="1283" xr:uid="{00000000-0005-0000-0000-000042040000}"/>
    <cellStyle name="Estilo 1 74 3" xfId="1284" xr:uid="{00000000-0005-0000-0000-000043040000}"/>
    <cellStyle name="Estilo 1 75" xfId="1285" xr:uid="{00000000-0005-0000-0000-000044040000}"/>
    <cellStyle name="Estilo 1 75 2" xfId="1286" xr:uid="{00000000-0005-0000-0000-000045040000}"/>
    <cellStyle name="Estilo 1 75 3" xfId="1287" xr:uid="{00000000-0005-0000-0000-000046040000}"/>
    <cellStyle name="Estilo 1 76" xfId="1288" xr:uid="{00000000-0005-0000-0000-000047040000}"/>
    <cellStyle name="Estilo 1 76 2" xfId="1289" xr:uid="{00000000-0005-0000-0000-000048040000}"/>
    <cellStyle name="Estilo 1 76 3" xfId="1290" xr:uid="{00000000-0005-0000-0000-000049040000}"/>
    <cellStyle name="Estilo 1 77" xfId="1291" xr:uid="{00000000-0005-0000-0000-00004A040000}"/>
    <cellStyle name="Estilo 1 77 2" xfId="1292" xr:uid="{00000000-0005-0000-0000-00004B040000}"/>
    <cellStyle name="Estilo 1 77 3" xfId="1293" xr:uid="{00000000-0005-0000-0000-00004C040000}"/>
    <cellStyle name="Estilo 1 78" xfId="1294" xr:uid="{00000000-0005-0000-0000-00004D040000}"/>
    <cellStyle name="Estilo 1 78 2" xfId="1295" xr:uid="{00000000-0005-0000-0000-00004E040000}"/>
    <cellStyle name="Estilo 1 78 3" xfId="1296" xr:uid="{00000000-0005-0000-0000-00004F040000}"/>
    <cellStyle name="Estilo 1 79" xfId="1297" xr:uid="{00000000-0005-0000-0000-000050040000}"/>
    <cellStyle name="Estilo 1 79 2" xfId="1298" xr:uid="{00000000-0005-0000-0000-000051040000}"/>
    <cellStyle name="Estilo 1 79 3" xfId="1299" xr:uid="{00000000-0005-0000-0000-000052040000}"/>
    <cellStyle name="Estilo 1 8" xfId="1300" xr:uid="{00000000-0005-0000-0000-000053040000}"/>
    <cellStyle name="Estilo 1 8 2" xfId="1301" xr:uid="{00000000-0005-0000-0000-000054040000}"/>
    <cellStyle name="Estilo 1 8 3" xfId="1302" xr:uid="{00000000-0005-0000-0000-000055040000}"/>
    <cellStyle name="Estilo 1 8_Enlaces" xfId="1303" xr:uid="{00000000-0005-0000-0000-000056040000}"/>
    <cellStyle name="Estilo 1 80" xfId="1304" xr:uid="{00000000-0005-0000-0000-000057040000}"/>
    <cellStyle name="Estilo 1 80 2" xfId="1305" xr:uid="{00000000-0005-0000-0000-000058040000}"/>
    <cellStyle name="Estilo 1 80 3" xfId="1306" xr:uid="{00000000-0005-0000-0000-000059040000}"/>
    <cellStyle name="Estilo 1 81" xfId="1307" xr:uid="{00000000-0005-0000-0000-00005A040000}"/>
    <cellStyle name="Estilo 1 81 2" xfId="1308" xr:uid="{00000000-0005-0000-0000-00005B040000}"/>
    <cellStyle name="Estilo 1 81 3" xfId="1309" xr:uid="{00000000-0005-0000-0000-00005C040000}"/>
    <cellStyle name="Estilo 1 82" xfId="1310" xr:uid="{00000000-0005-0000-0000-00005D040000}"/>
    <cellStyle name="Estilo 1 82 2" xfId="1311" xr:uid="{00000000-0005-0000-0000-00005E040000}"/>
    <cellStyle name="Estilo 1 82 3" xfId="1312" xr:uid="{00000000-0005-0000-0000-00005F040000}"/>
    <cellStyle name="Estilo 1 83" xfId="1313" xr:uid="{00000000-0005-0000-0000-000060040000}"/>
    <cellStyle name="Estilo 1 84" xfId="1314" xr:uid="{00000000-0005-0000-0000-000061040000}"/>
    <cellStyle name="Estilo 1 85" xfId="1315" xr:uid="{00000000-0005-0000-0000-000062040000}"/>
    <cellStyle name="Estilo 1 86" xfId="1316" xr:uid="{00000000-0005-0000-0000-000063040000}"/>
    <cellStyle name="Estilo 1 87" xfId="1317" xr:uid="{00000000-0005-0000-0000-000064040000}"/>
    <cellStyle name="Estilo 1 88" xfId="1318" xr:uid="{00000000-0005-0000-0000-000065040000}"/>
    <cellStyle name="Estilo 1 89" xfId="1319" xr:uid="{00000000-0005-0000-0000-000066040000}"/>
    <cellStyle name="Estilo 1 9" xfId="1320" xr:uid="{00000000-0005-0000-0000-000067040000}"/>
    <cellStyle name="Estilo 1 9 2" xfId="1321" xr:uid="{00000000-0005-0000-0000-000068040000}"/>
    <cellStyle name="Estilo 1 9 3" xfId="1322" xr:uid="{00000000-0005-0000-0000-000069040000}"/>
    <cellStyle name="Estilo 1 9_Enlaces" xfId="1323" xr:uid="{00000000-0005-0000-0000-00006A040000}"/>
    <cellStyle name="Estilo 1 90" xfId="1324" xr:uid="{00000000-0005-0000-0000-00006B040000}"/>
    <cellStyle name="Estilo 1 90 2" xfId="1325" xr:uid="{00000000-0005-0000-0000-00006C040000}"/>
    <cellStyle name="Estilo 1 91" xfId="1326" xr:uid="{00000000-0005-0000-0000-00006D040000}"/>
    <cellStyle name="Estilo 1 91 2" xfId="1327" xr:uid="{00000000-0005-0000-0000-00006E040000}"/>
    <cellStyle name="Estilo 1 92" xfId="1328" xr:uid="{00000000-0005-0000-0000-00006F040000}"/>
    <cellStyle name="Estilo 1 92 2" xfId="1329" xr:uid="{00000000-0005-0000-0000-000070040000}"/>
    <cellStyle name="Estilo 1 93" xfId="1330" xr:uid="{00000000-0005-0000-0000-000071040000}"/>
    <cellStyle name="Estilo 1 93 2" xfId="1331" xr:uid="{00000000-0005-0000-0000-000072040000}"/>
    <cellStyle name="Estilo 1 94" xfId="1332" xr:uid="{00000000-0005-0000-0000-000073040000}"/>
    <cellStyle name="Estilo 1 94 2" xfId="1333" xr:uid="{00000000-0005-0000-0000-000074040000}"/>
    <cellStyle name="Estilo 1 95" xfId="1334" xr:uid="{00000000-0005-0000-0000-000075040000}"/>
    <cellStyle name="Estilo 1 95 2" xfId="1335" xr:uid="{00000000-0005-0000-0000-000076040000}"/>
    <cellStyle name="Estilo 1 96" xfId="1336" xr:uid="{00000000-0005-0000-0000-000077040000}"/>
    <cellStyle name="Estilo 1 96 2" xfId="1337" xr:uid="{00000000-0005-0000-0000-000078040000}"/>
    <cellStyle name="Estilo 1 97" xfId="1338" xr:uid="{00000000-0005-0000-0000-000079040000}"/>
    <cellStyle name="Estilo 1 97 2" xfId="1339" xr:uid="{00000000-0005-0000-0000-00007A040000}"/>
    <cellStyle name="Estilo 1 98" xfId="1340" xr:uid="{00000000-0005-0000-0000-00007B040000}"/>
    <cellStyle name="Estilo 1 98 2" xfId="1341" xr:uid="{00000000-0005-0000-0000-00007C040000}"/>
    <cellStyle name="Estilo 1 99" xfId="1342" xr:uid="{00000000-0005-0000-0000-00007D040000}"/>
    <cellStyle name="Estilo 1 99 2" xfId="1343" xr:uid="{00000000-0005-0000-0000-00007E040000}"/>
    <cellStyle name="Estilo 1_Enlaces" xfId="1344" xr:uid="{00000000-0005-0000-0000-00007F040000}"/>
    <cellStyle name="Euro" xfId="359" xr:uid="{00000000-0005-0000-0000-000080040000}"/>
    <cellStyle name="Euro 10" xfId="1346" xr:uid="{00000000-0005-0000-0000-000081040000}"/>
    <cellStyle name="Euro 11" xfId="1347" xr:uid="{00000000-0005-0000-0000-000082040000}"/>
    <cellStyle name="Euro 12" xfId="1348" xr:uid="{00000000-0005-0000-0000-000083040000}"/>
    <cellStyle name="Euro 13" xfId="1349" xr:uid="{00000000-0005-0000-0000-000084040000}"/>
    <cellStyle name="Euro 14" xfId="1350" xr:uid="{00000000-0005-0000-0000-000085040000}"/>
    <cellStyle name="Euro 15" xfId="1351" xr:uid="{00000000-0005-0000-0000-000086040000}"/>
    <cellStyle name="Euro 16" xfId="1352" xr:uid="{00000000-0005-0000-0000-000087040000}"/>
    <cellStyle name="Euro 17" xfId="1353" xr:uid="{00000000-0005-0000-0000-000088040000}"/>
    <cellStyle name="Euro 18" xfId="1354" xr:uid="{00000000-0005-0000-0000-000089040000}"/>
    <cellStyle name="Euro 19" xfId="1355" xr:uid="{00000000-0005-0000-0000-00008A040000}"/>
    <cellStyle name="Euro 2" xfId="1356" xr:uid="{00000000-0005-0000-0000-00008B040000}"/>
    <cellStyle name="Euro 2 2" xfId="1357" xr:uid="{00000000-0005-0000-0000-00008C040000}"/>
    <cellStyle name="Euro 20" xfId="1358" xr:uid="{00000000-0005-0000-0000-00008D040000}"/>
    <cellStyle name="Euro 21" xfId="1359" xr:uid="{00000000-0005-0000-0000-00008E040000}"/>
    <cellStyle name="Euro 22" xfId="1345" xr:uid="{00000000-0005-0000-0000-00008F040000}"/>
    <cellStyle name="Euro 3" xfId="1360" xr:uid="{00000000-0005-0000-0000-000090040000}"/>
    <cellStyle name="Euro 4" xfId="1361" xr:uid="{00000000-0005-0000-0000-000091040000}"/>
    <cellStyle name="Euro 5" xfId="1362" xr:uid="{00000000-0005-0000-0000-000092040000}"/>
    <cellStyle name="Euro 6" xfId="1363" xr:uid="{00000000-0005-0000-0000-000093040000}"/>
    <cellStyle name="Euro 7" xfId="1364" xr:uid="{00000000-0005-0000-0000-000094040000}"/>
    <cellStyle name="Euro 8" xfId="1365" xr:uid="{00000000-0005-0000-0000-000095040000}"/>
    <cellStyle name="Euro 9" xfId="1366" xr:uid="{00000000-0005-0000-0000-000096040000}"/>
    <cellStyle name="Excel Built-in Normal" xfId="360" xr:uid="{00000000-0005-0000-0000-000097040000}"/>
    <cellStyle name="Excel Built-in Normal 2" xfId="361" xr:uid="{00000000-0005-0000-0000-000098040000}"/>
    <cellStyle name="Excel Built-in Normal 2 2" xfId="1367" xr:uid="{00000000-0005-0000-0000-000099040000}"/>
    <cellStyle name="Excel Built-in Normal 3" xfId="1368" xr:uid="{00000000-0005-0000-0000-00009A040000}"/>
    <cellStyle name="Explanatory Text" xfId="362" xr:uid="{00000000-0005-0000-0000-00009B040000}"/>
    <cellStyle name="Explanatory Text 2" xfId="1370" xr:uid="{00000000-0005-0000-0000-00009C040000}"/>
    <cellStyle name="Explanatory Text 3" xfId="1371" xr:uid="{00000000-0005-0000-0000-00009D040000}"/>
    <cellStyle name="Explanatory Text 4" xfId="1372" xr:uid="{00000000-0005-0000-0000-00009E040000}"/>
    <cellStyle name="Explanatory Text 5" xfId="1373" xr:uid="{00000000-0005-0000-0000-00009F040000}"/>
    <cellStyle name="Explanatory Text 6" xfId="1369" xr:uid="{00000000-0005-0000-0000-0000A0040000}"/>
    <cellStyle name="Good" xfId="363" xr:uid="{00000000-0005-0000-0000-0000A1040000}"/>
    <cellStyle name="Good 2" xfId="1375" xr:uid="{00000000-0005-0000-0000-0000A2040000}"/>
    <cellStyle name="Good 3" xfId="1376" xr:uid="{00000000-0005-0000-0000-0000A3040000}"/>
    <cellStyle name="Good 4" xfId="1377" xr:uid="{00000000-0005-0000-0000-0000A4040000}"/>
    <cellStyle name="Good 5" xfId="1378" xr:uid="{00000000-0005-0000-0000-0000A5040000}"/>
    <cellStyle name="Good 6" xfId="1374" xr:uid="{00000000-0005-0000-0000-0000A6040000}"/>
    <cellStyle name="Heading 1" xfId="364" xr:uid="{00000000-0005-0000-0000-0000A7040000}"/>
    <cellStyle name="Heading 1 2" xfId="1380" xr:uid="{00000000-0005-0000-0000-0000A8040000}"/>
    <cellStyle name="Heading 1 3" xfId="1381" xr:uid="{00000000-0005-0000-0000-0000A9040000}"/>
    <cellStyle name="Heading 1 4" xfId="1382" xr:uid="{00000000-0005-0000-0000-0000AA040000}"/>
    <cellStyle name="Heading 1 5" xfId="1383" xr:uid="{00000000-0005-0000-0000-0000AB040000}"/>
    <cellStyle name="Heading 1 6" xfId="1379" xr:uid="{00000000-0005-0000-0000-0000AC040000}"/>
    <cellStyle name="Heading 2" xfId="365" xr:uid="{00000000-0005-0000-0000-0000AD040000}"/>
    <cellStyle name="Heading 2 2" xfId="1385" xr:uid="{00000000-0005-0000-0000-0000AE040000}"/>
    <cellStyle name="Heading 2 3" xfId="1386" xr:uid="{00000000-0005-0000-0000-0000AF040000}"/>
    <cellStyle name="Heading 2 4" xfId="1387" xr:uid="{00000000-0005-0000-0000-0000B0040000}"/>
    <cellStyle name="Heading 2 5" xfId="1388" xr:uid="{00000000-0005-0000-0000-0000B1040000}"/>
    <cellStyle name="Heading 2 6" xfId="1384" xr:uid="{00000000-0005-0000-0000-0000B2040000}"/>
    <cellStyle name="Heading 3" xfId="366" xr:uid="{00000000-0005-0000-0000-0000B3040000}"/>
    <cellStyle name="Heading 3 2" xfId="1390" xr:uid="{00000000-0005-0000-0000-0000B4040000}"/>
    <cellStyle name="Heading 3 3" xfId="1391" xr:uid="{00000000-0005-0000-0000-0000B5040000}"/>
    <cellStyle name="Heading 3 4" xfId="1392" xr:uid="{00000000-0005-0000-0000-0000B6040000}"/>
    <cellStyle name="Heading 3 5" xfId="1393" xr:uid="{00000000-0005-0000-0000-0000B7040000}"/>
    <cellStyle name="Heading 3 6" xfId="1389" xr:uid="{00000000-0005-0000-0000-0000B8040000}"/>
    <cellStyle name="Heading 4" xfId="367" xr:uid="{00000000-0005-0000-0000-0000B9040000}"/>
    <cellStyle name="Heading 4 2" xfId="1395" xr:uid="{00000000-0005-0000-0000-0000BA040000}"/>
    <cellStyle name="Heading 4 3" xfId="1396" xr:uid="{00000000-0005-0000-0000-0000BB040000}"/>
    <cellStyle name="Heading 4 4" xfId="1397" xr:uid="{00000000-0005-0000-0000-0000BC040000}"/>
    <cellStyle name="Heading 4 5" xfId="1398" xr:uid="{00000000-0005-0000-0000-0000BD040000}"/>
    <cellStyle name="Heading 4 6" xfId="1394" xr:uid="{00000000-0005-0000-0000-0000BE040000}"/>
    <cellStyle name="Hipervínculo 2" xfId="368" xr:uid="{00000000-0005-0000-0000-0000BF040000}"/>
    <cellStyle name="Hipervínculo 2 2" xfId="1399" xr:uid="{00000000-0005-0000-0000-0000C0040000}"/>
    <cellStyle name="Hipervínculo 3" xfId="1400" xr:uid="{00000000-0005-0000-0000-0000C1040000}"/>
    <cellStyle name="Hipervínculo 3 2" xfId="1401" xr:uid="{00000000-0005-0000-0000-0000C2040000}"/>
    <cellStyle name="Hipervínculo 4" xfId="1402" xr:uid="{00000000-0005-0000-0000-0000C3040000}"/>
    <cellStyle name="Hipervínculo 5" xfId="1403" xr:uid="{00000000-0005-0000-0000-0000C4040000}"/>
    <cellStyle name="Hipervínculo 6" xfId="1404" xr:uid="{00000000-0005-0000-0000-0000C5040000}"/>
    <cellStyle name="Hyperlink" xfId="39518" xr:uid="{00000000-0005-0000-0000-0000C6040000}"/>
    <cellStyle name="Incorrecto 10" xfId="369" xr:uid="{00000000-0005-0000-0000-0000C7040000}"/>
    <cellStyle name="Incorrecto 11" xfId="370" xr:uid="{00000000-0005-0000-0000-0000C8040000}"/>
    <cellStyle name="Incorrecto 12" xfId="371" xr:uid="{00000000-0005-0000-0000-0000C9040000}"/>
    <cellStyle name="Incorrecto 2" xfId="372" xr:uid="{00000000-0005-0000-0000-0000CA040000}"/>
    <cellStyle name="Incorrecto 2 2" xfId="1405" xr:uid="{00000000-0005-0000-0000-0000CB040000}"/>
    <cellStyle name="Incorrecto 3" xfId="373" xr:uid="{00000000-0005-0000-0000-0000CC040000}"/>
    <cellStyle name="Incorrecto 4" xfId="374" xr:uid="{00000000-0005-0000-0000-0000CD040000}"/>
    <cellStyle name="Incorrecto 5" xfId="375" xr:uid="{00000000-0005-0000-0000-0000CE040000}"/>
    <cellStyle name="Incorrecto 5 2" xfId="1406" xr:uid="{00000000-0005-0000-0000-0000CF040000}"/>
    <cellStyle name="Incorrecto 6" xfId="376" xr:uid="{00000000-0005-0000-0000-0000D0040000}"/>
    <cellStyle name="Incorrecto 6 2" xfId="1407" xr:uid="{00000000-0005-0000-0000-0000D1040000}"/>
    <cellStyle name="Incorrecto 7" xfId="377" xr:uid="{00000000-0005-0000-0000-0000D2040000}"/>
    <cellStyle name="Incorrecto 7 2" xfId="1408" xr:uid="{00000000-0005-0000-0000-0000D3040000}"/>
    <cellStyle name="Incorrecto 8" xfId="378" xr:uid="{00000000-0005-0000-0000-0000D4040000}"/>
    <cellStyle name="Incorrecto 8 2" xfId="1409" xr:uid="{00000000-0005-0000-0000-0000D5040000}"/>
    <cellStyle name="Incorrecto 9" xfId="379" xr:uid="{00000000-0005-0000-0000-0000D6040000}"/>
    <cellStyle name="Input" xfId="380" xr:uid="{00000000-0005-0000-0000-0000D7040000}"/>
    <cellStyle name="Input 2" xfId="1411" xr:uid="{00000000-0005-0000-0000-0000D8040000}"/>
    <cellStyle name="Input 3" xfId="1412" xr:uid="{00000000-0005-0000-0000-0000D9040000}"/>
    <cellStyle name="Input 4" xfId="1413" xr:uid="{00000000-0005-0000-0000-0000DA040000}"/>
    <cellStyle name="Input 5" xfId="1414" xr:uid="{00000000-0005-0000-0000-0000DB040000}"/>
    <cellStyle name="Input 6" xfId="1410" xr:uid="{00000000-0005-0000-0000-0000DC040000}"/>
    <cellStyle name="Linked Cell" xfId="381" xr:uid="{00000000-0005-0000-0000-0000DD040000}"/>
    <cellStyle name="Linked Cell 2" xfId="1416" xr:uid="{00000000-0005-0000-0000-0000DE040000}"/>
    <cellStyle name="Linked Cell 3" xfId="1417" xr:uid="{00000000-0005-0000-0000-0000DF040000}"/>
    <cellStyle name="Linked Cell 4" xfId="1418" xr:uid="{00000000-0005-0000-0000-0000E0040000}"/>
    <cellStyle name="Linked Cell 5" xfId="1419" xr:uid="{00000000-0005-0000-0000-0000E1040000}"/>
    <cellStyle name="Linked Cell 6" xfId="1415" xr:uid="{00000000-0005-0000-0000-0000E2040000}"/>
    <cellStyle name="Millares" xfId="39543" builtinId="3"/>
    <cellStyle name="Millares 10" xfId="1420" xr:uid="{00000000-0005-0000-0000-0000E4040000}"/>
    <cellStyle name="Millares 10 10" xfId="1421" xr:uid="{00000000-0005-0000-0000-0000E5040000}"/>
    <cellStyle name="Millares 10 11" xfId="1422" xr:uid="{00000000-0005-0000-0000-0000E6040000}"/>
    <cellStyle name="Millares 10 12" xfId="1423" xr:uid="{00000000-0005-0000-0000-0000E7040000}"/>
    <cellStyle name="Millares 10 13" xfId="1424" xr:uid="{00000000-0005-0000-0000-0000E8040000}"/>
    <cellStyle name="Millares 10 14" xfId="1425" xr:uid="{00000000-0005-0000-0000-0000E9040000}"/>
    <cellStyle name="Millares 10 15" xfId="1426" xr:uid="{00000000-0005-0000-0000-0000EA040000}"/>
    <cellStyle name="Millares 10 16" xfId="1427" xr:uid="{00000000-0005-0000-0000-0000EB040000}"/>
    <cellStyle name="Millares 10 17" xfId="1428" xr:uid="{00000000-0005-0000-0000-0000EC040000}"/>
    <cellStyle name="Millares 10 18" xfId="1429" xr:uid="{00000000-0005-0000-0000-0000ED040000}"/>
    <cellStyle name="Millares 10 19" xfId="1430" xr:uid="{00000000-0005-0000-0000-0000EE040000}"/>
    <cellStyle name="Millares 10 2" xfId="1431" xr:uid="{00000000-0005-0000-0000-0000EF040000}"/>
    <cellStyle name="Millares 10 2 2" xfId="1432" xr:uid="{00000000-0005-0000-0000-0000F0040000}"/>
    <cellStyle name="Millares 10 2 3" xfId="1433" xr:uid="{00000000-0005-0000-0000-0000F1040000}"/>
    <cellStyle name="Millares 10 20" xfId="1434" xr:uid="{00000000-0005-0000-0000-0000F2040000}"/>
    <cellStyle name="Millares 10 21" xfId="1435" xr:uid="{00000000-0005-0000-0000-0000F3040000}"/>
    <cellStyle name="Millares 10 22" xfId="1436" xr:uid="{00000000-0005-0000-0000-0000F4040000}"/>
    <cellStyle name="Millares 10 23" xfId="1437" xr:uid="{00000000-0005-0000-0000-0000F5040000}"/>
    <cellStyle name="Millares 10 24" xfId="1438" xr:uid="{00000000-0005-0000-0000-0000F6040000}"/>
    <cellStyle name="Millares 10 25" xfId="1439" xr:uid="{00000000-0005-0000-0000-0000F7040000}"/>
    <cellStyle name="Millares 10 3" xfId="1440" xr:uid="{00000000-0005-0000-0000-0000F8040000}"/>
    <cellStyle name="Millares 10 3 2" xfId="1441" xr:uid="{00000000-0005-0000-0000-0000F9040000}"/>
    <cellStyle name="Millares 10 3 3" xfId="1442" xr:uid="{00000000-0005-0000-0000-0000FA040000}"/>
    <cellStyle name="Millares 10 4" xfId="1443" xr:uid="{00000000-0005-0000-0000-0000FB040000}"/>
    <cellStyle name="Millares 10 5" xfId="1444" xr:uid="{00000000-0005-0000-0000-0000FC040000}"/>
    <cellStyle name="Millares 10 6" xfId="1445" xr:uid="{00000000-0005-0000-0000-0000FD040000}"/>
    <cellStyle name="Millares 10 7" xfId="1446" xr:uid="{00000000-0005-0000-0000-0000FE040000}"/>
    <cellStyle name="Millares 10 8" xfId="1447" xr:uid="{00000000-0005-0000-0000-0000FF040000}"/>
    <cellStyle name="Millares 10 9" xfId="1448" xr:uid="{00000000-0005-0000-0000-000000050000}"/>
    <cellStyle name="Millares 11" xfId="1449" xr:uid="{00000000-0005-0000-0000-000001050000}"/>
    <cellStyle name="Millares 11 2" xfId="1450" xr:uid="{00000000-0005-0000-0000-000002050000}"/>
    <cellStyle name="Millares 12" xfId="1451" xr:uid="{00000000-0005-0000-0000-000003050000}"/>
    <cellStyle name="Millares 12 2" xfId="1452" xr:uid="{00000000-0005-0000-0000-000004050000}"/>
    <cellStyle name="Millares 13" xfId="1453" xr:uid="{00000000-0005-0000-0000-000005050000}"/>
    <cellStyle name="Millares 13 2" xfId="1454" xr:uid="{00000000-0005-0000-0000-000006050000}"/>
    <cellStyle name="Millares 14" xfId="1455" xr:uid="{00000000-0005-0000-0000-000007050000}"/>
    <cellStyle name="Millares 15" xfId="1456" xr:uid="{00000000-0005-0000-0000-000008050000}"/>
    <cellStyle name="Millares 15 2" xfId="1457" xr:uid="{00000000-0005-0000-0000-000009050000}"/>
    <cellStyle name="Millares 16" xfId="1458" xr:uid="{00000000-0005-0000-0000-00000A050000}"/>
    <cellStyle name="Millares 16 2" xfId="1459" xr:uid="{00000000-0005-0000-0000-00000B050000}"/>
    <cellStyle name="Millares 17" xfId="1460" xr:uid="{00000000-0005-0000-0000-00000C050000}"/>
    <cellStyle name="Millares 17 2" xfId="1461" xr:uid="{00000000-0005-0000-0000-00000D050000}"/>
    <cellStyle name="Millares 18" xfId="1462" xr:uid="{00000000-0005-0000-0000-00000E050000}"/>
    <cellStyle name="Millares 19" xfId="1463" xr:uid="{00000000-0005-0000-0000-00000F050000}"/>
    <cellStyle name="Millares 19 2" xfId="1464" xr:uid="{00000000-0005-0000-0000-000010050000}"/>
    <cellStyle name="Millares 19 3" xfId="1465" xr:uid="{00000000-0005-0000-0000-000011050000}"/>
    <cellStyle name="Millares 2" xfId="382" xr:uid="{00000000-0005-0000-0000-000012050000}"/>
    <cellStyle name="Millares 2 10" xfId="1467" xr:uid="{00000000-0005-0000-0000-000013050000}"/>
    <cellStyle name="Millares 2 10 2" xfId="1468" xr:uid="{00000000-0005-0000-0000-000014050000}"/>
    <cellStyle name="Millares 2 10 3" xfId="1469" xr:uid="{00000000-0005-0000-0000-000015050000}"/>
    <cellStyle name="Millares 2 11" xfId="1470" xr:uid="{00000000-0005-0000-0000-000016050000}"/>
    <cellStyle name="Millares 2 12" xfId="1471" xr:uid="{00000000-0005-0000-0000-000017050000}"/>
    <cellStyle name="Millares 2 13" xfId="1472" xr:uid="{00000000-0005-0000-0000-000018050000}"/>
    <cellStyle name="Millares 2 13 2" xfId="1473" xr:uid="{00000000-0005-0000-0000-000019050000}"/>
    <cellStyle name="Millares 2 13 2 2" xfId="1474" xr:uid="{00000000-0005-0000-0000-00001A050000}"/>
    <cellStyle name="Millares 2 14" xfId="1475" xr:uid="{00000000-0005-0000-0000-00001B050000}"/>
    <cellStyle name="Millares 2 14 2" xfId="1476" xr:uid="{00000000-0005-0000-0000-00001C050000}"/>
    <cellStyle name="Millares 2 14 3" xfId="1477" xr:uid="{00000000-0005-0000-0000-00001D050000}"/>
    <cellStyle name="Millares 2 15" xfId="1478" xr:uid="{00000000-0005-0000-0000-00001E050000}"/>
    <cellStyle name="Millares 2 15 2" xfId="1479" xr:uid="{00000000-0005-0000-0000-00001F050000}"/>
    <cellStyle name="Millares 2 15 3" xfId="1480" xr:uid="{00000000-0005-0000-0000-000020050000}"/>
    <cellStyle name="Millares 2 16" xfId="1481" xr:uid="{00000000-0005-0000-0000-000021050000}"/>
    <cellStyle name="Millares 2 16 2" xfId="1482" xr:uid="{00000000-0005-0000-0000-000022050000}"/>
    <cellStyle name="Millares 2 17" xfId="1483" xr:uid="{00000000-0005-0000-0000-000023050000}"/>
    <cellStyle name="Millares 2 17 2" xfId="1484" xr:uid="{00000000-0005-0000-0000-000024050000}"/>
    <cellStyle name="Millares 2 18" xfId="1485" xr:uid="{00000000-0005-0000-0000-000025050000}"/>
    <cellStyle name="Millares 2 19" xfId="1486" xr:uid="{00000000-0005-0000-0000-000026050000}"/>
    <cellStyle name="Millares 2 2" xfId="383" xr:uid="{00000000-0005-0000-0000-000027050000}"/>
    <cellStyle name="Millares 2 2 10" xfId="1488" xr:uid="{00000000-0005-0000-0000-000028050000}"/>
    <cellStyle name="Millares 2 2 11" xfId="1489" xr:uid="{00000000-0005-0000-0000-000029050000}"/>
    <cellStyle name="Millares 2 2 12" xfId="1490" xr:uid="{00000000-0005-0000-0000-00002A050000}"/>
    <cellStyle name="Millares 2 2 13" xfId="1491" xr:uid="{00000000-0005-0000-0000-00002B050000}"/>
    <cellStyle name="Millares 2 2 14" xfId="1492" xr:uid="{00000000-0005-0000-0000-00002C050000}"/>
    <cellStyle name="Millares 2 2 15" xfId="1493" xr:uid="{00000000-0005-0000-0000-00002D050000}"/>
    <cellStyle name="Millares 2 2 16" xfId="1494" xr:uid="{00000000-0005-0000-0000-00002E050000}"/>
    <cellStyle name="Millares 2 2 17" xfId="1495" xr:uid="{00000000-0005-0000-0000-00002F050000}"/>
    <cellStyle name="Millares 2 2 18" xfId="1496" xr:uid="{00000000-0005-0000-0000-000030050000}"/>
    <cellStyle name="Millares 2 2 19" xfId="1497" xr:uid="{00000000-0005-0000-0000-000031050000}"/>
    <cellStyle name="Millares 2 2 2" xfId="1498" xr:uid="{00000000-0005-0000-0000-000032050000}"/>
    <cellStyle name="Millares 2 2 2 10" xfId="1499" xr:uid="{00000000-0005-0000-0000-000033050000}"/>
    <cellStyle name="Millares 2 2 2 11" xfId="1500" xr:uid="{00000000-0005-0000-0000-000034050000}"/>
    <cellStyle name="Millares 2 2 2 12" xfId="1501" xr:uid="{00000000-0005-0000-0000-000035050000}"/>
    <cellStyle name="Millares 2 2 2 13" xfId="1502" xr:uid="{00000000-0005-0000-0000-000036050000}"/>
    <cellStyle name="Millares 2 2 2 14" xfId="1503" xr:uid="{00000000-0005-0000-0000-000037050000}"/>
    <cellStyle name="Millares 2 2 2 15" xfId="1504" xr:uid="{00000000-0005-0000-0000-000038050000}"/>
    <cellStyle name="Millares 2 2 2 16" xfId="1505" xr:uid="{00000000-0005-0000-0000-000039050000}"/>
    <cellStyle name="Millares 2 2 2 17" xfId="1506" xr:uid="{00000000-0005-0000-0000-00003A050000}"/>
    <cellStyle name="Millares 2 2 2 18" xfId="1507" xr:uid="{00000000-0005-0000-0000-00003B050000}"/>
    <cellStyle name="Millares 2 2 2 19" xfId="1508" xr:uid="{00000000-0005-0000-0000-00003C050000}"/>
    <cellStyle name="Millares 2 2 2 2" xfId="1509" xr:uid="{00000000-0005-0000-0000-00003D050000}"/>
    <cellStyle name="Millares 2 2 2 2 10" xfId="1510" xr:uid="{00000000-0005-0000-0000-00003E050000}"/>
    <cellStyle name="Millares 2 2 2 2 11" xfId="1511" xr:uid="{00000000-0005-0000-0000-00003F050000}"/>
    <cellStyle name="Millares 2 2 2 2 12" xfId="1512" xr:uid="{00000000-0005-0000-0000-000040050000}"/>
    <cellStyle name="Millares 2 2 2 2 13" xfId="1513" xr:uid="{00000000-0005-0000-0000-000041050000}"/>
    <cellStyle name="Millares 2 2 2 2 14" xfId="1514" xr:uid="{00000000-0005-0000-0000-000042050000}"/>
    <cellStyle name="Millares 2 2 2 2 15" xfId="1515" xr:uid="{00000000-0005-0000-0000-000043050000}"/>
    <cellStyle name="Millares 2 2 2 2 16" xfId="1516" xr:uid="{00000000-0005-0000-0000-000044050000}"/>
    <cellStyle name="Millares 2 2 2 2 17" xfId="1517" xr:uid="{00000000-0005-0000-0000-000045050000}"/>
    <cellStyle name="Millares 2 2 2 2 18" xfId="1518" xr:uid="{00000000-0005-0000-0000-000046050000}"/>
    <cellStyle name="Millares 2 2 2 2 19" xfId="1519" xr:uid="{00000000-0005-0000-0000-000047050000}"/>
    <cellStyle name="Millares 2 2 2 2 2" xfId="1520" xr:uid="{00000000-0005-0000-0000-000048050000}"/>
    <cellStyle name="Millares 2 2 2 2 2 10" xfId="1521" xr:uid="{00000000-0005-0000-0000-000049050000}"/>
    <cellStyle name="Millares 2 2 2 2 2 11" xfId="1522" xr:uid="{00000000-0005-0000-0000-00004A050000}"/>
    <cellStyle name="Millares 2 2 2 2 2 12" xfId="1523" xr:uid="{00000000-0005-0000-0000-00004B050000}"/>
    <cellStyle name="Millares 2 2 2 2 2 13" xfId="1524" xr:uid="{00000000-0005-0000-0000-00004C050000}"/>
    <cellStyle name="Millares 2 2 2 2 2 14" xfId="1525" xr:uid="{00000000-0005-0000-0000-00004D050000}"/>
    <cellStyle name="Millares 2 2 2 2 2 15" xfId="1526" xr:uid="{00000000-0005-0000-0000-00004E050000}"/>
    <cellStyle name="Millares 2 2 2 2 2 16" xfId="1527" xr:uid="{00000000-0005-0000-0000-00004F050000}"/>
    <cellStyle name="Millares 2 2 2 2 2 17" xfId="1528" xr:uid="{00000000-0005-0000-0000-000050050000}"/>
    <cellStyle name="Millares 2 2 2 2 2 18" xfId="1529" xr:uid="{00000000-0005-0000-0000-000051050000}"/>
    <cellStyle name="Millares 2 2 2 2 2 19" xfId="1530" xr:uid="{00000000-0005-0000-0000-000052050000}"/>
    <cellStyle name="Millares 2 2 2 2 2 2" xfId="1531" xr:uid="{00000000-0005-0000-0000-000053050000}"/>
    <cellStyle name="Millares 2 2 2 2 2 2 10" xfId="1532" xr:uid="{00000000-0005-0000-0000-000054050000}"/>
    <cellStyle name="Millares 2 2 2 2 2 2 11" xfId="1533" xr:uid="{00000000-0005-0000-0000-000055050000}"/>
    <cellStyle name="Millares 2 2 2 2 2 2 12" xfId="1534" xr:uid="{00000000-0005-0000-0000-000056050000}"/>
    <cellStyle name="Millares 2 2 2 2 2 2 13" xfId="1535" xr:uid="{00000000-0005-0000-0000-000057050000}"/>
    <cellStyle name="Millares 2 2 2 2 2 2 14" xfId="1536" xr:uid="{00000000-0005-0000-0000-000058050000}"/>
    <cellStyle name="Millares 2 2 2 2 2 2 15" xfId="1537" xr:uid="{00000000-0005-0000-0000-000059050000}"/>
    <cellStyle name="Millares 2 2 2 2 2 2 16" xfId="1538" xr:uid="{00000000-0005-0000-0000-00005A050000}"/>
    <cellStyle name="Millares 2 2 2 2 2 2 17" xfId="1539" xr:uid="{00000000-0005-0000-0000-00005B050000}"/>
    <cellStyle name="Millares 2 2 2 2 2 2 18" xfId="1540" xr:uid="{00000000-0005-0000-0000-00005C050000}"/>
    <cellStyle name="Millares 2 2 2 2 2 2 19" xfId="1541" xr:uid="{00000000-0005-0000-0000-00005D050000}"/>
    <cellStyle name="Millares 2 2 2 2 2 2 2" xfId="1542" xr:uid="{00000000-0005-0000-0000-00005E050000}"/>
    <cellStyle name="Millares 2 2 2 2 2 2 2 10" xfId="1543" xr:uid="{00000000-0005-0000-0000-00005F050000}"/>
    <cellStyle name="Millares 2 2 2 2 2 2 2 11" xfId="1544" xr:uid="{00000000-0005-0000-0000-000060050000}"/>
    <cellStyle name="Millares 2 2 2 2 2 2 2 12" xfId="1545" xr:uid="{00000000-0005-0000-0000-000061050000}"/>
    <cellStyle name="Millares 2 2 2 2 2 2 2 13" xfId="1546" xr:uid="{00000000-0005-0000-0000-000062050000}"/>
    <cellStyle name="Millares 2 2 2 2 2 2 2 14" xfId="1547" xr:uid="{00000000-0005-0000-0000-000063050000}"/>
    <cellStyle name="Millares 2 2 2 2 2 2 2 15" xfId="1548" xr:uid="{00000000-0005-0000-0000-000064050000}"/>
    <cellStyle name="Millares 2 2 2 2 2 2 2 16" xfId="1549" xr:uid="{00000000-0005-0000-0000-000065050000}"/>
    <cellStyle name="Millares 2 2 2 2 2 2 2 17" xfId="1550" xr:uid="{00000000-0005-0000-0000-000066050000}"/>
    <cellStyle name="Millares 2 2 2 2 2 2 2 18" xfId="1551" xr:uid="{00000000-0005-0000-0000-000067050000}"/>
    <cellStyle name="Millares 2 2 2 2 2 2 2 19" xfId="1552" xr:uid="{00000000-0005-0000-0000-000068050000}"/>
    <cellStyle name="Millares 2 2 2 2 2 2 2 2" xfId="1553" xr:uid="{00000000-0005-0000-0000-000069050000}"/>
    <cellStyle name="Millares 2 2 2 2 2 2 2 2 10" xfId="1554" xr:uid="{00000000-0005-0000-0000-00006A050000}"/>
    <cellStyle name="Millares 2 2 2 2 2 2 2 2 11" xfId="1555" xr:uid="{00000000-0005-0000-0000-00006B050000}"/>
    <cellStyle name="Millares 2 2 2 2 2 2 2 2 12" xfId="1556" xr:uid="{00000000-0005-0000-0000-00006C050000}"/>
    <cellStyle name="Millares 2 2 2 2 2 2 2 2 13" xfId="1557" xr:uid="{00000000-0005-0000-0000-00006D050000}"/>
    <cellStyle name="Millares 2 2 2 2 2 2 2 2 14" xfId="1558" xr:uid="{00000000-0005-0000-0000-00006E050000}"/>
    <cellStyle name="Millares 2 2 2 2 2 2 2 2 15" xfId="1559" xr:uid="{00000000-0005-0000-0000-00006F050000}"/>
    <cellStyle name="Millares 2 2 2 2 2 2 2 2 2" xfId="1560" xr:uid="{00000000-0005-0000-0000-000070050000}"/>
    <cellStyle name="Millares 2 2 2 2 2 2 2 2 2 10" xfId="1561" xr:uid="{00000000-0005-0000-0000-000071050000}"/>
    <cellStyle name="Millares 2 2 2 2 2 2 2 2 2 11" xfId="1562" xr:uid="{00000000-0005-0000-0000-000072050000}"/>
    <cellStyle name="Millares 2 2 2 2 2 2 2 2 2 12" xfId="1563" xr:uid="{00000000-0005-0000-0000-000073050000}"/>
    <cellStyle name="Millares 2 2 2 2 2 2 2 2 2 13" xfId="1564" xr:uid="{00000000-0005-0000-0000-000074050000}"/>
    <cellStyle name="Millares 2 2 2 2 2 2 2 2 2 14" xfId="1565" xr:uid="{00000000-0005-0000-0000-000075050000}"/>
    <cellStyle name="Millares 2 2 2 2 2 2 2 2 2 15" xfId="1566" xr:uid="{00000000-0005-0000-0000-000076050000}"/>
    <cellStyle name="Millares 2 2 2 2 2 2 2 2 2 2" xfId="1567" xr:uid="{00000000-0005-0000-0000-000077050000}"/>
    <cellStyle name="Millares 2 2 2 2 2 2 2 2 2 2 10" xfId="1568" xr:uid="{00000000-0005-0000-0000-000078050000}"/>
    <cellStyle name="Millares 2 2 2 2 2 2 2 2 2 2 11" xfId="1569" xr:uid="{00000000-0005-0000-0000-000079050000}"/>
    <cellStyle name="Millares 2 2 2 2 2 2 2 2 2 2 12" xfId="1570" xr:uid="{00000000-0005-0000-0000-00007A050000}"/>
    <cellStyle name="Millares 2 2 2 2 2 2 2 2 2 2 2" xfId="1571" xr:uid="{00000000-0005-0000-0000-00007B050000}"/>
    <cellStyle name="Millares 2 2 2 2 2 2 2 2 2 2 2 10" xfId="1572" xr:uid="{00000000-0005-0000-0000-00007C050000}"/>
    <cellStyle name="Millares 2 2 2 2 2 2 2 2 2 2 2 2" xfId="1573" xr:uid="{00000000-0005-0000-0000-00007D050000}"/>
    <cellStyle name="Millares 2 2 2 2 2 2 2 2 2 2 2 3" xfId="1574" xr:uid="{00000000-0005-0000-0000-00007E050000}"/>
    <cellStyle name="Millares 2 2 2 2 2 2 2 2 2 2 2 4" xfId="1575" xr:uid="{00000000-0005-0000-0000-00007F050000}"/>
    <cellStyle name="Millares 2 2 2 2 2 2 2 2 2 2 2 5" xfId="1576" xr:uid="{00000000-0005-0000-0000-000080050000}"/>
    <cellStyle name="Millares 2 2 2 2 2 2 2 2 2 2 2 6" xfId="1577" xr:uid="{00000000-0005-0000-0000-000081050000}"/>
    <cellStyle name="Millares 2 2 2 2 2 2 2 2 2 2 2 7" xfId="1578" xr:uid="{00000000-0005-0000-0000-000082050000}"/>
    <cellStyle name="Millares 2 2 2 2 2 2 2 2 2 2 2 8" xfId="1579" xr:uid="{00000000-0005-0000-0000-000083050000}"/>
    <cellStyle name="Millares 2 2 2 2 2 2 2 2 2 2 2 9" xfId="1580" xr:uid="{00000000-0005-0000-0000-000084050000}"/>
    <cellStyle name="Millares 2 2 2 2 2 2 2 2 2 2 3" xfId="1581" xr:uid="{00000000-0005-0000-0000-000085050000}"/>
    <cellStyle name="Millares 2 2 2 2 2 2 2 2 2 2 4" xfId="1582" xr:uid="{00000000-0005-0000-0000-000086050000}"/>
    <cellStyle name="Millares 2 2 2 2 2 2 2 2 2 2 5" xfId="1583" xr:uid="{00000000-0005-0000-0000-000087050000}"/>
    <cellStyle name="Millares 2 2 2 2 2 2 2 2 2 2 6" xfId="1584" xr:uid="{00000000-0005-0000-0000-000088050000}"/>
    <cellStyle name="Millares 2 2 2 2 2 2 2 2 2 2 7" xfId="1585" xr:uid="{00000000-0005-0000-0000-000089050000}"/>
    <cellStyle name="Millares 2 2 2 2 2 2 2 2 2 2 8" xfId="1586" xr:uid="{00000000-0005-0000-0000-00008A050000}"/>
    <cellStyle name="Millares 2 2 2 2 2 2 2 2 2 2 9" xfId="1587" xr:uid="{00000000-0005-0000-0000-00008B050000}"/>
    <cellStyle name="Millares 2 2 2 2 2 2 2 2 2 3" xfId="1588" xr:uid="{00000000-0005-0000-0000-00008C050000}"/>
    <cellStyle name="Millares 2 2 2 2 2 2 2 2 2 4" xfId="1589" xr:uid="{00000000-0005-0000-0000-00008D050000}"/>
    <cellStyle name="Millares 2 2 2 2 2 2 2 2 2 5" xfId="1590" xr:uid="{00000000-0005-0000-0000-00008E050000}"/>
    <cellStyle name="Millares 2 2 2 2 2 2 2 2 2 6" xfId="1591" xr:uid="{00000000-0005-0000-0000-00008F050000}"/>
    <cellStyle name="Millares 2 2 2 2 2 2 2 2 2 6 10" xfId="1592" xr:uid="{00000000-0005-0000-0000-000090050000}"/>
    <cellStyle name="Millares 2 2 2 2 2 2 2 2 2 6 2" xfId="1593" xr:uid="{00000000-0005-0000-0000-000091050000}"/>
    <cellStyle name="Millares 2 2 2 2 2 2 2 2 2 6 3" xfId="1594" xr:uid="{00000000-0005-0000-0000-000092050000}"/>
    <cellStyle name="Millares 2 2 2 2 2 2 2 2 2 6 4" xfId="1595" xr:uid="{00000000-0005-0000-0000-000093050000}"/>
    <cellStyle name="Millares 2 2 2 2 2 2 2 2 2 6 5" xfId="1596" xr:uid="{00000000-0005-0000-0000-000094050000}"/>
    <cellStyle name="Millares 2 2 2 2 2 2 2 2 2 6 6" xfId="1597" xr:uid="{00000000-0005-0000-0000-000095050000}"/>
    <cellStyle name="Millares 2 2 2 2 2 2 2 2 2 6 7" xfId="1598" xr:uid="{00000000-0005-0000-0000-000096050000}"/>
    <cellStyle name="Millares 2 2 2 2 2 2 2 2 2 6 8" xfId="1599" xr:uid="{00000000-0005-0000-0000-000097050000}"/>
    <cellStyle name="Millares 2 2 2 2 2 2 2 2 2 6 9" xfId="1600" xr:uid="{00000000-0005-0000-0000-000098050000}"/>
    <cellStyle name="Millares 2 2 2 2 2 2 2 2 2 7" xfId="1601" xr:uid="{00000000-0005-0000-0000-000099050000}"/>
    <cellStyle name="Millares 2 2 2 2 2 2 2 2 2 8" xfId="1602" xr:uid="{00000000-0005-0000-0000-00009A050000}"/>
    <cellStyle name="Millares 2 2 2 2 2 2 2 2 2 9" xfId="1603" xr:uid="{00000000-0005-0000-0000-00009B050000}"/>
    <cellStyle name="Millares 2 2 2 2 2 2 2 2 3" xfId="1604" xr:uid="{00000000-0005-0000-0000-00009C050000}"/>
    <cellStyle name="Millares 2 2 2 2 2 2 2 2 4" xfId="1605" xr:uid="{00000000-0005-0000-0000-00009D050000}"/>
    <cellStyle name="Millares 2 2 2 2 2 2 2 2 5" xfId="1606" xr:uid="{00000000-0005-0000-0000-00009E050000}"/>
    <cellStyle name="Millares 2 2 2 2 2 2 2 2 6" xfId="1607" xr:uid="{00000000-0005-0000-0000-00009F050000}"/>
    <cellStyle name="Millares 2 2 2 2 2 2 2 2 6 10" xfId="1608" xr:uid="{00000000-0005-0000-0000-0000A0050000}"/>
    <cellStyle name="Millares 2 2 2 2 2 2 2 2 6 2" xfId="1609" xr:uid="{00000000-0005-0000-0000-0000A1050000}"/>
    <cellStyle name="Millares 2 2 2 2 2 2 2 2 6 3" xfId="1610" xr:uid="{00000000-0005-0000-0000-0000A2050000}"/>
    <cellStyle name="Millares 2 2 2 2 2 2 2 2 6 4" xfId="1611" xr:uid="{00000000-0005-0000-0000-0000A3050000}"/>
    <cellStyle name="Millares 2 2 2 2 2 2 2 2 6 5" xfId="1612" xr:uid="{00000000-0005-0000-0000-0000A4050000}"/>
    <cellStyle name="Millares 2 2 2 2 2 2 2 2 6 6" xfId="1613" xr:uid="{00000000-0005-0000-0000-0000A5050000}"/>
    <cellStyle name="Millares 2 2 2 2 2 2 2 2 6 7" xfId="1614" xr:uid="{00000000-0005-0000-0000-0000A6050000}"/>
    <cellStyle name="Millares 2 2 2 2 2 2 2 2 6 8" xfId="1615" xr:uid="{00000000-0005-0000-0000-0000A7050000}"/>
    <cellStyle name="Millares 2 2 2 2 2 2 2 2 6 9" xfId="1616" xr:uid="{00000000-0005-0000-0000-0000A8050000}"/>
    <cellStyle name="Millares 2 2 2 2 2 2 2 2 7" xfId="1617" xr:uid="{00000000-0005-0000-0000-0000A9050000}"/>
    <cellStyle name="Millares 2 2 2 2 2 2 2 2 8" xfId="1618" xr:uid="{00000000-0005-0000-0000-0000AA050000}"/>
    <cellStyle name="Millares 2 2 2 2 2 2 2 2 9" xfId="1619" xr:uid="{00000000-0005-0000-0000-0000AB050000}"/>
    <cellStyle name="Millares 2 2 2 2 2 2 2 20" xfId="1620" xr:uid="{00000000-0005-0000-0000-0000AC050000}"/>
    <cellStyle name="Millares 2 2 2 2 2 2 2 21" xfId="1621" xr:uid="{00000000-0005-0000-0000-0000AD050000}"/>
    <cellStyle name="Millares 2 2 2 2 2 2 2 22" xfId="1622" xr:uid="{00000000-0005-0000-0000-0000AE050000}"/>
    <cellStyle name="Millares 2 2 2 2 2 2 2 23" xfId="1623" xr:uid="{00000000-0005-0000-0000-0000AF050000}"/>
    <cellStyle name="Millares 2 2 2 2 2 2 2 24" xfId="1624" xr:uid="{00000000-0005-0000-0000-0000B0050000}"/>
    <cellStyle name="Millares 2 2 2 2 2 2 2 25" xfId="1625" xr:uid="{00000000-0005-0000-0000-0000B1050000}"/>
    <cellStyle name="Millares 2 2 2 2 2 2 2 25 10" xfId="1626" xr:uid="{00000000-0005-0000-0000-0000B2050000}"/>
    <cellStyle name="Millares 2 2 2 2 2 2 2 25 2" xfId="1627" xr:uid="{00000000-0005-0000-0000-0000B3050000}"/>
    <cellStyle name="Millares 2 2 2 2 2 2 2 25 3" xfId="1628" xr:uid="{00000000-0005-0000-0000-0000B4050000}"/>
    <cellStyle name="Millares 2 2 2 2 2 2 2 25 4" xfId="1629" xr:uid="{00000000-0005-0000-0000-0000B5050000}"/>
    <cellStyle name="Millares 2 2 2 2 2 2 2 25 5" xfId="1630" xr:uid="{00000000-0005-0000-0000-0000B6050000}"/>
    <cellStyle name="Millares 2 2 2 2 2 2 2 25 6" xfId="1631" xr:uid="{00000000-0005-0000-0000-0000B7050000}"/>
    <cellStyle name="Millares 2 2 2 2 2 2 2 25 7" xfId="1632" xr:uid="{00000000-0005-0000-0000-0000B8050000}"/>
    <cellStyle name="Millares 2 2 2 2 2 2 2 25 8" xfId="1633" xr:uid="{00000000-0005-0000-0000-0000B9050000}"/>
    <cellStyle name="Millares 2 2 2 2 2 2 2 25 9" xfId="1634" xr:uid="{00000000-0005-0000-0000-0000BA050000}"/>
    <cellStyle name="Millares 2 2 2 2 2 2 2 26" xfId="1635" xr:uid="{00000000-0005-0000-0000-0000BB050000}"/>
    <cellStyle name="Millares 2 2 2 2 2 2 2 27" xfId="1636" xr:uid="{00000000-0005-0000-0000-0000BC050000}"/>
    <cellStyle name="Millares 2 2 2 2 2 2 2 28" xfId="1637" xr:uid="{00000000-0005-0000-0000-0000BD050000}"/>
    <cellStyle name="Millares 2 2 2 2 2 2 2 29" xfId="1638" xr:uid="{00000000-0005-0000-0000-0000BE050000}"/>
    <cellStyle name="Millares 2 2 2 2 2 2 2 3" xfId="1639" xr:uid="{00000000-0005-0000-0000-0000BF050000}"/>
    <cellStyle name="Millares 2 2 2 2 2 2 2 30" xfId="1640" xr:uid="{00000000-0005-0000-0000-0000C0050000}"/>
    <cellStyle name="Millares 2 2 2 2 2 2 2 31" xfId="1641" xr:uid="{00000000-0005-0000-0000-0000C1050000}"/>
    <cellStyle name="Millares 2 2 2 2 2 2 2 32" xfId="1642" xr:uid="{00000000-0005-0000-0000-0000C2050000}"/>
    <cellStyle name="Millares 2 2 2 2 2 2 2 33" xfId="1643" xr:uid="{00000000-0005-0000-0000-0000C3050000}"/>
    <cellStyle name="Millares 2 2 2 2 2 2 2 34" xfId="1644" xr:uid="{00000000-0005-0000-0000-0000C4050000}"/>
    <cellStyle name="Millares 2 2 2 2 2 2 2 4" xfId="1645" xr:uid="{00000000-0005-0000-0000-0000C5050000}"/>
    <cellStyle name="Millares 2 2 2 2 2 2 2 5" xfId="1646" xr:uid="{00000000-0005-0000-0000-0000C6050000}"/>
    <cellStyle name="Millares 2 2 2 2 2 2 2 6" xfId="1647" xr:uid="{00000000-0005-0000-0000-0000C7050000}"/>
    <cellStyle name="Millares 2 2 2 2 2 2 2 7" xfId="1648" xr:uid="{00000000-0005-0000-0000-0000C8050000}"/>
    <cellStyle name="Millares 2 2 2 2 2 2 2 8" xfId="1649" xr:uid="{00000000-0005-0000-0000-0000C9050000}"/>
    <cellStyle name="Millares 2 2 2 2 2 2 2 9" xfId="1650" xr:uid="{00000000-0005-0000-0000-0000CA050000}"/>
    <cellStyle name="Millares 2 2 2 2 2 2 20" xfId="1651" xr:uid="{00000000-0005-0000-0000-0000CB050000}"/>
    <cellStyle name="Millares 2 2 2 2 2 2 21" xfId="1652" xr:uid="{00000000-0005-0000-0000-0000CC050000}"/>
    <cellStyle name="Millares 2 2 2 2 2 2 22" xfId="1653" xr:uid="{00000000-0005-0000-0000-0000CD050000}"/>
    <cellStyle name="Millares 2 2 2 2 2 2 23" xfId="1654" xr:uid="{00000000-0005-0000-0000-0000CE050000}"/>
    <cellStyle name="Millares 2 2 2 2 2 2 24" xfId="1655" xr:uid="{00000000-0005-0000-0000-0000CF050000}"/>
    <cellStyle name="Millares 2 2 2 2 2 2 25" xfId="1656" xr:uid="{00000000-0005-0000-0000-0000D0050000}"/>
    <cellStyle name="Millares 2 2 2 2 2 2 25 10" xfId="1657" xr:uid="{00000000-0005-0000-0000-0000D1050000}"/>
    <cellStyle name="Millares 2 2 2 2 2 2 25 2" xfId="1658" xr:uid="{00000000-0005-0000-0000-0000D2050000}"/>
    <cellStyle name="Millares 2 2 2 2 2 2 25 3" xfId="1659" xr:uid="{00000000-0005-0000-0000-0000D3050000}"/>
    <cellStyle name="Millares 2 2 2 2 2 2 25 4" xfId="1660" xr:uid="{00000000-0005-0000-0000-0000D4050000}"/>
    <cellStyle name="Millares 2 2 2 2 2 2 25 5" xfId="1661" xr:uid="{00000000-0005-0000-0000-0000D5050000}"/>
    <cellStyle name="Millares 2 2 2 2 2 2 25 6" xfId="1662" xr:uid="{00000000-0005-0000-0000-0000D6050000}"/>
    <cellStyle name="Millares 2 2 2 2 2 2 25 7" xfId="1663" xr:uid="{00000000-0005-0000-0000-0000D7050000}"/>
    <cellStyle name="Millares 2 2 2 2 2 2 25 8" xfId="1664" xr:uid="{00000000-0005-0000-0000-0000D8050000}"/>
    <cellStyle name="Millares 2 2 2 2 2 2 25 9" xfId="1665" xr:uid="{00000000-0005-0000-0000-0000D9050000}"/>
    <cellStyle name="Millares 2 2 2 2 2 2 26" xfId="1666" xr:uid="{00000000-0005-0000-0000-0000DA050000}"/>
    <cellStyle name="Millares 2 2 2 2 2 2 27" xfId="1667" xr:uid="{00000000-0005-0000-0000-0000DB050000}"/>
    <cellStyle name="Millares 2 2 2 2 2 2 28" xfId="1668" xr:uid="{00000000-0005-0000-0000-0000DC050000}"/>
    <cellStyle name="Millares 2 2 2 2 2 2 29" xfId="1669" xr:uid="{00000000-0005-0000-0000-0000DD050000}"/>
    <cellStyle name="Millares 2 2 2 2 2 2 3" xfId="1670" xr:uid="{00000000-0005-0000-0000-0000DE050000}"/>
    <cellStyle name="Millares 2 2 2 2 2 2 30" xfId="1671" xr:uid="{00000000-0005-0000-0000-0000DF050000}"/>
    <cellStyle name="Millares 2 2 2 2 2 2 31" xfId="1672" xr:uid="{00000000-0005-0000-0000-0000E0050000}"/>
    <cellStyle name="Millares 2 2 2 2 2 2 32" xfId="1673" xr:uid="{00000000-0005-0000-0000-0000E1050000}"/>
    <cellStyle name="Millares 2 2 2 2 2 2 33" xfId="1674" xr:uid="{00000000-0005-0000-0000-0000E2050000}"/>
    <cellStyle name="Millares 2 2 2 2 2 2 34" xfId="1675" xr:uid="{00000000-0005-0000-0000-0000E3050000}"/>
    <cellStyle name="Millares 2 2 2 2 2 2 35" xfId="1676" xr:uid="{00000000-0005-0000-0000-0000E4050000}"/>
    <cellStyle name="Millares 2 2 2 2 2 2 4" xfId="1677" xr:uid="{00000000-0005-0000-0000-0000E5050000}"/>
    <cellStyle name="Millares 2 2 2 2 2 2 5" xfId="1678" xr:uid="{00000000-0005-0000-0000-0000E6050000}"/>
    <cellStyle name="Millares 2 2 2 2 2 2 6" xfId="1679" xr:uid="{00000000-0005-0000-0000-0000E7050000}"/>
    <cellStyle name="Millares 2 2 2 2 2 2 7" xfId="1680" xr:uid="{00000000-0005-0000-0000-0000E8050000}"/>
    <cellStyle name="Millares 2 2 2 2 2 2 8" xfId="1681" xr:uid="{00000000-0005-0000-0000-0000E9050000}"/>
    <cellStyle name="Millares 2 2 2 2 2 2 9" xfId="1682" xr:uid="{00000000-0005-0000-0000-0000EA050000}"/>
    <cellStyle name="Millares 2 2 2 2 2 20" xfId="1683" xr:uid="{00000000-0005-0000-0000-0000EB050000}"/>
    <cellStyle name="Millares 2 2 2 2 2 21" xfId="1684" xr:uid="{00000000-0005-0000-0000-0000EC050000}"/>
    <cellStyle name="Millares 2 2 2 2 2 22" xfId="1685" xr:uid="{00000000-0005-0000-0000-0000ED050000}"/>
    <cellStyle name="Millares 2 2 2 2 2 23" xfId="1686" xr:uid="{00000000-0005-0000-0000-0000EE050000}"/>
    <cellStyle name="Millares 2 2 2 2 2 24" xfId="1687" xr:uid="{00000000-0005-0000-0000-0000EF050000}"/>
    <cellStyle name="Millares 2 2 2 2 2 25" xfId="1688" xr:uid="{00000000-0005-0000-0000-0000F0050000}"/>
    <cellStyle name="Millares 2 2 2 2 2 26" xfId="1689" xr:uid="{00000000-0005-0000-0000-0000F1050000}"/>
    <cellStyle name="Millares 2 2 2 2 2 27" xfId="1690" xr:uid="{00000000-0005-0000-0000-0000F2050000}"/>
    <cellStyle name="Millares 2 2 2 2 2 28" xfId="1691" xr:uid="{00000000-0005-0000-0000-0000F3050000}"/>
    <cellStyle name="Millares 2 2 2 2 2 29" xfId="1692" xr:uid="{00000000-0005-0000-0000-0000F4050000}"/>
    <cellStyle name="Millares 2 2 2 2 2 3" xfId="1693" xr:uid="{00000000-0005-0000-0000-0000F5050000}"/>
    <cellStyle name="Millares 2 2 2 2 2 30" xfId="1694" xr:uid="{00000000-0005-0000-0000-0000F6050000}"/>
    <cellStyle name="Millares 2 2 2 2 2 31" xfId="1695" xr:uid="{00000000-0005-0000-0000-0000F7050000}"/>
    <cellStyle name="Millares 2 2 2 2 2 32" xfId="1696" xr:uid="{00000000-0005-0000-0000-0000F8050000}"/>
    <cellStyle name="Millares 2 2 2 2 2 33" xfId="1697" xr:uid="{00000000-0005-0000-0000-0000F9050000}"/>
    <cellStyle name="Millares 2 2 2 2 2 34" xfId="1698" xr:uid="{00000000-0005-0000-0000-0000FA050000}"/>
    <cellStyle name="Millares 2 2 2 2 2 35" xfId="1699" xr:uid="{00000000-0005-0000-0000-0000FB050000}"/>
    <cellStyle name="Millares 2 2 2 2 2 36" xfId="1700" xr:uid="{00000000-0005-0000-0000-0000FC050000}"/>
    <cellStyle name="Millares 2 2 2 2 2 37" xfId="1701" xr:uid="{00000000-0005-0000-0000-0000FD050000}"/>
    <cellStyle name="Millares 2 2 2 2 2 38" xfId="1702" xr:uid="{00000000-0005-0000-0000-0000FE050000}"/>
    <cellStyle name="Millares 2 2 2 2 2 38 10" xfId="1703" xr:uid="{00000000-0005-0000-0000-0000FF050000}"/>
    <cellStyle name="Millares 2 2 2 2 2 38 2" xfId="1704" xr:uid="{00000000-0005-0000-0000-000000060000}"/>
    <cellStyle name="Millares 2 2 2 2 2 38 3" xfId="1705" xr:uid="{00000000-0005-0000-0000-000001060000}"/>
    <cellStyle name="Millares 2 2 2 2 2 38 4" xfId="1706" xr:uid="{00000000-0005-0000-0000-000002060000}"/>
    <cellStyle name="Millares 2 2 2 2 2 38 5" xfId="1707" xr:uid="{00000000-0005-0000-0000-000003060000}"/>
    <cellStyle name="Millares 2 2 2 2 2 38 6" xfId="1708" xr:uid="{00000000-0005-0000-0000-000004060000}"/>
    <cellStyle name="Millares 2 2 2 2 2 38 7" xfId="1709" xr:uid="{00000000-0005-0000-0000-000005060000}"/>
    <cellStyle name="Millares 2 2 2 2 2 38 8" xfId="1710" xr:uid="{00000000-0005-0000-0000-000006060000}"/>
    <cellStyle name="Millares 2 2 2 2 2 38 9" xfId="1711" xr:uid="{00000000-0005-0000-0000-000007060000}"/>
    <cellStyle name="Millares 2 2 2 2 2 39" xfId="1712" xr:uid="{00000000-0005-0000-0000-000008060000}"/>
    <cellStyle name="Millares 2 2 2 2 2 4" xfId="1713" xr:uid="{00000000-0005-0000-0000-000009060000}"/>
    <cellStyle name="Millares 2 2 2 2 2 40" xfId="1714" xr:uid="{00000000-0005-0000-0000-00000A060000}"/>
    <cellStyle name="Millares 2 2 2 2 2 41" xfId="1715" xr:uid="{00000000-0005-0000-0000-00000B060000}"/>
    <cellStyle name="Millares 2 2 2 2 2 42" xfId="1716" xr:uid="{00000000-0005-0000-0000-00000C060000}"/>
    <cellStyle name="Millares 2 2 2 2 2 43" xfId="1717" xr:uid="{00000000-0005-0000-0000-00000D060000}"/>
    <cellStyle name="Millares 2 2 2 2 2 44" xfId="1718" xr:uid="{00000000-0005-0000-0000-00000E060000}"/>
    <cellStyle name="Millares 2 2 2 2 2 45" xfId="1719" xr:uid="{00000000-0005-0000-0000-00000F060000}"/>
    <cellStyle name="Millares 2 2 2 2 2 46" xfId="1720" xr:uid="{00000000-0005-0000-0000-000010060000}"/>
    <cellStyle name="Millares 2 2 2 2 2 47" xfId="1721" xr:uid="{00000000-0005-0000-0000-000011060000}"/>
    <cellStyle name="Millares 2 2 2 2 2 48" xfId="1722" xr:uid="{00000000-0005-0000-0000-000012060000}"/>
    <cellStyle name="Millares 2 2 2 2 2 5" xfId="1723" xr:uid="{00000000-0005-0000-0000-000013060000}"/>
    <cellStyle name="Millares 2 2 2 2 2 6" xfId="1724" xr:uid="{00000000-0005-0000-0000-000014060000}"/>
    <cellStyle name="Millares 2 2 2 2 2 7" xfId="1725" xr:uid="{00000000-0005-0000-0000-000015060000}"/>
    <cellStyle name="Millares 2 2 2 2 2 8" xfId="1726" xr:uid="{00000000-0005-0000-0000-000016060000}"/>
    <cellStyle name="Millares 2 2 2 2 2 9" xfId="1727" xr:uid="{00000000-0005-0000-0000-000017060000}"/>
    <cellStyle name="Millares 2 2 2 2 20" xfId="1728" xr:uid="{00000000-0005-0000-0000-000018060000}"/>
    <cellStyle name="Millares 2 2 2 2 21" xfId="1729" xr:uid="{00000000-0005-0000-0000-000019060000}"/>
    <cellStyle name="Millares 2 2 2 2 22" xfId="1730" xr:uid="{00000000-0005-0000-0000-00001A060000}"/>
    <cellStyle name="Millares 2 2 2 2 23" xfId="1731" xr:uid="{00000000-0005-0000-0000-00001B060000}"/>
    <cellStyle name="Millares 2 2 2 2 24" xfId="1732" xr:uid="{00000000-0005-0000-0000-00001C060000}"/>
    <cellStyle name="Millares 2 2 2 2 25" xfId="1733" xr:uid="{00000000-0005-0000-0000-00001D060000}"/>
    <cellStyle name="Millares 2 2 2 2 26" xfId="1734" xr:uid="{00000000-0005-0000-0000-00001E060000}"/>
    <cellStyle name="Millares 2 2 2 2 27" xfId="1735" xr:uid="{00000000-0005-0000-0000-00001F060000}"/>
    <cellStyle name="Millares 2 2 2 2 28" xfId="1736" xr:uid="{00000000-0005-0000-0000-000020060000}"/>
    <cellStyle name="Millares 2 2 2 2 29" xfId="1737" xr:uid="{00000000-0005-0000-0000-000021060000}"/>
    <cellStyle name="Millares 2 2 2 2 3" xfId="1738" xr:uid="{00000000-0005-0000-0000-000022060000}"/>
    <cellStyle name="Millares 2 2 2 2 30" xfId="1739" xr:uid="{00000000-0005-0000-0000-000023060000}"/>
    <cellStyle name="Millares 2 2 2 2 31" xfId="1740" xr:uid="{00000000-0005-0000-0000-000024060000}"/>
    <cellStyle name="Millares 2 2 2 2 32" xfId="1741" xr:uid="{00000000-0005-0000-0000-000025060000}"/>
    <cellStyle name="Millares 2 2 2 2 33" xfId="1742" xr:uid="{00000000-0005-0000-0000-000026060000}"/>
    <cellStyle name="Millares 2 2 2 2 34" xfId="1743" xr:uid="{00000000-0005-0000-0000-000027060000}"/>
    <cellStyle name="Millares 2 2 2 2 35" xfId="1744" xr:uid="{00000000-0005-0000-0000-000028060000}"/>
    <cellStyle name="Millares 2 2 2 2 36" xfId="1745" xr:uid="{00000000-0005-0000-0000-000029060000}"/>
    <cellStyle name="Millares 2 2 2 2 37" xfId="1746" xr:uid="{00000000-0005-0000-0000-00002A060000}"/>
    <cellStyle name="Millares 2 2 2 2 38" xfId="1747" xr:uid="{00000000-0005-0000-0000-00002B060000}"/>
    <cellStyle name="Millares 2 2 2 2 39" xfId="1748" xr:uid="{00000000-0005-0000-0000-00002C060000}"/>
    <cellStyle name="Millares 2 2 2 2 39 10" xfId="1749" xr:uid="{00000000-0005-0000-0000-00002D060000}"/>
    <cellStyle name="Millares 2 2 2 2 39 2" xfId="1750" xr:uid="{00000000-0005-0000-0000-00002E060000}"/>
    <cellStyle name="Millares 2 2 2 2 39 3" xfId="1751" xr:uid="{00000000-0005-0000-0000-00002F060000}"/>
    <cellStyle name="Millares 2 2 2 2 39 4" xfId="1752" xr:uid="{00000000-0005-0000-0000-000030060000}"/>
    <cellStyle name="Millares 2 2 2 2 39 5" xfId="1753" xr:uid="{00000000-0005-0000-0000-000031060000}"/>
    <cellStyle name="Millares 2 2 2 2 39 6" xfId="1754" xr:uid="{00000000-0005-0000-0000-000032060000}"/>
    <cellStyle name="Millares 2 2 2 2 39 7" xfId="1755" xr:uid="{00000000-0005-0000-0000-000033060000}"/>
    <cellStyle name="Millares 2 2 2 2 39 8" xfId="1756" xr:uid="{00000000-0005-0000-0000-000034060000}"/>
    <cellStyle name="Millares 2 2 2 2 39 9" xfId="1757" xr:uid="{00000000-0005-0000-0000-000035060000}"/>
    <cellStyle name="Millares 2 2 2 2 4" xfId="1758" xr:uid="{00000000-0005-0000-0000-000036060000}"/>
    <cellStyle name="Millares 2 2 2 2 4 10" xfId="1759" xr:uid="{00000000-0005-0000-0000-000037060000}"/>
    <cellStyle name="Millares 2 2 2 2 4 11" xfId="1760" xr:uid="{00000000-0005-0000-0000-000038060000}"/>
    <cellStyle name="Millares 2 2 2 2 4 12" xfId="1761" xr:uid="{00000000-0005-0000-0000-000039060000}"/>
    <cellStyle name="Millares 2 2 2 2 4 13" xfId="1762" xr:uid="{00000000-0005-0000-0000-00003A060000}"/>
    <cellStyle name="Millares 2 2 2 2 4 14" xfId="1763" xr:uid="{00000000-0005-0000-0000-00003B060000}"/>
    <cellStyle name="Millares 2 2 2 2 4 15" xfId="1764" xr:uid="{00000000-0005-0000-0000-00003C060000}"/>
    <cellStyle name="Millares 2 2 2 2 4 16" xfId="1765" xr:uid="{00000000-0005-0000-0000-00003D060000}"/>
    <cellStyle name="Millares 2 2 2 2 4 17" xfId="1766" xr:uid="{00000000-0005-0000-0000-00003E060000}"/>
    <cellStyle name="Millares 2 2 2 2 4 18" xfId="1767" xr:uid="{00000000-0005-0000-0000-00003F060000}"/>
    <cellStyle name="Millares 2 2 2 2 4 19" xfId="1768" xr:uid="{00000000-0005-0000-0000-000040060000}"/>
    <cellStyle name="Millares 2 2 2 2 4 2" xfId="1769" xr:uid="{00000000-0005-0000-0000-000041060000}"/>
    <cellStyle name="Millares 2 2 2 2 4 2 10" xfId="1770" xr:uid="{00000000-0005-0000-0000-000042060000}"/>
    <cellStyle name="Millares 2 2 2 2 4 2 11" xfId="1771" xr:uid="{00000000-0005-0000-0000-000043060000}"/>
    <cellStyle name="Millares 2 2 2 2 4 2 12" xfId="1772" xr:uid="{00000000-0005-0000-0000-000044060000}"/>
    <cellStyle name="Millares 2 2 2 2 4 2 13" xfId="1773" xr:uid="{00000000-0005-0000-0000-000045060000}"/>
    <cellStyle name="Millares 2 2 2 2 4 2 14" xfId="1774" xr:uid="{00000000-0005-0000-0000-000046060000}"/>
    <cellStyle name="Millares 2 2 2 2 4 2 15" xfId="1775" xr:uid="{00000000-0005-0000-0000-000047060000}"/>
    <cellStyle name="Millares 2 2 2 2 4 2 16" xfId="1776" xr:uid="{00000000-0005-0000-0000-000048060000}"/>
    <cellStyle name="Millares 2 2 2 2 4 2 17" xfId="1777" xr:uid="{00000000-0005-0000-0000-000049060000}"/>
    <cellStyle name="Millares 2 2 2 2 4 2 18" xfId="1778" xr:uid="{00000000-0005-0000-0000-00004A060000}"/>
    <cellStyle name="Millares 2 2 2 2 4 2 19" xfId="1779" xr:uid="{00000000-0005-0000-0000-00004B060000}"/>
    <cellStyle name="Millares 2 2 2 2 4 2 2" xfId="1780" xr:uid="{00000000-0005-0000-0000-00004C060000}"/>
    <cellStyle name="Millares 2 2 2 2 4 2 20" xfId="1781" xr:uid="{00000000-0005-0000-0000-00004D060000}"/>
    <cellStyle name="Millares 2 2 2 2 4 2 3" xfId="1782" xr:uid="{00000000-0005-0000-0000-00004E060000}"/>
    <cellStyle name="Millares 2 2 2 2 4 2 4" xfId="1783" xr:uid="{00000000-0005-0000-0000-00004F060000}"/>
    <cellStyle name="Millares 2 2 2 2 4 2 5" xfId="1784" xr:uid="{00000000-0005-0000-0000-000050060000}"/>
    <cellStyle name="Millares 2 2 2 2 4 2 6" xfId="1785" xr:uid="{00000000-0005-0000-0000-000051060000}"/>
    <cellStyle name="Millares 2 2 2 2 4 2 7" xfId="1786" xr:uid="{00000000-0005-0000-0000-000052060000}"/>
    <cellStyle name="Millares 2 2 2 2 4 2 8" xfId="1787" xr:uid="{00000000-0005-0000-0000-000053060000}"/>
    <cellStyle name="Millares 2 2 2 2 4 2 9" xfId="1788" xr:uid="{00000000-0005-0000-0000-000054060000}"/>
    <cellStyle name="Millares 2 2 2 2 4 20" xfId="1789" xr:uid="{00000000-0005-0000-0000-000055060000}"/>
    <cellStyle name="Millares 2 2 2 2 4 3" xfId="1790" xr:uid="{00000000-0005-0000-0000-000056060000}"/>
    <cellStyle name="Millares 2 2 2 2 4 4" xfId="1791" xr:uid="{00000000-0005-0000-0000-000057060000}"/>
    <cellStyle name="Millares 2 2 2 2 4 5" xfId="1792" xr:uid="{00000000-0005-0000-0000-000058060000}"/>
    <cellStyle name="Millares 2 2 2 2 4 6" xfId="1793" xr:uid="{00000000-0005-0000-0000-000059060000}"/>
    <cellStyle name="Millares 2 2 2 2 4 7" xfId="1794" xr:uid="{00000000-0005-0000-0000-00005A060000}"/>
    <cellStyle name="Millares 2 2 2 2 4 8" xfId="1795" xr:uid="{00000000-0005-0000-0000-00005B060000}"/>
    <cellStyle name="Millares 2 2 2 2 4 9" xfId="1796" xr:uid="{00000000-0005-0000-0000-00005C060000}"/>
    <cellStyle name="Millares 2 2 2 2 40" xfId="1797" xr:uid="{00000000-0005-0000-0000-00005D060000}"/>
    <cellStyle name="Millares 2 2 2 2 41" xfId="1798" xr:uid="{00000000-0005-0000-0000-00005E060000}"/>
    <cellStyle name="Millares 2 2 2 2 42" xfId="1799" xr:uid="{00000000-0005-0000-0000-00005F060000}"/>
    <cellStyle name="Millares 2 2 2 2 43" xfId="1800" xr:uid="{00000000-0005-0000-0000-000060060000}"/>
    <cellStyle name="Millares 2 2 2 2 44" xfId="1801" xr:uid="{00000000-0005-0000-0000-000061060000}"/>
    <cellStyle name="Millares 2 2 2 2 45" xfId="1802" xr:uid="{00000000-0005-0000-0000-000062060000}"/>
    <cellStyle name="Millares 2 2 2 2 46" xfId="1803" xr:uid="{00000000-0005-0000-0000-000063060000}"/>
    <cellStyle name="Millares 2 2 2 2 47" xfId="1804" xr:uid="{00000000-0005-0000-0000-000064060000}"/>
    <cellStyle name="Millares 2 2 2 2 48" xfId="1805" xr:uid="{00000000-0005-0000-0000-000065060000}"/>
    <cellStyle name="Millares 2 2 2 2 5" xfId="1806" xr:uid="{00000000-0005-0000-0000-000066060000}"/>
    <cellStyle name="Millares 2 2 2 2 6" xfId="1807" xr:uid="{00000000-0005-0000-0000-000067060000}"/>
    <cellStyle name="Millares 2 2 2 2 7" xfId="1808" xr:uid="{00000000-0005-0000-0000-000068060000}"/>
    <cellStyle name="Millares 2 2 2 2 8" xfId="1809" xr:uid="{00000000-0005-0000-0000-000069060000}"/>
    <cellStyle name="Millares 2 2 2 2 9" xfId="1810" xr:uid="{00000000-0005-0000-0000-00006A060000}"/>
    <cellStyle name="Millares 2 2 2 20" xfId="1811" xr:uid="{00000000-0005-0000-0000-00006B060000}"/>
    <cellStyle name="Millares 2 2 2 21" xfId="1812" xr:uid="{00000000-0005-0000-0000-00006C060000}"/>
    <cellStyle name="Millares 2 2 2 22" xfId="1813" xr:uid="{00000000-0005-0000-0000-00006D060000}"/>
    <cellStyle name="Millares 2 2 2 23" xfId="1814" xr:uid="{00000000-0005-0000-0000-00006E060000}"/>
    <cellStyle name="Millares 2 2 2 24" xfId="1815" xr:uid="{00000000-0005-0000-0000-00006F060000}"/>
    <cellStyle name="Millares 2 2 2 25" xfId="1816" xr:uid="{00000000-0005-0000-0000-000070060000}"/>
    <cellStyle name="Millares 2 2 2 26" xfId="1817" xr:uid="{00000000-0005-0000-0000-000071060000}"/>
    <cellStyle name="Millares 2 2 2 27" xfId="1818" xr:uid="{00000000-0005-0000-0000-000072060000}"/>
    <cellStyle name="Millares 2 2 2 28" xfId="1819" xr:uid="{00000000-0005-0000-0000-000073060000}"/>
    <cellStyle name="Millares 2 2 2 29" xfId="1820" xr:uid="{00000000-0005-0000-0000-000074060000}"/>
    <cellStyle name="Millares 2 2 2 3" xfId="1821" xr:uid="{00000000-0005-0000-0000-000075060000}"/>
    <cellStyle name="Millares 2 2 2 3 10" xfId="1822" xr:uid="{00000000-0005-0000-0000-000076060000}"/>
    <cellStyle name="Millares 2 2 2 3 11" xfId="1823" xr:uid="{00000000-0005-0000-0000-000077060000}"/>
    <cellStyle name="Millares 2 2 2 3 12" xfId="1824" xr:uid="{00000000-0005-0000-0000-000078060000}"/>
    <cellStyle name="Millares 2 2 2 3 13" xfId="1825" xr:uid="{00000000-0005-0000-0000-000079060000}"/>
    <cellStyle name="Millares 2 2 2 3 14" xfId="1826" xr:uid="{00000000-0005-0000-0000-00007A060000}"/>
    <cellStyle name="Millares 2 2 2 3 15" xfId="1827" xr:uid="{00000000-0005-0000-0000-00007B060000}"/>
    <cellStyle name="Millares 2 2 2 3 16" xfId="1828" xr:uid="{00000000-0005-0000-0000-00007C060000}"/>
    <cellStyle name="Millares 2 2 2 3 17" xfId="1829" xr:uid="{00000000-0005-0000-0000-00007D060000}"/>
    <cellStyle name="Millares 2 2 2 3 18" xfId="1830" xr:uid="{00000000-0005-0000-0000-00007E060000}"/>
    <cellStyle name="Millares 2 2 2 3 19" xfId="1831" xr:uid="{00000000-0005-0000-0000-00007F060000}"/>
    <cellStyle name="Millares 2 2 2 3 2" xfId="1832" xr:uid="{00000000-0005-0000-0000-000080060000}"/>
    <cellStyle name="Millares 2 2 2 3 2 10" xfId="1833" xr:uid="{00000000-0005-0000-0000-000081060000}"/>
    <cellStyle name="Millares 2 2 2 3 2 11" xfId="1834" xr:uid="{00000000-0005-0000-0000-000082060000}"/>
    <cellStyle name="Millares 2 2 2 3 2 12" xfId="1835" xr:uid="{00000000-0005-0000-0000-000083060000}"/>
    <cellStyle name="Millares 2 2 2 3 2 13" xfId="1836" xr:uid="{00000000-0005-0000-0000-000084060000}"/>
    <cellStyle name="Millares 2 2 2 3 2 14" xfId="1837" xr:uid="{00000000-0005-0000-0000-000085060000}"/>
    <cellStyle name="Millares 2 2 2 3 2 15" xfId="1838" xr:uid="{00000000-0005-0000-0000-000086060000}"/>
    <cellStyle name="Millares 2 2 2 3 2 16" xfId="1839" xr:uid="{00000000-0005-0000-0000-000087060000}"/>
    <cellStyle name="Millares 2 2 2 3 2 17" xfId="1840" xr:uid="{00000000-0005-0000-0000-000088060000}"/>
    <cellStyle name="Millares 2 2 2 3 2 18" xfId="1841" xr:uid="{00000000-0005-0000-0000-000089060000}"/>
    <cellStyle name="Millares 2 2 2 3 2 19" xfId="1842" xr:uid="{00000000-0005-0000-0000-00008A060000}"/>
    <cellStyle name="Millares 2 2 2 3 2 2" xfId="1843" xr:uid="{00000000-0005-0000-0000-00008B060000}"/>
    <cellStyle name="Millares 2 2 2 3 2 2 10" xfId="1844" xr:uid="{00000000-0005-0000-0000-00008C060000}"/>
    <cellStyle name="Millares 2 2 2 3 2 2 11" xfId="1845" xr:uid="{00000000-0005-0000-0000-00008D060000}"/>
    <cellStyle name="Millares 2 2 2 3 2 2 12" xfId="1846" xr:uid="{00000000-0005-0000-0000-00008E060000}"/>
    <cellStyle name="Millares 2 2 2 3 2 2 13" xfId="1847" xr:uid="{00000000-0005-0000-0000-00008F060000}"/>
    <cellStyle name="Millares 2 2 2 3 2 2 14" xfId="1848" xr:uid="{00000000-0005-0000-0000-000090060000}"/>
    <cellStyle name="Millares 2 2 2 3 2 2 15" xfId="1849" xr:uid="{00000000-0005-0000-0000-000091060000}"/>
    <cellStyle name="Millares 2 2 2 3 2 2 16" xfId="1850" xr:uid="{00000000-0005-0000-0000-000092060000}"/>
    <cellStyle name="Millares 2 2 2 3 2 2 17" xfId="1851" xr:uid="{00000000-0005-0000-0000-000093060000}"/>
    <cellStyle name="Millares 2 2 2 3 2 2 18" xfId="1852" xr:uid="{00000000-0005-0000-0000-000094060000}"/>
    <cellStyle name="Millares 2 2 2 3 2 2 19" xfId="1853" xr:uid="{00000000-0005-0000-0000-000095060000}"/>
    <cellStyle name="Millares 2 2 2 3 2 2 2" xfId="1854" xr:uid="{00000000-0005-0000-0000-000096060000}"/>
    <cellStyle name="Millares 2 2 2 3 2 2 20" xfId="1855" xr:uid="{00000000-0005-0000-0000-000097060000}"/>
    <cellStyle name="Millares 2 2 2 3 2 2 3" xfId="1856" xr:uid="{00000000-0005-0000-0000-000098060000}"/>
    <cellStyle name="Millares 2 2 2 3 2 2 4" xfId="1857" xr:uid="{00000000-0005-0000-0000-000099060000}"/>
    <cellStyle name="Millares 2 2 2 3 2 2 5" xfId="1858" xr:uid="{00000000-0005-0000-0000-00009A060000}"/>
    <cellStyle name="Millares 2 2 2 3 2 2 6" xfId="1859" xr:uid="{00000000-0005-0000-0000-00009B060000}"/>
    <cellStyle name="Millares 2 2 2 3 2 2 7" xfId="1860" xr:uid="{00000000-0005-0000-0000-00009C060000}"/>
    <cellStyle name="Millares 2 2 2 3 2 2 8" xfId="1861" xr:uid="{00000000-0005-0000-0000-00009D060000}"/>
    <cellStyle name="Millares 2 2 2 3 2 2 9" xfId="1862" xr:uid="{00000000-0005-0000-0000-00009E060000}"/>
    <cellStyle name="Millares 2 2 2 3 2 20" xfId="1863" xr:uid="{00000000-0005-0000-0000-00009F060000}"/>
    <cellStyle name="Millares 2 2 2 3 2 3" xfId="1864" xr:uid="{00000000-0005-0000-0000-0000A0060000}"/>
    <cellStyle name="Millares 2 2 2 3 2 4" xfId="1865" xr:uid="{00000000-0005-0000-0000-0000A1060000}"/>
    <cellStyle name="Millares 2 2 2 3 2 5" xfId="1866" xr:uid="{00000000-0005-0000-0000-0000A2060000}"/>
    <cellStyle name="Millares 2 2 2 3 2 6" xfId="1867" xr:uid="{00000000-0005-0000-0000-0000A3060000}"/>
    <cellStyle name="Millares 2 2 2 3 2 7" xfId="1868" xr:uid="{00000000-0005-0000-0000-0000A4060000}"/>
    <cellStyle name="Millares 2 2 2 3 2 8" xfId="1869" xr:uid="{00000000-0005-0000-0000-0000A5060000}"/>
    <cellStyle name="Millares 2 2 2 3 2 9" xfId="1870" xr:uid="{00000000-0005-0000-0000-0000A6060000}"/>
    <cellStyle name="Millares 2 2 2 3 20" xfId="1871" xr:uid="{00000000-0005-0000-0000-0000A7060000}"/>
    <cellStyle name="Millares 2 2 2 3 21" xfId="1872" xr:uid="{00000000-0005-0000-0000-0000A8060000}"/>
    <cellStyle name="Millares 2 2 2 3 22" xfId="1873" xr:uid="{00000000-0005-0000-0000-0000A9060000}"/>
    <cellStyle name="Millares 2 2 2 3 23" xfId="1874" xr:uid="{00000000-0005-0000-0000-0000AA060000}"/>
    <cellStyle name="Millares 2 2 2 3 24" xfId="1875" xr:uid="{00000000-0005-0000-0000-0000AB060000}"/>
    <cellStyle name="Millares 2 2 2 3 25" xfId="1876" xr:uid="{00000000-0005-0000-0000-0000AC060000}"/>
    <cellStyle name="Millares 2 2 2 3 26" xfId="1877" xr:uid="{00000000-0005-0000-0000-0000AD060000}"/>
    <cellStyle name="Millares 2 2 2 3 27" xfId="1878" xr:uid="{00000000-0005-0000-0000-0000AE060000}"/>
    <cellStyle name="Millares 2 2 2 3 28" xfId="1879" xr:uid="{00000000-0005-0000-0000-0000AF060000}"/>
    <cellStyle name="Millares 2 2 2 3 29" xfId="1880" xr:uid="{00000000-0005-0000-0000-0000B0060000}"/>
    <cellStyle name="Millares 2 2 2 3 3" xfId="1881" xr:uid="{00000000-0005-0000-0000-0000B1060000}"/>
    <cellStyle name="Millares 2 2 2 3 30" xfId="1882" xr:uid="{00000000-0005-0000-0000-0000B2060000}"/>
    <cellStyle name="Millares 2 2 2 3 31" xfId="1883" xr:uid="{00000000-0005-0000-0000-0000B3060000}"/>
    <cellStyle name="Millares 2 2 2 3 32" xfId="1884" xr:uid="{00000000-0005-0000-0000-0000B4060000}"/>
    <cellStyle name="Millares 2 2 2 3 33" xfId="1885" xr:uid="{00000000-0005-0000-0000-0000B5060000}"/>
    <cellStyle name="Millares 2 2 2 3 4" xfId="1886" xr:uid="{00000000-0005-0000-0000-0000B6060000}"/>
    <cellStyle name="Millares 2 2 2 3 5" xfId="1887" xr:uid="{00000000-0005-0000-0000-0000B7060000}"/>
    <cellStyle name="Millares 2 2 2 3 6" xfId="1888" xr:uid="{00000000-0005-0000-0000-0000B8060000}"/>
    <cellStyle name="Millares 2 2 2 3 7" xfId="1889" xr:uid="{00000000-0005-0000-0000-0000B9060000}"/>
    <cellStyle name="Millares 2 2 2 3 8" xfId="1890" xr:uid="{00000000-0005-0000-0000-0000BA060000}"/>
    <cellStyle name="Millares 2 2 2 3 9" xfId="1891" xr:uid="{00000000-0005-0000-0000-0000BB060000}"/>
    <cellStyle name="Millares 2 2 2 30" xfId="1892" xr:uid="{00000000-0005-0000-0000-0000BC060000}"/>
    <cellStyle name="Millares 2 2 2 31" xfId="1893" xr:uid="{00000000-0005-0000-0000-0000BD060000}"/>
    <cellStyle name="Millares 2 2 2 32" xfId="1894" xr:uid="{00000000-0005-0000-0000-0000BE060000}"/>
    <cellStyle name="Millares 2 2 2 33" xfId="1895" xr:uid="{00000000-0005-0000-0000-0000BF060000}"/>
    <cellStyle name="Millares 2 2 2 34" xfId="1896" xr:uid="{00000000-0005-0000-0000-0000C0060000}"/>
    <cellStyle name="Millares 2 2 2 35" xfId="1897" xr:uid="{00000000-0005-0000-0000-0000C1060000}"/>
    <cellStyle name="Millares 2 2 2 36" xfId="1898" xr:uid="{00000000-0005-0000-0000-0000C2060000}"/>
    <cellStyle name="Millares 2 2 2 37" xfId="1899" xr:uid="{00000000-0005-0000-0000-0000C3060000}"/>
    <cellStyle name="Millares 2 2 2 38" xfId="1900" xr:uid="{00000000-0005-0000-0000-0000C4060000}"/>
    <cellStyle name="Millares 2 2 2 39" xfId="1901" xr:uid="{00000000-0005-0000-0000-0000C5060000}"/>
    <cellStyle name="Millares 2 2 2 39 10" xfId="1902" xr:uid="{00000000-0005-0000-0000-0000C6060000}"/>
    <cellStyle name="Millares 2 2 2 39 2" xfId="1903" xr:uid="{00000000-0005-0000-0000-0000C7060000}"/>
    <cellStyle name="Millares 2 2 2 39 3" xfId="1904" xr:uid="{00000000-0005-0000-0000-0000C8060000}"/>
    <cellStyle name="Millares 2 2 2 39 4" xfId="1905" xr:uid="{00000000-0005-0000-0000-0000C9060000}"/>
    <cellStyle name="Millares 2 2 2 39 5" xfId="1906" xr:uid="{00000000-0005-0000-0000-0000CA060000}"/>
    <cellStyle name="Millares 2 2 2 39 6" xfId="1907" xr:uid="{00000000-0005-0000-0000-0000CB060000}"/>
    <cellStyle name="Millares 2 2 2 39 7" xfId="1908" xr:uid="{00000000-0005-0000-0000-0000CC060000}"/>
    <cellStyle name="Millares 2 2 2 39 8" xfId="1909" xr:uid="{00000000-0005-0000-0000-0000CD060000}"/>
    <cellStyle name="Millares 2 2 2 39 9" xfId="1910" xr:uid="{00000000-0005-0000-0000-0000CE060000}"/>
    <cellStyle name="Millares 2 2 2 4" xfId="1911" xr:uid="{00000000-0005-0000-0000-0000CF060000}"/>
    <cellStyle name="Millares 2 2 2 4 10" xfId="1912" xr:uid="{00000000-0005-0000-0000-0000D0060000}"/>
    <cellStyle name="Millares 2 2 2 4 11" xfId="1913" xr:uid="{00000000-0005-0000-0000-0000D1060000}"/>
    <cellStyle name="Millares 2 2 2 4 12" xfId="1914" xr:uid="{00000000-0005-0000-0000-0000D2060000}"/>
    <cellStyle name="Millares 2 2 2 4 13" xfId="1915" xr:uid="{00000000-0005-0000-0000-0000D3060000}"/>
    <cellStyle name="Millares 2 2 2 4 14" xfId="1916" xr:uid="{00000000-0005-0000-0000-0000D4060000}"/>
    <cellStyle name="Millares 2 2 2 4 15" xfId="1917" xr:uid="{00000000-0005-0000-0000-0000D5060000}"/>
    <cellStyle name="Millares 2 2 2 4 16" xfId="1918" xr:uid="{00000000-0005-0000-0000-0000D6060000}"/>
    <cellStyle name="Millares 2 2 2 4 17" xfId="1919" xr:uid="{00000000-0005-0000-0000-0000D7060000}"/>
    <cellStyle name="Millares 2 2 2 4 18" xfId="1920" xr:uid="{00000000-0005-0000-0000-0000D8060000}"/>
    <cellStyle name="Millares 2 2 2 4 19" xfId="1921" xr:uid="{00000000-0005-0000-0000-0000D9060000}"/>
    <cellStyle name="Millares 2 2 2 4 2" xfId="1922" xr:uid="{00000000-0005-0000-0000-0000DA060000}"/>
    <cellStyle name="Millares 2 2 2 4 2 10" xfId="1923" xr:uid="{00000000-0005-0000-0000-0000DB060000}"/>
    <cellStyle name="Millares 2 2 2 4 2 11" xfId="1924" xr:uid="{00000000-0005-0000-0000-0000DC060000}"/>
    <cellStyle name="Millares 2 2 2 4 2 12" xfId="1925" xr:uid="{00000000-0005-0000-0000-0000DD060000}"/>
    <cellStyle name="Millares 2 2 2 4 2 13" xfId="1926" xr:uid="{00000000-0005-0000-0000-0000DE060000}"/>
    <cellStyle name="Millares 2 2 2 4 2 14" xfId="1927" xr:uid="{00000000-0005-0000-0000-0000DF060000}"/>
    <cellStyle name="Millares 2 2 2 4 2 15" xfId="1928" xr:uid="{00000000-0005-0000-0000-0000E0060000}"/>
    <cellStyle name="Millares 2 2 2 4 2 16" xfId="1929" xr:uid="{00000000-0005-0000-0000-0000E1060000}"/>
    <cellStyle name="Millares 2 2 2 4 2 17" xfId="1930" xr:uid="{00000000-0005-0000-0000-0000E2060000}"/>
    <cellStyle name="Millares 2 2 2 4 2 18" xfId="1931" xr:uid="{00000000-0005-0000-0000-0000E3060000}"/>
    <cellStyle name="Millares 2 2 2 4 2 19" xfId="1932" xr:uid="{00000000-0005-0000-0000-0000E4060000}"/>
    <cellStyle name="Millares 2 2 2 4 2 2" xfId="1933" xr:uid="{00000000-0005-0000-0000-0000E5060000}"/>
    <cellStyle name="Millares 2 2 2 4 2 20" xfId="1934" xr:uid="{00000000-0005-0000-0000-0000E6060000}"/>
    <cellStyle name="Millares 2 2 2 4 2 3" xfId="1935" xr:uid="{00000000-0005-0000-0000-0000E7060000}"/>
    <cellStyle name="Millares 2 2 2 4 2 4" xfId="1936" xr:uid="{00000000-0005-0000-0000-0000E8060000}"/>
    <cellStyle name="Millares 2 2 2 4 2 5" xfId="1937" xr:uid="{00000000-0005-0000-0000-0000E9060000}"/>
    <cellStyle name="Millares 2 2 2 4 2 6" xfId="1938" xr:uid="{00000000-0005-0000-0000-0000EA060000}"/>
    <cellStyle name="Millares 2 2 2 4 2 7" xfId="1939" xr:uid="{00000000-0005-0000-0000-0000EB060000}"/>
    <cellStyle name="Millares 2 2 2 4 2 8" xfId="1940" xr:uid="{00000000-0005-0000-0000-0000EC060000}"/>
    <cellStyle name="Millares 2 2 2 4 2 9" xfId="1941" xr:uid="{00000000-0005-0000-0000-0000ED060000}"/>
    <cellStyle name="Millares 2 2 2 4 20" xfId="1942" xr:uid="{00000000-0005-0000-0000-0000EE060000}"/>
    <cellStyle name="Millares 2 2 2 4 3" xfId="1943" xr:uid="{00000000-0005-0000-0000-0000EF060000}"/>
    <cellStyle name="Millares 2 2 2 4 4" xfId="1944" xr:uid="{00000000-0005-0000-0000-0000F0060000}"/>
    <cellStyle name="Millares 2 2 2 4 5" xfId="1945" xr:uid="{00000000-0005-0000-0000-0000F1060000}"/>
    <cellStyle name="Millares 2 2 2 4 6" xfId="1946" xr:uid="{00000000-0005-0000-0000-0000F2060000}"/>
    <cellStyle name="Millares 2 2 2 4 7" xfId="1947" xr:uid="{00000000-0005-0000-0000-0000F3060000}"/>
    <cellStyle name="Millares 2 2 2 4 8" xfId="1948" xr:uid="{00000000-0005-0000-0000-0000F4060000}"/>
    <cellStyle name="Millares 2 2 2 4 9" xfId="1949" xr:uid="{00000000-0005-0000-0000-0000F5060000}"/>
    <cellStyle name="Millares 2 2 2 40" xfId="1950" xr:uid="{00000000-0005-0000-0000-0000F6060000}"/>
    <cellStyle name="Millares 2 2 2 41" xfId="1951" xr:uid="{00000000-0005-0000-0000-0000F7060000}"/>
    <cellStyle name="Millares 2 2 2 42" xfId="1952" xr:uid="{00000000-0005-0000-0000-0000F8060000}"/>
    <cellStyle name="Millares 2 2 2 43" xfId="1953" xr:uid="{00000000-0005-0000-0000-0000F9060000}"/>
    <cellStyle name="Millares 2 2 2 44" xfId="1954" xr:uid="{00000000-0005-0000-0000-0000FA060000}"/>
    <cellStyle name="Millares 2 2 2 45" xfId="1955" xr:uid="{00000000-0005-0000-0000-0000FB060000}"/>
    <cellStyle name="Millares 2 2 2 46" xfId="1956" xr:uid="{00000000-0005-0000-0000-0000FC060000}"/>
    <cellStyle name="Millares 2 2 2 47" xfId="1957" xr:uid="{00000000-0005-0000-0000-0000FD060000}"/>
    <cellStyle name="Millares 2 2 2 48" xfId="1958" xr:uid="{00000000-0005-0000-0000-0000FE060000}"/>
    <cellStyle name="Millares 2 2 2 49" xfId="1959" xr:uid="{00000000-0005-0000-0000-0000FF060000}"/>
    <cellStyle name="Millares 2 2 2 5" xfId="1960" xr:uid="{00000000-0005-0000-0000-000000070000}"/>
    <cellStyle name="Millares 2 2 2 6" xfId="1961" xr:uid="{00000000-0005-0000-0000-000001070000}"/>
    <cellStyle name="Millares 2 2 2 7" xfId="1962" xr:uid="{00000000-0005-0000-0000-000002070000}"/>
    <cellStyle name="Millares 2 2 2 8" xfId="1963" xr:uid="{00000000-0005-0000-0000-000003070000}"/>
    <cellStyle name="Millares 2 2 2 9" xfId="1964" xr:uid="{00000000-0005-0000-0000-000004070000}"/>
    <cellStyle name="Millares 2 2 20" xfId="1965" xr:uid="{00000000-0005-0000-0000-000005070000}"/>
    <cellStyle name="Millares 2 2 21" xfId="1966" xr:uid="{00000000-0005-0000-0000-000006070000}"/>
    <cellStyle name="Millares 2 2 22" xfId="1967" xr:uid="{00000000-0005-0000-0000-000007070000}"/>
    <cellStyle name="Millares 2 2 23" xfId="1968" xr:uid="{00000000-0005-0000-0000-000008070000}"/>
    <cellStyle name="Millares 2 2 24" xfId="1969" xr:uid="{00000000-0005-0000-0000-000009070000}"/>
    <cellStyle name="Millares 2 2 25" xfId="1970" xr:uid="{00000000-0005-0000-0000-00000A070000}"/>
    <cellStyle name="Millares 2 2 26" xfId="1971" xr:uid="{00000000-0005-0000-0000-00000B070000}"/>
    <cellStyle name="Millares 2 2 27" xfId="1972" xr:uid="{00000000-0005-0000-0000-00000C070000}"/>
    <cellStyle name="Millares 2 2 28" xfId="1973" xr:uid="{00000000-0005-0000-0000-00000D070000}"/>
    <cellStyle name="Millares 2 2 29" xfId="1974" xr:uid="{00000000-0005-0000-0000-00000E070000}"/>
    <cellStyle name="Millares 2 2 3" xfId="1975" xr:uid="{00000000-0005-0000-0000-00000F070000}"/>
    <cellStyle name="Millares 2 2 3 10" xfId="1976" xr:uid="{00000000-0005-0000-0000-000010070000}"/>
    <cellStyle name="Millares 2 2 3 11" xfId="1977" xr:uid="{00000000-0005-0000-0000-000011070000}"/>
    <cellStyle name="Millares 2 2 3 12" xfId="1978" xr:uid="{00000000-0005-0000-0000-000012070000}"/>
    <cellStyle name="Millares 2 2 3 13" xfId="1979" xr:uid="{00000000-0005-0000-0000-000013070000}"/>
    <cellStyle name="Millares 2 2 3 14" xfId="1980" xr:uid="{00000000-0005-0000-0000-000014070000}"/>
    <cellStyle name="Millares 2 2 3 15" xfId="1981" xr:uid="{00000000-0005-0000-0000-000015070000}"/>
    <cellStyle name="Millares 2 2 3 16" xfId="1982" xr:uid="{00000000-0005-0000-0000-000016070000}"/>
    <cellStyle name="Millares 2 2 3 17" xfId="1983" xr:uid="{00000000-0005-0000-0000-000017070000}"/>
    <cellStyle name="Millares 2 2 3 18" xfId="1984" xr:uid="{00000000-0005-0000-0000-000018070000}"/>
    <cellStyle name="Millares 2 2 3 19" xfId="1985" xr:uid="{00000000-0005-0000-0000-000019070000}"/>
    <cellStyle name="Millares 2 2 3 2" xfId="1986" xr:uid="{00000000-0005-0000-0000-00001A070000}"/>
    <cellStyle name="Millares 2 2 3 2 10" xfId="1987" xr:uid="{00000000-0005-0000-0000-00001B070000}"/>
    <cellStyle name="Millares 2 2 3 2 11" xfId="1988" xr:uid="{00000000-0005-0000-0000-00001C070000}"/>
    <cellStyle name="Millares 2 2 3 2 12" xfId="1989" xr:uid="{00000000-0005-0000-0000-00001D070000}"/>
    <cellStyle name="Millares 2 2 3 2 13" xfId="1990" xr:uid="{00000000-0005-0000-0000-00001E070000}"/>
    <cellStyle name="Millares 2 2 3 2 14" xfId="1991" xr:uid="{00000000-0005-0000-0000-00001F070000}"/>
    <cellStyle name="Millares 2 2 3 2 15" xfId="1992" xr:uid="{00000000-0005-0000-0000-000020070000}"/>
    <cellStyle name="Millares 2 2 3 2 16" xfId="1993" xr:uid="{00000000-0005-0000-0000-000021070000}"/>
    <cellStyle name="Millares 2 2 3 2 17" xfId="1994" xr:uid="{00000000-0005-0000-0000-000022070000}"/>
    <cellStyle name="Millares 2 2 3 2 18" xfId="1995" xr:uid="{00000000-0005-0000-0000-000023070000}"/>
    <cellStyle name="Millares 2 2 3 2 19" xfId="1996" xr:uid="{00000000-0005-0000-0000-000024070000}"/>
    <cellStyle name="Millares 2 2 3 2 2" xfId="1997" xr:uid="{00000000-0005-0000-0000-000025070000}"/>
    <cellStyle name="Millares 2 2 3 2 2 10" xfId="1998" xr:uid="{00000000-0005-0000-0000-000026070000}"/>
    <cellStyle name="Millares 2 2 3 2 2 11" xfId="1999" xr:uid="{00000000-0005-0000-0000-000027070000}"/>
    <cellStyle name="Millares 2 2 3 2 2 12" xfId="2000" xr:uid="{00000000-0005-0000-0000-000028070000}"/>
    <cellStyle name="Millares 2 2 3 2 2 13" xfId="2001" xr:uid="{00000000-0005-0000-0000-000029070000}"/>
    <cellStyle name="Millares 2 2 3 2 2 14" xfId="2002" xr:uid="{00000000-0005-0000-0000-00002A070000}"/>
    <cellStyle name="Millares 2 2 3 2 2 15" xfId="2003" xr:uid="{00000000-0005-0000-0000-00002B070000}"/>
    <cellStyle name="Millares 2 2 3 2 2 16" xfId="2004" xr:uid="{00000000-0005-0000-0000-00002C070000}"/>
    <cellStyle name="Millares 2 2 3 2 2 17" xfId="2005" xr:uid="{00000000-0005-0000-0000-00002D070000}"/>
    <cellStyle name="Millares 2 2 3 2 2 18" xfId="2006" xr:uid="{00000000-0005-0000-0000-00002E070000}"/>
    <cellStyle name="Millares 2 2 3 2 2 19" xfId="2007" xr:uid="{00000000-0005-0000-0000-00002F070000}"/>
    <cellStyle name="Millares 2 2 3 2 2 2" xfId="2008" xr:uid="{00000000-0005-0000-0000-000030070000}"/>
    <cellStyle name="Millares 2 2 3 2 2 20" xfId="2009" xr:uid="{00000000-0005-0000-0000-000031070000}"/>
    <cellStyle name="Millares 2 2 3 2 2 3" xfId="2010" xr:uid="{00000000-0005-0000-0000-000032070000}"/>
    <cellStyle name="Millares 2 2 3 2 2 4" xfId="2011" xr:uid="{00000000-0005-0000-0000-000033070000}"/>
    <cellStyle name="Millares 2 2 3 2 2 5" xfId="2012" xr:uid="{00000000-0005-0000-0000-000034070000}"/>
    <cellStyle name="Millares 2 2 3 2 2 6" xfId="2013" xr:uid="{00000000-0005-0000-0000-000035070000}"/>
    <cellStyle name="Millares 2 2 3 2 2 7" xfId="2014" xr:uid="{00000000-0005-0000-0000-000036070000}"/>
    <cellStyle name="Millares 2 2 3 2 2 8" xfId="2015" xr:uid="{00000000-0005-0000-0000-000037070000}"/>
    <cellStyle name="Millares 2 2 3 2 2 9" xfId="2016" xr:uid="{00000000-0005-0000-0000-000038070000}"/>
    <cellStyle name="Millares 2 2 3 2 20" xfId="2017" xr:uid="{00000000-0005-0000-0000-000039070000}"/>
    <cellStyle name="Millares 2 2 3 2 3" xfId="2018" xr:uid="{00000000-0005-0000-0000-00003A070000}"/>
    <cellStyle name="Millares 2 2 3 2 4" xfId="2019" xr:uid="{00000000-0005-0000-0000-00003B070000}"/>
    <cellStyle name="Millares 2 2 3 2 5" xfId="2020" xr:uid="{00000000-0005-0000-0000-00003C070000}"/>
    <cellStyle name="Millares 2 2 3 2 6" xfId="2021" xr:uid="{00000000-0005-0000-0000-00003D070000}"/>
    <cellStyle name="Millares 2 2 3 2 7" xfId="2022" xr:uid="{00000000-0005-0000-0000-00003E070000}"/>
    <cellStyle name="Millares 2 2 3 2 8" xfId="2023" xr:uid="{00000000-0005-0000-0000-00003F070000}"/>
    <cellStyle name="Millares 2 2 3 2 9" xfId="2024" xr:uid="{00000000-0005-0000-0000-000040070000}"/>
    <cellStyle name="Millares 2 2 3 20" xfId="2025" xr:uid="{00000000-0005-0000-0000-000041070000}"/>
    <cellStyle name="Millares 2 2 3 21" xfId="2026" xr:uid="{00000000-0005-0000-0000-000042070000}"/>
    <cellStyle name="Millares 2 2 3 22" xfId="2027" xr:uid="{00000000-0005-0000-0000-000043070000}"/>
    <cellStyle name="Millares 2 2 3 23" xfId="2028" xr:uid="{00000000-0005-0000-0000-000044070000}"/>
    <cellStyle name="Millares 2 2 3 24" xfId="2029" xr:uid="{00000000-0005-0000-0000-000045070000}"/>
    <cellStyle name="Millares 2 2 3 25" xfId="2030" xr:uid="{00000000-0005-0000-0000-000046070000}"/>
    <cellStyle name="Millares 2 2 3 26" xfId="2031" xr:uid="{00000000-0005-0000-0000-000047070000}"/>
    <cellStyle name="Millares 2 2 3 27" xfId="2032" xr:uid="{00000000-0005-0000-0000-000048070000}"/>
    <cellStyle name="Millares 2 2 3 28" xfId="2033" xr:uid="{00000000-0005-0000-0000-000049070000}"/>
    <cellStyle name="Millares 2 2 3 29" xfId="2034" xr:uid="{00000000-0005-0000-0000-00004A070000}"/>
    <cellStyle name="Millares 2 2 3 3" xfId="2035" xr:uid="{00000000-0005-0000-0000-00004B070000}"/>
    <cellStyle name="Millares 2 2 3 30" xfId="2036" xr:uid="{00000000-0005-0000-0000-00004C070000}"/>
    <cellStyle name="Millares 2 2 3 31" xfId="2037" xr:uid="{00000000-0005-0000-0000-00004D070000}"/>
    <cellStyle name="Millares 2 2 3 32" xfId="2038" xr:uid="{00000000-0005-0000-0000-00004E070000}"/>
    <cellStyle name="Millares 2 2 3 33" xfId="2039" xr:uid="{00000000-0005-0000-0000-00004F070000}"/>
    <cellStyle name="Millares 2 2 3 34" xfId="2040" xr:uid="{00000000-0005-0000-0000-000050070000}"/>
    <cellStyle name="Millares 2 2 3 35" xfId="2041" xr:uid="{00000000-0005-0000-0000-000051070000}"/>
    <cellStyle name="Millares 2 2 3 4" xfId="2042" xr:uid="{00000000-0005-0000-0000-000052070000}"/>
    <cellStyle name="Millares 2 2 3 5" xfId="2043" xr:uid="{00000000-0005-0000-0000-000053070000}"/>
    <cellStyle name="Millares 2 2 3 6" xfId="2044" xr:uid="{00000000-0005-0000-0000-000054070000}"/>
    <cellStyle name="Millares 2 2 3 7" xfId="2045" xr:uid="{00000000-0005-0000-0000-000055070000}"/>
    <cellStyle name="Millares 2 2 3 8" xfId="2046" xr:uid="{00000000-0005-0000-0000-000056070000}"/>
    <cellStyle name="Millares 2 2 3 9" xfId="2047" xr:uid="{00000000-0005-0000-0000-000057070000}"/>
    <cellStyle name="Millares 2 2 30" xfId="2048" xr:uid="{00000000-0005-0000-0000-000058070000}"/>
    <cellStyle name="Millares 2 2 31" xfId="2049" xr:uid="{00000000-0005-0000-0000-000059070000}"/>
    <cellStyle name="Millares 2 2 32" xfId="2050" xr:uid="{00000000-0005-0000-0000-00005A070000}"/>
    <cellStyle name="Millares 2 2 33" xfId="2051" xr:uid="{00000000-0005-0000-0000-00005B070000}"/>
    <cellStyle name="Millares 2 2 34" xfId="2052" xr:uid="{00000000-0005-0000-0000-00005C070000}"/>
    <cellStyle name="Millares 2 2 35" xfId="2053" xr:uid="{00000000-0005-0000-0000-00005D070000}"/>
    <cellStyle name="Millares 2 2 36" xfId="2054" xr:uid="{00000000-0005-0000-0000-00005E070000}"/>
    <cellStyle name="Millares 2 2 37" xfId="2055" xr:uid="{00000000-0005-0000-0000-00005F070000}"/>
    <cellStyle name="Millares 2 2 38" xfId="2056" xr:uid="{00000000-0005-0000-0000-000060070000}"/>
    <cellStyle name="Millares 2 2 39" xfId="2057" xr:uid="{00000000-0005-0000-0000-000061070000}"/>
    <cellStyle name="Millares 2 2 39 10" xfId="2058" xr:uid="{00000000-0005-0000-0000-000062070000}"/>
    <cellStyle name="Millares 2 2 39 2" xfId="2059" xr:uid="{00000000-0005-0000-0000-000063070000}"/>
    <cellStyle name="Millares 2 2 39 3" xfId="2060" xr:uid="{00000000-0005-0000-0000-000064070000}"/>
    <cellStyle name="Millares 2 2 39 4" xfId="2061" xr:uid="{00000000-0005-0000-0000-000065070000}"/>
    <cellStyle name="Millares 2 2 39 5" xfId="2062" xr:uid="{00000000-0005-0000-0000-000066070000}"/>
    <cellStyle name="Millares 2 2 39 6" xfId="2063" xr:uid="{00000000-0005-0000-0000-000067070000}"/>
    <cellStyle name="Millares 2 2 39 7" xfId="2064" xr:uid="{00000000-0005-0000-0000-000068070000}"/>
    <cellStyle name="Millares 2 2 39 8" xfId="2065" xr:uid="{00000000-0005-0000-0000-000069070000}"/>
    <cellStyle name="Millares 2 2 39 9" xfId="2066" xr:uid="{00000000-0005-0000-0000-00006A070000}"/>
    <cellStyle name="Millares 2 2 4" xfId="2067" xr:uid="{00000000-0005-0000-0000-00006B070000}"/>
    <cellStyle name="Millares 2 2 4 10" xfId="2068" xr:uid="{00000000-0005-0000-0000-00006C070000}"/>
    <cellStyle name="Millares 2 2 4 11" xfId="2069" xr:uid="{00000000-0005-0000-0000-00006D070000}"/>
    <cellStyle name="Millares 2 2 4 12" xfId="2070" xr:uid="{00000000-0005-0000-0000-00006E070000}"/>
    <cellStyle name="Millares 2 2 4 13" xfId="2071" xr:uid="{00000000-0005-0000-0000-00006F070000}"/>
    <cellStyle name="Millares 2 2 4 14" xfId="2072" xr:uid="{00000000-0005-0000-0000-000070070000}"/>
    <cellStyle name="Millares 2 2 4 15" xfId="2073" xr:uid="{00000000-0005-0000-0000-000071070000}"/>
    <cellStyle name="Millares 2 2 4 16" xfId="2074" xr:uid="{00000000-0005-0000-0000-000072070000}"/>
    <cellStyle name="Millares 2 2 4 17" xfId="2075" xr:uid="{00000000-0005-0000-0000-000073070000}"/>
    <cellStyle name="Millares 2 2 4 18" xfId="2076" xr:uid="{00000000-0005-0000-0000-000074070000}"/>
    <cellStyle name="Millares 2 2 4 19" xfId="2077" xr:uid="{00000000-0005-0000-0000-000075070000}"/>
    <cellStyle name="Millares 2 2 4 2" xfId="2078" xr:uid="{00000000-0005-0000-0000-000076070000}"/>
    <cellStyle name="Millares 2 2 4 2 10" xfId="2079" xr:uid="{00000000-0005-0000-0000-000077070000}"/>
    <cellStyle name="Millares 2 2 4 2 11" xfId="2080" xr:uid="{00000000-0005-0000-0000-000078070000}"/>
    <cellStyle name="Millares 2 2 4 2 12" xfId="2081" xr:uid="{00000000-0005-0000-0000-000079070000}"/>
    <cellStyle name="Millares 2 2 4 2 13" xfId="2082" xr:uid="{00000000-0005-0000-0000-00007A070000}"/>
    <cellStyle name="Millares 2 2 4 2 14" xfId="2083" xr:uid="{00000000-0005-0000-0000-00007B070000}"/>
    <cellStyle name="Millares 2 2 4 2 15" xfId="2084" xr:uid="{00000000-0005-0000-0000-00007C070000}"/>
    <cellStyle name="Millares 2 2 4 2 16" xfId="2085" xr:uid="{00000000-0005-0000-0000-00007D070000}"/>
    <cellStyle name="Millares 2 2 4 2 17" xfId="2086" xr:uid="{00000000-0005-0000-0000-00007E070000}"/>
    <cellStyle name="Millares 2 2 4 2 18" xfId="2087" xr:uid="{00000000-0005-0000-0000-00007F070000}"/>
    <cellStyle name="Millares 2 2 4 2 19" xfId="2088" xr:uid="{00000000-0005-0000-0000-000080070000}"/>
    <cellStyle name="Millares 2 2 4 2 2" xfId="2089" xr:uid="{00000000-0005-0000-0000-000081070000}"/>
    <cellStyle name="Millares 2 2 4 2 20" xfId="2090" xr:uid="{00000000-0005-0000-0000-000082070000}"/>
    <cellStyle name="Millares 2 2 4 2 3" xfId="2091" xr:uid="{00000000-0005-0000-0000-000083070000}"/>
    <cellStyle name="Millares 2 2 4 2 4" xfId="2092" xr:uid="{00000000-0005-0000-0000-000084070000}"/>
    <cellStyle name="Millares 2 2 4 2 5" xfId="2093" xr:uid="{00000000-0005-0000-0000-000085070000}"/>
    <cellStyle name="Millares 2 2 4 2 6" xfId="2094" xr:uid="{00000000-0005-0000-0000-000086070000}"/>
    <cellStyle name="Millares 2 2 4 2 7" xfId="2095" xr:uid="{00000000-0005-0000-0000-000087070000}"/>
    <cellStyle name="Millares 2 2 4 2 8" xfId="2096" xr:uid="{00000000-0005-0000-0000-000088070000}"/>
    <cellStyle name="Millares 2 2 4 2 9" xfId="2097" xr:uid="{00000000-0005-0000-0000-000089070000}"/>
    <cellStyle name="Millares 2 2 4 20" xfId="2098" xr:uid="{00000000-0005-0000-0000-00008A070000}"/>
    <cellStyle name="Millares 2 2 4 3" xfId="2099" xr:uid="{00000000-0005-0000-0000-00008B070000}"/>
    <cellStyle name="Millares 2 2 4 4" xfId="2100" xr:uid="{00000000-0005-0000-0000-00008C070000}"/>
    <cellStyle name="Millares 2 2 4 5" xfId="2101" xr:uid="{00000000-0005-0000-0000-00008D070000}"/>
    <cellStyle name="Millares 2 2 4 6" xfId="2102" xr:uid="{00000000-0005-0000-0000-00008E070000}"/>
    <cellStyle name="Millares 2 2 4 7" xfId="2103" xr:uid="{00000000-0005-0000-0000-00008F070000}"/>
    <cellStyle name="Millares 2 2 4 8" xfId="2104" xr:uid="{00000000-0005-0000-0000-000090070000}"/>
    <cellStyle name="Millares 2 2 4 9" xfId="2105" xr:uid="{00000000-0005-0000-0000-000091070000}"/>
    <cellStyle name="Millares 2 2 40" xfId="2106" xr:uid="{00000000-0005-0000-0000-000092070000}"/>
    <cellStyle name="Millares 2 2 41" xfId="2107" xr:uid="{00000000-0005-0000-0000-000093070000}"/>
    <cellStyle name="Millares 2 2 42" xfId="2108" xr:uid="{00000000-0005-0000-0000-000094070000}"/>
    <cellStyle name="Millares 2 2 43" xfId="2109" xr:uid="{00000000-0005-0000-0000-000095070000}"/>
    <cellStyle name="Millares 2 2 44" xfId="2110" xr:uid="{00000000-0005-0000-0000-000096070000}"/>
    <cellStyle name="Millares 2 2 45" xfId="2111" xr:uid="{00000000-0005-0000-0000-000097070000}"/>
    <cellStyle name="Millares 2 2 46" xfId="2112" xr:uid="{00000000-0005-0000-0000-000098070000}"/>
    <cellStyle name="Millares 2 2 47" xfId="2113" xr:uid="{00000000-0005-0000-0000-000099070000}"/>
    <cellStyle name="Millares 2 2 48" xfId="2114" xr:uid="{00000000-0005-0000-0000-00009A070000}"/>
    <cellStyle name="Millares 2 2 49" xfId="1487" xr:uid="{00000000-0005-0000-0000-00009B070000}"/>
    <cellStyle name="Millares 2 2 5" xfId="2115" xr:uid="{00000000-0005-0000-0000-00009C070000}"/>
    <cellStyle name="Millares 2 2 6" xfId="2116" xr:uid="{00000000-0005-0000-0000-00009D070000}"/>
    <cellStyle name="Millares 2 2 7" xfId="2117" xr:uid="{00000000-0005-0000-0000-00009E070000}"/>
    <cellStyle name="Millares 2 2 8" xfId="2118" xr:uid="{00000000-0005-0000-0000-00009F070000}"/>
    <cellStyle name="Millares 2 2 9" xfId="2119" xr:uid="{00000000-0005-0000-0000-0000A0070000}"/>
    <cellStyle name="Millares 2 20" xfId="2120" xr:uid="{00000000-0005-0000-0000-0000A1070000}"/>
    <cellStyle name="Millares 2 21" xfId="1466" xr:uid="{00000000-0005-0000-0000-0000A2070000}"/>
    <cellStyle name="Millares 2 22" xfId="2121" xr:uid="{00000000-0005-0000-0000-0000A3070000}"/>
    <cellStyle name="Millares 2 24" xfId="2122" xr:uid="{00000000-0005-0000-0000-0000A4070000}"/>
    <cellStyle name="Millares 2 26" xfId="2123" xr:uid="{00000000-0005-0000-0000-0000A5070000}"/>
    <cellStyle name="Millares 2 28" xfId="2124" xr:uid="{00000000-0005-0000-0000-0000A6070000}"/>
    <cellStyle name="Millares 2 3" xfId="384" xr:uid="{00000000-0005-0000-0000-0000A7070000}"/>
    <cellStyle name="Millares 2 3 2" xfId="2126" xr:uid="{00000000-0005-0000-0000-0000A8070000}"/>
    <cellStyle name="Millares 2 3 3" xfId="2127" xr:uid="{00000000-0005-0000-0000-0000A9070000}"/>
    <cellStyle name="Millares 2 3 4" xfId="2128" xr:uid="{00000000-0005-0000-0000-0000AA070000}"/>
    <cellStyle name="Millares 2 3 5" xfId="2129" xr:uid="{00000000-0005-0000-0000-0000AB070000}"/>
    <cellStyle name="Millares 2 3 6" xfId="2130" xr:uid="{00000000-0005-0000-0000-0000AC070000}"/>
    <cellStyle name="Millares 2 3 7" xfId="2125" xr:uid="{00000000-0005-0000-0000-0000AD070000}"/>
    <cellStyle name="Millares 2 30" xfId="2131" xr:uid="{00000000-0005-0000-0000-0000AE070000}"/>
    <cellStyle name="Millares 2 32" xfId="2132" xr:uid="{00000000-0005-0000-0000-0000AF070000}"/>
    <cellStyle name="Millares 2 34" xfId="2133" xr:uid="{00000000-0005-0000-0000-0000B0070000}"/>
    <cellStyle name="Millares 2 36" xfId="2134" xr:uid="{00000000-0005-0000-0000-0000B1070000}"/>
    <cellStyle name="Millares 2 4" xfId="2135" xr:uid="{00000000-0005-0000-0000-0000B2070000}"/>
    <cellStyle name="Millares 2 4 2" xfId="2136" xr:uid="{00000000-0005-0000-0000-0000B3070000}"/>
    <cellStyle name="Millares 2 4 3" xfId="2137" xr:uid="{00000000-0005-0000-0000-0000B4070000}"/>
    <cellStyle name="Millares 2 4 4" xfId="2138" xr:uid="{00000000-0005-0000-0000-0000B5070000}"/>
    <cellStyle name="Millares 2 4 5" xfId="2139" xr:uid="{00000000-0005-0000-0000-0000B6070000}"/>
    <cellStyle name="Millares 2 4 6" xfId="2140" xr:uid="{00000000-0005-0000-0000-0000B7070000}"/>
    <cellStyle name="Millares 2 4 7" xfId="2141" xr:uid="{00000000-0005-0000-0000-0000B8070000}"/>
    <cellStyle name="Millares 2 4 8" xfId="2142" xr:uid="{00000000-0005-0000-0000-0000B9070000}"/>
    <cellStyle name="Millares 2 5" xfId="2143" xr:uid="{00000000-0005-0000-0000-0000BA070000}"/>
    <cellStyle name="Millares 2 6" xfId="2144" xr:uid="{00000000-0005-0000-0000-0000BB070000}"/>
    <cellStyle name="Millares 2 6 2" xfId="2145" xr:uid="{00000000-0005-0000-0000-0000BC070000}"/>
    <cellStyle name="Millares 2 7" xfId="2146" xr:uid="{00000000-0005-0000-0000-0000BD070000}"/>
    <cellStyle name="Millares 2 7 2" xfId="2147" xr:uid="{00000000-0005-0000-0000-0000BE070000}"/>
    <cellStyle name="Millares 2 7 3" xfId="2148" xr:uid="{00000000-0005-0000-0000-0000BF070000}"/>
    <cellStyle name="Millares 2 8" xfId="2149" xr:uid="{00000000-0005-0000-0000-0000C0070000}"/>
    <cellStyle name="Millares 2 8 2" xfId="2150" xr:uid="{00000000-0005-0000-0000-0000C1070000}"/>
    <cellStyle name="Millares 2 8 3" xfId="2151" xr:uid="{00000000-0005-0000-0000-0000C2070000}"/>
    <cellStyle name="Millares 2 9" xfId="2152" xr:uid="{00000000-0005-0000-0000-0000C3070000}"/>
    <cellStyle name="Millares 2 9 2" xfId="2153" xr:uid="{00000000-0005-0000-0000-0000C4070000}"/>
    <cellStyle name="Millares 2 9 3" xfId="2154" xr:uid="{00000000-0005-0000-0000-0000C5070000}"/>
    <cellStyle name="Millares 20" xfId="2155" xr:uid="{00000000-0005-0000-0000-0000C6070000}"/>
    <cellStyle name="Millares 20 2" xfId="2156" xr:uid="{00000000-0005-0000-0000-0000C7070000}"/>
    <cellStyle name="Millares 21" xfId="2157" xr:uid="{00000000-0005-0000-0000-0000C8070000}"/>
    <cellStyle name="Millares 21 2" xfId="2158" xr:uid="{00000000-0005-0000-0000-0000C9070000}"/>
    <cellStyle name="Millares 22" xfId="2159" xr:uid="{00000000-0005-0000-0000-0000CA070000}"/>
    <cellStyle name="Millares 28" xfId="2160" xr:uid="{00000000-0005-0000-0000-0000CB070000}"/>
    <cellStyle name="Millares 28 10" xfId="2161" xr:uid="{00000000-0005-0000-0000-0000CC070000}"/>
    <cellStyle name="Millares 28 11" xfId="2162" xr:uid="{00000000-0005-0000-0000-0000CD070000}"/>
    <cellStyle name="Millares 28 12" xfId="2163" xr:uid="{00000000-0005-0000-0000-0000CE070000}"/>
    <cellStyle name="Millares 28 13" xfId="2164" xr:uid="{00000000-0005-0000-0000-0000CF070000}"/>
    <cellStyle name="Millares 28 14" xfId="2165" xr:uid="{00000000-0005-0000-0000-0000D0070000}"/>
    <cellStyle name="Millares 28 15" xfId="2166" xr:uid="{00000000-0005-0000-0000-0000D1070000}"/>
    <cellStyle name="Millares 28 16" xfId="2167" xr:uid="{00000000-0005-0000-0000-0000D2070000}"/>
    <cellStyle name="Millares 28 17" xfId="2168" xr:uid="{00000000-0005-0000-0000-0000D3070000}"/>
    <cellStyle name="Millares 28 18" xfId="2169" xr:uid="{00000000-0005-0000-0000-0000D4070000}"/>
    <cellStyle name="Millares 28 19" xfId="2170" xr:uid="{00000000-0005-0000-0000-0000D5070000}"/>
    <cellStyle name="Millares 28 2" xfId="2171" xr:uid="{00000000-0005-0000-0000-0000D6070000}"/>
    <cellStyle name="Millares 28 2 2" xfId="2172" xr:uid="{00000000-0005-0000-0000-0000D7070000}"/>
    <cellStyle name="Millares 28 2 3" xfId="2173" xr:uid="{00000000-0005-0000-0000-0000D8070000}"/>
    <cellStyle name="Millares 28 20" xfId="2174" xr:uid="{00000000-0005-0000-0000-0000D9070000}"/>
    <cellStyle name="Millares 28 21" xfId="2175" xr:uid="{00000000-0005-0000-0000-0000DA070000}"/>
    <cellStyle name="Millares 28 22" xfId="2176" xr:uid="{00000000-0005-0000-0000-0000DB070000}"/>
    <cellStyle name="Millares 28 23" xfId="2177" xr:uid="{00000000-0005-0000-0000-0000DC070000}"/>
    <cellStyle name="Millares 28 24" xfId="2178" xr:uid="{00000000-0005-0000-0000-0000DD070000}"/>
    <cellStyle name="Millares 28 25" xfId="2179" xr:uid="{00000000-0005-0000-0000-0000DE070000}"/>
    <cellStyle name="Millares 28 3" xfId="2180" xr:uid="{00000000-0005-0000-0000-0000DF070000}"/>
    <cellStyle name="Millares 28 3 2" xfId="2181" xr:uid="{00000000-0005-0000-0000-0000E0070000}"/>
    <cellStyle name="Millares 28 3 3" xfId="2182" xr:uid="{00000000-0005-0000-0000-0000E1070000}"/>
    <cellStyle name="Millares 28 4" xfId="2183" xr:uid="{00000000-0005-0000-0000-0000E2070000}"/>
    <cellStyle name="Millares 28 5" xfId="2184" xr:uid="{00000000-0005-0000-0000-0000E3070000}"/>
    <cellStyle name="Millares 28 6" xfId="2185" xr:uid="{00000000-0005-0000-0000-0000E4070000}"/>
    <cellStyle name="Millares 28 7" xfId="2186" xr:uid="{00000000-0005-0000-0000-0000E5070000}"/>
    <cellStyle name="Millares 28 8" xfId="2187" xr:uid="{00000000-0005-0000-0000-0000E6070000}"/>
    <cellStyle name="Millares 28 9" xfId="2188" xr:uid="{00000000-0005-0000-0000-0000E7070000}"/>
    <cellStyle name="Millares 29" xfId="2189" xr:uid="{00000000-0005-0000-0000-0000E8070000}"/>
    <cellStyle name="Millares 29 10" xfId="2190" xr:uid="{00000000-0005-0000-0000-0000E9070000}"/>
    <cellStyle name="Millares 29 11" xfId="2191" xr:uid="{00000000-0005-0000-0000-0000EA070000}"/>
    <cellStyle name="Millares 29 12" xfId="2192" xr:uid="{00000000-0005-0000-0000-0000EB070000}"/>
    <cellStyle name="Millares 29 13" xfId="2193" xr:uid="{00000000-0005-0000-0000-0000EC070000}"/>
    <cellStyle name="Millares 29 14" xfId="2194" xr:uid="{00000000-0005-0000-0000-0000ED070000}"/>
    <cellStyle name="Millares 29 15" xfId="2195" xr:uid="{00000000-0005-0000-0000-0000EE070000}"/>
    <cellStyle name="Millares 29 16" xfId="2196" xr:uid="{00000000-0005-0000-0000-0000EF070000}"/>
    <cellStyle name="Millares 29 17" xfId="2197" xr:uid="{00000000-0005-0000-0000-0000F0070000}"/>
    <cellStyle name="Millares 29 18" xfId="2198" xr:uid="{00000000-0005-0000-0000-0000F1070000}"/>
    <cellStyle name="Millares 29 19" xfId="2199" xr:uid="{00000000-0005-0000-0000-0000F2070000}"/>
    <cellStyle name="Millares 29 2" xfId="2200" xr:uid="{00000000-0005-0000-0000-0000F3070000}"/>
    <cellStyle name="Millares 29 2 2" xfId="2201" xr:uid="{00000000-0005-0000-0000-0000F4070000}"/>
    <cellStyle name="Millares 29 2 3" xfId="2202" xr:uid="{00000000-0005-0000-0000-0000F5070000}"/>
    <cellStyle name="Millares 29 20" xfId="2203" xr:uid="{00000000-0005-0000-0000-0000F6070000}"/>
    <cellStyle name="Millares 29 21" xfId="2204" xr:uid="{00000000-0005-0000-0000-0000F7070000}"/>
    <cellStyle name="Millares 29 22" xfId="2205" xr:uid="{00000000-0005-0000-0000-0000F8070000}"/>
    <cellStyle name="Millares 29 23" xfId="2206" xr:uid="{00000000-0005-0000-0000-0000F9070000}"/>
    <cellStyle name="Millares 29 24" xfId="2207" xr:uid="{00000000-0005-0000-0000-0000FA070000}"/>
    <cellStyle name="Millares 29 25" xfId="2208" xr:uid="{00000000-0005-0000-0000-0000FB070000}"/>
    <cellStyle name="Millares 29 3" xfId="2209" xr:uid="{00000000-0005-0000-0000-0000FC070000}"/>
    <cellStyle name="Millares 29 3 2" xfId="2210" xr:uid="{00000000-0005-0000-0000-0000FD070000}"/>
    <cellStyle name="Millares 29 3 3" xfId="2211" xr:uid="{00000000-0005-0000-0000-0000FE070000}"/>
    <cellStyle name="Millares 29 4" xfId="2212" xr:uid="{00000000-0005-0000-0000-0000FF070000}"/>
    <cellStyle name="Millares 29 5" xfId="2213" xr:uid="{00000000-0005-0000-0000-000000080000}"/>
    <cellStyle name="Millares 29 6" xfId="2214" xr:uid="{00000000-0005-0000-0000-000001080000}"/>
    <cellStyle name="Millares 29 7" xfId="2215" xr:uid="{00000000-0005-0000-0000-000002080000}"/>
    <cellStyle name="Millares 29 8" xfId="2216" xr:uid="{00000000-0005-0000-0000-000003080000}"/>
    <cellStyle name="Millares 29 9" xfId="2217" xr:uid="{00000000-0005-0000-0000-000004080000}"/>
    <cellStyle name="Millares 3" xfId="385" xr:uid="{00000000-0005-0000-0000-000005080000}"/>
    <cellStyle name="Millares 3 10" xfId="2219" xr:uid="{00000000-0005-0000-0000-000006080000}"/>
    <cellStyle name="Millares 3 10 10" xfId="2220" xr:uid="{00000000-0005-0000-0000-000007080000}"/>
    <cellStyle name="Millares 3 10 11" xfId="2221" xr:uid="{00000000-0005-0000-0000-000008080000}"/>
    <cellStyle name="Millares 3 10 12" xfId="2222" xr:uid="{00000000-0005-0000-0000-000009080000}"/>
    <cellStyle name="Millares 3 10 13" xfId="2223" xr:uid="{00000000-0005-0000-0000-00000A080000}"/>
    <cellStyle name="Millares 3 10 14" xfId="2224" xr:uid="{00000000-0005-0000-0000-00000B080000}"/>
    <cellStyle name="Millares 3 10 15" xfId="2225" xr:uid="{00000000-0005-0000-0000-00000C080000}"/>
    <cellStyle name="Millares 3 10 16" xfId="2226" xr:uid="{00000000-0005-0000-0000-00000D080000}"/>
    <cellStyle name="Millares 3 10 17" xfId="2227" xr:uid="{00000000-0005-0000-0000-00000E080000}"/>
    <cellStyle name="Millares 3 10 18" xfId="2228" xr:uid="{00000000-0005-0000-0000-00000F080000}"/>
    <cellStyle name="Millares 3 10 19" xfId="2229" xr:uid="{00000000-0005-0000-0000-000010080000}"/>
    <cellStyle name="Millares 3 10 2" xfId="2230" xr:uid="{00000000-0005-0000-0000-000011080000}"/>
    <cellStyle name="Millares 3 10 2 10" xfId="2231" xr:uid="{00000000-0005-0000-0000-000012080000}"/>
    <cellStyle name="Millares 3 10 2 11" xfId="2232" xr:uid="{00000000-0005-0000-0000-000013080000}"/>
    <cellStyle name="Millares 3 10 2 12" xfId="2233" xr:uid="{00000000-0005-0000-0000-000014080000}"/>
    <cellStyle name="Millares 3 10 2 13" xfId="2234" xr:uid="{00000000-0005-0000-0000-000015080000}"/>
    <cellStyle name="Millares 3 10 2 14" xfId="2235" xr:uid="{00000000-0005-0000-0000-000016080000}"/>
    <cellStyle name="Millares 3 10 2 15" xfId="2236" xr:uid="{00000000-0005-0000-0000-000017080000}"/>
    <cellStyle name="Millares 3 10 2 16" xfId="2237" xr:uid="{00000000-0005-0000-0000-000018080000}"/>
    <cellStyle name="Millares 3 10 2 17" xfId="2238" xr:uid="{00000000-0005-0000-0000-000019080000}"/>
    <cellStyle name="Millares 3 10 2 2" xfId="2239" xr:uid="{00000000-0005-0000-0000-00001A080000}"/>
    <cellStyle name="Millares 3 10 2 3" xfId="2240" xr:uid="{00000000-0005-0000-0000-00001B080000}"/>
    <cellStyle name="Millares 3 10 2 3 2" xfId="2241" xr:uid="{00000000-0005-0000-0000-00001C080000}"/>
    <cellStyle name="Millares 3 10 2 4" xfId="2242" xr:uid="{00000000-0005-0000-0000-00001D080000}"/>
    <cellStyle name="Millares 3 10 2 5" xfId="2243" xr:uid="{00000000-0005-0000-0000-00001E080000}"/>
    <cellStyle name="Millares 3 10 2 6" xfId="2244" xr:uid="{00000000-0005-0000-0000-00001F080000}"/>
    <cellStyle name="Millares 3 10 2 7" xfId="2245" xr:uid="{00000000-0005-0000-0000-000020080000}"/>
    <cellStyle name="Millares 3 10 2 8" xfId="2246" xr:uid="{00000000-0005-0000-0000-000021080000}"/>
    <cellStyle name="Millares 3 10 2 9" xfId="2247" xr:uid="{00000000-0005-0000-0000-000022080000}"/>
    <cellStyle name="Millares 3 10 3" xfId="2248" xr:uid="{00000000-0005-0000-0000-000023080000}"/>
    <cellStyle name="Millares 3 10 4" xfId="2249" xr:uid="{00000000-0005-0000-0000-000024080000}"/>
    <cellStyle name="Millares 3 10 5" xfId="2250" xr:uid="{00000000-0005-0000-0000-000025080000}"/>
    <cellStyle name="Millares 3 10 6" xfId="2251" xr:uid="{00000000-0005-0000-0000-000026080000}"/>
    <cellStyle name="Millares 3 10 7" xfId="2252" xr:uid="{00000000-0005-0000-0000-000027080000}"/>
    <cellStyle name="Millares 3 10 8" xfId="2253" xr:uid="{00000000-0005-0000-0000-000028080000}"/>
    <cellStyle name="Millares 3 10 9" xfId="2254" xr:uid="{00000000-0005-0000-0000-000029080000}"/>
    <cellStyle name="Millares 3 11" xfId="2255" xr:uid="{00000000-0005-0000-0000-00002A080000}"/>
    <cellStyle name="Millares 3 11 10" xfId="2256" xr:uid="{00000000-0005-0000-0000-00002B080000}"/>
    <cellStyle name="Millares 3 11 11" xfId="2257" xr:uid="{00000000-0005-0000-0000-00002C080000}"/>
    <cellStyle name="Millares 3 11 12" xfId="2258" xr:uid="{00000000-0005-0000-0000-00002D080000}"/>
    <cellStyle name="Millares 3 11 13" xfId="2259" xr:uid="{00000000-0005-0000-0000-00002E080000}"/>
    <cellStyle name="Millares 3 11 14" xfId="2260" xr:uid="{00000000-0005-0000-0000-00002F080000}"/>
    <cellStyle name="Millares 3 11 15" xfId="2261" xr:uid="{00000000-0005-0000-0000-000030080000}"/>
    <cellStyle name="Millares 3 11 16" xfId="2262" xr:uid="{00000000-0005-0000-0000-000031080000}"/>
    <cellStyle name="Millares 3 11 17" xfId="2263" xr:uid="{00000000-0005-0000-0000-000032080000}"/>
    <cellStyle name="Millares 3 11 18" xfId="2264" xr:uid="{00000000-0005-0000-0000-000033080000}"/>
    <cellStyle name="Millares 3 11 19" xfId="2265" xr:uid="{00000000-0005-0000-0000-000034080000}"/>
    <cellStyle name="Millares 3 11 2" xfId="2266" xr:uid="{00000000-0005-0000-0000-000035080000}"/>
    <cellStyle name="Millares 3 11 2 10" xfId="2267" xr:uid="{00000000-0005-0000-0000-000036080000}"/>
    <cellStyle name="Millares 3 11 2 11" xfId="2268" xr:uid="{00000000-0005-0000-0000-000037080000}"/>
    <cellStyle name="Millares 3 11 2 12" xfId="2269" xr:uid="{00000000-0005-0000-0000-000038080000}"/>
    <cellStyle name="Millares 3 11 2 13" xfId="2270" xr:uid="{00000000-0005-0000-0000-000039080000}"/>
    <cellStyle name="Millares 3 11 2 14" xfId="2271" xr:uid="{00000000-0005-0000-0000-00003A080000}"/>
    <cellStyle name="Millares 3 11 2 15" xfId="2272" xr:uid="{00000000-0005-0000-0000-00003B080000}"/>
    <cellStyle name="Millares 3 11 2 16" xfId="2273" xr:uid="{00000000-0005-0000-0000-00003C080000}"/>
    <cellStyle name="Millares 3 11 2 17" xfId="2274" xr:uid="{00000000-0005-0000-0000-00003D080000}"/>
    <cellStyle name="Millares 3 11 2 2" xfId="2275" xr:uid="{00000000-0005-0000-0000-00003E080000}"/>
    <cellStyle name="Millares 3 11 2 3" xfId="2276" xr:uid="{00000000-0005-0000-0000-00003F080000}"/>
    <cellStyle name="Millares 3 11 2 3 2" xfId="2277" xr:uid="{00000000-0005-0000-0000-000040080000}"/>
    <cellStyle name="Millares 3 11 2 4" xfId="2278" xr:uid="{00000000-0005-0000-0000-000041080000}"/>
    <cellStyle name="Millares 3 11 2 5" xfId="2279" xr:uid="{00000000-0005-0000-0000-000042080000}"/>
    <cellStyle name="Millares 3 11 2 6" xfId="2280" xr:uid="{00000000-0005-0000-0000-000043080000}"/>
    <cellStyle name="Millares 3 11 2 7" xfId="2281" xr:uid="{00000000-0005-0000-0000-000044080000}"/>
    <cellStyle name="Millares 3 11 2 8" xfId="2282" xr:uid="{00000000-0005-0000-0000-000045080000}"/>
    <cellStyle name="Millares 3 11 2 9" xfId="2283" xr:uid="{00000000-0005-0000-0000-000046080000}"/>
    <cellStyle name="Millares 3 11 3" xfId="2284" xr:uid="{00000000-0005-0000-0000-000047080000}"/>
    <cellStyle name="Millares 3 11 4" xfId="2285" xr:uid="{00000000-0005-0000-0000-000048080000}"/>
    <cellStyle name="Millares 3 11 5" xfId="2286" xr:uid="{00000000-0005-0000-0000-000049080000}"/>
    <cellStyle name="Millares 3 11 6" xfId="2287" xr:uid="{00000000-0005-0000-0000-00004A080000}"/>
    <cellStyle name="Millares 3 11 7" xfId="2288" xr:uid="{00000000-0005-0000-0000-00004B080000}"/>
    <cellStyle name="Millares 3 11 8" xfId="2289" xr:uid="{00000000-0005-0000-0000-00004C080000}"/>
    <cellStyle name="Millares 3 11 9" xfId="2290" xr:uid="{00000000-0005-0000-0000-00004D080000}"/>
    <cellStyle name="Millares 3 12" xfId="2291" xr:uid="{00000000-0005-0000-0000-00004E080000}"/>
    <cellStyle name="Millares 3 12 10" xfId="2292" xr:uid="{00000000-0005-0000-0000-00004F080000}"/>
    <cellStyle name="Millares 3 12 11" xfId="2293" xr:uid="{00000000-0005-0000-0000-000050080000}"/>
    <cellStyle name="Millares 3 12 12" xfId="2294" xr:uid="{00000000-0005-0000-0000-000051080000}"/>
    <cellStyle name="Millares 3 12 13" xfId="2295" xr:uid="{00000000-0005-0000-0000-000052080000}"/>
    <cellStyle name="Millares 3 12 14" xfId="2296" xr:uid="{00000000-0005-0000-0000-000053080000}"/>
    <cellStyle name="Millares 3 12 15" xfId="2297" xr:uid="{00000000-0005-0000-0000-000054080000}"/>
    <cellStyle name="Millares 3 12 16" xfId="2298" xr:uid="{00000000-0005-0000-0000-000055080000}"/>
    <cellStyle name="Millares 3 12 17" xfId="2299" xr:uid="{00000000-0005-0000-0000-000056080000}"/>
    <cellStyle name="Millares 3 12 2" xfId="2300" xr:uid="{00000000-0005-0000-0000-000057080000}"/>
    <cellStyle name="Millares 3 12 3" xfId="2301" xr:uid="{00000000-0005-0000-0000-000058080000}"/>
    <cellStyle name="Millares 3 12 3 2" xfId="2302" xr:uid="{00000000-0005-0000-0000-000059080000}"/>
    <cellStyle name="Millares 3 12 4" xfId="2303" xr:uid="{00000000-0005-0000-0000-00005A080000}"/>
    <cellStyle name="Millares 3 12 5" xfId="2304" xr:uid="{00000000-0005-0000-0000-00005B080000}"/>
    <cellStyle name="Millares 3 12 6" xfId="2305" xr:uid="{00000000-0005-0000-0000-00005C080000}"/>
    <cellStyle name="Millares 3 12 7" xfId="2306" xr:uid="{00000000-0005-0000-0000-00005D080000}"/>
    <cellStyle name="Millares 3 12 8" xfId="2307" xr:uid="{00000000-0005-0000-0000-00005E080000}"/>
    <cellStyle name="Millares 3 12 9" xfId="2308" xr:uid="{00000000-0005-0000-0000-00005F080000}"/>
    <cellStyle name="Millares 3 13" xfId="2309" xr:uid="{00000000-0005-0000-0000-000060080000}"/>
    <cellStyle name="Millares 3 13 10" xfId="2310" xr:uid="{00000000-0005-0000-0000-000061080000}"/>
    <cellStyle name="Millares 3 13 11" xfId="2311" xr:uid="{00000000-0005-0000-0000-000062080000}"/>
    <cellStyle name="Millares 3 13 12" xfId="2312" xr:uid="{00000000-0005-0000-0000-000063080000}"/>
    <cellStyle name="Millares 3 13 13" xfId="2313" xr:uid="{00000000-0005-0000-0000-000064080000}"/>
    <cellStyle name="Millares 3 13 14" xfId="2314" xr:uid="{00000000-0005-0000-0000-000065080000}"/>
    <cellStyle name="Millares 3 13 15" xfId="2315" xr:uid="{00000000-0005-0000-0000-000066080000}"/>
    <cellStyle name="Millares 3 13 16" xfId="2316" xr:uid="{00000000-0005-0000-0000-000067080000}"/>
    <cellStyle name="Millares 3 13 17" xfId="2317" xr:uid="{00000000-0005-0000-0000-000068080000}"/>
    <cellStyle name="Millares 3 13 2" xfId="2318" xr:uid="{00000000-0005-0000-0000-000069080000}"/>
    <cellStyle name="Millares 3 13 3" xfId="2319" xr:uid="{00000000-0005-0000-0000-00006A080000}"/>
    <cellStyle name="Millares 3 13 3 2" xfId="2320" xr:uid="{00000000-0005-0000-0000-00006B080000}"/>
    <cellStyle name="Millares 3 13 4" xfId="2321" xr:uid="{00000000-0005-0000-0000-00006C080000}"/>
    <cellStyle name="Millares 3 13 5" xfId="2322" xr:uid="{00000000-0005-0000-0000-00006D080000}"/>
    <cellStyle name="Millares 3 13 6" xfId="2323" xr:uid="{00000000-0005-0000-0000-00006E080000}"/>
    <cellStyle name="Millares 3 13 7" xfId="2324" xr:uid="{00000000-0005-0000-0000-00006F080000}"/>
    <cellStyle name="Millares 3 13 8" xfId="2325" xr:uid="{00000000-0005-0000-0000-000070080000}"/>
    <cellStyle name="Millares 3 13 9" xfId="2326" xr:uid="{00000000-0005-0000-0000-000071080000}"/>
    <cellStyle name="Millares 3 14" xfId="2327" xr:uid="{00000000-0005-0000-0000-000072080000}"/>
    <cellStyle name="Millares 3 14 10" xfId="2328" xr:uid="{00000000-0005-0000-0000-000073080000}"/>
    <cellStyle name="Millares 3 14 11" xfId="2329" xr:uid="{00000000-0005-0000-0000-000074080000}"/>
    <cellStyle name="Millares 3 14 12" xfId="2330" xr:uid="{00000000-0005-0000-0000-000075080000}"/>
    <cellStyle name="Millares 3 14 13" xfId="2331" xr:uid="{00000000-0005-0000-0000-000076080000}"/>
    <cellStyle name="Millares 3 14 14" xfId="2332" xr:uid="{00000000-0005-0000-0000-000077080000}"/>
    <cellStyle name="Millares 3 14 15" xfId="2333" xr:uid="{00000000-0005-0000-0000-000078080000}"/>
    <cellStyle name="Millares 3 14 16" xfId="2334" xr:uid="{00000000-0005-0000-0000-000079080000}"/>
    <cellStyle name="Millares 3 14 17" xfId="2335" xr:uid="{00000000-0005-0000-0000-00007A080000}"/>
    <cellStyle name="Millares 3 14 2" xfId="2336" xr:uid="{00000000-0005-0000-0000-00007B080000}"/>
    <cellStyle name="Millares 3 14 3" xfId="2337" xr:uid="{00000000-0005-0000-0000-00007C080000}"/>
    <cellStyle name="Millares 3 14 3 2" xfId="2338" xr:uid="{00000000-0005-0000-0000-00007D080000}"/>
    <cellStyle name="Millares 3 14 4" xfId="2339" xr:uid="{00000000-0005-0000-0000-00007E080000}"/>
    <cellStyle name="Millares 3 14 5" xfId="2340" xr:uid="{00000000-0005-0000-0000-00007F080000}"/>
    <cellStyle name="Millares 3 14 6" xfId="2341" xr:uid="{00000000-0005-0000-0000-000080080000}"/>
    <cellStyle name="Millares 3 14 7" xfId="2342" xr:uid="{00000000-0005-0000-0000-000081080000}"/>
    <cellStyle name="Millares 3 14 8" xfId="2343" xr:uid="{00000000-0005-0000-0000-000082080000}"/>
    <cellStyle name="Millares 3 14 9" xfId="2344" xr:uid="{00000000-0005-0000-0000-000083080000}"/>
    <cellStyle name="Millares 3 15" xfId="2345" xr:uid="{00000000-0005-0000-0000-000084080000}"/>
    <cellStyle name="Millares 3 16" xfId="2346" xr:uid="{00000000-0005-0000-0000-000085080000}"/>
    <cellStyle name="Millares 3 17" xfId="2347" xr:uid="{00000000-0005-0000-0000-000086080000}"/>
    <cellStyle name="Millares 3 18" xfId="2348" xr:uid="{00000000-0005-0000-0000-000087080000}"/>
    <cellStyle name="Millares 3 19" xfId="2349" xr:uid="{00000000-0005-0000-0000-000088080000}"/>
    <cellStyle name="Millares 3 2" xfId="386" xr:uid="{00000000-0005-0000-0000-000089080000}"/>
    <cellStyle name="Millares 3 2 10" xfId="2351" xr:uid="{00000000-0005-0000-0000-00008A080000}"/>
    <cellStyle name="Millares 3 2 11" xfId="2352" xr:uid="{00000000-0005-0000-0000-00008B080000}"/>
    <cellStyle name="Millares 3 2 12" xfId="2353" xr:uid="{00000000-0005-0000-0000-00008C080000}"/>
    <cellStyle name="Millares 3 2 13" xfId="2354" xr:uid="{00000000-0005-0000-0000-00008D080000}"/>
    <cellStyle name="Millares 3 2 14" xfId="2355" xr:uid="{00000000-0005-0000-0000-00008E080000}"/>
    <cellStyle name="Millares 3 2 15" xfId="2356" xr:uid="{00000000-0005-0000-0000-00008F080000}"/>
    <cellStyle name="Millares 3 2 16" xfId="2357" xr:uid="{00000000-0005-0000-0000-000090080000}"/>
    <cellStyle name="Millares 3 2 17" xfId="2358" xr:uid="{00000000-0005-0000-0000-000091080000}"/>
    <cellStyle name="Millares 3 2 18" xfId="2359" xr:uid="{00000000-0005-0000-0000-000092080000}"/>
    <cellStyle name="Millares 3 2 19" xfId="2360" xr:uid="{00000000-0005-0000-0000-000093080000}"/>
    <cellStyle name="Millares 3 2 2" xfId="2361" xr:uid="{00000000-0005-0000-0000-000094080000}"/>
    <cellStyle name="Millares 3 2 2 10" xfId="2362" xr:uid="{00000000-0005-0000-0000-000095080000}"/>
    <cellStyle name="Millares 3 2 2 11" xfId="2363" xr:uid="{00000000-0005-0000-0000-000096080000}"/>
    <cellStyle name="Millares 3 2 2 12" xfId="2364" xr:uid="{00000000-0005-0000-0000-000097080000}"/>
    <cellStyle name="Millares 3 2 2 13" xfId="2365" xr:uid="{00000000-0005-0000-0000-000098080000}"/>
    <cellStyle name="Millares 3 2 2 14" xfId="2366" xr:uid="{00000000-0005-0000-0000-000099080000}"/>
    <cellStyle name="Millares 3 2 2 15" xfId="2367" xr:uid="{00000000-0005-0000-0000-00009A080000}"/>
    <cellStyle name="Millares 3 2 2 16" xfId="2368" xr:uid="{00000000-0005-0000-0000-00009B080000}"/>
    <cellStyle name="Millares 3 2 2 17" xfId="2369" xr:uid="{00000000-0005-0000-0000-00009C080000}"/>
    <cellStyle name="Millares 3 2 2 18" xfId="2370" xr:uid="{00000000-0005-0000-0000-00009D080000}"/>
    <cellStyle name="Millares 3 2 2 2" xfId="2371" xr:uid="{00000000-0005-0000-0000-00009E080000}"/>
    <cellStyle name="Millares 3 2 2 2 2" xfId="2372" xr:uid="{00000000-0005-0000-0000-00009F080000}"/>
    <cellStyle name="Millares 3 2 2 2 2 2" xfId="2373" xr:uid="{00000000-0005-0000-0000-0000A0080000}"/>
    <cellStyle name="Millares 3 2 2 2 2 2 2" xfId="2374" xr:uid="{00000000-0005-0000-0000-0000A1080000}"/>
    <cellStyle name="Millares 3 2 2 2 2 2 2 2" xfId="2375" xr:uid="{00000000-0005-0000-0000-0000A2080000}"/>
    <cellStyle name="Millares 3 2 2 2 2 2 2 3" xfId="2376" xr:uid="{00000000-0005-0000-0000-0000A3080000}"/>
    <cellStyle name="Millares 3 2 2 2 2 2 3" xfId="2377" xr:uid="{00000000-0005-0000-0000-0000A4080000}"/>
    <cellStyle name="Millares 3 2 2 2 2 3" xfId="2378" xr:uid="{00000000-0005-0000-0000-0000A5080000}"/>
    <cellStyle name="Millares 3 2 2 2 2 4" xfId="2379" xr:uid="{00000000-0005-0000-0000-0000A6080000}"/>
    <cellStyle name="Millares 3 2 2 2 2 5" xfId="2380" xr:uid="{00000000-0005-0000-0000-0000A7080000}"/>
    <cellStyle name="Millares 3 2 2 2 3" xfId="2381" xr:uid="{00000000-0005-0000-0000-0000A8080000}"/>
    <cellStyle name="Millares 3 2 2 2 4" xfId="2382" xr:uid="{00000000-0005-0000-0000-0000A9080000}"/>
    <cellStyle name="Millares 3 2 2 2 5" xfId="2383" xr:uid="{00000000-0005-0000-0000-0000AA080000}"/>
    <cellStyle name="Millares 3 2 2 3" xfId="2384" xr:uid="{00000000-0005-0000-0000-0000AB080000}"/>
    <cellStyle name="Millares 3 2 2 4" xfId="2385" xr:uid="{00000000-0005-0000-0000-0000AC080000}"/>
    <cellStyle name="Millares 3 2 2 5" xfId="2386" xr:uid="{00000000-0005-0000-0000-0000AD080000}"/>
    <cellStyle name="Millares 3 2 2 5 10" xfId="2387" xr:uid="{00000000-0005-0000-0000-0000AE080000}"/>
    <cellStyle name="Millares 3 2 2 5 11" xfId="2388" xr:uid="{00000000-0005-0000-0000-0000AF080000}"/>
    <cellStyle name="Millares 3 2 2 5 12" xfId="2389" xr:uid="{00000000-0005-0000-0000-0000B0080000}"/>
    <cellStyle name="Millares 3 2 2 5 13" xfId="2390" xr:uid="{00000000-0005-0000-0000-0000B1080000}"/>
    <cellStyle name="Millares 3 2 2 5 14" xfId="2391" xr:uid="{00000000-0005-0000-0000-0000B2080000}"/>
    <cellStyle name="Millares 3 2 2 5 15" xfId="2392" xr:uid="{00000000-0005-0000-0000-0000B3080000}"/>
    <cellStyle name="Millares 3 2 2 5 16" xfId="2393" xr:uid="{00000000-0005-0000-0000-0000B4080000}"/>
    <cellStyle name="Millares 3 2 2 5 17" xfId="2394" xr:uid="{00000000-0005-0000-0000-0000B5080000}"/>
    <cellStyle name="Millares 3 2 2 5 18" xfId="2395" xr:uid="{00000000-0005-0000-0000-0000B6080000}"/>
    <cellStyle name="Millares 3 2 2 5 2" xfId="2396" xr:uid="{00000000-0005-0000-0000-0000B7080000}"/>
    <cellStyle name="Millares 3 2 2 5 2 10" xfId="2397" xr:uid="{00000000-0005-0000-0000-0000B8080000}"/>
    <cellStyle name="Millares 3 2 2 5 2 11" xfId="2398" xr:uid="{00000000-0005-0000-0000-0000B9080000}"/>
    <cellStyle name="Millares 3 2 2 5 2 12" xfId="2399" xr:uid="{00000000-0005-0000-0000-0000BA080000}"/>
    <cellStyle name="Millares 3 2 2 5 2 13" xfId="2400" xr:uid="{00000000-0005-0000-0000-0000BB080000}"/>
    <cellStyle name="Millares 3 2 2 5 2 14" xfId="2401" xr:uid="{00000000-0005-0000-0000-0000BC080000}"/>
    <cellStyle name="Millares 3 2 2 5 2 15" xfId="2402" xr:uid="{00000000-0005-0000-0000-0000BD080000}"/>
    <cellStyle name="Millares 3 2 2 5 2 2" xfId="2403" xr:uid="{00000000-0005-0000-0000-0000BE080000}"/>
    <cellStyle name="Millares 3 2 2 5 2 2 2" xfId="2404" xr:uid="{00000000-0005-0000-0000-0000BF080000}"/>
    <cellStyle name="Millares 3 2 2 5 2 2 3" xfId="2405" xr:uid="{00000000-0005-0000-0000-0000C0080000}"/>
    <cellStyle name="Millares 3 2 2 5 2 2 4" xfId="2406" xr:uid="{00000000-0005-0000-0000-0000C1080000}"/>
    <cellStyle name="Millares 3 2 2 5 2 2 5" xfId="2407" xr:uid="{00000000-0005-0000-0000-0000C2080000}"/>
    <cellStyle name="Millares 3 2 2 5 2 2 6" xfId="2408" xr:uid="{00000000-0005-0000-0000-0000C3080000}"/>
    <cellStyle name="Millares 3 2 2 5 2 3" xfId="2409" xr:uid="{00000000-0005-0000-0000-0000C4080000}"/>
    <cellStyle name="Millares 3 2 2 5 2 4" xfId="2410" xr:uid="{00000000-0005-0000-0000-0000C5080000}"/>
    <cellStyle name="Millares 3 2 2 5 2 5" xfId="2411" xr:uid="{00000000-0005-0000-0000-0000C6080000}"/>
    <cellStyle name="Millares 3 2 2 5 2 6" xfId="2412" xr:uid="{00000000-0005-0000-0000-0000C7080000}"/>
    <cellStyle name="Millares 3 2 2 5 2 7" xfId="2413" xr:uid="{00000000-0005-0000-0000-0000C8080000}"/>
    <cellStyle name="Millares 3 2 2 5 2 8" xfId="2414" xr:uid="{00000000-0005-0000-0000-0000C9080000}"/>
    <cellStyle name="Millares 3 2 2 5 2 9" xfId="2415" xr:uid="{00000000-0005-0000-0000-0000CA080000}"/>
    <cellStyle name="Millares 3 2 2 5 3" xfId="2416" xr:uid="{00000000-0005-0000-0000-0000CB080000}"/>
    <cellStyle name="Millares 3 2 2 5 3 10" xfId="2417" xr:uid="{00000000-0005-0000-0000-0000CC080000}"/>
    <cellStyle name="Millares 3 2 2 5 3 2" xfId="2418" xr:uid="{00000000-0005-0000-0000-0000CD080000}"/>
    <cellStyle name="Millares 3 2 2 5 3 3" xfId="2419" xr:uid="{00000000-0005-0000-0000-0000CE080000}"/>
    <cellStyle name="Millares 3 2 2 5 3 4" xfId="2420" xr:uid="{00000000-0005-0000-0000-0000CF080000}"/>
    <cellStyle name="Millares 3 2 2 5 3 5" xfId="2421" xr:uid="{00000000-0005-0000-0000-0000D0080000}"/>
    <cellStyle name="Millares 3 2 2 5 3 6" xfId="2422" xr:uid="{00000000-0005-0000-0000-0000D1080000}"/>
    <cellStyle name="Millares 3 2 2 5 3 7" xfId="2423" xr:uid="{00000000-0005-0000-0000-0000D2080000}"/>
    <cellStyle name="Millares 3 2 2 5 3 8" xfId="2424" xr:uid="{00000000-0005-0000-0000-0000D3080000}"/>
    <cellStyle name="Millares 3 2 2 5 3 9" xfId="2425" xr:uid="{00000000-0005-0000-0000-0000D4080000}"/>
    <cellStyle name="Millares 3 2 2 5 4" xfId="2426" xr:uid="{00000000-0005-0000-0000-0000D5080000}"/>
    <cellStyle name="Millares 3 2 2 5 5" xfId="2427" xr:uid="{00000000-0005-0000-0000-0000D6080000}"/>
    <cellStyle name="Millares 3 2 2 5 6" xfId="2428" xr:uid="{00000000-0005-0000-0000-0000D7080000}"/>
    <cellStyle name="Millares 3 2 2 5 7" xfId="2429" xr:uid="{00000000-0005-0000-0000-0000D8080000}"/>
    <cellStyle name="Millares 3 2 2 5 8" xfId="2430" xr:uid="{00000000-0005-0000-0000-0000D9080000}"/>
    <cellStyle name="Millares 3 2 2 5 9" xfId="2431" xr:uid="{00000000-0005-0000-0000-0000DA080000}"/>
    <cellStyle name="Millares 3 2 2 6" xfId="2432" xr:uid="{00000000-0005-0000-0000-0000DB080000}"/>
    <cellStyle name="Millares 3 2 2 7" xfId="2433" xr:uid="{00000000-0005-0000-0000-0000DC080000}"/>
    <cellStyle name="Millares 3 2 2 8" xfId="2434" xr:uid="{00000000-0005-0000-0000-0000DD080000}"/>
    <cellStyle name="Millares 3 2 2 9" xfId="2435" xr:uid="{00000000-0005-0000-0000-0000DE080000}"/>
    <cellStyle name="Millares 3 2 20" xfId="2436" xr:uid="{00000000-0005-0000-0000-0000DF080000}"/>
    <cellStyle name="Millares 3 2 21" xfId="2437" xr:uid="{00000000-0005-0000-0000-0000E0080000}"/>
    <cellStyle name="Millares 3 2 22" xfId="2438" xr:uid="{00000000-0005-0000-0000-0000E1080000}"/>
    <cellStyle name="Millares 3 2 23" xfId="2439" xr:uid="{00000000-0005-0000-0000-0000E2080000}"/>
    <cellStyle name="Millares 3 2 24" xfId="2440" xr:uid="{00000000-0005-0000-0000-0000E3080000}"/>
    <cellStyle name="Millares 3 2 25" xfId="2350" xr:uid="{00000000-0005-0000-0000-0000E4080000}"/>
    <cellStyle name="Millares 3 2 3" xfId="2441" xr:uid="{00000000-0005-0000-0000-0000E5080000}"/>
    <cellStyle name="Millares 3 2 4" xfId="2442" xr:uid="{00000000-0005-0000-0000-0000E6080000}"/>
    <cellStyle name="Millares 3 2 5" xfId="2443" xr:uid="{00000000-0005-0000-0000-0000E7080000}"/>
    <cellStyle name="Millares 3 2 6" xfId="2444" xr:uid="{00000000-0005-0000-0000-0000E8080000}"/>
    <cellStyle name="Millares 3 2 7" xfId="2445" xr:uid="{00000000-0005-0000-0000-0000E9080000}"/>
    <cellStyle name="Millares 3 2 8" xfId="2446" xr:uid="{00000000-0005-0000-0000-0000EA080000}"/>
    <cellStyle name="Millares 3 2 9" xfId="2447" xr:uid="{00000000-0005-0000-0000-0000EB080000}"/>
    <cellStyle name="Millares 3 20" xfId="2448" xr:uid="{00000000-0005-0000-0000-0000EC080000}"/>
    <cellStyle name="Millares 3 21" xfId="2449" xr:uid="{00000000-0005-0000-0000-0000ED080000}"/>
    <cellStyle name="Millares 3 22" xfId="2450" xr:uid="{00000000-0005-0000-0000-0000EE080000}"/>
    <cellStyle name="Millares 3 23" xfId="2451" xr:uid="{00000000-0005-0000-0000-0000EF080000}"/>
    <cellStyle name="Millares 3 24" xfId="2452" xr:uid="{00000000-0005-0000-0000-0000F0080000}"/>
    <cellStyle name="Millares 3 25" xfId="2453" xr:uid="{00000000-0005-0000-0000-0000F1080000}"/>
    <cellStyle name="Millares 3 26" xfId="2454" xr:uid="{00000000-0005-0000-0000-0000F2080000}"/>
    <cellStyle name="Millares 3 27" xfId="2455" xr:uid="{00000000-0005-0000-0000-0000F3080000}"/>
    <cellStyle name="Millares 3 28" xfId="2456" xr:uid="{00000000-0005-0000-0000-0000F4080000}"/>
    <cellStyle name="Millares 3 29" xfId="2457" xr:uid="{00000000-0005-0000-0000-0000F5080000}"/>
    <cellStyle name="Millares 3 3" xfId="2458" xr:uid="{00000000-0005-0000-0000-0000F6080000}"/>
    <cellStyle name="Millares 3 30" xfId="2459" xr:uid="{00000000-0005-0000-0000-0000F7080000}"/>
    <cellStyle name="Millares 3 31" xfId="2218" xr:uid="{00000000-0005-0000-0000-0000F8080000}"/>
    <cellStyle name="Millares 3 4" xfId="2460" xr:uid="{00000000-0005-0000-0000-0000F9080000}"/>
    <cellStyle name="Millares 3 5" xfId="2461" xr:uid="{00000000-0005-0000-0000-0000FA080000}"/>
    <cellStyle name="Millares 3 6" xfId="2462" xr:uid="{00000000-0005-0000-0000-0000FB080000}"/>
    <cellStyle name="Millares 3 7" xfId="2463" xr:uid="{00000000-0005-0000-0000-0000FC080000}"/>
    <cellStyle name="Millares 3 8" xfId="2464" xr:uid="{00000000-0005-0000-0000-0000FD080000}"/>
    <cellStyle name="Millares 3 9" xfId="2465" xr:uid="{00000000-0005-0000-0000-0000FE080000}"/>
    <cellStyle name="Millares 30" xfId="2466" xr:uid="{00000000-0005-0000-0000-0000FF080000}"/>
    <cellStyle name="Millares 30 10" xfId="2467" xr:uid="{00000000-0005-0000-0000-000000090000}"/>
    <cellStyle name="Millares 30 11" xfId="2468" xr:uid="{00000000-0005-0000-0000-000001090000}"/>
    <cellStyle name="Millares 30 12" xfId="2469" xr:uid="{00000000-0005-0000-0000-000002090000}"/>
    <cellStyle name="Millares 30 13" xfId="2470" xr:uid="{00000000-0005-0000-0000-000003090000}"/>
    <cellStyle name="Millares 30 14" xfId="2471" xr:uid="{00000000-0005-0000-0000-000004090000}"/>
    <cellStyle name="Millares 30 15" xfId="2472" xr:uid="{00000000-0005-0000-0000-000005090000}"/>
    <cellStyle name="Millares 30 16" xfId="2473" xr:uid="{00000000-0005-0000-0000-000006090000}"/>
    <cellStyle name="Millares 30 17" xfId="2474" xr:uid="{00000000-0005-0000-0000-000007090000}"/>
    <cellStyle name="Millares 30 18" xfId="2475" xr:uid="{00000000-0005-0000-0000-000008090000}"/>
    <cellStyle name="Millares 30 19" xfId="2476" xr:uid="{00000000-0005-0000-0000-000009090000}"/>
    <cellStyle name="Millares 30 2" xfId="2477" xr:uid="{00000000-0005-0000-0000-00000A090000}"/>
    <cellStyle name="Millares 30 2 2" xfId="2478" xr:uid="{00000000-0005-0000-0000-00000B090000}"/>
    <cellStyle name="Millares 30 2 3" xfId="2479" xr:uid="{00000000-0005-0000-0000-00000C090000}"/>
    <cellStyle name="Millares 30 20" xfId="2480" xr:uid="{00000000-0005-0000-0000-00000D090000}"/>
    <cellStyle name="Millares 30 21" xfId="2481" xr:uid="{00000000-0005-0000-0000-00000E090000}"/>
    <cellStyle name="Millares 30 22" xfId="2482" xr:uid="{00000000-0005-0000-0000-00000F090000}"/>
    <cellStyle name="Millares 30 23" xfId="2483" xr:uid="{00000000-0005-0000-0000-000010090000}"/>
    <cellStyle name="Millares 30 24" xfId="2484" xr:uid="{00000000-0005-0000-0000-000011090000}"/>
    <cellStyle name="Millares 30 25" xfId="2485" xr:uid="{00000000-0005-0000-0000-000012090000}"/>
    <cellStyle name="Millares 30 3" xfId="2486" xr:uid="{00000000-0005-0000-0000-000013090000}"/>
    <cellStyle name="Millares 30 3 2" xfId="2487" xr:uid="{00000000-0005-0000-0000-000014090000}"/>
    <cellStyle name="Millares 30 3 3" xfId="2488" xr:uid="{00000000-0005-0000-0000-000015090000}"/>
    <cellStyle name="Millares 30 4" xfId="2489" xr:uid="{00000000-0005-0000-0000-000016090000}"/>
    <cellStyle name="Millares 30 5" xfId="2490" xr:uid="{00000000-0005-0000-0000-000017090000}"/>
    <cellStyle name="Millares 30 6" xfId="2491" xr:uid="{00000000-0005-0000-0000-000018090000}"/>
    <cellStyle name="Millares 30 7" xfId="2492" xr:uid="{00000000-0005-0000-0000-000019090000}"/>
    <cellStyle name="Millares 30 8" xfId="2493" xr:uid="{00000000-0005-0000-0000-00001A090000}"/>
    <cellStyle name="Millares 30 9" xfId="2494" xr:uid="{00000000-0005-0000-0000-00001B090000}"/>
    <cellStyle name="Millares 4" xfId="387" xr:uid="{00000000-0005-0000-0000-00001C090000}"/>
    <cellStyle name="Millares 4 2" xfId="2495" xr:uid="{00000000-0005-0000-0000-00001D090000}"/>
    <cellStyle name="Millares 4 3" xfId="2496" xr:uid="{00000000-0005-0000-0000-00001E090000}"/>
    <cellStyle name="Millares 5" xfId="2497" xr:uid="{00000000-0005-0000-0000-00001F090000}"/>
    <cellStyle name="Millares 5 10" xfId="2498" xr:uid="{00000000-0005-0000-0000-000020090000}"/>
    <cellStyle name="Millares 5 11" xfId="2499" xr:uid="{00000000-0005-0000-0000-000021090000}"/>
    <cellStyle name="Millares 5 12" xfId="2500" xr:uid="{00000000-0005-0000-0000-000022090000}"/>
    <cellStyle name="Millares 5 13" xfId="2501" xr:uid="{00000000-0005-0000-0000-000023090000}"/>
    <cellStyle name="Millares 5 14" xfId="2502" xr:uid="{00000000-0005-0000-0000-000024090000}"/>
    <cellStyle name="Millares 5 15" xfId="2503" xr:uid="{00000000-0005-0000-0000-000025090000}"/>
    <cellStyle name="Millares 5 16" xfId="2504" xr:uid="{00000000-0005-0000-0000-000026090000}"/>
    <cellStyle name="Millares 5 17" xfId="2505" xr:uid="{00000000-0005-0000-0000-000027090000}"/>
    <cellStyle name="Millares 5 18" xfId="2506" xr:uid="{00000000-0005-0000-0000-000028090000}"/>
    <cellStyle name="Millares 5 19" xfId="2507" xr:uid="{00000000-0005-0000-0000-000029090000}"/>
    <cellStyle name="Millares 5 2" xfId="2508" xr:uid="{00000000-0005-0000-0000-00002A090000}"/>
    <cellStyle name="Millares 5 2 2" xfId="2509" xr:uid="{00000000-0005-0000-0000-00002B090000}"/>
    <cellStyle name="Millares 5 20" xfId="2510" xr:uid="{00000000-0005-0000-0000-00002C090000}"/>
    <cellStyle name="Millares 5 21" xfId="2511" xr:uid="{00000000-0005-0000-0000-00002D090000}"/>
    <cellStyle name="Millares 5 22" xfId="2512" xr:uid="{00000000-0005-0000-0000-00002E090000}"/>
    <cellStyle name="Millares 5 23" xfId="2513" xr:uid="{00000000-0005-0000-0000-00002F090000}"/>
    <cellStyle name="Millares 5 24" xfId="2514" xr:uid="{00000000-0005-0000-0000-000030090000}"/>
    <cellStyle name="Millares 5 25" xfId="2515" xr:uid="{00000000-0005-0000-0000-000031090000}"/>
    <cellStyle name="Millares 5 26" xfId="2516" xr:uid="{00000000-0005-0000-0000-000032090000}"/>
    <cellStyle name="Millares 5 3" xfId="2517" xr:uid="{00000000-0005-0000-0000-000033090000}"/>
    <cellStyle name="Millares 5 4" xfId="2518" xr:uid="{00000000-0005-0000-0000-000034090000}"/>
    <cellStyle name="Millares 5 5" xfId="2519" xr:uid="{00000000-0005-0000-0000-000035090000}"/>
    <cellStyle name="Millares 5 6" xfId="2520" xr:uid="{00000000-0005-0000-0000-000036090000}"/>
    <cellStyle name="Millares 5 7" xfId="2521" xr:uid="{00000000-0005-0000-0000-000037090000}"/>
    <cellStyle name="Millares 5 8" xfId="2522" xr:uid="{00000000-0005-0000-0000-000038090000}"/>
    <cellStyle name="Millares 5 9" xfId="2523" xr:uid="{00000000-0005-0000-0000-000039090000}"/>
    <cellStyle name="Millares 6" xfId="2524" xr:uid="{00000000-0005-0000-0000-00003A090000}"/>
    <cellStyle name="Millares 6 2" xfId="2525" xr:uid="{00000000-0005-0000-0000-00003B090000}"/>
    <cellStyle name="Millares 7" xfId="2526" xr:uid="{00000000-0005-0000-0000-00003C090000}"/>
    <cellStyle name="Millares 7 10" xfId="2527" xr:uid="{00000000-0005-0000-0000-00003D090000}"/>
    <cellStyle name="Millares 7 11" xfId="2528" xr:uid="{00000000-0005-0000-0000-00003E090000}"/>
    <cellStyle name="Millares 7 12" xfId="2529" xr:uid="{00000000-0005-0000-0000-00003F090000}"/>
    <cellStyle name="Millares 7 13" xfId="2530" xr:uid="{00000000-0005-0000-0000-000040090000}"/>
    <cellStyle name="Millares 7 14" xfId="2531" xr:uid="{00000000-0005-0000-0000-000041090000}"/>
    <cellStyle name="Millares 7 15" xfId="2532" xr:uid="{00000000-0005-0000-0000-000042090000}"/>
    <cellStyle name="Millares 7 16" xfId="2533" xr:uid="{00000000-0005-0000-0000-000043090000}"/>
    <cellStyle name="Millares 7 17" xfId="2534" xr:uid="{00000000-0005-0000-0000-000044090000}"/>
    <cellStyle name="Millares 7 18" xfId="2535" xr:uid="{00000000-0005-0000-0000-000045090000}"/>
    <cellStyle name="Millares 7 19" xfId="2536" xr:uid="{00000000-0005-0000-0000-000046090000}"/>
    <cellStyle name="Millares 7 2" xfId="2537" xr:uid="{00000000-0005-0000-0000-000047090000}"/>
    <cellStyle name="Millares 7 20" xfId="2538" xr:uid="{00000000-0005-0000-0000-000048090000}"/>
    <cellStyle name="Millares 7 21" xfId="2539" xr:uid="{00000000-0005-0000-0000-000049090000}"/>
    <cellStyle name="Millares 7 22" xfId="2540" xr:uid="{00000000-0005-0000-0000-00004A090000}"/>
    <cellStyle name="Millares 7 23" xfId="2541" xr:uid="{00000000-0005-0000-0000-00004B090000}"/>
    <cellStyle name="Millares 7 24" xfId="2542" xr:uid="{00000000-0005-0000-0000-00004C090000}"/>
    <cellStyle name="Millares 7 3" xfId="2543" xr:uid="{00000000-0005-0000-0000-00004D090000}"/>
    <cellStyle name="Millares 7 4" xfId="2544" xr:uid="{00000000-0005-0000-0000-00004E090000}"/>
    <cellStyle name="Millares 7 5" xfId="2545" xr:uid="{00000000-0005-0000-0000-00004F090000}"/>
    <cellStyle name="Millares 7 6" xfId="2546" xr:uid="{00000000-0005-0000-0000-000050090000}"/>
    <cellStyle name="Millares 7 7" xfId="2547" xr:uid="{00000000-0005-0000-0000-000051090000}"/>
    <cellStyle name="Millares 7 8" xfId="2548" xr:uid="{00000000-0005-0000-0000-000052090000}"/>
    <cellStyle name="Millares 7 9" xfId="2549" xr:uid="{00000000-0005-0000-0000-000053090000}"/>
    <cellStyle name="Millares 8" xfId="2550" xr:uid="{00000000-0005-0000-0000-000054090000}"/>
    <cellStyle name="Millares 8 10" xfId="2551" xr:uid="{00000000-0005-0000-0000-000055090000}"/>
    <cellStyle name="Millares 8 11" xfId="2552" xr:uid="{00000000-0005-0000-0000-000056090000}"/>
    <cellStyle name="Millares 8 12" xfId="2553" xr:uid="{00000000-0005-0000-0000-000057090000}"/>
    <cellStyle name="Millares 8 13" xfId="2554" xr:uid="{00000000-0005-0000-0000-000058090000}"/>
    <cellStyle name="Millares 8 14" xfId="2555" xr:uid="{00000000-0005-0000-0000-000059090000}"/>
    <cellStyle name="Millares 8 15" xfId="2556" xr:uid="{00000000-0005-0000-0000-00005A090000}"/>
    <cellStyle name="Millares 8 16" xfId="2557" xr:uid="{00000000-0005-0000-0000-00005B090000}"/>
    <cellStyle name="Millares 8 17" xfId="2558" xr:uid="{00000000-0005-0000-0000-00005C090000}"/>
    <cellStyle name="Millares 8 18" xfId="2559" xr:uid="{00000000-0005-0000-0000-00005D090000}"/>
    <cellStyle name="Millares 8 19" xfId="2560" xr:uid="{00000000-0005-0000-0000-00005E090000}"/>
    <cellStyle name="Millares 8 2" xfId="2561" xr:uid="{00000000-0005-0000-0000-00005F090000}"/>
    <cellStyle name="Millares 8 20" xfId="2562" xr:uid="{00000000-0005-0000-0000-000060090000}"/>
    <cellStyle name="Millares 8 21" xfId="2563" xr:uid="{00000000-0005-0000-0000-000061090000}"/>
    <cellStyle name="Millares 8 22" xfId="2564" xr:uid="{00000000-0005-0000-0000-000062090000}"/>
    <cellStyle name="Millares 8 23" xfId="2565" xr:uid="{00000000-0005-0000-0000-000063090000}"/>
    <cellStyle name="Millares 8 24" xfId="2566" xr:uid="{00000000-0005-0000-0000-000064090000}"/>
    <cellStyle name="Millares 8 3" xfId="2567" xr:uid="{00000000-0005-0000-0000-000065090000}"/>
    <cellStyle name="Millares 8 4" xfId="2568" xr:uid="{00000000-0005-0000-0000-000066090000}"/>
    <cellStyle name="Millares 8 5" xfId="2569" xr:uid="{00000000-0005-0000-0000-000067090000}"/>
    <cellStyle name="Millares 8 6" xfId="2570" xr:uid="{00000000-0005-0000-0000-000068090000}"/>
    <cellStyle name="Millares 8 7" xfId="2571" xr:uid="{00000000-0005-0000-0000-000069090000}"/>
    <cellStyle name="Millares 8 8" xfId="2572" xr:uid="{00000000-0005-0000-0000-00006A090000}"/>
    <cellStyle name="Millares 8 9" xfId="2573" xr:uid="{00000000-0005-0000-0000-00006B090000}"/>
    <cellStyle name="Millares 9" xfId="2574" xr:uid="{00000000-0005-0000-0000-00006C090000}"/>
    <cellStyle name="Moneda" xfId="388" builtinId="4"/>
    <cellStyle name="Moneda 2" xfId="389" xr:uid="{00000000-0005-0000-0000-00006F090000}"/>
    <cellStyle name="Moneda 2 10" xfId="390" xr:uid="{00000000-0005-0000-0000-000070090000}"/>
    <cellStyle name="Moneda 2 10 2" xfId="546" xr:uid="{00000000-0005-0000-0000-000071090000}"/>
    <cellStyle name="Moneda 2 11" xfId="39540" xr:uid="{00000000-0005-0000-0000-000072090000}"/>
    <cellStyle name="Moneda 2 2" xfId="545" xr:uid="{00000000-0005-0000-0000-000073090000}"/>
    <cellStyle name="Moneda 2 2 2" xfId="391" xr:uid="{00000000-0005-0000-0000-000074090000}"/>
    <cellStyle name="Moneda 2 2 2 2" xfId="547" xr:uid="{00000000-0005-0000-0000-000075090000}"/>
    <cellStyle name="Moneda 2 2 3" xfId="2576" xr:uid="{00000000-0005-0000-0000-000076090000}"/>
    <cellStyle name="Moneda 2 2 4" xfId="2575" xr:uid="{00000000-0005-0000-0000-000077090000}"/>
    <cellStyle name="Moneda 2 3" xfId="2577" xr:uid="{00000000-0005-0000-0000-000078090000}"/>
    <cellStyle name="Moneda 2 3 2" xfId="2578" xr:uid="{00000000-0005-0000-0000-000079090000}"/>
    <cellStyle name="Moneda 2 4" xfId="2579" xr:uid="{00000000-0005-0000-0000-00007A090000}"/>
    <cellStyle name="Moneda 2 4 2" xfId="2580" xr:uid="{00000000-0005-0000-0000-00007B090000}"/>
    <cellStyle name="Moneda 2 5" xfId="2581" xr:uid="{00000000-0005-0000-0000-00007C090000}"/>
    <cellStyle name="Moneda 2 5 2" xfId="2582" xr:uid="{00000000-0005-0000-0000-00007D090000}"/>
    <cellStyle name="Moneda 2 6" xfId="2583" xr:uid="{00000000-0005-0000-0000-00007E090000}"/>
    <cellStyle name="Moneda 2 6 2" xfId="2584" xr:uid="{00000000-0005-0000-0000-00007F090000}"/>
    <cellStyle name="Moneda 2 7" xfId="2585" xr:uid="{00000000-0005-0000-0000-000080090000}"/>
    <cellStyle name="Moneda 2 7 2" xfId="2586" xr:uid="{00000000-0005-0000-0000-000081090000}"/>
    <cellStyle name="Moneda 2 8" xfId="2587" xr:uid="{00000000-0005-0000-0000-000082090000}"/>
    <cellStyle name="Moneda 2 8 2" xfId="2588" xr:uid="{00000000-0005-0000-0000-000083090000}"/>
    <cellStyle name="Moneda 2 9" xfId="2589" xr:uid="{00000000-0005-0000-0000-000084090000}"/>
    <cellStyle name="Moneda 26" xfId="2590" xr:uid="{00000000-0005-0000-0000-000085090000}"/>
    <cellStyle name="Moneda 26 2" xfId="2591" xr:uid="{00000000-0005-0000-0000-000086090000}"/>
    <cellStyle name="Moneda 26 2 2" xfId="2592" xr:uid="{00000000-0005-0000-0000-000087090000}"/>
    <cellStyle name="Moneda 26 2 3" xfId="2593" xr:uid="{00000000-0005-0000-0000-000088090000}"/>
    <cellStyle name="Moneda 26 3" xfId="2594" xr:uid="{00000000-0005-0000-0000-000089090000}"/>
    <cellStyle name="Moneda 26 3 2" xfId="2595" xr:uid="{00000000-0005-0000-0000-00008A090000}"/>
    <cellStyle name="Moneda 26 3 3" xfId="2596" xr:uid="{00000000-0005-0000-0000-00008B090000}"/>
    <cellStyle name="Moneda 26 4" xfId="2597" xr:uid="{00000000-0005-0000-0000-00008C090000}"/>
    <cellStyle name="Moneda 3" xfId="544" xr:uid="{00000000-0005-0000-0000-00008D090000}"/>
    <cellStyle name="Moneda 3 2" xfId="2599" xr:uid="{00000000-0005-0000-0000-00008E090000}"/>
    <cellStyle name="Moneda 3 3" xfId="2600" xr:uid="{00000000-0005-0000-0000-00008F090000}"/>
    <cellStyle name="Moneda 3 4" xfId="2601" xr:uid="{00000000-0005-0000-0000-000090090000}"/>
    <cellStyle name="Moneda 3 5" xfId="2602" xr:uid="{00000000-0005-0000-0000-000091090000}"/>
    <cellStyle name="Moneda 3 6" xfId="2603" xr:uid="{00000000-0005-0000-0000-000092090000}"/>
    <cellStyle name="Moneda 3 7" xfId="2604" xr:uid="{00000000-0005-0000-0000-000093090000}"/>
    <cellStyle name="Moneda 3 8" xfId="2605" xr:uid="{00000000-0005-0000-0000-000094090000}"/>
    <cellStyle name="Moneda 3 9" xfId="2598" xr:uid="{00000000-0005-0000-0000-000095090000}"/>
    <cellStyle name="Moneda 4" xfId="392" xr:uid="{00000000-0005-0000-0000-000096090000}"/>
    <cellStyle name="Moneda 4 2" xfId="548" xr:uid="{00000000-0005-0000-0000-000097090000}"/>
    <cellStyle name="Moneda 5" xfId="551" xr:uid="{00000000-0005-0000-0000-000098090000}"/>
    <cellStyle name="Neutral 10" xfId="393" xr:uid="{00000000-0005-0000-0000-000099090000}"/>
    <cellStyle name="Neutral 11" xfId="394" xr:uid="{00000000-0005-0000-0000-00009A090000}"/>
    <cellStyle name="Neutral 12" xfId="395" xr:uid="{00000000-0005-0000-0000-00009B090000}"/>
    <cellStyle name="Neutral 2" xfId="396" xr:uid="{00000000-0005-0000-0000-00009C090000}"/>
    <cellStyle name="Neutral 3" xfId="397" xr:uid="{00000000-0005-0000-0000-00009D090000}"/>
    <cellStyle name="Neutral 4" xfId="398" xr:uid="{00000000-0005-0000-0000-00009E090000}"/>
    <cellStyle name="Neutral 5" xfId="399" xr:uid="{00000000-0005-0000-0000-00009F090000}"/>
    <cellStyle name="Neutral 6" xfId="400" xr:uid="{00000000-0005-0000-0000-0000A0090000}"/>
    <cellStyle name="Neutral 7" xfId="401" xr:uid="{00000000-0005-0000-0000-0000A1090000}"/>
    <cellStyle name="Neutral 8" xfId="402" xr:uid="{00000000-0005-0000-0000-0000A2090000}"/>
    <cellStyle name="Neutral 9" xfId="403" xr:uid="{00000000-0005-0000-0000-0000A3090000}"/>
    <cellStyle name="Normal" xfId="0" builtinId="0"/>
    <cellStyle name="Normal 10" xfId="404" xr:uid="{00000000-0005-0000-0000-0000A5090000}"/>
    <cellStyle name="Normal 10 10" xfId="2607" xr:uid="{00000000-0005-0000-0000-0000A6090000}"/>
    <cellStyle name="Normal 10 11" xfId="2608" xr:uid="{00000000-0005-0000-0000-0000A7090000}"/>
    <cellStyle name="Normal 10 12" xfId="2609" xr:uid="{00000000-0005-0000-0000-0000A8090000}"/>
    <cellStyle name="Normal 10 13" xfId="2610" xr:uid="{00000000-0005-0000-0000-0000A9090000}"/>
    <cellStyle name="Normal 10 14" xfId="2611" xr:uid="{00000000-0005-0000-0000-0000AA090000}"/>
    <cellStyle name="Normal 10 15" xfId="2612" xr:uid="{00000000-0005-0000-0000-0000AB090000}"/>
    <cellStyle name="Normal 10 16" xfId="2613" xr:uid="{00000000-0005-0000-0000-0000AC090000}"/>
    <cellStyle name="Normal 10 17" xfId="2614" xr:uid="{00000000-0005-0000-0000-0000AD090000}"/>
    <cellStyle name="Normal 10 18" xfId="2615" xr:uid="{00000000-0005-0000-0000-0000AE090000}"/>
    <cellStyle name="Normal 10 19" xfId="2616" xr:uid="{00000000-0005-0000-0000-0000AF090000}"/>
    <cellStyle name="Normal 10 2" xfId="2617" xr:uid="{00000000-0005-0000-0000-0000B0090000}"/>
    <cellStyle name="Normal 10 2 10" xfId="405" xr:uid="{00000000-0005-0000-0000-0000B1090000}"/>
    <cellStyle name="Normal 10 2 10 10" xfId="2618" xr:uid="{00000000-0005-0000-0000-0000B2090000}"/>
    <cellStyle name="Normal 10 2 10 10 10" xfId="2619" xr:uid="{00000000-0005-0000-0000-0000B3090000}"/>
    <cellStyle name="Normal 10 2 10 10 11" xfId="2620" xr:uid="{00000000-0005-0000-0000-0000B4090000}"/>
    <cellStyle name="Normal 10 2 10 10 12" xfId="2621" xr:uid="{00000000-0005-0000-0000-0000B5090000}"/>
    <cellStyle name="Normal 10 2 10 10 13" xfId="2622" xr:uid="{00000000-0005-0000-0000-0000B6090000}"/>
    <cellStyle name="Normal 10 2 10 10 14" xfId="2623" xr:uid="{00000000-0005-0000-0000-0000B7090000}"/>
    <cellStyle name="Normal 10 2 10 10 2" xfId="2624" xr:uid="{00000000-0005-0000-0000-0000B8090000}"/>
    <cellStyle name="Normal 10 2 10 10 2 10" xfId="2625" xr:uid="{00000000-0005-0000-0000-0000B9090000}"/>
    <cellStyle name="Normal 10 2 10 10 2 2" xfId="2626" xr:uid="{00000000-0005-0000-0000-0000BA090000}"/>
    <cellStyle name="Normal 10 2 10 10 2 3" xfId="2627" xr:uid="{00000000-0005-0000-0000-0000BB090000}"/>
    <cellStyle name="Normal 10 2 10 10 2 4" xfId="2628" xr:uid="{00000000-0005-0000-0000-0000BC090000}"/>
    <cellStyle name="Normal 10 2 10 10 2 5" xfId="2629" xr:uid="{00000000-0005-0000-0000-0000BD090000}"/>
    <cellStyle name="Normal 10 2 10 10 2 6" xfId="2630" xr:uid="{00000000-0005-0000-0000-0000BE090000}"/>
    <cellStyle name="Normal 10 2 10 10 2 7" xfId="2631" xr:uid="{00000000-0005-0000-0000-0000BF090000}"/>
    <cellStyle name="Normal 10 2 10 10 2 8" xfId="2632" xr:uid="{00000000-0005-0000-0000-0000C0090000}"/>
    <cellStyle name="Normal 10 2 10 10 2 9" xfId="2633" xr:uid="{00000000-0005-0000-0000-0000C1090000}"/>
    <cellStyle name="Normal 10 2 10 10 3" xfId="2634" xr:uid="{00000000-0005-0000-0000-0000C2090000}"/>
    <cellStyle name="Normal 10 2 10 10 3 10" xfId="2635" xr:uid="{00000000-0005-0000-0000-0000C3090000}"/>
    <cellStyle name="Normal 10 2 10 10 3 2" xfId="2636" xr:uid="{00000000-0005-0000-0000-0000C4090000}"/>
    <cellStyle name="Normal 10 2 10 10 3 3" xfId="2637" xr:uid="{00000000-0005-0000-0000-0000C5090000}"/>
    <cellStyle name="Normal 10 2 10 10 3 4" xfId="2638" xr:uid="{00000000-0005-0000-0000-0000C6090000}"/>
    <cellStyle name="Normal 10 2 10 10 3 5" xfId="2639" xr:uid="{00000000-0005-0000-0000-0000C7090000}"/>
    <cellStyle name="Normal 10 2 10 10 3 6" xfId="2640" xr:uid="{00000000-0005-0000-0000-0000C8090000}"/>
    <cellStyle name="Normal 10 2 10 10 3 7" xfId="2641" xr:uid="{00000000-0005-0000-0000-0000C9090000}"/>
    <cellStyle name="Normal 10 2 10 10 3 8" xfId="2642" xr:uid="{00000000-0005-0000-0000-0000CA090000}"/>
    <cellStyle name="Normal 10 2 10 10 3 9" xfId="2643" xr:uid="{00000000-0005-0000-0000-0000CB090000}"/>
    <cellStyle name="Normal 10 2 10 10 4" xfId="2644" xr:uid="{00000000-0005-0000-0000-0000CC090000}"/>
    <cellStyle name="Normal 10 2 10 10 4 10" xfId="2645" xr:uid="{00000000-0005-0000-0000-0000CD090000}"/>
    <cellStyle name="Normal 10 2 10 10 4 2" xfId="2646" xr:uid="{00000000-0005-0000-0000-0000CE090000}"/>
    <cellStyle name="Normal 10 2 10 10 4 3" xfId="2647" xr:uid="{00000000-0005-0000-0000-0000CF090000}"/>
    <cellStyle name="Normal 10 2 10 10 4 4" xfId="2648" xr:uid="{00000000-0005-0000-0000-0000D0090000}"/>
    <cellStyle name="Normal 10 2 10 10 4 5" xfId="2649" xr:uid="{00000000-0005-0000-0000-0000D1090000}"/>
    <cellStyle name="Normal 10 2 10 10 4 6" xfId="2650" xr:uid="{00000000-0005-0000-0000-0000D2090000}"/>
    <cellStyle name="Normal 10 2 10 10 4 7" xfId="2651" xr:uid="{00000000-0005-0000-0000-0000D3090000}"/>
    <cellStyle name="Normal 10 2 10 10 4 8" xfId="2652" xr:uid="{00000000-0005-0000-0000-0000D4090000}"/>
    <cellStyle name="Normal 10 2 10 10 4 9" xfId="2653" xr:uid="{00000000-0005-0000-0000-0000D5090000}"/>
    <cellStyle name="Normal 10 2 10 10 5" xfId="2654" xr:uid="{00000000-0005-0000-0000-0000D6090000}"/>
    <cellStyle name="Normal 10 2 10 10 5 10" xfId="2655" xr:uid="{00000000-0005-0000-0000-0000D7090000}"/>
    <cellStyle name="Normal 10 2 10 10 5 2" xfId="2656" xr:uid="{00000000-0005-0000-0000-0000D8090000}"/>
    <cellStyle name="Normal 10 2 10 10 5 3" xfId="2657" xr:uid="{00000000-0005-0000-0000-0000D9090000}"/>
    <cellStyle name="Normal 10 2 10 10 5 4" xfId="2658" xr:uid="{00000000-0005-0000-0000-0000DA090000}"/>
    <cellStyle name="Normal 10 2 10 10 5 5" xfId="2659" xr:uid="{00000000-0005-0000-0000-0000DB090000}"/>
    <cellStyle name="Normal 10 2 10 10 5 6" xfId="2660" xr:uid="{00000000-0005-0000-0000-0000DC090000}"/>
    <cellStyle name="Normal 10 2 10 10 5 7" xfId="2661" xr:uid="{00000000-0005-0000-0000-0000DD090000}"/>
    <cellStyle name="Normal 10 2 10 10 5 8" xfId="2662" xr:uid="{00000000-0005-0000-0000-0000DE090000}"/>
    <cellStyle name="Normal 10 2 10 10 5 9" xfId="2663" xr:uid="{00000000-0005-0000-0000-0000DF090000}"/>
    <cellStyle name="Normal 10 2 10 10 6" xfId="2664" xr:uid="{00000000-0005-0000-0000-0000E0090000}"/>
    <cellStyle name="Normal 10 2 10 10 7" xfId="2665" xr:uid="{00000000-0005-0000-0000-0000E1090000}"/>
    <cellStyle name="Normal 10 2 10 10 8" xfId="2666" xr:uid="{00000000-0005-0000-0000-0000E2090000}"/>
    <cellStyle name="Normal 10 2 10 10 9" xfId="2667" xr:uid="{00000000-0005-0000-0000-0000E3090000}"/>
    <cellStyle name="Normal 10 2 10 11" xfId="2668" xr:uid="{00000000-0005-0000-0000-0000E4090000}"/>
    <cellStyle name="Normal 10 2 10 11 10" xfId="2669" xr:uid="{00000000-0005-0000-0000-0000E5090000}"/>
    <cellStyle name="Normal 10 2 10 11 11" xfId="2670" xr:uid="{00000000-0005-0000-0000-0000E6090000}"/>
    <cellStyle name="Normal 10 2 10 11 12" xfId="2671" xr:uid="{00000000-0005-0000-0000-0000E7090000}"/>
    <cellStyle name="Normal 10 2 10 11 13" xfId="2672" xr:uid="{00000000-0005-0000-0000-0000E8090000}"/>
    <cellStyle name="Normal 10 2 10 11 14" xfId="2673" xr:uid="{00000000-0005-0000-0000-0000E9090000}"/>
    <cellStyle name="Normal 10 2 10 11 2" xfId="2674" xr:uid="{00000000-0005-0000-0000-0000EA090000}"/>
    <cellStyle name="Normal 10 2 10 11 2 10" xfId="2675" xr:uid="{00000000-0005-0000-0000-0000EB090000}"/>
    <cellStyle name="Normal 10 2 10 11 2 2" xfId="2676" xr:uid="{00000000-0005-0000-0000-0000EC090000}"/>
    <cellStyle name="Normal 10 2 10 11 2 3" xfId="2677" xr:uid="{00000000-0005-0000-0000-0000ED090000}"/>
    <cellStyle name="Normal 10 2 10 11 2 4" xfId="2678" xr:uid="{00000000-0005-0000-0000-0000EE090000}"/>
    <cellStyle name="Normal 10 2 10 11 2 5" xfId="2679" xr:uid="{00000000-0005-0000-0000-0000EF090000}"/>
    <cellStyle name="Normal 10 2 10 11 2 6" xfId="2680" xr:uid="{00000000-0005-0000-0000-0000F0090000}"/>
    <cellStyle name="Normal 10 2 10 11 2 7" xfId="2681" xr:uid="{00000000-0005-0000-0000-0000F1090000}"/>
    <cellStyle name="Normal 10 2 10 11 2 8" xfId="2682" xr:uid="{00000000-0005-0000-0000-0000F2090000}"/>
    <cellStyle name="Normal 10 2 10 11 2 9" xfId="2683" xr:uid="{00000000-0005-0000-0000-0000F3090000}"/>
    <cellStyle name="Normal 10 2 10 11 3" xfId="2684" xr:uid="{00000000-0005-0000-0000-0000F4090000}"/>
    <cellStyle name="Normal 10 2 10 11 3 10" xfId="2685" xr:uid="{00000000-0005-0000-0000-0000F5090000}"/>
    <cellStyle name="Normal 10 2 10 11 3 2" xfId="2686" xr:uid="{00000000-0005-0000-0000-0000F6090000}"/>
    <cellStyle name="Normal 10 2 10 11 3 3" xfId="2687" xr:uid="{00000000-0005-0000-0000-0000F7090000}"/>
    <cellStyle name="Normal 10 2 10 11 3 4" xfId="2688" xr:uid="{00000000-0005-0000-0000-0000F8090000}"/>
    <cellStyle name="Normal 10 2 10 11 3 5" xfId="2689" xr:uid="{00000000-0005-0000-0000-0000F9090000}"/>
    <cellStyle name="Normal 10 2 10 11 3 6" xfId="2690" xr:uid="{00000000-0005-0000-0000-0000FA090000}"/>
    <cellStyle name="Normal 10 2 10 11 3 7" xfId="2691" xr:uid="{00000000-0005-0000-0000-0000FB090000}"/>
    <cellStyle name="Normal 10 2 10 11 3 8" xfId="2692" xr:uid="{00000000-0005-0000-0000-0000FC090000}"/>
    <cellStyle name="Normal 10 2 10 11 3 9" xfId="2693" xr:uid="{00000000-0005-0000-0000-0000FD090000}"/>
    <cellStyle name="Normal 10 2 10 11 4" xfId="2694" xr:uid="{00000000-0005-0000-0000-0000FE090000}"/>
    <cellStyle name="Normal 10 2 10 11 4 10" xfId="2695" xr:uid="{00000000-0005-0000-0000-0000FF090000}"/>
    <cellStyle name="Normal 10 2 10 11 4 2" xfId="2696" xr:uid="{00000000-0005-0000-0000-0000000A0000}"/>
    <cellStyle name="Normal 10 2 10 11 4 3" xfId="2697" xr:uid="{00000000-0005-0000-0000-0000010A0000}"/>
    <cellStyle name="Normal 10 2 10 11 4 4" xfId="2698" xr:uid="{00000000-0005-0000-0000-0000020A0000}"/>
    <cellStyle name="Normal 10 2 10 11 4 5" xfId="2699" xr:uid="{00000000-0005-0000-0000-0000030A0000}"/>
    <cellStyle name="Normal 10 2 10 11 4 6" xfId="2700" xr:uid="{00000000-0005-0000-0000-0000040A0000}"/>
    <cellStyle name="Normal 10 2 10 11 4 7" xfId="2701" xr:uid="{00000000-0005-0000-0000-0000050A0000}"/>
    <cellStyle name="Normal 10 2 10 11 4 8" xfId="2702" xr:uid="{00000000-0005-0000-0000-0000060A0000}"/>
    <cellStyle name="Normal 10 2 10 11 4 9" xfId="2703" xr:uid="{00000000-0005-0000-0000-0000070A0000}"/>
    <cellStyle name="Normal 10 2 10 11 5" xfId="2704" xr:uid="{00000000-0005-0000-0000-0000080A0000}"/>
    <cellStyle name="Normal 10 2 10 11 5 10" xfId="2705" xr:uid="{00000000-0005-0000-0000-0000090A0000}"/>
    <cellStyle name="Normal 10 2 10 11 5 2" xfId="2706" xr:uid="{00000000-0005-0000-0000-00000A0A0000}"/>
    <cellStyle name="Normal 10 2 10 11 5 3" xfId="2707" xr:uid="{00000000-0005-0000-0000-00000B0A0000}"/>
    <cellStyle name="Normal 10 2 10 11 5 4" xfId="2708" xr:uid="{00000000-0005-0000-0000-00000C0A0000}"/>
    <cellStyle name="Normal 10 2 10 11 5 5" xfId="2709" xr:uid="{00000000-0005-0000-0000-00000D0A0000}"/>
    <cellStyle name="Normal 10 2 10 11 5 6" xfId="2710" xr:uid="{00000000-0005-0000-0000-00000E0A0000}"/>
    <cellStyle name="Normal 10 2 10 11 5 7" xfId="2711" xr:uid="{00000000-0005-0000-0000-00000F0A0000}"/>
    <cellStyle name="Normal 10 2 10 11 5 8" xfId="2712" xr:uid="{00000000-0005-0000-0000-0000100A0000}"/>
    <cellStyle name="Normal 10 2 10 11 5 9" xfId="2713" xr:uid="{00000000-0005-0000-0000-0000110A0000}"/>
    <cellStyle name="Normal 10 2 10 11 6" xfId="2714" xr:uid="{00000000-0005-0000-0000-0000120A0000}"/>
    <cellStyle name="Normal 10 2 10 11 7" xfId="2715" xr:uid="{00000000-0005-0000-0000-0000130A0000}"/>
    <cellStyle name="Normal 10 2 10 11 8" xfId="2716" xr:uid="{00000000-0005-0000-0000-0000140A0000}"/>
    <cellStyle name="Normal 10 2 10 11 9" xfId="2717" xr:uid="{00000000-0005-0000-0000-0000150A0000}"/>
    <cellStyle name="Normal 10 2 10 12" xfId="2718" xr:uid="{00000000-0005-0000-0000-0000160A0000}"/>
    <cellStyle name="Normal 10 2 10 12 10" xfId="2719" xr:uid="{00000000-0005-0000-0000-0000170A0000}"/>
    <cellStyle name="Normal 10 2 10 12 11" xfId="2720" xr:uid="{00000000-0005-0000-0000-0000180A0000}"/>
    <cellStyle name="Normal 10 2 10 12 12" xfId="2721" xr:uid="{00000000-0005-0000-0000-0000190A0000}"/>
    <cellStyle name="Normal 10 2 10 12 13" xfId="2722" xr:uid="{00000000-0005-0000-0000-00001A0A0000}"/>
    <cellStyle name="Normal 10 2 10 12 14" xfId="2723" xr:uid="{00000000-0005-0000-0000-00001B0A0000}"/>
    <cellStyle name="Normal 10 2 10 12 2" xfId="2724" xr:uid="{00000000-0005-0000-0000-00001C0A0000}"/>
    <cellStyle name="Normal 10 2 10 12 2 10" xfId="2725" xr:uid="{00000000-0005-0000-0000-00001D0A0000}"/>
    <cellStyle name="Normal 10 2 10 12 2 2" xfId="2726" xr:uid="{00000000-0005-0000-0000-00001E0A0000}"/>
    <cellStyle name="Normal 10 2 10 12 2 3" xfId="2727" xr:uid="{00000000-0005-0000-0000-00001F0A0000}"/>
    <cellStyle name="Normal 10 2 10 12 2 4" xfId="2728" xr:uid="{00000000-0005-0000-0000-0000200A0000}"/>
    <cellStyle name="Normal 10 2 10 12 2 5" xfId="2729" xr:uid="{00000000-0005-0000-0000-0000210A0000}"/>
    <cellStyle name="Normal 10 2 10 12 2 6" xfId="2730" xr:uid="{00000000-0005-0000-0000-0000220A0000}"/>
    <cellStyle name="Normal 10 2 10 12 2 7" xfId="2731" xr:uid="{00000000-0005-0000-0000-0000230A0000}"/>
    <cellStyle name="Normal 10 2 10 12 2 8" xfId="2732" xr:uid="{00000000-0005-0000-0000-0000240A0000}"/>
    <cellStyle name="Normal 10 2 10 12 2 9" xfId="2733" xr:uid="{00000000-0005-0000-0000-0000250A0000}"/>
    <cellStyle name="Normal 10 2 10 12 3" xfId="2734" xr:uid="{00000000-0005-0000-0000-0000260A0000}"/>
    <cellStyle name="Normal 10 2 10 12 3 10" xfId="2735" xr:uid="{00000000-0005-0000-0000-0000270A0000}"/>
    <cellStyle name="Normal 10 2 10 12 3 2" xfId="2736" xr:uid="{00000000-0005-0000-0000-0000280A0000}"/>
    <cellStyle name="Normal 10 2 10 12 3 3" xfId="2737" xr:uid="{00000000-0005-0000-0000-0000290A0000}"/>
    <cellStyle name="Normal 10 2 10 12 3 4" xfId="2738" xr:uid="{00000000-0005-0000-0000-00002A0A0000}"/>
    <cellStyle name="Normal 10 2 10 12 3 5" xfId="2739" xr:uid="{00000000-0005-0000-0000-00002B0A0000}"/>
    <cellStyle name="Normal 10 2 10 12 3 6" xfId="2740" xr:uid="{00000000-0005-0000-0000-00002C0A0000}"/>
    <cellStyle name="Normal 10 2 10 12 3 7" xfId="2741" xr:uid="{00000000-0005-0000-0000-00002D0A0000}"/>
    <cellStyle name="Normal 10 2 10 12 3 8" xfId="2742" xr:uid="{00000000-0005-0000-0000-00002E0A0000}"/>
    <cellStyle name="Normal 10 2 10 12 3 9" xfId="2743" xr:uid="{00000000-0005-0000-0000-00002F0A0000}"/>
    <cellStyle name="Normal 10 2 10 12 4" xfId="2744" xr:uid="{00000000-0005-0000-0000-0000300A0000}"/>
    <cellStyle name="Normal 10 2 10 12 4 10" xfId="2745" xr:uid="{00000000-0005-0000-0000-0000310A0000}"/>
    <cellStyle name="Normal 10 2 10 12 4 2" xfId="2746" xr:uid="{00000000-0005-0000-0000-0000320A0000}"/>
    <cellStyle name="Normal 10 2 10 12 4 3" xfId="2747" xr:uid="{00000000-0005-0000-0000-0000330A0000}"/>
    <cellStyle name="Normal 10 2 10 12 4 4" xfId="2748" xr:uid="{00000000-0005-0000-0000-0000340A0000}"/>
    <cellStyle name="Normal 10 2 10 12 4 5" xfId="2749" xr:uid="{00000000-0005-0000-0000-0000350A0000}"/>
    <cellStyle name="Normal 10 2 10 12 4 6" xfId="2750" xr:uid="{00000000-0005-0000-0000-0000360A0000}"/>
    <cellStyle name="Normal 10 2 10 12 4 7" xfId="2751" xr:uid="{00000000-0005-0000-0000-0000370A0000}"/>
    <cellStyle name="Normal 10 2 10 12 4 8" xfId="2752" xr:uid="{00000000-0005-0000-0000-0000380A0000}"/>
    <cellStyle name="Normal 10 2 10 12 4 9" xfId="2753" xr:uid="{00000000-0005-0000-0000-0000390A0000}"/>
    <cellStyle name="Normal 10 2 10 12 5" xfId="2754" xr:uid="{00000000-0005-0000-0000-00003A0A0000}"/>
    <cellStyle name="Normal 10 2 10 12 5 10" xfId="2755" xr:uid="{00000000-0005-0000-0000-00003B0A0000}"/>
    <cellStyle name="Normal 10 2 10 12 5 2" xfId="2756" xr:uid="{00000000-0005-0000-0000-00003C0A0000}"/>
    <cellStyle name="Normal 10 2 10 12 5 3" xfId="2757" xr:uid="{00000000-0005-0000-0000-00003D0A0000}"/>
    <cellStyle name="Normal 10 2 10 12 5 4" xfId="2758" xr:uid="{00000000-0005-0000-0000-00003E0A0000}"/>
    <cellStyle name="Normal 10 2 10 12 5 5" xfId="2759" xr:uid="{00000000-0005-0000-0000-00003F0A0000}"/>
    <cellStyle name="Normal 10 2 10 12 5 6" xfId="2760" xr:uid="{00000000-0005-0000-0000-0000400A0000}"/>
    <cellStyle name="Normal 10 2 10 12 5 7" xfId="2761" xr:uid="{00000000-0005-0000-0000-0000410A0000}"/>
    <cellStyle name="Normal 10 2 10 12 5 8" xfId="2762" xr:uid="{00000000-0005-0000-0000-0000420A0000}"/>
    <cellStyle name="Normal 10 2 10 12 5 9" xfId="2763" xr:uid="{00000000-0005-0000-0000-0000430A0000}"/>
    <cellStyle name="Normal 10 2 10 12 6" xfId="2764" xr:uid="{00000000-0005-0000-0000-0000440A0000}"/>
    <cellStyle name="Normal 10 2 10 12 7" xfId="2765" xr:uid="{00000000-0005-0000-0000-0000450A0000}"/>
    <cellStyle name="Normal 10 2 10 12 8" xfId="2766" xr:uid="{00000000-0005-0000-0000-0000460A0000}"/>
    <cellStyle name="Normal 10 2 10 12 9" xfId="2767" xr:uid="{00000000-0005-0000-0000-0000470A0000}"/>
    <cellStyle name="Normal 10 2 10 13" xfId="2768" xr:uid="{00000000-0005-0000-0000-0000480A0000}"/>
    <cellStyle name="Normal 10 2 10 13 10" xfId="2769" xr:uid="{00000000-0005-0000-0000-0000490A0000}"/>
    <cellStyle name="Normal 10 2 10 13 11" xfId="2770" xr:uid="{00000000-0005-0000-0000-00004A0A0000}"/>
    <cellStyle name="Normal 10 2 10 13 12" xfId="2771" xr:uid="{00000000-0005-0000-0000-00004B0A0000}"/>
    <cellStyle name="Normal 10 2 10 13 13" xfId="2772" xr:uid="{00000000-0005-0000-0000-00004C0A0000}"/>
    <cellStyle name="Normal 10 2 10 13 14" xfId="2773" xr:uid="{00000000-0005-0000-0000-00004D0A0000}"/>
    <cellStyle name="Normal 10 2 10 13 2" xfId="2774" xr:uid="{00000000-0005-0000-0000-00004E0A0000}"/>
    <cellStyle name="Normal 10 2 10 13 2 10" xfId="2775" xr:uid="{00000000-0005-0000-0000-00004F0A0000}"/>
    <cellStyle name="Normal 10 2 10 13 2 2" xfId="2776" xr:uid="{00000000-0005-0000-0000-0000500A0000}"/>
    <cellStyle name="Normal 10 2 10 13 2 3" xfId="2777" xr:uid="{00000000-0005-0000-0000-0000510A0000}"/>
    <cellStyle name="Normal 10 2 10 13 2 4" xfId="2778" xr:uid="{00000000-0005-0000-0000-0000520A0000}"/>
    <cellStyle name="Normal 10 2 10 13 2 5" xfId="2779" xr:uid="{00000000-0005-0000-0000-0000530A0000}"/>
    <cellStyle name="Normal 10 2 10 13 2 6" xfId="2780" xr:uid="{00000000-0005-0000-0000-0000540A0000}"/>
    <cellStyle name="Normal 10 2 10 13 2 7" xfId="2781" xr:uid="{00000000-0005-0000-0000-0000550A0000}"/>
    <cellStyle name="Normal 10 2 10 13 2 8" xfId="2782" xr:uid="{00000000-0005-0000-0000-0000560A0000}"/>
    <cellStyle name="Normal 10 2 10 13 2 9" xfId="2783" xr:uid="{00000000-0005-0000-0000-0000570A0000}"/>
    <cellStyle name="Normal 10 2 10 13 3" xfId="2784" xr:uid="{00000000-0005-0000-0000-0000580A0000}"/>
    <cellStyle name="Normal 10 2 10 13 3 10" xfId="2785" xr:uid="{00000000-0005-0000-0000-0000590A0000}"/>
    <cellStyle name="Normal 10 2 10 13 3 2" xfId="2786" xr:uid="{00000000-0005-0000-0000-00005A0A0000}"/>
    <cellStyle name="Normal 10 2 10 13 3 3" xfId="2787" xr:uid="{00000000-0005-0000-0000-00005B0A0000}"/>
    <cellStyle name="Normal 10 2 10 13 3 4" xfId="2788" xr:uid="{00000000-0005-0000-0000-00005C0A0000}"/>
    <cellStyle name="Normal 10 2 10 13 3 5" xfId="2789" xr:uid="{00000000-0005-0000-0000-00005D0A0000}"/>
    <cellStyle name="Normal 10 2 10 13 3 6" xfId="2790" xr:uid="{00000000-0005-0000-0000-00005E0A0000}"/>
    <cellStyle name="Normal 10 2 10 13 3 7" xfId="2791" xr:uid="{00000000-0005-0000-0000-00005F0A0000}"/>
    <cellStyle name="Normal 10 2 10 13 3 8" xfId="2792" xr:uid="{00000000-0005-0000-0000-0000600A0000}"/>
    <cellStyle name="Normal 10 2 10 13 3 9" xfId="2793" xr:uid="{00000000-0005-0000-0000-0000610A0000}"/>
    <cellStyle name="Normal 10 2 10 13 4" xfId="2794" xr:uid="{00000000-0005-0000-0000-0000620A0000}"/>
    <cellStyle name="Normal 10 2 10 13 4 10" xfId="2795" xr:uid="{00000000-0005-0000-0000-0000630A0000}"/>
    <cellStyle name="Normal 10 2 10 13 4 2" xfId="2796" xr:uid="{00000000-0005-0000-0000-0000640A0000}"/>
    <cellStyle name="Normal 10 2 10 13 4 3" xfId="2797" xr:uid="{00000000-0005-0000-0000-0000650A0000}"/>
    <cellStyle name="Normal 10 2 10 13 4 4" xfId="2798" xr:uid="{00000000-0005-0000-0000-0000660A0000}"/>
    <cellStyle name="Normal 10 2 10 13 4 5" xfId="2799" xr:uid="{00000000-0005-0000-0000-0000670A0000}"/>
    <cellStyle name="Normal 10 2 10 13 4 6" xfId="2800" xr:uid="{00000000-0005-0000-0000-0000680A0000}"/>
    <cellStyle name="Normal 10 2 10 13 4 7" xfId="2801" xr:uid="{00000000-0005-0000-0000-0000690A0000}"/>
    <cellStyle name="Normal 10 2 10 13 4 8" xfId="2802" xr:uid="{00000000-0005-0000-0000-00006A0A0000}"/>
    <cellStyle name="Normal 10 2 10 13 4 9" xfId="2803" xr:uid="{00000000-0005-0000-0000-00006B0A0000}"/>
    <cellStyle name="Normal 10 2 10 13 5" xfId="2804" xr:uid="{00000000-0005-0000-0000-00006C0A0000}"/>
    <cellStyle name="Normal 10 2 10 13 5 10" xfId="2805" xr:uid="{00000000-0005-0000-0000-00006D0A0000}"/>
    <cellStyle name="Normal 10 2 10 13 5 2" xfId="2806" xr:uid="{00000000-0005-0000-0000-00006E0A0000}"/>
    <cellStyle name="Normal 10 2 10 13 5 3" xfId="2807" xr:uid="{00000000-0005-0000-0000-00006F0A0000}"/>
    <cellStyle name="Normal 10 2 10 13 5 4" xfId="2808" xr:uid="{00000000-0005-0000-0000-0000700A0000}"/>
    <cellStyle name="Normal 10 2 10 13 5 5" xfId="2809" xr:uid="{00000000-0005-0000-0000-0000710A0000}"/>
    <cellStyle name="Normal 10 2 10 13 5 6" xfId="2810" xr:uid="{00000000-0005-0000-0000-0000720A0000}"/>
    <cellStyle name="Normal 10 2 10 13 5 7" xfId="2811" xr:uid="{00000000-0005-0000-0000-0000730A0000}"/>
    <cellStyle name="Normal 10 2 10 13 5 8" xfId="2812" xr:uid="{00000000-0005-0000-0000-0000740A0000}"/>
    <cellStyle name="Normal 10 2 10 13 5 9" xfId="2813" xr:uid="{00000000-0005-0000-0000-0000750A0000}"/>
    <cellStyle name="Normal 10 2 10 13 6" xfId="2814" xr:uid="{00000000-0005-0000-0000-0000760A0000}"/>
    <cellStyle name="Normal 10 2 10 13 7" xfId="2815" xr:uid="{00000000-0005-0000-0000-0000770A0000}"/>
    <cellStyle name="Normal 10 2 10 13 8" xfId="2816" xr:uid="{00000000-0005-0000-0000-0000780A0000}"/>
    <cellStyle name="Normal 10 2 10 13 9" xfId="2817" xr:uid="{00000000-0005-0000-0000-0000790A0000}"/>
    <cellStyle name="Normal 10 2 10 14" xfId="2818" xr:uid="{00000000-0005-0000-0000-00007A0A0000}"/>
    <cellStyle name="Normal 10 2 10 14 10" xfId="2819" xr:uid="{00000000-0005-0000-0000-00007B0A0000}"/>
    <cellStyle name="Normal 10 2 10 14 11" xfId="2820" xr:uid="{00000000-0005-0000-0000-00007C0A0000}"/>
    <cellStyle name="Normal 10 2 10 14 12" xfId="2821" xr:uid="{00000000-0005-0000-0000-00007D0A0000}"/>
    <cellStyle name="Normal 10 2 10 14 13" xfId="2822" xr:uid="{00000000-0005-0000-0000-00007E0A0000}"/>
    <cellStyle name="Normal 10 2 10 14 14" xfId="2823" xr:uid="{00000000-0005-0000-0000-00007F0A0000}"/>
    <cellStyle name="Normal 10 2 10 14 2" xfId="2824" xr:uid="{00000000-0005-0000-0000-0000800A0000}"/>
    <cellStyle name="Normal 10 2 10 14 2 10" xfId="2825" xr:uid="{00000000-0005-0000-0000-0000810A0000}"/>
    <cellStyle name="Normal 10 2 10 14 2 2" xfId="2826" xr:uid="{00000000-0005-0000-0000-0000820A0000}"/>
    <cellStyle name="Normal 10 2 10 14 2 3" xfId="2827" xr:uid="{00000000-0005-0000-0000-0000830A0000}"/>
    <cellStyle name="Normal 10 2 10 14 2 4" xfId="2828" xr:uid="{00000000-0005-0000-0000-0000840A0000}"/>
    <cellStyle name="Normal 10 2 10 14 2 5" xfId="2829" xr:uid="{00000000-0005-0000-0000-0000850A0000}"/>
    <cellStyle name="Normal 10 2 10 14 2 6" xfId="2830" xr:uid="{00000000-0005-0000-0000-0000860A0000}"/>
    <cellStyle name="Normal 10 2 10 14 2 7" xfId="2831" xr:uid="{00000000-0005-0000-0000-0000870A0000}"/>
    <cellStyle name="Normal 10 2 10 14 2 8" xfId="2832" xr:uid="{00000000-0005-0000-0000-0000880A0000}"/>
    <cellStyle name="Normal 10 2 10 14 2 9" xfId="2833" xr:uid="{00000000-0005-0000-0000-0000890A0000}"/>
    <cellStyle name="Normal 10 2 10 14 3" xfId="2834" xr:uid="{00000000-0005-0000-0000-00008A0A0000}"/>
    <cellStyle name="Normal 10 2 10 14 3 10" xfId="2835" xr:uid="{00000000-0005-0000-0000-00008B0A0000}"/>
    <cellStyle name="Normal 10 2 10 14 3 2" xfId="2836" xr:uid="{00000000-0005-0000-0000-00008C0A0000}"/>
    <cellStyle name="Normal 10 2 10 14 3 3" xfId="2837" xr:uid="{00000000-0005-0000-0000-00008D0A0000}"/>
    <cellStyle name="Normal 10 2 10 14 3 4" xfId="2838" xr:uid="{00000000-0005-0000-0000-00008E0A0000}"/>
    <cellStyle name="Normal 10 2 10 14 3 5" xfId="2839" xr:uid="{00000000-0005-0000-0000-00008F0A0000}"/>
    <cellStyle name="Normal 10 2 10 14 3 6" xfId="2840" xr:uid="{00000000-0005-0000-0000-0000900A0000}"/>
    <cellStyle name="Normal 10 2 10 14 3 7" xfId="2841" xr:uid="{00000000-0005-0000-0000-0000910A0000}"/>
    <cellStyle name="Normal 10 2 10 14 3 8" xfId="2842" xr:uid="{00000000-0005-0000-0000-0000920A0000}"/>
    <cellStyle name="Normal 10 2 10 14 3 9" xfId="2843" xr:uid="{00000000-0005-0000-0000-0000930A0000}"/>
    <cellStyle name="Normal 10 2 10 14 4" xfId="2844" xr:uid="{00000000-0005-0000-0000-0000940A0000}"/>
    <cellStyle name="Normal 10 2 10 14 4 10" xfId="2845" xr:uid="{00000000-0005-0000-0000-0000950A0000}"/>
    <cellStyle name="Normal 10 2 10 14 4 2" xfId="2846" xr:uid="{00000000-0005-0000-0000-0000960A0000}"/>
    <cellStyle name="Normal 10 2 10 14 4 3" xfId="2847" xr:uid="{00000000-0005-0000-0000-0000970A0000}"/>
    <cellStyle name="Normal 10 2 10 14 4 4" xfId="2848" xr:uid="{00000000-0005-0000-0000-0000980A0000}"/>
    <cellStyle name="Normal 10 2 10 14 4 5" xfId="2849" xr:uid="{00000000-0005-0000-0000-0000990A0000}"/>
    <cellStyle name="Normal 10 2 10 14 4 6" xfId="2850" xr:uid="{00000000-0005-0000-0000-00009A0A0000}"/>
    <cellStyle name="Normal 10 2 10 14 4 7" xfId="2851" xr:uid="{00000000-0005-0000-0000-00009B0A0000}"/>
    <cellStyle name="Normal 10 2 10 14 4 8" xfId="2852" xr:uid="{00000000-0005-0000-0000-00009C0A0000}"/>
    <cellStyle name="Normal 10 2 10 14 4 9" xfId="2853" xr:uid="{00000000-0005-0000-0000-00009D0A0000}"/>
    <cellStyle name="Normal 10 2 10 14 5" xfId="2854" xr:uid="{00000000-0005-0000-0000-00009E0A0000}"/>
    <cellStyle name="Normal 10 2 10 14 5 10" xfId="2855" xr:uid="{00000000-0005-0000-0000-00009F0A0000}"/>
    <cellStyle name="Normal 10 2 10 14 5 2" xfId="2856" xr:uid="{00000000-0005-0000-0000-0000A00A0000}"/>
    <cellStyle name="Normal 10 2 10 14 5 3" xfId="2857" xr:uid="{00000000-0005-0000-0000-0000A10A0000}"/>
    <cellStyle name="Normal 10 2 10 14 5 4" xfId="2858" xr:uid="{00000000-0005-0000-0000-0000A20A0000}"/>
    <cellStyle name="Normal 10 2 10 14 5 5" xfId="2859" xr:uid="{00000000-0005-0000-0000-0000A30A0000}"/>
    <cellStyle name="Normal 10 2 10 14 5 6" xfId="2860" xr:uid="{00000000-0005-0000-0000-0000A40A0000}"/>
    <cellStyle name="Normal 10 2 10 14 5 7" xfId="2861" xr:uid="{00000000-0005-0000-0000-0000A50A0000}"/>
    <cellStyle name="Normal 10 2 10 14 5 8" xfId="2862" xr:uid="{00000000-0005-0000-0000-0000A60A0000}"/>
    <cellStyle name="Normal 10 2 10 14 5 9" xfId="2863" xr:uid="{00000000-0005-0000-0000-0000A70A0000}"/>
    <cellStyle name="Normal 10 2 10 14 6" xfId="2864" xr:uid="{00000000-0005-0000-0000-0000A80A0000}"/>
    <cellStyle name="Normal 10 2 10 14 7" xfId="2865" xr:uid="{00000000-0005-0000-0000-0000A90A0000}"/>
    <cellStyle name="Normal 10 2 10 14 8" xfId="2866" xr:uid="{00000000-0005-0000-0000-0000AA0A0000}"/>
    <cellStyle name="Normal 10 2 10 14 9" xfId="2867" xr:uid="{00000000-0005-0000-0000-0000AB0A0000}"/>
    <cellStyle name="Normal 10 2 10 15" xfId="2868" xr:uid="{00000000-0005-0000-0000-0000AC0A0000}"/>
    <cellStyle name="Normal 10 2 10 15 10" xfId="2869" xr:uid="{00000000-0005-0000-0000-0000AD0A0000}"/>
    <cellStyle name="Normal 10 2 10 15 11" xfId="2870" xr:uid="{00000000-0005-0000-0000-0000AE0A0000}"/>
    <cellStyle name="Normal 10 2 10 15 12" xfId="2871" xr:uid="{00000000-0005-0000-0000-0000AF0A0000}"/>
    <cellStyle name="Normal 10 2 10 15 13" xfId="2872" xr:uid="{00000000-0005-0000-0000-0000B00A0000}"/>
    <cellStyle name="Normal 10 2 10 15 14" xfId="2873" xr:uid="{00000000-0005-0000-0000-0000B10A0000}"/>
    <cellStyle name="Normal 10 2 10 15 2" xfId="2874" xr:uid="{00000000-0005-0000-0000-0000B20A0000}"/>
    <cellStyle name="Normal 10 2 10 15 2 10" xfId="2875" xr:uid="{00000000-0005-0000-0000-0000B30A0000}"/>
    <cellStyle name="Normal 10 2 10 15 2 2" xfId="2876" xr:uid="{00000000-0005-0000-0000-0000B40A0000}"/>
    <cellStyle name="Normal 10 2 10 15 2 3" xfId="2877" xr:uid="{00000000-0005-0000-0000-0000B50A0000}"/>
    <cellStyle name="Normal 10 2 10 15 2 4" xfId="2878" xr:uid="{00000000-0005-0000-0000-0000B60A0000}"/>
    <cellStyle name="Normal 10 2 10 15 2 5" xfId="2879" xr:uid="{00000000-0005-0000-0000-0000B70A0000}"/>
    <cellStyle name="Normal 10 2 10 15 2 6" xfId="2880" xr:uid="{00000000-0005-0000-0000-0000B80A0000}"/>
    <cellStyle name="Normal 10 2 10 15 2 7" xfId="2881" xr:uid="{00000000-0005-0000-0000-0000B90A0000}"/>
    <cellStyle name="Normal 10 2 10 15 2 8" xfId="2882" xr:uid="{00000000-0005-0000-0000-0000BA0A0000}"/>
    <cellStyle name="Normal 10 2 10 15 2 9" xfId="2883" xr:uid="{00000000-0005-0000-0000-0000BB0A0000}"/>
    <cellStyle name="Normal 10 2 10 15 3" xfId="2884" xr:uid="{00000000-0005-0000-0000-0000BC0A0000}"/>
    <cellStyle name="Normal 10 2 10 15 3 10" xfId="2885" xr:uid="{00000000-0005-0000-0000-0000BD0A0000}"/>
    <cellStyle name="Normal 10 2 10 15 3 2" xfId="2886" xr:uid="{00000000-0005-0000-0000-0000BE0A0000}"/>
    <cellStyle name="Normal 10 2 10 15 3 3" xfId="2887" xr:uid="{00000000-0005-0000-0000-0000BF0A0000}"/>
    <cellStyle name="Normal 10 2 10 15 3 4" xfId="2888" xr:uid="{00000000-0005-0000-0000-0000C00A0000}"/>
    <cellStyle name="Normal 10 2 10 15 3 5" xfId="2889" xr:uid="{00000000-0005-0000-0000-0000C10A0000}"/>
    <cellStyle name="Normal 10 2 10 15 3 6" xfId="2890" xr:uid="{00000000-0005-0000-0000-0000C20A0000}"/>
    <cellStyle name="Normal 10 2 10 15 3 7" xfId="2891" xr:uid="{00000000-0005-0000-0000-0000C30A0000}"/>
    <cellStyle name="Normal 10 2 10 15 3 8" xfId="2892" xr:uid="{00000000-0005-0000-0000-0000C40A0000}"/>
    <cellStyle name="Normal 10 2 10 15 3 9" xfId="2893" xr:uid="{00000000-0005-0000-0000-0000C50A0000}"/>
    <cellStyle name="Normal 10 2 10 15 4" xfId="2894" xr:uid="{00000000-0005-0000-0000-0000C60A0000}"/>
    <cellStyle name="Normal 10 2 10 15 4 10" xfId="2895" xr:uid="{00000000-0005-0000-0000-0000C70A0000}"/>
    <cellStyle name="Normal 10 2 10 15 4 2" xfId="2896" xr:uid="{00000000-0005-0000-0000-0000C80A0000}"/>
    <cellStyle name="Normal 10 2 10 15 4 3" xfId="2897" xr:uid="{00000000-0005-0000-0000-0000C90A0000}"/>
    <cellStyle name="Normal 10 2 10 15 4 4" xfId="2898" xr:uid="{00000000-0005-0000-0000-0000CA0A0000}"/>
    <cellStyle name="Normal 10 2 10 15 4 5" xfId="2899" xr:uid="{00000000-0005-0000-0000-0000CB0A0000}"/>
    <cellStyle name="Normal 10 2 10 15 4 6" xfId="2900" xr:uid="{00000000-0005-0000-0000-0000CC0A0000}"/>
    <cellStyle name="Normal 10 2 10 15 4 7" xfId="2901" xr:uid="{00000000-0005-0000-0000-0000CD0A0000}"/>
    <cellStyle name="Normal 10 2 10 15 4 8" xfId="2902" xr:uid="{00000000-0005-0000-0000-0000CE0A0000}"/>
    <cellStyle name="Normal 10 2 10 15 4 9" xfId="2903" xr:uid="{00000000-0005-0000-0000-0000CF0A0000}"/>
    <cellStyle name="Normal 10 2 10 15 5" xfId="2904" xr:uid="{00000000-0005-0000-0000-0000D00A0000}"/>
    <cellStyle name="Normal 10 2 10 15 5 10" xfId="2905" xr:uid="{00000000-0005-0000-0000-0000D10A0000}"/>
    <cellStyle name="Normal 10 2 10 15 5 2" xfId="2906" xr:uid="{00000000-0005-0000-0000-0000D20A0000}"/>
    <cellStyle name="Normal 10 2 10 15 5 3" xfId="2907" xr:uid="{00000000-0005-0000-0000-0000D30A0000}"/>
    <cellStyle name="Normal 10 2 10 15 5 4" xfId="2908" xr:uid="{00000000-0005-0000-0000-0000D40A0000}"/>
    <cellStyle name="Normal 10 2 10 15 5 5" xfId="2909" xr:uid="{00000000-0005-0000-0000-0000D50A0000}"/>
    <cellStyle name="Normal 10 2 10 15 5 6" xfId="2910" xr:uid="{00000000-0005-0000-0000-0000D60A0000}"/>
    <cellStyle name="Normal 10 2 10 15 5 7" xfId="2911" xr:uid="{00000000-0005-0000-0000-0000D70A0000}"/>
    <cellStyle name="Normal 10 2 10 15 5 8" xfId="2912" xr:uid="{00000000-0005-0000-0000-0000D80A0000}"/>
    <cellStyle name="Normal 10 2 10 15 5 9" xfId="2913" xr:uid="{00000000-0005-0000-0000-0000D90A0000}"/>
    <cellStyle name="Normal 10 2 10 15 6" xfId="2914" xr:uid="{00000000-0005-0000-0000-0000DA0A0000}"/>
    <cellStyle name="Normal 10 2 10 15 7" xfId="2915" xr:uid="{00000000-0005-0000-0000-0000DB0A0000}"/>
    <cellStyle name="Normal 10 2 10 15 8" xfId="2916" xr:uid="{00000000-0005-0000-0000-0000DC0A0000}"/>
    <cellStyle name="Normal 10 2 10 15 9" xfId="2917" xr:uid="{00000000-0005-0000-0000-0000DD0A0000}"/>
    <cellStyle name="Normal 10 2 10 16" xfId="2918" xr:uid="{00000000-0005-0000-0000-0000DE0A0000}"/>
    <cellStyle name="Normal 10 2 10 16 10" xfId="2919" xr:uid="{00000000-0005-0000-0000-0000DF0A0000}"/>
    <cellStyle name="Normal 10 2 10 16 11" xfId="2920" xr:uid="{00000000-0005-0000-0000-0000E00A0000}"/>
    <cellStyle name="Normal 10 2 10 16 12" xfId="2921" xr:uid="{00000000-0005-0000-0000-0000E10A0000}"/>
    <cellStyle name="Normal 10 2 10 16 13" xfId="2922" xr:uid="{00000000-0005-0000-0000-0000E20A0000}"/>
    <cellStyle name="Normal 10 2 10 16 14" xfId="2923" xr:uid="{00000000-0005-0000-0000-0000E30A0000}"/>
    <cellStyle name="Normal 10 2 10 16 2" xfId="2924" xr:uid="{00000000-0005-0000-0000-0000E40A0000}"/>
    <cellStyle name="Normal 10 2 10 16 2 10" xfId="2925" xr:uid="{00000000-0005-0000-0000-0000E50A0000}"/>
    <cellStyle name="Normal 10 2 10 16 2 2" xfId="2926" xr:uid="{00000000-0005-0000-0000-0000E60A0000}"/>
    <cellStyle name="Normal 10 2 10 16 2 3" xfId="2927" xr:uid="{00000000-0005-0000-0000-0000E70A0000}"/>
    <cellStyle name="Normal 10 2 10 16 2 4" xfId="2928" xr:uid="{00000000-0005-0000-0000-0000E80A0000}"/>
    <cellStyle name="Normal 10 2 10 16 2 5" xfId="2929" xr:uid="{00000000-0005-0000-0000-0000E90A0000}"/>
    <cellStyle name="Normal 10 2 10 16 2 6" xfId="2930" xr:uid="{00000000-0005-0000-0000-0000EA0A0000}"/>
    <cellStyle name="Normal 10 2 10 16 2 7" xfId="2931" xr:uid="{00000000-0005-0000-0000-0000EB0A0000}"/>
    <cellStyle name="Normal 10 2 10 16 2 8" xfId="2932" xr:uid="{00000000-0005-0000-0000-0000EC0A0000}"/>
    <cellStyle name="Normal 10 2 10 16 2 9" xfId="2933" xr:uid="{00000000-0005-0000-0000-0000ED0A0000}"/>
    <cellStyle name="Normal 10 2 10 16 3" xfId="2934" xr:uid="{00000000-0005-0000-0000-0000EE0A0000}"/>
    <cellStyle name="Normal 10 2 10 16 3 10" xfId="2935" xr:uid="{00000000-0005-0000-0000-0000EF0A0000}"/>
    <cellStyle name="Normal 10 2 10 16 3 2" xfId="2936" xr:uid="{00000000-0005-0000-0000-0000F00A0000}"/>
    <cellStyle name="Normal 10 2 10 16 3 3" xfId="2937" xr:uid="{00000000-0005-0000-0000-0000F10A0000}"/>
    <cellStyle name="Normal 10 2 10 16 3 4" xfId="2938" xr:uid="{00000000-0005-0000-0000-0000F20A0000}"/>
    <cellStyle name="Normal 10 2 10 16 3 5" xfId="2939" xr:uid="{00000000-0005-0000-0000-0000F30A0000}"/>
    <cellStyle name="Normal 10 2 10 16 3 6" xfId="2940" xr:uid="{00000000-0005-0000-0000-0000F40A0000}"/>
    <cellStyle name="Normal 10 2 10 16 3 7" xfId="2941" xr:uid="{00000000-0005-0000-0000-0000F50A0000}"/>
    <cellStyle name="Normal 10 2 10 16 3 8" xfId="2942" xr:uid="{00000000-0005-0000-0000-0000F60A0000}"/>
    <cellStyle name="Normal 10 2 10 16 3 9" xfId="2943" xr:uid="{00000000-0005-0000-0000-0000F70A0000}"/>
    <cellStyle name="Normal 10 2 10 16 4" xfId="2944" xr:uid="{00000000-0005-0000-0000-0000F80A0000}"/>
    <cellStyle name="Normal 10 2 10 16 4 10" xfId="2945" xr:uid="{00000000-0005-0000-0000-0000F90A0000}"/>
    <cellStyle name="Normal 10 2 10 16 4 2" xfId="2946" xr:uid="{00000000-0005-0000-0000-0000FA0A0000}"/>
    <cellStyle name="Normal 10 2 10 16 4 3" xfId="2947" xr:uid="{00000000-0005-0000-0000-0000FB0A0000}"/>
    <cellStyle name="Normal 10 2 10 16 4 4" xfId="2948" xr:uid="{00000000-0005-0000-0000-0000FC0A0000}"/>
    <cellStyle name="Normal 10 2 10 16 4 5" xfId="2949" xr:uid="{00000000-0005-0000-0000-0000FD0A0000}"/>
    <cellStyle name="Normal 10 2 10 16 4 6" xfId="2950" xr:uid="{00000000-0005-0000-0000-0000FE0A0000}"/>
    <cellStyle name="Normal 10 2 10 16 4 7" xfId="2951" xr:uid="{00000000-0005-0000-0000-0000FF0A0000}"/>
    <cellStyle name="Normal 10 2 10 16 4 8" xfId="2952" xr:uid="{00000000-0005-0000-0000-0000000B0000}"/>
    <cellStyle name="Normal 10 2 10 16 4 9" xfId="2953" xr:uid="{00000000-0005-0000-0000-0000010B0000}"/>
    <cellStyle name="Normal 10 2 10 16 5" xfId="2954" xr:uid="{00000000-0005-0000-0000-0000020B0000}"/>
    <cellStyle name="Normal 10 2 10 16 5 10" xfId="2955" xr:uid="{00000000-0005-0000-0000-0000030B0000}"/>
    <cellStyle name="Normal 10 2 10 16 5 2" xfId="2956" xr:uid="{00000000-0005-0000-0000-0000040B0000}"/>
    <cellStyle name="Normal 10 2 10 16 5 3" xfId="2957" xr:uid="{00000000-0005-0000-0000-0000050B0000}"/>
    <cellStyle name="Normal 10 2 10 16 5 4" xfId="2958" xr:uid="{00000000-0005-0000-0000-0000060B0000}"/>
    <cellStyle name="Normal 10 2 10 16 5 5" xfId="2959" xr:uid="{00000000-0005-0000-0000-0000070B0000}"/>
    <cellStyle name="Normal 10 2 10 16 5 6" xfId="2960" xr:uid="{00000000-0005-0000-0000-0000080B0000}"/>
    <cellStyle name="Normal 10 2 10 16 5 7" xfId="2961" xr:uid="{00000000-0005-0000-0000-0000090B0000}"/>
    <cellStyle name="Normal 10 2 10 16 5 8" xfId="2962" xr:uid="{00000000-0005-0000-0000-00000A0B0000}"/>
    <cellStyle name="Normal 10 2 10 16 5 9" xfId="2963" xr:uid="{00000000-0005-0000-0000-00000B0B0000}"/>
    <cellStyle name="Normal 10 2 10 16 6" xfId="2964" xr:uid="{00000000-0005-0000-0000-00000C0B0000}"/>
    <cellStyle name="Normal 10 2 10 16 7" xfId="2965" xr:uid="{00000000-0005-0000-0000-00000D0B0000}"/>
    <cellStyle name="Normal 10 2 10 16 8" xfId="2966" xr:uid="{00000000-0005-0000-0000-00000E0B0000}"/>
    <cellStyle name="Normal 10 2 10 16 9" xfId="2967" xr:uid="{00000000-0005-0000-0000-00000F0B0000}"/>
    <cellStyle name="Normal 10 2 10 17" xfId="2968" xr:uid="{00000000-0005-0000-0000-0000100B0000}"/>
    <cellStyle name="Normal 10 2 10 17 10" xfId="2969" xr:uid="{00000000-0005-0000-0000-0000110B0000}"/>
    <cellStyle name="Normal 10 2 10 17 11" xfId="2970" xr:uid="{00000000-0005-0000-0000-0000120B0000}"/>
    <cellStyle name="Normal 10 2 10 17 12" xfId="2971" xr:uid="{00000000-0005-0000-0000-0000130B0000}"/>
    <cellStyle name="Normal 10 2 10 17 13" xfId="2972" xr:uid="{00000000-0005-0000-0000-0000140B0000}"/>
    <cellStyle name="Normal 10 2 10 17 14" xfId="2973" xr:uid="{00000000-0005-0000-0000-0000150B0000}"/>
    <cellStyle name="Normal 10 2 10 17 2" xfId="2974" xr:uid="{00000000-0005-0000-0000-0000160B0000}"/>
    <cellStyle name="Normal 10 2 10 17 2 10" xfId="2975" xr:uid="{00000000-0005-0000-0000-0000170B0000}"/>
    <cellStyle name="Normal 10 2 10 17 2 2" xfId="2976" xr:uid="{00000000-0005-0000-0000-0000180B0000}"/>
    <cellStyle name="Normal 10 2 10 17 2 3" xfId="2977" xr:uid="{00000000-0005-0000-0000-0000190B0000}"/>
    <cellStyle name="Normal 10 2 10 17 2 4" xfId="2978" xr:uid="{00000000-0005-0000-0000-00001A0B0000}"/>
    <cellStyle name="Normal 10 2 10 17 2 5" xfId="2979" xr:uid="{00000000-0005-0000-0000-00001B0B0000}"/>
    <cellStyle name="Normal 10 2 10 17 2 6" xfId="2980" xr:uid="{00000000-0005-0000-0000-00001C0B0000}"/>
    <cellStyle name="Normal 10 2 10 17 2 7" xfId="2981" xr:uid="{00000000-0005-0000-0000-00001D0B0000}"/>
    <cellStyle name="Normal 10 2 10 17 2 8" xfId="2982" xr:uid="{00000000-0005-0000-0000-00001E0B0000}"/>
    <cellStyle name="Normal 10 2 10 17 2 9" xfId="2983" xr:uid="{00000000-0005-0000-0000-00001F0B0000}"/>
    <cellStyle name="Normal 10 2 10 17 3" xfId="2984" xr:uid="{00000000-0005-0000-0000-0000200B0000}"/>
    <cellStyle name="Normal 10 2 10 17 3 10" xfId="2985" xr:uid="{00000000-0005-0000-0000-0000210B0000}"/>
    <cellStyle name="Normal 10 2 10 17 3 2" xfId="2986" xr:uid="{00000000-0005-0000-0000-0000220B0000}"/>
    <cellStyle name="Normal 10 2 10 17 3 3" xfId="2987" xr:uid="{00000000-0005-0000-0000-0000230B0000}"/>
    <cellStyle name="Normal 10 2 10 17 3 4" xfId="2988" xr:uid="{00000000-0005-0000-0000-0000240B0000}"/>
    <cellStyle name="Normal 10 2 10 17 3 5" xfId="2989" xr:uid="{00000000-0005-0000-0000-0000250B0000}"/>
    <cellStyle name="Normal 10 2 10 17 3 6" xfId="2990" xr:uid="{00000000-0005-0000-0000-0000260B0000}"/>
    <cellStyle name="Normal 10 2 10 17 3 7" xfId="2991" xr:uid="{00000000-0005-0000-0000-0000270B0000}"/>
    <cellStyle name="Normal 10 2 10 17 3 8" xfId="2992" xr:uid="{00000000-0005-0000-0000-0000280B0000}"/>
    <cellStyle name="Normal 10 2 10 17 3 9" xfId="2993" xr:uid="{00000000-0005-0000-0000-0000290B0000}"/>
    <cellStyle name="Normal 10 2 10 17 4" xfId="2994" xr:uid="{00000000-0005-0000-0000-00002A0B0000}"/>
    <cellStyle name="Normal 10 2 10 17 4 10" xfId="2995" xr:uid="{00000000-0005-0000-0000-00002B0B0000}"/>
    <cellStyle name="Normal 10 2 10 17 4 2" xfId="2996" xr:uid="{00000000-0005-0000-0000-00002C0B0000}"/>
    <cellStyle name="Normal 10 2 10 17 4 3" xfId="2997" xr:uid="{00000000-0005-0000-0000-00002D0B0000}"/>
    <cellStyle name="Normal 10 2 10 17 4 4" xfId="2998" xr:uid="{00000000-0005-0000-0000-00002E0B0000}"/>
    <cellStyle name="Normal 10 2 10 17 4 5" xfId="2999" xr:uid="{00000000-0005-0000-0000-00002F0B0000}"/>
    <cellStyle name="Normal 10 2 10 17 4 6" xfId="3000" xr:uid="{00000000-0005-0000-0000-0000300B0000}"/>
    <cellStyle name="Normal 10 2 10 17 4 7" xfId="3001" xr:uid="{00000000-0005-0000-0000-0000310B0000}"/>
    <cellStyle name="Normal 10 2 10 17 4 8" xfId="3002" xr:uid="{00000000-0005-0000-0000-0000320B0000}"/>
    <cellStyle name="Normal 10 2 10 17 4 9" xfId="3003" xr:uid="{00000000-0005-0000-0000-0000330B0000}"/>
    <cellStyle name="Normal 10 2 10 17 5" xfId="3004" xr:uid="{00000000-0005-0000-0000-0000340B0000}"/>
    <cellStyle name="Normal 10 2 10 17 5 10" xfId="3005" xr:uid="{00000000-0005-0000-0000-0000350B0000}"/>
    <cellStyle name="Normal 10 2 10 17 5 2" xfId="3006" xr:uid="{00000000-0005-0000-0000-0000360B0000}"/>
    <cellStyle name="Normal 10 2 10 17 5 3" xfId="3007" xr:uid="{00000000-0005-0000-0000-0000370B0000}"/>
    <cellStyle name="Normal 10 2 10 17 5 4" xfId="3008" xr:uid="{00000000-0005-0000-0000-0000380B0000}"/>
    <cellStyle name="Normal 10 2 10 17 5 5" xfId="3009" xr:uid="{00000000-0005-0000-0000-0000390B0000}"/>
    <cellStyle name="Normal 10 2 10 17 5 6" xfId="3010" xr:uid="{00000000-0005-0000-0000-00003A0B0000}"/>
    <cellStyle name="Normal 10 2 10 17 5 7" xfId="3011" xr:uid="{00000000-0005-0000-0000-00003B0B0000}"/>
    <cellStyle name="Normal 10 2 10 17 5 8" xfId="3012" xr:uid="{00000000-0005-0000-0000-00003C0B0000}"/>
    <cellStyle name="Normal 10 2 10 17 5 9" xfId="3013" xr:uid="{00000000-0005-0000-0000-00003D0B0000}"/>
    <cellStyle name="Normal 10 2 10 17 6" xfId="3014" xr:uid="{00000000-0005-0000-0000-00003E0B0000}"/>
    <cellStyle name="Normal 10 2 10 17 7" xfId="3015" xr:uid="{00000000-0005-0000-0000-00003F0B0000}"/>
    <cellStyle name="Normal 10 2 10 17 8" xfId="3016" xr:uid="{00000000-0005-0000-0000-0000400B0000}"/>
    <cellStyle name="Normal 10 2 10 17 9" xfId="3017" xr:uid="{00000000-0005-0000-0000-0000410B0000}"/>
    <cellStyle name="Normal 10 2 10 18" xfId="3018" xr:uid="{00000000-0005-0000-0000-0000420B0000}"/>
    <cellStyle name="Normal 10 2 10 18 10" xfId="3019" xr:uid="{00000000-0005-0000-0000-0000430B0000}"/>
    <cellStyle name="Normal 10 2 10 18 11" xfId="3020" xr:uid="{00000000-0005-0000-0000-0000440B0000}"/>
    <cellStyle name="Normal 10 2 10 18 12" xfId="3021" xr:uid="{00000000-0005-0000-0000-0000450B0000}"/>
    <cellStyle name="Normal 10 2 10 18 13" xfId="3022" xr:uid="{00000000-0005-0000-0000-0000460B0000}"/>
    <cellStyle name="Normal 10 2 10 18 14" xfId="3023" xr:uid="{00000000-0005-0000-0000-0000470B0000}"/>
    <cellStyle name="Normal 10 2 10 18 2" xfId="3024" xr:uid="{00000000-0005-0000-0000-0000480B0000}"/>
    <cellStyle name="Normal 10 2 10 18 2 10" xfId="3025" xr:uid="{00000000-0005-0000-0000-0000490B0000}"/>
    <cellStyle name="Normal 10 2 10 18 2 2" xfId="3026" xr:uid="{00000000-0005-0000-0000-00004A0B0000}"/>
    <cellStyle name="Normal 10 2 10 18 2 3" xfId="3027" xr:uid="{00000000-0005-0000-0000-00004B0B0000}"/>
    <cellStyle name="Normal 10 2 10 18 2 4" xfId="3028" xr:uid="{00000000-0005-0000-0000-00004C0B0000}"/>
    <cellStyle name="Normal 10 2 10 18 2 5" xfId="3029" xr:uid="{00000000-0005-0000-0000-00004D0B0000}"/>
    <cellStyle name="Normal 10 2 10 18 2 6" xfId="3030" xr:uid="{00000000-0005-0000-0000-00004E0B0000}"/>
    <cellStyle name="Normal 10 2 10 18 2 7" xfId="3031" xr:uid="{00000000-0005-0000-0000-00004F0B0000}"/>
    <cellStyle name="Normal 10 2 10 18 2 8" xfId="3032" xr:uid="{00000000-0005-0000-0000-0000500B0000}"/>
    <cellStyle name="Normal 10 2 10 18 2 9" xfId="3033" xr:uid="{00000000-0005-0000-0000-0000510B0000}"/>
    <cellStyle name="Normal 10 2 10 18 3" xfId="3034" xr:uid="{00000000-0005-0000-0000-0000520B0000}"/>
    <cellStyle name="Normal 10 2 10 18 3 10" xfId="3035" xr:uid="{00000000-0005-0000-0000-0000530B0000}"/>
    <cellStyle name="Normal 10 2 10 18 3 2" xfId="3036" xr:uid="{00000000-0005-0000-0000-0000540B0000}"/>
    <cellStyle name="Normal 10 2 10 18 3 3" xfId="3037" xr:uid="{00000000-0005-0000-0000-0000550B0000}"/>
    <cellStyle name="Normal 10 2 10 18 3 4" xfId="3038" xr:uid="{00000000-0005-0000-0000-0000560B0000}"/>
    <cellStyle name="Normal 10 2 10 18 3 5" xfId="3039" xr:uid="{00000000-0005-0000-0000-0000570B0000}"/>
    <cellStyle name="Normal 10 2 10 18 3 6" xfId="3040" xr:uid="{00000000-0005-0000-0000-0000580B0000}"/>
    <cellStyle name="Normal 10 2 10 18 3 7" xfId="3041" xr:uid="{00000000-0005-0000-0000-0000590B0000}"/>
    <cellStyle name="Normal 10 2 10 18 3 8" xfId="3042" xr:uid="{00000000-0005-0000-0000-00005A0B0000}"/>
    <cellStyle name="Normal 10 2 10 18 3 9" xfId="3043" xr:uid="{00000000-0005-0000-0000-00005B0B0000}"/>
    <cellStyle name="Normal 10 2 10 18 4" xfId="3044" xr:uid="{00000000-0005-0000-0000-00005C0B0000}"/>
    <cellStyle name="Normal 10 2 10 18 4 10" xfId="3045" xr:uid="{00000000-0005-0000-0000-00005D0B0000}"/>
    <cellStyle name="Normal 10 2 10 18 4 2" xfId="3046" xr:uid="{00000000-0005-0000-0000-00005E0B0000}"/>
    <cellStyle name="Normal 10 2 10 18 4 3" xfId="3047" xr:uid="{00000000-0005-0000-0000-00005F0B0000}"/>
    <cellStyle name="Normal 10 2 10 18 4 4" xfId="3048" xr:uid="{00000000-0005-0000-0000-0000600B0000}"/>
    <cellStyle name="Normal 10 2 10 18 4 5" xfId="3049" xr:uid="{00000000-0005-0000-0000-0000610B0000}"/>
    <cellStyle name="Normal 10 2 10 18 4 6" xfId="3050" xr:uid="{00000000-0005-0000-0000-0000620B0000}"/>
    <cellStyle name="Normal 10 2 10 18 4 7" xfId="3051" xr:uid="{00000000-0005-0000-0000-0000630B0000}"/>
    <cellStyle name="Normal 10 2 10 18 4 8" xfId="3052" xr:uid="{00000000-0005-0000-0000-0000640B0000}"/>
    <cellStyle name="Normal 10 2 10 18 4 9" xfId="3053" xr:uid="{00000000-0005-0000-0000-0000650B0000}"/>
    <cellStyle name="Normal 10 2 10 18 5" xfId="3054" xr:uid="{00000000-0005-0000-0000-0000660B0000}"/>
    <cellStyle name="Normal 10 2 10 18 5 10" xfId="3055" xr:uid="{00000000-0005-0000-0000-0000670B0000}"/>
    <cellStyle name="Normal 10 2 10 18 5 2" xfId="3056" xr:uid="{00000000-0005-0000-0000-0000680B0000}"/>
    <cellStyle name="Normal 10 2 10 18 5 3" xfId="3057" xr:uid="{00000000-0005-0000-0000-0000690B0000}"/>
    <cellStyle name="Normal 10 2 10 18 5 4" xfId="3058" xr:uid="{00000000-0005-0000-0000-00006A0B0000}"/>
    <cellStyle name="Normal 10 2 10 18 5 5" xfId="3059" xr:uid="{00000000-0005-0000-0000-00006B0B0000}"/>
    <cellStyle name="Normal 10 2 10 18 5 6" xfId="3060" xr:uid="{00000000-0005-0000-0000-00006C0B0000}"/>
    <cellStyle name="Normal 10 2 10 18 5 7" xfId="3061" xr:uid="{00000000-0005-0000-0000-00006D0B0000}"/>
    <cellStyle name="Normal 10 2 10 18 5 8" xfId="3062" xr:uid="{00000000-0005-0000-0000-00006E0B0000}"/>
    <cellStyle name="Normal 10 2 10 18 5 9" xfId="3063" xr:uid="{00000000-0005-0000-0000-00006F0B0000}"/>
    <cellStyle name="Normal 10 2 10 18 6" xfId="3064" xr:uid="{00000000-0005-0000-0000-0000700B0000}"/>
    <cellStyle name="Normal 10 2 10 18 7" xfId="3065" xr:uid="{00000000-0005-0000-0000-0000710B0000}"/>
    <cellStyle name="Normal 10 2 10 18 8" xfId="3066" xr:uid="{00000000-0005-0000-0000-0000720B0000}"/>
    <cellStyle name="Normal 10 2 10 18 9" xfId="3067" xr:uid="{00000000-0005-0000-0000-0000730B0000}"/>
    <cellStyle name="Normal 10 2 10 19" xfId="3068" xr:uid="{00000000-0005-0000-0000-0000740B0000}"/>
    <cellStyle name="Normal 10 2 10 19 10" xfId="3069" xr:uid="{00000000-0005-0000-0000-0000750B0000}"/>
    <cellStyle name="Normal 10 2 10 19 11" xfId="3070" xr:uid="{00000000-0005-0000-0000-0000760B0000}"/>
    <cellStyle name="Normal 10 2 10 19 12" xfId="3071" xr:uid="{00000000-0005-0000-0000-0000770B0000}"/>
    <cellStyle name="Normal 10 2 10 19 13" xfId="3072" xr:uid="{00000000-0005-0000-0000-0000780B0000}"/>
    <cellStyle name="Normal 10 2 10 19 14" xfId="3073" xr:uid="{00000000-0005-0000-0000-0000790B0000}"/>
    <cellStyle name="Normal 10 2 10 19 2" xfId="3074" xr:uid="{00000000-0005-0000-0000-00007A0B0000}"/>
    <cellStyle name="Normal 10 2 10 19 2 10" xfId="3075" xr:uid="{00000000-0005-0000-0000-00007B0B0000}"/>
    <cellStyle name="Normal 10 2 10 19 2 2" xfId="3076" xr:uid="{00000000-0005-0000-0000-00007C0B0000}"/>
    <cellStyle name="Normal 10 2 10 19 2 3" xfId="3077" xr:uid="{00000000-0005-0000-0000-00007D0B0000}"/>
    <cellStyle name="Normal 10 2 10 19 2 4" xfId="3078" xr:uid="{00000000-0005-0000-0000-00007E0B0000}"/>
    <cellStyle name="Normal 10 2 10 19 2 5" xfId="3079" xr:uid="{00000000-0005-0000-0000-00007F0B0000}"/>
    <cellStyle name="Normal 10 2 10 19 2 6" xfId="3080" xr:uid="{00000000-0005-0000-0000-0000800B0000}"/>
    <cellStyle name="Normal 10 2 10 19 2 7" xfId="3081" xr:uid="{00000000-0005-0000-0000-0000810B0000}"/>
    <cellStyle name="Normal 10 2 10 19 2 8" xfId="3082" xr:uid="{00000000-0005-0000-0000-0000820B0000}"/>
    <cellStyle name="Normal 10 2 10 19 2 9" xfId="3083" xr:uid="{00000000-0005-0000-0000-0000830B0000}"/>
    <cellStyle name="Normal 10 2 10 19 3" xfId="3084" xr:uid="{00000000-0005-0000-0000-0000840B0000}"/>
    <cellStyle name="Normal 10 2 10 19 3 10" xfId="3085" xr:uid="{00000000-0005-0000-0000-0000850B0000}"/>
    <cellStyle name="Normal 10 2 10 19 3 2" xfId="3086" xr:uid="{00000000-0005-0000-0000-0000860B0000}"/>
    <cellStyle name="Normal 10 2 10 19 3 3" xfId="3087" xr:uid="{00000000-0005-0000-0000-0000870B0000}"/>
    <cellStyle name="Normal 10 2 10 19 3 4" xfId="3088" xr:uid="{00000000-0005-0000-0000-0000880B0000}"/>
    <cellStyle name="Normal 10 2 10 19 3 5" xfId="3089" xr:uid="{00000000-0005-0000-0000-0000890B0000}"/>
    <cellStyle name="Normal 10 2 10 19 3 6" xfId="3090" xr:uid="{00000000-0005-0000-0000-00008A0B0000}"/>
    <cellStyle name="Normal 10 2 10 19 3 7" xfId="3091" xr:uid="{00000000-0005-0000-0000-00008B0B0000}"/>
    <cellStyle name="Normal 10 2 10 19 3 8" xfId="3092" xr:uid="{00000000-0005-0000-0000-00008C0B0000}"/>
    <cellStyle name="Normal 10 2 10 19 3 9" xfId="3093" xr:uid="{00000000-0005-0000-0000-00008D0B0000}"/>
    <cellStyle name="Normal 10 2 10 19 4" xfId="3094" xr:uid="{00000000-0005-0000-0000-00008E0B0000}"/>
    <cellStyle name="Normal 10 2 10 19 4 10" xfId="3095" xr:uid="{00000000-0005-0000-0000-00008F0B0000}"/>
    <cellStyle name="Normal 10 2 10 19 4 2" xfId="3096" xr:uid="{00000000-0005-0000-0000-0000900B0000}"/>
    <cellStyle name="Normal 10 2 10 19 4 3" xfId="3097" xr:uid="{00000000-0005-0000-0000-0000910B0000}"/>
    <cellStyle name="Normal 10 2 10 19 4 4" xfId="3098" xr:uid="{00000000-0005-0000-0000-0000920B0000}"/>
    <cellStyle name="Normal 10 2 10 19 4 5" xfId="3099" xr:uid="{00000000-0005-0000-0000-0000930B0000}"/>
    <cellStyle name="Normal 10 2 10 19 4 6" xfId="3100" xr:uid="{00000000-0005-0000-0000-0000940B0000}"/>
    <cellStyle name="Normal 10 2 10 19 4 7" xfId="3101" xr:uid="{00000000-0005-0000-0000-0000950B0000}"/>
    <cellStyle name="Normal 10 2 10 19 4 8" xfId="3102" xr:uid="{00000000-0005-0000-0000-0000960B0000}"/>
    <cellStyle name="Normal 10 2 10 19 4 9" xfId="3103" xr:uid="{00000000-0005-0000-0000-0000970B0000}"/>
    <cellStyle name="Normal 10 2 10 19 5" xfId="3104" xr:uid="{00000000-0005-0000-0000-0000980B0000}"/>
    <cellStyle name="Normal 10 2 10 19 5 10" xfId="3105" xr:uid="{00000000-0005-0000-0000-0000990B0000}"/>
    <cellStyle name="Normal 10 2 10 19 5 2" xfId="3106" xr:uid="{00000000-0005-0000-0000-00009A0B0000}"/>
    <cellStyle name="Normal 10 2 10 19 5 3" xfId="3107" xr:uid="{00000000-0005-0000-0000-00009B0B0000}"/>
    <cellStyle name="Normal 10 2 10 19 5 4" xfId="3108" xr:uid="{00000000-0005-0000-0000-00009C0B0000}"/>
    <cellStyle name="Normal 10 2 10 19 5 5" xfId="3109" xr:uid="{00000000-0005-0000-0000-00009D0B0000}"/>
    <cellStyle name="Normal 10 2 10 19 5 6" xfId="3110" xr:uid="{00000000-0005-0000-0000-00009E0B0000}"/>
    <cellStyle name="Normal 10 2 10 19 5 7" xfId="3111" xr:uid="{00000000-0005-0000-0000-00009F0B0000}"/>
    <cellStyle name="Normal 10 2 10 19 5 8" xfId="3112" xr:uid="{00000000-0005-0000-0000-0000A00B0000}"/>
    <cellStyle name="Normal 10 2 10 19 5 9" xfId="3113" xr:uid="{00000000-0005-0000-0000-0000A10B0000}"/>
    <cellStyle name="Normal 10 2 10 19 6" xfId="3114" xr:uid="{00000000-0005-0000-0000-0000A20B0000}"/>
    <cellStyle name="Normal 10 2 10 19 7" xfId="3115" xr:uid="{00000000-0005-0000-0000-0000A30B0000}"/>
    <cellStyle name="Normal 10 2 10 19 8" xfId="3116" xr:uid="{00000000-0005-0000-0000-0000A40B0000}"/>
    <cellStyle name="Normal 10 2 10 19 9" xfId="3117" xr:uid="{00000000-0005-0000-0000-0000A50B0000}"/>
    <cellStyle name="Normal 10 2 10 2" xfId="3118" xr:uid="{00000000-0005-0000-0000-0000A60B0000}"/>
    <cellStyle name="Normal 10 2 10 2 10" xfId="3119" xr:uid="{00000000-0005-0000-0000-0000A70B0000}"/>
    <cellStyle name="Normal 10 2 10 2 10 10" xfId="3120" xr:uid="{00000000-0005-0000-0000-0000A80B0000}"/>
    <cellStyle name="Normal 10 2 10 2 10 11" xfId="3121" xr:uid="{00000000-0005-0000-0000-0000A90B0000}"/>
    <cellStyle name="Normal 10 2 10 2 10 12" xfId="3122" xr:uid="{00000000-0005-0000-0000-0000AA0B0000}"/>
    <cellStyle name="Normal 10 2 10 2 10 13" xfId="3123" xr:uid="{00000000-0005-0000-0000-0000AB0B0000}"/>
    <cellStyle name="Normal 10 2 10 2 10 14" xfId="3124" xr:uid="{00000000-0005-0000-0000-0000AC0B0000}"/>
    <cellStyle name="Normal 10 2 10 2 10 2" xfId="3125" xr:uid="{00000000-0005-0000-0000-0000AD0B0000}"/>
    <cellStyle name="Normal 10 2 10 2 10 2 10" xfId="3126" xr:uid="{00000000-0005-0000-0000-0000AE0B0000}"/>
    <cellStyle name="Normal 10 2 10 2 10 2 2" xfId="3127" xr:uid="{00000000-0005-0000-0000-0000AF0B0000}"/>
    <cellStyle name="Normal 10 2 10 2 10 2 3" xfId="3128" xr:uid="{00000000-0005-0000-0000-0000B00B0000}"/>
    <cellStyle name="Normal 10 2 10 2 10 2 4" xfId="3129" xr:uid="{00000000-0005-0000-0000-0000B10B0000}"/>
    <cellStyle name="Normal 10 2 10 2 10 2 5" xfId="3130" xr:uid="{00000000-0005-0000-0000-0000B20B0000}"/>
    <cellStyle name="Normal 10 2 10 2 10 2 6" xfId="3131" xr:uid="{00000000-0005-0000-0000-0000B30B0000}"/>
    <cellStyle name="Normal 10 2 10 2 10 2 7" xfId="3132" xr:uid="{00000000-0005-0000-0000-0000B40B0000}"/>
    <cellStyle name="Normal 10 2 10 2 10 2 8" xfId="3133" xr:uid="{00000000-0005-0000-0000-0000B50B0000}"/>
    <cellStyle name="Normal 10 2 10 2 10 2 9" xfId="3134" xr:uid="{00000000-0005-0000-0000-0000B60B0000}"/>
    <cellStyle name="Normal 10 2 10 2 10 3" xfId="3135" xr:uid="{00000000-0005-0000-0000-0000B70B0000}"/>
    <cellStyle name="Normal 10 2 10 2 10 3 10" xfId="3136" xr:uid="{00000000-0005-0000-0000-0000B80B0000}"/>
    <cellStyle name="Normal 10 2 10 2 10 3 2" xfId="3137" xr:uid="{00000000-0005-0000-0000-0000B90B0000}"/>
    <cellStyle name="Normal 10 2 10 2 10 3 3" xfId="3138" xr:uid="{00000000-0005-0000-0000-0000BA0B0000}"/>
    <cellStyle name="Normal 10 2 10 2 10 3 4" xfId="3139" xr:uid="{00000000-0005-0000-0000-0000BB0B0000}"/>
    <cellStyle name="Normal 10 2 10 2 10 3 5" xfId="3140" xr:uid="{00000000-0005-0000-0000-0000BC0B0000}"/>
    <cellStyle name="Normal 10 2 10 2 10 3 6" xfId="3141" xr:uid="{00000000-0005-0000-0000-0000BD0B0000}"/>
    <cellStyle name="Normal 10 2 10 2 10 3 7" xfId="3142" xr:uid="{00000000-0005-0000-0000-0000BE0B0000}"/>
    <cellStyle name="Normal 10 2 10 2 10 3 8" xfId="3143" xr:uid="{00000000-0005-0000-0000-0000BF0B0000}"/>
    <cellStyle name="Normal 10 2 10 2 10 3 9" xfId="3144" xr:uid="{00000000-0005-0000-0000-0000C00B0000}"/>
    <cellStyle name="Normal 10 2 10 2 10 4" xfId="3145" xr:uid="{00000000-0005-0000-0000-0000C10B0000}"/>
    <cellStyle name="Normal 10 2 10 2 10 4 10" xfId="3146" xr:uid="{00000000-0005-0000-0000-0000C20B0000}"/>
    <cellStyle name="Normal 10 2 10 2 10 4 2" xfId="3147" xr:uid="{00000000-0005-0000-0000-0000C30B0000}"/>
    <cellStyle name="Normal 10 2 10 2 10 4 3" xfId="3148" xr:uid="{00000000-0005-0000-0000-0000C40B0000}"/>
    <cellStyle name="Normal 10 2 10 2 10 4 4" xfId="3149" xr:uid="{00000000-0005-0000-0000-0000C50B0000}"/>
    <cellStyle name="Normal 10 2 10 2 10 4 5" xfId="3150" xr:uid="{00000000-0005-0000-0000-0000C60B0000}"/>
    <cellStyle name="Normal 10 2 10 2 10 4 6" xfId="3151" xr:uid="{00000000-0005-0000-0000-0000C70B0000}"/>
    <cellStyle name="Normal 10 2 10 2 10 4 7" xfId="3152" xr:uid="{00000000-0005-0000-0000-0000C80B0000}"/>
    <cellStyle name="Normal 10 2 10 2 10 4 8" xfId="3153" xr:uid="{00000000-0005-0000-0000-0000C90B0000}"/>
    <cellStyle name="Normal 10 2 10 2 10 4 9" xfId="3154" xr:uid="{00000000-0005-0000-0000-0000CA0B0000}"/>
    <cellStyle name="Normal 10 2 10 2 10 5" xfId="3155" xr:uid="{00000000-0005-0000-0000-0000CB0B0000}"/>
    <cellStyle name="Normal 10 2 10 2 10 5 10" xfId="3156" xr:uid="{00000000-0005-0000-0000-0000CC0B0000}"/>
    <cellStyle name="Normal 10 2 10 2 10 5 2" xfId="3157" xr:uid="{00000000-0005-0000-0000-0000CD0B0000}"/>
    <cellStyle name="Normal 10 2 10 2 10 5 3" xfId="3158" xr:uid="{00000000-0005-0000-0000-0000CE0B0000}"/>
    <cellStyle name="Normal 10 2 10 2 10 5 4" xfId="3159" xr:uid="{00000000-0005-0000-0000-0000CF0B0000}"/>
    <cellStyle name="Normal 10 2 10 2 10 5 5" xfId="3160" xr:uid="{00000000-0005-0000-0000-0000D00B0000}"/>
    <cellStyle name="Normal 10 2 10 2 10 5 6" xfId="3161" xr:uid="{00000000-0005-0000-0000-0000D10B0000}"/>
    <cellStyle name="Normal 10 2 10 2 10 5 7" xfId="3162" xr:uid="{00000000-0005-0000-0000-0000D20B0000}"/>
    <cellStyle name="Normal 10 2 10 2 10 5 8" xfId="3163" xr:uid="{00000000-0005-0000-0000-0000D30B0000}"/>
    <cellStyle name="Normal 10 2 10 2 10 5 9" xfId="3164" xr:uid="{00000000-0005-0000-0000-0000D40B0000}"/>
    <cellStyle name="Normal 10 2 10 2 10 6" xfId="3165" xr:uid="{00000000-0005-0000-0000-0000D50B0000}"/>
    <cellStyle name="Normal 10 2 10 2 10 7" xfId="3166" xr:uid="{00000000-0005-0000-0000-0000D60B0000}"/>
    <cellStyle name="Normal 10 2 10 2 10 8" xfId="3167" xr:uid="{00000000-0005-0000-0000-0000D70B0000}"/>
    <cellStyle name="Normal 10 2 10 2 10 9" xfId="3168" xr:uid="{00000000-0005-0000-0000-0000D80B0000}"/>
    <cellStyle name="Normal 10 2 10 2 11" xfId="3169" xr:uid="{00000000-0005-0000-0000-0000D90B0000}"/>
    <cellStyle name="Normal 10 2 10 2 11 10" xfId="3170" xr:uid="{00000000-0005-0000-0000-0000DA0B0000}"/>
    <cellStyle name="Normal 10 2 10 2 11 11" xfId="3171" xr:uid="{00000000-0005-0000-0000-0000DB0B0000}"/>
    <cellStyle name="Normal 10 2 10 2 11 12" xfId="3172" xr:uid="{00000000-0005-0000-0000-0000DC0B0000}"/>
    <cellStyle name="Normal 10 2 10 2 11 13" xfId="3173" xr:uid="{00000000-0005-0000-0000-0000DD0B0000}"/>
    <cellStyle name="Normal 10 2 10 2 11 14" xfId="3174" xr:uid="{00000000-0005-0000-0000-0000DE0B0000}"/>
    <cellStyle name="Normal 10 2 10 2 11 2" xfId="3175" xr:uid="{00000000-0005-0000-0000-0000DF0B0000}"/>
    <cellStyle name="Normal 10 2 10 2 11 2 10" xfId="3176" xr:uid="{00000000-0005-0000-0000-0000E00B0000}"/>
    <cellStyle name="Normal 10 2 10 2 11 2 2" xfId="3177" xr:uid="{00000000-0005-0000-0000-0000E10B0000}"/>
    <cellStyle name="Normal 10 2 10 2 11 2 3" xfId="3178" xr:uid="{00000000-0005-0000-0000-0000E20B0000}"/>
    <cellStyle name="Normal 10 2 10 2 11 2 4" xfId="3179" xr:uid="{00000000-0005-0000-0000-0000E30B0000}"/>
    <cellStyle name="Normal 10 2 10 2 11 2 5" xfId="3180" xr:uid="{00000000-0005-0000-0000-0000E40B0000}"/>
    <cellStyle name="Normal 10 2 10 2 11 2 6" xfId="3181" xr:uid="{00000000-0005-0000-0000-0000E50B0000}"/>
    <cellStyle name="Normal 10 2 10 2 11 2 7" xfId="3182" xr:uid="{00000000-0005-0000-0000-0000E60B0000}"/>
    <cellStyle name="Normal 10 2 10 2 11 2 8" xfId="3183" xr:uid="{00000000-0005-0000-0000-0000E70B0000}"/>
    <cellStyle name="Normal 10 2 10 2 11 2 9" xfId="3184" xr:uid="{00000000-0005-0000-0000-0000E80B0000}"/>
    <cellStyle name="Normal 10 2 10 2 11 3" xfId="3185" xr:uid="{00000000-0005-0000-0000-0000E90B0000}"/>
    <cellStyle name="Normal 10 2 10 2 11 3 10" xfId="3186" xr:uid="{00000000-0005-0000-0000-0000EA0B0000}"/>
    <cellStyle name="Normal 10 2 10 2 11 3 2" xfId="3187" xr:uid="{00000000-0005-0000-0000-0000EB0B0000}"/>
    <cellStyle name="Normal 10 2 10 2 11 3 3" xfId="3188" xr:uid="{00000000-0005-0000-0000-0000EC0B0000}"/>
    <cellStyle name="Normal 10 2 10 2 11 3 4" xfId="3189" xr:uid="{00000000-0005-0000-0000-0000ED0B0000}"/>
    <cellStyle name="Normal 10 2 10 2 11 3 5" xfId="3190" xr:uid="{00000000-0005-0000-0000-0000EE0B0000}"/>
    <cellStyle name="Normal 10 2 10 2 11 3 6" xfId="3191" xr:uid="{00000000-0005-0000-0000-0000EF0B0000}"/>
    <cellStyle name="Normal 10 2 10 2 11 3 7" xfId="3192" xr:uid="{00000000-0005-0000-0000-0000F00B0000}"/>
    <cellStyle name="Normal 10 2 10 2 11 3 8" xfId="3193" xr:uid="{00000000-0005-0000-0000-0000F10B0000}"/>
    <cellStyle name="Normal 10 2 10 2 11 3 9" xfId="3194" xr:uid="{00000000-0005-0000-0000-0000F20B0000}"/>
    <cellStyle name="Normal 10 2 10 2 11 4" xfId="3195" xr:uid="{00000000-0005-0000-0000-0000F30B0000}"/>
    <cellStyle name="Normal 10 2 10 2 11 4 10" xfId="3196" xr:uid="{00000000-0005-0000-0000-0000F40B0000}"/>
    <cellStyle name="Normal 10 2 10 2 11 4 2" xfId="3197" xr:uid="{00000000-0005-0000-0000-0000F50B0000}"/>
    <cellStyle name="Normal 10 2 10 2 11 4 3" xfId="3198" xr:uid="{00000000-0005-0000-0000-0000F60B0000}"/>
    <cellStyle name="Normal 10 2 10 2 11 4 4" xfId="3199" xr:uid="{00000000-0005-0000-0000-0000F70B0000}"/>
    <cellStyle name="Normal 10 2 10 2 11 4 5" xfId="3200" xr:uid="{00000000-0005-0000-0000-0000F80B0000}"/>
    <cellStyle name="Normal 10 2 10 2 11 4 6" xfId="3201" xr:uid="{00000000-0005-0000-0000-0000F90B0000}"/>
    <cellStyle name="Normal 10 2 10 2 11 4 7" xfId="3202" xr:uid="{00000000-0005-0000-0000-0000FA0B0000}"/>
    <cellStyle name="Normal 10 2 10 2 11 4 8" xfId="3203" xr:uid="{00000000-0005-0000-0000-0000FB0B0000}"/>
    <cellStyle name="Normal 10 2 10 2 11 4 9" xfId="3204" xr:uid="{00000000-0005-0000-0000-0000FC0B0000}"/>
    <cellStyle name="Normal 10 2 10 2 11 5" xfId="3205" xr:uid="{00000000-0005-0000-0000-0000FD0B0000}"/>
    <cellStyle name="Normal 10 2 10 2 11 5 10" xfId="3206" xr:uid="{00000000-0005-0000-0000-0000FE0B0000}"/>
    <cellStyle name="Normal 10 2 10 2 11 5 2" xfId="3207" xr:uid="{00000000-0005-0000-0000-0000FF0B0000}"/>
    <cellStyle name="Normal 10 2 10 2 11 5 3" xfId="3208" xr:uid="{00000000-0005-0000-0000-0000000C0000}"/>
    <cellStyle name="Normal 10 2 10 2 11 5 4" xfId="3209" xr:uid="{00000000-0005-0000-0000-0000010C0000}"/>
    <cellStyle name="Normal 10 2 10 2 11 5 5" xfId="3210" xr:uid="{00000000-0005-0000-0000-0000020C0000}"/>
    <cellStyle name="Normal 10 2 10 2 11 5 6" xfId="3211" xr:uid="{00000000-0005-0000-0000-0000030C0000}"/>
    <cellStyle name="Normal 10 2 10 2 11 5 7" xfId="3212" xr:uid="{00000000-0005-0000-0000-0000040C0000}"/>
    <cellStyle name="Normal 10 2 10 2 11 5 8" xfId="3213" xr:uid="{00000000-0005-0000-0000-0000050C0000}"/>
    <cellStyle name="Normal 10 2 10 2 11 5 9" xfId="3214" xr:uid="{00000000-0005-0000-0000-0000060C0000}"/>
    <cellStyle name="Normal 10 2 10 2 11 6" xfId="3215" xr:uid="{00000000-0005-0000-0000-0000070C0000}"/>
    <cellStyle name="Normal 10 2 10 2 11 7" xfId="3216" xr:uid="{00000000-0005-0000-0000-0000080C0000}"/>
    <cellStyle name="Normal 10 2 10 2 11 8" xfId="3217" xr:uid="{00000000-0005-0000-0000-0000090C0000}"/>
    <cellStyle name="Normal 10 2 10 2 11 9" xfId="3218" xr:uid="{00000000-0005-0000-0000-00000A0C0000}"/>
    <cellStyle name="Normal 10 2 10 2 12" xfId="3219" xr:uid="{00000000-0005-0000-0000-00000B0C0000}"/>
    <cellStyle name="Normal 10 2 10 2 12 10" xfId="3220" xr:uid="{00000000-0005-0000-0000-00000C0C0000}"/>
    <cellStyle name="Normal 10 2 10 2 12 11" xfId="3221" xr:uid="{00000000-0005-0000-0000-00000D0C0000}"/>
    <cellStyle name="Normal 10 2 10 2 12 12" xfId="3222" xr:uid="{00000000-0005-0000-0000-00000E0C0000}"/>
    <cellStyle name="Normal 10 2 10 2 12 13" xfId="3223" xr:uid="{00000000-0005-0000-0000-00000F0C0000}"/>
    <cellStyle name="Normal 10 2 10 2 12 14" xfId="3224" xr:uid="{00000000-0005-0000-0000-0000100C0000}"/>
    <cellStyle name="Normal 10 2 10 2 12 2" xfId="3225" xr:uid="{00000000-0005-0000-0000-0000110C0000}"/>
    <cellStyle name="Normal 10 2 10 2 12 2 10" xfId="3226" xr:uid="{00000000-0005-0000-0000-0000120C0000}"/>
    <cellStyle name="Normal 10 2 10 2 12 2 2" xfId="3227" xr:uid="{00000000-0005-0000-0000-0000130C0000}"/>
    <cellStyle name="Normal 10 2 10 2 12 2 3" xfId="3228" xr:uid="{00000000-0005-0000-0000-0000140C0000}"/>
    <cellStyle name="Normal 10 2 10 2 12 2 4" xfId="3229" xr:uid="{00000000-0005-0000-0000-0000150C0000}"/>
    <cellStyle name="Normal 10 2 10 2 12 2 5" xfId="3230" xr:uid="{00000000-0005-0000-0000-0000160C0000}"/>
    <cellStyle name="Normal 10 2 10 2 12 2 6" xfId="3231" xr:uid="{00000000-0005-0000-0000-0000170C0000}"/>
    <cellStyle name="Normal 10 2 10 2 12 2 7" xfId="3232" xr:uid="{00000000-0005-0000-0000-0000180C0000}"/>
    <cellStyle name="Normal 10 2 10 2 12 2 8" xfId="3233" xr:uid="{00000000-0005-0000-0000-0000190C0000}"/>
    <cellStyle name="Normal 10 2 10 2 12 2 9" xfId="3234" xr:uid="{00000000-0005-0000-0000-00001A0C0000}"/>
    <cellStyle name="Normal 10 2 10 2 12 3" xfId="3235" xr:uid="{00000000-0005-0000-0000-00001B0C0000}"/>
    <cellStyle name="Normal 10 2 10 2 12 3 10" xfId="3236" xr:uid="{00000000-0005-0000-0000-00001C0C0000}"/>
    <cellStyle name="Normal 10 2 10 2 12 3 2" xfId="3237" xr:uid="{00000000-0005-0000-0000-00001D0C0000}"/>
    <cellStyle name="Normal 10 2 10 2 12 3 3" xfId="3238" xr:uid="{00000000-0005-0000-0000-00001E0C0000}"/>
    <cellStyle name="Normal 10 2 10 2 12 3 4" xfId="3239" xr:uid="{00000000-0005-0000-0000-00001F0C0000}"/>
    <cellStyle name="Normal 10 2 10 2 12 3 5" xfId="3240" xr:uid="{00000000-0005-0000-0000-0000200C0000}"/>
    <cellStyle name="Normal 10 2 10 2 12 3 6" xfId="3241" xr:uid="{00000000-0005-0000-0000-0000210C0000}"/>
    <cellStyle name="Normal 10 2 10 2 12 3 7" xfId="3242" xr:uid="{00000000-0005-0000-0000-0000220C0000}"/>
    <cellStyle name="Normal 10 2 10 2 12 3 8" xfId="3243" xr:uid="{00000000-0005-0000-0000-0000230C0000}"/>
    <cellStyle name="Normal 10 2 10 2 12 3 9" xfId="3244" xr:uid="{00000000-0005-0000-0000-0000240C0000}"/>
    <cellStyle name="Normal 10 2 10 2 12 4" xfId="3245" xr:uid="{00000000-0005-0000-0000-0000250C0000}"/>
    <cellStyle name="Normal 10 2 10 2 12 4 10" xfId="3246" xr:uid="{00000000-0005-0000-0000-0000260C0000}"/>
    <cellStyle name="Normal 10 2 10 2 12 4 2" xfId="3247" xr:uid="{00000000-0005-0000-0000-0000270C0000}"/>
    <cellStyle name="Normal 10 2 10 2 12 4 3" xfId="3248" xr:uid="{00000000-0005-0000-0000-0000280C0000}"/>
    <cellStyle name="Normal 10 2 10 2 12 4 4" xfId="3249" xr:uid="{00000000-0005-0000-0000-0000290C0000}"/>
    <cellStyle name="Normal 10 2 10 2 12 4 5" xfId="3250" xr:uid="{00000000-0005-0000-0000-00002A0C0000}"/>
    <cellStyle name="Normal 10 2 10 2 12 4 6" xfId="3251" xr:uid="{00000000-0005-0000-0000-00002B0C0000}"/>
    <cellStyle name="Normal 10 2 10 2 12 4 7" xfId="3252" xr:uid="{00000000-0005-0000-0000-00002C0C0000}"/>
    <cellStyle name="Normal 10 2 10 2 12 4 8" xfId="3253" xr:uid="{00000000-0005-0000-0000-00002D0C0000}"/>
    <cellStyle name="Normal 10 2 10 2 12 4 9" xfId="3254" xr:uid="{00000000-0005-0000-0000-00002E0C0000}"/>
    <cellStyle name="Normal 10 2 10 2 12 5" xfId="3255" xr:uid="{00000000-0005-0000-0000-00002F0C0000}"/>
    <cellStyle name="Normal 10 2 10 2 12 5 10" xfId="3256" xr:uid="{00000000-0005-0000-0000-0000300C0000}"/>
    <cellStyle name="Normal 10 2 10 2 12 5 2" xfId="3257" xr:uid="{00000000-0005-0000-0000-0000310C0000}"/>
    <cellStyle name="Normal 10 2 10 2 12 5 3" xfId="3258" xr:uid="{00000000-0005-0000-0000-0000320C0000}"/>
    <cellStyle name="Normal 10 2 10 2 12 5 4" xfId="3259" xr:uid="{00000000-0005-0000-0000-0000330C0000}"/>
    <cellStyle name="Normal 10 2 10 2 12 5 5" xfId="3260" xr:uid="{00000000-0005-0000-0000-0000340C0000}"/>
    <cellStyle name="Normal 10 2 10 2 12 5 6" xfId="3261" xr:uid="{00000000-0005-0000-0000-0000350C0000}"/>
    <cellStyle name="Normal 10 2 10 2 12 5 7" xfId="3262" xr:uid="{00000000-0005-0000-0000-0000360C0000}"/>
    <cellStyle name="Normal 10 2 10 2 12 5 8" xfId="3263" xr:uid="{00000000-0005-0000-0000-0000370C0000}"/>
    <cellStyle name="Normal 10 2 10 2 12 5 9" xfId="3264" xr:uid="{00000000-0005-0000-0000-0000380C0000}"/>
    <cellStyle name="Normal 10 2 10 2 12 6" xfId="3265" xr:uid="{00000000-0005-0000-0000-0000390C0000}"/>
    <cellStyle name="Normal 10 2 10 2 12 7" xfId="3266" xr:uid="{00000000-0005-0000-0000-00003A0C0000}"/>
    <cellStyle name="Normal 10 2 10 2 12 8" xfId="3267" xr:uid="{00000000-0005-0000-0000-00003B0C0000}"/>
    <cellStyle name="Normal 10 2 10 2 12 9" xfId="3268" xr:uid="{00000000-0005-0000-0000-00003C0C0000}"/>
    <cellStyle name="Normal 10 2 10 2 13" xfId="3269" xr:uid="{00000000-0005-0000-0000-00003D0C0000}"/>
    <cellStyle name="Normal 10 2 10 2 13 10" xfId="3270" xr:uid="{00000000-0005-0000-0000-00003E0C0000}"/>
    <cellStyle name="Normal 10 2 10 2 13 11" xfId="3271" xr:uid="{00000000-0005-0000-0000-00003F0C0000}"/>
    <cellStyle name="Normal 10 2 10 2 13 12" xfId="3272" xr:uid="{00000000-0005-0000-0000-0000400C0000}"/>
    <cellStyle name="Normal 10 2 10 2 13 13" xfId="3273" xr:uid="{00000000-0005-0000-0000-0000410C0000}"/>
    <cellStyle name="Normal 10 2 10 2 13 14" xfId="3274" xr:uid="{00000000-0005-0000-0000-0000420C0000}"/>
    <cellStyle name="Normal 10 2 10 2 13 2" xfId="3275" xr:uid="{00000000-0005-0000-0000-0000430C0000}"/>
    <cellStyle name="Normal 10 2 10 2 13 2 10" xfId="3276" xr:uid="{00000000-0005-0000-0000-0000440C0000}"/>
    <cellStyle name="Normal 10 2 10 2 13 2 2" xfId="3277" xr:uid="{00000000-0005-0000-0000-0000450C0000}"/>
    <cellStyle name="Normal 10 2 10 2 13 2 3" xfId="3278" xr:uid="{00000000-0005-0000-0000-0000460C0000}"/>
    <cellStyle name="Normal 10 2 10 2 13 2 4" xfId="3279" xr:uid="{00000000-0005-0000-0000-0000470C0000}"/>
    <cellStyle name="Normal 10 2 10 2 13 2 5" xfId="3280" xr:uid="{00000000-0005-0000-0000-0000480C0000}"/>
    <cellStyle name="Normal 10 2 10 2 13 2 6" xfId="3281" xr:uid="{00000000-0005-0000-0000-0000490C0000}"/>
    <cellStyle name="Normal 10 2 10 2 13 2 7" xfId="3282" xr:uid="{00000000-0005-0000-0000-00004A0C0000}"/>
    <cellStyle name="Normal 10 2 10 2 13 2 8" xfId="3283" xr:uid="{00000000-0005-0000-0000-00004B0C0000}"/>
    <cellStyle name="Normal 10 2 10 2 13 2 9" xfId="3284" xr:uid="{00000000-0005-0000-0000-00004C0C0000}"/>
    <cellStyle name="Normal 10 2 10 2 13 3" xfId="3285" xr:uid="{00000000-0005-0000-0000-00004D0C0000}"/>
    <cellStyle name="Normal 10 2 10 2 13 3 10" xfId="3286" xr:uid="{00000000-0005-0000-0000-00004E0C0000}"/>
    <cellStyle name="Normal 10 2 10 2 13 3 2" xfId="3287" xr:uid="{00000000-0005-0000-0000-00004F0C0000}"/>
    <cellStyle name="Normal 10 2 10 2 13 3 3" xfId="3288" xr:uid="{00000000-0005-0000-0000-0000500C0000}"/>
    <cellStyle name="Normal 10 2 10 2 13 3 4" xfId="3289" xr:uid="{00000000-0005-0000-0000-0000510C0000}"/>
    <cellStyle name="Normal 10 2 10 2 13 3 5" xfId="3290" xr:uid="{00000000-0005-0000-0000-0000520C0000}"/>
    <cellStyle name="Normal 10 2 10 2 13 3 6" xfId="3291" xr:uid="{00000000-0005-0000-0000-0000530C0000}"/>
    <cellStyle name="Normal 10 2 10 2 13 3 7" xfId="3292" xr:uid="{00000000-0005-0000-0000-0000540C0000}"/>
    <cellStyle name="Normal 10 2 10 2 13 3 8" xfId="3293" xr:uid="{00000000-0005-0000-0000-0000550C0000}"/>
    <cellStyle name="Normal 10 2 10 2 13 3 9" xfId="3294" xr:uid="{00000000-0005-0000-0000-0000560C0000}"/>
    <cellStyle name="Normal 10 2 10 2 13 4" xfId="3295" xr:uid="{00000000-0005-0000-0000-0000570C0000}"/>
    <cellStyle name="Normal 10 2 10 2 13 4 10" xfId="3296" xr:uid="{00000000-0005-0000-0000-0000580C0000}"/>
    <cellStyle name="Normal 10 2 10 2 13 4 2" xfId="3297" xr:uid="{00000000-0005-0000-0000-0000590C0000}"/>
    <cellStyle name="Normal 10 2 10 2 13 4 3" xfId="3298" xr:uid="{00000000-0005-0000-0000-00005A0C0000}"/>
    <cellStyle name="Normal 10 2 10 2 13 4 4" xfId="3299" xr:uid="{00000000-0005-0000-0000-00005B0C0000}"/>
    <cellStyle name="Normal 10 2 10 2 13 4 5" xfId="3300" xr:uid="{00000000-0005-0000-0000-00005C0C0000}"/>
    <cellStyle name="Normal 10 2 10 2 13 4 6" xfId="3301" xr:uid="{00000000-0005-0000-0000-00005D0C0000}"/>
    <cellStyle name="Normal 10 2 10 2 13 4 7" xfId="3302" xr:uid="{00000000-0005-0000-0000-00005E0C0000}"/>
    <cellStyle name="Normal 10 2 10 2 13 4 8" xfId="3303" xr:uid="{00000000-0005-0000-0000-00005F0C0000}"/>
    <cellStyle name="Normal 10 2 10 2 13 4 9" xfId="3304" xr:uid="{00000000-0005-0000-0000-0000600C0000}"/>
    <cellStyle name="Normal 10 2 10 2 13 5" xfId="3305" xr:uid="{00000000-0005-0000-0000-0000610C0000}"/>
    <cellStyle name="Normal 10 2 10 2 13 5 10" xfId="3306" xr:uid="{00000000-0005-0000-0000-0000620C0000}"/>
    <cellStyle name="Normal 10 2 10 2 13 5 2" xfId="3307" xr:uid="{00000000-0005-0000-0000-0000630C0000}"/>
    <cellStyle name="Normal 10 2 10 2 13 5 3" xfId="3308" xr:uid="{00000000-0005-0000-0000-0000640C0000}"/>
    <cellStyle name="Normal 10 2 10 2 13 5 4" xfId="3309" xr:uid="{00000000-0005-0000-0000-0000650C0000}"/>
    <cellStyle name="Normal 10 2 10 2 13 5 5" xfId="3310" xr:uid="{00000000-0005-0000-0000-0000660C0000}"/>
    <cellStyle name="Normal 10 2 10 2 13 5 6" xfId="3311" xr:uid="{00000000-0005-0000-0000-0000670C0000}"/>
    <cellStyle name="Normal 10 2 10 2 13 5 7" xfId="3312" xr:uid="{00000000-0005-0000-0000-0000680C0000}"/>
    <cellStyle name="Normal 10 2 10 2 13 5 8" xfId="3313" xr:uid="{00000000-0005-0000-0000-0000690C0000}"/>
    <cellStyle name="Normal 10 2 10 2 13 5 9" xfId="3314" xr:uid="{00000000-0005-0000-0000-00006A0C0000}"/>
    <cellStyle name="Normal 10 2 10 2 13 6" xfId="3315" xr:uid="{00000000-0005-0000-0000-00006B0C0000}"/>
    <cellStyle name="Normal 10 2 10 2 13 7" xfId="3316" xr:uid="{00000000-0005-0000-0000-00006C0C0000}"/>
    <cellStyle name="Normal 10 2 10 2 13 8" xfId="3317" xr:uid="{00000000-0005-0000-0000-00006D0C0000}"/>
    <cellStyle name="Normal 10 2 10 2 13 9" xfId="3318" xr:uid="{00000000-0005-0000-0000-00006E0C0000}"/>
    <cellStyle name="Normal 10 2 10 2 14" xfId="3319" xr:uid="{00000000-0005-0000-0000-00006F0C0000}"/>
    <cellStyle name="Normal 10 2 10 2 14 10" xfId="3320" xr:uid="{00000000-0005-0000-0000-0000700C0000}"/>
    <cellStyle name="Normal 10 2 10 2 14 11" xfId="3321" xr:uid="{00000000-0005-0000-0000-0000710C0000}"/>
    <cellStyle name="Normal 10 2 10 2 14 12" xfId="3322" xr:uid="{00000000-0005-0000-0000-0000720C0000}"/>
    <cellStyle name="Normal 10 2 10 2 14 13" xfId="3323" xr:uid="{00000000-0005-0000-0000-0000730C0000}"/>
    <cellStyle name="Normal 10 2 10 2 14 14" xfId="3324" xr:uid="{00000000-0005-0000-0000-0000740C0000}"/>
    <cellStyle name="Normal 10 2 10 2 14 2" xfId="3325" xr:uid="{00000000-0005-0000-0000-0000750C0000}"/>
    <cellStyle name="Normal 10 2 10 2 14 2 10" xfId="3326" xr:uid="{00000000-0005-0000-0000-0000760C0000}"/>
    <cellStyle name="Normal 10 2 10 2 14 2 2" xfId="3327" xr:uid="{00000000-0005-0000-0000-0000770C0000}"/>
    <cellStyle name="Normal 10 2 10 2 14 2 3" xfId="3328" xr:uid="{00000000-0005-0000-0000-0000780C0000}"/>
    <cellStyle name="Normal 10 2 10 2 14 2 4" xfId="3329" xr:uid="{00000000-0005-0000-0000-0000790C0000}"/>
    <cellStyle name="Normal 10 2 10 2 14 2 5" xfId="3330" xr:uid="{00000000-0005-0000-0000-00007A0C0000}"/>
    <cellStyle name="Normal 10 2 10 2 14 2 6" xfId="3331" xr:uid="{00000000-0005-0000-0000-00007B0C0000}"/>
    <cellStyle name="Normal 10 2 10 2 14 2 7" xfId="3332" xr:uid="{00000000-0005-0000-0000-00007C0C0000}"/>
    <cellStyle name="Normal 10 2 10 2 14 2 8" xfId="3333" xr:uid="{00000000-0005-0000-0000-00007D0C0000}"/>
    <cellStyle name="Normal 10 2 10 2 14 2 9" xfId="3334" xr:uid="{00000000-0005-0000-0000-00007E0C0000}"/>
    <cellStyle name="Normal 10 2 10 2 14 3" xfId="3335" xr:uid="{00000000-0005-0000-0000-00007F0C0000}"/>
    <cellStyle name="Normal 10 2 10 2 14 3 10" xfId="3336" xr:uid="{00000000-0005-0000-0000-0000800C0000}"/>
    <cellStyle name="Normal 10 2 10 2 14 3 2" xfId="3337" xr:uid="{00000000-0005-0000-0000-0000810C0000}"/>
    <cellStyle name="Normal 10 2 10 2 14 3 3" xfId="3338" xr:uid="{00000000-0005-0000-0000-0000820C0000}"/>
    <cellStyle name="Normal 10 2 10 2 14 3 4" xfId="3339" xr:uid="{00000000-0005-0000-0000-0000830C0000}"/>
    <cellStyle name="Normal 10 2 10 2 14 3 5" xfId="3340" xr:uid="{00000000-0005-0000-0000-0000840C0000}"/>
    <cellStyle name="Normal 10 2 10 2 14 3 6" xfId="3341" xr:uid="{00000000-0005-0000-0000-0000850C0000}"/>
    <cellStyle name="Normal 10 2 10 2 14 3 7" xfId="3342" xr:uid="{00000000-0005-0000-0000-0000860C0000}"/>
    <cellStyle name="Normal 10 2 10 2 14 3 8" xfId="3343" xr:uid="{00000000-0005-0000-0000-0000870C0000}"/>
    <cellStyle name="Normal 10 2 10 2 14 3 9" xfId="3344" xr:uid="{00000000-0005-0000-0000-0000880C0000}"/>
    <cellStyle name="Normal 10 2 10 2 14 4" xfId="3345" xr:uid="{00000000-0005-0000-0000-0000890C0000}"/>
    <cellStyle name="Normal 10 2 10 2 14 4 10" xfId="3346" xr:uid="{00000000-0005-0000-0000-00008A0C0000}"/>
    <cellStyle name="Normal 10 2 10 2 14 4 2" xfId="3347" xr:uid="{00000000-0005-0000-0000-00008B0C0000}"/>
    <cellStyle name="Normal 10 2 10 2 14 4 3" xfId="3348" xr:uid="{00000000-0005-0000-0000-00008C0C0000}"/>
    <cellStyle name="Normal 10 2 10 2 14 4 4" xfId="3349" xr:uid="{00000000-0005-0000-0000-00008D0C0000}"/>
    <cellStyle name="Normal 10 2 10 2 14 4 5" xfId="3350" xr:uid="{00000000-0005-0000-0000-00008E0C0000}"/>
    <cellStyle name="Normal 10 2 10 2 14 4 6" xfId="3351" xr:uid="{00000000-0005-0000-0000-00008F0C0000}"/>
    <cellStyle name="Normal 10 2 10 2 14 4 7" xfId="3352" xr:uid="{00000000-0005-0000-0000-0000900C0000}"/>
    <cellStyle name="Normal 10 2 10 2 14 4 8" xfId="3353" xr:uid="{00000000-0005-0000-0000-0000910C0000}"/>
    <cellStyle name="Normal 10 2 10 2 14 4 9" xfId="3354" xr:uid="{00000000-0005-0000-0000-0000920C0000}"/>
    <cellStyle name="Normal 10 2 10 2 14 5" xfId="3355" xr:uid="{00000000-0005-0000-0000-0000930C0000}"/>
    <cellStyle name="Normal 10 2 10 2 14 5 10" xfId="3356" xr:uid="{00000000-0005-0000-0000-0000940C0000}"/>
    <cellStyle name="Normal 10 2 10 2 14 5 2" xfId="3357" xr:uid="{00000000-0005-0000-0000-0000950C0000}"/>
    <cellStyle name="Normal 10 2 10 2 14 5 3" xfId="3358" xr:uid="{00000000-0005-0000-0000-0000960C0000}"/>
    <cellStyle name="Normal 10 2 10 2 14 5 4" xfId="3359" xr:uid="{00000000-0005-0000-0000-0000970C0000}"/>
    <cellStyle name="Normal 10 2 10 2 14 5 5" xfId="3360" xr:uid="{00000000-0005-0000-0000-0000980C0000}"/>
    <cellStyle name="Normal 10 2 10 2 14 5 6" xfId="3361" xr:uid="{00000000-0005-0000-0000-0000990C0000}"/>
    <cellStyle name="Normal 10 2 10 2 14 5 7" xfId="3362" xr:uid="{00000000-0005-0000-0000-00009A0C0000}"/>
    <cellStyle name="Normal 10 2 10 2 14 5 8" xfId="3363" xr:uid="{00000000-0005-0000-0000-00009B0C0000}"/>
    <cellStyle name="Normal 10 2 10 2 14 5 9" xfId="3364" xr:uid="{00000000-0005-0000-0000-00009C0C0000}"/>
    <cellStyle name="Normal 10 2 10 2 14 6" xfId="3365" xr:uid="{00000000-0005-0000-0000-00009D0C0000}"/>
    <cellStyle name="Normal 10 2 10 2 14 7" xfId="3366" xr:uid="{00000000-0005-0000-0000-00009E0C0000}"/>
    <cellStyle name="Normal 10 2 10 2 14 8" xfId="3367" xr:uid="{00000000-0005-0000-0000-00009F0C0000}"/>
    <cellStyle name="Normal 10 2 10 2 14 9" xfId="3368" xr:uid="{00000000-0005-0000-0000-0000A00C0000}"/>
    <cellStyle name="Normal 10 2 10 2 15" xfId="3369" xr:uid="{00000000-0005-0000-0000-0000A10C0000}"/>
    <cellStyle name="Normal 10 2 10 2 15 10" xfId="3370" xr:uid="{00000000-0005-0000-0000-0000A20C0000}"/>
    <cellStyle name="Normal 10 2 10 2 15 11" xfId="3371" xr:uid="{00000000-0005-0000-0000-0000A30C0000}"/>
    <cellStyle name="Normal 10 2 10 2 15 12" xfId="3372" xr:uid="{00000000-0005-0000-0000-0000A40C0000}"/>
    <cellStyle name="Normal 10 2 10 2 15 13" xfId="3373" xr:uid="{00000000-0005-0000-0000-0000A50C0000}"/>
    <cellStyle name="Normal 10 2 10 2 15 14" xfId="3374" xr:uid="{00000000-0005-0000-0000-0000A60C0000}"/>
    <cellStyle name="Normal 10 2 10 2 15 2" xfId="3375" xr:uid="{00000000-0005-0000-0000-0000A70C0000}"/>
    <cellStyle name="Normal 10 2 10 2 15 2 10" xfId="3376" xr:uid="{00000000-0005-0000-0000-0000A80C0000}"/>
    <cellStyle name="Normal 10 2 10 2 15 2 2" xfId="3377" xr:uid="{00000000-0005-0000-0000-0000A90C0000}"/>
    <cellStyle name="Normal 10 2 10 2 15 2 3" xfId="3378" xr:uid="{00000000-0005-0000-0000-0000AA0C0000}"/>
    <cellStyle name="Normal 10 2 10 2 15 2 4" xfId="3379" xr:uid="{00000000-0005-0000-0000-0000AB0C0000}"/>
    <cellStyle name="Normal 10 2 10 2 15 2 5" xfId="3380" xr:uid="{00000000-0005-0000-0000-0000AC0C0000}"/>
    <cellStyle name="Normal 10 2 10 2 15 2 6" xfId="3381" xr:uid="{00000000-0005-0000-0000-0000AD0C0000}"/>
    <cellStyle name="Normal 10 2 10 2 15 2 7" xfId="3382" xr:uid="{00000000-0005-0000-0000-0000AE0C0000}"/>
    <cellStyle name="Normal 10 2 10 2 15 2 8" xfId="3383" xr:uid="{00000000-0005-0000-0000-0000AF0C0000}"/>
    <cellStyle name="Normal 10 2 10 2 15 2 9" xfId="3384" xr:uid="{00000000-0005-0000-0000-0000B00C0000}"/>
    <cellStyle name="Normal 10 2 10 2 15 3" xfId="3385" xr:uid="{00000000-0005-0000-0000-0000B10C0000}"/>
    <cellStyle name="Normal 10 2 10 2 15 3 10" xfId="3386" xr:uid="{00000000-0005-0000-0000-0000B20C0000}"/>
    <cellStyle name="Normal 10 2 10 2 15 3 2" xfId="3387" xr:uid="{00000000-0005-0000-0000-0000B30C0000}"/>
    <cellStyle name="Normal 10 2 10 2 15 3 3" xfId="3388" xr:uid="{00000000-0005-0000-0000-0000B40C0000}"/>
    <cellStyle name="Normal 10 2 10 2 15 3 4" xfId="3389" xr:uid="{00000000-0005-0000-0000-0000B50C0000}"/>
    <cellStyle name="Normal 10 2 10 2 15 3 5" xfId="3390" xr:uid="{00000000-0005-0000-0000-0000B60C0000}"/>
    <cellStyle name="Normal 10 2 10 2 15 3 6" xfId="3391" xr:uid="{00000000-0005-0000-0000-0000B70C0000}"/>
    <cellStyle name="Normal 10 2 10 2 15 3 7" xfId="3392" xr:uid="{00000000-0005-0000-0000-0000B80C0000}"/>
    <cellStyle name="Normal 10 2 10 2 15 3 8" xfId="3393" xr:uid="{00000000-0005-0000-0000-0000B90C0000}"/>
    <cellStyle name="Normal 10 2 10 2 15 3 9" xfId="3394" xr:uid="{00000000-0005-0000-0000-0000BA0C0000}"/>
    <cellStyle name="Normal 10 2 10 2 15 4" xfId="3395" xr:uid="{00000000-0005-0000-0000-0000BB0C0000}"/>
    <cellStyle name="Normal 10 2 10 2 15 4 10" xfId="3396" xr:uid="{00000000-0005-0000-0000-0000BC0C0000}"/>
    <cellStyle name="Normal 10 2 10 2 15 4 2" xfId="3397" xr:uid="{00000000-0005-0000-0000-0000BD0C0000}"/>
    <cellStyle name="Normal 10 2 10 2 15 4 3" xfId="3398" xr:uid="{00000000-0005-0000-0000-0000BE0C0000}"/>
    <cellStyle name="Normal 10 2 10 2 15 4 4" xfId="3399" xr:uid="{00000000-0005-0000-0000-0000BF0C0000}"/>
    <cellStyle name="Normal 10 2 10 2 15 4 5" xfId="3400" xr:uid="{00000000-0005-0000-0000-0000C00C0000}"/>
    <cellStyle name="Normal 10 2 10 2 15 4 6" xfId="3401" xr:uid="{00000000-0005-0000-0000-0000C10C0000}"/>
    <cellStyle name="Normal 10 2 10 2 15 4 7" xfId="3402" xr:uid="{00000000-0005-0000-0000-0000C20C0000}"/>
    <cellStyle name="Normal 10 2 10 2 15 4 8" xfId="3403" xr:uid="{00000000-0005-0000-0000-0000C30C0000}"/>
    <cellStyle name="Normal 10 2 10 2 15 4 9" xfId="3404" xr:uid="{00000000-0005-0000-0000-0000C40C0000}"/>
    <cellStyle name="Normal 10 2 10 2 15 5" xfId="3405" xr:uid="{00000000-0005-0000-0000-0000C50C0000}"/>
    <cellStyle name="Normal 10 2 10 2 15 5 10" xfId="3406" xr:uid="{00000000-0005-0000-0000-0000C60C0000}"/>
    <cellStyle name="Normal 10 2 10 2 15 5 2" xfId="3407" xr:uid="{00000000-0005-0000-0000-0000C70C0000}"/>
    <cellStyle name="Normal 10 2 10 2 15 5 3" xfId="3408" xr:uid="{00000000-0005-0000-0000-0000C80C0000}"/>
    <cellStyle name="Normal 10 2 10 2 15 5 4" xfId="3409" xr:uid="{00000000-0005-0000-0000-0000C90C0000}"/>
    <cellStyle name="Normal 10 2 10 2 15 5 5" xfId="3410" xr:uid="{00000000-0005-0000-0000-0000CA0C0000}"/>
    <cellStyle name="Normal 10 2 10 2 15 5 6" xfId="3411" xr:uid="{00000000-0005-0000-0000-0000CB0C0000}"/>
    <cellStyle name="Normal 10 2 10 2 15 5 7" xfId="3412" xr:uid="{00000000-0005-0000-0000-0000CC0C0000}"/>
    <cellStyle name="Normal 10 2 10 2 15 5 8" xfId="3413" xr:uid="{00000000-0005-0000-0000-0000CD0C0000}"/>
    <cellStyle name="Normal 10 2 10 2 15 5 9" xfId="3414" xr:uid="{00000000-0005-0000-0000-0000CE0C0000}"/>
    <cellStyle name="Normal 10 2 10 2 15 6" xfId="3415" xr:uid="{00000000-0005-0000-0000-0000CF0C0000}"/>
    <cellStyle name="Normal 10 2 10 2 15 7" xfId="3416" xr:uid="{00000000-0005-0000-0000-0000D00C0000}"/>
    <cellStyle name="Normal 10 2 10 2 15 8" xfId="3417" xr:uid="{00000000-0005-0000-0000-0000D10C0000}"/>
    <cellStyle name="Normal 10 2 10 2 15 9" xfId="3418" xr:uid="{00000000-0005-0000-0000-0000D20C0000}"/>
    <cellStyle name="Normal 10 2 10 2 16" xfId="3419" xr:uid="{00000000-0005-0000-0000-0000D30C0000}"/>
    <cellStyle name="Normal 10 2 10 2 16 10" xfId="3420" xr:uid="{00000000-0005-0000-0000-0000D40C0000}"/>
    <cellStyle name="Normal 10 2 10 2 16 11" xfId="3421" xr:uid="{00000000-0005-0000-0000-0000D50C0000}"/>
    <cellStyle name="Normal 10 2 10 2 16 12" xfId="3422" xr:uid="{00000000-0005-0000-0000-0000D60C0000}"/>
    <cellStyle name="Normal 10 2 10 2 16 13" xfId="3423" xr:uid="{00000000-0005-0000-0000-0000D70C0000}"/>
    <cellStyle name="Normal 10 2 10 2 16 14" xfId="3424" xr:uid="{00000000-0005-0000-0000-0000D80C0000}"/>
    <cellStyle name="Normal 10 2 10 2 16 2" xfId="3425" xr:uid="{00000000-0005-0000-0000-0000D90C0000}"/>
    <cellStyle name="Normal 10 2 10 2 16 2 10" xfId="3426" xr:uid="{00000000-0005-0000-0000-0000DA0C0000}"/>
    <cellStyle name="Normal 10 2 10 2 16 2 2" xfId="3427" xr:uid="{00000000-0005-0000-0000-0000DB0C0000}"/>
    <cellStyle name="Normal 10 2 10 2 16 2 3" xfId="3428" xr:uid="{00000000-0005-0000-0000-0000DC0C0000}"/>
    <cellStyle name="Normal 10 2 10 2 16 2 4" xfId="3429" xr:uid="{00000000-0005-0000-0000-0000DD0C0000}"/>
    <cellStyle name="Normal 10 2 10 2 16 2 5" xfId="3430" xr:uid="{00000000-0005-0000-0000-0000DE0C0000}"/>
    <cellStyle name="Normal 10 2 10 2 16 2 6" xfId="3431" xr:uid="{00000000-0005-0000-0000-0000DF0C0000}"/>
    <cellStyle name="Normal 10 2 10 2 16 2 7" xfId="3432" xr:uid="{00000000-0005-0000-0000-0000E00C0000}"/>
    <cellStyle name="Normal 10 2 10 2 16 2 8" xfId="3433" xr:uid="{00000000-0005-0000-0000-0000E10C0000}"/>
    <cellStyle name="Normal 10 2 10 2 16 2 9" xfId="3434" xr:uid="{00000000-0005-0000-0000-0000E20C0000}"/>
    <cellStyle name="Normal 10 2 10 2 16 3" xfId="3435" xr:uid="{00000000-0005-0000-0000-0000E30C0000}"/>
    <cellStyle name="Normal 10 2 10 2 16 3 10" xfId="3436" xr:uid="{00000000-0005-0000-0000-0000E40C0000}"/>
    <cellStyle name="Normal 10 2 10 2 16 3 2" xfId="3437" xr:uid="{00000000-0005-0000-0000-0000E50C0000}"/>
    <cellStyle name="Normal 10 2 10 2 16 3 3" xfId="3438" xr:uid="{00000000-0005-0000-0000-0000E60C0000}"/>
    <cellStyle name="Normal 10 2 10 2 16 3 4" xfId="3439" xr:uid="{00000000-0005-0000-0000-0000E70C0000}"/>
    <cellStyle name="Normal 10 2 10 2 16 3 5" xfId="3440" xr:uid="{00000000-0005-0000-0000-0000E80C0000}"/>
    <cellStyle name="Normal 10 2 10 2 16 3 6" xfId="3441" xr:uid="{00000000-0005-0000-0000-0000E90C0000}"/>
    <cellStyle name="Normal 10 2 10 2 16 3 7" xfId="3442" xr:uid="{00000000-0005-0000-0000-0000EA0C0000}"/>
    <cellStyle name="Normal 10 2 10 2 16 3 8" xfId="3443" xr:uid="{00000000-0005-0000-0000-0000EB0C0000}"/>
    <cellStyle name="Normal 10 2 10 2 16 3 9" xfId="3444" xr:uid="{00000000-0005-0000-0000-0000EC0C0000}"/>
    <cellStyle name="Normal 10 2 10 2 16 4" xfId="3445" xr:uid="{00000000-0005-0000-0000-0000ED0C0000}"/>
    <cellStyle name="Normal 10 2 10 2 16 4 10" xfId="3446" xr:uid="{00000000-0005-0000-0000-0000EE0C0000}"/>
    <cellStyle name="Normal 10 2 10 2 16 4 2" xfId="3447" xr:uid="{00000000-0005-0000-0000-0000EF0C0000}"/>
    <cellStyle name="Normal 10 2 10 2 16 4 3" xfId="3448" xr:uid="{00000000-0005-0000-0000-0000F00C0000}"/>
    <cellStyle name="Normal 10 2 10 2 16 4 4" xfId="3449" xr:uid="{00000000-0005-0000-0000-0000F10C0000}"/>
    <cellStyle name="Normal 10 2 10 2 16 4 5" xfId="3450" xr:uid="{00000000-0005-0000-0000-0000F20C0000}"/>
    <cellStyle name="Normal 10 2 10 2 16 4 6" xfId="3451" xr:uid="{00000000-0005-0000-0000-0000F30C0000}"/>
    <cellStyle name="Normal 10 2 10 2 16 4 7" xfId="3452" xr:uid="{00000000-0005-0000-0000-0000F40C0000}"/>
    <cellStyle name="Normal 10 2 10 2 16 4 8" xfId="3453" xr:uid="{00000000-0005-0000-0000-0000F50C0000}"/>
    <cellStyle name="Normal 10 2 10 2 16 4 9" xfId="3454" xr:uid="{00000000-0005-0000-0000-0000F60C0000}"/>
    <cellStyle name="Normal 10 2 10 2 16 5" xfId="3455" xr:uid="{00000000-0005-0000-0000-0000F70C0000}"/>
    <cellStyle name="Normal 10 2 10 2 16 5 10" xfId="3456" xr:uid="{00000000-0005-0000-0000-0000F80C0000}"/>
    <cellStyle name="Normal 10 2 10 2 16 5 2" xfId="3457" xr:uid="{00000000-0005-0000-0000-0000F90C0000}"/>
    <cellStyle name="Normal 10 2 10 2 16 5 3" xfId="3458" xr:uid="{00000000-0005-0000-0000-0000FA0C0000}"/>
    <cellStyle name="Normal 10 2 10 2 16 5 4" xfId="3459" xr:uid="{00000000-0005-0000-0000-0000FB0C0000}"/>
    <cellStyle name="Normal 10 2 10 2 16 5 5" xfId="3460" xr:uid="{00000000-0005-0000-0000-0000FC0C0000}"/>
    <cellStyle name="Normal 10 2 10 2 16 5 6" xfId="3461" xr:uid="{00000000-0005-0000-0000-0000FD0C0000}"/>
    <cellStyle name="Normal 10 2 10 2 16 5 7" xfId="3462" xr:uid="{00000000-0005-0000-0000-0000FE0C0000}"/>
    <cellStyle name="Normal 10 2 10 2 16 5 8" xfId="3463" xr:uid="{00000000-0005-0000-0000-0000FF0C0000}"/>
    <cellStyle name="Normal 10 2 10 2 16 5 9" xfId="3464" xr:uid="{00000000-0005-0000-0000-0000000D0000}"/>
    <cellStyle name="Normal 10 2 10 2 16 6" xfId="3465" xr:uid="{00000000-0005-0000-0000-0000010D0000}"/>
    <cellStyle name="Normal 10 2 10 2 16 7" xfId="3466" xr:uid="{00000000-0005-0000-0000-0000020D0000}"/>
    <cellStyle name="Normal 10 2 10 2 16 8" xfId="3467" xr:uid="{00000000-0005-0000-0000-0000030D0000}"/>
    <cellStyle name="Normal 10 2 10 2 16 9" xfId="3468" xr:uid="{00000000-0005-0000-0000-0000040D0000}"/>
    <cellStyle name="Normal 10 2 10 2 17" xfId="3469" xr:uid="{00000000-0005-0000-0000-0000050D0000}"/>
    <cellStyle name="Normal 10 2 10 2 17 10" xfId="3470" xr:uid="{00000000-0005-0000-0000-0000060D0000}"/>
    <cellStyle name="Normal 10 2 10 2 17 11" xfId="3471" xr:uid="{00000000-0005-0000-0000-0000070D0000}"/>
    <cellStyle name="Normal 10 2 10 2 17 12" xfId="3472" xr:uid="{00000000-0005-0000-0000-0000080D0000}"/>
    <cellStyle name="Normal 10 2 10 2 17 13" xfId="3473" xr:uid="{00000000-0005-0000-0000-0000090D0000}"/>
    <cellStyle name="Normal 10 2 10 2 17 14" xfId="3474" xr:uid="{00000000-0005-0000-0000-00000A0D0000}"/>
    <cellStyle name="Normal 10 2 10 2 17 2" xfId="3475" xr:uid="{00000000-0005-0000-0000-00000B0D0000}"/>
    <cellStyle name="Normal 10 2 10 2 17 2 10" xfId="3476" xr:uid="{00000000-0005-0000-0000-00000C0D0000}"/>
    <cellStyle name="Normal 10 2 10 2 17 2 2" xfId="3477" xr:uid="{00000000-0005-0000-0000-00000D0D0000}"/>
    <cellStyle name="Normal 10 2 10 2 17 2 3" xfId="3478" xr:uid="{00000000-0005-0000-0000-00000E0D0000}"/>
    <cellStyle name="Normal 10 2 10 2 17 2 4" xfId="3479" xr:uid="{00000000-0005-0000-0000-00000F0D0000}"/>
    <cellStyle name="Normal 10 2 10 2 17 2 5" xfId="3480" xr:uid="{00000000-0005-0000-0000-0000100D0000}"/>
    <cellStyle name="Normal 10 2 10 2 17 2 6" xfId="3481" xr:uid="{00000000-0005-0000-0000-0000110D0000}"/>
    <cellStyle name="Normal 10 2 10 2 17 2 7" xfId="3482" xr:uid="{00000000-0005-0000-0000-0000120D0000}"/>
    <cellStyle name="Normal 10 2 10 2 17 2 8" xfId="3483" xr:uid="{00000000-0005-0000-0000-0000130D0000}"/>
    <cellStyle name="Normal 10 2 10 2 17 2 9" xfId="3484" xr:uid="{00000000-0005-0000-0000-0000140D0000}"/>
    <cellStyle name="Normal 10 2 10 2 17 3" xfId="3485" xr:uid="{00000000-0005-0000-0000-0000150D0000}"/>
    <cellStyle name="Normal 10 2 10 2 17 3 10" xfId="3486" xr:uid="{00000000-0005-0000-0000-0000160D0000}"/>
    <cellStyle name="Normal 10 2 10 2 17 3 2" xfId="3487" xr:uid="{00000000-0005-0000-0000-0000170D0000}"/>
    <cellStyle name="Normal 10 2 10 2 17 3 3" xfId="3488" xr:uid="{00000000-0005-0000-0000-0000180D0000}"/>
    <cellStyle name="Normal 10 2 10 2 17 3 4" xfId="3489" xr:uid="{00000000-0005-0000-0000-0000190D0000}"/>
    <cellStyle name="Normal 10 2 10 2 17 3 5" xfId="3490" xr:uid="{00000000-0005-0000-0000-00001A0D0000}"/>
    <cellStyle name="Normal 10 2 10 2 17 3 6" xfId="3491" xr:uid="{00000000-0005-0000-0000-00001B0D0000}"/>
    <cellStyle name="Normal 10 2 10 2 17 3 7" xfId="3492" xr:uid="{00000000-0005-0000-0000-00001C0D0000}"/>
    <cellStyle name="Normal 10 2 10 2 17 3 8" xfId="3493" xr:uid="{00000000-0005-0000-0000-00001D0D0000}"/>
    <cellStyle name="Normal 10 2 10 2 17 3 9" xfId="3494" xr:uid="{00000000-0005-0000-0000-00001E0D0000}"/>
    <cellStyle name="Normal 10 2 10 2 17 4" xfId="3495" xr:uid="{00000000-0005-0000-0000-00001F0D0000}"/>
    <cellStyle name="Normal 10 2 10 2 17 4 10" xfId="3496" xr:uid="{00000000-0005-0000-0000-0000200D0000}"/>
    <cellStyle name="Normal 10 2 10 2 17 4 2" xfId="3497" xr:uid="{00000000-0005-0000-0000-0000210D0000}"/>
    <cellStyle name="Normal 10 2 10 2 17 4 3" xfId="3498" xr:uid="{00000000-0005-0000-0000-0000220D0000}"/>
    <cellStyle name="Normal 10 2 10 2 17 4 4" xfId="3499" xr:uid="{00000000-0005-0000-0000-0000230D0000}"/>
    <cellStyle name="Normal 10 2 10 2 17 4 5" xfId="3500" xr:uid="{00000000-0005-0000-0000-0000240D0000}"/>
    <cellStyle name="Normal 10 2 10 2 17 4 6" xfId="3501" xr:uid="{00000000-0005-0000-0000-0000250D0000}"/>
    <cellStyle name="Normal 10 2 10 2 17 4 7" xfId="3502" xr:uid="{00000000-0005-0000-0000-0000260D0000}"/>
    <cellStyle name="Normal 10 2 10 2 17 4 8" xfId="3503" xr:uid="{00000000-0005-0000-0000-0000270D0000}"/>
    <cellStyle name="Normal 10 2 10 2 17 4 9" xfId="3504" xr:uid="{00000000-0005-0000-0000-0000280D0000}"/>
    <cellStyle name="Normal 10 2 10 2 17 5" xfId="3505" xr:uid="{00000000-0005-0000-0000-0000290D0000}"/>
    <cellStyle name="Normal 10 2 10 2 17 5 10" xfId="3506" xr:uid="{00000000-0005-0000-0000-00002A0D0000}"/>
    <cellStyle name="Normal 10 2 10 2 17 5 2" xfId="3507" xr:uid="{00000000-0005-0000-0000-00002B0D0000}"/>
    <cellStyle name="Normal 10 2 10 2 17 5 3" xfId="3508" xr:uid="{00000000-0005-0000-0000-00002C0D0000}"/>
    <cellStyle name="Normal 10 2 10 2 17 5 4" xfId="3509" xr:uid="{00000000-0005-0000-0000-00002D0D0000}"/>
    <cellStyle name="Normal 10 2 10 2 17 5 5" xfId="3510" xr:uid="{00000000-0005-0000-0000-00002E0D0000}"/>
    <cellStyle name="Normal 10 2 10 2 17 5 6" xfId="3511" xr:uid="{00000000-0005-0000-0000-00002F0D0000}"/>
    <cellStyle name="Normal 10 2 10 2 17 5 7" xfId="3512" xr:uid="{00000000-0005-0000-0000-0000300D0000}"/>
    <cellStyle name="Normal 10 2 10 2 17 5 8" xfId="3513" xr:uid="{00000000-0005-0000-0000-0000310D0000}"/>
    <cellStyle name="Normal 10 2 10 2 17 5 9" xfId="3514" xr:uid="{00000000-0005-0000-0000-0000320D0000}"/>
    <cellStyle name="Normal 10 2 10 2 17 6" xfId="3515" xr:uid="{00000000-0005-0000-0000-0000330D0000}"/>
    <cellStyle name="Normal 10 2 10 2 17 7" xfId="3516" xr:uid="{00000000-0005-0000-0000-0000340D0000}"/>
    <cellStyle name="Normal 10 2 10 2 17 8" xfId="3517" xr:uid="{00000000-0005-0000-0000-0000350D0000}"/>
    <cellStyle name="Normal 10 2 10 2 17 9" xfId="3518" xr:uid="{00000000-0005-0000-0000-0000360D0000}"/>
    <cellStyle name="Normal 10 2 10 2 18" xfId="3519" xr:uid="{00000000-0005-0000-0000-0000370D0000}"/>
    <cellStyle name="Normal 10 2 10 2 18 10" xfId="3520" xr:uid="{00000000-0005-0000-0000-0000380D0000}"/>
    <cellStyle name="Normal 10 2 10 2 18 11" xfId="3521" xr:uid="{00000000-0005-0000-0000-0000390D0000}"/>
    <cellStyle name="Normal 10 2 10 2 18 12" xfId="3522" xr:uid="{00000000-0005-0000-0000-00003A0D0000}"/>
    <cellStyle name="Normal 10 2 10 2 18 13" xfId="3523" xr:uid="{00000000-0005-0000-0000-00003B0D0000}"/>
    <cellStyle name="Normal 10 2 10 2 18 14" xfId="3524" xr:uid="{00000000-0005-0000-0000-00003C0D0000}"/>
    <cellStyle name="Normal 10 2 10 2 18 2" xfId="3525" xr:uid="{00000000-0005-0000-0000-00003D0D0000}"/>
    <cellStyle name="Normal 10 2 10 2 18 2 10" xfId="3526" xr:uid="{00000000-0005-0000-0000-00003E0D0000}"/>
    <cellStyle name="Normal 10 2 10 2 18 2 2" xfId="3527" xr:uid="{00000000-0005-0000-0000-00003F0D0000}"/>
    <cellStyle name="Normal 10 2 10 2 18 2 3" xfId="3528" xr:uid="{00000000-0005-0000-0000-0000400D0000}"/>
    <cellStyle name="Normal 10 2 10 2 18 2 4" xfId="3529" xr:uid="{00000000-0005-0000-0000-0000410D0000}"/>
    <cellStyle name="Normal 10 2 10 2 18 2 5" xfId="3530" xr:uid="{00000000-0005-0000-0000-0000420D0000}"/>
    <cellStyle name="Normal 10 2 10 2 18 2 6" xfId="3531" xr:uid="{00000000-0005-0000-0000-0000430D0000}"/>
    <cellStyle name="Normal 10 2 10 2 18 2 7" xfId="3532" xr:uid="{00000000-0005-0000-0000-0000440D0000}"/>
    <cellStyle name="Normal 10 2 10 2 18 2 8" xfId="3533" xr:uid="{00000000-0005-0000-0000-0000450D0000}"/>
    <cellStyle name="Normal 10 2 10 2 18 2 9" xfId="3534" xr:uid="{00000000-0005-0000-0000-0000460D0000}"/>
    <cellStyle name="Normal 10 2 10 2 18 3" xfId="3535" xr:uid="{00000000-0005-0000-0000-0000470D0000}"/>
    <cellStyle name="Normal 10 2 10 2 18 3 10" xfId="3536" xr:uid="{00000000-0005-0000-0000-0000480D0000}"/>
    <cellStyle name="Normal 10 2 10 2 18 3 2" xfId="3537" xr:uid="{00000000-0005-0000-0000-0000490D0000}"/>
    <cellStyle name="Normal 10 2 10 2 18 3 3" xfId="3538" xr:uid="{00000000-0005-0000-0000-00004A0D0000}"/>
    <cellStyle name="Normal 10 2 10 2 18 3 4" xfId="3539" xr:uid="{00000000-0005-0000-0000-00004B0D0000}"/>
    <cellStyle name="Normal 10 2 10 2 18 3 5" xfId="3540" xr:uid="{00000000-0005-0000-0000-00004C0D0000}"/>
    <cellStyle name="Normal 10 2 10 2 18 3 6" xfId="3541" xr:uid="{00000000-0005-0000-0000-00004D0D0000}"/>
    <cellStyle name="Normal 10 2 10 2 18 3 7" xfId="3542" xr:uid="{00000000-0005-0000-0000-00004E0D0000}"/>
    <cellStyle name="Normal 10 2 10 2 18 3 8" xfId="3543" xr:uid="{00000000-0005-0000-0000-00004F0D0000}"/>
    <cellStyle name="Normal 10 2 10 2 18 3 9" xfId="3544" xr:uid="{00000000-0005-0000-0000-0000500D0000}"/>
    <cellStyle name="Normal 10 2 10 2 18 4" xfId="3545" xr:uid="{00000000-0005-0000-0000-0000510D0000}"/>
    <cellStyle name="Normal 10 2 10 2 18 4 10" xfId="3546" xr:uid="{00000000-0005-0000-0000-0000520D0000}"/>
    <cellStyle name="Normal 10 2 10 2 18 4 2" xfId="3547" xr:uid="{00000000-0005-0000-0000-0000530D0000}"/>
    <cellStyle name="Normal 10 2 10 2 18 4 3" xfId="3548" xr:uid="{00000000-0005-0000-0000-0000540D0000}"/>
    <cellStyle name="Normal 10 2 10 2 18 4 4" xfId="3549" xr:uid="{00000000-0005-0000-0000-0000550D0000}"/>
    <cellStyle name="Normal 10 2 10 2 18 4 5" xfId="3550" xr:uid="{00000000-0005-0000-0000-0000560D0000}"/>
    <cellStyle name="Normal 10 2 10 2 18 4 6" xfId="3551" xr:uid="{00000000-0005-0000-0000-0000570D0000}"/>
    <cellStyle name="Normal 10 2 10 2 18 4 7" xfId="3552" xr:uid="{00000000-0005-0000-0000-0000580D0000}"/>
    <cellStyle name="Normal 10 2 10 2 18 4 8" xfId="3553" xr:uid="{00000000-0005-0000-0000-0000590D0000}"/>
    <cellStyle name="Normal 10 2 10 2 18 4 9" xfId="3554" xr:uid="{00000000-0005-0000-0000-00005A0D0000}"/>
    <cellStyle name="Normal 10 2 10 2 18 5" xfId="3555" xr:uid="{00000000-0005-0000-0000-00005B0D0000}"/>
    <cellStyle name="Normal 10 2 10 2 18 5 10" xfId="3556" xr:uid="{00000000-0005-0000-0000-00005C0D0000}"/>
    <cellStyle name="Normal 10 2 10 2 18 5 2" xfId="3557" xr:uid="{00000000-0005-0000-0000-00005D0D0000}"/>
    <cellStyle name="Normal 10 2 10 2 18 5 3" xfId="3558" xr:uid="{00000000-0005-0000-0000-00005E0D0000}"/>
    <cellStyle name="Normal 10 2 10 2 18 5 4" xfId="3559" xr:uid="{00000000-0005-0000-0000-00005F0D0000}"/>
    <cellStyle name="Normal 10 2 10 2 18 5 5" xfId="3560" xr:uid="{00000000-0005-0000-0000-0000600D0000}"/>
    <cellStyle name="Normal 10 2 10 2 18 5 6" xfId="3561" xr:uid="{00000000-0005-0000-0000-0000610D0000}"/>
    <cellStyle name="Normal 10 2 10 2 18 5 7" xfId="3562" xr:uid="{00000000-0005-0000-0000-0000620D0000}"/>
    <cellStyle name="Normal 10 2 10 2 18 5 8" xfId="3563" xr:uid="{00000000-0005-0000-0000-0000630D0000}"/>
    <cellStyle name="Normal 10 2 10 2 18 5 9" xfId="3564" xr:uid="{00000000-0005-0000-0000-0000640D0000}"/>
    <cellStyle name="Normal 10 2 10 2 18 6" xfId="3565" xr:uid="{00000000-0005-0000-0000-0000650D0000}"/>
    <cellStyle name="Normal 10 2 10 2 18 7" xfId="3566" xr:uid="{00000000-0005-0000-0000-0000660D0000}"/>
    <cellStyle name="Normal 10 2 10 2 18 8" xfId="3567" xr:uid="{00000000-0005-0000-0000-0000670D0000}"/>
    <cellStyle name="Normal 10 2 10 2 18 9" xfId="3568" xr:uid="{00000000-0005-0000-0000-0000680D0000}"/>
    <cellStyle name="Normal 10 2 10 2 19" xfId="3569" xr:uid="{00000000-0005-0000-0000-0000690D0000}"/>
    <cellStyle name="Normal 10 2 10 2 19 10" xfId="3570" xr:uid="{00000000-0005-0000-0000-00006A0D0000}"/>
    <cellStyle name="Normal 10 2 10 2 19 11" xfId="3571" xr:uid="{00000000-0005-0000-0000-00006B0D0000}"/>
    <cellStyle name="Normal 10 2 10 2 19 12" xfId="3572" xr:uid="{00000000-0005-0000-0000-00006C0D0000}"/>
    <cellStyle name="Normal 10 2 10 2 19 13" xfId="3573" xr:uid="{00000000-0005-0000-0000-00006D0D0000}"/>
    <cellStyle name="Normal 10 2 10 2 19 14" xfId="3574" xr:uid="{00000000-0005-0000-0000-00006E0D0000}"/>
    <cellStyle name="Normal 10 2 10 2 19 2" xfId="3575" xr:uid="{00000000-0005-0000-0000-00006F0D0000}"/>
    <cellStyle name="Normal 10 2 10 2 19 2 10" xfId="3576" xr:uid="{00000000-0005-0000-0000-0000700D0000}"/>
    <cellStyle name="Normal 10 2 10 2 19 2 2" xfId="3577" xr:uid="{00000000-0005-0000-0000-0000710D0000}"/>
    <cellStyle name="Normal 10 2 10 2 19 2 3" xfId="3578" xr:uid="{00000000-0005-0000-0000-0000720D0000}"/>
    <cellStyle name="Normal 10 2 10 2 19 2 4" xfId="3579" xr:uid="{00000000-0005-0000-0000-0000730D0000}"/>
    <cellStyle name="Normal 10 2 10 2 19 2 5" xfId="3580" xr:uid="{00000000-0005-0000-0000-0000740D0000}"/>
    <cellStyle name="Normal 10 2 10 2 19 2 6" xfId="3581" xr:uid="{00000000-0005-0000-0000-0000750D0000}"/>
    <cellStyle name="Normal 10 2 10 2 19 2 7" xfId="3582" xr:uid="{00000000-0005-0000-0000-0000760D0000}"/>
    <cellStyle name="Normal 10 2 10 2 19 2 8" xfId="3583" xr:uid="{00000000-0005-0000-0000-0000770D0000}"/>
    <cellStyle name="Normal 10 2 10 2 19 2 9" xfId="3584" xr:uid="{00000000-0005-0000-0000-0000780D0000}"/>
    <cellStyle name="Normal 10 2 10 2 19 3" xfId="3585" xr:uid="{00000000-0005-0000-0000-0000790D0000}"/>
    <cellStyle name="Normal 10 2 10 2 19 3 10" xfId="3586" xr:uid="{00000000-0005-0000-0000-00007A0D0000}"/>
    <cellStyle name="Normal 10 2 10 2 19 3 2" xfId="3587" xr:uid="{00000000-0005-0000-0000-00007B0D0000}"/>
    <cellStyle name="Normal 10 2 10 2 19 3 3" xfId="3588" xr:uid="{00000000-0005-0000-0000-00007C0D0000}"/>
    <cellStyle name="Normal 10 2 10 2 19 3 4" xfId="3589" xr:uid="{00000000-0005-0000-0000-00007D0D0000}"/>
    <cellStyle name="Normal 10 2 10 2 19 3 5" xfId="3590" xr:uid="{00000000-0005-0000-0000-00007E0D0000}"/>
    <cellStyle name="Normal 10 2 10 2 19 3 6" xfId="3591" xr:uid="{00000000-0005-0000-0000-00007F0D0000}"/>
    <cellStyle name="Normal 10 2 10 2 19 3 7" xfId="3592" xr:uid="{00000000-0005-0000-0000-0000800D0000}"/>
    <cellStyle name="Normal 10 2 10 2 19 3 8" xfId="3593" xr:uid="{00000000-0005-0000-0000-0000810D0000}"/>
    <cellStyle name="Normal 10 2 10 2 19 3 9" xfId="3594" xr:uid="{00000000-0005-0000-0000-0000820D0000}"/>
    <cellStyle name="Normal 10 2 10 2 19 4" xfId="3595" xr:uid="{00000000-0005-0000-0000-0000830D0000}"/>
    <cellStyle name="Normal 10 2 10 2 19 4 10" xfId="3596" xr:uid="{00000000-0005-0000-0000-0000840D0000}"/>
    <cellStyle name="Normal 10 2 10 2 19 4 2" xfId="3597" xr:uid="{00000000-0005-0000-0000-0000850D0000}"/>
    <cellStyle name="Normal 10 2 10 2 19 4 3" xfId="3598" xr:uid="{00000000-0005-0000-0000-0000860D0000}"/>
    <cellStyle name="Normal 10 2 10 2 19 4 4" xfId="3599" xr:uid="{00000000-0005-0000-0000-0000870D0000}"/>
    <cellStyle name="Normal 10 2 10 2 19 4 5" xfId="3600" xr:uid="{00000000-0005-0000-0000-0000880D0000}"/>
    <cellStyle name="Normal 10 2 10 2 19 4 6" xfId="3601" xr:uid="{00000000-0005-0000-0000-0000890D0000}"/>
    <cellStyle name="Normal 10 2 10 2 19 4 7" xfId="3602" xr:uid="{00000000-0005-0000-0000-00008A0D0000}"/>
    <cellStyle name="Normal 10 2 10 2 19 4 8" xfId="3603" xr:uid="{00000000-0005-0000-0000-00008B0D0000}"/>
    <cellStyle name="Normal 10 2 10 2 19 4 9" xfId="3604" xr:uid="{00000000-0005-0000-0000-00008C0D0000}"/>
    <cellStyle name="Normal 10 2 10 2 19 5" xfId="3605" xr:uid="{00000000-0005-0000-0000-00008D0D0000}"/>
    <cellStyle name="Normal 10 2 10 2 19 5 10" xfId="3606" xr:uid="{00000000-0005-0000-0000-00008E0D0000}"/>
    <cellStyle name="Normal 10 2 10 2 19 5 2" xfId="3607" xr:uid="{00000000-0005-0000-0000-00008F0D0000}"/>
    <cellStyle name="Normal 10 2 10 2 19 5 3" xfId="3608" xr:uid="{00000000-0005-0000-0000-0000900D0000}"/>
    <cellStyle name="Normal 10 2 10 2 19 5 4" xfId="3609" xr:uid="{00000000-0005-0000-0000-0000910D0000}"/>
    <cellStyle name="Normal 10 2 10 2 19 5 5" xfId="3610" xr:uid="{00000000-0005-0000-0000-0000920D0000}"/>
    <cellStyle name="Normal 10 2 10 2 19 5 6" xfId="3611" xr:uid="{00000000-0005-0000-0000-0000930D0000}"/>
    <cellStyle name="Normal 10 2 10 2 19 5 7" xfId="3612" xr:uid="{00000000-0005-0000-0000-0000940D0000}"/>
    <cellStyle name="Normal 10 2 10 2 19 5 8" xfId="3613" xr:uid="{00000000-0005-0000-0000-0000950D0000}"/>
    <cellStyle name="Normal 10 2 10 2 19 5 9" xfId="3614" xr:uid="{00000000-0005-0000-0000-0000960D0000}"/>
    <cellStyle name="Normal 10 2 10 2 19 6" xfId="3615" xr:uid="{00000000-0005-0000-0000-0000970D0000}"/>
    <cellStyle name="Normal 10 2 10 2 19 7" xfId="3616" xr:uid="{00000000-0005-0000-0000-0000980D0000}"/>
    <cellStyle name="Normal 10 2 10 2 19 8" xfId="3617" xr:uid="{00000000-0005-0000-0000-0000990D0000}"/>
    <cellStyle name="Normal 10 2 10 2 19 9" xfId="3618" xr:uid="{00000000-0005-0000-0000-00009A0D0000}"/>
    <cellStyle name="Normal 10 2 10 2 2" xfId="3619" xr:uid="{00000000-0005-0000-0000-00009B0D0000}"/>
    <cellStyle name="Normal 10 2 10 2 2 10" xfId="3620" xr:uid="{00000000-0005-0000-0000-00009C0D0000}"/>
    <cellStyle name="Normal 10 2 10 2 2 11" xfId="3621" xr:uid="{00000000-0005-0000-0000-00009D0D0000}"/>
    <cellStyle name="Normal 10 2 10 2 2 12" xfId="3622" xr:uid="{00000000-0005-0000-0000-00009E0D0000}"/>
    <cellStyle name="Normal 10 2 10 2 2 13" xfId="3623" xr:uid="{00000000-0005-0000-0000-00009F0D0000}"/>
    <cellStyle name="Normal 10 2 10 2 2 14" xfId="3624" xr:uid="{00000000-0005-0000-0000-0000A00D0000}"/>
    <cellStyle name="Normal 10 2 10 2 2 2" xfId="3625" xr:uid="{00000000-0005-0000-0000-0000A10D0000}"/>
    <cellStyle name="Normal 10 2 10 2 2 2 10" xfId="3626" xr:uid="{00000000-0005-0000-0000-0000A20D0000}"/>
    <cellStyle name="Normal 10 2 10 2 2 2 2" xfId="3627" xr:uid="{00000000-0005-0000-0000-0000A30D0000}"/>
    <cellStyle name="Normal 10 2 10 2 2 2 3" xfId="3628" xr:uid="{00000000-0005-0000-0000-0000A40D0000}"/>
    <cellStyle name="Normal 10 2 10 2 2 2 4" xfId="3629" xr:uid="{00000000-0005-0000-0000-0000A50D0000}"/>
    <cellStyle name="Normal 10 2 10 2 2 2 5" xfId="3630" xr:uid="{00000000-0005-0000-0000-0000A60D0000}"/>
    <cellStyle name="Normal 10 2 10 2 2 2 6" xfId="3631" xr:uid="{00000000-0005-0000-0000-0000A70D0000}"/>
    <cellStyle name="Normal 10 2 10 2 2 2 7" xfId="3632" xr:uid="{00000000-0005-0000-0000-0000A80D0000}"/>
    <cellStyle name="Normal 10 2 10 2 2 2 8" xfId="3633" xr:uid="{00000000-0005-0000-0000-0000A90D0000}"/>
    <cellStyle name="Normal 10 2 10 2 2 2 9" xfId="3634" xr:uid="{00000000-0005-0000-0000-0000AA0D0000}"/>
    <cellStyle name="Normal 10 2 10 2 2 3" xfId="3635" xr:uid="{00000000-0005-0000-0000-0000AB0D0000}"/>
    <cellStyle name="Normal 10 2 10 2 2 3 10" xfId="3636" xr:uid="{00000000-0005-0000-0000-0000AC0D0000}"/>
    <cellStyle name="Normal 10 2 10 2 2 3 2" xfId="3637" xr:uid="{00000000-0005-0000-0000-0000AD0D0000}"/>
    <cellStyle name="Normal 10 2 10 2 2 3 3" xfId="3638" xr:uid="{00000000-0005-0000-0000-0000AE0D0000}"/>
    <cellStyle name="Normal 10 2 10 2 2 3 4" xfId="3639" xr:uid="{00000000-0005-0000-0000-0000AF0D0000}"/>
    <cellStyle name="Normal 10 2 10 2 2 3 5" xfId="3640" xr:uid="{00000000-0005-0000-0000-0000B00D0000}"/>
    <cellStyle name="Normal 10 2 10 2 2 3 6" xfId="3641" xr:uid="{00000000-0005-0000-0000-0000B10D0000}"/>
    <cellStyle name="Normal 10 2 10 2 2 3 7" xfId="3642" xr:uid="{00000000-0005-0000-0000-0000B20D0000}"/>
    <cellStyle name="Normal 10 2 10 2 2 3 8" xfId="3643" xr:uid="{00000000-0005-0000-0000-0000B30D0000}"/>
    <cellStyle name="Normal 10 2 10 2 2 3 9" xfId="3644" xr:uid="{00000000-0005-0000-0000-0000B40D0000}"/>
    <cellStyle name="Normal 10 2 10 2 2 4" xfId="3645" xr:uid="{00000000-0005-0000-0000-0000B50D0000}"/>
    <cellStyle name="Normal 10 2 10 2 2 4 10" xfId="3646" xr:uid="{00000000-0005-0000-0000-0000B60D0000}"/>
    <cellStyle name="Normal 10 2 10 2 2 4 2" xfId="3647" xr:uid="{00000000-0005-0000-0000-0000B70D0000}"/>
    <cellStyle name="Normal 10 2 10 2 2 4 3" xfId="3648" xr:uid="{00000000-0005-0000-0000-0000B80D0000}"/>
    <cellStyle name="Normal 10 2 10 2 2 4 4" xfId="3649" xr:uid="{00000000-0005-0000-0000-0000B90D0000}"/>
    <cellStyle name="Normal 10 2 10 2 2 4 5" xfId="3650" xr:uid="{00000000-0005-0000-0000-0000BA0D0000}"/>
    <cellStyle name="Normal 10 2 10 2 2 4 6" xfId="3651" xr:uid="{00000000-0005-0000-0000-0000BB0D0000}"/>
    <cellStyle name="Normal 10 2 10 2 2 4 7" xfId="3652" xr:uid="{00000000-0005-0000-0000-0000BC0D0000}"/>
    <cellStyle name="Normal 10 2 10 2 2 4 8" xfId="3653" xr:uid="{00000000-0005-0000-0000-0000BD0D0000}"/>
    <cellStyle name="Normal 10 2 10 2 2 4 9" xfId="3654" xr:uid="{00000000-0005-0000-0000-0000BE0D0000}"/>
    <cellStyle name="Normal 10 2 10 2 2 5" xfId="3655" xr:uid="{00000000-0005-0000-0000-0000BF0D0000}"/>
    <cellStyle name="Normal 10 2 10 2 2 5 10" xfId="3656" xr:uid="{00000000-0005-0000-0000-0000C00D0000}"/>
    <cellStyle name="Normal 10 2 10 2 2 5 2" xfId="3657" xr:uid="{00000000-0005-0000-0000-0000C10D0000}"/>
    <cellStyle name="Normal 10 2 10 2 2 5 3" xfId="3658" xr:uid="{00000000-0005-0000-0000-0000C20D0000}"/>
    <cellStyle name="Normal 10 2 10 2 2 5 4" xfId="3659" xr:uid="{00000000-0005-0000-0000-0000C30D0000}"/>
    <cellStyle name="Normal 10 2 10 2 2 5 5" xfId="3660" xr:uid="{00000000-0005-0000-0000-0000C40D0000}"/>
    <cellStyle name="Normal 10 2 10 2 2 5 6" xfId="3661" xr:uid="{00000000-0005-0000-0000-0000C50D0000}"/>
    <cellStyle name="Normal 10 2 10 2 2 5 7" xfId="3662" xr:uid="{00000000-0005-0000-0000-0000C60D0000}"/>
    <cellStyle name="Normal 10 2 10 2 2 5 8" xfId="3663" xr:uid="{00000000-0005-0000-0000-0000C70D0000}"/>
    <cellStyle name="Normal 10 2 10 2 2 5 9" xfId="3664" xr:uid="{00000000-0005-0000-0000-0000C80D0000}"/>
    <cellStyle name="Normal 10 2 10 2 2 6" xfId="3665" xr:uid="{00000000-0005-0000-0000-0000C90D0000}"/>
    <cellStyle name="Normal 10 2 10 2 2 7" xfId="3666" xr:uid="{00000000-0005-0000-0000-0000CA0D0000}"/>
    <cellStyle name="Normal 10 2 10 2 2 8" xfId="3667" xr:uid="{00000000-0005-0000-0000-0000CB0D0000}"/>
    <cellStyle name="Normal 10 2 10 2 2 9" xfId="3668" xr:uid="{00000000-0005-0000-0000-0000CC0D0000}"/>
    <cellStyle name="Normal 10 2 10 2 20" xfId="3669" xr:uid="{00000000-0005-0000-0000-0000CD0D0000}"/>
    <cellStyle name="Normal 10 2 10 2 20 10" xfId="3670" xr:uid="{00000000-0005-0000-0000-0000CE0D0000}"/>
    <cellStyle name="Normal 10 2 10 2 20 11" xfId="3671" xr:uid="{00000000-0005-0000-0000-0000CF0D0000}"/>
    <cellStyle name="Normal 10 2 10 2 20 12" xfId="3672" xr:uid="{00000000-0005-0000-0000-0000D00D0000}"/>
    <cellStyle name="Normal 10 2 10 2 20 13" xfId="3673" xr:uid="{00000000-0005-0000-0000-0000D10D0000}"/>
    <cellStyle name="Normal 10 2 10 2 20 14" xfId="3674" xr:uid="{00000000-0005-0000-0000-0000D20D0000}"/>
    <cellStyle name="Normal 10 2 10 2 20 2" xfId="3675" xr:uid="{00000000-0005-0000-0000-0000D30D0000}"/>
    <cellStyle name="Normal 10 2 10 2 20 2 10" xfId="3676" xr:uid="{00000000-0005-0000-0000-0000D40D0000}"/>
    <cellStyle name="Normal 10 2 10 2 20 2 2" xfId="3677" xr:uid="{00000000-0005-0000-0000-0000D50D0000}"/>
    <cellStyle name="Normal 10 2 10 2 20 2 3" xfId="3678" xr:uid="{00000000-0005-0000-0000-0000D60D0000}"/>
    <cellStyle name="Normal 10 2 10 2 20 2 4" xfId="3679" xr:uid="{00000000-0005-0000-0000-0000D70D0000}"/>
    <cellStyle name="Normal 10 2 10 2 20 2 5" xfId="3680" xr:uid="{00000000-0005-0000-0000-0000D80D0000}"/>
    <cellStyle name="Normal 10 2 10 2 20 2 6" xfId="3681" xr:uid="{00000000-0005-0000-0000-0000D90D0000}"/>
    <cellStyle name="Normal 10 2 10 2 20 2 7" xfId="3682" xr:uid="{00000000-0005-0000-0000-0000DA0D0000}"/>
    <cellStyle name="Normal 10 2 10 2 20 2 8" xfId="3683" xr:uid="{00000000-0005-0000-0000-0000DB0D0000}"/>
    <cellStyle name="Normal 10 2 10 2 20 2 9" xfId="3684" xr:uid="{00000000-0005-0000-0000-0000DC0D0000}"/>
    <cellStyle name="Normal 10 2 10 2 20 3" xfId="3685" xr:uid="{00000000-0005-0000-0000-0000DD0D0000}"/>
    <cellStyle name="Normal 10 2 10 2 20 3 10" xfId="3686" xr:uid="{00000000-0005-0000-0000-0000DE0D0000}"/>
    <cellStyle name="Normal 10 2 10 2 20 3 2" xfId="3687" xr:uid="{00000000-0005-0000-0000-0000DF0D0000}"/>
    <cellStyle name="Normal 10 2 10 2 20 3 3" xfId="3688" xr:uid="{00000000-0005-0000-0000-0000E00D0000}"/>
    <cellStyle name="Normal 10 2 10 2 20 3 4" xfId="3689" xr:uid="{00000000-0005-0000-0000-0000E10D0000}"/>
    <cellStyle name="Normal 10 2 10 2 20 3 5" xfId="3690" xr:uid="{00000000-0005-0000-0000-0000E20D0000}"/>
    <cellStyle name="Normal 10 2 10 2 20 3 6" xfId="3691" xr:uid="{00000000-0005-0000-0000-0000E30D0000}"/>
    <cellStyle name="Normal 10 2 10 2 20 3 7" xfId="3692" xr:uid="{00000000-0005-0000-0000-0000E40D0000}"/>
    <cellStyle name="Normal 10 2 10 2 20 3 8" xfId="3693" xr:uid="{00000000-0005-0000-0000-0000E50D0000}"/>
    <cellStyle name="Normal 10 2 10 2 20 3 9" xfId="3694" xr:uid="{00000000-0005-0000-0000-0000E60D0000}"/>
    <cellStyle name="Normal 10 2 10 2 20 4" xfId="3695" xr:uid="{00000000-0005-0000-0000-0000E70D0000}"/>
    <cellStyle name="Normal 10 2 10 2 20 4 10" xfId="3696" xr:uid="{00000000-0005-0000-0000-0000E80D0000}"/>
    <cellStyle name="Normal 10 2 10 2 20 4 2" xfId="3697" xr:uid="{00000000-0005-0000-0000-0000E90D0000}"/>
    <cellStyle name="Normal 10 2 10 2 20 4 3" xfId="3698" xr:uid="{00000000-0005-0000-0000-0000EA0D0000}"/>
    <cellStyle name="Normal 10 2 10 2 20 4 4" xfId="3699" xr:uid="{00000000-0005-0000-0000-0000EB0D0000}"/>
    <cellStyle name="Normal 10 2 10 2 20 4 5" xfId="3700" xr:uid="{00000000-0005-0000-0000-0000EC0D0000}"/>
    <cellStyle name="Normal 10 2 10 2 20 4 6" xfId="3701" xr:uid="{00000000-0005-0000-0000-0000ED0D0000}"/>
    <cellStyle name="Normal 10 2 10 2 20 4 7" xfId="3702" xr:uid="{00000000-0005-0000-0000-0000EE0D0000}"/>
    <cellStyle name="Normal 10 2 10 2 20 4 8" xfId="3703" xr:uid="{00000000-0005-0000-0000-0000EF0D0000}"/>
    <cellStyle name="Normal 10 2 10 2 20 4 9" xfId="3704" xr:uid="{00000000-0005-0000-0000-0000F00D0000}"/>
    <cellStyle name="Normal 10 2 10 2 20 5" xfId="3705" xr:uid="{00000000-0005-0000-0000-0000F10D0000}"/>
    <cellStyle name="Normal 10 2 10 2 20 5 10" xfId="3706" xr:uid="{00000000-0005-0000-0000-0000F20D0000}"/>
    <cellStyle name="Normal 10 2 10 2 20 5 2" xfId="3707" xr:uid="{00000000-0005-0000-0000-0000F30D0000}"/>
    <cellStyle name="Normal 10 2 10 2 20 5 3" xfId="3708" xr:uid="{00000000-0005-0000-0000-0000F40D0000}"/>
    <cellStyle name="Normal 10 2 10 2 20 5 4" xfId="3709" xr:uid="{00000000-0005-0000-0000-0000F50D0000}"/>
    <cellStyle name="Normal 10 2 10 2 20 5 5" xfId="3710" xr:uid="{00000000-0005-0000-0000-0000F60D0000}"/>
    <cellStyle name="Normal 10 2 10 2 20 5 6" xfId="3711" xr:uid="{00000000-0005-0000-0000-0000F70D0000}"/>
    <cellStyle name="Normal 10 2 10 2 20 5 7" xfId="3712" xr:uid="{00000000-0005-0000-0000-0000F80D0000}"/>
    <cellStyle name="Normal 10 2 10 2 20 5 8" xfId="3713" xr:uid="{00000000-0005-0000-0000-0000F90D0000}"/>
    <cellStyle name="Normal 10 2 10 2 20 5 9" xfId="3714" xr:uid="{00000000-0005-0000-0000-0000FA0D0000}"/>
    <cellStyle name="Normal 10 2 10 2 20 6" xfId="3715" xr:uid="{00000000-0005-0000-0000-0000FB0D0000}"/>
    <cellStyle name="Normal 10 2 10 2 20 7" xfId="3716" xr:uid="{00000000-0005-0000-0000-0000FC0D0000}"/>
    <cellStyle name="Normal 10 2 10 2 20 8" xfId="3717" xr:uid="{00000000-0005-0000-0000-0000FD0D0000}"/>
    <cellStyle name="Normal 10 2 10 2 20 9" xfId="3718" xr:uid="{00000000-0005-0000-0000-0000FE0D0000}"/>
    <cellStyle name="Normal 10 2 10 2 21" xfId="3719" xr:uid="{00000000-0005-0000-0000-0000FF0D0000}"/>
    <cellStyle name="Normal 10 2 10 2 21 10" xfId="3720" xr:uid="{00000000-0005-0000-0000-0000000E0000}"/>
    <cellStyle name="Normal 10 2 10 2 21 11" xfId="3721" xr:uid="{00000000-0005-0000-0000-0000010E0000}"/>
    <cellStyle name="Normal 10 2 10 2 21 12" xfId="3722" xr:uid="{00000000-0005-0000-0000-0000020E0000}"/>
    <cellStyle name="Normal 10 2 10 2 21 13" xfId="3723" xr:uid="{00000000-0005-0000-0000-0000030E0000}"/>
    <cellStyle name="Normal 10 2 10 2 21 14" xfId="3724" xr:uid="{00000000-0005-0000-0000-0000040E0000}"/>
    <cellStyle name="Normal 10 2 10 2 21 2" xfId="3725" xr:uid="{00000000-0005-0000-0000-0000050E0000}"/>
    <cellStyle name="Normal 10 2 10 2 21 2 10" xfId="3726" xr:uid="{00000000-0005-0000-0000-0000060E0000}"/>
    <cellStyle name="Normal 10 2 10 2 21 2 2" xfId="3727" xr:uid="{00000000-0005-0000-0000-0000070E0000}"/>
    <cellStyle name="Normal 10 2 10 2 21 2 3" xfId="3728" xr:uid="{00000000-0005-0000-0000-0000080E0000}"/>
    <cellStyle name="Normal 10 2 10 2 21 2 4" xfId="3729" xr:uid="{00000000-0005-0000-0000-0000090E0000}"/>
    <cellStyle name="Normal 10 2 10 2 21 2 5" xfId="3730" xr:uid="{00000000-0005-0000-0000-00000A0E0000}"/>
    <cellStyle name="Normal 10 2 10 2 21 2 6" xfId="3731" xr:uid="{00000000-0005-0000-0000-00000B0E0000}"/>
    <cellStyle name="Normal 10 2 10 2 21 2 7" xfId="3732" xr:uid="{00000000-0005-0000-0000-00000C0E0000}"/>
    <cellStyle name="Normal 10 2 10 2 21 2 8" xfId="3733" xr:uid="{00000000-0005-0000-0000-00000D0E0000}"/>
    <cellStyle name="Normal 10 2 10 2 21 2 9" xfId="3734" xr:uid="{00000000-0005-0000-0000-00000E0E0000}"/>
    <cellStyle name="Normal 10 2 10 2 21 3" xfId="3735" xr:uid="{00000000-0005-0000-0000-00000F0E0000}"/>
    <cellStyle name="Normal 10 2 10 2 21 3 10" xfId="3736" xr:uid="{00000000-0005-0000-0000-0000100E0000}"/>
    <cellStyle name="Normal 10 2 10 2 21 3 2" xfId="3737" xr:uid="{00000000-0005-0000-0000-0000110E0000}"/>
    <cellStyle name="Normal 10 2 10 2 21 3 3" xfId="3738" xr:uid="{00000000-0005-0000-0000-0000120E0000}"/>
    <cellStyle name="Normal 10 2 10 2 21 3 4" xfId="3739" xr:uid="{00000000-0005-0000-0000-0000130E0000}"/>
    <cellStyle name="Normal 10 2 10 2 21 3 5" xfId="3740" xr:uid="{00000000-0005-0000-0000-0000140E0000}"/>
    <cellStyle name="Normal 10 2 10 2 21 3 6" xfId="3741" xr:uid="{00000000-0005-0000-0000-0000150E0000}"/>
    <cellStyle name="Normal 10 2 10 2 21 3 7" xfId="3742" xr:uid="{00000000-0005-0000-0000-0000160E0000}"/>
    <cellStyle name="Normal 10 2 10 2 21 3 8" xfId="3743" xr:uid="{00000000-0005-0000-0000-0000170E0000}"/>
    <cellStyle name="Normal 10 2 10 2 21 3 9" xfId="3744" xr:uid="{00000000-0005-0000-0000-0000180E0000}"/>
    <cellStyle name="Normal 10 2 10 2 21 4" xfId="3745" xr:uid="{00000000-0005-0000-0000-0000190E0000}"/>
    <cellStyle name="Normal 10 2 10 2 21 4 10" xfId="3746" xr:uid="{00000000-0005-0000-0000-00001A0E0000}"/>
    <cellStyle name="Normal 10 2 10 2 21 4 2" xfId="3747" xr:uid="{00000000-0005-0000-0000-00001B0E0000}"/>
    <cellStyle name="Normal 10 2 10 2 21 4 3" xfId="3748" xr:uid="{00000000-0005-0000-0000-00001C0E0000}"/>
    <cellStyle name="Normal 10 2 10 2 21 4 4" xfId="3749" xr:uid="{00000000-0005-0000-0000-00001D0E0000}"/>
    <cellStyle name="Normal 10 2 10 2 21 4 5" xfId="3750" xr:uid="{00000000-0005-0000-0000-00001E0E0000}"/>
    <cellStyle name="Normal 10 2 10 2 21 4 6" xfId="3751" xr:uid="{00000000-0005-0000-0000-00001F0E0000}"/>
    <cellStyle name="Normal 10 2 10 2 21 4 7" xfId="3752" xr:uid="{00000000-0005-0000-0000-0000200E0000}"/>
    <cellStyle name="Normal 10 2 10 2 21 4 8" xfId="3753" xr:uid="{00000000-0005-0000-0000-0000210E0000}"/>
    <cellStyle name="Normal 10 2 10 2 21 4 9" xfId="3754" xr:uid="{00000000-0005-0000-0000-0000220E0000}"/>
    <cellStyle name="Normal 10 2 10 2 21 5" xfId="3755" xr:uid="{00000000-0005-0000-0000-0000230E0000}"/>
    <cellStyle name="Normal 10 2 10 2 21 5 10" xfId="3756" xr:uid="{00000000-0005-0000-0000-0000240E0000}"/>
    <cellStyle name="Normal 10 2 10 2 21 5 2" xfId="3757" xr:uid="{00000000-0005-0000-0000-0000250E0000}"/>
    <cellStyle name="Normal 10 2 10 2 21 5 3" xfId="3758" xr:uid="{00000000-0005-0000-0000-0000260E0000}"/>
    <cellStyle name="Normal 10 2 10 2 21 5 4" xfId="3759" xr:uid="{00000000-0005-0000-0000-0000270E0000}"/>
    <cellStyle name="Normal 10 2 10 2 21 5 5" xfId="3760" xr:uid="{00000000-0005-0000-0000-0000280E0000}"/>
    <cellStyle name="Normal 10 2 10 2 21 5 6" xfId="3761" xr:uid="{00000000-0005-0000-0000-0000290E0000}"/>
    <cellStyle name="Normal 10 2 10 2 21 5 7" xfId="3762" xr:uid="{00000000-0005-0000-0000-00002A0E0000}"/>
    <cellStyle name="Normal 10 2 10 2 21 5 8" xfId="3763" xr:uid="{00000000-0005-0000-0000-00002B0E0000}"/>
    <cellStyle name="Normal 10 2 10 2 21 5 9" xfId="3764" xr:uid="{00000000-0005-0000-0000-00002C0E0000}"/>
    <cellStyle name="Normal 10 2 10 2 21 6" xfId="3765" xr:uid="{00000000-0005-0000-0000-00002D0E0000}"/>
    <cellStyle name="Normal 10 2 10 2 21 7" xfId="3766" xr:uid="{00000000-0005-0000-0000-00002E0E0000}"/>
    <cellStyle name="Normal 10 2 10 2 21 8" xfId="3767" xr:uid="{00000000-0005-0000-0000-00002F0E0000}"/>
    <cellStyle name="Normal 10 2 10 2 21 9" xfId="3768" xr:uid="{00000000-0005-0000-0000-0000300E0000}"/>
    <cellStyle name="Normal 10 2 10 2 22" xfId="3769" xr:uid="{00000000-0005-0000-0000-0000310E0000}"/>
    <cellStyle name="Normal 10 2 10 2 22 10" xfId="3770" xr:uid="{00000000-0005-0000-0000-0000320E0000}"/>
    <cellStyle name="Normal 10 2 10 2 22 11" xfId="3771" xr:uid="{00000000-0005-0000-0000-0000330E0000}"/>
    <cellStyle name="Normal 10 2 10 2 22 12" xfId="3772" xr:uid="{00000000-0005-0000-0000-0000340E0000}"/>
    <cellStyle name="Normal 10 2 10 2 22 13" xfId="3773" xr:uid="{00000000-0005-0000-0000-0000350E0000}"/>
    <cellStyle name="Normal 10 2 10 2 22 14" xfId="3774" xr:uid="{00000000-0005-0000-0000-0000360E0000}"/>
    <cellStyle name="Normal 10 2 10 2 22 2" xfId="3775" xr:uid="{00000000-0005-0000-0000-0000370E0000}"/>
    <cellStyle name="Normal 10 2 10 2 22 2 10" xfId="3776" xr:uid="{00000000-0005-0000-0000-0000380E0000}"/>
    <cellStyle name="Normal 10 2 10 2 22 2 2" xfId="3777" xr:uid="{00000000-0005-0000-0000-0000390E0000}"/>
    <cellStyle name="Normal 10 2 10 2 22 2 3" xfId="3778" xr:uid="{00000000-0005-0000-0000-00003A0E0000}"/>
    <cellStyle name="Normal 10 2 10 2 22 2 4" xfId="3779" xr:uid="{00000000-0005-0000-0000-00003B0E0000}"/>
    <cellStyle name="Normal 10 2 10 2 22 2 5" xfId="3780" xr:uid="{00000000-0005-0000-0000-00003C0E0000}"/>
    <cellStyle name="Normal 10 2 10 2 22 2 6" xfId="3781" xr:uid="{00000000-0005-0000-0000-00003D0E0000}"/>
    <cellStyle name="Normal 10 2 10 2 22 2 7" xfId="3782" xr:uid="{00000000-0005-0000-0000-00003E0E0000}"/>
    <cellStyle name="Normal 10 2 10 2 22 2 8" xfId="3783" xr:uid="{00000000-0005-0000-0000-00003F0E0000}"/>
    <cellStyle name="Normal 10 2 10 2 22 2 9" xfId="3784" xr:uid="{00000000-0005-0000-0000-0000400E0000}"/>
    <cellStyle name="Normal 10 2 10 2 22 3" xfId="3785" xr:uid="{00000000-0005-0000-0000-0000410E0000}"/>
    <cellStyle name="Normal 10 2 10 2 22 3 10" xfId="3786" xr:uid="{00000000-0005-0000-0000-0000420E0000}"/>
    <cellStyle name="Normal 10 2 10 2 22 3 2" xfId="3787" xr:uid="{00000000-0005-0000-0000-0000430E0000}"/>
    <cellStyle name="Normal 10 2 10 2 22 3 3" xfId="3788" xr:uid="{00000000-0005-0000-0000-0000440E0000}"/>
    <cellStyle name="Normal 10 2 10 2 22 3 4" xfId="3789" xr:uid="{00000000-0005-0000-0000-0000450E0000}"/>
    <cellStyle name="Normal 10 2 10 2 22 3 5" xfId="3790" xr:uid="{00000000-0005-0000-0000-0000460E0000}"/>
    <cellStyle name="Normal 10 2 10 2 22 3 6" xfId="3791" xr:uid="{00000000-0005-0000-0000-0000470E0000}"/>
    <cellStyle name="Normal 10 2 10 2 22 3 7" xfId="3792" xr:uid="{00000000-0005-0000-0000-0000480E0000}"/>
    <cellStyle name="Normal 10 2 10 2 22 3 8" xfId="3793" xr:uid="{00000000-0005-0000-0000-0000490E0000}"/>
    <cellStyle name="Normal 10 2 10 2 22 3 9" xfId="3794" xr:uid="{00000000-0005-0000-0000-00004A0E0000}"/>
    <cellStyle name="Normal 10 2 10 2 22 4" xfId="3795" xr:uid="{00000000-0005-0000-0000-00004B0E0000}"/>
    <cellStyle name="Normal 10 2 10 2 22 4 10" xfId="3796" xr:uid="{00000000-0005-0000-0000-00004C0E0000}"/>
    <cellStyle name="Normal 10 2 10 2 22 4 2" xfId="3797" xr:uid="{00000000-0005-0000-0000-00004D0E0000}"/>
    <cellStyle name="Normal 10 2 10 2 22 4 3" xfId="3798" xr:uid="{00000000-0005-0000-0000-00004E0E0000}"/>
    <cellStyle name="Normal 10 2 10 2 22 4 4" xfId="3799" xr:uid="{00000000-0005-0000-0000-00004F0E0000}"/>
    <cellStyle name="Normal 10 2 10 2 22 4 5" xfId="3800" xr:uid="{00000000-0005-0000-0000-0000500E0000}"/>
    <cellStyle name="Normal 10 2 10 2 22 4 6" xfId="3801" xr:uid="{00000000-0005-0000-0000-0000510E0000}"/>
    <cellStyle name="Normal 10 2 10 2 22 4 7" xfId="3802" xr:uid="{00000000-0005-0000-0000-0000520E0000}"/>
    <cellStyle name="Normal 10 2 10 2 22 4 8" xfId="3803" xr:uid="{00000000-0005-0000-0000-0000530E0000}"/>
    <cellStyle name="Normal 10 2 10 2 22 4 9" xfId="3804" xr:uid="{00000000-0005-0000-0000-0000540E0000}"/>
    <cellStyle name="Normal 10 2 10 2 22 5" xfId="3805" xr:uid="{00000000-0005-0000-0000-0000550E0000}"/>
    <cellStyle name="Normal 10 2 10 2 22 5 10" xfId="3806" xr:uid="{00000000-0005-0000-0000-0000560E0000}"/>
    <cellStyle name="Normal 10 2 10 2 22 5 2" xfId="3807" xr:uid="{00000000-0005-0000-0000-0000570E0000}"/>
    <cellStyle name="Normal 10 2 10 2 22 5 3" xfId="3808" xr:uid="{00000000-0005-0000-0000-0000580E0000}"/>
    <cellStyle name="Normal 10 2 10 2 22 5 4" xfId="3809" xr:uid="{00000000-0005-0000-0000-0000590E0000}"/>
    <cellStyle name="Normal 10 2 10 2 22 5 5" xfId="3810" xr:uid="{00000000-0005-0000-0000-00005A0E0000}"/>
    <cellStyle name="Normal 10 2 10 2 22 5 6" xfId="3811" xr:uid="{00000000-0005-0000-0000-00005B0E0000}"/>
    <cellStyle name="Normal 10 2 10 2 22 5 7" xfId="3812" xr:uid="{00000000-0005-0000-0000-00005C0E0000}"/>
    <cellStyle name="Normal 10 2 10 2 22 5 8" xfId="3813" xr:uid="{00000000-0005-0000-0000-00005D0E0000}"/>
    <cellStyle name="Normal 10 2 10 2 22 5 9" xfId="3814" xr:uid="{00000000-0005-0000-0000-00005E0E0000}"/>
    <cellStyle name="Normal 10 2 10 2 22 6" xfId="3815" xr:uid="{00000000-0005-0000-0000-00005F0E0000}"/>
    <cellStyle name="Normal 10 2 10 2 22 7" xfId="3816" xr:uid="{00000000-0005-0000-0000-0000600E0000}"/>
    <cellStyle name="Normal 10 2 10 2 22 8" xfId="3817" xr:uid="{00000000-0005-0000-0000-0000610E0000}"/>
    <cellStyle name="Normal 10 2 10 2 22 9" xfId="3818" xr:uid="{00000000-0005-0000-0000-0000620E0000}"/>
    <cellStyle name="Normal 10 2 10 2 23" xfId="3819" xr:uid="{00000000-0005-0000-0000-0000630E0000}"/>
    <cellStyle name="Normal 10 2 10 2 23 10" xfId="3820" xr:uid="{00000000-0005-0000-0000-0000640E0000}"/>
    <cellStyle name="Normal 10 2 10 2 23 11" xfId="3821" xr:uid="{00000000-0005-0000-0000-0000650E0000}"/>
    <cellStyle name="Normal 10 2 10 2 23 12" xfId="3822" xr:uid="{00000000-0005-0000-0000-0000660E0000}"/>
    <cellStyle name="Normal 10 2 10 2 23 13" xfId="3823" xr:uid="{00000000-0005-0000-0000-0000670E0000}"/>
    <cellStyle name="Normal 10 2 10 2 23 14" xfId="3824" xr:uid="{00000000-0005-0000-0000-0000680E0000}"/>
    <cellStyle name="Normal 10 2 10 2 23 2" xfId="3825" xr:uid="{00000000-0005-0000-0000-0000690E0000}"/>
    <cellStyle name="Normal 10 2 10 2 23 2 10" xfId="3826" xr:uid="{00000000-0005-0000-0000-00006A0E0000}"/>
    <cellStyle name="Normal 10 2 10 2 23 2 2" xfId="3827" xr:uid="{00000000-0005-0000-0000-00006B0E0000}"/>
    <cellStyle name="Normal 10 2 10 2 23 2 3" xfId="3828" xr:uid="{00000000-0005-0000-0000-00006C0E0000}"/>
    <cellStyle name="Normal 10 2 10 2 23 2 4" xfId="3829" xr:uid="{00000000-0005-0000-0000-00006D0E0000}"/>
    <cellStyle name="Normal 10 2 10 2 23 2 5" xfId="3830" xr:uid="{00000000-0005-0000-0000-00006E0E0000}"/>
    <cellStyle name="Normal 10 2 10 2 23 2 6" xfId="3831" xr:uid="{00000000-0005-0000-0000-00006F0E0000}"/>
    <cellStyle name="Normal 10 2 10 2 23 2 7" xfId="3832" xr:uid="{00000000-0005-0000-0000-0000700E0000}"/>
    <cellStyle name="Normal 10 2 10 2 23 2 8" xfId="3833" xr:uid="{00000000-0005-0000-0000-0000710E0000}"/>
    <cellStyle name="Normal 10 2 10 2 23 2 9" xfId="3834" xr:uid="{00000000-0005-0000-0000-0000720E0000}"/>
    <cellStyle name="Normal 10 2 10 2 23 3" xfId="3835" xr:uid="{00000000-0005-0000-0000-0000730E0000}"/>
    <cellStyle name="Normal 10 2 10 2 23 3 10" xfId="3836" xr:uid="{00000000-0005-0000-0000-0000740E0000}"/>
    <cellStyle name="Normal 10 2 10 2 23 3 2" xfId="3837" xr:uid="{00000000-0005-0000-0000-0000750E0000}"/>
    <cellStyle name="Normal 10 2 10 2 23 3 3" xfId="3838" xr:uid="{00000000-0005-0000-0000-0000760E0000}"/>
    <cellStyle name="Normal 10 2 10 2 23 3 4" xfId="3839" xr:uid="{00000000-0005-0000-0000-0000770E0000}"/>
    <cellStyle name="Normal 10 2 10 2 23 3 5" xfId="3840" xr:uid="{00000000-0005-0000-0000-0000780E0000}"/>
    <cellStyle name="Normal 10 2 10 2 23 3 6" xfId="3841" xr:uid="{00000000-0005-0000-0000-0000790E0000}"/>
    <cellStyle name="Normal 10 2 10 2 23 3 7" xfId="3842" xr:uid="{00000000-0005-0000-0000-00007A0E0000}"/>
    <cellStyle name="Normal 10 2 10 2 23 3 8" xfId="3843" xr:uid="{00000000-0005-0000-0000-00007B0E0000}"/>
    <cellStyle name="Normal 10 2 10 2 23 3 9" xfId="3844" xr:uid="{00000000-0005-0000-0000-00007C0E0000}"/>
    <cellStyle name="Normal 10 2 10 2 23 4" xfId="3845" xr:uid="{00000000-0005-0000-0000-00007D0E0000}"/>
    <cellStyle name="Normal 10 2 10 2 23 4 10" xfId="3846" xr:uid="{00000000-0005-0000-0000-00007E0E0000}"/>
    <cellStyle name="Normal 10 2 10 2 23 4 2" xfId="3847" xr:uid="{00000000-0005-0000-0000-00007F0E0000}"/>
    <cellStyle name="Normal 10 2 10 2 23 4 3" xfId="3848" xr:uid="{00000000-0005-0000-0000-0000800E0000}"/>
    <cellStyle name="Normal 10 2 10 2 23 4 4" xfId="3849" xr:uid="{00000000-0005-0000-0000-0000810E0000}"/>
    <cellStyle name="Normal 10 2 10 2 23 4 5" xfId="3850" xr:uid="{00000000-0005-0000-0000-0000820E0000}"/>
    <cellStyle name="Normal 10 2 10 2 23 4 6" xfId="3851" xr:uid="{00000000-0005-0000-0000-0000830E0000}"/>
    <cellStyle name="Normal 10 2 10 2 23 4 7" xfId="3852" xr:uid="{00000000-0005-0000-0000-0000840E0000}"/>
    <cellStyle name="Normal 10 2 10 2 23 4 8" xfId="3853" xr:uid="{00000000-0005-0000-0000-0000850E0000}"/>
    <cellStyle name="Normal 10 2 10 2 23 4 9" xfId="3854" xr:uid="{00000000-0005-0000-0000-0000860E0000}"/>
    <cellStyle name="Normal 10 2 10 2 23 5" xfId="3855" xr:uid="{00000000-0005-0000-0000-0000870E0000}"/>
    <cellStyle name="Normal 10 2 10 2 23 5 10" xfId="3856" xr:uid="{00000000-0005-0000-0000-0000880E0000}"/>
    <cellStyle name="Normal 10 2 10 2 23 5 2" xfId="3857" xr:uid="{00000000-0005-0000-0000-0000890E0000}"/>
    <cellStyle name="Normal 10 2 10 2 23 5 3" xfId="3858" xr:uid="{00000000-0005-0000-0000-00008A0E0000}"/>
    <cellStyle name="Normal 10 2 10 2 23 5 4" xfId="3859" xr:uid="{00000000-0005-0000-0000-00008B0E0000}"/>
    <cellStyle name="Normal 10 2 10 2 23 5 5" xfId="3860" xr:uid="{00000000-0005-0000-0000-00008C0E0000}"/>
    <cellStyle name="Normal 10 2 10 2 23 5 6" xfId="3861" xr:uid="{00000000-0005-0000-0000-00008D0E0000}"/>
    <cellStyle name="Normal 10 2 10 2 23 5 7" xfId="3862" xr:uid="{00000000-0005-0000-0000-00008E0E0000}"/>
    <cellStyle name="Normal 10 2 10 2 23 5 8" xfId="3863" xr:uid="{00000000-0005-0000-0000-00008F0E0000}"/>
    <cellStyle name="Normal 10 2 10 2 23 5 9" xfId="3864" xr:uid="{00000000-0005-0000-0000-0000900E0000}"/>
    <cellStyle name="Normal 10 2 10 2 23 6" xfId="3865" xr:uid="{00000000-0005-0000-0000-0000910E0000}"/>
    <cellStyle name="Normal 10 2 10 2 23 7" xfId="3866" xr:uid="{00000000-0005-0000-0000-0000920E0000}"/>
    <cellStyle name="Normal 10 2 10 2 23 8" xfId="3867" xr:uid="{00000000-0005-0000-0000-0000930E0000}"/>
    <cellStyle name="Normal 10 2 10 2 23 9" xfId="3868" xr:uid="{00000000-0005-0000-0000-0000940E0000}"/>
    <cellStyle name="Normal 10 2 10 2 24" xfId="3869" xr:uid="{00000000-0005-0000-0000-0000950E0000}"/>
    <cellStyle name="Normal 10 2 10 2 24 10" xfId="3870" xr:uid="{00000000-0005-0000-0000-0000960E0000}"/>
    <cellStyle name="Normal 10 2 10 2 24 11" xfId="3871" xr:uid="{00000000-0005-0000-0000-0000970E0000}"/>
    <cellStyle name="Normal 10 2 10 2 24 12" xfId="3872" xr:uid="{00000000-0005-0000-0000-0000980E0000}"/>
    <cellStyle name="Normal 10 2 10 2 24 13" xfId="3873" xr:uid="{00000000-0005-0000-0000-0000990E0000}"/>
    <cellStyle name="Normal 10 2 10 2 24 14" xfId="3874" xr:uid="{00000000-0005-0000-0000-00009A0E0000}"/>
    <cellStyle name="Normal 10 2 10 2 24 2" xfId="3875" xr:uid="{00000000-0005-0000-0000-00009B0E0000}"/>
    <cellStyle name="Normal 10 2 10 2 24 2 10" xfId="3876" xr:uid="{00000000-0005-0000-0000-00009C0E0000}"/>
    <cellStyle name="Normal 10 2 10 2 24 2 2" xfId="3877" xr:uid="{00000000-0005-0000-0000-00009D0E0000}"/>
    <cellStyle name="Normal 10 2 10 2 24 2 3" xfId="3878" xr:uid="{00000000-0005-0000-0000-00009E0E0000}"/>
    <cellStyle name="Normal 10 2 10 2 24 2 4" xfId="3879" xr:uid="{00000000-0005-0000-0000-00009F0E0000}"/>
    <cellStyle name="Normal 10 2 10 2 24 2 5" xfId="3880" xr:uid="{00000000-0005-0000-0000-0000A00E0000}"/>
    <cellStyle name="Normal 10 2 10 2 24 2 6" xfId="3881" xr:uid="{00000000-0005-0000-0000-0000A10E0000}"/>
    <cellStyle name="Normal 10 2 10 2 24 2 7" xfId="3882" xr:uid="{00000000-0005-0000-0000-0000A20E0000}"/>
    <cellStyle name="Normal 10 2 10 2 24 2 8" xfId="3883" xr:uid="{00000000-0005-0000-0000-0000A30E0000}"/>
    <cellStyle name="Normal 10 2 10 2 24 2 9" xfId="3884" xr:uid="{00000000-0005-0000-0000-0000A40E0000}"/>
    <cellStyle name="Normal 10 2 10 2 24 3" xfId="3885" xr:uid="{00000000-0005-0000-0000-0000A50E0000}"/>
    <cellStyle name="Normal 10 2 10 2 24 3 10" xfId="3886" xr:uid="{00000000-0005-0000-0000-0000A60E0000}"/>
    <cellStyle name="Normal 10 2 10 2 24 3 2" xfId="3887" xr:uid="{00000000-0005-0000-0000-0000A70E0000}"/>
    <cellStyle name="Normal 10 2 10 2 24 3 3" xfId="3888" xr:uid="{00000000-0005-0000-0000-0000A80E0000}"/>
    <cellStyle name="Normal 10 2 10 2 24 3 4" xfId="3889" xr:uid="{00000000-0005-0000-0000-0000A90E0000}"/>
    <cellStyle name="Normal 10 2 10 2 24 3 5" xfId="3890" xr:uid="{00000000-0005-0000-0000-0000AA0E0000}"/>
    <cellStyle name="Normal 10 2 10 2 24 3 6" xfId="3891" xr:uid="{00000000-0005-0000-0000-0000AB0E0000}"/>
    <cellStyle name="Normal 10 2 10 2 24 3 7" xfId="3892" xr:uid="{00000000-0005-0000-0000-0000AC0E0000}"/>
    <cellStyle name="Normal 10 2 10 2 24 3 8" xfId="3893" xr:uid="{00000000-0005-0000-0000-0000AD0E0000}"/>
    <cellStyle name="Normal 10 2 10 2 24 3 9" xfId="3894" xr:uid="{00000000-0005-0000-0000-0000AE0E0000}"/>
    <cellStyle name="Normal 10 2 10 2 24 4" xfId="3895" xr:uid="{00000000-0005-0000-0000-0000AF0E0000}"/>
    <cellStyle name="Normal 10 2 10 2 24 4 10" xfId="3896" xr:uid="{00000000-0005-0000-0000-0000B00E0000}"/>
    <cellStyle name="Normal 10 2 10 2 24 4 2" xfId="3897" xr:uid="{00000000-0005-0000-0000-0000B10E0000}"/>
    <cellStyle name="Normal 10 2 10 2 24 4 3" xfId="3898" xr:uid="{00000000-0005-0000-0000-0000B20E0000}"/>
    <cellStyle name="Normal 10 2 10 2 24 4 4" xfId="3899" xr:uid="{00000000-0005-0000-0000-0000B30E0000}"/>
    <cellStyle name="Normal 10 2 10 2 24 4 5" xfId="3900" xr:uid="{00000000-0005-0000-0000-0000B40E0000}"/>
    <cellStyle name="Normal 10 2 10 2 24 4 6" xfId="3901" xr:uid="{00000000-0005-0000-0000-0000B50E0000}"/>
    <cellStyle name="Normal 10 2 10 2 24 4 7" xfId="3902" xr:uid="{00000000-0005-0000-0000-0000B60E0000}"/>
    <cellStyle name="Normal 10 2 10 2 24 4 8" xfId="3903" xr:uid="{00000000-0005-0000-0000-0000B70E0000}"/>
    <cellStyle name="Normal 10 2 10 2 24 4 9" xfId="3904" xr:uid="{00000000-0005-0000-0000-0000B80E0000}"/>
    <cellStyle name="Normal 10 2 10 2 24 5" xfId="3905" xr:uid="{00000000-0005-0000-0000-0000B90E0000}"/>
    <cellStyle name="Normal 10 2 10 2 24 5 10" xfId="3906" xr:uid="{00000000-0005-0000-0000-0000BA0E0000}"/>
    <cellStyle name="Normal 10 2 10 2 24 5 2" xfId="3907" xr:uid="{00000000-0005-0000-0000-0000BB0E0000}"/>
    <cellStyle name="Normal 10 2 10 2 24 5 3" xfId="3908" xr:uid="{00000000-0005-0000-0000-0000BC0E0000}"/>
    <cellStyle name="Normal 10 2 10 2 24 5 4" xfId="3909" xr:uid="{00000000-0005-0000-0000-0000BD0E0000}"/>
    <cellStyle name="Normal 10 2 10 2 24 5 5" xfId="3910" xr:uid="{00000000-0005-0000-0000-0000BE0E0000}"/>
    <cellStyle name="Normal 10 2 10 2 24 5 6" xfId="3911" xr:uid="{00000000-0005-0000-0000-0000BF0E0000}"/>
    <cellStyle name="Normal 10 2 10 2 24 5 7" xfId="3912" xr:uid="{00000000-0005-0000-0000-0000C00E0000}"/>
    <cellStyle name="Normal 10 2 10 2 24 5 8" xfId="3913" xr:uid="{00000000-0005-0000-0000-0000C10E0000}"/>
    <cellStyle name="Normal 10 2 10 2 24 5 9" xfId="3914" xr:uid="{00000000-0005-0000-0000-0000C20E0000}"/>
    <cellStyle name="Normal 10 2 10 2 24 6" xfId="3915" xr:uid="{00000000-0005-0000-0000-0000C30E0000}"/>
    <cellStyle name="Normal 10 2 10 2 24 7" xfId="3916" xr:uid="{00000000-0005-0000-0000-0000C40E0000}"/>
    <cellStyle name="Normal 10 2 10 2 24 8" xfId="3917" xr:uid="{00000000-0005-0000-0000-0000C50E0000}"/>
    <cellStyle name="Normal 10 2 10 2 24 9" xfId="3918" xr:uid="{00000000-0005-0000-0000-0000C60E0000}"/>
    <cellStyle name="Normal 10 2 10 2 25" xfId="3919" xr:uid="{00000000-0005-0000-0000-0000C70E0000}"/>
    <cellStyle name="Normal 10 2 10 2 25 10" xfId="3920" xr:uid="{00000000-0005-0000-0000-0000C80E0000}"/>
    <cellStyle name="Normal 10 2 10 2 25 11" xfId="3921" xr:uid="{00000000-0005-0000-0000-0000C90E0000}"/>
    <cellStyle name="Normal 10 2 10 2 25 12" xfId="3922" xr:uid="{00000000-0005-0000-0000-0000CA0E0000}"/>
    <cellStyle name="Normal 10 2 10 2 25 13" xfId="3923" xr:uid="{00000000-0005-0000-0000-0000CB0E0000}"/>
    <cellStyle name="Normal 10 2 10 2 25 14" xfId="3924" xr:uid="{00000000-0005-0000-0000-0000CC0E0000}"/>
    <cellStyle name="Normal 10 2 10 2 25 2" xfId="3925" xr:uid="{00000000-0005-0000-0000-0000CD0E0000}"/>
    <cellStyle name="Normal 10 2 10 2 25 2 10" xfId="3926" xr:uid="{00000000-0005-0000-0000-0000CE0E0000}"/>
    <cellStyle name="Normal 10 2 10 2 25 2 2" xfId="3927" xr:uid="{00000000-0005-0000-0000-0000CF0E0000}"/>
    <cellStyle name="Normal 10 2 10 2 25 2 3" xfId="3928" xr:uid="{00000000-0005-0000-0000-0000D00E0000}"/>
    <cellStyle name="Normal 10 2 10 2 25 2 4" xfId="3929" xr:uid="{00000000-0005-0000-0000-0000D10E0000}"/>
    <cellStyle name="Normal 10 2 10 2 25 2 5" xfId="3930" xr:uid="{00000000-0005-0000-0000-0000D20E0000}"/>
    <cellStyle name="Normal 10 2 10 2 25 2 6" xfId="3931" xr:uid="{00000000-0005-0000-0000-0000D30E0000}"/>
    <cellStyle name="Normal 10 2 10 2 25 2 7" xfId="3932" xr:uid="{00000000-0005-0000-0000-0000D40E0000}"/>
    <cellStyle name="Normal 10 2 10 2 25 2 8" xfId="3933" xr:uid="{00000000-0005-0000-0000-0000D50E0000}"/>
    <cellStyle name="Normal 10 2 10 2 25 2 9" xfId="3934" xr:uid="{00000000-0005-0000-0000-0000D60E0000}"/>
    <cellStyle name="Normal 10 2 10 2 25 3" xfId="3935" xr:uid="{00000000-0005-0000-0000-0000D70E0000}"/>
    <cellStyle name="Normal 10 2 10 2 25 3 10" xfId="3936" xr:uid="{00000000-0005-0000-0000-0000D80E0000}"/>
    <cellStyle name="Normal 10 2 10 2 25 3 2" xfId="3937" xr:uid="{00000000-0005-0000-0000-0000D90E0000}"/>
    <cellStyle name="Normal 10 2 10 2 25 3 3" xfId="3938" xr:uid="{00000000-0005-0000-0000-0000DA0E0000}"/>
    <cellStyle name="Normal 10 2 10 2 25 3 4" xfId="3939" xr:uid="{00000000-0005-0000-0000-0000DB0E0000}"/>
    <cellStyle name="Normal 10 2 10 2 25 3 5" xfId="3940" xr:uid="{00000000-0005-0000-0000-0000DC0E0000}"/>
    <cellStyle name="Normal 10 2 10 2 25 3 6" xfId="3941" xr:uid="{00000000-0005-0000-0000-0000DD0E0000}"/>
    <cellStyle name="Normal 10 2 10 2 25 3 7" xfId="3942" xr:uid="{00000000-0005-0000-0000-0000DE0E0000}"/>
    <cellStyle name="Normal 10 2 10 2 25 3 8" xfId="3943" xr:uid="{00000000-0005-0000-0000-0000DF0E0000}"/>
    <cellStyle name="Normal 10 2 10 2 25 3 9" xfId="3944" xr:uid="{00000000-0005-0000-0000-0000E00E0000}"/>
    <cellStyle name="Normal 10 2 10 2 25 4" xfId="3945" xr:uid="{00000000-0005-0000-0000-0000E10E0000}"/>
    <cellStyle name="Normal 10 2 10 2 25 4 10" xfId="3946" xr:uid="{00000000-0005-0000-0000-0000E20E0000}"/>
    <cellStyle name="Normal 10 2 10 2 25 4 2" xfId="3947" xr:uid="{00000000-0005-0000-0000-0000E30E0000}"/>
    <cellStyle name="Normal 10 2 10 2 25 4 3" xfId="3948" xr:uid="{00000000-0005-0000-0000-0000E40E0000}"/>
    <cellStyle name="Normal 10 2 10 2 25 4 4" xfId="3949" xr:uid="{00000000-0005-0000-0000-0000E50E0000}"/>
    <cellStyle name="Normal 10 2 10 2 25 4 5" xfId="3950" xr:uid="{00000000-0005-0000-0000-0000E60E0000}"/>
    <cellStyle name="Normal 10 2 10 2 25 4 6" xfId="3951" xr:uid="{00000000-0005-0000-0000-0000E70E0000}"/>
    <cellStyle name="Normal 10 2 10 2 25 4 7" xfId="3952" xr:uid="{00000000-0005-0000-0000-0000E80E0000}"/>
    <cellStyle name="Normal 10 2 10 2 25 4 8" xfId="3953" xr:uid="{00000000-0005-0000-0000-0000E90E0000}"/>
    <cellStyle name="Normal 10 2 10 2 25 4 9" xfId="3954" xr:uid="{00000000-0005-0000-0000-0000EA0E0000}"/>
    <cellStyle name="Normal 10 2 10 2 25 5" xfId="3955" xr:uid="{00000000-0005-0000-0000-0000EB0E0000}"/>
    <cellStyle name="Normal 10 2 10 2 25 5 10" xfId="3956" xr:uid="{00000000-0005-0000-0000-0000EC0E0000}"/>
    <cellStyle name="Normal 10 2 10 2 25 5 2" xfId="3957" xr:uid="{00000000-0005-0000-0000-0000ED0E0000}"/>
    <cellStyle name="Normal 10 2 10 2 25 5 3" xfId="3958" xr:uid="{00000000-0005-0000-0000-0000EE0E0000}"/>
    <cellStyle name="Normal 10 2 10 2 25 5 4" xfId="3959" xr:uid="{00000000-0005-0000-0000-0000EF0E0000}"/>
    <cellStyle name="Normal 10 2 10 2 25 5 5" xfId="3960" xr:uid="{00000000-0005-0000-0000-0000F00E0000}"/>
    <cellStyle name="Normal 10 2 10 2 25 5 6" xfId="3961" xr:uid="{00000000-0005-0000-0000-0000F10E0000}"/>
    <cellStyle name="Normal 10 2 10 2 25 5 7" xfId="3962" xr:uid="{00000000-0005-0000-0000-0000F20E0000}"/>
    <cellStyle name="Normal 10 2 10 2 25 5 8" xfId="3963" xr:uid="{00000000-0005-0000-0000-0000F30E0000}"/>
    <cellStyle name="Normal 10 2 10 2 25 5 9" xfId="3964" xr:uid="{00000000-0005-0000-0000-0000F40E0000}"/>
    <cellStyle name="Normal 10 2 10 2 25 6" xfId="3965" xr:uid="{00000000-0005-0000-0000-0000F50E0000}"/>
    <cellStyle name="Normal 10 2 10 2 25 7" xfId="3966" xr:uid="{00000000-0005-0000-0000-0000F60E0000}"/>
    <cellStyle name="Normal 10 2 10 2 25 8" xfId="3967" xr:uid="{00000000-0005-0000-0000-0000F70E0000}"/>
    <cellStyle name="Normal 10 2 10 2 25 9" xfId="3968" xr:uid="{00000000-0005-0000-0000-0000F80E0000}"/>
    <cellStyle name="Normal 10 2 10 2 26" xfId="3969" xr:uid="{00000000-0005-0000-0000-0000F90E0000}"/>
    <cellStyle name="Normal 10 2 10 2 26 10" xfId="3970" xr:uid="{00000000-0005-0000-0000-0000FA0E0000}"/>
    <cellStyle name="Normal 10 2 10 2 26 11" xfId="3971" xr:uid="{00000000-0005-0000-0000-0000FB0E0000}"/>
    <cellStyle name="Normal 10 2 10 2 26 12" xfId="3972" xr:uid="{00000000-0005-0000-0000-0000FC0E0000}"/>
    <cellStyle name="Normal 10 2 10 2 26 13" xfId="3973" xr:uid="{00000000-0005-0000-0000-0000FD0E0000}"/>
    <cellStyle name="Normal 10 2 10 2 26 14" xfId="3974" xr:uid="{00000000-0005-0000-0000-0000FE0E0000}"/>
    <cellStyle name="Normal 10 2 10 2 26 2" xfId="3975" xr:uid="{00000000-0005-0000-0000-0000FF0E0000}"/>
    <cellStyle name="Normal 10 2 10 2 26 2 10" xfId="3976" xr:uid="{00000000-0005-0000-0000-0000000F0000}"/>
    <cellStyle name="Normal 10 2 10 2 26 2 2" xfId="3977" xr:uid="{00000000-0005-0000-0000-0000010F0000}"/>
    <cellStyle name="Normal 10 2 10 2 26 2 3" xfId="3978" xr:uid="{00000000-0005-0000-0000-0000020F0000}"/>
    <cellStyle name="Normal 10 2 10 2 26 2 4" xfId="3979" xr:uid="{00000000-0005-0000-0000-0000030F0000}"/>
    <cellStyle name="Normal 10 2 10 2 26 2 5" xfId="3980" xr:uid="{00000000-0005-0000-0000-0000040F0000}"/>
    <cellStyle name="Normal 10 2 10 2 26 2 6" xfId="3981" xr:uid="{00000000-0005-0000-0000-0000050F0000}"/>
    <cellStyle name="Normal 10 2 10 2 26 2 7" xfId="3982" xr:uid="{00000000-0005-0000-0000-0000060F0000}"/>
    <cellStyle name="Normal 10 2 10 2 26 2 8" xfId="3983" xr:uid="{00000000-0005-0000-0000-0000070F0000}"/>
    <cellStyle name="Normal 10 2 10 2 26 2 9" xfId="3984" xr:uid="{00000000-0005-0000-0000-0000080F0000}"/>
    <cellStyle name="Normal 10 2 10 2 26 3" xfId="3985" xr:uid="{00000000-0005-0000-0000-0000090F0000}"/>
    <cellStyle name="Normal 10 2 10 2 26 3 10" xfId="3986" xr:uid="{00000000-0005-0000-0000-00000A0F0000}"/>
    <cellStyle name="Normal 10 2 10 2 26 3 2" xfId="3987" xr:uid="{00000000-0005-0000-0000-00000B0F0000}"/>
    <cellStyle name="Normal 10 2 10 2 26 3 3" xfId="3988" xr:uid="{00000000-0005-0000-0000-00000C0F0000}"/>
    <cellStyle name="Normal 10 2 10 2 26 3 4" xfId="3989" xr:uid="{00000000-0005-0000-0000-00000D0F0000}"/>
    <cellStyle name="Normal 10 2 10 2 26 3 5" xfId="3990" xr:uid="{00000000-0005-0000-0000-00000E0F0000}"/>
    <cellStyle name="Normal 10 2 10 2 26 3 6" xfId="3991" xr:uid="{00000000-0005-0000-0000-00000F0F0000}"/>
    <cellStyle name="Normal 10 2 10 2 26 3 7" xfId="3992" xr:uid="{00000000-0005-0000-0000-0000100F0000}"/>
    <cellStyle name="Normal 10 2 10 2 26 3 8" xfId="3993" xr:uid="{00000000-0005-0000-0000-0000110F0000}"/>
    <cellStyle name="Normal 10 2 10 2 26 3 9" xfId="3994" xr:uid="{00000000-0005-0000-0000-0000120F0000}"/>
    <cellStyle name="Normal 10 2 10 2 26 4" xfId="3995" xr:uid="{00000000-0005-0000-0000-0000130F0000}"/>
    <cellStyle name="Normal 10 2 10 2 26 4 10" xfId="3996" xr:uid="{00000000-0005-0000-0000-0000140F0000}"/>
    <cellStyle name="Normal 10 2 10 2 26 4 2" xfId="3997" xr:uid="{00000000-0005-0000-0000-0000150F0000}"/>
    <cellStyle name="Normal 10 2 10 2 26 4 3" xfId="3998" xr:uid="{00000000-0005-0000-0000-0000160F0000}"/>
    <cellStyle name="Normal 10 2 10 2 26 4 4" xfId="3999" xr:uid="{00000000-0005-0000-0000-0000170F0000}"/>
    <cellStyle name="Normal 10 2 10 2 26 4 5" xfId="4000" xr:uid="{00000000-0005-0000-0000-0000180F0000}"/>
    <cellStyle name="Normal 10 2 10 2 26 4 6" xfId="4001" xr:uid="{00000000-0005-0000-0000-0000190F0000}"/>
    <cellStyle name="Normal 10 2 10 2 26 4 7" xfId="4002" xr:uid="{00000000-0005-0000-0000-00001A0F0000}"/>
    <cellStyle name="Normal 10 2 10 2 26 4 8" xfId="4003" xr:uid="{00000000-0005-0000-0000-00001B0F0000}"/>
    <cellStyle name="Normal 10 2 10 2 26 4 9" xfId="4004" xr:uid="{00000000-0005-0000-0000-00001C0F0000}"/>
    <cellStyle name="Normal 10 2 10 2 26 5" xfId="4005" xr:uid="{00000000-0005-0000-0000-00001D0F0000}"/>
    <cellStyle name="Normal 10 2 10 2 26 5 10" xfId="4006" xr:uid="{00000000-0005-0000-0000-00001E0F0000}"/>
    <cellStyle name="Normal 10 2 10 2 26 5 2" xfId="4007" xr:uid="{00000000-0005-0000-0000-00001F0F0000}"/>
    <cellStyle name="Normal 10 2 10 2 26 5 3" xfId="4008" xr:uid="{00000000-0005-0000-0000-0000200F0000}"/>
    <cellStyle name="Normal 10 2 10 2 26 5 4" xfId="4009" xr:uid="{00000000-0005-0000-0000-0000210F0000}"/>
    <cellStyle name="Normal 10 2 10 2 26 5 5" xfId="4010" xr:uid="{00000000-0005-0000-0000-0000220F0000}"/>
    <cellStyle name="Normal 10 2 10 2 26 5 6" xfId="4011" xr:uid="{00000000-0005-0000-0000-0000230F0000}"/>
    <cellStyle name="Normal 10 2 10 2 26 5 7" xfId="4012" xr:uid="{00000000-0005-0000-0000-0000240F0000}"/>
    <cellStyle name="Normal 10 2 10 2 26 5 8" xfId="4013" xr:uid="{00000000-0005-0000-0000-0000250F0000}"/>
    <cellStyle name="Normal 10 2 10 2 26 5 9" xfId="4014" xr:uid="{00000000-0005-0000-0000-0000260F0000}"/>
    <cellStyle name="Normal 10 2 10 2 26 6" xfId="4015" xr:uid="{00000000-0005-0000-0000-0000270F0000}"/>
    <cellStyle name="Normal 10 2 10 2 26 7" xfId="4016" xr:uid="{00000000-0005-0000-0000-0000280F0000}"/>
    <cellStyle name="Normal 10 2 10 2 26 8" xfId="4017" xr:uid="{00000000-0005-0000-0000-0000290F0000}"/>
    <cellStyle name="Normal 10 2 10 2 26 9" xfId="4018" xr:uid="{00000000-0005-0000-0000-00002A0F0000}"/>
    <cellStyle name="Normal 10 2 10 2 27" xfId="4019" xr:uid="{00000000-0005-0000-0000-00002B0F0000}"/>
    <cellStyle name="Normal 10 2 10 2 27 10" xfId="4020" xr:uid="{00000000-0005-0000-0000-00002C0F0000}"/>
    <cellStyle name="Normal 10 2 10 2 27 11" xfId="4021" xr:uid="{00000000-0005-0000-0000-00002D0F0000}"/>
    <cellStyle name="Normal 10 2 10 2 27 12" xfId="4022" xr:uid="{00000000-0005-0000-0000-00002E0F0000}"/>
    <cellStyle name="Normal 10 2 10 2 27 13" xfId="4023" xr:uid="{00000000-0005-0000-0000-00002F0F0000}"/>
    <cellStyle name="Normal 10 2 10 2 27 14" xfId="4024" xr:uid="{00000000-0005-0000-0000-0000300F0000}"/>
    <cellStyle name="Normal 10 2 10 2 27 2" xfId="4025" xr:uid="{00000000-0005-0000-0000-0000310F0000}"/>
    <cellStyle name="Normal 10 2 10 2 27 2 10" xfId="4026" xr:uid="{00000000-0005-0000-0000-0000320F0000}"/>
    <cellStyle name="Normal 10 2 10 2 27 2 2" xfId="4027" xr:uid="{00000000-0005-0000-0000-0000330F0000}"/>
    <cellStyle name="Normal 10 2 10 2 27 2 3" xfId="4028" xr:uid="{00000000-0005-0000-0000-0000340F0000}"/>
    <cellStyle name="Normal 10 2 10 2 27 2 4" xfId="4029" xr:uid="{00000000-0005-0000-0000-0000350F0000}"/>
    <cellStyle name="Normal 10 2 10 2 27 2 5" xfId="4030" xr:uid="{00000000-0005-0000-0000-0000360F0000}"/>
    <cellStyle name="Normal 10 2 10 2 27 2 6" xfId="4031" xr:uid="{00000000-0005-0000-0000-0000370F0000}"/>
    <cellStyle name="Normal 10 2 10 2 27 2 7" xfId="4032" xr:uid="{00000000-0005-0000-0000-0000380F0000}"/>
    <cellStyle name="Normal 10 2 10 2 27 2 8" xfId="4033" xr:uid="{00000000-0005-0000-0000-0000390F0000}"/>
    <cellStyle name="Normal 10 2 10 2 27 2 9" xfId="4034" xr:uid="{00000000-0005-0000-0000-00003A0F0000}"/>
    <cellStyle name="Normal 10 2 10 2 27 3" xfId="4035" xr:uid="{00000000-0005-0000-0000-00003B0F0000}"/>
    <cellStyle name="Normal 10 2 10 2 27 3 10" xfId="4036" xr:uid="{00000000-0005-0000-0000-00003C0F0000}"/>
    <cellStyle name="Normal 10 2 10 2 27 3 2" xfId="4037" xr:uid="{00000000-0005-0000-0000-00003D0F0000}"/>
    <cellStyle name="Normal 10 2 10 2 27 3 3" xfId="4038" xr:uid="{00000000-0005-0000-0000-00003E0F0000}"/>
    <cellStyle name="Normal 10 2 10 2 27 3 4" xfId="4039" xr:uid="{00000000-0005-0000-0000-00003F0F0000}"/>
    <cellStyle name="Normal 10 2 10 2 27 3 5" xfId="4040" xr:uid="{00000000-0005-0000-0000-0000400F0000}"/>
    <cellStyle name="Normal 10 2 10 2 27 3 6" xfId="4041" xr:uid="{00000000-0005-0000-0000-0000410F0000}"/>
    <cellStyle name="Normal 10 2 10 2 27 3 7" xfId="4042" xr:uid="{00000000-0005-0000-0000-0000420F0000}"/>
    <cellStyle name="Normal 10 2 10 2 27 3 8" xfId="4043" xr:uid="{00000000-0005-0000-0000-0000430F0000}"/>
    <cellStyle name="Normal 10 2 10 2 27 3 9" xfId="4044" xr:uid="{00000000-0005-0000-0000-0000440F0000}"/>
    <cellStyle name="Normal 10 2 10 2 27 4" xfId="4045" xr:uid="{00000000-0005-0000-0000-0000450F0000}"/>
    <cellStyle name="Normal 10 2 10 2 27 4 10" xfId="4046" xr:uid="{00000000-0005-0000-0000-0000460F0000}"/>
    <cellStyle name="Normal 10 2 10 2 27 4 2" xfId="4047" xr:uid="{00000000-0005-0000-0000-0000470F0000}"/>
    <cellStyle name="Normal 10 2 10 2 27 4 3" xfId="4048" xr:uid="{00000000-0005-0000-0000-0000480F0000}"/>
    <cellStyle name="Normal 10 2 10 2 27 4 4" xfId="4049" xr:uid="{00000000-0005-0000-0000-0000490F0000}"/>
    <cellStyle name="Normal 10 2 10 2 27 4 5" xfId="4050" xr:uid="{00000000-0005-0000-0000-00004A0F0000}"/>
    <cellStyle name="Normal 10 2 10 2 27 4 6" xfId="4051" xr:uid="{00000000-0005-0000-0000-00004B0F0000}"/>
    <cellStyle name="Normal 10 2 10 2 27 4 7" xfId="4052" xr:uid="{00000000-0005-0000-0000-00004C0F0000}"/>
    <cellStyle name="Normal 10 2 10 2 27 4 8" xfId="4053" xr:uid="{00000000-0005-0000-0000-00004D0F0000}"/>
    <cellStyle name="Normal 10 2 10 2 27 4 9" xfId="4054" xr:uid="{00000000-0005-0000-0000-00004E0F0000}"/>
    <cellStyle name="Normal 10 2 10 2 27 5" xfId="4055" xr:uid="{00000000-0005-0000-0000-00004F0F0000}"/>
    <cellStyle name="Normal 10 2 10 2 27 5 10" xfId="4056" xr:uid="{00000000-0005-0000-0000-0000500F0000}"/>
    <cellStyle name="Normal 10 2 10 2 27 5 2" xfId="4057" xr:uid="{00000000-0005-0000-0000-0000510F0000}"/>
    <cellStyle name="Normal 10 2 10 2 27 5 3" xfId="4058" xr:uid="{00000000-0005-0000-0000-0000520F0000}"/>
    <cellStyle name="Normal 10 2 10 2 27 5 4" xfId="4059" xr:uid="{00000000-0005-0000-0000-0000530F0000}"/>
    <cellStyle name="Normal 10 2 10 2 27 5 5" xfId="4060" xr:uid="{00000000-0005-0000-0000-0000540F0000}"/>
    <cellStyle name="Normal 10 2 10 2 27 5 6" xfId="4061" xr:uid="{00000000-0005-0000-0000-0000550F0000}"/>
    <cellStyle name="Normal 10 2 10 2 27 5 7" xfId="4062" xr:uid="{00000000-0005-0000-0000-0000560F0000}"/>
    <cellStyle name="Normal 10 2 10 2 27 5 8" xfId="4063" xr:uid="{00000000-0005-0000-0000-0000570F0000}"/>
    <cellStyle name="Normal 10 2 10 2 27 5 9" xfId="4064" xr:uid="{00000000-0005-0000-0000-0000580F0000}"/>
    <cellStyle name="Normal 10 2 10 2 27 6" xfId="4065" xr:uid="{00000000-0005-0000-0000-0000590F0000}"/>
    <cellStyle name="Normal 10 2 10 2 27 7" xfId="4066" xr:uid="{00000000-0005-0000-0000-00005A0F0000}"/>
    <cellStyle name="Normal 10 2 10 2 27 8" xfId="4067" xr:uid="{00000000-0005-0000-0000-00005B0F0000}"/>
    <cellStyle name="Normal 10 2 10 2 27 9" xfId="4068" xr:uid="{00000000-0005-0000-0000-00005C0F0000}"/>
    <cellStyle name="Normal 10 2 10 2 28" xfId="4069" xr:uid="{00000000-0005-0000-0000-00005D0F0000}"/>
    <cellStyle name="Normal 10 2 10 2 28 10" xfId="4070" xr:uid="{00000000-0005-0000-0000-00005E0F0000}"/>
    <cellStyle name="Normal 10 2 10 2 28 11" xfId="4071" xr:uid="{00000000-0005-0000-0000-00005F0F0000}"/>
    <cellStyle name="Normal 10 2 10 2 28 12" xfId="4072" xr:uid="{00000000-0005-0000-0000-0000600F0000}"/>
    <cellStyle name="Normal 10 2 10 2 28 13" xfId="4073" xr:uid="{00000000-0005-0000-0000-0000610F0000}"/>
    <cellStyle name="Normal 10 2 10 2 28 14" xfId="4074" xr:uid="{00000000-0005-0000-0000-0000620F0000}"/>
    <cellStyle name="Normal 10 2 10 2 28 2" xfId="4075" xr:uid="{00000000-0005-0000-0000-0000630F0000}"/>
    <cellStyle name="Normal 10 2 10 2 28 2 10" xfId="4076" xr:uid="{00000000-0005-0000-0000-0000640F0000}"/>
    <cellStyle name="Normal 10 2 10 2 28 2 2" xfId="4077" xr:uid="{00000000-0005-0000-0000-0000650F0000}"/>
    <cellStyle name="Normal 10 2 10 2 28 2 3" xfId="4078" xr:uid="{00000000-0005-0000-0000-0000660F0000}"/>
    <cellStyle name="Normal 10 2 10 2 28 2 4" xfId="4079" xr:uid="{00000000-0005-0000-0000-0000670F0000}"/>
    <cellStyle name="Normal 10 2 10 2 28 2 5" xfId="4080" xr:uid="{00000000-0005-0000-0000-0000680F0000}"/>
    <cellStyle name="Normal 10 2 10 2 28 2 6" xfId="4081" xr:uid="{00000000-0005-0000-0000-0000690F0000}"/>
    <cellStyle name="Normal 10 2 10 2 28 2 7" xfId="4082" xr:uid="{00000000-0005-0000-0000-00006A0F0000}"/>
    <cellStyle name="Normal 10 2 10 2 28 2 8" xfId="4083" xr:uid="{00000000-0005-0000-0000-00006B0F0000}"/>
    <cellStyle name="Normal 10 2 10 2 28 2 9" xfId="4084" xr:uid="{00000000-0005-0000-0000-00006C0F0000}"/>
    <cellStyle name="Normal 10 2 10 2 28 3" xfId="4085" xr:uid="{00000000-0005-0000-0000-00006D0F0000}"/>
    <cellStyle name="Normal 10 2 10 2 28 3 10" xfId="4086" xr:uid="{00000000-0005-0000-0000-00006E0F0000}"/>
    <cellStyle name="Normal 10 2 10 2 28 3 2" xfId="4087" xr:uid="{00000000-0005-0000-0000-00006F0F0000}"/>
    <cellStyle name="Normal 10 2 10 2 28 3 3" xfId="4088" xr:uid="{00000000-0005-0000-0000-0000700F0000}"/>
    <cellStyle name="Normal 10 2 10 2 28 3 4" xfId="4089" xr:uid="{00000000-0005-0000-0000-0000710F0000}"/>
    <cellStyle name="Normal 10 2 10 2 28 3 5" xfId="4090" xr:uid="{00000000-0005-0000-0000-0000720F0000}"/>
    <cellStyle name="Normal 10 2 10 2 28 3 6" xfId="4091" xr:uid="{00000000-0005-0000-0000-0000730F0000}"/>
    <cellStyle name="Normal 10 2 10 2 28 3 7" xfId="4092" xr:uid="{00000000-0005-0000-0000-0000740F0000}"/>
    <cellStyle name="Normal 10 2 10 2 28 3 8" xfId="4093" xr:uid="{00000000-0005-0000-0000-0000750F0000}"/>
    <cellStyle name="Normal 10 2 10 2 28 3 9" xfId="4094" xr:uid="{00000000-0005-0000-0000-0000760F0000}"/>
    <cellStyle name="Normal 10 2 10 2 28 4" xfId="4095" xr:uid="{00000000-0005-0000-0000-0000770F0000}"/>
    <cellStyle name="Normal 10 2 10 2 28 4 10" xfId="4096" xr:uid="{00000000-0005-0000-0000-0000780F0000}"/>
    <cellStyle name="Normal 10 2 10 2 28 4 2" xfId="4097" xr:uid="{00000000-0005-0000-0000-0000790F0000}"/>
    <cellStyle name="Normal 10 2 10 2 28 4 3" xfId="4098" xr:uid="{00000000-0005-0000-0000-00007A0F0000}"/>
    <cellStyle name="Normal 10 2 10 2 28 4 4" xfId="4099" xr:uid="{00000000-0005-0000-0000-00007B0F0000}"/>
    <cellStyle name="Normal 10 2 10 2 28 4 5" xfId="4100" xr:uid="{00000000-0005-0000-0000-00007C0F0000}"/>
    <cellStyle name="Normal 10 2 10 2 28 4 6" xfId="4101" xr:uid="{00000000-0005-0000-0000-00007D0F0000}"/>
    <cellStyle name="Normal 10 2 10 2 28 4 7" xfId="4102" xr:uid="{00000000-0005-0000-0000-00007E0F0000}"/>
    <cellStyle name="Normal 10 2 10 2 28 4 8" xfId="4103" xr:uid="{00000000-0005-0000-0000-00007F0F0000}"/>
    <cellStyle name="Normal 10 2 10 2 28 4 9" xfId="4104" xr:uid="{00000000-0005-0000-0000-0000800F0000}"/>
    <cellStyle name="Normal 10 2 10 2 28 5" xfId="4105" xr:uid="{00000000-0005-0000-0000-0000810F0000}"/>
    <cellStyle name="Normal 10 2 10 2 28 5 10" xfId="4106" xr:uid="{00000000-0005-0000-0000-0000820F0000}"/>
    <cellStyle name="Normal 10 2 10 2 28 5 2" xfId="4107" xr:uid="{00000000-0005-0000-0000-0000830F0000}"/>
    <cellStyle name="Normal 10 2 10 2 28 5 3" xfId="4108" xr:uid="{00000000-0005-0000-0000-0000840F0000}"/>
    <cellStyle name="Normal 10 2 10 2 28 5 4" xfId="4109" xr:uid="{00000000-0005-0000-0000-0000850F0000}"/>
    <cellStyle name="Normal 10 2 10 2 28 5 5" xfId="4110" xr:uid="{00000000-0005-0000-0000-0000860F0000}"/>
    <cellStyle name="Normal 10 2 10 2 28 5 6" xfId="4111" xr:uid="{00000000-0005-0000-0000-0000870F0000}"/>
    <cellStyle name="Normal 10 2 10 2 28 5 7" xfId="4112" xr:uid="{00000000-0005-0000-0000-0000880F0000}"/>
    <cellStyle name="Normal 10 2 10 2 28 5 8" xfId="4113" xr:uid="{00000000-0005-0000-0000-0000890F0000}"/>
    <cellStyle name="Normal 10 2 10 2 28 5 9" xfId="4114" xr:uid="{00000000-0005-0000-0000-00008A0F0000}"/>
    <cellStyle name="Normal 10 2 10 2 28 6" xfId="4115" xr:uid="{00000000-0005-0000-0000-00008B0F0000}"/>
    <cellStyle name="Normal 10 2 10 2 28 7" xfId="4116" xr:uid="{00000000-0005-0000-0000-00008C0F0000}"/>
    <cellStyle name="Normal 10 2 10 2 28 8" xfId="4117" xr:uid="{00000000-0005-0000-0000-00008D0F0000}"/>
    <cellStyle name="Normal 10 2 10 2 28 9" xfId="4118" xr:uid="{00000000-0005-0000-0000-00008E0F0000}"/>
    <cellStyle name="Normal 10 2 10 2 29" xfId="4119" xr:uid="{00000000-0005-0000-0000-00008F0F0000}"/>
    <cellStyle name="Normal 10 2 10 2 29 10" xfId="4120" xr:uid="{00000000-0005-0000-0000-0000900F0000}"/>
    <cellStyle name="Normal 10 2 10 2 29 11" xfId="4121" xr:uid="{00000000-0005-0000-0000-0000910F0000}"/>
    <cellStyle name="Normal 10 2 10 2 29 12" xfId="4122" xr:uid="{00000000-0005-0000-0000-0000920F0000}"/>
    <cellStyle name="Normal 10 2 10 2 29 13" xfId="4123" xr:uid="{00000000-0005-0000-0000-0000930F0000}"/>
    <cellStyle name="Normal 10 2 10 2 29 14" xfId="4124" xr:uid="{00000000-0005-0000-0000-0000940F0000}"/>
    <cellStyle name="Normal 10 2 10 2 29 2" xfId="4125" xr:uid="{00000000-0005-0000-0000-0000950F0000}"/>
    <cellStyle name="Normal 10 2 10 2 29 2 10" xfId="4126" xr:uid="{00000000-0005-0000-0000-0000960F0000}"/>
    <cellStyle name="Normal 10 2 10 2 29 2 2" xfId="4127" xr:uid="{00000000-0005-0000-0000-0000970F0000}"/>
    <cellStyle name="Normal 10 2 10 2 29 2 3" xfId="4128" xr:uid="{00000000-0005-0000-0000-0000980F0000}"/>
    <cellStyle name="Normal 10 2 10 2 29 2 4" xfId="4129" xr:uid="{00000000-0005-0000-0000-0000990F0000}"/>
    <cellStyle name="Normal 10 2 10 2 29 2 5" xfId="4130" xr:uid="{00000000-0005-0000-0000-00009A0F0000}"/>
    <cellStyle name="Normal 10 2 10 2 29 2 6" xfId="4131" xr:uid="{00000000-0005-0000-0000-00009B0F0000}"/>
    <cellStyle name="Normal 10 2 10 2 29 2 7" xfId="4132" xr:uid="{00000000-0005-0000-0000-00009C0F0000}"/>
    <cellStyle name="Normal 10 2 10 2 29 2 8" xfId="4133" xr:uid="{00000000-0005-0000-0000-00009D0F0000}"/>
    <cellStyle name="Normal 10 2 10 2 29 2 9" xfId="4134" xr:uid="{00000000-0005-0000-0000-00009E0F0000}"/>
    <cellStyle name="Normal 10 2 10 2 29 3" xfId="4135" xr:uid="{00000000-0005-0000-0000-00009F0F0000}"/>
    <cellStyle name="Normal 10 2 10 2 29 3 10" xfId="4136" xr:uid="{00000000-0005-0000-0000-0000A00F0000}"/>
    <cellStyle name="Normal 10 2 10 2 29 3 2" xfId="4137" xr:uid="{00000000-0005-0000-0000-0000A10F0000}"/>
    <cellStyle name="Normal 10 2 10 2 29 3 3" xfId="4138" xr:uid="{00000000-0005-0000-0000-0000A20F0000}"/>
    <cellStyle name="Normal 10 2 10 2 29 3 4" xfId="4139" xr:uid="{00000000-0005-0000-0000-0000A30F0000}"/>
    <cellStyle name="Normal 10 2 10 2 29 3 5" xfId="4140" xr:uid="{00000000-0005-0000-0000-0000A40F0000}"/>
    <cellStyle name="Normal 10 2 10 2 29 3 6" xfId="4141" xr:uid="{00000000-0005-0000-0000-0000A50F0000}"/>
    <cellStyle name="Normal 10 2 10 2 29 3 7" xfId="4142" xr:uid="{00000000-0005-0000-0000-0000A60F0000}"/>
    <cellStyle name="Normal 10 2 10 2 29 3 8" xfId="4143" xr:uid="{00000000-0005-0000-0000-0000A70F0000}"/>
    <cellStyle name="Normal 10 2 10 2 29 3 9" xfId="4144" xr:uid="{00000000-0005-0000-0000-0000A80F0000}"/>
    <cellStyle name="Normal 10 2 10 2 29 4" xfId="4145" xr:uid="{00000000-0005-0000-0000-0000A90F0000}"/>
    <cellStyle name="Normal 10 2 10 2 29 4 10" xfId="4146" xr:uid="{00000000-0005-0000-0000-0000AA0F0000}"/>
    <cellStyle name="Normal 10 2 10 2 29 4 2" xfId="4147" xr:uid="{00000000-0005-0000-0000-0000AB0F0000}"/>
    <cellStyle name="Normal 10 2 10 2 29 4 3" xfId="4148" xr:uid="{00000000-0005-0000-0000-0000AC0F0000}"/>
    <cellStyle name="Normal 10 2 10 2 29 4 4" xfId="4149" xr:uid="{00000000-0005-0000-0000-0000AD0F0000}"/>
    <cellStyle name="Normal 10 2 10 2 29 4 5" xfId="4150" xr:uid="{00000000-0005-0000-0000-0000AE0F0000}"/>
    <cellStyle name="Normal 10 2 10 2 29 4 6" xfId="4151" xr:uid="{00000000-0005-0000-0000-0000AF0F0000}"/>
    <cellStyle name="Normal 10 2 10 2 29 4 7" xfId="4152" xr:uid="{00000000-0005-0000-0000-0000B00F0000}"/>
    <cellStyle name="Normal 10 2 10 2 29 4 8" xfId="4153" xr:uid="{00000000-0005-0000-0000-0000B10F0000}"/>
    <cellStyle name="Normal 10 2 10 2 29 4 9" xfId="4154" xr:uid="{00000000-0005-0000-0000-0000B20F0000}"/>
    <cellStyle name="Normal 10 2 10 2 29 5" xfId="4155" xr:uid="{00000000-0005-0000-0000-0000B30F0000}"/>
    <cellStyle name="Normal 10 2 10 2 29 5 10" xfId="4156" xr:uid="{00000000-0005-0000-0000-0000B40F0000}"/>
    <cellStyle name="Normal 10 2 10 2 29 5 2" xfId="4157" xr:uid="{00000000-0005-0000-0000-0000B50F0000}"/>
    <cellStyle name="Normal 10 2 10 2 29 5 3" xfId="4158" xr:uid="{00000000-0005-0000-0000-0000B60F0000}"/>
    <cellStyle name="Normal 10 2 10 2 29 5 4" xfId="4159" xr:uid="{00000000-0005-0000-0000-0000B70F0000}"/>
    <cellStyle name="Normal 10 2 10 2 29 5 5" xfId="4160" xr:uid="{00000000-0005-0000-0000-0000B80F0000}"/>
    <cellStyle name="Normal 10 2 10 2 29 5 6" xfId="4161" xr:uid="{00000000-0005-0000-0000-0000B90F0000}"/>
    <cellStyle name="Normal 10 2 10 2 29 5 7" xfId="4162" xr:uid="{00000000-0005-0000-0000-0000BA0F0000}"/>
    <cellStyle name="Normal 10 2 10 2 29 5 8" xfId="4163" xr:uid="{00000000-0005-0000-0000-0000BB0F0000}"/>
    <cellStyle name="Normal 10 2 10 2 29 5 9" xfId="4164" xr:uid="{00000000-0005-0000-0000-0000BC0F0000}"/>
    <cellStyle name="Normal 10 2 10 2 29 6" xfId="4165" xr:uid="{00000000-0005-0000-0000-0000BD0F0000}"/>
    <cellStyle name="Normal 10 2 10 2 29 7" xfId="4166" xr:uid="{00000000-0005-0000-0000-0000BE0F0000}"/>
    <cellStyle name="Normal 10 2 10 2 29 8" xfId="4167" xr:uid="{00000000-0005-0000-0000-0000BF0F0000}"/>
    <cellStyle name="Normal 10 2 10 2 29 9" xfId="4168" xr:uid="{00000000-0005-0000-0000-0000C00F0000}"/>
    <cellStyle name="Normal 10 2 10 2 3" xfId="4169" xr:uid="{00000000-0005-0000-0000-0000C10F0000}"/>
    <cellStyle name="Normal 10 2 10 2 3 10" xfId="4170" xr:uid="{00000000-0005-0000-0000-0000C20F0000}"/>
    <cellStyle name="Normal 10 2 10 2 3 11" xfId="4171" xr:uid="{00000000-0005-0000-0000-0000C30F0000}"/>
    <cellStyle name="Normal 10 2 10 2 3 12" xfId="4172" xr:uid="{00000000-0005-0000-0000-0000C40F0000}"/>
    <cellStyle name="Normal 10 2 10 2 3 13" xfId="4173" xr:uid="{00000000-0005-0000-0000-0000C50F0000}"/>
    <cellStyle name="Normal 10 2 10 2 3 14" xfId="4174" xr:uid="{00000000-0005-0000-0000-0000C60F0000}"/>
    <cellStyle name="Normal 10 2 10 2 3 2" xfId="4175" xr:uid="{00000000-0005-0000-0000-0000C70F0000}"/>
    <cellStyle name="Normal 10 2 10 2 3 2 10" xfId="4176" xr:uid="{00000000-0005-0000-0000-0000C80F0000}"/>
    <cellStyle name="Normal 10 2 10 2 3 2 2" xfId="4177" xr:uid="{00000000-0005-0000-0000-0000C90F0000}"/>
    <cellStyle name="Normal 10 2 10 2 3 2 3" xfId="4178" xr:uid="{00000000-0005-0000-0000-0000CA0F0000}"/>
    <cellStyle name="Normal 10 2 10 2 3 2 4" xfId="4179" xr:uid="{00000000-0005-0000-0000-0000CB0F0000}"/>
    <cellStyle name="Normal 10 2 10 2 3 2 5" xfId="4180" xr:uid="{00000000-0005-0000-0000-0000CC0F0000}"/>
    <cellStyle name="Normal 10 2 10 2 3 2 6" xfId="4181" xr:uid="{00000000-0005-0000-0000-0000CD0F0000}"/>
    <cellStyle name="Normal 10 2 10 2 3 2 7" xfId="4182" xr:uid="{00000000-0005-0000-0000-0000CE0F0000}"/>
    <cellStyle name="Normal 10 2 10 2 3 2 8" xfId="4183" xr:uid="{00000000-0005-0000-0000-0000CF0F0000}"/>
    <cellStyle name="Normal 10 2 10 2 3 2 9" xfId="4184" xr:uid="{00000000-0005-0000-0000-0000D00F0000}"/>
    <cellStyle name="Normal 10 2 10 2 3 3" xfId="4185" xr:uid="{00000000-0005-0000-0000-0000D10F0000}"/>
    <cellStyle name="Normal 10 2 10 2 3 3 10" xfId="4186" xr:uid="{00000000-0005-0000-0000-0000D20F0000}"/>
    <cellStyle name="Normal 10 2 10 2 3 3 2" xfId="4187" xr:uid="{00000000-0005-0000-0000-0000D30F0000}"/>
    <cellStyle name="Normal 10 2 10 2 3 3 3" xfId="4188" xr:uid="{00000000-0005-0000-0000-0000D40F0000}"/>
    <cellStyle name="Normal 10 2 10 2 3 3 4" xfId="4189" xr:uid="{00000000-0005-0000-0000-0000D50F0000}"/>
    <cellStyle name="Normal 10 2 10 2 3 3 5" xfId="4190" xr:uid="{00000000-0005-0000-0000-0000D60F0000}"/>
    <cellStyle name="Normal 10 2 10 2 3 3 6" xfId="4191" xr:uid="{00000000-0005-0000-0000-0000D70F0000}"/>
    <cellStyle name="Normal 10 2 10 2 3 3 7" xfId="4192" xr:uid="{00000000-0005-0000-0000-0000D80F0000}"/>
    <cellStyle name="Normal 10 2 10 2 3 3 8" xfId="4193" xr:uid="{00000000-0005-0000-0000-0000D90F0000}"/>
    <cellStyle name="Normal 10 2 10 2 3 3 9" xfId="4194" xr:uid="{00000000-0005-0000-0000-0000DA0F0000}"/>
    <cellStyle name="Normal 10 2 10 2 3 4" xfId="4195" xr:uid="{00000000-0005-0000-0000-0000DB0F0000}"/>
    <cellStyle name="Normal 10 2 10 2 3 4 10" xfId="4196" xr:uid="{00000000-0005-0000-0000-0000DC0F0000}"/>
    <cellStyle name="Normal 10 2 10 2 3 4 2" xfId="4197" xr:uid="{00000000-0005-0000-0000-0000DD0F0000}"/>
    <cellStyle name="Normal 10 2 10 2 3 4 3" xfId="4198" xr:uid="{00000000-0005-0000-0000-0000DE0F0000}"/>
    <cellStyle name="Normal 10 2 10 2 3 4 4" xfId="4199" xr:uid="{00000000-0005-0000-0000-0000DF0F0000}"/>
    <cellStyle name="Normal 10 2 10 2 3 4 5" xfId="4200" xr:uid="{00000000-0005-0000-0000-0000E00F0000}"/>
    <cellStyle name="Normal 10 2 10 2 3 4 6" xfId="4201" xr:uid="{00000000-0005-0000-0000-0000E10F0000}"/>
    <cellStyle name="Normal 10 2 10 2 3 4 7" xfId="4202" xr:uid="{00000000-0005-0000-0000-0000E20F0000}"/>
    <cellStyle name="Normal 10 2 10 2 3 4 8" xfId="4203" xr:uid="{00000000-0005-0000-0000-0000E30F0000}"/>
    <cellStyle name="Normal 10 2 10 2 3 4 9" xfId="4204" xr:uid="{00000000-0005-0000-0000-0000E40F0000}"/>
    <cellStyle name="Normal 10 2 10 2 3 5" xfId="4205" xr:uid="{00000000-0005-0000-0000-0000E50F0000}"/>
    <cellStyle name="Normal 10 2 10 2 3 5 10" xfId="4206" xr:uid="{00000000-0005-0000-0000-0000E60F0000}"/>
    <cellStyle name="Normal 10 2 10 2 3 5 2" xfId="4207" xr:uid="{00000000-0005-0000-0000-0000E70F0000}"/>
    <cellStyle name="Normal 10 2 10 2 3 5 3" xfId="4208" xr:uid="{00000000-0005-0000-0000-0000E80F0000}"/>
    <cellStyle name="Normal 10 2 10 2 3 5 4" xfId="4209" xr:uid="{00000000-0005-0000-0000-0000E90F0000}"/>
    <cellStyle name="Normal 10 2 10 2 3 5 5" xfId="4210" xr:uid="{00000000-0005-0000-0000-0000EA0F0000}"/>
    <cellStyle name="Normal 10 2 10 2 3 5 6" xfId="4211" xr:uid="{00000000-0005-0000-0000-0000EB0F0000}"/>
    <cellStyle name="Normal 10 2 10 2 3 5 7" xfId="4212" xr:uid="{00000000-0005-0000-0000-0000EC0F0000}"/>
    <cellStyle name="Normal 10 2 10 2 3 5 8" xfId="4213" xr:uid="{00000000-0005-0000-0000-0000ED0F0000}"/>
    <cellStyle name="Normal 10 2 10 2 3 5 9" xfId="4214" xr:uid="{00000000-0005-0000-0000-0000EE0F0000}"/>
    <cellStyle name="Normal 10 2 10 2 3 6" xfId="4215" xr:uid="{00000000-0005-0000-0000-0000EF0F0000}"/>
    <cellStyle name="Normal 10 2 10 2 3 7" xfId="4216" xr:uid="{00000000-0005-0000-0000-0000F00F0000}"/>
    <cellStyle name="Normal 10 2 10 2 3 8" xfId="4217" xr:uid="{00000000-0005-0000-0000-0000F10F0000}"/>
    <cellStyle name="Normal 10 2 10 2 3 9" xfId="4218" xr:uid="{00000000-0005-0000-0000-0000F20F0000}"/>
    <cellStyle name="Normal 10 2 10 2 30" xfId="4219" xr:uid="{00000000-0005-0000-0000-0000F30F0000}"/>
    <cellStyle name="Normal 10 2 10 2 30 10" xfId="4220" xr:uid="{00000000-0005-0000-0000-0000F40F0000}"/>
    <cellStyle name="Normal 10 2 10 2 30 11" xfId="4221" xr:uid="{00000000-0005-0000-0000-0000F50F0000}"/>
    <cellStyle name="Normal 10 2 10 2 30 12" xfId="4222" xr:uid="{00000000-0005-0000-0000-0000F60F0000}"/>
    <cellStyle name="Normal 10 2 10 2 30 13" xfId="4223" xr:uid="{00000000-0005-0000-0000-0000F70F0000}"/>
    <cellStyle name="Normal 10 2 10 2 30 14" xfId="4224" xr:uid="{00000000-0005-0000-0000-0000F80F0000}"/>
    <cellStyle name="Normal 10 2 10 2 30 2" xfId="4225" xr:uid="{00000000-0005-0000-0000-0000F90F0000}"/>
    <cellStyle name="Normal 10 2 10 2 30 2 10" xfId="4226" xr:uid="{00000000-0005-0000-0000-0000FA0F0000}"/>
    <cellStyle name="Normal 10 2 10 2 30 2 2" xfId="4227" xr:uid="{00000000-0005-0000-0000-0000FB0F0000}"/>
    <cellStyle name="Normal 10 2 10 2 30 2 3" xfId="4228" xr:uid="{00000000-0005-0000-0000-0000FC0F0000}"/>
    <cellStyle name="Normal 10 2 10 2 30 2 4" xfId="4229" xr:uid="{00000000-0005-0000-0000-0000FD0F0000}"/>
    <cellStyle name="Normal 10 2 10 2 30 2 5" xfId="4230" xr:uid="{00000000-0005-0000-0000-0000FE0F0000}"/>
    <cellStyle name="Normal 10 2 10 2 30 2 6" xfId="4231" xr:uid="{00000000-0005-0000-0000-0000FF0F0000}"/>
    <cellStyle name="Normal 10 2 10 2 30 2 7" xfId="4232" xr:uid="{00000000-0005-0000-0000-000000100000}"/>
    <cellStyle name="Normal 10 2 10 2 30 2 8" xfId="4233" xr:uid="{00000000-0005-0000-0000-000001100000}"/>
    <cellStyle name="Normal 10 2 10 2 30 2 9" xfId="4234" xr:uid="{00000000-0005-0000-0000-000002100000}"/>
    <cellStyle name="Normal 10 2 10 2 30 3" xfId="4235" xr:uid="{00000000-0005-0000-0000-000003100000}"/>
    <cellStyle name="Normal 10 2 10 2 30 3 10" xfId="4236" xr:uid="{00000000-0005-0000-0000-000004100000}"/>
    <cellStyle name="Normal 10 2 10 2 30 3 2" xfId="4237" xr:uid="{00000000-0005-0000-0000-000005100000}"/>
    <cellStyle name="Normal 10 2 10 2 30 3 3" xfId="4238" xr:uid="{00000000-0005-0000-0000-000006100000}"/>
    <cellStyle name="Normal 10 2 10 2 30 3 4" xfId="4239" xr:uid="{00000000-0005-0000-0000-000007100000}"/>
    <cellStyle name="Normal 10 2 10 2 30 3 5" xfId="4240" xr:uid="{00000000-0005-0000-0000-000008100000}"/>
    <cellStyle name="Normal 10 2 10 2 30 3 6" xfId="4241" xr:uid="{00000000-0005-0000-0000-000009100000}"/>
    <cellStyle name="Normal 10 2 10 2 30 3 7" xfId="4242" xr:uid="{00000000-0005-0000-0000-00000A100000}"/>
    <cellStyle name="Normal 10 2 10 2 30 3 8" xfId="4243" xr:uid="{00000000-0005-0000-0000-00000B100000}"/>
    <cellStyle name="Normal 10 2 10 2 30 3 9" xfId="4244" xr:uid="{00000000-0005-0000-0000-00000C100000}"/>
    <cellStyle name="Normal 10 2 10 2 30 4" xfId="4245" xr:uid="{00000000-0005-0000-0000-00000D100000}"/>
    <cellStyle name="Normal 10 2 10 2 30 4 10" xfId="4246" xr:uid="{00000000-0005-0000-0000-00000E100000}"/>
    <cellStyle name="Normal 10 2 10 2 30 4 2" xfId="4247" xr:uid="{00000000-0005-0000-0000-00000F100000}"/>
    <cellStyle name="Normal 10 2 10 2 30 4 3" xfId="4248" xr:uid="{00000000-0005-0000-0000-000010100000}"/>
    <cellStyle name="Normal 10 2 10 2 30 4 4" xfId="4249" xr:uid="{00000000-0005-0000-0000-000011100000}"/>
    <cellStyle name="Normal 10 2 10 2 30 4 5" xfId="4250" xr:uid="{00000000-0005-0000-0000-000012100000}"/>
    <cellStyle name="Normal 10 2 10 2 30 4 6" xfId="4251" xr:uid="{00000000-0005-0000-0000-000013100000}"/>
    <cellStyle name="Normal 10 2 10 2 30 4 7" xfId="4252" xr:uid="{00000000-0005-0000-0000-000014100000}"/>
    <cellStyle name="Normal 10 2 10 2 30 4 8" xfId="4253" xr:uid="{00000000-0005-0000-0000-000015100000}"/>
    <cellStyle name="Normal 10 2 10 2 30 4 9" xfId="4254" xr:uid="{00000000-0005-0000-0000-000016100000}"/>
    <cellStyle name="Normal 10 2 10 2 30 5" xfId="4255" xr:uid="{00000000-0005-0000-0000-000017100000}"/>
    <cellStyle name="Normal 10 2 10 2 30 5 10" xfId="4256" xr:uid="{00000000-0005-0000-0000-000018100000}"/>
    <cellStyle name="Normal 10 2 10 2 30 5 2" xfId="4257" xr:uid="{00000000-0005-0000-0000-000019100000}"/>
    <cellStyle name="Normal 10 2 10 2 30 5 3" xfId="4258" xr:uid="{00000000-0005-0000-0000-00001A100000}"/>
    <cellStyle name="Normal 10 2 10 2 30 5 4" xfId="4259" xr:uid="{00000000-0005-0000-0000-00001B100000}"/>
    <cellStyle name="Normal 10 2 10 2 30 5 5" xfId="4260" xr:uid="{00000000-0005-0000-0000-00001C100000}"/>
    <cellStyle name="Normal 10 2 10 2 30 5 6" xfId="4261" xr:uid="{00000000-0005-0000-0000-00001D100000}"/>
    <cellStyle name="Normal 10 2 10 2 30 5 7" xfId="4262" xr:uid="{00000000-0005-0000-0000-00001E100000}"/>
    <cellStyle name="Normal 10 2 10 2 30 5 8" xfId="4263" xr:uid="{00000000-0005-0000-0000-00001F100000}"/>
    <cellStyle name="Normal 10 2 10 2 30 5 9" xfId="4264" xr:uid="{00000000-0005-0000-0000-000020100000}"/>
    <cellStyle name="Normal 10 2 10 2 30 6" xfId="4265" xr:uid="{00000000-0005-0000-0000-000021100000}"/>
    <cellStyle name="Normal 10 2 10 2 30 7" xfId="4266" xr:uid="{00000000-0005-0000-0000-000022100000}"/>
    <cellStyle name="Normal 10 2 10 2 30 8" xfId="4267" xr:uid="{00000000-0005-0000-0000-000023100000}"/>
    <cellStyle name="Normal 10 2 10 2 30 9" xfId="4268" xr:uid="{00000000-0005-0000-0000-000024100000}"/>
    <cellStyle name="Normal 10 2 10 2 31" xfId="4269" xr:uid="{00000000-0005-0000-0000-000025100000}"/>
    <cellStyle name="Normal 10 2 10 2 31 10" xfId="4270" xr:uid="{00000000-0005-0000-0000-000026100000}"/>
    <cellStyle name="Normal 10 2 10 2 31 11" xfId="4271" xr:uid="{00000000-0005-0000-0000-000027100000}"/>
    <cellStyle name="Normal 10 2 10 2 31 12" xfId="4272" xr:uid="{00000000-0005-0000-0000-000028100000}"/>
    <cellStyle name="Normal 10 2 10 2 31 13" xfId="4273" xr:uid="{00000000-0005-0000-0000-000029100000}"/>
    <cellStyle name="Normal 10 2 10 2 31 14" xfId="4274" xr:uid="{00000000-0005-0000-0000-00002A100000}"/>
    <cellStyle name="Normal 10 2 10 2 31 2" xfId="4275" xr:uid="{00000000-0005-0000-0000-00002B100000}"/>
    <cellStyle name="Normal 10 2 10 2 31 2 10" xfId="4276" xr:uid="{00000000-0005-0000-0000-00002C100000}"/>
    <cellStyle name="Normal 10 2 10 2 31 2 2" xfId="4277" xr:uid="{00000000-0005-0000-0000-00002D100000}"/>
    <cellStyle name="Normal 10 2 10 2 31 2 3" xfId="4278" xr:uid="{00000000-0005-0000-0000-00002E100000}"/>
    <cellStyle name="Normal 10 2 10 2 31 2 4" xfId="4279" xr:uid="{00000000-0005-0000-0000-00002F100000}"/>
    <cellStyle name="Normal 10 2 10 2 31 2 5" xfId="4280" xr:uid="{00000000-0005-0000-0000-000030100000}"/>
    <cellStyle name="Normal 10 2 10 2 31 2 6" xfId="4281" xr:uid="{00000000-0005-0000-0000-000031100000}"/>
    <cellStyle name="Normal 10 2 10 2 31 2 7" xfId="4282" xr:uid="{00000000-0005-0000-0000-000032100000}"/>
    <cellStyle name="Normal 10 2 10 2 31 2 8" xfId="4283" xr:uid="{00000000-0005-0000-0000-000033100000}"/>
    <cellStyle name="Normal 10 2 10 2 31 2 9" xfId="4284" xr:uid="{00000000-0005-0000-0000-000034100000}"/>
    <cellStyle name="Normal 10 2 10 2 31 3" xfId="4285" xr:uid="{00000000-0005-0000-0000-000035100000}"/>
    <cellStyle name="Normal 10 2 10 2 31 3 10" xfId="4286" xr:uid="{00000000-0005-0000-0000-000036100000}"/>
    <cellStyle name="Normal 10 2 10 2 31 3 2" xfId="4287" xr:uid="{00000000-0005-0000-0000-000037100000}"/>
    <cellStyle name="Normal 10 2 10 2 31 3 3" xfId="4288" xr:uid="{00000000-0005-0000-0000-000038100000}"/>
    <cellStyle name="Normal 10 2 10 2 31 3 4" xfId="4289" xr:uid="{00000000-0005-0000-0000-000039100000}"/>
    <cellStyle name="Normal 10 2 10 2 31 3 5" xfId="4290" xr:uid="{00000000-0005-0000-0000-00003A100000}"/>
    <cellStyle name="Normal 10 2 10 2 31 3 6" xfId="4291" xr:uid="{00000000-0005-0000-0000-00003B100000}"/>
    <cellStyle name="Normal 10 2 10 2 31 3 7" xfId="4292" xr:uid="{00000000-0005-0000-0000-00003C100000}"/>
    <cellStyle name="Normal 10 2 10 2 31 3 8" xfId="4293" xr:uid="{00000000-0005-0000-0000-00003D100000}"/>
    <cellStyle name="Normal 10 2 10 2 31 3 9" xfId="4294" xr:uid="{00000000-0005-0000-0000-00003E100000}"/>
    <cellStyle name="Normal 10 2 10 2 31 4" xfId="4295" xr:uid="{00000000-0005-0000-0000-00003F100000}"/>
    <cellStyle name="Normal 10 2 10 2 31 4 10" xfId="4296" xr:uid="{00000000-0005-0000-0000-000040100000}"/>
    <cellStyle name="Normal 10 2 10 2 31 4 2" xfId="4297" xr:uid="{00000000-0005-0000-0000-000041100000}"/>
    <cellStyle name="Normal 10 2 10 2 31 4 3" xfId="4298" xr:uid="{00000000-0005-0000-0000-000042100000}"/>
    <cellStyle name="Normal 10 2 10 2 31 4 4" xfId="4299" xr:uid="{00000000-0005-0000-0000-000043100000}"/>
    <cellStyle name="Normal 10 2 10 2 31 4 5" xfId="4300" xr:uid="{00000000-0005-0000-0000-000044100000}"/>
    <cellStyle name="Normal 10 2 10 2 31 4 6" xfId="4301" xr:uid="{00000000-0005-0000-0000-000045100000}"/>
    <cellStyle name="Normal 10 2 10 2 31 4 7" xfId="4302" xr:uid="{00000000-0005-0000-0000-000046100000}"/>
    <cellStyle name="Normal 10 2 10 2 31 4 8" xfId="4303" xr:uid="{00000000-0005-0000-0000-000047100000}"/>
    <cellStyle name="Normal 10 2 10 2 31 4 9" xfId="4304" xr:uid="{00000000-0005-0000-0000-000048100000}"/>
    <cellStyle name="Normal 10 2 10 2 31 5" xfId="4305" xr:uid="{00000000-0005-0000-0000-000049100000}"/>
    <cellStyle name="Normal 10 2 10 2 31 5 10" xfId="4306" xr:uid="{00000000-0005-0000-0000-00004A100000}"/>
    <cellStyle name="Normal 10 2 10 2 31 5 2" xfId="4307" xr:uid="{00000000-0005-0000-0000-00004B100000}"/>
    <cellStyle name="Normal 10 2 10 2 31 5 3" xfId="4308" xr:uid="{00000000-0005-0000-0000-00004C100000}"/>
    <cellStyle name="Normal 10 2 10 2 31 5 4" xfId="4309" xr:uid="{00000000-0005-0000-0000-00004D100000}"/>
    <cellStyle name="Normal 10 2 10 2 31 5 5" xfId="4310" xr:uid="{00000000-0005-0000-0000-00004E100000}"/>
    <cellStyle name="Normal 10 2 10 2 31 5 6" xfId="4311" xr:uid="{00000000-0005-0000-0000-00004F100000}"/>
    <cellStyle name="Normal 10 2 10 2 31 5 7" xfId="4312" xr:uid="{00000000-0005-0000-0000-000050100000}"/>
    <cellStyle name="Normal 10 2 10 2 31 5 8" xfId="4313" xr:uid="{00000000-0005-0000-0000-000051100000}"/>
    <cellStyle name="Normal 10 2 10 2 31 5 9" xfId="4314" xr:uid="{00000000-0005-0000-0000-000052100000}"/>
    <cellStyle name="Normal 10 2 10 2 31 6" xfId="4315" xr:uid="{00000000-0005-0000-0000-000053100000}"/>
    <cellStyle name="Normal 10 2 10 2 31 7" xfId="4316" xr:uid="{00000000-0005-0000-0000-000054100000}"/>
    <cellStyle name="Normal 10 2 10 2 31 8" xfId="4317" xr:uid="{00000000-0005-0000-0000-000055100000}"/>
    <cellStyle name="Normal 10 2 10 2 31 9" xfId="4318" xr:uid="{00000000-0005-0000-0000-000056100000}"/>
    <cellStyle name="Normal 10 2 10 2 32" xfId="4319" xr:uid="{00000000-0005-0000-0000-000057100000}"/>
    <cellStyle name="Normal 10 2 10 2 32 10" xfId="4320" xr:uid="{00000000-0005-0000-0000-000058100000}"/>
    <cellStyle name="Normal 10 2 10 2 32 11" xfId="4321" xr:uid="{00000000-0005-0000-0000-000059100000}"/>
    <cellStyle name="Normal 10 2 10 2 32 12" xfId="4322" xr:uid="{00000000-0005-0000-0000-00005A100000}"/>
    <cellStyle name="Normal 10 2 10 2 32 13" xfId="4323" xr:uid="{00000000-0005-0000-0000-00005B100000}"/>
    <cellStyle name="Normal 10 2 10 2 32 14" xfId="4324" xr:uid="{00000000-0005-0000-0000-00005C100000}"/>
    <cellStyle name="Normal 10 2 10 2 32 2" xfId="4325" xr:uid="{00000000-0005-0000-0000-00005D100000}"/>
    <cellStyle name="Normal 10 2 10 2 32 2 10" xfId="4326" xr:uid="{00000000-0005-0000-0000-00005E100000}"/>
    <cellStyle name="Normal 10 2 10 2 32 2 2" xfId="4327" xr:uid="{00000000-0005-0000-0000-00005F100000}"/>
    <cellStyle name="Normal 10 2 10 2 32 2 3" xfId="4328" xr:uid="{00000000-0005-0000-0000-000060100000}"/>
    <cellStyle name="Normal 10 2 10 2 32 2 4" xfId="4329" xr:uid="{00000000-0005-0000-0000-000061100000}"/>
    <cellStyle name="Normal 10 2 10 2 32 2 5" xfId="4330" xr:uid="{00000000-0005-0000-0000-000062100000}"/>
    <cellStyle name="Normal 10 2 10 2 32 2 6" xfId="4331" xr:uid="{00000000-0005-0000-0000-000063100000}"/>
    <cellStyle name="Normal 10 2 10 2 32 2 7" xfId="4332" xr:uid="{00000000-0005-0000-0000-000064100000}"/>
    <cellStyle name="Normal 10 2 10 2 32 2 8" xfId="4333" xr:uid="{00000000-0005-0000-0000-000065100000}"/>
    <cellStyle name="Normal 10 2 10 2 32 2 9" xfId="4334" xr:uid="{00000000-0005-0000-0000-000066100000}"/>
    <cellStyle name="Normal 10 2 10 2 32 3" xfId="4335" xr:uid="{00000000-0005-0000-0000-000067100000}"/>
    <cellStyle name="Normal 10 2 10 2 32 3 10" xfId="4336" xr:uid="{00000000-0005-0000-0000-000068100000}"/>
    <cellStyle name="Normal 10 2 10 2 32 3 2" xfId="4337" xr:uid="{00000000-0005-0000-0000-000069100000}"/>
    <cellStyle name="Normal 10 2 10 2 32 3 3" xfId="4338" xr:uid="{00000000-0005-0000-0000-00006A100000}"/>
    <cellStyle name="Normal 10 2 10 2 32 3 4" xfId="4339" xr:uid="{00000000-0005-0000-0000-00006B100000}"/>
    <cellStyle name="Normal 10 2 10 2 32 3 5" xfId="4340" xr:uid="{00000000-0005-0000-0000-00006C100000}"/>
    <cellStyle name="Normal 10 2 10 2 32 3 6" xfId="4341" xr:uid="{00000000-0005-0000-0000-00006D100000}"/>
    <cellStyle name="Normal 10 2 10 2 32 3 7" xfId="4342" xr:uid="{00000000-0005-0000-0000-00006E100000}"/>
    <cellStyle name="Normal 10 2 10 2 32 3 8" xfId="4343" xr:uid="{00000000-0005-0000-0000-00006F100000}"/>
    <cellStyle name="Normal 10 2 10 2 32 3 9" xfId="4344" xr:uid="{00000000-0005-0000-0000-000070100000}"/>
    <cellStyle name="Normal 10 2 10 2 32 4" xfId="4345" xr:uid="{00000000-0005-0000-0000-000071100000}"/>
    <cellStyle name="Normal 10 2 10 2 32 4 10" xfId="4346" xr:uid="{00000000-0005-0000-0000-000072100000}"/>
    <cellStyle name="Normal 10 2 10 2 32 4 2" xfId="4347" xr:uid="{00000000-0005-0000-0000-000073100000}"/>
    <cellStyle name="Normal 10 2 10 2 32 4 3" xfId="4348" xr:uid="{00000000-0005-0000-0000-000074100000}"/>
    <cellStyle name="Normal 10 2 10 2 32 4 4" xfId="4349" xr:uid="{00000000-0005-0000-0000-000075100000}"/>
    <cellStyle name="Normal 10 2 10 2 32 4 5" xfId="4350" xr:uid="{00000000-0005-0000-0000-000076100000}"/>
    <cellStyle name="Normal 10 2 10 2 32 4 6" xfId="4351" xr:uid="{00000000-0005-0000-0000-000077100000}"/>
    <cellStyle name="Normal 10 2 10 2 32 4 7" xfId="4352" xr:uid="{00000000-0005-0000-0000-000078100000}"/>
    <cellStyle name="Normal 10 2 10 2 32 4 8" xfId="4353" xr:uid="{00000000-0005-0000-0000-000079100000}"/>
    <cellStyle name="Normal 10 2 10 2 32 4 9" xfId="4354" xr:uid="{00000000-0005-0000-0000-00007A100000}"/>
    <cellStyle name="Normal 10 2 10 2 32 5" xfId="4355" xr:uid="{00000000-0005-0000-0000-00007B100000}"/>
    <cellStyle name="Normal 10 2 10 2 32 5 10" xfId="4356" xr:uid="{00000000-0005-0000-0000-00007C100000}"/>
    <cellStyle name="Normal 10 2 10 2 32 5 2" xfId="4357" xr:uid="{00000000-0005-0000-0000-00007D100000}"/>
    <cellStyle name="Normal 10 2 10 2 32 5 3" xfId="4358" xr:uid="{00000000-0005-0000-0000-00007E100000}"/>
    <cellStyle name="Normal 10 2 10 2 32 5 4" xfId="4359" xr:uid="{00000000-0005-0000-0000-00007F100000}"/>
    <cellStyle name="Normal 10 2 10 2 32 5 5" xfId="4360" xr:uid="{00000000-0005-0000-0000-000080100000}"/>
    <cellStyle name="Normal 10 2 10 2 32 5 6" xfId="4361" xr:uid="{00000000-0005-0000-0000-000081100000}"/>
    <cellStyle name="Normal 10 2 10 2 32 5 7" xfId="4362" xr:uid="{00000000-0005-0000-0000-000082100000}"/>
    <cellStyle name="Normal 10 2 10 2 32 5 8" xfId="4363" xr:uid="{00000000-0005-0000-0000-000083100000}"/>
    <cellStyle name="Normal 10 2 10 2 32 5 9" xfId="4364" xr:uid="{00000000-0005-0000-0000-000084100000}"/>
    <cellStyle name="Normal 10 2 10 2 32 6" xfId="4365" xr:uid="{00000000-0005-0000-0000-000085100000}"/>
    <cellStyle name="Normal 10 2 10 2 32 7" xfId="4366" xr:uid="{00000000-0005-0000-0000-000086100000}"/>
    <cellStyle name="Normal 10 2 10 2 32 8" xfId="4367" xr:uid="{00000000-0005-0000-0000-000087100000}"/>
    <cellStyle name="Normal 10 2 10 2 32 9" xfId="4368" xr:uid="{00000000-0005-0000-0000-000088100000}"/>
    <cellStyle name="Normal 10 2 10 2 33" xfId="4369" xr:uid="{00000000-0005-0000-0000-000089100000}"/>
    <cellStyle name="Normal 10 2 10 2 33 10" xfId="4370" xr:uid="{00000000-0005-0000-0000-00008A100000}"/>
    <cellStyle name="Normal 10 2 10 2 33 11" xfId="4371" xr:uid="{00000000-0005-0000-0000-00008B100000}"/>
    <cellStyle name="Normal 10 2 10 2 33 12" xfId="4372" xr:uid="{00000000-0005-0000-0000-00008C100000}"/>
    <cellStyle name="Normal 10 2 10 2 33 13" xfId="4373" xr:uid="{00000000-0005-0000-0000-00008D100000}"/>
    <cellStyle name="Normal 10 2 10 2 33 14" xfId="4374" xr:uid="{00000000-0005-0000-0000-00008E100000}"/>
    <cellStyle name="Normal 10 2 10 2 33 2" xfId="4375" xr:uid="{00000000-0005-0000-0000-00008F100000}"/>
    <cellStyle name="Normal 10 2 10 2 33 2 10" xfId="4376" xr:uid="{00000000-0005-0000-0000-000090100000}"/>
    <cellStyle name="Normal 10 2 10 2 33 2 2" xfId="4377" xr:uid="{00000000-0005-0000-0000-000091100000}"/>
    <cellStyle name="Normal 10 2 10 2 33 2 3" xfId="4378" xr:uid="{00000000-0005-0000-0000-000092100000}"/>
    <cellStyle name="Normal 10 2 10 2 33 2 4" xfId="4379" xr:uid="{00000000-0005-0000-0000-000093100000}"/>
    <cellStyle name="Normal 10 2 10 2 33 2 5" xfId="4380" xr:uid="{00000000-0005-0000-0000-000094100000}"/>
    <cellStyle name="Normal 10 2 10 2 33 2 6" xfId="4381" xr:uid="{00000000-0005-0000-0000-000095100000}"/>
    <cellStyle name="Normal 10 2 10 2 33 2 7" xfId="4382" xr:uid="{00000000-0005-0000-0000-000096100000}"/>
    <cellStyle name="Normal 10 2 10 2 33 2 8" xfId="4383" xr:uid="{00000000-0005-0000-0000-000097100000}"/>
    <cellStyle name="Normal 10 2 10 2 33 2 9" xfId="4384" xr:uid="{00000000-0005-0000-0000-000098100000}"/>
    <cellStyle name="Normal 10 2 10 2 33 3" xfId="4385" xr:uid="{00000000-0005-0000-0000-000099100000}"/>
    <cellStyle name="Normal 10 2 10 2 33 3 10" xfId="4386" xr:uid="{00000000-0005-0000-0000-00009A100000}"/>
    <cellStyle name="Normal 10 2 10 2 33 3 2" xfId="4387" xr:uid="{00000000-0005-0000-0000-00009B100000}"/>
    <cellStyle name="Normal 10 2 10 2 33 3 3" xfId="4388" xr:uid="{00000000-0005-0000-0000-00009C100000}"/>
    <cellStyle name="Normal 10 2 10 2 33 3 4" xfId="4389" xr:uid="{00000000-0005-0000-0000-00009D100000}"/>
    <cellStyle name="Normal 10 2 10 2 33 3 5" xfId="4390" xr:uid="{00000000-0005-0000-0000-00009E100000}"/>
    <cellStyle name="Normal 10 2 10 2 33 3 6" xfId="4391" xr:uid="{00000000-0005-0000-0000-00009F100000}"/>
    <cellStyle name="Normal 10 2 10 2 33 3 7" xfId="4392" xr:uid="{00000000-0005-0000-0000-0000A0100000}"/>
    <cellStyle name="Normal 10 2 10 2 33 3 8" xfId="4393" xr:uid="{00000000-0005-0000-0000-0000A1100000}"/>
    <cellStyle name="Normal 10 2 10 2 33 3 9" xfId="4394" xr:uid="{00000000-0005-0000-0000-0000A2100000}"/>
    <cellStyle name="Normal 10 2 10 2 33 4" xfId="4395" xr:uid="{00000000-0005-0000-0000-0000A3100000}"/>
    <cellStyle name="Normal 10 2 10 2 33 4 10" xfId="4396" xr:uid="{00000000-0005-0000-0000-0000A4100000}"/>
    <cellStyle name="Normal 10 2 10 2 33 4 2" xfId="4397" xr:uid="{00000000-0005-0000-0000-0000A5100000}"/>
    <cellStyle name="Normal 10 2 10 2 33 4 3" xfId="4398" xr:uid="{00000000-0005-0000-0000-0000A6100000}"/>
    <cellStyle name="Normal 10 2 10 2 33 4 4" xfId="4399" xr:uid="{00000000-0005-0000-0000-0000A7100000}"/>
    <cellStyle name="Normal 10 2 10 2 33 4 5" xfId="4400" xr:uid="{00000000-0005-0000-0000-0000A8100000}"/>
    <cellStyle name="Normal 10 2 10 2 33 4 6" xfId="4401" xr:uid="{00000000-0005-0000-0000-0000A9100000}"/>
    <cellStyle name="Normal 10 2 10 2 33 4 7" xfId="4402" xr:uid="{00000000-0005-0000-0000-0000AA100000}"/>
    <cellStyle name="Normal 10 2 10 2 33 4 8" xfId="4403" xr:uid="{00000000-0005-0000-0000-0000AB100000}"/>
    <cellStyle name="Normal 10 2 10 2 33 4 9" xfId="4404" xr:uid="{00000000-0005-0000-0000-0000AC100000}"/>
    <cellStyle name="Normal 10 2 10 2 33 5" xfId="4405" xr:uid="{00000000-0005-0000-0000-0000AD100000}"/>
    <cellStyle name="Normal 10 2 10 2 33 5 10" xfId="4406" xr:uid="{00000000-0005-0000-0000-0000AE100000}"/>
    <cellStyle name="Normal 10 2 10 2 33 5 2" xfId="4407" xr:uid="{00000000-0005-0000-0000-0000AF100000}"/>
    <cellStyle name="Normal 10 2 10 2 33 5 3" xfId="4408" xr:uid="{00000000-0005-0000-0000-0000B0100000}"/>
    <cellStyle name="Normal 10 2 10 2 33 5 4" xfId="4409" xr:uid="{00000000-0005-0000-0000-0000B1100000}"/>
    <cellStyle name="Normal 10 2 10 2 33 5 5" xfId="4410" xr:uid="{00000000-0005-0000-0000-0000B2100000}"/>
    <cellStyle name="Normal 10 2 10 2 33 5 6" xfId="4411" xr:uid="{00000000-0005-0000-0000-0000B3100000}"/>
    <cellStyle name="Normal 10 2 10 2 33 5 7" xfId="4412" xr:uid="{00000000-0005-0000-0000-0000B4100000}"/>
    <cellStyle name="Normal 10 2 10 2 33 5 8" xfId="4413" xr:uid="{00000000-0005-0000-0000-0000B5100000}"/>
    <cellStyle name="Normal 10 2 10 2 33 5 9" xfId="4414" xr:uid="{00000000-0005-0000-0000-0000B6100000}"/>
    <cellStyle name="Normal 10 2 10 2 33 6" xfId="4415" xr:uid="{00000000-0005-0000-0000-0000B7100000}"/>
    <cellStyle name="Normal 10 2 10 2 33 7" xfId="4416" xr:uid="{00000000-0005-0000-0000-0000B8100000}"/>
    <cellStyle name="Normal 10 2 10 2 33 8" xfId="4417" xr:uid="{00000000-0005-0000-0000-0000B9100000}"/>
    <cellStyle name="Normal 10 2 10 2 33 9" xfId="4418" xr:uid="{00000000-0005-0000-0000-0000BA100000}"/>
    <cellStyle name="Normal 10 2 10 2 34" xfId="4419" xr:uid="{00000000-0005-0000-0000-0000BB100000}"/>
    <cellStyle name="Normal 10 2 10 2 34 10" xfId="4420" xr:uid="{00000000-0005-0000-0000-0000BC100000}"/>
    <cellStyle name="Normal 10 2 10 2 34 2" xfId="4421" xr:uid="{00000000-0005-0000-0000-0000BD100000}"/>
    <cellStyle name="Normal 10 2 10 2 34 3" xfId="4422" xr:uid="{00000000-0005-0000-0000-0000BE100000}"/>
    <cellStyle name="Normal 10 2 10 2 34 4" xfId="4423" xr:uid="{00000000-0005-0000-0000-0000BF100000}"/>
    <cellStyle name="Normal 10 2 10 2 34 5" xfId="4424" xr:uid="{00000000-0005-0000-0000-0000C0100000}"/>
    <cellStyle name="Normal 10 2 10 2 34 6" xfId="4425" xr:uid="{00000000-0005-0000-0000-0000C1100000}"/>
    <cellStyle name="Normal 10 2 10 2 34 7" xfId="4426" xr:uid="{00000000-0005-0000-0000-0000C2100000}"/>
    <cellStyle name="Normal 10 2 10 2 34 8" xfId="4427" xr:uid="{00000000-0005-0000-0000-0000C3100000}"/>
    <cellStyle name="Normal 10 2 10 2 34 9" xfId="4428" xr:uid="{00000000-0005-0000-0000-0000C4100000}"/>
    <cellStyle name="Normal 10 2 10 2 35" xfId="4429" xr:uid="{00000000-0005-0000-0000-0000C5100000}"/>
    <cellStyle name="Normal 10 2 10 2 35 10" xfId="4430" xr:uid="{00000000-0005-0000-0000-0000C6100000}"/>
    <cellStyle name="Normal 10 2 10 2 35 2" xfId="4431" xr:uid="{00000000-0005-0000-0000-0000C7100000}"/>
    <cellStyle name="Normal 10 2 10 2 35 3" xfId="4432" xr:uid="{00000000-0005-0000-0000-0000C8100000}"/>
    <cellStyle name="Normal 10 2 10 2 35 4" xfId="4433" xr:uid="{00000000-0005-0000-0000-0000C9100000}"/>
    <cellStyle name="Normal 10 2 10 2 35 5" xfId="4434" xr:uid="{00000000-0005-0000-0000-0000CA100000}"/>
    <cellStyle name="Normal 10 2 10 2 35 6" xfId="4435" xr:uid="{00000000-0005-0000-0000-0000CB100000}"/>
    <cellStyle name="Normal 10 2 10 2 35 7" xfId="4436" xr:uid="{00000000-0005-0000-0000-0000CC100000}"/>
    <cellStyle name="Normal 10 2 10 2 35 8" xfId="4437" xr:uid="{00000000-0005-0000-0000-0000CD100000}"/>
    <cellStyle name="Normal 10 2 10 2 35 9" xfId="4438" xr:uid="{00000000-0005-0000-0000-0000CE100000}"/>
    <cellStyle name="Normal 10 2 10 2 36" xfId="4439" xr:uid="{00000000-0005-0000-0000-0000CF100000}"/>
    <cellStyle name="Normal 10 2 10 2 36 10" xfId="4440" xr:uid="{00000000-0005-0000-0000-0000D0100000}"/>
    <cellStyle name="Normal 10 2 10 2 36 2" xfId="4441" xr:uid="{00000000-0005-0000-0000-0000D1100000}"/>
    <cellStyle name="Normal 10 2 10 2 36 3" xfId="4442" xr:uid="{00000000-0005-0000-0000-0000D2100000}"/>
    <cellStyle name="Normal 10 2 10 2 36 4" xfId="4443" xr:uid="{00000000-0005-0000-0000-0000D3100000}"/>
    <cellStyle name="Normal 10 2 10 2 36 5" xfId="4444" xr:uid="{00000000-0005-0000-0000-0000D4100000}"/>
    <cellStyle name="Normal 10 2 10 2 36 6" xfId="4445" xr:uid="{00000000-0005-0000-0000-0000D5100000}"/>
    <cellStyle name="Normal 10 2 10 2 36 7" xfId="4446" xr:uid="{00000000-0005-0000-0000-0000D6100000}"/>
    <cellStyle name="Normal 10 2 10 2 36 8" xfId="4447" xr:uid="{00000000-0005-0000-0000-0000D7100000}"/>
    <cellStyle name="Normal 10 2 10 2 36 9" xfId="4448" xr:uid="{00000000-0005-0000-0000-0000D8100000}"/>
    <cellStyle name="Normal 10 2 10 2 37" xfId="4449" xr:uid="{00000000-0005-0000-0000-0000D9100000}"/>
    <cellStyle name="Normal 10 2 10 2 37 10" xfId="4450" xr:uid="{00000000-0005-0000-0000-0000DA100000}"/>
    <cellStyle name="Normal 10 2 10 2 37 2" xfId="4451" xr:uid="{00000000-0005-0000-0000-0000DB100000}"/>
    <cellStyle name="Normal 10 2 10 2 37 3" xfId="4452" xr:uid="{00000000-0005-0000-0000-0000DC100000}"/>
    <cellStyle name="Normal 10 2 10 2 37 4" xfId="4453" xr:uid="{00000000-0005-0000-0000-0000DD100000}"/>
    <cellStyle name="Normal 10 2 10 2 37 5" xfId="4454" xr:uid="{00000000-0005-0000-0000-0000DE100000}"/>
    <cellStyle name="Normal 10 2 10 2 37 6" xfId="4455" xr:uid="{00000000-0005-0000-0000-0000DF100000}"/>
    <cellStyle name="Normal 10 2 10 2 37 7" xfId="4456" xr:uid="{00000000-0005-0000-0000-0000E0100000}"/>
    <cellStyle name="Normal 10 2 10 2 37 8" xfId="4457" xr:uid="{00000000-0005-0000-0000-0000E1100000}"/>
    <cellStyle name="Normal 10 2 10 2 37 9" xfId="4458" xr:uid="{00000000-0005-0000-0000-0000E2100000}"/>
    <cellStyle name="Normal 10 2 10 2 38" xfId="4459" xr:uid="{00000000-0005-0000-0000-0000E3100000}"/>
    <cellStyle name="Normal 10 2 10 2 39" xfId="4460" xr:uid="{00000000-0005-0000-0000-0000E4100000}"/>
    <cellStyle name="Normal 10 2 10 2 4" xfId="4461" xr:uid="{00000000-0005-0000-0000-0000E5100000}"/>
    <cellStyle name="Normal 10 2 10 2 4 10" xfId="4462" xr:uid="{00000000-0005-0000-0000-0000E6100000}"/>
    <cellStyle name="Normal 10 2 10 2 4 11" xfId="4463" xr:uid="{00000000-0005-0000-0000-0000E7100000}"/>
    <cellStyle name="Normal 10 2 10 2 4 12" xfId="4464" xr:uid="{00000000-0005-0000-0000-0000E8100000}"/>
    <cellStyle name="Normal 10 2 10 2 4 13" xfId="4465" xr:uid="{00000000-0005-0000-0000-0000E9100000}"/>
    <cellStyle name="Normal 10 2 10 2 4 14" xfId="4466" xr:uid="{00000000-0005-0000-0000-0000EA100000}"/>
    <cellStyle name="Normal 10 2 10 2 4 2" xfId="4467" xr:uid="{00000000-0005-0000-0000-0000EB100000}"/>
    <cellStyle name="Normal 10 2 10 2 4 2 10" xfId="4468" xr:uid="{00000000-0005-0000-0000-0000EC100000}"/>
    <cellStyle name="Normal 10 2 10 2 4 2 2" xfId="4469" xr:uid="{00000000-0005-0000-0000-0000ED100000}"/>
    <cellStyle name="Normal 10 2 10 2 4 2 3" xfId="4470" xr:uid="{00000000-0005-0000-0000-0000EE100000}"/>
    <cellStyle name="Normal 10 2 10 2 4 2 4" xfId="4471" xr:uid="{00000000-0005-0000-0000-0000EF100000}"/>
    <cellStyle name="Normal 10 2 10 2 4 2 5" xfId="4472" xr:uid="{00000000-0005-0000-0000-0000F0100000}"/>
    <cellStyle name="Normal 10 2 10 2 4 2 6" xfId="4473" xr:uid="{00000000-0005-0000-0000-0000F1100000}"/>
    <cellStyle name="Normal 10 2 10 2 4 2 7" xfId="4474" xr:uid="{00000000-0005-0000-0000-0000F2100000}"/>
    <cellStyle name="Normal 10 2 10 2 4 2 8" xfId="4475" xr:uid="{00000000-0005-0000-0000-0000F3100000}"/>
    <cellStyle name="Normal 10 2 10 2 4 2 9" xfId="4476" xr:uid="{00000000-0005-0000-0000-0000F4100000}"/>
    <cellStyle name="Normal 10 2 10 2 4 3" xfId="4477" xr:uid="{00000000-0005-0000-0000-0000F5100000}"/>
    <cellStyle name="Normal 10 2 10 2 4 3 10" xfId="4478" xr:uid="{00000000-0005-0000-0000-0000F6100000}"/>
    <cellStyle name="Normal 10 2 10 2 4 3 2" xfId="4479" xr:uid="{00000000-0005-0000-0000-0000F7100000}"/>
    <cellStyle name="Normal 10 2 10 2 4 3 3" xfId="4480" xr:uid="{00000000-0005-0000-0000-0000F8100000}"/>
    <cellStyle name="Normal 10 2 10 2 4 3 4" xfId="4481" xr:uid="{00000000-0005-0000-0000-0000F9100000}"/>
    <cellStyle name="Normal 10 2 10 2 4 3 5" xfId="4482" xr:uid="{00000000-0005-0000-0000-0000FA100000}"/>
    <cellStyle name="Normal 10 2 10 2 4 3 6" xfId="4483" xr:uid="{00000000-0005-0000-0000-0000FB100000}"/>
    <cellStyle name="Normal 10 2 10 2 4 3 7" xfId="4484" xr:uid="{00000000-0005-0000-0000-0000FC100000}"/>
    <cellStyle name="Normal 10 2 10 2 4 3 8" xfId="4485" xr:uid="{00000000-0005-0000-0000-0000FD100000}"/>
    <cellStyle name="Normal 10 2 10 2 4 3 9" xfId="4486" xr:uid="{00000000-0005-0000-0000-0000FE100000}"/>
    <cellStyle name="Normal 10 2 10 2 4 4" xfId="4487" xr:uid="{00000000-0005-0000-0000-0000FF100000}"/>
    <cellStyle name="Normal 10 2 10 2 4 4 10" xfId="4488" xr:uid="{00000000-0005-0000-0000-000000110000}"/>
    <cellStyle name="Normal 10 2 10 2 4 4 2" xfId="4489" xr:uid="{00000000-0005-0000-0000-000001110000}"/>
    <cellStyle name="Normal 10 2 10 2 4 4 3" xfId="4490" xr:uid="{00000000-0005-0000-0000-000002110000}"/>
    <cellStyle name="Normal 10 2 10 2 4 4 4" xfId="4491" xr:uid="{00000000-0005-0000-0000-000003110000}"/>
    <cellStyle name="Normal 10 2 10 2 4 4 5" xfId="4492" xr:uid="{00000000-0005-0000-0000-000004110000}"/>
    <cellStyle name="Normal 10 2 10 2 4 4 6" xfId="4493" xr:uid="{00000000-0005-0000-0000-000005110000}"/>
    <cellStyle name="Normal 10 2 10 2 4 4 7" xfId="4494" xr:uid="{00000000-0005-0000-0000-000006110000}"/>
    <cellStyle name="Normal 10 2 10 2 4 4 8" xfId="4495" xr:uid="{00000000-0005-0000-0000-000007110000}"/>
    <cellStyle name="Normal 10 2 10 2 4 4 9" xfId="4496" xr:uid="{00000000-0005-0000-0000-000008110000}"/>
    <cellStyle name="Normal 10 2 10 2 4 5" xfId="4497" xr:uid="{00000000-0005-0000-0000-000009110000}"/>
    <cellStyle name="Normal 10 2 10 2 4 5 10" xfId="4498" xr:uid="{00000000-0005-0000-0000-00000A110000}"/>
    <cellStyle name="Normal 10 2 10 2 4 5 2" xfId="4499" xr:uid="{00000000-0005-0000-0000-00000B110000}"/>
    <cellStyle name="Normal 10 2 10 2 4 5 3" xfId="4500" xr:uid="{00000000-0005-0000-0000-00000C110000}"/>
    <cellStyle name="Normal 10 2 10 2 4 5 4" xfId="4501" xr:uid="{00000000-0005-0000-0000-00000D110000}"/>
    <cellStyle name="Normal 10 2 10 2 4 5 5" xfId="4502" xr:uid="{00000000-0005-0000-0000-00000E110000}"/>
    <cellStyle name="Normal 10 2 10 2 4 5 6" xfId="4503" xr:uid="{00000000-0005-0000-0000-00000F110000}"/>
    <cellStyle name="Normal 10 2 10 2 4 5 7" xfId="4504" xr:uid="{00000000-0005-0000-0000-000010110000}"/>
    <cellStyle name="Normal 10 2 10 2 4 5 8" xfId="4505" xr:uid="{00000000-0005-0000-0000-000011110000}"/>
    <cellStyle name="Normal 10 2 10 2 4 5 9" xfId="4506" xr:uid="{00000000-0005-0000-0000-000012110000}"/>
    <cellStyle name="Normal 10 2 10 2 4 6" xfId="4507" xr:uid="{00000000-0005-0000-0000-000013110000}"/>
    <cellStyle name="Normal 10 2 10 2 4 7" xfId="4508" xr:uid="{00000000-0005-0000-0000-000014110000}"/>
    <cellStyle name="Normal 10 2 10 2 4 8" xfId="4509" xr:uid="{00000000-0005-0000-0000-000015110000}"/>
    <cellStyle name="Normal 10 2 10 2 4 9" xfId="4510" xr:uid="{00000000-0005-0000-0000-000016110000}"/>
    <cellStyle name="Normal 10 2 10 2 40" xfId="4511" xr:uid="{00000000-0005-0000-0000-000017110000}"/>
    <cellStyle name="Normal 10 2 10 2 41" xfId="4512" xr:uid="{00000000-0005-0000-0000-000018110000}"/>
    <cellStyle name="Normal 10 2 10 2 42" xfId="4513" xr:uid="{00000000-0005-0000-0000-000019110000}"/>
    <cellStyle name="Normal 10 2 10 2 43" xfId="4514" xr:uid="{00000000-0005-0000-0000-00001A110000}"/>
    <cellStyle name="Normal 10 2 10 2 44" xfId="4515" xr:uid="{00000000-0005-0000-0000-00001B110000}"/>
    <cellStyle name="Normal 10 2 10 2 45" xfId="4516" xr:uid="{00000000-0005-0000-0000-00001C110000}"/>
    <cellStyle name="Normal 10 2 10 2 46" xfId="4517" xr:uid="{00000000-0005-0000-0000-00001D110000}"/>
    <cellStyle name="Normal 10 2 10 2 47" xfId="4518" xr:uid="{00000000-0005-0000-0000-00001E110000}"/>
    <cellStyle name="Normal 10 2 10 2 48" xfId="4519" xr:uid="{00000000-0005-0000-0000-00001F110000}"/>
    <cellStyle name="Normal 10 2 10 2 5" xfId="4520" xr:uid="{00000000-0005-0000-0000-000020110000}"/>
    <cellStyle name="Normal 10 2 10 2 5 10" xfId="4521" xr:uid="{00000000-0005-0000-0000-000021110000}"/>
    <cellStyle name="Normal 10 2 10 2 5 11" xfId="4522" xr:uid="{00000000-0005-0000-0000-000022110000}"/>
    <cellStyle name="Normal 10 2 10 2 5 12" xfId="4523" xr:uid="{00000000-0005-0000-0000-000023110000}"/>
    <cellStyle name="Normal 10 2 10 2 5 13" xfId="4524" xr:uid="{00000000-0005-0000-0000-000024110000}"/>
    <cellStyle name="Normal 10 2 10 2 5 14" xfId="4525" xr:uid="{00000000-0005-0000-0000-000025110000}"/>
    <cellStyle name="Normal 10 2 10 2 5 2" xfId="4526" xr:uid="{00000000-0005-0000-0000-000026110000}"/>
    <cellStyle name="Normal 10 2 10 2 5 2 10" xfId="4527" xr:uid="{00000000-0005-0000-0000-000027110000}"/>
    <cellStyle name="Normal 10 2 10 2 5 2 2" xfId="4528" xr:uid="{00000000-0005-0000-0000-000028110000}"/>
    <cellStyle name="Normal 10 2 10 2 5 2 3" xfId="4529" xr:uid="{00000000-0005-0000-0000-000029110000}"/>
    <cellStyle name="Normal 10 2 10 2 5 2 4" xfId="4530" xr:uid="{00000000-0005-0000-0000-00002A110000}"/>
    <cellStyle name="Normal 10 2 10 2 5 2 5" xfId="4531" xr:uid="{00000000-0005-0000-0000-00002B110000}"/>
    <cellStyle name="Normal 10 2 10 2 5 2 6" xfId="4532" xr:uid="{00000000-0005-0000-0000-00002C110000}"/>
    <cellStyle name="Normal 10 2 10 2 5 2 7" xfId="4533" xr:uid="{00000000-0005-0000-0000-00002D110000}"/>
    <cellStyle name="Normal 10 2 10 2 5 2 8" xfId="4534" xr:uid="{00000000-0005-0000-0000-00002E110000}"/>
    <cellStyle name="Normal 10 2 10 2 5 2 9" xfId="4535" xr:uid="{00000000-0005-0000-0000-00002F110000}"/>
    <cellStyle name="Normal 10 2 10 2 5 3" xfId="4536" xr:uid="{00000000-0005-0000-0000-000030110000}"/>
    <cellStyle name="Normal 10 2 10 2 5 3 10" xfId="4537" xr:uid="{00000000-0005-0000-0000-000031110000}"/>
    <cellStyle name="Normal 10 2 10 2 5 3 2" xfId="4538" xr:uid="{00000000-0005-0000-0000-000032110000}"/>
    <cellStyle name="Normal 10 2 10 2 5 3 3" xfId="4539" xr:uid="{00000000-0005-0000-0000-000033110000}"/>
    <cellStyle name="Normal 10 2 10 2 5 3 4" xfId="4540" xr:uid="{00000000-0005-0000-0000-000034110000}"/>
    <cellStyle name="Normal 10 2 10 2 5 3 5" xfId="4541" xr:uid="{00000000-0005-0000-0000-000035110000}"/>
    <cellStyle name="Normal 10 2 10 2 5 3 6" xfId="4542" xr:uid="{00000000-0005-0000-0000-000036110000}"/>
    <cellStyle name="Normal 10 2 10 2 5 3 7" xfId="4543" xr:uid="{00000000-0005-0000-0000-000037110000}"/>
    <cellStyle name="Normal 10 2 10 2 5 3 8" xfId="4544" xr:uid="{00000000-0005-0000-0000-000038110000}"/>
    <cellStyle name="Normal 10 2 10 2 5 3 9" xfId="4545" xr:uid="{00000000-0005-0000-0000-000039110000}"/>
    <cellStyle name="Normal 10 2 10 2 5 4" xfId="4546" xr:uid="{00000000-0005-0000-0000-00003A110000}"/>
    <cellStyle name="Normal 10 2 10 2 5 4 10" xfId="4547" xr:uid="{00000000-0005-0000-0000-00003B110000}"/>
    <cellStyle name="Normal 10 2 10 2 5 4 2" xfId="4548" xr:uid="{00000000-0005-0000-0000-00003C110000}"/>
    <cellStyle name="Normal 10 2 10 2 5 4 3" xfId="4549" xr:uid="{00000000-0005-0000-0000-00003D110000}"/>
    <cellStyle name="Normal 10 2 10 2 5 4 4" xfId="4550" xr:uid="{00000000-0005-0000-0000-00003E110000}"/>
    <cellStyle name="Normal 10 2 10 2 5 4 5" xfId="4551" xr:uid="{00000000-0005-0000-0000-00003F110000}"/>
    <cellStyle name="Normal 10 2 10 2 5 4 6" xfId="4552" xr:uid="{00000000-0005-0000-0000-000040110000}"/>
    <cellStyle name="Normal 10 2 10 2 5 4 7" xfId="4553" xr:uid="{00000000-0005-0000-0000-000041110000}"/>
    <cellStyle name="Normal 10 2 10 2 5 4 8" xfId="4554" xr:uid="{00000000-0005-0000-0000-000042110000}"/>
    <cellStyle name="Normal 10 2 10 2 5 4 9" xfId="4555" xr:uid="{00000000-0005-0000-0000-000043110000}"/>
    <cellStyle name="Normal 10 2 10 2 5 5" xfId="4556" xr:uid="{00000000-0005-0000-0000-000044110000}"/>
    <cellStyle name="Normal 10 2 10 2 5 5 10" xfId="4557" xr:uid="{00000000-0005-0000-0000-000045110000}"/>
    <cellStyle name="Normal 10 2 10 2 5 5 2" xfId="4558" xr:uid="{00000000-0005-0000-0000-000046110000}"/>
    <cellStyle name="Normal 10 2 10 2 5 5 3" xfId="4559" xr:uid="{00000000-0005-0000-0000-000047110000}"/>
    <cellStyle name="Normal 10 2 10 2 5 5 4" xfId="4560" xr:uid="{00000000-0005-0000-0000-000048110000}"/>
    <cellStyle name="Normal 10 2 10 2 5 5 5" xfId="4561" xr:uid="{00000000-0005-0000-0000-000049110000}"/>
    <cellStyle name="Normal 10 2 10 2 5 5 6" xfId="4562" xr:uid="{00000000-0005-0000-0000-00004A110000}"/>
    <cellStyle name="Normal 10 2 10 2 5 5 7" xfId="4563" xr:uid="{00000000-0005-0000-0000-00004B110000}"/>
    <cellStyle name="Normal 10 2 10 2 5 5 8" xfId="4564" xr:uid="{00000000-0005-0000-0000-00004C110000}"/>
    <cellStyle name="Normal 10 2 10 2 5 5 9" xfId="4565" xr:uid="{00000000-0005-0000-0000-00004D110000}"/>
    <cellStyle name="Normal 10 2 10 2 5 6" xfId="4566" xr:uid="{00000000-0005-0000-0000-00004E110000}"/>
    <cellStyle name="Normal 10 2 10 2 5 7" xfId="4567" xr:uid="{00000000-0005-0000-0000-00004F110000}"/>
    <cellStyle name="Normal 10 2 10 2 5 8" xfId="4568" xr:uid="{00000000-0005-0000-0000-000050110000}"/>
    <cellStyle name="Normal 10 2 10 2 5 9" xfId="4569" xr:uid="{00000000-0005-0000-0000-000051110000}"/>
    <cellStyle name="Normal 10 2 10 2 6" xfId="4570" xr:uid="{00000000-0005-0000-0000-000052110000}"/>
    <cellStyle name="Normal 10 2 10 2 6 10" xfId="4571" xr:uid="{00000000-0005-0000-0000-000053110000}"/>
    <cellStyle name="Normal 10 2 10 2 6 11" xfId="4572" xr:uid="{00000000-0005-0000-0000-000054110000}"/>
    <cellStyle name="Normal 10 2 10 2 6 12" xfId="4573" xr:uid="{00000000-0005-0000-0000-000055110000}"/>
    <cellStyle name="Normal 10 2 10 2 6 13" xfId="4574" xr:uid="{00000000-0005-0000-0000-000056110000}"/>
    <cellStyle name="Normal 10 2 10 2 6 14" xfId="4575" xr:uid="{00000000-0005-0000-0000-000057110000}"/>
    <cellStyle name="Normal 10 2 10 2 6 2" xfId="4576" xr:uid="{00000000-0005-0000-0000-000058110000}"/>
    <cellStyle name="Normal 10 2 10 2 6 2 10" xfId="4577" xr:uid="{00000000-0005-0000-0000-000059110000}"/>
    <cellStyle name="Normal 10 2 10 2 6 2 2" xfId="4578" xr:uid="{00000000-0005-0000-0000-00005A110000}"/>
    <cellStyle name="Normal 10 2 10 2 6 2 3" xfId="4579" xr:uid="{00000000-0005-0000-0000-00005B110000}"/>
    <cellStyle name="Normal 10 2 10 2 6 2 4" xfId="4580" xr:uid="{00000000-0005-0000-0000-00005C110000}"/>
    <cellStyle name="Normal 10 2 10 2 6 2 5" xfId="4581" xr:uid="{00000000-0005-0000-0000-00005D110000}"/>
    <cellStyle name="Normal 10 2 10 2 6 2 6" xfId="4582" xr:uid="{00000000-0005-0000-0000-00005E110000}"/>
    <cellStyle name="Normal 10 2 10 2 6 2 7" xfId="4583" xr:uid="{00000000-0005-0000-0000-00005F110000}"/>
    <cellStyle name="Normal 10 2 10 2 6 2 8" xfId="4584" xr:uid="{00000000-0005-0000-0000-000060110000}"/>
    <cellStyle name="Normal 10 2 10 2 6 2 9" xfId="4585" xr:uid="{00000000-0005-0000-0000-000061110000}"/>
    <cellStyle name="Normal 10 2 10 2 6 3" xfId="4586" xr:uid="{00000000-0005-0000-0000-000062110000}"/>
    <cellStyle name="Normal 10 2 10 2 6 3 10" xfId="4587" xr:uid="{00000000-0005-0000-0000-000063110000}"/>
    <cellStyle name="Normal 10 2 10 2 6 3 2" xfId="4588" xr:uid="{00000000-0005-0000-0000-000064110000}"/>
    <cellStyle name="Normal 10 2 10 2 6 3 3" xfId="4589" xr:uid="{00000000-0005-0000-0000-000065110000}"/>
    <cellStyle name="Normal 10 2 10 2 6 3 4" xfId="4590" xr:uid="{00000000-0005-0000-0000-000066110000}"/>
    <cellStyle name="Normal 10 2 10 2 6 3 5" xfId="4591" xr:uid="{00000000-0005-0000-0000-000067110000}"/>
    <cellStyle name="Normal 10 2 10 2 6 3 6" xfId="4592" xr:uid="{00000000-0005-0000-0000-000068110000}"/>
    <cellStyle name="Normal 10 2 10 2 6 3 7" xfId="4593" xr:uid="{00000000-0005-0000-0000-000069110000}"/>
    <cellStyle name="Normal 10 2 10 2 6 3 8" xfId="4594" xr:uid="{00000000-0005-0000-0000-00006A110000}"/>
    <cellStyle name="Normal 10 2 10 2 6 3 9" xfId="4595" xr:uid="{00000000-0005-0000-0000-00006B110000}"/>
    <cellStyle name="Normal 10 2 10 2 6 4" xfId="4596" xr:uid="{00000000-0005-0000-0000-00006C110000}"/>
    <cellStyle name="Normal 10 2 10 2 6 4 10" xfId="4597" xr:uid="{00000000-0005-0000-0000-00006D110000}"/>
    <cellStyle name="Normal 10 2 10 2 6 4 2" xfId="4598" xr:uid="{00000000-0005-0000-0000-00006E110000}"/>
    <cellStyle name="Normal 10 2 10 2 6 4 3" xfId="4599" xr:uid="{00000000-0005-0000-0000-00006F110000}"/>
    <cellStyle name="Normal 10 2 10 2 6 4 4" xfId="4600" xr:uid="{00000000-0005-0000-0000-000070110000}"/>
    <cellStyle name="Normal 10 2 10 2 6 4 5" xfId="4601" xr:uid="{00000000-0005-0000-0000-000071110000}"/>
    <cellStyle name="Normal 10 2 10 2 6 4 6" xfId="4602" xr:uid="{00000000-0005-0000-0000-000072110000}"/>
    <cellStyle name="Normal 10 2 10 2 6 4 7" xfId="4603" xr:uid="{00000000-0005-0000-0000-000073110000}"/>
    <cellStyle name="Normal 10 2 10 2 6 4 8" xfId="4604" xr:uid="{00000000-0005-0000-0000-000074110000}"/>
    <cellStyle name="Normal 10 2 10 2 6 4 9" xfId="4605" xr:uid="{00000000-0005-0000-0000-000075110000}"/>
    <cellStyle name="Normal 10 2 10 2 6 5" xfId="4606" xr:uid="{00000000-0005-0000-0000-000076110000}"/>
    <cellStyle name="Normal 10 2 10 2 6 5 10" xfId="4607" xr:uid="{00000000-0005-0000-0000-000077110000}"/>
    <cellStyle name="Normal 10 2 10 2 6 5 2" xfId="4608" xr:uid="{00000000-0005-0000-0000-000078110000}"/>
    <cellStyle name="Normal 10 2 10 2 6 5 3" xfId="4609" xr:uid="{00000000-0005-0000-0000-000079110000}"/>
    <cellStyle name="Normal 10 2 10 2 6 5 4" xfId="4610" xr:uid="{00000000-0005-0000-0000-00007A110000}"/>
    <cellStyle name="Normal 10 2 10 2 6 5 5" xfId="4611" xr:uid="{00000000-0005-0000-0000-00007B110000}"/>
    <cellStyle name="Normal 10 2 10 2 6 5 6" xfId="4612" xr:uid="{00000000-0005-0000-0000-00007C110000}"/>
    <cellStyle name="Normal 10 2 10 2 6 5 7" xfId="4613" xr:uid="{00000000-0005-0000-0000-00007D110000}"/>
    <cellStyle name="Normal 10 2 10 2 6 5 8" xfId="4614" xr:uid="{00000000-0005-0000-0000-00007E110000}"/>
    <cellStyle name="Normal 10 2 10 2 6 5 9" xfId="4615" xr:uid="{00000000-0005-0000-0000-00007F110000}"/>
    <cellStyle name="Normal 10 2 10 2 6 6" xfId="4616" xr:uid="{00000000-0005-0000-0000-000080110000}"/>
    <cellStyle name="Normal 10 2 10 2 6 7" xfId="4617" xr:uid="{00000000-0005-0000-0000-000081110000}"/>
    <cellStyle name="Normal 10 2 10 2 6 8" xfId="4618" xr:uid="{00000000-0005-0000-0000-000082110000}"/>
    <cellStyle name="Normal 10 2 10 2 6 9" xfId="4619" xr:uid="{00000000-0005-0000-0000-000083110000}"/>
    <cellStyle name="Normal 10 2 10 2 7" xfId="4620" xr:uid="{00000000-0005-0000-0000-000084110000}"/>
    <cellStyle name="Normal 10 2 10 2 7 10" xfId="4621" xr:uid="{00000000-0005-0000-0000-000085110000}"/>
    <cellStyle name="Normal 10 2 10 2 7 11" xfId="4622" xr:uid="{00000000-0005-0000-0000-000086110000}"/>
    <cellStyle name="Normal 10 2 10 2 7 12" xfId="4623" xr:uid="{00000000-0005-0000-0000-000087110000}"/>
    <cellStyle name="Normal 10 2 10 2 7 13" xfId="4624" xr:uid="{00000000-0005-0000-0000-000088110000}"/>
    <cellStyle name="Normal 10 2 10 2 7 14" xfId="4625" xr:uid="{00000000-0005-0000-0000-000089110000}"/>
    <cellStyle name="Normal 10 2 10 2 7 2" xfId="4626" xr:uid="{00000000-0005-0000-0000-00008A110000}"/>
    <cellStyle name="Normal 10 2 10 2 7 2 10" xfId="4627" xr:uid="{00000000-0005-0000-0000-00008B110000}"/>
    <cellStyle name="Normal 10 2 10 2 7 2 2" xfId="4628" xr:uid="{00000000-0005-0000-0000-00008C110000}"/>
    <cellStyle name="Normal 10 2 10 2 7 2 3" xfId="4629" xr:uid="{00000000-0005-0000-0000-00008D110000}"/>
    <cellStyle name="Normal 10 2 10 2 7 2 4" xfId="4630" xr:uid="{00000000-0005-0000-0000-00008E110000}"/>
    <cellStyle name="Normal 10 2 10 2 7 2 5" xfId="4631" xr:uid="{00000000-0005-0000-0000-00008F110000}"/>
    <cellStyle name="Normal 10 2 10 2 7 2 6" xfId="4632" xr:uid="{00000000-0005-0000-0000-000090110000}"/>
    <cellStyle name="Normal 10 2 10 2 7 2 7" xfId="4633" xr:uid="{00000000-0005-0000-0000-000091110000}"/>
    <cellStyle name="Normal 10 2 10 2 7 2 8" xfId="4634" xr:uid="{00000000-0005-0000-0000-000092110000}"/>
    <cellStyle name="Normal 10 2 10 2 7 2 9" xfId="4635" xr:uid="{00000000-0005-0000-0000-000093110000}"/>
    <cellStyle name="Normal 10 2 10 2 7 3" xfId="4636" xr:uid="{00000000-0005-0000-0000-000094110000}"/>
    <cellStyle name="Normal 10 2 10 2 7 3 10" xfId="4637" xr:uid="{00000000-0005-0000-0000-000095110000}"/>
    <cellStyle name="Normal 10 2 10 2 7 3 2" xfId="4638" xr:uid="{00000000-0005-0000-0000-000096110000}"/>
    <cellStyle name="Normal 10 2 10 2 7 3 3" xfId="4639" xr:uid="{00000000-0005-0000-0000-000097110000}"/>
    <cellStyle name="Normal 10 2 10 2 7 3 4" xfId="4640" xr:uid="{00000000-0005-0000-0000-000098110000}"/>
    <cellStyle name="Normal 10 2 10 2 7 3 5" xfId="4641" xr:uid="{00000000-0005-0000-0000-000099110000}"/>
    <cellStyle name="Normal 10 2 10 2 7 3 6" xfId="4642" xr:uid="{00000000-0005-0000-0000-00009A110000}"/>
    <cellStyle name="Normal 10 2 10 2 7 3 7" xfId="4643" xr:uid="{00000000-0005-0000-0000-00009B110000}"/>
    <cellStyle name="Normal 10 2 10 2 7 3 8" xfId="4644" xr:uid="{00000000-0005-0000-0000-00009C110000}"/>
    <cellStyle name="Normal 10 2 10 2 7 3 9" xfId="4645" xr:uid="{00000000-0005-0000-0000-00009D110000}"/>
    <cellStyle name="Normal 10 2 10 2 7 4" xfId="4646" xr:uid="{00000000-0005-0000-0000-00009E110000}"/>
    <cellStyle name="Normal 10 2 10 2 7 4 10" xfId="4647" xr:uid="{00000000-0005-0000-0000-00009F110000}"/>
    <cellStyle name="Normal 10 2 10 2 7 4 2" xfId="4648" xr:uid="{00000000-0005-0000-0000-0000A0110000}"/>
    <cellStyle name="Normal 10 2 10 2 7 4 3" xfId="4649" xr:uid="{00000000-0005-0000-0000-0000A1110000}"/>
    <cellStyle name="Normal 10 2 10 2 7 4 4" xfId="4650" xr:uid="{00000000-0005-0000-0000-0000A2110000}"/>
    <cellStyle name="Normal 10 2 10 2 7 4 5" xfId="4651" xr:uid="{00000000-0005-0000-0000-0000A3110000}"/>
    <cellStyle name="Normal 10 2 10 2 7 4 6" xfId="4652" xr:uid="{00000000-0005-0000-0000-0000A4110000}"/>
    <cellStyle name="Normal 10 2 10 2 7 4 7" xfId="4653" xr:uid="{00000000-0005-0000-0000-0000A5110000}"/>
    <cellStyle name="Normal 10 2 10 2 7 4 8" xfId="4654" xr:uid="{00000000-0005-0000-0000-0000A6110000}"/>
    <cellStyle name="Normal 10 2 10 2 7 4 9" xfId="4655" xr:uid="{00000000-0005-0000-0000-0000A7110000}"/>
    <cellStyle name="Normal 10 2 10 2 7 5" xfId="4656" xr:uid="{00000000-0005-0000-0000-0000A8110000}"/>
    <cellStyle name="Normal 10 2 10 2 7 5 10" xfId="4657" xr:uid="{00000000-0005-0000-0000-0000A9110000}"/>
    <cellStyle name="Normal 10 2 10 2 7 5 2" xfId="4658" xr:uid="{00000000-0005-0000-0000-0000AA110000}"/>
    <cellStyle name="Normal 10 2 10 2 7 5 3" xfId="4659" xr:uid="{00000000-0005-0000-0000-0000AB110000}"/>
    <cellStyle name="Normal 10 2 10 2 7 5 4" xfId="4660" xr:uid="{00000000-0005-0000-0000-0000AC110000}"/>
    <cellStyle name="Normal 10 2 10 2 7 5 5" xfId="4661" xr:uid="{00000000-0005-0000-0000-0000AD110000}"/>
    <cellStyle name="Normal 10 2 10 2 7 5 6" xfId="4662" xr:uid="{00000000-0005-0000-0000-0000AE110000}"/>
    <cellStyle name="Normal 10 2 10 2 7 5 7" xfId="4663" xr:uid="{00000000-0005-0000-0000-0000AF110000}"/>
    <cellStyle name="Normal 10 2 10 2 7 5 8" xfId="4664" xr:uid="{00000000-0005-0000-0000-0000B0110000}"/>
    <cellStyle name="Normal 10 2 10 2 7 5 9" xfId="4665" xr:uid="{00000000-0005-0000-0000-0000B1110000}"/>
    <cellStyle name="Normal 10 2 10 2 7 6" xfId="4666" xr:uid="{00000000-0005-0000-0000-0000B2110000}"/>
    <cellStyle name="Normal 10 2 10 2 7 7" xfId="4667" xr:uid="{00000000-0005-0000-0000-0000B3110000}"/>
    <cellStyle name="Normal 10 2 10 2 7 8" xfId="4668" xr:uid="{00000000-0005-0000-0000-0000B4110000}"/>
    <cellStyle name="Normal 10 2 10 2 7 9" xfId="4669" xr:uid="{00000000-0005-0000-0000-0000B5110000}"/>
    <cellStyle name="Normal 10 2 10 2 8" xfId="4670" xr:uid="{00000000-0005-0000-0000-0000B6110000}"/>
    <cellStyle name="Normal 10 2 10 2 8 10" xfId="4671" xr:uid="{00000000-0005-0000-0000-0000B7110000}"/>
    <cellStyle name="Normal 10 2 10 2 8 11" xfId="4672" xr:uid="{00000000-0005-0000-0000-0000B8110000}"/>
    <cellStyle name="Normal 10 2 10 2 8 12" xfId="4673" xr:uid="{00000000-0005-0000-0000-0000B9110000}"/>
    <cellStyle name="Normal 10 2 10 2 8 13" xfId="4674" xr:uid="{00000000-0005-0000-0000-0000BA110000}"/>
    <cellStyle name="Normal 10 2 10 2 8 14" xfId="4675" xr:uid="{00000000-0005-0000-0000-0000BB110000}"/>
    <cellStyle name="Normal 10 2 10 2 8 2" xfId="4676" xr:uid="{00000000-0005-0000-0000-0000BC110000}"/>
    <cellStyle name="Normal 10 2 10 2 8 2 10" xfId="4677" xr:uid="{00000000-0005-0000-0000-0000BD110000}"/>
    <cellStyle name="Normal 10 2 10 2 8 2 2" xfId="4678" xr:uid="{00000000-0005-0000-0000-0000BE110000}"/>
    <cellStyle name="Normal 10 2 10 2 8 2 3" xfId="4679" xr:uid="{00000000-0005-0000-0000-0000BF110000}"/>
    <cellStyle name="Normal 10 2 10 2 8 2 4" xfId="4680" xr:uid="{00000000-0005-0000-0000-0000C0110000}"/>
    <cellStyle name="Normal 10 2 10 2 8 2 5" xfId="4681" xr:uid="{00000000-0005-0000-0000-0000C1110000}"/>
    <cellStyle name="Normal 10 2 10 2 8 2 6" xfId="4682" xr:uid="{00000000-0005-0000-0000-0000C2110000}"/>
    <cellStyle name="Normal 10 2 10 2 8 2 7" xfId="4683" xr:uid="{00000000-0005-0000-0000-0000C3110000}"/>
    <cellStyle name="Normal 10 2 10 2 8 2 8" xfId="4684" xr:uid="{00000000-0005-0000-0000-0000C4110000}"/>
    <cellStyle name="Normal 10 2 10 2 8 2 9" xfId="4685" xr:uid="{00000000-0005-0000-0000-0000C5110000}"/>
    <cellStyle name="Normal 10 2 10 2 8 3" xfId="4686" xr:uid="{00000000-0005-0000-0000-0000C6110000}"/>
    <cellStyle name="Normal 10 2 10 2 8 3 10" xfId="4687" xr:uid="{00000000-0005-0000-0000-0000C7110000}"/>
    <cellStyle name="Normal 10 2 10 2 8 3 2" xfId="4688" xr:uid="{00000000-0005-0000-0000-0000C8110000}"/>
    <cellStyle name="Normal 10 2 10 2 8 3 3" xfId="4689" xr:uid="{00000000-0005-0000-0000-0000C9110000}"/>
    <cellStyle name="Normal 10 2 10 2 8 3 4" xfId="4690" xr:uid="{00000000-0005-0000-0000-0000CA110000}"/>
    <cellStyle name="Normal 10 2 10 2 8 3 5" xfId="4691" xr:uid="{00000000-0005-0000-0000-0000CB110000}"/>
    <cellStyle name="Normal 10 2 10 2 8 3 6" xfId="4692" xr:uid="{00000000-0005-0000-0000-0000CC110000}"/>
    <cellStyle name="Normal 10 2 10 2 8 3 7" xfId="4693" xr:uid="{00000000-0005-0000-0000-0000CD110000}"/>
    <cellStyle name="Normal 10 2 10 2 8 3 8" xfId="4694" xr:uid="{00000000-0005-0000-0000-0000CE110000}"/>
    <cellStyle name="Normal 10 2 10 2 8 3 9" xfId="4695" xr:uid="{00000000-0005-0000-0000-0000CF110000}"/>
    <cellStyle name="Normal 10 2 10 2 8 4" xfId="4696" xr:uid="{00000000-0005-0000-0000-0000D0110000}"/>
    <cellStyle name="Normal 10 2 10 2 8 4 10" xfId="4697" xr:uid="{00000000-0005-0000-0000-0000D1110000}"/>
    <cellStyle name="Normal 10 2 10 2 8 4 2" xfId="4698" xr:uid="{00000000-0005-0000-0000-0000D2110000}"/>
    <cellStyle name="Normal 10 2 10 2 8 4 3" xfId="4699" xr:uid="{00000000-0005-0000-0000-0000D3110000}"/>
    <cellStyle name="Normal 10 2 10 2 8 4 4" xfId="4700" xr:uid="{00000000-0005-0000-0000-0000D4110000}"/>
    <cellStyle name="Normal 10 2 10 2 8 4 5" xfId="4701" xr:uid="{00000000-0005-0000-0000-0000D5110000}"/>
    <cellStyle name="Normal 10 2 10 2 8 4 6" xfId="4702" xr:uid="{00000000-0005-0000-0000-0000D6110000}"/>
    <cellStyle name="Normal 10 2 10 2 8 4 7" xfId="4703" xr:uid="{00000000-0005-0000-0000-0000D7110000}"/>
    <cellStyle name="Normal 10 2 10 2 8 4 8" xfId="4704" xr:uid="{00000000-0005-0000-0000-0000D8110000}"/>
    <cellStyle name="Normal 10 2 10 2 8 4 9" xfId="4705" xr:uid="{00000000-0005-0000-0000-0000D9110000}"/>
    <cellStyle name="Normal 10 2 10 2 8 5" xfId="4706" xr:uid="{00000000-0005-0000-0000-0000DA110000}"/>
    <cellStyle name="Normal 10 2 10 2 8 5 10" xfId="4707" xr:uid="{00000000-0005-0000-0000-0000DB110000}"/>
    <cellStyle name="Normal 10 2 10 2 8 5 2" xfId="4708" xr:uid="{00000000-0005-0000-0000-0000DC110000}"/>
    <cellStyle name="Normal 10 2 10 2 8 5 3" xfId="4709" xr:uid="{00000000-0005-0000-0000-0000DD110000}"/>
    <cellStyle name="Normal 10 2 10 2 8 5 4" xfId="4710" xr:uid="{00000000-0005-0000-0000-0000DE110000}"/>
    <cellStyle name="Normal 10 2 10 2 8 5 5" xfId="4711" xr:uid="{00000000-0005-0000-0000-0000DF110000}"/>
    <cellStyle name="Normal 10 2 10 2 8 5 6" xfId="4712" xr:uid="{00000000-0005-0000-0000-0000E0110000}"/>
    <cellStyle name="Normal 10 2 10 2 8 5 7" xfId="4713" xr:uid="{00000000-0005-0000-0000-0000E1110000}"/>
    <cellStyle name="Normal 10 2 10 2 8 5 8" xfId="4714" xr:uid="{00000000-0005-0000-0000-0000E2110000}"/>
    <cellStyle name="Normal 10 2 10 2 8 5 9" xfId="4715" xr:uid="{00000000-0005-0000-0000-0000E3110000}"/>
    <cellStyle name="Normal 10 2 10 2 8 6" xfId="4716" xr:uid="{00000000-0005-0000-0000-0000E4110000}"/>
    <cellStyle name="Normal 10 2 10 2 8 7" xfId="4717" xr:uid="{00000000-0005-0000-0000-0000E5110000}"/>
    <cellStyle name="Normal 10 2 10 2 8 8" xfId="4718" xr:uid="{00000000-0005-0000-0000-0000E6110000}"/>
    <cellStyle name="Normal 10 2 10 2 8 9" xfId="4719" xr:uid="{00000000-0005-0000-0000-0000E7110000}"/>
    <cellStyle name="Normal 10 2 10 2 9" xfId="4720" xr:uid="{00000000-0005-0000-0000-0000E8110000}"/>
    <cellStyle name="Normal 10 2 10 2 9 10" xfId="4721" xr:uid="{00000000-0005-0000-0000-0000E9110000}"/>
    <cellStyle name="Normal 10 2 10 2 9 11" xfId="4722" xr:uid="{00000000-0005-0000-0000-0000EA110000}"/>
    <cellStyle name="Normal 10 2 10 2 9 12" xfId="4723" xr:uid="{00000000-0005-0000-0000-0000EB110000}"/>
    <cellStyle name="Normal 10 2 10 2 9 13" xfId="4724" xr:uid="{00000000-0005-0000-0000-0000EC110000}"/>
    <cellStyle name="Normal 10 2 10 2 9 14" xfId="4725" xr:uid="{00000000-0005-0000-0000-0000ED110000}"/>
    <cellStyle name="Normal 10 2 10 2 9 2" xfId="4726" xr:uid="{00000000-0005-0000-0000-0000EE110000}"/>
    <cellStyle name="Normal 10 2 10 2 9 2 10" xfId="4727" xr:uid="{00000000-0005-0000-0000-0000EF110000}"/>
    <cellStyle name="Normal 10 2 10 2 9 2 2" xfId="4728" xr:uid="{00000000-0005-0000-0000-0000F0110000}"/>
    <cellStyle name="Normal 10 2 10 2 9 2 3" xfId="4729" xr:uid="{00000000-0005-0000-0000-0000F1110000}"/>
    <cellStyle name="Normal 10 2 10 2 9 2 4" xfId="4730" xr:uid="{00000000-0005-0000-0000-0000F2110000}"/>
    <cellStyle name="Normal 10 2 10 2 9 2 5" xfId="4731" xr:uid="{00000000-0005-0000-0000-0000F3110000}"/>
    <cellStyle name="Normal 10 2 10 2 9 2 6" xfId="4732" xr:uid="{00000000-0005-0000-0000-0000F4110000}"/>
    <cellStyle name="Normal 10 2 10 2 9 2 7" xfId="4733" xr:uid="{00000000-0005-0000-0000-0000F5110000}"/>
    <cellStyle name="Normal 10 2 10 2 9 2 8" xfId="4734" xr:uid="{00000000-0005-0000-0000-0000F6110000}"/>
    <cellStyle name="Normal 10 2 10 2 9 2 9" xfId="4735" xr:uid="{00000000-0005-0000-0000-0000F7110000}"/>
    <cellStyle name="Normal 10 2 10 2 9 3" xfId="4736" xr:uid="{00000000-0005-0000-0000-0000F8110000}"/>
    <cellStyle name="Normal 10 2 10 2 9 3 10" xfId="4737" xr:uid="{00000000-0005-0000-0000-0000F9110000}"/>
    <cellStyle name="Normal 10 2 10 2 9 3 2" xfId="4738" xr:uid="{00000000-0005-0000-0000-0000FA110000}"/>
    <cellStyle name="Normal 10 2 10 2 9 3 3" xfId="4739" xr:uid="{00000000-0005-0000-0000-0000FB110000}"/>
    <cellStyle name="Normal 10 2 10 2 9 3 4" xfId="4740" xr:uid="{00000000-0005-0000-0000-0000FC110000}"/>
    <cellStyle name="Normal 10 2 10 2 9 3 5" xfId="4741" xr:uid="{00000000-0005-0000-0000-0000FD110000}"/>
    <cellStyle name="Normal 10 2 10 2 9 3 6" xfId="4742" xr:uid="{00000000-0005-0000-0000-0000FE110000}"/>
    <cellStyle name="Normal 10 2 10 2 9 3 7" xfId="4743" xr:uid="{00000000-0005-0000-0000-0000FF110000}"/>
    <cellStyle name="Normal 10 2 10 2 9 3 8" xfId="4744" xr:uid="{00000000-0005-0000-0000-000000120000}"/>
    <cellStyle name="Normal 10 2 10 2 9 3 9" xfId="4745" xr:uid="{00000000-0005-0000-0000-000001120000}"/>
    <cellStyle name="Normal 10 2 10 2 9 4" xfId="4746" xr:uid="{00000000-0005-0000-0000-000002120000}"/>
    <cellStyle name="Normal 10 2 10 2 9 4 10" xfId="4747" xr:uid="{00000000-0005-0000-0000-000003120000}"/>
    <cellStyle name="Normal 10 2 10 2 9 4 2" xfId="4748" xr:uid="{00000000-0005-0000-0000-000004120000}"/>
    <cellStyle name="Normal 10 2 10 2 9 4 3" xfId="4749" xr:uid="{00000000-0005-0000-0000-000005120000}"/>
    <cellStyle name="Normal 10 2 10 2 9 4 4" xfId="4750" xr:uid="{00000000-0005-0000-0000-000006120000}"/>
    <cellStyle name="Normal 10 2 10 2 9 4 5" xfId="4751" xr:uid="{00000000-0005-0000-0000-000007120000}"/>
    <cellStyle name="Normal 10 2 10 2 9 4 6" xfId="4752" xr:uid="{00000000-0005-0000-0000-000008120000}"/>
    <cellStyle name="Normal 10 2 10 2 9 4 7" xfId="4753" xr:uid="{00000000-0005-0000-0000-000009120000}"/>
    <cellStyle name="Normal 10 2 10 2 9 4 8" xfId="4754" xr:uid="{00000000-0005-0000-0000-00000A120000}"/>
    <cellStyle name="Normal 10 2 10 2 9 4 9" xfId="4755" xr:uid="{00000000-0005-0000-0000-00000B120000}"/>
    <cellStyle name="Normal 10 2 10 2 9 5" xfId="4756" xr:uid="{00000000-0005-0000-0000-00000C120000}"/>
    <cellStyle name="Normal 10 2 10 2 9 5 10" xfId="4757" xr:uid="{00000000-0005-0000-0000-00000D120000}"/>
    <cellStyle name="Normal 10 2 10 2 9 5 2" xfId="4758" xr:uid="{00000000-0005-0000-0000-00000E120000}"/>
    <cellStyle name="Normal 10 2 10 2 9 5 3" xfId="4759" xr:uid="{00000000-0005-0000-0000-00000F120000}"/>
    <cellStyle name="Normal 10 2 10 2 9 5 4" xfId="4760" xr:uid="{00000000-0005-0000-0000-000010120000}"/>
    <cellStyle name="Normal 10 2 10 2 9 5 5" xfId="4761" xr:uid="{00000000-0005-0000-0000-000011120000}"/>
    <cellStyle name="Normal 10 2 10 2 9 5 6" xfId="4762" xr:uid="{00000000-0005-0000-0000-000012120000}"/>
    <cellStyle name="Normal 10 2 10 2 9 5 7" xfId="4763" xr:uid="{00000000-0005-0000-0000-000013120000}"/>
    <cellStyle name="Normal 10 2 10 2 9 5 8" xfId="4764" xr:uid="{00000000-0005-0000-0000-000014120000}"/>
    <cellStyle name="Normal 10 2 10 2 9 5 9" xfId="4765" xr:uid="{00000000-0005-0000-0000-000015120000}"/>
    <cellStyle name="Normal 10 2 10 2 9 6" xfId="4766" xr:uid="{00000000-0005-0000-0000-000016120000}"/>
    <cellStyle name="Normal 10 2 10 2 9 7" xfId="4767" xr:uid="{00000000-0005-0000-0000-000017120000}"/>
    <cellStyle name="Normal 10 2 10 2 9 8" xfId="4768" xr:uid="{00000000-0005-0000-0000-000018120000}"/>
    <cellStyle name="Normal 10 2 10 2 9 9" xfId="4769" xr:uid="{00000000-0005-0000-0000-000019120000}"/>
    <cellStyle name="Normal 10 2 10 20" xfId="4770" xr:uid="{00000000-0005-0000-0000-00001A120000}"/>
    <cellStyle name="Normal 10 2 10 20 10" xfId="4771" xr:uid="{00000000-0005-0000-0000-00001B120000}"/>
    <cellStyle name="Normal 10 2 10 20 11" xfId="4772" xr:uid="{00000000-0005-0000-0000-00001C120000}"/>
    <cellStyle name="Normal 10 2 10 20 12" xfId="4773" xr:uid="{00000000-0005-0000-0000-00001D120000}"/>
    <cellStyle name="Normal 10 2 10 20 13" xfId="4774" xr:uid="{00000000-0005-0000-0000-00001E120000}"/>
    <cellStyle name="Normal 10 2 10 20 14" xfId="4775" xr:uid="{00000000-0005-0000-0000-00001F120000}"/>
    <cellStyle name="Normal 10 2 10 20 2" xfId="4776" xr:uid="{00000000-0005-0000-0000-000020120000}"/>
    <cellStyle name="Normal 10 2 10 20 2 10" xfId="4777" xr:uid="{00000000-0005-0000-0000-000021120000}"/>
    <cellStyle name="Normal 10 2 10 20 2 2" xfId="4778" xr:uid="{00000000-0005-0000-0000-000022120000}"/>
    <cellStyle name="Normal 10 2 10 20 2 3" xfId="4779" xr:uid="{00000000-0005-0000-0000-000023120000}"/>
    <cellStyle name="Normal 10 2 10 20 2 4" xfId="4780" xr:uid="{00000000-0005-0000-0000-000024120000}"/>
    <cellStyle name="Normal 10 2 10 20 2 5" xfId="4781" xr:uid="{00000000-0005-0000-0000-000025120000}"/>
    <cellStyle name="Normal 10 2 10 20 2 6" xfId="4782" xr:uid="{00000000-0005-0000-0000-000026120000}"/>
    <cellStyle name="Normal 10 2 10 20 2 7" xfId="4783" xr:uid="{00000000-0005-0000-0000-000027120000}"/>
    <cellStyle name="Normal 10 2 10 20 2 8" xfId="4784" xr:uid="{00000000-0005-0000-0000-000028120000}"/>
    <cellStyle name="Normal 10 2 10 20 2 9" xfId="4785" xr:uid="{00000000-0005-0000-0000-000029120000}"/>
    <cellStyle name="Normal 10 2 10 20 3" xfId="4786" xr:uid="{00000000-0005-0000-0000-00002A120000}"/>
    <cellStyle name="Normal 10 2 10 20 3 10" xfId="4787" xr:uid="{00000000-0005-0000-0000-00002B120000}"/>
    <cellStyle name="Normal 10 2 10 20 3 2" xfId="4788" xr:uid="{00000000-0005-0000-0000-00002C120000}"/>
    <cellStyle name="Normal 10 2 10 20 3 3" xfId="4789" xr:uid="{00000000-0005-0000-0000-00002D120000}"/>
    <cellStyle name="Normal 10 2 10 20 3 4" xfId="4790" xr:uid="{00000000-0005-0000-0000-00002E120000}"/>
    <cellStyle name="Normal 10 2 10 20 3 5" xfId="4791" xr:uid="{00000000-0005-0000-0000-00002F120000}"/>
    <cellStyle name="Normal 10 2 10 20 3 6" xfId="4792" xr:uid="{00000000-0005-0000-0000-000030120000}"/>
    <cellStyle name="Normal 10 2 10 20 3 7" xfId="4793" xr:uid="{00000000-0005-0000-0000-000031120000}"/>
    <cellStyle name="Normal 10 2 10 20 3 8" xfId="4794" xr:uid="{00000000-0005-0000-0000-000032120000}"/>
    <cellStyle name="Normal 10 2 10 20 3 9" xfId="4795" xr:uid="{00000000-0005-0000-0000-000033120000}"/>
    <cellStyle name="Normal 10 2 10 20 4" xfId="4796" xr:uid="{00000000-0005-0000-0000-000034120000}"/>
    <cellStyle name="Normal 10 2 10 20 4 10" xfId="4797" xr:uid="{00000000-0005-0000-0000-000035120000}"/>
    <cellStyle name="Normal 10 2 10 20 4 2" xfId="4798" xr:uid="{00000000-0005-0000-0000-000036120000}"/>
    <cellStyle name="Normal 10 2 10 20 4 3" xfId="4799" xr:uid="{00000000-0005-0000-0000-000037120000}"/>
    <cellStyle name="Normal 10 2 10 20 4 4" xfId="4800" xr:uid="{00000000-0005-0000-0000-000038120000}"/>
    <cellStyle name="Normal 10 2 10 20 4 5" xfId="4801" xr:uid="{00000000-0005-0000-0000-000039120000}"/>
    <cellStyle name="Normal 10 2 10 20 4 6" xfId="4802" xr:uid="{00000000-0005-0000-0000-00003A120000}"/>
    <cellStyle name="Normal 10 2 10 20 4 7" xfId="4803" xr:uid="{00000000-0005-0000-0000-00003B120000}"/>
    <cellStyle name="Normal 10 2 10 20 4 8" xfId="4804" xr:uid="{00000000-0005-0000-0000-00003C120000}"/>
    <cellStyle name="Normal 10 2 10 20 4 9" xfId="4805" xr:uid="{00000000-0005-0000-0000-00003D120000}"/>
    <cellStyle name="Normal 10 2 10 20 5" xfId="4806" xr:uid="{00000000-0005-0000-0000-00003E120000}"/>
    <cellStyle name="Normal 10 2 10 20 5 10" xfId="4807" xr:uid="{00000000-0005-0000-0000-00003F120000}"/>
    <cellStyle name="Normal 10 2 10 20 5 2" xfId="4808" xr:uid="{00000000-0005-0000-0000-000040120000}"/>
    <cellStyle name="Normal 10 2 10 20 5 3" xfId="4809" xr:uid="{00000000-0005-0000-0000-000041120000}"/>
    <cellStyle name="Normal 10 2 10 20 5 4" xfId="4810" xr:uid="{00000000-0005-0000-0000-000042120000}"/>
    <cellStyle name="Normal 10 2 10 20 5 5" xfId="4811" xr:uid="{00000000-0005-0000-0000-000043120000}"/>
    <cellStyle name="Normal 10 2 10 20 5 6" xfId="4812" xr:uid="{00000000-0005-0000-0000-000044120000}"/>
    <cellStyle name="Normal 10 2 10 20 5 7" xfId="4813" xr:uid="{00000000-0005-0000-0000-000045120000}"/>
    <cellStyle name="Normal 10 2 10 20 5 8" xfId="4814" xr:uid="{00000000-0005-0000-0000-000046120000}"/>
    <cellStyle name="Normal 10 2 10 20 5 9" xfId="4815" xr:uid="{00000000-0005-0000-0000-000047120000}"/>
    <cellStyle name="Normal 10 2 10 20 6" xfId="4816" xr:uid="{00000000-0005-0000-0000-000048120000}"/>
    <cellStyle name="Normal 10 2 10 20 7" xfId="4817" xr:uid="{00000000-0005-0000-0000-000049120000}"/>
    <cellStyle name="Normal 10 2 10 20 8" xfId="4818" xr:uid="{00000000-0005-0000-0000-00004A120000}"/>
    <cellStyle name="Normal 10 2 10 20 9" xfId="4819" xr:uid="{00000000-0005-0000-0000-00004B120000}"/>
    <cellStyle name="Normal 10 2 10 21" xfId="4820" xr:uid="{00000000-0005-0000-0000-00004C120000}"/>
    <cellStyle name="Normal 10 2 10 21 10" xfId="4821" xr:uid="{00000000-0005-0000-0000-00004D120000}"/>
    <cellStyle name="Normal 10 2 10 21 11" xfId="4822" xr:uid="{00000000-0005-0000-0000-00004E120000}"/>
    <cellStyle name="Normal 10 2 10 21 12" xfId="4823" xr:uid="{00000000-0005-0000-0000-00004F120000}"/>
    <cellStyle name="Normal 10 2 10 21 13" xfId="4824" xr:uid="{00000000-0005-0000-0000-000050120000}"/>
    <cellStyle name="Normal 10 2 10 21 14" xfId="4825" xr:uid="{00000000-0005-0000-0000-000051120000}"/>
    <cellStyle name="Normal 10 2 10 21 2" xfId="4826" xr:uid="{00000000-0005-0000-0000-000052120000}"/>
    <cellStyle name="Normal 10 2 10 21 2 10" xfId="4827" xr:uid="{00000000-0005-0000-0000-000053120000}"/>
    <cellStyle name="Normal 10 2 10 21 2 2" xfId="4828" xr:uid="{00000000-0005-0000-0000-000054120000}"/>
    <cellStyle name="Normal 10 2 10 21 2 3" xfId="4829" xr:uid="{00000000-0005-0000-0000-000055120000}"/>
    <cellStyle name="Normal 10 2 10 21 2 4" xfId="4830" xr:uid="{00000000-0005-0000-0000-000056120000}"/>
    <cellStyle name="Normal 10 2 10 21 2 5" xfId="4831" xr:uid="{00000000-0005-0000-0000-000057120000}"/>
    <cellStyle name="Normal 10 2 10 21 2 6" xfId="4832" xr:uid="{00000000-0005-0000-0000-000058120000}"/>
    <cellStyle name="Normal 10 2 10 21 2 7" xfId="4833" xr:uid="{00000000-0005-0000-0000-000059120000}"/>
    <cellStyle name="Normal 10 2 10 21 2 8" xfId="4834" xr:uid="{00000000-0005-0000-0000-00005A120000}"/>
    <cellStyle name="Normal 10 2 10 21 2 9" xfId="4835" xr:uid="{00000000-0005-0000-0000-00005B120000}"/>
    <cellStyle name="Normal 10 2 10 21 3" xfId="4836" xr:uid="{00000000-0005-0000-0000-00005C120000}"/>
    <cellStyle name="Normal 10 2 10 21 3 10" xfId="4837" xr:uid="{00000000-0005-0000-0000-00005D120000}"/>
    <cellStyle name="Normal 10 2 10 21 3 2" xfId="4838" xr:uid="{00000000-0005-0000-0000-00005E120000}"/>
    <cellStyle name="Normal 10 2 10 21 3 3" xfId="4839" xr:uid="{00000000-0005-0000-0000-00005F120000}"/>
    <cellStyle name="Normal 10 2 10 21 3 4" xfId="4840" xr:uid="{00000000-0005-0000-0000-000060120000}"/>
    <cellStyle name="Normal 10 2 10 21 3 5" xfId="4841" xr:uid="{00000000-0005-0000-0000-000061120000}"/>
    <cellStyle name="Normal 10 2 10 21 3 6" xfId="4842" xr:uid="{00000000-0005-0000-0000-000062120000}"/>
    <cellStyle name="Normal 10 2 10 21 3 7" xfId="4843" xr:uid="{00000000-0005-0000-0000-000063120000}"/>
    <cellStyle name="Normal 10 2 10 21 3 8" xfId="4844" xr:uid="{00000000-0005-0000-0000-000064120000}"/>
    <cellStyle name="Normal 10 2 10 21 3 9" xfId="4845" xr:uid="{00000000-0005-0000-0000-000065120000}"/>
    <cellStyle name="Normal 10 2 10 21 4" xfId="4846" xr:uid="{00000000-0005-0000-0000-000066120000}"/>
    <cellStyle name="Normal 10 2 10 21 4 10" xfId="4847" xr:uid="{00000000-0005-0000-0000-000067120000}"/>
    <cellStyle name="Normal 10 2 10 21 4 2" xfId="4848" xr:uid="{00000000-0005-0000-0000-000068120000}"/>
    <cellStyle name="Normal 10 2 10 21 4 3" xfId="4849" xr:uid="{00000000-0005-0000-0000-000069120000}"/>
    <cellStyle name="Normal 10 2 10 21 4 4" xfId="4850" xr:uid="{00000000-0005-0000-0000-00006A120000}"/>
    <cellStyle name="Normal 10 2 10 21 4 5" xfId="4851" xr:uid="{00000000-0005-0000-0000-00006B120000}"/>
    <cellStyle name="Normal 10 2 10 21 4 6" xfId="4852" xr:uid="{00000000-0005-0000-0000-00006C120000}"/>
    <cellStyle name="Normal 10 2 10 21 4 7" xfId="4853" xr:uid="{00000000-0005-0000-0000-00006D120000}"/>
    <cellStyle name="Normal 10 2 10 21 4 8" xfId="4854" xr:uid="{00000000-0005-0000-0000-00006E120000}"/>
    <cellStyle name="Normal 10 2 10 21 4 9" xfId="4855" xr:uid="{00000000-0005-0000-0000-00006F120000}"/>
    <cellStyle name="Normal 10 2 10 21 5" xfId="4856" xr:uid="{00000000-0005-0000-0000-000070120000}"/>
    <cellStyle name="Normal 10 2 10 21 5 10" xfId="4857" xr:uid="{00000000-0005-0000-0000-000071120000}"/>
    <cellStyle name="Normal 10 2 10 21 5 2" xfId="4858" xr:uid="{00000000-0005-0000-0000-000072120000}"/>
    <cellStyle name="Normal 10 2 10 21 5 3" xfId="4859" xr:uid="{00000000-0005-0000-0000-000073120000}"/>
    <cellStyle name="Normal 10 2 10 21 5 4" xfId="4860" xr:uid="{00000000-0005-0000-0000-000074120000}"/>
    <cellStyle name="Normal 10 2 10 21 5 5" xfId="4861" xr:uid="{00000000-0005-0000-0000-000075120000}"/>
    <cellStyle name="Normal 10 2 10 21 5 6" xfId="4862" xr:uid="{00000000-0005-0000-0000-000076120000}"/>
    <cellStyle name="Normal 10 2 10 21 5 7" xfId="4863" xr:uid="{00000000-0005-0000-0000-000077120000}"/>
    <cellStyle name="Normal 10 2 10 21 5 8" xfId="4864" xr:uid="{00000000-0005-0000-0000-000078120000}"/>
    <cellStyle name="Normal 10 2 10 21 5 9" xfId="4865" xr:uid="{00000000-0005-0000-0000-000079120000}"/>
    <cellStyle name="Normal 10 2 10 21 6" xfId="4866" xr:uid="{00000000-0005-0000-0000-00007A120000}"/>
    <cellStyle name="Normal 10 2 10 21 7" xfId="4867" xr:uid="{00000000-0005-0000-0000-00007B120000}"/>
    <cellStyle name="Normal 10 2 10 21 8" xfId="4868" xr:uid="{00000000-0005-0000-0000-00007C120000}"/>
    <cellStyle name="Normal 10 2 10 21 9" xfId="4869" xr:uid="{00000000-0005-0000-0000-00007D120000}"/>
    <cellStyle name="Normal 10 2 10 22" xfId="4870" xr:uid="{00000000-0005-0000-0000-00007E120000}"/>
    <cellStyle name="Normal 10 2 10 22 10" xfId="4871" xr:uid="{00000000-0005-0000-0000-00007F120000}"/>
    <cellStyle name="Normal 10 2 10 22 11" xfId="4872" xr:uid="{00000000-0005-0000-0000-000080120000}"/>
    <cellStyle name="Normal 10 2 10 22 12" xfId="4873" xr:uid="{00000000-0005-0000-0000-000081120000}"/>
    <cellStyle name="Normal 10 2 10 22 13" xfId="4874" xr:uid="{00000000-0005-0000-0000-000082120000}"/>
    <cellStyle name="Normal 10 2 10 22 14" xfId="4875" xr:uid="{00000000-0005-0000-0000-000083120000}"/>
    <cellStyle name="Normal 10 2 10 22 2" xfId="4876" xr:uid="{00000000-0005-0000-0000-000084120000}"/>
    <cellStyle name="Normal 10 2 10 22 2 10" xfId="4877" xr:uid="{00000000-0005-0000-0000-000085120000}"/>
    <cellStyle name="Normal 10 2 10 22 2 2" xfId="4878" xr:uid="{00000000-0005-0000-0000-000086120000}"/>
    <cellStyle name="Normal 10 2 10 22 2 3" xfId="4879" xr:uid="{00000000-0005-0000-0000-000087120000}"/>
    <cellStyle name="Normal 10 2 10 22 2 4" xfId="4880" xr:uid="{00000000-0005-0000-0000-000088120000}"/>
    <cellStyle name="Normal 10 2 10 22 2 5" xfId="4881" xr:uid="{00000000-0005-0000-0000-000089120000}"/>
    <cellStyle name="Normal 10 2 10 22 2 6" xfId="4882" xr:uid="{00000000-0005-0000-0000-00008A120000}"/>
    <cellStyle name="Normal 10 2 10 22 2 7" xfId="4883" xr:uid="{00000000-0005-0000-0000-00008B120000}"/>
    <cellStyle name="Normal 10 2 10 22 2 8" xfId="4884" xr:uid="{00000000-0005-0000-0000-00008C120000}"/>
    <cellStyle name="Normal 10 2 10 22 2 9" xfId="4885" xr:uid="{00000000-0005-0000-0000-00008D120000}"/>
    <cellStyle name="Normal 10 2 10 22 3" xfId="4886" xr:uid="{00000000-0005-0000-0000-00008E120000}"/>
    <cellStyle name="Normal 10 2 10 22 3 10" xfId="4887" xr:uid="{00000000-0005-0000-0000-00008F120000}"/>
    <cellStyle name="Normal 10 2 10 22 3 2" xfId="4888" xr:uid="{00000000-0005-0000-0000-000090120000}"/>
    <cellStyle name="Normal 10 2 10 22 3 3" xfId="4889" xr:uid="{00000000-0005-0000-0000-000091120000}"/>
    <cellStyle name="Normal 10 2 10 22 3 4" xfId="4890" xr:uid="{00000000-0005-0000-0000-000092120000}"/>
    <cellStyle name="Normal 10 2 10 22 3 5" xfId="4891" xr:uid="{00000000-0005-0000-0000-000093120000}"/>
    <cellStyle name="Normal 10 2 10 22 3 6" xfId="4892" xr:uid="{00000000-0005-0000-0000-000094120000}"/>
    <cellStyle name="Normal 10 2 10 22 3 7" xfId="4893" xr:uid="{00000000-0005-0000-0000-000095120000}"/>
    <cellStyle name="Normal 10 2 10 22 3 8" xfId="4894" xr:uid="{00000000-0005-0000-0000-000096120000}"/>
    <cellStyle name="Normal 10 2 10 22 3 9" xfId="4895" xr:uid="{00000000-0005-0000-0000-000097120000}"/>
    <cellStyle name="Normal 10 2 10 22 4" xfId="4896" xr:uid="{00000000-0005-0000-0000-000098120000}"/>
    <cellStyle name="Normal 10 2 10 22 4 10" xfId="4897" xr:uid="{00000000-0005-0000-0000-000099120000}"/>
    <cellStyle name="Normal 10 2 10 22 4 2" xfId="4898" xr:uid="{00000000-0005-0000-0000-00009A120000}"/>
    <cellStyle name="Normal 10 2 10 22 4 3" xfId="4899" xr:uid="{00000000-0005-0000-0000-00009B120000}"/>
    <cellStyle name="Normal 10 2 10 22 4 4" xfId="4900" xr:uid="{00000000-0005-0000-0000-00009C120000}"/>
    <cellStyle name="Normal 10 2 10 22 4 5" xfId="4901" xr:uid="{00000000-0005-0000-0000-00009D120000}"/>
    <cellStyle name="Normal 10 2 10 22 4 6" xfId="4902" xr:uid="{00000000-0005-0000-0000-00009E120000}"/>
    <cellStyle name="Normal 10 2 10 22 4 7" xfId="4903" xr:uid="{00000000-0005-0000-0000-00009F120000}"/>
    <cellStyle name="Normal 10 2 10 22 4 8" xfId="4904" xr:uid="{00000000-0005-0000-0000-0000A0120000}"/>
    <cellStyle name="Normal 10 2 10 22 4 9" xfId="4905" xr:uid="{00000000-0005-0000-0000-0000A1120000}"/>
    <cellStyle name="Normal 10 2 10 22 5" xfId="4906" xr:uid="{00000000-0005-0000-0000-0000A2120000}"/>
    <cellStyle name="Normal 10 2 10 22 5 10" xfId="4907" xr:uid="{00000000-0005-0000-0000-0000A3120000}"/>
    <cellStyle name="Normal 10 2 10 22 5 2" xfId="4908" xr:uid="{00000000-0005-0000-0000-0000A4120000}"/>
    <cellStyle name="Normal 10 2 10 22 5 3" xfId="4909" xr:uid="{00000000-0005-0000-0000-0000A5120000}"/>
    <cellStyle name="Normal 10 2 10 22 5 4" xfId="4910" xr:uid="{00000000-0005-0000-0000-0000A6120000}"/>
    <cellStyle name="Normal 10 2 10 22 5 5" xfId="4911" xr:uid="{00000000-0005-0000-0000-0000A7120000}"/>
    <cellStyle name="Normal 10 2 10 22 5 6" xfId="4912" xr:uid="{00000000-0005-0000-0000-0000A8120000}"/>
    <cellStyle name="Normal 10 2 10 22 5 7" xfId="4913" xr:uid="{00000000-0005-0000-0000-0000A9120000}"/>
    <cellStyle name="Normal 10 2 10 22 5 8" xfId="4914" xr:uid="{00000000-0005-0000-0000-0000AA120000}"/>
    <cellStyle name="Normal 10 2 10 22 5 9" xfId="4915" xr:uid="{00000000-0005-0000-0000-0000AB120000}"/>
    <cellStyle name="Normal 10 2 10 22 6" xfId="4916" xr:uid="{00000000-0005-0000-0000-0000AC120000}"/>
    <cellStyle name="Normal 10 2 10 22 7" xfId="4917" xr:uid="{00000000-0005-0000-0000-0000AD120000}"/>
    <cellStyle name="Normal 10 2 10 22 8" xfId="4918" xr:uid="{00000000-0005-0000-0000-0000AE120000}"/>
    <cellStyle name="Normal 10 2 10 22 9" xfId="4919" xr:uid="{00000000-0005-0000-0000-0000AF120000}"/>
    <cellStyle name="Normal 10 2 10 23" xfId="4920" xr:uid="{00000000-0005-0000-0000-0000B0120000}"/>
    <cellStyle name="Normal 10 2 10 23 10" xfId="4921" xr:uid="{00000000-0005-0000-0000-0000B1120000}"/>
    <cellStyle name="Normal 10 2 10 23 11" xfId="4922" xr:uid="{00000000-0005-0000-0000-0000B2120000}"/>
    <cellStyle name="Normal 10 2 10 23 12" xfId="4923" xr:uid="{00000000-0005-0000-0000-0000B3120000}"/>
    <cellStyle name="Normal 10 2 10 23 13" xfId="4924" xr:uid="{00000000-0005-0000-0000-0000B4120000}"/>
    <cellStyle name="Normal 10 2 10 23 14" xfId="4925" xr:uid="{00000000-0005-0000-0000-0000B5120000}"/>
    <cellStyle name="Normal 10 2 10 23 2" xfId="4926" xr:uid="{00000000-0005-0000-0000-0000B6120000}"/>
    <cellStyle name="Normal 10 2 10 23 2 10" xfId="4927" xr:uid="{00000000-0005-0000-0000-0000B7120000}"/>
    <cellStyle name="Normal 10 2 10 23 2 2" xfId="4928" xr:uid="{00000000-0005-0000-0000-0000B8120000}"/>
    <cellStyle name="Normal 10 2 10 23 2 3" xfId="4929" xr:uid="{00000000-0005-0000-0000-0000B9120000}"/>
    <cellStyle name="Normal 10 2 10 23 2 4" xfId="4930" xr:uid="{00000000-0005-0000-0000-0000BA120000}"/>
    <cellStyle name="Normal 10 2 10 23 2 5" xfId="4931" xr:uid="{00000000-0005-0000-0000-0000BB120000}"/>
    <cellStyle name="Normal 10 2 10 23 2 6" xfId="4932" xr:uid="{00000000-0005-0000-0000-0000BC120000}"/>
    <cellStyle name="Normal 10 2 10 23 2 7" xfId="4933" xr:uid="{00000000-0005-0000-0000-0000BD120000}"/>
    <cellStyle name="Normal 10 2 10 23 2 8" xfId="4934" xr:uid="{00000000-0005-0000-0000-0000BE120000}"/>
    <cellStyle name="Normal 10 2 10 23 2 9" xfId="4935" xr:uid="{00000000-0005-0000-0000-0000BF120000}"/>
    <cellStyle name="Normal 10 2 10 23 3" xfId="4936" xr:uid="{00000000-0005-0000-0000-0000C0120000}"/>
    <cellStyle name="Normal 10 2 10 23 3 10" xfId="4937" xr:uid="{00000000-0005-0000-0000-0000C1120000}"/>
    <cellStyle name="Normal 10 2 10 23 3 2" xfId="4938" xr:uid="{00000000-0005-0000-0000-0000C2120000}"/>
    <cellStyle name="Normal 10 2 10 23 3 3" xfId="4939" xr:uid="{00000000-0005-0000-0000-0000C3120000}"/>
    <cellStyle name="Normal 10 2 10 23 3 4" xfId="4940" xr:uid="{00000000-0005-0000-0000-0000C4120000}"/>
    <cellStyle name="Normal 10 2 10 23 3 5" xfId="4941" xr:uid="{00000000-0005-0000-0000-0000C5120000}"/>
    <cellStyle name="Normal 10 2 10 23 3 6" xfId="4942" xr:uid="{00000000-0005-0000-0000-0000C6120000}"/>
    <cellStyle name="Normal 10 2 10 23 3 7" xfId="4943" xr:uid="{00000000-0005-0000-0000-0000C7120000}"/>
    <cellStyle name="Normal 10 2 10 23 3 8" xfId="4944" xr:uid="{00000000-0005-0000-0000-0000C8120000}"/>
    <cellStyle name="Normal 10 2 10 23 3 9" xfId="4945" xr:uid="{00000000-0005-0000-0000-0000C9120000}"/>
    <cellStyle name="Normal 10 2 10 23 4" xfId="4946" xr:uid="{00000000-0005-0000-0000-0000CA120000}"/>
    <cellStyle name="Normal 10 2 10 23 4 10" xfId="4947" xr:uid="{00000000-0005-0000-0000-0000CB120000}"/>
    <cellStyle name="Normal 10 2 10 23 4 2" xfId="4948" xr:uid="{00000000-0005-0000-0000-0000CC120000}"/>
    <cellStyle name="Normal 10 2 10 23 4 3" xfId="4949" xr:uid="{00000000-0005-0000-0000-0000CD120000}"/>
    <cellStyle name="Normal 10 2 10 23 4 4" xfId="4950" xr:uid="{00000000-0005-0000-0000-0000CE120000}"/>
    <cellStyle name="Normal 10 2 10 23 4 5" xfId="4951" xr:uid="{00000000-0005-0000-0000-0000CF120000}"/>
    <cellStyle name="Normal 10 2 10 23 4 6" xfId="4952" xr:uid="{00000000-0005-0000-0000-0000D0120000}"/>
    <cellStyle name="Normal 10 2 10 23 4 7" xfId="4953" xr:uid="{00000000-0005-0000-0000-0000D1120000}"/>
    <cellStyle name="Normal 10 2 10 23 4 8" xfId="4954" xr:uid="{00000000-0005-0000-0000-0000D2120000}"/>
    <cellStyle name="Normal 10 2 10 23 4 9" xfId="4955" xr:uid="{00000000-0005-0000-0000-0000D3120000}"/>
    <cellStyle name="Normal 10 2 10 23 5" xfId="4956" xr:uid="{00000000-0005-0000-0000-0000D4120000}"/>
    <cellStyle name="Normal 10 2 10 23 5 10" xfId="4957" xr:uid="{00000000-0005-0000-0000-0000D5120000}"/>
    <cellStyle name="Normal 10 2 10 23 5 2" xfId="4958" xr:uid="{00000000-0005-0000-0000-0000D6120000}"/>
    <cellStyle name="Normal 10 2 10 23 5 3" xfId="4959" xr:uid="{00000000-0005-0000-0000-0000D7120000}"/>
    <cellStyle name="Normal 10 2 10 23 5 4" xfId="4960" xr:uid="{00000000-0005-0000-0000-0000D8120000}"/>
    <cellStyle name="Normal 10 2 10 23 5 5" xfId="4961" xr:uid="{00000000-0005-0000-0000-0000D9120000}"/>
    <cellStyle name="Normal 10 2 10 23 5 6" xfId="4962" xr:uid="{00000000-0005-0000-0000-0000DA120000}"/>
    <cellStyle name="Normal 10 2 10 23 5 7" xfId="4963" xr:uid="{00000000-0005-0000-0000-0000DB120000}"/>
    <cellStyle name="Normal 10 2 10 23 5 8" xfId="4964" xr:uid="{00000000-0005-0000-0000-0000DC120000}"/>
    <cellStyle name="Normal 10 2 10 23 5 9" xfId="4965" xr:uid="{00000000-0005-0000-0000-0000DD120000}"/>
    <cellStyle name="Normal 10 2 10 23 6" xfId="4966" xr:uid="{00000000-0005-0000-0000-0000DE120000}"/>
    <cellStyle name="Normal 10 2 10 23 7" xfId="4967" xr:uid="{00000000-0005-0000-0000-0000DF120000}"/>
    <cellStyle name="Normal 10 2 10 23 8" xfId="4968" xr:uid="{00000000-0005-0000-0000-0000E0120000}"/>
    <cellStyle name="Normal 10 2 10 23 9" xfId="4969" xr:uid="{00000000-0005-0000-0000-0000E1120000}"/>
    <cellStyle name="Normal 10 2 10 24" xfId="4970" xr:uid="{00000000-0005-0000-0000-0000E2120000}"/>
    <cellStyle name="Normal 10 2 10 24 10" xfId="4971" xr:uid="{00000000-0005-0000-0000-0000E3120000}"/>
    <cellStyle name="Normal 10 2 10 24 11" xfId="4972" xr:uid="{00000000-0005-0000-0000-0000E4120000}"/>
    <cellStyle name="Normal 10 2 10 24 12" xfId="4973" xr:uid="{00000000-0005-0000-0000-0000E5120000}"/>
    <cellStyle name="Normal 10 2 10 24 13" xfId="4974" xr:uid="{00000000-0005-0000-0000-0000E6120000}"/>
    <cellStyle name="Normal 10 2 10 24 14" xfId="4975" xr:uid="{00000000-0005-0000-0000-0000E7120000}"/>
    <cellStyle name="Normal 10 2 10 24 2" xfId="4976" xr:uid="{00000000-0005-0000-0000-0000E8120000}"/>
    <cellStyle name="Normal 10 2 10 24 2 10" xfId="4977" xr:uid="{00000000-0005-0000-0000-0000E9120000}"/>
    <cellStyle name="Normal 10 2 10 24 2 2" xfId="4978" xr:uid="{00000000-0005-0000-0000-0000EA120000}"/>
    <cellStyle name="Normal 10 2 10 24 2 3" xfId="4979" xr:uid="{00000000-0005-0000-0000-0000EB120000}"/>
    <cellStyle name="Normal 10 2 10 24 2 4" xfId="4980" xr:uid="{00000000-0005-0000-0000-0000EC120000}"/>
    <cellStyle name="Normal 10 2 10 24 2 5" xfId="4981" xr:uid="{00000000-0005-0000-0000-0000ED120000}"/>
    <cellStyle name="Normal 10 2 10 24 2 6" xfId="4982" xr:uid="{00000000-0005-0000-0000-0000EE120000}"/>
    <cellStyle name="Normal 10 2 10 24 2 7" xfId="4983" xr:uid="{00000000-0005-0000-0000-0000EF120000}"/>
    <cellStyle name="Normal 10 2 10 24 2 8" xfId="4984" xr:uid="{00000000-0005-0000-0000-0000F0120000}"/>
    <cellStyle name="Normal 10 2 10 24 2 9" xfId="4985" xr:uid="{00000000-0005-0000-0000-0000F1120000}"/>
    <cellStyle name="Normal 10 2 10 24 3" xfId="4986" xr:uid="{00000000-0005-0000-0000-0000F2120000}"/>
    <cellStyle name="Normal 10 2 10 24 3 10" xfId="4987" xr:uid="{00000000-0005-0000-0000-0000F3120000}"/>
    <cellStyle name="Normal 10 2 10 24 3 2" xfId="4988" xr:uid="{00000000-0005-0000-0000-0000F4120000}"/>
    <cellStyle name="Normal 10 2 10 24 3 3" xfId="4989" xr:uid="{00000000-0005-0000-0000-0000F5120000}"/>
    <cellStyle name="Normal 10 2 10 24 3 4" xfId="4990" xr:uid="{00000000-0005-0000-0000-0000F6120000}"/>
    <cellStyle name="Normal 10 2 10 24 3 5" xfId="4991" xr:uid="{00000000-0005-0000-0000-0000F7120000}"/>
    <cellStyle name="Normal 10 2 10 24 3 6" xfId="4992" xr:uid="{00000000-0005-0000-0000-0000F8120000}"/>
    <cellStyle name="Normal 10 2 10 24 3 7" xfId="4993" xr:uid="{00000000-0005-0000-0000-0000F9120000}"/>
    <cellStyle name="Normal 10 2 10 24 3 8" xfId="4994" xr:uid="{00000000-0005-0000-0000-0000FA120000}"/>
    <cellStyle name="Normal 10 2 10 24 3 9" xfId="4995" xr:uid="{00000000-0005-0000-0000-0000FB120000}"/>
    <cellStyle name="Normal 10 2 10 24 4" xfId="4996" xr:uid="{00000000-0005-0000-0000-0000FC120000}"/>
    <cellStyle name="Normal 10 2 10 24 4 10" xfId="4997" xr:uid="{00000000-0005-0000-0000-0000FD120000}"/>
    <cellStyle name="Normal 10 2 10 24 4 2" xfId="4998" xr:uid="{00000000-0005-0000-0000-0000FE120000}"/>
    <cellStyle name="Normal 10 2 10 24 4 3" xfId="4999" xr:uid="{00000000-0005-0000-0000-0000FF120000}"/>
    <cellStyle name="Normal 10 2 10 24 4 4" xfId="5000" xr:uid="{00000000-0005-0000-0000-000000130000}"/>
    <cellStyle name="Normal 10 2 10 24 4 5" xfId="5001" xr:uid="{00000000-0005-0000-0000-000001130000}"/>
    <cellStyle name="Normal 10 2 10 24 4 6" xfId="5002" xr:uid="{00000000-0005-0000-0000-000002130000}"/>
    <cellStyle name="Normal 10 2 10 24 4 7" xfId="5003" xr:uid="{00000000-0005-0000-0000-000003130000}"/>
    <cellStyle name="Normal 10 2 10 24 4 8" xfId="5004" xr:uid="{00000000-0005-0000-0000-000004130000}"/>
    <cellStyle name="Normal 10 2 10 24 4 9" xfId="5005" xr:uid="{00000000-0005-0000-0000-000005130000}"/>
    <cellStyle name="Normal 10 2 10 24 5" xfId="5006" xr:uid="{00000000-0005-0000-0000-000006130000}"/>
    <cellStyle name="Normal 10 2 10 24 5 10" xfId="5007" xr:uid="{00000000-0005-0000-0000-000007130000}"/>
    <cellStyle name="Normal 10 2 10 24 5 2" xfId="5008" xr:uid="{00000000-0005-0000-0000-000008130000}"/>
    <cellStyle name="Normal 10 2 10 24 5 3" xfId="5009" xr:uid="{00000000-0005-0000-0000-000009130000}"/>
    <cellStyle name="Normal 10 2 10 24 5 4" xfId="5010" xr:uid="{00000000-0005-0000-0000-00000A130000}"/>
    <cellStyle name="Normal 10 2 10 24 5 5" xfId="5011" xr:uid="{00000000-0005-0000-0000-00000B130000}"/>
    <cellStyle name="Normal 10 2 10 24 5 6" xfId="5012" xr:uid="{00000000-0005-0000-0000-00000C130000}"/>
    <cellStyle name="Normal 10 2 10 24 5 7" xfId="5013" xr:uid="{00000000-0005-0000-0000-00000D130000}"/>
    <cellStyle name="Normal 10 2 10 24 5 8" xfId="5014" xr:uid="{00000000-0005-0000-0000-00000E130000}"/>
    <cellStyle name="Normal 10 2 10 24 5 9" xfId="5015" xr:uid="{00000000-0005-0000-0000-00000F130000}"/>
    <cellStyle name="Normal 10 2 10 24 6" xfId="5016" xr:uid="{00000000-0005-0000-0000-000010130000}"/>
    <cellStyle name="Normal 10 2 10 24 7" xfId="5017" xr:uid="{00000000-0005-0000-0000-000011130000}"/>
    <cellStyle name="Normal 10 2 10 24 8" xfId="5018" xr:uid="{00000000-0005-0000-0000-000012130000}"/>
    <cellStyle name="Normal 10 2 10 24 9" xfId="5019" xr:uid="{00000000-0005-0000-0000-000013130000}"/>
    <cellStyle name="Normal 10 2 10 25" xfId="5020" xr:uid="{00000000-0005-0000-0000-000014130000}"/>
    <cellStyle name="Normal 10 2 10 25 10" xfId="5021" xr:uid="{00000000-0005-0000-0000-000015130000}"/>
    <cellStyle name="Normal 10 2 10 25 11" xfId="5022" xr:uid="{00000000-0005-0000-0000-000016130000}"/>
    <cellStyle name="Normal 10 2 10 25 12" xfId="5023" xr:uid="{00000000-0005-0000-0000-000017130000}"/>
    <cellStyle name="Normal 10 2 10 25 13" xfId="5024" xr:uid="{00000000-0005-0000-0000-000018130000}"/>
    <cellStyle name="Normal 10 2 10 25 14" xfId="5025" xr:uid="{00000000-0005-0000-0000-000019130000}"/>
    <cellStyle name="Normal 10 2 10 25 2" xfId="5026" xr:uid="{00000000-0005-0000-0000-00001A130000}"/>
    <cellStyle name="Normal 10 2 10 25 2 10" xfId="5027" xr:uid="{00000000-0005-0000-0000-00001B130000}"/>
    <cellStyle name="Normal 10 2 10 25 2 2" xfId="5028" xr:uid="{00000000-0005-0000-0000-00001C130000}"/>
    <cellStyle name="Normal 10 2 10 25 2 3" xfId="5029" xr:uid="{00000000-0005-0000-0000-00001D130000}"/>
    <cellStyle name="Normal 10 2 10 25 2 4" xfId="5030" xr:uid="{00000000-0005-0000-0000-00001E130000}"/>
    <cellStyle name="Normal 10 2 10 25 2 5" xfId="5031" xr:uid="{00000000-0005-0000-0000-00001F130000}"/>
    <cellStyle name="Normal 10 2 10 25 2 6" xfId="5032" xr:uid="{00000000-0005-0000-0000-000020130000}"/>
    <cellStyle name="Normal 10 2 10 25 2 7" xfId="5033" xr:uid="{00000000-0005-0000-0000-000021130000}"/>
    <cellStyle name="Normal 10 2 10 25 2 8" xfId="5034" xr:uid="{00000000-0005-0000-0000-000022130000}"/>
    <cellStyle name="Normal 10 2 10 25 2 9" xfId="5035" xr:uid="{00000000-0005-0000-0000-000023130000}"/>
    <cellStyle name="Normal 10 2 10 25 3" xfId="5036" xr:uid="{00000000-0005-0000-0000-000024130000}"/>
    <cellStyle name="Normal 10 2 10 25 3 10" xfId="5037" xr:uid="{00000000-0005-0000-0000-000025130000}"/>
    <cellStyle name="Normal 10 2 10 25 3 2" xfId="5038" xr:uid="{00000000-0005-0000-0000-000026130000}"/>
    <cellStyle name="Normal 10 2 10 25 3 3" xfId="5039" xr:uid="{00000000-0005-0000-0000-000027130000}"/>
    <cellStyle name="Normal 10 2 10 25 3 4" xfId="5040" xr:uid="{00000000-0005-0000-0000-000028130000}"/>
    <cellStyle name="Normal 10 2 10 25 3 5" xfId="5041" xr:uid="{00000000-0005-0000-0000-000029130000}"/>
    <cellStyle name="Normal 10 2 10 25 3 6" xfId="5042" xr:uid="{00000000-0005-0000-0000-00002A130000}"/>
    <cellStyle name="Normal 10 2 10 25 3 7" xfId="5043" xr:uid="{00000000-0005-0000-0000-00002B130000}"/>
    <cellStyle name="Normal 10 2 10 25 3 8" xfId="5044" xr:uid="{00000000-0005-0000-0000-00002C130000}"/>
    <cellStyle name="Normal 10 2 10 25 3 9" xfId="5045" xr:uid="{00000000-0005-0000-0000-00002D130000}"/>
    <cellStyle name="Normal 10 2 10 25 4" xfId="5046" xr:uid="{00000000-0005-0000-0000-00002E130000}"/>
    <cellStyle name="Normal 10 2 10 25 4 10" xfId="5047" xr:uid="{00000000-0005-0000-0000-00002F130000}"/>
    <cellStyle name="Normal 10 2 10 25 4 2" xfId="5048" xr:uid="{00000000-0005-0000-0000-000030130000}"/>
    <cellStyle name="Normal 10 2 10 25 4 3" xfId="5049" xr:uid="{00000000-0005-0000-0000-000031130000}"/>
    <cellStyle name="Normal 10 2 10 25 4 4" xfId="5050" xr:uid="{00000000-0005-0000-0000-000032130000}"/>
    <cellStyle name="Normal 10 2 10 25 4 5" xfId="5051" xr:uid="{00000000-0005-0000-0000-000033130000}"/>
    <cellStyle name="Normal 10 2 10 25 4 6" xfId="5052" xr:uid="{00000000-0005-0000-0000-000034130000}"/>
    <cellStyle name="Normal 10 2 10 25 4 7" xfId="5053" xr:uid="{00000000-0005-0000-0000-000035130000}"/>
    <cellStyle name="Normal 10 2 10 25 4 8" xfId="5054" xr:uid="{00000000-0005-0000-0000-000036130000}"/>
    <cellStyle name="Normal 10 2 10 25 4 9" xfId="5055" xr:uid="{00000000-0005-0000-0000-000037130000}"/>
    <cellStyle name="Normal 10 2 10 25 5" xfId="5056" xr:uid="{00000000-0005-0000-0000-000038130000}"/>
    <cellStyle name="Normal 10 2 10 25 5 10" xfId="5057" xr:uid="{00000000-0005-0000-0000-000039130000}"/>
    <cellStyle name="Normal 10 2 10 25 5 2" xfId="5058" xr:uid="{00000000-0005-0000-0000-00003A130000}"/>
    <cellStyle name="Normal 10 2 10 25 5 3" xfId="5059" xr:uid="{00000000-0005-0000-0000-00003B130000}"/>
    <cellStyle name="Normal 10 2 10 25 5 4" xfId="5060" xr:uid="{00000000-0005-0000-0000-00003C130000}"/>
    <cellStyle name="Normal 10 2 10 25 5 5" xfId="5061" xr:uid="{00000000-0005-0000-0000-00003D130000}"/>
    <cellStyle name="Normal 10 2 10 25 5 6" xfId="5062" xr:uid="{00000000-0005-0000-0000-00003E130000}"/>
    <cellStyle name="Normal 10 2 10 25 5 7" xfId="5063" xr:uid="{00000000-0005-0000-0000-00003F130000}"/>
    <cellStyle name="Normal 10 2 10 25 5 8" xfId="5064" xr:uid="{00000000-0005-0000-0000-000040130000}"/>
    <cellStyle name="Normal 10 2 10 25 5 9" xfId="5065" xr:uid="{00000000-0005-0000-0000-000041130000}"/>
    <cellStyle name="Normal 10 2 10 25 6" xfId="5066" xr:uid="{00000000-0005-0000-0000-000042130000}"/>
    <cellStyle name="Normal 10 2 10 25 7" xfId="5067" xr:uid="{00000000-0005-0000-0000-000043130000}"/>
    <cellStyle name="Normal 10 2 10 25 8" xfId="5068" xr:uid="{00000000-0005-0000-0000-000044130000}"/>
    <cellStyle name="Normal 10 2 10 25 9" xfId="5069" xr:uid="{00000000-0005-0000-0000-000045130000}"/>
    <cellStyle name="Normal 10 2 10 26" xfId="5070" xr:uid="{00000000-0005-0000-0000-000046130000}"/>
    <cellStyle name="Normal 10 2 10 26 10" xfId="5071" xr:uid="{00000000-0005-0000-0000-000047130000}"/>
    <cellStyle name="Normal 10 2 10 26 11" xfId="5072" xr:uid="{00000000-0005-0000-0000-000048130000}"/>
    <cellStyle name="Normal 10 2 10 26 12" xfId="5073" xr:uid="{00000000-0005-0000-0000-000049130000}"/>
    <cellStyle name="Normal 10 2 10 26 13" xfId="5074" xr:uid="{00000000-0005-0000-0000-00004A130000}"/>
    <cellStyle name="Normal 10 2 10 26 14" xfId="5075" xr:uid="{00000000-0005-0000-0000-00004B130000}"/>
    <cellStyle name="Normal 10 2 10 26 2" xfId="5076" xr:uid="{00000000-0005-0000-0000-00004C130000}"/>
    <cellStyle name="Normal 10 2 10 26 2 10" xfId="5077" xr:uid="{00000000-0005-0000-0000-00004D130000}"/>
    <cellStyle name="Normal 10 2 10 26 2 2" xfId="5078" xr:uid="{00000000-0005-0000-0000-00004E130000}"/>
    <cellStyle name="Normal 10 2 10 26 2 3" xfId="5079" xr:uid="{00000000-0005-0000-0000-00004F130000}"/>
    <cellStyle name="Normal 10 2 10 26 2 4" xfId="5080" xr:uid="{00000000-0005-0000-0000-000050130000}"/>
    <cellStyle name="Normal 10 2 10 26 2 5" xfId="5081" xr:uid="{00000000-0005-0000-0000-000051130000}"/>
    <cellStyle name="Normal 10 2 10 26 2 6" xfId="5082" xr:uid="{00000000-0005-0000-0000-000052130000}"/>
    <cellStyle name="Normal 10 2 10 26 2 7" xfId="5083" xr:uid="{00000000-0005-0000-0000-000053130000}"/>
    <cellStyle name="Normal 10 2 10 26 2 8" xfId="5084" xr:uid="{00000000-0005-0000-0000-000054130000}"/>
    <cellStyle name="Normal 10 2 10 26 2 9" xfId="5085" xr:uid="{00000000-0005-0000-0000-000055130000}"/>
    <cellStyle name="Normal 10 2 10 26 3" xfId="5086" xr:uid="{00000000-0005-0000-0000-000056130000}"/>
    <cellStyle name="Normal 10 2 10 26 3 10" xfId="5087" xr:uid="{00000000-0005-0000-0000-000057130000}"/>
    <cellStyle name="Normal 10 2 10 26 3 2" xfId="5088" xr:uid="{00000000-0005-0000-0000-000058130000}"/>
    <cellStyle name="Normal 10 2 10 26 3 3" xfId="5089" xr:uid="{00000000-0005-0000-0000-000059130000}"/>
    <cellStyle name="Normal 10 2 10 26 3 4" xfId="5090" xr:uid="{00000000-0005-0000-0000-00005A130000}"/>
    <cellStyle name="Normal 10 2 10 26 3 5" xfId="5091" xr:uid="{00000000-0005-0000-0000-00005B130000}"/>
    <cellStyle name="Normal 10 2 10 26 3 6" xfId="5092" xr:uid="{00000000-0005-0000-0000-00005C130000}"/>
    <cellStyle name="Normal 10 2 10 26 3 7" xfId="5093" xr:uid="{00000000-0005-0000-0000-00005D130000}"/>
    <cellStyle name="Normal 10 2 10 26 3 8" xfId="5094" xr:uid="{00000000-0005-0000-0000-00005E130000}"/>
    <cellStyle name="Normal 10 2 10 26 3 9" xfId="5095" xr:uid="{00000000-0005-0000-0000-00005F130000}"/>
    <cellStyle name="Normal 10 2 10 26 4" xfId="5096" xr:uid="{00000000-0005-0000-0000-000060130000}"/>
    <cellStyle name="Normal 10 2 10 26 4 10" xfId="5097" xr:uid="{00000000-0005-0000-0000-000061130000}"/>
    <cellStyle name="Normal 10 2 10 26 4 2" xfId="5098" xr:uid="{00000000-0005-0000-0000-000062130000}"/>
    <cellStyle name="Normal 10 2 10 26 4 3" xfId="5099" xr:uid="{00000000-0005-0000-0000-000063130000}"/>
    <cellStyle name="Normal 10 2 10 26 4 4" xfId="5100" xr:uid="{00000000-0005-0000-0000-000064130000}"/>
    <cellStyle name="Normal 10 2 10 26 4 5" xfId="5101" xr:uid="{00000000-0005-0000-0000-000065130000}"/>
    <cellStyle name="Normal 10 2 10 26 4 6" xfId="5102" xr:uid="{00000000-0005-0000-0000-000066130000}"/>
    <cellStyle name="Normal 10 2 10 26 4 7" xfId="5103" xr:uid="{00000000-0005-0000-0000-000067130000}"/>
    <cellStyle name="Normal 10 2 10 26 4 8" xfId="5104" xr:uid="{00000000-0005-0000-0000-000068130000}"/>
    <cellStyle name="Normal 10 2 10 26 4 9" xfId="5105" xr:uid="{00000000-0005-0000-0000-000069130000}"/>
    <cellStyle name="Normal 10 2 10 26 5" xfId="5106" xr:uid="{00000000-0005-0000-0000-00006A130000}"/>
    <cellStyle name="Normal 10 2 10 26 5 10" xfId="5107" xr:uid="{00000000-0005-0000-0000-00006B130000}"/>
    <cellStyle name="Normal 10 2 10 26 5 2" xfId="5108" xr:uid="{00000000-0005-0000-0000-00006C130000}"/>
    <cellStyle name="Normal 10 2 10 26 5 3" xfId="5109" xr:uid="{00000000-0005-0000-0000-00006D130000}"/>
    <cellStyle name="Normal 10 2 10 26 5 4" xfId="5110" xr:uid="{00000000-0005-0000-0000-00006E130000}"/>
    <cellStyle name="Normal 10 2 10 26 5 5" xfId="5111" xr:uid="{00000000-0005-0000-0000-00006F130000}"/>
    <cellStyle name="Normal 10 2 10 26 5 6" xfId="5112" xr:uid="{00000000-0005-0000-0000-000070130000}"/>
    <cellStyle name="Normal 10 2 10 26 5 7" xfId="5113" xr:uid="{00000000-0005-0000-0000-000071130000}"/>
    <cellStyle name="Normal 10 2 10 26 5 8" xfId="5114" xr:uid="{00000000-0005-0000-0000-000072130000}"/>
    <cellStyle name="Normal 10 2 10 26 5 9" xfId="5115" xr:uid="{00000000-0005-0000-0000-000073130000}"/>
    <cellStyle name="Normal 10 2 10 26 6" xfId="5116" xr:uid="{00000000-0005-0000-0000-000074130000}"/>
    <cellStyle name="Normal 10 2 10 26 7" xfId="5117" xr:uid="{00000000-0005-0000-0000-000075130000}"/>
    <cellStyle name="Normal 10 2 10 26 8" xfId="5118" xr:uid="{00000000-0005-0000-0000-000076130000}"/>
    <cellStyle name="Normal 10 2 10 26 9" xfId="5119" xr:uid="{00000000-0005-0000-0000-000077130000}"/>
    <cellStyle name="Normal 10 2 10 27" xfId="5120" xr:uid="{00000000-0005-0000-0000-000078130000}"/>
    <cellStyle name="Normal 10 2 10 27 10" xfId="5121" xr:uid="{00000000-0005-0000-0000-000079130000}"/>
    <cellStyle name="Normal 10 2 10 27 11" xfId="5122" xr:uid="{00000000-0005-0000-0000-00007A130000}"/>
    <cellStyle name="Normal 10 2 10 27 12" xfId="5123" xr:uid="{00000000-0005-0000-0000-00007B130000}"/>
    <cellStyle name="Normal 10 2 10 27 13" xfId="5124" xr:uid="{00000000-0005-0000-0000-00007C130000}"/>
    <cellStyle name="Normal 10 2 10 27 14" xfId="5125" xr:uid="{00000000-0005-0000-0000-00007D130000}"/>
    <cellStyle name="Normal 10 2 10 27 2" xfId="5126" xr:uid="{00000000-0005-0000-0000-00007E130000}"/>
    <cellStyle name="Normal 10 2 10 27 2 10" xfId="5127" xr:uid="{00000000-0005-0000-0000-00007F130000}"/>
    <cellStyle name="Normal 10 2 10 27 2 2" xfId="5128" xr:uid="{00000000-0005-0000-0000-000080130000}"/>
    <cellStyle name="Normal 10 2 10 27 2 3" xfId="5129" xr:uid="{00000000-0005-0000-0000-000081130000}"/>
    <cellStyle name="Normal 10 2 10 27 2 4" xfId="5130" xr:uid="{00000000-0005-0000-0000-000082130000}"/>
    <cellStyle name="Normal 10 2 10 27 2 5" xfId="5131" xr:uid="{00000000-0005-0000-0000-000083130000}"/>
    <cellStyle name="Normal 10 2 10 27 2 6" xfId="5132" xr:uid="{00000000-0005-0000-0000-000084130000}"/>
    <cellStyle name="Normal 10 2 10 27 2 7" xfId="5133" xr:uid="{00000000-0005-0000-0000-000085130000}"/>
    <cellStyle name="Normal 10 2 10 27 2 8" xfId="5134" xr:uid="{00000000-0005-0000-0000-000086130000}"/>
    <cellStyle name="Normal 10 2 10 27 2 9" xfId="5135" xr:uid="{00000000-0005-0000-0000-000087130000}"/>
    <cellStyle name="Normal 10 2 10 27 3" xfId="5136" xr:uid="{00000000-0005-0000-0000-000088130000}"/>
    <cellStyle name="Normal 10 2 10 27 3 10" xfId="5137" xr:uid="{00000000-0005-0000-0000-000089130000}"/>
    <cellStyle name="Normal 10 2 10 27 3 2" xfId="5138" xr:uid="{00000000-0005-0000-0000-00008A130000}"/>
    <cellStyle name="Normal 10 2 10 27 3 3" xfId="5139" xr:uid="{00000000-0005-0000-0000-00008B130000}"/>
    <cellStyle name="Normal 10 2 10 27 3 4" xfId="5140" xr:uid="{00000000-0005-0000-0000-00008C130000}"/>
    <cellStyle name="Normal 10 2 10 27 3 5" xfId="5141" xr:uid="{00000000-0005-0000-0000-00008D130000}"/>
    <cellStyle name="Normal 10 2 10 27 3 6" xfId="5142" xr:uid="{00000000-0005-0000-0000-00008E130000}"/>
    <cellStyle name="Normal 10 2 10 27 3 7" xfId="5143" xr:uid="{00000000-0005-0000-0000-00008F130000}"/>
    <cellStyle name="Normal 10 2 10 27 3 8" xfId="5144" xr:uid="{00000000-0005-0000-0000-000090130000}"/>
    <cellStyle name="Normal 10 2 10 27 3 9" xfId="5145" xr:uid="{00000000-0005-0000-0000-000091130000}"/>
    <cellStyle name="Normal 10 2 10 27 4" xfId="5146" xr:uid="{00000000-0005-0000-0000-000092130000}"/>
    <cellStyle name="Normal 10 2 10 27 4 10" xfId="5147" xr:uid="{00000000-0005-0000-0000-000093130000}"/>
    <cellStyle name="Normal 10 2 10 27 4 2" xfId="5148" xr:uid="{00000000-0005-0000-0000-000094130000}"/>
    <cellStyle name="Normal 10 2 10 27 4 3" xfId="5149" xr:uid="{00000000-0005-0000-0000-000095130000}"/>
    <cellStyle name="Normal 10 2 10 27 4 4" xfId="5150" xr:uid="{00000000-0005-0000-0000-000096130000}"/>
    <cellStyle name="Normal 10 2 10 27 4 5" xfId="5151" xr:uid="{00000000-0005-0000-0000-000097130000}"/>
    <cellStyle name="Normal 10 2 10 27 4 6" xfId="5152" xr:uid="{00000000-0005-0000-0000-000098130000}"/>
    <cellStyle name="Normal 10 2 10 27 4 7" xfId="5153" xr:uid="{00000000-0005-0000-0000-000099130000}"/>
    <cellStyle name="Normal 10 2 10 27 4 8" xfId="5154" xr:uid="{00000000-0005-0000-0000-00009A130000}"/>
    <cellStyle name="Normal 10 2 10 27 4 9" xfId="5155" xr:uid="{00000000-0005-0000-0000-00009B130000}"/>
    <cellStyle name="Normal 10 2 10 27 5" xfId="5156" xr:uid="{00000000-0005-0000-0000-00009C130000}"/>
    <cellStyle name="Normal 10 2 10 27 5 10" xfId="5157" xr:uid="{00000000-0005-0000-0000-00009D130000}"/>
    <cellStyle name="Normal 10 2 10 27 5 2" xfId="5158" xr:uid="{00000000-0005-0000-0000-00009E130000}"/>
    <cellStyle name="Normal 10 2 10 27 5 3" xfId="5159" xr:uid="{00000000-0005-0000-0000-00009F130000}"/>
    <cellStyle name="Normal 10 2 10 27 5 4" xfId="5160" xr:uid="{00000000-0005-0000-0000-0000A0130000}"/>
    <cellStyle name="Normal 10 2 10 27 5 5" xfId="5161" xr:uid="{00000000-0005-0000-0000-0000A1130000}"/>
    <cellStyle name="Normal 10 2 10 27 5 6" xfId="5162" xr:uid="{00000000-0005-0000-0000-0000A2130000}"/>
    <cellStyle name="Normal 10 2 10 27 5 7" xfId="5163" xr:uid="{00000000-0005-0000-0000-0000A3130000}"/>
    <cellStyle name="Normal 10 2 10 27 5 8" xfId="5164" xr:uid="{00000000-0005-0000-0000-0000A4130000}"/>
    <cellStyle name="Normal 10 2 10 27 5 9" xfId="5165" xr:uid="{00000000-0005-0000-0000-0000A5130000}"/>
    <cellStyle name="Normal 10 2 10 27 6" xfId="5166" xr:uid="{00000000-0005-0000-0000-0000A6130000}"/>
    <cellStyle name="Normal 10 2 10 27 7" xfId="5167" xr:uid="{00000000-0005-0000-0000-0000A7130000}"/>
    <cellStyle name="Normal 10 2 10 27 8" xfId="5168" xr:uid="{00000000-0005-0000-0000-0000A8130000}"/>
    <cellStyle name="Normal 10 2 10 27 9" xfId="5169" xr:uid="{00000000-0005-0000-0000-0000A9130000}"/>
    <cellStyle name="Normal 10 2 10 28" xfId="5170" xr:uid="{00000000-0005-0000-0000-0000AA130000}"/>
    <cellStyle name="Normal 10 2 10 28 10" xfId="5171" xr:uid="{00000000-0005-0000-0000-0000AB130000}"/>
    <cellStyle name="Normal 10 2 10 28 11" xfId="5172" xr:uid="{00000000-0005-0000-0000-0000AC130000}"/>
    <cellStyle name="Normal 10 2 10 28 12" xfId="5173" xr:uid="{00000000-0005-0000-0000-0000AD130000}"/>
    <cellStyle name="Normal 10 2 10 28 13" xfId="5174" xr:uid="{00000000-0005-0000-0000-0000AE130000}"/>
    <cellStyle name="Normal 10 2 10 28 14" xfId="5175" xr:uid="{00000000-0005-0000-0000-0000AF130000}"/>
    <cellStyle name="Normal 10 2 10 28 2" xfId="5176" xr:uid="{00000000-0005-0000-0000-0000B0130000}"/>
    <cellStyle name="Normal 10 2 10 28 2 10" xfId="5177" xr:uid="{00000000-0005-0000-0000-0000B1130000}"/>
    <cellStyle name="Normal 10 2 10 28 2 2" xfId="5178" xr:uid="{00000000-0005-0000-0000-0000B2130000}"/>
    <cellStyle name="Normal 10 2 10 28 2 3" xfId="5179" xr:uid="{00000000-0005-0000-0000-0000B3130000}"/>
    <cellStyle name="Normal 10 2 10 28 2 4" xfId="5180" xr:uid="{00000000-0005-0000-0000-0000B4130000}"/>
    <cellStyle name="Normal 10 2 10 28 2 5" xfId="5181" xr:uid="{00000000-0005-0000-0000-0000B5130000}"/>
    <cellStyle name="Normal 10 2 10 28 2 6" xfId="5182" xr:uid="{00000000-0005-0000-0000-0000B6130000}"/>
    <cellStyle name="Normal 10 2 10 28 2 7" xfId="5183" xr:uid="{00000000-0005-0000-0000-0000B7130000}"/>
    <cellStyle name="Normal 10 2 10 28 2 8" xfId="5184" xr:uid="{00000000-0005-0000-0000-0000B8130000}"/>
    <cellStyle name="Normal 10 2 10 28 2 9" xfId="5185" xr:uid="{00000000-0005-0000-0000-0000B9130000}"/>
    <cellStyle name="Normal 10 2 10 28 3" xfId="5186" xr:uid="{00000000-0005-0000-0000-0000BA130000}"/>
    <cellStyle name="Normal 10 2 10 28 3 10" xfId="5187" xr:uid="{00000000-0005-0000-0000-0000BB130000}"/>
    <cellStyle name="Normal 10 2 10 28 3 2" xfId="5188" xr:uid="{00000000-0005-0000-0000-0000BC130000}"/>
    <cellStyle name="Normal 10 2 10 28 3 3" xfId="5189" xr:uid="{00000000-0005-0000-0000-0000BD130000}"/>
    <cellStyle name="Normal 10 2 10 28 3 4" xfId="5190" xr:uid="{00000000-0005-0000-0000-0000BE130000}"/>
    <cellStyle name="Normal 10 2 10 28 3 5" xfId="5191" xr:uid="{00000000-0005-0000-0000-0000BF130000}"/>
    <cellStyle name="Normal 10 2 10 28 3 6" xfId="5192" xr:uid="{00000000-0005-0000-0000-0000C0130000}"/>
    <cellStyle name="Normal 10 2 10 28 3 7" xfId="5193" xr:uid="{00000000-0005-0000-0000-0000C1130000}"/>
    <cellStyle name="Normal 10 2 10 28 3 8" xfId="5194" xr:uid="{00000000-0005-0000-0000-0000C2130000}"/>
    <cellStyle name="Normal 10 2 10 28 3 9" xfId="5195" xr:uid="{00000000-0005-0000-0000-0000C3130000}"/>
    <cellStyle name="Normal 10 2 10 28 4" xfId="5196" xr:uid="{00000000-0005-0000-0000-0000C4130000}"/>
    <cellStyle name="Normal 10 2 10 28 4 10" xfId="5197" xr:uid="{00000000-0005-0000-0000-0000C5130000}"/>
    <cellStyle name="Normal 10 2 10 28 4 2" xfId="5198" xr:uid="{00000000-0005-0000-0000-0000C6130000}"/>
    <cellStyle name="Normal 10 2 10 28 4 3" xfId="5199" xr:uid="{00000000-0005-0000-0000-0000C7130000}"/>
    <cellStyle name="Normal 10 2 10 28 4 4" xfId="5200" xr:uid="{00000000-0005-0000-0000-0000C8130000}"/>
    <cellStyle name="Normal 10 2 10 28 4 5" xfId="5201" xr:uid="{00000000-0005-0000-0000-0000C9130000}"/>
    <cellStyle name="Normal 10 2 10 28 4 6" xfId="5202" xr:uid="{00000000-0005-0000-0000-0000CA130000}"/>
    <cellStyle name="Normal 10 2 10 28 4 7" xfId="5203" xr:uid="{00000000-0005-0000-0000-0000CB130000}"/>
    <cellStyle name="Normal 10 2 10 28 4 8" xfId="5204" xr:uid="{00000000-0005-0000-0000-0000CC130000}"/>
    <cellStyle name="Normal 10 2 10 28 4 9" xfId="5205" xr:uid="{00000000-0005-0000-0000-0000CD130000}"/>
    <cellStyle name="Normal 10 2 10 28 5" xfId="5206" xr:uid="{00000000-0005-0000-0000-0000CE130000}"/>
    <cellStyle name="Normal 10 2 10 28 5 10" xfId="5207" xr:uid="{00000000-0005-0000-0000-0000CF130000}"/>
    <cellStyle name="Normal 10 2 10 28 5 2" xfId="5208" xr:uid="{00000000-0005-0000-0000-0000D0130000}"/>
    <cellStyle name="Normal 10 2 10 28 5 3" xfId="5209" xr:uid="{00000000-0005-0000-0000-0000D1130000}"/>
    <cellStyle name="Normal 10 2 10 28 5 4" xfId="5210" xr:uid="{00000000-0005-0000-0000-0000D2130000}"/>
    <cellStyle name="Normal 10 2 10 28 5 5" xfId="5211" xr:uid="{00000000-0005-0000-0000-0000D3130000}"/>
    <cellStyle name="Normal 10 2 10 28 5 6" xfId="5212" xr:uid="{00000000-0005-0000-0000-0000D4130000}"/>
    <cellStyle name="Normal 10 2 10 28 5 7" xfId="5213" xr:uid="{00000000-0005-0000-0000-0000D5130000}"/>
    <cellStyle name="Normal 10 2 10 28 5 8" xfId="5214" xr:uid="{00000000-0005-0000-0000-0000D6130000}"/>
    <cellStyle name="Normal 10 2 10 28 5 9" xfId="5215" xr:uid="{00000000-0005-0000-0000-0000D7130000}"/>
    <cellStyle name="Normal 10 2 10 28 6" xfId="5216" xr:uid="{00000000-0005-0000-0000-0000D8130000}"/>
    <cellStyle name="Normal 10 2 10 28 7" xfId="5217" xr:uid="{00000000-0005-0000-0000-0000D9130000}"/>
    <cellStyle name="Normal 10 2 10 28 8" xfId="5218" xr:uid="{00000000-0005-0000-0000-0000DA130000}"/>
    <cellStyle name="Normal 10 2 10 28 9" xfId="5219" xr:uid="{00000000-0005-0000-0000-0000DB130000}"/>
    <cellStyle name="Normal 10 2 10 29" xfId="5220" xr:uid="{00000000-0005-0000-0000-0000DC130000}"/>
    <cellStyle name="Normal 10 2 10 29 10" xfId="5221" xr:uid="{00000000-0005-0000-0000-0000DD130000}"/>
    <cellStyle name="Normal 10 2 10 29 11" xfId="5222" xr:uid="{00000000-0005-0000-0000-0000DE130000}"/>
    <cellStyle name="Normal 10 2 10 29 12" xfId="5223" xr:uid="{00000000-0005-0000-0000-0000DF130000}"/>
    <cellStyle name="Normal 10 2 10 29 13" xfId="5224" xr:uid="{00000000-0005-0000-0000-0000E0130000}"/>
    <cellStyle name="Normal 10 2 10 29 14" xfId="5225" xr:uid="{00000000-0005-0000-0000-0000E1130000}"/>
    <cellStyle name="Normal 10 2 10 29 2" xfId="5226" xr:uid="{00000000-0005-0000-0000-0000E2130000}"/>
    <cellStyle name="Normal 10 2 10 29 2 10" xfId="5227" xr:uid="{00000000-0005-0000-0000-0000E3130000}"/>
    <cellStyle name="Normal 10 2 10 29 2 2" xfId="5228" xr:uid="{00000000-0005-0000-0000-0000E4130000}"/>
    <cellStyle name="Normal 10 2 10 29 2 3" xfId="5229" xr:uid="{00000000-0005-0000-0000-0000E5130000}"/>
    <cellStyle name="Normal 10 2 10 29 2 4" xfId="5230" xr:uid="{00000000-0005-0000-0000-0000E6130000}"/>
    <cellStyle name="Normal 10 2 10 29 2 5" xfId="5231" xr:uid="{00000000-0005-0000-0000-0000E7130000}"/>
    <cellStyle name="Normal 10 2 10 29 2 6" xfId="5232" xr:uid="{00000000-0005-0000-0000-0000E8130000}"/>
    <cellStyle name="Normal 10 2 10 29 2 7" xfId="5233" xr:uid="{00000000-0005-0000-0000-0000E9130000}"/>
    <cellStyle name="Normal 10 2 10 29 2 8" xfId="5234" xr:uid="{00000000-0005-0000-0000-0000EA130000}"/>
    <cellStyle name="Normal 10 2 10 29 2 9" xfId="5235" xr:uid="{00000000-0005-0000-0000-0000EB130000}"/>
    <cellStyle name="Normal 10 2 10 29 3" xfId="5236" xr:uid="{00000000-0005-0000-0000-0000EC130000}"/>
    <cellStyle name="Normal 10 2 10 29 3 10" xfId="5237" xr:uid="{00000000-0005-0000-0000-0000ED130000}"/>
    <cellStyle name="Normal 10 2 10 29 3 2" xfId="5238" xr:uid="{00000000-0005-0000-0000-0000EE130000}"/>
    <cellStyle name="Normal 10 2 10 29 3 3" xfId="5239" xr:uid="{00000000-0005-0000-0000-0000EF130000}"/>
    <cellStyle name="Normal 10 2 10 29 3 4" xfId="5240" xr:uid="{00000000-0005-0000-0000-0000F0130000}"/>
    <cellStyle name="Normal 10 2 10 29 3 5" xfId="5241" xr:uid="{00000000-0005-0000-0000-0000F1130000}"/>
    <cellStyle name="Normal 10 2 10 29 3 6" xfId="5242" xr:uid="{00000000-0005-0000-0000-0000F2130000}"/>
    <cellStyle name="Normal 10 2 10 29 3 7" xfId="5243" xr:uid="{00000000-0005-0000-0000-0000F3130000}"/>
    <cellStyle name="Normal 10 2 10 29 3 8" xfId="5244" xr:uid="{00000000-0005-0000-0000-0000F4130000}"/>
    <cellStyle name="Normal 10 2 10 29 3 9" xfId="5245" xr:uid="{00000000-0005-0000-0000-0000F5130000}"/>
    <cellStyle name="Normal 10 2 10 29 4" xfId="5246" xr:uid="{00000000-0005-0000-0000-0000F6130000}"/>
    <cellStyle name="Normal 10 2 10 29 4 10" xfId="5247" xr:uid="{00000000-0005-0000-0000-0000F7130000}"/>
    <cellStyle name="Normal 10 2 10 29 4 2" xfId="5248" xr:uid="{00000000-0005-0000-0000-0000F8130000}"/>
    <cellStyle name="Normal 10 2 10 29 4 3" xfId="5249" xr:uid="{00000000-0005-0000-0000-0000F9130000}"/>
    <cellStyle name="Normal 10 2 10 29 4 4" xfId="5250" xr:uid="{00000000-0005-0000-0000-0000FA130000}"/>
    <cellStyle name="Normal 10 2 10 29 4 5" xfId="5251" xr:uid="{00000000-0005-0000-0000-0000FB130000}"/>
    <cellStyle name="Normal 10 2 10 29 4 6" xfId="5252" xr:uid="{00000000-0005-0000-0000-0000FC130000}"/>
    <cellStyle name="Normal 10 2 10 29 4 7" xfId="5253" xr:uid="{00000000-0005-0000-0000-0000FD130000}"/>
    <cellStyle name="Normal 10 2 10 29 4 8" xfId="5254" xr:uid="{00000000-0005-0000-0000-0000FE130000}"/>
    <cellStyle name="Normal 10 2 10 29 4 9" xfId="5255" xr:uid="{00000000-0005-0000-0000-0000FF130000}"/>
    <cellStyle name="Normal 10 2 10 29 5" xfId="5256" xr:uid="{00000000-0005-0000-0000-000000140000}"/>
    <cellStyle name="Normal 10 2 10 29 5 10" xfId="5257" xr:uid="{00000000-0005-0000-0000-000001140000}"/>
    <cellStyle name="Normal 10 2 10 29 5 2" xfId="5258" xr:uid="{00000000-0005-0000-0000-000002140000}"/>
    <cellStyle name="Normal 10 2 10 29 5 3" xfId="5259" xr:uid="{00000000-0005-0000-0000-000003140000}"/>
    <cellStyle name="Normal 10 2 10 29 5 4" xfId="5260" xr:uid="{00000000-0005-0000-0000-000004140000}"/>
    <cellStyle name="Normal 10 2 10 29 5 5" xfId="5261" xr:uid="{00000000-0005-0000-0000-000005140000}"/>
    <cellStyle name="Normal 10 2 10 29 5 6" xfId="5262" xr:uid="{00000000-0005-0000-0000-000006140000}"/>
    <cellStyle name="Normal 10 2 10 29 5 7" xfId="5263" xr:uid="{00000000-0005-0000-0000-000007140000}"/>
    <cellStyle name="Normal 10 2 10 29 5 8" xfId="5264" xr:uid="{00000000-0005-0000-0000-000008140000}"/>
    <cellStyle name="Normal 10 2 10 29 5 9" xfId="5265" xr:uid="{00000000-0005-0000-0000-000009140000}"/>
    <cellStyle name="Normal 10 2 10 29 6" xfId="5266" xr:uid="{00000000-0005-0000-0000-00000A140000}"/>
    <cellStyle name="Normal 10 2 10 29 7" xfId="5267" xr:uid="{00000000-0005-0000-0000-00000B140000}"/>
    <cellStyle name="Normal 10 2 10 29 8" xfId="5268" xr:uid="{00000000-0005-0000-0000-00000C140000}"/>
    <cellStyle name="Normal 10 2 10 29 9" xfId="5269" xr:uid="{00000000-0005-0000-0000-00000D140000}"/>
    <cellStyle name="Normal 10 2 10 3" xfId="5270" xr:uid="{00000000-0005-0000-0000-00000E140000}"/>
    <cellStyle name="Normal 10 2 10 3 10" xfId="5271" xr:uid="{00000000-0005-0000-0000-00000F140000}"/>
    <cellStyle name="Normal 10 2 10 3 11" xfId="5272" xr:uid="{00000000-0005-0000-0000-000010140000}"/>
    <cellStyle name="Normal 10 2 10 3 12" xfId="5273" xr:uid="{00000000-0005-0000-0000-000011140000}"/>
    <cellStyle name="Normal 10 2 10 3 13" xfId="5274" xr:uid="{00000000-0005-0000-0000-000012140000}"/>
    <cellStyle name="Normal 10 2 10 3 14" xfId="5275" xr:uid="{00000000-0005-0000-0000-000013140000}"/>
    <cellStyle name="Normal 10 2 10 3 15" xfId="5276" xr:uid="{00000000-0005-0000-0000-000014140000}"/>
    <cellStyle name="Normal 10 2 10 3 2" xfId="5277" xr:uid="{00000000-0005-0000-0000-000015140000}"/>
    <cellStyle name="Normal 10 2 10 3 2 10" xfId="5278" xr:uid="{00000000-0005-0000-0000-000016140000}"/>
    <cellStyle name="Normal 10 2 10 3 2 2" xfId="5279" xr:uid="{00000000-0005-0000-0000-000017140000}"/>
    <cellStyle name="Normal 10 2 10 3 2 3" xfId="5280" xr:uid="{00000000-0005-0000-0000-000018140000}"/>
    <cellStyle name="Normal 10 2 10 3 2 4" xfId="5281" xr:uid="{00000000-0005-0000-0000-000019140000}"/>
    <cellStyle name="Normal 10 2 10 3 2 5" xfId="5282" xr:uid="{00000000-0005-0000-0000-00001A140000}"/>
    <cellStyle name="Normal 10 2 10 3 2 6" xfId="5283" xr:uid="{00000000-0005-0000-0000-00001B140000}"/>
    <cellStyle name="Normal 10 2 10 3 2 7" xfId="5284" xr:uid="{00000000-0005-0000-0000-00001C140000}"/>
    <cellStyle name="Normal 10 2 10 3 2 8" xfId="5285" xr:uid="{00000000-0005-0000-0000-00001D140000}"/>
    <cellStyle name="Normal 10 2 10 3 2 9" xfId="5286" xr:uid="{00000000-0005-0000-0000-00001E140000}"/>
    <cellStyle name="Normal 10 2 10 3 3" xfId="5287" xr:uid="{00000000-0005-0000-0000-00001F140000}"/>
    <cellStyle name="Normal 10 2 10 3 3 10" xfId="5288" xr:uid="{00000000-0005-0000-0000-000020140000}"/>
    <cellStyle name="Normal 10 2 10 3 3 2" xfId="5289" xr:uid="{00000000-0005-0000-0000-000021140000}"/>
    <cellStyle name="Normal 10 2 10 3 3 3" xfId="5290" xr:uid="{00000000-0005-0000-0000-000022140000}"/>
    <cellStyle name="Normal 10 2 10 3 3 4" xfId="5291" xr:uid="{00000000-0005-0000-0000-000023140000}"/>
    <cellStyle name="Normal 10 2 10 3 3 5" xfId="5292" xr:uid="{00000000-0005-0000-0000-000024140000}"/>
    <cellStyle name="Normal 10 2 10 3 3 6" xfId="5293" xr:uid="{00000000-0005-0000-0000-000025140000}"/>
    <cellStyle name="Normal 10 2 10 3 3 7" xfId="5294" xr:uid="{00000000-0005-0000-0000-000026140000}"/>
    <cellStyle name="Normal 10 2 10 3 3 8" xfId="5295" xr:uid="{00000000-0005-0000-0000-000027140000}"/>
    <cellStyle name="Normal 10 2 10 3 3 9" xfId="5296" xr:uid="{00000000-0005-0000-0000-000028140000}"/>
    <cellStyle name="Normal 10 2 10 3 4" xfId="5297" xr:uid="{00000000-0005-0000-0000-000029140000}"/>
    <cellStyle name="Normal 10 2 10 3 4 10" xfId="5298" xr:uid="{00000000-0005-0000-0000-00002A140000}"/>
    <cellStyle name="Normal 10 2 10 3 4 2" xfId="5299" xr:uid="{00000000-0005-0000-0000-00002B140000}"/>
    <cellStyle name="Normal 10 2 10 3 4 3" xfId="5300" xr:uid="{00000000-0005-0000-0000-00002C140000}"/>
    <cellStyle name="Normal 10 2 10 3 4 4" xfId="5301" xr:uid="{00000000-0005-0000-0000-00002D140000}"/>
    <cellStyle name="Normal 10 2 10 3 4 5" xfId="5302" xr:uid="{00000000-0005-0000-0000-00002E140000}"/>
    <cellStyle name="Normal 10 2 10 3 4 6" xfId="5303" xr:uid="{00000000-0005-0000-0000-00002F140000}"/>
    <cellStyle name="Normal 10 2 10 3 4 7" xfId="5304" xr:uid="{00000000-0005-0000-0000-000030140000}"/>
    <cellStyle name="Normal 10 2 10 3 4 8" xfId="5305" xr:uid="{00000000-0005-0000-0000-000031140000}"/>
    <cellStyle name="Normal 10 2 10 3 4 9" xfId="5306" xr:uid="{00000000-0005-0000-0000-000032140000}"/>
    <cellStyle name="Normal 10 2 10 3 5" xfId="5307" xr:uid="{00000000-0005-0000-0000-000033140000}"/>
    <cellStyle name="Normal 10 2 10 3 5 10" xfId="5308" xr:uid="{00000000-0005-0000-0000-000034140000}"/>
    <cellStyle name="Normal 10 2 10 3 5 2" xfId="5309" xr:uid="{00000000-0005-0000-0000-000035140000}"/>
    <cellStyle name="Normal 10 2 10 3 5 3" xfId="5310" xr:uid="{00000000-0005-0000-0000-000036140000}"/>
    <cellStyle name="Normal 10 2 10 3 5 4" xfId="5311" xr:uid="{00000000-0005-0000-0000-000037140000}"/>
    <cellStyle name="Normal 10 2 10 3 5 5" xfId="5312" xr:uid="{00000000-0005-0000-0000-000038140000}"/>
    <cellStyle name="Normal 10 2 10 3 5 6" xfId="5313" xr:uid="{00000000-0005-0000-0000-000039140000}"/>
    <cellStyle name="Normal 10 2 10 3 5 7" xfId="5314" xr:uid="{00000000-0005-0000-0000-00003A140000}"/>
    <cellStyle name="Normal 10 2 10 3 5 8" xfId="5315" xr:uid="{00000000-0005-0000-0000-00003B140000}"/>
    <cellStyle name="Normal 10 2 10 3 5 9" xfId="5316" xr:uid="{00000000-0005-0000-0000-00003C140000}"/>
    <cellStyle name="Normal 10 2 10 3 6" xfId="5317" xr:uid="{00000000-0005-0000-0000-00003D140000}"/>
    <cellStyle name="Normal 10 2 10 3 7" xfId="5318" xr:uid="{00000000-0005-0000-0000-00003E140000}"/>
    <cellStyle name="Normal 10 2 10 3 8" xfId="5319" xr:uid="{00000000-0005-0000-0000-00003F140000}"/>
    <cellStyle name="Normal 10 2 10 3 9" xfId="5320" xr:uid="{00000000-0005-0000-0000-000040140000}"/>
    <cellStyle name="Normal 10 2 10 30" xfId="5321" xr:uid="{00000000-0005-0000-0000-000041140000}"/>
    <cellStyle name="Normal 10 2 10 30 10" xfId="5322" xr:uid="{00000000-0005-0000-0000-000042140000}"/>
    <cellStyle name="Normal 10 2 10 30 11" xfId="5323" xr:uid="{00000000-0005-0000-0000-000043140000}"/>
    <cellStyle name="Normal 10 2 10 30 12" xfId="5324" xr:uid="{00000000-0005-0000-0000-000044140000}"/>
    <cellStyle name="Normal 10 2 10 30 13" xfId="5325" xr:uid="{00000000-0005-0000-0000-000045140000}"/>
    <cellStyle name="Normal 10 2 10 30 14" xfId="5326" xr:uid="{00000000-0005-0000-0000-000046140000}"/>
    <cellStyle name="Normal 10 2 10 30 2" xfId="5327" xr:uid="{00000000-0005-0000-0000-000047140000}"/>
    <cellStyle name="Normal 10 2 10 30 2 10" xfId="5328" xr:uid="{00000000-0005-0000-0000-000048140000}"/>
    <cellStyle name="Normal 10 2 10 30 2 2" xfId="5329" xr:uid="{00000000-0005-0000-0000-000049140000}"/>
    <cellStyle name="Normal 10 2 10 30 2 3" xfId="5330" xr:uid="{00000000-0005-0000-0000-00004A140000}"/>
    <cellStyle name="Normal 10 2 10 30 2 4" xfId="5331" xr:uid="{00000000-0005-0000-0000-00004B140000}"/>
    <cellStyle name="Normal 10 2 10 30 2 5" xfId="5332" xr:uid="{00000000-0005-0000-0000-00004C140000}"/>
    <cellStyle name="Normal 10 2 10 30 2 6" xfId="5333" xr:uid="{00000000-0005-0000-0000-00004D140000}"/>
    <cellStyle name="Normal 10 2 10 30 2 7" xfId="5334" xr:uid="{00000000-0005-0000-0000-00004E140000}"/>
    <cellStyle name="Normal 10 2 10 30 2 8" xfId="5335" xr:uid="{00000000-0005-0000-0000-00004F140000}"/>
    <cellStyle name="Normal 10 2 10 30 2 9" xfId="5336" xr:uid="{00000000-0005-0000-0000-000050140000}"/>
    <cellStyle name="Normal 10 2 10 30 3" xfId="5337" xr:uid="{00000000-0005-0000-0000-000051140000}"/>
    <cellStyle name="Normal 10 2 10 30 3 10" xfId="5338" xr:uid="{00000000-0005-0000-0000-000052140000}"/>
    <cellStyle name="Normal 10 2 10 30 3 2" xfId="5339" xr:uid="{00000000-0005-0000-0000-000053140000}"/>
    <cellStyle name="Normal 10 2 10 30 3 3" xfId="5340" xr:uid="{00000000-0005-0000-0000-000054140000}"/>
    <cellStyle name="Normal 10 2 10 30 3 4" xfId="5341" xr:uid="{00000000-0005-0000-0000-000055140000}"/>
    <cellStyle name="Normal 10 2 10 30 3 5" xfId="5342" xr:uid="{00000000-0005-0000-0000-000056140000}"/>
    <cellStyle name="Normal 10 2 10 30 3 6" xfId="5343" xr:uid="{00000000-0005-0000-0000-000057140000}"/>
    <cellStyle name="Normal 10 2 10 30 3 7" xfId="5344" xr:uid="{00000000-0005-0000-0000-000058140000}"/>
    <cellStyle name="Normal 10 2 10 30 3 8" xfId="5345" xr:uid="{00000000-0005-0000-0000-000059140000}"/>
    <cellStyle name="Normal 10 2 10 30 3 9" xfId="5346" xr:uid="{00000000-0005-0000-0000-00005A140000}"/>
    <cellStyle name="Normal 10 2 10 30 4" xfId="5347" xr:uid="{00000000-0005-0000-0000-00005B140000}"/>
    <cellStyle name="Normal 10 2 10 30 4 10" xfId="5348" xr:uid="{00000000-0005-0000-0000-00005C140000}"/>
    <cellStyle name="Normal 10 2 10 30 4 2" xfId="5349" xr:uid="{00000000-0005-0000-0000-00005D140000}"/>
    <cellStyle name="Normal 10 2 10 30 4 3" xfId="5350" xr:uid="{00000000-0005-0000-0000-00005E140000}"/>
    <cellStyle name="Normal 10 2 10 30 4 4" xfId="5351" xr:uid="{00000000-0005-0000-0000-00005F140000}"/>
    <cellStyle name="Normal 10 2 10 30 4 5" xfId="5352" xr:uid="{00000000-0005-0000-0000-000060140000}"/>
    <cellStyle name="Normal 10 2 10 30 4 6" xfId="5353" xr:uid="{00000000-0005-0000-0000-000061140000}"/>
    <cellStyle name="Normal 10 2 10 30 4 7" xfId="5354" xr:uid="{00000000-0005-0000-0000-000062140000}"/>
    <cellStyle name="Normal 10 2 10 30 4 8" xfId="5355" xr:uid="{00000000-0005-0000-0000-000063140000}"/>
    <cellStyle name="Normal 10 2 10 30 4 9" xfId="5356" xr:uid="{00000000-0005-0000-0000-000064140000}"/>
    <cellStyle name="Normal 10 2 10 30 5" xfId="5357" xr:uid="{00000000-0005-0000-0000-000065140000}"/>
    <cellStyle name="Normal 10 2 10 30 5 10" xfId="5358" xr:uid="{00000000-0005-0000-0000-000066140000}"/>
    <cellStyle name="Normal 10 2 10 30 5 2" xfId="5359" xr:uid="{00000000-0005-0000-0000-000067140000}"/>
    <cellStyle name="Normal 10 2 10 30 5 3" xfId="5360" xr:uid="{00000000-0005-0000-0000-000068140000}"/>
    <cellStyle name="Normal 10 2 10 30 5 4" xfId="5361" xr:uid="{00000000-0005-0000-0000-000069140000}"/>
    <cellStyle name="Normal 10 2 10 30 5 5" xfId="5362" xr:uid="{00000000-0005-0000-0000-00006A140000}"/>
    <cellStyle name="Normal 10 2 10 30 5 6" xfId="5363" xr:uid="{00000000-0005-0000-0000-00006B140000}"/>
    <cellStyle name="Normal 10 2 10 30 5 7" xfId="5364" xr:uid="{00000000-0005-0000-0000-00006C140000}"/>
    <cellStyle name="Normal 10 2 10 30 5 8" xfId="5365" xr:uid="{00000000-0005-0000-0000-00006D140000}"/>
    <cellStyle name="Normal 10 2 10 30 5 9" xfId="5366" xr:uid="{00000000-0005-0000-0000-00006E140000}"/>
    <cellStyle name="Normal 10 2 10 30 6" xfId="5367" xr:uid="{00000000-0005-0000-0000-00006F140000}"/>
    <cellStyle name="Normal 10 2 10 30 7" xfId="5368" xr:uid="{00000000-0005-0000-0000-000070140000}"/>
    <cellStyle name="Normal 10 2 10 30 8" xfId="5369" xr:uid="{00000000-0005-0000-0000-000071140000}"/>
    <cellStyle name="Normal 10 2 10 30 9" xfId="5370" xr:uid="{00000000-0005-0000-0000-000072140000}"/>
    <cellStyle name="Normal 10 2 10 31" xfId="5371" xr:uid="{00000000-0005-0000-0000-000073140000}"/>
    <cellStyle name="Normal 10 2 10 31 10" xfId="5372" xr:uid="{00000000-0005-0000-0000-000074140000}"/>
    <cellStyle name="Normal 10 2 10 31 11" xfId="5373" xr:uid="{00000000-0005-0000-0000-000075140000}"/>
    <cellStyle name="Normal 10 2 10 31 12" xfId="5374" xr:uid="{00000000-0005-0000-0000-000076140000}"/>
    <cellStyle name="Normal 10 2 10 31 13" xfId="5375" xr:uid="{00000000-0005-0000-0000-000077140000}"/>
    <cellStyle name="Normal 10 2 10 31 14" xfId="5376" xr:uid="{00000000-0005-0000-0000-000078140000}"/>
    <cellStyle name="Normal 10 2 10 31 2" xfId="5377" xr:uid="{00000000-0005-0000-0000-000079140000}"/>
    <cellStyle name="Normal 10 2 10 31 2 10" xfId="5378" xr:uid="{00000000-0005-0000-0000-00007A140000}"/>
    <cellStyle name="Normal 10 2 10 31 2 2" xfId="5379" xr:uid="{00000000-0005-0000-0000-00007B140000}"/>
    <cellStyle name="Normal 10 2 10 31 2 3" xfId="5380" xr:uid="{00000000-0005-0000-0000-00007C140000}"/>
    <cellStyle name="Normal 10 2 10 31 2 4" xfId="5381" xr:uid="{00000000-0005-0000-0000-00007D140000}"/>
    <cellStyle name="Normal 10 2 10 31 2 5" xfId="5382" xr:uid="{00000000-0005-0000-0000-00007E140000}"/>
    <cellStyle name="Normal 10 2 10 31 2 6" xfId="5383" xr:uid="{00000000-0005-0000-0000-00007F140000}"/>
    <cellStyle name="Normal 10 2 10 31 2 7" xfId="5384" xr:uid="{00000000-0005-0000-0000-000080140000}"/>
    <cellStyle name="Normal 10 2 10 31 2 8" xfId="5385" xr:uid="{00000000-0005-0000-0000-000081140000}"/>
    <cellStyle name="Normal 10 2 10 31 2 9" xfId="5386" xr:uid="{00000000-0005-0000-0000-000082140000}"/>
    <cellStyle name="Normal 10 2 10 31 3" xfId="5387" xr:uid="{00000000-0005-0000-0000-000083140000}"/>
    <cellStyle name="Normal 10 2 10 31 3 10" xfId="5388" xr:uid="{00000000-0005-0000-0000-000084140000}"/>
    <cellStyle name="Normal 10 2 10 31 3 2" xfId="5389" xr:uid="{00000000-0005-0000-0000-000085140000}"/>
    <cellStyle name="Normal 10 2 10 31 3 3" xfId="5390" xr:uid="{00000000-0005-0000-0000-000086140000}"/>
    <cellStyle name="Normal 10 2 10 31 3 4" xfId="5391" xr:uid="{00000000-0005-0000-0000-000087140000}"/>
    <cellStyle name="Normal 10 2 10 31 3 5" xfId="5392" xr:uid="{00000000-0005-0000-0000-000088140000}"/>
    <cellStyle name="Normal 10 2 10 31 3 6" xfId="5393" xr:uid="{00000000-0005-0000-0000-000089140000}"/>
    <cellStyle name="Normal 10 2 10 31 3 7" xfId="5394" xr:uid="{00000000-0005-0000-0000-00008A140000}"/>
    <cellStyle name="Normal 10 2 10 31 3 8" xfId="5395" xr:uid="{00000000-0005-0000-0000-00008B140000}"/>
    <cellStyle name="Normal 10 2 10 31 3 9" xfId="5396" xr:uid="{00000000-0005-0000-0000-00008C140000}"/>
    <cellStyle name="Normal 10 2 10 31 4" xfId="5397" xr:uid="{00000000-0005-0000-0000-00008D140000}"/>
    <cellStyle name="Normal 10 2 10 31 4 10" xfId="5398" xr:uid="{00000000-0005-0000-0000-00008E140000}"/>
    <cellStyle name="Normal 10 2 10 31 4 2" xfId="5399" xr:uid="{00000000-0005-0000-0000-00008F140000}"/>
    <cellStyle name="Normal 10 2 10 31 4 3" xfId="5400" xr:uid="{00000000-0005-0000-0000-000090140000}"/>
    <cellStyle name="Normal 10 2 10 31 4 4" xfId="5401" xr:uid="{00000000-0005-0000-0000-000091140000}"/>
    <cellStyle name="Normal 10 2 10 31 4 5" xfId="5402" xr:uid="{00000000-0005-0000-0000-000092140000}"/>
    <cellStyle name="Normal 10 2 10 31 4 6" xfId="5403" xr:uid="{00000000-0005-0000-0000-000093140000}"/>
    <cellStyle name="Normal 10 2 10 31 4 7" xfId="5404" xr:uid="{00000000-0005-0000-0000-000094140000}"/>
    <cellStyle name="Normal 10 2 10 31 4 8" xfId="5405" xr:uid="{00000000-0005-0000-0000-000095140000}"/>
    <cellStyle name="Normal 10 2 10 31 4 9" xfId="5406" xr:uid="{00000000-0005-0000-0000-000096140000}"/>
    <cellStyle name="Normal 10 2 10 31 5" xfId="5407" xr:uid="{00000000-0005-0000-0000-000097140000}"/>
    <cellStyle name="Normal 10 2 10 31 5 10" xfId="5408" xr:uid="{00000000-0005-0000-0000-000098140000}"/>
    <cellStyle name="Normal 10 2 10 31 5 2" xfId="5409" xr:uid="{00000000-0005-0000-0000-000099140000}"/>
    <cellStyle name="Normal 10 2 10 31 5 3" xfId="5410" xr:uid="{00000000-0005-0000-0000-00009A140000}"/>
    <cellStyle name="Normal 10 2 10 31 5 4" xfId="5411" xr:uid="{00000000-0005-0000-0000-00009B140000}"/>
    <cellStyle name="Normal 10 2 10 31 5 5" xfId="5412" xr:uid="{00000000-0005-0000-0000-00009C140000}"/>
    <cellStyle name="Normal 10 2 10 31 5 6" xfId="5413" xr:uid="{00000000-0005-0000-0000-00009D140000}"/>
    <cellStyle name="Normal 10 2 10 31 5 7" xfId="5414" xr:uid="{00000000-0005-0000-0000-00009E140000}"/>
    <cellStyle name="Normal 10 2 10 31 5 8" xfId="5415" xr:uid="{00000000-0005-0000-0000-00009F140000}"/>
    <cellStyle name="Normal 10 2 10 31 5 9" xfId="5416" xr:uid="{00000000-0005-0000-0000-0000A0140000}"/>
    <cellStyle name="Normal 10 2 10 31 6" xfId="5417" xr:uid="{00000000-0005-0000-0000-0000A1140000}"/>
    <cellStyle name="Normal 10 2 10 31 7" xfId="5418" xr:uid="{00000000-0005-0000-0000-0000A2140000}"/>
    <cellStyle name="Normal 10 2 10 31 8" xfId="5419" xr:uid="{00000000-0005-0000-0000-0000A3140000}"/>
    <cellStyle name="Normal 10 2 10 31 9" xfId="5420" xr:uid="{00000000-0005-0000-0000-0000A4140000}"/>
    <cellStyle name="Normal 10 2 10 32" xfId="5421" xr:uid="{00000000-0005-0000-0000-0000A5140000}"/>
    <cellStyle name="Normal 10 2 10 32 10" xfId="5422" xr:uid="{00000000-0005-0000-0000-0000A6140000}"/>
    <cellStyle name="Normal 10 2 10 32 11" xfId="5423" xr:uid="{00000000-0005-0000-0000-0000A7140000}"/>
    <cellStyle name="Normal 10 2 10 32 12" xfId="5424" xr:uid="{00000000-0005-0000-0000-0000A8140000}"/>
    <cellStyle name="Normal 10 2 10 32 13" xfId="5425" xr:uid="{00000000-0005-0000-0000-0000A9140000}"/>
    <cellStyle name="Normal 10 2 10 32 14" xfId="5426" xr:uid="{00000000-0005-0000-0000-0000AA140000}"/>
    <cellStyle name="Normal 10 2 10 32 2" xfId="5427" xr:uid="{00000000-0005-0000-0000-0000AB140000}"/>
    <cellStyle name="Normal 10 2 10 32 2 10" xfId="5428" xr:uid="{00000000-0005-0000-0000-0000AC140000}"/>
    <cellStyle name="Normal 10 2 10 32 2 2" xfId="5429" xr:uid="{00000000-0005-0000-0000-0000AD140000}"/>
    <cellStyle name="Normal 10 2 10 32 2 3" xfId="5430" xr:uid="{00000000-0005-0000-0000-0000AE140000}"/>
    <cellStyle name="Normal 10 2 10 32 2 4" xfId="5431" xr:uid="{00000000-0005-0000-0000-0000AF140000}"/>
    <cellStyle name="Normal 10 2 10 32 2 5" xfId="5432" xr:uid="{00000000-0005-0000-0000-0000B0140000}"/>
    <cellStyle name="Normal 10 2 10 32 2 6" xfId="5433" xr:uid="{00000000-0005-0000-0000-0000B1140000}"/>
    <cellStyle name="Normal 10 2 10 32 2 7" xfId="5434" xr:uid="{00000000-0005-0000-0000-0000B2140000}"/>
    <cellStyle name="Normal 10 2 10 32 2 8" xfId="5435" xr:uid="{00000000-0005-0000-0000-0000B3140000}"/>
    <cellStyle name="Normal 10 2 10 32 2 9" xfId="5436" xr:uid="{00000000-0005-0000-0000-0000B4140000}"/>
    <cellStyle name="Normal 10 2 10 32 3" xfId="5437" xr:uid="{00000000-0005-0000-0000-0000B5140000}"/>
    <cellStyle name="Normal 10 2 10 32 3 10" xfId="5438" xr:uid="{00000000-0005-0000-0000-0000B6140000}"/>
    <cellStyle name="Normal 10 2 10 32 3 2" xfId="5439" xr:uid="{00000000-0005-0000-0000-0000B7140000}"/>
    <cellStyle name="Normal 10 2 10 32 3 3" xfId="5440" xr:uid="{00000000-0005-0000-0000-0000B8140000}"/>
    <cellStyle name="Normal 10 2 10 32 3 4" xfId="5441" xr:uid="{00000000-0005-0000-0000-0000B9140000}"/>
    <cellStyle name="Normal 10 2 10 32 3 5" xfId="5442" xr:uid="{00000000-0005-0000-0000-0000BA140000}"/>
    <cellStyle name="Normal 10 2 10 32 3 6" xfId="5443" xr:uid="{00000000-0005-0000-0000-0000BB140000}"/>
    <cellStyle name="Normal 10 2 10 32 3 7" xfId="5444" xr:uid="{00000000-0005-0000-0000-0000BC140000}"/>
    <cellStyle name="Normal 10 2 10 32 3 8" xfId="5445" xr:uid="{00000000-0005-0000-0000-0000BD140000}"/>
    <cellStyle name="Normal 10 2 10 32 3 9" xfId="5446" xr:uid="{00000000-0005-0000-0000-0000BE140000}"/>
    <cellStyle name="Normal 10 2 10 32 4" xfId="5447" xr:uid="{00000000-0005-0000-0000-0000BF140000}"/>
    <cellStyle name="Normal 10 2 10 32 4 10" xfId="5448" xr:uid="{00000000-0005-0000-0000-0000C0140000}"/>
    <cellStyle name="Normal 10 2 10 32 4 2" xfId="5449" xr:uid="{00000000-0005-0000-0000-0000C1140000}"/>
    <cellStyle name="Normal 10 2 10 32 4 3" xfId="5450" xr:uid="{00000000-0005-0000-0000-0000C2140000}"/>
    <cellStyle name="Normal 10 2 10 32 4 4" xfId="5451" xr:uid="{00000000-0005-0000-0000-0000C3140000}"/>
    <cellStyle name="Normal 10 2 10 32 4 5" xfId="5452" xr:uid="{00000000-0005-0000-0000-0000C4140000}"/>
    <cellStyle name="Normal 10 2 10 32 4 6" xfId="5453" xr:uid="{00000000-0005-0000-0000-0000C5140000}"/>
    <cellStyle name="Normal 10 2 10 32 4 7" xfId="5454" xr:uid="{00000000-0005-0000-0000-0000C6140000}"/>
    <cellStyle name="Normal 10 2 10 32 4 8" xfId="5455" xr:uid="{00000000-0005-0000-0000-0000C7140000}"/>
    <cellStyle name="Normal 10 2 10 32 4 9" xfId="5456" xr:uid="{00000000-0005-0000-0000-0000C8140000}"/>
    <cellStyle name="Normal 10 2 10 32 5" xfId="5457" xr:uid="{00000000-0005-0000-0000-0000C9140000}"/>
    <cellStyle name="Normal 10 2 10 32 5 10" xfId="5458" xr:uid="{00000000-0005-0000-0000-0000CA140000}"/>
    <cellStyle name="Normal 10 2 10 32 5 2" xfId="5459" xr:uid="{00000000-0005-0000-0000-0000CB140000}"/>
    <cellStyle name="Normal 10 2 10 32 5 3" xfId="5460" xr:uid="{00000000-0005-0000-0000-0000CC140000}"/>
    <cellStyle name="Normal 10 2 10 32 5 4" xfId="5461" xr:uid="{00000000-0005-0000-0000-0000CD140000}"/>
    <cellStyle name="Normal 10 2 10 32 5 5" xfId="5462" xr:uid="{00000000-0005-0000-0000-0000CE140000}"/>
    <cellStyle name="Normal 10 2 10 32 5 6" xfId="5463" xr:uid="{00000000-0005-0000-0000-0000CF140000}"/>
    <cellStyle name="Normal 10 2 10 32 5 7" xfId="5464" xr:uid="{00000000-0005-0000-0000-0000D0140000}"/>
    <cellStyle name="Normal 10 2 10 32 5 8" xfId="5465" xr:uid="{00000000-0005-0000-0000-0000D1140000}"/>
    <cellStyle name="Normal 10 2 10 32 5 9" xfId="5466" xr:uid="{00000000-0005-0000-0000-0000D2140000}"/>
    <cellStyle name="Normal 10 2 10 32 6" xfId="5467" xr:uid="{00000000-0005-0000-0000-0000D3140000}"/>
    <cellStyle name="Normal 10 2 10 32 7" xfId="5468" xr:uid="{00000000-0005-0000-0000-0000D4140000}"/>
    <cellStyle name="Normal 10 2 10 32 8" xfId="5469" xr:uid="{00000000-0005-0000-0000-0000D5140000}"/>
    <cellStyle name="Normal 10 2 10 32 9" xfId="5470" xr:uid="{00000000-0005-0000-0000-0000D6140000}"/>
    <cellStyle name="Normal 10 2 10 33" xfId="5471" xr:uid="{00000000-0005-0000-0000-0000D7140000}"/>
    <cellStyle name="Normal 10 2 10 33 10" xfId="5472" xr:uid="{00000000-0005-0000-0000-0000D8140000}"/>
    <cellStyle name="Normal 10 2 10 33 11" xfId="5473" xr:uid="{00000000-0005-0000-0000-0000D9140000}"/>
    <cellStyle name="Normal 10 2 10 33 12" xfId="5474" xr:uid="{00000000-0005-0000-0000-0000DA140000}"/>
    <cellStyle name="Normal 10 2 10 33 13" xfId="5475" xr:uid="{00000000-0005-0000-0000-0000DB140000}"/>
    <cellStyle name="Normal 10 2 10 33 14" xfId="5476" xr:uid="{00000000-0005-0000-0000-0000DC140000}"/>
    <cellStyle name="Normal 10 2 10 33 2" xfId="5477" xr:uid="{00000000-0005-0000-0000-0000DD140000}"/>
    <cellStyle name="Normal 10 2 10 33 2 10" xfId="5478" xr:uid="{00000000-0005-0000-0000-0000DE140000}"/>
    <cellStyle name="Normal 10 2 10 33 2 2" xfId="5479" xr:uid="{00000000-0005-0000-0000-0000DF140000}"/>
    <cellStyle name="Normal 10 2 10 33 2 3" xfId="5480" xr:uid="{00000000-0005-0000-0000-0000E0140000}"/>
    <cellStyle name="Normal 10 2 10 33 2 4" xfId="5481" xr:uid="{00000000-0005-0000-0000-0000E1140000}"/>
    <cellStyle name="Normal 10 2 10 33 2 5" xfId="5482" xr:uid="{00000000-0005-0000-0000-0000E2140000}"/>
    <cellStyle name="Normal 10 2 10 33 2 6" xfId="5483" xr:uid="{00000000-0005-0000-0000-0000E3140000}"/>
    <cellStyle name="Normal 10 2 10 33 2 7" xfId="5484" xr:uid="{00000000-0005-0000-0000-0000E4140000}"/>
    <cellStyle name="Normal 10 2 10 33 2 8" xfId="5485" xr:uid="{00000000-0005-0000-0000-0000E5140000}"/>
    <cellStyle name="Normal 10 2 10 33 2 9" xfId="5486" xr:uid="{00000000-0005-0000-0000-0000E6140000}"/>
    <cellStyle name="Normal 10 2 10 33 3" xfId="5487" xr:uid="{00000000-0005-0000-0000-0000E7140000}"/>
    <cellStyle name="Normal 10 2 10 33 3 10" xfId="5488" xr:uid="{00000000-0005-0000-0000-0000E8140000}"/>
    <cellStyle name="Normal 10 2 10 33 3 2" xfId="5489" xr:uid="{00000000-0005-0000-0000-0000E9140000}"/>
    <cellStyle name="Normal 10 2 10 33 3 3" xfId="5490" xr:uid="{00000000-0005-0000-0000-0000EA140000}"/>
    <cellStyle name="Normal 10 2 10 33 3 4" xfId="5491" xr:uid="{00000000-0005-0000-0000-0000EB140000}"/>
    <cellStyle name="Normal 10 2 10 33 3 5" xfId="5492" xr:uid="{00000000-0005-0000-0000-0000EC140000}"/>
    <cellStyle name="Normal 10 2 10 33 3 6" xfId="5493" xr:uid="{00000000-0005-0000-0000-0000ED140000}"/>
    <cellStyle name="Normal 10 2 10 33 3 7" xfId="5494" xr:uid="{00000000-0005-0000-0000-0000EE140000}"/>
    <cellStyle name="Normal 10 2 10 33 3 8" xfId="5495" xr:uid="{00000000-0005-0000-0000-0000EF140000}"/>
    <cellStyle name="Normal 10 2 10 33 3 9" xfId="5496" xr:uid="{00000000-0005-0000-0000-0000F0140000}"/>
    <cellStyle name="Normal 10 2 10 33 4" xfId="5497" xr:uid="{00000000-0005-0000-0000-0000F1140000}"/>
    <cellStyle name="Normal 10 2 10 33 4 10" xfId="5498" xr:uid="{00000000-0005-0000-0000-0000F2140000}"/>
    <cellStyle name="Normal 10 2 10 33 4 2" xfId="5499" xr:uid="{00000000-0005-0000-0000-0000F3140000}"/>
    <cellStyle name="Normal 10 2 10 33 4 3" xfId="5500" xr:uid="{00000000-0005-0000-0000-0000F4140000}"/>
    <cellStyle name="Normal 10 2 10 33 4 4" xfId="5501" xr:uid="{00000000-0005-0000-0000-0000F5140000}"/>
    <cellStyle name="Normal 10 2 10 33 4 5" xfId="5502" xr:uid="{00000000-0005-0000-0000-0000F6140000}"/>
    <cellStyle name="Normal 10 2 10 33 4 6" xfId="5503" xr:uid="{00000000-0005-0000-0000-0000F7140000}"/>
    <cellStyle name="Normal 10 2 10 33 4 7" xfId="5504" xr:uid="{00000000-0005-0000-0000-0000F8140000}"/>
    <cellStyle name="Normal 10 2 10 33 4 8" xfId="5505" xr:uid="{00000000-0005-0000-0000-0000F9140000}"/>
    <cellStyle name="Normal 10 2 10 33 4 9" xfId="5506" xr:uid="{00000000-0005-0000-0000-0000FA140000}"/>
    <cellStyle name="Normal 10 2 10 33 5" xfId="5507" xr:uid="{00000000-0005-0000-0000-0000FB140000}"/>
    <cellStyle name="Normal 10 2 10 33 5 10" xfId="5508" xr:uid="{00000000-0005-0000-0000-0000FC140000}"/>
    <cellStyle name="Normal 10 2 10 33 5 2" xfId="5509" xr:uid="{00000000-0005-0000-0000-0000FD140000}"/>
    <cellStyle name="Normal 10 2 10 33 5 3" xfId="5510" xr:uid="{00000000-0005-0000-0000-0000FE140000}"/>
    <cellStyle name="Normal 10 2 10 33 5 4" xfId="5511" xr:uid="{00000000-0005-0000-0000-0000FF140000}"/>
    <cellStyle name="Normal 10 2 10 33 5 5" xfId="5512" xr:uid="{00000000-0005-0000-0000-000000150000}"/>
    <cellStyle name="Normal 10 2 10 33 5 6" xfId="5513" xr:uid="{00000000-0005-0000-0000-000001150000}"/>
    <cellStyle name="Normal 10 2 10 33 5 7" xfId="5514" xr:uid="{00000000-0005-0000-0000-000002150000}"/>
    <cellStyle name="Normal 10 2 10 33 5 8" xfId="5515" xr:uid="{00000000-0005-0000-0000-000003150000}"/>
    <cellStyle name="Normal 10 2 10 33 5 9" xfId="5516" xr:uid="{00000000-0005-0000-0000-000004150000}"/>
    <cellStyle name="Normal 10 2 10 33 6" xfId="5517" xr:uid="{00000000-0005-0000-0000-000005150000}"/>
    <cellStyle name="Normal 10 2 10 33 7" xfId="5518" xr:uid="{00000000-0005-0000-0000-000006150000}"/>
    <cellStyle name="Normal 10 2 10 33 8" xfId="5519" xr:uid="{00000000-0005-0000-0000-000007150000}"/>
    <cellStyle name="Normal 10 2 10 33 9" xfId="5520" xr:uid="{00000000-0005-0000-0000-000008150000}"/>
    <cellStyle name="Normal 10 2 10 34" xfId="5521" xr:uid="{00000000-0005-0000-0000-000009150000}"/>
    <cellStyle name="Normal 10 2 10 34 10" xfId="5522" xr:uid="{00000000-0005-0000-0000-00000A150000}"/>
    <cellStyle name="Normal 10 2 10 34 11" xfId="5523" xr:uid="{00000000-0005-0000-0000-00000B150000}"/>
    <cellStyle name="Normal 10 2 10 34 12" xfId="5524" xr:uid="{00000000-0005-0000-0000-00000C150000}"/>
    <cellStyle name="Normal 10 2 10 34 13" xfId="5525" xr:uid="{00000000-0005-0000-0000-00000D150000}"/>
    <cellStyle name="Normal 10 2 10 34 14" xfId="5526" xr:uid="{00000000-0005-0000-0000-00000E150000}"/>
    <cellStyle name="Normal 10 2 10 34 2" xfId="5527" xr:uid="{00000000-0005-0000-0000-00000F150000}"/>
    <cellStyle name="Normal 10 2 10 34 2 10" xfId="5528" xr:uid="{00000000-0005-0000-0000-000010150000}"/>
    <cellStyle name="Normal 10 2 10 34 2 2" xfId="5529" xr:uid="{00000000-0005-0000-0000-000011150000}"/>
    <cellStyle name="Normal 10 2 10 34 2 3" xfId="5530" xr:uid="{00000000-0005-0000-0000-000012150000}"/>
    <cellStyle name="Normal 10 2 10 34 2 4" xfId="5531" xr:uid="{00000000-0005-0000-0000-000013150000}"/>
    <cellStyle name="Normal 10 2 10 34 2 5" xfId="5532" xr:uid="{00000000-0005-0000-0000-000014150000}"/>
    <cellStyle name="Normal 10 2 10 34 2 6" xfId="5533" xr:uid="{00000000-0005-0000-0000-000015150000}"/>
    <cellStyle name="Normal 10 2 10 34 2 7" xfId="5534" xr:uid="{00000000-0005-0000-0000-000016150000}"/>
    <cellStyle name="Normal 10 2 10 34 2 8" xfId="5535" xr:uid="{00000000-0005-0000-0000-000017150000}"/>
    <cellStyle name="Normal 10 2 10 34 2 9" xfId="5536" xr:uid="{00000000-0005-0000-0000-000018150000}"/>
    <cellStyle name="Normal 10 2 10 34 3" xfId="5537" xr:uid="{00000000-0005-0000-0000-000019150000}"/>
    <cellStyle name="Normal 10 2 10 34 3 10" xfId="5538" xr:uid="{00000000-0005-0000-0000-00001A150000}"/>
    <cellStyle name="Normal 10 2 10 34 3 2" xfId="5539" xr:uid="{00000000-0005-0000-0000-00001B150000}"/>
    <cellStyle name="Normal 10 2 10 34 3 3" xfId="5540" xr:uid="{00000000-0005-0000-0000-00001C150000}"/>
    <cellStyle name="Normal 10 2 10 34 3 4" xfId="5541" xr:uid="{00000000-0005-0000-0000-00001D150000}"/>
    <cellStyle name="Normal 10 2 10 34 3 5" xfId="5542" xr:uid="{00000000-0005-0000-0000-00001E150000}"/>
    <cellStyle name="Normal 10 2 10 34 3 6" xfId="5543" xr:uid="{00000000-0005-0000-0000-00001F150000}"/>
    <cellStyle name="Normal 10 2 10 34 3 7" xfId="5544" xr:uid="{00000000-0005-0000-0000-000020150000}"/>
    <cellStyle name="Normal 10 2 10 34 3 8" xfId="5545" xr:uid="{00000000-0005-0000-0000-000021150000}"/>
    <cellStyle name="Normal 10 2 10 34 3 9" xfId="5546" xr:uid="{00000000-0005-0000-0000-000022150000}"/>
    <cellStyle name="Normal 10 2 10 34 4" xfId="5547" xr:uid="{00000000-0005-0000-0000-000023150000}"/>
    <cellStyle name="Normal 10 2 10 34 4 10" xfId="5548" xr:uid="{00000000-0005-0000-0000-000024150000}"/>
    <cellStyle name="Normal 10 2 10 34 4 2" xfId="5549" xr:uid="{00000000-0005-0000-0000-000025150000}"/>
    <cellStyle name="Normal 10 2 10 34 4 3" xfId="5550" xr:uid="{00000000-0005-0000-0000-000026150000}"/>
    <cellStyle name="Normal 10 2 10 34 4 4" xfId="5551" xr:uid="{00000000-0005-0000-0000-000027150000}"/>
    <cellStyle name="Normal 10 2 10 34 4 5" xfId="5552" xr:uid="{00000000-0005-0000-0000-000028150000}"/>
    <cellStyle name="Normal 10 2 10 34 4 6" xfId="5553" xr:uid="{00000000-0005-0000-0000-000029150000}"/>
    <cellStyle name="Normal 10 2 10 34 4 7" xfId="5554" xr:uid="{00000000-0005-0000-0000-00002A150000}"/>
    <cellStyle name="Normal 10 2 10 34 4 8" xfId="5555" xr:uid="{00000000-0005-0000-0000-00002B150000}"/>
    <cellStyle name="Normal 10 2 10 34 4 9" xfId="5556" xr:uid="{00000000-0005-0000-0000-00002C150000}"/>
    <cellStyle name="Normal 10 2 10 34 5" xfId="5557" xr:uid="{00000000-0005-0000-0000-00002D150000}"/>
    <cellStyle name="Normal 10 2 10 34 5 10" xfId="5558" xr:uid="{00000000-0005-0000-0000-00002E150000}"/>
    <cellStyle name="Normal 10 2 10 34 5 2" xfId="5559" xr:uid="{00000000-0005-0000-0000-00002F150000}"/>
    <cellStyle name="Normal 10 2 10 34 5 3" xfId="5560" xr:uid="{00000000-0005-0000-0000-000030150000}"/>
    <cellStyle name="Normal 10 2 10 34 5 4" xfId="5561" xr:uid="{00000000-0005-0000-0000-000031150000}"/>
    <cellStyle name="Normal 10 2 10 34 5 5" xfId="5562" xr:uid="{00000000-0005-0000-0000-000032150000}"/>
    <cellStyle name="Normal 10 2 10 34 5 6" xfId="5563" xr:uid="{00000000-0005-0000-0000-000033150000}"/>
    <cellStyle name="Normal 10 2 10 34 5 7" xfId="5564" xr:uid="{00000000-0005-0000-0000-000034150000}"/>
    <cellStyle name="Normal 10 2 10 34 5 8" xfId="5565" xr:uid="{00000000-0005-0000-0000-000035150000}"/>
    <cellStyle name="Normal 10 2 10 34 5 9" xfId="5566" xr:uid="{00000000-0005-0000-0000-000036150000}"/>
    <cellStyle name="Normal 10 2 10 34 6" xfId="5567" xr:uid="{00000000-0005-0000-0000-000037150000}"/>
    <cellStyle name="Normal 10 2 10 34 7" xfId="5568" xr:uid="{00000000-0005-0000-0000-000038150000}"/>
    <cellStyle name="Normal 10 2 10 34 8" xfId="5569" xr:uid="{00000000-0005-0000-0000-000039150000}"/>
    <cellStyle name="Normal 10 2 10 34 9" xfId="5570" xr:uid="{00000000-0005-0000-0000-00003A150000}"/>
    <cellStyle name="Normal 10 2 10 35" xfId="5571" xr:uid="{00000000-0005-0000-0000-00003B150000}"/>
    <cellStyle name="Normal 10 2 10 35 10" xfId="5572" xr:uid="{00000000-0005-0000-0000-00003C150000}"/>
    <cellStyle name="Normal 10 2 10 35 2" xfId="5573" xr:uid="{00000000-0005-0000-0000-00003D150000}"/>
    <cellStyle name="Normal 10 2 10 35 3" xfId="5574" xr:uid="{00000000-0005-0000-0000-00003E150000}"/>
    <cellStyle name="Normal 10 2 10 35 4" xfId="5575" xr:uid="{00000000-0005-0000-0000-00003F150000}"/>
    <cellStyle name="Normal 10 2 10 35 5" xfId="5576" xr:uid="{00000000-0005-0000-0000-000040150000}"/>
    <cellStyle name="Normal 10 2 10 35 6" xfId="5577" xr:uid="{00000000-0005-0000-0000-000041150000}"/>
    <cellStyle name="Normal 10 2 10 35 7" xfId="5578" xr:uid="{00000000-0005-0000-0000-000042150000}"/>
    <cellStyle name="Normal 10 2 10 35 8" xfId="5579" xr:uid="{00000000-0005-0000-0000-000043150000}"/>
    <cellStyle name="Normal 10 2 10 35 9" xfId="5580" xr:uid="{00000000-0005-0000-0000-000044150000}"/>
    <cellStyle name="Normal 10 2 10 36" xfId="5581" xr:uid="{00000000-0005-0000-0000-000045150000}"/>
    <cellStyle name="Normal 10 2 10 36 10" xfId="5582" xr:uid="{00000000-0005-0000-0000-000046150000}"/>
    <cellStyle name="Normal 10 2 10 36 2" xfId="5583" xr:uid="{00000000-0005-0000-0000-000047150000}"/>
    <cellStyle name="Normal 10 2 10 36 3" xfId="5584" xr:uid="{00000000-0005-0000-0000-000048150000}"/>
    <cellStyle name="Normal 10 2 10 36 4" xfId="5585" xr:uid="{00000000-0005-0000-0000-000049150000}"/>
    <cellStyle name="Normal 10 2 10 36 5" xfId="5586" xr:uid="{00000000-0005-0000-0000-00004A150000}"/>
    <cellStyle name="Normal 10 2 10 36 6" xfId="5587" xr:uid="{00000000-0005-0000-0000-00004B150000}"/>
    <cellStyle name="Normal 10 2 10 36 7" xfId="5588" xr:uid="{00000000-0005-0000-0000-00004C150000}"/>
    <cellStyle name="Normal 10 2 10 36 8" xfId="5589" xr:uid="{00000000-0005-0000-0000-00004D150000}"/>
    <cellStyle name="Normal 10 2 10 36 9" xfId="5590" xr:uid="{00000000-0005-0000-0000-00004E150000}"/>
    <cellStyle name="Normal 10 2 10 37" xfId="5591" xr:uid="{00000000-0005-0000-0000-00004F150000}"/>
    <cellStyle name="Normal 10 2 10 37 10" xfId="5592" xr:uid="{00000000-0005-0000-0000-000050150000}"/>
    <cellStyle name="Normal 10 2 10 37 2" xfId="5593" xr:uid="{00000000-0005-0000-0000-000051150000}"/>
    <cellStyle name="Normal 10 2 10 37 3" xfId="5594" xr:uid="{00000000-0005-0000-0000-000052150000}"/>
    <cellStyle name="Normal 10 2 10 37 4" xfId="5595" xr:uid="{00000000-0005-0000-0000-000053150000}"/>
    <cellStyle name="Normal 10 2 10 37 5" xfId="5596" xr:uid="{00000000-0005-0000-0000-000054150000}"/>
    <cellStyle name="Normal 10 2 10 37 6" xfId="5597" xr:uid="{00000000-0005-0000-0000-000055150000}"/>
    <cellStyle name="Normal 10 2 10 37 7" xfId="5598" xr:uid="{00000000-0005-0000-0000-000056150000}"/>
    <cellStyle name="Normal 10 2 10 37 8" xfId="5599" xr:uid="{00000000-0005-0000-0000-000057150000}"/>
    <cellStyle name="Normal 10 2 10 37 9" xfId="5600" xr:uid="{00000000-0005-0000-0000-000058150000}"/>
    <cellStyle name="Normal 10 2 10 38" xfId="5601" xr:uid="{00000000-0005-0000-0000-000059150000}"/>
    <cellStyle name="Normal 10 2 10 38 10" xfId="5602" xr:uid="{00000000-0005-0000-0000-00005A150000}"/>
    <cellStyle name="Normal 10 2 10 38 2" xfId="5603" xr:uid="{00000000-0005-0000-0000-00005B150000}"/>
    <cellStyle name="Normal 10 2 10 38 3" xfId="5604" xr:uid="{00000000-0005-0000-0000-00005C150000}"/>
    <cellStyle name="Normal 10 2 10 38 4" xfId="5605" xr:uid="{00000000-0005-0000-0000-00005D150000}"/>
    <cellStyle name="Normal 10 2 10 38 5" xfId="5606" xr:uid="{00000000-0005-0000-0000-00005E150000}"/>
    <cellStyle name="Normal 10 2 10 38 6" xfId="5607" xr:uid="{00000000-0005-0000-0000-00005F150000}"/>
    <cellStyle name="Normal 10 2 10 38 7" xfId="5608" xr:uid="{00000000-0005-0000-0000-000060150000}"/>
    <cellStyle name="Normal 10 2 10 38 8" xfId="5609" xr:uid="{00000000-0005-0000-0000-000061150000}"/>
    <cellStyle name="Normal 10 2 10 38 9" xfId="5610" xr:uid="{00000000-0005-0000-0000-000062150000}"/>
    <cellStyle name="Normal 10 2 10 39" xfId="5611" xr:uid="{00000000-0005-0000-0000-000063150000}"/>
    <cellStyle name="Normal 10 2 10 4" xfId="5612" xr:uid="{00000000-0005-0000-0000-000064150000}"/>
    <cellStyle name="Normal 10 2 10 4 10" xfId="5613" xr:uid="{00000000-0005-0000-0000-000065150000}"/>
    <cellStyle name="Normal 10 2 10 4 11" xfId="5614" xr:uid="{00000000-0005-0000-0000-000066150000}"/>
    <cellStyle name="Normal 10 2 10 4 12" xfId="5615" xr:uid="{00000000-0005-0000-0000-000067150000}"/>
    <cellStyle name="Normal 10 2 10 4 13" xfId="5616" xr:uid="{00000000-0005-0000-0000-000068150000}"/>
    <cellStyle name="Normal 10 2 10 4 14" xfId="5617" xr:uid="{00000000-0005-0000-0000-000069150000}"/>
    <cellStyle name="Normal 10 2 10 4 2" xfId="5618" xr:uid="{00000000-0005-0000-0000-00006A150000}"/>
    <cellStyle name="Normal 10 2 10 4 2 10" xfId="5619" xr:uid="{00000000-0005-0000-0000-00006B150000}"/>
    <cellStyle name="Normal 10 2 10 4 2 2" xfId="5620" xr:uid="{00000000-0005-0000-0000-00006C150000}"/>
    <cellStyle name="Normal 10 2 10 4 2 3" xfId="5621" xr:uid="{00000000-0005-0000-0000-00006D150000}"/>
    <cellStyle name="Normal 10 2 10 4 2 4" xfId="5622" xr:uid="{00000000-0005-0000-0000-00006E150000}"/>
    <cellStyle name="Normal 10 2 10 4 2 5" xfId="5623" xr:uid="{00000000-0005-0000-0000-00006F150000}"/>
    <cellStyle name="Normal 10 2 10 4 2 6" xfId="5624" xr:uid="{00000000-0005-0000-0000-000070150000}"/>
    <cellStyle name="Normal 10 2 10 4 2 7" xfId="5625" xr:uid="{00000000-0005-0000-0000-000071150000}"/>
    <cellStyle name="Normal 10 2 10 4 2 8" xfId="5626" xr:uid="{00000000-0005-0000-0000-000072150000}"/>
    <cellStyle name="Normal 10 2 10 4 2 9" xfId="5627" xr:uid="{00000000-0005-0000-0000-000073150000}"/>
    <cellStyle name="Normal 10 2 10 4 3" xfId="5628" xr:uid="{00000000-0005-0000-0000-000074150000}"/>
    <cellStyle name="Normal 10 2 10 4 3 10" xfId="5629" xr:uid="{00000000-0005-0000-0000-000075150000}"/>
    <cellStyle name="Normal 10 2 10 4 3 2" xfId="5630" xr:uid="{00000000-0005-0000-0000-000076150000}"/>
    <cellStyle name="Normal 10 2 10 4 3 3" xfId="5631" xr:uid="{00000000-0005-0000-0000-000077150000}"/>
    <cellStyle name="Normal 10 2 10 4 3 4" xfId="5632" xr:uid="{00000000-0005-0000-0000-000078150000}"/>
    <cellStyle name="Normal 10 2 10 4 3 5" xfId="5633" xr:uid="{00000000-0005-0000-0000-000079150000}"/>
    <cellStyle name="Normal 10 2 10 4 3 6" xfId="5634" xr:uid="{00000000-0005-0000-0000-00007A150000}"/>
    <cellStyle name="Normal 10 2 10 4 3 7" xfId="5635" xr:uid="{00000000-0005-0000-0000-00007B150000}"/>
    <cellStyle name="Normal 10 2 10 4 3 8" xfId="5636" xr:uid="{00000000-0005-0000-0000-00007C150000}"/>
    <cellStyle name="Normal 10 2 10 4 3 9" xfId="5637" xr:uid="{00000000-0005-0000-0000-00007D150000}"/>
    <cellStyle name="Normal 10 2 10 4 4" xfId="5638" xr:uid="{00000000-0005-0000-0000-00007E150000}"/>
    <cellStyle name="Normal 10 2 10 4 4 10" xfId="5639" xr:uid="{00000000-0005-0000-0000-00007F150000}"/>
    <cellStyle name="Normal 10 2 10 4 4 2" xfId="5640" xr:uid="{00000000-0005-0000-0000-000080150000}"/>
    <cellStyle name="Normal 10 2 10 4 4 3" xfId="5641" xr:uid="{00000000-0005-0000-0000-000081150000}"/>
    <cellStyle name="Normal 10 2 10 4 4 4" xfId="5642" xr:uid="{00000000-0005-0000-0000-000082150000}"/>
    <cellStyle name="Normal 10 2 10 4 4 5" xfId="5643" xr:uid="{00000000-0005-0000-0000-000083150000}"/>
    <cellStyle name="Normal 10 2 10 4 4 6" xfId="5644" xr:uid="{00000000-0005-0000-0000-000084150000}"/>
    <cellStyle name="Normal 10 2 10 4 4 7" xfId="5645" xr:uid="{00000000-0005-0000-0000-000085150000}"/>
    <cellStyle name="Normal 10 2 10 4 4 8" xfId="5646" xr:uid="{00000000-0005-0000-0000-000086150000}"/>
    <cellStyle name="Normal 10 2 10 4 4 9" xfId="5647" xr:uid="{00000000-0005-0000-0000-000087150000}"/>
    <cellStyle name="Normal 10 2 10 4 5" xfId="5648" xr:uid="{00000000-0005-0000-0000-000088150000}"/>
    <cellStyle name="Normal 10 2 10 4 5 10" xfId="5649" xr:uid="{00000000-0005-0000-0000-000089150000}"/>
    <cellStyle name="Normal 10 2 10 4 5 2" xfId="5650" xr:uid="{00000000-0005-0000-0000-00008A150000}"/>
    <cellStyle name="Normal 10 2 10 4 5 3" xfId="5651" xr:uid="{00000000-0005-0000-0000-00008B150000}"/>
    <cellStyle name="Normal 10 2 10 4 5 4" xfId="5652" xr:uid="{00000000-0005-0000-0000-00008C150000}"/>
    <cellStyle name="Normal 10 2 10 4 5 5" xfId="5653" xr:uid="{00000000-0005-0000-0000-00008D150000}"/>
    <cellStyle name="Normal 10 2 10 4 5 6" xfId="5654" xr:uid="{00000000-0005-0000-0000-00008E150000}"/>
    <cellStyle name="Normal 10 2 10 4 5 7" xfId="5655" xr:uid="{00000000-0005-0000-0000-00008F150000}"/>
    <cellStyle name="Normal 10 2 10 4 5 8" xfId="5656" xr:uid="{00000000-0005-0000-0000-000090150000}"/>
    <cellStyle name="Normal 10 2 10 4 5 9" xfId="5657" xr:uid="{00000000-0005-0000-0000-000091150000}"/>
    <cellStyle name="Normal 10 2 10 4 6" xfId="5658" xr:uid="{00000000-0005-0000-0000-000092150000}"/>
    <cellStyle name="Normal 10 2 10 4 7" xfId="5659" xr:uid="{00000000-0005-0000-0000-000093150000}"/>
    <cellStyle name="Normal 10 2 10 4 8" xfId="5660" xr:uid="{00000000-0005-0000-0000-000094150000}"/>
    <cellStyle name="Normal 10 2 10 4 9" xfId="5661" xr:uid="{00000000-0005-0000-0000-000095150000}"/>
    <cellStyle name="Normal 10 2 10 40" xfId="5662" xr:uid="{00000000-0005-0000-0000-000096150000}"/>
    <cellStyle name="Normal 10 2 10 41" xfId="5663" xr:uid="{00000000-0005-0000-0000-000097150000}"/>
    <cellStyle name="Normal 10 2 10 42" xfId="5664" xr:uid="{00000000-0005-0000-0000-000098150000}"/>
    <cellStyle name="Normal 10 2 10 43" xfId="5665" xr:uid="{00000000-0005-0000-0000-000099150000}"/>
    <cellStyle name="Normal 10 2 10 44" xfId="5666" xr:uid="{00000000-0005-0000-0000-00009A150000}"/>
    <cellStyle name="Normal 10 2 10 45" xfId="5667" xr:uid="{00000000-0005-0000-0000-00009B150000}"/>
    <cellStyle name="Normal 10 2 10 46" xfId="5668" xr:uid="{00000000-0005-0000-0000-00009C150000}"/>
    <cellStyle name="Normal 10 2 10 47" xfId="5669" xr:uid="{00000000-0005-0000-0000-00009D150000}"/>
    <cellStyle name="Normal 10 2 10 48" xfId="5670" xr:uid="{00000000-0005-0000-0000-00009E150000}"/>
    <cellStyle name="Normal 10 2 10 49" xfId="5671" xr:uid="{00000000-0005-0000-0000-00009F150000}"/>
    <cellStyle name="Normal 10 2 10 5" xfId="5672" xr:uid="{00000000-0005-0000-0000-0000A0150000}"/>
    <cellStyle name="Normal 10 2 10 5 10" xfId="5673" xr:uid="{00000000-0005-0000-0000-0000A1150000}"/>
    <cellStyle name="Normal 10 2 10 5 11" xfId="5674" xr:uid="{00000000-0005-0000-0000-0000A2150000}"/>
    <cellStyle name="Normal 10 2 10 5 12" xfId="5675" xr:uid="{00000000-0005-0000-0000-0000A3150000}"/>
    <cellStyle name="Normal 10 2 10 5 13" xfId="5676" xr:uid="{00000000-0005-0000-0000-0000A4150000}"/>
    <cellStyle name="Normal 10 2 10 5 14" xfId="5677" xr:uid="{00000000-0005-0000-0000-0000A5150000}"/>
    <cellStyle name="Normal 10 2 10 5 2" xfId="5678" xr:uid="{00000000-0005-0000-0000-0000A6150000}"/>
    <cellStyle name="Normal 10 2 10 5 2 10" xfId="5679" xr:uid="{00000000-0005-0000-0000-0000A7150000}"/>
    <cellStyle name="Normal 10 2 10 5 2 2" xfId="5680" xr:uid="{00000000-0005-0000-0000-0000A8150000}"/>
    <cellStyle name="Normal 10 2 10 5 2 3" xfId="5681" xr:uid="{00000000-0005-0000-0000-0000A9150000}"/>
    <cellStyle name="Normal 10 2 10 5 2 4" xfId="5682" xr:uid="{00000000-0005-0000-0000-0000AA150000}"/>
    <cellStyle name="Normal 10 2 10 5 2 5" xfId="5683" xr:uid="{00000000-0005-0000-0000-0000AB150000}"/>
    <cellStyle name="Normal 10 2 10 5 2 6" xfId="5684" xr:uid="{00000000-0005-0000-0000-0000AC150000}"/>
    <cellStyle name="Normal 10 2 10 5 2 7" xfId="5685" xr:uid="{00000000-0005-0000-0000-0000AD150000}"/>
    <cellStyle name="Normal 10 2 10 5 2 8" xfId="5686" xr:uid="{00000000-0005-0000-0000-0000AE150000}"/>
    <cellStyle name="Normal 10 2 10 5 2 9" xfId="5687" xr:uid="{00000000-0005-0000-0000-0000AF150000}"/>
    <cellStyle name="Normal 10 2 10 5 3" xfId="5688" xr:uid="{00000000-0005-0000-0000-0000B0150000}"/>
    <cellStyle name="Normal 10 2 10 5 3 10" xfId="5689" xr:uid="{00000000-0005-0000-0000-0000B1150000}"/>
    <cellStyle name="Normal 10 2 10 5 3 2" xfId="5690" xr:uid="{00000000-0005-0000-0000-0000B2150000}"/>
    <cellStyle name="Normal 10 2 10 5 3 3" xfId="5691" xr:uid="{00000000-0005-0000-0000-0000B3150000}"/>
    <cellStyle name="Normal 10 2 10 5 3 4" xfId="5692" xr:uid="{00000000-0005-0000-0000-0000B4150000}"/>
    <cellStyle name="Normal 10 2 10 5 3 5" xfId="5693" xr:uid="{00000000-0005-0000-0000-0000B5150000}"/>
    <cellStyle name="Normal 10 2 10 5 3 6" xfId="5694" xr:uid="{00000000-0005-0000-0000-0000B6150000}"/>
    <cellStyle name="Normal 10 2 10 5 3 7" xfId="5695" xr:uid="{00000000-0005-0000-0000-0000B7150000}"/>
    <cellStyle name="Normal 10 2 10 5 3 8" xfId="5696" xr:uid="{00000000-0005-0000-0000-0000B8150000}"/>
    <cellStyle name="Normal 10 2 10 5 3 9" xfId="5697" xr:uid="{00000000-0005-0000-0000-0000B9150000}"/>
    <cellStyle name="Normal 10 2 10 5 4" xfId="5698" xr:uid="{00000000-0005-0000-0000-0000BA150000}"/>
    <cellStyle name="Normal 10 2 10 5 4 10" xfId="5699" xr:uid="{00000000-0005-0000-0000-0000BB150000}"/>
    <cellStyle name="Normal 10 2 10 5 4 2" xfId="5700" xr:uid="{00000000-0005-0000-0000-0000BC150000}"/>
    <cellStyle name="Normal 10 2 10 5 4 3" xfId="5701" xr:uid="{00000000-0005-0000-0000-0000BD150000}"/>
    <cellStyle name="Normal 10 2 10 5 4 4" xfId="5702" xr:uid="{00000000-0005-0000-0000-0000BE150000}"/>
    <cellStyle name="Normal 10 2 10 5 4 5" xfId="5703" xr:uid="{00000000-0005-0000-0000-0000BF150000}"/>
    <cellStyle name="Normal 10 2 10 5 4 6" xfId="5704" xr:uid="{00000000-0005-0000-0000-0000C0150000}"/>
    <cellStyle name="Normal 10 2 10 5 4 7" xfId="5705" xr:uid="{00000000-0005-0000-0000-0000C1150000}"/>
    <cellStyle name="Normal 10 2 10 5 4 8" xfId="5706" xr:uid="{00000000-0005-0000-0000-0000C2150000}"/>
    <cellStyle name="Normal 10 2 10 5 4 9" xfId="5707" xr:uid="{00000000-0005-0000-0000-0000C3150000}"/>
    <cellStyle name="Normal 10 2 10 5 5" xfId="5708" xr:uid="{00000000-0005-0000-0000-0000C4150000}"/>
    <cellStyle name="Normal 10 2 10 5 5 10" xfId="5709" xr:uid="{00000000-0005-0000-0000-0000C5150000}"/>
    <cellStyle name="Normal 10 2 10 5 5 2" xfId="5710" xr:uid="{00000000-0005-0000-0000-0000C6150000}"/>
    <cellStyle name="Normal 10 2 10 5 5 3" xfId="5711" xr:uid="{00000000-0005-0000-0000-0000C7150000}"/>
    <cellStyle name="Normal 10 2 10 5 5 4" xfId="5712" xr:uid="{00000000-0005-0000-0000-0000C8150000}"/>
    <cellStyle name="Normal 10 2 10 5 5 5" xfId="5713" xr:uid="{00000000-0005-0000-0000-0000C9150000}"/>
    <cellStyle name="Normal 10 2 10 5 5 6" xfId="5714" xr:uid="{00000000-0005-0000-0000-0000CA150000}"/>
    <cellStyle name="Normal 10 2 10 5 5 7" xfId="5715" xr:uid="{00000000-0005-0000-0000-0000CB150000}"/>
    <cellStyle name="Normal 10 2 10 5 5 8" xfId="5716" xr:uid="{00000000-0005-0000-0000-0000CC150000}"/>
    <cellStyle name="Normal 10 2 10 5 5 9" xfId="5717" xr:uid="{00000000-0005-0000-0000-0000CD150000}"/>
    <cellStyle name="Normal 10 2 10 5 6" xfId="5718" xr:uid="{00000000-0005-0000-0000-0000CE150000}"/>
    <cellStyle name="Normal 10 2 10 5 7" xfId="5719" xr:uid="{00000000-0005-0000-0000-0000CF150000}"/>
    <cellStyle name="Normal 10 2 10 5 8" xfId="5720" xr:uid="{00000000-0005-0000-0000-0000D0150000}"/>
    <cellStyle name="Normal 10 2 10 5 9" xfId="5721" xr:uid="{00000000-0005-0000-0000-0000D1150000}"/>
    <cellStyle name="Normal 10 2 10 50" xfId="406" xr:uid="{00000000-0005-0000-0000-0000D2150000}"/>
    <cellStyle name="Normal 10 2 10 6" xfId="5722" xr:uid="{00000000-0005-0000-0000-0000D3150000}"/>
    <cellStyle name="Normal 10 2 10 6 10" xfId="5723" xr:uid="{00000000-0005-0000-0000-0000D4150000}"/>
    <cellStyle name="Normal 10 2 10 6 11" xfId="5724" xr:uid="{00000000-0005-0000-0000-0000D5150000}"/>
    <cellStyle name="Normal 10 2 10 6 12" xfId="5725" xr:uid="{00000000-0005-0000-0000-0000D6150000}"/>
    <cellStyle name="Normal 10 2 10 6 13" xfId="5726" xr:uid="{00000000-0005-0000-0000-0000D7150000}"/>
    <cellStyle name="Normal 10 2 10 6 14" xfId="5727" xr:uid="{00000000-0005-0000-0000-0000D8150000}"/>
    <cellStyle name="Normal 10 2 10 6 2" xfId="5728" xr:uid="{00000000-0005-0000-0000-0000D9150000}"/>
    <cellStyle name="Normal 10 2 10 6 2 10" xfId="5729" xr:uid="{00000000-0005-0000-0000-0000DA150000}"/>
    <cellStyle name="Normal 10 2 10 6 2 2" xfId="5730" xr:uid="{00000000-0005-0000-0000-0000DB150000}"/>
    <cellStyle name="Normal 10 2 10 6 2 3" xfId="5731" xr:uid="{00000000-0005-0000-0000-0000DC150000}"/>
    <cellStyle name="Normal 10 2 10 6 2 4" xfId="5732" xr:uid="{00000000-0005-0000-0000-0000DD150000}"/>
    <cellStyle name="Normal 10 2 10 6 2 5" xfId="5733" xr:uid="{00000000-0005-0000-0000-0000DE150000}"/>
    <cellStyle name="Normal 10 2 10 6 2 6" xfId="5734" xr:uid="{00000000-0005-0000-0000-0000DF150000}"/>
    <cellStyle name="Normal 10 2 10 6 2 7" xfId="5735" xr:uid="{00000000-0005-0000-0000-0000E0150000}"/>
    <cellStyle name="Normal 10 2 10 6 2 8" xfId="5736" xr:uid="{00000000-0005-0000-0000-0000E1150000}"/>
    <cellStyle name="Normal 10 2 10 6 2 9" xfId="5737" xr:uid="{00000000-0005-0000-0000-0000E2150000}"/>
    <cellStyle name="Normal 10 2 10 6 3" xfId="5738" xr:uid="{00000000-0005-0000-0000-0000E3150000}"/>
    <cellStyle name="Normal 10 2 10 6 3 10" xfId="5739" xr:uid="{00000000-0005-0000-0000-0000E4150000}"/>
    <cellStyle name="Normal 10 2 10 6 3 2" xfId="5740" xr:uid="{00000000-0005-0000-0000-0000E5150000}"/>
    <cellStyle name="Normal 10 2 10 6 3 3" xfId="5741" xr:uid="{00000000-0005-0000-0000-0000E6150000}"/>
    <cellStyle name="Normal 10 2 10 6 3 4" xfId="5742" xr:uid="{00000000-0005-0000-0000-0000E7150000}"/>
    <cellStyle name="Normal 10 2 10 6 3 5" xfId="5743" xr:uid="{00000000-0005-0000-0000-0000E8150000}"/>
    <cellStyle name="Normal 10 2 10 6 3 6" xfId="5744" xr:uid="{00000000-0005-0000-0000-0000E9150000}"/>
    <cellStyle name="Normal 10 2 10 6 3 7" xfId="5745" xr:uid="{00000000-0005-0000-0000-0000EA150000}"/>
    <cellStyle name="Normal 10 2 10 6 3 8" xfId="5746" xr:uid="{00000000-0005-0000-0000-0000EB150000}"/>
    <cellStyle name="Normal 10 2 10 6 3 9" xfId="5747" xr:uid="{00000000-0005-0000-0000-0000EC150000}"/>
    <cellStyle name="Normal 10 2 10 6 4" xfId="5748" xr:uid="{00000000-0005-0000-0000-0000ED150000}"/>
    <cellStyle name="Normal 10 2 10 6 4 10" xfId="5749" xr:uid="{00000000-0005-0000-0000-0000EE150000}"/>
    <cellStyle name="Normal 10 2 10 6 4 2" xfId="5750" xr:uid="{00000000-0005-0000-0000-0000EF150000}"/>
    <cellStyle name="Normal 10 2 10 6 4 3" xfId="5751" xr:uid="{00000000-0005-0000-0000-0000F0150000}"/>
    <cellStyle name="Normal 10 2 10 6 4 4" xfId="5752" xr:uid="{00000000-0005-0000-0000-0000F1150000}"/>
    <cellStyle name="Normal 10 2 10 6 4 5" xfId="5753" xr:uid="{00000000-0005-0000-0000-0000F2150000}"/>
    <cellStyle name="Normal 10 2 10 6 4 6" xfId="5754" xr:uid="{00000000-0005-0000-0000-0000F3150000}"/>
    <cellStyle name="Normal 10 2 10 6 4 7" xfId="5755" xr:uid="{00000000-0005-0000-0000-0000F4150000}"/>
    <cellStyle name="Normal 10 2 10 6 4 8" xfId="5756" xr:uid="{00000000-0005-0000-0000-0000F5150000}"/>
    <cellStyle name="Normal 10 2 10 6 4 9" xfId="5757" xr:uid="{00000000-0005-0000-0000-0000F6150000}"/>
    <cellStyle name="Normal 10 2 10 6 5" xfId="5758" xr:uid="{00000000-0005-0000-0000-0000F7150000}"/>
    <cellStyle name="Normal 10 2 10 6 5 10" xfId="5759" xr:uid="{00000000-0005-0000-0000-0000F8150000}"/>
    <cellStyle name="Normal 10 2 10 6 5 2" xfId="5760" xr:uid="{00000000-0005-0000-0000-0000F9150000}"/>
    <cellStyle name="Normal 10 2 10 6 5 3" xfId="5761" xr:uid="{00000000-0005-0000-0000-0000FA150000}"/>
    <cellStyle name="Normal 10 2 10 6 5 4" xfId="5762" xr:uid="{00000000-0005-0000-0000-0000FB150000}"/>
    <cellStyle name="Normal 10 2 10 6 5 5" xfId="5763" xr:uid="{00000000-0005-0000-0000-0000FC150000}"/>
    <cellStyle name="Normal 10 2 10 6 5 6" xfId="5764" xr:uid="{00000000-0005-0000-0000-0000FD150000}"/>
    <cellStyle name="Normal 10 2 10 6 5 7" xfId="5765" xr:uid="{00000000-0005-0000-0000-0000FE150000}"/>
    <cellStyle name="Normal 10 2 10 6 5 8" xfId="5766" xr:uid="{00000000-0005-0000-0000-0000FF150000}"/>
    <cellStyle name="Normal 10 2 10 6 5 9" xfId="5767" xr:uid="{00000000-0005-0000-0000-000000160000}"/>
    <cellStyle name="Normal 10 2 10 6 6" xfId="5768" xr:uid="{00000000-0005-0000-0000-000001160000}"/>
    <cellStyle name="Normal 10 2 10 6 7" xfId="5769" xr:uid="{00000000-0005-0000-0000-000002160000}"/>
    <cellStyle name="Normal 10 2 10 6 8" xfId="5770" xr:uid="{00000000-0005-0000-0000-000003160000}"/>
    <cellStyle name="Normal 10 2 10 6 9" xfId="5771" xr:uid="{00000000-0005-0000-0000-000004160000}"/>
    <cellStyle name="Normal 10 2 10 7" xfId="5772" xr:uid="{00000000-0005-0000-0000-000005160000}"/>
    <cellStyle name="Normal 10 2 10 7 10" xfId="5773" xr:uid="{00000000-0005-0000-0000-000006160000}"/>
    <cellStyle name="Normal 10 2 10 7 11" xfId="5774" xr:uid="{00000000-0005-0000-0000-000007160000}"/>
    <cellStyle name="Normal 10 2 10 7 12" xfId="5775" xr:uid="{00000000-0005-0000-0000-000008160000}"/>
    <cellStyle name="Normal 10 2 10 7 13" xfId="5776" xr:uid="{00000000-0005-0000-0000-000009160000}"/>
    <cellStyle name="Normal 10 2 10 7 14" xfId="5777" xr:uid="{00000000-0005-0000-0000-00000A160000}"/>
    <cellStyle name="Normal 10 2 10 7 2" xfId="5778" xr:uid="{00000000-0005-0000-0000-00000B160000}"/>
    <cellStyle name="Normal 10 2 10 7 2 10" xfId="5779" xr:uid="{00000000-0005-0000-0000-00000C160000}"/>
    <cellStyle name="Normal 10 2 10 7 2 2" xfId="5780" xr:uid="{00000000-0005-0000-0000-00000D160000}"/>
    <cellStyle name="Normal 10 2 10 7 2 3" xfId="5781" xr:uid="{00000000-0005-0000-0000-00000E160000}"/>
    <cellStyle name="Normal 10 2 10 7 2 4" xfId="5782" xr:uid="{00000000-0005-0000-0000-00000F160000}"/>
    <cellStyle name="Normal 10 2 10 7 2 5" xfId="5783" xr:uid="{00000000-0005-0000-0000-000010160000}"/>
    <cellStyle name="Normal 10 2 10 7 2 6" xfId="5784" xr:uid="{00000000-0005-0000-0000-000011160000}"/>
    <cellStyle name="Normal 10 2 10 7 2 7" xfId="5785" xr:uid="{00000000-0005-0000-0000-000012160000}"/>
    <cellStyle name="Normal 10 2 10 7 2 8" xfId="5786" xr:uid="{00000000-0005-0000-0000-000013160000}"/>
    <cellStyle name="Normal 10 2 10 7 2 9" xfId="5787" xr:uid="{00000000-0005-0000-0000-000014160000}"/>
    <cellStyle name="Normal 10 2 10 7 3" xfId="5788" xr:uid="{00000000-0005-0000-0000-000015160000}"/>
    <cellStyle name="Normal 10 2 10 7 3 10" xfId="5789" xr:uid="{00000000-0005-0000-0000-000016160000}"/>
    <cellStyle name="Normal 10 2 10 7 3 2" xfId="5790" xr:uid="{00000000-0005-0000-0000-000017160000}"/>
    <cellStyle name="Normal 10 2 10 7 3 3" xfId="5791" xr:uid="{00000000-0005-0000-0000-000018160000}"/>
    <cellStyle name="Normal 10 2 10 7 3 4" xfId="5792" xr:uid="{00000000-0005-0000-0000-000019160000}"/>
    <cellStyle name="Normal 10 2 10 7 3 5" xfId="5793" xr:uid="{00000000-0005-0000-0000-00001A160000}"/>
    <cellStyle name="Normal 10 2 10 7 3 6" xfId="5794" xr:uid="{00000000-0005-0000-0000-00001B160000}"/>
    <cellStyle name="Normal 10 2 10 7 3 7" xfId="5795" xr:uid="{00000000-0005-0000-0000-00001C160000}"/>
    <cellStyle name="Normal 10 2 10 7 3 8" xfId="5796" xr:uid="{00000000-0005-0000-0000-00001D160000}"/>
    <cellStyle name="Normal 10 2 10 7 3 9" xfId="5797" xr:uid="{00000000-0005-0000-0000-00001E160000}"/>
    <cellStyle name="Normal 10 2 10 7 4" xfId="5798" xr:uid="{00000000-0005-0000-0000-00001F160000}"/>
    <cellStyle name="Normal 10 2 10 7 4 10" xfId="5799" xr:uid="{00000000-0005-0000-0000-000020160000}"/>
    <cellStyle name="Normal 10 2 10 7 4 2" xfId="5800" xr:uid="{00000000-0005-0000-0000-000021160000}"/>
    <cellStyle name="Normal 10 2 10 7 4 3" xfId="5801" xr:uid="{00000000-0005-0000-0000-000022160000}"/>
    <cellStyle name="Normal 10 2 10 7 4 4" xfId="5802" xr:uid="{00000000-0005-0000-0000-000023160000}"/>
    <cellStyle name="Normal 10 2 10 7 4 5" xfId="5803" xr:uid="{00000000-0005-0000-0000-000024160000}"/>
    <cellStyle name="Normal 10 2 10 7 4 6" xfId="5804" xr:uid="{00000000-0005-0000-0000-000025160000}"/>
    <cellStyle name="Normal 10 2 10 7 4 7" xfId="5805" xr:uid="{00000000-0005-0000-0000-000026160000}"/>
    <cellStyle name="Normal 10 2 10 7 4 8" xfId="5806" xr:uid="{00000000-0005-0000-0000-000027160000}"/>
    <cellStyle name="Normal 10 2 10 7 4 9" xfId="5807" xr:uid="{00000000-0005-0000-0000-000028160000}"/>
    <cellStyle name="Normal 10 2 10 7 5" xfId="5808" xr:uid="{00000000-0005-0000-0000-000029160000}"/>
    <cellStyle name="Normal 10 2 10 7 5 10" xfId="5809" xr:uid="{00000000-0005-0000-0000-00002A160000}"/>
    <cellStyle name="Normal 10 2 10 7 5 2" xfId="5810" xr:uid="{00000000-0005-0000-0000-00002B160000}"/>
    <cellStyle name="Normal 10 2 10 7 5 3" xfId="5811" xr:uid="{00000000-0005-0000-0000-00002C160000}"/>
    <cellStyle name="Normal 10 2 10 7 5 4" xfId="5812" xr:uid="{00000000-0005-0000-0000-00002D160000}"/>
    <cellStyle name="Normal 10 2 10 7 5 5" xfId="5813" xr:uid="{00000000-0005-0000-0000-00002E160000}"/>
    <cellStyle name="Normal 10 2 10 7 5 6" xfId="5814" xr:uid="{00000000-0005-0000-0000-00002F160000}"/>
    <cellStyle name="Normal 10 2 10 7 5 7" xfId="5815" xr:uid="{00000000-0005-0000-0000-000030160000}"/>
    <cellStyle name="Normal 10 2 10 7 5 8" xfId="5816" xr:uid="{00000000-0005-0000-0000-000031160000}"/>
    <cellStyle name="Normal 10 2 10 7 5 9" xfId="5817" xr:uid="{00000000-0005-0000-0000-000032160000}"/>
    <cellStyle name="Normal 10 2 10 7 6" xfId="5818" xr:uid="{00000000-0005-0000-0000-000033160000}"/>
    <cellStyle name="Normal 10 2 10 7 7" xfId="5819" xr:uid="{00000000-0005-0000-0000-000034160000}"/>
    <cellStyle name="Normal 10 2 10 7 8" xfId="5820" xr:uid="{00000000-0005-0000-0000-000035160000}"/>
    <cellStyle name="Normal 10 2 10 7 9" xfId="5821" xr:uid="{00000000-0005-0000-0000-000036160000}"/>
    <cellStyle name="Normal 10 2 10 8" xfId="5822" xr:uid="{00000000-0005-0000-0000-000037160000}"/>
    <cellStyle name="Normal 10 2 10 8 10" xfId="5823" xr:uid="{00000000-0005-0000-0000-000038160000}"/>
    <cellStyle name="Normal 10 2 10 8 11" xfId="5824" xr:uid="{00000000-0005-0000-0000-000039160000}"/>
    <cellStyle name="Normal 10 2 10 8 12" xfId="5825" xr:uid="{00000000-0005-0000-0000-00003A160000}"/>
    <cellStyle name="Normal 10 2 10 8 13" xfId="5826" xr:uid="{00000000-0005-0000-0000-00003B160000}"/>
    <cellStyle name="Normal 10 2 10 8 14" xfId="5827" xr:uid="{00000000-0005-0000-0000-00003C160000}"/>
    <cellStyle name="Normal 10 2 10 8 2" xfId="5828" xr:uid="{00000000-0005-0000-0000-00003D160000}"/>
    <cellStyle name="Normal 10 2 10 8 2 10" xfId="5829" xr:uid="{00000000-0005-0000-0000-00003E160000}"/>
    <cellStyle name="Normal 10 2 10 8 2 2" xfId="5830" xr:uid="{00000000-0005-0000-0000-00003F160000}"/>
    <cellStyle name="Normal 10 2 10 8 2 3" xfId="5831" xr:uid="{00000000-0005-0000-0000-000040160000}"/>
    <cellStyle name="Normal 10 2 10 8 2 4" xfId="5832" xr:uid="{00000000-0005-0000-0000-000041160000}"/>
    <cellStyle name="Normal 10 2 10 8 2 5" xfId="5833" xr:uid="{00000000-0005-0000-0000-000042160000}"/>
    <cellStyle name="Normal 10 2 10 8 2 6" xfId="5834" xr:uid="{00000000-0005-0000-0000-000043160000}"/>
    <cellStyle name="Normal 10 2 10 8 2 7" xfId="5835" xr:uid="{00000000-0005-0000-0000-000044160000}"/>
    <cellStyle name="Normal 10 2 10 8 2 8" xfId="5836" xr:uid="{00000000-0005-0000-0000-000045160000}"/>
    <cellStyle name="Normal 10 2 10 8 2 9" xfId="5837" xr:uid="{00000000-0005-0000-0000-000046160000}"/>
    <cellStyle name="Normal 10 2 10 8 3" xfId="5838" xr:uid="{00000000-0005-0000-0000-000047160000}"/>
    <cellStyle name="Normal 10 2 10 8 3 10" xfId="5839" xr:uid="{00000000-0005-0000-0000-000048160000}"/>
    <cellStyle name="Normal 10 2 10 8 3 2" xfId="5840" xr:uid="{00000000-0005-0000-0000-000049160000}"/>
    <cellStyle name="Normal 10 2 10 8 3 3" xfId="5841" xr:uid="{00000000-0005-0000-0000-00004A160000}"/>
    <cellStyle name="Normal 10 2 10 8 3 4" xfId="5842" xr:uid="{00000000-0005-0000-0000-00004B160000}"/>
    <cellStyle name="Normal 10 2 10 8 3 5" xfId="5843" xr:uid="{00000000-0005-0000-0000-00004C160000}"/>
    <cellStyle name="Normal 10 2 10 8 3 6" xfId="5844" xr:uid="{00000000-0005-0000-0000-00004D160000}"/>
    <cellStyle name="Normal 10 2 10 8 3 7" xfId="5845" xr:uid="{00000000-0005-0000-0000-00004E160000}"/>
    <cellStyle name="Normal 10 2 10 8 3 8" xfId="5846" xr:uid="{00000000-0005-0000-0000-00004F160000}"/>
    <cellStyle name="Normal 10 2 10 8 3 9" xfId="5847" xr:uid="{00000000-0005-0000-0000-000050160000}"/>
    <cellStyle name="Normal 10 2 10 8 4" xfId="5848" xr:uid="{00000000-0005-0000-0000-000051160000}"/>
    <cellStyle name="Normal 10 2 10 8 4 10" xfId="5849" xr:uid="{00000000-0005-0000-0000-000052160000}"/>
    <cellStyle name="Normal 10 2 10 8 4 2" xfId="5850" xr:uid="{00000000-0005-0000-0000-000053160000}"/>
    <cellStyle name="Normal 10 2 10 8 4 3" xfId="5851" xr:uid="{00000000-0005-0000-0000-000054160000}"/>
    <cellStyle name="Normal 10 2 10 8 4 4" xfId="5852" xr:uid="{00000000-0005-0000-0000-000055160000}"/>
    <cellStyle name="Normal 10 2 10 8 4 5" xfId="5853" xr:uid="{00000000-0005-0000-0000-000056160000}"/>
    <cellStyle name="Normal 10 2 10 8 4 6" xfId="5854" xr:uid="{00000000-0005-0000-0000-000057160000}"/>
    <cellStyle name="Normal 10 2 10 8 4 7" xfId="5855" xr:uid="{00000000-0005-0000-0000-000058160000}"/>
    <cellStyle name="Normal 10 2 10 8 4 8" xfId="5856" xr:uid="{00000000-0005-0000-0000-000059160000}"/>
    <cellStyle name="Normal 10 2 10 8 4 9" xfId="5857" xr:uid="{00000000-0005-0000-0000-00005A160000}"/>
    <cellStyle name="Normal 10 2 10 8 5" xfId="5858" xr:uid="{00000000-0005-0000-0000-00005B160000}"/>
    <cellStyle name="Normal 10 2 10 8 5 10" xfId="5859" xr:uid="{00000000-0005-0000-0000-00005C160000}"/>
    <cellStyle name="Normal 10 2 10 8 5 2" xfId="5860" xr:uid="{00000000-0005-0000-0000-00005D160000}"/>
    <cellStyle name="Normal 10 2 10 8 5 3" xfId="5861" xr:uid="{00000000-0005-0000-0000-00005E160000}"/>
    <cellStyle name="Normal 10 2 10 8 5 4" xfId="5862" xr:uid="{00000000-0005-0000-0000-00005F160000}"/>
    <cellStyle name="Normal 10 2 10 8 5 5" xfId="5863" xr:uid="{00000000-0005-0000-0000-000060160000}"/>
    <cellStyle name="Normal 10 2 10 8 5 6" xfId="5864" xr:uid="{00000000-0005-0000-0000-000061160000}"/>
    <cellStyle name="Normal 10 2 10 8 5 7" xfId="5865" xr:uid="{00000000-0005-0000-0000-000062160000}"/>
    <cellStyle name="Normal 10 2 10 8 5 8" xfId="5866" xr:uid="{00000000-0005-0000-0000-000063160000}"/>
    <cellStyle name="Normal 10 2 10 8 5 9" xfId="5867" xr:uid="{00000000-0005-0000-0000-000064160000}"/>
    <cellStyle name="Normal 10 2 10 8 6" xfId="5868" xr:uid="{00000000-0005-0000-0000-000065160000}"/>
    <cellStyle name="Normal 10 2 10 8 7" xfId="5869" xr:uid="{00000000-0005-0000-0000-000066160000}"/>
    <cellStyle name="Normal 10 2 10 8 8" xfId="5870" xr:uid="{00000000-0005-0000-0000-000067160000}"/>
    <cellStyle name="Normal 10 2 10 8 9" xfId="5871" xr:uid="{00000000-0005-0000-0000-000068160000}"/>
    <cellStyle name="Normal 10 2 10 9" xfId="5872" xr:uid="{00000000-0005-0000-0000-000069160000}"/>
    <cellStyle name="Normal 10 2 10 9 10" xfId="5873" xr:uid="{00000000-0005-0000-0000-00006A160000}"/>
    <cellStyle name="Normal 10 2 10 9 11" xfId="5874" xr:uid="{00000000-0005-0000-0000-00006B160000}"/>
    <cellStyle name="Normal 10 2 10 9 12" xfId="5875" xr:uid="{00000000-0005-0000-0000-00006C160000}"/>
    <cellStyle name="Normal 10 2 10 9 13" xfId="5876" xr:uid="{00000000-0005-0000-0000-00006D160000}"/>
    <cellStyle name="Normal 10 2 10 9 14" xfId="5877" xr:uid="{00000000-0005-0000-0000-00006E160000}"/>
    <cellStyle name="Normal 10 2 10 9 2" xfId="5878" xr:uid="{00000000-0005-0000-0000-00006F160000}"/>
    <cellStyle name="Normal 10 2 10 9 2 10" xfId="5879" xr:uid="{00000000-0005-0000-0000-000070160000}"/>
    <cellStyle name="Normal 10 2 10 9 2 2" xfId="5880" xr:uid="{00000000-0005-0000-0000-000071160000}"/>
    <cellStyle name="Normal 10 2 10 9 2 3" xfId="5881" xr:uid="{00000000-0005-0000-0000-000072160000}"/>
    <cellStyle name="Normal 10 2 10 9 2 4" xfId="5882" xr:uid="{00000000-0005-0000-0000-000073160000}"/>
    <cellStyle name="Normal 10 2 10 9 2 5" xfId="5883" xr:uid="{00000000-0005-0000-0000-000074160000}"/>
    <cellStyle name="Normal 10 2 10 9 2 6" xfId="5884" xr:uid="{00000000-0005-0000-0000-000075160000}"/>
    <cellStyle name="Normal 10 2 10 9 2 7" xfId="5885" xr:uid="{00000000-0005-0000-0000-000076160000}"/>
    <cellStyle name="Normal 10 2 10 9 2 8" xfId="5886" xr:uid="{00000000-0005-0000-0000-000077160000}"/>
    <cellStyle name="Normal 10 2 10 9 2 9" xfId="5887" xr:uid="{00000000-0005-0000-0000-000078160000}"/>
    <cellStyle name="Normal 10 2 10 9 3" xfId="5888" xr:uid="{00000000-0005-0000-0000-000079160000}"/>
    <cellStyle name="Normal 10 2 10 9 3 10" xfId="5889" xr:uid="{00000000-0005-0000-0000-00007A160000}"/>
    <cellStyle name="Normal 10 2 10 9 3 2" xfId="5890" xr:uid="{00000000-0005-0000-0000-00007B160000}"/>
    <cellStyle name="Normal 10 2 10 9 3 3" xfId="5891" xr:uid="{00000000-0005-0000-0000-00007C160000}"/>
    <cellStyle name="Normal 10 2 10 9 3 4" xfId="5892" xr:uid="{00000000-0005-0000-0000-00007D160000}"/>
    <cellStyle name="Normal 10 2 10 9 3 5" xfId="5893" xr:uid="{00000000-0005-0000-0000-00007E160000}"/>
    <cellStyle name="Normal 10 2 10 9 3 6" xfId="5894" xr:uid="{00000000-0005-0000-0000-00007F160000}"/>
    <cellStyle name="Normal 10 2 10 9 3 7" xfId="5895" xr:uid="{00000000-0005-0000-0000-000080160000}"/>
    <cellStyle name="Normal 10 2 10 9 3 8" xfId="5896" xr:uid="{00000000-0005-0000-0000-000081160000}"/>
    <cellStyle name="Normal 10 2 10 9 3 9" xfId="5897" xr:uid="{00000000-0005-0000-0000-000082160000}"/>
    <cellStyle name="Normal 10 2 10 9 4" xfId="5898" xr:uid="{00000000-0005-0000-0000-000083160000}"/>
    <cellStyle name="Normal 10 2 10 9 4 10" xfId="5899" xr:uid="{00000000-0005-0000-0000-000084160000}"/>
    <cellStyle name="Normal 10 2 10 9 4 2" xfId="5900" xr:uid="{00000000-0005-0000-0000-000085160000}"/>
    <cellStyle name="Normal 10 2 10 9 4 3" xfId="5901" xr:uid="{00000000-0005-0000-0000-000086160000}"/>
    <cellStyle name="Normal 10 2 10 9 4 4" xfId="5902" xr:uid="{00000000-0005-0000-0000-000087160000}"/>
    <cellStyle name="Normal 10 2 10 9 4 5" xfId="5903" xr:uid="{00000000-0005-0000-0000-000088160000}"/>
    <cellStyle name="Normal 10 2 10 9 4 6" xfId="5904" xr:uid="{00000000-0005-0000-0000-000089160000}"/>
    <cellStyle name="Normal 10 2 10 9 4 7" xfId="5905" xr:uid="{00000000-0005-0000-0000-00008A160000}"/>
    <cellStyle name="Normal 10 2 10 9 4 8" xfId="5906" xr:uid="{00000000-0005-0000-0000-00008B160000}"/>
    <cellStyle name="Normal 10 2 10 9 4 9" xfId="5907" xr:uid="{00000000-0005-0000-0000-00008C160000}"/>
    <cellStyle name="Normal 10 2 10 9 5" xfId="5908" xr:uid="{00000000-0005-0000-0000-00008D160000}"/>
    <cellStyle name="Normal 10 2 10 9 5 10" xfId="5909" xr:uid="{00000000-0005-0000-0000-00008E160000}"/>
    <cellStyle name="Normal 10 2 10 9 5 2" xfId="5910" xr:uid="{00000000-0005-0000-0000-00008F160000}"/>
    <cellStyle name="Normal 10 2 10 9 5 3" xfId="5911" xr:uid="{00000000-0005-0000-0000-000090160000}"/>
    <cellStyle name="Normal 10 2 10 9 5 4" xfId="5912" xr:uid="{00000000-0005-0000-0000-000091160000}"/>
    <cellStyle name="Normal 10 2 10 9 5 5" xfId="5913" xr:uid="{00000000-0005-0000-0000-000092160000}"/>
    <cellStyle name="Normal 10 2 10 9 5 6" xfId="5914" xr:uid="{00000000-0005-0000-0000-000093160000}"/>
    <cellStyle name="Normal 10 2 10 9 5 7" xfId="5915" xr:uid="{00000000-0005-0000-0000-000094160000}"/>
    <cellStyle name="Normal 10 2 10 9 5 8" xfId="5916" xr:uid="{00000000-0005-0000-0000-000095160000}"/>
    <cellStyle name="Normal 10 2 10 9 5 9" xfId="5917" xr:uid="{00000000-0005-0000-0000-000096160000}"/>
    <cellStyle name="Normal 10 2 10 9 6" xfId="5918" xr:uid="{00000000-0005-0000-0000-000097160000}"/>
    <cellStyle name="Normal 10 2 10 9 7" xfId="5919" xr:uid="{00000000-0005-0000-0000-000098160000}"/>
    <cellStyle name="Normal 10 2 10 9 8" xfId="5920" xr:uid="{00000000-0005-0000-0000-000099160000}"/>
    <cellStyle name="Normal 10 2 10 9 9" xfId="5921" xr:uid="{00000000-0005-0000-0000-00009A160000}"/>
    <cellStyle name="Normal 10 2 11" xfId="5922" xr:uid="{00000000-0005-0000-0000-00009B160000}"/>
    <cellStyle name="Normal 10 2 12" xfId="5923" xr:uid="{00000000-0005-0000-0000-00009C160000}"/>
    <cellStyle name="Normal 10 2 13" xfId="5924" xr:uid="{00000000-0005-0000-0000-00009D160000}"/>
    <cellStyle name="Normal 10 2 14" xfId="5925" xr:uid="{00000000-0005-0000-0000-00009E160000}"/>
    <cellStyle name="Normal 10 2 15" xfId="5926" xr:uid="{00000000-0005-0000-0000-00009F160000}"/>
    <cellStyle name="Normal 10 2 16" xfId="5927" xr:uid="{00000000-0005-0000-0000-0000A0160000}"/>
    <cellStyle name="Normal 10 2 17" xfId="5928" xr:uid="{00000000-0005-0000-0000-0000A1160000}"/>
    <cellStyle name="Normal 10 2 18" xfId="5929" xr:uid="{00000000-0005-0000-0000-0000A2160000}"/>
    <cellStyle name="Normal 10 2 19" xfId="5930" xr:uid="{00000000-0005-0000-0000-0000A3160000}"/>
    <cellStyle name="Normal 10 2 2" xfId="5931" xr:uid="{00000000-0005-0000-0000-0000A4160000}"/>
    <cellStyle name="Normal 10 2 2 2" xfId="5932" xr:uid="{00000000-0005-0000-0000-0000A5160000}"/>
    <cellStyle name="Normal 10 2 2 2 2" xfId="5933" xr:uid="{00000000-0005-0000-0000-0000A6160000}"/>
    <cellStyle name="Normal 10 2 20" xfId="5934" xr:uid="{00000000-0005-0000-0000-0000A7160000}"/>
    <cellStyle name="Normal 10 2 21" xfId="5935" xr:uid="{00000000-0005-0000-0000-0000A8160000}"/>
    <cellStyle name="Normal 10 2 22" xfId="5936" xr:uid="{00000000-0005-0000-0000-0000A9160000}"/>
    <cellStyle name="Normal 10 2 23" xfId="5937" xr:uid="{00000000-0005-0000-0000-0000AA160000}"/>
    <cellStyle name="Normal 10 2 24" xfId="5938" xr:uid="{00000000-0005-0000-0000-0000AB160000}"/>
    <cellStyle name="Normal 10 2 25" xfId="5939" xr:uid="{00000000-0005-0000-0000-0000AC160000}"/>
    <cellStyle name="Normal 10 2 26" xfId="5940" xr:uid="{00000000-0005-0000-0000-0000AD160000}"/>
    <cellStyle name="Normal 10 2 27" xfId="5941" xr:uid="{00000000-0005-0000-0000-0000AE160000}"/>
    <cellStyle name="Normal 10 2 28" xfId="5942" xr:uid="{00000000-0005-0000-0000-0000AF160000}"/>
    <cellStyle name="Normal 10 2 29" xfId="5943" xr:uid="{00000000-0005-0000-0000-0000B0160000}"/>
    <cellStyle name="Normal 10 2 3" xfId="5944" xr:uid="{00000000-0005-0000-0000-0000B1160000}"/>
    <cellStyle name="Normal 10 2 30" xfId="5945" xr:uid="{00000000-0005-0000-0000-0000B2160000}"/>
    <cellStyle name="Normal 10 2 31" xfId="5946" xr:uid="{00000000-0005-0000-0000-0000B3160000}"/>
    <cellStyle name="Normal 10 2 32" xfId="5947" xr:uid="{00000000-0005-0000-0000-0000B4160000}"/>
    <cellStyle name="Normal 10 2 33" xfId="5948" xr:uid="{00000000-0005-0000-0000-0000B5160000}"/>
    <cellStyle name="Normal 10 2 34" xfId="5949" xr:uid="{00000000-0005-0000-0000-0000B6160000}"/>
    <cellStyle name="Normal 10 2 35" xfId="5950" xr:uid="{00000000-0005-0000-0000-0000B7160000}"/>
    <cellStyle name="Normal 10 2 36" xfId="5951" xr:uid="{00000000-0005-0000-0000-0000B8160000}"/>
    <cellStyle name="Normal 10 2 37" xfId="5952" xr:uid="{00000000-0005-0000-0000-0000B9160000}"/>
    <cellStyle name="Normal 10 2 38" xfId="5953" xr:uid="{00000000-0005-0000-0000-0000BA160000}"/>
    <cellStyle name="Normal 10 2 39" xfId="5954" xr:uid="{00000000-0005-0000-0000-0000BB160000}"/>
    <cellStyle name="Normal 10 2 4" xfId="5955" xr:uid="{00000000-0005-0000-0000-0000BC160000}"/>
    <cellStyle name="Normal 10 2 40" xfId="5956" xr:uid="{00000000-0005-0000-0000-0000BD160000}"/>
    <cellStyle name="Normal 10 2 41" xfId="5957" xr:uid="{00000000-0005-0000-0000-0000BE160000}"/>
    <cellStyle name="Normal 10 2 42" xfId="5958" xr:uid="{00000000-0005-0000-0000-0000BF160000}"/>
    <cellStyle name="Normal 10 2 43" xfId="5959" xr:uid="{00000000-0005-0000-0000-0000C0160000}"/>
    <cellStyle name="Normal 10 2 44" xfId="5960" xr:uid="{00000000-0005-0000-0000-0000C1160000}"/>
    <cellStyle name="Normal 10 2 45" xfId="5961" xr:uid="{00000000-0005-0000-0000-0000C2160000}"/>
    <cellStyle name="Normal 10 2 46" xfId="5962" xr:uid="{00000000-0005-0000-0000-0000C3160000}"/>
    <cellStyle name="Normal 10 2 47" xfId="5963" xr:uid="{00000000-0005-0000-0000-0000C4160000}"/>
    <cellStyle name="Normal 10 2 48" xfId="5964" xr:uid="{00000000-0005-0000-0000-0000C5160000}"/>
    <cellStyle name="Normal 10 2 49" xfId="5965" xr:uid="{00000000-0005-0000-0000-0000C6160000}"/>
    <cellStyle name="Normal 10 2 5" xfId="5966" xr:uid="{00000000-0005-0000-0000-0000C7160000}"/>
    <cellStyle name="Normal 10 2 50" xfId="5967" xr:uid="{00000000-0005-0000-0000-0000C8160000}"/>
    <cellStyle name="Normal 10 2 51" xfId="5968" xr:uid="{00000000-0005-0000-0000-0000C9160000}"/>
    <cellStyle name="Normal 10 2 52" xfId="5969" xr:uid="{00000000-0005-0000-0000-0000CA160000}"/>
    <cellStyle name="Normal 10 2 53" xfId="5970" xr:uid="{00000000-0005-0000-0000-0000CB160000}"/>
    <cellStyle name="Normal 10 2 54" xfId="5971" xr:uid="{00000000-0005-0000-0000-0000CC160000}"/>
    <cellStyle name="Normal 10 2 55" xfId="5972" xr:uid="{00000000-0005-0000-0000-0000CD160000}"/>
    <cellStyle name="Normal 10 2 56" xfId="5973" xr:uid="{00000000-0005-0000-0000-0000CE160000}"/>
    <cellStyle name="Normal 10 2 57" xfId="5974" xr:uid="{00000000-0005-0000-0000-0000CF160000}"/>
    <cellStyle name="Normal 10 2 58" xfId="5975" xr:uid="{00000000-0005-0000-0000-0000D0160000}"/>
    <cellStyle name="Normal 10 2 59" xfId="5976" xr:uid="{00000000-0005-0000-0000-0000D1160000}"/>
    <cellStyle name="Normal 10 2 6" xfId="5977" xr:uid="{00000000-0005-0000-0000-0000D2160000}"/>
    <cellStyle name="Normal 10 2 60" xfId="5978" xr:uid="{00000000-0005-0000-0000-0000D3160000}"/>
    <cellStyle name="Normal 10 2 61" xfId="5979" xr:uid="{00000000-0005-0000-0000-0000D4160000}"/>
    <cellStyle name="Normal 10 2 62" xfId="5980" xr:uid="{00000000-0005-0000-0000-0000D5160000}"/>
    <cellStyle name="Normal 10 2 63" xfId="5981" xr:uid="{00000000-0005-0000-0000-0000D6160000}"/>
    <cellStyle name="Normal 10 2 64" xfId="5982" xr:uid="{00000000-0005-0000-0000-0000D7160000}"/>
    <cellStyle name="Normal 10 2 65" xfId="5983" xr:uid="{00000000-0005-0000-0000-0000D8160000}"/>
    <cellStyle name="Normal 10 2 66" xfId="5984" xr:uid="{00000000-0005-0000-0000-0000D9160000}"/>
    <cellStyle name="Normal 10 2 67" xfId="5985" xr:uid="{00000000-0005-0000-0000-0000DA160000}"/>
    <cellStyle name="Normal 10 2 68" xfId="5986" xr:uid="{00000000-0005-0000-0000-0000DB160000}"/>
    <cellStyle name="Normal 10 2 69" xfId="5987" xr:uid="{00000000-0005-0000-0000-0000DC160000}"/>
    <cellStyle name="Normal 10 2 7" xfId="5988" xr:uid="{00000000-0005-0000-0000-0000DD160000}"/>
    <cellStyle name="Normal 10 2 70" xfId="5989" xr:uid="{00000000-0005-0000-0000-0000DE160000}"/>
    <cellStyle name="Normal 10 2 71" xfId="5990" xr:uid="{00000000-0005-0000-0000-0000DF160000}"/>
    <cellStyle name="Normal 10 2 72" xfId="5991" xr:uid="{00000000-0005-0000-0000-0000E0160000}"/>
    <cellStyle name="Normal 10 2 73" xfId="5992" xr:uid="{00000000-0005-0000-0000-0000E1160000}"/>
    <cellStyle name="Normal 10 2 74" xfId="5993" xr:uid="{00000000-0005-0000-0000-0000E2160000}"/>
    <cellStyle name="Normal 10 2 75" xfId="5994" xr:uid="{00000000-0005-0000-0000-0000E3160000}"/>
    <cellStyle name="Normal 10 2 76" xfId="5995" xr:uid="{00000000-0005-0000-0000-0000E4160000}"/>
    <cellStyle name="Normal 10 2 77" xfId="5996" xr:uid="{00000000-0005-0000-0000-0000E5160000}"/>
    <cellStyle name="Normal 10 2 78" xfId="5997" xr:uid="{00000000-0005-0000-0000-0000E6160000}"/>
    <cellStyle name="Normal 10 2 79" xfId="5998" xr:uid="{00000000-0005-0000-0000-0000E7160000}"/>
    <cellStyle name="Normal 10 2 8" xfId="5999" xr:uid="{00000000-0005-0000-0000-0000E8160000}"/>
    <cellStyle name="Normal 10 2 9" xfId="6000" xr:uid="{00000000-0005-0000-0000-0000E9160000}"/>
    <cellStyle name="Normal 10 2_Enlaces" xfId="6001" xr:uid="{00000000-0005-0000-0000-0000EA160000}"/>
    <cellStyle name="Normal 10 20" xfId="6002" xr:uid="{00000000-0005-0000-0000-0000EB160000}"/>
    <cellStyle name="Normal 10 21" xfId="6003" xr:uid="{00000000-0005-0000-0000-0000EC160000}"/>
    <cellStyle name="Normal 10 22" xfId="6004" xr:uid="{00000000-0005-0000-0000-0000ED160000}"/>
    <cellStyle name="Normal 10 23" xfId="6005" xr:uid="{00000000-0005-0000-0000-0000EE160000}"/>
    <cellStyle name="Normal 10 24" xfId="6006" xr:uid="{00000000-0005-0000-0000-0000EF160000}"/>
    <cellStyle name="Normal 10 25" xfId="6007" xr:uid="{00000000-0005-0000-0000-0000F0160000}"/>
    <cellStyle name="Normal 10 26" xfId="6008" xr:uid="{00000000-0005-0000-0000-0000F1160000}"/>
    <cellStyle name="Normal 10 27" xfId="6009" xr:uid="{00000000-0005-0000-0000-0000F2160000}"/>
    <cellStyle name="Normal 10 28" xfId="6010" xr:uid="{00000000-0005-0000-0000-0000F3160000}"/>
    <cellStyle name="Normal 10 29" xfId="6011" xr:uid="{00000000-0005-0000-0000-0000F4160000}"/>
    <cellStyle name="Normal 10 3" xfId="6012" xr:uid="{00000000-0005-0000-0000-0000F5160000}"/>
    <cellStyle name="Normal 10 3 2" xfId="6013" xr:uid="{00000000-0005-0000-0000-0000F6160000}"/>
    <cellStyle name="Normal 10 3 3" xfId="6014" xr:uid="{00000000-0005-0000-0000-0000F7160000}"/>
    <cellStyle name="Normal 10 3 4" xfId="6015" xr:uid="{00000000-0005-0000-0000-0000F8160000}"/>
    <cellStyle name="Normal 10 3 4 2" xfId="6016" xr:uid="{00000000-0005-0000-0000-0000F9160000}"/>
    <cellStyle name="Normal 10 3 4 2 2" xfId="6017" xr:uid="{00000000-0005-0000-0000-0000FA160000}"/>
    <cellStyle name="Normal 10 3 4 3" xfId="6018" xr:uid="{00000000-0005-0000-0000-0000FB160000}"/>
    <cellStyle name="Normal 10 3 5" xfId="6019" xr:uid="{00000000-0005-0000-0000-0000FC160000}"/>
    <cellStyle name="Normal 10 3 6" xfId="6020" xr:uid="{00000000-0005-0000-0000-0000FD160000}"/>
    <cellStyle name="Normal 10 3 7" xfId="6021" xr:uid="{00000000-0005-0000-0000-0000FE160000}"/>
    <cellStyle name="Normal 10 3 7 2" xfId="6022" xr:uid="{00000000-0005-0000-0000-0000FF160000}"/>
    <cellStyle name="Normal 10 3 8" xfId="6023" xr:uid="{00000000-0005-0000-0000-000000170000}"/>
    <cellStyle name="Normal 10 3 9" xfId="6024" xr:uid="{00000000-0005-0000-0000-000001170000}"/>
    <cellStyle name="Normal 10 3_Implem" xfId="6025" xr:uid="{00000000-0005-0000-0000-000002170000}"/>
    <cellStyle name="Normal 10 30" xfId="6026" xr:uid="{00000000-0005-0000-0000-000003170000}"/>
    <cellStyle name="Normal 10 31" xfId="6027" xr:uid="{00000000-0005-0000-0000-000004170000}"/>
    <cellStyle name="Normal 10 32" xfId="2606" xr:uid="{00000000-0005-0000-0000-000005170000}"/>
    <cellStyle name="Normal 10 4" xfId="6028" xr:uid="{00000000-0005-0000-0000-000006170000}"/>
    <cellStyle name="Normal 10 5" xfId="6029" xr:uid="{00000000-0005-0000-0000-000007170000}"/>
    <cellStyle name="Normal 10 6" xfId="6030" xr:uid="{00000000-0005-0000-0000-000008170000}"/>
    <cellStyle name="Normal 10 7" xfId="6031" xr:uid="{00000000-0005-0000-0000-000009170000}"/>
    <cellStyle name="Normal 10 8" xfId="6032" xr:uid="{00000000-0005-0000-0000-00000A170000}"/>
    <cellStyle name="Normal 10 9" xfId="6033" xr:uid="{00000000-0005-0000-0000-00000B170000}"/>
    <cellStyle name="Normal 100" xfId="6034" xr:uid="{00000000-0005-0000-0000-00000C170000}"/>
    <cellStyle name="Normal 100 2" xfId="6035" xr:uid="{00000000-0005-0000-0000-00000D170000}"/>
    <cellStyle name="Normal 100 3" xfId="6036" xr:uid="{00000000-0005-0000-0000-00000E170000}"/>
    <cellStyle name="Normal 101" xfId="6037" xr:uid="{00000000-0005-0000-0000-00000F170000}"/>
    <cellStyle name="Normal 101 2" xfId="6038" xr:uid="{00000000-0005-0000-0000-000010170000}"/>
    <cellStyle name="Normal 101 3" xfId="6039" xr:uid="{00000000-0005-0000-0000-000011170000}"/>
    <cellStyle name="Normal 102" xfId="6040" xr:uid="{00000000-0005-0000-0000-000012170000}"/>
    <cellStyle name="Normal 102 2" xfId="6041" xr:uid="{00000000-0005-0000-0000-000013170000}"/>
    <cellStyle name="Normal 102 3" xfId="6042" xr:uid="{00000000-0005-0000-0000-000014170000}"/>
    <cellStyle name="Normal 103" xfId="6043" xr:uid="{00000000-0005-0000-0000-000015170000}"/>
    <cellStyle name="Normal 103 2" xfId="6044" xr:uid="{00000000-0005-0000-0000-000016170000}"/>
    <cellStyle name="Normal 104" xfId="6045" xr:uid="{00000000-0005-0000-0000-000017170000}"/>
    <cellStyle name="Normal 104 2" xfId="6046" xr:uid="{00000000-0005-0000-0000-000018170000}"/>
    <cellStyle name="Normal 105" xfId="6047" xr:uid="{00000000-0005-0000-0000-000019170000}"/>
    <cellStyle name="Normal 105 2" xfId="6048" xr:uid="{00000000-0005-0000-0000-00001A170000}"/>
    <cellStyle name="Normal 106" xfId="6049" xr:uid="{00000000-0005-0000-0000-00001B170000}"/>
    <cellStyle name="Normal 106 2" xfId="6050" xr:uid="{00000000-0005-0000-0000-00001C170000}"/>
    <cellStyle name="Normal 107" xfId="6051" xr:uid="{00000000-0005-0000-0000-00001D170000}"/>
    <cellStyle name="Normal 107 2" xfId="6052" xr:uid="{00000000-0005-0000-0000-00001E170000}"/>
    <cellStyle name="Normal 108" xfId="6053" xr:uid="{00000000-0005-0000-0000-00001F170000}"/>
    <cellStyle name="Normal 108 2" xfId="6054" xr:uid="{00000000-0005-0000-0000-000020170000}"/>
    <cellStyle name="Normal 109" xfId="6055" xr:uid="{00000000-0005-0000-0000-000021170000}"/>
    <cellStyle name="Normal 109 2" xfId="6056" xr:uid="{00000000-0005-0000-0000-000022170000}"/>
    <cellStyle name="Normal 11" xfId="407" xr:uid="{00000000-0005-0000-0000-000023170000}"/>
    <cellStyle name="Normal 11 10" xfId="6058" xr:uid="{00000000-0005-0000-0000-000024170000}"/>
    <cellStyle name="Normal 11 11" xfId="6059" xr:uid="{00000000-0005-0000-0000-000025170000}"/>
    <cellStyle name="Normal 11 12" xfId="6060" xr:uid="{00000000-0005-0000-0000-000026170000}"/>
    <cellStyle name="Normal 11 13" xfId="6061" xr:uid="{00000000-0005-0000-0000-000027170000}"/>
    <cellStyle name="Normal 11 14" xfId="6062" xr:uid="{00000000-0005-0000-0000-000028170000}"/>
    <cellStyle name="Normal 11 15" xfId="6063" xr:uid="{00000000-0005-0000-0000-000029170000}"/>
    <cellStyle name="Normal 11 16" xfId="6064" xr:uid="{00000000-0005-0000-0000-00002A170000}"/>
    <cellStyle name="Normal 11 17" xfId="6065" xr:uid="{00000000-0005-0000-0000-00002B170000}"/>
    <cellStyle name="Normal 11 18" xfId="6066" xr:uid="{00000000-0005-0000-0000-00002C170000}"/>
    <cellStyle name="Normal 11 19" xfId="6067" xr:uid="{00000000-0005-0000-0000-00002D170000}"/>
    <cellStyle name="Normal 11 2" xfId="6068" xr:uid="{00000000-0005-0000-0000-00002E170000}"/>
    <cellStyle name="Normal 11 2 2" xfId="6069" xr:uid="{00000000-0005-0000-0000-00002F170000}"/>
    <cellStyle name="Normal 11 2 3" xfId="6070" xr:uid="{00000000-0005-0000-0000-000030170000}"/>
    <cellStyle name="Normal 11 20" xfId="6071" xr:uid="{00000000-0005-0000-0000-000031170000}"/>
    <cellStyle name="Normal 11 21" xfId="6072" xr:uid="{00000000-0005-0000-0000-000032170000}"/>
    <cellStyle name="Normal 11 22" xfId="6073" xr:uid="{00000000-0005-0000-0000-000033170000}"/>
    <cellStyle name="Normal 11 23" xfId="6074" xr:uid="{00000000-0005-0000-0000-000034170000}"/>
    <cellStyle name="Normal 11 24" xfId="6075" xr:uid="{00000000-0005-0000-0000-000035170000}"/>
    <cellStyle name="Normal 11 25" xfId="6076" xr:uid="{00000000-0005-0000-0000-000036170000}"/>
    <cellStyle name="Normal 11 26" xfId="6057" xr:uid="{00000000-0005-0000-0000-000037170000}"/>
    <cellStyle name="Normal 11 3" xfId="6077" xr:uid="{00000000-0005-0000-0000-000038170000}"/>
    <cellStyle name="Normal 11 3 2" xfId="6078" xr:uid="{00000000-0005-0000-0000-000039170000}"/>
    <cellStyle name="Normal 11 3 3" xfId="6079" xr:uid="{00000000-0005-0000-0000-00003A170000}"/>
    <cellStyle name="Normal 11 4" xfId="6080" xr:uid="{00000000-0005-0000-0000-00003B170000}"/>
    <cellStyle name="Normal 11 5" xfId="6081" xr:uid="{00000000-0005-0000-0000-00003C170000}"/>
    <cellStyle name="Normal 11 6" xfId="6082" xr:uid="{00000000-0005-0000-0000-00003D170000}"/>
    <cellStyle name="Normal 11 7" xfId="6083" xr:uid="{00000000-0005-0000-0000-00003E170000}"/>
    <cellStyle name="Normal 11 8" xfId="6084" xr:uid="{00000000-0005-0000-0000-00003F170000}"/>
    <cellStyle name="Normal 11 9" xfId="6085" xr:uid="{00000000-0005-0000-0000-000040170000}"/>
    <cellStyle name="Normal 110" xfId="6086" xr:uid="{00000000-0005-0000-0000-000041170000}"/>
    <cellStyle name="Normal 110 2" xfId="6087" xr:uid="{00000000-0005-0000-0000-000042170000}"/>
    <cellStyle name="Normal 111" xfId="6088" xr:uid="{00000000-0005-0000-0000-000043170000}"/>
    <cellStyle name="Normal 111 2" xfId="6089" xr:uid="{00000000-0005-0000-0000-000044170000}"/>
    <cellStyle name="Normal 112" xfId="6090" xr:uid="{00000000-0005-0000-0000-000045170000}"/>
    <cellStyle name="Normal 112 2" xfId="6091" xr:uid="{00000000-0005-0000-0000-000046170000}"/>
    <cellStyle name="Normal 113" xfId="6092" xr:uid="{00000000-0005-0000-0000-000047170000}"/>
    <cellStyle name="Normal 113 2" xfId="6093" xr:uid="{00000000-0005-0000-0000-000048170000}"/>
    <cellStyle name="Normal 114" xfId="6094" xr:uid="{00000000-0005-0000-0000-000049170000}"/>
    <cellStyle name="Normal 114 2" xfId="6095" xr:uid="{00000000-0005-0000-0000-00004A170000}"/>
    <cellStyle name="Normal 115" xfId="6096" xr:uid="{00000000-0005-0000-0000-00004B170000}"/>
    <cellStyle name="Normal 115 2" xfId="6097" xr:uid="{00000000-0005-0000-0000-00004C170000}"/>
    <cellStyle name="Normal 116" xfId="6098" xr:uid="{00000000-0005-0000-0000-00004D170000}"/>
    <cellStyle name="Normal 116 2" xfId="6099" xr:uid="{00000000-0005-0000-0000-00004E170000}"/>
    <cellStyle name="Normal 117" xfId="6100" xr:uid="{00000000-0005-0000-0000-00004F170000}"/>
    <cellStyle name="Normal 117 2" xfId="6101" xr:uid="{00000000-0005-0000-0000-000050170000}"/>
    <cellStyle name="Normal 118" xfId="6102" xr:uid="{00000000-0005-0000-0000-000051170000}"/>
    <cellStyle name="Normal 118 2" xfId="6103" xr:uid="{00000000-0005-0000-0000-000052170000}"/>
    <cellStyle name="Normal 119" xfId="6104" xr:uid="{00000000-0005-0000-0000-000053170000}"/>
    <cellStyle name="Normal 119 2" xfId="6105" xr:uid="{00000000-0005-0000-0000-000054170000}"/>
    <cellStyle name="Normal 12" xfId="6106" xr:uid="{00000000-0005-0000-0000-000055170000}"/>
    <cellStyle name="Normal 12 10" xfId="6107" xr:uid="{00000000-0005-0000-0000-000056170000}"/>
    <cellStyle name="Normal 12 11" xfId="6108" xr:uid="{00000000-0005-0000-0000-000057170000}"/>
    <cellStyle name="Normal 12 12" xfId="6109" xr:uid="{00000000-0005-0000-0000-000058170000}"/>
    <cellStyle name="Normal 12 13" xfId="6110" xr:uid="{00000000-0005-0000-0000-000059170000}"/>
    <cellStyle name="Normal 12 14" xfId="6111" xr:uid="{00000000-0005-0000-0000-00005A170000}"/>
    <cellStyle name="Normal 12 15" xfId="6112" xr:uid="{00000000-0005-0000-0000-00005B170000}"/>
    <cellStyle name="Normal 12 16" xfId="6113" xr:uid="{00000000-0005-0000-0000-00005C170000}"/>
    <cellStyle name="Normal 12 17" xfId="6114" xr:uid="{00000000-0005-0000-0000-00005D170000}"/>
    <cellStyle name="Normal 12 18" xfId="6115" xr:uid="{00000000-0005-0000-0000-00005E170000}"/>
    <cellStyle name="Normal 12 19" xfId="6116" xr:uid="{00000000-0005-0000-0000-00005F170000}"/>
    <cellStyle name="Normal 12 2" xfId="6117" xr:uid="{00000000-0005-0000-0000-000060170000}"/>
    <cellStyle name="Normal 12 2 2" xfId="6118" xr:uid="{00000000-0005-0000-0000-000061170000}"/>
    <cellStyle name="Normal 12 2 3" xfId="6119" xr:uid="{00000000-0005-0000-0000-000062170000}"/>
    <cellStyle name="Normal 12 20" xfId="6120" xr:uid="{00000000-0005-0000-0000-000063170000}"/>
    <cellStyle name="Normal 12 21" xfId="6121" xr:uid="{00000000-0005-0000-0000-000064170000}"/>
    <cellStyle name="Normal 12 22" xfId="6122" xr:uid="{00000000-0005-0000-0000-000065170000}"/>
    <cellStyle name="Normal 12 23" xfId="6123" xr:uid="{00000000-0005-0000-0000-000066170000}"/>
    <cellStyle name="Normal 12 24" xfId="6124" xr:uid="{00000000-0005-0000-0000-000067170000}"/>
    <cellStyle name="Normal 12 25" xfId="6125" xr:uid="{00000000-0005-0000-0000-000068170000}"/>
    <cellStyle name="Normal 12 3" xfId="6126" xr:uid="{00000000-0005-0000-0000-000069170000}"/>
    <cellStyle name="Normal 12 3 2" xfId="6127" xr:uid="{00000000-0005-0000-0000-00006A170000}"/>
    <cellStyle name="Normal 12 3 3" xfId="6128" xr:uid="{00000000-0005-0000-0000-00006B170000}"/>
    <cellStyle name="Normal 12 4" xfId="6129" xr:uid="{00000000-0005-0000-0000-00006C170000}"/>
    <cellStyle name="Normal 12 5" xfId="6130" xr:uid="{00000000-0005-0000-0000-00006D170000}"/>
    <cellStyle name="Normal 12 6" xfId="6131" xr:uid="{00000000-0005-0000-0000-00006E170000}"/>
    <cellStyle name="Normal 12 7" xfId="6132" xr:uid="{00000000-0005-0000-0000-00006F170000}"/>
    <cellStyle name="Normal 12 8" xfId="6133" xr:uid="{00000000-0005-0000-0000-000070170000}"/>
    <cellStyle name="Normal 12 9" xfId="6134" xr:uid="{00000000-0005-0000-0000-000071170000}"/>
    <cellStyle name="Normal 120" xfId="6135" xr:uid="{00000000-0005-0000-0000-000072170000}"/>
    <cellStyle name="Normal 120 2" xfId="6136" xr:uid="{00000000-0005-0000-0000-000073170000}"/>
    <cellStyle name="Normal 121" xfId="6137" xr:uid="{00000000-0005-0000-0000-000074170000}"/>
    <cellStyle name="Normal 121 2" xfId="6138" xr:uid="{00000000-0005-0000-0000-000075170000}"/>
    <cellStyle name="Normal 122" xfId="6139" xr:uid="{00000000-0005-0000-0000-000076170000}"/>
    <cellStyle name="Normal 122 2" xfId="6140" xr:uid="{00000000-0005-0000-0000-000077170000}"/>
    <cellStyle name="Normal 123" xfId="6141" xr:uid="{00000000-0005-0000-0000-000078170000}"/>
    <cellStyle name="Normal 123 2" xfId="6142" xr:uid="{00000000-0005-0000-0000-000079170000}"/>
    <cellStyle name="Normal 124" xfId="6143" xr:uid="{00000000-0005-0000-0000-00007A170000}"/>
    <cellStyle name="Normal 124 2" xfId="6144" xr:uid="{00000000-0005-0000-0000-00007B170000}"/>
    <cellStyle name="Normal 125" xfId="6145" xr:uid="{00000000-0005-0000-0000-00007C170000}"/>
    <cellStyle name="Normal 125 2" xfId="6146" xr:uid="{00000000-0005-0000-0000-00007D170000}"/>
    <cellStyle name="Normal 126" xfId="6147" xr:uid="{00000000-0005-0000-0000-00007E170000}"/>
    <cellStyle name="Normal 126 2" xfId="6148" xr:uid="{00000000-0005-0000-0000-00007F170000}"/>
    <cellStyle name="Normal 127" xfId="6149" xr:uid="{00000000-0005-0000-0000-000080170000}"/>
    <cellStyle name="Normal 127 2" xfId="6150" xr:uid="{00000000-0005-0000-0000-000081170000}"/>
    <cellStyle name="Normal 128" xfId="6151" xr:uid="{00000000-0005-0000-0000-000082170000}"/>
    <cellStyle name="Normal 128 2" xfId="6152" xr:uid="{00000000-0005-0000-0000-000083170000}"/>
    <cellStyle name="Normal 129" xfId="6153" xr:uid="{00000000-0005-0000-0000-000084170000}"/>
    <cellStyle name="Normal 129 2" xfId="6154" xr:uid="{00000000-0005-0000-0000-000085170000}"/>
    <cellStyle name="Normal 13" xfId="6155" xr:uid="{00000000-0005-0000-0000-000086170000}"/>
    <cellStyle name="Normal 13 10" xfId="6156" xr:uid="{00000000-0005-0000-0000-000087170000}"/>
    <cellStyle name="Normal 13 11" xfId="6157" xr:uid="{00000000-0005-0000-0000-000088170000}"/>
    <cellStyle name="Normal 13 12" xfId="6158" xr:uid="{00000000-0005-0000-0000-000089170000}"/>
    <cellStyle name="Normal 13 13" xfId="6159" xr:uid="{00000000-0005-0000-0000-00008A170000}"/>
    <cellStyle name="Normal 13 14" xfId="6160" xr:uid="{00000000-0005-0000-0000-00008B170000}"/>
    <cellStyle name="Normal 13 15" xfId="6161" xr:uid="{00000000-0005-0000-0000-00008C170000}"/>
    <cellStyle name="Normal 13 16" xfId="6162" xr:uid="{00000000-0005-0000-0000-00008D170000}"/>
    <cellStyle name="Normal 13 17" xfId="6163" xr:uid="{00000000-0005-0000-0000-00008E170000}"/>
    <cellStyle name="Normal 13 18" xfId="6164" xr:uid="{00000000-0005-0000-0000-00008F170000}"/>
    <cellStyle name="Normal 13 19" xfId="6165" xr:uid="{00000000-0005-0000-0000-000090170000}"/>
    <cellStyle name="Normal 13 2" xfId="6166" xr:uid="{00000000-0005-0000-0000-000091170000}"/>
    <cellStyle name="Normal 13 2 2" xfId="6167" xr:uid="{00000000-0005-0000-0000-000092170000}"/>
    <cellStyle name="Normal 13 2 3" xfId="6168" xr:uid="{00000000-0005-0000-0000-000093170000}"/>
    <cellStyle name="Normal 13 20" xfId="6169" xr:uid="{00000000-0005-0000-0000-000094170000}"/>
    <cellStyle name="Normal 13 21" xfId="6170" xr:uid="{00000000-0005-0000-0000-000095170000}"/>
    <cellStyle name="Normal 13 22" xfId="6171" xr:uid="{00000000-0005-0000-0000-000096170000}"/>
    <cellStyle name="Normal 13 23" xfId="6172" xr:uid="{00000000-0005-0000-0000-000097170000}"/>
    <cellStyle name="Normal 13 24" xfId="6173" xr:uid="{00000000-0005-0000-0000-000098170000}"/>
    <cellStyle name="Normal 13 25" xfId="6174" xr:uid="{00000000-0005-0000-0000-000099170000}"/>
    <cellStyle name="Normal 13 26" xfId="6175" xr:uid="{00000000-0005-0000-0000-00009A170000}"/>
    <cellStyle name="Normal 13 3" xfId="6176" xr:uid="{00000000-0005-0000-0000-00009B170000}"/>
    <cellStyle name="Normal 13 3 2" xfId="6177" xr:uid="{00000000-0005-0000-0000-00009C170000}"/>
    <cellStyle name="Normal 13 3 3" xfId="6178" xr:uid="{00000000-0005-0000-0000-00009D170000}"/>
    <cellStyle name="Normal 13 4" xfId="6179" xr:uid="{00000000-0005-0000-0000-00009E170000}"/>
    <cellStyle name="Normal 13 5" xfId="6180" xr:uid="{00000000-0005-0000-0000-00009F170000}"/>
    <cellStyle name="Normal 13 6" xfId="6181" xr:uid="{00000000-0005-0000-0000-0000A0170000}"/>
    <cellStyle name="Normal 13 7" xfId="6182" xr:uid="{00000000-0005-0000-0000-0000A1170000}"/>
    <cellStyle name="Normal 13 8" xfId="6183" xr:uid="{00000000-0005-0000-0000-0000A2170000}"/>
    <cellStyle name="Normal 13 9" xfId="6184" xr:uid="{00000000-0005-0000-0000-0000A3170000}"/>
    <cellStyle name="Normal 130" xfId="6185" xr:uid="{00000000-0005-0000-0000-0000A4170000}"/>
    <cellStyle name="Normal 130 2" xfId="6186" xr:uid="{00000000-0005-0000-0000-0000A5170000}"/>
    <cellStyle name="Normal 131" xfId="6187" xr:uid="{00000000-0005-0000-0000-0000A6170000}"/>
    <cellStyle name="Normal 131 2" xfId="6188" xr:uid="{00000000-0005-0000-0000-0000A7170000}"/>
    <cellStyle name="Normal 132" xfId="6189" xr:uid="{00000000-0005-0000-0000-0000A8170000}"/>
    <cellStyle name="Normal 132 2" xfId="6190" xr:uid="{00000000-0005-0000-0000-0000A9170000}"/>
    <cellStyle name="Normal 133" xfId="6191" xr:uid="{00000000-0005-0000-0000-0000AA170000}"/>
    <cellStyle name="Normal 133 2" xfId="6192" xr:uid="{00000000-0005-0000-0000-0000AB170000}"/>
    <cellStyle name="Normal 134" xfId="6193" xr:uid="{00000000-0005-0000-0000-0000AC170000}"/>
    <cellStyle name="Normal 134 2" xfId="6194" xr:uid="{00000000-0005-0000-0000-0000AD170000}"/>
    <cellStyle name="Normal 135" xfId="6195" xr:uid="{00000000-0005-0000-0000-0000AE170000}"/>
    <cellStyle name="Normal 135 2" xfId="6196" xr:uid="{00000000-0005-0000-0000-0000AF170000}"/>
    <cellStyle name="Normal 136" xfId="6197" xr:uid="{00000000-0005-0000-0000-0000B0170000}"/>
    <cellStyle name="Normal 136 2" xfId="6198" xr:uid="{00000000-0005-0000-0000-0000B1170000}"/>
    <cellStyle name="Normal 137" xfId="6199" xr:uid="{00000000-0005-0000-0000-0000B2170000}"/>
    <cellStyle name="Normal 137 2" xfId="6200" xr:uid="{00000000-0005-0000-0000-0000B3170000}"/>
    <cellStyle name="Normal 138" xfId="6201" xr:uid="{00000000-0005-0000-0000-0000B4170000}"/>
    <cellStyle name="Normal 138 2" xfId="6202" xr:uid="{00000000-0005-0000-0000-0000B5170000}"/>
    <cellStyle name="Normal 139" xfId="6203" xr:uid="{00000000-0005-0000-0000-0000B6170000}"/>
    <cellStyle name="Normal 139 2" xfId="6204" xr:uid="{00000000-0005-0000-0000-0000B7170000}"/>
    <cellStyle name="Normal 14" xfId="408" xr:uid="{00000000-0005-0000-0000-0000B8170000}"/>
    <cellStyle name="Normal 14 2" xfId="6206" xr:uid="{00000000-0005-0000-0000-0000B9170000}"/>
    <cellStyle name="Normal 14 3" xfId="6207" xr:uid="{00000000-0005-0000-0000-0000BA170000}"/>
    <cellStyle name="Normal 14 3 2" xfId="6208" xr:uid="{00000000-0005-0000-0000-0000BB170000}"/>
    <cellStyle name="Normal 14 4" xfId="6209" xr:uid="{00000000-0005-0000-0000-0000BC170000}"/>
    <cellStyle name="Normal 14 5" xfId="6210" xr:uid="{00000000-0005-0000-0000-0000BD170000}"/>
    <cellStyle name="Normal 14 6" xfId="6205" xr:uid="{00000000-0005-0000-0000-0000BE170000}"/>
    <cellStyle name="Normal 140" xfId="6211" xr:uid="{00000000-0005-0000-0000-0000BF170000}"/>
    <cellStyle name="Normal 140 2" xfId="6212" xr:uid="{00000000-0005-0000-0000-0000C0170000}"/>
    <cellStyle name="Normal 141" xfId="6213" xr:uid="{00000000-0005-0000-0000-0000C1170000}"/>
    <cellStyle name="Normal 141 2" xfId="6214" xr:uid="{00000000-0005-0000-0000-0000C2170000}"/>
    <cellStyle name="Normal 142" xfId="6215" xr:uid="{00000000-0005-0000-0000-0000C3170000}"/>
    <cellStyle name="Normal 142 2" xfId="6216" xr:uid="{00000000-0005-0000-0000-0000C4170000}"/>
    <cellStyle name="Normal 143" xfId="6217" xr:uid="{00000000-0005-0000-0000-0000C5170000}"/>
    <cellStyle name="Normal 143 2" xfId="6218" xr:uid="{00000000-0005-0000-0000-0000C6170000}"/>
    <cellStyle name="Normal 144" xfId="6219" xr:uid="{00000000-0005-0000-0000-0000C7170000}"/>
    <cellStyle name="Normal 144 2" xfId="6220" xr:uid="{00000000-0005-0000-0000-0000C8170000}"/>
    <cellStyle name="Normal 145" xfId="6221" xr:uid="{00000000-0005-0000-0000-0000C9170000}"/>
    <cellStyle name="Normal 145 2" xfId="6222" xr:uid="{00000000-0005-0000-0000-0000CA170000}"/>
    <cellStyle name="Normal 146" xfId="6223" xr:uid="{00000000-0005-0000-0000-0000CB170000}"/>
    <cellStyle name="Normal 146 2" xfId="6224" xr:uid="{00000000-0005-0000-0000-0000CC170000}"/>
    <cellStyle name="Normal 147" xfId="6225" xr:uid="{00000000-0005-0000-0000-0000CD170000}"/>
    <cellStyle name="Normal 147 2" xfId="6226" xr:uid="{00000000-0005-0000-0000-0000CE170000}"/>
    <cellStyle name="Normal 148" xfId="6227" xr:uid="{00000000-0005-0000-0000-0000CF170000}"/>
    <cellStyle name="Normal 148 2" xfId="6228" xr:uid="{00000000-0005-0000-0000-0000D0170000}"/>
    <cellStyle name="Normal 149" xfId="6229" xr:uid="{00000000-0005-0000-0000-0000D1170000}"/>
    <cellStyle name="Normal 149 2" xfId="6230" xr:uid="{00000000-0005-0000-0000-0000D2170000}"/>
    <cellStyle name="Normal 15" xfId="6231" xr:uid="{00000000-0005-0000-0000-0000D3170000}"/>
    <cellStyle name="Normal 15 10" xfId="6232" xr:uid="{00000000-0005-0000-0000-0000D4170000}"/>
    <cellStyle name="Normal 15 11" xfId="6233" xr:uid="{00000000-0005-0000-0000-0000D5170000}"/>
    <cellStyle name="Normal 15 12" xfId="6234" xr:uid="{00000000-0005-0000-0000-0000D6170000}"/>
    <cellStyle name="Normal 15 13" xfId="6235" xr:uid="{00000000-0005-0000-0000-0000D7170000}"/>
    <cellStyle name="Normal 15 14" xfId="6236" xr:uid="{00000000-0005-0000-0000-0000D8170000}"/>
    <cellStyle name="Normal 15 15" xfId="6237" xr:uid="{00000000-0005-0000-0000-0000D9170000}"/>
    <cellStyle name="Normal 15 16" xfId="6238" xr:uid="{00000000-0005-0000-0000-0000DA170000}"/>
    <cellStyle name="Normal 15 17" xfId="6239" xr:uid="{00000000-0005-0000-0000-0000DB170000}"/>
    <cellStyle name="Normal 15 18" xfId="6240" xr:uid="{00000000-0005-0000-0000-0000DC170000}"/>
    <cellStyle name="Normal 15 19" xfId="6241" xr:uid="{00000000-0005-0000-0000-0000DD170000}"/>
    <cellStyle name="Normal 15 2" xfId="6242" xr:uid="{00000000-0005-0000-0000-0000DE170000}"/>
    <cellStyle name="Normal 15 2 2" xfId="6243" xr:uid="{00000000-0005-0000-0000-0000DF170000}"/>
    <cellStyle name="Normal 15 2 3" xfId="6244" xr:uid="{00000000-0005-0000-0000-0000E0170000}"/>
    <cellStyle name="Normal 15 20" xfId="6245" xr:uid="{00000000-0005-0000-0000-0000E1170000}"/>
    <cellStyle name="Normal 15 21" xfId="6246" xr:uid="{00000000-0005-0000-0000-0000E2170000}"/>
    <cellStyle name="Normal 15 22" xfId="6247" xr:uid="{00000000-0005-0000-0000-0000E3170000}"/>
    <cellStyle name="Normal 15 23" xfId="6248" xr:uid="{00000000-0005-0000-0000-0000E4170000}"/>
    <cellStyle name="Normal 15 24" xfId="6249" xr:uid="{00000000-0005-0000-0000-0000E5170000}"/>
    <cellStyle name="Normal 15 25" xfId="6250" xr:uid="{00000000-0005-0000-0000-0000E6170000}"/>
    <cellStyle name="Normal 15 3" xfId="6251" xr:uid="{00000000-0005-0000-0000-0000E7170000}"/>
    <cellStyle name="Normal 15 3 2" xfId="6252" xr:uid="{00000000-0005-0000-0000-0000E8170000}"/>
    <cellStyle name="Normal 15 3 3" xfId="6253" xr:uid="{00000000-0005-0000-0000-0000E9170000}"/>
    <cellStyle name="Normal 15 4" xfId="6254" xr:uid="{00000000-0005-0000-0000-0000EA170000}"/>
    <cellStyle name="Normal 15 5" xfId="6255" xr:uid="{00000000-0005-0000-0000-0000EB170000}"/>
    <cellStyle name="Normal 15 6" xfId="6256" xr:uid="{00000000-0005-0000-0000-0000EC170000}"/>
    <cellStyle name="Normal 15 7" xfId="6257" xr:uid="{00000000-0005-0000-0000-0000ED170000}"/>
    <cellStyle name="Normal 15 8" xfId="6258" xr:uid="{00000000-0005-0000-0000-0000EE170000}"/>
    <cellStyle name="Normal 15 9" xfId="6259" xr:uid="{00000000-0005-0000-0000-0000EF170000}"/>
    <cellStyle name="Normal 150" xfId="6260" xr:uid="{00000000-0005-0000-0000-0000F0170000}"/>
    <cellStyle name="Normal 150 2" xfId="6261" xr:uid="{00000000-0005-0000-0000-0000F1170000}"/>
    <cellStyle name="Normal 151" xfId="6262" xr:uid="{00000000-0005-0000-0000-0000F2170000}"/>
    <cellStyle name="Normal 151 2" xfId="6263" xr:uid="{00000000-0005-0000-0000-0000F3170000}"/>
    <cellStyle name="Normal 152" xfId="6264" xr:uid="{00000000-0005-0000-0000-0000F4170000}"/>
    <cellStyle name="Normal 152 2" xfId="6265" xr:uid="{00000000-0005-0000-0000-0000F5170000}"/>
    <cellStyle name="Normal 153" xfId="6266" xr:uid="{00000000-0005-0000-0000-0000F6170000}"/>
    <cellStyle name="Normal 153 2" xfId="6267" xr:uid="{00000000-0005-0000-0000-0000F7170000}"/>
    <cellStyle name="Normal 154" xfId="6268" xr:uid="{00000000-0005-0000-0000-0000F8170000}"/>
    <cellStyle name="Normal 154 2" xfId="6269" xr:uid="{00000000-0005-0000-0000-0000F9170000}"/>
    <cellStyle name="Normal 155" xfId="6270" xr:uid="{00000000-0005-0000-0000-0000FA170000}"/>
    <cellStyle name="Normal 155 2" xfId="6271" xr:uid="{00000000-0005-0000-0000-0000FB170000}"/>
    <cellStyle name="Normal 156" xfId="6272" xr:uid="{00000000-0005-0000-0000-0000FC170000}"/>
    <cellStyle name="Normal 156 2" xfId="6273" xr:uid="{00000000-0005-0000-0000-0000FD170000}"/>
    <cellStyle name="Normal 157" xfId="6274" xr:uid="{00000000-0005-0000-0000-0000FE170000}"/>
    <cellStyle name="Normal 157 2" xfId="6275" xr:uid="{00000000-0005-0000-0000-0000FF170000}"/>
    <cellStyle name="Normal 158" xfId="6276" xr:uid="{00000000-0005-0000-0000-000000180000}"/>
    <cellStyle name="Normal 158 2" xfId="6277" xr:uid="{00000000-0005-0000-0000-000001180000}"/>
    <cellStyle name="Normal 159" xfId="6278" xr:uid="{00000000-0005-0000-0000-000002180000}"/>
    <cellStyle name="Normal 159 2" xfId="6279" xr:uid="{00000000-0005-0000-0000-000003180000}"/>
    <cellStyle name="Normal 16" xfId="6280" xr:uid="{00000000-0005-0000-0000-000004180000}"/>
    <cellStyle name="Normal 16 10" xfId="6281" xr:uid="{00000000-0005-0000-0000-000005180000}"/>
    <cellStyle name="Normal 16 11" xfId="6282" xr:uid="{00000000-0005-0000-0000-000006180000}"/>
    <cellStyle name="Normal 16 12" xfId="6283" xr:uid="{00000000-0005-0000-0000-000007180000}"/>
    <cellStyle name="Normal 16 13" xfId="6284" xr:uid="{00000000-0005-0000-0000-000008180000}"/>
    <cellStyle name="Normal 16 14" xfId="6285" xr:uid="{00000000-0005-0000-0000-000009180000}"/>
    <cellStyle name="Normal 16 15" xfId="6286" xr:uid="{00000000-0005-0000-0000-00000A180000}"/>
    <cellStyle name="Normal 16 16" xfId="6287" xr:uid="{00000000-0005-0000-0000-00000B180000}"/>
    <cellStyle name="Normal 16 17" xfId="6288" xr:uid="{00000000-0005-0000-0000-00000C180000}"/>
    <cellStyle name="Normal 16 18" xfId="6289" xr:uid="{00000000-0005-0000-0000-00000D180000}"/>
    <cellStyle name="Normal 16 19" xfId="6290" xr:uid="{00000000-0005-0000-0000-00000E180000}"/>
    <cellStyle name="Normal 16 2" xfId="6291" xr:uid="{00000000-0005-0000-0000-00000F180000}"/>
    <cellStyle name="Normal 16 2 2" xfId="6292" xr:uid="{00000000-0005-0000-0000-000010180000}"/>
    <cellStyle name="Normal 16 2 3" xfId="6293" xr:uid="{00000000-0005-0000-0000-000011180000}"/>
    <cellStyle name="Normal 16 20" xfId="6294" xr:uid="{00000000-0005-0000-0000-000012180000}"/>
    <cellStyle name="Normal 16 21" xfId="6295" xr:uid="{00000000-0005-0000-0000-000013180000}"/>
    <cellStyle name="Normal 16 22" xfId="6296" xr:uid="{00000000-0005-0000-0000-000014180000}"/>
    <cellStyle name="Normal 16 23" xfId="6297" xr:uid="{00000000-0005-0000-0000-000015180000}"/>
    <cellStyle name="Normal 16 24" xfId="6298" xr:uid="{00000000-0005-0000-0000-000016180000}"/>
    <cellStyle name="Normal 16 25" xfId="6299" xr:uid="{00000000-0005-0000-0000-000017180000}"/>
    <cellStyle name="Normal 16 26" xfId="6300" xr:uid="{00000000-0005-0000-0000-000018180000}"/>
    <cellStyle name="Normal 16 3" xfId="6301" xr:uid="{00000000-0005-0000-0000-000019180000}"/>
    <cellStyle name="Normal 16 3 2" xfId="6302" xr:uid="{00000000-0005-0000-0000-00001A180000}"/>
    <cellStyle name="Normal 16 3 3" xfId="6303" xr:uid="{00000000-0005-0000-0000-00001B180000}"/>
    <cellStyle name="Normal 16 4" xfId="6304" xr:uid="{00000000-0005-0000-0000-00001C180000}"/>
    <cellStyle name="Normal 16 5" xfId="6305" xr:uid="{00000000-0005-0000-0000-00001D180000}"/>
    <cellStyle name="Normal 16 6" xfId="6306" xr:uid="{00000000-0005-0000-0000-00001E180000}"/>
    <cellStyle name="Normal 16 7" xfId="6307" xr:uid="{00000000-0005-0000-0000-00001F180000}"/>
    <cellStyle name="Normal 16 8" xfId="6308" xr:uid="{00000000-0005-0000-0000-000020180000}"/>
    <cellStyle name="Normal 16 9" xfId="6309" xr:uid="{00000000-0005-0000-0000-000021180000}"/>
    <cellStyle name="Normal 160" xfId="6310" xr:uid="{00000000-0005-0000-0000-000022180000}"/>
    <cellStyle name="Normal 160 2" xfId="6311" xr:uid="{00000000-0005-0000-0000-000023180000}"/>
    <cellStyle name="Normal 161" xfId="6312" xr:uid="{00000000-0005-0000-0000-000024180000}"/>
    <cellStyle name="Normal 161 2" xfId="6313" xr:uid="{00000000-0005-0000-0000-000025180000}"/>
    <cellStyle name="Normal 162" xfId="6314" xr:uid="{00000000-0005-0000-0000-000026180000}"/>
    <cellStyle name="Normal 162 2" xfId="6315" xr:uid="{00000000-0005-0000-0000-000027180000}"/>
    <cellStyle name="Normal 163" xfId="6316" xr:uid="{00000000-0005-0000-0000-000028180000}"/>
    <cellStyle name="Normal 163 2" xfId="6317" xr:uid="{00000000-0005-0000-0000-000029180000}"/>
    <cellStyle name="Normal 164" xfId="6318" xr:uid="{00000000-0005-0000-0000-00002A180000}"/>
    <cellStyle name="Normal 164 2" xfId="6319" xr:uid="{00000000-0005-0000-0000-00002B180000}"/>
    <cellStyle name="Normal 165" xfId="6320" xr:uid="{00000000-0005-0000-0000-00002C180000}"/>
    <cellStyle name="Normal 165 2" xfId="6321" xr:uid="{00000000-0005-0000-0000-00002D180000}"/>
    <cellStyle name="Normal 166" xfId="6322" xr:uid="{00000000-0005-0000-0000-00002E180000}"/>
    <cellStyle name="Normal 166 2" xfId="6323" xr:uid="{00000000-0005-0000-0000-00002F180000}"/>
    <cellStyle name="Normal 167" xfId="6324" xr:uid="{00000000-0005-0000-0000-000030180000}"/>
    <cellStyle name="Normal 167 2" xfId="6325" xr:uid="{00000000-0005-0000-0000-000031180000}"/>
    <cellStyle name="Normal 168" xfId="6326" xr:uid="{00000000-0005-0000-0000-000032180000}"/>
    <cellStyle name="Normal 168 2" xfId="6327" xr:uid="{00000000-0005-0000-0000-000033180000}"/>
    <cellStyle name="Normal 169" xfId="6328" xr:uid="{00000000-0005-0000-0000-000034180000}"/>
    <cellStyle name="Normal 169 2" xfId="6329" xr:uid="{00000000-0005-0000-0000-000035180000}"/>
    <cellStyle name="Normal 17" xfId="409" xr:uid="{00000000-0005-0000-0000-000036180000}"/>
    <cellStyle name="Normal 17 10" xfId="6331" xr:uid="{00000000-0005-0000-0000-000037180000}"/>
    <cellStyle name="Normal 17 11" xfId="6332" xr:uid="{00000000-0005-0000-0000-000038180000}"/>
    <cellStyle name="Normal 17 12" xfId="6333" xr:uid="{00000000-0005-0000-0000-000039180000}"/>
    <cellStyle name="Normal 17 13" xfId="6334" xr:uid="{00000000-0005-0000-0000-00003A180000}"/>
    <cellStyle name="Normal 17 14" xfId="6335" xr:uid="{00000000-0005-0000-0000-00003B180000}"/>
    <cellStyle name="Normal 17 15" xfId="6336" xr:uid="{00000000-0005-0000-0000-00003C180000}"/>
    <cellStyle name="Normal 17 16" xfId="6337" xr:uid="{00000000-0005-0000-0000-00003D180000}"/>
    <cellStyle name="Normal 17 17" xfId="6338" xr:uid="{00000000-0005-0000-0000-00003E180000}"/>
    <cellStyle name="Normal 17 18" xfId="6339" xr:uid="{00000000-0005-0000-0000-00003F180000}"/>
    <cellStyle name="Normal 17 19" xfId="6340" xr:uid="{00000000-0005-0000-0000-000040180000}"/>
    <cellStyle name="Normal 17 2" xfId="6341" xr:uid="{00000000-0005-0000-0000-000041180000}"/>
    <cellStyle name="Normal 17 2 2" xfId="6342" xr:uid="{00000000-0005-0000-0000-000042180000}"/>
    <cellStyle name="Normal 17 2 3" xfId="6343" xr:uid="{00000000-0005-0000-0000-000043180000}"/>
    <cellStyle name="Normal 17 20" xfId="6344" xr:uid="{00000000-0005-0000-0000-000044180000}"/>
    <cellStyle name="Normal 17 21" xfId="6345" xr:uid="{00000000-0005-0000-0000-000045180000}"/>
    <cellStyle name="Normal 17 22" xfId="6346" xr:uid="{00000000-0005-0000-0000-000046180000}"/>
    <cellStyle name="Normal 17 23" xfId="6347" xr:uid="{00000000-0005-0000-0000-000047180000}"/>
    <cellStyle name="Normal 17 24" xfId="6348" xr:uid="{00000000-0005-0000-0000-000048180000}"/>
    <cellStyle name="Normal 17 25" xfId="6349" xr:uid="{00000000-0005-0000-0000-000049180000}"/>
    <cellStyle name="Normal 17 26" xfId="6350" xr:uid="{00000000-0005-0000-0000-00004A180000}"/>
    <cellStyle name="Normal 17 27" xfId="6351" xr:uid="{00000000-0005-0000-0000-00004B180000}"/>
    <cellStyle name="Normal 17 28" xfId="6352" xr:uid="{00000000-0005-0000-0000-00004C180000}"/>
    <cellStyle name="Normal 17 29" xfId="6353" xr:uid="{00000000-0005-0000-0000-00004D180000}"/>
    <cellStyle name="Normal 17 3" xfId="6354" xr:uid="{00000000-0005-0000-0000-00004E180000}"/>
    <cellStyle name="Normal 17 3 2" xfId="6355" xr:uid="{00000000-0005-0000-0000-00004F180000}"/>
    <cellStyle name="Normal 17 3 3" xfId="6356" xr:uid="{00000000-0005-0000-0000-000050180000}"/>
    <cellStyle name="Normal 17 3 4" xfId="6357" xr:uid="{00000000-0005-0000-0000-000051180000}"/>
    <cellStyle name="Normal 17 3 5" xfId="6358" xr:uid="{00000000-0005-0000-0000-000052180000}"/>
    <cellStyle name="Normal 17 30" xfId="6330" xr:uid="{00000000-0005-0000-0000-000053180000}"/>
    <cellStyle name="Normal 17 4" xfId="6359" xr:uid="{00000000-0005-0000-0000-000054180000}"/>
    <cellStyle name="Normal 17 5" xfId="6360" xr:uid="{00000000-0005-0000-0000-000055180000}"/>
    <cellStyle name="Normal 17 6" xfId="6361" xr:uid="{00000000-0005-0000-0000-000056180000}"/>
    <cellStyle name="Normal 17 7" xfId="6362" xr:uid="{00000000-0005-0000-0000-000057180000}"/>
    <cellStyle name="Normal 17 8" xfId="6363" xr:uid="{00000000-0005-0000-0000-000058180000}"/>
    <cellStyle name="Normal 17 9" xfId="6364" xr:uid="{00000000-0005-0000-0000-000059180000}"/>
    <cellStyle name="Normal 170" xfId="6365" xr:uid="{00000000-0005-0000-0000-00005A180000}"/>
    <cellStyle name="Normal 171" xfId="6366" xr:uid="{00000000-0005-0000-0000-00005B180000}"/>
    <cellStyle name="Normal 172" xfId="410" xr:uid="{00000000-0005-0000-0000-00005C180000}"/>
    <cellStyle name="Normal 172 2" xfId="39519" xr:uid="{00000000-0005-0000-0000-00005D180000}"/>
    <cellStyle name="Normal 174" xfId="6367" xr:uid="{00000000-0005-0000-0000-00005E180000}"/>
    <cellStyle name="Normal 175" xfId="6368" xr:uid="{00000000-0005-0000-0000-00005F180000}"/>
    <cellStyle name="Normal 176" xfId="6369" xr:uid="{00000000-0005-0000-0000-000060180000}"/>
    <cellStyle name="Normal 177" xfId="39542" xr:uid="{6309DE9E-8220-4728-B20F-77F7CED8936A}"/>
    <cellStyle name="Normal 18" xfId="6370" xr:uid="{00000000-0005-0000-0000-000061180000}"/>
    <cellStyle name="Normal 18 10" xfId="6371" xr:uid="{00000000-0005-0000-0000-000062180000}"/>
    <cellStyle name="Normal 18 11" xfId="6372" xr:uid="{00000000-0005-0000-0000-000063180000}"/>
    <cellStyle name="Normal 18 12" xfId="6373" xr:uid="{00000000-0005-0000-0000-000064180000}"/>
    <cellStyle name="Normal 18 13" xfId="6374" xr:uid="{00000000-0005-0000-0000-000065180000}"/>
    <cellStyle name="Normal 18 14" xfId="6375" xr:uid="{00000000-0005-0000-0000-000066180000}"/>
    <cellStyle name="Normal 18 15" xfId="6376" xr:uid="{00000000-0005-0000-0000-000067180000}"/>
    <cellStyle name="Normal 18 16" xfId="6377" xr:uid="{00000000-0005-0000-0000-000068180000}"/>
    <cellStyle name="Normal 18 17" xfId="6378" xr:uid="{00000000-0005-0000-0000-000069180000}"/>
    <cellStyle name="Normal 18 18" xfId="6379" xr:uid="{00000000-0005-0000-0000-00006A180000}"/>
    <cellStyle name="Normal 18 19" xfId="6380" xr:uid="{00000000-0005-0000-0000-00006B180000}"/>
    <cellStyle name="Normal 18 2" xfId="6381" xr:uid="{00000000-0005-0000-0000-00006C180000}"/>
    <cellStyle name="Normal 18 2 2" xfId="6382" xr:uid="{00000000-0005-0000-0000-00006D180000}"/>
    <cellStyle name="Normal 18 2 3" xfId="6383" xr:uid="{00000000-0005-0000-0000-00006E180000}"/>
    <cellStyle name="Normal 18 20" xfId="6384" xr:uid="{00000000-0005-0000-0000-00006F180000}"/>
    <cellStyle name="Normal 18 21" xfId="6385" xr:uid="{00000000-0005-0000-0000-000070180000}"/>
    <cellStyle name="Normal 18 22" xfId="6386" xr:uid="{00000000-0005-0000-0000-000071180000}"/>
    <cellStyle name="Normal 18 23" xfId="6387" xr:uid="{00000000-0005-0000-0000-000072180000}"/>
    <cellStyle name="Normal 18 24" xfId="6388" xr:uid="{00000000-0005-0000-0000-000073180000}"/>
    <cellStyle name="Normal 18 25" xfId="6389" xr:uid="{00000000-0005-0000-0000-000074180000}"/>
    <cellStyle name="Normal 18 3" xfId="6390" xr:uid="{00000000-0005-0000-0000-000075180000}"/>
    <cellStyle name="Normal 18 3 2" xfId="6391" xr:uid="{00000000-0005-0000-0000-000076180000}"/>
    <cellStyle name="Normal 18 3 3" xfId="6392" xr:uid="{00000000-0005-0000-0000-000077180000}"/>
    <cellStyle name="Normal 18 3 4" xfId="6393" xr:uid="{00000000-0005-0000-0000-000078180000}"/>
    <cellStyle name="Normal 18 3 5" xfId="6394" xr:uid="{00000000-0005-0000-0000-000079180000}"/>
    <cellStyle name="Normal 18 4" xfId="6395" xr:uid="{00000000-0005-0000-0000-00007A180000}"/>
    <cellStyle name="Normal 18 5" xfId="6396" xr:uid="{00000000-0005-0000-0000-00007B180000}"/>
    <cellStyle name="Normal 18 6" xfId="6397" xr:uid="{00000000-0005-0000-0000-00007C180000}"/>
    <cellStyle name="Normal 18 7" xfId="6398" xr:uid="{00000000-0005-0000-0000-00007D180000}"/>
    <cellStyle name="Normal 18 8" xfId="6399" xr:uid="{00000000-0005-0000-0000-00007E180000}"/>
    <cellStyle name="Normal 18 9" xfId="6400" xr:uid="{00000000-0005-0000-0000-00007F180000}"/>
    <cellStyle name="Normal 19" xfId="6401" xr:uid="{00000000-0005-0000-0000-000080180000}"/>
    <cellStyle name="Normal 19 10" xfId="6402" xr:uid="{00000000-0005-0000-0000-000081180000}"/>
    <cellStyle name="Normal 19 11" xfId="6403" xr:uid="{00000000-0005-0000-0000-000082180000}"/>
    <cellStyle name="Normal 19 12" xfId="6404" xr:uid="{00000000-0005-0000-0000-000083180000}"/>
    <cellStyle name="Normal 19 13" xfId="6405" xr:uid="{00000000-0005-0000-0000-000084180000}"/>
    <cellStyle name="Normal 19 14" xfId="6406" xr:uid="{00000000-0005-0000-0000-000085180000}"/>
    <cellStyle name="Normal 19 15" xfId="6407" xr:uid="{00000000-0005-0000-0000-000086180000}"/>
    <cellStyle name="Normal 19 16" xfId="6408" xr:uid="{00000000-0005-0000-0000-000087180000}"/>
    <cellStyle name="Normal 19 17" xfId="6409" xr:uid="{00000000-0005-0000-0000-000088180000}"/>
    <cellStyle name="Normal 19 18" xfId="6410" xr:uid="{00000000-0005-0000-0000-000089180000}"/>
    <cellStyle name="Normal 19 19" xfId="6411" xr:uid="{00000000-0005-0000-0000-00008A180000}"/>
    <cellStyle name="Normal 19 2" xfId="6412" xr:uid="{00000000-0005-0000-0000-00008B180000}"/>
    <cellStyle name="Normal 19 2 2" xfId="6413" xr:uid="{00000000-0005-0000-0000-00008C180000}"/>
    <cellStyle name="Normal 19 2 3" xfId="6414" xr:uid="{00000000-0005-0000-0000-00008D180000}"/>
    <cellStyle name="Normal 19 20" xfId="6415" xr:uid="{00000000-0005-0000-0000-00008E180000}"/>
    <cellStyle name="Normal 19 21" xfId="6416" xr:uid="{00000000-0005-0000-0000-00008F180000}"/>
    <cellStyle name="Normal 19 22" xfId="6417" xr:uid="{00000000-0005-0000-0000-000090180000}"/>
    <cellStyle name="Normal 19 23" xfId="6418" xr:uid="{00000000-0005-0000-0000-000091180000}"/>
    <cellStyle name="Normal 19 24" xfId="6419" xr:uid="{00000000-0005-0000-0000-000092180000}"/>
    <cellStyle name="Normal 19 25" xfId="6420" xr:uid="{00000000-0005-0000-0000-000093180000}"/>
    <cellStyle name="Normal 19 3" xfId="6421" xr:uid="{00000000-0005-0000-0000-000094180000}"/>
    <cellStyle name="Normal 19 3 2" xfId="6422" xr:uid="{00000000-0005-0000-0000-000095180000}"/>
    <cellStyle name="Normal 19 3 3" xfId="6423" xr:uid="{00000000-0005-0000-0000-000096180000}"/>
    <cellStyle name="Normal 19 3 4" xfId="6424" xr:uid="{00000000-0005-0000-0000-000097180000}"/>
    <cellStyle name="Normal 19 3 5" xfId="6425" xr:uid="{00000000-0005-0000-0000-000098180000}"/>
    <cellStyle name="Normal 19 4" xfId="6426" xr:uid="{00000000-0005-0000-0000-000099180000}"/>
    <cellStyle name="Normal 19 5" xfId="6427" xr:uid="{00000000-0005-0000-0000-00009A180000}"/>
    <cellStyle name="Normal 19 6" xfId="6428" xr:uid="{00000000-0005-0000-0000-00009B180000}"/>
    <cellStyle name="Normal 19 7" xfId="6429" xr:uid="{00000000-0005-0000-0000-00009C180000}"/>
    <cellStyle name="Normal 19 8" xfId="6430" xr:uid="{00000000-0005-0000-0000-00009D180000}"/>
    <cellStyle name="Normal 19 9" xfId="6431" xr:uid="{00000000-0005-0000-0000-00009E180000}"/>
    <cellStyle name="Normal 191" xfId="39541" xr:uid="{A607581E-9F56-42E3-A8F4-3F4A8E7F6BAA}"/>
    <cellStyle name="Normal 2" xfId="411" xr:uid="{00000000-0005-0000-0000-00009F180000}"/>
    <cellStyle name="Normal 2 10" xfId="412" xr:uid="{00000000-0005-0000-0000-0000A0180000}"/>
    <cellStyle name="Normal 2 10 10" xfId="6432" xr:uid="{00000000-0005-0000-0000-0000A1180000}"/>
    <cellStyle name="Normal 2 10 2" xfId="550" xr:uid="{00000000-0005-0000-0000-0000A2180000}"/>
    <cellStyle name="Normal 2 10 3" xfId="6433" xr:uid="{00000000-0005-0000-0000-0000A3180000}"/>
    <cellStyle name="Normal 2 10 4" xfId="6434" xr:uid="{00000000-0005-0000-0000-0000A4180000}"/>
    <cellStyle name="Normal 2 10_Enlaces" xfId="6435" xr:uid="{00000000-0005-0000-0000-0000A5180000}"/>
    <cellStyle name="Normal 2 100" xfId="6436" xr:uid="{00000000-0005-0000-0000-0000A6180000}"/>
    <cellStyle name="Normal 2 100 2" xfId="6437" xr:uid="{00000000-0005-0000-0000-0000A7180000}"/>
    <cellStyle name="Normal 2 101" xfId="6438" xr:uid="{00000000-0005-0000-0000-0000A8180000}"/>
    <cellStyle name="Normal 2 101 2" xfId="6439" xr:uid="{00000000-0005-0000-0000-0000A9180000}"/>
    <cellStyle name="Normal 2 102" xfId="6440" xr:uid="{00000000-0005-0000-0000-0000AA180000}"/>
    <cellStyle name="Normal 2 102 2" xfId="6441" xr:uid="{00000000-0005-0000-0000-0000AB180000}"/>
    <cellStyle name="Normal 2 103" xfId="6442" xr:uid="{00000000-0005-0000-0000-0000AC180000}"/>
    <cellStyle name="Normal 2 103 2" xfId="6443" xr:uid="{00000000-0005-0000-0000-0000AD180000}"/>
    <cellStyle name="Normal 2 104" xfId="6444" xr:uid="{00000000-0005-0000-0000-0000AE180000}"/>
    <cellStyle name="Normal 2 104 2" xfId="6445" xr:uid="{00000000-0005-0000-0000-0000AF180000}"/>
    <cellStyle name="Normal 2 105" xfId="6446" xr:uid="{00000000-0005-0000-0000-0000B0180000}"/>
    <cellStyle name="Normal 2 106" xfId="6447" xr:uid="{00000000-0005-0000-0000-0000B1180000}"/>
    <cellStyle name="Normal 2 107" xfId="6448" xr:uid="{00000000-0005-0000-0000-0000B2180000}"/>
    <cellStyle name="Normal 2 108" xfId="6449" xr:uid="{00000000-0005-0000-0000-0000B3180000}"/>
    <cellStyle name="Normal 2 109" xfId="6450" xr:uid="{00000000-0005-0000-0000-0000B4180000}"/>
    <cellStyle name="Normal 2 11" xfId="413" xr:uid="{00000000-0005-0000-0000-0000B5180000}"/>
    <cellStyle name="Normal 2 11 2" xfId="6451" xr:uid="{00000000-0005-0000-0000-0000B6180000}"/>
    <cellStyle name="Normal 2 11 3" xfId="6452" xr:uid="{00000000-0005-0000-0000-0000B7180000}"/>
    <cellStyle name="Normal 2 11 4" xfId="6453" xr:uid="{00000000-0005-0000-0000-0000B8180000}"/>
    <cellStyle name="Normal 2 11 5" xfId="6454" xr:uid="{00000000-0005-0000-0000-0000B9180000}"/>
    <cellStyle name="Normal 2 110" xfId="6455" xr:uid="{00000000-0005-0000-0000-0000BA180000}"/>
    <cellStyle name="Normal 2 111" xfId="6456" xr:uid="{00000000-0005-0000-0000-0000BB180000}"/>
    <cellStyle name="Normal 2 112" xfId="6457" xr:uid="{00000000-0005-0000-0000-0000BC180000}"/>
    <cellStyle name="Normal 2 113" xfId="6458" xr:uid="{00000000-0005-0000-0000-0000BD180000}"/>
    <cellStyle name="Normal 2 114" xfId="6459" xr:uid="{00000000-0005-0000-0000-0000BE180000}"/>
    <cellStyle name="Normal 2 115" xfId="6460" xr:uid="{00000000-0005-0000-0000-0000BF180000}"/>
    <cellStyle name="Normal 2 116" xfId="6461" xr:uid="{00000000-0005-0000-0000-0000C0180000}"/>
    <cellStyle name="Normal 2 117" xfId="6462" xr:uid="{00000000-0005-0000-0000-0000C1180000}"/>
    <cellStyle name="Normal 2 118" xfId="6463" xr:uid="{00000000-0005-0000-0000-0000C2180000}"/>
    <cellStyle name="Normal 2 119" xfId="6464" xr:uid="{00000000-0005-0000-0000-0000C3180000}"/>
    <cellStyle name="Normal 2 12" xfId="414" xr:uid="{00000000-0005-0000-0000-0000C4180000}"/>
    <cellStyle name="Normal 2 12 2" xfId="6465" xr:uid="{00000000-0005-0000-0000-0000C5180000}"/>
    <cellStyle name="Normal 2 12 3" xfId="6466" xr:uid="{00000000-0005-0000-0000-0000C6180000}"/>
    <cellStyle name="Normal 2 12 4" xfId="6467" xr:uid="{00000000-0005-0000-0000-0000C7180000}"/>
    <cellStyle name="Normal 2 12 5" xfId="6468" xr:uid="{00000000-0005-0000-0000-0000C8180000}"/>
    <cellStyle name="Normal 2 12 6" xfId="6469" xr:uid="{00000000-0005-0000-0000-0000C9180000}"/>
    <cellStyle name="Normal 2 120" xfId="6470" xr:uid="{00000000-0005-0000-0000-0000CA180000}"/>
    <cellStyle name="Normal 2 121" xfId="6471" xr:uid="{00000000-0005-0000-0000-0000CB180000}"/>
    <cellStyle name="Normal 2 122" xfId="6472" xr:uid="{00000000-0005-0000-0000-0000CC180000}"/>
    <cellStyle name="Normal 2 123" xfId="6473" xr:uid="{00000000-0005-0000-0000-0000CD180000}"/>
    <cellStyle name="Normal 2 124" xfId="6474" xr:uid="{00000000-0005-0000-0000-0000CE180000}"/>
    <cellStyle name="Normal 2 125" xfId="6475" xr:uid="{00000000-0005-0000-0000-0000CF180000}"/>
    <cellStyle name="Normal 2 126" xfId="6476" xr:uid="{00000000-0005-0000-0000-0000D0180000}"/>
    <cellStyle name="Normal 2 127" xfId="6477" xr:uid="{00000000-0005-0000-0000-0000D1180000}"/>
    <cellStyle name="Normal 2 128" xfId="6478" xr:uid="{00000000-0005-0000-0000-0000D2180000}"/>
    <cellStyle name="Normal 2 129" xfId="6479" xr:uid="{00000000-0005-0000-0000-0000D3180000}"/>
    <cellStyle name="Normal 2 13" xfId="6480" xr:uid="{00000000-0005-0000-0000-0000D4180000}"/>
    <cellStyle name="Normal 2 13 2" xfId="6481" xr:uid="{00000000-0005-0000-0000-0000D5180000}"/>
    <cellStyle name="Normal 2 13 3" xfId="6482" xr:uid="{00000000-0005-0000-0000-0000D6180000}"/>
    <cellStyle name="Normal 2 13 4" xfId="6483" xr:uid="{00000000-0005-0000-0000-0000D7180000}"/>
    <cellStyle name="Normal 2 13 5" xfId="6484" xr:uid="{00000000-0005-0000-0000-0000D8180000}"/>
    <cellStyle name="Normal 2 13 6" xfId="6485" xr:uid="{00000000-0005-0000-0000-0000D9180000}"/>
    <cellStyle name="Normal 2 130" xfId="6486" xr:uid="{00000000-0005-0000-0000-0000DA180000}"/>
    <cellStyle name="Normal 2 131" xfId="6487" xr:uid="{00000000-0005-0000-0000-0000DB180000}"/>
    <cellStyle name="Normal 2 132" xfId="6488" xr:uid="{00000000-0005-0000-0000-0000DC180000}"/>
    <cellStyle name="Normal 2 133" xfId="6489" xr:uid="{00000000-0005-0000-0000-0000DD180000}"/>
    <cellStyle name="Normal 2 134" xfId="6490" xr:uid="{00000000-0005-0000-0000-0000DE180000}"/>
    <cellStyle name="Normal 2 135" xfId="6491" xr:uid="{00000000-0005-0000-0000-0000DF180000}"/>
    <cellStyle name="Normal 2 136" xfId="6492" xr:uid="{00000000-0005-0000-0000-0000E0180000}"/>
    <cellStyle name="Normal 2 137" xfId="6493" xr:uid="{00000000-0005-0000-0000-0000E1180000}"/>
    <cellStyle name="Normal 2 138" xfId="6494" xr:uid="{00000000-0005-0000-0000-0000E2180000}"/>
    <cellStyle name="Normal 2 139" xfId="6495" xr:uid="{00000000-0005-0000-0000-0000E3180000}"/>
    <cellStyle name="Normal 2 14" xfId="6496" xr:uid="{00000000-0005-0000-0000-0000E4180000}"/>
    <cellStyle name="Normal 2 14 2" xfId="6497" xr:uid="{00000000-0005-0000-0000-0000E5180000}"/>
    <cellStyle name="Normal 2 14 3" xfId="6498" xr:uid="{00000000-0005-0000-0000-0000E6180000}"/>
    <cellStyle name="Normal 2 14 4" xfId="6499" xr:uid="{00000000-0005-0000-0000-0000E7180000}"/>
    <cellStyle name="Normal 2 14 5" xfId="6500" xr:uid="{00000000-0005-0000-0000-0000E8180000}"/>
    <cellStyle name="Normal 2 140" xfId="6501" xr:uid="{00000000-0005-0000-0000-0000E9180000}"/>
    <cellStyle name="Normal 2 141" xfId="6502" xr:uid="{00000000-0005-0000-0000-0000EA180000}"/>
    <cellStyle name="Normal 2 142" xfId="6503" xr:uid="{00000000-0005-0000-0000-0000EB180000}"/>
    <cellStyle name="Normal 2 143" xfId="6504" xr:uid="{00000000-0005-0000-0000-0000EC180000}"/>
    <cellStyle name="Normal 2 144" xfId="6505" xr:uid="{00000000-0005-0000-0000-0000ED180000}"/>
    <cellStyle name="Normal 2 145" xfId="6506" xr:uid="{00000000-0005-0000-0000-0000EE180000}"/>
    <cellStyle name="Normal 2 146" xfId="6507" xr:uid="{00000000-0005-0000-0000-0000EF180000}"/>
    <cellStyle name="Normal 2 147" xfId="6508" xr:uid="{00000000-0005-0000-0000-0000F0180000}"/>
    <cellStyle name="Normal 2 148" xfId="6509" xr:uid="{00000000-0005-0000-0000-0000F1180000}"/>
    <cellStyle name="Normal 2 149" xfId="6510" xr:uid="{00000000-0005-0000-0000-0000F2180000}"/>
    <cellStyle name="Normal 2 15" xfId="6511" xr:uid="{00000000-0005-0000-0000-0000F3180000}"/>
    <cellStyle name="Normal 2 15 2" xfId="6512" xr:uid="{00000000-0005-0000-0000-0000F4180000}"/>
    <cellStyle name="Normal 2 15 3" xfId="6513" xr:uid="{00000000-0005-0000-0000-0000F5180000}"/>
    <cellStyle name="Normal 2 15 4" xfId="6514" xr:uid="{00000000-0005-0000-0000-0000F6180000}"/>
    <cellStyle name="Normal 2 15 5" xfId="6515" xr:uid="{00000000-0005-0000-0000-0000F7180000}"/>
    <cellStyle name="Normal 2 15 6" xfId="6516" xr:uid="{00000000-0005-0000-0000-0000F8180000}"/>
    <cellStyle name="Normal 2 150" xfId="6517" xr:uid="{00000000-0005-0000-0000-0000F9180000}"/>
    <cellStyle name="Normal 2 151" xfId="6518" xr:uid="{00000000-0005-0000-0000-0000FA180000}"/>
    <cellStyle name="Normal 2 152" xfId="6519" xr:uid="{00000000-0005-0000-0000-0000FB180000}"/>
    <cellStyle name="Normal 2 153" xfId="6520" xr:uid="{00000000-0005-0000-0000-0000FC180000}"/>
    <cellStyle name="Normal 2 154" xfId="6521" xr:uid="{00000000-0005-0000-0000-0000FD180000}"/>
    <cellStyle name="Normal 2 155" xfId="6522" xr:uid="{00000000-0005-0000-0000-0000FE180000}"/>
    <cellStyle name="Normal 2 156" xfId="6523" xr:uid="{00000000-0005-0000-0000-0000FF180000}"/>
    <cellStyle name="Normal 2 157" xfId="6524" xr:uid="{00000000-0005-0000-0000-000000190000}"/>
    <cellStyle name="Normal 2 158" xfId="6525" xr:uid="{00000000-0005-0000-0000-000001190000}"/>
    <cellStyle name="Normal 2 159" xfId="6526" xr:uid="{00000000-0005-0000-0000-000002190000}"/>
    <cellStyle name="Normal 2 16" xfId="6527" xr:uid="{00000000-0005-0000-0000-000003190000}"/>
    <cellStyle name="Normal 2 16 2" xfId="6528" xr:uid="{00000000-0005-0000-0000-000004190000}"/>
    <cellStyle name="Normal 2 16 3" xfId="6529" xr:uid="{00000000-0005-0000-0000-000005190000}"/>
    <cellStyle name="Normal 2 16 4" xfId="6530" xr:uid="{00000000-0005-0000-0000-000006190000}"/>
    <cellStyle name="Normal 2 16 5" xfId="6531" xr:uid="{00000000-0005-0000-0000-000007190000}"/>
    <cellStyle name="Normal 2 160" xfId="6532" xr:uid="{00000000-0005-0000-0000-000008190000}"/>
    <cellStyle name="Normal 2 161" xfId="6533" xr:uid="{00000000-0005-0000-0000-000009190000}"/>
    <cellStyle name="Normal 2 162" xfId="6534" xr:uid="{00000000-0005-0000-0000-00000A190000}"/>
    <cellStyle name="Normal 2 163" xfId="6535" xr:uid="{00000000-0005-0000-0000-00000B190000}"/>
    <cellStyle name="Normal 2 164" xfId="6536" xr:uid="{00000000-0005-0000-0000-00000C190000}"/>
    <cellStyle name="Normal 2 165" xfId="6537" xr:uid="{00000000-0005-0000-0000-00000D190000}"/>
    <cellStyle name="Normal 2 166" xfId="6538" xr:uid="{00000000-0005-0000-0000-00000E190000}"/>
    <cellStyle name="Normal 2 167" xfId="6539" xr:uid="{00000000-0005-0000-0000-00000F190000}"/>
    <cellStyle name="Normal 2 168" xfId="6540" xr:uid="{00000000-0005-0000-0000-000010190000}"/>
    <cellStyle name="Normal 2 169" xfId="6541" xr:uid="{00000000-0005-0000-0000-000011190000}"/>
    <cellStyle name="Normal 2 17" xfId="6542" xr:uid="{00000000-0005-0000-0000-000012190000}"/>
    <cellStyle name="Normal 2 17 2" xfId="6543" xr:uid="{00000000-0005-0000-0000-000013190000}"/>
    <cellStyle name="Normal 2 17 3" xfId="6544" xr:uid="{00000000-0005-0000-0000-000014190000}"/>
    <cellStyle name="Normal 2 17 4" xfId="6545" xr:uid="{00000000-0005-0000-0000-000015190000}"/>
    <cellStyle name="Normal 2 17 5" xfId="6546" xr:uid="{00000000-0005-0000-0000-000016190000}"/>
    <cellStyle name="Normal 2 170" xfId="6547" xr:uid="{00000000-0005-0000-0000-000017190000}"/>
    <cellStyle name="Normal 2 171" xfId="6548" xr:uid="{00000000-0005-0000-0000-000018190000}"/>
    <cellStyle name="Normal 2 172" xfId="6549" xr:uid="{00000000-0005-0000-0000-000019190000}"/>
    <cellStyle name="Normal 2 173" xfId="6550" xr:uid="{00000000-0005-0000-0000-00001A190000}"/>
    <cellStyle name="Normal 2 174" xfId="6551" xr:uid="{00000000-0005-0000-0000-00001B190000}"/>
    <cellStyle name="Normal 2 175" xfId="6552" xr:uid="{00000000-0005-0000-0000-00001C190000}"/>
    <cellStyle name="Normal 2 176" xfId="6553" xr:uid="{00000000-0005-0000-0000-00001D190000}"/>
    <cellStyle name="Normal 2 177" xfId="6554" xr:uid="{00000000-0005-0000-0000-00001E190000}"/>
    <cellStyle name="Normal 2 178" xfId="6555" xr:uid="{00000000-0005-0000-0000-00001F190000}"/>
    <cellStyle name="Normal 2 179" xfId="6556" xr:uid="{00000000-0005-0000-0000-000020190000}"/>
    <cellStyle name="Normal 2 18" xfId="6557" xr:uid="{00000000-0005-0000-0000-000021190000}"/>
    <cellStyle name="Normal 2 18 2" xfId="6558" xr:uid="{00000000-0005-0000-0000-000022190000}"/>
    <cellStyle name="Normal 2 18 3" xfId="6559" xr:uid="{00000000-0005-0000-0000-000023190000}"/>
    <cellStyle name="Normal 2 18 4" xfId="6560" xr:uid="{00000000-0005-0000-0000-000024190000}"/>
    <cellStyle name="Normal 2 18 5" xfId="6561" xr:uid="{00000000-0005-0000-0000-000025190000}"/>
    <cellStyle name="Normal 2 19" xfId="6562" xr:uid="{00000000-0005-0000-0000-000026190000}"/>
    <cellStyle name="Normal 2 19 2" xfId="6563" xr:uid="{00000000-0005-0000-0000-000027190000}"/>
    <cellStyle name="Normal 2 19 3" xfId="6564" xr:uid="{00000000-0005-0000-0000-000028190000}"/>
    <cellStyle name="Normal 2 19 4" xfId="6565" xr:uid="{00000000-0005-0000-0000-000029190000}"/>
    <cellStyle name="Normal 2 19 5" xfId="6566" xr:uid="{00000000-0005-0000-0000-00002A190000}"/>
    <cellStyle name="Normal 2 2" xfId="415" xr:uid="{00000000-0005-0000-0000-00002B190000}"/>
    <cellStyle name="Normal 2 2 10" xfId="6567" xr:uid="{00000000-0005-0000-0000-00002C190000}"/>
    <cellStyle name="Normal 2 2 10 10" xfId="6568" xr:uid="{00000000-0005-0000-0000-00002D190000}"/>
    <cellStyle name="Normal 2 2 10 10 10" xfId="6569" xr:uid="{00000000-0005-0000-0000-00002E190000}"/>
    <cellStyle name="Normal 2 2 10 10 11" xfId="6570" xr:uid="{00000000-0005-0000-0000-00002F190000}"/>
    <cellStyle name="Normal 2 2 10 10 12" xfId="6571" xr:uid="{00000000-0005-0000-0000-000030190000}"/>
    <cellStyle name="Normal 2 2 10 10 13" xfId="6572" xr:uid="{00000000-0005-0000-0000-000031190000}"/>
    <cellStyle name="Normal 2 2 10 10 14" xfId="6573" xr:uid="{00000000-0005-0000-0000-000032190000}"/>
    <cellStyle name="Normal 2 2 10 10 2" xfId="6574" xr:uid="{00000000-0005-0000-0000-000033190000}"/>
    <cellStyle name="Normal 2 2 10 10 2 10" xfId="6575" xr:uid="{00000000-0005-0000-0000-000034190000}"/>
    <cellStyle name="Normal 2 2 10 10 2 2" xfId="6576" xr:uid="{00000000-0005-0000-0000-000035190000}"/>
    <cellStyle name="Normal 2 2 10 10 2 3" xfId="6577" xr:uid="{00000000-0005-0000-0000-000036190000}"/>
    <cellStyle name="Normal 2 2 10 10 2 4" xfId="6578" xr:uid="{00000000-0005-0000-0000-000037190000}"/>
    <cellStyle name="Normal 2 2 10 10 2 5" xfId="6579" xr:uid="{00000000-0005-0000-0000-000038190000}"/>
    <cellStyle name="Normal 2 2 10 10 2 6" xfId="6580" xr:uid="{00000000-0005-0000-0000-000039190000}"/>
    <cellStyle name="Normal 2 2 10 10 2 7" xfId="6581" xr:uid="{00000000-0005-0000-0000-00003A190000}"/>
    <cellStyle name="Normal 2 2 10 10 2 8" xfId="6582" xr:uid="{00000000-0005-0000-0000-00003B190000}"/>
    <cellStyle name="Normal 2 2 10 10 2 9" xfId="6583" xr:uid="{00000000-0005-0000-0000-00003C190000}"/>
    <cellStyle name="Normal 2 2 10 10 3" xfId="6584" xr:uid="{00000000-0005-0000-0000-00003D190000}"/>
    <cellStyle name="Normal 2 2 10 10 3 10" xfId="6585" xr:uid="{00000000-0005-0000-0000-00003E190000}"/>
    <cellStyle name="Normal 2 2 10 10 3 2" xfId="6586" xr:uid="{00000000-0005-0000-0000-00003F190000}"/>
    <cellStyle name="Normal 2 2 10 10 3 3" xfId="6587" xr:uid="{00000000-0005-0000-0000-000040190000}"/>
    <cellStyle name="Normal 2 2 10 10 3 4" xfId="6588" xr:uid="{00000000-0005-0000-0000-000041190000}"/>
    <cellStyle name="Normal 2 2 10 10 3 5" xfId="6589" xr:uid="{00000000-0005-0000-0000-000042190000}"/>
    <cellStyle name="Normal 2 2 10 10 3 6" xfId="6590" xr:uid="{00000000-0005-0000-0000-000043190000}"/>
    <cellStyle name="Normal 2 2 10 10 3 7" xfId="6591" xr:uid="{00000000-0005-0000-0000-000044190000}"/>
    <cellStyle name="Normal 2 2 10 10 3 8" xfId="6592" xr:uid="{00000000-0005-0000-0000-000045190000}"/>
    <cellStyle name="Normal 2 2 10 10 3 9" xfId="6593" xr:uid="{00000000-0005-0000-0000-000046190000}"/>
    <cellStyle name="Normal 2 2 10 10 4" xfId="6594" xr:uid="{00000000-0005-0000-0000-000047190000}"/>
    <cellStyle name="Normal 2 2 10 10 4 10" xfId="6595" xr:uid="{00000000-0005-0000-0000-000048190000}"/>
    <cellStyle name="Normal 2 2 10 10 4 2" xfId="6596" xr:uid="{00000000-0005-0000-0000-000049190000}"/>
    <cellStyle name="Normal 2 2 10 10 4 3" xfId="6597" xr:uid="{00000000-0005-0000-0000-00004A190000}"/>
    <cellStyle name="Normal 2 2 10 10 4 4" xfId="6598" xr:uid="{00000000-0005-0000-0000-00004B190000}"/>
    <cellStyle name="Normal 2 2 10 10 4 5" xfId="6599" xr:uid="{00000000-0005-0000-0000-00004C190000}"/>
    <cellStyle name="Normal 2 2 10 10 4 6" xfId="6600" xr:uid="{00000000-0005-0000-0000-00004D190000}"/>
    <cellStyle name="Normal 2 2 10 10 4 7" xfId="6601" xr:uid="{00000000-0005-0000-0000-00004E190000}"/>
    <cellStyle name="Normal 2 2 10 10 4 8" xfId="6602" xr:uid="{00000000-0005-0000-0000-00004F190000}"/>
    <cellStyle name="Normal 2 2 10 10 4 9" xfId="6603" xr:uid="{00000000-0005-0000-0000-000050190000}"/>
    <cellStyle name="Normal 2 2 10 10 5" xfId="6604" xr:uid="{00000000-0005-0000-0000-000051190000}"/>
    <cellStyle name="Normal 2 2 10 10 5 10" xfId="6605" xr:uid="{00000000-0005-0000-0000-000052190000}"/>
    <cellStyle name="Normal 2 2 10 10 5 2" xfId="6606" xr:uid="{00000000-0005-0000-0000-000053190000}"/>
    <cellStyle name="Normal 2 2 10 10 5 3" xfId="6607" xr:uid="{00000000-0005-0000-0000-000054190000}"/>
    <cellStyle name="Normal 2 2 10 10 5 4" xfId="6608" xr:uid="{00000000-0005-0000-0000-000055190000}"/>
    <cellStyle name="Normal 2 2 10 10 5 5" xfId="6609" xr:uid="{00000000-0005-0000-0000-000056190000}"/>
    <cellStyle name="Normal 2 2 10 10 5 6" xfId="6610" xr:uid="{00000000-0005-0000-0000-000057190000}"/>
    <cellStyle name="Normal 2 2 10 10 5 7" xfId="6611" xr:uid="{00000000-0005-0000-0000-000058190000}"/>
    <cellStyle name="Normal 2 2 10 10 5 8" xfId="6612" xr:uid="{00000000-0005-0000-0000-000059190000}"/>
    <cellStyle name="Normal 2 2 10 10 5 9" xfId="6613" xr:uid="{00000000-0005-0000-0000-00005A190000}"/>
    <cellStyle name="Normal 2 2 10 10 6" xfId="6614" xr:uid="{00000000-0005-0000-0000-00005B190000}"/>
    <cellStyle name="Normal 2 2 10 10 7" xfId="6615" xr:uid="{00000000-0005-0000-0000-00005C190000}"/>
    <cellStyle name="Normal 2 2 10 10 8" xfId="6616" xr:uid="{00000000-0005-0000-0000-00005D190000}"/>
    <cellStyle name="Normal 2 2 10 10 9" xfId="6617" xr:uid="{00000000-0005-0000-0000-00005E190000}"/>
    <cellStyle name="Normal 2 2 10 11" xfId="6618" xr:uid="{00000000-0005-0000-0000-00005F190000}"/>
    <cellStyle name="Normal 2 2 10 11 10" xfId="6619" xr:uid="{00000000-0005-0000-0000-000060190000}"/>
    <cellStyle name="Normal 2 2 10 11 11" xfId="6620" xr:uid="{00000000-0005-0000-0000-000061190000}"/>
    <cellStyle name="Normal 2 2 10 11 12" xfId="6621" xr:uid="{00000000-0005-0000-0000-000062190000}"/>
    <cellStyle name="Normal 2 2 10 11 13" xfId="6622" xr:uid="{00000000-0005-0000-0000-000063190000}"/>
    <cellStyle name="Normal 2 2 10 11 14" xfId="6623" xr:uid="{00000000-0005-0000-0000-000064190000}"/>
    <cellStyle name="Normal 2 2 10 11 2" xfId="6624" xr:uid="{00000000-0005-0000-0000-000065190000}"/>
    <cellStyle name="Normal 2 2 10 11 2 10" xfId="6625" xr:uid="{00000000-0005-0000-0000-000066190000}"/>
    <cellStyle name="Normal 2 2 10 11 2 2" xfId="6626" xr:uid="{00000000-0005-0000-0000-000067190000}"/>
    <cellStyle name="Normal 2 2 10 11 2 3" xfId="6627" xr:uid="{00000000-0005-0000-0000-000068190000}"/>
    <cellStyle name="Normal 2 2 10 11 2 4" xfId="6628" xr:uid="{00000000-0005-0000-0000-000069190000}"/>
    <cellStyle name="Normal 2 2 10 11 2 5" xfId="6629" xr:uid="{00000000-0005-0000-0000-00006A190000}"/>
    <cellStyle name="Normal 2 2 10 11 2 6" xfId="6630" xr:uid="{00000000-0005-0000-0000-00006B190000}"/>
    <cellStyle name="Normal 2 2 10 11 2 7" xfId="6631" xr:uid="{00000000-0005-0000-0000-00006C190000}"/>
    <cellStyle name="Normal 2 2 10 11 2 8" xfId="6632" xr:uid="{00000000-0005-0000-0000-00006D190000}"/>
    <cellStyle name="Normal 2 2 10 11 2 9" xfId="6633" xr:uid="{00000000-0005-0000-0000-00006E190000}"/>
    <cellStyle name="Normal 2 2 10 11 3" xfId="6634" xr:uid="{00000000-0005-0000-0000-00006F190000}"/>
    <cellStyle name="Normal 2 2 10 11 3 10" xfId="6635" xr:uid="{00000000-0005-0000-0000-000070190000}"/>
    <cellStyle name="Normal 2 2 10 11 3 2" xfId="6636" xr:uid="{00000000-0005-0000-0000-000071190000}"/>
    <cellStyle name="Normal 2 2 10 11 3 3" xfId="6637" xr:uid="{00000000-0005-0000-0000-000072190000}"/>
    <cellStyle name="Normal 2 2 10 11 3 4" xfId="6638" xr:uid="{00000000-0005-0000-0000-000073190000}"/>
    <cellStyle name="Normal 2 2 10 11 3 5" xfId="6639" xr:uid="{00000000-0005-0000-0000-000074190000}"/>
    <cellStyle name="Normal 2 2 10 11 3 6" xfId="6640" xr:uid="{00000000-0005-0000-0000-000075190000}"/>
    <cellStyle name="Normal 2 2 10 11 3 7" xfId="6641" xr:uid="{00000000-0005-0000-0000-000076190000}"/>
    <cellStyle name="Normal 2 2 10 11 3 8" xfId="6642" xr:uid="{00000000-0005-0000-0000-000077190000}"/>
    <cellStyle name="Normal 2 2 10 11 3 9" xfId="6643" xr:uid="{00000000-0005-0000-0000-000078190000}"/>
    <cellStyle name="Normal 2 2 10 11 4" xfId="6644" xr:uid="{00000000-0005-0000-0000-000079190000}"/>
    <cellStyle name="Normal 2 2 10 11 4 10" xfId="6645" xr:uid="{00000000-0005-0000-0000-00007A190000}"/>
    <cellStyle name="Normal 2 2 10 11 4 2" xfId="6646" xr:uid="{00000000-0005-0000-0000-00007B190000}"/>
    <cellStyle name="Normal 2 2 10 11 4 3" xfId="6647" xr:uid="{00000000-0005-0000-0000-00007C190000}"/>
    <cellStyle name="Normal 2 2 10 11 4 4" xfId="6648" xr:uid="{00000000-0005-0000-0000-00007D190000}"/>
    <cellStyle name="Normal 2 2 10 11 4 5" xfId="6649" xr:uid="{00000000-0005-0000-0000-00007E190000}"/>
    <cellStyle name="Normal 2 2 10 11 4 6" xfId="6650" xr:uid="{00000000-0005-0000-0000-00007F190000}"/>
    <cellStyle name="Normal 2 2 10 11 4 7" xfId="6651" xr:uid="{00000000-0005-0000-0000-000080190000}"/>
    <cellStyle name="Normal 2 2 10 11 4 8" xfId="6652" xr:uid="{00000000-0005-0000-0000-000081190000}"/>
    <cellStyle name="Normal 2 2 10 11 4 9" xfId="6653" xr:uid="{00000000-0005-0000-0000-000082190000}"/>
    <cellStyle name="Normal 2 2 10 11 5" xfId="6654" xr:uid="{00000000-0005-0000-0000-000083190000}"/>
    <cellStyle name="Normal 2 2 10 11 5 10" xfId="6655" xr:uid="{00000000-0005-0000-0000-000084190000}"/>
    <cellStyle name="Normal 2 2 10 11 5 2" xfId="6656" xr:uid="{00000000-0005-0000-0000-000085190000}"/>
    <cellStyle name="Normal 2 2 10 11 5 3" xfId="6657" xr:uid="{00000000-0005-0000-0000-000086190000}"/>
    <cellStyle name="Normal 2 2 10 11 5 4" xfId="6658" xr:uid="{00000000-0005-0000-0000-000087190000}"/>
    <cellStyle name="Normal 2 2 10 11 5 5" xfId="6659" xr:uid="{00000000-0005-0000-0000-000088190000}"/>
    <cellStyle name="Normal 2 2 10 11 5 6" xfId="6660" xr:uid="{00000000-0005-0000-0000-000089190000}"/>
    <cellStyle name="Normal 2 2 10 11 5 7" xfId="6661" xr:uid="{00000000-0005-0000-0000-00008A190000}"/>
    <cellStyle name="Normal 2 2 10 11 5 8" xfId="6662" xr:uid="{00000000-0005-0000-0000-00008B190000}"/>
    <cellStyle name="Normal 2 2 10 11 5 9" xfId="6663" xr:uid="{00000000-0005-0000-0000-00008C190000}"/>
    <cellStyle name="Normal 2 2 10 11 6" xfId="6664" xr:uid="{00000000-0005-0000-0000-00008D190000}"/>
    <cellStyle name="Normal 2 2 10 11 7" xfId="6665" xr:uid="{00000000-0005-0000-0000-00008E190000}"/>
    <cellStyle name="Normal 2 2 10 11 8" xfId="6666" xr:uid="{00000000-0005-0000-0000-00008F190000}"/>
    <cellStyle name="Normal 2 2 10 11 9" xfId="6667" xr:uid="{00000000-0005-0000-0000-000090190000}"/>
    <cellStyle name="Normal 2 2 10 12" xfId="6668" xr:uid="{00000000-0005-0000-0000-000091190000}"/>
    <cellStyle name="Normal 2 2 10 12 10" xfId="6669" xr:uid="{00000000-0005-0000-0000-000092190000}"/>
    <cellStyle name="Normal 2 2 10 12 11" xfId="6670" xr:uid="{00000000-0005-0000-0000-000093190000}"/>
    <cellStyle name="Normal 2 2 10 12 12" xfId="6671" xr:uid="{00000000-0005-0000-0000-000094190000}"/>
    <cellStyle name="Normal 2 2 10 12 13" xfId="6672" xr:uid="{00000000-0005-0000-0000-000095190000}"/>
    <cellStyle name="Normal 2 2 10 12 14" xfId="6673" xr:uid="{00000000-0005-0000-0000-000096190000}"/>
    <cellStyle name="Normal 2 2 10 12 2" xfId="6674" xr:uid="{00000000-0005-0000-0000-000097190000}"/>
    <cellStyle name="Normal 2 2 10 12 2 10" xfId="6675" xr:uid="{00000000-0005-0000-0000-000098190000}"/>
    <cellStyle name="Normal 2 2 10 12 2 2" xfId="6676" xr:uid="{00000000-0005-0000-0000-000099190000}"/>
    <cellStyle name="Normal 2 2 10 12 2 3" xfId="6677" xr:uid="{00000000-0005-0000-0000-00009A190000}"/>
    <cellStyle name="Normal 2 2 10 12 2 4" xfId="6678" xr:uid="{00000000-0005-0000-0000-00009B190000}"/>
    <cellStyle name="Normal 2 2 10 12 2 5" xfId="6679" xr:uid="{00000000-0005-0000-0000-00009C190000}"/>
    <cellStyle name="Normal 2 2 10 12 2 6" xfId="6680" xr:uid="{00000000-0005-0000-0000-00009D190000}"/>
    <cellStyle name="Normal 2 2 10 12 2 7" xfId="6681" xr:uid="{00000000-0005-0000-0000-00009E190000}"/>
    <cellStyle name="Normal 2 2 10 12 2 8" xfId="6682" xr:uid="{00000000-0005-0000-0000-00009F190000}"/>
    <cellStyle name="Normal 2 2 10 12 2 9" xfId="6683" xr:uid="{00000000-0005-0000-0000-0000A0190000}"/>
    <cellStyle name="Normal 2 2 10 12 3" xfId="6684" xr:uid="{00000000-0005-0000-0000-0000A1190000}"/>
    <cellStyle name="Normal 2 2 10 12 3 10" xfId="6685" xr:uid="{00000000-0005-0000-0000-0000A2190000}"/>
    <cellStyle name="Normal 2 2 10 12 3 2" xfId="6686" xr:uid="{00000000-0005-0000-0000-0000A3190000}"/>
    <cellStyle name="Normal 2 2 10 12 3 3" xfId="6687" xr:uid="{00000000-0005-0000-0000-0000A4190000}"/>
    <cellStyle name="Normal 2 2 10 12 3 4" xfId="6688" xr:uid="{00000000-0005-0000-0000-0000A5190000}"/>
    <cellStyle name="Normal 2 2 10 12 3 5" xfId="6689" xr:uid="{00000000-0005-0000-0000-0000A6190000}"/>
    <cellStyle name="Normal 2 2 10 12 3 6" xfId="6690" xr:uid="{00000000-0005-0000-0000-0000A7190000}"/>
    <cellStyle name="Normal 2 2 10 12 3 7" xfId="6691" xr:uid="{00000000-0005-0000-0000-0000A8190000}"/>
    <cellStyle name="Normal 2 2 10 12 3 8" xfId="6692" xr:uid="{00000000-0005-0000-0000-0000A9190000}"/>
    <cellStyle name="Normal 2 2 10 12 3 9" xfId="6693" xr:uid="{00000000-0005-0000-0000-0000AA190000}"/>
    <cellStyle name="Normal 2 2 10 12 4" xfId="6694" xr:uid="{00000000-0005-0000-0000-0000AB190000}"/>
    <cellStyle name="Normal 2 2 10 12 4 10" xfId="6695" xr:uid="{00000000-0005-0000-0000-0000AC190000}"/>
    <cellStyle name="Normal 2 2 10 12 4 2" xfId="6696" xr:uid="{00000000-0005-0000-0000-0000AD190000}"/>
    <cellStyle name="Normal 2 2 10 12 4 3" xfId="6697" xr:uid="{00000000-0005-0000-0000-0000AE190000}"/>
    <cellStyle name="Normal 2 2 10 12 4 4" xfId="6698" xr:uid="{00000000-0005-0000-0000-0000AF190000}"/>
    <cellStyle name="Normal 2 2 10 12 4 5" xfId="6699" xr:uid="{00000000-0005-0000-0000-0000B0190000}"/>
    <cellStyle name="Normal 2 2 10 12 4 6" xfId="6700" xr:uid="{00000000-0005-0000-0000-0000B1190000}"/>
    <cellStyle name="Normal 2 2 10 12 4 7" xfId="6701" xr:uid="{00000000-0005-0000-0000-0000B2190000}"/>
    <cellStyle name="Normal 2 2 10 12 4 8" xfId="6702" xr:uid="{00000000-0005-0000-0000-0000B3190000}"/>
    <cellStyle name="Normal 2 2 10 12 4 9" xfId="6703" xr:uid="{00000000-0005-0000-0000-0000B4190000}"/>
    <cellStyle name="Normal 2 2 10 12 5" xfId="6704" xr:uid="{00000000-0005-0000-0000-0000B5190000}"/>
    <cellStyle name="Normal 2 2 10 12 5 10" xfId="6705" xr:uid="{00000000-0005-0000-0000-0000B6190000}"/>
    <cellStyle name="Normal 2 2 10 12 5 2" xfId="6706" xr:uid="{00000000-0005-0000-0000-0000B7190000}"/>
    <cellStyle name="Normal 2 2 10 12 5 3" xfId="6707" xr:uid="{00000000-0005-0000-0000-0000B8190000}"/>
    <cellStyle name="Normal 2 2 10 12 5 4" xfId="6708" xr:uid="{00000000-0005-0000-0000-0000B9190000}"/>
    <cellStyle name="Normal 2 2 10 12 5 5" xfId="6709" xr:uid="{00000000-0005-0000-0000-0000BA190000}"/>
    <cellStyle name="Normal 2 2 10 12 5 6" xfId="6710" xr:uid="{00000000-0005-0000-0000-0000BB190000}"/>
    <cellStyle name="Normal 2 2 10 12 5 7" xfId="6711" xr:uid="{00000000-0005-0000-0000-0000BC190000}"/>
    <cellStyle name="Normal 2 2 10 12 5 8" xfId="6712" xr:uid="{00000000-0005-0000-0000-0000BD190000}"/>
    <cellStyle name="Normal 2 2 10 12 5 9" xfId="6713" xr:uid="{00000000-0005-0000-0000-0000BE190000}"/>
    <cellStyle name="Normal 2 2 10 12 6" xfId="6714" xr:uid="{00000000-0005-0000-0000-0000BF190000}"/>
    <cellStyle name="Normal 2 2 10 12 7" xfId="6715" xr:uid="{00000000-0005-0000-0000-0000C0190000}"/>
    <cellStyle name="Normal 2 2 10 12 8" xfId="6716" xr:uid="{00000000-0005-0000-0000-0000C1190000}"/>
    <cellStyle name="Normal 2 2 10 12 9" xfId="6717" xr:uid="{00000000-0005-0000-0000-0000C2190000}"/>
    <cellStyle name="Normal 2 2 10 13" xfId="6718" xr:uid="{00000000-0005-0000-0000-0000C3190000}"/>
    <cellStyle name="Normal 2 2 10 13 10" xfId="6719" xr:uid="{00000000-0005-0000-0000-0000C4190000}"/>
    <cellStyle name="Normal 2 2 10 13 11" xfId="6720" xr:uid="{00000000-0005-0000-0000-0000C5190000}"/>
    <cellStyle name="Normal 2 2 10 13 12" xfId="6721" xr:uid="{00000000-0005-0000-0000-0000C6190000}"/>
    <cellStyle name="Normal 2 2 10 13 13" xfId="6722" xr:uid="{00000000-0005-0000-0000-0000C7190000}"/>
    <cellStyle name="Normal 2 2 10 13 14" xfId="6723" xr:uid="{00000000-0005-0000-0000-0000C8190000}"/>
    <cellStyle name="Normal 2 2 10 13 2" xfId="6724" xr:uid="{00000000-0005-0000-0000-0000C9190000}"/>
    <cellStyle name="Normal 2 2 10 13 2 10" xfId="6725" xr:uid="{00000000-0005-0000-0000-0000CA190000}"/>
    <cellStyle name="Normal 2 2 10 13 2 2" xfId="6726" xr:uid="{00000000-0005-0000-0000-0000CB190000}"/>
    <cellStyle name="Normal 2 2 10 13 2 3" xfId="6727" xr:uid="{00000000-0005-0000-0000-0000CC190000}"/>
    <cellStyle name="Normal 2 2 10 13 2 4" xfId="6728" xr:uid="{00000000-0005-0000-0000-0000CD190000}"/>
    <cellStyle name="Normal 2 2 10 13 2 5" xfId="6729" xr:uid="{00000000-0005-0000-0000-0000CE190000}"/>
    <cellStyle name="Normal 2 2 10 13 2 6" xfId="6730" xr:uid="{00000000-0005-0000-0000-0000CF190000}"/>
    <cellStyle name="Normal 2 2 10 13 2 7" xfId="6731" xr:uid="{00000000-0005-0000-0000-0000D0190000}"/>
    <cellStyle name="Normal 2 2 10 13 2 8" xfId="6732" xr:uid="{00000000-0005-0000-0000-0000D1190000}"/>
    <cellStyle name="Normal 2 2 10 13 2 9" xfId="6733" xr:uid="{00000000-0005-0000-0000-0000D2190000}"/>
    <cellStyle name="Normal 2 2 10 13 3" xfId="6734" xr:uid="{00000000-0005-0000-0000-0000D3190000}"/>
    <cellStyle name="Normal 2 2 10 13 3 10" xfId="6735" xr:uid="{00000000-0005-0000-0000-0000D4190000}"/>
    <cellStyle name="Normal 2 2 10 13 3 2" xfId="6736" xr:uid="{00000000-0005-0000-0000-0000D5190000}"/>
    <cellStyle name="Normal 2 2 10 13 3 3" xfId="6737" xr:uid="{00000000-0005-0000-0000-0000D6190000}"/>
    <cellStyle name="Normal 2 2 10 13 3 4" xfId="6738" xr:uid="{00000000-0005-0000-0000-0000D7190000}"/>
    <cellStyle name="Normal 2 2 10 13 3 5" xfId="6739" xr:uid="{00000000-0005-0000-0000-0000D8190000}"/>
    <cellStyle name="Normal 2 2 10 13 3 6" xfId="6740" xr:uid="{00000000-0005-0000-0000-0000D9190000}"/>
    <cellStyle name="Normal 2 2 10 13 3 7" xfId="6741" xr:uid="{00000000-0005-0000-0000-0000DA190000}"/>
    <cellStyle name="Normal 2 2 10 13 3 8" xfId="6742" xr:uid="{00000000-0005-0000-0000-0000DB190000}"/>
    <cellStyle name="Normal 2 2 10 13 3 9" xfId="6743" xr:uid="{00000000-0005-0000-0000-0000DC190000}"/>
    <cellStyle name="Normal 2 2 10 13 4" xfId="6744" xr:uid="{00000000-0005-0000-0000-0000DD190000}"/>
    <cellStyle name="Normal 2 2 10 13 4 10" xfId="6745" xr:uid="{00000000-0005-0000-0000-0000DE190000}"/>
    <cellStyle name="Normal 2 2 10 13 4 2" xfId="6746" xr:uid="{00000000-0005-0000-0000-0000DF190000}"/>
    <cellStyle name="Normal 2 2 10 13 4 3" xfId="6747" xr:uid="{00000000-0005-0000-0000-0000E0190000}"/>
    <cellStyle name="Normal 2 2 10 13 4 4" xfId="6748" xr:uid="{00000000-0005-0000-0000-0000E1190000}"/>
    <cellStyle name="Normal 2 2 10 13 4 5" xfId="6749" xr:uid="{00000000-0005-0000-0000-0000E2190000}"/>
    <cellStyle name="Normal 2 2 10 13 4 6" xfId="6750" xr:uid="{00000000-0005-0000-0000-0000E3190000}"/>
    <cellStyle name="Normal 2 2 10 13 4 7" xfId="6751" xr:uid="{00000000-0005-0000-0000-0000E4190000}"/>
    <cellStyle name="Normal 2 2 10 13 4 8" xfId="6752" xr:uid="{00000000-0005-0000-0000-0000E5190000}"/>
    <cellStyle name="Normal 2 2 10 13 4 9" xfId="6753" xr:uid="{00000000-0005-0000-0000-0000E6190000}"/>
    <cellStyle name="Normal 2 2 10 13 5" xfId="6754" xr:uid="{00000000-0005-0000-0000-0000E7190000}"/>
    <cellStyle name="Normal 2 2 10 13 5 10" xfId="6755" xr:uid="{00000000-0005-0000-0000-0000E8190000}"/>
    <cellStyle name="Normal 2 2 10 13 5 2" xfId="6756" xr:uid="{00000000-0005-0000-0000-0000E9190000}"/>
    <cellStyle name="Normal 2 2 10 13 5 3" xfId="6757" xr:uid="{00000000-0005-0000-0000-0000EA190000}"/>
    <cellStyle name="Normal 2 2 10 13 5 4" xfId="6758" xr:uid="{00000000-0005-0000-0000-0000EB190000}"/>
    <cellStyle name="Normal 2 2 10 13 5 5" xfId="6759" xr:uid="{00000000-0005-0000-0000-0000EC190000}"/>
    <cellStyle name="Normal 2 2 10 13 5 6" xfId="6760" xr:uid="{00000000-0005-0000-0000-0000ED190000}"/>
    <cellStyle name="Normal 2 2 10 13 5 7" xfId="6761" xr:uid="{00000000-0005-0000-0000-0000EE190000}"/>
    <cellStyle name="Normal 2 2 10 13 5 8" xfId="6762" xr:uid="{00000000-0005-0000-0000-0000EF190000}"/>
    <cellStyle name="Normal 2 2 10 13 5 9" xfId="6763" xr:uid="{00000000-0005-0000-0000-0000F0190000}"/>
    <cellStyle name="Normal 2 2 10 13 6" xfId="6764" xr:uid="{00000000-0005-0000-0000-0000F1190000}"/>
    <cellStyle name="Normal 2 2 10 13 7" xfId="6765" xr:uid="{00000000-0005-0000-0000-0000F2190000}"/>
    <cellStyle name="Normal 2 2 10 13 8" xfId="6766" xr:uid="{00000000-0005-0000-0000-0000F3190000}"/>
    <cellStyle name="Normal 2 2 10 13 9" xfId="6767" xr:uid="{00000000-0005-0000-0000-0000F4190000}"/>
    <cellStyle name="Normal 2 2 10 14" xfId="6768" xr:uid="{00000000-0005-0000-0000-0000F5190000}"/>
    <cellStyle name="Normal 2 2 10 14 10" xfId="6769" xr:uid="{00000000-0005-0000-0000-0000F6190000}"/>
    <cellStyle name="Normal 2 2 10 14 11" xfId="6770" xr:uid="{00000000-0005-0000-0000-0000F7190000}"/>
    <cellStyle name="Normal 2 2 10 14 12" xfId="6771" xr:uid="{00000000-0005-0000-0000-0000F8190000}"/>
    <cellStyle name="Normal 2 2 10 14 13" xfId="6772" xr:uid="{00000000-0005-0000-0000-0000F9190000}"/>
    <cellStyle name="Normal 2 2 10 14 14" xfId="6773" xr:uid="{00000000-0005-0000-0000-0000FA190000}"/>
    <cellStyle name="Normal 2 2 10 14 2" xfId="6774" xr:uid="{00000000-0005-0000-0000-0000FB190000}"/>
    <cellStyle name="Normal 2 2 10 14 2 10" xfId="6775" xr:uid="{00000000-0005-0000-0000-0000FC190000}"/>
    <cellStyle name="Normal 2 2 10 14 2 2" xfId="6776" xr:uid="{00000000-0005-0000-0000-0000FD190000}"/>
    <cellStyle name="Normal 2 2 10 14 2 3" xfId="6777" xr:uid="{00000000-0005-0000-0000-0000FE190000}"/>
    <cellStyle name="Normal 2 2 10 14 2 4" xfId="6778" xr:uid="{00000000-0005-0000-0000-0000FF190000}"/>
    <cellStyle name="Normal 2 2 10 14 2 5" xfId="6779" xr:uid="{00000000-0005-0000-0000-0000001A0000}"/>
    <cellStyle name="Normal 2 2 10 14 2 6" xfId="6780" xr:uid="{00000000-0005-0000-0000-0000011A0000}"/>
    <cellStyle name="Normal 2 2 10 14 2 7" xfId="6781" xr:uid="{00000000-0005-0000-0000-0000021A0000}"/>
    <cellStyle name="Normal 2 2 10 14 2 8" xfId="6782" xr:uid="{00000000-0005-0000-0000-0000031A0000}"/>
    <cellStyle name="Normal 2 2 10 14 2 9" xfId="6783" xr:uid="{00000000-0005-0000-0000-0000041A0000}"/>
    <cellStyle name="Normal 2 2 10 14 3" xfId="6784" xr:uid="{00000000-0005-0000-0000-0000051A0000}"/>
    <cellStyle name="Normal 2 2 10 14 3 10" xfId="6785" xr:uid="{00000000-0005-0000-0000-0000061A0000}"/>
    <cellStyle name="Normal 2 2 10 14 3 2" xfId="6786" xr:uid="{00000000-0005-0000-0000-0000071A0000}"/>
    <cellStyle name="Normal 2 2 10 14 3 3" xfId="6787" xr:uid="{00000000-0005-0000-0000-0000081A0000}"/>
    <cellStyle name="Normal 2 2 10 14 3 4" xfId="6788" xr:uid="{00000000-0005-0000-0000-0000091A0000}"/>
    <cellStyle name="Normal 2 2 10 14 3 5" xfId="6789" xr:uid="{00000000-0005-0000-0000-00000A1A0000}"/>
    <cellStyle name="Normal 2 2 10 14 3 6" xfId="6790" xr:uid="{00000000-0005-0000-0000-00000B1A0000}"/>
    <cellStyle name="Normal 2 2 10 14 3 7" xfId="6791" xr:uid="{00000000-0005-0000-0000-00000C1A0000}"/>
    <cellStyle name="Normal 2 2 10 14 3 8" xfId="6792" xr:uid="{00000000-0005-0000-0000-00000D1A0000}"/>
    <cellStyle name="Normal 2 2 10 14 3 9" xfId="6793" xr:uid="{00000000-0005-0000-0000-00000E1A0000}"/>
    <cellStyle name="Normal 2 2 10 14 4" xfId="6794" xr:uid="{00000000-0005-0000-0000-00000F1A0000}"/>
    <cellStyle name="Normal 2 2 10 14 4 10" xfId="6795" xr:uid="{00000000-0005-0000-0000-0000101A0000}"/>
    <cellStyle name="Normal 2 2 10 14 4 2" xfId="6796" xr:uid="{00000000-0005-0000-0000-0000111A0000}"/>
    <cellStyle name="Normal 2 2 10 14 4 3" xfId="6797" xr:uid="{00000000-0005-0000-0000-0000121A0000}"/>
    <cellStyle name="Normal 2 2 10 14 4 4" xfId="6798" xr:uid="{00000000-0005-0000-0000-0000131A0000}"/>
    <cellStyle name="Normal 2 2 10 14 4 5" xfId="6799" xr:uid="{00000000-0005-0000-0000-0000141A0000}"/>
    <cellStyle name="Normal 2 2 10 14 4 6" xfId="6800" xr:uid="{00000000-0005-0000-0000-0000151A0000}"/>
    <cellStyle name="Normal 2 2 10 14 4 7" xfId="6801" xr:uid="{00000000-0005-0000-0000-0000161A0000}"/>
    <cellStyle name="Normal 2 2 10 14 4 8" xfId="6802" xr:uid="{00000000-0005-0000-0000-0000171A0000}"/>
    <cellStyle name="Normal 2 2 10 14 4 9" xfId="6803" xr:uid="{00000000-0005-0000-0000-0000181A0000}"/>
    <cellStyle name="Normal 2 2 10 14 5" xfId="6804" xr:uid="{00000000-0005-0000-0000-0000191A0000}"/>
    <cellStyle name="Normal 2 2 10 14 5 10" xfId="6805" xr:uid="{00000000-0005-0000-0000-00001A1A0000}"/>
    <cellStyle name="Normal 2 2 10 14 5 2" xfId="6806" xr:uid="{00000000-0005-0000-0000-00001B1A0000}"/>
    <cellStyle name="Normal 2 2 10 14 5 3" xfId="6807" xr:uid="{00000000-0005-0000-0000-00001C1A0000}"/>
    <cellStyle name="Normal 2 2 10 14 5 4" xfId="6808" xr:uid="{00000000-0005-0000-0000-00001D1A0000}"/>
    <cellStyle name="Normal 2 2 10 14 5 5" xfId="6809" xr:uid="{00000000-0005-0000-0000-00001E1A0000}"/>
    <cellStyle name="Normal 2 2 10 14 5 6" xfId="6810" xr:uid="{00000000-0005-0000-0000-00001F1A0000}"/>
    <cellStyle name="Normal 2 2 10 14 5 7" xfId="6811" xr:uid="{00000000-0005-0000-0000-0000201A0000}"/>
    <cellStyle name="Normal 2 2 10 14 5 8" xfId="6812" xr:uid="{00000000-0005-0000-0000-0000211A0000}"/>
    <cellStyle name="Normal 2 2 10 14 5 9" xfId="6813" xr:uid="{00000000-0005-0000-0000-0000221A0000}"/>
    <cellStyle name="Normal 2 2 10 14 6" xfId="6814" xr:uid="{00000000-0005-0000-0000-0000231A0000}"/>
    <cellStyle name="Normal 2 2 10 14 7" xfId="6815" xr:uid="{00000000-0005-0000-0000-0000241A0000}"/>
    <cellStyle name="Normal 2 2 10 14 8" xfId="6816" xr:uid="{00000000-0005-0000-0000-0000251A0000}"/>
    <cellStyle name="Normal 2 2 10 14 9" xfId="6817" xr:uid="{00000000-0005-0000-0000-0000261A0000}"/>
    <cellStyle name="Normal 2 2 10 15" xfId="6818" xr:uid="{00000000-0005-0000-0000-0000271A0000}"/>
    <cellStyle name="Normal 2 2 10 15 10" xfId="6819" xr:uid="{00000000-0005-0000-0000-0000281A0000}"/>
    <cellStyle name="Normal 2 2 10 15 11" xfId="6820" xr:uid="{00000000-0005-0000-0000-0000291A0000}"/>
    <cellStyle name="Normal 2 2 10 15 12" xfId="6821" xr:uid="{00000000-0005-0000-0000-00002A1A0000}"/>
    <cellStyle name="Normal 2 2 10 15 13" xfId="6822" xr:uid="{00000000-0005-0000-0000-00002B1A0000}"/>
    <cellStyle name="Normal 2 2 10 15 14" xfId="6823" xr:uid="{00000000-0005-0000-0000-00002C1A0000}"/>
    <cellStyle name="Normal 2 2 10 15 2" xfId="6824" xr:uid="{00000000-0005-0000-0000-00002D1A0000}"/>
    <cellStyle name="Normal 2 2 10 15 2 10" xfId="6825" xr:uid="{00000000-0005-0000-0000-00002E1A0000}"/>
    <cellStyle name="Normal 2 2 10 15 2 2" xfId="6826" xr:uid="{00000000-0005-0000-0000-00002F1A0000}"/>
    <cellStyle name="Normal 2 2 10 15 2 3" xfId="6827" xr:uid="{00000000-0005-0000-0000-0000301A0000}"/>
    <cellStyle name="Normal 2 2 10 15 2 4" xfId="6828" xr:uid="{00000000-0005-0000-0000-0000311A0000}"/>
    <cellStyle name="Normal 2 2 10 15 2 5" xfId="6829" xr:uid="{00000000-0005-0000-0000-0000321A0000}"/>
    <cellStyle name="Normal 2 2 10 15 2 6" xfId="6830" xr:uid="{00000000-0005-0000-0000-0000331A0000}"/>
    <cellStyle name="Normal 2 2 10 15 2 7" xfId="6831" xr:uid="{00000000-0005-0000-0000-0000341A0000}"/>
    <cellStyle name="Normal 2 2 10 15 2 8" xfId="6832" xr:uid="{00000000-0005-0000-0000-0000351A0000}"/>
    <cellStyle name="Normal 2 2 10 15 2 9" xfId="6833" xr:uid="{00000000-0005-0000-0000-0000361A0000}"/>
    <cellStyle name="Normal 2 2 10 15 3" xfId="6834" xr:uid="{00000000-0005-0000-0000-0000371A0000}"/>
    <cellStyle name="Normal 2 2 10 15 3 10" xfId="6835" xr:uid="{00000000-0005-0000-0000-0000381A0000}"/>
    <cellStyle name="Normal 2 2 10 15 3 2" xfId="6836" xr:uid="{00000000-0005-0000-0000-0000391A0000}"/>
    <cellStyle name="Normal 2 2 10 15 3 3" xfId="6837" xr:uid="{00000000-0005-0000-0000-00003A1A0000}"/>
    <cellStyle name="Normal 2 2 10 15 3 4" xfId="6838" xr:uid="{00000000-0005-0000-0000-00003B1A0000}"/>
    <cellStyle name="Normal 2 2 10 15 3 5" xfId="6839" xr:uid="{00000000-0005-0000-0000-00003C1A0000}"/>
    <cellStyle name="Normal 2 2 10 15 3 6" xfId="6840" xr:uid="{00000000-0005-0000-0000-00003D1A0000}"/>
    <cellStyle name="Normal 2 2 10 15 3 7" xfId="6841" xr:uid="{00000000-0005-0000-0000-00003E1A0000}"/>
    <cellStyle name="Normal 2 2 10 15 3 8" xfId="6842" xr:uid="{00000000-0005-0000-0000-00003F1A0000}"/>
    <cellStyle name="Normal 2 2 10 15 3 9" xfId="6843" xr:uid="{00000000-0005-0000-0000-0000401A0000}"/>
    <cellStyle name="Normal 2 2 10 15 4" xfId="6844" xr:uid="{00000000-0005-0000-0000-0000411A0000}"/>
    <cellStyle name="Normal 2 2 10 15 4 10" xfId="6845" xr:uid="{00000000-0005-0000-0000-0000421A0000}"/>
    <cellStyle name="Normal 2 2 10 15 4 2" xfId="6846" xr:uid="{00000000-0005-0000-0000-0000431A0000}"/>
    <cellStyle name="Normal 2 2 10 15 4 3" xfId="6847" xr:uid="{00000000-0005-0000-0000-0000441A0000}"/>
    <cellStyle name="Normal 2 2 10 15 4 4" xfId="6848" xr:uid="{00000000-0005-0000-0000-0000451A0000}"/>
    <cellStyle name="Normal 2 2 10 15 4 5" xfId="6849" xr:uid="{00000000-0005-0000-0000-0000461A0000}"/>
    <cellStyle name="Normal 2 2 10 15 4 6" xfId="6850" xr:uid="{00000000-0005-0000-0000-0000471A0000}"/>
    <cellStyle name="Normal 2 2 10 15 4 7" xfId="6851" xr:uid="{00000000-0005-0000-0000-0000481A0000}"/>
    <cellStyle name="Normal 2 2 10 15 4 8" xfId="6852" xr:uid="{00000000-0005-0000-0000-0000491A0000}"/>
    <cellStyle name="Normal 2 2 10 15 4 9" xfId="6853" xr:uid="{00000000-0005-0000-0000-00004A1A0000}"/>
    <cellStyle name="Normal 2 2 10 15 5" xfId="6854" xr:uid="{00000000-0005-0000-0000-00004B1A0000}"/>
    <cellStyle name="Normal 2 2 10 15 5 10" xfId="6855" xr:uid="{00000000-0005-0000-0000-00004C1A0000}"/>
    <cellStyle name="Normal 2 2 10 15 5 2" xfId="6856" xr:uid="{00000000-0005-0000-0000-00004D1A0000}"/>
    <cellStyle name="Normal 2 2 10 15 5 3" xfId="6857" xr:uid="{00000000-0005-0000-0000-00004E1A0000}"/>
    <cellStyle name="Normal 2 2 10 15 5 4" xfId="6858" xr:uid="{00000000-0005-0000-0000-00004F1A0000}"/>
    <cellStyle name="Normal 2 2 10 15 5 5" xfId="6859" xr:uid="{00000000-0005-0000-0000-0000501A0000}"/>
    <cellStyle name="Normal 2 2 10 15 5 6" xfId="6860" xr:uid="{00000000-0005-0000-0000-0000511A0000}"/>
    <cellStyle name="Normal 2 2 10 15 5 7" xfId="6861" xr:uid="{00000000-0005-0000-0000-0000521A0000}"/>
    <cellStyle name="Normal 2 2 10 15 5 8" xfId="6862" xr:uid="{00000000-0005-0000-0000-0000531A0000}"/>
    <cellStyle name="Normal 2 2 10 15 5 9" xfId="6863" xr:uid="{00000000-0005-0000-0000-0000541A0000}"/>
    <cellStyle name="Normal 2 2 10 15 6" xfId="6864" xr:uid="{00000000-0005-0000-0000-0000551A0000}"/>
    <cellStyle name="Normal 2 2 10 15 7" xfId="6865" xr:uid="{00000000-0005-0000-0000-0000561A0000}"/>
    <cellStyle name="Normal 2 2 10 15 8" xfId="6866" xr:uid="{00000000-0005-0000-0000-0000571A0000}"/>
    <cellStyle name="Normal 2 2 10 15 9" xfId="6867" xr:uid="{00000000-0005-0000-0000-0000581A0000}"/>
    <cellStyle name="Normal 2 2 10 16" xfId="6868" xr:uid="{00000000-0005-0000-0000-0000591A0000}"/>
    <cellStyle name="Normal 2 2 10 16 10" xfId="6869" xr:uid="{00000000-0005-0000-0000-00005A1A0000}"/>
    <cellStyle name="Normal 2 2 10 16 11" xfId="6870" xr:uid="{00000000-0005-0000-0000-00005B1A0000}"/>
    <cellStyle name="Normal 2 2 10 16 12" xfId="6871" xr:uid="{00000000-0005-0000-0000-00005C1A0000}"/>
    <cellStyle name="Normal 2 2 10 16 13" xfId="6872" xr:uid="{00000000-0005-0000-0000-00005D1A0000}"/>
    <cellStyle name="Normal 2 2 10 16 14" xfId="6873" xr:uid="{00000000-0005-0000-0000-00005E1A0000}"/>
    <cellStyle name="Normal 2 2 10 16 2" xfId="6874" xr:uid="{00000000-0005-0000-0000-00005F1A0000}"/>
    <cellStyle name="Normal 2 2 10 16 2 10" xfId="6875" xr:uid="{00000000-0005-0000-0000-0000601A0000}"/>
    <cellStyle name="Normal 2 2 10 16 2 2" xfId="6876" xr:uid="{00000000-0005-0000-0000-0000611A0000}"/>
    <cellStyle name="Normal 2 2 10 16 2 3" xfId="6877" xr:uid="{00000000-0005-0000-0000-0000621A0000}"/>
    <cellStyle name="Normal 2 2 10 16 2 4" xfId="6878" xr:uid="{00000000-0005-0000-0000-0000631A0000}"/>
    <cellStyle name="Normal 2 2 10 16 2 5" xfId="6879" xr:uid="{00000000-0005-0000-0000-0000641A0000}"/>
    <cellStyle name="Normal 2 2 10 16 2 6" xfId="6880" xr:uid="{00000000-0005-0000-0000-0000651A0000}"/>
    <cellStyle name="Normal 2 2 10 16 2 7" xfId="6881" xr:uid="{00000000-0005-0000-0000-0000661A0000}"/>
    <cellStyle name="Normal 2 2 10 16 2 8" xfId="6882" xr:uid="{00000000-0005-0000-0000-0000671A0000}"/>
    <cellStyle name="Normal 2 2 10 16 2 9" xfId="6883" xr:uid="{00000000-0005-0000-0000-0000681A0000}"/>
    <cellStyle name="Normal 2 2 10 16 3" xfId="6884" xr:uid="{00000000-0005-0000-0000-0000691A0000}"/>
    <cellStyle name="Normal 2 2 10 16 3 10" xfId="6885" xr:uid="{00000000-0005-0000-0000-00006A1A0000}"/>
    <cellStyle name="Normal 2 2 10 16 3 2" xfId="6886" xr:uid="{00000000-0005-0000-0000-00006B1A0000}"/>
    <cellStyle name="Normal 2 2 10 16 3 3" xfId="6887" xr:uid="{00000000-0005-0000-0000-00006C1A0000}"/>
    <cellStyle name="Normal 2 2 10 16 3 4" xfId="6888" xr:uid="{00000000-0005-0000-0000-00006D1A0000}"/>
    <cellStyle name="Normal 2 2 10 16 3 5" xfId="6889" xr:uid="{00000000-0005-0000-0000-00006E1A0000}"/>
    <cellStyle name="Normal 2 2 10 16 3 6" xfId="6890" xr:uid="{00000000-0005-0000-0000-00006F1A0000}"/>
    <cellStyle name="Normal 2 2 10 16 3 7" xfId="6891" xr:uid="{00000000-0005-0000-0000-0000701A0000}"/>
    <cellStyle name="Normal 2 2 10 16 3 8" xfId="6892" xr:uid="{00000000-0005-0000-0000-0000711A0000}"/>
    <cellStyle name="Normal 2 2 10 16 3 9" xfId="6893" xr:uid="{00000000-0005-0000-0000-0000721A0000}"/>
    <cellStyle name="Normal 2 2 10 16 4" xfId="6894" xr:uid="{00000000-0005-0000-0000-0000731A0000}"/>
    <cellStyle name="Normal 2 2 10 16 4 10" xfId="6895" xr:uid="{00000000-0005-0000-0000-0000741A0000}"/>
    <cellStyle name="Normal 2 2 10 16 4 2" xfId="6896" xr:uid="{00000000-0005-0000-0000-0000751A0000}"/>
    <cellStyle name="Normal 2 2 10 16 4 3" xfId="6897" xr:uid="{00000000-0005-0000-0000-0000761A0000}"/>
    <cellStyle name="Normal 2 2 10 16 4 4" xfId="6898" xr:uid="{00000000-0005-0000-0000-0000771A0000}"/>
    <cellStyle name="Normal 2 2 10 16 4 5" xfId="6899" xr:uid="{00000000-0005-0000-0000-0000781A0000}"/>
    <cellStyle name="Normal 2 2 10 16 4 6" xfId="6900" xr:uid="{00000000-0005-0000-0000-0000791A0000}"/>
    <cellStyle name="Normal 2 2 10 16 4 7" xfId="6901" xr:uid="{00000000-0005-0000-0000-00007A1A0000}"/>
    <cellStyle name="Normal 2 2 10 16 4 8" xfId="6902" xr:uid="{00000000-0005-0000-0000-00007B1A0000}"/>
    <cellStyle name="Normal 2 2 10 16 4 9" xfId="6903" xr:uid="{00000000-0005-0000-0000-00007C1A0000}"/>
    <cellStyle name="Normal 2 2 10 16 5" xfId="6904" xr:uid="{00000000-0005-0000-0000-00007D1A0000}"/>
    <cellStyle name="Normal 2 2 10 16 5 10" xfId="6905" xr:uid="{00000000-0005-0000-0000-00007E1A0000}"/>
    <cellStyle name="Normal 2 2 10 16 5 2" xfId="6906" xr:uid="{00000000-0005-0000-0000-00007F1A0000}"/>
    <cellStyle name="Normal 2 2 10 16 5 3" xfId="6907" xr:uid="{00000000-0005-0000-0000-0000801A0000}"/>
    <cellStyle name="Normal 2 2 10 16 5 4" xfId="6908" xr:uid="{00000000-0005-0000-0000-0000811A0000}"/>
    <cellStyle name="Normal 2 2 10 16 5 5" xfId="6909" xr:uid="{00000000-0005-0000-0000-0000821A0000}"/>
    <cellStyle name="Normal 2 2 10 16 5 6" xfId="6910" xr:uid="{00000000-0005-0000-0000-0000831A0000}"/>
    <cellStyle name="Normal 2 2 10 16 5 7" xfId="6911" xr:uid="{00000000-0005-0000-0000-0000841A0000}"/>
    <cellStyle name="Normal 2 2 10 16 5 8" xfId="6912" xr:uid="{00000000-0005-0000-0000-0000851A0000}"/>
    <cellStyle name="Normal 2 2 10 16 5 9" xfId="6913" xr:uid="{00000000-0005-0000-0000-0000861A0000}"/>
    <cellStyle name="Normal 2 2 10 16 6" xfId="6914" xr:uid="{00000000-0005-0000-0000-0000871A0000}"/>
    <cellStyle name="Normal 2 2 10 16 7" xfId="6915" xr:uid="{00000000-0005-0000-0000-0000881A0000}"/>
    <cellStyle name="Normal 2 2 10 16 8" xfId="6916" xr:uid="{00000000-0005-0000-0000-0000891A0000}"/>
    <cellStyle name="Normal 2 2 10 16 9" xfId="6917" xr:uid="{00000000-0005-0000-0000-00008A1A0000}"/>
    <cellStyle name="Normal 2 2 10 17" xfId="6918" xr:uid="{00000000-0005-0000-0000-00008B1A0000}"/>
    <cellStyle name="Normal 2 2 10 17 10" xfId="6919" xr:uid="{00000000-0005-0000-0000-00008C1A0000}"/>
    <cellStyle name="Normal 2 2 10 17 11" xfId="6920" xr:uid="{00000000-0005-0000-0000-00008D1A0000}"/>
    <cellStyle name="Normal 2 2 10 17 12" xfId="6921" xr:uid="{00000000-0005-0000-0000-00008E1A0000}"/>
    <cellStyle name="Normal 2 2 10 17 13" xfId="6922" xr:uid="{00000000-0005-0000-0000-00008F1A0000}"/>
    <cellStyle name="Normal 2 2 10 17 14" xfId="6923" xr:uid="{00000000-0005-0000-0000-0000901A0000}"/>
    <cellStyle name="Normal 2 2 10 17 2" xfId="6924" xr:uid="{00000000-0005-0000-0000-0000911A0000}"/>
    <cellStyle name="Normal 2 2 10 17 2 10" xfId="6925" xr:uid="{00000000-0005-0000-0000-0000921A0000}"/>
    <cellStyle name="Normal 2 2 10 17 2 2" xfId="6926" xr:uid="{00000000-0005-0000-0000-0000931A0000}"/>
    <cellStyle name="Normal 2 2 10 17 2 3" xfId="6927" xr:uid="{00000000-0005-0000-0000-0000941A0000}"/>
    <cellStyle name="Normal 2 2 10 17 2 4" xfId="6928" xr:uid="{00000000-0005-0000-0000-0000951A0000}"/>
    <cellStyle name="Normal 2 2 10 17 2 5" xfId="6929" xr:uid="{00000000-0005-0000-0000-0000961A0000}"/>
    <cellStyle name="Normal 2 2 10 17 2 6" xfId="6930" xr:uid="{00000000-0005-0000-0000-0000971A0000}"/>
    <cellStyle name="Normal 2 2 10 17 2 7" xfId="6931" xr:uid="{00000000-0005-0000-0000-0000981A0000}"/>
    <cellStyle name="Normal 2 2 10 17 2 8" xfId="6932" xr:uid="{00000000-0005-0000-0000-0000991A0000}"/>
    <cellStyle name="Normal 2 2 10 17 2 9" xfId="6933" xr:uid="{00000000-0005-0000-0000-00009A1A0000}"/>
    <cellStyle name="Normal 2 2 10 17 3" xfId="6934" xr:uid="{00000000-0005-0000-0000-00009B1A0000}"/>
    <cellStyle name="Normal 2 2 10 17 3 10" xfId="6935" xr:uid="{00000000-0005-0000-0000-00009C1A0000}"/>
    <cellStyle name="Normal 2 2 10 17 3 2" xfId="6936" xr:uid="{00000000-0005-0000-0000-00009D1A0000}"/>
    <cellStyle name="Normal 2 2 10 17 3 3" xfId="6937" xr:uid="{00000000-0005-0000-0000-00009E1A0000}"/>
    <cellStyle name="Normal 2 2 10 17 3 4" xfId="6938" xr:uid="{00000000-0005-0000-0000-00009F1A0000}"/>
    <cellStyle name="Normal 2 2 10 17 3 5" xfId="6939" xr:uid="{00000000-0005-0000-0000-0000A01A0000}"/>
    <cellStyle name="Normal 2 2 10 17 3 6" xfId="6940" xr:uid="{00000000-0005-0000-0000-0000A11A0000}"/>
    <cellStyle name="Normal 2 2 10 17 3 7" xfId="6941" xr:uid="{00000000-0005-0000-0000-0000A21A0000}"/>
    <cellStyle name="Normal 2 2 10 17 3 8" xfId="6942" xr:uid="{00000000-0005-0000-0000-0000A31A0000}"/>
    <cellStyle name="Normal 2 2 10 17 3 9" xfId="6943" xr:uid="{00000000-0005-0000-0000-0000A41A0000}"/>
    <cellStyle name="Normal 2 2 10 17 4" xfId="6944" xr:uid="{00000000-0005-0000-0000-0000A51A0000}"/>
    <cellStyle name="Normal 2 2 10 17 4 10" xfId="6945" xr:uid="{00000000-0005-0000-0000-0000A61A0000}"/>
    <cellStyle name="Normal 2 2 10 17 4 2" xfId="6946" xr:uid="{00000000-0005-0000-0000-0000A71A0000}"/>
    <cellStyle name="Normal 2 2 10 17 4 3" xfId="6947" xr:uid="{00000000-0005-0000-0000-0000A81A0000}"/>
    <cellStyle name="Normal 2 2 10 17 4 4" xfId="6948" xr:uid="{00000000-0005-0000-0000-0000A91A0000}"/>
    <cellStyle name="Normal 2 2 10 17 4 5" xfId="6949" xr:uid="{00000000-0005-0000-0000-0000AA1A0000}"/>
    <cellStyle name="Normal 2 2 10 17 4 6" xfId="6950" xr:uid="{00000000-0005-0000-0000-0000AB1A0000}"/>
    <cellStyle name="Normal 2 2 10 17 4 7" xfId="6951" xr:uid="{00000000-0005-0000-0000-0000AC1A0000}"/>
    <cellStyle name="Normal 2 2 10 17 4 8" xfId="6952" xr:uid="{00000000-0005-0000-0000-0000AD1A0000}"/>
    <cellStyle name="Normal 2 2 10 17 4 9" xfId="6953" xr:uid="{00000000-0005-0000-0000-0000AE1A0000}"/>
    <cellStyle name="Normal 2 2 10 17 5" xfId="6954" xr:uid="{00000000-0005-0000-0000-0000AF1A0000}"/>
    <cellStyle name="Normal 2 2 10 17 5 10" xfId="6955" xr:uid="{00000000-0005-0000-0000-0000B01A0000}"/>
    <cellStyle name="Normal 2 2 10 17 5 2" xfId="6956" xr:uid="{00000000-0005-0000-0000-0000B11A0000}"/>
    <cellStyle name="Normal 2 2 10 17 5 3" xfId="6957" xr:uid="{00000000-0005-0000-0000-0000B21A0000}"/>
    <cellStyle name="Normal 2 2 10 17 5 4" xfId="6958" xr:uid="{00000000-0005-0000-0000-0000B31A0000}"/>
    <cellStyle name="Normal 2 2 10 17 5 5" xfId="6959" xr:uid="{00000000-0005-0000-0000-0000B41A0000}"/>
    <cellStyle name="Normal 2 2 10 17 5 6" xfId="6960" xr:uid="{00000000-0005-0000-0000-0000B51A0000}"/>
    <cellStyle name="Normal 2 2 10 17 5 7" xfId="6961" xr:uid="{00000000-0005-0000-0000-0000B61A0000}"/>
    <cellStyle name="Normal 2 2 10 17 5 8" xfId="6962" xr:uid="{00000000-0005-0000-0000-0000B71A0000}"/>
    <cellStyle name="Normal 2 2 10 17 5 9" xfId="6963" xr:uid="{00000000-0005-0000-0000-0000B81A0000}"/>
    <cellStyle name="Normal 2 2 10 17 6" xfId="6964" xr:uid="{00000000-0005-0000-0000-0000B91A0000}"/>
    <cellStyle name="Normal 2 2 10 17 7" xfId="6965" xr:uid="{00000000-0005-0000-0000-0000BA1A0000}"/>
    <cellStyle name="Normal 2 2 10 17 8" xfId="6966" xr:uid="{00000000-0005-0000-0000-0000BB1A0000}"/>
    <cellStyle name="Normal 2 2 10 17 9" xfId="6967" xr:uid="{00000000-0005-0000-0000-0000BC1A0000}"/>
    <cellStyle name="Normal 2 2 10 18" xfId="6968" xr:uid="{00000000-0005-0000-0000-0000BD1A0000}"/>
    <cellStyle name="Normal 2 2 10 18 10" xfId="6969" xr:uid="{00000000-0005-0000-0000-0000BE1A0000}"/>
    <cellStyle name="Normal 2 2 10 18 11" xfId="6970" xr:uid="{00000000-0005-0000-0000-0000BF1A0000}"/>
    <cellStyle name="Normal 2 2 10 18 12" xfId="6971" xr:uid="{00000000-0005-0000-0000-0000C01A0000}"/>
    <cellStyle name="Normal 2 2 10 18 13" xfId="6972" xr:uid="{00000000-0005-0000-0000-0000C11A0000}"/>
    <cellStyle name="Normal 2 2 10 18 14" xfId="6973" xr:uid="{00000000-0005-0000-0000-0000C21A0000}"/>
    <cellStyle name="Normal 2 2 10 18 2" xfId="6974" xr:uid="{00000000-0005-0000-0000-0000C31A0000}"/>
    <cellStyle name="Normal 2 2 10 18 2 10" xfId="6975" xr:uid="{00000000-0005-0000-0000-0000C41A0000}"/>
    <cellStyle name="Normal 2 2 10 18 2 2" xfId="6976" xr:uid="{00000000-0005-0000-0000-0000C51A0000}"/>
    <cellStyle name="Normal 2 2 10 18 2 3" xfId="6977" xr:uid="{00000000-0005-0000-0000-0000C61A0000}"/>
    <cellStyle name="Normal 2 2 10 18 2 4" xfId="6978" xr:uid="{00000000-0005-0000-0000-0000C71A0000}"/>
    <cellStyle name="Normal 2 2 10 18 2 5" xfId="6979" xr:uid="{00000000-0005-0000-0000-0000C81A0000}"/>
    <cellStyle name="Normal 2 2 10 18 2 6" xfId="6980" xr:uid="{00000000-0005-0000-0000-0000C91A0000}"/>
    <cellStyle name="Normal 2 2 10 18 2 7" xfId="6981" xr:uid="{00000000-0005-0000-0000-0000CA1A0000}"/>
    <cellStyle name="Normal 2 2 10 18 2 8" xfId="6982" xr:uid="{00000000-0005-0000-0000-0000CB1A0000}"/>
    <cellStyle name="Normal 2 2 10 18 2 9" xfId="6983" xr:uid="{00000000-0005-0000-0000-0000CC1A0000}"/>
    <cellStyle name="Normal 2 2 10 18 3" xfId="6984" xr:uid="{00000000-0005-0000-0000-0000CD1A0000}"/>
    <cellStyle name="Normal 2 2 10 18 3 10" xfId="6985" xr:uid="{00000000-0005-0000-0000-0000CE1A0000}"/>
    <cellStyle name="Normal 2 2 10 18 3 2" xfId="6986" xr:uid="{00000000-0005-0000-0000-0000CF1A0000}"/>
    <cellStyle name="Normal 2 2 10 18 3 3" xfId="6987" xr:uid="{00000000-0005-0000-0000-0000D01A0000}"/>
    <cellStyle name="Normal 2 2 10 18 3 4" xfId="6988" xr:uid="{00000000-0005-0000-0000-0000D11A0000}"/>
    <cellStyle name="Normal 2 2 10 18 3 5" xfId="6989" xr:uid="{00000000-0005-0000-0000-0000D21A0000}"/>
    <cellStyle name="Normal 2 2 10 18 3 6" xfId="6990" xr:uid="{00000000-0005-0000-0000-0000D31A0000}"/>
    <cellStyle name="Normal 2 2 10 18 3 7" xfId="6991" xr:uid="{00000000-0005-0000-0000-0000D41A0000}"/>
    <cellStyle name="Normal 2 2 10 18 3 8" xfId="6992" xr:uid="{00000000-0005-0000-0000-0000D51A0000}"/>
    <cellStyle name="Normal 2 2 10 18 3 9" xfId="6993" xr:uid="{00000000-0005-0000-0000-0000D61A0000}"/>
    <cellStyle name="Normal 2 2 10 18 4" xfId="6994" xr:uid="{00000000-0005-0000-0000-0000D71A0000}"/>
    <cellStyle name="Normal 2 2 10 18 4 10" xfId="6995" xr:uid="{00000000-0005-0000-0000-0000D81A0000}"/>
    <cellStyle name="Normal 2 2 10 18 4 2" xfId="6996" xr:uid="{00000000-0005-0000-0000-0000D91A0000}"/>
    <cellStyle name="Normal 2 2 10 18 4 3" xfId="6997" xr:uid="{00000000-0005-0000-0000-0000DA1A0000}"/>
    <cellStyle name="Normal 2 2 10 18 4 4" xfId="6998" xr:uid="{00000000-0005-0000-0000-0000DB1A0000}"/>
    <cellStyle name="Normal 2 2 10 18 4 5" xfId="6999" xr:uid="{00000000-0005-0000-0000-0000DC1A0000}"/>
    <cellStyle name="Normal 2 2 10 18 4 6" xfId="7000" xr:uid="{00000000-0005-0000-0000-0000DD1A0000}"/>
    <cellStyle name="Normal 2 2 10 18 4 7" xfId="7001" xr:uid="{00000000-0005-0000-0000-0000DE1A0000}"/>
    <cellStyle name="Normal 2 2 10 18 4 8" xfId="7002" xr:uid="{00000000-0005-0000-0000-0000DF1A0000}"/>
    <cellStyle name="Normal 2 2 10 18 4 9" xfId="7003" xr:uid="{00000000-0005-0000-0000-0000E01A0000}"/>
    <cellStyle name="Normal 2 2 10 18 5" xfId="7004" xr:uid="{00000000-0005-0000-0000-0000E11A0000}"/>
    <cellStyle name="Normal 2 2 10 18 5 10" xfId="7005" xr:uid="{00000000-0005-0000-0000-0000E21A0000}"/>
    <cellStyle name="Normal 2 2 10 18 5 2" xfId="7006" xr:uid="{00000000-0005-0000-0000-0000E31A0000}"/>
    <cellStyle name="Normal 2 2 10 18 5 3" xfId="7007" xr:uid="{00000000-0005-0000-0000-0000E41A0000}"/>
    <cellStyle name="Normal 2 2 10 18 5 4" xfId="7008" xr:uid="{00000000-0005-0000-0000-0000E51A0000}"/>
    <cellStyle name="Normal 2 2 10 18 5 5" xfId="7009" xr:uid="{00000000-0005-0000-0000-0000E61A0000}"/>
    <cellStyle name="Normal 2 2 10 18 5 6" xfId="7010" xr:uid="{00000000-0005-0000-0000-0000E71A0000}"/>
    <cellStyle name="Normal 2 2 10 18 5 7" xfId="7011" xr:uid="{00000000-0005-0000-0000-0000E81A0000}"/>
    <cellStyle name="Normal 2 2 10 18 5 8" xfId="7012" xr:uid="{00000000-0005-0000-0000-0000E91A0000}"/>
    <cellStyle name="Normal 2 2 10 18 5 9" xfId="7013" xr:uid="{00000000-0005-0000-0000-0000EA1A0000}"/>
    <cellStyle name="Normal 2 2 10 18 6" xfId="7014" xr:uid="{00000000-0005-0000-0000-0000EB1A0000}"/>
    <cellStyle name="Normal 2 2 10 18 7" xfId="7015" xr:uid="{00000000-0005-0000-0000-0000EC1A0000}"/>
    <cellStyle name="Normal 2 2 10 18 8" xfId="7016" xr:uid="{00000000-0005-0000-0000-0000ED1A0000}"/>
    <cellStyle name="Normal 2 2 10 18 9" xfId="7017" xr:uid="{00000000-0005-0000-0000-0000EE1A0000}"/>
    <cellStyle name="Normal 2 2 10 19" xfId="7018" xr:uid="{00000000-0005-0000-0000-0000EF1A0000}"/>
    <cellStyle name="Normal 2 2 10 19 10" xfId="7019" xr:uid="{00000000-0005-0000-0000-0000F01A0000}"/>
    <cellStyle name="Normal 2 2 10 19 11" xfId="7020" xr:uid="{00000000-0005-0000-0000-0000F11A0000}"/>
    <cellStyle name="Normal 2 2 10 19 12" xfId="7021" xr:uid="{00000000-0005-0000-0000-0000F21A0000}"/>
    <cellStyle name="Normal 2 2 10 19 13" xfId="7022" xr:uid="{00000000-0005-0000-0000-0000F31A0000}"/>
    <cellStyle name="Normal 2 2 10 19 14" xfId="7023" xr:uid="{00000000-0005-0000-0000-0000F41A0000}"/>
    <cellStyle name="Normal 2 2 10 19 2" xfId="7024" xr:uid="{00000000-0005-0000-0000-0000F51A0000}"/>
    <cellStyle name="Normal 2 2 10 19 2 10" xfId="7025" xr:uid="{00000000-0005-0000-0000-0000F61A0000}"/>
    <cellStyle name="Normal 2 2 10 19 2 2" xfId="7026" xr:uid="{00000000-0005-0000-0000-0000F71A0000}"/>
    <cellStyle name="Normal 2 2 10 19 2 3" xfId="7027" xr:uid="{00000000-0005-0000-0000-0000F81A0000}"/>
    <cellStyle name="Normal 2 2 10 19 2 4" xfId="7028" xr:uid="{00000000-0005-0000-0000-0000F91A0000}"/>
    <cellStyle name="Normal 2 2 10 19 2 5" xfId="7029" xr:uid="{00000000-0005-0000-0000-0000FA1A0000}"/>
    <cellStyle name="Normal 2 2 10 19 2 6" xfId="7030" xr:uid="{00000000-0005-0000-0000-0000FB1A0000}"/>
    <cellStyle name="Normal 2 2 10 19 2 7" xfId="7031" xr:uid="{00000000-0005-0000-0000-0000FC1A0000}"/>
    <cellStyle name="Normal 2 2 10 19 2 8" xfId="7032" xr:uid="{00000000-0005-0000-0000-0000FD1A0000}"/>
    <cellStyle name="Normal 2 2 10 19 2 9" xfId="7033" xr:uid="{00000000-0005-0000-0000-0000FE1A0000}"/>
    <cellStyle name="Normal 2 2 10 19 3" xfId="7034" xr:uid="{00000000-0005-0000-0000-0000FF1A0000}"/>
    <cellStyle name="Normal 2 2 10 19 3 10" xfId="7035" xr:uid="{00000000-0005-0000-0000-0000001B0000}"/>
    <cellStyle name="Normal 2 2 10 19 3 2" xfId="7036" xr:uid="{00000000-0005-0000-0000-0000011B0000}"/>
    <cellStyle name="Normal 2 2 10 19 3 3" xfId="7037" xr:uid="{00000000-0005-0000-0000-0000021B0000}"/>
    <cellStyle name="Normal 2 2 10 19 3 4" xfId="7038" xr:uid="{00000000-0005-0000-0000-0000031B0000}"/>
    <cellStyle name="Normal 2 2 10 19 3 5" xfId="7039" xr:uid="{00000000-0005-0000-0000-0000041B0000}"/>
    <cellStyle name="Normal 2 2 10 19 3 6" xfId="7040" xr:uid="{00000000-0005-0000-0000-0000051B0000}"/>
    <cellStyle name="Normal 2 2 10 19 3 7" xfId="7041" xr:uid="{00000000-0005-0000-0000-0000061B0000}"/>
    <cellStyle name="Normal 2 2 10 19 3 8" xfId="7042" xr:uid="{00000000-0005-0000-0000-0000071B0000}"/>
    <cellStyle name="Normal 2 2 10 19 3 9" xfId="7043" xr:uid="{00000000-0005-0000-0000-0000081B0000}"/>
    <cellStyle name="Normal 2 2 10 19 4" xfId="7044" xr:uid="{00000000-0005-0000-0000-0000091B0000}"/>
    <cellStyle name="Normal 2 2 10 19 4 10" xfId="7045" xr:uid="{00000000-0005-0000-0000-00000A1B0000}"/>
    <cellStyle name="Normal 2 2 10 19 4 2" xfId="7046" xr:uid="{00000000-0005-0000-0000-00000B1B0000}"/>
    <cellStyle name="Normal 2 2 10 19 4 3" xfId="7047" xr:uid="{00000000-0005-0000-0000-00000C1B0000}"/>
    <cellStyle name="Normal 2 2 10 19 4 4" xfId="7048" xr:uid="{00000000-0005-0000-0000-00000D1B0000}"/>
    <cellStyle name="Normal 2 2 10 19 4 5" xfId="7049" xr:uid="{00000000-0005-0000-0000-00000E1B0000}"/>
    <cellStyle name="Normal 2 2 10 19 4 6" xfId="7050" xr:uid="{00000000-0005-0000-0000-00000F1B0000}"/>
    <cellStyle name="Normal 2 2 10 19 4 7" xfId="7051" xr:uid="{00000000-0005-0000-0000-0000101B0000}"/>
    <cellStyle name="Normal 2 2 10 19 4 8" xfId="7052" xr:uid="{00000000-0005-0000-0000-0000111B0000}"/>
    <cellStyle name="Normal 2 2 10 19 4 9" xfId="7053" xr:uid="{00000000-0005-0000-0000-0000121B0000}"/>
    <cellStyle name="Normal 2 2 10 19 5" xfId="7054" xr:uid="{00000000-0005-0000-0000-0000131B0000}"/>
    <cellStyle name="Normal 2 2 10 19 5 10" xfId="7055" xr:uid="{00000000-0005-0000-0000-0000141B0000}"/>
    <cellStyle name="Normal 2 2 10 19 5 2" xfId="7056" xr:uid="{00000000-0005-0000-0000-0000151B0000}"/>
    <cellStyle name="Normal 2 2 10 19 5 3" xfId="7057" xr:uid="{00000000-0005-0000-0000-0000161B0000}"/>
    <cellStyle name="Normal 2 2 10 19 5 4" xfId="7058" xr:uid="{00000000-0005-0000-0000-0000171B0000}"/>
    <cellStyle name="Normal 2 2 10 19 5 5" xfId="7059" xr:uid="{00000000-0005-0000-0000-0000181B0000}"/>
    <cellStyle name="Normal 2 2 10 19 5 6" xfId="7060" xr:uid="{00000000-0005-0000-0000-0000191B0000}"/>
    <cellStyle name="Normal 2 2 10 19 5 7" xfId="7061" xr:uid="{00000000-0005-0000-0000-00001A1B0000}"/>
    <cellStyle name="Normal 2 2 10 19 5 8" xfId="7062" xr:uid="{00000000-0005-0000-0000-00001B1B0000}"/>
    <cellStyle name="Normal 2 2 10 19 5 9" xfId="7063" xr:uid="{00000000-0005-0000-0000-00001C1B0000}"/>
    <cellStyle name="Normal 2 2 10 19 6" xfId="7064" xr:uid="{00000000-0005-0000-0000-00001D1B0000}"/>
    <cellStyle name="Normal 2 2 10 19 7" xfId="7065" xr:uid="{00000000-0005-0000-0000-00001E1B0000}"/>
    <cellStyle name="Normal 2 2 10 19 8" xfId="7066" xr:uid="{00000000-0005-0000-0000-00001F1B0000}"/>
    <cellStyle name="Normal 2 2 10 19 9" xfId="7067" xr:uid="{00000000-0005-0000-0000-0000201B0000}"/>
    <cellStyle name="Normal 2 2 10 2" xfId="7068" xr:uid="{00000000-0005-0000-0000-0000211B0000}"/>
    <cellStyle name="Normal 2 2 10 2 10" xfId="7069" xr:uid="{00000000-0005-0000-0000-0000221B0000}"/>
    <cellStyle name="Normal 2 2 10 2 10 10" xfId="7070" xr:uid="{00000000-0005-0000-0000-0000231B0000}"/>
    <cellStyle name="Normal 2 2 10 2 10 11" xfId="7071" xr:uid="{00000000-0005-0000-0000-0000241B0000}"/>
    <cellStyle name="Normal 2 2 10 2 10 12" xfId="7072" xr:uid="{00000000-0005-0000-0000-0000251B0000}"/>
    <cellStyle name="Normal 2 2 10 2 10 13" xfId="7073" xr:uid="{00000000-0005-0000-0000-0000261B0000}"/>
    <cellStyle name="Normal 2 2 10 2 10 14" xfId="7074" xr:uid="{00000000-0005-0000-0000-0000271B0000}"/>
    <cellStyle name="Normal 2 2 10 2 10 2" xfId="7075" xr:uid="{00000000-0005-0000-0000-0000281B0000}"/>
    <cellStyle name="Normal 2 2 10 2 10 2 10" xfId="7076" xr:uid="{00000000-0005-0000-0000-0000291B0000}"/>
    <cellStyle name="Normal 2 2 10 2 10 2 2" xfId="7077" xr:uid="{00000000-0005-0000-0000-00002A1B0000}"/>
    <cellStyle name="Normal 2 2 10 2 10 2 3" xfId="7078" xr:uid="{00000000-0005-0000-0000-00002B1B0000}"/>
    <cellStyle name="Normal 2 2 10 2 10 2 4" xfId="7079" xr:uid="{00000000-0005-0000-0000-00002C1B0000}"/>
    <cellStyle name="Normal 2 2 10 2 10 2 5" xfId="7080" xr:uid="{00000000-0005-0000-0000-00002D1B0000}"/>
    <cellStyle name="Normal 2 2 10 2 10 2 6" xfId="7081" xr:uid="{00000000-0005-0000-0000-00002E1B0000}"/>
    <cellStyle name="Normal 2 2 10 2 10 2 7" xfId="7082" xr:uid="{00000000-0005-0000-0000-00002F1B0000}"/>
    <cellStyle name="Normal 2 2 10 2 10 2 8" xfId="7083" xr:uid="{00000000-0005-0000-0000-0000301B0000}"/>
    <cellStyle name="Normal 2 2 10 2 10 2 9" xfId="7084" xr:uid="{00000000-0005-0000-0000-0000311B0000}"/>
    <cellStyle name="Normal 2 2 10 2 10 3" xfId="7085" xr:uid="{00000000-0005-0000-0000-0000321B0000}"/>
    <cellStyle name="Normal 2 2 10 2 10 3 10" xfId="7086" xr:uid="{00000000-0005-0000-0000-0000331B0000}"/>
    <cellStyle name="Normal 2 2 10 2 10 3 2" xfId="7087" xr:uid="{00000000-0005-0000-0000-0000341B0000}"/>
    <cellStyle name="Normal 2 2 10 2 10 3 3" xfId="7088" xr:uid="{00000000-0005-0000-0000-0000351B0000}"/>
    <cellStyle name="Normal 2 2 10 2 10 3 4" xfId="7089" xr:uid="{00000000-0005-0000-0000-0000361B0000}"/>
    <cellStyle name="Normal 2 2 10 2 10 3 5" xfId="7090" xr:uid="{00000000-0005-0000-0000-0000371B0000}"/>
    <cellStyle name="Normal 2 2 10 2 10 3 6" xfId="7091" xr:uid="{00000000-0005-0000-0000-0000381B0000}"/>
    <cellStyle name="Normal 2 2 10 2 10 3 7" xfId="7092" xr:uid="{00000000-0005-0000-0000-0000391B0000}"/>
    <cellStyle name="Normal 2 2 10 2 10 3 8" xfId="7093" xr:uid="{00000000-0005-0000-0000-00003A1B0000}"/>
    <cellStyle name="Normal 2 2 10 2 10 3 9" xfId="7094" xr:uid="{00000000-0005-0000-0000-00003B1B0000}"/>
    <cellStyle name="Normal 2 2 10 2 10 4" xfId="7095" xr:uid="{00000000-0005-0000-0000-00003C1B0000}"/>
    <cellStyle name="Normal 2 2 10 2 10 4 10" xfId="7096" xr:uid="{00000000-0005-0000-0000-00003D1B0000}"/>
    <cellStyle name="Normal 2 2 10 2 10 4 2" xfId="7097" xr:uid="{00000000-0005-0000-0000-00003E1B0000}"/>
    <cellStyle name="Normal 2 2 10 2 10 4 3" xfId="7098" xr:uid="{00000000-0005-0000-0000-00003F1B0000}"/>
    <cellStyle name="Normal 2 2 10 2 10 4 4" xfId="7099" xr:uid="{00000000-0005-0000-0000-0000401B0000}"/>
    <cellStyle name="Normal 2 2 10 2 10 4 5" xfId="7100" xr:uid="{00000000-0005-0000-0000-0000411B0000}"/>
    <cellStyle name="Normal 2 2 10 2 10 4 6" xfId="7101" xr:uid="{00000000-0005-0000-0000-0000421B0000}"/>
    <cellStyle name="Normal 2 2 10 2 10 4 7" xfId="7102" xr:uid="{00000000-0005-0000-0000-0000431B0000}"/>
    <cellStyle name="Normal 2 2 10 2 10 4 8" xfId="7103" xr:uid="{00000000-0005-0000-0000-0000441B0000}"/>
    <cellStyle name="Normal 2 2 10 2 10 4 9" xfId="7104" xr:uid="{00000000-0005-0000-0000-0000451B0000}"/>
    <cellStyle name="Normal 2 2 10 2 10 5" xfId="7105" xr:uid="{00000000-0005-0000-0000-0000461B0000}"/>
    <cellStyle name="Normal 2 2 10 2 10 5 10" xfId="7106" xr:uid="{00000000-0005-0000-0000-0000471B0000}"/>
    <cellStyle name="Normal 2 2 10 2 10 5 2" xfId="7107" xr:uid="{00000000-0005-0000-0000-0000481B0000}"/>
    <cellStyle name="Normal 2 2 10 2 10 5 3" xfId="7108" xr:uid="{00000000-0005-0000-0000-0000491B0000}"/>
    <cellStyle name="Normal 2 2 10 2 10 5 4" xfId="7109" xr:uid="{00000000-0005-0000-0000-00004A1B0000}"/>
    <cellStyle name="Normal 2 2 10 2 10 5 5" xfId="7110" xr:uid="{00000000-0005-0000-0000-00004B1B0000}"/>
    <cellStyle name="Normal 2 2 10 2 10 5 6" xfId="7111" xr:uid="{00000000-0005-0000-0000-00004C1B0000}"/>
    <cellStyle name="Normal 2 2 10 2 10 5 7" xfId="7112" xr:uid="{00000000-0005-0000-0000-00004D1B0000}"/>
    <cellStyle name="Normal 2 2 10 2 10 5 8" xfId="7113" xr:uid="{00000000-0005-0000-0000-00004E1B0000}"/>
    <cellStyle name="Normal 2 2 10 2 10 5 9" xfId="7114" xr:uid="{00000000-0005-0000-0000-00004F1B0000}"/>
    <cellStyle name="Normal 2 2 10 2 10 6" xfId="7115" xr:uid="{00000000-0005-0000-0000-0000501B0000}"/>
    <cellStyle name="Normal 2 2 10 2 10 7" xfId="7116" xr:uid="{00000000-0005-0000-0000-0000511B0000}"/>
    <cellStyle name="Normal 2 2 10 2 10 8" xfId="7117" xr:uid="{00000000-0005-0000-0000-0000521B0000}"/>
    <cellStyle name="Normal 2 2 10 2 10 9" xfId="7118" xr:uid="{00000000-0005-0000-0000-0000531B0000}"/>
    <cellStyle name="Normal 2 2 10 2 11" xfId="7119" xr:uid="{00000000-0005-0000-0000-0000541B0000}"/>
    <cellStyle name="Normal 2 2 10 2 11 10" xfId="7120" xr:uid="{00000000-0005-0000-0000-0000551B0000}"/>
    <cellStyle name="Normal 2 2 10 2 11 11" xfId="7121" xr:uid="{00000000-0005-0000-0000-0000561B0000}"/>
    <cellStyle name="Normal 2 2 10 2 11 12" xfId="7122" xr:uid="{00000000-0005-0000-0000-0000571B0000}"/>
    <cellStyle name="Normal 2 2 10 2 11 13" xfId="7123" xr:uid="{00000000-0005-0000-0000-0000581B0000}"/>
    <cellStyle name="Normal 2 2 10 2 11 14" xfId="7124" xr:uid="{00000000-0005-0000-0000-0000591B0000}"/>
    <cellStyle name="Normal 2 2 10 2 11 2" xfId="7125" xr:uid="{00000000-0005-0000-0000-00005A1B0000}"/>
    <cellStyle name="Normal 2 2 10 2 11 2 10" xfId="7126" xr:uid="{00000000-0005-0000-0000-00005B1B0000}"/>
    <cellStyle name="Normal 2 2 10 2 11 2 2" xfId="7127" xr:uid="{00000000-0005-0000-0000-00005C1B0000}"/>
    <cellStyle name="Normal 2 2 10 2 11 2 3" xfId="7128" xr:uid="{00000000-0005-0000-0000-00005D1B0000}"/>
    <cellStyle name="Normal 2 2 10 2 11 2 4" xfId="7129" xr:uid="{00000000-0005-0000-0000-00005E1B0000}"/>
    <cellStyle name="Normal 2 2 10 2 11 2 5" xfId="7130" xr:uid="{00000000-0005-0000-0000-00005F1B0000}"/>
    <cellStyle name="Normal 2 2 10 2 11 2 6" xfId="7131" xr:uid="{00000000-0005-0000-0000-0000601B0000}"/>
    <cellStyle name="Normal 2 2 10 2 11 2 7" xfId="7132" xr:uid="{00000000-0005-0000-0000-0000611B0000}"/>
    <cellStyle name="Normal 2 2 10 2 11 2 8" xfId="7133" xr:uid="{00000000-0005-0000-0000-0000621B0000}"/>
    <cellStyle name="Normal 2 2 10 2 11 2 9" xfId="7134" xr:uid="{00000000-0005-0000-0000-0000631B0000}"/>
    <cellStyle name="Normal 2 2 10 2 11 3" xfId="7135" xr:uid="{00000000-0005-0000-0000-0000641B0000}"/>
    <cellStyle name="Normal 2 2 10 2 11 3 10" xfId="7136" xr:uid="{00000000-0005-0000-0000-0000651B0000}"/>
    <cellStyle name="Normal 2 2 10 2 11 3 2" xfId="7137" xr:uid="{00000000-0005-0000-0000-0000661B0000}"/>
    <cellStyle name="Normal 2 2 10 2 11 3 3" xfId="7138" xr:uid="{00000000-0005-0000-0000-0000671B0000}"/>
    <cellStyle name="Normal 2 2 10 2 11 3 4" xfId="7139" xr:uid="{00000000-0005-0000-0000-0000681B0000}"/>
    <cellStyle name="Normal 2 2 10 2 11 3 5" xfId="7140" xr:uid="{00000000-0005-0000-0000-0000691B0000}"/>
    <cellStyle name="Normal 2 2 10 2 11 3 6" xfId="7141" xr:uid="{00000000-0005-0000-0000-00006A1B0000}"/>
    <cellStyle name="Normal 2 2 10 2 11 3 7" xfId="7142" xr:uid="{00000000-0005-0000-0000-00006B1B0000}"/>
    <cellStyle name="Normal 2 2 10 2 11 3 8" xfId="7143" xr:uid="{00000000-0005-0000-0000-00006C1B0000}"/>
    <cellStyle name="Normal 2 2 10 2 11 3 9" xfId="7144" xr:uid="{00000000-0005-0000-0000-00006D1B0000}"/>
    <cellStyle name="Normal 2 2 10 2 11 4" xfId="7145" xr:uid="{00000000-0005-0000-0000-00006E1B0000}"/>
    <cellStyle name="Normal 2 2 10 2 11 4 10" xfId="7146" xr:uid="{00000000-0005-0000-0000-00006F1B0000}"/>
    <cellStyle name="Normal 2 2 10 2 11 4 2" xfId="7147" xr:uid="{00000000-0005-0000-0000-0000701B0000}"/>
    <cellStyle name="Normal 2 2 10 2 11 4 3" xfId="7148" xr:uid="{00000000-0005-0000-0000-0000711B0000}"/>
    <cellStyle name="Normal 2 2 10 2 11 4 4" xfId="7149" xr:uid="{00000000-0005-0000-0000-0000721B0000}"/>
    <cellStyle name="Normal 2 2 10 2 11 4 5" xfId="7150" xr:uid="{00000000-0005-0000-0000-0000731B0000}"/>
    <cellStyle name="Normal 2 2 10 2 11 4 6" xfId="7151" xr:uid="{00000000-0005-0000-0000-0000741B0000}"/>
    <cellStyle name="Normal 2 2 10 2 11 4 7" xfId="7152" xr:uid="{00000000-0005-0000-0000-0000751B0000}"/>
    <cellStyle name="Normal 2 2 10 2 11 4 8" xfId="7153" xr:uid="{00000000-0005-0000-0000-0000761B0000}"/>
    <cellStyle name="Normal 2 2 10 2 11 4 9" xfId="7154" xr:uid="{00000000-0005-0000-0000-0000771B0000}"/>
    <cellStyle name="Normal 2 2 10 2 11 5" xfId="7155" xr:uid="{00000000-0005-0000-0000-0000781B0000}"/>
    <cellStyle name="Normal 2 2 10 2 11 5 10" xfId="7156" xr:uid="{00000000-0005-0000-0000-0000791B0000}"/>
    <cellStyle name="Normal 2 2 10 2 11 5 2" xfId="7157" xr:uid="{00000000-0005-0000-0000-00007A1B0000}"/>
    <cellStyle name="Normal 2 2 10 2 11 5 3" xfId="7158" xr:uid="{00000000-0005-0000-0000-00007B1B0000}"/>
    <cellStyle name="Normal 2 2 10 2 11 5 4" xfId="7159" xr:uid="{00000000-0005-0000-0000-00007C1B0000}"/>
    <cellStyle name="Normal 2 2 10 2 11 5 5" xfId="7160" xr:uid="{00000000-0005-0000-0000-00007D1B0000}"/>
    <cellStyle name="Normal 2 2 10 2 11 5 6" xfId="7161" xr:uid="{00000000-0005-0000-0000-00007E1B0000}"/>
    <cellStyle name="Normal 2 2 10 2 11 5 7" xfId="7162" xr:uid="{00000000-0005-0000-0000-00007F1B0000}"/>
    <cellStyle name="Normal 2 2 10 2 11 5 8" xfId="7163" xr:uid="{00000000-0005-0000-0000-0000801B0000}"/>
    <cellStyle name="Normal 2 2 10 2 11 5 9" xfId="7164" xr:uid="{00000000-0005-0000-0000-0000811B0000}"/>
    <cellStyle name="Normal 2 2 10 2 11 6" xfId="7165" xr:uid="{00000000-0005-0000-0000-0000821B0000}"/>
    <cellStyle name="Normal 2 2 10 2 11 7" xfId="7166" xr:uid="{00000000-0005-0000-0000-0000831B0000}"/>
    <cellStyle name="Normal 2 2 10 2 11 8" xfId="7167" xr:uid="{00000000-0005-0000-0000-0000841B0000}"/>
    <cellStyle name="Normal 2 2 10 2 11 9" xfId="7168" xr:uid="{00000000-0005-0000-0000-0000851B0000}"/>
    <cellStyle name="Normal 2 2 10 2 12" xfId="7169" xr:uid="{00000000-0005-0000-0000-0000861B0000}"/>
    <cellStyle name="Normal 2 2 10 2 12 10" xfId="7170" xr:uid="{00000000-0005-0000-0000-0000871B0000}"/>
    <cellStyle name="Normal 2 2 10 2 12 11" xfId="7171" xr:uid="{00000000-0005-0000-0000-0000881B0000}"/>
    <cellStyle name="Normal 2 2 10 2 12 12" xfId="7172" xr:uid="{00000000-0005-0000-0000-0000891B0000}"/>
    <cellStyle name="Normal 2 2 10 2 12 13" xfId="7173" xr:uid="{00000000-0005-0000-0000-00008A1B0000}"/>
    <cellStyle name="Normal 2 2 10 2 12 14" xfId="7174" xr:uid="{00000000-0005-0000-0000-00008B1B0000}"/>
    <cellStyle name="Normal 2 2 10 2 12 2" xfId="7175" xr:uid="{00000000-0005-0000-0000-00008C1B0000}"/>
    <cellStyle name="Normal 2 2 10 2 12 2 10" xfId="7176" xr:uid="{00000000-0005-0000-0000-00008D1B0000}"/>
    <cellStyle name="Normal 2 2 10 2 12 2 2" xfId="7177" xr:uid="{00000000-0005-0000-0000-00008E1B0000}"/>
    <cellStyle name="Normal 2 2 10 2 12 2 3" xfId="7178" xr:uid="{00000000-0005-0000-0000-00008F1B0000}"/>
    <cellStyle name="Normal 2 2 10 2 12 2 4" xfId="7179" xr:uid="{00000000-0005-0000-0000-0000901B0000}"/>
    <cellStyle name="Normal 2 2 10 2 12 2 5" xfId="7180" xr:uid="{00000000-0005-0000-0000-0000911B0000}"/>
    <cellStyle name="Normal 2 2 10 2 12 2 6" xfId="7181" xr:uid="{00000000-0005-0000-0000-0000921B0000}"/>
    <cellStyle name="Normal 2 2 10 2 12 2 7" xfId="7182" xr:uid="{00000000-0005-0000-0000-0000931B0000}"/>
    <cellStyle name="Normal 2 2 10 2 12 2 8" xfId="7183" xr:uid="{00000000-0005-0000-0000-0000941B0000}"/>
    <cellStyle name="Normal 2 2 10 2 12 2 9" xfId="7184" xr:uid="{00000000-0005-0000-0000-0000951B0000}"/>
    <cellStyle name="Normal 2 2 10 2 12 3" xfId="7185" xr:uid="{00000000-0005-0000-0000-0000961B0000}"/>
    <cellStyle name="Normal 2 2 10 2 12 3 10" xfId="7186" xr:uid="{00000000-0005-0000-0000-0000971B0000}"/>
    <cellStyle name="Normal 2 2 10 2 12 3 2" xfId="7187" xr:uid="{00000000-0005-0000-0000-0000981B0000}"/>
    <cellStyle name="Normal 2 2 10 2 12 3 3" xfId="7188" xr:uid="{00000000-0005-0000-0000-0000991B0000}"/>
    <cellStyle name="Normal 2 2 10 2 12 3 4" xfId="7189" xr:uid="{00000000-0005-0000-0000-00009A1B0000}"/>
    <cellStyle name="Normal 2 2 10 2 12 3 5" xfId="7190" xr:uid="{00000000-0005-0000-0000-00009B1B0000}"/>
    <cellStyle name="Normal 2 2 10 2 12 3 6" xfId="7191" xr:uid="{00000000-0005-0000-0000-00009C1B0000}"/>
    <cellStyle name="Normal 2 2 10 2 12 3 7" xfId="7192" xr:uid="{00000000-0005-0000-0000-00009D1B0000}"/>
    <cellStyle name="Normal 2 2 10 2 12 3 8" xfId="7193" xr:uid="{00000000-0005-0000-0000-00009E1B0000}"/>
    <cellStyle name="Normal 2 2 10 2 12 3 9" xfId="7194" xr:uid="{00000000-0005-0000-0000-00009F1B0000}"/>
    <cellStyle name="Normal 2 2 10 2 12 4" xfId="7195" xr:uid="{00000000-0005-0000-0000-0000A01B0000}"/>
    <cellStyle name="Normal 2 2 10 2 12 4 10" xfId="7196" xr:uid="{00000000-0005-0000-0000-0000A11B0000}"/>
    <cellStyle name="Normal 2 2 10 2 12 4 2" xfId="7197" xr:uid="{00000000-0005-0000-0000-0000A21B0000}"/>
    <cellStyle name="Normal 2 2 10 2 12 4 3" xfId="7198" xr:uid="{00000000-0005-0000-0000-0000A31B0000}"/>
    <cellStyle name="Normal 2 2 10 2 12 4 4" xfId="7199" xr:uid="{00000000-0005-0000-0000-0000A41B0000}"/>
    <cellStyle name="Normal 2 2 10 2 12 4 5" xfId="7200" xr:uid="{00000000-0005-0000-0000-0000A51B0000}"/>
    <cellStyle name="Normal 2 2 10 2 12 4 6" xfId="7201" xr:uid="{00000000-0005-0000-0000-0000A61B0000}"/>
    <cellStyle name="Normal 2 2 10 2 12 4 7" xfId="7202" xr:uid="{00000000-0005-0000-0000-0000A71B0000}"/>
    <cellStyle name="Normal 2 2 10 2 12 4 8" xfId="7203" xr:uid="{00000000-0005-0000-0000-0000A81B0000}"/>
    <cellStyle name="Normal 2 2 10 2 12 4 9" xfId="7204" xr:uid="{00000000-0005-0000-0000-0000A91B0000}"/>
    <cellStyle name="Normal 2 2 10 2 12 5" xfId="7205" xr:uid="{00000000-0005-0000-0000-0000AA1B0000}"/>
    <cellStyle name="Normal 2 2 10 2 12 5 10" xfId="7206" xr:uid="{00000000-0005-0000-0000-0000AB1B0000}"/>
    <cellStyle name="Normal 2 2 10 2 12 5 2" xfId="7207" xr:uid="{00000000-0005-0000-0000-0000AC1B0000}"/>
    <cellStyle name="Normal 2 2 10 2 12 5 3" xfId="7208" xr:uid="{00000000-0005-0000-0000-0000AD1B0000}"/>
    <cellStyle name="Normal 2 2 10 2 12 5 4" xfId="7209" xr:uid="{00000000-0005-0000-0000-0000AE1B0000}"/>
    <cellStyle name="Normal 2 2 10 2 12 5 5" xfId="7210" xr:uid="{00000000-0005-0000-0000-0000AF1B0000}"/>
    <cellStyle name="Normal 2 2 10 2 12 5 6" xfId="7211" xr:uid="{00000000-0005-0000-0000-0000B01B0000}"/>
    <cellStyle name="Normal 2 2 10 2 12 5 7" xfId="7212" xr:uid="{00000000-0005-0000-0000-0000B11B0000}"/>
    <cellStyle name="Normal 2 2 10 2 12 5 8" xfId="7213" xr:uid="{00000000-0005-0000-0000-0000B21B0000}"/>
    <cellStyle name="Normal 2 2 10 2 12 5 9" xfId="7214" xr:uid="{00000000-0005-0000-0000-0000B31B0000}"/>
    <cellStyle name="Normal 2 2 10 2 12 6" xfId="7215" xr:uid="{00000000-0005-0000-0000-0000B41B0000}"/>
    <cellStyle name="Normal 2 2 10 2 12 7" xfId="7216" xr:uid="{00000000-0005-0000-0000-0000B51B0000}"/>
    <cellStyle name="Normal 2 2 10 2 12 8" xfId="7217" xr:uid="{00000000-0005-0000-0000-0000B61B0000}"/>
    <cellStyle name="Normal 2 2 10 2 12 9" xfId="7218" xr:uid="{00000000-0005-0000-0000-0000B71B0000}"/>
    <cellStyle name="Normal 2 2 10 2 13" xfId="7219" xr:uid="{00000000-0005-0000-0000-0000B81B0000}"/>
    <cellStyle name="Normal 2 2 10 2 13 10" xfId="7220" xr:uid="{00000000-0005-0000-0000-0000B91B0000}"/>
    <cellStyle name="Normal 2 2 10 2 13 11" xfId="7221" xr:uid="{00000000-0005-0000-0000-0000BA1B0000}"/>
    <cellStyle name="Normal 2 2 10 2 13 12" xfId="7222" xr:uid="{00000000-0005-0000-0000-0000BB1B0000}"/>
    <cellStyle name="Normal 2 2 10 2 13 13" xfId="7223" xr:uid="{00000000-0005-0000-0000-0000BC1B0000}"/>
    <cellStyle name="Normal 2 2 10 2 13 14" xfId="7224" xr:uid="{00000000-0005-0000-0000-0000BD1B0000}"/>
    <cellStyle name="Normal 2 2 10 2 13 2" xfId="7225" xr:uid="{00000000-0005-0000-0000-0000BE1B0000}"/>
    <cellStyle name="Normal 2 2 10 2 13 2 10" xfId="7226" xr:uid="{00000000-0005-0000-0000-0000BF1B0000}"/>
    <cellStyle name="Normal 2 2 10 2 13 2 2" xfId="7227" xr:uid="{00000000-0005-0000-0000-0000C01B0000}"/>
    <cellStyle name="Normal 2 2 10 2 13 2 3" xfId="7228" xr:uid="{00000000-0005-0000-0000-0000C11B0000}"/>
    <cellStyle name="Normal 2 2 10 2 13 2 4" xfId="7229" xr:uid="{00000000-0005-0000-0000-0000C21B0000}"/>
    <cellStyle name="Normal 2 2 10 2 13 2 5" xfId="7230" xr:uid="{00000000-0005-0000-0000-0000C31B0000}"/>
    <cellStyle name="Normal 2 2 10 2 13 2 6" xfId="7231" xr:uid="{00000000-0005-0000-0000-0000C41B0000}"/>
    <cellStyle name="Normal 2 2 10 2 13 2 7" xfId="7232" xr:uid="{00000000-0005-0000-0000-0000C51B0000}"/>
    <cellStyle name="Normal 2 2 10 2 13 2 8" xfId="7233" xr:uid="{00000000-0005-0000-0000-0000C61B0000}"/>
    <cellStyle name="Normal 2 2 10 2 13 2 9" xfId="7234" xr:uid="{00000000-0005-0000-0000-0000C71B0000}"/>
    <cellStyle name="Normal 2 2 10 2 13 3" xfId="7235" xr:uid="{00000000-0005-0000-0000-0000C81B0000}"/>
    <cellStyle name="Normal 2 2 10 2 13 3 10" xfId="7236" xr:uid="{00000000-0005-0000-0000-0000C91B0000}"/>
    <cellStyle name="Normal 2 2 10 2 13 3 2" xfId="7237" xr:uid="{00000000-0005-0000-0000-0000CA1B0000}"/>
    <cellStyle name="Normal 2 2 10 2 13 3 3" xfId="7238" xr:uid="{00000000-0005-0000-0000-0000CB1B0000}"/>
    <cellStyle name="Normal 2 2 10 2 13 3 4" xfId="7239" xr:uid="{00000000-0005-0000-0000-0000CC1B0000}"/>
    <cellStyle name="Normal 2 2 10 2 13 3 5" xfId="7240" xr:uid="{00000000-0005-0000-0000-0000CD1B0000}"/>
    <cellStyle name="Normal 2 2 10 2 13 3 6" xfId="7241" xr:uid="{00000000-0005-0000-0000-0000CE1B0000}"/>
    <cellStyle name="Normal 2 2 10 2 13 3 7" xfId="7242" xr:uid="{00000000-0005-0000-0000-0000CF1B0000}"/>
    <cellStyle name="Normal 2 2 10 2 13 3 8" xfId="7243" xr:uid="{00000000-0005-0000-0000-0000D01B0000}"/>
    <cellStyle name="Normal 2 2 10 2 13 3 9" xfId="7244" xr:uid="{00000000-0005-0000-0000-0000D11B0000}"/>
    <cellStyle name="Normal 2 2 10 2 13 4" xfId="7245" xr:uid="{00000000-0005-0000-0000-0000D21B0000}"/>
    <cellStyle name="Normal 2 2 10 2 13 4 10" xfId="7246" xr:uid="{00000000-0005-0000-0000-0000D31B0000}"/>
    <cellStyle name="Normal 2 2 10 2 13 4 2" xfId="7247" xr:uid="{00000000-0005-0000-0000-0000D41B0000}"/>
    <cellStyle name="Normal 2 2 10 2 13 4 3" xfId="7248" xr:uid="{00000000-0005-0000-0000-0000D51B0000}"/>
    <cellStyle name="Normal 2 2 10 2 13 4 4" xfId="7249" xr:uid="{00000000-0005-0000-0000-0000D61B0000}"/>
    <cellStyle name="Normal 2 2 10 2 13 4 5" xfId="7250" xr:uid="{00000000-0005-0000-0000-0000D71B0000}"/>
    <cellStyle name="Normal 2 2 10 2 13 4 6" xfId="7251" xr:uid="{00000000-0005-0000-0000-0000D81B0000}"/>
    <cellStyle name="Normal 2 2 10 2 13 4 7" xfId="7252" xr:uid="{00000000-0005-0000-0000-0000D91B0000}"/>
    <cellStyle name="Normal 2 2 10 2 13 4 8" xfId="7253" xr:uid="{00000000-0005-0000-0000-0000DA1B0000}"/>
    <cellStyle name="Normal 2 2 10 2 13 4 9" xfId="7254" xr:uid="{00000000-0005-0000-0000-0000DB1B0000}"/>
    <cellStyle name="Normal 2 2 10 2 13 5" xfId="7255" xr:uid="{00000000-0005-0000-0000-0000DC1B0000}"/>
    <cellStyle name="Normal 2 2 10 2 13 5 10" xfId="7256" xr:uid="{00000000-0005-0000-0000-0000DD1B0000}"/>
    <cellStyle name="Normal 2 2 10 2 13 5 2" xfId="7257" xr:uid="{00000000-0005-0000-0000-0000DE1B0000}"/>
    <cellStyle name="Normal 2 2 10 2 13 5 3" xfId="7258" xr:uid="{00000000-0005-0000-0000-0000DF1B0000}"/>
    <cellStyle name="Normal 2 2 10 2 13 5 4" xfId="7259" xr:uid="{00000000-0005-0000-0000-0000E01B0000}"/>
    <cellStyle name="Normal 2 2 10 2 13 5 5" xfId="7260" xr:uid="{00000000-0005-0000-0000-0000E11B0000}"/>
    <cellStyle name="Normal 2 2 10 2 13 5 6" xfId="7261" xr:uid="{00000000-0005-0000-0000-0000E21B0000}"/>
    <cellStyle name="Normal 2 2 10 2 13 5 7" xfId="7262" xr:uid="{00000000-0005-0000-0000-0000E31B0000}"/>
    <cellStyle name="Normal 2 2 10 2 13 5 8" xfId="7263" xr:uid="{00000000-0005-0000-0000-0000E41B0000}"/>
    <cellStyle name="Normal 2 2 10 2 13 5 9" xfId="7264" xr:uid="{00000000-0005-0000-0000-0000E51B0000}"/>
    <cellStyle name="Normal 2 2 10 2 13 6" xfId="7265" xr:uid="{00000000-0005-0000-0000-0000E61B0000}"/>
    <cellStyle name="Normal 2 2 10 2 13 7" xfId="7266" xr:uid="{00000000-0005-0000-0000-0000E71B0000}"/>
    <cellStyle name="Normal 2 2 10 2 13 8" xfId="7267" xr:uid="{00000000-0005-0000-0000-0000E81B0000}"/>
    <cellStyle name="Normal 2 2 10 2 13 9" xfId="7268" xr:uid="{00000000-0005-0000-0000-0000E91B0000}"/>
    <cellStyle name="Normal 2 2 10 2 14" xfId="7269" xr:uid="{00000000-0005-0000-0000-0000EA1B0000}"/>
    <cellStyle name="Normal 2 2 10 2 14 10" xfId="7270" xr:uid="{00000000-0005-0000-0000-0000EB1B0000}"/>
    <cellStyle name="Normal 2 2 10 2 14 11" xfId="7271" xr:uid="{00000000-0005-0000-0000-0000EC1B0000}"/>
    <cellStyle name="Normal 2 2 10 2 14 12" xfId="7272" xr:uid="{00000000-0005-0000-0000-0000ED1B0000}"/>
    <cellStyle name="Normal 2 2 10 2 14 13" xfId="7273" xr:uid="{00000000-0005-0000-0000-0000EE1B0000}"/>
    <cellStyle name="Normal 2 2 10 2 14 14" xfId="7274" xr:uid="{00000000-0005-0000-0000-0000EF1B0000}"/>
    <cellStyle name="Normal 2 2 10 2 14 2" xfId="7275" xr:uid="{00000000-0005-0000-0000-0000F01B0000}"/>
    <cellStyle name="Normal 2 2 10 2 14 2 10" xfId="7276" xr:uid="{00000000-0005-0000-0000-0000F11B0000}"/>
    <cellStyle name="Normal 2 2 10 2 14 2 2" xfId="7277" xr:uid="{00000000-0005-0000-0000-0000F21B0000}"/>
    <cellStyle name="Normal 2 2 10 2 14 2 3" xfId="7278" xr:uid="{00000000-0005-0000-0000-0000F31B0000}"/>
    <cellStyle name="Normal 2 2 10 2 14 2 4" xfId="7279" xr:uid="{00000000-0005-0000-0000-0000F41B0000}"/>
    <cellStyle name="Normal 2 2 10 2 14 2 5" xfId="7280" xr:uid="{00000000-0005-0000-0000-0000F51B0000}"/>
    <cellStyle name="Normal 2 2 10 2 14 2 6" xfId="7281" xr:uid="{00000000-0005-0000-0000-0000F61B0000}"/>
    <cellStyle name="Normal 2 2 10 2 14 2 7" xfId="7282" xr:uid="{00000000-0005-0000-0000-0000F71B0000}"/>
    <cellStyle name="Normal 2 2 10 2 14 2 8" xfId="7283" xr:uid="{00000000-0005-0000-0000-0000F81B0000}"/>
    <cellStyle name="Normal 2 2 10 2 14 2 9" xfId="7284" xr:uid="{00000000-0005-0000-0000-0000F91B0000}"/>
    <cellStyle name="Normal 2 2 10 2 14 3" xfId="7285" xr:uid="{00000000-0005-0000-0000-0000FA1B0000}"/>
    <cellStyle name="Normal 2 2 10 2 14 3 10" xfId="7286" xr:uid="{00000000-0005-0000-0000-0000FB1B0000}"/>
    <cellStyle name="Normal 2 2 10 2 14 3 2" xfId="7287" xr:uid="{00000000-0005-0000-0000-0000FC1B0000}"/>
    <cellStyle name="Normal 2 2 10 2 14 3 3" xfId="7288" xr:uid="{00000000-0005-0000-0000-0000FD1B0000}"/>
    <cellStyle name="Normal 2 2 10 2 14 3 4" xfId="7289" xr:uid="{00000000-0005-0000-0000-0000FE1B0000}"/>
    <cellStyle name="Normal 2 2 10 2 14 3 5" xfId="7290" xr:uid="{00000000-0005-0000-0000-0000FF1B0000}"/>
    <cellStyle name="Normal 2 2 10 2 14 3 6" xfId="7291" xr:uid="{00000000-0005-0000-0000-0000001C0000}"/>
    <cellStyle name="Normal 2 2 10 2 14 3 7" xfId="7292" xr:uid="{00000000-0005-0000-0000-0000011C0000}"/>
    <cellStyle name="Normal 2 2 10 2 14 3 8" xfId="7293" xr:uid="{00000000-0005-0000-0000-0000021C0000}"/>
    <cellStyle name="Normal 2 2 10 2 14 3 9" xfId="7294" xr:uid="{00000000-0005-0000-0000-0000031C0000}"/>
    <cellStyle name="Normal 2 2 10 2 14 4" xfId="7295" xr:uid="{00000000-0005-0000-0000-0000041C0000}"/>
    <cellStyle name="Normal 2 2 10 2 14 4 10" xfId="7296" xr:uid="{00000000-0005-0000-0000-0000051C0000}"/>
    <cellStyle name="Normal 2 2 10 2 14 4 2" xfId="7297" xr:uid="{00000000-0005-0000-0000-0000061C0000}"/>
    <cellStyle name="Normal 2 2 10 2 14 4 3" xfId="7298" xr:uid="{00000000-0005-0000-0000-0000071C0000}"/>
    <cellStyle name="Normal 2 2 10 2 14 4 4" xfId="7299" xr:uid="{00000000-0005-0000-0000-0000081C0000}"/>
    <cellStyle name="Normal 2 2 10 2 14 4 5" xfId="7300" xr:uid="{00000000-0005-0000-0000-0000091C0000}"/>
    <cellStyle name="Normal 2 2 10 2 14 4 6" xfId="7301" xr:uid="{00000000-0005-0000-0000-00000A1C0000}"/>
    <cellStyle name="Normal 2 2 10 2 14 4 7" xfId="7302" xr:uid="{00000000-0005-0000-0000-00000B1C0000}"/>
    <cellStyle name="Normal 2 2 10 2 14 4 8" xfId="7303" xr:uid="{00000000-0005-0000-0000-00000C1C0000}"/>
    <cellStyle name="Normal 2 2 10 2 14 4 9" xfId="7304" xr:uid="{00000000-0005-0000-0000-00000D1C0000}"/>
    <cellStyle name="Normal 2 2 10 2 14 5" xfId="7305" xr:uid="{00000000-0005-0000-0000-00000E1C0000}"/>
    <cellStyle name="Normal 2 2 10 2 14 5 10" xfId="7306" xr:uid="{00000000-0005-0000-0000-00000F1C0000}"/>
    <cellStyle name="Normal 2 2 10 2 14 5 2" xfId="7307" xr:uid="{00000000-0005-0000-0000-0000101C0000}"/>
    <cellStyle name="Normal 2 2 10 2 14 5 3" xfId="7308" xr:uid="{00000000-0005-0000-0000-0000111C0000}"/>
    <cellStyle name="Normal 2 2 10 2 14 5 4" xfId="7309" xr:uid="{00000000-0005-0000-0000-0000121C0000}"/>
    <cellStyle name="Normal 2 2 10 2 14 5 5" xfId="7310" xr:uid="{00000000-0005-0000-0000-0000131C0000}"/>
    <cellStyle name="Normal 2 2 10 2 14 5 6" xfId="7311" xr:uid="{00000000-0005-0000-0000-0000141C0000}"/>
    <cellStyle name="Normal 2 2 10 2 14 5 7" xfId="7312" xr:uid="{00000000-0005-0000-0000-0000151C0000}"/>
    <cellStyle name="Normal 2 2 10 2 14 5 8" xfId="7313" xr:uid="{00000000-0005-0000-0000-0000161C0000}"/>
    <cellStyle name="Normal 2 2 10 2 14 5 9" xfId="7314" xr:uid="{00000000-0005-0000-0000-0000171C0000}"/>
    <cellStyle name="Normal 2 2 10 2 14 6" xfId="7315" xr:uid="{00000000-0005-0000-0000-0000181C0000}"/>
    <cellStyle name="Normal 2 2 10 2 14 7" xfId="7316" xr:uid="{00000000-0005-0000-0000-0000191C0000}"/>
    <cellStyle name="Normal 2 2 10 2 14 8" xfId="7317" xr:uid="{00000000-0005-0000-0000-00001A1C0000}"/>
    <cellStyle name="Normal 2 2 10 2 14 9" xfId="7318" xr:uid="{00000000-0005-0000-0000-00001B1C0000}"/>
    <cellStyle name="Normal 2 2 10 2 15" xfId="7319" xr:uid="{00000000-0005-0000-0000-00001C1C0000}"/>
    <cellStyle name="Normal 2 2 10 2 15 10" xfId="7320" xr:uid="{00000000-0005-0000-0000-00001D1C0000}"/>
    <cellStyle name="Normal 2 2 10 2 15 11" xfId="7321" xr:uid="{00000000-0005-0000-0000-00001E1C0000}"/>
    <cellStyle name="Normal 2 2 10 2 15 12" xfId="7322" xr:uid="{00000000-0005-0000-0000-00001F1C0000}"/>
    <cellStyle name="Normal 2 2 10 2 15 13" xfId="7323" xr:uid="{00000000-0005-0000-0000-0000201C0000}"/>
    <cellStyle name="Normal 2 2 10 2 15 14" xfId="7324" xr:uid="{00000000-0005-0000-0000-0000211C0000}"/>
    <cellStyle name="Normal 2 2 10 2 15 2" xfId="7325" xr:uid="{00000000-0005-0000-0000-0000221C0000}"/>
    <cellStyle name="Normal 2 2 10 2 15 2 10" xfId="7326" xr:uid="{00000000-0005-0000-0000-0000231C0000}"/>
    <cellStyle name="Normal 2 2 10 2 15 2 2" xfId="7327" xr:uid="{00000000-0005-0000-0000-0000241C0000}"/>
    <cellStyle name="Normal 2 2 10 2 15 2 3" xfId="7328" xr:uid="{00000000-0005-0000-0000-0000251C0000}"/>
    <cellStyle name="Normal 2 2 10 2 15 2 4" xfId="7329" xr:uid="{00000000-0005-0000-0000-0000261C0000}"/>
    <cellStyle name="Normal 2 2 10 2 15 2 5" xfId="7330" xr:uid="{00000000-0005-0000-0000-0000271C0000}"/>
    <cellStyle name="Normal 2 2 10 2 15 2 6" xfId="7331" xr:uid="{00000000-0005-0000-0000-0000281C0000}"/>
    <cellStyle name="Normal 2 2 10 2 15 2 7" xfId="7332" xr:uid="{00000000-0005-0000-0000-0000291C0000}"/>
    <cellStyle name="Normal 2 2 10 2 15 2 8" xfId="7333" xr:uid="{00000000-0005-0000-0000-00002A1C0000}"/>
    <cellStyle name="Normal 2 2 10 2 15 2 9" xfId="7334" xr:uid="{00000000-0005-0000-0000-00002B1C0000}"/>
    <cellStyle name="Normal 2 2 10 2 15 3" xfId="7335" xr:uid="{00000000-0005-0000-0000-00002C1C0000}"/>
    <cellStyle name="Normal 2 2 10 2 15 3 10" xfId="7336" xr:uid="{00000000-0005-0000-0000-00002D1C0000}"/>
    <cellStyle name="Normal 2 2 10 2 15 3 2" xfId="7337" xr:uid="{00000000-0005-0000-0000-00002E1C0000}"/>
    <cellStyle name="Normal 2 2 10 2 15 3 3" xfId="7338" xr:uid="{00000000-0005-0000-0000-00002F1C0000}"/>
    <cellStyle name="Normal 2 2 10 2 15 3 4" xfId="7339" xr:uid="{00000000-0005-0000-0000-0000301C0000}"/>
    <cellStyle name="Normal 2 2 10 2 15 3 5" xfId="7340" xr:uid="{00000000-0005-0000-0000-0000311C0000}"/>
    <cellStyle name="Normal 2 2 10 2 15 3 6" xfId="7341" xr:uid="{00000000-0005-0000-0000-0000321C0000}"/>
    <cellStyle name="Normal 2 2 10 2 15 3 7" xfId="7342" xr:uid="{00000000-0005-0000-0000-0000331C0000}"/>
    <cellStyle name="Normal 2 2 10 2 15 3 8" xfId="7343" xr:uid="{00000000-0005-0000-0000-0000341C0000}"/>
    <cellStyle name="Normal 2 2 10 2 15 3 9" xfId="7344" xr:uid="{00000000-0005-0000-0000-0000351C0000}"/>
    <cellStyle name="Normal 2 2 10 2 15 4" xfId="7345" xr:uid="{00000000-0005-0000-0000-0000361C0000}"/>
    <cellStyle name="Normal 2 2 10 2 15 4 10" xfId="7346" xr:uid="{00000000-0005-0000-0000-0000371C0000}"/>
    <cellStyle name="Normal 2 2 10 2 15 4 2" xfId="7347" xr:uid="{00000000-0005-0000-0000-0000381C0000}"/>
    <cellStyle name="Normal 2 2 10 2 15 4 3" xfId="7348" xr:uid="{00000000-0005-0000-0000-0000391C0000}"/>
    <cellStyle name="Normal 2 2 10 2 15 4 4" xfId="7349" xr:uid="{00000000-0005-0000-0000-00003A1C0000}"/>
    <cellStyle name="Normal 2 2 10 2 15 4 5" xfId="7350" xr:uid="{00000000-0005-0000-0000-00003B1C0000}"/>
    <cellStyle name="Normal 2 2 10 2 15 4 6" xfId="7351" xr:uid="{00000000-0005-0000-0000-00003C1C0000}"/>
    <cellStyle name="Normal 2 2 10 2 15 4 7" xfId="7352" xr:uid="{00000000-0005-0000-0000-00003D1C0000}"/>
    <cellStyle name="Normal 2 2 10 2 15 4 8" xfId="7353" xr:uid="{00000000-0005-0000-0000-00003E1C0000}"/>
    <cellStyle name="Normal 2 2 10 2 15 4 9" xfId="7354" xr:uid="{00000000-0005-0000-0000-00003F1C0000}"/>
    <cellStyle name="Normal 2 2 10 2 15 5" xfId="7355" xr:uid="{00000000-0005-0000-0000-0000401C0000}"/>
    <cellStyle name="Normal 2 2 10 2 15 5 10" xfId="7356" xr:uid="{00000000-0005-0000-0000-0000411C0000}"/>
    <cellStyle name="Normal 2 2 10 2 15 5 2" xfId="7357" xr:uid="{00000000-0005-0000-0000-0000421C0000}"/>
    <cellStyle name="Normal 2 2 10 2 15 5 3" xfId="7358" xr:uid="{00000000-0005-0000-0000-0000431C0000}"/>
    <cellStyle name="Normal 2 2 10 2 15 5 4" xfId="7359" xr:uid="{00000000-0005-0000-0000-0000441C0000}"/>
    <cellStyle name="Normal 2 2 10 2 15 5 5" xfId="7360" xr:uid="{00000000-0005-0000-0000-0000451C0000}"/>
    <cellStyle name="Normal 2 2 10 2 15 5 6" xfId="7361" xr:uid="{00000000-0005-0000-0000-0000461C0000}"/>
    <cellStyle name="Normal 2 2 10 2 15 5 7" xfId="7362" xr:uid="{00000000-0005-0000-0000-0000471C0000}"/>
    <cellStyle name="Normal 2 2 10 2 15 5 8" xfId="7363" xr:uid="{00000000-0005-0000-0000-0000481C0000}"/>
    <cellStyle name="Normal 2 2 10 2 15 5 9" xfId="7364" xr:uid="{00000000-0005-0000-0000-0000491C0000}"/>
    <cellStyle name="Normal 2 2 10 2 15 6" xfId="7365" xr:uid="{00000000-0005-0000-0000-00004A1C0000}"/>
    <cellStyle name="Normal 2 2 10 2 15 7" xfId="7366" xr:uid="{00000000-0005-0000-0000-00004B1C0000}"/>
    <cellStyle name="Normal 2 2 10 2 15 8" xfId="7367" xr:uid="{00000000-0005-0000-0000-00004C1C0000}"/>
    <cellStyle name="Normal 2 2 10 2 15 9" xfId="7368" xr:uid="{00000000-0005-0000-0000-00004D1C0000}"/>
    <cellStyle name="Normal 2 2 10 2 16" xfId="7369" xr:uid="{00000000-0005-0000-0000-00004E1C0000}"/>
    <cellStyle name="Normal 2 2 10 2 16 10" xfId="7370" xr:uid="{00000000-0005-0000-0000-00004F1C0000}"/>
    <cellStyle name="Normal 2 2 10 2 16 11" xfId="7371" xr:uid="{00000000-0005-0000-0000-0000501C0000}"/>
    <cellStyle name="Normal 2 2 10 2 16 12" xfId="7372" xr:uid="{00000000-0005-0000-0000-0000511C0000}"/>
    <cellStyle name="Normal 2 2 10 2 16 13" xfId="7373" xr:uid="{00000000-0005-0000-0000-0000521C0000}"/>
    <cellStyle name="Normal 2 2 10 2 16 14" xfId="7374" xr:uid="{00000000-0005-0000-0000-0000531C0000}"/>
    <cellStyle name="Normal 2 2 10 2 16 2" xfId="7375" xr:uid="{00000000-0005-0000-0000-0000541C0000}"/>
    <cellStyle name="Normal 2 2 10 2 16 2 10" xfId="7376" xr:uid="{00000000-0005-0000-0000-0000551C0000}"/>
    <cellStyle name="Normal 2 2 10 2 16 2 2" xfId="7377" xr:uid="{00000000-0005-0000-0000-0000561C0000}"/>
    <cellStyle name="Normal 2 2 10 2 16 2 3" xfId="7378" xr:uid="{00000000-0005-0000-0000-0000571C0000}"/>
    <cellStyle name="Normal 2 2 10 2 16 2 4" xfId="7379" xr:uid="{00000000-0005-0000-0000-0000581C0000}"/>
    <cellStyle name="Normal 2 2 10 2 16 2 5" xfId="7380" xr:uid="{00000000-0005-0000-0000-0000591C0000}"/>
    <cellStyle name="Normal 2 2 10 2 16 2 6" xfId="7381" xr:uid="{00000000-0005-0000-0000-00005A1C0000}"/>
    <cellStyle name="Normal 2 2 10 2 16 2 7" xfId="7382" xr:uid="{00000000-0005-0000-0000-00005B1C0000}"/>
    <cellStyle name="Normal 2 2 10 2 16 2 8" xfId="7383" xr:uid="{00000000-0005-0000-0000-00005C1C0000}"/>
    <cellStyle name="Normal 2 2 10 2 16 2 9" xfId="7384" xr:uid="{00000000-0005-0000-0000-00005D1C0000}"/>
    <cellStyle name="Normal 2 2 10 2 16 3" xfId="7385" xr:uid="{00000000-0005-0000-0000-00005E1C0000}"/>
    <cellStyle name="Normal 2 2 10 2 16 3 10" xfId="7386" xr:uid="{00000000-0005-0000-0000-00005F1C0000}"/>
    <cellStyle name="Normal 2 2 10 2 16 3 2" xfId="7387" xr:uid="{00000000-0005-0000-0000-0000601C0000}"/>
    <cellStyle name="Normal 2 2 10 2 16 3 3" xfId="7388" xr:uid="{00000000-0005-0000-0000-0000611C0000}"/>
    <cellStyle name="Normal 2 2 10 2 16 3 4" xfId="7389" xr:uid="{00000000-0005-0000-0000-0000621C0000}"/>
    <cellStyle name="Normal 2 2 10 2 16 3 5" xfId="7390" xr:uid="{00000000-0005-0000-0000-0000631C0000}"/>
    <cellStyle name="Normal 2 2 10 2 16 3 6" xfId="7391" xr:uid="{00000000-0005-0000-0000-0000641C0000}"/>
    <cellStyle name="Normal 2 2 10 2 16 3 7" xfId="7392" xr:uid="{00000000-0005-0000-0000-0000651C0000}"/>
    <cellStyle name="Normal 2 2 10 2 16 3 8" xfId="7393" xr:uid="{00000000-0005-0000-0000-0000661C0000}"/>
    <cellStyle name="Normal 2 2 10 2 16 3 9" xfId="7394" xr:uid="{00000000-0005-0000-0000-0000671C0000}"/>
    <cellStyle name="Normal 2 2 10 2 16 4" xfId="7395" xr:uid="{00000000-0005-0000-0000-0000681C0000}"/>
    <cellStyle name="Normal 2 2 10 2 16 4 10" xfId="7396" xr:uid="{00000000-0005-0000-0000-0000691C0000}"/>
    <cellStyle name="Normal 2 2 10 2 16 4 2" xfId="7397" xr:uid="{00000000-0005-0000-0000-00006A1C0000}"/>
    <cellStyle name="Normal 2 2 10 2 16 4 3" xfId="7398" xr:uid="{00000000-0005-0000-0000-00006B1C0000}"/>
    <cellStyle name="Normal 2 2 10 2 16 4 4" xfId="7399" xr:uid="{00000000-0005-0000-0000-00006C1C0000}"/>
    <cellStyle name="Normal 2 2 10 2 16 4 5" xfId="7400" xr:uid="{00000000-0005-0000-0000-00006D1C0000}"/>
    <cellStyle name="Normal 2 2 10 2 16 4 6" xfId="7401" xr:uid="{00000000-0005-0000-0000-00006E1C0000}"/>
    <cellStyle name="Normal 2 2 10 2 16 4 7" xfId="7402" xr:uid="{00000000-0005-0000-0000-00006F1C0000}"/>
    <cellStyle name="Normal 2 2 10 2 16 4 8" xfId="7403" xr:uid="{00000000-0005-0000-0000-0000701C0000}"/>
    <cellStyle name="Normal 2 2 10 2 16 4 9" xfId="7404" xr:uid="{00000000-0005-0000-0000-0000711C0000}"/>
    <cellStyle name="Normal 2 2 10 2 16 5" xfId="7405" xr:uid="{00000000-0005-0000-0000-0000721C0000}"/>
    <cellStyle name="Normal 2 2 10 2 16 5 10" xfId="7406" xr:uid="{00000000-0005-0000-0000-0000731C0000}"/>
    <cellStyle name="Normal 2 2 10 2 16 5 2" xfId="7407" xr:uid="{00000000-0005-0000-0000-0000741C0000}"/>
    <cellStyle name="Normal 2 2 10 2 16 5 3" xfId="7408" xr:uid="{00000000-0005-0000-0000-0000751C0000}"/>
    <cellStyle name="Normal 2 2 10 2 16 5 4" xfId="7409" xr:uid="{00000000-0005-0000-0000-0000761C0000}"/>
    <cellStyle name="Normal 2 2 10 2 16 5 5" xfId="7410" xr:uid="{00000000-0005-0000-0000-0000771C0000}"/>
    <cellStyle name="Normal 2 2 10 2 16 5 6" xfId="7411" xr:uid="{00000000-0005-0000-0000-0000781C0000}"/>
    <cellStyle name="Normal 2 2 10 2 16 5 7" xfId="7412" xr:uid="{00000000-0005-0000-0000-0000791C0000}"/>
    <cellStyle name="Normal 2 2 10 2 16 5 8" xfId="7413" xr:uid="{00000000-0005-0000-0000-00007A1C0000}"/>
    <cellStyle name="Normal 2 2 10 2 16 5 9" xfId="7414" xr:uid="{00000000-0005-0000-0000-00007B1C0000}"/>
    <cellStyle name="Normal 2 2 10 2 16 6" xfId="7415" xr:uid="{00000000-0005-0000-0000-00007C1C0000}"/>
    <cellStyle name="Normal 2 2 10 2 16 7" xfId="7416" xr:uid="{00000000-0005-0000-0000-00007D1C0000}"/>
    <cellStyle name="Normal 2 2 10 2 16 8" xfId="7417" xr:uid="{00000000-0005-0000-0000-00007E1C0000}"/>
    <cellStyle name="Normal 2 2 10 2 16 9" xfId="7418" xr:uid="{00000000-0005-0000-0000-00007F1C0000}"/>
    <cellStyle name="Normal 2 2 10 2 17" xfId="7419" xr:uid="{00000000-0005-0000-0000-0000801C0000}"/>
    <cellStyle name="Normal 2 2 10 2 17 10" xfId="7420" xr:uid="{00000000-0005-0000-0000-0000811C0000}"/>
    <cellStyle name="Normal 2 2 10 2 17 11" xfId="7421" xr:uid="{00000000-0005-0000-0000-0000821C0000}"/>
    <cellStyle name="Normal 2 2 10 2 17 12" xfId="7422" xr:uid="{00000000-0005-0000-0000-0000831C0000}"/>
    <cellStyle name="Normal 2 2 10 2 17 13" xfId="7423" xr:uid="{00000000-0005-0000-0000-0000841C0000}"/>
    <cellStyle name="Normal 2 2 10 2 17 14" xfId="7424" xr:uid="{00000000-0005-0000-0000-0000851C0000}"/>
    <cellStyle name="Normal 2 2 10 2 17 2" xfId="7425" xr:uid="{00000000-0005-0000-0000-0000861C0000}"/>
    <cellStyle name="Normal 2 2 10 2 17 2 10" xfId="7426" xr:uid="{00000000-0005-0000-0000-0000871C0000}"/>
    <cellStyle name="Normal 2 2 10 2 17 2 2" xfId="7427" xr:uid="{00000000-0005-0000-0000-0000881C0000}"/>
    <cellStyle name="Normal 2 2 10 2 17 2 3" xfId="7428" xr:uid="{00000000-0005-0000-0000-0000891C0000}"/>
    <cellStyle name="Normal 2 2 10 2 17 2 4" xfId="7429" xr:uid="{00000000-0005-0000-0000-00008A1C0000}"/>
    <cellStyle name="Normal 2 2 10 2 17 2 5" xfId="7430" xr:uid="{00000000-0005-0000-0000-00008B1C0000}"/>
    <cellStyle name="Normal 2 2 10 2 17 2 6" xfId="7431" xr:uid="{00000000-0005-0000-0000-00008C1C0000}"/>
    <cellStyle name="Normal 2 2 10 2 17 2 7" xfId="7432" xr:uid="{00000000-0005-0000-0000-00008D1C0000}"/>
    <cellStyle name="Normal 2 2 10 2 17 2 8" xfId="7433" xr:uid="{00000000-0005-0000-0000-00008E1C0000}"/>
    <cellStyle name="Normal 2 2 10 2 17 2 9" xfId="7434" xr:uid="{00000000-0005-0000-0000-00008F1C0000}"/>
    <cellStyle name="Normal 2 2 10 2 17 3" xfId="7435" xr:uid="{00000000-0005-0000-0000-0000901C0000}"/>
    <cellStyle name="Normal 2 2 10 2 17 3 10" xfId="7436" xr:uid="{00000000-0005-0000-0000-0000911C0000}"/>
    <cellStyle name="Normal 2 2 10 2 17 3 2" xfId="7437" xr:uid="{00000000-0005-0000-0000-0000921C0000}"/>
    <cellStyle name="Normal 2 2 10 2 17 3 3" xfId="7438" xr:uid="{00000000-0005-0000-0000-0000931C0000}"/>
    <cellStyle name="Normal 2 2 10 2 17 3 4" xfId="7439" xr:uid="{00000000-0005-0000-0000-0000941C0000}"/>
    <cellStyle name="Normal 2 2 10 2 17 3 5" xfId="7440" xr:uid="{00000000-0005-0000-0000-0000951C0000}"/>
    <cellStyle name="Normal 2 2 10 2 17 3 6" xfId="7441" xr:uid="{00000000-0005-0000-0000-0000961C0000}"/>
    <cellStyle name="Normal 2 2 10 2 17 3 7" xfId="7442" xr:uid="{00000000-0005-0000-0000-0000971C0000}"/>
    <cellStyle name="Normal 2 2 10 2 17 3 8" xfId="7443" xr:uid="{00000000-0005-0000-0000-0000981C0000}"/>
    <cellStyle name="Normal 2 2 10 2 17 3 9" xfId="7444" xr:uid="{00000000-0005-0000-0000-0000991C0000}"/>
    <cellStyle name="Normal 2 2 10 2 17 4" xfId="7445" xr:uid="{00000000-0005-0000-0000-00009A1C0000}"/>
    <cellStyle name="Normal 2 2 10 2 17 4 10" xfId="7446" xr:uid="{00000000-0005-0000-0000-00009B1C0000}"/>
    <cellStyle name="Normal 2 2 10 2 17 4 2" xfId="7447" xr:uid="{00000000-0005-0000-0000-00009C1C0000}"/>
    <cellStyle name="Normal 2 2 10 2 17 4 3" xfId="7448" xr:uid="{00000000-0005-0000-0000-00009D1C0000}"/>
    <cellStyle name="Normal 2 2 10 2 17 4 4" xfId="7449" xr:uid="{00000000-0005-0000-0000-00009E1C0000}"/>
    <cellStyle name="Normal 2 2 10 2 17 4 5" xfId="7450" xr:uid="{00000000-0005-0000-0000-00009F1C0000}"/>
    <cellStyle name="Normal 2 2 10 2 17 4 6" xfId="7451" xr:uid="{00000000-0005-0000-0000-0000A01C0000}"/>
    <cellStyle name="Normal 2 2 10 2 17 4 7" xfId="7452" xr:uid="{00000000-0005-0000-0000-0000A11C0000}"/>
    <cellStyle name="Normal 2 2 10 2 17 4 8" xfId="7453" xr:uid="{00000000-0005-0000-0000-0000A21C0000}"/>
    <cellStyle name="Normal 2 2 10 2 17 4 9" xfId="7454" xr:uid="{00000000-0005-0000-0000-0000A31C0000}"/>
    <cellStyle name="Normal 2 2 10 2 17 5" xfId="7455" xr:uid="{00000000-0005-0000-0000-0000A41C0000}"/>
    <cellStyle name="Normal 2 2 10 2 17 5 10" xfId="7456" xr:uid="{00000000-0005-0000-0000-0000A51C0000}"/>
    <cellStyle name="Normal 2 2 10 2 17 5 2" xfId="7457" xr:uid="{00000000-0005-0000-0000-0000A61C0000}"/>
    <cellStyle name="Normal 2 2 10 2 17 5 3" xfId="7458" xr:uid="{00000000-0005-0000-0000-0000A71C0000}"/>
    <cellStyle name="Normal 2 2 10 2 17 5 4" xfId="7459" xr:uid="{00000000-0005-0000-0000-0000A81C0000}"/>
    <cellStyle name="Normal 2 2 10 2 17 5 5" xfId="7460" xr:uid="{00000000-0005-0000-0000-0000A91C0000}"/>
    <cellStyle name="Normal 2 2 10 2 17 5 6" xfId="7461" xr:uid="{00000000-0005-0000-0000-0000AA1C0000}"/>
    <cellStyle name="Normal 2 2 10 2 17 5 7" xfId="7462" xr:uid="{00000000-0005-0000-0000-0000AB1C0000}"/>
    <cellStyle name="Normal 2 2 10 2 17 5 8" xfId="7463" xr:uid="{00000000-0005-0000-0000-0000AC1C0000}"/>
    <cellStyle name="Normal 2 2 10 2 17 5 9" xfId="7464" xr:uid="{00000000-0005-0000-0000-0000AD1C0000}"/>
    <cellStyle name="Normal 2 2 10 2 17 6" xfId="7465" xr:uid="{00000000-0005-0000-0000-0000AE1C0000}"/>
    <cellStyle name="Normal 2 2 10 2 17 7" xfId="7466" xr:uid="{00000000-0005-0000-0000-0000AF1C0000}"/>
    <cellStyle name="Normal 2 2 10 2 17 8" xfId="7467" xr:uid="{00000000-0005-0000-0000-0000B01C0000}"/>
    <cellStyle name="Normal 2 2 10 2 17 9" xfId="7468" xr:uid="{00000000-0005-0000-0000-0000B11C0000}"/>
    <cellStyle name="Normal 2 2 10 2 18" xfId="7469" xr:uid="{00000000-0005-0000-0000-0000B21C0000}"/>
    <cellStyle name="Normal 2 2 10 2 18 10" xfId="7470" xr:uid="{00000000-0005-0000-0000-0000B31C0000}"/>
    <cellStyle name="Normal 2 2 10 2 18 11" xfId="7471" xr:uid="{00000000-0005-0000-0000-0000B41C0000}"/>
    <cellStyle name="Normal 2 2 10 2 18 12" xfId="7472" xr:uid="{00000000-0005-0000-0000-0000B51C0000}"/>
    <cellStyle name="Normal 2 2 10 2 18 13" xfId="7473" xr:uid="{00000000-0005-0000-0000-0000B61C0000}"/>
    <cellStyle name="Normal 2 2 10 2 18 14" xfId="7474" xr:uid="{00000000-0005-0000-0000-0000B71C0000}"/>
    <cellStyle name="Normal 2 2 10 2 18 2" xfId="7475" xr:uid="{00000000-0005-0000-0000-0000B81C0000}"/>
    <cellStyle name="Normal 2 2 10 2 18 2 10" xfId="7476" xr:uid="{00000000-0005-0000-0000-0000B91C0000}"/>
    <cellStyle name="Normal 2 2 10 2 18 2 2" xfId="7477" xr:uid="{00000000-0005-0000-0000-0000BA1C0000}"/>
    <cellStyle name="Normal 2 2 10 2 18 2 3" xfId="7478" xr:uid="{00000000-0005-0000-0000-0000BB1C0000}"/>
    <cellStyle name="Normal 2 2 10 2 18 2 4" xfId="7479" xr:uid="{00000000-0005-0000-0000-0000BC1C0000}"/>
    <cellStyle name="Normal 2 2 10 2 18 2 5" xfId="7480" xr:uid="{00000000-0005-0000-0000-0000BD1C0000}"/>
    <cellStyle name="Normal 2 2 10 2 18 2 6" xfId="7481" xr:uid="{00000000-0005-0000-0000-0000BE1C0000}"/>
    <cellStyle name="Normal 2 2 10 2 18 2 7" xfId="7482" xr:uid="{00000000-0005-0000-0000-0000BF1C0000}"/>
    <cellStyle name="Normal 2 2 10 2 18 2 8" xfId="7483" xr:uid="{00000000-0005-0000-0000-0000C01C0000}"/>
    <cellStyle name="Normal 2 2 10 2 18 2 9" xfId="7484" xr:uid="{00000000-0005-0000-0000-0000C11C0000}"/>
    <cellStyle name="Normal 2 2 10 2 18 3" xfId="7485" xr:uid="{00000000-0005-0000-0000-0000C21C0000}"/>
    <cellStyle name="Normal 2 2 10 2 18 3 10" xfId="7486" xr:uid="{00000000-0005-0000-0000-0000C31C0000}"/>
    <cellStyle name="Normal 2 2 10 2 18 3 2" xfId="7487" xr:uid="{00000000-0005-0000-0000-0000C41C0000}"/>
    <cellStyle name="Normal 2 2 10 2 18 3 3" xfId="7488" xr:uid="{00000000-0005-0000-0000-0000C51C0000}"/>
    <cellStyle name="Normal 2 2 10 2 18 3 4" xfId="7489" xr:uid="{00000000-0005-0000-0000-0000C61C0000}"/>
    <cellStyle name="Normal 2 2 10 2 18 3 5" xfId="7490" xr:uid="{00000000-0005-0000-0000-0000C71C0000}"/>
    <cellStyle name="Normal 2 2 10 2 18 3 6" xfId="7491" xr:uid="{00000000-0005-0000-0000-0000C81C0000}"/>
    <cellStyle name="Normal 2 2 10 2 18 3 7" xfId="7492" xr:uid="{00000000-0005-0000-0000-0000C91C0000}"/>
    <cellStyle name="Normal 2 2 10 2 18 3 8" xfId="7493" xr:uid="{00000000-0005-0000-0000-0000CA1C0000}"/>
    <cellStyle name="Normal 2 2 10 2 18 3 9" xfId="7494" xr:uid="{00000000-0005-0000-0000-0000CB1C0000}"/>
    <cellStyle name="Normal 2 2 10 2 18 4" xfId="7495" xr:uid="{00000000-0005-0000-0000-0000CC1C0000}"/>
    <cellStyle name="Normal 2 2 10 2 18 4 10" xfId="7496" xr:uid="{00000000-0005-0000-0000-0000CD1C0000}"/>
    <cellStyle name="Normal 2 2 10 2 18 4 2" xfId="7497" xr:uid="{00000000-0005-0000-0000-0000CE1C0000}"/>
    <cellStyle name="Normal 2 2 10 2 18 4 3" xfId="7498" xr:uid="{00000000-0005-0000-0000-0000CF1C0000}"/>
    <cellStyle name="Normal 2 2 10 2 18 4 4" xfId="7499" xr:uid="{00000000-0005-0000-0000-0000D01C0000}"/>
    <cellStyle name="Normal 2 2 10 2 18 4 5" xfId="7500" xr:uid="{00000000-0005-0000-0000-0000D11C0000}"/>
    <cellStyle name="Normal 2 2 10 2 18 4 6" xfId="7501" xr:uid="{00000000-0005-0000-0000-0000D21C0000}"/>
    <cellStyle name="Normal 2 2 10 2 18 4 7" xfId="7502" xr:uid="{00000000-0005-0000-0000-0000D31C0000}"/>
    <cellStyle name="Normal 2 2 10 2 18 4 8" xfId="7503" xr:uid="{00000000-0005-0000-0000-0000D41C0000}"/>
    <cellStyle name="Normal 2 2 10 2 18 4 9" xfId="7504" xr:uid="{00000000-0005-0000-0000-0000D51C0000}"/>
    <cellStyle name="Normal 2 2 10 2 18 5" xfId="7505" xr:uid="{00000000-0005-0000-0000-0000D61C0000}"/>
    <cellStyle name="Normal 2 2 10 2 18 5 10" xfId="7506" xr:uid="{00000000-0005-0000-0000-0000D71C0000}"/>
    <cellStyle name="Normal 2 2 10 2 18 5 2" xfId="7507" xr:uid="{00000000-0005-0000-0000-0000D81C0000}"/>
    <cellStyle name="Normal 2 2 10 2 18 5 3" xfId="7508" xr:uid="{00000000-0005-0000-0000-0000D91C0000}"/>
    <cellStyle name="Normal 2 2 10 2 18 5 4" xfId="7509" xr:uid="{00000000-0005-0000-0000-0000DA1C0000}"/>
    <cellStyle name="Normal 2 2 10 2 18 5 5" xfId="7510" xr:uid="{00000000-0005-0000-0000-0000DB1C0000}"/>
    <cellStyle name="Normal 2 2 10 2 18 5 6" xfId="7511" xr:uid="{00000000-0005-0000-0000-0000DC1C0000}"/>
    <cellStyle name="Normal 2 2 10 2 18 5 7" xfId="7512" xr:uid="{00000000-0005-0000-0000-0000DD1C0000}"/>
    <cellStyle name="Normal 2 2 10 2 18 5 8" xfId="7513" xr:uid="{00000000-0005-0000-0000-0000DE1C0000}"/>
    <cellStyle name="Normal 2 2 10 2 18 5 9" xfId="7514" xr:uid="{00000000-0005-0000-0000-0000DF1C0000}"/>
    <cellStyle name="Normal 2 2 10 2 18 6" xfId="7515" xr:uid="{00000000-0005-0000-0000-0000E01C0000}"/>
    <cellStyle name="Normal 2 2 10 2 18 7" xfId="7516" xr:uid="{00000000-0005-0000-0000-0000E11C0000}"/>
    <cellStyle name="Normal 2 2 10 2 18 8" xfId="7517" xr:uid="{00000000-0005-0000-0000-0000E21C0000}"/>
    <cellStyle name="Normal 2 2 10 2 18 9" xfId="7518" xr:uid="{00000000-0005-0000-0000-0000E31C0000}"/>
    <cellStyle name="Normal 2 2 10 2 19" xfId="7519" xr:uid="{00000000-0005-0000-0000-0000E41C0000}"/>
    <cellStyle name="Normal 2 2 10 2 19 10" xfId="7520" xr:uid="{00000000-0005-0000-0000-0000E51C0000}"/>
    <cellStyle name="Normal 2 2 10 2 19 11" xfId="7521" xr:uid="{00000000-0005-0000-0000-0000E61C0000}"/>
    <cellStyle name="Normal 2 2 10 2 19 12" xfId="7522" xr:uid="{00000000-0005-0000-0000-0000E71C0000}"/>
    <cellStyle name="Normal 2 2 10 2 19 13" xfId="7523" xr:uid="{00000000-0005-0000-0000-0000E81C0000}"/>
    <cellStyle name="Normal 2 2 10 2 19 14" xfId="7524" xr:uid="{00000000-0005-0000-0000-0000E91C0000}"/>
    <cellStyle name="Normal 2 2 10 2 19 2" xfId="7525" xr:uid="{00000000-0005-0000-0000-0000EA1C0000}"/>
    <cellStyle name="Normal 2 2 10 2 19 2 10" xfId="7526" xr:uid="{00000000-0005-0000-0000-0000EB1C0000}"/>
    <cellStyle name="Normal 2 2 10 2 19 2 2" xfId="7527" xr:uid="{00000000-0005-0000-0000-0000EC1C0000}"/>
    <cellStyle name="Normal 2 2 10 2 19 2 3" xfId="7528" xr:uid="{00000000-0005-0000-0000-0000ED1C0000}"/>
    <cellStyle name="Normal 2 2 10 2 19 2 4" xfId="7529" xr:uid="{00000000-0005-0000-0000-0000EE1C0000}"/>
    <cellStyle name="Normal 2 2 10 2 19 2 5" xfId="7530" xr:uid="{00000000-0005-0000-0000-0000EF1C0000}"/>
    <cellStyle name="Normal 2 2 10 2 19 2 6" xfId="7531" xr:uid="{00000000-0005-0000-0000-0000F01C0000}"/>
    <cellStyle name="Normal 2 2 10 2 19 2 7" xfId="7532" xr:uid="{00000000-0005-0000-0000-0000F11C0000}"/>
    <cellStyle name="Normal 2 2 10 2 19 2 8" xfId="7533" xr:uid="{00000000-0005-0000-0000-0000F21C0000}"/>
    <cellStyle name="Normal 2 2 10 2 19 2 9" xfId="7534" xr:uid="{00000000-0005-0000-0000-0000F31C0000}"/>
    <cellStyle name="Normal 2 2 10 2 19 3" xfId="7535" xr:uid="{00000000-0005-0000-0000-0000F41C0000}"/>
    <cellStyle name="Normal 2 2 10 2 19 3 10" xfId="7536" xr:uid="{00000000-0005-0000-0000-0000F51C0000}"/>
    <cellStyle name="Normal 2 2 10 2 19 3 2" xfId="7537" xr:uid="{00000000-0005-0000-0000-0000F61C0000}"/>
    <cellStyle name="Normal 2 2 10 2 19 3 3" xfId="7538" xr:uid="{00000000-0005-0000-0000-0000F71C0000}"/>
    <cellStyle name="Normal 2 2 10 2 19 3 4" xfId="7539" xr:uid="{00000000-0005-0000-0000-0000F81C0000}"/>
    <cellStyle name="Normal 2 2 10 2 19 3 5" xfId="7540" xr:uid="{00000000-0005-0000-0000-0000F91C0000}"/>
    <cellStyle name="Normal 2 2 10 2 19 3 6" xfId="7541" xr:uid="{00000000-0005-0000-0000-0000FA1C0000}"/>
    <cellStyle name="Normal 2 2 10 2 19 3 7" xfId="7542" xr:uid="{00000000-0005-0000-0000-0000FB1C0000}"/>
    <cellStyle name="Normal 2 2 10 2 19 3 8" xfId="7543" xr:uid="{00000000-0005-0000-0000-0000FC1C0000}"/>
    <cellStyle name="Normal 2 2 10 2 19 3 9" xfId="7544" xr:uid="{00000000-0005-0000-0000-0000FD1C0000}"/>
    <cellStyle name="Normal 2 2 10 2 19 4" xfId="7545" xr:uid="{00000000-0005-0000-0000-0000FE1C0000}"/>
    <cellStyle name="Normal 2 2 10 2 19 4 10" xfId="7546" xr:uid="{00000000-0005-0000-0000-0000FF1C0000}"/>
    <cellStyle name="Normal 2 2 10 2 19 4 2" xfId="7547" xr:uid="{00000000-0005-0000-0000-0000001D0000}"/>
    <cellStyle name="Normal 2 2 10 2 19 4 3" xfId="7548" xr:uid="{00000000-0005-0000-0000-0000011D0000}"/>
    <cellStyle name="Normal 2 2 10 2 19 4 4" xfId="7549" xr:uid="{00000000-0005-0000-0000-0000021D0000}"/>
    <cellStyle name="Normal 2 2 10 2 19 4 5" xfId="7550" xr:uid="{00000000-0005-0000-0000-0000031D0000}"/>
    <cellStyle name="Normal 2 2 10 2 19 4 6" xfId="7551" xr:uid="{00000000-0005-0000-0000-0000041D0000}"/>
    <cellStyle name="Normal 2 2 10 2 19 4 7" xfId="7552" xr:uid="{00000000-0005-0000-0000-0000051D0000}"/>
    <cellStyle name="Normal 2 2 10 2 19 4 8" xfId="7553" xr:uid="{00000000-0005-0000-0000-0000061D0000}"/>
    <cellStyle name="Normal 2 2 10 2 19 4 9" xfId="7554" xr:uid="{00000000-0005-0000-0000-0000071D0000}"/>
    <cellStyle name="Normal 2 2 10 2 19 5" xfId="7555" xr:uid="{00000000-0005-0000-0000-0000081D0000}"/>
    <cellStyle name="Normal 2 2 10 2 19 5 10" xfId="7556" xr:uid="{00000000-0005-0000-0000-0000091D0000}"/>
    <cellStyle name="Normal 2 2 10 2 19 5 2" xfId="7557" xr:uid="{00000000-0005-0000-0000-00000A1D0000}"/>
    <cellStyle name="Normal 2 2 10 2 19 5 3" xfId="7558" xr:uid="{00000000-0005-0000-0000-00000B1D0000}"/>
    <cellStyle name="Normal 2 2 10 2 19 5 4" xfId="7559" xr:uid="{00000000-0005-0000-0000-00000C1D0000}"/>
    <cellStyle name="Normal 2 2 10 2 19 5 5" xfId="7560" xr:uid="{00000000-0005-0000-0000-00000D1D0000}"/>
    <cellStyle name="Normal 2 2 10 2 19 5 6" xfId="7561" xr:uid="{00000000-0005-0000-0000-00000E1D0000}"/>
    <cellStyle name="Normal 2 2 10 2 19 5 7" xfId="7562" xr:uid="{00000000-0005-0000-0000-00000F1D0000}"/>
    <cellStyle name="Normal 2 2 10 2 19 5 8" xfId="7563" xr:uid="{00000000-0005-0000-0000-0000101D0000}"/>
    <cellStyle name="Normal 2 2 10 2 19 5 9" xfId="7564" xr:uid="{00000000-0005-0000-0000-0000111D0000}"/>
    <cellStyle name="Normal 2 2 10 2 19 6" xfId="7565" xr:uid="{00000000-0005-0000-0000-0000121D0000}"/>
    <cellStyle name="Normal 2 2 10 2 19 7" xfId="7566" xr:uid="{00000000-0005-0000-0000-0000131D0000}"/>
    <cellStyle name="Normal 2 2 10 2 19 8" xfId="7567" xr:uid="{00000000-0005-0000-0000-0000141D0000}"/>
    <cellStyle name="Normal 2 2 10 2 19 9" xfId="7568" xr:uid="{00000000-0005-0000-0000-0000151D0000}"/>
    <cellStyle name="Normal 2 2 10 2 2" xfId="7569" xr:uid="{00000000-0005-0000-0000-0000161D0000}"/>
    <cellStyle name="Normal 2 2 10 2 2 10" xfId="7570" xr:uid="{00000000-0005-0000-0000-0000171D0000}"/>
    <cellStyle name="Normal 2 2 10 2 2 11" xfId="7571" xr:uid="{00000000-0005-0000-0000-0000181D0000}"/>
    <cellStyle name="Normal 2 2 10 2 2 12" xfId="7572" xr:uid="{00000000-0005-0000-0000-0000191D0000}"/>
    <cellStyle name="Normal 2 2 10 2 2 13" xfId="7573" xr:uid="{00000000-0005-0000-0000-00001A1D0000}"/>
    <cellStyle name="Normal 2 2 10 2 2 14" xfId="7574" xr:uid="{00000000-0005-0000-0000-00001B1D0000}"/>
    <cellStyle name="Normal 2 2 10 2 2 2" xfId="7575" xr:uid="{00000000-0005-0000-0000-00001C1D0000}"/>
    <cellStyle name="Normal 2 2 10 2 2 2 10" xfId="7576" xr:uid="{00000000-0005-0000-0000-00001D1D0000}"/>
    <cellStyle name="Normal 2 2 10 2 2 2 2" xfId="7577" xr:uid="{00000000-0005-0000-0000-00001E1D0000}"/>
    <cellStyle name="Normal 2 2 10 2 2 2 3" xfId="7578" xr:uid="{00000000-0005-0000-0000-00001F1D0000}"/>
    <cellStyle name="Normal 2 2 10 2 2 2 4" xfId="7579" xr:uid="{00000000-0005-0000-0000-0000201D0000}"/>
    <cellStyle name="Normal 2 2 10 2 2 2 5" xfId="7580" xr:uid="{00000000-0005-0000-0000-0000211D0000}"/>
    <cellStyle name="Normal 2 2 10 2 2 2 6" xfId="7581" xr:uid="{00000000-0005-0000-0000-0000221D0000}"/>
    <cellStyle name="Normal 2 2 10 2 2 2 7" xfId="7582" xr:uid="{00000000-0005-0000-0000-0000231D0000}"/>
    <cellStyle name="Normal 2 2 10 2 2 2 8" xfId="7583" xr:uid="{00000000-0005-0000-0000-0000241D0000}"/>
    <cellStyle name="Normal 2 2 10 2 2 2 9" xfId="7584" xr:uid="{00000000-0005-0000-0000-0000251D0000}"/>
    <cellStyle name="Normal 2 2 10 2 2 3" xfId="7585" xr:uid="{00000000-0005-0000-0000-0000261D0000}"/>
    <cellStyle name="Normal 2 2 10 2 2 3 10" xfId="7586" xr:uid="{00000000-0005-0000-0000-0000271D0000}"/>
    <cellStyle name="Normal 2 2 10 2 2 3 2" xfId="7587" xr:uid="{00000000-0005-0000-0000-0000281D0000}"/>
    <cellStyle name="Normal 2 2 10 2 2 3 3" xfId="7588" xr:uid="{00000000-0005-0000-0000-0000291D0000}"/>
    <cellStyle name="Normal 2 2 10 2 2 3 4" xfId="7589" xr:uid="{00000000-0005-0000-0000-00002A1D0000}"/>
    <cellStyle name="Normal 2 2 10 2 2 3 5" xfId="7590" xr:uid="{00000000-0005-0000-0000-00002B1D0000}"/>
    <cellStyle name="Normal 2 2 10 2 2 3 6" xfId="7591" xr:uid="{00000000-0005-0000-0000-00002C1D0000}"/>
    <cellStyle name="Normal 2 2 10 2 2 3 7" xfId="7592" xr:uid="{00000000-0005-0000-0000-00002D1D0000}"/>
    <cellStyle name="Normal 2 2 10 2 2 3 8" xfId="7593" xr:uid="{00000000-0005-0000-0000-00002E1D0000}"/>
    <cellStyle name="Normal 2 2 10 2 2 3 9" xfId="7594" xr:uid="{00000000-0005-0000-0000-00002F1D0000}"/>
    <cellStyle name="Normal 2 2 10 2 2 4" xfId="7595" xr:uid="{00000000-0005-0000-0000-0000301D0000}"/>
    <cellStyle name="Normal 2 2 10 2 2 4 10" xfId="7596" xr:uid="{00000000-0005-0000-0000-0000311D0000}"/>
    <cellStyle name="Normal 2 2 10 2 2 4 2" xfId="7597" xr:uid="{00000000-0005-0000-0000-0000321D0000}"/>
    <cellStyle name="Normal 2 2 10 2 2 4 3" xfId="7598" xr:uid="{00000000-0005-0000-0000-0000331D0000}"/>
    <cellStyle name="Normal 2 2 10 2 2 4 4" xfId="7599" xr:uid="{00000000-0005-0000-0000-0000341D0000}"/>
    <cellStyle name="Normal 2 2 10 2 2 4 5" xfId="7600" xr:uid="{00000000-0005-0000-0000-0000351D0000}"/>
    <cellStyle name="Normal 2 2 10 2 2 4 6" xfId="7601" xr:uid="{00000000-0005-0000-0000-0000361D0000}"/>
    <cellStyle name="Normal 2 2 10 2 2 4 7" xfId="7602" xr:uid="{00000000-0005-0000-0000-0000371D0000}"/>
    <cellStyle name="Normal 2 2 10 2 2 4 8" xfId="7603" xr:uid="{00000000-0005-0000-0000-0000381D0000}"/>
    <cellStyle name="Normal 2 2 10 2 2 4 9" xfId="7604" xr:uid="{00000000-0005-0000-0000-0000391D0000}"/>
    <cellStyle name="Normal 2 2 10 2 2 5" xfId="7605" xr:uid="{00000000-0005-0000-0000-00003A1D0000}"/>
    <cellStyle name="Normal 2 2 10 2 2 5 10" xfId="7606" xr:uid="{00000000-0005-0000-0000-00003B1D0000}"/>
    <cellStyle name="Normal 2 2 10 2 2 5 2" xfId="7607" xr:uid="{00000000-0005-0000-0000-00003C1D0000}"/>
    <cellStyle name="Normal 2 2 10 2 2 5 3" xfId="7608" xr:uid="{00000000-0005-0000-0000-00003D1D0000}"/>
    <cellStyle name="Normal 2 2 10 2 2 5 4" xfId="7609" xr:uid="{00000000-0005-0000-0000-00003E1D0000}"/>
    <cellStyle name="Normal 2 2 10 2 2 5 5" xfId="7610" xr:uid="{00000000-0005-0000-0000-00003F1D0000}"/>
    <cellStyle name="Normal 2 2 10 2 2 5 6" xfId="7611" xr:uid="{00000000-0005-0000-0000-0000401D0000}"/>
    <cellStyle name="Normal 2 2 10 2 2 5 7" xfId="7612" xr:uid="{00000000-0005-0000-0000-0000411D0000}"/>
    <cellStyle name="Normal 2 2 10 2 2 5 8" xfId="7613" xr:uid="{00000000-0005-0000-0000-0000421D0000}"/>
    <cellStyle name="Normal 2 2 10 2 2 5 9" xfId="7614" xr:uid="{00000000-0005-0000-0000-0000431D0000}"/>
    <cellStyle name="Normal 2 2 10 2 2 6" xfId="7615" xr:uid="{00000000-0005-0000-0000-0000441D0000}"/>
    <cellStyle name="Normal 2 2 10 2 2 7" xfId="7616" xr:uid="{00000000-0005-0000-0000-0000451D0000}"/>
    <cellStyle name="Normal 2 2 10 2 2 8" xfId="7617" xr:uid="{00000000-0005-0000-0000-0000461D0000}"/>
    <cellStyle name="Normal 2 2 10 2 2 9" xfId="7618" xr:uid="{00000000-0005-0000-0000-0000471D0000}"/>
    <cellStyle name="Normal 2 2 10 2 20" xfId="7619" xr:uid="{00000000-0005-0000-0000-0000481D0000}"/>
    <cellStyle name="Normal 2 2 10 2 20 10" xfId="7620" xr:uid="{00000000-0005-0000-0000-0000491D0000}"/>
    <cellStyle name="Normal 2 2 10 2 20 11" xfId="7621" xr:uid="{00000000-0005-0000-0000-00004A1D0000}"/>
    <cellStyle name="Normal 2 2 10 2 20 12" xfId="7622" xr:uid="{00000000-0005-0000-0000-00004B1D0000}"/>
    <cellStyle name="Normal 2 2 10 2 20 13" xfId="7623" xr:uid="{00000000-0005-0000-0000-00004C1D0000}"/>
    <cellStyle name="Normal 2 2 10 2 20 14" xfId="7624" xr:uid="{00000000-0005-0000-0000-00004D1D0000}"/>
    <cellStyle name="Normal 2 2 10 2 20 2" xfId="7625" xr:uid="{00000000-0005-0000-0000-00004E1D0000}"/>
    <cellStyle name="Normal 2 2 10 2 20 2 10" xfId="7626" xr:uid="{00000000-0005-0000-0000-00004F1D0000}"/>
    <cellStyle name="Normal 2 2 10 2 20 2 2" xfId="7627" xr:uid="{00000000-0005-0000-0000-0000501D0000}"/>
    <cellStyle name="Normal 2 2 10 2 20 2 3" xfId="7628" xr:uid="{00000000-0005-0000-0000-0000511D0000}"/>
    <cellStyle name="Normal 2 2 10 2 20 2 4" xfId="7629" xr:uid="{00000000-0005-0000-0000-0000521D0000}"/>
    <cellStyle name="Normal 2 2 10 2 20 2 5" xfId="7630" xr:uid="{00000000-0005-0000-0000-0000531D0000}"/>
    <cellStyle name="Normal 2 2 10 2 20 2 6" xfId="7631" xr:uid="{00000000-0005-0000-0000-0000541D0000}"/>
    <cellStyle name="Normal 2 2 10 2 20 2 7" xfId="7632" xr:uid="{00000000-0005-0000-0000-0000551D0000}"/>
    <cellStyle name="Normal 2 2 10 2 20 2 8" xfId="7633" xr:uid="{00000000-0005-0000-0000-0000561D0000}"/>
    <cellStyle name="Normal 2 2 10 2 20 2 9" xfId="7634" xr:uid="{00000000-0005-0000-0000-0000571D0000}"/>
    <cellStyle name="Normal 2 2 10 2 20 3" xfId="7635" xr:uid="{00000000-0005-0000-0000-0000581D0000}"/>
    <cellStyle name="Normal 2 2 10 2 20 3 10" xfId="7636" xr:uid="{00000000-0005-0000-0000-0000591D0000}"/>
    <cellStyle name="Normal 2 2 10 2 20 3 2" xfId="7637" xr:uid="{00000000-0005-0000-0000-00005A1D0000}"/>
    <cellStyle name="Normal 2 2 10 2 20 3 3" xfId="7638" xr:uid="{00000000-0005-0000-0000-00005B1D0000}"/>
    <cellStyle name="Normal 2 2 10 2 20 3 4" xfId="7639" xr:uid="{00000000-0005-0000-0000-00005C1D0000}"/>
    <cellStyle name="Normal 2 2 10 2 20 3 5" xfId="7640" xr:uid="{00000000-0005-0000-0000-00005D1D0000}"/>
    <cellStyle name="Normal 2 2 10 2 20 3 6" xfId="7641" xr:uid="{00000000-0005-0000-0000-00005E1D0000}"/>
    <cellStyle name="Normal 2 2 10 2 20 3 7" xfId="7642" xr:uid="{00000000-0005-0000-0000-00005F1D0000}"/>
    <cellStyle name="Normal 2 2 10 2 20 3 8" xfId="7643" xr:uid="{00000000-0005-0000-0000-0000601D0000}"/>
    <cellStyle name="Normal 2 2 10 2 20 3 9" xfId="7644" xr:uid="{00000000-0005-0000-0000-0000611D0000}"/>
    <cellStyle name="Normal 2 2 10 2 20 4" xfId="7645" xr:uid="{00000000-0005-0000-0000-0000621D0000}"/>
    <cellStyle name="Normal 2 2 10 2 20 4 10" xfId="7646" xr:uid="{00000000-0005-0000-0000-0000631D0000}"/>
    <cellStyle name="Normal 2 2 10 2 20 4 2" xfId="7647" xr:uid="{00000000-0005-0000-0000-0000641D0000}"/>
    <cellStyle name="Normal 2 2 10 2 20 4 3" xfId="7648" xr:uid="{00000000-0005-0000-0000-0000651D0000}"/>
    <cellStyle name="Normal 2 2 10 2 20 4 4" xfId="7649" xr:uid="{00000000-0005-0000-0000-0000661D0000}"/>
    <cellStyle name="Normal 2 2 10 2 20 4 5" xfId="7650" xr:uid="{00000000-0005-0000-0000-0000671D0000}"/>
    <cellStyle name="Normal 2 2 10 2 20 4 6" xfId="7651" xr:uid="{00000000-0005-0000-0000-0000681D0000}"/>
    <cellStyle name="Normal 2 2 10 2 20 4 7" xfId="7652" xr:uid="{00000000-0005-0000-0000-0000691D0000}"/>
    <cellStyle name="Normal 2 2 10 2 20 4 8" xfId="7653" xr:uid="{00000000-0005-0000-0000-00006A1D0000}"/>
    <cellStyle name="Normal 2 2 10 2 20 4 9" xfId="7654" xr:uid="{00000000-0005-0000-0000-00006B1D0000}"/>
    <cellStyle name="Normal 2 2 10 2 20 5" xfId="7655" xr:uid="{00000000-0005-0000-0000-00006C1D0000}"/>
    <cellStyle name="Normal 2 2 10 2 20 5 10" xfId="7656" xr:uid="{00000000-0005-0000-0000-00006D1D0000}"/>
    <cellStyle name="Normal 2 2 10 2 20 5 2" xfId="7657" xr:uid="{00000000-0005-0000-0000-00006E1D0000}"/>
    <cellStyle name="Normal 2 2 10 2 20 5 3" xfId="7658" xr:uid="{00000000-0005-0000-0000-00006F1D0000}"/>
    <cellStyle name="Normal 2 2 10 2 20 5 4" xfId="7659" xr:uid="{00000000-0005-0000-0000-0000701D0000}"/>
    <cellStyle name="Normal 2 2 10 2 20 5 5" xfId="7660" xr:uid="{00000000-0005-0000-0000-0000711D0000}"/>
    <cellStyle name="Normal 2 2 10 2 20 5 6" xfId="7661" xr:uid="{00000000-0005-0000-0000-0000721D0000}"/>
    <cellStyle name="Normal 2 2 10 2 20 5 7" xfId="7662" xr:uid="{00000000-0005-0000-0000-0000731D0000}"/>
    <cellStyle name="Normal 2 2 10 2 20 5 8" xfId="7663" xr:uid="{00000000-0005-0000-0000-0000741D0000}"/>
    <cellStyle name="Normal 2 2 10 2 20 5 9" xfId="7664" xr:uid="{00000000-0005-0000-0000-0000751D0000}"/>
    <cellStyle name="Normal 2 2 10 2 20 6" xfId="7665" xr:uid="{00000000-0005-0000-0000-0000761D0000}"/>
    <cellStyle name="Normal 2 2 10 2 20 7" xfId="7666" xr:uid="{00000000-0005-0000-0000-0000771D0000}"/>
    <cellStyle name="Normal 2 2 10 2 20 8" xfId="7667" xr:uid="{00000000-0005-0000-0000-0000781D0000}"/>
    <cellStyle name="Normal 2 2 10 2 20 9" xfId="7668" xr:uid="{00000000-0005-0000-0000-0000791D0000}"/>
    <cellStyle name="Normal 2 2 10 2 21" xfId="7669" xr:uid="{00000000-0005-0000-0000-00007A1D0000}"/>
    <cellStyle name="Normal 2 2 10 2 21 10" xfId="7670" xr:uid="{00000000-0005-0000-0000-00007B1D0000}"/>
    <cellStyle name="Normal 2 2 10 2 21 11" xfId="7671" xr:uid="{00000000-0005-0000-0000-00007C1D0000}"/>
    <cellStyle name="Normal 2 2 10 2 21 12" xfId="7672" xr:uid="{00000000-0005-0000-0000-00007D1D0000}"/>
    <cellStyle name="Normal 2 2 10 2 21 13" xfId="7673" xr:uid="{00000000-0005-0000-0000-00007E1D0000}"/>
    <cellStyle name="Normal 2 2 10 2 21 14" xfId="7674" xr:uid="{00000000-0005-0000-0000-00007F1D0000}"/>
    <cellStyle name="Normal 2 2 10 2 21 2" xfId="7675" xr:uid="{00000000-0005-0000-0000-0000801D0000}"/>
    <cellStyle name="Normal 2 2 10 2 21 2 10" xfId="7676" xr:uid="{00000000-0005-0000-0000-0000811D0000}"/>
    <cellStyle name="Normal 2 2 10 2 21 2 2" xfId="7677" xr:uid="{00000000-0005-0000-0000-0000821D0000}"/>
    <cellStyle name="Normal 2 2 10 2 21 2 3" xfId="7678" xr:uid="{00000000-0005-0000-0000-0000831D0000}"/>
    <cellStyle name="Normal 2 2 10 2 21 2 4" xfId="7679" xr:uid="{00000000-0005-0000-0000-0000841D0000}"/>
    <cellStyle name="Normal 2 2 10 2 21 2 5" xfId="7680" xr:uid="{00000000-0005-0000-0000-0000851D0000}"/>
    <cellStyle name="Normal 2 2 10 2 21 2 6" xfId="7681" xr:uid="{00000000-0005-0000-0000-0000861D0000}"/>
    <cellStyle name="Normal 2 2 10 2 21 2 7" xfId="7682" xr:uid="{00000000-0005-0000-0000-0000871D0000}"/>
    <cellStyle name="Normal 2 2 10 2 21 2 8" xfId="7683" xr:uid="{00000000-0005-0000-0000-0000881D0000}"/>
    <cellStyle name="Normal 2 2 10 2 21 2 9" xfId="7684" xr:uid="{00000000-0005-0000-0000-0000891D0000}"/>
    <cellStyle name="Normal 2 2 10 2 21 3" xfId="7685" xr:uid="{00000000-0005-0000-0000-00008A1D0000}"/>
    <cellStyle name="Normal 2 2 10 2 21 3 10" xfId="7686" xr:uid="{00000000-0005-0000-0000-00008B1D0000}"/>
    <cellStyle name="Normal 2 2 10 2 21 3 2" xfId="7687" xr:uid="{00000000-0005-0000-0000-00008C1D0000}"/>
    <cellStyle name="Normal 2 2 10 2 21 3 3" xfId="7688" xr:uid="{00000000-0005-0000-0000-00008D1D0000}"/>
    <cellStyle name="Normal 2 2 10 2 21 3 4" xfId="7689" xr:uid="{00000000-0005-0000-0000-00008E1D0000}"/>
    <cellStyle name="Normal 2 2 10 2 21 3 5" xfId="7690" xr:uid="{00000000-0005-0000-0000-00008F1D0000}"/>
    <cellStyle name="Normal 2 2 10 2 21 3 6" xfId="7691" xr:uid="{00000000-0005-0000-0000-0000901D0000}"/>
    <cellStyle name="Normal 2 2 10 2 21 3 7" xfId="7692" xr:uid="{00000000-0005-0000-0000-0000911D0000}"/>
    <cellStyle name="Normal 2 2 10 2 21 3 8" xfId="7693" xr:uid="{00000000-0005-0000-0000-0000921D0000}"/>
    <cellStyle name="Normal 2 2 10 2 21 3 9" xfId="7694" xr:uid="{00000000-0005-0000-0000-0000931D0000}"/>
    <cellStyle name="Normal 2 2 10 2 21 4" xfId="7695" xr:uid="{00000000-0005-0000-0000-0000941D0000}"/>
    <cellStyle name="Normal 2 2 10 2 21 4 10" xfId="7696" xr:uid="{00000000-0005-0000-0000-0000951D0000}"/>
    <cellStyle name="Normal 2 2 10 2 21 4 2" xfId="7697" xr:uid="{00000000-0005-0000-0000-0000961D0000}"/>
    <cellStyle name="Normal 2 2 10 2 21 4 3" xfId="7698" xr:uid="{00000000-0005-0000-0000-0000971D0000}"/>
    <cellStyle name="Normal 2 2 10 2 21 4 4" xfId="7699" xr:uid="{00000000-0005-0000-0000-0000981D0000}"/>
    <cellStyle name="Normal 2 2 10 2 21 4 5" xfId="7700" xr:uid="{00000000-0005-0000-0000-0000991D0000}"/>
    <cellStyle name="Normal 2 2 10 2 21 4 6" xfId="7701" xr:uid="{00000000-0005-0000-0000-00009A1D0000}"/>
    <cellStyle name="Normal 2 2 10 2 21 4 7" xfId="7702" xr:uid="{00000000-0005-0000-0000-00009B1D0000}"/>
    <cellStyle name="Normal 2 2 10 2 21 4 8" xfId="7703" xr:uid="{00000000-0005-0000-0000-00009C1D0000}"/>
    <cellStyle name="Normal 2 2 10 2 21 4 9" xfId="7704" xr:uid="{00000000-0005-0000-0000-00009D1D0000}"/>
    <cellStyle name="Normal 2 2 10 2 21 5" xfId="7705" xr:uid="{00000000-0005-0000-0000-00009E1D0000}"/>
    <cellStyle name="Normal 2 2 10 2 21 5 10" xfId="7706" xr:uid="{00000000-0005-0000-0000-00009F1D0000}"/>
    <cellStyle name="Normal 2 2 10 2 21 5 2" xfId="7707" xr:uid="{00000000-0005-0000-0000-0000A01D0000}"/>
    <cellStyle name="Normal 2 2 10 2 21 5 3" xfId="7708" xr:uid="{00000000-0005-0000-0000-0000A11D0000}"/>
    <cellStyle name="Normal 2 2 10 2 21 5 4" xfId="7709" xr:uid="{00000000-0005-0000-0000-0000A21D0000}"/>
    <cellStyle name="Normal 2 2 10 2 21 5 5" xfId="7710" xr:uid="{00000000-0005-0000-0000-0000A31D0000}"/>
    <cellStyle name="Normal 2 2 10 2 21 5 6" xfId="7711" xr:uid="{00000000-0005-0000-0000-0000A41D0000}"/>
    <cellStyle name="Normal 2 2 10 2 21 5 7" xfId="7712" xr:uid="{00000000-0005-0000-0000-0000A51D0000}"/>
    <cellStyle name="Normal 2 2 10 2 21 5 8" xfId="7713" xr:uid="{00000000-0005-0000-0000-0000A61D0000}"/>
    <cellStyle name="Normal 2 2 10 2 21 5 9" xfId="7714" xr:uid="{00000000-0005-0000-0000-0000A71D0000}"/>
    <cellStyle name="Normal 2 2 10 2 21 6" xfId="7715" xr:uid="{00000000-0005-0000-0000-0000A81D0000}"/>
    <cellStyle name="Normal 2 2 10 2 21 7" xfId="7716" xr:uid="{00000000-0005-0000-0000-0000A91D0000}"/>
    <cellStyle name="Normal 2 2 10 2 21 8" xfId="7717" xr:uid="{00000000-0005-0000-0000-0000AA1D0000}"/>
    <cellStyle name="Normal 2 2 10 2 21 9" xfId="7718" xr:uid="{00000000-0005-0000-0000-0000AB1D0000}"/>
    <cellStyle name="Normal 2 2 10 2 22" xfId="7719" xr:uid="{00000000-0005-0000-0000-0000AC1D0000}"/>
    <cellStyle name="Normal 2 2 10 2 22 10" xfId="7720" xr:uid="{00000000-0005-0000-0000-0000AD1D0000}"/>
    <cellStyle name="Normal 2 2 10 2 22 11" xfId="7721" xr:uid="{00000000-0005-0000-0000-0000AE1D0000}"/>
    <cellStyle name="Normal 2 2 10 2 22 12" xfId="7722" xr:uid="{00000000-0005-0000-0000-0000AF1D0000}"/>
    <cellStyle name="Normal 2 2 10 2 22 13" xfId="7723" xr:uid="{00000000-0005-0000-0000-0000B01D0000}"/>
    <cellStyle name="Normal 2 2 10 2 22 14" xfId="7724" xr:uid="{00000000-0005-0000-0000-0000B11D0000}"/>
    <cellStyle name="Normal 2 2 10 2 22 2" xfId="7725" xr:uid="{00000000-0005-0000-0000-0000B21D0000}"/>
    <cellStyle name="Normal 2 2 10 2 22 2 10" xfId="7726" xr:uid="{00000000-0005-0000-0000-0000B31D0000}"/>
    <cellStyle name="Normal 2 2 10 2 22 2 2" xfId="7727" xr:uid="{00000000-0005-0000-0000-0000B41D0000}"/>
    <cellStyle name="Normal 2 2 10 2 22 2 3" xfId="7728" xr:uid="{00000000-0005-0000-0000-0000B51D0000}"/>
    <cellStyle name="Normal 2 2 10 2 22 2 4" xfId="7729" xr:uid="{00000000-0005-0000-0000-0000B61D0000}"/>
    <cellStyle name="Normal 2 2 10 2 22 2 5" xfId="7730" xr:uid="{00000000-0005-0000-0000-0000B71D0000}"/>
    <cellStyle name="Normal 2 2 10 2 22 2 6" xfId="7731" xr:uid="{00000000-0005-0000-0000-0000B81D0000}"/>
    <cellStyle name="Normal 2 2 10 2 22 2 7" xfId="7732" xr:uid="{00000000-0005-0000-0000-0000B91D0000}"/>
    <cellStyle name="Normal 2 2 10 2 22 2 8" xfId="7733" xr:uid="{00000000-0005-0000-0000-0000BA1D0000}"/>
    <cellStyle name="Normal 2 2 10 2 22 2 9" xfId="7734" xr:uid="{00000000-0005-0000-0000-0000BB1D0000}"/>
    <cellStyle name="Normal 2 2 10 2 22 3" xfId="7735" xr:uid="{00000000-0005-0000-0000-0000BC1D0000}"/>
    <cellStyle name="Normal 2 2 10 2 22 3 10" xfId="7736" xr:uid="{00000000-0005-0000-0000-0000BD1D0000}"/>
    <cellStyle name="Normal 2 2 10 2 22 3 2" xfId="7737" xr:uid="{00000000-0005-0000-0000-0000BE1D0000}"/>
    <cellStyle name="Normal 2 2 10 2 22 3 3" xfId="7738" xr:uid="{00000000-0005-0000-0000-0000BF1D0000}"/>
    <cellStyle name="Normal 2 2 10 2 22 3 4" xfId="7739" xr:uid="{00000000-0005-0000-0000-0000C01D0000}"/>
    <cellStyle name="Normal 2 2 10 2 22 3 5" xfId="7740" xr:uid="{00000000-0005-0000-0000-0000C11D0000}"/>
    <cellStyle name="Normal 2 2 10 2 22 3 6" xfId="7741" xr:uid="{00000000-0005-0000-0000-0000C21D0000}"/>
    <cellStyle name="Normal 2 2 10 2 22 3 7" xfId="7742" xr:uid="{00000000-0005-0000-0000-0000C31D0000}"/>
    <cellStyle name="Normal 2 2 10 2 22 3 8" xfId="7743" xr:uid="{00000000-0005-0000-0000-0000C41D0000}"/>
    <cellStyle name="Normal 2 2 10 2 22 3 9" xfId="7744" xr:uid="{00000000-0005-0000-0000-0000C51D0000}"/>
    <cellStyle name="Normal 2 2 10 2 22 4" xfId="7745" xr:uid="{00000000-0005-0000-0000-0000C61D0000}"/>
    <cellStyle name="Normal 2 2 10 2 22 4 10" xfId="7746" xr:uid="{00000000-0005-0000-0000-0000C71D0000}"/>
    <cellStyle name="Normal 2 2 10 2 22 4 2" xfId="7747" xr:uid="{00000000-0005-0000-0000-0000C81D0000}"/>
    <cellStyle name="Normal 2 2 10 2 22 4 3" xfId="7748" xr:uid="{00000000-0005-0000-0000-0000C91D0000}"/>
    <cellStyle name="Normal 2 2 10 2 22 4 4" xfId="7749" xr:uid="{00000000-0005-0000-0000-0000CA1D0000}"/>
    <cellStyle name="Normal 2 2 10 2 22 4 5" xfId="7750" xr:uid="{00000000-0005-0000-0000-0000CB1D0000}"/>
    <cellStyle name="Normal 2 2 10 2 22 4 6" xfId="7751" xr:uid="{00000000-0005-0000-0000-0000CC1D0000}"/>
    <cellStyle name="Normal 2 2 10 2 22 4 7" xfId="7752" xr:uid="{00000000-0005-0000-0000-0000CD1D0000}"/>
    <cellStyle name="Normal 2 2 10 2 22 4 8" xfId="7753" xr:uid="{00000000-0005-0000-0000-0000CE1D0000}"/>
    <cellStyle name="Normal 2 2 10 2 22 4 9" xfId="7754" xr:uid="{00000000-0005-0000-0000-0000CF1D0000}"/>
    <cellStyle name="Normal 2 2 10 2 22 5" xfId="7755" xr:uid="{00000000-0005-0000-0000-0000D01D0000}"/>
    <cellStyle name="Normal 2 2 10 2 22 5 10" xfId="7756" xr:uid="{00000000-0005-0000-0000-0000D11D0000}"/>
    <cellStyle name="Normal 2 2 10 2 22 5 2" xfId="7757" xr:uid="{00000000-0005-0000-0000-0000D21D0000}"/>
    <cellStyle name="Normal 2 2 10 2 22 5 3" xfId="7758" xr:uid="{00000000-0005-0000-0000-0000D31D0000}"/>
    <cellStyle name="Normal 2 2 10 2 22 5 4" xfId="7759" xr:uid="{00000000-0005-0000-0000-0000D41D0000}"/>
    <cellStyle name="Normal 2 2 10 2 22 5 5" xfId="7760" xr:uid="{00000000-0005-0000-0000-0000D51D0000}"/>
    <cellStyle name="Normal 2 2 10 2 22 5 6" xfId="7761" xr:uid="{00000000-0005-0000-0000-0000D61D0000}"/>
    <cellStyle name="Normal 2 2 10 2 22 5 7" xfId="7762" xr:uid="{00000000-0005-0000-0000-0000D71D0000}"/>
    <cellStyle name="Normal 2 2 10 2 22 5 8" xfId="7763" xr:uid="{00000000-0005-0000-0000-0000D81D0000}"/>
    <cellStyle name="Normal 2 2 10 2 22 5 9" xfId="7764" xr:uid="{00000000-0005-0000-0000-0000D91D0000}"/>
    <cellStyle name="Normal 2 2 10 2 22 6" xfId="7765" xr:uid="{00000000-0005-0000-0000-0000DA1D0000}"/>
    <cellStyle name="Normal 2 2 10 2 22 7" xfId="7766" xr:uid="{00000000-0005-0000-0000-0000DB1D0000}"/>
    <cellStyle name="Normal 2 2 10 2 22 8" xfId="7767" xr:uid="{00000000-0005-0000-0000-0000DC1D0000}"/>
    <cellStyle name="Normal 2 2 10 2 22 9" xfId="7768" xr:uid="{00000000-0005-0000-0000-0000DD1D0000}"/>
    <cellStyle name="Normal 2 2 10 2 23" xfId="7769" xr:uid="{00000000-0005-0000-0000-0000DE1D0000}"/>
    <cellStyle name="Normal 2 2 10 2 23 10" xfId="7770" xr:uid="{00000000-0005-0000-0000-0000DF1D0000}"/>
    <cellStyle name="Normal 2 2 10 2 23 11" xfId="7771" xr:uid="{00000000-0005-0000-0000-0000E01D0000}"/>
    <cellStyle name="Normal 2 2 10 2 23 12" xfId="7772" xr:uid="{00000000-0005-0000-0000-0000E11D0000}"/>
    <cellStyle name="Normal 2 2 10 2 23 13" xfId="7773" xr:uid="{00000000-0005-0000-0000-0000E21D0000}"/>
    <cellStyle name="Normal 2 2 10 2 23 14" xfId="7774" xr:uid="{00000000-0005-0000-0000-0000E31D0000}"/>
    <cellStyle name="Normal 2 2 10 2 23 2" xfId="7775" xr:uid="{00000000-0005-0000-0000-0000E41D0000}"/>
    <cellStyle name="Normal 2 2 10 2 23 2 10" xfId="7776" xr:uid="{00000000-0005-0000-0000-0000E51D0000}"/>
    <cellStyle name="Normal 2 2 10 2 23 2 2" xfId="7777" xr:uid="{00000000-0005-0000-0000-0000E61D0000}"/>
    <cellStyle name="Normal 2 2 10 2 23 2 3" xfId="7778" xr:uid="{00000000-0005-0000-0000-0000E71D0000}"/>
    <cellStyle name="Normal 2 2 10 2 23 2 4" xfId="7779" xr:uid="{00000000-0005-0000-0000-0000E81D0000}"/>
    <cellStyle name="Normal 2 2 10 2 23 2 5" xfId="7780" xr:uid="{00000000-0005-0000-0000-0000E91D0000}"/>
    <cellStyle name="Normal 2 2 10 2 23 2 6" xfId="7781" xr:uid="{00000000-0005-0000-0000-0000EA1D0000}"/>
    <cellStyle name="Normal 2 2 10 2 23 2 7" xfId="7782" xr:uid="{00000000-0005-0000-0000-0000EB1D0000}"/>
    <cellStyle name="Normal 2 2 10 2 23 2 8" xfId="7783" xr:uid="{00000000-0005-0000-0000-0000EC1D0000}"/>
    <cellStyle name="Normal 2 2 10 2 23 2 9" xfId="7784" xr:uid="{00000000-0005-0000-0000-0000ED1D0000}"/>
    <cellStyle name="Normal 2 2 10 2 23 3" xfId="7785" xr:uid="{00000000-0005-0000-0000-0000EE1D0000}"/>
    <cellStyle name="Normal 2 2 10 2 23 3 10" xfId="7786" xr:uid="{00000000-0005-0000-0000-0000EF1D0000}"/>
    <cellStyle name="Normal 2 2 10 2 23 3 2" xfId="7787" xr:uid="{00000000-0005-0000-0000-0000F01D0000}"/>
    <cellStyle name="Normal 2 2 10 2 23 3 3" xfId="7788" xr:uid="{00000000-0005-0000-0000-0000F11D0000}"/>
    <cellStyle name="Normal 2 2 10 2 23 3 4" xfId="7789" xr:uid="{00000000-0005-0000-0000-0000F21D0000}"/>
    <cellStyle name="Normal 2 2 10 2 23 3 5" xfId="7790" xr:uid="{00000000-0005-0000-0000-0000F31D0000}"/>
    <cellStyle name="Normal 2 2 10 2 23 3 6" xfId="7791" xr:uid="{00000000-0005-0000-0000-0000F41D0000}"/>
    <cellStyle name="Normal 2 2 10 2 23 3 7" xfId="7792" xr:uid="{00000000-0005-0000-0000-0000F51D0000}"/>
    <cellStyle name="Normal 2 2 10 2 23 3 8" xfId="7793" xr:uid="{00000000-0005-0000-0000-0000F61D0000}"/>
    <cellStyle name="Normal 2 2 10 2 23 3 9" xfId="7794" xr:uid="{00000000-0005-0000-0000-0000F71D0000}"/>
    <cellStyle name="Normal 2 2 10 2 23 4" xfId="7795" xr:uid="{00000000-0005-0000-0000-0000F81D0000}"/>
    <cellStyle name="Normal 2 2 10 2 23 4 10" xfId="7796" xr:uid="{00000000-0005-0000-0000-0000F91D0000}"/>
    <cellStyle name="Normal 2 2 10 2 23 4 2" xfId="7797" xr:uid="{00000000-0005-0000-0000-0000FA1D0000}"/>
    <cellStyle name="Normal 2 2 10 2 23 4 3" xfId="7798" xr:uid="{00000000-0005-0000-0000-0000FB1D0000}"/>
    <cellStyle name="Normal 2 2 10 2 23 4 4" xfId="7799" xr:uid="{00000000-0005-0000-0000-0000FC1D0000}"/>
    <cellStyle name="Normal 2 2 10 2 23 4 5" xfId="7800" xr:uid="{00000000-0005-0000-0000-0000FD1D0000}"/>
    <cellStyle name="Normal 2 2 10 2 23 4 6" xfId="7801" xr:uid="{00000000-0005-0000-0000-0000FE1D0000}"/>
    <cellStyle name="Normal 2 2 10 2 23 4 7" xfId="7802" xr:uid="{00000000-0005-0000-0000-0000FF1D0000}"/>
    <cellStyle name="Normal 2 2 10 2 23 4 8" xfId="7803" xr:uid="{00000000-0005-0000-0000-0000001E0000}"/>
    <cellStyle name="Normal 2 2 10 2 23 4 9" xfId="7804" xr:uid="{00000000-0005-0000-0000-0000011E0000}"/>
    <cellStyle name="Normal 2 2 10 2 23 5" xfId="7805" xr:uid="{00000000-0005-0000-0000-0000021E0000}"/>
    <cellStyle name="Normal 2 2 10 2 23 5 10" xfId="7806" xr:uid="{00000000-0005-0000-0000-0000031E0000}"/>
    <cellStyle name="Normal 2 2 10 2 23 5 2" xfId="7807" xr:uid="{00000000-0005-0000-0000-0000041E0000}"/>
    <cellStyle name="Normal 2 2 10 2 23 5 3" xfId="7808" xr:uid="{00000000-0005-0000-0000-0000051E0000}"/>
    <cellStyle name="Normal 2 2 10 2 23 5 4" xfId="7809" xr:uid="{00000000-0005-0000-0000-0000061E0000}"/>
    <cellStyle name="Normal 2 2 10 2 23 5 5" xfId="7810" xr:uid="{00000000-0005-0000-0000-0000071E0000}"/>
    <cellStyle name="Normal 2 2 10 2 23 5 6" xfId="7811" xr:uid="{00000000-0005-0000-0000-0000081E0000}"/>
    <cellStyle name="Normal 2 2 10 2 23 5 7" xfId="7812" xr:uid="{00000000-0005-0000-0000-0000091E0000}"/>
    <cellStyle name="Normal 2 2 10 2 23 5 8" xfId="7813" xr:uid="{00000000-0005-0000-0000-00000A1E0000}"/>
    <cellStyle name="Normal 2 2 10 2 23 5 9" xfId="7814" xr:uid="{00000000-0005-0000-0000-00000B1E0000}"/>
    <cellStyle name="Normal 2 2 10 2 23 6" xfId="7815" xr:uid="{00000000-0005-0000-0000-00000C1E0000}"/>
    <cellStyle name="Normal 2 2 10 2 23 7" xfId="7816" xr:uid="{00000000-0005-0000-0000-00000D1E0000}"/>
    <cellStyle name="Normal 2 2 10 2 23 8" xfId="7817" xr:uid="{00000000-0005-0000-0000-00000E1E0000}"/>
    <cellStyle name="Normal 2 2 10 2 23 9" xfId="7818" xr:uid="{00000000-0005-0000-0000-00000F1E0000}"/>
    <cellStyle name="Normal 2 2 10 2 24" xfId="7819" xr:uid="{00000000-0005-0000-0000-0000101E0000}"/>
    <cellStyle name="Normal 2 2 10 2 24 10" xfId="7820" xr:uid="{00000000-0005-0000-0000-0000111E0000}"/>
    <cellStyle name="Normal 2 2 10 2 24 11" xfId="7821" xr:uid="{00000000-0005-0000-0000-0000121E0000}"/>
    <cellStyle name="Normal 2 2 10 2 24 12" xfId="7822" xr:uid="{00000000-0005-0000-0000-0000131E0000}"/>
    <cellStyle name="Normal 2 2 10 2 24 13" xfId="7823" xr:uid="{00000000-0005-0000-0000-0000141E0000}"/>
    <cellStyle name="Normal 2 2 10 2 24 14" xfId="7824" xr:uid="{00000000-0005-0000-0000-0000151E0000}"/>
    <cellStyle name="Normal 2 2 10 2 24 2" xfId="7825" xr:uid="{00000000-0005-0000-0000-0000161E0000}"/>
    <cellStyle name="Normal 2 2 10 2 24 2 10" xfId="7826" xr:uid="{00000000-0005-0000-0000-0000171E0000}"/>
    <cellStyle name="Normal 2 2 10 2 24 2 2" xfId="7827" xr:uid="{00000000-0005-0000-0000-0000181E0000}"/>
    <cellStyle name="Normal 2 2 10 2 24 2 3" xfId="7828" xr:uid="{00000000-0005-0000-0000-0000191E0000}"/>
    <cellStyle name="Normal 2 2 10 2 24 2 4" xfId="7829" xr:uid="{00000000-0005-0000-0000-00001A1E0000}"/>
    <cellStyle name="Normal 2 2 10 2 24 2 5" xfId="7830" xr:uid="{00000000-0005-0000-0000-00001B1E0000}"/>
    <cellStyle name="Normal 2 2 10 2 24 2 6" xfId="7831" xr:uid="{00000000-0005-0000-0000-00001C1E0000}"/>
    <cellStyle name="Normal 2 2 10 2 24 2 7" xfId="7832" xr:uid="{00000000-0005-0000-0000-00001D1E0000}"/>
    <cellStyle name="Normal 2 2 10 2 24 2 8" xfId="7833" xr:uid="{00000000-0005-0000-0000-00001E1E0000}"/>
    <cellStyle name="Normal 2 2 10 2 24 2 9" xfId="7834" xr:uid="{00000000-0005-0000-0000-00001F1E0000}"/>
    <cellStyle name="Normal 2 2 10 2 24 3" xfId="7835" xr:uid="{00000000-0005-0000-0000-0000201E0000}"/>
    <cellStyle name="Normal 2 2 10 2 24 3 10" xfId="7836" xr:uid="{00000000-0005-0000-0000-0000211E0000}"/>
    <cellStyle name="Normal 2 2 10 2 24 3 2" xfId="7837" xr:uid="{00000000-0005-0000-0000-0000221E0000}"/>
    <cellStyle name="Normal 2 2 10 2 24 3 3" xfId="7838" xr:uid="{00000000-0005-0000-0000-0000231E0000}"/>
    <cellStyle name="Normal 2 2 10 2 24 3 4" xfId="7839" xr:uid="{00000000-0005-0000-0000-0000241E0000}"/>
    <cellStyle name="Normal 2 2 10 2 24 3 5" xfId="7840" xr:uid="{00000000-0005-0000-0000-0000251E0000}"/>
    <cellStyle name="Normal 2 2 10 2 24 3 6" xfId="7841" xr:uid="{00000000-0005-0000-0000-0000261E0000}"/>
    <cellStyle name="Normal 2 2 10 2 24 3 7" xfId="7842" xr:uid="{00000000-0005-0000-0000-0000271E0000}"/>
    <cellStyle name="Normal 2 2 10 2 24 3 8" xfId="7843" xr:uid="{00000000-0005-0000-0000-0000281E0000}"/>
    <cellStyle name="Normal 2 2 10 2 24 3 9" xfId="7844" xr:uid="{00000000-0005-0000-0000-0000291E0000}"/>
    <cellStyle name="Normal 2 2 10 2 24 4" xfId="7845" xr:uid="{00000000-0005-0000-0000-00002A1E0000}"/>
    <cellStyle name="Normal 2 2 10 2 24 4 10" xfId="7846" xr:uid="{00000000-0005-0000-0000-00002B1E0000}"/>
    <cellStyle name="Normal 2 2 10 2 24 4 2" xfId="7847" xr:uid="{00000000-0005-0000-0000-00002C1E0000}"/>
    <cellStyle name="Normal 2 2 10 2 24 4 3" xfId="7848" xr:uid="{00000000-0005-0000-0000-00002D1E0000}"/>
    <cellStyle name="Normal 2 2 10 2 24 4 4" xfId="7849" xr:uid="{00000000-0005-0000-0000-00002E1E0000}"/>
    <cellStyle name="Normal 2 2 10 2 24 4 5" xfId="7850" xr:uid="{00000000-0005-0000-0000-00002F1E0000}"/>
    <cellStyle name="Normal 2 2 10 2 24 4 6" xfId="7851" xr:uid="{00000000-0005-0000-0000-0000301E0000}"/>
    <cellStyle name="Normal 2 2 10 2 24 4 7" xfId="7852" xr:uid="{00000000-0005-0000-0000-0000311E0000}"/>
    <cellStyle name="Normal 2 2 10 2 24 4 8" xfId="7853" xr:uid="{00000000-0005-0000-0000-0000321E0000}"/>
    <cellStyle name="Normal 2 2 10 2 24 4 9" xfId="7854" xr:uid="{00000000-0005-0000-0000-0000331E0000}"/>
    <cellStyle name="Normal 2 2 10 2 24 5" xfId="7855" xr:uid="{00000000-0005-0000-0000-0000341E0000}"/>
    <cellStyle name="Normal 2 2 10 2 24 5 10" xfId="7856" xr:uid="{00000000-0005-0000-0000-0000351E0000}"/>
    <cellStyle name="Normal 2 2 10 2 24 5 2" xfId="7857" xr:uid="{00000000-0005-0000-0000-0000361E0000}"/>
    <cellStyle name="Normal 2 2 10 2 24 5 3" xfId="7858" xr:uid="{00000000-0005-0000-0000-0000371E0000}"/>
    <cellStyle name="Normal 2 2 10 2 24 5 4" xfId="7859" xr:uid="{00000000-0005-0000-0000-0000381E0000}"/>
    <cellStyle name="Normal 2 2 10 2 24 5 5" xfId="7860" xr:uid="{00000000-0005-0000-0000-0000391E0000}"/>
    <cellStyle name="Normal 2 2 10 2 24 5 6" xfId="7861" xr:uid="{00000000-0005-0000-0000-00003A1E0000}"/>
    <cellStyle name="Normal 2 2 10 2 24 5 7" xfId="7862" xr:uid="{00000000-0005-0000-0000-00003B1E0000}"/>
    <cellStyle name="Normal 2 2 10 2 24 5 8" xfId="7863" xr:uid="{00000000-0005-0000-0000-00003C1E0000}"/>
    <cellStyle name="Normal 2 2 10 2 24 5 9" xfId="7864" xr:uid="{00000000-0005-0000-0000-00003D1E0000}"/>
    <cellStyle name="Normal 2 2 10 2 24 6" xfId="7865" xr:uid="{00000000-0005-0000-0000-00003E1E0000}"/>
    <cellStyle name="Normal 2 2 10 2 24 7" xfId="7866" xr:uid="{00000000-0005-0000-0000-00003F1E0000}"/>
    <cellStyle name="Normal 2 2 10 2 24 8" xfId="7867" xr:uid="{00000000-0005-0000-0000-0000401E0000}"/>
    <cellStyle name="Normal 2 2 10 2 24 9" xfId="7868" xr:uid="{00000000-0005-0000-0000-0000411E0000}"/>
    <cellStyle name="Normal 2 2 10 2 25" xfId="7869" xr:uid="{00000000-0005-0000-0000-0000421E0000}"/>
    <cellStyle name="Normal 2 2 10 2 25 10" xfId="7870" xr:uid="{00000000-0005-0000-0000-0000431E0000}"/>
    <cellStyle name="Normal 2 2 10 2 25 11" xfId="7871" xr:uid="{00000000-0005-0000-0000-0000441E0000}"/>
    <cellStyle name="Normal 2 2 10 2 25 12" xfId="7872" xr:uid="{00000000-0005-0000-0000-0000451E0000}"/>
    <cellStyle name="Normal 2 2 10 2 25 13" xfId="7873" xr:uid="{00000000-0005-0000-0000-0000461E0000}"/>
    <cellStyle name="Normal 2 2 10 2 25 14" xfId="7874" xr:uid="{00000000-0005-0000-0000-0000471E0000}"/>
    <cellStyle name="Normal 2 2 10 2 25 2" xfId="7875" xr:uid="{00000000-0005-0000-0000-0000481E0000}"/>
    <cellStyle name="Normal 2 2 10 2 25 2 10" xfId="7876" xr:uid="{00000000-0005-0000-0000-0000491E0000}"/>
    <cellStyle name="Normal 2 2 10 2 25 2 2" xfId="7877" xr:uid="{00000000-0005-0000-0000-00004A1E0000}"/>
    <cellStyle name="Normal 2 2 10 2 25 2 3" xfId="7878" xr:uid="{00000000-0005-0000-0000-00004B1E0000}"/>
    <cellStyle name="Normal 2 2 10 2 25 2 4" xfId="7879" xr:uid="{00000000-0005-0000-0000-00004C1E0000}"/>
    <cellStyle name="Normal 2 2 10 2 25 2 5" xfId="7880" xr:uid="{00000000-0005-0000-0000-00004D1E0000}"/>
    <cellStyle name="Normal 2 2 10 2 25 2 6" xfId="7881" xr:uid="{00000000-0005-0000-0000-00004E1E0000}"/>
    <cellStyle name="Normal 2 2 10 2 25 2 7" xfId="7882" xr:uid="{00000000-0005-0000-0000-00004F1E0000}"/>
    <cellStyle name="Normal 2 2 10 2 25 2 8" xfId="7883" xr:uid="{00000000-0005-0000-0000-0000501E0000}"/>
    <cellStyle name="Normal 2 2 10 2 25 2 9" xfId="7884" xr:uid="{00000000-0005-0000-0000-0000511E0000}"/>
    <cellStyle name="Normal 2 2 10 2 25 3" xfId="7885" xr:uid="{00000000-0005-0000-0000-0000521E0000}"/>
    <cellStyle name="Normal 2 2 10 2 25 3 10" xfId="7886" xr:uid="{00000000-0005-0000-0000-0000531E0000}"/>
    <cellStyle name="Normal 2 2 10 2 25 3 2" xfId="7887" xr:uid="{00000000-0005-0000-0000-0000541E0000}"/>
    <cellStyle name="Normal 2 2 10 2 25 3 3" xfId="7888" xr:uid="{00000000-0005-0000-0000-0000551E0000}"/>
    <cellStyle name="Normal 2 2 10 2 25 3 4" xfId="7889" xr:uid="{00000000-0005-0000-0000-0000561E0000}"/>
    <cellStyle name="Normal 2 2 10 2 25 3 5" xfId="7890" xr:uid="{00000000-0005-0000-0000-0000571E0000}"/>
    <cellStyle name="Normal 2 2 10 2 25 3 6" xfId="7891" xr:uid="{00000000-0005-0000-0000-0000581E0000}"/>
    <cellStyle name="Normal 2 2 10 2 25 3 7" xfId="7892" xr:uid="{00000000-0005-0000-0000-0000591E0000}"/>
    <cellStyle name="Normal 2 2 10 2 25 3 8" xfId="7893" xr:uid="{00000000-0005-0000-0000-00005A1E0000}"/>
    <cellStyle name="Normal 2 2 10 2 25 3 9" xfId="7894" xr:uid="{00000000-0005-0000-0000-00005B1E0000}"/>
    <cellStyle name="Normal 2 2 10 2 25 4" xfId="7895" xr:uid="{00000000-0005-0000-0000-00005C1E0000}"/>
    <cellStyle name="Normal 2 2 10 2 25 4 10" xfId="7896" xr:uid="{00000000-0005-0000-0000-00005D1E0000}"/>
    <cellStyle name="Normal 2 2 10 2 25 4 2" xfId="7897" xr:uid="{00000000-0005-0000-0000-00005E1E0000}"/>
    <cellStyle name="Normal 2 2 10 2 25 4 3" xfId="7898" xr:uid="{00000000-0005-0000-0000-00005F1E0000}"/>
    <cellStyle name="Normal 2 2 10 2 25 4 4" xfId="7899" xr:uid="{00000000-0005-0000-0000-0000601E0000}"/>
    <cellStyle name="Normal 2 2 10 2 25 4 5" xfId="7900" xr:uid="{00000000-0005-0000-0000-0000611E0000}"/>
    <cellStyle name="Normal 2 2 10 2 25 4 6" xfId="7901" xr:uid="{00000000-0005-0000-0000-0000621E0000}"/>
    <cellStyle name="Normal 2 2 10 2 25 4 7" xfId="7902" xr:uid="{00000000-0005-0000-0000-0000631E0000}"/>
    <cellStyle name="Normal 2 2 10 2 25 4 8" xfId="7903" xr:uid="{00000000-0005-0000-0000-0000641E0000}"/>
    <cellStyle name="Normal 2 2 10 2 25 4 9" xfId="7904" xr:uid="{00000000-0005-0000-0000-0000651E0000}"/>
    <cellStyle name="Normal 2 2 10 2 25 5" xfId="7905" xr:uid="{00000000-0005-0000-0000-0000661E0000}"/>
    <cellStyle name="Normal 2 2 10 2 25 5 10" xfId="7906" xr:uid="{00000000-0005-0000-0000-0000671E0000}"/>
    <cellStyle name="Normal 2 2 10 2 25 5 2" xfId="7907" xr:uid="{00000000-0005-0000-0000-0000681E0000}"/>
    <cellStyle name="Normal 2 2 10 2 25 5 3" xfId="7908" xr:uid="{00000000-0005-0000-0000-0000691E0000}"/>
    <cellStyle name="Normal 2 2 10 2 25 5 4" xfId="7909" xr:uid="{00000000-0005-0000-0000-00006A1E0000}"/>
    <cellStyle name="Normal 2 2 10 2 25 5 5" xfId="7910" xr:uid="{00000000-0005-0000-0000-00006B1E0000}"/>
    <cellStyle name="Normal 2 2 10 2 25 5 6" xfId="7911" xr:uid="{00000000-0005-0000-0000-00006C1E0000}"/>
    <cellStyle name="Normal 2 2 10 2 25 5 7" xfId="7912" xr:uid="{00000000-0005-0000-0000-00006D1E0000}"/>
    <cellStyle name="Normal 2 2 10 2 25 5 8" xfId="7913" xr:uid="{00000000-0005-0000-0000-00006E1E0000}"/>
    <cellStyle name="Normal 2 2 10 2 25 5 9" xfId="7914" xr:uid="{00000000-0005-0000-0000-00006F1E0000}"/>
    <cellStyle name="Normal 2 2 10 2 25 6" xfId="7915" xr:uid="{00000000-0005-0000-0000-0000701E0000}"/>
    <cellStyle name="Normal 2 2 10 2 25 7" xfId="7916" xr:uid="{00000000-0005-0000-0000-0000711E0000}"/>
    <cellStyle name="Normal 2 2 10 2 25 8" xfId="7917" xr:uid="{00000000-0005-0000-0000-0000721E0000}"/>
    <cellStyle name="Normal 2 2 10 2 25 9" xfId="7918" xr:uid="{00000000-0005-0000-0000-0000731E0000}"/>
    <cellStyle name="Normal 2 2 10 2 26" xfId="7919" xr:uid="{00000000-0005-0000-0000-0000741E0000}"/>
    <cellStyle name="Normal 2 2 10 2 26 10" xfId="7920" xr:uid="{00000000-0005-0000-0000-0000751E0000}"/>
    <cellStyle name="Normal 2 2 10 2 26 11" xfId="7921" xr:uid="{00000000-0005-0000-0000-0000761E0000}"/>
    <cellStyle name="Normal 2 2 10 2 26 12" xfId="7922" xr:uid="{00000000-0005-0000-0000-0000771E0000}"/>
    <cellStyle name="Normal 2 2 10 2 26 13" xfId="7923" xr:uid="{00000000-0005-0000-0000-0000781E0000}"/>
    <cellStyle name="Normal 2 2 10 2 26 14" xfId="7924" xr:uid="{00000000-0005-0000-0000-0000791E0000}"/>
    <cellStyle name="Normal 2 2 10 2 26 2" xfId="7925" xr:uid="{00000000-0005-0000-0000-00007A1E0000}"/>
    <cellStyle name="Normal 2 2 10 2 26 2 10" xfId="7926" xr:uid="{00000000-0005-0000-0000-00007B1E0000}"/>
    <cellStyle name="Normal 2 2 10 2 26 2 2" xfId="7927" xr:uid="{00000000-0005-0000-0000-00007C1E0000}"/>
    <cellStyle name="Normal 2 2 10 2 26 2 3" xfId="7928" xr:uid="{00000000-0005-0000-0000-00007D1E0000}"/>
    <cellStyle name="Normal 2 2 10 2 26 2 4" xfId="7929" xr:uid="{00000000-0005-0000-0000-00007E1E0000}"/>
    <cellStyle name="Normal 2 2 10 2 26 2 5" xfId="7930" xr:uid="{00000000-0005-0000-0000-00007F1E0000}"/>
    <cellStyle name="Normal 2 2 10 2 26 2 6" xfId="7931" xr:uid="{00000000-0005-0000-0000-0000801E0000}"/>
    <cellStyle name="Normal 2 2 10 2 26 2 7" xfId="7932" xr:uid="{00000000-0005-0000-0000-0000811E0000}"/>
    <cellStyle name="Normal 2 2 10 2 26 2 8" xfId="7933" xr:uid="{00000000-0005-0000-0000-0000821E0000}"/>
    <cellStyle name="Normal 2 2 10 2 26 2 9" xfId="7934" xr:uid="{00000000-0005-0000-0000-0000831E0000}"/>
    <cellStyle name="Normal 2 2 10 2 26 3" xfId="7935" xr:uid="{00000000-0005-0000-0000-0000841E0000}"/>
    <cellStyle name="Normal 2 2 10 2 26 3 10" xfId="7936" xr:uid="{00000000-0005-0000-0000-0000851E0000}"/>
    <cellStyle name="Normal 2 2 10 2 26 3 2" xfId="7937" xr:uid="{00000000-0005-0000-0000-0000861E0000}"/>
    <cellStyle name="Normal 2 2 10 2 26 3 3" xfId="7938" xr:uid="{00000000-0005-0000-0000-0000871E0000}"/>
    <cellStyle name="Normal 2 2 10 2 26 3 4" xfId="7939" xr:uid="{00000000-0005-0000-0000-0000881E0000}"/>
    <cellStyle name="Normal 2 2 10 2 26 3 5" xfId="7940" xr:uid="{00000000-0005-0000-0000-0000891E0000}"/>
    <cellStyle name="Normal 2 2 10 2 26 3 6" xfId="7941" xr:uid="{00000000-0005-0000-0000-00008A1E0000}"/>
    <cellStyle name="Normal 2 2 10 2 26 3 7" xfId="7942" xr:uid="{00000000-0005-0000-0000-00008B1E0000}"/>
    <cellStyle name="Normal 2 2 10 2 26 3 8" xfId="7943" xr:uid="{00000000-0005-0000-0000-00008C1E0000}"/>
    <cellStyle name="Normal 2 2 10 2 26 3 9" xfId="7944" xr:uid="{00000000-0005-0000-0000-00008D1E0000}"/>
    <cellStyle name="Normal 2 2 10 2 26 4" xfId="7945" xr:uid="{00000000-0005-0000-0000-00008E1E0000}"/>
    <cellStyle name="Normal 2 2 10 2 26 4 10" xfId="7946" xr:uid="{00000000-0005-0000-0000-00008F1E0000}"/>
    <cellStyle name="Normal 2 2 10 2 26 4 2" xfId="7947" xr:uid="{00000000-0005-0000-0000-0000901E0000}"/>
    <cellStyle name="Normal 2 2 10 2 26 4 3" xfId="7948" xr:uid="{00000000-0005-0000-0000-0000911E0000}"/>
    <cellStyle name="Normal 2 2 10 2 26 4 4" xfId="7949" xr:uid="{00000000-0005-0000-0000-0000921E0000}"/>
    <cellStyle name="Normal 2 2 10 2 26 4 5" xfId="7950" xr:uid="{00000000-0005-0000-0000-0000931E0000}"/>
    <cellStyle name="Normal 2 2 10 2 26 4 6" xfId="7951" xr:uid="{00000000-0005-0000-0000-0000941E0000}"/>
    <cellStyle name="Normal 2 2 10 2 26 4 7" xfId="7952" xr:uid="{00000000-0005-0000-0000-0000951E0000}"/>
    <cellStyle name="Normal 2 2 10 2 26 4 8" xfId="7953" xr:uid="{00000000-0005-0000-0000-0000961E0000}"/>
    <cellStyle name="Normal 2 2 10 2 26 4 9" xfId="7954" xr:uid="{00000000-0005-0000-0000-0000971E0000}"/>
    <cellStyle name="Normal 2 2 10 2 26 5" xfId="7955" xr:uid="{00000000-0005-0000-0000-0000981E0000}"/>
    <cellStyle name="Normal 2 2 10 2 26 5 10" xfId="7956" xr:uid="{00000000-0005-0000-0000-0000991E0000}"/>
    <cellStyle name="Normal 2 2 10 2 26 5 2" xfId="7957" xr:uid="{00000000-0005-0000-0000-00009A1E0000}"/>
    <cellStyle name="Normal 2 2 10 2 26 5 3" xfId="7958" xr:uid="{00000000-0005-0000-0000-00009B1E0000}"/>
    <cellStyle name="Normal 2 2 10 2 26 5 4" xfId="7959" xr:uid="{00000000-0005-0000-0000-00009C1E0000}"/>
    <cellStyle name="Normal 2 2 10 2 26 5 5" xfId="7960" xr:uid="{00000000-0005-0000-0000-00009D1E0000}"/>
    <cellStyle name="Normal 2 2 10 2 26 5 6" xfId="7961" xr:uid="{00000000-0005-0000-0000-00009E1E0000}"/>
    <cellStyle name="Normal 2 2 10 2 26 5 7" xfId="7962" xr:uid="{00000000-0005-0000-0000-00009F1E0000}"/>
    <cellStyle name="Normal 2 2 10 2 26 5 8" xfId="7963" xr:uid="{00000000-0005-0000-0000-0000A01E0000}"/>
    <cellStyle name="Normal 2 2 10 2 26 5 9" xfId="7964" xr:uid="{00000000-0005-0000-0000-0000A11E0000}"/>
    <cellStyle name="Normal 2 2 10 2 26 6" xfId="7965" xr:uid="{00000000-0005-0000-0000-0000A21E0000}"/>
    <cellStyle name="Normal 2 2 10 2 26 7" xfId="7966" xr:uid="{00000000-0005-0000-0000-0000A31E0000}"/>
    <cellStyle name="Normal 2 2 10 2 26 8" xfId="7967" xr:uid="{00000000-0005-0000-0000-0000A41E0000}"/>
    <cellStyle name="Normal 2 2 10 2 26 9" xfId="7968" xr:uid="{00000000-0005-0000-0000-0000A51E0000}"/>
    <cellStyle name="Normal 2 2 10 2 27" xfId="7969" xr:uid="{00000000-0005-0000-0000-0000A61E0000}"/>
    <cellStyle name="Normal 2 2 10 2 27 10" xfId="7970" xr:uid="{00000000-0005-0000-0000-0000A71E0000}"/>
    <cellStyle name="Normal 2 2 10 2 27 11" xfId="7971" xr:uid="{00000000-0005-0000-0000-0000A81E0000}"/>
    <cellStyle name="Normal 2 2 10 2 27 12" xfId="7972" xr:uid="{00000000-0005-0000-0000-0000A91E0000}"/>
    <cellStyle name="Normal 2 2 10 2 27 13" xfId="7973" xr:uid="{00000000-0005-0000-0000-0000AA1E0000}"/>
    <cellStyle name="Normal 2 2 10 2 27 14" xfId="7974" xr:uid="{00000000-0005-0000-0000-0000AB1E0000}"/>
    <cellStyle name="Normal 2 2 10 2 27 2" xfId="7975" xr:uid="{00000000-0005-0000-0000-0000AC1E0000}"/>
    <cellStyle name="Normal 2 2 10 2 27 2 10" xfId="7976" xr:uid="{00000000-0005-0000-0000-0000AD1E0000}"/>
    <cellStyle name="Normal 2 2 10 2 27 2 2" xfId="7977" xr:uid="{00000000-0005-0000-0000-0000AE1E0000}"/>
    <cellStyle name="Normal 2 2 10 2 27 2 3" xfId="7978" xr:uid="{00000000-0005-0000-0000-0000AF1E0000}"/>
    <cellStyle name="Normal 2 2 10 2 27 2 4" xfId="7979" xr:uid="{00000000-0005-0000-0000-0000B01E0000}"/>
    <cellStyle name="Normal 2 2 10 2 27 2 5" xfId="7980" xr:uid="{00000000-0005-0000-0000-0000B11E0000}"/>
    <cellStyle name="Normal 2 2 10 2 27 2 6" xfId="7981" xr:uid="{00000000-0005-0000-0000-0000B21E0000}"/>
    <cellStyle name="Normal 2 2 10 2 27 2 7" xfId="7982" xr:uid="{00000000-0005-0000-0000-0000B31E0000}"/>
    <cellStyle name="Normal 2 2 10 2 27 2 8" xfId="7983" xr:uid="{00000000-0005-0000-0000-0000B41E0000}"/>
    <cellStyle name="Normal 2 2 10 2 27 2 9" xfId="7984" xr:uid="{00000000-0005-0000-0000-0000B51E0000}"/>
    <cellStyle name="Normal 2 2 10 2 27 3" xfId="7985" xr:uid="{00000000-0005-0000-0000-0000B61E0000}"/>
    <cellStyle name="Normal 2 2 10 2 27 3 10" xfId="7986" xr:uid="{00000000-0005-0000-0000-0000B71E0000}"/>
    <cellStyle name="Normal 2 2 10 2 27 3 2" xfId="7987" xr:uid="{00000000-0005-0000-0000-0000B81E0000}"/>
    <cellStyle name="Normal 2 2 10 2 27 3 3" xfId="7988" xr:uid="{00000000-0005-0000-0000-0000B91E0000}"/>
    <cellStyle name="Normal 2 2 10 2 27 3 4" xfId="7989" xr:uid="{00000000-0005-0000-0000-0000BA1E0000}"/>
    <cellStyle name="Normal 2 2 10 2 27 3 5" xfId="7990" xr:uid="{00000000-0005-0000-0000-0000BB1E0000}"/>
    <cellStyle name="Normal 2 2 10 2 27 3 6" xfId="7991" xr:uid="{00000000-0005-0000-0000-0000BC1E0000}"/>
    <cellStyle name="Normal 2 2 10 2 27 3 7" xfId="7992" xr:uid="{00000000-0005-0000-0000-0000BD1E0000}"/>
    <cellStyle name="Normal 2 2 10 2 27 3 8" xfId="7993" xr:uid="{00000000-0005-0000-0000-0000BE1E0000}"/>
    <cellStyle name="Normal 2 2 10 2 27 3 9" xfId="7994" xr:uid="{00000000-0005-0000-0000-0000BF1E0000}"/>
    <cellStyle name="Normal 2 2 10 2 27 4" xfId="7995" xr:uid="{00000000-0005-0000-0000-0000C01E0000}"/>
    <cellStyle name="Normal 2 2 10 2 27 4 10" xfId="7996" xr:uid="{00000000-0005-0000-0000-0000C11E0000}"/>
    <cellStyle name="Normal 2 2 10 2 27 4 2" xfId="7997" xr:uid="{00000000-0005-0000-0000-0000C21E0000}"/>
    <cellStyle name="Normal 2 2 10 2 27 4 3" xfId="7998" xr:uid="{00000000-0005-0000-0000-0000C31E0000}"/>
    <cellStyle name="Normal 2 2 10 2 27 4 4" xfId="7999" xr:uid="{00000000-0005-0000-0000-0000C41E0000}"/>
    <cellStyle name="Normal 2 2 10 2 27 4 5" xfId="8000" xr:uid="{00000000-0005-0000-0000-0000C51E0000}"/>
    <cellStyle name="Normal 2 2 10 2 27 4 6" xfId="8001" xr:uid="{00000000-0005-0000-0000-0000C61E0000}"/>
    <cellStyle name="Normal 2 2 10 2 27 4 7" xfId="8002" xr:uid="{00000000-0005-0000-0000-0000C71E0000}"/>
    <cellStyle name="Normal 2 2 10 2 27 4 8" xfId="8003" xr:uid="{00000000-0005-0000-0000-0000C81E0000}"/>
    <cellStyle name="Normal 2 2 10 2 27 4 9" xfId="8004" xr:uid="{00000000-0005-0000-0000-0000C91E0000}"/>
    <cellStyle name="Normal 2 2 10 2 27 5" xfId="8005" xr:uid="{00000000-0005-0000-0000-0000CA1E0000}"/>
    <cellStyle name="Normal 2 2 10 2 27 5 10" xfId="8006" xr:uid="{00000000-0005-0000-0000-0000CB1E0000}"/>
    <cellStyle name="Normal 2 2 10 2 27 5 2" xfId="8007" xr:uid="{00000000-0005-0000-0000-0000CC1E0000}"/>
    <cellStyle name="Normal 2 2 10 2 27 5 3" xfId="8008" xr:uid="{00000000-0005-0000-0000-0000CD1E0000}"/>
    <cellStyle name="Normal 2 2 10 2 27 5 4" xfId="8009" xr:uid="{00000000-0005-0000-0000-0000CE1E0000}"/>
    <cellStyle name="Normal 2 2 10 2 27 5 5" xfId="8010" xr:uid="{00000000-0005-0000-0000-0000CF1E0000}"/>
    <cellStyle name="Normal 2 2 10 2 27 5 6" xfId="8011" xr:uid="{00000000-0005-0000-0000-0000D01E0000}"/>
    <cellStyle name="Normal 2 2 10 2 27 5 7" xfId="8012" xr:uid="{00000000-0005-0000-0000-0000D11E0000}"/>
    <cellStyle name="Normal 2 2 10 2 27 5 8" xfId="8013" xr:uid="{00000000-0005-0000-0000-0000D21E0000}"/>
    <cellStyle name="Normal 2 2 10 2 27 5 9" xfId="8014" xr:uid="{00000000-0005-0000-0000-0000D31E0000}"/>
    <cellStyle name="Normal 2 2 10 2 27 6" xfId="8015" xr:uid="{00000000-0005-0000-0000-0000D41E0000}"/>
    <cellStyle name="Normal 2 2 10 2 27 7" xfId="8016" xr:uid="{00000000-0005-0000-0000-0000D51E0000}"/>
    <cellStyle name="Normal 2 2 10 2 27 8" xfId="8017" xr:uid="{00000000-0005-0000-0000-0000D61E0000}"/>
    <cellStyle name="Normal 2 2 10 2 27 9" xfId="8018" xr:uid="{00000000-0005-0000-0000-0000D71E0000}"/>
    <cellStyle name="Normal 2 2 10 2 28" xfId="8019" xr:uid="{00000000-0005-0000-0000-0000D81E0000}"/>
    <cellStyle name="Normal 2 2 10 2 28 10" xfId="8020" xr:uid="{00000000-0005-0000-0000-0000D91E0000}"/>
    <cellStyle name="Normal 2 2 10 2 28 11" xfId="8021" xr:uid="{00000000-0005-0000-0000-0000DA1E0000}"/>
    <cellStyle name="Normal 2 2 10 2 28 12" xfId="8022" xr:uid="{00000000-0005-0000-0000-0000DB1E0000}"/>
    <cellStyle name="Normal 2 2 10 2 28 13" xfId="8023" xr:uid="{00000000-0005-0000-0000-0000DC1E0000}"/>
    <cellStyle name="Normal 2 2 10 2 28 14" xfId="8024" xr:uid="{00000000-0005-0000-0000-0000DD1E0000}"/>
    <cellStyle name="Normal 2 2 10 2 28 2" xfId="8025" xr:uid="{00000000-0005-0000-0000-0000DE1E0000}"/>
    <cellStyle name="Normal 2 2 10 2 28 2 10" xfId="8026" xr:uid="{00000000-0005-0000-0000-0000DF1E0000}"/>
    <cellStyle name="Normal 2 2 10 2 28 2 2" xfId="8027" xr:uid="{00000000-0005-0000-0000-0000E01E0000}"/>
    <cellStyle name="Normal 2 2 10 2 28 2 3" xfId="8028" xr:uid="{00000000-0005-0000-0000-0000E11E0000}"/>
    <cellStyle name="Normal 2 2 10 2 28 2 4" xfId="8029" xr:uid="{00000000-0005-0000-0000-0000E21E0000}"/>
    <cellStyle name="Normal 2 2 10 2 28 2 5" xfId="8030" xr:uid="{00000000-0005-0000-0000-0000E31E0000}"/>
    <cellStyle name="Normal 2 2 10 2 28 2 6" xfId="8031" xr:uid="{00000000-0005-0000-0000-0000E41E0000}"/>
    <cellStyle name="Normal 2 2 10 2 28 2 7" xfId="8032" xr:uid="{00000000-0005-0000-0000-0000E51E0000}"/>
    <cellStyle name="Normal 2 2 10 2 28 2 8" xfId="8033" xr:uid="{00000000-0005-0000-0000-0000E61E0000}"/>
    <cellStyle name="Normal 2 2 10 2 28 2 9" xfId="8034" xr:uid="{00000000-0005-0000-0000-0000E71E0000}"/>
    <cellStyle name="Normal 2 2 10 2 28 3" xfId="8035" xr:uid="{00000000-0005-0000-0000-0000E81E0000}"/>
    <cellStyle name="Normal 2 2 10 2 28 3 10" xfId="8036" xr:uid="{00000000-0005-0000-0000-0000E91E0000}"/>
    <cellStyle name="Normal 2 2 10 2 28 3 2" xfId="8037" xr:uid="{00000000-0005-0000-0000-0000EA1E0000}"/>
    <cellStyle name="Normal 2 2 10 2 28 3 3" xfId="8038" xr:uid="{00000000-0005-0000-0000-0000EB1E0000}"/>
    <cellStyle name="Normal 2 2 10 2 28 3 4" xfId="8039" xr:uid="{00000000-0005-0000-0000-0000EC1E0000}"/>
    <cellStyle name="Normal 2 2 10 2 28 3 5" xfId="8040" xr:uid="{00000000-0005-0000-0000-0000ED1E0000}"/>
    <cellStyle name="Normal 2 2 10 2 28 3 6" xfId="8041" xr:uid="{00000000-0005-0000-0000-0000EE1E0000}"/>
    <cellStyle name="Normal 2 2 10 2 28 3 7" xfId="8042" xr:uid="{00000000-0005-0000-0000-0000EF1E0000}"/>
    <cellStyle name="Normal 2 2 10 2 28 3 8" xfId="8043" xr:uid="{00000000-0005-0000-0000-0000F01E0000}"/>
    <cellStyle name="Normal 2 2 10 2 28 3 9" xfId="8044" xr:uid="{00000000-0005-0000-0000-0000F11E0000}"/>
    <cellStyle name="Normal 2 2 10 2 28 4" xfId="8045" xr:uid="{00000000-0005-0000-0000-0000F21E0000}"/>
    <cellStyle name="Normal 2 2 10 2 28 4 10" xfId="8046" xr:uid="{00000000-0005-0000-0000-0000F31E0000}"/>
    <cellStyle name="Normal 2 2 10 2 28 4 2" xfId="8047" xr:uid="{00000000-0005-0000-0000-0000F41E0000}"/>
    <cellStyle name="Normal 2 2 10 2 28 4 3" xfId="8048" xr:uid="{00000000-0005-0000-0000-0000F51E0000}"/>
    <cellStyle name="Normal 2 2 10 2 28 4 4" xfId="8049" xr:uid="{00000000-0005-0000-0000-0000F61E0000}"/>
    <cellStyle name="Normal 2 2 10 2 28 4 5" xfId="8050" xr:uid="{00000000-0005-0000-0000-0000F71E0000}"/>
    <cellStyle name="Normal 2 2 10 2 28 4 6" xfId="8051" xr:uid="{00000000-0005-0000-0000-0000F81E0000}"/>
    <cellStyle name="Normal 2 2 10 2 28 4 7" xfId="8052" xr:uid="{00000000-0005-0000-0000-0000F91E0000}"/>
    <cellStyle name="Normal 2 2 10 2 28 4 8" xfId="8053" xr:uid="{00000000-0005-0000-0000-0000FA1E0000}"/>
    <cellStyle name="Normal 2 2 10 2 28 4 9" xfId="8054" xr:uid="{00000000-0005-0000-0000-0000FB1E0000}"/>
    <cellStyle name="Normal 2 2 10 2 28 5" xfId="8055" xr:uid="{00000000-0005-0000-0000-0000FC1E0000}"/>
    <cellStyle name="Normal 2 2 10 2 28 5 10" xfId="8056" xr:uid="{00000000-0005-0000-0000-0000FD1E0000}"/>
    <cellStyle name="Normal 2 2 10 2 28 5 2" xfId="8057" xr:uid="{00000000-0005-0000-0000-0000FE1E0000}"/>
    <cellStyle name="Normal 2 2 10 2 28 5 3" xfId="8058" xr:uid="{00000000-0005-0000-0000-0000FF1E0000}"/>
    <cellStyle name="Normal 2 2 10 2 28 5 4" xfId="8059" xr:uid="{00000000-0005-0000-0000-0000001F0000}"/>
    <cellStyle name="Normal 2 2 10 2 28 5 5" xfId="8060" xr:uid="{00000000-0005-0000-0000-0000011F0000}"/>
    <cellStyle name="Normal 2 2 10 2 28 5 6" xfId="8061" xr:uid="{00000000-0005-0000-0000-0000021F0000}"/>
    <cellStyle name="Normal 2 2 10 2 28 5 7" xfId="8062" xr:uid="{00000000-0005-0000-0000-0000031F0000}"/>
    <cellStyle name="Normal 2 2 10 2 28 5 8" xfId="8063" xr:uid="{00000000-0005-0000-0000-0000041F0000}"/>
    <cellStyle name="Normal 2 2 10 2 28 5 9" xfId="8064" xr:uid="{00000000-0005-0000-0000-0000051F0000}"/>
    <cellStyle name="Normal 2 2 10 2 28 6" xfId="8065" xr:uid="{00000000-0005-0000-0000-0000061F0000}"/>
    <cellStyle name="Normal 2 2 10 2 28 7" xfId="8066" xr:uid="{00000000-0005-0000-0000-0000071F0000}"/>
    <cellStyle name="Normal 2 2 10 2 28 8" xfId="8067" xr:uid="{00000000-0005-0000-0000-0000081F0000}"/>
    <cellStyle name="Normal 2 2 10 2 28 9" xfId="8068" xr:uid="{00000000-0005-0000-0000-0000091F0000}"/>
    <cellStyle name="Normal 2 2 10 2 29" xfId="8069" xr:uid="{00000000-0005-0000-0000-00000A1F0000}"/>
    <cellStyle name="Normal 2 2 10 2 29 10" xfId="8070" xr:uid="{00000000-0005-0000-0000-00000B1F0000}"/>
    <cellStyle name="Normal 2 2 10 2 29 11" xfId="8071" xr:uid="{00000000-0005-0000-0000-00000C1F0000}"/>
    <cellStyle name="Normal 2 2 10 2 29 12" xfId="8072" xr:uid="{00000000-0005-0000-0000-00000D1F0000}"/>
    <cellStyle name="Normal 2 2 10 2 29 13" xfId="8073" xr:uid="{00000000-0005-0000-0000-00000E1F0000}"/>
    <cellStyle name="Normal 2 2 10 2 29 14" xfId="8074" xr:uid="{00000000-0005-0000-0000-00000F1F0000}"/>
    <cellStyle name="Normal 2 2 10 2 29 2" xfId="8075" xr:uid="{00000000-0005-0000-0000-0000101F0000}"/>
    <cellStyle name="Normal 2 2 10 2 29 2 10" xfId="8076" xr:uid="{00000000-0005-0000-0000-0000111F0000}"/>
    <cellStyle name="Normal 2 2 10 2 29 2 2" xfId="8077" xr:uid="{00000000-0005-0000-0000-0000121F0000}"/>
    <cellStyle name="Normal 2 2 10 2 29 2 3" xfId="8078" xr:uid="{00000000-0005-0000-0000-0000131F0000}"/>
    <cellStyle name="Normal 2 2 10 2 29 2 4" xfId="8079" xr:uid="{00000000-0005-0000-0000-0000141F0000}"/>
    <cellStyle name="Normal 2 2 10 2 29 2 5" xfId="8080" xr:uid="{00000000-0005-0000-0000-0000151F0000}"/>
    <cellStyle name="Normal 2 2 10 2 29 2 6" xfId="8081" xr:uid="{00000000-0005-0000-0000-0000161F0000}"/>
    <cellStyle name="Normal 2 2 10 2 29 2 7" xfId="8082" xr:uid="{00000000-0005-0000-0000-0000171F0000}"/>
    <cellStyle name="Normal 2 2 10 2 29 2 8" xfId="8083" xr:uid="{00000000-0005-0000-0000-0000181F0000}"/>
    <cellStyle name="Normal 2 2 10 2 29 2 9" xfId="8084" xr:uid="{00000000-0005-0000-0000-0000191F0000}"/>
    <cellStyle name="Normal 2 2 10 2 29 3" xfId="8085" xr:uid="{00000000-0005-0000-0000-00001A1F0000}"/>
    <cellStyle name="Normal 2 2 10 2 29 3 10" xfId="8086" xr:uid="{00000000-0005-0000-0000-00001B1F0000}"/>
    <cellStyle name="Normal 2 2 10 2 29 3 2" xfId="8087" xr:uid="{00000000-0005-0000-0000-00001C1F0000}"/>
    <cellStyle name="Normal 2 2 10 2 29 3 3" xfId="8088" xr:uid="{00000000-0005-0000-0000-00001D1F0000}"/>
    <cellStyle name="Normal 2 2 10 2 29 3 4" xfId="8089" xr:uid="{00000000-0005-0000-0000-00001E1F0000}"/>
    <cellStyle name="Normal 2 2 10 2 29 3 5" xfId="8090" xr:uid="{00000000-0005-0000-0000-00001F1F0000}"/>
    <cellStyle name="Normal 2 2 10 2 29 3 6" xfId="8091" xr:uid="{00000000-0005-0000-0000-0000201F0000}"/>
    <cellStyle name="Normal 2 2 10 2 29 3 7" xfId="8092" xr:uid="{00000000-0005-0000-0000-0000211F0000}"/>
    <cellStyle name="Normal 2 2 10 2 29 3 8" xfId="8093" xr:uid="{00000000-0005-0000-0000-0000221F0000}"/>
    <cellStyle name="Normal 2 2 10 2 29 3 9" xfId="8094" xr:uid="{00000000-0005-0000-0000-0000231F0000}"/>
    <cellStyle name="Normal 2 2 10 2 29 4" xfId="8095" xr:uid="{00000000-0005-0000-0000-0000241F0000}"/>
    <cellStyle name="Normal 2 2 10 2 29 4 10" xfId="8096" xr:uid="{00000000-0005-0000-0000-0000251F0000}"/>
    <cellStyle name="Normal 2 2 10 2 29 4 2" xfId="8097" xr:uid="{00000000-0005-0000-0000-0000261F0000}"/>
    <cellStyle name="Normal 2 2 10 2 29 4 3" xfId="8098" xr:uid="{00000000-0005-0000-0000-0000271F0000}"/>
    <cellStyle name="Normal 2 2 10 2 29 4 4" xfId="8099" xr:uid="{00000000-0005-0000-0000-0000281F0000}"/>
    <cellStyle name="Normal 2 2 10 2 29 4 5" xfId="8100" xr:uid="{00000000-0005-0000-0000-0000291F0000}"/>
    <cellStyle name="Normal 2 2 10 2 29 4 6" xfId="8101" xr:uid="{00000000-0005-0000-0000-00002A1F0000}"/>
    <cellStyle name="Normal 2 2 10 2 29 4 7" xfId="8102" xr:uid="{00000000-0005-0000-0000-00002B1F0000}"/>
    <cellStyle name="Normal 2 2 10 2 29 4 8" xfId="8103" xr:uid="{00000000-0005-0000-0000-00002C1F0000}"/>
    <cellStyle name="Normal 2 2 10 2 29 4 9" xfId="8104" xr:uid="{00000000-0005-0000-0000-00002D1F0000}"/>
    <cellStyle name="Normal 2 2 10 2 29 5" xfId="8105" xr:uid="{00000000-0005-0000-0000-00002E1F0000}"/>
    <cellStyle name="Normal 2 2 10 2 29 5 10" xfId="8106" xr:uid="{00000000-0005-0000-0000-00002F1F0000}"/>
    <cellStyle name="Normal 2 2 10 2 29 5 2" xfId="8107" xr:uid="{00000000-0005-0000-0000-0000301F0000}"/>
    <cellStyle name="Normal 2 2 10 2 29 5 3" xfId="8108" xr:uid="{00000000-0005-0000-0000-0000311F0000}"/>
    <cellStyle name="Normal 2 2 10 2 29 5 4" xfId="8109" xr:uid="{00000000-0005-0000-0000-0000321F0000}"/>
    <cellStyle name="Normal 2 2 10 2 29 5 5" xfId="8110" xr:uid="{00000000-0005-0000-0000-0000331F0000}"/>
    <cellStyle name="Normal 2 2 10 2 29 5 6" xfId="8111" xr:uid="{00000000-0005-0000-0000-0000341F0000}"/>
    <cellStyle name="Normal 2 2 10 2 29 5 7" xfId="8112" xr:uid="{00000000-0005-0000-0000-0000351F0000}"/>
    <cellStyle name="Normal 2 2 10 2 29 5 8" xfId="8113" xr:uid="{00000000-0005-0000-0000-0000361F0000}"/>
    <cellStyle name="Normal 2 2 10 2 29 5 9" xfId="8114" xr:uid="{00000000-0005-0000-0000-0000371F0000}"/>
    <cellStyle name="Normal 2 2 10 2 29 6" xfId="8115" xr:uid="{00000000-0005-0000-0000-0000381F0000}"/>
    <cellStyle name="Normal 2 2 10 2 29 7" xfId="8116" xr:uid="{00000000-0005-0000-0000-0000391F0000}"/>
    <cellStyle name="Normal 2 2 10 2 29 8" xfId="8117" xr:uid="{00000000-0005-0000-0000-00003A1F0000}"/>
    <cellStyle name="Normal 2 2 10 2 29 9" xfId="8118" xr:uid="{00000000-0005-0000-0000-00003B1F0000}"/>
    <cellStyle name="Normal 2 2 10 2 3" xfId="8119" xr:uid="{00000000-0005-0000-0000-00003C1F0000}"/>
    <cellStyle name="Normal 2 2 10 2 3 10" xfId="8120" xr:uid="{00000000-0005-0000-0000-00003D1F0000}"/>
    <cellStyle name="Normal 2 2 10 2 3 11" xfId="8121" xr:uid="{00000000-0005-0000-0000-00003E1F0000}"/>
    <cellStyle name="Normal 2 2 10 2 3 12" xfId="8122" xr:uid="{00000000-0005-0000-0000-00003F1F0000}"/>
    <cellStyle name="Normal 2 2 10 2 3 13" xfId="8123" xr:uid="{00000000-0005-0000-0000-0000401F0000}"/>
    <cellStyle name="Normal 2 2 10 2 3 14" xfId="8124" xr:uid="{00000000-0005-0000-0000-0000411F0000}"/>
    <cellStyle name="Normal 2 2 10 2 3 2" xfId="8125" xr:uid="{00000000-0005-0000-0000-0000421F0000}"/>
    <cellStyle name="Normal 2 2 10 2 3 2 10" xfId="8126" xr:uid="{00000000-0005-0000-0000-0000431F0000}"/>
    <cellStyle name="Normal 2 2 10 2 3 2 2" xfId="8127" xr:uid="{00000000-0005-0000-0000-0000441F0000}"/>
    <cellStyle name="Normal 2 2 10 2 3 2 3" xfId="8128" xr:uid="{00000000-0005-0000-0000-0000451F0000}"/>
    <cellStyle name="Normal 2 2 10 2 3 2 4" xfId="8129" xr:uid="{00000000-0005-0000-0000-0000461F0000}"/>
    <cellStyle name="Normal 2 2 10 2 3 2 5" xfId="8130" xr:uid="{00000000-0005-0000-0000-0000471F0000}"/>
    <cellStyle name="Normal 2 2 10 2 3 2 6" xfId="8131" xr:uid="{00000000-0005-0000-0000-0000481F0000}"/>
    <cellStyle name="Normal 2 2 10 2 3 2 7" xfId="8132" xr:uid="{00000000-0005-0000-0000-0000491F0000}"/>
    <cellStyle name="Normal 2 2 10 2 3 2 8" xfId="8133" xr:uid="{00000000-0005-0000-0000-00004A1F0000}"/>
    <cellStyle name="Normal 2 2 10 2 3 2 9" xfId="8134" xr:uid="{00000000-0005-0000-0000-00004B1F0000}"/>
    <cellStyle name="Normal 2 2 10 2 3 3" xfId="8135" xr:uid="{00000000-0005-0000-0000-00004C1F0000}"/>
    <cellStyle name="Normal 2 2 10 2 3 3 10" xfId="8136" xr:uid="{00000000-0005-0000-0000-00004D1F0000}"/>
    <cellStyle name="Normal 2 2 10 2 3 3 2" xfId="8137" xr:uid="{00000000-0005-0000-0000-00004E1F0000}"/>
    <cellStyle name="Normal 2 2 10 2 3 3 3" xfId="8138" xr:uid="{00000000-0005-0000-0000-00004F1F0000}"/>
    <cellStyle name="Normal 2 2 10 2 3 3 4" xfId="8139" xr:uid="{00000000-0005-0000-0000-0000501F0000}"/>
    <cellStyle name="Normal 2 2 10 2 3 3 5" xfId="8140" xr:uid="{00000000-0005-0000-0000-0000511F0000}"/>
    <cellStyle name="Normal 2 2 10 2 3 3 6" xfId="8141" xr:uid="{00000000-0005-0000-0000-0000521F0000}"/>
    <cellStyle name="Normal 2 2 10 2 3 3 7" xfId="8142" xr:uid="{00000000-0005-0000-0000-0000531F0000}"/>
    <cellStyle name="Normal 2 2 10 2 3 3 8" xfId="8143" xr:uid="{00000000-0005-0000-0000-0000541F0000}"/>
    <cellStyle name="Normal 2 2 10 2 3 3 9" xfId="8144" xr:uid="{00000000-0005-0000-0000-0000551F0000}"/>
    <cellStyle name="Normal 2 2 10 2 3 4" xfId="8145" xr:uid="{00000000-0005-0000-0000-0000561F0000}"/>
    <cellStyle name="Normal 2 2 10 2 3 4 10" xfId="8146" xr:uid="{00000000-0005-0000-0000-0000571F0000}"/>
    <cellStyle name="Normal 2 2 10 2 3 4 2" xfId="8147" xr:uid="{00000000-0005-0000-0000-0000581F0000}"/>
    <cellStyle name="Normal 2 2 10 2 3 4 3" xfId="8148" xr:uid="{00000000-0005-0000-0000-0000591F0000}"/>
    <cellStyle name="Normal 2 2 10 2 3 4 4" xfId="8149" xr:uid="{00000000-0005-0000-0000-00005A1F0000}"/>
    <cellStyle name="Normal 2 2 10 2 3 4 5" xfId="8150" xr:uid="{00000000-0005-0000-0000-00005B1F0000}"/>
    <cellStyle name="Normal 2 2 10 2 3 4 6" xfId="8151" xr:uid="{00000000-0005-0000-0000-00005C1F0000}"/>
    <cellStyle name="Normal 2 2 10 2 3 4 7" xfId="8152" xr:uid="{00000000-0005-0000-0000-00005D1F0000}"/>
    <cellStyle name="Normal 2 2 10 2 3 4 8" xfId="8153" xr:uid="{00000000-0005-0000-0000-00005E1F0000}"/>
    <cellStyle name="Normal 2 2 10 2 3 4 9" xfId="8154" xr:uid="{00000000-0005-0000-0000-00005F1F0000}"/>
    <cellStyle name="Normal 2 2 10 2 3 5" xfId="8155" xr:uid="{00000000-0005-0000-0000-0000601F0000}"/>
    <cellStyle name="Normal 2 2 10 2 3 5 10" xfId="8156" xr:uid="{00000000-0005-0000-0000-0000611F0000}"/>
    <cellStyle name="Normal 2 2 10 2 3 5 2" xfId="8157" xr:uid="{00000000-0005-0000-0000-0000621F0000}"/>
    <cellStyle name="Normal 2 2 10 2 3 5 3" xfId="8158" xr:uid="{00000000-0005-0000-0000-0000631F0000}"/>
    <cellStyle name="Normal 2 2 10 2 3 5 4" xfId="8159" xr:uid="{00000000-0005-0000-0000-0000641F0000}"/>
    <cellStyle name="Normal 2 2 10 2 3 5 5" xfId="8160" xr:uid="{00000000-0005-0000-0000-0000651F0000}"/>
    <cellStyle name="Normal 2 2 10 2 3 5 6" xfId="8161" xr:uid="{00000000-0005-0000-0000-0000661F0000}"/>
    <cellStyle name="Normal 2 2 10 2 3 5 7" xfId="8162" xr:uid="{00000000-0005-0000-0000-0000671F0000}"/>
    <cellStyle name="Normal 2 2 10 2 3 5 8" xfId="8163" xr:uid="{00000000-0005-0000-0000-0000681F0000}"/>
    <cellStyle name="Normal 2 2 10 2 3 5 9" xfId="8164" xr:uid="{00000000-0005-0000-0000-0000691F0000}"/>
    <cellStyle name="Normal 2 2 10 2 3 6" xfId="8165" xr:uid="{00000000-0005-0000-0000-00006A1F0000}"/>
    <cellStyle name="Normal 2 2 10 2 3 7" xfId="8166" xr:uid="{00000000-0005-0000-0000-00006B1F0000}"/>
    <cellStyle name="Normal 2 2 10 2 3 8" xfId="8167" xr:uid="{00000000-0005-0000-0000-00006C1F0000}"/>
    <cellStyle name="Normal 2 2 10 2 3 9" xfId="8168" xr:uid="{00000000-0005-0000-0000-00006D1F0000}"/>
    <cellStyle name="Normal 2 2 10 2 30" xfId="8169" xr:uid="{00000000-0005-0000-0000-00006E1F0000}"/>
    <cellStyle name="Normal 2 2 10 2 30 10" xfId="8170" xr:uid="{00000000-0005-0000-0000-00006F1F0000}"/>
    <cellStyle name="Normal 2 2 10 2 30 11" xfId="8171" xr:uid="{00000000-0005-0000-0000-0000701F0000}"/>
    <cellStyle name="Normal 2 2 10 2 30 12" xfId="8172" xr:uid="{00000000-0005-0000-0000-0000711F0000}"/>
    <cellStyle name="Normal 2 2 10 2 30 13" xfId="8173" xr:uid="{00000000-0005-0000-0000-0000721F0000}"/>
    <cellStyle name="Normal 2 2 10 2 30 14" xfId="8174" xr:uid="{00000000-0005-0000-0000-0000731F0000}"/>
    <cellStyle name="Normal 2 2 10 2 30 2" xfId="8175" xr:uid="{00000000-0005-0000-0000-0000741F0000}"/>
    <cellStyle name="Normal 2 2 10 2 30 2 10" xfId="8176" xr:uid="{00000000-0005-0000-0000-0000751F0000}"/>
    <cellStyle name="Normal 2 2 10 2 30 2 2" xfId="8177" xr:uid="{00000000-0005-0000-0000-0000761F0000}"/>
    <cellStyle name="Normal 2 2 10 2 30 2 3" xfId="8178" xr:uid="{00000000-0005-0000-0000-0000771F0000}"/>
    <cellStyle name="Normal 2 2 10 2 30 2 4" xfId="8179" xr:uid="{00000000-0005-0000-0000-0000781F0000}"/>
    <cellStyle name="Normal 2 2 10 2 30 2 5" xfId="8180" xr:uid="{00000000-0005-0000-0000-0000791F0000}"/>
    <cellStyle name="Normal 2 2 10 2 30 2 6" xfId="8181" xr:uid="{00000000-0005-0000-0000-00007A1F0000}"/>
    <cellStyle name="Normal 2 2 10 2 30 2 7" xfId="8182" xr:uid="{00000000-0005-0000-0000-00007B1F0000}"/>
    <cellStyle name="Normal 2 2 10 2 30 2 8" xfId="8183" xr:uid="{00000000-0005-0000-0000-00007C1F0000}"/>
    <cellStyle name="Normal 2 2 10 2 30 2 9" xfId="8184" xr:uid="{00000000-0005-0000-0000-00007D1F0000}"/>
    <cellStyle name="Normal 2 2 10 2 30 3" xfId="8185" xr:uid="{00000000-0005-0000-0000-00007E1F0000}"/>
    <cellStyle name="Normal 2 2 10 2 30 3 10" xfId="8186" xr:uid="{00000000-0005-0000-0000-00007F1F0000}"/>
    <cellStyle name="Normal 2 2 10 2 30 3 2" xfId="8187" xr:uid="{00000000-0005-0000-0000-0000801F0000}"/>
    <cellStyle name="Normal 2 2 10 2 30 3 3" xfId="8188" xr:uid="{00000000-0005-0000-0000-0000811F0000}"/>
    <cellStyle name="Normal 2 2 10 2 30 3 4" xfId="8189" xr:uid="{00000000-0005-0000-0000-0000821F0000}"/>
    <cellStyle name="Normal 2 2 10 2 30 3 5" xfId="8190" xr:uid="{00000000-0005-0000-0000-0000831F0000}"/>
    <cellStyle name="Normal 2 2 10 2 30 3 6" xfId="8191" xr:uid="{00000000-0005-0000-0000-0000841F0000}"/>
    <cellStyle name="Normal 2 2 10 2 30 3 7" xfId="8192" xr:uid="{00000000-0005-0000-0000-0000851F0000}"/>
    <cellStyle name="Normal 2 2 10 2 30 3 8" xfId="8193" xr:uid="{00000000-0005-0000-0000-0000861F0000}"/>
    <cellStyle name="Normal 2 2 10 2 30 3 9" xfId="8194" xr:uid="{00000000-0005-0000-0000-0000871F0000}"/>
    <cellStyle name="Normal 2 2 10 2 30 4" xfId="8195" xr:uid="{00000000-0005-0000-0000-0000881F0000}"/>
    <cellStyle name="Normal 2 2 10 2 30 4 10" xfId="8196" xr:uid="{00000000-0005-0000-0000-0000891F0000}"/>
    <cellStyle name="Normal 2 2 10 2 30 4 2" xfId="8197" xr:uid="{00000000-0005-0000-0000-00008A1F0000}"/>
    <cellStyle name="Normal 2 2 10 2 30 4 3" xfId="8198" xr:uid="{00000000-0005-0000-0000-00008B1F0000}"/>
    <cellStyle name="Normal 2 2 10 2 30 4 4" xfId="8199" xr:uid="{00000000-0005-0000-0000-00008C1F0000}"/>
    <cellStyle name="Normal 2 2 10 2 30 4 5" xfId="8200" xr:uid="{00000000-0005-0000-0000-00008D1F0000}"/>
    <cellStyle name="Normal 2 2 10 2 30 4 6" xfId="8201" xr:uid="{00000000-0005-0000-0000-00008E1F0000}"/>
    <cellStyle name="Normal 2 2 10 2 30 4 7" xfId="8202" xr:uid="{00000000-0005-0000-0000-00008F1F0000}"/>
    <cellStyle name="Normal 2 2 10 2 30 4 8" xfId="8203" xr:uid="{00000000-0005-0000-0000-0000901F0000}"/>
    <cellStyle name="Normal 2 2 10 2 30 4 9" xfId="8204" xr:uid="{00000000-0005-0000-0000-0000911F0000}"/>
    <cellStyle name="Normal 2 2 10 2 30 5" xfId="8205" xr:uid="{00000000-0005-0000-0000-0000921F0000}"/>
    <cellStyle name="Normal 2 2 10 2 30 5 10" xfId="8206" xr:uid="{00000000-0005-0000-0000-0000931F0000}"/>
    <cellStyle name="Normal 2 2 10 2 30 5 2" xfId="8207" xr:uid="{00000000-0005-0000-0000-0000941F0000}"/>
    <cellStyle name="Normal 2 2 10 2 30 5 3" xfId="8208" xr:uid="{00000000-0005-0000-0000-0000951F0000}"/>
    <cellStyle name="Normal 2 2 10 2 30 5 4" xfId="8209" xr:uid="{00000000-0005-0000-0000-0000961F0000}"/>
    <cellStyle name="Normal 2 2 10 2 30 5 5" xfId="8210" xr:uid="{00000000-0005-0000-0000-0000971F0000}"/>
    <cellStyle name="Normal 2 2 10 2 30 5 6" xfId="8211" xr:uid="{00000000-0005-0000-0000-0000981F0000}"/>
    <cellStyle name="Normal 2 2 10 2 30 5 7" xfId="8212" xr:uid="{00000000-0005-0000-0000-0000991F0000}"/>
    <cellStyle name="Normal 2 2 10 2 30 5 8" xfId="8213" xr:uid="{00000000-0005-0000-0000-00009A1F0000}"/>
    <cellStyle name="Normal 2 2 10 2 30 5 9" xfId="8214" xr:uid="{00000000-0005-0000-0000-00009B1F0000}"/>
    <cellStyle name="Normal 2 2 10 2 30 6" xfId="8215" xr:uid="{00000000-0005-0000-0000-00009C1F0000}"/>
    <cellStyle name="Normal 2 2 10 2 30 7" xfId="8216" xr:uid="{00000000-0005-0000-0000-00009D1F0000}"/>
    <cellStyle name="Normal 2 2 10 2 30 8" xfId="8217" xr:uid="{00000000-0005-0000-0000-00009E1F0000}"/>
    <cellStyle name="Normal 2 2 10 2 30 9" xfId="8218" xr:uid="{00000000-0005-0000-0000-00009F1F0000}"/>
    <cellStyle name="Normal 2 2 10 2 31" xfId="8219" xr:uid="{00000000-0005-0000-0000-0000A01F0000}"/>
    <cellStyle name="Normal 2 2 10 2 31 10" xfId="8220" xr:uid="{00000000-0005-0000-0000-0000A11F0000}"/>
    <cellStyle name="Normal 2 2 10 2 31 11" xfId="8221" xr:uid="{00000000-0005-0000-0000-0000A21F0000}"/>
    <cellStyle name="Normal 2 2 10 2 31 12" xfId="8222" xr:uid="{00000000-0005-0000-0000-0000A31F0000}"/>
    <cellStyle name="Normal 2 2 10 2 31 13" xfId="8223" xr:uid="{00000000-0005-0000-0000-0000A41F0000}"/>
    <cellStyle name="Normal 2 2 10 2 31 14" xfId="8224" xr:uid="{00000000-0005-0000-0000-0000A51F0000}"/>
    <cellStyle name="Normal 2 2 10 2 31 2" xfId="8225" xr:uid="{00000000-0005-0000-0000-0000A61F0000}"/>
    <cellStyle name="Normal 2 2 10 2 31 2 10" xfId="8226" xr:uid="{00000000-0005-0000-0000-0000A71F0000}"/>
    <cellStyle name="Normal 2 2 10 2 31 2 2" xfId="8227" xr:uid="{00000000-0005-0000-0000-0000A81F0000}"/>
    <cellStyle name="Normal 2 2 10 2 31 2 3" xfId="8228" xr:uid="{00000000-0005-0000-0000-0000A91F0000}"/>
    <cellStyle name="Normal 2 2 10 2 31 2 4" xfId="8229" xr:uid="{00000000-0005-0000-0000-0000AA1F0000}"/>
    <cellStyle name="Normal 2 2 10 2 31 2 5" xfId="8230" xr:uid="{00000000-0005-0000-0000-0000AB1F0000}"/>
    <cellStyle name="Normal 2 2 10 2 31 2 6" xfId="8231" xr:uid="{00000000-0005-0000-0000-0000AC1F0000}"/>
    <cellStyle name="Normal 2 2 10 2 31 2 7" xfId="8232" xr:uid="{00000000-0005-0000-0000-0000AD1F0000}"/>
    <cellStyle name="Normal 2 2 10 2 31 2 8" xfId="8233" xr:uid="{00000000-0005-0000-0000-0000AE1F0000}"/>
    <cellStyle name="Normal 2 2 10 2 31 2 9" xfId="8234" xr:uid="{00000000-0005-0000-0000-0000AF1F0000}"/>
    <cellStyle name="Normal 2 2 10 2 31 3" xfId="8235" xr:uid="{00000000-0005-0000-0000-0000B01F0000}"/>
    <cellStyle name="Normal 2 2 10 2 31 3 10" xfId="8236" xr:uid="{00000000-0005-0000-0000-0000B11F0000}"/>
    <cellStyle name="Normal 2 2 10 2 31 3 2" xfId="8237" xr:uid="{00000000-0005-0000-0000-0000B21F0000}"/>
    <cellStyle name="Normal 2 2 10 2 31 3 3" xfId="8238" xr:uid="{00000000-0005-0000-0000-0000B31F0000}"/>
    <cellStyle name="Normal 2 2 10 2 31 3 4" xfId="8239" xr:uid="{00000000-0005-0000-0000-0000B41F0000}"/>
    <cellStyle name="Normal 2 2 10 2 31 3 5" xfId="8240" xr:uid="{00000000-0005-0000-0000-0000B51F0000}"/>
    <cellStyle name="Normal 2 2 10 2 31 3 6" xfId="8241" xr:uid="{00000000-0005-0000-0000-0000B61F0000}"/>
    <cellStyle name="Normal 2 2 10 2 31 3 7" xfId="8242" xr:uid="{00000000-0005-0000-0000-0000B71F0000}"/>
    <cellStyle name="Normal 2 2 10 2 31 3 8" xfId="8243" xr:uid="{00000000-0005-0000-0000-0000B81F0000}"/>
    <cellStyle name="Normal 2 2 10 2 31 3 9" xfId="8244" xr:uid="{00000000-0005-0000-0000-0000B91F0000}"/>
    <cellStyle name="Normal 2 2 10 2 31 4" xfId="8245" xr:uid="{00000000-0005-0000-0000-0000BA1F0000}"/>
    <cellStyle name="Normal 2 2 10 2 31 4 10" xfId="8246" xr:uid="{00000000-0005-0000-0000-0000BB1F0000}"/>
    <cellStyle name="Normal 2 2 10 2 31 4 2" xfId="8247" xr:uid="{00000000-0005-0000-0000-0000BC1F0000}"/>
    <cellStyle name="Normal 2 2 10 2 31 4 3" xfId="8248" xr:uid="{00000000-0005-0000-0000-0000BD1F0000}"/>
    <cellStyle name="Normal 2 2 10 2 31 4 4" xfId="8249" xr:uid="{00000000-0005-0000-0000-0000BE1F0000}"/>
    <cellStyle name="Normal 2 2 10 2 31 4 5" xfId="8250" xr:uid="{00000000-0005-0000-0000-0000BF1F0000}"/>
    <cellStyle name="Normal 2 2 10 2 31 4 6" xfId="8251" xr:uid="{00000000-0005-0000-0000-0000C01F0000}"/>
    <cellStyle name="Normal 2 2 10 2 31 4 7" xfId="8252" xr:uid="{00000000-0005-0000-0000-0000C11F0000}"/>
    <cellStyle name="Normal 2 2 10 2 31 4 8" xfId="8253" xr:uid="{00000000-0005-0000-0000-0000C21F0000}"/>
    <cellStyle name="Normal 2 2 10 2 31 4 9" xfId="8254" xr:uid="{00000000-0005-0000-0000-0000C31F0000}"/>
    <cellStyle name="Normal 2 2 10 2 31 5" xfId="8255" xr:uid="{00000000-0005-0000-0000-0000C41F0000}"/>
    <cellStyle name="Normal 2 2 10 2 31 5 10" xfId="8256" xr:uid="{00000000-0005-0000-0000-0000C51F0000}"/>
    <cellStyle name="Normal 2 2 10 2 31 5 2" xfId="8257" xr:uid="{00000000-0005-0000-0000-0000C61F0000}"/>
    <cellStyle name="Normal 2 2 10 2 31 5 3" xfId="8258" xr:uid="{00000000-0005-0000-0000-0000C71F0000}"/>
    <cellStyle name="Normal 2 2 10 2 31 5 4" xfId="8259" xr:uid="{00000000-0005-0000-0000-0000C81F0000}"/>
    <cellStyle name="Normal 2 2 10 2 31 5 5" xfId="8260" xr:uid="{00000000-0005-0000-0000-0000C91F0000}"/>
    <cellStyle name="Normal 2 2 10 2 31 5 6" xfId="8261" xr:uid="{00000000-0005-0000-0000-0000CA1F0000}"/>
    <cellStyle name="Normal 2 2 10 2 31 5 7" xfId="8262" xr:uid="{00000000-0005-0000-0000-0000CB1F0000}"/>
    <cellStyle name="Normal 2 2 10 2 31 5 8" xfId="8263" xr:uid="{00000000-0005-0000-0000-0000CC1F0000}"/>
    <cellStyle name="Normal 2 2 10 2 31 5 9" xfId="8264" xr:uid="{00000000-0005-0000-0000-0000CD1F0000}"/>
    <cellStyle name="Normal 2 2 10 2 31 6" xfId="8265" xr:uid="{00000000-0005-0000-0000-0000CE1F0000}"/>
    <cellStyle name="Normal 2 2 10 2 31 7" xfId="8266" xr:uid="{00000000-0005-0000-0000-0000CF1F0000}"/>
    <cellStyle name="Normal 2 2 10 2 31 8" xfId="8267" xr:uid="{00000000-0005-0000-0000-0000D01F0000}"/>
    <cellStyle name="Normal 2 2 10 2 31 9" xfId="8268" xr:uid="{00000000-0005-0000-0000-0000D11F0000}"/>
    <cellStyle name="Normal 2 2 10 2 32" xfId="8269" xr:uid="{00000000-0005-0000-0000-0000D21F0000}"/>
    <cellStyle name="Normal 2 2 10 2 32 10" xfId="8270" xr:uid="{00000000-0005-0000-0000-0000D31F0000}"/>
    <cellStyle name="Normal 2 2 10 2 32 11" xfId="8271" xr:uid="{00000000-0005-0000-0000-0000D41F0000}"/>
    <cellStyle name="Normal 2 2 10 2 32 12" xfId="8272" xr:uid="{00000000-0005-0000-0000-0000D51F0000}"/>
    <cellStyle name="Normal 2 2 10 2 32 13" xfId="8273" xr:uid="{00000000-0005-0000-0000-0000D61F0000}"/>
    <cellStyle name="Normal 2 2 10 2 32 14" xfId="8274" xr:uid="{00000000-0005-0000-0000-0000D71F0000}"/>
    <cellStyle name="Normal 2 2 10 2 32 2" xfId="8275" xr:uid="{00000000-0005-0000-0000-0000D81F0000}"/>
    <cellStyle name="Normal 2 2 10 2 32 2 10" xfId="8276" xr:uid="{00000000-0005-0000-0000-0000D91F0000}"/>
    <cellStyle name="Normal 2 2 10 2 32 2 2" xfId="8277" xr:uid="{00000000-0005-0000-0000-0000DA1F0000}"/>
    <cellStyle name="Normal 2 2 10 2 32 2 3" xfId="8278" xr:uid="{00000000-0005-0000-0000-0000DB1F0000}"/>
    <cellStyle name="Normal 2 2 10 2 32 2 4" xfId="8279" xr:uid="{00000000-0005-0000-0000-0000DC1F0000}"/>
    <cellStyle name="Normal 2 2 10 2 32 2 5" xfId="8280" xr:uid="{00000000-0005-0000-0000-0000DD1F0000}"/>
    <cellStyle name="Normal 2 2 10 2 32 2 6" xfId="8281" xr:uid="{00000000-0005-0000-0000-0000DE1F0000}"/>
    <cellStyle name="Normal 2 2 10 2 32 2 7" xfId="8282" xr:uid="{00000000-0005-0000-0000-0000DF1F0000}"/>
    <cellStyle name="Normal 2 2 10 2 32 2 8" xfId="8283" xr:uid="{00000000-0005-0000-0000-0000E01F0000}"/>
    <cellStyle name="Normal 2 2 10 2 32 2 9" xfId="8284" xr:uid="{00000000-0005-0000-0000-0000E11F0000}"/>
    <cellStyle name="Normal 2 2 10 2 32 3" xfId="8285" xr:uid="{00000000-0005-0000-0000-0000E21F0000}"/>
    <cellStyle name="Normal 2 2 10 2 32 3 10" xfId="8286" xr:uid="{00000000-0005-0000-0000-0000E31F0000}"/>
    <cellStyle name="Normal 2 2 10 2 32 3 2" xfId="8287" xr:uid="{00000000-0005-0000-0000-0000E41F0000}"/>
    <cellStyle name="Normal 2 2 10 2 32 3 3" xfId="8288" xr:uid="{00000000-0005-0000-0000-0000E51F0000}"/>
    <cellStyle name="Normal 2 2 10 2 32 3 4" xfId="8289" xr:uid="{00000000-0005-0000-0000-0000E61F0000}"/>
    <cellStyle name="Normal 2 2 10 2 32 3 5" xfId="8290" xr:uid="{00000000-0005-0000-0000-0000E71F0000}"/>
    <cellStyle name="Normal 2 2 10 2 32 3 6" xfId="8291" xr:uid="{00000000-0005-0000-0000-0000E81F0000}"/>
    <cellStyle name="Normal 2 2 10 2 32 3 7" xfId="8292" xr:uid="{00000000-0005-0000-0000-0000E91F0000}"/>
    <cellStyle name="Normal 2 2 10 2 32 3 8" xfId="8293" xr:uid="{00000000-0005-0000-0000-0000EA1F0000}"/>
    <cellStyle name="Normal 2 2 10 2 32 3 9" xfId="8294" xr:uid="{00000000-0005-0000-0000-0000EB1F0000}"/>
    <cellStyle name="Normal 2 2 10 2 32 4" xfId="8295" xr:uid="{00000000-0005-0000-0000-0000EC1F0000}"/>
    <cellStyle name="Normal 2 2 10 2 32 4 10" xfId="8296" xr:uid="{00000000-0005-0000-0000-0000ED1F0000}"/>
    <cellStyle name="Normal 2 2 10 2 32 4 2" xfId="8297" xr:uid="{00000000-0005-0000-0000-0000EE1F0000}"/>
    <cellStyle name="Normal 2 2 10 2 32 4 3" xfId="8298" xr:uid="{00000000-0005-0000-0000-0000EF1F0000}"/>
    <cellStyle name="Normal 2 2 10 2 32 4 4" xfId="8299" xr:uid="{00000000-0005-0000-0000-0000F01F0000}"/>
    <cellStyle name="Normal 2 2 10 2 32 4 5" xfId="8300" xr:uid="{00000000-0005-0000-0000-0000F11F0000}"/>
    <cellStyle name="Normal 2 2 10 2 32 4 6" xfId="8301" xr:uid="{00000000-0005-0000-0000-0000F21F0000}"/>
    <cellStyle name="Normal 2 2 10 2 32 4 7" xfId="8302" xr:uid="{00000000-0005-0000-0000-0000F31F0000}"/>
    <cellStyle name="Normal 2 2 10 2 32 4 8" xfId="8303" xr:uid="{00000000-0005-0000-0000-0000F41F0000}"/>
    <cellStyle name="Normal 2 2 10 2 32 4 9" xfId="8304" xr:uid="{00000000-0005-0000-0000-0000F51F0000}"/>
    <cellStyle name="Normal 2 2 10 2 32 5" xfId="8305" xr:uid="{00000000-0005-0000-0000-0000F61F0000}"/>
    <cellStyle name="Normal 2 2 10 2 32 5 10" xfId="8306" xr:uid="{00000000-0005-0000-0000-0000F71F0000}"/>
    <cellStyle name="Normal 2 2 10 2 32 5 2" xfId="8307" xr:uid="{00000000-0005-0000-0000-0000F81F0000}"/>
    <cellStyle name="Normal 2 2 10 2 32 5 3" xfId="8308" xr:uid="{00000000-0005-0000-0000-0000F91F0000}"/>
    <cellStyle name="Normal 2 2 10 2 32 5 4" xfId="8309" xr:uid="{00000000-0005-0000-0000-0000FA1F0000}"/>
    <cellStyle name="Normal 2 2 10 2 32 5 5" xfId="8310" xr:uid="{00000000-0005-0000-0000-0000FB1F0000}"/>
    <cellStyle name="Normal 2 2 10 2 32 5 6" xfId="8311" xr:uid="{00000000-0005-0000-0000-0000FC1F0000}"/>
    <cellStyle name="Normal 2 2 10 2 32 5 7" xfId="8312" xr:uid="{00000000-0005-0000-0000-0000FD1F0000}"/>
    <cellStyle name="Normal 2 2 10 2 32 5 8" xfId="8313" xr:uid="{00000000-0005-0000-0000-0000FE1F0000}"/>
    <cellStyle name="Normal 2 2 10 2 32 5 9" xfId="8314" xr:uid="{00000000-0005-0000-0000-0000FF1F0000}"/>
    <cellStyle name="Normal 2 2 10 2 32 6" xfId="8315" xr:uid="{00000000-0005-0000-0000-000000200000}"/>
    <cellStyle name="Normal 2 2 10 2 32 7" xfId="8316" xr:uid="{00000000-0005-0000-0000-000001200000}"/>
    <cellStyle name="Normal 2 2 10 2 32 8" xfId="8317" xr:uid="{00000000-0005-0000-0000-000002200000}"/>
    <cellStyle name="Normal 2 2 10 2 32 9" xfId="8318" xr:uid="{00000000-0005-0000-0000-000003200000}"/>
    <cellStyle name="Normal 2 2 10 2 33" xfId="8319" xr:uid="{00000000-0005-0000-0000-000004200000}"/>
    <cellStyle name="Normal 2 2 10 2 33 10" xfId="8320" xr:uid="{00000000-0005-0000-0000-000005200000}"/>
    <cellStyle name="Normal 2 2 10 2 33 11" xfId="8321" xr:uid="{00000000-0005-0000-0000-000006200000}"/>
    <cellStyle name="Normal 2 2 10 2 33 12" xfId="8322" xr:uid="{00000000-0005-0000-0000-000007200000}"/>
    <cellStyle name="Normal 2 2 10 2 33 13" xfId="8323" xr:uid="{00000000-0005-0000-0000-000008200000}"/>
    <cellStyle name="Normal 2 2 10 2 33 14" xfId="8324" xr:uid="{00000000-0005-0000-0000-000009200000}"/>
    <cellStyle name="Normal 2 2 10 2 33 2" xfId="8325" xr:uid="{00000000-0005-0000-0000-00000A200000}"/>
    <cellStyle name="Normal 2 2 10 2 33 2 10" xfId="8326" xr:uid="{00000000-0005-0000-0000-00000B200000}"/>
    <cellStyle name="Normal 2 2 10 2 33 2 2" xfId="8327" xr:uid="{00000000-0005-0000-0000-00000C200000}"/>
    <cellStyle name="Normal 2 2 10 2 33 2 3" xfId="8328" xr:uid="{00000000-0005-0000-0000-00000D200000}"/>
    <cellStyle name="Normal 2 2 10 2 33 2 4" xfId="8329" xr:uid="{00000000-0005-0000-0000-00000E200000}"/>
    <cellStyle name="Normal 2 2 10 2 33 2 5" xfId="8330" xr:uid="{00000000-0005-0000-0000-00000F200000}"/>
    <cellStyle name="Normal 2 2 10 2 33 2 6" xfId="8331" xr:uid="{00000000-0005-0000-0000-000010200000}"/>
    <cellStyle name="Normal 2 2 10 2 33 2 7" xfId="8332" xr:uid="{00000000-0005-0000-0000-000011200000}"/>
    <cellStyle name="Normal 2 2 10 2 33 2 8" xfId="8333" xr:uid="{00000000-0005-0000-0000-000012200000}"/>
    <cellStyle name="Normal 2 2 10 2 33 2 9" xfId="8334" xr:uid="{00000000-0005-0000-0000-000013200000}"/>
    <cellStyle name="Normal 2 2 10 2 33 3" xfId="8335" xr:uid="{00000000-0005-0000-0000-000014200000}"/>
    <cellStyle name="Normal 2 2 10 2 33 3 10" xfId="8336" xr:uid="{00000000-0005-0000-0000-000015200000}"/>
    <cellStyle name="Normal 2 2 10 2 33 3 2" xfId="8337" xr:uid="{00000000-0005-0000-0000-000016200000}"/>
    <cellStyle name="Normal 2 2 10 2 33 3 3" xfId="8338" xr:uid="{00000000-0005-0000-0000-000017200000}"/>
    <cellStyle name="Normal 2 2 10 2 33 3 4" xfId="8339" xr:uid="{00000000-0005-0000-0000-000018200000}"/>
    <cellStyle name="Normal 2 2 10 2 33 3 5" xfId="8340" xr:uid="{00000000-0005-0000-0000-000019200000}"/>
    <cellStyle name="Normal 2 2 10 2 33 3 6" xfId="8341" xr:uid="{00000000-0005-0000-0000-00001A200000}"/>
    <cellStyle name="Normal 2 2 10 2 33 3 7" xfId="8342" xr:uid="{00000000-0005-0000-0000-00001B200000}"/>
    <cellStyle name="Normal 2 2 10 2 33 3 8" xfId="8343" xr:uid="{00000000-0005-0000-0000-00001C200000}"/>
    <cellStyle name="Normal 2 2 10 2 33 3 9" xfId="8344" xr:uid="{00000000-0005-0000-0000-00001D200000}"/>
    <cellStyle name="Normal 2 2 10 2 33 4" xfId="8345" xr:uid="{00000000-0005-0000-0000-00001E200000}"/>
    <cellStyle name="Normal 2 2 10 2 33 4 10" xfId="8346" xr:uid="{00000000-0005-0000-0000-00001F200000}"/>
    <cellStyle name="Normal 2 2 10 2 33 4 2" xfId="8347" xr:uid="{00000000-0005-0000-0000-000020200000}"/>
    <cellStyle name="Normal 2 2 10 2 33 4 3" xfId="8348" xr:uid="{00000000-0005-0000-0000-000021200000}"/>
    <cellStyle name="Normal 2 2 10 2 33 4 4" xfId="8349" xr:uid="{00000000-0005-0000-0000-000022200000}"/>
    <cellStyle name="Normal 2 2 10 2 33 4 5" xfId="8350" xr:uid="{00000000-0005-0000-0000-000023200000}"/>
    <cellStyle name="Normal 2 2 10 2 33 4 6" xfId="8351" xr:uid="{00000000-0005-0000-0000-000024200000}"/>
    <cellStyle name="Normal 2 2 10 2 33 4 7" xfId="8352" xr:uid="{00000000-0005-0000-0000-000025200000}"/>
    <cellStyle name="Normal 2 2 10 2 33 4 8" xfId="8353" xr:uid="{00000000-0005-0000-0000-000026200000}"/>
    <cellStyle name="Normal 2 2 10 2 33 4 9" xfId="8354" xr:uid="{00000000-0005-0000-0000-000027200000}"/>
    <cellStyle name="Normal 2 2 10 2 33 5" xfId="8355" xr:uid="{00000000-0005-0000-0000-000028200000}"/>
    <cellStyle name="Normal 2 2 10 2 33 5 10" xfId="8356" xr:uid="{00000000-0005-0000-0000-000029200000}"/>
    <cellStyle name="Normal 2 2 10 2 33 5 2" xfId="8357" xr:uid="{00000000-0005-0000-0000-00002A200000}"/>
    <cellStyle name="Normal 2 2 10 2 33 5 3" xfId="8358" xr:uid="{00000000-0005-0000-0000-00002B200000}"/>
    <cellStyle name="Normal 2 2 10 2 33 5 4" xfId="8359" xr:uid="{00000000-0005-0000-0000-00002C200000}"/>
    <cellStyle name="Normal 2 2 10 2 33 5 5" xfId="8360" xr:uid="{00000000-0005-0000-0000-00002D200000}"/>
    <cellStyle name="Normal 2 2 10 2 33 5 6" xfId="8361" xr:uid="{00000000-0005-0000-0000-00002E200000}"/>
    <cellStyle name="Normal 2 2 10 2 33 5 7" xfId="8362" xr:uid="{00000000-0005-0000-0000-00002F200000}"/>
    <cellStyle name="Normal 2 2 10 2 33 5 8" xfId="8363" xr:uid="{00000000-0005-0000-0000-000030200000}"/>
    <cellStyle name="Normal 2 2 10 2 33 5 9" xfId="8364" xr:uid="{00000000-0005-0000-0000-000031200000}"/>
    <cellStyle name="Normal 2 2 10 2 33 6" xfId="8365" xr:uid="{00000000-0005-0000-0000-000032200000}"/>
    <cellStyle name="Normal 2 2 10 2 33 7" xfId="8366" xr:uid="{00000000-0005-0000-0000-000033200000}"/>
    <cellStyle name="Normal 2 2 10 2 33 8" xfId="8367" xr:uid="{00000000-0005-0000-0000-000034200000}"/>
    <cellStyle name="Normal 2 2 10 2 33 9" xfId="8368" xr:uid="{00000000-0005-0000-0000-000035200000}"/>
    <cellStyle name="Normal 2 2 10 2 34" xfId="8369" xr:uid="{00000000-0005-0000-0000-000036200000}"/>
    <cellStyle name="Normal 2 2 10 2 34 10" xfId="8370" xr:uid="{00000000-0005-0000-0000-000037200000}"/>
    <cellStyle name="Normal 2 2 10 2 34 2" xfId="8371" xr:uid="{00000000-0005-0000-0000-000038200000}"/>
    <cellStyle name="Normal 2 2 10 2 34 3" xfId="8372" xr:uid="{00000000-0005-0000-0000-000039200000}"/>
    <cellStyle name="Normal 2 2 10 2 34 4" xfId="8373" xr:uid="{00000000-0005-0000-0000-00003A200000}"/>
    <cellStyle name="Normal 2 2 10 2 34 5" xfId="8374" xr:uid="{00000000-0005-0000-0000-00003B200000}"/>
    <cellStyle name="Normal 2 2 10 2 34 6" xfId="8375" xr:uid="{00000000-0005-0000-0000-00003C200000}"/>
    <cellStyle name="Normal 2 2 10 2 34 7" xfId="8376" xr:uid="{00000000-0005-0000-0000-00003D200000}"/>
    <cellStyle name="Normal 2 2 10 2 34 8" xfId="8377" xr:uid="{00000000-0005-0000-0000-00003E200000}"/>
    <cellStyle name="Normal 2 2 10 2 34 9" xfId="8378" xr:uid="{00000000-0005-0000-0000-00003F200000}"/>
    <cellStyle name="Normal 2 2 10 2 35" xfId="8379" xr:uid="{00000000-0005-0000-0000-000040200000}"/>
    <cellStyle name="Normal 2 2 10 2 35 10" xfId="8380" xr:uid="{00000000-0005-0000-0000-000041200000}"/>
    <cellStyle name="Normal 2 2 10 2 35 2" xfId="8381" xr:uid="{00000000-0005-0000-0000-000042200000}"/>
    <cellStyle name="Normal 2 2 10 2 35 3" xfId="8382" xr:uid="{00000000-0005-0000-0000-000043200000}"/>
    <cellStyle name="Normal 2 2 10 2 35 4" xfId="8383" xr:uid="{00000000-0005-0000-0000-000044200000}"/>
    <cellStyle name="Normal 2 2 10 2 35 5" xfId="8384" xr:uid="{00000000-0005-0000-0000-000045200000}"/>
    <cellStyle name="Normal 2 2 10 2 35 6" xfId="8385" xr:uid="{00000000-0005-0000-0000-000046200000}"/>
    <cellStyle name="Normal 2 2 10 2 35 7" xfId="8386" xr:uid="{00000000-0005-0000-0000-000047200000}"/>
    <cellStyle name="Normal 2 2 10 2 35 8" xfId="8387" xr:uid="{00000000-0005-0000-0000-000048200000}"/>
    <cellStyle name="Normal 2 2 10 2 35 9" xfId="8388" xr:uid="{00000000-0005-0000-0000-000049200000}"/>
    <cellStyle name="Normal 2 2 10 2 36" xfId="8389" xr:uid="{00000000-0005-0000-0000-00004A200000}"/>
    <cellStyle name="Normal 2 2 10 2 36 10" xfId="8390" xr:uid="{00000000-0005-0000-0000-00004B200000}"/>
    <cellStyle name="Normal 2 2 10 2 36 2" xfId="8391" xr:uid="{00000000-0005-0000-0000-00004C200000}"/>
    <cellStyle name="Normal 2 2 10 2 36 3" xfId="8392" xr:uid="{00000000-0005-0000-0000-00004D200000}"/>
    <cellStyle name="Normal 2 2 10 2 36 4" xfId="8393" xr:uid="{00000000-0005-0000-0000-00004E200000}"/>
    <cellStyle name="Normal 2 2 10 2 36 5" xfId="8394" xr:uid="{00000000-0005-0000-0000-00004F200000}"/>
    <cellStyle name="Normal 2 2 10 2 36 6" xfId="8395" xr:uid="{00000000-0005-0000-0000-000050200000}"/>
    <cellStyle name="Normal 2 2 10 2 36 7" xfId="8396" xr:uid="{00000000-0005-0000-0000-000051200000}"/>
    <cellStyle name="Normal 2 2 10 2 36 8" xfId="8397" xr:uid="{00000000-0005-0000-0000-000052200000}"/>
    <cellStyle name="Normal 2 2 10 2 36 9" xfId="8398" xr:uid="{00000000-0005-0000-0000-000053200000}"/>
    <cellStyle name="Normal 2 2 10 2 37" xfId="8399" xr:uid="{00000000-0005-0000-0000-000054200000}"/>
    <cellStyle name="Normal 2 2 10 2 37 10" xfId="8400" xr:uid="{00000000-0005-0000-0000-000055200000}"/>
    <cellStyle name="Normal 2 2 10 2 37 2" xfId="8401" xr:uid="{00000000-0005-0000-0000-000056200000}"/>
    <cellStyle name="Normal 2 2 10 2 37 3" xfId="8402" xr:uid="{00000000-0005-0000-0000-000057200000}"/>
    <cellStyle name="Normal 2 2 10 2 37 4" xfId="8403" xr:uid="{00000000-0005-0000-0000-000058200000}"/>
    <cellStyle name="Normal 2 2 10 2 37 5" xfId="8404" xr:uid="{00000000-0005-0000-0000-000059200000}"/>
    <cellStyle name="Normal 2 2 10 2 37 6" xfId="8405" xr:uid="{00000000-0005-0000-0000-00005A200000}"/>
    <cellStyle name="Normal 2 2 10 2 37 7" xfId="8406" xr:uid="{00000000-0005-0000-0000-00005B200000}"/>
    <cellStyle name="Normal 2 2 10 2 37 8" xfId="8407" xr:uid="{00000000-0005-0000-0000-00005C200000}"/>
    <cellStyle name="Normal 2 2 10 2 37 9" xfId="8408" xr:uid="{00000000-0005-0000-0000-00005D200000}"/>
    <cellStyle name="Normal 2 2 10 2 38" xfId="8409" xr:uid="{00000000-0005-0000-0000-00005E200000}"/>
    <cellStyle name="Normal 2 2 10 2 39" xfId="8410" xr:uid="{00000000-0005-0000-0000-00005F200000}"/>
    <cellStyle name="Normal 2 2 10 2 4" xfId="8411" xr:uid="{00000000-0005-0000-0000-000060200000}"/>
    <cellStyle name="Normal 2 2 10 2 4 10" xfId="8412" xr:uid="{00000000-0005-0000-0000-000061200000}"/>
    <cellStyle name="Normal 2 2 10 2 4 11" xfId="8413" xr:uid="{00000000-0005-0000-0000-000062200000}"/>
    <cellStyle name="Normal 2 2 10 2 4 12" xfId="8414" xr:uid="{00000000-0005-0000-0000-000063200000}"/>
    <cellStyle name="Normal 2 2 10 2 4 13" xfId="8415" xr:uid="{00000000-0005-0000-0000-000064200000}"/>
    <cellStyle name="Normal 2 2 10 2 4 14" xfId="8416" xr:uid="{00000000-0005-0000-0000-000065200000}"/>
    <cellStyle name="Normal 2 2 10 2 4 2" xfId="8417" xr:uid="{00000000-0005-0000-0000-000066200000}"/>
    <cellStyle name="Normal 2 2 10 2 4 2 10" xfId="8418" xr:uid="{00000000-0005-0000-0000-000067200000}"/>
    <cellStyle name="Normal 2 2 10 2 4 2 2" xfId="8419" xr:uid="{00000000-0005-0000-0000-000068200000}"/>
    <cellStyle name="Normal 2 2 10 2 4 2 3" xfId="8420" xr:uid="{00000000-0005-0000-0000-000069200000}"/>
    <cellStyle name="Normal 2 2 10 2 4 2 4" xfId="8421" xr:uid="{00000000-0005-0000-0000-00006A200000}"/>
    <cellStyle name="Normal 2 2 10 2 4 2 5" xfId="8422" xr:uid="{00000000-0005-0000-0000-00006B200000}"/>
    <cellStyle name="Normal 2 2 10 2 4 2 6" xfId="8423" xr:uid="{00000000-0005-0000-0000-00006C200000}"/>
    <cellStyle name="Normal 2 2 10 2 4 2 7" xfId="8424" xr:uid="{00000000-0005-0000-0000-00006D200000}"/>
    <cellStyle name="Normal 2 2 10 2 4 2 8" xfId="8425" xr:uid="{00000000-0005-0000-0000-00006E200000}"/>
    <cellStyle name="Normal 2 2 10 2 4 2 9" xfId="8426" xr:uid="{00000000-0005-0000-0000-00006F200000}"/>
    <cellStyle name="Normal 2 2 10 2 4 3" xfId="8427" xr:uid="{00000000-0005-0000-0000-000070200000}"/>
    <cellStyle name="Normal 2 2 10 2 4 3 10" xfId="8428" xr:uid="{00000000-0005-0000-0000-000071200000}"/>
    <cellStyle name="Normal 2 2 10 2 4 3 2" xfId="8429" xr:uid="{00000000-0005-0000-0000-000072200000}"/>
    <cellStyle name="Normal 2 2 10 2 4 3 3" xfId="8430" xr:uid="{00000000-0005-0000-0000-000073200000}"/>
    <cellStyle name="Normal 2 2 10 2 4 3 4" xfId="8431" xr:uid="{00000000-0005-0000-0000-000074200000}"/>
    <cellStyle name="Normal 2 2 10 2 4 3 5" xfId="8432" xr:uid="{00000000-0005-0000-0000-000075200000}"/>
    <cellStyle name="Normal 2 2 10 2 4 3 6" xfId="8433" xr:uid="{00000000-0005-0000-0000-000076200000}"/>
    <cellStyle name="Normal 2 2 10 2 4 3 7" xfId="8434" xr:uid="{00000000-0005-0000-0000-000077200000}"/>
    <cellStyle name="Normal 2 2 10 2 4 3 8" xfId="8435" xr:uid="{00000000-0005-0000-0000-000078200000}"/>
    <cellStyle name="Normal 2 2 10 2 4 3 9" xfId="8436" xr:uid="{00000000-0005-0000-0000-000079200000}"/>
    <cellStyle name="Normal 2 2 10 2 4 4" xfId="8437" xr:uid="{00000000-0005-0000-0000-00007A200000}"/>
    <cellStyle name="Normal 2 2 10 2 4 4 10" xfId="8438" xr:uid="{00000000-0005-0000-0000-00007B200000}"/>
    <cellStyle name="Normal 2 2 10 2 4 4 2" xfId="8439" xr:uid="{00000000-0005-0000-0000-00007C200000}"/>
    <cellStyle name="Normal 2 2 10 2 4 4 3" xfId="8440" xr:uid="{00000000-0005-0000-0000-00007D200000}"/>
    <cellStyle name="Normal 2 2 10 2 4 4 4" xfId="8441" xr:uid="{00000000-0005-0000-0000-00007E200000}"/>
    <cellStyle name="Normal 2 2 10 2 4 4 5" xfId="8442" xr:uid="{00000000-0005-0000-0000-00007F200000}"/>
    <cellStyle name="Normal 2 2 10 2 4 4 6" xfId="8443" xr:uid="{00000000-0005-0000-0000-000080200000}"/>
    <cellStyle name="Normal 2 2 10 2 4 4 7" xfId="8444" xr:uid="{00000000-0005-0000-0000-000081200000}"/>
    <cellStyle name="Normal 2 2 10 2 4 4 8" xfId="8445" xr:uid="{00000000-0005-0000-0000-000082200000}"/>
    <cellStyle name="Normal 2 2 10 2 4 4 9" xfId="8446" xr:uid="{00000000-0005-0000-0000-000083200000}"/>
    <cellStyle name="Normal 2 2 10 2 4 5" xfId="8447" xr:uid="{00000000-0005-0000-0000-000084200000}"/>
    <cellStyle name="Normal 2 2 10 2 4 5 10" xfId="8448" xr:uid="{00000000-0005-0000-0000-000085200000}"/>
    <cellStyle name="Normal 2 2 10 2 4 5 2" xfId="8449" xr:uid="{00000000-0005-0000-0000-000086200000}"/>
    <cellStyle name="Normal 2 2 10 2 4 5 3" xfId="8450" xr:uid="{00000000-0005-0000-0000-000087200000}"/>
    <cellStyle name="Normal 2 2 10 2 4 5 4" xfId="8451" xr:uid="{00000000-0005-0000-0000-000088200000}"/>
    <cellStyle name="Normal 2 2 10 2 4 5 5" xfId="8452" xr:uid="{00000000-0005-0000-0000-000089200000}"/>
    <cellStyle name="Normal 2 2 10 2 4 5 6" xfId="8453" xr:uid="{00000000-0005-0000-0000-00008A200000}"/>
    <cellStyle name="Normal 2 2 10 2 4 5 7" xfId="8454" xr:uid="{00000000-0005-0000-0000-00008B200000}"/>
    <cellStyle name="Normal 2 2 10 2 4 5 8" xfId="8455" xr:uid="{00000000-0005-0000-0000-00008C200000}"/>
    <cellStyle name="Normal 2 2 10 2 4 5 9" xfId="8456" xr:uid="{00000000-0005-0000-0000-00008D200000}"/>
    <cellStyle name="Normal 2 2 10 2 4 6" xfId="8457" xr:uid="{00000000-0005-0000-0000-00008E200000}"/>
    <cellStyle name="Normal 2 2 10 2 4 7" xfId="8458" xr:uid="{00000000-0005-0000-0000-00008F200000}"/>
    <cellStyle name="Normal 2 2 10 2 4 8" xfId="8459" xr:uid="{00000000-0005-0000-0000-000090200000}"/>
    <cellStyle name="Normal 2 2 10 2 4 9" xfId="8460" xr:uid="{00000000-0005-0000-0000-000091200000}"/>
    <cellStyle name="Normal 2 2 10 2 40" xfId="8461" xr:uid="{00000000-0005-0000-0000-000092200000}"/>
    <cellStyle name="Normal 2 2 10 2 41" xfId="8462" xr:uid="{00000000-0005-0000-0000-000093200000}"/>
    <cellStyle name="Normal 2 2 10 2 42" xfId="8463" xr:uid="{00000000-0005-0000-0000-000094200000}"/>
    <cellStyle name="Normal 2 2 10 2 43" xfId="8464" xr:uid="{00000000-0005-0000-0000-000095200000}"/>
    <cellStyle name="Normal 2 2 10 2 44" xfId="8465" xr:uid="{00000000-0005-0000-0000-000096200000}"/>
    <cellStyle name="Normal 2 2 10 2 45" xfId="8466" xr:uid="{00000000-0005-0000-0000-000097200000}"/>
    <cellStyle name="Normal 2 2 10 2 46" xfId="8467" xr:uid="{00000000-0005-0000-0000-000098200000}"/>
    <cellStyle name="Normal 2 2 10 2 5" xfId="8468" xr:uid="{00000000-0005-0000-0000-000099200000}"/>
    <cellStyle name="Normal 2 2 10 2 5 10" xfId="8469" xr:uid="{00000000-0005-0000-0000-00009A200000}"/>
    <cellStyle name="Normal 2 2 10 2 5 11" xfId="8470" xr:uid="{00000000-0005-0000-0000-00009B200000}"/>
    <cellStyle name="Normal 2 2 10 2 5 12" xfId="8471" xr:uid="{00000000-0005-0000-0000-00009C200000}"/>
    <cellStyle name="Normal 2 2 10 2 5 13" xfId="8472" xr:uid="{00000000-0005-0000-0000-00009D200000}"/>
    <cellStyle name="Normal 2 2 10 2 5 14" xfId="8473" xr:uid="{00000000-0005-0000-0000-00009E200000}"/>
    <cellStyle name="Normal 2 2 10 2 5 2" xfId="8474" xr:uid="{00000000-0005-0000-0000-00009F200000}"/>
    <cellStyle name="Normal 2 2 10 2 5 2 10" xfId="8475" xr:uid="{00000000-0005-0000-0000-0000A0200000}"/>
    <cellStyle name="Normal 2 2 10 2 5 2 2" xfId="8476" xr:uid="{00000000-0005-0000-0000-0000A1200000}"/>
    <cellStyle name="Normal 2 2 10 2 5 2 3" xfId="8477" xr:uid="{00000000-0005-0000-0000-0000A2200000}"/>
    <cellStyle name="Normal 2 2 10 2 5 2 4" xfId="8478" xr:uid="{00000000-0005-0000-0000-0000A3200000}"/>
    <cellStyle name="Normal 2 2 10 2 5 2 5" xfId="8479" xr:uid="{00000000-0005-0000-0000-0000A4200000}"/>
    <cellStyle name="Normal 2 2 10 2 5 2 6" xfId="8480" xr:uid="{00000000-0005-0000-0000-0000A5200000}"/>
    <cellStyle name="Normal 2 2 10 2 5 2 7" xfId="8481" xr:uid="{00000000-0005-0000-0000-0000A6200000}"/>
    <cellStyle name="Normal 2 2 10 2 5 2 8" xfId="8482" xr:uid="{00000000-0005-0000-0000-0000A7200000}"/>
    <cellStyle name="Normal 2 2 10 2 5 2 9" xfId="8483" xr:uid="{00000000-0005-0000-0000-0000A8200000}"/>
    <cellStyle name="Normal 2 2 10 2 5 3" xfId="8484" xr:uid="{00000000-0005-0000-0000-0000A9200000}"/>
    <cellStyle name="Normal 2 2 10 2 5 3 10" xfId="8485" xr:uid="{00000000-0005-0000-0000-0000AA200000}"/>
    <cellStyle name="Normal 2 2 10 2 5 3 2" xfId="8486" xr:uid="{00000000-0005-0000-0000-0000AB200000}"/>
    <cellStyle name="Normal 2 2 10 2 5 3 3" xfId="8487" xr:uid="{00000000-0005-0000-0000-0000AC200000}"/>
    <cellStyle name="Normal 2 2 10 2 5 3 4" xfId="8488" xr:uid="{00000000-0005-0000-0000-0000AD200000}"/>
    <cellStyle name="Normal 2 2 10 2 5 3 5" xfId="8489" xr:uid="{00000000-0005-0000-0000-0000AE200000}"/>
    <cellStyle name="Normal 2 2 10 2 5 3 6" xfId="8490" xr:uid="{00000000-0005-0000-0000-0000AF200000}"/>
    <cellStyle name="Normal 2 2 10 2 5 3 7" xfId="8491" xr:uid="{00000000-0005-0000-0000-0000B0200000}"/>
    <cellStyle name="Normal 2 2 10 2 5 3 8" xfId="8492" xr:uid="{00000000-0005-0000-0000-0000B1200000}"/>
    <cellStyle name="Normal 2 2 10 2 5 3 9" xfId="8493" xr:uid="{00000000-0005-0000-0000-0000B2200000}"/>
    <cellStyle name="Normal 2 2 10 2 5 4" xfId="8494" xr:uid="{00000000-0005-0000-0000-0000B3200000}"/>
    <cellStyle name="Normal 2 2 10 2 5 4 10" xfId="8495" xr:uid="{00000000-0005-0000-0000-0000B4200000}"/>
    <cellStyle name="Normal 2 2 10 2 5 4 2" xfId="8496" xr:uid="{00000000-0005-0000-0000-0000B5200000}"/>
    <cellStyle name="Normal 2 2 10 2 5 4 3" xfId="8497" xr:uid="{00000000-0005-0000-0000-0000B6200000}"/>
    <cellStyle name="Normal 2 2 10 2 5 4 4" xfId="8498" xr:uid="{00000000-0005-0000-0000-0000B7200000}"/>
    <cellStyle name="Normal 2 2 10 2 5 4 5" xfId="8499" xr:uid="{00000000-0005-0000-0000-0000B8200000}"/>
    <cellStyle name="Normal 2 2 10 2 5 4 6" xfId="8500" xr:uid="{00000000-0005-0000-0000-0000B9200000}"/>
    <cellStyle name="Normal 2 2 10 2 5 4 7" xfId="8501" xr:uid="{00000000-0005-0000-0000-0000BA200000}"/>
    <cellStyle name="Normal 2 2 10 2 5 4 8" xfId="8502" xr:uid="{00000000-0005-0000-0000-0000BB200000}"/>
    <cellStyle name="Normal 2 2 10 2 5 4 9" xfId="8503" xr:uid="{00000000-0005-0000-0000-0000BC200000}"/>
    <cellStyle name="Normal 2 2 10 2 5 5" xfId="8504" xr:uid="{00000000-0005-0000-0000-0000BD200000}"/>
    <cellStyle name="Normal 2 2 10 2 5 5 10" xfId="8505" xr:uid="{00000000-0005-0000-0000-0000BE200000}"/>
    <cellStyle name="Normal 2 2 10 2 5 5 2" xfId="8506" xr:uid="{00000000-0005-0000-0000-0000BF200000}"/>
    <cellStyle name="Normal 2 2 10 2 5 5 3" xfId="8507" xr:uid="{00000000-0005-0000-0000-0000C0200000}"/>
    <cellStyle name="Normal 2 2 10 2 5 5 4" xfId="8508" xr:uid="{00000000-0005-0000-0000-0000C1200000}"/>
    <cellStyle name="Normal 2 2 10 2 5 5 5" xfId="8509" xr:uid="{00000000-0005-0000-0000-0000C2200000}"/>
    <cellStyle name="Normal 2 2 10 2 5 5 6" xfId="8510" xr:uid="{00000000-0005-0000-0000-0000C3200000}"/>
    <cellStyle name="Normal 2 2 10 2 5 5 7" xfId="8511" xr:uid="{00000000-0005-0000-0000-0000C4200000}"/>
    <cellStyle name="Normal 2 2 10 2 5 5 8" xfId="8512" xr:uid="{00000000-0005-0000-0000-0000C5200000}"/>
    <cellStyle name="Normal 2 2 10 2 5 5 9" xfId="8513" xr:uid="{00000000-0005-0000-0000-0000C6200000}"/>
    <cellStyle name="Normal 2 2 10 2 5 6" xfId="8514" xr:uid="{00000000-0005-0000-0000-0000C7200000}"/>
    <cellStyle name="Normal 2 2 10 2 5 7" xfId="8515" xr:uid="{00000000-0005-0000-0000-0000C8200000}"/>
    <cellStyle name="Normal 2 2 10 2 5 8" xfId="8516" xr:uid="{00000000-0005-0000-0000-0000C9200000}"/>
    <cellStyle name="Normal 2 2 10 2 5 9" xfId="8517" xr:uid="{00000000-0005-0000-0000-0000CA200000}"/>
    <cellStyle name="Normal 2 2 10 2 6" xfId="8518" xr:uid="{00000000-0005-0000-0000-0000CB200000}"/>
    <cellStyle name="Normal 2 2 10 2 6 10" xfId="8519" xr:uid="{00000000-0005-0000-0000-0000CC200000}"/>
    <cellStyle name="Normal 2 2 10 2 6 11" xfId="8520" xr:uid="{00000000-0005-0000-0000-0000CD200000}"/>
    <cellStyle name="Normal 2 2 10 2 6 12" xfId="8521" xr:uid="{00000000-0005-0000-0000-0000CE200000}"/>
    <cellStyle name="Normal 2 2 10 2 6 13" xfId="8522" xr:uid="{00000000-0005-0000-0000-0000CF200000}"/>
    <cellStyle name="Normal 2 2 10 2 6 14" xfId="8523" xr:uid="{00000000-0005-0000-0000-0000D0200000}"/>
    <cellStyle name="Normal 2 2 10 2 6 2" xfId="8524" xr:uid="{00000000-0005-0000-0000-0000D1200000}"/>
    <cellStyle name="Normal 2 2 10 2 6 2 10" xfId="8525" xr:uid="{00000000-0005-0000-0000-0000D2200000}"/>
    <cellStyle name="Normal 2 2 10 2 6 2 2" xfId="8526" xr:uid="{00000000-0005-0000-0000-0000D3200000}"/>
    <cellStyle name="Normal 2 2 10 2 6 2 3" xfId="8527" xr:uid="{00000000-0005-0000-0000-0000D4200000}"/>
    <cellStyle name="Normal 2 2 10 2 6 2 4" xfId="8528" xr:uid="{00000000-0005-0000-0000-0000D5200000}"/>
    <cellStyle name="Normal 2 2 10 2 6 2 5" xfId="8529" xr:uid="{00000000-0005-0000-0000-0000D6200000}"/>
    <cellStyle name="Normal 2 2 10 2 6 2 6" xfId="8530" xr:uid="{00000000-0005-0000-0000-0000D7200000}"/>
    <cellStyle name="Normal 2 2 10 2 6 2 7" xfId="8531" xr:uid="{00000000-0005-0000-0000-0000D8200000}"/>
    <cellStyle name="Normal 2 2 10 2 6 2 8" xfId="8532" xr:uid="{00000000-0005-0000-0000-0000D9200000}"/>
    <cellStyle name="Normal 2 2 10 2 6 2 9" xfId="8533" xr:uid="{00000000-0005-0000-0000-0000DA200000}"/>
    <cellStyle name="Normal 2 2 10 2 6 3" xfId="8534" xr:uid="{00000000-0005-0000-0000-0000DB200000}"/>
    <cellStyle name="Normal 2 2 10 2 6 3 10" xfId="8535" xr:uid="{00000000-0005-0000-0000-0000DC200000}"/>
    <cellStyle name="Normal 2 2 10 2 6 3 2" xfId="8536" xr:uid="{00000000-0005-0000-0000-0000DD200000}"/>
    <cellStyle name="Normal 2 2 10 2 6 3 3" xfId="8537" xr:uid="{00000000-0005-0000-0000-0000DE200000}"/>
    <cellStyle name="Normal 2 2 10 2 6 3 4" xfId="8538" xr:uid="{00000000-0005-0000-0000-0000DF200000}"/>
    <cellStyle name="Normal 2 2 10 2 6 3 5" xfId="8539" xr:uid="{00000000-0005-0000-0000-0000E0200000}"/>
    <cellStyle name="Normal 2 2 10 2 6 3 6" xfId="8540" xr:uid="{00000000-0005-0000-0000-0000E1200000}"/>
    <cellStyle name="Normal 2 2 10 2 6 3 7" xfId="8541" xr:uid="{00000000-0005-0000-0000-0000E2200000}"/>
    <cellStyle name="Normal 2 2 10 2 6 3 8" xfId="8542" xr:uid="{00000000-0005-0000-0000-0000E3200000}"/>
    <cellStyle name="Normal 2 2 10 2 6 3 9" xfId="8543" xr:uid="{00000000-0005-0000-0000-0000E4200000}"/>
    <cellStyle name="Normal 2 2 10 2 6 4" xfId="8544" xr:uid="{00000000-0005-0000-0000-0000E5200000}"/>
    <cellStyle name="Normal 2 2 10 2 6 4 10" xfId="8545" xr:uid="{00000000-0005-0000-0000-0000E6200000}"/>
    <cellStyle name="Normal 2 2 10 2 6 4 2" xfId="8546" xr:uid="{00000000-0005-0000-0000-0000E7200000}"/>
    <cellStyle name="Normal 2 2 10 2 6 4 3" xfId="8547" xr:uid="{00000000-0005-0000-0000-0000E8200000}"/>
    <cellStyle name="Normal 2 2 10 2 6 4 4" xfId="8548" xr:uid="{00000000-0005-0000-0000-0000E9200000}"/>
    <cellStyle name="Normal 2 2 10 2 6 4 5" xfId="8549" xr:uid="{00000000-0005-0000-0000-0000EA200000}"/>
    <cellStyle name="Normal 2 2 10 2 6 4 6" xfId="8550" xr:uid="{00000000-0005-0000-0000-0000EB200000}"/>
    <cellStyle name="Normal 2 2 10 2 6 4 7" xfId="8551" xr:uid="{00000000-0005-0000-0000-0000EC200000}"/>
    <cellStyle name="Normal 2 2 10 2 6 4 8" xfId="8552" xr:uid="{00000000-0005-0000-0000-0000ED200000}"/>
    <cellStyle name="Normal 2 2 10 2 6 4 9" xfId="8553" xr:uid="{00000000-0005-0000-0000-0000EE200000}"/>
    <cellStyle name="Normal 2 2 10 2 6 5" xfId="8554" xr:uid="{00000000-0005-0000-0000-0000EF200000}"/>
    <cellStyle name="Normal 2 2 10 2 6 5 10" xfId="8555" xr:uid="{00000000-0005-0000-0000-0000F0200000}"/>
    <cellStyle name="Normal 2 2 10 2 6 5 2" xfId="8556" xr:uid="{00000000-0005-0000-0000-0000F1200000}"/>
    <cellStyle name="Normal 2 2 10 2 6 5 3" xfId="8557" xr:uid="{00000000-0005-0000-0000-0000F2200000}"/>
    <cellStyle name="Normal 2 2 10 2 6 5 4" xfId="8558" xr:uid="{00000000-0005-0000-0000-0000F3200000}"/>
    <cellStyle name="Normal 2 2 10 2 6 5 5" xfId="8559" xr:uid="{00000000-0005-0000-0000-0000F4200000}"/>
    <cellStyle name="Normal 2 2 10 2 6 5 6" xfId="8560" xr:uid="{00000000-0005-0000-0000-0000F5200000}"/>
    <cellStyle name="Normal 2 2 10 2 6 5 7" xfId="8561" xr:uid="{00000000-0005-0000-0000-0000F6200000}"/>
    <cellStyle name="Normal 2 2 10 2 6 5 8" xfId="8562" xr:uid="{00000000-0005-0000-0000-0000F7200000}"/>
    <cellStyle name="Normal 2 2 10 2 6 5 9" xfId="8563" xr:uid="{00000000-0005-0000-0000-0000F8200000}"/>
    <cellStyle name="Normal 2 2 10 2 6 6" xfId="8564" xr:uid="{00000000-0005-0000-0000-0000F9200000}"/>
    <cellStyle name="Normal 2 2 10 2 6 7" xfId="8565" xr:uid="{00000000-0005-0000-0000-0000FA200000}"/>
    <cellStyle name="Normal 2 2 10 2 6 8" xfId="8566" xr:uid="{00000000-0005-0000-0000-0000FB200000}"/>
    <cellStyle name="Normal 2 2 10 2 6 9" xfId="8567" xr:uid="{00000000-0005-0000-0000-0000FC200000}"/>
    <cellStyle name="Normal 2 2 10 2 7" xfId="8568" xr:uid="{00000000-0005-0000-0000-0000FD200000}"/>
    <cellStyle name="Normal 2 2 10 2 7 10" xfId="8569" xr:uid="{00000000-0005-0000-0000-0000FE200000}"/>
    <cellStyle name="Normal 2 2 10 2 7 11" xfId="8570" xr:uid="{00000000-0005-0000-0000-0000FF200000}"/>
    <cellStyle name="Normal 2 2 10 2 7 12" xfId="8571" xr:uid="{00000000-0005-0000-0000-000000210000}"/>
    <cellStyle name="Normal 2 2 10 2 7 13" xfId="8572" xr:uid="{00000000-0005-0000-0000-000001210000}"/>
    <cellStyle name="Normal 2 2 10 2 7 14" xfId="8573" xr:uid="{00000000-0005-0000-0000-000002210000}"/>
    <cellStyle name="Normal 2 2 10 2 7 2" xfId="8574" xr:uid="{00000000-0005-0000-0000-000003210000}"/>
    <cellStyle name="Normal 2 2 10 2 7 2 10" xfId="8575" xr:uid="{00000000-0005-0000-0000-000004210000}"/>
    <cellStyle name="Normal 2 2 10 2 7 2 2" xfId="8576" xr:uid="{00000000-0005-0000-0000-000005210000}"/>
    <cellStyle name="Normal 2 2 10 2 7 2 3" xfId="8577" xr:uid="{00000000-0005-0000-0000-000006210000}"/>
    <cellStyle name="Normal 2 2 10 2 7 2 4" xfId="8578" xr:uid="{00000000-0005-0000-0000-000007210000}"/>
    <cellStyle name="Normal 2 2 10 2 7 2 5" xfId="8579" xr:uid="{00000000-0005-0000-0000-000008210000}"/>
    <cellStyle name="Normal 2 2 10 2 7 2 6" xfId="8580" xr:uid="{00000000-0005-0000-0000-000009210000}"/>
    <cellStyle name="Normal 2 2 10 2 7 2 7" xfId="8581" xr:uid="{00000000-0005-0000-0000-00000A210000}"/>
    <cellStyle name="Normal 2 2 10 2 7 2 8" xfId="8582" xr:uid="{00000000-0005-0000-0000-00000B210000}"/>
    <cellStyle name="Normal 2 2 10 2 7 2 9" xfId="8583" xr:uid="{00000000-0005-0000-0000-00000C210000}"/>
    <cellStyle name="Normal 2 2 10 2 7 3" xfId="8584" xr:uid="{00000000-0005-0000-0000-00000D210000}"/>
    <cellStyle name="Normal 2 2 10 2 7 3 10" xfId="8585" xr:uid="{00000000-0005-0000-0000-00000E210000}"/>
    <cellStyle name="Normal 2 2 10 2 7 3 2" xfId="8586" xr:uid="{00000000-0005-0000-0000-00000F210000}"/>
    <cellStyle name="Normal 2 2 10 2 7 3 3" xfId="8587" xr:uid="{00000000-0005-0000-0000-000010210000}"/>
    <cellStyle name="Normal 2 2 10 2 7 3 4" xfId="8588" xr:uid="{00000000-0005-0000-0000-000011210000}"/>
    <cellStyle name="Normal 2 2 10 2 7 3 5" xfId="8589" xr:uid="{00000000-0005-0000-0000-000012210000}"/>
    <cellStyle name="Normal 2 2 10 2 7 3 6" xfId="8590" xr:uid="{00000000-0005-0000-0000-000013210000}"/>
    <cellStyle name="Normal 2 2 10 2 7 3 7" xfId="8591" xr:uid="{00000000-0005-0000-0000-000014210000}"/>
    <cellStyle name="Normal 2 2 10 2 7 3 8" xfId="8592" xr:uid="{00000000-0005-0000-0000-000015210000}"/>
    <cellStyle name="Normal 2 2 10 2 7 3 9" xfId="8593" xr:uid="{00000000-0005-0000-0000-000016210000}"/>
    <cellStyle name="Normal 2 2 10 2 7 4" xfId="8594" xr:uid="{00000000-0005-0000-0000-000017210000}"/>
    <cellStyle name="Normal 2 2 10 2 7 4 10" xfId="8595" xr:uid="{00000000-0005-0000-0000-000018210000}"/>
    <cellStyle name="Normal 2 2 10 2 7 4 2" xfId="8596" xr:uid="{00000000-0005-0000-0000-000019210000}"/>
    <cellStyle name="Normal 2 2 10 2 7 4 3" xfId="8597" xr:uid="{00000000-0005-0000-0000-00001A210000}"/>
    <cellStyle name="Normal 2 2 10 2 7 4 4" xfId="8598" xr:uid="{00000000-0005-0000-0000-00001B210000}"/>
    <cellStyle name="Normal 2 2 10 2 7 4 5" xfId="8599" xr:uid="{00000000-0005-0000-0000-00001C210000}"/>
    <cellStyle name="Normal 2 2 10 2 7 4 6" xfId="8600" xr:uid="{00000000-0005-0000-0000-00001D210000}"/>
    <cellStyle name="Normal 2 2 10 2 7 4 7" xfId="8601" xr:uid="{00000000-0005-0000-0000-00001E210000}"/>
    <cellStyle name="Normal 2 2 10 2 7 4 8" xfId="8602" xr:uid="{00000000-0005-0000-0000-00001F210000}"/>
    <cellStyle name="Normal 2 2 10 2 7 4 9" xfId="8603" xr:uid="{00000000-0005-0000-0000-000020210000}"/>
    <cellStyle name="Normal 2 2 10 2 7 5" xfId="8604" xr:uid="{00000000-0005-0000-0000-000021210000}"/>
    <cellStyle name="Normal 2 2 10 2 7 5 10" xfId="8605" xr:uid="{00000000-0005-0000-0000-000022210000}"/>
    <cellStyle name="Normal 2 2 10 2 7 5 2" xfId="8606" xr:uid="{00000000-0005-0000-0000-000023210000}"/>
    <cellStyle name="Normal 2 2 10 2 7 5 3" xfId="8607" xr:uid="{00000000-0005-0000-0000-000024210000}"/>
    <cellStyle name="Normal 2 2 10 2 7 5 4" xfId="8608" xr:uid="{00000000-0005-0000-0000-000025210000}"/>
    <cellStyle name="Normal 2 2 10 2 7 5 5" xfId="8609" xr:uid="{00000000-0005-0000-0000-000026210000}"/>
    <cellStyle name="Normal 2 2 10 2 7 5 6" xfId="8610" xr:uid="{00000000-0005-0000-0000-000027210000}"/>
    <cellStyle name="Normal 2 2 10 2 7 5 7" xfId="8611" xr:uid="{00000000-0005-0000-0000-000028210000}"/>
    <cellStyle name="Normal 2 2 10 2 7 5 8" xfId="8612" xr:uid="{00000000-0005-0000-0000-000029210000}"/>
    <cellStyle name="Normal 2 2 10 2 7 5 9" xfId="8613" xr:uid="{00000000-0005-0000-0000-00002A210000}"/>
    <cellStyle name="Normal 2 2 10 2 7 6" xfId="8614" xr:uid="{00000000-0005-0000-0000-00002B210000}"/>
    <cellStyle name="Normal 2 2 10 2 7 7" xfId="8615" xr:uid="{00000000-0005-0000-0000-00002C210000}"/>
    <cellStyle name="Normal 2 2 10 2 7 8" xfId="8616" xr:uid="{00000000-0005-0000-0000-00002D210000}"/>
    <cellStyle name="Normal 2 2 10 2 7 9" xfId="8617" xr:uid="{00000000-0005-0000-0000-00002E210000}"/>
    <cellStyle name="Normal 2 2 10 2 8" xfId="8618" xr:uid="{00000000-0005-0000-0000-00002F210000}"/>
    <cellStyle name="Normal 2 2 10 2 8 10" xfId="8619" xr:uid="{00000000-0005-0000-0000-000030210000}"/>
    <cellStyle name="Normal 2 2 10 2 8 11" xfId="8620" xr:uid="{00000000-0005-0000-0000-000031210000}"/>
    <cellStyle name="Normal 2 2 10 2 8 12" xfId="8621" xr:uid="{00000000-0005-0000-0000-000032210000}"/>
    <cellStyle name="Normal 2 2 10 2 8 13" xfId="8622" xr:uid="{00000000-0005-0000-0000-000033210000}"/>
    <cellStyle name="Normal 2 2 10 2 8 14" xfId="8623" xr:uid="{00000000-0005-0000-0000-000034210000}"/>
    <cellStyle name="Normal 2 2 10 2 8 2" xfId="8624" xr:uid="{00000000-0005-0000-0000-000035210000}"/>
    <cellStyle name="Normal 2 2 10 2 8 2 10" xfId="8625" xr:uid="{00000000-0005-0000-0000-000036210000}"/>
    <cellStyle name="Normal 2 2 10 2 8 2 2" xfId="8626" xr:uid="{00000000-0005-0000-0000-000037210000}"/>
    <cellStyle name="Normal 2 2 10 2 8 2 3" xfId="8627" xr:uid="{00000000-0005-0000-0000-000038210000}"/>
    <cellStyle name="Normal 2 2 10 2 8 2 4" xfId="8628" xr:uid="{00000000-0005-0000-0000-000039210000}"/>
    <cellStyle name="Normal 2 2 10 2 8 2 5" xfId="8629" xr:uid="{00000000-0005-0000-0000-00003A210000}"/>
    <cellStyle name="Normal 2 2 10 2 8 2 6" xfId="8630" xr:uid="{00000000-0005-0000-0000-00003B210000}"/>
    <cellStyle name="Normal 2 2 10 2 8 2 7" xfId="8631" xr:uid="{00000000-0005-0000-0000-00003C210000}"/>
    <cellStyle name="Normal 2 2 10 2 8 2 8" xfId="8632" xr:uid="{00000000-0005-0000-0000-00003D210000}"/>
    <cellStyle name="Normal 2 2 10 2 8 2 9" xfId="8633" xr:uid="{00000000-0005-0000-0000-00003E210000}"/>
    <cellStyle name="Normal 2 2 10 2 8 3" xfId="8634" xr:uid="{00000000-0005-0000-0000-00003F210000}"/>
    <cellStyle name="Normal 2 2 10 2 8 3 10" xfId="8635" xr:uid="{00000000-0005-0000-0000-000040210000}"/>
    <cellStyle name="Normal 2 2 10 2 8 3 2" xfId="8636" xr:uid="{00000000-0005-0000-0000-000041210000}"/>
    <cellStyle name="Normal 2 2 10 2 8 3 3" xfId="8637" xr:uid="{00000000-0005-0000-0000-000042210000}"/>
    <cellStyle name="Normal 2 2 10 2 8 3 4" xfId="8638" xr:uid="{00000000-0005-0000-0000-000043210000}"/>
    <cellStyle name="Normal 2 2 10 2 8 3 5" xfId="8639" xr:uid="{00000000-0005-0000-0000-000044210000}"/>
    <cellStyle name="Normal 2 2 10 2 8 3 6" xfId="8640" xr:uid="{00000000-0005-0000-0000-000045210000}"/>
    <cellStyle name="Normal 2 2 10 2 8 3 7" xfId="8641" xr:uid="{00000000-0005-0000-0000-000046210000}"/>
    <cellStyle name="Normal 2 2 10 2 8 3 8" xfId="8642" xr:uid="{00000000-0005-0000-0000-000047210000}"/>
    <cellStyle name="Normal 2 2 10 2 8 3 9" xfId="8643" xr:uid="{00000000-0005-0000-0000-000048210000}"/>
    <cellStyle name="Normal 2 2 10 2 8 4" xfId="8644" xr:uid="{00000000-0005-0000-0000-000049210000}"/>
    <cellStyle name="Normal 2 2 10 2 8 4 10" xfId="8645" xr:uid="{00000000-0005-0000-0000-00004A210000}"/>
    <cellStyle name="Normal 2 2 10 2 8 4 2" xfId="8646" xr:uid="{00000000-0005-0000-0000-00004B210000}"/>
    <cellStyle name="Normal 2 2 10 2 8 4 3" xfId="8647" xr:uid="{00000000-0005-0000-0000-00004C210000}"/>
    <cellStyle name="Normal 2 2 10 2 8 4 4" xfId="8648" xr:uid="{00000000-0005-0000-0000-00004D210000}"/>
    <cellStyle name="Normal 2 2 10 2 8 4 5" xfId="8649" xr:uid="{00000000-0005-0000-0000-00004E210000}"/>
    <cellStyle name="Normal 2 2 10 2 8 4 6" xfId="8650" xr:uid="{00000000-0005-0000-0000-00004F210000}"/>
    <cellStyle name="Normal 2 2 10 2 8 4 7" xfId="8651" xr:uid="{00000000-0005-0000-0000-000050210000}"/>
    <cellStyle name="Normal 2 2 10 2 8 4 8" xfId="8652" xr:uid="{00000000-0005-0000-0000-000051210000}"/>
    <cellStyle name="Normal 2 2 10 2 8 4 9" xfId="8653" xr:uid="{00000000-0005-0000-0000-000052210000}"/>
    <cellStyle name="Normal 2 2 10 2 8 5" xfId="8654" xr:uid="{00000000-0005-0000-0000-000053210000}"/>
    <cellStyle name="Normal 2 2 10 2 8 5 10" xfId="8655" xr:uid="{00000000-0005-0000-0000-000054210000}"/>
    <cellStyle name="Normal 2 2 10 2 8 5 2" xfId="8656" xr:uid="{00000000-0005-0000-0000-000055210000}"/>
    <cellStyle name="Normal 2 2 10 2 8 5 3" xfId="8657" xr:uid="{00000000-0005-0000-0000-000056210000}"/>
    <cellStyle name="Normal 2 2 10 2 8 5 4" xfId="8658" xr:uid="{00000000-0005-0000-0000-000057210000}"/>
    <cellStyle name="Normal 2 2 10 2 8 5 5" xfId="8659" xr:uid="{00000000-0005-0000-0000-000058210000}"/>
    <cellStyle name="Normal 2 2 10 2 8 5 6" xfId="8660" xr:uid="{00000000-0005-0000-0000-000059210000}"/>
    <cellStyle name="Normal 2 2 10 2 8 5 7" xfId="8661" xr:uid="{00000000-0005-0000-0000-00005A210000}"/>
    <cellStyle name="Normal 2 2 10 2 8 5 8" xfId="8662" xr:uid="{00000000-0005-0000-0000-00005B210000}"/>
    <cellStyle name="Normal 2 2 10 2 8 5 9" xfId="8663" xr:uid="{00000000-0005-0000-0000-00005C210000}"/>
    <cellStyle name="Normal 2 2 10 2 8 6" xfId="8664" xr:uid="{00000000-0005-0000-0000-00005D210000}"/>
    <cellStyle name="Normal 2 2 10 2 8 7" xfId="8665" xr:uid="{00000000-0005-0000-0000-00005E210000}"/>
    <cellStyle name="Normal 2 2 10 2 8 8" xfId="8666" xr:uid="{00000000-0005-0000-0000-00005F210000}"/>
    <cellStyle name="Normal 2 2 10 2 8 9" xfId="8667" xr:uid="{00000000-0005-0000-0000-000060210000}"/>
    <cellStyle name="Normal 2 2 10 2 9" xfId="8668" xr:uid="{00000000-0005-0000-0000-000061210000}"/>
    <cellStyle name="Normal 2 2 10 2 9 10" xfId="8669" xr:uid="{00000000-0005-0000-0000-000062210000}"/>
    <cellStyle name="Normal 2 2 10 2 9 11" xfId="8670" xr:uid="{00000000-0005-0000-0000-000063210000}"/>
    <cellStyle name="Normal 2 2 10 2 9 12" xfId="8671" xr:uid="{00000000-0005-0000-0000-000064210000}"/>
    <cellStyle name="Normal 2 2 10 2 9 13" xfId="8672" xr:uid="{00000000-0005-0000-0000-000065210000}"/>
    <cellStyle name="Normal 2 2 10 2 9 14" xfId="8673" xr:uid="{00000000-0005-0000-0000-000066210000}"/>
    <cellStyle name="Normal 2 2 10 2 9 2" xfId="8674" xr:uid="{00000000-0005-0000-0000-000067210000}"/>
    <cellStyle name="Normal 2 2 10 2 9 2 10" xfId="8675" xr:uid="{00000000-0005-0000-0000-000068210000}"/>
    <cellStyle name="Normal 2 2 10 2 9 2 2" xfId="8676" xr:uid="{00000000-0005-0000-0000-000069210000}"/>
    <cellStyle name="Normal 2 2 10 2 9 2 3" xfId="8677" xr:uid="{00000000-0005-0000-0000-00006A210000}"/>
    <cellStyle name="Normal 2 2 10 2 9 2 4" xfId="8678" xr:uid="{00000000-0005-0000-0000-00006B210000}"/>
    <cellStyle name="Normal 2 2 10 2 9 2 5" xfId="8679" xr:uid="{00000000-0005-0000-0000-00006C210000}"/>
    <cellStyle name="Normal 2 2 10 2 9 2 6" xfId="8680" xr:uid="{00000000-0005-0000-0000-00006D210000}"/>
    <cellStyle name="Normal 2 2 10 2 9 2 7" xfId="8681" xr:uid="{00000000-0005-0000-0000-00006E210000}"/>
    <cellStyle name="Normal 2 2 10 2 9 2 8" xfId="8682" xr:uid="{00000000-0005-0000-0000-00006F210000}"/>
    <cellStyle name="Normal 2 2 10 2 9 2 9" xfId="8683" xr:uid="{00000000-0005-0000-0000-000070210000}"/>
    <cellStyle name="Normal 2 2 10 2 9 3" xfId="8684" xr:uid="{00000000-0005-0000-0000-000071210000}"/>
    <cellStyle name="Normal 2 2 10 2 9 3 10" xfId="8685" xr:uid="{00000000-0005-0000-0000-000072210000}"/>
    <cellStyle name="Normal 2 2 10 2 9 3 2" xfId="8686" xr:uid="{00000000-0005-0000-0000-000073210000}"/>
    <cellStyle name="Normal 2 2 10 2 9 3 3" xfId="8687" xr:uid="{00000000-0005-0000-0000-000074210000}"/>
    <cellStyle name="Normal 2 2 10 2 9 3 4" xfId="8688" xr:uid="{00000000-0005-0000-0000-000075210000}"/>
    <cellStyle name="Normal 2 2 10 2 9 3 5" xfId="8689" xr:uid="{00000000-0005-0000-0000-000076210000}"/>
    <cellStyle name="Normal 2 2 10 2 9 3 6" xfId="8690" xr:uid="{00000000-0005-0000-0000-000077210000}"/>
    <cellStyle name="Normal 2 2 10 2 9 3 7" xfId="8691" xr:uid="{00000000-0005-0000-0000-000078210000}"/>
    <cellStyle name="Normal 2 2 10 2 9 3 8" xfId="8692" xr:uid="{00000000-0005-0000-0000-000079210000}"/>
    <cellStyle name="Normal 2 2 10 2 9 3 9" xfId="8693" xr:uid="{00000000-0005-0000-0000-00007A210000}"/>
    <cellStyle name="Normal 2 2 10 2 9 4" xfId="8694" xr:uid="{00000000-0005-0000-0000-00007B210000}"/>
    <cellStyle name="Normal 2 2 10 2 9 4 10" xfId="8695" xr:uid="{00000000-0005-0000-0000-00007C210000}"/>
    <cellStyle name="Normal 2 2 10 2 9 4 2" xfId="8696" xr:uid="{00000000-0005-0000-0000-00007D210000}"/>
    <cellStyle name="Normal 2 2 10 2 9 4 3" xfId="8697" xr:uid="{00000000-0005-0000-0000-00007E210000}"/>
    <cellStyle name="Normal 2 2 10 2 9 4 4" xfId="8698" xr:uid="{00000000-0005-0000-0000-00007F210000}"/>
    <cellStyle name="Normal 2 2 10 2 9 4 5" xfId="8699" xr:uid="{00000000-0005-0000-0000-000080210000}"/>
    <cellStyle name="Normal 2 2 10 2 9 4 6" xfId="8700" xr:uid="{00000000-0005-0000-0000-000081210000}"/>
    <cellStyle name="Normal 2 2 10 2 9 4 7" xfId="8701" xr:uid="{00000000-0005-0000-0000-000082210000}"/>
    <cellStyle name="Normal 2 2 10 2 9 4 8" xfId="8702" xr:uid="{00000000-0005-0000-0000-000083210000}"/>
    <cellStyle name="Normal 2 2 10 2 9 4 9" xfId="8703" xr:uid="{00000000-0005-0000-0000-000084210000}"/>
    <cellStyle name="Normal 2 2 10 2 9 5" xfId="8704" xr:uid="{00000000-0005-0000-0000-000085210000}"/>
    <cellStyle name="Normal 2 2 10 2 9 5 10" xfId="8705" xr:uid="{00000000-0005-0000-0000-000086210000}"/>
    <cellStyle name="Normal 2 2 10 2 9 5 2" xfId="8706" xr:uid="{00000000-0005-0000-0000-000087210000}"/>
    <cellStyle name="Normal 2 2 10 2 9 5 3" xfId="8707" xr:uid="{00000000-0005-0000-0000-000088210000}"/>
    <cellStyle name="Normal 2 2 10 2 9 5 4" xfId="8708" xr:uid="{00000000-0005-0000-0000-000089210000}"/>
    <cellStyle name="Normal 2 2 10 2 9 5 5" xfId="8709" xr:uid="{00000000-0005-0000-0000-00008A210000}"/>
    <cellStyle name="Normal 2 2 10 2 9 5 6" xfId="8710" xr:uid="{00000000-0005-0000-0000-00008B210000}"/>
    <cellStyle name="Normal 2 2 10 2 9 5 7" xfId="8711" xr:uid="{00000000-0005-0000-0000-00008C210000}"/>
    <cellStyle name="Normal 2 2 10 2 9 5 8" xfId="8712" xr:uid="{00000000-0005-0000-0000-00008D210000}"/>
    <cellStyle name="Normal 2 2 10 2 9 5 9" xfId="8713" xr:uid="{00000000-0005-0000-0000-00008E210000}"/>
    <cellStyle name="Normal 2 2 10 2 9 6" xfId="8714" xr:uid="{00000000-0005-0000-0000-00008F210000}"/>
    <cellStyle name="Normal 2 2 10 2 9 7" xfId="8715" xr:uid="{00000000-0005-0000-0000-000090210000}"/>
    <cellStyle name="Normal 2 2 10 2 9 8" xfId="8716" xr:uid="{00000000-0005-0000-0000-000091210000}"/>
    <cellStyle name="Normal 2 2 10 2 9 9" xfId="8717" xr:uid="{00000000-0005-0000-0000-000092210000}"/>
    <cellStyle name="Normal 2 2 10 20" xfId="8718" xr:uid="{00000000-0005-0000-0000-000093210000}"/>
    <cellStyle name="Normal 2 2 10 20 10" xfId="8719" xr:uid="{00000000-0005-0000-0000-000094210000}"/>
    <cellStyle name="Normal 2 2 10 20 11" xfId="8720" xr:uid="{00000000-0005-0000-0000-000095210000}"/>
    <cellStyle name="Normal 2 2 10 20 12" xfId="8721" xr:uid="{00000000-0005-0000-0000-000096210000}"/>
    <cellStyle name="Normal 2 2 10 20 13" xfId="8722" xr:uid="{00000000-0005-0000-0000-000097210000}"/>
    <cellStyle name="Normal 2 2 10 20 14" xfId="8723" xr:uid="{00000000-0005-0000-0000-000098210000}"/>
    <cellStyle name="Normal 2 2 10 20 2" xfId="8724" xr:uid="{00000000-0005-0000-0000-000099210000}"/>
    <cellStyle name="Normal 2 2 10 20 2 10" xfId="8725" xr:uid="{00000000-0005-0000-0000-00009A210000}"/>
    <cellStyle name="Normal 2 2 10 20 2 2" xfId="8726" xr:uid="{00000000-0005-0000-0000-00009B210000}"/>
    <cellStyle name="Normal 2 2 10 20 2 3" xfId="8727" xr:uid="{00000000-0005-0000-0000-00009C210000}"/>
    <cellStyle name="Normal 2 2 10 20 2 4" xfId="8728" xr:uid="{00000000-0005-0000-0000-00009D210000}"/>
    <cellStyle name="Normal 2 2 10 20 2 5" xfId="8729" xr:uid="{00000000-0005-0000-0000-00009E210000}"/>
    <cellStyle name="Normal 2 2 10 20 2 6" xfId="8730" xr:uid="{00000000-0005-0000-0000-00009F210000}"/>
    <cellStyle name="Normal 2 2 10 20 2 7" xfId="8731" xr:uid="{00000000-0005-0000-0000-0000A0210000}"/>
    <cellStyle name="Normal 2 2 10 20 2 8" xfId="8732" xr:uid="{00000000-0005-0000-0000-0000A1210000}"/>
    <cellStyle name="Normal 2 2 10 20 2 9" xfId="8733" xr:uid="{00000000-0005-0000-0000-0000A2210000}"/>
    <cellStyle name="Normal 2 2 10 20 3" xfId="8734" xr:uid="{00000000-0005-0000-0000-0000A3210000}"/>
    <cellStyle name="Normal 2 2 10 20 3 10" xfId="8735" xr:uid="{00000000-0005-0000-0000-0000A4210000}"/>
    <cellStyle name="Normal 2 2 10 20 3 2" xfId="8736" xr:uid="{00000000-0005-0000-0000-0000A5210000}"/>
    <cellStyle name="Normal 2 2 10 20 3 3" xfId="8737" xr:uid="{00000000-0005-0000-0000-0000A6210000}"/>
    <cellStyle name="Normal 2 2 10 20 3 4" xfId="8738" xr:uid="{00000000-0005-0000-0000-0000A7210000}"/>
    <cellStyle name="Normal 2 2 10 20 3 5" xfId="8739" xr:uid="{00000000-0005-0000-0000-0000A8210000}"/>
    <cellStyle name="Normal 2 2 10 20 3 6" xfId="8740" xr:uid="{00000000-0005-0000-0000-0000A9210000}"/>
    <cellStyle name="Normal 2 2 10 20 3 7" xfId="8741" xr:uid="{00000000-0005-0000-0000-0000AA210000}"/>
    <cellStyle name="Normal 2 2 10 20 3 8" xfId="8742" xr:uid="{00000000-0005-0000-0000-0000AB210000}"/>
    <cellStyle name="Normal 2 2 10 20 3 9" xfId="8743" xr:uid="{00000000-0005-0000-0000-0000AC210000}"/>
    <cellStyle name="Normal 2 2 10 20 4" xfId="8744" xr:uid="{00000000-0005-0000-0000-0000AD210000}"/>
    <cellStyle name="Normal 2 2 10 20 4 10" xfId="8745" xr:uid="{00000000-0005-0000-0000-0000AE210000}"/>
    <cellStyle name="Normal 2 2 10 20 4 2" xfId="8746" xr:uid="{00000000-0005-0000-0000-0000AF210000}"/>
    <cellStyle name="Normal 2 2 10 20 4 3" xfId="8747" xr:uid="{00000000-0005-0000-0000-0000B0210000}"/>
    <cellStyle name="Normal 2 2 10 20 4 4" xfId="8748" xr:uid="{00000000-0005-0000-0000-0000B1210000}"/>
    <cellStyle name="Normal 2 2 10 20 4 5" xfId="8749" xr:uid="{00000000-0005-0000-0000-0000B2210000}"/>
    <cellStyle name="Normal 2 2 10 20 4 6" xfId="8750" xr:uid="{00000000-0005-0000-0000-0000B3210000}"/>
    <cellStyle name="Normal 2 2 10 20 4 7" xfId="8751" xr:uid="{00000000-0005-0000-0000-0000B4210000}"/>
    <cellStyle name="Normal 2 2 10 20 4 8" xfId="8752" xr:uid="{00000000-0005-0000-0000-0000B5210000}"/>
    <cellStyle name="Normal 2 2 10 20 4 9" xfId="8753" xr:uid="{00000000-0005-0000-0000-0000B6210000}"/>
    <cellStyle name="Normal 2 2 10 20 5" xfId="8754" xr:uid="{00000000-0005-0000-0000-0000B7210000}"/>
    <cellStyle name="Normal 2 2 10 20 5 10" xfId="8755" xr:uid="{00000000-0005-0000-0000-0000B8210000}"/>
    <cellStyle name="Normal 2 2 10 20 5 2" xfId="8756" xr:uid="{00000000-0005-0000-0000-0000B9210000}"/>
    <cellStyle name="Normal 2 2 10 20 5 3" xfId="8757" xr:uid="{00000000-0005-0000-0000-0000BA210000}"/>
    <cellStyle name="Normal 2 2 10 20 5 4" xfId="8758" xr:uid="{00000000-0005-0000-0000-0000BB210000}"/>
    <cellStyle name="Normal 2 2 10 20 5 5" xfId="8759" xr:uid="{00000000-0005-0000-0000-0000BC210000}"/>
    <cellStyle name="Normal 2 2 10 20 5 6" xfId="8760" xr:uid="{00000000-0005-0000-0000-0000BD210000}"/>
    <cellStyle name="Normal 2 2 10 20 5 7" xfId="8761" xr:uid="{00000000-0005-0000-0000-0000BE210000}"/>
    <cellStyle name="Normal 2 2 10 20 5 8" xfId="8762" xr:uid="{00000000-0005-0000-0000-0000BF210000}"/>
    <cellStyle name="Normal 2 2 10 20 5 9" xfId="8763" xr:uid="{00000000-0005-0000-0000-0000C0210000}"/>
    <cellStyle name="Normal 2 2 10 20 6" xfId="8764" xr:uid="{00000000-0005-0000-0000-0000C1210000}"/>
    <cellStyle name="Normal 2 2 10 20 7" xfId="8765" xr:uid="{00000000-0005-0000-0000-0000C2210000}"/>
    <cellStyle name="Normal 2 2 10 20 8" xfId="8766" xr:uid="{00000000-0005-0000-0000-0000C3210000}"/>
    <cellStyle name="Normal 2 2 10 20 9" xfId="8767" xr:uid="{00000000-0005-0000-0000-0000C4210000}"/>
    <cellStyle name="Normal 2 2 10 21" xfId="8768" xr:uid="{00000000-0005-0000-0000-0000C5210000}"/>
    <cellStyle name="Normal 2 2 10 21 10" xfId="8769" xr:uid="{00000000-0005-0000-0000-0000C6210000}"/>
    <cellStyle name="Normal 2 2 10 21 11" xfId="8770" xr:uid="{00000000-0005-0000-0000-0000C7210000}"/>
    <cellStyle name="Normal 2 2 10 21 12" xfId="8771" xr:uid="{00000000-0005-0000-0000-0000C8210000}"/>
    <cellStyle name="Normal 2 2 10 21 13" xfId="8772" xr:uid="{00000000-0005-0000-0000-0000C9210000}"/>
    <cellStyle name="Normal 2 2 10 21 14" xfId="8773" xr:uid="{00000000-0005-0000-0000-0000CA210000}"/>
    <cellStyle name="Normal 2 2 10 21 2" xfId="8774" xr:uid="{00000000-0005-0000-0000-0000CB210000}"/>
    <cellStyle name="Normal 2 2 10 21 2 10" xfId="8775" xr:uid="{00000000-0005-0000-0000-0000CC210000}"/>
    <cellStyle name="Normal 2 2 10 21 2 2" xfId="8776" xr:uid="{00000000-0005-0000-0000-0000CD210000}"/>
    <cellStyle name="Normal 2 2 10 21 2 3" xfId="8777" xr:uid="{00000000-0005-0000-0000-0000CE210000}"/>
    <cellStyle name="Normal 2 2 10 21 2 4" xfId="8778" xr:uid="{00000000-0005-0000-0000-0000CF210000}"/>
    <cellStyle name="Normal 2 2 10 21 2 5" xfId="8779" xr:uid="{00000000-0005-0000-0000-0000D0210000}"/>
    <cellStyle name="Normal 2 2 10 21 2 6" xfId="8780" xr:uid="{00000000-0005-0000-0000-0000D1210000}"/>
    <cellStyle name="Normal 2 2 10 21 2 7" xfId="8781" xr:uid="{00000000-0005-0000-0000-0000D2210000}"/>
    <cellStyle name="Normal 2 2 10 21 2 8" xfId="8782" xr:uid="{00000000-0005-0000-0000-0000D3210000}"/>
    <cellStyle name="Normal 2 2 10 21 2 9" xfId="8783" xr:uid="{00000000-0005-0000-0000-0000D4210000}"/>
    <cellStyle name="Normal 2 2 10 21 3" xfId="8784" xr:uid="{00000000-0005-0000-0000-0000D5210000}"/>
    <cellStyle name="Normal 2 2 10 21 3 10" xfId="8785" xr:uid="{00000000-0005-0000-0000-0000D6210000}"/>
    <cellStyle name="Normal 2 2 10 21 3 2" xfId="8786" xr:uid="{00000000-0005-0000-0000-0000D7210000}"/>
    <cellStyle name="Normal 2 2 10 21 3 3" xfId="8787" xr:uid="{00000000-0005-0000-0000-0000D8210000}"/>
    <cellStyle name="Normal 2 2 10 21 3 4" xfId="8788" xr:uid="{00000000-0005-0000-0000-0000D9210000}"/>
    <cellStyle name="Normal 2 2 10 21 3 5" xfId="8789" xr:uid="{00000000-0005-0000-0000-0000DA210000}"/>
    <cellStyle name="Normal 2 2 10 21 3 6" xfId="8790" xr:uid="{00000000-0005-0000-0000-0000DB210000}"/>
    <cellStyle name="Normal 2 2 10 21 3 7" xfId="8791" xr:uid="{00000000-0005-0000-0000-0000DC210000}"/>
    <cellStyle name="Normal 2 2 10 21 3 8" xfId="8792" xr:uid="{00000000-0005-0000-0000-0000DD210000}"/>
    <cellStyle name="Normal 2 2 10 21 3 9" xfId="8793" xr:uid="{00000000-0005-0000-0000-0000DE210000}"/>
    <cellStyle name="Normal 2 2 10 21 4" xfId="8794" xr:uid="{00000000-0005-0000-0000-0000DF210000}"/>
    <cellStyle name="Normal 2 2 10 21 4 10" xfId="8795" xr:uid="{00000000-0005-0000-0000-0000E0210000}"/>
    <cellStyle name="Normal 2 2 10 21 4 2" xfId="8796" xr:uid="{00000000-0005-0000-0000-0000E1210000}"/>
    <cellStyle name="Normal 2 2 10 21 4 3" xfId="8797" xr:uid="{00000000-0005-0000-0000-0000E2210000}"/>
    <cellStyle name="Normal 2 2 10 21 4 4" xfId="8798" xr:uid="{00000000-0005-0000-0000-0000E3210000}"/>
    <cellStyle name="Normal 2 2 10 21 4 5" xfId="8799" xr:uid="{00000000-0005-0000-0000-0000E4210000}"/>
    <cellStyle name="Normal 2 2 10 21 4 6" xfId="8800" xr:uid="{00000000-0005-0000-0000-0000E5210000}"/>
    <cellStyle name="Normal 2 2 10 21 4 7" xfId="8801" xr:uid="{00000000-0005-0000-0000-0000E6210000}"/>
    <cellStyle name="Normal 2 2 10 21 4 8" xfId="8802" xr:uid="{00000000-0005-0000-0000-0000E7210000}"/>
    <cellStyle name="Normal 2 2 10 21 4 9" xfId="8803" xr:uid="{00000000-0005-0000-0000-0000E8210000}"/>
    <cellStyle name="Normal 2 2 10 21 5" xfId="8804" xr:uid="{00000000-0005-0000-0000-0000E9210000}"/>
    <cellStyle name="Normal 2 2 10 21 5 10" xfId="8805" xr:uid="{00000000-0005-0000-0000-0000EA210000}"/>
    <cellStyle name="Normal 2 2 10 21 5 2" xfId="8806" xr:uid="{00000000-0005-0000-0000-0000EB210000}"/>
    <cellStyle name="Normal 2 2 10 21 5 3" xfId="8807" xr:uid="{00000000-0005-0000-0000-0000EC210000}"/>
    <cellStyle name="Normal 2 2 10 21 5 4" xfId="8808" xr:uid="{00000000-0005-0000-0000-0000ED210000}"/>
    <cellStyle name="Normal 2 2 10 21 5 5" xfId="8809" xr:uid="{00000000-0005-0000-0000-0000EE210000}"/>
    <cellStyle name="Normal 2 2 10 21 5 6" xfId="8810" xr:uid="{00000000-0005-0000-0000-0000EF210000}"/>
    <cellStyle name="Normal 2 2 10 21 5 7" xfId="8811" xr:uid="{00000000-0005-0000-0000-0000F0210000}"/>
    <cellStyle name="Normal 2 2 10 21 5 8" xfId="8812" xr:uid="{00000000-0005-0000-0000-0000F1210000}"/>
    <cellStyle name="Normal 2 2 10 21 5 9" xfId="8813" xr:uid="{00000000-0005-0000-0000-0000F2210000}"/>
    <cellStyle name="Normal 2 2 10 21 6" xfId="8814" xr:uid="{00000000-0005-0000-0000-0000F3210000}"/>
    <cellStyle name="Normal 2 2 10 21 7" xfId="8815" xr:uid="{00000000-0005-0000-0000-0000F4210000}"/>
    <cellStyle name="Normal 2 2 10 21 8" xfId="8816" xr:uid="{00000000-0005-0000-0000-0000F5210000}"/>
    <cellStyle name="Normal 2 2 10 21 9" xfId="8817" xr:uid="{00000000-0005-0000-0000-0000F6210000}"/>
    <cellStyle name="Normal 2 2 10 22" xfId="8818" xr:uid="{00000000-0005-0000-0000-0000F7210000}"/>
    <cellStyle name="Normal 2 2 10 22 10" xfId="8819" xr:uid="{00000000-0005-0000-0000-0000F8210000}"/>
    <cellStyle name="Normal 2 2 10 22 11" xfId="8820" xr:uid="{00000000-0005-0000-0000-0000F9210000}"/>
    <cellStyle name="Normal 2 2 10 22 12" xfId="8821" xr:uid="{00000000-0005-0000-0000-0000FA210000}"/>
    <cellStyle name="Normal 2 2 10 22 13" xfId="8822" xr:uid="{00000000-0005-0000-0000-0000FB210000}"/>
    <cellStyle name="Normal 2 2 10 22 14" xfId="8823" xr:uid="{00000000-0005-0000-0000-0000FC210000}"/>
    <cellStyle name="Normal 2 2 10 22 2" xfId="8824" xr:uid="{00000000-0005-0000-0000-0000FD210000}"/>
    <cellStyle name="Normal 2 2 10 22 2 10" xfId="8825" xr:uid="{00000000-0005-0000-0000-0000FE210000}"/>
    <cellStyle name="Normal 2 2 10 22 2 2" xfId="8826" xr:uid="{00000000-0005-0000-0000-0000FF210000}"/>
    <cellStyle name="Normal 2 2 10 22 2 3" xfId="8827" xr:uid="{00000000-0005-0000-0000-000000220000}"/>
    <cellStyle name="Normal 2 2 10 22 2 4" xfId="8828" xr:uid="{00000000-0005-0000-0000-000001220000}"/>
    <cellStyle name="Normal 2 2 10 22 2 5" xfId="8829" xr:uid="{00000000-0005-0000-0000-000002220000}"/>
    <cellStyle name="Normal 2 2 10 22 2 6" xfId="8830" xr:uid="{00000000-0005-0000-0000-000003220000}"/>
    <cellStyle name="Normal 2 2 10 22 2 7" xfId="8831" xr:uid="{00000000-0005-0000-0000-000004220000}"/>
    <cellStyle name="Normal 2 2 10 22 2 8" xfId="8832" xr:uid="{00000000-0005-0000-0000-000005220000}"/>
    <cellStyle name="Normal 2 2 10 22 2 9" xfId="8833" xr:uid="{00000000-0005-0000-0000-000006220000}"/>
    <cellStyle name="Normal 2 2 10 22 3" xfId="8834" xr:uid="{00000000-0005-0000-0000-000007220000}"/>
    <cellStyle name="Normal 2 2 10 22 3 10" xfId="8835" xr:uid="{00000000-0005-0000-0000-000008220000}"/>
    <cellStyle name="Normal 2 2 10 22 3 2" xfId="8836" xr:uid="{00000000-0005-0000-0000-000009220000}"/>
    <cellStyle name="Normal 2 2 10 22 3 3" xfId="8837" xr:uid="{00000000-0005-0000-0000-00000A220000}"/>
    <cellStyle name="Normal 2 2 10 22 3 4" xfId="8838" xr:uid="{00000000-0005-0000-0000-00000B220000}"/>
    <cellStyle name="Normal 2 2 10 22 3 5" xfId="8839" xr:uid="{00000000-0005-0000-0000-00000C220000}"/>
    <cellStyle name="Normal 2 2 10 22 3 6" xfId="8840" xr:uid="{00000000-0005-0000-0000-00000D220000}"/>
    <cellStyle name="Normal 2 2 10 22 3 7" xfId="8841" xr:uid="{00000000-0005-0000-0000-00000E220000}"/>
    <cellStyle name="Normal 2 2 10 22 3 8" xfId="8842" xr:uid="{00000000-0005-0000-0000-00000F220000}"/>
    <cellStyle name="Normal 2 2 10 22 3 9" xfId="8843" xr:uid="{00000000-0005-0000-0000-000010220000}"/>
    <cellStyle name="Normal 2 2 10 22 4" xfId="8844" xr:uid="{00000000-0005-0000-0000-000011220000}"/>
    <cellStyle name="Normal 2 2 10 22 4 10" xfId="8845" xr:uid="{00000000-0005-0000-0000-000012220000}"/>
    <cellStyle name="Normal 2 2 10 22 4 2" xfId="8846" xr:uid="{00000000-0005-0000-0000-000013220000}"/>
    <cellStyle name="Normal 2 2 10 22 4 3" xfId="8847" xr:uid="{00000000-0005-0000-0000-000014220000}"/>
    <cellStyle name="Normal 2 2 10 22 4 4" xfId="8848" xr:uid="{00000000-0005-0000-0000-000015220000}"/>
    <cellStyle name="Normal 2 2 10 22 4 5" xfId="8849" xr:uid="{00000000-0005-0000-0000-000016220000}"/>
    <cellStyle name="Normal 2 2 10 22 4 6" xfId="8850" xr:uid="{00000000-0005-0000-0000-000017220000}"/>
    <cellStyle name="Normal 2 2 10 22 4 7" xfId="8851" xr:uid="{00000000-0005-0000-0000-000018220000}"/>
    <cellStyle name="Normal 2 2 10 22 4 8" xfId="8852" xr:uid="{00000000-0005-0000-0000-000019220000}"/>
    <cellStyle name="Normal 2 2 10 22 4 9" xfId="8853" xr:uid="{00000000-0005-0000-0000-00001A220000}"/>
    <cellStyle name="Normal 2 2 10 22 5" xfId="8854" xr:uid="{00000000-0005-0000-0000-00001B220000}"/>
    <cellStyle name="Normal 2 2 10 22 5 10" xfId="8855" xr:uid="{00000000-0005-0000-0000-00001C220000}"/>
    <cellStyle name="Normal 2 2 10 22 5 2" xfId="8856" xr:uid="{00000000-0005-0000-0000-00001D220000}"/>
    <cellStyle name="Normal 2 2 10 22 5 3" xfId="8857" xr:uid="{00000000-0005-0000-0000-00001E220000}"/>
    <cellStyle name="Normal 2 2 10 22 5 4" xfId="8858" xr:uid="{00000000-0005-0000-0000-00001F220000}"/>
    <cellStyle name="Normal 2 2 10 22 5 5" xfId="8859" xr:uid="{00000000-0005-0000-0000-000020220000}"/>
    <cellStyle name="Normal 2 2 10 22 5 6" xfId="8860" xr:uid="{00000000-0005-0000-0000-000021220000}"/>
    <cellStyle name="Normal 2 2 10 22 5 7" xfId="8861" xr:uid="{00000000-0005-0000-0000-000022220000}"/>
    <cellStyle name="Normal 2 2 10 22 5 8" xfId="8862" xr:uid="{00000000-0005-0000-0000-000023220000}"/>
    <cellStyle name="Normal 2 2 10 22 5 9" xfId="8863" xr:uid="{00000000-0005-0000-0000-000024220000}"/>
    <cellStyle name="Normal 2 2 10 22 6" xfId="8864" xr:uid="{00000000-0005-0000-0000-000025220000}"/>
    <cellStyle name="Normal 2 2 10 22 7" xfId="8865" xr:uid="{00000000-0005-0000-0000-000026220000}"/>
    <cellStyle name="Normal 2 2 10 22 8" xfId="8866" xr:uid="{00000000-0005-0000-0000-000027220000}"/>
    <cellStyle name="Normal 2 2 10 22 9" xfId="8867" xr:uid="{00000000-0005-0000-0000-000028220000}"/>
    <cellStyle name="Normal 2 2 10 23" xfId="8868" xr:uid="{00000000-0005-0000-0000-000029220000}"/>
    <cellStyle name="Normal 2 2 10 23 10" xfId="8869" xr:uid="{00000000-0005-0000-0000-00002A220000}"/>
    <cellStyle name="Normal 2 2 10 23 11" xfId="8870" xr:uid="{00000000-0005-0000-0000-00002B220000}"/>
    <cellStyle name="Normal 2 2 10 23 12" xfId="8871" xr:uid="{00000000-0005-0000-0000-00002C220000}"/>
    <cellStyle name="Normal 2 2 10 23 13" xfId="8872" xr:uid="{00000000-0005-0000-0000-00002D220000}"/>
    <cellStyle name="Normal 2 2 10 23 14" xfId="8873" xr:uid="{00000000-0005-0000-0000-00002E220000}"/>
    <cellStyle name="Normal 2 2 10 23 2" xfId="8874" xr:uid="{00000000-0005-0000-0000-00002F220000}"/>
    <cellStyle name="Normal 2 2 10 23 2 10" xfId="8875" xr:uid="{00000000-0005-0000-0000-000030220000}"/>
    <cellStyle name="Normal 2 2 10 23 2 2" xfId="8876" xr:uid="{00000000-0005-0000-0000-000031220000}"/>
    <cellStyle name="Normal 2 2 10 23 2 3" xfId="8877" xr:uid="{00000000-0005-0000-0000-000032220000}"/>
    <cellStyle name="Normal 2 2 10 23 2 4" xfId="8878" xr:uid="{00000000-0005-0000-0000-000033220000}"/>
    <cellStyle name="Normal 2 2 10 23 2 5" xfId="8879" xr:uid="{00000000-0005-0000-0000-000034220000}"/>
    <cellStyle name="Normal 2 2 10 23 2 6" xfId="8880" xr:uid="{00000000-0005-0000-0000-000035220000}"/>
    <cellStyle name="Normal 2 2 10 23 2 7" xfId="8881" xr:uid="{00000000-0005-0000-0000-000036220000}"/>
    <cellStyle name="Normal 2 2 10 23 2 8" xfId="8882" xr:uid="{00000000-0005-0000-0000-000037220000}"/>
    <cellStyle name="Normal 2 2 10 23 2 9" xfId="8883" xr:uid="{00000000-0005-0000-0000-000038220000}"/>
    <cellStyle name="Normal 2 2 10 23 3" xfId="8884" xr:uid="{00000000-0005-0000-0000-000039220000}"/>
    <cellStyle name="Normal 2 2 10 23 3 10" xfId="8885" xr:uid="{00000000-0005-0000-0000-00003A220000}"/>
    <cellStyle name="Normal 2 2 10 23 3 2" xfId="8886" xr:uid="{00000000-0005-0000-0000-00003B220000}"/>
    <cellStyle name="Normal 2 2 10 23 3 3" xfId="8887" xr:uid="{00000000-0005-0000-0000-00003C220000}"/>
    <cellStyle name="Normal 2 2 10 23 3 4" xfId="8888" xr:uid="{00000000-0005-0000-0000-00003D220000}"/>
    <cellStyle name="Normal 2 2 10 23 3 5" xfId="8889" xr:uid="{00000000-0005-0000-0000-00003E220000}"/>
    <cellStyle name="Normal 2 2 10 23 3 6" xfId="8890" xr:uid="{00000000-0005-0000-0000-00003F220000}"/>
    <cellStyle name="Normal 2 2 10 23 3 7" xfId="8891" xr:uid="{00000000-0005-0000-0000-000040220000}"/>
    <cellStyle name="Normal 2 2 10 23 3 8" xfId="8892" xr:uid="{00000000-0005-0000-0000-000041220000}"/>
    <cellStyle name="Normal 2 2 10 23 3 9" xfId="8893" xr:uid="{00000000-0005-0000-0000-000042220000}"/>
    <cellStyle name="Normal 2 2 10 23 4" xfId="8894" xr:uid="{00000000-0005-0000-0000-000043220000}"/>
    <cellStyle name="Normal 2 2 10 23 4 10" xfId="8895" xr:uid="{00000000-0005-0000-0000-000044220000}"/>
    <cellStyle name="Normal 2 2 10 23 4 2" xfId="8896" xr:uid="{00000000-0005-0000-0000-000045220000}"/>
    <cellStyle name="Normal 2 2 10 23 4 3" xfId="8897" xr:uid="{00000000-0005-0000-0000-000046220000}"/>
    <cellStyle name="Normal 2 2 10 23 4 4" xfId="8898" xr:uid="{00000000-0005-0000-0000-000047220000}"/>
    <cellStyle name="Normal 2 2 10 23 4 5" xfId="8899" xr:uid="{00000000-0005-0000-0000-000048220000}"/>
    <cellStyle name="Normal 2 2 10 23 4 6" xfId="8900" xr:uid="{00000000-0005-0000-0000-000049220000}"/>
    <cellStyle name="Normal 2 2 10 23 4 7" xfId="8901" xr:uid="{00000000-0005-0000-0000-00004A220000}"/>
    <cellStyle name="Normal 2 2 10 23 4 8" xfId="8902" xr:uid="{00000000-0005-0000-0000-00004B220000}"/>
    <cellStyle name="Normal 2 2 10 23 4 9" xfId="8903" xr:uid="{00000000-0005-0000-0000-00004C220000}"/>
    <cellStyle name="Normal 2 2 10 23 5" xfId="8904" xr:uid="{00000000-0005-0000-0000-00004D220000}"/>
    <cellStyle name="Normal 2 2 10 23 5 10" xfId="8905" xr:uid="{00000000-0005-0000-0000-00004E220000}"/>
    <cellStyle name="Normal 2 2 10 23 5 2" xfId="8906" xr:uid="{00000000-0005-0000-0000-00004F220000}"/>
    <cellStyle name="Normal 2 2 10 23 5 3" xfId="8907" xr:uid="{00000000-0005-0000-0000-000050220000}"/>
    <cellStyle name="Normal 2 2 10 23 5 4" xfId="8908" xr:uid="{00000000-0005-0000-0000-000051220000}"/>
    <cellStyle name="Normal 2 2 10 23 5 5" xfId="8909" xr:uid="{00000000-0005-0000-0000-000052220000}"/>
    <cellStyle name="Normal 2 2 10 23 5 6" xfId="8910" xr:uid="{00000000-0005-0000-0000-000053220000}"/>
    <cellStyle name="Normal 2 2 10 23 5 7" xfId="8911" xr:uid="{00000000-0005-0000-0000-000054220000}"/>
    <cellStyle name="Normal 2 2 10 23 5 8" xfId="8912" xr:uid="{00000000-0005-0000-0000-000055220000}"/>
    <cellStyle name="Normal 2 2 10 23 5 9" xfId="8913" xr:uid="{00000000-0005-0000-0000-000056220000}"/>
    <cellStyle name="Normal 2 2 10 23 6" xfId="8914" xr:uid="{00000000-0005-0000-0000-000057220000}"/>
    <cellStyle name="Normal 2 2 10 23 7" xfId="8915" xr:uid="{00000000-0005-0000-0000-000058220000}"/>
    <cellStyle name="Normal 2 2 10 23 8" xfId="8916" xr:uid="{00000000-0005-0000-0000-000059220000}"/>
    <cellStyle name="Normal 2 2 10 23 9" xfId="8917" xr:uid="{00000000-0005-0000-0000-00005A220000}"/>
    <cellStyle name="Normal 2 2 10 24" xfId="8918" xr:uid="{00000000-0005-0000-0000-00005B220000}"/>
    <cellStyle name="Normal 2 2 10 24 10" xfId="8919" xr:uid="{00000000-0005-0000-0000-00005C220000}"/>
    <cellStyle name="Normal 2 2 10 24 11" xfId="8920" xr:uid="{00000000-0005-0000-0000-00005D220000}"/>
    <cellStyle name="Normal 2 2 10 24 12" xfId="8921" xr:uid="{00000000-0005-0000-0000-00005E220000}"/>
    <cellStyle name="Normal 2 2 10 24 13" xfId="8922" xr:uid="{00000000-0005-0000-0000-00005F220000}"/>
    <cellStyle name="Normal 2 2 10 24 14" xfId="8923" xr:uid="{00000000-0005-0000-0000-000060220000}"/>
    <cellStyle name="Normal 2 2 10 24 2" xfId="8924" xr:uid="{00000000-0005-0000-0000-000061220000}"/>
    <cellStyle name="Normal 2 2 10 24 2 10" xfId="8925" xr:uid="{00000000-0005-0000-0000-000062220000}"/>
    <cellStyle name="Normal 2 2 10 24 2 2" xfId="8926" xr:uid="{00000000-0005-0000-0000-000063220000}"/>
    <cellStyle name="Normal 2 2 10 24 2 3" xfId="8927" xr:uid="{00000000-0005-0000-0000-000064220000}"/>
    <cellStyle name="Normal 2 2 10 24 2 4" xfId="8928" xr:uid="{00000000-0005-0000-0000-000065220000}"/>
    <cellStyle name="Normal 2 2 10 24 2 5" xfId="8929" xr:uid="{00000000-0005-0000-0000-000066220000}"/>
    <cellStyle name="Normal 2 2 10 24 2 6" xfId="8930" xr:uid="{00000000-0005-0000-0000-000067220000}"/>
    <cellStyle name="Normal 2 2 10 24 2 7" xfId="8931" xr:uid="{00000000-0005-0000-0000-000068220000}"/>
    <cellStyle name="Normal 2 2 10 24 2 8" xfId="8932" xr:uid="{00000000-0005-0000-0000-000069220000}"/>
    <cellStyle name="Normal 2 2 10 24 2 9" xfId="8933" xr:uid="{00000000-0005-0000-0000-00006A220000}"/>
    <cellStyle name="Normal 2 2 10 24 3" xfId="8934" xr:uid="{00000000-0005-0000-0000-00006B220000}"/>
    <cellStyle name="Normal 2 2 10 24 3 10" xfId="8935" xr:uid="{00000000-0005-0000-0000-00006C220000}"/>
    <cellStyle name="Normal 2 2 10 24 3 2" xfId="8936" xr:uid="{00000000-0005-0000-0000-00006D220000}"/>
    <cellStyle name="Normal 2 2 10 24 3 3" xfId="8937" xr:uid="{00000000-0005-0000-0000-00006E220000}"/>
    <cellStyle name="Normal 2 2 10 24 3 4" xfId="8938" xr:uid="{00000000-0005-0000-0000-00006F220000}"/>
    <cellStyle name="Normal 2 2 10 24 3 5" xfId="8939" xr:uid="{00000000-0005-0000-0000-000070220000}"/>
    <cellStyle name="Normal 2 2 10 24 3 6" xfId="8940" xr:uid="{00000000-0005-0000-0000-000071220000}"/>
    <cellStyle name="Normal 2 2 10 24 3 7" xfId="8941" xr:uid="{00000000-0005-0000-0000-000072220000}"/>
    <cellStyle name="Normal 2 2 10 24 3 8" xfId="8942" xr:uid="{00000000-0005-0000-0000-000073220000}"/>
    <cellStyle name="Normal 2 2 10 24 3 9" xfId="8943" xr:uid="{00000000-0005-0000-0000-000074220000}"/>
    <cellStyle name="Normal 2 2 10 24 4" xfId="8944" xr:uid="{00000000-0005-0000-0000-000075220000}"/>
    <cellStyle name="Normal 2 2 10 24 4 10" xfId="8945" xr:uid="{00000000-0005-0000-0000-000076220000}"/>
    <cellStyle name="Normal 2 2 10 24 4 2" xfId="8946" xr:uid="{00000000-0005-0000-0000-000077220000}"/>
    <cellStyle name="Normal 2 2 10 24 4 3" xfId="8947" xr:uid="{00000000-0005-0000-0000-000078220000}"/>
    <cellStyle name="Normal 2 2 10 24 4 4" xfId="8948" xr:uid="{00000000-0005-0000-0000-000079220000}"/>
    <cellStyle name="Normal 2 2 10 24 4 5" xfId="8949" xr:uid="{00000000-0005-0000-0000-00007A220000}"/>
    <cellStyle name="Normal 2 2 10 24 4 6" xfId="8950" xr:uid="{00000000-0005-0000-0000-00007B220000}"/>
    <cellStyle name="Normal 2 2 10 24 4 7" xfId="8951" xr:uid="{00000000-0005-0000-0000-00007C220000}"/>
    <cellStyle name="Normal 2 2 10 24 4 8" xfId="8952" xr:uid="{00000000-0005-0000-0000-00007D220000}"/>
    <cellStyle name="Normal 2 2 10 24 4 9" xfId="8953" xr:uid="{00000000-0005-0000-0000-00007E220000}"/>
    <cellStyle name="Normal 2 2 10 24 5" xfId="8954" xr:uid="{00000000-0005-0000-0000-00007F220000}"/>
    <cellStyle name="Normal 2 2 10 24 5 10" xfId="8955" xr:uid="{00000000-0005-0000-0000-000080220000}"/>
    <cellStyle name="Normal 2 2 10 24 5 2" xfId="8956" xr:uid="{00000000-0005-0000-0000-000081220000}"/>
    <cellStyle name="Normal 2 2 10 24 5 3" xfId="8957" xr:uid="{00000000-0005-0000-0000-000082220000}"/>
    <cellStyle name="Normal 2 2 10 24 5 4" xfId="8958" xr:uid="{00000000-0005-0000-0000-000083220000}"/>
    <cellStyle name="Normal 2 2 10 24 5 5" xfId="8959" xr:uid="{00000000-0005-0000-0000-000084220000}"/>
    <cellStyle name="Normal 2 2 10 24 5 6" xfId="8960" xr:uid="{00000000-0005-0000-0000-000085220000}"/>
    <cellStyle name="Normal 2 2 10 24 5 7" xfId="8961" xr:uid="{00000000-0005-0000-0000-000086220000}"/>
    <cellStyle name="Normal 2 2 10 24 5 8" xfId="8962" xr:uid="{00000000-0005-0000-0000-000087220000}"/>
    <cellStyle name="Normal 2 2 10 24 5 9" xfId="8963" xr:uid="{00000000-0005-0000-0000-000088220000}"/>
    <cellStyle name="Normal 2 2 10 24 6" xfId="8964" xr:uid="{00000000-0005-0000-0000-000089220000}"/>
    <cellStyle name="Normal 2 2 10 24 7" xfId="8965" xr:uid="{00000000-0005-0000-0000-00008A220000}"/>
    <cellStyle name="Normal 2 2 10 24 8" xfId="8966" xr:uid="{00000000-0005-0000-0000-00008B220000}"/>
    <cellStyle name="Normal 2 2 10 24 9" xfId="8967" xr:uid="{00000000-0005-0000-0000-00008C220000}"/>
    <cellStyle name="Normal 2 2 10 25" xfId="8968" xr:uid="{00000000-0005-0000-0000-00008D220000}"/>
    <cellStyle name="Normal 2 2 10 25 10" xfId="8969" xr:uid="{00000000-0005-0000-0000-00008E220000}"/>
    <cellStyle name="Normal 2 2 10 25 11" xfId="8970" xr:uid="{00000000-0005-0000-0000-00008F220000}"/>
    <cellStyle name="Normal 2 2 10 25 12" xfId="8971" xr:uid="{00000000-0005-0000-0000-000090220000}"/>
    <cellStyle name="Normal 2 2 10 25 13" xfId="8972" xr:uid="{00000000-0005-0000-0000-000091220000}"/>
    <cellStyle name="Normal 2 2 10 25 14" xfId="8973" xr:uid="{00000000-0005-0000-0000-000092220000}"/>
    <cellStyle name="Normal 2 2 10 25 2" xfId="8974" xr:uid="{00000000-0005-0000-0000-000093220000}"/>
    <cellStyle name="Normal 2 2 10 25 2 10" xfId="8975" xr:uid="{00000000-0005-0000-0000-000094220000}"/>
    <cellStyle name="Normal 2 2 10 25 2 2" xfId="8976" xr:uid="{00000000-0005-0000-0000-000095220000}"/>
    <cellStyle name="Normal 2 2 10 25 2 3" xfId="8977" xr:uid="{00000000-0005-0000-0000-000096220000}"/>
    <cellStyle name="Normal 2 2 10 25 2 4" xfId="8978" xr:uid="{00000000-0005-0000-0000-000097220000}"/>
    <cellStyle name="Normal 2 2 10 25 2 5" xfId="8979" xr:uid="{00000000-0005-0000-0000-000098220000}"/>
    <cellStyle name="Normal 2 2 10 25 2 6" xfId="8980" xr:uid="{00000000-0005-0000-0000-000099220000}"/>
    <cellStyle name="Normal 2 2 10 25 2 7" xfId="8981" xr:uid="{00000000-0005-0000-0000-00009A220000}"/>
    <cellStyle name="Normal 2 2 10 25 2 8" xfId="8982" xr:uid="{00000000-0005-0000-0000-00009B220000}"/>
    <cellStyle name="Normal 2 2 10 25 2 9" xfId="8983" xr:uid="{00000000-0005-0000-0000-00009C220000}"/>
    <cellStyle name="Normal 2 2 10 25 3" xfId="8984" xr:uid="{00000000-0005-0000-0000-00009D220000}"/>
    <cellStyle name="Normal 2 2 10 25 3 10" xfId="8985" xr:uid="{00000000-0005-0000-0000-00009E220000}"/>
    <cellStyle name="Normal 2 2 10 25 3 2" xfId="8986" xr:uid="{00000000-0005-0000-0000-00009F220000}"/>
    <cellStyle name="Normal 2 2 10 25 3 3" xfId="8987" xr:uid="{00000000-0005-0000-0000-0000A0220000}"/>
    <cellStyle name="Normal 2 2 10 25 3 4" xfId="8988" xr:uid="{00000000-0005-0000-0000-0000A1220000}"/>
    <cellStyle name="Normal 2 2 10 25 3 5" xfId="8989" xr:uid="{00000000-0005-0000-0000-0000A2220000}"/>
    <cellStyle name="Normal 2 2 10 25 3 6" xfId="8990" xr:uid="{00000000-0005-0000-0000-0000A3220000}"/>
    <cellStyle name="Normal 2 2 10 25 3 7" xfId="8991" xr:uid="{00000000-0005-0000-0000-0000A4220000}"/>
    <cellStyle name="Normal 2 2 10 25 3 8" xfId="8992" xr:uid="{00000000-0005-0000-0000-0000A5220000}"/>
    <cellStyle name="Normal 2 2 10 25 3 9" xfId="8993" xr:uid="{00000000-0005-0000-0000-0000A6220000}"/>
    <cellStyle name="Normal 2 2 10 25 4" xfId="8994" xr:uid="{00000000-0005-0000-0000-0000A7220000}"/>
    <cellStyle name="Normal 2 2 10 25 4 10" xfId="8995" xr:uid="{00000000-0005-0000-0000-0000A8220000}"/>
    <cellStyle name="Normal 2 2 10 25 4 2" xfId="8996" xr:uid="{00000000-0005-0000-0000-0000A9220000}"/>
    <cellStyle name="Normal 2 2 10 25 4 3" xfId="8997" xr:uid="{00000000-0005-0000-0000-0000AA220000}"/>
    <cellStyle name="Normal 2 2 10 25 4 4" xfId="8998" xr:uid="{00000000-0005-0000-0000-0000AB220000}"/>
    <cellStyle name="Normal 2 2 10 25 4 5" xfId="8999" xr:uid="{00000000-0005-0000-0000-0000AC220000}"/>
    <cellStyle name="Normal 2 2 10 25 4 6" xfId="9000" xr:uid="{00000000-0005-0000-0000-0000AD220000}"/>
    <cellStyle name="Normal 2 2 10 25 4 7" xfId="9001" xr:uid="{00000000-0005-0000-0000-0000AE220000}"/>
    <cellStyle name="Normal 2 2 10 25 4 8" xfId="9002" xr:uid="{00000000-0005-0000-0000-0000AF220000}"/>
    <cellStyle name="Normal 2 2 10 25 4 9" xfId="9003" xr:uid="{00000000-0005-0000-0000-0000B0220000}"/>
    <cellStyle name="Normal 2 2 10 25 5" xfId="9004" xr:uid="{00000000-0005-0000-0000-0000B1220000}"/>
    <cellStyle name="Normal 2 2 10 25 5 10" xfId="9005" xr:uid="{00000000-0005-0000-0000-0000B2220000}"/>
    <cellStyle name="Normal 2 2 10 25 5 2" xfId="9006" xr:uid="{00000000-0005-0000-0000-0000B3220000}"/>
    <cellStyle name="Normal 2 2 10 25 5 3" xfId="9007" xr:uid="{00000000-0005-0000-0000-0000B4220000}"/>
    <cellStyle name="Normal 2 2 10 25 5 4" xfId="9008" xr:uid="{00000000-0005-0000-0000-0000B5220000}"/>
    <cellStyle name="Normal 2 2 10 25 5 5" xfId="9009" xr:uid="{00000000-0005-0000-0000-0000B6220000}"/>
    <cellStyle name="Normal 2 2 10 25 5 6" xfId="9010" xr:uid="{00000000-0005-0000-0000-0000B7220000}"/>
    <cellStyle name="Normal 2 2 10 25 5 7" xfId="9011" xr:uid="{00000000-0005-0000-0000-0000B8220000}"/>
    <cellStyle name="Normal 2 2 10 25 5 8" xfId="9012" xr:uid="{00000000-0005-0000-0000-0000B9220000}"/>
    <cellStyle name="Normal 2 2 10 25 5 9" xfId="9013" xr:uid="{00000000-0005-0000-0000-0000BA220000}"/>
    <cellStyle name="Normal 2 2 10 25 6" xfId="9014" xr:uid="{00000000-0005-0000-0000-0000BB220000}"/>
    <cellStyle name="Normal 2 2 10 25 7" xfId="9015" xr:uid="{00000000-0005-0000-0000-0000BC220000}"/>
    <cellStyle name="Normal 2 2 10 25 8" xfId="9016" xr:uid="{00000000-0005-0000-0000-0000BD220000}"/>
    <cellStyle name="Normal 2 2 10 25 9" xfId="9017" xr:uid="{00000000-0005-0000-0000-0000BE220000}"/>
    <cellStyle name="Normal 2 2 10 26" xfId="9018" xr:uid="{00000000-0005-0000-0000-0000BF220000}"/>
    <cellStyle name="Normal 2 2 10 26 10" xfId="9019" xr:uid="{00000000-0005-0000-0000-0000C0220000}"/>
    <cellStyle name="Normal 2 2 10 26 11" xfId="9020" xr:uid="{00000000-0005-0000-0000-0000C1220000}"/>
    <cellStyle name="Normal 2 2 10 26 12" xfId="9021" xr:uid="{00000000-0005-0000-0000-0000C2220000}"/>
    <cellStyle name="Normal 2 2 10 26 13" xfId="9022" xr:uid="{00000000-0005-0000-0000-0000C3220000}"/>
    <cellStyle name="Normal 2 2 10 26 14" xfId="9023" xr:uid="{00000000-0005-0000-0000-0000C4220000}"/>
    <cellStyle name="Normal 2 2 10 26 2" xfId="9024" xr:uid="{00000000-0005-0000-0000-0000C5220000}"/>
    <cellStyle name="Normal 2 2 10 26 2 10" xfId="9025" xr:uid="{00000000-0005-0000-0000-0000C6220000}"/>
    <cellStyle name="Normal 2 2 10 26 2 2" xfId="9026" xr:uid="{00000000-0005-0000-0000-0000C7220000}"/>
    <cellStyle name="Normal 2 2 10 26 2 3" xfId="9027" xr:uid="{00000000-0005-0000-0000-0000C8220000}"/>
    <cellStyle name="Normal 2 2 10 26 2 4" xfId="9028" xr:uid="{00000000-0005-0000-0000-0000C9220000}"/>
    <cellStyle name="Normal 2 2 10 26 2 5" xfId="9029" xr:uid="{00000000-0005-0000-0000-0000CA220000}"/>
    <cellStyle name="Normal 2 2 10 26 2 6" xfId="9030" xr:uid="{00000000-0005-0000-0000-0000CB220000}"/>
    <cellStyle name="Normal 2 2 10 26 2 7" xfId="9031" xr:uid="{00000000-0005-0000-0000-0000CC220000}"/>
    <cellStyle name="Normal 2 2 10 26 2 8" xfId="9032" xr:uid="{00000000-0005-0000-0000-0000CD220000}"/>
    <cellStyle name="Normal 2 2 10 26 2 9" xfId="9033" xr:uid="{00000000-0005-0000-0000-0000CE220000}"/>
    <cellStyle name="Normal 2 2 10 26 3" xfId="9034" xr:uid="{00000000-0005-0000-0000-0000CF220000}"/>
    <cellStyle name="Normal 2 2 10 26 3 10" xfId="9035" xr:uid="{00000000-0005-0000-0000-0000D0220000}"/>
    <cellStyle name="Normal 2 2 10 26 3 2" xfId="9036" xr:uid="{00000000-0005-0000-0000-0000D1220000}"/>
    <cellStyle name="Normal 2 2 10 26 3 3" xfId="9037" xr:uid="{00000000-0005-0000-0000-0000D2220000}"/>
    <cellStyle name="Normal 2 2 10 26 3 4" xfId="9038" xr:uid="{00000000-0005-0000-0000-0000D3220000}"/>
    <cellStyle name="Normal 2 2 10 26 3 5" xfId="9039" xr:uid="{00000000-0005-0000-0000-0000D4220000}"/>
    <cellStyle name="Normal 2 2 10 26 3 6" xfId="9040" xr:uid="{00000000-0005-0000-0000-0000D5220000}"/>
    <cellStyle name="Normal 2 2 10 26 3 7" xfId="9041" xr:uid="{00000000-0005-0000-0000-0000D6220000}"/>
    <cellStyle name="Normal 2 2 10 26 3 8" xfId="9042" xr:uid="{00000000-0005-0000-0000-0000D7220000}"/>
    <cellStyle name="Normal 2 2 10 26 3 9" xfId="9043" xr:uid="{00000000-0005-0000-0000-0000D8220000}"/>
    <cellStyle name="Normal 2 2 10 26 4" xfId="9044" xr:uid="{00000000-0005-0000-0000-0000D9220000}"/>
    <cellStyle name="Normal 2 2 10 26 4 10" xfId="9045" xr:uid="{00000000-0005-0000-0000-0000DA220000}"/>
    <cellStyle name="Normal 2 2 10 26 4 2" xfId="9046" xr:uid="{00000000-0005-0000-0000-0000DB220000}"/>
    <cellStyle name="Normal 2 2 10 26 4 3" xfId="9047" xr:uid="{00000000-0005-0000-0000-0000DC220000}"/>
    <cellStyle name="Normal 2 2 10 26 4 4" xfId="9048" xr:uid="{00000000-0005-0000-0000-0000DD220000}"/>
    <cellStyle name="Normal 2 2 10 26 4 5" xfId="9049" xr:uid="{00000000-0005-0000-0000-0000DE220000}"/>
    <cellStyle name="Normal 2 2 10 26 4 6" xfId="9050" xr:uid="{00000000-0005-0000-0000-0000DF220000}"/>
    <cellStyle name="Normal 2 2 10 26 4 7" xfId="9051" xr:uid="{00000000-0005-0000-0000-0000E0220000}"/>
    <cellStyle name="Normal 2 2 10 26 4 8" xfId="9052" xr:uid="{00000000-0005-0000-0000-0000E1220000}"/>
    <cellStyle name="Normal 2 2 10 26 4 9" xfId="9053" xr:uid="{00000000-0005-0000-0000-0000E2220000}"/>
    <cellStyle name="Normal 2 2 10 26 5" xfId="9054" xr:uid="{00000000-0005-0000-0000-0000E3220000}"/>
    <cellStyle name="Normal 2 2 10 26 5 10" xfId="9055" xr:uid="{00000000-0005-0000-0000-0000E4220000}"/>
    <cellStyle name="Normal 2 2 10 26 5 2" xfId="9056" xr:uid="{00000000-0005-0000-0000-0000E5220000}"/>
    <cellStyle name="Normal 2 2 10 26 5 3" xfId="9057" xr:uid="{00000000-0005-0000-0000-0000E6220000}"/>
    <cellStyle name="Normal 2 2 10 26 5 4" xfId="9058" xr:uid="{00000000-0005-0000-0000-0000E7220000}"/>
    <cellStyle name="Normal 2 2 10 26 5 5" xfId="9059" xr:uid="{00000000-0005-0000-0000-0000E8220000}"/>
    <cellStyle name="Normal 2 2 10 26 5 6" xfId="9060" xr:uid="{00000000-0005-0000-0000-0000E9220000}"/>
    <cellStyle name="Normal 2 2 10 26 5 7" xfId="9061" xr:uid="{00000000-0005-0000-0000-0000EA220000}"/>
    <cellStyle name="Normal 2 2 10 26 5 8" xfId="9062" xr:uid="{00000000-0005-0000-0000-0000EB220000}"/>
    <cellStyle name="Normal 2 2 10 26 5 9" xfId="9063" xr:uid="{00000000-0005-0000-0000-0000EC220000}"/>
    <cellStyle name="Normal 2 2 10 26 6" xfId="9064" xr:uid="{00000000-0005-0000-0000-0000ED220000}"/>
    <cellStyle name="Normal 2 2 10 26 7" xfId="9065" xr:uid="{00000000-0005-0000-0000-0000EE220000}"/>
    <cellStyle name="Normal 2 2 10 26 8" xfId="9066" xr:uid="{00000000-0005-0000-0000-0000EF220000}"/>
    <cellStyle name="Normal 2 2 10 26 9" xfId="9067" xr:uid="{00000000-0005-0000-0000-0000F0220000}"/>
    <cellStyle name="Normal 2 2 10 27" xfId="9068" xr:uid="{00000000-0005-0000-0000-0000F1220000}"/>
    <cellStyle name="Normal 2 2 10 27 10" xfId="9069" xr:uid="{00000000-0005-0000-0000-0000F2220000}"/>
    <cellStyle name="Normal 2 2 10 27 11" xfId="9070" xr:uid="{00000000-0005-0000-0000-0000F3220000}"/>
    <cellStyle name="Normal 2 2 10 27 12" xfId="9071" xr:uid="{00000000-0005-0000-0000-0000F4220000}"/>
    <cellStyle name="Normal 2 2 10 27 13" xfId="9072" xr:uid="{00000000-0005-0000-0000-0000F5220000}"/>
    <cellStyle name="Normal 2 2 10 27 14" xfId="9073" xr:uid="{00000000-0005-0000-0000-0000F6220000}"/>
    <cellStyle name="Normal 2 2 10 27 2" xfId="9074" xr:uid="{00000000-0005-0000-0000-0000F7220000}"/>
    <cellStyle name="Normal 2 2 10 27 2 10" xfId="9075" xr:uid="{00000000-0005-0000-0000-0000F8220000}"/>
    <cellStyle name="Normal 2 2 10 27 2 2" xfId="9076" xr:uid="{00000000-0005-0000-0000-0000F9220000}"/>
    <cellStyle name="Normal 2 2 10 27 2 3" xfId="9077" xr:uid="{00000000-0005-0000-0000-0000FA220000}"/>
    <cellStyle name="Normal 2 2 10 27 2 4" xfId="9078" xr:uid="{00000000-0005-0000-0000-0000FB220000}"/>
    <cellStyle name="Normal 2 2 10 27 2 5" xfId="9079" xr:uid="{00000000-0005-0000-0000-0000FC220000}"/>
    <cellStyle name="Normal 2 2 10 27 2 6" xfId="9080" xr:uid="{00000000-0005-0000-0000-0000FD220000}"/>
    <cellStyle name="Normal 2 2 10 27 2 7" xfId="9081" xr:uid="{00000000-0005-0000-0000-0000FE220000}"/>
    <cellStyle name="Normal 2 2 10 27 2 8" xfId="9082" xr:uid="{00000000-0005-0000-0000-0000FF220000}"/>
    <cellStyle name="Normal 2 2 10 27 2 9" xfId="9083" xr:uid="{00000000-0005-0000-0000-000000230000}"/>
    <cellStyle name="Normal 2 2 10 27 3" xfId="9084" xr:uid="{00000000-0005-0000-0000-000001230000}"/>
    <cellStyle name="Normal 2 2 10 27 3 10" xfId="9085" xr:uid="{00000000-0005-0000-0000-000002230000}"/>
    <cellStyle name="Normal 2 2 10 27 3 2" xfId="9086" xr:uid="{00000000-0005-0000-0000-000003230000}"/>
    <cellStyle name="Normal 2 2 10 27 3 3" xfId="9087" xr:uid="{00000000-0005-0000-0000-000004230000}"/>
    <cellStyle name="Normal 2 2 10 27 3 4" xfId="9088" xr:uid="{00000000-0005-0000-0000-000005230000}"/>
    <cellStyle name="Normal 2 2 10 27 3 5" xfId="9089" xr:uid="{00000000-0005-0000-0000-000006230000}"/>
    <cellStyle name="Normal 2 2 10 27 3 6" xfId="9090" xr:uid="{00000000-0005-0000-0000-000007230000}"/>
    <cellStyle name="Normal 2 2 10 27 3 7" xfId="9091" xr:uid="{00000000-0005-0000-0000-000008230000}"/>
    <cellStyle name="Normal 2 2 10 27 3 8" xfId="9092" xr:uid="{00000000-0005-0000-0000-000009230000}"/>
    <cellStyle name="Normal 2 2 10 27 3 9" xfId="9093" xr:uid="{00000000-0005-0000-0000-00000A230000}"/>
    <cellStyle name="Normal 2 2 10 27 4" xfId="9094" xr:uid="{00000000-0005-0000-0000-00000B230000}"/>
    <cellStyle name="Normal 2 2 10 27 4 10" xfId="9095" xr:uid="{00000000-0005-0000-0000-00000C230000}"/>
    <cellStyle name="Normal 2 2 10 27 4 2" xfId="9096" xr:uid="{00000000-0005-0000-0000-00000D230000}"/>
    <cellStyle name="Normal 2 2 10 27 4 3" xfId="9097" xr:uid="{00000000-0005-0000-0000-00000E230000}"/>
    <cellStyle name="Normal 2 2 10 27 4 4" xfId="9098" xr:uid="{00000000-0005-0000-0000-00000F230000}"/>
    <cellStyle name="Normal 2 2 10 27 4 5" xfId="9099" xr:uid="{00000000-0005-0000-0000-000010230000}"/>
    <cellStyle name="Normal 2 2 10 27 4 6" xfId="9100" xr:uid="{00000000-0005-0000-0000-000011230000}"/>
    <cellStyle name="Normal 2 2 10 27 4 7" xfId="9101" xr:uid="{00000000-0005-0000-0000-000012230000}"/>
    <cellStyle name="Normal 2 2 10 27 4 8" xfId="9102" xr:uid="{00000000-0005-0000-0000-000013230000}"/>
    <cellStyle name="Normal 2 2 10 27 4 9" xfId="9103" xr:uid="{00000000-0005-0000-0000-000014230000}"/>
    <cellStyle name="Normal 2 2 10 27 5" xfId="9104" xr:uid="{00000000-0005-0000-0000-000015230000}"/>
    <cellStyle name="Normal 2 2 10 27 5 10" xfId="9105" xr:uid="{00000000-0005-0000-0000-000016230000}"/>
    <cellStyle name="Normal 2 2 10 27 5 2" xfId="9106" xr:uid="{00000000-0005-0000-0000-000017230000}"/>
    <cellStyle name="Normal 2 2 10 27 5 3" xfId="9107" xr:uid="{00000000-0005-0000-0000-000018230000}"/>
    <cellStyle name="Normal 2 2 10 27 5 4" xfId="9108" xr:uid="{00000000-0005-0000-0000-000019230000}"/>
    <cellStyle name="Normal 2 2 10 27 5 5" xfId="9109" xr:uid="{00000000-0005-0000-0000-00001A230000}"/>
    <cellStyle name="Normal 2 2 10 27 5 6" xfId="9110" xr:uid="{00000000-0005-0000-0000-00001B230000}"/>
    <cellStyle name="Normal 2 2 10 27 5 7" xfId="9111" xr:uid="{00000000-0005-0000-0000-00001C230000}"/>
    <cellStyle name="Normal 2 2 10 27 5 8" xfId="9112" xr:uid="{00000000-0005-0000-0000-00001D230000}"/>
    <cellStyle name="Normal 2 2 10 27 5 9" xfId="9113" xr:uid="{00000000-0005-0000-0000-00001E230000}"/>
    <cellStyle name="Normal 2 2 10 27 6" xfId="9114" xr:uid="{00000000-0005-0000-0000-00001F230000}"/>
    <cellStyle name="Normal 2 2 10 27 7" xfId="9115" xr:uid="{00000000-0005-0000-0000-000020230000}"/>
    <cellStyle name="Normal 2 2 10 27 8" xfId="9116" xr:uid="{00000000-0005-0000-0000-000021230000}"/>
    <cellStyle name="Normal 2 2 10 27 9" xfId="9117" xr:uid="{00000000-0005-0000-0000-000022230000}"/>
    <cellStyle name="Normal 2 2 10 28" xfId="9118" xr:uid="{00000000-0005-0000-0000-000023230000}"/>
    <cellStyle name="Normal 2 2 10 28 10" xfId="9119" xr:uid="{00000000-0005-0000-0000-000024230000}"/>
    <cellStyle name="Normal 2 2 10 28 11" xfId="9120" xr:uid="{00000000-0005-0000-0000-000025230000}"/>
    <cellStyle name="Normal 2 2 10 28 12" xfId="9121" xr:uid="{00000000-0005-0000-0000-000026230000}"/>
    <cellStyle name="Normal 2 2 10 28 13" xfId="9122" xr:uid="{00000000-0005-0000-0000-000027230000}"/>
    <cellStyle name="Normal 2 2 10 28 14" xfId="9123" xr:uid="{00000000-0005-0000-0000-000028230000}"/>
    <cellStyle name="Normal 2 2 10 28 2" xfId="9124" xr:uid="{00000000-0005-0000-0000-000029230000}"/>
    <cellStyle name="Normal 2 2 10 28 2 10" xfId="9125" xr:uid="{00000000-0005-0000-0000-00002A230000}"/>
    <cellStyle name="Normal 2 2 10 28 2 2" xfId="9126" xr:uid="{00000000-0005-0000-0000-00002B230000}"/>
    <cellStyle name="Normal 2 2 10 28 2 3" xfId="9127" xr:uid="{00000000-0005-0000-0000-00002C230000}"/>
    <cellStyle name="Normal 2 2 10 28 2 4" xfId="9128" xr:uid="{00000000-0005-0000-0000-00002D230000}"/>
    <cellStyle name="Normal 2 2 10 28 2 5" xfId="9129" xr:uid="{00000000-0005-0000-0000-00002E230000}"/>
    <cellStyle name="Normal 2 2 10 28 2 6" xfId="9130" xr:uid="{00000000-0005-0000-0000-00002F230000}"/>
    <cellStyle name="Normal 2 2 10 28 2 7" xfId="9131" xr:uid="{00000000-0005-0000-0000-000030230000}"/>
    <cellStyle name="Normal 2 2 10 28 2 8" xfId="9132" xr:uid="{00000000-0005-0000-0000-000031230000}"/>
    <cellStyle name="Normal 2 2 10 28 2 9" xfId="9133" xr:uid="{00000000-0005-0000-0000-000032230000}"/>
    <cellStyle name="Normal 2 2 10 28 3" xfId="9134" xr:uid="{00000000-0005-0000-0000-000033230000}"/>
    <cellStyle name="Normal 2 2 10 28 3 10" xfId="9135" xr:uid="{00000000-0005-0000-0000-000034230000}"/>
    <cellStyle name="Normal 2 2 10 28 3 2" xfId="9136" xr:uid="{00000000-0005-0000-0000-000035230000}"/>
    <cellStyle name="Normal 2 2 10 28 3 3" xfId="9137" xr:uid="{00000000-0005-0000-0000-000036230000}"/>
    <cellStyle name="Normal 2 2 10 28 3 4" xfId="9138" xr:uid="{00000000-0005-0000-0000-000037230000}"/>
    <cellStyle name="Normal 2 2 10 28 3 5" xfId="9139" xr:uid="{00000000-0005-0000-0000-000038230000}"/>
    <cellStyle name="Normal 2 2 10 28 3 6" xfId="9140" xr:uid="{00000000-0005-0000-0000-000039230000}"/>
    <cellStyle name="Normal 2 2 10 28 3 7" xfId="9141" xr:uid="{00000000-0005-0000-0000-00003A230000}"/>
    <cellStyle name="Normal 2 2 10 28 3 8" xfId="9142" xr:uid="{00000000-0005-0000-0000-00003B230000}"/>
    <cellStyle name="Normal 2 2 10 28 3 9" xfId="9143" xr:uid="{00000000-0005-0000-0000-00003C230000}"/>
    <cellStyle name="Normal 2 2 10 28 4" xfId="9144" xr:uid="{00000000-0005-0000-0000-00003D230000}"/>
    <cellStyle name="Normal 2 2 10 28 4 10" xfId="9145" xr:uid="{00000000-0005-0000-0000-00003E230000}"/>
    <cellStyle name="Normal 2 2 10 28 4 2" xfId="9146" xr:uid="{00000000-0005-0000-0000-00003F230000}"/>
    <cellStyle name="Normal 2 2 10 28 4 3" xfId="9147" xr:uid="{00000000-0005-0000-0000-000040230000}"/>
    <cellStyle name="Normal 2 2 10 28 4 4" xfId="9148" xr:uid="{00000000-0005-0000-0000-000041230000}"/>
    <cellStyle name="Normal 2 2 10 28 4 5" xfId="9149" xr:uid="{00000000-0005-0000-0000-000042230000}"/>
    <cellStyle name="Normal 2 2 10 28 4 6" xfId="9150" xr:uid="{00000000-0005-0000-0000-000043230000}"/>
    <cellStyle name="Normal 2 2 10 28 4 7" xfId="9151" xr:uid="{00000000-0005-0000-0000-000044230000}"/>
    <cellStyle name="Normal 2 2 10 28 4 8" xfId="9152" xr:uid="{00000000-0005-0000-0000-000045230000}"/>
    <cellStyle name="Normal 2 2 10 28 4 9" xfId="9153" xr:uid="{00000000-0005-0000-0000-000046230000}"/>
    <cellStyle name="Normal 2 2 10 28 5" xfId="9154" xr:uid="{00000000-0005-0000-0000-000047230000}"/>
    <cellStyle name="Normal 2 2 10 28 5 10" xfId="9155" xr:uid="{00000000-0005-0000-0000-000048230000}"/>
    <cellStyle name="Normal 2 2 10 28 5 2" xfId="9156" xr:uid="{00000000-0005-0000-0000-000049230000}"/>
    <cellStyle name="Normal 2 2 10 28 5 3" xfId="9157" xr:uid="{00000000-0005-0000-0000-00004A230000}"/>
    <cellStyle name="Normal 2 2 10 28 5 4" xfId="9158" xr:uid="{00000000-0005-0000-0000-00004B230000}"/>
    <cellStyle name="Normal 2 2 10 28 5 5" xfId="9159" xr:uid="{00000000-0005-0000-0000-00004C230000}"/>
    <cellStyle name="Normal 2 2 10 28 5 6" xfId="9160" xr:uid="{00000000-0005-0000-0000-00004D230000}"/>
    <cellStyle name="Normal 2 2 10 28 5 7" xfId="9161" xr:uid="{00000000-0005-0000-0000-00004E230000}"/>
    <cellStyle name="Normal 2 2 10 28 5 8" xfId="9162" xr:uid="{00000000-0005-0000-0000-00004F230000}"/>
    <cellStyle name="Normal 2 2 10 28 5 9" xfId="9163" xr:uid="{00000000-0005-0000-0000-000050230000}"/>
    <cellStyle name="Normal 2 2 10 28 6" xfId="9164" xr:uid="{00000000-0005-0000-0000-000051230000}"/>
    <cellStyle name="Normal 2 2 10 28 7" xfId="9165" xr:uid="{00000000-0005-0000-0000-000052230000}"/>
    <cellStyle name="Normal 2 2 10 28 8" xfId="9166" xr:uid="{00000000-0005-0000-0000-000053230000}"/>
    <cellStyle name="Normal 2 2 10 28 9" xfId="9167" xr:uid="{00000000-0005-0000-0000-000054230000}"/>
    <cellStyle name="Normal 2 2 10 29" xfId="9168" xr:uid="{00000000-0005-0000-0000-000055230000}"/>
    <cellStyle name="Normal 2 2 10 29 10" xfId="9169" xr:uid="{00000000-0005-0000-0000-000056230000}"/>
    <cellStyle name="Normal 2 2 10 29 11" xfId="9170" xr:uid="{00000000-0005-0000-0000-000057230000}"/>
    <cellStyle name="Normal 2 2 10 29 12" xfId="9171" xr:uid="{00000000-0005-0000-0000-000058230000}"/>
    <cellStyle name="Normal 2 2 10 29 13" xfId="9172" xr:uid="{00000000-0005-0000-0000-000059230000}"/>
    <cellStyle name="Normal 2 2 10 29 14" xfId="9173" xr:uid="{00000000-0005-0000-0000-00005A230000}"/>
    <cellStyle name="Normal 2 2 10 29 2" xfId="9174" xr:uid="{00000000-0005-0000-0000-00005B230000}"/>
    <cellStyle name="Normal 2 2 10 29 2 10" xfId="9175" xr:uid="{00000000-0005-0000-0000-00005C230000}"/>
    <cellStyle name="Normal 2 2 10 29 2 2" xfId="9176" xr:uid="{00000000-0005-0000-0000-00005D230000}"/>
    <cellStyle name="Normal 2 2 10 29 2 3" xfId="9177" xr:uid="{00000000-0005-0000-0000-00005E230000}"/>
    <cellStyle name="Normal 2 2 10 29 2 4" xfId="9178" xr:uid="{00000000-0005-0000-0000-00005F230000}"/>
    <cellStyle name="Normal 2 2 10 29 2 5" xfId="9179" xr:uid="{00000000-0005-0000-0000-000060230000}"/>
    <cellStyle name="Normal 2 2 10 29 2 6" xfId="9180" xr:uid="{00000000-0005-0000-0000-000061230000}"/>
    <cellStyle name="Normal 2 2 10 29 2 7" xfId="9181" xr:uid="{00000000-0005-0000-0000-000062230000}"/>
    <cellStyle name="Normal 2 2 10 29 2 8" xfId="9182" xr:uid="{00000000-0005-0000-0000-000063230000}"/>
    <cellStyle name="Normal 2 2 10 29 2 9" xfId="9183" xr:uid="{00000000-0005-0000-0000-000064230000}"/>
    <cellStyle name="Normal 2 2 10 29 3" xfId="9184" xr:uid="{00000000-0005-0000-0000-000065230000}"/>
    <cellStyle name="Normal 2 2 10 29 3 10" xfId="9185" xr:uid="{00000000-0005-0000-0000-000066230000}"/>
    <cellStyle name="Normal 2 2 10 29 3 2" xfId="9186" xr:uid="{00000000-0005-0000-0000-000067230000}"/>
    <cellStyle name="Normal 2 2 10 29 3 3" xfId="9187" xr:uid="{00000000-0005-0000-0000-000068230000}"/>
    <cellStyle name="Normal 2 2 10 29 3 4" xfId="9188" xr:uid="{00000000-0005-0000-0000-000069230000}"/>
    <cellStyle name="Normal 2 2 10 29 3 5" xfId="9189" xr:uid="{00000000-0005-0000-0000-00006A230000}"/>
    <cellStyle name="Normal 2 2 10 29 3 6" xfId="9190" xr:uid="{00000000-0005-0000-0000-00006B230000}"/>
    <cellStyle name="Normal 2 2 10 29 3 7" xfId="9191" xr:uid="{00000000-0005-0000-0000-00006C230000}"/>
    <cellStyle name="Normal 2 2 10 29 3 8" xfId="9192" xr:uid="{00000000-0005-0000-0000-00006D230000}"/>
    <cellStyle name="Normal 2 2 10 29 3 9" xfId="9193" xr:uid="{00000000-0005-0000-0000-00006E230000}"/>
    <cellStyle name="Normal 2 2 10 29 4" xfId="9194" xr:uid="{00000000-0005-0000-0000-00006F230000}"/>
    <cellStyle name="Normal 2 2 10 29 4 10" xfId="9195" xr:uid="{00000000-0005-0000-0000-000070230000}"/>
    <cellStyle name="Normal 2 2 10 29 4 2" xfId="9196" xr:uid="{00000000-0005-0000-0000-000071230000}"/>
    <cellStyle name="Normal 2 2 10 29 4 3" xfId="9197" xr:uid="{00000000-0005-0000-0000-000072230000}"/>
    <cellStyle name="Normal 2 2 10 29 4 4" xfId="9198" xr:uid="{00000000-0005-0000-0000-000073230000}"/>
    <cellStyle name="Normal 2 2 10 29 4 5" xfId="9199" xr:uid="{00000000-0005-0000-0000-000074230000}"/>
    <cellStyle name="Normal 2 2 10 29 4 6" xfId="9200" xr:uid="{00000000-0005-0000-0000-000075230000}"/>
    <cellStyle name="Normal 2 2 10 29 4 7" xfId="9201" xr:uid="{00000000-0005-0000-0000-000076230000}"/>
    <cellStyle name="Normal 2 2 10 29 4 8" xfId="9202" xr:uid="{00000000-0005-0000-0000-000077230000}"/>
    <cellStyle name="Normal 2 2 10 29 4 9" xfId="9203" xr:uid="{00000000-0005-0000-0000-000078230000}"/>
    <cellStyle name="Normal 2 2 10 29 5" xfId="9204" xr:uid="{00000000-0005-0000-0000-000079230000}"/>
    <cellStyle name="Normal 2 2 10 29 5 10" xfId="9205" xr:uid="{00000000-0005-0000-0000-00007A230000}"/>
    <cellStyle name="Normal 2 2 10 29 5 2" xfId="9206" xr:uid="{00000000-0005-0000-0000-00007B230000}"/>
    <cellStyle name="Normal 2 2 10 29 5 3" xfId="9207" xr:uid="{00000000-0005-0000-0000-00007C230000}"/>
    <cellStyle name="Normal 2 2 10 29 5 4" xfId="9208" xr:uid="{00000000-0005-0000-0000-00007D230000}"/>
    <cellStyle name="Normal 2 2 10 29 5 5" xfId="9209" xr:uid="{00000000-0005-0000-0000-00007E230000}"/>
    <cellStyle name="Normal 2 2 10 29 5 6" xfId="9210" xr:uid="{00000000-0005-0000-0000-00007F230000}"/>
    <cellStyle name="Normal 2 2 10 29 5 7" xfId="9211" xr:uid="{00000000-0005-0000-0000-000080230000}"/>
    <cellStyle name="Normal 2 2 10 29 5 8" xfId="9212" xr:uid="{00000000-0005-0000-0000-000081230000}"/>
    <cellStyle name="Normal 2 2 10 29 5 9" xfId="9213" xr:uid="{00000000-0005-0000-0000-000082230000}"/>
    <cellStyle name="Normal 2 2 10 29 6" xfId="9214" xr:uid="{00000000-0005-0000-0000-000083230000}"/>
    <cellStyle name="Normal 2 2 10 29 7" xfId="9215" xr:uid="{00000000-0005-0000-0000-000084230000}"/>
    <cellStyle name="Normal 2 2 10 29 8" xfId="9216" xr:uid="{00000000-0005-0000-0000-000085230000}"/>
    <cellStyle name="Normal 2 2 10 29 9" xfId="9217" xr:uid="{00000000-0005-0000-0000-000086230000}"/>
    <cellStyle name="Normal 2 2 10 3" xfId="9218" xr:uid="{00000000-0005-0000-0000-000087230000}"/>
    <cellStyle name="Normal 2 2 10 3 10" xfId="9219" xr:uid="{00000000-0005-0000-0000-000088230000}"/>
    <cellStyle name="Normal 2 2 10 3 11" xfId="9220" xr:uid="{00000000-0005-0000-0000-000089230000}"/>
    <cellStyle name="Normal 2 2 10 3 12" xfId="9221" xr:uid="{00000000-0005-0000-0000-00008A230000}"/>
    <cellStyle name="Normal 2 2 10 3 13" xfId="9222" xr:uid="{00000000-0005-0000-0000-00008B230000}"/>
    <cellStyle name="Normal 2 2 10 3 14" xfId="9223" xr:uid="{00000000-0005-0000-0000-00008C230000}"/>
    <cellStyle name="Normal 2 2 10 3 2" xfId="9224" xr:uid="{00000000-0005-0000-0000-00008D230000}"/>
    <cellStyle name="Normal 2 2 10 3 2 10" xfId="9225" xr:uid="{00000000-0005-0000-0000-00008E230000}"/>
    <cellStyle name="Normal 2 2 10 3 2 2" xfId="9226" xr:uid="{00000000-0005-0000-0000-00008F230000}"/>
    <cellStyle name="Normal 2 2 10 3 2 3" xfId="9227" xr:uid="{00000000-0005-0000-0000-000090230000}"/>
    <cellStyle name="Normal 2 2 10 3 2 4" xfId="9228" xr:uid="{00000000-0005-0000-0000-000091230000}"/>
    <cellStyle name="Normal 2 2 10 3 2 5" xfId="9229" xr:uid="{00000000-0005-0000-0000-000092230000}"/>
    <cellStyle name="Normal 2 2 10 3 2 6" xfId="9230" xr:uid="{00000000-0005-0000-0000-000093230000}"/>
    <cellStyle name="Normal 2 2 10 3 2 7" xfId="9231" xr:uid="{00000000-0005-0000-0000-000094230000}"/>
    <cellStyle name="Normal 2 2 10 3 2 8" xfId="9232" xr:uid="{00000000-0005-0000-0000-000095230000}"/>
    <cellStyle name="Normal 2 2 10 3 2 9" xfId="9233" xr:uid="{00000000-0005-0000-0000-000096230000}"/>
    <cellStyle name="Normal 2 2 10 3 3" xfId="9234" xr:uid="{00000000-0005-0000-0000-000097230000}"/>
    <cellStyle name="Normal 2 2 10 3 3 10" xfId="9235" xr:uid="{00000000-0005-0000-0000-000098230000}"/>
    <cellStyle name="Normal 2 2 10 3 3 2" xfId="9236" xr:uid="{00000000-0005-0000-0000-000099230000}"/>
    <cellStyle name="Normal 2 2 10 3 3 3" xfId="9237" xr:uid="{00000000-0005-0000-0000-00009A230000}"/>
    <cellStyle name="Normal 2 2 10 3 3 4" xfId="9238" xr:uid="{00000000-0005-0000-0000-00009B230000}"/>
    <cellStyle name="Normal 2 2 10 3 3 5" xfId="9239" xr:uid="{00000000-0005-0000-0000-00009C230000}"/>
    <cellStyle name="Normal 2 2 10 3 3 6" xfId="9240" xr:uid="{00000000-0005-0000-0000-00009D230000}"/>
    <cellStyle name="Normal 2 2 10 3 3 7" xfId="9241" xr:uid="{00000000-0005-0000-0000-00009E230000}"/>
    <cellStyle name="Normal 2 2 10 3 3 8" xfId="9242" xr:uid="{00000000-0005-0000-0000-00009F230000}"/>
    <cellStyle name="Normal 2 2 10 3 3 9" xfId="9243" xr:uid="{00000000-0005-0000-0000-0000A0230000}"/>
    <cellStyle name="Normal 2 2 10 3 4" xfId="9244" xr:uid="{00000000-0005-0000-0000-0000A1230000}"/>
    <cellStyle name="Normal 2 2 10 3 4 10" xfId="9245" xr:uid="{00000000-0005-0000-0000-0000A2230000}"/>
    <cellStyle name="Normal 2 2 10 3 4 2" xfId="9246" xr:uid="{00000000-0005-0000-0000-0000A3230000}"/>
    <cellStyle name="Normal 2 2 10 3 4 3" xfId="9247" xr:uid="{00000000-0005-0000-0000-0000A4230000}"/>
    <cellStyle name="Normal 2 2 10 3 4 4" xfId="9248" xr:uid="{00000000-0005-0000-0000-0000A5230000}"/>
    <cellStyle name="Normal 2 2 10 3 4 5" xfId="9249" xr:uid="{00000000-0005-0000-0000-0000A6230000}"/>
    <cellStyle name="Normal 2 2 10 3 4 6" xfId="9250" xr:uid="{00000000-0005-0000-0000-0000A7230000}"/>
    <cellStyle name="Normal 2 2 10 3 4 7" xfId="9251" xr:uid="{00000000-0005-0000-0000-0000A8230000}"/>
    <cellStyle name="Normal 2 2 10 3 4 8" xfId="9252" xr:uid="{00000000-0005-0000-0000-0000A9230000}"/>
    <cellStyle name="Normal 2 2 10 3 4 9" xfId="9253" xr:uid="{00000000-0005-0000-0000-0000AA230000}"/>
    <cellStyle name="Normal 2 2 10 3 5" xfId="9254" xr:uid="{00000000-0005-0000-0000-0000AB230000}"/>
    <cellStyle name="Normal 2 2 10 3 5 10" xfId="9255" xr:uid="{00000000-0005-0000-0000-0000AC230000}"/>
    <cellStyle name="Normal 2 2 10 3 5 2" xfId="9256" xr:uid="{00000000-0005-0000-0000-0000AD230000}"/>
    <cellStyle name="Normal 2 2 10 3 5 3" xfId="9257" xr:uid="{00000000-0005-0000-0000-0000AE230000}"/>
    <cellStyle name="Normal 2 2 10 3 5 4" xfId="9258" xr:uid="{00000000-0005-0000-0000-0000AF230000}"/>
    <cellStyle name="Normal 2 2 10 3 5 5" xfId="9259" xr:uid="{00000000-0005-0000-0000-0000B0230000}"/>
    <cellStyle name="Normal 2 2 10 3 5 6" xfId="9260" xr:uid="{00000000-0005-0000-0000-0000B1230000}"/>
    <cellStyle name="Normal 2 2 10 3 5 7" xfId="9261" xr:uid="{00000000-0005-0000-0000-0000B2230000}"/>
    <cellStyle name="Normal 2 2 10 3 5 8" xfId="9262" xr:uid="{00000000-0005-0000-0000-0000B3230000}"/>
    <cellStyle name="Normal 2 2 10 3 5 9" xfId="9263" xr:uid="{00000000-0005-0000-0000-0000B4230000}"/>
    <cellStyle name="Normal 2 2 10 3 6" xfId="9264" xr:uid="{00000000-0005-0000-0000-0000B5230000}"/>
    <cellStyle name="Normal 2 2 10 3 7" xfId="9265" xr:uid="{00000000-0005-0000-0000-0000B6230000}"/>
    <cellStyle name="Normal 2 2 10 3 8" xfId="9266" xr:uid="{00000000-0005-0000-0000-0000B7230000}"/>
    <cellStyle name="Normal 2 2 10 3 9" xfId="9267" xr:uid="{00000000-0005-0000-0000-0000B8230000}"/>
    <cellStyle name="Normal 2 2 10 30" xfId="9268" xr:uid="{00000000-0005-0000-0000-0000B9230000}"/>
    <cellStyle name="Normal 2 2 10 30 10" xfId="9269" xr:uid="{00000000-0005-0000-0000-0000BA230000}"/>
    <cellStyle name="Normal 2 2 10 30 11" xfId="9270" xr:uid="{00000000-0005-0000-0000-0000BB230000}"/>
    <cellStyle name="Normal 2 2 10 30 12" xfId="9271" xr:uid="{00000000-0005-0000-0000-0000BC230000}"/>
    <cellStyle name="Normal 2 2 10 30 13" xfId="9272" xr:uid="{00000000-0005-0000-0000-0000BD230000}"/>
    <cellStyle name="Normal 2 2 10 30 14" xfId="9273" xr:uid="{00000000-0005-0000-0000-0000BE230000}"/>
    <cellStyle name="Normal 2 2 10 30 2" xfId="9274" xr:uid="{00000000-0005-0000-0000-0000BF230000}"/>
    <cellStyle name="Normal 2 2 10 30 2 10" xfId="9275" xr:uid="{00000000-0005-0000-0000-0000C0230000}"/>
    <cellStyle name="Normal 2 2 10 30 2 2" xfId="9276" xr:uid="{00000000-0005-0000-0000-0000C1230000}"/>
    <cellStyle name="Normal 2 2 10 30 2 3" xfId="9277" xr:uid="{00000000-0005-0000-0000-0000C2230000}"/>
    <cellStyle name="Normal 2 2 10 30 2 4" xfId="9278" xr:uid="{00000000-0005-0000-0000-0000C3230000}"/>
    <cellStyle name="Normal 2 2 10 30 2 5" xfId="9279" xr:uid="{00000000-0005-0000-0000-0000C4230000}"/>
    <cellStyle name="Normal 2 2 10 30 2 6" xfId="9280" xr:uid="{00000000-0005-0000-0000-0000C5230000}"/>
    <cellStyle name="Normal 2 2 10 30 2 7" xfId="9281" xr:uid="{00000000-0005-0000-0000-0000C6230000}"/>
    <cellStyle name="Normal 2 2 10 30 2 8" xfId="9282" xr:uid="{00000000-0005-0000-0000-0000C7230000}"/>
    <cellStyle name="Normal 2 2 10 30 2 9" xfId="9283" xr:uid="{00000000-0005-0000-0000-0000C8230000}"/>
    <cellStyle name="Normal 2 2 10 30 3" xfId="9284" xr:uid="{00000000-0005-0000-0000-0000C9230000}"/>
    <cellStyle name="Normal 2 2 10 30 3 10" xfId="9285" xr:uid="{00000000-0005-0000-0000-0000CA230000}"/>
    <cellStyle name="Normal 2 2 10 30 3 2" xfId="9286" xr:uid="{00000000-0005-0000-0000-0000CB230000}"/>
    <cellStyle name="Normal 2 2 10 30 3 3" xfId="9287" xr:uid="{00000000-0005-0000-0000-0000CC230000}"/>
    <cellStyle name="Normal 2 2 10 30 3 4" xfId="9288" xr:uid="{00000000-0005-0000-0000-0000CD230000}"/>
    <cellStyle name="Normal 2 2 10 30 3 5" xfId="9289" xr:uid="{00000000-0005-0000-0000-0000CE230000}"/>
    <cellStyle name="Normal 2 2 10 30 3 6" xfId="9290" xr:uid="{00000000-0005-0000-0000-0000CF230000}"/>
    <cellStyle name="Normal 2 2 10 30 3 7" xfId="9291" xr:uid="{00000000-0005-0000-0000-0000D0230000}"/>
    <cellStyle name="Normal 2 2 10 30 3 8" xfId="9292" xr:uid="{00000000-0005-0000-0000-0000D1230000}"/>
    <cellStyle name="Normal 2 2 10 30 3 9" xfId="9293" xr:uid="{00000000-0005-0000-0000-0000D2230000}"/>
    <cellStyle name="Normal 2 2 10 30 4" xfId="9294" xr:uid="{00000000-0005-0000-0000-0000D3230000}"/>
    <cellStyle name="Normal 2 2 10 30 4 10" xfId="9295" xr:uid="{00000000-0005-0000-0000-0000D4230000}"/>
    <cellStyle name="Normal 2 2 10 30 4 2" xfId="9296" xr:uid="{00000000-0005-0000-0000-0000D5230000}"/>
    <cellStyle name="Normal 2 2 10 30 4 3" xfId="9297" xr:uid="{00000000-0005-0000-0000-0000D6230000}"/>
    <cellStyle name="Normal 2 2 10 30 4 4" xfId="9298" xr:uid="{00000000-0005-0000-0000-0000D7230000}"/>
    <cellStyle name="Normal 2 2 10 30 4 5" xfId="9299" xr:uid="{00000000-0005-0000-0000-0000D8230000}"/>
    <cellStyle name="Normal 2 2 10 30 4 6" xfId="9300" xr:uid="{00000000-0005-0000-0000-0000D9230000}"/>
    <cellStyle name="Normal 2 2 10 30 4 7" xfId="9301" xr:uid="{00000000-0005-0000-0000-0000DA230000}"/>
    <cellStyle name="Normal 2 2 10 30 4 8" xfId="9302" xr:uid="{00000000-0005-0000-0000-0000DB230000}"/>
    <cellStyle name="Normal 2 2 10 30 4 9" xfId="9303" xr:uid="{00000000-0005-0000-0000-0000DC230000}"/>
    <cellStyle name="Normal 2 2 10 30 5" xfId="9304" xr:uid="{00000000-0005-0000-0000-0000DD230000}"/>
    <cellStyle name="Normal 2 2 10 30 5 10" xfId="9305" xr:uid="{00000000-0005-0000-0000-0000DE230000}"/>
    <cellStyle name="Normal 2 2 10 30 5 2" xfId="9306" xr:uid="{00000000-0005-0000-0000-0000DF230000}"/>
    <cellStyle name="Normal 2 2 10 30 5 3" xfId="9307" xr:uid="{00000000-0005-0000-0000-0000E0230000}"/>
    <cellStyle name="Normal 2 2 10 30 5 4" xfId="9308" xr:uid="{00000000-0005-0000-0000-0000E1230000}"/>
    <cellStyle name="Normal 2 2 10 30 5 5" xfId="9309" xr:uid="{00000000-0005-0000-0000-0000E2230000}"/>
    <cellStyle name="Normal 2 2 10 30 5 6" xfId="9310" xr:uid="{00000000-0005-0000-0000-0000E3230000}"/>
    <cellStyle name="Normal 2 2 10 30 5 7" xfId="9311" xr:uid="{00000000-0005-0000-0000-0000E4230000}"/>
    <cellStyle name="Normal 2 2 10 30 5 8" xfId="9312" xr:uid="{00000000-0005-0000-0000-0000E5230000}"/>
    <cellStyle name="Normal 2 2 10 30 5 9" xfId="9313" xr:uid="{00000000-0005-0000-0000-0000E6230000}"/>
    <cellStyle name="Normal 2 2 10 30 6" xfId="9314" xr:uid="{00000000-0005-0000-0000-0000E7230000}"/>
    <cellStyle name="Normal 2 2 10 30 7" xfId="9315" xr:uid="{00000000-0005-0000-0000-0000E8230000}"/>
    <cellStyle name="Normal 2 2 10 30 8" xfId="9316" xr:uid="{00000000-0005-0000-0000-0000E9230000}"/>
    <cellStyle name="Normal 2 2 10 30 9" xfId="9317" xr:uid="{00000000-0005-0000-0000-0000EA230000}"/>
    <cellStyle name="Normal 2 2 10 31" xfId="9318" xr:uid="{00000000-0005-0000-0000-0000EB230000}"/>
    <cellStyle name="Normal 2 2 10 31 10" xfId="9319" xr:uid="{00000000-0005-0000-0000-0000EC230000}"/>
    <cellStyle name="Normal 2 2 10 31 11" xfId="9320" xr:uid="{00000000-0005-0000-0000-0000ED230000}"/>
    <cellStyle name="Normal 2 2 10 31 12" xfId="9321" xr:uid="{00000000-0005-0000-0000-0000EE230000}"/>
    <cellStyle name="Normal 2 2 10 31 13" xfId="9322" xr:uid="{00000000-0005-0000-0000-0000EF230000}"/>
    <cellStyle name="Normal 2 2 10 31 14" xfId="9323" xr:uid="{00000000-0005-0000-0000-0000F0230000}"/>
    <cellStyle name="Normal 2 2 10 31 2" xfId="9324" xr:uid="{00000000-0005-0000-0000-0000F1230000}"/>
    <cellStyle name="Normal 2 2 10 31 2 10" xfId="9325" xr:uid="{00000000-0005-0000-0000-0000F2230000}"/>
    <cellStyle name="Normal 2 2 10 31 2 2" xfId="9326" xr:uid="{00000000-0005-0000-0000-0000F3230000}"/>
    <cellStyle name="Normal 2 2 10 31 2 3" xfId="9327" xr:uid="{00000000-0005-0000-0000-0000F4230000}"/>
    <cellStyle name="Normal 2 2 10 31 2 4" xfId="9328" xr:uid="{00000000-0005-0000-0000-0000F5230000}"/>
    <cellStyle name="Normal 2 2 10 31 2 5" xfId="9329" xr:uid="{00000000-0005-0000-0000-0000F6230000}"/>
    <cellStyle name="Normal 2 2 10 31 2 6" xfId="9330" xr:uid="{00000000-0005-0000-0000-0000F7230000}"/>
    <cellStyle name="Normal 2 2 10 31 2 7" xfId="9331" xr:uid="{00000000-0005-0000-0000-0000F8230000}"/>
    <cellStyle name="Normal 2 2 10 31 2 8" xfId="9332" xr:uid="{00000000-0005-0000-0000-0000F9230000}"/>
    <cellStyle name="Normal 2 2 10 31 2 9" xfId="9333" xr:uid="{00000000-0005-0000-0000-0000FA230000}"/>
    <cellStyle name="Normal 2 2 10 31 3" xfId="9334" xr:uid="{00000000-0005-0000-0000-0000FB230000}"/>
    <cellStyle name="Normal 2 2 10 31 3 10" xfId="9335" xr:uid="{00000000-0005-0000-0000-0000FC230000}"/>
    <cellStyle name="Normal 2 2 10 31 3 2" xfId="9336" xr:uid="{00000000-0005-0000-0000-0000FD230000}"/>
    <cellStyle name="Normal 2 2 10 31 3 3" xfId="9337" xr:uid="{00000000-0005-0000-0000-0000FE230000}"/>
    <cellStyle name="Normal 2 2 10 31 3 4" xfId="9338" xr:uid="{00000000-0005-0000-0000-0000FF230000}"/>
    <cellStyle name="Normal 2 2 10 31 3 5" xfId="9339" xr:uid="{00000000-0005-0000-0000-000000240000}"/>
    <cellStyle name="Normal 2 2 10 31 3 6" xfId="9340" xr:uid="{00000000-0005-0000-0000-000001240000}"/>
    <cellStyle name="Normal 2 2 10 31 3 7" xfId="9341" xr:uid="{00000000-0005-0000-0000-000002240000}"/>
    <cellStyle name="Normal 2 2 10 31 3 8" xfId="9342" xr:uid="{00000000-0005-0000-0000-000003240000}"/>
    <cellStyle name="Normal 2 2 10 31 3 9" xfId="9343" xr:uid="{00000000-0005-0000-0000-000004240000}"/>
    <cellStyle name="Normal 2 2 10 31 4" xfId="9344" xr:uid="{00000000-0005-0000-0000-000005240000}"/>
    <cellStyle name="Normal 2 2 10 31 4 10" xfId="9345" xr:uid="{00000000-0005-0000-0000-000006240000}"/>
    <cellStyle name="Normal 2 2 10 31 4 2" xfId="9346" xr:uid="{00000000-0005-0000-0000-000007240000}"/>
    <cellStyle name="Normal 2 2 10 31 4 3" xfId="9347" xr:uid="{00000000-0005-0000-0000-000008240000}"/>
    <cellStyle name="Normal 2 2 10 31 4 4" xfId="9348" xr:uid="{00000000-0005-0000-0000-000009240000}"/>
    <cellStyle name="Normal 2 2 10 31 4 5" xfId="9349" xr:uid="{00000000-0005-0000-0000-00000A240000}"/>
    <cellStyle name="Normal 2 2 10 31 4 6" xfId="9350" xr:uid="{00000000-0005-0000-0000-00000B240000}"/>
    <cellStyle name="Normal 2 2 10 31 4 7" xfId="9351" xr:uid="{00000000-0005-0000-0000-00000C240000}"/>
    <cellStyle name="Normal 2 2 10 31 4 8" xfId="9352" xr:uid="{00000000-0005-0000-0000-00000D240000}"/>
    <cellStyle name="Normal 2 2 10 31 4 9" xfId="9353" xr:uid="{00000000-0005-0000-0000-00000E240000}"/>
    <cellStyle name="Normal 2 2 10 31 5" xfId="9354" xr:uid="{00000000-0005-0000-0000-00000F240000}"/>
    <cellStyle name="Normal 2 2 10 31 5 10" xfId="9355" xr:uid="{00000000-0005-0000-0000-000010240000}"/>
    <cellStyle name="Normal 2 2 10 31 5 2" xfId="9356" xr:uid="{00000000-0005-0000-0000-000011240000}"/>
    <cellStyle name="Normal 2 2 10 31 5 3" xfId="9357" xr:uid="{00000000-0005-0000-0000-000012240000}"/>
    <cellStyle name="Normal 2 2 10 31 5 4" xfId="9358" xr:uid="{00000000-0005-0000-0000-000013240000}"/>
    <cellStyle name="Normal 2 2 10 31 5 5" xfId="9359" xr:uid="{00000000-0005-0000-0000-000014240000}"/>
    <cellStyle name="Normal 2 2 10 31 5 6" xfId="9360" xr:uid="{00000000-0005-0000-0000-000015240000}"/>
    <cellStyle name="Normal 2 2 10 31 5 7" xfId="9361" xr:uid="{00000000-0005-0000-0000-000016240000}"/>
    <cellStyle name="Normal 2 2 10 31 5 8" xfId="9362" xr:uid="{00000000-0005-0000-0000-000017240000}"/>
    <cellStyle name="Normal 2 2 10 31 5 9" xfId="9363" xr:uid="{00000000-0005-0000-0000-000018240000}"/>
    <cellStyle name="Normal 2 2 10 31 6" xfId="9364" xr:uid="{00000000-0005-0000-0000-000019240000}"/>
    <cellStyle name="Normal 2 2 10 31 7" xfId="9365" xr:uid="{00000000-0005-0000-0000-00001A240000}"/>
    <cellStyle name="Normal 2 2 10 31 8" xfId="9366" xr:uid="{00000000-0005-0000-0000-00001B240000}"/>
    <cellStyle name="Normal 2 2 10 31 9" xfId="9367" xr:uid="{00000000-0005-0000-0000-00001C240000}"/>
    <cellStyle name="Normal 2 2 10 32" xfId="9368" xr:uid="{00000000-0005-0000-0000-00001D240000}"/>
    <cellStyle name="Normal 2 2 10 32 10" xfId="9369" xr:uid="{00000000-0005-0000-0000-00001E240000}"/>
    <cellStyle name="Normal 2 2 10 32 11" xfId="9370" xr:uid="{00000000-0005-0000-0000-00001F240000}"/>
    <cellStyle name="Normal 2 2 10 32 12" xfId="9371" xr:uid="{00000000-0005-0000-0000-000020240000}"/>
    <cellStyle name="Normal 2 2 10 32 13" xfId="9372" xr:uid="{00000000-0005-0000-0000-000021240000}"/>
    <cellStyle name="Normal 2 2 10 32 14" xfId="9373" xr:uid="{00000000-0005-0000-0000-000022240000}"/>
    <cellStyle name="Normal 2 2 10 32 2" xfId="9374" xr:uid="{00000000-0005-0000-0000-000023240000}"/>
    <cellStyle name="Normal 2 2 10 32 2 10" xfId="9375" xr:uid="{00000000-0005-0000-0000-000024240000}"/>
    <cellStyle name="Normal 2 2 10 32 2 2" xfId="9376" xr:uid="{00000000-0005-0000-0000-000025240000}"/>
    <cellStyle name="Normal 2 2 10 32 2 3" xfId="9377" xr:uid="{00000000-0005-0000-0000-000026240000}"/>
    <cellStyle name="Normal 2 2 10 32 2 4" xfId="9378" xr:uid="{00000000-0005-0000-0000-000027240000}"/>
    <cellStyle name="Normal 2 2 10 32 2 5" xfId="9379" xr:uid="{00000000-0005-0000-0000-000028240000}"/>
    <cellStyle name="Normal 2 2 10 32 2 6" xfId="9380" xr:uid="{00000000-0005-0000-0000-000029240000}"/>
    <cellStyle name="Normal 2 2 10 32 2 7" xfId="9381" xr:uid="{00000000-0005-0000-0000-00002A240000}"/>
    <cellStyle name="Normal 2 2 10 32 2 8" xfId="9382" xr:uid="{00000000-0005-0000-0000-00002B240000}"/>
    <cellStyle name="Normal 2 2 10 32 2 9" xfId="9383" xr:uid="{00000000-0005-0000-0000-00002C240000}"/>
    <cellStyle name="Normal 2 2 10 32 3" xfId="9384" xr:uid="{00000000-0005-0000-0000-00002D240000}"/>
    <cellStyle name="Normal 2 2 10 32 3 10" xfId="9385" xr:uid="{00000000-0005-0000-0000-00002E240000}"/>
    <cellStyle name="Normal 2 2 10 32 3 2" xfId="9386" xr:uid="{00000000-0005-0000-0000-00002F240000}"/>
    <cellStyle name="Normal 2 2 10 32 3 3" xfId="9387" xr:uid="{00000000-0005-0000-0000-000030240000}"/>
    <cellStyle name="Normal 2 2 10 32 3 4" xfId="9388" xr:uid="{00000000-0005-0000-0000-000031240000}"/>
    <cellStyle name="Normal 2 2 10 32 3 5" xfId="9389" xr:uid="{00000000-0005-0000-0000-000032240000}"/>
    <cellStyle name="Normal 2 2 10 32 3 6" xfId="9390" xr:uid="{00000000-0005-0000-0000-000033240000}"/>
    <cellStyle name="Normal 2 2 10 32 3 7" xfId="9391" xr:uid="{00000000-0005-0000-0000-000034240000}"/>
    <cellStyle name="Normal 2 2 10 32 3 8" xfId="9392" xr:uid="{00000000-0005-0000-0000-000035240000}"/>
    <cellStyle name="Normal 2 2 10 32 3 9" xfId="9393" xr:uid="{00000000-0005-0000-0000-000036240000}"/>
    <cellStyle name="Normal 2 2 10 32 4" xfId="9394" xr:uid="{00000000-0005-0000-0000-000037240000}"/>
    <cellStyle name="Normal 2 2 10 32 4 10" xfId="9395" xr:uid="{00000000-0005-0000-0000-000038240000}"/>
    <cellStyle name="Normal 2 2 10 32 4 2" xfId="9396" xr:uid="{00000000-0005-0000-0000-000039240000}"/>
    <cellStyle name="Normal 2 2 10 32 4 3" xfId="9397" xr:uid="{00000000-0005-0000-0000-00003A240000}"/>
    <cellStyle name="Normal 2 2 10 32 4 4" xfId="9398" xr:uid="{00000000-0005-0000-0000-00003B240000}"/>
    <cellStyle name="Normal 2 2 10 32 4 5" xfId="9399" xr:uid="{00000000-0005-0000-0000-00003C240000}"/>
    <cellStyle name="Normal 2 2 10 32 4 6" xfId="9400" xr:uid="{00000000-0005-0000-0000-00003D240000}"/>
    <cellStyle name="Normal 2 2 10 32 4 7" xfId="9401" xr:uid="{00000000-0005-0000-0000-00003E240000}"/>
    <cellStyle name="Normal 2 2 10 32 4 8" xfId="9402" xr:uid="{00000000-0005-0000-0000-00003F240000}"/>
    <cellStyle name="Normal 2 2 10 32 4 9" xfId="9403" xr:uid="{00000000-0005-0000-0000-000040240000}"/>
    <cellStyle name="Normal 2 2 10 32 5" xfId="9404" xr:uid="{00000000-0005-0000-0000-000041240000}"/>
    <cellStyle name="Normal 2 2 10 32 5 10" xfId="9405" xr:uid="{00000000-0005-0000-0000-000042240000}"/>
    <cellStyle name="Normal 2 2 10 32 5 2" xfId="9406" xr:uid="{00000000-0005-0000-0000-000043240000}"/>
    <cellStyle name="Normal 2 2 10 32 5 3" xfId="9407" xr:uid="{00000000-0005-0000-0000-000044240000}"/>
    <cellStyle name="Normal 2 2 10 32 5 4" xfId="9408" xr:uid="{00000000-0005-0000-0000-000045240000}"/>
    <cellStyle name="Normal 2 2 10 32 5 5" xfId="9409" xr:uid="{00000000-0005-0000-0000-000046240000}"/>
    <cellStyle name="Normal 2 2 10 32 5 6" xfId="9410" xr:uid="{00000000-0005-0000-0000-000047240000}"/>
    <cellStyle name="Normal 2 2 10 32 5 7" xfId="9411" xr:uid="{00000000-0005-0000-0000-000048240000}"/>
    <cellStyle name="Normal 2 2 10 32 5 8" xfId="9412" xr:uid="{00000000-0005-0000-0000-000049240000}"/>
    <cellStyle name="Normal 2 2 10 32 5 9" xfId="9413" xr:uid="{00000000-0005-0000-0000-00004A240000}"/>
    <cellStyle name="Normal 2 2 10 32 6" xfId="9414" xr:uid="{00000000-0005-0000-0000-00004B240000}"/>
    <cellStyle name="Normal 2 2 10 32 7" xfId="9415" xr:uid="{00000000-0005-0000-0000-00004C240000}"/>
    <cellStyle name="Normal 2 2 10 32 8" xfId="9416" xr:uid="{00000000-0005-0000-0000-00004D240000}"/>
    <cellStyle name="Normal 2 2 10 32 9" xfId="9417" xr:uid="{00000000-0005-0000-0000-00004E240000}"/>
    <cellStyle name="Normal 2 2 10 33" xfId="9418" xr:uid="{00000000-0005-0000-0000-00004F240000}"/>
    <cellStyle name="Normal 2 2 10 33 10" xfId="9419" xr:uid="{00000000-0005-0000-0000-000050240000}"/>
    <cellStyle name="Normal 2 2 10 33 11" xfId="9420" xr:uid="{00000000-0005-0000-0000-000051240000}"/>
    <cellStyle name="Normal 2 2 10 33 12" xfId="9421" xr:uid="{00000000-0005-0000-0000-000052240000}"/>
    <cellStyle name="Normal 2 2 10 33 13" xfId="9422" xr:uid="{00000000-0005-0000-0000-000053240000}"/>
    <cellStyle name="Normal 2 2 10 33 14" xfId="9423" xr:uid="{00000000-0005-0000-0000-000054240000}"/>
    <cellStyle name="Normal 2 2 10 33 2" xfId="9424" xr:uid="{00000000-0005-0000-0000-000055240000}"/>
    <cellStyle name="Normal 2 2 10 33 2 10" xfId="9425" xr:uid="{00000000-0005-0000-0000-000056240000}"/>
    <cellStyle name="Normal 2 2 10 33 2 2" xfId="9426" xr:uid="{00000000-0005-0000-0000-000057240000}"/>
    <cellStyle name="Normal 2 2 10 33 2 3" xfId="9427" xr:uid="{00000000-0005-0000-0000-000058240000}"/>
    <cellStyle name="Normal 2 2 10 33 2 4" xfId="9428" xr:uid="{00000000-0005-0000-0000-000059240000}"/>
    <cellStyle name="Normal 2 2 10 33 2 5" xfId="9429" xr:uid="{00000000-0005-0000-0000-00005A240000}"/>
    <cellStyle name="Normal 2 2 10 33 2 6" xfId="9430" xr:uid="{00000000-0005-0000-0000-00005B240000}"/>
    <cellStyle name="Normal 2 2 10 33 2 7" xfId="9431" xr:uid="{00000000-0005-0000-0000-00005C240000}"/>
    <cellStyle name="Normal 2 2 10 33 2 8" xfId="9432" xr:uid="{00000000-0005-0000-0000-00005D240000}"/>
    <cellStyle name="Normal 2 2 10 33 2 9" xfId="9433" xr:uid="{00000000-0005-0000-0000-00005E240000}"/>
    <cellStyle name="Normal 2 2 10 33 3" xfId="9434" xr:uid="{00000000-0005-0000-0000-00005F240000}"/>
    <cellStyle name="Normal 2 2 10 33 3 10" xfId="9435" xr:uid="{00000000-0005-0000-0000-000060240000}"/>
    <cellStyle name="Normal 2 2 10 33 3 2" xfId="9436" xr:uid="{00000000-0005-0000-0000-000061240000}"/>
    <cellStyle name="Normal 2 2 10 33 3 3" xfId="9437" xr:uid="{00000000-0005-0000-0000-000062240000}"/>
    <cellStyle name="Normal 2 2 10 33 3 4" xfId="9438" xr:uid="{00000000-0005-0000-0000-000063240000}"/>
    <cellStyle name="Normal 2 2 10 33 3 5" xfId="9439" xr:uid="{00000000-0005-0000-0000-000064240000}"/>
    <cellStyle name="Normal 2 2 10 33 3 6" xfId="9440" xr:uid="{00000000-0005-0000-0000-000065240000}"/>
    <cellStyle name="Normal 2 2 10 33 3 7" xfId="9441" xr:uid="{00000000-0005-0000-0000-000066240000}"/>
    <cellStyle name="Normal 2 2 10 33 3 8" xfId="9442" xr:uid="{00000000-0005-0000-0000-000067240000}"/>
    <cellStyle name="Normal 2 2 10 33 3 9" xfId="9443" xr:uid="{00000000-0005-0000-0000-000068240000}"/>
    <cellStyle name="Normal 2 2 10 33 4" xfId="9444" xr:uid="{00000000-0005-0000-0000-000069240000}"/>
    <cellStyle name="Normal 2 2 10 33 4 10" xfId="9445" xr:uid="{00000000-0005-0000-0000-00006A240000}"/>
    <cellStyle name="Normal 2 2 10 33 4 2" xfId="9446" xr:uid="{00000000-0005-0000-0000-00006B240000}"/>
    <cellStyle name="Normal 2 2 10 33 4 3" xfId="9447" xr:uid="{00000000-0005-0000-0000-00006C240000}"/>
    <cellStyle name="Normal 2 2 10 33 4 4" xfId="9448" xr:uid="{00000000-0005-0000-0000-00006D240000}"/>
    <cellStyle name="Normal 2 2 10 33 4 5" xfId="9449" xr:uid="{00000000-0005-0000-0000-00006E240000}"/>
    <cellStyle name="Normal 2 2 10 33 4 6" xfId="9450" xr:uid="{00000000-0005-0000-0000-00006F240000}"/>
    <cellStyle name="Normal 2 2 10 33 4 7" xfId="9451" xr:uid="{00000000-0005-0000-0000-000070240000}"/>
    <cellStyle name="Normal 2 2 10 33 4 8" xfId="9452" xr:uid="{00000000-0005-0000-0000-000071240000}"/>
    <cellStyle name="Normal 2 2 10 33 4 9" xfId="9453" xr:uid="{00000000-0005-0000-0000-000072240000}"/>
    <cellStyle name="Normal 2 2 10 33 5" xfId="9454" xr:uid="{00000000-0005-0000-0000-000073240000}"/>
    <cellStyle name="Normal 2 2 10 33 5 10" xfId="9455" xr:uid="{00000000-0005-0000-0000-000074240000}"/>
    <cellStyle name="Normal 2 2 10 33 5 2" xfId="9456" xr:uid="{00000000-0005-0000-0000-000075240000}"/>
    <cellStyle name="Normal 2 2 10 33 5 3" xfId="9457" xr:uid="{00000000-0005-0000-0000-000076240000}"/>
    <cellStyle name="Normal 2 2 10 33 5 4" xfId="9458" xr:uid="{00000000-0005-0000-0000-000077240000}"/>
    <cellStyle name="Normal 2 2 10 33 5 5" xfId="9459" xr:uid="{00000000-0005-0000-0000-000078240000}"/>
    <cellStyle name="Normal 2 2 10 33 5 6" xfId="9460" xr:uid="{00000000-0005-0000-0000-000079240000}"/>
    <cellStyle name="Normal 2 2 10 33 5 7" xfId="9461" xr:uid="{00000000-0005-0000-0000-00007A240000}"/>
    <cellStyle name="Normal 2 2 10 33 5 8" xfId="9462" xr:uid="{00000000-0005-0000-0000-00007B240000}"/>
    <cellStyle name="Normal 2 2 10 33 5 9" xfId="9463" xr:uid="{00000000-0005-0000-0000-00007C240000}"/>
    <cellStyle name="Normal 2 2 10 33 6" xfId="9464" xr:uid="{00000000-0005-0000-0000-00007D240000}"/>
    <cellStyle name="Normal 2 2 10 33 7" xfId="9465" xr:uid="{00000000-0005-0000-0000-00007E240000}"/>
    <cellStyle name="Normal 2 2 10 33 8" xfId="9466" xr:uid="{00000000-0005-0000-0000-00007F240000}"/>
    <cellStyle name="Normal 2 2 10 33 9" xfId="9467" xr:uid="{00000000-0005-0000-0000-000080240000}"/>
    <cellStyle name="Normal 2 2 10 34" xfId="9468" xr:uid="{00000000-0005-0000-0000-000081240000}"/>
    <cellStyle name="Normal 2 2 10 34 10" xfId="9469" xr:uid="{00000000-0005-0000-0000-000082240000}"/>
    <cellStyle name="Normal 2 2 10 34 11" xfId="9470" xr:uid="{00000000-0005-0000-0000-000083240000}"/>
    <cellStyle name="Normal 2 2 10 34 12" xfId="9471" xr:uid="{00000000-0005-0000-0000-000084240000}"/>
    <cellStyle name="Normal 2 2 10 34 13" xfId="9472" xr:uid="{00000000-0005-0000-0000-000085240000}"/>
    <cellStyle name="Normal 2 2 10 34 14" xfId="9473" xr:uid="{00000000-0005-0000-0000-000086240000}"/>
    <cellStyle name="Normal 2 2 10 34 2" xfId="9474" xr:uid="{00000000-0005-0000-0000-000087240000}"/>
    <cellStyle name="Normal 2 2 10 34 2 10" xfId="9475" xr:uid="{00000000-0005-0000-0000-000088240000}"/>
    <cellStyle name="Normal 2 2 10 34 2 2" xfId="9476" xr:uid="{00000000-0005-0000-0000-000089240000}"/>
    <cellStyle name="Normal 2 2 10 34 2 3" xfId="9477" xr:uid="{00000000-0005-0000-0000-00008A240000}"/>
    <cellStyle name="Normal 2 2 10 34 2 4" xfId="9478" xr:uid="{00000000-0005-0000-0000-00008B240000}"/>
    <cellStyle name="Normal 2 2 10 34 2 5" xfId="9479" xr:uid="{00000000-0005-0000-0000-00008C240000}"/>
    <cellStyle name="Normal 2 2 10 34 2 6" xfId="9480" xr:uid="{00000000-0005-0000-0000-00008D240000}"/>
    <cellStyle name="Normal 2 2 10 34 2 7" xfId="9481" xr:uid="{00000000-0005-0000-0000-00008E240000}"/>
    <cellStyle name="Normal 2 2 10 34 2 8" xfId="9482" xr:uid="{00000000-0005-0000-0000-00008F240000}"/>
    <cellStyle name="Normal 2 2 10 34 2 9" xfId="9483" xr:uid="{00000000-0005-0000-0000-000090240000}"/>
    <cellStyle name="Normal 2 2 10 34 3" xfId="9484" xr:uid="{00000000-0005-0000-0000-000091240000}"/>
    <cellStyle name="Normal 2 2 10 34 3 10" xfId="9485" xr:uid="{00000000-0005-0000-0000-000092240000}"/>
    <cellStyle name="Normal 2 2 10 34 3 2" xfId="9486" xr:uid="{00000000-0005-0000-0000-000093240000}"/>
    <cellStyle name="Normal 2 2 10 34 3 3" xfId="9487" xr:uid="{00000000-0005-0000-0000-000094240000}"/>
    <cellStyle name="Normal 2 2 10 34 3 4" xfId="9488" xr:uid="{00000000-0005-0000-0000-000095240000}"/>
    <cellStyle name="Normal 2 2 10 34 3 5" xfId="9489" xr:uid="{00000000-0005-0000-0000-000096240000}"/>
    <cellStyle name="Normal 2 2 10 34 3 6" xfId="9490" xr:uid="{00000000-0005-0000-0000-000097240000}"/>
    <cellStyle name="Normal 2 2 10 34 3 7" xfId="9491" xr:uid="{00000000-0005-0000-0000-000098240000}"/>
    <cellStyle name="Normal 2 2 10 34 3 8" xfId="9492" xr:uid="{00000000-0005-0000-0000-000099240000}"/>
    <cellStyle name="Normal 2 2 10 34 3 9" xfId="9493" xr:uid="{00000000-0005-0000-0000-00009A240000}"/>
    <cellStyle name="Normal 2 2 10 34 4" xfId="9494" xr:uid="{00000000-0005-0000-0000-00009B240000}"/>
    <cellStyle name="Normal 2 2 10 34 4 10" xfId="9495" xr:uid="{00000000-0005-0000-0000-00009C240000}"/>
    <cellStyle name="Normal 2 2 10 34 4 2" xfId="9496" xr:uid="{00000000-0005-0000-0000-00009D240000}"/>
    <cellStyle name="Normal 2 2 10 34 4 3" xfId="9497" xr:uid="{00000000-0005-0000-0000-00009E240000}"/>
    <cellStyle name="Normal 2 2 10 34 4 4" xfId="9498" xr:uid="{00000000-0005-0000-0000-00009F240000}"/>
    <cellStyle name="Normal 2 2 10 34 4 5" xfId="9499" xr:uid="{00000000-0005-0000-0000-0000A0240000}"/>
    <cellStyle name="Normal 2 2 10 34 4 6" xfId="9500" xr:uid="{00000000-0005-0000-0000-0000A1240000}"/>
    <cellStyle name="Normal 2 2 10 34 4 7" xfId="9501" xr:uid="{00000000-0005-0000-0000-0000A2240000}"/>
    <cellStyle name="Normal 2 2 10 34 4 8" xfId="9502" xr:uid="{00000000-0005-0000-0000-0000A3240000}"/>
    <cellStyle name="Normal 2 2 10 34 4 9" xfId="9503" xr:uid="{00000000-0005-0000-0000-0000A4240000}"/>
    <cellStyle name="Normal 2 2 10 34 5" xfId="9504" xr:uid="{00000000-0005-0000-0000-0000A5240000}"/>
    <cellStyle name="Normal 2 2 10 34 5 10" xfId="9505" xr:uid="{00000000-0005-0000-0000-0000A6240000}"/>
    <cellStyle name="Normal 2 2 10 34 5 2" xfId="9506" xr:uid="{00000000-0005-0000-0000-0000A7240000}"/>
    <cellStyle name="Normal 2 2 10 34 5 3" xfId="9507" xr:uid="{00000000-0005-0000-0000-0000A8240000}"/>
    <cellStyle name="Normal 2 2 10 34 5 4" xfId="9508" xr:uid="{00000000-0005-0000-0000-0000A9240000}"/>
    <cellStyle name="Normal 2 2 10 34 5 5" xfId="9509" xr:uid="{00000000-0005-0000-0000-0000AA240000}"/>
    <cellStyle name="Normal 2 2 10 34 5 6" xfId="9510" xr:uid="{00000000-0005-0000-0000-0000AB240000}"/>
    <cellStyle name="Normal 2 2 10 34 5 7" xfId="9511" xr:uid="{00000000-0005-0000-0000-0000AC240000}"/>
    <cellStyle name="Normal 2 2 10 34 5 8" xfId="9512" xr:uid="{00000000-0005-0000-0000-0000AD240000}"/>
    <cellStyle name="Normal 2 2 10 34 5 9" xfId="9513" xr:uid="{00000000-0005-0000-0000-0000AE240000}"/>
    <cellStyle name="Normal 2 2 10 34 6" xfId="9514" xr:uid="{00000000-0005-0000-0000-0000AF240000}"/>
    <cellStyle name="Normal 2 2 10 34 7" xfId="9515" xr:uid="{00000000-0005-0000-0000-0000B0240000}"/>
    <cellStyle name="Normal 2 2 10 34 8" xfId="9516" xr:uid="{00000000-0005-0000-0000-0000B1240000}"/>
    <cellStyle name="Normal 2 2 10 34 9" xfId="9517" xr:uid="{00000000-0005-0000-0000-0000B2240000}"/>
    <cellStyle name="Normal 2 2 10 35" xfId="9518" xr:uid="{00000000-0005-0000-0000-0000B3240000}"/>
    <cellStyle name="Normal 2 2 10 35 10" xfId="9519" xr:uid="{00000000-0005-0000-0000-0000B4240000}"/>
    <cellStyle name="Normal 2 2 10 35 2" xfId="9520" xr:uid="{00000000-0005-0000-0000-0000B5240000}"/>
    <cellStyle name="Normal 2 2 10 35 3" xfId="9521" xr:uid="{00000000-0005-0000-0000-0000B6240000}"/>
    <cellStyle name="Normal 2 2 10 35 4" xfId="9522" xr:uid="{00000000-0005-0000-0000-0000B7240000}"/>
    <cellStyle name="Normal 2 2 10 35 5" xfId="9523" xr:uid="{00000000-0005-0000-0000-0000B8240000}"/>
    <cellStyle name="Normal 2 2 10 35 6" xfId="9524" xr:uid="{00000000-0005-0000-0000-0000B9240000}"/>
    <cellStyle name="Normal 2 2 10 35 7" xfId="9525" xr:uid="{00000000-0005-0000-0000-0000BA240000}"/>
    <cellStyle name="Normal 2 2 10 35 8" xfId="9526" xr:uid="{00000000-0005-0000-0000-0000BB240000}"/>
    <cellStyle name="Normal 2 2 10 35 9" xfId="9527" xr:uid="{00000000-0005-0000-0000-0000BC240000}"/>
    <cellStyle name="Normal 2 2 10 36" xfId="9528" xr:uid="{00000000-0005-0000-0000-0000BD240000}"/>
    <cellStyle name="Normal 2 2 10 36 10" xfId="9529" xr:uid="{00000000-0005-0000-0000-0000BE240000}"/>
    <cellStyle name="Normal 2 2 10 36 2" xfId="9530" xr:uid="{00000000-0005-0000-0000-0000BF240000}"/>
    <cellStyle name="Normal 2 2 10 36 3" xfId="9531" xr:uid="{00000000-0005-0000-0000-0000C0240000}"/>
    <cellStyle name="Normal 2 2 10 36 4" xfId="9532" xr:uid="{00000000-0005-0000-0000-0000C1240000}"/>
    <cellStyle name="Normal 2 2 10 36 5" xfId="9533" xr:uid="{00000000-0005-0000-0000-0000C2240000}"/>
    <cellStyle name="Normal 2 2 10 36 6" xfId="9534" xr:uid="{00000000-0005-0000-0000-0000C3240000}"/>
    <cellStyle name="Normal 2 2 10 36 7" xfId="9535" xr:uid="{00000000-0005-0000-0000-0000C4240000}"/>
    <cellStyle name="Normal 2 2 10 36 8" xfId="9536" xr:uid="{00000000-0005-0000-0000-0000C5240000}"/>
    <cellStyle name="Normal 2 2 10 36 9" xfId="9537" xr:uid="{00000000-0005-0000-0000-0000C6240000}"/>
    <cellStyle name="Normal 2 2 10 37" xfId="9538" xr:uid="{00000000-0005-0000-0000-0000C7240000}"/>
    <cellStyle name="Normal 2 2 10 37 10" xfId="9539" xr:uid="{00000000-0005-0000-0000-0000C8240000}"/>
    <cellStyle name="Normal 2 2 10 37 2" xfId="9540" xr:uid="{00000000-0005-0000-0000-0000C9240000}"/>
    <cellStyle name="Normal 2 2 10 37 3" xfId="9541" xr:uid="{00000000-0005-0000-0000-0000CA240000}"/>
    <cellStyle name="Normal 2 2 10 37 4" xfId="9542" xr:uid="{00000000-0005-0000-0000-0000CB240000}"/>
    <cellStyle name="Normal 2 2 10 37 5" xfId="9543" xr:uid="{00000000-0005-0000-0000-0000CC240000}"/>
    <cellStyle name="Normal 2 2 10 37 6" xfId="9544" xr:uid="{00000000-0005-0000-0000-0000CD240000}"/>
    <cellStyle name="Normal 2 2 10 37 7" xfId="9545" xr:uid="{00000000-0005-0000-0000-0000CE240000}"/>
    <cellStyle name="Normal 2 2 10 37 8" xfId="9546" xr:uid="{00000000-0005-0000-0000-0000CF240000}"/>
    <cellStyle name="Normal 2 2 10 37 9" xfId="9547" xr:uid="{00000000-0005-0000-0000-0000D0240000}"/>
    <cellStyle name="Normal 2 2 10 38" xfId="9548" xr:uid="{00000000-0005-0000-0000-0000D1240000}"/>
    <cellStyle name="Normal 2 2 10 38 10" xfId="9549" xr:uid="{00000000-0005-0000-0000-0000D2240000}"/>
    <cellStyle name="Normal 2 2 10 38 2" xfId="9550" xr:uid="{00000000-0005-0000-0000-0000D3240000}"/>
    <cellStyle name="Normal 2 2 10 38 3" xfId="9551" xr:uid="{00000000-0005-0000-0000-0000D4240000}"/>
    <cellStyle name="Normal 2 2 10 38 4" xfId="9552" xr:uid="{00000000-0005-0000-0000-0000D5240000}"/>
    <cellStyle name="Normal 2 2 10 38 5" xfId="9553" xr:uid="{00000000-0005-0000-0000-0000D6240000}"/>
    <cellStyle name="Normal 2 2 10 38 6" xfId="9554" xr:uid="{00000000-0005-0000-0000-0000D7240000}"/>
    <cellStyle name="Normal 2 2 10 38 7" xfId="9555" xr:uid="{00000000-0005-0000-0000-0000D8240000}"/>
    <cellStyle name="Normal 2 2 10 38 8" xfId="9556" xr:uid="{00000000-0005-0000-0000-0000D9240000}"/>
    <cellStyle name="Normal 2 2 10 38 9" xfId="9557" xr:uid="{00000000-0005-0000-0000-0000DA240000}"/>
    <cellStyle name="Normal 2 2 10 39" xfId="9558" xr:uid="{00000000-0005-0000-0000-0000DB240000}"/>
    <cellStyle name="Normal 2 2 10 4" xfId="9559" xr:uid="{00000000-0005-0000-0000-0000DC240000}"/>
    <cellStyle name="Normal 2 2 10 4 10" xfId="9560" xr:uid="{00000000-0005-0000-0000-0000DD240000}"/>
    <cellStyle name="Normal 2 2 10 4 11" xfId="9561" xr:uid="{00000000-0005-0000-0000-0000DE240000}"/>
    <cellStyle name="Normal 2 2 10 4 12" xfId="9562" xr:uid="{00000000-0005-0000-0000-0000DF240000}"/>
    <cellStyle name="Normal 2 2 10 4 13" xfId="9563" xr:uid="{00000000-0005-0000-0000-0000E0240000}"/>
    <cellStyle name="Normal 2 2 10 4 14" xfId="9564" xr:uid="{00000000-0005-0000-0000-0000E1240000}"/>
    <cellStyle name="Normal 2 2 10 4 2" xfId="9565" xr:uid="{00000000-0005-0000-0000-0000E2240000}"/>
    <cellStyle name="Normal 2 2 10 4 2 10" xfId="9566" xr:uid="{00000000-0005-0000-0000-0000E3240000}"/>
    <cellStyle name="Normal 2 2 10 4 2 2" xfId="9567" xr:uid="{00000000-0005-0000-0000-0000E4240000}"/>
    <cellStyle name="Normal 2 2 10 4 2 3" xfId="9568" xr:uid="{00000000-0005-0000-0000-0000E5240000}"/>
    <cellStyle name="Normal 2 2 10 4 2 4" xfId="9569" xr:uid="{00000000-0005-0000-0000-0000E6240000}"/>
    <cellStyle name="Normal 2 2 10 4 2 5" xfId="9570" xr:uid="{00000000-0005-0000-0000-0000E7240000}"/>
    <cellStyle name="Normal 2 2 10 4 2 6" xfId="9571" xr:uid="{00000000-0005-0000-0000-0000E8240000}"/>
    <cellStyle name="Normal 2 2 10 4 2 7" xfId="9572" xr:uid="{00000000-0005-0000-0000-0000E9240000}"/>
    <cellStyle name="Normal 2 2 10 4 2 8" xfId="9573" xr:uid="{00000000-0005-0000-0000-0000EA240000}"/>
    <cellStyle name="Normal 2 2 10 4 2 9" xfId="9574" xr:uid="{00000000-0005-0000-0000-0000EB240000}"/>
    <cellStyle name="Normal 2 2 10 4 3" xfId="9575" xr:uid="{00000000-0005-0000-0000-0000EC240000}"/>
    <cellStyle name="Normal 2 2 10 4 3 10" xfId="9576" xr:uid="{00000000-0005-0000-0000-0000ED240000}"/>
    <cellStyle name="Normal 2 2 10 4 3 2" xfId="9577" xr:uid="{00000000-0005-0000-0000-0000EE240000}"/>
    <cellStyle name="Normal 2 2 10 4 3 3" xfId="9578" xr:uid="{00000000-0005-0000-0000-0000EF240000}"/>
    <cellStyle name="Normal 2 2 10 4 3 4" xfId="9579" xr:uid="{00000000-0005-0000-0000-0000F0240000}"/>
    <cellStyle name="Normal 2 2 10 4 3 5" xfId="9580" xr:uid="{00000000-0005-0000-0000-0000F1240000}"/>
    <cellStyle name="Normal 2 2 10 4 3 6" xfId="9581" xr:uid="{00000000-0005-0000-0000-0000F2240000}"/>
    <cellStyle name="Normal 2 2 10 4 3 7" xfId="9582" xr:uid="{00000000-0005-0000-0000-0000F3240000}"/>
    <cellStyle name="Normal 2 2 10 4 3 8" xfId="9583" xr:uid="{00000000-0005-0000-0000-0000F4240000}"/>
    <cellStyle name="Normal 2 2 10 4 3 9" xfId="9584" xr:uid="{00000000-0005-0000-0000-0000F5240000}"/>
    <cellStyle name="Normal 2 2 10 4 4" xfId="9585" xr:uid="{00000000-0005-0000-0000-0000F6240000}"/>
    <cellStyle name="Normal 2 2 10 4 4 10" xfId="9586" xr:uid="{00000000-0005-0000-0000-0000F7240000}"/>
    <cellStyle name="Normal 2 2 10 4 4 2" xfId="9587" xr:uid="{00000000-0005-0000-0000-0000F8240000}"/>
    <cellStyle name="Normal 2 2 10 4 4 3" xfId="9588" xr:uid="{00000000-0005-0000-0000-0000F9240000}"/>
    <cellStyle name="Normal 2 2 10 4 4 4" xfId="9589" xr:uid="{00000000-0005-0000-0000-0000FA240000}"/>
    <cellStyle name="Normal 2 2 10 4 4 5" xfId="9590" xr:uid="{00000000-0005-0000-0000-0000FB240000}"/>
    <cellStyle name="Normal 2 2 10 4 4 6" xfId="9591" xr:uid="{00000000-0005-0000-0000-0000FC240000}"/>
    <cellStyle name="Normal 2 2 10 4 4 7" xfId="9592" xr:uid="{00000000-0005-0000-0000-0000FD240000}"/>
    <cellStyle name="Normal 2 2 10 4 4 8" xfId="9593" xr:uid="{00000000-0005-0000-0000-0000FE240000}"/>
    <cellStyle name="Normal 2 2 10 4 4 9" xfId="9594" xr:uid="{00000000-0005-0000-0000-0000FF240000}"/>
    <cellStyle name="Normal 2 2 10 4 5" xfId="9595" xr:uid="{00000000-0005-0000-0000-000000250000}"/>
    <cellStyle name="Normal 2 2 10 4 5 10" xfId="9596" xr:uid="{00000000-0005-0000-0000-000001250000}"/>
    <cellStyle name="Normal 2 2 10 4 5 2" xfId="9597" xr:uid="{00000000-0005-0000-0000-000002250000}"/>
    <cellStyle name="Normal 2 2 10 4 5 3" xfId="9598" xr:uid="{00000000-0005-0000-0000-000003250000}"/>
    <cellStyle name="Normal 2 2 10 4 5 4" xfId="9599" xr:uid="{00000000-0005-0000-0000-000004250000}"/>
    <cellStyle name="Normal 2 2 10 4 5 5" xfId="9600" xr:uid="{00000000-0005-0000-0000-000005250000}"/>
    <cellStyle name="Normal 2 2 10 4 5 6" xfId="9601" xr:uid="{00000000-0005-0000-0000-000006250000}"/>
    <cellStyle name="Normal 2 2 10 4 5 7" xfId="9602" xr:uid="{00000000-0005-0000-0000-000007250000}"/>
    <cellStyle name="Normal 2 2 10 4 5 8" xfId="9603" xr:uid="{00000000-0005-0000-0000-000008250000}"/>
    <cellStyle name="Normal 2 2 10 4 5 9" xfId="9604" xr:uid="{00000000-0005-0000-0000-000009250000}"/>
    <cellStyle name="Normal 2 2 10 4 6" xfId="9605" xr:uid="{00000000-0005-0000-0000-00000A250000}"/>
    <cellStyle name="Normal 2 2 10 4 7" xfId="9606" xr:uid="{00000000-0005-0000-0000-00000B250000}"/>
    <cellStyle name="Normal 2 2 10 4 8" xfId="9607" xr:uid="{00000000-0005-0000-0000-00000C250000}"/>
    <cellStyle name="Normal 2 2 10 4 9" xfId="9608" xr:uid="{00000000-0005-0000-0000-00000D250000}"/>
    <cellStyle name="Normal 2 2 10 40" xfId="9609" xr:uid="{00000000-0005-0000-0000-00000E250000}"/>
    <cellStyle name="Normal 2 2 10 41" xfId="9610" xr:uid="{00000000-0005-0000-0000-00000F250000}"/>
    <cellStyle name="Normal 2 2 10 42" xfId="9611" xr:uid="{00000000-0005-0000-0000-000010250000}"/>
    <cellStyle name="Normal 2 2 10 43" xfId="9612" xr:uid="{00000000-0005-0000-0000-000011250000}"/>
    <cellStyle name="Normal 2 2 10 44" xfId="9613" xr:uid="{00000000-0005-0000-0000-000012250000}"/>
    <cellStyle name="Normal 2 2 10 45" xfId="9614" xr:uid="{00000000-0005-0000-0000-000013250000}"/>
    <cellStyle name="Normal 2 2 10 46" xfId="9615" xr:uid="{00000000-0005-0000-0000-000014250000}"/>
    <cellStyle name="Normal 2 2 10 47" xfId="9616" xr:uid="{00000000-0005-0000-0000-000015250000}"/>
    <cellStyle name="Normal 2 2 10 5" xfId="9617" xr:uid="{00000000-0005-0000-0000-000016250000}"/>
    <cellStyle name="Normal 2 2 10 5 10" xfId="9618" xr:uid="{00000000-0005-0000-0000-000017250000}"/>
    <cellStyle name="Normal 2 2 10 5 11" xfId="9619" xr:uid="{00000000-0005-0000-0000-000018250000}"/>
    <cellStyle name="Normal 2 2 10 5 12" xfId="9620" xr:uid="{00000000-0005-0000-0000-000019250000}"/>
    <cellStyle name="Normal 2 2 10 5 13" xfId="9621" xr:uid="{00000000-0005-0000-0000-00001A250000}"/>
    <cellStyle name="Normal 2 2 10 5 14" xfId="9622" xr:uid="{00000000-0005-0000-0000-00001B250000}"/>
    <cellStyle name="Normal 2 2 10 5 2" xfId="9623" xr:uid="{00000000-0005-0000-0000-00001C250000}"/>
    <cellStyle name="Normal 2 2 10 5 2 10" xfId="9624" xr:uid="{00000000-0005-0000-0000-00001D250000}"/>
    <cellStyle name="Normal 2 2 10 5 2 2" xfId="9625" xr:uid="{00000000-0005-0000-0000-00001E250000}"/>
    <cellStyle name="Normal 2 2 10 5 2 3" xfId="9626" xr:uid="{00000000-0005-0000-0000-00001F250000}"/>
    <cellStyle name="Normal 2 2 10 5 2 4" xfId="9627" xr:uid="{00000000-0005-0000-0000-000020250000}"/>
    <cellStyle name="Normal 2 2 10 5 2 5" xfId="9628" xr:uid="{00000000-0005-0000-0000-000021250000}"/>
    <cellStyle name="Normal 2 2 10 5 2 6" xfId="9629" xr:uid="{00000000-0005-0000-0000-000022250000}"/>
    <cellStyle name="Normal 2 2 10 5 2 7" xfId="9630" xr:uid="{00000000-0005-0000-0000-000023250000}"/>
    <cellStyle name="Normal 2 2 10 5 2 8" xfId="9631" xr:uid="{00000000-0005-0000-0000-000024250000}"/>
    <cellStyle name="Normal 2 2 10 5 2 9" xfId="9632" xr:uid="{00000000-0005-0000-0000-000025250000}"/>
    <cellStyle name="Normal 2 2 10 5 3" xfId="9633" xr:uid="{00000000-0005-0000-0000-000026250000}"/>
    <cellStyle name="Normal 2 2 10 5 3 10" xfId="9634" xr:uid="{00000000-0005-0000-0000-000027250000}"/>
    <cellStyle name="Normal 2 2 10 5 3 2" xfId="9635" xr:uid="{00000000-0005-0000-0000-000028250000}"/>
    <cellStyle name="Normal 2 2 10 5 3 3" xfId="9636" xr:uid="{00000000-0005-0000-0000-000029250000}"/>
    <cellStyle name="Normal 2 2 10 5 3 4" xfId="9637" xr:uid="{00000000-0005-0000-0000-00002A250000}"/>
    <cellStyle name="Normal 2 2 10 5 3 5" xfId="9638" xr:uid="{00000000-0005-0000-0000-00002B250000}"/>
    <cellStyle name="Normal 2 2 10 5 3 6" xfId="9639" xr:uid="{00000000-0005-0000-0000-00002C250000}"/>
    <cellStyle name="Normal 2 2 10 5 3 7" xfId="9640" xr:uid="{00000000-0005-0000-0000-00002D250000}"/>
    <cellStyle name="Normal 2 2 10 5 3 8" xfId="9641" xr:uid="{00000000-0005-0000-0000-00002E250000}"/>
    <cellStyle name="Normal 2 2 10 5 3 9" xfId="9642" xr:uid="{00000000-0005-0000-0000-00002F250000}"/>
    <cellStyle name="Normal 2 2 10 5 4" xfId="9643" xr:uid="{00000000-0005-0000-0000-000030250000}"/>
    <cellStyle name="Normal 2 2 10 5 4 10" xfId="9644" xr:uid="{00000000-0005-0000-0000-000031250000}"/>
    <cellStyle name="Normal 2 2 10 5 4 2" xfId="9645" xr:uid="{00000000-0005-0000-0000-000032250000}"/>
    <cellStyle name="Normal 2 2 10 5 4 3" xfId="9646" xr:uid="{00000000-0005-0000-0000-000033250000}"/>
    <cellStyle name="Normal 2 2 10 5 4 4" xfId="9647" xr:uid="{00000000-0005-0000-0000-000034250000}"/>
    <cellStyle name="Normal 2 2 10 5 4 5" xfId="9648" xr:uid="{00000000-0005-0000-0000-000035250000}"/>
    <cellStyle name="Normal 2 2 10 5 4 6" xfId="9649" xr:uid="{00000000-0005-0000-0000-000036250000}"/>
    <cellStyle name="Normal 2 2 10 5 4 7" xfId="9650" xr:uid="{00000000-0005-0000-0000-000037250000}"/>
    <cellStyle name="Normal 2 2 10 5 4 8" xfId="9651" xr:uid="{00000000-0005-0000-0000-000038250000}"/>
    <cellStyle name="Normal 2 2 10 5 4 9" xfId="9652" xr:uid="{00000000-0005-0000-0000-000039250000}"/>
    <cellStyle name="Normal 2 2 10 5 5" xfId="9653" xr:uid="{00000000-0005-0000-0000-00003A250000}"/>
    <cellStyle name="Normal 2 2 10 5 5 10" xfId="9654" xr:uid="{00000000-0005-0000-0000-00003B250000}"/>
    <cellStyle name="Normal 2 2 10 5 5 2" xfId="9655" xr:uid="{00000000-0005-0000-0000-00003C250000}"/>
    <cellStyle name="Normal 2 2 10 5 5 3" xfId="9656" xr:uid="{00000000-0005-0000-0000-00003D250000}"/>
    <cellStyle name="Normal 2 2 10 5 5 4" xfId="9657" xr:uid="{00000000-0005-0000-0000-00003E250000}"/>
    <cellStyle name="Normal 2 2 10 5 5 5" xfId="9658" xr:uid="{00000000-0005-0000-0000-00003F250000}"/>
    <cellStyle name="Normal 2 2 10 5 5 6" xfId="9659" xr:uid="{00000000-0005-0000-0000-000040250000}"/>
    <cellStyle name="Normal 2 2 10 5 5 7" xfId="9660" xr:uid="{00000000-0005-0000-0000-000041250000}"/>
    <cellStyle name="Normal 2 2 10 5 5 8" xfId="9661" xr:uid="{00000000-0005-0000-0000-000042250000}"/>
    <cellStyle name="Normal 2 2 10 5 5 9" xfId="9662" xr:uid="{00000000-0005-0000-0000-000043250000}"/>
    <cellStyle name="Normal 2 2 10 5 6" xfId="9663" xr:uid="{00000000-0005-0000-0000-000044250000}"/>
    <cellStyle name="Normal 2 2 10 5 7" xfId="9664" xr:uid="{00000000-0005-0000-0000-000045250000}"/>
    <cellStyle name="Normal 2 2 10 5 8" xfId="9665" xr:uid="{00000000-0005-0000-0000-000046250000}"/>
    <cellStyle name="Normal 2 2 10 5 9" xfId="9666" xr:uid="{00000000-0005-0000-0000-000047250000}"/>
    <cellStyle name="Normal 2 2 10 6" xfId="9667" xr:uid="{00000000-0005-0000-0000-000048250000}"/>
    <cellStyle name="Normal 2 2 10 6 10" xfId="9668" xr:uid="{00000000-0005-0000-0000-000049250000}"/>
    <cellStyle name="Normal 2 2 10 6 11" xfId="9669" xr:uid="{00000000-0005-0000-0000-00004A250000}"/>
    <cellStyle name="Normal 2 2 10 6 12" xfId="9670" xr:uid="{00000000-0005-0000-0000-00004B250000}"/>
    <cellStyle name="Normal 2 2 10 6 13" xfId="9671" xr:uid="{00000000-0005-0000-0000-00004C250000}"/>
    <cellStyle name="Normal 2 2 10 6 14" xfId="9672" xr:uid="{00000000-0005-0000-0000-00004D250000}"/>
    <cellStyle name="Normal 2 2 10 6 2" xfId="9673" xr:uid="{00000000-0005-0000-0000-00004E250000}"/>
    <cellStyle name="Normal 2 2 10 6 2 10" xfId="9674" xr:uid="{00000000-0005-0000-0000-00004F250000}"/>
    <cellStyle name="Normal 2 2 10 6 2 2" xfId="9675" xr:uid="{00000000-0005-0000-0000-000050250000}"/>
    <cellStyle name="Normal 2 2 10 6 2 3" xfId="9676" xr:uid="{00000000-0005-0000-0000-000051250000}"/>
    <cellStyle name="Normal 2 2 10 6 2 4" xfId="9677" xr:uid="{00000000-0005-0000-0000-000052250000}"/>
    <cellStyle name="Normal 2 2 10 6 2 5" xfId="9678" xr:uid="{00000000-0005-0000-0000-000053250000}"/>
    <cellStyle name="Normal 2 2 10 6 2 6" xfId="9679" xr:uid="{00000000-0005-0000-0000-000054250000}"/>
    <cellStyle name="Normal 2 2 10 6 2 7" xfId="9680" xr:uid="{00000000-0005-0000-0000-000055250000}"/>
    <cellStyle name="Normal 2 2 10 6 2 8" xfId="9681" xr:uid="{00000000-0005-0000-0000-000056250000}"/>
    <cellStyle name="Normal 2 2 10 6 2 9" xfId="9682" xr:uid="{00000000-0005-0000-0000-000057250000}"/>
    <cellStyle name="Normal 2 2 10 6 3" xfId="9683" xr:uid="{00000000-0005-0000-0000-000058250000}"/>
    <cellStyle name="Normal 2 2 10 6 3 10" xfId="9684" xr:uid="{00000000-0005-0000-0000-000059250000}"/>
    <cellStyle name="Normal 2 2 10 6 3 2" xfId="9685" xr:uid="{00000000-0005-0000-0000-00005A250000}"/>
    <cellStyle name="Normal 2 2 10 6 3 3" xfId="9686" xr:uid="{00000000-0005-0000-0000-00005B250000}"/>
    <cellStyle name="Normal 2 2 10 6 3 4" xfId="9687" xr:uid="{00000000-0005-0000-0000-00005C250000}"/>
    <cellStyle name="Normal 2 2 10 6 3 5" xfId="9688" xr:uid="{00000000-0005-0000-0000-00005D250000}"/>
    <cellStyle name="Normal 2 2 10 6 3 6" xfId="9689" xr:uid="{00000000-0005-0000-0000-00005E250000}"/>
    <cellStyle name="Normal 2 2 10 6 3 7" xfId="9690" xr:uid="{00000000-0005-0000-0000-00005F250000}"/>
    <cellStyle name="Normal 2 2 10 6 3 8" xfId="9691" xr:uid="{00000000-0005-0000-0000-000060250000}"/>
    <cellStyle name="Normal 2 2 10 6 3 9" xfId="9692" xr:uid="{00000000-0005-0000-0000-000061250000}"/>
    <cellStyle name="Normal 2 2 10 6 4" xfId="9693" xr:uid="{00000000-0005-0000-0000-000062250000}"/>
    <cellStyle name="Normal 2 2 10 6 4 10" xfId="9694" xr:uid="{00000000-0005-0000-0000-000063250000}"/>
    <cellStyle name="Normal 2 2 10 6 4 2" xfId="9695" xr:uid="{00000000-0005-0000-0000-000064250000}"/>
    <cellStyle name="Normal 2 2 10 6 4 3" xfId="9696" xr:uid="{00000000-0005-0000-0000-000065250000}"/>
    <cellStyle name="Normal 2 2 10 6 4 4" xfId="9697" xr:uid="{00000000-0005-0000-0000-000066250000}"/>
    <cellStyle name="Normal 2 2 10 6 4 5" xfId="9698" xr:uid="{00000000-0005-0000-0000-000067250000}"/>
    <cellStyle name="Normal 2 2 10 6 4 6" xfId="9699" xr:uid="{00000000-0005-0000-0000-000068250000}"/>
    <cellStyle name="Normal 2 2 10 6 4 7" xfId="9700" xr:uid="{00000000-0005-0000-0000-000069250000}"/>
    <cellStyle name="Normal 2 2 10 6 4 8" xfId="9701" xr:uid="{00000000-0005-0000-0000-00006A250000}"/>
    <cellStyle name="Normal 2 2 10 6 4 9" xfId="9702" xr:uid="{00000000-0005-0000-0000-00006B250000}"/>
    <cellStyle name="Normal 2 2 10 6 5" xfId="9703" xr:uid="{00000000-0005-0000-0000-00006C250000}"/>
    <cellStyle name="Normal 2 2 10 6 5 10" xfId="9704" xr:uid="{00000000-0005-0000-0000-00006D250000}"/>
    <cellStyle name="Normal 2 2 10 6 5 2" xfId="9705" xr:uid="{00000000-0005-0000-0000-00006E250000}"/>
    <cellStyle name="Normal 2 2 10 6 5 3" xfId="9706" xr:uid="{00000000-0005-0000-0000-00006F250000}"/>
    <cellStyle name="Normal 2 2 10 6 5 4" xfId="9707" xr:uid="{00000000-0005-0000-0000-000070250000}"/>
    <cellStyle name="Normal 2 2 10 6 5 5" xfId="9708" xr:uid="{00000000-0005-0000-0000-000071250000}"/>
    <cellStyle name="Normal 2 2 10 6 5 6" xfId="9709" xr:uid="{00000000-0005-0000-0000-000072250000}"/>
    <cellStyle name="Normal 2 2 10 6 5 7" xfId="9710" xr:uid="{00000000-0005-0000-0000-000073250000}"/>
    <cellStyle name="Normal 2 2 10 6 5 8" xfId="9711" xr:uid="{00000000-0005-0000-0000-000074250000}"/>
    <cellStyle name="Normal 2 2 10 6 5 9" xfId="9712" xr:uid="{00000000-0005-0000-0000-000075250000}"/>
    <cellStyle name="Normal 2 2 10 6 6" xfId="9713" xr:uid="{00000000-0005-0000-0000-000076250000}"/>
    <cellStyle name="Normal 2 2 10 6 7" xfId="9714" xr:uid="{00000000-0005-0000-0000-000077250000}"/>
    <cellStyle name="Normal 2 2 10 6 8" xfId="9715" xr:uid="{00000000-0005-0000-0000-000078250000}"/>
    <cellStyle name="Normal 2 2 10 6 9" xfId="9716" xr:uid="{00000000-0005-0000-0000-000079250000}"/>
    <cellStyle name="Normal 2 2 10 7" xfId="9717" xr:uid="{00000000-0005-0000-0000-00007A250000}"/>
    <cellStyle name="Normal 2 2 10 7 10" xfId="9718" xr:uid="{00000000-0005-0000-0000-00007B250000}"/>
    <cellStyle name="Normal 2 2 10 7 11" xfId="9719" xr:uid="{00000000-0005-0000-0000-00007C250000}"/>
    <cellStyle name="Normal 2 2 10 7 12" xfId="9720" xr:uid="{00000000-0005-0000-0000-00007D250000}"/>
    <cellStyle name="Normal 2 2 10 7 13" xfId="9721" xr:uid="{00000000-0005-0000-0000-00007E250000}"/>
    <cellStyle name="Normal 2 2 10 7 14" xfId="9722" xr:uid="{00000000-0005-0000-0000-00007F250000}"/>
    <cellStyle name="Normal 2 2 10 7 2" xfId="9723" xr:uid="{00000000-0005-0000-0000-000080250000}"/>
    <cellStyle name="Normal 2 2 10 7 2 10" xfId="9724" xr:uid="{00000000-0005-0000-0000-000081250000}"/>
    <cellStyle name="Normal 2 2 10 7 2 2" xfId="9725" xr:uid="{00000000-0005-0000-0000-000082250000}"/>
    <cellStyle name="Normal 2 2 10 7 2 3" xfId="9726" xr:uid="{00000000-0005-0000-0000-000083250000}"/>
    <cellStyle name="Normal 2 2 10 7 2 4" xfId="9727" xr:uid="{00000000-0005-0000-0000-000084250000}"/>
    <cellStyle name="Normal 2 2 10 7 2 5" xfId="9728" xr:uid="{00000000-0005-0000-0000-000085250000}"/>
    <cellStyle name="Normal 2 2 10 7 2 6" xfId="9729" xr:uid="{00000000-0005-0000-0000-000086250000}"/>
    <cellStyle name="Normal 2 2 10 7 2 7" xfId="9730" xr:uid="{00000000-0005-0000-0000-000087250000}"/>
    <cellStyle name="Normal 2 2 10 7 2 8" xfId="9731" xr:uid="{00000000-0005-0000-0000-000088250000}"/>
    <cellStyle name="Normal 2 2 10 7 2 9" xfId="9732" xr:uid="{00000000-0005-0000-0000-000089250000}"/>
    <cellStyle name="Normal 2 2 10 7 3" xfId="9733" xr:uid="{00000000-0005-0000-0000-00008A250000}"/>
    <cellStyle name="Normal 2 2 10 7 3 10" xfId="9734" xr:uid="{00000000-0005-0000-0000-00008B250000}"/>
    <cellStyle name="Normal 2 2 10 7 3 2" xfId="9735" xr:uid="{00000000-0005-0000-0000-00008C250000}"/>
    <cellStyle name="Normal 2 2 10 7 3 3" xfId="9736" xr:uid="{00000000-0005-0000-0000-00008D250000}"/>
    <cellStyle name="Normal 2 2 10 7 3 4" xfId="9737" xr:uid="{00000000-0005-0000-0000-00008E250000}"/>
    <cellStyle name="Normal 2 2 10 7 3 5" xfId="9738" xr:uid="{00000000-0005-0000-0000-00008F250000}"/>
    <cellStyle name="Normal 2 2 10 7 3 6" xfId="9739" xr:uid="{00000000-0005-0000-0000-000090250000}"/>
    <cellStyle name="Normal 2 2 10 7 3 7" xfId="9740" xr:uid="{00000000-0005-0000-0000-000091250000}"/>
    <cellStyle name="Normal 2 2 10 7 3 8" xfId="9741" xr:uid="{00000000-0005-0000-0000-000092250000}"/>
    <cellStyle name="Normal 2 2 10 7 3 9" xfId="9742" xr:uid="{00000000-0005-0000-0000-000093250000}"/>
    <cellStyle name="Normal 2 2 10 7 4" xfId="9743" xr:uid="{00000000-0005-0000-0000-000094250000}"/>
    <cellStyle name="Normal 2 2 10 7 4 10" xfId="9744" xr:uid="{00000000-0005-0000-0000-000095250000}"/>
    <cellStyle name="Normal 2 2 10 7 4 2" xfId="9745" xr:uid="{00000000-0005-0000-0000-000096250000}"/>
    <cellStyle name="Normal 2 2 10 7 4 3" xfId="9746" xr:uid="{00000000-0005-0000-0000-000097250000}"/>
    <cellStyle name="Normal 2 2 10 7 4 4" xfId="9747" xr:uid="{00000000-0005-0000-0000-000098250000}"/>
    <cellStyle name="Normal 2 2 10 7 4 5" xfId="9748" xr:uid="{00000000-0005-0000-0000-000099250000}"/>
    <cellStyle name="Normal 2 2 10 7 4 6" xfId="9749" xr:uid="{00000000-0005-0000-0000-00009A250000}"/>
    <cellStyle name="Normal 2 2 10 7 4 7" xfId="9750" xr:uid="{00000000-0005-0000-0000-00009B250000}"/>
    <cellStyle name="Normal 2 2 10 7 4 8" xfId="9751" xr:uid="{00000000-0005-0000-0000-00009C250000}"/>
    <cellStyle name="Normal 2 2 10 7 4 9" xfId="9752" xr:uid="{00000000-0005-0000-0000-00009D250000}"/>
    <cellStyle name="Normal 2 2 10 7 5" xfId="9753" xr:uid="{00000000-0005-0000-0000-00009E250000}"/>
    <cellStyle name="Normal 2 2 10 7 5 10" xfId="9754" xr:uid="{00000000-0005-0000-0000-00009F250000}"/>
    <cellStyle name="Normal 2 2 10 7 5 2" xfId="9755" xr:uid="{00000000-0005-0000-0000-0000A0250000}"/>
    <cellStyle name="Normal 2 2 10 7 5 3" xfId="9756" xr:uid="{00000000-0005-0000-0000-0000A1250000}"/>
    <cellStyle name="Normal 2 2 10 7 5 4" xfId="9757" xr:uid="{00000000-0005-0000-0000-0000A2250000}"/>
    <cellStyle name="Normal 2 2 10 7 5 5" xfId="9758" xr:uid="{00000000-0005-0000-0000-0000A3250000}"/>
    <cellStyle name="Normal 2 2 10 7 5 6" xfId="9759" xr:uid="{00000000-0005-0000-0000-0000A4250000}"/>
    <cellStyle name="Normal 2 2 10 7 5 7" xfId="9760" xr:uid="{00000000-0005-0000-0000-0000A5250000}"/>
    <cellStyle name="Normal 2 2 10 7 5 8" xfId="9761" xr:uid="{00000000-0005-0000-0000-0000A6250000}"/>
    <cellStyle name="Normal 2 2 10 7 5 9" xfId="9762" xr:uid="{00000000-0005-0000-0000-0000A7250000}"/>
    <cellStyle name="Normal 2 2 10 7 6" xfId="9763" xr:uid="{00000000-0005-0000-0000-0000A8250000}"/>
    <cellStyle name="Normal 2 2 10 7 7" xfId="9764" xr:uid="{00000000-0005-0000-0000-0000A9250000}"/>
    <cellStyle name="Normal 2 2 10 7 8" xfId="9765" xr:uid="{00000000-0005-0000-0000-0000AA250000}"/>
    <cellStyle name="Normal 2 2 10 7 9" xfId="9766" xr:uid="{00000000-0005-0000-0000-0000AB250000}"/>
    <cellStyle name="Normal 2 2 10 8" xfId="9767" xr:uid="{00000000-0005-0000-0000-0000AC250000}"/>
    <cellStyle name="Normal 2 2 10 8 10" xfId="9768" xr:uid="{00000000-0005-0000-0000-0000AD250000}"/>
    <cellStyle name="Normal 2 2 10 8 11" xfId="9769" xr:uid="{00000000-0005-0000-0000-0000AE250000}"/>
    <cellStyle name="Normal 2 2 10 8 12" xfId="9770" xr:uid="{00000000-0005-0000-0000-0000AF250000}"/>
    <cellStyle name="Normal 2 2 10 8 13" xfId="9771" xr:uid="{00000000-0005-0000-0000-0000B0250000}"/>
    <cellStyle name="Normal 2 2 10 8 14" xfId="9772" xr:uid="{00000000-0005-0000-0000-0000B1250000}"/>
    <cellStyle name="Normal 2 2 10 8 2" xfId="9773" xr:uid="{00000000-0005-0000-0000-0000B2250000}"/>
    <cellStyle name="Normal 2 2 10 8 2 10" xfId="9774" xr:uid="{00000000-0005-0000-0000-0000B3250000}"/>
    <cellStyle name="Normal 2 2 10 8 2 2" xfId="9775" xr:uid="{00000000-0005-0000-0000-0000B4250000}"/>
    <cellStyle name="Normal 2 2 10 8 2 3" xfId="9776" xr:uid="{00000000-0005-0000-0000-0000B5250000}"/>
    <cellStyle name="Normal 2 2 10 8 2 4" xfId="9777" xr:uid="{00000000-0005-0000-0000-0000B6250000}"/>
    <cellStyle name="Normal 2 2 10 8 2 5" xfId="9778" xr:uid="{00000000-0005-0000-0000-0000B7250000}"/>
    <cellStyle name="Normal 2 2 10 8 2 6" xfId="9779" xr:uid="{00000000-0005-0000-0000-0000B8250000}"/>
    <cellStyle name="Normal 2 2 10 8 2 7" xfId="9780" xr:uid="{00000000-0005-0000-0000-0000B9250000}"/>
    <cellStyle name="Normal 2 2 10 8 2 8" xfId="9781" xr:uid="{00000000-0005-0000-0000-0000BA250000}"/>
    <cellStyle name="Normal 2 2 10 8 2 9" xfId="9782" xr:uid="{00000000-0005-0000-0000-0000BB250000}"/>
    <cellStyle name="Normal 2 2 10 8 3" xfId="9783" xr:uid="{00000000-0005-0000-0000-0000BC250000}"/>
    <cellStyle name="Normal 2 2 10 8 3 10" xfId="9784" xr:uid="{00000000-0005-0000-0000-0000BD250000}"/>
    <cellStyle name="Normal 2 2 10 8 3 2" xfId="9785" xr:uid="{00000000-0005-0000-0000-0000BE250000}"/>
    <cellStyle name="Normal 2 2 10 8 3 3" xfId="9786" xr:uid="{00000000-0005-0000-0000-0000BF250000}"/>
    <cellStyle name="Normal 2 2 10 8 3 4" xfId="9787" xr:uid="{00000000-0005-0000-0000-0000C0250000}"/>
    <cellStyle name="Normal 2 2 10 8 3 5" xfId="9788" xr:uid="{00000000-0005-0000-0000-0000C1250000}"/>
    <cellStyle name="Normal 2 2 10 8 3 6" xfId="9789" xr:uid="{00000000-0005-0000-0000-0000C2250000}"/>
    <cellStyle name="Normal 2 2 10 8 3 7" xfId="9790" xr:uid="{00000000-0005-0000-0000-0000C3250000}"/>
    <cellStyle name="Normal 2 2 10 8 3 8" xfId="9791" xr:uid="{00000000-0005-0000-0000-0000C4250000}"/>
    <cellStyle name="Normal 2 2 10 8 3 9" xfId="9792" xr:uid="{00000000-0005-0000-0000-0000C5250000}"/>
    <cellStyle name="Normal 2 2 10 8 4" xfId="9793" xr:uid="{00000000-0005-0000-0000-0000C6250000}"/>
    <cellStyle name="Normal 2 2 10 8 4 10" xfId="9794" xr:uid="{00000000-0005-0000-0000-0000C7250000}"/>
    <cellStyle name="Normal 2 2 10 8 4 2" xfId="9795" xr:uid="{00000000-0005-0000-0000-0000C8250000}"/>
    <cellStyle name="Normal 2 2 10 8 4 3" xfId="9796" xr:uid="{00000000-0005-0000-0000-0000C9250000}"/>
    <cellStyle name="Normal 2 2 10 8 4 4" xfId="9797" xr:uid="{00000000-0005-0000-0000-0000CA250000}"/>
    <cellStyle name="Normal 2 2 10 8 4 5" xfId="9798" xr:uid="{00000000-0005-0000-0000-0000CB250000}"/>
    <cellStyle name="Normal 2 2 10 8 4 6" xfId="9799" xr:uid="{00000000-0005-0000-0000-0000CC250000}"/>
    <cellStyle name="Normal 2 2 10 8 4 7" xfId="9800" xr:uid="{00000000-0005-0000-0000-0000CD250000}"/>
    <cellStyle name="Normal 2 2 10 8 4 8" xfId="9801" xr:uid="{00000000-0005-0000-0000-0000CE250000}"/>
    <cellStyle name="Normal 2 2 10 8 4 9" xfId="9802" xr:uid="{00000000-0005-0000-0000-0000CF250000}"/>
    <cellStyle name="Normal 2 2 10 8 5" xfId="9803" xr:uid="{00000000-0005-0000-0000-0000D0250000}"/>
    <cellStyle name="Normal 2 2 10 8 5 10" xfId="9804" xr:uid="{00000000-0005-0000-0000-0000D1250000}"/>
    <cellStyle name="Normal 2 2 10 8 5 2" xfId="9805" xr:uid="{00000000-0005-0000-0000-0000D2250000}"/>
    <cellStyle name="Normal 2 2 10 8 5 3" xfId="9806" xr:uid="{00000000-0005-0000-0000-0000D3250000}"/>
    <cellStyle name="Normal 2 2 10 8 5 4" xfId="9807" xr:uid="{00000000-0005-0000-0000-0000D4250000}"/>
    <cellStyle name="Normal 2 2 10 8 5 5" xfId="9808" xr:uid="{00000000-0005-0000-0000-0000D5250000}"/>
    <cellStyle name="Normal 2 2 10 8 5 6" xfId="9809" xr:uid="{00000000-0005-0000-0000-0000D6250000}"/>
    <cellStyle name="Normal 2 2 10 8 5 7" xfId="9810" xr:uid="{00000000-0005-0000-0000-0000D7250000}"/>
    <cellStyle name="Normal 2 2 10 8 5 8" xfId="9811" xr:uid="{00000000-0005-0000-0000-0000D8250000}"/>
    <cellStyle name="Normal 2 2 10 8 5 9" xfId="9812" xr:uid="{00000000-0005-0000-0000-0000D9250000}"/>
    <cellStyle name="Normal 2 2 10 8 6" xfId="9813" xr:uid="{00000000-0005-0000-0000-0000DA250000}"/>
    <cellStyle name="Normal 2 2 10 8 7" xfId="9814" xr:uid="{00000000-0005-0000-0000-0000DB250000}"/>
    <cellStyle name="Normal 2 2 10 8 8" xfId="9815" xr:uid="{00000000-0005-0000-0000-0000DC250000}"/>
    <cellStyle name="Normal 2 2 10 8 9" xfId="9816" xr:uid="{00000000-0005-0000-0000-0000DD250000}"/>
    <cellStyle name="Normal 2 2 10 9" xfId="9817" xr:uid="{00000000-0005-0000-0000-0000DE250000}"/>
    <cellStyle name="Normal 2 2 10 9 10" xfId="9818" xr:uid="{00000000-0005-0000-0000-0000DF250000}"/>
    <cellStyle name="Normal 2 2 10 9 11" xfId="9819" xr:uid="{00000000-0005-0000-0000-0000E0250000}"/>
    <cellStyle name="Normal 2 2 10 9 12" xfId="9820" xr:uid="{00000000-0005-0000-0000-0000E1250000}"/>
    <cellStyle name="Normal 2 2 10 9 13" xfId="9821" xr:uid="{00000000-0005-0000-0000-0000E2250000}"/>
    <cellStyle name="Normal 2 2 10 9 14" xfId="9822" xr:uid="{00000000-0005-0000-0000-0000E3250000}"/>
    <cellStyle name="Normal 2 2 10 9 2" xfId="9823" xr:uid="{00000000-0005-0000-0000-0000E4250000}"/>
    <cellStyle name="Normal 2 2 10 9 2 10" xfId="9824" xr:uid="{00000000-0005-0000-0000-0000E5250000}"/>
    <cellStyle name="Normal 2 2 10 9 2 2" xfId="9825" xr:uid="{00000000-0005-0000-0000-0000E6250000}"/>
    <cellStyle name="Normal 2 2 10 9 2 3" xfId="9826" xr:uid="{00000000-0005-0000-0000-0000E7250000}"/>
    <cellStyle name="Normal 2 2 10 9 2 4" xfId="9827" xr:uid="{00000000-0005-0000-0000-0000E8250000}"/>
    <cellStyle name="Normal 2 2 10 9 2 5" xfId="9828" xr:uid="{00000000-0005-0000-0000-0000E9250000}"/>
    <cellStyle name="Normal 2 2 10 9 2 6" xfId="9829" xr:uid="{00000000-0005-0000-0000-0000EA250000}"/>
    <cellStyle name="Normal 2 2 10 9 2 7" xfId="9830" xr:uid="{00000000-0005-0000-0000-0000EB250000}"/>
    <cellStyle name="Normal 2 2 10 9 2 8" xfId="9831" xr:uid="{00000000-0005-0000-0000-0000EC250000}"/>
    <cellStyle name="Normal 2 2 10 9 2 9" xfId="9832" xr:uid="{00000000-0005-0000-0000-0000ED250000}"/>
    <cellStyle name="Normal 2 2 10 9 3" xfId="9833" xr:uid="{00000000-0005-0000-0000-0000EE250000}"/>
    <cellStyle name="Normal 2 2 10 9 3 10" xfId="9834" xr:uid="{00000000-0005-0000-0000-0000EF250000}"/>
    <cellStyle name="Normal 2 2 10 9 3 2" xfId="9835" xr:uid="{00000000-0005-0000-0000-0000F0250000}"/>
    <cellStyle name="Normal 2 2 10 9 3 3" xfId="9836" xr:uid="{00000000-0005-0000-0000-0000F1250000}"/>
    <cellStyle name="Normal 2 2 10 9 3 4" xfId="9837" xr:uid="{00000000-0005-0000-0000-0000F2250000}"/>
    <cellStyle name="Normal 2 2 10 9 3 5" xfId="9838" xr:uid="{00000000-0005-0000-0000-0000F3250000}"/>
    <cellStyle name="Normal 2 2 10 9 3 6" xfId="9839" xr:uid="{00000000-0005-0000-0000-0000F4250000}"/>
    <cellStyle name="Normal 2 2 10 9 3 7" xfId="9840" xr:uid="{00000000-0005-0000-0000-0000F5250000}"/>
    <cellStyle name="Normal 2 2 10 9 3 8" xfId="9841" xr:uid="{00000000-0005-0000-0000-0000F6250000}"/>
    <cellStyle name="Normal 2 2 10 9 3 9" xfId="9842" xr:uid="{00000000-0005-0000-0000-0000F7250000}"/>
    <cellStyle name="Normal 2 2 10 9 4" xfId="9843" xr:uid="{00000000-0005-0000-0000-0000F8250000}"/>
    <cellStyle name="Normal 2 2 10 9 4 10" xfId="9844" xr:uid="{00000000-0005-0000-0000-0000F9250000}"/>
    <cellStyle name="Normal 2 2 10 9 4 2" xfId="9845" xr:uid="{00000000-0005-0000-0000-0000FA250000}"/>
    <cellStyle name="Normal 2 2 10 9 4 3" xfId="9846" xr:uid="{00000000-0005-0000-0000-0000FB250000}"/>
    <cellStyle name="Normal 2 2 10 9 4 4" xfId="9847" xr:uid="{00000000-0005-0000-0000-0000FC250000}"/>
    <cellStyle name="Normal 2 2 10 9 4 5" xfId="9848" xr:uid="{00000000-0005-0000-0000-0000FD250000}"/>
    <cellStyle name="Normal 2 2 10 9 4 6" xfId="9849" xr:uid="{00000000-0005-0000-0000-0000FE250000}"/>
    <cellStyle name="Normal 2 2 10 9 4 7" xfId="9850" xr:uid="{00000000-0005-0000-0000-0000FF250000}"/>
    <cellStyle name="Normal 2 2 10 9 4 8" xfId="9851" xr:uid="{00000000-0005-0000-0000-000000260000}"/>
    <cellStyle name="Normal 2 2 10 9 4 9" xfId="9852" xr:uid="{00000000-0005-0000-0000-000001260000}"/>
    <cellStyle name="Normal 2 2 10 9 5" xfId="9853" xr:uid="{00000000-0005-0000-0000-000002260000}"/>
    <cellStyle name="Normal 2 2 10 9 5 10" xfId="9854" xr:uid="{00000000-0005-0000-0000-000003260000}"/>
    <cellStyle name="Normal 2 2 10 9 5 2" xfId="9855" xr:uid="{00000000-0005-0000-0000-000004260000}"/>
    <cellStyle name="Normal 2 2 10 9 5 3" xfId="9856" xr:uid="{00000000-0005-0000-0000-000005260000}"/>
    <cellStyle name="Normal 2 2 10 9 5 4" xfId="9857" xr:uid="{00000000-0005-0000-0000-000006260000}"/>
    <cellStyle name="Normal 2 2 10 9 5 5" xfId="9858" xr:uid="{00000000-0005-0000-0000-000007260000}"/>
    <cellStyle name="Normal 2 2 10 9 5 6" xfId="9859" xr:uid="{00000000-0005-0000-0000-000008260000}"/>
    <cellStyle name="Normal 2 2 10 9 5 7" xfId="9860" xr:uid="{00000000-0005-0000-0000-000009260000}"/>
    <cellStyle name="Normal 2 2 10 9 5 8" xfId="9861" xr:uid="{00000000-0005-0000-0000-00000A260000}"/>
    <cellStyle name="Normal 2 2 10 9 5 9" xfId="9862" xr:uid="{00000000-0005-0000-0000-00000B260000}"/>
    <cellStyle name="Normal 2 2 10 9 6" xfId="9863" xr:uid="{00000000-0005-0000-0000-00000C260000}"/>
    <cellStyle name="Normal 2 2 10 9 7" xfId="9864" xr:uid="{00000000-0005-0000-0000-00000D260000}"/>
    <cellStyle name="Normal 2 2 10 9 8" xfId="9865" xr:uid="{00000000-0005-0000-0000-00000E260000}"/>
    <cellStyle name="Normal 2 2 10 9 9" xfId="9866" xr:uid="{00000000-0005-0000-0000-00000F260000}"/>
    <cellStyle name="Normal 2 2 11" xfId="9867" xr:uid="{00000000-0005-0000-0000-000010260000}"/>
    <cellStyle name="Normal 2 2 12" xfId="9868" xr:uid="{00000000-0005-0000-0000-000011260000}"/>
    <cellStyle name="Normal 2 2 13" xfId="9869" xr:uid="{00000000-0005-0000-0000-000012260000}"/>
    <cellStyle name="Normal 2 2 14" xfId="9870" xr:uid="{00000000-0005-0000-0000-000013260000}"/>
    <cellStyle name="Normal 2 2 15" xfId="9871" xr:uid="{00000000-0005-0000-0000-000014260000}"/>
    <cellStyle name="Normal 2 2 16" xfId="9872" xr:uid="{00000000-0005-0000-0000-000015260000}"/>
    <cellStyle name="Normal 2 2 17" xfId="9873" xr:uid="{00000000-0005-0000-0000-000016260000}"/>
    <cellStyle name="Normal 2 2 18" xfId="9874" xr:uid="{00000000-0005-0000-0000-000017260000}"/>
    <cellStyle name="Normal 2 2 19" xfId="9875" xr:uid="{00000000-0005-0000-0000-000018260000}"/>
    <cellStyle name="Normal 2 2 2" xfId="416" xr:uid="{00000000-0005-0000-0000-000019260000}"/>
    <cellStyle name="Normal 2 2 2 10" xfId="9876" xr:uid="{00000000-0005-0000-0000-00001A260000}"/>
    <cellStyle name="Normal 2 2 2 10 10" xfId="9877" xr:uid="{00000000-0005-0000-0000-00001B260000}"/>
    <cellStyle name="Normal 2 2 2 10 11" xfId="9878" xr:uid="{00000000-0005-0000-0000-00001C260000}"/>
    <cellStyle name="Normal 2 2 2 10 12" xfId="9879" xr:uid="{00000000-0005-0000-0000-00001D260000}"/>
    <cellStyle name="Normal 2 2 2 10 13" xfId="9880" xr:uid="{00000000-0005-0000-0000-00001E260000}"/>
    <cellStyle name="Normal 2 2 2 10 14" xfId="9881" xr:uid="{00000000-0005-0000-0000-00001F260000}"/>
    <cellStyle name="Normal 2 2 2 10 2" xfId="9882" xr:uid="{00000000-0005-0000-0000-000020260000}"/>
    <cellStyle name="Normal 2 2 2 10 2 10" xfId="9883" xr:uid="{00000000-0005-0000-0000-000021260000}"/>
    <cellStyle name="Normal 2 2 2 10 2 2" xfId="9884" xr:uid="{00000000-0005-0000-0000-000022260000}"/>
    <cellStyle name="Normal 2 2 2 10 2 3" xfId="9885" xr:uid="{00000000-0005-0000-0000-000023260000}"/>
    <cellStyle name="Normal 2 2 2 10 2 4" xfId="9886" xr:uid="{00000000-0005-0000-0000-000024260000}"/>
    <cellStyle name="Normal 2 2 2 10 2 5" xfId="9887" xr:uid="{00000000-0005-0000-0000-000025260000}"/>
    <cellStyle name="Normal 2 2 2 10 2 6" xfId="9888" xr:uid="{00000000-0005-0000-0000-000026260000}"/>
    <cellStyle name="Normal 2 2 2 10 2 7" xfId="9889" xr:uid="{00000000-0005-0000-0000-000027260000}"/>
    <cellStyle name="Normal 2 2 2 10 2 8" xfId="9890" xr:uid="{00000000-0005-0000-0000-000028260000}"/>
    <cellStyle name="Normal 2 2 2 10 2 9" xfId="9891" xr:uid="{00000000-0005-0000-0000-000029260000}"/>
    <cellStyle name="Normal 2 2 2 10 3" xfId="9892" xr:uid="{00000000-0005-0000-0000-00002A260000}"/>
    <cellStyle name="Normal 2 2 2 10 3 10" xfId="9893" xr:uid="{00000000-0005-0000-0000-00002B260000}"/>
    <cellStyle name="Normal 2 2 2 10 3 2" xfId="9894" xr:uid="{00000000-0005-0000-0000-00002C260000}"/>
    <cellStyle name="Normal 2 2 2 10 3 3" xfId="9895" xr:uid="{00000000-0005-0000-0000-00002D260000}"/>
    <cellStyle name="Normal 2 2 2 10 3 4" xfId="9896" xr:uid="{00000000-0005-0000-0000-00002E260000}"/>
    <cellStyle name="Normal 2 2 2 10 3 5" xfId="9897" xr:uid="{00000000-0005-0000-0000-00002F260000}"/>
    <cellStyle name="Normal 2 2 2 10 3 6" xfId="9898" xr:uid="{00000000-0005-0000-0000-000030260000}"/>
    <cellStyle name="Normal 2 2 2 10 3 7" xfId="9899" xr:uid="{00000000-0005-0000-0000-000031260000}"/>
    <cellStyle name="Normal 2 2 2 10 3 8" xfId="9900" xr:uid="{00000000-0005-0000-0000-000032260000}"/>
    <cellStyle name="Normal 2 2 2 10 3 9" xfId="9901" xr:uid="{00000000-0005-0000-0000-000033260000}"/>
    <cellStyle name="Normal 2 2 2 10 4" xfId="9902" xr:uid="{00000000-0005-0000-0000-000034260000}"/>
    <cellStyle name="Normal 2 2 2 10 4 10" xfId="9903" xr:uid="{00000000-0005-0000-0000-000035260000}"/>
    <cellStyle name="Normal 2 2 2 10 4 2" xfId="9904" xr:uid="{00000000-0005-0000-0000-000036260000}"/>
    <cellStyle name="Normal 2 2 2 10 4 3" xfId="9905" xr:uid="{00000000-0005-0000-0000-000037260000}"/>
    <cellStyle name="Normal 2 2 2 10 4 4" xfId="9906" xr:uid="{00000000-0005-0000-0000-000038260000}"/>
    <cellStyle name="Normal 2 2 2 10 4 5" xfId="9907" xr:uid="{00000000-0005-0000-0000-000039260000}"/>
    <cellStyle name="Normal 2 2 2 10 4 6" xfId="9908" xr:uid="{00000000-0005-0000-0000-00003A260000}"/>
    <cellStyle name="Normal 2 2 2 10 4 7" xfId="9909" xr:uid="{00000000-0005-0000-0000-00003B260000}"/>
    <cellStyle name="Normal 2 2 2 10 4 8" xfId="9910" xr:uid="{00000000-0005-0000-0000-00003C260000}"/>
    <cellStyle name="Normal 2 2 2 10 4 9" xfId="9911" xr:uid="{00000000-0005-0000-0000-00003D260000}"/>
    <cellStyle name="Normal 2 2 2 10 5" xfId="9912" xr:uid="{00000000-0005-0000-0000-00003E260000}"/>
    <cellStyle name="Normal 2 2 2 10 5 10" xfId="9913" xr:uid="{00000000-0005-0000-0000-00003F260000}"/>
    <cellStyle name="Normal 2 2 2 10 5 2" xfId="9914" xr:uid="{00000000-0005-0000-0000-000040260000}"/>
    <cellStyle name="Normal 2 2 2 10 5 3" xfId="9915" xr:uid="{00000000-0005-0000-0000-000041260000}"/>
    <cellStyle name="Normal 2 2 2 10 5 4" xfId="9916" xr:uid="{00000000-0005-0000-0000-000042260000}"/>
    <cellStyle name="Normal 2 2 2 10 5 5" xfId="9917" xr:uid="{00000000-0005-0000-0000-000043260000}"/>
    <cellStyle name="Normal 2 2 2 10 5 6" xfId="9918" xr:uid="{00000000-0005-0000-0000-000044260000}"/>
    <cellStyle name="Normal 2 2 2 10 5 7" xfId="9919" xr:uid="{00000000-0005-0000-0000-000045260000}"/>
    <cellStyle name="Normal 2 2 2 10 5 8" xfId="9920" xr:uid="{00000000-0005-0000-0000-000046260000}"/>
    <cellStyle name="Normal 2 2 2 10 5 9" xfId="9921" xr:uid="{00000000-0005-0000-0000-000047260000}"/>
    <cellStyle name="Normal 2 2 2 10 6" xfId="9922" xr:uid="{00000000-0005-0000-0000-000048260000}"/>
    <cellStyle name="Normal 2 2 2 10 7" xfId="9923" xr:uid="{00000000-0005-0000-0000-000049260000}"/>
    <cellStyle name="Normal 2 2 2 10 8" xfId="9924" xr:uid="{00000000-0005-0000-0000-00004A260000}"/>
    <cellStyle name="Normal 2 2 2 10 9" xfId="9925" xr:uid="{00000000-0005-0000-0000-00004B260000}"/>
    <cellStyle name="Normal 2 2 2 11" xfId="9926" xr:uid="{00000000-0005-0000-0000-00004C260000}"/>
    <cellStyle name="Normal 2 2 2 11 10" xfId="9927" xr:uid="{00000000-0005-0000-0000-00004D260000}"/>
    <cellStyle name="Normal 2 2 2 11 11" xfId="9928" xr:uid="{00000000-0005-0000-0000-00004E260000}"/>
    <cellStyle name="Normal 2 2 2 11 12" xfId="9929" xr:uid="{00000000-0005-0000-0000-00004F260000}"/>
    <cellStyle name="Normal 2 2 2 11 13" xfId="9930" xr:uid="{00000000-0005-0000-0000-000050260000}"/>
    <cellStyle name="Normal 2 2 2 11 14" xfId="9931" xr:uid="{00000000-0005-0000-0000-000051260000}"/>
    <cellStyle name="Normal 2 2 2 11 2" xfId="9932" xr:uid="{00000000-0005-0000-0000-000052260000}"/>
    <cellStyle name="Normal 2 2 2 11 2 10" xfId="9933" xr:uid="{00000000-0005-0000-0000-000053260000}"/>
    <cellStyle name="Normal 2 2 2 11 2 2" xfId="9934" xr:uid="{00000000-0005-0000-0000-000054260000}"/>
    <cellStyle name="Normal 2 2 2 11 2 3" xfId="9935" xr:uid="{00000000-0005-0000-0000-000055260000}"/>
    <cellStyle name="Normal 2 2 2 11 2 4" xfId="9936" xr:uid="{00000000-0005-0000-0000-000056260000}"/>
    <cellStyle name="Normal 2 2 2 11 2 5" xfId="9937" xr:uid="{00000000-0005-0000-0000-000057260000}"/>
    <cellStyle name="Normal 2 2 2 11 2 6" xfId="9938" xr:uid="{00000000-0005-0000-0000-000058260000}"/>
    <cellStyle name="Normal 2 2 2 11 2 7" xfId="9939" xr:uid="{00000000-0005-0000-0000-000059260000}"/>
    <cellStyle name="Normal 2 2 2 11 2 8" xfId="9940" xr:uid="{00000000-0005-0000-0000-00005A260000}"/>
    <cellStyle name="Normal 2 2 2 11 2 9" xfId="9941" xr:uid="{00000000-0005-0000-0000-00005B260000}"/>
    <cellStyle name="Normal 2 2 2 11 3" xfId="9942" xr:uid="{00000000-0005-0000-0000-00005C260000}"/>
    <cellStyle name="Normal 2 2 2 11 3 10" xfId="9943" xr:uid="{00000000-0005-0000-0000-00005D260000}"/>
    <cellStyle name="Normal 2 2 2 11 3 2" xfId="9944" xr:uid="{00000000-0005-0000-0000-00005E260000}"/>
    <cellStyle name="Normal 2 2 2 11 3 3" xfId="9945" xr:uid="{00000000-0005-0000-0000-00005F260000}"/>
    <cellStyle name="Normal 2 2 2 11 3 4" xfId="9946" xr:uid="{00000000-0005-0000-0000-000060260000}"/>
    <cellStyle name="Normal 2 2 2 11 3 5" xfId="9947" xr:uid="{00000000-0005-0000-0000-000061260000}"/>
    <cellStyle name="Normal 2 2 2 11 3 6" xfId="9948" xr:uid="{00000000-0005-0000-0000-000062260000}"/>
    <cellStyle name="Normal 2 2 2 11 3 7" xfId="9949" xr:uid="{00000000-0005-0000-0000-000063260000}"/>
    <cellStyle name="Normal 2 2 2 11 3 8" xfId="9950" xr:uid="{00000000-0005-0000-0000-000064260000}"/>
    <cellStyle name="Normal 2 2 2 11 3 9" xfId="9951" xr:uid="{00000000-0005-0000-0000-000065260000}"/>
    <cellStyle name="Normal 2 2 2 11 4" xfId="9952" xr:uid="{00000000-0005-0000-0000-000066260000}"/>
    <cellStyle name="Normal 2 2 2 11 4 10" xfId="9953" xr:uid="{00000000-0005-0000-0000-000067260000}"/>
    <cellStyle name="Normal 2 2 2 11 4 2" xfId="9954" xr:uid="{00000000-0005-0000-0000-000068260000}"/>
    <cellStyle name="Normal 2 2 2 11 4 3" xfId="9955" xr:uid="{00000000-0005-0000-0000-000069260000}"/>
    <cellStyle name="Normal 2 2 2 11 4 4" xfId="9956" xr:uid="{00000000-0005-0000-0000-00006A260000}"/>
    <cellStyle name="Normal 2 2 2 11 4 5" xfId="9957" xr:uid="{00000000-0005-0000-0000-00006B260000}"/>
    <cellStyle name="Normal 2 2 2 11 4 6" xfId="9958" xr:uid="{00000000-0005-0000-0000-00006C260000}"/>
    <cellStyle name="Normal 2 2 2 11 4 7" xfId="9959" xr:uid="{00000000-0005-0000-0000-00006D260000}"/>
    <cellStyle name="Normal 2 2 2 11 4 8" xfId="9960" xr:uid="{00000000-0005-0000-0000-00006E260000}"/>
    <cellStyle name="Normal 2 2 2 11 4 9" xfId="9961" xr:uid="{00000000-0005-0000-0000-00006F260000}"/>
    <cellStyle name="Normal 2 2 2 11 5" xfId="9962" xr:uid="{00000000-0005-0000-0000-000070260000}"/>
    <cellStyle name="Normal 2 2 2 11 5 10" xfId="9963" xr:uid="{00000000-0005-0000-0000-000071260000}"/>
    <cellStyle name="Normal 2 2 2 11 5 2" xfId="9964" xr:uid="{00000000-0005-0000-0000-000072260000}"/>
    <cellStyle name="Normal 2 2 2 11 5 3" xfId="9965" xr:uid="{00000000-0005-0000-0000-000073260000}"/>
    <cellStyle name="Normal 2 2 2 11 5 4" xfId="9966" xr:uid="{00000000-0005-0000-0000-000074260000}"/>
    <cellStyle name="Normal 2 2 2 11 5 5" xfId="9967" xr:uid="{00000000-0005-0000-0000-000075260000}"/>
    <cellStyle name="Normal 2 2 2 11 5 6" xfId="9968" xr:uid="{00000000-0005-0000-0000-000076260000}"/>
    <cellStyle name="Normal 2 2 2 11 5 7" xfId="9969" xr:uid="{00000000-0005-0000-0000-000077260000}"/>
    <cellStyle name="Normal 2 2 2 11 5 8" xfId="9970" xr:uid="{00000000-0005-0000-0000-000078260000}"/>
    <cellStyle name="Normal 2 2 2 11 5 9" xfId="9971" xr:uid="{00000000-0005-0000-0000-000079260000}"/>
    <cellStyle name="Normal 2 2 2 11 6" xfId="9972" xr:uid="{00000000-0005-0000-0000-00007A260000}"/>
    <cellStyle name="Normal 2 2 2 11 7" xfId="9973" xr:uid="{00000000-0005-0000-0000-00007B260000}"/>
    <cellStyle name="Normal 2 2 2 11 8" xfId="9974" xr:uid="{00000000-0005-0000-0000-00007C260000}"/>
    <cellStyle name="Normal 2 2 2 11 9" xfId="9975" xr:uid="{00000000-0005-0000-0000-00007D260000}"/>
    <cellStyle name="Normal 2 2 2 12" xfId="9976" xr:uid="{00000000-0005-0000-0000-00007E260000}"/>
    <cellStyle name="Normal 2 2 2 12 10" xfId="9977" xr:uid="{00000000-0005-0000-0000-00007F260000}"/>
    <cellStyle name="Normal 2 2 2 12 11" xfId="9978" xr:uid="{00000000-0005-0000-0000-000080260000}"/>
    <cellStyle name="Normal 2 2 2 12 12" xfId="9979" xr:uid="{00000000-0005-0000-0000-000081260000}"/>
    <cellStyle name="Normal 2 2 2 12 13" xfId="9980" xr:uid="{00000000-0005-0000-0000-000082260000}"/>
    <cellStyle name="Normal 2 2 2 12 14" xfId="9981" xr:uid="{00000000-0005-0000-0000-000083260000}"/>
    <cellStyle name="Normal 2 2 2 12 2" xfId="9982" xr:uid="{00000000-0005-0000-0000-000084260000}"/>
    <cellStyle name="Normal 2 2 2 12 2 10" xfId="9983" xr:uid="{00000000-0005-0000-0000-000085260000}"/>
    <cellStyle name="Normal 2 2 2 12 2 2" xfId="9984" xr:uid="{00000000-0005-0000-0000-000086260000}"/>
    <cellStyle name="Normal 2 2 2 12 2 3" xfId="9985" xr:uid="{00000000-0005-0000-0000-000087260000}"/>
    <cellStyle name="Normal 2 2 2 12 2 4" xfId="9986" xr:uid="{00000000-0005-0000-0000-000088260000}"/>
    <cellStyle name="Normal 2 2 2 12 2 5" xfId="9987" xr:uid="{00000000-0005-0000-0000-000089260000}"/>
    <cellStyle name="Normal 2 2 2 12 2 6" xfId="9988" xr:uid="{00000000-0005-0000-0000-00008A260000}"/>
    <cellStyle name="Normal 2 2 2 12 2 7" xfId="9989" xr:uid="{00000000-0005-0000-0000-00008B260000}"/>
    <cellStyle name="Normal 2 2 2 12 2 8" xfId="9990" xr:uid="{00000000-0005-0000-0000-00008C260000}"/>
    <cellStyle name="Normal 2 2 2 12 2 9" xfId="9991" xr:uid="{00000000-0005-0000-0000-00008D260000}"/>
    <cellStyle name="Normal 2 2 2 12 3" xfId="9992" xr:uid="{00000000-0005-0000-0000-00008E260000}"/>
    <cellStyle name="Normal 2 2 2 12 3 10" xfId="9993" xr:uid="{00000000-0005-0000-0000-00008F260000}"/>
    <cellStyle name="Normal 2 2 2 12 3 2" xfId="9994" xr:uid="{00000000-0005-0000-0000-000090260000}"/>
    <cellStyle name="Normal 2 2 2 12 3 3" xfId="9995" xr:uid="{00000000-0005-0000-0000-000091260000}"/>
    <cellStyle name="Normal 2 2 2 12 3 4" xfId="9996" xr:uid="{00000000-0005-0000-0000-000092260000}"/>
    <cellStyle name="Normal 2 2 2 12 3 5" xfId="9997" xr:uid="{00000000-0005-0000-0000-000093260000}"/>
    <cellStyle name="Normal 2 2 2 12 3 6" xfId="9998" xr:uid="{00000000-0005-0000-0000-000094260000}"/>
    <cellStyle name="Normal 2 2 2 12 3 7" xfId="9999" xr:uid="{00000000-0005-0000-0000-000095260000}"/>
    <cellStyle name="Normal 2 2 2 12 3 8" xfId="10000" xr:uid="{00000000-0005-0000-0000-000096260000}"/>
    <cellStyle name="Normal 2 2 2 12 3 9" xfId="10001" xr:uid="{00000000-0005-0000-0000-000097260000}"/>
    <cellStyle name="Normal 2 2 2 12 4" xfId="10002" xr:uid="{00000000-0005-0000-0000-000098260000}"/>
    <cellStyle name="Normal 2 2 2 12 4 10" xfId="10003" xr:uid="{00000000-0005-0000-0000-000099260000}"/>
    <cellStyle name="Normal 2 2 2 12 4 2" xfId="10004" xr:uid="{00000000-0005-0000-0000-00009A260000}"/>
    <cellStyle name="Normal 2 2 2 12 4 3" xfId="10005" xr:uid="{00000000-0005-0000-0000-00009B260000}"/>
    <cellStyle name="Normal 2 2 2 12 4 4" xfId="10006" xr:uid="{00000000-0005-0000-0000-00009C260000}"/>
    <cellStyle name="Normal 2 2 2 12 4 5" xfId="10007" xr:uid="{00000000-0005-0000-0000-00009D260000}"/>
    <cellStyle name="Normal 2 2 2 12 4 6" xfId="10008" xr:uid="{00000000-0005-0000-0000-00009E260000}"/>
    <cellStyle name="Normal 2 2 2 12 4 7" xfId="10009" xr:uid="{00000000-0005-0000-0000-00009F260000}"/>
    <cellStyle name="Normal 2 2 2 12 4 8" xfId="10010" xr:uid="{00000000-0005-0000-0000-0000A0260000}"/>
    <cellStyle name="Normal 2 2 2 12 4 9" xfId="10011" xr:uid="{00000000-0005-0000-0000-0000A1260000}"/>
    <cellStyle name="Normal 2 2 2 12 5" xfId="10012" xr:uid="{00000000-0005-0000-0000-0000A2260000}"/>
    <cellStyle name="Normal 2 2 2 12 5 10" xfId="10013" xr:uid="{00000000-0005-0000-0000-0000A3260000}"/>
    <cellStyle name="Normal 2 2 2 12 5 2" xfId="10014" xr:uid="{00000000-0005-0000-0000-0000A4260000}"/>
    <cellStyle name="Normal 2 2 2 12 5 3" xfId="10015" xr:uid="{00000000-0005-0000-0000-0000A5260000}"/>
    <cellStyle name="Normal 2 2 2 12 5 4" xfId="10016" xr:uid="{00000000-0005-0000-0000-0000A6260000}"/>
    <cellStyle name="Normal 2 2 2 12 5 5" xfId="10017" xr:uid="{00000000-0005-0000-0000-0000A7260000}"/>
    <cellStyle name="Normal 2 2 2 12 5 6" xfId="10018" xr:uid="{00000000-0005-0000-0000-0000A8260000}"/>
    <cellStyle name="Normal 2 2 2 12 5 7" xfId="10019" xr:uid="{00000000-0005-0000-0000-0000A9260000}"/>
    <cellStyle name="Normal 2 2 2 12 5 8" xfId="10020" xr:uid="{00000000-0005-0000-0000-0000AA260000}"/>
    <cellStyle name="Normal 2 2 2 12 5 9" xfId="10021" xr:uid="{00000000-0005-0000-0000-0000AB260000}"/>
    <cellStyle name="Normal 2 2 2 12 6" xfId="10022" xr:uid="{00000000-0005-0000-0000-0000AC260000}"/>
    <cellStyle name="Normal 2 2 2 12 7" xfId="10023" xr:uid="{00000000-0005-0000-0000-0000AD260000}"/>
    <cellStyle name="Normal 2 2 2 12 8" xfId="10024" xr:uid="{00000000-0005-0000-0000-0000AE260000}"/>
    <cellStyle name="Normal 2 2 2 12 9" xfId="10025" xr:uid="{00000000-0005-0000-0000-0000AF260000}"/>
    <cellStyle name="Normal 2 2 2 13" xfId="10026" xr:uid="{00000000-0005-0000-0000-0000B0260000}"/>
    <cellStyle name="Normal 2 2 2 13 10" xfId="10027" xr:uid="{00000000-0005-0000-0000-0000B1260000}"/>
    <cellStyle name="Normal 2 2 2 13 11" xfId="10028" xr:uid="{00000000-0005-0000-0000-0000B2260000}"/>
    <cellStyle name="Normal 2 2 2 13 12" xfId="10029" xr:uid="{00000000-0005-0000-0000-0000B3260000}"/>
    <cellStyle name="Normal 2 2 2 13 13" xfId="10030" xr:uid="{00000000-0005-0000-0000-0000B4260000}"/>
    <cellStyle name="Normal 2 2 2 13 14" xfId="10031" xr:uid="{00000000-0005-0000-0000-0000B5260000}"/>
    <cellStyle name="Normal 2 2 2 13 2" xfId="10032" xr:uid="{00000000-0005-0000-0000-0000B6260000}"/>
    <cellStyle name="Normal 2 2 2 13 2 10" xfId="10033" xr:uid="{00000000-0005-0000-0000-0000B7260000}"/>
    <cellStyle name="Normal 2 2 2 13 2 2" xfId="10034" xr:uid="{00000000-0005-0000-0000-0000B8260000}"/>
    <cellStyle name="Normal 2 2 2 13 2 3" xfId="10035" xr:uid="{00000000-0005-0000-0000-0000B9260000}"/>
    <cellStyle name="Normal 2 2 2 13 2 4" xfId="10036" xr:uid="{00000000-0005-0000-0000-0000BA260000}"/>
    <cellStyle name="Normal 2 2 2 13 2 5" xfId="10037" xr:uid="{00000000-0005-0000-0000-0000BB260000}"/>
    <cellStyle name="Normal 2 2 2 13 2 6" xfId="10038" xr:uid="{00000000-0005-0000-0000-0000BC260000}"/>
    <cellStyle name="Normal 2 2 2 13 2 7" xfId="10039" xr:uid="{00000000-0005-0000-0000-0000BD260000}"/>
    <cellStyle name="Normal 2 2 2 13 2 8" xfId="10040" xr:uid="{00000000-0005-0000-0000-0000BE260000}"/>
    <cellStyle name="Normal 2 2 2 13 2 9" xfId="10041" xr:uid="{00000000-0005-0000-0000-0000BF260000}"/>
    <cellStyle name="Normal 2 2 2 13 3" xfId="10042" xr:uid="{00000000-0005-0000-0000-0000C0260000}"/>
    <cellStyle name="Normal 2 2 2 13 3 10" xfId="10043" xr:uid="{00000000-0005-0000-0000-0000C1260000}"/>
    <cellStyle name="Normal 2 2 2 13 3 2" xfId="10044" xr:uid="{00000000-0005-0000-0000-0000C2260000}"/>
    <cellStyle name="Normal 2 2 2 13 3 3" xfId="10045" xr:uid="{00000000-0005-0000-0000-0000C3260000}"/>
    <cellStyle name="Normal 2 2 2 13 3 4" xfId="10046" xr:uid="{00000000-0005-0000-0000-0000C4260000}"/>
    <cellStyle name="Normal 2 2 2 13 3 5" xfId="10047" xr:uid="{00000000-0005-0000-0000-0000C5260000}"/>
    <cellStyle name="Normal 2 2 2 13 3 6" xfId="10048" xr:uid="{00000000-0005-0000-0000-0000C6260000}"/>
    <cellStyle name="Normal 2 2 2 13 3 7" xfId="10049" xr:uid="{00000000-0005-0000-0000-0000C7260000}"/>
    <cellStyle name="Normal 2 2 2 13 3 8" xfId="10050" xr:uid="{00000000-0005-0000-0000-0000C8260000}"/>
    <cellStyle name="Normal 2 2 2 13 3 9" xfId="10051" xr:uid="{00000000-0005-0000-0000-0000C9260000}"/>
    <cellStyle name="Normal 2 2 2 13 4" xfId="10052" xr:uid="{00000000-0005-0000-0000-0000CA260000}"/>
    <cellStyle name="Normal 2 2 2 13 4 10" xfId="10053" xr:uid="{00000000-0005-0000-0000-0000CB260000}"/>
    <cellStyle name="Normal 2 2 2 13 4 2" xfId="10054" xr:uid="{00000000-0005-0000-0000-0000CC260000}"/>
    <cellStyle name="Normal 2 2 2 13 4 3" xfId="10055" xr:uid="{00000000-0005-0000-0000-0000CD260000}"/>
    <cellStyle name="Normal 2 2 2 13 4 4" xfId="10056" xr:uid="{00000000-0005-0000-0000-0000CE260000}"/>
    <cellStyle name="Normal 2 2 2 13 4 5" xfId="10057" xr:uid="{00000000-0005-0000-0000-0000CF260000}"/>
    <cellStyle name="Normal 2 2 2 13 4 6" xfId="10058" xr:uid="{00000000-0005-0000-0000-0000D0260000}"/>
    <cellStyle name="Normal 2 2 2 13 4 7" xfId="10059" xr:uid="{00000000-0005-0000-0000-0000D1260000}"/>
    <cellStyle name="Normal 2 2 2 13 4 8" xfId="10060" xr:uid="{00000000-0005-0000-0000-0000D2260000}"/>
    <cellStyle name="Normal 2 2 2 13 4 9" xfId="10061" xr:uid="{00000000-0005-0000-0000-0000D3260000}"/>
    <cellStyle name="Normal 2 2 2 13 5" xfId="10062" xr:uid="{00000000-0005-0000-0000-0000D4260000}"/>
    <cellStyle name="Normal 2 2 2 13 5 10" xfId="10063" xr:uid="{00000000-0005-0000-0000-0000D5260000}"/>
    <cellStyle name="Normal 2 2 2 13 5 2" xfId="10064" xr:uid="{00000000-0005-0000-0000-0000D6260000}"/>
    <cellStyle name="Normal 2 2 2 13 5 3" xfId="10065" xr:uid="{00000000-0005-0000-0000-0000D7260000}"/>
    <cellStyle name="Normal 2 2 2 13 5 4" xfId="10066" xr:uid="{00000000-0005-0000-0000-0000D8260000}"/>
    <cellStyle name="Normal 2 2 2 13 5 5" xfId="10067" xr:uid="{00000000-0005-0000-0000-0000D9260000}"/>
    <cellStyle name="Normal 2 2 2 13 5 6" xfId="10068" xr:uid="{00000000-0005-0000-0000-0000DA260000}"/>
    <cellStyle name="Normal 2 2 2 13 5 7" xfId="10069" xr:uid="{00000000-0005-0000-0000-0000DB260000}"/>
    <cellStyle name="Normal 2 2 2 13 5 8" xfId="10070" xr:uid="{00000000-0005-0000-0000-0000DC260000}"/>
    <cellStyle name="Normal 2 2 2 13 5 9" xfId="10071" xr:uid="{00000000-0005-0000-0000-0000DD260000}"/>
    <cellStyle name="Normal 2 2 2 13 6" xfId="10072" xr:uid="{00000000-0005-0000-0000-0000DE260000}"/>
    <cellStyle name="Normal 2 2 2 13 7" xfId="10073" xr:uid="{00000000-0005-0000-0000-0000DF260000}"/>
    <cellStyle name="Normal 2 2 2 13 8" xfId="10074" xr:uid="{00000000-0005-0000-0000-0000E0260000}"/>
    <cellStyle name="Normal 2 2 2 13 9" xfId="10075" xr:uid="{00000000-0005-0000-0000-0000E1260000}"/>
    <cellStyle name="Normal 2 2 2 14" xfId="10076" xr:uid="{00000000-0005-0000-0000-0000E2260000}"/>
    <cellStyle name="Normal 2 2 2 14 10" xfId="10077" xr:uid="{00000000-0005-0000-0000-0000E3260000}"/>
    <cellStyle name="Normal 2 2 2 14 11" xfId="10078" xr:uid="{00000000-0005-0000-0000-0000E4260000}"/>
    <cellStyle name="Normal 2 2 2 14 12" xfId="10079" xr:uid="{00000000-0005-0000-0000-0000E5260000}"/>
    <cellStyle name="Normal 2 2 2 14 13" xfId="10080" xr:uid="{00000000-0005-0000-0000-0000E6260000}"/>
    <cellStyle name="Normal 2 2 2 14 14" xfId="10081" xr:uid="{00000000-0005-0000-0000-0000E7260000}"/>
    <cellStyle name="Normal 2 2 2 14 2" xfId="10082" xr:uid="{00000000-0005-0000-0000-0000E8260000}"/>
    <cellStyle name="Normal 2 2 2 14 2 10" xfId="10083" xr:uid="{00000000-0005-0000-0000-0000E9260000}"/>
    <cellStyle name="Normal 2 2 2 14 2 2" xfId="10084" xr:uid="{00000000-0005-0000-0000-0000EA260000}"/>
    <cellStyle name="Normal 2 2 2 14 2 3" xfId="10085" xr:uid="{00000000-0005-0000-0000-0000EB260000}"/>
    <cellStyle name="Normal 2 2 2 14 2 4" xfId="10086" xr:uid="{00000000-0005-0000-0000-0000EC260000}"/>
    <cellStyle name="Normal 2 2 2 14 2 5" xfId="10087" xr:uid="{00000000-0005-0000-0000-0000ED260000}"/>
    <cellStyle name="Normal 2 2 2 14 2 6" xfId="10088" xr:uid="{00000000-0005-0000-0000-0000EE260000}"/>
    <cellStyle name="Normal 2 2 2 14 2 7" xfId="10089" xr:uid="{00000000-0005-0000-0000-0000EF260000}"/>
    <cellStyle name="Normal 2 2 2 14 2 8" xfId="10090" xr:uid="{00000000-0005-0000-0000-0000F0260000}"/>
    <cellStyle name="Normal 2 2 2 14 2 9" xfId="10091" xr:uid="{00000000-0005-0000-0000-0000F1260000}"/>
    <cellStyle name="Normal 2 2 2 14 3" xfId="10092" xr:uid="{00000000-0005-0000-0000-0000F2260000}"/>
    <cellStyle name="Normal 2 2 2 14 3 10" xfId="10093" xr:uid="{00000000-0005-0000-0000-0000F3260000}"/>
    <cellStyle name="Normal 2 2 2 14 3 2" xfId="10094" xr:uid="{00000000-0005-0000-0000-0000F4260000}"/>
    <cellStyle name="Normal 2 2 2 14 3 3" xfId="10095" xr:uid="{00000000-0005-0000-0000-0000F5260000}"/>
    <cellStyle name="Normal 2 2 2 14 3 4" xfId="10096" xr:uid="{00000000-0005-0000-0000-0000F6260000}"/>
    <cellStyle name="Normal 2 2 2 14 3 5" xfId="10097" xr:uid="{00000000-0005-0000-0000-0000F7260000}"/>
    <cellStyle name="Normal 2 2 2 14 3 6" xfId="10098" xr:uid="{00000000-0005-0000-0000-0000F8260000}"/>
    <cellStyle name="Normal 2 2 2 14 3 7" xfId="10099" xr:uid="{00000000-0005-0000-0000-0000F9260000}"/>
    <cellStyle name="Normal 2 2 2 14 3 8" xfId="10100" xr:uid="{00000000-0005-0000-0000-0000FA260000}"/>
    <cellStyle name="Normal 2 2 2 14 3 9" xfId="10101" xr:uid="{00000000-0005-0000-0000-0000FB260000}"/>
    <cellStyle name="Normal 2 2 2 14 4" xfId="10102" xr:uid="{00000000-0005-0000-0000-0000FC260000}"/>
    <cellStyle name="Normal 2 2 2 14 4 10" xfId="10103" xr:uid="{00000000-0005-0000-0000-0000FD260000}"/>
    <cellStyle name="Normal 2 2 2 14 4 2" xfId="10104" xr:uid="{00000000-0005-0000-0000-0000FE260000}"/>
    <cellStyle name="Normal 2 2 2 14 4 3" xfId="10105" xr:uid="{00000000-0005-0000-0000-0000FF260000}"/>
    <cellStyle name="Normal 2 2 2 14 4 4" xfId="10106" xr:uid="{00000000-0005-0000-0000-000000270000}"/>
    <cellStyle name="Normal 2 2 2 14 4 5" xfId="10107" xr:uid="{00000000-0005-0000-0000-000001270000}"/>
    <cellStyle name="Normal 2 2 2 14 4 6" xfId="10108" xr:uid="{00000000-0005-0000-0000-000002270000}"/>
    <cellStyle name="Normal 2 2 2 14 4 7" xfId="10109" xr:uid="{00000000-0005-0000-0000-000003270000}"/>
    <cellStyle name="Normal 2 2 2 14 4 8" xfId="10110" xr:uid="{00000000-0005-0000-0000-000004270000}"/>
    <cellStyle name="Normal 2 2 2 14 4 9" xfId="10111" xr:uid="{00000000-0005-0000-0000-000005270000}"/>
    <cellStyle name="Normal 2 2 2 14 5" xfId="10112" xr:uid="{00000000-0005-0000-0000-000006270000}"/>
    <cellStyle name="Normal 2 2 2 14 5 10" xfId="10113" xr:uid="{00000000-0005-0000-0000-000007270000}"/>
    <cellStyle name="Normal 2 2 2 14 5 2" xfId="10114" xr:uid="{00000000-0005-0000-0000-000008270000}"/>
    <cellStyle name="Normal 2 2 2 14 5 3" xfId="10115" xr:uid="{00000000-0005-0000-0000-000009270000}"/>
    <cellStyle name="Normal 2 2 2 14 5 4" xfId="10116" xr:uid="{00000000-0005-0000-0000-00000A270000}"/>
    <cellStyle name="Normal 2 2 2 14 5 5" xfId="10117" xr:uid="{00000000-0005-0000-0000-00000B270000}"/>
    <cellStyle name="Normal 2 2 2 14 5 6" xfId="10118" xr:uid="{00000000-0005-0000-0000-00000C270000}"/>
    <cellStyle name="Normal 2 2 2 14 5 7" xfId="10119" xr:uid="{00000000-0005-0000-0000-00000D270000}"/>
    <cellStyle name="Normal 2 2 2 14 5 8" xfId="10120" xr:uid="{00000000-0005-0000-0000-00000E270000}"/>
    <cellStyle name="Normal 2 2 2 14 5 9" xfId="10121" xr:uid="{00000000-0005-0000-0000-00000F270000}"/>
    <cellStyle name="Normal 2 2 2 14 6" xfId="10122" xr:uid="{00000000-0005-0000-0000-000010270000}"/>
    <cellStyle name="Normal 2 2 2 14 7" xfId="10123" xr:uid="{00000000-0005-0000-0000-000011270000}"/>
    <cellStyle name="Normal 2 2 2 14 8" xfId="10124" xr:uid="{00000000-0005-0000-0000-000012270000}"/>
    <cellStyle name="Normal 2 2 2 14 9" xfId="10125" xr:uid="{00000000-0005-0000-0000-000013270000}"/>
    <cellStyle name="Normal 2 2 2 15" xfId="10126" xr:uid="{00000000-0005-0000-0000-000014270000}"/>
    <cellStyle name="Normal 2 2 2 15 10" xfId="10127" xr:uid="{00000000-0005-0000-0000-000015270000}"/>
    <cellStyle name="Normal 2 2 2 15 11" xfId="10128" xr:uid="{00000000-0005-0000-0000-000016270000}"/>
    <cellStyle name="Normal 2 2 2 15 12" xfId="10129" xr:uid="{00000000-0005-0000-0000-000017270000}"/>
    <cellStyle name="Normal 2 2 2 15 13" xfId="10130" xr:uid="{00000000-0005-0000-0000-000018270000}"/>
    <cellStyle name="Normal 2 2 2 15 14" xfId="10131" xr:uid="{00000000-0005-0000-0000-000019270000}"/>
    <cellStyle name="Normal 2 2 2 15 2" xfId="10132" xr:uid="{00000000-0005-0000-0000-00001A270000}"/>
    <cellStyle name="Normal 2 2 2 15 2 10" xfId="10133" xr:uid="{00000000-0005-0000-0000-00001B270000}"/>
    <cellStyle name="Normal 2 2 2 15 2 2" xfId="10134" xr:uid="{00000000-0005-0000-0000-00001C270000}"/>
    <cellStyle name="Normal 2 2 2 15 2 3" xfId="10135" xr:uid="{00000000-0005-0000-0000-00001D270000}"/>
    <cellStyle name="Normal 2 2 2 15 2 4" xfId="10136" xr:uid="{00000000-0005-0000-0000-00001E270000}"/>
    <cellStyle name="Normal 2 2 2 15 2 5" xfId="10137" xr:uid="{00000000-0005-0000-0000-00001F270000}"/>
    <cellStyle name="Normal 2 2 2 15 2 6" xfId="10138" xr:uid="{00000000-0005-0000-0000-000020270000}"/>
    <cellStyle name="Normal 2 2 2 15 2 7" xfId="10139" xr:uid="{00000000-0005-0000-0000-000021270000}"/>
    <cellStyle name="Normal 2 2 2 15 2 8" xfId="10140" xr:uid="{00000000-0005-0000-0000-000022270000}"/>
    <cellStyle name="Normal 2 2 2 15 2 9" xfId="10141" xr:uid="{00000000-0005-0000-0000-000023270000}"/>
    <cellStyle name="Normal 2 2 2 15 3" xfId="10142" xr:uid="{00000000-0005-0000-0000-000024270000}"/>
    <cellStyle name="Normal 2 2 2 15 3 10" xfId="10143" xr:uid="{00000000-0005-0000-0000-000025270000}"/>
    <cellStyle name="Normal 2 2 2 15 3 2" xfId="10144" xr:uid="{00000000-0005-0000-0000-000026270000}"/>
    <cellStyle name="Normal 2 2 2 15 3 3" xfId="10145" xr:uid="{00000000-0005-0000-0000-000027270000}"/>
    <cellStyle name="Normal 2 2 2 15 3 4" xfId="10146" xr:uid="{00000000-0005-0000-0000-000028270000}"/>
    <cellStyle name="Normal 2 2 2 15 3 5" xfId="10147" xr:uid="{00000000-0005-0000-0000-000029270000}"/>
    <cellStyle name="Normal 2 2 2 15 3 6" xfId="10148" xr:uid="{00000000-0005-0000-0000-00002A270000}"/>
    <cellStyle name="Normal 2 2 2 15 3 7" xfId="10149" xr:uid="{00000000-0005-0000-0000-00002B270000}"/>
    <cellStyle name="Normal 2 2 2 15 3 8" xfId="10150" xr:uid="{00000000-0005-0000-0000-00002C270000}"/>
    <cellStyle name="Normal 2 2 2 15 3 9" xfId="10151" xr:uid="{00000000-0005-0000-0000-00002D270000}"/>
    <cellStyle name="Normal 2 2 2 15 4" xfId="10152" xr:uid="{00000000-0005-0000-0000-00002E270000}"/>
    <cellStyle name="Normal 2 2 2 15 4 10" xfId="10153" xr:uid="{00000000-0005-0000-0000-00002F270000}"/>
    <cellStyle name="Normal 2 2 2 15 4 2" xfId="10154" xr:uid="{00000000-0005-0000-0000-000030270000}"/>
    <cellStyle name="Normal 2 2 2 15 4 3" xfId="10155" xr:uid="{00000000-0005-0000-0000-000031270000}"/>
    <cellStyle name="Normal 2 2 2 15 4 4" xfId="10156" xr:uid="{00000000-0005-0000-0000-000032270000}"/>
    <cellStyle name="Normal 2 2 2 15 4 5" xfId="10157" xr:uid="{00000000-0005-0000-0000-000033270000}"/>
    <cellStyle name="Normal 2 2 2 15 4 6" xfId="10158" xr:uid="{00000000-0005-0000-0000-000034270000}"/>
    <cellStyle name="Normal 2 2 2 15 4 7" xfId="10159" xr:uid="{00000000-0005-0000-0000-000035270000}"/>
    <cellStyle name="Normal 2 2 2 15 4 8" xfId="10160" xr:uid="{00000000-0005-0000-0000-000036270000}"/>
    <cellStyle name="Normal 2 2 2 15 4 9" xfId="10161" xr:uid="{00000000-0005-0000-0000-000037270000}"/>
    <cellStyle name="Normal 2 2 2 15 5" xfId="10162" xr:uid="{00000000-0005-0000-0000-000038270000}"/>
    <cellStyle name="Normal 2 2 2 15 5 10" xfId="10163" xr:uid="{00000000-0005-0000-0000-000039270000}"/>
    <cellStyle name="Normal 2 2 2 15 5 2" xfId="10164" xr:uid="{00000000-0005-0000-0000-00003A270000}"/>
    <cellStyle name="Normal 2 2 2 15 5 3" xfId="10165" xr:uid="{00000000-0005-0000-0000-00003B270000}"/>
    <cellStyle name="Normal 2 2 2 15 5 4" xfId="10166" xr:uid="{00000000-0005-0000-0000-00003C270000}"/>
    <cellStyle name="Normal 2 2 2 15 5 5" xfId="10167" xr:uid="{00000000-0005-0000-0000-00003D270000}"/>
    <cellStyle name="Normal 2 2 2 15 5 6" xfId="10168" xr:uid="{00000000-0005-0000-0000-00003E270000}"/>
    <cellStyle name="Normal 2 2 2 15 5 7" xfId="10169" xr:uid="{00000000-0005-0000-0000-00003F270000}"/>
    <cellStyle name="Normal 2 2 2 15 5 8" xfId="10170" xr:uid="{00000000-0005-0000-0000-000040270000}"/>
    <cellStyle name="Normal 2 2 2 15 5 9" xfId="10171" xr:uid="{00000000-0005-0000-0000-000041270000}"/>
    <cellStyle name="Normal 2 2 2 15 6" xfId="10172" xr:uid="{00000000-0005-0000-0000-000042270000}"/>
    <cellStyle name="Normal 2 2 2 15 7" xfId="10173" xr:uid="{00000000-0005-0000-0000-000043270000}"/>
    <cellStyle name="Normal 2 2 2 15 8" xfId="10174" xr:uid="{00000000-0005-0000-0000-000044270000}"/>
    <cellStyle name="Normal 2 2 2 15 9" xfId="10175" xr:uid="{00000000-0005-0000-0000-000045270000}"/>
    <cellStyle name="Normal 2 2 2 16" xfId="10176" xr:uid="{00000000-0005-0000-0000-000046270000}"/>
    <cellStyle name="Normal 2 2 2 16 10" xfId="10177" xr:uid="{00000000-0005-0000-0000-000047270000}"/>
    <cellStyle name="Normal 2 2 2 16 11" xfId="10178" xr:uid="{00000000-0005-0000-0000-000048270000}"/>
    <cellStyle name="Normal 2 2 2 16 12" xfId="10179" xr:uid="{00000000-0005-0000-0000-000049270000}"/>
    <cellStyle name="Normal 2 2 2 16 13" xfId="10180" xr:uid="{00000000-0005-0000-0000-00004A270000}"/>
    <cellStyle name="Normal 2 2 2 16 14" xfId="10181" xr:uid="{00000000-0005-0000-0000-00004B270000}"/>
    <cellStyle name="Normal 2 2 2 16 2" xfId="10182" xr:uid="{00000000-0005-0000-0000-00004C270000}"/>
    <cellStyle name="Normal 2 2 2 16 2 10" xfId="10183" xr:uid="{00000000-0005-0000-0000-00004D270000}"/>
    <cellStyle name="Normal 2 2 2 16 2 2" xfId="10184" xr:uid="{00000000-0005-0000-0000-00004E270000}"/>
    <cellStyle name="Normal 2 2 2 16 2 3" xfId="10185" xr:uid="{00000000-0005-0000-0000-00004F270000}"/>
    <cellStyle name="Normal 2 2 2 16 2 4" xfId="10186" xr:uid="{00000000-0005-0000-0000-000050270000}"/>
    <cellStyle name="Normal 2 2 2 16 2 5" xfId="10187" xr:uid="{00000000-0005-0000-0000-000051270000}"/>
    <cellStyle name="Normal 2 2 2 16 2 6" xfId="10188" xr:uid="{00000000-0005-0000-0000-000052270000}"/>
    <cellStyle name="Normal 2 2 2 16 2 7" xfId="10189" xr:uid="{00000000-0005-0000-0000-000053270000}"/>
    <cellStyle name="Normal 2 2 2 16 2 8" xfId="10190" xr:uid="{00000000-0005-0000-0000-000054270000}"/>
    <cellStyle name="Normal 2 2 2 16 2 9" xfId="10191" xr:uid="{00000000-0005-0000-0000-000055270000}"/>
    <cellStyle name="Normal 2 2 2 16 3" xfId="10192" xr:uid="{00000000-0005-0000-0000-000056270000}"/>
    <cellStyle name="Normal 2 2 2 16 3 10" xfId="10193" xr:uid="{00000000-0005-0000-0000-000057270000}"/>
    <cellStyle name="Normal 2 2 2 16 3 2" xfId="10194" xr:uid="{00000000-0005-0000-0000-000058270000}"/>
    <cellStyle name="Normal 2 2 2 16 3 3" xfId="10195" xr:uid="{00000000-0005-0000-0000-000059270000}"/>
    <cellStyle name="Normal 2 2 2 16 3 4" xfId="10196" xr:uid="{00000000-0005-0000-0000-00005A270000}"/>
    <cellStyle name="Normal 2 2 2 16 3 5" xfId="10197" xr:uid="{00000000-0005-0000-0000-00005B270000}"/>
    <cellStyle name="Normal 2 2 2 16 3 6" xfId="10198" xr:uid="{00000000-0005-0000-0000-00005C270000}"/>
    <cellStyle name="Normal 2 2 2 16 3 7" xfId="10199" xr:uid="{00000000-0005-0000-0000-00005D270000}"/>
    <cellStyle name="Normal 2 2 2 16 3 8" xfId="10200" xr:uid="{00000000-0005-0000-0000-00005E270000}"/>
    <cellStyle name="Normal 2 2 2 16 3 9" xfId="10201" xr:uid="{00000000-0005-0000-0000-00005F270000}"/>
    <cellStyle name="Normal 2 2 2 16 4" xfId="10202" xr:uid="{00000000-0005-0000-0000-000060270000}"/>
    <cellStyle name="Normal 2 2 2 16 4 10" xfId="10203" xr:uid="{00000000-0005-0000-0000-000061270000}"/>
    <cellStyle name="Normal 2 2 2 16 4 2" xfId="10204" xr:uid="{00000000-0005-0000-0000-000062270000}"/>
    <cellStyle name="Normal 2 2 2 16 4 3" xfId="10205" xr:uid="{00000000-0005-0000-0000-000063270000}"/>
    <cellStyle name="Normal 2 2 2 16 4 4" xfId="10206" xr:uid="{00000000-0005-0000-0000-000064270000}"/>
    <cellStyle name="Normal 2 2 2 16 4 5" xfId="10207" xr:uid="{00000000-0005-0000-0000-000065270000}"/>
    <cellStyle name="Normal 2 2 2 16 4 6" xfId="10208" xr:uid="{00000000-0005-0000-0000-000066270000}"/>
    <cellStyle name="Normal 2 2 2 16 4 7" xfId="10209" xr:uid="{00000000-0005-0000-0000-000067270000}"/>
    <cellStyle name="Normal 2 2 2 16 4 8" xfId="10210" xr:uid="{00000000-0005-0000-0000-000068270000}"/>
    <cellStyle name="Normal 2 2 2 16 4 9" xfId="10211" xr:uid="{00000000-0005-0000-0000-000069270000}"/>
    <cellStyle name="Normal 2 2 2 16 5" xfId="10212" xr:uid="{00000000-0005-0000-0000-00006A270000}"/>
    <cellStyle name="Normal 2 2 2 16 5 10" xfId="10213" xr:uid="{00000000-0005-0000-0000-00006B270000}"/>
    <cellStyle name="Normal 2 2 2 16 5 2" xfId="10214" xr:uid="{00000000-0005-0000-0000-00006C270000}"/>
    <cellStyle name="Normal 2 2 2 16 5 3" xfId="10215" xr:uid="{00000000-0005-0000-0000-00006D270000}"/>
    <cellStyle name="Normal 2 2 2 16 5 4" xfId="10216" xr:uid="{00000000-0005-0000-0000-00006E270000}"/>
    <cellStyle name="Normal 2 2 2 16 5 5" xfId="10217" xr:uid="{00000000-0005-0000-0000-00006F270000}"/>
    <cellStyle name="Normal 2 2 2 16 5 6" xfId="10218" xr:uid="{00000000-0005-0000-0000-000070270000}"/>
    <cellStyle name="Normal 2 2 2 16 5 7" xfId="10219" xr:uid="{00000000-0005-0000-0000-000071270000}"/>
    <cellStyle name="Normal 2 2 2 16 5 8" xfId="10220" xr:uid="{00000000-0005-0000-0000-000072270000}"/>
    <cellStyle name="Normal 2 2 2 16 5 9" xfId="10221" xr:uid="{00000000-0005-0000-0000-000073270000}"/>
    <cellStyle name="Normal 2 2 2 16 6" xfId="10222" xr:uid="{00000000-0005-0000-0000-000074270000}"/>
    <cellStyle name="Normal 2 2 2 16 7" xfId="10223" xr:uid="{00000000-0005-0000-0000-000075270000}"/>
    <cellStyle name="Normal 2 2 2 16 8" xfId="10224" xr:uid="{00000000-0005-0000-0000-000076270000}"/>
    <cellStyle name="Normal 2 2 2 16 9" xfId="10225" xr:uid="{00000000-0005-0000-0000-000077270000}"/>
    <cellStyle name="Normal 2 2 2 17" xfId="10226" xr:uid="{00000000-0005-0000-0000-000078270000}"/>
    <cellStyle name="Normal 2 2 2 17 10" xfId="10227" xr:uid="{00000000-0005-0000-0000-000079270000}"/>
    <cellStyle name="Normal 2 2 2 17 11" xfId="10228" xr:uid="{00000000-0005-0000-0000-00007A270000}"/>
    <cellStyle name="Normal 2 2 2 17 12" xfId="10229" xr:uid="{00000000-0005-0000-0000-00007B270000}"/>
    <cellStyle name="Normal 2 2 2 17 13" xfId="10230" xr:uid="{00000000-0005-0000-0000-00007C270000}"/>
    <cellStyle name="Normal 2 2 2 17 14" xfId="10231" xr:uid="{00000000-0005-0000-0000-00007D270000}"/>
    <cellStyle name="Normal 2 2 2 17 2" xfId="10232" xr:uid="{00000000-0005-0000-0000-00007E270000}"/>
    <cellStyle name="Normal 2 2 2 17 2 10" xfId="10233" xr:uid="{00000000-0005-0000-0000-00007F270000}"/>
    <cellStyle name="Normal 2 2 2 17 2 2" xfId="10234" xr:uid="{00000000-0005-0000-0000-000080270000}"/>
    <cellStyle name="Normal 2 2 2 17 2 3" xfId="10235" xr:uid="{00000000-0005-0000-0000-000081270000}"/>
    <cellStyle name="Normal 2 2 2 17 2 4" xfId="10236" xr:uid="{00000000-0005-0000-0000-000082270000}"/>
    <cellStyle name="Normal 2 2 2 17 2 5" xfId="10237" xr:uid="{00000000-0005-0000-0000-000083270000}"/>
    <cellStyle name="Normal 2 2 2 17 2 6" xfId="10238" xr:uid="{00000000-0005-0000-0000-000084270000}"/>
    <cellStyle name="Normal 2 2 2 17 2 7" xfId="10239" xr:uid="{00000000-0005-0000-0000-000085270000}"/>
    <cellStyle name="Normal 2 2 2 17 2 8" xfId="10240" xr:uid="{00000000-0005-0000-0000-000086270000}"/>
    <cellStyle name="Normal 2 2 2 17 2 9" xfId="10241" xr:uid="{00000000-0005-0000-0000-000087270000}"/>
    <cellStyle name="Normal 2 2 2 17 3" xfId="10242" xr:uid="{00000000-0005-0000-0000-000088270000}"/>
    <cellStyle name="Normal 2 2 2 17 3 10" xfId="10243" xr:uid="{00000000-0005-0000-0000-000089270000}"/>
    <cellStyle name="Normal 2 2 2 17 3 2" xfId="10244" xr:uid="{00000000-0005-0000-0000-00008A270000}"/>
    <cellStyle name="Normal 2 2 2 17 3 3" xfId="10245" xr:uid="{00000000-0005-0000-0000-00008B270000}"/>
    <cellStyle name="Normal 2 2 2 17 3 4" xfId="10246" xr:uid="{00000000-0005-0000-0000-00008C270000}"/>
    <cellStyle name="Normal 2 2 2 17 3 5" xfId="10247" xr:uid="{00000000-0005-0000-0000-00008D270000}"/>
    <cellStyle name="Normal 2 2 2 17 3 6" xfId="10248" xr:uid="{00000000-0005-0000-0000-00008E270000}"/>
    <cellStyle name="Normal 2 2 2 17 3 7" xfId="10249" xr:uid="{00000000-0005-0000-0000-00008F270000}"/>
    <cellStyle name="Normal 2 2 2 17 3 8" xfId="10250" xr:uid="{00000000-0005-0000-0000-000090270000}"/>
    <cellStyle name="Normal 2 2 2 17 3 9" xfId="10251" xr:uid="{00000000-0005-0000-0000-000091270000}"/>
    <cellStyle name="Normal 2 2 2 17 4" xfId="10252" xr:uid="{00000000-0005-0000-0000-000092270000}"/>
    <cellStyle name="Normal 2 2 2 17 4 10" xfId="10253" xr:uid="{00000000-0005-0000-0000-000093270000}"/>
    <cellStyle name="Normal 2 2 2 17 4 2" xfId="10254" xr:uid="{00000000-0005-0000-0000-000094270000}"/>
    <cellStyle name="Normal 2 2 2 17 4 3" xfId="10255" xr:uid="{00000000-0005-0000-0000-000095270000}"/>
    <cellStyle name="Normal 2 2 2 17 4 4" xfId="10256" xr:uid="{00000000-0005-0000-0000-000096270000}"/>
    <cellStyle name="Normal 2 2 2 17 4 5" xfId="10257" xr:uid="{00000000-0005-0000-0000-000097270000}"/>
    <cellStyle name="Normal 2 2 2 17 4 6" xfId="10258" xr:uid="{00000000-0005-0000-0000-000098270000}"/>
    <cellStyle name="Normal 2 2 2 17 4 7" xfId="10259" xr:uid="{00000000-0005-0000-0000-000099270000}"/>
    <cellStyle name="Normal 2 2 2 17 4 8" xfId="10260" xr:uid="{00000000-0005-0000-0000-00009A270000}"/>
    <cellStyle name="Normal 2 2 2 17 4 9" xfId="10261" xr:uid="{00000000-0005-0000-0000-00009B270000}"/>
    <cellStyle name="Normal 2 2 2 17 5" xfId="10262" xr:uid="{00000000-0005-0000-0000-00009C270000}"/>
    <cellStyle name="Normal 2 2 2 17 5 10" xfId="10263" xr:uid="{00000000-0005-0000-0000-00009D270000}"/>
    <cellStyle name="Normal 2 2 2 17 5 2" xfId="10264" xr:uid="{00000000-0005-0000-0000-00009E270000}"/>
    <cellStyle name="Normal 2 2 2 17 5 3" xfId="10265" xr:uid="{00000000-0005-0000-0000-00009F270000}"/>
    <cellStyle name="Normal 2 2 2 17 5 4" xfId="10266" xr:uid="{00000000-0005-0000-0000-0000A0270000}"/>
    <cellStyle name="Normal 2 2 2 17 5 5" xfId="10267" xr:uid="{00000000-0005-0000-0000-0000A1270000}"/>
    <cellStyle name="Normal 2 2 2 17 5 6" xfId="10268" xr:uid="{00000000-0005-0000-0000-0000A2270000}"/>
    <cellStyle name="Normal 2 2 2 17 5 7" xfId="10269" xr:uid="{00000000-0005-0000-0000-0000A3270000}"/>
    <cellStyle name="Normal 2 2 2 17 5 8" xfId="10270" xr:uid="{00000000-0005-0000-0000-0000A4270000}"/>
    <cellStyle name="Normal 2 2 2 17 5 9" xfId="10271" xr:uid="{00000000-0005-0000-0000-0000A5270000}"/>
    <cellStyle name="Normal 2 2 2 17 6" xfId="10272" xr:uid="{00000000-0005-0000-0000-0000A6270000}"/>
    <cellStyle name="Normal 2 2 2 17 7" xfId="10273" xr:uid="{00000000-0005-0000-0000-0000A7270000}"/>
    <cellStyle name="Normal 2 2 2 17 8" xfId="10274" xr:uid="{00000000-0005-0000-0000-0000A8270000}"/>
    <cellStyle name="Normal 2 2 2 17 9" xfId="10275" xr:uid="{00000000-0005-0000-0000-0000A9270000}"/>
    <cellStyle name="Normal 2 2 2 18" xfId="10276" xr:uid="{00000000-0005-0000-0000-0000AA270000}"/>
    <cellStyle name="Normal 2 2 2 18 10" xfId="10277" xr:uid="{00000000-0005-0000-0000-0000AB270000}"/>
    <cellStyle name="Normal 2 2 2 18 11" xfId="10278" xr:uid="{00000000-0005-0000-0000-0000AC270000}"/>
    <cellStyle name="Normal 2 2 2 18 12" xfId="10279" xr:uid="{00000000-0005-0000-0000-0000AD270000}"/>
    <cellStyle name="Normal 2 2 2 18 13" xfId="10280" xr:uid="{00000000-0005-0000-0000-0000AE270000}"/>
    <cellStyle name="Normal 2 2 2 18 14" xfId="10281" xr:uid="{00000000-0005-0000-0000-0000AF270000}"/>
    <cellStyle name="Normal 2 2 2 18 2" xfId="10282" xr:uid="{00000000-0005-0000-0000-0000B0270000}"/>
    <cellStyle name="Normal 2 2 2 18 2 10" xfId="10283" xr:uid="{00000000-0005-0000-0000-0000B1270000}"/>
    <cellStyle name="Normal 2 2 2 18 2 2" xfId="10284" xr:uid="{00000000-0005-0000-0000-0000B2270000}"/>
    <cellStyle name="Normal 2 2 2 18 2 3" xfId="10285" xr:uid="{00000000-0005-0000-0000-0000B3270000}"/>
    <cellStyle name="Normal 2 2 2 18 2 4" xfId="10286" xr:uid="{00000000-0005-0000-0000-0000B4270000}"/>
    <cellStyle name="Normal 2 2 2 18 2 5" xfId="10287" xr:uid="{00000000-0005-0000-0000-0000B5270000}"/>
    <cellStyle name="Normal 2 2 2 18 2 6" xfId="10288" xr:uid="{00000000-0005-0000-0000-0000B6270000}"/>
    <cellStyle name="Normal 2 2 2 18 2 7" xfId="10289" xr:uid="{00000000-0005-0000-0000-0000B7270000}"/>
    <cellStyle name="Normal 2 2 2 18 2 8" xfId="10290" xr:uid="{00000000-0005-0000-0000-0000B8270000}"/>
    <cellStyle name="Normal 2 2 2 18 2 9" xfId="10291" xr:uid="{00000000-0005-0000-0000-0000B9270000}"/>
    <cellStyle name="Normal 2 2 2 18 3" xfId="10292" xr:uid="{00000000-0005-0000-0000-0000BA270000}"/>
    <cellStyle name="Normal 2 2 2 18 3 10" xfId="10293" xr:uid="{00000000-0005-0000-0000-0000BB270000}"/>
    <cellStyle name="Normal 2 2 2 18 3 2" xfId="10294" xr:uid="{00000000-0005-0000-0000-0000BC270000}"/>
    <cellStyle name="Normal 2 2 2 18 3 3" xfId="10295" xr:uid="{00000000-0005-0000-0000-0000BD270000}"/>
    <cellStyle name="Normal 2 2 2 18 3 4" xfId="10296" xr:uid="{00000000-0005-0000-0000-0000BE270000}"/>
    <cellStyle name="Normal 2 2 2 18 3 5" xfId="10297" xr:uid="{00000000-0005-0000-0000-0000BF270000}"/>
    <cellStyle name="Normal 2 2 2 18 3 6" xfId="10298" xr:uid="{00000000-0005-0000-0000-0000C0270000}"/>
    <cellStyle name="Normal 2 2 2 18 3 7" xfId="10299" xr:uid="{00000000-0005-0000-0000-0000C1270000}"/>
    <cellStyle name="Normal 2 2 2 18 3 8" xfId="10300" xr:uid="{00000000-0005-0000-0000-0000C2270000}"/>
    <cellStyle name="Normal 2 2 2 18 3 9" xfId="10301" xr:uid="{00000000-0005-0000-0000-0000C3270000}"/>
    <cellStyle name="Normal 2 2 2 18 4" xfId="10302" xr:uid="{00000000-0005-0000-0000-0000C4270000}"/>
    <cellStyle name="Normal 2 2 2 18 4 10" xfId="10303" xr:uid="{00000000-0005-0000-0000-0000C5270000}"/>
    <cellStyle name="Normal 2 2 2 18 4 2" xfId="10304" xr:uid="{00000000-0005-0000-0000-0000C6270000}"/>
    <cellStyle name="Normal 2 2 2 18 4 3" xfId="10305" xr:uid="{00000000-0005-0000-0000-0000C7270000}"/>
    <cellStyle name="Normal 2 2 2 18 4 4" xfId="10306" xr:uid="{00000000-0005-0000-0000-0000C8270000}"/>
    <cellStyle name="Normal 2 2 2 18 4 5" xfId="10307" xr:uid="{00000000-0005-0000-0000-0000C9270000}"/>
    <cellStyle name="Normal 2 2 2 18 4 6" xfId="10308" xr:uid="{00000000-0005-0000-0000-0000CA270000}"/>
    <cellStyle name="Normal 2 2 2 18 4 7" xfId="10309" xr:uid="{00000000-0005-0000-0000-0000CB270000}"/>
    <cellStyle name="Normal 2 2 2 18 4 8" xfId="10310" xr:uid="{00000000-0005-0000-0000-0000CC270000}"/>
    <cellStyle name="Normal 2 2 2 18 4 9" xfId="10311" xr:uid="{00000000-0005-0000-0000-0000CD270000}"/>
    <cellStyle name="Normal 2 2 2 18 5" xfId="10312" xr:uid="{00000000-0005-0000-0000-0000CE270000}"/>
    <cellStyle name="Normal 2 2 2 18 5 10" xfId="10313" xr:uid="{00000000-0005-0000-0000-0000CF270000}"/>
    <cellStyle name="Normal 2 2 2 18 5 2" xfId="10314" xr:uid="{00000000-0005-0000-0000-0000D0270000}"/>
    <cellStyle name="Normal 2 2 2 18 5 3" xfId="10315" xr:uid="{00000000-0005-0000-0000-0000D1270000}"/>
    <cellStyle name="Normal 2 2 2 18 5 4" xfId="10316" xr:uid="{00000000-0005-0000-0000-0000D2270000}"/>
    <cellStyle name="Normal 2 2 2 18 5 5" xfId="10317" xr:uid="{00000000-0005-0000-0000-0000D3270000}"/>
    <cellStyle name="Normal 2 2 2 18 5 6" xfId="10318" xr:uid="{00000000-0005-0000-0000-0000D4270000}"/>
    <cellStyle name="Normal 2 2 2 18 5 7" xfId="10319" xr:uid="{00000000-0005-0000-0000-0000D5270000}"/>
    <cellStyle name="Normal 2 2 2 18 5 8" xfId="10320" xr:uid="{00000000-0005-0000-0000-0000D6270000}"/>
    <cellStyle name="Normal 2 2 2 18 5 9" xfId="10321" xr:uid="{00000000-0005-0000-0000-0000D7270000}"/>
    <cellStyle name="Normal 2 2 2 18 6" xfId="10322" xr:uid="{00000000-0005-0000-0000-0000D8270000}"/>
    <cellStyle name="Normal 2 2 2 18 7" xfId="10323" xr:uid="{00000000-0005-0000-0000-0000D9270000}"/>
    <cellStyle name="Normal 2 2 2 18 8" xfId="10324" xr:uid="{00000000-0005-0000-0000-0000DA270000}"/>
    <cellStyle name="Normal 2 2 2 18 9" xfId="10325" xr:uid="{00000000-0005-0000-0000-0000DB270000}"/>
    <cellStyle name="Normal 2 2 2 19" xfId="10326" xr:uid="{00000000-0005-0000-0000-0000DC270000}"/>
    <cellStyle name="Normal 2 2 2 19 10" xfId="10327" xr:uid="{00000000-0005-0000-0000-0000DD270000}"/>
    <cellStyle name="Normal 2 2 2 19 11" xfId="10328" xr:uid="{00000000-0005-0000-0000-0000DE270000}"/>
    <cellStyle name="Normal 2 2 2 19 12" xfId="10329" xr:uid="{00000000-0005-0000-0000-0000DF270000}"/>
    <cellStyle name="Normal 2 2 2 19 13" xfId="10330" xr:uid="{00000000-0005-0000-0000-0000E0270000}"/>
    <cellStyle name="Normal 2 2 2 19 14" xfId="10331" xr:uid="{00000000-0005-0000-0000-0000E1270000}"/>
    <cellStyle name="Normal 2 2 2 19 2" xfId="10332" xr:uid="{00000000-0005-0000-0000-0000E2270000}"/>
    <cellStyle name="Normal 2 2 2 19 2 10" xfId="10333" xr:uid="{00000000-0005-0000-0000-0000E3270000}"/>
    <cellStyle name="Normal 2 2 2 19 2 2" xfId="10334" xr:uid="{00000000-0005-0000-0000-0000E4270000}"/>
    <cellStyle name="Normal 2 2 2 19 2 3" xfId="10335" xr:uid="{00000000-0005-0000-0000-0000E5270000}"/>
    <cellStyle name="Normal 2 2 2 19 2 4" xfId="10336" xr:uid="{00000000-0005-0000-0000-0000E6270000}"/>
    <cellStyle name="Normal 2 2 2 19 2 5" xfId="10337" xr:uid="{00000000-0005-0000-0000-0000E7270000}"/>
    <cellStyle name="Normal 2 2 2 19 2 6" xfId="10338" xr:uid="{00000000-0005-0000-0000-0000E8270000}"/>
    <cellStyle name="Normal 2 2 2 19 2 7" xfId="10339" xr:uid="{00000000-0005-0000-0000-0000E9270000}"/>
    <cellStyle name="Normal 2 2 2 19 2 8" xfId="10340" xr:uid="{00000000-0005-0000-0000-0000EA270000}"/>
    <cellStyle name="Normal 2 2 2 19 2 9" xfId="10341" xr:uid="{00000000-0005-0000-0000-0000EB270000}"/>
    <cellStyle name="Normal 2 2 2 19 3" xfId="10342" xr:uid="{00000000-0005-0000-0000-0000EC270000}"/>
    <cellStyle name="Normal 2 2 2 19 3 10" xfId="10343" xr:uid="{00000000-0005-0000-0000-0000ED270000}"/>
    <cellStyle name="Normal 2 2 2 19 3 2" xfId="10344" xr:uid="{00000000-0005-0000-0000-0000EE270000}"/>
    <cellStyle name="Normal 2 2 2 19 3 3" xfId="10345" xr:uid="{00000000-0005-0000-0000-0000EF270000}"/>
    <cellStyle name="Normal 2 2 2 19 3 4" xfId="10346" xr:uid="{00000000-0005-0000-0000-0000F0270000}"/>
    <cellStyle name="Normal 2 2 2 19 3 5" xfId="10347" xr:uid="{00000000-0005-0000-0000-0000F1270000}"/>
    <cellStyle name="Normal 2 2 2 19 3 6" xfId="10348" xr:uid="{00000000-0005-0000-0000-0000F2270000}"/>
    <cellStyle name="Normal 2 2 2 19 3 7" xfId="10349" xr:uid="{00000000-0005-0000-0000-0000F3270000}"/>
    <cellStyle name="Normal 2 2 2 19 3 8" xfId="10350" xr:uid="{00000000-0005-0000-0000-0000F4270000}"/>
    <cellStyle name="Normal 2 2 2 19 3 9" xfId="10351" xr:uid="{00000000-0005-0000-0000-0000F5270000}"/>
    <cellStyle name="Normal 2 2 2 19 4" xfId="10352" xr:uid="{00000000-0005-0000-0000-0000F6270000}"/>
    <cellStyle name="Normal 2 2 2 19 4 10" xfId="10353" xr:uid="{00000000-0005-0000-0000-0000F7270000}"/>
    <cellStyle name="Normal 2 2 2 19 4 2" xfId="10354" xr:uid="{00000000-0005-0000-0000-0000F8270000}"/>
    <cellStyle name="Normal 2 2 2 19 4 3" xfId="10355" xr:uid="{00000000-0005-0000-0000-0000F9270000}"/>
    <cellStyle name="Normal 2 2 2 19 4 4" xfId="10356" xr:uid="{00000000-0005-0000-0000-0000FA270000}"/>
    <cellStyle name="Normal 2 2 2 19 4 5" xfId="10357" xr:uid="{00000000-0005-0000-0000-0000FB270000}"/>
    <cellStyle name="Normal 2 2 2 19 4 6" xfId="10358" xr:uid="{00000000-0005-0000-0000-0000FC270000}"/>
    <cellStyle name="Normal 2 2 2 19 4 7" xfId="10359" xr:uid="{00000000-0005-0000-0000-0000FD270000}"/>
    <cellStyle name="Normal 2 2 2 19 4 8" xfId="10360" xr:uid="{00000000-0005-0000-0000-0000FE270000}"/>
    <cellStyle name="Normal 2 2 2 19 4 9" xfId="10361" xr:uid="{00000000-0005-0000-0000-0000FF270000}"/>
    <cellStyle name="Normal 2 2 2 19 5" xfId="10362" xr:uid="{00000000-0005-0000-0000-000000280000}"/>
    <cellStyle name="Normal 2 2 2 19 5 10" xfId="10363" xr:uid="{00000000-0005-0000-0000-000001280000}"/>
    <cellStyle name="Normal 2 2 2 19 5 2" xfId="10364" xr:uid="{00000000-0005-0000-0000-000002280000}"/>
    <cellStyle name="Normal 2 2 2 19 5 3" xfId="10365" xr:uid="{00000000-0005-0000-0000-000003280000}"/>
    <cellStyle name="Normal 2 2 2 19 5 4" xfId="10366" xr:uid="{00000000-0005-0000-0000-000004280000}"/>
    <cellStyle name="Normal 2 2 2 19 5 5" xfId="10367" xr:uid="{00000000-0005-0000-0000-000005280000}"/>
    <cellStyle name="Normal 2 2 2 19 5 6" xfId="10368" xr:uid="{00000000-0005-0000-0000-000006280000}"/>
    <cellStyle name="Normal 2 2 2 19 5 7" xfId="10369" xr:uid="{00000000-0005-0000-0000-000007280000}"/>
    <cellStyle name="Normal 2 2 2 19 5 8" xfId="10370" xr:uid="{00000000-0005-0000-0000-000008280000}"/>
    <cellStyle name="Normal 2 2 2 19 5 9" xfId="10371" xr:uid="{00000000-0005-0000-0000-000009280000}"/>
    <cellStyle name="Normal 2 2 2 19 6" xfId="10372" xr:uid="{00000000-0005-0000-0000-00000A280000}"/>
    <cellStyle name="Normal 2 2 2 19 7" xfId="10373" xr:uid="{00000000-0005-0000-0000-00000B280000}"/>
    <cellStyle name="Normal 2 2 2 19 8" xfId="10374" xr:uid="{00000000-0005-0000-0000-00000C280000}"/>
    <cellStyle name="Normal 2 2 2 19 9" xfId="10375" xr:uid="{00000000-0005-0000-0000-00000D280000}"/>
    <cellStyle name="Normal 2 2 2 2" xfId="417" xr:uid="{00000000-0005-0000-0000-00000E280000}"/>
    <cellStyle name="Normal 2 2 2 2 10" xfId="10376" xr:uid="{00000000-0005-0000-0000-00000F280000}"/>
    <cellStyle name="Normal 2 2 2 2 11" xfId="10377" xr:uid="{00000000-0005-0000-0000-000010280000}"/>
    <cellStyle name="Normal 2 2 2 2 12" xfId="10378" xr:uid="{00000000-0005-0000-0000-000011280000}"/>
    <cellStyle name="Normal 2 2 2 2 13" xfId="10379" xr:uid="{00000000-0005-0000-0000-000012280000}"/>
    <cellStyle name="Normal 2 2 2 2 14" xfId="10380" xr:uid="{00000000-0005-0000-0000-000013280000}"/>
    <cellStyle name="Normal 2 2 2 2 15" xfId="10381" xr:uid="{00000000-0005-0000-0000-000014280000}"/>
    <cellStyle name="Normal 2 2 2 2 16" xfId="10382" xr:uid="{00000000-0005-0000-0000-000015280000}"/>
    <cellStyle name="Normal 2 2 2 2 17" xfId="10383" xr:uid="{00000000-0005-0000-0000-000016280000}"/>
    <cellStyle name="Normal 2 2 2 2 18" xfId="10384" xr:uid="{00000000-0005-0000-0000-000017280000}"/>
    <cellStyle name="Normal 2 2 2 2 19" xfId="10385" xr:uid="{00000000-0005-0000-0000-000018280000}"/>
    <cellStyle name="Normal 2 2 2 2 2" xfId="418" xr:uid="{00000000-0005-0000-0000-000019280000}"/>
    <cellStyle name="Normal 2 2 2 2 2 10" xfId="10386" xr:uid="{00000000-0005-0000-0000-00001A280000}"/>
    <cellStyle name="Normal 2 2 2 2 2 10 10" xfId="10387" xr:uid="{00000000-0005-0000-0000-00001B280000}"/>
    <cellStyle name="Normal 2 2 2 2 2 10 11" xfId="10388" xr:uid="{00000000-0005-0000-0000-00001C280000}"/>
    <cellStyle name="Normal 2 2 2 2 2 10 12" xfId="10389" xr:uid="{00000000-0005-0000-0000-00001D280000}"/>
    <cellStyle name="Normal 2 2 2 2 2 10 13" xfId="10390" xr:uid="{00000000-0005-0000-0000-00001E280000}"/>
    <cellStyle name="Normal 2 2 2 2 2 10 14" xfId="10391" xr:uid="{00000000-0005-0000-0000-00001F280000}"/>
    <cellStyle name="Normal 2 2 2 2 2 10 2" xfId="10392" xr:uid="{00000000-0005-0000-0000-000020280000}"/>
    <cellStyle name="Normal 2 2 2 2 2 10 2 10" xfId="10393" xr:uid="{00000000-0005-0000-0000-000021280000}"/>
    <cellStyle name="Normal 2 2 2 2 2 10 2 2" xfId="10394" xr:uid="{00000000-0005-0000-0000-000022280000}"/>
    <cellStyle name="Normal 2 2 2 2 2 10 2 3" xfId="10395" xr:uid="{00000000-0005-0000-0000-000023280000}"/>
    <cellStyle name="Normal 2 2 2 2 2 10 2 4" xfId="10396" xr:uid="{00000000-0005-0000-0000-000024280000}"/>
    <cellStyle name="Normal 2 2 2 2 2 10 2 5" xfId="10397" xr:uid="{00000000-0005-0000-0000-000025280000}"/>
    <cellStyle name="Normal 2 2 2 2 2 10 2 6" xfId="10398" xr:uid="{00000000-0005-0000-0000-000026280000}"/>
    <cellStyle name="Normal 2 2 2 2 2 10 2 7" xfId="10399" xr:uid="{00000000-0005-0000-0000-000027280000}"/>
    <cellStyle name="Normal 2 2 2 2 2 10 2 8" xfId="10400" xr:uid="{00000000-0005-0000-0000-000028280000}"/>
    <cellStyle name="Normal 2 2 2 2 2 10 2 9" xfId="10401" xr:uid="{00000000-0005-0000-0000-000029280000}"/>
    <cellStyle name="Normal 2 2 2 2 2 10 3" xfId="10402" xr:uid="{00000000-0005-0000-0000-00002A280000}"/>
    <cellStyle name="Normal 2 2 2 2 2 10 3 10" xfId="10403" xr:uid="{00000000-0005-0000-0000-00002B280000}"/>
    <cellStyle name="Normal 2 2 2 2 2 10 3 2" xfId="10404" xr:uid="{00000000-0005-0000-0000-00002C280000}"/>
    <cellStyle name="Normal 2 2 2 2 2 10 3 3" xfId="10405" xr:uid="{00000000-0005-0000-0000-00002D280000}"/>
    <cellStyle name="Normal 2 2 2 2 2 10 3 4" xfId="10406" xr:uid="{00000000-0005-0000-0000-00002E280000}"/>
    <cellStyle name="Normal 2 2 2 2 2 10 3 5" xfId="10407" xr:uid="{00000000-0005-0000-0000-00002F280000}"/>
    <cellStyle name="Normal 2 2 2 2 2 10 3 6" xfId="10408" xr:uid="{00000000-0005-0000-0000-000030280000}"/>
    <cellStyle name="Normal 2 2 2 2 2 10 3 7" xfId="10409" xr:uid="{00000000-0005-0000-0000-000031280000}"/>
    <cellStyle name="Normal 2 2 2 2 2 10 3 8" xfId="10410" xr:uid="{00000000-0005-0000-0000-000032280000}"/>
    <cellStyle name="Normal 2 2 2 2 2 10 3 9" xfId="10411" xr:uid="{00000000-0005-0000-0000-000033280000}"/>
    <cellStyle name="Normal 2 2 2 2 2 10 4" xfId="10412" xr:uid="{00000000-0005-0000-0000-000034280000}"/>
    <cellStyle name="Normal 2 2 2 2 2 10 4 10" xfId="10413" xr:uid="{00000000-0005-0000-0000-000035280000}"/>
    <cellStyle name="Normal 2 2 2 2 2 10 4 2" xfId="10414" xr:uid="{00000000-0005-0000-0000-000036280000}"/>
    <cellStyle name="Normal 2 2 2 2 2 10 4 3" xfId="10415" xr:uid="{00000000-0005-0000-0000-000037280000}"/>
    <cellStyle name="Normal 2 2 2 2 2 10 4 4" xfId="10416" xr:uid="{00000000-0005-0000-0000-000038280000}"/>
    <cellStyle name="Normal 2 2 2 2 2 10 4 5" xfId="10417" xr:uid="{00000000-0005-0000-0000-000039280000}"/>
    <cellStyle name="Normal 2 2 2 2 2 10 4 6" xfId="10418" xr:uid="{00000000-0005-0000-0000-00003A280000}"/>
    <cellStyle name="Normal 2 2 2 2 2 10 4 7" xfId="10419" xr:uid="{00000000-0005-0000-0000-00003B280000}"/>
    <cellStyle name="Normal 2 2 2 2 2 10 4 8" xfId="10420" xr:uid="{00000000-0005-0000-0000-00003C280000}"/>
    <cellStyle name="Normal 2 2 2 2 2 10 4 9" xfId="10421" xr:uid="{00000000-0005-0000-0000-00003D280000}"/>
    <cellStyle name="Normal 2 2 2 2 2 10 5" xfId="10422" xr:uid="{00000000-0005-0000-0000-00003E280000}"/>
    <cellStyle name="Normal 2 2 2 2 2 10 5 10" xfId="10423" xr:uid="{00000000-0005-0000-0000-00003F280000}"/>
    <cellStyle name="Normal 2 2 2 2 2 10 5 2" xfId="10424" xr:uid="{00000000-0005-0000-0000-000040280000}"/>
    <cellStyle name="Normal 2 2 2 2 2 10 5 3" xfId="10425" xr:uid="{00000000-0005-0000-0000-000041280000}"/>
    <cellStyle name="Normal 2 2 2 2 2 10 5 4" xfId="10426" xr:uid="{00000000-0005-0000-0000-000042280000}"/>
    <cellStyle name="Normal 2 2 2 2 2 10 5 5" xfId="10427" xr:uid="{00000000-0005-0000-0000-000043280000}"/>
    <cellStyle name="Normal 2 2 2 2 2 10 5 6" xfId="10428" xr:uid="{00000000-0005-0000-0000-000044280000}"/>
    <cellStyle name="Normal 2 2 2 2 2 10 5 7" xfId="10429" xr:uid="{00000000-0005-0000-0000-000045280000}"/>
    <cellStyle name="Normal 2 2 2 2 2 10 5 8" xfId="10430" xr:uid="{00000000-0005-0000-0000-000046280000}"/>
    <cellStyle name="Normal 2 2 2 2 2 10 5 9" xfId="10431" xr:uid="{00000000-0005-0000-0000-000047280000}"/>
    <cellStyle name="Normal 2 2 2 2 2 10 6" xfId="10432" xr:uid="{00000000-0005-0000-0000-000048280000}"/>
    <cellStyle name="Normal 2 2 2 2 2 10 7" xfId="10433" xr:uid="{00000000-0005-0000-0000-000049280000}"/>
    <cellStyle name="Normal 2 2 2 2 2 10 8" xfId="10434" xr:uid="{00000000-0005-0000-0000-00004A280000}"/>
    <cellStyle name="Normal 2 2 2 2 2 10 9" xfId="10435" xr:uid="{00000000-0005-0000-0000-00004B280000}"/>
    <cellStyle name="Normal 2 2 2 2 2 11" xfId="10436" xr:uid="{00000000-0005-0000-0000-00004C280000}"/>
    <cellStyle name="Normal 2 2 2 2 2 11 10" xfId="10437" xr:uid="{00000000-0005-0000-0000-00004D280000}"/>
    <cellStyle name="Normal 2 2 2 2 2 11 11" xfId="10438" xr:uid="{00000000-0005-0000-0000-00004E280000}"/>
    <cellStyle name="Normal 2 2 2 2 2 11 12" xfId="10439" xr:uid="{00000000-0005-0000-0000-00004F280000}"/>
    <cellStyle name="Normal 2 2 2 2 2 11 13" xfId="10440" xr:uid="{00000000-0005-0000-0000-000050280000}"/>
    <cellStyle name="Normal 2 2 2 2 2 11 14" xfId="10441" xr:uid="{00000000-0005-0000-0000-000051280000}"/>
    <cellStyle name="Normal 2 2 2 2 2 11 2" xfId="10442" xr:uid="{00000000-0005-0000-0000-000052280000}"/>
    <cellStyle name="Normal 2 2 2 2 2 11 2 10" xfId="10443" xr:uid="{00000000-0005-0000-0000-000053280000}"/>
    <cellStyle name="Normal 2 2 2 2 2 11 2 2" xfId="10444" xr:uid="{00000000-0005-0000-0000-000054280000}"/>
    <cellStyle name="Normal 2 2 2 2 2 11 2 3" xfId="10445" xr:uid="{00000000-0005-0000-0000-000055280000}"/>
    <cellStyle name="Normal 2 2 2 2 2 11 2 4" xfId="10446" xr:uid="{00000000-0005-0000-0000-000056280000}"/>
    <cellStyle name="Normal 2 2 2 2 2 11 2 5" xfId="10447" xr:uid="{00000000-0005-0000-0000-000057280000}"/>
    <cellStyle name="Normal 2 2 2 2 2 11 2 6" xfId="10448" xr:uid="{00000000-0005-0000-0000-000058280000}"/>
    <cellStyle name="Normal 2 2 2 2 2 11 2 7" xfId="10449" xr:uid="{00000000-0005-0000-0000-000059280000}"/>
    <cellStyle name="Normal 2 2 2 2 2 11 2 8" xfId="10450" xr:uid="{00000000-0005-0000-0000-00005A280000}"/>
    <cellStyle name="Normal 2 2 2 2 2 11 2 9" xfId="10451" xr:uid="{00000000-0005-0000-0000-00005B280000}"/>
    <cellStyle name="Normal 2 2 2 2 2 11 3" xfId="10452" xr:uid="{00000000-0005-0000-0000-00005C280000}"/>
    <cellStyle name="Normal 2 2 2 2 2 11 3 10" xfId="10453" xr:uid="{00000000-0005-0000-0000-00005D280000}"/>
    <cellStyle name="Normal 2 2 2 2 2 11 3 2" xfId="10454" xr:uid="{00000000-0005-0000-0000-00005E280000}"/>
    <cellStyle name="Normal 2 2 2 2 2 11 3 3" xfId="10455" xr:uid="{00000000-0005-0000-0000-00005F280000}"/>
    <cellStyle name="Normal 2 2 2 2 2 11 3 4" xfId="10456" xr:uid="{00000000-0005-0000-0000-000060280000}"/>
    <cellStyle name="Normal 2 2 2 2 2 11 3 5" xfId="10457" xr:uid="{00000000-0005-0000-0000-000061280000}"/>
    <cellStyle name="Normal 2 2 2 2 2 11 3 6" xfId="10458" xr:uid="{00000000-0005-0000-0000-000062280000}"/>
    <cellStyle name="Normal 2 2 2 2 2 11 3 7" xfId="10459" xr:uid="{00000000-0005-0000-0000-000063280000}"/>
    <cellStyle name="Normal 2 2 2 2 2 11 3 8" xfId="10460" xr:uid="{00000000-0005-0000-0000-000064280000}"/>
    <cellStyle name="Normal 2 2 2 2 2 11 3 9" xfId="10461" xr:uid="{00000000-0005-0000-0000-000065280000}"/>
    <cellStyle name="Normal 2 2 2 2 2 11 4" xfId="10462" xr:uid="{00000000-0005-0000-0000-000066280000}"/>
    <cellStyle name="Normal 2 2 2 2 2 11 4 10" xfId="10463" xr:uid="{00000000-0005-0000-0000-000067280000}"/>
    <cellStyle name="Normal 2 2 2 2 2 11 4 2" xfId="10464" xr:uid="{00000000-0005-0000-0000-000068280000}"/>
    <cellStyle name="Normal 2 2 2 2 2 11 4 3" xfId="10465" xr:uid="{00000000-0005-0000-0000-000069280000}"/>
    <cellStyle name="Normal 2 2 2 2 2 11 4 4" xfId="10466" xr:uid="{00000000-0005-0000-0000-00006A280000}"/>
    <cellStyle name="Normal 2 2 2 2 2 11 4 5" xfId="10467" xr:uid="{00000000-0005-0000-0000-00006B280000}"/>
    <cellStyle name="Normal 2 2 2 2 2 11 4 6" xfId="10468" xr:uid="{00000000-0005-0000-0000-00006C280000}"/>
    <cellStyle name="Normal 2 2 2 2 2 11 4 7" xfId="10469" xr:uid="{00000000-0005-0000-0000-00006D280000}"/>
    <cellStyle name="Normal 2 2 2 2 2 11 4 8" xfId="10470" xr:uid="{00000000-0005-0000-0000-00006E280000}"/>
    <cellStyle name="Normal 2 2 2 2 2 11 4 9" xfId="10471" xr:uid="{00000000-0005-0000-0000-00006F280000}"/>
    <cellStyle name="Normal 2 2 2 2 2 11 5" xfId="10472" xr:uid="{00000000-0005-0000-0000-000070280000}"/>
    <cellStyle name="Normal 2 2 2 2 2 11 5 10" xfId="10473" xr:uid="{00000000-0005-0000-0000-000071280000}"/>
    <cellStyle name="Normal 2 2 2 2 2 11 5 2" xfId="10474" xr:uid="{00000000-0005-0000-0000-000072280000}"/>
    <cellStyle name="Normal 2 2 2 2 2 11 5 3" xfId="10475" xr:uid="{00000000-0005-0000-0000-000073280000}"/>
    <cellStyle name="Normal 2 2 2 2 2 11 5 4" xfId="10476" xr:uid="{00000000-0005-0000-0000-000074280000}"/>
    <cellStyle name="Normal 2 2 2 2 2 11 5 5" xfId="10477" xr:uid="{00000000-0005-0000-0000-000075280000}"/>
    <cellStyle name="Normal 2 2 2 2 2 11 5 6" xfId="10478" xr:uid="{00000000-0005-0000-0000-000076280000}"/>
    <cellStyle name="Normal 2 2 2 2 2 11 5 7" xfId="10479" xr:uid="{00000000-0005-0000-0000-000077280000}"/>
    <cellStyle name="Normal 2 2 2 2 2 11 5 8" xfId="10480" xr:uid="{00000000-0005-0000-0000-000078280000}"/>
    <cellStyle name="Normal 2 2 2 2 2 11 5 9" xfId="10481" xr:uid="{00000000-0005-0000-0000-000079280000}"/>
    <cellStyle name="Normal 2 2 2 2 2 11 6" xfId="10482" xr:uid="{00000000-0005-0000-0000-00007A280000}"/>
    <cellStyle name="Normal 2 2 2 2 2 11 7" xfId="10483" xr:uid="{00000000-0005-0000-0000-00007B280000}"/>
    <cellStyle name="Normal 2 2 2 2 2 11 8" xfId="10484" xr:uid="{00000000-0005-0000-0000-00007C280000}"/>
    <cellStyle name="Normal 2 2 2 2 2 11 9" xfId="10485" xr:uid="{00000000-0005-0000-0000-00007D280000}"/>
    <cellStyle name="Normal 2 2 2 2 2 12" xfId="10486" xr:uid="{00000000-0005-0000-0000-00007E280000}"/>
    <cellStyle name="Normal 2 2 2 2 2 12 10" xfId="10487" xr:uid="{00000000-0005-0000-0000-00007F280000}"/>
    <cellStyle name="Normal 2 2 2 2 2 12 11" xfId="10488" xr:uid="{00000000-0005-0000-0000-000080280000}"/>
    <cellStyle name="Normal 2 2 2 2 2 12 12" xfId="10489" xr:uid="{00000000-0005-0000-0000-000081280000}"/>
    <cellStyle name="Normal 2 2 2 2 2 12 13" xfId="10490" xr:uid="{00000000-0005-0000-0000-000082280000}"/>
    <cellStyle name="Normal 2 2 2 2 2 12 14" xfId="10491" xr:uid="{00000000-0005-0000-0000-000083280000}"/>
    <cellStyle name="Normal 2 2 2 2 2 12 2" xfId="10492" xr:uid="{00000000-0005-0000-0000-000084280000}"/>
    <cellStyle name="Normal 2 2 2 2 2 12 2 10" xfId="10493" xr:uid="{00000000-0005-0000-0000-000085280000}"/>
    <cellStyle name="Normal 2 2 2 2 2 12 2 2" xfId="10494" xr:uid="{00000000-0005-0000-0000-000086280000}"/>
    <cellStyle name="Normal 2 2 2 2 2 12 2 3" xfId="10495" xr:uid="{00000000-0005-0000-0000-000087280000}"/>
    <cellStyle name="Normal 2 2 2 2 2 12 2 4" xfId="10496" xr:uid="{00000000-0005-0000-0000-000088280000}"/>
    <cellStyle name="Normal 2 2 2 2 2 12 2 5" xfId="10497" xr:uid="{00000000-0005-0000-0000-000089280000}"/>
    <cellStyle name="Normal 2 2 2 2 2 12 2 6" xfId="10498" xr:uid="{00000000-0005-0000-0000-00008A280000}"/>
    <cellStyle name="Normal 2 2 2 2 2 12 2 7" xfId="10499" xr:uid="{00000000-0005-0000-0000-00008B280000}"/>
    <cellStyle name="Normal 2 2 2 2 2 12 2 8" xfId="10500" xr:uid="{00000000-0005-0000-0000-00008C280000}"/>
    <cellStyle name="Normal 2 2 2 2 2 12 2 9" xfId="10501" xr:uid="{00000000-0005-0000-0000-00008D280000}"/>
    <cellStyle name="Normal 2 2 2 2 2 12 3" xfId="10502" xr:uid="{00000000-0005-0000-0000-00008E280000}"/>
    <cellStyle name="Normal 2 2 2 2 2 12 3 10" xfId="10503" xr:uid="{00000000-0005-0000-0000-00008F280000}"/>
    <cellStyle name="Normal 2 2 2 2 2 12 3 2" xfId="10504" xr:uid="{00000000-0005-0000-0000-000090280000}"/>
    <cellStyle name="Normal 2 2 2 2 2 12 3 3" xfId="10505" xr:uid="{00000000-0005-0000-0000-000091280000}"/>
    <cellStyle name="Normal 2 2 2 2 2 12 3 4" xfId="10506" xr:uid="{00000000-0005-0000-0000-000092280000}"/>
    <cellStyle name="Normal 2 2 2 2 2 12 3 5" xfId="10507" xr:uid="{00000000-0005-0000-0000-000093280000}"/>
    <cellStyle name="Normal 2 2 2 2 2 12 3 6" xfId="10508" xr:uid="{00000000-0005-0000-0000-000094280000}"/>
    <cellStyle name="Normal 2 2 2 2 2 12 3 7" xfId="10509" xr:uid="{00000000-0005-0000-0000-000095280000}"/>
    <cellStyle name="Normal 2 2 2 2 2 12 3 8" xfId="10510" xr:uid="{00000000-0005-0000-0000-000096280000}"/>
    <cellStyle name="Normal 2 2 2 2 2 12 3 9" xfId="10511" xr:uid="{00000000-0005-0000-0000-000097280000}"/>
    <cellStyle name="Normal 2 2 2 2 2 12 4" xfId="10512" xr:uid="{00000000-0005-0000-0000-000098280000}"/>
    <cellStyle name="Normal 2 2 2 2 2 12 4 10" xfId="10513" xr:uid="{00000000-0005-0000-0000-000099280000}"/>
    <cellStyle name="Normal 2 2 2 2 2 12 4 2" xfId="10514" xr:uid="{00000000-0005-0000-0000-00009A280000}"/>
    <cellStyle name="Normal 2 2 2 2 2 12 4 3" xfId="10515" xr:uid="{00000000-0005-0000-0000-00009B280000}"/>
    <cellStyle name="Normal 2 2 2 2 2 12 4 4" xfId="10516" xr:uid="{00000000-0005-0000-0000-00009C280000}"/>
    <cellStyle name="Normal 2 2 2 2 2 12 4 5" xfId="10517" xr:uid="{00000000-0005-0000-0000-00009D280000}"/>
    <cellStyle name="Normal 2 2 2 2 2 12 4 6" xfId="10518" xr:uid="{00000000-0005-0000-0000-00009E280000}"/>
    <cellStyle name="Normal 2 2 2 2 2 12 4 7" xfId="10519" xr:uid="{00000000-0005-0000-0000-00009F280000}"/>
    <cellStyle name="Normal 2 2 2 2 2 12 4 8" xfId="10520" xr:uid="{00000000-0005-0000-0000-0000A0280000}"/>
    <cellStyle name="Normal 2 2 2 2 2 12 4 9" xfId="10521" xr:uid="{00000000-0005-0000-0000-0000A1280000}"/>
    <cellStyle name="Normal 2 2 2 2 2 12 5" xfId="10522" xr:uid="{00000000-0005-0000-0000-0000A2280000}"/>
    <cellStyle name="Normal 2 2 2 2 2 12 5 10" xfId="10523" xr:uid="{00000000-0005-0000-0000-0000A3280000}"/>
    <cellStyle name="Normal 2 2 2 2 2 12 5 2" xfId="10524" xr:uid="{00000000-0005-0000-0000-0000A4280000}"/>
    <cellStyle name="Normal 2 2 2 2 2 12 5 3" xfId="10525" xr:uid="{00000000-0005-0000-0000-0000A5280000}"/>
    <cellStyle name="Normal 2 2 2 2 2 12 5 4" xfId="10526" xr:uid="{00000000-0005-0000-0000-0000A6280000}"/>
    <cellStyle name="Normal 2 2 2 2 2 12 5 5" xfId="10527" xr:uid="{00000000-0005-0000-0000-0000A7280000}"/>
    <cellStyle name="Normal 2 2 2 2 2 12 5 6" xfId="10528" xr:uid="{00000000-0005-0000-0000-0000A8280000}"/>
    <cellStyle name="Normal 2 2 2 2 2 12 5 7" xfId="10529" xr:uid="{00000000-0005-0000-0000-0000A9280000}"/>
    <cellStyle name="Normal 2 2 2 2 2 12 5 8" xfId="10530" xr:uid="{00000000-0005-0000-0000-0000AA280000}"/>
    <cellStyle name="Normal 2 2 2 2 2 12 5 9" xfId="10531" xr:uid="{00000000-0005-0000-0000-0000AB280000}"/>
    <cellStyle name="Normal 2 2 2 2 2 12 6" xfId="10532" xr:uid="{00000000-0005-0000-0000-0000AC280000}"/>
    <cellStyle name="Normal 2 2 2 2 2 12 7" xfId="10533" xr:uid="{00000000-0005-0000-0000-0000AD280000}"/>
    <cellStyle name="Normal 2 2 2 2 2 12 8" xfId="10534" xr:uid="{00000000-0005-0000-0000-0000AE280000}"/>
    <cellStyle name="Normal 2 2 2 2 2 12 9" xfId="10535" xr:uid="{00000000-0005-0000-0000-0000AF280000}"/>
    <cellStyle name="Normal 2 2 2 2 2 13" xfId="10536" xr:uid="{00000000-0005-0000-0000-0000B0280000}"/>
    <cellStyle name="Normal 2 2 2 2 2 13 10" xfId="10537" xr:uid="{00000000-0005-0000-0000-0000B1280000}"/>
    <cellStyle name="Normal 2 2 2 2 2 13 11" xfId="10538" xr:uid="{00000000-0005-0000-0000-0000B2280000}"/>
    <cellStyle name="Normal 2 2 2 2 2 13 12" xfId="10539" xr:uid="{00000000-0005-0000-0000-0000B3280000}"/>
    <cellStyle name="Normal 2 2 2 2 2 13 13" xfId="10540" xr:uid="{00000000-0005-0000-0000-0000B4280000}"/>
    <cellStyle name="Normal 2 2 2 2 2 13 14" xfId="10541" xr:uid="{00000000-0005-0000-0000-0000B5280000}"/>
    <cellStyle name="Normal 2 2 2 2 2 13 2" xfId="10542" xr:uid="{00000000-0005-0000-0000-0000B6280000}"/>
    <cellStyle name="Normal 2 2 2 2 2 13 2 10" xfId="10543" xr:uid="{00000000-0005-0000-0000-0000B7280000}"/>
    <cellStyle name="Normal 2 2 2 2 2 13 2 2" xfId="10544" xr:uid="{00000000-0005-0000-0000-0000B8280000}"/>
    <cellStyle name="Normal 2 2 2 2 2 13 2 3" xfId="10545" xr:uid="{00000000-0005-0000-0000-0000B9280000}"/>
    <cellStyle name="Normal 2 2 2 2 2 13 2 4" xfId="10546" xr:uid="{00000000-0005-0000-0000-0000BA280000}"/>
    <cellStyle name="Normal 2 2 2 2 2 13 2 5" xfId="10547" xr:uid="{00000000-0005-0000-0000-0000BB280000}"/>
    <cellStyle name="Normal 2 2 2 2 2 13 2 6" xfId="10548" xr:uid="{00000000-0005-0000-0000-0000BC280000}"/>
    <cellStyle name="Normal 2 2 2 2 2 13 2 7" xfId="10549" xr:uid="{00000000-0005-0000-0000-0000BD280000}"/>
    <cellStyle name="Normal 2 2 2 2 2 13 2 8" xfId="10550" xr:uid="{00000000-0005-0000-0000-0000BE280000}"/>
    <cellStyle name="Normal 2 2 2 2 2 13 2 9" xfId="10551" xr:uid="{00000000-0005-0000-0000-0000BF280000}"/>
    <cellStyle name="Normal 2 2 2 2 2 13 3" xfId="10552" xr:uid="{00000000-0005-0000-0000-0000C0280000}"/>
    <cellStyle name="Normal 2 2 2 2 2 13 3 10" xfId="10553" xr:uid="{00000000-0005-0000-0000-0000C1280000}"/>
    <cellStyle name="Normal 2 2 2 2 2 13 3 2" xfId="10554" xr:uid="{00000000-0005-0000-0000-0000C2280000}"/>
    <cellStyle name="Normal 2 2 2 2 2 13 3 3" xfId="10555" xr:uid="{00000000-0005-0000-0000-0000C3280000}"/>
    <cellStyle name="Normal 2 2 2 2 2 13 3 4" xfId="10556" xr:uid="{00000000-0005-0000-0000-0000C4280000}"/>
    <cellStyle name="Normal 2 2 2 2 2 13 3 5" xfId="10557" xr:uid="{00000000-0005-0000-0000-0000C5280000}"/>
    <cellStyle name="Normal 2 2 2 2 2 13 3 6" xfId="10558" xr:uid="{00000000-0005-0000-0000-0000C6280000}"/>
    <cellStyle name="Normal 2 2 2 2 2 13 3 7" xfId="10559" xr:uid="{00000000-0005-0000-0000-0000C7280000}"/>
    <cellStyle name="Normal 2 2 2 2 2 13 3 8" xfId="10560" xr:uid="{00000000-0005-0000-0000-0000C8280000}"/>
    <cellStyle name="Normal 2 2 2 2 2 13 3 9" xfId="10561" xr:uid="{00000000-0005-0000-0000-0000C9280000}"/>
    <cellStyle name="Normal 2 2 2 2 2 13 4" xfId="10562" xr:uid="{00000000-0005-0000-0000-0000CA280000}"/>
    <cellStyle name="Normal 2 2 2 2 2 13 4 10" xfId="10563" xr:uid="{00000000-0005-0000-0000-0000CB280000}"/>
    <cellStyle name="Normal 2 2 2 2 2 13 4 2" xfId="10564" xr:uid="{00000000-0005-0000-0000-0000CC280000}"/>
    <cellStyle name="Normal 2 2 2 2 2 13 4 3" xfId="10565" xr:uid="{00000000-0005-0000-0000-0000CD280000}"/>
    <cellStyle name="Normal 2 2 2 2 2 13 4 4" xfId="10566" xr:uid="{00000000-0005-0000-0000-0000CE280000}"/>
    <cellStyle name="Normal 2 2 2 2 2 13 4 5" xfId="10567" xr:uid="{00000000-0005-0000-0000-0000CF280000}"/>
    <cellStyle name="Normal 2 2 2 2 2 13 4 6" xfId="10568" xr:uid="{00000000-0005-0000-0000-0000D0280000}"/>
    <cellStyle name="Normal 2 2 2 2 2 13 4 7" xfId="10569" xr:uid="{00000000-0005-0000-0000-0000D1280000}"/>
    <cellStyle name="Normal 2 2 2 2 2 13 4 8" xfId="10570" xr:uid="{00000000-0005-0000-0000-0000D2280000}"/>
    <cellStyle name="Normal 2 2 2 2 2 13 4 9" xfId="10571" xr:uid="{00000000-0005-0000-0000-0000D3280000}"/>
    <cellStyle name="Normal 2 2 2 2 2 13 5" xfId="10572" xr:uid="{00000000-0005-0000-0000-0000D4280000}"/>
    <cellStyle name="Normal 2 2 2 2 2 13 5 10" xfId="10573" xr:uid="{00000000-0005-0000-0000-0000D5280000}"/>
    <cellStyle name="Normal 2 2 2 2 2 13 5 2" xfId="10574" xr:uid="{00000000-0005-0000-0000-0000D6280000}"/>
    <cellStyle name="Normal 2 2 2 2 2 13 5 3" xfId="10575" xr:uid="{00000000-0005-0000-0000-0000D7280000}"/>
    <cellStyle name="Normal 2 2 2 2 2 13 5 4" xfId="10576" xr:uid="{00000000-0005-0000-0000-0000D8280000}"/>
    <cellStyle name="Normal 2 2 2 2 2 13 5 5" xfId="10577" xr:uid="{00000000-0005-0000-0000-0000D9280000}"/>
    <cellStyle name="Normal 2 2 2 2 2 13 5 6" xfId="10578" xr:uid="{00000000-0005-0000-0000-0000DA280000}"/>
    <cellStyle name="Normal 2 2 2 2 2 13 5 7" xfId="10579" xr:uid="{00000000-0005-0000-0000-0000DB280000}"/>
    <cellStyle name="Normal 2 2 2 2 2 13 5 8" xfId="10580" xr:uid="{00000000-0005-0000-0000-0000DC280000}"/>
    <cellStyle name="Normal 2 2 2 2 2 13 5 9" xfId="10581" xr:uid="{00000000-0005-0000-0000-0000DD280000}"/>
    <cellStyle name="Normal 2 2 2 2 2 13 6" xfId="10582" xr:uid="{00000000-0005-0000-0000-0000DE280000}"/>
    <cellStyle name="Normal 2 2 2 2 2 13 7" xfId="10583" xr:uid="{00000000-0005-0000-0000-0000DF280000}"/>
    <cellStyle name="Normal 2 2 2 2 2 13 8" xfId="10584" xr:uid="{00000000-0005-0000-0000-0000E0280000}"/>
    <cellStyle name="Normal 2 2 2 2 2 13 9" xfId="10585" xr:uid="{00000000-0005-0000-0000-0000E1280000}"/>
    <cellStyle name="Normal 2 2 2 2 2 14" xfId="10586" xr:uid="{00000000-0005-0000-0000-0000E2280000}"/>
    <cellStyle name="Normal 2 2 2 2 2 14 10" xfId="10587" xr:uid="{00000000-0005-0000-0000-0000E3280000}"/>
    <cellStyle name="Normal 2 2 2 2 2 14 11" xfId="10588" xr:uid="{00000000-0005-0000-0000-0000E4280000}"/>
    <cellStyle name="Normal 2 2 2 2 2 14 12" xfId="10589" xr:uid="{00000000-0005-0000-0000-0000E5280000}"/>
    <cellStyle name="Normal 2 2 2 2 2 14 13" xfId="10590" xr:uid="{00000000-0005-0000-0000-0000E6280000}"/>
    <cellStyle name="Normal 2 2 2 2 2 14 14" xfId="10591" xr:uid="{00000000-0005-0000-0000-0000E7280000}"/>
    <cellStyle name="Normal 2 2 2 2 2 14 2" xfId="10592" xr:uid="{00000000-0005-0000-0000-0000E8280000}"/>
    <cellStyle name="Normal 2 2 2 2 2 14 2 10" xfId="10593" xr:uid="{00000000-0005-0000-0000-0000E9280000}"/>
    <cellStyle name="Normal 2 2 2 2 2 14 2 2" xfId="10594" xr:uid="{00000000-0005-0000-0000-0000EA280000}"/>
    <cellStyle name="Normal 2 2 2 2 2 14 2 3" xfId="10595" xr:uid="{00000000-0005-0000-0000-0000EB280000}"/>
    <cellStyle name="Normal 2 2 2 2 2 14 2 4" xfId="10596" xr:uid="{00000000-0005-0000-0000-0000EC280000}"/>
    <cellStyle name="Normal 2 2 2 2 2 14 2 5" xfId="10597" xr:uid="{00000000-0005-0000-0000-0000ED280000}"/>
    <cellStyle name="Normal 2 2 2 2 2 14 2 6" xfId="10598" xr:uid="{00000000-0005-0000-0000-0000EE280000}"/>
    <cellStyle name="Normal 2 2 2 2 2 14 2 7" xfId="10599" xr:uid="{00000000-0005-0000-0000-0000EF280000}"/>
    <cellStyle name="Normal 2 2 2 2 2 14 2 8" xfId="10600" xr:uid="{00000000-0005-0000-0000-0000F0280000}"/>
    <cellStyle name="Normal 2 2 2 2 2 14 2 9" xfId="10601" xr:uid="{00000000-0005-0000-0000-0000F1280000}"/>
    <cellStyle name="Normal 2 2 2 2 2 14 3" xfId="10602" xr:uid="{00000000-0005-0000-0000-0000F2280000}"/>
    <cellStyle name="Normal 2 2 2 2 2 14 3 10" xfId="10603" xr:uid="{00000000-0005-0000-0000-0000F3280000}"/>
    <cellStyle name="Normal 2 2 2 2 2 14 3 2" xfId="10604" xr:uid="{00000000-0005-0000-0000-0000F4280000}"/>
    <cellStyle name="Normal 2 2 2 2 2 14 3 3" xfId="10605" xr:uid="{00000000-0005-0000-0000-0000F5280000}"/>
    <cellStyle name="Normal 2 2 2 2 2 14 3 4" xfId="10606" xr:uid="{00000000-0005-0000-0000-0000F6280000}"/>
    <cellStyle name="Normal 2 2 2 2 2 14 3 5" xfId="10607" xr:uid="{00000000-0005-0000-0000-0000F7280000}"/>
    <cellStyle name="Normal 2 2 2 2 2 14 3 6" xfId="10608" xr:uid="{00000000-0005-0000-0000-0000F8280000}"/>
    <cellStyle name="Normal 2 2 2 2 2 14 3 7" xfId="10609" xr:uid="{00000000-0005-0000-0000-0000F9280000}"/>
    <cellStyle name="Normal 2 2 2 2 2 14 3 8" xfId="10610" xr:uid="{00000000-0005-0000-0000-0000FA280000}"/>
    <cellStyle name="Normal 2 2 2 2 2 14 3 9" xfId="10611" xr:uid="{00000000-0005-0000-0000-0000FB280000}"/>
    <cellStyle name="Normal 2 2 2 2 2 14 4" xfId="10612" xr:uid="{00000000-0005-0000-0000-0000FC280000}"/>
    <cellStyle name="Normal 2 2 2 2 2 14 4 10" xfId="10613" xr:uid="{00000000-0005-0000-0000-0000FD280000}"/>
    <cellStyle name="Normal 2 2 2 2 2 14 4 2" xfId="10614" xr:uid="{00000000-0005-0000-0000-0000FE280000}"/>
    <cellStyle name="Normal 2 2 2 2 2 14 4 3" xfId="10615" xr:uid="{00000000-0005-0000-0000-0000FF280000}"/>
    <cellStyle name="Normal 2 2 2 2 2 14 4 4" xfId="10616" xr:uid="{00000000-0005-0000-0000-000000290000}"/>
    <cellStyle name="Normal 2 2 2 2 2 14 4 5" xfId="10617" xr:uid="{00000000-0005-0000-0000-000001290000}"/>
    <cellStyle name="Normal 2 2 2 2 2 14 4 6" xfId="10618" xr:uid="{00000000-0005-0000-0000-000002290000}"/>
    <cellStyle name="Normal 2 2 2 2 2 14 4 7" xfId="10619" xr:uid="{00000000-0005-0000-0000-000003290000}"/>
    <cellStyle name="Normal 2 2 2 2 2 14 4 8" xfId="10620" xr:uid="{00000000-0005-0000-0000-000004290000}"/>
    <cellStyle name="Normal 2 2 2 2 2 14 4 9" xfId="10621" xr:uid="{00000000-0005-0000-0000-000005290000}"/>
    <cellStyle name="Normal 2 2 2 2 2 14 5" xfId="10622" xr:uid="{00000000-0005-0000-0000-000006290000}"/>
    <cellStyle name="Normal 2 2 2 2 2 14 5 10" xfId="10623" xr:uid="{00000000-0005-0000-0000-000007290000}"/>
    <cellStyle name="Normal 2 2 2 2 2 14 5 2" xfId="10624" xr:uid="{00000000-0005-0000-0000-000008290000}"/>
    <cellStyle name="Normal 2 2 2 2 2 14 5 3" xfId="10625" xr:uid="{00000000-0005-0000-0000-000009290000}"/>
    <cellStyle name="Normal 2 2 2 2 2 14 5 4" xfId="10626" xr:uid="{00000000-0005-0000-0000-00000A290000}"/>
    <cellStyle name="Normal 2 2 2 2 2 14 5 5" xfId="10627" xr:uid="{00000000-0005-0000-0000-00000B290000}"/>
    <cellStyle name="Normal 2 2 2 2 2 14 5 6" xfId="10628" xr:uid="{00000000-0005-0000-0000-00000C290000}"/>
    <cellStyle name="Normal 2 2 2 2 2 14 5 7" xfId="10629" xr:uid="{00000000-0005-0000-0000-00000D290000}"/>
    <cellStyle name="Normal 2 2 2 2 2 14 5 8" xfId="10630" xr:uid="{00000000-0005-0000-0000-00000E290000}"/>
    <cellStyle name="Normal 2 2 2 2 2 14 5 9" xfId="10631" xr:uid="{00000000-0005-0000-0000-00000F290000}"/>
    <cellStyle name="Normal 2 2 2 2 2 14 6" xfId="10632" xr:uid="{00000000-0005-0000-0000-000010290000}"/>
    <cellStyle name="Normal 2 2 2 2 2 14 7" xfId="10633" xr:uid="{00000000-0005-0000-0000-000011290000}"/>
    <cellStyle name="Normal 2 2 2 2 2 14 8" xfId="10634" xr:uid="{00000000-0005-0000-0000-000012290000}"/>
    <cellStyle name="Normal 2 2 2 2 2 14 9" xfId="10635" xr:uid="{00000000-0005-0000-0000-000013290000}"/>
    <cellStyle name="Normal 2 2 2 2 2 15" xfId="10636" xr:uid="{00000000-0005-0000-0000-000014290000}"/>
    <cellStyle name="Normal 2 2 2 2 2 15 10" xfId="10637" xr:uid="{00000000-0005-0000-0000-000015290000}"/>
    <cellStyle name="Normal 2 2 2 2 2 15 11" xfId="10638" xr:uid="{00000000-0005-0000-0000-000016290000}"/>
    <cellStyle name="Normal 2 2 2 2 2 15 12" xfId="10639" xr:uid="{00000000-0005-0000-0000-000017290000}"/>
    <cellStyle name="Normal 2 2 2 2 2 15 13" xfId="10640" xr:uid="{00000000-0005-0000-0000-000018290000}"/>
    <cellStyle name="Normal 2 2 2 2 2 15 14" xfId="10641" xr:uid="{00000000-0005-0000-0000-000019290000}"/>
    <cellStyle name="Normal 2 2 2 2 2 15 2" xfId="10642" xr:uid="{00000000-0005-0000-0000-00001A290000}"/>
    <cellStyle name="Normal 2 2 2 2 2 15 2 10" xfId="10643" xr:uid="{00000000-0005-0000-0000-00001B290000}"/>
    <cellStyle name="Normal 2 2 2 2 2 15 2 2" xfId="10644" xr:uid="{00000000-0005-0000-0000-00001C290000}"/>
    <cellStyle name="Normal 2 2 2 2 2 15 2 3" xfId="10645" xr:uid="{00000000-0005-0000-0000-00001D290000}"/>
    <cellStyle name="Normal 2 2 2 2 2 15 2 4" xfId="10646" xr:uid="{00000000-0005-0000-0000-00001E290000}"/>
    <cellStyle name="Normal 2 2 2 2 2 15 2 5" xfId="10647" xr:uid="{00000000-0005-0000-0000-00001F290000}"/>
    <cellStyle name="Normal 2 2 2 2 2 15 2 6" xfId="10648" xr:uid="{00000000-0005-0000-0000-000020290000}"/>
    <cellStyle name="Normal 2 2 2 2 2 15 2 7" xfId="10649" xr:uid="{00000000-0005-0000-0000-000021290000}"/>
    <cellStyle name="Normal 2 2 2 2 2 15 2 8" xfId="10650" xr:uid="{00000000-0005-0000-0000-000022290000}"/>
    <cellStyle name="Normal 2 2 2 2 2 15 2 9" xfId="10651" xr:uid="{00000000-0005-0000-0000-000023290000}"/>
    <cellStyle name="Normal 2 2 2 2 2 15 3" xfId="10652" xr:uid="{00000000-0005-0000-0000-000024290000}"/>
    <cellStyle name="Normal 2 2 2 2 2 15 3 10" xfId="10653" xr:uid="{00000000-0005-0000-0000-000025290000}"/>
    <cellStyle name="Normal 2 2 2 2 2 15 3 2" xfId="10654" xr:uid="{00000000-0005-0000-0000-000026290000}"/>
    <cellStyle name="Normal 2 2 2 2 2 15 3 3" xfId="10655" xr:uid="{00000000-0005-0000-0000-000027290000}"/>
    <cellStyle name="Normal 2 2 2 2 2 15 3 4" xfId="10656" xr:uid="{00000000-0005-0000-0000-000028290000}"/>
    <cellStyle name="Normal 2 2 2 2 2 15 3 5" xfId="10657" xr:uid="{00000000-0005-0000-0000-000029290000}"/>
    <cellStyle name="Normal 2 2 2 2 2 15 3 6" xfId="10658" xr:uid="{00000000-0005-0000-0000-00002A290000}"/>
    <cellStyle name="Normal 2 2 2 2 2 15 3 7" xfId="10659" xr:uid="{00000000-0005-0000-0000-00002B290000}"/>
    <cellStyle name="Normal 2 2 2 2 2 15 3 8" xfId="10660" xr:uid="{00000000-0005-0000-0000-00002C290000}"/>
    <cellStyle name="Normal 2 2 2 2 2 15 3 9" xfId="10661" xr:uid="{00000000-0005-0000-0000-00002D290000}"/>
    <cellStyle name="Normal 2 2 2 2 2 15 4" xfId="10662" xr:uid="{00000000-0005-0000-0000-00002E290000}"/>
    <cellStyle name="Normal 2 2 2 2 2 15 4 10" xfId="10663" xr:uid="{00000000-0005-0000-0000-00002F290000}"/>
    <cellStyle name="Normal 2 2 2 2 2 15 4 2" xfId="10664" xr:uid="{00000000-0005-0000-0000-000030290000}"/>
    <cellStyle name="Normal 2 2 2 2 2 15 4 3" xfId="10665" xr:uid="{00000000-0005-0000-0000-000031290000}"/>
    <cellStyle name="Normal 2 2 2 2 2 15 4 4" xfId="10666" xr:uid="{00000000-0005-0000-0000-000032290000}"/>
    <cellStyle name="Normal 2 2 2 2 2 15 4 5" xfId="10667" xr:uid="{00000000-0005-0000-0000-000033290000}"/>
    <cellStyle name="Normal 2 2 2 2 2 15 4 6" xfId="10668" xr:uid="{00000000-0005-0000-0000-000034290000}"/>
    <cellStyle name="Normal 2 2 2 2 2 15 4 7" xfId="10669" xr:uid="{00000000-0005-0000-0000-000035290000}"/>
    <cellStyle name="Normal 2 2 2 2 2 15 4 8" xfId="10670" xr:uid="{00000000-0005-0000-0000-000036290000}"/>
    <cellStyle name="Normal 2 2 2 2 2 15 4 9" xfId="10671" xr:uid="{00000000-0005-0000-0000-000037290000}"/>
    <cellStyle name="Normal 2 2 2 2 2 15 5" xfId="10672" xr:uid="{00000000-0005-0000-0000-000038290000}"/>
    <cellStyle name="Normal 2 2 2 2 2 15 5 10" xfId="10673" xr:uid="{00000000-0005-0000-0000-000039290000}"/>
    <cellStyle name="Normal 2 2 2 2 2 15 5 2" xfId="10674" xr:uid="{00000000-0005-0000-0000-00003A290000}"/>
    <cellStyle name="Normal 2 2 2 2 2 15 5 3" xfId="10675" xr:uid="{00000000-0005-0000-0000-00003B290000}"/>
    <cellStyle name="Normal 2 2 2 2 2 15 5 4" xfId="10676" xr:uid="{00000000-0005-0000-0000-00003C290000}"/>
    <cellStyle name="Normal 2 2 2 2 2 15 5 5" xfId="10677" xr:uid="{00000000-0005-0000-0000-00003D290000}"/>
    <cellStyle name="Normal 2 2 2 2 2 15 5 6" xfId="10678" xr:uid="{00000000-0005-0000-0000-00003E290000}"/>
    <cellStyle name="Normal 2 2 2 2 2 15 5 7" xfId="10679" xr:uid="{00000000-0005-0000-0000-00003F290000}"/>
    <cellStyle name="Normal 2 2 2 2 2 15 5 8" xfId="10680" xr:uid="{00000000-0005-0000-0000-000040290000}"/>
    <cellStyle name="Normal 2 2 2 2 2 15 5 9" xfId="10681" xr:uid="{00000000-0005-0000-0000-000041290000}"/>
    <cellStyle name="Normal 2 2 2 2 2 15 6" xfId="10682" xr:uid="{00000000-0005-0000-0000-000042290000}"/>
    <cellStyle name="Normal 2 2 2 2 2 15 7" xfId="10683" xr:uid="{00000000-0005-0000-0000-000043290000}"/>
    <cellStyle name="Normal 2 2 2 2 2 15 8" xfId="10684" xr:uid="{00000000-0005-0000-0000-000044290000}"/>
    <cellStyle name="Normal 2 2 2 2 2 15 9" xfId="10685" xr:uid="{00000000-0005-0000-0000-000045290000}"/>
    <cellStyle name="Normal 2 2 2 2 2 16" xfId="10686" xr:uid="{00000000-0005-0000-0000-000046290000}"/>
    <cellStyle name="Normal 2 2 2 2 2 16 10" xfId="10687" xr:uid="{00000000-0005-0000-0000-000047290000}"/>
    <cellStyle name="Normal 2 2 2 2 2 16 11" xfId="10688" xr:uid="{00000000-0005-0000-0000-000048290000}"/>
    <cellStyle name="Normal 2 2 2 2 2 16 12" xfId="10689" xr:uid="{00000000-0005-0000-0000-000049290000}"/>
    <cellStyle name="Normal 2 2 2 2 2 16 13" xfId="10690" xr:uid="{00000000-0005-0000-0000-00004A290000}"/>
    <cellStyle name="Normal 2 2 2 2 2 16 14" xfId="10691" xr:uid="{00000000-0005-0000-0000-00004B290000}"/>
    <cellStyle name="Normal 2 2 2 2 2 16 2" xfId="10692" xr:uid="{00000000-0005-0000-0000-00004C290000}"/>
    <cellStyle name="Normal 2 2 2 2 2 16 2 10" xfId="10693" xr:uid="{00000000-0005-0000-0000-00004D290000}"/>
    <cellStyle name="Normal 2 2 2 2 2 16 2 2" xfId="10694" xr:uid="{00000000-0005-0000-0000-00004E290000}"/>
    <cellStyle name="Normal 2 2 2 2 2 16 2 3" xfId="10695" xr:uid="{00000000-0005-0000-0000-00004F290000}"/>
    <cellStyle name="Normal 2 2 2 2 2 16 2 4" xfId="10696" xr:uid="{00000000-0005-0000-0000-000050290000}"/>
    <cellStyle name="Normal 2 2 2 2 2 16 2 5" xfId="10697" xr:uid="{00000000-0005-0000-0000-000051290000}"/>
    <cellStyle name="Normal 2 2 2 2 2 16 2 6" xfId="10698" xr:uid="{00000000-0005-0000-0000-000052290000}"/>
    <cellStyle name="Normal 2 2 2 2 2 16 2 7" xfId="10699" xr:uid="{00000000-0005-0000-0000-000053290000}"/>
    <cellStyle name="Normal 2 2 2 2 2 16 2 8" xfId="10700" xr:uid="{00000000-0005-0000-0000-000054290000}"/>
    <cellStyle name="Normal 2 2 2 2 2 16 2 9" xfId="10701" xr:uid="{00000000-0005-0000-0000-000055290000}"/>
    <cellStyle name="Normal 2 2 2 2 2 16 3" xfId="10702" xr:uid="{00000000-0005-0000-0000-000056290000}"/>
    <cellStyle name="Normal 2 2 2 2 2 16 3 10" xfId="10703" xr:uid="{00000000-0005-0000-0000-000057290000}"/>
    <cellStyle name="Normal 2 2 2 2 2 16 3 2" xfId="10704" xr:uid="{00000000-0005-0000-0000-000058290000}"/>
    <cellStyle name="Normal 2 2 2 2 2 16 3 3" xfId="10705" xr:uid="{00000000-0005-0000-0000-000059290000}"/>
    <cellStyle name="Normal 2 2 2 2 2 16 3 4" xfId="10706" xr:uid="{00000000-0005-0000-0000-00005A290000}"/>
    <cellStyle name="Normal 2 2 2 2 2 16 3 5" xfId="10707" xr:uid="{00000000-0005-0000-0000-00005B290000}"/>
    <cellStyle name="Normal 2 2 2 2 2 16 3 6" xfId="10708" xr:uid="{00000000-0005-0000-0000-00005C290000}"/>
    <cellStyle name="Normal 2 2 2 2 2 16 3 7" xfId="10709" xr:uid="{00000000-0005-0000-0000-00005D290000}"/>
    <cellStyle name="Normal 2 2 2 2 2 16 3 8" xfId="10710" xr:uid="{00000000-0005-0000-0000-00005E290000}"/>
    <cellStyle name="Normal 2 2 2 2 2 16 3 9" xfId="10711" xr:uid="{00000000-0005-0000-0000-00005F290000}"/>
    <cellStyle name="Normal 2 2 2 2 2 16 4" xfId="10712" xr:uid="{00000000-0005-0000-0000-000060290000}"/>
    <cellStyle name="Normal 2 2 2 2 2 16 4 10" xfId="10713" xr:uid="{00000000-0005-0000-0000-000061290000}"/>
    <cellStyle name="Normal 2 2 2 2 2 16 4 2" xfId="10714" xr:uid="{00000000-0005-0000-0000-000062290000}"/>
    <cellStyle name="Normal 2 2 2 2 2 16 4 3" xfId="10715" xr:uid="{00000000-0005-0000-0000-000063290000}"/>
    <cellStyle name="Normal 2 2 2 2 2 16 4 4" xfId="10716" xr:uid="{00000000-0005-0000-0000-000064290000}"/>
    <cellStyle name="Normal 2 2 2 2 2 16 4 5" xfId="10717" xr:uid="{00000000-0005-0000-0000-000065290000}"/>
    <cellStyle name="Normal 2 2 2 2 2 16 4 6" xfId="10718" xr:uid="{00000000-0005-0000-0000-000066290000}"/>
    <cellStyle name="Normal 2 2 2 2 2 16 4 7" xfId="10719" xr:uid="{00000000-0005-0000-0000-000067290000}"/>
    <cellStyle name="Normal 2 2 2 2 2 16 4 8" xfId="10720" xr:uid="{00000000-0005-0000-0000-000068290000}"/>
    <cellStyle name="Normal 2 2 2 2 2 16 4 9" xfId="10721" xr:uid="{00000000-0005-0000-0000-000069290000}"/>
    <cellStyle name="Normal 2 2 2 2 2 16 5" xfId="10722" xr:uid="{00000000-0005-0000-0000-00006A290000}"/>
    <cellStyle name="Normal 2 2 2 2 2 16 5 10" xfId="10723" xr:uid="{00000000-0005-0000-0000-00006B290000}"/>
    <cellStyle name="Normal 2 2 2 2 2 16 5 2" xfId="10724" xr:uid="{00000000-0005-0000-0000-00006C290000}"/>
    <cellStyle name="Normal 2 2 2 2 2 16 5 3" xfId="10725" xr:uid="{00000000-0005-0000-0000-00006D290000}"/>
    <cellStyle name="Normal 2 2 2 2 2 16 5 4" xfId="10726" xr:uid="{00000000-0005-0000-0000-00006E290000}"/>
    <cellStyle name="Normal 2 2 2 2 2 16 5 5" xfId="10727" xr:uid="{00000000-0005-0000-0000-00006F290000}"/>
    <cellStyle name="Normal 2 2 2 2 2 16 5 6" xfId="10728" xr:uid="{00000000-0005-0000-0000-000070290000}"/>
    <cellStyle name="Normal 2 2 2 2 2 16 5 7" xfId="10729" xr:uid="{00000000-0005-0000-0000-000071290000}"/>
    <cellStyle name="Normal 2 2 2 2 2 16 5 8" xfId="10730" xr:uid="{00000000-0005-0000-0000-000072290000}"/>
    <cellStyle name="Normal 2 2 2 2 2 16 5 9" xfId="10731" xr:uid="{00000000-0005-0000-0000-000073290000}"/>
    <cellStyle name="Normal 2 2 2 2 2 16 6" xfId="10732" xr:uid="{00000000-0005-0000-0000-000074290000}"/>
    <cellStyle name="Normal 2 2 2 2 2 16 7" xfId="10733" xr:uid="{00000000-0005-0000-0000-000075290000}"/>
    <cellStyle name="Normal 2 2 2 2 2 16 8" xfId="10734" xr:uid="{00000000-0005-0000-0000-000076290000}"/>
    <cellStyle name="Normal 2 2 2 2 2 16 9" xfId="10735" xr:uid="{00000000-0005-0000-0000-000077290000}"/>
    <cellStyle name="Normal 2 2 2 2 2 17" xfId="10736" xr:uid="{00000000-0005-0000-0000-000078290000}"/>
    <cellStyle name="Normal 2 2 2 2 2 17 10" xfId="10737" xr:uid="{00000000-0005-0000-0000-000079290000}"/>
    <cellStyle name="Normal 2 2 2 2 2 17 11" xfId="10738" xr:uid="{00000000-0005-0000-0000-00007A290000}"/>
    <cellStyle name="Normal 2 2 2 2 2 17 12" xfId="10739" xr:uid="{00000000-0005-0000-0000-00007B290000}"/>
    <cellStyle name="Normal 2 2 2 2 2 17 13" xfId="10740" xr:uid="{00000000-0005-0000-0000-00007C290000}"/>
    <cellStyle name="Normal 2 2 2 2 2 17 14" xfId="10741" xr:uid="{00000000-0005-0000-0000-00007D290000}"/>
    <cellStyle name="Normal 2 2 2 2 2 17 2" xfId="10742" xr:uid="{00000000-0005-0000-0000-00007E290000}"/>
    <cellStyle name="Normal 2 2 2 2 2 17 2 10" xfId="10743" xr:uid="{00000000-0005-0000-0000-00007F290000}"/>
    <cellStyle name="Normal 2 2 2 2 2 17 2 2" xfId="10744" xr:uid="{00000000-0005-0000-0000-000080290000}"/>
    <cellStyle name="Normal 2 2 2 2 2 17 2 3" xfId="10745" xr:uid="{00000000-0005-0000-0000-000081290000}"/>
    <cellStyle name="Normal 2 2 2 2 2 17 2 4" xfId="10746" xr:uid="{00000000-0005-0000-0000-000082290000}"/>
    <cellStyle name="Normal 2 2 2 2 2 17 2 5" xfId="10747" xr:uid="{00000000-0005-0000-0000-000083290000}"/>
    <cellStyle name="Normal 2 2 2 2 2 17 2 6" xfId="10748" xr:uid="{00000000-0005-0000-0000-000084290000}"/>
    <cellStyle name="Normal 2 2 2 2 2 17 2 7" xfId="10749" xr:uid="{00000000-0005-0000-0000-000085290000}"/>
    <cellStyle name="Normal 2 2 2 2 2 17 2 8" xfId="10750" xr:uid="{00000000-0005-0000-0000-000086290000}"/>
    <cellStyle name="Normal 2 2 2 2 2 17 2 9" xfId="10751" xr:uid="{00000000-0005-0000-0000-000087290000}"/>
    <cellStyle name="Normal 2 2 2 2 2 17 3" xfId="10752" xr:uid="{00000000-0005-0000-0000-000088290000}"/>
    <cellStyle name="Normal 2 2 2 2 2 17 3 10" xfId="10753" xr:uid="{00000000-0005-0000-0000-000089290000}"/>
    <cellStyle name="Normal 2 2 2 2 2 17 3 2" xfId="10754" xr:uid="{00000000-0005-0000-0000-00008A290000}"/>
    <cellStyle name="Normal 2 2 2 2 2 17 3 3" xfId="10755" xr:uid="{00000000-0005-0000-0000-00008B290000}"/>
    <cellStyle name="Normal 2 2 2 2 2 17 3 4" xfId="10756" xr:uid="{00000000-0005-0000-0000-00008C290000}"/>
    <cellStyle name="Normal 2 2 2 2 2 17 3 5" xfId="10757" xr:uid="{00000000-0005-0000-0000-00008D290000}"/>
    <cellStyle name="Normal 2 2 2 2 2 17 3 6" xfId="10758" xr:uid="{00000000-0005-0000-0000-00008E290000}"/>
    <cellStyle name="Normal 2 2 2 2 2 17 3 7" xfId="10759" xr:uid="{00000000-0005-0000-0000-00008F290000}"/>
    <cellStyle name="Normal 2 2 2 2 2 17 3 8" xfId="10760" xr:uid="{00000000-0005-0000-0000-000090290000}"/>
    <cellStyle name="Normal 2 2 2 2 2 17 3 9" xfId="10761" xr:uid="{00000000-0005-0000-0000-000091290000}"/>
    <cellStyle name="Normal 2 2 2 2 2 17 4" xfId="10762" xr:uid="{00000000-0005-0000-0000-000092290000}"/>
    <cellStyle name="Normal 2 2 2 2 2 17 4 10" xfId="10763" xr:uid="{00000000-0005-0000-0000-000093290000}"/>
    <cellStyle name="Normal 2 2 2 2 2 17 4 2" xfId="10764" xr:uid="{00000000-0005-0000-0000-000094290000}"/>
    <cellStyle name="Normal 2 2 2 2 2 17 4 3" xfId="10765" xr:uid="{00000000-0005-0000-0000-000095290000}"/>
    <cellStyle name="Normal 2 2 2 2 2 17 4 4" xfId="10766" xr:uid="{00000000-0005-0000-0000-000096290000}"/>
    <cellStyle name="Normal 2 2 2 2 2 17 4 5" xfId="10767" xr:uid="{00000000-0005-0000-0000-000097290000}"/>
    <cellStyle name="Normal 2 2 2 2 2 17 4 6" xfId="10768" xr:uid="{00000000-0005-0000-0000-000098290000}"/>
    <cellStyle name="Normal 2 2 2 2 2 17 4 7" xfId="10769" xr:uid="{00000000-0005-0000-0000-000099290000}"/>
    <cellStyle name="Normal 2 2 2 2 2 17 4 8" xfId="10770" xr:uid="{00000000-0005-0000-0000-00009A290000}"/>
    <cellStyle name="Normal 2 2 2 2 2 17 4 9" xfId="10771" xr:uid="{00000000-0005-0000-0000-00009B290000}"/>
    <cellStyle name="Normal 2 2 2 2 2 17 5" xfId="10772" xr:uid="{00000000-0005-0000-0000-00009C290000}"/>
    <cellStyle name="Normal 2 2 2 2 2 17 5 10" xfId="10773" xr:uid="{00000000-0005-0000-0000-00009D290000}"/>
    <cellStyle name="Normal 2 2 2 2 2 17 5 2" xfId="10774" xr:uid="{00000000-0005-0000-0000-00009E290000}"/>
    <cellStyle name="Normal 2 2 2 2 2 17 5 3" xfId="10775" xr:uid="{00000000-0005-0000-0000-00009F290000}"/>
    <cellStyle name="Normal 2 2 2 2 2 17 5 4" xfId="10776" xr:uid="{00000000-0005-0000-0000-0000A0290000}"/>
    <cellStyle name="Normal 2 2 2 2 2 17 5 5" xfId="10777" xr:uid="{00000000-0005-0000-0000-0000A1290000}"/>
    <cellStyle name="Normal 2 2 2 2 2 17 5 6" xfId="10778" xr:uid="{00000000-0005-0000-0000-0000A2290000}"/>
    <cellStyle name="Normal 2 2 2 2 2 17 5 7" xfId="10779" xr:uid="{00000000-0005-0000-0000-0000A3290000}"/>
    <cellStyle name="Normal 2 2 2 2 2 17 5 8" xfId="10780" xr:uid="{00000000-0005-0000-0000-0000A4290000}"/>
    <cellStyle name="Normal 2 2 2 2 2 17 5 9" xfId="10781" xr:uid="{00000000-0005-0000-0000-0000A5290000}"/>
    <cellStyle name="Normal 2 2 2 2 2 17 6" xfId="10782" xr:uid="{00000000-0005-0000-0000-0000A6290000}"/>
    <cellStyle name="Normal 2 2 2 2 2 17 7" xfId="10783" xr:uid="{00000000-0005-0000-0000-0000A7290000}"/>
    <cellStyle name="Normal 2 2 2 2 2 17 8" xfId="10784" xr:uid="{00000000-0005-0000-0000-0000A8290000}"/>
    <cellStyle name="Normal 2 2 2 2 2 17 9" xfId="10785" xr:uid="{00000000-0005-0000-0000-0000A9290000}"/>
    <cellStyle name="Normal 2 2 2 2 2 18" xfId="10786" xr:uid="{00000000-0005-0000-0000-0000AA290000}"/>
    <cellStyle name="Normal 2 2 2 2 2 18 10" xfId="10787" xr:uid="{00000000-0005-0000-0000-0000AB290000}"/>
    <cellStyle name="Normal 2 2 2 2 2 18 11" xfId="10788" xr:uid="{00000000-0005-0000-0000-0000AC290000}"/>
    <cellStyle name="Normal 2 2 2 2 2 18 12" xfId="10789" xr:uid="{00000000-0005-0000-0000-0000AD290000}"/>
    <cellStyle name="Normal 2 2 2 2 2 18 13" xfId="10790" xr:uid="{00000000-0005-0000-0000-0000AE290000}"/>
    <cellStyle name="Normal 2 2 2 2 2 18 14" xfId="10791" xr:uid="{00000000-0005-0000-0000-0000AF290000}"/>
    <cellStyle name="Normal 2 2 2 2 2 18 2" xfId="10792" xr:uid="{00000000-0005-0000-0000-0000B0290000}"/>
    <cellStyle name="Normal 2 2 2 2 2 18 2 10" xfId="10793" xr:uid="{00000000-0005-0000-0000-0000B1290000}"/>
    <cellStyle name="Normal 2 2 2 2 2 18 2 2" xfId="10794" xr:uid="{00000000-0005-0000-0000-0000B2290000}"/>
    <cellStyle name="Normal 2 2 2 2 2 18 2 3" xfId="10795" xr:uid="{00000000-0005-0000-0000-0000B3290000}"/>
    <cellStyle name="Normal 2 2 2 2 2 18 2 4" xfId="10796" xr:uid="{00000000-0005-0000-0000-0000B4290000}"/>
    <cellStyle name="Normal 2 2 2 2 2 18 2 5" xfId="10797" xr:uid="{00000000-0005-0000-0000-0000B5290000}"/>
    <cellStyle name="Normal 2 2 2 2 2 18 2 6" xfId="10798" xr:uid="{00000000-0005-0000-0000-0000B6290000}"/>
    <cellStyle name="Normal 2 2 2 2 2 18 2 7" xfId="10799" xr:uid="{00000000-0005-0000-0000-0000B7290000}"/>
    <cellStyle name="Normal 2 2 2 2 2 18 2 8" xfId="10800" xr:uid="{00000000-0005-0000-0000-0000B8290000}"/>
    <cellStyle name="Normal 2 2 2 2 2 18 2 9" xfId="10801" xr:uid="{00000000-0005-0000-0000-0000B9290000}"/>
    <cellStyle name="Normal 2 2 2 2 2 18 3" xfId="10802" xr:uid="{00000000-0005-0000-0000-0000BA290000}"/>
    <cellStyle name="Normal 2 2 2 2 2 18 3 10" xfId="10803" xr:uid="{00000000-0005-0000-0000-0000BB290000}"/>
    <cellStyle name="Normal 2 2 2 2 2 18 3 2" xfId="10804" xr:uid="{00000000-0005-0000-0000-0000BC290000}"/>
    <cellStyle name="Normal 2 2 2 2 2 18 3 3" xfId="10805" xr:uid="{00000000-0005-0000-0000-0000BD290000}"/>
    <cellStyle name="Normal 2 2 2 2 2 18 3 4" xfId="10806" xr:uid="{00000000-0005-0000-0000-0000BE290000}"/>
    <cellStyle name="Normal 2 2 2 2 2 18 3 5" xfId="10807" xr:uid="{00000000-0005-0000-0000-0000BF290000}"/>
    <cellStyle name="Normal 2 2 2 2 2 18 3 6" xfId="10808" xr:uid="{00000000-0005-0000-0000-0000C0290000}"/>
    <cellStyle name="Normal 2 2 2 2 2 18 3 7" xfId="10809" xr:uid="{00000000-0005-0000-0000-0000C1290000}"/>
    <cellStyle name="Normal 2 2 2 2 2 18 3 8" xfId="10810" xr:uid="{00000000-0005-0000-0000-0000C2290000}"/>
    <cellStyle name="Normal 2 2 2 2 2 18 3 9" xfId="10811" xr:uid="{00000000-0005-0000-0000-0000C3290000}"/>
    <cellStyle name="Normal 2 2 2 2 2 18 4" xfId="10812" xr:uid="{00000000-0005-0000-0000-0000C4290000}"/>
    <cellStyle name="Normal 2 2 2 2 2 18 4 10" xfId="10813" xr:uid="{00000000-0005-0000-0000-0000C5290000}"/>
    <cellStyle name="Normal 2 2 2 2 2 18 4 2" xfId="10814" xr:uid="{00000000-0005-0000-0000-0000C6290000}"/>
    <cellStyle name="Normal 2 2 2 2 2 18 4 3" xfId="10815" xr:uid="{00000000-0005-0000-0000-0000C7290000}"/>
    <cellStyle name="Normal 2 2 2 2 2 18 4 4" xfId="10816" xr:uid="{00000000-0005-0000-0000-0000C8290000}"/>
    <cellStyle name="Normal 2 2 2 2 2 18 4 5" xfId="10817" xr:uid="{00000000-0005-0000-0000-0000C9290000}"/>
    <cellStyle name="Normal 2 2 2 2 2 18 4 6" xfId="10818" xr:uid="{00000000-0005-0000-0000-0000CA290000}"/>
    <cellStyle name="Normal 2 2 2 2 2 18 4 7" xfId="10819" xr:uid="{00000000-0005-0000-0000-0000CB290000}"/>
    <cellStyle name="Normal 2 2 2 2 2 18 4 8" xfId="10820" xr:uid="{00000000-0005-0000-0000-0000CC290000}"/>
    <cellStyle name="Normal 2 2 2 2 2 18 4 9" xfId="10821" xr:uid="{00000000-0005-0000-0000-0000CD290000}"/>
    <cellStyle name="Normal 2 2 2 2 2 18 5" xfId="10822" xr:uid="{00000000-0005-0000-0000-0000CE290000}"/>
    <cellStyle name="Normal 2 2 2 2 2 18 5 10" xfId="10823" xr:uid="{00000000-0005-0000-0000-0000CF290000}"/>
    <cellStyle name="Normal 2 2 2 2 2 18 5 2" xfId="10824" xr:uid="{00000000-0005-0000-0000-0000D0290000}"/>
    <cellStyle name="Normal 2 2 2 2 2 18 5 3" xfId="10825" xr:uid="{00000000-0005-0000-0000-0000D1290000}"/>
    <cellStyle name="Normal 2 2 2 2 2 18 5 4" xfId="10826" xr:uid="{00000000-0005-0000-0000-0000D2290000}"/>
    <cellStyle name="Normal 2 2 2 2 2 18 5 5" xfId="10827" xr:uid="{00000000-0005-0000-0000-0000D3290000}"/>
    <cellStyle name="Normal 2 2 2 2 2 18 5 6" xfId="10828" xr:uid="{00000000-0005-0000-0000-0000D4290000}"/>
    <cellStyle name="Normal 2 2 2 2 2 18 5 7" xfId="10829" xr:uid="{00000000-0005-0000-0000-0000D5290000}"/>
    <cellStyle name="Normal 2 2 2 2 2 18 5 8" xfId="10830" xr:uid="{00000000-0005-0000-0000-0000D6290000}"/>
    <cellStyle name="Normal 2 2 2 2 2 18 5 9" xfId="10831" xr:uid="{00000000-0005-0000-0000-0000D7290000}"/>
    <cellStyle name="Normal 2 2 2 2 2 18 6" xfId="10832" xr:uid="{00000000-0005-0000-0000-0000D8290000}"/>
    <cellStyle name="Normal 2 2 2 2 2 18 7" xfId="10833" xr:uid="{00000000-0005-0000-0000-0000D9290000}"/>
    <cellStyle name="Normal 2 2 2 2 2 18 8" xfId="10834" xr:uid="{00000000-0005-0000-0000-0000DA290000}"/>
    <cellStyle name="Normal 2 2 2 2 2 18 9" xfId="10835" xr:uid="{00000000-0005-0000-0000-0000DB290000}"/>
    <cellStyle name="Normal 2 2 2 2 2 19" xfId="10836" xr:uid="{00000000-0005-0000-0000-0000DC290000}"/>
    <cellStyle name="Normal 2 2 2 2 2 19 10" xfId="10837" xr:uid="{00000000-0005-0000-0000-0000DD290000}"/>
    <cellStyle name="Normal 2 2 2 2 2 19 11" xfId="10838" xr:uid="{00000000-0005-0000-0000-0000DE290000}"/>
    <cellStyle name="Normal 2 2 2 2 2 19 12" xfId="10839" xr:uid="{00000000-0005-0000-0000-0000DF290000}"/>
    <cellStyle name="Normal 2 2 2 2 2 19 13" xfId="10840" xr:uid="{00000000-0005-0000-0000-0000E0290000}"/>
    <cellStyle name="Normal 2 2 2 2 2 19 14" xfId="10841" xr:uid="{00000000-0005-0000-0000-0000E1290000}"/>
    <cellStyle name="Normal 2 2 2 2 2 19 2" xfId="10842" xr:uid="{00000000-0005-0000-0000-0000E2290000}"/>
    <cellStyle name="Normal 2 2 2 2 2 19 2 10" xfId="10843" xr:uid="{00000000-0005-0000-0000-0000E3290000}"/>
    <cellStyle name="Normal 2 2 2 2 2 19 2 2" xfId="10844" xr:uid="{00000000-0005-0000-0000-0000E4290000}"/>
    <cellStyle name="Normal 2 2 2 2 2 19 2 3" xfId="10845" xr:uid="{00000000-0005-0000-0000-0000E5290000}"/>
    <cellStyle name="Normal 2 2 2 2 2 19 2 4" xfId="10846" xr:uid="{00000000-0005-0000-0000-0000E6290000}"/>
    <cellStyle name="Normal 2 2 2 2 2 19 2 5" xfId="10847" xr:uid="{00000000-0005-0000-0000-0000E7290000}"/>
    <cellStyle name="Normal 2 2 2 2 2 19 2 6" xfId="10848" xr:uid="{00000000-0005-0000-0000-0000E8290000}"/>
    <cellStyle name="Normal 2 2 2 2 2 19 2 7" xfId="10849" xr:uid="{00000000-0005-0000-0000-0000E9290000}"/>
    <cellStyle name="Normal 2 2 2 2 2 19 2 8" xfId="10850" xr:uid="{00000000-0005-0000-0000-0000EA290000}"/>
    <cellStyle name="Normal 2 2 2 2 2 19 2 9" xfId="10851" xr:uid="{00000000-0005-0000-0000-0000EB290000}"/>
    <cellStyle name="Normal 2 2 2 2 2 19 3" xfId="10852" xr:uid="{00000000-0005-0000-0000-0000EC290000}"/>
    <cellStyle name="Normal 2 2 2 2 2 19 3 10" xfId="10853" xr:uid="{00000000-0005-0000-0000-0000ED290000}"/>
    <cellStyle name="Normal 2 2 2 2 2 19 3 2" xfId="10854" xr:uid="{00000000-0005-0000-0000-0000EE290000}"/>
    <cellStyle name="Normal 2 2 2 2 2 19 3 3" xfId="10855" xr:uid="{00000000-0005-0000-0000-0000EF290000}"/>
    <cellStyle name="Normal 2 2 2 2 2 19 3 4" xfId="10856" xr:uid="{00000000-0005-0000-0000-0000F0290000}"/>
    <cellStyle name="Normal 2 2 2 2 2 19 3 5" xfId="10857" xr:uid="{00000000-0005-0000-0000-0000F1290000}"/>
    <cellStyle name="Normal 2 2 2 2 2 19 3 6" xfId="10858" xr:uid="{00000000-0005-0000-0000-0000F2290000}"/>
    <cellStyle name="Normal 2 2 2 2 2 19 3 7" xfId="10859" xr:uid="{00000000-0005-0000-0000-0000F3290000}"/>
    <cellStyle name="Normal 2 2 2 2 2 19 3 8" xfId="10860" xr:uid="{00000000-0005-0000-0000-0000F4290000}"/>
    <cellStyle name="Normal 2 2 2 2 2 19 3 9" xfId="10861" xr:uid="{00000000-0005-0000-0000-0000F5290000}"/>
    <cellStyle name="Normal 2 2 2 2 2 19 4" xfId="10862" xr:uid="{00000000-0005-0000-0000-0000F6290000}"/>
    <cellStyle name="Normal 2 2 2 2 2 19 4 10" xfId="10863" xr:uid="{00000000-0005-0000-0000-0000F7290000}"/>
    <cellStyle name="Normal 2 2 2 2 2 19 4 2" xfId="10864" xr:uid="{00000000-0005-0000-0000-0000F8290000}"/>
    <cellStyle name="Normal 2 2 2 2 2 19 4 3" xfId="10865" xr:uid="{00000000-0005-0000-0000-0000F9290000}"/>
    <cellStyle name="Normal 2 2 2 2 2 19 4 4" xfId="10866" xr:uid="{00000000-0005-0000-0000-0000FA290000}"/>
    <cellStyle name="Normal 2 2 2 2 2 19 4 5" xfId="10867" xr:uid="{00000000-0005-0000-0000-0000FB290000}"/>
    <cellStyle name="Normal 2 2 2 2 2 19 4 6" xfId="10868" xr:uid="{00000000-0005-0000-0000-0000FC290000}"/>
    <cellStyle name="Normal 2 2 2 2 2 19 4 7" xfId="10869" xr:uid="{00000000-0005-0000-0000-0000FD290000}"/>
    <cellStyle name="Normal 2 2 2 2 2 19 4 8" xfId="10870" xr:uid="{00000000-0005-0000-0000-0000FE290000}"/>
    <cellStyle name="Normal 2 2 2 2 2 19 4 9" xfId="10871" xr:uid="{00000000-0005-0000-0000-0000FF290000}"/>
    <cellStyle name="Normal 2 2 2 2 2 19 5" xfId="10872" xr:uid="{00000000-0005-0000-0000-0000002A0000}"/>
    <cellStyle name="Normal 2 2 2 2 2 19 5 10" xfId="10873" xr:uid="{00000000-0005-0000-0000-0000012A0000}"/>
    <cellStyle name="Normal 2 2 2 2 2 19 5 2" xfId="10874" xr:uid="{00000000-0005-0000-0000-0000022A0000}"/>
    <cellStyle name="Normal 2 2 2 2 2 19 5 3" xfId="10875" xr:uid="{00000000-0005-0000-0000-0000032A0000}"/>
    <cellStyle name="Normal 2 2 2 2 2 19 5 4" xfId="10876" xr:uid="{00000000-0005-0000-0000-0000042A0000}"/>
    <cellStyle name="Normal 2 2 2 2 2 19 5 5" xfId="10877" xr:uid="{00000000-0005-0000-0000-0000052A0000}"/>
    <cellStyle name="Normal 2 2 2 2 2 19 5 6" xfId="10878" xr:uid="{00000000-0005-0000-0000-0000062A0000}"/>
    <cellStyle name="Normal 2 2 2 2 2 19 5 7" xfId="10879" xr:uid="{00000000-0005-0000-0000-0000072A0000}"/>
    <cellStyle name="Normal 2 2 2 2 2 19 5 8" xfId="10880" xr:uid="{00000000-0005-0000-0000-0000082A0000}"/>
    <cellStyle name="Normal 2 2 2 2 2 19 5 9" xfId="10881" xr:uid="{00000000-0005-0000-0000-0000092A0000}"/>
    <cellStyle name="Normal 2 2 2 2 2 19 6" xfId="10882" xr:uid="{00000000-0005-0000-0000-00000A2A0000}"/>
    <cellStyle name="Normal 2 2 2 2 2 19 7" xfId="10883" xr:uid="{00000000-0005-0000-0000-00000B2A0000}"/>
    <cellStyle name="Normal 2 2 2 2 2 19 8" xfId="10884" xr:uid="{00000000-0005-0000-0000-00000C2A0000}"/>
    <cellStyle name="Normal 2 2 2 2 2 19 9" xfId="10885" xr:uid="{00000000-0005-0000-0000-00000D2A0000}"/>
    <cellStyle name="Normal 2 2 2 2 2 2" xfId="10886" xr:uid="{00000000-0005-0000-0000-00000E2A0000}"/>
    <cellStyle name="Normal 2 2 2 2 2 2 10" xfId="10887" xr:uid="{00000000-0005-0000-0000-00000F2A0000}"/>
    <cellStyle name="Normal 2 2 2 2 2 2 10 10" xfId="10888" xr:uid="{00000000-0005-0000-0000-0000102A0000}"/>
    <cellStyle name="Normal 2 2 2 2 2 2 10 11" xfId="10889" xr:uid="{00000000-0005-0000-0000-0000112A0000}"/>
    <cellStyle name="Normal 2 2 2 2 2 2 10 12" xfId="10890" xr:uid="{00000000-0005-0000-0000-0000122A0000}"/>
    <cellStyle name="Normal 2 2 2 2 2 2 10 13" xfId="10891" xr:uid="{00000000-0005-0000-0000-0000132A0000}"/>
    <cellStyle name="Normal 2 2 2 2 2 2 10 14" xfId="10892" xr:uid="{00000000-0005-0000-0000-0000142A0000}"/>
    <cellStyle name="Normal 2 2 2 2 2 2 10 2" xfId="10893" xr:uid="{00000000-0005-0000-0000-0000152A0000}"/>
    <cellStyle name="Normal 2 2 2 2 2 2 10 2 10" xfId="10894" xr:uid="{00000000-0005-0000-0000-0000162A0000}"/>
    <cellStyle name="Normal 2 2 2 2 2 2 10 2 2" xfId="10895" xr:uid="{00000000-0005-0000-0000-0000172A0000}"/>
    <cellStyle name="Normal 2 2 2 2 2 2 10 2 3" xfId="10896" xr:uid="{00000000-0005-0000-0000-0000182A0000}"/>
    <cellStyle name="Normal 2 2 2 2 2 2 10 2 4" xfId="10897" xr:uid="{00000000-0005-0000-0000-0000192A0000}"/>
    <cellStyle name="Normal 2 2 2 2 2 2 10 2 5" xfId="10898" xr:uid="{00000000-0005-0000-0000-00001A2A0000}"/>
    <cellStyle name="Normal 2 2 2 2 2 2 10 2 6" xfId="10899" xr:uid="{00000000-0005-0000-0000-00001B2A0000}"/>
    <cellStyle name="Normal 2 2 2 2 2 2 10 2 7" xfId="10900" xr:uid="{00000000-0005-0000-0000-00001C2A0000}"/>
    <cellStyle name="Normal 2 2 2 2 2 2 10 2 8" xfId="10901" xr:uid="{00000000-0005-0000-0000-00001D2A0000}"/>
    <cellStyle name="Normal 2 2 2 2 2 2 10 2 9" xfId="10902" xr:uid="{00000000-0005-0000-0000-00001E2A0000}"/>
    <cellStyle name="Normal 2 2 2 2 2 2 10 3" xfId="10903" xr:uid="{00000000-0005-0000-0000-00001F2A0000}"/>
    <cellStyle name="Normal 2 2 2 2 2 2 10 3 10" xfId="10904" xr:uid="{00000000-0005-0000-0000-0000202A0000}"/>
    <cellStyle name="Normal 2 2 2 2 2 2 10 3 2" xfId="10905" xr:uid="{00000000-0005-0000-0000-0000212A0000}"/>
    <cellStyle name="Normal 2 2 2 2 2 2 10 3 3" xfId="10906" xr:uid="{00000000-0005-0000-0000-0000222A0000}"/>
    <cellStyle name="Normal 2 2 2 2 2 2 10 3 4" xfId="10907" xr:uid="{00000000-0005-0000-0000-0000232A0000}"/>
    <cellStyle name="Normal 2 2 2 2 2 2 10 3 5" xfId="10908" xr:uid="{00000000-0005-0000-0000-0000242A0000}"/>
    <cellStyle name="Normal 2 2 2 2 2 2 10 3 6" xfId="10909" xr:uid="{00000000-0005-0000-0000-0000252A0000}"/>
    <cellStyle name="Normal 2 2 2 2 2 2 10 3 7" xfId="10910" xr:uid="{00000000-0005-0000-0000-0000262A0000}"/>
    <cellStyle name="Normal 2 2 2 2 2 2 10 3 8" xfId="10911" xr:uid="{00000000-0005-0000-0000-0000272A0000}"/>
    <cellStyle name="Normal 2 2 2 2 2 2 10 3 9" xfId="10912" xr:uid="{00000000-0005-0000-0000-0000282A0000}"/>
    <cellStyle name="Normal 2 2 2 2 2 2 10 4" xfId="10913" xr:uid="{00000000-0005-0000-0000-0000292A0000}"/>
    <cellStyle name="Normal 2 2 2 2 2 2 10 4 10" xfId="10914" xr:uid="{00000000-0005-0000-0000-00002A2A0000}"/>
    <cellStyle name="Normal 2 2 2 2 2 2 10 4 2" xfId="10915" xr:uid="{00000000-0005-0000-0000-00002B2A0000}"/>
    <cellStyle name="Normal 2 2 2 2 2 2 10 4 3" xfId="10916" xr:uid="{00000000-0005-0000-0000-00002C2A0000}"/>
    <cellStyle name="Normal 2 2 2 2 2 2 10 4 4" xfId="10917" xr:uid="{00000000-0005-0000-0000-00002D2A0000}"/>
    <cellStyle name="Normal 2 2 2 2 2 2 10 4 5" xfId="10918" xr:uid="{00000000-0005-0000-0000-00002E2A0000}"/>
    <cellStyle name="Normal 2 2 2 2 2 2 10 4 6" xfId="10919" xr:uid="{00000000-0005-0000-0000-00002F2A0000}"/>
    <cellStyle name="Normal 2 2 2 2 2 2 10 4 7" xfId="10920" xr:uid="{00000000-0005-0000-0000-0000302A0000}"/>
    <cellStyle name="Normal 2 2 2 2 2 2 10 4 8" xfId="10921" xr:uid="{00000000-0005-0000-0000-0000312A0000}"/>
    <cellStyle name="Normal 2 2 2 2 2 2 10 4 9" xfId="10922" xr:uid="{00000000-0005-0000-0000-0000322A0000}"/>
    <cellStyle name="Normal 2 2 2 2 2 2 10 5" xfId="10923" xr:uid="{00000000-0005-0000-0000-0000332A0000}"/>
    <cellStyle name="Normal 2 2 2 2 2 2 10 5 10" xfId="10924" xr:uid="{00000000-0005-0000-0000-0000342A0000}"/>
    <cellStyle name="Normal 2 2 2 2 2 2 10 5 2" xfId="10925" xr:uid="{00000000-0005-0000-0000-0000352A0000}"/>
    <cellStyle name="Normal 2 2 2 2 2 2 10 5 3" xfId="10926" xr:uid="{00000000-0005-0000-0000-0000362A0000}"/>
    <cellStyle name="Normal 2 2 2 2 2 2 10 5 4" xfId="10927" xr:uid="{00000000-0005-0000-0000-0000372A0000}"/>
    <cellStyle name="Normal 2 2 2 2 2 2 10 5 5" xfId="10928" xr:uid="{00000000-0005-0000-0000-0000382A0000}"/>
    <cellStyle name="Normal 2 2 2 2 2 2 10 5 6" xfId="10929" xr:uid="{00000000-0005-0000-0000-0000392A0000}"/>
    <cellStyle name="Normal 2 2 2 2 2 2 10 5 7" xfId="10930" xr:uid="{00000000-0005-0000-0000-00003A2A0000}"/>
    <cellStyle name="Normal 2 2 2 2 2 2 10 5 8" xfId="10931" xr:uid="{00000000-0005-0000-0000-00003B2A0000}"/>
    <cellStyle name="Normal 2 2 2 2 2 2 10 5 9" xfId="10932" xr:uid="{00000000-0005-0000-0000-00003C2A0000}"/>
    <cellStyle name="Normal 2 2 2 2 2 2 10 6" xfId="10933" xr:uid="{00000000-0005-0000-0000-00003D2A0000}"/>
    <cellStyle name="Normal 2 2 2 2 2 2 10 7" xfId="10934" xr:uid="{00000000-0005-0000-0000-00003E2A0000}"/>
    <cellStyle name="Normal 2 2 2 2 2 2 10 8" xfId="10935" xr:uid="{00000000-0005-0000-0000-00003F2A0000}"/>
    <cellStyle name="Normal 2 2 2 2 2 2 10 9" xfId="10936" xr:uid="{00000000-0005-0000-0000-0000402A0000}"/>
    <cellStyle name="Normal 2 2 2 2 2 2 11" xfId="10937" xr:uid="{00000000-0005-0000-0000-0000412A0000}"/>
    <cellStyle name="Normal 2 2 2 2 2 2 11 10" xfId="10938" xr:uid="{00000000-0005-0000-0000-0000422A0000}"/>
    <cellStyle name="Normal 2 2 2 2 2 2 11 11" xfId="10939" xr:uid="{00000000-0005-0000-0000-0000432A0000}"/>
    <cellStyle name="Normal 2 2 2 2 2 2 11 12" xfId="10940" xr:uid="{00000000-0005-0000-0000-0000442A0000}"/>
    <cellStyle name="Normal 2 2 2 2 2 2 11 13" xfId="10941" xr:uid="{00000000-0005-0000-0000-0000452A0000}"/>
    <cellStyle name="Normal 2 2 2 2 2 2 11 14" xfId="10942" xr:uid="{00000000-0005-0000-0000-0000462A0000}"/>
    <cellStyle name="Normal 2 2 2 2 2 2 11 2" xfId="10943" xr:uid="{00000000-0005-0000-0000-0000472A0000}"/>
    <cellStyle name="Normal 2 2 2 2 2 2 11 2 10" xfId="10944" xr:uid="{00000000-0005-0000-0000-0000482A0000}"/>
    <cellStyle name="Normal 2 2 2 2 2 2 11 2 2" xfId="10945" xr:uid="{00000000-0005-0000-0000-0000492A0000}"/>
    <cellStyle name="Normal 2 2 2 2 2 2 11 2 3" xfId="10946" xr:uid="{00000000-0005-0000-0000-00004A2A0000}"/>
    <cellStyle name="Normal 2 2 2 2 2 2 11 2 4" xfId="10947" xr:uid="{00000000-0005-0000-0000-00004B2A0000}"/>
    <cellStyle name="Normal 2 2 2 2 2 2 11 2 5" xfId="10948" xr:uid="{00000000-0005-0000-0000-00004C2A0000}"/>
    <cellStyle name="Normal 2 2 2 2 2 2 11 2 6" xfId="10949" xr:uid="{00000000-0005-0000-0000-00004D2A0000}"/>
    <cellStyle name="Normal 2 2 2 2 2 2 11 2 7" xfId="10950" xr:uid="{00000000-0005-0000-0000-00004E2A0000}"/>
    <cellStyle name="Normal 2 2 2 2 2 2 11 2 8" xfId="10951" xr:uid="{00000000-0005-0000-0000-00004F2A0000}"/>
    <cellStyle name="Normal 2 2 2 2 2 2 11 2 9" xfId="10952" xr:uid="{00000000-0005-0000-0000-0000502A0000}"/>
    <cellStyle name="Normal 2 2 2 2 2 2 11 3" xfId="10953" xr:uid="{00000000-0005-0000-0000-0000512A0000}"/>
    <cellStyle name="Normal 2 2 2 2 2 2 11 3 10" xfId="10954" xr:uid="{00000000-0005-0000-0000-0000522A0000}"/>
    <cellStyle name="Normal 2 2 2 2 2 2 11 3 2" xfId="10955" xr:uid="{00000000-0005-0000-0000-0000532A0000}"/>
    <cellStyle name="Normal 2 2 2 2 2 2 11 3 3" xfId="10956" xr:uid="{00000000-0005-0000-0000-0000542A0000}"/>
    <cellStyle name="Normal 2 2 2 2 2 2 11 3 4" xfId="10957" xr:uid="{00000000-0005-0000-0000-0000552A0000}"/>
    <cellStyle name="Normal 2 2 2 2 2 2 11 3 5" xfId="10958" xr:uid="{00000000-0005-0000-0000-0000562A0000}"/>
    <cellStyle name="Normal 2 2 2 2 2 2 11 3 6" xfId="10959" xr:uid="{00000000-0005-0000-0000-0000572A0000}"/>
    <cellStyle name="Normal 2 2 2 2 2 2 11 3 7" xfId="10960" xr:uid="{00000000-0005-0000-0000-0000582A0000}"/>
    <cellStyle name="Normal 2 2 2 2 2 2 11 3 8" xfId="10961" xr:uid="{00000000-0005-0000-0000-0000592A0000}"/>
    <cellStyle name="Normal 2 2 2 2 2 2 11 3 9" xfId="10962" xr:uid="{00000000-0005-0000-0000-00005A2A0000}"/>
    <cellStyle name="Normal 2 2 2 2 2 2 11 4" xfId="10963" xr:uid="{00000000-0005-0000-0000-00005B2A0000}"/>
    <cellStyle name="Normal 2 2 2 2 2 2 11 4 10" xfId="10964" xr:uid="{00000000-0005-0000-0000-00005C2A0000}"/>
    <cellStyle name="Normal 2 2 2 2 2 2 11 4 2" xfId="10965" xr:uid="{00000000-0005-0000-0000-00005D2A0000}"/>
    <cellStyle name="Normal 2 2 2 2 2 2 11 4 3" xfId="10966" xr:uid="{00000000-0005-0000-0000-00005E2A0000}"/>
    <cellStyle name="Normal 2 2 2 2 2 2 11 4 4" xfId="10967" xr:uid="{00000000-0005-0000-0000-00005F2A0000}"/>
    <cellStyle name="Normal 2 2 2 2 2 2 11 4 5" xfId="10968" xr:uid="{00000000-0005-0000-0000-0000602A0000}"/>
    <cellStyle name="Normal 2 2 2 2 2 2 11 4 6" xfId="10969" xr:uid="{00000000-0005-0000-0000-0000612A0000}"/>
    <cellStyle name="Normal 2 2 2 2 2 2 11 4 7" xfId="10970" xr:uid="{00000000-0005-0000-0000-0000622A0000}"/>
    <cellStyle name="Normal 2 2 2 2 2 2 11 4 8" xfId="10971" xr:uid="{00000000-0005-0000-0000-0000632A0000}"/>
    <cellStyle name="Normal 2 2 2 2 2 2 11 4 9" xfId="10972" xr:uid="{00000000-0005-0000-0000-0000642A0000}"/>
    <cellStyle name="Normal 2 2 2 2 2 2 11 5" xfId="10973" xr:uid="{00000000-0005-0000-0000-0000652A0000}"/>
    <cellStyle name="Normal 2 2 2 2 2 2 11 5 10" xfId="10974" xr:uid="{00000000-0005-0000-0000-0000662A0000}"/>
    <cellStyle name="Normal 2 2 2 2 2 2 11 5 2" xfId="10975" xr:uid="{00000000-0005-0000-0000-0000672A0000}"/>
    <cellStyle name="Normal 2 2 2 2 2 2 11 5 3" xfId="10976" xr:uid="{00000000-0005-0000-0000-0000682A0000}"/>
    <cellStyle name="Normal 2 2 2 2 2 2 11 5 4" xfId="10977" xr:uid="{00000000-0005-0000-0000-0000692A0000}"/>
    <cellStyle name="Normal 2 2 2 2 2 2 11 5 5" xfId="10978" xr:uid="{00000000-0005-0000-0000-00006A2A0000}"/>
    <cellStyle name="Normal 2 2 2 2 2 2 11 5 6" xfId="10979" xr:uid="{00000000-0005-0000-0000-00006B2A0000}"/>
    <cellStyle name="Normal 2 2 2 2 2 2 11 5 7" xfId="10980" xr:uid="{00000000-0005-0000-0000-00006C2A0000}"/>
    <cellStyle name="Normal 2 2 2 2 2 2 11 5 8" xfId="10981" xr:uid="{00000000-0005-0000-0000-00006D2A0000}"/>
    <cellStyle name="Normal 2 2 2 2 2 2 11 5 9" xfId="10982" xr:uid="{00000000-0005-0000-0000-00006E2A0000}"/>
    <cellStyle name="Normal 2 2 2 2 2 2 11 6" xfId="10983" xr:uid="{00000000-0005-0000-0000-00006F2A0000}"/>
    <cellStyle name="Normal 2 2 2 2 2 2 11 7" xfId="10984" xr:uid="{00000000-0005-0000-0000-0000702A0000}"/>
    <cellStyle name="Normal 2 2 2 2 2 2 11 8" xfId="10985" xr:uid="{00000000-0005-0000-0000-0000712A0000}"/>
    <cellStyle name="Normal 2 2 2 2 2 2 11 9" xfId="10986" xr:uid="{00000000-0005-0000-0000-0000722A0000}"/>
    <cellStyle name="Normal 2 2 2 2 2 2 12" xfId="10987" xr:uid="{00000000-0005-0000-0000-0000732A0000}"/>
    <cellStyle name="Normal 2 2 2 2 2 2 12 10" xfId="10988" xr:uid="{00000000-0005-0000-0000-0000742A0000}"/>
    <cellStyle name="Normal 2 2 2 2 2 2 12 11" xfId="10989" xr:uid="{00000000-0005-0000-0000-0000752A0000}"/>
    <cellStyle name="Normal 2 2 2 2 2 2 12 12" xfId="10990" xr:uid="{00000000-0005-0000-0000-0000762A0000}"/>
    <cellStyle name="Normal 2 2 2 2 2 2 12 13" xfId="10991" xr:uid="{00000000-0005-0000-0000-0000772A0000}"/>
    <cellStyle name="Normal 2 2 2 2 2 2 12 14" xfId="10992" xr:uid="{00000000-0005-0000-0000-0000782A0000}"/>
    <cellStyle name="Normal 2 2 2 2 2 2 12 2" xfId="10993" xr:uid="{00000000-0005-0000-0000-0000792A0000}"/>
    <cellStyle name="Normal 2 2 2 2 2 2 12 2 10" xfId="10994" xr:uid="{00000000-0005-0000-0000-00007A2A0000}"/>
    <cellStyle name="Normal 2 2 2 2 2 2 12 2 2" xfId="10995" xr:uid="{00000000-0005-0000-0000-00007B2A0000}"/>
    <cellStyle name="Normal 2 2 2 2 2 2 12 2 3" xfId="10996" xr:uid="{00000000-0005-0000-0000-00007C2A0000}"/>
    <cellStyle name="Normal 2 2 2 2 2 2 12 2 4" xfId="10997" xr:uid="{00000000-0005-0000-0000-00007D2A0000}"/>
    <cellStyle name="Normal 2 2 2 2 2 2 12 2 5" xfId="10998" xr:uid="{00000000-0005-0000-0000-00007E2A0000}"/>
    <cellStyle name="Normal 2 2 2 2 2 2 12 2 6" xfId="10999" xr:uid="{00000000-0005-0000-0000-00007F2A0000}"/>
    <cellStyle name="Normal 2 2 2 2 2 2 12 2 7" xfId="11000" xr:uid="{00000000-0005-0000-0000-0000802A0000}"/>
    <cellStyle name="Normal 2 2 2 2 2 2 12 2 8" xfId="11001" xr:uid="{00000000-0005-0000-0000-0000812A0000}"/>
    <cellStyle name="Normal 2 2 2 2 2 2 12 2 9" xfId="11002" xr:uid="{00000000-0005-0000-0000-0000822A0000}"/>
    <cellStyle name="Normal 2 2 2 2 2 2 12 3" xfId="11003" xr:uid="{00000000-0005-0000-0000-0000832A0000}"/>
    <cellStyle name="Normal 2 2 2 2 2 2 12 3 10" xfId="11004" xr:uid="{00000000-0005-0000-0000-0000842A0000}"/>
    <cellStyle name="Normal 2 2 2 2 2 2 12 3 2" xfId="11005" xr:uid="{00000000-0005-0000-0000-0000852A0000}"/>
    <cellStyle name="Normal 2 2 2 2 2 2 12 3 3" xfId="11006" xr:uid="{00000000-0005-0000-0000-0000862A0000}"/>
    <cellStyle name="Normal 2 2 2 2 2 2 12 3 4" xfId="11007" xr:uid="{00000000-0005-0000-0000-0000872A0000}"/>
    <cellStyle name="Normal 2 2 2 2 2 2 12 3 5" xfId="11008" xr:uid="{00000000-0005-0000-0000-0000882A0000}"/>
    <cellStyle name="Normal 2 2 2 2 2 2 12 3 6" xfId="11009" xr:uid="{00000000-0005-0000-0000-0000892A0000}"/>
    <cellStyle name="Normal 2 2 2 2 2 2 12 3 7" xfId="11010" xr:uid="{00000000-0005-0000-0000-00008A2A0000}"/>
    <cellStyle name="Normal 2 2 2 2 2 2 12 3 8" xfId="11011" xr:uid="{00000000-0005-0000-0000-00008B2A0000}"/>
    <cellStyle name="Normal 2 2 2 2 2 2 12 3 9" xfId="11012" xr:uid="{00000000-0005-0000-0000-00008C2A0000}"/>
    <cellStyle name="Normal 2 2 2 2 2 2 12 4" xfId="11013" xr:uid="{00000000-0005-0000-0000-00008D2A0000}"/>
    <cellStyle name="Normal 2 2 2 2 2 2 12 4 10" xfId="11014" xr:uid="{00000000-0005-0000-0000-00008E2A0000}"/>
    <cellStyle name="Normal 2 2 2 2 2 2 12 4 2" xfId="11015" xr:uid="{00000000-0005-0000-0000-00008F2A0000}"/>
    <cellStyle name="Normal 2 2 2 2 2 2 12 4 3" xfId="11016" xr:uid="{00000000-0005-0000-0000-0000902A0000}"/>
    <cellStyle name="Normal 2 2 2 2 2 2 12 4 4" xfId="11017" xr:uid="{00000000-0005-0000-0000-0000912A0000}"/>
    <cellStyle name="Normal 2 2 2 2 2 2 12 4 5" xfId="11018" xr:uid="{00000000-0005-0000-0000-0000922A0000}"/>
    <cellStyle name="Normal 2 2 2 2 2 2 12 4 6" xfId="11019" xr:uid="{00000000-0005-0000-0000-0000932A0000}"/>
    <cellStyle name="Normal 2 2 2 2 2 2 12 4 7" xfId="11020" xr:uid="{00000000-0005-0000-0000-0000942A0000}"/>
    <cellStyle name="Normal 2 2 2 2 2 2 12 4 8" xfId="11021" xr:uid="{00000000-0005-0000-0000-0000952A0000}"/>
    <cellStyle name="Normal 2 2 2 2 2 2 12 4 9" xfId="11022" xr:uid="{00000000-0005-0000-0000-0000962A0000}"/>
    <cellStyle name="Normal 2 2 2 2 2 2 12 5" xfId="11023" xr:uid="{00000000-0005-0000-0000-0000972A0000}"/>
    <cellStyle name="Normal 2 2 2 2 2 2 12 5 10" xfId="11024" xr:uid="{00000000-0005-0000-0000-0000982A0000}"/>
    <cellStyle name="Normal 2 2 2 2 2 2 12 5 2" xfId="11025" xr:uid="{00000000-0005-0000-0000-0000992A0000}"/>
    <cellStyle name="Normal 2 2 2 2 2 2 12 5 3" xfId="11026" xr:uid="{00000000-0005-0000-0000-00009A2A0000}"/>
    <cellStyle name="Normal 2 2 2 2 2 2 12 5 4" xfId="11027" xr:uid="{00000000-0005-0000-0000-00009B2A0000}"/>
    <cellStyle name="Normal 2 2 2 2 2 2 12 5 5" xfId="11028" xr:uid="{00000000-0005-0000-0000-00009C2A0000}"/>
    <cellStyle name="Normal 2 2 2 2 2 2 12 5 6" xfId="11029" xr:uid="{00000000-0005-0000-0000-00009D2A0000}"/>
    <cellStyle name="Normal 2 2 2 2 2 2 12 5 7" xfId="11030" xr:uid="{00000000-0005-0000-0000-00009E2A0000}"/>
    <cellStyle name="Normal 2 2 2 2 2 2 12 5 8" xfId="11031" xr:uid="{00000000-0005-0000-0000-00009F2A0000}"/>
    <cellStyle name="Normal 2 2 2 2 2 2 12 5 9" xfId="11032" xr:uid="{00000000-0005-0000-0000-0000A02A0000}"/>
    <cellStyle name="Normal 2 2 2 2 2 2 12 6" xfId="11033" xr:uid="{00000000-0005-0000-0000-0000A12A0000}"/>
    <cellStyle name="Normal 2 2 2 2 2 2 12 7" xfId="11034" xr:uid="{00000000-0005-0000-0000-0000A22A0000}"/>
    <cellStyle name="Normal 2 2 2 2 2 2 12 8" xfId="11035" xr:uid="{00000000-0005-0000-0000-0000A32A0000}"/>
    <cellStyle name="Normal 2 2 2 2 2 2 12 9" xfId="11036" xr:uid="{00000000-0005-0000-0000-0000A42A0000}"/>
    <cellStyle name="Normal 2 2 2 2 2 2 13" xfId="11037" xr:uid="{00000000-0005-0000-0000-0000A52A0000}"/>
    <cellStyle name="Normal 2 2 2 2 2 2 13 10" xfId="11038" xr:uid="{00000000-0005-0000-0000-0000A62A0000}"/>
    <cellStyle name="Normal 2 2 2 2 2 2 13 11" xfId="11039" xr:uid="{00000000-0005-0000-0000-0000A72A0000}"/>
    <cellStyle name="Normal 2 2 2 2 2 2 13 12" xfId="11040" xr:uid="{00000000-0005-0000-0000-0000A82A0000}"/>
    <cellStyle name="Normal 2 2 2 2 2 2 13 13" xfId="11041" xr:uid="{00000000-0005-0000-0000-0000A92A0000}"/>
    <cellStyle name="Normal 2 2 2 2 2 2 13 14" xfId="11042" xr:uid="{00000000-0005-0000-0000-0000AA2A0000}"/>
    <cellStyle name="Normal 2 2 2 2 2 2 13 2" xfId="11043" xr:uid="{00000000-0005-0000-0000-0000AB2A0000}"/>
    <cellStyle name="Normal 2 2 2 2 2 2 13 2 10" xfId="11044" xr:uid="{00000000-0005-0000-0000-0000AC2A0000}"/>
    <cellStyle name="Normal 2 2 2 2 2 2 13 2 2" xfId="11045" xr:uid="{00000000-0005-0000-0000-0000AD2A0000}"/>
    <cellStyle name="Normal 2 2 2 2 2 2 13 2 3" xfId="11046" xr:uid="{00000000-0005-0000-0000-0000AE2A0000}"/>
    <cellStyle name="Normal 2 2 2 2 2 2 13 2 4" xfId="11047" xr:uid="{00000000-0005-0000-0000-0000AF2A0000}"/>
    <cellStyle name="Normal 2 2 2 2 2 2 13 2 5" xfId="11048" xr:uid="{00000000-0005-0000-0000-0000B02A0000}"/>
    <cellStyle name="Normal 2 2 2 2 2 2 13 2 6" xfId="11049" xr:uid="{00000000-0005-0000-0000-0000B12A0000}"/>
    <cellStyle name="Normal 2 2 2 2 2 2 13 2 7" xfId="11050" xr:uid="{00000000-0005-0000-0000-0000B22A0000}"/>
    <cellStyle name="Normal 2 2 2 2 2 2 13 2 8" xfId="11051" xr:uid="{00000000-0005-0000-0000-0000B32A0000}"/>
    <cellStyle name="Normal 2 2 2 2 2 2 13 2 9" xfId="11052" xr:uid="{00000000-0005-0000-0000-0000B42A0000}"/>
    <cellStyle name="Normal 2 2 2 2 2 2 13 3" xfId="11053" xr:uid="{00000000-0005-0000-0000-0000B52A0000}"/>
    <cellStyle name="Normal 2 2 2 2 2 2 13 3 10" xfId="11054" xr:uid="{00000000-0005-0000-0000-0000B62A0000}"/>
    <cellStyle name="Normal 2 2 2 2 2 2 13 3 2" xfId="11055" xr:uid="{00000000-0005-0000-0000-0000B72A0000}"/>
    <cellStyle name="Normal 2 2 2 2 2 2 13 3 3" xfId="11056" xr:uid="{00000000-0005-0000-0000-0000B82A0000}"/>
    <cellStyle name="Normal 2 2 2 2 2 2 13 3 4" xfId="11057" xr:uid="{00000000-0005-0000-0000-0000B92A0000}"/>
    <cellStyle name="Normal 2 2 2 2 2 2 13 3 5" xfId="11058" xr:uid="{00000000-0005-0000-0000-0000BA2A0000}"/>
    <cellStyle name="Normal 2 2 2 2 2 2 13 3 6" xfId="11059" xr:uid="{00000000-0005-0000-0000-0000BB2A0000}"/>
    <cellStyle name="Normal 2 2 2 2 2 2 13 3 7" xfId="11060" xr:uid="{00000000-0005-0000-0000-0000BC2A0000}"/>
    <cellStyle name="Normal 2 2 2 2 2 2 13 3 8" xfId="11061" xr:uid="{00000000-0005-0000-0000-0000BD2A0000}"/>
    <cellStyle name="Normal 2 2 2 2 2 2 13 3 9" xfId="11062" xr:uid="{00000000-0005-0000-0000-0000BE2A0000}"/>
    <cellStyle name="Normal 2 2 2 2 2 2 13 4" xfId="11063" xr:uid="{00000000-0005-0000-0000-0000BF2A0000}"/>
    <cellStyle name="Normal 2 2 2 2 2 2 13 4 10" xfId="11064" xr:uid="{00000000-0005-0000-0000-0000C02A0000}"/>
    <cellStyle name="Normal 2 2 2 2 2 2 13 4 2" xfId="11065" xr:uid="{00000000-0005-0000-0000-0000C12A0000}"/>
    <cellStyle name="Normal 2 2 2 2 2 2 13 4 3" xfId="11066" xr:uid="{00000000-0005-0000-0000-0000C22A0000}"/>
    <cellStyle name="Normal 2 2 2 2 2 2 13 4 4" xfId="11067" xr:uid="{00000000-0005-0000-0000-0000C32A0000}"/>
    <cellStyle name="Normal 2 2 2 2 2 2 13 4 5" xfId="11068" xr:uid="{00000000-0005-0000-0000-0000C42A0000}"/>
    <cellStyle name="Normal 2 2 2 2 2 2 13 4 6" xfId="11069" xr:uid="{00000000-0005-0000-0000-0000C52A0000}"/>
    <cellStyle name="Normal 2 2 2 2 2 2 13 4 7" xfId="11070" xr:uid="{00000000-0005-0000-0000-0000C62A0000}"/>
    <cellStyle name="Normal 2 2 2 2 2 2 13 4 8" xfId="11071" xr:uid="{00000000-0005-0000-0000-0000C72A0000}"/>
    <cellStyle name="Normal 2 2 2 2 2 2 13 4 9" xfId="11072" xr:uid="{00000000-0005-0000-0000-0000C82A0000}"/>
    <cellStyle name="Normal 2 2 2 2 2 2 13 5" xfId="11073" xr:uid="{00000000-0005-0000-0000-0000C92A0000}"/>
    <cellStyle name="Normal 2 2 2 2 2 2 13 5 10" xfId="11074" xr:uid="{00000000-0005-0000-0000-0000CA2A0000}"/>
    <cellStyle name="Normal 2 2 2 2 2 2 13 5 2" xfId="11075" xr:uid="{00000000-0005-0000-0000-0000CB2A0000}"/>
    <cellStyle name="Normal 2 2 2 2 2 2 13 5 3" xfId="11076" xr:uid="{00000000-0005-0000-0000-0000CC2A0000}"/>
    <cellStyle name="Normal 2 2 2 2 2 2 13 5 4" xfId="11077" xr:uid="{00000000-0005-0000-0000-0000CD2A0000}"/>
    <cellStyle name="Normal 2 2 2 2 2 2 13 5 5" xfId="11078" xr:uid="{00000000-0005-0000-0000-0000CE2A0000}"/>
    <cellStyle name="Normal 2 2 2 2 2 2 13 5 6" xfId="11079" xr:uid="{00000000-0005-0000-0000-0000CF2A0000}"/>
    <cellStyle name="Normal 2 2 2 2 2 2 13 5 7" xfId="11080" xr:uid="{00000000-0005-0000-0000-0000D02A0000}"/>
    <cellStyle name="Normal 2 2 2 2 2 2 13 5 8" xfId="11081" xr:uid="{00000000-0005-0000-0000-0000D12A0000}"/>
    <cellStyle name="Normal 2 2 2 2 2 2 13 5 9" xfId="11082" xr:uid="{00000000-0005-0000-0000-0000D22A0000}"/>
    <cellStyle name="Normal 2 2 2 2 2 2 13 6" xfId="11083" xr:uid="{00000000-0005-0000-0000-0000D32A0000}"/>
    <cellStyle name="Normal 2 2 2 2 2 2 13 7" xfId="11084" xr:uid="{00000000-0005-0000-0000-0000D42A0000}"/>
    <cellStyle name="Normal 2 2 2 2 2 2 13 8" xfId="11085" xr:uid="{00000000-0005-0000-0000-0000D52A0000}"/>
    <cellStyle name="Normal 2 2 2 2 2 2 13 9" xfId="11086" xr:uid="{00000000-0005-0000-0000-0000D62A0000}"/>
    <cellStyle name="Normal 2 2 2 2 2 2 14" xfId="11087" xr:uid="{00000000-0005-0000-0000-0000D72A0000}"/>
    <cellStyle name="Normal 2 2 2 2 2 2 14 10" xfId="11088" xr:uid="{00000000-0005-0000-0000-0000D82A0000}"/>
    <cellStyle name="Normal 2 2 2 2 2 2 14 11" xfId="11089" xr:uid="{00000000-0005-0000-0000-0000D92A0000}"/>
    <cellStyle name="Normal 2 2 2 2 2 2 14 12" xfId="11090" xr:uid="{00000000-0005-0000-0000-0000DA2A0000}"/>
    <cellStyle name="Normal 2 2 2 2 2 2 14 13" xfId="11091" xr:uid="{00000000-0005-0000-0000-0000DB2A0000}"/>
    <cellStyle name="Normal 2 2 2 2 2 2 14 14" xfId="11092" xr:uid="{00000000-0005-0000-0000-0000DC2A0000}"/>
    <cellStyle name="Normal 2 2 2 2 2 2 14 2" xfId="11093" xr:uid="{00000000-0005-0000-0000-0000DD2A0000}"/>
    <cellStyle name="Normal 2 2 2 2 2 2 14 2 10" xfId="11094" xr:uid="{00000000-0005-0000-0000-0000DE2A0000}"/>
    <cellStyle name="Normal 2 2 2 2 2 2 14 2 2" xfId="11095" xr:uid="{00000000-0005-0000-0000-0000DF2A0000}"/>
    <cellStyle name="Normal 2 2 2 2 2 2 14 2 3" xfId="11096" xr:uid="{00000000-0005-0000-0000-0000E02A0000}"/>
    <cellStyle name="Normal 2 2 2 2 2 2 14 2 4" xfId="11097" xr:uid="{00000000-0005-0000-0000-0000E12A0000}"/>
    <cellStyle name="Normal 2 2 2 2 2 2 14 2 5" xfId="11098" xr:uid="{00000000-0005-0000-0000-0000E22A0000}"/>
    <cellStyle name="Normal 2 2 2 2 2 2 14 2 6" xfId="11099" xr:uid="{00000000-0005-0000-0000-0000E32A0000}"/>
    <cellStyle name="Normal 2 2 2 2 2 2 14 2 7" xfId="11100" xr:uid="{00000000-0005-0000-0000-0000E42A0000}"/>
    <cellStyle name="Normal 2 2 2 2 2 2 14 2 8" xfId="11101" xr:uid="{00000000-0005-0000-0000-0000E52A0000}"/>
    <cellStyle name="Normal 2 2 2 2 2 2 14 2 9" xfId="11102" xr:uid="{00000000-0005-0000-0000-0000E62A0000}"/>
    <cellStyle name="Normal 2 2 2 2 2 2 14 3" xfId="11103" xr:uid="{00000000-0005-0000-0000-0000E72A0000}"/>
    <cellStyle name="Normal 2 2 2 2 2 2 14 3 10" xfId="11104" xr:uid="{00000000-0005-0000-0000-0000E82A0000}"/>
    <cellStyle name="Normal 2 2 2 2 2 2 14 3 2" xfId="11105" xr:uid="{00000000-0005-0000-0000-0000E92A0000}"/>
    <cellStyle name="Normal 2 2 2 2 2 2 14 3 3" xfId="11106" xr:uid="{00000000-0005-0000-0000-0000EA2A0000}"/>
    <cellStyle name="Normal 2 2 2 2 2 2 14 3 4" xfId="11107" xr:uid="{00000000-0005-0000-0000-0000EB2A0000}"/>
    <cellStyle name="Normal 2 2 2 2 2 2 14 3 5" xfId="11108" xr:uid="{00000000-0005-0000-0000-0000EC2A0000}"/>
    <cellStyle name="Normal 2 2 2 2 2 2 14 3 6" xfId="11109" xr:uid="{00000000-0005-0000-0000-0000ED2A0000}"/>
    <cellStyle name="Normal 2 2 2 2 2 2 14 3 7" xfId="11110" xr:uid="{00000000-0005-0000-0000-0000EE2A0000}"/>
    <cellStyle name="Normal 2 2 2 2 2 2 14 3 8" xfId="11111" xr:uid="{00000000-0005-0000-0000-0000EF2A0000}"/>
    <cellStyle name="Normal 2 2 2 2 2 2 14 3 9" xfId="11112" xr:uid="{00000000-0005-0000-0000-0000F02A0000}"/>
    <cellStyle name="Normal 2 2 2 2 2 2 14 4" xfId="11113" xr:uid="{00000000-0005-0000-0000-0000F12A0000}"/>
    <cellStyle name="Normal 2 2 2 2 2 2 14 4 10" xfId="11114" xr:uid="{00000000-0005-0000-0000-0000F22A0000}"/>
    <cellStyle name="Normal 2 2 2 2 2 2 14 4 2" xfId="11115" xr:uid="{00000000-0005-0000-0000-0000F32A0000}"/>
    <cellStyle name="Normal 2 2 2 2 2 2 14 4 3" xfId="11116" xr:uid="{00000000-0005-0000-0000-0000F42A0000}"/>
    <cellStyle name="Normal 2 2 2 2 2 2 14 4 4" xfId="11117" xr:uid="{00000000-0005-0000-0000-0000F52A0000}"/>
    <cellStyle name="Normal 2 2 2 2 2 2 14 4 5" xfId="11118" xr:uid="{00000000-0005-0000-0000-0000F62A0000}"/>
    <cellStyle name="Normal 2 2 2 2 2 2 14 4 6" xfId="11119" xr:uid="{00000000-0005-0000-0000-0000F72A0000}"/>
    <cellStyle name="Normal 2 2 2 2 2 2 14 4 7" xfId="11120" xr:uid="{00000000-0005-0000-0000-0000F82A0000}"/>
    <cellStyle name="Normal 2 2 2 2 2 2 14 4 8" xfId="11121" xr:uid="{00000000-0005-0000-0000-0000F92A0000}"/>
    <cellStyle name="Normal 2 2 2 2 2 2 14 4 9" xfId="11122" xr:uid="{00000000-0005-0000-0000-0000FA2A0000}"/>
    <cellStyle name="Normal 2 2 2 2 2 2 14 5" xfId="11123" xr:uid="{00000000-0005-0000-0000-0000FB2A0000}"/>
    <cellStyle name="Normal 2 2 2 2 2 2 14 5 10" xfId="11124" xr:uid="{00000000-0005-0000-0000-0000FC2A0000}"/>
    <cellStyle name="Normal 2 2 2 2 2 2 14 5 2" xfId="11125" xr:uid="{00000000-0005-0000-0000-0000FD2A0000}"/>
    <cellStyle name="Normal 2 2 2 2 2 2 14 5 3" xfId="11126" xr:uid="{00000000-0005-0000-0000-0000FE2A0000}"/>
    <cellStyle name="Normal 2 2 2 2 2 2 14 5 4" xfId="11127" xr:uid="{00000000-0005-0000-0000-0000FF2A0000}"/>
    <cellStyle name="Normal 2 2 2 2 2 2 14 5 5" xfId="11128" xr:uid="{00000000-0005-0000-0000-0000002B0000}"/>
    <cellStyle name="Normal 2 2 2 2 2 2 14 5 6" xfId="11129" xr:uid="{00000000-0005-0000-0000-0000012B0000}"/>
    <cellStyle name="Normal 2 2 2 2 2 2 14 5 7" xfId="11130" xr:uid="{00000000-0005-0000-0000-0000022B0000}"/>
    <cellStyle name="Normal 2 2 2 2 2 2 14 5 8" xfId="11131" xr:uid="{00000000-0005-0000-0000-0000032B0000}"/>
    <cellStyle name="Normal 2 2 2 2 2 2 14 5 9" xfId="11132" xr:uid="{00000000-0005-0000-0000-0000042B0000}"/>
    <cellStyle name="Normal 2 2 2 2 2 2 14 6" xfId="11133" xr:uid="{00000000-0005-0000-0000-0000052B0000}"/>
    <cellStyle name="Normal 2 2 2 2 2 2 14 7" xfId="11134" xr:uid="{00000000-0005-0000-0000-0000062B0000}"/>
    <cellStyle name="Normal 2 2 2 2 2 2 14 8" xfId="11135" xr:uid="{00000000-0005-0000-0000-0000072B0000}"/>
    <cellStyle name="Normal 2 2 2 2 2 2 14 9" xfId="11136" xr:uid="{00000000-0005-0000-0000-0000082B0000}"/>
    <cellStyle name="Normal 2 2 2 2 2 2 15" xfId="11137" xr:uid="{00000000-0005-0000-0000-0000092B0000}"/>
    <cellStyle name="Normal 2 2 2 2 2 2 15 10" xfId="11138" xr:uid="{00000000-0005-0000-0000-00000A2B0000}"/>
    <cellStyle name="Normal 2 2 2 2 2 2 15 11" xfId="11139" xr:uid="{00000000-0005-0000-0000-00000B2B0000}"/>
    <cellStyle name="Normal 2 2 2 2 2 2 15 12" xfId="11140" xr:uid="{00000000-0005-0000-0000-00000C2B0000}"/>
    <cellStyle name="Normal 2 2 2 2 2 2 15 13" xfId="11141" xr:uid="{00000000-0005-0000-0000-00000D2B0000}"/>
    <cellStyle name="Normal 2 2 2 2 2 2 15 14" xfId="11142" xr:uid="{00000000-0005-0000-0000-00000E2B0000}"/>
    <cellStyle name="Normal 2 2 2 2 2 2 15 2" xfId="11143" xr:uid="{00000000-0005-0000-0000-00000F2B0000}"/>
    <cellStyle name="Normal 2 2 2 2 2 2 15 2 10" xfId="11144" xr:uid="{00000000-0005-0000-0000-0000102B0000}"/>
    <cellStyle name="Normal 2 2 2 2 2 2 15 2 2" xfId="11145" xr:uid="{00000000-0005-0000-0000-0000112B0000}"/>
    <cellStyle name="Normal 2 2 2 2 2 2 15 2 3" xfId="11146" xr:uid="{00000000-0005-0000-0000-0000122B0000}"/>
    <cellStyle name="Normal 2 2 2 2 2 2 15 2 4" xfId="11147" xr:uid="{00000000-0005-0000-0000-0000132B0000}"/>
    <cellStyle name="Normal 2 2 2 2 2 2 15 2 5" xfId="11148" xr:uid="{00000000-0005-0000-0000-0000142B0000}"/>
    <cellStyle name="Normal 2 2 2 2 2 2 15 2 6" xfId="11149" xr:uid="{00000000-0005-0000-0000-0000152B0000}"/>
    <cellStyle name="Normal 2 2 2 2 2 2 15 2 7" xfId="11150" xr:uid="{00000000-0005-0000-0000-0000162B0000}"/>
    <cellStyle name="Normal 2 2 2 2 2 2 15 2 8" xfId="11151" xr:uid="{00000000-0005-0000-0000-0000172B0000}"/>
    <cellStyle name="Normal 2 2 2 2 2 2 15 2 9" xfId="11152" xr:uid="{00000000-0005-0000-0000-0000182B0000}"/>
    <cellStyle name="Normal 2 2 2 2 2 2 15 3" xfId="11153" xr:uid="{00000000-0005-0000-0000-0000192B0000}"/>
    <cellStyle name="Normal 2 2 2 2 2 2 15 3 10" xfId="11154" xr:uid="{00000000-0005-0000-0000-00001A2B0000}"/>
    <cellStyle name="Normal 2 2 2 2 2 2 15 3 2" xfId="11155" xr:uid="{00000000-0005-0000-0000-00001B2B0000}"/>
    <cellStyle name="Normal 2 2 2 2 2 2 15 3 3" xfId="11156" xr:uid="{00000000-0005-0000-0000-00001C2B0000}"/>
    <cellStyle name="Normal 2 2 2 2 2 2 15 3 4" xfId="11157" xr:uid="{00000000-0005-0000-0000-00001D2B0000}"/>
    <cellStyle name="Normal 2 2 2 2 2 2 15 3 5" xfId="11158" xr:uid="{00000000-0005-0000-0000-00001E2B0000}"/>
    <cellStyle name="Normal 2 2 2 2 2 2 15 3 6" xfId="11159" xr:uid="{00000000-0005-0000-0000-00001F2B0000}"/>
    <cellStyle name="Normal 2 2 2 2 2 2 15 3 7" xfId="11160" xr:uid="{00000000-0005-0000-0000-0000202B0000}"/>
    <cellStyle name="Normal 2 2 2 2 2 2 15 3 8" xfId="11161" xr:uid="{00000000-0005-0000-0000-0000212B0000}"/>
    <cellStyle name="Normal 2 2 2 2 2 2 15 3 9" xfId="11162" xr:uid="{00000000-0005-0000-0000-0000222B0000}"/>
    <cellStyle name="Normal 2 2 2 2 2 2 15 4" xfId="11163" xr:uid="{00000000-0005-0000-0000-0000232B0000}"/>
    <cellStyle name="Normal 2 2 2 2 2 2 15 4 10" xfId="11164" xr:uid="{00000000-0005-0000-0000-0000242B0000}"/>
    <cellStyle name="Normal 2 2 2 2 2 2 15 4 2" xfId="11165" xr:uid="{00000000-0005-0000-0000-0000252B0000}"/>
    <cellStyle name="Normal 2 2 2 2 2 2 15 4 3" xfId="11166" xr:uid="{00000000-0005-0000-0000-0000262B0000}"/>
    <cellStyle name="Normal 2 2 2 2 2 2 15 4 4" xfId="11167" xr:uid="{00000000-0005-0000-0000-0000272B0000}"/>
    <cellStyle name="Normal 2 2 2 2 2 2 15 4 5" xfId="11168" xr:uid="{00000000-0005-0000-0000-0000282B0000}"/>
    <cellStyle name="Normal 2 2 2 2 2 2 15 4 6" xfId="11169" xr:uid="{00000000-0005-0000-0000-0000292B0000}"/>
    <cellStyle name="Normal 2 2 2 2 2 2 15 4 7" xfId="11170" xr:uid="{00000000-0005-0000-0000-00002A2B0000}"/>
    <cellStyle name="Normal 2 2 2 2 2 2 15 4 8" xfId="11171" xr:uid="{00000000-0005-0000-0000-00002B2B0000}"/>
    <cellStyle name="Normal 2 2 2 2 2 2 15 4 9" xfId="11172" xr:uid="{00000000-0005-0000-0000-00002C2B0000}"/>
    <cellStyle name="Normal 2 2 2 2 2 2 15 5" xfId="11173" xr:uid="{00000000-0005-0000-0000-00002D2B0000}"/>
    <cellStyle name="Normal 2 2 2 2 2 2 15 5 10" xfId="11174" xr:uid="{00000000-0005-0000-0000-00002E2B0000}"/>
    <cellStyle name="Normal 2 2 2 2 2 2 15 5 2" xfId="11175" xr:uid="{00000000-0005-0000-0000-00002F2B0000}"/>
    <cellStyle name="Normal 2 2 2 2 2 2 15 5 3" xfId="11176" xr:uid="{00000000-0005-0000-0000-0000302B0000}"/>
    <cellStyle name="Normal 2 2 2 2 2 2 15 5 4" xfId="11177" xr:uid="{00000000-0005-0000-0000-0000312B0000}"/>
    <cellStyle name="Normal 2 2 2 2 2 2 15 5 5" xfId="11178" xr:uid="{00000000-0005-0000-0000-0000322B0000}"/>
    <cellStyle name="Normal 2 2 2 2 2 2 15 5 6" xfId="11179" xr:uid="{00000000-0005-0000-0000-0000332B0000}"/>
    <cellStyle name="Normal 2 2 2 2 2 2 15 5 7" xfId="11180" xr:uid="{00000000-0005-0000-0000-0000342B0000}"/>
    <cellStyle name="Normal 2 2 2 2 2 2 15 5 8" xfId="11181" xr:uid="{00000000-0005-0000-0000-0000352B0000}"/>
    <cellStyle name="Normal 2 2 2 2 2 2 15 5 9" xfId="11182" xr:uid="{00000000-0005-0000-0000-0000362B0000}"/>
    <cellStyle name="Normal 2 2 2 2 2 2 15 6" xfId="11183" xr:uid="{00000000-0005-0000-0000-0000372B0000}"/>
    <cellStyle name="Normal 2 2 2 2 2 2 15 7" xfId="11184" xr:uid="{00000000-0005-0000-0000-0000382B0000}"/>
    <cellStyle name="Normal 2 2 2 2 2 2 15 8" xfId="11185" xr:uid="{00000000-0005-0000-0000-0000392B0000}"/>
    <cellStyle name="Normal 2 2 2 2 2 2 15 9" xfId="11186" xr:uid="{00000000-0005-0000-0000-00003A2B0000}"/>
    <cellStyle name="Normal 2 2 2 2 2 2 16" xfId="11187" xr:uid="{00000000-0005-0000-0000-00003B2B0000}"/>
    <cellStyle name="Normal 2 2 2 2 2 2 16 10" xfId="11188" xr:uid="{00000000-0005-0000-0000-00003C2B0000}"/>
    <cellStyle name="Normal 2 2 2 2 2 2 16 11" xfId="11189" xr:uid="{00000000-0005-0000-0000-00003D2B0000}"/>
    <cellStyle name="Normal 2 2 2 2 2 2 16 12" xfId="11190" xr:uid="{00000000-0005-0000-0000-00003E2B0000}"/>
    <cellStyle name="Normal 2 2 2 2 2 2 16 13" xfId="11191" xr:uid="{00000000-0005-0000-0000-00003F2B0000}"/>
    <cellStyle name="Normal 2 2 2 2 2 2 16 14" xfId="11192" xr:uid="{00000000-0005-0000-0000-0000402B0000}"/>
    <cellStyle name="Normal 2 2 2 2 2 2 16 2" xfId="11193" xr:uid="{00000000-0005-0000-0000-0000412B0000}"/>
    <cellStyle name="Normal 2 2 2 2 2 2 16 2 10" xfId="11194" xr:uid="{00000000-0005-0000-0000-0000422B0000}"/>
    <cellStyle name="Normal 2 2 2 2 2 2 16 2 2" xfId="11195" xr:uid="{00000000-0005-0000-0000-0000432B0000}"/>
    <cellStyle name="Normal 2 2 2 2 2 2 16 2 3" xfId="11196" xr:uid="{00000000-0005-0000-0000-0000442B0000}"/>
    <cellStyle name="Normal 2 2 2 2 2 2 16 2 4" xfId="11197" xr:uid="{00000000-0005-0000-0000-0000452B0000}"/>
    <cellStyle name="Normal 2 2 2 2 2 2 16 2 5" xfId="11198" xr:uid="{00000000-0005-0000-0000-0000462B0000}"/>
    <cellStyle name="Normal 2 2 2 2 2 2 16 2 6" xfId="11199" xr:uid="{00000000-0005-0000-0000-0000472B0000}"/>
    <cellStyle name="Normal 2 2 2 2 2 2 16 2 7" xfId="11200" xr:uid="{00000000-0005-0000-0000-0000482B0000}"/>
    <cellStyle name="Normal 2 2 2 2 2 2 16 2 8" xfId="11201" xr:uid="{00000000-0005-0000-0000-0000492B0000}"/>
    <cellStyle name="Normal 2 2 2 2 2 2 16 2 9" xfId="11202" xr:uid="{00000000-0005-0000-0000-00004A2B0000}"/>
    <cellStyle name="Normal 2 2 2 2 2 2 16 3" xfId="11203" xr:uid="{00000000-0005-0000-0000-00004B2B0000}"/>
    <cellStyle name="Normal 2 2 2 2 2 2 16 3 10" xfId="11204" xr:uid="{00000000-0005-0000-0000-00004C2B0000}"/>
    <cellStyle name="Normal 2 2 2 2 2 2 16 3 2" xfId="11205" xr:uid="{00000000-0005-0000-0000-00004D2B0000}"/>
    <cellStyle name="Normal 2 2 2 2 2 2 16 3 3" xfId="11206" xr:uid="{00000000-0005-0000-0000-00004E2B0000}"/>
    <cellStyle name="Normal 2 2 2 2 2 2 16 3 4" xfId="11207" xr:uid="{00000000-0005-0000-0000-00004F2B0000}"/>
    <cellStyle name="Normal 2 2 2 2 2 2 16 3 5" xfId="11208" xr:uid="{00000000-0005-0000-0000-0000502B0000}"/>
    <cellStyle name="Normal 2 2 2 2 2 2 16 3 6" xfId="11209" xr:uid="{00000000-0005-0000-0000-0000512B0000}"/>
    <cellStyle name="Normal 2 2 2 2 2 2 16 3 7" xfId="11210" xr:uid="{00000000-0005-0000-0000-0000522B0000}"/>
    <cellStyle name="Normal 2 2 2 2 2 2 16 3 8" xfId="11211" xr:uid="{00000000-0005-0000-0000-0000532B0000}"/>
    <cellStyle name="Normal 2 2 2 2 2 2 16 3 9" xfId="11212" xr:uid="{00000000-0005-0000-0000-0000542B0000}"/>
    <cellStyle name="Normal 2 2 2 2 2 2 16 4" xfId="11213" xr:uid="{00000000-0005-0000-0000-0000552B0000}"/>
    <cellStyle name="Normal 2 2 2 2 2 2 16 4 10" xfId="11214" xr:uid="{00000000-0005-0000-0000-0000562B0000}"/>
    <cellStyle name="Normal 2 2 2 2 2 2 16 4 2" xfId="11215" xr:uid="{00000000-0005-0000-0000-0000572B0000}"/>
    <cellStyle name="Normal 2 2 2 2 2 2 16 4 3" xfId="11216" xr:uid="{00000000-0005-0000-0000-0000582B0000}"/>
    <cellStyle name="Normal 2 2 2 2 2 2 16 4 4" xfId="11217" xr:uid="{00000000-0005-0000-0000-0000592B0000}"/>
    <cellStyle name="Normal 2 2 2 2 2 2 16 4 5" xfId="11218" xr:uid="{00000000-0005-0000-0000-00005A2B0000}"/>
    <cellStyle name="Normal 2 2 2 2 2 2 16 4 6" xfId="11219" xr:uid="{00000000-0005-0000-0000-00005B2B0000}"/>
    <cellStyle name="Normal 2 2 2 2 2 2 16 4 7" xfId="11220" xr:uid="{00000000-0005-0000-0000-00005C2B0000}"/>
    <cellStyle name="Normal 2 2 2 2 2 2 16 4 8" xfId="11221" xr:uid="{00000000-0005-0000-0000-00005D2B0000}"/>
    <cellStyle name="Normal 2 2 2 2 2 2 16 4 9" xfId="11222" xr:uid="{00000000-0005-0000-0000-00005E2B0000}"/>
    <cellStyle name="Normal 2 2 2 2 2 2 16 5" xfId="11223" xr:uid="{00000000-0005-0000-0000-00005F2B0000}"/>
    <cellStyle name="Normal 2 2 2 2 2 2 16 5 10" xfId="11224" xr:uid="{00000000-0005-0000-0000-0000602B0000}"/>
    <cellStyle name="Normal 2 2 2 2 2 2 16 5 2" xfId="11225" xr:uid="{00000000-0005-0000-0000-0000612B0000}"/>
    <cellStyle name="Normal 2 2 2 2 2 2 16 5 3" xfId="11226" xr:uid="{00000000-0005-0000-0000-0000622B0000}"/>
    <cellStyle name="Normal 2 2 2 2 2 2 16 5 4" xfId="11227" xr:uid="{00000000-0005-0000-0000-0000632B0000}"/>
    <cellStyle name="Normal 2 2 2 2 2 2 16 5 5" xfId="11228" xr:uid="{00000000-0005-0000-0000-0000642B0000}"/>
    <cellStyle name="Normal 2 2 2 2 2 2 16 5 6" xfId="11229" xr:uid="{00000000-0005-0000-0000-0000652B0000}"/>
    <cellStyle name="Normal 2 2 2 2 2 2 16 5 7" xfId="11230" xr:uid="{00000000-0005-0000-0000-0000662B0000}"/>
    <cellStyle name="Normal 2 2 2 2 2 2 16 5 8" xfId="11231" xr:uid="{00000000-0005-0000-0000-0000672B0000}"/>
    <cellStyle name="Normal 2 2 2 2 2 2 16 5 9" xfId="11232" xr:uid="{00000000-0005-0000-0000-0000682B0000}"/>
    <cellStyle name="Normal 2 2 2 2 2 2 16 6" xfId="11233" xr:uid="{00000000-0005-0000-0000-0000692B0000}"/>
    <cellStyle name="Normal 2 2 2 2 2 2 16 7" xfId="11234" xr:uid="{00000000-0005-0000-0000-00006A2B0000}"/>
    <cellStyle name="Normal 2 2 2 2 2 2 16 8" xfId="11235" xr:uid="{00000000-0005-0000-0000-00006B2B0000}"/>
    <cellStyle name="Normal 2 2 2 2 2 2 16 9" xfId="11236" xr:uid="{00000000-0005-0000-0000-00006C2B0000}"/>
    <cellStyle name="Normal 2 2 2 2 2 2 17" xfId="11237" xr:uid="{00000000-0005-0000-0000-00006D2B0000}"/>
    <cellStyle name="Normal 2 2 2 2 2 2 17 10" xfId="11238" xr:uid="{00000000-0005-0000-0000-00006E2B0000}"/>
    <cellStyle name="Normal 2 2 2 2 2 2 17 11" xfId="11239" xr:uid="{00000000-0005-0000-0000-00006F2B0000}"/>
    <cellStyle name="Normal 2 2 2 2 2 2 17 12" xfId="11240" xr:uid="{00000000-0005-0000-0000-0000702B0000}"/>
    <cellStyle name="Normal 2 2 2 2 2 2 17 13" xfId="11241" xr:uid="{00000000-0005-0000-0000-0000712B0000}"/>
    <cellStyle name="Normal 2 2 2 2 2 2 17 14" xfId="11242" xr:uid="{00000000-0005-0000-0000-0000722B0000}"/>
    <cellStyle name="Normal 2 2 2 2 2 2 17 2" xfId="11243" xr:uid="{00000000-0005-0000-0000-0000732B0000}"/>
    <cellStyle name="Normal 2 2 2 2 2 2 17 2 10" xfId="11244" xr:uid="{00000000-0005-0000-0000-0000742B0000}"/>
    <cellStyle name="Normal 2 2 2 2 2 2 17 2 2" xfId="11245" xr:uid="{00000000-0005-0000-0000-0000752B0000}"/>
    <cellStyle name="Normal 2 2 2 2 2 2 17 2 3" xfId="11246" xr:uid="{00000000-0005-0000-0000-0000762B0000}"/>
    <cellStyle name="Normal 2 2 2 2 2 2 17 2 4" xfId="11247" xr:uid="{00000000-0005-0000-0000-0000772B0000}"/>
    <cellStyle name="Normal 2 2 2 2 2 2 17 2 5" xfId="11248" xr:uid="{00000000-0005-0000-0000-0000782B0000}"/>
    <cellStyle name="Normal 2 2 2 2 2 2 17 2 6" xfId="11249" xr:uid="{00000000-0005-0000-0000-0000792B0000}"/>
    <cellStyle name="Normal 2 2 2 2 2 2 17 2 7" xfId="11250" xr:uid="{00000000-0005-0000-0000-00007A2B0000}"/>
    <cellStyle name="Normal 2 2 2 2 2 2 17 2 8" xfId="11251" xr:uid="{00000000-0005-0000-0000-00007B2B0000}"/>
    <cellStyle name="Normal 2 2 2 2 2 2 17 2 9" xfId="11252" xr:uid="{00000000-0005-0000-0000-00007C2B0000}"/>
    <cellStyle name="Normal 2 2 2 2 2 2 17 3" xfId="11253" xr:uid="{00000000-0005-0000-0000-00007D2B0000}"/>
    <cellStyle name="Normal 2 2 2 2 2 2 17 3 10" xfId="11254" xr:uid="{00000000-0005-0000-0000-00007E2B0000}"/>
    <cellStyle name="Normal 2 2 2 2 2 2 17 3 2" xfId="11255" xr:uid="{00000000-0005-0000-0000-00007F2B0000}"/>
    <cellStyle name="Normal 2 2 2 2 2 2 17 3 3" xfId="11256" xr:uid="{00000000-0005-0000-0000-0000802B0000}"/>
    <cellStyle name="Normal 2 2 2 2 2 2 17 3 4" xfId="11257" xr:uid="{00000000-0005-0000-0000-0000812B0000}"/>
    <cellStyle name="Normal 2 2 2 2 2 2 17 3 5" xfId="11258" xr:uid="{00000000-0005-0000-0000-0000822B0000}"/>
    <cellStyle name="Normal 2 2 2 2 2 2 17 3 6" xfId="11259" xr:uid="{00000000-0005-0000-0000-0000832B0000}"/>
    <cellStyle name="Normal 2 2 2 2 2 2 17 3 7" xfId="11260" xr:uid="{00000000-0005-0000-0000-0000842B0000}"/>
    <cellStyle name="Normal 2 2 2 2 2 2 17 3 8" xfId="11261" xr:uid="{00000000-0005-0000-0000-0000852B0000}"/>
    <cellStyle name="Normal 2 2 2 2 2 2 17 3 9" xfId="11262" xr:uid="{00000000-0005-0000-0000-0000862B0000}"/>
    <cellStyle name="Normal 2 2 2 2 2 2 17 4" xfId="11263" xr:uid="{00000000-0005-0000-0000-0000872B0000}"/>
    <cellStyle name="Normal 2 2 2 2 2 2 17 4 10" xfId="11264" xr:uid="{00000000-0005-0000-0000-0000882B0000}"/>
    <cellStyle name="Normal 2 2 2 2 2 2 17 4 2" xfId="11265" xr:uid="{00000000-0005-0000-0000-0000892B0000}"/>
    <cellStyle name="Normal 2 2 2 2 2 2 17 4 3" xfId="11266" xr:uid="{00000000-0005-0000-0000-00008A2B0000}"/>
    <cellStyle name="Normal 2 2 2 2 2 2 17 4 4" xfId="11267" xr:uid="{00000000-0005-0000-0000-00008B2B0000}"/>
    <cellStyle name="Normal 2 2 2 2 2 2 17 4 5" xfId="11268" xr:uid="{00000000-0005-0000-0000-00008C2B0000}"/>
    <cellStyle name="Normal 2 2 2 2 2 2 17 4 6" xfId="11269" xr:uid="{00000000-0005-0000-0000-00008D2B0000}"/>
    <cellStyle name="Normal 2 2 2 2 2 2 17 4 7" xfId="11270" xr:uid="{00000000-0005-0000-0000-00008E2B0000}"/>
    <cellStyle name="Normal 2 2 2 2 2 2 17 4 8" xfId="11271" xr:uid="{00000000-0005-0000-0000-00008F2B0000}"/>
    <cellStyle name="Normal 2 2 2 2 2 2 17 4 9" xfId="11272" xr:uid="{00000000-0005-0000-0000-0000902B0000}"/>
    <cellStyle name="Normal 2 2 2 2 2 2 17 5" xfId="11273" xr:uid="{00000000-0005-0000-0000-0000912B0000}"/>
    <cellStyle name="Normal 2 2 2 2 2 2 17 5 10" xfId="11274" xr:uid="{00000000-0005-0000-0000-0000922B0000}"/>
    <cellStyle name="Normal 2 2 2 2 2 2 17 5 2" xfId="11275" xr:uid="{00000000-0005-0000-0000-0000932B0000}"/>
    <cellStyle name="Normal 2 2 2 2 2 2 17 5 3" xfId="11276" xr:uid="{00000000-0005-0000-0000-0000942B0000}"/>
    <cellStyle name="Normal 2 2 2 2 2 2 17 5 4" xfId="11277" xr:uid="{00000000-0005-0000-0000-0000952B0000}"/>
    <cellStyle name="Normal 2 2 2 2 2 2 17 5 5" xfId="11278" xr:uid="{00000000-0005-0000-0000-0000962B0000}"/>
    <cellStyle name="Normal 2 2 2 2 2 2 17 5 6" xfId="11279" xr:uid="{00000000-0005-0000-0000-0000972B0000}"/>
    <cellStyle name="Normal 2 2 2 2 2 2 17 5 7" xfId="11280" xr:uid="{00000000-0005-0000-0000-0000982B0000}"/>
    <cellStyle name="Normal 2 2 2 2 2 2 17 5 8" xfId="11281" xr:uid="{00000000-0005-0000-0000-0000992B0000}"/>
    <cellStyle name="Normal 2 2 2 2 2 2 17 5 9" xfId="11282" xr:uid="{00000000-0005-0000-0000-00009A2B0000}"/>
    <cellStyle name="Normal 2 2 2 2 2 2 17 6" xfId="11283" xr:uid="{00000000-0005-0000-0000-00009B2B0000}"/>
    <cellStyle name="Normal 2 2 2 2 2 2 17 7" xfId="11284" xr:uid="{00000000-0005-0000-0000-00009C2B0000}"/>
    <cellStyle name="Normal 2 2 2 2 2 2 17 8" xfId="11285" xr:uid="{00000000-0005-0000-0000-00009D2B0000}"/>
    <cellStyle name="Normal 2 2 2 2 2 2 17 9" xfId="11286" xr:uid="{00000000-0005-0000-0000-00009E2B0000}"/>
    <cellStyle name="Normal 2 2 2 2 2 2 18" xfId="11287" xr:uid="{00000000-0005-0000-0000-00009F2B0000}"/>
    <cellStyle name="Normal 2 2 2 2 2 2 18 10" xfId="11288" xr:uid="{00000000-0005-0000-0000-0000A02B0000}"/>
    <cellStyle name="Normal 2 2 2 2 2 2 18 11" xfId="11289" xr:uid="{00000000-0005-0000-0000-0000A12B0000}"/>
    <cellStyle name="Normal 2 2 2 2 2 2 18 12" xfId="11290" xr:uid="{00000000-0005-0000-0000-0000A22B0000}"/>
    <cellStyle name="Normal 2 2 2 2 2 2 18 13" xfId="11291" xr:uid="{00000000-0005-0000-0000-0000A32B0000}"/>
    <cellStyle name="Normal 2 2 2 2 2 2 18 14" xfId="11292" xr:uid="{00000000-0005-0000-0000-0000A42B0000}"/>
    <cellStyle name="Normal 2 2 2 2 2 2 18 2" xfId="11293" xr:uid="{00000000-0005-0000-0000-0000A52B0000}"/>
    <cellStyle name="Normal 2 2 2 2 2 2 18 2 10" xfId="11294" xr:uid="{00000000-0005-0000-0000-0000A62B0000}"/>
    <cellStyle name="Normal 2 2 2 2 2 2 18 2 2" xfId="11295" xr:uid="{00000000-0005-0000-0000-0000A72B0000}"/>
    <cellStyle name="Normal 2 2 2 2 2 2 18 2 3" xfId="11296" xr:uid="{00000000-0005-0000-0000-0000A82B0000}"/>
    <cellStyle name="Normal 2 2 2 2 2 2 18 2 4" xfId="11297" xr:uid="{00000000-0005-0000-0000-0000A92B0000}"/>
    <cellStyle name="Normal 2 2 2 2 2 2 18 2 5" xfId="11298" xr:uid="{00000000-0005-0000-0000-0000AA2B0000}"/>
    <cellStyle name="Normal 2 2 2 2 2 2 18 2 6" xfId="11299" xr:uid="{00000000-0005-0000-0000-0000AB2B0000}"/>
    <cellStyle name="Normal 2 2 2 2 2 2 18 2 7" xfId="11300" xr:uid="{00000000-0005-0000-0000-0000AC2B0000}"/>
    <cellStyle name="Normal 2 2 2 2 2 2 18 2 8" xfId="11301" xr:uid="{00000000-0005-0000-0000-0000AD2B0000}"/>
    <cellStyle name="Normal 2 2 2 2 2 2 18 2 9" xfId="11302" xr:uid="{00000000-0005-0000-0000-0000AE2B0000}"/>
    <cellStyle name="Normal 2 2 2 2 2 2 18 3" xfId="11303" xr:uid="{00000000-0005-0000-0000-0000AF2B0000}"/>
    <cellStyle name="Normal 2 2 2 2 2 2 18 3 10" xfId="11304" xr:uid="{00000000-0005-0000-0000-0000B02B0000}"/>
    <cellStyle name="Normal 2 2 2 2 2 2 18 3 2" xfId="11305" xr:uid="{00000000-0005-0000-0000-0000B12B0000}"/>
    <cellStyle name="Normal 2 2 2 2 2 2 18 3 3" xfId="11306" xr:uid="{00000000-0005-0000-0000-0000B22B0000}"/>
    <cellStyle name="Normal 2 2 2 2 2 2 18 3 4" xfId="11307" xr:uid="{00000000-0005-0000-0000-0000B32B0000}"/>
    <cellStyle name="Normal 2 2 2 2 2 2 18 3 5" xfId="11308" xr:uid="{00000000-0005-0000-0000-0000B42B0000}"/>
    <cellStyle name="Normal 2 2 2 2 2 2 18 3 6" xfId="11309" xr:uid="{00000000-0005-0000-0000-0000B52B0000}"/>
    <cellStyle name="Normal 2 2 2 2 2 2 18 3 7" xfId="11310" xr:uid="{00000000-0005-0000-0000-0000B62B0000}"/>
    <cellStyle name="Normal 2 2 2 2 2 2 18 3 8" xfId="11311" xr:uid="{00000000-0005-0000-0000-0000B72B0000}"/>
    <cellStyle name="Normal 2 2 2 2 2 2 18 3 9" xfId="11312" xr:uid="{00000000-0005-0000-0000-0000B82B0000}"/>
    <cellStyle name="Normal 2 2 2 2 2 2 18 4" xfId="11313" xr:uid="{00000000-0005-0000-0000-0000B92B0000}"/>
    <cellStyle name="Normal 2 2 2 2 2 2 18 4 10" xfId="11314" xr:uid="{00000000-0005-0000-0000-0000BA2B0000}"/>
    <cellStyle name="Normal 2 2 2 2 2 2 18 4 2" xfId="11315" xr:uid="{00000000-0005-0000-0000-0000BB2B0000}"/>
    <cellStyle name="Normal 2 2 2 2 2 2 18 4 3" xfId="11316" xr:uid="{00000000-0005-0000-0000-0000BC2B0000}"/>
    <cellStyle name="Normal 2 2 2 2 2 2 18 4 4" xfId="11317" xr:uid="{00000000-0005-0000-0000-0000BD2B0000}"/>
    <cellStyle name="Normal 2 2 2 2 2 2 18 4 5" xfId="11318" xr:uid="{00000000-0005-0000-0000-0000BE2B0000}"/>
    <cellStyle name="Normal 2 2 2 2 2 2 18 4 6" xfId="11319" xr:uid="{00000000-0005-0000-0000-0000BF2B0000}"/>
    <cellStyle name="Normal 2 2 2 2 2 2 18 4 7" xfId="11320" xr:uid="{00000000-0005-0000-0000-0000C02B0000}"/>
    <cellStyle name="Normal 2 2 2 2 2 2 18 4 8" xfId="11321" xr:uid="{00000000-0005-0000-0000-0000C12B0000}"/>
    <cellStyle name="Normal 2 2 2 2 2 2 18 4 9" xfId="11322" xr:uid="{00000000-0005-0000-0000-0000C22B0000}"/>
    <cellStyle name="Normal 2 2 2 2 2 2 18 5" xfId="11323" xr:uid="{00000000-0005-0000-0000-0000C32B0000}"/>
    <cellStyle name="Normal 2 2 2 2 2 2 18 5 10" xfId="11324" xr:uid="{00000000-0005-0000-0000-0000C42B0000}"/>
    <cellStyle name="Normal 2 2 2 2 2 2 18 5 2" xfId="11325" xr:uid="{00000000-0005-0000-0000-0000C52B0000}"/>
    <cellStyle name="Normal 2 2 2 2 2 2 18 5 3" xfId="11326" xr:uid="{00000000-0005-0000-0000-0000C62B0000}"/>
    <cellStyle name="Normal 2 2 2 2 2 2 18 5 4" xfId="11327" xr:uid="{00000000-0005-0000-0000-0000C72B0000}"/>
    <cellStyle name="Normal 2 2 2 2 2 2 18 5 5" xfId="11328" xr:uid="{00000000-0005-0000-0000-0000C82B0000}"/>
    <cellStyle name="Normal 2 2 2 2 2 2 18 5 6" xfId="11329" xr:uid="{00000000-0005-0000-0000-0000C92B0000}"/>
    <cellStyle name="Normal 2 2 2 2 2 2 18 5 7" xfId="11330" xr:uid="{00000000-0005-0000-0000-0000CA2B0000}"/>
    <cellStyle name="Normal 2 2 2 2 2 2 18 5 8" xfId="11331" xr:uid="{00000000-0005-0000-0000-0000CB2B0000}"/>
    <cellStyle name="Normal 2 2 2 2 2 2 18 5 9" xfId="11332" xr:uid="{00000000-0005-0000-0000-0000CC2B0000}"/>
    <cellStyle name="Normal 2 2 2 2 2 2 18 6" xfId="11333" xr:uid="{00000000-0005-0000-0000-0000CD2B0000}"/>
    <cellStyle name="Normal 2 2 2 2 2 2 18 7" xfId="11334" xr:uid="{00000000-0005-0000-0000-0000CE2B0000}"/>
    <cellStyle name="Normal 2 2 2 2 2 2 18 8" xfId="11335" xr:uid="{00000000-0005-0000-0000-0000CF2B0000}"/>
    <cellStyle name="Normal 2 2 2 2 2 2 18 9" xfId="11336" xr:uid="{00000000-0005-0000-0000-0000D02B0000}"/>
    <cellStyle name="Normal 2 2 2 2 2 2 19" xfId="11337" xr:uid="{00000000-0005-0000-0000-0000D12B0000}"/>
    <cellStyle name="Normal 2 2 2 2 2 2 19 10" xfId="11338" xr:uid="{00000000-0005-0000-0000-0000D22B0000}"/>
    <cellStyle name="Normal 2 2 2 2 2 2 19 11" xfId="11339" xr:uid="{00000000-0005-0000-0000-0000D32B0000}"/>
    <cellStyle name="Normal 2 2 2 2 2 2 19 12" xfId="11340" xr:uid="{00000000-0005-0000-0000-0000D42B0000}"/>
    <cellStyle name="Normal 2 2 2 2 2 2 19 13" xfId="11341" xr:uid="{00000000-0005-0000-0000-0000D52B0000}"/>
    <cellStyle name="Normal 2 2 2 2 2 2 19 14" xfId="11342" xr:uid="{00000000-0005-0000-0000-0000D62B0000}"/>
    <cellStyle name="Normal 2 2 2 2 2 2 19 2" xfId="11343" xr:uid="{00000000-0005-0000-0000-0000D72B0000}"/>
    <cellStyle name="Normal 2 2 2 2 2 2 19 2 10" xfId="11344" xr:uid="{00000000-0005-0000-0000-0000D82B0000}"/>
    <cellStyle name="Normal 2 2 2 2 2 2 19 2 2" xfId="11345" xr:uid="{00000000-0005-0000-0000-0000D92B0000}"/>
    <cellStyle name="Normal 2 2 2 2 2 2 19 2 3" xfId="11346" xr:uid="{00000000-0005-0000-0000-0000DA2B0000}"/>
    <cellStyle name="Normal 2 2 2 2 2 2 19 2 4" xfId="11347" xr:uid="{00000000-0005-0000-0000-0000DB2B0000}"/>
    <cellStyle name="Normal 2 2 2 2 2 2 19 2 5" xfId="11348" xr:uid="{00000000-0005-0000-0000-0000DC2B0000}"/>
    <cellStyle name="Normal 2 2 2 2 2 2 19 2 6" xfId="11349" xr:uid="{00000000-0005-0000-0000-0000DD2B0000}"/>
    <cellStyle name="Normal 2 2 2 2 2 2 19 2 7" xfId="11350" xr:uid="{00000000-0005-0000-0000-0000DE2B0000}"/>
    <cellStyle name="Normal 2 2 2 2 2 2 19 2 8" xfId="11351" xr:uid="{00000000-0005-0000-0000-0000DF2B0000}"/>
    <cellStyle name="Normal 2 2 2 2 2 2 19 2 9" xfId="11352" xr:uid="{00000000-0005-0000-0000-0000E02B0000}"/>
    <cellStyle name="Normal 2 2 2 2 2 2 19 3" xfId="11353" xr:uid="{00000000-0005-0000-0000-0000E12B0000}"/>
    <cellStyle name="Normal 2 2 2 2 2 2 19 3 10" xfId="11354" xr:uid="{00000000-0005-0000-0000-0000E22B0000}"/>
    <cellStyle name="Normal 2 2 2 2 2 2 19 3 2" xfId="11355" xr:uid="{00000000-0005-0000-0000-0000E32B0000}"/>
    <cellStyle name="Normal 2 2 2 2 2 2 19 3 3" xfId="11356" xr:uid="{00000000-0005-0000-0000-0000E42B0000}"/>
    <cellStyle name="Normal 2 2 2 2 2 2 19 3 4" xfId="11357" xr:uid="{00000000-0005-0000-0000-0000E52B0000}"/>
    <cellStyle name="Normal 2 2 2 2 2 2 19 3 5" xfId="11358" xr:uid="{00000000-0005-0000-0000-0000E62B0000}"/>
    <cellStyle name="Normal 2 2 2 2 2 2 19 3 6" xfId="11359" xr:uid="{00000000-0005-0000-0000-0000E72B0000}"/>
    <cellStyle name="Normal 2 2 2 2 2 2 19 3 7" xfId="11360" xr:uid="{00000000-0005-0000-0000-0000E82B0000}"/>
    <cellStyle name="Normal 2 2 2 2 2 2 19 3 8" xfId="11361" xr:uid="{00000000-0005-0000-0000-0000E92B0000}"/>
    <cellStyle name="Normal 2 2 2 2 2 2 19 3 9" xfId="11362" xr:uid="{00000000-0005-0000-0000-0000EA2B0000}"/>
    <cellStyle name="Normal 2 2 2 2 2 2 19 4" xfId="11363" xr:uid="{00000000-0005-0000-0000-0000EB2B0000}"/>
    <cellStyle name="Normal 2 2 2 2 2 2 19 4 10" xfId="11364" xr:uid="{00000000-0005-0000-0000-0000EC2B0000}"/>
    <cellStyle name="Normal 2 2 2 2 2 2 19 4 2" xfId="11365" xr:uid="{00000000-0005-0000-0000-0000ED2B0000}"/>
    <cellStyle name="Normal 2 2 2 2 2 2 19 4 3" xfId="11366" xr:uid="{00000000-0005-0000-0000-0000EE2B0000}"/>
    <cellStyle name="Normal 2 2 2 2 2 2 19 4 4" xfId="11367" xr:uid="{00000000-0005-0000-0000-0000EF2B0000}"/>
    <cellStyle name="Normal 2 2 2 2 2 2 19 4 5" xfId="11368" xr:uid="{00000000-0005-0000-0000-0000F02B0000}"/>
    <cellStyle name="Normal 2 2 2 2 2 2 19 4 6" xfId="11369" xr:uid="{00000000-0005-0000-0000-0000F12B0000}"/>
    <cellStyle name="Normal 2 2 2 2 2 2 19 4 7" xfId="11370" xr:uid="{00000000-0005-0000-0000-0000F22B0000}"/>
    <cellStyle name="Normal 2 2 2 2 2 2 19 4 8" xfId="11371" xr:uid="{00000000-0005-0000-0000-0000F32B0000}"/>
    <cellStyle name="Normal 2 2 2 2 2 2 19 4 9" xfId="11372" xr:uid="{00000000-0005-0000-0000-0000F42B0000}"/>
    <cellStyle name="Normal 2 2 2 2 2 2 19 5" xfId="11373" xr:uid="{00000000-0005-0000-0000-0000F52B0000}"/>
    <cellStyle name="Normal 2 2 2 2 2 2 19 5 10" xfId="11374" xr:uid="{00000000-0005-0000-0000-0000F62B0000}"/>
    <cellStyle name="Normal 2 2 2 2 2 2 19 5 2" xfId="11375" xr:uid="{00000000-0005-0000-0000-0000F72B0000}"/>
    <cellStyle name="Normal 2 2 2 2 2 2 19 5 3" xfId="11376" xr:uid="{00000000-0005-0000-0000-0000F82B0000}"/>
    <cellStyle name="Normal 2 2 2 2 2 2 19 5 4" xfId="11377" xr:uid="{00000000-0005-0000-0000-0000F92B0000}"/>
    <cellStyle name="Normal 2 2 2 2 2 2 19 5 5" xfId="11378" xr:uid="{00000000-0005-0000-0000-0000FA2B0000}"/>
    <cellStyle name="Normal 2 2 2 2 2 2 19 5 6" xfId="11379" xr:uid="{00000000-0005-0000-0000-0000FB2B0000}"/>
    <cellStyle name="Normal 2 2 2 2 2 2 19 5 7" xfId="11380" xr:uid="{00000000-0005-0000-0000-0000FC2B0000}"/>
    <cellStyle name="Normal 2 2 2 2 2 2 19 5 8" xfId="11381" xr:uid="{00000000-0005-0000-0000-0000FD2B0000}"/>
    <cellStyle name="Normal 2 2 2 2 2 2 19 5 9" xfId="11382" xr:uid="{00000000-0005-0000-0000-0000FE2B0000}"/>
    <cellStyle name="Normal 2 2 2 2 2 2 19 6" xfId="11383" xr:uid="{00000000-0005-0000-0000-0000FF2B0000}"/>
    <cellStyle name="Normal 2 2 2 2 2 2 19 7" xfId="11384" xr:uid="{00000000-0005-0000-0000-0000002C0000}"/>
    <cellStyle name="Normal 2 2 2 2 2 2 19 8" xfId="11385" xr:uid="{00000000-0005-0000-0000-0000012C0000}"/>
    <cellStyle name="Normal 2 2 2 2 2 2 19 9" xfId="11386" xr:uid="{00000000-0005-0000-0000-0000022C0000}"/>
    <cellStyle name="Normal 2 2 2 2 2 2 2" xfId="11387" xr:uid="{00000000-0005-0000-0000-0000032C0000}"/>
    <cellStyle name="Normal 2 2 2 2 2 2 2 10" xfId="11388" xr:uid="{00000000-0005-0000-0000-0000042C0000}"/>
    <cellStyle name="Normal 2 2 2 2 2 2 2 11" xfId="11389" xr:uid="{00000000-0005-0000-0000-0000052C0000}"/>
    <cellStyle name="Normal 2 2 2 2 2 2 2 12" xfId="11390" xr:uid="{00000000-0005-0000-0000-0000062C0000}"/>
    <cellStyle name="Normal 2 2 2 2 2 2 2 13" xfId="11391" xr:uid="{00000000-0005-0000-0000-0000072C0000}"/>
    <cellStyle name="Normal 2 2 2 2 2 2 2 14" xfId="11392" xr:uid="{00000000-0005-0000-0000-0000082C0000}"/>
    <cellStyle name="Normal 2 2 2 2 2 2 2 15" xfId="11393" xr:uid="{00000000-0005-0000-0000-0000092C0000}"/>
    <cellStyle name="Normal 2 2 2 2 2 2 2 16" xfId="11394" xr:uid="{00000000-0005-0000-0000-00000A2C0000}"/>
    <cellStyle name="Normal 2 2 2 2 2 2 2 2" xfId="11395" xr:uid="{00000000-0005-0000-0000-00000B2C0000}"/>
    <cellStyle name="Normal 2 2 2 2 2 2 2 2 10" xfId="11396" xr:uid="{00000000-0005-0000-0000-00000C2C0000}"/>
    <cellStyle name="Normal 2 2 2 2 2 2 2 2 11" xfId="11397" xr:uid="{00000000-0005-0000-0000-00000D2C0000}"/>
    <cellStyle name="Normal 2 2 2 2 2 2 2 2 12" xfId="11398" xr:uid="{00000000-0005-0000-0000-00000E2C0000}"/>
    <cellStyle name="Normal 2 2 2 2 2 2 2 2 2" xfId="11399" xr:uid="{00000000-0005-0000-0000-00000F2C0000}"/>
    <cellStyle name="Normal 2 2 2 2 2 2 2 2 3" xfId="11400" xr:uid="{00000000-0005-0000-0000-0000102C0000}"/>
    <cellStyle name="Normal 2 2 2 2 2 2 2 2 4" xfId="11401" xr:uid="{00000000-0005-0000-0000-0000112C0000}"/>
    <cellStyle name="Normal 2 2 2 2 2 2 2 2 5" xfId="11402" xr:uid="{00000000-0005-0000-0000-0000122C0000}"/>
    <cellStyle name="Normal 2 2 2 2 2 2 2 2 6" xfId="11403" xr:uid="{00000000-0005-0000-0000-0000132C0000}"/>
    <cellStyle name="Normal 2 2 2 2 2 2 2 2 7" xfId="11404" xr:uid="{00000000-0005-0000-0000-0000142C0000}"/>
    <cellStyle name="Normal 2 2 2 2 2 2 2 2 8" xfId="11405" xr:uid="{00000000-0005-0000-0000-0000152C0000}"/>
    <cellStyle name="Normal 2 2 2 2 2 2 2 2 9" xfId="11406" xr:uid="{00000000-0005-0000-0000-0000162C0000}"/>
    <cellStyle name="Normal 2 2 2 2 2 2 2 3" xfId="11407" xr:uid="{00000000-0005-0000-0000-0000172C0000}"/>
    <cellStyle name="Normal 2 2 2 2 2 2 2 3 10" xfId="11408" xr:uid="{00000000-0005-0000-0000-0000182C0000}"/>
    <cellStyle name="Normal 2 2 2 2 2 2 2 3 2" xfId="11409" xr:uid="{00000000-0005-0000-0000-0000192C0000}"/>
    <cellStyle name="Normal 2 2 2 2 2 2 2 3 3" xfId="11410" xr:uid="{00000000-0005-0000-0000-00001A2C0000}"/>
    <cellStyle name="Normal 2 2 2 2 2 2 2 3 4" xfId="11411" xr:uid="{00000000-0005-0000-0000-00001B2C0000}"/>
    <cellStyle name="Normal 2 2 2 2 2 2 2 3 5" xfId="11412" xr:uid="{00000000-0005-0000-0000-00001C2C0000}"/>
    <cellStyle name="Normal 2 2 2 2 2 2 2 3 6" xfId="11413" xr:uid="{00000000-0005-0000-0000-00001D2C0000}"/>
    <cellStyle name="Normal 2 2 2 2 2 2 2 3 7" xfId="11414" xr:uid="{00000000-0005-0000-0000-00001E2C0000}"/>
    <cellStyle name="Normal 2 2 2 2 2 2 2 3 8" xfId="11415" xr:uid="{00000000-0005-0000-0000-00001F2C0000}"/>
    <cellStyle name="Normal 2 2 2 2 2 2 2 3 9" xfId="11416" xr:uid="{00000000-0005-0000-0000-0000202C0000}"/>
    <cellStyle name="Normal 2 2 2 2 2 2 2 4" xfId="11417" xr:uid="{00000000-0005-0000-0000-0000212C0000}"/>
    <cellStyle name="Normal 2 2 2 2 2 2 2 4 10" xfId="11418" xr:uid="{00000000-0005-0000-0000-0000222C0000}"/>
    <cellStyle name="Normal 2 2 2 2 2 2 2 4 2" xfId="11419" xr:uid="{00000000-0005-0000-0000-0000232C0000}"/>
    <cellStyle name="Normal 2 2 2 2 2 2 2 4 3" xfId="11420" xr:uid="{00000000-0005-0000-0000-0000242C0000}"/>
    <cellStyle name="Normal 2 2 2 2 2 2 2 4 4" xfId="11421" xr:uid="{00000000-0005-0000-0000-0000252C0000}"/>
    <cellStyle name="Normal 2 2 2 2 2 2 2 4 5" xfId="11422" xr:uid="{00000000-0005-0000-0000-0000262C0000}"/>
    <cellStyle name="Normal 2 2 2 2 2 2 2 4 6" xfId="11423" xr:uid="{00000000-0005-0000-0000-0000272C0000}"/>
    <cellStyle name="Normal 2 2 2 2 2 2 2 4 7" xfId="11424" xr:uid="{00000000-0005-0000-0000-0000282C0000}"/>
    <cellStyle name="Normal 2 2 2 2 2 2 2 4 8" xfId="11425" xr:uid="{00000000-0005-0000-0000-0000292C0000}"/>
    <cellStyle name="Normal 2 2 2 2 2 2 2 4 9" xfId="11426" xr:uid="{00000000-0005-0000-0000-00002A2C0000}"/>
    <cellStyle name="Normal 2 2 2 2 2 2 2 5" xfId="11427" xr:uid="{00000000-0005-0000-0000-00002B2C0000}"/>
    <cellStyle name="Normal 2 2 2 2 2 2 2 5 10" xfId="11428" xr:uid="{00000000-0005-0000-0000-00002C2C0000}"/>
    <cellStyle name="Normal 2 2 2 2 2 2 2 5 2" xfId="11429" xr:uid="{00000000-0005-0000-0000-00002D2C0000}"/>
    <cellStyle name="Normal 2 2 2 2 2 2 2 5 3" xfId="11430" xr:uid="{00000000-0005-0000-0000-00002E2C0000}"/>
    <cellStyle name="Normal 2 2 2 2 2 2 2 5 4" xfId="11431" xr:uid="{00000000-0005-0000-0000-00002F2C0000}"/>
    <cellStyle name="Normal 2 2 2 2 2 2 2 5 5" xfId="11432" xr:uid="{00000000-0005-0000-0000-0000302C0000}"/>
    <cellStyle name="Normal 2 2 2 2 2 2 2 5 6" xfId="11433" xr:uid="{00000000-0005-0000-0000-0000312C0000}"/>
    <cellStyle name="Normal 2 2 2 2 2 2 2 5 7" xfId="11434" xr:uid="{00000000-0005-0000-0000-0000322C0000}"/>
    <cellStyle name="Normal 2 2 2 2 2 2 2 5 8" xfId="11435" xr:uid="{00000000-0005-0000-0000-0000332C0000}"/>
    <cellStyle name="Normal 2 2 2 2 2 2 2 5 9" xfId="11436" xr:uid="{00000000-0005-0000-0000-0000342C0000}"/>
    <cellStyle name="Normal 2 2 2 2 2 2 2 6" xfId="11437" xr:uid="{00000000-0005-0000-0000-0000352C0000}"/>
    <cellStyle name="Normal 2 2 2 2 2 2 2 7" xfId="11438" xr:uid="{00000000-0005-0000-0000-0000362C0000}"/>
    <cellStyle name="Normal 2 2 2 2 2 2 2 8" xfId="11439" xr:uid="{00000000-0005-0000-0000-0000372C0000}"/>
    <cellStyle name="Normal 2 2 2 2 2 2 2 9" xfId="11440" xr:uid="{00000000-0005-0000-0000-0000382C0000}"/>
    <cellStyle name="Normal 2 2 2 2 2 2 20" xfId="11441" xr:uid="{00000000-0005-0000-0000-0000392C0000}"/>
    <cellStyle name="Normal 2 2 2 2 2 2 20 10" xfId="11442" xr:uid="{00000000-0005-0000-0000-00003A2C0000}"/>
    <cellStyle name="Normal 2 2 2 2 2 2 20 11" xfId="11443" xr:uid="{00000000-0005-0000-0000-00003B2C0000}"/>
    <cellStyle name="Normal 2 2 2 2 2 2 20 12" xfId="11444" xr:uid="{00000000-0005-0000-0000-00003C2C0000}"/>
    <cellStyle name="Normal 2 2 2 2 2 2 20 13" xfId="11445" xr:uid="{00000000-0005-0000-0000-00003D2C0000}"/>
    <cellStyle name="Normal 2 2 2 2 2 2 20 14" xfId="11446" xr:uid="{00000000-0005-0000-0000-00003E2C0000}"/>
    <cellStyle name="Normal 2 2 2 2 2 2 20 2" xfId="11447" xr:uid="{00000000-0005-0000-0000-00003F2C0000}"/>
    <cellStyle name="Normal 2 2 2 2 2 2 20 2 10" xfId="11448" xr:uid="{00000000-0005-0000-0000-0000402C0000}"/>
    <cellStyle name="Normal 2 2 2 2 2 2 20 2 2" xfId="11449" xr:uid="{00000000-0005-0000-0000-0000412C0000}"/>
    <cellStyle name="Normal 2 2 2 2 2 2 20 2 3" xfId="11450" xr:uid="{00000000-0005-0000-0000-0000422C0000}"/>
    <cellStyle name="Normal 2 2 2 2 2 2 20 2 4" xfId="11451" xr:uid="{00000000-0005-0000-0000-0000432C0000}"/>
    <cellStyle name="Normal 2 2 2 2 2 2 20 2 5" xfId="11452" xr:uid="{00000000-0005-0000-0000-0000442C0000}"/>
    <cellStyle name="Normal 2 2 2 2 2 2 20 2 6" xfId="11453" xr:uid="{00000000-0005-0000-0000-0000452C0000}"/>
    <cellStyle name="Normal 2 2 2 2 2 2 20 2 7" xfId="11454" xr:uid="{00000000-0005-0000-0000-0000462C0000}"/>
    <cellStyle name="Normal 2 2 2 2 2 2 20 2 8" xfId="11455" xr:uid="{00000000-0005-0000-0000-0000472C0000}"/>
    <cellStyle name="Normal 2 2 2 2 2 2 20 2 9" xfId="11456" xr:uid="{00000000-0005-0000-0000-0000482C0000}"/>
    <cellStyle name="Normal 2 2 2 2 2 2 20 3" xfId="11457" xr:uid="{00000000-0005-0000-0000-0000492C0000}"/>
    <cellStyle name="Normal 2 2 2 2 2 2 20 3 10" xfId="11458" xr:uid="{00000000-0005-0000-0000-00004A2C0000}"/>
    <cellStyle name="Normal 2 2 2 2 2 2 20 3 2" xfId="11459" xr:uid="{00000000-0005-0000-0000-00004B2C0000}"/>
    <cellStyle name="Normal 2 2 2 2 2 2 20 3 3" xfId="11460" xr:uid="{00000000-0005-0000-0000-00004C2C0000}"/>
    <cellStyle name="Normal 2 2 2 2 2 2 20 3 4" xfId="11461" xr:uid="{00000000-0005-0000-0000-00004D2C0000}"/>
    <cellStyle name="Normal 2 2 2 2 2 2 20 3 5" xfId="11462" xr:uid="{00000000-0005-0000-0000-00004E2C0000}"/>
    <cellStyle name="Normal 2 2 2 2 2 2 20 3 6" xfId="11463" xr:uid="{00000000-0005-0000-0000-00004F2C0000}"/>
    <cellStyle name="Normal 2 2 2 2 2 2 20 3 7" xfId="11464" xr:uid="{00000000-0005-0000-0000-0000502C0000}"/>
    <cellStyle name="Normal 2 2 2 2 2 2 20 3 8" xfId="11465" xr:uid="{00000000-0005-0000-0000-0000512C0000}"/>
    <cellStyle name="Normal 2 2 2 2 2 2 20 3 9" xfId="11466" xr:uid="{00000000-0005-0000-0000-0000522C0000}"/>
    <cellStyle name="Normal 2 2 2 2 2 2 20 4" xfId="11467" xr:uid="{00000000-0005-0000-0000-0000532C0000}"/>
    <cellStyle name="Normal 2 2 2 2 2 2 20 4 10" xfId="11468" xr:uid="{00000000-0005-0000-0000-0000542C0000}"/>
    <cellStyle name="Normal 2 2 2 2 2 2 20 4 2" xfId="11469" xr:uid="{00000000-0005-0000-0000-0000552C0000}"/>
    <cellStyle name="Normal 2 2 2 2 2 2 20 4 3" xfId="11470" xr:uid="{00000000-0005-0000-0000-0000562C0000}"/>
    <cellStyle name="Normal 2 2 2 2 2 2 20 4 4" xfId="11471" xr:uid="{00000000-0005-0000-0000-0000572C0000}"/>
    <cellStyle name="Normal 2 2 2 2 2 2 20 4 5" xfId="11472" xr:uid="{00000000-0005-0000-0000-0000582C0000}"/>
    <cellStyle name="Normal 2 2 2 2 2 2 20 4 6" xfId="11473" xr:uid="{00000000-0005-0000-0000-0000592C0000}"/>
    <cellStyle name="Normal 2 2 2 2 2 2 20 4 7" xfId="11474" xr:uid="{00000000-0005-0000-0000-00005A2C0000}"/>
    <cellStyle name="Normal 2 2 2 2 2 2 20 4 8" xfId="11475" xr:uid="{00000000-0005-0000-0000-00005B2C0000}"/>
    <cellStyle name="Normal 2 2 2 2 2 2 20 4 9" xfId="11476" xr:uid="{00000000-0005-0000-0000-00005C2C0000}"/>
    <cellStyle name="Normal 2 2 2 2 2 2 20 5" xfId="11477" xr:uid="{00000000-0005-0000-0000-00005D2C0000}"/>
    <cellStyle name="Normal 2 2 2 2 2 2 20 5 10" xfId="11478" xr:uid="{00000000-0005-0000-0000-00005E2C0000}"/>
    <cellStyle name="Normal 2 2 2 2 2 2 20 5 2" xfId="11479" xr:uid="{00000000-0005-0000-0000-00005F2C0000}"/>
    <cellStyle name="Normal 2 2 2 2 2 2 20 5 3" xfId="11480" xr:uid="{00000000-0005-0000-0000-0000602C0000}"/>
    <cellStyle name="Normal 2 2 2 2 2 2 20 5 4" xfId="11481" xr:uid="{00000000-0005-0000-0000-0000612C0000}"/>
    <cellStyle name="Normal 2 2 2 2 2 2 20 5 5" xfId="11482" xr:uid="{00000000-0005-0000-0000-0000622C0000}"/>
    <cellStyle name="Normal 2 2 2 2 2 2 20 5 6" xfId="11483" xr:uid="{00000000-0005-0000-0000-0000632C0000}"/>
    <cellStyle name="Normal 2 2 2 2 2 2 20 5 7" xfId="11484" xr:uid="{00000000-0005-0000-0000-0000642C0000}"/>
    <cellStyle name="Normal 2 2 2 2 2 2 20 5 8" xfId="11485" xr:uid="{00000000-0005-0000-0000-0000652C0000}"/>
    <cellStyle name="Normal 2 2 2 2 2 2 20 5 9" xfId="11486" xr:uid="{00000000-0005-0000-0000-0000662C0000}"/>
    <cellStyle name="Normal 2 2 2 2 2 2 20 6" xfId="11487" xr:uid="{00000000-0005-0000-0000-0000672C0000}"/>
    <cellStyle name="Normal 2 2 2 2 2 2 20 7" xfId="11488" xr:uid="{00000000-0005-0000-0000-0000682C0000}"/>
    <cellStyle name="Normal 2 2 2 2 2 2 20 8" xfId="11489" xr:uid="{00000000-0005-0000-0000-0000692C0000}"/>
    <cellStyle name="Normal 2 2 2 2 2 2 20 9" xfId="11490" xr:uid="{00000000-0005-0000-0000-00006A2C0000}"/>
    <cellStyle name="Normal 2 2 2 2 2 2 21" xfId="11491" xr:uid="{00000000-0005-0000-0000-00006B2C0000}"/>
    <cellStyle name="Normal 2 2 2 2 2 2 21 10" xfId="11492" xr:uid="{00000000-0005-0000-0000-00006C2C0000}"/>
    <cellStyle name="Normal 2 2 2 2 2 2 21 11" xfId="11493" xr:uid="{00000000-0005-0000-0000-00006D2C0000}"/>
    <cellStyle name="Normal 2 2 2 2 2 2 21 12" xfId="11494" xr:uid="{00000000-0005-0000-0000-00006E2C0000}"/>
    <cellStyle name="Normal 2 2 2 2 2 2 21 13" xfId="11495" xr:uid="{00000000-0005-0000-0000-00006F2C0000}"/>
    <cellStyle name="Normal 2 2 2 2 2 2 21 14" xfId="11496" xr:uid="{00000000-0005-0000-0000-0000702C0000}"/>
    <cellStyle name="Normal 2 2 2 2 2 2 21 2" xfId="11497" xr:uid="{00000000-0005-0000-0000-0000712C0000}"/>
    <cellStyle name="Normal 2 2 2 2 2 2 21 2 10" xfId="11498" xr:uid="{00000000-0005-0000-0000-0000722C0000}"/>
    <cellStyle name="Normal 2 2 2 2 2 2 21 2 2" xfId="11499" xr:uid="{00000000-0005-0000-0000-0000732C0000}"/>
    <cellStyle name="Normal 2 2 2 2 2 2 21 2 3" xfId="11500" xr:uid="{00000000-0005-0000-0000-0000742C0000}"/>
    <cellStyle name="Normal 2 2 2 2 2 2 21 2 4" xfId="11501" xr:uid="{00000000-0005-0000-0000-0000752C0000}"/>
    <cellStyle name="Normal 2 2 2 2 2 2 21 2 5" xfId="11502" xr:uid="{00000000-0005-0000-0000-0000762C0000}"/>
    <cellStyle name="Normal 2 2 2 2 2 2 21 2 6" xfId="11503" xr:uid="{00000000-0005-0000-0000-0000772C0000}"/>
    <cellStyle name="Normal 2 2 2 2 2 2 21 2 7" xfId="11504" xr:uid="{00000000-0005-0000-0000-0000782C0000}"/>
    <cellStyle name="Normal 2 2 2 2 2 2 21 2 8" xfId="11505" xr:uid="{00000000-0005-0000-0000-0000792C0000}"/>
    <cellStyle name="Normal 2 2 2 2 2 2 21 2 9" xfId="11506" xr:uid="{00000000-0005-0000-0000-00007A2C0000}"/>
    <cellStyle name="Normal 2 2 2 2 2 2 21 3" xfId="11507" xr:uid="{00000000-0005-0000-0000-00007B2C0000}"/>
    <cellStyle name="Normal 2 2 2 2 2 2 21 3 10" xfId="11508" xr:uid="{00000000-0005-0000-0000-00007C2C0000}"/>
    <cellStyle name="Normal 2 2 2 2 2 2 21 3 2" xfId="11509" xr:uid="{00000000-0005-0000-0000-00007D2C0000}"/>
    <cellStyle name="Normal 2 2 2 2 2 2 21 3 3" xfId="11510" xr:uid="{00000000-0005-0000-0000-00007E2C0000}"/>
    <cellStyle name="Normal 2 2 2 2 2 2 21 3 4" xfId="11511" xr:uid="{00000000-0005-0000-0000-00007F2C0000}"/>
    <cellStyle name="Normal 2 2 2 2 2 2 21 3 5" xfId="11512" xr:uid="{00000000-0005-0000-0000-0000802C0000}"/>
    <cellStyle name="Normal 2 2 2 2 2 2 21 3 6" xfId="11513" xr:uid="{00000000-0005-0000-0000-0000812C0000}"/>
    <cellStyle name="Normal 2 2 2 2 2 2 21 3 7" xfId="11514" xr:uid="{00000000-0005-0000-0000-0000822C0000}"/>
    <cellStyle name="Normal 2 2 2 2 2 2 21 3 8" xfId="11515" xr:uid="{00000000-0005-0000-0000-0000832C0000}"/>
    <cellStyle name="Normal 2 2 2 2 2 2 21 3 9" xfId="11516" xr:uid="{00000000-0005-0000-0000-0000842C0000}"/>
    <cellStyle name="Normal 2 2 2 2 2 2 21 4" xfId="11517" xr:uid="{00000000-0005-0000-0000-0000852C0000}"/>
    <cellStyle name="Normal 2 2 2 2 2 2 21 4 10" xfId="11518" xr:uid="{00000000-0005-0000-0000-0000862C0000}"/>
    <cellStyle name="Normal 2 2 2 2 2 2 21 4 2" xfId="11519" xr:uid="{00000000-0005-0000-0000-0000872C0000}"/>
    <cellStyle name="Normal 2 2 2 2 2 2 21 4 3" xfId="11520" xr:uid="{00000000-0005-0000-0000-0000882C0000}"/>
    <cellStyle name="Normal 2 2 2 2 2 2 21 4 4" xfId="11521" xr:uid="{00000000-0005-0000-0000-0000892C0000}"/>
    <cellStyle name="Normal 2 2 2 2 2 2 21 4 5" xfId="11522" xr:uid="{00000000-0005-0000-0000-00008A2C0000}"/>
    <cellStyle name="Normal 2 2 2 2 2 2 21 4 6" xfId="11523" xr:uid="{00000000-0005-0000-0000-00008B2C0000}"/>
    <cellStyle name="Normal 2 2 2 2 2 2 21 4 7" xfId="11524" xr:uid="{00000000-0005-0000-0000-00008C2C0000}"/>
    <cellStyle name="Normal 2 2 2 2 2 2 21 4 8" xfId="11525" xr:uid="{00000000-0005-0000-0000-00008D2C0000}"/>
    <cellStyle name="Normal 2 2 2 2 2 2 21 4 9" xfId="11526" xr:uid="{00000000-0005-0000-0000-00008E2C0000}"/>
    <cellStyle name="Normal 2 2 2 2 2 2 21 5" xfId="11527" xr:uid="{00000000-0005-0000-0000-00008F2C0000}"/>
    <cellStyle name="Normal 2 2 2 2 2 2 21 5 10" xfId="11528" xr:uid="{00000000-0005-0000-0000-0000902C0000}"/>
    <cellStyle name="Normal 2 2 2 2 2 2 21 5 2" xfId="11529" xr:uid="{00000000-0005-0000-0000-0000912C0000}"/>
    <cellStyle name="Normal 2 2 2 2 2 2 21 5 3" xfId="11530" xr:uid="{00000000-0005-0000-0000-0000922C0000}"/>
    <cellStyle name="Normal 2 2 2 2 2 2 21 5 4" xfId="11531" xr:uid="{00000000-0005-0000-0000-0000932C0000}"/>
    <cellStyle name="Normal 2 2 2 2 2 2 21 5 5" xfId="11532" xr:uid="{00000000-0005-0000-0000-0000942C0000}"/>
    <cellStyle name="Normal 2 2 2 2 2 2 21 5 6" xfId="11533" xr:uid="{00000000-0005-0000-0000-0000952C0000}"/>
    <cellStyle name="Normal 2 2 2 2 2 2 21 5 7" xfId="11534" xr:uid="{00000000-0005-0000-0000-0000962C0000}"/>
    <cellStyle name="Normal 2 2 2 2 2 2 21 5 8" xfId="11535" xr:uid="{00000000-0005-0000-0000-0000972C0000}"/>
    <cellStyle name="Normal 2 2 2 2 2 2 21 5 9" xfId="11536" xr:uid="{00000000-0005-0000-0000-0000982C0000}"/>
    <cellStyle name="Normal 2 2 2 2 2 2 21 6" xfId="11537" xr:uid="{00000000-0005-0000-0000-0000992C0000}"/>
    <cellStyle name="Normal 2 2 2 2 2 2 21 7" xfId="11538" xr:uid="{00000000-0005-0000-0000-00009A2C0000}"/>
    <cellStyle name="Normal 2 2 2 2 2 2 21 8" xfId="11539" xr:uid="{00000000-0005-0000-0000-00009B2C0000}"/>
    <cellStyle name="Normal 2 2 2 2 2 2 21 9" xfId="11540" xr:uid="{00000000-0005-0000-0000-00009C2C0000}"/>
    <cellStyle name="Normal 2 2 2 2 2 2 22" xfId="11541" xr:uid="{00000000-0005-0000-0000-00009D2C0000}"/>
    <cellStyle name="Normal 2 2 2 2 2 2 22 10" xfId="11542" xr:uid="{00000000-0005-0000-0000-00009E2C0000}"/>
    <cellStyle name="Normal 2 2 2 2 2 2 22 11" xfId="11543" xr:uid="{00000000-0005-0000-0000-00009F2C0000}"/>
    <cellStyle name="Normal 2 2 2 2 2 2 22 12" xfId="11544" xr:uid="{00000000-0005-0000-0000-0000A02C0000}"/>
    <cellStyle name="Normal 2 2 2 2 2 2 22 13" xfId="11545" xr:uid="{00000000-0005-0000-0000-0000A12C0000}"/>
    <cellStyle name="Normal 2 2 2 2 2 2 22 14" xfId="11546" xr:uid="{00000000-0005-0000-0000-0000A22C0000}"/>
    <cellStyle name="Normal 2 2 2 2 2 2 22 2" xfId="11547" xr:uid="{00000000-0005-0000-0000-0000A32C0000}"/>
    <cellStyle name="Normal 2 2 2 2 2 2 22 2 10" xfId="11548" xr:uid="{00000000-0005-0000-0000-0000A42C0000}"/>
    <cellStyle name="Normal 2 2 2 2 2 2 22 2 2" xfId="11549" xr:uid="{00000000-0005-0000-0000-0000A52C0000}"/>
    <cellStyle name="Normal 2 2 2 2 2 2 22 2 3" xfId="11550" xr:uid="{00000000-0005-0000-0000-0000A62C0000}"/>
    <cellStyle name="Normal 2 2 2 2 2 2 22 2 4" xfId="11551" xr:uid="{00000000-0005-0000-0000-0000A72C0000}"/>
    <cellStyle name="Normal 2 2 2 2 2 2 22 2 5" xfId="11552" xr:uid="{00000000-0005-0000-0000-0000A82C0000}"/>
    <cellStyle name="Normal 2 2 2 2 2 2 22 2 6" xfId="11553" xr:uid="{00000000-0005-0000-0000-0000A92C0000}"/>
    <cellStyle name="Normal 2 2 2 2 2 2 22 2 7" xfId="11554" xr:uid="{00000000-0005-0000-0000-0000AA2C0000}"/>
    <cellStyle name="Normal 2 2 2 2 2 2 22 2 8" xfId="11555" xr:uid="{00000000-0005-0000-0000-0000AB2C0000}"/>
    <cellStyle name="Normal 2 2 2 2 2 2 22 2 9" xfId="11556" xr:uid="{00000000-0005-0000-0000-0000AC2C0000}"/>
    <cellStyle name="Normal 2 2 2 2 2 2 22 3" xfId="11557" xr:uid="{00000000-0005-0000-0000-0000AD2C0000}"/>
    <cellStyle name="Normal 2 2 2 2 2 2 22 3 10" xfId="11558" xr:uid="{00000000-0005-0000-0000-0000AE2C0000}"/>
    <cellStyle name="Normal 2 2 2 2 2 2 22 3 2" xfId="11559" xr:uid="{00000000-0005-0000-0000-0000AF2C0000}"/>
    <cellStyle name="Normal 2 2 2 2 2 2 22 3 3" xfId="11560" xr:uid="{00000000-0005-0000-0000-0000B02C0000}"/>
    <cellStyle name="Normal 2 2 2 2 2 2 22 3 4" xfId="11561" xr:uid="{00000000-0005-0000-0000-0000B12C0000}"/>
    <cellStyle name="Normal 2 2 2 2 2 2 22 3 5" xfId="11562" xr:uid="{00000000-0005-0000-0000-0000B22C0000}"/>
    <cellStyle name="Normal 2 2 2 2 2 2 22 3 6" xfId="11563" xr:uid="{00000000-0005-0000-0000-0000B32C0000}"/>
    <cellStyle name="Normal 2 2 2 2 2 2 22 3 7" xfId="11564" xr:uid="{00000000-0005-0000-0000-0000B42C0000}"/>
    <cellStyle name="Normal 2 2 2 2 2 2 22 3 8" xfId="11565" xr:uid="{00000000-0005-0000-0000-0000B52C0000}"/>
    <cellStyle name="Normal 2 2 2 2 2 2 22 3 9" xfId="11566" xr:uid="{00000000-0005-0000-0000-0000B62C0000}"/>
    <cellStyle name="Normal 2 2 2 2 2 2 22 4" xfId="11567" xr:uid="{00000000-0005-0000-0000-0000B72C0000}"/>
    <cellStyle name="Normal 2 2 2 2 2 2 22 4 10" xfId="11568" xr:uid="{00000000-0005-0000-0000-0000B82C0000}"/>
    <cellStyle name="Normal 2 2 2 2 2 2 22 4 2" xfId="11569" xr:uid="{00000000-0005-0000-0000-0000B92C0000}"/>
    <cellStyle name="Normal 2 2 2 2 2 2 22 4 3" xfId="11570" xr:uid="{00000000-0005-0000-0000-0000BA2C0000}"/>
    <cellStyle name="Normal 2 2 2 2 2 2 22 4 4" xfId="11571" xr:uid="{00000000-0005-0000-0000-0000BB2C0000}"/>
    <cellStyle name="Normal 2 2 2 2 2 2 22 4 5" xfId="11572" xr:uid="{00000000-0005-0000-0000-0000BC2C0000}"/>
    <cellStyle name="Normal 2 2 2 2 2 2 22 4 6" xfId="11573" xr:uid="{00000000-0005-0000-0000-0000BD2C0000}"/>
    <cellStyle name="Normal 2 2 2 2 2 2 22 4 7" xfId="11574" xr:uid="{00000000-0005-0000-0000-0000BE2C0000}"/>
    <cellStyle name="Normal 2 2 2 2 2 2 22 4 8" xfId="11575" xr:uid="{00000000-0005-0000-0000-0000BF2C0000}"/>
    <cellStyle name="Normal 2 2 2 2 2 2 22 4 9" xfId="11576" xr:uid="{00000000-0005-0000-0000-0000C02C0000}"/>
    <cellStyle name="Normal 2 2 2 2 2 2 22 5" xfId="11577" xr:uid="{00000000-0005-0000-0000-0000C12C0000}"/>
    <cellStyle name="Normal 2 2 2 2 2 2 22 5 10" xfId="11578" xr:uid="{00000000-0005-0000-0000-0000C22C0000}"/>
    <cellStyle name="Normal 2 2 2 2 2 2 22 5 2" xfId="11579" xr:uid="{00000000-0005-0000-0000-0000C32C0000}"/>
    <cellStyle name="Normal 2 2 2 2 2 2 22 5 3" xfId="11580" xr:uid="{00000000-0005-0000-0000-0000C42C0000}"/>
    <cellStyle name="Normal 2 2 2 2 2 2 22 5 4" xfId="11581" xr:uid="{00000000-0005-0000-0000-0000C52C0000}"/>
    <cellStyle name="Normal 2 2 2 2 2 2 22 5 5" xfId="11582" xr:uid="{00000000-0005-0000-0000-0000C62C0000}"/>
    <cellStyle name="Normal 2 2 2 2 2 2 22 5 6" xfId="11583" xr:uid="{00000000-0005-0000-0000-0000C72C0000}"/>
    <cellStyle name="Normal 2 2 2 2 2 2 22 5 7" xfId="11584" xr:uid="{00000000-0005-0000-0000-0000C82C0000}"/>
    <cellStyle name="Normal 2 2 2 2 2 2 22 5 8" xfId="11585" xr:uid="{00000000-0005-0000-0000-0000C92C0000}"/>
    <cellStyle name="Normal 2 2 2 2 2 2 22 5 9" xfId="11586" xr:uid="{00000000-0005-0000-0000-0000CA2C0000}"/>
    <cellStyle name="Normal 2 2 2 2 2 2 22 6" xfId="11587" xr:uid="{00000000-0005-0000-0000-0000CB2C0000}"/>
    <cellStyle name="Normal 2 2 2 2 2 2 22 7" xfId="11588" xr:uid="{00000000-0005-0000-0000-0000CC2C0000}"/>
    <cellStyle name="Normal 2 2 2 2 2 2 22 8" xfId="11589" xr:uid="{00000000-0005-0000-0000-0000CD2C0000}"/>
    <cellStyle name="Normal 2 2 2 2 2 2 22 9" xfId="11590" xr:uid="{00000000-0005-0000-0000-0000CE2C0000}"/>
    <cellStyle name="Normal 2 2 2 2 2 2 23" xfId="11591" xr:uid="{00000000-0005-0000-0000-0000CF2C0000}"/>
    <cellStyle name="Normal 2 2 2 2 2 2 23 10" xfId="11592" xr:uid="{00000000-0005-0000-0000-0000D02C0000}"/>
    <cellStyle name="Normal 2 2 2 2 2 2 23 11" xfId="11593" xr:uid="{00000000-0005-0000-0000-0000D12C0000}"/>
    <cellStyle name="Normal 2 2 2 2 2 2 23 12" xfId="11594" xr:uid="{00000000-0005-0000-0000-0000D22C0000}"/>
    <cellStyle name="Normal 2 2 2 2 2 2 23 13" xfId="11595" xr:uid="{00000000-0005-0000-0000-0000D32C0000}"/>
    <cellStyle name="Normal 2 2 2 2 2 2 23 14" xfId="11596" xr:uid="{00000000-0005-0000-0000-0000D42C0000}"/>
    <cellStyle name="Normal 2 2 2 2 2 2 23 2" xfId="11597" xr:uid="{00000000-0005-0000-0000-0000D52C0000}"/>
    <cellStyle name="Normal 2 2 2 2 2 2 23 2 10" xfId="11598" xr:uid="{00000000-0005-0000-0000-0000D62C0000}"/>
    <cellStyle name="Normal 2 2 2 2 2 2 23 2 2" xfId="11599" xr:uid="{00000000-0005-0000-0000-0000D72C0000}"/>
    <cellStyle name="Normal 2 2 2 2 2 2 23 2 3" xfId="11600" xr:uid="{00000000-0005-0000-0000-0000D82C0000}"/>
    <cellStyle name="Normal 2 2 2 2 2 2 23 2 4" xfId="11601" xr:uid="{00000000-0005-0000-0000-0000D92C0000}"/>
    <cellStyle name="Normal 2 2 2 2 2 2 23 2 5" xfId="11602" xr:uid="{00000000-0005-0000-0000-0000DA2C0000}"/>
    <cellStyle name="Normal 2 2 2 2 2 2 23 2 6" xfId="11603" xr:uid="{00000000-0005-0000-0000-0000DB2C0000}"/>
    <cellStyle name="Normal 2 2 2 2 2 2 23 2 7" xfId="11604" xr:uid="{00000000-0005-0000-0000-0000DC2C0000}"/>
    <cellStyle name="Normal 2 2 2 2 2 2 23 2 8" xfId="11605" xr:uid="{00000000-0005-0000-0000-0000DD2C0000}"/>
    <cellStyle name="Normal 2 2 2 2 2 2 23 2 9" xfId="11606" xr:uid="{00000000-0005-0000-0000-0000DE2C0000}"/>
    <cellStyle name="Normal 2 2 2 2 2 2 23 3" xfId="11607" xr:uid="{00000000-0005-0000-0000-0000DF2C0000}"/>
    <cellStyle name="Normal 2 2 2 2 2 2 23 3 10" xfId="11608" xr:uid="{00000000-0005-0000-0000-0000E02C0000}"/>
    <cellStyle name="Normal 2 2 2 2 2 2 23 3 2" xfId="11609" xr:uid="{00000000-0005-0000-0000-0000E12C0000}"/>
    <cellStyle name="Normal 2 2 2 2 2 2 23 3 3" xfId="11610" xr:uid="{00000000-0005-0000-0000-0000E22C0000}"/>
    <cellStyle name="Normal 2 2 2 2 2 2 23 3 4" xfId="11611" xr:uid="{00000000-0005-0000-0000-0000E32C0000}"/>
    <cellStyle name="Normal 2 2 2 2 2 2 23 3 5" xfId="11612" xr:uid="{00000000-0005-0000-0000-0000E42C0000}"/>
    <cellStyle name="Normal 2 2 2 2 2 2 23 3 6" xfId="11613" xr:uid="{00000000-0005-0000-0000-0000E52C0000}"/>
    <cellStyle name="Normal 2 2 2 2 2 2 23 3 7" xfId="11614" xr:uid="{00000000-0005-0000-0000-0000E62C0000}"/>
    <cellStyle name="Normal 2 2 2 2 2 2 23 3 8" xfId="11615" xr:uid="{00000000-0005-0000-0000-0000E72C0000}"/>
    <cellStyle name="Normal 2 2 2 2 2 2 23 3 9" xfId="11616" xr:uid="{00000000-0005-0000-0000-0000E82C0000}"/>
    <cellStyle name="Normal 2 2 2 2 2 2 23 4" xfId="11617" xr:uid="{00000000-0005-0000-0000-0000E92C0000}"/>
    <cellStyle name="Normal 2 2 2 2 2 2 23 4 10" xfId="11618" xr:uid="{00000000-0005-0000-0000-0000EA2C0000}"/>
    <cellStyle name="Normal 2 2 2 2 2 2 23 4 2" xfId="11619" xr:uid="{00000000-0005-0000-0000-0000EB2C0000}"/>
    <cellStyle name="Normal 2 2 2 2 2 2 23 4 3" xfId="11620" xr:uid="{00000000-0005-0000-0000-0000EC2C0000}"/>
    <cellStyle name="Normal 2 2 2 2 2 2 23 4 4" xfId="11621" xr:uid="{00000000-0005-0000-0000-0000ED2C0000}"/>
    <cellStyle name="Normal 2 2 2 2 2 2 23 4 5" xfId="11622" xr:uid="{00000000-0005-0000-0000-0000EE2C0000}"/>
    <cellStyle name="Normal 2 2 2 2 2 2 23 4 6" xfId="11623" xr:uid="{00000000-0005-0000-0000-0000EF2C0000}"/>
    <cellStyle name="Normal 2 2 2 2 2 2 23 4 7" xfId="11624" xr:uid="{00000000-0005-0000-0000-0000F02C0000}"/>
    <cellStyle name="Normal 2 2 2 2 2 2 23 4 8" xfId="11625" xr:uid="{00000000-0005-0000-0000-0000F12C0000}"/>
    <cellStyle name="Normal 2 2 2 2 2 2 23 4 9" xfId="11626" xr:uid="{00000000-0005-0000-0000-0000F22C0000}"/>
    <cellStyle name="Normal 2 2 2 2 2 2 23 5" xfId="11627" xr:uid="{00000000-0005-0000-0000-0000F32C0000}"/>
    <cellStyle name="Normal 2 2 2 2 2 2 23 5 10" xfId="11628" xr:uid="{00000000-0005-0000-0000-0000F42C0000}"/>
    <cellStyle name="Normal 2 2 2 2 2 2 23 5 2" xfId="11629" xr:uid="{00000000-0005-0000-0000-0000F52C0000}"/>
    <cellStyle name="Normal 2 2 2 2 2 2 23 5 3" xfId="11630" xr:uid="{00000000-0005-0000-0000-0000F62C0000}"/>
    <cellStyle name="Normal 2 2 2 2 2 2 23 5 4" xfId="11631" xr:uid="{00000000-0005-0000-0000-0000F72C0000}"/>
    <cellStyle name="Normal 2 2 2 2 2 2 23 5 5" xfId="11632" xr:uid="{00000000-0005-0000-0000-0000F82C0000}"/>
    <cellStyle name="Normal 2 2 2 2 2 2 23 5 6" xfId="11633" xr:uid="{00000000-0005-0000-0000-0000F92C0000}"/>
    <cellStyle name="Normal 2 2 2 2 2 2 23 5 7" xfId="11634" xr:uid="{00000000-0005-0000-0000-0000FA2C0000}"/>
    <cellStyle name="Normal 2 2 2 2 2 2 23 5 8" xfId="11635" xr:uid="{00000000-0005-0000-0000-0000FB2C0000}"/>
    <cellStyle name="Normal 2 2 2 2 2 2 23 5 9" xfId="11636" xr:uid="{00000000-0005-0000-0000-0000FC2C0000}"/>
    <cellStyle name="Normal 2 2 2 2 2 2 23 6" xfId="11637" xr:uid="{00000000-0005-0000-0000-0000FD2C0000}"/>
    <cellStyle name="Normal 2 2 2 2 2 2 23 7" xfId="11638" xr:uid="{00000000-0005-0000-0000-0000FE2C0000}"/>
    <cellStyle name="Normal 2 2 2 2 2 2 23 8" xfId="11639" xr:uid="{00000000-0005-0000-0000-0000FF2C0000}"/>
    <cellStyle name="Normal 2 2 2 2 2 2 23 9" xfId="11640" xr:uid="{00000000-0005-0000-0000-0000002D0000}"/>
    <cellStyle name="Normal 2 2 2 2 2 2 24" xfId="11641" xr:uid="{00000000-0005-0000-0000-0000012D0000}"/>
    <cellStyle name="Normal 2 2 2 2 2 2 24 10" xfId="11642" xr:uid="{00000000-0005-0000-0000-0000022D0000}"/>
    <cellStyle name="Normal 2 2 2 2 2 2 24 11" xfId="11643" xr:uid="{00000000-0005-0000-0000-0000032D0000}"/>
    <cellStyle name="Normal 2 2 2 2 2 2 24 12" xfId="11644" xr:uid="{00000000-0005-0000-0000-0000042D0000}"/>
    <cellStyle name="Normal 2 2 2 2 2 2 24 13" xfId="11645" xr:uid="{00000000-0005-0000-0000-0000052D0000}"/>
    <cellStyle name="Normal 2 2 2 2 2 2 24 14" xfId="11646" xr:uid="{00000000-0005-0000-0000-0000062D0000}"/>
    <cellStyle name="Normal 2 2 2 2 2 2 24 2" xfId="11647" xr:uid="{00000000-0005-0000-0000-0000072D0000}"/>
    <cellStyle name="Normal 2 2 2 2 2 2 24 2 10" xfId="11648" xr:uid="{00000000-0005-0000-0000-0000082D0000}"/>
    <cellStyle name="Normal 2 2 2 2 2 2 24 2 2" xfId="11649" xr:uid="{00000000-0005-0000-0000-0000092D0000}"/>
    <cellStyle name="Normal 2 2 2 2 2 2 24 2 3" xfId="11650" xr:uid="{00000000-0005-0000-0000-00000A2D0000}"/>
    <cellStyle name="Normal 2 2 2 2 2 2 24 2 4" xfId="11651" xr:uid="{00000000-0005-0000-0000-00000B2D0000}"/>
    <cellStyle name="Normal 2 2 2 2 2 2 24 2 5" xfId="11652" xr:uid="{00000000-0005-0000-0000-00000C2D0000}"/>
    <cellStyle name="Normal 2 2 2 2 2 2 24 2 6" xfId="11653" xr:uid="{00000000-0005-0000-0000-00000D2D0000}"/>
    <cellStyle name="Normal 2 2 2 2 2 2 24 2 7" xfId="11654" xr:uid="{00000000-0005-0000-0000-00000E2D0000}"/>
    <cellStyle name="Normal 2 2 2 2 2 2 24 2 8" xfId="11655" xr:uid="{00000000-0005-0000-0000-00000F2D0000}"/>
    <cellStyle name="Normal 2 2 2 2 2 2 24 2 9" xfId="11656" xr:uid="{00000000-0005-0000-0000-0000102D0000}"/>
    <cellStyle name="Normal 2 2 2 2 2 2 24 3" xfId="11657" xr:uid="{00000000-0005-0000-0000-0000112D0000}"/>
    <cellStyle name="Normal 2 2 2 2 2 2 24 3 10" xfId="11658" xr:uid="{00000000-0005-0000-0000-0000122D0000}"/>
    <cellStyle name="Normal 2 2 2 2 2 2 24 3 2" xfId="11659" xr:uid="{00000000-0005-0000-0000-0000132D0000}"/>
    <cellStyle name="Normal 2 2 2 2 2 2 24 3 3" xfId="11660" xr:uid="{00000000-0005-0000-0000-0000142D0000}"/>
    <cellStyle name="Normal 2 2 2 2 2 2 24 3 4" xfId="11661" xr:uid="{00000000-0005-0000-0000-0000152D0000}"/>
    <cellStyle name="Normal 2 2 2 2 2 2 24 3 5" xfId="11662" xr:uid="{00000000-0005-0000-0000-0000162D0000}"/>
    <cellStyle name="Normal 2 2 2 2 2 2 24 3 6" xfId="11663" xr:uid="{00000000-0005-0000-0000-0000172D0000}"/>
    <cellStyle name="Normal 2 2 2 2 2 2 24 3 7" xfId="11664" xr:uid="{00000000-0005-0000-0000-0000182D0000}"/>
    <cellStyle name="Normal 2 2 2 2 2 2 24 3 8" xfId="11665" xr:uid="{00000000-0005-0000-0000-0000192D0000}"/>
    <cellStyle name="Normal 2 2 2 2 2 2 24 3 9" xfId="11666" xr:uid="{00000000-0005-0000-0000-00001A2D0000}"/>
    <cellStyle name="Normal 2 2 2 2 2 2 24 4" xfId="11667" xr:uid="{00000000-0005-0000-0000-00001B2D0000}"/>
    <cellStyle name="Normal 2 2 2 2 2 2 24 4 10" xfId="11668" xr:uid="{00000000-0005-0000-0000-00001C2D0000}"/>
    <cellStyle name="Normal 2 2 2 2 2 2 24 4 2" xfId="11669" xr:uid="{00000000-0005-0000-0000-00001D2D0000}"/>
    <cellStyle name="Normal 2 2 2 2 2 2 24 4 3" xfId="11670" xr:uid="{00000000-0005-0000-0000-00001E2D0000}"/>
    <cellStyle name="Normal 2 2 2 2 2 2 24 4 4" xfId="11671" xr:uid="{00000000-0005-0000-0000-00001F2D0000}"/>
    <cellStyle name="Normal 2 2 2 2 2 2 24 4 5" xfId="11672" xr:uid="{00000000-0005-0000-0000-0000202D0000}"/>
    <cellStyle name="Normal 2 2 2 2 2 2 24 4 6" xfId="11673" xr:uid="{00000000-0005-0000-0000-0000212D0000}"/>
    <cellStyle name="Normal 2 2 2 2 2 2 24 4 7" xfId="11674" xr:uid="{00000000-0005-0000-0000-0000222D0000}"/>
    <cellStyle name="Normal 2 2 2 2 2 2 24 4 8" xfId="11675" xr:uid="{00000000-0005-0000-0000-0000232D0000}"/>
    <cellStyle name="Normal 2 2 2 2 2 2 24 4 9" xfId="11676" xr:uid="{00000000-0005-0000-0000-0000242D0000}"/>
    <cellStyle name="Normal 2 2 2 2 2 2 24 5" xfId="11677" xr:uid="{00000000-0005-0000-0000-0000252D0000}"/>
    <cellStyle name="Normal 2 2 2 2 2 2 24 5 10" xfId="11678" xr:uid="{00000000-0005-0000-0000-0000262D0000}"/>
    <cellStyle name="Normal 2 2 2 2 2 2 24 5 2" xfId="11679" xr:uid="{00000000-0005-0000-0000-0000272D0000}"/>
    <cellStyle name="Normal 2 2 2 2 2 2 24 5 3" xfId="11680" xr:uid="{00000000-0005-0000-0000-0000282D0000}"/>
    <cellStyle name="Normal 2 2 2 2 2 2 24 5 4" xfId="11681" xr:uid="{00000000-0005-0000-0000-0000292D0000}"/>
    <cellStyle name="Normal 2 2 2 2 2 2 24 5 5" xfId="11682" xr:uid="{00000000-0005-0000-0000-00002A2D0000}"/>
    <cellStyle name="Normal 2 2 2 2 2 2 24 5 6" xfId="11683" xr:uid="{00000000-0005-0000-0000-00002B2D0000}"/>
    <cellStyle name="Normal 2 2 2 2 2 2 24 5 7" xfId="11684" xr:uid="{00000000-0005-0000-0000-00002C2D0000}"/>
    <cellStyle name="Normal 2 2 2 2 2 2 24 5 8" xfId="11685" xr:uid="{00000000-0005-0000-0000-00002D2D0000}"/>
    <cellStyle name="Normal 2 2 2 2 2 2 24 5 9" xfId="11686" xr:uid="{00000000-0005-0000-0000-00002E2D0000}"/>
    <cellStyle name="Normal 2 2 2 2 2 2 24 6" xfId="11687" xr:uid="{00000000-0005-0000-0000-00002F2D0000}"/>
    <cellStyle name="Normal 2 2 2 2 2 2 24 7" xfId="11688" xr:uid="{00000000-0005-0000-0000-0000302D0000}"/>
    <cellStyle name="Normal 2 2 2 2 2 2 24 8" xfId="11689" xr:uid="{00000000-0005-0000-0000-0000312D0000}"/>
    <cellStyle name="Normal 2 2 2 2 2 2 24 9" xfId="11690" xr:uid="{00000000-0005-0000-0000-0000322D0000}"/>
    <cellStyle name="Normal 2 2 2 2 2 2 25" xfId="11691" xr:uid="{00000000-0005-0000-0000-0000332D0000}"/>
    <cellStyle name="Normal 2 2 2 2 2 2 25 10" xfId="11692" xr:uid="{00000000-0005-0000-0000-0000342D0000}"/>
    <cellStyle name="Normal 2 2 2 2 2 2 25 11" xfId="11693" xr:uid="{00000000-0005-0000-0000-0000352D0000}"/>
    <cellStyle name="Normal 2 2 2 2 2 2 25 12" xfId="11694" xr:uid="{00000000-0005-0000-0000-0000362D0000}"/>
    <cellStyle name="Normal 2 2 2 2 2 2 25 13" xfId="11695" xr:uid="{00000000-0005-0000-0000-0000372D0000}"/>
    <cellStyle name="Normal 2 2 2 2 2 2 25 14" xfId="11696" xr:uid="{00000000-0005-0000-0000-0000382D0000}"/>
    <cellStyle name="Normal 2 2 2 2 2 2 25 2" xfId="11697" xr:uid="{00000000-0005-0000-0000-0000392D0000}"/>
    <cellStyle name="Normal 2 2 2 2 2 2 25 2 10" xfId="11698" xr:uid="{00000000-0005-0000-0000-00003A2D0000}"/>
    <cellStyle name="Normal 2 2 2 2 2 2 25 2 2" xfId="11699" xr:uid="{00000000-0005-0000-0000-00003B2D0000}"/>
    <cellStyle name="Normal 2 2 2 2 2 2 25 2 3" xfId="11700" xr:uid="{00000000-0005-0000-0000-00003C2D0000}"/>
    <cellStyle name="Normal 2 2 2 2 2 2 25 2 4" xfId="11701" xr:uid="{00000000-0005-0000-0000-00003D2D0000}"/>
    <cellStyle name="Normal 2 2 2 2 2 2 25 2 5" xfId="11702" xr:uid="{00000000-0005-0000-0000-00003E2D0000}"/>
    <cellStyle name="Normal 2 2 2 2 2 2 25 2 6" xfId="11703" xr:uid="{00000000-0005-0000-0000-00003F2D0000}"/>
    <cellStyle name="Normal 2 2 2 2 2 2 25 2 7" xfId="11704" xr:uid="{00000000-0005-0000-0000-0000402D0000}"/>
    <cellStyle name="Normal 2 2 2 2 2 2 25 2 8" xfId="11705" xr:uid="{00000000-0005-0000-0000-0000412D0000}"/>
    <cellStyle name="Normal 2 2 2 2 2 2 25 2 9" xfId="11706" xr:uid="{00000000-0005-0000-0000-0000422D0000}"/>
    <cellStyle name="Normal 2 2 2 2 2 2 25 3" xfId="11707" xr:uid="{00000000-0005-0000-0000-0000432D0000}"/>
    <cellStyle name="Normal 2 2 2 2 2 2 25 3 10" xfId="11708" xr:uid="{00000000-0005-0000-0000-0000442D0000}"/>
    <cellStyle name="Normal 2 2 2 2 2 2 25 3 2" xfId="11709" xr:uid="{00000000-0005-0000-0000-0000452D0000}"/>
    <cellStyle name="Normal 2 2 2 2 2 2 25 3 3" xfId="11710" xr:uid="{00000000-0005-0000-0000-0000462D0000}"/>
    <cellStyle name="Normal 2 2 2 2 2 2 25 3 4" xfId="11711" xr:uid="{00000000-0005-0000-0000-0000472D0000}"/>
    <cellStyle name="Normal 2 2 2 2 2 2 25 3 5" xfId="11712" xr:uid="{00000000-0005-0000-0000-0000482D0000}"/>
    <cellStyle name="Normal 2 2 2 2 2 2 25 3 6" xfId="11713" xr:uid="{00000000-0005-0000-0000-0000492D0000}"/>
    <cellStyle name="Normal 2 2 2 2 2 2 25 3 7" xfId="11714" xr:uid="{00000000-0005-0000-0000-00004A2D0000}"/>
    <cellStyle name="Normal 2 2 2 2 2 2 25 3 8" xfId="11715" xr:uid="{00000000-0005-0000-0000-00004B2D0000}"/>
    <cellStyle name="Normal 2 2 2 2 2 2 25 3 9" xfId="11716" xr:uid="{00000000-0005-0000-0000-00004C2D0000}"/>
    <cellStyle name="Normal 2 2 2 2 2 2 25 4" xfId="11717" xr:uid="{00000000-0005-0000-0000-00004D2D0000}"/>
    <cellStyle name="Normal 2 2 2 2 2 2 25 4 10" xfId="11718" xr:uid="{00000000-0005-0000-0000-00004E2D0000}"/>
    <cellStyle name="Normal 2 2 2 2 2 2 25 4 2" xfId="11719" xr:uid="{00000000-0005-0000-0000-00004F2D0000}"/>
    <cellStyle name="Normal 2 2 2 2 2 2 25 4 3" xfId="11720" xr:uid="{00000000-0005-0000-0000-0000502D0000}"/>
    <cellStyle name="Normal 2 2 2 2 2 2 25 4 4" xfId="11721" xr:uid="{00000000-0005-0000-0000-0000512D0000}"/>
    <cellStyle name="Normal 2 2 2 2 2 2 25 4 5" xfId="11722" xr:uid="{00000000-0005-0000-0000-0000522D0000}"/>
    <cellStyle name="Normal 2 2 2 2 2 2 25 4 6" xfId="11723" xr:uid="{00000000-0005-0000-0000-0000532D0000}"/>
    <cellStyle name="Normal 2 2 2 2 2 2 25 4 7" xfId="11724" xr:uid="{00000000-0005-0000-0000-0000542D0000}"/>
    <cellStyle name="Normal 2 2 2 2 2 2 25 4 8" xfId="11725" xr:uid="{00000000-0005-0000-0000-0000552D0000}"/>
    <cellStyle name="Normal 2 2 2 2 2 2 25 4 9" xfId="11726" xr:uid="{00000000-0005-0000-0000-0000562D0000}"/>
    <cellStyle name="Normal 2 2 2 2 2 2 25 5" xfId="11727" xr:uid="{00000000-0005-0000-0000-0000572D0000}"/>
    <cellStyle name="Normal 2 2 2 2 2 2 25 5 10" xfId="11728" xr:uid="{00000000-0005-0000-0000-0000582D0000}"/>
    <cellStyle name="Normal 2 2 2 2 2 2 25 5 2" xfId="11729" xr:uid="{00000000-0005-0000-0000-0000592D0000}"/>
    <cellStyle name="Normal 2 2 2 2 2 2 25 5 3" xfId="11730" xr:uid="{00000000-0005-0000-0000-00005A2D0000}"/>
    <cellStyle name="Normal 2 2 2 2 2 2 25 5 4" xfId="11731" xr:uid="{00000000-0005-0000-0000-00005B2D0000}"/>
    <cellStyle name="Normal 2 2 2 2 2 2 25 5 5" xfId="11732" xr:uid="{00000000-0005-0000-0000-00005C2D0000}"/>
    <cellStyle name="Normal 2 2 2 2 2 2 25 5 6" xfId="11733" xr:uid="{00000000-0005-0000-0000-00005D2D0000}"/>
    <cellStyle name="Normal 2 2 2 2 2 2 25 5 7" xfId="11734" xr:uid="{00000000-0005-0000-0000-00005E2D0000}"/>
    <cellStyle name="Normal 2 2 2 2 2 2 25 5 8" xfId="11735" xr:uid="{00000000-0005-0000-0000-00005F2D0000}"/>
    <cellStyle name="Normal 2 2 2 2 2 2 25 5 9" xfId="11736" xr:uid="{00000000-0005-0000-0000-0000602D0000}"/>
    <cellStyle name="Normal 2 2 2 2 2 2 25 6" xfId="11737" xr:uid="{00000000-0005-0000-0000-0000612D0000}"/>
    <cellStyle name="Normal 2 2 2 2 2 2 25 7" xfId="11738" xr:uid="{00000000-0005-0000-0000-0000622D0000}"/>
    <cellStyle name="Normal 2 2 2 2 2 2 25 8" xfId="11739" xr:uid="{00000000-0005-0000-0000-0000632D0000}"/>
    <cellStyle name="Normal 2 2 2 2 2 2 25 9" xfId="11740" xr:uid="{00000000-0005-0000-0000-0000642D0000}"/>
    <cellStyle name="Normal 2 2 2 2 2 2 26" xfId="11741" xr:uid="{00000000-0005-0000-0000-0000652D0000}"/>
    <cellStyle name="Normal 2 2 2 2 2 2 26 10" xfId="11742" xr:uid="{00000000-0005-0000-0000-0000662D0000}"/>
    <cellStyle name="Normal 2 2 2 2 2 2 26 11" xfId="11743" xr:uid="{00000000-0005-0000-0000-0000672D0000}"/>
    <cellStyle name="Normal 2 2 2 2 2 2 26 12" xfId="11744" xr:uid="{00000000-0005-0000-0000-0000682D0000}"/>
    <cellStyle name="Normal 2 2 2 2 2 2 26 13" xfId="11745" xr:uid="{00000000-0005-0000-0000-0000692D0000}"/>
    <cellStyle name="Normal 2 2 2 2 2 2 26 14" xfId="11746" xr:uid="{00000000-0005-0000-0000-00006A2D0000}"/>
    <cellStyle name="Normal 2 2 2 2 2 2 26 2" xfId="11747" xr:uid="{00000000-0005-0000-0000-00006B2D0000}"/>
    <cellStyle name="Normal 2 2 2 2 2 2 26 2 10" xfId="11748" xr:uid="{00000000-0005-0000-0000-00006C2D0000}"/>
    <cellStyle name="Normal 2 2 2 2 2 2 26 2 2" xfId="11749" xr:uid="{00000000-0005-0000-0000-00006D2D0000}"/>
    <cellStyle name="Normal 2 2 2 2 2 2 26 2 3" xfId="11750" xr:uid="{00000000-0005-0000-0000-00006E2D0000}"/>
    <cellStyle name="Normal 2 2 2 2 2 2 26 2 4" xfId="11751" xr:uid="{00000000-0005-0000-0000-00006F2D0000}"/>
    <cellStyle name="Normal 2 2 2 2 2 2 26 2 5" xfId="11752" xr:uid="{00000000-0005-0000-0000-0000702D0000}"/>
    <cellStyle name="Normal 2 2 2 2 2 2 26 2 6" xfId="11753" xr:uid="{00000000-0005-0000-0000-0000712D0000}"/>
    <cellStyle name="Normal 2 2 2 2 2 2 26 2 7" xfId="11754" xr:uid="{00000000-0005-0000-0000-0000722D0000}"/>
    <cellStyle name="Normal 2 2 2 2 2 2 26 2 8" xfId="11755" xr:uid="{00000000-0005-0000-0000-0000732D0000}"/>
    <cellStyle name="Normal 2 2 2 2 2 2 26 2 9" xfId="11756" xr:uid="{00000000-0005-0000-0000-0000742D0000}"/>
    <cellStyle name="Normal 2 2 2 2 2 2 26 3" xfId="11757" xr:uid="{00000000-0005-0000-0000-0000752D0000}"/>
    <cellStyle name="Normal 2 2 2 2 2 2 26 3 10" xfId="11758" xr:uid="{00000000-0005-0000-0000-0000762D0000}"/>
    <cellStyle name="Normal 2 2 2 2 2 2 26 3 2" xfId="11759" xr:uid="{00000000-0005-0000-0000-0000772D0000}"/>
    <cellStyle name="Normal 2 2 2 2 2 2 26 3 3" xfId="11760" xr:uid="{00000000-0005-0000-0000-0000782D0000}"/>
    <cellStyle name="Normal 2 2 2 2 2 2 26 3 4" xfId="11761" xr:uid="{00000000-0005-0000-0000-0000792D0000}"/>
    <cellStyle name="Normal 2 2 2 2 2 2 26 3 5" xfId="11762" xr:uid="{00000000-0005-0000-0000-00007A2D0000}"/>
    <cellStyle name="Normal 2 2 2 2 2 2 26 3 6" xfId="11763" xr:uid="{00000000-0005-0000-0000-00007B2D0000}"/>
    <cellStyle name="Normal 2 2 2 2 2 2 26 3 7" xfId="11764" xr:uid="{00000000-0005-0000-0000-00007C2D0000}"/>
    <cellStyle name="Normal 2 2 2 2 2 2 26 3 8" xfId="11765" xr:uid="{00000000-0005-0000-0000-00007D2D0000}"/>
    <cellStyle name="Normal 2 2 2 2 2 2 26 3 9" xfId="11766" xr:uid="{00000000-0005-0000-0000-00007E2D0000}"/>
    <cellStyle name="Normal 2 2 2 2 2 2 26 4" xfId="11767" xr:uid="{00000000-0005-0000-0000-00007F2D0000}"/>
    <cellStyle name="Normal 2 2 2 2 2 2 26 4 10" xfId="11768" xr:uid="{00000000-0005-0000-0000-0000802D0000}"/>
    <cellStyle name="Normal 2 2 2 2 2 2 26 4 2" xfId="11769" xr:uid="{00000000-0005-0000-0000-0000812D0000}"/>
    <cellStyle name="Normal 2 2 2 2 2 2 26 4 3" xfId="11770" xr:uid="{00000000-0005-0000-0000-0000822D0000}"/>
    <cellStyle name="Normal 2 2 2 2 2 2 26 4 4" xfId="11771" xr:uid="{00000000-0005-0000-0000-0000832D0000}"/>
    <cellStyle name="Normal 2 2 2 2 2 2 26 4 5" xfId="11772" xr:uid="{00000000-0005-0000-0000-0000842D0000}"/>
    <cellStyle name="Normal 2 2 2 2 2 2 26 4 6" xfId="11773" xr:uid="{00000000-0005-0000-0000-0000852D0000}"/>
    <cellStyle name="Normal 2 2 2 2 2 2 26 4 7" xfId="11774" xr:uid="{00000000-0005-0000-0000-0000862D0000}"/>
    <cellStyle name="Normal 2 2 2 2 2 2 26 4 8" xfId="11775" xr:uid="{00000000-0005-0000-0000-0000872D0000}"/>
    <cellStyle name="Normal 2 2 2 2 2 2 26 4 9" xfId="11776" xr:uid="{00000000-0005-0000-0000-0000882D0000}"/>
    <cellStyle name="Normal 2 2 2 2 2 2 26 5" xfId="11777" xr:uid="{00000000-0005-0000-0000-0000892D0000}"/>
    <cellStyle name="Normal 2 2 2 2 2 2 26 5 10" xfId="11778" xr:uid="{00000000-0005-0000-0000-00008A2D0000}"/>
    <cellStyle name="Normal 2 2 2 2 2 2 26 5 2" xfId="11779" xr:uid="{00000000-0005-0000-0000-00008B2D0000}"/>
    <cellStyle name="Normal 2 2 2 2 2 2 26 5 3" xfId="11780" xr:uid="{00000000-0005-0000-0000-00008C2D0000}"/>
    <cellStyle name="Normal 2 2 2 2 2 2 26 5 4" xfId="11781" xr:uid="{00000000-0005-0000-0000-00008D2D0000}"/>
    <cellStyle name="Normal 2 2 2 2 2 2 26 5 5" xfId="11782" xr:uid="{00000000-0005-0000-0000-00008E2D0000}"/>
    <cellStyle name="Normal 2 2 2 2 2 2 26 5 6" xfId="11783" xr:uid="{00000000-0005-0000-0000-00008F2D0000}"/>
    <cellStyle name="Normal 2 2 2 2 2 2 26 5 7" xfId="11784" xr:uid="{00000000-0005-0000-0000-0000902D0000}"/>
    <cellStyle name="Normal 2 2 2 2 2 2 26 5 8" xfId="11785" xr:uid="{00000000-0005-0000-0000-0000912D0000}"/>
    <cellStyle name="Normal 2 2 2 2 2 2 26 5 9" xfId="11786" xr:uid="{00000000-0005-0000-0000-0000922D0000}"/>
    <cellStyle name="Normal 2 2 2 2 2 2 26 6" xfId="11787" xr:uid="{00000000-0005-0000-0000-0000932D0000}"/>
    <cellStyle name="Normal 2 2 2 2 2 2 26 7" xfId="11788" xr:uid="{00000000-0005-0000-0000-0000942D0000}"/>
    <cellStyle name="Normal 2 2 2 2 2 2 26 8" xfId="11789" xr:uid="{00000000-0005-0000-0000-0000952D0000}"/>
    <cellStyle name="Normal 2 2 2 2 2 2 26 9" xfId="11790" xr:uid="{00000000-0005-0000-0000-0000962D0000}"/>
    <cellStyle name="Normal 2 2 2 2 2 2 27" xfId="11791" xr:uid="{00000000-0005-0000-0000-0000972D0000}"/>
    <cellStyle name="Normal 2 2 2 2 2 2 27 10" xfId="11792" xr:uid="{00000000-0005-0000-0000-0000982D0000}"/>
    <cellStyle name="Normal 2 2 2 2 2 2 27 11" xfId="11793" xr:uid="{00000000-0005-0000-0000-0000992D0000}"/>
    <cellStyle name="Normal 2 2 2 2 2 2 27 12" xfId="11794" xr:uid="{00000000-0005-0000-0000-00009A2D0000}"/>
    <cellStyle name="Normal 2 2 2 2 2 2 27 13" xfId="11795" xr:uid="{00000000-0005-0000-0000-00009B2D0000}"/>
    <cellStyle name="Normal 2 2 2 2 2 2 27 14" xfId="11796" xr:uid="{00000000-0005-0000-0000-00009C2D0000}"/>
    <cellStyle name="Normal 2 2 2 2 2 2 27 2" xfId="11797" xr:uid="{00000000-0005-0000-0000-00009D2D0000}"/>
    <cellStyle name="Normal 2 2 2 2 2 2 27 2 10" xfId="11798" xr:uid="{00000000-0005-0000-0000-00009E2D0000}"/>
    <cellStyle name="Normal 2 2 2 2 2 2 27 2 2" xfId="11799" xr:uid="{00000000-0005-0000-0000-00009F2D0000}"/>
    <cellStyle name="Normal 2 2 2 2 2 2 27 2 3" xfId="11800" xr:uid="{00000000-0005-0000-0000-0000A02D0000}"/>
    <cellStyle name="Normal 2 2 2 2 2 2 27 2 4" xfId="11801" xr:uid="{00000000-0005-0000-0000-0000A12D0000}"/>
    <cellStyle name="Normal 2 2 2 2 2 2 27 2 5" xfId="11802" xr:uid="{00000000-0005-0000-0000-0000A22D0000}"/>
    <cellStyle name="Normal 2 2 2 2 2 2 27 2 6" xfId="11803" xr:uid="{00000000-0005-0000-0000-0000A32D0000}"/>
    <cellStyle name="Normal 2 2 2 2 2 2 27 2 7" xfId="11804" xr:uid="{00000000-0005-0000-0000-0000A42D0000}"/>
    <cellStyle name="Normal 2 2 2 2 2 2 27 2 8" xfId="11805" xr:uid="{00000000-0005-0000-0000-0000A52D0000}"/>
    <cellStyle name="Normal 2 2 2 2 2 2 27 2 9" xfId="11806" xr:uid="{00000000-0005-0000-0000-0000A62D0000}"/>
    <cellStyle name="Normal 2 2 2 2 2 2 27 3" xfId="11807" xr:uid="{00000000-0005-0000-0000-0000A72D0000}"/>
    <cellStyle name="Normal 2 2 2 2 2 2 27 3 10" xfId="11808" xr:uid="{00000000-0005-0000-0000-0000A82D0000}"/>
    <cellStyle name="Normal 2 2 2 2 2 2 27 3 2" xfId="11809" xr:uid="{00000000-0005-0000-0000-0000A92D0000}"/>
    <cellStyle name="Normal 2 2 2 2 2 2 27 3 3" xfId="11810" xr:uid="{00000000-0005-0000-0000-0000AA2D0000}"/>
    <cellStyle name="Normal 2 2 2 2 2 2 27 3 4" xfId="11811" xr:uid="{00000000-0005-0000-0000-0000AB2D0000}"/>
    <cellStyle name="Normal 2 2 2 2 2 2 27 3 5" xfId="11812" xr:uid="{00000000-0005-0000-0000-0000AC2D0000}"/>
    <cellStyle name="Normal 2 2 2 2 2 2 27 3 6" xfId="11813" xr:uid="{00000000-0005-0000-0000-0000AD2D0000}"/>
    <cellStyle name="Normal 2 2 2 2 2 2 27 3 7" xfId="11814" xr:uid="{00000000-0005-0000-0000-0000AE2D0000}"/>
    <cellStyle name="Normal 2 2 2 2 2 2 27 3 8" xfId="11815" xr:uid="{00000000-0005-0000-0000-0000AF2D0000}"/>
    <cellStyle name="Normal 2 2 2 2 2 2 27 3 9" xfId="11816" xr:uid="{00000000-0005-0000-0000-0000B02D0000}"/>
    <cellStyle name="Normal 2 2 2 2 2 2 27 4" xfId="11817" xr:uid="{00000000-0005-0000-0000-0000B12D0000}"/>
    <cellStyle name="Normal 2 2 2 2 2 2 27 4 10" xfId="11818" xr:uid="{00000000-0005-0000-0000-0000B22D0000}"/>
    <cellStyle name="Normal 2 2 2 2 2 2 27 4 2" xfId="11819" xr:uid="{00000000-0005-0000-0000-0000B32D0000}"/>
    <cellStyle name="Normal 2 2 2 2 2 2 27 4 3" xfId="11820" xr:uid="{00000000-0005-0000-0000-0000B42D0000}"/>
    <cellStyle name="Normal 2 2 2 2 2 2 27 4 4" xfId="11821" xr:uid="{00000000-0005-0000-0000-0000B52D0000}"/>
    <cellStyle name="Normal 2 2 2 2 2 2 27 4 5" xfId="11822" xr:uid="{00000000-0005-0000-0000-0000B62D0000}"/>
    <cellStyle name="Normal 2 2 2 2 2 2 27 4 6" xfId="11823" xr:uid="{00000000-0005-0000-0000-0000B72D0000}"/>
    <cellStyle name="Normal 2 2 2 2 2 2 27 4 7" xfId="11824" xr:uid="{00000000-0005-0000-0000-0000B82D0000}"/>
    <cellStyle name="Normal 2 2 2 2 2 2 27 4 8" xfId="11825" xr:uid="{00000000-0005-0000-0000-0000B92D0000}"/>
    <cellStyle name="Normal 2 2 2 2 2 2 27 4 9" xfId="11826" xr:uid="{00000000-0005-0000-0000-0000BA2D0000}"/>
    <cellStyle name="Normal 2 2 2 2 2 2 27 5" xfId="11827" xr:uid="{00000000-0005-0000-0000-0000BB2D0000}"/>
    <cellStyle name="Normal 2 2 2 2 2 2 27 5 10" xfId="11828" xr:uid="{00000000-0005-0000-0000-0000BC2D0000}"/>
    <cellStyle name="Normal 2 2 2 2 2 2 27 5 2" xfId="11829" xr:uid="{00000000-0005-0000-0000-0000BD2D0000}"/>
    <cellStyle name="Normal 2 2 2 2 2 2 27 5 3" xfId="11830" xr:uid="{00000000-0005-0000-0000-0000BE2D0000}"/>
    <cellStyle name="Normal 2 2 2 2 2 2 27 5 4" xfId="11831" xr:uid="{00000000-0005-0000-0000-0000BF2D0000}"/>
    <cellStyle name="Normal 2 2 2 2 2 2 27 5 5" xfId="11832" xr:uid="{00000000-0005-0000-0000-0000C02D0000}"/>
    <cellStyle name="Normal 2 2 2 2 2 2 27 5 6" xfId="11833" xr:uid="{00000000-0005-0000-0000-0000C12D0000}"/>
    <cellStyle name="Normal 2 2 2 2 2 2 27 5 7" xfId="11834" xr:uid="{00000000-0005-0000-0000-0000C22D0000}"/>
    <cellStyle name="Normal 2 2 2 2 2 2 27 5 8" xfId="11835" xr:uid="{00000000-0005-0000-0000-0000C32D0000}"/>
    <cellStyle name="Normal 2 2 2 2 2 2 27 5 9" xfId="11836" xr:uid="{00000000-0005-0000-0000-0000C42D0000}"/>
    <cellStyle name="Normal 2 2 2 2 2 2 27 6" xfId="11837" xr:uid="{00000000-0005-0000-0000-0000C52D0000}"/>
    <cellStyle name="Normal 2 2 2 2 2 2 27 7" xfId="11838" xr:uid="{00000000-0005-0000-0000-0000C62D0000}"/>
    <cellStyle name="Normal 2 2 2 2 2 2 27 8" xfId="11839" xr:uid="{00000000-0005-0000-0000-0000C72D0000}"/>
    <cellStyle name="Normal 2 2 2 2 2 2 27 9" xfId="11840" xr:uid="{00000000-0005-0000-0000-0000C82D0000}"/>
    <cellStyle name="Normal 2 2 2 2 2 2 28" xfId="11841" xr:uid="{00000000-0005-0000-0000-0000C92D0000}"/>
    <cellStyle name="Normal 2 2 2 2 2 2 28 10" xfId="11842" xr:uid="{00000000-0005-0000-0000-0000CA2D0000}"/>
    <cellStyle name="Normal 2 2 2 2 2 2 28 11" xfId="11843" xr:uid="{00000000-0005-0000-0000-0000CB2D0000}"/>
    <cellStyle name="Normal 2 2 2 2 2 2 28 12" xfId="11844" xr:uid="{00000000-0005-0000-0000-0000CC2D0000}"/>
    <cellStyle name="Normal 2 2 2 2 2 2 28 13" xfId="11845" xr:uid="{00000000-0005-0000-0000-0000CD2D0000}"/>
    <cellStyle name="Normal 2 2 2 2 2 2 28 14" xfId="11846" xr:uid="{00000000-0005-0000-0000-0000CE2D0000}"/>
    <cellStyle name="Normal 2 2 2 2 2 2 28 2" xfId="11847" xr:uid="{00000000-0005-0000-0000-0000CF2D0000}"/>
    <cellStyle name="Normal 2 2 2 2 2 2 28 2 10" xfId="11848" xr:uid="{00000000-0005-0000-0000-0000D02D0000}"/>
    <cellStyle name="Normal 2 2 2 2 2 2 28 2 2" xfId="11849" xr:uid="{00000000-0005-0000-0000-0000D12D0000}"/>
    <cellStyle name="Normal 2 2 2 2 2 2 28 2 3" xfId="11850" xr:uid="{00000000-0005-0000-0000-0000D22D0000}"/>
    <cellStyle name="Normal 2 2 2 2 2 2 28 2 4" xfId="11851" xr:uid="{00000000-0005-0000-0000-0000D32D0000}"/>
    <cellStyle name="Normal 2 2 2 2 2 2 28 2 5" xfId="11852" xr:uid="{00000000-0005-0000-0000-0000D42D0000}"/>
    <cellStyle name="Normal 2 2 2 2 2 2 28 2 6" xfId="11853" xr:uid="{00000000-0005-0000-0000-0000D52D0000}"/>
    <cellStyle name="Normal 2 2 2 2 2 2 28 2 7" xfId="11854" xr:uid="{00000000-0005-0000-0000-0000D62D0000}"/>
    <cellStyle name="Normal 2 2 2 2 2 2 28 2 8" xfId="11855" xr:uid="{00000000-0005-0000-0000-0000D72D0000}"/>
    <cellStyle name="Normal 2 2 2 2 2 2 28 2 9" xfId="11856" xr:uid="{00000000-0005-0000-0000-0000D82D0000}"/>
    <cellStyle name="Normal 2 2 2 2 2 2 28 3" xfId="11857" xr:uid="{00000000-0005-0000-0000-0000D92D0000}"/>
    <cellStyle name="Normal 2 2 2 2 2 2 28 3 10" xfId="11858" xr:uid="{00000000-0005-0000-0000-0000DA2D0000}"/>
    <cellStyle name="Normal 2 2 2 2 2 2 28 3 2" xfId="11859" xr:uid="{00000000-0005-0000-0000-0000DB2D0000}"/>
    <cellStyle name="Normal 2 2 2 2 2 2 28 3 3" xfId="11860" xr:uid="{00000000-0005-0000-0000-0000DC2D0000}"/>
    <cellStyle name="Normal 2 2 2 2 2 2 28 3 4" xfId="11861" xr:uid="{00000000-0005-0000-0000-0000DD2D0000}"/>
    <cellStyle name="Normal 2 2 2 2 2 2 28 3 5" xfId="11862" xr:uid="{00000000-0005-0000-0000-0000DE2D0000}"/>
    <cellStyle name="Normal 2 2 2 2 2 2 28 3 6" xfId="11863" xr:uid="{00000000-0005-0000-0000-0000DF2D0000}"/>
    <cellStyle name="Normal 2 2 2 2 2 2 28 3 7" xfId="11864" xr:uid="{00000000-0005-0000-0000-0000E02D0000}"/>
    <cellStyle name="Normal 2 2 2 2 2 2 28 3 8" xfId="11865" xr:uid="{00000000-0005-0000-0000-0000E12D0000}"/>
    <cellStyle name="Normal 2 2 2 2 2 2 28 3 9" xfId="11866" xr:uid="{00000000-0005-0000-0000-0000E22D0000}"/>
    <cellStyle name="Normal 2 2 2 2 2 2 28 4" xfId="11867" xr:uid="{00000000-0005-0000-0000-0000E32D0000}"/>
    <cellStyle name="Normal 2 2 2 2 2 2 28 4 10" xfId="11868" xr:uid="{00000000-0005-0000-0000-0000E42D0000}"/>
    <cellStyle name="Normal 2 2 2 2 2 2 28 4 2" xfId="11869" xr:uid="{00000000-0005-0000-0000-0000E52D0000}"/>
    <cellStyle name="Normal 2 2 2 2 2 2 28 4 3" xfId="11870" xr:uid="{00000000-0005-0000-0000-0000E62D0000}"/>
    <cellStyle name="Normal 2 2 2 2 2 2 28 4 4" xfId="11871" xr:uid="{00000000-0005-0000-0000-0000E72D0000}"/>
    <cellStyle name="Normal 2 2 2 2 2 2 28 4 5" xfId="11872" xr:uid="{00000000-0005-0000-0000-0000E82D0000}"/>
    <cellStyle name="Normal 2 2 2 2 2 2 28 4 6" xfId="11873" xr:uid="{00000000-0005-0000-0000-0000E92D0000}"/>
    <cellStyle name="Normal 2 2 2 2 2 2 28 4 7" xfId="11874" xr:uid="{00000000-0005-0000-0000-0000EA2D0000}"/>
    <cellStyle name="Normal 2 2 2 2 2 2 28 4 8" xfId="11875" xr:uid="{00000000-0005-0000-0000-0000EB2D0000}"/>
    <cellStyle name="Normal 2 2 2 2 2 2 28 4 9" xfId="11876" xr:uid="{00000000-0005-0000-0000-0000EC2D0000}"/>
    <cellStyle name="Normal 2 2 2 2 2 2 28 5" xfId="11877" xr:uid="{00000000-0005-0000-0000-0000ED2D0000}"/>
    <cellStyle name="Normal 2 2 2 2 2 2 28 5 10" xfId="11878" xr:uid="{00000000-0005-0000-0000-0000EE2D0000}"/>
    <cellStyle name="Normal 2 2 2 2 2 2 28 5 2" xfId="11879" xr:uid="{00000000-0005-0000-0000-0000EF2D0000}"/>
    <cellStyle name="Normal 2 2 2 2 2 2 28 5 3" xfId="11880" xr:uid="{00000000-0005-0000-0000-0000F02D0000}"/>
    <cellStyle name="Normal 2 2 2 2 2 2 28 5 4" xfId="11881" xr:uid="{00000000-0005-0000-0000-0000F12D0000}"/>
    <cellStyle name="Normal 2 2 2 2 2 2 28 5 5" xfId="11882" xr:uid="{00000000-0005-0000-0000-0000F22D0000}"/>
    <cellStyle name="Normal 2 2 2 2 2 2 28 5 6" xfId="11883" xr:uid="{00000000-0005-0000-0000-0000F32D0000}"/>
    <cellStyle name="Normal 2 2 2 2 2 2 28 5 7" xfId="11884" xr:uid="{00000000-0005-0000-0000-0000F42D0000}"/>
    <cellStyle name="Normal 2 2 2 2 2 2 28 5 8" xfId="11885" xr:uid="{00000000-0005-0000-0000-0000F52D0000}"/>
    <cellStyle name="Normal 2 2 2 2 2 2 28 5 9" xfId="11886" xr:uid="{00000000-0005-0000-0000-0000F62D0000}"/>
    <cellStyle name="Normal 2 2 2 2 2 2 28 6" xfId="11887" xr:uid="{00000000-0005-0000-0000-0000F72D0000}"/>
    <cellStyle name="Normal 2 2 2 2 2 2 28 7" xfId="11888" xr:uid="{00000000-0005-0000-0000-0000F82D0000}"/>
    <cellStyle name="Normal 2 2 2 2 2 2 28 8" xfId="11889" xr:uid="{00000000-0005-0000-0000-0000F92D0000}"/>
    <cellStyle name="Normal 2 2 2 2 2 2 28 9" xfId="11890" xr:uid="{00000000-0005-0000-0000-0000FA2D0000}"/>
    <cellStyle name="Normal 2 2 2 2 2 2 29" xfId="11891" xr:uid="{00000000-0005-0000-0000-0000FB2D0000}"/>
    <cellStyle name="Normal 2 2 2 2 2 2 29 10" xfId="11892" xr:uid="{00000000-0005-0000-0000-0000FC2D0000}"/>
    <cellStyle name="Normal 2 2 2 2 2 2 29 11" xfId="11893" xr:uid="{00000000-0005-0000-0000-0000FD2D0000}"/>
    <cellStyle name="Normal 2 2 2 2 2 2 29 12" xfId="11894" xr:uid="{00000000-0005-0000-0000-0000FE2D0000}"/>
    <cellStyle name="Normal 2 2 2 2 2 2 29 13" xfId="11895" xr:uid="{00000000-0005-0000-0000-0000FF2D0000}"/>
    <cellStyle name="Normal 2 2 2 2 2 2 29 14" xfId="11896" xr:uid="{00000000-0005-0000-0000-0000002E0000}"/>
    <cellStyle name="Normal 2 2 2 2 2 2 29 2" xfId="11897" xr:uid="{00000000-0005-0000-0000-0000012E0000}"/>
    <cellStyle name="Normal 2 2 2 2 2 2 29 2 10" xfId="11898" xr:uid="{00000000-0005-0000-0000-0000022E0000}"/>
    <cellStyle name="Normal 2 2 2 2 2 2 29 2 2" xfId="11899" xr:uid="{00000000-0005-0000-0000-0000032E0000}"/>
    <cellStyle name="Normal 2 2 2 2 2 2 29 2 3" xfId="11900" xr:uid="{00000000-0005-0000-0000-0000042E0000}"/>
    <cellStyle name="Normal 2 2 2 2 2 2 29 2 4" xfId="11901" xr:uid="{00000000-0005-0000-0000-0000052E0000}"/>
    <cellStyle name="Normal 2 2 2 2 2 2 29 2 5" xfId="11902" xr:uid="{00000000-0005-0000-0000-0000062E0000}"/>
    <cellStyle name="Normal 2 2 2 2 2 2 29 2 6" xfId="11903" xr:uid="{00000000-0005-0000-0000-0000072E0000}"/>
    <cellStyle name="Normal 2 2 2 2 2 2 29 2 7" xfId="11904" xr:uid="{00000000-0005-0000-0000-0000082E0000}"/>
    <cellStyle name="Normal 2 2 2 2 2 2 29 2 8" xfId="11905" xr:uid="{00000000-0005-0000-0000-0000092E0000}"/>
    <cellStyle name="Normal 2 2 2 2 2 2 29 2 9" xfId="11906" xr:uid="{00000000-0005-0000-0000-00000A2E0000}"/>
    <cellStyle name="Normal 2 2 2 2 2 2 29 3" xfId="11907" xr:uid="{00000000-0005-0000-0000-00000B2E0000}"/>
    <cellStyle name="Normal 2 2 2 2 2 2 29 3 10" xfId="11908" xr:uid="{00000000-0005-0000-0000-00000C2E0000}"/>
    <cellStyle name="Normal 2 2 2 2 2 2 29 3 2" xfId="11909" xr:uid="{00000000-0005-0000-0000-00000D2E0000}"/>
    <cellStyle name="Normal 2 2 2 2 2 2 29 3 3" xfId="11910" xr:uid="{00000000-0005-0000-0000-00000E2E0000}"/>
    <cellStyle name="Normal 2 2 2 2 2 2 29 3 4" xfId="11911" xr:uid="{00000000-0005-0000-0000-00000F2E0000}"/>
    <cellStyle name="Normal 2 2 2 2 2 2 29 3 5" xfId="11912" xr:uid="{00000000-0005-0000-0000-0000102E0000}"/>
    <cellStyle name="Normal 2 2 2 2 2 2 29 3 6" xfId="11913" xr:uid="{00000000-0005-0000-0000-0000112E0000}"/>
    <cellStyle name="Normal 2 2 2 2 2 2 29 3 7" xfId="11914" xr:uid="{00000000-0005-0000-0000-0000122E0000}"/>
    <cellStyle name="Normal 2 2 2 2 2 2 29 3 8" xfId="11915" xr:uid="{00000000-0005-0000-0000-0000132E0000}"/>
    <cellStyle name="Normal 2 2 2 2 2 2 29 3 9" xfId="11916" xr:uid="{00000000-0005-0000-0000-0000142E0000}"/>
    <cellStyle name="Normal 2 2 2 2 2 2 29 4" xfId="11917" xr:uid="{00000000-0005-0000-0000-0000152E0000}"/>
    <cellStyle name="Normal 2 2 2 2 2 2 29 4 10" xfId="11918" xr:uid="{00000000-0005-0000-0000-0000162E0000}"/>
    <cellStyle name="Normal 2 2 2 2 2 2 29 4 2" xfId="11919" xr:uid="{00000000-0005-0000-0000-0000172E0000}"/>
    <cellStyle name="Normal 2 2 2 2 2 2 29 4 3" xfId="11920" xr:uid="{00000000-0005-0000-0000-0000182E0000}"/>
    <cellStyle name="Normal 2 2 2 2 2 2 29 4 4" xfId="11921" xr:uid="{00000000-0005-0000-0000-0000192E0000}"/>
    <cellStyle name="Normal 2 2 2 2 2 2 29 4 5" xfId="11922" xr:uid="{00000000-0005-0000-0000-00001A2E0000}"/>
    <cellStyle name="Normal 2 2 2 2 2 2 29 4 6" xfId="11923" xr:uid="{00000000-0005-0000-0000-00001B2E0000}"/>
    <cellStyle name="Normal 2 2 2 2 2 2 29 4 7" xfId="11924" xr:uid="{00000000-0005-0000-0000-00001C2E0000}"/>
    <cellStyle name="Normal 2 2 2 2 2 2 29 4 8" xfId="11925" xr:uid="{00000000-0005-0000-0000-00001D2E0000}"/>
    <cellStyle name="Normal 2 2 2 2 2 2 29 4 9" xfId="11926" xr:uid="{00000000-0005-0000-0000-00001E2E0000}"/>
    <cellStyle name="Normal 2 2 2 2 2 2 29 5" xfId="11927" xr:uid="{00000000-0005-0000-0000-00001F2E0000}"/>
    <cellStyle name="Normal 2 2 2 2 2 2 29 5 10" xfId="11928" xr:uid="{00000000-0005-0000-0000-0000202E0000}"/>
    <cellStyle name="Normal 2 2 2 2 2 2 29 5 2" xfId="11929" xr:uid="{00000000-0005-0000-0000-0000212E0000}"/>
    <cellStyle name="Normal 2 2 2 2 2 2 29 5 3" xfId="11930" xr:uid="{00000000-0005-0000-0000-0000222E0000}"/>
    <cellStyle name="Normal 2 2 2 2 2 2 29 5 4" xfId="11931" xr:uid="{00000000-0005-0000-0000-0000232E0000}"/>
    <cellStyle name="Normal 2 2 2 2 2 2 29 5 5" xfId="11932" xr:uid="{00000000-0005-0000-0000-0000242E0000}"/>
    <cellStyle name="Normal 2 2 2 2 2 2 29 5 6" xfId="11933" xr:uid="{00000000-0005-0000-0000-0000252E0000}"/>
    <cellStyle name="Normal 2 2 2 2 2 2 29 5 7" xfId="11934" xr:uid="{00000000-0005-0000-0000-0000262E0000}"/>
    <cellStyle name="Normal 2 2 2 2 2 2 29 5 8" xfId="11935" xr:uid="{00000000-0005-0000-0000-0000272E0000}"/>
    <cellStyle name="Normal 2 2 2 2 2 2 29 5 9" xfId="11936" xr:uid="{00000000-0005-0000-0000-0000282E0000}"/>
    <cellStyle name="Normal 2 2 2 2 2 2 29 6" xfId="11937" xr:uid="{00000000-0005-0000-0000-0000292E0000}"/>
    <cellStyle name="Normal 2 2 2 2 2 2 29 7" xfId="11938" xr:uid="{00000000-0005-0000-0000-00002A2E0000}"/>
    <cellStyle name="Normal 2 2 2 2 2 2 29 8" xfId="11939" xr:uid="{00000000-0005-0000-0000-00002B2E0000}"/>
    <cellStyle name="Normal 2 2 2 2 2 2 29 9" xfId="11940" xr:uid="{00000000-0005-0000-0000-00002C2E0000}"/>
    <cellStyle name="Normal 2 2 2 2 2 2 3" xfId="11941" xr:uid="{00000000-0005-0000-0000-00002D2E0000}"/>
    <cellStyle name="Normal 2 2 2 2 2 2 3 10" xfId="11942" xr:uid="{00000000-0005-0000-0000-00002E2E0000}"/>
    <cellStyle name="Normal 2 2 2 2 2 2 3 11" xfId="11943" xr:uid="{00000000-0005-0000-0000-00002F2E0000}"/>
    <cellStyle name="Normal 2 2 2 2 2 2 3 12" xfId="11944" xr:uid="{00000000-0005-0000-0000-0000302E0000}"/>
    <cellStyle name="Normal 2 2 2 2 2 2 3 13" xfId="11945" xr:uid="{00000000-0005-0000-0000-0000312E0000}"/>
    <cellStyle name="Normal 2 2 2 2 2 2 3 14" xfId="11946" xr:uid="{00000000-0005-0000-0000-0000322E0000}"/>
    <cellStyle name="Normal 2 2 2 2 2 2 3 15" xfId="11947" xr:uid="{00000000-0005-0000-0000-0000332E0000}"/>
    <cellStyle name="Normal 2 2 2 2 2 2 3 16" xfId="11948" xr:uid="{00000000-0005-0000-0000-0000342E0000}"/>
    <cellStyle name="Normal 2 2 2 2 2 2 3 2" xfId="11949" xr:uid="{00000000-0005-0000-0000-0000352E0000}"/>
    <cellStyle name="Normal 2 2 2 2 2 2 3 2 10" xfId="11950" xr:uid="{00000000-0005-0000-0000-0000362E0000}"/>
    <cellStyle name="Normal 2 2 2 2 2 2 3 2 2" xfId="11951" xr:uid="{00000000-0005-0000-0000-0000372E0000}"/>
    <cellStyle name="Normal 2 2 2 2 2 2 3 2 3" xfId="11952" xr:uid="{00000000-0005-0000-0000-0000382E0000}"/>
    <cellStyle name="Normal 2 2 2 2 2 2 3 2 4" xfId="11953" xr:uid="{00000000-0005-0000-0000-0000392E0000}"/>
    <cellStyle name="Normal 2 2 2 2 2 2 3 2 5" xfId="11954" xr:uid="{00000000-0005-0000-0000-00003A2E0000}"/>
    <cellStyle name="Normal 2 2 2 2 2 2 3 2 6" xfId="11955" xr:uid="{00000000-0005-0000-0000-00003B2E0000}"/>
    <cellStyle name="Normal 2 2 2 2 2 2 3 2 7" xfId="11956" xr:uid="{00000000-0005-0000-0000-00003C2E0000}"/>
    <cellStyle name="Normal 2 2 2 2 2 2 3 2 8" xfId="11957" xr:uid="{00000000-0005-0000-0000-00003D2E0000}"/>
    <cellStyle name="Normal 2 2 2 2 2 2 3 2 9" xfId="11958" xr:uid="{00000000-0005-0000-0000-00003E2E0000}"/>
    <cellStyle name="Normal 2 2 2 2 2 2 3 3" xfId="11959" xr:uid="{00000000-0005-0000-0000-00003F2E0000}"/>
    <cellStyle name="Normal 2 2 2 2 2 2 3 3 10" xfId="11960" xr:uid="{00000000-0005-0000-0000-0000402E0000}"/>
    <cellStyle name="Normal 2 2 2 2 2 2 3 3 2" xfId="11961" xr:uid="{00000000-0005-0000-0000-0000412E0000}"/>
    <cellStyle name="Normal 2 2 2 2 2 2 3 3 3" xfId="11962" xr:uid="{00000000-0005-0000-0000-0000422E0000}"/>
    <cellStyle name="Normal 2 2 2 2 2 2 3 3 4" xfId="11963" xr:uid="{00000000-0005-0000-0000-0000432E0000}"/>
    <cellStyle name="Normal 2 2 2 2 2 2 3 3 5" xfId="11964" xr:uid="{00000000-0005-0000-0000-0000442E0000}"/>
    <cellStyle name="Normal 2 2 2 2 2 2 3 3 6" xfId="11965" xr:uid="{00000000-0005-0000-0000-0000452E0000}"/>
    <cellStyle name="Normal 2 2 2 2 2 2 3 3 7" xfId="11966" xr:uid="{00000000-0005-0000-0000-0000462E0000}"/>
    <cellStyle name="Normal 2 2 2 2 2 2 3 3 8" xfId="11967" xr:uid="{00000000-0005-0000-0000-0000472E0000}"/>
    <cellStyle name="Normal 2 2 2 2 2 2 3 3 9" xfId="11968" xr:uid="{00000000-0005-0000-0000-0000482E0000}"/>
    <cellStyle name="Normal 2 2 2 2 2 2 3 4" xfId="11969" xr:uid="{00000000-0005-0000-0000-0000492E0000}"/>
    <cellStyle name="Normal 2 2 2 2 2 2 3 4 10" xfId="11970" xr:uid="{00000000-0005-0000-0000-00004A2E0000}"/>
    <cellStyle name="Normal 2 2 2 2 2 2 3 4 2" xfId="11971" xr:uid="{00000000-0005-0000-0000-00004B2E0000}"/>
    <cellStyle name="Normal 2 2 2 2 2 2 3 4 3" xfId="11972" xr:uid="{00000000-0005-0000-0000-00004C2E0000}"/>
    <cellStyle name="Normal 2 2 2 2 2 2 3 4 4" xfId="11973" xr:uid="{00000000-0005-0000-0000-00004D2E0000}"/>
    <cellStyle name="Normal 2 2 2 2 2 2 3 4 5" xfId="11974" xr:uid="{00000000-0005-0000-0000-00004E2E0000}"/>
    <cellStyle name="Normal 2 2 2 2 2 2 3 4 6" xfId="11975" xr:uid="{00000000-0005-0000-0000-00004F2E0000}"/>
    <cellStyle name="Normal 2 2 2 2 2 2 3 4 7" xfId="11976" xr:uid="{00000000-0005-0000-0000-0000502E0000}"/>
    <cellStyle name="Normal 2 2 2 2 2 2 3 4 8" xfId="11977" xr:uid="{00000000-0005-0000-0000-0000512E0000}"/>
    <cellStyle name="Normal 2 2 2 2 2 2 3 4 9" xfId="11978" xr:uid="{00000000-0005-0000-0000-0000522E0000}"/>
    <cellStyle name="Normal 2 2 2 2 2 2 3 5" xfId="11979" xr:uid="{00000000-0005-0000-0000-0000532E0000}"/>
    <cellStyle name="Normal 2 2 2 2 2 2 3 5 10" xfId="11980" xr:uid="{00000000-0005-0000-0000-0000542E0000}"/>
    <cellStyle name="Normal 2 2 2 2 2 2 3 5 2" xfId="11981" xr:uid="{00000000-0005-0000-0000-0000552E0000}"/>
    <cellStyle name="Normal 2 2 2 2 2 2 3 5 3" xfId="11982" xr:uid="{00000000-0005-0000-0000-0000562E0000}"/>
    <cellStyle name="Normal 2 2 2 2 2 2 3 5 4" xfId="11983" xr:uid="{00000000-0005-0000-0000-0000572E0000}"/>
    <cellStyle name="Normal 2 2 2 2 2 2 3 5 5" xfId="11984" xr:uid="{00000000-0005-0000-0000-0000582E0000}"/>
    <cellStyle name="Normal 2 2 2 2 2 2 3 5 6" xfId="11985" xr:uid="{00000000-0005-0000-0000-0000592E0000}"/>
    <cellStyle name="Normal 2 2 2 2 2 2 3 5 7" xfId="11986" xr:uid="{00000000-0005-0000-0000-00005A2E0000}"/>
    <cellStyle name="Normal 2 2 2 2 2 2 3 5 8" xfId="11987" xr:uid="{00000000-0005-0000-0000-00005B2E0000}"/>
    <cellStyle name="Normal 2 2 2 2 2 2 3 5 9" xfId="11988" xr:uid="{00000000-0005-0000-0000-00005C2E0000}"/>
    <cellStyle name="Normal 2 2 2 2 2 2 3 6" xfId="11989" xr:uid="{00000000-0005-0000-0000-00005D2E0000}"/>
    <cellStyle name="Normal 2 2 2 2 2 2 3 7" xfId="11990" xr:uid="{00000000-0005-0000-0000-00005E2E0000}"/>
    <cellStyle name="Normal 2 2 2 2 2 2 3 8" xfId="11991" xr:uid="{00000000-0005-0000-0000-00005F2E0000}"/>
    <cellStyle name="Normal 2 2 2 2 2 2 3 9" xfId="11992" xr:uid="{00000000-0005-0000-0000-0000602E0000}"/>
    <cellStyle name="Normal 2 2 2 2 2 2 30" xfId="11993" xr:uid="{00000000-0005-0000-0000-0000612E0000}"/>
    <cellStyle name="Normal 2 2 2 2 2 2 30 10" xfId="11994" xr:uid="{00000000-0005-0000-0000-0000622E0000}"/>
    <cellStyle name="Normal 2 2 2 2 2 2 30 11" xfId="11995" xr:uid="{00000000-0005-0000-0000-0000632E0000}"/>
    <cellStyle name="Normal 2 2 2 2 2 2 30 12" xfId="11996" xr:uid="{00000000-0005-0000-0000-0000642E0000}"/>
    <cellStyle name="Normal 2 2 2 2 2 2 30 13" xfId="11997" xr:uid="{00000000-0005-0000-0000-0000652E0000}"/>
    <cellStyle name="Normal 2 2 2 2 2 2 30 14" xfId="11998" xr:uid="{00000000-0005-0000-0000-0000662E0000}"/>
    <cellStyle name="Normal 2 2 2 2 2 2 30 2" xfId="11999" xr:uid="{00000000-0005-0000-0000-0000672E0000}"/>
    <cellStyle name="Normal 2 2 2 2 2 2 30 2 10" xfId="12000" xr:uid="{00000000-0005-0000-0000-0000682E0000}"/>
    <cellStyle name="Normal 2 2 2 2 2 2 30 2 2" xfId="12001" xr:uid="{00000000-0005-0000-0000-0000692E0000}"/>
    <cellStyle name="Normal 2 2 2 2 2 2 30 2 3" xfId="12002" xr:uid="{00000000-0005-0000-0000-00006A2E0000}"/>
    <cellStyle name="Normal 2 2 2 2 2 2 30 2 4" xfId="12003" xr:uid="{00000000-0005-0000-0000-00006B2E0000}"/>
    <cellStyle name="Normal 2 2 2 2 2 2 30 2 5" xfId="12004" xr:uid="{00000000-0005-0000-0000-00006C2E0000}"/>
    <cellStyle name="Normal 2 2 2 2 2 2 30 2 6" xfId="12005" xr:uid="{00000000-0005-0000-0000-00006D2E0000}"/>
    <cellStyle name="Normal 2 2 2 2 2 2 30 2 7" xfId="12006" xr:uid="{00000000-0005-0000-0000-00006E2E0000}"/>
    <cellStyle name="Normal 2 2 2 2 2 2 30 2 8" xfId="12007" xr:uid="{00000000-0005-0000-0000-00006F2E0000}"/>
    <cellStyle name="Normal 2 2 2 2 2 2 30 2 9" xfId="12008" xr:uid="{00000000-0005-0000-0000-0000702E0000}"/>
    <cellStyle name="Normal 2 2 2 2 2 2 30 3" xfId="12009" xr:uid="{00000000-0005-0000-0000-0000712E0000}"/>
    <cellStyle name="Normal 2 2 2 2 2 2 30 3 10" xfId="12010" xr:uid="{00000000-0005-0000-0000-0000722E0000}"/>
    <cellStyle name="Normal 2 2 2 2 2 2 30 3 2" xfId="12011" xr:uid="{00000000-0005-0000-0000-0000732E0000}"/>
    <cellStyle name="Normal 2 2 2 2 2 2 30 3 3" xfId="12012" xr:uid="{00000000-0005-0000-0000-0000742E0000}"/>
    <cellStyle name="Normal 2 2 2 2 2 2 30 3 4" xfId="12013" xr:uid="{00000000-0005-0000-0000-0000752E0000}"/>
    <cellStyle name="Normal 2 2 2 2 2 2 30 3 5" xfId="12014" xr:uid="{00000000-0005-0000-0000-0000762E0000}"/>
    <cellStyle name="Normal 2 2 2 2 2 2 30 3 6" xfId="12015" xr:uid="{00000000-0005-0000-0000-0000772E0000}"/>
    <cellStyle name="Normal 2 2 2 2 2 2 30 3 7" xfId="12016" xr:uid="{00000000-0005-0000-0000-0000782E0000}"/>
    <cellStyle name="Normal 2 2 2 2 2 2 30 3 8" xfId="12017" xr:uid="{00000000-0005-0000-0000-0000792E0000}"/>
    <cellStyle name="Normal 2 2 2 2 2 2 30 3 9" xfId="12018" xr:uid="{00000000-0005-0000-0000-00007A2E0000}"/>
    <cellStyle name="Normal 2 2 2 2 2 2 30 4" xfId="12019" xr:uid="{00000000-0005-0000-0000-00007B2E0000}"/>
    <cellStyle name="Normal 2 2 2 2 2 2 30 4 10" xfId="12020" xr:uid="{00000000-0005-0000-0000-00007C2E0000}"/>
    <cellStyle name="Normal 2 2 2 2 2 2 30 4 2" xfId="12021" xr:uid="{00000000-0005-0000-0000-00007D2E0000}"/>
    <cellStyle name="Normal 2 2 2 2 2 2 30 4 3" xfId="12022" xr:uid="{00000000-0005-0000-0000-00007E2E0000}"/>
    <cellStyle name="Normal 2 2 2 2 2 2 30 4 4" xfId="12023" xr:uid="{00000000-0005-0000-0000-00007F2E0000}"/>
    <cellStyle name="Normal 2 2 2 2 2 2 30 4 5" xfId="12024" xr:uid="{00000000-0005-0000-0000-0000802E0000}"/>
    <cellStyle name="Normal 2 2 2 2 2 2 30 4 6" xfId="12025" xr:uid="{00000000-0005-0000-0000-0000812E0000}"/>
    <cellStyle name="Normal 2 2 2 2 2 2 30 4 7" xfId="12026" xr:uid="{00000000-0005-0000-0000-0000822E0000}"/>
    <cellStyle name="Normal 2 2 2 2 2 2 30 4 8" xfId="12027" xr:uid="{00000000-0005-0000-0000-0000832E0000}"/>
    <cellStyle name="Normal 2 2 2 2 2 2 30 4 9" xfId="12028" xr:uid="{00000000-0005-0000-0000-0000842E0000}"/>
    <cellStyle name="Normal 2 2 2 2 2 2 30 5" xfId="12029" xr:uid="{00000000-0005-0000-0000-0000852E0000}"/>
    <cellStyle name="Normal 2 2 2 2 2 2 30 5 10" xfId="12030" xr:uid="{00000000-0005-0000-0000-0000862E0000}"/>
    <cellStyle name="Normal 2 2 2 2 2 2 30 5 2" xfId="12031" xr:uid="{00000000-0005-0000-0000-0000872E0000}"/>
    <cellStyle name="Normal 2 2 2 2 2 2 30 5 3" xfId="12032" xr:uid="{00000000-0005-0000-0000-0000882E0000}"/>
    <cellStyle name="Normal 2 2 2 2 2 2 30 5 4" xfId="12033" xr:uid="{00000000-0005-0000-0000-0000892E0000}"/>
    <cellStyle name="Normal 2 2 2 2 2 2 30 5 5" xfId="12034" xr:uid="{00000000-0005-0000-0000-00008A2E0000}"/>
    <cellStyle name="Normal 2 2 2 2 2 2 30 5 6" xfId="12035" xr:uid="{00000000-0005-0000-0000-00008B2E0000}"/>
    <cellStyle name="Normal 2 2 2 2 2 2 30 5 7" xfId="12036" xr:uid="{00000000-0005-0000-0000-00008C2E0000}"/>
    <cellStyle name="Normal 2 2 2 2 2 2 30 5 8" xfId="12037" xr:uid="{00000000-0005-0000-0000-00008D2E0000}"/>
    <cellStyle name="Normal 2 2 2 2 2 2 30 5 9" xfId="12038" xr:uid="{00000000-0005-0000-0000-00008E2E0000}"/>
    <cellStyle name="Normal 2 2 2 2 2 2 30 6" xfId="12039" xr:uid="{00000000-0005-0000-0000-00008F2E0000}"/>
    <cellStyle name="Normal 2 2 2 2 2 2 30 7" xfId="12040" xr:uid="{00000000-0005-0000-0000-0000902E0000}"/>
    <cellStyle name="Normal 2 2 2 2 2 2 30 8" xfId="12041" xr:uid="{00000000-0005-0000-0000-0000912E0000}"/>
    <cellStyle name="Normal 2 2 2 2 2 2 30 9" xfId="12042" xr:uid="{00000000-0005-0000-0000-0000922E0000}"/>
    <cellStyle name="Normal 2 2 2 2 2 2 31" xfId="12043" xr:uid="{00000000-0005-0000-0000-0000932E0000}"/>
    <cellStyle name="Normal 2 2 2 2 2 2 31 10" xfId="12044" xr:uid="{00000000-0005-0000-0000-0000942E0000}"/>
    <cellStyle name="Normal 2 2 2 2 2 2 31 11" xfId="12045" xr:uid="{00000000-0005-0000-0000-0000952E0000}"/>
    <cellStyle name="Normal 2 2 2 2 2 2 31 12" xfId="12046" xr:uid="{00000000-0005-0000-0000-0000962E0000}"/>
    <cellStyle name="Normal 2 2 2 2 2 2 31 13" xfId="12047" xr:uid="{00000000-0005-0000-0000-0000972E0000}"/>
    <cellStyle name="Normal 2 2 2 2 2 2 31 14" xfId="12048" xr:uid="{00000000-0005-0000-0000-0000982E0000}"/>
    <cellStyle name="Normal 2 2 2 2 2 2 31 2" xfId="12049" xr:uid="{00000000-0005-0000-0000-0000992E0000}"/>
    <cellStyle name="Normal 2 2 2 2 2 2 31 2 10" xfId="12050" xr:uid="{00000000-0005-0000-0000-00009A2E0000}"/>
    <cellStyle name="Normal 2 2 2 2 2 2 31 2 2" xfId="12051" xr:uid="{00000000-0005-0000-0000-00009B2E0000}"/>
    <cellStyle name="Normal 2 2 2 2 2 2 31 2 3" xfId="12052" xr:uid="{00000000-0005-0000-0000-00009C2E0000}"/>
    <cellStyle name="Normal 2 2 2 2 2 2 31 2 4" xfId="12053" xr:uid="{00000000-0005-0000-0000-00009D2E0000}"/>
    <cellStyle name="Normal 2 2 2 2 2 2 31 2 5" xfId="12054" xr:uid="{00000000-0005-0000-0000-00009E2E0000}"/>
    <cellStyle name="Normal 2 2 2 2 2 2 31 2 6" xfId="12055" xr:uid="{00000000-0005-0000-0000-00009F2E0000}"/>
    <cellStyle name="Normal 2 2 2 2 2 2 31 2 7" xfId="12056" xr:uid="{00000000-0005-0000-0000-0000A02E0000}"/>
    <cellStyle name="Normal 2 2 2 2 2 2 31 2 8" xfId="12057" xr:uid="{00000000-0005-0000-0000-0000A12E0000}"/>
    <cellStyle name="Normal 2 2 2 2 2 2 31 2 9" xfId="12058" xr:uid="{00000000-0005-0000-0000-0000A22E0000}"/>
    <cellStyle name="Normal 2 2 2 2 2 2 31 3" xfId="12059" xr:uid="{00000000-0005-0000-0000-0000A32E0000}"/>
    <cellStyle name="Normal 2 2 2 2 2 2 31 3 10" xfId="12060" xr:uid="{00000000-0005-0000-0000-0000A42E0000}"/>
    <cellStyle name="Normal 2 2 2 2 2 2 31 3 2" xfId="12061" xr:uid="{00000000-0005-0000-0000-0000A52E0000}"/>
    <cellStyle name="Normal 2 2 2 2 2 2 31 3 3" xfId="12062" xr:uid="{00000000-0005-0000-0000-0000A62E0000}"/>
    <cellStyle name="Normal 2 2 2 2 2 2 31 3 4" xfId="12063" xr:uid="{00000000-0005-0000-0000-0000A72E0000}"/>
    <cellStyle name="Normal 2 2 2 2 2 2 31 3 5" xfId="12064" xr:uid="{00000000-0005-0000-0000-0000A82E0000}"/>
    <cellStyle name="Normal 2 2 2 2 2 2 31 3 6" xfId="12065" xr:uid="{00000000-0005-0000-0000-0000A92E0000}"/>
    <cellStyle name="Normal 2 2 2 2 2 2 31 3 7" xfId="12066" xr:uid="{00000000-0005-0000-0000-0000AA2E0000}"/>
    <cellStyle name="Normal 2 2 2 2 2 2 31 3 8" xfId="12067" xr:uid="{00000000-0005-0000-0000-0000AB2E0000}"/>
    <cellStyle name="Normal 2 2 2 2 2 2 31 3 9" xfId="12068" xr:uid="{00000000-0005-0000-0000-0000AC2E0000}"/>
    <cellStyle name="Normal 2 2 2 2 2 2 31 4" xfId="12069" xr:uid="{00000000-0005-0000-0000-0000AD2E0000}"/>
    <cellStyle name="Normal 2 2 2 2 2 2 31 4 10" xfId="12070" xr:uid="{00000000-0005-0000-0000-0000AE2E0000}"/>
    <cellStyle name="Normal 2 2 2 2 2 2 31 4 2" xfId="12071" xr:uid="{00000000-0005-0000-0000-0000AF2E0000}"/>
    <cellStyle name="Normal 2 2 2 2 2 2 31 4 3" xfId="12072" xr:uid="{00000000-0005-0000-0000-0000B02E0000}"/>
    <cellStyle name="Normal 2 2 2 2 2 2 31 4 4" xfId="12073" xr:uid="{00000000-0005-0000-0000-0000B12E0000}"/>
    <cellStyle name="Normal 2 2 2 2 2 2 31 4 5" xfId="12074" xr:uid="{00000000-0005-0000-0000-0000B22E0000}"/>
    <cellStyle name="Normal 2 2 2 2 2 2 31 4 6" xfId="12075" xr:uid="{00000000-0005-0000-0000-0000B32E0000}"/>
    <cellStyle name="Normal 2 2 2 2 2 2 31 4 7" xfId="12076" xr:uid="{00000000-0005-0000-0000-0000B42E0000}"/>
    <cellStyle name="Normal 2 2 2 2 2 2 31 4 8" xfId="12077" xr:uid="{00000000-0005-0000-0000-0000B52E0000}"/>
    <cellStyle name="Normal 2 2 2 2 2 2 31 4 9" xfId="12078" xr:uid="{00000000-0005-0000-0000-0000B62E0000}"/>
    <cellStyle name="Normal 2 2 2 2 2 2 31 5" xfId="12079" xr:uid="{00000000-0005-0000-0000-0000B72E0000}"/>
    <cellStyle name="Normal 2 2 2 2 2 2 31 5 10" xfId="12080" xr:uid="{00000000-0005-0000-0000-0000B82E0000}"/>
    <cellStyle name="Normal 2 2 2 2 2 2 31 5 2" xfId="12081" xr:uid="{00000000-0005-0000-0000-0000B92E0000}"/>
    <cellStyle name="Normal 2 2 2 2 2 2 31 5 3" xfId="12082" xr:uid="{00000000-0005-0000-0000-0000BA2E0000}"/>
    <cellStyle name="Normal 2 2 2 2 2 2 31 5 4" xfId="12083" xr:uid="{00000000-0005-0000-0000-0000BB2E0000}"/>
    <cellStyle name="Normal 2 2 2 2 2 2 31 5 5" xfId="12084" xr:uid="{00000000-0005-0000-0000-0000BC2E0000}"/>
    <cellStyle name="Normal 2 2 2 2 2 2 31 5 6" xfId="12085" xr:uid="{00000000-0005-0000-0000-0000BD2E0000}"/>
    <cellStyle name="Normal 2 2 2 2 2 2 31 5 7" xfId="12086" xr:uid="{00000000-0005-0000-0000-0000BE2E0000}"/>
    <cellStyle name="Normal 2 2 2 2 2 2 31 5 8" xfId="12087" xr:uid="{00000000-0005-0000-0000-0000BF2E0000}"/>
    <cellStyle name="Normal 2 2 2 2 2 2 31 5 9" xfId="12088" xr:uid="{00000000-0005-0000-0000-0000C02E0000}"/>
    <cellStyle name="Normal 2 2 2 2 2 2 31 6" xfId="12089" xr:uid="{00000000-0005-0000-0000-0000C12E0000}"/>
    <cellStyle name="Normal 2 2 2 2 2 2 31 7" xfId="12090" xr:uid="{00000000-0005-0000-0000-0000C22E0000}"/>
    <cellStyle name="Normal 2 2 2 2 2 2 31 8" xfId="12091" xr:uid="{00000000-0005-0000-0000-0000C32E0000}"/>
    <cellStyle name="Normal 2 2 2 2 2 2 31 9" xfId="12092" xr:uid="{00000000-0005-0000-0000-0000C42E0000}"/>
    <cellStyle name="Normal 2 2 2 2 2 2 32" xfId="12093" xr:uid="{00000000-0005-0000-0000-0000C52E0000}"/>
    <cellStyle name="Normal 2 2 2 2 2 2 32 10" xfId="12094" xr:uid="{00000000-0005-0000-0000-0000C62E0000}"/>
    <cellStyle name="Normal 2 2 2 2 2 2 32 11" xfId="12095" xr:uid="{00000000-0005-0000-0000-0000C72E0000}"/>
    <cellStyle name="Normal 2 2 2 2 2 2 32 12" xfId="12096" xr:uid="{00000000-0005-0000-0000-0000C82E0000}"/>
    <cellStyle name="Normal 2 2 2 2 2 2 32 13" xfId="12097" xr:uid="{00000000-0005-0000-0000-0000C92E0000}"/>
    <cellStyle name="Normal 2 2 2 2 2 2 32 14" xfId="12098" xr:uid="{00000000-0005-0000-0000-0000CA2E0000}"/>
    <cellStyle name="Normal 2 2 2 2 2 2 32 2" xfId="12099" xr:uid="{00000000-0005-0000-0000-0000CB2E0000}"/>
    <cellStyle name="Normal 2 2 2 2 2 2 32 2 10" xfId="12100" xr:uid="{00000000-0005-0000-0000-0000CC2E0000}"/>
    <cellStyle name="Normal 2 2 2 2 2 2 32 2 2" xfId="12101" xr:uid="{00000000-0005-0000-0000-0000CD2E0000}"/>
    <cellStyle name="Normal 2 2 2 2 2 2 32 2 3" xfId="12102" xr:uid="{00000000-0005-0000-0000-0000CE2E0000}"/>
    <cellStyle name="Normal 2 2 2 2 2 2 32 2 4" xfId="12103" xr:uid="{00000000-0005-0000-0000-0000CF2E0000}"/>
    <cellStyle name="Normal 2 2 2 2 2 2 32 2 5" xfId="12104" xr:uid="{00000000-0005-0000-0000-0000D02E0000}"/>
    <cellStyle name="Normal 2 2 2 2 2 2 32 2 6" xfId="12105" xr:uid="{00000000-0005-0000-0000-0000D12E0000}"/>
    <cellStyle name="Normal 2 2 2 2 2 2 32 2 7" xfId="12106" xr:uid="{00000000-0005-0000-0000-0000D22E0000}"/>
    <cellStyle name="Normal 2 2 2 2 2 2 32 2 8" xfId="12107" xr:uid="{00000000-0005-0000-0000-0000D32E0000}"/>
    <cellStyle name="Normal 2 2 2 2 2 2 32 2 9" xfId="12108" xr:uid="{00000000-0005-0000-0000-0000D42E0000}"/>
    <cellStyle name="Normal 2 2 2 2 2 2 32 3" xfId="12109" xr:uid="{00000000-0005-0000-0000-0000D52E0000}"/>
    <cellStyle name="Normal 2 2 2 2 2 2 32 3 10" xfId="12110" xr:uid="{00000000-0005-0000-0000-0000D62E0000}"/>
    <cellStyle name="Normal 2 2 2 2 2 2 32 3 2" xfId="12111" xr:uid="{00000000-0005-0000-0000-0000D72E0000}"/>
    <cellStyle name="Normal 2 2 2 2 2 2 32 3 3" xfId="12112" xr:uid="{00000000-0005-0000-0000-0000D82E0000}"/>
    <cellStyle name="Normal 2 2 2 2 2 2 32 3 4" xfId="12113" xr:uid="{00000000-0005-0000-0000-0000D92E0000}"/>
    <cellStyle name="Normal 2 2 2 2 2 2 32 3 5" xfId="12114" xr:uid="{00000000-0005-0000-0000-0000DA2E0000}"/>
    <cellStyle name="Normal 2 2 2 2 2 2 32 3 6" xfId="12115" xr:uid="{00000000-0005-0000-0000-0000DB2E0000}"/>
    <cellStyle name="Normal 2 2 2 2 2 2 32 3 7" xfId="12116" xr:uid="{00000000-0005-0000-0000-0000DC2E0000}"/>
    <cellStyle name="Normal 2 2 2 2 2 2 32 3 8" xfId="12117" xr:uid="{00000000-0005-0000-0000-0000DD2E0000}"/>
    <cellStyle name="Normal 2 2 2 2 2 2 32 3 9" xfId="12118" xr:uid="{00000000-0005-0000-0000-0000DE2E0000}"/>
    <cellStyle name="Normal 2 2 2 2 2 2 32 4" xfId="12119" xr:uid="{00000000-0005-0000-0000-0000DF2E0000}"/>
    <cellStyle name="Normal 2 2 2 2 2 2 32 4 10" xfId="12120" xr:uid="{00000000-0005-0000-0000-0000E02E0000}"/>
    <cellStyle name="Normal 2 2 2 2 2 2 32 4 2" xfId="12121" xr:uid="{00000000-0005-0000-0000-0000E12E0000}"/>
    <cellStyle name="Normal 2 2 2 2 2 2 32 4 3" xfId="12122" xr:uid="{00000000-0005-0000-0000-0000E22E0000}"/>
    <cellStyle name="Normal 2 2 2 2 2 2 32 4 4" xfId="12123" xr:uid="{00000000-0005-0000-0000-0000E32E0000}"/>
    <cellStyle name="Normal 2 2 2 2 2 2 32 4 5" xfId="12124" xr:uid="{00000000-0005-0000-0000-0000E42E0000}"/>
    <cellStyle name="Normal 2 2 2 2 2 2 32 4 6" xfId="12125" xr:uid="{00000000-0005-0000-0000-0000E52E0000}"/>
    <cellStyle name="Normal 2 2 2 2 2 2 32 4 7" xfId="12126" xr:uid="{00000000-0005-0000-0000-0000E62E0000}"/>
    <cellStyle name="Normal 2 2 2 2 2 2 32 4 8" xfId="12127" xr:uid="{00000000-0005-0000-0000-0000E72E0000}"/>
    <cellStyle name="Normal 2 2 2 2 2 2 32 4 9" xfId="12128" xr:uid="{00000000-0005-0000-0000-0000E82E0000}"/>
    <cellStyle name="Normal 2 2 2 2 2 2 32 5" xfId="12129" xr:uid="{00000000-0005-0000-0000-0000E92E0000}"/>
    <cellStyle name="Normal 2 2 2 2 2 2 32 5 10" xfId="12130" xr:uid="{00000000-0005-0000-0000-0000EA2E0000}"/>
    <cellStyle name="Normal 2 2 2 2 2 2 32 5 2" xfId="12131" xr:uid="{00000000-0005-0000-0000-0000EB2E0000}"/>
    <cellStyle name="Normal 2 2 2 2 2 2 32 5 3" xfId="12132" xr:uid="{00000000-0005-0000-0000-0000EC2E0000}"/>
    <cellStyle name="Normal 2 2 2 2 2 2 32 5 4" xfId="12133" xr:uid="{00000000-0005-0000-0000-0000ED2E0000}"/>
    <cellStyle name="Normal 2 2 2 2 2 2 32 5 5" xfId="12134" xr:uid="{00000000-0005-0000-0000-0000EE2E0000}"/>
    <cellStyle name="Normal 2 2 2 2 2 2 32 5 6" xfId="12135" xr:uid="{00000000-0005-0000-0000-0000EF2E0000}"/>
    <cellStyle name="Normal 2 2 2 2 2 2 32 5 7" xfId="12136" xr:uid="{00000000-0005-0000-0000-0000F02E0000}"/>
    <cellStyle name="Normal 2 2 2 2 2 2 32 5 8" xfId="12137" xr:uid="{00000000-0005-0000-0000-0000F12E0000}"/>
    <cellStyle name="Normal 2 2 2 2 2 2 32 5 9" xfId="12138" xr:uid="{00000000-0005-0000-0000-0000F22E0000}"/>
    <cellStyle name="Normal 2 2 2 2 2 2 32 6" xfId="12139" xr:uid="{00000000-0005-0000-0000-0000F32E0000}"/>
    <cellStyle name="Normal 2 2 2 2 2 2 32 7" xfId="12140" xr:uid="{00000000-0005-0000-0000-0000F42E0000}"/>
    <cellStyle name="Normal 2 2 2 2 2 2 32 8" xfId="12141" xr:uid="{00000000-0005-0000-0000-0000F52E0000}"/>
    <cellStyle name="Normal 2 2 2 2 2 2 32 9" xfId="12142" xr:uid="{00000000-0005-0000-0000-0000F62E0000}"/>
    <cellStyle name="Normal 2 2 2 2 2 2 33" xfId="12143" xr:uid="{00000000-0005-0000-0000-0000F72E0000}"/>
    <cellStyle name="Normal 2 2 2 2 2 2 33 10" xfId="12144" xr:uid="{00000000-0005-0000-0000-0000F82E0000}"/>
    <cellStyle name="Normal 2 2 2 2 2 2 33 11" xfId="12145" xr:uid="{00000000-0005-0000-0000-0000F92E0000}"/>
    <cellStyle name="Normal 2 2 2 2 2 2 33 12" xfId="12146" xr:uid="{00000000-0005-0000-0000-0000FA2E0000}"/>
    <cellStyle name="Normal 2 2 2 2 2 2 33 13" xfId="12147" xr:uid="{00000000-0005-0000-0000-0000FB2E0000}"/>
    <cellStyle name="Normal 2 2 2 2 2 2 33 14" xfId="12148" xr:uid="{00000000-0005-0000-0000-0000FC2E0000}"/>
    <cellStyle name="Normal 2 2 2 2 2 2 33 2" xfId="12149" xr:uid="{00000000-0005-0000-0000-0000FD2E0000}"/>
    <cellStyle name="Normal 2 2 2 2 2 2 33 2 10" xfId="12150" xr:uid="{00000000-0005-0000-0000-0000FE2E0000}"/>
    <cellStyle name="Normal 2 2 2 2 2 2 33 2 2" xfId="12151" xr:uid="{00000000-0005-0000-0000-0000FF2E0000}"/>
    <cellStyle name="Normal 2 2 2 2 2 2 33 2 3" xfId="12152" xr:uid="{00000000-0005-0000-0000-0000002F0000}"/>
    <cellStyle name="Normal 2 2 2 2 2 2 33 2 4" xfId="12153" xr:uid="{00000000-0005-0000-0000-0000012F0000}"/>
    <cellStyle name="Normal 2 2 2 2 2 2 33 2 5" xfId="12154" xr:uid="{00000000-0005-0000-0000-0000022F0000}"/>
    <cellStyle name="Normal 2 2 2 2 2 2 33 2 6" xfId="12155" xr:uid="{00000000-0005-0000-0000-0000032F0000}"/>
    <cellStyle name="Normal 2 2 2 2 2 2 33 2 7" xfId="12156" xr:uid="{00000000-0005-0000-0000-0000042F0000}"/>
    <cellStyle name="Normal 2 2 2 2 2 2 33 2 8" xfId="12157" xr:uid="{00000000-0005-0000-0000-0000052F0000}"/>
    <cellStyle name="Normal 2 2 2 2 2 2 33 2 9" xfId="12158" xr:uid="{00000000-0005-0000-0000-0000062F0000}"/>
    <cellStyle name="Normal 2 2 2 2 2 2 33 3" xfId="12159" xr:uid="{00000000-0005-0000-0000-0000072F0000}"/>
    <cellStyle name="Normal 2 2 2 2 2 2 33 3 10" xfId="12160" xr:uid="{00000000-0005-0000-0000-0000082F0000}"/>
    <cellStyle name="Normal 2 2 2 2 2 2 33 3 2" xfId="12161" xr:uid="{00000000-0005-0000-0000-0000092F0000}"/>
    <cellStyle name="Normal 2 2 2 2 2 2 33 3 3" xfId="12162" xr:uid="{00000000-0005-0000-0000-00000A2F0000}"/>
    <cellStyle name="Normal 2 2 2 2 2 2 33 3 4" xfId="12163" xr:uid="{00000000-0005-0000-0000-00000B2F0000}"/>
    <cellStyle name="Normal 2 2 2 2 2 2 33 3 5" xfId="12164" xr:uid="{00000000-0005-0000-0000-00000C2F0000}"/>
    <cellStyle name="Normal 2 2 2 2 2 2 33 3 6" xfId="12165" xr:uid="{00000000-0005-0000-0000-00000D2F0000}"/>
    <cellStyle name="Normal 2 2 2 2 2 2 33 3 7" xfId="12166" xr:uid="{00000000-0005-0000-0000-00000E2F0000}"/>
    <cellStyle name="Normal 2 2 2 2 2 2 33 3 8" xfId="12167" xr:uid="{00000000-0005-0000-0000-00000F2F0000}"/>
    <cellStyle name="Normal 2 2 2 2 2 2 33 3 9" xfId="12168" xr:uid="{00000000-0005-0000-0000-0000102F0000}"/>
    <cellStyle name="Normal 2 2 2 2 2 2 33 4" xfId="12169" xr:uid="{00000000-0005-0000-0000-0000112F0000}"/>
    <cellStyle name="Normal 2 2 2 2 2 2 33 4 10" xfId="12170" xr:uid="{00000000-0005-0000-0000-0000122F0000}"/>
    <cellStyle name="Normal 2 2 2 2 2 2 33 4 2" xfId="12171" xr:uid="{00000000-0005-0000-0000-0000132F0000}"/>
    <cellStyle name="Normal 2 2 2 2 2 2 33 4 3" xfId="12172" xr:uid="{00000000-0005-0000-0000-0000142F0000}"/>
    <cellStyle name="Normal 2 2 2 2 2 2 33 4 4" xfId="12173" xr:uid="{00000000-0005-0000-0000-0000152F0000}"/>
    <cellStyle name="Normal 2 2 2 2 2 2 33 4 5" xfId="12174" xr:uid="{00000000-0005-0000-0000-0000162F0000}"/>
    <cellStyle name="Normal 2 2 2 2 2 2 33 4 6" xfId="12175" xr:uid="{00000000-0005-0000-0000-0000172F0000}"/>
    <cellStyle name="Normal 2 2 2 2 2 2 33 4 7" xfId="12176" xr:uid="{00000000-0005-0000-0000-0000182F0000}"/>
    <cellStyle name="Normal 2 2 2 2 2 2 33 4 8" xfId="12177" xr:uid="{00000000-0005-0000-0000-0000192F0000}"/>
    <cellStyle name="Normal 2 2 2 2 2 2 33 4 9" xfId="12178" xr:uid="{00000000-0005-0000-0000-00001A2F0000}"/>
    <cellStyle name="Normal 2 2 2 2 2 2 33 5" xfId="12179" xr:uid="{00000000-0005-0000-0000-00001B2F0000}"/>
    <cellStyle name="Normal 2 2 2 2 2 2 33 5 10" xfId="12180" xr:uid="{00000000-0005-0000-0000-00001C2F0000}"/>
    <cellStyle name="Normal 2 2 2 2 2 2 33 5 2" xfId="12181" xr:uid="{00000000-0005-0000-0000-00001D2F0000}"/>
    <cellStyle name="Normal 2 2 2 2 2 2 33 5 3" xfId="12182" xr:uid="{00000000-0005-0000-0000-00001E2F0000}"/>
    <cellStyle name="Normal 2 2 2 2 2 2 33 5 4" xfId="12183" xr:uid="{00000000-0005-0000-0000-00001F2F0000}"/>
    <cellStyle name="Normal 2 2 2 2 2 2 33 5 5" xfId="12184" xr:uid="{00000000-0005-0000-0000-0000202F0000}"/>
    <cellStyle name="Normal 2 2 2 2 2 2 33 5 6" xfId="12185" xr:uid="{00000000-0005-0000-0000-0000212F0000}"/>
    <cellStyle name="Normal 2 2 2 2 2 2 33 5 7" xfId="12186" xr:uid="{00000000-0005-0000-0000-0000222F0000}"/>
    <cellStyle name="Normal 2 2 2 2 2 2 33 5 8" xfId="12187" xr:uid="{00000000-0005-0000-0000-0000232F0000}"/>
    <cellStyle name="Normal 2 2 2 2 2 2 33 5 9" xfId="12188" xr:uid="{00000000-0005-0000-0000-0000242F0000}"/>
    <cellStyle name="Normal 2 2 2 2 2 2 33 6" xfId="12189" xr:uid="{00000000-0005-0000-0000-0000252F0000}"/>
    <cellStyle name="Normal 2 2 2 2 2 2 33 7" xfId="12190" xr:uid="{00000000-0005-0000-0000-0000262F0000}"/>
    <cellStyle name="Normal 2 2 2 2 2 2 33 8" xfId="12191" xr:uid="{00000000-0005-0000-0000-0000272F0000}"/>
    <cellStyle name="Normal 2 2 2 2 2 2 33 9" xfId="12192" xr:uid="{00000000-0005-0000-0000-0000282F0000}"/>
    <cellStyle name="Normal 2 2 2 2 2 2 34" xfId="12193" xr:uid="{00000000-0005-0000-0000-0000292F0000}"/>
    <cellStyle name="Normal 2 2 2 2 2 2 34 10" xfId="12194" xr:uid="{00000000-0005-0000-0000-00002A2F0000}"/>
    <cellStyle name="Normal 2 2 2 2 2 2 34 2" xfId="12195" xr:uid="{00000000-0005-0000-0000-00002B2F0000}"/>
    <cellStyle name="Normal 2 2 2 2 2 2 34 3" xfId="12196" xr:uid="{00000000-0005-0000-0000-00002C2F0000}"/>
    <cellStyle name="Normal 2 2 2 2 2 2 34 4" xfId="12197" xr:uid="{00000000-0005-0000-0000-00002D2F0000}"/>
    <cellStyle name="Normal 2 2 2 2 2 2 34 5" xfId="12198" xr:uid="{00000000-0005-0000-0000-00002E2F0000}"/>
    <cellStyle name="Normal 2 2 2 2 2 2 34 6" xfId="12199" xr:uid="{00000000-0005-0000-0000-00002F2F0000}"/>
    <cellStyle name="Normal 2 2 2 2 2 2 34 7" xfId="12200" xr:uid="{00000000-0005-0000-0000-0000302F0000}"/>
    <cellStyle name="Normal 2 2 2 2 2 2 34 8" xfId="12201" xr:uid="{00000000-0005-0000-0000-0000312F0000}"/>
    <cellStyle name="Normal 2 2 2 2 2 2 34 9" xfId="12202" xr:uid="{00000000-0005-0000-0000-0000322F0000}"/>
    <cellStyle name="Normal 2 2 2 2 2 2 35" xfId="12203" xr:uid="{00000000-0005-0000-0000-0000332F0000}"/>
    <cellStyle name="Normal 2 2 2 2 2 2 35 10" xfId="12204" xr:uid="{00000000-0005-0000-0000-0000342F0000}"/>
    <cellStyle name="Normal 2 2 2 2 2 2 35 2" xfId="12205" xr:uid="{00000000-0005-0000-0000-0000352F0000}"/>
    <cellStyle name="Normal 2 2 2 2 2 2 35 3" xfId="12206" xr:uid="{00000000-0005-0000-0000-0000362F0000}"/>
    <cellStyle name="Normal 2 2 2 2 2 2 35 4" xfId="12207" xr:uid="{00000000-0005-0000-0000-0000372F0000}"/>
    <cellStyle name="Normal 2 2 2 2 2 2 35 5" xfId="12208" xr:uid="{00000000-0005-0000-0000-0000382F0000}"/>
    <cellStyle name="Normal 2 2 2 2 2 2 35 6" xfId="12209" xr:uid="{00000000-0005-0000-0000-0000392F0000}"/>
    <cellStyle name="Normal 2 2 2 2 2 2 35 7" xfId="12210" xr:uid="{00000000-0005-0000-0000-00003A2F0000}"/>
    <cellStyle name="Normal 2 2 2 2 2 2 35 8" xfId="12211" xr:uid="{00000000-0005-0000-0000-00003B2F0000}"/>
    <cellStyle name="Normal 2 2 2 2 2 2 35 9" xfId="12212" xr:uid="{00000000-0005-0000-0000-00003C2F0000}"/>
    <cellStyle name="Normal 2 2 2 2 2 2 36" xfId="12213" xr:uid="{00000000-0005-0000-0000-00003D2F0000}"/>
    <cellStyle name="Normal 2 2 2 2 2 2 36 10" xfId="12214" xr:uid="{00000000-0005-0000-0000-00003E2F0000}"/>
    <cellStyle name="Normal 2 2 2 2 2 2 36 2" xfId="12215" xr:uid="{00000000-0005-0000-0000-00003F2F0000}"/>
    <cellStyle name="Normal 2 2 2 2 2 2 36 3" xfId="12216" xr:uid="{00000000-0005-0000-0000-0000402F0000}"/>
    <cellStyle name="Normal 2 2 2 2 2 2 36 4" xfId="12217" xr:uid="{00000000-0005-0000-0000-0000412F0000}"/>
    <cellStyle name="Normal 2 2 2 2 2 2 36 5" xfId="12218" xr:uid="{00000000-0005-0000-0000-0000422F0000}"/>
    <cellStyle name="Normal 2 2 2 2 2 2 36 6" xfId="12219" xr:uid="{00000000-0005-0000-0000-0000432F0000}"/>
    <cellStyle name="Normal 2 2 2 2 2 2 36 7" xfId="12220" xr:uid="{00000000-0005-0000-0000-0000442F0000}"/>
    <cellStyle name="Normal 2 2 2 2 2 2 36 8" xfId="12221" xr:uid="{00000000-0005-0000-0000-0000452F0000}"/>
    <cellStyle name="Normal 2 2 2 2 2 2 36 9" xfId="12222" xr:uid="{00000000-0005-0000-0000-0000462F0000}"/>
    <cellStyle name="Normal 2 2 2 2 2 2 37" xfId="12223" xr:uid="{00000000-0005-0000-0000-0000472F0000}"/>
    <cellStyle name="Normal 2 2 2 2 2 2 37 10" xfId="12224" xr:uid="{00000000-0005-0000-0000-0000482F0000}"/>
    <cellStyle name="Normal 2 2 2 2 2 2 37 2" xfId="12225" xr:uid="{00000000-0005-0000-0000-0000492F0000}"/>
    <cellStyle name="Normal 2 2 2 2 2 2 37 3" xfId="12226" xr:uid="{00000000-0005-0000-0000-00004A2F0000}"/>
    <cellStyle name="Normal 2 2 2 2 2 2 37 4" xfId="12227" xr:uid="{00000000-0005-0000-0000-00004B2F0000}"/>
    <cellStyle name="Normal 2 2 2 2 2 2 37 5" xfId="12228" xr:uid="{00000000-0005-0000-0000-00004C2F0000}"/>
    <cellStyle name="Normal 2 2 2 2 2 2 37 6" xfId="12229" xr:uid="{00000000-0005-0000-0000-00004D2F0000}"/>
    <cellStyle name="Normal 2 2 2 2 2 2 37 7" xfId="12230" xr:uid="{00000000-0005-0000-0000-00004E2F0000}"/>
    <cellStyle name="Normal 2 2 2 2 2 2 37 8" xfId="12231" xr:uid="{00000000-0005-0000-0000-00004F2F0000}"/>
    <cellStyle name="Normal 2 2 2 2 2 2 37 9" xfId="12232" xr:uid="{00000000-0005-0000-0000-0000502F0000}"/>
    <cellStyle name="Normal 2 2 2 2 2 2 38" xfId="12233" xr:uid="{00000000-0005-0000-0000-0000512F0000}"/>
    <cellStyle name="Normal 2 2 2 2 2 2 39" xfId="12234" xr:uid="{00000000-0005-0000-0000-0000522F0000}"/>
    <cellStyle name="Normal 2 2 2 2 2 2 4" xfId="12235" xr:uid="{00000000-0005-0000-0000-0000532F0000}"/>
    <cellStyle name="Normal 2 2 2 2 2 2 4 10" xfId="12236" xr:uid="{00000000-0005-0000-0000-0000542F0000}"/>
    <cellStyle name="Normal 2 2 2 2 2 2 4 11" xfId="12237" xr:uid="{00000000-0005-0000-0000-0000552F0000}"/>
    <cellStyle name="Normal 2 2 2 2 2 2 4 12" xfId="12238" xr:uid="{00000000-0005-0000-0000-0000562F0000}"/>
    <cellStyle name="Normal 2 2 2 2 2 2 4 13" xfId="12239" xr:uid="{00000000-0005-0000-0000-0000572F0000}"/>
    <cellStyle name="Normal 2 2 2 2 2 2 4 14" xfId="12240" xr:uid="{00000000-0005-0000-0000-0000582F0000}"/>
    <cellStyle name="Normal 2 2 2 2 2 2 4 2" xfId="12241" xr:uid="{00000000-0005-0000-0000-0000592F0000}"/>
    <cellStyle name="Normal 2 2 2 2 2 2 4 2 10" xfId="12242" xr:uid="{00000000-0005-0000-0000-00005A2F0000}"/>
    <cellStyle name="Normal 2 2 2 2 2 2 4 2 2" xfId="12243" xr:uid="{00000000-0005-0000-0000-00005B2F0000}"/>
    <cellStyle name="Normal 2 2 2 2 2 2 4 2 3" xfId="12244" xr:uid="{00000000-0005-0000-0000-00005C2F0000}"/>
    <cellStyle name="Normal 2 2 2 2 2 2 4 2 4" xfId="12245" xr:uid="{00000000-0005-0000-0000-00005D2F0000}"/>
    <cellStyle name="Normal 2 2 2 2 2 2 4 2 5" xfId="12246" xr:uid="{00000000-0005-0000-0000-00005E2F0000}"/>
    <cellStyle name="Normal 2 2 2 2 2 2 4 2 6" xfId="12247" xr:uid="{00000000-0005-0000-0000-00005F2F0000}"/>
    <cellStyle name="Normal 2 2 2 2 2 2 4 2 7" xfId="12248" xr:uid="{00000000-0005-0000-0000-0000602F0000}"/>
    <cellStyle name="Normal 2 2 2 2 2 2 4 2 8" xfId="12249" xr:uid="{00000000-0005-0000-0000-0000612F0000}"/>
    <cellStyle name="Normal 2 2 2 2 2 2 4 2 9" xfId="12250" xr:uid="{00000000-0005-0000-0000-0000622F0000}"/>
    <cellStyle name="Normal 2 2 2 2 2 2 4 3" xfId="12251" xr:uid="{00000000-0005-0000-0000-0000632F0000}"/>
    <cellStyle name="Normal 2 2 2 2 2 2 4 3 10" xfId="12252" xr:uid="{00000000-0005-0000-0000-0000642F0000}"/>
    <cellStyle name="Normal 2 2 2 2 2 2 4 3 2" xfId="12253" xr:uid="{00000000-0005-0000-0000-0000652F0000}"/>
    <cellStyle name="Normal 2 2 2 2 2 2 4 3 3" xfId="12254" xr:uid="{00000000-0005-0000-0000-0000662F0000}"/>
    <cellStyle name="Normal 2 2 2 2 2 2 4 3 4" xfId="12255" xr:uid="{00000000-0005-0000-0000-0000672F0000}"/>
    <cellStyle name="Normal 2 2 2 2 2 2 4 3 5" xfId="12256" xr:uid="{00000000-0005-0000-0000-0000682F0000}"/>
    <cellStyle name="Normal 2 2 2 2 2 2 4 3 6" xfId="12257" xr:uid="{00000000-0005-0000-0000-0000692F0000}"/>
    <cellStyle name="Normal 2 2 2 2 2 2 4 3 7" xfId="12258" xr:uid="{00000000-0005-0000-0000-00006A2F0000}"/>
    <cellStyle name="Normal 2 2 2 2 2 2 4 3 8" xfId="12259" xr:uid="{00000000-0005-0000-0000-00006B2F0000}"/>
    <cellStyle name="Normal 2 2 2 2 2 2 4 3 9" xfId="12260" xr:uid="{00000000-0005-0000-0000-00006C2F0000}"/>
    <cellStyle name="Normal 2 2 2 2 2 2 4 4" xfId="12261" xr:uid="{00000000-0005-0000-0000-00006D2F0000}"/>
    <cellStyle name="Normal 2 2 2 2 2 2 4 4 10" xfId="12262" xr:uid="{00000000-0005-0000-0000-00006E2F0000}"/>
    <cellStyle name="Normal 2 2 2 2 2 2 4 4 2" xfId="12263" xr:uid="{00000000-0005-0000-0000-00006F2F0000}"/>
    <cellStyle name="Normal 2 2 2 2 2 2 4 4 3" xfId="12264" xr:uid="{00000000-0005-0000-0000-0000702F0000}"/>
    <cellStyle name="Normal 2 2 2 2 2 2 4 4 4" xfId="12265" xr:uid="{00000000-0005-0000-0000-0000712F0000}"/>
    <cellStyle name="Normal 2 2 2 2 2 2 4 4 5" xfId="12266" xr:uid="{00000000-0005-0000-0000-0000722F0000}"/>
    <cellStyle name="Normal 2 2 2 2 2 2 4 4 6" xfId="12267" xr:uid="{00000000-0005-0000-0000-0000732F0000}"/>
    <cellStyle name="Normal 2 2 2 2 2 2 4 4 7" xfId="12268" xr:uid="{00000000-0005-0000-0000-0000742F0000}"/>
    <cellStyle name="Normal 2 2 2 2 2 2 4 4 8" xfId="12269" xr:uid="{00000000-0005-0000-0000-0000752F0000}"/>
    <cellStyle name="Normal 2 2 2 2 2 2 4 4 9" xfId="12270" xr:uid="{00000000-0005-0000-0000-0000762F0000}"/>
    <cellStyle name="Normal 2 2 2 2 2 2 4 5" xfId="12271" xr:uid="{00000000-0005-0000-0000-0000772F0000}"/>
    <cellStyle name="Normal 2 2 2 2 2 2 4 5 10" xfId="12272" xr:uid="{00000000-0005-0000-0000-0000782F0000}"/>
    <cellStyle name="Normal 2 2 2 2 2 2 4 5 2" xfId="12273" xr:uid="{00000000-0005-0000-0000-0000792F0000}"/>
    <cellStyle name="Normal 2 2 2 2 2 2 4 5 3" xfId="12274" xr:uid="{00000000-0005-0000-0000-00007A2F0000}"/>
    <cellStyle name="Normal 2 2 2 2 2 2 4 5 4" xfId="12275" xr:uid="{00000000-0005-0000-0000-00007B2F0000}"/>
    <cellStyle name="Normal 2 2 2 2 2 2 4 5 5" xfId="12276" xr:uid="{00000000-0005-0000-0000-00007C2F0000}"/>
    <cellStyle name="Normal 2 2 2 2 2 2 4 5 6" xfId="12277" xr:uid="{00000000-0005-0000-0000-00007D2F0000}"/>
    <cellStyle name="Normal 2 2 2 2 2 2 4 5 7" xfId="12278" xr:uid="{00000000-0005-0000-0000-00007E2F0000}"/>
    <cellStyle name="Normal 2 2 2 2 2 2 4 5 8" xfId="12279" xr:uid="{00000000-0005-0000-0000-00007F2F0000}"/>
    <cellStyle name="Normal 2 2 2 2 2 2 4 5 9" xfId="12280" xr:uid="{00000000-0005-0000-0000-0000802F0000}"/>
    <cellStyle name="Normal 2 2 2 2 2 2 4 6" xfId="12281" xr:uid="{00000000-0005-0000-0000-0000812F0000}"/>
    <cellStyle name="Normal 2 2 2 2 2 2 4 7" xfId="12282" xr:uid="{00000000-0005-0000-0000-0000822F0000}"/>
    <cellStyle name="Normal 2 2 2 2 2 2 4 8" xfId="12283" xr:uid="{00000000-0005-0000-0000-0000832F0000}"/>
    <cellStyle name="Normal 2 2 2 2 2 2 4 9" xfId="12284" xr:uid="{00000000-0005-0000-0000-0000842F0000}"/>
    <cellStyle name="Normal 2 2 2 2 2 2 40" xfId="12285" xr:uid="{00000000-0005-0000-0000-0000852F0000}"/>
    <cellStyle name="Normal 2 2 2 2 2 2 41" xfId="12286" xr:uid="{00000000-0005-0000-0000-0000862F0000}"/>
    <cellStyle name="Normal 2 2 2 2 2 2 42" xfId="12287" xr:uid="{00000000-0005-0000-0000-0000872F0000}"/>
    <cellStyle name="Normal 2 2 2 2 2 2 43" xfId="12288" xr:uid="{00000000-0005-0000-0000-0000882F0000}"/>
    <cellStyle name="Normal 2 2 2 2 2 2 44" xfId="12289" xr:uid="{00000000-0005-0000-0000-0000892F0000}"/>
    <cellStyle name="Normal 2 2 2 2 2 2 45" xfId="12290" xr:uid="{00000000-0005-0000-0000-00008A2F0000}"/>
    <cellStyle name="Normal 2 2 2 2 2 2 46" xfId="12291" xr:uid="{00000000-0005-0000-0000-00008B2F0000}"/>
    <cellStyle name="Normal 2 2 2 2 2 2 47" xfId="12292" xr:uid="{00000000-0005-0000-0000-00008C2F0000}"/>
    <cellStyle name="Normal 2 2 2 2 2 2 48" xfId="12293" xr:uid="{00000000-0005-0000-0000-00008D2F0000}"/>
    <cellStyle name="Normal 2 2 2 2 2 2 5" xfId="12294" xr:uid="{00000000-0005-0000-0000-00008E2F0000}"/>
    <cellStyle name="Normal 2 2 2 2 2 2 5 10" xfId="12295" xr:uid="{00000000-0005-0000-0000-00008F2F0000}"/>
    <cellStyle name="Normal 2 2 2 2 2 2 5 11" xfId="12296" xr:uid="{00000000-0005-0000-0000-0000902F0000}"/>
    <cellStyle name="Normal 2 2 2 2 2 2 5 12" xfId="12297" xr:uid="{00000000-0005-0000-0000-0000912F0000}"/>
    <cellStyle name="Normal 2 2 2 2 2 2 5 13" xfId="12298" xr:uid="{00000000-0005-0000-0000-0000922F0000}"/>
    <cellStyle name="Normal 2 2 2 2 2 2 5 14" xfId="12299" xr:uid="{00000000-0005-0000-0000-0000932F0000}"/>
    <cellStyle name="Normal 2 2 2 2 2 2 5 2" xfId="12300" xr:uid="{00000000-0005-0000-0000-0000942F0000}"/>
    <cellStyle name="Normal 2 2 2 2 2 2 5 2 10" xfId="12301" xr:uid="{00000000-0005-0000-0000-0000952F0000}"/>
    <cellStyle name="Normal 2 2 2 2 2 2 5 2 2" xfId="12302" xr:uid="{00000000-0005-0000-0000-0000962F0000}"/>
    <cellStyle name="Normal 2 2 2 2 2 2 5 2 3" xfId="12303" xr:uid="{00000000-0005-0000-0000-0000972F0000}"/>
    <cellStyle name="Normal 2 2 2 2 2 2 5 2 4" xfId="12304" xr:uid="{00000000-0005-0000-0000-0000982F0000}"/>
    <cellStyle name="Normal 2 2 2 2 2 2 5 2 5" xfId="12305" xr:uid="{00000000-0005-0000-0000-0000992F0000}"/>
    <cellStyle name="Normal 2 2 2 2 2 2 5 2 6" xfId="12306" xr:uid="{00000000-0005-0000-0000-00009A2F0000}"/>
    <cellStyle name="Normal 2 2 2 2 2 2 5 2 7" xfId="12307" xr:uid="{00000000-0005-0000-0000-00009B2F0000}"/>
    <cellStyle name="Normal 2 2 2 2 2 2 5 2 8" xfId="12308" xr:uid="{00000000-0005-0000-0000-00009C2F0000}"/>
    <cellStyle name="Normal 2 2 2 2 2 2 5 2 9" xfId="12309" xr:uid="{00000000-0005-0000-0000-00009D2F0000}"/>
    <cellStyle name="Normal 2 2 2 2 2 2 5 3" xfId="12310" xr:uid="{00000000-0005-0000-0000-00009E2F0000}"/>
    <cellStyle name="Normal 2 2 2 2 2 2 5 3 10" xfId="12311" xr:uid="{00000000-0005-0000-0000-00009F2F0000}"/>
    <cellStyle name="Normal 2 2 2 2 2 2 5 3 2" xfId="12312" xr:uid="{00000000-0005-0000-0000-0000A02F0000}"/>
    <cellStyle name="Normal 2 2 2 2 2 2 5 3 3" xfId="12313" xr:uid="{00000000-0005-0000-0000-0000A12F0000}"/>
    <cellStyle name="Normal 2 2 2 2 2 2 5 3 4" xfId="12314" xr:uid="{00000000-0005-0000-0000-0000A22F0000}"/>
    <cellStyle name="Normal 2 2 2 2 2 2 5 3 5" xfId="12315" xr:uid="{00000000-0005-0000-0000-0000A32F0000}"/>
    <cellStyle name="Normal 2 2 2 2 2 2 5 3 6" xfId="12316" xr:uid="{00000000-0005-0000-0000-0000A42F0000}"/>
    <cellStyle name="Normal 2 2 2 2 2 2 5 3 7" xfId="12317" xr:uid="{00000000-0005-0000-0000-0000A52F0000}"/>
    <cellStyle name="Normal 2 2 2 2 2 2 5 3 8" xfId="12318" xr:uid="{00000000-0005-0000-0000-0000A62F0000}"/>
    <cellStyle name="Normal 2 2 2 2 2 2 5 3 9" xfId="12319" xr:uid="{00000000-0005-0000-0000-0000A72F0000}"/>
    <cellStyle name="Normal 2 2 2 2 2 2 5 4" xfId="12320" xr:uid="{00000000-0005-0000-0000-0000A82F0000}"/>
    <cellStyle name="Normal 2 2 2 2 2 2 5 4 10" xfId="12321" xr:uid="{00000000-0005-0000-0000-0000A92F0000}"/>
    <cellStyle name="Normal 2 2 2 2 2 2 5 4 2" xfId="12322" xr:uid="{00000000-0005-0000-0000-0000AA2F0000}"/>
    <cellStyle name="Normal 2 2 2 2 2 2 5 4 3" xfId="12323" xr:uid="{00000000-0005-0000-0000-0000AB2F0000}"/>
    <cellStyle name="Normal 2 2 2 2 2 2 5 4 4" xfId="12324" xr:uid="{00000000-0005-0000-0000-0000AC2F0000}"/>
    <cellStyle name="Normal 2 2 2 2 2 2 5 4 5" xfId="12325" xr:uid="{00000000-0005-0000-0000-0000AD2F0000}"/>
    <cellStyle name="Normal 2 2 2 2 2 2 5 4 6" xfId="12326" xr:uid="{00000000-0005-0000-0000-0000AE2F0000}"/>
    <cellStyle name="Normal 2 2 2 2 2 2 5 4 7" xfId="12327" xr:uid="{00000000-0005-0000-0000-0000AF2F0000}"/>
    <cellStyle name="Normal 2 2 2 2 2 2 5 4 8" xfId="12328" xr:uid="{00000000-0005-0000-0000-0000B02F0000}"/>
    <cellStyle name="Normal 2 2 2 2 2 2 5 4 9" xfId="12329" xr:uid="{00000000-0005-0000-0000-0000B12F0000}"/>
    <cellStyle name="Normal 2 2 2 2 2 2 5 5" xfId="12330" xr:uid="{00000000-0005-0000-0000-0000B22F0000}"/>
    <cellStyle name="Normal 2 2 2 2 2 2 5 5 10" xfId="12331" xr:uid="{00000000-0005-0000-0000-0000B32F0000}"/>
    <cellStyle name="Normal 2 2 2 2 2 2 5 5 2" xfId="12332" xr:uid="{00000000-0005-0000-0000-0000B42F0000}"/>
    <cellStyle name="Normal 2 2 2 2 2 2 5 5 3" xfId="12333" xr:uid="{00000000-0005-0000-0000-0000B52F0000}"/>
    <cellStyle name="Normal 2 2 2 2 2 2 5 5 4" xfId="12334" xr:uid="{00000000-0005-0000-0000-0000B62F0000}"/>
    <cellStyle name="Normal 2 2 2 2 2 2 5 5 5" xfId="12335" xr:uid="{00000000-0005-0000-0000-0000B72F0000}"/>
    <cellStyle name="Normal 2 2 2 2 2 2 5 5 6" xfId="12336" xr:uid="{00000000-0005-0000-0000-0000B82F0000}"/>
    <cellStyle name="Normal 2 2 2 2 2 2 5 5 7" xfId="12337" xr:uid="{00000000-0005-0000-0000-0000B92F0000}"/>
    <cellStyle name="Normal 2 2 2 2 2 2 5 5 8" xfId="12338" xr:uid="{00000000-0005-0000-0000-0000BA2F0000}"/>
    <cellStyle name="Normal 2 2 2 2 2 2 5 5 9" xfId="12339" xr:uid="{00000000-0005-0000-0000-0000BB2F0000}"/>
    <cellStyle name="Normal 2 2 2 2 2 2 5 6" xfId="12340" xr:uid="{00000000-0005-0000-0000-0000BC2F0000}"/>
    <cellStyle name="Normal 2 2 2 2 2 2 5 7" xfId="12341" xr:uid="{00000000-0005-0000-0000-0000BD2F0000}"/>
    <cellStyle name="Normal 2 2 2 2 2 2 5 8" xfId="12342" xr:uid="{00000000-0005-0000-0000-0000BE2F0000}"/>
    <cellStyle name="Normal 2 2 2 2 2 2 5 9" xfId="12343" xr:uid="{00000000-0005-0000-0000-0000BF2F0000}"/>
    <cellStyle name="Normal 2 2 2 2 2 2 6" xfId="12344" xr:uid="{00000000-0005-0000-0000-0000C02F0000}"/>
    <cellStyle name="Normal 2 2 2 2 2 2 6 10" xfId="12345" xr:uid="{00000000-0005-0000-0000-0000C12F0000}"/>
    <cellStyle name="Normal 2 2 2 2 2 2 6 11" xfId="12346" xr:uid="{00000000-0005-0000-0000-0000C22F0000}"/>
    <cellStyle name="Normal 2 2 2 2 2 2 6 12" xfId="12347" xr:uid="{00000000-0005-0000-0000-0000C32F0000}"/>
    <cellStyle name="Normal 2 2 2 2 2 2 6 13" xfId="12348" xr:uid="{00000000-0005-0000-0000-0000C42F0000}"/>
    <cellStyle name="Normal 2 2 2 2 2 2 6 14" xfId="12349" xr:uid="{00000000-0005-0000-0000-0000C52F0000}"/>
    <cellStyle name="Normal 2 2 2 2 2 2 6 2" xfId="12350" xr:uid="{00000000-0005-0000-0000-0000C62F0000}"/>
    <cellStyle name="Normal 2 2 2 2 2 2 6 2 10" xfId="12351" xr:uid="{00000000-0005-0000-0000-0000C72F0000}"/>
    <cellStyle name="Normal 2 2 2 2 2 2 6 2 2" xfId="12352" xr:uid="{00000000-0005-0000-0000-0000C82F0000}"/>
    <cellStyle name="Normal 2 2 2 2 2 2 6 2 3" xfId="12353" xr:uid="{00000000-0005-0000-0000-0000C92F0000}"/>
    <cellStyle name="Normal 2 2 2 2 2 2 6 2 4" xfId="12354" xr:uid="{00000000-0005-0000-0000-0000CA2F0000}"/>
    <cellStyle name="Normal 2 2 2 2 2 2 6 2 5" xfId="12355" xr:uid="{00000000-0005-0000-0000-0000CB2F0000}"/>
    <cellStyle name="Normal 2 2 2 2 2 2 6 2 6" xfId="12356" xr:uid="{00000000-0005-0000-0000-0000CC2F0000}"/>
    <cellStyle name="Normal 2 2 2 2 2 2 6 2 7" xfId="12357" xr:uid="{00000000-0005-0000-0000-0000CD2F0000}"/>
    <cellStyle name="Normal 2 2 2 2 2 2 6 2 8" xfId="12358" xr:uid="{00000000-0005-0000-0000-0000CE2F0000}"/>
    <cellStyle name="Normal 2 2 2 2 2 2 6 2 9" xfId="12359" xr:uid="{00000000-0005-0000-0000-0000CF2F0000}"/>
    <cellStyle name="Normal 2 2 2 2 2 2 6 3" xfId="12360" xr:uid="{00000000-0005-0000-0000-0000D02F0000}"/>
    <cellStyle name="Normal 2 2 2 2 2 2 6 3 10" xfId="12361" xr:uid="{00000000-0005-0000-0000-0000D12F0000}"/>
    <cellStyle name="Normal 2 2 2 2 2 2 6 3 2" xfId="12362" xr:uid="{00000000-0005-0000-0000-0000D22F0000}"/>
    <cellStyle name="Normal 2 2 2 2 2 2 6 3 3" xfId="12363" xr:uid="{00000000-0005-0000-0000-0000D32F0000}"/>
    <cellStyle name="Normal 2 2 2 2 2 2 6 3 4" xfId="12364" xr:uid="{00000000-0005-0000-0000-0000D42F0000}"/>
    <cellStyle name="Normal 2 2 2 2 2 2 6 3 5" xfId="12365" xr:uid="{00000000-0005-0000-0000-0000D52F0000}"/>
    <cellStyle name="Normal 2 2 2 2 2 2 6 3 6" xfId="12366" xr:uid="{00000000-0005-0000-0000-0000D62F0000}"/>
    <cellStyle name="Normal 2 2 2 2 2 2 6 3 7" xfId="12367" xr:uid="{00000000-0005-0000-0000-0000D72F0000}"/>
    <cellStyle name="Normal 2 2 2 2 2 2 6 3 8" xfId="12368" xr:uid="{00000000-0005-0000-0000-0000D82F0000}"/>
    <cellStyle name="Normal 2 2 2 2 2 2 6 3 9" xfId="12369" xr:uid="{00000000-0005-0000-0000-0000D92F0000}"/>
    <cellStyle name="Normal 2 2 2 2 2 2 6 4" xfId="12370" xr:uid="{00000000-0005-0000-0000-0000DA2F0000}"/>
    <cellStyle name="Normal 2 2 2 2 2 2 6 4 10" xfId="12371" xr:uid="{00000000-0005-0000-0000-0000DB2F0000}"/>
    <cellStyle name="Normal 2 2 2 2 2 2 6 4 2" xfId="12372" xr:uid="{00000000-0005-0000-0000-0000DC2F0000}"/>
    <cellStyle name="Normal 2 2 2 2 2 2 6 4 3" xfId="12373" xr:uid="{00000000-0005-0000-0000-0000DD2F0000}"/>
    <cellStyle name="Normal 2 2 2 2 2 2 6 4 4" xfId="12374" xr:uid="{00000000-0005-0000-0000-0000DE2F0000}"/>
    <cellStyle name="Normal 2 2 2 2 2 2 6 4 5" xfId="12375" xr:uid="{00000000-0005-0000-0000-0000DF2F0000}"/>
    <cellStyle name="Normal 2 2 2 2 2 2 6 4 6" xfId="12376" xr:uid="{00000000-0005-0000-0000-0000E02F0000}"/>
    <cellStyle name="Normal 2 2 2 2 2 2 6 4 7" xfId="12377" xr:uid="{00000000-0005-0000-0000-0000E12F0000}"/>
    <cellStyle name="Normal 2 2 2 2 2 2 6 4 8" xfId="12378" xr:uid="{00000000-0005-0000-0000-0000E22F0000}"/>
    <cellStyle name="Normal 2 2 2 2 2 2 6 4 9" xfId="12379" xr:uid="{00000000-0005-0000-0000-0000E32F0000}"/>
    <cellStyle name="Normal 2 2 2 2 2 2 6 5" xfId="12380" xr:uid="{00000000-0005-0000-0000-0000E42F0000}"/>
    <cellStyle name="Normal 2 2 2 2 2 2 6 5 10" xfId="12381" xr:uid="{00000000-0005-0000-0000-0000E52F0000}"/>
    <cellStyle name="Normal 2 2 2 2 2 2 6 5 2" xfId="12382" xr:uid="{00000000-0005-0000-0000-0000E62F0000}"/>
    <cellStyle name="Normal 2 2 2 2 2 2 6 5 3" xfId="12383" xr:uid="{00000000-0005-0000-0000-0000E72F0000}"/>
    <cellStyle name="Normal 2 2 2 2 2 2 6 5 4" xfId="12384" xr:uid="{00000000-0005-0000-0000-0000E82F0000}"/>
    <cellStyle name="Normal 2 2 2 2 2 2 6 5 5" xfId="12385" xr:uid="{00000000-0005-0000-0000-0000E92F0000}"/>
    <cellStyle name="Normal 2 2 2 2 2 2 6 5 6" xfId="12386" xr:uid="{00000000-0005-0000-0000-0000EA2F0000}"/>
    <cellStyle name="Normal 2 2 2 2 2 2 6 5 7" xfId="12387" xr:uid="{00000000-0005-0000-0000-0000EB2F0000}"/>
    <cellStyle name="Normal 2 2 2 2 2 2 6 5 8" xfId="12388" xr:uid="{00000000-0005-0000-0000-0000EC2F0000}"/>
    <cellStyle name="Normal 2 2 2 2 2 2 6 5 9" xfId="12389" xr:uid="{00000000-0005-0000-0000-0000ED2F0000}"/>
    <cellStyle name="Normal 2 2 2 2 2 2 6 6" xfId="12390" xr:uid="{00000000-0005-0000-0000-0000EE2F0000}"/>
    <cellStyle name="Normal 2 2 2 2 2 2 6 7" xfId="12391" xr:uid="{00000000-0005-0000-0000-0000EF2F0000}"/>
    <cellStyle name="Normal 2 2 2 2 2 2 6 8" xfId="12392" xr:uid="{00000000-0005-0000-0000-0000F02F0000}"/>
    <cellStyle name="Normal 2 2 2 2 2 2 6 9" xfId="12393" xr:uid="{00000000-0005-0000-0000-0000F12F0000}"/>
    <cellStyle name="Normal 2 2 2 2 2 2 7" xfId="12394" xr:uid="{00000000-0005-0000-0000-0000F22F0000}"/>
    <cellStyle name="Normal 2 2 2 2 2 2 7 10" xfId="12395" xr:uid="{00000000-0005-0000-0000-0000F32F0000}"/>
    <cellStyle name="Normal 2 2 2 2 2 2 7 11" xfId="12396" xr:uid="{00000000-0005-0000-0000-0000F42F0000}"/>
    <cellStyle name="Normal 2 2 2 2 2 2 7 12" xfId="12397" xr:uid="{00000000-0005-0000-0000-0000F52F0000}"/>
    <cellStyle name="Normal 2 2 2 2 2 2 7 13" xfId="12398" xr:uid="{00000000-0005-0000-0000-0000F62F0000}"/>
    <cellStyle name="Normal 2 2 2 2 2 2 7 14" xfId="12399" xr:uid="{00000000-0005-0000-0000-0000F72F0000}"/>
    <cellStyle name="Normal 2 2 2 2 2 2 7 2" xfId="12400" xr:uid="{00000000-0005-0000-0000-0000F82F0000}"/>
    <cellStyle name="Normal 2 2 2 2 2 2 7 2 10" xfId="12401" xr:uid="{00000000-0005-0000-0000-0000F92F0000}"/>
    <cellStyle name="Normal 2 2 2 2 2 2 7 2 2" xfId="12402" xr:uid="{00000000-0005-0000-0000-0000FA2F0000}"/>
    <cellStyle name="Normal 2 2 2 2 2 2 7 2 3" xfId="12403" xr:uid="{00000000-0005-0000-0000-0000FB2F0000}"/>
    <cellStyle name="Normal 2 2 2 2 2 2 7 2 4" xfId="12404" xr:uid="{00000000-0005-0000-0000-0000FC2F0000}"/>
    <cellStyle name="Normal 2 2 2 2 2 2 7 2 5" xfId="12405" xr:uid="{00000000-0005-0000-0000-0000FD2F0000}"/>
    <cellStyle name="Normal 2 2 2 2 2 2 7 2 6" xfId="12406" xr:uid="{00000000-0005-0000-0000-0000FE2F0000}"/>
    <cellStyle name="Normal 2 2 2 2 2 2 7 2 7" xfId="12407" xr:uid="{00000000-0005-0000-0000-0000FF2F0000}"/>
    <cellStyle name="Normal 2 2 2 2 2 2 7 2 8" xfId="12408" xr:uid="{00000000-0005-0000-0000-000000300000}"/>
    <cellStyle name="Normal 2 2 2 2 2 2 7 2 9" xfId="12409" xr:uid="{00000000-0005-0000-0000-000001300000}"/>
    <cellStyle name="Normal 2 2 2 2 2 2 7 3" xfId="12410" xr:uid="{00000000-0005-0000-0000-000002300000}"/>
    <cellStyle name="Normal 2 2 2 2 2 2 7 3 10" xfId="12411" xr:uid="{00000000-0005-0000-0000-000003300000}"/>
    <cellStyle name="Normal 2 2 2 2 2 2 7 3 2" xfId="12412" xr:uid="{00000000-0005-0000-0000-000004300000}"/>
    <cellStyle name="Normal 2 2 2 2 2 2 7 3 3" xfId="12413" xr:uid="{00000000-0005-0000-0000-000005300000}"/>
    <cellStyle name="Normal 2 2 2 2 2 2 7 3 4" xfId="12414" xr:uid="{00000000-0005-0000-0000-000006300000}"/>
    <cellStyle name="Normal 2 2 2 2 2 2 7 3 5" xfId="12415" xr:uid="{00000000-0005-0000-0000-000007300000}"/>
    <cellStyle name="Normal 2 2 2 2 2 2 7 3 6" xfId="12416" xr:uid="{00000000-0005-0000-0000-000008300000}"/>
    <cellStyle name="Normal 2 2 2 2 2 2 7 3 7" xfId="12417" xr:uid="{00000000-0005-0000-0000-000009300000}"/>
    <cellStyle name="Normal 2 2 2 2 2 2 7 3 8" xfId="12418" xr:uid="{00000000-0005-0000-0000-00000A300000}"/>
    <cellStyle name="Normal 2 2 2 2 2 2 7 3 9" xfId="12419" xr:uid="{00000000-0005-0000-0000-00000B300000}"/>
    <cellStyle name="Normal 2 2 2 2 2 2 7 4" xfId="12420" xr:uid="{00000000-0005-0000-0000-00000C300000}"/>
    <cellStyle name="Normal 2 2 2 2 2 2 7 4 10" xfId="12421" xr:uid="{00000000-0005-0000-0000-00000D300000}"/>
    <cellStyle name="Normal 2 2 2 2 2 2 7 4 2" xfId="12422" xr:uid="{00000000-0005-0000-0000-00000E300000}"/>
    <cellStyle name="Normal 2 2 2 2 2 2 7 4 3" xfId="12423" xr:uid="{00000000-0005-0000-0000-00000F300000}"/>
    <cellStyle name="Normal 2 2 2 2 2 2 7 4 4" xfId="12424" xr:uid="{00000000-0005-0000-0000-000010300000}"/>
    <cellStyle name="Normal 2 2 2 2 2 2 7 4 5" xfId="12425" xr:uid="{00000000-0005-0000-0000-000011300000}"/>
    <cellStyle name="Normal 2 2 2 2 2 2 7 4 6" xfId="12426" xr:uid="{00000000-0005-0000-0000-000012300000}"/>
    <cellStyle name="Normal 2 2 2 2 2 2 7 4 7" xfId="12427" xr:uid="{00000000-0005-0000-0000-000013300000}"/>
    <cellStyle name="Normal 2 2 2 2 2 2 7 4 8" xfId="12428" xr:uid="{00000000-0005-0000-0000-000014300000}"/>
    <cellStyle name="Normal 2 2 2 2 2 2 7 4 9" xfId="12429" xr:uid="{00000000-0005-0000-0000-000015300000}"/>
    <cellStyle name="Normal 2 2 2 2 2 2 7 5" xfId="12430" xr:uid="{00000000-0005-0000-0000-000016300000}"/>
    <cellStyle name="Normal 2 2 2 2 2 2 7 5 10" xfId="12431" xr:uid="{00000000-0005-0000-0000-000017300000}"/>
    <cellStyle name="Normal 2 2 2 2 2 2 7 5 2" xfId="12432" xr:uid="{00000000-0005-0000-0000-000018300000}"/>
    <cellStyle name="Normal 2 2 2 2 2 2 7 5 3" xfId="12433" xr:uid="{00000000-0005-0000-0000-000019300000}"/>
    <cellStyle name="Normal 2 2 2 2 2 2 7 5 4" xfId="12434" xr:uid="{00000000-0005-0000-0000-00001A300000}"/>
    <cellStyle name="Normal 2 2 2 2 2 2 7 5 5" xfId="12435" xr:uid="{00000000-0005-0000-0000-00001B300000}"/>
    <cellStyle name="Normal 2 2 2 2 2 2 7 5 6" xfId="12436" xr:uid="{00000000-0005-0000-0000-00001C300000}"/>
    <cellStyle name="Normal 2 2 2 2 2 2 7 5 7" xfId="12437" xr:uid="{00000000-0005-0000-0000-00001D300000}"/>
    <cellStyle name="Normal 2 2 2 2 2 2 7 5 8" xfId="12438" xr:uid="{00000000-0005-0000-0000-00001E300000}"/>
    <cellStyle name="Normal 2 2 2 2 2 2 7 5 9" xfId="12439" xr:uid="{00000000-0005-0000-0000-00001F300000}"/>
    <cellStyle name="Normal 2 2 2 2 2 2 7 6" xfId="12440" xr:uid="{00000000-0005-0000-0000-000020300000}"/>
    <cellStyle name="Normal 2 2 2 2 2 2 7 7" xfId="12441" xr:uid="{00000000-0005-0000-0000-000021300000}"/>
    <cellStyle name="Normal 2 2 2 2 2 2 7 8" xfId="12442" xr:uid="{00000000-0005-0000-0000-000022300000}"/>
    <cellStyle name="Normal 2 2 2 2 2 2 7 9" xfId="12443" xr:uid="{00000000-0005-0000-0000-000023300000}"/>
    <cellStyle name="Normal 2 2 2 2 2 2 8" xfId="12444" xr:uid="{00000000-0005-0000-0000-000024300000}"/>
    <cellStyle name="Normal 2 2 2 2 2 2 8 10" xfId="12445" xr:uid="{00000000-0005-0000-0000-000025300000}"/>
    <cellStyle name="Normal 2 2 2 2 2 2 8 11" xfId="12446" xr:uid="{00000000-0005-0000-0000-000026300000}"/>
    <cellStyle name="Normal 2 2 2 2 2 2 8 12" xfId="12447" xr:uid="{00000000-0005-0000-0000-000027300000}"/>
    <cellStyle name="Normal 2 2 2 2 2 2 8 13" xfId="12448" xr:uid="{00000000-0005-0000-0000-000028300000}"/>
    <cellStyle name="Normal 2 2 2 2 2 2 8 14" xfId="12449" xr:uid="{00000000-0005-0000-0000-000029300000}"/>
    <cellStyle name="Normal 2 2 2 2 2 2 8 2" xfId="12450" xr:uid="{00000000-0005-0000-0000-00002A300000}"/>
    <cellStyle name="Normal 2 2 2 2 2 2 8 2 10" xfId="12451" xr:uid="{00000000-0005-0000-0000-00002B300000}"/>
    <cellStyle name="Normal 2 2 2 2 2 2 8 2 2" xfId="12452" xr:uid="{00000000-0005-0000-0000-00002C300000}"/>
    <cellStyle name="Normal 2 2 2 2 2 2 8 2 3" xfId="12453" xr:uid="{00000000-0005-0000-0000-00002D300000}"/>
    <cellStyle name="Normal 2 2 2 2 2 2 8 2 4" xfId="12454" xr:uid="{00000000-0005-0000-0000-00002E300000}"/>
    <cellStyle name="Normal 2 2 2 2 2 2 8 2 5" xfId="12455" xr:uid="{00000000-0005-0000-0000-00002F300000}"/>
    <cellStyle name="Normal 2 2 2 2 2 2 8 2 6" xfId="12456" xr:uid="{00000000-0005-0000-0000-000030300000}"/>
    <cellStyle name="Normal 2 2 2 2 2 2 8 2 7" xfId="12457" xr:uid="{00000000-0005-0000-0000-000031300000}"/>
    <cellStyle name="Normal 2 2 2 2 2 2 8 2 8" xfId="12458" xr:uid="{00000000-0005-0000-0000-000032300000}"/>
    <cellStyle name="Normal 2 2 2 2 2 2 8 2 9" xfId="12459" xr:uid="{00000000-0005-0000-0000-000033300000}"/>
    <cellStyle name="Normal 2 2 2 2 2 2 8 3" xfId="12460" xr:uid="{00000000-0005-0000-0000-000034300000}"/>
    <cellStyle name="Normal 2 2 2 2 2 2 8 3 10" xfId="12461" xr:uid="{00000000-0005-0000-0000-000035300000}"/>
    <cellStyle name="Normal 2 2 2 2 2 2 8 3 2" xfId="12462" xr:uid="{00000000-0005-0000-0000-000036300000}"/>
    <cellStyle name="Normal 2 2 2 2 2 2 8 3 3" xfId="12463" xr:uid="{00000000-0005-0000-0000-000037300000}"/>
    <cellStyle name="Normal 2 2 2 2 2 2 8 3 4" xfId="12464" xr:uid="{00000000-0005-0000-0000-000038300000}"/>
    <cellStyle name="Normal 2 2 2 2 2 2 8 3 5" xfId="12465" xr:uid="{00000000-0005-0000-0000-000039300000}"/>
    <cellStyle name="Normal 2 2 2 2 2 2 8 3 6" xfId="12466" xr:uid="{00000000-0005-0000-0000-00003A300000}"/>
    <cellStyle name="Normal 2 2 2 2 2 2 8 3 7" xfId="12467" xr:uid="{00000000-0005-0000-0000-00003B300000}"/>
    <cellStyle name="Normal 2 2 2 2 2 2 8 3 8" xfId="12468" xr:uid="{00000000-0005-0000-0000-00003C300000}"/>
    <cellStyle name="Normal 2 2 2 2 2 2 8 3 9" xfId="12469" xr:uid="{00000000-0005-0000-0000-00003D300000}"/>
    <cellStyle name="Normal 2 2 2 2 2 2 8 4" xfId="12470" xr:uid="{00000000-0005-0000-0000-00003E300000}"/>
    <cellStyle name="Normal 2 2 2 2 2 2 8 4 10" xfId="12471" xr:uid="{00000000-0005-0000-0000-00003F300000}"/>
    <cellStyle name="Normal 2 2 2 2 2 2 8 4 2" xfId="12472" xr:uid="{00000000-0005-0000-0000-000040300000}"/>
    <cellStyle name="Normal 2 2 2 2 2 2 8 4 3" xfId="12473" xr:uid="{00000000-0005-0000-0000-000041300000}"/>
    <cellStyle name="Normal 2 2 2 2 2 2 8 4 4" xfId="12474" xr:uid="{00000000-0005-0000-0000-000042300000}"/>
    <cellStyle name="Normal 2 2 2 2 2 2 8 4 5" xfId="12475" xr:uid="{00000000-0005-0000-0000-000043300000}"/>
    <cellStyle name="Normal 2 2 2 2 2 2 8 4 6" xfId="12476" xr:uid="{00000000-0005-0000-0000-000044300000}"/>
    <cellStyle name="Normal 2 2 2 2 2 2 8 4 7" xfId="12477" xr:uid="{00000000-0005-0000-0000-000045300000}"/>
    <cellStyle name="Normal 2 2 2 2 2 2 8 4 8" xfId="12478" xr:uid="{00000000-0005-0000-0000-000046300000}"/>
    <cellStyle name="Normal 2 2 2 2 2 2 8 4 9" xfId="12479" xr:uid="{00000000-0005-0000-0000-000047300000}"/>
    <cellStyle name="Normal 2 2 2 2 2 2 8 5" xfId="12480" xr:uid="{00000000-0005-0000-0000-000048300000}"/>
    <cellStyle name="Normal 2 2 2 2 2 2 8 5 10" xfId="12481" xr:uid="{00000000-0005-0000-0000-000049300000}"/>
    <cellStyle name="Normal 2 2 2 2 2 2 8 5 2" xfId="12482" xr:uid="{00000000-0005-0000-0000-00004A300000}"/>
    <cellStyle name="Normal 2 2 2 2 2 2 8 5 3" xfId="12483" xr:uid="{00000000-0005-0000-0000-00004B300000}"/>
    <cellStyle name="Normal 2 2 2 2 2 2 8 5 4" xfId="12484" xr:uid="{00000000-0005-0000-0000-00004C300000}"/>
    <cellStyle name="Normal 2 2 2 2 2 2 8 5 5" xfId="12485" xr:uid="{00000000-0005-0000-0000-00004D300000}"/>
    <cellStyle name="Normal 2 2 2 2 2 2 8 5 6" xfId="12486" xr:uid="{00000000-0005-0000-0000-00004E300000}"/>
    <cellStyle name="Normal 2 2 2 2 2 2 8 5 7" xfId="12487" xr:uid="{00000000-0005-0000-0000-00004F300000}"/>
    <cellStyle name="Normal 2 2 2 2 2 2 8 5 8" xfId="12488" xr:uid="{00000000-0005-0000-0000-000050300000}"/>
    <cellStyle name="Normal 2 2 2 2 2 2 8 5 9" xfId="12489" xr:uid="{00000000-0005-0000-0000-000051300000}"/>
    <cellStyle name="Normal 2 2 2 2 2 2 8 6" xfId="12490" xr:uid="{00000000-0005-0000-0000-000052300000}"/>
    <cellStyle name="Normal 2 2 2 2 2 2 8 7" xfId="12491" xr:uid="{00000000-0005-0000-0000-000053300000}"/>
    <cellStyle name="Normal 2 2 2 2 2 2 8 8" xfId="12492" xr:uid="{00000000-0005-0000-0000-000054300000}"/>
    <cellStyle name="Normal 2 2 2 2 2 2 8 9" xfId="12493" xr:uid="{00000000-0005-0000-0000-000055300000}"/>
    <cellStyle name="Normal 2 2 2 2 2 2 9" xfId="12494" xr:uid="{00000000-0005-0000-0000-000056300000}"/>
    <cellStyle name="Normal 2 2 2 2 2 2 9 10" xfId="12495" xr:uid="{00000000-0005-0000-0000-000057300000}"/>
    <cellStyle name="Normal 2 2 2 2 2 2 9 11" xfId="12496" xr:uid="{00000000-0005-0000-0000-000058300000}"/>
    <cellStyle name="Normal 2 2 2 2 2 2 9 12" xfId="12497" xr:uid="{00000000-0005-0000-0000-000059300000}"/>
    <cellStyle name="Normal 2 2 2 2 2 2 9 13" xfId="12498" xr:uid="{00000000-0005-0000-0000-00005A300000}"/>
    <cellStyle name="Normal 2 2 2 2 2 2 9 14" xfId="12499" xr:uid="{00000000-0005-0000-0000-00005B300000}"/>
    <cellStyle name="Normal 2 2 2 2 2 2 9 2" xfId="12500" xr:uid="{00000000-0005-0000-0000-00005C300000}"/>
    <cellStyle name="Normal 2 2 2 2 2 2 9 2 10" xfId="12501" xr:uid="{00000000-0005-0000-0000-00005D300000}"/>
    <cellStyle name="Normal 2 2 2 2 2 2 9 2 2" xfId="12502" xr:uid="{00000000-0005-0000-0000-00005E300000}"/>
    <cellStyle name="Normal 2 2 2 2 2 2 9 2 3" xfId="12503" xr:uid="{00000000-0005-0000-0000-00005F300000}"/>
    <cellStyle name="Normal 2 2 2 2 2 2 9 2 4" xfId="12504" xr:uid="{00000000-0005-0000-0000-000060300000}"/>
    <cellStyle name="Normal 2 2 2 2 2 2 9 2 5" xfId="12505" xr:uid="{00000000-0005-0000-0000-000061300000}"/>
    <cellStyle name="Normal 2 2 2 2 2 2 9 2 6" xfId="12506" xr:uid="{00000000-0005-0000-0000-000062300000}"/>
    <cellStyle name="Normal 2 2 2 2 2 2 9 2 7" xfId="12507" xr:uid="{00000000-0005-0000-0000-000063300000}"/>
    <cellStyle name="Normal 2 2 2 2 2 2 9 2 8" xfId="12508" xr:uid="{00000000-0005-0000-0000-000064300000}"/>
    <cellStyle name="Normal 2 2 2 2 2 2 9 2 9" xfId="12509" xr:uid="{00000000-0005-0000-0000-000065300000}"/>
    <cellStyle name="Normal 2 2 2 2 2 2 9 3" xfId="12510" xr:uid="{00000000-0005-0000-0000-000066300000}"/>
    <cellStyle name="Normal 2 2 2 2 2 2 9 3 10" xfId="12511" xr:uid="{00000000-0005-0000-0000-000067300000}"/>
    <cellStyle name="Normal 2 2 2 2 2 2 9 3 2" xfId="12512" xr:uid="{00000000-0005-0000-0000-000068300000}"/>
    <cellStyle name="Normal 2 2 2 2 2 2 9 3 3" xfId="12513" xr:uid="{00000000-0005-0000-0000-000069300000}"/>
    <cellStyle name="Normal 2 2 2 2 2 2 9 3 4" xfId="12514" xr:uid="{00000000-0005-0000-0000-00006A300000}"/>
    <cellStyle name="Normal 2 2 2 2 2 2 9 3 5" xfId="12515" xr:uid="{00000000-0005-0000-0000-00006B300000}"/>
    <cellStyle name="Normal 2 2 2 2 2 2 9 3 6" xfId="12516" xr:uid="{00000000-0005-0000-0000-00006C300000}"/>
    <cellStyle name="Normal 2 2 2 2 2 2 9 3 7" xfId="12517" xr:uid="{00000000-0005-0000-0000-00006D300000}"/>
    <cellStyle name="Normal 2 2 2 2 2 2 9 3 8" xfId="12518" xr:uid="{00000000-0005-0000-0000-00006E300000}"/>
    <cellStyle name="Normal 2 2 2 2 2 2 9 3 9" xfId="12519" xr:uid="{00000000-0005-0000-0000-00006F300000}"/>
    <cellStyle name="Normal 2 2 2 2 2 2 9 4" xfId="12520" xr:uid="{00000000-0005-0000-0000-000070300000}"/>
    <cellStyle name="Normal 2 2 2 2 2 2 9 4 10" xfId="12521" xr:uid="{00000000-0005-0000-0000-000071300000}"/>
    <cellStyle name="Normal 2 2 2 2 2 2 9 4 2" xfId="12522" xr:uid="{00000000-0005-0000-0000-000072300000}"/>
    <cellStyle name="Normal 2 2 2 2 2 2 9 4 3" xfId="12523" xr:uid="{00000000-0005-0000-0000-000073300000}"/>
    <cellStyle name="Normal 2 2 2 2 2 2 9 4 4" xfId="12524" xr:uid="{00000000-0005-0000-0000-000074300000}"/>
    <cellStyle name="Normal 2 2 2 2 2 2 9 4 5" xfId="12525" xr:uid="{00000000-0005-0000-0000-000075300000}"/>
    <cellStyle name="Normal 2 2 2 2 2 2 9 4 6" xfId="12526" xr:uid="{00000000-0005-0000-0000-000076300000}"/>
    <cellStyle name="Normal 2 2 2 2 2 2 9 4 7" xfId="12527" xr:uid="{00000000-0005-0000-0000-000077300000}"/>
    <cellStyle name="Normal 2 2 2 2 2 2 9 4 8" xfId="12528" xr:uid="{00000000-0005-0000-0000-000078300000}"/>
    <cellStyle name="Normal 2 2 2 2 2 2 9 4 9" xfId="12529" xr:uid="{00000000-0005-0000-0000-000079300000}"/>
    <cellStyle name="Normal 2 2 2 2 2 2 9 5" xfId="12530" xr:uid="{00000000-0005-0000-0000-00007A300000}"/>
    <cellStyle name="Normal 2 2 2 2 2 2 9 5 10" xfId="12531" xr:uid="{00000000-0005-0000-0000-00007B300000}"/>
    <cellStyle name="Normal 2 2 2 2 2 2 9 5 2" xfId="12532" xr:uid="{00000000-0005-0000-0000-00007C300000}"/>
    <cellStyle name="Normal 2 2 2 2 2 2 9 5 3" xfId="12533" xr:uid="{00000000-0005-0000-0000-00007D300000}"/>
    <cellStyle name="Normal 2 2 2 2 2 2 9 5 4" xfId="12534" xr:uid="{00000000-0005-0000-0000-00007E300000}"/>
    <cellStyle name="Normal 2 2 2 2 2 2 9 5 5" xfId="12535" xr:uid="{00000000-0005-0000-0000-00007F300000}"/>
    <cellStyle name="Normal 2 2 2 2 2 2 9 5 6" xfId="12536" xr:uid="{00000000-0005-0000-0000-000080300000}"/>
    <cellStyle name="Normal 2 2 2 2 2 2 9 5 7" xfId="12537" xr:uid="{00000000-0005-0000-0000-000081300000}"/>
    <cellStyle name="Normal 2 2 2 2 2 2 9 5 8" xfId="12538" xr:uid="{00000000-0005-0000-0000-000082300000}"/>
    <cellStyle name="Normal 2 2 2 2 2 2 9 5 9" xfId="12539" xr:uid="{00000000-0005-0000-0000-000083300000}"/>
    <cellStyle name="Normal 2 2 2 2 2 2 9 6" xfId="12540" xr:uid="{00000000-0005-0000-0000-000084300000}"/>
    <cellStyle name="Normal 2 2 2 2 2 2 9 7" xfId="12541" xr:uid="{00000000-0005-0000-0000-000085300000}"/>
    <cellStyle name="Normal 2 2 2 2 2 2 9 8" xfId="12542" xr:uid="{00000000-0005-0000-0000-000086300000}"/>
    <cellStyle name="Normal 2 2 2 2 2 2 9 9" xfId="12543" xr:uid="{00000000-0005-0000-0000-000087300000}"/>
    <cellStyle name="Normal 2 2 2 2 2 20" xfId="12544" xr:uid="{00000000-0005-0000-0000-000088300000}"/>
    <cellStyle name="Normal 2 2 2 2 2 20 10" xfId="12545" xr:uid="{00000000-0005-0000-0000-000089300000}"/>
    <cellStyle name="Normal 2 2 2 2 2 20 11" xfId="12546" xr:uid="{00000000-0005-0000-0000-00008A300000}"/>
    <cellStyle name="Normal 2 2 2 2 2 20 12" xfId="12547" xr:uid="{00000000-0005-0000-0000-00008B300000}"/>
    <cellStyle name="Normal 2 2 2 2 2 20 13" xfId="12548" xr:uid="{00000000-0005-0000-0000-00008C300000}"/>
    <cellStyle name="Normal 2 2 2 2 2 20 14" xfId="12549" xr:uid="{00000000-0005-0000-0000-00008D300000}"/>
    <cellStyle name="Normal 2 2 2 2 2 20 2" xfId="12550" xr:uid="{00000000-0005-0000-0000-00008E300000}"/>
    <cellStyle name="Normal 2 2 2 2 2 20 2 10" xfId="12551" xr:uid="{00000000-0005-0000-0000-00008F300000}"/>
    <cellStyle name="Normal 2 2 2 2 2 20 2 2" xfId="12552" xr:uid="{00000000-0005-0000-0000-000090300000}"/>
    <cellStyle name="Normal 2 2 2 2 2 20 2 3" xfId="12553" xr:uid="{00000000-0005-0000-0000-000091300000}"/>
    <cellStyle name="Normal 2 2 2 2 2 20 2 4" xfId="12554" xr:uid="{00000000-0005-0000-0000-000092300000}"/>
    <cellStyle name="Normal 2 2 2 2 2 20 2 5" xfId="12555" xr:uid="{00000000-0005-0000-0000-000093300000}"/>
    <cellStyle name="Normal 2 2 2 2 2 20 2 6" xfId="12556" xr:uid="{00000000-0005-0000-0000-000094300000}"/>
    <cellStyle name="Normal 2 2 2 2 2 20 2 7" xfId="12557" xr:uid="{00000000-0005-0000-0000-000095300000}"/>
    <cellStyle name="Normal 2 2 2 2 2 20 2 8" xfId="12558" xr:uid="{00000000-0005-0000-0000-000096300000}"/>
    <cellStyle name="Normal 2 2 2 2 2 20 2 9" xfId="12559" xr:uid="{00000000-0005-0000-0000-000097300000}"/>
    <cellStyle name="Normal 2 2 2 2 2 20 3" xfId="12560" xr:uid="{00000000-0005-0000-0000-000098300000}"/>
    <cellStyle name="Normal 2 2 2 2 2 20 3 10" xfId="12561" xr:uid="{00000000-0005-0000-0000-000099300000}"/>
    <cellStyle name="Normal 2 2 2 2 2 20 3 2" xfId="12562" xr:uid="{00000000-0005-0000-0000-00009A300000}"/>
    <cellStyle name="Normal 2 2 2 2 2 20 3 3" xfId="12563" xr:uid="{00000000-0005-0000-0000-00009B300000}"/>
    <cellStyle name="Normal 2 2 2 2 2 20 3 4" xfId="12564" xr:uid="{00000000-0005-0000-0000-00009C300000}"/>
    <cellStyle name="Normal 2 2 2 2 2 20 3 5" xfId="12565" xr:uid="{00000000-0005-0000-0000-00009D300000}"/>
    <cellStyle name="Normal 2 2 2 2 2 20 3 6" xfId="12566" xr:uid="{00000000-0005-0000-0000-00009E300000}"/>
    <cellStyle name="Normal 2 2 2 2 2 20 3 7" xfId="12567" xr:uid="{00000000-0005-0000-0000-00009F300000}"/>
    <cellStyle name="Normal 2 2 2 2 2 20 3 8" xfId="12568" xr:uid="{00000000-0005-0000-0000-0000A0300000}"/>
    <cellStyle name="Normal 2 2 2 2 2 20 3 9" xfId="12569" xr:uid="{00000000-0005-0000-0000-0000A1300000}"/>
    <cellStyle name="Normal 2 2 2 2 2 20 4" xfId="12570" xr:uid="{00000000-0005-0000-0000-0000A2300000}"/>
    <cellStyle name="Normal 2 2 2 2 2 20 4 10" xfId="12571" xr:uid="{00000000-0005-0000-0000-0000A3300000}"/>
    <cellStyle name="Normal 2 2 2 2 2 20 4 2" xfId="12572" xr:uid="{00000000-0005-0000-0000-0000A4300000}"/>
    <cellStyle name="Normal 2 2 2 2 2 20 4 3" xfId="12573" xr:uid="{00000000-0005-0000-0000-0000A5300000}"/>
    <cellStyle name="Normal 2 2 2 2 2 20 4 4" xfId="12574" xr:uid="{00000000-0005-0000-0000-0000A6300000}"/>
    <cellStyle name="Normal 2 2 2 2 2 20 4 5" xfId="12575" xr:uid="{00000000-0005-0000-0000-0000A7300000}"/>
    <cellStyle name="Normal 2 2 2 2 2 20 4 6" xfId="12576" xr:uid="{00000000-0005-0000-0000-0000A8300000}"/>
    <cellStyle name="Normal 2 2 2 2 2 20 4 7" xfId="12577" xr:uid="{00000000-0005-0000-0000-0000A9300000}"/>
    <cellStyle name="Normal 2 2 2 2 2 20 4 8" xfId="12578" xr:uid="{00000000-0005-0000-0000-0000AA300000}"/>
    <cellStyle name="Normal 2 2 2 2 2 20 4 9" xfId="12579" xr:uid="{00000000-0005-0000-0000-0000AB300000}"/>
    <cellStyle name="Normal 2 2 2 2 2 20 5" xfId="12580" xr:uid="{00000000-0005-0000-0000-0000AC300000}"/>
    <cellStyle name="Normal 2 2 2 2 2 20 5 10" xfId="12581" xr:uid="{00000000-0005-0000-0000-0000AD300000}"/>
    <cellStyle name="Normal 2 2 2 2 2 20 5 2" xfId="12582" xr:uid="{00000000-0005-0000-0000-0000AE300000}"/>
    <cellStyle name="Normal 2 2 2 2 2 20 5 3" xfId="12583" xr:uid="{00000000-0005-0000-0000-0000AF300000}"/>
    <cellStyle name="Normal 2 2 2 2 2 20 5 4" xfId="12584" xr:uid="{00000000-0005-0000-0000-0000B0300000}"/>
    <cellStyle name="Normal 2 2 2 2 2 20 5 5" xfId="12585" xr:uid="{00000000-0005-0000-0000-0000B1300000}"/>
    <cellStyle name="Normal 2 2 2 2 2 20 5 6" xfId="12586" xr:uid="{00000000-0005-0000-0000-0000B2300000}"/>
    <cellStyle name="Normal 2 2 2 2 2 20 5 7" xfId="12587" xr:uid="{00000000-0005-0000-0000-0000B3300000}"/>
    <cellStyle name="Normal 2 2 2 2 2 20 5 8" xfId="12588" xr:uid="{00000000-0005-0000-0000-0000B4300000}"/>
    <cellStyle name="Normal 2 2 2 2 2 20 5 9" xfId="12589" xr:uid="{00000000-0005-0000-0000-0000B5300000}"/>
    <cellStyle name="Normal 2 2 2 2 2 20 6" xfId="12590" xr:uid="{00000000-0005-0000-0000-0000B6300000}"/>
    <cellStyle name="Normal 2 2 2 2 2 20 7" xfId="12591" xr:uid="{00000000-0005-0000-0000-0000B7300000}"/>
    <cellStyle name="Normal 2 2 2 2 2 20 8" xfId="12592" xr:uid="{00000000-0005-0000-0000-0000B8300000}"/>
    <cellStyle name="Normal 2 2 2 2 2 20 9" xfId="12593" xr:uid="{00000000-0005-0000-0000-0000B9300000}"/>
    <cellStyle name="Normal 2 2 2 2 2 21" xfId="12594" xr:uid="{00000000-0005-0000-0000-0000BA300000}"/>
    <cellStyle name="Normal 2 2 2 2 2 21 10" xfId="12595" xr:uid="{00000000-0005-0000-0000-0000BB300000}"/>
    <cellStyle name="Normal 2 2 2 2 2 21 11" xfId="12596" xr:uid="{00000000-0005-0000-0000-0000BC300000}"/>
    <cellStyle name="Normal 2 2 2 2 2 21 12" xfId="12597" xr:uid="{00000000-0005-0000-0000-0000BD300000}"/>
    <cellStyle name="Normal 2 2 2 2 2 21 13" xfId="12598" xr:uid="{00000000-0005-0000-0000-0000BE300000}"/>
    <cellStyle name="Normal 2 2 2 2 2 21 14" xfId="12599" xr:uid="{00000000-0005-0000-0000-0000BF300000}"/>
    <cellStyle name="Normal 2 2 2 2 2 21 2" xfId="12600" xr:uid="{00000000-0005-0000-0000-0000C0300000}"/>
    <cellStyle name="Normal 2 2 2 2 2 21 2 10" xfId="12601" xr:uid="{00000000-0005-0000-0000-0000C1300000}"/>
    <cellStyle name="Normal 2 2 2 2 2 21 2 2" xfId="12602" xr:uid="{00000000-0005-0000-0000-0000C2300000}"/>
    <cellStyle name="Normal 2 2 2 2 2 21 2 3" xfId="12603" xr:uid="{00000000-0005-0000-0000-0000C3300000}"/>
    <cellStyle name="Normal 2 2 2 2 2 21 2 4" xfId="12604" xr:uid="{00000000-0005-0000-0000-0000C4300000}"/>
    <cellStyle name="Normal 2 2 2 2 2 21 2 5" xfId="12605" xr:uid="{00000000-0005-0000-0000-0000C5300000}"/>
    <cellStyle name="Normal 2 2 2 2 2 21 2 6" xfId="12606" xr:uid="{00000000-0005-0000-0000-0000C6300000}"/>
    <cellStyle name="Normal 2 2 2 2 2 21 2 7" xfId="12607" xr:uid="{00000000-0005-0000-0000-0000C7300000}"/>
    <cellStyle name="Normal 2 2 2 2 2 21 2 8" xfId="12608" xr:uid="{00000000-0005-0000-0000-0000C8300000}"/>
    <cellStyle name="Normal 2 2 2 2 2 21 2 9" xfId="12609" xr:uid="{00000000-0005-0000-0000-0000C9300000}"/>
    <cellStyle name="Normal 2 2 2 2 2 21 3" xfId="12610" xr:uid="{00000000-0005-0000-0000-0000CA300000}"/>
    <cellStyle name="Normal 2 2 2 2 2 21 3 10" xfId="12611" xr:uid="{00000000-0005-0000-0000-0000CB300000}"/>
    <cellStyle name="Normal 2 2 2 2 2 21 3 2" xfId="12612" xr:uid="{00000000-0005-0000-0000-0000CC300000}"/>
    <cellStyle name="Normal 2 2 2 2 2 21 3 3" xfId="12613" xr:uid="{00000000-0005-0000-0000-0000CD300000}"/>
    <cellStyle name="Normal 2 2 2 2 2 21 3 4" xfId="12614" xr:uid="{00000000-0005-0000-0000-0000CE300000}"/>
    <cellStyle name="Normal 2 2 2 2 2 21 3 5" xfId="12615" xr:uid="{00000000-0005-0000-0000-0000CF300000}"/>
    <cellStyle name="Normal 2 2 2 2 2 21 3 6" xfId="12616" xr:uid="{00000000-0005-0000-0000-0000D0300000}"/>
    <cellStyle name="Normal 2 2 2 2 2 21 3 7" xfId="12617" xr:uid="{00000000-0005-0000-0000-0000D1300000}"/>
    <cellStyle name="Normal 2 2 2 2 2 21 3 8" xfId="12618" xr:uid="{00000000-0005-0000-0000-0000D2300000}"/>
    <cellStyle name="Normal 2 2 2 2 2 21 3 9" xfId="12619" xr:uid="{00000000-0005-0000-0000-0000D3300000}"/>
    <cellStyle name="Normal 2 2 2 2 2 21 4" xfId="12620" xr:uid="{00000000-0005-0000-0000-0000D4300000}"/>
    <cellStyle name="Normal 2 2 2 2 2 21 4 10" xfId="12621" xr:uid="{00000000-0005-0000-0000-0000D5300000}"/>
    <cellStyle name="Normal 2 2 2 2 2 21 4 2" xfId="12622" xr:uid="{00000000-0005-0000-0000-0000D6300000}"/>
    <cellStyle name="Normal 2 2 2 2 2 21 4 3" xfId="12623" xr:uid="{00000000-0005-0000-0000-0000D7300000}"/>
    <cellStyle name="Normal 2 2 2 2 2 21 4 4" xfId="12624" xr:uid="{00000000-0005-0000-0000-0000D8300000}"/>
    <cellStyle name="Normal 2 2 2 2 2 21 4 5" xfId="12625" xr:uid="{00000000-0005-0000-0000-0000D9300000}"/>
    <cellStyle name="Normal 2 2 2 2 2 21 4 6" xfId="12626" xr:uid="{00000000-0005-0000-0000-0000DA300000}"/>
    <cellStyle name="Normal 2 2 2 2 2 21 4 7" xfId="12627" xr:uid="{00000000-0005-0000-0000-0000DB300000}"/>
    <cellStyle name="Normal 2 2 2 2 2 21 4 8" xfId="12628" xr:uid="{00000000-0005-0000-0000-0000DC300000}"/>
    <cellStyle name="Normal 2 2 2 2 2 21 4 9" xfId="12629" xr:uid="{00000000-0005-0000-0000-0000DD300000}"/>
    <cellStyle name="Normal 2 2 2 2 2 21 5" xfId="12630" xr:uid="{00000000-0005-0000-0000-0000DE300000}"/>
    <cellStyle name="Normal 2 2 2 2 2 21 5 10" xfId="12631" xr:uid="{00000000-0005-0000-0000-0000DF300000}"/>
    <cellStyle name="Normal 2 2 2 2 2 21 5 2" xfId="12632" xr:uid="{00000000-0005-0000-0000-0000E0300000}"/>
    <cellStyle name="Normal 2 2 2 2 2 21 5 3" xfId="12633" xr:uid="{00000000-0005-0000-0000-0000E1300000}"/>
    <cellStyle name="Normal 2 2 2 2 2 21 5 4" xfId="12634" xr:uid="{00000000-0005-0000-0000-0000E2300000}"/>
    <cellStyle name="Normal 2 2 2 2 2 21 5 5" xfId="12635" xr:uid="{00000000-0005-0000-0000-0000E3300000}"/>
    <cellStyle name="Normal 2 2 2 2 2 21 5 6" xfId="12636" xr:uid="{00000000-0005-0000-0000-0000E4300000}"/>
    <cellStyle name="Normal 2 2 2 2 2 21 5 7" xfId="12637" xr:uid="{00000000-0005-0000-0000-0000E5300000}"/>
    <cellStyle name="Normal 2 2 2 2 2 21 5 8" xfId="12638" xr:uid="{00000000-0005-0000-0000-0000E6300000}"/>
    <cellStyle name="Normal 2 2 2 2 2 21 5 9" xfId="12639" xr:uid="{00000000-0005-0000-0000-0000E7300000}"/>
    <cellStyle name="Normal 2 2 2 2 2 21 6" xfId="12640" xr:uid="{00000000-0005-0000-0000-0000E8300000}"/>
    <cellStyle name="Normal 2 2 2 2 2 21 7" xfId="12641" xr:uid="{00000000-0005-0000-0000-0000E9300000}"/>
    <cellStyle name="Normal 2 2 2 2 2 21 8" xfId="12642" xr:uid="{00000000-0005-0000-0000-0000EA300000}"/>
    <cellStyle name="Normal 2 2 2 2 2 21 9" xfId="12643" xr:uid="{00000000-0005-0000-0000-0000EB300000}"/>
    <cellStyle name="Normal 2 2 2 2 2 22" xfId="12644" xr:uid="{00000000-0005-0000-0000-0000EC300000}"/>
    <cellStyle name="Normal 2 2 2 2 2 22 10" xfId="12645" xr:uid="{00000000-0005-0000-0000-0000ED300000}"/>
    <cellStyle name="Normal 2 2 2 2 2 22 11" xfId="12646" xr:uid="{00000000-0005-0000-0000-0000EE300000}"/>
    <cellStyle name="Normal 2 2 2 2 2 22 12" xfId="12647" xr:uid="{00000000-0005-0000-0000-0000EF300000}"/>
    <cellStyle name="Normal 2 2 2 2 2 22 13" xfId="12648" xr:uid="{00000000-0005-0000-0000-0000F0300000}"/>
    <cellStyle name="Normal 2 2 2 2 2 22 14" xfId="12649" xr:uid="{00000000-0005-0000-0000-0000F1300000}"/>
    <cellStyle name="Normal 2 2 2 2 2 22 2" xfId="12650" xr:uid="{00000000-0005-0000-0000-0000F2300000}"/>
    <cellStyle name="Normal 2 2 2 2 2 22 2 10" xfId="12651" xr:uid="{00000000-0005-0000-0000-0000F3300000}"/>
    <cellStyle name="Normal 2 2 2 2 2 22 2 2" xfId="12652" xr:uid="{00000000-0005-0000-0000-0000F4300000}"/>
    <cellStyle name="Normal 2 2 2 2 2 22 2 3" xfId="12653" xr:uid="{00000000-0005-0000-0000-0000F5300000}"/>
    <cellStyle name="Normal 2 2 2 2 2 22 2 4" xfId="12654" xr:uid="{00000000-0005-0000-0000-0000F6300000}"/>
    <cellStyle name="Normal 2 2 2 2 2 22 2 5" xfId="12655" xr:uid="{00000000-0005-0000-0000-0000F7300000}"/>
    <cellStyle name="Normal 2 2 2 2 2 22 2 6" xfId="12656" xr:uid="{00000000-0005-0000-0000-0000F8300000}"/>
    <cellStyle name="Normal 2 2 2 2 2 22 2 7" xfId="12657" xr:uid="{00000000-0005-0000-0000-0000F9300000}"/>
    <cellStyle name="Normal 2 2 2 2 2 22 2 8" xfId="12658" xr:uid="{00000000-0005-0000-0000-0000FA300000}"/>
    <cellStyle name="Normal 2 2 2 2 2 22 2 9" xfId="12659" xr:uid="{00000000-0005-0000-0000-0000FB300000}"/>
    <cellStyle name="Normal 2 2 2 2 2 22 3" xfId="12660" xr:uid="{00000000-0005-0000-0000-0000FC300000}"/>
    <cellStyle name="Normal 2 2 2 2 2 22 3 10" xfId="12661" xr:uid="{00000000-0005-0000-0000-0000FD300000}"/>
    <cellStyle name="Normal 2 2 2 2 2 22 3 2" xfId="12662" xr:uid="{00000000-0005-0000-0000-0000FE300000}"/>
    <cellStyle name="Normal 2 2 2 2 2 22 3 3" xfId="12663" xr:uid="{00000000-0005-0000-0000-0000FF300000}"/>
    <cellStyle name="Normal 2 2 2 2 2 22 3 4" xfId="12664" xr:uid="{00000000-0005-0000-0000-000000310000}"/>
    <cellStyle name="Normal 2 2 2 2 2 22 3 5" xfId="12665" xr:uid="{00000000-0005-0000-0000-000001310000}"/>
    <cellStyle name="Normal 2 2 2 2 2 22 3 6" xfId="12666" xr:uid="{00000000-0005-0000-0000-000002310000}"/>
    <cellStyle name="Normal 2 2 2 2 2 22 3 7" xfId="12667" xr:uid="{00000000-0005-0000-0000-000003310000}"/>
    <cellStyle name="Normal 2 2 2 2 2 22 3 8" xfId="12668" xr:uid="{00000000-0005-0000-0000-000004310000}"/>
    <cellStyle name="Normal 2 2 2 2 2 22 3 9" xfId="12669" xr:uid="{00000000-0005-0000-0000-000005310000}"/>
    <cellStyle name="Normal 2 2 2 2 2 22 4" xfId="12670" xr:uid="{00000000-0005-0000-0000-000006310000}"/>
    <cellStyle name="Normal 2 2 2 2 2 22 4 10" xfId="12671" xr:uid="{00000000-0005-0000-0000-000007310000}"/>
    <cellStyle name="Normal 2 2 2 2 2 22 4 2" xfId="12672" xr:uid="{00000000-0005-0000-0000-000008310000}"/>
    <cellStyle name="Normal 2 2 2 2 2 22 4 3" xfId="12673" xr:uid="{00000000-0005-0000-0000-000009310000}"/>
    <cellStyle name="Normal 2 2 2 2 2 22 4 4" xfId="12674" xr:uid="{00000000-0005-0000-0000-00000A310000}"/>
    <cellStyle name="Normal 2 2 2 2 2 22 4 5" xfId="12675" xr:uid="{00000000-0005-0000-0000-00000B310000}"/>
    <cellStyle name="Normal 2 2 2 2 2 22 4 6" xfId="12676" xr:uid="{00000000-0005-0000-0000-00000C310000}"/>
    <cellStyle name="Normal 2 2 2 2 2 22 4 7" xfId="12677" xr:uid="{00000000-0005-0000-0000-00000D310000}"/>
    <cellStyle name="Normal 2 2 2 2 2 22 4 8" xfId="12678" xr:uid="{00000000-0005-0000-0000-00000E310000}"/>
    <cellStyle name="Normal 2 2 2 2 2 22 4 9" xfId="12679" xr:uid="{00000000-0005-0000-0000-00000F310000}"/>
    <cellStyle name="Normal 2 2 2 2 2 22 5" xfId="12680" xr:uid="{00000000-0005-0000-0000-000010310000}"/>
    <cellStyle name="Normal 2 2 2 2 2 22 5 10" xfId="12681" xr:uid="{00000000-0005-0000-0000-000011310000}"/>
    <cellStyle name="Normal 2 2 2 2 2 22 5 2" xfId="12682" xr:uid="{00000000-0005-0000-0000-000012310000}"/>
    <cellStyle name="Normal 2 2 2 2 2 22 5 3" xfId="12683" xr:uid="{00000000-0005-0000-0000-000013310000}"/>
    <cellStyle name="Normal 2 2 2 2 2 22 5 4" xfId="12684" xr:uid="{00000000-0005-0000-0000-000014310000}"/>
    <cellStyle name="Normal 2 2 2 2 2 22 5 5" xfId="12685" xr:uid="{00000000-0005-0000-0000-000015310000}"/>
    <cellStyle name="Normal 2 2 2 2 2 22 5 6" xfId="12686" xr:uid="{00000000-0005-0000-0000-000016310000}"/>
    <cellStyle name="Normal 2 2 2 2 2 22 5 7" xfId="12687" xr:uid="{00000000-0005-0000-0000-000017310000}"/>
    <cellStyle name="Normal 2 2 2 2 2 22 5 8" xfId="12688" xr:uid="{00000000-0005-0000-0000-000018310000}"/>
    <cellStyle name="Normal 2 2 2 2 2 22 5 9" xfId="12689" xr:uid="{00000000-0005-0000-0000-000019310000}"/>
    <cellStyle name="Normal 2 2 2 2 2 22 6" xfId="12690" xr:uid="{00000000-0005-0000-0000-00001A310000}"/>
    <cellStyle name="Normal 2 2 2 2 2 22 7" xfId="12691" xr:uid="{00000000-0005-0000-0000-00001B310000}"/>
    <cellStyle name="Normal 2 2 2 2 2 22 8" xfId="12692" xr:uid="{00000000-0005-0000-0000-00001C310000}"/>
    <cellStyle name="Normal 2 2 2 2 2 22 9" xfId="12693" xr:uid="{00000000-0005-0000-0000-00001D310000}"/>
    <cellStyle name="Normal 2 2 2 2 2 23" xfId="12694" xr:uid="{00000000-0005-0000-0000-00001E310000}"/>
    <cellStyle name="Normal 2 2 2 2 2 23 10" xfId="12695" xr:uid="{00000000-0005-0000-0000-00001F310000}"/>
    <cellStyle name="Normal 2 2 2 2 2 23 11" xfId="12696" xr:uid="{00000000-0005-0000-0000-000020310000}"/>
    <cellStyle name="Normal 2 2 2 2 2 23 12" xfId="12697" xr:uid="{00000000-0005-0000-0000-000021310000}"/>
    <cellStyle name="Normal 2 2 2 2 2 23 13" xfId="12698" xr:uid="{00000000-0005-0000-0000-000022310000}"/>
    <cellStyle name="Normal 2 2 2 2 2 23 14" xfId="12699" xr:uid="{00000000-0005-0000-0000-000023310000}"/>
    <cellStyle name="Normal 2 2 2 2 2 23 2" xfId="12700" xr:uid="{00000000-0005-0000-0000-000024310000}"/>
    <cellStyle name="Normal 2 2 2 2 2 23 2 10" xfId="12701" xr:uid="{00000000-0005-0000-0000-000025310000}"/>
    <cellStyle name="Normal 2 2 2 2 2 23 2 2" xfId="12702" xr:uid="{00000000-0005-0000-0000-000026310000}"/>
    <cellStyle name="Normal 2 2 2 2 2 23 2 3" xfId="12703" xr:uid="{00000000-0005-0000-0000-000027310000}"/>
    <cellStyle name="Normal 2 2 2 2 2 23 2 4" xfId="12704" xr:uid="{00000000-0005-0000-0000-000028310000}"/>
    <cellStyle name="Normal 2 2 2 2 2 23 2 5" xfId="12705" xr:uid="{00000000-0005-0000-0000-000029310000}"/>
    <cellStyle name="Normal 2 2 2 2 2 23 2 6" xfId="12706" xr:uid="{00000000-0005-0000-0000-00002A310000}"/>
    <cellStyle name="Normal 2 2 2 2 2 23 2 7" xfId="12707" xr:uid="{00000000-0005-0000-0000-00002B310000}"/>
    <cellStyle name="Normal 2 2 2 2 2 23 2 8" xfId="12708" xr:uid="{00000000-0005-0000-0000-00002C310000}"/>
    <cellStyle name="Normal 2 2 2 2 2 23 2 9" xfId="12709" xr:uid="{00000000-0005-0000-0000-00002D310000}"/>
    <cellStyle name="Normal 2 2 2 2 2 23 3" xfId="12710" xr:uid="{00000000-0005-0000-0000-00002E310000}"/>
    <cellStyle name="Normal 2 2 2 2 2 23 3 10" xfId="12711" xr:uid="{00000000-0005-0000-0000-00002F310000}"/>
    <cellStyle name="Normal 2 2 2 2 2 23 3 2" xfId="12712" xr:uid="{00000000-0005-0000-0000-000030310000}"/>
    <cellStyle name="Normal 2 2 2 2 2 23 3 3" xfId="12713" xr:uid="{00000000-0005-0000-0000-000031310000}"/>
    <cellStyle name="Normal 2 2 2 2 2 23 3 4" xfId="12714" xr:uid="{00000000-0005-0000-0000-000032310000}"/>
    <cellStyle name="Normal 2 2 2 2 2 23 3 5" xfId="12715" xr:uid="{00000000-0005-0000-0000-000033310000}"/>
    <cellStyle name="Normal 2 2 2 2 2 23 3 6" xfId="12716" xr:uid="{00000000-0005-0000-0000-000034310000}"/>
    <cellStyle name="Normal 2 2 2 2 2 23 3 7" xfId="12717" xr:uid="{00000000-0005-0000-0000-000035310000}"/>
    <cellStyle name="Normal 2 2 2 2 2 23 3 8" xfId="12718" xr:uid="{00000000-0005-0000-0000-000036310000}"/>
    <cellStyle name="Normal 2 2 2 2 2 23 3 9" xfId="12719" xr:uid="{00000000-0005-0000-0000-000037310000}"/>
    <cellStyle name="Normal 2 2 2 2 2 23 4" xfId="12720" xr:uid="{00000000-0005-0000-0000-000038310000}"/>
    <cellStyle name="Normal 2 2 2 2 2 23 4 10" xfId="12721" xr:uid="{00000000-0005-0000-0000-000039310000}"/>
    <cellStyle name="Normal 2 2 2 2 2 23 4 2" xfId="12722" xr:uid="{00000000-0005-0000-0000-00003A310000}"/>
    <cellStyle name="Normal 2 2 2 2 2 23 4 3" xfId="12723" xr:uid="{00000000-0005-0000-0000-00003B310000}"/>
    <cellStyle name="Normal 2 2 2 2 2 23 4 4" xfId="12724" xr:uid="{00000000-0005-0000-0000-00003C310000}"/>
    <cellStyle name="Normal 2 2 2 2 2 23 4 5" xfId="12725" xr:uid="{00000000-0005-0000-0000-00003D310000}"/>
    <cellStyle name="Normal 2 2 2 2 2 23 4 6" xfId="12726" xr:uid="{00000000-0005-0000-0000-00003E310000}"/>
    <cellStyle name="Normal 2 2 2 2 2 23 4 7" xfId="12727" xr:uid="{00000000-0005-0000-0000-00003F310000}"/>
    <cellStyle name="Normal 2 2 2 2 2 23 4 8" xfId="12728" xr:uid="{00000000-0005-0000-0000-000040310000}"/>
    <cellStyle name="Normal 2 2 2 2 2 23 4 9" xfId="12729" xr:uid="{00000000-0005-0000-0000-000041310000}"/>
    <cellStyle name="Normal 2 2 2 2 2 23 5" xfId="12730" xr:uid="{00000000-0005-0000-0000-000042310000}"/>
    <cellStyle name="Normal 2 2 2 2 2 23 5 10" xfId="12731" xr:uid="{00000000-0005-0000-0000-000043310000}"/>
    <cellStyle name="Normal 2 2 2 2 2 23 5 2" xfId="12732" xr:uid="{00000000-0005-0000-0000-000044310000}"/>
    <cellStyle name="Normal 2 2 2 2 2 23 5 3" xfId="12733" xr:uid="{00000000-0005-0000-0000-000045310000}"/>
    <cellStyle name="Normal 2 2 2 2 2 23 5 4" xfId="12734" xr:uid="{00000000-0005-0000-0000-000046310000}"/>
    <cellStyle name="Normal 2 2 2 2 2 23 5 5" xfId="12735" xr:uid="{00000000-0005-0000-0000-000047310000}"/>
    <cellStyle name="Normal 2 2 2 2 2 23 5 6" xfId="12736" xr:uid="{00000000-0005-0000-0000-000048310000}"/>
    <cellStyle name="Normal 2 2 2 2 2 23 5 7" xfId="12737" xr:uid="{00000000-0005-0000-0000-000049310000}"/>
    <cellStyle name="Normal 2 2 2 2 2 23 5 8" xfId="12738" xr:uid="{00000000-0005-0000-0000-00004A310000}"/>
    <cellStyle name="Normal 2 2 2 2 2 23 5 9" xfId="12739" xr:uid="{00000000-0005-0000-0000-00004B310000}"/>
    <cellStyle name="Normal 2 2 2 2 2 23 6" xfId="12740" xr:uid="{00000000-0005-0000-0000-00004C310000}"/>
    <cellStyle name="Normal 2 2 2 2 2 23 7" xfId="12741" xr:uid="{00000000-0005-0000-0000-00004D310000}"/>
    <cellStyle name="Normal 2 2 2 2 2 23 8" xfId="12742" xr:uid="{00000000-0005-0000-0000-00004E310000}"/>
    <cellStyle name="Normal 2 2 2 2 2 23 9" xfId="12743" xr:uid="{00000000-0005-0000-0000-00004F310000}"/>
    <cellStyle name="Normal 2 2 2 2 2 24" xfId="12744" xr:uid="{00000000-0005-0000-0000-000050310000}"/>
    <cellStyle name="Normal 2 2 2 2 2 24 10" xfId="12745" xr:uid="{00000000-0005-0000-0000-000051310000}"/>
    <cellStyle name="Normal 2 2 2 2 2 24 11" xfId="12746" xr:uid="{00000000-0005-0000-0000-000052310000}"/>
    <cellStyle name="Normal 2 2 2 2 2 24 12" xfId="12747" xr:uid="{00000000-0005-0000-0000-000053310000}"/>
    <cellStyle name="Normal 2 2 2 2 2 24 13" xfId="12748" xr:uid="{00000000-0005-0000-0000-000054310000}"/>
    <cellStyle name="Normal 2 2 2 2 2 24 14" xfId="12749" xr:uid="{00000000-0005-0000-0000-000055310000}"/>
    <cellStyle name="Normal 2 2 2 2 2 24 2" xfId="12750" xr:uid="{00000000-0005-0000-0000-000056310000}"/>
    <cellStyle name="Normal 2 2 2 2 2 24 2 10" xfId="12751" xr:uid="{00000000-0005-0000-0000-000057310000}"/>
    <cellStyle name="Normal 2 2 2 2 2 24 2 2" xfId="12752" xr:uid="{00000000-0005-0000-0000-000058310000}"/>
    <cellStyle name="Normal 2 2 2 2 2 24 2 3" xfId="12753" xr:uid="{00000000-0005-0000-0000-000059310000}"/>
    <cellStyle name="Normal 2 2 2 2 2 24 2 4" xfId="12754" xr:uid="{00000000-0005-0000-0000-00005A310000}"/>
    <cellStyle name="Normal 2 2 2 2 2 24 2 5" xfId="12755" xr:uid="{00000000-0005-0000-0000-00005B310000}"/>
    <cellStyle name="Normal 2 2 2 2 2 24 2 6" xfId="12756" xr:uid="{00000000-0005-0000-0000-00005C310000}"/>
    <cellStyle name="Normal 2 2 2 2 2 24 2 7" xfId="12757" xr:uid="{00000000-0005-0000-0000-00005D310000}"/>
    <cellStyle name="Normal 2 2 2 2 2 24 2 8" xfId="12758" xr:uid="{00000000-0005-0000-0000-00005E310000}"/>
    <cellStyle name="Normal 2 2 2 2 2 24 2 9" xfId="12759" xr:uid="{00000000-0005-0000-0000-00005F310000}"/>
    <cellStyle name="Normal 2 2 2 2 2 24 3" xfId="12760" xr:uid="{00000000-0005-0000-0000-000060310000}"/>
    <cellStyle name="Normal 2 2 2 2 2 24 3 10" xfId="12761" xr:uid="{00000000-0005-0000-0000-000061310000}"/>
    <cellStyle name="Normal 2 2 2 2 2 24 3 2" xfId="12762" xr:uid="{00000000-0005-0000-0000-000062310000}"/>
    <cellStyle name="Normal 2 2 2 2 2 24 3 3" xfId="12763" xr:uid="{00000000-0005-0000-0000-000063310000}"/>
    <cellStyle name="Normal 2 2 2 2 2 24 3 4" xfId="12764" xr:uid="{00000000-0005-0000-0000-000064310000}"/>
    <cellStyle name="Normal 2 2 2 2 2 24 3 5" xfId="12765" xr:uid="{00000000-0005-0000-0000-000065310000}"/>
    <cellStyle name="Normal 2 2 2 2 2 24 3 6" xfId="12766" xr:uid="{00000000-0005-0000-0000-000066310000}"/>
    <cellStyle name="Normal 2 2 2 2 2 24 3 7" xfId="12767" xr:uid="{00000000-0005-0000-0000-000067310000}"/>
    <cellStyle name="Normal 2 2 2 2 2 24 3 8" xfId="12768" xr:uid="{00000000-0005-0000-0000-000068310000}"/>
    <cellStyle name="Normal 2 2 2 2 2 24 3 9" xfId="12769" xr:uid="{00000000-0005-0000-0000-000069310000}"/>
    <cellStyle name="Normal 2 2 2 2 2 24 4" xfId="12770" xr:uid="{00000000-0005-0000-0000-00006A310000}"/>
    <cellStyle name="Normal 2 2 2 2 2 24 4 10" xfId="12771" xr:uid="{00000000-0005-0000-0000-00006B310000}"/>
    <cellStyle name="Normal 2 2 2 2 2 24 4 2" xfId="12772" xr:uid="{00000000-0005-0000-0000-00006C310000}"/>
    <cellStyle name="Normal 2 2 2 2 2 24 4 3" xfId="12773" xr:uid="{00000000-0005-0000-0000-00006D310000}"/>
    <cellStyle name="Normal 2 2 2 2 2 24 4 4" xfId="12774" xr:uid="{00000000-0005-0000-0000-00006E310000}"/>
    <cellStyle name="Normal 2 2 2 2 2 24 4 5" xfId="12775" xr:uid="{00000000-0005-0000-0000-00006F310000}"/>
    <cellStyle name="Normal 2 2 2 2 2 24 4 6" xfId="12776" xr:uid="{00000000-0005-0000-0000-000070310000}"/>
    <cellStyle name="Normal 2 2 2 2 2 24 4 7" xfId="12777" xr:uid="{00000000-0005-0000-0000-000071310000}"/>
    <cellStyle name="Normal 2 2 2 2 2 24 4 8" xfId="12778" xr:uid="{00000000-0005-0000-0000-000072310000}"/>
    <cellStyle name="Normal 2 2 2 2 2 24 4 9" xfId="12779" xr:uid="{00000000-0005-0000-0000-000073310000}"/>
    <cellStyle name="Normal 2 2 2 2 2 24 5" xfId="12780" xr:uid="{00000000-0005-0000-0000-000074310000}"/>
    <cellStyle name="Normal 2 2 2 2 2 24 5 10" xfId="12781" xr:uid="{00000000-0005-0000-0000-000075310000}"/>
    <cellStyle name="Normal 2 2 2 2 2 24 5 2" xfId="12782" xr:uid="{00000000-0005-0000-0000-000076310000}"/>
    <cellStyle name="Normal 2 2 2 2 2 24 5 3" xfId="12783" xr:uid="{00000000-0005-0000-0000-000077310000}"/>
    <cellStyle name="Normal 2 2 2 2 2 24 5 4" xfId="12784" xr:uid="{00000000-0005-0000-0000-000078310000}"/>
    <cellStyle name="Normal 2 2 2 2 2 24 5 5" xfId="12785" xr:uid="{00000000-0005-0000-0000-000079310000}"/>
    <cellStyle name="Normal 2 2 2 2 2 24 5 6" xfId="12786" xr:uid="{00000000-0005-0000-0000-00007A310000}"/>
    <cellStyle name="Normal 2 2 2 2 2 24 5 7" xfId="12787" xr:uid="{00000000-0005-0000-0000-00007B310000}"/>
    <cellStyle name="Normal 2 2 2 2 2 24 5 8" xfId="12788" xr:uid="{00000000-0005-0000-0000-00007C310000}"/>
    <cellStyle name="Normal 2 2 2 2 2 24 5 9" xfId="12789" xr:uid="{00000000-0005-0000-0000-00007D310000}"/>
    <cellStyle name="Normal 2 2 2 2 2 24 6" xfId="12790" xr:uid="{00000000-0005-0000-0000-00007E310000}"/>
    <cellStyle name="Normal 2 2 2 2 2 24 7" xfId="12791" xr:uid="{00000000-0005-0000-0000-00007F310000}"/>
    <cellStyle name="Normal 2 2 2 2 2 24 8" xfId="12792" xr:uid="{00000000-0005-0000-0000-000080310000}"/>
    <cellStyle name="Normal 2 2 2 2 2 24 9" xfId="12793" xr:uid="{00000000-0005-0000-0000-000081310000}"/>
    <cellStyle name="Normal 2 2 2 2 2 25" xfId="12794" xr:uid="{00000000-0005-0000-0000-000082310000}"/>
    <cellStyle name="Normal 2 2 2 2 2 25 10" xfId="12795" xr:uid="{00000000-0005-0000-0000-000083310000}"/>
    <cellStyle name="Normal 2 2 2 2 2 25 11" xfId="12796" xr:uid="{00000000-0005-0000-0000-000084310000}"/>
    <cellStyle name="Normal 2 2 2 2 2 25 12" xfId="12797" xr:uid="{00000000-0005-0000-0000-000085310000}"/>
    <cellStyle name="Normal 2 2 2 2 2 25 13" xfId="12798" xr:uid="{00000000-0005-0000-0000-000086310000}"/>
    <cellStyle name="Normal 2 2 2 2 2 25 14" xfId="12799" xr:uid="{00000000-0005-0000-0000-000087310000}"/>
    <cellStyle name="Normal 2 2 2 2 2 25 2" xfId="12800" xr:uid="{00000000-0005-0000-0000-000088310000}"/>
    <cellStyle name="Normal 2 2 2 2 2 25 2 10" xfId="12801" xr:uid="{00000000-0005-0000-0000-000089310000}"/>
    <cellStyle name="Normal 2 2 2 2 2 25 2 2" xfId="12802" xr:uid="{00000000-0005-0000-0000-00008A310000}"/>
    <cellStyle name="Normal 2 2 2 2 2 25 2 3" xfId="12803" xr:uid="{00000000-0005-0000-0000-00008B310000}"/>
    <cellStyle name="Normal 2 2 2 2 2 25 2 4" xfId="12804" xr:uid="{00000000-0005-0000-0000-00008C310000}"/>
    <cellStyle name="Normal 2 2 2 2 2 25 2 5" xfId="12805" xr:uid="{00000000-0005-0000-0000-00008D310000}"/>
    <cellStyle name="Normal 2 2 2 2 2 25 2 6" xfId="12806" xr:uid="{00000000-0005-0000-0000-00008E310000}"/>
    <cellStyle name="Normal 2 2 2 2 2 25 2 7" xfId="12807" xr:uid="{00000000-0005-0000-0000-00008F310000}"/>
    <cellStyle name="Normal 2 2 2 2 2 25 2 8" xfId="12808" xr:uid="{00000000-0005-0000-0000-000090310000}"/>
    <cellStyle name="Normal 2 2 2 2 2 25 2 9" xfId="12809" xr:uid="{00000000-0005-0000-0000-000091310000}"/>
    <cellStyle name="Normal 2 2 2 2 2 25 3" xfId="12810" xr:uid="{00000000-0005-0000-0000-000092310000}"/>
    <cellStyle name="Normal 2 2 2 2 2 25 3 10" xfId="12811" xr:uid="{00000000-0005-0000-0000-000093310000}"/>
    <cellStyle name="Normal 2 2 2 2 2 25 3 2" xfId="12812" xr:uid="{00000000-0005-0000-0000-000094310000}"/>
    <cellStyle name="Normal 2 2 2 2 2 25 3 3" xfId="12813" xr:uid="{00000000-0005-0000-0000-000095310000}"/>
    <cellStyle name="Normal 2 2 2 2 2 25 3 4" xfId="12814" xr:uid="{00000000-0005-0000-0000-000096310000}"/>
    <cellStyle name="Normal 2 2 2 2 2 25 3 5" xfId="12815" xr:uid="{00000000-0005-0000-0000-000097310000}"/>
    <cellStyle name="Normal 2 2 2 2 2 25 3 6" xfId="12816" xr:uid="{00000000-0005-0000-0000-000098310000}"/>
    <cellStyle name="Normal 2 2 2 2 2 25 3 7" xfId="12817" xr:uid="{00000000-0005-0000-0000-000099310000}"/>
    <cellStyle name="Normal 2 2 2 2 2 25 3 8" xfId="12818" xr:uid="{00000000-0005-0000-0000-00009A310000}"/>
    <cellStyle name="Normal 2 2 2 2 2 25 3 9" xfId="12819" xr:uid="{00000000-0005-0000-0000-00009B310000}"/>
    <cellStyle name="Normal 2 2 2 2 2 25 4" xfId="12820" xr:uid="{00000000-0005-0000-0000-00009C310000}"/>
    <cellStyle name="Normal 2 2 2 2 2 25 4 10" xfId="12821" xr:uid="{00000000-0005-0000-0000-00009D310000}"/>
    <cellStyle name="Normal 2 2 2 2 2 25 4 2" xfId="12822" xr:uid="{00000000-0005-0000-0000-00009E310000}"/>
    <cellStyle name="Normal 2 2 2 2 2 25 4 3" xfId="12823" xr:uid="{00000000-0005-0000-0000-00009F310000}"/>
    <cellStyle name="Normal 2 2 2 2 2 25 4 4" xfId="12824" xr:uid="{00000000-0005-0000-0000-0000A0310000}"/>
    <cellStyle name="Normal 2 2 2 2 2 25 4 5" xfId="12825" xr:uid="{00000000-0005-0000-0000-0000A1310000}"/>
    <cellStyle name="Normal 2 2 2 2 2 25 4 6" xfId="12826" xr:uid="{00000000-0005-0000-0000-0000A2310000}"/>
    <cellStyle name="Normal 2 2 2 2 2 25 4 7" xfId="12827" xr:uid="{00000000-0005-0000-0000-0000A3310000}"/>
    <cellStyle name="Normal 2 2 2 2 2 25 4 8" xfId="12828" xr:uid="{00000000-0005-0000-0000-0000A4310000}"/>
    <cellStyle name="Normal 2 2 2 2 2 25 4 9" xfId="12829" xr:uid="{00000000-0005-0000-0000-0000A5310000}"/>
    <cellStyle name="Normal 2 2 2 2 2 25 5" xfId="12830" xr:uid="{00000000-0005-0000-0000-0000A6310000}"/>
    <cellStyle name="Normal 2 2 2 2 2 25 5 10" xfId="12831" xr:uid="{00000000-0005-0000-0000-0000A7310000}"/>
    <cellStyle name="Normal 2 2 2 2 2 25 5 2" xfId="12832" xr:uid="{00000000-0005-0000-0000-0000A8310000}"/>
    <cellStyle name="Normal 2 2 2 2 2 25 5 3" xfId="12833" xr:uid="{00000000-0005-0000-0000-0000A9310000}"/>
    <cellStyle name="Normal 2 2 2 2 2 25 5 4" xfId="12834" xr:uid="{00000000-0005-0000-0000-0000AA310000}"/>
    <cellStyle name="Normal 2 2 2 2 2 25 5 5" xfId="12835" xr:uid="{00000000-0005-0000-0000-0000AB310000}"/>
    <cellStyle name="Normal 2 2 2 2 2 25 5 6" xfId="12836" xr:uid="{00000000-0005-0000-0000-0000AC310000}"/>
    <cellStyle name="Normal 2 2 2 2 2 25 5 7" xfId="12837" xr:uid="{00000000-0005-0000-0000-0000AD310000}"/>
    <cellStyle name="Normal 2 2 2 2 2 25 5 8" xfId="12838" xr:uid="{00000000-0005-0000-0000-0000AE310000}"/>
    <cellStyle name="Normal 2 2 2 2 2 25 5 9" xfId="12839" xr:uid="{00000000-0005-0000-0000-0000AF310000}"/>
    <cellStyle name="Normal 2 2 2 2 2 25 6" xfId="12840" xr:uid="{00000000-0005-0000-0000-0000B0310000}"/>
    <cellStyle name="Normal 2 2 2 2 2 25 7" xfId="12841" xr:uid="{00000000-0005-0000-0000-0000B1310000}"/>
    <cellStyle name="Normal 2 2 2 2 2 25 8" xfId="12842" xr:uid="{00000000-0005-0000-0000-0000B2310000}"/>
    <cellStyle name="Normal 2 2 2 2 2 25 9" xfId="12843" xr:uid="{00000000-0005-0000-0000-0000B3310000}"/>
    <cellStyle name="Normal 2 2 2 2 2 26" xfId="12844" xr:uid="{00000000-0005-0000-0000-0000B4310000}"/>
    <cellStyle name="Normal 2 2 2 2 2 26 10" xfId="12845" xr:uid="{00000000-0005-0000-0000-0000B5310000}"/>
    <cellStyle name="Normal 2 2 2 2 2 26 11" xfId="12846" xr:uid="{00000000-0005-0000-0000-0000B6310000}"/>
    <cellStyle name="Normal 2 2 2 2 2 26 12" xfId="12847" xr:uid="{00000000-0005-0000-0000-0000B7310000}"/>
    <cellStyle name="Normal 2 2 2 2 2 26 13" xfId="12848" xr:uid="{00000000-0005-0000-0000-0000B8310000}"/>
    <cellStyle name="Normal 2 2 2 2 2 26 14" xfId="12849" xr:uid="{00000000-0005-0000-0000-0000B9310000}"/>
    <cellStyle name="Normal 2 2 2 2 2 26 2" xfId="12850" xr:uid="{00000000-0005-0000-0000-0000BA310000}"/>
    <cellStyle name="Normal 2 2 2 2 2 26 2 10" xfId="12851" xr:uid="{00000000-0005-0000-0000-0000BB310000}"/>
    <cellStyle name="Normal 2 2 2 2 2 26 2 2" xfId="12852" xr:uid="{00000000-0005-0000-0000-0000BC310000}"/>
    <cellStyle name="Normal 2 2 2 2 2 26 2 3" xfId="12853" xr:uid="{00000000-0005-0000-0000-0000BD310000}"/>
    <cellStyle name="Normal 2 2 2 2 2 26 2 4" xfId="12854" xr:uid="{00000000-0005-0000-0000-0000BE310000}"/>
    <cellStyle name="Normal 2 2 2 2 2 26 2 5" xfId="12855" xr:uid="{00000000-0005-0000-0000-0000BF310000}"/>
    <cellStyle name="Normal 2 2 2 2 2 26 2 6" xfId="12856" xr:uid="{00000000-0005-0000-0000-0000C0310000}"/>
    <cellStyle name="Normal 2 2 2 2 2 26 2 7" xfId="12857" xr:uid="{00000000-0005-0000-0000-0000C1310000}"/>
    <cellStyle name="Normal 2 2 2 2 2 26 2 8" xfId="12858" xr:uid="{00000000-0005-0000-0000-0000C2310000}"/>
    <cellStyle name="Normal 2 2 2 2 2 26 2 9" xfId="12859" xr:uid="{00000000-0005-0000-0000-0000C3310000}"/>
    <cellStyle name="Normal 2 2 2 2 2 26 3" xfId="12860" xr:uid="{00000000-0005-0000-0000-0000C4310000}"/>
    <cellStyle name="Normal 2 2 2 2 2 26 3 10" xfId="12861" xr:uid="{00000000-0005-0000-0000-0000C5310000}"/>
    <cellStyle name="Normal 2 2 2 2 2 26 3 2" xfId="12862" xr:uid="{00000000-0005-0000-0000-0000C6310000}"/>
    <cellStyle name="Normal 2 2 2 2 2 26 3 3" xfId="12863" xr:uid="{00000000-0005-0000-0000-0000C7310000}"/>
    <cellStyle name="Normal 2 2 2 2 2 26 3 4" xfId="12864" xr:uid="{00000000-0005-0000-0000-0000C8310000}"/>
    <cellStyle name="Normal 2 2 2 2 2 26 3 5" xfId="12865" xr:uid="{00000000-0005-0000-0000-0000C9310000}"/>
    <cellStyle name="Normal 2 2 2 2 2 26 3 6" xfId="12866" xr:uid="{00000000-0005-0000-0000-0000CA310000}"/>
    <cellStyle name="Normal 2 2 2 2 2 26 3 7" xfId="12867" xr:uid="{00000000-0005-0000-0000-0000CB310000}"/>
    <cellStyle name="Normal 2 2 2 2 2 26 3 8" xfId="12868" xr:uid="{00000000-0005-0000-0000-0000CC310000}"/>
    <cellStyle name="Normal 2 2 2 2 2 26 3 9" xfId="12869" xr:uid="{00000000-0005-0000-0000-0000CD310000}"/>
    <cellStyle name="Normal 2 2 2 2 2 26 4" xfId="12870" xr:uid="{00000000-0005-0000-0000-0000CE310000}"/>
    <cellStyle name="Normal 2 2 2 2 2 26 4 10" xfId="12871" xr:uid="{00000000-0005-0000-0000-0000CF310000}"/>
    <cellStyle name="Normal 2 2 2 2 2 26 4 2" xfId="12872" xr:uid="{00000000-0005-0000-0000-0000D0310000}"/>
    <cellStyle name="Normal 2 2 2 2 2 26 4 3" xfId="12873" xr:uid="{00000000-0005-0000-0000-0000D1310000}"/>
    <cellStyle name="Normal 2 2 2 2 2 26 4 4" xfId="12874" xr:uid="{00000000-0005-0000-0000-0000D2310000}"/>
    <cellStyle name="Normal 2 2 2 2 2 26 4 5" xfId="12875" xr:uid="{00000000-0005-0000-0000-0000D3310000}"/>
    <cellStyle name="Normal 2 2 2 2 2 26 4 6" xfId="12876" xr:uid="{00000000-0005-0000-0000-0000D4310000}"/>
    <cellStyle name="Normal 2 2 2 2 2 26 4 7" xfId="12877" xr:uid="{00000000-0005-0000-0000-0000D5310000}"/>
    <cellStyle name="Normal 2 2 2 2 2 26 4 8" xfId="12878" xr:uid="{00000000-0005-0000-0000-0000D6310000}"/>
    <cellStyle name="Normal 2 2 2 2 2 26 4 9" xfId="12879" xr:uid="{00000000-0005-0000-0000-0000D7310000}"/>
    <cellStyle name="Normal 2 2 2 2 2 26 5" xfId="12880" xr:uid="{00000000-0005-0000-0000-0000D8310000}"/>
    <cellStyle name="Normal 2 2 2 2 2 26 5 10" xfId="12881" xr:uid="{00000000-0005-0000-0000-0000D9310000}"/>
    <cellStyle name="Normal 2 2 2 2 2 26 5 2" xfId="12882" xr:uid="{00000000-0005-0000-0000-0000DA310000}"/>
    <cellStyle name="Normal 2 2 2 2 2 26 5 3" xfId="12883" xr:uid="{00000000-0005-0000-0000-0000DB310000}"/>
    <cellStyle name="Normal 2 2 2 2 2 26 5 4" xfId="12884" xr:uid="{00000000-0005-0000-0000-0000DC310000}"/>
    <cellStyle name="Normal 2 2 2 2 2 26 5 5" xfId="12885" xr:uid="{00000000-0005-0000-0000-0000DD310000}"/>
    <cellStyle name="Normal 2 2 2 2 2 26 5 6" xfId="12886" xr:uid="{00000000-0005-0000-0000-0000DE310000}"/>
    <cellStyle name="Normal 2 2 2 2 2 26 5 7" xfId="12887" xr:uid="{00000000-0005-0000-0000-0000DF310000}"/>
    <cellStyle name="Normal 2 2 2 2 2 26 5 8" xfId="12888" xr:uid="{00000000-0005-0000-0000-0000E0310000}"/>
    <cellStyle name="Normal 2 2 2 2 2 26 5 9" xfId="12889" xr:uid="{00000000-0005-0000-0000-0000E1310000}"/>
    <cellStyle name="Normal 2 2 2 2 2 26 6" xfId="12890" xr:uid="{00000000-0005-0000-0000-0000E2310000}"/>
    <cellStyle name="Normal 2 2 2 2 2 26 7" xfId="12891" xr:uid="{00000000-0005-0000-0000-0000E3310000}"/>
    <cellStyle name="Normal 2 2 2 2 2 26 8" xfId="12892" xr:uid="{00000000-0005-0000-0000-0000E4310000}"/>
    <cellStyle name="Normal 2 2 2 2 2 26 9" xfId="12893" xr:uid="{00000000-0005-0000-0000-0000E5310000}"/>
    <cellStyle name="Normal 2 2 2 2 2 27" xfId="12894" xr:uid="{00000000-0005-0000-0000-0000E6310000}"/>
    <cellStyle name="Normal 2 2 2 2 2 27 10" xfId="12895" xr:uid="{00000000-0005-0000-0000-0000E7310000}"/>
    <cellStyle name="Normal 2 2 2 2 2 27 11" xfId="12896" xr:uid="{00000000-0005-0000-0000-0000E8310000}"/>
    <cellStyle name="Normal 2 2 2 2 2 27 12" xfId="12897" xr:uid="{00000000-0005-0000-0000-0000E9310000}"/>
    <cellStyle name="Normal 2 2 2 2 2 27 13" xfId="12898" xr:uid="{00000000-0005-0000-0000-0000EA310000}"/>
    <cellStyle name="Normal 2 2 2 2 2 27 14" xfId="12899" xr:uid="{00000000-0005-0000-0000-0000EB310000}"/>
    <cellStyle name="Normal 2 2 2 2 2 27 2" xfId="12900" xr:uid="{00000000-0005-0000-0000-0000EC310000}"/>
    <cellStyle name="Normal 2 2 2 2 2 27 2 10" xfId="12901" xr:uid="{00000000-0005-0000-0000-0000ED310000}"/>
    <cellStyle name="Normal 2 2 2 2 2 27 2 2" xfId="12902" xr:uid="{00000000-0005-0000-0000-0000EE310000}"/>
    <cellStyle name="Normal 2 2 2 2 2 27 2 3" xfId="12903" xr:uid="{00000000-0005-0000-0000-0000EF310000}"/>
    <cellStyle name="Normal 2 2 2 2 2 27 2 4" xfId="12904" xr:uid="{00000000-0005-0000-0000-0000F0310000}"/>
    <cellStyle name="Normal 2 2 2 2 2 27 2 5" xfId="12905" xr:uid="{00000000-0005-0000-0000-0000F1310000}"/>
    <cellStyle name="Normal 2 2 2 2 2 27 2 6" xfId="12906" xr:uid="{00000000-0005-0000-0000-0000F2310000}"/>
    <cellStyle name="Normal 2 2 2 2 2 27 2 7" xfId="12907" xr:uid="{00000000-0005-0000-0000-0000F3310000}"/>
    <cellStyle name="Normal 2 2 2 2 2 27 2 8" xfId="12908" xr:uid="{00000000-0005-0000-0000-0000F4310000}"/>
    <cellStyle name="Normal 2 2 2 2 2 27 2 9" xfId="12909" xr:uid="{00000000-0005-0000-0000-0000F5310000}"/>
    <cellStyle name="Normal 2 2 2 2 2 27 3" xfId="12910" xr:uid="{00000000-0005-0000-0000-0000F6310000}"/>
    <cellStyle name="Normal 2 2 2 2 2 27 3 10" xfId="12911" xr:uid="{00000000-0005-0000-0000-0000F7310000}"/>
    <cellStyle name="Normal 2 2 2 2 2 27 3 2" xfId="12912" xr:uid="{00000000-0005-0000-0000-0000F8310000}"/>
    <cellStyle name="Normal 2 2 2 2 2 27 3 3" xfId="12913" xr:uid="{00000000-0005-0000-0000-0000F9310000}"/>
    <cellStyle name="Normal 2 2 2 2 2 27 3 4" xfId="12914" xr:uid="{00000000-0005-0000-0000-0000FA310000}"/>
    <cellStyle name="Normal 2 2 2 2 2 27 3 5" xfId="12915" xr:uid="{00000000-0005-0000-0000-0000FB310000}"/>
    <cellStyle name="Normal 2 2 2 2 2 27 3 6" xfId="12916" xr:uid="{00000000-0005-0000-0000-0000FC310000}"/>
    <cellStyle name="Normal 2 2 2 2 2 27 3 7" xfId="12917" xr:uid="{00000000-0005-0000-0000-0000FD310000}"/>
    <cellStyle name="Normal 2 2 2 2 2 27 3 8" xfId="12918" xr:uid="{00000000-0005-0000-0000-0000FE310000}"/>
    <cellStyle name="Normal 2 2 2 2 2 27 3 9" xfId="12919" xr:uid="{00000000-0005-0000-0000-0000FF310000}"/>
    <cellStyle name="Normal 2 2 2 2 2 27 4" xfId="12920" xr:uid="{00000000-0005-0000-0000-000000320000}"/>
    <cellStyle name="Normal 2 2 2 2 2 27 4 10" xfId="12921" xr:uid="{00000000-0005-0000-0000-000001320000}"/>
    <cellStyle name="Normal 2 2 2 2 2 27 4 2" xfId="12922" xr:uid="{00000000-0005-0000-0000-000002320000}"/>
    <cellStyle name="Normal 2 2 2 2 2 27 4 3" xfId="12923" xr:uid="{00000000-0005-0000-0000-000003320000}"/>
    <cellStyle name="Normal 2 2 2 2 2 27 4 4" xfId="12924" xr:uid="{00000000-0005-0000-0000-000004320000}"/>
    <cellStyle name="Normal 2 2 2 2 2 27 4 5" xfId="12925" xr:uid="{00000000-0005-0000-0000-000005320000}"/>
    <cellStyle name="Normal 2 2 2 2 2 27 4 6" xfId="12926" xr:uid="{00000000-0005-0000-0000-000006320000}"/>
    <cellStyle name="Normal 2 2 2 2 2 27 4 7" xfId="12927" xr:uid="{00000000-0005-0000-0000-000007320000}"/>
    <cellStyle name="Normal 2 2 2 2 2 27 4 8" xfId="12928" xr:uid="{00000000-0005-0000-0000-000008320000}"/>
    <cellStyle name="Normal 2 2 2 2 2 27 4 9" xfId="12929" xr:uid="{00000000-0005-0000-0000-000009320000}"/>
    <cellStyle name="Normal 2 2 2 2 2 27 5" xfId="12930" xr:uid="{00000000-0005-0000-0000-00000A320000}"/>
    <cellStyle name="Normal 2 2 2 2 2 27 5 10" xfId="12931" xr:uid="{00000000-0005-0000-0000-00000B320000}"/>
    <cellStyle name="Normal 2 2 2 2 2 27 5 2" xfId="12932" xr:uid="{00000000-0005-0000-0000-00000C320000}"/>
    <cellStyle name="Normal 2 2 2 2 2 27 5 3" xfId="12933" xr:uid="{00000000-0005-0000-0000-00000D320000}"/>
    <cellStyle name="Normal 2 2 2 2 2 27 5 4" xfId="12934" xr:uid="{00000000-0005-0000-0000-00000E320000}"/>
    <cellStyle name="Normal 2 2 2 2 2 27 5 5" xfId="12935" xr:uid="{00000000-0005-0000-0000-00000F320000}"/>
    <cellStyle name="Normal 2 2 2 2 2 27 5 6" xfId="12936" xr:uid="{00000000-0005-0000-0000-000010320000}"/>
    <cellStyle name="Normal 2 2 2 2 2 27 5 7" xfId="12937" xr:uid="{00000000-0005-0000-0000-000011320000}"/>
    <cellStyle name="Normal 2 2 2 2 2 27 5 8" xfId="12938" xr:uid="{00000000-0005-0000-0000-000012320000}"/>
    <cellStyle name="Normal 2 2 2 2 2 27 5 9" xfId="12939" xr:uid="{00000000-0005-0000-0000-000013320000}"/>
    <cellStyle name="Normal 2 2 2 2 2 27 6" xfId="12940" xr:uid="{00000000-0005-0000-0000-000014320000}"/>
    <cellStyle name="Normal 2 2 2 2 2 27 7" xfId="12941" xr:uid="{00000000-0005-0000-0000-000015320000}"/>
    <cellStyle name="Normal 2 2 2 2 2 27 8" xfId="12942" xr:uid="{00000000-0005-0000-0000-000016320000}"/>
    <cellStyle name="Normal 2 2 2 2 2 27 9" xfId="12943" xr:uid="{00000000-0005-0000-0000-000017320000}"/>
    <cellStyle name="Normal 2 2 2 2 2 28" xfId="12944" xr:uid="{00000000-0005-0000-0000-000018320000}"/>
    <cellStyle name="Normal 2 2 2 2 2 28 10" xfId="12945" xr:uid="{00000000-0005-0000-0000-000019320000}"/>
    <cellStyle name="Normal 2 2 2 2 2 28 11" xfId="12946" xr:uid="{00000000-0005-0000-0000-00001A320000}"/>
    <cellStyle name="Normal 2 2 2 2 2 28 12" xfId="12947" xr:uid="{00000000-0005-0000-0000-00001B320000}"/>
    <cellStyle name="Normal 2 2 2 2 2 28 13" xfId="12948" xr:uid="{00000000-0005-0000-0000-00001C320000}"/>
    <cellStyle name="Normal 2 2 2 2 2 28 14" xfId="12949" xr:uid="{00000000-0005-0000-0000-00001D320000}"/>
    <cellStyle name="Normal 2 2 2 2 2 28 2" xfId="12950" xr:uid="{00000000-0005-0000-0000-00001E320000}"/>
    <cellStyle name="Normal 2 2 2 2 2 28 2 10" xfId="12951" xr:uid="{00000000-0005-0000-0000-00001F320000}"/>
    <cellStyle name="Normal 2 2 2 2 2 28 2 2" xfId="12952" xr:uid="{00000000-0005-0000-0000-000020320000}"/>
    <cellStyle name="Normal 2 2 2 2 2 28 2 3" xfId="12953" xr:uid="{00000000-0005-0000-0000-000021320000}"/>
    <cellStyle name="Normal 2 2 2 2 2 28 2 4" xfId="12954" xr:uid="{00000000-0005-0000-0000-000022320000}"/>
    <cellStyle name="Normal 2 2 2 2 2 28 2 5" xfId="12955" xr:uid="{00000000-0005-0000-0000-000023320000}"/>
    <cellStyle name="Normal 2 2 2 2 2 28 2 6" xfId="12956" xr:uid="{00000000-0005-0000-0000-000024320000}"/>
    <cellStyle name="Normal 2 2 2 2 2 28 2 7" xfId="12957" xr:uid="{00000000-0005-0000-0000-000025320000}"/>
    <cellStyle name="Normal 2 2 2 2 2 28 2 8" xfId="12958" xr:uid="{00000000-0005-0000-0000-000026320000}"/>
    <cellStyle name="Normal 2 2 2 2 2 28 2 9" xfId="12959" xr:uid="{00000000-0005-0000-0000-000027320000}"/>
    <cellStyle name="Normal 2 2 2 2 2 28 3" xfId="12960" xr:uid="{00000000-0005-0000-0000-000028320000}"/>
    <cellStyle name="Normal 2 2 2 2 2 28 3 10" xfId="12961" xr:uid="{00000000-0005-0000-0000-000029320000}"/>
    <cellStyle name="Normal 2 2 2 2 2 28 3 2" xfId="12962" xr:uid="{00000000-0005-0000-0000-00002A320000}"/>
    <cellStyle name="Normal 2 2 2 2 2 28 3 3" xfId="12963" xr:uid="{00000000-0005-0000-0000-00002B320000}"/>
    <cellStyle name="Normal 2 2 2 2 2 28 3 4" xfId="12964" xr:uid="{00000000-0005-0000-0000-00002C320000}"/>
    <cellStyle name="Normal 2 2 2 2 2 28 3 5" xfId="12965" xr:uid="{00000000-0005-0000-0000-00002D320000}"/>
    <cellStyle name="Normal 2 2 2 2 2 28 3 6" xfId="12966" xr:uid="{00000000-0005-0000-0000-00002E320000}"/>
    <cellStyle name="Normal 2 2 2 2 2 28 3 7" xfId="12967" xr:uid="{00000000-0005-0000-0000-00002F320000}"/>
    <cellStyle name="Normal 2 2 2 2 2 28 3 8" xfId="12968" xr:uid="{00000000-0005-0000-0000-000030320000}"/>
    <cellStyle name="Normal 2 2 2 2 2 28 3 9" xfId="12969" xr:uid="{00000000-0005-0000-0000-000031320000}"/>
    <cellStyle name="Normal 2 2 2 2 2 28 4" xfId="12970" xr:uid="{00000000-0005-0000-0000-000032320000}"/>
    <cellStyle name="Normal 2 2 2 2 2 28 4 10" xfId="12971" xr:uid="{00000000-0005-0000-0000-000033320000}"/>
    <cellStyle name="Normal 2 2 2 2 2 28 4 2" xfId="12972" xr:uid="{00000000-0005-0000-0000-000034320000}"/>
    <cellStyle name="Normal 2 2 2 2 2 28 4 3" xfId="12973" xr:uid="{00000000-0005-0000-0000-000035320000}"/>
    <cellStyle name="Normal 2 2 2 2 2 28 4 4" xfId="12974" xr:uid="{00000000-0005-0000-0000-000036320000}"/>
    <cellStyle name="Normal 2 2 2 2 2 28 4 5" xfId="12975" xr:uid="{00000000-0005-0000-0000-000037320000}"/>
    <cellStyle name="Normal 2 2 2 2 2 28 4 6" xfId="12976" xr:uid="{00000000-0005-0000-0000-000038320000}"/>
    <cellStyle name="Normal 2 2 2 2 2 28 4 7" xfId="12977" xr:uid="{00000000-0005-0000-0000-000039320000}"/>
    <cellStyle name="Normal 2 2 2 2 2 28 4 8" xfId="12978" xr:uid="{00000000-0005-0000-0000-00003A320000}"/>
    <cellStyle name="Normal 2 2 2 2 2 28 4 9" xfId="12979" xr:uid="{00000000-0005-0000-0000-00003B320000}"/>
    <cellStyle name="Normal 2 2 2 2 2 28 5" xfId="12980" xr:uid="{00000000-0005-0000-0000-00003C320000}"/>
    <cellStyle name="Normal 2 2 2 2 2 28 5 10" xfId="12981" xr:uid="{00000000-0005-0000-0000-00003D320000}"/>
    <cellStyle name="Normal 2 2 2 2 2 28 5 2" xfId="12982" xr:uid="{00000000-0005-0000-0000-00003E320000}"/>
    <cellStyle name="Normal 2 2 2 2 2 28 5 3" xfId="12983" xr:uid="{00000000-0005-0000-0000-00003F320000}"/>
    <cellStyle name="Normal 2 2 2 2 2 28 5 4" xfId="12984" xr:uid="{00000000-0005-0000-0000-000040320000}"/>
    <cellStyle name="Normal 2 2 2 2 2 28 5 5" xfId="12985" xr:uid="{00000000-0005-0000-0000-000041320000}"/>
    <cellStyle name="Normal 2 2 2 2 2 28 5 6" xfId="12986" xr:uid="{00000000-0005-0000-0000-000042320000}"/>
    <cellStyle name="Normal 2 2 2 2 2 28 5 7" xfId="12987" xr:uid="{00000000-0005-0000-0000-000043320000}"/>
    <cellStyle name="Normal 2 2 2 2 2 28 5 8" xfId="12988" xr:uid="{00000000-0005-0000-0000-000044320000}"/>
    <cellStyle name="Normal 2 2 2 2 2 28 5 9" xfId="12989" xr:uid="{00000000-0005-0000-0000-000045320000}"/>
    <cellStyle name="Normal 2 2 2 2 2 28 6" xfId="12990" xr:uid="{00000000-0005-0000-0000-000046320000}"/>
    <cellStyle name="Normal 2 2 2 2 2 28 7" xfId="12991" xr:uid="{00000000-0005-0000-0000-000047320000}"/>
    <cellStyle name="Normal 2 2 2 2 2 28 8" xfId="12992" xr:uid="{00000000-0005-0000-0000-000048320000}"/>
    <cellStyle name="Normal 2 2 2 2 2 28 9" xfId="12993" xr:uid="{00000000-0005-0000-0000-000049320000}"/>
    <cellStyle name="Normal 2 2 2 2 2 29" xfId="12994" xr:uid="{00000000-0005-0000-0000-00004A320000}"/>
    <cellStyle name="Normal 2 2 2 2 2 29 10" xfId="12995" xr:uid="{00000000-0005-0000-0000-00004B320000}"/>
    <cellStyle name="Normal 2 2 2 2 2 29 11" xfId="12996" xr:uid="{00000000-0005-0000-0000-00004C320000}"/>
    <cellStyle name="Normal 2 2 2 2 2 29 12" xfId="12997" xr:uid="{00000000-0005-0000-0000-00004D320000}"/>
    <cellStyle name="Normal 2 2 2 2 2 29 13" xfId="12998" xr:uid="{00000000-0005-0000-0000-00004E320000}"/>
    <cellStyle name="Normal 2 2 2 2 2 29 14" xfId="12999" xr:uid="{00000000-0005-0000-0000-00004F320000}"/>
    <cellStyle name="Normal 2 2 2 2 2 29 2" xfId="13000" xr:uid="{00000000-0005-0000-0000-000050320000}"/>
    <cellStyle name="Normal 2 2 2 2 2 29 2 10" xfId="13001" xr:uid="{00000000-0005-0000-0000-000051320000}"/>
    <cellStyle name="Normal 2 2 2 2 2 29 2 2" xfId="13002" xr:uid="{00000000-0005-0000-0000-000052320000}"/>
    <cellStyle name="Normal 2 2 2 2 2 29 2 3" xfId="13003" xr:uid="{00000000-0005-0000-0000-000053320000}"/>
    <cellStyle name="Normal 2 2 2 2 2 29 2 4" xfId="13004" xr:uid="{00000000-0005-0000-0000-000054320000}"/>
    <cellStyle name="Normal 2 2 2 2 2 29 2 5" xfId="13005" xr:uid="{00000000-0005-0000-0000-000055320000}"/>
    <cellStyle name="Normal 2 2 2 2 2 29 2 6" xfId="13006" xr:uid="{00000000-0005-0000-0000-000056320000}"/>
    <cellStyle name="Normal 2 2 2 2 2 29 2 7" xfId="13007" xr:uid="{00000000-0005-0000-0000-000057320000}"/>
    <cellStyle name="Normal 2 2 2 2 2 29 2 8" xfId="13008" xr:uid="{00000000-0005-0000-0000-000058320000}"/>
    <cellStyle name="Normal 2 2 2 2 2 29 2 9" xfId="13009" xr:uid="{00000000-0005-0000-0000-000059320000}"/>
    <cellStyle name="Normal 2 2 2 2 2 29 3" xfId="13010" xr:uid="{00000000-0005-0000-0000-00005A320000}"/>
    <cellStyle name="Normal 2 2 2 2 2 29 3 10" xfId="13011" xr:uid="{00000000-0005-0000-0000-00005B320000}"/>
    <cellStyle name="Normal 2 2 2 2 2 29 3 2" xfId="13012" xr:uid="{00000000-0005-0000-0000-00005C320000}"/>
    <cellStyle name="Normal 2 2 2 2 2 29 3 3" xfId="13013" xr:uid="{00000000-0005-0000-0000-00005D320000}"/>
    <cellStyle name="Normal 2 2 2 2 2 29 3 4" xfId="13014" xr:uid="{00000000-0005-0000-0000-00005E320000}"/>
    <cellStyle name="Normal 2 2 2 2 2 29 3 5" xfId="13015" xr:uid="{00000000-0005-0000-0000-00005F320000}"/>
    <cellStyle name="Normal 2 2 2 2 2 29 3 6" xfId="13016" xr:uid="{00000000-0005-0000-0000-000060320000}"/>
    <cellStyle name="Normal 2 2 2 2 2 29 3 7" xfId="13017" xr:uid="{00000000-0005-0000-0000-000061320000}"/>
    <cellStyle name="Normal 2 2 2 2 2 29 3 8" xfId="13018" xr:uid="{00000000-0005-0000-0000-000062320000}"/>
    <cellStyle name="Normal 2 2 2 2 2 29 3 9" xfId="13019" xr:uid="{00000000-0005-0000-0000-000063320000}"/>
    <cellStyle name="Normal 2 2 2 2 2 29 4" xfId="13020" xr:uid="{00000000-0005-0000-0000-000064320000}"/>
    <cellStyle name="Normal 2 2 2 2 2 29 4 10" xfId="13021" xr:uid="{00000000-0005-0000-0000-000065320000}"/>
    <cellStyle name="Normal 2 2 2 2 2 29 4 2" xfId="13022" xr:uid="{00000000-0005-0000-0000-000066320000}"/>
    <cellStyle name="Normal 2 2 2 2 2 29 4 3" xfId="13023" xr:uid="{00000000-0005-0000-0000-000067320000}"/>
    <cellStyle name="Normal 2 2 2 2 2 29 4 4" xfId="13024" xr:uid="{00000000-0005-0000-0000-000068320000}"/>
    <cellStyle name="Normal 2 2 2 2 2 29 4 5" xfId="13025" xr:uid="{00000000-0005-0000-0000-000069320000}"/>
    <cellStyle name="Normal 2 2 2 2 2 29 4 6" xfId="13026" xr:uid="{00000000-0005-0000-0000-00006A320000}"/>
    <cellStyle name="Normal 2 2 2 2 2 29 4 7" xfId="13027" xr:uid="{00000000-0005-0000-0000-00006B320000}"/>
    <cellStyle name="Normal 2 2 2 2 2 29 4 8" xfId="13028" xr:uid="{00000000-0005-0000-0000-00006C320000}"/>
    <cellStyle name="Normal 2 2 2 2 2 29 4 9" xfId="13029" xr:uid="{00000000-0005-0000-0000-00006D320000}"/>
    <cellStyle name="Normal 2 2 2 2 2 29 5" xfId="13030" xr:uid="{00000000-0005-0000-0000-00006E320000}"/>
    <cellStyle name="Normal 2 2 2 2 2 29 5 10" xfId="13031" xr:uid="{00000000-0005-0000-0000-00006F320000}"/>
    <cellStyle name="Normal 2 2 2 2 2 29 5 2" xfId="13032" xr:uid="{00000000-0005-0000-0000-000070320000}"/>
    <cellStyle name="Normal 2 2 2 2 2 29 5 3" xfId="13033" xr:uid="{00000000-0005-0000-0000-000071320000}"/>
    <cellStyle name="Normal 2 2 2 2 2 29 5 4" xfId="13034" xr:uid="{00000000-0005-0000-0000-000072320000}"/>
    <cellStyle name="Normal 2 2 2 2 2 29 5 5" xfId="13035" xr:uid="{00000000-0005-0000-0000-000073320000}"/>
    <cellStyle name="Normal 2 2 2 2 2 29 5 6" xfId="13036" xr:uid="{00000000-0005-0000-0000-000074320000}"/>
    <cellStyle name="Normal 2 2 2 2 2 29 5 7" xfId="13037" xr:uid="{00000000-0005-0000-0000-000075320000}"/>
    <cellStyle name="Normal 2 2 2 2 2 29 5 8" xfId="13038" xr:uid="{00000000-0005-0000-0000-000076320000}"/>
    <cellStyle name="Normal 2 2 2 2 2 29 5 9" xfId="13039" xr:uid="{00000000-0005-0000-0000-000077320000}"/>
    <cellStyle name="Normal 2 2 2 2 2 29 6" xfId="13040" xr:uid="{00000000-0005-0000-0000-000078320000}"/>
    <cellStyle name="Normal 2 2 2 2 2 29 7" xfId="13041" xr:uid="{00000000-0005-0000-0000-000079320000}"/>
    <cellStyle name="Normal 2 2 2 2 2 29 8" xfId="13042" xr:uid="{00000000-0005-0000-0000-00007A320000}"/>
    <cellStyle name="Normal 2 2 2 2 2 29 9" xfId="13043" xr:uid="{00000000-0005-0000-0000-00007B320000}"/>
    <cellStyle name="Normal 2 2 2 2 2 3" xfId="13044" xr:uid="{00000000-0005-0000-0000-00007C320000}"/>
    <cellStyle name="Normal 2 2 2 2 2 3 10" xfId="13045" xr:uid="{00000000-0005-0000-0000-00007D320000}"/>
    <cellStyle name="Normal 2 2 2 2 2 3 11" xfId="13046" xr:uid="{00000000-0005-0000-0000-00007E320000}"/>
    <cellStyle name="Normal 2 2 2 2 2 3 12" xfId="13047" xr:uid="{00000000-0005-0000-0000-00007F320000}"/>
    <cellStyle name="Normal 2 2 2 2 2 3 13" xfId="13048" xr:uid="{00000000-0005-0000-0000-000080320000}"/>
    <cellStyle name="Normal 2 2 2 2 2 3 14" xfId="13049" xr:uid="{00000000-0005-0000-0000-000081320000}"/>
    <cellStyle name="Normal 2 2 2 2 2 3 15" xfId="13050" xr:uid="{00000000-0005-0000-0000-000082320000}"/>
    <cellStyle name="Normal 2 2 2 2 2 3 16" xfId="13051" xr:uid="{00000000-0005-0000-0000-000083320000}"/>
    <cellStyle name="Normal 2 2 2 2 2 3 2" xfId="13052" xr:uid="{00000000-0005-0000-0000-000084320000}"/>
    <cellStyle name="Normal 2 2 2 2 2 3 2 10" xfId="13053" xr:uid="{00000000-0005-0000-0000-000085320000}"/>
    <cellStyle name="Normal 2 2 2 2 2 3 2 11" xfId="13054" xr:uid="{00000000-0005-0000-0000-000086320000}"/>
    <cellStyle name="Normal 2 2 2 2 2 3 2 12" xfId="13055" xr:uid="{00000000-0005-0000-0000-000087320000}"/>
    <cellStyle name="Normal 2 2 2 2 2 3 2 2" xfId="13056" xr:uid="{00000000-0005-0000-0000-000088320000}"/>
    <cellStyle name="Normal 2 2 2 2 2 3 2 3" xfId="13057" xr:uid="{00000000-0005-0000-0000-000089320000}"/>
    <cellStyle name="Normal 2 2 2 2 2 3 2 4" xfId="13058" xr:uid="{00000000-0005-0000-0000-00008A320000}"/>
    <cellStyle name="Normal 2 2 2 2 2 3 2 5" xfId="13059" xr:uid="{00000000-0005-0000-0000-00008B320000}"/>
    <cellStyle name="Normal 2 2 2 2 2 3 2 6" xfId="13060" xr:uid="{00000000-0005-0000-0000-00008C320000}"/>
    <cellStyle name="Normal 2 2 2 2 2 3 2 7" xfId="13061" xr:uid="{00000000-0005-0000-0000-00008D320000}"/>
    <cellStyle name="Normal 2 2 2 2 2 3 2 8" xfId="13062" xr:uid="{00000000-0005-0000-0000-00008E320000}"/>
    <cellStyle name="Normal 2 2 2 2 2 3 2 9" xfId="13063" xr:uid="{00000000-0005-0000-0000-00008F320000}"/>
    <cellStyle name="Normal 2 2 2 2 2 3 3" xfId="13064" xr:uid="{00000000-0005-0000-0000-000090320000}"/>
    <cellStyle name="Normal 2 2 2 2 2 3 3 10" xfId="13065" xr:uid="{00000000-0005-0000-0000-000091320000}"/>
    <cellStyle name="Normal 2 2 2 2 2 3 3 2" xfId="13066" xr:uid="{00000000-0005-0000-0000-000092320000}"/>
    <cellStyle name="Normal 2 2 2 2 2 3 3 3" xfId="13067" xr:uid="{00000000-0005-0000-0000-000093320000}"/>
    <cellStyle name="Normal 2 2 2 2 2 3 3 4" xfId="13068" xr:uid="{00000000-0005-0000-0000-000094320000}"/>
    <cellStyle name="Normal 2 2 2 2 2 3 3 5" xfId="13069" xr:uid="{00000000-0005-0000-0000-000095320000}"/>
    <cellStyle name="Normal 2 2 2 2 2 3 3 6" xfId="13070" xr:uid="{00000000-0005-0000-0000-000096320000}"/>
    <cellStyle name="Normal 2 2 2 2 2 3 3 7" xfId="13071" xr:uid="{00000000-0005-0000-0000-000097320000}"/>
    <cellStyle name="Normal 2 2 2 2 2 3 3 8" xfId="13072" xr:uid="{00000000-0005-0000-0000-000098320000}"/>
    <cellStyle name="Normal 2 2 2 2 2 3 3 9" xfId="13073" xr:uid="{00000000-0005-0000-0000-000099320000}"/>
    <cellStyle name="Normal 2 2 2 2 2 3 4" xfId="13074" xr:uid="{00000000-0005-0000-0000-00009A320000}"/>
    <cellStyle name="Normal 2 2 2 2 2 3 4 10" xfId="13075" xr:uid="{00000000-0005-0000-0000-00009B320000}"/>
    <cellStyle name="Normal 2 2 2 2 2 3 4 2" xfId="13076" xr:uid="{00000000-0005-0000-0000-00009C320000}"/>
    <cellStyle name="Normal 2 2 2 2 2 3 4 3" xfId="13077" xr:uid="{00000000-0005-0000-0000-00009D320000}"/>
    <cellStyle name="Normal 2 2 2 2 2 3 4 4" xfId="13078" xr:uid="{00000000-0005-0000-0000-00009E320000}"/>
    <cellStyle name="Normal 2 2 2 2 2 3 4 5" xfId="13079" xr:uid="{00000000-0005-0000-0000-00009F320000}"/>
    <cellStyle name="Normal 2 2 2 2 2 3 4 6" xfId="13080" xr:uid="{00000000-0005-0000-0000-0000A0320000}"/>
    <cellStyle name="Normal 2 2 2 2 2 3 4 7" xfId="13081" xr:uid="{00000000-0005-0000-0000-0000A1320000}"/>
    <cellStyle name="Normal 2 2 2 2 2 3 4 8" xfId="13082" xr:uid="{00000000-0005-0000-0000-0000A2320000}"/>
    <cellStyle name="Normal 2 2 2 2 2 3 4 9" xfId="13083" xr:uid="{00000000-0005-0000-0000-0000A3320000}"/>
    <cellStyle name="Normal 2 2 2 2 2 3 5" xfId="13084" xr:uid="{00000000-0005-0000-0000-0000A4320000}"/>
    <cellStyle name="Normal 2 2 2 2 2 3 5 10" xfId="13085" xr:uid="{00000000-0005-0000-0000-0000A5320000}"/>
    <cellStyle name="Normal 2 2 2 2 2 3 5 2" xfId="13086" xr:uid="{00000000-0005-0000-0000-0000A6320000}"/>
    <cellStyle name="Normal 2 2 2 2 2 3 5 3" xfId="13087" xr:uid="{00000000-0005-0000-0000-0000A7320000}"/>
    <cellStyle name="Normal 2 2 2 2 2 3 5 4" xfId="13088" xr:uid="{00000000-0005-0000-0000-0000A8320000}"/>
    <cellStyle name="Normal 2 2 2 2 2 3 5 5" xfId="13089" xr:uid="{00000000-0005-0000-0000-0000A9320000}"/>
    <cellStyle name="Normal 2 2 2 2 2 3 5 6" xfId="13090" xr:uid="{00000000-0005-0000-0000-0000AA320000}"/>
    <cellStyle name="Normal 2 2 2 2 2 3 5 7" xfId="13091" xr:uid="{00000000-0005-0000-0000-0000AB320000}"/>
    <cellStyle name="Normal 2 2 2 2 2 3 5 8" xfId="13092" xr:uid="{00000000-0005-0000-0000-0000AC320000}"/>
    <cellStyle name="Normal 2 2 2 2 2 3 5 9" xfId="13093" xr:uid="{00000000-0005-0000-0000-0000AD320000}"/>
    <cellStyle name="Normal 2 2 2 2 2 3 6" xfId="13094" xr:uid="{00000000-0005-0000-0000-0000AE320000}"/>
    <cellStyle name="Normal 2 2 2 2 2 3 7" xfId="13095" xr:uid="{00000000-0005-0000-0000-0000AF320000}"/>
    <cellStyle name="Normal 2 2 2 2 2 3 8" xfId="13096" xr:uid="{00000000-0005-0000-0000-0000B0320000}"/>
    <cellStyle name="Normal 2 2 2 2 2 3 9" xfId="13097" xr:uid="{00000000-0005-0000-0000-0000B1320000}"/>
    <cellStyle name="Normal 2 2 2 2 2 30" xfId="13098" xr:uid="{00000000-0005-0000-0000-0000B2320000}"/>
    <cellStyle name="Normal 2 2 2 2 2 30 10" xfId="13099" xr:uid="{00000000-0005-0000-0000-0000B3320000}"/>
    <cellStyle name="Normal 2 2 2 2 2 30 11" xfId="13100" xr:uid="{00000000-0005-0000-0000-0000B4320000}"/>
    <cellStyle name="Normal 2 2 2 2 2 30 12" xfId="13101" xr:uid="{00000000-0005-0000-0000-0000B5320000}"/>
    <cellStyle name="Normal 2 2 2 2 2 30 13" xfId="13102" xr:uid="{00000000-0005-0000-0000-0000B6320000}"/>
    <cellStyle name="Normal 2 2 2 2 2 30 14" xfId="13103" xr:uid="{00000000-0005-0000-0000-0000B7320000}"/>
    <cellStyle name="Normal 2 2 2 2 2 30 2" xfId="13104" xr:uid="{00000000-0005-0000-0000-0000B8320000}"/>
    <cellStyle name="Normal 2 2 2 2 2 30 2 10" xfId="13105" xr:uid="{00000000-0005-0000-0000-0000B9320000}"/>
    <cellStyle name="Normal 2 2 2 2 2 30 2 2" xfId="13106" xr:uid="{00000000-0005-0000-0000-0000BA320000}"/>
    <cellStyle name="Normal 2 2 2 2 2 30 2 3" xfId="13107" xr:uid="{00000000-0005-0000-0000-0000BB320000}"/>
    <cellStyle name="Normal 2 2 2 2 2 30 2 4" xfId="13108" xr:uid="{00000000-0005-0000-0000-0000BC320000}"/>
    <cellStyle name="Normal 2 2 2 2 2 30 2 5" xfId="13109" xr:uid="{00000000-0005-0000-0000-0000BD320000}"/>
    <cellStyle name="Normal 2 2 2 2 2 30 2 6" xfId="13110" xr:uid="{00000000-0005-0000-0000-0000BE320000}"/>
    <cellStyle name="Normal 2 2 2 2 2 30 2 7" xfId="13111" xr:uid="{00000000-0005-0000-0000-0000BF320000}"/>
    <cellStyle name="Normal 2 2 2 2 2 30 2 8" xfId="13112" xr:uid="{00000000-0005-0000-0000-0000C0320000}"/>
    <cellStyle name="Normal 2 2 2 2 2 30 2 9" xfId="13113" xr:uid="{00000000-0005-0000-0000-0000C1320000}"/>
    <cellStyle name="Normal 2 2 2 2 2 30 3" xfId="13114" xr:uid="{00000000-0005-0000-0000-0000C2320000}"/>
    <cellStyle name="Normal 2 2 2 2 2 30 3 10" xfId="13115" xr:uid="{00000000-0005-0000-0000-0000C3320000}"/>
    <cellStyle name="Normal 2 2 2 2 2 30 3 2" xfId="13116" xr:uid="{00000000-0005-0000-0000-0000C4320000}"/>
    <cellStyle name="Normal 2 2 2 2 2 30 3 3" xfId="13117" xr:uid="{00000000-0005-0000-0000-0000C5320000}"/>
    <cellStyle name="Normal 2 2 2 2 2 30 3 4" xfId="13118" xr:uid="{00000000-0005-0000-0000-0000C6320000}"/>
    <cellStyle name="Normal 2 2 2 2 2 30 3 5" xfId="13119" xr:uid="{00000000-0005-0000-0000-0000C7320000}"/>
    <cellStyle name="Normal 2 2 2 2 2 30 3 6" xfId="13120" xr:uid="{00000000-0005-0000-0000-0000C8320000}"/>
    <cellStyle name="Normal 2 2 2 2 2 30 3 7" xfId="13121" xr:uid="{00000000-0005-0000-0000-0000C9320000}"/>
    <cellStyle name="Normal 2 2 2 2 2 30 3 8" xfId="13122" xr:uid="{00000000-0005-0000-0000-0000CA320000}"/>
    <cellStyle name="Normal 2 2 2 2 2 30 3 9" xfId="13123" xr:uid="{00000000-0005-0000-0000-0000CB320000}"/>
    <cellStyle name="Normal 2 2 2 2 2 30 4" xfId="13124" xr:uid="{00000000-0005-0000-0000-0000CC320000}"/>
    <cellStyle name="Normal 2 2 2 2 2 30 4 10" xfId="13125" xr:uid="{00000000-0005-0000-0000-0000CD320000}"/>
    <cellStyle name="Normal 2 2 2 2 2 30 4 2" xfId="13126" xr:uid="{00000000-0005-0000-0000-0000CE320000}"/>
    <cellStyle name="Normal 2 2 2 2 2 30 4 3" xfId="13127" xr:uid="{00000000-0005-0000-0000-0000CF320000}"/>
    <cellStyle name="Normal 2 2 2 2 2 30 4 4" xfId="13128" xr:uid="{00000000-0005-0000-0000-0000D0320000}"/>
    <cellStyle name="Normal 2 2 2 2 2 30 4 5" xfId="13129" xr:uid="{00000000-0005-0000-0000-0000D1320000}"/>
    <cellStyle name="Normal 2 2 2 2 2 30 4 6" xfId="13130" xr:uid="{00000000-0005-0000-0000-0000D2320000}"/>
    <cellStyle name="Normal 2 2 2 2 2 30 4 7" xfId="13131" xr:uid="{00000000-0005-0000-0000-0000D3320000}"/>
    <cellStyle name="Normal 2 2 2 2 2 30 4 8" xfId="13132" xr:uid="{00000000-0005-0000-0000-0000D4320000}"/>
    <cellStyle name="Normal 2 2 2 2 2 30 4 9" xfId="13133" xr:uid="{00000000-0005-0000-0000-0000D5320000}"/>
    <cellStyle name="Normal 2 2 2 2 2 30 5" xfId="13134" xr:uid="{00000000-0005-0000-0000-0000D6320000}"/>
    <cellStyle name="Normal 2 2 2 2 2 30 5 10" xfId="13135" xr:uid="{00000000-0005-0000-0000-0000D7320000}"/>
    <cellStyle name="Normal 2 2 2 2 2 30 5 2" xfId="13136" xr:uid="{00000000-0005-0000-0000-0000D8320000}"/>
    <cellStyle name="Normal 2 2 2 2 2 30 5 3" xfId="13137" xr:uid="{00000000-0005-0000-0000-0000D9320000}"/>
    <cellStyle name="Normal 2 2 2 2 2 30 5 4" xfId="13138" xr:uid="{00000000-0005-0000-0000-0000DA320000}"/>
    <cellStyle name="Normal 2 2 2 2 2 30 5 5" xfId="13139" xr:uid="{00000000-0005-0000-0000-0000DB320000}"/>
    <cellStyle name="Normal 2 2 2 2 2 30 5 6" xfId="13140" xr:uid="{00000000-0005-0000-0000-0000DC320000}"/>
    <cellStyle name="Normal 2 2 2 2 2 30 5 7" xfId="13141" xr:uid="{00000000-0005-0000-0000-0000DD320000}"/>
    <cellStyle name="Normal 2 2 2 2 2 30 5 8" xfId="13142" xr:uid="{00000000-0005-0000-0000-0000DE320000}"/>
    <cellStyle name="Normal 2 2 2 2 2 30 5 9" xfId="13143" xr:uid="{00000000-0005-0000-0000-0000DF320000}"/>
    <cellStyle name="Normal 2 2 2 2 2 30 6" xfId="13144" xr:uid="{00000000-0005-0000-0000-0000E0320000}"/>
    <cellStyle name="Normal 2 2 2 2 2 30 7" xfId="13145" xr:uid="{00000000-0005-0000-0000-0000E1320000}"/>
    <cellStyle name="Normal 2 2 2 2 2 30 8" xfId="13146" xr:uid="{00000000-0005-0000-0000-0000E2320000}"/>
    <cellStyle name="Normal 2 2 2 2 2 30 9" xfId="13147" xr:uid="{00000000-0005-0000-0000-0000E3320000}"/>
    <cellStyle name="Normal 2 2 2 2 2 31" xfId="13148" xr:uid="{00000000-0005-0000-0000-0000E4320000}"/>
    <cellStyle name="Normal 2 2 2 2 2 31 10" xfId="13149" xr:uid="{00000000-0005-0000-0000-0000E5320000}"/>
    <cellStyle name="Normal 2 2 2 2 2 31 11" xfId="13150" xr:uid="{00000000-0005-0000-0000-0000E6320000}"/>
    <cellStyle name="Normal 2 2 2 2 2 31 12" xfId="13151" xr:uid="{00000000-0005-0000-0000-0000E7320000}"/>
    <cellStyle name="Normal 2 2 2 2 2 31 13" xfId="13152" xr:uid="{00000000-0005-0000-0000-0000E8320000}"/>
    <cellStyle name="Normal 2 2 2 2 2 31 14" xfId="13153" xr:uid="{00000000-0005-0000-0000-0000E9320000}"/>
    <cellStyle name="Normal 2 2 2 2 2 31 2" xfId="13154" xr:uid="{00000000-0005-0000-0000-0000EA320000}"/>
    <cellStyle name="Normal 2 2 2 2 2 31 2 10" xfId="13155" xr:uid="{00000000-0005-0000-0000-0000EB320000}"/>
    <cellStyle name="Normal 2 2 2 2 2 31 2 2" xfId="13156" xr:uid="{00000000-0005-0000-0000-0000EC320000}"/>
    <cellStyle name="Normal 2 2 2 2 2 31 2 3" xfId="13157" xr:uid="{00000000-0005-0000-0000-0000ED320000}"/>
    <cellStyle name="Normal 2 2 2 2 2 31 2 4" xfId="13158" xr:uid="{00000000-0005-0000-0000-0000EE320000}"/>
    <cellStyle name="Normal 2 2 2 2 2 31 2 5" xfId="13159" xr:uid="{00000000-0005-0000-0000-0000EF320000}"/>
    <cellStyle name="Normal 2 2 2 2 2 31 2 6" xfId="13160" xr:uid="{00000000-0005-0000-0000-0000F0320000}"/>
    <cellStyle name="Normal 2 2 2 2 2 31 2 7" xfId="13161" xr:uid="{00000000-0005-0000-0000-0000F1320000}"/>
    <cellStyle name="Normal 2 2 2 2 2 31 2 8" xfId="13162" xr:uid="{00000000-0005-0000-0000-0000F2320000}"/>
    <cellStyle name="Normal 2 2 2 2 2 31 2 9" xfId="13163" xr:uid="{00000000-0005-0000-0000-0000F3320000}"/>
    <cellStyle name="Normal 2 2 2 2 2 31 3" xfId="13164" xr:uid="{00000000-0005-0000-0000-0000F4320000}"/>
    <cellStyle name="Normal 2 2 2 2 2 31 3 10" xfId="13165" xr:uid="{00000000-0005-0000-0000-0000F5320000}"/>
    <cellStyle name="Normal 2 2 2 2 2 31 3 2" xfId="13166" xr:uid="{00000000-0005-0000-0000-0000F6320000}"/>
    <cellStyle name="Normal 2 2 2 2 2 31 3 3" xfId="13167" xr:uid="{00000000-0005-0000-0000-0000F7320000}"/>
    <cellStyle name="Normal 2 2 2 2 2 31 3 4" xfId="13168" xr:uid="{00000000-0005-0000-0000-0000F8320000}"/>
    <cellStyle name="Normal 2 2 2 2 2 31 3 5" xfId="13169" xr:uid="{00000000-0005-0000-0000-0000F9320000}"/>
    <cellStyle name="Normal 2 2 2 2 2 31 3 6" xfId="13170" xr:uid="{00000000-0005-0000-0000-0000FA320000}"/>
    <cellStyle name="Normal 2 2 2 2 2 31 3 7" xfId="13171" xr:uid="{00000000-0005-0000-0000-0000FB320000}"/>
    <cellStyle name="Normal 2 2 2 2 2 31 3 8" xfId="13172" xr:uid="{00000000-0005-0000-0000-0000FC320000}"/>
    <cellStyle name="Normal 2 2 2 2 2 31 3 9" xfId="13173" xr:uid="{00000000-0005-0000-0000-0000FD320000}"/>
    <cellStyle name="Normal 2 2 2 2 2 31 4" xfId="13174" xr:uid="{00000000-0005-0000-0000-0000FE320000}"/>
    <cellStyle name="Normal 2 2 2 2 2 31 4 10" xfId="13175" xr:uid="{00000000-0005-0000-0000-0000FF320000}"/>
    <cellStyle name="Normal 2 2 2 2 2 31 4 2" xfId="13176" xr:uid="{00000000-0005-0000-0000-000000330000}"/>
    <cellStyle name="Normal 2 2 2 2 2 31 4 3" xfId="13177" xr:uid="{00000000-0005-0000-0000-000001330000}"/>
    <cellStyle name="Normal 2 2 2 2 2 31 4 4" xfId="13178" xr:uid="{00000000-0005-0000-0000-000002330000}"/>
    <cellStyle name="Normal 2 2 2 2 2 31 4 5" xfId="13179" xr:uid="{00000000-0005-0000-0000-000003330000}"/>
    <cellStyle name="Normal 2 2 2 2 2 31 4 6" xfId="13180" xr:uid="{00000000-0005-0000-0000-000004330000}"/>
    <cellStyle name="Normal 2 2 2 2 2 31 4 7" xfId="13181" xr:uid="{00000000-0005-0000-0000-000005330000}"/>
    <cellStyle name="Normal 2 2 2 2 2 31 4 8" xfId="13182" xr:uid="{00000000-0005-0000-0000-000006330000}"/>
    <cellStyle name="Normal 2 2 2 2 2 31 4 9" xfId="13183" xr:uid="{00000000-0005-0000-0000-000007330000}"/>
    <cellStyle name="Normal 2 2 2 2 2 31 5" xfId="13184" xr:uid="{00000000-0005-0000-0000-000008330000}"/>
    <cellStyle name="Normal 2 2 2 2 2 31 5 10" xfId="13185" xr:uid="{00000000-0005-0000-0000-000009330000}"/>
    <cellStyle name="Normal 2 2 2 2 2 31 5 2" xfId="13186" xr:uid="{00000000-0005-0000-0000-00000A330000}"/>
    <cellStyle name="Normal 2 2 2 2 2 31 5 3" xfId="13187" xr:uid="{00000000-0005-0000-0000-00000B330000}"/>
    <cellStyle name="Normal 2 2 2 2 2 31 5 4" xfId="13188" xr:uid="{00000000-0005-0000-0000-00000C330000}"/>
    <cellStyle name="Normal 2 2 2 2 2 31 5 5" xfId="13189" xr:uid="{00000000-0005-0000-0000-00000D330000}"/>
    <cellStyle name="Normal 2 2 2 2 2 31 5 6" xfId="13190" xr:uid="{00000000-0005-0000-0000-00000E330000}"/>
    <cellStyle name="Normal 2 2 2 2 2 31 5 7" xfId="13191" xr:uid="{00000000-0005-0000-0000-00000F330000}"/>
    <cellStyle name="Normal 2 2 2 2 2 31 5 8" xfId="13192" xr:uid="{00000000-0005-0000-0000-000010330000}"/>
    <cellStyle name="Normal 2 2 2 2 2 31 5 9" xfId="13193" xr:uid="{00000000-0005-0000-0000-000011330000}"/>
    <cellStyle name="Normal 2 2 2 2 2 31 6" xfId="13194" xr:uid="{00000000-0005-0000-0000-000012330000}"/>
    <cellStyle name="Normal 2 2 2 2 2 31 7" xfId="13195" xr:uid="{00000000-0005-0000-0000-000013330000}"/>
    <cellStyle name="Normal 2 2 2 2 2 31 8" xfId="13196" xr:uid="{00000000-0005-0000-0000-000014330000}"/>
    <cellStyle name="Normal 2 2 2 2 2 31 9" xfId="13197" xr:uid="{00000000-0005-0000-0000-000015330000}"/>
    <cellStyle name="Normal 2 2 2 2 2 32" xfId="13198" xr:uid="{00000000-0005-0000-0000-000016330000}"/>
    <cellStyle name="Normal 2 2 2 2 2 32 10" xfId="13199" xr:uid="{00000000-0005-0000-0000-000017330000}"/>
    <cellStyle name="Normal 2 2 2 2 2 32 11" xfId="13200" xr:uid="{00000000-0005-0000-0000-000018330000}"/>
    <cellStyle name="Normal 2 2 2 2 2 32 12" xfId="13201" xr:uid="{00000000-0005-0000-0000-000019330000}"/>
    <cellStyle name="Normal 2 2 2 2 2 32 13" xfId="13202" xr:uid="{00000000-0005-0000-0000-00001A330000}"/>
    <cellStyle name="Normal 2 2 2 2 2 32 14" xfId="13203" xr:uid="{00000000-0005-0000-0000-00001B330000}"/>
    <cellStyle name="Normal 2 2 2 2 2 32 2" xfId="13204" xr:uid="{00000000-0005-0000-0000-00001C330000}"/>
    <cellStyle name="Normal 2 2 2 2 2 32 2 10" xfId="13205" xr:uid="{00000000-0005-0000-0000-00001D330000}"/>
    <cellStyle name="Normal 2 2 2 2 2 32 2 2" xfId="13206" xr:uid="{00000000-0005-0000-0000-00001E330000}"/>
    <cellStyle name="Normal 2 2 2 2 2 32 2 3" xfId="13207" xr:uid="{00000000-0005-0000-0000-00001F330000}"/>
    <cellStyle name="Normal 2 2 2 2 2 32 2 4" xfId="13208" xr:uid="{00000000-0005-0000-0000-000020330000}"/>
    <cellStyle name="Normal 2 2 2 2 2 32 2 5" xfId="13209" xr:uid="{00000000-0005-0000-0000-000021330000}"/>
    <cellStyle name="Normal 2 2 2 2 2 32 2 6" xfId="13210" xr:uid="{00000000-0005-0000-0000-000022330000}"/>
    <cellStyle name="Normal 2 2 2 2 2 32 2 7" xfId="13211" xr:uid="{00000000-0005-0000-0000-000023330000}"/>
    <cellStyle name="Normal 2 2 2 2 2 32 2 8" xfId="13212" xr:uid="{00000000-0005-0000-0000-000024330000}"/>
    <cellStyle name="Normal 2 2 2 2 2 32 2 9" xfId="13213" xr:uid="{00000000-0005-0000-0000-000025330000}"/>
    <cellStyle name="Normal 2 2 2 2 2 32 3" xfId="13214" xr:uid="{00000000-0005-0000-0000-000026330000}"/>
    <cellStyle name="Normal 2 2 2 2 2 32 3 10" xfId="13215" xr:uid="{00000000-0005-0000-0000-000027330000}"/>
    <cellStyle name="Normal 2 2 2 2 2 32 3 2" xfId="13216" xr:uid="{00000000-0005-0000-0000-000028330000}"/>
    <cellStyle name="Normal 2 2 2 2 2 32 3 3" xfId="13217" xr:uid="{00000000-0005-0000-0000-000029330000}"/>
    <cellStyle name="Normal 2 2 2 2 2 32 3 4" xfId="13218" xr:uid="{00000000-0005-0000-0000-00002A330000}"/>
    <cellStyle name="Normal 2 2 2 2 2 32 3 5" xfId="13219" xr:uid="{00000000-0005-0000-0000-00002B330000}"/>
    <cellStyle name="Normal 2 2 2 2 2 32 3 6" xfId="13220" xr:uid="{00000000-0005-0000-0000-00002C330000}"/>
    <cellStyle name="Normal 2 2 2 2 2 32 3 7" xfId="13221" xr:uid="{00000000-0005-0000-0000-00002D330000}"/>
    <cellStyle name="Normal 2 2 2 2 2 32 3 8" xfId="13222" xr:uid="{00000000-0005-0000-0000-00002E330000}"/>
    <cellStyle name="Normal 2 2 2 2 2 32 3 9" xfId="13223" xr:uid="{00000000-0005-0000-0000-00002F330000}"/>
    <cellStyle name="Normal 2 2 2 2 2 32 4" xfId="13224" xr:uid="{00000000-0005-0000-0000-000030330000}"/>
    <cellStyle name="Normal 2 2 2 2 2 32 4 10" xfId="13225" xr:uid="{00000000-0005-0000-0000-000031330000}"/>
    <cellStyle name="Normal 2 2 2 2 2 32 4 2" xfId="13226" xr:uid="{00000000-0005-0000-0000-000032330000}"/>
    <cellStyle name="Normal 2 2 2 2 2 32 4 3" xfId="13227" xr:uid="{00000000-0005-0000-0000-000033330000}"/>
    <cellStyle name="Normal 2 2 2 2 2 32 4 4" xfId="13228" xr:uid="{00000000-0005-0000-0000-000034330000}"/>
    <cellStyle name="Normal 2 2 2 2 2 32 4 5" xfId="13229" xr:uid="{00000000-0005-0000-0000-000035330000}"/>
    <cellStyle name="Normal 2 2 2 2 2 32 4 6" xfId="13230" xr:uid="{00000000-0005-0000-0000-000036330000}"/>
    <cellStyle name="Normal 2 2 2 2 2 32 4 7" xfId="13231" xr:uid="{00000000-0005-0000-0000-000037330000}"/>
    <cellStyle name="Normal 2 2 2 2 2 32 4 8" xfId="13232" xr:uid="{00000000-0005-0000-0000-000038330000}"/>
    <cellStyle name="Normal 2 2 2 2 2 32 4 9" xfId="13233" xr:uid="{00000000-0005-0000-0000-000039330000}"/>
    <cellStyle name="Normal 2 2 2 2 2 32 5" xfId="13234" xr:uid="{00000000-0005-0000-0000-00003A330000}"/>
    <cellStyle name="Normal 2 2 2 2 2 32 5 10" xfId="13235" xr:uid="{00000000-0005-0000-0000-00003B330000}"/>
    <cellStyle name="Normal 2 2 2 2 2 32 5 2" xfId="13236" xr:uid="{00000000-0005-0000-0000-00003C330000}"/>
    <cellStyle name="Normal 2 2 2 2 2 32 5 3" xfId="13237" xr:uid="{00000000-0005-0000-0000-00003D330000}"/>
    <cellStyle name="Normal 2 2 2 2 2 32 5 4" xfId="13238" xr:uid="{00000000-0005-0000-0000-00003E330000}"/>
    <cellStyle name="Normal 2 2 2 2 2 32 5 5" xfId="13239" xr:uid="{00000000-0005-0000-0000-00003F330000}"/>
    <cellStyle name="Normal 2 2 2 2 2 32 5 6" xfId="13240" xr:uid="{00000000-0005-0000-0000-000040330000}"/>
    <cellStyle name="Normal 2 2 2 2 2 32 5 7" xfId="13241" xr:uid="{00000000-0005-0000-0000-000041330000}"/>
    <cellStyle name="Normal 2 2 2 2 2 32 5 8" xfId="13242" xr:uid="{00000000-0005-0000-0000-000042330000}"/>
    <cellStyle name="Normal 2 2 2 2 2 32 5 9" xfId="13243" xr:uid="{00000000-0005-0000-0000-000043330000}"/>
    <cellStyle name="Normal 2 2 2 2 2 32 6" xfId="13244" xr:uid="{00000000-0005-0000-0000-000044330000}"/>
    <cellStyle name="Normal 2 2 2 2 2 32 7" xfId="13245" xr:uid="{00000000-0005-0000-0000-000045330000}"/>
    <cellStyle name="Normal 2 2 2 2 2 32 8" xfId="13246" xr:uid="{00000000-0005-0000-0000-000046330000}"/>
    <cellStyle name="Normal 2 2 2 2 2 32 9" xfId="13247" xr:uid="{00000000-0005-0000-0000-000047330000}"/>
    <cellStyle name="Normal 2 2 2 2 2 33" xfId="13248" xr:uid="{00000000-0005-0000-0000-000048330000}"/>
    <cellStyle name="Normal 2 2 2 2 2 33 10" xfId="13249" xr:uid="{00000000-0005-0000-0000-000049330000}"/>
    <cellStyle name="Normal 2 2 2 2 2 33 11" xfId="13250" xr:uid="{00000000-0005-0000-0000-00004A330000}"/>
    <cellStyle name="Normal 2 2 2 2 2 33 12" xfId="13251" xr:uid="{00000000-0005-0000-0000-00004B330000}"/>
    <cellStyle name="Normal 2 2 2 2 2 33 13" xfId="13252" xr:uid="{00000000-0005-0000-0000-00004C330000}"/>
    <cellStyle name="Normal 2 2 2 2 2 33 14" xfId="13253" xr:uid="{00000000-0005-0000-0000-00004D330000}"/>
    <cellStyle name="Normal 2 2 2 2 2 33 2" xfId="13254" xr:uid="{00000000-0005-0000-0000-00004E330000}"/>
    <cellStyle name="Normal 2 2 2 2 2 33 2 10" xfId="13255" xr:uid="{00000000-0005-0000-0000-00004F330000}"/>
    <cellStyle name="Normal 2 2 2 2 2 33 2 2" xfId="13256" xr:uid="{00000000-0005-0000-0000-000050330000}"/>
    <cellStyle name="Normal 2 2 2 2 2 33 2 3" xfId="13257" xr:uid="{00000000-0005-0000-0000-000051330000}"/>
    <cellStyle name="Normal 2 2 2 2 2 33 2 4" xfId="13258" xr:uid="{00000000-0005-0000-0000-000052330000}"/>
    <cellStyle name="Normal 2 2 2 2 2 33 2 5" xfId="13259" xr:uid="{00000000-0005-0000-0000-000053330000}"/>
    <cellStyle name="Normal 2 2 2 2 2 33 2 6" xfId="13260" xr:uid="{00000000-0005-0000-0000-000054330000}"/>
    <cellStyle name="Normal 2 2 2 2 2 33 2 7" xfId="13261" xr:uid="{00000000-0005-0000-0000-000055330000}"/>
    <cellStyle name="Normal 2 2 2 2 2 33 2 8" xfId="13262" xr:uid="{00000000-0005-0000-0000-000056330000}"/>
    <cellStyle name="Normal 2 2 2 2 2 33 2 9" xfId="13263" xr:uid="{00000000-0005-0000-0000-000057330000}"/>
    <cellStyle name="Normal 2 2 2 2 2 33 3" xfId="13264" xr:uid="{00000000-0005-0000-0000-000058330000}"/>
    <cellStyle name="Normal 2 2 2 2 2 33 3 10" xfId="13265" xr:uid="{00000000-0005-0000-0000-000059330000}"/>
    <cellStyle name="Normal 2 2 2 2 2 33 3 2" xfId="13266" xr:uid="{00000000-0005-0000-0000-00005A330000}"/>
    <cellStyle name="Normal 2 2 2 2 2 33 3 3" xfId="13267" xr:uid="{00000000-0005-0000-0000-00005B330000}"/>
    <cellStyle name="Normal 2 2 2 2 2 33 3 4" xfId="13268" xr:uid="{00000000-0005-0000-0000-00005C330000}"/>
    <cellStyle name="Normal 2 2 2 2 2 33 3 5" xfId="13269" xr:uid="{00000000-0005-0000-0000-00005D330000}"/>
    <cellStyle name="Normal 2 2 2 2 2 33 3 6" xfId="13270" xr:uid="{00000000-0005-0000-0000-00005E330000}"/>
    <cellStyle name="Normal 2 2 2 2 2 33 3 7" xfId="13271" xr:uid="{00000000-0005-0000-0000-00005F330000}"/>
    <cellStyle name="Normal 2 2 2 2 2 33 3 8" xfId="13272" xr:uid="{00000000-0005-0000-0000-000060330000}"/>
    <cellStyle name="Normal 2 2 2 2 2 33 3 9" xfId="13273" xr:uid="{00000000-0005-0000-0000-000061330000}"/>
    <cellStyle name="Normal 2 2 2 2 2 33 4" xfId="13274" xr:uid="{00000000-0005-0000-0000-000062330000}"/>
    <cellStyle name="Normal 2 2 2 2 2 33 4 10" xfId="13275" xr:uid="{00000000-0005-0000-0000-000063330000}"/>
    <cellStyle name="Normal 2 2 2 2 2 33 4 2" xfId="13276" xr:uid="{00000000-0005-0000-0000-000064330000}"/>
    <cellStyle name="Normal 2 2 2 2 2 33 4 3" xfId="13277" xr:uid="{00000000-0005-0000-0000-000065330000}"/>
    <cellStyle name="Normal 2 2 2 2 2 33 4 4" xfId="13278" xr:uid="{00000000-0005-0000-0000-000066330000}"/>
    <cellStyle name="Normal 2 2 2 2 2 33 4 5" xfId="13279" xr:uid="{00000000-0005-0000-0000-000067330000}"/>
    <cellStyle name="Normal 2 2 2 2 2 33 4 6" xfId="13280" xr:uid="{00000000-0005-0000-0000-000068330000}"/>
    <cellStyle name="Normal 2 2 2 2 2 33 4 7" xfId="13281" xr:uid="{00000000-0005-0000-0000-000069330000}"/>
    <cellStyle name="Normal 2 2 2 2 2 33 4 8" xfId="13282" xr:uid="{00000000-0005-0000-0000-00006A330000}"/>
    <cellStyle name="Normal 2 2 2 2 2 33 4 9" xfId="13283" xr:uid="{00000000-0005-0000-0000-00006B330000}"/>
    <cellStyle name="Normal 2 2 2 2 2 33 5" xfId="13284" xr:uid="{00000000-0005-0000-0000-00006C330000}"/>
    <cellStyle name="Normal 2 2 2 2 2 33 5 10" xfId="13285" xr:uid="{00000000-0005-0000-0000-00006D330000}"/>
    <cellStyle name="Normal 2 2 2 2 2 33 5 2" xfId="13286" xr:uid="{00000000-0005-0000-0000-00006E330000}"/>
    <cellStyle name="Normal 2 2 2 2 2 33 5 3" xfId="13287" xr:uid="{00000000-0005-0000-0000-00006F330000}"/>
    <cellStyle name="Normal 2 2 2 2 2 33 5 4" xfId="13288" xr:uid="{00000000-0005-0000-0000-000070330000}"/>
    <cellStyle name="Normal 2 2 2 2 2 33 5 5" xfId="13289" xr:uid="{00000000-0005-0000-0000-000071330000}"/>
    <cellStyle name="Normal 2 2 2 2 2 33 5 6" xfId="13290" xr:uid="{00000000-0005-0000-0000-000072330000}"/>
    <cellStyle name="Normal 2 2 2 2 2 33 5 7" xfId="13291" xr:uid="{00000000-0005-0000-0000-000073330000}"/>
    <cellStyle name="Normal 2 2 2 2 2 33 5 8" xfId="13292" xr:uid="{00000000-0005-0000-0000-000074330000}"/>
    <cellStyle name="Normal 2 2 2 2 2 33 5 9" xfId="13293" xr:uid="{00000000-0005-0000-0000-000075330000}"/>
    <cellStyle name="Normal 2 2 2 2 2 33 6" xfId="13294" xr:uid="{00000000-0005-0000-0000-000076330000}"/>
    <cellStyle name="Normal 2 2 2 2 2 33 7" xfId="13295" xr:uid="{00000000-0005-0000-0000-000077330000}"/>
    <cellStyle name="Normal 2 2 2 2 2 33 8" xfId="13296" xr:uid="{00000000-0005-0000-0000-000078330000}"/>
    <cellStyle name="Normal 2 2 2 2 2 33 9" xfId="13297" xr:uid="{00000000-0005-0000-0000-000079330000}"/>
    <cellStyle name="Normal 2 2 2 2 2 34" xfId="13298" xr:uid="{00000000-0005-0000-0000-00007A330000}"/>
    <cellStyle name="Normal 2 2 2 2 2 34 10" xfId="13299" xr:uid="{00000000-0005-0000-0000-00007B330000}"/>
    <cellStyle name="Normal 2 2 2 2 2 34 11" xfId="13300" xr:uid="{00000000-0005-0000-0000-00007C330000}"/>
    <cellStyle name="Normal 2 2 2 2 2 34 12" xfId="13301" xr:uid="{00000000-0005-0000-0000-00007D330000}"/>
    <cellStyle name="Normal 2 2 2 2 2 34 13" xfId="13302" xr:uid="{00000000-0005-0000-0000-00007E330000}"/>
    <cellStyle name="Normal 2 2 2 2 2 34 14" xfId="13303" xr:uid="{00000000-0005-0000-0000-00007F330000}"/>
    <cellStyle name="Normal 2 2 2 2 2 34 2" xfId="13304" xr:uid="{00000000-0005-0000-0000-000080330000}"/>
    <cellStyle name="Normal 2 2 2 2 2 34 2 10" xfId="13305" xr:uid="{00000000-0005-0000-0000-000081330000}"/>
    <cellStyle name="Normal 2 2 2 2 2 34 2 2" xfId="13306" xr:uid="{00000000-0005-0000-0000-000082330000}"/>
    <cellStyle name="Normal 2 2 2 2 2 34 2 3" xfId="13307" xr:uid="{00000000-0005-0000-0000-000083330000}"/>
    <cellStyle name="Normal 2 2 2 2 2 34 2 4" xfId="13308" xr:uid="{00000000-0005-0000-0000-000084330000}"/>
    <cellStyle name="Normal 2 2 2 2 2 34 2 5" xfId="13309" xr:uid="{00000000-0005-0000-0000-000085330000}"/>
    <cellStyle name="Normal 2 2 2 2 2 34 2 6" xfId="13310" xr:uid="{00000000-0005-0000-0000-000086330000}"/>
    <cellStyle name="Normal 2 2 2 2 2 34 2 7" xfId="13311" xr:uid="{00000000-0005-0000-0000-000087330000}"/>
    <cellStyle name="Normal 2 2 2 2 2 34 2 8" xfId="13312" xr:uid="{00000000-0005-0000-0000-000088330000}"/>
    <cellStyle name="Normal 2 2 2 2 2 34 2 9" xfId="13313" xr:uid="{00000000-0005-0000-0000-000089330000}"/>
    <cellStyle name="Normal 2 2 2 2 2 34 3" xfId="13314" xr:uid="{00000000-0005-0000-0000-00008A330000}"/>
    <cellStyle name="Normal 2 2 2 2 2 34 3 10" xfId="13315" xr:uid="{00000000-0005-0000-0000-00008B330000}"/>
    <cellStyle name="Normal 2 2 2 2 2 34 3 2" xfId="13316" xr:uid="{00000000-0005-0000-0000-00008C330000}"/>
    <cellStyle name="Normal 2 2 2 2 2 34 3 3" xfId="13317" xr:uid="{00000000-0005-0000-0000-00008D330000}"/>
    <cellStyle name="Normal 2 2 2 2 2 34 3 4" xfId="13318" xr:uid="{00000000-0005-0000-0000-00008E330000}"/>
    <cellStyle name="Normal 2 2 2 2 2 34 3 5" xfId="13319" xr:uid="{00000000-0005-0000-0000-00008F330000}"/>
    <cellStyle name="Normal 2 2 2 2 2 34 3 6" xfId="13320" xr:uid="{00000000-0005-0000-0000-000090330000}"/>
    <cellStyle name="Normal 2 2 2 2 2 34 3 7" xfId="13321" xr:uid="{00000000-0005-0000-0000-000091330000}"/>
    <cellStyle name="Normal 2 2 2 2 2 34 3 8" xfId="13322" xr:uid="{00000000-0005-0000-0000-000092330000}"/>
    <cellStyle name="Normal 2 2 2 2 2 34 3 9" xfId="13323" xr:uid="{00000000-0005-0000-0000-000093330000}"/>
    <cellStyle name="Normal 2 2 2 2 2 34 4" xfId="13324" xr:uid="{00000000-0005-0000-0000-000094330000}"/>
    <cellStyle name="Normal 2 2 2 2 2 34 4 10" xfId="13325" xr:uid="{00000000-0005-0000-0000-000095330000}"/>
    <cellStyle name="Normal 2 2 2 2 2 34 4 2" xfId="13326" xr:uid="{00000000-0005-0000-0000-000096330000}"/>
    <cellStyle name="Normal 2 2 2 2 2 34 4 3" xfId="13327" xr:uid="{00000000-0005-0000-0000-000097330000}"/>
    <cellStyle name="Normal 2 2 2 2 2 34 4 4" xfId="13328" xr:uid="{00000000-0005-0000-0000-000098330000}"/>
    <cellStyle name="Normal 2 2 2 2 2 34 4 5" xfId="13329" xr:uid="{00000000-0005-0000-0000-000099330000}"/>
    <cellStyle name="Normal 2 2 2 2 2 34 4 6" xfId="13330" xr:uid="{00000000-0005-0000-0000-00009A330000}"/>
    <cellStyle name="Normal 2 2 2 2 2 34 4 7" xfId="13331" xr:uid="{00000000-0005-0000-0000-00009B330000}"/>
    <cellStyle name="Normal 2 2 2 2 2 34 4 8" xfId="13332" xr:uid="{00000000-0005-0000-0000-00009C330000}"/>
    <cellStyle name="Normal 2 2 2 2 2 34 4 9" xfId="13333" xr:uid="{00000000-0005-0000-0000-00009D330000}"/>
    <cellStyle name="Normal 2 2 2 2 2 34 5" xfId="13334" xr:uid="{00000000-0005-0000-0000-00009E330000}"/>
    <cellStyle name="Normal 2 2 2 2 2 34 5 10" xfId="13335" xr:uid="{00000000-0005-0000-0000-00009F330000}"/>
    <cellStyle name="Normal 2 2 2 2 2 34 5 2" xfId="13336" xr:uid="{00000000-0005-0000-0000-0000A0330000}"/>
    <cellStyle name="Normal 2 2 2 2 2 34 5 3" xfId="13337" xr:uid="{00000000-0005-0000-0000-0000A1330000}"/>
    <cellStyle name="Normal 2 2 2 2 2 34 5 4" xfId="13338" xr:uid="{00000000-0005-0000-0000-0000A2330000}"/>
    <cellStyle name="Normal 2 2 2 2 2 34 5 5" xfId="13339" xr:uid="{00000000-0005-0000-0000-0000A3330000}"/>
    <cellStyle name="Normal 2 2 2 2 2 34 5 6" xfId="13340" xr:uid="{00000000-0005-0000-0000-0000A4330000}"/>
    <cellStyle name="Normal 2 2 2 2 2 34 5 7" xfId="13341" xr:uid="{00000000-0005-0000-0000-0000A5330000}"/>
    <cellStyle name="Normal 2 2 2 2 2 34 5 8" xfId="13342" xr:uid="{00000000-0005-0000-0000-0000A6330000}"/>
    <cellStyle name="Normal 2 2 2 2 2 34 5 9" xfId="13343" xr:uid="{00000000-0005-0000-0000-0000A7330000}"/>
    <cellStyle name="Normal 2 2 2 2 2 34 6" xfId="13344" xr:uid="{00000000-0005-0000-0000-0000A8330000}"/>
    <cellStyle name="Normal 2 2 2 2 2 34 7" xfId="13345" xr:uid="{00000000-0005-0000-0000-0000A9330000}"/>
    <cellStyle name="Normal 2 2 2 2 2 34 8" xfId="13346" xr:uid="{00000000-0005-0000-0000-0000AA330000}"/>
    <cellStyle name="Normal 2 2 2 2 2 34 9" xfId="13347" xr:uid="{00000000-0005-0000-0000-0000AB330000}"/>
    <cellStyle name="Normal 2 2 2 2 2 35" xfId="13348" xr:uid="{00000000-0005-0000-0000-0000AC330000}"/>
    <cellStyle name="Normal 2 2 2 2 2 35 10" xfId="13349" xr:uid="{00000000-0005-0000-0000-0000AD330000}"/>
    <cellStyle name="Normal 2 2 2 2 2 35 2" xfId="13350" xr:uid="{00000000-0005-0000-0000-0000AE330000}"/>
    <cellStyle name="Normal 2 2 2 2 2 35 3" xfId="13351" xr:uid="{00000000-0005-0000-0000-0000AF330000}"/>
    <cellStyle name="Normal 2 2 2 2 2 35 4" xfId="13352" xr:uid="{00000000-0005-0000-0000-0000B0330000}"/>
    <cellStyle name="Normal 2 2 2 2 2 35 5" xfId="13353" xr:uid="{00000000-0005-0000-0000-0000B1330000}"/>
    <cellStyle name="Normal 2 2 2 2 2 35 6" xfId="13354" xr:uid="{00000000-0005-0000-0000-0000B2330000}"/>
    <cellStyle name="Normal 2 2 2 2 2 35 7" xfId="13355" xr:uid="{00000000-0005-0000-0000-0000B3330000}"/>
    <cellStyle name="Normal 2 2 2 2 2 35 8" xfId="13356" xr:uid="{00000000-0005-0000-0000-0000B4330000}"/>
    <cellStyle name="Normal 2 2 2 2 2 35 9" xfId="13357" xr:uid="{00000000-0005-0000-0000-0000B5330000}"/>
    <cellStyle name="Normal 2 2 2 2 2 36" xfId="13358" xr:uid="{00000000-0005-0000-0000-0000B6330000}"/>
    <cellStyle name="Normal 2 2 2 2 2 36 10" xfId="13359" xr:uid="{00000000-0005-0000-0000-0000B7330000}"/>
    <cellStyle name="Normal 2 2 2 2 2 36 2" xfId="13360" xr:uid="{00000000-0005-0000-0000-0000B8330000}"/>
    <cellStyle name="Normal 2 2 2 2 2 36 3" xfId="13361" xr:uid="{00000000-0005-0000-0000-0000B9330000}"/>
    <cellStyle name="Normal 2 2 2 2 2 36 4" xfId="13362" xr:uid="{00000000-0005-0000-0000-0000BA330000}"/>
    <cellStyle name="Normal 2 2 2 2 2 36 5" xfId="13363" xr:uid="{00000000-0005-0000-0000-0000BB330000}"/>
    <cellStyle name="Normal 2 2 2 2 2 36 6" xfId="13364" xr:uid="{00000000-0005-0000-0000-0000BC330000}"/>
    <cellStyle name="Normal 2 2 2 2 2 36 7" xfId="13365" xr:uid="{00000000-0005-0000-0000-0000BD330000}"/>
    <cellStyle name="Normal 2 2 2 2 2 36 8" xfId="13366" xr:uid="{00000000-0005-0000-0000-0000BE330000}"/>
    <cellStyle name="Normal 2 2 2 2 2 36 9" xfId="13367" xr:uid="{00000000-0005-0000-0000-0000BF330000}"/>
    <cellStyle name="Normal 2 2 2 2 2 37" xfId="13368" xr:uid="{00000000-0005-0000-0000-0000C0330000}"/>
    <cellStyle name="Normal 2 2 2 2 2 37 10" xfId="13369" xr:uid="{00000000-0005-0000-0000-0000C1330000}"/>
    <cellStyle name="Normal 2 2 2 2 2 37 2" xfId="13370" xr:uid="{00000000-0005-0000-0000-0000C2330000}"/>
    <cellStyle name="Normal 2 2 2 2 2 37 3" xfId="13371" xr:uid="{00000000-0005-0000-0000-0000C3330000}"/>
    <cellStyle name="Normal 2 2 2 2 2 37 4" xfId="13372" xr:uid="{00000000-0005-0000-0000-0000C4330000}"/>
    <cellStyle name="Normal 2 2 2 2 2 37 5" xfId="13373" xr:uid="{00000000-0005-0000-0000-0000C5330000}"/>
    <cellStyle name="Normal 2 2 2 2 2 37 6" xfId="13374" xr:uid="{00000000-0005-0000-0000-0000C6330000}"/>
    <cellStyle name="Normal 2 2 2 2 2 37 7" xfId="13375" xr:uid="{00000000-0005-0000-0000-0000C7330000}"/>
    <cellStyle name="Normal 2 2 2 2 2 37 8" xfId="13376" xr:uid="{00000000-0005-0000-0000-0000C8330000}"/>
    <cellStyle name="Normal 2 2 2 2 2 37 9" xfId="13377" xr:uid="{00000000-0005-0000-0000-0000C9330000}"/>
    <cellStyle name="Normal 2 2 2 2 2 38" xfId="13378" xr:uid="{00000000-0005-0000-0000-0000CA330000}"/>
    <cellStyle name="Normal 2 2 2 2 2 38 10" xfId="13379" xr:uid="{00000000-0005-0000-0000-0000CB330000}"/>
    <cellStyle name="Normal 2 2 2 2 2 38 2" xfId="13380" xr:uid="{00000000-0005-0000-0000-0000CC330000}"/>
    <cellStyle name="Normal 2 2 2 2 2 38 3" xfId="13381" xr:uid="{00000000-0005-0000-0000-0000CD330000}"/>
    <cellStyle name="Normal 2 2 2 2 2 38 4" xfId="13382" xr:uid="{00000000-0005-0000-0000-0000CE330000}"/>
    <cellStyle name="Normal 2 2 2 2 2 38 5" xfId="13383" xr:uid="{00000000-0005-0000-0000-0000CF330000}"/>
    <cellStyle name="Normal 2 2 2 2 2 38 6" xfId="13384" xr:uid="{00000000-0005-0000-0000-0000D0330000}"/>
    <cellStyle name="Normal 2 2 2 2 2 38 7" xfId="13385" xr:uid="{00000000-0005-0000-0000-0000D1330000}"/>
    <cellStyle name="Normal 2 2 2 2 2 38 8" xfId="13386" xr:uid="{00000000-0005-0000-0000-0000D2330000}"/>
    <cellStyle name="Normal 2 2 2 2 2 38 9" xfId="13387" xr:uid="{00000000-0005-0000-0000-0000D3330000}"/>
    <cellStyle name="Normal 2 2 2 2 2 39" xfId="13388" xr:uid="{00000000-0005-0000-0000-0000D4330000}"/>
    <cellStyle name="Normal 2 2 2 2 2 4" xfId="13389" xr:uid="{00000000-0005-0000-0000-0000D5330000}"/>
    <cellStyle name="Normal 2 2 2 2 2 4 10" xfId="13390" xr:uid="{00000000-0005-0000-0000-0000D6330000}"/>
    <cellStyle name="Normal 2 2 2 2 2 4 11" xfId="13391" xr:uid="{00000000-0005-0000-0000-0000D7330000}"/>
    <cellStyle name="Normal 2 2 2 2 2 4 12" xfId="13392" xr:uid="{00000000-0005-0000-0000-0000D8330000}"/>
    <cellStyle name="Normal 2 2 2 2 2 4 13" xfId="13393" xr:uid="{00000000-0005-0000-0000-0000D9330000}"/>
    <cellStyle name="Normal 2 2 2 2 2 4 14" xfId="13394" xr:uid="{00000000-0005-0000-0000-0000DA330000}"/>
    <cellStyle name="Normal 2 2 2 2 2 4 15" xfId="13395" xr:uid="{00000000-0005-0000-0000-0000DB330000}"/>
    <cellStyle name="Normal 2 2 2 2 2 4 16" xfId="13396" xr:uid="{00000000-0005-0000-0000-0000DC330000}"/>
    <cellStyle name="Normal 2 2 2 2 2 4 2" xfId="13397" xr:uid="{00000000-0005-0000-0000-0000DD330000}"/>
    <cellStyle name="Normal 2 2 2 2 2 4 2 10" xfId="13398" xr:uid="{00000000-0005-0000-0000-0000DE330000}"/>
    <cellStyle name="Normal 2 2 2 2 2 4 2 2" xfId="13399" xr:uid="{00000000-0005-0000-0000-0000DF330000}"/>
    <cellStyle name="Normal 2 2 2 2 2 4 2 3" xfId="13400" xr:uid="{00000000-0005-0000-0000-0000E0330000}"/>
    <cellStyle name="Normal 2 2 2 2 2 4 2 4" xfId="13401" xr:uid="{00000000-0005-0000-0000-0000E1330000}"/>
    <cellStyle name="Normal 2 2 2 2 2 4 2 5" xfId="13402" xr:uid="{00000000-0005-0000-0000-0000E2330000}"/>
    <cellStyle name="Normal 2 2 2 2 2 4 2 6" xfId="13403" xr:uid="{00000000-0005-0000-0000-0000E3330000}"/>
    <cellStyle name="Normal 2 2 2 2 2 4 2 7" xfId="13404" xr:uid="{00000000-0005-0000-0000-0000E4330000}"/>
    <cellStyle name="Normal 2 2 2 2 2 4 2 8" xfId="13405" xr:uid="{00000000-0005-0000-0000-0000E5330000}"/>
    <cellStyle name="Normal 2 2 2 2 2 4 2 9" xfId="13406" xr:uid="{00000000-0005-0000-0000-0000E6330000}"/>
    <cellStyle name="Normal 2 2 2 2 2 4 3" xfId="13407" xr:uid="{00000000-0005-0000-0000-0000E7330000}"/>
    <cellStyle name="Normal 2 2 2 2 2 4 3 10" xfId="13408" xr:uid="{00000000-0005-0000-0000-0000E8330000}"/>
    <cellStyle name="Normal 2 2 2 2 2 4 3 2" xfId="13409" xr:uid="{00000000-0005-0000-0000-0000E9330000}"/>
    <cellStyle name="Normal 2 2 2 2 2 4 3 3" xfId="13410" xr:uid="{00000000-0005-0000-0000-0000EA330000}"/>
    <cellStyle name="Normal 2 2 2 2 2 4 3 4" xfId="13411" xr:uid="{00000000-0005-0000-0000-0000EB330000}"/>
    <cellStyle name="Normal 2 2 2 2 2 4 3 5" xfId="13412" xr:uid="{00000000-0005-0000-0000-0000EC330000}"/>
    <cellStyle name="Normal 2 2 2 2 2 4 3 6" xfId="13413" xr:uid="{00000000-0005-0000-0000-0000ED330000}"/>
    <cellStyle name="Normal 2 2 2 2 2 4 3 7" xfId="13414" xr:uid="{00000000-0005-0000-0000-0000EE330000}"/>
    <cellStyle name="Normal 2 2 2 2 2 4 3 8" xfId="13415" xr:uid="{00000000-0005-0000-0000-0000EF330000}"/>
    <cellStyle name="Normal 2 2 2 2 2 4 3 9" xfId="13416" xr:uid="{00000000-0005-0000-0000-0000F0330000}"/>
    <cellStyle name="Normal 2 2 2 2 2 4 4" xfId="13417" xr:uid="{00000000-0005-0000-0000-0000F1330000}"/>
    <cellStyle name="Normal 2 2 2 2 2 4 4 10" xfId="13418" xr:uid="{00000000-0005-0000-0000-0000F2330000}"/>
    <cellStyle name="Normal 2 2 2 2 2 4 4 2" xfId="13419" xr:uid="{00000000-0005-0000-0000-0000F3330000}"/>
    <cellStyle name="Normal 2 2 2 2 2 4 4 3" xfId="13420" xr:uid="{00000000-0005-0000-0000-0000F4330000}"/>
    <cellStyle name="Normal 2 2 2 2 2 4 4 4" xfId="13421" xr:uid="{00000000-0005-0000-0000-0000F5330000}"/>
    <cellStyle name="Normal 2 2 2 2 2 4 4 5" xfId="13422" xr:uid="{00000000-0005-0000-0000-0000F6330000}"/>
    <cellStyle name="Normal 2 2 2 2 2 4 4 6" xfId="13423" xr:uid="{00000000-0005-0000-0000-0000F7330000}"/>
    <cellStyle name="Normal 2 2 2 2 2 4 4 7" xfId="13424" xr:uid="{00000000-0005-0000-0000-0000F8330000}"/>
    <cellStyle name="Normal 2 2 2 2 2 4 4 8" xfId="13425" xr:uid="{00000000-0005-0000-0000-0000F9330000}"/>
    <cellStyle name="Normal 2 2 2 2 2 4 4 9" xfId="13426" xr:uid="{00000000-0005-0000-0000-0000FA330000}"/>
    <cellStyle name="Normal 2 2 2 2 2 4 5" xfId="13427" xr:uid="{00000000-0005-0000-0000-0000FB330000}"/>
    <cellStyle name="Normal 2 2 2 2 2 4 5 10" xfId="13428" xr:uid="{00000000-0005-0000-0000-0000FC330000}"/>
    <cellStyle name="Normal 2 2 2 2 2 4 5 2" xfId="13429" xr:uid="{00000000-0005-0000-0000-0000FD330000}"/>
    <cellStyle name="Normal 2 2 2 2 2 4 5 3" xfId="13430" xr:uid="{00000000-0005-0000-0000-0000FE330000}"/>
    <cellStyle name="Normal 2 2 2 2 2 4 5 4" xfId="13431" xr:uid="{00000000-0005-0000-0000-0000FF330000}"/>
    <cellStyle name="Normal 2 2 2 2 2 4 5 5" xfId="13432" xr:uid="{00000000-0005-0000-0000-000000340000}"/>
    <cellStyle name="Normal 2 2 2 2 2 4 5 6" xfId="13433" xr:uid="{00000000-0005-0000-0000-000001340000}"/>
    <cellStyle name="Normal 2 2 2 2 2 4 5 7" xfId="13434" xr:uid="{00000000-0005-0000-0000-000002340000}"/>
    <cellStyle name="Normal 2 2 2 2 2 4 5 8" xfId="13435" xr:uid="{00000000-0005-0000-0000-000003340000}"/>
    <cellStyle name="Normal 2 2 2 2 2 4 5 9" xfId="13436" xr:uid="{00000000-0005-0000-0000-000004340000}"/>
    <cellStyle name="Normal 2 2 2 2 2 4 6" xfId="13437" xr:uid="{00000000-0005-0000-0000-000005340000}"/>
    <cellStyle name="Normal 2 2 2 2 2 4 7" xfId="13438" xr:uid="{00000000-0005-0000-0000-000006340000}"/>
    <cellStyle name="Normal 2 2 2 2 2 4 8" xfId="13439" xr:uid="{00000000-0005-0000-0000-000007340000}"/>
    <cellStyle name="Normal 2 2 2 2 2 4 9" xfId="13440" xr:uid="{00000000-0005-0000-0000-000008340000}"/>
    <cellStyle name="Normal 2 2 2 2 2 40" xfId="13441" xr:uid="{00000000-0005-0000-0000-000009340000}"/>
    <cellStyle name="Normal 2 2 2 2 2 41" xfId="13442" xr:uid="{00000000-0005-0000-0000-00000A340000}"/>
    <cellStyle name="Normal 2 2 2 2 2 42" xfId="13443" xr:uid="{00000000-0005-0000-0000-00000B340000}"/>
    <cellStyle name="Normal 2 2 2 2 2 43" xfId="13444" xr:uid="{00000000-0005-0000-0000-00000C340000}"/>
    <cellStyle name="Normal 2 2 2 2 2 44" xfId="13445" xr:uid="{00000000-0005-0000-0000-00000D340000}"/>
    <cellStyle name="Normal 2 2 2 2 2 45" xfId="13446" xr:uid="{00000000-0005-0000-0000-00000E340000}"/>
    <cellStyle name="Normal 2 2 2 2 2 46" xfId="13447" xr:uid="{00000000-0005-0000-0000-00000F340000}"/>
    <cellStyle name="Normal 2 2 2 2 2 47" xfId="13448" xr:uid="{00000000-0005-0000-0000-000010340000}"/>
    <cellStyle name="Normal 2 2 2 2 2 48" xfId="13449" xr:uid="{00000000-0005-0000-0000-000011340000}"/>
    <cellStyle name="Normal 2 2 2 2 2 49" xfId="13450" xr:uid="{00000000-0005-0000-0000-000012340000}"/>
    <cellStyle name="Normal 2 2 2 2 2 5" xfId="13451" xr:uid="{00000000-0005-0000-0000-000013340000}"/>
    <cellStyle name="Normal 2 2 2 2 2 5 10" xfId="13452" xr:uid="{00000000-0005-0000-0000-000014340000}"/>
    <cellStyle name="Normal 2 2 2 2 2 5 11" xfId="13453" xr:uid="{00000000-0005-0000-0000-000015340000}"/>
    <cellStyle name="Normal 2 2 2 2 2 5 12" xfId="13454" xr:uid="{00000000-0005-0000-0000-000016340000}"/>
    <cellStyle name="Normal 2 2 2 2 2 5 13" xfId="13455" xr:uid="{00000000-0005-0000-0000-000017340000}"/>
    <cellStyle name="Normal 2 2 2 2 2 5 14" xfId="13456" xr:uid="{00000000-0005-0000-0000-000018340000}"/>
    <cellStyle name="Normal 2 2 2 2 2 5 2" xfId="13457" xr:uid="{00000000-0005-0000-0000-000019340000}"/>
    <cellStyle name="Normal 2 2 2 2 2 5 2 10" xfId="13458" xr:uid="{00000000-0005-0000-0000-00001A340000}"/>
    <cellStyle name="Normal 2 2 2 2 2 5 2 2" xfId="13459" xr:uid="{00000000-0005-0000-0000-00001B340000}"/>
    <cellStyle name="Normal 2 2 2 2 2 5 2 3" xfId="13460" xr:uid="{00000000-0005-0000-0000-00001C340000}"/>
    <cellStyle name="Normal 2 2 2 2 2 5 2 4" xfId="13461" xr:uid="{00000000-0005-0000-0000-00001D340000}"/>
    <cellStyle name="Normal 2 2 2 2 2 5 2 5" xfId="13462" xr:uid="{00000000-0005-0000-0000-00001E340000}"/>
    <cellStyle name="Normal 2 2 2 2 2 5 2 6" xfId="13463" xr:uid="{00000000-0005-0000-0000-00001F340000}"/>
    <cellStyle name="Normal 2 2 2 2 2 5 2 7" xfId="13464" xr:uid="{00000000-0005-0000-0000-000020340000}"/>
    <cellStyle name="Normal 2 2 2 2 2 5 2 8" xfId="13465" xr:uid="{00000000-0005-0000-0000-000021340000}"/>
    <cellStyle name="Normal 2 2 2 2 2 5 2 9" xfId="13466" xr:uid="{00000000-0005-0000-0000-000022340000}"/>
    <cellStyle name="Normal 2 2 2 2 2 5 3" xfId="13467" xr:uid="{00000000-0005-0000-0000-000023340000}"/>
    <cellStyle name="Normal 2 2 2 2 2 5 3 10" xfId="13468" xr:uid="{00000000-0005-0000-0000-000024340000}"/>
    <cellStyle name="Normal 2 2 2 2 2 5 3 2" xfId="13469" xr:uid="{00000000-0005-0000-0000-000025340000}"/>
    <cellStyle name="Normal 2 2 2 2 2 5 3 3" xfId="13470" xr:uid="{00000000-0005-0000-0000-000026340000}"/>
    <cellStyle name="Normal 2 2 2 2 2 5 3 4" xfId="13471" xr:uid="{00000000-0005-0000-0000-000027340000}"/>
    <cellStyle name="Normal 2 2 2 2 2 5 3 5" xfId="13472" xr:uid="{00000000-0005-0000-0000-000028340000}"/>
    <cellStyle name="Normal 2 2 2 2 2 5 3 6" xfId="13473" xr:uid="{00000000-0005-0000-0000-000029340000}"/>
    <cellStyle name="Normal 2 2 2 2 2 5 3 7" xfId="13474" xr:uid="{00000000-0005-0000-0000-00002A340000}"/>
    <cellStyle name="Normal 2 2 2 2 2 5 3 8" xfId="13475" xr:uid="{00000000-0005-0000-0000-00002B340000}"/>
    <cellStyle name="Normal 2 2 2 2 2 5 3 9" xfId="13476" xr:uid="{00000000-0005-0000-0000-00002C340000}"/>
    <cellStyle name="Normal 2 2 2 2 2 5 4" xfId="13477" xr:uid="{00000000-0005-0000-0000-00002D340000}"/>
    <cellStyle name="Normal 2 2 2 2 2 5 4 10" xfId="13478" xr:uid="{00000000-0005-0000-0000-00002E340000}"/>
    <cellStyle name="Normal 2 2 2 2 2 5 4 2" xfId="13479" xr:uid="{00000000-0005-0000-0000-00002F340000}"/>
    <cellStyle name="Normal 2 2 2 2 2 5 4 3" xfId="13480" xr:uid="{00000000-0005-0000-0000-000030340000}"/>
    <cellStyle name="Normal 2 2 2 2 2 5 4 4" xfId="13481" xr:uid="{00000000-0005-0000-0000-000031340000}"/>
    <cellStyle name="Normal 2 2 2 2 2 5 4 5" xfId="13482" xr:uid="{00000000-0005-0000-0000-000032340000}"/>
    <cellStyle name="Normal 2 2 2 2 2 5 4 6" xfId="13483" xr:uid="{00000000-0005-0000-0000-000033340000}"/>
    <cellStyle name="Normal 2 2 2 2 2 5 4 7" xfId="13484" xr:uid="{00000000-0005-0000-0000-000034340000}"/>
    <cellStyle name="Normal 2 2 2 2 2 5 4 8" xfId="13485" xr:uid="{00000000-0005-0000-0000-000035340000}"/>
    <cellStyle name="Normal 2 2 2 2 2 5 4 9" xfId="13486" xr:uid="{00000000-0005-0000-0000-000036340000}"/>
    <cellStyle name="Normal 2 2 2 2 2 5 5" xfId="13487" xr:uid="{00000000-0005-0000-0000-000037340000}"/>
    <cellStyle name="Normal 2 2 2 2 2 5 5 10" xfId="13488" xr:uid="{00000000-0005-0000-0000-000038340000}"/>
    <cellStyle name="Normal 2 2 2 2 2 5 5 2" xfId="13489" xr:uid="{00000000-0005-0000-0000-000039340000}"/>
    <cellStyle name="Normal 2 2 2 2 2 5 5 3" xfId="13490" xr:uid="{00000000-0005-0000-0000-00003A340000}"/>
    <cellStyle name="Normal 2 2 2 2 2 5 5 4" xfId="13491" xr:uid="{00000000-0005-0000-0000-00003B340000}"/>
    <cellStyle name="Normal 2 2 2 2 2 5 5 5" xfId="13492" xr:uid="{00000000-0005-0000-0000-00003C340000}"/>
    <cellStyle name="Normal 2 2 2 2 2 5 5 6" xfId="13493" xr:uid="{00000000-0005-0000-0000-00003D340000}"/>
    <cellStyle name="Normal 2 2 2 2 2 5 5 7" xfId="13494" xr:uid="{00000000-0005-0000-0000-00003E340000}"/>
    <cellStyle name="Normal 2 2 2 2 2 5 5 8" xfId="13495" xr:uid="{00000000-0005-0000-0000-00003F340000}"/>
    <cellStyle name="Normal 2 2 2 2 2 5 5 9" xfId="13496" xr:uid="{00000000-0005-0000-0000-000040340000}"/>
    <cellStyle name="Normal 2 2 2 2 2 5 6" xfId="13497" xr:uid="{00000000-0005-0000-0000-000041340000}"/>
    <cellStyle name="Normal 2 2 2 2 2 5 7" xfId="13498" xr:uid="{00000000-0005-0000-0000-000042340000}"/>
    <cellStyle name="Normal 2 2 2 2 2 5 8" xfId="13499" xr:uid="{00000000-0005-0000-0000-000043340000}"/>
    <cellStyle name="Normal 2 2 2 2 2 5 9" xfId="13500" xr:uid="{00000000-0005-0000-0000-000044340000}"/>
    <cellStyle name="Normal 2 2 2 2 2 6" xfId="13501" xr:uid="{00000000-0005-0000-0000-000045340000}"/>
    <cellStyle name="Normal 2 2 2 2 2 6 10" xfId="13502" xr:uid="{00000000-0005-0000-0000-000046340000}"/>
    <cellStyle name="Normal 2 2 2 2 2 6 11" xfId="13503" xr:uid="{00000000-0005-0000-0000-000047340000}"/>
    <cellStyle name="Normal 2 2 2 2 2 6 12" xfId="13504" xr:uid="{00000000-0005-0000-0000-000048340000}"/>
    <cellStyle name="Normal 2 2 2 2 2 6 13" xfId="13505" xr:uid="{00000000-0005-0000-0000-000049340000}"/>
    <cellStyle name="Normal 2 2 2 2 2 6 14" xfId="13506" xr:uid="{00000000-0005-0000-0000-00004A340000}"/>
    <cellStyle name="Normal 2 2 2 2 2 6 2" xfId="13507" xr:uid="{00000000-0005-0000-0000-00004B340000}"/>
    <cellStyle name="Normal 2 2 2 2 2 6 2 10" xfId="13508" xr:uid="{00000000-0005-0000-0000-00004C340000}"/>
    <cellStyle name="Normal 2 2 2 2 2 6 2 2" xfId="13509" xr:uid="{00000000-0005-0000-0000-00004D340000}"/>
    <cellStyle name="Normal 2 2 2 2 2 6 2 3" xfId="13510" xr:uid="{00000000-0005-0000-0000-00004E340000}"/>
    <cellStyle name="Normal 2 2 2 2 2 6 2 4" xfId="13511" xr:uid="{00000000-0005-0000-0000-00004F340000}"/>
    <cellStyle name="Normal 2 2 2 2 2 6 2 5" xfId="13512" xr:uid="{00000000-0005-0000-0000-000050340000}"/>
    <cellStyle name="Normal 2 2 2 2 2 6 2 6" xfId="13513" xr:uid="{00000000-0005-0000-0000-000051340000}"/>
    <cellStyle name="Normal 2 2 2 2 2 6 2 7" xfId="13514" xr:uid="{00000000-0005-0000-0000-000052340000}"/>
    <cellStyle name="Normal 2 2 2 2 2 6 2 8" xfId="13515" xr:uid="{00000000-0005-0000-0000-000053340000}"/>
    <cellStyle name="Normal 2 2 2 2 2 6 2 9" xfId="13516" xr:uid="{00000000-0005-0000-0000-000054340000}"/>
    <cellStyle name="Normal 2 2 2 2 2 6 3" xfId="13517" xr:uid="{00000000-0005-0000-0000-000055340000}"/>
    <cellStyle name="Normal 2 2 2 2 2 6 3 10" xfId="13518" xr:uid="{00000000-0005-0000-0000-000056340000}"/>
    <cellStyle name="Normal 2 2 2 2 2 6 3 2" xfId="13519" xr:uid="{00000000-0005-0000-0000-000057340000}"/>
    <cellStyle name="Normal 2 2 2 2 2 6 3 3" xfId="13520" xr:uid="{00000000-0005-0000-0000-000058340000}"/>
    <cellStyle name="Normal 2 2 2 2 2 6 3 4" xfId="13521" xr:uid="{00000000-0005-0000-0000-000059340000}"/>
    <cellStyle name="Normal 2 2 2 2 2 6 3 5" xfId="13522" xr:uid="{00000000-0005-0000-0000-00005A340000}"/>
    <cellStyle name="Normal 2 2 2 2 2 6 3 6" xfId="13523" xr:uid="{00000000-0005-0000-0000-00005B340000}"/>
    <cellStyle name="Normal 2 2 2 2 2 6 3 7" xfId="13524" xr:uid="{00000000-0005-0000-0000-00005C340000}"/>
    <cellStyle name="Normal 2 2 2 2 2 6 3 8" xfId="13525" xr:uid="{00000000-0005-0000-0000-00005D340000}"/>
    <cellStyle name="Normal 2 2 2 2 2 6 3 9" xfId="13526" xr:uid="{00000000-0005-0000-0000-00005E340000}"/>
    <cellStyle name="Normal 2 2 2 2 2 6 4" xfId="13527" xr:uid="{00000000-0005-0000-0000-00005F340000}"/>
    <cellStyle name="Normal 2 2 2 2 2 6 4 10" xfId="13528" xr:uid="{00000000-0005-0000-0000-000060340000}"/>
    <cellStyle name="Normal 2 2 2 2 2 6 4 2" xfId="13529" xr:uid="{00000000-0005-0000-0000-000061340000}"/>
    <cellStyle name="Normal 2 2 2 2 2 6 4 3" xfId="13530" xr:uid="{00000000-0005-0000-0000-000062340000}"/>
    <cellStyle name="Normal 2 2 2 2 2 6 4 4" xfId="13531" xr:uid="{00000000-0005-0000-0000-000063340000}"/>
    <cellStyle name="Normal 2 2 2 2 2 6 4 5" xfId="13532" xr:uid="{00000000-0005-0000-0000-000064340000}"/>
    <cellStyle name="Normal 2 2 2 2 2 6 4 6" xfId="13533" xr:uid="{00000000-0005-0000-0000-000065340000}"/>
    <cellStyle name="Normal 2 2 2 2 2 6 4 7" xfId="13534" xr:uid="{00000000-0005-0000-0000-000066340000}"/>
    <cellStyle name="Normal 2 2 2 2 2 6 4 8" xfId="13535" xr:uid="{00000000-0005-0000-0000-000067340000}"/>
    <cellStyle name="Normal 2 2 2 2 2 6 4 9" xfId="13536" xr:uid="{00000000-0005-0000-0000-000068340000}"/>
    <cellStyle name="Normal 2 2 2 2 2 6 5" xfId="13537" xr:uid="{00000000-0005-0000-0000-000069340000}"/>
    <cellStyle name="Normal 2 2 2 2 2 6 5 10" xfId="13538" xr:uid="{00000000-0005-0000-0000-00006A340000}"/>
    <cellStyle name="Normal 2 2 2 2 2 6 5 2" xfId="13539" xr:uid="{00000000-0005-0000-0000-00006B340000}"/>
    <cellStyle name="Normal 2 2 2 2 2 6 5 3" xfId="13540" xr:uid="{00000000-0005-0000-0000-00006C340000}"/>
    <cellStyle name="Normal 2 2 2 2 2 6 5 4" xfId="13541" xr:uid="{00000000-0005-0000-0000-00006D340000}"/>
    <cellStyle name="Normal 2 2 2 2 2 6 5 5" xfId="13542" xr:uid="{00000000-0005-0000-0000-00006E340000}"/>
    <cellStyle name="Normal 2 2 2 2 2 6 5 6" xfId="13543" xr:uid="{00000000-0005-0000-0000-00006F340000}"/>
    <cellStyle name="Normal 2 2 2 2 2 6 5 7" xfId="13544" xr:uid="{00000000-0005-0000-0000-000070340000}"/>
    <cellStyle name="Normal 2 2 2 2 2 6 5 8" xfId="13545" xr:uid="{00000000-0005-0000-0000-000071340000}"/>
    <cellStyle name="Normal 2 2 2 2 2 6 5 9" xfId="13546" xr:uid="{00000000-0005-0000-0000-000072340000}"/>
    <cellStyle name="Normal 2 2 2 2 2 6 6" xfId="13547" xr:uid="{00000000-0005-0000-0000-000073340000}"/>
    <cellStyle name="Normal 2 2 2 2 2 6 7" xfId="13548" xr:uid="{00000000-0005-0000-0000-000074340000}"/>
    <cellStyle name="Normal 2 2 2 2 2 6 8" xfId="13549" xr:uid="{00000000-0005-0000-0000-000075340000}"/>
    <cellStyle name="Normal 2 2 2 2 2 6 9" xfId="13550" xr:uid="{00000000-0005-0000-0000-000076340000}"/>
    <cellStyle name="Normal 2 2 2 2 2 7" xfId="13551" xr:uid="{00000000-0005-0000-0000-000077340000}"/>
    <cellStyle name="Normal 2 2 2 2 2 7 10" xfId="13552" xr:uid="{00000000-0005-0000-0000-000078340000}"/>
    <cellStyle name="Normal 2 2 2 2 2 7 11" xfId="13553" xr:uid="{00000000-0005-0000-0000-000079340000}"/>
    <cellStyle name="Normal 2 2 2 2 2 7 12" xfId="13554" xr:uid="{00000000-0005-0000-0000-00007A340000}"/>
    <cellStyle name="Normal 2 2 2 2 2 7 13" xfId="13555" xr:uid="{00000000-0005-0000-0000-00007B340000}"/>
    <cellStyle name="Normal 2 2 2 2 2 7 14" xfId="13556" xr:uid="{00000000-0005-0000-0000-00007C340000}"/>
    <cellStyle name="Normal 2 2 2 2 2 7 2" xfId="13557" xr:uid="{00000000-0005-0000-0000-00007D340000}"/>
    <cellStyle name="Normal 2 2 2 2 2 7 2 10" xfId="13558" xr:uid="{00000000-0005-0000-0000-00007E340000}"/>
    <cellStyle name="Normal 2 2 2 2 2 7 2 2" xfId="13559" xr:uid="{00000000-0005-0000-0000-00007F340000}"/>
    <cellStyle name="Normal 2 2 2 2 2 7 2 3" xfId="13560" xr:uid="{00000000-0005-0000-0000-000080340000}"/>
    <cellStyle name="Normal 2 2 2 2 2 7 2 4" xfId="13561" xr:uid="{00000000-0005-0000-0000-000081340000}"/>
    <cellStyle name="Normal 2 2 2 2 2 7 2 5" xfId="13562" xr:uid="{00000000-0005-0000-0000-000082340000}"/>
    <cellStyle name="Normal 2 2 2 2 2 7 2 6" xfId="13563" xr:uid="{00000000-0005-0000-0000-000083340000}"/>
    <cellStyle name="Normal 2 2 2 2 2 7 2 7" xfId="13564" xr:uid="{00000000-0005-0000-0000-000084340000}"/>
    <cellStyle name="Normal 2 2 2 2 2 7 2 8" xfId="13565" xr:uid="{00000000-0005-0000-0000-000085340000}"/>
    <cellStyle name="Normal 2 2 2 2 2 7 2 9" xfId="13566" xr:uid="{00000000-0005-0000-0000-000086340000}"/>
    <cellStyle name="Normal 2 2 2 2 2 7 3" xfId="13567" xr:uid="{00000000-0005-0000-0000-000087340000}"/>
    <cellStyle name="Normal 2 2 2 2 2 7 3 10" xfId="13568" xr:uid="{00000000-0005-0000-0000-000088340000}"/>
    <cellStyle name="Normal 2 2 2 2 2 7 3 2" xfId="13569" xr:uid="{00000000-0005-0000-0000-000089340000}"/>
    <cellStyle name="Normal 2 2 2 2 2 7 3 3" xfId="13570" xr:uid="{00000000-0005-0000-0000-00008A340000}"/>
    <cellStyle name="Normal 2 2 2 2 2 7 3 4" xfId="13571" xr:uid="{00000000-0005-0000-0000-00008B340000}"/>
    <cellStyle name="Normal 2 2 2 2 2 7 3 5" xfId="13572" xr:uid="{00000000-0005-0000-0000-00008C340000}"/>
    <cellStyle name="Normal 2 2 2 2 2 7 3 6" xfId="13573" xr:uid="{00000000-0005-0000-0000-00008D340000}"/>
    <cellStyle name="Normal 2 2 2 2 2 7 3 7" xfId="13574" xr:uid="{00000000-0005-0000-0000-00008E340000}"/>
    <cellStyle name="Normal 2 2 2 2 2 7 3 8" xfId="13575" xr:uid="{00000000-0005-0000-0000-00008F340000}"/>
    <cellStyle name="Normal 2 2 2 2 2 7 3 9" xfId="13576" xr:uid="{00000000-0005-0000-0000-000090340000}"/>
    <cellStyle name="Normal 2 2 2 2 2 7 4" xfId="13577" xr:uid="{00000000-0005-0000-0000-000091340000}"/>
    <cellStyle name="Normal 2 2 2 2 2 7 4 10" xfId="13578" xr:uid="{00000000-0005-0000-0000-000092340000}"/>
    <cellStyle name="Normal 2 2 2 2 2 7 4 2" xfId="13579" xr:uid="{00000000-0005-0000-0000-000093340000}"/>
    <cellStyle name="Normal 2 2 2 2 2 7 4 3" xfId="13580" xr:uid="{00000000-0005-0000-0000-000094340000}"/>
    <cellStyle name="Normal 2 2 2 2 2 7 4 4" xfId="13581" xr:uid="{00000000-0005-0000-0000-000095340000}"/>
    <cellStyle name="Normal 2 2 2 2 2 7 4 5" xfId="13582" xr:uid="{00000000-0005-0000-0000-000096340000}"/>
    <cellStyle name="Normal 2 2 2 2 2 7 4 6" xfId="13583" xr:uid="{00000000-0005-0000-0000-000097340000}"/>
    <cellStyle name="Normal 2 2 2 2 2 7 4 7" xfId="13584" xr:uid="{00000000-0005-0000-0000-000098340000}"/>
    <cellStyle name="Normal 2 2 2 2 2 7 4 8" xfId="13585" xr:uid="{00000000-0005-0000-0000-000099340000}"/>
    <cellStyle name="Normal 2 2 2 2 2 7 4 9" xfId="13586" xr:uid="{00000000-0005-0000-0000-00009A340000}"/>
    <cellStyle name="Normal 2 2 2 2 2 7 5" xfId="13587" xr:uid="{00000000-0005-0000-0000-00009B340000}"/>
    <cellStyle name="Normal 2 2 2 2 2 7 5 10" xfId="13588" xr:uid="{00000000-0005-0000-0000-00009C340000}"/>
    <cellStyle name="Normal 2 2 2 2 2 7 5 2" xfId="13589" xr:uid="{00000000-0005-0000-0000-00009D340000}"/>
    <cellStyle name="Normal 2 2 2 2 2 7 5 3" xfId="13590" xr:uid="{00000000-0005-0000-0000-00009E340000}"/>
    <cellStyle name="Normal 2 2 2 2 2 7 5 4" xfId="13591" xr:uid="{00000000-0005-0000-0000-00009F340000}"/>
    <cellStyle name="Normal 2 2 2 2 2 7 5 5" xfId="13592" xr:uid="{00000000-0005-0000-0000-0000A0340000}"/>
    <cellStyle name="Normal 2 2 2 2 2 7 5 6" xfId="13593" xr:uid="{00000000-0005-0000-0000-0000A1340000}"/>
    <cellStyle name="Normal 2 2 2 2 2 7 5 7" xfId="13594" xr:uid="{00000000-0005-0000-0000-0000A2340000}"/>
    <cellStyle name="Normal 2 2 2 2 2 7 5 8" xfId="13595" xr:uid="{00000000-0005-0000-0000-0000A3340000}"/>
    <cellStyle name="Normal 2 2 2 2 2 7 5 9" xfId="13596" xr:uid="{00000000-0005-0000-0000-0000A4340000}"/>
    <cellStyle name="Normal 2 2 2 2 2 7 6" xfId="13597" xr:uid="{00000000-0005-0000-0000-0000A5340000}"/>
    <cellStyle name="Normal 2 2 2 2 2 7 7" xfId="13598" xr:uid="{00000000-0005-0000-0000-0000A6340000}"/>
    <cellStyle name="Normal 2 2 2 2 2 7 8" xfId="13599" xr:uid="{00000000-0005-0000-0000-0000A7340000}"/>
    <cellStyle name="Normal 2 2 2 2 2 7 9" xfId="13600" xr:uid="{00000000-0005-0000-0000-0000A8340000}"/>
    <cellStyle name="Normal 2 2 2 2 2 8" xfId="13601" xr:uid="{00000000-0005-0000-0000-0000A9340000}"/>
    <cellStyle name="Normal 2 2 2 2 2 8 10" xfId="13602" xr:uid="{00000000-0005-0000-0000-0000AA340000}"/>
    <cellStyle name="Normal 2 2 2 2 2 8 11" xfId="13603" xr:uid="{00000000-0005-0000-0000-0000AB340000}"/>
    <cellStyle name="Normal 2 2 2 2 2 8 12" xfId="13604" xr:uid="{00000000-0005-0000-0000-0000AC340000}"/>
    <cellStyle name="Normal 2 2 2 2 2 8 13" xfId="13605" xr:uid="{00000000-0005-0000-0000-0000AD340000}"/>
    <cellStyle name="Normal 2 2 2 2 2 8 14" xfId="13606" xr:uid="{00000000-0005-0000-0000-0000AE340000}"/>
    <cellStyle name="Normal 2 2 2 2 2 8 2" xfId="13607" xr:uid="{00000000-0005-0000-0000-0000AF340000}"/>
    <cellStyle name="Normal 2 2 2 2 2 8 2 10" xfId="13608" xr:uid="{00000000-0005-0000-0000-0000B0340000}"/>
    <cellStyle name="Normal 2 2 2 2 2 8 2 2" xfId="13609" xr:uid="{00000000-0005-0000-0000-0000B1340000}"/>
    <cellStyle name="Normal 2 2 2 2 2 8 2 3" xfId="13610" xr:uid="{00000000-0005-0000-0000-0000B2340000}"/>
    <cellStyle name="Normal 2 2 2 2 2 8 2 4" xfId="13611" xr:uid="{00000000-0005-0000-0000-0000B3340000}"/>
    <cellStyle name="Normal 2 2 2 2 2 8 2 5" xfId="13612" xr:uid="{00000000-0005-0000-0000-0000B4340000}"/>
    <cellStyle name="Normal 2 2 2 2 2 8 2 6" xfId="13613" xr:uid="{00000000-0005-0000-0000-0000B5340000}"/>
    <cellStyle name="Normal 2 2 2 2 2 8 2 7" xfId="13614" xr:uid="{00000000-0005-0000-0000-0000B6340000}"/>
    <cellStyle name="Normal 2 2 2 2 2 8 2 8" xfId="13615" xr:uid="{00000000-0005-0000-0000-0000B7340000}"/>
    <cellStyle name="Normal 2 2 2 2 2 8 2 9" xfId="13616" xr:uid="{00000000-0005-0000-0000-0000B8340000}"/>
    <cellStyle name="Normal 2 2 2 2 2 8 3" xfId="13617" xr:uid="{00000000-0005-0000-0000-0000B9340000}"/>
    <cellStyle name="Normal 2 2 2 2 2 8 3 10" xfId="13618" xr:uid="{00000000-0005-0000-0000-0000BA340000}"/>
    <cellStyle name="Normal 2 2 2 2 2 8 3 2" xfId="13619" xr:uid="{00000000-0005-0000-0000-0000BB340000}"/>
    <cellStyle name="Normal 2 2 2 2 2 8 3 3" xfId="13620" xr:uid="{00000000-0005-0000-0000-0000BC340000}"/>
    <cellStyle name="Normal 2 2 2 2 2 8 3 4" xfId="13621" xr:uid="{00000000-0005-0000-0000-0000BD340000}"/>
    <cellStyle name="Normal 2 2 2 2 2 8 3 5" xfId="13622" xr:uid="{00000000-0005-0000-0000-0000BE340000}"/>
    <cellStyle name="Normal 2 2 2 2 2 8 3 6" xfId="13623" xr:uid="{00000000-0005-0000-0000-0000BF340000}"/>
    <cellStyle name="Normal 2 2 2 2 2 8 3 7" xfId="13624" xr:uid="{00000000-0005-0000-0000-0000C0340000}"/>
    <cellStyle name="Normal 2 2 2 2 2 8 3 8" xfId="13625" xr:uid="{00000000-0005-0000-0000-0000C1340000}"/>
    <cellStyle name="Normal 2 2 2 2 2 8 3 9" xfId="13626" xr:uid="{00000000-0005-0000-0000-0000C2340000}"/>
    <cellStyle name="Normal 2 2 2 2 2 8 4" xfId="13627" xr:uid="{00000000-0005-0000-0000-0000C3340000}"/>
    <cellStyle name="Normal 2 2 2 2 2 8 4 10" xfId="13628" xr:uid="{00000000-0005-0000-0000-0000C4340000}"/>
    <cellStyle name="Normal 2 2 2 2 2 8 4 2" xfId="13629" xr:uid="{00000000-0005-0000-0000-0000C5340000}"/>
    <cellStyle name="Normal 2 2 2 2 2 8 4 3" xfId="13630" xr:uid="{00000000-0005-0000-0000-0000C6340000}"/>
    <cellStyle name="Normal 2 2 2 2 2 8 4 4" xfId="13631" xr:uid="{00000000-0005-0000-0000-0000C7340000}"/>
    <cellStyle name="Normal 2 2 2 2 2 8 4 5" xfId="13632" xr:uid="{00000000-0005-0000-0000-0000C8340000}"/>
    <cellStyle name="Normal 2 2 2 2 2 8 4 6" xfId="13633" xr:uid="{00000000-0005-0000-0000-0000C9340000}"/>
    <cellStyle name="Normal 2 2 2 2 2 8 4 7" xfId="13634" xr:uid="{00000000-0005-0000-0000-0000CA340000}"/>
    <cellStyle name="Normal 2 2 2 2 2 8 4 8" xfId="13635" xr:uid="{00000000-0005-0000-0000-0000CB340000}"/>
    <cellStyle name="Normal 2 2 2 2 2 8 4 9" xfId="13636" xr:uid="{00000000-0005-0000-0000-0000CC340000}"/>
    <cellStyle name="Normal 2 2 2 2 2 8 5" xfId="13637" xr:uid="{00000000-0005-0000-0000-0000CD340000}"/>
    <cellStyle name="Normal 2 2 2 2 2 8 5 10" xfId="13638" xr:uid="{00000000-0005-0000-0000-0000CE340000}"/>
    <cellStyle name="Normal 2 2 2 2 2 8 5 2" xfId="13639" xr:uid="{00000000-0005-0000-0000-0000CF340000}"/>
    <cellStyle name="Normal 2 2 2 2 2 8 5 3" xfId="13640" xr:uid="{00000000-0005-0000-0000-0000D0340000}"/>
    <cellStyle name="Normal 2 2 2 2 2 8 5 4" xfId="13641" xr:uid="{00000000-0005-0000-0000-0000D1340000}"/>
    <cellStyle name="Normal 2 2 2 2 2 8 5 5" xfId="13642" xr:uid="{00000000-0005-0000-0000-0000D2340000}"/>
    <cellStyle name="Normal 2 2 2 2 2 8 5 6" xfId="13643" xr:uid="{00000000-0005-0000-0000-0000D3340000}"/>
    <cellStyle name="Normal 2 2 2 2 2 8 5 7" xfId="13644" xr:uid="{00000000-0005-0000-0000-0000D4340000}"/>
    <cellStyle name="Normal 2 2 2 2 2 8 5 8" xfId="13645" xr:uid="{00000000-0005-0000-0000-0000D5340000}"/>
    <cellStyle name="Normal 2 2 2 2 2 8 5 9" xfId="13646" xr:uid="{00000000-0005-0000-0000-0000D6340000}"/>
    <cellStyle name="Normal 2 2 2 2 2 8 6" xfId="13647" xr:uid="{00000000-0005-0000-0000-0000D7340000}"/>
    <cellStyle name="Normal 2 2 2 2 2 8 7" xfId="13648" xr:uid="{00000000-0005-0000-0000-0000D8340000}"/>
    <cellStyle name="Normal 2 2 2 2 2 8 8" xfId="13649" xr:uid="{00000000-0005-0000-0000-0000D9340000}"/>
    <cellStyle name="Normal 2 2 2 2 2 8 9" xfId="13650" xr:uid="{00000000-0005-0000-0000-0000DA340000}"/>
    <cellStyle name="Normal 2 2 2 2 2 9" xfId="13651" xr:uid="{00000000-0005-0000-0000-0000DB340000}"/>
    <cellStyle name="Normal 2 2 2 2 2 9 10" xfId="13652" xr:uid="{00000000-0005-0000-0000-0000DC340000}"/>
    <cellStyle name="Normal 2 2 2 2 2 9 11" xfId="13653" xr:uid="{00000000-0005-0000-0000-0000DD340000}"/>
    <cellStyle name="Normal 2 2 2 2 2 9 12" xfId="13654" xr:uid="{00000000-0005-0000-0000-0000DE340000}"/>
    <cellStyle name="Normal 2 2 2 2 2 9 13" xfId="13655" xr:uid="{00000000-0005-0000-0000-0000DF340000}"/>
    <cellStyle name="Normal 2 2 2 2 2 9 14" xfId="13656" xr:uid="{00000000-0005-0000-0000-0000E0340000}"/>
    <cellStyle name="Normal 2 2 2 2 2 9 2" xfId="13657" xr:uid="{00000000-0005-0000-0000-0000E1340000}"/>
    <cellStyle name="Normal 2 2 2 2 2 9 2 10" xfId="13658" xr:uid="{00000000-0005-0000-0000-0000E2340000}"/>
    <cellStyle name="Normal 2 2 2 2 2 9 2 2" xfId="13659" xr:uid="{00000000-0005-0000-0000-0000E3340000}"/>
    <cellStyle name="Normal 2 2 2 2 2 9 2 3" xfId="13660" xr:uid="{00000000-0005-0000-0000-0000E4340000}"/>
    <cellStyle name="Normal 2 2 2 2 2 9 2 4" xfId="13661" xr:uid="{00000000-0005-0000-0000-0000E5340000}"/>
    <cellStyle name="Normal 2 2 2 2 2 9 2 5" xfId="13662" xr:uid="{00000000-0005-0000-0000-0000E6340000}"/>
    <cellStyle name="Normal 2 2 2 2 2 9 2 6" xfId="13663" xr:uid="{00000000-0005-0000-0000-0000E7340000}"/>
    <cellStyle name="Normal 2 2 2 2 2 9 2 7" xfId="13664" xr:uid="{00000000-0005-0000-0000-0000E8340000}"/>
    <cellStyle name="Normal 2 2 2 2 2 9 2 8" xfId="13665" xr:uid="{00000000-0005-0000-0000-0000E9340000}"/>
    <cellStyle name="Normal 2 2 2 2 2 9 2 9" xfId="13666" xr:uid="{00000000-0005-0000-0000-0000EA340000}"/>
    <cellStyle name="Normal 2 2 2 2 2 9 3" xfId="13667" xr:uid="{00000000-0005-0000-0000-0000EB340000}"/>
    <cellStyle name="Normal 2 2 2 2 2 9 3 10" xfId="13668" xr:uid="{00000000-0005-0000-0000-0000EC340000}"/>
    <cellStyle name="Normal 2 2 2 2 2 9 3 2" xfId="13669" xr:uid="{00000000-0005-0000-0000-0000ED340000}"/>
    <cellStyle name="Normal 2 2 2 2 2 9 3 3" xfId="13670" xr:uid="{00000000-0005-0000-0000-0000EE340000}"/>
    <cellStyle name="Normal 2 2 2 2 2 9 3 4" xfId="13671" xr:uid="{00000000-0005-0000-0000-0000EF340000}"/>
    <cellStyle name="Normal 2 2 2 2 2 9 3 5" xfId="13672" xr:uid="{00000000-0005-0000-0000-0000F0340000}"/>
    <cellStyle name="Normal 2 2 2 2 2 9 3 6" xfId="13673" xr:uid="{00000000-0005-0000-0000-0000F1340000}"/>
    <cellStyle name="Normal 2 2 2 2 2 9 3 7" xfId="13674" xr:uid="{00000000-0005-0000-0000-0000F2340000}"/>
    <cellStyle name="Normal 2 2 2 2 2 9 3 8" xfId="13675" xr:uid="{00000000-0005-0000-0000-0000F3340000}"/>
    <cellStyle name="Normal 2 2 2 2 2 9 3 9" xfId="13676" xr:uid="{00000000-0005-0000-0000-0000F4340000}"/>
    <cellStyle name="Normal 2 2 2 2 2 9 4" xfId="13677" xr:uid="{00000000-0005-0000-0000-0000F5340000}"/>
    <cellStyle name="Normal 2 2 2 2 2 9 4 10" xfId="13678" xr:uid="{00000000-0005-0000-0000-0000F6340000}"/>
    <cellStyle name="Normal 2 2 2 2 2 9 4 2" xfId="13679" xr:uid="{00000000-0005-0000-0000-0000F7340000}"/>
    <cellStyle name="Normal 2 2 2 2 2 9 4 3" xfId="13680" xr:uid="{00000000-0005-0000-0000-0000F8340000}"/>
    <cellStyle name="Normal 2 2 2 2 2 9 4 4" xfId="13681" xr:uid="{00000000-0005-0000-0000-0000F9340000}"/>
    <cellStyle name="Normal 2 2 2 2 2 9 4 5" xfId="13682" xr:uid="{00000000-0005-0000-0000-0000FA340000}"/>
    <cellStyle name="Normal 2 2 2 2 2 9 4 6" xfId="13683" xr:uid="{00000000-0005-0000-0000-0000FB340000}"/>
    <cellStyle name="Normal 2 2 2 2 2 9 4 7" xfId="13684" xr:uid="{00000000-0005-0000-0000-0000FC340000}"/>
    <cellStyle name="Normal 2 2 2 2 2 9 4 8" xfId="13685" xr:uid="{00000000-0005-0000-0000-0000FD340000}"/>
    <cellStyle name="Normal 2 2 2 2 2 9 4 9" xfId="13686" xr:uid="{00000000-0005-0000-0000-0000FE340000}"/>
    <cellStyle name="Normal 2 2 2 2 2 9 5" xfId="13687" xr:uid="{00000000-0005-0000-0000-0000FF340000}"/>
    <cellStyle name="Normal 2 2 2 2 2 9 5 10" xfId="13688" xr:uid="{00000000-0005-0000-0000-000000350000}"/>
    <cellStyle name="Normal 2 2 2 2 2 9 5 2" xfId="13689" xr:uid="{00000000-0005-0000-0000-000001350000}"/>
    <cellStyle name="Normal 2 2 2 2 2 9 5 3" xfId="13690" xr:uid="{00000000-0005-0000-0000-000002350000}"/>
    <cellStyle name="Normal 2 2 2 2 2 9 5 4" xfId="13691" xr:uid="{00000000-0005-0000-0000-000003350000}"/>
    <cellStyle name="Normal 2 2 2 2 2 9 5 5" xfId="13692" xr:uid="{00000000-0005-0000-0000-000004350000}"/>
    <cellStyle name="Normal 2 2 2 2 2 9 5 6" xfId="13693" xr:uid="{00000000-0005-0000-0000-000005350000}"/>
    <cellStyle name="Normal 2 2 2 2 2 9 5 7" xfId="13694" xr:uid="{00000000-0005-0000-0000-000006350000}"/>
    <cellStyle name="Normal 2 2 2 2 2 9 5 8" xfId="13695" xr:uid="{00000000-0005-0000-0000-000007350000}"/>
    <cellStyle name="Normal 2 2 2 2 2 9 5 9" xfId="13696" xr:uid="{00000000-0005-0000-0000-000008350000}"/>
    <cellStyle name="Normal 2 2 2 2 2 9 6" xfId="13697" xr:uid="{00000000-0005-0000-0000-000009350000}"/>
    <cellStyle name="Normal 2 2 2 2 2 9 7" xfId="13698" xr:uid="{00000000-0005-0000-0000-00000A350000}"/>
    <cellStyle name="Normal 2 2 2 2 2 9 8" xfId="13699" xr:uid="{00000000-0005-0000-0000-00000B350000}"/>
    <cellStyle name="Normal 2 2 2 2 2 9 9" xfId="13700" xr:uid="{00000000-0005-0000-0000-00000C350000}"/>
    <cellStyle name="Normal 2 2 2 2 20" xfId="13701" xr:uid="{00000000-0005-0000-0000-00000D350000}"/>
    <cellStyle name="Normal 2 2 2 2 21" xfId="13702" xr:uid="{00000000-0005-0000-0000-00000E350000}"/>
    <cellStyle name="Normal 2 2 2 2 22" xfId="13703" xr:uid="{00000000-0005-0000-0000-00000F350000}"/>
    <cellStyle name="Normal 2 2 2 2 23" xfId="13704" xr:uid="{00000000-0005-0000-0000-000010350000}"/>
    <cellStyle name="Normal 2 2 2 2 24" xfId="13705" xr:uid="{00000000-0005-0000-0000-000011350000}"/>
    <cellStyle name="Normal 2 2 2 2 25" xfId="13706" xr:uid="{00000000-0005-0000-0000-000012350000}"/>
    <cellStyle name="Normal 2 2 2 2 26" xfId="13707" xr:uid="{00000000-0005-0000-0000-000013350000}"/>
    <cellStyle name="Normal 2 2 2 2 27" xfId="13708" xr:uid="{00000000-0005-0000-0000-000014350000}"/>
    <cellStyle name="Normal 2 2 2 2 28" xfId="13709" xr:uid="{00000000-0005-0000-0000-000015350000}"/>
    <cellStyle name="Normal 2 2 2 2 29" xfId="13710" xr:uid="{00000000-0005-0000-0000-000016350000}"/>
    <cellStyle name="Normal 2 2 2 2 3" xfId="13711" xr:uid="{00000000-0005-0000-0000-000017350000}"/>
    <cellStyle name="Normal 2 2 2 2 3 2" xfId="13712" xr:uid="{00000000-0005-0000-0000-000018350000}"/>
    <cellStyle name="Normal 2 2 2 2 3 2 2" xfId="13713" xr:uid="{00000000-0005-0000-0000-000019350000}"/>
    <cellStyle name="Normal 2 2 2 2 3 3" xfId="13714" xr:uid="{00000000-0005-0000-0000-00001A350000}"/>
    <cellStyle name="Normal 2 2 2 2 3 4" xfId="13715" xr:uid="{00000000-0005-0000-0000-00001B350000}"/>
    <cellStyle name="Normal 2 2 2 2 3 5" xfId="13716" xr:uid="{00000000-0005-0000-0000-00001C350000}"/>
    <cellStyle name="Normal 2 2 2 2 30" xfId="13717" xr:uid="{00000000-0005-0000-0000-00001D350000}"/>
    <cellStyle name="Normal 2 2 2 2 31" xfId="13718" xr:uid="{00000000-0005-0000-0000-00001E350000}"/>
    <cellStyle name="Normal 2 2 2 2 32" xfId="13719" xr:uid="{00000000-0005-0000-0000-00001F350000}"/>
    <cellStyle name="Normal 2 2 2 2 33" xfId="13720" xr:uid="{00000000-0005-0000-0000-000020350000}"/>
    <cellStyle name="Normal 2 2 2 2 34" xfId="13721" xr:uid="{00000000-0005-0000-0000-000021350000}"/>
    <cellStyle name="Normal 2 2 2 2 35" xfId="13722" xr:uid="{00000000-0005-0000-0000-000022350000}"/>
    <cellStyle name="Normal 2 2 2 2 36" xfId="13723" xr:uid="{00000000-0005-0000-0000-000023350000}"/>
    <cellStyle name="Normal 2 2 2 2 37" xfId="13724" xr:uid="{00000000-0005-0000-0000-000024350000}"/>
    <cellStyle name="Normal 2 2 2 2 38" xfId="13725" xr:uid="{00000000-0005-0000-0000-000025350000}"/>
    <cellStyle name="Normal 2 2 2 2 39" xfId="13726" xr:uid="{00000000-0005-0000-0000-000026350000}"/>
    <cellStyle name="Normal 2 2 2 2 4" xfId="13727" xr:uid="{00000000-0005-0000-0000-000027350000}"/>
    <cellStyle name="Normal 2 2 2 2 4 10" xfId="13728" xr:uid="{00000000-0005-0000-0000-000028350000}"/>
    <cellStyle name="Normal 2 2 2 2 4 10 10" xfId="13729" xr:uid="{00000000-0005-0000-0000-000029350000}"/>
    <cellStyle name="Normal 2 2 2 2 4 10 11" xfId="13730" xr:uid="{00000000-0005-0000-0000-00002A350000}"/>
    <cellStyle name="Normal 2 2 2 2 4 10 12" xfId="13731" xr:uid="{00000000-0005-0000-0000-00002B350000}"/>
    <cellStyle name="Normal 2 2 2 2 4 10 13" xfId="13732" xr:uid="{00000000-0005-0000-0000-00002C350000}"/>
    <cellStyle name="Normal 2 2 2 2 4 10 14" xfId="13733" xr:uid="{00000000-0005-0000-0000-00002D350000}"/>
    <cellStyle name="Normal 2 2 2 2 4 10 2" xfId="13734" xr:uid="{00000000-0005-0000-0000-00002E350000}"/>
    <cellStyle name="Normal 2 2 2 2 4 10 2 10" xfId="13735" xr:uid="{00000000-0005-0000-0000-00002F350000}"/>
    <cellStyle name="Normal 2 2 2 2 4 10 2 2" xfId="13736" xr:uid="{00000000-0005-0000-0000-000030350000}"/>
    <cellStyle name="Normal 2 2 2 2 4 10 2 3" xfId="13737" xr:uid="{00000000-0005-0000-0000-000031350000}"/>
    <cellStyle name="Normal 2 2 2 2 4 10 2 4" xfId="13738" xr:uid="{00000000-0005-0000-0000-000032350000}"/>
    <cellStyle name="Normal 2 2 2 2 4 10 2 5" xfId="13739" xr:uid="{00000000-0005-0000-0000-000033350000}"/>
    <cellStyle name="Normal 2 2 2 2 4 10 2 6" xfId="13740" xr:uid="{00000000-0005-0000-0000-000034350000}"/>
    <cellStyle name="Normal 2 2 2 2 4 10 2 7" xfId="13741" xr:uid="{00000000-0005-0000-0000-000035350000}"/>
    <cellStyle name="Normal 2 2 2 2 4 10 2 8" xfId="13742" xr:uid="{00000000-0005-0000-0000-000036350000}"/>
    <cellStyle name="Normal 2 2 2 2 4 10 2 9" xfId="13743" xr:uid="{00000000-0005-0000-0000-000037350000}"/>
    <cellStyle name="Normal 2 2 2 2 4 10 3" xfId="13744" xr:uid="{00000000-0005-0000-0000-000038350000}"/>
    <cellStyle name="Normal 2 2 2 2 4 10 3 10" xfId="13745" xr:uid="{00000000-0005-0000-0000-000039350000}"/>
    <cellStyle name="Normal 2 2 2 2 4 10 3 2" xfId="13746" xr:uid="{00000000-0005-0000-0000-00003A350000}"/>
    <cellStyle name="Normal 2 2 2 2 4 10 3 3" xfId="13747" xr:uid="{00000000-0005-0000-0000-00003B350000}"/>
    <cellStyle name="Normal 2 2 2 2 4 10 3 4" xfId="13748" xr:uid="{00000000-0005-0000-0000-00003C350000}"/>
    <cellStyle name="Normal 2 2 2 2 4 10 3 5" xfId="13749" xr:uid="{00000000-0005-0000-0000-00003D350000}"/>
    <cellStyle name="Normal 2 2 2 2 4 10 3 6" xfId="13750" xr:uid="{00000000-0005-0000-0000-00003E350000}"/>
    <cellStyle name="Normal 2 2 2 2 4 10 3 7" xfId="13751" xr:uid="{00000000-0005-0000-0000-00003F350000}"/>
    <cellStyle name="Normal 2 2 2 2 4 10 3 8" xfId="13752" xr:uid="{00000000-0005-0000-0000-000040350000}"/>
    <cellStyle name="Normal 2 2 2 2 4 10 3 9" xfId="13753" xr:uid="{00000000-0005-0000-0000-000041350000}"/>
    <cellStyle name="Normal 2 2 2 2 4 10 4" xfId="13754" xr:uid="{00000000-0005-0000-0000-000042350000}"/>
    <cellStyle name="Normal 2 2 2 2 4 10 4 10" xfId="13755" xr:uid="{00000000-0005-0000-0000-000043350000}"/>
    <cellStyle name="Normal 2 2 2 2 4 10 4 2" xfId="13756" xr:uid="{00000000-0005-0000-0000-000044350000}"/>
    <cellStyle name="Normal 2 2 2 2 4 10 4 3" xfId="13757" xr:uid="{00000000-0005-0000-0000-000045350000}"/>
    <cellStyle name="Normal 2 2 2 2 4 10 4 4" xfId="13758" xr:uid="{00000000-0005-0000-0000-000046350000}"/>
    <cellStyle name="Normal 2 2 2 2 4 10 4 5" xfId="13759" xr:uid="{00000000-0005-0000-0000-000047350000}"/>
    <cellStyle name="Normal 2 2 2 2 4 10 4 6" xfId="13760" xr:uid="{00000000-0005-0000-0000-000048350000}"/>
    <cellStyle name="Normal 2 2 2 2 4 10 4 7" xfId="13761" xr:uid="{00000000-0005-0000-0000-000049350000}"/>
    <cellStyle name="Normal 2 2 2 2 4 10 4 8" xfId="13762" xr:uid="{00000000-0005-0000-0000-00004A350000}"/>
    <cellStyle name="Normal 2 2 2 2 4 10 4 9" xfId="13763" xr:uid="{00000000-0005-0000-0000-00004B350000}"/>
    <cellStyle name="Normal 2 2 2 2 4 10 5" xfId="13764" xr:uid="{00000000-0005-0000-0000-00004C350000}"/>
    <cellStyle name="Normal 2 2 2 2 4 10 5 10" xfId="13765" xr:uid="{00000000-0005-0000-0000-00004D350000}"/>
    <cellStyle name="Normal 2 2 2 2 4 10 5 2" xfId="13766" xr:uid="{00000000-0005-0000-0000-00004E350000}"/>
    <cellStyle name="Normal 2 2 2 2 4 10 5 3" xfId="13767" xr:uid="{00000000-0005-0000-0000-00004F350000}"/>
    <cellStyle name="Normal 2 2 2 2 4 10 5 4" xfId="13768" xr:uid="{00000000-0005-0000-0000-000050350000}"/>
    <cellStyle name="Normal 2 2 2 2 4 10 5 5" xfId="13769" xr:uid="{00000000-0005-0000-0000-000051350000}"/>
    <cellStyle name="Normal 2 2 2 2 4 10 5 6" xfId="13770" xr:uid="{00000000-0005-0000-0000-000052350000}"/>
    <cellStyle name="Normal 2 2 2 2 4 10 5 7" xfId="13771" xr:uid="{00000000-0005-0000-0000-000053350000}"/>
    <cellStyle name="Normal 2 2 2 2 4 10 5 8" xfId="13772" xr:uid="{00000000-0005-0000-0000-000054350000}"/>
    <cellStyle name="Normal 2 2 2 2 4 10 5 9" xfId="13773" xr:uid="{00000000-0005-0000-0000-000055350000}"/>
    <cellStyle name="Normal 2 2 2 2 4 10 6" xfId="13774" xr:uid="{00000000-0005-0000-0000-000056350000}"/>
    <cellStyle name="Normal 2 2 2 2 4 10 7" xfId="13775" xr:uid="{00000000-0005-0000-0000-000057350000}"/>
    <cellStyle name="Normal 2 2 2 2 4 10 8" xfId="13776" xr:uid="{00000000-0005-0000-0000-000058350000}"/>
    <cellStyle name="Normal 2 2 2 2 4 10 9" xfId="13777" xr:uid="{00000000-0005-0000-0000-000059350000}"/>
    <cellStyle name="Normal 2 2 2 2 4 11" xfId="13778" xr:uid="{00000000-0005-0000-0000-00005A350000}"/>
    <cellStyle name="Normal 2 2 2 2 4 11 10" xfId="13779" xr:uid="{00000000-0005-0000-0000-00005B350000}"/>
    <cellStyle name="Normal 2 2 2 2 4 11 11" xfId="13780" xr:uid="{00000000-0005-0000-0000-00005C350000}"/>
    <cellStyle name="Normal 2 2 2 2 4 11 12" xfId="13781" xr:uid="{00000000-0005-0000-0000-00005D350000}"/>
    <cellStyle name="Normal 2 2 2 2 4 11 13" xfId="13782" xr:uid="{00000000-0005-0000-0000-00005E350000}"/>
    <cellStyle name="Normal 2 2 2 2 4 11 14" xfId="13783" xr:uid="{00000000-0005-0000-0000-00005F350000}"/>
    <cellStyle name="Normal 2 2 2 2 4 11 2" xfId="13784" xr:uid="{00000000-0005-0000-0000-000060350000}"/>
    <cellStyle name="Normal 2 2 2 2 4 11 2 10" xfId="13785" xr:uid="{00000000-0005-0000-0000-000061350000}"/>
    <cellStyle name="Normal 2 2 2 2 4 11 2 2" xfId="13786" xr:uid="{00000000-0005-0000-0000-000062350000}"/>
    <cellStyle name="Normal 2 2 2 2 4 11 2 3" xfId="13787" xr:uid="{00000000-0005-0000-0000-000063350000}"/>
    <cellStyle name="Normal 2 2 2 2 4 11 2 4" xfId="13788" xr:uid="{00000000-0005-0000-0000-000064350000}"/>
    <cellStyle name="Normal 2 2 2 2 4 11 2 5" xfId="13789" xr:uid="{00000000-0005-0000-0000-000065350000}"/>
    <cellStyle name="Normal 2 2 2 2 4 11 2 6" xfId="13790" xr:uid="{00000000-0005-0000-0000-000066350000}"/>
    <cellStyle name="Normal 2 2 2 2 4 11 2 7" xfId="13791" xr:uid="{00000000-0005-0000-0000-000067350000}"/>
    <cellStyle name="Normal 2 2 2 2 4 11 2 8" xfId="13792" xr:uid="{00000000-0005-0000-0000-000068350000}"/>
    <cellStyle name="Normal 2 2 2 2 4 11 2 9" xfId="13793" xr:uid="{00000000-0005-0000-0000-000069350000}"/>
    <cellStyle name="Normal 2 2 2 2 4 11 3" xfId="13794" xr:uid="{00000000-0005-0000-0000-00006A350000}"/>
    <cellStyle name="Normal 2 2 2 2 4 11 3 10" xfId="13795" xr:uid="{00000000-0005-0000-0000-00006B350000}"/>
    <cellStyle name="Normal 2 2 2 2 4 11 3 2" xfId="13796" xr:uid="{00000000-0005-0000-0000-00006C350000}"/>
    <cellStyle name="Normal 2 2 2 2 4 11 3 3" xfId="13797" xr:uid="{00000000-0005-0000-0000-00006D350000}"/>
    <cellStyle name="Normal 2 2 2 2 4 11 3 4" xfId="13798" xr:uid="{00000000-0005-0000-0000-00006E350000}"/>
    <cellStyle name="Normal 2 2 2 2 4 11 3 5" xfId="13799" xr:uid="{00000000-0005-0000-0000-00006F350000}"/>
    <cellStyle name="Normal 2 2 2 2 4 11 3 6" xfId="13800" xr:uid="{00000000-0005-0000-0000-000070350000}"/>
    <cellStyle name="Normal 2 2 2 2 4 11 3 7" xfId="13801" xr:uid="{00000000-0005-0000-0000-000071350000}"/>
    <cellStyle name="Normal 2 2 2 2 4 11 3 8" xfId="13802" xr:uid="{00000000-0005-0000-0000-000072350000}"/>
    <cellStyle name="Normal 2 2 2 2 4 11 3 9" xfId="13803" xr:uid="{00000000-0005-0000-0000-000073350000}"/>
    <cellStyle name="Normal 2 2 2 2 4 11 4" xfId="13804" xr:uid="{00000000-0005-0000-0000-000074350000}"/>
    <cellStyle name="Normal 2 2 2 2 4 11 4 10" xfId="13805" xr:uid="{00000000-0005-0000-0000-000075350000}"/>
    <cellStyle name="Normal 2 2 2 2 4 11 4 2" xfId="13806" xr:uid="{00000000-0005-0000-0000-000076350000}"/>
    <cellStyle name="Normal 2 2 2 2 4 11 4 3" xfId="13807" xr:uid="{00000000-0005-0000-0000-000077350000}"/>
    <cellStyle name="Normal 2 2 2 2 4 11 4 4" xfId="13808" xr:uid="{00000000-0005-0000-0000-000078350000}"/>
    <cellStyle name="Normal 2 2 2 2 4 11 4 5" xfId="13809" xr:uid="{00000000-0005-0000-0000-000079350000}"/>
    <cellStyle name="Normal 2 2 2 2 4 11 4 6" xfId="13810" xr:uid="{00000000-0005-0000-0000-00007A350000}"/>
    <cellStyle name="Normal 2 2 2 2 4 11 4 7" xfId="13811" xr:uid="{00000000-0005-0000-0000-00007B350000}"/>
    <cellStyle name="Normal 2 2 2 2 4 11 4 8" xfId="13812" xr:uid="{00000000-0005-0000-0000-00007C350000}"/>
    <cellStyle name="Normal 2 2 2 2 4 11 4 9" xfId="13813" xr:uid="{00000000-0005-0000-0000-00007D350000}"/>
    <cellStyle name="Normal 2 2 2 2 4 11 5" xfId="13814" xr:uid="{00000000-0005-0000-0000-00007E350000}"/>
    <cellStyle name="Normal 2 2 2 2 4 11 5 10" xfId="13815" xr:uid="{00000000-0005-0000-0000-00007F350000}"/>
    <cellStyle name="Normal 2 2 2 2 4 11 5 2" xfId="13816" xr:uid="{00000000-0005-0000-0000-000080350000}"/>
    <cellStyle name="Normal 2 2 2 2 4 11 5 3" xfId="13817" xr:uid="{00000000-0005-0000-0000-000081350000}"/>
    <cellStyle name="Normal 2 2 2 2 4 11 5 4" xfId="13818" xr:uid="{00000000-0005-0000-0000-000082350000}"/>
    <cellStyle name="Normal 2 2 2 2 4 11 5 5" xfId="13819" xr:uid="{00000000-0005-0000-0000-000083350000}"/>
    <cellStyle name="Normal 2 2 2 2 4 11 5 6" xfId="13820" xr:uid="{00000000-0005-0000-0000-000084350000}"/>
    <cellStyle name="Normal 2 2 2 2 4 11 5 7" xfId="13821" xr:uid="{00000000-0005-0000-0000-000085350000}"/>
    <cellStyle name="Normal 2 2 2 2 4 11 5 8" xfId="13822" xr:uid="{00000000-0005-0000-0000-000086350000}"/>
    <cellStyle name="Normal 2 2 2 2 4 11 5 9" xfId="13823" xr:uid="{00000000-0005-0000-0000-000087350000}"/>
    <cellStyle name="Normal 2 2 2 2 4 11 6" xfId="13824" xr:uid="{00000000-0005-0000-0000-000088350000}"/>
    <cellStyle name="Normal 2 2 2 2 4 11 7" xfId="13825" xr:uid="{00000000-0005-0000-0000-000089350000}"/>
    <cellStyle name="Normal 2 2 2 2 4 11 8" xfId="13826" xr:uid="{00000000-0005-0000-0000-00008A350000}"/>
    <cellStyle name="Normal 2 2 2 2 4 11 9" xfId="13827" xr:uid="{00000000-0005-0000-0000-00008B350000}"/>
    <cellStyle name="Normal 2 2 2 2 4 12" xfId="13828" xr:uid="{00000000-0005-0000-0000-00008C350000}"/>
    <cellStyle name="Normal 2 2 2 2 4 12 10" xfId="13829" xr:uid="{00000000-0005-0000-0000-00008D350000}"/>
    <cellStyle name="Normal 2 2 2 2 4 12 11" xfId="13830" xr:uid="{00000000-0005-0000-0000-00008E350000}"/>
    <cellStyle name="Normal 2 2 2 2 4 12 12" xfId="13831" xr:uid="{00000000-0005-0000-0000-00008F350000}"/>
    <cellStyle name="Normal 2 2 2 2 4 12 13" xfId="13832" xr:uid="{00000000-0005-0000-0000-000090350000}"/>
    <cellStyle name="Normal 2 2 2 2 4 12 14" xfId="13833" xr:uid="{00000000-0005-0000-0000-000091350000}"/>
    <cellStyle name="Normal 2 2 2 2 4 12 2" xfId="13834" xr:uid="{00000000-0005-0000-0000-000092350000}"/>
    <cellStyle name="Normal 2 2 2 2 4 12 2 10" xfId="13835" xr:uid="{00000000-0005-0000-0000-000093350000}"/>
    <cellStyle name="Normal 2 2 2 2 4 12 2 2" xfId="13836" xr:uid="{00000000-0005-0000-0000-000094350000}"/>
    <cellStyle name="Normal 2 2 2 2 4 12 2 3" xfId="13837" xr:uid="{00000000-0005-0000-0000-000095350000}"/>
    <cellStyle name="Normal 2 2 2 2 4 12 2 4" xfId="13838" xr:uid="{00000000-0005-0000-0000-000096350000}"/>
    <cellStyle name="Normal 2 2 2 2 4 12 2 5" xfId="13839" xr:uid="{00000000-0005-0000-0000-000097350000}"/>
    <cellStyle name="Normal 2 2 2 2 4 12 2 6" xfId="13840" xr:uid="{00000000-0005-0000-0000-000098350000}"/>
    <cellStyle name="Normal 2 2 2 2 4 12 2 7" xfId="13841" xr:uid="{00000000-0005-0000-0000-000099350000}"/>
    <cellStyle name="Normal 2 2 2 2 4 12 2 8" xfId="13842" xr:uid="{00000000-0005-0000-0000-00009A350000}"/>
    <cellStyle name="Normal 2 2 2 2 4 12 2 9" xfId="13843" xr:uid="{00000000-0005-0000-0000-00009B350000}"/>
    <cellStyle name="Normal 2 2 2 2 4 12 3" xfId="13844" xr:uid="{00000000-0005-0000-0000-00009C350000}"/>
    <cellStyle name="Normal 2 2 2 2 4 12 3 10" xfId="13845" xr:uid="{00000000-0005-0000-0000-00009D350000}"/>
    <cellStyle name="Normal 2 2 2 2 4 12 3 2" xfId="13846" xr:uid="{00000000-0005-0000-0000-00009E350000}"/>
    <cellStyle name="Normal 2 2 2 2 4 12 3 3" xfId="13847" xr:uid="{00000000-0005-0000-0000-00009F350000}"/>
    <cellStyle name="Normal 2 2 2 2 4 12 3 4" xfId="13848" xr:uid="{00000000-0005-0000-0000-0000A0350000}"/>
    <cellStyle name="Normal 2 2 2 2 4 12 3 5" xfId="13849" xr:uid="{00000000-0005-0000-0000-0000A1350000}"/>
    <cellStyle name="Normal 2 2 2 2 4 12 3 6" xfId="13850" xr:uid="{00000000-0005-0000-0000-0000A2350000}"/>
    <cellStyle name="Normal 2 2 2 2 4 12 3 7" xfId="13851" xr:uid="{00000000-0005-0000-0000-0000A3350000}"/>
    <cellStyle name="Normal 2 2 2 2 4 12 3 8" xfId="13852" xr:uid="{00000000-0005-0000-0000-0000A4350000}"/>
    <cellStyle name="Normal 2 2 2 2 4 12 3 9" xfId="13853" xr:uid="{00000000-0005-0000-0000-0000A5350000}"/>
    <cellStyle name="Normal 2 2 2 2 4 12 4" xfId="13854" xr:uid="{00000000-0005-0000-0000-0000A6350000}"/>
    <cellStyle name="Normal 2 2 2 2 4 12 4 10" xfId="13855" xr:uid="{00000000-0005-0000-0000-0000A7350000}"/>
    <cellStyle name="Normal 2 2 2 2 4 12 4 2" xfId="13856" xr:uid="{00000000-0005-0000-0000-0000A8350000}"/>
    <cellStyle name="Normal 2 2 2 2 4 12 4 3" xfId="13857" xr:uid="{00000000-0005-0000-0000-0000A9350000}"/>
    <cellStyle name="Normal 2 2 2 2 4 12 4 4" xfId="13858" xr:uid="{00000000-0005-0000-0000-0000AA350000}"/>
    <cellStyle name="Normal 2 2 2 2 4 12 4 5" xfId="13859" xr:uid="{00000000-0005-0000-0000-0000AB350000}"/>
    <cellStyle name="Normal 2 2 2 2 4 12 4 6" xfId="13860" xr:uid="{00000000-0005-0000-0000-0000AC350000}"/>
    <cellStyle name="Normal 2 2 2 2 4 12 4 7" xfId="13861" xr:uid="{00000000-0005-0000-0000-0000AD350000}"/>
    <cellStyle name="Normal 2 2 2 2 4 12 4 8" xfId="13862" xr:uid="{00000000-0005-0000-0000-0000AE350000}"/>
    <cellStyle name="Normal 2 2 2 2 4 12 4 9" xfId="13863" xr:uid="{00000000-0005-0000-0000-0000AF350000}"/>
    <cellStyle name="Normal 2 2 2 2 4 12 5" xfId="13864" xr:uid="{00000000-0005-0000-0000-0000B0350000}"/>
    <cellStyle name="Normal 2 2 2 2 4 12 5 10" xfId="13865" xr:uid="{00000000-0005-0000-0000-0000B1350000}"/>
    <cellStyle name="Normal 2 2 2 2 4 12 5 2" xfId="13866" xr:uid="{00000000-0005-0000-0000-0000B2350000}"/>
    <cellStyle name="Normal 2 2 2 2 4 12 5 3" xfId="13867" xr:uid="{00000000-0005-0000-0000-0000B3350000}"/>
    <cellStyle name="Normal 2 2 2 2 4 12 5 4" xfId="13868" xr:uid="{00000000-0005-0000-0000-0000B4350000}"/>
    <cellStyle name="Normal 2 2 2 2 4 12 5 5" xfId="13869" xr:uid="{00000000-0005-0000-0000-0000B5350000}"/>
    <cellStyle name="Normal 2 2 2 2 4 12 5 6" xfId="13870" xr:uid="{00000000-0005-0000-0000-0000B6350000}"/>
    <cellStyle name="Normal 2 2 2 2 4 12 5 7" xfId="13871" xr:uid="{00000000-0005-0000-0000-0000B7350000}"/>
    <cellStyle name="Normal 2 2 2 2 4 12 5 8" xfId="13872" xr:uid="{00000000-0005-0000-0000-0000B8350000}"/>
    <cellStyle name="Normal 2 2 2 2 4 12 5 9" xfId="13873" xr:uid="{00000000-0005-0000-0000-0000B9350000}"/>
    <cellStyle name="Normal 2 2 2 2 4 12 6" xfId="13874" xr:uid="{00000000-0005-0000-0000-0000BA350000}"/>
    <cellStyle name="Normal 2 2 2 2 4 12 7" xfId="13875" xr:uid="{00000000-0005-0000-0000-0000BB350000}"/>
    <cellStyle name="Normal 2 2 2 2 4 12 8" xfId="13876" xr:uid="{00000000-0005-0000-0000-0000BC350000}"/>
    <cellStyle name="Normal 2 2 2 2 4 12 9" xfId="13877" xr:uid="{00000000-0005-0000-0000-0000BD350000}"/>
    <cellStyle name="Normal 2 2 2 2 4 13" xfId="13878" xr:uid="{00000000-0005-0000-0000-0000BE350000}"/>
    <cellStyle name="Normal 2 2 2 2 4 13 10" xfId="13879" xr:uid="{00000000-0005-0000-0000-0000BF350000}"/>
    <cellStyle name="Normal 2 2 2 2 4 13 11" xfId="13880" xr:uid="{00000000-0005-0000-0000-0000C0350000}"/>
    <cellStyle name="Normal 2 2 2 2 4 13 12" xfId="13881" xr:uid="{00000000-0005-0000-0000-0000C1350000}"/>
    <cellStyle name="Normal 2 2 2 2 4 13 13" xfId="13882" xr:uid="{00000000-0005-0000-0000-0000C2350000}"/>
    <cellStyle name="Normal 2 2 2 2 4 13 14" xfId="13883" xr:uid="{00000000-0005-0000-0000-0000C3350000}"/>
    <cellStyle name="Normal 2 2 2 2 4 13 2" xfId="13884" xr:uid="{00000000-0005-0000-0000-0000C4350000}"/>
    <cellStyle name="Normal 2 2 2 2 4 13 2 10" xfId="13885" xr:uid="{00000000-0005-0000-0000-0000C5350000}"/>
    <cellStyle name="Normal 2 2 2 2 4 13 2 2" xfId="13886" xr:uid="{00000000-0005-0000-0000-0000C6350000}"/>
    <cellStyle name="Normal 2 2 2 2 4 13 2 3" xfId="13887" xr:uid="{00000000-0005-0000-0000-0000C7350000}"/>
    <cellStyle name="Normal 2 2 2 2 4 13 2 4" xfId="13888" xr:uid="{00000000-0005-0000-0000-0000C8350000}"/>
    <cellStyle name="Normal 2 2 2 2 4 13 2 5" xfId="13889" xr:uid="{00000000-0005-0000-0000-0000C9350000}"/>
    <cellStyle name="Normal 2 2 2 2 4 13 2 6" xfId="13890" xr:uid="{00000000-0005-0000-0000-0000CA350000}"/>
    <cellStyle name="Normal 2 2 2 2 4 13 2 7" xfId="13891" xr:uid="{00000000-0005-0000-0000-0000CB350000}"/>
    <cellStyle name="Normal 2 2 2 2 4 13 2 8" xfId="13892" xr:uid="{00000000-0005-0000-0000-0000CC350000}"/>
    <cellStyle name="Normal 2 2 2 2 4 13 2 9" xfId="13893" xr:uid="{00000000-0005-0000-0000-0000CD350000}"/>
    <cellStyle name="Normal 2 2 2 2 4 13 3" xfId="13894" xr:uid="{00000000-0005-0000-0000-0000CE350000}"/>
    <cellStyle name="Normal 2 2 2 2 4 13 3 10" xfId="13895" xr:uid="{00000000-0005-0000-0000-0000CF350000}"/>
    <cellStyle name="Normal 2 2 2 2 4 13 3 2" xfId="13896" xr:uid="{00000000-0005-0000-0000-0000D0350000}"/>
    <cellStyle name="Normal 2 2 2 2 4 13 3 3" xfId="13897" xr:uid="{00000000-0005-0000-0000-0000D1350000}"/>
    <cellStyle name="Normal 2 2 2 2 4 13 3 4" xfId="13898" xr:uid="{00000000-0005-0000-0000-0000D2350000}"/>
    <cellStyle name="Normal 2 2 2 2 4 13 3 5" xfId="13899" xr:uid="{00000000-0005-0000-0000-0000D3350000}"/>
    <cellStyle name="Normal 2 2 2 2 4 13 3 6" xfId="13900" xr:uid="{00000000-0005-0000-0000-0000D4350000}"/>
    <cellStyle name="Normal 2 2 2 2 4 13 3 7" xfId="13901" xr:uid="{00000000-0005-0000-0000-0000D5350000}"/>
    <cellStyle name="Normal 2 2 2 2 4 13 3 8" xfId="13902" xr:uid="{00000000-0005-0000-0000-0000D6350000}"/>
    <cellStyle name="Normal 2 2 2 2 4 13 3 9" xfId="13903" xr:uid="{00000000-0005-0000-0000-0000D7350000}"/>
    <cellStyle name="Normal 2 2 2 2 4 13 4" xfId="13904" xr:uid="{00000000-0005-0000-0000-0000D8350000}"/>
    <cellStyle name="Normal 2 2 2 2 4 13 4 10" xfId="13905" xr:uid="{00000000-0005-0000-0000-0000D9350000}"/>
    <cellStyle name="Normal 2 2 2 2 4 13 4 2" xfId="13906" xr:uid="{00000000-0005-0000-0000-0000DA350000}"/>
    <cellStyle name="Normal 2 2 2 2 4 13 4 3" xfId="13907" xr:uid="{00000000-0005-0000-0000-0000DB350000}"/>
    <cellStyle name="Normal 2 2 2 2 4 13 4 4" xfId="13908" xr:uid="{00000000-0005-0000-0000-0000DC350000}"/>
    <cellStyle name="Normal 2 2 2 2 4 13 4 5" xfId="13909" xr:uid="{00000000-0005-0000-0000-0000DD350000}"/>
    <cellStyle name="Normal 2 2 2 2 4 13 4 6" xfId="13910" xr:uid="{00000000-0005-0000-0000-0000DE350000}"/>
    <cellStyle name="Normal 2 2 2 2 4 13 4 7" xfId="13911" xr:uid="{00000000-0005-0000-0000-0000DF350000}"/>
    <cellStyle name="Normal 2 2 2 2 4 13 4 8" xfId="13912" xr:uid="{00000000-0005-0000-0000-0000E0350000}"/>
    <cellStyle name="Normal 2 2 2 2 4 13 4 9" xfId="13913" xr:uid="{00000000-0005-0000-0000-0000E1350000}"/>
    <cellStyle name="Normal 2 2 2 2 4 13 5" xfId="13914" xr:uid="{00000000-0005-0000-0000-0000E2350000}"/>
    <cellStyle name="Normal 2 2 2 2 4 13 5 10" xfId="13915" xr:uid="{00000000-0005-0000-0000-0000E3350000}"/>
    <cellStyle name="Normal 2 2 2 2 4 13 5 2" xfId="13916" xr:uid="{00000000-0005-0000-0000-0000E4350000}"/>
    <cellStyle name="Normal 2 2 2 2 4 13 5 3" xfId="13917" xr:uid="{00000000-0005-0000-0000-0000E5350000}"/>
    <cellStyle name="Normal 2 2 2 2 4 13 5 4" xfId="13918" xr:uid="{00000000-0005-0000-0000-0000E6350000}"/>
    <cellStyle name="Normal 2 2 2 2 4 13 5 5" xfId="13919" xr:uid="{00000000-0005-0000-0000-0000E7350000}"/>
    <cellStyle name="Normal 2 2 2 2 4 13 5 6" xfId="13920" xr:uid="{00000000-0005-0000-0000-0000E8350000}"/>
    <cellStyle name="Normal 2 2 2 2 4 13 5 7" xfId="13921" xr:uid="{00000000-0005-0000-0000-0000E9350000}"/>
    <cellStyle name="Normal 2 2 2 2 4 13 5 8" xfId="13922" xr:uid="{00000000-0005-0000-0000-0000EA350000}"/>
    <cellStyle name="Normal 2 2 2 2 4 13 5 9" xfId="13923" xr:uid="{00000000-0005-0000-0000-0000EB350000}"/>
    <cellStyle name="Normal 2 2 2 2 4 13 6" xfId="13924" xr:uid="{00000000-0005-0000-0000-0000EC350000}"/>
    <cellStyle name="Normal 2 2 2 2 4 13 7" xfId="13925" xr:uid="{00000000-0005-0000-0000-0000ED350000}"/>
    <cellStyle name="Normal 2 2 2 2 4 13 8" xfId="13926" xr:uid="{00000000-0005-0000-0000-0000EE350000}"/>
    <cellStyle name="Normal 2 2 2 2 4 13 9" xfId="13927" xr:uid="{00000000-0005-0000-0000-0000EF350000}"/>
    <cellStyle name="Normal 2 2 2 2 4 14" xfId="13928" xr:uid="{00000000-0005-0000-0000-0000F0350000}"/>
    <cellStyle name="Normal 2 2 2 2 4 14 10" xfId="13929" xr:uid="{00000000-0005-0000-0000-0000F1350000}"/>
    <cellStyle name="Normal 2 2 2 2 4 14 11" xfId="13930" xr:uid="{00000000-0005-0000-0000-0000F2350000}"/>
    <cellStyle name="Normal 2 2 2 2 4 14 12" xfId="13931" xr:uid="{00000000-0005-0000-0000-0000F3350000}"/>
    <cellStyle name="Normal 2 2 2 2 4 14 13" xfId="13932" xr:uid="{00000000-0005-0000-0000-0000F4350000}"/>
    <cellStyle name="Normal 2 2 2 2 4 14 14" xfId="13933" xr:uid="{00000000-0005-0000-0000-0000F5350000}"/>
    <cellStyle name="Normal 2 2 2 2 4 14 2" xfId="13934" xr:uid="{00000000-0005-0000-0000-0000F6350000}"/>
    <cellStyle name="Normal 2 2 2 2 4 14 2 10" xfId="13935" xr:uid="{00000000-0005-0000-0000-0000F7350000}"/>
    <cellStyle name="Normal 2 2 2 2 4 14 2 2" xfId="13936" xr:uid="{00000000-0005-0000-0000-0000F8350000}"/>
    <cellStyle name="Normal 2 2 2 2 4 14 2 3" xfId="13937" xr:uid="{00000000-0005-0000-0000-0000F9350000}"/>
    <cellStyle name="Normal 2 2 2 2 4 14 2 4" xfId="13938" xr:uid="{00000000-0005-0000-0000-0000FA350000}"/>
    <cellStyle name="Normal 2 2 2 2 4 14 2 5" xfId="13939" xr:uid="{00000000-0005-0000-0000-0000FB350000}"/>
    <cellStyle name="Normal 2 2 2 2 4 14 2 6" xfId="13940" xr:uid="{00000000-0005-0000-0000-0000FC350000}"/>
    <cellStyle name="Normal 2 2 2 2 4 14 2 7" xfId="13941" xr:uid="{00000000-0005-0000-0000-0000FD350000}"/>
    <cellStyle name="Normal 2 2 2 2 4 14 2 8" xfId="13942" xr:uid="{00000000-0005-0000-0000-0000FE350000}"/>
    <cellStyle name="Normal 2 2 2 2 4 14 2 9" xfId="13943" xr:uid="{00000000-0005-0000-0000-0000FF350000}"/>
    <cellStyle name="Normal 2 2 2 2 4 14 3" xfId="13944" xr:uid="{00000000-0005-0000-0000-000000360000}"/>
    <cellStyle name="Normal 2 2 2 2 4 14 3 10" xfId="13945" xr:uid="{00000000-0005-0000-0000-000001360000}"/>
    <cellStyle name="Normal 2 2 2 2 4 14 3 2" xfId="13946" xr:uid="{00000000-0005-0000-0000-000002360000}"/>
    <cellStyle name="Normal 2 2 2 2 4 14 3 3" xfId="13947" xr:uid="{00000000-0005-0000-0000-000003360000}"/>
    <cellStyle name="Normal 2 2 2 2 4 14 3 4" xfId="13948" xr:uid="{00000000-0005-0000-0000-000004360000}"/>
    <cellStyle name="Normal 2 2 2 2 4 14 3 5" xfId="13949" xr:uid="{00000000-0005-0000-0000-000005360000}"/>
    <cellStyle name="Normal 2 2 2 2 4 14 3 6" xfId="13950" xr:uid="{00000000-0005-0000-0000-000006360000}"/>
    <cellStyle name="Normal 2 2 2 2 4 14 3 7" xfId="13951" xr:uid="{00000000-0005-0000-0000-000007360000}"/>
    <cellStyle name="Normal 2 2 2 2 4 14 3 8" xfId="13952" xr:uid="{00000000-0005-0000-0000-000008360000}"/>
    <cellStyle name="Normal 2 2 2 2 4 14 3 9" xfId="13953" xr:uid="{00000000-0005-0000-0000-000009360000}"/>
    <cellStyle name="Normal 2 2 2 2 4 14 4" xfId="13954" xr:uid="{00000000-0005-0000-0000-00000A360000}"/>
    <cellStyle name="Normal 2 2 2 2 4 14 4 10" xfId="13955" xr:uid="{00000000-0005-0000-0000-00000B360000}"/>
    <cellStyle name="Normal 2 2 2 2 4 14 4 2" xfId="13956" xr:uid="{00000000-0005-0000-0000-00000C360000}"/>
    <cellStyle name="Normal 2 2 2 2 4 14 4 3" xfId="13957" xr:uid="{00000000-0005-0000-0000-00000D360000}"/>
    <cellStyle name="Normal 2 2 2 2 4 14 4 4" xfId="13958" xr:uid="{00000000-0005-0000-0000-00000E360000}"/>
    <cellStyle name="Normal 2 2 2 2 4 14 4 5" xfId="13959" xr:uid="{00000000-0005-0000-0000-00000F360000}"/>
    <cellStyle name="Normal 2 2 2 2 4 14 4 6" xfId="13960" xr:uid="{00000000-0005-0000-0000-000010360000}"/>
    <cellStyle name="Normal 2 2 2 2 4 14 4 7" xfId="13961" xr:uid="{00000000-0005-0000-0000-000011360000}"/>
    <cellStyle name="Normal 2 2 2 2 4 14 4 8" xfId="13962" xr:uid="{00000000-0005-0000-0000-000012360000}"/>
    <cellStyle name="Normal 2 2 2 2 4 14 4 9" xfId="13963" xr:uid="{00000000-0005-0000-0000-000013360000}"/>
    <cellStyle name="Normal 2 2 2 2 4 14 5" xfId="13964" xr:uid="{00000000-0005-0000-0000-000014360000}"/>
    <cellStyle name="Normal 2 2 2 2 4 14 5 10" xfId="13965" xr:uid="{00000000-0005-0000-0000-000015360000}"/>
    <cellStyle name="Normal 2 2 2 2 4 14 5 2" xfId="13966" xr:uid="{00000000-0005-0000-0000-000016360000}"/>
    <cellStyle name="Normal 2 2 2 2 4 14 5 3" xfId="13967" xr:uid="{00000000-0005-0000-0000-000017360000}"/>
    <cellStyle name="Normal 2 2 2 2 4 14 5 4" xfId="13968" xr:uid="{00000000-0005-0000-0000-000018360000}"/>
    <cellStyle name="Normal 2 2 2 2 4 14 5 5" xfId="13969" xr:uid="{00000000-0005-0000-0000-000019360000}"/>
    <cellStyle name="Normal 2 2 2 2 4 14 5 6" xfId="13970" xr:uid="{00000000-0005-0000-0000-00001A360000}"/>
    <cellStyle name="Normal 2 2 2 2 4 14 5 7" xfId="13971" xr:uid="{00000000-0005-0000-0000-00001B360000}"/>
    <cellStyle name="Normal 2 2 2 2 4 14 5 8" xfId="13972" xr:uid="{00000000-0005-0000-0000-00001C360000}"/>
    <cellStyle name="Normal 2 2 2 2 4 14 5 9" xfId="13973" xr:uid="{00000000-0005-0000-0000-00001D360000}"/>
    <cellStyle name="Normal 2 2 2 2 4 14 6" xfId="13974" xr:uid="{00000000-0005-0000-0000-00001E360000}"/>
    <cellStyle name="Normal 2 2 2 2 4 14 7" xfId="13975" xr:uid="{00000000-0005-0000-0000-00001F360000}"/>
    <cellStyle name="Normal 2 2 2 2 4 14 8" xfId="13976" xr:uid="{00000000-0005-0000-0000-000020360000}"/>
    <cellStyle name="Normal 2 2 2 2 4 14 9" xfId="13977" xr:uid="{00000000-0005-0000-0000-000021360000}"/>
    <cellStyle name="Normal 2 2 2 2 4 15" xfId="13978" xr:uid="{00000000-0005-0000-0000-000022360000}"/>
    <cellStyle name="Normal 2 2 2 2 4 15 10" xfId="13979" xr:uid="{00000000-0005-0000-0000-000023360000}"/>
    <cellStyle name="Normal 2 2 2 2 4 15 11" xfId="13980" xr:uid="{00000000-0005-0000-0000-000024360000}"/>
    <cellStyle name="Normal 2 2 2 2 4 15 12" xfId="13981" xr:uid="{00000000-0005-0000-0000-000025360000}"/>
    <cellStyle name="Normal 2 2 2 2 4 15 13" xfId="13982" xr:uid="{00000000-0005-0000-0000-000026360000}"/>
    <cellStyle name="Normal 2 2 2 2 4 15 14" xfId="13983" xr:uid="{00000000-0005-0000-0000-000027360000}"/>
    <cellStyle name="Normal 2 2 2 2 4 15 2" xfId="13984" xr:uid="{00000000-0005-0000-0000-000028360000}"/>
    <cellStyle name="Normal 2 2 2 2 4 15 2 10" xfId="13985" xr:uid="{00000000-0005-0000-0000-000029360000}"/>
    <cellStyle name="Normal 2 2 2 2 4 15 2 2" xfId="13986" xr:uid="{00000000-0005-0000-0000-00002A360000}"/>
    <cellStyle name="Normal 2 2 2 2 4 15 2 3" xfId="13987" xr:uid="{00000000-0005-0000-0000-00002B360000}"/>
    <cellStyle name="Normal 2 2 2 2 4 15 2 4" xfId="13988" xr:uid="{00000000-0005-0000-0000-00002C360000}"/>
    <cellStyle name="Normal 2 2 2 2 4 15 2 5" xfId="13989" xr:uid="{00000000-0005-0000-0000-00002D360000}"/>
    <cellStyle name="Normal 2 2 2 2 4 15 2 6" xfId="13990" xr:uid="{00000000-0005-0000-0000-00002E360000}"/>
    <cellStyle name="Normal 2 2 2 2 4 15 2 7" xfId="13991" xr:uid="{00000000-0005-0000-0000-00002F360000}"/>
    <cellStyle name="Normal 2 2 2 2 4 15 2 8" xfId="13992" xr:uid="{00000000-0005-0000-0000-000030360000}"/>
    <cellStyle name="Normal 2 2 2 2 4 15 2 9" xfId="13993" xr:uid="{00000000-0005-0000-0000-000031360000}"/>
    <cellStyle name="Normal 2 2 2 2 4 15 3" xfId="13994" xr:uid="{00000000-0005-0000-0000-000032360000}"/>
    <cellStyle name="Normal 2 2 2 2 4 15 3 10" xfId="13995" xr:uid="{00000000-0005-0000-0000-000033360000}"/>
    <cellStyle name="Normal 2 2 2 2 4 15 3 2" xfId="13996" xr:uid="{00000000-0005-0000-0000-000034360000}"/>
    <cellStyle name="Normal 2 2 2 2 4 15 3 3" xfId="13997" xr:uid="{00000000-0005-0000-0000-000035360000}"/>
    <cellStyle name="Normal 2 2 2 2 4 15 3 4" xfId="13998" xr:uid="{00000000-0005-0000-0000-000036360000}"/>
    <cellStyle name="Normal 2 2 2 2 4 15 3 5" xfId="13999" xr:uid="{00000000-0005-0000-0000-000037360000}"/>
    <cellStyle name="Normal 2 2 2 2 4 15 3 6" xfId="14000" xr:uid="{00000000-0005-0000-0000-000038360000}"/>
    <cellStyle name="Normal 2 2 2 2 4 15 3 7" xfId="14001" xr:uid="{00000000-0005-0000-0000-000039360000}"/>
    <cellStyle name="Normal 2 2 2 2 4 15 3 8" xfId="14002" xr:uid="{00000000-0005-0000-0000-00003A360000}"/>
    <cellStyle name="Normal 2 2 2 2 4 15 3 9" xfId="14003" xr:uid="{00000000-0005-0000-0000-00003B360000}"/>
    <cellStyle name="Normal 2 2 2 2 4 15 4" xfId="14004" xr:uid="{00000000-0005-0000-0000-00003C360000}"/>
    <cellStyle name="Normal 2 2 2 2 4 15 4 10" xfId="14005" xr:uid="{00000000-0005-0000-0000-00003D360000}"/>
    <cellStyle name="Normal 2 2 2 2 4 15 4 2" xfId="14006" xr:uid="{00000000-0005-0000-0000-00003E360000}"/>
    <cellStyle name="Normal 2 2 2 2 4 15 4 3" xfId="14007" xr:uid="{00000000-0005-0000-0000-00003F360000}"/>
    <cellStyle name="Normal 2 2 2 2 4 15 4 4" xfId="14008" xr:uid="{00000000-0005-0000-0000-000040360000}"/>
    <cellStyle name="Normal 2 2 2 2 4 15 4 5" xfId="14009" xr:uid="{00000000-0005-0000-0000-000041360000}"/>
    <cellStyle name="Normal 2 2 2 2 4 15 4 6" xfId="14010" xr:uid="{00000000-0005-0000-0000-000042360000}"/>
    <cellStyle name="Normal 2 2 2 2 4 15 4 7" xfId="14011" xr:uid="{00000000-0005-0000-0000-000043360000}"/>
    <cellStyle name="Normal 2 2 2 2 4 15 4 8" xfId="14012" xr:uid="{00000000-0005-0000-0000-000044360000}"/>
    <cellStyle name="Normal 2 2 2 2 4 15 4 9" xfId="14013" xr:uid="{00000000-0005-0000-0000-000045360000}"/>
    <cellStyle name="Normal 2 2 2 2 4 15 5" xfId="14014" xr:uid="{00000000-0005-0000-0000-000046360000}"/>
    <cellStyle name="Normal 2 2 2 2 4 15 5 10" xfId="14015" xr:uid="{00000000-0005-0000-0000-000047360000}"/>
    <cellStyle name="Normal 2 2 2 2 4 15 5 2" xfId="14016" xr:uid="{00000000-0005-0000-0000-000048360000}"/>
    <cellStyle name="Normal 2 2 2 2 4 15 5 3" xfId="14017" xr:uid="{00000000-0005-0000-0000-000049360000}"/>
    <cellStyle name="Normal 2 2 2 2 4 15 5 4" xfId="14018" xr:uid="{00000000-0005-0000-0000-00004A360000}"/>
    <cellStyle name="Normal 2 2 2 2 4 15 5 5" xfId="14019" xr:uid="{00000000-0005-0000-0000-00004B360000}"/>
    <cellStyle name="Normal 2 2 2 2 4 15 5 6" xfId="14020" xr:uid="{00000000-0005-0000-0000-00004C360000}"/>
    <cellStyle name="Normal 2 2 2 2 4 15 5 7" xfId="14021" xr:uid="{00000000-0005-0000-0000-00004D360000}"/>
    <cellStyle name="Normal 2 2 2 2 4 15 5 8" xfId="14022" xr:uid="{00000000-0005-0000-0000-00004E360000}"/>
    <cellStyle name="Normal 2 2 2 2 4 15 5 9" xfId="14023" xr:uid="{00000000-0005-0000-0000-00004F360000}"/>
    <cellStyle name="Normal 2 2 2 2 4 15 6" xfId="14024" xr:uid="{00000000-0005-0000-0000-000050360000}"/>
    <cellStyle name="Normal 2 2 2 2 4 15 7" xfId="14025" xr:uid="{00000000-0005-0000-0000-000051360000}"/>
    <cellStyle name="Normal 2 2 2 2 4 15 8" xfId="14026" xr:uid="{00000000-0005-0000-0000-000052360000}"/>
    <cellStyle name="Normal 2 2 2 2 4 15 9" xfId="14027" xr:uid="{00000000-0005-0000-0000-000053360000}"/>
    <cellStyle name="Normal 2 2 2 2 4 16" xfId="14028" xr:uid="{00000000-0005-0000-0000-000054360000}"/>
    <cellStyle name="Normal 2 2 2 2 4 16 10" xfId="14029" xr:uid="{00000000-0005-0000-0000-000055360000}"/>
    <cellStyle name="Normal 2 2 2 2 4 16 11" xfId="14030" xr:uid="{00000000-0005-0000-0000-000056360000}"/>
    <cellStyle name="Normal 2 2 2 2 4 16 12" xfId="14031" xr:uid="{00000000-0005-0000-0000-000057360000}"/>
    <cellStyle name="Normal 2 2 2 2 4 16 13" xfId="14032" xr:uid="{00000000-0005-0000-0000-000058360000}"/>
    <cellStyle name="Normal 2 2 2 2 4 16 14" xfId="14033" xr:uid="{00000000-0005-0000-0000-000059360000}"/>
    <cellStyle name="Normal 2 2 2 2 4 16 2" xfId="14034" xr:uid="{00000000-0005-0000-0000-00005A360000}"/>
    <cellStyle name="Normal 2 2 2 2 4 16 2 10" xfId="14035" xr:uid="{00000000-0005-0000-0000-00005B360000}"/>
    <cellStyle name="Normal 2 2 2 2 4 16 2 2" xfId="14036" xr:uid="{00000000-0005-0000-0000-00005C360000}"/>
    <cellStyle name="Normal 2 2 2 2 4 16 2 3" xfId="14037" xr:uid="{00000000-0005-0000-0000-00005D360000}"/>
    <cellStyle name="Normal 2 2 2 2 4 16 2 4" xfId="14038" xr:uid="{00000000-0005-0000-0000-00005E360000}"/>
    <cellStyle name="Normal 2 2 2 2 4 16 2 5" xfId="14039" xr:uid="{00000000-0005-0000-0000-00005F360000}"/>
    <cellStyle name="Normal 2 2 2 2 4 16 2 6" xfId="14040" xr:uid="{00000000-0005-0000-0000-000060360000}"/>
    <cellStyle name="Normal 2 2 2 2 4 16 2 7" xfId="14041" xr:uid="{00000000-0005-0000-0000-000061360000}"/>
    <cellStyle name="Normal 2 2 2 2 4 16 2 8" xfId="14042" xr:uid="{00000000-0005-0000-0000-000062360000}"/>
    <cellStyle name="Normal 2 2 2 2 4 16 2 9" xfId="14043" xr:uid="{00000000-0005-0000-0000-000063360000}"/>
    <cellStyle name="Normal 2 2 2 2 4 16 3" xfId="14044" xr:uid="{00000000-0005-0000-0000-000064360000}"/>
    <cellStyle name="Normal 2 2 2 2 4 16 3 10" xfId="14045" xr:uid="{00000000-0005-0000-0000-000065360000}"/>
    <cellStyle name="Normal 2 2 2 2 4 16 3 2" xfId="14046" xr:uid="{00000000-0005-0000-0000-000066360000}"/>
    <cellStyle name="Normal 2 2 2 2 4 16 3 3" xfId="14047" xr:uid="{00000000-0005-0000-0000-000067360000}"/>
    <cellStyle name="Normal 2 2 2 2 4 16 3 4" xfId="14048" xr:uid="{00000000-0005-0000-0000-000068360000}"/>
    <cellStyle name="Normal 2 2 2 2 4 16 3 5" xfId="14049" xr:uid="{00000000-0005-0000-0000-000069360000}"/>
    <cellStyle name="Normal 2 2 2 2 4 16 3 6" xfId="14050" xr:uid="{00000000-0005-0000-0000-00006A360000}"/>
    <cellStyle name="Normal 2 2 2 2 4 16 3 7" xfId="14051" xr:uid="{00000000-0005-0000-0000-00006B360000}"/>
    <cellStyle name="Normal 2 2 2 2 4 16 3 8" xfId="14052" xr:uid="{00000000-0005-0000-0000-00006C360000}"/>
    <cellStyle name="Normal 2 2 2 2 4 16 3 9" xfId="14053" xr:uid="{00000000-0005-0000-0000-00006D360000}"/>
    <cellStyle name="Normal 2 2 2 2 4 16 4" xfId="14054" xr:uid="{00000000-0005-0000-0000-00006E360000}"/>
    <cellStyle name="Normal 2 2 2 2 4 16 4 10" xfId="14055" xr:uid="{00000000-0005-0000-0000-00006F360000}"/>
    <cellStyle name="Normal 2 2 2 2 4 16 4 2" xfId="14056" xr:uid="{00000000-0005-0000-0000-000070360000}"/>
    <cellStyle name="Normal 2 2 2 2 4 16 4 3" xfId="14057" xr:uid="{00000000-0005-0000-0000-000071360000}"/>
    <cellStyle name="Normal 2 2 2 2 4 16 4 4" xfId="14058" xr:uid="{00000000-0005-0000-0000-000072360000}"/>
    <cellStyle name="Normal 2 2 2 2 4 16 4 5" xfId="14059" xr:uid="{00000000-0005-0000-0000-000073360000}"/>
    <cellStyle name="Normal 2 2 2 2 4 16 4 6" xfId="14060" xr:uid="{00000000-0005-0000-0000-000074360000}"/>
    <cellStyle name="Normal 2 2 2 2 4 16 4 7" xfId="14061" xr:uid="{00000000-0005-0000-0000-000075360000}"/>
    <cellStyle name="Normal 2 2 2 2 4 16 4 8" xfId="14062" xr:uid="{00000000-0005-0000-0000-000076360000}"/>
    <cellStyle name="Normal 2 2 2 2 4 16 4 9" xfId="14063" xr:uid="{00000000-0005-0000-0000-000077360000}"/>
    <cellStyle name="Normal 2 2 2 2 4 16 5" xfId="14064" xr:uid="{00000000-0005-0000-0000-000078360000}"/>
    <cellStyle name="Normal 2 2 2 2 4 16 5 10" xfId="14065" xr:uid="{00000000-0005-0000-0000-000079360000}"/>
    <cellStyle name="Normal 2 2 2 2 4 16 5 2" xfId="14066" xr:uid="{00000000-0005-0000-0000-00007A360000}"/>
    <cellStyle name="Normal 2 2 2 2 4 16 5 3" xfId="14067" xr:uid="{00000000-0005-0000-0000-00007B360000}"/>
    <cellStyle name="Normal 2 2 2 2 4 16 5 4" xfId="14068" xr:uid="{00000000-0005-0000-0000-00007C360000}"/>
    <cellStyle name="Normal 2 2 2 2 4 16 5 5" xfId="14069" xr:uid="{00000000-0005-0000-0000-00007D360000}"/>
    <cellStyle name="Normal 2 2 2 2 4 16 5 6" xfId="14070" xr:uid="{00000000-0005-0000-0000-00007E360000}"/>
    <cellStyle name="Normal 2 2 2 2 4 16 5 7" xfId="14071" xr:uid="{00000000-0005-0000-0000-00007F360000}"/>
    <cellStyle name="Normal 2 2 2 2 4 16 5 8" xfId="14072" xr:uid="{00000000-0005-0000-0000-000080360000}"/>
    <cellStyle name="Normal 2 2 2 2 4 16 5 9" xfId="14073" xr:uid="{00000000-0005-0000-0000-000081360000}"/>
    <cellStyle name="Normal 2 2 2 2 4 16 6" xfId="14074" xr:uid="{00000000-0005-0000-0000-000082360000}"/>
    <cellStyle name="Normal 2 2 2 2 4 16 7" xfId="14075" xr:uid="{00000000-0005-0000-0000-000083360000}"/>
    <cellStyle name="Normal 2 2 2 2 4 16 8" xfId="14076" xr:uid="{00000000-0005-0000-0000-000084360000}"/>
    <cellStyle name="Normal 2 2 2 2 4 16 9" xfId="14077" xr:uid="{00000000-0005-0000-0000-000085360000}"/>
    <cellStyle name="Normal 2 2 2 2 4 17" xfId="14078" xr:uid="{00000000-0005-0000-0000-000086360000}"/>
    <cellStyle name="Normal 2 2 2 2 4 17 10" xfId="14079" xr:uid="{00000000-0005-0000-0000-000087360000}"/>
    <cellStyle name="Normal 2 2 2 2 4 17 11" xfId="14080" xr:uid="{00000000-0005-0000-0000-000088360000}"/>
    <cellStyle name="Normal 2 2 2 2 4 17 12" xfId="14081" xr:uid="{00000000-0005-0000-0000-000089360000}"/>
    <cellStyle name="Normal 2 2 2 2 4 17 13" xfId="14082" xr:uid="{00000000-0005-0000-0000-00008A360000}"/>
    <cellStyle name="Normal 2 2 2 2 4 17 14" xfId="14083" xr:uid="{00000000-0005-0000-0000-00008B360000}"/>
    <cellStyle name="Normal 2 2 2 2 4 17 2" xfId="14084" xr:uid="{00000000-0005-0000-0000-00008C360000}"/>
    <cellStyle name="Normal 2 2 2 2 4 17 2 10" xfId="14085" xr:uid="{00000000-0005-0000-0000-00008D360000}"/>
    <cellStyle name="Normal 2 2 2 2 4 17 2 2" xfId="14086" xr:uid="{00000000-0005-0000-0000-00008E360000}"/>
    <cellStyle name="Normal 2 2 2 2 4 17 2 3" xfId="14087" xr:uid="{00000000-0005-0000-0000-00008F360000}"/>
    <cellStyle name="Normal 2 2 2 2 4 17 2 4" xfId="14088" xr:uid="{00000000-0005-0000-0000-000090360000}"/>
    <cellStyle name="Normal 2 2 2 2 4 17 2 5" xfId="14089" xr:uid="{00000000-0005-0000-0000-000091360000}"/>
    <cellStyle name="Normal 2 2 2 2 4 17 2 6" xfId="14090" xr:uid="{00000000-0005-0000-0000-000092360000}"/>
    <cellStyle name="Normal 2 2 2 2 4 17 2 7" xfId="14091" xr:uid="{00000000-0005-0000-0000-000093360000}"/>
    <cellStyle name="Normal 2 2 2 2 4 17 2 8" xfId="14092" xr:uid="{00000000-0005-0000-0000-000094360000}"/>
    <cellStyle name="Normal 2 2 2 2 4 17 2 9" xfId="14093" xr:uid="{00000000-0005-0000-0000-000095360000}"/>
    <cellStyle name="Normal 2 2 2 2 4 17 3" xfId="14094" xr:uid="{00000000-0005-0000-0000-000096360000}"/>
    <cellStyle name="Normal 2 2 2 2 4 17 3 10" xfId="14095" xr:uid="{00000000-0005-0000-0000-000097360000}"/>
    <cellStyle name="Normal 2 2 2 2 4 17 3 2" xfId="14096" xr:uid="{00000000-0005-0000-0000-000098360000}"/>
    <cellStyle name="Normal 2 2 2 2 4 17 3 3" xfId="14097" xr:uid="{00000000-0005-0000-0000-000099360000}"/>
    <cellStyle name="Normal 2 2 2 2 4 17 3 4" xfId="14098" xr:uid="{00000000-0005-0000-0000-00009A360000}"/>
    <cellStyle name="Normal 2 2 2 2 4 17 3 5" xfId="14099" xr:uid="{00000000-0005-0000-0000-00009B360000}"/>
    <cellStyle name="Normal 2 2 2 2 4 17 3 6" xfId="14100" xr:uid="{00000000-0005-0000-0000-00009C360000}"/>
    <cellStyle name="Normal 2 2 2 2 4 17 3 7" xfId="14101" xr:uid="{00000000-0005-0000-0000-00009D360000}"/>
    <cellStyle name="Normal 2 2 2 2 4 17 3 8" xfId="14102" xr:uid="{00000000-0005-0000-0000-00009E360000}"/>
    <cellStyle name="Normal 2 2 2 2 4 17 3 9" xfId="14103" xr:uid="{00000000-0005-0000-0000-00009F360000}"/>
    <cellStyle name="Normal 2 2 2 2 4 17 4" xfId="14104" xr:uid="{00000000-0005-0000-0000-0000A0360000}"/>
    <cellStyle name="Normal 2 2 2 2 4 17 4 10" xfId="14105" xr:uid="{00000000-0005-0000-0000-0000A1360000}"/>
    <cellStyle name="Normal 2 2 2 2 4 17 4 2" xfId="14106" xr:uid="{00000000-0005-0000-0000-0000A2360000}"/>
    <cellStyle name="Normal 2 2 2 2 4 17 4 3" xfId="14107" xr:uid="{00000000-0005-0000-0000-0000A3360000}"/>
    <cellStyle name="Normal 2 2 2 2 4 17 4 4" xfId="14108" xr:uid="{00000000-0005-0000-0000-0000A4360000}"/>
    <cellStyle name="Normal 2 2 2 2 4 17 4 5" xfId="14109" xr:uid="{00000000-0005-0000-0000-0000A5360000}"/>
    <cellStyle name="Normal 2 2 2 2 4 17 4 6" xfId="14110" xr:uid="{00000000-0005-0000-0000-0000A6360000}"/>
    <cellStyle name="Normal 2 2 2 2 4 17 4 7" xfId="14111" xr:uid="{00000000-0005-0000-0000-0000A7360000}"/>
    <cellStyle name="Normal 2 2 2 2 4 17 4 8" xfId="14112" xr:uid="{00000000-0005-0000-0000-0000A8360000}"/>
    <cellStyle name="Normal 2 2 2 2 4 17 4 9" xfId="14113" xr:uid="{00000000-0005-0000-0000-0000A9360000}"/>
    <cellStyle name="Normal 2 2 2 2 4 17 5" xfId="14114" xr:uid="{00000000-0005-0000-0000-0000AA360000}"/>
    <cellStyle name="Normal 2 2 2 2 4 17 5 10" xfId="14115" xr:uid="{00000000-0005-0000-0000-0000AB360000}"/>
    <cellStyle name="Normal 2 2 2 2 4 17 5 2" xfId="14116" xr:uid="{00000000-0005-0000-0000-0000AC360000}"/>
    <cellStyle name="Normal 2 2 2 2 4 17 5 3" xfId="14117" xr:uid="{00000000-0005-0000-0000-0000AD360000}"/>
    <cellStyle name="Normal 2 2 2 2 4 17 5 4" xfId="14118" xr:uid="{00000000-0005-0000-0000-0000AE360000}"/>
    <cellStyle name="Normal 2 2 2 2 4 17 5 5" xfId="14119" xr:uid="{00000000-0005-0000-0000-0000AF360000}"/>
    <cellStyle name="Normal 2 2 2 2 4 17 5 6" xfId="14120" xr:uid="{00000000-0005-0000-0000-0000B0360000}"/>
    <cellStyle name="Normal 2 2 2 2 4 17 5 7" xfId="14121" xr:uid="{00000000-0005-0000-0000-0000B1360000}"/>
    <cellStyle name="Normal 2 2 2 2 4 17 5 8" xfId="14122" xr:uid="{00000000-0005-0000-0000-0000B2360000}"/>
    <cellStyle name="Normal 2 2 2 2 4 17 5 9" xfId="14123" xr:uid="{00000000-0005-0000-0000-0000B3360000}"/>
    <cellStyle name="Normal 2 2 2 2 4 17 6" xfId="14124" xr:uid="{00000000-0005-0000-0000-0000B4360000}"/>
    <cellStyle name="Normal 2 2 2 2 4 17 7" xfId="14125" xr:uid="{00000000-0005-0000-0000-0000B5360000}"/>
    <cellStyle name="Normal 2 2 2 2 4 17 8" xfId="14126" xr:uid="{00000000-0005-0000-0000-0000B6360000}"/>
    <cellStyle name="Normal 2 2 2 2 4 17 9" xfId="14127" xr:uid="{00000000-0005-0000-0000-0000B7360000}"/>
    <cellStyle name="Normal 2 2 2 2 4 18" xfId="14128" xr:uid="{00000000-0005-0000-0000-0000B8360000}"/>
    <cellStyle name="Normal 2 2 2 2 4 18 10" xfId="14129" xr:uid="{00000000-0005-0000-0000-0000B9360000}"/>
    <cellStyle name="Normal 2 2 2 2 4 18 11" xfId="14130" xr:uid="{00000000-0005-0000-0000-0000BA360000}"/>
    <cellStyle name="Normal 2 2 2 2 4 18 12" xfId="14131" xr:uid="{00000000-0005-0000-0000-0000BB360000}"/>
    <cellStyle name="Normal 2 2 2 2 4 18 13" xfId="14132" xr:uid="{00000000-0005-0000-0000-0000BC360000}"/>
    <cellStyle name="Normal 2 2 2 2 4 18 14" xfId="14133" xr:uid="{00000000-0005-0000-0000-0000BD360000}"/>
    <cellStyle name="Normal 2 2 2 2 4 18 2" xfId="14134" xr:uid="{00000000-0005-0000-0000-0000BE360000}"/>
    <cellStyle name="Normal 2 2 2 2 4 18 2 10" xfId="14135" xr:uid="{00000000-0005-0000-0000-0000BF360000}"/>
    <cellStyle name="Normal 2 2 2 2 4 18 2 2" xfId="14136" xr:uid="{00000000-0005-0000-0000-0000C0360000}"/>
    <cellStyle name="Normal 2 2 2 2 4 18 2 3" xfId="14137" xr:uid="{00000000-0005-0000-0000-0000C1360000}"/>
    <cellStyle name="Normal 2 2 2 2 4 18 2 4" xfId="14138" xr:uid="{00000000-0005-0000-0000-0000C2360000}"/>
    <cellStyle name="Normal 2 2 2 2 4 18 2 5" xfId="14139" xr:uid="{00000000-0005-0000-0000-0000C3360000}"/>
    <cellStyle name="Normal 2 2 2 2 4 18 2 6" xfId="14140" xr:uid="{00000000-0005-0000-0000-0000C4360000}"/>
    <cellStyle name="Normal 2 2 2 2 4 18 2 7" xfId="14141" xr:uid="{00000000-0005-0000-0000-0000C5360000}"/>
    <cellStyle name="Normal 2 2 2 2 4 18 2 8" xfId="14142" xr:uid="{00000000-0005-0000-0000-0000C6360000}"/>
    <cellStyle name="Normal 2 2 2 2 4 18 2 9" xfId="14143" xr:uid="{00000000-0005-0000-0000-0000C7360000}"/>
    <cellStyle name="Normal 2 2 2 2 4 18 3" xfId="14144" xr:uid="{00000000-0005-0000-0000-0000C8360000}"/>
    <cellStyle name="Normal 2 2 2 2 4 18 3 10" xfId="14145" xr:uid="{00000000-0005-0000-0000-0000C9360000}"/>
    <cellStyle name="Normal 2 2 2 2 4 18 3 2" xfId="14146" xr:uid="{00000000-0005-0000-0000-0000CA360000}"/>
    <cellStyle name="Normal 2 2 2 2 4 18 3 3" xfId="14147" xr:uid="{00000000-0005-0000-0000-0000CB360000}"/>
    <cellStyle name="Normal 2 2 2 2 4 18 3 4" xfId="14148" xr:uid="{00000000-0005-0000-0000-0000CC360000}"/>
    <cellStyle name="Normal 2 2 2 2 4 18 3 5" xfId="14149" xr:uid="{00000000-0005-0000-0000-0000CD360000}"/>
    <cellStyle name="Normal 2 2 2 2 4 18 3 6" xfId="14150" xr:uid="{00000000-0005-0000-0000-0000CE360000}"/>
    <cellStyle name="Normal 2 2 2 2 4 18 3 7" xfId="14151" xr:uid="{00000000-0005-0000-0000-0000CF360000}"/>
    <cellStyle name="Normal 2 2 2 2 4 18 3 8" xfId="14152" xr:uid="{00000000-0005-0000-0000-0000D0360000}"/>
    <cellStyle name="Normal 2 2 2 2 4 18 3 9" xfId="14153" xr:uid="{00000000-0005-0000-0000-0000D1360000}"/>
    <cellStyle name="Normal 2 2 2 2 4 18 4" xfId="14154" xr:uid="{00000000-0005-0000-0000-0000D2360000}"/>
    <cellStyle name="Normal 2 2 2 2 4 18 4 10" xfId="14155" xr:uid="{00000000-0005-0000-0000-0000D3360000}"/>
    <cellStyle name="Normal 2 2 2 2 4 18 4 2" xfId="14156" xr:uid="{00000000-0005-0000-0000-0000D4360000}"/>
    <cellStyle name="Normal 2 2 2 2 4 18 4 3" xfId="14157" xr:uid="{00000000-0005-0000-0000-0000D5360000}"/>
    <cellStyle name="Normal 2 2 2 2 4 18 4 4" xfId="14158" xr:uid="{00000000-0005-0000-0000-0000D6360000}"/>
    <cellStyle name="Normal 2 2 2 2 4 18 4 5" xfId="14159" xr:uid="{00000000-0005-0000-0000-0000D7360000}"/>
    <cellStyle name="Normal 2 2 2 2 4 18 4 6" xfId="14160" xr:uid="{00000000-0005-0000-0000-0000D8360000}"/>
    <cellStyle name="Normal 2 2 2 2 4 18 4 7" xfId="14161" xr:uid="{00000000-0005-0000-0000-0000D9360000}"/>
    <cellStyle name="Normal 2 2 2 2 4 18 4 8" xfId="14162" xr:uid="{00000000-0005-0000-0000-0000DA360000}"/>
    <cellStyle name="Normal 2 2 2 2 4 18 4 9" xfId="14163" xr:uid="{00000000-0005-0000-0000-0000DB360000}"/>
    <cellStyle name="Normal 2 2 2 2 4 18 5" xfId="14164" xr:uid="{00000000-0005-0000-0000-0000DC360000}"/>
    <cellStyle name="Normal 2 2 2 2 4 18 5 10" xfId="14165" xr:uid="{00000000-0005-0000-0000-0000DD360000}"/>
    <cellStyle name="Normal 2 2 2 2 4 18 5 2" xfId="14166" xr:uid="{00000000-0005-0000-0000-0000DE360000}"/>
    <cellStyle name="Normal 2 2 2 2 4 18 5 3" xfId="14167" xr:uid="{00000000-0005-0000-0000-0000DF360000}"/>
    <cellStyle name="Normal 2 2 2 2 4 18 5 4" xfId="14168" xr:uid="{00000000-0005-0000-0000-0000E0360000}"/>
    <cellStyle name="Normal 2 2 2 2 4 18 5 5" xfId="14169" xr:uid="{00000000-0005-0000-0000-0000E1360000}"/>
    <cellStyle name="Normal 2 2 2 2 4 18 5 6" xfId="14170" xr:uid="{00000000-0005-0000-0000-0000E2360000}"/>
    <cellStyle name="Normal 2 2 2 2 4 18 5 7" xfId="14171" xr:uid="{00000000-0005-0000-0000-0000E3360000}"/>
    <cellStyle name="Normal 2 2 2 2 4 18 5 8" xfId="14172" xr:uid="{00000000-0005-0000-0000-0000E4360000}"/>
    <cellStyle name="Normal 2 2 2 2 4 18 5 9" xfId="14173" xr:uid="{00000000-0005-0000-0000-0000E5360000}"/>
    <cellStyle name="Normal 2 2 2 2 4 18 6" xfId="14174" xr:uid="{00000000-0005-0000-0000-0000E6360000}"/>
    <cellStyle name="Normal 2 2 2 2 4 18 7" xfId="14175" xr:uid="{00000000-0005-0000-0000-0000E7360000}"/>
    <cellStyle name="Normal 2 2 2 2 4 18 8" xfId="14176" xr:uid="{00000000-0005-0000-0000-0000E8360000}"/>
    <cellStyle name="Normal 2 2 2 2 4 18 9" xfId="14177" xr:uid="{00000000-0005-0000-0000-0000E9360000}"/>
    <cellStyle name="Normal 2 2 2 2 4 19" xfId="14178" xr:uid="{00000000-0005-0000-0000-0000EA360000}"/>
    <cellStyle name="Normal 2 2 2 2 4 19 10" xfId="14179" xr:uid="{00000000-0005-0000-0000-0000EB360000}"/>
    <cellStyle name="Normal 2 2 2 2 4 19 11" xfId="14180" xr:uid="{00000000-0005-0000-0000-0000EC360000}"/>
    <cellStyle name="Normal 2 2 2 2 4 19 12" xfId="14181" xr:uid="{00000000-0005-0000-0000-0000ED360000}"/>
    <cellStyle name="Normal 2 2 2 2 4 19 13" xfId="14182" xr:uid="{00000000-0005-0000-0000-0000EE360000}"/>
    <cellStyle name="Normal 2 2 2 2 4 19 14" xfId="14183" xr:uid="{00000000-0005-0000-0000-0000EF360000}"/>
    <cellStyle name="Normal 2 2 2 2 4 19 2" xfId="14184" xr:uid="{00000000-0005-0000-0000-0000F0360000}"/>
    <cellStyle name="Normal 2 2 2 2 4 19 2 10" xfId="14185" xr:uid="{00000000-0005-0000-0000-0000F1360000}"/>
    <cellStyle name="Normal 2 2 2 2 4 19 2 2" xfId="14186" xr:uid="{00000000-0005-0000-0000-0000F2360000}"/>
    <cellStyle name="Normal 2 2 2 2 4 19 2 3" xfId="14187" xr:uid="{00000000-0005-0000-0000-0000F3360000}"/>
    <cellStyle name="Normal 2 2 2 2 4 19 2 4" xfId="14188" xr:uid="{00000000-0005-0000-0000-0000F4360000}"/>
    <cellStyle name="Normal 2 2 2 2 4 19 2 5" xfId="14189" xr:uid="{00000000-0005-0000-0000-0000F5360000}"/>
    <cellStyle name="Normal 2 2 2 2 4 19 2 6" xfId="14190" xr:uid="{00000000-0005-0000-0000-0000F6360000}"/>
    <cellStyle name="Normal 2 2 2 2 4 19 2 7" xfId="14191" xr:uid="{00000000-0005-0000-0000-0000F7360000}"/>
    <cellStyle name="Normal 2 2 2 2 4 19 2 8" xfId="14192" xr:uid="{00000000-0005-0000-0000-0000F8360000}"/>
    <cellStyle name="Normal 2 2 2 2 4 19 2 9" xfId="14193" xr:uid="{00000000-0005-0000-0000-0000F9360000}"/>
    <cellStyle name="Normal 2 2 2 2 4 19 3" xfId="14194" xr:uid="{00000000-0005-0000-0000-0000FA360000}"/>
    <cellStyle name="Normal 2 2 2 2 4 19 3 10" xfId="14195" xr:uid="{00000000-0005-0000-0000-0000FB360000}"/>
    <cellStyle name="Normal 2 2 2 2 4 19 3 2" xfId="14196" xr:uid="{00000000-0005-0000-0000-0000FC360000}"/>
    <cellStyle name="Normal 2 2 2 2 4 19 3 3" xfId="14197" xr:uid="{00000000-0005-0000-0000-0000FD360000}"/>
    <cellStyle name="Normal 2 2 2 2 4 19 3 4" xfId="14198" xr:uid="{00000000-0005-0000-0000-0000FE360000}"/>
    <cellStyle name="Normal 2 2 2 2 4 19 3 5" xfId="14199" xr:uid="{00000000-0005-0000-0000-0000FF360000}"/>
    <cellStyle name="Normal 2 2 2 2 4 19 3 6" xfId="14200" xr:uid="{00000000-0005-0000-0000-000000370000}"/>
    <cellStyle name="Normal 2 2 2 2 4 19 3 7" xfId="14201" xr:uid="{00000000-0005-0000-0000-000001370000}"/>
    <cellStyle name="Normal 2 2 2 2 4 19 3 8" xfId="14202" xr:uid="{00000000-0005-0000-0000-000002370000}"/>
    <cellStyle name="Normal 2 2 2 2 4 19 3 9" xfId="14203" xr:uid="{00000000-0005-0000-0000-000003370000}"/>
    <cellStyle name="Normal 2 2 2 2 4 19 4" xfId="14204" xr:uid="{00000000-0005-0000-0000-000004370000}"/>
    <cellStyle name="Normal 2 2 2 2 4 19 4 10" xfId="14205" xr:uid="{00000000-0005-0000-0000-000005370000}"/>
    <cellStyle name="Normal 2 2 2 2 4 19 4 2" xfId="14206" xr:uid="{00000000-0005-0000-0000-000006370000}"/>
    <cellStyle name="Normal 2 2 2 2 4 19 4 3" xfId="14207" xr:uid="{00000000-0005-0000-0000-000007370000}"/>
    <cellStyle name="Normal 2 2 2 2 4 19 4 4" xfId="14208" xr:uid="{00000000-0005-0000-0000-000008370000}"/>
    <cellStyle name="Normal 2 2 2 2 4 19 4 5" xfId="14209" xr:uid="{00000000-0005-0000-0000-000009370000}"/>
    <cellStyle name="Normal 2 2 2 2 4 19 4 6" xfId="14210" xr:uid="{00000000-0005-0000-0000-00000A370000}"/>
    <cellStyle name="Normal 2 2 2 2 4 19 4 7" xfId="14211" xr:uid="{00000000-0005-0000-0000-00000B370000}"/>
    <cellStyle name="Normal 2 2 2 2 4 19 4 8" xfId="14212" xr:uid="{00000000-0005-0000-0000-00000C370000}"/>
    <cellStyle name="Normal 2 2 2 2 4 19 4 9" xfId="14213" xr:uid="{00000000-0005-0000-0000-00000D370000}"/>
    <cellStyle name="Normal 2 2 2 2 4 19 5" xfId="14214" xr:uid="{00000000-0005-0000-0000-00000E370000}"/>
    <cellStyle name="Normal 2 2 2 2 4 19 5 10" xfId="14215" xr:uid="{00000000-0005-0000-0000-00000F370000}"/>
    <cellStyle name="Normal 2 2 2 2 4 19 5 2" xfId="14216" xr:uid="{00000000-0005-0000-0000-000010370000}"/>
    <cellStyle name="Normal 2 2 2 2 4 19 5 3" xfId="14217" xr:uid="{00000000-0005-0000-0000-000011370000}"/>
    <cellStyle name="Normal 2 2 2 2 4 19 5 4" xfId="14218" xr:uid="{00000000-0005-0000-0000-000012370000}"/>
    <cellStyle name="Normal 2 2 2 2 4 19 5 5" xfId="14219" xr:uid="{00000000-0005-0000-0000-000013370000}"/>
    <cellStyle name="Normal 2 2 2 2 4 19 5 6" xfId="14220" xr:uid="{00000000-0005-0000-0000-000014370000}"/>
    <cellStyle name="Normal 2 2 2 2 4 19 5 7" xfId="14221" xr:uid="{00000000-0005-0000-0000-000015370000}"/>
    <cellStyle name="Normal 2 2 2 2 4 19 5 8" xfId="14222" xr:uid="{00000000-0005-0000-0000-000016370000}"/>
    <cellStyle name="Normal 2 2 2 2 4 19 5 9" xfId="14223" xr:uid="{00000000-0005-0000-0000-000017370000}"/>
    <cellStyle name="Normal 2 2 2 2 4 19 6" xfId="14224" xr:uid="{00000000-0005-0000-0000-000018370000}"/>
    <cellStyle name="Normal 2 2 2 2 4 19 7" xfId="14225" xr:uid="{00000000-0005-0000-0000-000019370000}"/>
    <cellStyle name="Normal 2 2 2 2 4 19 8" xfId="14226" xr:uid="{00000000-0005-0000-0000-00001A370000}"/>
    <cellStyle name="Normal 2 2 2 2 4 19 9" xfId="14227" xr:uid="{00000000-0005-0000-0000-00001B370000}"/>
    <cellStyle name="Normal 2 2 2 2 4 2" xfId="14228" xr:uid="{00000000-0005-0000-0000-00001C370000}"/>
    <cellStyle name="Normal 2 2 2 2 4 2 10" xfId="14229" xr:uid="{00000000-0005-0000-0000-00001D370000}"/>
    <cellStyle name="Normal 2 2 2 2 4 2 11" xfId="14230" xr:uid="{00000000-0005-0000-0000-00001E370000}"/>
    <cellStyle name="Normal 2 2 2 2 4 2 12" xfId="14231" xr:uid="{00000000-0005-0000-0000-00001F370000}"/>
    <cellStyle name="Normal 2 2 2 2 4 2 13" xfId="14232" xr:uid="{00000000-0005-0000-0000-000020370000}"/>
    <cellStyle name="Normal 2 2 2 2 4 2 14" xfId="14233" xr:uid="{00000000-0005-0000-0000-000021370000}"/>
    <cellStyle name="Normal 2 2 2 2 4 2 15" xfId="14234" xr:uid="{00000000-0005-0000-0000-000022370000}"/>
    <cellStyle name="Normal 2 2 2 2 4 2 16" xfId="14235" xr:uid="{00000000-0005-0000-0000-000023370000}"/>
    <cellStyle name="Normal 2 2 2 2 4 2 17" xfId="14236" xr:uid="{00000000-0005-0000-0000-000024370000}"/>
    <cellStyle name="Normal 2 2 2 2 4 2 18" xfId="14237" xr:uid="{00000000-0005-0000-0000-000025370000}"/>
    <cellStyle name="Normal 2 2 2 2 4 2 19" xfId="14238" xr:uid="{00000000-0005-0000-0000-000026370000}"/>
    <cellStyle name="Normal 2 2 2 2 4 2 2" xfId="14239" xr:uid="{00000000-0005-0000-0000-000027370000}"/>
    <cellStyle name="Normal 2 2 2 2 4 2 2 10" xfId="14240" xr:uid="{00000000-0005-0000-0000-000028370000}"/>
    <cellStyle name="Normal 2 2 2 2 4 2 2 10 10" xfId="14241" xr:uid="{00000000-0005-0000-0000-000029370000}"/>
    <cellStyle name="Normal 2 2 2 2 4 2 2 10 11" xfId="14242" xr:uid="{00000000-0005-0000-0000-00002A370000}"/>
    <cellStyle name="Normal 2 2 2 2 4 2 2 10 12" xfId="14243" xr:uid="{00000000-0005-0000-0000-00002B370000}"/>
    <cellStyle name="Normal 2 2 2 2 4 2 2 10 13" xfId="14244" xr:uid="{00000000-0005-0000-0000-00002C370000}"/>
    <cellStyle name="Normal 2 2 2 2 4 2 2 10 14" xfId="14245" xr:uid="{00000000-0005-0000-0000-00002D370000}"/>
    <cellStyle name="Normal 2 2 2 2 4 2 2 10 2" xfId="14246" xr:uid="{00000000-0005-0000-0000-00002E370000}"/>
    <cellStyle name="Normal 2 2 2 2 4 2 2 10 2 10" xfId="14247" xr:uid="{00000000-0005-0000-0000-00002F370000}"/>
    <cellStyle name="Normal 2 2 2 2 4 2 2 10 2 2" xfId="14248" xr:uid="{00000000-0005-0000-0000-000030370000}"/>
    <cellStyle name="Normal 2 2 2 2 4 2 2 10 2 3" xfId="14249" xr:uid="{00000000-0005-0000-0000-000031370000}"/>
    <cellStyle name="Normal 2 2 2 2 4 2 2 10 2 4" xfId="14250" xr:uid="{00000000-0005-0000-0000-000032370000}"/>
    <cellStyle name="Normal 2 2 2 2 4 2 2 10 2 5" xfId="14251" xr:uid="{00000000-0005-0000-0000-000033370000}"/>
    <cellStyle name="Normal 2 2 2 2 4 2 2 10 2 6" xfId="14252" xr:uid="{00000000-0005-0000-0000-000034370000}"/>
    <cellStyle name="Normal 2 2 2 2 4 2 2 10 2 7" xfId="14253" xr:uid="{00000000-0005-0000-0000-000035370000}"/>
    <cellStyle name="Normal 2 2 2 2 4 2 2 10 2 8" xfId="14254" xr:uid="{00000000-0005-0000-0000-000036370000}"/>
    <cellStyle name="Normal 2 2 2 2 4 2 2 10 2 9" xfId="14255" xr:uid="{00000000-0005-0000-0000-000037370000}"/>
    <cellStyle name="Normal 2 2 2 2 4 2 2 10 3" xfId="14256" xr:uid="{00000000-0005-0000-0000-000038370000}"/>
    <cellStyle name="Normal 2 2 2 2 4 2 2 10 3 10" xfId="14257" xr:uid="{00000000-0005-0000-0000-000039370000}"/>
    <cellStyle name="Normal 2 2 2 2 4 2 2 10 3 2" xfId="14258" xr:uid="{00000000-0005-0000-0000-00003A370000}"/>
    <cellStyle name="Normal 2 2 2 2 4 2 2 10 3 3" xfId="14259" xr:uid="{00000000-0005-0000-0000-00003B370000}"/>
    <cellStyle name="Normal 2 2 2 2 4 2 2 10 3 4" xfId="14260" xr:uid="{00000000-0005-0000-0000-00003C370000}"/>
    <cellStyle name="Normal 2 2 2 2 4 2 2 10 3 5" xfId="14261" xr:uid="{00000000-0005-0000-0000-00003D370000}"/>
    <cellStyle name="Normal 2 2 2 2 4 2 2 10 3 6" xfId="14262" xr:uid="{00000000-0005-0000-0000-00003E370000}"/>
    <cellStyle name="Normal 2 2 2 2 4 2 2 10 3 7" xfId="14263" xr:uid="{00000000-0005-0000-0000-00003F370000}"/>
    <cellStyle name="Normal 2 2 2 2 4 2 2 10 3 8" xfId="14264" xr:uid="{00000000-0005-0000-0000-000040370000}"/>
    <cellStyle name="Normal 2 2 2 2 4 2 2 10 3 9" xfId="14265" xr:uid="{00000000-0005-0000-0000-000041370000}"/>
    <cellStyle name="Normal 2 2 2 2 4 2 2 10 4" xfId="14266" xr:uid="{00000000-0005-0000-0000-000042370000}"/>
    <cellStyle name="Normal 2 2 2 2 4 2 2 10 4 10" xfId="14267" xr:uid="{00000000-0005-0000-0000-000043370000}"/>
    <cellStyle name="Normal 2 2 2 2 4 2 2 10 4 2" xfId="14268" xr:uid="{00000000-0005-0000-0000-000044370000}"/>
    <cellStyle name="Normal 2 2 2 2 4 2 2 10 4 3" xfId="14269" xr:uid="{00000000-0005-0000-0000-000045370000}"/>
    <cellStyle name="Normal 2 2 2 2 4 2 2 10 4 4" xfId="14270" xr:uid="{00000000-0005-0000-0000-000046370000}"/>
    <cellStyle name="Normal 2 2 2 2 4 2 2 10 4 5" xfId="14271" xr:uid="{00000000-0005-0000-0000-000047370000}"/>
    <cellStyle name="Normal 2 2 2 2 4 2 2 10 4 6" xfId="14272" xr:uid="{00000000-0005-0000-0000-000048370000}"/>
    <cellStyle name="Normal 2 2 2 2 4 2 2 10 4 7" xfId="14273" xr:uid="{00000000-0005-0000-0000-000049370000}"/>
    <cellStyle name="Normal 2 2 2 2 4 2 2 10 4 8" xfId="14274" xr:uid="{00000000-0005-0000-0000-00004A370000}"/>
    <cellStyle name="Normal 2 2 2 2 4 2 2 10 4 9" xfId="14275" xr:uid="{00000000-0005-0000-0000-00004B370000}"/>
    <cellStyle name="Normal 2 2 2 2 4 2 2 10 5" xfId="14276" xr:uid="{00000000-0005-0000-0000-00004C370000}"/>
    <cellStyle name="Normal 2 2 2 2 4 2 2 10 5 10" xfId="14277" xr:uid="{00000000-0005-0000-0000-00004D370000}"/>
    <cellStyle name="Normal 2 2 2 2 4 2 2 10 5 2" xfId="14278" xr:uid="{00000000-0005-0000-0000-00004E370000}"/>
    <cellStyle name="Normal 2 2 2 2 4 2 2 10 5 3" xfId="14279" xr:uid="{00000000-0005-0000-0000-00004F370000}"/>
    <cellStyle name="Normal 2 2 2 2 4 2 2 10 5 4" xfId="14280" xr:uid="{00000000-0005-0000-0000-000050370000}"/>
    <cellStyle name="Normal 2 2 2 2 4 2 2 10 5 5" xfId="14281" xr:uid="{00000000-0005-0000-0000-000051370000}"/>
    <cellStyle name="Normal 2 2 2 2 4 2 2 10 5 6" xfId="14282" xr:uid="{00000000-0005-0000-0000-000052370000}"/>
    <cellStyle name="Normal 2 2 2 2 4 2 2 10 5 7" xfId="14283" xr:uid="{00000000-0005-0000-0000-000053370000}"/>
    <cellStyle name="Normal 2 2 2 2 4 2 2 10 5 8" xfId="14284" xr:uid="{00000000-0005-0000-0000-000054370000}"/>
    <cellStyle name="Normal 2 2 2 2 4 2 2 10 5 9" xfId="14285" xr:uid="{00000000-0005-0000-0000-000055370000}"/>
    <cellStyle name="Normal 2 2 2 2 4 2 2 10 6" xfId="14286" xr:uid="{00000000-0005-0000-0000-000056370000}"/>
    <cellStyle name="Normal 2 2 2 2 4 2 2 10 7" xfId="14287" xr:uid="{00000000-0005-0000-0000-000057370000}"/>
    <cellStyle name="Normal 2 2 2 2 4 2 2 10 8" xfId="14288" xr:uid="{00000000-0005-0000-0000-000058370000}"/>
    <cellStyle name="Normal 2 2 2 2 4 2 2 10 9" xfId="14289" xr:uid="{00000000-0005-0000-0000-000059370000}"/>
    <cellStyle name="Normal 2 2 2 2 4 2 2 11" xfId="14290" xr:uid="{00000000-0005-0000-0000-00005A370000}"/>
    <cellStyle name="Normal 2 2 2 2 4 2 2 11 10" xfId="14291" xr:uid="{00000000-0005-0000-0000-00005B370000}"/>
    <cellStyle name="Normal 2 2 2 2 4 2 2 11 11" xfId="14292" xr:uid="{00000000-0005-0000-0000-00005C370000}"/>
    <cellStyle name="Normal 2 2 2 2 4 2 2 11 12" xfId="14293" xr:uid="{00000000-0005-0000-0000-00005D370000}"/>
    <cellStyle name="Normal 2 2 2 2 4 2 2 11 13" xfId="14294" xr:uid="{00000000-0005-0000-0000-00005E370000}"/>
    <cellStyle name="Normal 2 2 2 2 4 2 2 11 14" xfId="14295" xr:uid="{00000000-0005-0000-0000-00005F370000}"/>
    <cellStyle name="Normal 2 2 2 2 4 2 2 11 2" xfId="14296" xr:uid="{00000000-0005-0000-0000-000060370000}"/>
    <cellStyle name="Normal 2 2 2 2 4 2 2 11 2 10" xfId="14297" xr:uid="{00000000-0005-0000-0000-000061370000}"/>
    <cellStyle name="Normal 2 2 2 2 4 2 2 11 2 2" xfId="14298" xr:uid="{00000000-0005-0000-0000-000062370000}"/>
    <cellStyle name="Normal 2 2 2 2 4 2 2 11 2 3" xfId="14299" xr:uid="{00000000-0005-0000-0000-000063370000}"/>
    <cellStyle name="Normal 2 2 2 2 4 2 2 11 2 4" xfId="14300" xr:uid="{00000000-0005-0000-0000-000064370000}"/>
    <cellStyle name="Normal 2 2 2 2 4 2 2 11 2 5" xfId="14301" xr:uid="{00000000-0005-0000-0000-000065370000}"/>
    <cellStyle name="Normal 2 2 2 2 4 2 2 11 2 6" xfId="14302" xr:uid="{00000000-0005-0000-0000-000066370000}"/>
    <cellStyle name="Normal 2 2 2 2 4 2 2 11 2 7" xfId="14303" xr:uid="{00000000-0005-0000-0000-000067370000}"/>
    <cellStyle name="Normal 2 2 2 2 4 2 2 11 2 8" xfId="14304" xr:uid="{00000000-0005-0000-0000-000068370000}"/>
    <cellStyle name="Normal 2 2 2 2 4 2 2 11 2 9" xfId="14305" xr:uid="{00000000-0005-0000-0000-000069370000}"/>
    <cellStyle name="Normal 2 2 2 2 4 2 2 11 3" xfId="14306" xr:uid="{00000000-0005-0000-0000-00006A370000}"/>
    <cellStyle name="Normal 2 2 2 2 4 2 2 11 3 10" xfId="14307" xr:uid="{00000000-0005-0000-0000-00006B370000}"/>
    <cellStyle name="Normal 2 2 2 2 4 2 2 11 3 2" xfId="14308" xr:uid="{00000000-0005-0000-0000-00006C370000}"/>
    <cellStyle name="Normal 2 2 2 2 4 2 2 11 3 3" xfId="14309" xr:uid="{00000000-0005-0000-0000-00006D370000}"/>
    <cellStyle name="Normal 2 2 2 2 4 2 2 11 3 4" xfId="14310" xr:uid="{00000000-0005-0000-0000-00006E370000}"/>
    <cellStyle name="Normal 2 2 2 2 4 2 2 11 3 5" xfId="14311" xr:uid="{00000000-0005-0000-0000-00006F370000}"/>
    <cellStyle name="Normal 2 2 2 2 4 2 2 11 3 6" xfId="14312" xr:uid="{00000000-0005-0000-0000-000070370000}"/>
    <cellStyle name="Normal 2 2 2 2 4 2 2 11 3 7" xfId="14313" xr:uid="{00000000-0005-0000-0000-000071370000}"/>
    <cellStyle name="Normal 2 2 2 2 4 2 2 11 3 8" xfId="14314" xr:uid="{00000000-0005-0000-0000-000072370000}"/>
    <cellStyle name="Normal 2 2 2 2 4 2 2 11 3 9" xfId="14315" xr:uid="{00000000-0005-0000-0000-000073370000}"/>
    <cellStyle name="Normal 2 2 2 2 4 2 2 11 4" xfId="14316" xr:uid="{00000000-0005-0000-0000-000074370000}"/>
    <cellStyle name="Normal 2 2 2 2 4 2 2 11 4 10" xfId="14317" xr:uid="{00000000-0005-0000-0000-000075370000}"/>
    <cellStyle name="Normal 2 2 2 2 4 2 2 11 4 2" xfId="14318" xr:uid="{00000000-0005-0000-0000-000076370000}"/>
    <cellStyle name="Normal 2 2 2 2 4 2 2 11 4 3" xfId="14319" xr:uid="{00000000-0005-0000-0000-000077370000}"/>
    <cellStyle name="Normal 2 2 2 2 4 2 2 11 4 4" xfId="14320" xr:uid="{00000000-0005-0000-0000-000078370000}"/>
    <cellStyle name="Normal 2 2 2 2 4 2 2 11 4 5" xfId="14321" xr:uid="{00000000-0005-0000-0000-000079370000}"/>
    <cellStyle name="Normal 2 2 2 2 4 2 2 11 4 6" xfId="14322" xr:uid="{00000000-0005-0000-0000-00007A370000}"/>
    <cellStyle name="Normal 2 2 2 2 4 2 2 11 4 7" xfId="14323" xr:uid="{00000000-0005-0000-0000-00007B370000}"/>
    <cellStyle name="Normal 2 2 2 2 4 2 2 11 4 8" xfId="14324" xr:uid="{00000000-0005-0000-0000-00007C370000}"/>
    <cellStyle name="Normal 2 2 2 2 4 2 2 11 4 9" xfId="14325" xr:uid="{00000000-0005-0000-0000-00007D370000}"/>
    <cellStyle name="Normal 2 2 2 2 4 2 2 11 5" xfId="14326" xr:uid="{00000000-0005-0000-0000-00007E370000}"/>
    <cellStyle name="Normal 2 2 2 2 4 2 2 11 5 10" xfId="14327" xr:uid="{00000000-0005-0000-0000-00007F370000}"/>
    <cellStyle name="Normal 2 2 2 2 4 2 2 11 5 2" xfId="14328" xr:uid="{00000000-0005-0000-0000-000080370000}"/>
    <cellStyle name="Normal 2 2 2 2 4 2 2 11 5 3" xfId="14329" xr:uid="{00000000-0005-0000-0000-000081370000}"/>
    <cellStyle name="Normal 2 2 2 2 4 2 2 11 5 4" xfId="14330" xr:uid="{00000000-0005-0000-0000-000082370000}"/>
    <cellStyle name="Normal 2 2 2 2 4 2 2 11 5 5" xfId="14331" xr:uid="{00000000-0005-0000-0000-000083370000}"/>
    <cellStyle name="Normal 2 2 2 2 4 2 2 11 5 6" xfId="14332" xr:uid="{00000000-0005-0000-0000-000084370000}"/>
    <cellStyle name="Normal 2 2 2 2 4 2 2 11 5 7" xfId="14333" xr:uid="{00000000-0005-0000-0000-000085370000}"/>
    <cellStyle name="Normal 2 2 2 2 4 2 2 11 5 8" xfId="14334" xr:uid="{00000000-0005-0000-0000-000086370000}"/>
    <cellStyle name="Normal 2 2 2 2 4 2 2 11 5 9" xfId="14335" xr:uid="{00000000-0005-0000-0000-000087370000}"/>
    <cellStyle name="Normal 2 2 2 2 4 2 2 11 6" xfId="14336" xr:uid="{00000000-0005-0000-0000-000088370000}"/>
    <cellStyle name="Normal 2 2 2 2 4 2 2 11 7" xfId="14337" xr:uid="{00000000-0005-0000-0000-000089370000}"/>
    <cellStyle name="Normal 2 2 2 2 4 2 2 11 8" xfId="14338" xr:uid="{00000000-0005-0000-0000-00008A370000}"/>
    <cellStyle name="Normal 2 2 2 2 4 2 2 11 9" xfId="14339" xr:uid="{00000000-0005-0000-0000-00008B370000}"/>
    <cellStyle name="Normal 2 2 2 2 4 2 2 12" xfId="14340" xr:uid="{00000000-0005-0000-0000-00008C370000}"/>
    <cellStyle name="Normal 2 2 2 2 4 2 2 12 10" xfId="14341" xr:uid="{00000000-0005-0000-0000-00008D370000}"/>
    <cellStyle name="Normal 2 2 2 2 4 2 2 12 11" xfId="14342" xr:uid="{00000000-0005-0000-0000-00008E370000}"/>
    <cellStyle name="Normal 2 2 2 2 4 2 2 12 12" xfId="14343" xr:uid="{00000000-0005-0000-0000-00008F370000}"/>
    <cellStyle name="Normal 2 2 2 2 4 2 2 12 13" xfId="14344" xr:uid="{00000000-0005-0000-0000-000090370000}"/>
    <cellStyle name="Normal 2 2 2 2 4 2 2 12 14" xfId="14345" xr:uid="{00000000-0005-0000-0000-000091370000}"/>
    <cellStyle name="Normal 2 2 2 2 4 2 2 12 2" xfId="14346" xr:uid="{00000000-0005-0000-0000-000092370000}"/>
    <cellStyle name="Normal 2 2 2 2 4 2 2 12 2 10" xfId="14347" xr:uid="{00000000-0005-0000-0000-000093370000}"/>
    <cellStyle name="Normal 2 2 2 2 4 2 2 12 2 2" xfId="14348" xr:uid="{00000000-0005-0000-0000-000094370000}"/>
    <cellStyle name="Normal 2 2 2 2 4 2 2 12 2 3" xfId="14349" xr:uid="{00000000-0005-0000-0000-000095370000}"/>
    <cellStyle name="Normal 2 2 2 2 4 2 2 12 2 4" xfId="14350" xr:uid="{00000000-0005-0000-0000-000096370000}"/>
    <cellStyle name="Normal 2 2 2 2 4 2 2 12 2 5" xfId="14351" xr:uid="{00000000-0005-0000-0000-000097370000}"/>
    <cellStyle name="Normal 2 2 2 2 4 2 2 12 2 6" xfId="14352" xr:uid="{00000000-0005-0000-0000-000098370000}"/>
    <cellStyle name="Normal 2 2 2 2 4 2 2 12 2 7" xfId="14353" xr:uid="{00000000-0005-0000-0000-000099370000}"/>
    <cellStyle name="Normal 2 2 2 2 4 2 2 12 2 8" xfId="14354" xr:uid="{00000000-0005-0000-0000-00009A370000}"/>
    <cellStyle name="Normal 2 2 2 2 4 2 2 12 2 9" xfId="14355" xr:uid="{00000000-0005-0000-0000-00009B370000}"/>
    <cellStyle name="Normal 2 2 2 2 4 2 2 12 3" xfId="14356" xr:uid="{00000000-0005-0000-0000-00009C370000}"/>
    <cellStyle name="Normal 2 2 2 2 4 2 2 12 3 10" xfId="14357" xr:uid="{00000000-0005-0000-0000-00009D370000}"/>
    <cellStyle name="Normal 2 2 2 2 4 2 2 12 3 2" xfId="14358" xr:uid="{00000000-0005-0000-0000-00009E370000}"/>
    <cellStyle name="Normal 2 2 2 2 4 2 2 12 3 3" xfId="14359" xr:uid="{00000000-0005-0000-0000-00009F370000}"/>
    <cellStyle name="Normal 2 2 2 2 4 2 2 12 3 4" xfId="14360" xr:uid="{00000000-0005-0000-0000-0000A0370000}"/>
    <cellStyle name="Normal 2 2 2 2 4 2 2 12 3 5" xfId="14361" xr:uid="{00000000-0005-0000-0000-0000A1370000}"/>
    <cellStyle name="Normal 2 2 2 2 4 2 2 12 3 6" xfId="14362" xr:uid="{00000000-0005-0000-0000-0000A2370000}"/>
    <cellStyle name="Normal 2 2 2 2 4 2 2 12 3 7" xfId="14363" xr:uid="{00000000-0005-0000-0000-0000A3370000}"/>
    <cellStyle name="Normal 2 2 2 2 4 2 2 12 3 8" xfId="14364" xr:uid="{00000000-0005-0000-0000-0000A4370000}"/>
    <cellStyle name="Normal 2 2 2 2 4 2 2 12 3 9" xfId="14365" xr:uid="{00000000-0005-0000-0000-0000A5370000}"/>
    <cellStyle name="Normal 2 2 2 2 4 2 2 12 4" xfId="14366" xr:uid="{00000000-0005-0000-0000-0000A6370000}"/>
    <cellStyle name="Normal 2 2 2 2 4 2 2 12 4 10" xfId="14367" xr:uid="{00000000-0005-0000-0000-0000A7370000}"/>
    <cellStyle name="Normal 2 2 2 2 4 2 2 12 4 2" xfId="14368" xr:uid="{00000000-0005-0000-0000-0000A8370000}"/>
    <cellStyle name="Normal 2 2 2 2 4 2 2 12 4 3" xfId="14369" xr:uid="{00000000-0005-0000-0000-0000A9370000}"/>
    <cellStyle name="Normal 2 2 2 2 4 2 2 12 4 4" xfId="14370" xr:uid="{00000000-0005-0000-0000-0000AA370000}"/>
    <cellStyle name="Normal 2 2 2 2 4 2 2 12 4 5" xfId="14371" xr:uid="{00000000-0005-0000-0000-0000AB370000}"/>
    <cellStyle name="Normal 2 2 2 2 4 2 2 12 4 6" xfId="14372" xr:uid="{00000000-0005-0000-0000-0000AC370000}"/>
    <cellStyle name="Normal 2 2 2 2 4 2 2 12 4 7" xfId="14373" xr:uid="{00000000-0005-0000-0000-0000AD370000}"/>
    <cellStyle name="Normal 2 2 2 2 4 2 2 12 4 8" xfId="14374" xr:uid="{00000000-0005-0000-0000-0000AE370000}"/>
    <cellStyle name="Normal 2 2 2 2 4 2 2 12 4 9" xfId="14375" xr:uid="{00000000-0005-0000-0000-0000AF370000}"/>
    <cellStyle name="Normal 2 2 2 2 4 2 2 12 5" xfId="14376" xr:uid="{00000000-0005-0000-0000-0000B0370000}"/>
    <cellStyle name="Normal 2 2 2 2 4 2 2 12 5 10" xfId="14377" xr:uid="{00000000-0005-0000-0000-0000B1370000}"/>
    <cellStyle name="Normal 2 2 2 2 4 2 2 12 5 2" xfId="14378" xr:uid="{00000000-0005-0000-0000-0000B2370000}"/>
    <cellStyle name="Normal 2 2 2 2 4 2 2 12 5 3" xfId="14379" xr:uid="{00000000-0005-0000-0000-0000B3370000}"/>
    <cellStyle name="Normal 2 2 2 2 4 2 2 12 5 4" xfId="14380" xr:uid="{00000000-0005-0000-0000-0000B4370000}"/>
    <cellStyle name="Normal 2 2 2 2 4 2 2 12 5 5" xfId="14381" xr:uid="{00000000-0005-0000-0000-0000B5370000}"/>
    <cellStyle name="Normal 2 2 2 2 4 2 2 12 5 6" xfId="14382" xr:uid="{00000000-0005-0000-0000-0000B6370000}"/>
    <cellStyle name="Normal 2 2 2 2 4 2 2 12 5 7" xfId="14383" xr:uid="{00000000-0005-0000-0000-0000B7370000}"/>
    <cellStyle name="Normal 2 2 2 2 4 2 2 12 5 8" xfId="14384" xr:uid="{00000000-0005-0000-0000-0000B8370000}"/>
    <cellStyle name="Normal 2 2 2 2 4 2 2 12 5 9" xfId="14385" xr:uid="{00000000-0005-0000-0000-0000B9370000}"/>
    <cellStyle name="Normal 2 2 2 2 4 2 2 12 6" xfId="14386" xr:uid="{00000000-0005-0000-0000-0000BA370000}"/>
    <cellStyle name="Normal 2 2 2 2 4 2 2 12 7" xfId="14387" xr:uid="{00000000-0005-0000-0000-0000BB370000}"/>
    <cellStyle name="Normal 2 2 2 2 4 2 2 12 8" xfId="14388" xr:uid="{00000000-0005-0000-0000-0000BC370000}"/>
    <cellStyle name="Normal 2 2 2 2 4 2 2 12 9" xfId="14389" xr:uid="{00000000-0005-0000-0000-0000BD370000}"/>
    <cellStyle name="Normal 2 2 2 2 4 2 2 13" xfId="14390" xr:uid="{00000000-0005-0000-0000-0000BE370000}"/>
    <cellStyle name="Normal 2 2 2 2 4 2 2 13 10" xfId="14391" xr:uid="{00000000-0005-0000-0000-0000BF370000}"/>
    <cellStyle name="Normal 2 2 2 2 4 2 2 13 11" xfId="14392" xr:uid="{00000000-0005-0000-0000-0000C0370000}"/>
    <cellStyle name="Normal 2 2 2 2 4 2 2 13 12" xfId="14393" xr:uid="{00000000-0005-0000-0000-0000C1370000}"/>
    <cellStyle name="Normal 2 2 2 2 4 2 2 13 13" xfId="14394" xr:uid="{00000000-0005-0000-0000-0000C2370000}"/>
    <cellStyle name="Normal 2 2 2 2 4 2 2 13 14" xfId="14395" xr:uid="{00000000-0005-0000-0000-0000C3370000}"/>
    <cellStyle name="Normal 2 2 2 2 4 2 2 13 2" xfId="14396" xr:uid="{00000000-0005-0000-0000-0000C4370000}"/>
    <cellStyle name="Normal 2 2 2 2 4 2 2 13 2 10" xfId="14397" xr:uid="{00000000-0005-0000-0000-0000C5370000}"/>
    <cellStyle name="Normal 2 2 2 2 4 2 2 13 2 2" xfId="14398" xr:uid="{00000000-0005-0000-0000-0000C6370000}"/>
    <cellStyle name="Normal 2 2 2 2 4 2 2 13 2 3" xfId="14399" xr:uid="{00000000-0005-0000-0000-0000C7370000}"/>
    <cellStyle name="Normal 2 2 2 2 4 2 2 13 2 4" xfId="14400" xr:uid="{00000000-0005-0000-0000-0000C8370000}"/>
    <cellStyle name="Normal 2 2 2 2 4 2 2 13 2 5" xfId="14401" xr:uid="{00000000-0005-0000-0000-0000C9370000}"/>
    <cellStyle name="Normal 2 2 2 2 4 2 2 13 2 6" xfId="14402" xr:uid="{00000000-0005-0000-0000-0000CA370000}"/>
    <cellStyle name="Normal 2 2 2 2 4 2 2 13 2 7" xfId="14403" xr:uid="{00000000-0005-0000-0000-0000CB370000}"/>
    <cellStyle name="Normal 2 2 2 2 4 2 2 13 2 8" xfId="14404" xr:uid="{00000000-0005-0000-0000-0000CC370000}"/>
    <cellStyle name="Normal 2 2 2 2 4 2 2 13 2 9" xfId="14405" xr:uid="{00000000-0005-0000-0000-0000CD370000}"/>
    <cellStyle name="Normal 2 2 2 2 4 2 2 13 3" xfId="14406" xr:uid="{00000000-0005-0000-0000-0000CE370000}"/>
    <cellStyle name="Normal 2 2 2 2 4 2 2 13 3 10" xfId="14407" xr:uid="{00000000-0005-0000-0000-0000CF370000}"/>
    <cellStyle name="Normal 2 2 2 2 4 2 2 13 3 2" xfId="14408" xr:uid="{00000000-0005-0000-0000-0000D0370000}"/>
    <cellStyle name="Normal 2 2 2 2 4 2 2 13 3 3" xfId="14409" xr:uid="{00000000-0005-0000-0000-0000D1370000}"/>
    <cellStyle name="Normal 2 2 2 2 4 2 2 13 3 4" xfId="14410" xr:uid="{00000000-0005-0000-0000-0000D2370000}"/>
    <cellStyle name="Normal 2 2 2 2 4 2 2 13 3 5" xfId="14411" xr:uid="{00000000-0005-0000-0000-0000D3370000}"/>
    <cellStyle name="Normal 2 2 2 2 4 2 2 13 3 6" xfId="14412" xr:uid="{00000000-0005-0000-0000-0000D4370000}"/>
    <cellStyle name="Normal 2 2 2 2 4 2 2 13 3 7" xfId="14413" xr:uid="{00000000-0005-0000-0000-0000D5370000}"/>
    <cellStyle name="Normal 2 2 2 2 4 2 2 13 3 8" xfId="14414" xr:uid="{00000000-0005-0000-0000-0000D6370000}"/>
    <cellStyle name="Normal 2 2 2 2 4 2 2 13 3 9" xfId="14415" xr:uid="{00000000-0005-0000-0000-0000D7370000}"/>
    <cellStyle name="Normal 2 2 2 2 4 2 2 13 4" xfId="14416" xr:uid="{00000000-0005-0000-0000-0000D8370000}"/>
    <cellStyle name="Normal 2 2 2 2 4 2 2 13 4 10" xfId="14417" xr:uid="{00000000-0005-0000-0000-0000D9370000}"/>
    <cellStyle name="Normal 2 2 2 2 4 2 2 13 4 2" xfId="14418" xr:uid="{00000000-0005-0000-0000-0000DA370000}"/>
    <cellStyle name="Normal 2 2 2 2 4 2 2 13 4 3" xfId="14419" xr:uid="{00000000-0005-0000-0000-0000DB370000}"/>
    <cellStyle name="Normal 2 2 2 2 4 2 2 13 4 4" xfId="14420" xr:uid="{00000000-0005-0000-0000-0000DC370000}"/>
    <cellStyle name="Normal 2 2 2 2 4 2 2 13 4 5" xfId="14421" xr:uid="{00000000-0005-0000-0000-0000DD370000}"/>
    <cellStyle name="Normal 2 2 2 2 4 2 2 13 4 6" xfId="14422" xr:uid="{00000000-0005-0000-0000-0000DE370000}"/>
    <cellStyle name="Normal 2 2 2 2 4 2 2 13 4 7" xfId="14423" xr:uid="{00000000-0005-0000-0000-0000DF370000}"/>
    <cellStyle name="Normal 2 2 2 2 4 2 2 13 4 8" xfId="14424" xr:uid="{00000000-0005-0000-0000-0000E0370000}"/>
    <cellStyle name="Normal 2 2 2 2 4 2 2 13 4 9" xfId="14425" xr:uid="{00000000-0005-0000-0000-0000E1370000}"/>
    <cellStyle name="Normal 2 2 2 2 4 2 2 13 5" xfId="14426" xr:uid="{00000000-0005-0000-0000-0000E2370000}"/>
    <cellStyle name="Normal 2 2 2 2 4 2 2 13 5 10" xfId="14427" xr:uid="{00000000-0005-0000-0000-0000E3370000}"/>
    <cellStyle name="Normal 2 2 2 2 4 2 2 13 5 2" xfId="14428" xr:uid="{00000000-0005-0000-0000-0000E4370000}"/>
    <cellStyle name="Normal 2 2 2 2 4 2 2 13 5 3" xfId="14429" xr:uid="{00000000-0005-0000-0000-0000E5370000}"/>
    <cellStyle name="Normal 2 2 2 2 4 2 2 13 5 4" xfId="14430" xr:uid="{00000000-0005-0000-0000-0000E6370000}"/>
    <cellStyle name="Normal 2 2 2 2 4 2 2 13 5 5" xfId="14431" xr:uid="{00000000-0005-0000-0000-0000E7370000}"/>
    <cellStyle name="Normal 2 2 2 2 4 2 2 13 5 6" xfId="14432" xr:uid="{00000000-0005-0000-0000-0000E8370000}"/>
    <cellStyle name="Normal 2 2 2 2 4 2 2 13 5 7" xfId="14433" xr:uid="{00000000-0005-0000-0000-0000E9370000}"/>
    <cellStyle name="Normal 2 2 2 2 4 2 2 13 5 8" xfId="14434" xr:uid="{00000000-0005-0000-0000-0000EA370000}"/>
    <cellStyle name="Normal 2 2 2 2 4 2 2 13 5 9" xfId="14435" xr:uid="{00000000-0005-0000-0000-0000EB370000}"/>
    <cellStyle name="Normal 2 2 2 2 4 2 2 13 6" xfId="14436" xr:uid="{00000000-0005-0000-0000-0000EC370000}"/>
    <cellStyle name="Normal 2 2 2 2 4 2 2 13 7" xfId="14437" xr:uid="{00000000-0005-0000-0000-0000ED370000}"/>
    <cellStyle name="Normal 2 2 2 2 4 2 2 13 8" xfId="14438" xr:uid="{00000000-0005-0000-0000-0000EE370000}"/>
    <cellStyle name="Normal 2 2 2 2 4 2 2 13 9" xfId="14439" xr:uid="{00000000-0005-0000-0000-0000EF370000}"/>
    <cellStyle name="Normal 2 2 2 2 4 2 2 14" xfId="14440" xr:uid="{00000000-0005-0000-0000-0000F0370000}"/>
    <cellStyle name="Normal 2 2 2 2 4 2 2 14 10" xfId="14441" xr:uid="{00000000-0005-0000-0000-0000F1370000}"/>
    <cellStyle name="Normal 2 2 2 2 4 2 2 14 11" xfId="14442" xr:uid="{00000000-0005-0000-0000-0000F2370000}"/>
    <cellStyle name="Normal 2 2 2 2 4 2 2 14 12" xfId="14443" xr:uid="{00000000-0005-0000-0000-0000F3370000}"/>
    <cellStyle name="Normal 2 2 2 2 4 2 2 14 13" xfId="14444" xr:uid="{00000000-0005-0000-0000-0000F4370000}"/>
    <cellStyle name="Normal 2 2 2 2 4 2 2 14 14" xfId="14445" xr:uid="{00000000-0005-0000-0000-0000F5370000}"/>
    <cellStyle name="Normal 2 2 2 2 4 2 2 14 2" xfId="14446" xr:uid="{00000000-0005-0000-0000-0000F6370000}"/>
    <cellStyle name="Normal 2 2 2 2 4 2 2 14 2 10" xfId="14447" xr:uid="{00000000-0005-0000-0000-0000F7370000}"/>
    <cellStyle name="Normal 2 2 2 2 4 2 2 14 2 2" xfId="14448" xr:uid="{00000000-0005-0000-0000-0000F8370000}"/>
    <cellStyle name="Normal 2 2 2 2 4 2 2 14 2 3" xfId="14449" xr:uid="{00000000-0005-0000-0000-0000F9370000}"/>
    <cellStyle name="Normal 2 2 2 2 4 2 2 14 2 4" xfId="14450" xr:uid="{00000000-0005-0000-0000-0000FA370000}"/>
    <cellStyle name="Normal 2 2 2 2 4 2 2 14 2 5" xfId="14451" xr:uid="{00000000-0005-0000-0000-0000FB370000}"/>
    <cellStyle name="Normal 2 2 2 2 4 2 2 14 2 6" xfId="14452" xr:uid="{00000000-0005-0000-0000-0000FC370000}"/>
    <cellStyle name="Normal 2 2 2 2 4 2 2 14 2 7" xfId="14453" xr:uid="{00000000-0005-0000-0000-0000FD370000}"/>
    <cellStyle name="Normal 2 2 2 2 4 2 2 14 2 8" xfId="14454" xr:uid="{00000000-0005-0000-0000-0000FE370000}"/>
    <cellStyle name="Normal 2 2 2 2 4 2 2 14 2 9" xfId="14455" xr:uid="{00000000-0005-0000-0000-0000FF370000}"/>
    <cellStyle name="Normal 2 2 2 2 4 2 2 14 3" xfId="14456" xr:uid="{00000000-0005-0000-0000-000000380000}"/>
    <cellStyle name="Normal 2 2 2 2 4 2 2 14 3 10" xfId="14457" xr:uid="{00000000-0005-0000-0000-000001380000}"/>
    <cellStyle name="Normal 2 2 2 2 4 2 2 14 3 2" xfId="14458" xr:uid="{00000000-0005-0000-0000-000002380000}"/>
    <cellStyle name="Normal 2 2 2 2 4 2 2 14 3 3" xfId="14459" xr:uid="{00000000-0005-0000-0000-000003380000}"/>
    <cellStyle name="Normal 2 2 2 2 4 2 2 14 3 4" xfId="14460" xr:uid="{00000000-0005-0000-0000-000004380000}"/>
    <cellStyle name="Normal 2 2 2 2 4 2 2 14 3 5" xfId="14461" xr:uid="{00000000-0005-0000-0000-000005380000}"/>
    <cellStyle name="Normal 2 2 2 2 4 2 2 14 3 6" xfId="14462" xr:uid="{00000000-0005-0000-0000-000006380000}"/>
    <cellStyle name="Normal 2 2 2 2 4 2 2 14 3 7" xfId="14463" xr:uid="{00000000-0005-0000-0000-000007380000}"/>
    <cellStyle name="Normal 2 2 2 2 4 2 2 14 3 8" xfId="14464" xr:uid="{00000000-0005-0000-0000-000008380000}"/>
    <cellStyle name="Normal 2 2 2 2 4 2 2 14 3 9" xfId="14465" xr:uid="{00000000-0005-0000-0000-000009380000}"/>
    <cellStyle name="Normal 2 2 2 2 4 2 2 14 4" xfId="14466" xr:uid="{00000000-0005-0000-0000-00000A380000}"/>
    <cellStyle name="Normal 2 2 2 2 4 2 2 14 4 10" xfId="14467" xr:uid="{00000000-0005-0000-0000-00000B380000}"/>
    <cellStyle name="Normal 2 2 2 2 4 2 2 14 4 2" xfId="14468" xr:uid="{00000000-0005-0000-0000-00000C380000}"/>
    <cellStyle name="Normal 2 2 2 2 4 2 2 14 4 3" xfId="14469" xr:uid="{00000000-0005-0000-0000-00000D380000}"/>
    <cellStyle name="Normal 2 2 2 2 4 2 2 14 4 4" xfId="14470" xr:uid="{00000000-0005-0000-0000-00000E380000}"/>
    <cellStyle name="Normal 2 2 2 2 4 2 2 14 4 5" xfId="14471" xr:uid="{00000000-0005-0000-0000-00000F380000}"/>
    <cellStyle name="Normal 2 2 2 2 4 2 2 14 4 6" xfId="14472" xr:uid="{00000000-0005-0000-0000-000010380000}"/>
    <cellStyle name="Normal 2 2 2 2 4 2 2 14 4 7" xfId="14473" xr:uid="{00000000-0005-0000-0000-000011380000}"/>
    <cellStyle name="Normal 2 2 2 2 4 2 2 14 4 8" xfId="14474" xr:uid="{00000000-0005-0000-0000-000012380000}"/>
    <cellStyle name="Normal 2 2 2 2 4 2 2 14 4 9" xfId="14475" xr:uid="{00000000-0005-0000-0000-000013380000}"/>
    <cellStyle name="Normal 2 2 2 2 4 2 2 14 5" xfId="14476" xr:uid="{00000000-0005-0000-0000-000014380000}"/>
    <cellStyle name="Normal 2 2 2 2 4 2 2 14 5 10" xfId="14477" xr:uid="{00000000-0005-0000-0000-000015380000}"/>
    <cellStyle name="Normal 2 2 2 2 4 2 2 14 5 2" xfId="14478" xr:uid="{00000000-0005-0000-0000-000016380000}"/>
    <cellStyle name="Normal 2 2 2 2 4 2 2 14 5 3" xfId="14479" xr:uid="{00000000-0005-0000-0000-000017380000}"/>
    <cellStyle name="Normal 2 2 2 2 4 2 2 14 5 4" xfId="14480" xr:uid="{00000000-0005-0000-0000-000018380000}"/>
    <cellStyle name="Normal 2 2 2 2 4 2 2 14 5 5" xfId="14481" xr:uid="{00000000-0005-0000-0000-000019380000}"/>
    <cellStyle name="Normal 2 2 2 2 4 2 2 14 5 6" xfId="14482" xr:uid="{00000000-0005-0000-0000-00001A380000}"/>
    <cellStyle name="Normal 2 2 2 2 4 2 2 14 5 7" xfId="14483" xr:uid="{00000000-0005-0000-0000-00001B380000}"/>
    <cellStyle name="Normal 2 2 2 2 4 2 2 14 5 8" xfId="14484" xr:uid="{00000000-0005-0000-0000-00001C380000}"/>
    <cellStyle name="Normal 2 2 2 2 4 2 2 14 5 9" xfId="14485" xr:uid="{00000000-0005-0000-0000-00001D380000}"/>
    <cellStyle name="Normal 2 2 2 2 4 2 2 14 6" xfId="14486" xr:uid="{00000000-0005-0000-0000-00001E380000}"/>
    <cellStyle name="Normal 2 2 2 2 4 2 2 14 7" xfId="14487" xr:uid="{00000000-0005-0000-0000-00001F380000}"/>
    <cellStyle name="Normal 2 2 2 2 4 2 2 14 8" xfId="14488" xr:uid="{00000000-0005-0000-0000-000020380000}"/>
    <cellStyle name="Normal 2 2 2 2 4 2 2 14 9" xfId="14489" xr:uid="{00000000-0005-0000-0000-000021380000}"/>
    <cellStyle name="Normal 2 2 2 2 4 2 2 15" xfId="14490" xr:uid="{00000000-0005-0000-0000-000022380000}"/>
    <cellStyle name="Normal 2 2 2 2 4 2 2 15 10" xfId="14491" xr:uid="{00000000-0005-0000-0000-000023380000}"/>
    <cellStyle name="Normal 2 2 2 2 4 2 2 15 11" xfId="14492" xr:uid="{00000000-0005-0000-0000-000024380000}"/>
    <cellStyle name="Normal 2 2 2 2 4 2 2 15 12" xfId="14493" xr:uid="{00000000-0005-0000-0000-000025380000}"/>
    <cellStyle name="Normal 2 2 2 2 4 2 2 15 13" xfId="14494" xr:uid="{00000000-0005-0000-0000-000026380000}"/>
    <cellStyle name="Normal 2 2 2 2 4 2 2 15 14" xfId="14495" xr:uid="{00000000-0005-0000-0000-000027380000}"/>
    <cellStyle name="Normal 2 2 2 2 4 2 2 15 2" xfId="14496" xr:uid="{00000000-0005-0000-0000-000028380000}"/>
    <cellStyle name="Normal 2 2 2 2 4 2 2 15 2 10" xfId="14497" xr:uid="{00000000-0005-0000-0000-000029380000}"/>
    <cellStyle name="Normal 2 2 2 2 4 2 2 15 2 2" xfId="14498" xr:uid="{00000000-0005-0000-0000-00002A380000}"/>
    <cellStyle name="Normal 2 2 2 2 4 2 2 15 2 3" xfId="14499" xr:uid="{00000000-0005-0000-0000-00002B380000}"/>
    <cellStyle name="Normal 2 2 2 2 4 2 2 15 2 4" xfId="14500" xr:uid="{00000000-0005-0000-0000-00002C380000}"/>
    <cellStyle name="Normal 2 2 2 2 4 2 2 15 2 5" xfId="14501" xr:uid="{00000000-0005-0000-0000-00002D380000}"/>
    <cellStyle name="Normal 2 2 2 2 4 2 2 15 2 6" xfId="14502" xr:uid="{00000000-0005-0000-0000-00002E380000}"/>
    <cellStyle name="Normal 2 2 2 2 4 2 2 15 2 7" xfId="14503" xr:uid="{00000000-0005-0000-0000-00002F380000}"/>
    <cellStyle name="Normal 2 2 2 2 4 2 2 15 2 8" xfId="14504" xr:uid="{00000000-0005-0000-0000-000030380000}"/>
    <cellStyle name="Normal 2 2 2 2 4 2 2 15 2 9" xfId="14505" xr:uid="{00000000-0005-0000-0000-000031380000}"/>
    <cellStyle name="Normal 2 2 2 2 4 2 2 15 3" xfId="14506" xr:uid="{00000000-0005-0000-0000-000032380000}"/>
    <cellStyle name="Normal 2 2 2 2 4 2 2 15 3 10" xfId="14507" xr:uid="{00000000-0005-0000-0000-000033380000}"/>
    <cellStyle name="Normal 2 2 2 2 4 2 2 15 3 2" xfId="14508" xr:uid="{00000000-0005-0000-0000-000034380000}"/>
    <cellStyle name="Normal 2 2 2 2 4 2 2 15 3 3" xfId="14509" xr:uid="{00000000-0005-0000-0000-000035380000}"/>
    <cellStyle name="Normal 2 2 2 2 4 2 2 15 3 4" xfId="14510" xr:uid="{00000000-0005-0000-0000-000036380000}"/>
    <cellStyle name="Normal 2 2 2 2 4 2 2 15 3 5" xfId="14511" xr:uid="{00000000-0005-0000-0000-000037380000}"/>
    <cellStyle name="Normal 2 2 2 2 4 2 2 15 3 6" xfId="14512" xr:uid="{00000000-0005-0000-0000-000038380000}"/>
    <cellStyle name="Normal 2 2 2 2 4 2 2 15 3 7" xfId="14513" xr:uid="{00000000-0005-0000-0000-000039380000}"/>
    <cellStyle name="Normal 2 2 2 2 4 2 2 15 3 8" xfId="14514" xr:uid="{00000000-0005-0000-0000-00003A380000}"/>
    <cellStyle name="Normal 2 2 2 2 4 2 2 15 3 9" xfId="14515" xr:uid="{00000000-0005-0000-0000-00003B380000}"/>
    <cellStyle name="Normal 2 2 2 2 4 2 2 15 4" xfId="14516" xr:uid="{00000000-0005-0000-0000-00003C380000}"/>
    <cellStyle name="Normal 2 2 2 2 4 2 2 15 4 10" xfId="14517" xr:uid="{00000000-0005-0000-0000-00003D380000}"/>
    <cellStyle name="Normal 2 2 2 2 4 2 2 15 4 2" xfId="14518" xr:uid="{00000000-0005-0000-0000-00003E380000}"/>
    <cellStyle name="Normal 2 2 2 2 4 2 2 15 4 3" xfId="14519" xr:uid="{00000000-0005-0000-0000-00003F380000}"/>
    <cellStyle name="Normal 2 2 2 2 4 2 2 15 4 4" xfId="14520" xr:uid="{00000000-0005-0000-0000-000040380000}"/>
    <cellStyle name="Normal 2 2 2 2 4 2 2 15 4 5" xfId="14521" xr:uid="{00000000-0005-0000-0000-000041380000}"/>
    <cellStyle name="Normal 2 2 2 2 4 2 2 15 4 6" xfId="14522" xr:uid="{00000000-0005-0000-0000-000042380000}"/>
    <cellStyle name="Normal 2 2 2 2 4 2 2 15 4 7" xfId="14523" xr:uid="{00000000-0005-0000-0000-000043380000}"/>
    <cellStyle name="Normal 2 2 2 2 4 2 2 15 4 8" xfId="14524" xr:uid="{00000000-0005-0000-0000-000044380000}"/>
    <cellStyle name="Normal 2 2 2 2 4 2 2 15 4 9" xfId="14525" xr:uid="{00000000-0005-0000-0000-000045380000}"/>
    <cellStyle name="Normal 2 2 2 2 4 2 2 15 5" xfId="14526" xr:uid="{00000000-0005-0000-0000-000046380000}"/>
    <cellStyle name="Normal 2 2 2 2 4 2 2 15 5 10" xfId="14527" xr:uid="{00000000-0005-0000-0000-000047380000}"/>
    <cellStyle name="Normal 2 2 2 2 4 2 2 15 5 2" xfId="14528" xr:uid="{00000000-0005-0000-0000-000048380000}"/>
    <cellStyle name="Normal 2 2 2 2 4 2 2 15 5 3" xfId="14529" xr:uid="{00000000-0005-0000-0000-000049380000}"/>
    <cellStyle name="Normal 2 2 2 2 4 2 2 15 5 4" xfId="14530" xr:uid="{00000000-0005-0000-0000-00004A380000}"/>
    <cellStyle name="Normal 2 2 2 2 4 2 2 15 5 5" xfId="14531" xr:uid="{00000000-0005-0000-0000-00004B380000}"/>
    <cellStyle name="Normal 2 2 2 2 4 2 2 15 5 6" xfId="14532" xr:uid="{00000000-0005-0000-0000-00004C380000}"/>
    <cellStyle name="Normal 2 2 2 2 4 2 2 15 5 7" xfId="14533" xr:uid="{00000000-0005-0000-0000-00004D380000}"/>
    <cellStyle name="Normal 2 2 2 2 4 2 2 15 5 8" xfId="14534" xr:uid="{00000000-0005-0000-0000-00004E380000}"/>
    <cellStyle name="Normal 2 2 2 2 4 2 2 15 5 9" xfId="14535" xr:uid="{00000000-0005-0000-0000-00004F380000}"/>
    <cellStyle name="Normal 2 2 2 2 4 2 2 15 6" xfId="14536" xr:uid="{00000000-0005-0000-0000-000050380000}"/>
    <cellStyle name="Normal 2 2 2 2 4 2 2 15 7" xfId="14537" xr:uid="{00000000-0005-0000-0000-000051380000}"/>
    <cellStyle name="Normal 2 2 2 2 4 2 2 15 8" xfId="14538" xr:uid="{00000000-0005-0000-0000-000052380000}"/>
    <cellStyle name="Normal 2 2 2 2 4 2 2 15 9" xfId="14539" xr:uid="{00000000-0005-0000-0000-000053380000}"/>
    <cellStyle name="Normal 2 2 2 2 4 2 2 16" xfId="14540" xr:uid="{00000000-0005-0000-0000-000054380000}"/>
    <cellStyle name="Normal 2 2 2 2 4 2 2 16 10" xfId="14541" xr:uid="{00000000-0005-0000-0000-000055380000}"/>
    <cellStyle name="Normal 2 2 2 2 4 2 2 16 11" xfId="14542" xr:uid="{00000000-0005-0000-0000-000056380000}"/>
    <cellStyle name="Normal 2 2 2 2 4 2 2 16 12" xfId="14543" xr:uid="{00000000-0005-0000-0000-000057380000}"/>
    <cellStyle name="Normal 2 2 2 2 4 2 2 16 13" xfId="14544" xr:uid="{00000000-0005-0000-0000-000058380000}"/>
    <cellStyle name="Normal 2 2 2 2 4 2 2 16 14" xfId="14545" xr:uid="{00000000-0005-0000-0000-000059380000}"/>
    <cellStyle name="Normal 2 2 2 2 4 2 2 16 2" xfId="14546" xr:uid="{00000000-0005-0000-0000-00005A380000}"/>
    <cellStyle name="Normal 2 2 2 2 4 2 2 16 2 10" xfId="14547" xr:uid="{00000000-0005-0000-0000-00005B380000}"/>
    <cellStyle name="Normal 2 2 2 2 4 2 2 16 2 2" xfId="14548" xr:uid="{00000000-0005-0000-0000-00005C380000}"/>
    <cellStyle name="Normal 2 2 2 2 4 2 2 16 2 3" xfId="14549" xr:uid="{00000000-0005-0000-0000-00005D380000}"/>
    <cellStyle name="Normal 2 2 2 2 4 2 2 16 2 4" xfId="14550" xr:uid="{00000000-0005-0000-0000-00005E380000}"/>
    <cellStyle name="Normal 2 2 2 2 4 2 2 16 2 5" xfId="14551" xr:uid="{00000000-0005-0000-0000-00005F380000}"/>
    <cellStyle name="Normal 2 2 2 2 4 2 2 16 2 6" xfId="14552" xr:uid="{00000000-0005-0000-0000-000060380000}"/>
    <cellStyle name="Normal 2 2 2 2 4 2 2 16 2 7" xfId="14553" xr:uid="{00000000-0005-0000-0000-000061380000}"/>
    <cellStyle name="Normal 2 2 2 2 4 2 2 16 2 8" xfId="14554" xr:uid="{00000000-0005-0000-0000-000062380000}"/>
    <cellStyle name="Normal 2 2 2 2 4 2 2 16 2 9" xfId="14555" xr:uid="{00000000-0005-0000-0000-000063380000}"/>
    <cellStyle name="Normal 2 2 2 2 4 2 2 16 3" xfId="14556" xr:uid="{00000000-0005-0000-0000-000064380000}"/>
    <cellStyle name="Normal 2 2 2 2 4 2 2 16 3 10" xfId="14557" xr:uid="{00000000-0005-0000-0000-000065380000}"/>
    <cellStyle name="Normal 2 2 2 2 4 2 2 16 3 2" xfId="14558" xr:uid="{00000000-0005-0000-0000-000066380000}"/>
    <cellStyle name="Normal 2 2 2 2 4 2 2 16 3 3" xfId="14559" xr:uid="{00000000-0005-0000-0000-000067380000}"/>
    <cellStyle name="Normal 2 2 2 2 4 2 2 16 3 4" xfId="14560" xr:uid="{00000000-0005-0000-0000-000068380000}"/>
    <cellStyle name="Normal 2 2 2 2 4 2 2 16 3 5" xfId="14561" xr:uid="{00000000-0005-0000-0000-000069380000}"/>
    <cellStyle name="Normal 2 2 2 2 4 2 2 16 3 6" xfId="14562" xr:uid="{00000000-0005-0000-0000-00006A380000}"/>
    <cellStyle name="Normal 2 2 2 2 4 2 2 16 3 7" xfId="14563" xr:uid="{00000000-0005-0000-0000-00006B380000}"/>
    <cellStyle name="Normal 2 2 2 2 4 2 2 16 3 8" xfId="14564" xr:uid="{00000000-0005-0000-0000-00006C380000}"/>
    <cellStyle name="Normal 2 2 2 2 4 2 2 16 3 9" xfId="14565" xr:uid="{00000000-0005-0000-0000-00006D380000}"/>
    <cellStyle name="Normal 2 2 2 2 4 2 2 16 4" xfId="14566" xr:uid="{00000000-0005-0000-0000-00006E380000}"/>
    <cellStyle name="Normal 2 2 2 2 4 2 2 16 4 10" xfId="14567" xr:uid="{00000000-0005-0000-0000-00006F380000}"/>
    <cellStyle name="Normal 2 2 2 2 4 2 2 16 4 2" xfId="14568" xr:uid="{00000000-0005-0000-0000-000070380000}"/>
    <cellStyle name="Normal 2 2 2 2 4 2 2 16 4 3" xfId="14569" xr:uid="{00000000-0005-0000-0000-000071380000}"/>
    <cellStyle name="Normal 2 2 2 2 4 2 2 16 4 4" xfId="14570" xr:uid="{00000000-0005-0000-0000-000072380000}"/>
    <cellStyle name="Normal 2 2 2 2 4 2 2 16 4 5" xfId="14571" xr:uid="{00000000-0005-0000-0000-000073380000}"/>
    <cellStyle name="Normal 2 2 2 2 4 2 2 16 4 6" xfId="14572" xr:uid="{00000000-0005-0000-0000-000074380000}"/>
    <cellStyle name="Normal 2 2 2 2 4 2 2 16 4 7" xfId="14573" xr:uid="{00000000-0005-0000-0000-000075380000}"/>
    <cellStyle name="Normal 2 2 2 2 4 2 2 16 4 8" xfId="14574" xr:uid="{00000000-0005-0000-0000-000076380000}"/>
    <cellStyle name="Normal 2 2 2 2 4 2 2 16 4 9" xfId="14575" xr:uid="{00000000-0005-0000-0000-000077380000}"/>
    <cellStyle name="Normal 2 2 2 2 4 2 2 16 5" xfId="14576" xr:uid="{00000000-0005-0000-0000-000078380000}"/>
    <cellStyle name="Normal 2 2 2 2 4 2 2 16 5 10" xfId="14577" xr:uid="{00000000-0005-0000-0000-000079380000}"/>
    <cellStyle name="Normal 2 2 2 2 4 2 2 16 5 2" xfId="14578" xr:uid="{00000000-0005-0000-0000-00007A380000}"/>
    <cellStyle name="Normal 2 2 2 2 4 2 2 16 5 3" xfId="14579" xr:uid="{00000000-0005-0000-0000-00007B380000}"/>
    <cellStyle name="Normal 2 2 2 2 4 2 2 16 5 4" xfId="14580" xr:uid="{00000000-0005-0000-0000-00007C380000}"/>
    <cellStyle name="Normal 2 2 2 2 4 2 2 16 5 5" xfId="14581" xr:uid="{00000000-0005-0000-0000-00007D380000}"/>
    <cellStyle name="Normal 2 2 2 2 4 2 2 16 5 6" xfId="14582" xr:uid="{00000000-0005-0000-0000-00007E380000}"/>
    <cellStyle name="Normal 2 2 2 2 4 2 2 16 5 7" xfId="14583" xr:uid="{00000000-0005-0000-0000-00007F380000}"/>
    <cellStyle name="Normal 2 2 2 2 4 2 2 16 5 8" xfId="14584" xr:uid="{00000000-0005-0000-0000-000080380000}"/>
    <cellStyle name="Normal 2 2 2 2 4 2 2 16 5 9" xfId="14585" xr:uid="{00000000-0005-0000-0000-000081380000}"/>
    <cellStyle name="Normal 2 2 2 2 4 2 2 16 6" xfId="14586" xr:uid="{00000000-0005-0000-0000-000082380000}"/>
    <cellStyle name="Normal 2 2 2 2 4 2 2 16 7" xfId="14587" xr:uid="{00000000-0005-0000-0000-000083380000}"/>
    <cellStyle name="Normal 2 2 2 2 4 2 2 16 8" xfId="14588" xr:uid="{00000000-0005-0000-0000-000084380000}"/>
    <cellStyle name="Normal 2 2 2 2 4 2 2 16 9" xfId="14589" xr:uid="{00000000-0005-0000-0000-000085380000}"/>
    <cellStyle name="Normal 2 2 2 2 4 2 2 17" xfId="14590" xr:uid="{00000000-0005-0000-0000-000086380000}"/>
    <cellStyle name="Normal 2 2 2 2 4 2 2 17 10" xfId="14591" xr:uid="{00000000-0005-0000-0000-000087380000}"/>
    <cellStyle name="Normal 2 2 2 2 4 2 2 17 11" xfId="14592" xr:uid="{00000000-0005-0000-0000-000088380000}"/>
    <cellStyle name="Normal 2 2 2 2 4 2 2 17 12" xfId="14593" xr:uid="{00000000-0005-0000-0000-000089380000}"/>
    <cellStyle name="Normal 2 2 2 2 4 2 2 17 13" xfId="14594" xr:uid="{00000000-0005-0000-0000-00008A380000}"/>
    <cellStyle name="Normal 2 2 2 2 4 2 2 17 14" xfId="14595" xr:uid="{00000000-0005-0000-0000-00008B380000}"/>
    <cellStyle name="Normal 2 2 2 2 4 2 2 17 2" xfId="14596" xr:uid="{00000000-0005-0000-0000-00008C380000}"/>
    <cellStyle name="Normal 2 2 2 2 4 2 2 17 2 10" xfId="14597" xr:uid="{00000000-0005-0000-0000-00008D380000}"/>
    <cellStyle name="Normal 2 2 2 2 4 2 2 17 2 2" xfId="14598" xr:uid="{00000000-0005-0000-0000-00008E380000}"/>
    <cellStyle name="Normal 2 2 2 2 4 2 2 17 2 3" xfId="14599" xr:uid="{00000000-0005-0000-0000-00008F380000}"/>
    <cellStyle name="Normal 2 2 2 2 4 2 2 17 2 4" xfId="14600" xr:uid="{00000000-0005-0000-0000-000090380000}"/>
    <cellStyle name="Normal 2 2 2 2 4 2 2 17 2 5" xfId="14601" xr:uid="{00000000-0005-0000-0000-000091380000}"/>
    <cellStyle name="Normal 2 2 2 2 4 2 2 17 2 6" xfId="14602" xr:uid="{00000000-0005-0000-0000-000092380000}"/>
    <cellStyle name="Normal 2 2 2 2 4 2 2 17 2 7" xfId="14603" xr:uid="{00000000-0005-0000-0000-000093380000}"/>
    <cellStyle name="Normal 2 2 2 2 4 2 2 17 2 8" xfId="14604" xr:uid="{00000000-0005-0000-0000-000094380000}"/>
    <cellStyle name="Normal 2 2 2 2 4 2 2 17 2 9" xfId="14605" xr:uid="{00000000-0005-0000-0000-000095380000}"/>
    <cellStyle name="Normal 2 2 2 2 4 2 2 17 3" xfId="14606" xr:uid="{00000000-0005-0000-0000-000096380000}"/>
    <cellStyle name="Normal 2 2 2 2 4 2 2 17 3 10" xfId="14607" xr:uid="{00000000-0005-0000-0000-000097380000}"/>
    <cellStyle name="Normal 2 2 2 2 4 2 2 17 3 2" xfId="14608" xr:uid="{00000000-0005-0000-0000-000098380000}"/>
    <cellStyle name="Normal 2 2 2 2 4 2 2 17 3 3" xfId="14609" xr:uid="{00000000-0005-0000-0000-000099380000}"/>
    <cellStyle name="Normal 2 2 2 2 4 2 2 17 3 4" xfId="14610" xr:uid="{00000000-0005-0000-0000-00009A380000}"/>
    <cellStyle name="Normal 2 2 2 2 4 2 2 17 3 5" xfId="14611" xr:uid="{00000000-0005-0000-0000-00009B380000}"/>
    <cellStyle name="Normal 2 2 2 2 4 2 2 17 3 6" xfId="14612" xr:uid="{00000000-0005-0000-0000-00009C380000}"/>
    <cellStyle name="Normal 2 2 2 2 4 2 2 17 3 7" xfId="14613" xr:uid="{00000000-0005-0000-0000-00009D380000}"/>
    <cellStyle name="Normal 2 2 2 2 4 2 2 17 3 8" xfId="14614" xr:uid="{00000000-0005-0000-0000-00009E380000}"/>
    <cellStyle name="Normal 2 2 2 2 4 2 2 17 3 9" xfId="14615" xr:uid="{00000000-0005-0000-0000-00009F380000}"/>
    <cellStyle name="Normal 2 2 2 2 4 2 2 17 4" xfId="14616" xr:uid="{00000000-0005-0000-0000-0000A0380000}"/>
    <cellStyle name="Normal 2 2 2 2 4 2 2 17 4 10" xfId="14617" xr:uid="{00000000-0005-0000-0000-0000A1380000}"/>
    <cellStyle name="Normal 2 2 2 2 4 2 2 17 4 2" xfId="14618" xr:uid="{00000000-0005-0000-0000-0000A2380000}"/>
    <cellStyle name="Normal 2 2 2 2 4 2 2 17 4 3" xfId="14619" xr:uid="{00000000-0005-0000-0000-0000A3380000}"/>
    <cellStyle name="Normal 2 2 2 2 4 2 2 17 4 4" xfId="14620" xr:uid="{00000000-0005-0000-0000-0000A4380000}"/>
    <cellStyle name="Normal 2 2 2 2 4 2 2 17 4 5" xfId="14621" xr:uid="{00000000-0005-0000-0000-0000A5380000}"/>
    <cellStyle name="Normal 2 2 2 2 4 2 2 17 4 6" xfId="14622" xr:uid="{00000000-0005-0000-0000-0000A6380000}"/>
    <cellStyle name="Normal 2 2 2 2 4 2 2 17 4 7" xfId="14623" xr:uid="{00000000-0005-0000-0000-0000A7380000}"/>
    <cellStyle name="Normal 2 2 2 2 4 2 2 17 4 8" xfId="14624" xr:uid="{00000000-0005-0000-0000-0000A8380000}"/>
    <cellStyle name="Normal 2 2 2 2 4 2 2 17 4 9" xfId="14625" xr:uid="{00000000-0005-0000-0000-0000A9380000}"/>
    <cellStyle name="Normal 2 2 2 2 4 2 2 17 5" xfId="14626" xr:uid="{00000000-0005-0000-0000-0000AA380000}"/>
    <cellStyle name="Normal 2 2 2 2 4 2 2 17 5 10" xfId="14627" xr:uid="{00000000-0005-0000-0000-0000AB380000}"/>
    <cellStyle name="Normal 2 2 2 2 4 2 2 17 5 2" xfId="14628" xr:uid="{00000000-0005-0000-0000-0000AC380000}"/>
    <cellStyle name="Normal 2 2 2 2 4 2 2 17 5 3" xfId="14629" xr:uid="{00000000-0005-0000-0000-0000AD380000}"/>
    <cellStyle name="Normal 2 2 2 2 4 2 2 17 5 4" xfId="14630" xr:uid="{00000000-0005-0000-0000-0000AE380000}"/>
    <cellStyle name="Normal 2 2 2 2 4 2 2 17 5 5" xfId="14631" xr:uid="{00000000-0005-0000-0000-0000AF380000}"/>
    <cellStyle name="Normal 2 2 2 2 4 2 2 17 5 6" xfId="14632" xr:uid="{00000000-0005-0000-0000-0000B0380000}"/>
    <cellStyle name="Normal 2 2 2 2 4 2 2 17 5 7" xfId="14633" xr:uid="{00000000-0005-0000-0000-0000B1380000}"/>
    <cellStyle name="Normal 2 2 2 2 4 2 2 17 5 8" xfId="14634" xr:uid="{00000000-0005-0000-0000-0000B2380000}"/>
    <cellStyle name="Normal 2 2 2 2 4 2 2 17 5 9" xfId="14635" xr:uid="{00000000-0005-0000-0000-0000B3380000}"/>
    <cellStyle name="Normal 2 2 2 2 4 2 2 17 6" xfId="14636" xr:uid="{00000000-0005-0000-0000-0000B4380000}"/>
    <cellStyle name="Normal 2 2 2 2 4 2 2 17 7" xfId="14637" xr:uid="{00000000-0005-0000-0000-0000B5380000}"/>
    <cellStyle name="Normal 2 2 2 2 4 2 2 17 8" xfId="14638" xr:uid="{00000000-0005-0000-0000-0000B6380000}"/>
    <cellStyle name="Normal 2 2 2 2 4 2 2 17 9" xfId="14639" xr:uid="{00000000-0005-0000-0000-0000B7380000}"/>
    <cellStyle name="Normal 2 2 2 2 4 2 2 18" xfId="14640" xr:uid="{00000000-0005-0000-0000-0000B8380000}"/>
    <cellStyle name="Normal 2 2 2 2 4 2 2 18 10" xfId="14641" xr:uid="{00000000-0005-0000-0000-0000B9380000}"/>
    <cellStyle name="Normal 2 2 2 2 4 2 2 18 11" xfId="14642" xr:uid="{00000000-0005-0000-0000-0000BA380000}"/>
    <cellStyle name="Normal 2 2 2 2 4 2 2 18 12" xfId="14643" xr:uid="{00000000-0005-0000-0000-0000BB380000}"/>
    <cellStyle name="Normal 2 2 2 2 4 2 2 18 13" xfId="14644" xr:uid="{00000000-0005-0000-0000-0000BC380000}"/>
    <cellStyle name="Normal 2 2 2 2 4 2 2 18 14" xfId="14645" xr:uid="{00000000-0005-0000-0000-0000BD380000}"/>
    <cellStyle name="Normal 2 2 2 2 4 2 2 18 2" xfId="14646" xr:uid="{00000000-0005-0000-0000-0000BE380000}"/>
    <cellStyle name="Normal 2 2 2 2 4 2 2 18 2 10" xfId="14647" xr:uid="{00000000-0005-0000-0000-0000BF380000}"/>
    <cellStyle name="Normal 2 2 2 2 4 2 2 18 2 2" xfId="14648" xr:uid="{00000000-0005-0000-0000-0000C0380000}"/>
    <cellStyle name="Normal 2 2 2 2 4 2 2 18 2 3" xfId="14649" xr:uid="{00000000-0005-0000-0000-0000C1380000}"/>
    <cellStyle name="Normal 2 2 2 2 4 2 2 18 2 4" xfId="14650" xr:uid="{00000000-0005-0000-0000-0000C2380000}"/>
    <cellStyle name="Normal 2 2 2 2 4 2 2 18 2 5" xfId="14651" xr:uid="{00000000-0005-0000-0000-0000C3380000}"/>
    <cellStyle name="Normal 2 2 2 2 4 2 2 18 2 6" xfId="14652" xr:uid="{00000000-0005-0000-0000-0000C4380000}"/>
    <cellStyle name="Normal 2 2 2 2 4 2 2 18 2 7" xfId="14653" xr:uid="{00000000-0005-0000-0000-0000C5380000}"/>
    <cellStyle name="Normal 2 2 2 2 4 2 2 18 2 8" xfId="14654" xr:uid="{00000000-0005-0000-0000-0000C6380000}"/>
    <cellStyle name="Normal 2 2 2 2 4 2 2 18 2 9" xfId="14655" xr:uid="{00000000-0005-0000-0000-0000C7380000}"/>
    <cellStyle name="Normal 2 2 2 2 4 2 2 18 3" xfId="14656" xr:uid="{00000000-0005-0000-0000-0000C8380000}"/>
    <cellStyle name="Normal 2 2 2 2 4 2 2 18 3 10" xfId="14657" xr:uid="{00000000-0005-0000-0000-0000C9380000}"/>
    <cellStyle name="Normal 2 2 2 2 4 2 2 18 3 2" xfId="14658" xr:uid="{00000000-0005-0000-0000-0000CA380000}"/>
    <cellStyle name="Normal 2 2 2 2 4 2 2 18 3 3" xfId="14659" xr:uid="{00000000-0005-0000-0000-0000CB380000}"/>
    <cellStyle name="Normal 2 2 2 2 4 2 2 18 3 4" xfId="14660" xr:uid="{00000000-0005-0000-0000-0000CC380000}"/>
    <cellStyle name="Normal 2 2 2 2 4 2 2 18 3 5" xfId="14661" xr:uid="{00000000-0005-0000-0000-0000CD380000}"/>
    <cellStyle name="Normal 2 2 2 2 4 2 2 18 3 6" xfId="14662" xr:uid="{00000000-0005-0000-0000-0000CE380000}"/>
    <cellStyle name="Normal 2 2 2 2 4 2 2 18 3 7" xfId="14663" xr:uid="{00000000-0005-0000-0000-0000CF380000}"/>
    <cellStyle name="Normal 2 2 2 2 4 2 2 18 3 8" xfId="14664" xr:uid="{00000000-0005-0000-0000-0000D0380000}"/>
    <cellStyle name="Normal 2 2 2 2 4 2 2 18 3 9" xfId="14665" xr:uid="{00000000-0005-0000-0000-0000D1380000}"/>
    <cellStyle name="Normal 2 2 2 2 4 2 2 18 4" xfId="14666" xr:uid="{00000000-0005-0000-0000-0000D2380000}"/>
    <cellStyle name="Normal 2 2 2 2 4 2 2 18 4 10" xfId="14667" xr:uid="{00000000-0005-0000-0000-0000D3380000}"/>
    <cellStyle name="Normal 2 2 2 2 4 2 2 18 4 2" xfId="14668" xr:uid="{00000000-0005-0000-0000-0000D4380000}"/>
    <cellStyle name="Normal 2 2 2 2 4 2 2 18 4 3" xfId="14669" xr:uid="{00000000-0005-0000-0000-0000D5380000}"/>
    <cellStyle name="Normal 2 2 2 2 4 2 2 18 4 4" xfId="14670" xr:uid="{00000000-0005-0000-0000-0000D6380000}"/>
    <cellStyle name="Normal 2 2 2 2 4 2 2 18 4 5" xfId="14671" xr:uid="{00000000-0005-0000-0000-0000D7380000}"/>
    <cellStyle name="Normal 2 2 2 2 4 2 2 18 4 6" xfId="14672" xr:uid="{00000000-0005-0000-0000-0000D8380000}"/>
    <cellStyle name="Normal 2 2 2 2 4 2 2 18 4 7" xfId="14673" xr:uid="{00000000-0005-0000-0000-0000D9380000}"/>
    <cellStyle name="Normal 2 2 2 2 4 2 2 18 4 8" xfId="14674" xr:uid="{00000000-0005-0000-0000-0000DA380000}"/>
    <cellStyle name="Normal 2 2 2 2 4 2 2 18 4 9" xfId="14675" xr:uid="{00000000-0005-0000-0000-0000DB380000}"/>
    <cellStyle name="Normal 2 2 2 2 4 2 2 18 5" xfId="14676" xr:uid="{00000000-0005-0000-0000-0000DC380000}"/>
    <cellStyle name="Normal 2 2 2 2 4 2 2 18 5 10" xfId="14677" xr:uid="{00000000-0005-0000-0000-0000DD380000}"/>
    <cellStyle name="Normal 2 2 2 2 4 2 2 18 5 2" xfId="14678" xr:uid="{00000000-0005-0000-0000-0000DE380000}"/>
    <cellStyle name="Normal 2 2 2 2 4 2 2 18 5 3" xfId="14679" xr:uid="{00000000-0005-0000-0000-0000DF380000}"/>
    <cellStyle name="Normal 2 2 2 2 4 2 2 18 5 4" xfId="14680" xr:uid="{00000000-0005-0000-0000-0000E0380000}"/>
    <cellStyle name="Normal 2 2 2 2 4 2 2 18 5 5" xfId="14681" xr:uid="{00000000-0005-0000-0000-0000E1380000}"/>
    <cellStyle name="Normal 2 2 2 2 4 2 2 18 5 6" xfId="14682" xr:uid="{00000000-0005-0000-0000-0000E2380000}"/>
    <cellStyle name="Normal 2 2 2 2 4 2 2 18 5 7" xfId="14683" xr:uid="{00000000-0005-0000-0000-0000E3380000}"/>
    <cellStyle name="Normal 2 2 2 2 4 2 2 18 5 8" xfId="14684" xr:uid="{00000000-0005-0000-0000-0000E4380000}"/>
    <cellStyle name="Normal 2 2 2 2 4 2 2 18 5 9" xfId="14685" xr:uid="{00000000-0005-0000-0000-0000E5380000}"/>
    <cellStyle name="Normal 2 2 2 2 4 2 2 18 6" xfId="14686" xr:uid="{00000000-0005-0000-0000-0000E6380000}"/>
    <cellStyle name="Normal 2 2 2 2 4 2 2 18 7" xfId="14687" xr:uid="{00000000-0005-0000-0000-0000E7380000}"/>
    <cellStyle name="Normal 2 2 2 2 4 2 2 18 8" xfId="14688" xr:uid="{00000000-0005-0000-0000-0000E8380000}"/>
    <cellStyle name="Normal 2 2 2 2 4 2 2 18 9" xfId="14689" xr:uid="{00000000-0005-0000-0000-0000E9380000}"/>
    <cellStyle name="Normal 2 2 2 2 4 2 2 19" xfId="14690" xr:uid="{00000000-0005-0000-0000-0000EA380000}"/>
    <cellStyle name="Normal 2 2 2 2 4 2 2 19 10" xfId="14691" xr:uid="{00000000-0005-0000-0000-0000EB380000}"/>
    <cellStyle name="Normal 2 2 2 2 4 2 2 19 11" xfId="14692" xr:uid="{00000000-0005-0000-0000-0000EC380000}"/>
    <cellStyle name="Normal 2 2 2 2 4 2 2 19 12" xfId="14693" xr:uid="{00000000-0005-0000-0000-0000ED380000}"/>
    <cellStyle name="Normal 2 2 2 2 4 2 2 19 13" xfId="14694" xr:uid="{00000000-0005-0000-0000-0000EE380000}"/>
    <cellStyle name="Normal 2 2 2 2 4 2 2 19 14" xfId="14695" xr:uid="{00000000-0005-0000-0000-0000EF380000}"/>
    <cellStyle name="Normal 2 2 2 2 4 2 2 19 2" xfId="14696" xr:uid="{00000000-0005-0000-0000-0000F0380000}"/>
    <cellStyle name="Normal 2 2 2 2 4 2 2 19 2 10" xfId="14697" xr:uid="{00000000-0005-0000-0000-0000F1380000}"/>
    <cellStyle name="Normal 2 2 2 2 4 2 2 19 2 2" xfId="14698" xr:uid="{00000000-0005-0000-0000-0000F2380000}"/>
    <cellStyle name="Normal 2 2 2 2 4 2 2 19 2 3" xfId="14699" xr:uid="{00000000-0005-0000-0000-0000F3380000}"/>
    <cellStyle name="Normal 2 2 2 2 4 2 2 19 2 4" xfId="14700" xr:uid="{00000000-0005-0000-0000-0000F4380000}"/>
    <cellStyle name="Normal 2 2 2 2 4 2 2 19 2 5" xfId="14701" xr:uid="{00000000-0005-0000-0000-0000F5380000}"/>
    <cellStyle name="Normal 2 2 2 2 4 2 2 19 2 6" xfId="14702" xr:uid="{00000000-0005-0000-0000-0000F6380000}"/>
    <cellStyle name="Normal 2 2 2 2 4 2 2 19 2 7" xfId="14703" xr:uid="{00000000-0005-0000-0000-0000F7380000}"/>
    <cellStyle name="Normal 2 2 2 2 4 2 2 19 2 8" xfId="14704" xr:uid="{00000000-0005-0000-0000-0000F8380000}"/>
    <cellStyle name="Normal 2 2 2 2 4 2 2 19 2 9" xfId="14705" xr:uid="{00000000-0005-0000-0000-0000F9380000}"/>
    <cellStyle name="Normal 2 2 2 2 4 2 2 19 3" xfId="14706" xr:uid="{00000000-0005-0000-0000-0000FA380000}"/>
    <cellStyle name="Normal 2 2 2 2 4 2 2 19 3 10" xfId="14707" xr:uid="{00000000-0005-0000-0000-0000FB380000}"/>
    <cellStyle name="Normal 2 2 2 2 4 2 2 19 3 2" xfId="14708" xr:uid="{00000000-0005-0000-0000-0000FC380000}"/>
    <cellStyle name="Normal 2 2 2 2 4 2 2 19 3 3" xfId="14709" xr:uid="{00000000-0005-0000-0000-0000FD380000}"/>
    <cellStyle name="Normal 2 2 2 2 4 2 2 19 3 4" xfId="14710" xr:uid="{00000000-0005-0000-0000-0000FE380000}"/>
    <cellStyle name="Normal 2 2 2 2 4 2 2 19 3 5" xfId="14711" xr:uid="{00000000-0005-0000-0000-0000FF380000}"/>
    <cellStyle name="Normal 2 2 2 2 4 2 2 19 3 6" xfId="14712" xr:uid="{00000000-0005-0000-0000-000000390000}"/>
    <cellStyle name="Normal 2 2 2 2 4 2 2 19 3 7" xfId="14713" xr:uid="{00000000-0005-0000-0000-000001390000}"/>
    <cellStyle name="Normal 2 2 2 2 4 2 2 19 3 8" xfId="14714" xr:uid="{00000000-0005-0000-0000-000002390000}"/>
    <cellStyle name="Normal 2 2 2 2 4 2 2 19 3 9" xfId="14715" xr:uid="{00000000-0005-0000-0000-000003390000}"/>
    <cellStyle name="Normal 2 2 2 2 4 2 2 19 4" xfId="14716" xr:uid="{00000000-0005-0000-0000-000004390000}"/>
    <cellStyle name="Normal 2 2 2 2 4 2 2 19 4 10" xfId="14717" xr:uid="{00000000-0005-0000-0000-000005390000}"/>
    <cellStyle name="Normal 2 2 2 2 4 2 2 19 4 2" xfId="14718" xr:uid="{00000000-0005-0000-0000-000006390000}"/>
    <cellStyle name="Normal 2 2 2 2 4 2 2 19 4 3" xfId="14719" xr:uid="{00000000-0005-0000-0000-000007390000}"/>
    <cellStyle name="Normal 2 2 2 2 4 2 2 19 4 4" xfId="14720" xr:uid="{00000000-0005-0000-0000-000008390000}"/>
    <cellStyle name="Normal 2 2 2 2 4 2 2 19 4 5" xfId="14721" xr:uid="{00000000-0005-0000-0000-000009390000}"/>
    <cellStyle name="Normal 2 2 2 2 4 2 2 19 4 6" xfId="14722" xr:uid="{00000000-0005-0000-0000-00000A390000}"/>
    <cellStyle name="Normal 2 2 2 2 4 2 2 19 4 7" xfId="14723" xr:uid="{00000000-0005-0000-0000-00000B390000}"/>
    <cellStyle name="Normal 2 2 2 2 4 2 2 19 4 8" xfId="14724" xr:uid="{00000000-0005-0000-0000-00000C390000}"/>
    <cellStyle name="Normal 2 2 2 2 4 2 2 19 4 9" xfId="14725" xr:uid="{00000000-0005-0000-0000-00000D390000}"/>
    <cellStyle name="Normal 2 2 2 2 4 2 2 19 5" xfId="14726" xr:uid="{00000000-0005-0000-0000-00000E390000}"/>
    <cellStyle name="Normal 2 2 2 2 4 2 2 19 5 10" xfId="14727" xr:uid="{00000000-0005-0000-0000-00000F390000}"/>
    <cellStyle name="Normal 2 2 2 2 4 2 2 19 5 2" xfId="14728" xr:uid="{00000000-0005-0000-0000-000010390000}"/>
    <cellStyle name="Normal 2 2 2 2 4 2 2 19 5 3" xfId="14729" xr:uid="{00000000-0005-0000-0000-000011390000}"/>
    <cellStyle name="Normal 2 2 2 2 4 2 2 19 5 4" xfId="14730" xr:uid="{00000000-0005-0000-0000-000012390000}"/>
    <cellStyle name="Normal 2 2 2 2 4 2 2 19 5 5" xfId="14731" xr:uid="{00000000-0005-0000-0000-000013390000}"/>
    <cellStyle name="Normal 2 2 2 2 4 2 2 19 5 6" xfId="14732" xr:uid="{00000000-0005-0000-0000-000014390000}"/>
    <cellStyle name="Normal 2 2 2 2 4 2 2 19 5 7" xfId="14733" xr:uid="{00000000-0005-0000-0000-000015390000}"/>
    <cellStyle name="Normal 2 2 2 2 4 2 2 19 5 8" xfId="14734" xr:uid="{00000000-0005-0000-0000-000016390000}"/>
    <cellStyle name="Normal 2 2 2 2 4 2 2 19 5 9" xfId="14735" xr:uid="{00000000-0005-0000-0000-000017390000}"/>
    <cellStyle name="Normal 2 2 2 2 4 2 2 19 6" xfId="14736" xr:uid="{00000000-0005-0000-0000-000018390000}"/>
    <cellStyle name="Normal 2 2 2 2 4 2 2 19 7" xfId="14737" xr:uid="{00000000-0005-0000-0000-000019390000}"/>
    <cellStyle name="Normal 2 2 2 2 4 2 2 19 8" xfId="14738" xr:uid="{00000000-0005-0000-0000-00001A390000}"/>
    <cellStyle name="Normal 2 2 2 2 4 2 2 19 9" xfId="14739" xr:uid="{00000000-0005-0000-0000-00001B390000}"/>
    <cellStyle name="Normal 2 2 2 2 4 2 2 2" xfId="14740" xr:uid="{00000000-0005-0000-0000-00001C390000}"/>
    <cellStyle name="Normal 2 2 2 2 4 2 2 2 10" xfId="14741" xr:uid="{00000000-0005-0000-0000-00001D390000}"/>
    <cellStyle name="Normal 2 2 2 2 4 2 2 2 11" xfId="14742" xr:uid="{00000000-0005-0000-0000-00001E390000}"/>
    <cellStyle name="Normal 2 2 2 2 4 2 2 2 12" xfId="14743" xr:uid="{00000000-0005-0000-0000-00001F390000}"/>
    <cellStyle name="Normal 2 2 2 2 4 2 2 2 13" xfId="14744" xr:uid="{00000000-0005-0000-0000-000020390000}"/>
    <cellStyle name="Normal 2 2 2 2 4 2 2 2 14" xfId="14745" xr:uid="{00000000-0005-0000-0000-000021390000}"/>
    <cellStyle name="Normal 2 2 2 2 4 2 2 2 2" xfId="14746" xr:uid="{00000000-0005-0000-0000-000022390000}"/>
    <cellStyle name="Normal 2 2 2 2 4 2 2 2 2 10" xfId="14747" xr:uid="{00000000-0005-0000-0000-000023390000}"/>
    <cellStyle name="Normal 2 2 2 2 4 2 2 2 2 2" xfId="14748" xr:uid="{00000000-0005-0000-0000-000024390000}"/>
    <cellStyle name="Normal 2 2 2 2 4 2 2 2 2 3" xfId="14749" xr:uid="{00000000-0005-0000-0000-000025390000}"/>
    <cellStyle name="Normal 2 2 2 2 4 2 2 2 2 4" xfId="14750" xr:uid="{00000000-0005-0000-0000-000026390000}"/>
    <cellStyle name="Normal 2 2 2 2 4 2 2 2 2 5" xfId="14751" xr:uid="{00000000-0005-0000-0000-000027390000}"/>
    <cellStyle name="Normal 2 2 2 2 4 2 2 2 2 6" xfId="14752" xr:uid="{00000000-0005-0000-0000-000028390000}"/>
    <cellStyle name="Normal 2 2 2 2 4 2 2 2 2 7" xfId="14753" xr:uid="{00000000-0005-0000-0000-000029390000}"/>
    <cellStyle name="Normal 2 2 2 2 4 2 2 2 2 8" xfId="14754" xr:uid="{00000000-0005-0000-0000-00002A390000}"/>
    <cellStyle name="Normal 2 2 2 2 4 2 2 2 2 9" xfId="14755" xr:uid="{00000000-0005-0000-0000-00002B390000}"/>
    <cellStyle name="Normal 2 2 2 2 4 2 2 2 3" xfId="14756" xr:uid="{00000000-0005-0000-0000-00002C390000}"/>
    <cellStyle name="Normal 2 2 2 2 4 2 2 2 3 10" xfId="14757" xr:uid="{00000000-0005-0000-0000-00002D390000}"/>
    <cellStyle name="Normal 2 2 2 2 4 2 2 2 3 2" xfId="14758" xr:uid="{00000000-0005-0000-0000-00002E390000}"/>
    <cellStyle name="Normal 2 2 2 2 4 2 2 2 3 3" xfId="14759" xr:uid="{00000000-0005-0000-0000-00002F390000}"/>
    <cellStyle name="Normal 2 2 2 2 4 2 2 2 3 4" xfId="14760" xr:uid="{00000000-0005-0000-0000-000030390000}"/>
    <cellStyle name="Normal 2 2 2 2 4 2 2 2 3 5" xfId="14761" xr:uid="{00000000-0005-0000-0000-000031390000}"/>
    <cellStyle name="Normal 2 2 2 2 4 2 2 2 3 6" xfId="14762" xr:uid="{00000000-0005-0000-0000-000032390000}"/>
    <cellStyle name="Normal 2 2 2 2 4 2 2 2 3 7" xfId="14763" xr:uid="{00000000-0005-0000-0000-000033390000}"/>
    <cellStyle name="Normal 2 2 2 2 4 2 2 2 3 8" xfId="14764" xr:uid="{00000000-0005-0000-0000-000034390000}"/>
    <cellStyle name="Normal 2 2 2 2 4 2 2 2 3 9" xfId="14765" xr:uid="{00000000-0005-0000-0000-000035390000}"/>
    <cellStyle name="Normal 2 2 2 2 4 2 2 2 4" xfId="14766" xr:uid="{00000000-0005-0000-0000-000036390000}"/>
    <cellStyle name="Normal 2 2 2 2 4 2 2 2 4 10" xfId="14767" xr:uid="{00000000-0005-0000-0000-000037390000}"/>
    <cellStyle name="Normal 2 2 2 2 4 2 2 2 4 2" xfId="14768" xr:uid="{00000000-0005-0000-0000-000038390000}"/>
    <cellStyle name="Normal 2 2 2 2 4 2 2 2 4 3" xfId="14769" xr:uid="{00000000-0005-0000-0000-000039390000}"/>
    <cellStyle name="Normal 2 2 2 2 4 2 2 2 4 4" xfId="14770" xr:uid="{00000000-0005-0000-0000-00003A390000}"/>
    <cellStyle name="Normal 2 2 2 2 4 2 2 2 4 5" xfId="14771" xr:uid="{00000000-0005-0000-0000-00003B390000}"/>
    <cellStyle name="Normal 2 2 2 2 4 2 2 2 4 6" xfId="14772" xr:uid="{00000000-0005-0000-0000-00003C390000}"/>
    <cellStyle name="Normal 2 2 2 2 4 2 2 2 4 7" xfId="14773" xr:uid="{00000000-0005-0000-0000-00003D390000}"/>
    <cellStyle name="Normal 2 2 2 2 4 2 2 2 4 8" xfId="14774" xr:uid="{00000000-0005-0000-0000-00003E390000}"/>
    <cellStyle name="Normal 2 2 2 2 4 2 2 2 4 9" xfId="14775" xr:uid="{00000000-0005-0000-0000-00003F390000}"/>
    <cellStyle name="Normal 2 2 2 2 4 2 2 2 5" xfId="14776" xr:uid="{00000000-0005-0000-0000-000040390000}"/>
    <cellStyle name="Normal 2 2 2 2 4 2 2 2 5 10" xfId="14777" xr:uid="{00000000-0005-0000-0000-000041390000}"/>
    <cellStyle name="Normal 2 2 2 2 4 2 2 2 5 2" xfId="14778" xr:uid="{00000000-0005-0000-0000-000042390000}"/>
    <cellStyle name="Normal 2 2 2 2 4 2 2 2 5 3" xfId="14779" xr:uid="{00000000-0005-0000-0000-000043390000}"/>
    <cellStyle name="Normal 2 2 2 2 4 2 2 2 5 4" xfId="14780" xr:uid="{00000000-0005-0000-0000-000044390000}"/>
    <cellStyle name="Normal 2 2 2 2 4 2 2 2 5 5" xfId="14781" xr:uid="{00000000-0005-0000-0000-000045390000}"/>
    <cellStyle name="Normal 2 2 2 2 4 2 2 2 5 6" xfId="14782" xr:uid="{00000000-0005-0000-0000-000046390000}"/>
    <cellStyle name="Normal 2 2 2 2 4 2 2 2 5 7" xfId="14783" xr:uid="{00000000-0005-0000-0000-000047390000}"/>
    <cellStyle name="Normal 2 2 2 2 4 2 2 2 5 8" xfId="14784" xr:uid="{00000000-0005-0000-0000-000048390000}"/>
    <cellStyle name="Normal 2 2 2 2 4 2 2 2 5 9" xfId="14785" xr:uid="{00000000-0005-0000-0000-000049390000}"/>
    <cellStyle name="Normal 2 2 2 2 4 2 2 2 6" xfId="14786" xr:uid="{00000000-0005-0000-0000-00004A390000}"/>
    <cellStyle name="Normal 2 2 2 2 4 2 2 2 7" xfId="14787" xr:uid="{00000000-0005-0000-0000-00004B390000}"/>
    <cellStyle name="Normal 2 2 2 2 4 2 2 2 8" xfId="14788" xr:uid="{00000000-0005-0000-0000-00004C390000}"/>
    <cellStyle name="Normal 2 2 2 2 4 2 2 2 9" xfId="14789" xr:uid="{00000000-0005-0000-0000-00004D390000}"/>
    <cellStyle name="Normal 2 2 2 2 4 2 2 20" xfId="14790" xr:uid="{00000000-0005-0000-0000-00004E390000}"/>
    <cellStyle name="Normal 2 2 2 2 4 2 2 20 10" xfId="14791" xr:uid="{00000000-0005-0000-0000-00004F390000}"/>
    <cellStyle name="Normal 2 2 2 2 4 2 2 20 11" xfId="14792" xr:uid="{00000000-0005-0000-0000-000050390000}"/>
    <cellStyle name="Normal 2 2 2 2 4 2 2 20 12" xfId="14793" xr:uid="{00000000-0005-0000-0000-000051390000}"/>
    <cellStyle name="Normal 2 2 2 2 4 2 2 20 13" xfId="14794" xr:uid="{00000000-0005-0000-0000-000052390000}"/>
    <cellStyle name="Normal 2 2 2 2 4 2 2 20 14" xfId="14795" xr:uid="{00000000-0005-0000-0000-000053390000}"/>
    <cellStyle name="Normal 2 2 2 2 4 2 2 20 2" xfId="14796" xr:uid="{00000000-0005-0000-0000-000054390000}"/>
    <cellStyle name="Normal 2 2 2 2 4 2 2 20 2 10" xfId="14797" xr:uid="{00000000-0005-0000-0000-000055390000}"/>
    <cellStyle name="Normal 2 2 2 2 4 2 2 20 2 2" xfId="14798" xr:uid="{00000000-0005-0000-0000-000056390000}"/>
    <cellStyle name="Normal 2 2 2 2 4 2 2 20 2 3" xfId="14799" xr:uid="{00000000-0005-0000-0000-000057390000}"/>
    <cellStyle name="Normal 2 2 2 2 4 2 2 20 2 4" xfId="14800" xr:uid="{00000000-0005-0000-0000-000058390000}"/>
    <cellStyle name="Normal 2 2 2 2 4 2 2 20 2 5" xfId="14801" xr:uid="{00000000-0005-0000-0000-000059390000}"/>
    <cellStyle name="Normal 2 2 2 2 4 2 2 20 2 6" xfId="14802" xr:uid="{00000000-0005-0000-0000-00005A390000}"/>
    <cellStyle name="Normal 2 2 2 2 4 2 2 20 2 7" xfId="14803" xr:uid="{00000000-0005-0000-0000-00005B390000}"/>
    <cellStyle name="Normal 2 2 2 2 4 2 2 20 2 8" xfId="14804" xr:uid="{00000000-0005-0000-0000-00005C390000}"/>
    <cellStyle name="Normal 2 2 2 2 4 2 2 20 2 9" xfId="14805" xr:uid="{00000000-0005-0000-0000-00005D390000}"/>
    <cellStyle name="Normal 2 2 2 2 4 2 2 20 3" xfId="14806" xr:uid="{00000000-0005-0000-0000-00005E390000}"/>
    <cellStyle name="Normal 2 2 2 2 4 2 2 20 3 10" xfId="14807" xr:uid="{00000000-0005-0000-0000-00005F390000}"/>
    <cellStyle name="Normal 2 2 2 2 4 2 2 20 3 2" xfId="14808" xr:uid="{00000000-0005-0000-0000-000060390000}"/>
    <cellStyle name="Normal 2 2 2 2 4 2 2 20 3 3" xfId="14809" xr:uid="{00000000-0005-0000-0000-000061390000}"/>
    <cellStyle name="Normal 2 2 2 2 4 2 2 20 3 4" xfId="14810" xr:uid="{00000000-0005-0000-0000-000062390000}"/>
    <cellStyle name="Normal 2 2 2 2 4 2 2 20 3 5" xfId="14811" xr:uid="{00000000-0005-0000-0000-000063390000}"/>
    <cellStyle name="Normal 2 2 2 2 4 2 2 20 3 6" xfId="14812" xr:uid="{00000000-0005-0000-0000-000064390000}"/>
    <cellStyle name="Normal 2 2 2 2 4 2 2 20 3 7" xfId="14813" xr:uid="{00000000-0005-0000-0000-000065390000}"/>
    <cellStyle name="Normal 2 2 2 2 4 2 2 20 3 8" xfId="14814" xr:uid="{00000000-0005-0000-0000-000066390000}"/>
    <cellStyle name="Normal 2 2 2 2 4 2 2 20 3 9" xfId="14815" xr:uid="{00000000-0005-0000-0000-000067390000}"/>
    <cellStyle name="Normal 2 2 2 2 4 2 2 20 4" xfId="14816" xr:uid="{00000000-0005-0000-0000-000068390000}"/>
    <cellStyle name="Normal 2 2 2 2 4 2 2 20 4 10" xfId="14817" xr:uid="{00000000-0005-0000-0000-000069390000}"/>
    <cellStyle name="Normal 2 2 2 2 4 2 2 20 4 2" xfId="14818" xr:uid="{00000000-0005-0000-0000-00006A390000}"/>
    <cellStyle name="Normal 2 2 2 2 4 2 2 20 4 3" xfId="14819" xr:uid="{00000000-0005-0000-0000-00006B390000}"/>
    <cellStyle name="Normal 2 2 2 2 4 2 2 20 4 4" xfId="14820" xr:uid="{00000000-0005-0000-0000-00006C390000}"/>
    <cellStyle name="Normal 2 2 2 2 4 2 2 20 4 5" xfId="14821" xr:uid="{00000000-0005-0000-0000-00006D390000}"/>
    <cellStyle name="Normal 2 2 2 2 4 2 2 20 4 6" xfId="14822" xr:uid="{00000000-0005-0000-0000-00006E390000}"/>
    <cellStyle name="Normal 2 2 2 2 4 2 2 20 4 7" xfId="14823" xr:uid="{00000000-0005-0000-0000-00006F390000}"/>
    <cellStyle name="Normal 2 2 2 2 4 2 2 20 4 8" xfId="14824" xr:uid="{00000000-0005-0000-0000-000070390000}"/>
    <cellStyle name="Normal 2 2 2 2 4 2 2 20 4 9" xfId="14825" xr:uid="{00000000-0005-0000-0000-000071390000}"/>
    <cellStyle name="Normal 2 2 2 2 4 2 2 20 5" xfId="14826" xr:uid="{00000000-0005-0000-0000-000072390000}"/>
    <cellStyle name="Normal 2 2 2 2 4 2 2 20 5 10" xfId="14827" xr:uid="{00000000-0005-0000-0000-000073390000}"/>
    <cellStyle name="Normal 2 2 2 2 4 2 2 20 5 2" xfId="14828" xr:uid="{00000000-0005-0000-0000-000074390000}"/>
    <cellStyle name="Normal 2 2 2 2 4 2 2 20 5 3" xfId="14829" xr:uid="{00000000-0005-0000-0000-000075390000}"/>
    <cellStyle name="Normal 2 2 2 2 4 2 2 20 5 4" xfId="14830" xr:uid="{00000000-0005-0000-0000-000076390000}"/>
    <cellStyle name="Normal 2 2 2 2 4 2 2 20 5 5" xfId="14831" xr:uid="{00000000-0005-0000-0000-000077390000}"/>
    <cellStyle name="Normal 2 2 2 2 4 2 2 20 5 6" xfId="14832" xr:uid="{00000000-0005-0000-0000-000078390000}"/>
    <cellStyle name="Normal 2 2 2 2 4 2 2 20 5 7" xfId="14833" xr:uid="{00000000-0005-0000-0000-000079390000}"/>
    <cellStyle name="Normal 2 2 2 2 4 2 2 20 5 8" xfId="14834" xr:uid="{00000000-0005-0000-0000-00007A390000}"/>
    <cellStyle name="Normal 2 2 2 2 4 2 2 20 5 9" xfId="14835" xr:uid="{00000000-0005-0000-0000-00007B390000}"/>
    <cellStyle name="Normal 2 2 2 2 4 2 2 20 6" xfId="14836" xr:uid="{00000000-0005-0000-0000-00007C390000}"/>
    <cellStyle name="Normal 2 2 2 2 4 2 2 20 7" xfId="14837" xr:uid="{00000000-0005-0000-0000-00007D390000}"/>
    <cellStyle name="Normal 2 2 2 2 4 2 2 20 8" xfId="14838" xr:uid="{00000000-0005-0000-0000-00007E390000}"/>
    <cellStyle name="Normal 2 2 2 2 4 2 2 20 9" xfId="14839" xr:uid="{00000000-0005-0000-0000-00007F390000}"/>
    <cellStyle name="Normal 2 2 2 2 4 2 2 3" xfId="14840" xr:uid="{00000000-0005-0000-0000-000080390000}"/>
    <cellStyle name="Normal 2 2 2 2 4 2 2 3 10" xfId="14841" xr:uid="{00000000-0005-0000-0000-000081390000}"/>
    <cellStyle name="Normal 2 2 2 2 4 2 2 3 11" xfId="14842" xr:uid="{00000000-0005-0000-0000-000082390000}"/>
    <cellStyle name="Normal 2 2 2 2 4 2 2 3 12" xfId="14843" xr:uid="{00000000-0005-0000-0000-000083390000}"/>
    <cellStyle name="Normal 2 2 2 2 4 2 2 3 13" xfId="14844" xr:uid="{00000000-0005-0000-0000-000084390000}"/>
    <cellStyle name="Normal 2 2 2 2 4 2 2 3 14" xfId="14845" xr:uid="{00000000-0005-0000-0000-000085390000}"/>
    <cellStyle name="Normal 2 2 2 2 4 2 2 3 2" xfId="14846" xr:uid="{00000000-0005-0000-0000-000086390000}"/>
    <cellStyle name="Normal 2 2 2 2 4 2 2 3 2 10" xfId="14847" xr:uid="{00000000-0005-0000-0000-000087390000}"/>
    <cellStyle name="Normal 2 2 2 2 4 2 2 3 2 2" xfId="14848" xr:uid="{00000000-0005-0000-0000-000088390000}"/>
    <cellStyle name="Normal 2 2 2 2 4 2 2 3 2 3" xfId="14849" xr:uid="{00000000-0005-0000-0000-000089390000}"/>
    <cellStyle name="Normal 2 2 2 2 4 2 2 3 2 4" xfId="14850" xr:uid="{00000000-0005-0000-0000-00008A390000}"/>
    <cellStyle name="Normal 2 2 2 2 4 2 2 3 2 5" xfId="14851" xr:uid="{00000000-0005-0000-0000-00008B390000}"/>
    <cellStyle name="Normal 2 2 2 2 4 2 2 3 2 6" xfId="14852" xr:uid="{00000000-0005-0000-0000-00008C390000}"/>
    <cellStyle name="Normal 2 2 2 2 4 2 2 3 2 7" xfId="14853" xr:uid="{00000000-0005-0000-0000-00008D390000}"/>
    <cellStyle name="Normal 2 2 2 2 4 2 2 3 2 8" xfId="14854" xr:uid="{00000000-0005-0000-0000-00008E390000}"/>
    <cellStyle name="Normal 2 2 2 2 4 2 2 3 2 9" xfId="14855" xr:uid="{00000000-0005-0000-0000-00008F390000}"/>
    <cellStyle name="Normal 2 2 2 2 4 2 2 3 3" xfId="14856" xr:uid="{00000000-0005-0000-0000-000090390000}"/>
    <cellStyle name="Normal 2 2 2 2 4 2 2 3 3 10" xfId="14857" xr:uid="{00000000-0005-0000-0000-000091390000}"/>
    <cellStyle name="Normal 2 2 2 2 4 2 2 3 3 2" xfId="14858" xr:uid="{00000000-0005-0000-0000-000092390000}"/>
    <cellStyle name="Normal 2 2 2 2 4 2 2 3 3 3" xfId="14859" xr:uid="{00000000-0005-0000-0000-000093390000}"/>
    <cellStyle name="Normal 2 2 2 2 4 2 2 3 3 4" xfId="14860" xr:uid="{00000000-0005-0000-0000-000094390000}"/>
    <cellStyle name="Normal 2 2 2 2 4 2 2 3 3 5" xfId="14861" xr:uid="{00000000-0005-0000-0000-000095390000}"/>
    <cellStyle name="Normal 2 2 2 2 4 2 2 3 3 6" xfId="14862" xr:uid="{00000000-0005-0000-0000-000096390000}"/>
    <cellStyle name="Normal 2 2 2 2 4 2 2 3 3 7" xfId="14863" xr:uid="{00000000-0005-0000-0000-000097390000}"/>
    <cellStyle name="Normal 2 2 2 2 4 2 2 3 3 8" xfId="14864" xr:uid="{00000000-0005-0000-0000-000098390000}"/>
    <cellStyle name="Normal 2 2 2 2 4 2 2 3 3 9" xfId="14865" xr:uid="{00000000-0005-0000-0000-000099390000}"/>
    <cellStyle name="Normal 2 2 2 2 4 2 2 3 4" xfId="14866" xr:uid="{00000000-0005-0000-0000-00009A390000}"/>
    <cellStyle name="Normal 2 2 2 2 4 2 2 3 4 10" xfId="14867" xr:uid="{00000000-0005-0000-0000-00009B390000}"/>
    <cellStyle name="Normal 2 2 2 2 4 2 2 3 4 2" xfId="14868" xr:uid="{00000000-0005-0000-0000-00009C390000}"/>
    <cellStyle name="Normal 2 2 2 2 4 2 2 3 4 3" xfId="14869" xr:uid="{00000000-0005-0000-0000-00009D390000}"/>
    <cellStyle name="Normal 2 2 2 2 4 2 2 3 4 4" xfId="14870" xr:uid="{00000000-0005-0000-0000-00009E390000}"/>
    <cellStyle name="Normal 2 2 2 2 4 2 2 3 4 5" xfId="14871" xr:uid="{00000000-0005-0000-0000-00009F390000}"/>
    <cellStyle name="Normal 2 2 2 2 4 2 2 3 4 6" xfId="14872" xr:uid="{00000000-0005-0000-0000-0000A0390000}"/>
    <cellStyle name="Normal 2 2 2 2 4 2 2 3 4 7" xfId="14873" xr:uid="{00000000-0005-0000-0000-0000A1390000}"/>
    <cellStyle name="Normal 2 2 2 2 4 2 2 3 4 8" xfId="14874" xr:uid="{00000000-0005-0000-0000-0000A2390000}"/>
    <cellStyle name="Normal 2 2 2 2 4 2 2 3 4 9" xfId="14875" xr:uid="{00000000-0005-0000-0000-0000A3390000}"/>
    <cellStyle name="Normal 2 2 2 2 4 2 2 3 5" xfId="14876" xr:uid="{00000000-0005-0000-0000-0000A4390000}"/>
    <cellStyle name="Normal 2 2 2 2 4 2 2 3 5 10" xfId="14877" xr:uid="{00000000-0005-0000-0000-0000A5390000}"/>
    <cellStyle name="Normal 2 2 2 2 4 2 2 3 5 2" xfId="14878" xr:uid="{00000000-0005-0000-0000-0000A6390000}"/>
    <cellStyle name="Normal 2 2 2 2 4 2 2 3 5 3" xfId="14879" xr:uid="{00000000-0005-0000-0000-0000A7390000}"/>
    <cellStyle name="Normal 2 2 2 2 4 2 2 3 5 4" xfId="14880" xr:uid="{00000000-0005-0000-0000-0000A8390000}"/>
    <cellStyle name="Normal 2 2 2 2 4 2 2 3 5 5" xfId="14881" xr:uid="{00000000-0005-0000-0000-0000A9390000}"/>
    <cellStyle name="Normal 2 2 2 2 4 2 2 3 5 6" xfId="14882" xr:uid="{00000000-0005-0000-0000-0000AA390000}"/>
    <cellStyle name="Normal 2 2 2 2 4 2 2 3 5 7" xfId="14883" xr:uid="{00000000-0005-0000-0000-0000AB390000}"/>
    <cellStyle name="Normal 2 2 2 2 4 2 2 3 5 8" xfId="14884" xr:uid="{00000000-0005-0000-0000-0000AC390000}"/>
    <cellStyle name="Normal 2 2 2 2 4 2 2 3 5 9" xfId="14885" xr:uid="{00000000-0005-0000-0000-0000AD390000}"/>
    <cellStyle name="Normal 2 2 2 2 4 2 2 3 6" xfId="14886" xr:uid="{00000000-0005-0000-0000-0000AE390000}"/>
    <cellStyle name="Normal 2 2 2 2 4 2 2 3 7" xfId="14887" xr:uid="{00000000-0005-0000-0000-0000AF390000}"/>
    <cellStyle name="Normal 2 2 2 2 4 2 2 3 8" xfId="14888" xr:uid="{00000000-0005-0000-0000-0000B0390000}"/>
    <cellStyle name="Normal 2 2 2 2 4 2 2 3 9" xfId="14889" xr:uid="{00000000-0005-0000-0000-0000B1390000}"/>
    <cellStyle name="Normal 2 2 2 2 4 2 2 4" xfId="14890" xr:uid="{00000000-0005-0000-0000-0000B2390000}"/>
    <cellStyle name="Normal 2 2 2 2 4 2 2 4 10" xfId="14891" xr:uid="{00000000-0005-0000-0000-0000B3390000}"/>
    <cellStyle name="Normal 2 2 2 2 4 2 2 4 11" xfId="14892" xr:uid="{00000000-0005-0000-0000-0000B4390000}"/>
    <cellStyle name="Normal 2 2 2 2 4 2 2 4 12" xfId="14893" xr:uid="{00000000-0005-0000-0000-0000B5390000}"/>
    <cellStyle name="Normal 2 2 2 2 4 2 2 4 13" xfId="14894" xr:uid="{00000000-0005-0000-0000-0000B6390000}"/>
    <cellStyle name="Normal 2 2 2 2 4 2 2 4 14" xfId="14895" xr:uid="{00000000-0005-0000-0000-0000B7390000}"/>
    <cellStyle name="Normal 2 2 2 2 4 2 2 4 2" xfId="14896" xr:uid="{00000000-0005-0000-0000-0000B8390000}"/>
    <cellStyle name="Normal 2 2 2 2 4 2 2 4 2 10" xfId="14897" xr:uid="{00000000-0005-0000-0000-0000B9390000}"/>
    <cellStyle name="Normal 2 2 2 2 4 2 2 4 2 2" xfId="14898" xr:uid="{00000000-0005-0000-0000-0000BA390000}"/>
    <cellStyle name="Normal 2 2 2 2 4 2 2 4 2 3" xfId="14899" xr:uid="{00000000-0005-0000-0000-0000BB390000}"/>
    <cellStyle name="Normal 2 2 2 2 4 2 2 4 2 4" xfId="14900" xr:uid="{00000000-0005-0000-0000-0000BC390000}"/>
    <cellStyle name="Normal 2 2 2 2 4 2 2 4 2 5" xfId="14901" xr:uid="{00000000-0005-0000-0000-0000BD390000}"/>
    <cellStyle name="Normal 2 2 2 2 4 2 2 4 2 6" xfId="14902" xr:uid="{00000000-0005-0000-0000-0000BE390000}"/>
    <cellStyle name="Normal 2 2 2 2 4 2 2 4 2 7" xfId="14903" xr:uid="{00000000-0005-0000-0000-0000BF390000}"/>
    <cellStyle name="Normal 2 2 2 2 4 2 2 4 2 8" xfId="14904" xr:uid="{00000000-0005-0000-0000-0000C0390000}"/>
    <cellStyle name="Normal 2 2 2 2 4 2 2 4 2 9" xfId="14905" xr:uid="{00000000-0005-0000-0000-0000C1390000}"/>
    <cellStyle name="Normal 2 2 2 2 4 2 2 4 3" xfId="14906" xr:uid="{00000000-0005-0000-0000-0000C2390000}"/>
    <cellStyle name="Normal 2 2 2 2 4 2 2 4 3 10" xfId="14907" xr:uid="{00000000-0005-0000-0000-0000C3390000}"/>
    <cellStyle name="Normal 2 2 2 2 4 2 2 4 3 2" xfId="14908" xr:uid="{00000000-0005-0000-0000-0000C4390000}"/>
    <cellStyle name="Normal 2 2 2 2 4 2 2 4 3 3" xfId="14909" xr:uid="{00000000-0005-0000-0000-0000C5390000}"/>
    <cellStyle name="Normal 2 2 2 2 4 2 2 4 3 4" xfId="14910" xr:uid="{00000000-0005-0000-0000-0000C6390000}"/>
    <cellStyle name="Normal 2 2 2 2 4 2 2 4 3 5" xfId="14911" xr:uid="{00000000-0005-0000-0000-0000C7390000}"/>
    <cellStyle name="Normal 2 2 2 2 4 2 2 4 3 6" xfId="14912" xr:uid="{00000000-0005-0000-0000-0000C8390000}"/>
    <cellStyle name="Normal 2 2 2 2 4 2 2 4 3 7" xfId="14913" xr:uid="{00000000-0005-0000-0000-0000C9390000}"/>
    <cellStyle name="Normal 2 2 2 2 4 2 2 4 3 8" xfId="14914" xr:uid="{00000000-0005-0000-0000-0000CA390000}"/>
    <cellStyle name="Normal 2 2 2 2 4 2 2 4 3 9" xfId="14915" xr:uid="{00000000-0005-0000-0000-0000CB390000}"/>
    <cellStyle name="Normal 2 2 2 2 4 2 2 4 4" xfId="14916" xr:uid="{00000000-0005-0000-0000-0000CC390000}"/>
    <cellStyle name="Normal 2 2 2 2 4 2 2 4 4 10" xfId="14917" xr:uid="{00000000-0005-0000-0000-0000CD390000}"/>
    <cellStyle name="Normal 2 2 2 2 4 2 2 4 4 2" xfId="14918" xr:uid="{00000000-0005-0000-0000-0000CE390000}"/>
    <cellStyle name="Normal 2 2 2 2 4 2 2 4 4 3" xfId="14919" xr:uid="{00000000-0005-0000-0000-0000CF390000}"/>
    <cellStyle name="Normal 2 2 2 2 4 2 2 4 4 4" xfId="14920" xr:uid="{00000000-0005-0000-0000-0000D0390000}"/>
    <cellStyle name="Normal 2 2 2 2 4 2 2 4 4 5" xfId="14921" xr:uid="{00000000-0005-0000-0000-0000D1390000}"/>
    <cellStyle name="Normal 2 2 2 2 4 2 2 4 4 6" xfId="14922" xr:uid="{00000000-0005-0000-0000-0000D2390000}"/>
    <cellStyle name="Normal 2 2 2 2 4 2 2 4 4 7" xfId="14923" xr:uid="{00000000-0005-0000-0000-0000D3390000}"/>
    <cellStyle name="Normal 2 2 2 2 4 2 2 4 4 8" xfId="14924" xr:uid="{00000000-0005-0000-0000-0000D4390000}"/>
    <cellStyle name="Normal 2 2 2 2 4 2 2 4 4 9" xfId="14925" xr:uid="{00000000-0005-0000-0000-0000D5390000}"/>
    <cellStyle name="Normal 2 2 2 2 4 2 2 4 5" xfId="14926" xr:uid="{00000000-0005-0000-0000-0000D6390000}"/>
    <cellStyle name="Normal 2 2 2 2 4 2 2 4 5 10" xfId="14927" xr:uid="{00000000-0005-0000-0000-0000D7390000}"/>
    <cellStyle name="Normal 2 2 2 2 4 2 2 4 5 2" xfId="14928" xr:uid="{00000000-0005-0000-0000-0000D8390000}"/>
    <cellStyle name="Normal 2 2 2 2 4 2 2 4 5 3" xfId="14929" xr:uid="{00000000-0005-0000-0000-0000D9390000}"/>
    <cellStyle name="Normal 2 2 2 2 4 2 2 4 5 4" xfId="14930" xr:uid="{00000000-0005-0000-0000-0000DA390000}"/>
    <cellStyle name="Normal 2 2 2 2 4 2 2 4 5 5" xfId="14931" xr:uid="{00000000-0005-0000-0000-0000DB390000}"/>
    <cellStyle name="Normal 2 2 2 2 4 2 2 4 5 6" xfId="14932" xr:uid="{00000000-0005-0000-0000-0000DC390000}"/>
    <cellStyle name="Normal 2 2 2 2 4 2 2 4 5 7" xfId="14933" xr:uid="{00000000-0005-0000-0000-0000DD390000}"/>
    <cellStyle name="Normal 2 2 2 2 4 2 2 4 5 8" xfId="14934" xr:uid="{00000000-0005-0000-0000-0000DE390000}"/>
    <cellStyle name="Normal 2 2 2 2 4 2 2 4 5 9" xfId="14935" xr:uid="{00000000-0005-0000-0000-0000DF390000}"/>
    <cellStyle name="Normal 2 2 2 2 4 2 2 4 6" xfId="14936" xr:uid="{00000000-0005-0000-0000-0000E0390000}"/>
    <cellStyle name="Normal 2 2 2 2 4 2 2 4 7" xfId="14937" xr:uid="{00000000-0005-0000-0000-0000E1390000}"/>
    <cellStyle name="Normal 2 2 2 2 4 2 2 4 8" xfId="14938" xr:uid="{00000000-0005-0000-0000-0000E2390000}"/>
    <cellStyle name="Normal 2 2 2 2 4 2 2 4 9" xfId="14939" xr:uid="{00000000-0005-0000-0000-0000E3390000}"/>
    <cellStyle name="Normal 2 2 2 2 4 2 2 5" xfId="14940" xr:uid="{00000000-0005-0000-0000-0000E4390000}"/>
    <cellStyle name="Normal 2 2 2 2 4 2 2 5 10" xfId="14941" xr:uid="{00000000-0005-0000-0000-0000E5390000}"/>
    <cellStyle name="Normal 2 2 2 2 4 2 2 5 11" xfId="14942" xr:uid="{00000000-0005-0000-0000-0000E6390000}"/>
    <cellStyle name="Normal 2 2 2 2 4 2 2 5 12" xfId="14943" xr:uid="{00000000-0005-0000-0000-0000E7390000}"/>
    <cellStyle name="Normal 2 2 2 2 4 2 2 5 13" xfId="14944" xr:uid="{00000000-0005-0000-0000-0000E8390000}"/>
    <cellStyle name="Normal 2 2 2 2 4 2 2 5 14" xfId="14945" xr:uid="{00000000-0005-0000-0000-0000E9390000}"/>
    <cellStyle name="Normal 2 2 2 2 4 2 2 5 2" xfId="14946" xr:uid="{00000000-0005-0000-0000-0000EA390000}"/>
    <cellStyle name="Normal 2 2 2 2 4 2 2 5 2 10" xfId="14947" xr:uid="{00000000-0005-0000-0000-0000EB390000}"/>
    <cellStyle name="Normal 2 2 2 2 4 2 2 5 2 2" xfId="14948" xr:uid="{00000000-0005-0000-0000-0000EC390000}"/>
    <cellStyle name="Normal 2 2 2 2 4 2 2 5 2 3" xfId="14949" xr:uid="{00000000-0005-0000-0000-0000ED390000}"/>
    <cellStyle name="Normal 2 2 2 2 4 2 2 5 2 4" xfId="14950" xr:uid="{00000000-0005-0000-0000-0000EE390000}"/>
    <cellStyle name="Normal 2 2 2 2 4 2 2 5 2 5" xfId="14951" xr:uid="{00000000-0005-0000-0000-0000EF390000}"/>
    <cellStyle name="Normal 2 2 2 2 4 2 2 5 2 6" xfId="14952" xr:uid="{00000000-0005-0000-0000-0000F0390000}"/>
    <cellStyle name="Normal 2 2 2 2 4 2 2 5 2 7" xfId="14953" xr:uid="{00000000-0005-0000-0000-0000F1390000}"/>
    <cellStyle name="Normal 2 2 2 2 4 2 2 5 2 8" xfId="14954" xr:uid="{00000000-0005-0000-0000-0000F2390000}"/>
    <cellStyle name="Normal 2 2 2 2 4 2 2 5 2 9" xfId="14955" xr:uid="{00000000-0005-0000-0000-0000F3390000}"/>
    <cellStyle name="Normal 2 2 2 2 4 2 2 5 3" xfId="14956" xr:uid="{00000000-0005-0000-0000-0000F4390000}"/>
    <cellStyle name="Normal 2 2 2 2 4 2 2 5 3 10" xfId="14957" xr:uid="{00000000-0005-0000-0000-0000F5390000}"/>
    <cellStyle name="Normal 2 2 2 2 4 2 2 5 3 2" xfId="14958" xr:uid="{00000000-0005-0000-0000-0000F6390000}"/>
    <cellStyle name="Normal 2 2 2 2 4 2 2 5 3 3" xfId="14959" xr:uid="{00000000-0005-0000-0000-0000F7390000}"/>
    <cellStyle name="Normal 2 2 2 2 4 2 2 5 3 4" xfId="14960" xr:uid="{00000000-0005-0000-0000-0000F8390000}"/>
    <cellStyle name="Normal 2 2 2 2 4 2 2 5 3 5" xfId="14961" xr:uid="{00000000-0005-0000-0000-0000F9390000}"/>
    <cellStyle name="Normal 2 2 2 2 4 2 2 5 3 6" xfId="14962" xr:uid="{00000000-0005-0000-0000-0000FA390000}"/>
    <cellStyle name="Normal 2 2 2 2 4 2 2 5 3 7" xfId="14963" xr:uid="{00000000-0005-0000-0000-0000FB390000}"/>
    <cellStyle name="Normal 2 2 2 2 4 2 2 5 3 8" xfId="14964" xr:uid="{00000000-0005-0000-0000-0000FC390000}"/>
    <cellStyle name="Normal 2 2 2 2 4 2 2 5 3 9" xfId="14965" xr:uid="{00000000-0005-0000-0000-0000FD390000}"/>
    <cellStyle name="Normal 2 2 2 2 4 2 2 5 4" xfId="14966" xr:uid="{00000000-0005-0000-0000-0000FE390000}"/>
    <cellStyle name="Normal 2 2 2 2 4 2 2 5 4 10" xfId="14967" xr:uid="{00000000-0005-0000-0000-0000FF390000}"/>
    <cellStyle name="Normal 2 2 2 2 4 2 2 5 4 2" xfId="14968" xr:uid="{00000000-0005-0000-0000-0000003A0000}"/>
    <cellStyle name="Normal 2 2 2 2 4 2 2 5 4 3" xfId="14969" xr:uid="{00000000-0005-0000-0000-0000013A0000}"/>
    <cellStyle name="Normal 2 2 2 2 4 2 2 5 4 4" xfId="14970" xr:uid="{00000000-0005-0000-0000-0000023A0000}"/>
    <cellStyle name="Normal 2 2 2 2 4 2 2 5 4 5" xfId="14971" xr:uid="{00000000-0005-0000-0000-0000033A0000}"/>
    <cellStyle name="Normal 2 2 2 2 4 2 2 5 4 6" xfId="14972" xr:uid="{00000000-0005-0000-0000-0000043A0000}"/>
    <cellStyle name="Normal 2 2 2 2 4 2 2 5 4 7" xfId="14973" xr:uid="{00000000-0005-0000-0000-0000053A0000}"/>
    <cellStyle name="Normal 2 2 2 2 4 2 2 5 4 8" xfId="14974" xr:uid="{00000000-0005-0000-0000-0000063A0000}"/>
    <cellStyle name="Normal 2 2 2 2 4 2 2 5 4 9" xfId="14975" xr:uid="{00000000-0005-0000-0000-0000073A0000}"/>
    <cellStyle name="Normal 2 2 2 2 4 2 2 5 5" xfId="14976" xr:uid="{00000000-0005-0000-0000-0000083A0000}"/>
    <cellStyle name="Normal 2 2 2 2 4 2 2 5 5 10" xfId="14977" xr:uid="{00000000-0005-0000-0000-0000093A0000}"/>
    <cellStyle name="Normal 2 2 2 2 4 2 2 5 5 2" xfId="14978" xr:uid="{00000000-0005-0000-0000-00000A3A0000}"/>
    <cellStyle name="Normal 2 2 2 2 4 2 2 5 5 3" xfId="14979" xr:uid="{00000000-0005-0000-0000-00000B3A0000}"/>
    <cellStyle name="Normal 2 2 2 2 4 2 2 5 5 4" xfId="14980" xr:uid="{00000000-0005-0000-0000-00000C3A0000}"/>
    <cellStyle name="Normal 2 2 2 2 4 2 2 5 5 5" xfId="14981" xr:uid="{00000000-0005-0000-0000-00000D3A0000}"/>
    <cellStyle name="Normal 2 2 2 2 4 2 2 5 5 6" xfId="14982" xr:uid="{00000000-0005-0000-0000-00000E3A0000}"/>
    <cellStyle name="Normal 2 2 2 2 4 2 2 5 5 7" xfId="14983" xr:uid="{00000000-0005-0000-0000-00000F3A0000}"/>
    <cellStyle name="Normal 2 2 2 2 4 2 2 5 5 8" xfId="14984" xr:uid="{00000000-0005-0000-0000-0000103A0000}"/>
    <cellStyle name="Normal 2 2 2 2 4 2 2 5 5 9" xfId="14985" xr:uid="{00000000-0005-0000-0000-0000113A0000}"/>
    <cellStyle name="Normal 2 2 2 2 4 2 2 5 6" xfId="14986" xr:uid="{00000000-0005-0000-0000-0000123A0000}"/>
    <cellStyle name="Normal 2 2 2 2 4 2 2 5 7" xfId="14987" xr:uid="{00000000-0005-0000-0000-0000133A0000}"/>
    <cellStyle name="Normal 2 2 2 2 4 2 2 5 8" xfId="14988" xr:uid="{00000000-0005-0000-0000-0000143A0000}"/>
    <cellStyle name="Normal 2 2 2 2 4 2 2 5 9" xfId="14989" xr:uid="{00000000-0005-0000-0000-0000153A0000}"/>
    <cellStyle name="Normal 2 2 2 2 4 2 2 6" xfId="14990" xr:uid="{00000000-0005-0000-0000-0000163A0000}"/>
    <cellStyle name="Normal 2 2 2 2 4 2 2 6 10" xfId="14991" xr:uid="{00000000-0005-0000-0000-0000173A0000}"/>
    <cellStyle name="Normal 2 2 2 2 4 2 2 6 11" xfId="14992" xr:uid="{00000000-0005-0000-0000-0000183A0000}"/>
    <cellStyle name="Normal 2 2 2 2 4 2 2 6 12" xfId="14993" xr:uid="{00000000-0005-0000-0000-0000193A0000}"/>
    <cellStyle name="Normal 2 2 2 2 4 2 2 6 13" xfId="14994" xr:uid="{00000000-0005-0000-0000-00001A3A0000}"/>
    <cellStyle name="Normal 2 2 2 2 4 2 2 6 14" xfId="14995" xr:uid="{00000000-0005-0000-0000-00001B3A0000}"/>
    <cellStyle name="Normal 2 2 2 2 4 2 2 6 2" xfId="14996" xr:uid="{00000000-0005-0000-0000-00001C3A0000}"/>
    <cellStyle name="Normal 2 2 2 2 4 2 2 6 2 10" xfId="14997" xr:uid="{00000000-0005-0000-0000-00001D3A0000}"/>
    <cellStyle name="Normal 2 2 2 2 4 2 2 6 2 2" xfId="14998" xr:uid="{00000000-0005-0000-0000-00001E3A0000}"/>
    <cellStyle name="Normal 2 2 2 2 4 2 2 6 2 3" xfId="14999" xr:uid="{00000000-0005-0000-0000-00001F3A0000}"/>
    <cellStyle name="Normal 2 2 2 2 4 2 2 6 2 4" xfId="15000" xr:uid="{00000000-0005-0000-0000-0000203A0000}"/>
    <cellStyle name="Normal 2 2 2 2 4 2 2 6 2 5" xfId="15001" xr:uid="{00000000-0005-0000-0000-0000213A0000}"/>
    <cellStyle name="Normal 2 2 2 2 4 2 2 6 2 6" xfId="15002" xr:uid="{00000000-0005-0000-0000-0000223A0000}"/>
    <cellStyle name="Normal 2 2 2 2 4 2 2 6 2 7" xfId="15003" xr:uid="{00000000-0005-0000-0000-0000233A0000}"/>
    <cellStyle name="Normal 2 2 2 2 4 2 2 6 2 8" xfId="15004" xr:uid="{00000000-0005-0000-0000-0000243A0000}"/>
    <cellStyle name="Normal 2 2 2 2 4 2 2 6 2 9" xfId="15005" xr:uid="{00000000-0005-0000-0000-0000253A0000}"/>
    <cellStyle name="Normal 2 2 2 2 4 2 2 6 3" xfId="15006" xr:uid="{00000000-0005-0000-0000-0000263A0000}"/>
    <cellStyle name="Normal 2 2 2 2 4 2 2 6 3 10" xfId="15007" xr:uid="{00000000-0005-0000-0000-0000273A0000}"/>
    <cellStyle name="Normal 2 2 2 2 4 2 2 6 3 2" xfId="15008" xr:uid="{00000000-0005-0000-0000-0000283A0000}"/>
    <cellStyle name="Normal 2 2 2 2 4 2 2 6 3 3" xfId="15009" xr:uid="{00000000-0005-0000-0000-0000293A0000}"/>
    <cellStyle name="Normal 2 2 2 2 4 2 2 6 3 4" xfId="15010" xr:uid="{00000000-0005-0000-0000-00002A3A0000}"/>
    <cellStyle name="Normal 2 2 2 2 4 2 2 6 3 5" xfId="15011" xr:uid="{00000000-0005-0000-0000-00002B3A0000}"/>
    <cellStyle name="Normal 2 2 2 2 4 2 2 6 3 6" xfId="15012" xr:uid="{00000000-0005-0000-0000-00002C3A0000}"/>
    <cellStyle name="Normal 2 2 2 2 4 2 2 6 3 7" xfId="15013" xr:uid="{00000000-0005-0000-0000-00002D3A0000}"/>
    <cellStyle name="Normal 2 2 2 2 4 2 2 6 3 8" xfId="15014" xr:uid="{00000000-0005-0000-0000-00002E3A0000}"/>
    <cellStyle name="Normal 2 2 2 2 4 2 2 6 3 9" xfId="15015" xr:uid="{00000000-0005-0000-0000-00002F3A0000}"/>
    <cellStyle name="Normal 2 2 2 2 4 2 2 6 4" xfId="15016" xr:uid="{00000000-0005-0000-0000-0000303A0000}"/>
    <cellStyle name="Normal 2 2 2 2 4 2 2 6 4 10" xfId="15017" xr:uid="{00000000-0005-0000-0000-0000313A0000}"/>
    <cellStyle name="Normal 2 2 2 2 4 2 2 6 4 2" xfId="15018" xr:uid="{00000000-0005-0000-0000-0000323A0000}"/>
    <cellStyle name="Normal 2 2 2 2 4 2 2 6 4 3" xfId="15019" xr:uid="{00000000-0005-0000-0000-0000333A0000}"/>
    <cellStyle name="Normal 2 2 2 2 4 2 2 6 4 4" xfId="15020" xr:uid="{00000000-0005-0000-0000-0000343A0000}"/>
    <cellStyle name="Normal 2 2 2 2 4 2 2 6 4 5" xfId="15021" xr:uid="{00000000-0005-0000-0000-0000353A0000}"/>
    <cellStyle name="Normal 2 2 2 2 4 2 2 6 4 6" xfId="15022" xr:uid="{00000000-0005-0000-0000-0000363A0000}"/>
    <cellStyle name="Normal 2 2 2 2 4 2 2 6 4 7" xfId="15023" xr:uid="{00000000-0005-0000-0000-0000373A0000}"/>
    <cellStyle name="Normal 2 2 2 2 4 2 2 6 4 8" xfId="15024" xr:uid="{00000000-0005-0000-0000-0000383A0000}"/>
    <cellStyle name="Normal 2 2 2 2 4 2 2 6 4 9" xfId="15025" xr:uid="{00000000-0005-0000-0000-0000393A0000}"/>
    <cellStyle name="Normal 2 2 2 2 4 2 2 6 5" xfId="15026" xr:uid="{00000000-0005-0000-0000-00003A3A0000}"/>
    <cellStyle name="Normal 2 2 2 2 4 2 2 6 5 10" xfId="15027" xr:uid="{00000000-0005-0000-0000-00003B3A0000}"/>
    <cellStyle name="Normal 2 2 2 2 4 2 2 6 5 2" xfId="15028" xr:uid="{00000000-0005-0000-0000-00003C3A0000}"/>
    <cellStyle name="Normal 2 2 2 2 4 2 2 6 5 3" xfId="15029" xr:uid="{00000000-0005-0000-0000-00003D3A0000}"/>
    <cellStyle name="Normal 2 2 2 2 4 2 2 6 5 4" xfId="15030" xr:uid="{00000000-0005-0000-0000-00003E3A0000}"/>
    <cellStyle name="Normal 2 2 2 2 4 2 2 6 5 5" xfId="15031" xr:uid="{00000000-0005-0000-0000-00003F3A0000}"/>
    <cellStyle name="Normal 2 2 2 2 4 2 2 6 5 6" xfId="15032" xr:uid="{00000000-0005-0000-0000-0000403A0000}"/>
    <cellStyle name="Normal 2 2 2 2 4 2 2 6 5 7" xfId="15033" xr:uid="{00000000-0005-0000-0000-0000413A0000}"/>
    <cellStyle name="Normal 2 2 2 2 4 2 2 6 5 8" xfId="15034" xr:uid="{00000000-0005-0000-0000-0000423A0000}"/>
    <cellStyle name="Normal 2 2 2 2 4 2 2 6 5 9" xfId="15035" xr:uid="{00000000-0005-0000-0000-0000433A0000}"/>
    <cellStyle name="Normal 2 2 2 2 4 2 2 6 6" xfId="15036" xr:uid="{00000000-0005-0000-0000-0000443A0000}"/>
    <cellStyle name="Normal 2 2 2 2 4 2 2 6 7" xfId="15037" xr:uid="{00000000-0005-0000-0000-0000453A0000}"/>
    <cellStyle name="Normal 2 2 2 2 4 2 2 6 8" xfId="15038" xr:uid="{00000000-0005-0000-0000-0000463A0000}"/>
    <cellStyle name="Normal 2 2 2 2 4 2 2 6 9" xfId="15039" xr:uid="{00000000-0005-0000-0000-0000473A0000}"/>
    <cellStyle name="Normal 2 2 2 2 4 2 2 7" xfId="15040" xr:uid="{00000000-0005-0000-0000-0000483A0000}"/>
    <cellStyle name="Normal 2 2 2 2 4 2 2 7 10" xfId="15041" xr:uid="{00000000-0005-0000-0000-0000493A0000}"/>
    <cellStyle name="Normal 2 2 2 2 4 2 2 7 11" xfId="15042" xr:uid="{00000000-0005-0000-0000-00004A3A0000}"/>
    <cellStyle name="Normal 2 2 2 2 4 2 2 7 12" xfId="15043" xr:uid="{00000000-0005-0000-0000-00004B3A0000}"/>
    <cellStyle name="Normal 2 2 2 2 4 2 2 7 13" xfId="15044" xr:uid="{00000000-0005-0000-0000-00004C3A0000}"/>
    <cellStyle name="Normal 2 2 2 2 4 2 2 7 14" xfId="15045" xr:uid="{00000000-0005-0000-0000-00004D3A0000}"/>
    <cellStyle name="Normal 2 2 2 2 4 2 2 7 2" xfId="15046" xr:uid="{00000000-0005-0000-0000-00004E3A0000}"/>
    <cellStyle name="Normal 2 2 2 2 4 2 2 7 2 10" xfId="15047" xr:uid="{00000000-0005-0000-0000-00004F3A0000}"/>
    <cellStyle name="Normal 2 2 2 2 4 2 2 7 2 2" xfId="15048" xr:uid="{00000000-0005-0000-0000-0000503A0000}"/>
    <cellStyle name="Normal 2 2 2 2 4 2 2 7 2 3" xfId="15049" xr:uid="{00000000-0005-0000-0000-0000513A0000}"/>
    <cellStyle name="Normal 2 2 2 2 4 2 2 7 2 4" xfId="15050" xr:uid="{00000000-0005-0000-0000-0000523A0000}"/>
    <cellStyle name="Normal 2 2 2 2 4 2 2 7 2 5" xfId="15051" xr:uid="{00000000-0005-0000-0000-0000533A0000}"/>
    <cellStyle name="Normal 2 2 2 2 4 2 2 7 2 6" xfId="15052" xr:uid="{00000000-0005-0000-0000-0000543A0000}"/>
    <cellStyle name="Normal 2 2 2 2 4 2 2 7 2 7" xfId="15053" xr:uid="{00000000-0005-0000-0000-0000553A0000}"/>
    <cellStyle name="Normal 2 2 2 2 4 2 2 7 2 8" xfId="15054" xr:uid="{00000000-0005-0000-0000-0000563A0000}"/>
    <cellStyle name="Normal 2 2 2 2 4 2 2 7 2 9" xfId="15055" xr:uid="{00000000-0005-0000-0000-0000573A0000}"/>
    <cellStyle name="Normal 2 2 2 2 4 2 2 7 3" xfId="15056" xr:uid="{00000000-0005-0000-0000-0000583A0000}"/>
    <cellStyle name="Normal 2 2 2 2 4 2 2 7 3 10" xfId="15057" xr:uid="{00000000-0005-0000-0000-0000593A0000}"/>
    <cellStyle name="Normal 2 2 2 2 4 2 2 7 3 2" xfId="15058" xr:uid="{00000000-0005-0000-0000-00005A3A0000}"/>
    <cellStyle name="Normal 2 2 2 2 4 2 2 7 3 3" xfId="15059" xr:uid="{00000000-0005-0000-0000-00005B3A0000}"/>
    <cellStyle name="Normal 2 2 2 2 4 2 2 7 3 4" xfId="15060" xr:uid="{00000000-0005-0000-0000-00005C3A0000}"/>
    <cellStyle name="Normal 2 2 2 2 4 2 2 7 3 5" xfId="15061" xr:uid="{00000000-0005-0000-0000-00005D3A0000}"/>
    <cellStyle name="Normal 2 2 2 2 4 2 2 7 3 6" xfId="15062" xr:uid="{00000000-0005-0000-0000-00005E3A0000}"/>
    <cellStyle name="Normal 2 2 2 2 4 2 2 7 3 7" xfId="15063" xr:uid="{00000000-0005-0000-0000-00005F3A0000}"/>
    <cellStyle name="Normal 2 2 2 2 4 2 2 7 3 8" xfId="15064" xr:uid="{00000000-0005-0000-0000-0000603A0000}"/>
    <cellStyle name="Normal 2 2 2 2 4 2 2 7 3 9" xfId="15065" xr:uid="{00000000-0005-0000-0000-0000613A0000}"/>
    <cellStyle name="Normal 2 2 2 2 4 2 2 7 4" xfId="15066" xr:uid="{00000000-0005-0000-0000-0000623A0000}"/>
    <cellStyle name="Normal 2 2 2 2 4 2 2 7 4 10" xfId="15067" xr:uid="{00000000-0005-0000-0000-0000633A0000}"/>
    <cellStyle name="Normal 2 2 2 2 4 2 2 7 4 2" xfId="15068" xr:uid="{00000000-0005-0000-0000-0000643A0000}"/>
    <cellStyle name="Normal 2 2 2 2 4 2 2 7 4 3" xfId="15069" xr:uid="{00000000-0005-0000-0000-0000653A0000}"/>
    <cellStyle name="Normal 2 2 2 2 4 2 2 7 4 4" xfId="15070" xr:uid="{00000000-0005-0000-0000-0000663A0000}"/>
    <cellStyle name="Normal 2 2 2 2 4 2 2 7 4 5" xfId="15071" xr:uid="{00000000-0005-0000-0000-0000673A0000}"/>
    <cellStyle name="Normal 2 2 2 2 4 2 2 7 4 6" xfId="15072" xr:uid="{00000000-0005-0000-0000-0000683A0000}"/>
    <cellStyle name="Normal 2 2 2 2 4 2 2 7 4 7" xfId="15073" xr:uid="{00000000-0005-0000-0000-0000693A0000}"/>
    <cellStyle name="Normal 2 2 2 2 4 2 2 7 4 8" xfId="15074" xr:uid="{00000000-0005-0000-0000-00006A3A0000}"/>
    <cellStyle name="Normal 2 2 2 2 4 2 2 7 4 9" xfId="15075" xr:uid="{00000000-0005-0000-0000-00006B3A0000}"/>
    <cellStyle name="Normal 2 2 2 2 4 2 2 7 5" xfId="15076" xr:uid="{00000000-0005-0000-0000-00006C3A0000}"/>
    <cellStyle name="Normal 2 2 2 2 4 2 2 7 5 10" xfId="15077" xr:uid="{00000000-0005-0000-0000-00006D3A0000}"/>
    <cellStyle name="Normal 2 2 2 2 4 2 2 7 5 2" xfId="15078" xr:uid="{00000000-0005-0000-0000-00006E3A0000}"/>
    <cellStyle name="Normal 2 2 2 2 4 2 2 7 5 3" xfId="15079" xr:uid="{00000000-0005-0000-0000-00006F3A0000}"/>
    <cellStyle name="Normal 2 2 2 2 4 2 2 7 5 4" xfId="15080" xr:uid="{00000000-0005-0000-0000-0000703A0000}"/>
    <cellStyle name="Normal 2 2 2 2 4 2 2 7 5 5" xfId="15081" xr:uid="{00000000-0005-0000-0000-0000713A0000}"/>
    <cellStyle name="Normal 2 2 2 2 4 2 2 7 5 6" xfId="15082" xr:uid="{00000000-0005-0000-0000-0000723A0000}"/>
    <cellStyle name="Normal 2 2 2 2 4 2 2 7 5 7" xfId="15083" xr:uid="{00000000-0005-0000-0000-0000733A0000}"/>
    <cellStyle name="Normal 2 2 2 2 4 2 2 7 5 8" xfId="15084" xr:uid="{00000000-0005-0000-0000-0000743A0000}"/>
    <cellStyle name="Normal 2 2 2 2 4 2 2 7 5 9" xfId="15085" xr:uid="{00000000-0005-0000-0000-0000753A0000}"/>
    <cellStyle name="Normal 2 2 2 2 4 2 2 7 6" xfId="15086" xr:uid="{00000000-0005-0000-0000-0000763A0000}"/>
    <cellStyle name="Normal 2 2 2 2 4 2 2 7 7" xfId="15087" xr:uid="{00000000-0005-0000-0000-0000773A0000}"/>
    <cellStyle name="Normal 2 2 2 2 4 2 2 7 8" xfId="15088" xr:uid="{00000000-0005-0000-0000-0000783A0000}"/>
    <cellStyle name="Normal 2 2 2 2 4 2 2 7 9" xfId="15089" xr:uid="{00000000-0005-0000-0000-0000793A0000}"/>
    <cellStyle name="Normal 2 2 2 2 4 2 2 8" xfId="15090" xr:uid="{00000000-0005-0000-0000-00007A3A0000}"/>
    <cellStyle name="Normal 2 2 2 2 4 2 2 8 10" xfId="15091" xr:uid="{00000000-0005-0000-0000-00007B3A0000}"/>
    <cellStyle name="Normal 2 2 2 2 4 2 2 8 11" xfId="15092" xr:uid="{00000000-0005-0000-0000-00007C3A0000}"/>
    <cellStyle name="Normal 2 2 2 2 4 2 2 8 12" xfId="15093" xr:uid="{00000000-0005-0000-0000-00007D3A0000}"/>
    <cellStyle name="Normal 2 2 2 2 4 2 2 8 13" xfId="15094" xr:uid="{00000000-0005-0000-0000-00007E3A0000}"/>
    <cellStyle name="Normal 2 2 2 2 4 2 2 8 14" xfId="15095" xr:uid="{00000000-0005-0000-0000-00007F3A0000}"/>
    <cellStyle name="Normal 2 2 2 2 4 2 2 8 2" xfId="15096" xr:uid="{00000000-0005-0000-0000-0000803A0000}"/>
    <cellStyle name="Normal 2 2 2 2 4 2 2 8 2 10" xfId="15097" xr:uid="{00000000-0005-0000-0000-0000813A0000}"/>
    <cellStyle name="Normal 2 2 2 2 4 2 2 8 2 2" xfId="15098" xr:uid="{00000000-0005-0000-0000-0000823A0000}"/>
    <cellStyle name="Normal 2 2 2 2 4 2 2 8 2 3" xfId="15099" xr:uid="{00000000-0005-0000-0000-0000833A0000}"/>
    <cellStyle name="Normal 2 2 2 2 4 2 2 8 2 4" xfId="15100" xr:uid="{00000000-0005-0000-0000-0000843A0000}"/>
    <cellStyle name="Normal 2 2 2 2 4 2 2 8 2 5" xfId="15101" xr:uid="{00000000-0005-0000-0000-0000853A0000}"/>
    <cellStyle name="Normal 2 2 2 2 4 2 2 8 2 6" xfId="15102" xr:uid="{00000000-0005-0000-0000-0000863A0000}"/>
    <cellStyle name="Normal 2 2 2 2 4 2 2 8 2 7" xfId="15103" xr:uid="{00000000-0005-0000-0000-0000873A0000}"/>
    <cellStyle name="Normal 2 2 2 2 4 2 2 8 2 8" xfId="15104" xr:uid="{00000000-0005-0000-0000-0000883A0000}"/>
    <cellStyle name="Normal 2 2 2 2 4 2 2 8 2 9" xfId="15105" xr:uid="{00000000-0005-0000-0000-0000893A0000}"/>
    <cellStyle name="Normal 2 2 2 2 4 2 2 8 3" xfId="15106" xr:uid="{00000000-0005-0000-0000-00008A3A0000}"/>
    <cellStyle name="Normal 2 2 2 2 4 2 2 8 3 10" xfId="15107" xr:uid="{00000000-0005-0000-0000-00008B3A0000}"/>
    <cellStyle name="Normal 2 2 2 2 4 2 2 8 3 2" xfId="15108" xr:uid="{00000000-0005-0000-0000-00008C3A0000}"/>
    <cellStyle name="Normal 2 2 2 2 4 2 2 8 3 3" xfId="15109" xr:uid="{00000000-0005-0000-0000-00008D3A0000}"/>
    <cellStyle name="Normal 2 2 2 2 4 2 2 8 3 4" xfId="15110" xr:uid="{00000000-0005-0000-0000-00008E3A0000}"/>
    <cellStyle name="Normal 2 2 2 2 4 2 2 8 3 5" xfId="15111" xr:uid="{00000000-0005-0000-0000-00008F3A0000}"/>
    <cellStyle name="Normal 2 2 2 2 4 2 2 8 3 6" xfId="15112" xr:uid="{00000000-0005-0000-0000-0000903A0000}"/>
    <cellStyle name="Normal 2 2 2 2 4 2 2 8 3 7" xfId="15113" xr:uid="{00000000-0005-0000-0000-0000913A0000}"/>
    <cellStyle name="Normal 2 2 2 2 4 2 2 8 3 8" xfId="15114" xr:uid="{00000000-0005-0000-0000-0000923A0000}"/>
    <cellStyle name="Normal 2 2 2 2 4 2 2 8 3 9" xfId="15115" xr:uid="{00000000-0005-0000-0000-0000933A0000}"/>
    <cellStyle name="Normal 2 2 2 2 4 2 2 8 4" xfId="15116" xr:uid="{00000000-0005-0000-0000-0000943A0000}"/>
    <cellStyle name="Normal 2 2 2 2 4 2 2 8 4 10" xfId="15117" xr:uid="{00000000-0005-0000-0000-0000953A0000}"/>
    <cellStyle name="Normal 2 2 2 2 4 2 2 8 4 2" xfId="15118" xr:uid="{00000000-0005-0000-0000-0000963A0000}"/>
    <cellStyle name="Normal 2 2 2 2 4 2 2 8 4 3" xfId="15119" xr:uid="{00000000-0005-0000-0000-0000973A0000}"/>
    <cellStyle name="Normal 2 2 2 2 4 2 2 8 4 4" xfId="15120" xr:uid="{00000000-0005-0000-0000-0000983A0000}"/>
    <cellStyle name="Normal 2 2 2 2 4 2 2 8 4 5" xfId="15121" xr:uid="{00000000-0005-0000-0000-0000993A0000}"/>
    <cellStyle name="Normal 2 2 2 2 4 2 2 8 4 6" xfId="15122" xr:uid="{00000000-0005-0000-0000-00009A3A0000}"/>
    <cellStyle name="Normal 2 2 2 2 4 2 2 8 4 7" xfId="15123" xr:uid="{00000000-0005-0000-0000-00009B3A0000}"/>
    <cellStyle name="Normal 2 2 2 2 4 2 2 8 4 8" xfId="15124" xr:uid="{00000000-0005-0000-0000-00009C3A0000}"/>
    <cellStyle name="Normal 2 2 2 2 4 2 2 8 4 9" xfId="15125" xr:uid="{00000000-0005-0000-0000-00009D3A0000}"/>
    <cellStyle name="Normal 2 2 2 2 4 2 2 8 5" xfId="15126" xr:uid="{00000000-0005-0000-0000-00009E3A0000}"/>
    <cellStyle name="Normal 2 2 2 2 4 2 2 8 5 10" xfId="15127" xr:uid="{00000000-0005-0000-0000-00009F3A0000}"/>
    <cellStyle name="Normal 2 2 2 2 4 2 2 8 5 2" xfId="15128" xr:uid="{00000000-0005-0000-0000-0000A03A0000}"/>
    <cellStyle name="Normal 2 2 2 2 4 2 2 8 5 3" xfId="15129" xr:uid="{00000000-0005-0000-0000-0000A13A0000}"/>
    <cellStyle name="Normal 2 2 2 2 4 2 2 8 5 4" xfId="15130" xr:uid="{00000000-0005-0000-0000-0000A23A0000}"/>
    <cellStyle name="Normal 2 2 2 2 4 2 2 8 5 5" xfId="15131" xr:uid="{00000000-0005-0000-0000-0000A33A0000}"/>
    <cellStyle name="Normal 2 2 2 2 4 2 2 8 5 6" xfId="15132" xr:uid="{00000000-0005-0000-0000-0000A43A0000}"/>
    <cellStyle name="Normal 2 2 2 2 4 2 2 8 5 7" xfId="15133" xr:uid="{00000000-0005-0000-0000-0000A53A0000}"/>
    <cellStyle name="Normal 2 2 2 2 4 2 2 8 5 8" xfId="15134" xr:uid="{00000000-0005-0000-0000-0000A63A0000}"/>
    <cellStyle name="Normal 2 2 2 2 4 2 2 8 5 9" xfId="15135" xr:uid="{00000000-0005-0000-0000-0000A73A0000}"/>
    <cellStyle name="Normal 2 2 2 2 4 2 2 8 6" xfId="15136" xr:uid="{00000000-0005-0000-0000-0000A83A0000}"/>
    <cellStyle name="Normal 2 2 2 2 4 2 2 8 7" xfId="15137" xr:uid="{00000000-0005-0000-0000-0000A93A0000}"/>
    <cellStyle name="Normal 2 2 2 2 4 2 2 8 8" xfId="15138" xr:uid="{00000000-0005-0000-0000-0000AA3A0000}"/>
    <cellStyle name="Normal 2 2 2 2 4 2 2 8 9" xfId="15139" xr:uid="{00000000-0005-0000-0000-0000AB3A0000}"/>
    <cellStyle name="Normal 2 2 2 2 4 2 2 9" xfId="15140" xr:uid="{00000000-0005-0000-0000-0000AC3A0000}"/>
    <cellStyle name="Normal 2 2 2 2 4 2 2 9 10" xfId="15141" xr:uid="{00000000-0005-0000-0000-0000AD3A0000}"/>
    <cellStyle name="Normal 2 2 2 2 4 2 2 9 11" xfId="15142" xr:uid="{00000000-0005-0000-0000-0000AE3A0000}"/>
    <cellStyle name="Normal 2 2 2 2 4 2 2 9 12" xfId="15143" xr:uid="{00000000-0005-0000-0000-0000AF3A0000}"/>
    <cellStyle name="Normal 2 2 2 2 4 2 2 9 13" xfId="15144" xr:uid="{00000000-0005-0000-0000-0000B03A0000}"/>
    <cellStyle name="Normal 2 2 2 2 4 2 2 9 14" xfId="15145" xr:uid="{00000000-0005-0000-0000-0000B13A0000}"/>
    <cellStyle name="Normal 2 2 2 2 4 2 2 9 2" xfId="15146" xr:uid="{00000000-0005-0000-0000-0000B23A0000}"/>
    <cellStyle name="Normal 2 2 2 2 4 2 2 9 2 10" xfId="15147" xr:uid="{00000000-0005-0000-0000-0000B33A0000}"/>
    <cellStyle name="Normal 2 2 2 2 4 2 2 9 2 2" xfId="15148" xr:uid="{00000000-0005-0000-0000-0000B43A0000}"/>
    <cellStyle name="Normal 2 2 2 2 4 2 2 9 2 3" xfId="15149" xr:uid="{00000000-0005-0000-0000-0000B53A0000}"/>
    <cellStyle name="Normal 2 2 2 2 4 2 2 9 2 4" xfId="15150" xr:uid="{00000000-0005-0000-0000-0000B63A0000}"/>
    <cellStyle name="Normal 2 2 2 2 4 2 2 9 2 5" xfId="15151" xr:uid="{00000000-0005-0000-0000-0000B73A0000}"/>
    <cellStyle name="Normal 2 2 2 2 4 2 2 9 2 6" xfId="15152" xr:uid="{00000000-0005-0000-0000-0000B83A0000}"/>
    <cellStyle name="Normal 2 2 2 2 4 2 2 9 2 7" xfId="15153" xr:uid="{00000000-0005-0000-0000-0000B93A0000}"/>
    <cellStyle name="Normal 2 2 2 2 4 2 2 9 2 8" xfId="15154" xr:uid="{00000000-0005-0000-0000-0000BA3A0000}"/>
    <cellStyle name="Normal 2 2 2 2 4 2 2 9 2 9" xfId="15155" xr:uid="{00000000-0005-0000-0000-0000BB3A0000}"/>
    <cellStyle name="Normal 2 2 2 2 4 2 2 9 3" xfId="15156" xr:uid="{00000000-0005-0000-0000-0000BC3A0000}"/>
    <cellStyle name="Normal 2 2 2 2 4 2 2 9 3 10" xfId="15157" xr:uid="{00000000-0005-0000-0000-0000BD3A0000}"/>
    <cellStyle name="Normal 2 2 2 2 4 2 2 9 3 2" xfId="15158" xr:uid="{00000000-0005-0000-0000-0000BE3A0000}"/>
    <cellStyle name="Normal 2 2 2 2 4 2 2 9 3 3" xfId="15159" xr:uid="{00000000-0005-0000-0000-0000BF3A0000}"/>
    <cellStyle name="Normal 2 2 2 2 4 2 2 9 3 4" xfId="15160" xr:uid="{00000000-0005-0000-0000-0000C03A0000}"/>
    <cellStyle name="Normal 2 2 2 2 4 2 2 9 3 5" xfId="15161" xr:uid="{00000000-0005-0000-0000-0000C13A0000}"/>
    <cellStyle name="Normal 2 2 2 2 4 2 2 9 3 6" xfId="15162" xr:uid="{00000000-0005-0000-0000-0000C23A0000}"/>
    <cellStyle name="Normal 2 2 2 2 4 2 2 9 3 7" xfId="15163" xr:uid="{00000000-0005-0000-0000-0000C33A0000}"/>
    <cellStyle name="Normal 2 2 2 2 4 2 2 9 3 8" xfId="15164" xr:uid="{00000000-0005-0000-0000-0000C43A0000}"/>
    <cellStyle name="Normal 2 2 2 2 4 2 2 9 3 9" xfId="15165" xr:uid="{00000000-0005-0000-0000-0000C53A0000}"/>
    <cellStyle name="Normal 2 2 2 2 4 2 2 9 4" xfId="15166" xr:uid="{00000000-0005-0000-0000-0000C63A0000}"/>
    <cellStyle name="Normal 2 2 2 2 4 2 2 9 4 10" xfId="15167" xr:uid="{00000000-0005-0000-0000-0000C73A0000}"/>
    <cellStyle name="Normal 2 2 2 2 4 2 2 9 4 2" xfId="15168" xr:uid="{00000000-0005-0000-0000-0000C83A0000}"/>
    <cellStyle name="Normal 2 2 2 2 4 2 2 9 4 3" xfId="15169" xr:uid="{00000000-0005-0000-0000-0000C93A0000}"/>
    <cellStyle name="Normal 2 2 2 2 4 2 2 9 4 4" xfId="15170" xr:uid="{00000000-0005-0000-0000-0000CA3A0000}"/>
    <cellStyle name="Normal 2 2 2 2 4 2 2 9 4 5" xfId="15171" xr:uid="{00000000-0005-0000-0000-0000CB3A0000}"/>
    <cellStyle name="Normal 2 2 2 2 4 2 2 9 4 6" xfId="15172" xr:uid="{00000000-0005-0000-0000-0000CC3A0000}"/>
    <cellStyle name="Normal 2 2 2 2 4 2 2 9 4 7" xfId="15173" xr:uid="{00000000-0005-0000-0000-0000CD3A0000}"/>
    <cellStyle name="Normal 2 2 2 2 4 2 2 9 4 8" xfId="15174" xr:uid="{00000000-0005-0000-0000-0000CE3A0000}"/>
    <cellStyle name="Normal 2 2 2 2 4 2 2 9 4 9" xfId="15175" xr:uid="{00000000-0005-0000-0000-0000CF3A0000}"/>
    <cellStyle name="Normal 2 2 2 2 4 2 2 9 5" xfId="15176" xr:uid="{00000000-0005-0000-0000-0000D03A0000}"/>
    <cellStyle name="Normal 2 2 2 2 4 2 2 9 5 10" xfId="15177" xr:uid="{00000000-0005-0000-0000-0000D13A0000}"/>
    <cellStyle name="Normal 2 2 2 2 4 2 2 9 5 2" xfId="15178" xr:uid="{00000000-0005-0000-0000-0000D23A0000}"/>
    <cellStyle name="Normal 2 2 2 2 4 2 2 9 5 3" xfId="15179" xr:uid="{00000000-0005-0000-0000-0000D33A0000}"/>
    <cellStyle name="Normal 2 2 2 2 4 2 2 9 5 4" xfId="15180" xr:uid="{00000000-0005-0000-0000-0000D43A0000}"/>
    <cellStyle name="Normal 2 2 2 2 4 2 2 9 5 5" xfId="15181" xr:uid="{00000000-0005-0000-0000-0000D53A0000}"/>
    <cellStyle name="Normal 2 2 2 2 4 2 2 9 5 6" xfId="15182" xr:uid="{00000000-0005-0000-0000-0000D63A0000}"/>
    <cellStyle name="Normal 2 2 2 2 4 2 2 9 5 7" xfId="15183" xr:uid="{00000000-0005-0000-0000-0000D73A0000}"/>
    <cellStyle name="Normal 2 2 2 2 4 2 2 9 5 8" xfId="15184" xr:uid="{00000000-0005-0000-0000-0000D83A0000}"/>
    <cellStyle name="Normal 2 2 2 2 4 2 2 9 5 9" xfId="15185" xr:uid="{00000000-0005-0000-0000-0000D93A0000}"/>
    <cellStyle name="Normal 2 2 2 2 4 2 2 9 6" xfId="15186" xr:uid="{00000000-0005-0000-0000-0000DA3A0000}"/>
    <cellStyle name="Normal 2 2 2 2 4 2 2 9 7" xfId="15187" xr:uid="{00000000-0005-0000-0000-0000DB3A0000}"/>
    <cellStyle name="Normal 2 2 2 2 4 2 2 9 8" xfId="15188" xr:uid="{00000000-0005-0000-0000-0000DC3A0000}"/>
    <cellStyle name="Normal 2 2 2 2 4 2 2 9 9" xfId="15189" xr:uid="{00000000-0005-0000-0000-0000DD3A0000}"/>
    <cellStyle name="Normal 2 2 2 2 4 2 20" xfId="15190" xr:uid="{00000000-0005-0000-0000-0000DE3A0000}"/>
    <cellStyle name="Normal 2 2 2 2 4 2 21" xfId="15191" xr:uid="{00000000-0005-0000-0000-0000DF3A0000}"/>
    <cellStyle name="Normal 2 2 2 2 4 2 21 10" xfId="15192" xr:uid="{00000000-0005-0000-0000-0000E03A0000}"/>
    <cellStyle name="Normal 2 2 2 2 4 2 21 2" xfId="15193" xr:uid="{00000000-0005-0000-0000-0000E13A0000}"/>
    <cellStyle name="Normal 2 2 2 2 4 2 21 3" xfId="15194" xr:uid="{00000000-0005-0000-0000-0000E23A0000}"/>
    <cellStyle name="Normal 2 2 2 2 4 2 21 4" xfId="15195" xr:uid="{00000000-0005-0000-0000-0000E33A0000}"/>
    <cellStyle name="Normal 2 2 2 2 4 2 21 5" xfId="15196" xr:uid="{00000000-0005-0000-0000-0000E43A0000}"/>
    <cellStyle name="Normal 2 2 2 2 4 2 21 6" xfId="15197" xr:uid="{00000000-0005-0000-0000-0000E53A0000}"/>
    <cellStyle name="Normal 2 2 2 2 4 2 21 7" xfId="15198" xr:uid="{00000000-0005-0000-0000-0000E63A0000}"/>
    <cellStyle name="Normal 2 2 2 2 4 2 21 8" xfId="15199" xr:uid="{00000000-0005-0000-0000-0000E73A0000}"/>
    <cellStyle name="Normal 2 2 2 2 4 2 21 9" xfId="15200" xr:uid="{00000000-0005-0000-0000-0000E83A0000}"/>
    <cellStyle name="Normal 2 2 2 2 4 2 22" xfId="15201" xr:uid="{00000000-0005-0000-0000-0000E93A0000}"/>
    <cellStyle name="Normal 2 2 2 2 4 2 22 10" xfId="15202" xr:uid="{00000000-0005-0000-0000-0000EA3A0000}"/>
    <cellStyle name="Normal 2 2 2 2 4 2 22 2" xfId="15203" xr:uid="{00000000-0005-0000-0000-0000EB3A0000}"/>
    <cellStyle name="Normal 2 2 2 2 4 2 22 3" xfId="15204" xr:uid="{00000000-0005-0000-0000-0000EC3A0000}"/>
    <cellStyle name="Normal 2 2 2 2 4 2 22 4" xfId="15205" xr:uid="{00000000-0005-0000-0000-0000ED3A0000}"/>
    <cellStyle name="Normal 2 2 2 2 4 2 22 5" xfId="15206" xr:uid="{00000000-0005-0000-0000-0000EE3A0000}"/>
    <cellStyle name="Normal 2 2 2 2 4 2 22 6" xfId="15207" xr:uid="{00000000-0005-0000-0000-0000EF3A0000}"/>
    <cellStyle name="Normal 2 2 2 2 4 2 22 7" xfId="15208" xr:uid="{00000000-0005-0000-0000-0000F03A0000}"/>
    <cellStyle name="Normal 2 2 2 2 4 2 22 8" xfId="15209" xr:uid="{00000000-0005-0000-0000-0000F13A0000}"/>
    <cellStyle name="Normal 2 2 2 2 4 2 22 9" xfId="15210" xr:uid="{00000000-0005-0000-0000-0000F23A0000}"/>
    <cellStyle name="Normal 2 2 2 2 4 2 23" xfId="15211" xr:uid="{00000000-0005-0000-0000-0000F33A0000}"/>
    <cellStyle name="Normal 2 2 2 2 4 2 23 10" xfId="15212" xr:uid="{00000000-0005-0000-0000-0000F43A0000}"/>
    <cellStyle name="Normal 2 2 2 2 4 2 23 2" xfId="15213" xr:uid="{00000000-0005-0000-0000-0000F53A0000}"/>
    <cellStyle name="Normal 2 2 2 2 4 2 23 3" xfId="15214" xr:uid="{00000000-0005-0000-0000-0000F63A0000}"/>
    <cellStyle name="Normal 2 2 2 2 4 2 23 4" xfId="15215" xr:uid="{00000000-0005-0000-0000-0000F73A0000}"/>
    <cellStyle name="Normal 2 2 2 2 4 2 23 5" xfId="15216" xr:uid="{00000000-0005-0000-0000-0000F83A0000}"/>
    <cellStyle name="Normal 2 2 2 2 4 2 23 6" xfId="15217" xr:uid="{00000000-0005-0000-0000-0000F93A0000}"/>
    <cellStyle name="Normal 2 2 2 2 4 2 23 7" xfId="15218" xr:uid="{00000000-0005-0000-0000-0000FA3A0000}"/>
    <cellStyle name="Normal 2 2 2 2 4 2 23 8" xfId="15219" xr:uid="{00000000-0005-0000-0000-0000FB3A0000}"/>
    <cellStyle name="Normal 2 2 2 2 4 2 23 9" xfId="15220" xr:uid="{00000000-0005-0000-0000-0000FC3A0000}"/>
    <cellStyle name="Normal 2 2 2 2 4 2 24" xfId="15221" xr:uid="{00000000-0005-0000-0000-0000FD3A0000}"/>
    <cellStyle name="Normal 2 2 2 2 4 2 24 10" xfId="15222" xr:uid="{00000000-0005-0000-0000-0000FE3A0000}"/>
    <cellStyle name="Normal 2 2 2 2 4 2 24 2" xfId="15223" xr:uid="{00000000-0005-0000-0000-0000FF3A0000}"/>
    <cellStyle name="Normal 2 2 2 2 4 2 24 3" xfId="15224" xr:uid="{00000000-0005-0000-0000-0000003B0000}"/>
    <cellStyle name="Normal 2 2 2 2 4 2 24 4" xfId="15225" xr:uid="{00000000-0005-0000-0000-0000013B0000}"/>
    <cellStyle name="Normal 2 2 2 2 4 2 24 5" xfId="15226" xr:uid="{00000000-0005-0000-0000-0000023B0000}"/>
    <cellStyle name="Normal 2 2 2 2 4 2 24 6" xfId="15227" xr:uid="{00000000-0005-0000-0000-0000033B0000}"/>
    <cellStyle name="Normal 2 2 2 2 4 2 24 7" xfId="15228" xr:uid="{00000000-0005-0000-0000-0000043B0000}"/>
    <cellStyle name="Normal 2 2 2 2 4 2 24 8" xfId="15229" xr:uid="{00000000-0005-0000-0000-0000053B0000}"/>
    <cellStyle name="Normal 2 2 2 2 4 2 24 9" xfId="15230" xr:uid="{00000000-0005-0000-0000-0000063B0000}"/>
    <cellStyle name="Normal 2 2 2 2 4 2 25" xfId="15231" xr:uid="{00000000-0005-0000-0000-0000073B0000}"/>
    <cellStyle name="Normal 2 2 2 2 4 2 26" xfId="15232" xr:uid="{00000000-0005-0000-0000-0000083B0000}"/>
    <cellStyle name="Normal 2 2 2 2 4 2 27" xfId="15233" xr:uid="{00000000-0005-0000-0000-0000093B0000}"/>
    <cellStyle name="Normal 2 2 2 2 4 2 28" xfId="15234" xr:uid="{00000000-0005-0000-0000-00000A3B0000}"/>
    <cellStyle name="Normal 2 2 2 2 4 2 29" xfId="15235" xr:uid="{00000000-0005-0000-0000-00000B3B0000}"/>
    <cellStyle name="Normal 2 2 2 2 4 2 3" xfId="15236" xr:uid="{00000000-0005-0000-0000-00000C3B0000}"/>
    <cellStyle name="Normal 2 2 2 2 4 2 30" xfId="15237" xr:uid="{00000000-0005-0000-0000-00000D3B0000}"/>
    <cellStyle name="Normal 2 2 2 2 4 2 31" xfId="15238" xr:uid="{00000000-0005-0000-0000-00000E3B0000}"/>
    <cellStyle name="Normal 2 2 2 2 4 2 32" xfId="15239" xr:uid="{00000000-0005-0000-0000-00000F3B0000}"/>
    <cellStyle name="Normal 2 2 2 2 4 2 33" xfId="15240" xr:uid="{00000000-0005-0000-0000-0000103B0000}"/>
    <cellStyle name="Normal 2 2 2 2 4 2 34" xfId="15241" xr:uid="{00000000-0005-0000-0000-0000113B0000}"/>
    <cellStyle name="Normal 2 2 2 2 4 2 35" xfId="15242" xr:uid="{00000000-0005-0000-0000-0000123B0000}"/>
    <cellStyle name="Normal 2 2 2 2 4 2 4" xfId="15243" xr:uid="{00000000-0005-0000-0000-0000133B0000}"/>
    <cellStyle name="Normal 2 2 2 2 4 2 5" xfId="15244" xr:uid="{00000000-0005-0000-0000-0000143B0000}"/>
    <cellStyle name="Normal 2 2 2 2 4 2 6" xfId="15245" xr:uid="{00000000-0005-0000-0000-0000153B0000}"/>
    <cellStyle name="Normal 2 2 2 2 4 2 7" xfId="15246" xr:uid="{00000000-0005-0000-0000-0000163B0000}"/>
    <cellStyle name="Normal 2 2 2 2 4 2 8" xfId="15247" xr:uid="{00000000-0005-0000-0000-0000173B0000}"/>
    <cellStyle name="Normal 2 2 2 2 4 2 9" xfId="15248" xr:uid="{00000000-0005-0000-0000-0000183B0000}"/>
    <cellStyle name="Normal 2 2 2 2 4 20" xfId="15249" xr:uid="{00000000-0005-0000-0000-0000193B0000}"/>
    <cellStyle name="Normal 2 2 2 2 4 20 10" xfId="15250" xr:uid="{00000000-0005-0000-0000-00001A3B0000}"/>
    <cellStyle name="Normal 2 2 2 2 4 20 11" xfId="15251" xr:uid="{00000000-0005-0000-0000-00001B3B0000}"/>
    <cellStyle name="Normal 2 2 2 2 4 20 12" xfId="15252" xr:uid="{00000000-0005-0000-0000-00001C3B0000}"/>
    <cellStyle name="Normal 2 2 2 2 4 20 13" xfId="15253" xr:uid="{00000000-0005-0000-0000-00001D3B0000}"/>
    <cellStyle name="Normal 2 2 2 2 4 20 14" xfId="15254" xr:uid="{00000000-0005-0000-0000-00001E3B0000}"/>
    <cellStyle name="Normal 2 2 2 2 4 20 2" xfId="15255" xr:uid="{00000000-0005-0000-0000-00001F3B0000}"/>
    <cellStyle name="Normal 2 2 2 2 4 20 2 10" xfId="15256" xr:uid="{00000000-0005-0000-0000-0000203B0000}"/>
    <cellStyle name="Normal 2 2 2 2 4 20 2 2" xfId="15257" xr:uid="{00000000-0005-0000-0000-0000213B0000}"/>
    <cellStyle name="Normal 2 2 2 2 4 20 2 3" xfId="15258" xr:uid="{00000000-0005-0000-0000-0000223B0000}"/>
    <cellStyle name="Normal 2 2 2 2 4 20 2 4" xfId="15259" xr:uid="{00000000-0005-0000-0000-0000233B0000}"/>
    <cellStyle name="Normal 2 2 2 2 4 20 2 5" xfId="15260" xr:uid="{00000000-0005-0000-0000-0000243B0000}"/>
    <cellStyle name="Normal 2 2 2 2 4 20 2 6" xfId="15261" xr:uid="{00000000-0005-0000-0000-0000253B0000}"/>
    <cellStyle name="Normal 2 2 2 2 4 20 2 7" xfId="15262" xr:uid="{00000000-0005-0000-0000-0000263B0000}"/>
    <cellStyle name="Normal 2 2 2 2 4 20 2 8" xfId="15263" xr:uid="{00000000-0005-0000-0000-0000273B0000}"/>
    <cellStyle name="Normal 2 2 2 2 4 20 2 9" xfId="15264" xr:uid="{00000000-0005-0000-0000-0000283B0000}"/>
    <cellStyle name="Normal 2 2 2 2 4 20 3" xfId="15265" xr:uid="{00000000-0005-0000-0000-0000293B0000}"/>
    <cellStyle name="Normal 2 2 2 2 4 20 3 10" xfId="15266" xr:uid="{00000000-0005-0000-0000-00002A3B0000}"/>
    <cellStyle name="Normal 2 2 2 2 4 20 3 2" xfId="15267" xr:uid="{00000000-0005-0000-0000-00002B3B0000}"/>
    <cellStyle name="Normal 2 2 2 2 4 20 3 3" xfId="15268" xr:uid="{00000000-0005-0000-0000-00002C3B0000}"/>
    <cellStyle name="Normal 2 2 2 2 4 20 3 4" xfId="15269" xr:uid="{00000000-0005-0000-0000-00002D3B0000}"/>
    <cellStyle name="Normal 2 2 2 2 4 20 3 5" xfId="15270" xr:uid="{00000000-0005-0000-0000-00002E3B0000}"/>
    <cellStyle name="Normal 2 2 2 2 4 20 3 6" xfId="15271" xr:uid="{00000000-0005-0000-0000-00002F3B0000}"/>
    <cellStyle name="Normal 2 2 2 2 4 20 3 7" xfId="15272" xr:uid="{00000000-0005-0000-0000-0000303B0000}"/>
    <cellStyle name="Normal 2 2 2 2 4 20 3 8" xfId="15273" xr:uid="{00000000-0005-0000-0000-0000313B0000}"/>
    <cellStyle name="Normal 2 2 2 2 4 20 3 9" xfId="15274" xr:uid="{00000000-0005-0000-0000-0000323B0000}"/>
    <cellStyle name="Normal 2 2 2 2 4 20 4" xfId="15275" xr:uid="{00000000-0005-0000-0000-0000333B0000}"/>
    <cellStyle name="Normal 2 2 2 2 4 20 4 10" xfId="15276" xr:uid="{00000000-0005-0000-0000-0000343B0000}"/>
    <cellStyle name="Normal 2 2 2 2 4 20 4 2" xfId="15277" xr:uid="{00000000-0005-0000-0000-0000353B0000}"/>
    <cellStyle name="Normal 2 2 2 2 4 20 4 3" xfId="15278" xr:uid="{00000000-0005-0000-0000-0000363B0000}"/>
    <cellStyle name="Normal 2 2 2 2 4 20 4 4" xfId="15279" xr:uid="{00000000-0005-0000-0000-0000373B0000}"/>
    <cellStyle name="Normal 2 2 2 2 4 20 4 5" xfId="15280" xr:uid="{00000000-0005-0000-0000-0000383B0000}"/>
    <cellStyle name="Normal 2 2 2 2 4 20 4 6" xfId="15281" xr:uid="{00000000-0005-0000-0000-0000393B0000}"/>
    <cellStyle name="Normal 2 2 2 2 4 20 4 7" xfId="15282" xr:uid="{00000000-0005-0000-0000-00003A3B0000}"/>
    <cellStyle name="Normal 2 2 2 2 4 20 4 8" xfId="15283" xr:uid="{00000000-0005-0000-0000-00003B3B0000}"/>
    <cellStyle name="Normal 2 2 2 2 4 20 4 9" xfId="15284" xr:uid="{00000000-0005-0000-0000-00003C3B0000}"/>
    <cellStyle name="Normal 2 2 2 2 4 20 5" xfId="15285" xr:uid="{00000000-0005-0000-0000-00003D3B0000}"/>
    <cellStyle name="Normal 2 2 2 2 4 20 5 10" xfId="15286" xr:uid="{00000000-0005-0000-0000-00003E3B0000}"/>
    <cellStyle name="Normal 2 2 2 2 4 20 5 2" xfId="15287" xr:uid="{00000000-0005-0000-0000-00003F3B0000}"/>
    <cellStyle name="Normal 2 2 2 2 4 20 5 3" xfId="15288" xr:uid="{00000000-0005-0000-0000-0000403B0000}"/>
    <cellStyle name="Normal 2 2 2 2 4 20 5 4" xfId="15289" xr:uid="{00000000-0005-0000-0000-0000413B0000}"/>
    <cellStyle name="Normal 2 2 2 2 4 20 5 5" xfId="15290" xr:uid="{00000000-0005-0000-0000-0000423B0000}"/>
    <cellStyle name="Normal 2 2 2 2 4 20 5 6" xfId="15291" xr:uid="{00000000-0005-0000-0000-0000433B0000}"/>
    <cellStyle name="Normal 2 2 2 2 4 20 5 7" xfId="15292" xr:uid="{00000000-0005-0000-0000-0000443B0000}"/>
    <cellStyle name="Normal 2 2 2 2 4 20 5 8" xfId="15293" xr:uid="{00000000-0005-0000-0000-0000453B0000}"/>
    <cellStyle name="Normal 2 2 2 2 4 20 5 9" xfId="15294" xr:uid="{00000000-0005-0000-0000-0000463B0000}"/>
    <cellStyle name="Normal 2 2 2 2 4 20 6" xfId="15295" xr:uid="{00000000-0005-0000-0000-0000473B0000}"/>
    <cellStyle name="Normal 2 2 2 2 4 20 7" xfId="15296" xr:uid="{00000000-0005-0000-0000-0000483B0000}"/>
    <cellStyle name="Normal 2 2 2 2 4 20 8" xfId="15297" xr:uid="{00000000-0005-0000-0000-0000493B0000}"/>
    <cellStyle name="Normal 2 2 2 2 4 20 9" xfId="15298" xr:uid="{00000000-0005-0000-0000-00004A3B0000}"/>
    <cellStyle name="Normal 2 2 2 2 4 21" xfId="15299" xr:uid="{00000000-0005-0000-0000-00004B3B0000}"/>
    <cellStyle name="Normal 2 2 2 2 4 21 10" xfId="15300" xr:uid="{00000000-0005-0000-0000-00004C3B0000}"/>
    <cellStyle name="Normal 2 2 2 2 4 21 11" xfId="15301" xr:uid="{00000000-0005-0000-0000-00004D3B0000}"/>
    <cellStyle name="Normal 2 2 2 2 4 21 12" xfId="15302" xr:uid="{00000000-0005-0000-0000-00004E3B0000}"/>
    <cellStyle name="Normal 2 2 2 2 4 21 13" xfId="15303" xr:uid="{00000000-0005-0000-0000-00004F3B0000}"/>
    <cellStyle name="Normal 2 2 2 2 4 21 14" xfId="15304" xr:uid="{00000000-0005-0000-0000-0000503B0000}"/>
    <cellStyle name="Normal 2 2 2 2 4 21 2" xfId="15305" xr:uid="{00000000-0005-0000-0000-0000513B0000}"/>
    <cellStyle name="Normal 2 2 2 2 4 21 2 10" xfId="15306" xr:uid="{00000000-0005-0000-0000-0000523B0000}"/>
    <cellStyle name="Normal 2 2 2 2 4 21 2 2" xfId="15307" xr:uid="{00000000-0005-0000-0000-0000533B0000}"/>
    <cellStyle name="Normal 2 2 2 2 4 21 2 3" xfId="15308" xr:uid="{00000000-0005-0000-0000-0000543B0000}"/>
    <cellStyle name="Normal 2 2 2 2 4 21 2 4" xfId="15309" xr:uid="{00000000-0005-0000-0000-0000553B0000}"/>
    <cellStyle name="Normal 2 2 2 2 4 21 2 5" xfId="15310" xr:uid="{00000000-0005-0000-0000-0000563B0000}"/>
    <cellStyle name="Normal 2 2 2 2 4 21 2 6" xfId="15311" xr:uid="{00000000-0005-0000-0000-0000573B0000}"/>
    <cellStyle name="Normal 2 2 2 2 4 21 2 7" xfId="15312" xr:uid="{00000000-0005-0000-0000-0000583B0000}"/>
    <cellStyle name="Normal 2 2 2 2 4 21 2 8" xfId="15313" xr:uid="{00000000-0005-0000-0000-0000593B0000}"/>
    <cellStyle name="Normal 2 2 2 2 4 21 2 9" xfId="15314" xr:uid="{00000000-0005-0000-0000-00005A3B0000}"/>
    <cellStyle name="Normal 2 2 2 2 4 21 3" xfId="15315" xr:uid="{00000000-0005-0000-0000-00005B3B0000}"/>
    <cellStyle name="Normal 2 2 2 2 4 21 3 10" xfId="15316" xr:uid="{00000000-0005-0000-0000-00005C3B0000}"/>
    <cellStyle name="Normal 2 2 2 2 4 21 3 2" xfId="15317" xr:uid="{00000000-0005-0000-0000-00005D3B0000}"/>
    <cellStyle name="Normal 2 2 2 2 4 21 3 3" xfId="15318" xr:uid="{00000000-0005-0000-0000-00005E3B0000}"/>
    <cellStyle name="Normal 2 2 2 2 4 21 3 4" xfId="15319" xr:uid="{00000000-0005-0000-0000-00005F3B0000}"/>
    <cellStyle name="Normal 2 2 2 2 4 21 3 5" xfId="15320" xr:uid="{00000000-0005-0000-0000-0000603B0000}"/>
    <cellStyle name="Normal 2 2 2 2 4 21 3 6" xfId="15321" xr:uid="{00000000-0005-0000-0000-0000613B0000}"/>
    <cellStyle name="Normal 2 2 2 2 4 21 3 7" xfId="15322" xr:uid="{00000000-0005-0000-0000-0000623B0000}"/>
    <cellStyle name="Normal 2 2 2 2 4 21 3 8" xfId="15323" xr:uid="{00000000-0005-0000-0000-0000633B0000}"/>
    <cellStyle name="Normal 2 2 2 2 4 21 3 9" xfId="15324" xr:uid="{00000000-0005-0000-0000-0000643B0000}"/>
    <cellStyle name="Normal 2 2 2 2 4 21 4" xfId="15325" xr:uid="{00000000-0005-0000-0000-0000653B0000}"/>
    <cellStyle name="Normal 2 2 2 2 4 21 4 10" xfId="15326" xr:uid="{00000000-0005-0000-0000-0000663B0000}"/>
    <cellStyle name="Normal 2 2 2 2 4 21 4 2" xfId="15327" xr:uid="{00000000-0005-0000-0000-0000673B0000}"/>
    <cellStyle name="Normal 2 2 2 2 4 21 4 3" xfId="15328" xr:uid="{00000000-0005-0000-0000-0000683B0000}"/>
    <cellStyle name="Normal 2 2 2 2 4 21 4 4" xfId="15329" xr:uid="{00000000-0005-0000-0000-0000693B0000}"/>
    <cellStyle name="Normal 2 2 2 2 4 21 4 5" xfId="15330" xr:uid="{00000000-0005-0000-0000-00006A3B0000}"/>
    <cellStyle name="Normal 2 2 2 2 4 21 4 6" xfId="15331" xr:uid="{00000000-0005-0000-0000-00006B3B0000}"/>
    <cellStyle name="Normal 2 2 2 2 4 21 4 7" xfId="15332" xr:uid="{00000000-0005-0000-0000-00006C3B0000}"/>
    <cellStyle name="Normal 2 2 2 2 4 21 4 8" xfId="15333" xr:uid="{00000000-0005-0000-0000-00006D3B0000}"/>
    <cellStyle name="Normal 2 2 2 2 4 21 4 9" xfId="15334" xr:uid="{00000000-0005-0000-0000-00006E3B0000}"/>
    <cellStyle name="Normal 2 2 2 2 4 21 5" xfId="15335" xr:uid="{00000000-0005-0000-0000-00006F3B0000}"/>
    <cellStyle name="Normal 2 2 2 2 4 21 5 10" xfId="15336" xr:uid="{00000000-0005-0000-0000-0000703B0000}"/>
    <cellStyle name="Normal 2 2 2 2 4 21 5 2" xfId="15337" xr:uid="{00000000-0005-0000-0000-0000713B0000}"/>
    <cellStyle name="Normal 2 2 2 2 4 21 5 3" xfId="15338" xr:uid="{00000000-0005-0000-0000-0000723B0000}"/>
    <cellStyle name="Normal 2 2 2 2 4 21 5 4" xfId="15339" xr:uid="{00000000-0005-0000-0000-0000733B0000}"/>
    <cellStyle name="Normal 2 2 2 2 4 21 5 5" xfId="15340" xr:uid="{00000000-0005-0000-0000-0000743B0000}"/>
    <cellStyle name="Normal 2 2 2 2 4 21 5 6" xfId="15341" xr:uid="{00000000-0005-0000-0000-0000753B0000}"/>
    <cellStyle name="Normal 2 2 2 2 4 21 5 7" xfId="15342" xr:uid="{00000000-0005-0000-0000-0000763B0000}"/>
    <cellStyle name="Normal 2 2 2 2 4 21 5 8" xfId="15343" xr:uid="{00000000-0005-0000-0000-0000773B0000}"/>
    <cellStyle name="Normal 2 2 2 2 4 21 5 9" xfId="15344" xr:uid="{00000000-0005-0000-0000-0000783B0000}"/>
    <cellStyle name="Normal 2 2 2 2 4 21 6" xfId="15345" xr:uid="{00000000-0005-0000-0000-0000793B0000}"/>
    <cellStyle name="Normal 2 2 2 2 4 21 7" xfId="15346" xr:uid="{00000000-0005-0000-0000-00007A3B0000}"/>
    <cellStyle name="Normal 2 2 2 2 4 21 8" xfId="15347" xr:uid="{00000000-0005-0000-0000-00007B3B0000}"/>
    <cellStyle name="Normal 2 2 2 2 4 21 9" xfId="15348" xr:uid="{00000000-0005-0000-0000-00007C3B0000}"/>
    <cellStyle name="Normal 2 2 2 2 4 22" xfId="15349" xr:uid="{00000000-0005-0000-0000-00007D3B0000}"/>
    <cellStyle name="Normal 2 2 2 2 4 22 10" xfId="15350" xr:uid="{00000000-0005-0000-0000-00007E3B0000}"/>
    <cellStyle name="Normal 2 2 2 2 4 22 11" xfId="15351" xr:uid="{00000000-0005-0000-0000-00007F3B0000}"/>
    <cellStyle name="Normal 2 2 2 2 4 22 12" xfId="15352" xr:uid="{00000000-0005-0000-0000-0000803B0000}"/>
    <cellStyle name="Normal 2 2 2 2 4 22 13" xfId="15353" xr:uid="{00000000-0005-0000-0000-0000813B0000}"/>
    <cellStyle name="Normal 2 2 2 2 4 22 14" xfId="15354" xr:uid="{00000000-0005-0000-0000-0000823B0000}"/>
    <cellStyle name="Normal 2 2 2 2 4 22 2" xfId="15355" xr:uid="{00000000-0005-0000-0000-0000833B0000}"/>
    <cellStyle name="Normal 2 2 2 2 4 22 2 10" xfId="15356" xr:uid="{00000000-0005-0000-0000-0000843B0000}"/>
    <cellStyle name="Normal 2 2 2 2 4 22 2 2" xfId="15357" xr:uid="{00000000-0005-0000-0000-0000853B0000}"/>
    <cellStyle name="Normal 2 2 2 2 4 22 2 3" xfId="15358" xr:uid="{00000000-0005-0000-0000-0000863B0000}"/>
    <cellStyle name="Normal 2 2 2 2 4 22 2 4" xfId="15359" xr:uid="{00000000-0005-0000-0000-0000873B0000}"/>
    <cellStyle name="Normal 2 2 2 2 4 22 2 5" xfId="15360" xr:uid="{00000000-0005-0000-0000-0000883B0000}"/>
    <cellStyle name="Normal 2 2 2 2 4 22 2 6" xfId="15361" xr:uid="{00000000-0005-0000-0000-0000893B0000}"/>
    <cellStyle name="Normal 2 2 2 2 4 22 2 7" xfId="15362" xr:uid="{00000000-0005-0000-0000-00008A3B0000}"/>
    <cellStyle name="Normal 2 2 2 2 4 22 2 8" xfId="15363" xr:uid="{00000000-0005-0000-0000-00008B3B0000}"/>
    <cellStyle name="Normal 2 2 2 2 4 22 2 9" xfId="15364" xr:uid="{00000000-0005-0000-0000-00008C3B0000}"/>
    <cellStyle name="Normal 2 2 2 2 4 22 3" xfId="15365" xr:uid="{00000000-0005-0000-0000-00008D3B0000}"/>
    <cellStyle name="Normal 2 2 2 2 4 22 3 10" xfId="15366" xr:uid="{00000000-0005-0000-0000-00008E3B0000}"/>
    <cellStyle name="Normal 2 2 2 2 4 22 3 2" xfId="15367" xr:uid="{00000000-0005-0000-0000-00008F3B0000}"/>
    <cellStyle name="Normal 2 2 2 2 4 22 3 3" xfId="15368" xr:uid="{00000000-0005-0000-0000-0000903B0000}"/>
    <cellStyle name="Normal 2 2 2 2 4 22 3 4" xfId="15369" xr:uid="{00000000-0005-0000-0000-0000913B0000}"/>
    <cellStyle name="Normal 2 2 2 2 4 22 3 5" xfId="15370" xr:uid="{00000000-0005-0000-0000-0000923B0000}"/>
    <cellStyle name="Normal 2 2 2 2 4 22 3 6" xfId="15371" xr:uid="{00000000-0005-0000-0000-0000933B0000}"/>
    <cellStyle name="Normal 2 2 2 2 4 22 3 7" xfId="15372" xr:uid="{00000000-0005-0000-0000-0000943B0000}"/>
    <cellStyle name="Normal 2 2 2 2 4 22 3 8" xfId="15373" xr:uid="{00000000-0005-0000-0000-0000953B0000}"/>
    <cellStyle name="Normal 2 2 2 2 4 22 3 9" xfId="15374" xr:uid="{00000000-0005-0000-0000-0000963B0000}"/>
    <cellStyle name="Normal 2 2 2 2 4 22 4" xfId="15375" xr:uid="{00000000-0005-0000-0000-0000973B0000}"/>
    <cellStyle name="Normal 2 2 2 2 4 22 4 10" xfId="15376" xr:uid="{00000000-0005-0000-0000-0000983B0000}"/>
    <cellStyle name="Normal 2 2 2 2 4 22 4 2" xfId="15377" xr:uid="{00000000-0005-0000-0000-0000993B0000}"/>
    <cellStyle name="Normal 2 2 2 2 4 22 4 3" xfId="15378" xr:uid="{00000000-0005-0000-0000-00009A3B0000}"/>
    <cellStyle name="Normal 2 2 2 2 4 22 4 4" xfId="15379" xr:uid="{00000000-0005-0000-0000-00009B3B0000}"/>
    <cellStyle name="Normal 2 2 2 2 4 22 4 5" xfId="15380" xr:uid="{00000000-0005-0000-0000-00009C3B0000}"/>
    <cellStyle name="Normal 2 2 2 2 4 22 4 6" xfId="15381" xr:uid="{00000000-0005-0000-0000-00009D3B0000}"/>
    <cellStyle name="Normal 2 2 2 2 4 22 4 7" xfId="15382" xr:uid="{00000000-0005-0000-0000-00009E3B0000}"/>
    <cellStyle name="Normal 2 2 2 2 4 22 4 8" xfId="15383" xr:uid="{00000000-0005-0000-0000-00009F3B0000}"/>
    <cellStyle name="Normal 2 2 2 2 4 22 4 9" xfId="15384" xr:uid="{00000000-0005-0000-0000-0000A03B0000}"/>
    <cellStyle name="Normal 2 2 2 2 4 22 5" xfId="15385" xr:uid="{00000000-0005-0000-0000-0000A13B0000}"/>
    <cellStyle name="Normal 2 2 2 2 4 22 5 10" xfId="15386" xr:uid="{00000000-0005-0000-0000-0000A23B0000}"/>
    <cellStyle name="Normal 2 2 2 2 4 22 5 2" xfId="15387" xr:uid="{00000000-0005-0000-0000-0000A33B0000}"/>
    <cellStyle name="Normal 2 2 2 2 4 22 5 3" xfId="15388" xr:uid="{00000000-0005-0000-0000-0000A43B0000}"/>
    <cellStyle name="Normal 2 2 2 2 4 22 5 4" xfId="15389" xr:uid="{00000000-0005-0000-0000-0000A53B0000}"/>
    <cellStyle name="Normal 2 2 2 2 4 22 5 5" xfId="15390" xr:uid="{00000000-0005-0000-0000-0000A63B0000}"/>
    <cellStyle name="Normal 2 2 2 2 4 22 5 6" xfId="15391" xr:uid="{00000000-0005-0000-0000-0000A73B0000}"/>
    <cellStyle name="Normal 2 2 2 2 4 22 5 7" xfId="15392" xr:uid="{00000000-0005-0000-0000-0000A83B0000}"/>
    <cellStyle name="Normal 2 2 2 2 4 22 5 8" xfId="15393" xr:uid="{00000000-0005-0000-0000-0000A93B0000}"/>
    <cellStyle name="Normal 2 2 2 2 4 22 5 9" xfId="15394" xr:uid="{00000000-0005-0000-0000-0000AA3B0000}"/>
    <cellStyle name="Normal 2 2 2 2 4 22 6" xfId="15395" xr:uid="{00000000-0005-0000-0000-0000AB3B0000}"/>
    <cellStyle name="Normal 2 2 2 2 4 22 7" xfId="15396" xr:uid="{00000000-0005-0000-0000-0000AC3B0000}"/>
    <cellStyle name="Normal 2 2 2 2 4 22 8" xfId="15397" xr:uid="{00000000-0005-0000-0000-0000AD3B0000}"/>
    <cellStyle name="Normal 2 2 2 2 4 22 9" xfId="15398" xr:uid="{00000000-0005-0000-0000-0000AE3B0000}"/>
    <cellStyle name="Normal 2 2 2 2 4 23" xfId="15399" xr:uid="{00000000-0005-0000-0000-0000AF3B0000}"/>
    <cellStyle name="Normal 2 2 2 2 4 23 10" xfId="15400" xr:uid="{00000000-0005-0000-0000-0000B03B0000}"/>
    <cellStyle name="Normal 2 2 2 2 4 23 11" xfId="15401" xr:uid="{00000000-0005-0000-0000-0000B13B0000}"/>
    <cellStyle name="Normal 2 2 2 2 4 23 12" xfId="15402" xr:uid="{00000000-0005-0000-0000-0000B23B0000}"/>
    <cellStyle name="Normal 2 2 2 2 4 23 13" xfId="15403" xr:uid="{00000000-0005-0000-0000-0000B33B0000}"/>
    <cellStyle name="Normal 2 2 2 2 4 23 14" xfId="15404" xr:uid="{00000000-0005-0000-0000-0000B43B0000}"/>
    <cellStyle name="Normal 2 2 2 2 4 23 2" xfId="15405" xr:uid="{00000000-0005-0000-0000-0000B53B0000}"/>
    <cellStyle name="Normal 2 2 2 2 4 23 2 10" xfId="15406" xr:uid="{00000000-0005-0000-0000-0000B63B0000}"/>
    <cellStyle name="Normal 2 2 2 2 4 23 2 2" xfId="15407" xr:uid="{00000000-0005-0000-0000-0000B73B0000}"/>
    <cellStyle name="Normal 2 2 2 2 4 23 2 3" xfId="15408" xr:uid="{00000000-0005-0000-0000-0000B83B0000}"/>
    <cellStyle name="Normal 2 2 2 2 4 23 2 4" xfId="15409" xr:uid="{00000000-0005-0000-0000-0000B93B0000}"/>
    <cellStyle name="Normal 2 2 2 2 4 23 2 5" xfId="15410" xr:uid="{00000000-0005-0000-0000-0000BA3B0000}"/>
    <cellStyle name="Normal 2 2 2 2 4 23 2 6" xfId="15411" xr:uid="{00000000-0005-0000-0000-0000BB3B0000}"/>
    <cellStyle name="Normal 2 2 2 2 4 23 2 7" xfId="15412" xr:uid="{00000000-0005-0000-0000-0000BC3B0000}"/>
    <cellStyle name="Normal 2 2 2 2 4 23 2 8" xfId="15413" xr:uid="{00000000-0005-0000-0000-0000BD3B0000}"/>
    <cellStyle name="Normal 2 2 2 2 4 23 2 9" xfId="15414" xr:uid="{00000000-0005-0000-0000-0000BE3B0000}"/>
    <cellStyle name="Normal 2 2 2 2 4 23 3" xfId="15415" xr:uid="{00000000-0005-0000-0000-0000BF3B0000}"/>
    <cellStyle name="Normal 2 2 2 2 4 23 3 10" xfId="15416" xr:uid="{00000000-0005-0000-0000-0000C03B0000}"/>
    <cellStyle name="Normal 2 2 2 2 4 23 3 2" xfId="15417" xr:uid="{00000000-0005-0000-0000-0000C13B0000}"/>
    <cellStyle name="Normal 2 2 2 2 4 23 3 3" xfId="15418" xr:uid="{00000000-0005-0000-0000-0000C23B0000}"/>
    <cellStyle name="Normal 2 2 2 2 4 23 3 4" xfId="15419" xr:uid="{00000000-0005-0000-0000-0000C33B0000}"/>
    <cellStyle name="Normal 2 2 2 2 4 23 3 5" xfId="15420" xr:uid="{00000000-0005-0000-0000-0000C43B0000}"/>
    <cellStyle name="Normal 2 2 2 2 4 23 3 6" xfId="15421" xr:uid="{00000000-0005-0000-0000-0000C53B0000}"/>
    <cellStyle name="Normal 2 2 2 2 4 23 3 7" xfId="15422" xr:uid="{00000000-0005-0000-0000-0000C63B0000}"/>
    <cellStyle name="Normal 2 2 2 2 4 23 3 8" xfId="15423" xr:uid="{00000000-0005-0000-0000-0000C73B0000}"/>
    <cellStyle name="Normal 2 2 2 2 4 23 3 9" xfId="15424" xr:uid="{00000000-0005-0000-0000-0000C83B0000}"/>
    <cellStyle name="Normal 2 2 2 2 4 23 4" xfId="15425" xr:uid="{00000000-0005-0000-0000-0000C93B0000}"/>
    <cellStyle name="Normal 2 2 2 2 4 23 4 10" xfId="15426" xr:uid="{00000000-0005-0000-0000-0000CA3B0000}"/>
    <cellStyle name="Normal 2 2 2 2 4 23 4 2" xfId="15427" xr:uid="{00000000-0005-0000-0000-0000CB3B0000}"/>
    <cellStyle name="Normal 2 2 2 2 4 23 4 3" xfId="15428" xr:uid="{00000000-0005-0000-0000-0000CC3B0000}"/>
    <cellStyle name="Normal 2 2 2 2 4 23 4 4" xfId="15429" xr:uid="{00000000-0005-0000-0000-0000CD3B0000}"/>
    <cellStyle name="Normal 2 2 2 2 4 23 4 5" xfId="15430" xr:uid="{00000000-0005-0000-0000-0000CE3B0000}"/>
    <cellStyle name="Normal 2 2 2 2 4 23 4 6" xfId="15431" xr:uid="{00000000-0005-0000-0000-0000CF3B0000}"/>
    <cellStyle name="Normal 2 2 2 2 4 23 4 7" xfId="15432" xr:uid="{00000000-0005-0000-0000-0000D03B0000}"/>
    <cellStyle name="Normal 2 2 2 2 4 23 4 8" xfId="15433" xr:uid="{00000000-0005-0000-0000-0000D13B0000}"/>
    <cellStyle name="Normal 2 2 2 2 4 23 4 9" xfId="15434" xr:uid="{00000000-0005-0000-0000-0000D23B0000}"/>
    <cellStyle name="Normal 2 2 2 2 4 23 5" xfId="15435" xr:uid="{00000000-0005-0000-0000-0000D33B0000}"/>
    <cellStyle name="Normal 2 2 2 2 4 23 5 10" xfId="15436" xr:uid="{00000000-0005-0000-0000-0000D43B0000}"/>
    <cellStyle name="Normal 2 2 2 2 4 23 5 2" xfId="15437" xr:uid="{00000000-0005-0000-0000-0000D53B0000}"/>
    <cellStyle name="Normal 2 2 2 2 4 23 5 3" xfId="15438" xr:uid="{00000000-0005-0000-0000-0000D63B0000}"/>
    <cellStyle name="Normal 2 2 2 2 4 23 5 4" xfId="15439" xr:uid="{00000000-0005-0000-0000-0000D73B0000}"/>
    <cellStyle name="Normal 2 2 2 2 4 23 5 5" xfId="15440" xr:uid="{00000000-0005-0000-0000-0000D83B0000}"/>
    <cellStyle name="Normal 2 2 2 2 4 23 5 6" xfId="15441" xr:uid="{00000000-0005-0000-0000-0000D93B0000}"/>
    <cellStyle name="Normal 2 2 2 2 4 23 5 7" xfId="15442" xr:uid="{00000000-0005-0000-0000-0000DA3B0000}"/>
    <cellStyle name="Normal 2 2 2 2 4 23 5 8" xfId="15443" xr:uid="{00000000-0005-0000-0000-0000DB3B0000}"/>
    <cellStyle name="Normal 2 2 2 2 4 23 5 9" xfId="15444" xr:uid="{00000000-0005-0000-0000-0000DC3B0000}"/>
    <cellStyle name="Normal 2 2 2 2 4 23 6" xfId="15445" xr:uid="{00000000-0005-0000-0000-0000DD3B0000}"/>
    <cellStyle name="Normal 2 2 2 2 4 23 7" xfId="15446" xr:uid="{00000000-0005-0000-0000-0000DE3B0000}"/>
    <cellStyle name="Normal 2 2 2 2 4 23 8" xfId="15447" xr:uid="{00000000-0005-0000-0000-0000DF3B0000}"/>
    <cellStyle name="Normal 2 2 2 2 4 23 9" xfId="15448" xr:uid="{00000000-0005-0000-0000-0000E03B0000}"/>
    <cellStyle name="Normal 2 2 2 2 4 24" xfId="15449" xr:uid="{00000000-0005-0000-0000-0000E13B0000}"/>
    <cellStyle name="Normal 2 2 2 2 4 24 10" xfId="15450" xr:uid="{00000000-0005-0000-0000-0000E23B0000}"/>
    <cellStyle name="Normal 2 2 2 2 4 24 11" xfId="15451" xr:uid="{00000000-0005-0000-0000-0000E33B0000}"/>
    <cellStyle name="Normal 2 2 2 2 4 24 12" xfId="15452" xr:uid="{00000000-0005-0000-0000-0000E43B0000}"/>
    <cellStyle name="Normal 2 2 2 2 4 24 13" xfId="15453" xr:uid="{00000000-0005-0000-0000-0000E53B0000}"/>
    <cellStyle name="Normal 2 2 2 2 4 24 14" xfId="15454" xr:uid="{00000000-0005-0000-0000-0000E63B0000}"/>
    <cellStyle name="Normal 2 2 2 2 4 24 2" xfId="15455" xr:uid="{00000000-0005-0000-0000-0000E73B0000}"/>
    <cellStyle name="Normal 2 2 2 2 4 24 2 10" xfId="15456" xr:uid="{00000000-0005-0000-0000-0000E83B0000}"/>
    <cellStyle name="Normal 2 2 2 2 4 24 2 2" xfId="15457" xr:uid="{00000000-0005-0000-0000-0000E93B0000}"/>
    <cellStyle name="Normal 2 2 2 2 4 24 2 3" xfId="15458" xr:uid="{00000000-0005-0000-0000-0000EA3B0000}"/>
    <cellStyle name="Normal 2 2 2 2 4 24 2 4" xfId="15459" xr:uid="{00000000-0005-0000-0000-0000EB3B0000}"/>
    <cellStyle name="Normal 2 2 2 2 4 24 2 5" xfId="15460" xr:uid="{00000000-0005-0000-0000-0000EC3B0000}"/>
    <cellStyle name="Normal 2 2 2 2 4 24 2 6" xfId="15461" xr:uid="{00000000-0005-0000-0000-0000ED3B0000}"/>
    <cellStyle name="Normal 2 2 2 2 4 24 2 7" xfId="15462" xr:uid="{00000000-0005-0000-0000-0000EE3B0000}"/>
    <cellStyle name="Normal 2 2 2 2 4 24 2 8" xfId="15463" xr:uid="{00000000-0005-0000-0000-0000EF3B0000}"/>
    <cellStyle name="Normal 2 2 2 2 4 24 2 9" xfId="15464" xr:uid="{00000000-0005-0000-0000-0000F03B0000}"/>
    <cellStyle name="Normal 2 2 2 2 4 24 3" xfId="15465" xr:uid="{00000000-0005-0000-0000-0000F13B0000}"/>
    <cellStyle name="Normal 2 2 2 2 4 24 3 10" xfId="15466" xr:uid="{00000000-0005-0000-0000-0000F23B0000}"/>
    <cellStyle name="Normal 2 2 2 2 4 24 3 2" xfId="15467" xr:uid="{00000000-0005-0000-0000-0000F33B0000}"/>
    <cellStyle name="Normal 2 2 2 2 4 24 3 3" xfId="15468" xr:uid="{00000000-0005-0000-0000-0000F43B0000}"/>
    <cellStyle name="Normal 2 2 2 2 4 24 3 4" xfId="15469" xr:uid="{00000000-0005-0000-0000-0000F53B0000}"/>
    <cellStyle name="Normal 2 2 2 2 4 24 3 5" xfId="15470" xr:uid="{00000000-0005-0000-0000-0000F63B0000}"/>
    <cellStyle name="Normal 2 2 2 2 4 24 3 6" xfId="15471" xr:uid="{00000000-0005-0000-0000-0000F73B0000}"/>
    <cellStyle name="Normal 2 2 2 2 4 24 3 7" xfId="15472" xr:uid="{00000000-0005-0000-0000-0000F83B0000}"/>
    <cellStyle name="Normal 2 2 2 2 4 24 3 8" xfId="15473" xr:uid="{00000000-0005-0000-0000-0000F93B0000}"/>
    <cellStyle name="Normal 2 2 2 2 4 24 3 9" xfId="15474" xr:uid="{00000000-0005-0000-0000-0000FA3B0000}"/>
    <cellStyle name="Normal 2 2 2 2 4 24 4" xfId="15475" xr:uid="{00000000-0005-0000-0000-0000FB3B0000}"/>
    <cellStyle name="Normal 2 2 2 2 4 24 4 10" xfId="15476" xr:uid="{00000000-0005-0000-0000-0000FC3B0000}"/>
    <cellStyle name="Normal 2 2 2 2 4 24 4 2" xfId="15477" xr:uid="{00000000-0005-0000-0000-0000FD3B0000}"/>
    <cellStyle name="Normal 2 2 2 2 4 24 4 3" xfId="15478" xr:uid="{00000000-0005-0000-0000-0000FE3B0000}"/>
    <cellStyle name="Normal 2 2 2 2 4 24 4 4" xfId="15479" xr:uid="{00000000-0005-0000-0000-0000FF3B0000}"/>
    <cellStyle name="Normal 2 2 2 2 4 24 4 5" xfId="15480" xr:uid="{00000000-0005-0000-0000-0000003C0000}"/>
    <cellStyle name="Normal 2 2 2 2 4 24 4 6" xfId="15481" xr:uid="{00000000-0005-0000-0000-0000013C0000}"/>
    <cellStyle name="Normal 2 2 2 2 4 24 4 7" xfId="15482" xr:uid="{00000000-0005-0000-0000-0000023C0000}"/>
    <cellStyle name="Normal 2 2 2 2 4 24 4 8" xfId="15483" xr:uid="{00000000-0005-0000-0000-0000033C0000}"/>
    <cellStyle name="Normal 2 2 2 2 4 24 4 9" xfId="15484" xr:uid="{00000000-0005-0000-0000-0000043C0000}"/>
    <cellStyle name="Normal 2 2 2 2 4 24 5" xfId="15485" xr:uid="{00000000-0005-0000-0000-0000053C0000}"/>
    <cellStyle name="Normal 2 2 2 2 4 24 5 10" xfId="15486" xr:uid="{00000000-0005-0000-0000-0000063C0000}"/>
    <cellStyle name="Normal 2 2 2 2 4 24 5 2" xfId="15487" xr:uid="{00000000-0005-0000-0000-0000073C0000}"/>
    <cellStyle name="Normal 2 2 2 2 4 24 5 3" xfId="15488" xr:uid="{00000000-0005-0000-0000-0000083C0000}"/>
    <cellStyle name="Normal 2 2 2 2 4 24 5 4" xfId="15489" xr:uid="{00000000-0005-0000-0000-0000093C0000}"/>
    <cellStyle name="Normal 2 2 2 2 4 24 5 5" xfId="15490" xr:uid="{00000000-0005-0000-0000-00000A3C0000}"/>
    <cellStyle name="Normal 2 2 2 2 4 24 5 6" xfId="15491" xr:uid="{00000000-0005-0000-0000-00000B3C0000}"/>
    <cellStyle name="Normal 2 2 2 2 4 24 5 7" xfId="15492" xr:uid="{00000000-0005-0000-0000-00000C3C0000}"/>
    <cellStyle name="Normal 2 2 2 2 4 24 5 8" xfId="15493" xr:uid="{00000000-0005-0000-0000-00000D3C0000}"/>
    <cellStyle name="Normal 2 2 2 2 4 24 5 9" xfId="15494" xr:uid="{00000000-0005-0000-0000-00000E3C0000}"/>
    <cellStyle name="Normal 2 2 2 2 4 24 6" xfId="15495" xr:uid="{00000000-0005-0000-0000-00000F3C0000}"/>
    <cellStyle name="Normal 2 2 2 2 4 24 7" xfId="15496" xr:uid="{00000000-0005-0000-0000-0000103C0000}"/>
    <cellStyle name="Normal 2 2 2 2 4 24 8" xfId="15497" xr:uid="{00000000-0005-0000-0000-0000113C0000}"/>
    <cellStyle name="Normal 2 2 2 2 4 24 9" xfId="15498" xr:uid="{00000000-0005-0000-0000-0000123C0000}"/>
    <cellStyle name="Normal 2 2 2 2 4 25" xfId="15499" xr:uid="{00000000-0005-0000-0000-0000133C0000}"/>
    <cellStyle name="Normal 2 2 2 2 4 25 10" xfId="15500" xr:uid="{00000000-0005-0000-0000-0000143C0000}"/>
    <cellStyle name="Normal 2 2 2 2 4 25 11" xfId="15501" xr:uid="{00000000-0005-0000-0000-0000153C0000}"/>
    <cellStyle name="Normal 2 2 2 2 4 25 12" xfId="15502" xr:uid="{00000000-0005-0000-0000-0000163C0000}"/>
    <cellStyle name="Normal 2 2 2 2 4 25 13" xfId="15503" xr:uid="{00000000-0005-0000-0000-0000173C0000}"/>
    <cellStyle name="Normal 2 2 2 2 4 25 14" xfId="15504" xr:uid="{00000000-0005-0000-0000-0000183C0000}"/>
    <cellStyle name="Normal 2 2 2 2 4 25 2" xfId="15505" xr:uid="{00000000-0005-0000-0000-0000193C0000}"/>
    <cellStyle name="Normal 2 2 2 2 4 25 2 10" xfId="15506" xr:uid="{00000000-0005-0000-0000-00001A3C0000}"/>
    <cellStyle name="Normal 2 2 2 2 4 25 2 2" xfId="15507" xr:uid="{00000000-0005-0000-0000-00001B3C0000}"/>
    <cellStyle name="Normal 2 2 2 2 4 25 2 3" xfId="15508" xr:uid="{00000000-0005-0000-0000-00001C3C0000}"/>
    <cellStyle name="Normal 2 2 2 2 4 25 2 4" xfId="15509" xr:uid="{00000000-0005-0000-0000-00001D3C0000}"/>
    <cellStyle name="Normal 2 2 2 2 4 25 2 5" xfId="15510" xr:uid="{00000000-0005-0000-0000-00001E3C0000}"/>
    <cellStyle name="Normal 2 2 2 2 4 25 2 6" xfId="15511" xr:uid="{00000000-0005-0000-0000-00001F3C0000}"/>
    <cellStyle name="Normal 2 2 2 2 4 25 2 7" xfId="15512" xr:uid="{00000000-0005-0000-0000-0000203C0000}"/>
    <cellStyle name="Normal 2 2 2 2 4 25 2 8" xfId="15513" xr:uid="{00000000-0005-0000-0000-0000213C0000}"/>
    <cellStyle name="Normal 2 2 2 2 4 25 2 9" xfId="15514" xr:uid="{00000000-0005-0000-0000-0000223C0000}"/>
    <cellStyle name="Normal 2 2 2 2 4 25 3" xfId="15515" xr:uid="{00000000-0005-0000-0000-0000233C0000}"/>
    <cellStyle name="Normal 2 2 2 2 4 25 3 10" xfId="15516" xr:uid="{00000000-0005-0000-0000-0000243C0000}"/>
    <cellStyle name="Normal 2 2 2 2 4 25 3 2" xfId="15517" xr:uid="{00000000-0005-0000-0000-0000253C0000}"/>
    <cellStyle name="Normal 2 2 2 2 4 25 3 3" xfId="15518" xr:uid="{00000000-0005-0000-0000-0000263C0000}"/>
    <cellStyle name="Normal 2 2 2 2 4 25 3 4" xfId="15519" xr:uid="{00000000-0005-0000-0000-0000273C0000}"/>
    <cellStyle name="Normal 2 2 2 2 4 25 3 5" xfId="15520" xr:uid="{00000000-0005-0000-0000-0000283C0000}"/>
    <cellStyle name="Normal 2 2 2 2 4 25 3 6" xfId="15521" xr:uid="{00000000-0005-0000-0000-0000293C0000}"/>
    <cellStyle name="Normal 2 2 2 2 4 25 3 7" xfId="15522" xr:uid="{00000000-0005-0000-0000-00002A3C0000}"/>
    <cellStyle name="Normal 2 2 2 2 4 25 3 8" xfId="15523" xr:uid="{00000000-0005-0000-0000-00002B3C0000}"/>
    <cellStyle name="Normal 2 2 2 2 4 25 3 9" xfId="15524" xr:uid="{00000000-0005-0000-0000-00002C3C0000}"/>
    <cellStyle name="Normal 2 2 2 2 4 25 4" xfId="15525" xr:uid="{00000000-0005-0000-0000-00002D3C0000}"/>
    <cellStyle name="Normal 2 2 2 2 4 25 4 10" xfId="15526" xr:uid="{00000000-0005-0000-0000-00002E3C0000}"/>
    <cellStyle name="Normal 2 2 2 2 4 25 4 2" xfId="15527" xr:uid="{00000000-0005-0000-0000-00002F3C0000}"/>
    <cellStyle name="Normal 2 2 2 2 4 25 4 3" xfId="15528" xr:uid="{00000000-0005-0000-0000-0000303C0000}"/>
    <cellStyle name="Normal 2 2 2 2 4 25 4 4" xfId="15529" xr:uid="{00000000-0005-0000-0000-0000313C0000}"/>
    <cellStyle name="Normal 2 2 2 2 4 25 4 5" xfId="15530" xr:uid="{00000000-0005-0000-0000-0000323C0000}"/>
    <cellStyle name="Normal 2 2 2 2 4 25 4 6" xfId="15531" xr:uid="{00000000-0005-0000-0000-0000333C0000}"/>
    <cellStyle name="Normal 2 2 2 2 4 25 4 7" xfId="15532" xr:uid="{00000000-0005-0000-0000-0000343C0000}"/>
    <cellStyle name="Normal 2 2 2 2 4 25 4 8" xfId="15533" xr:uid="{00000000-0005-0000-0000-0000353C0000}"/>
    <cellStyle name="Normal 2 2 2 2 4 25 4 9" xfId="15534" xr:uid="{00000000-0005-0000-0000-0000363C0000}"/>
    <cellStyle name="Normal 2 2 2 2 4 25 5" xfId="15535" xr:uid="{00000000-0005-0000-0000-0000373C0000}"/>
    <cellStyle name="Normal 2 2 2 2 4 25 5 10" xfId="15536" xr:uid="{00000000-0005-0000-0000-0000383C0000}"/>
    <cellStyle name="Normal 2 2 2 2 4 25 5 2" xfId="15537" xr:uid="{00000000-0005-0000-0000-0000393C0000}"/>
    <cellStyle name="Normal 2 2 2 2 4 25 5 3" xfId="15538" xr:uid="{00000000-0005-0000-0000-00003A3C0000}"/>
    <cellStyle name="Normal 2 2 2 2 4 25 5 4" xfId="15539" xr:uid="{00000000-0005-0000-0000-00003B3C0000}"/>
    <cellStyle name="Normal 2 2 2 2 4 25 5 5" xfId="15540" xr:uid="{00000000-0005-0000-0000-00003C3C0000}"/>
    <cellStyle name="Normal 2 2 2 2 4 25 5 6" xfId="15541" xr:uid="{00000000-0005-0000-0000-00003D3C0000}"/>
    <cellStyle name="Normal 2 2 2 2 4 25 5 7" xfId="15542" xr:uid="{00000000-0005-0000-0000-00003E3C0000}"/>
    <cellStyle name="Normal 2 2 2 2 4 25 5 8" xfId="15543" xr:uid="{00000000-0005-0000-0000-00003F3C0000}"/>
    <cellStyle name="Normal 2 2 2 2 4 25 5 9" xfId="15544" xr:uid="{00000000-0005-0000-0000-0000403C0000}"/>
    <cellStyle name="Normal 2 2 2 2 4 25 6" xfId="15545" xr:uid="{00000000-0005-0000-0000-0000413C0000}"/>
    <cellStyle name="Normal 2 2 2 2 4 25 7" xfId="15546" xr:uid="{00000000-0005-0000-0000-0000423C0000}"/>
    <cellStyle name="Normal 2 2 2 2 4 25 8" xfId="15547" xr:uid="{00000000-0005-0000-0000-0000433C0000}"/>
    <cellStyle name="Normal 2 2 2 2 4 25 9" xfId="15548" xr:uid="{00000000-0005-0000-0000-0000443C0000}"/>
    <cellStyle name="Normal 2 2 2 2 4 26" xfId="15549" xr:uid="{00000000-0005-0000-0000-0000453C0000}"/>
    <cellStyle name="Normal 2 2 2 2 4 26 10" xfId="15550" xr:uid="{00000000-0005-0000-0000-0000463C0000}"/>
    <cellStyle name="Normal 2 2 2 2 4 26 11" xfId="15551" xr:uid="{00000000-0005-0000-0000-0000473C0000}"/>
    <cellStyle name="Normal 2 2 2 2 4 26 12" xfId="15552" xr:uid="{00000000-0005-0000-0000-0000483C0000}"/>
    <cellStyle name="Normal 2 2 2 2 4 26 13" xfId="15553" xr:uid="{00000000-0005-0000-0000-0000493C0000}"/>
    <cellStyle name="Normal 2 2 2 2 4 26 14" xfId="15554" xr:uid="{00000000-0005-0000-0000-00004A3C0000}"/>
    <cellStyle name="Normal 2 2 2 2 4 26 2" xfId="15555" xr:uid="{00000000-0005-0000-0000-00004B3C0000}"/>
    <cellStyle name="Normal 2 2 2 2 4 26 2 10" xfId="15556" xr:uid="{00000000-0005-0000-0000-00004C3C0000}"/>
    <cellStyle name="Normal 2 2 2 2 4 26 2 2" xfId="15557" xr:uid="{00000000-0005-0000-0000-00004D3C0000}"/>
    <cellStyle name="Normal 2 2 2 2 4 26 2 3" xfId="15558" xr:uid="{00000000-0005-0000-0000-00004E3C0000}"/>
    <cellStyle name="Normal 2 2 2 2 4 26 2 4" xfId="15559" xr:uid="{00000000-0005-0000-0000-00004F3C0000}"/>
    <cellStyle name="Normal 2 2 2 2 4 26 2 5" xfId="15560" xr:uid="{00000000-0005-0000-0000-0000503C0000}"/>
    <cellStyle name="Normal 2 2 2 2 4 26 2 6" xfId="15561" xr:uid="{00000000-0005-0000-0000-0000513C0000}"/>
    <cellStyle name="Normal 2 2 2 2 4 26 2 7" xfId="15562" xr:uid="{00000000-0005-0000-0000-0000523C0000}"/>
    <cellStyle name="Normal 2 2 2 2 4 26 2 8" xfId="15563" xr:uid="{00000000-0005-0000-0000-0000533C0000}"/>
    <cellStyle name="Normal 2 2 2 2 4 26 2 9" xfId="15564" xr:uid="{00000000-0005-0000-0000-0000543C0000}"/>
    <cellStyle name="Normal 2 2 2 2 4 26 3" xfId="15565" xr:uid="{00000000-0005-0000-0000-0000553C0000}"/>
    <cellStyle name="Normal 2 2 2 2 4 26 3 10" xfId="15566" xr:uid="{00000000-0005-0000-0000-0000563C0000}"/>
    <cellStyle name="Normal 2 2 2 2 4 26 3 2" xfId="15567" xr:uid="{00000000-0005-0000-0000-0000573C0000}"/>
    <cellStyle name="Normal 2 2 2 2 4 26 3 3" xfId="15568" xr:uid="{00000000-0005-0000-0000-0000583C0000}"/>
    <cellStyle name="Normal 2 2 2 2 4 26 3 4" xfId="15569" xr:uid="{00000000-0005-0000-0000-0000593C0000}"/>
    <cellStyle name="Normal 2 2 2 2 4 26 3 5" xfId="15570" xr:uid="{00000000-0005-0000-0000-00005A3C0000}"/>
    <cellStyle name="Normal 2 2 2 2 4 26 3 6" xfId="15571" xr:uid="{00000000-0005-0000-0000-00005B3C0000}"/>
    <cellStyle name="Normal 2 2 2 2 4 26 3 7" xfId="15572" xr:uid="{00000000-0005-0000-0000-00005C3C0000}"/>
    <cellStyle name="Normal 2 2 2 2 4 26 3 8" xfId="15573" xr:uid="{00000000-0005-0000-0000-00005D3C0000}"/>
    <cellStyle name="Normal 2 2 2 2 4 26 3 9" xfId="15574" xr:uid="{00000000-0005-0000-0000-00005E3C0000}"/>
    <cellStyle name="Normal 2 2 2 2 4 26 4" xfId="15575" xr:uid="{00000000-0005-0000-0000-00005F3C0000}"/>
    <cellStyle name="Normal 2 2 2 2 4 26 4 10" xfId="15576" xr:uid="{00000000-0005-0000-0000-0000603C0000}"/>
    <cellStyle name="Normal 2 2 2 2 4 26 4 2" xfId="15577" xr:uid="{00000000-0005-0000-0000-0000613C0000}"/>
    <cellStyle name="Normal 2 2 2 2 4 26 4 3" xfId="15578" xr:uid="{00000000-0005-0000-0000-0000623C0000}"/>
    <cellStyle name="Normal 2 2 2 2 4 26 4 4" xfId="15579" xr:uid="{00000000-0005-0000-0000-0000633C0000}"/>
    <cellStyle name="Normal 2 2 2 2 4 26 4 5" xfId="15580" xr:uid="{00000000-0005-0000-0000-0000643C0000}"/>
    <cellStyle name="Normal 2 2 2 2 4 26 4 6" xfId="15581" xr:uid="{00000000-0005-0000-0000-0000653C0000}"/>
    <cellStyle name="Normal 2 2 2 2 4 26 4 7" xfId="15582" xr:uid="{00000000-0005-0000-0000-0000663C0000}"/>
    <cellStyle name="Normal 2 2 2 2 4 26 4 8" xfId="15583" xr:uid="{00000000-0005-0000-0000-0000673C0000}"/>
    <cellStyle name="Normal 2 2 2 2 4 26 4 9" xfId="15584" xr:uid="{00000000-0005-0000-0000-0000683C0000}"/>
    <cellStyle name="Normal 2 2 2 2 4 26 5" xfId="15585" xr:uid="{00000000-0005-0000-0000-0000693C0000}"/>
    <cellStyle name="Normal 2 2 2 2 4 26 5 10" xfId="15586" xr:uid="{00000000-0005-0000-0000-00006A3C0000}"/>
    <cellStyle name="Normal 2 2 2 2 4 26 5 2" xfId="15587" xr:uid="{00000000-0005-0000-0000-00006B3C0000}"/>
    <cellStyle name="Normal 2 2 2 2 4 26 5 3" xfId="15588" xr:uid="{00000000-0005-0000-0000-00006C3C0000}"/>
    <cellStyle name="Normal 2 2 2 2 4 26 5 4" xfId="15589" xr:uid="{00000000-0005-0000-0000-00006D3C0000}"/>
    <cellStyle name="Normal 2 2 2 2 4 26 5 5" xfId="15590" xr:uid="{00000000-0005-0000-0000-00006E3C0000}"/>
    <cellStyle name="Normal 2 2 2 2 4 26 5 6" xfId="15591" xr:uid="{00000000-0005-0000-0000-00006F3C0000}"/>
    <cellStyle name="Normal 2 2 2 2 4 26 5 7" xfId="15592" xr:uid="{00000000-0005-0000-0000-0000703C0000}"/>
    <cellStyle name="Normal 2 2 2 2 4 26 5 8" xfId="15593" xr:uid="{00000000-0005-0000-0000-0000713C0000}"/>
    <cellStyle name="Normal 2 2 2 2 4 26 5 9" xfId="15594" xr:uid="{00000000-0005-0000-0000-0000723C0000}"/>
    <cellStyle name="Normal 2 2 2 2 4 26 6" xfId="15595" xr:uid="{00000000-0005-0000-0000-0000733C0000}"/>
    <cellStyle name="Normal 2 2 2 2 4 26 7" xfId="15596" xr:uid="{00000000-0005-0000-0000-0000743C0000}"/>
    <cellStyle name="Normal 2 2 2 2 4 26 8" xfId="15597" xr:uid="{00000000-0005-0000-0000-0000753C0000}"/>
    <cellStyle name="Normal 2 2 2 2 4 26 9" xfId="15598" xr:uid="{00000000-0005-0000-0000-0000763C0000}"/>
    <cellStyle name="Normal 2 2 2 2 4 27" xfId="15599" xr:uid="{00000000-0005-0000-0000-0000773C0000}"/>
    <cellStyle name="Normal 2 2 2 2 4 27 10" xfId="15600" xr:uid="{00000000-0005-0000-0000-0000783C0000}"/>
    <cellStyle name="Normal 2 2 2 2 4 27 11" xfId="15601" xr:uid="{00000000-0005-0000-0000-0000793C0000}"/>
    <cellStyle name="Normal 2 2 2 2 4 27 12" xfId="15602" xr:uid="{00000000-0005-0000-0000-00007A3C0000}"/>
    <cellStyle name="Normal 2 2 2 2 4 27 13" xfId="15603" xr:uid="{00000000-0005-0000-0000-00007B3C0000}"/>
    <cellStyle name="Normal 2 2 2 2 4 27 14" xfId="15604" xr:uid="{00000000-0005-0000-0000-00007C3C0000}"/>
    <cellStyle name="Normal 2 2 2 2 4 27 2" xfId="15605" xr:uid="{00000000-0005-0000-0000-00007D3C0000}"/>
    <cellStyle name="Normal 2 2 2 2 4 27 2 10" xfId="15606" xr:uid="{00000000-0005-0000-0000-00007E3C0000}"/>
    <cellStyle name="Normal 2 2 2 2 4 27 2 2" xfId="15607" xr:uid="{00000000-0005-0000-0000-00007F3C0000}"/>
    <cellStyle name="Normal 2 2 2 2 4 27 2 3" xfId="15608" xr:uid="{00000000-0005-0000-0000-0000803C0000}"/>
    <cellStyle name="Normal 2 2 2 2 4 27 2 4" xfId="15609" xr:uid="{00000000-0005-0000-0000-0000813C0000}"/>
    <cellStyle name="Normal 2 2 2 2 4 27 2 5" xfId="15610" xr:uid="{00000000-0005-0000-0000-0000823C0000}"/>
    <cellStyle name="Normal 2 2 2 2 4 27 2 6" xfId="15611" xr:uid="{00000000-0005-0000-0000-0000833C0000}"/>
    <cellStyle name="Normal 2 2 2 2 4 27 2 7" xfId="15612" xr:uid="{00000000-0005-0000-0000-0000843C0000}"/>
    <cellStyle name="Normal 2 2 2 2 4 27 2 8" xfId="15613" xr:uid="{00000000-0005-0000-0000-0000853C0000}"/>
    <cellStyle name="Normal 2 2 2 2 4 27 2 9" xfId="15614" xr:uid="{00000000-0005-0000-0000-0000863C0000}"/>
    <cellStyle name="Normal 2 2 2 2 4 27 3" xfId="15615" xr:uid="{00000000-0005-0000-0000-0000873C0000}"/>
    <cellStyle name="Normal 2 2 2 2 4 27 3 10" xfId="15616" xr:uid="{00000000-0005-0000-0000-0000883C0000}"/>
    <cellStyle name="Normal 2 2 2 2 4 27 3 2" xfId="15617" xr:uid="{00000000-0005-0000-0000-0000893C0000}"/>
    <cellStyle name="Normal 2 2 2 2 4 27 3 3" xfId="15618" xr:uid="{00000000-0005-0000-0000-00008A3C0000}"/>
    <cellStyle name="Normal 2 2 2 2 4 27 3 4" xfId="15619" xr:uid="{00000000-0005-0000-0000-00008B3C0000}"/>
    <cellStyle name="Normal 2 2 2 2 4 27 3 5" xfId="15620" xr:uid="{00000000-0005-0000-0000-00008C3C0000}"/>
    <cellStyle name="Normal 2 2 2 2 4 27 3 6" xfId="15621" xr:uid="{00000000-0005-0000-0000-00008D3C0000}"/>
    <cellStyle name="Normal 2 2 2 2 4 27 3 7" xfId="15622" xr:uid="{00000000-0005-0000-0000-00008E3C0000}"/>
    <cellStyle name="Normal 2 2 2 2 4 27 3 8" xfId="15623" xr:uid="{00000000-0005-0000-0000-00008F3C0000}"/>
    <cellStyle name="Normal 2 2 2 2 4 27 3 9" xfId="15624" xr:uid="{00000000-0005-0000-0000-0000903C0000}"/>
    <cellStyle name="Normal 2 2 2 2 4 27 4" xfId="15625" xr:uid="{00000000-0005-0000-0000-0000913C0000}"/>
    <cellStyle name="Normal 2 2 2 2 4 27 4 10" xfId="15626" xr:uid="{00000000-0005-0000-0000-0000923C0000}"/>
    <cellStyle name="Normal 2 2 2 2 4 27 4 2" xfId="15627" xr:uid="{00000000-0005-0000-0000-0000933C0000}"/>
    <cellStyle name="Normal 2 2 2 2 4 27 4 3" xfId="15628" xr:uid="{00000000-0005-0000-0000-0000943C0000}"/>
    <cellStyle name="Normal 2 2 2 2 4 27 4 4" xfId="15629" xr:uid="{00000000-0005-0000-0000-0000953C0000}"/>
    <cellStyle name="Normal 2 2 2 2 4 27 4 5" xfId="15630" xr:uid="{00000000-0005-0000-0000-0000963C0000}"/>
    <cellStyle name="Normal 2 2 2 2 4 27 4 6" xfId="15631" xr:uid="{00000000-0005-0000-0000-0000973C0000}"/>
    <cellStyle name="Normal 2 2 2 2 4 27 4 7" xfId="15632" xr:uid="{00000000-0005-0000-0000-0000983C0000}"/>
    <cellStyle name="Normal 2 2 2 2 4 27 4 8" xfId="15633" xr:uid="{00000000-0005-0000-0000-0000993C0000}"/>
    <cellStyle name="Normal 2 2 2 2 4 27 4 9" xfId="15634" xr:uid="{00000000-0005-0000-0000-00009A3C0000}"/>
    <cellStyle name="Normal 2 2 2 2 4 27 5" xfId="15635" xr:uid="{00000000-0005-0000-0000-00009B3C0000}"/>
    <cellStyle name="Normal 2 2 2 2 4 27 5 10" xfId="15636" xr:uid="{00000000-0005-0000-0000-00009C3C0000}"/>
    <cellStyle name="Normal 2 2 2 2 4 27 5 2" xfId="15637" xr:uid="{00000000-0005-0000-0000-00009D3C0000}"/>
    <cellStyle name="Normal 2 2 2 2 4 27 5 3" xfId="15638" xr:uid="{00000000-0005-0000-0000-00009E3C0000}"/>
    <cellStyle name="Normal 2 2 2 2 4 27 5 4" xfId="15639" xr:uid="{00000000-0005-0000-0000-00009F3C0000}"/>
    <cellStyle name="Normal 2 2 2 2 4 27 5 5" xfId="15640" xr:uid="{00000000-0005-0000-0000-0000A03C0000}"/>
    <cellStyle name="Normal 2 2 2 2 4 27 5 6" xfId="15641" xr:uid="{00000000-0005-0000-0000-0000A13C0000}"/>
    <cellStyle name="Normal 2 2 2 2 4 27 5 7" xfId="15642" xr:uid="{00000000-0005-0000-0000-0000A23C0000}"/>
    <cellStyle name="Normal 2 2 2 2 4 27 5 8" xfId="15643" xr:uid="{00000000-0005-0000-0000-0000A33C0000}"/>
    <cellStyle name="Normal 2 2 2 2 4 27 5 9" xfId="15644" xr:uid="{00000000-0005-0000-0000-0000A43C0000}"/>
    <cellStyle name="Normal 2 2 2 2 4 27 6" xfId="15645" xr:uid="{00000000-0005-0000-0000-0000A53C0000}"/>
    <cellStyle name="Normal 2 2 2 2 4 27 7" xfId="15646" xr:uid="{00000000-0005-0000-0000-0000A63C0000}"/>
    <cellStyle name="Normal 2 2 2 2 4 27 8" xfId="15647" xr:uid="{00000000-0005-0000-0000-0000A73C0000}"/>
    <cellStyle name="Normal 2 2 2 2 4 27 9" xfId="15648" xr:uid="{00000000-0005-0000-0000-0000A83C0000}"/>
    <cellStyle name="Normal 2 2 2 2 4 28" xfId="15649" xr:uid="{00000000-0005-0000-0000-0000A93C0000}"/>
    <cellStyle name="Normal 2 2 2 2 4 28 10" xfId="15650" xr:uid="{00000000-0005-0000-0000-0000AA3C0000}"/>
    <cellStyle name="Normal 2 2 2 2 4 28 11" xfId="15651" xr:uid="{00000000-0005-0000-0000-0000AB3C0000}"/>
    <cellStyle name="Normal 2 2 2 2 4 28 12" xfId="15652" xr:uid="{00000000-0005-0000-0000-0000AC3C0000}"/>
    <cellStyle name="Normal 2 2 2 2 4 28 13" xfId="15653" xr:uid="{00000000-0005-0000-0000-0000AD3C0000}"/>
    <cellStyle name="Normal 2 2 2 2 4 28 14" xfId="15654" xr:uid="{00000000-0005-0000-0000-0000AE3C0000}"/>
    <cellStyle name="Normal 2 2 2 2 4 28 2" xfId="15655" xr:uid="{00000000-0005-0000-0000-0000AF3C0000}"/>
    <cellStyle name="Normal 2 2 2 2 4 28 2 10" xfId="15656" xr:uid="{00000000-0005-0000-0000-0000B03C0000}"/>
    <cellStyle name="Normal 2 2 2 2 4 28 2 2" xfId="15657" xr:uid="{00000000-0005-0000-0000-0000B13C0000}"/>
    <cellStyle name="Normal 2 2 2 2 4 28 2 3" xfId="15658" xr:uid="{00000000-0005-0000-0000-0000B23C0000}"/>
    <cellStyle name="Normal 2 2 2 2 4 28 2 4" xfId="15659" xr:uid="{00000000-0005-0000-0000-0000B33C0000}"/>
    <cellStyle name="Normal 2 2 2 2 4 28 2 5" xfId="15660" xr:uid="{00000000-0005-0000-0000-0000B43C0000}"/>
    <cellStyle name="Normal 2 2 2 2 4 28 2 6" xfId="15661" xr:uid="{00000000-0005-0000-0000-0000B53C0000}"/>
    <cellStyle name="Normal 2 2 2 2 4 28 2 7" xfId="15662" xr:uid="{00000000-0005-0000-0000-0000B63C0000}"/>
    <cellStyle name="Normal 2 2 2 2 4 28 2 8" xfId="15663" xr:uid="{00000000-0005-0000-0000-0000B73C0000}"/>
    <cellStyle name="Normal 2 2 2 2 4 28 2 9" xfId="15664" xr:uid="{00000000-0005-0000-0000-0000B83C0000}"/>
    <cellStyle name="Normal 2 2 2 2 4 28 3" xfId="15665" xr:uid="{00000000-0005-0000-0000-0000B93C0000}"/>
    <cellStyle name="Normal 2 2 2 2 4 28 3 10" xfId="15666" xr:uid="{00000000-0005-0000-0000-0000BA3C0000}"/>
    <cellStyle name="Normal 2 2 2 2 4 28 3 2" xfId="15667" xr:uid="{00000000-0005-0000-0000-0000BB3C0000}"/>
    <cellStyle name="Normal 2 2 2 2 4 28 3 3" xfId="15668" xr:uid="{00000000-0005-0000-0000-0000BC3C0000}"/>
    <cellStyle name="Normal 2 2 2 2 4 28 3 4" xfId="15669" xr:uid="{00000000-0005-0000-0000-0000BD3C0000}"/>
    <cellStyle name="Normal 2 2 2 2 4 28 3 5" xfId="15670" xr:uid="{00000000-0005-0000-0000-0000BE3C0000}"/>
    <cellStyle name="Normal 2 2 2 2 4 28 3 6" xfId="15671" xr:uid="{00000000-0005-0000-0000-0000BF3C0000}"/>
    <cellStyle name="Normal 2 2 2 2 4 28 3 7" xfId="15672" xr:uid="{00000000-0005-0000-0000-0000C03C0000}"/>
    <cellStyle name="Normal 2 2 2 2 4 28 3 8" xfId="15673" xr:uid="{00000000-0005-0000-0000-0000C13C0000}"/>
    <cellStyle name="Normal 2 2 2 2 4 28 3 9" xfId="15674" xr:uid="{00000000-0005-0000-0000-0000C23C0000}"/>
    <cellStyle name="Normal 2 2 2 2 4 28 4" xfId="15675" xr:uid="{00000000-0005-0000-0000-0000C33C0000}"/>
    <cellStyle name="Normal 2 2 2 2 4 28 4 10" xfId="15676" xr:uid="{00000000-0005-0000-0000-0000C43C0000}"/>
    <cellStyle name="Normal 2 2 2 2 4 28 4 2" xfId="15677" xr:uid="{00000000-0005-0000-0000-0000C53C0000}"/>
    <cellStyle name="Normal 2 2 2 2 4 28 4 3" xfId="15678" xr:uid="{00000000-0005-0000-0000-0000C63C0000}"/>
    <cellStyle name="Normal 2 2 2 2 4 28 4 4" xfId="15679" xr:uid="{00000000-0005-0000-0000-0000C73C0000}"/>
    <cellStyle name="Normal 2 2 2 2 4 28 4 5" xfId="15680" xr:uid="{00000000-0005-0000-0000-0000C83C0000}"/>
    <cellStyle name="Normal 2 2 2 2 4 28 4 6" xfId="15681" xr:uid="{00000000-0005-0000-0000-0000C93C0000}"/>
    <cellStyle name="Normal 2 2 2 2 4 28 4 7" xfId="15682" xr:uid="{00000000-0005-0000-0000-0000CA3C0000}"/>
    <cellStyle name="Normal 2 2 2 2 4 28 4 8" xfId="15683" xr:uid="{00000000-0005-0000-0000-0000CB3C0000}"/>
    <cellStyle name="Normal 2 2 2 2 4 28 4 9" xfId="15684" xr:uid="{00000000-0005-0000-0000-0000CC3C0000}"/>
    <cellStyle name="Normal 2 2 2 2 4 28 5" xfId="15685" xr:uid="{00000000-0005-0000-0000-0000CD3C0000}"/>
    <cellStyle name="Normal 2 2 2 2 4 28 5 10" xfId="15686" xr:uid="{00000000-0005-0000-0000-0000CE3C0000}"/>
    <cellStyle name="Normal 2 2 2 2 4 28 5 2" xfId="15687" xr:uid="{00000000-0005-0000-0000-0000CF3C0000}"/>
    <cellStyle name="Normal 2 2 2 2 4 28 5 3" xfId="15688" xr:uid="{00000000-0005-0000-0000-0000D03C0000}"/>
    <cellStyle name="Normal 2 2 2 2 4 28 5 4" xfId="15689" xr:uid="{00000000-0005-0000-0000-0000D13C0000}"/>
    <cellStyle name="Normal 2 2 2 2 4 28 5 5" xfId="15690" xr:uid="{00000000-0005-0000-0000-0000D23C0000}"/>
    <cellStyle name="Normal 2 2 2 2 4 28 5 6" xfId="15691" xr:uid="{00000000-0005-0000-0000-0000D33C0000}"/>
    <cellStyle name="Normal 2 2 2 2 4 28 5 7" xfId="15692" xr:uid="{00000000-0005-0000-0000-0000D43C0000}"/>
    <cellStyle name="Normal 2 2 2 2 4 28 5 8" xfId="15693" xr:uid="{00000000-0005-0000-0000-0000D53C0000}"/>
    <cellStyle name="Normal 2 2 2 2 4 28 5 9" xfId="15694" xr:uid="{00000000-0005-0000-0000-0000D63C0000}"/>
    <cellStyle name="Normal 2 2 2 2 4 28 6" xfId="15695" xr:uid="{00000000-0005-0000-0000-0000D73C0000}"/>
    <cellStyle name="Normal 2 2 2 2 4 28 7" xfId="15696" xr:uid="{00000000-0005-0000-0000-0000D83C0000}"/>
    <cellStyle name="Normal 2 2 2 2 4 28 8" xfId="15697" xr:uid="{00000000-0005-0000-0000-0000D93C0000}"/>
    <cellStyle name="Normal 2 2 2 2 4 28 9" xfId="15698" xr:uid="{00000000-0005-0000-0000-0000DA3C0000}"/>
    <cellStyle name="Normal 2 2 2 2 4 29" xfId="15699" xr:uid="{00000000-0005-0000-0000-0000DB3C0000}"/>
    <cellStyle name="Normal 2 2 2 2 4 29 10" xfId="15700" xr:uid="{00000000-0005-0000-0000-0000DC3C0000}"/>
    <cellStyle name="Normal 2 2 2 2 4 29 11" xfId="15701" xr:uid="{00000000-0005-0000-0000-0000DD3C0000}"/>
    <cellStyle name="Normal 2 2 2 2 4 29 12" xfId="15702" xr:uid="{00000000-0005-0000-0000-0000DE3C0000}"/>
    <cellStyle name="Normal 2 2 2 2 4 29 13" xfId="15703" xr:uid="{00000000-0005-0000-0000-0000DF3C0000}"/>
    <cellStyle name="Normal 2 2 2 2 4 29 14" xfId="15704" xr:uid="{00000000-0005-0000-0000-0000E03C0000}"/>
    <cellStyle name="Normal 2 2 2 2 4 29 2" xfId="15705" xr:uid="{00000000-0005-0000-0000-0000E13C0000}"/>
    <cellStyle name="Normal 2 2 2 2 4 29 2 10" xfId="15706" xr:uid="{00000000-0005-0000-0000-0000E23C0000}"/>
    <cellStyle name="Normal 2 2 2 2 4 29 2 2" xfId="15707" xr:uid="{00000000-0005-0000-0000-0000E33C0000}"/>
    <cellStyle name="Normal 2 2 2 2 4 29 2 3" xfId="15708" xr:uid="{00000000-0005-0000-0000-0000E43C0000}"/>
    <cellStyle name="Normal 2 2 2 2 4 29 2 4" xfId="15709" xr:uid="{00000000-0005-0000-0000-0000E53C0000}"/>
    <cellStyle name="Normal 2 2 2 2 4 29 2 5" xfId="15710" xr:uid="{00000000-0005-0000-0000-0000E63C0000}"/>
    <cellStyle name="Normal 2 2 2 2 4 29 2 6" xfId="15711" xr:uid="{00000000-0005-0000-0000-0000E73C0000}"/>
    <cellStyle name="Normal 2 2 2 2 4 29 2 7" xfId="15712" xr:uid="{00000000-0005-0000-0000-0000E83C0000}"/>
    <cellStyle name="Normal 2 2 2 2 4 29 2 8" xfId="15713" xr:uid="{00000000-0005-0000-0000-0000E93C0000}"/>
    <cellStyle name="Normal 2 2 2 2 4 29 2 9" xfId="15714" xr:uid="{00000000-0005-0000-0000-0000EA3C0000}"/>
    <cellStyle name="Normal 2 2 2 2 4 29 3" xfId="15715" xr:uid="{00000000-0005-0000-0000-0000EB3C0000}"/>
    <cellStyle name="Normal 2 2 2 2 4 29 3 10" xfId="15716" xr:uid="{00000000-0005-0000-0000-0000EC3C0000}"/>
    <cellStyle name="Normal 2 2 2 2 4 29 3 2" xfId="15717" xr:uid="{00000000-0005-0000-0000-0000ED3C0000}"/>
    <cellStyle name="Normal 2 2 2 2 4 29 3 3" xfId="15718" xr:uid="{00000000-0005-0000-0000-0000EE3C0000}"/>
    <cellStyle name="Normal 2 2 2 2 4 29 3 4" xfId="15719" xr:uid="{00000000-0005-0000-0000-0000EF3C0000}"/>
    <cellStyle name="Normal 2 2 2 2 4 29 3 5" xfId="15720" xr:uid="{00000000-0005-0000-0000-0000F03C0000}"/>
    <cellStyle name="Normal 2 2 2 2 4 29 3 6" xfId="15721" xr:uid="{00000000-0005-0000-0000-0000F13C0000}"/>
    <cellStyle name="Normal 2 2 2 2 4 29 3 7" xfId="15722" xr:uid="{00000000-0005-0000-0000-0000F23C0000}"/>
    <cellStyle name="Normal 2 2 2 2 4 29 3 8" xfId="15723" xr:uid="{00000000-0005-0000-0000-0000F33C0000}"/>
    <cellStyle name="Normal 2 2 2 2 4 29 3 9" xfId="15724" xr:uid="{00000000-0005-0000-0000-0000F43C0000}"/>
    <cellStyle name="Normal 2 2 2 2 4 29 4" xfId="15725" xr:uid="{00000000-0005-0000-0000-0000F53C0000}"/>
    <cellStyle name="Normal 2 2 2 2 4 29 4 10" xfId="15726" xr:uid="{00000000-0005-0000-0000-0000F63C0000}"/>
    <cellStyle name="Normal 2 2 2 2 4 29 4 2" xfId="15727" xr:uid="{00000000-0005-0000-0000-0000F73C0000}"/>
    <cellStyle name="Normal 2 2 2 2 4 29 4 3" xfId="15728" xr:uid="{00000000-0005-0000-0000-0000F83C0000}"/>
    <cellStyle name="Normal 2 2 2 2 4 29 4 4" xfId="15729" xr:uid="{00000000-0005-0000-0000-0000F93C0000}"/>
    <cellStyle name="Normal 2 2 2 2 4 29 4 5" xfId="15730" xr:uid="{00000000-0005-0000-0000-0000FA3C0000}"/>
    <cellStyle name="Normal 2 2 2 2 4 29 4 6" xfId="15731" xr:uid="{00000000-0005-0000-0000-0000FB3C0000}"/>
    <cellStyle name="Normal 2 2 2 2 4 29 4 7" xfId="15732" xr:uid="{00000000-0005-0000-0000-0000FC3C0000}"/>
    <cellStyle name="Normal 2 2 2 2 4 29 4 8" xfId="15733" xr:uid="{00000000-0005-0000-0000-0000FD3C0000}"/>
    <cellStyle name="Normal 2 2 2 2 4 29 4 9" xfId="15734" xr:uid="{00000000-0005-0000-0000-0000FE3C0000}"/>
    <cellStyle name="Normal 2 2 2 2 4 29 5" xfId="15735" xr:uid="{00000000-0005-0000-0000-0000FF3C0000}"/>
    <cellStyle name="Normal 2 2 2 2 4 29 5 10" xfId="15736" xr:uid="{00000000-0005-0000-0000-0000003D0000}"/>
    <cellStyle name="Normal 2 2 2 2 4 29 5 2" xfId="15737" xr:uid="{00000000-0005-0000-0000-0000013D0000}"/>
    <cellStyle name="Normal 2 2 2 2 4 29 5 3" xfId="15738" xr:uid="{00000000-0005-0000-0000-0000023D0000}"/>
    <cellStyle name="Normal 2 2 2 2 4 29 5 4" xfId="15739" xr:uid="{00000000-0005-0000-0000-0000033D0000}"/>
    <cellStyle name="Normal 2 2 2 2 4 29 5 5" xfId="15740" xr:uid="{00000000-0005-0000-0000-0000043D0000}"/>
    <cellStyle name="Normal 2 2 2 2 4 29 5 6" xfId="15741" xr:uid="{00000000-0005-0000-0000-0000053D0000}"/>
    <cellStyle name="Normal 2 2 2 2 4 29 5 7" xfId="15742" xr:uid="{00000000-0005-0000-0000-0000063D0000}"/>
    <cellStyle name="Normal 2 2 2 2 4 29 5 8" xfId="15743" xr:uid="{00000000-0005-0000-0000-0000073D0000}"/>
    <cellStyle name="Normal 2 2 2 2 4 29 5 9" xfId="15744" xr:uid="{00000000-0005-0000-0000-0000083D0000}"/>
    <cellStyle name="Normal 2 2 2 2 4 29 6" xfId="15745" xr:uid="{00000000-0005-0000-0000-0000093D0000}"/>
    <cellStyle name="Normal 2 2 2 2 4 29 7" xfId="15746" xr:uid="{00000000-0005-0000-0000-00000A3D0000}"/>
    <cellStyle name="Normal 2 2 2 2 4 29 8" xfId="15747" xr:uid="{00000000-0005-0000-0000-00000B3D0000}"/>
    <cellStyle name="Normal 2 2 2 2 4 29 9" xfId="15748" xr:uid="{00000000-0005-0000-0000-00000C3D0000}"/>
    <cellStyle name="Normal 2 2 2 2 4 3" xfId="15749" xr:uid="{00000000-0005-0000-0000-00000D3D0000}"/>
    <cellStyle name="Normal 2 2 2 2 4 3 10" xfId="15750" xr:uid="{00000000-0005-0000-0000-00000E3D0000}"/>
    <cellStyle name="Normal 2 2 2 2 4 3 11" xfId="15751" xr:uid="{00000000-0005-0000-0000-00000F3D0000}"/>
    <cellStyle name="Normal 2 2 2 2 4 3 12" xfId="15752" xr:uid="{00000000-0005-0000-0000-0000103D0000}"/>
    <cellStyle name="Normal 2 2 2 2 4 3 13" xfId="15753" xr:uid="{00000000-0005-0000-0000-0000113D0000}"/>
    <cellStyle name="Normal 2 2 2 2 4 3 14" xfId="15754" xr:uid="{00000000-0005-0000-0000-0000123D0000}"/>
    <cellStyle name="Normal 2 2 2 2 4 3 2" xfId="15755" xr:uid="{00000000-0005-0000-0000-0000133D0000}"/>
    <cellStyle name="Normal 2 2 2 2 4 3 2 10" xfId="15756" xr:uid="{00000000-0005-0000-0000-0000143D0000}"/>
    <cellStyle name="Normal 2 2 2 2 4 3 2 2" xfId="15757" xr:uid="{00000000-0005-0000-0000-0000153D0000}"/>
    <cellStyle name="Normal 2 2 2 2 4 3 2 3" xfId="15758" xr:uid="{00000000-0005-0000-0000-0000163D0000}"/>
    <cellStyle name="Normal 2 2 2 2 4 3 2 4" xfId="15759" xr:uid="{00000000-0005-0000-0000-0000173D0000}"/>
    <cellStyle name="Normal 2 2 2 2 4 3 2 5" xfId="15760" xr:uid="{00000000-0005-0000-0000-0000183D0000}"/>
    <cellStyle name="Normal 2 2 2 2 4 3 2 6" xfId="15761" xr:uid="{00000000-0005-0000-0000-0000193D0000}"/>
    <cellStyle name="Normal 2 2 2 2 4 3 2 7" xfId="15762" xr:uid="{00000000-0005-0000-0000-00001A3D0000}"/>
    <cellStyle name="Normal 2 2 2 2 4 3 2 8" xfId="15763" xr:uid="{00000000-0005-0000-0000-00001B3D0000}"/>
    <cellStyle name="Normal 2 2 2 2 4 3 2 9" xfId="15764" xr:uid="{00000000-0005-0000-0000-00001C3D0000}"/>
    <cellStyle name="Normal 2 2 2 2 4 3 3" xfId="15765" xr:uid="{00000000-0005-0000-0000-00001D3D0000}"/>
    <cellStyle name="Normal 2 2 2 2 4 3 3 10" xfId="15766" xr:uid="{00000000-0005-0000-0000-00001E3D0000}"/>
    <cellStyle name="Normal 2 2 2 2 4 3 3 2" xfId="15767" xr:uid="{00000000-0005-0000-0000-00001F3D0000}"/>
    <cellStyle name="Normal 2 2 2 2 4 3 3 3" xfId="15768" xr:uid="{00000000-0005-0000-0000-0000203D0000}"/>
    <cellStyle name="Normal 2 2 2 2 4 3 3 4" xfId="15769" xr:uid="{00000000-0005-0000-0000-0000213D0000}"/>
    <cellStyle name="Normal 2 2 2 2 4 3 3 5" xfId="15770" xr:uid="{00000000-0005-0000-0000-0000223D0000}"/>
    <cellStyle name="Normal 2 2 2 2 4 3 3 6" xfId="15771" xr:uid="{00000000-0005-0000-0000-0000233D0000}"/>
    <cellStyle name="Normal 2 2 2 2 4 3 3 7" xfId="15772" xr:uid="{00000000-0005-0000-0000-0000243D0000}"/>
    <cellStyle name="Normal 2 2 2 2 4 3 3 8" xfId="15773" xr:uid="{00000000-0005-0000-0000-0000253D0000}"/>
    <cellStyle name="Normal 2 2 2 2 4 3 3 9" xfId="15774" xr:uid="{00000000-0005-0000-0000-0000263D0000}"/>
    <cellStyle name="Normal 2 2 2 2 4 3 4" xfId="15775" xr:uid="{00000000-0005-0000-0000-0000273D0000}"/>
    <cellStyle name="Normal 2 2 2 2 4 3 4 10" xfId="15776" xr:uid="{00000000-0005-0000-0000-0000283D0000}"/>
    <cellStyle name="Normal 2 2 2 2 4 3 4 2" xfId="15777" xr:uid="{00000000-0005-0000-0000-0000293D0000}"/>
    <cellStyle name="Normal 2 2 2 2 4 3 4 3" xfId="15778" xr:uid="{00000000-0005-0000-0000-00002A3D0000}"/>
    <cellStyle name="Normal 2 2 2 2 4 3 4 4" xfId="15779" xr:uid="{00000000-0005-0000-0000-00002B3D0000}"/>
    <cellStyle name="Normal 2 2 2 2 4 3 4 5" xfId="15780" xr:uid="{00000000-0005-0000-0000-00002C3D0000}"/>
    <cellStyle name="Normal 2 2 2 2 4 3 4 6" xfId="15781" xr:uid="{00000000-0005-0000-0000-00002D3D0000}"/>
    <cellStyle name="Normal 2 2 2 2 4 3 4 7" xfId="15782" xr:uid="{00000000-0005-0000-0000-00002E3D0000}"/>
    <cellStyle name="Normal 2 2 2 2 4 3 4 8" xfId="15783" xr:uid="{00000000-0005-0000-0000-00002F3D0000}"/>
    <cellStyle name="Normal 2 2 2 2 4 3 4 9" xfId="15784" xr:uid="{00000000-0005-0000-0000-0000303D0000}"/>
    <cellStyle name="Normal 2 2 2 2 4 3 5" xfId="15785" xr:uid="{00000000-0005-0000-0000-0000313D0000}"/>
    <cellStyle name="Normal 2 2 2 2 4 3 5 10" xfId="15786" xr:uid="{00000000-0005-0000-0000-0000323D0000}"/>
    <cellStyle name="Normal 2 2 2 2 4 3 5 2" xfId="15787" xr:uid="{00000000-0005-0000-0000-0000333D0000}"/>
    <cellStyle name="Normal 2 2 2 2 4 3 5 3" xfId="15788" xr:uid="{00000000-0005-0000-0000-0000343D0000}"/>
    <cellStyle name="Normal 2 2 2 2 4 3 5 4" xfId="15789" xr:uid="{00000000-0005-0000-0000-0000353D0000}"/>
    <cellStyle name="Normal 2 2 2 2 4 3 5 5" xfId="15790" xr:uid="{00000000-0005-0000-0000-0000363D0000}"/>
    <cellStyle name="Normal 2 2 2 2 4 3 5 6" xfId="15791" xr:uid="{00000000-0005-0000-0000-0000373D0000}"/>
    <cellStyle name="Normal 2 2 2 2 4 3 5 7" xfId="15792" xr:uid="{00000000-0005-0000-0000-0000383D0000}"/>
    <cellStyle name="Normal 2 2 2 2 4 3 5 8" xfId="15793" xr:uid="{00000000-0005-0000-0000-0000393D0000}"/>
    <cellStyle name="Normal 2 2 2 2 4 3 5 9" xfId="15794" xr:uid="{00000000-0005-0000-0000-00003A3D0000}"/>
    <cellStyle name="Normal 2 2 2 2 4 3 6" xfId="15795" xr:uid="{00000000-0005-0000-0000-00003B3D0000}"/>
    <cellStyle name="Normal 2 2 2 2 4 3 7" xfId="15796" xr:uid="{00000000-0005-0000-0000-00003C3D0000}"/>
    <cellStyle name="Normal 2 2 2 2 4 3 8" xfId="15797" xr:uid="{00000000-0005-0000-0000-00003D3D0000}"/>
    <cellStyle name="Normal 2 2 2 2 4 3 9" xfId="15798" xr:uid="{00000000-0005-0000-0000-00003E3D0000}"/>
    <cellStyle name="Normal 2 2 2 2 4 30" xfId="15799" xr:uid="{00000000-0005-0000-0000-00003F3D0000}"/>
    <cellStyle name="Normal 2 2 2 2 4 30 10" xfId="15800" xr:uid="{00000000-0005-0000-0000-0000403D0000}"/>
    <cellStyle name="Normal 2 2 2 2 4 30 11" xfId="15801" xr:uid="{00000000-0005-0000-0000-0000413D0000}"/>
    <cellStyle name="Normal 2 2 2 2 4 30 12" xfId="15802" xr:uid="{00000000-0005-0000-0000-0000423D0000}"/>
    <cellStyle name="Normal 2 2 2 2 4 30 13" xfId="15803" xr:uid="{00000000-0005-0000-0000-0000433D0000}"/>
    <cellStyle name="Normal 2 2 2 2 4 30 14" xfId="15804" xr:uid="{00000000-0005-0000-0000-0000443D0000}"/>
    <cellStyle name="Normal 2 2 2 2 4 30 2" xfId="15805" xr:uid="{00000000-0005-0000-0000-0000453D0000}"/>
    <cellStyle name="Normal 2 2 2 2 4 30 2 10" xfId="15806" xr:uid="{00000000-0005-0000-0000-0000463D0000}"/>
    <cellStyle name="Normal 2 2 2 2 4 30 2 2" xfId="15807" xr:uid="{00000000-0005-0000-0000-0000473D0000}"/>
    <cellStyle name="Normal 2 2 2 2 4 30 2 3" xfId="15808" xr:uid="{00000000-0005-0000-0000-0000483D0000}"/>
    <cellStyle name="Normal 2 2 2 2 4 30 2 4" xfId="15809" xr:uid="{00000000-0005-0000-0000-0000493D0000}"/>
    <cellStyle name="Normal 2 2 2 2 4 30 2 5" xfId="15810" xr:uid="{00000000-0005-0000-0000-00004A3D0000}"/>
    <cellStyle name="Normal 2 2 2 2 4 30 2 6" xfId="15811" xr:uid="{00000000-0005-0000-0000-00004B3D0000}"/>
    <cellStyle name="Normal 2 2 2 2 4 30 2 7" xfId="15812" xr:uid="{00000000-0005-0000-0000-00004C3D0000}"/>
    <cellStyle name="Normal 2 2 2 2 4 30 2 8" xfId="15813" xr:uid="{00000000-0005-0000-0000-00004D3D0000}"/>
    <cellStyle name="Normal 2 2 2 2 4 30 2 9" xfId="15814" xr:uid="{00000000-0005-0000-0000-00004E3D0000}"/>
    <cellStyle name="Normal 2 2 2 2 4 30 3" xfId="15815" xr:uid="{00000000-0005-0000-0000-00004F3D0000}"/>
    <cellStyle name="Normal 2 2 2 2 4 30 3 10" xfId="15816" xr:uid="{00000000-0005-0000-0000-0000503D0000}"/>
    <cellStyle name="Normal 2 2 2 2 4 30 3 2" xfId="15817" xr:uid="{00000000-0005-0000-0000-0000513D0000}"/>
    <cellStyle name="Normal 2 2 2 2 4 30 3 3" xfId="15818" xr:uid="{00000000-0005-0000-0000-0000523D0000}"/>
    <cellStyle name="Normal 2 2 2 2 4 30 3 4" xfId="15819" xr:uid="{00000000-0005-0000-0000-0000533D0000}"/>
    <cellStyle name="Normal 2 2 2 2 4 30 3 5" xfId="15820" xr:uid="{00000000-0005-0000-0000-0000543D0000}"/>
    <cellStyle name="Normal 2 2 2 2 4 30 3 6" xfId="15821" xr:uid="{00000000-0005-0000-0000-0000553D0000}"/>
    <cellStyle name="Normal 2 2 2 2 4 30 3 7" xfId="15822" xr:uid="{00000000-0005-0000-0000-0000563D0000}"/>
    <cellStyle name="Normal 2 2 2 2 4 30 3 8" xfId="15823" xr:uid="{00000000-0005-0000-0000-0000573D0000}"/>
    <cellStyle name="Normal 2 2 2 2 4 30 3 9" xfId="15824" xr:uid="{00000000-0005-0000-0000-0000583D0000}"/>
    <cellStyle name="Normal 2 2 2 2 4 30 4" xfId="15825" xr:uid="{00000000-0005-0000-0000-0000593D0000}"/>
    <cellStyle name="Normal 2 2 2 2 4 30 4 10" xfId="15826" xr:uid="{00000000-0005-0000-0000-00005A3D0000}"/>
    <cellStyle name="Normal 2 2 2 2 4 30 4 2" xfId="15827" xr:uid="{00000000-0005-0000-0000-00005B3D0000}"/>
    <cellStyle name="Normal 2 2 2 2 4 30 4 3" xfId="15828" xr:uid="{00000000-0005-0000-0000-00005C3D0000}"/>
    <cellStyle name="Normal 2 2 2 2 4 30 4 4" xfId="15829" xr:uid="{00000000-0005-0000-0000-00005D3D0000}"/>
    <cellStyle name="Normal 2 2 2 2 4 30 4 5" xfId="15830" xr:uid="{00000000-0005-0000-0000-00005E3D0000}"/>
    <cellStyle name="Normal 2 2 2 2 4 30 4 6" xfId="15831" xr:uid="{00000000-0005-0000-0000-00005F3D0000}"/>
    <cellStyle name="Normal 2 2 2 2 4 30 4 7" xfId="15832" xr:uid="{00000000-0005-0000-0000-0000603D0000}"/>
    <cellStyle name="Normal 2 2 2 2 4 30 4 8" xfId="15833" xr:uid="{00000000-0005-0000-0000-0000613D0000}"/>
    <cellStyle name="Normal 2 2 2 2 4 30 4 9" xfId="15834" xr:uid="{00000000-0005-0000-0000-0000623D0000}"/>
    <cellStyle name="Normal 2 2 2 2 4 30 5" xfId="15835" xr:uid="{00000000-0005-0000-0000-0000633D0000}"/>
    <cellStyle name="Normal 2 2 2 2 4 30 5 10" xfId="15836" xr:uid="{00000000-0005-0000-0000-0000643D0000}"/>
    <cellStyle name="Normal 2 2 2 2 4 30 5 2" xfId="15837" xr:uid="{00000000-0005-0000-0000-0000653D0000}"/>
    <cellStyle name="Normal 2 2 2 2 4 30 5 3" xfId="15838" xr:uid="{00000000-0005-0000-0000-0000663D0000}"/>
    <cellStyle name="Normal 2 2 2 2 4 30 5 4" xfId="15839" xr:uid="{00000000-0005-0000-0000-0000673D0000}"/>
    <cellStyle name="Normal 2 2 2 2 4 30 5 5" xfId="15840" xr:uid="{00000000-0005-0000-0000-0000683D0000}"/>
    <cellStyle name="Normal 2 2 2 2 4 30 5 6" xfId="15841" xr:uid="{00000000-0005-0000-0000-0000693D0000}"/>
    <cellStyle name="Normal 2 2 2 2 4 30 5 7" xfId="15842" xr:uid="{00000000-0005-0000-0000-00006A3D0000}"/>
    <cellStyle name="Normal 2 2 2 2 4 30 5 8" xfId="15843" xr:uid="{00000000-0005-0000-0000-00006B3D0000}"/>
    <cellStyle name="Normal 2 2 2 2 4 30 5 9" xfId="15844" xr:uid="{00000000-0005-0000-0000-00006C3D0000}"/>
    <cellStyle name="Normal 2 2 2 2 4 30 6" xfId="15845" xr:uid="{00000000-0005-0000-0000-00006D3D0000}"/>
    <cellStyle name="Normal 2 2 2 2 4 30 7" xfId="15846" xr:uid="{00000000-0005-0000-0000-00006E3D0000}"/>
    <cellStyle name="Normal 2 2 2 2 4 30 8" xfId="15847" xr:uid="{00000000-0005-0000-0000-00006F3D0000}"/>
    <cellStyle name="Normal 2 2 2 2 4 30 9" xfId="15848" xr:uid="{00000000-0005-0000-0000-0000703D0000}"/>
    <cellStyle name="Normal 2 2 2 2 4 31" xfId="15849" xr:uid="{00000000-0005-0000-0000-0000713D0000}"/>
    <cellStyle name="Normal 2 2 2 2 4 31 10" xfId="15850" xr:uid="{00000000-0005-0000-0000-0000723D0000}"/>
    <cellStyle name="Normal 2 2 2 2 4 31 11" xfId="15851" xr:uid="{00000000-0005-0000-0000-0000733D0000}"/>
    <cellStyle name="Normal 2 2 2 2 4 31 12" xfId="15852" xr:uid="{00000000-0005-0000-0000-0000743D0000}"/>
    <cellStyle name="Normal 2 2 2 2 4 31 13" xfId="15853" xr:uid="{00000000-0005-0000-0000-0000753D0000}"/>
    <cellStyle name="Normal 2 2 2 2 4 31 14" xfId="15854" xr:uid="{00000000-0005-0000-0000-0000763D0000}"/>
    <cellStyle name="Normal 2 2 2 2 4 31 2" xfId="15855" xr:uid="{00000000-0005-0000-0000-0000773D0000}"/>
    <cellStyle name="Normal 2 2 2 2 4 31 2 10" xfId="15856" xr:uid="{00000000-0005-0000-0000-0000783D0000}"/>
    <cellStyle name="Normal 2 2 2 2 4 31 2 2" xfId="15857" xr:uid="{00000000-0005-0000-0000-0000793D0000}"/>
    <cellStyle name="Normal 2 2 2 2 4 31 2 3" xfId="15858" xr:uid="{00000000-0005-0000-0000-00007A3D0000}"/>
    <cellStyle name="Normal 2 2 2 2 4 31 2 4" xfId="15859" xr:uid="{00000000-0005-0000-0000-00007B3D0000}"/>
    <cellStyle name="Normal 2 2 2 2 4 31 2 5" xfId="15860" xr:uid="{00000000-0005-0000-0000-00007C3D0000}"/>
    <cellStyle name="Normal 2 2 2 2 4 31 2 6" xfId="15861" xr:uid="{00000000-0005-0000-0000-00007D3D0000}"/>
    <cellStyle name="Normal 2 2 2 2 4 31 2 7" xfId="15862" xr:uid="{00000000-0005-0000-0000-00007E3D0000}"/>
    <cellStyle name="Normal 2 2 2 2 4 31 2 8" xfId="15863" xr:uid="{00000000-0005-0000-0000-00007F3D0000}"/>
    <cellStyle name="Normal 2 2 2 2 4 31 2 9" xfId="15864" xr:uid="{00000000-0005-0000-0000-0000803D0000}"/>
    <cellStyle name="Normal 2 2 2 2 4 31 3" xfId="15865" xr:uid="{00000000-0005-0000-0000-0000813D0000}"/>
    <cellStyle name="Normal 2 2 2 2 4 31 3 10" xfId="15866" xr:uid="{00000000-0005-0000-0000-0000823D0000}"/>
    <cellStyle name="Normal 2 2 2 2 4 31 3 2" xfId="15867" xr:uid="{00000000-0005-0000-0000-0000833D0000}"/>
    <cellStyle name="Normal 2 2 2 2 4 31 3 3" xfId="15868" xr:uid="{00000000-0005-0000-0000-0000843D0000}"/>
    <cellStyle name="Normal 2 2 2 2 4 31 3 4" xfId="15869" xr:uid="{00000000-0005-0000-0000-0000853D0000}"/>
    <cellStyle name="Normal 2 2 2 2 4 31 3 5" xfId="15870" xr:uid="{00000000-0005-0000-0000-0000863D0000}"/>
    <cellStyle name="Normal 2 2 2 2 4 31 3 6" xfId="15871" xr:uid="{00000000-0005-0000-0000-0000873D0000}"/>
    <cellStyle name="Normal 2 2 2 2 4 31 3 7" xfId="15872" xr:uid="{00000000-0005-0000-0000-0000883D0000}"/>
    <cellStyle name="Normal 2 2 2 2 4 31 3 8" xfId="15873" xr:uid="{00000000-0005-0000-0000-0000893D0000}"/>
    <cellStyle name="Normal 2 2 2 2 4 31 3 9" xfId="15874" xr:uid="{00000000-0005-0000-0000-00008A3D0000}"/>
    <cellStyle name="Normal 2 2 2 2 4 31 4" xfId="15875" xr:uid="{00000000-0005-0000-0000-00008B3D0000}"/>
    <cellStyle name="Normal 2 2 2 2 4 31 4 10" xfId="15876" xr:uid="{00000000-0005-0000-0000-00008C3D0000}"/>
    <cellStyle name="Normal 2 2 2 2 4 31 4 2" xfId="15877" xr:uid="{00000000-0005-0000-0000-00008D3D0000}"/>
    <cellStyle name="Normal 2 2 2 2 4 31 4 3" xfId="15878" xr:uid="{00000000-0005-0000-0000-00008E3D0000}"/>
    <cellStyle name="Normal 2 2 2 2 4 31 4 4" xfId="15879" xr:uid="{00000000-0005-0000-0000-00008F3D0000}"/>
    <cellStyle name="Normal 2 2 2 2 4 31 4 5" xfId="15880" xr:uid="{00000000-0005-0000-0000-0000903D0000}"/>
    <cellStyle name="Normal 2 2 2 2 4 31 4 6" xfId="15881" xr:uid="{00000000-0005-0000-0000-0000913D0000}"/>
    <cellStyle name="Normal 2 2 2 2 4 31 4 7" xfId="15882" xr:uid="{00000000-0005-0000-0000-0000923D0000}"/>
    <cellStyle name="Normal 2 2 2 2 4 31 4 8" xfId="15883" xr:uid="{00000000-0005-0000-0000-0000933D0000}"/>
    <cellStyle name="Normal 2 2 2 2 4 31 4 9" xfId="15884" xr:uid="{00000000-0005-0000-0000-0000943D0000}"/>
    <cellStyle name="Normal 2 2 2 2 4 31 5" xfId="15885" xr:uid="{00000000-0005-0000-0000-0000953D0000}"/>
    <cellStyle name="Normal 2 2 2 2 4 31 5 10" xfId="15886" xr:uid="{00000000-0005-0000-0000-0000963D0000}"/>
    <cellStyle name="Normal 2 2 2 2 4 31 5 2" xfId="15887" xr:uid="{00000000-0005-0000-0000-0000973D0000}"/>
    <cellStyle name="Normal 2 2 2 2 4 31 5 3" xfId="15888" xr:uid="{00000000-0005-0000-0000-0000983D0000}"/>
    <cellStyle name="Normal 2 2 2 2 4 31 5 4" xfId="15889" xr:uid="{00000000-0005-0000-0000-0000993D0000}"/>
    <cellStyle name="Normal 2 2 2 2 4 31 5 5" xfId="15890" xr:uid="{00000000-0005-0000-0000-00009A3D0000}"/>
    <cellStyle name="Normal 2 2 2 2 4 31 5 6" xfId="15891" xr:uid="{00000000-0005-0000-0000-00009B3D0000}"/>
    <cellStyle name="Normal 2 2 2 2 4 31 5 7" xfId="15892" xr:uid="{00000000-0005-0000-0000-00009C3D0000}"/>
    <cellStyle name="Normal 2 2 2 2 4 31 5 8" xfId="15893" xr:uid="{00000000-0005-0000-0000-00009D3D0000}"/>
    <cellStyle name="Normal 2 2 2 2 4 31 5 9" xfId="15894" xr:uid="{00000000-0005-0000-0000-00009E3D0000}"/>
    <cellStyle name="Normal 2 2 2 2 4 31 6" xfId="15895" xr:uid="{00000000-0005-0000-0000-00009F3D0000}"/>
    <cellStyle name="Normal 2 2 2 2 4 31 7" xfId="15896" xr:uid="{00000000-0005-0000-0000-0000A03D0000}"/>
    <cellStyle name="Normal 2 2 2 2 4 31 8" xfId="15897" xr:uid="{00000000-0005-0000-0000-0000A13D0000}"/>
    <cellStyle name="Normal 2 2 2 2 4 31 9" xfId="15898" xr:uid="{00000000-0005-0000-0000-0000A23D0000}"/>
    <cellStyle name="Normal 2 2 2 2 4 32" xfId="15899" xr:uid="{00000000-0005-0000-0000-0000A33D0000}"/>
    <cellStyle name="Normal 2 2 2 2 4 32 10" xfId="15900" xr:uid="{00000000-0005-0000-0000-0000A43D0000}"/>
    <cellStyle name="Normal 2 2 2 2 4 32 11" xfId="15901" xr:uid="{00000000-0005-0000-0000-0000A53D0000}"/>
    <cellStyle name="Normal 2 2 2 2 4 32 12" xfId="15902" xr:uid="{00000000-0005-0000-0000-0000A63D0000}"/>
    <cellStyle name="Normal 2 2 2 2 4 32 13" xfId="15903" xr:uid="{00000000-0005-0000-0000-0000A73D0000}"/>
    <cellStyle name="Normal 2 2 2 2 4 32 14" xfId="15904" xr:uid="{00000000-0005-0000-0000-0000A83D0000}"/>
    <cellStyle name="Normal 2 2 2 2 4 32 2" xfId="15905" xr:uid="{00000000-0005-0000-0000-0000A93D0000}"/>
    <cellStyle name="Normal 2 2 2 2 4 32 2 10" xfId="15906" xr:uid="{00000000-0005-0000-0000-0000AA3D0000}"/>
    <cellStyle name="Normal 2 2 2 2 4 32 2 2" xfId="15907" xr:uid="{00000000-0005-0000-0000-0000AB3D0000}"/>
    <cellStyle name="Normal 2 2 2 2 4 32 2 3" xfId="15908" xr:uid="{00000000-0005-0000-0000-0000AC3D0000}"/>
    <cellStyle name="Normal 2 2 2 2 4 32 2 4" xfId="15909" xr:uid="{00000000-0005-0000-0000-0000AD3D0000}"/>
    <cellStyle name="Normal 2 2 2 2 4 32 2 5" xfId="15910" xr:uid="{00000000-0005-0000-0000-0000AE3D0000}"/>
    <cellStyle name="Normal 2 2 2 2 4 32 2 6" xfId="15911" xr:uid="{00000000-0005-0000-0000-0000AF3D0000}"/>
    <cellStyle name="Normal 2 2 2 2 4 32 2 7" xfId="15912" xr:uid="{00000000-0005-0000-0000-0000B03D0000}"/>
    <cellStyle name="Normal 2 2 2 2 4 32 2 8" xfId="15913" xr:uid="{00000000-0005-0000-0000-0000B13D0000}"/>
    <cellStyle name="Normal 2 2 2 2 4 32 2 9" xfId="15914" xr:uid="{00000000-0005-0000-0000-0000B23D0000}"/>
    <cellStyle name="Normal 2 2 2 2 4 32 3" xfId="15915" xr:uid="{00000000-0005-0000-0000-0000B33D0000}"/>
    <cellStyle name="Normal 2 2 2 2 4 32 3 10" xfId="15916" xr:uid="{00000000-0005-0000-0000-0000B43D0000}"/>
    <cellStyle name="Normal 2 2 2 2 4 32 3 2" xfId="15917" xr:uid="{00000000-0005-0000-0000-0000B53D0000}"/>
    <cellStyle name="Normal 2 2 2 2 4 32 3 3" xfId="15918" xr:uid="{00000000-0005-0000-0000-0000B63D0000}"/>
    <cellStyle name="Normal 2 2 2 2 4 32 3 4" xfId="15919" xr:uid="{00000000-0005-0000-0000-0000B73D0000}"/>
    <cellStyle name="Normal 2 2 2 2 4 32 3 5" xfId="15920" xr:uid="{00000000-0005-0000-0000-0000B83D0000}"/>
    <cellStyle name="Normal 2 2 2 2 4 32 3 6" xfId="15921" xr:uid="{00000000-0005-0000-0000-0000B93D0000}"/>
    <cellStyle name="Normal 2 2 2 2 4 32 3 7" xfId="15922" xr:uid="{00000000-0005-0000-0000-0000BA3D0000}"/>
    <cellStyle name="Normal 2 2 2 2 4 32 3 8" xfId="15923" xr:uid="{00000000-0005-0000-0000-0000BB3D0000}"/>
    <cellStyle name="Normal 2 2 2 2 4 32 3 9" xfId="15924" xr:uid="{00000000-0005-0000-0000-0000BC3D0000}"/>
    <cellStyle name="Normal 2 2 2 2 4 32 4" xfId="15925" xr:uid="{00000000-0005-0000-0000-0000BD3D0000}"/>
    <cellStyle name="Normal 2 2 2 2 4 32 4 10" xfId="15926" xr:uid="{00000000-0005-0000-0000-0000BE3D0000}"/>
    <cellStyle name="Normal 2 2 2 2 4 32 4 2" xfId="15927" xr:uid="{00000000-0005-0000-0000-0000BF3D0000}"/>
    <cellStyle name="Normal 2 2 2 2 4 32 4 3" xfId="15928" xr:uid="{00000000-0005-0000-0000-0000C03D0000}"/>
    <cellStyle name="Normal 2 2 2 2 4 32 4 4" xfId="15929" xr:uid="{00000000-0005-0000-0000-0000C13D0000}"/>
    <cellStyle name="Normal 2 2 2 2 4 32 4 5" xfId="15930" xr:uid="{00000000-0005-0000-0000-0000C23D0000}"/>
    <cellStyle name="Normal 2 2 2 2 4 32 4 6" xfId="15931" xr:uid="{00000000-0005-0000-0000-0000C33D0000}"/>
    <cellStyle name="Normal 2 2 2 2 4 32 4 7" xfId="15932" xr:uid="{00000000-0005-0000-0000-0000C43D0000}"/>
    <cellStyle name="Normal 2 2 2 2 4 32 4 8" xfId="15933" xr:uid="{00000000-0005-0000-0000-0000C53D0000}"/>
    <cellStyle name="Normal 2 2 2 2 4 32 4 9" xfId="15934" xr:uid="{00000000-0005-0000-0000-0000C63D0000}"/>
    <cellStyle name="Normal 2 2 2 2 4 32 5" xfId="15935" xr:uid="{00000000-0005-0000-0000-0000C73D0000}"/>
    <cellStyle name="Normal 2 2 2 2 4 32 5 10" xfId="15936" xr:uid="{00000000-0005-0000-0000-0000C83D0000}"/>
    <cellStyle name="Normal 2 2 2 2 4 32 5 2" xfId="15937" xr:uid="{00000000-0005-0000-0000-0000C93D0000}"/>
    <cellStyle name="Normal 2 2 2 2 4 32 5 3" xfId="15938" xr:uid="{00000000-0005-0000-0000-0000CA3D0000}"/>
    <cellStyle name="Normal 2 2 2 2 4 32 5 4" xfId="15939" xr:uid="{00000000-0005-0000-0000-0000CB3D0000}"/>
    <cellStyle name="Normal 2 2 2 2 4 32 5 5" xfId="15940" xr:uid="{00000000-0005-0000-0000-0000CC3D0000}"/>
    <cellStyle name="Normal 2 2 2 2 4 32 5 6" xfId="15941" xr:uid="{00000000-0005-0000-0000-0000CD3D0000}"/>
    <cellStyle name="Normal 2 2 2 2 4 32 5 7" xfId="15942" xr:uid="{00000000-0005-0000-0000-0000CE3D0000}"/>
    <cellStyle name="Normal 2 2 2 2 4 32 5 8" xfId="15943" xr:uid="{00000000-0005-0000-0000-0000CF3D0000}"/>
    <cellStyle name="Normal 2 2 2 2 4 32 5 9" xfId="15944" xr:uid="{00000000-0005-0000-0000-0000D03D0000}"/>
    <cellStyle name="Normal 2 2 2 2 4 32 6" xfId="15945" xr:uid="{00000000-0005-0000-0000-0000D13D0000}"/>
    <cellStyle name="Normal 2 2 2 2 4 32 7" xfId="15946" xr:uid="{00000000-0005-0000-0000-0000D23D0000}"/>
    <cellStyle name="Normal 2 2 2 2 4 32 8" xfId="15947" xr:uid="{00000000-0005-0000-0000-0000D33D0000}"/>
    <cellStyle name="Normal 2 2 2 2 4 32 9" xfId="15948" xr:uid="{00000000-0005-0000-0000-0000D43D0000}"/>
    <cellStyle name="Normal 2 2 2 2 4 33" xfId="15949" xr:uid="{00000000-0005-0000-0000-0000D53D0000}"/>
    <cellStyle name="Normal 2 2 2 2 4 33 10" xfId="15950" xr:uid="{00000000-0005-0000-0000-0000D63D0000}"/>
    <cellStyle name="Normal 2 2 2 2 4 33 11" xfId="15951" xr:uid="{00000000-0005-0000-0000-0000D73D0000}"/>
    <cellStyle name="Normal 2 2 2 2 4 33 12" xfId="15952" xr:uid="{00000000-0005-0000-0000-0000D83D0000}"/>
    <cellStyle name="Normal 2 2 2 2 4 33 13" xfId="15953" xr:uid="{00000000-0005-0000-0000-0000D93D0000}"/>
    <cellStyle name="Normal 2 2 2 2 4 33 14" xfId="15954" xr:uid="{00000000-0005-0000-0000-0000DA3D0000}"/>
    <cellStyle name="Normal 2 2 2 2 4 33 2" xfId="15955" xr:uid="{00000000-0005-0000-0000-0000DB3D0000}"/>
    <cellStyle name="Normal 2 2 2 2 4 33 2 10" xfId="15956" xr:uid="{00000000-0005-0000-0000-0000DC3D0000}"/>
    <cellStyle name="Normal 2 2 2 2 4 33 2 2" xfId="15957" xr:uid="{00000000-0005-0000-0000-0000DD3D0000}"/>
    <cellStyle name="Normal 2 2 2 2 4 33 2 3" xfId="15958" xr:uid="{00000000-0005-0000-0000-0000DE3D0000}"/>
    <cellStyle name="Normal 2 2 2 2 4 33 2 4" xfId="15959" xr:uid="{00000000-0005-0000-0000-0000DF3D0000}"/>
    <cellStyle name="Normal 2 2 2 2 4 33 2 5" xfId="15960" xr:uid="{00000000-0005-0000-0000-0000E03D0000}"/>
    <cellStyle name="Normal 2 2 2 2 4 33 2 6" xfId="15961" xr:uid="{00000000-0005-0000-0000-0000E13D0000}"/>
    <cellStyle name="Normal 2 2 2 2 4 33 2 7" xfId="15962" xr:uid="{00000000-0005-0000-0000-0000E23D0000}"/>
    <cellStyle name="Normal 2 2 2 2 4 33 2 8" xfId="15963" xr:uid="{00000000-0005-0000-0000-0000E33D0000}"/>
    <cellStyle name="Normal 2 2 2 2 4 33 2 9" xfId="15964" xr:uid="{00000000-0005-0000-0000-0000E43D0000}"/>
    <cellStyle name="Normal 2 2 2 2 4 33 3" xfId="15965" xr:uid="{00000000-0005-0000-0000-0000E53D0000}"/>
    <cellStyle name="Normal 2 2 2 2 4 33 3 10" xfId="15966" xr:uid="{00000000-0005-0000-0000-0000E63D0000}"/>
    <cellStyle name="Normal 2 2 2 2 4 33 3 2" xfId="15967" xr:uid="{00000000-0005-0000-0000-0000E73D0000}"/>
    <cellStyle name="Normal 2 2 2 2 4 33 3 3" xfId="15968" xr:uid="{00000000-0005-0000-0000-0000E83D0000}"/>
    <cellStyle name="Normal 2 2 2 2 4 33 3 4" xfId="15969" xr:uid="{00000000-0005-0000-0000-0000E93D0000}"/>
    <cellStyle name="Normal 2 2 2 2 4 33 3 5" xfId="15970" xr:uid="{00000000-0005-0000-0000-0000EA3D0000}"/>
    <cellStyle name="Normal 2 2 2 2 4 33 3 6" xfId="15971" xr:uid="{00000000-0005-0000-0000-0000EB3D0000}"/>
    <cellStyle name="Normal 2 2 2 2 4 33 3 7" xfId="15972" xr:uid="{00000000-0005-0000-0000-0000EC3D0000}"/>
    <cellStyle name="Normal 2 2 2 2 4 33 3 8" xfId="15973" xr:uid="{00000000-0005-0000-0000-0000ED3D0000}"/>
    <cellStyle name="Normal 2 2 2 2 4 33 3 9" xfId="15974" xr:uid="{00000000-0005-0000-0000-0000EE3D0000}"/>
    <cellStyle name="Normal 2 2 2 2 4 33 4" xfId="15975" xr:uid="{00000000-0005-0000-0000-0000EF3D0000}"/>
    <cellStyle name="Normal 2 2 2 2 4 33 4 10" xfId="15976" xr:uid="{00000000-0005-0000-0000-0000F03D0000}"/>
    <cellStyle name="Normal 2 2 2 2 4 33 4 2" xfId="15977" xr:uid="{00000000-0005-0000-0000-0000F13D0000}"/>
    <cellStyle name="Normal 2 2 2 2 4 33 4 3" xfId="15978" xr:uid="{00000000-0005-0000-0000-0000F23D0000}"/>
    <cellStyle name="Normal 2 2 2 2 4 33 4 4" xfId="15979" xr:uid="{00000000-0005-0000-0000-0000F33D0000}"/>
    <cellStyle name="Normal 2 2 2 2 4 33 4 5" xfId="15980" xr:uid="{00000000-0005-0000-0000-0000F43D0000}"/>
    <cellStyle name="Normal 2 2 2 2 4 33 4 6" xfId="15981" xr:uid="{00000000-0005-0000-0000-0000F53D0000}"/>
    <cellStyle name="Normal 2 2 2 2 4 33 4 7" xfId="15982" xr:uid="{00000000-0005-0000-0000-0000F63D0000}"/>
    <cellStyle name="Normal 2 2 2 2 4 33 4 8" xfId="15983" xr:uid="{00000000-0005-0000-0000-0000F73D0000}"/>
    <cellStyle name="Normal 2 2 2 2 4 33 4 9" xfId="15984" xr:uid="{00000000-0005-0000-0000-0000F83D0000}"/>
    <cellStyle name="Normal 2 2 2 2 4 33 5" xfId="15985" xr:uid="{00000000-0005-0000-0000-0000F93D0000}"/>
    <cellStyle name="Normal 2 2 2 2 4 33 5 10" xfId="15986" xr:uid="{00000000-0005-0000-0000-0000FA3D0000}"/>
    <cellStyle name="Normal 2 2 2 2 4 33 5 2" xfId="15987" xr:uid="{00000000-0005-0000-0000-0000FB3D0000}"/>
    <cellStyle name="Normal 2 2 2 2 4 33 5 3" xfId="15988" xr:uid="{00000000-0005-0000-0000-0000FC3D0000}"/>
    <cellStyle name="Normal 2 2 2 2 4 33 5 4" xfId="15989" xr:uid="{00000000-0005-0000-0000-0000FD3D0000}"/>
    <cellStyle name="Normal 2 2 2 2 4 33 5 5" xfId="15990" xr:uid="{00000000-0005-0000-0000-0000FE3D0000}"/>
    <cellStyle name="Normal 2 2 2 2 4 33 5 6" xfId="15991" xr:uid="{00000000-0005-0000-0000-0000FF3D0000}"/>
    <cellStyle name="Normal 2 2 2 2 4 33 5 7" xfId="15992" xr:uid="{00000000-0005-0000-0000-0000003E0000}"/>
    <cellStyle name="Normal 2 2 2 2 4 33 5 8" xfId="15993" xr:uid="{00000000-0005-0000-0000-0000013E0000}"/>
    <cellStyle name="Normal 2 2 2 2 4 33 5 9" xfId="15994" xr:uid="{00000000-0005-0000-0000-0000023E0000}"/>
    <cellStyle name="Normal 2 2 2 2 4 33 6" xfId="15995" xr:uid="{00000000-0005-0000-0000-0000033E0000}"/>
    <cellStyle name="Normal 2 2 2 2 4 33 7" xfId="15996" xr:uid="{00000000-0005-0000-0000-0000043E0000}"/>
    <cellStyle name="Normal 2 2 2 2 4 33 8" xfId="15997" xr:uid="{00000000-0005-0000-0000-0000053E0000}"/>
    <cellStyle name="Normal 2 2 2 2 4 33 9" xfId="15998" xr:uid="{00000000-0005-0000-0000-0000063E0000}"/>
    <cellStyle name="Normal 2 2 2 2 4 34" xfId="15999" xr:uid="{00000000-0005-0000-0000-0000073E0000}"/>
    <cellStyle name="Normal 2 2 2 2 4 35" xfId="16000" xr:uid="{00000000-0005-0000-0000-0000083E0000}"/>
    <cellStyle name="Normal 2 2 2 2 4 4" xfId="16001" xr:uid="{00000000-0005-0000-0000-0000093E0000}"/>
    <cellStyle name="Normal 2 2 2 2 4 4 10" xfId="16002" xr:uid="{00000000-0005-0000-0000-00000A3E0000}"/>
    <cellStyle name="Normal 2 2 2 2 4 4 11" xfId="16003" xr:uid="{00000000-0005-0000-0000-00000B3E0000}"/>
    <cellStyle name="Normal 2 2 2 2 4 4 12" xfId="16004" xr:uid="{00000000-0005-0000-0000-00000C3E0000}"/>
    <cellStyle name="Normal 2 2 2 2 4 4 13" xfId="16005" xr:uid="{00000000-0005-0000-0000-00000D3E0000}"/>
    <cellStyle name="Normal 2 2 2 2 4 4 14" xfId="16006" xr:uid="{00000000-0005-0000-0000-00000E3E0000}"/>
    <cellStyle name="Normal 2 2 2 2 4 4 2" xfId="16007" xr:uid="{00000000-0005-0000-0000-00000F3E0000}"/>
    <cellStyle name="Normal 2 2 2 2 4 4 2 10" xfId="16008" xr:uid="{00000000-0005-0000-0000-0000103E0000}"/>
    <cellStyle name="Normal 2 2 2 2 4 4 2 2" xfId="16009" xr:uid="{00000000-0005-0000-0000-0000113E0000}"/>
    <cellStyle name="Normal 2 2 2 2 4 4 2 3" xfId="16010" xr:uid="{00000000-0005-0000-0000-0000123E0000}"/>
    <cellStyle name="Normal 2 2 2 2 4 4 2 4" xfId="16011" xr:uid="{00000000-0005-0000-0000-0000133E0000}"/>
    <cellStyle name="Normal 2 2 2 2 4 4 2 5" xfId="16012" xr:uid="{00000000-0005-0000-0000-0000143E0000}"/>
    <cellStyle name="Normal 2 2 2 2 4 4 2 6" xfId="16013" xr:uid="{00000000-0005-0000-0000-0000153E0000}"/>
    <cellStyle name="Normal 2 2 2 2 4 4 2 7" xfId="16014" xr:uid="{00000000-0005-0000-0000-0000163E0000}"/>
    <cellStyle name="Normal 2 2 2 2 4 4 2 8" xfId="16015" xr:uid="{00000000-0005-0000-0000-0000173E0000}"/>
    <cellStyle name="Normal 2 2 2 2 4 4 2 9" xfId="16016" xr:uid="{00000000-0005-0000-0000-0000183E0000}"/>
    <cellStyle name="Normal 2 2 2 2 4 4 3" xfId="16017" xr:uid="{00000000-0005-0000-0000-0000193E0000}"/>
    <cellStyle name="Normal 2 2 2 2 4 4 3 10" xfId="16018" xr:uid="{00000000-0005-0000-0000-00001A3E0000}"/>
    <cellStyle name="Normal 2 2 2 2 4 4 3 2" xfId="16019" xr:uid="{00000000-0005-0000-0000-00001B3E0000}"/>
    <cellStyle name="Normal 2 2 2 2 4 4 3 3" xfId="16020" xr:uid="{00000000-0005-0000-0000-00001C3E0000}"/>
    <cellStyle name="Normal 2 2 2 2 4 4 3 4" xfId="16021" xr:uid="{00000000-0005-0000-0000-00001D3E0000}"/>
    <cellStyle name="Normal 2 2 2 2 4 4 3 5" xfId="16022" xr:uid="{00000000-0005-0000-0000-00001E3E0000}"/>
    <cellStyle name="Normal 2 2 2 2 4 4 3 6" xfId="16023" xr:uid="{00000000-0005-0000-0000-00001F3E0000}"/>
    <cellStyle name="Normal 2 2 2 2 4 4 3 7" xfId="16024" xr:uid="{00000000-0005-0000-0000-0000203E0000}"/>
    <cellStyle name="Normal 2 2 2 2 4 4 3 8" xfId="16025" xr:uid="{00000000-0005-0000-0000-0000213E0000}"/>
    <cellStyle name="Normal 2 2 2 2 4 4 3 9" xfId="16026" xr:uid="{00000000-0005-0000-0000-0000223E0000}"/>
    <cellStyle name="Normal 2 2 2 2 4 4 4" xfId="16027" xr:uid="{00000000-0005-0000-0000-0000233E0000}"/>
    <cellStyle name="Normal 2 2 2 2 4 4 4 10" xfId="16028" xr:uid="{00000000-0005-0000-0000-0000243E0000}"/>
    <cellStyle name="Normal 2 2 2 2 4 4 4 2" xfId="16029" xr:uid="{00000000-0005-0000-0000-0000253E0000}"/>
    <cellStyle name="Normal 2 2 2 2 4 4 4 3" xfId="16030" xr:uid="{00000000-0005-0000-0000-0000263E0000}"/>
    <cellStyle name="Normal 2 2 2 2 4 4 4 4" xfId="16031" xr:uid="{00000000-0005-0000-0000-0000273E0000}"/>
    <cellStyle name="Normal 2 2 2 2 4 4 4 5" xfId="16032" xr:uid="{00000000-0005-0000-0000-0000283E0000}"/>
    <cellStyle name="Normal 2 2 2 2 4 4 4 6" xfId="16033" xr:uid="{00000000-0005-0000-0000-0000293E0000}"/>
    <cellStyle name="Normal 2 2 2 2 4 4 4 7" xfId="16034" xr:uid="{00000000-0005-0000-0000-00002A3E0000}"/>
    <cellStyle name="Normal 2 2 2 2 4 4 4 8" xfId="16035" xr:uid="{00000000-0005-0000-0000-00002B3E0000}"/>
    <cellStyle name="Normal 2 2 2 2 4 4 4 9" xfId="16036" xr:uid="{00000000-0005-0000-0000-00002C3E0000}"/>
    <cellStyle name="Normal 2 2 2 2 4 4 5" xfId="16037" xr:uid="{00000000-0005-0000-0000-00002D3E0000}"/>
    <cellStyle name="Normal 2 2 2 2 4 4 5 10" xfId="16038" xr:uid="{00000000-0005-0000-0000-00002E3E0000}"/>
    <cellStyle name="Normal 2 2 2 2 4 4 5 2" xfId="16039" xr:uid="{00000000-0005-0000-0000-00002F3E0000}"/>
    <cellStyle name="Normal 2 2 2 2 4 4 5 3" xfId="16040" xr:uid="{00000000-0005-0000-0000-0000303E0000}"/>
    <cellStyle name="Normal 2 2 2 2 4 4 5 4" xfId="16041" xr:uid="{00000000-0005-0000-0000-0000313E0000}"/>
    <cellStyle name="Normal 2 2 2 2 4 4 5 5" xfId="16042" xr:uid="{00000000-0005-0000-0000-0000323E0000}"/>
    <cellStyle name="Normal 2 2 2 2 4 4 5 6" xfId="16043" xr:uid="{00000000-0005-0000-0000-0000333E0000}"/>
    <cellStyle name="Normal 2 2 2 2 4 4 5 7" xfId="16044" xr:uid="{00000000-0005-0000-0000-0000343E0000}"/>
    <cellStyle name="Normal 2 2 2 2 4 4 5 8" xfId="16045" xr:uid="{00000000-0005-0000-0000-0000353E0000}"/>
    <cellStyle name="Normal 2 2 2 2 4 4 5 9" xfId="16046" xr:uid="{00000000-0005-0000-0000-0000363E0000}"/>
    <cellStyle name="Normal 2 2 2 2 4 4 6" xfId="16047" xr:uid="{00000000-0005-0000-0000-0000373E0000}"/>
    <cellStyle name="Normal 2 2 2 2 4 4 7" xfId="16048" xr:uid="{00000000-0005-0000-0000-0000383E0000}"/>
    <cellStyle name="Normal 2 2 2 2 4 4 8" xfId="16049" xr:uid="{00000000-0005-0000-0000-0000393E0000}"/>
    <cellStyle name="Normal 2 2 2 2 4 4 9" xfId="16050" xr:uid="{00000000-0005-0000-0000-00003A3E0000}"/>
    <cellStyle name="Normal 2 2 2 2 4 5" xfId="16051" xr:uid="{00000000-0005-0000-0000-00003B3E0000}"/>
    <cellStyle name="Normal 2 2 2 2 4 5 10" xfId="16052" xr:uid="{00000000-0005-0000-0000-00003C3E0000}"/>
    <cellStyle name="Normal 2 2 2 2 4 5 11" xfId="16053" xr:uid="{00000000-0005-0000-0000-00003D3E0000}"/>
    <cellStyle name="Normal 2 2 2 2 4 5 12" xfId="16054" xr:uid="{00000000-0005-0000-0000-00003E3E0000}"/>
    <cellStyle name="Normal 2 2 2 2 4 5 13" xfId="16055" xr:uid="{00000000-0005-0000-0000-00003F3E0000}"/>
    <cellStyle name="Normal 2 2 2 2 4 5 14" xfId="16056" xr:uid="{00000000-0005-0000-0000-0000403E0000}"/>
    <cellStyle name="Normal 2 2 2 2 4 5 2" xfId="16057" xr:uid="{00000000-0005-0000-0000-0000413E0000}"/>
    <cellStyle name="Normal 2 2 2 2 4 5 2 10" xfId="16058" xr:uid="{00000000-0005-0000-0000-0000423E0000}"/>
    <cellStyle name="Normal 2 2 2 2 4 5 2 2" xfId="16059" xr:uid="{00000000-0005-0000-0000-0000433E0000}"/>
    <cellStyle name="Normal 2 2 2 2 4 5 2 3" xfId="16060" xr:uid="{00000000-0005-0000-0000-0000443E0000}"/>
    <cellStyle name="Normal 2 2 2 2 4 5 2 4" xfId="16061" xr:uid="{00000000-0005-0000-0000-0000453E0000}"/>
    <cellStyle name="Normal 2 2 2 2 4 5 2 5" xfId="16062" xr:uid="{00000000-0005-0000-0000-0000463E0000}"/>
    <cellStyle name="Normal 2 2 2 2 4 5 2 6" xfId="16063" xr:uid="{00000000-0005-0000-0000-0000473E0000}"/>
    <cellStyle name="Normal 2 2 2 2 4 5 2 7" xfId="16064" xr:uid="{00000000-0005-0000-0000-0000483E0000}"/>
    <cellStyle name="Normal 2 2 2 2 4 5 2 8" xfId="16065" xr:uid="{00000000-0005-0000-0000-0000493E0000}"/>
    <cellStyle name="Normal 2 2 2 2 4 5 2 9" xfId="16066" xr:uid="{00000000-0005-0000-0000-00004A3E0000}"/>
    <cellStyle name="Normal 2 2 2 2 4 5 3" xfId="16067" xr:uid="{00000000-0005-0000-0000-00004B3E0000}"/>
    <cellStyle name="Normal 2 2 2 2 4 5 3 10" xfId="16068" xr:uid="{00000000-0005-0000-0000-00004C3E0000}"/>
    <cellStyle name="Normal 2 2 2 2 4 5 3 2" xfId="16069" xr:uid="{00000000-0005-0000-0000-00004D3E0000}"/>
    <cellStyle name="Normal 2 2 2 2 4 5 3 3" xfId="16070" xr:uid="{00000000-0005-0000-0000-00004E3E0000}"/>
    <cellStyle name="Normal 2 2 2 2 4 5 3 4" xfId="16071" xr:uid="{00000000-0005-0000-0000-00004F3E0000}"/>
    <cellStyle name="Normal 2 2 2 2 4 5 3 5" xfId="16072" xr:uid="{00000000-0005-0000-0000-0000503E0000}"/>
    <cellStyle name="Normal 2 2 2 2 4 5 3 6" xfId="16073" xr:uid="{00000000-0005-0000-0000-0000513E0000}"/>
    <cellStyle name="Normal 2 2 2 2 4 5 3 7" xfId="16074" xr:uid="{00000000-0005-0000-0000-0000523E0000}"/>
    <cellStyle name="Normal 2 2 2 2 4 5 3 8" xfId="16075" xr:uid="{00000000-0005-0000-0000-0000533E0000}"/>
    <cellStyle name="Normal 2 2 2 2 4 5 3 9" xfId="16076" xr:uid="{00000000-0005-0000-0000-0000543E0000}"/>
    <cellStyle name="Normal 2 2 2 2 4 5 4" xfId="16077" xr:uid="{00000000-0005-0000-0000-0000553E0000}"/>
    <cellStyle name="Normal 2 2 2 2 4 5 4 10" xfId="16078" xr:uid="{00000000-0005-0000-0000-0000563E0000}"/>
    <cellStyle name="Normal 2 2 2 2 4 5 4 2" xfId="16079" xr:uid="{00000000-0005-0000-0000-0000573E0000}"/>
    <cellStyle name="Normal 2 2 2 2 4 5 4 3" xfId="16080" xr:uid="{00000000-0005-0000-0000-0000583E0000}"/>
    <cellStyle name="Normal 2 2 2 2 4 5 4 4" xfId="16081" xr:uid="{00000000-0005-0000-0000-0000593E0000}"/>
    <cellStyle name="Normal 2 2 2 2 4 5 4 5" xfId="16082" xr:uid="{00000000-0005-0000-0000-00005A3E0000}"/>
    <cellStyle name="Normal 2 2 2 2 4 5 4 6" xfId="16083" xr:uid="{00000000-0005-0000-0000-00005B3E0000}"/>
    <cellStyle name="Normal 2 2 2 2 4 5 4 7" xfId="16084" xr:uid="{00000000-0005-0000-0000-00005C3E0000}"/>
    <cellStyle name="Normal 2 2 2 2 4 5 4 8" xfId="16085" xr:uid="{00000000-0005-0000-0000-00005D3E0000}"/>
    <cellStyle name="Normal 2 2 2 2 4 5 4 9" xfId="16086" xr:uid="{00000000-0005-0000-0000-00005E3E0000}"/>
    <cellStyle name="Normal 2 2 2 2 4 5 5" xfId="16087" xr:uid="{00000000-0005-0000-0000-00005F3E0000}"/>
    <cellStyle name="Normal 2 2 2 2 4 5 5 10" xfId="16088" xr:uid="{00000000-0005-0000-0000-0000603E0000}"/>
    <cellStyle name="Normal 2 2 2 2 4 5 5 2" xfId="16089" xr:uid="{00000000-0005-0000-0000-0000613E0000}"/>
    <cellStyle name="Normal 2 2 2 2 4 5 5 3" xfId="16090" xr:uid="{00000000-0005-0000-0000-0000623E0000}"/>
    <cellStyle name="Normal 2 2 2 2 4 5 5 4" xfId="16091" xr:uid="{00000000-0005-0000-0000-0000633E0000}"/>
    <cellStyle name="Normal 2 2 2 2 4 5 5 5" xfId="16092" xr:uid="{00000000-0005-0000-0000-0000643E0000}"/>
    <cellStyle name="Normal 2 2 2 2 4 5 5 6" xfId="16093" xr:uid="{00000000-0005-0000-0000-0000653E0000}"/>
    <cellStyle name="Normal 2 2 2 2 4 5 5 7" xfId="16094" xr:uid="{00000000-0005-0000-0000-0000663E0000}"/>
    <cellStyle name="Normal 2 2 2 2 4 5 5 8" xfId="16095" xr:uid="{00000000-0005-0000-0000-0000673E0000}"/>
    <cellStyle name="Normal 2 2 2 2 4 5 5 9" xfId="16096" xr:uid="{00000000-0005-0000-0000-0000683E0000}"/>
    <cellStyle name="Normal 2 2 2 2 4 5 6" xfId="16097" xr:uid="{00000000-0005-0000-0000-0000693E0000}"/>
    <cellStyle name="Normal 2 2 2 2 4 5 7" xfId="16098" xr:uid="{00000000-0005-0000-0000-00006A3E0000}"/>
    <cellStyle name="Normal 2 2 2 2 4 5 8" xfId="16099" xr:uid="{00000000-0005-0000-0000-00006B3E0000}"/>
    <cellStyle name="Normal 2 2 2 2 4 5 9" xfId="16100" xr:uid="{00000000-0005-0000-0000-00006C3E0000}"/>
    <cellStyle name="Normal 2 2 2 2 4 6" xfId="16101" xr:uid="{00000000-0005-0000-0000-00006D3E0000}"/>
    <cellStyle name="Normal 2 2 2 2 4 6 10" xfId="16102" xr:uid="{00000000-0005-0000-0000-00006E3E0000}"/>
    <cellStyle name="Normal 2 2 2 2 4 6 11" xfId="16103" xr:uid="{00000000-0005-0000-0000-00006F3E0000}"/>
    <cellStyle name="Normal 2 2 2 2 4 6 12" xfId="16104" xr:uid="{00000000-0005-0000-0000-0000703E0000}"/>
    <cellStyle name="Normal 2 2 2 2 4 6 13" xfId="16105" xr:uid="{00000000-0005-0000-0000-0000713E0000}"/>
    <cellStyle name="Normal 2 2 2 2 4 6 14" xfId="16106" xr:uid="{00000000-0005-0000-0000-0000723E0000}"/>
    <cellStyle name="Normal 2 2 2 2 4 6 2" xfId="16107" xr:uid="{00000000-0005-0000-0000-0000733E0000}"/>
    <cellStyle name="Normal 2 2 2 2 4 6 2 10" xfId="16108" xr:uid="{00000000-0005-0000-0000-0000743E0000}"/>
    <cellStyle name="Normal 2 2 2 2 4 6 2 2" xfId="16109" xr:uid="{00000000-0005-0000-0000-0000753E0000}"/>
    <cellStyle name="Normal 2 2 2 2 4 6 2 3" xfId="16110" xr:uid="{00000000-0005-0000-0000-0000763E0000}"/>
    <cellStyle name="Normal 2 2 2 2 4 6 2 4" xfId="16111" xr:uid="{00000000-0005-0000-0000-0000773E0000}"/>
    <cellStyle name="Normal 2 2 2 2 4 6 2 5" xfId="16112" xr:uid="{00000000-0005-0000-0000-0000783E0000}"/>
    <cellStyle name="Normal 2 2 2 2 4 6 2 6" xfId="16113" xr:uid="{00000000-0005-0000-0000-0000793E0000}"/>
    <cellStyle name="Normal 2 2 2 2 4 6 2 7" xfId="16114" xr:uid="{00000000-0005-0000-0000-00007A3E0000}"/>
    <cellStyle name="Normal 2 2 2 2 4 6 2 8" xfId="16115" xr:uid="{00000000-0005-0000-0000-00007B3E0000}"/>
    <cellStyle name="Normal 2 2 2 2 4 6 2 9" xfId="16116" xr:uid="{00000000-0005-0000-0000-00007C3E0000}"/>
    <cellStyle name="Normal 2 2 2 2 4 6 3" xfId="16117" xr:uid="{00000000-0005-0000-0000-00007D3E0000}"/>
    <cellStyle name="Normal 2 2 2 2 4 6 3 10" xfId="16118" xr:uid="{00000000-0005-0000-0000-00007E3E0000}"/>
    <cellStyle name="Normal 2 2 2 2 4 6 3 2" xfId="16119" xr:uid="{00000000-0005-0000-0000-00007F3E0000}"/>
    <cellStyle name="Normal 2 2 2 2 4 6 3 3" xfId="16120" xr:uid="{00000000-0005-0000-0000-0000803E0000}"/>
    <cellStyle name="Normal 2 2 2 2 4 6 3 4" xfId="16121" xr:uid="{00000000-0005-0000-0000-0000813E0000}"/>
    <cellStyle name="Normal 2 2 2 2 4 6 3 5" xfId="16122" xr:uid="{00000000-0005-0000-0000-0000823E0000}"/>
    <cellStyle name="Normal 2 2 2 2 4 6 3 6" xfId="16123" xr:uid="{00000000-0005-0000-0000-0000833E0000}"/>
    <cellStyle name="Normal 2 2 2 2 4 6 3 7" xfId="16124" xr:uid="{00000000-0005-0000-0000-0000843E0000}"/>
    <cellStyle name="Normal 2 2 2 2 4 6 3 8" xfId="16125" xr:uid="{00000000-0005-0000-0000-0000853E0000}"/>
    <cellStyle name="Normal 2 2 2 2 4 6 3 9" xfId="16126" xr:uid="{00000000-0005-0000-0000-0000863E0000}"/>
    <cellStyle name="Normal 2 2 2 2 4 6 4" xfId="16127" xr:uid="{00000000-0005-0000-0000-0000873E0000}"/>
    <cellStyle name="Normal 2 2 2 2 4 6 4 10" xfId="16128" xr:uid="{00000000-0005-0000-0000-0000883E0000}"/>
    <cellStyle name="Normal 2 2 2 2 4 6 4 2" xfId="16129" xr:uid="{00000000-0005-0000-0000-0000893E0000}"/>
    <cellStyle name="Normal 2 2 2 2 4 6 4 3" xfId="16130" xr:uid="{00000000-0005-0000-0000-00008A3E0000}"/>
    <cellStyle name="Normal 2 2 2 2 4 6 4 4" xfId="16131" xr:uid="{00000000-0005-0000-0000-00008B3E0000}"/>
    <cellStyle name="Normal 2 2 2 2 4 6 4 5" xfId="16132" xr:uid="{00000000-0005-0000-0000-00008C3E0000}"/>
    <cellStyle name="Normal 2 2 2 2 4 6 4 6" xfId="16133" xr:uid="{00000000-0005-0000-0000-00008D3E0000}"/>
    <cellStyle name="Normal 2 2 2 2 4 6 4 7" xfId="16134" xr:uid="{00000000-0005-0000-0000-00008E3E0000}"/>
    <cellStyle name="Normal 2 2 2 2 4 6 4 8" xfId="16135" xr:uid="{00000000-0005-0000-0000-00008F3E0000}"/>
    <cellStyle name="Normal 2 2 2 2 4 6 4 9" xfId="16136" xr:uid="{00000000-0005-0000-0000-0000903E0000}"/>
    <cellStyle name="Normal 2 2 2 2 4 6 5" xfId="16137" xr:uid="{00000000-0005-0000-0000-0000913E0000}"/>
    <cellStyle name="Normal 2 2 2 2 4 6 5 10" xfId="16138" xr:uid="{00000000-0005-0000-0000-0000923E0000}"/>
    <cellStyle name="Normal 2 2 2 2 4 6 5 2" xfId="16139" xr:uid="{00000000-0005-0000-0000-0000933E0000}"/>
    <cellStyle name="Normal 2 2 2 2 4 6 5 3" xfId="16140" xr:uid="{00000000-0005-0000-0000-0000943E0000}"/>
    <cellStyle name="Normal 2 2 2 2 4 6 5 4" xfId="16141" xr:uid="{00000000-0005-0000-0000-0000953E0000}"/>
    <cellStyle name="Normal 2 2 2 2 4 6 5 5" xfId="16142" xr:uid="{00000000-0005-0000-0000-0000963E0000}"/>
    <cellStyle name="Normal 2 2 2 2 4 6 5 6" xfId="16143" xr:uid="{00000000-0005-0000-0000-0000973E0000}"/>
    <cellStyle name="Normal 2 2 2 2 4 6 5 7" xfId="16144" xr:uid="{00000000-0005-0000-0000-0000983E0000}"/>
    <cellStyle name="Normal 2 2 2 2 4 6 5 8" xfId="16145" xr:uid="{00000000-0005-0000-0000-0000993E0000}"/>
    <cellStyle name="Normal 2 2 2 2 4 6 5 9" xfId="16146" xr:uid="{00000000-0005-0000-0000-00009A3E0000}"/>
    <cellStyle name="Normal 2 2 2 2 4 6 6" xfId="16147" xr:uid="{00000000-0005-0000-0000-00009B3E0000}"/>
    <cellStyle name="Normal 2 2 2 2 4 6 7" xfId="16148" xr:uid="{00000000-0005-0000-0000-00009C3E0000}"/>
    <cellStyle name="Normal 2 2 2 2 4 6 8" xfId="16149" xr:uid="{00000000-0005-0000-0000-00009D3E0000}"/>
    <cellStyle name="Normal 2 2 2 2 4 6 9" xfId="16150" xr:uid="{00000000-0005-0000-0000-00009E3E0000}"/>
    <cellStyle name="Normal 2 2 2 2 4 7" xfId="16151" xr:uid="{00000000-0005-0000-0000-00009F3E0000}"/>
    <cellStyle name="Normal 2 2 2 2 4 7 10" xfId="16152" xr:uid="{00000000-0005-0000-0000-0000A03E0000}"/>
    <cellStyle name="Normal 2 2 2 2 4 7 11" xfId="16153" xr:uid="{00000000-0005-0000-0000-0000A13E0000}"/>
    <cellStyle name="Normal 2 2 2 2 4 7 12" xfId="16154" xr:uid="{00000000-0005-0000-0000-0000A23E0000}"/>
    <cellStyle name="Normal 2 2 2 2 4 7 13" xfId="16155" xr:uid="{00000000-0005-0000-0000-0000A33E0000}"/>
    <cellStyle name="Normal 2 2 2 2 4 7 14" xfId="16156" xr:uid="{00000000-0005-0000-0000-0000A43E0000}"/>
    <cellStyle name="Normal 2 2 2 2 4 7 2" xfId="16157" xr:uid="{00000000-0005-0000-0000-0000A53E0000}"/>
    <cellStyle name="Normal 2 2 2 2 4 7 2 10" xfId="16158" xr:uid="{00000000-0005-0000-0000-0000A63E0000}"/>
    <cellStyle name="Normal 2 2 2 2 4 7 2 2" xfId="16159" xr:uid="{00000000-0005-0000-0000-0000A73E0000}"/>
    <cellStyle name="Normal 2 2 2 2 4 7 2 3" xfId="16160" xr:uid="{00000000-0005-0000-0000-0000A83E0000}"/>
    <cellStyle name="Normal 2 2 2 2 4 7 2 4" xfId="16161" xr:uid="{00000000-0005-0000-0000-0000A93E0000}"/>
    <cellStyle name="Normal 2 2 2 2 4 7 2 5" xfId="16162" xr:uid="{00000000-0005-0000-0000-0000AA3E0000}"/>
    <cellStyle name="Normal 2 2 2 2 4 7 2 6" xfId="16163" xr:uid="{00000000-0005-0000-0000-0000AB3E0000}"/>
    <cellStyle name="Normal 2 2 2 2 4 7 2 7" xfId="16164" xr:uid="{00000000-0005-0000-0000-0000AC3E0000}"/>
    <cellStyle name="Normal 2 2 2 2 4 7 2 8" xfId="16165" xr:uid="{00000000-0005-0000-0000-0000AD3E0000}"/>
    <cellStyle name="Normal 2 2 2 2 4 7 2 9" xfId="16166" xr:uid="{00000000-0005-0000-0000-0000AE3E0000}"/>
    <cellStyle name="Normal 2 2 2 2 4 7 3" xfId="16167" xr:uid="{00000000-0005-0000-0000-0000AF3E0000}"/>
    <cellStyle name="Normal 2 2 2 2 4 7 3 10" xfId="16168" xr:uid="{00000000-0005-0000-0000-0000B03E0000}"/>
    <cellStyle name="Normal 2 2 2 2 4 7 3 2" xfId="16169" xr:uid="{00000000-0005-0000-0000-0000B13E0000}"/>
    <cellStyle name="Normal 2 2 2 2 4 7 3 3" xfId="16170" xr:uid="{00000000-0005-0000-0000-0000B23E0000}"/>
    <cellStyle name="Normal 2 2 2 2 4 7 3 4" xfId="16171" xr:uid="{00000000-0005-0000-0000-0000B33E0000}"/>
    <cellStyle name="Normal 2 2 2 2 4 7 3 5" xfId="16172" xr:uid="{00000000-0005-0000-0000-0000B43E0000}"/>
    <cellStyle name="Normal 2 2 2 2 4 7 3 6" xfId="16173" xr:uid="{00000000-0005-0000-0000-0000B53E0000}"/>
    <cellStyle name="Normal 2 2 2 2 4 7 3 7" xfId="16174" xr:uid="{00000000-0005-0000-0000-0000B63E0000}"/>
    <cellStyle name="Normal 2 2 2 2 4 7 3 8" xfId="16175" xr:uid="{00000000-0005-0000-0000-0000B73E0000}"/>
    <cellStyle name="Normal 2 2 2 2 4 7 3 9" xfId="16176" xr:uid="{00000000-0005-0000-0000-0000B83E0000}"/>
    <cellStyle name="Normal 2 2 2 2 4 7 4" xfId="16177" xr:uid="{00000000-0005-0000-0000-0000B93E0000}"/>
    <cellStyle name="Normal 2 2 2 2 4 7 4 10" xfId="16178" xr:uid="{00000000-0005-0000-0000-0000BA3E0000}"/>
    <cellStyle name="Normal 2 2 2 2 4 7 4 2" xfId="16179" xr:uid="{00000000-0005-0000-0000-0000BB3E0000}"/>
    <cellStyle name="Normal 2 2 2 2 4 7 4 3" xfId="16180" xr:uid="{00000000-0005-0000-0000-0000BC3E0000}"/>
    <cellStyle name="Normal 2 2 2 2 4 7 4 4" xfId="16181" xr:uid="{00000000-0005-0000-0000-0000BD3E0000}"/>
    <cellStyle name="Normal 2 2 2 2 4 7 4 5" xfId="16182" xr:uid="{00000000-0005-0000-0000-0000BE3E0000}"/>
    <cellStyle name="Normal 2 2 2 2 4 7 4 6" xfId="16183" xr:uid="{00000000-0005-0000-0000-0000BF3E0000}"/>
    <cellStyle name="Normal 2 2 2 2 4 7 4 7" xfId="16184" xr:uid="{00000000-0005-0000-0000-0000C03E0000}"/>
    <cellStyle name="Normal 2 2 2 2 4 7 4 8" xfId="16185" xr:uid="{00000000-0005-0000-0000-0000C13E0000}"/>
    <cellStyle name="Normal 2 2 2 2 4 7 4 9" xfId="16186" xr:uid="{00000000-0005-0000-0000-0000C23E0000}"/>
    <cellStyle name="Normal 2 2 2 2 4 7 5" xfId="16187" xr:uid="{00000000-0005-0000-0000-0000C33E0000}"/>
    <cellStyle name="Normal 2 2 2 2 4 7 5 10" xfId="16188" xr:uid="{00000000-0005-0000-0000-0000C43E0000}"/>
    <cellStyle name="Normal 2 2 2 2 4 7 5 2" xfId="16189" xr:uid="{00000000-0005-0000-0000-0000C53E0000}"/>
    <cellStyle name="Normal 2 2 2 2 4 7 5 3" xfId="16190" xr:uid="{00000000-0005-0000-0000-0000C63E0000}"/>
    <cellStyle name="Normal 2 2 2 2 4 7 5 4" xfId="16191" xr:uid="{00000000-0005-0000-0000-0000C73E0000}"/>
    <cellStyle name="Normal 2 2 2 2 4 7 5 5" xfId="16192" xr:uid="{00000000-0005-0000-0000-0000C83E0000}"/>
    <cellStyle name="Normal 2 2 2 2 4 7 5 6" xfId="16193" xr:uid="{00000000-0005-0000-0000-0000C93E0000}"/>
    <cellStyle name="Normal 2 2 2 2 4 7 5 7" xfId="16194" xr:uid="{00000000-0005-0000-0000-0000CA3E0000}"/>
    <cellStyle name="Normal 2 2 2 2 4 7 5 8" xfId="16195" xr:uid="{00000000-0005-0000-0000-0000CB3E0000}"/>
    <cellStyle name="Normal 2 2 2 2 4 7 5 9" xfId="16196" xr:uid="{00000000-0005-0000-0000-0000CC3E0000}"/>
    <cellStyle name="Normal 2 2 2 2 4 7 6" xfId="16197" xr:uid="{00000000-0005-0000-0000-0000CD3E0000}"/>
    <cellStyle name="Normal 2 2 2 2 4 7 7" xfId="16198" xr:uid="{00000000-0005-0000-0000-0000CE3E0000}"/>
    <cellStyle name="Normal 2 2 2 2 4 7 8" xfId="16199" xr:uid="{00000000-0005-0000-0000-0000CF3E0000}"/>
    <cellStyle name="Normal 2 2 2 2 4 7 9" xfId="16200" xr:uid="{00000000-0005-0000-0000-0000D03E0000}"/>
    <cellStyle name="Normal 2 2 2 2 4 8" xfId="16201" xr:uid="{00000000-0005-0000-0000-0000D13E0000}"/>
    <cellStyle name="Normal 2 2 2 2 4 8 10" xfId="16202" xr:uid="{00000000-0005-0000-0000-0000D23E0000}"/>
    <cellStyle name="Normal 2 2 2 2 4 8 11" xfId="16203" xr:uid="{00000000-0005-0000-0000-0000D33E0000}"/>
    <cellStyle name="Normal 2 2 2 2 4 8 12" xfId="16204" xr:uid="{00000000-0005-0000-0000-0000D43E0000}"/>
    <cellStyle name="Normal 2 2 2 2 4 8 13" xfId="16205" xr:uid="{00000000-0005-0000-0000-0000D53E0000}"/>
    <cellStyle name="Normal 2 2 2 2 4 8 14" xfId="16206" xr:uid="{00000000-0005-0000-0000-0000D63E0000}"/>
    <cellStyle name="Normal 2 2 2 2 4 8 2" xfId="16207" xr:uid="{00000000-0005-0000-0000-0000D73E0000}"/>
    <cellStyle name="Normal 2 2 2 2 4 8 2 10" xfId="16208" xr:uid="{00000000-0005-0000-0000-0000D83E0000}"/>
    <cellStyle name="Normal 2 2 2 2 4 8 2 2" xfId="16209" xr:uid="{00000000-0005-0000-0000-0000D93E0000}"/>
    <cellStyle name="Normal 2 2 2 2 4 8 2 3" xfId="16210" xr:uid="{00000000-0005-0000-0000-0000DA3E0000}"/>
    <cellStyle name="Normal 2 2 2 2 4 8 2 4" xfId="16211" xr:uid="{00000000-0005-0000-0000-0000DB3E0000}"/>
    <cellStyle name="Normal 2 2 2 2 4 8 2 5" xfId="16212" xr:uid="{00000000-0005-0000-0000-0000DC3E0000}"/>
    <cellStyle name="Normal 2 2 2 2 4 8 2 6" xfId="16213" xr:uid="{00000000-0005-0000-0000-0000DD3E0000}"/>
    <cellStyle name="Normal 2 2 2 2 4 8 2 7" xfId="16214" xr:uid="{00000000-0005-0000-0000-0000DE3E0000}"/>
    <cellStyle name="Normal 2 2 2 2 4 8 2 8" xfId="16215" xr:uid="{00000000-0005-0000-0000-0000DF3E0000}"/>
    <cellStyle name="Normal 2 2 2 2 4 8 2 9" xfId="16216" xr:uid="{00000000-0005-0000-0000-0000E03E0000}"/>
    <cellStyle name="Normal 2 2 2 2 4 8 3" xfId="16217" xr:uid="{00000000-0005-0000-0000-0000E13E0000}"/>
    <cellStyle name="Normal 2 2 2 2 4 8 3 10" xfId="16218" xr:uid="{00000000-0005-0000-0000-0000E23E0000}"/>
    <cellStyle name="Normal 2 2 2 2 4 8 3 2" xfId="16219" xr:uid="{00000000-0005-0000-0000-0000E33E0000}"/>
    <cellStyle name="Normal 2 2 2 2 4 8 3 3" xfId="16220" xr:uid="{00000000-0005-0000-0000-0000E43E0000}"/>
    <cellStyle name="Normal 2 2 2 2 4 8 3 4" xfId="16221" xr:uid="{00000000-0005-0000-0000-0000E53E0000}"/>
    <cellStyle name="Normal 2 2 2 2 4 8 3 5" xfId="16222" xr:uid="{00000000-0005-0000-0000-0000E63E0000}"/>
    <cellStyle name="Normal 2 2 2 2 4 8 3 6" xfId="16223" xr:uid="{00000000-0005-0000-0000-0000E73E0000}"/>
    <cellStyle name="Normal 2 2 2 2 4 8 3 7" xfId="16224" xr:uid="{00000000-0005-0000-0000-0000E83E0000}"/>
    <cellStyle name="Normal 2 2 2 2 4 8 3 8" xfId="16225" xr:uid="{00000000-0005-0000-0000-0000E93E0000}"/>
    <cellStyle name="Normal 2 2 2 2 4 8 3 9" xfId="16226" xr:uid="{00000000-0005-0000-0000-0000EA3E0000}"/>
    <cellStyle name="Normal 2 2 2 2 4 8 4" xfId="16227" xr:uid="{00000000-0005-0000-0000-0000EB3E0000}"/>
    <cellStyle name="Normal 2 2 2 2 4 8 4 10" xfId="16228" xr:uid="{00000000-0005-0000-0000-0000EC3E0000}"/>
    <cellStyle name="Normal 2 2 2 2 4 8 4 2" xfId="16229" xr:uid="{00000000-0005-0000-0000-0000ED3E0000}"/>
    <cellStyle name="Normal 2 2 2 2 4 8 4 3" xfId="16230" xr:uid="{00000000-0005-0000-0000-0000EE3E0000}"/>
    <cellStyle name="Normal 2 2 2 2 4 8 4 4" xfId="16231" xr:uid="{00000000-0005-0000-0000-0000EF3E0000}"/>
    <cellStyle name="Normal 2 2 2 2 4 8 4 5" xfId="16232" xr:uid="{00000000-0005-0000-0000-0000F03E0000}"/>
    <cellStyle name="Normal 2 2 2 2 4 8 4 6" xfId="16233" xr:uid="{00000000-0005-0000-0000-0000F13E0000}"/>
    <cellStyle name="Normal 2 2 2 2 4 8 4 7" xfId="16234" xr:uid="{00000000-0005-0000-0000-0000F23E0000}"/>
    <cellStyle name="Normal 2 2 2 2 4 8 4 8" xfId="16235" xr:uid="{00000000-0005-0000-0000-0000F33E0000}"/>
    <cellStyle name="Normal 2 2 2 2 4 8 4 9" xfId="16236" xr:uid="{00000000-0005-0000-0000-0000F43E0000}"/>
    <cellStyle name="Normal 2 2 2 2 4 8 5" xfId="16237" xr:uid="{00000000-0005-0000-0000-0000F53E0000}"/>
    <cellStyle name="Normal 2 2 2 2 4 8 5 10" xfId="16238" xr:uid="{00000000-0005-0000-0000-0000F63E0000}"/>
    <cellStyle name="Normal 2 2 2 2 4 8 5 2" xfId="16239" xr:uid="{00000000-0005-0000-0000-0000F73E0000}"/>
    <cellStyle name="Normal 2 2 2 2 4 8 5 3" xfId="16240" xr:uid="{00000000-0005-0000-0000-0000F83E0000}"/>
    <cellStyle name="Normal 2 2 2 2 4 8 5 4" xfId="16241" xr:uid="{00000000-0005-0000-0000-0000F93E0000}"/>
    <cellStyle name="Normal 2 2 2 2 4 8 5 5" xfId="16242" xr:uid="{00000000-0005-0000-0000-0000FA3E0000}"/>
    <cellStyle name="Normal 2 2 2 2 4 8 5 6" xfId="16243" xr:uid="{00000000-0005-0000-0000-0000FB3E0000}"/>
    <cellStyle name="Normal 2 2 2 2 4 8 5 7" xfId="16244" xr:uid="{00000000-0005-0000-0000-0000FC3E0000}"/>
    <cellStyle name="Normal 2 2 2 2 4 8 5 8" xfId="16245" xr:uid="{00000000-0005-0000-0000-0000FD3E0000}"/>
    <cellStyle name="Normal 2 2 2 2 4 8 5 9" xfId="16246" xr:uid="{00000000-0005-0000-0000-0000FE3E0000}"/>
    <cellStyle name="Normal 2 2 2 2 4 8 6" xfId="16247" xr:uid="{00000000-0005-0000-0000-0000FF3E0000}"/>
    <cellStyle name="Normal 2 2 2 2 4 8 7" xfId="16248" xr:uid="{00000000-0005-0000-0000-0000003F0000}"/>
    <cellStyle name="Normal 2 2 2 2 4 8 8" xfId="16249" xr:uid="{00000000-0005-0000-0000-0000013F0000}"/>
    <cellStyle name="Normal 2 2 2 2 4 8 9" xfId="16250" xr:uid="{00000000-0005-0000-0000-0000023F0000}"/>
    <cellStyle name="Normal 2 2 2 2 4 9" xfId="16251" xr:uid="{00000000-0005-0000-0000-0000033F0000}"/>
    <cellStyle name="Normal 2 2 2 2 4 9 10" xfId="16252" xr:uid="{00000000-0005-0000-0000-0000043F0000}"/>
    <cellStyle name="Normal 2 2 2 2 4 9 11" xfId="16253" xr:uid="{00000000-0005-0000-0000-0000053F0000}"/>
    <cellStyle name="Normal 2 2 2 2 4 9 12" xfId="16254" xr:uid="{00000000-0005-0000-0000-0000063F0000}"/>
    <cellStyle name="Normal 2 2 2 2 4 9 13" xfId="16255" xr:uid="{00000000-0005-0000-0000-0000073F0000}"/>
    <cellStyle name="Normal 2 2 2 2 4 9 14" xfId="16256" xr:uid="{00000000-0005-0000-0000-0000083F0000}"/>
    <cellStyle name="Normal 2 2 2 2 4 9 2" xfId="16257" xr:uid="{00000000-0005-0000-0000-0000093F0000}"/>
    <cellStyle name="Normal 2 2 2 2 4 9 2 10" xfId="16258" xr:uid="{00000000-0005-0000-0000-00000A3F0000}"/>
    <cellStyle name="Normal 2 2 2 2 4 9 2 2" xfId="16259" xr:uid="{00000000-0005-0000-0000-00000B3F0000}"/>
    <cellStyle name="Normal 2 2 2 2 4 9 2 3" xfId="16260" xr:uid="{00000000-0005-0000-0000-00000C3F0000}"/>
    <cellStyle name="Normal 2 2 2 2 4 9 2 4" xfId="16261" xr:uid="{00000000-0005-0000-0000-00000D3F0000}"/>
    <cellStyle name="Normal 2 2 2 2 4 9 2 5" xfId="16262" xr:uid="{00000000-0005-0000-0000-00000E3F0000}"/>
    <cellStyle name="Normal 2 2 2 2 4 9 2 6" xfId="16263" xr:uid="{00000000-0005-0000-0000-00000F3F0000}"/>
    <cellStyle name="Normal 2 2 2 2 4 9 2 7" xfId="16264" xr:uid="{00000000-0005-0000-0000-0000103F0000}"/>
    <cellStyle name="Normal 2 2 2 2 4 9 2 8" xfId="16265" xr:uid="{00000000-0005-0000-0000-0000113F0000}"/>
    <cellStyle name="Normal 2 2 2 2 4 9 2 9" xfId="16266" xr:uid="{00000000-0005-0000-0000-0000123F0000}"/>
    <cellStyle name="Normal 2 2 2 2 4 9 3" xfId="16267" xr:uid="{00000000-0005-0000-0000-0000133F0000}"/>
    <cellStyle name="Normal 2 2 2 2 4 9 3 10" xfId="16268" xr:uid="{00000000-0005-0000-0000-0000143F0000}"/>
    <cellStyle name="Normal 2 2 2 2 4 9 3 2" xfId="16269" xr:uid="{00000000-0005-0000-0000-0000153F0000}"/>
    <cellStyle name="Normal 2 2 2 2 4 9 3 3" xfId="16270" xr:uid="{00000000-0005-0000-0000-0000163F0000}"/>
    <cellStyle name="Normal 2 2 2 2 4 9 3 4" xfId="16271" xr:uid="{00000000-0005-0000-0000-0000173F0000}"/>
    <cellStyle name="Normal 2 2 2 2 4 9 3 5" xfId="16272" xr:uid="{00000000-0005-0000-0000-0000183F0000}"/>
    <cellStyle name="Normal 2 2 2 2 4 9 3 6" xfId="16273" xr:uid="{00000000-0005-0000-0000-0000193F0000}"/>
    <cellStyle name="Normal 2 2 2 2 4 9 3 7" xfId="16274" xr:uid="{00000000-0005-0000-0000-00001A3F0000}"/>
    <cellStyle name="Normal 2 2 2 2 4 9 3 8" xfId="16275" xr:uid="{00000000-0005-0000-0000-00001B3F0000}"/>
    <cellStyle name="Normal 2 2 2 2 4 9 3 9" xfId="16276" xr:uid="{00000000-0005-0000-0000-00001C3F0000}"/>
    <cellStyle name="Normal 2 2 2 2 4 9 4" xfId="16277" xr:uid="{00000000-0005-0000-0000-00001D3F0000}"/>
    <cellStyle name="Normal 2 2 2 2 4 9 4 10" xfId="16278" xr:uid="{00000000-0005-0000-0000-00001E3F0000}"/>
    <cellStyle name="Normal 2 2 2 2 4 9 4 2" xfId="16279" xr:uid="{00000000-0005-0000-0000-00001F3F0000}"/>
    <cellStyle name="Normal 2 2 2 2 4 9 4 3" xfId="16280" xr:uid="{00000000-0005-0000-0000-0000203F0000}"/>
    <cellStyle name="Normal 2 2 2 2 4 9 4 4" xfId="16281" xr:uid="{00000000-0005-0000-0000-0000213F0000}"/>
    <cellStyle name="Normal 2 2 2 2 4 9 4 5" xfId="16282" xr:uid="{00000000-0005-0000-0000-0000223F0000}"/>
    <cellStyle name="Normal 2 2 2 2 4 9 4 6" xfId="16283" xr:uid="{00000000-0005-0000-0000-0000233F0000}"/>
    <cellStyle name="Normal 2 2 2 2 4 9 4 7" xfId="16284" xr:uid="{00000000-0005-0000-0000-0000243F0000}"/>
    <cellStyle name="Normal 2 2 2 2 4 9 4 8" xfId="16285" xr:uid="{00000000-0005-0000-0000-0000253F0000}"/>
    <cellStyle name="Normal 2 2 2 2 4 9 4 9" xfId="16286" xr:uid="{00000000-0005-0000-0000-0000263F0000}"/>
    <cellStyle name="Normal 2 2 2 2 4 9 5" xfId="16287" xr:uid="{00000000-0005-0000-0000-0000273F0000}"/>
    <cellStyle name="Normal 2 2 2 2 4 9 5 10" xfId="16288" xr:uid="{00000000-0005-0000-0000-0000283F0000}"/>
    <cellStyle name="Normal 2 2 2 2 4 9 5 2" xfId="16289" xr:uid="{00000000-0005-0000-0000-0000293F0000}"/>
    <cellStyle name="Normal 2 2 2 2 4 9 5 3" xfId="16290" xr:uid="{00000000-0005-0000-0000-00002A3F0000}"/>
    <cellStyle name="Normal 2 2 2 2 4 9 5 4" xfId="16291" xr:uid="{00000000-0005-0000-0000-00002B3F0000}"/>
    <cellStyle name="Normal 2 2 2 2 4 9 5 5" xfId="16292" xr:uid="{00000000-0005-0000-0000-00002C3F0000}"/>
    <cellStyle name="Normal 2 2 2 2 4 9 5 6" xfId="16293" xr:uid="{00000000-0005-0000-0000-00002D3F0000}"/>
    <cellStyle name="Normal 2 2 2 2 4 9 5 7" xfId="16294" xr:uid="{00000000-0005-0000-0000-00002E3F0000}"/>
    <cellStyle name="Normal 2 2 2 2 4 9 5 8" xfId="16295" xr:uid="{00000000-0005-0000-0000-00002F3F0000}"/>
    <cellStyle name="Normal 2 2 2 2 4 9 5 9" xfId="16296" xr:uid="{00000000-0005-0000-0000-0000303F0000}"/>
    <cellStyle name="Normal 2 2 2 2 4 9 6" xfId="16297" xr:uid="{00000000-0005-0000-0000-0000313F0000}"/>
    <cellStyle name="Normal 2 2 2 2 4 9 7" xfId="16298" xr:uid="{00000000-0005-0000-0000-0000323F0000}"/>
    <cellStyle name="Normal 2 2 2 2 4 9 8" xfId="16299" xr:uid="{00000000-0005-0000-0000-0000333F0000}"/>
    <cellStyle name="Normal 2 2 2 2 4 9 9" xfId="16300" xr:uid="{00000000-0005-0000-0000-0000343F0000}"/>
    <cellStyle name="Normal 2 2 2 2 40" xfId="16301" xr:uid="{00000000-0005-0000-0000-0000353F0000}"/>
    <cellStyle name="Normal 2 2 2 2 40 10" xfId="16302" xr:uid="{00000000-0005-0000-0000-0000363F0000}"/>
    <cellStyle name="Normal 2 2 2 2 40 2" xfId="16303" xr:uid="{00000000-0005-0000-0000-0000373F0000}"/>
    <cellStyle name="Normal 2 2 2 2 40 3" xfId="16304" xr:uid="{00000000-0005-0000-0000-0000383F0000}"/>
    <cellStyle name="Normal 2 2 2 2 40 4" xfId="16305" xr:uid="{00000000-0005-0000-0000-0000393F0000}"/>
    <cellStyle name="Normal 2 2 2 2 40 5" xfId="16306" xr:uid="{00000000-0005-0000-0000-00003A3F0000}"/>
    <cellStyle name="Normal 2 2 2 2 40 6" xfId="16307" xr:uid="{00000000-0005-0000-0000-00003B3F0000}"/>
    <cellStyle name="Normal 2 2 2 2 40 7" xfId="16308" xr:uid="{00000000-0005-0000-0000-00003C3F0000}"/>
    <cellStyle name="Normal 2 2 2 2 40 8" xfId="16309" xr:uid="{00000000-0005-0000-0000-00003D3F0000}"/>
    <cellStyle name="Normal 2 2 2 2 40 9" xfId="16310" xr:uid="{00000000-0005-0000-0000-00003E3F0000}"/>
    <cellStyle name="Normal 2 2 2 2 41" xfId="16311" xr:uid="{00000000-0005-0000-0000-00003F3F0000}"/>
    <cellStyle name="Normal 2 2 2 2 42" xfId="16312" xr:uid="{00000000-0005-0000-0000-0000403F0000}"/>
    <cellStyle name="Normal 2 2 2 2 43" xfId="16313" xr:uid="{00000000-0005-0000-0000-0000413F0000}"/>
    <cellStyle name="Normal 2 2 2 2 44" xfId="16314" xr:uid="{00000000-0005-0000-0000-0000423F0000}"/>
    <cellStyle name="Normal 2 2 2 2 45" xfId="16315" xr:uid="{00000000-0005-0000-0000-0000433F0000}"/>
    <cellStyle name="Normal 2 2 2 2 46" xfId="16316" xr:uid="{00000000-0005-0000-0000-0000443F0000}"/>
    <cellStyle name="Normal 2 2 2 2 47" xfId="16317" xr:uid="{00000000-0005-0000-0000-0000453F0000}"/>
    <cellStyle name="Normal 2 2 2 2 48" xfId="16318" xr:uid="{00000000-0005-0000-0000-0000463F0000}"/>
    <cellStyle name="Normal 2 2 2 2 49" xfId="16319" xr:uid="{00000000-0005-0000-0000-0000473F0000}"/>
    <cellStyle name="Normal 2 2 2 2 5" xfId="16320" xr:uid="{00000000-0005-0000-0000-0000483F0000}"/>
    <cellStyle name="Normal 2 2 2 2 5 10" xfId="16321" xr:uid="{00000000-0005-0000-0000-0000493F0000}"/>
    <cellStyle name="Normal 2 2 2 2 5 10 10" xfId="16322" xr:uid="{00000000-0005-0000-0000-00004A3F0000}"/>
    <cellStyle name="Normal 2 2 2 2 5 10 11" xfId="16323" xr:uid="{00000000-0005-0000-0000-00004B3F0000}"/>
    <cellStyle name="Normal 2 2 2 2 5 10 12" xfId="16324" xr:uid="{00000000-0005-0000-0000-00004C3F0000}"/>
    <cellStyle name="Normal 2 2 2 2 5 10 13" xfId="16325" xr:uid="{00000000-0005-0000-0000-00004D3F0000}"/>
    <cellStyle name="Normal 2 2 2 2 5 10 14" xfId="16326" xr:uid="{00000000-0005-0000-0000-00004E3F0000}"/>
    <cellStyle name="Normal 2 2 2 2 5 10 2" xfId="16327" xr:uid="{00000000-0005-0000-0000-00004F3F0000}"/>
    <cellStyle name="Normal 2 2 2 2 5 10 2 10" xfId="16328" xr:uid="{00000000-0005-0000-0000-0000503F0000}"/>
    <cellStyle name="Normal 2 2 2 2 5 10 2 2" xfId="16329" xr:uid="{00000000-0005-0000-0000-0000513F0000}"/>
    <cellStyle name="Normal 2 2 2 2 5 10 2 3" xfId="16330" xr:uid="{00000000-0005-0000-0000-0000523F0000}"/>
    <cellStyle name="Normal 2 2 2 2 5 10 2 4" xfId="16331" xr:uid="{00000000-0005-0000-0000-0000533F0000}"/>
    <cellStyle name="Normal 2 2 2 2 5 10 2 5" xfId="16332" xr:uid="{00000000-0005-0000-0000-0000543F0000}"/>
    <cellStyle name="Normal 2 2 2 2 5 10 2 6" xfId="16333" xr:uid="{00000000-0005-0000-0000-0000553F0000}"/>
    <cellStyle name="Normal 2 2 2 2 5 10 2 7" xfId="16334" xr:uid="{00000000-0005-0000-0000-0000563F0000}"/>
    <cellStyle name="Normal 2 2 2 2 5 10 2 8" xfId="16335" xr:uid="{00000000-0005-0000-0000-0000573F0000}"/>
    <cellStyle name="Normal 2 2 2 2 5 10 2 9" xfId="16336" xr:uid="{00000000-0005-0000-0000-0000583F0000}"/>
    <cellStyle name="Normal 2 2 2 2 5 10 3" xfId="16337" xr:uid="{00000000-0005-0000-0000-0000593F0000}"/>
    <cellStyle name="Normal 2 2 2 2 5 10 3 10" xfId="16338" xr:uid="{00000000-0005-0000-0000-00005A3F0000}"/>
    <cellStyle name="Normal 2 2 2 2 5 10 3 2" xfId="16339" xr:uid="{00000000-0005-0000-0000-00005B3F0000}"/>
    <cellStyle name="Normal 2 2 2 2 5 10 3 3" xfId="16340" xr:uid="{00000000-0005-0000-0000-00005C3F0000}"/>
    <cellStyle name="Normal 2 2 2 2 5 10 3 4" xfId="16341" xr:uid="{00000000-0005-0000-0000-00005D3F0000}"/>
    <cellStyle name="Normal 2 2 2 2 5 10 3 5" xfId="16342" xr:uid="{00000000-0005-0000-0000-00005E3F0000}"/>
    <cellStyle name="Normal 2 2 2 2 5 10 3 6" xfId="16343" xr:uid="{00000000-0005-0000-0000-00005F3F0000}"/>
    <cellStyle name="Normal 2 2 2 2 5 10 3 7" xfId="16344" xr:uid="{00000000-0005-0000-0000-0000603F0000}"/>
    <cellStyle name="Normal 2 2 2 2 5 10 3 8" xfId="16345" xr:uid="{00000000-0005-0000-0000-0000613F0000}"/>
    <cellStyle name="Normal 2 2 2 2 5 10 3 9" xfId="16346" xr:uid="{00000000-0005-0000-0000-0000623F0000}"/>
    <cellStyle name="Normal 2 2 2 2 5 10 4" xfId="16347" xr:uid="{00000000-0005-0000-0000-0000633F0000}"/>
    <cellStyle name="Normal 2 2 2 2 5 10 4 10" xfId="16348" xr:uid="{00000000-0005-0000-0000-0000643F0000}"/>
    <cellStyle name="Normal 2 2 2 2 5 10 4 2" xfId="16349" xr:uid="{00000000-0005-0000-0000-0000653F0000}"/>
    <cellStyle name="Normal 2 2 2 2 5 10 4 3" xfId="16350" xr:uid="{00000000-0005-0000-0000-0000663F0000}"/>
    <cellStyle name="Normal 2 2 2 2 5 10 4 4" xfId="16351" xr:uid="{00000000-0005-0000-0000-0000673F0000}"/>
    <cellStyle name="Normal 2 2 2 2 5 10 4 5" xfId="16352" xr:uid="{00000000-0005-0000-0000-0000683F0000}"/>
    <cellStyle name="Normal 2 2 2 2 5 10 4 6" xfId="16353" xr:uid="{00000000-0005-0000-0000-0000693F0000}"/>
    <cellStyle name="Normal 2 2 2 2 5 10 4 7" xfId="16354" xr:uid="{00000000-0005-0000-0000-00006A3F0000}"/>
    <cellStyle name="Normal 2 2 2 2 5 10 4 8" xfId="16355" xr:uid="{00000000-0005-0000-0000-00006B3F0000}"/>
    <cellStyle name="Normal 2 2 2 2 5 10 4 9" xfId="16356" xr:uid="{00000000-0005-0000-0000-00006C3F0000}"/>
    <cellStyle name="Normal 2 2 2 2 5 10 5" xfId="16357" xr:uid="{00000000-0005-0000-0000-00006D3F0000}"/>
    <cellStyle name="Normal 2 2 2 2 5 10 5 10" xfId="16358" xr:uid="{00000000-0005-0000-0000-00006E3F0000}"/>
    <cellStyle name="Normal 2 2 2 2 5 10 5 2" xfId="16359" xr:uid="{00000000-0005-0000-0000-00006F3F0000}"/>
    <cellStyle name="Normal 2 2 2 2 5 10 5 3" xfId="16360" xr:uid="{00000000-0005-0000-0000-0000703F0000}"/>
    <cellStyle name="Normal 2 2 2 2 5 10 5 4" xfId="16361" xr:uid="{00000000-0005-0000-0000-0000713F0000}"/>
    <cellStyle name="Normal 2 2 2 2 5 10 5 5" xfId="16362" xr:uid="{00000000-0005-0000-0000-0000723F0000}"/>
    <cellStyle name="Normal 2 2 2 2 5 10 5 6" xfId="16363" xr:uid="{00000000-0005-0000-0000-0000733F0000}"/>
    <cellStyle name="Normal 2 2 2 2 5 10 5 7" xfId="16364" xr:uid="{00000000-0005-0000-0000-0000743F0000}"/>
    <cellStyle name="Normal 2 2 2 2 5 10 5 8" xfId="16365" xr:uid="{00000000-0005-0000-0000-0000753F0000}"/>
    <cellStyle name="Normal 2 2 2 2 5 10 5 9" xfId="16366" xr:uid="{00000000-0005-0000-0000-0000763F0000}"/>
    <cellStyle name="Normal 2 2 2 2 5 10 6" xfId="16367" xr:uid="{00000000-0005-0000-0000-0000773F0000}"/>
    <cellStyle name="Normal 2 2 2 2 5 10 7" xfId="16368" xr:uid="{00000000-0005-0000-0000-0000783F0000}"/>
    <cellStyle name="Normal 2 2 2 2 5 10 8" xfId="16369" xr:uid="{00000000-0005-0000-0000-0000793F0000}"/>
    <cellStyle name="Normal 2 2 2 2 5 10 9" xfId="16370" xr:uid="{00000000-0005-0000-0000-00007A3F0000}"/>
    <cellStyle name="Normal 2 2 2 2 5 11" xfId="16371" xr:uid="{00000000-0005-0000-0000-00007B3F0000}"/>
    <cellStyle name="Normal 2 2 2 2 5 11 10" xfId="16372" xr:uid="{00000000-0005-0000-0000-00007C3F0000}"/>
    <cellStyle name="Normal 2 2 2 2 5 11 11" xfId="16373" xr:uid="{00000000-0005-0000-0000-00007D3F0000}"/>
    <cellStyle name="Normal 2 2 2 2 5 11 12" xfId="16374" xr:uid="{00000000-0005-0000-0000-00007E3F0000}"/>
    <cellStyle name="Normal 2 2 2 2 5 11 13" xfId="16375" xr:uid="{00000000-0005-0000-0000-00007F3F0000}"/>
    <cellStyle name="Normal 2 2 2 2 5 11 14" xfId="16376" xr:uid="{00000000-0005-0000-0000-0000803F0000}"/>
    <cellStyle name="Normal 2 2 2 2 5 11 2" xfId="16377" xr:uid="{00000000-0005-0000-0000-0000813F0000}"/>
    <cellStyle name="Normal 2 2 2 2 5 11 2 10" xfId="16378" xr:uid="{00000000-0005-0000-0000-0000823F0000}"/>
    <cellStyle name="Normal 2 2 2 2 5 11 2 2" xfId="16379" xr:uid="{00000000-0005-0000-0000-0000833F0000}"/>
    <cellStyle name="Normal 2 2 2 2 5 11 2 3" xfId="16380" xr:uid="{00000000-0005-0000-0000-0000843F0000}"/>
    <cellStyle name="Normal 2 2 2 2 5 11 2 4" xfId="16381" xr:uid="{00000000-0005-0000-0000-0000853F0000}"/>
    <cellStyle name="Normal 2 2 2 2 5 11 2 5" xfId="16382" xr:uid="{00000000-0005-0000-0000-0000863F0000}"/>
    <cellStyle name="Normal 2 2 2 2 5 11 2 6" xfId="16383" xr:uid="{00000000-0005-0000-0000-0000873F0000}"/>
    <cellStyle name="Normal 2 2 2 2 5 11 2 7" xfId="16384" xr:uid="{00000000-0005-0000-0000-0000883F0000}"/>
    <cellStyle name="Normal 2 2 2 2 5 11 2 8" xfId="16385" xr:uid="{00000000-0005-0000-0000-0000893F0000}"/>
    <cellStyle name="Normal 2 2 2 2 5 11 2 9" xfId="16386" xr:uid="{00000000-0005-0000-0000-00008A3F0000}"/>
    <cellStyle name="Normal 2 2 2 2 5 11 3" xfId="16387" xr:uid="{00000000-0005-0000-0000-00008B3F0000}"/>
    <cellStyle name="Normal 2 2 2 2 5 11 3 10" xfId="16388" xr:uid="{00000000-0005-0000-0000-00008C3F0000}"/>
    <cellStyle name="Normal 2 2 2 2 5 11 3 2" xfId="16389" xr:uid="{00000000-0005-0000-0000-00008D3F0000}"/>
    <cellStyle name="Normal 2 2 2 2 5 11 3 3" xfId="16390" xr:uid="{00000000-0005-0000-0000-00008E3F0000}"/>
    <cellStyle name="Normal 2 2 2 2 5 11 3 4" xfId="16391" xr:uid="{00000000-0005-0000-0000-00008F3F0000}"/>
    <cellStyle name="Normal 2 2 2 2 5 11 3 5" xfId="16392" xr:uid="{00000000-0005-0000-0000-0000903F0000}"/>
    <cellStyle name="Normal 2 2 2 2 5 11 3 6" xfId="16393" xr:uid="{00000000-0005-0000-0000-0000913F0000}"/>
    <cellStyle name="Normal 2 2 2 2 5 11 3 7" xfId="16394" xr:uid="{00000000-0005-0000-0000-0000923F0000}"/>
    <cellStyle name="Normal 2 2 2 2 5 11 3 8" xfId="16395" xr:uid="{00000000-0005-0000-0000-0000933F0000}"/>
    <cellStyle name="Normal 2 2 2 2 5 11 3 9" xfId="16396" xr:uid="{00000000-0005-0000-0000-0000943F0000}"/>
    <cellStyle name="Normal 2 2 2 2 5 11 4" xfId="16397" xr:uid="{00000000-0005-0000-0000-0000953F0000}"/>
    <cellStyle name="Normal 2 2 2 2 5 11 4 10" xfId="16398" xr:uid="{00000000-0005-0000-0000-0000963F0000}"/>
    <cellStyle name="Normal 2 2 2 2 5 11 4 2" xfId="16399" xr:uid="{00000000-0005-0000-0000-0000973F0000}"/>
    <cellStyle name="Normal 2 2 2 2 5 11 4 3" xfId="16400" xr:uid="{00000000-0005-0000-0000-0000983F0000}"/>
    <cellStyle name="Normal 2 2 2 2 5 11 4 4" xfId="16401" xr:uid="{00000000-0005-0000-0000-0000993F0000}"/>
    <cellStyle name="Normal 2 2 2 2 5 11 4 5" xfId="16402" xr:uid="{00000000-0005-0000-0000-00009A3F0000}"/>
    <cellStyle name="Normal 2 2 2 2 5 11 4 6" xfId="16403" xr:uid="{00000000-0005-0000-0000-00009B3F0000}"/>
    <cellStyle name="Normal 2 2 2 2 5 11 4 7" xfId="16404" xr:uid="{00000000-0005-0000-0000-00009C3F0000}"/>
    <cellStyle name="Normal 2 2 2 2 5 11 4 8" xfId="16405" xr:uid="{00000000-0005-0000-0000-00009D3F0000}"/>
    <cellStyle name="Normal 2 2 2 2 5 11 4 9" xfId="16406" xr:uid="{00000000-0005-0000-0000-00009E3F0000}"/>
    <cellStyle name="Normal 2 2 2 2 5 11 5" xfId="16407" xr:uid="{00000000-0005-0000-0000-00009F3F0000}"/>
    <cellStyle name="Normal 2 2 2 2 5 11 5 10" xfId="16408" xr:uid="{00000000-0005-0000-0000-0000A03F0000}"/>
    <cellStyle name="Normal 2 2 2 2 5 11 5 2" xfId="16409" xr:uid="{00000000-0005-0000-0000-0000A13F0000}"/>
    <cellStyle name="Normal 2 2 2 2 5 11 5 3" xfId="16410" xr:uid="{00000000-0005-0000-0000-0000A23F0000}"/>
    <cellStyle name="Normal 2 2 2 2 5 11 5 4" xfId="16411" xr:uid="{00000000-0005-0000-0000-0000A33F0000}"/>
    <cellStyle name="Normal 2 2 2 2 5 11 5 5" xfId="16412" xr:uid="{00000000-0005-0000-0000-0000A43F0000}"/>
    <cellStyle name="Normal 2 2 2 2 5 11 5 6" xfId="16413" xr:uid="{00000000-0005-0000-0000-0000A53F0000}"/>
    <cellStyle name="Normal 2 2 2 2 5 11 5 7" xfId="16414" xr:uid="{00000000-0005-0000-0000-0000A63F0000}"/>
    <cellStyle name="Normal 2 2 2 2 5 11 5 8" xfId="16415" xr:uid="{00000000-0005-0000-0000-0000A73F0000}"/>
    <cellStyle name="Normal 2 2 2 2 5 11 5 9" xfId="16416" xr:uid="{00000000-0005-0000-0000-0000A83F0000}"/>
    <cellStyle name="Normal 2 2 2 2 5 11 6" xfId="16417" xr:uid="{00000000-0005-0000-0000-0000A93F0000}"/>
    <cellStyle name="Normal 2 2 2 2 5 11 7" xfId="16418" xr:uid="{00000000-0005-0000-0000-0000AA3F0000}"/>
    <cellStyle name="Normal 2 2 2 2 5 11 8" xfId="16419" xr:uid="{00000000-0005-0000-0000-0000AB3F0000}"/>
    <cellStyle name="Normal 2 2 2 2 5 11 9" xfId="16420" xr:uid="{00000000-0005-0000-0000-0000AC3F0000}"/>
    <cellStyle name="Normal 2 2 2 2 5 12" xfId="16421" xr:uid="{00000000-0005-0000-0000-0000AD3F0000}"/>
    <cellStyle name="Normal 2 2 2 2 5 12 10" xfId="16422" xr:uid="{00000000-0005-0000-0000-0000AE3F0000}"/>
    <cellStyle name="Normal 2 2 2 2 5 12 11" xfId="16423" xr:uid="{00000000-0005-0000-0000-0000AF3F0000}"/>
    <cellStyle name="Normal 2 2 2 2 5 12 12" xfId="16424" xr:uid="{00000000-0005-0000-0000-0000B03F0000}"/>
    <cellStyle name="Normal 2 2 2 2 5 12 13" xfId="16425" xr:uid="{00000000-0005-0000-0000-0000B13F0000}"/>
    <cellStyle name="Normal 2 2 2 2 5 12 14" xfId="16426" xr:uid="{00000000-0005-0000-0000-0000B23F0000}"/>
    <cellStyle name="Normal 2 2 2 2 5 12 2" xfId="16427" xr:uid="{00000000-0005-0000-0000-0000B33F0000}"/>
    <cellStyle name="Normal 2 2 2 2 5 12 2 10" xfId="16428" xr:uid="{00000000-0005-0000-0000-0000B43F0000}"/>
    <cellStyle name="Normal 2 2 2 2 5 12 2 2" xfId="16429" xr:uid="{00000000-0005-0000-0000-0000B53F0000}"/>
    <cellStyle name="Normal 2 2 2 2 5 12 2 3" xfId="16430" xr:uid="{00000000-0005-0000-0000-0000B63F0000}"/>
    <cellStyle name="Normal 2 2 2 2 5 12 2 4" xfId="16431" xr:uid="{00000000-0005-0000-0000-0000B73F0000}"/>
    <cellStyle name="Normal 2 2 2 2 5 12 2 5" xfId="16432" xr:uid="{00000000-0005-0000-0000-0000B83F0000}"/>
    <cellStyle name="Normal 2 2 2 2 5 12 2 6" xfId="16433" xr:uid="{00000000-0005-0000-0000-0000B93F0000}"/>
    <cellStyle name="Normal 2 2 2 2 5 12 2 7" xfId="16434" xr:uid="{00000000-0005-0000-0000-0000BA3F0000}"/>
    <cellStyle name="Normal 2 2 2 2 5 12 2 8" xfId="16435" xr:uid="{00000000-0005-0000-0000-0000BB3F0000}"/>
    <cellStyle name="Normal 2 2 2 2 5 12 2 9" xfId="16436" xr:uid="{00000000-0005-0000-0000-0000BC3F0000}"/>
    <cellStyle name="Normal 2 2 2 2 5 12 3" xfId="16437" xr:uid="{00000000-0005-0000-0000-0000BD3F0000}"/>
    <cellStyle name="Normal 2 2 2 2 5 12 3 10" xfId="16438" xr:uid="{00000000-0005-0000-0000-0000BE3F0000}"/>
    <cellStyle name="Normal 2 2 2 2 5 12 3 2" xfId="16439" xr:uid="{00000000-0005-0000-0000-0000BF3F0000}"/>
    <cellStyle name="Normal 2 2 2 2 5 12 3 3" xfId="16440" xr:uid="{00000000-0005-0000-0000-0000C03F0000}"/>
    <cellStyle name="Normal 2 2 2 2 5 12 3 4" xfId="16441" xr:uid="{00000000-0005-0000-0000-0000C13F0000}"/>
    <cellStyle name="Normal 2 2 2 2 5 12 3 5" xfId="16442" xr:uid="{00000000-0005-0000-0000-0000C23F0000}"/>
    <cellStyle name="Normal 2 2 2 2 5 12 3 6" xfId="16443" xr:uid="{00000000-0005-0000-0000-0000C33F0000}"/>
    <cellStyle name="Normal 2 2 2 2 5 12 3 7" xfId="16444" xr:uid="{00000000-0005-0000-0000-0000C43F0000}"/>
    <cellStyle name="Normal 2 2 2 2 5 12 3 8" xfId="16445" xr:uid="{00000000-0005-0000-0000-0000C53F0000}"/>
    <cellStyle name="Normal 2 2 2 2 5 12 3 9" xfId="16446" xr:uid="{00000000-0005-0000-0000-0000C63F0000}"/>
    <cellStyle name="Normal 2 2 2 2 5 12 4" xfId="16447" xr:uid="{00000000-0005-0000-0000-0000C73F0000}"/>
    <cellStyle name="Normal 2 2 2 2 5 12 4 10" xfId="16448" xr:uid="{00000000-0005-0000-0000-0000C83F0000}"/>
    <cellStyle name="Normal 2 2 2 2 5 12 4 2" xfId="16449" xr:uid="{00000000-0005-0000-0000-0000C93F0000}"/>
    <cellStyle name="Normal 2 2 2 2 5 12 4 3" xfId="16450" xr:uid="{00000000-0005-0000-0000-0000CA3F0000}"/>
    <cellStyle name="Normal 2 2 2 2 5 12 4 4" xfId="16451" xr:uid="{00000000-0005-0000-0000-0000CB3F0000}"/>
    <cellStyle name="Normal 2 2 2 2 5 12 4 5" xfId="16452" xr:uid="{00000000-0005-0000-0000-0000CC3F0000}"/>
    <cellStyle name="Normal 2 2 2 2 5 12 4 6" xfId="16453" xr:uid="{00000000-0005-0000-0000-0000CD3F0000}"/>
    <cellStyle name="Normal 2 2 2 2 5 12 4 7" xfId="16454" xr:uid="{00000000-0005-0000-0000-0000CE3F0000}"/>
    <cellStyle name="Normal 2 2 2 2 5 12 4 8" xfId="16455" xr:uid="{00000000-0005-0000-0000-0000CF3F0000}"/>
    <cellStyle name="Normal 2 2 2 2 5 12 4 9" xfId="16456" xr:uid="{00000000-0005-0000-0000-0000D03F0000}"/>
    <cellStyle name="Normal 2 2 2 2 5 12 5" xfId="16457" xr:uid="{00000000-0005-0000-0000-0000D13F0000}"/>
    <cellStyle name="Normal 2 2 2 2 5 12 5 10" xfId="16458" xr:uid="{00000000-0005-0000-0000-0000D23F0000}"/>
    <cellStyle name="Normal 2 2 2 2 5 12 5 2" xfId="16459" xr:uid="{00000000-0005-0000-0000-0000D33F0000}"/>
    <cellStyle name="Normal 2 2 2 2 5 12 5 3" xfId="16460" xr:uid="{00000000-0005-0000-0000-0000D43F0000}"/>
    <cellStyle name="Normal 2 2 2 2 5 12 5 4" xfId="16461" xr:uid="{00000000-0005-0000-0000-0000D53F0000}"/>
    <cellStyle name="Normal 2 2 2 2 5 12 5 5" xfId="16462" xr:uid="{00000000-0005-0000-0000-0000D63F0000}"/>
    <cellStyle name="Normal 2 2 2 2 5 12 5 6" xfId="16463" xr:uid="{00000000-0005-0000-0000-0000D73F0000}"/>
    <cellStyle name="Normal 2 2 2 2 5 12 5 7" xfId="16464" xr:uid="{00000000-0005-0000-0000-0000D83F0000}"/>
    <cellStyle name="Normal 2 2 2 2 5 12 5 8" xfId="16465" xr:uid="{00000000-0005-0000-0000-0000D93F0000}"/>
    <cellStyle name="Normal 2 2 2 2 5 12 5 9" xfId="16466" xr:uid="{00000000-0005-0000-0000-0000DA3F0000}"/>
    <cellStyle name="Normal 2 2 2 2 5 12 6" xfId="16467" xr:uid="{00000000-0005-0000-0000-0000DB3F0000}"/>
    <cellStyle name="Normal 2 2 2 2 5 12 7" xfId="16468" xr:uid="{00000000-0005-0000-0000-0000DC3F0000}"/>
    <cellStyle name="Normal 2 2 2 2 5 12 8" xfId="16469" xr:uid="{00000000-0005-0000-0000-0000DD3F0000}"/>
    <cellStyle name="Normal 2 2 2 2 5 12 9" xfId="16470" xr:uid="{00000000-0005-0000-0000-0000DE3F0000}"/>
    <cellStyle name="Normal 2 2 2 2 5 13" xfId="16471" xr:uid="{00000000-0005-0000-0000-0000DF3F0000}"/>
    <cellStyle name="Normal 2 2 2 2 5 13 10" xfId="16472" xr:uid="{00000000-0005-0000-0000-0000E03F0000}"/>
    <cellStyle name="Normal 2 2 2 2 5 13 11" xfId="16473" xr:uid="{00000000-0005-0000-0000-0000E13F0000}"/>
    <cellStyle name="Normal 2 2 2 2 5 13 12" xfId="16474" xr:uid="{00000000-0005-0000-0000-0000E23F0000}"/>
    <cellStyle name="Normal 2 2 2 2 5 13 13" xfId="16475" xr:uid="{00000000-0005-0000-0000-0000E33F0000}"/>
    <cellStyle name="Normal 2 2 2 2 5 13 14" xfId="16476" xr:uid="{00000000-0005-0000-0000-0000E43F0000}"/>
    <cellStyle name="Normal 2 2 2 2 5 13 2" xfId="16477" xr:uid="{00000000-0005-0000-0000-0000E53F0000}"/>
    <cellStyle name="Normal 2 2 2 2 5 13 2 10" xfId="16478" xr:uid="{00000000-0005-0000-0000-0000E63F0000}"/>
    <cellStyle name="Normal 2 2 2 2 5 13 2 2" xfId="16479" xr:uid="{00000000-0005-0000-0000-0000E73F0000}"/>
    <cellStyle name="Normal 2 2 2 2 5 13 2 3" xfId="16480" xr:uid="{00000000-0005-0000-0000-0000E83F0000}"/>
    <cellStyle name="Normal 2 2 2 2 5 13 2 4" xfId="16481" xr:uid="{00000000-0005-0000-0000-0000E93F0000}"/>
    <cellStyle name="Normal 2 2 2 2 5 13 2 5" xfId="16482" xr:uid="{00000000-0005-0000-0000-0000EA3F0000}"/>
    <cellStyle name="Normal 2 2 2 2 5 13 2 6" xfId="16483" xr:uid="{00000000-0005-0000-0000-0000EB3F0000}"/>
    <cellStyle name="Normal 2 2 2 2 5 13 2 7" xfId="16484" xr:uid="{00000000-0005-0000-0000-0000EC3F0000}"/>
    <cellStyle name="Normal 2 2 2 2 5 13 2 8" xfId="16485" xr:uid="{00000000-0005-0000-0000-0000ED3F0000}"/>
    <cellStyle name="Normal 2 2 2 2 5 13 2 9" xfId="16486" xr:uid="{00000000-0005-0000-0000-0000EE3F0000}"/>
    <cellStyle name="Normal 2 2 2 2 5 13 3" xfId="16487" xr:uid="{00000000-0005-0000-0000-0000EF3F0000}"/>
    <cellStyle name="Normal 2 2 2 2 5 13 3 10" xfId="16488" xr:uid="{00000000-0005-0000-0000-0000F03F0000}"/>
    <cellStyle name="Normal 2 2 2 2 5 13 3 2" xfId="16489" xr:uid="{00000000-0005-0000-0000-0000F13F0000}"/>
    <cellStyle name="Normal 2 2 2 2 5 13 3 3" xfId="16490" xr:uid="{00000000-0005-0000-0000-0000F23F0000}"/>
    <cellStyle name="Normal 2 2 2 2 5 13 3 4" xfId="16491" xr:uid="{00000000-0005-0000-0000-0000F33F0000}"/>
    <cellStyle name="Normal 2 2 2 2 5 13 3 5" xfId="16492" xr:uid="{00000000-0005-0000-0000-0000F43F0000}"/>
    <cellStyle name="Normal 2 2 2 2 5 13 3 6" xfId="16493" xr:uid="{00000000-0005-0000-0000-0000F53F0000}"/>
    <cellStyle name="Normal 2 2 2 2 5 13 3 7" xfId="16494" xr:uid="{00000000-0005-0000-0000-0000F63F0000}"/>
    <cellStyle name="Normal 2 2 2 2 5 13 3 8" xfId="16495" xr:uid="{00000000-0005-0000-0000-0000F73F0000}"/>
    <cellStyle name="Normal 2 2 2 2 5 13 3 9" xfId="16496" xr:uid="{00000000-0005-0000-0000-0000F83F0000}"/>
    <cellStyle name="Normal 2 2 2 2 5 13 4" xfId="16497" xr:uid="{00000000-0005-0000-0000-0000F93F0000}"/>
    <cellStyle name="Normal 2 2 2 2 5 13 4 10" xfId="16498" xr:uid="{00000000-0005-0000-0000-0000FA3F0000}"/>
    <cellStyle name="Normal 2 2 2 2 5 13 4 2" xfId="16499" xr:uid="{00000000-0005-0000-0000-0000FB3F0000}"/>
    <cellStyle name="Normal 2 2 2 2 5 13 4 3" xfId="16500" xr:uid="{00000000-0005-0000-0000-0000FC3F0000}"/>
    <cellStyle name="Normal 2 2 2 2 5 13 4 4" xfId="16501" xr:uid="{00000000-0005-0000-0000-0000FD3F0000}"/>
    <cellStyle name="Normal 2 2 2 2 5 13 4 5" xfId="16502" xr:uid="{00000000-0005-0000-0000-0000FE3F0000}"/>
    <cellStyle name="Normal 2 2 2 2 5 13 4 6" xfId="16503" xr:uid="{00000000-0005-0000-0000-0000FF3F0000}"/>
    <cellStyle name="Normal 2 2 2 2 5 13 4 7" xfId="16504" xr:uid="{00000000-0005-0000-0000-000000400000}"/>
    <cellStyle name="Normal 2 2 2 2 5 13 4 8" xfId="16505" xr:uid="{00000000-0005-0000-0000-000001400000}"/>
    <cellStyle name="Normal 2 2 2 2 5 13 4 9" xfId="16506" xr:uid="{00000000-0005-0000-0000-000002400000}"/>
    <cellStyle name="Normal 2 2 2 2 5 13 5" xfId="16507" xr:uid="{00000000-0005-0000-0000-000003400000}"/>
    <cellStyle name="Normal 2 2 2 2 5 13 5 10" xfId="16508" xr:uid="{00000000-0005-0000-0000-000004400000}"/>
    <cellStyle name="Normal 2 2 2 2 5 13 5 2" xfId="16509" xr:uid="{00000000-0005-0000-0000-000005400000}"/>
    <cellStyle name="Normal 2 2 2 2 5 13 5 3" xfId="16510" xr:uid="{00000000-0005-0000-0000-000006400000}"/>
    <cellStyle name="Normal 2 2 2 2 5 13 5 4" xfId="16511" xr:uid="{00000000-0005-0000-0000-000007400000}"/>
    <cellStyle name="Normal 2 2 2 2 5 13 5 5" xfId="16512" xr:uid="{00000000-0005-0000-0000-000008400000}"/>
    <cellStyle name="Normal 2 2 2 2 5 13 5 6" xfId="16513" xr:uid="{00000000-0005-0000-0000-000009400000}"/>
    <cellStyle name="Normal 2 2 2 2 5 13 5 7" xfId="16514" xr:uid="{00000000-0005-0000-0000-00000A400000}"/>
    <cellStyle name="Normal 2 2 2 2 5 13 5 8" xfId="16515" xr:uid="{00000000-0005-0000-0000-00000B400000}"/>
    <cellStyle name="Normal 2 2 2 2 5 13 5 9" xfId="16516" xr:uid="{00000000-0005-0000-0000-00000C400000}"/>
    <cellStyle name="Normal 2 2 2 2 5 13 6" xfId="16517" xr:uid="{00000000-0005-0000-0000-00000D400000}"/>
    <cellStyle name="Normal 2 2 2 2 5 13 7" xfId="16518" xr:uid="{00000000-0005-0000-0000-00000E400000}"/>
    <cellStyle name="Normal 2 2 2 2 5 13 8" xfId="16519" xr:uid="{00000000-0005-0000-0000-00000F400000}"/>
    <cellStyle name="Normal 2 2 2 2 5 13 9" xfId="16520" xr:uid="{00000000-0005-0000-0000-000010400000}"/>
    <cellStyle name="Normal 2 2 2 2 5 14" xfId="16521" xr:uid="{00000000-0005-0000-0000-000011400000}"/>
    <cellStyle name="Normal 2 2 2 2 5 14 10" xfId="16522" xr:uid="{00000000-0005-0000-0000-000012400000}"/>
    <cellStyle name="Normal 2 2 2 2 5 14 11" xfId="16523" xr:uid="{00000000-0005-0000-0000-000013400000}"/>
    <cellStyle name="Normal 2 2 2 2 5 14 12" xfId="16524" xr:uid="{00000000-0005-0000-0000-000014400000}"/>
    <cellStyle name="Normal 2 2 2 2 5 14 13" xfId="16525" xr:uid="{00000000-0005-0000-0000-000015400000}"/>
    <cellStyle name="Normal 2 2 2 2 5 14 14" xfId="16526" xr:uid="{00000000-0005-0000-0000-000016400000}"/>
    <cellStyle name="Normal 2 2 2 2 5 14 2" xfId="16527" xr:uid="{00000000-0005-0000-0000-000017400000}"/>
    <cellStyle name="Normal 2 2 2 2 5 14 2 10" xfId="16528" xr:uid="{00000000-0005-0000-0000-000018400000}"/>
    <cellStyle name="Normal 2 2 2 2 5 14 2 2" xfId="16529" xr:uid="{00000000-0005-0000-0000-000019400000}"/>
    <cellStyle name="Normal 2 2 2 2 5 14 2 3" xfId="16530" xr:uid="{00000000-0005-0000-0000-00001A400000}"/>
    <cellStyle name="Normal 2 2 2 2 5 14 2 4" xfId="16531" xr:uid="{00000000-0005-0000-0000-00001B400000}"/>
    <cellStyle name="Normal 2 2 2 2 5 14 2 5" xfId="16532" xr:uid="{00000000-0005-0000-0000-00001C400000}"/>
    <cellStyle name="Normal 2 2 2 2 5 14 2 6" xfId="16533" xr:uid="{00000000-0005-0000-0000-00001D400000}"/>
    <cellStyle name="Normal 2 2 2 2 5 14 2 7" xfId="16534" xr:uid="{00000000-0005-0000-0000-00001E400000}"/>
    <cellStyle name="Normal 2 2 2 2 5 14 2 8" xfId="16535" xr:uid="{00000000-0005-0000-0000-00001F400000}"/>
    <cellStyle name="Normal 2 2 2 2 5 14 2 9" xfId="16536" xr:uid="{00000000-0005-0000-0000-000020400000}"/>
    <cellStyle name="Normal 2 2 2 2 5 14 3" xfId="16537" xr:uid="{00000000-0005-0000-0000-000021400000}"/>
    <cellStyle name="Normal 2 2 2 2 5 14 3 10" xfId="16538" xr:uid="{00000000-0005-0000-0000-000022400000}"/>
    <cellStyle name="Normal 2 2 2 2 5 14 3 2" xfId="16539" xr:uid="{00000000-0005-0000-0000-000023400000}"/>
    <cellStyle name="Normal 2 2 2 2 5 14 3 3" xfId="16540" xr:uid="{00000000-0005-0000-0000-000024400000}"/>
    <cellStyle name="Normal 2 2 2 2 5 14 3 4" xfId="16541" xr:uid="{00000000-0005-0000-0000-000025400000}"/>
    <cellStyle name="Normal 2 2 2 2 5 14 3 5" xfId="16542" xr:uid="{00000000-0005-0000-0000-000026400000}"/>
    <cellStyle name="Normal 2 2 2 2 5 14 3 6" xfId="16543" xr:uid="{00000000-0005-0000-0000-000027400000}"/>
    <cellStyle name="Normal 2 2 2 2 5 14 3 7" xfId="16544" xr:uid="{00000000-0005-0000-0000-000028400000}"/>
    <cellStyle name="Normal 2 2 2 2 5 14 3 8" xfId="16545" xr:uid="{00000000-0005-0000-0000-000029400000}"/>
    <cellStyle name="Normal 2 2 2 2 5 14 3 9" xfId="16546" xr:uid="{00000000-0005-0000-0000-00002A400000}"/>
    <cellStyle name="Normal 2 2 2 2 5 14 4" xfId="16547" xr:uid="{00000000-0005-0000-0000-00002B400000}"/>
    <cellStyle name="Normal 2 2 2 2 5 14 4 10" xfId="16548" xr:uid="{00000000-0005-0000-0000-00002C400000}"/>
    <cellStyle name="Normal 2 2 2 2 5 14 4 2" xfId="16549" xr:uid="{00000000-0005-0000-0000-00002D400000}"/>
    <cellStyle name="Normal 2 2 2 2 5 14 4 3" xfId="16550" xr:uid="{00000000-0005-0000-0000-00002E400000}"/>
    <cellStyle name="Normal 2 2 2 2 5 14 4 4" xfId="16551" xr:uid="{00000000-0005-0000-0000-00002F400000}"/>
    <cellStyle name="Normal 2 2 2 2 5 14 4 5" xfId="16552" xr:uid="{00000000-0005-0000-0000-000030400000}"/>
    <cellStyle name="Normal 2 2 2 2 5 14 4 6" xfId="16553" xr:uid="{00000000-0005-0000-0000-000031400000}"/>
    <cellStyle name="Normal 2 2 2 2 5 14 4 7" xfId="16554" xr:uid="{00000000-0005-0000-0000-000032400000}"/>
    <cellStyle name="Normal 2 2 2 2 5 14 4 8" xfId="16555" xr:uid="{00000000-0005-0000-0000-000033400000}"/>
    <cellStyle name="Normal 2 2 2 2 5 14 4 9" xfId="16556" xr:uid="{00000000-0005-0000-0000-000034400000}"/>
    <cellStyle name="Normal 2 2 2 2 5 14 5" xfId="16557" xr:uid="{00000000-0005-0000-0000-000035400000}"/>
    <cellStyle name="Normal 2 2 2 2 5 14 5 10" xfId="16558" xr:uid="{00000000-0005-0000-0000-000036400000}"/>
    <cellStyle name="Normal 2 2 2 2 5 14 5 2" xfId="16559" xr:uid="{00000000-0005-0000-0000-000037400000}"/>
    <cellStyle name="Normal 2 2 2 2 5 14 5 3" xfId="16560" xr:uid="{00000000-0005-0000-0000-000038400000}"/>
    <cellStyle name="Normal 2 2 2 2 5 14 5 4" xfId="16561" xr:uid="{00000000-0005-0000-0000-000039400000}"/>
    <cellStyle name="Normal 2 2 2 2 5 14 5 5" xfId="16562" xr:uid="{00000000-0005-0000-0000-00003A400000}"/>
    <cellStyle name="Normal 2 2 2 2 5 14 5 6" xfId="16563" xr:uid="{00000000-0005-0000-0000-00003B400000}"/>
    <cellStyle name="Normal 2 2 2 2 5 14 5 7" xfId="16564" xr:uid="{00000000-0005-0000-0000-00003C400000}"/>
    <cellStyle name="Normal 2 2 2 2 5 14 5 8" xfId="16565" xr:uid="{00000000-0005-0000-0000-00003D400000}"/>
    <cellStyle name="Normal 2 2 2 2 5 14 5 9" xfId="16566" xr:uid="{00000000-0005-0000-0000-00003E400000}"/>
    <cellStyle name="Normal 2 2 2 2 5 14 6" xfId="16567" xr:uid="{00000000-0005-0000-0000-00003F400000}"/>
    <cellStyle name="Normal 2 2 2 2 5 14 7" xfId="16568" xr:uid="{00000000-0005-0000-0000-000040400000}"/>
    <cellStyle name="Normal 2 2 2 2 5 14 8" xfId="16569" xr:uid="{00000000-0005-0000-0000-000041400000}"/>
    <cellStyle name="Normal 2 2 2 2 5 14 9" xfId="16570" xr:uid="{00000000-0005-0000-0000-000042400000}"/>
    <cellStyle name="Normal 2 2 2 2 5 15" xfId="16571" xr:uid="{00000000-0005-0000-0000-000043400000}"/>
    <cellStyle name="Normal 2 2 2 2 5 15 10" xfId="16572" xr:uid="{00000000-0005-0000-0000-000044400000}"/>
    <cellStyle name="Normal 2 2 2 2 5 15 11" xfId="16573" xr:uid="{00000000-0005-0000-0000-000045400000}"/>
    <cellStyle name="Normal 2 2 2 2 5 15 12" xfId="16574" xr:uid="{00000000-0005-0000-0000-000046400000}"/>
    <cellStyle name="Normal 2 2 2 2 5 15 13" xfId="16575" xr:uid="{00000000-0005-0000-0000-000047400000}"/>
    <cellStyle name="Normal 2 2 2 2 5 15 14" xfId="16576" xr:uid="{00000000-0005-0000-0000-000048400000}"/>
    <cellStyle name="Normal 2 2 2 2 5 15 2" xfId="16577" xr:uid="{00000000-0005-0000-0000-000049400000}"/>
    <cellStyle name="Normal 2 2 2 2 5 15 2 10" xfId="16578" xr:uid="{00000000-0005-0000-0000-00004A400000}"/>
    <cellStyle name="Normal 2 2 2 2 5 15 2 2" xfId="16579" xr:uid="{00000000-0005-0000-0000-00004B400000}"/>
    <cellStyle name="Normal 2 2 2 2 5 15 2 3" xfId="16580" xr:uid="{00000000-0005-0000-0000-00004C400000}"/>
    <cellStyle name="Normal 2 2 2 2 5 15 2 4" xfId="16581" xr:uid="{00000000-0005-0000-0000-00004D400000}"/>
    <cellStyle name="Normal 2 2 2 2 5 15 2 5" xfId="16582" xr:uid="{00000000-0005-0000-0000-00004E400000}"/>
    <cellStyle name="Normal 2 2 2 2 5 15 2 6" xfId="16583" xr:uid="{00000000-0005-0000-0000-00004F400000}"/>
    <cellStyle name="Normal 2 2 2 2 5 15 2 7" xfId="16584" xr:uid="{00000000-0005-0000-0000-000050400000}"/>
    <cellStyle name="Normal 2 2 2 2 5 15 2 8" xfId="16585" xr:uid="{00000000-0005-0000-0000-000051400000}"/>
    <cellStyle name="Normal 2 2 2 2 5 15 2 9" xfId="16586" xr:uid="{00000000-0005-0000-0000-000052400000}"/>
    <cellStyle name="Normal 2 2 2 2 5 15 3" xfId="16587" xr:uid="{00000000-0005-0000-0000-000053400000}"/>
    <cellStyle name="Normal 2 2 2 2 5 15 3 10" xfId="16588" xr:uid="{00000000-0005-0000-0000-000054400000}"/>
    <cellStyle name="Normal 2 2 2 2 5 15 3 2" xfId="16589" xr:uid="{00000000-0005-0000-0000-000055400000}"/>
    <cellStyle name="Normal 2 2 2 2 5 15 3 3" xfId="16590" xr:uid="{00000000-0005-0000-0000-000056400000}"/>
    <cellStyle name="Normal 2 2 2 2 5 15 3 4" xfId="16591" xr:uid="{00000000-0005-0000-0000-000057400000}"/>
    <cellStyle name="Normal 2 2 2 2 5 15 3 5" xfId="16592" xr:uid="{00000000-0005-0000-0000-000058400000}"/>
    <cellStyle name="Normal 2 2 2 2 5 15 3 6" xfId="16593" xr:uid="{00000000-0005-0000-0000-000059400000}"/>
    <cellStyle name="Normal 2 2 2 2 5 15 3 7" xfId="16594" xr:uid="{00000000-0005-0000-0000-00005A400000}"/>
    <cellStyle name="Normal 2 2 2 2 5 15 3 8" xfId="16595" xr:uid="{00000000-0005-0000-0000-00005B400000}"/>
    <cellStyle name="Normal 2 2 2 2 5 15 3 9" xfId="16596" xr:uid="{00000000-0005-0000-0000-00005C400000}"/>
    <cellStyle name="Normal 2 2 2 2 5 15 4" xfId="16597" xr:uid="{00000000-0005-0000-0000-00005D400000}"/>
    <cellStyle name="Normal 2 2 2 2 5 15 4 10" xfId="16598" xr:uid="{00000000-0005-0000-0000-00005E400000}"/>
    <cellStyle name="Normal 2 2 2 2 5 15 4 2" xfId="16599" xr:uid="{00000000-0005-0000-0000-00005F400000}"/>
    <cellStyle name="Normal 2 2 2 2 5 15 4 3" xfId="16600" xr:uid="{00000000-0005-0000-0000-000060400000}"/>
    <cellStyle name="Normal 2 2 2 2 5 15 4 4" xfId="16601" xr:uid="{00000000-0005-0000-0000-000061400000}"/>
    <cellStyle name="Normal 2 2 2 2 5 15 4 5" xfId="16602" xr:uid="{00000000-0005-0000-0000-000062400000}"/>
    <cellStyle name="Normal 2 2 2 2 5 15 4 6" xfId="16603" xr:uid="{00000000-0005-0000-0000-000063400000}"/>
    <cellStyle name="Normal 2 2 2 2 5 15 4 7" xfId="16604" xr:uid="{00000000-0005-0000-0000-000064400000}"/>
    <cellStyle name="Normal 2 2 2 2 5 15 4 8" xfId="16605" xr:uid="{00000000-0005-0000-0000-000065400000}"/>
    <cellStyle name="Normal 2 2 2 2 5 15 4 9" xfId="16606" xr:uid="{00000000-0005-0000-0000-000066400000}"/>
    <cellStyle name="Normal 2 2 2 2 5 15 5" xfId="16607" xr:uid="{00000000-0005-0000-0000-000067400000}"/>
    <cellStyle name="Normal 2 2 2 2 5 15 5 10" xfId="16608" xr:uid="{00000000-0005-0000-0000-000068400000}"/>
    <cellStyle name="Normal 2 2 2 2 5 15 5 2" xfId="16609" xr:uid="{00000000-0005-0000-0000-000069400000}"/>
    <cellStyle name="Normal 2 2 2 2 5 15 5 3" xfId="16610" xr:uid="{00000000-0005-0000-0000-00006A400000}"/>
    <cellStyle name="Normal 2 2 2 2 5 15 5 4" xfId="16611" xr:uid="{00000000-0005-0000-0000-00006B400000}"/>
    <cellStyle name="Normal 2 2 2 2 5 15 5 5" xfId="16612" xr:uid="{00000000-0005-0000-0000-00006C400000}"/>
    <cellStyle name="Normal 2 2 2 2 5 15 5 6" xfId="16613" xr:uid="{00000000-0005-0000-0000-00006D400000}"/>
    <cellStyle name="Normal 2 2 2 2 5 15 5 7" xfId="16614" xr:uid="{00000000-0005-0000-0000-00006E400000}"/>
    <cellStyle name="Normal 2 2 2 2 5 15 5 8" xfId="16615" xr:uid="{00000000-0005-0000-0000-00006F400000}"/>
    <cellStyle name="Normal 2 2 2 2 5 15 5 9" xfId="16616" xr:uid="{00000000-0005-0000-0000-000070400000}"/>
    <cellStyle name="Normal 2 2 2 2 5 15 6" xfId="16617" xr:uid="{00000000-0005-0000-0000-000071400000}"/>
    <cellStyle name="Normal 2 2 2 2 5 15 7" xfId="16618" xr:uid="{00000000-0005-0000-0000-000072400000}"/>
    <cellStyle name="Normal 2 2 2 2 5 15 8" xfId="16619" xr:uid="{00000000-0005-0000-0000-000073400000}"/>
    <cellStyle name="Normal 2 2 2 2 5 15 9" xfId="16620" xr:uid="{00000000-0005-0000-0000-000074400000}"/>
    <cellStyle name="Normal 2 2 2 2 5 16" xfId="16621" xr:uid="{00000000-0005-0000-0000-000075400000}"/>
    <cellStyle name="Normal 2 2 2 2 5 16 10" xfId="16622" xr:uid="{00000000-0005-0000-0000-000076400000}"/>
    <cellStyle name="Normal 2 2 2 2 5 16 11" xfId="16623" xr:uid="{00000000-0005-0000-0000-000077400000}"/>
    <cellStyle name="Normal 2 2 2 2 5 16 12" xfId="16624" xr:uid="{00000000-0005-0000-0000-000078400000}"/>
    <cellStyle name="Normal 2 2 2 2 5 16 13" xfId="16625" xr:uid="{00000000-0005-0000-0000-000079400000}"/>
    <cellStyle name="Normal 2 2 2 2 5 16 14" xfId="16626" xr:uid="{00000000-0005-0000-0000-00007A400000}"/>
    <cellStyle name="Normal 2 2 2 2 5 16 2" xfId="16627" xr:uid="{00000000-0005-0000-0000-00007B400000}"/>
    <cellStyle name="Normal 2 2 2 2 5 16 2 10" xfId="16628" xr:uid="{00000000-0005-0000-0000-00007C400000}"/>
    <cellStyle name="Normal 2 2 2 2 5 16 2 2" xfId="16629" xr:uid="{00000000-0005-0000-0000-00007D400000}"/>
    <cellStyle name="Normal 2 2 2 2 5 16 2 3" xfId="16630" xr:uid="{00000000-0005-0000-0000-00007E400000}"/>
    <cellStyle name="Normal 2 2 2 2 5 16 2 4" xfId="16631" xr:uid="{00000000-0005-0000-0000-00007F400000}"/>
    <cellStyle name="Normal 2 2 2 2 5 16 2 5" xfId="16632" xr:uid="{00000000-0005-0000-0000-000080400000}"/>
    <cellStyle name="Normal 2 2 2 2 5 16 2 6" xfId="16633" xr:uid="{00000000-0005-0000-0000-000081400000}"/>
    <cellStyle name="Normal 2 2 2 2 5 16 2 7" xfId="16634" xr:uid="{00000000-0005-0000-0000-000082400000}"/>
    <cellStyle name="Normal 2 2 2 2 5 16 2 8" xfId="16635" xr:uid="{00000000-0005-0000-0000-000083400000}"/>
    <cellStyle name="Normal 2 2 2 2 5 16 2 9" xfId="16636" xr:uid="{00000000-0005-0000-0000-000084400000}"/>
    <cellStyle name="Normal 2 2 2 2 5 16 3" xfId="16637" xr:uid="{00000000-0005-0000-0000-000085400000}"/>
    <cellStyle name="Normal 2 2 2 2 5 16 3 10" xfId="16638" xr:uid="{00000000-0005-0000-0000-000086400000}"/>
    <cellStyle name="Normal 2 2 2 2 5 16 3 2" xfId="16639" xr:uid="{00000000-0005-0000-0000-000087400000}"/>
    <cellStyle name="Normal 2 2 2 2 5 16 3 3" xfId="16640" xr:uid="{00000000-0005-0000-0000-000088400000}"/>
    <cellStyle name="Normal 2 2 2 2 5 16 3 4" xfId="16641" xr:uid="{00000000-0005-0000-0000-000089400000}"/>
    <cellStyle name="Normal 2 2 2 2 5 16 3 5" xfId="16642" xr:uid="{00000000-0005-0000-0000-00008A400000}"/>
    <cellStyle name="Normal 2 2 2 2 5 16 3 6" xfId="16643" xr:uid="{00000000-0005-0000-0000-00008B400000}"/>
    <cellStyle name="Normal 2 2 2 2 5 16 3 7" xfId="16644" xr:uid="{00000000-0005-0000-0000-00008C400000}"/>
    <cellStyle name="Normal 2 2 2 2 5 16 3 8" xfId="16645" xr:uid="{00000000-0005-0000-0000-00008D400000}"/>
    <cellStyle name="Normal 2 2 2 2 5 16 3 9" xfId="16646" xr:uid="{00000000-0005-0000-0000-00008E400000}"/>
    <cellStyle name="Normal 2 2 2 2 5 16 4" xfId="16647" xr:uid="{00000000-0005-0000-0000-00008F400000}"/>
    <cellStyle name="Normal 2 2 2 2 5 16 4 10" xfId="16648" xr:uid="{00000000-0005-0000-0000-000090400000}"/>
    <cellStyle name="Normal 2 2 2 2 5 16 4 2" xfId="16649" xr:uid="{00000000-0005-0000-0000-000091400000}"/>
    <cellStyle name="Normal 2 2 2 2 5 16 4 3" xfId="16650" xr:uid="{00000000-0005-0000-0000-000092400000}"/>
    <cellStyle name="Normal 2 2 2 2 5 16 4 4" xfId="16651" xr:uid="{00000000-0005-0000-0000-000093400000}"/>
    <cellStyle name="Normal 2 2 2 2 5 16 4 5" xfId="16652" xr:uid="{00000000-0005-0000-0000-000094400000}"/>
    <cellStyle name="Normal 2 2 2 2 5 16 4 6" xfId="16653" xr:uid="{00000000-0005-0000-0000-000095400000}"/>
    <cellStyle name="Normal 2 2 2 2 5 16 4 7" xfId="16654" xr:uid="{00000000-0005-0000-0000-000096400000}"/>
    <cellStyle name="Normal 2 2 2 2 5 16 4 8" xfId="16655" xr:uid="{00000000-0005-0000-0000-000097400000}"/>
    <cellStyle name="Normal 2 2 2 2 5 16 4 9" xfId="16656" xr:uid="{00000000-0005-0000-0000-000098400000}"/>
    <cellStyle name="Normal 2 2 2 2 5 16 5" xfId="16657" xr:uid="{00000000-0005-0000-0000-000099400000}"/>
    <cellStyle name="Normal 2 2 2 2 5 16 5 10" xfId="16658" xr:uid="{00000000-0005-0000-0000-00009A400000}"/>
    <cellStyle name="Normal 2 2 2 2 5 16 5 2" xfId="16659" xr:uid="{00000000-0005-0000-0000-00009B400000}"/>
    <cellStyle name="Normal 2 2 2 2 5 16 5 3" xfId="16660" xr:uid="{00000000-0005-0000-0000-00009C400000}"/>
    <cellStyle name="Normal 2 2 2 2 5 16 5 4" xfId="16661" xr:uid="{00000000-0005-0000-0000-00009D400000}"/>
    <cellStyle name="Normal 2 2 2 2 5 16 5 5" xfId="16662" xr:uid="{00000000-0005-0000-0000-00009E400000}"/>
    <cellStyle name="Normal 2 2 2 2 5 16 5 6" xfId="16663" xr:uid="{00000000-0005-0000-0000-00009F400000}"/>
    <cellStyle name="Normal 2 2 2 2 5 16 5 7" xfId="16664" xr:uid="{00000000-0005-0000-0000-0000A0400000}"/>
    <cellStyle name="Normal 2 2 2 2 5 16 5 8" xfId="16665" xr:uid="{00000000-0005-0000-0000-0000A1400000}"/>
    <cellStyle name="Normal 2 2 2 2 5 16 5 9" xfId="16666" xr:uid="{00000000-0005-0000-0000-0000A2400000}"/>
    <cellStyle name="Normal 2 2 2 2 5 16 6" xfId="16667" xr:uid="{00000000-0005-0000-0000-0000A3400000}"/>
    <cellStyle name="Normal 2 2 2 2 5 16 7" xfId="16668" xr:uid="{00000000-0005-0000-0000-0000A4400000}"/>
    <cellStyle name="Normal 2 2 2 2 5 16 8" xfId="16669" xr:uid="{00000000-0005-0000-0000-0000A5400000}"/>
    <cellStyle name="Normal 2 2 2 2 5 16 9" xfId="16670" xr:uid="{00000000-0005-0000-0000-0000A6400000}"/>
    <cellStyle name="Normal 2 2 2 2 5 17" xfId="16671" xr:uid="{00000000-0005-0000-0000-0000A7400000}"/>
    <cellStyle name="Normal 2 2 2 2 5 17 10" xfId="16672" xr:uid="{00000000-0005-0000-0000-0000A8400000}"/>
    <cellStyle name="Normal 2 2 2 2 5 17 11" xfId="16673" xr:uid="{00000000-0005-0000-0000-0000A9400000}"/>
    <cellStyle name="Normal 2 2 2 2 5 17 12" xfId="16674" xr:uid="{00000000-0005-0000-0000-0000AA400000}"/>
    <cellStyle name="Normal 2 2 2 2 5 17 13" xfId="16675" xr:uid="{00000000-0005-0000-0000-0000AB400000}"/>
    <cellStyle name="Normal 2 2 2 2 5 17 14" xfId="16676" xr:uid="{00000000-0005-0000-0000-0000AC400000}"/>
    <cellStyle name="Normal 2 2 2 2 5 17 2" xfId="16677" xr:uid="{00000000-0005-0000-0000-0000AD400000}"/>
    <cellStyle name="Normal 2 2 2 2 5 17 2 10" xfId="16678" xr:uid="{00000000-0005-0000-0000-0000AE400000}"/>
    <cellStyle name="Normal 2 2 2 2 5 17 2 2" xfId="16679" xr:uid="{00000000-0005-0000-0000-0000AF400000}"/>
    <cellStyle name="Normal 2 2 2 2 5 17 2 3" xfId="16680" xr:uid="{00000000-0005-0000-0000-0000B0400000}"/>
    <cellStyle name="Normal 2 2 2 2 5 17 2 4" xfId="16681" xr:uid="{00000000-0005-0000-0000-0000B1400000}"/>
    <cellStyle name="Normal 2 2 2 2 5 17 2 5" xfId="16682" xr:uid="{00000000-0005-0000-0000-0000B2400000}"/>
    <cellStyle name="Normal 2 2 2 2 5 17 2 6" xfId="16683" xr:uid="{00000000-0005-0000-0000-0000B3400000}"/>
    <cellStyle name="Normal 2 2 2 2 5 17 2 7" xfId="16684" xr:uid="{00000000-0005-0000-0000-0000B4400000}"/>
    <cellStyle name="Normal 2 2 2 2 5 17 2 8" xfId="16685" xr:uid="{00000000-0005-0000-0000-0000B5400000}"/>
    <cellStyle name="Normal 2 2 2 2 5 17 2 9" xfId="16686" xr:uid="{00000000-0005-0000-0000-0000B6400000}"/>
    <cellStyle name="Normal 2 2 2 2 5 17 3" xfId="16687" xr:uid="{00000000-0005-0000-0000-0000B7400000}"/>
    <cellStyle name="Normal 2 2 2 2 5 17 3 10" xfId="16688" xr:uid="{00000000-0005-0000-0000-0000B8400000}"/>
    <cellStyle name="Normal 2 2 2 2 5 17 3 2" xfId="16689" xr:uid="{00000000-0005-0000-0000-0000B9400000}"/>
    <cellStyle name="Normal 2 2 2 2 5 17 3 3" xfId="16690" xr:uid="{00000000-0005-0000-0000-0000BA400000}"/>
    <cellStyle name="Normal 2 2 2 2 5 17 3 4" xfId="16691" xr:uid="{00000000-0005-0000-0000-0000BB400000}"/>
    <cellStyle name="Normal 2 2 2 2 5 17 3 5" xfId="16692" xr:uid="{00000000-0005-0000-0000-0000BC400000}"/>
    <cellStyle name="Normal 2 2 2 2 5 17 3 6" xfId="16693" xr:uid="{00000000-0005-0000-0000-0000BD400000}"/>
    <cellStyle name="Normal 2 2 2 2 5 17 3 7" xfId="16694" xr:uid="{00000000-0005-0000-0000-0000BE400000}"/>
    <cellStyle name="Normal 2 2 2 2 5 17 3 8" xfId="16695" xr:uid="{00000000-0005-0000-0000-0000BF400000}"/>
    <cellStyle name="Normal 2 2 2 2 5 17 3 9" xfId="16696" xr:uid="{00000000-0005-0000-0000-0000C0400000}"/>
    <cellStyle name="Normal 2 2 2 2 5 17 4" xfId="16697" xr:uid="{00000000-0005-0000-0000-0000C1400000}"/>
    <cellStyle name="Normal 2 2 2 2 5 17 4 10" xfId="16698" xr:uid="{00000000-0005-0000-0000-0000C2400000}"/>
    <cellStyle name="Normal 2 2 2 2 5 17 4 2" xfId="16699" xr:uid="{00000000-0005-0000-0000-0000C3400000}"/>
    <cellStyle name="Normal 2 2 2 2 5 17 4 3" xfId="16700" xr:uid="{00000000-0005-0000-0000-0000C4400000}"/>
    <cellStyle name="Normal 2 2 2 2 5 17 4 4" xfId="16701" xr:uid="{00000000-0005-0000-0000-0000C5400000}"/>
    <cellStyle name="Normal 2 2 2 2 5 17 4 5" xfId="16702" xr:uid="{00000000-0005-0000-0000-0000C6400000}"/>
    <cellStyle name="Normal 2 2 2 2 5 17 4 6" xfId="16703" xr:uid="{00000000-0005-0000-0000-0000C7400000}"/>
    <cellStyle name="Normal 2 2 2 2 5 17 4 7" xfId="16704" xr:uid="{00000000-0005-0000-0000-0000C8400000}"/>
    <cellStyle name="Normal 2 2 2 2 5 17 4 8" xfId="16705" xr:uid="{00000000-0005-0000-0000-0000C9400000}"/>
    <cellStyle name="Normal 2 2 2 2 5 17 4 9" xfId="16706" xr:uid="{00000000-0005-0000-0000-0000CA400000}"/>
    <cellStyle name="Normal 2 2 2 2 5 17 5" xfId="16707" xr:uid="{00000000-0005-0000-0000-0000CB400000}"/>
    <cellStyle name="Normal 2 2 2 2 5 17 5 10" xfId="16708" xr:uid="{00000000-0005-0000-0000-0000CC400000}"/>
    <cellStyle name="Normal 2 2 2 2 5 17 5 2" xfId="16709" xr:uid="{00000000-0005-0000-0000-0000CD400000}"/>
    <cellStyle name="Normal 2 2 2 2 5 17 5 3" xfId="16710" xr:uid="{00000000-0005-0000-0000-0000CE400000}"/>
    <cellStyle name="Normal 2 2 2 2 5 17 5 4" xfId="16711" xr:uid="{00000000-0005-0000-0000-0000CF400000}"/>
    <cellStyle name="Normal 2 2 2 2 5 17 5 5" xfId="16712" xr:uid="{00000000-0005-0000-0000-0000D0400000}"/>
    <cellStyle name="Normal 2 2 2 2 5 17 5 6" xfId="16713" xr:uid="{00000000-0005-0000-0000-0000D1400000}"/>
    <cellStyle name="Normal 2 2 2 2 5 17 5 7" xfId="16714" xr:uid="{00000000-0005-0000-0000-0000D2400000}"/>
    <cellStyle name="Normal 2 2 2 2 5 17 5 8" xfId="16715" xr:uid="{00000000-0005-0000-0000-0000D3400000}"/>
    <cellStyle name="Normal 2 2 2 2 5 17 5 9" xfId="16716" xr:uid="{00000000-0005-0000-0000-0000D4400000}"/>
    <cellStyle name="Normal 2 2 2 2 5 17 6" xfId="16717" xr:uid="{00000000-0005-0000-0000-0000D5400000}"/>
    <cellStyle name="Normal 2 2 2 2 5 17 7" xfId="16718" xr:uid="{00000000-0005-0000-0000-0000D6400000}"/>
    <cellStyle name="Normal 2 2 2 2 5 17 8" xfId="16719" xr:uid="{00000000-0005-0000-0000-0000D7400000}"/>
    <cellStyle name="Normal 2 2 2 2 5 17 9" xfId="16720" xr:uid="{00000000-0005-0000-0000-0000D8400000}"/>
    <cellStyle name="Normal 2 2 2 2 5 18" xfId="16721" xr:uid="{00000000-0005-0000-0000-0000D9400000}"/>
    <cellStyle name="Normal 2 2 2 2 5 18 10" xfId="16722" xr:uid="{00000000-0005-0000-0000-0000DA400000}"/>
    <cellStyle name="Normal 2 2 2 2 5 18 11" xfId="16723" xr:uid="{00000000-0005-0000-0000-0000DB400000}"/>
    <cellStyle name="Normal 2 2 2 2 5 18 12" xfId="16724" xr:uid="{00000000-0005-0000-0000-0000DC400000}"/>
    <cellStyle name="Normal 2 2 2 2 5 18 13" xfId="16725" xr:uid="{00000000-0005-0000-0000-0000DD400000}"/>
    <cellStyle name="Normal 2 2 2 2 5 18 14" xfId="16726" xr:uid="{00000000-0005-0000-0000-0000DE400000}"/>
    <cellStyle name="Normal 2 2 2 2 5 18 2" xfId="16727" xr:uid="{00000000-0005-0000-0000-0000DF400000}"/>
    <cellStyle name="Normal 2 2 2 2 5 18 2 10" xfId="16728" xr:uid="{00000000-0005-0000-0000-0000E0400000}"/>
    <cellStyle name="Normal 2 2 2 2 5 18 2 2" xfId="16729" xr:uid="{00000000-0005-0000-0000-0000E1400000}"/>
    <cellStyle name="Normal 2 2 2 2 5 18 2 3" xfId="16730" xr:uid="{00000000-0005-0000-0000-0000E2400000}"/>
    <cellStyle name="Normal 2 2 2 2 5 18 2 4" xfId="16731" xr:uid="{00000000-0005-0000-0000-0000E3400000}"/>
    <cellStyle name="Normal 2 2 2 2 5 18 2 5" xfId="16732" xr:uid="{00000000-0005-0000-0000-0000E4400000}"/>
    <cellStyle name="Normal 2 2 2 2 5 18 2 6" xfId="16733" xr:uid="{00000000-0005-0000-0000-0000E5400000}"/>
    <cellStyle name="Normal 2 2 2 2 5 18 2 7" xfId="16734" xr:uid="{00000000-0005-0000-0000-0000E6400000}"/>
    <cellStyle name="Normal 2 2 2 2 5 18 2 8" xfId="16735" xr:uid="{00000000-0005-0000-0000-0000E7400000}"/>
    <cellStyle name="Normal 2 2 2 2 5 18 2 9" xfId="16736" xr:uid="{00000000-0005-0000-0000-0000E8400000}"/>
    <cellStyle name="Normal 2 2 2 2 5 18 3" xfId="16737" xr:uid="{00000000-0005-0000-0000-0000E9400000}"/>
    <cellStyle name="Normal 2 2 2 2 5 18 3 10" xfId="16738" xr:uid="{00000000-0005-0000-0000-0000EA400000}"/>
    <cellStyle name="Normal 2 2 2 2 5 18 3 2" xfId="16739" xr:uid="{00000000-0005-0000-0000-0000EB400000}"/>
    <cellStyle name="Normal 2 2 2 2 5 18 3 3" xfId="16740" xr:uid="{00000000-0005-0000-0000-0000EC400000}"/>
    <cellStyle name="Normal 2 2 2 2 5 18 3 4" xfId="16741" xr:uid="{00000000-0005-0000-0000-0000ED400000}"/>
    <cellStyle name="Normal 2 2 2 2 5 18 3 5" xfId="16742" xr:uid="{00000000-0005-0000-0000-0000EE400000}"/>
    <cellStyle name="Normal 2 2 2 2 5 18 3 6" xfId="16743" xr:uid="{00000000-0005-0000-0000-0000EF400000}"/>
    <cellStyle name="Normal 2 2 2 2 5 18 3 7" xfId="16744" xr:uid="{00000000-0005-0000-0000-0000F0400000}"/>
    <cellStyle name="Normal 2 2 2 2 5 18 3 8" xfId="16745" xr:uid="{00000000-0005-0000-0000-0000F1400000}"/>
    <cellStyle name="Normal 2 2 2 2 5 18 3 9" xfId="16746" xr:uid="{00000000-0005-0000-0000-0000F2400000}"/>
    <cellStyle name="Normal 2 2 2 2 5 18 4" xfId="16747" xr:uid="{00000000-0005-0000-0000-0000F3400000}"/>
    <cellStyle name="Normal 2 2 2 2 5 18 4 10" xfId="16748" xr:uid="{00000000-0005-0000-0000-0000F4400000}"/>
    <cellStyle name="Normal 2 2 2 2 5 18 4 2" xfId="16749" xr:uid="{00000000-0005-0000-0000-0000F5400000}"/>
    <cellStyle name="Normal 2 2 2 2 5 18 4 3" xfId="16750" xr:uid="{00000000-0005-0000-0000-0000F6400000}"/>
    <cellStyle name="Normal 2 2 2 2 5 18 4 4" xfId="16751" xr:uid="{00000000-0005-0000-0000-0000F7400000}"/>
    <cellStyle name="Normal 2 2 2 2 5 18 4 5" xfId="16752" xr:uid="{00000000-0005-0000-0000-0000F8400000}"/>
    <cellStyle name="Normal 2 2 2 2 5 18 4 6" xfId="16753" xr:uid="{00000000-0005-0000-0000-0000F9400000}"/>
    <cellStyle name="Normal 2 2 2 2 5 18 4 7" xfId="16754" xr:uid="{00000000-0005-0000-0000-0000FA400000}"/>
    <cellStyle name="Normal 2 2 2 2 5 18 4 8" xfId="16755" xr:uid="{00000000-0005-0000-0000-0000FB400000}"/>
    <cellStyle name="Normal 2 2 2 2 5 18 4 9" xfId="16756" xr:uid="{00000000-0005-0000-0000-0000FC400000}"/>
    <cellStyle name="Normal 2 2 2 2 5 18 5" xfId="16757" xr:uid="{00000000-0005-0000-0000-0000FD400000}"/>
    <cellStyle name="Normal 2 2 2 2 5 18 5 10" xfId="16758" xr:uid="{00000000-0005-0000-0000-0000FE400000}"/>
    <cellStyle name="Normal 2 2 2 2 5 18 5 2" xfId="16759" xr:uid="{00000000-0005-0000-0000-0000FF400000}"/>
    <cellStyle name="Normal 2 2 2 2 5 18 5 3" xfId="16760" xr:uid="{00000000-0005-0000-0000-000000410000}"/>
    <cellStyle name="Normal 2 2 2 2 5 18 5 4" xfId="16761" xr:uid="{00000000-0005-0000-0000-000001410000}"/>
    <cellStyle name="Normal 2 2 2 2 5 18 5 5" xfId="16762" xr:uid="{00000000-0005-0000-0000-000002410000}"/>
    <cellStyle name="Normal 2 2 2 2 5 18 5 6" xfId="16763" xr:uid="{00000000-0005-0000-0000-000003410000}"/>
    <cellStyle name="Normal 2 2 2 2 5 18 5 7" xfId="16764" xr:uid="{00000000-0005-0000-0000-000004410000}"/>
    <cellStyle name="Normal 2 2 2 2 5 18 5 8" xfId="16765" xr:uid="{00000000-0005-0000-0000-000005410000}"/>
    <cellStyle name="Normal 2 2 2 2 5 18 5 9" xfId="16766" xr:uid="{00000000-0005-0000-0000-000006410000}"/>
    <cellStyle name="Normal 2 2 2 2 5 18 6" xfId="16767" xr:uid="{00000000-0005-0000-0000-000007410000}"/>
    <cellStyle name="Normal 2 2 2 2 5 18 7" xfId="16768" xr:uid="{00000000-0005-0000-0000-000008410000}"/>
    <cellStyle name="Normal 2 2 2 2 5 18 8" xfId="16769" xr:uid="{00000000-0005-0000-0000-000009410000}"/>
    <cellStyle name="Normal 2 2 2 2 5 18 9" xfId="16770" xr:uid="{00000000-0005-0000-0000-00000A410000}"/>
    <cellStyle name="Normal 2 2 2 2 5 19" xfId="16771" xr:uid="{00000000-0005-0000-0000-00000B410000}"/>
    <cellStyle name="Normal 2 2 2 2 5 19 10" xfId="16772" xr:uid="{00000000-0005-0000-0000-00000C410000}"/>
    <cellStyle name="Normal 2 2 2 2 5 19 11" xfId="16773" xr:uid="{00000000-0005-0000-0000-00000D410000}"/>
    <cellStyle name="Normal 2 2 2 2 5 19 12" xfId="16774" xr:uid="{00000000-0005-0000-0000-00000E410000}"/>
    <cellStyle name="Normal 2 2 2 2 5 19 13" xfId="16775" xr:uid="{00000000-0005-0000-0000-00000F410000}"/>
    <cellStyle name="Normal 2 2 2 2 5 19 14" xfId="16776" xr:uid="{00000000-0005-0000-0000-000010410000}"/>
    <cellStyle name="Normal 2 2 2 2 5 19 2" xfId="16777" xr:uid="{00000000-0005-0000-0000-000011410000}"/>
    <cellStyle name="Normal 2 2 2 2 5 19 2 10" xfId="16778" xr:uid="{00000000-0005-0000-0000-000012410000}"/>
    <cellStyle name="Normal 2 2 2 2 5 19 2 2" xfId="16779" xr:uid="{00000000-0005-0000-0000-000013410000}"/>
    <cellStyle name="Normal 2 2 2 2 5 19 2 3" xfId="16780" xr:uid="{00000000-0005-0000-0000-000014410000}"/>
    <cellStyle name="Normal 2 2 2 2 5 19 2 4" xfId="16781" xr:uid="{00000000-0005-0000-0000-000015410000}"/>
    <cellStyle name="Normal 2 2 2 2 5 19 2 5" xfId="16782" xr:uid="{00000000-0005-0000-0000-000016410000}"/>
    <cellStyle name="Normal 2 2 2 2 5 19 2 6" xfId="16783" xr:uid="{00000000-0005-0000-0000-000017410000}"/>
    <cellStyle name="Normal 2 2 2 2 5 19 2 7" xfId="16784" xr:uid="{00000000-0005-0000-0000-000018410000}"/>
    <cellStyle name="Normal 2 2 2 2 5 19 2 8" xfId="16785" xr:uid="{00000000-0005-0000-0000-000019410000}"/>
    <cellStyle name="Normal 2 2 2 2 5 19 2 9" xfId="16786" xr:uid="{00000000-0005-0000-0000-00001A410000}"/>
    <cellStyle name="Normal 2 2 2 2 5 19 3" xfId="16787" xr:uid="{00000000-0005-0000-0000-00001B410000}"/>
    <cellStyle name="Normal 2 2 2 2 5 19 3 10" xfId="16788" xr:uid="{00000000-0005-0000-0000-00001C410000}"/>
    <cellStyle name="Normal 2 2 2 2 5 19 3 2" xfId="16789" xr:uid="{00000000-0005-0000-0000-00001D410000}"/>
    <cellStyle name="Normal 2 2 2 2 5 19 3 3" xfId="16790" xr:uid="{00000000-0005-0000-0000-00001E410000}"/>
    <cellStyle name="Normal 2 2 2 2 5 19 3 4" xfId="16791" xr:uid="{00000000-0005-0000-0000-00001F410000}"/>
    <cellStyle name="Normal 2 2 2 2 5 19 3 5" xfId="16792" xr:uid="{00000000-0005-0000-0000-000020410000}"/>
    <cellStyle name="Normal 2 2 2 2 5 19 3 6" xfId="16793" xr:uid="{00000000-0005-0000-0000-000021410000}"/>
    <cellStyle name="Normal 2 2 2 2 5 19 3 7" xfId="16794" xr:uid="{00000000-0005-0000-0000-000022410000}"/>
    <cellStyle name="Normal 2 2 2 2 5 19 3 8" xfId="16795" xr:uid="{00000000-0005-0000-0000-000023410000}"/>
    <cellStyle name="Normal 2 2 2 2 5 19 3 9" xfId="16796" xr:uid="{00000000-0005-0000-0000-000024410000}"/>
    <cellStyle name="Normal 2 2 2 2 5 19 4" xfId="16797" xr:uid="{00000000-0005-0000-0000-000025410000}"/>
    <cellStyle name="Normal 2 2 2 2 5 19 4 10" xfId="16798" xr:uid="{00000000-0005-0000-0000-000026410000}"/>
    <cellStyle name="Normal 2 2 2 2 5 19 4 2" xfId="16799" xr:uid="{00000000-0005-0000-0000-000027410000}"/>
    <cellStyle name="Normal 2 2 2 2 5 19 4 3" xfId="16800" xr:uid="{00000000-0005-0000-0000-000028410000}"/>
    <cellStyle name="Normal 2 2 2 2 5 19 4 4" xfId="16801" xr:uid="{00000000-0005-0000-0000-000029410000}"/>
    <cellStyle name="Normal 2 2 2 2 5 19 4 5" xfId="16802" xr:uid="{00000000-0005-0000-0000-00002A410000}"/>
    <cellStyle name="Normal 2 2 2 2 5 19 4 6" xfId="16803" xr:uid="{00000000-0005-0000-0000-00002B410000}"/>
    <cellStyle name="Normal 2 2 2 2 5 19 4 7" xfId="16804" xr:uid="{00000000-0005-0000-0000-00002C410000}"/>
    <cellStyle name="Normal 2 2 2 2 5 19 4 8" xfId="16805" xr:uid="{00000000-0005-0000-0000-00002D410000}"/>
    <cellStyle name="Normal 2 2 2 2 5 19 4 9" xfId="16806" xr:uid="{00000000-0005-0000-0000-00002E410000}"/>
    <cellStyle name="Normal 2 2 2 2 5 19 5" xfId="16807" xr:uid="{00000000-0005-0000-0000-00002F410000}"/>
    <cellStyle name="Normal 2 2 2 2 5 19 5 10" xfId="16808" xr:uid="{00000000-0005-0000-0000-000030410000}"/>
    <cellStyle name="Normal 2 2 2 2 5 19 5 2" xfId="16809" xr:uid="{00000000-0005-0000-0000-000031410000}"/>
    <cellStyle name="Normal 2 2 2 2 5 19 5 3" xfId="16810" xr:uid="{00000000-0005-0000-0000-000032410000}"/>
    <cellStyle name="Normal 2 2 2 2 5 19 5 4" xfId="16811" xr:uid="{00000000-0005-0000-0000-000033410000}"/>
    <cellStyle name="Normal 2 2 2 2 5 19 5 5" xfId="16812" xr:uid="{00000000-0005-0000-0000-000034410000}"/>
    <cellStyle name="Normal 2 2 2 2 5 19 5 6" xfId="16813" xr:uid="{00000000-0005-0000-0000-000035410000}"/>
    <cellStyle name="Normal 2 2 2 2 5 19 5 7" xfId="16814" xr:uid="{00000000-0005-0000-0000-000036410000}"/>
    <cellStyle name="Normal 2 2 2 2 5 19 5 8" xfId="16815" xr:uid="{00000000-0005-0000-0000-000037410000}"/>
    <cellStyle name="Normal 2 2 2 2 5 19 5 9" xfId="16816" xr:uid="{00000000-0005-0000-0000-000038410000}"/>
    <cellStyle name="Normal 2 2 2 2 5 19 6" xfId="16817" xr:uid="{00000000-0005-0000-0000-000039410000}"/>
    <cellStyle name="Normal 2 2 2 2 5 19 7" xfId="16818" xr:uid="{00000000-0005-0000-0000-00003A410000}"/>
    <cellStyle name="Normal 2 2 2 2 5 19 8" xfId="16819" xr:uid="{00000000-0005-0000-0000-00003B410000}"/>
    <cellStyle name="Normal 2 2 2 2 5 19 9" xfId="16820" xr:uid="{00000000-0005-0000-0000-00003C410000}"/>
    <cellStyle name="Normal 2 2 2 2 5 2" xfId="16821" xr:uid="{00000000-0005-0000-0000-00003D410000}"/>
    <cellStyle name="Normal 2 2 2 2 5 2 10" xfId="16822" xr:uid="{00000000-0005-0000-0000-00003E410000}"/>
    <cellStyle name="Normal 2 2 2 2 5 2 11" xfId="16823" xr:uid="{00000000-0005-0000-0000-00003F410000}"/>
    <cellStyle name="Normal 2 2 2 2 5 2 12" xfId="16824" xr:uid="{00000000-0005-0000-0000-000040410000}"/>
    <cellStyle name="Normal 2 2 2 2 5 2 13" xfId="16825" xr:uid="{00000000-0005-0000-0000-000041410000}"/>
    <cellStyle name="Normal 2 2 2 2 5 2 14" xfId="16826" xr:uid="{00000000-0005-0000-0000-000042410000}"/>
    <cellStyle name="Normal 2 2 2 2 5 2 15" xfId="16827" xr:uid="{00000000-0005-0000-0000-000043410000}"/>
    <cellStyle name="Normal 2 2 2 2 5 2 16" xfId="16828" xr:uid="{00000000-0005-0000-0000-000044410000}"/>
    <cellStyle name="Normal 2 2 2 2 5 2 17" xfId="16829" xr:uid="{00000000-0005-0000-0000-000045410000}"/>
    <cellStyle name="Normal 2 2 2 2 5 2 18" xfId="16830" xr:uid="{00000000-0005-0000-0000-000046410000}"/>
    <cellStyle name="Normal 2 2 2 2 5 2 19" xfId="16831" xr:uid="{00000000-0005-0000-0000-000047410000}"/>
    <cellStyle name="Normal 2 2 2 2 5 2 2" xfId="16832" xr:uid="{00000000-0005-0000-0000-000048410000}"/>
    <cellStyle name="Normal 2 2 2 2 5 2 20" xfId="16833" xr:uid="{00000000-0005-0000-0000-000049410000}"/>
    <cellStyle name="Normal 2 2 2 2 5 2 21" xfId="16834" xr:uid="{00000000-0005-0000-0000-00004A410000}"/>
    <cellStyle name="Normal 2 2 2 2 5 2 21 10" xfId="16835" xr:uid="{00000000-0005-0000-0000-00004B410000}"/>
    <cellStyle name="Normal 2 2 2 2 5 2 21 2" xfId="16836" xr:uid="{00000000-0005-0000-0000-00004C410000}"/>
    <cellStyle name="Normal 2 2 2 2 5 2 21 3" xfId="16837" xr:uid="{00000000-0005-0000-0000-00004D410000}"/>
    <cellStyle name="Normal 2 2 2 2 5 2 21 4" xfId="16838" xr:uid="{00000000-0005-0000-0000-00004E410000}"/>
    <cellStyle name="Normal 2 2 2 2 5 2 21 5" xfId="16839" xr:uid="{00000000-0005-0000-0000-00004F410000}"/>
    <cellStyle name="Normal 2 2 2 2 5 2 21 6" xfId="16840" xr:uid="{00000000-0005-0000-0000-000050410000}"/>
    <cellStyle name="Normal 2 2 2 2 5 2 21 7" xfId="16841" xr:uid="{00000000-0005-0000-0000-000051410000}"/>
    <cellStyle name="Normal 2 2 2 2 5 2 21 8" xfId="16842" xr:uid="{00000000-0005-0000-0000-000052410000}"/>
    <cellStyle name="Normal 2 2 2 2 5 2 21 9" xfId="16843" xr:uid="{00000000-0005-0000-0000-000053410000}"/>
    <cellStyle name="Normal 2 2 2 2 5 2 22" xfId="16844" xr:uid="{00000000-0005-0000-0000-000054410000}"/>
    <cellStyle name="Normal 2 2 2 2 5 2 22 10" xfId="16845" xr:uid="{00000000-0005-0000-0000-000055410000}"/>
    <cellStyle name="Normal 2 2 2 2 5 2 22 2" xfId="16846" xr:uid="{00000000-0005-0000-0000-000056410000}"/>
    <cellStyle name="Normal 2 2 2 2 5 2 22 3" xfId="16847" xr:uid="{00000000-0005-0000-0000-000057410000}"/>
    <cellStyle name="Normal 2 2 2 2 5 2 22 4" xfId="16848" xr:uid="{00000000-0005-0000-0000-000058410000}"/>
    <cellStyle name="Normal 2 2 2 2 5 2 22 5" xfId="16849" xr:uid="{00000000-0005-0000-0000-000059410000}"/>
    <cellStyle name="Normal 2 2 2 2 5 2 22 6" xfId="16850" xr:uid="{00000000-0005-0000-0000-00005A410000}"/>
    <cellStyle name="Normal 2 2 2 2 5 2 22 7" xfId="16851" xr:uid="{00000000-0005-0000-0000-00005B410000}"/>
    <cellStyle name="Normal 2 2 2 2 5 2 22 8" xfId="16852" xr:uid="{00000000-0005-0000-0000-00005C410000}"/>
    <cellStyle name="Normal 2 2 2 2 5 2 22 9" xfId="16853" xr:uid="{00000000-0005-0000-0000-00005D410000}"/>
    <cellStyle name="Normal 2 2 2 2 5 2 23" xfId="16854" xr:uid="{00000000-0005-0000-0000-00005E410000}"/>
    <cellStyle name="Normal 2 2 2 2 5 2 23 10" xfId="16855" xr:uid="{00000000-0005-0000-0000-00005F410000}"/>
    <cellStyle name="Normal 2 2 2 2 5 2 23 2" xfId="16856" xr:uid="{00000000-0005-0000-0000-000060410000}"/>
    <cellStyle name="Normal 2 2 2 2 5 2 23 3" xfId="16857" xr:uid="{00000000-0005-0000-0000-000061410000}"/>
    <cellStyle name="Normal 2 2 2 2 5 2 23 4" xfId="16858" xr:uid="{00000000-0005-0000-0000-000062410000}"/>
    <cellStyle name="Normal 2 2 2 2 5 2 23 5" xfId="16859" xr:uid="{00000000-0005-0000-0000-000063410000}"/>
    <cellStyle name="Normal 2 2 2 2 5 2 23 6" xfId="16860" xr:uid="{00000000-0005-0000-0000-000064410000}"/>
    <cellStyle name="Normal 2 2 2 2 5 2 23 7" xfId="16861" xr:uid="{00000000-0005-0000-0000-000065410000}"/>
    <cellStyle name="Normal 2 2 2 2 5 2 23 8" xfId="16862" xr:uid="{00000000-0005-0000-0000-000066410000}"/>
    <cellStyle name="Normal 2 2 2 2 5 2 23 9" xfId="16863" xr:uid="{00000000-0005-0000-0000-000067410000}"/>
    <cellStyle name="Normal 2 2 2 2 5 2 24" xfId="16864" xr:uid="{00000000-0005-0000-0000-000068410000}"/>
    <cellStyle name="Normal 2 2 2 2 5 2 24 10" xfId="16865" xr:uid="{00000000-0005-0000-0000-000069410000}"/>
    <cellStyle name="Normal 2 2 2 2 5 2 24 2" xfId="16866" xr:uid="{00000000-0005-0000-0000-00006A410000}"/>
    <cellStyle name="Normal 2 2 2 2 5 2 24 3" xfId="16867" xr:uid="{00000000-0005-0000-0000-00006B410000}"/>
    <cellStyle name="Normal 2 2 2 2 5 2 24 4" xfId="16868" xr:uid="{00000000-0005-0000-0000-00006C410000}"/>
    <cellStyle name="Normal 2 2 2 2 5 2 24 5" xfId="16869" xr:uid="{00000000-0005-0000-0000-00006D410000}"/>
    <cellStyle name="Normal 2 2 2 2 5 2 24 6" xfId="16870" xr:uid="{00000000-0005-0000-0000-00006E410000}"/>
    <cellStyle name="Normal 2 2 2 2 5 2 24 7" xfId="16871" xr:uid="{00000000-0005-0000-0000-00006F410000}"/>
    <cellStyle name="Normal 2 2 2 2 5 2 24 8" xfId="16872" xr:uid="{00000000-0005-0000-0000-000070410000}"/>
    <cellStyle name="Normal 2 2 2 2 5 2 24 9" xfId="16873" xr:uid="{00000000-0005-0000-0000-000071410000}"/>
    <cellStyle name="Normal 2 2 2 2 5 2 25" xfId="16874" xr:uid="{00000000-0005-0000-0000-000072410000}"/>
    <cellStyle name="Normal 2 2 2 2 5 2 26" xfId="16875" xr:uid="{00000000-0005-0000-0000-000073410000}"/>
    <cellStyle name="Normal 2 2 2 2 5 2 27" xfId="16876" xr:uid="{00000000-0005-0000-0000-000074410000}"/>
    <cellStyle name="Normal 2 2 2 2 5 2 28" xfId="16877" xr:uid="{00000000-0005-0000-0000-000075410000}"/>
    <cellStyle name="Normal 2 2 2 2 5 2 29" xfId="16878" xr:uid="{00000000-0005-0000-0000-000076410000}"/>
    <cellStyle name="Normal 2 2 2 2 5 2 3" xfId="16879" xr:uid="{00000000-0005-0000-0000-000077410000}"/>
    <cellStyle name="Normal 2 2 2 2 5 2 30" xfId="16880" xr:uid="{00000000-0005-0000-0000-000078410000}"/>
    <cellStyle name="Normal 2 2 2 2 5 2 31" xfId="16881" xr:uid="{00000000-0005-0000-0000-000079410000}"/>
    <cellStyle name="Normal 2 2 2 2 5 2 32" xfId="16882" xr:uid="{00000000-0005-0000-0000-00007A410000}"/>
    <cellStyle name="Normal 2 2 2 2 5 2 33" xfId="16883" xr:uid="{00000000-0005-0000-0000-00007B410000}"/>
    <cellStyle name="Normal 2 2 2 2 5 2 4" xfId="16884" xr:uid="{00000000-0005-0000-0000-00007C410000}"/>
    <cellStyle name="Normal 2 2 2 2 5 2 5" xfId="16885" xr:uid="{00000000-0005-0000-0000-00007D410000}"/>
    <cellStyle name="Normal 2 2 2 2 5 2 6" xfId="16886" xr:uid="{00000000-0005-0000-0000-00007E410000}"/>
    <cellStyle name="Normal 2 2 2 2 5 2 7" xfId="16887" xr:uid="{00000000-0005-0000-0000-00007F410000}"/>
    <cellStyle name="Normal 2 2 2 2 5 2 8" xfId="16888" xr:uid="{00000000-0005-0000-0000-000080410000}"/>
    <cellStyle name="Normal 2 2 2 2 5 2 9" xfId="16889" xr:uid="{00000000-0005-0000-0000-000081410000}"/>
    <cellStyle name="Normal 2 2 2 2 5 20" xfId="16890" xr:uid="{00000000-0005-0000-0000-000082410000}"/>
    <cellStyle name="Normal 2 2 2 2 5 20 10" xfId="16891" xr:uid="{00000000-0005-0000-0000-000083410000}"/>
    <cellStyle name="Normal 2 2 2 2 5 20 11" xfId="16892" xr:uid="{00000000-0005-0000-0000-000084410000}"/>
    <cellStyle name="Normal 2 2 2 2 5 20 12" xfId="16893" xr:uid="{00000000-0005-0000-0000-000085410000}"/>
    <cellStyle name="Normal 2 2 2 2 5 20 13" xfId="16894" xr:uid="{00000000-0005-0000-0000-000086410000}"/>
    <cellStyle name="Normal 2 2 2 2 5 20 14" xfId="16895" xr:uid="{00000000-0005-0000-0000-000087410000}"/>
    <cellStyle name="Normal 2 2 2 2 5 20 2" xfId="16896" xr:uid="{00000000-0005-0000-0000-000088410000}"/>
    <cellStyle name="Normal 2 2 2 2 5 20 2 10" xfId="16897" xr:uid="{00000000-0005-0000-0000-000089410000}"/>
    <cellStyle name="Normal 2 2 2 2 5 20 2 2" xfId="16898" xr:uid="{00000000-0005-0000-0000-00008A410000}"/>
    <cellStyle name="Normal 2 2 2 2 5 20 2 3" xfId="16899" xr:uid="{00000000-0005-0000-0000-00008B410000}"/>
    <cellStyle name="Normal 2 2 2 2 5 20 2 4" xfId="16900" xr:uid="{00000000-0005-0000-0000-00008C410000}"/>
    <cellStyle name="Normal 2 2 2 2 5 20 2 5" xfId="16901" xr:uid="{00000000-0005-0000-0000-00008D410000}"/>
    <cellStyle name="Normal 2 2 2 2 5 20 2 6" xfId="16902" xr:uid="{00000000-0005-0000-0000-00008E410000}"/>
    <cellStyle name="Normal 2 2 2 2 5 20 2 7" xfId="16903" xr:uid="{00000000-0005-0000-0000-00008F410000}"/>
    <cellStyle name="Normal 2 2 2 2 5 20 2 8" xfId="16904" xr:uid="{00000000-0005-0000-0000-000090410000}"/>
    <cellStyle name="Normal 2 2 2 2 5 20 2 9" xfId="16905" xr:uid="{00000000-0005-0000-0000-000091410000}"/>
    <cellStyle name="Normal 2 2 2 2 5 20 3" xfId="16906" xr:uid="{00000000-0005-0000-0000-000092410000}"/>
    <cellStyle name="Normal 2 2 2 2 5 20 3 10" xfId="16907" xr:uid="{00000000-0005-0000-0000-000093410000}"/>
    <cellStyle name="Normal 2 2 2 2 5 20 3 2" xfId="16908" xr:uid="{00000000-0005-0000-0000-000094410000}"/>
    <cellStyle name="Normal 2 2 2 2 5 20 3 3" xfId="16909" xr:uid="{00000000-0005-0000-0000-000095410000}"/>
    <cellStyle name="Normal 2 2 2 2 5 20 3 4" xfId="16910" xr:uid="{00000000-0005-0000-0000-000096410000}"/>
    <cellStyle name="Normal 2 2 2 2 5 20 3 5" xfId="16911" xr:uid="{00000000-0005-0000-0000-000097410000}"/>
    <cellStyle name="Normal 2 2 2 2 5 20 3 6" xfId="16912" xr:uid="{00000000-0005-0000-0000-000098410000}"/>
    <cellStyle name="Normal 2 2 2 2 5 20 3 7" xfId="16913" xr:uid="{00000000-0005-0000-0000-000099410000}"/>
    <cellStyle name="Normal 2 2 2 2 5 20 3 8" xfId="16914" xr:uid="{00000000-0005-0000-0000-00009A410000}"/>
    <cellStyle name="Normal 2 2 2 2 5 20 3 9" xfId="16915" xr:uid="{00000000-0005-0000-0000-00009B410000}"/>
    <cellStyle name="Normal 2 2 2 2 5 20 4" xfId="16916" xr:uid="{00000000-0005-0000-0000-00009C410000}"/>
    <cellStyle name="Normal 2 2 2 2 5 20 4 10" xfId="16917" xr:uid="{00000000-0005-0000-0000-00009D410000}"/>
    <cellStyle name="Normal 2 2 2 2 5 20 4 2" xfId="16918" xr:uid="{00000000-0005-0000-0000-00009E410000}"/>
    <cellStyle name="Normal 2 2 2 2 5 20 4 3" xfId="16919" xr:uid="{00000000-0005-0000-0000-00009F410000}"/>
    <cellStyle name="Normal 2 2 2 2 5 20 4 4" xfId="16920" xr:uid="{00000000-0005-0000-0000-0000A0410000}"/>
    <cellStyle name="Normal 2 2 2 2 5 20 4 5" xfId="16921" xr:uid="{00000000-0005-0000-0000-0000A1410000}"/>
    <cellStyle name="Normal 2 2 2 2 5 20 4 6" xfId="16922" xr:uid="{00000000-0005-0000-0000-0000A2410000}"/>
    <cellStyle name="Normal 2 2 2 2 5 20 4 7" xfId="16923" xr:uid="{00000000-0005-0000-0000-0000A3410000}"/>
    <cellStyle name="Normal 2 2 2 2 5 20 4 8" xfId="16924" xr:uid="{00000000-0005-0000-0000-0000A4410000}"/>
    <cellStyle name="Normal 2 2 2 2 5 20 4 9" xfId="16925" xr:uid="{00000000-0005-0000-0000-0000A5410000}"/>
    <cellStyle name="Normal 2 2 2 2 5 20 5" xfId="16926" xr:uid="{00000000-0005-0000-0000-0000A6410000}"/>
    <cellStyle name="Normal 2 2 2 2 5 20 5 10" xfId="16927" xr:uid="{00000000-0005-0000-0000-0000A7410000}"/>
    <cellStyle name="Normal 2 2 2 2 5 20 5 2" xfId="16928" xr:uid="{00000000-0005-0000-0000-0000A8410000}"/>
    <cellStyle name="Normal 2 2 2 2 5 20 5 3" xfId="16929" xr:uid="{00000000-0005-0000-0000-0000A9410000}"/>
    <cellStyle name="Normal 2 2 2 2 5 20 5 4" xfId="16930" xr:uid="{00000000-0005-0000-0000-0000AA410000}"/>
    <cellStyle name="Normal 2 2 2 2 5 20 5 5" xfId="16931" xr:uid="{00000000-0005-0000-0000-0000AB410000}"/>
    <cellStyle name="Normal 2 2 2 2 5 20 5 6" xfId="16932" xr:uid="{00000000-0005-0000-0000-0000AC410000}"/>
    <cellStyle name="Normal 2 2 2 2 5 20 5 7" xfId="16933" xr:uid="{00000000-0005-0000-0000-0000AD410000}"/>
    <cellStyle name="Normal 2 2 2 2 5 20 5 8" xfId="16934" xr:uid="{00000000-0005-0000-0000-0000AE410000}"/>
    <cellStyle name="Normal 2 2 2 2 5 20 5 9" xfId="16935" xr:uid="{00000000-0005-0000-0000-0000AF410000}"/>
    <cellStyle name="Normal 2 2 2 2 5 20 6" xfId="16936" xr:uid="{00000000-0005-0000-0000-0000B0410000}"/>
    <cellStyle name="Normal 2 2 2 2 5 20 7" xfId="16937" xr:uid="{00000000-0005-0000-0000-0000B1410000}"/>
    <cellStyle name="Normal 2 2 2 2 5 20 8" xfId="16938" xr:uid="{00000000-0005-0000-0000-0000B2410000}"/>
    <cellStyle name="Normal 2 2 2 2 5 20 9" xfId="16939" xr:uid="{00000000-0005-0000-0000-0000B3410000}"/>
    <cellStyle name="Normal 2 2 2 2 5 21" xfId="16940" xr:uid="{00000000-0005-0000-0000-0000B4410000}"/>
    <cellStyle name="Normal 2 2 2 2 5 22" xfId="16941" xr:uid="{00000000-0005-0000-0000-0000B5410000}"/>
    <cellStyle name="Normal 2 2 2 2 5 3" xfId="16942" xr:uid="{00000000-0005-0000-0000-0000B6410000}"/>
    <cellStyle name="Normal 2 2 2 2 5 3 10" xfId="16943" xr:uid="{00000000-0005-0000-0000-0000B7410000}"/>
    <cellStyle name="Normal 2 2 2 2 5 3 11" xfId="16944" xr:uid="{00000000-0005-0000-0000-0000B8410000}"/>
    <cellStyle name="Normal 2 2 2 2 5 3 12" xfId="16945" xr:uid="{00000000-0005-0000-0000-0000B9410000}"/>
    <cellStyle name="Normal 2 2 2 2 5 3 13" xfId="16946" xr:uid="{00000000-0005-0000-0000-0000BA410000}"/>
    <cellStyle name="Normal 2 2 2 2 5 3 14" xfId="16947" xr:uid="{00000000-0005-0000-0000-0000BB410000}"/>
    <cellStyle name="Normal 2 2 2 2 5 3 2" xfId="16948" xr:uid="{00000000-0005-0000-0000-0000BC410000}"/>
    <cellStyle name="Normal 2 2 2 2 5 3 2 10" xfId="16949" xr:uid="{00000000-0005-0000-0000-0000BD410000}"/>
    <cellStyle name="Normal 2 2 2 2 5 3 2 2" xfId="16950" xr:uid="{00000000-0005-0000-0000-0000BE410000}"/>
    <cellStyle name="Normal 2 2 2 2 5 3 2 3" xfId="16951" xr:uid="{00000000-0005-0000-0000-0000BF410000}"/>
    <cellStyle name="Normal 2 2 2 2 5 3 2 4" xfId="16952" xr:uid="{00000000-0005-0000-0000-0000C0410000}"/>
    <cellStyle name="Normal 2 2 2 2 5 3 2 5" xfId="16953" xr:uid="{00000000-0005-0000-0000-0000C1410000}"/>
    <cellStyle name="Normal 2 2 2 2 5 3 2 6" xfId="16954" xr:uid="{00000000-0005-0000-0000-0000C2410000}"/>
    <cellStyle name="Normal 2 2 2 2 5 3 2 7" xfId="16955" xr:uid="{00000000-0005-0000-0000-0000C3410000}"/>
    <cellStyle name="Normal 2 2 2 2 5 3 2 8" xfId="16956" xr:uid="{00000000-0005-0000-0000-0000C4410000}"/>
    <cellStyle name="Normal 2 2 2 2 5 3 2 9" xfId="16957" xr:uid="{00000000-0005-0000-0000-0000C5410000}"/>
    <cellStyle name="Normal 2 2 2 2 5 3 3" xfId="16958" xr:uid="{00000000-0005-0000-0000-0000C6410000}"/>
    <cellStyle name="Normal 2 2 2 2 5 3 3 10" xfId="16959" xr:uid="{00000000-0005-0000-0000-0000C7410000}"/>
    <cellStyle name="Normal 2 2 2 2 5 3 3 2" xfId="16960" xr:uid="{00000000-0005-0000-0000-0000C8410000}"/>
    <cellStyle name="Normal 2 2 2 2 5 3 3 3" xfId="16961" xr:uid="{00000000-0005-0000-0000-0000C9410000}"/>
    <cellStyle name="Normal 2 2 2 2 5 3 3 4" xfId="16962" xr:uid="{00000000-0005-0000-0000-0000CA410000}"/>
    <cellStyle name="Normal 2 2 2 2 5 3 3 5" xfId="16963" xr:uid="{00000000-0005-0000-0000-0000CB410000}"/>
    <cellStyle name="Normal 2 2 2 2 5 3 3 6" xfId="16964" xr:uid="{00000000-0005-0000-0000-0000CC410000}"/>
    <cellStyle name="Normal 2 2 2 2 5 3 3 7" xfId="16965" xr:uid="{00000000-0005-0000-0000-0000CD410000}"/>
    <cellStyle name="Normal 2 2 2 2 5 3 3 8" xfId="16966" xr:uid="{00000000-0005-0000-0000-0000CE410000}"/>
    <cellStyle name="Normal 2 2 2 2 5 3 3 9" xfId="16967" xr:uid="{00000000-0005-0000-0000-0000CF410000}"/>
    <cellStyle name="Normal 2 2 2 2 5 3 4" xfId="16968" xr:uid="{00000000-0005-0000-0000-0000D0410000}"/>
    <cellStyle name="Normal 2 2 2 2 5 3 4 10" xfId="16969" xr:uid="{00000000-0005-0000-0000-0000D1410000}"/>
    <cellStyle name="Normal 2 2 2 2 5 3 4 2" xfId="16970" xr:uid="{00000000-0005-0000-0000-0000D2410000}"/>
    <cellStyle name="Normal 2 2 2 2 5 3 4 3" xfId="16971" xr:uid="{00000000-0005-0000-0000-0000D3410000}"/>
    <cellStyle name="Normal 2 2 2 2 5 3 4 4" xfId="16972" xr:uid="{00000000-0005-0000-0000-0000D4410000}"/>
    <cellStyle name="Normal 2 2 2 2 5 3 4 5" xfId="16973" xr:uid="{00000000-0005-0000-0000-0000D5410000}"/>
    <cellStyle name="Normal 2 2 2 2 5 3 4 6" xfId="16974" xr:uid="{00000000-0005-0000-0000-0000D6410000}"/>
    <cellStyle name="Normal 2 2 2 2 5 3 4 7" xfId="16975" xr:uid="{00000000-0005-0000-0000-0000D7410000}"/>
    <cellStyle name="Normal 2 2 2 2 5 3 4 8" xfId="16976" xr:uid="{00000000-0005-0000-0000-0000D8410000}"/>
    <cellStyle name="Normal 2 2 2 2 5 3 4 9" xfId="16977" xr:uid="{00000000-0005-0000-0000-0000D9410000}"/>
    <cellStyle name="Normal 2 2 2 2 5 3 5" xfId="16978" xr:uid="{00000000-0005-0000-0000-0000DA410000}"/>
    <cellStyle name="Normal 2 2 2 2 5 3 5 10" xfId="16979" xr:uid="{00000000-0005-0000-0000-0000DB410000}"/>
    <cellStyle name="Normal 2 2 2 2 5 3 5 2" xfId="16980" xr:uid="{00000000-0005-0000-0000-0000DC410000}"/>
    <cellStyle name="Normal 2 2 2 2 5 3 5 3" xfId="16981" xr:uid="{00000000-0005-0000-0000-0000DD410000}"/>
    <cellStyle name="Normal 2 2 2 2 5 3 5 4" xfId="16982" xr:uid="{00000000-0005-0000-0000-0000DE410000}"/>
    <cellStyle name="Normal 2 2 2 2 5 3 5 5" xfId="16983" xr:uid="{00000000-0005-0000-0000-0000DF410000}"/>
    <cellStyle name="Normal 2 2 2 2 5 3 5 6" xfId="16984" xr:uid="{00000000-0005-0000-0000-0000E0410000}"/>
    <cellStyle name="Normal 2 2 2 2 5 3 5 7" xfId="16985" xr:uid="{00000000-0005-0000-0000-0000E1410000}"/>
    <cellStyle name="Normal 2 2 2 2 5 3 5 8" xfId="16986" xr:uid="{00000000-0005-0000-0000-0000E2410000}"/>
    <cellStyle name="Normal 2 2 2 2 5 3 5 9" xfId="16987" xr:uid="{00000000-0005-0000-0000-0000E3410000}"/>
    <cellStyle name="Normal 2 2 2 2 5 3 6" xfId="16988" xr:uid="{00000000-0005-0000-0000-0000E4410000}"/>
    <cellStyle name="Normal 2 2 2 2 5 3 7" xfId="16989" xr:uid="{00000000-0005-0000-0000-0000E5410000}"/>
    <cellStyle name="Normal 2 2 2 2 5 3 8" xfId="16990" xr:uid="{00000000-0005-0000-0000-0000E6410000}"/>
    <cellStyle name="Normal 2 2 2 2 5 3 9" xfId="16991" xr:uid="{00000000-0005-0000-0000-0000E7410000}"/>
    <cellStyle name="Normal 2 2 2 2 5 4" xfId="16992" xr:uid="{00000000-0005-0000-0000-0000E8410000}"/>
    <cellStyle name="Normal 2 2 2 2 5 4 10" xfId="16993" xr:uid="{00000000-0005-0000-0000-0000E9410000}"/>
    <cellStyle name="Normal 2 2 2 2 5 4 11" xfId="16994" xr:uid="{00000000-0005-0000-0000-0000EA410000}"/>
    <cellStyle name="Normal 2 2 2 2 5 4 12" xfId="16995" xr:uid="{00000000-0005-0000-0000-0000EB410000}"/>
    <cellStyle name="Normal 2 2 2 2 5 4 13" xfId="16996" xr:uid="{00000000-0005-0000-0000-0000EC410000}"/>
    <cellStyle name="Normal 2 2 2 2 5 4 14" xfId="16997" xr:uid="{00000000-0005-0000-0000-0000ED410000}"/>
    <cellStyle name="Normal 2 2 2 2 5 4 2" xfId="16998" xr:uid="{00000000-0005-0000-0000-0000EE410000}"/>
    <cellStyle name="Normal 2 2 2 2 5 4 2 10" xfId="16999" xr:uid="{00000000-0005-0000-0000-0000EF410000}"/>
    <cellStyle name="Normal 2 2 2 2 5 4 2 2" xfId="17000" xr:uid="{00000000-0005-0000-0000-0000F0410000}"/>
    <cellStyle name="Normal 2 2 2 2 5 4 2 3" xfId="17001" xr:uid="{00000000-0005-0000-0000-0000F1410000}"/>
    <cellStyle name="Normal 2 2 2 2 5 4 2 4" xfId="17002" xr:uid="{00000000-0005-0000-0000-0000F2410000}"/>
    <cellStyle name="Normal 2 2 2 2 5 4 2 5" xfId="17003" xr:uid="{00000000-0005-0000-0000-0000F3410000}"/>
    <cellStyle name="Normal 2 2 2 2 5 4 2 6" xfId="17004" xr:uid="{00000000-0005-0000-0000-0000F4410000}"/>
    <cellStyle name="Normal 2 2 2 2 5 4 2 7" xfId="17005" xr:uid="{00000000-0005-0000-0000-0000F5410000}"/>
    <cellStyle name="Normal 2 2 2 2 5 4 2 8" xfId="17006" xr:uid="{00000000-0005-0000-0000-0000F6410000}"/>
    <cellStyle name="Normal 2 2 2 2 5 4 2 9" xfId="17007" xr:uid="{00000000-0005-0000-0000-0000F7410000}"/>
    <cellStyle name="Normal 2 2 2 2 5 4 3" xfId="17008" xr:uid="{00000000-0005-0000-0000-0000F8410000}"/>
    <cellStyle name="Normal 2 2 2 2 5 4 3 10" xfId="17009" xr:uid="{00000000-0005-0000-0000-0000F9410000}"/>
    <cellStyle name="Normal 2 2 2 2 5 4 3 2" xfId="17010" xr:uid="{00000000-0005-0000-0000-0000FA410000}"/>
    <cellStyle name="Normal 2 2 2 2 5 4 3 3" xfId="17011" xr:uid="{00000000-0005-0000-0000-0000FB410000}"/>
    <cellStyle name="Normal 2 2 2 2 5 4 3 4" xfId="17012" xr:uid="{00000000-0005-0000-0000-0000FC410000}"/>
    <cellStyle name="Normal 2 2 2 2 5 4 3 5" xfId="17013" xr:uid="{00000000-0005-0000-0000-0000FD410000}"/>
    <cellStyle name="Normal 2 2 2 2 5 4 3 6" xfId="17014" xr:uid="{00000000-0005-0000-0000-0000FE410000}"/>
    <cellStyle name="Normal 2 2 2 2 5 4 3 7" xfId="17015" xr:uid="{00000000-0005-0000-0000-0000FF410000}"/>
    <cellStyle name="Normal 2 2 2 2 5 4 3 8" xfId="17016" xr:uid="{00000000-0005-0000-0000-000000420000}"/>
    <cellStyle name="Normal 2 2 2 2 5 4 3 9" xfId="17017" xr:uid="{00000000-0005-0000-0000-000001420000}"/>
    <cellStyle name="Normal 2 2 2 2 5 4 4" xfId="17018" xr:uid="{00000000-0005-0000-0000-000002420000}"/>
    <cellStyle name="Normal 2 2 2 2 5 4 4 10" xfId="17019" xr:uid="{00000000-0005-0000-0000-000003420000}"/>
    <cellStyle name="Normal 2 2 2 2 5 4 4 2" xfId="17020" xr:uid="{00000000-0005-0000-0000-000004420000}"/>
    <cellStyle name="Normal 2 2 2 2 5 4 4 3" xfId="17021" xr:uid="{00000000-0005-0000-0000-000005420000}"/>
    <cellStyle name="Normal 2 2 2 2 5 4 4 4" xfId="17022" xr:uid="{00000000-0005-0000-0000-000006420000}"/>
    <cellStyle name="Normal 2 2 2 2 5 4 4 5" xfId="17023" xr:uid="{00000000-0005-0000-0000-000007420000}"/>
    <cellStyle name="Normal 2 2 2 2 5 4 4 6" xfId="17024" xr:uid="{00000000-0005-0000-0000-000008420000}"/>
    <cellStyle name="Normal 2 2 2 2 5 4 4 7" xfId="17025" xr:uid="{00000000-0005-0000-0000-000009420000}"/>
    <cellStyle name="Normal 2 2 2 2 5 4 4 8" xfId="17026" xr:uid="{00000000-0005-0000-0000-00000A420000}"/>
    <cellStyle name="Normal 2 2 2 2 5 4 4 9" xfId="17027" xr:uid="{00000000-0005-0000-0000-00000B420000}"/>
    <cellStyle name="Normal 2 2 2 2 5 4 5" xfId="17028" xr:uid="{00000000-0005-0000-0000-00000C420000}"/>
    <cellStyle name="Normal 2 2 2 2 5 4 5 10" xfId="17029" xr:uid="{00000000-0005-0000-0000-00000D420000}"/>
    <cellStyle name="Normal 2 2 2 2 5 4 5 2" xfId="17030" xr:uid="{00000000-0005-0000-0000-00000E420000}"/>
    <cellStyle name="Normal 2 2 2 2 5 4 5 3" xfId="17031" xr:uid="{00000000-0005-0000-0000-00000F420000}"/>
    <cellStyle name="Normal 2 2 2 2 5 4 5 4" xfId="17032" xr:uid="{00000000-0005-0000-0000-000010420000}"/>
    <cellStyle name="Normal 2 2 2 2 5 4 5 5" xfId="17033" xr:uid="{00000000-0005-0000-0000-000011420000}"/>
    <cellStyle name="Normal 2 2 2 2 5 4 5 6" xfId="17034" xr:uid="{00000000-0005-0000-0000-000012420000}"/>
    <cellStyle name="Normal 2 2 2 2 5 4 5 7" xfId="17035" xr:uid="{00000000-0005-0000-0000-000013420000}"/>
    <cellStyle name="Normal 2 2 2 2 5 4 5 8" xfId="17036" xr:uid="{00000000-0005-0000-0000-000014420000}"/>
    <cellStyle name="Normal 2 2 2 2 5 4 5 9" xfId="17037" xr:uid="{00000000-0005-0000-0000-000015420000}"/>
    <cellStyle name="Normal 2 2 2 2 5 4 6" xfId="17038" xr:uid="{00000000-0005-0000-0000-000016420000}"/>
    <cellStyle name="Normal 2 2 2 2 5 4 7" xfId="17039" xr:uid="{00000000-0005-0000-0000-000017420000}"/>
    <cellStyle name="Normal 2 2 2 2 5 4 8" xfId="17040" xr:uid="{00000000-0005-0000-0000-000018420000}"/>
    <cellStyle name="Normal 2 2 2 2 5 4 9" xfId="17041" xr:uid="{00000000-0005-0000-0000-000019420000}"/>
    <cellStyle name="Normal 2 2 2 2 5 5" xfId="17042" xr:uid="{00000000-0005-0000-0000-00001A420000}"/>
    <cellStyle name="Normal 2 2 2 2 5 5 10" xfId="17043" xr:uid="{00000000-0005-0000-0000-00001B420000}"/>
    <cellStyle name="Normal 2 2 2 2 5 5 11" xfId="17044" xr:uid="{00000000-0005-0000-0000-00001C420000}"/>
    <cellStyle name="Normal 2 2 2 2 5 5 12" xfId="17045" xr:uid="{00000000-0005-0000-0000-00001D420000}"/>
    <cellStyle name="Normal 2 2 2 2 5 5 13" xfId="17046" xr:uid="{00000000-0005-0000-0000-00001E420000}"/>
    <cellStyle name="Normal 2 2 2 2 5 5 14" xfId="17047" xr:uid="{00000000-0005-0000-0000-00001F420000}"/>
    <cellStyle name="Normal 2 2 2 2 5 5 2" xfId="17048" xr:uid="{00000000-0005-0000-0000-000020420000}"/>
    <cellStyle name="Normal 2 2 2 2 5 5 2 10" xfId="17049" xr:uid="{00000000-0005-0000-0000-000021420000}"/>
    <cellStyle name="Normal 2 2 2 2 5 5 2 2" xfId="17050" xr:uid="{00000000-0005-0000-0000-000022420000}"/>
    <cellStyle name="Normal 2 2 2 2 5 5 2 3" xfId="17051" xr:uid="{00000000-0005-0000-0000-000023420000}"/>
    <cellStyle name="Normal 2 2 2 2 5 5 2 4" xfId="17052" xr:uid="{00000000-0005-0000-0000-000024420000}"/>
    <cellStyle name="Normal 2 2 2 2 5 5 2 5" xfId="17053" xr:uid="{00000000-0005-0000-0000-000025420000}"/>
    <cellStyle name="Normal 2 2 2 2 5 5 2 6" xfId="17054" xr:uid="{00000000-0005-0000-0000-000026420000}"/>
    <cellStyle name="Normal 2 2 2 2 5 5 2 7" xfId="17055" xr:uid="{00000000-0005-0000-0000-000027420000}"/>
    <cellStyle name="Normal 2 2 2 2 5 5 2 8" xfId="17056" xr:uid="{00000000-0005-0000-0000-000028420000}"/>
    <cellStyle name="Normal 2 2 2 2 5 5 2 9" xfId="17057" xr:uid="{00000000-0005-0000-0000-000029420000}"/>
    <cellStyle name="Normal 2 2 2 2 5 5 3" xfId="17058" xr:uid="{00000000-0005-0000-0000-00002A420000}"/>
    <cellStyle name="Normal 2 2 2 2 5 5 3 10" xfId="17059" xr:uid="{00000000-0005-0000-0000-00002B420000}"/>
    <cellStyle name="Normal 2 2 2 2 5 5 3 2" xfId="17060" xr:uid="{00000000-0005-0000-0000-00002C420000}"/>
    <cellStyle name="Normal 2 2 2 2 5 5 3 3" xfId="17061" xr:uid="{00000000-0005-0000-0000-00002D420000}"/>
    <cellStyle name="Normal 2 2 2 2 5 5 3 4" xfId="17062" xr:uid="{00000000-0005-0000-0000-00002E420000}"/>
    <cellStyle name="Normal 2 2 2 2 5 5 3 5" xfId="17063" xr:uid="{00000000-0005-0000-0000-00002F420000}"/>
    <cellStyle name="Normal 2 2 2 2 5 5 3 6" xfId="17064" xr:uid="{00000000-0005-0000-0000-000030420000}"/>
    <cellStyle name="Normal 2 2 2 2 5 5 3 7" xfId="17065" xr:uid="{00000000-0005-0000-0000-000031420000}"/>
    <cellStyle name="Normal 2 2 2 2 5 5 3 8" xfId="17066" xr:uid="{00000000-0005-0000-0000-000032420000}"/>
    <cellStyle name="Normal 2 2 2 2 5 5 3 9" xfId="17067" xr:uid="{00000000-0005-0000-0000-000033420000}"/>
    <cellStyle name="Normal 2 2 2 2 5 5 4" xfId="17068" xr:uid="{00000000-0005-0000-0000-000034420000}"/>
    <cellStyle name="Normal 2 2 2 2 5 5 4 10" xfId="17069" xr:uid="{00000000-0005-0000-0000-000035420000}"/>
    <cellStyle name="Normal 2 2 2 2 5 5 4 2" xfId="17070" xr:uid="{00000000-0005-0000-0000-000036420000}"/>
    <cellStyle name="Normal 2 2 2 2 5 5 4 3" xfId="17071" xr:uid="{00000000-0005-0000-0000-000037420000}"/>
    <cellStyle name="Normal 2 2 2 2 5 5 4 4" xfId="17072" xr:uid="{00000000-0005-0000-0000-000038420000}"/>
    <cellStyle name="Normal 2 2 2 2 5 5 4 5" xfId="17073" xr:uid="{00000000-0005-0000-0000-000039420000}"/>
    <cellStyle name="Normal 2 2 2 2 5 5 4 6" xfId="17074" xr:uid="{00000000-0005-0000-0000-00003A420000}"/>
    <cellStyle name="Normal 2 2 2 2 5 5 4 7" xfId="17075" xr:uid="{00000000-0005-0000-0000-00003B420000}"/>
    <cellStyle name="Normal 2 2 2 2 5 5 4 8" xfId="17076" xr:uid="{00000000-0005-0000-0000-00003C420000}"/>
    <cellStyle name="Normal 2 2 2 2 5 5 4 9" xfId="17077" xr:uid="{00000000-0005-0000-0000-00003D420000}"/>
    <cellStyle name="Normal 2 2 2 2 5 5 5" xfId="17078" xr:uid="{00000000-0005-0000-0000-00003E420000}"/>
    <cellStyle name="Normal 2 2 2 2 5 5 5 10" xfId="17079" xr:uid="{00000000-0005-0000-0000-00003F420000}"/>
    <cellStyle name="Normal 2 2 2 2 5 5 5 2" xfId="17080" xr:uid="{00000000-0005-0000-0000-000040420000}"/>
    <cellStyle name="Normal 2 2 2 2 5 5 5 3" xfId="17081" xr:uid="{00000000-0005-0000-0000-000041420000}"/>
    <cellStyle name="Normal 2 2 2 2 5 5 5 4" xfId="17082" xr:uid="{00000000-0005-0000-0000-000042420000}"/>
    <cellStyle name="Normal 2 2 2 2 5 5 5 5" xfId="17083" xr:uid="{00000000-0005-0000-0000-000043420000}"/>
    <cellStyle name="Normal 2 2 2 2 5 5 5 6" xfId="17084" xr:uid="{00000000-0005-0000-0000-000044420000}"/>
    <cellStyle name="Normal 2 2 2 2 5 5 5 7" xfId="17085" xr:uid="{00000000-0005-0000-0000-000045420000}"/>
    <cellStyle name="Normal 2 2 2 2 5 5 5 8" xfId="17086" xr:uid="{00000000-0005-0000-0000-000046420000}"/>
    <cellStyle name="Normal 2 2 2 2 5 5 5 9" xfId="17087" xr:uid="{00000000-0005-0000-0000-000047420000}"/>
    <cellStyle name="Normal 2 2 2 2 5 5 6" xfId="17088" xr:uid="{00000000-0005-0000-0000-000048420000}"/>
    <cellStyle name="Normal 2 2 2 2 5 5 7" xfId="17089" xr:uid="{00000000-0005-0000-0000-000049420000}"/>
    <cellStyle name="Normal 2 2 2 2 5 5 8" xfId="17090" xr:uid="{00000000-0005-0000-0000-00004A420000}"/>
    <cellStyle name="Normal 2 2 2 2 5 5 9" xfId="17091" xr:uid="{00000000-0005-0000-0000-00004B420000}"/>
    <cellStyle name="Normal 2 2 2 2 5 6" xfId="17092" xr:uid="{00000000-0005-0000-0000-00004C420000}"/>
    <cellStyle name="Normal 2 2 2 2 5 6 10" xfId="17093" xr:uid="{00000000-0005-0000-0000-00004D420000}"/>
    <cellStyle name="Normal 2 2 2 2 5 6 11" xfId="17094" xr:uid="{00000000-0005-0000-0000-00004E420000}"/>
    <cellStyle name="Normal 2 2 2 2 5 6 12" xfId="17095" xr:uid="{00000000-0005-0000-0000-00004F420000}"/>
    <cellStyle name="Normal 2 2 2 2 5 6 13" xfId="17096" xr:uid="{00000000-0005-0000-0000-000050420000}"/>
    <cellStyle name="Normal 2 2 2 2 5 6 14" xfId="17097" xr:uid="{00000000-0005-0000-0000-000051420000}"/>
    <cellStyle name="Normal 2 2 2 2 5 6 2" xfId="17098" xr:uid="{00000000-0005-0000-0000-000052420000}"/>
    <cellStyle name="Normal 2 2 2 2 5 6 2 10" xfId="17099" xr:uid="{00000000-0005-0000-0000-000053420000}"/>
    <cellStyle name="Normal 2 2 2 2 5 6 2 2" xfId="17100" xr:uid="{00000000-0005-0000-0000-000054420000}"/>
    <cellStyle name="Normal 2 2 2 2 5 6 2 3" xfId="17101" xr:uid="{00000000-0005-0000-0000-000055420000}"/>
    <cellStyle name="Normal 2 2 2 2 5 6 2 4" xfId="17102" xr:uid="{00000000-0005-0000-0000-000056420000}"/>
    <cellStyle name="Normal 2 2 2 2 5 6 2 5" xfId="17103" xr:uid="{00000000-0005-0000-0000-000057420000}"/>
    <cellStyle name="Normal 2 2 2 2 5 6 2 6" xfId="17104" xr:uid="{00000000-0005-0000-0000-000058420000}"/>
    <cellStyle name="Normal 2 2 2 2 5 6 2 7" xfId="17105" xr:uid="{00000000-0005-0000-0000-000059420000}"/>
    <cellStyle name="Normal 2 2 2 2 5 6 2 8" xfId="17106" xr:uid="{00000000-0005-0000-0000-00005A420000}"/>
    <cellStyle name="Normal 2 2 2 2 5 6 2 9" xfId="17107" xr:uid="{00000000-0005-0000-0000-00005B420000}"/>
    <cellStyle name="Normal 2 2 2 2 5 6 3" xfId="17108" xr:uid="{00000000-0005-0000-0000-00005C420000}"/>
    <cellStyle name="Normal 2 2 2 2 5 6 3 10" xfId="17109" xr:uid="{00000000-0005-0000-0000-00005D420000}"/>
    <cellStyle name="Normal 2 2 2 2 5 6 3 2" xfId="17110" xr:uid="{00000000-0005-0000-0000-00005E420000}"/>
    <cellStyle name="Normal 2 2 2 2 5 6 3 3" xfId="17111" xr:uid="{00000000-0005-0000-0000-00005F420000}"/>
    <cellStyle name="Normal 2 2 2 2 5 6 3 4" xfId="17112" xr:uid="{00000000-0005-0000-0000-000060420000}"/>
    <cellStyle name="Normal 2 2 2 2 5 6 3 5" xfId="17113" xr:uid="{00000000-0005-0000-0000-000061420000}"/>
    <cellStyle name="Normal 2 2 2 2 5 6 3 6" xfId="17114" xr:uid="{00000000-0005-0000-0000-000062420000}"/>
    <cellStyle name="Normal 2 2 2 2 5 6 3 7" xfId="17115" xr:uid="{00000000-0005-0000-0000-000063420000}"/>
    <cellStyle name="Normal 2 2 2 2 5 6 3 8" xfId="17116" xr:uid="{00000000-0005-0000-0000-000064420000}"/>
    <cellStyle name="Normal 2 2 2 2 5 6 3 9" xfId="17117" xr:uid="{00000000-0005-0000-0000-000065420000}"/>
    <cellStyle name="Normal 2 2 2 2 5 6 4" xfId="17118" xr:uid="{00000000-0005-0000-0000-000066420000}"/>
    <cellStyle name="Normal 2 2 2 2 5 6 4 10" xfId="17119" xr:uid="{00000000-0005-0000-0000-000067420000}"/>
    <cellStyle name="Normal 2 2 2 2 5 6 4 2" xfId="17120" xr:uid="{00000000-0005-0000-0000-000068420000}"/>
    <cellStyle name="Normal 2 2 2 2 5 6 4 3" xfId="17121" xr:uid="{00000000-0005-0000-0000-000069420000}"/>
    <cellStyle name="Normal 2 2 2 2 5 6 4 4" xfId="17122" xr:uid="{00000000-0005-0000-0000-00006A420000}"/>
    <cellStyle name="Normal 2 2 2 2 5 6 4 5" xfId="17123" xr:uid="{00000000-0005-0000-0000-00006B420000}"/>
    <cellStyle name="Normal 2 2 2 2 5 6 4 6" xfId="17124" xr:uid="{00000000-0005-0000-0000-00006C420000}"/>
    <cellStyle name="Normal 2 2 2 2 5 6 4 7" xfId="17125" xr:uid="{00000000-0005-0000-0000-00006D420000}"/>
    <cellStyle name="Normal 2 2 2 2 5 6 4 8" xfId="17126" xr:uid="{00000000-0005-0000-0000-00006E420000}"/>
    <cellStyle name="Normal 2 2 2 2 5 6 4 9" xfId="17127" xr:uid="{00000000-0005-0000-0000-00006F420000}"/>
    <cellStyle name="Normal 2 2 2 2 5 6 5" xfId="17128" xr:uid="{00000000-0005-0000-0000-000070420000}"/>
    <cellStyle name="Normal 2 2 2 2 5 6 5 10" xfId="17129" xr:uid="{00000000-0005-0000-0000-000071420000}"/>
    <cellStyle name="Normal 2 2 2 2 5 6 5 2" xfId="17130" xr:uid="{00000000-0005-0000-0000-000072420000}"/>
    <cellStyle name="Normal 2 2 2 2 5 6 5 3" xfId="17131" xr:uid="{00000000-0005-0000-0000-000073420000}"/>
    <cellStyle name="Normal 2 2 2 2 5 6 5 4" xfId="17132" xr:uid="{00000000-0005-0000-0000-000074420000}"/>
    <cellStyle name="Normal 2 2 2 2 5 6 5 5" xfId="17133" xr:uid="{00000000-0005-0000-0000-000075420000}"/>
    <cellStyle name="Normal 2 2 2 2 5 6 5 6" xfId="17134" xr:uid="{00000000-0005-0000-0000-000076420000}"/>
    <cellStyle name="Normal 2 2 2 2 5 6 5 7" xfId="17135" xr:uid="{00000000-0005-0000-0000-000077420000}"/>
    <cellStyle name="Normal 2 2 2 2 5 6 5 8" xfId="17136" xr:uid="{00000000-0005-0000-0000-000078420000}"/>
    <cellStyle name="Normal 2 2 2 2 5 6 5 9" xfId="17137" xr:uid="{00000000-0005-0000-0000-000079420000}"/>
    <cellStyle name="Normal 2 2 2 2 5 6 6" xfId="17138" xr:uid="{00000000-0005-0000-0000-00007A420000}"/>
    <cellStyle name="Normal 2 2 2 2 5 6 7" xfId="17139" xr:uid="{00000000-0005-0000-0000-00007B420000}"/>
    <cellStyle name="Normal 2 2 2 2 5 6 8" xfId="17140" xr:uid="{00000000-0005-0000-0000-00007C420000}"/>
    <cellStyle name="Normal 2 2 2 2 5 6 9" xfId="17141" xr:uid="{00000000-0005-0000-0000-00007D420000}"/>
    <cellStyle name="Normal 2 2 2 2 5 7" xfId="17142" xr:uid="{00000000-0005-0000-0000-00007E420000}"/>
    <cellStyle name="Normal 2 2 2 2 5 7 10" xfId="17143" xr:uid="{00000000-0005-0000-0000-00007F420000}"/>
    <cellStyle name="Normal 2 2 2 2 5 7 11" xfId="17144" xr:uid="{00000000-0005-0000-0000-000080420000}"/>
    <cellStyle name="Normal 2 2 2 2 5 7 12" xfId="17145" xr:uid="{00000000-0005-0000-0000-000081420000}"/>
    <cellStyle name="Normal 2 2 2 2 5 7 13" xfId="17146" xr:uid="{00000000-0005-0000-0000-000082420000}"/>
    <cellStyle name="Normal 2 2 2 2 5 7 14" xfId="17147" xr:uid="{00000000-0005-0000-0000-000083420000}"/>
    <cellStyle name="Normal 2 2 2 2 5 7 2" xfId="17148" xr:uid="{00000000-0005-0000-0000-000084420000}"/>
    <cellStyle name="Normal 2 2 2 2 5 7 2 10" xfId="17149" xr:uid="{00000000-0005-0000-0000-000085420000}"/>
    <cellStyle name="Normal 2 2 2 2 5 7 2 2" xfId="17150" xr:uid="{00000000-0005-0000-0000-000086420000}"/>
    <cellStyle name="Normal 2 2 2 2 5 7 2 3" xfId="17151" xr:uid="{00000000-0005-0000-0000-000087420000}"/>
    <cellStyle name="Normal 2 2 2 2 5 7 2 4" xfId="17152" xr:uid="{00000000-0005-0000-0000-000088420000}"/>
    <cellStyle name="Normal 2 2 2 2 5 7 2 5" xfId="17153" xr:uid="{00000000-0005-0000-0000-000089420000}"/>
    <cellStyle name="Normal 2 2 2 2 5 7 2 6" xfId="17154" xr:uid="{00000000-0005-0000-0000-00008A420000}"/>
    <cellStyle name="Normal 2 2 2 2 5 7 2 7" xfId="17155" xr:uid="{00000000-0005-0000-0000-00008B420000}"/>
    <cellStyle name="Normal 2 2 2 2 5 7 2 8" xfId="17156" xr:uid="{00000000-0005-0000-0000-00008C420000}"/>
    <cellStyle name="Normal 2 2 2 2 5 7 2 9" xfId="17157" xr:uid="{00000000-0005-0000-0000-00008D420000}"/>
    <cellStyle name="Normal 2 2 2 2 5 7 3" xfId="17158" xr:uid="{00000000-0005-0000-0000-00008E420000}"/>
    <cellStyle name="Normal 2 2 2 2 5 7 3 10" xfId="17159" xr:uid="{00000000-0005-0000-0000-00008F420000}"/>
    <cellStyle name="Normal 2 2 2 2 5 7 3 2" xfId="17160" xr:uid="{00000000-0005-0000-0000-000090420000}"/>
    <cellStyle name="Normal 2 2 2 2 5 7 3 3" xfId="17161" xr:uid="{00000000-0005-0000-0000-000091420000}"/>
    <cellStyle name="Normal 2 2 2 2 5 7 3 4" xfId="17162" xr:uid="{00000000-0005-0000-0000-000092420000}"/>
    <cellStyle name="Normal 2 2 2 2 5 7 3 5" xfId="17163" xr:uid="{00000000-0005-0000-0000-000093420000}"/>
    <cellStyle name="Normal 2 2 2 2 5 7 3 6" xfId="17164" xr:uid="{00000000-0005-0000-0000-000094420000}"/>
    <cellStyle name="Normal 2 2 2 2 5 7 3 7" xfId="17165" xr:uid="{00000000-0005-0000-0000-000095420000}"/>
    <cellStyle name="Normal 2 2 2 2 5 7 3 8" xfId="17166" xr:uid="{00000000-0005-0000-0000-000096420000}"/>
    <cellStyle name="Normal 2 2 2 2 5 7 3 9" xfId="17167" xr:uid="{00000000-0005-0000-0000-000097420000}"/>
    <cellStyle name="Normal 2 2 2 2 5 7 4" xfId="17168" xr:uid="{00000000-0005-0000-0000-000098420000}"/>
    <cellStyle name="Normal 2 2 2 2 5 7 4 10" xfId="17169" xr:uid="{00000000-0005-0000-0000-000099420000}"/>
    <cellStyle name="Normal 2 2 2 2 5 7 4 2" xfId="17170" xr:uid="{00000000-0005-0000-0000-00009A420000}"/>
    <cellStyle name="Normal 2 2 2 2 5 7 4 3" xfId="17171" xr:uid="{00000000-0005-0000-0000-00009B420000}"/>
    <cellStyle name="Normal 2 2 2 2 5 7 4 4" xfId="17172" xr:uid="{00000000-0005-0000-0000-00009C420000}"/>
    <cellStyle name="Normal 2 2 2 2 5 7 4 5" xfId="17173" xr:uid="{00000000-0005-0000-0000-00009D420000}"/>
    <cellStyle name="Normal 2 2 2 2 5 7 4 6" xfId="17174" xr:uid="{00000000-0005-0000-0000-00009E420000}"/>
    <cellStyle name="Normal 2 2 2 2 5 7 4 7" xfId="17175" xr:uid="{00000000-0005-0000-0000-00009F420000}"/>
    <cellStyle name="Normal 2 2 2 2 5 7 4 8" xfId="17176" xr:uid="{00000000-0005-0000-0000-0000A0420000}"/>
    <cellStyle name="Normal 2 2 2 2 5 7 4 9" xfId="17177" xr:uid="{00000000-0005-0000-0000-0000A1420000}"/>
    <cellStyle name="Normal 2 2 2 2 5 7 5" xfId="17178" xr:uid="{00000000-0005-0000-0000-0000A2420000}"/>
    <cellStyle name="Normal 2 2 2 2 5 7 5 10" xfId="17179" xr:uid="{00000000-0005-0000-0000-0000A3420000}"/>
    <cellStyle name="Normal 2 2 2 2 5 7 5 2" xfId="17180" xr:uid="{00000000-0005-0000-0000-0000A4420000}"/>
    <cellStyle name="Normal 2 2 2 2 5 7 5 3" xfId="17181" xr:uid="{00000000-0005-0000-0000-0000A5420000}"/>
    <cellStyle name="Normal 2 2 2 2 5 7 5 4" xfId="17182" xr:uid="{00000000-0005-0000-0000-0000A6420000}"/>
    <cellStyle name="Normal 2 2 2 2 5 7 5 5" xfId="17183" xr:uid="{00000000-0005-0000-0000-0000A7420000}"/>
    <cellStyle name="Normal 2 2 2 2 5 7 5 6" xfId="17184" xr:uid="{00000000-0005-0000-0000-0000A8420000}"/>
    <cellStyle name="Normal 2 2 2 2 5 7 5 7" xfId="17185" xr:uid="{00000000-0005-0000-0000-0000A9420000}"/>
    <cellStyle name="Normal 2 2 2 2 5 7 5 8" xfId="17186" xr:uid="{00000000-0005-0000-0000-0000AA420000}"/>
    <cellStyle name="Normal 2 2 2 2 5 7 5 9" xfId="17187" xr:uid="{00000000-0005-0000-0000-0000AB420000}"/>
    <cellStyle name="Normal 2 2 2 2 5 7 6" xfId="17188" xr:uid="{00000000-0005-0000-0000-0000AC420000}"/>
    <cellStyle name="Normal 2 2 2 2 5 7 7" xfId="17189" xr:uid="{00000000-0005-0000-0000-0000AD420000}"/>
    <cellStyle name="Normal 2 2 2 2 5 7 8" xfId="17190" xr:uid="{00000000-0005-0000-0000-0000AE420000}"/>
    <cellStyle name="Normal 2 2 2 2 5 7 9" xfId="17191" xr:uid="{00000000-0005-0000-0000-0000AF420000}"/>
    <cellStyle name="Normal 2 2 2 2 5 8" xfId="17192" xr:uid="{00000000-0005-0000-0000-0000B0420000}"/>
    <cellStyle name="Normal 2 2 2 2 5 8 10" xfId="17193" xr:uid="{00000000-0005-0000-0000-0000B1420000}"/>
    <cellStyle name="Normal 2 2 2 2 5 8 11" xfId="17194" xr:uid="{00000000-0005-0000-0000-0000B2420000}"/>
    <cellStyle name="Normal 2 2 2 2 5 8 12" xfId="17195" xr:uid="{00000000-0005-0000-0000-0000B3420000}"/>
    <cellStyle name="Normal 2 2 2 2 5 8 13" xfId="17196" xr:uid="{00000000-0005-0000-0000-0000B4420000}"/>
    <cellStyle name="Normal 2 2 2 2 5 8 14" xfId="17197" xr:uid="{00000000-0005-0000-0000-0000B5420000}"/>
    <cellStyle name="Normal 2 2 2 2 5 8 2" xfId="17198" xr:uid="{00000000-0005-0000-0000-0000B6420000}"/>
    <cellStyle name="Normal 2 2 2 2 5 8 2 10" xfId="17199" xr:uid="{00000000-0005-0000-0000-0000B7420000}"/>
    <cellStyle name="Normal 2 2 2 2 5 8 2 2" xfId="17200" xr:uid="{00000000-0005-0000-0000-0000B8420000}"/>
    <cellStyle name="Normal 2 2 2 2 5 8 2 3" xfId="17201" xr:uid="{00000000-0005-0000-0000-0000B9420000}"/>
    <cellStyle name="Normal 2 2 2 2 5 8 2 4" xfId="17202" xr:uid="{00000000-0005-0000-0000-0000BA420000}"/>
    <cellStyle name="Normal 2 2 2 2 5 8 2 5" xfId="17203" xr:uid="{00000000-0005-0000-0000-0000BB420000}"/>
    <cellStyle name="Normal 2 2 2 2 5 8 2 6" xfId="17204" xr:uid="{00000000-0005-0000-0000-0000BC420000}"/>
    <cellStyle name="Normal 2 2 2 2 5 8 2 7" xfId="17205" xr:uid="{00000000-0005-0000-0000-0000BD420000}"/>
    <cellStyle name="Normal 2 2 2 2 5 8 2 8" xfId="17206" xr:uid="{00000000-0005-0000-0000-0000BE420000}"/>
    <cellStyle name="Normal 2 2 2 2 5 8 2 9" xfId="17207" xr:uid="{00000000-0005-0000-0000-0000BF420000}"/>
    <cellStyle name="Normal 2 2 2 2 5 8 3" xfId="17208" xr:uid="{00000000-0005-0000-0000-0000C0420000}"/>
    <cellStyle name="Normal 2 2 2 2 5 8 3 10" xfId="17209" xr:uid="{00000000-0005-0000-0000-0000C1420000}"/>
    <cellStyle name="Normal 2 2 2 2 5 8 3 2" xfId="17210" xr:uid="{00000000-0005-0000-0000-0000C2420000}"/>
    <cellStyle name="Normal 2 2 2 2 5 8 3 3" xfId="17211" xr:uid="{00000000-0005-0000-0000-0000C3420000}"/>
    <cellStyle name="Normal 2 2 2 2 5 8 3 4" xfId="17212" xr:uid="{00000000-0005-0000-0000-0000C4420000}"/>
    <cellStyle name="Normal 2 2 2 2 5 8 3 5" xfId="17213" xr:uid="{00000000-0005-0000-0000-0000C5420000}"/>
    <cellStyle name="Normal 2 2 2 2 5 8 3 6" xfId="17214" xr:uid="{00000000-0005-0000-0000-0000C6420000}"/>
    <cellStyle name="Normal 2 2 2 2 5 8 3 7" xfId="17215" xr:uid="{00000000-0005-0000-0000-0000C7420000}"/>
    <cellStyle name="Normal 2 2 2 2 5 8 3 8" xfId="17216" xr:uid="{00000000-0005-0000-0000-0000C8420000}"/>
    <cellStyle name="Normal 2 2 2 2 5 8 3 9" xfId="17217" xr:uid="{00000000-0005-0000-0000-0000C9420000}"/>
    <cellStyle name="Normal 2 2 2 2 5 8 4" xfId="17218" xr:uid="{00000000-0005-0000-0000-0000CA420000}"/>
    <cellStyle name="Normal 2 2 2 2 5 8 4 10" xfId="17219" xr:uid="{00000000-0005-0000-0000-0000CB420000}"/>
    <cellStyle name="Normal 2 2 2 2 5 8 4 2" xfId="17220" xr:uid="{00000000-0005-0000-0000-0000CC420000}"/>
    <cellStyle name="Normal 2 2 2 2 5 8 4 3" xfId="17221" xr:uid="{00000000-0005-0000-0000-0000CD420000}"/>
    <cellStyle name="Normal 2 2 2 2 5 8 4 4" xfId="17222" xr:uid="{00000000-0005-0000-0000-0000CE420000}"/>
    <cellStyle name="Normal 2 2 2 2 5 8 4 5" xfId="17223" xr:uid="{00000000-0005-0000-0000-0000CF420000}"/>
    <cellStyle name="Normal 2 2 2 2 5 8 4 6" xfId="17224" xr:uid="{00000000-0005-0000-0000-0000D0420000}"/>
    <cellStyle name="Normal 2 2 2 2 5 8 4 7" xfId="17225" xr:uid="{00000000-0005-0000-0000-0000D1420000}"/>
    <cellStyle name="Normal 2 2 2 2 5 8 4 8" xfId="17226" xr:uid="{00000000-0005-0000-0000-0000D2420000}"/>
    <cellStyle name="Normal 2 2 2 2 5 8 4 9" xfId="17227" xr:uid="{00000000-0005-0000-0000-0000D3420000}"/>
    <cellStyle name="Normal 2 2 2 2 5 8 5" xfId="17228" xr:uid="{00000000-0005-0000-0000-0000D4420000}"/>
    <cellStyle name="Normal 2 2 2 2 5 8 5 10" xfId="17229" xr:uid="{00000000-0005-0000-0000-0000D5420000}"/>
    <cellStyle name="Normal 2 2 2 2 5 8 5 2" xfId="17230" xr:uid="{00000000-0005-0000-0000-0000D6420000}"/>
    <cellStyle name="Normal 2 2 2 2 5 8 5 3" xfId="17231" xr:uid="{00000000-0005-0000-0000-0000D7420000}"/>
    <cellStyle name="Normal 2 2 2 2 5 8 5 4" xfId="17232" xr:uid="{00000000-0005-0000-0000-0000D8420000}"/>
    <cellStyle name="Normal 2 2 2 2 5 8 5 5" xfId="17233" xr:uid="{00000000-0005-0000-0000-0000D9420000}"/>
    <cellStyle name="Normal 2 2 2 2 5 8 5 6" xfId="17234" xr:uid="{00000000-0005-0000-0000-0000DA420000}"/>
    <cellStyle name="Normal 2 2 2 2 5 8 5 7" xfId="17235" xr:uid="{00000000-0005-0000-0000-0000DB420000}"/>
    <cellStyle name="Normal 2 2 2 2 5 8 5 8" xfId="17236" xr:uid="{00000000-0005-0000-0000-0000DC420000}"/>
    <cellStyle name="Normal 2 2 2 2 5 8 5 9" xfId="17237" xr:uid="{00000000-0005-0000-0000-0000DD420000}"/>
    <cellStyle name="Normal 2 2 2 2 5 8 6" xfId="17238" xr:uid="{00000000-0005-0000-0000-0000DE420000}"/>
    <cellStyle name="Normal 2 2 2 2 5 8 7" xfId="17239" xr:uid="{00000000-0005-0000-0000-0000DF420000}"/>
    <cellStyle name="Normal 2 2 2 2 5 8 8" xfId="17240" xr:uid="{00000000-0005-0000-0000-0000E0420000}"/>
    <cellStyle name="Normal 2 2 2 2 5 8 9" xfId="17241" xr:uid="{00000000-0005-0000-0000-0000E1420000}"/>
    <cellStyle name="Normal 2 2 2 2 5 9" xfId="17242" xr:uid="{00000000-0005-0000-0000-0000E2420000}"/>
    <cellStyle name="Normal 2 2 2 2 5 9 10" xfId="17243" xr:uid="{00000000-0005-0000-0000-0000E3420000}"/>
    <cellStyle name="Normal 2 2 2 2 5 9 11" xfId="17244" xr:uid="{00000000-0005-0000-0000-0000E4420000}"/>
    <cellStyle name="Normal 2 2 2 2 5 9 12" xfId="17245" xr:uid="{00000000-0005-0000-0000-0000E5420000}"/>
    <cellStyle name="Normal 2 2 2 2 5 9 13" xfId="17246" xr:uid="{00000000-0005-0000-0000-0000E6420000}"/>
    <cellStyle name="Normal 2 2 2 2 5 9 14" xfId="17247" xr:uid="{00000000-0005-0000-0000-0000E7420000}"/>
    <cellStyle name="Normal 2 2 2 2 5 9 2" xfId="17248" xr:uid="{00000000-0005-0000-0000-0000E8420000}"/>
    <cellStyle name="Normal 2 2 2 2 5 9 2 10" xfId="17249" xr:uid="{00000000-0005-0000-0000-0000E9420000}"/>
    <cellStyle name="Normal 2 2 2 2 5 9 2 2" xfId="17250" xr:uid="{00000000-0005-0000-0000-0000EA420000}"/>
    <cellStyle name="Normal 2 2 2 2 5 9 2 3" xfId="17251" xr:uid="{00000000-0005-0000-0000-0000EB420000}"/>
    <cellStyle name="Normal 2 2 2 2 5 9 2 4" xfId="17252" xr:uid="{00000000-0005-0000-0000-0000EC420000}"/>
    <cellStyle name="Normal 2 2 2 2 5 9 2 5" xfId="17253" xr:uid="{00000000-0005-0000-0000-0000ED420000}"/>
    <cellStyle name="Normal 2 2 2 2 5 9 2 6" xfId="17254" xr:uid="{00000000-0005-0000-0000-0000EE420000}"/>
    <cellStyle name="Normal 2 2 2 2 5 9 2 7" xfId="17255" xr:uid="{00000000-0005-0000-0000-0000EF420000}"/>
    <cellStyle name="Normal 2 2 2 2 5 9 2 8" xfId="17256" xr:uid="{00000000-0005-0000-0000-0000F0420000}"/>
    <cellStyle name="Normal 2 2 2 2 5 9 2 9" xfId="17257" xr:uid="{00000000-0005-0000-0000-0000F1420000}"/>
    <cellStyle name="Normal 2 2 2 2 5 9 3" xfId="17258" xr:uid="{00000000-0005-0000-0000-0000F2420000}"/>
    <cellStyle name="Normal 2 2 2 2 5 9 3 10" xfId="17259" xr:uid="{00000000-0005-0000-0000-0000F3420000}"/>
    <cellStyle name="Normal 2 2 2 2 5 9 3 2" xfId="17260" xr:uid="{00000000-0005-0000-0000-0000F4420000}"/>
    <cellStyle name="Normal 2 2 2 2 5 9 3 3" xfId="17261" xr:uid="{00000000-0005-0000-0000-0000F5420000}"/>
    <cellStyle name="Normal 2 2 2 2 5 9 3 4" xfId="17262" xr:uid="{00000000-0005-0000-0000-0000F6420000}"/>
    <cellStyle name="Normal 2 2 2 2 5 9 3 5" xfId="17263" xr:uid="{00000000-0005-0000-0000-0000F7420000}"/>
    <cellStyle name="Normal 2 2 2 2 5 9 3 6" xfId="17264" xr:uid="{00000000-0005-0000-0000-0000F8420000}"/>
    <cellStyle name="Normal 2 2 2 2 5 9 3 7" xfId="17265" xr:uid="{00000000-0005-0000-0000-0000F9420000}"/>
    <cellStyle name="Normal 2 2 2 2 5 9 3 8" xfId="17266" xr:uid="{00000000-0005-0000-0000-0000FA420000}"/>
    <cellStyle name="Normal 2 2 2 2 5 9 3 9" xfId="17267" xr:uid="{00000000-0005-0000-0000-0000FB420000}"/>
    <cellStyle name="Normal 2 2 2 2 5 9 4" xfId="17268" xr:uid="{00000000-0005-0000-0000-0000FC420000}"/>
    <cellStyle name="Normal 2 2 2 2 5 9 4 10" xfId="17269" xr:uid="{00000000-0005-0000-0000-0000FD420000}"/>
    <cellStyle name="Normal 2 2 2 2 5 9 4 2" xfId="17270" xr:uid="{00000000-0005-0000-0000-0000FE420000}"/>
    <cellStyle name="Normal 2 2 2 2 5 9 4 3" xfId="17271" xr:uid="{00000000-0005-0000-0000-0000FF420000}"/>
    <cellStyle name="Normal 2 2 2 2 5 9 4 4" xfId="17272" xr:uid="{00000000-0005-0000-0000-000000430000}"/>
    <cellStyle name="Normal 2 2 2 2 5 9 4 5" xfId="17273" xr:uid="{00000000-0005-0000-0000-000001430000}"/>
    <cellStyle name="Normal 2 2 2 2 5 9 4 6" xfId="17274" xr:uid="{00000000-0005-0000-0000-000002430000}"/>
    <cellStyle name="Normal 2 2 2 2 5 9 4 7" xfId="17275" xr:uid="{00000000-0005-0000-0000-000003430000}"/>
    <cellStyle name="Normal 2 2 2 2 5 9 4 8" xfId="17276" xr:uid="{00000000-0005-0000-0000-000004430000}"/>
    <cellStyle name="Normal 2 2 2 2 5 9 4 9" xfId="17277" xr:uid="{00000000-0005-0000-0000-000005430000}"/>
    <cellStyle name="Normal 2 2 2 2 5 9 5" xfId="17278" xr:uid="{00000000-0005-0000-0000-000006430000}"/>
    <cellStyle name="Normal 2 2 2 2 5 9 5 10" xfId="17279" xr:uid="{00000000-0005-0000-0000-000007430000}"/>
    <cellStyle name="Normal 2 2 2 2 5 9 5 2" xfId="17280" xr:uid="{00000000-0005-0000-0000-000008430000}"/>
    <cellStyle name="Normal 2 2 2 2 5 9 5 3" xfId="17281" xr:uid="{00000000-0005-0000-0000-000009430000}"/>
    <cellStyle name="Normal 2 2 2 2 5 9 5 4" xfId="17282" xr:uid="{00000000-0005-0000-0000-00000A430000}"/>
    <cellStyle name="Normal 2 2 2 2 5 9 5 5" xfId="17283" xr:uid="{00000000-0005-0000-0000-00000B430000}"/>
    <cellStyle name="Normal 2 2 2 2 5 9 5 6" xfId="17284" xr:uid="{00000000-0005-0000-0000-00000C430000}"/>
    <cellStyle name="Normal 2 2 2 2 5 9 5 7" xfId="17285" xr:uid="{00000000-0005-0000-0000-00000D430000}"/>
    <cellStyle name="Normal 2 2 2 2 5 9 5 8" xfId="17286" xr:uid="{00000000-0005-0000-0000-00000E430000}"/>
    <cellStyle name="Normal 2 2 2 2 5 9 5 9" xfId="17287" xr:uid="{00000000-0005-0000-0000-00000F430000}"/>
    <cellStyle name="Normal 2 2 2 2 5 9 6" xfId="17288" xr:uid="{00000000-0005-0000-0000-000010430000}"/>
    <cellStyle name="Normal 2 2 2 2 5 9 7" xfId="17289" xr:uid="{00000000-0005-0000-0000-000011430000}"/>
    <cellStyle name="Normal 2 2 2 2 5 9 8" xfId="17290" xr:uid="{00000000-0005-0000-0000-000012430000}"/>
    <cellStyle name="Normal 2 2 2 2 5 9 9" xfId="17291" xr:uid="{00000000-0005-0000-0000-000013430000}"/>
    <cellStyle name="Normal 2 2 2 2 50" xfId="17292" xr:uid="{00000000-0005-0000-0000-000014430000}"/>
    <cellStyle name="Normal 2 2 2 2 51" xfId="17293" xr:uid="{00000000-0005-0000-0000-000015430000}"/>
    <cellStyle name="Normal 2 2 2 2 6" xfId="17294" xr:uid="{00000000-0005-0000-0000-000016430000}"/>
    <cellStyle name="Normal 2 2 2 2 6 2" xfId="419" xr:uid="{00000000-0005-0000-0000-000017430000}"/>
    <cellStyle name="Normal 2 2 2 2 7" xfId="17295" xr:uid="{00000000-0005-0000-0000-000018430000}"/>
    <cellStyle name="Normal 2 2 2 2 8" xfId="17296" xr:uid="{00000000-0005-0000-0000-000019430000}"/>
    <cellStyle name="Normal 2 2 2 2 9" xfId="17297" xr:uid="{00000000-0005-0000-0000-00001A430000}"/>
    <cellStyle name="Normal 2 2 2 20" xfId="17298" xr:uid="{00000000-0005-0000-0000-00001B430000}"/>
    <cellStyle name="Normal 2 2 2 20 10" xfId="17299" xr:uid="{00000000-0005-0000-0000-00001C430000}"/>
    <cellStyle name="Normal 2 2 2 20 11" xfId="17300" xr:uid="{00000000-0005-0000-0000-00001D430000}"/>
    <cellStyle name="Normal 2 2 2 20 12" xfId="17301" xr:uid="{00000000-0005-0000-0000-00001E430000}"/>
    <cellStyle name="Normal 2 2 2 20 13" xfId="17302" xr:uid="{00000000-0005-0000-0000-00001F430000}"/>
    <cellStyle name="Normal 2 2 2 20 14" xfId="17303" xr:uid="{00000000-0005-0000-0000-000020430000}"/>
    <cellStyle name="Normal 2 2 2 20 2" xfId="17304" xr:uid="{00000000-0005-0000-0000-000021430000}"/>
    <cellStyle name="Normal 2 2 2 20 2 10" xfId="17305" xr:uid="{00000000-0005-0000-0000-000022430000}"/>
    <cellStyle name="Normal 2 2 2 20 2 2" xfId="17306" xr:uid="{00000000-0005-0000-0000-000023430000}"/>
    <cellStyle name="Normal 2 2 2 20 2 3" xfId="17307" xr:uid="{00000000-0005-0000-0000-000024430000}"/>
    <cellStyle name="Normal 2 2 2 20 2 4" xfId="17308" xr:uid="{00000000-0005-0000-0000-000025430000}"/>
    <cellStyle name="Normal 2 2 2 20 2 5" xfId="17309" xr:uid="{00000000-0005-0000-0000-000026430000}"/>
    <cellStyle name="Normal 2 2 2 20 2 6" xfId="17310" xr:uid="{00000000-0005-0000-0000-000027430000}"/>
    <cellStyle name="Normal 2 2 2 20 2 7" xfId="17311" xr:uid="{00000000-0005-0000-0000-000028430000}"/>
    <cellStyle name="Normal 2 2 2 20 2 8" xfId="17312" xr:uid="{00000000-0005-0000-0000-000029430000}"/>
    <cellStyle name="Normal 2 2 2 20 2 9" xfId="17313" xr:uid="{00000000-0005-0000-0000-00002A430000}"/>
    <cellStyle name="Normal 2 2 2 20 3" xfId="17314" xr:uid="{00000000-0005-0000-0000-00002B430000}"/>
    <cellStyle name="Normal 2 2 2 20 3 10" xfId="17315" xr:uid="{00000000-0005-0000-0000-00002C430000}"/>
    <cellStyle name="Normal 2 2 2 20 3 2" xfId="17316" xr:uid="{00000000-0005-0000-0000-00002D430000}"/>
    <cellStyle name="Normal 2 2 2 20 3 3" xfId="17317" xr:uid="{00000000-0005-0000-0000-00002E430000}"/>
    <cellStyle name="Normal 2 2 2 20 3 4" xfId="17318" xr:uid="{00000000-0005-0000-0000-00002F430000}"/>
    <cellStyle name="Normal 2 2 2 20 3 5" xfId="17319" xr:uid="{00000000-0005-0000-0000-000030430000}"/>
    <cellStyle name="Normal 2 2 2 20 3 6" xfId="17320" xr:uid="{00000000-0005-0000-0000-000031430000}"/>
    <cellStyle name="Normal 2 2 2 20 3 7" xfId="17321" xr:uid="{00000000-0005-0000-0000-000032430000}"/>
    <cellStyle name="Normal 2 2 2 20 3 8" xfId="17322" xr:uid="{00000000-0005-0000-0000-000033430000}"/>
    <cellStyle name="Normal 2 2 2 20 3 9" xfId="17323" xr:uid="{00000000-0005-0000-0000-000034430000}"/>
    <cellStyle name="Normal 2 2 2 20 4" xfId="17324" xr:uid="{00000000-0005-0000-0000-000035430000}"/>
    <cellStyle name="Normal 2 2 2 20 4 10" xfId="17325" xr:uid="{00000000-0005-0000-0000-000036430000}"/>
    <cellStyle name="Normal 2 2 2 20 4 2" xfId="17326" xr:uid="{00000000-0005-0000-0000-000037430000}"/>
    <cellStyle name="Normal 2 2 2 20 4 3" xfId="17327" xr:uid="{00000000-0005-0000-0000-000038430000}"/>
    <cellStyle name="Normal 2 2 2 20 4 4" xfId="17328" xr:uid="{00000000-0005-0000-0000-000039430000}"/>
    <cellStyle name="Normal 2 2 2 20 4 5" xfId="17329" xr:uid="{00000000-0005-0000-0000-00003A430000}"/>
    <cellStyle name="Normal 2 2 2 20 4 6" xfId="17330" xr:uid="{00000000-0005-0000-0000-00003B430000}"/>
    <cellStyle name="Normal 2 2 2 20 4 7" xfId="17331" xr:uid="{00000000-0005-0000-0000-00003C430000}"/>
    <cellStyle name="Normal 2 2 2 20 4 8" xfId="17332" xr:uid="{00000000-0005-0000-0000-00003D430000}"/>
    <cellStyle name="Normal 2 2 2 20 4 9" xfId="17333" xr:uid="{00000000-0005-0000-0000-00003E430000}"/>
    <cellStyle name="Normal 2 2 2 20 5" xfId="17334" xr:uid="{00000000-0005-0000-0000-00003F430000}"/>
    <cellStyle name="Normal 2 2 2 20 5 10" xfId="17335" xr:uid="{00000000-0005-0000-0000-000040430000}"/>
    <cellStyle name="Normal 2 2 2 20 5 2" xfId="17336" xr:uid="{00000000-0005-0000-0000-000041430000}"/>
    <cellStyle name="Normal 2 2 2 20 5 3" xfId="17337" xr:uid="{00000000-0005-0000-0000-000042430000}"/>
    <cellStyle name="Normal 2 2 2 20 5 4" xfId="17338" xr:uid="{00000000-0005-0000-0000-000043430000}"/>
    <cellStyle name="Normal 2 2 2 20 5 5" xfId="17339" xr:uid="{00000000-0005-0000-0000-000044430000}"/>
    <cellStyle name="Normal 2 2 2 20 5 6" xfId="17340" xr:uid="{00000000-0005-0000-0000-000045430000}"/>
    <cellStyle name="Normal 2 2 2 20 5 7" xfId="17341" xr:uid="{00000000-0005-0000-0000-000046430000}"/>
    <cellStyle name="Normal 2 2 2 20 5 8" xfId="17342" xr:uid="{00000000-0005-0000-0000-000047430000}"/>
    <cellStyle name="Normal 2 2 2 20 5 9" xfId="17343" xr:uid="{00000000-0005-0000-0000-000048430000}"/>
    <cellStyle name="Normal 2 2 2 20 6" xfId="17344" xr:uid="{00000000-0005-0000-0000-000049430000}"/>
    <cellStyle name="Normal 2 2 2 20 7" xfId="17345" xr:uid="{00000000-0005-0000-0000-00004A430000}"/>
    <cellStyle name="Normal 2 2 2 20 8" xfId="17346" xr:uid="{00000000-0005-0000-0000-00004B430000}"/>
    <cellStyle name="Normal 2 2 2 20 9" xfId="17347" xr:uid="{00000000-0005-0000-0000-00004C430000}"/>
    <cellStyle name="Normal 2 2 2 21" xfId="17348" xr:uid="{00000000-0005-0000-0000-00004D430000}"/>
    <cellStyle name="Normal 2 2 2 21 10" xfId="17349" xr:uid="{00000000-0005-0000-0000-00004E430000}"/>
    <cellStyle name="Normal 2 2 2 21 11" xfId="17350" xr:uid="{00000000-0005-0000-0000-00004F430000}"/>
    <cellStyle name="Normal 2 2 2 21 12" xfId="17351" xr:uid="{00000000-0005-0000-0000-000050430000}"/>
    <cellStyle name="Normal 2 2 2 21 13" xfId="17352" xr:uid="{00000000-0005-0000-0000-000051430000}"/>
    <cellStyle name="Normal 2 2 2 21 14" xfId="17353" xr:uid="{00000000-0005-0000-0000-000052430000}"/>
    <cellStyle name="Normal 2 2 2 21 2" xfId="17354" xr:uid="{00000000-0005-0000-0000-000053430000}"/>
    <cellStyle name="Normal 2 2 2 21 2 10" xfId="17355" xr:uid="{00000000-0005-0000-0000-000054430000}"/>
    <cellStyle name="Normal 2 2 2 21 2 2" xfId="17356" xr:uid="{00000000-0005-0000-0000-000055430000}"/>
    <cellStyle name="Normal 2 2 2 21 2 3" xfId="17357" xr:uid="{00000000-0005-0000-0000-000056430000}"/>
    <cellStyle name="Normal 2 2 2 21 2 4" xfId="17358" xr:uid="{00000000-0005-0000-0000-000057430000}"/>
    <cellStyle name="Normal 2 2 2 21 2 5" xfId="17359" xr:uid="{00000000-0005-0000-0000-000058430000}"/>
    <cellStyle name="Normal 2 2 2 21 2 6" xfId="17360" xr:uid="{00000000-0005-0000-0000-000059430000}"/>
    <cellStyle name="Normal 2 2 2 21 2 7" xfId="17361" xr:uid="{00000000-0005-0000-0000-00005A430000}"/>
    <cellStyle name="Normal 2 2 2 21 2 8" xfId="17362" xr:uid="{00000000-0005-0000-0000-00005B430000}"/>
    <cellStyle name="Normal 2 2 2 21 2 9" xfId="17363" xr:uid="{00000000-0005-0000-0000-00005C430000}"/>
    <cellStyle name="Normal 2 2 2 21 3" xfId="17364" xr:uid="{00000000-0005-0000-0000-00005D430000}"/>
    <cellStyle name="Normal 2 2 2 21 3 10" xfId="17365" xr:uid="{00000000-0005-0000-0000-00005E430000}"/>
    <cellStyle name="Normal 2 2 2 21 3 2" xfId="17366" xr:uid="{00000000-0005-0000-0000-00005F430000}"/>
    <cellStyle name="Normal 2 2 2 21 3 3" xfId="17367" xr:uid="{00000000-0005-0000-0000-000060430000}"/>
    <cellStyle name="Normal 2 2 2 21 3 4" xfId="17368" xr:uid="{00000000-0005-0000-0000-000061430000}"/>
    <cellStyle name="Normal 2 2 2 21 3 5" xfId="17369" xr:uid="{00000000-0005-0000-0000-000062430000}"/>
    <cellStyle name="Normal 2 2 2 21 3 6" xfId="17370" xr:uid="{00000000-0005-0000-0000-000063430000}"/>
    <cellStyle name="Normal 2 2 2 21 3 7" xfId="17371" xr:uid="{00000000-0005-0000-0000-000064430000}"/>
    <cellStyle name="Normal 2 2 2 21 3 8" xfId="17372" xr:uid="{00000000-0005-0000-0000-000065430000}"/>
    <cellStyle name="Normal 2 2 2 21 3 9" xfId="17373" xr:uid="{00000000-0005-0000-0000-000066430000}"/>
    <cellStyle name="Normal 2 2 2 21 4" xfId="17374" xr:uid="{00000000-0005-0000-0000-000067430000}"/>
    <cellStyle name="Normal 2 2 2 21 4 10" xfId="17375" xr:uid="{00000000-0005-0000-0000-000068430000}"/>
    <cellStyle name="Normal 2 2 2 21 4 2" xfId="17376" xr:uid="{00000000-0005-0000-0000-000069430000}"/>
    <cellStyle name="Normal 2 2 2 21 4 3" xfId="17377" xr:uid="{00000000-0005-0000-0000-00006A430000}"/>
    <cellStyle name="Normal 2 2 2 21 4 4" xfId="17378" xr:uid="{00000000-0005-0000-0000-00006B430000}"/>
    <cellStyle name="Normal 2 2 2 21 4 5" xfId="17379" xr:uid="{00000000-0005-0000-0000-00006C430000}"/>
    <cellStyle name="Normal 2 2 2 21 4 6" xfId="17380" xr:uid="{00000000-0005-0000-0000-00006D430000}"/>
    <cellStyle name="Normal 2 2 2 21 4 7" xfId="17381" xr:uid="{00000000-0005-0000-0000-00006E430000}"/>
    <cellStyle name="Normal 2 2 2 21 4 8" xfId="17382" xr:uid="{00000000-0005-0000-0000-00006F430000}"/>
    <cellStyle name="Normal 2 2 2 21 4 9" xfId="17383" xr:uid="{00000000-0005-0000-0000-000070430000}"/>
    <cellStyle name="Normal 2 2 2 21 5" xfId="17384" xr:uid="{00000000-0005-0000-0000-000071430000}"/>
    <cellStyle name="Normal 2 2 2 21 5 10" xfId="17385" xr:uid="{00000000-0005-0000-0000-000072430000}"/>
    <cellStyle name="Normal 2 2 2 21 5 2" xfId="17386" xr:uid="{00000000-0005-0000-0000-000073430000}"/>
    <cellStyle name="Normal 2 2 2 21 5 3" xfId="17387" xr:uid="{00000000-0005-0000-0000-000074430000}"/>
    <cellStyle name="Normal 2 2 2 21 5 4" xfId="17388" xr:uid="{00000000-0005-0000-0000-000075430000}"/>
    <cellStyle name="Normal 2 2 2 21 5 5" xfId="17389" xr:uid="{00000000-0005-0000-0000-000076430000}"/>
    <cellStyle name="Normal 2 2 2 21 5 6" xfId="17390" xr:uid="{00000000-0005-0000-0000-000077430000}"/>
    <cellStyle name="Normal 2 2 2 21 5 7" xfId="17391" xr:uid="{00000000-0005-0000-0000-000078430000}"/>
    <cellStyle name="Normal 2 2 2 21 5 8" xfId="17392" xr:uid="{00000000-0005-0000-0000-000079430000}"/>
    <cellStyle name="Normal 2 2 2 21 5 9" xfId="17393" xr:uid="{00000000-0005-0000-0000-00007A430000}"/>
    <cellStyle name="Normal 2 2 2 21 6" xfId="17394" xr:uid="{00000000-0005-0000-0000-00007B430000}"/>
    <cellStyle name="Normal 2 2 2 21 7" xfId="17395" xr:uid="{00000000-0005-0000-0000-00007C430000}"/>
    <cellStyle name="Normal 2 2 2 21 8" xfId="17396" xr:uid="{00000000-0005-0000-0000-00007D430000}"/>
    <cellStyle name="Normal 2 2 2 21 9" xfId="17397" xr:uid="{00000000-0005-0000-0000-00007E430000}"/>
    <cellStyle name="Normal 2 2 2 22" xfId="17398" xr:uid="{00000000-0005-0000-0000-00007F430000}"/>
    <cellStyle name="Normal 2 2 2 22 10" xfId="17399" xr:uid="{00000000-0005-0000-0000-000080430000}"/>
    <cellStyle name="Normal 2 2 2 22 11" xfId="17400" xr:uid="{00000000-0005-0000-0000-000081430000}"/>
    <cellStyle name="Normal 2 2 2 22 12" xfId="17401" xr:uid="{00000000-0005-0000-0000-000082430000}"/>
    <cellStyle name="Normal 2 2 2 22 13" xfId="17402" xr:uid="{00000000-0005-0000-0000-000083430000}"/>
    <cellStyle name="Normal 2 2 2 22 14" xfId="17403" xr:uid="{00000000-0005-0000-0000-000084430000}"/>
    <cellStyle name="Normal 2 2 2 22 2" xfId="17404" xr:uid="{00000000-0005-0000-0000-000085430000}"/>
    <cellStyle name="Normal 2 2 2 22 2 10" xfId="17405" xr:uid="{00000000-0005-0000-0000-000086430000}"/>
    <cellStyle name="Normal 2 2 2 22 2 2" xfId="17406" xr:uid="{00000000-0005-0000-0000-000087430000}"/>
    <cellStyle name="Normal 2 2 2 22 2 3" xfId="17407" xr:uid="{00000000-0005-0000-0000-000088430000}"/>
    <cellStyle name="Normal 2 2 2 22 2 4" xfId="17408" xr:uid="{00000000-0005-0000-0000-000089430000}"/>
    <cellStyle name="Normal 2 2 2 22 2 5" xfId="17409" xr:uid="{00000000-0005-0000-0000-00008A430000}"/>
    <cellStyle name="Normal 2 2 2 22 2 6" xfId="17410" xr:uid="{00000000-0005-0000-0000-00008B430000}"/>
    <cellStyle name="Normal 2 2 2 22 2 7" xfId="17411" xr:uid="{00000000-0005-0000-0000-00008C430000}"/>
    <cellStyle name="Normal 2 2 2 22 2 8" xfId="17412" xr:uid="{00000000-0005-0000-0000-00008D430000}"/>
    <cellStyle name="Normal 2 2 2 22 2 9" xfId="17413" xr:uid="{00000000-0005-0000-0000-00008E430000}"/>
    <cellStyle name="Normal 2 2 2 22 3" xfId="17414" xr:uid="{00000000-0005-0000-0000-00008F430000}"/>
    <cellStyle name="Normal 2 2 2 22 3 10" xfId="17415" xr:uid="{00000000-0005-0000-0000-000090430000}"/>
    <cellStyle name="Normal 2 2 2 22 3 2" xfId="17416" xr:uid="{00000000-0005-0000-0000-000091430000}"/>
    <cellStyle name="Normal 2 2 2 22 3 3" xfId="17417" xr:uid="{00000000-0005-0000-0000-000092430000}"/>
    <cellStyle name="Normal 2 2 2 22 3 4" xfId="17418" xr:uid="{00000000-0005-0000-0000-000093430000}"/>
    <cellStyle name="Normal 2 2 2 22 3 5" xfId="17419" xr:uid="{00000000-0005-0000-0000-000094430000}"/>
    <cellStyle name="Normal 2 2 2 22 3 6" xfId="17420" xr:uid="{00000000-0005-0000-0000-000095430000}"/>
    <cellStyle name="Normal 2 2 2 22 3 7" xfId="17421" xr:uid="{00000000-0005-0000-0000-000096430000}"/>
    <cellStyle name="Normal 2 2 2 22 3 8" xfId="17422" xr:uid="{00000000-0005-0000-0000-000097430000}"/>
    <cellStyle name="Normal 2 2 2 22 3 9" xfId="17423" xr:uid="{00000000-0005-0000-0000-000098430000}"/>
    <cellStyle name="Normal 2 2 2 22 4" xfId="17424" xr:uid="{00000000-0005-0000-0000-000099430000}"/>
    <cellStyle name="Normal 2 2 2 22 4 10" xfId="17425" xr:uid="{00000000-0005-0000-0000-00009A430000}"/>
    <cellStyle name="Normal 2 2 2 22 4 2" xfId="17426" xr:uid="{00000000-0005-0000-0000-00009B430000}"/>
    <cellStyle name="Normal 2 2 2 22 4 3" xfId="17427" xr:uid="{00000000-0005-0000-0000-00009C430000}"/>
    <cellStyle name="Normal 2 2 2 22 4 4" xfId="17428" xr:uid="{00000000-0005-0000-0000-00009D430000}"/>
    <cellStyle name="Normal 2 2 2 22 4 5" xfId="17429" xr:uid="{00000000-0005-0000-0000-00009E430000}"/>
    <cellStyle name="Normal 2 2 2 22 4 6" xfId="17430" xr:uid="{00000000-0005-0000-0000-00009F430000}"/>
    <cellStyle name="Normal 2 2 2 22 4 7" xfId="17431" xr:uid="{00000000-0005-0000-0000-0000A0430000}"/>
    <cellStyle name="Normal 2 2 2 22 4 8" xfId="17432" xr:uid="{00000000-0005-0000-0000-0000A1430000}"/>
    <cellStyle name="Normal 2 2 2 22 4 9" xfId="17433" xr:uid="{00000000-0005-0000-0000-0000A2430000}"/>
    <cellStyle name="Normal 2 2 2 22 5" xfId="17434" xr:uid="{00000000-0005-0000-0000-0000A3430000}"/>
    <cellStyle name="Normal 2 2 2 22 5 10" xfId="17435" xr:uid="{00000000-0005-0000-0000-0000A4430000}"/>
    <cellStyle name="Normal 2 2 2 22 5 2" xfId="17436" xr:uid="{00000000-0005-0000-0000-0000A5430000}"/>
    <cellStyle name="Normal 2 2 2 22 5 3" xfId="17437" xr:uid="{00000000-0005-0000-0000-0000A6430000}"/>
    <cellStyle name="Normal 2 2 2 22 5 4" xfId="17438" xr:uid="{00000000-0005-0000-0000-0000A7430000}"/>
    <cellStyle name="Normal 2 2 2 22 5 5" xfId="17439" xr:uid="{00000000-0005-0000-0000-0000A8430000}"/>
    <cellStyle name="Normal 2 2 2 22 5 6" xfId="17440" xr:uid="{00000000-0005-0000-0000-0000A9430000}"/>
    <cellStyle name="Normal 2 2 2 22 5 7" xfId="17441" xr:uid="{00000000-0005-0000-0000-0000AA430000}"/>
    <cellStyle name="Normal 2 2 2 22 5 8" xfId="17442" xr:uid="{00000000-0005-0000-0000-0000AB430000}"/>
    <cellStyle name="Normal 2 2 2 22 5 9" xfId="17443" xr:uid="{00000000-0005-0000-0000-0000AC430000}"/>
    <cellStyle name="Normal 2 2 2 22 6" xfId="17444" xr:uid="{00000000-0005-0000-0000-0000AD430000}"/>
    <cellStyle name="Normal 2 2 2 22 7" xfId="17445" xr:uid="{00000000-0005-0000-0000-0000AE430000}"/>
    <cellStyle name="Normal 2 2 2 22 8" xfId="17446" xr:uid="{00000000-0005-0000-0000-0000AF430000}"/>
    <cellStyle name="Normal 2 2 2 22 9" xfId="17447" xr:uid="{00000000-0005-0000-0000-0000B0430000}"/>
    <cellStyle name="Normal 2 2 2 23" xfId="17448" xr:uid="{00000000-0005-0000-0000-0000B1430000}"/>
    <cellStyle name="Normal 2 2 2 23 10" xfId="17449" xr:uid="{00000000-0005-0000-0000-0000B2430000}"/>
    <cellStyle name="Normal 2 2 2 23 11" xfId="17450" xr:uid="{00000000-0005-0000-0000-0000B3430000}"/>
    <cellStyle name="Normal 2 2 2 23 12" xfId="17451" xr:uid="{00000000-0005-0000-0000-0000B4430000}"/>
    <cellStyle name="Normal 2 2 2 23 13" xfId="17452" xr:uid="{00000000-0005-0000-0000-0000B5430000}"/>
    <cellStyle name="Normal 2 2 2 23 14" xfId="17453" xr:uid="{00000000-0005-0000-0000-0000B6430000}"/>
    <cellStyle name="Normal 2 2 2 23 2" xfId="17454" xr:uid="{00000000-0005-0000-0000-0000B7430000}"/>
    <cellStyle name="Normal 2 2 2 23 2 10" xfId="17455" xr:uid="{00000000-0005-0000-0000-0000B8430000}"/>
    <cellStyle name="Normal 2 2 2 23 2 2" xfId="17456" xr:uid="{00000000-0005-0000-0000-0000B9430000}"/>
    <cellStyle name="Normal 2 2 2 23 2 3" xfId="17457" xr:uid="{00000000-0005-0000-0000-0000BA430000}"/>
    <cellStyle name="Normal 2 2 2 23 2 4" xfId="17458" xr:uid="{00000000-0005-0000-0000-0000BB430000}"/>
    <cellStyle name="Normal 2 2 2 23 2 5" xfId="17459" xr:uid="{00000000-0005-0000-0000-0000BC430000}"/>
    <cellStyle name="Normal 2 2 2 23 2 6" xfId="17460" xr:uid="{00000000-0005-0000-0000-0000BD430000}"/>
    <cellStyle name="Normal 2 2 2 23 2 7" xfId="17461" xr:uid="{00000000-0005-0000-0000-0000BE430000}"/>
    <cellStyle name="Normal 2 2 2 23 2 8" xfId="17462" xr:uid="{00000000-0005-0000-0000-0000BF430000}"/>
    <cellStyle name="Normal 2 2 2 23 2 9" xfId="17463" xr:uid="{00000000-0005-0000-0000-0000C0430000}"/>
    <cellStyle name="Normal 2 2 2 23 3" xfId="17464" xr:uid="{00000000-0005-0000-0000-0000C1430000}"/>
    <cellStyle name="Normal 2 2 2 23 3 10" xfId="17465" xr:uid="{00000000-0005-0000-0000-0000C2430000}"/>
    <cellStyle name="Normal 2 2 2 23 3 2" xfId="17466" xr:uid="{00000000-0005-0000-0000-0000C3430000}"/>
    <cellStyle name="Normal 2 2 2 23 3 3" xfId="17467" xr:uid="{00000000-0005-0000-0000-0000C4430000}"/>
    <cellStyle name="Normal 2 2 2 23 3 4" xfId="17468" xr:uid="{00000000-0005-0000-0000-0000C5430000}"/>
    <cellStyle name="Normal 2 2 2 23 3 5" xfId="17469" xr:uid="{00000000-0005-0000-0000-0000C6430000}"/>
    <cellStyle name="Normal 2 2 2 23 3 6" xfId="17470" xr:uid="{00000000-0005-0000-0000-0000C7430000}"/>
    <cellStyle name="Normal 2 2 2 23 3 7" xfId="17471" xr:uid="{00000000-0005-0000-0000-0000C8430000}"/>
    <cellStyle name="Normal 2 2 2 23 3 8" xfId="17472" xr:uid="{00000000-0005-0000-0000-0000C9430000}"/>
    <cellStyle name="Normal 2 2 2 23 3 9" xfId="17473" xr:uid="{00000000-0005-0000-0000-0000CA430000}"/>
    <cellStyle name="Normal 2 2 2 23 4" xfId="17474" xr:uid="{00000000-0005-0000-0000-0000CB430000}"/>
    <cellStyle name="Normal 2 2 2 23 4 10" xfId="17475" xr:uid="{00000000-0005-0000-0000-0000CC430000}"/>
    <cellStyle name="Normal 2 2 2 23 4 2" xfId="17476" xr:uid="{00000000-0005-0000-0000-0000CD430000}"/>
    <cellStyle name="Normal 2 2 2 23 4 3" xfId="17477" xr:uid="{00000000-0005-0000-0000-0000CE430000}"/>
    <cellStyle name="Normal 2 2 2 23 4 4" xfId="17478" xr:uid="{00000000-0005-0000-0000-0000CF430000}"/>
    <cellStyle name="Normal 2 2 2 23 4 5" xfId="17479" xr:uid="{00000000-0005-0000-0000-0000D0430000}"/>
    <cellStyle name="Normal 2 2 2 23 4 6" xfId="17480" xr:uid="{00000000-0005-0000-0000-0000D1430000}"/>
    <cellStyle name="Normal 2 2 2 23 4 7" xfId="17481" xr:uid="{00000000-0005-0000-0000-0000D2430000}"/>
    <cellStyle name="Normal 2 2 2 23 4 8" xfId="17482" xr:uid="{00000000-0005-0000-0000-0000D3430000}"/>
    <cellStyle name="Normal 2 2 2 23 4 9" xfId="17483" xr:uid="{00000000-0005-0000-0000-0000D4430000}"/>
    <cellStyle name="Normal 2 2 2 23 5" xfId="17484" xr:uid="{00000000-0005-0000-0000-0000D5430000}"/>
    <cellStyle name="Normal 2 2 2 23 5 10" xfId="17485" xr:uid="{00000000-0005-0000-0000-0000D6430000}"/>
    <cellStyle name="Normal 2 2 2 23 5 2" xfId="17486" xr:uid="{00000000-0005-0000-0000-0000D7430000}"/>
    <cellStyle name="Normal 2 2 2 23 5 3" xfId="17487" xr:uid="{00000000-0005-0000-0000-0000D8430000}"/>
    <cellStyle name="Normal 2 2 2 23 5 4" xfId="17488" xr:uid="{00000000-0005-0000-0000-0000D9430000}"/>
    <cellStyle name="Normal 2 2 2 23 5 5" xfId="17489" xr:uid="{00000000-0005-0000-0000-0000DA430000}"/>
    <cellStyle name="Normal 2 2 2 23 5 6" xfId="17490" xr:uid="{00000000-0005-0000-0000-0000DB430000}"/>
    <cellStyle name="Normal 2 2 2 23 5 7" xfId="17491" xr:uid="{00000000-0005-0000-0000-0000DC430000}"/>
    <cellStyle name="Normal 2 2 2 23 5 8" xfId="17492" xr:uid="{00000000-0005-0000-0000-0000DD430000}"/>
    <cellStyle name="Normal 2 2 2 23 5 9" xfId="17493" xr:uid="{00000000-0005-0000-0000-0000DE430000}"/>
    <cellStyle name="Normal 2 2 2 23 6" xfId="17494" xr:uid="{00000000-0005-0000-0000-0000DF430000}"/>
    <cellStyle name="Normal 2 2 2 23 7" xfId="17495" xr:uid="{00000000-0005-0000-0000-0000E0430000}"/>
    <cellStyle name="Normal 2 2 2 23 8" xfId="17496" xr:uid="{00000000-0005-0000-0000-0000E1430000}"/>
    <cellStyle name="Normal 2 2 2 23 9" xfId="17497" xr:uid="{00000000-0005-0000-0000-0000E2430000}"/>
    <cellStyle name="Normal 2 2 2 24" xfId="17498" xr:uid="{00000000-0005-0000-0000-0000E3430000}"/>
    <cellStyle name="Normal 2 2 2 24 10" xfId="17499" xr:uid="{00000000-0005-0000-0000-0000E4430000}"/>
    <cellStyle name="Normal 2 2 2 24 11" xfId="17500" xr:uid="{00000000-0005-0000-0000-0000E5430000}"/>
    <cellStyle name="Normal 2 2 2 24 12" xfId="17501" xr:uid="{00000000-0005-0000-0000-0000E6430000}"/>
    <cellStyle name="Normal 2 2 2 24 13" xfId="17502" xr:uid="{00000000-0005-0000-0000-0000E7430000}"/>
    <cellStyle name="Normal 2 2 2 24 14" xfId="17503" xr:uid="{00000000-0005-0000-0000-0000E8430000}"/>
    <cellStyle name="Normal 2 2 2 24 2" xfId="17504" xr:uid="{00000000-0005-0000-0000-0000E9430000}"/>
    <cellStyle name="Normal 2 2 2 24 2 10" xfId="17505" xr:uid="{00000000-0005-0000-0000-0000EA430000}"/>
    <cellStyle name="Normal 2 2 2 24 2 2" xfId="17506" xr:uid="{00000000-0005-0000-0000-0000EB430000}"/>
    <cellStyle name="Normal 2 2 2 24 2 3" xfId="17507" xr:uid="{00000000-0005-0000-0000-0000EC430000}"/>
    <cellStyle name="Normal 2 2 2 24 2 4" xfId="17508" xr:uid="{00000000-0005-0000-0000-0000ED430000}"/>
    <cellStyle name="Normal 2 2 2 24 2 5" xfId="17509" xr:uid="{00000000-0005-0000-0000-0000EE430000}"/>
    <cellStyle name="Normal 2 2 2 24 2 6" xfId="17510" xr:uid="{00000000-0005-0000-0000-0000EF430000}"/>
    <cellStyle name="Normal 2 2 2 24 2 7" xfId="17511" xr:uid="{00000000-0005-0000-0000-0000F0430000}"/>
    <cellStyle name="Normal 2 2 2 24 2 8" xfId="17512" xr:uid="{00000000-0005-0000-0000-0000F1430000}"/>
    <cellStyle name="Normal 2 2 2 24 2 9" xfId="17513" xr:uid="{00000000-0005-0000-0000-0000F2430000}"/>
    <cellStyle name="Normal 2 2 2 24 3" xfId="17514" xr:uid="{00000000-0005-0000-0000-0000F3430000}"/>
    <cellStyle name="Normal 2 2 2 24 3 10" xfId="17515" xr:uid="{00000000-0005-0000-0000-0000F4430000}"/>
    <cellStyle name="Normal 2 2 2 24 3 2" xfId="17516" xr:uid="{00000000-0005-0000-0000-0000F5430000}"/>
    <cellStyle name="Normal 2 2 2 24 3 3" xfId="17517" xr:uid="{00000000-0005-0000-0000-0000F6430000}"/>
    <cellStyle name="Normal 2 2 2 24 3 4" xfId="17518" xr:uid="{00000000-0005-0000-0000-0000F7430000}"/>
    <cellStyle name="Normal 2 2 2 24 3 5" xfId="17519" xr:uid="{00000000-0005-0000-0000-0000F8430000}"/>
    <cellStyle name="Normal 2 2 2 24 3 6" xfId="17520" xr:uid="{00000000-0005-0000-0000-0000F9430000}"/>
    <cellStyle name="Normal 2 2 2 24 3 7" xfId="17521" xr:uid="{00000000-0005-0000-0000-0000FA430000}"/>
    <cellStyle name="Normal 2 2 2 24 3 8" xfId="17522" xr:uid="{00000000-0005-0000-0000-0000FB430000}"/>
    <cellStyle name="Normal 2 2 2 24 3 9" xfId="17523" xr:uid="{00000000-0005-0000-0000-0000FC430000}"/>
    <cellStyle name="Normal 2 2 2 24 4" xfId="17524" xr:uid="{00000000-0005-0000-0000-0000FD430000}"/>
    <cellStyle name="Normal 2 2 2 24 4 10" xfId="17525" xr:uid="{00000000-0005-0000-0000-0000FE430000}"/>
    <cellStyle name="Normal 2 2 2 24 4 2" xfId="17526" xr:uid="{00000000-0005-0000-0000-0000FF430000}"/>
    <cellStyle name="Normal 2 2 2 24 4 3" xfId="17527" xr:uid="{00000000-0005-0000-0000-000000440000}"/>
    <cellStyle name="Normal 2 2 2 24 4 4" xfId="17528" xr:uid="{00000000-0005-0000-0000-000001440000}"/>
    <cellStyle name="Normal 2 2 2 24 4 5" xfId="17529" xr:uid="{00000000-0005-0000-0000-000002440000}"/>
    <cellStyle name="Normal 2 2 2 24 4 6" xfId="17530" xr:uid="{00000000-0005-0000-0000-000003440000}"/>
    <cellStyle name="Normal 2 2 2 24 4 7" xfId="17531" xr:uid="{00000000-0005-0000-0000-000004440000}"/>
    <cellStyle name="Normal 2 2 2 24 4 8" xfId="17532" xr:uid="{00000000-0005-0000-0000-000005440000}"/>
    <cellStyle name="Normal 2 2 2 24 4 9" xfId="17533" xr:uid="{00000000-0005-0000-0000-000006440000}"/>
    <cellStyle name="Normal 2 2 2 24 5" xfId="17534" xr:uid="{00000000-0005-0000-0000-000007440000}"/>
    <cellStyle name="Normal 2 2 2 24 5 10" xfId="17535" xr:uid="{00000000-0005-0000-0000-000008440000}"/>
    <cellStyle name="Normal 2 2 2 24 5 2" xfId="17536" xr:uid="{00000000-0005-0000-0000-000009440000}"/>
    <cellStyle name="Normal 2 2 2 24 5 3" xfId="17537" xr:uid="{00000000-0005-0000-0000-00000A440000}"/>
    <cellStyle name="Normal 2 2 2 24 5 4" xfId="17538" xr:uid="{00000000-0005-0000-0000-00000B440000}"/>
    <cellStyle name="Normal 2 2 2 24 5 5" xfId="17539" xr:uid="{00000000-0005-0000-0000-00000C440000}"/>
    <cellStyle name="Normal 2 2 2 24 5 6" xfId="17540" xr:uid="{00000000-0005-0000-0000-00000D440000}"/>
    <cellStyle name="Normal 2 2 2 24 5 7" xfId="17541" xr:uid="{00000000-0005-0000-0000-00000E440000}"/>
    <cellStyle name="Normal 2 2 2 24 5 8" xfId="17542" xr:uid="{00000000-0005-0000-0000-00000F440000}"/>
    <cellStyle name="Normal 2 2 2 24 5 9" xfId="17543" xr:uid="{00000000-0005-0000-0000-000010440000}"/>
    <cellStyle name="Normal 2 2 2 24 6" xfId="17544" xr:uid="{00000000-0005-0000-0000-000011440000}"/>
    <cellStyle name="Normal 2 2 2 24 7" xfId="17545" xr:uid="{00000000-0005-0000-0000-000012440000}"/>
    <cellStyle name="Normal 2 2 2 24 8" xfId="17546" xr:uid="{00000000-0005-0000-0000-000013440000}"/>
    <cellStyle name="Normal 2 2 2 24 9" xfId="17547" xr:uid="{00000000-0005-0000-0000-000014440000}"/>
    <cellStyle name="Normal 2 2 2 25" xfId="17548" xr:uid="{00000000-0005-0000-0000-000015440000}"/>
    <cellStyle name="Normal 2 2 2 25 10" xfId="17549" xr:uid="{00000000-0005-0000-0000-000016440000}"/>
    <cellStyle name="Normal 2 2 2 25 11" xfId="17550" xr:uid="{00000000-0005-0000-0000-000017440000}"/>
    <cellStyle name="Normal 2 2 2 25 12" xfId="17551" xr:uid="{00000000-0005-0000-0000-000018440000}"/>
    <cellStyle name="Normal 2 2 2 25 13" xfId="17552" xr:uid="{00000000-0005-0000-0000-000019440000}"/>
    <cellStyle name="Normal 2 2 2 25 14" xfId="17553" xr:uid="{00000000-0005-0000-0000-00001A440000}"/>
    <cellStyle name="Normal 2 2 2 25 2" xfId="17554" xr:uid="{00000000-0005-0000-0000-00001B440000}"/>
    <cellStyle name="Normal 2 2 2 25 2 10" xfId="17555" xr:uid="{00000000-0005-0000-0000-00001C440000}"/>
    <cellStyle name="Normal 2 2 2 25 2 2" xfId="17556" xr:uid="{00000000-0005-0000-0000-00001D440000}"/>
    <cellStyle name="Normal 2 2 2 25 2 3" xfId="17557" xr:uid="{00000000-0005-0000-0000-00001E440000}"/>
    <cellStyle name="Normal 2 2 2 25 2 4" xfId="17558" xr:uid="{00000000-0005-0000-0000-00001F440000}"/>
    <cellStyle name="Normal 2 2 2 25 2 5" xfId="17559" xr:uid="{00000000-0005-0000-0000-000020440000}"/>
    <cellStyle name="Normal 2 2 2 25 2 6" xfId="17560" xr:uid="{00000000-0005-0000-0000-000021440000}"/>
    <cellStyle name="Normal 2 2 2 25 2 7" xfId="17561" xr:uid="{00000000-0005-0000-0000-000022440000}"/>
    <cellStyle name="Normal 2 2 2 25 2 8" xfId="17562" xr:uid="{00000000-0005-0000-0000-000023440000}"/>
    <cellStyle name="Normal 2 2 2 25 2 9" xfId="17563" xr:uid="{00000000-0005-0000-0000-000024440000}"/>
    <cellStyle name="Normal 2 2 2 25 3" xfId="17564" xr:uid="{00000000-0005-0000-0000-000025440000}"/>
    <cellStyle name="Normal 2 2 2 25 3 10" xfId="17565" xr:uid="{00000000-0005-0000-0000-000026440000}"/>
    <cellStyle name="Normal 2 2 2 25 3 2" xfId="17566" xr:uid="{00000000-0005-0000-0000-000027440000}"/>
    <cellStyle name="Normal 2 2 2 25 3 3" xfId="17567" xr:uid="{00000000-0005-0000-0000-000028440000}"/>
    <cellStyle name="Normal 2 2 2 25 3 4" xfId="17568" xr:uid="{00000000-0005-0000-0000-000029440000}"/>
    <cellStyle name="Normal 2 2 2 25 3 5" xfId="17569" xr:uid="{00000000-0005-0000-0000-00002A440000}"/>
    <cellStyle name="Normal 2 2 2 25 3 6" xfId="17570" xr:uid="{00000000-0005-0000-0000-00002B440000}"/>
    <cellStyle name="Normal 2 2 2 25 3 7" xfId="17571" xr:uid="{00000000-0005-0000-0000-00002C440000}"/>
    <cellStyle name="Normal 2 2 2 25 3 8" xfId="17572" xr:uid="{00000000-0005-0000-0000-00002D440000}"/>
    <cellStyle name="Normal 2 2 2 25 3 9" xfId="17573" xr:uid="{00000000-0005-0000-0000-00002E440000}"/>
    <cellStyle name="Normal 2 2 2 25 4" xfId="17574" xr:uid="{00000000-0005-0000-0000-00002F440000}"/>
    <cellStyle name="Normal 2 2 2 25 4 10" xfId="17575" xr:uid="{00000000-0005-0000-0000-000030440000}"/>
    <cellStyle name="Normal 2 2 2 25 4 2" xfId="17576" xr:uid="{00000000-0005-0000-0000-000031440000}"/>
    <cellStyle name="Normal 2 2 2 25 4 3" xfId="17577" xr:uid="{00000000-0005-0000-0000-000032440000}"/>
    <cellStyle name="Normal 2 2 2 25 4 4" xfId="17578" xr:uid="{00000000-0005-0000-0000-000033440000}"/>
    <cellStyle name="Normal 2 2 2 25 4 5" xfId="17579" xr:uid="{00000000-0005-0000-0000-000034440000}"/>
    <cellStyle name="Normal 2 2 2 25 4 6" xfId="17580" xr:uid="{00000000-0005-0000-0000-000035440000}"/>
    <cellStyle name="Normal 2 2 2 25 4 7" xfId="17581" xr:uid="{00000000-0005-0000-0000-000036440000}"/>
    <cellStyle name="Normal 2 2 2 25 4 8" xfId="17582" xr:uid="{00000000-0005-0000-0000-000037440000}"/>
    <cellStyle name="Normal 2 2 2 25 4 9" xfId="17583" xr:uid="{00000000-0005-0000-0000-000038440000}"/>
    <cellStyle name="Normal 2 2 2 25 5" xfId="17584" xr:uid="{00000000-0005-0000-0000-000039440000}"/>
    <cellStyle name="Normal 2 2 2 25 5 10" xfId="17585" xr:uid="{00000000-0005-0000-0000-00003A440000}"/>
    <cellStyle name="Normal 2 2 2 25 5 2" xfId="17586" xr:uid="{00000000-0005-0000-0000-00003B440000}"/>
    <cellStyle name="Normal 2 2 2 25 5 3" xfId="17587" xr:uid="{00000000-0005-0000-0000-00003C440000}"/>
    <cellStyle name="Normal 2 2 2 25 5 4" xfId="17588" xr:uid="{00000000-0005-0000-0000-00003D440000}"/>
    <cellStyle name="Normal 2 2 2 25 5 5" xfId="17589" xr:uid="{00000000-0005-0000-0000-00003E440000}"/>
    <cellStyle name="Normal 2 2 2 25 5 6" xfId="17590" xr:uid="{00000000-0005-0000-0000-00003F440000}"/>
    <cellStyle name="Normal 2 2 2 25 5 7" xfId="17591" xr:uid="{00000000-0005-0000-0000-000040440000}"/>
    <cellStyle name="Normal 2 2 2 25 5 8" xfId="17592" xr:uid="{00000000-0005-0000-0000-000041440000}"/>
    <cellStyle name="Normal 2 2 2 25 5 9" xfId="17593" xr:uid="{00000000-0005-0000-0000-000042440000}"/>
    <cellStyle name="Normal 2 2 2 25 6" xfId="17594" xr:uid="{00000000-0005-0000-0000-000043440000}"/>
    <cellStyle name="Normal 2 2 2 25 7" xfId="17595" xr:uid="{00000000-0005-0000-0000-000044440000}"/>
    <cellStyle name="Normal 2 2 2 25 8" xfId="17596" xr:uid="{00000000-0005-0000-0000-000045440000}"/>
    <cellStyle name="Normal 2 2 2 25 9" xfId="17597" xr:uid="{00000000-0005-0000-0000-000046440000}"/>
    <cellStyle name="Normal 2 2 2 26" xfId="17598" xr:uid="{00000000-0005-0000-0000-000047440000}"/>
    <cellStyle name="Normal 2 2 2 26 10" xfId="17599" xr:uid="{00000000-0005-0000-0000-000048440000}"/>
    <cellStyle name="Normal 2 2 2 26 11" xfId="17600" xr:uid="{00000000-0005-0000-0000-000049440000}"/>
    <cellStyle name="Normal 2 2 2 26 12" xfId="17601" xr:uid="{00000000-0005-0000-0000-00004A440000}"/>
    <cellStyle name="Normal 2 2 2 26 13" xfId="17602" xr:uid="{00000000-0005-0000-0000-00004B440000}"/>
    <cellStyle name="Normal 2 2 2 26 14" xfId="17603" xr:uid="{00000000-0005-0000-0000-00004C440000}"/>
    <cellStyle name="Normal 2 2 2 26 2" xfId="17604" xr:uid="{00000000-0005-0000-0000-00004D440000}"/>
    <cellStyle name="Normal 2 2 2 26 2 10" xfId="17605" xr:uid="{00000000-0005-0000-0000-00004E440000}"/>
    <cellStyle name="Normal 2 2 2 26 2 2" xfId="17606" xr:uid="{00000000-0005-0000-0000-00004F440000}"/>
    <cellStyle name="Normal 2 2 2 26 2 3" xfId="17607" xr:uid="{00000000-0005-0000-0000-000050440000}"/>
    <cellStyle name="Normal 2 2 2 26 2 4" xfId="17608" xr:uid="{00000000-0005-0000-0000-000051440000}"/>
    <cellStyle name="Normal 2 2 2 26 2 5" xfId="17609" xr:uid="{00000000-0005-0000-0000-000052440000}"/>
    <cellStyle name="Normal 2 2 2 26 2 6" xfId="17610" xr:uid="{00000000-0005-0000-0000-000053440000}"/>
    <cellStyle name="Normal 2 2 2 26 2 7" xfId="17611" xr:uid="{00000000-0005-0000-0000-000054440000}"/>
    <cellStyle name="Normal 2 2 2 26 2 8" xfId="17612" xr:uid="{00000000-0005-0000-0000-000055440000}"/>
    <cellStyle name="Normal 2 2 2 26 2 9" xfId="17613" xr:uid="{00000000-0005-0000-0000-000056440000}"/>
    <cellStyle name="Normal 2 2 2 26 3" xfId="17614" xr:uid="{00000000-0005-0000-0000-000057440000}"/>
    <cellStyle name="Normal 2 2 2 26 3 10" xfId="17615" xr:uid="{00000000-0005-0000-0000-000058440000}"/>
    <cellStyle name="Normal 2 2 2 26 3 2" xfId="17616" xr:uid="{00000000-0005-0000-0000-000059440000}"/>
    <cellStyle name="Normal 2 2 2 26 3 3" xfId="17617" xr:uid="{00000000-0005-0000-0000-00005A440000}"/>
    <cellStyle name="Normal 2 2 2 26 3 4" xfId="17618" xr:uid="{00000000-0005-0000-0000-00005B440000}"/>
    <cellStyle name="Normal 2 2 2 26 3 5" xfId="17619" xr:uid="{00000000-0005-0000-0000-00005C440000}"/>
    <cellStyle name="Normal 2 2 2 26 3 6" xfId="17620" xr:uid="{00000000-0005-0000-0000-00005D440000}"/>
    <cellStyle name="Normal 2 2 2 26 3 7" xfId="17621" xr:uid="{00000000-0005-0000-0000-00005E440000}"/>
    <cellStyle name="Normal 2 2 2 26 3 8" xfId="17622" xr:uid="{00000000-0005-0000-0000-00005F440000}"/>
    <cellStyle name="Normal 2 2 2 26 3 9" xfId="17623" xr:uid="{00000000-0005-0000-0000-000060440000}"/>
    <cellStyle name="Normal 2 2 2 26 4" xfId="17624" xr:uid="{00000000-0005-0000-0000-000061440000}"/>
    <cellStyle name="Normal 2 2 2 26 4 10" xfId="17625" xr:uid="{00000000-0005-0000-0000-000062440000}"/>
    <cellStyle name="Normal 2 2 2 26 4 2" xfId="17626" xr:uid="{00000000-0005-0000-0000-000063440000}"/>
    <cellStyle name="Normal 2 2 2 26 4 3" xfId="17627" xr:uid="{00000000-0005-0000-0000-000064440000}"/>
    <cellStyle name="Normal 2 2 2 26 4 4" xfId="17628" xr:uid="{00000000-0005-0000-0000-000065440000}"/>
    <cellStyle name="Normal 2 2 2 26 4 5" xfId="17629" xr:uid="{00000000-0005-0000-0000-000066440000}"/>
    <cellStyle name="Normal 2 2 2 26 4 6" xfId="17630" xr:uid="{00000000-0005-0000-0000-000067440000}"/>
    <cellStyle name="Normal 2 2 2 26 4 7" xfId="17631" xr:uid="{00000000-0005-0000-0000-000068440000}"/>
    <cellStyle name="Normal 2 2 2 26 4 8" xfId="17632" xr:uid="{00000000-0005-0000-0000-000069440000}"/>
    <cellStyle name="Normal 2 2 2 26 4 9" xfId="17633" xr:uid="{00000000-0005-0000-0000-00006A440000}"/>
    <cellStyle name="Normal 2 2 2 26 5" xfId="17634" xr:uid="{00000000-0005-0000-0000-00006B440000}"/>
    <cellStyle name="Normal 2 2 2 26 5 10" xfId="17635" xr:uid="{00000000-0005-0000-0000-00006C440000}"/>
    <cellStyle name="Normal 2 2 2 26 5 2" xfId="17636" xr:uid="{00000000-0005-0000-0000-00006D440000}"/>
    <cellStyle name="Normal 2 2 2 26 5 3" xfId="17637" xr:uid="{00000000-0005-0000-0000-00006E440000}"/>
    <cellStyle name="Normal 2 2 2 26 5 4" xfId="17638" xr:uid="{00000000-0005-0000-0000-00006F440000}"/>
    <cellStyle name="Normal 2 2 2 26 5 5" xfId="17639" xr:uid="{00000000-0005-0000-0000-000070440000}"/>
    <cellStyle name="Normal 2 2 2 26 5 6" xfId="17640" xr:uid="{00000000-0005-0000-0000-000071440000}"/>
    <cellStyle name="Normal 2 2 2 26 5 7" xfId="17641" xr:uid="{00000000-0005-0000-0000-000072440000}"/>
    <cellStyle name="Normal 2 2 2 26 5 8" xfId="17642" xr:uid="{00000000-0005-0000-0000-000073440000}"/>
    <cellStyle name="Normal 2 2 2 26 5 9" xfId="17643" xr:uid="{00000000-0005-0000-0000-000074440000}"/>
    <cellStyle name="Normal 2 2 2 26 6" xfId="17644" xr:uid="{00000000-0005-0000-0000-000075440000}"/>
    <cellStyle name="Normal 2 2 2 26 7" xfId="17645" xr:uid="{00000000-0005-0000-0000-000076440000}"/>
    <cellStyle name="Normal 2 2 2 26 8" xfId="17646" xr:uid="{00000000-0005-0000-0000-000077440000}"/>
    <cellStyle name="Normal 2 2 2 26 9" xfId="17647" xr:uid="{00000000-0005-0000-0000-000078440000}"/>
    <cellStyle name="Normal 2 2 2 27" xfId="17648" xr:uid="{00000000-0005-0000-0000-000079440000}"/>
    <cellStyle name="Normal 2 2 2 27 10" xfId="17649" xr:uid="{00000000-0005-0000-0000-00007A440000}"/>
    <cellStyle name="Normal 2 2 2 27 11" xfId="17650" xr:uid="{00000000-0005-0000-0000-00007B440000}"/>
    <cellStyle name="Normal 2 2 2 27 12" xfId="17651" xr:uid="{00000000-0005-0000-0000-00007C440000}"/>
    <cellStyle name="Normal 2 2 2 27 13" xfId="17652" xr:uid="{00000000-0005-0000-0000-00007D440000}"/>
    <cellStyle name="Normal 2 2 2 27 14" xfId="17653" xr:uid="{00000000-0005-0000-0000-00007E440000}"/>
    <cellStyle name="Normal 2 2 2 27 2" xfId="17654" xr:uid="{00000000-0005-0000-0000-00007F440000}"/>
    <cellStyle name="Normal 2 2 2 27 2 10" xfId="17655" xr:uid="{00000000-0005-0000-0000-000080440000}"/>
    <cellStyle name="Normal 2 2 2 27 2 2" xfId="17656" xr:uid="{00000000-0005-0000-0000-000081440000}"/>
    <cellStyle name="Normal 2 2 2 27 2 3" xfId="17657" xr:uid="{00000000-0005-0000-0000-000082440000}"/>
    <cellStyle name="Normal 2 2 2 27 2 4" xfId="17658" xr:uid="{00000000-0005-0000-0000-000083440000}"/>
    <cellStyle name="Normal 2 2 2 27 2 5" xfId="17659" xr:uid="{00000000-0005-0000-0000-000084440000}"/>
    <cellStyle name="Normal 2 2 2 27 2 6" xfId="17660" xr:uid="{00000000-0005-0000-0000-000085440000}"/>
    <cellStyle name="Normal 2 2 2 27 2 7" xfId="17661" xr:uid="{00000000-0005-0000-0000-000086440000}"/>
    <cellStyle name="Normal 2 2 2 27 2 8" xfId="17662" xr:uid="{00000000-0005-0000-0000-000087440000}"/>
    <cellStyle name="Normal 2 2 2 27 2 9" xfId="17663" xr:uid="{00000000-0005-0000-0000-000088440000}"/>
    <cellStyle name="Normal 2 2 2 27 3" xfId="17664" xr:uid="{00000000-0005-0000-0000-000089440000}"/>
    <cellStyle name="Normal 2 2 2 27 3 10" xfId="17665" xr:uid="{00000000-0005-0000-0000-00008A440000}"/>
    <cellStyle name="Normal 2 2 2 27 3 2" xfId="17666" xr:uid="{00000000-0005-0000-0000-00008B440000}"/>
    <cellStyle name="Normal 2 2 2 27 3 3" xfId="17667" xr:uid="{00000000-0005-0000-0000-00008C440000}"/>
    <cellStyle name="Normal 2 2 2 27 3 4" xfId="17668" xr:uid="{00000000-0005-0000-0000-00008D440000}"/>
    <cellStyle name="Normal 2 2 2 27 3 5" xfId="17669" xr:uid="{00000000-0005-0000-0000-00008E440000}"/>
    <cellStyle name="Normal 2 2 2 27 3 6" xfId="17670" xr:uid="{00000000-0005-0000-0000-00008F440000}"/>
    <cellStyle name="Normal 2 2 2 27 3 7" xfId="17671" xr:uid="{00000000-0005-0000-0000-000090440000}"/>
    <cellStyle name="Normal 2 2 2 27 3 8" xfId="17672" xr:uid="{00000000-0005-0000-0000-000091440000}"/>
    <cellStyle name="Normal 2 2 2 27 3 9" xfId="17673" xr:uid="{00000000-0005-0000-0000-000092440000}"/>
    <cellStyle name="Normal 2 2 2 27 4" xfId="17674" xr:uid="{00000000-0005-0000-0000-000093440000}"/>
    <cellStyle name="Normal 2 2 2 27 4 10" xfId="17675" xr:uid="{00000000-0005-0000-0000-000094440000}"/>
    <cellStyle name="Normal 2 2 2 27 4 2" xfId="17676" xr:uid="{00000000-0005-0000-0000-000095440000}"/>
    <cellStyle name="Normal 2 2 2 27 4 3" xfId="17677" xr:uid="{00000000-0005-0000-0000-000096440000}"/>
    <cellStyle name="Normal 2 2 2 27 4 4" xfId="17678" xr:uid="{00000000-0005-0000-0000-000097440000}"/>
    <cellStyle name="Normal 2 2 2 27 4 5" xfId="17679" xr:uid="{00000000-0005-0000-0000-000098440000}"/>
    <cellStyle name="Normal 2 2 2 27 4 6" xfId="17680" xr:uid="{00000000-0005-0000-0000-000099440000}"/>
    <cellStyle name="Normal 2 2 2 27 4 7" xfId="17681" xr:uid="{00000000-0005-0000-0000-00009A440000}"/>
    <cellStyle name="Normal 2 2 2 27 4 8" xfId="17682" xr:uid="{00000000-0005-0000-0000-00009B440000}"/>
    <cellStyle name="Normal 2 2 2 27 4 9" xfId="17683" xr:uid="{00000000-0005-0000-0000-00009C440000}"/>
    <cellStyle name="Normal 2 2 2 27 5" xfId="17684" xr:uid="{00000000-0005-0000-0000-00009D440000}"/>
    <cellStyle name="Normal 2 2 2 27 5 10" xfId="17685" xr:uid="{00000000-0005-0000-0000-00009E440000}"/>
    <cellStyle name="Normal 2 2 2 27 5 2" xfId="17686" xr:uid="{00000000-0005-0000-0000-00009F440000}"/>
    <cellStyle name="Normal 2 2 2 27 5 3" xfId="17687" xr:uid="{00000000-0005-0000-0000-0000A0440000}"/>
    <cellStyle name="Normal 2 2 2 27 5 4" xfId="17688" xr:uid="{00000000-0005-0000-0000-0000A1440000}"/>
    <cellStyle name="Normal 2 2 2 27 5 5" xfId="17689" xr:uid="{00000000-0005-0000-0000-0000A2440000}"/>
    <cellStyle name="Normal 2 2 2 27 5 6" xfId="17690" xr:uid="{00000000-0005-0000-0000-0000A3440000}"/>
    <cellStyle name="Normal 2 2 2 27 5 7" xfId="17691" xr:uid="{00000000-0005-0000-0000-0000A4440000}"/>
    <cellStyle name="Normal 2 2 2 27 5 8" xfId="17692" xr:uid="{00000000-0005-0000-0000-0000A5440000}"/>
    <cellStyle name="Normal 2 2 2 27 5 9" xfId="17693" xr:uid="{00000000-0005-0000-0000-0000A6440000}"/>
    <cellStyle name="Normal 2 2 2 27 6" xfId="17694" xr:uid="{00000000-0005-0000-0000-0000A7440000}"/>
    <cellStyle name="Normal 2 2 2 27 7" xfId="17695" xr:uid="{00000000-0005-0000-0000-0000A8440000}"/>
    <cellStyle name="Normal 2 2 2 27 8" xfId="17696" xr:uid="{00000000-0005-0000-0000-0000A9440000}"/>
    <cellStyle name="Normal 2 2 2 27 9" xfId="17697" xr:uid="{00000000-0005-0000-0000-0000AA440000}"/>
    <cellStyle name="Normal 2 2 2 28" xfId="17698" xr:uid="{00000000-0005-0000-0000-0000AB440000}"/>
    <cellStyle name="Normal 2 2 2 28 10" xfId="17699" xr:uid="{00000000-0005-0000-0000-0000AC440000}"/>
    <cellStyle name="Normal 2 2 2 28 11" xfId="17700" xr:uid="{00000000-0005-0000-0000-0000AD440000}"/>
    <cellStyle name="Normal 2 2 2 28 12" xfId="17701" xr:uid="{00000000-0005-0000-0000-0000AE440000}"/>
    <cellStyle name="Normal 2 2 2 28 13" xfId="17702" xr:uid="{00000000-0005-0000-0000-0000AF440000}"/>
    <cellStyle name="Normal 2 2 2 28 14" xfId="17703" xr:uid="{00000000-0005-0000-0000-0000B0440000}"/>
    <cellStyle name="Normal 2 2 2 28 2" xfId="17704" xr:uid="{00000000-0005-0000-0000-0000B1440000}"/>
    <cellStyle name="Normal 2 2 2 28 2 10" xfId="17705" xr:uid="{00000000-0005-0000-0000-0000B2440000}"/>
    <cellStyle name="Normal 2 2 2 28 2 2" xfId="17706" xr:uid="{00000000-0005-0000-0000-0000B3440000}"/>
    <cellStyle name="Normal 2 2 2 28 2 3" xfId="17707" xr:uid="{00000000-0005-0000-0000-0000B4440000}"/>
    <cellStyle name="Normal 2 2 2 28 2 4" xfId="17708" xr:uid="{00000000-0005-0000-0000-0000B5440000}"/>
    <cellStyle name="Normal 2 2 2 28 2 5" xfId="17709" xr:uid="{00000000-0005-0000-0000-0000B6440000}"/>
    <cellStyle name="Normal 2 2 2 28 2 6" xfId="17710" xr:uid="{00000000-0005-0000-0000-0000B7440000}"/>
    <cellStyle name="Normal 2 2 2 28 2 7" xfId="17711" xr:uid="{00000000-0005-0000-0000-0000B8440000}"/>
    <cellStyle name="Normal 2 2 2 28 2 8" xfId="17712" xr:uid="{00000000-0005-0000-0000-0000B9440000}"/>
    <cellStyle name="Normal 2 2 2 28 2 9" xfId="17713" xr:uid="{00000000-0005-0000-0000-0000BA440000}"/>
    <cellStyle name="Normal 2 2 2 28 3" xfId="17714" xr:uid="{00000000-0005-0000-0000-0000BB440000}"/>
    <cellStyle name="Normal 2 2 2 28 3 10" xfId="17715" xr:uid="{00000000-0005-0000-0000-0000BC440000}"/>
    <cellStyle name="Normal 2 2 2 28 3 2" xfId="17716" xr:uid="{00000000-0005-0000-0000-0000BD440000}"/>
    <cellStyle name="Normal 2 2 2 28 3 3" xfId="17717" xr:uid="{00000000-0005-0000-0000-0000BE440000}"/>
    <cellStyle name="Normal 2 2 2 28 3 4" xfId="17718" xr:uid="{00000000-0005-0000-0000-0000BF440000}"/>
    <cellStyle name="Normal 2 2 2 28 3 5" xfId="17719" xr:uid="{00000000-0005-0000-0000-0000C0440000}"/>
    <cellStyle name="Normal 2 2 2 28 3 6" xfId="17720" xr:uid="{00000000-0005-0000-0000-0000C1440000}"/>
    <cellStyle name="Normal 2 2 2 28 3 7" xfId="17721" xr:uid="{00000000-0005-0000-0000-0000C2440000}"/>
    <cellStyle name="Normal 2 2 2 28 3 8" xfId="17722" xr:uid="{00000000-0005-0000-0000-0000C3440000}"/>
    <cellStyle name="Normal 2 2 2 28 3 9" xfId="17723" xr:uid="{00000000-0005-0000-0000-0000C4440000}"/>
    <cellStyle name="Normal 2 2 2 28 4" xfId="17724" xr:uid="{00000000-0005-0000-0000-0000C5440000}"/>
    <cellStyle name="Normal 2 2 2 28 4 10" xfId="17725" xr:uid="{00000000-0005-0000-0000-0000C6440000}"/>
    <cellStyle name="Normal 2 2 2 28 4 2" xfId="17726" xr:uid="{00000000-0005-0000-0000-0000C7440000}"/>
    <cellStyle name="Normal 2 2 2 28 4 3" xfId="17727" xr:uid="{00000000-0005-0000-0000-0000C8440000}"/>
    <cellStyle name="Normal 2 2 2 28 4 4" xfId="17728" xr:uid="{00000000-0005-0000-0000-0000C9440000}"/>
    <cellStyle name="Normal 2 2 2 28 4 5" xfId="17729" xr:uid="{00000000-0005-0000-0000-0000CA440000}"/>
    <cellStyle name="Normal 2 2 2 28 4 6" xfId="17730" xr:uid="{00000000-0005-0000-0000-0000CB440000}"/>
    <cellStyle name="Normal 2 2 2 28 4 7" xfId="17731" xr:uid="{00000000-0005-0000-0000-0000CC440000}"/>
    <cellStyle name="Normal 2 2 2 28 4 8" xfId="17732" xr:uid="{00000000-0005-0000-0000-0000CD440000}"/>
    <cellStyle name="Normal 2 2 2 28 4 9" xfId="17733" xr:uid="{00000000-0005-0000-0000-0000CE440000}"/>
    <cellStyle name="Normal 2 2 2 28 5" xfId="17734" xr:uid="{00000000-0005-0000-0000-0000CF440000}"/>
    <cellStyle name="Normal 2 2 2 28 5 10" xfId="17735" xr:uid="{00000000-0005-0000-0000-0000D0440000}"/>
    <cellStyle name="Normal 2 2 2 28 5 2" xfId="17736" xr:uid="{00000000-0005-0000-0000-0000D1440000}"/>
    <cellStyle name="Normal 2 2 2 28 5 3" xfId="17737" xr:uid="{00000000-0005-0000-0000-0000D2440000}"/>
    <cellStyle name="Normal 2 2 2 28 5 4" xfId="17738" xr:uid="{00000000-0005-0000-0000-0000D3440000}"/>
    <cellStyle name="Normal 2 2 2 28 5 5" xfId="17739" xr:uid="{00000000-0005-0000-0000-0000D4440000}"/>
    <cellStyle name="Normal 2 2 2 28 5 6" xfId="17740" xr:uid="{00000000-0005-0000-0000-0000D5440000}"/>
    <cellStyle name="Normal 2 2 2 28 5 7" xfId="17741" xr:uid="{00000000-0005-0000-0000-0000D6440000}"/>
    <cellStyle name="Normal 2 2 2 28 5 8" xfId="17742" xr:uid="{00000000-0005-0000-0000-0000D7440000}"/>
    <cellStyle name="Normal 2 2 2 28 5 9" xfId="17743" xr:uid="{00000000-0005-0000-0000-0000D8440000}"/>
    <cellStyle name="Normal 2 2 2 28 6" xfId="17744" xr:uid="{00000000-0005-0000-0000-0000D9440000}"/>
    <cellStyle name="Normal 2 2 2 28 7" xfId="17745" xr:uid="{00000000-0005-0000-0000-0000DA440000}"/>
    <cellStyle name="Normal 2 2 2 28 8" xfId="17746" xr:uid="{00000000-0005-0000-0000-0000DB440000}"/>
    <cellStyle name="Normal 2 2 2 28 9" xfId="17747" xr:uid="{00000000-0005-0000-0000-0000DC440000}"/>
    <cellStyle name="Normal 2 2 2 29" xfId="17748" xr:uid="{00000000-0005-0000-0000-0000DD440000}"/>
    <cellStyle name="Normal 2 2 2 29 10" xfId="17749" xr:uid="{00000000-0005-0000-0000-0000DE440000}"/>
    <cellStyle name="Normal 2 2 2 29 11" xfId="17750" xr:uid="{00000000-0005-0000-0000-0000DF440000}"/>
    <cellStyle name="Normal 2 2 2 29 12" xfId="17751" xr:uid="{00000000-0005-0000-0000-0000E0440000}"/>
    <cellStyle name="Normal 2 2 2 29 13" xfId="17752" xr:uid="{00000000-0005-0000-0000-0000E1440000}"/>
    <cellStyle name="Normal 2 2 2 29 14" xfId="17753" xr:uid="{00000000-0005-0000-0000-0000E2440000}"/>
    <cellStyle name="Normal 2 2 2 29 2" xfId="17754" xr:uid="{00000000-0005-0000-0000-0000E3440000}"/>
    <cellStyle name="Normal 2 2 2 29 2 10" xfId="17755" xr:uid="{00000000-0005-0000-0000-0000E4440000}"/>
    <cellStyle name="Normal 2 2 2 29 2 2" xfId="17756" xr:uid="{00000000-0005-0000-0000-0000E5440000}"/>
    <cellStyle name="Normal 2 2 2 29 2 3" xfId="17757" xr:uid="{00000000-0005-0000-0000-0000E6440000}"/>
    <cellStyle name="Normal 2 2 2 29 2 4" xfId="17758" xr:uid="{00000000-0005-0000-0000-0000E7440000}"/>
    <cellStyle name="Normal 2 2 2 29 2 5" xfId="17759" xr:uid="{00000000-0005-0000-0000-0000E8440000}"/>
    <cellStyle name="Normal 2 2 2 29 2 6" xfId="17760" xr:uid="{00000000-0005-0000-0000-0000E9440000}"/>
    <cellStyle name="Normal 2 2 2 29 2 7" xfId="17761" xr:uid="{00000000-0005-0000-0000-0000EA440000}"/>
    <cellStyle name="Normal 2 2 2 29 2 8" xfId="17762" xr:uid="{00000000-0005-0000-0000-0000EB440000}"/>
    <cellStyle name="Normal 2 2 2 29 2 9" xfId="17763" xr:uid="{00000000-0005-0000-0000-0000EC440000}"/>
    <cellStyle name="Normal 2 2 2 29 3" xfId="17764" xr:uid="{00000000-0005-0000-0000-0000ED440000}"/>
    <cellStyle name="Normal 2 2 2 29 3 10" xfId="17765" xr:uid="{00000000-0005-0000-0000-0000EE440000}"/>
    <cellStyle name="Normal 2 2 2 29 3 2" xfId="17766" xr:uid="{00000000-0005-0000-0000-0000EF440000}"/>
    <cellStyle name="Normal 2 2 2 29 3 3" xfId="17767" xr:uid="{00000000-0005-0000-0000-0000F0440000}"/>
    <cellStyle name="Normal 2 2 2 29 3 4" xfId="17768" xr:uid="{00000000-0005-0000-0000-0000F1440000}"/>
    <cellStyle name="Normal 2 2 2 29 3 5" xfId="17769" xr:uid="{00000000-0005-0000-0000-0000F2440000}"/>
    <cellStyle name="Normal 2 2 2 29 3 6" xfId="17770" xr:uid="{00000000-0005-0000-0000-0000F3440000}"/>
    <cellStyle name="Normal 2 2 2 29 3 7" xfId="17771" xr:uid="{00000000-0005-0000-0000-0000F4440000}"/>
    <cellStyle name="Normal 2 2 2 29 3 8" xfId="17772" xr:uid="{00000000-0005-0000-0000-0000F5440000}"/>
    <cellStyle name="Normal 2 2 2 29 3 9" xfId="17773" xr:uid="{00000000-0005-0000-0000-0000F6440000}"/>
    <cellStyle name="Normal 2 2 2 29 4" xfId="17774" xr:uid="{00000000-0005-0000-0000-0000F7440000}"/>
    <cellStyle name="Normal 2 2 2 29 4 10" xfId="17775" xr:uid="{00000000-0005-0000-0000-0000F8440000}"/>
    <cellStyle name="Normal 2 2 2 29 4 2" xfId="17776" xr:uid="{00000000-0005-0000-0000-0000F9440000}"/>
    <cellStyle name="Normal 2 2 2 29 4 3" xfId="17777" xr:uid="{00000000-0005-0000-0000-0000FA440000}"/>
    <cellStyle name="Normal 2 2 2 29 4 4" xfId="17778" xr:uid="{00000000-0005-0000-0000-0000FB440000}"/>
    <cellStyle name="Normal 2 2 2 29 4 5" xfId="17779" xr:uid="{00000000-0005-0000-0000-0000FC440000}"/>
    <cellStyle name="Normal 2 2 2 29 4 6" xfId="17780" xr:uid="{00000000-0005-0000-0000-0000FD440000}"/>
    <cellStyle name="Normal 2 2 2 29 4 7" xfId="17781" xr:uid="{00000000-0005-0000-0000-0000FE440000}"/>
    <cellStyle name="Normal 2 2 2 29 4 8" xfId="17782" xr:uid="{00000000-0005-0000-0000-0000FF440000}"/>
    <cellStyle name="Normal 2 2 2 29 4 9" xfId="17783" xr:uid="{00000000-0005-0000-0000-000000450000}"/>
    <cellStyle name="Normal 2 2 2 29 5" xfId="17784" xr:uid="{00000000-0005-0000-0000-000001450000}"/>
    <cellStyle name="Normal 2 2 2 29 5 10" xfId="17785" xr:uid="{00000000-0005-0000-0000-000002450000}"/>
    <cellStyle name="Normal 2 2 2 29 5 2" xfId="17786" xr:uid="{00000000-0005-0000-0000-000003450000}"/>
    <cellStyle name="Normal 2 2 2 29 5 3" xfId="17787" xr:uid="{00000000-0005-0000-0000-000004450000}"/>
    <cellStyle name="Normal 2 2 2 29 5 4" xfId="17788" xr:uid="{00000000-0005-0000-0000-000005450000}"/>
    <cellStyle name="Normal 2 2 2 29 5 5" xfId="17789" xr:uid="{00000000-0005-0000-0000-000006450000}"/>
    <cellStyle name="Normal 2 2 2 29 5 6" xfId="17790" xr:uid="{00000000-0005-0000-0000-000007450000}"/>
    <cellStyle name="Normal 2 2 2 29 5 7" xfId="17791" xr:uid="{00000000-0005-0000-0000-000008450000}"/>
    <cellStyle name="Normal 2 2 2 29 5 8" xfId="17792" xr:uid="{00000000-0005-0000-0000-000009450000}"/>
    <cellStyle name="Normal 2 2 2 29 5 9" xfId="17793" xr:uid="{00000000-0005-0000-0000-00000A450000}"/>
    <cellStyle name="Normal 2 2 2 29 6" xfId="17794" xr:uid="{00000000-0005-0000-0000-00000B450000}"/>
    <cellStyle name="Normal 2 2 2 29 7" xfId="17795" xr:uid="{00000000-0005-0000-0000-00000C450000}"/>
    <cellStyle name="Normal 2 2 2 29 8" xfId="17796" xr:uid="{00000000-0005-0000-0000-00000D450000}"/>
    <cellStyle name="Normal 2 2 2 29 9" xfId="17797" xr:uid="{00000000-0005-0000-0000-00000E450000}"/>
    <cellStyle name="Normal 2 2 2 3" xfId="420" xr:uid="{00000000-0005-0000-0000-00000F450000}"/>
    <cellStyle name="Normal 2 2 2 3 10" xfId="17798" xr:uid="{00000000-0005-0000-0000-000010450000}"/>
    <cellStyle name="Normal 2 2 2 3 10 10" xfId="17799" xr:uid="{00000000-0005-0000-0000-000011450000}"/>
    <cellStyle name="Normal 2 2 2 3 10 11" xfId="17800" xr:uid="{00000000-0005-0000-0000-000012450000}"/>
    <cellStyle name="Normal 2 2 2 3 10 12" xfId="17801" xr:uid="{00000000-0005-0000-0000-000013450000}"/>
    <cellStyle name="Normal 2 2 2 3 10 13" xfId="17802" xr:uid="{00000000-0005-0000-0000-000014450000}"/>
    <cellStyle name="Normal 2 2 2 3 10 14" xfId="17803" xr:uid="{00000000-0005-0000-0000-000015450000}"/>
    <cellStyle name="Normal 2 2 2 3 10 2" xfId="17804" xr:uid="{00000000-0005-0000-0000-000016450000}"/>
    <cellStyle name="Normal 2 2 2 3 10 2 10" xfId="17805" xr:uid="{00000000-0005-0000-0000-000017450000}"/>
    <cellStyle name="Normal 2 2 2 3 10 2 2" xfId="17806" xr:uid="{00000000-0005-0000-0000-000018450000}"/>
    <cellStyle name="Normal 2 2 2 3 10 2 3" xfId="17807" xr:uid="{00000000-0005-0000-0000-000019450000}"/>
    <cellStyle name="Normal 2 2 2 3 10 2 4" xfId="17808" xr:uid="{00000000-0005-0000-0000-00001A450000}"/>
    <cellStyle name="Normal 2 2 2 3 10 2 5" xfId="17809" xr:uid="{00000000-0005-0000-0000-00001B450000}"/>
    <cellStyle name="Normal 2 2 2 3 10 2 6" xfId="17810" xr:uid="{00000000-0005-0000-0000-00001C450000}"/>
    <cellStyle name="Normal 2 2 2 3 10 2 7" xfId="17811" xr:uid="{00000000-0005-0000-0000-00001D450000}"/>
    <cellStyle name="Normal 2 2 2 3 10 2 8" xfId="17812" xr:uid="{00000000-0005-0000-0000-00001E450000}"/>
    <cellStyle name="Normal 2 2 2 3 10 2 9" xfId="17813" xr:uid="{00000000-0005-0000-0000-00001F450000}"/>
    <cellStyle name="Normal 2 2 2 3 10 3" xfId="17814" xr:uid="{00000000-0005-0000-0000-000020450000}"/>
    <cellStyle name="Normal 2 2 2 3 10 3 10" xfId="17815" xr:uid="{00000000-0005-0000-0000-000021450000}"/>
    <cellStyle name="Normal 2 2 2 3 10 3 2" xfId="17816" xr:uid="{00000000-0005-0000-0000-000022450000}"/>
    <cellStyle name="Normal 2 2 2 3 10 3 3" xfId="17817" xr:uid="{00000000-0005-0000-0000-000023450000}"/>
    <cellStyle name="Normal 2 2 2 3 10 3 4" xfId="17818" xr:uid="{00000000-0005-0000-0000-000024450000}"/>
    <cellStyle name="Normal 2 2 2 3 10 3 5" xfId="17819" xr:uid="{00000000-0005-0000-0000-000025450000}"/>
    <cellStyle name="Normal 2 2 2 3 10 3 6" xfId="17820" xr:uid="{00000000-0005-0000-0000-000026450000}"/>
    <cellStyle name="Normal 2 2 2 3 10 3 7" xfId="17821" xr:uid="{00000000-0005-0000-0000-000027450000}"/>
    <cellStyle name="Normal 2 2 2 3 10 3 8" xfId="17822" xr:uid="{00000000-0005-0000-0000-000028450000}"/>
    <cellStyle name="Normal 2 2 2 3 10 3 9" xfId="17823" xr:uid="{00000000-0005-0000-0000-000029450000}"/>
    <cellStyle name="Normal 2 2 2 3 10 4" xfId="17824" xr:uid="{00000000-0005-0000-0000-00002A450000}"/>
    <cellStyle name="Normal 2 2 2 3 10 4 10" xfId="17825" xr:uid="{00000000-0005-0000-0000-00002B450000}"/>
    <cellStyle name="Normal 2 2 2 3 10 4 2" xfId="17826" xr:uid="{00000000-0005-0000-0000-00002C450000}"/>
    <cellStyle name="Normal 2 2 2 3 10 4 3" xfId="17827" xr:uid="{00000000-0005-0000-0000-00002D450000}"/>
    <cellStyle name="Normal 2 2 2 3 10 4 4" xfId="17828" xr:uid="{00000000-0005-0000-0000-00002E450000}"/>
    <cellStyle name="Normal 2 2 2 3 10 4 5" xfId="17829" xr:uid="{00000000-0005-0000-0000-00002F450000}"/>
    <cellStyle name="Normal 2 2 2 3 10 4 6" xfId="17830" xr:uid="{00000000-0005-0000-0000-000030450000}"/>
    <cellStyle name="Normal 2 2 2 3 10 4 7" xfId="17831" xr:uid="{00000000-0005-0000-0000-000031450000}"/>
    <cellStyle name="Normal 2 2 2 3 10 4 8" xfId="17832" xr:uid="{00000000-0005-0000-0000-000032450000}"/>
    <cellStyle name="Normal 2 2 2 3 10 4 9" xfId="17833" xr:uid="{00000000-0005-0000-0000-000033450000}"/>
    <cellStyle name="Normal 2 2 2 3 10 5" xfId="17834" xr:uid="{00000000-0005-0000-0000-000034450000}"/>
    <cellStyle name="Normal 2 2 2 3 10 5 10" xfId="17835" xr:uid="{00000000-0005-0000-0000-000035450000}"/>
    <cellStyle name="Normal 2 2 2 3 10 5 2" xfId="17836" xr:uid="{00000000-0005-0000-0000-000036450000}"/>
    <cellStyle name="Normal 2 2 2 3 10 5 3" xfId="17837" xr:uid="{00000000-0005-0000-0000-000037450000}"/>
    <cellStyle name="Normal 2 2 2 3 10 5 4" xfId="17838" xr:uid="{00000000-0005-0000-0000-000038450000}"/>
    <cellStyle name="Normal 2 2 2 3 10 5 5" xfId="17839" xr:uid="{00000000-0005-0000-0000-000039450000}"/>
    <cellStyle name="Normal 2 2 2 3 10 5 6" xfId="17840" xr:uid="{00000000-0005-0000-0000-00003A450000}"/>
    <cellStyle name="Normal 2 2 2 3 10 5 7" xfId="17841" xr:uid="{00000000-0005-0000-0000-00003B450000}"/>
    <cellStyle name="Normal 2 2 2 3 10 5 8" xfId="17842" xr:uid="{00000000-0005-0000-0000-00003C450000}"/>
    <cellStyle name="Normal 2 2 2 3 10 5 9" xfId="17843" xr:uid="{00000000-0005-0000-0000-00003D450000}"/>
    <cellStyle name="Normal 2 2 2 3 10 6" xfId="17844" xr:uid="{00000000-0005-0000-0000-00003E450000}"/>
    <cellStyle name="Normal 2 2 2 3 10 7" xfId="17845" xr:uid="{00000000-0005-0000-0000-00003F450000}"/>
    <cellStyle name="Normal 2 2 2 3 10 8" xfId="17846" xr:uid="{00000000-0005-0000-0000-000040450000}"/>
    <cellStyle name="Normal 2 2 2 3 10 9" xfId="17847" xr:uid="{00000000-0005-0000-0000-000041450000}"/>
    <cellStyle name="Normal 2 2 2 3 11" xfId="17848" xr:uid="{00000000-0005-0000-0000-000042450000}"/>
    <cellStyle name="Normal 2 2 2 3 11 10" xfId="17849" xr:uid="{00000000-0005-0000-0000-000043450000}"/>
    <cellStyle name="Normal 2 2 2 3 11 11" xfId="17850" xr:uid="{00000000-0005-0000-0000-000044450000}"/>
    <cellStyle name="Normal 2 2 2 3 11 12" xfId="17851" xr:uid="{00000000-0005-0000-0000-000045450000}"/>
    <cellStyle name="Normal 2 2 2 3 11 13" xfId="17852" xr:uid="{00000000-0005-0000-0000-000046450000}"/>
    <cellStyle name="Normal 2 2 2 3 11 14" xfId="17853" xr:uid="{00000000-0005-0000-0000-000047450000}"/>
    <cellStyle name="Normal 2 2 2 3 11 2" xfId="17854" xr:uid="{00000000-0005-0000-0000-000048450000}"/>
    <cellStyle name="Normal 2 2 2 3 11 2 10" xfId="17855" xr:uid="{00000000-0005-0000-0000-000049450000}"/>
    <cellStyle name="Normal 2 2 2 3 11 2 2" xfId="17856" xr:uid="{00000000-0005-0000-0000-00004A450000}"/>
    <cellStyle name="Normal 2 2 2 3 11 2 3" xfId="17857" xr:uid="{00000000-0005-0000-0000-00004B450000}"/>
    <cellStyle name="Normal 2 2 2 3 11 2 4" xfId="17858" xr:uid="{00000000-0005-0000-0000-00004C450000}"/>
    <cellStyle name="Normal 2 2 2 3 11 2 5" xfId="17859" xr:uid="{00000000-0005-0000-0000-00004D450000}"/>
    <cellStyle name="Normal 2 2 2 3 11 2 6" xfId="17860" xr:uid="{00000000-0005-0000-0000-00004E450000}"/>
    <cellStyle name="Normal 2 2 2 3 11 2 7" xfId="17861" xr:uid="{00000000-0005-0000-0000-00004F450000}"/>
    <cellStyle name="Normal 2 2 2 3 11 2 8" xfId="17862" xr:uid="{00000000-0005-0000-0000-000050450000}"/>
    <cellStyle name="Normal 2 2 2 3 11 2 9" xfId="17863" xr:uid="{00000000-0005-0000-0000-000051450000}"/>
    <cellStyle name="Normal 2 2 2 3 11 3" xfId="17864" xr:uid="{00000000-0005-0000-0000-000052450000}"/>
    <cellStyle name="Normal 2 2 2 3 11 3 10" xfId="17865" xr:uid="{00000000-0005-0000-0000-000053450000}"/>
    <cellStyle name="Normal 2 2 2 3 11 3 2" xfId="17866" xr:uid="{00000000-0005-0000-0000-000054450000}"/>
    <cellStyle name="Normal 2 2 2 3 11 3 3" xfId="17867" xr:uid="{00000000-0005-0000-0000-000055450000}"/>
    <cellStyle name="Normal 2 2 2 3 11 3 4" xfId="17868" xr:uid="{00000000-0005-0000-0000-000056450000}"/>
    <cellStyle name="Normal 2 2 2 3 11 3 5" xfId="17869" xr:uid="{00000000-0005-0000-0000-000057450000}"/>
    <cellStyle name="Normal 2 2 2 3 11 3 6" xfId="17870" xr:uid="{00000000-0005-0000-0000-000058450000}"/>
    <cellStyle name="Normal 2 2 2 3 11 3 7" xfId="17871" xr:uid="{00000000-0005-0000-0000-000059450000}"/>
    <cellStyle name="Normal 2 2 2 3 11 3 8" xfId="17872" xr:uid="{00000000-0005-0000-0000-00005A450000}"/>
    <cellStyle name="Normal 2 2 2 3 11 3 9" xfId="17873" xr:uid="{00000000-0005-0000-0000-00005B450000}"/>
    <cellStyle name="Normal 2 2 2 3 11 4" xfId="17874" xr:uid="{00000000-0005-0000-0000-00005C450000}"/>
    <cellStyle name="Normal 2 2 2 3 11 4 10" xfId="17875" xr:uid="{00000000-0005-0000-0000-00005D450000}"/>
    <cellStyle name="Normal 2 2 2 3 11 4 2" xfId="17876" xr:uid="{00000000-0005-0000-0000-00005E450000}"/>
    <cellStyle name="Normal 2 2 2 3 11 4 3" xfId="17877" xr:uid="{00000000-0005-0000-0000-00005F450000}"/>
    <cellStyle name="Normal 2 2 2 3 11 4 4" xfId="17878" xr:uid="{00000000-0005-0000-0000-000060450000}"/>
    <cellStyle name="Normal 2 2 2 3 11 4 5" xfId="17879" xr:uid="{00000000-0005-0000-0000-000061450000}"/>
    <cellStyle name="Normal 2 2 2 3 11 4 6" xfId="17880" xr:uid="{00000000-0005-0000-0000-000062450000}"/>
    <cellStyle name="Normal 2 2 2 3 11 4 7" xfId="17881" xr:uid="{00000000-0005-0000-0000-000063450000}"/>
    <cellStyle name="Normal 2 2 2 3 11 4 8" xfId="17882" xr:uid="{00000000-0005-0000-0000-000064450000}"/>
    <cellStyle name="Normal 2 2 2 3 11 4 9" xfId="17883" xr:uid="{00000000-0005-0000-0000-000065450000}"/>
    <cellStyle name="Normal 2 2 2 3 11 5" xfId="17884" xr:uid="{00000000-0005-0000-0000-000066450000}"/>
    <cellStyle name="Normal 2 2 2 3 11 5 10" xfId="17885" xr:uid="{00000000-0005-0000-0000-000067450000}"/>
    <cellStyle name="Normal 2 2 2 3 11 5 2" xfId="17886" xr:uid="{00000000-0005-0000-0000-000068450000}"/>
    <cellStyle name="Normal 2 2 2 3 11 5 3" xfId="17887" xr:uid="{00000000-0005-0000-0000-000069450000}"/>
    <cellStyle name="Normal 2 2 2 3 11 5 4" xfId="17888" xr:uid="{00000000-0005-0000-0000-00006A450000}"/>
    <cellStyle name="Normal 2 2 2 3 11 5 5" xfId="17889" xr:uid="{00000000-0005-0000-0000-00006B450000}"/>
    <cellStyle name="Normal 2 2 2 3 11 5 6" xfId="17890" xr:uid="{00000000-0005-0000-0000-00006C450000}"/>
    <cellStyle name="Normal 2 2 2 3 11 5 7" xfId="17891" xr:uid="{00000000-0005-0000-0000-00006D450000}"/>
    <cellStyle name="Normal 2 2 2 3 11 5 8" xfId="17892" xr:uid="{00000000-0005-0000-0000-00006E450000}"/>
    <cellStyle name="Normal 2 2 2 3 11 5 9" xfId="17893" xr:uid="{00000000-0005-0000-0000-00006F450000}"/>
    <cellStyle name="Normal 2 2 2 3 11 6" xfId="17894" xr:uid="{00000000-0005-0000-0000-000070450000}"/>
    <cellStyle name="Normal 2 2 2 3 11 7" xfId="17895" xr:uid="{00000000-0005-0000-0000-000071450000}"/>
    <cellStyle name="Normal 2 2 2 3 11 8" xfId="17896" xr:uid="{00000000-0005-0000-0000-000072450000}"/>
    <cellStyle name="Normal 2 2 2 3 11 9" xfId="17897" xr:uid="{00000000-0005-0000-0000-000073450000}"/>
    <cellStyle name="Normal 2 2 2 3 12" xfId="17898" xr:uid="{00000000-0005-0000-0000-000074450000}"/>
    <cellStyle name="Normal 2 2 2 3 12 10" xfId="17899" xr:uid="{00000000-0005-0000-0000-000075450000}"/>
    <cellStyle name="Normal 2 2 2 3 12 11" xfId="17900" xr:uid="{00000000-0005-0000-0000-000076450000}"/>
    <cellStyle name="Normal 2 2 2 3 12 12" xfId="17901" xr:uid="{00000000-0005-0000-0000-000077450000}"/>
    <cellStyle name="Normal 2 2 2 3 12 13" xfId="17902" xr:uid="{00000000-0005-0000-0000-000078450000}"/>
    <cellStyle name="Normal 2 2 2 3 12 14" xfId="17903" xr:uid="{00000000-0005-0000-0000-000079450000}"/>
    <cellStyle name="Normal 2 2 2 3 12 2" xfId="17904" xr:uid="{00000000-0005-0000-0000-00007A450000}"/>
    <cellStyle name="Normal 2 2 2 3 12 2 10" xfId="17905" xr:uid="{00000000-0005-0000-0000-00007B450000}"/>
    <cellStyle name="Normal 2 2 2 3 12 2 2" xfId="17906" xr:uid="{00000000-0005-0000-0000-00007C450000}"/>
    <cellStyle name="Normal 2 2 2 3 12 2 3" xfId="17907" xr:uid="{00000000-0005-0000-0000-00007D450000}"/>
    <cellStyle name="Normal 2 2 2 3 12 2 4" xfId="17908" xr:uid="{00000000-0005-0000-0000-00007E450000}"/>
    <cellStyle name="Normal 2 2 2 3 12 2 5" xfId="17909" xr:uid="{00000000-0005-0000-0000-00007F450000}"/>
    <cellStyle name="Normal 2 2 2 3 12 2 6" xfId="17910" xr:uid="{00000000-0005-0000-0000-000080450000}"/>
    <cellStyle name="Normal 2 2 2 3 12 2 7" xfId="17911" xr:uid="{00000000-0005-0000-0000-000081450000}"/>
    <cellStyle name="Normal 2 2 2 3 12 2 8" xfId="17912" xr:uid="{00000000-0005-0000-0000-000082450000}"/>
    <cellStyle name="Normal 2 2 2 3 12 2 9" xfId="17913" xr:uid="{00000000-0005-0000-0000-000083450000}"/>
    <cellStyle name="Normal 2 2 2 3 12 3" xfId="17914" xr:uid="{00000000-0005-0000-0000-000084450000}"/>
    <cellStyle name="Normal 2 2 2 3 12 3 10" xfId="17915" xr:uid="{00000000-0005-0000-0000-000085450000}"/>
    <cellStyle name="Normal 2 2 2 3 12 3 2" xfId="17916" xr:uid="{00000000-0005-0000-0000-000086450000}"/>
    <cellStyle name="Normal 2 2 2 3 12 3 3" xfId="17917" xr:uid="{00000000-0005-0000-0000-000087450000}"/>
    <cellStyle name="Normal 2 2 2 3 12 3 4" xfId="17918" xr:uid="{00000000-0005-0000-0000-000088450000}"/>
    <cellStyle name="Normal 2 2 2 3 12 3 5" xfId="17919" xr:uid="{00000000-0005-0000-0000-000089450000}"/>
    <cellStyle name="Normal 2 2 2 3 12 3 6" xfId="17920" xr:uid="{00000000-0005-0000-0000-00008A450000}"/>
    <cellStyle name="Normal 2 2 2 3 12 3 7" xfId="17921" xr:uid="{00000000-0005-0000-0000-00008B450000}"/>
    <cellStyle name="Normal 2 2 2 3 12 3 8" xfId="17922" xr:uid="{00000000-0005-0000-0000-00008C450000}"/>
    <cellStyle name="Normal 2 2 2 3 12 3 9" xfId="17923" xr:uid="{00000000-0005-0000-0000-00008D450000}"/>
    <cellStyle name="Normal 2 2 2 3 12 4" xfId="17924" xr:uid="{00000000-0005-0000-0000-00008E450000}"/>
    <cellStyle name="Normal 2 2 2 3 12 4 10" xfId="17925" xr:uid="{00000000-0005-0000-0000-00008F450000}"/>
    <cellStyle name="Normal 2 2 2 3 12 4 2" xfId="17926" xr:uid="{00000000-0005-0000-0000-000090450000}"/>
    <cellStyle name="Normal 2 2 2 3 12 4 3" xfId="17927" xr:uid="{00000000-0005-0000-0000-000091450000}"/>
    <cellStyle name="Normal 2 2 2 3 12 4 4" xfId="17928" xr:uid="{00000000-0005-0000-0000-000092450000}"/>
    <cellStyle name="Normal 2 2 2 3 12 4 5" xfId="17929" xr:uid="{00000000-0005-0000-0000-000093450000}"/>
    <cellStyle name="Normal 2 2 2 3 12 4 6" xfId="17930" xr:uid="{00000000-0005-0000-0000-000094450000}"/>
    <cellStyle name="Normal 2 2 2 3 12 4 7" xfId="17931" xr:uid="{00000000-0005-0000-0000-000095450000}"/>
    <cellStyle name="Normal 2 2 2 3 12 4 8" xfId="17932" xr:uid="{00000000-0005-0000-0000-000096450000}"/>
    <cellStyle name="Normal 2 2 2 3 12 4 9" xfId="17933" xr:uid="{00000000-0005-0000-0000-000097450000}"/>
    <cellStyle name="Normal 2 2 2 3 12 5" xfId="17934" xr:uid="{00000000-0005-0000-0000-000098450000}"/>
    <cellStyle name="Normal 2 2 2 3 12 5 10" xfId="17935" xr:uid="{00000000-0005-0000-0000-000099450000}"/>
    <cellStyle name="Normal 2 2 2 3 12 5 2" xfId="17936" xr:uid="{00000000-0005-0000-0000-00009A450000}"/>
    <cellStyle name="Normal 2 2 2 3 12 5 3" xfId="17937" xr:uid="{00000000-0005-0000-0000-00009B450000}"/>
    <cellStyle name="Normal 2 2 2 3 12 5 4" xfId="17938" xr:uid="{00000000-0005-0000-0000-00009C450000}"/>
    <cellStyle name="Normal 2 2 2 3 12 5 5" xfId="17939" xr:uid="{00000000-0005-0000-0000-00009D450000}"/>
    <cellStyle name="Normal 2 2 2 3 12 5 6" xfId="17940" xr:uid="{00000000-0005-0000-0000-00009E450000}"/>
    <cellStyle name="Normal 2 2 2 3 12 5 7" xfId="17941" xr:uid="{00000000-0005-0000-0000-00009F450000}"/>
    <cellStyle name="Normal 2 2 2 3 12 5 8" xfId="17942" xr:uid="{00000000-0005-0000-0000-0000A0450000}"/>
    <cellStyle name="Normal 2 2 2 3 12 5 9" xfId="17943" xr:uid="{00000000-0005-0000-0000-0000A1450000}"/>
    <cellStyle name="Normal 2 2 2 3 12 6" xfId="17944" xr:uid="{00000000-0005-0000-0000-0000A2450000}"/>
    <cellStyle name="Normal 2 2 2 3 12 7" xfId="17945" xr:uid="{00000000-0005-0000-0000-0000A3450000}"/>
    <cellStyle name="Normal 2 2 2 3 12 8" xfId="17946" xr:uid="{00000000-0005-0000-0000-0000A4450000}"/>
    <cellStyle name="Normal 2 2 2 3 12 9" xfId="17947" xr:uid="{00000000-0005-0000-0000-0000A5450000}"/>
    <cellStyle name="Normal 2 2 2 3 13" xfId="17948" xr:uid="{00000000-0005-0000-0000-0000A6450000}"/>
    <cellStyle name="Normal 2 2 2 3 13 10" xfId="17949" xr:uid="{00000000-0005-0000-0000-0000A7450000}"/>
    <cellStyle name="Normal 2 2 2 3 13 11" xfId="17950" xr:uid="{00000000-0005-0000-0000-0000A8450000}"/>
    <cellStyle name="Normal 2 2 2 3 13 12" xfId="17951" xr:uid="{00000000-0005-0000-0000-0000A9450000}"/>
    <cellStyle name="Normal 2 2 2 3 13 13" xfId="17952" xr:uid="{00000000-0005-0000-0000-0000AA450000}"/>
    <cellStyle name="Normal 2 2 2 3 13 14" xfId="17953" xr:uid="{00000000-0005-0000-0000-0000AB450000}"/>
    <cellStyle name="Normal 2 2 2 3 13 2" xfId="17954" xr:uid="{00000000-0005-0000-0000-0000AC450000}"/>
    <cellStyle name="Normal 2 2 2 3 13 2 10" xfId="17955" xr:uid="{00000000-0005-0000-0000-0000AD450000}"/>
    <cellStyle name="Normal 2 2 2 3 13 2 2" xfId="17956" xr:uid="{00000000-0005-0000-0000-0000AE450000}"/>
    <cellStyle name="Normal 2 2 2 3 13 2 3" xfId="17957" xr:uid="{00000000-0005-0000-0000-0000AF450000}"/>
    <cellStyle name="Normal 2 2 2 3 13 2 4" xfId="17958" xr:uid="{00000000-0005-0000-0000-0000B0450000}"/>
    <cellStyle name="Normal 2 2 2 3 13 2 5" xfId="17959" xr:uid="{00000000-0005-0000-0000-0000B1450000}"/>
    <cellStyle name="Normal 2 2 2 3 13 2 6" xfId="17960" xr:uid="{00000000-0005-0000-0000-0000B2450000}"/>
    <cellStyle name="Normal 2 2 2 3 13 2 7" xfId="17961" xr:uid="{00000000-0005-0000-0000-0000B3450000}"/>
    <cellStyle name="Normal 2 2 2 3 13 2 8" xfId="17962" xr:uid="{00000000-0005-0000-0000-0000B4450000}"/>
    <cellStyle name="Normal 2 2 2 3 13 2 9" xfId="17963" xr:uid="{00000000-0005-0000-0000-0000B5450000}"/>
    <cellStyle name="Normal 2 2 2 3 13 3" xfId="17964" xr:uid="{00000000-0005-0000-0000-0000B6450000}"/>
    <cellStyle name="Normal 2 2 2 3 13 3 10" xfId="17965" xr:uid="{00000000-0005-0000-0000-0000B7450000}"/>
    <cellStyle name="Normal 2 2 2 3 13 3 2" xfId="17966" xr:uid="{00000000-0005-0000-0000-0000B8450000}"/>
    <cellStyle name="Normal 2 2 2 3 13 3 3" xfId="17967" xr:uid="{00000000-0005-0000-0000-0000B9450000}"/>
    <cellStyle name="Normal 2 2 2 3 13 3 4" xfId="17968" xr:uid="{00000000-0005-0000-0000-0000BA450000}"/>
    <cellStyle name="Normal 2 2 2 3 13 3 5" xfId="17969" xr:uid="{00000000-0005-0000-0000-0000BB450000}"/>
    <cellStyle name="Normal 2 2 2 3 13 3 6" xfId="17970" xr:uid="{00000000-0005-0000-0000-0000BC450000}"/>
    <cellStyle name="Normal 2 2 2 3 13 3 7" xfId="17971" xr:uid="{00000000-0005-0000-0000-0000BD450000}"/>
    <cellStyle name="Normal 2 2 2 3 13 3 8" xfId="17972" xr:uid="{00000000-0005-0000-0000-0000BE450000}"/>
    <cellStyle name="Normal 2 2 2 3 13 3 9" xfId="17973" xr:uid="{00000000-0005-0000-0000-0000BF450000}"/>
    <cellStyle name="Normal 2 2 2 3 13 4" xfId="17974" xr:uid="{00000000-0005-0000-0000-0000C0450000}"/>
    <cellStyle name="Normal 2 2 2 3 13 4 10" xfId="17975" xr:uid="{00000000-0005-0000-0000-0000C1450000}"/>
    <cellStyle name="Normal 2 2 2 3 13 4 2" xfId="17976" xr:uid="{00000000-0005-0000-0000-0000C2450000}"/>
    <cellStyle name="Normal 2 2 2 3 13 4 3" xfId="17977" xr:uid="{00000000-0005-0000-0000-0000C3450000}"/>
    <cellStyle name="Normal 2 2 2 3 13 4 4" xfId="17978" xr:uid="{00000000-0005-0000-0000-0000C4450000}"/>
    <cellStyle name="Normal 2 2 2 3 13 4 5" xfId="17979" xr:uid="{00000000-0005-0000-0000-0000C5450000}"/>
    <cellStyle name="Normal 2 2 2 3 13 4 6" xfId="17980" xr:uid="{00000000-0005-0000-0000-0000C6450000}"/>
    <cellStyle name="Normal 2 2 2 3 13 4 7" xfId="17981" xr:uid="{00000000-0005-0000-0000-0000C7450000}"/>
    <cellStyle name="Normal 2 2 2 3 13 4 8" xfId="17982" xr:uid="{00000000-0005-0000-0000-0000C8450000}"/>
    <cellStyle name="Normal 2 2 2 3 13 4 9" xfId="17983" xr:uid="{00000000-0005-0000-0000-0000C9450000}"/>
    <cellStyle name="Normal 2 2 2 3 13 5" xfId="17984" xr:uid="{00000000-0005-0000-0000-0000CA450000}"/>
    <cellStyle name="Normal 2 2 2 3 13 5 10" xfId="17985" xr:uid="{00000000-0005-0000-0000-0000CB450000}"/>
    <cellStyle name="Normal 2 2 2 3 13 5 2" xfId="17986" xr:uid="{00000000-0005-0000-0000-0000CC450000}"/>
    <cellStyle name="Normal 2 2 2 3 13 5 3" xfId="17987" xr:uid="{00000000-0005-0000-0000-0000CD450000}"/>
    <cellStyle name="Normal 2 2 2 3 13 5 4" xfId="17988" xr:uid="{00000000-0005-0000-0000-0000CE450000}"/>
    <cellStyle name="Normal 2 2 2 3 13 5 5" xfId="17989" xr:uid="{00000000-0005-0000-0000-0000CF450000}"/>
    <cellStyle name="Normal 2 2 2 3 13 5 6" xfId="17990" xr:uid="{00000000-0005-0000-0000-0000D0450000}"/>
    <cellStyle name="Normal 2 2 2 3 13 5 7" xfId="17991" xr:uid="{00000000-0005-0000-0000-0000D1450000}"/>
    <cellStyle name="Normal 2 2 2 3 13 5 8" xfId="17992" xr:uid="{00000000-0005-0000-0000-0000D2450000}"/>
    <cellStyle name="Normal 2 2 2 3 13 5 9" xfId="17993" xr:uid="{00000000-0005-0000-0000-0000D3450000}"/>
    <cellStyle name="Normal 2 2 2 3 13 6" xfId="17994" xr:uid="{00000000-0005-0000-0000-0000D4450000}"/>
    <cellStyle name="Normal 2 2 2 3 13 7" xfId="17995" xr:uid="{00000000-0005-0000-0000-0000D5450000}"/>
    <cellStyle name="Normal 2 2 2 3 13 8" xfId="17996" xr:uid="{00000000-0005-0000-0000-0000D6450000}"/>
    <cellStyle name="Normal 2 2 2 3 13 9" xfId="17997" xr:uid="{00000000-0005-0000-0000-0000D7450000}"/>
    <cellStyle name="Normal 2 2 2 3 14" xfId="17998" xr:uid="{00000000-0005-0000-0000-0000D8450000}"/>
    <cellStyle name="Normal 2 2 2 3 14 10" xfId="17999" xr:uid="{00000000-0005-0000-0000-0000D9450000}"/>
    <cellStyle name="Normal 2 2 2 3 14 11" xfId="18000" xr:uid="{00000000-0005-0000-0000-0000DA450000}"/>
    <cellStyle name="Normal 2 2 2 3 14 12" xfId="18001" xr:uid="{00000000-0005-0000-0000-0000DB450000}"/>
    <cellStyle name="Normal 2 2 2 3 14 13" xfId="18002" xr:uid="{00000000-0005-0000-0000-0000DC450000}"/>
    <cellStyle name="Normal 2 2 2 3 14 14" xfId="18003" xr:uid="{00000000-0005-0000-0000-0000DD450000}"/>
    <cellStyle name="Normal 2 2 2 3 14 2" xfId="18004" xr:uid="{00000000-0005-0000-0000-0000DE450000}"/>
    <cellStyle name="Normal 2 2 2 3 14 2 10" xfId="18005" xr:uid="{00000000-0005-0000-0000-0000DF450000}"/>
    <cellStyle name="Normal 2 2 2 3 14 2 2" xfId="18006" xr:uid="{00000000-0005-0000-0000-0000E0450000}"/>
    <cellStyle name="Normal 2 2 2 3 14 2 3" xfId="18007" xr:uid="{00000000-0005-0000-0000-0000E1450000}"/>
    <cellStyle name="Normal 2 2 2 3 14 2 4" xfId="18008" xr:uid="{00000000-0005-0000-0000-0000E2450000}"/>
    <cellStyle name="Normal 2 2 2 3 14 2 5" xfId="18009" xr:uid="{00000000-0005-0000-0000-0000E3450000}"/>
    <cellStyle name="Normal 2 2 2 3 14 2 6" xfId="18010" xr:uid="{00000000-0005-0000-0000-0000E4450000}"/>
    <cellStyle name="Normal 2 2 2 3 14 2 7" xfId="18011" xr:uid="{00000000-0005-0000-0000-0000E5450000}"/>
    <cellStyle name="Normal 2 2 2 3 14 2 8" xfId="18012" xr:uid="{00000000-0005-0000-0000-0000E6450000}"/>
    <cellStyle name="Normal 2 2 2 3 14 2 9" xfId="18013" xr:uid="{00000000-0005-0000-0000-0000E7450000}"/>
    <cellStyle name="Normal 2 2 2 3 14 3" xfId="18014" xr:uid="{00000000-0005-0000-0000-0000E8450000}"/>
    <cellStyle name="Normal 2 2 2 3 14 3 10" xfId="18015" xr:uid="{00000000-0005-0000-0000-0000E9450000}"/>
    <cellStyle name="Normal 2 2 2 3 14 3 2" xfId="18016" xr:uid="{00000000-0005-0000-0000-0000EA450000}"/>
    <cellStyle name="Normal 2 2 2 3 14 3 3" xfId="18017" xr:uid="{00000000-0005-0000-0000-0000EB450000}"/>
    <cellStyle name="Normal 2 2 2 3 14 3 4" xfId="18018" xr:uid="{00000000-0005-0000-0000-0000EC450000}"/>
    <cellStyle name="Normal 2 2 2 3 14 3 5" xfId="18019" xr:uid="{00000000-0005-0000-0000-0000ED450000}"/>
    <cellStyle name="Normal 2 2 2 3 14 3 6" xfId="18020" xr:uid="{00000000-0005-0000-0000-0000EE450000}"/>
    <cellStyle name="Normal 2 2 2 3 14 3 7" xfId="18021" xr:uid="{00000000-0005-0000-0000-0000EF450000}"/>
    <cellStyle name="Normal 2 2 2 3 14 3 8" xfId="18022" xr:uid="{00000000-0005-0000-0000-0000F0450000}"/>
    <cellStyle name="Normal 2 2 2 3 14 3 9" xfId="18023" xr:uid="{00000000-0005-0000-0000-0000F1450000}"/>
    <cellStyle name="Normal 2 2 2 3 14 4" xfId="18024" xr:uid="{00000000-0005-0000-0000-0000F2450000}"/>
    <cellStyle name="Normal 2 2 2 3 14 4 10" xfId="18025" xr:uid="{00000000-0005-0000-0000-0000F3450000}"/>
    <cellStyle name="Normal 2 2 2 3 14 4 2" xfId="18026" xr:uid="{00000000-0005-0000-0000-0000F4450000}"/>
    <cellStyle name="Normal 2 2 2 3 14 4 3" xfId="18027" xr:uid="{00000000-0005-0000-0000-0000F5450000}"/>
    <cellStyle name="Normal 2 2 2 3 14 4 4" xfId="18028" xr:uid="{00000000-0005-0000-0000-0000F6450000}"/>
    <cellStyle name="Normal 2 2 2 3 14 4 5" xfId="18029" xr:uid="{00000000-0005-0000-0000-0000F7450000}"/>
    <cellStyle name="Normal 2 2 2 3 14 4 6" xfId="18030" xr:uid="{00000000-0005-0000-0000-0000F8450000}"/>
    <cellStyle name="Normal 2 2 2 3 14 4 7" xfId="18031" xr:uid="{00000000-0005-0000-0000-0000F9450000}"/>
    <cellStyle name="Normal 2 2 2 3 14 4 8" xfId="18032" xr:uid="{00000000-0005-0000-0000-0000FA450000}"/>
    <cellStyle name="Normal 2 2 2 3 14 4 9" xfId="18033" xr:uid="{00000000-0005-0000-0000-0000FB450000}"/>
    <cellStyle name="Normal 2 2 2 3 14 5" xfId="18034" xr:uid="{00000000-0005-0000-0000-0000FC450000}"/>
    <cellStyle name="Normal 2 2 2 3 14 5 10" xfId="18035" xr:uid="{00000000-0005-0000-0000-0000FD450000}"/>
    <cellStyle name="Normal 2 2 2 3 14 5 2" xfId="18036" xr:uid="{00000000-0005-0000-0000-0000FE450000}"/>
    <cellStyle name="Normal 2 2 2 3 14 5 3" xfId="18037" xr:uid="{00000000-0005-0000-0000-0000FF450000}"/>
    <cellStyle name="Normal 2 2 2 3 14 5 4" xfId="18038" xr:uid="{00000000-0005-0000-0000-000000460000}"/>
    <cellStyle name="Normal 2 2 2 3 14 5 5" xfId="18039" xr:uid="{00000000-0005-0000-0000-000001460000}"/>
    <cellStyle name="Normal 2 2 2 3 14 5 6" xfId="18040" xr:uid="{00000000-0005-0000-0000-000002460000}"/>
    <cellStyle name="Normal 2 2 2 3 14 5 7" xfId="18041" xr:uid="{00000000-0005-0000-0000-000003460000}"/>
    <cellStyle name="Normal 2 2 2 3 14 5 8" xfId="18042" xr:uid="{00000000-0005-0000-0000-000004460000}"/>
    <cellStyle name="Normal 2 2 2 3 14 5 9" xfId="18043" xr:uid="{00000000-0005-0000-0000-000005460000}"/>
    <cellStyle name="Normal 2 2 2 3 14 6" xfId="18044" xr:uid="{00000000-0005-0000-0000-000006460000}"/>
    <cellStyle name="Normal 2 2 2 3 14 7" xfId="18045" xr:uid="{00000000-0005-0000-0000-000007460000}"/>
    <cellStyle name="Normal 2 2 2 3 14 8" xfId="18046" xr:uid="{00000000-0005-0000-0000-000008460000}"/>
    <cellStyle name="Normal 2 2 2 3 14 9" xfId="18047" xr:uid="{00000000-0005-0000-0000-000009460000}"/>
    <cellStyle name="Normal 2 2 2 3 15" xfId="18048" xr:uid="{00000000-0005-0000-0000-00000A460000}"/>
    <cellStyle name="Normal 2 2 2 3 15 10" xfId="18049" xr:uid="{00000000-0005-0000-0000-00000B460000}"/>
    <cellStyle name="Normal 2 2 2 3 15 11" xfId="18050" xr:uid="{00000000-0005-0000-0000-00000C460000}"/>
    <cellStyle name="Normal 2 2 2 3 15 12" xfId="18051" xr:uid="{00000000-0005-0000-0000-00000D460000}"/>
    <cellStyle name="Normal 2 2 2 3 15 13" xfId="18052" xr:uid="{00000000-0005-0000-0000-00000E460000}"/>
    <cellStyle name="Normal 2 2 2 3 15 14" xfId="18053" xr:uid="{00000000-0005-0000-0000-00000F460000}"/>
    <cellStyle name="Normal 2 2 2 3 15 2" xfId="18054" xr:uid="{00000000-0005-0000-0000-000010460000}"/>
    <cellStyle name="Normal 2 2 2 3 15 2 10" xfId="18055" xr:uid="{00000000-0005-0000-0000-000011460000}"/>
    <cellStyle name="Normal 2 2 2 3 15 2 2" xfId="18056" xr:uid="{00000000-0005-0000-0000-000012460000}"/>
    <cellStyle name="Normal 2 2 2 3 15 2 3" xfId="18057" xr:uid="{00000000-0005-0000-0000-000013460000}"/>
    <cellStyle name="Normal 2 2 2 3 15 2 4" xfId="18058" xr:uid="{00000000-0005-0000-0000-000014460000}"/>
    <cellStyle name="Normal 2 2 2 3 15 2 5" xfId="18059" xr:uid="{00000000-0005-0000-0000-000015460000}"/>
    <cellStyle name="Normal 2 2 2 3 15 2 6" xfId="18060" xr:uid="{00000000-0005-0000-0000-000016460000}"/>
    <cellStyle name="Normal 2 2 2 3 15 2 7" xfId="18061" xr:uid="{00000000-0005-0000-0000-000017460000}"/>
    <cellStyle name="Normal 2 2 2 3 15 2 8" xfId="18062" xr:uid="{00000000-0005-0000-0000-000018460000}"/>
    <cellStyle name="Normal 2 2 2 3 15 2 9" xfId="18063" xr:uid="{00000000-0005-0000-0000-000019460000}"/>
    <cellStyle name="Normal 2 2 2 3 15 3" xfId="18064" xr:uid="{00000000-0005-0000-0000-00001A460000}"/>
    <cellStyle name="Normal 2 2 2 3 15 3 10" xfId="18065" xr:uid="{00000000-0005-0000-0000-00001B460000}"/>
    <cellStyle name="Normal 2 2 2 3 15 3 2" xfId="18066" xr:uid="{00000000-0005-0000-0000-00001C460000}"/>
    <cellStyle name="Normal 2 2 2 3 15 3 3" xfId="18067" xr:uid="{00000000-0005-0000-0000-00001D460000}"/>
    <cellStyle name="Normal 2 2 2 3 15 3 4" xfId="18068" xr:uid="{00000000-0005-0000-0000-00001E460000}"/>
    <cellStyle name="Normal 2 2 2 3 15 3 5" xfId="18069" xr:uid="{00000000-0005-0000-0000-00001F460000}"/>
    <cellStyle name="Normal 2 2 2 3 15 3 6" xfId="18070" xr:uid="{00000000-0005-0000-0000-000020460000}"/>
    <cellStyle name="Normal 2 2 2 3 15 3 7" xfId="18071" xr:uid="{00000000-0005-0000-0000-000021460000}"/>
    <cellStyle name="Normal 2 2 2 3 15 3 8" xfId="18072" xr:uid="{00000000-0005-0000-0000-000022460000}"/>
    <cellStyle name="Normal 2 2 2 3 15 3 9" xfId="18073" xr:uid="{00000000-0005-0000-0000-000023460000}"/>
    <cellStyle name="Normal 2 2 2 3 15 4" xfId="18074" xr:uid="{00000000-0005-0000-0000-000024460000}"/>
    <cellStyle name="Normal 2 2 2 3 15 4 10" xfId="18075" xr:uid="{00000000-0005-0000-0000-000025460000}"/>
    <cellStyle name="Normal 2 2 2 3 15 4 2" xfId="18076" xr:uid="{00000000-0005-0000-0000-000026460000}"/>
    <cellStyle name="Normal 2 2 2 3 15 4 3" xfId="18077" xr:uid="{00000000-0005-0000-0000-000027460000}"/>
    <cellStyle name="Normal 2 2 2 3 15 4 4" xfId="18078" xr:uid="{00000000-0005-0000-0000-000028460000}"/>
    <cellStyle name="Normal 2 2 2 3 15 4 5" xfId="18079" xr:uid="{00000000-0005-0000-0000-000029460000}"/>
    <cellStyle name="Normal 2 2 2 3 15 4 6" xfId="18080" xr:uid="{00000000-0005-0000-0000-00002A460000}"/>
    <cellStyle name="Normal 2 2 2 3 15 4 7" xfId="18081" xr:uid="{00000000-0005-0000-0000-00002B460000}"/>
    <cellStyle name="Normal 2 2 2 3 15 4 8" xfId="18082" xr:uid="{00000000-0005-0000-0000-00002C460000}"/>
    <cellStyle name="Normal 2 2 2 3 15 4 9" xfId="18083" xr:uid="{00000000-0005-0000-0000-00002D460000}"/>
    <cellStyle name="Normal 2 2 2 3 15 5" xfId="18084" xr:uid="{00000000-0005-0000-0000-00002E460000}"/>
    <cellStyle name="Normal 2 2 2 3 15 5 10" xfId="18085" xr:uid="{00000000-0005-0000-0000-00002F460000}"/>
    <cellStyle name="Normal 2 2 2 3 15 5 2" xfId="18086" xr:uid="{00000000-0005-0000-0000-000030460000}"/>
    <cellStyle name="Normal 2 2 2 3 15 5 3" xfId="18087" xr:uid="{00000000-0005-0000-0000-000031460000}"/>
    <cellStyle name="Normal 2 2 2 3 15 5 4" xfId="18088" xr:uid="{00000000-0005-0000-0000-000032460000}"/>
    <cellStyle name="Normal 2 2 2 3 15 5 5" xfId="18089" xr:uid="{00000000-0005-0000-0000-000033460000}"/>
    <cellStyle name="Normal 2 2 2 3 15 5 6" xfId="18090" xr:uid="{00000000-0005-0000-0000-000034460000}"/>
    <cellStyle name="Normal 2 2 2 3 15 5 7" xfId="18091" xr:uid="{00000000-0005-0000-0000-000035460000}"/>
    <cellStyle name="Normal 2 2 2 3 15 5 8" xfId="18092" xr:uid="{00000000-0005-0000-0000-000036460000}"/>
    <cellStyle name="Normal 2 2 2 3 15 5 9" xfId="18093" xr:uid="{00000000-0005-0000-0000-000037460000}"/>
    <cellStyle name="Normal 2 2 2 3 15 6" xfId="18094" xr:uid="{00000000-0005-0000-0000-000038460000}"/>
    <cellStyle name="Normal 2 2 2 3 15 7" xfId="18095" xr:uid="{00000000-0005-0000-0000-000039460000}"/>
    <cellStyle name="Normal 2 2 2 3 15 8" xfId="18096" xr:uid="{00000000-0005-0000-0000-00003A460000}"/>
    <cellStyle name="Normal 2 2 2 3 15 9" xfId="18097" xr:uid="{00000000-0005-0000-0000-00003B460000}"/>
    <cellStyle name="Normal 2 2 2 3 16" xfId="18098" xr:uid="{00000000-0005-0000-0000-00003C460000}"/>
    <cellStyle name="Normal 2 2 2 3 16 10" xfId="18099" xr:uid="{00000000-0005-0000-0000-00003D460000}"/>
    <cellStyle name="Normal 2 2 2 3 16 11" xfId="18100" xr:uid="{00000000-0005-0000-0000-00003E460000}"/>
    <cellStyle name="Normal 2 2 2 3 16 12" xfId="18101" xr:uid="{00000000-0005-0000-0000-00003F460000}"/>
    <cellStyle name="Normal 2 2 2 3 16 13" xfId="18102" xr:uid="{00000000-0005-0000-0000-000040460000}"/>
    <cellStyle name="Normal 2 2 2 3 16 14" xfId="18103" xr:uid="{00000000-0005-0000-0000-000041460000}"/>
    <cellStyle name="Normal 2 2 2 3 16 2" xfId="18104" xr:uid="{00000000-0005-0000-0000-000042460000}"/>
    <cellStyle name="Normal 2 2 2 3 16 2 10" xfId="18105" xr:uid="{00000000-0005-0000-0000-000043460000}"/>
    <cellStyle name="Normal 2 2 2 3 16 2 2" xfId="18106" xr:uid="{00000000-0005-0000-0000-000044460000}"/>
    <cellStyle name="Normal 2 2 2 3 16 2 3" xfId="18107" xr:uid="{00000000-0005-0000-0000-000045460000}"/>
    <cellStyle name="Normal 2 2 2 3 16 2 4" xfId="18108" xr:uid="{00000000-0005-0000-0000-000046460000}"/>
    <cellStyle name="Normal 2 2 2 3 16 2 5" xfId="18109" xr:uid="{00000000-0005-0000-0000-000047460000}"/>
    <cellStyle name="Normal 2 2 2 3 16 2 6" xfId="18110" xr:uid="{00000000-0005-0000-0000-000048460000}"/>
    <cellStyle name="Normal 2 2 2 3 16 2 7" xfId="18111" xr:uid="{00000000-0005-0000-0000-000049460000}"/>
    <cellStyle name="Normal 2 2 2 3 16 2 8" xfId="18112" xr:uid="{00000000-0005-0000-0000-00004A460000}"/>
    <cellStyle name="Normal 2 2 2 3 16 2 9" xfId="18113" xr:uid="{00000000-0005-0000-0000-00004B460000}"/>
    <cellStyle name="Normal 2 2 2 3 16 3" xfId="18114" xr:uid="{00000000-0005-0000-0000-00004C460000}"/>
    <cellStyle name="Normal 2 2 2 3 16 3 10" xfId="18115" xr:uid="{00000000-0005-0000-0000-00004D460000}"/>
    <cellStyle name="Normal 2 2 2 3 16 3 2" xfId="18116" xr:uid="{00000000-0005-0000-0000-00004E460000}"/>
    <cellStyle name="Normal 2 2 2 3 16 3 3" xfId="18117" xr:uid="{00000000-0005-0000-0000-00004F460000}"/>
    <cellStyle name="Normal 2 2 2 3 16 3 4" xfId="18118" xr:uid="{00000000-0005-0000-0000-000050460000}"/>
    <cellStyle name="Normal 2 2 2 3 16 3 5" xfId="18119" xr:uid="{00000000-0005-0000-0000-000051460000}"/>
    <cellStyle name="Normal 2 2 2 3 16 3 6" xfId="18120" xr:uid="{00000000-0005-0000-0000-000052460000}"/>
    <cellStyle name="Normal 2 2 2 3 16 3 7" xfId="18121" xr:uid="{00000000-0005-0000-0000-000053460000}"/>
    <cellStyle name="Normal 2 2 2 3 16 3 8" xfId="18122" xr:uid="{00000000-0005-0000-0000-000054460000}"/>
    <cellStyle name="Normal 2 2 2 3 16 3 9" xfId="18123" xr:uid="{00000000-0005-0000-0000-000055460000}"/>
    <cellStyle name="Normal 2 2 2 3 16 4" xfId="18124" xr:uid="{00000000-0005-0000-0000-000056460000}"/>
    <cellStyle name="Normal 2 2 2 3 16 4 10" xfId="18125" xr:uid="{00000000-0005-0000-0000-000057460000}"/>
    <cellStyle name="Normal 2 2 2 3 16 4 2" xfId="18126" xr:uid="{00000000-0005-0000-0000-000058460000}"/>
    <cellStyle name="Normal 2 2 2 3 16 4 3" xfId="18127" xr:uid="{00000000-0005-0000-0000-000059460000}"/>
    <cellStyle name="Normal 2 2 2 3 16 4 4" xfId="18128" xr:uid="{00000000-0005-0000-0000-00005A460000}"/>
    <cellStyle name="Normal 2 2 2 3 16 4 5" xfId="18129" xr:uid="{00000000-0005-0000-0000-00005B460000}"/>
    <cellStyle name="Normal 2 2 2 3 16 4 6" xfId="18130" xr:uid="{00000000-0005-0000-0000-00005C460000}"/>
    <cellStyle name="Normal 2 2 2 3 16 4 7" xfId="18131" xr:uid="{00000000-0005-0000-0000-00005D460000}"/>
    <cellStyle name="Normal 2 2 2 3 16 4 8" xfId="18132" xr:uid="{00000000-0005-0000-0000-00005E460000}"/>
    <cellStyle name="Normal 2 2 2 3 16 4 9" xfId="18133" xr:uid="{00000000-0005-0000-0000-00005F460000}"/>
    <cellStyle name="Normal 2 2 2 3 16 5" xfId="18134" xr:uid="{00000000-0005-0000-0000-000060460000}"/>
    <cellStyle name="Normal 2 2 2 3 16 5 10" xfId="18135" xr:uid="{00000000-0005-0000-0000-000061460000}"/>
    <cellStyle name="Normal 2 2 2 3 16 5 2" xfId="18136" xr:uid="{00000000-0005-0000-0000-000062460000}"/>
    <cellStyle name="Normal 2 2 2 3 16 5 3" xfId="18137" xr:uid="{00000000-0005-0000-0000-000063460000}"/>
    <cellStyle name="Normal 2 2 2 3 16 5 4" xfId="18138" xr:uid="{00000000-0005-0000-0000-000064460000}"/>
    <cellStyle name="Normal 2 2 2 3 16 5 5" xfId="18139" xr:uid="{00000000-0005-0000-0000-000065460000}"/>
    <cellStyle name="Normal 2 2 2 3 16 5 6" xfId="18140" xr:uid="{00000000-0005-0000-0000-000066460000}"/>
    <cellStyle name="Normal 2 2 2 3 16 5 7" xfId="18141" xr:uid="{00000000-0005-0000-0000-000067460000}"/>
    <cellStyle name="Normal 2 2 2 3 16 5 8" xfId="18142" xr:uid="{00000000-0005-0000-0000-000068460000}"/>
    <cellStyle name="Normal 2 2 2 3 16 5 9" xfId="18143" xr:uid="{00000000-0005-0000-0000-000069460000}"/>
    <cellStyle name="Normal 2 2 2 3 16 6" xfId="18144" xr:uid="{00000000-0005-0000-0000-00006A460000}"/>
    <cellStyle name="Normal 2 2 2 3 16 7" xfId="18145" xr:uid="{00000000-0005-0000-0000-00006B460000}"/>
    <cellStyle name="Normal 2 2 2 3 16 8" xfId="18146" xr:uid="{00000000-0005-0000-0000-00006C460000}"/>
    <cellStyle name="Normal 2 2 2 3 16 9" xfId="18147" xr:uid="{00000000-0005-0000-0000-00006D460000}"/>
    <cellStyle name="Normal 2 2 2 3 17" xfId="18148" xr:uid="{00000000-0005-0000-0000-00006E460000}"/>
    <cellStyle name="Normal 2 2 2 3 17 10" xfId="18149" xr:uid="{00000000-0005-0000-0000-00006F460000}"/>
    <cellStyle name="Normal 2 2 2 3 17 11" xfId="18150" xr:uid="{00000000-0005-0000-0000-000070460000}"/>
    <cellStyle name="Normal 2 2 2 3 17 12" xfId="18151" xr:uid="{00000000-0005-0000-0000-000071460000}"/>
    <cellStyle name="Normal 2 2 2 3 17 13" xfId="18152" xr:uid="{00000000-0005-0000-0000-000072460000}"/>
    <cellStyle name="Normal 2 2 2 3 17 14" xfId="18153" xr:uid="{00000000-0005-0000-0000-000073460000}"/>
    <cellStyle name="Normal 2 2 2 3 17 2" xfId="18154" xr:uid="{00000000-0005-0000-0000-000074460000}"/>
    <cellStyle name="Normal 2 2 2 3 17 2 10" xfId="18155" xr:uid="{00000000-0005-0000-0000-000075460000}"/>
    <cellStyle name="Normal 2 2 2 3 17 2 2" xfId="18156" xr:uid="{00000000-0005-0000-0000-000076460000}"/>
    <cellStyle name="Normal 2 2 2 3 17 2 3" xfId="18157" xr:uid="{00000000-0005-0000-0000-000077460000}"/>
    <cellStyle name="Normal 2 2 2 3 17 2 4" xfId="18158" xr:uid="{00000000-0005-0000-0000-000078460000}"/>
    <cellStyle name="Normal 2 2 2 3 17 2 5" xfId="18159" xr:uid="{00000000-0005-0000-0000-000079460000}"/>
    <cellStyle name="Normal 2 2 2 3 17 2 6" xfId="18160" xr:uid="{00000000-0005-0000-0000-00007A460000}"/>
    <cellStyle name="Normal 2 2 2 3 17 2 7" xfId="18161" xr:uid="{00000000-0005-0000-0000-00007B460000}"/>
    <cellStyle name="Normal 2 2 2 3 17 2 8" xfId="18162" xr:uid="{00000000-0005-0000-0000-00007C460000}"/>
    <cellStyle name="Normal 2 2 2 3 17 2 9" xfId="18163" xr:uid="{00000000-0005-0000-0000-00007D460000}"/>
    <cellStyle name="Normal 2 2 2 3 17 3" xfId="18164" xr:uid="{00000000-0005-0000-0000-00007E460000}"/>
    <cellStyle name="Normal 2 2 2 3 17 3 10" xfId="18165" xr:uid="{00000000-0005-0000-0000-00007F460000}"/>
    <cellStyle name="Normal 2 2 2 3 17 3 2" xfId="18166" xr:uid="{00000000-0005-0000-0000-000080460000}"/>
    <cellStyle name="Normal 2 2 2 3 17 3 3" xfId="18167" xr:uid="{00000000-0005-0000-0000-000081460000}"/>
    <cellStyle name="Normal 2 2 2 3 17 3 4" xfId="18168" xr:uid="{00000000-0005-0000-0000-000082460000}"/>
    <cellStyle name="Normal 2 2 2 3 17 3 5" xfId="18169" xr:uid="{00000000-0005-0000-0000-000083460000}"/>
    <cellStyle name="Normal 2 2 2 3 17 3 6" xfId="18170" xr:uid="{00000000-0005-0000-0000-000084460000}"/>
    <cellStyle name="Normal 2 2 2 3 17 3 7" xfId="18171" xr:uid="{00000000-0005-0000-0000-000085460000}"/>
    <cellStyle name="Normal 2 2 2 3 17 3 8" xfId="18172" xr:uid="{00000000-0005-0000-0000-000086460000}"/>
    <cellStyle name="Normal 2 2 2 3 17 3 9" xfId="18173" xr:uid="{00000000-0005-0000-0000-000087460000}"/>
    <cellStyle name="Normal 2 2 2 3 17 4" xfId="18174" xr:uid="{00000000-0005-0000-0000-000088460000}"/>
    <cellStyle name="Normal 2 2 2 3 17 4 10" xfId="18175" xr:uid="{00000000-0005-0000-0000-000089460000}"/>
    <cellStyle name="Normal 2 2 2 3 17 4 2" xfId="18176" xr:uid="{00000000-0005-0000-0000-00008A460000}"/>
    <cellStyle name="Normal 2 2 2 3 17 4 3" xfId="18177" xr:uid="{00000000-0005-0000-0000-00008B460000}"/>
    <cellStyle name="Normal 2 2 2 3 17 4 4" xfId="18178" xr:uid="{00000000-0005-0000-0000-00008C460000}"/>
    <cellStyle name="Normal 2 2 2 3 17 4 5" xfId="18179" xr:uid="{00000000-0005-0000-0000-00008D460000}"/>
    <cellStyle name="Normal 2 2 2 3 17 4 6" xfId="18180" xr:uid="{00000000-0005-0000-0000-00008E460000}"/>
    <cellStyle name="Normal 2 2 2 3 17 4 7" xfId="18181" xr:uid="{00000000-0005-0000-0000-00008F460000}"/>
    <cellStyle name="Normal 2 2 2 3 17 4 8" xfId="18182" xr:uid="{00000000-0005-0000-0000-000090460000}"/>
    <cellStyle name="Normal 2 2 2 3 17 4 9" xfId="18183" xr:uid="{00000000-0005-0000-0000-000091460000}"/>
    <cellStyle name="Normal 2 2 2 3 17 5" xfId="18184" xr:uid="{00000000-0005-0000-0000-000092460000}"/>
    <cellStyle name="Normal 2 2 2 3 17 5 10" xfId="18185" xr:uid="{00000000-0005-0000-0000-000093460000}"/>
    <cellStyle name="Normal 2 2 2 3 17 5 2" xfId="18186" xr:uid="{00000000-0005-0000-0000-000094460000}"/>
    <cellStyle name="Normal 2 2 2 3 17 5 3" xfId="18187" xr:uid="{00000000-0005-0000-0000-000095460000}"/>
    <cellStyle name="Normal 2 2 2 3 17 5 4" xfId="18188" xr:uid="{00000000-0005-0000-0000-000096460000}"/>
    <cellStyle name="Normal 2 2 2 3 17 5 5" xfId="18189" xr:uid="{00000000-0005-0000-0000-000097460000}"/>
    <cellStyle name="Normal 2 2 2 3 17 5 6" xfId="18190" xr:uid="{00000000-0005-0000-0000-000098460000}"/>
    <cellStyle name="Normal 2 2 2 3 17 5 7" xfId="18191" xr:uid="{00000000-0005-0000-0000-000099460000}"/>
    <cellStyle name="Normal 2 2 2 3 17 5 8" xfId="18192" xr:uid="{00000000-0005-0000-0000-00009A460000}"/>
    <cellStyle name="Normal 2 2 2 3 17 5 9" xfId="18193" xr:uid="{00000000-0005-0000-0000-00009B460000}"/>
    <cellStyle name="Normal 2 2 2 3 17 6" xfId="18194" xr:uid="{00000000-0005-0000-0000-00009C460000}"/>
    <cellStyle name="Normal 2 2 2 3 17 7" xfId="18195" xr:uid="{00000000-0005-0000-0000-00009D460000}"/>
    <cellStyle name="Normal 2 2 2 3 17 8" xfId="18196" xr:uid="{00000000-0005-0000-0000-00009E460000}"/>
    <cellStyle name="Normal 2 2 2 3 17 9" xfId="18197" xr:uid="{00000000-0005-0000-0000-00009F460000}"/>
    <cellStyle name="Normal 2 2 2 3 18" xfId="18198" xr:uid="{00000000-0005-0000-0000-0000A0460000}"/>
    <cellStyle name="Normal 2 2 2 3 18 10" xfId="18199" xr:uid="{00000000-0005-0000-0000-0000A1460000}"/>
    <cellStyle name="Normal 2 2 2 3 18 11" xfId="18200" xr:uid="{00000000-0005-0000-0000-0000A2460000}"/>
    <cellStyle name="Normal 2 2 2 3 18 12" xfId="18201" xr:uid="{00000000-0005-0000-0000-0000A3460000}"/>
    <cellStyle name="Normal 2 2 2 3 18 13" xfId="18202" xr:uid="{00000000-0005-0000-0000-0000A4460000}"/>
    <cellStyle name="Normal 2 2 2 3 18 14" xfId="18203" xr:uid="{00000000-0005-0000-0000-0000A5460000}"/>
    <cellStyle name="Normal 2 2 2 3 18 2" xfId="18204" xr:uid="{00000000-0005-0000-0000-0000A6460000}"/>
    <cellStyle name="Normal 2 2 2 3 18 2 10" xfId="18205" xr:uid="{00000000-0005-0000-0000-0000A7460000}"/>
    <cellStyle name="Normal 2 2 2 3 18 2 2" xfId="18206" xr:uid="{00000000-0005-0000-0000-0000A8460000}"/>
    <cellStyle name="Normal 2 2 2 3 18 2 3" xfId="18207" xr:uid="{00000000-0005-0000-0000-0000A9460000}"/>
    <cellStyle name="Normal 2 2 2 3 18 2 4" xfId="18208" xr:uid="{00000000-0005-0000-0000-0000AA460000}"/>
    <cellStyle name="Normal 2 2 2 3 18 2 5" xfId="18209" xr:uid="{00000000-0005-0000-0000-0000AB460000}"/>
    <cellStyle name="Normal 2 2 2 3 18 2 6" xfId="18210" xr:uid="{00000000-0005-0000-0000-0000AC460000}"/>
    <cellStyle name="Normal 2 2 2 3 18 2 7" xfId="18211" xr:uid="{00000000-0005-0000-0000-0000AD460000}"/>
    <cellStyle name="Normal 2 2 2 3 18 2 8" xfId="18212" xr:uid="{00000000-0005-0000-0000-0000AE460000}"/>
    <cellStyle name="Normal 2 2 2 3 18 2 9" xfId="18213" xr:uid="{00000000-0005-0000-0000-0000AF460000}"/>
    <cellStyle name="Normal 2 2 2 3 18 3" xfId="18214" xr:uid="{00000000-0005-0000-0000-0000B0460000}"/>
    <cellStyle name="Normal 2 2 2 3 18 3 10" xfId="18215" xr:uid="{00000000-0005-0000-0000-0000B1460000}"/>
    <cellStyle name="Normal 2 2 2 3 18 3 2" xfId="18216" xr:uid="{00000000-0005-0000-0000-0000B2460000}"/>
    <cellStyle name="Normal 2 2 2 3 18 3 3" xfId="18217" xr:uid="{00000000-0005-0000-0000-0000B3460000}"/>
    <cellStyle name="Normal 2 2 2 3 18 3 4" xfId="18218" xr:uid="{00000000-0005-0000-0000-0000B4460000}"/>
    <cellStyle name="Normal 2 2 2 3 18 3 5" xfId="18219" xr:uid="{00000000-0005-0000-0000-0000B5460000}"/>
    <cellStyle name="Normal 2 2 2 3 18 3 6" xfId="18220" xr:uid="{00000000-0005-0000-0000-0000B6460000}"/>
    <cellStyle name="Normal 2 2 2 3 18 3 7" xfId="18221" xr:uid="{00000000-0005-0000-0000-0000B7460000}"/>
    <cellStyle name="Normal 2 2 2 3 18 3 8" xfId="18222" xr:uid="{00000000-0005-0000-0000-0000B8460000}"/>
    <cellStyle name="Normal 2 2 2 3 18 3 9" xfId="18223" xr:uid="{00000000-0005-0000-0000-0000B9460000}"/>
    <cellStyle name="Normal 2 2 2 3 18 4" xfId="18224" xr:uid="{00000000-0005-0000-0000-0000BA460000}"/>
    <cellStyle name="Normal 2 2 2 3 18 4 10" xfId="18225" xr:uid="{00000000-0005-0000-0000-0000BB460000}"/>
    <cellStyle name="Normal 2 2 2 3 18 4 2" xfId="18226" xr:uid="{00000000-0005-0000-0000-0000BC460000}"/>
    <cellStyle name="Normal 2 2 2 3 18 4 3" xfId="18227" xr:uid="{00000000-0005-0000-0000-0000BD460000}"/>
    <cellStyle name="Normal 2 2 2 3 18 4 4" xfId="18228" xr:uid="{00000000-0005-0000-0000-0000BE460000}"/>
    <cellStyle name="Normal 2 2 2 3 18 4 5" xfId="18229" xr:uid="{00000000-0005-0000-0000-0000BF460000}"/>
    <cellStyle name="Normal 2 2 2 3 18 4 6" xfId="18230" xr:uid="{00000000-0005-0000-0000-0000C0460000}"/>
    <cellStyle name="Normal 2 2 2 3 18 4 7" xfId="18231" xr:uid="{00000000-0005-0000-0000-0000C1460000}"/>
    <cellStyle name="Normal 2 2 2 3 18 4 8" xfId="18232" xr:uid="{00000000-0005-0000-0000-0000C2460000}"/>
    <cellStyle name="Normal 2 2 2 3 18 4 9" xfId="18233" xr:uid="{00000000-0005-0000-0000-0000C3460000}"/>
    <cellStyle name="Normal 2 2 2 3 18 5" xfId="18234" xr:uid="{00000000-0005-0000-0000-0000C4460000}"/>
    <cellStyle name="Normal 2 2 2 3 18 5 10" xfId="18235" xr:uid="{00000000-0005-0000-0000-0000C5460000}"/>
    <cellStyle name="Normal 2 2 2 3 18 5 2" xfId="18236" xr:uid="{00000000-0005-0000-0000-0000C6460000}"/>
    <cellStyle name="Normal 2 2 2 3 18 5 3" xfId="18237" xr:uid="{00000000-0005-0000-0000-0000C7460000}"/>
    <cellStyle name="Normal 2 2 2 3 18 5 4" xfId="18238" xr:uid="{00000000-0005-0000-0000-0000C8460000}"/>
    <cellStyle name="Normal 2 2 2 3 18 5 5" xfId="18239" xr:uid="{00000000-0005-0000-0000-0000C9460000}"/>
    <cellStyle name="Normal 2 2 2 3 18 5 6" xfId="18240" xr:uid="{00000000-0005-0000-0000-0000CA460000}"/>
    <cellStyle name="Normal 2 2 2 3 18 5 7" xfId="18241" xr:uid="{00000000-0005-0000-0000-0000CB460000}"/>
    <cellStyle name="Normal 2 2 2 3 18 5 8" xfId="18242" xr:uid="{00000000-0005-0000-0000-0000CC460000}"/>
    <cellStyle name="Normal 2 2 2 3 18 5 9" xfId="18243" xr:uid="{00000000-0005-0000-0000-0000CD460000}"/>
    <cellStyle name="Normal 2 2 2 3 18 6" xfId="18244" xr:uid="{00000000-0005-0000-0000-0000CE460000}"/>
    <cellStyle name="Normal 2 2 2 3 18 7" xfId="18245" xr:uid="{00000000-0005-0000-0000-0000CF460000}"/>
    <cellStyle name="Normal 2 2 2 3 18 8" xfId="18246" xr:uid="{00000000-0005-0000-0000-0000D0460000}"/>
    <cellStyle name="Normal 2 2 2 3 18 9" xfId="18247" xr:uid="{00000000-0005-0000-0000-0000D1460000}"/>
    <cellStyle name="Normal 2 2 2 3 19" xfId="18248" xr:uid="{00000000-0005-0000-0000-0000D2460000}"/>
    <cellStyle name="Normal 2 2 2 3 19 10" xfId="18249" xr:uid="{00000000-0005-0000-0000-0000D3460000}"/>
    <cellStyle name="Normal 2 2 2 3 19 11" xfId="18250" xr:uid="{00000000-0005-0000-0000-0000D4460000}"/>
    <cellStyle name="Normal 2 2 2 3 19 12" xfId="18251" xr:uid="{00000000-0005-0000-0000-0000D5460000}"/>
    <cellStyle name="Normal 2 2 2 3 19 13" xfId="18252" xr:uid="{00000000-0005-0000-0000-0000D6460000}"/>
    <cellStyle name="Normal 2 2 2 3 19 14" xfId="18253" xr:uid="{00000000-0005-0000-0000-0000D7460000}"/>
    <cellStyle name="Normal 2 2 2 3 19 2" xfId="18254" xr:uid="{00000000-0005-0000-0000-0000D8460000}"/>
    <cellStyle name="Normal 2 2 2 3 19 2 10" xfId="18255" xr:uid="{00000000-0005-0000-0000-0000D9460000}"/>
    <cellStyle name="Normal 2 2 2 3 19 2 2" xfId="18256" xr:uid="{00000000-0005-0000-0000-0000DA460000}"/>
    <cellStyle name="Normal 2 2 2 3 19 2 3" xfId="18257" xr:uid="{00000000-0005-0000-0000-0000DB460000}"/>
    <cellStyle name="Normal 2 2 2 3 19 2 4" xfId="18258" xr:uid="{00000000-0005-0000-0000-0000DC460000}"/>
    <cellStyle name="Normal 2 2 2 3 19 2 5" xfId="18259" xr:uid="{00000000-0005-0000-0000-0000DD460000}"/>
    <cellStyle name="Normal 2 2 2 3 19 2 6" xfId="18260" xr:uid="{00000000-0005-0000-0000-0000DE460000}"/>
    <cellStyle name="Normal 2 2 2 3 19 2 7" xfId="18261" xr:uid="{00000000-0005-0000-0000-0000DF460000}"/>
    <cellStyle name="Normal 2 2 2 3 19 2 8" xfId="18262" xr:uid="{00000000-0005-0000-0000-0000E0460000}"/>
    <cellStyle name="Normal 2 2 2 3 19 2 9" xfId="18263" xr:uid="{00000000-0005-0000-0000-0000E1460000}"/>
    <cellStyle name="Normal 2 2 2 3 19 3" xfId="18264" xr:uid="{00000000-0005-0000-0000-0000E2460000}"/>
    <cellStyle name="Normal 2 2 2 3 19 3 10" xfId="18265" xr:uid="{00000000-0005-0000-0000-0000E3460000}"/>
    <cellStyle name="Normal 2 2 2 3 19 3 2" xfId="18266" xr:uid="{00000000-0005-0000-0000-0000E4460000}"/>
    <cellStyle name="Normal 2 2 2 3 19 3 3" xfId="18267" xr:uid="{00000000-0005-0000-0000-0000E5460000}"/>
    <cellStyle name="Normal 2 2 2 3 19 3 4" xfId="18268" xr:uid="{00000000-0005-0000-0000-0000E6460000}"/>
    <cellStyle name="Normal 2 2 2 3 19 3 5" xfId="18269" xr:uid="{00000000-0005-0000-0000-0000E7460000}"/>
    <cellStyle name="Normal 2 2 2 3 19 3 6" xfId="18270" xr:uid="{00000000-0005-0000-0000-0000E8460000}"/>
    <cellStyle name="Normal 2 2 2 3 19 3 7" xfId="18271" xr:uid="{00000000-0005-0000-0000-0000E9460000}"/>
    <cellStyle name="Normal 2 2 2 3 19 3 8" xfId="18272" xr:uid="{00000000-0005-0000-0000-0000EA460000}"/>
    <cellStyle name="Normal 2 2 2 3 19 3 9" xfId="18273" xr:uid="{00000000-0005-0000-0000-0000EB460000}"/>
    <cellStyle name="Normal 2 2 2 3 19 4" xfId="18274" xr:uid="{00000000-0005-0000-0000-0000EC460000}"/>
    <cellStyle name="Normal 2 2 2 3 19 4 10" xfId="18275" xr:uid="{00000000-0005-0000-0000-0000ED460000}"/>
    <cellStyle name="Normal 2 2 2 3 19 4 2" xfId="18276" xr:uid="{00000000-0005-0000-0000-0000EE460000}"/>
    <cellStyle name="Normal 2 2 2 3 19 4 3" xfId="18277" xr:uid="{00000000-0005-0000-0000-0000EF460000}"/>
    <cellStyle name="Normal 2 2 2 3 19 4 4" xfId="18278" xr:uid="{00000000-0005-0000-0000-0000F0460000}"/>
    <cellStyle name="Normal 2 2 2 3 19 4 5" xfId="18279" xr:uid="{00000000-0005-0000-0000-0000F1460000}"/>
    <cellStyle name="Normal 2 2 2 3 19 4 6" xfId="18280" xr:uid="{00000000-0005-0000-0000-0000F2460000}"/>
    <cellStyle name="Normal 2 2 2 3 19 4 7" xfId="18281" xr:uid="{00000000-0005-0000-0000-0000F3460000}"/>
    <cellStyle name="Normal 2 2 2 3 19 4 8" xfId="18282" xr:uid="{00000000-0005-0000-0000-0000F4460000}"/>
    <cellStyle name="Normal 2 2 2 3 19 4 9" xfId="18283" xr:uid="{00000000-0005-0000-0000-0000F5460000}"/>
    <cellStyle name="Normal 2 2 2 3 19 5" xfId="18284" xr:uid="{00000000-0005-0000-0000-0000F6460000}"/>
    <cellStyle name="Normal 2 2 2 3 19 5 10" xfId="18285" xr:uid="{00000000-0005-0000-0000-0000F7460000}"/>
    <cellStyle name="Normal 2 2 2 3 19 5 2" xfId="18286" xr:uid="{00000000-0005-0000-0000-0000F8460000}"/>
    <cellStyle name="Normal 2 2 2 3 19 5 3" xfId="18287" xr:uid="{00000000-0005-0000-0000-0000F9460000}"/>
    <cellStyle name="Normal 2 2 2 3 19 5 4" xfId="18288" xr:uid="{00000000-0005-0000-0000-0000FA460000}"/>
    <cellStyle name="Normal 2 2 2 3 19 5 5" xfId="18289" xr:uid="{00000000-0005-0000-0000-0000FB460000}"/>
    <cellStyle name="Normal 2 2 2 3 19 5 6" xfId="18290" xr:uid="{00000000-0005-0000-0000-0000FC460000}"/>
    <cellStyle name="Normal 2 2 2 3 19 5 7" xfId="18291" xr:uid="{00000000-0005-0000-0000-0000FD460000}"/>
    <cellStyle name="Normal 2 2 2 3 19 5 8" xfId="18292" xr:uid="{00000000-0005-0000-0000-0000FE460000}"/>
    <cellStyle name="Normal 2 2 2 3 19 5 9" xfId="18293" xr:uid="{00000000-0005-0000-0000-0000FF460000}"/>
    <cellStyle name="Normal 2 2 2 3 19 6" xfId="18294" xr:uid="{00000000-0005-0000-0000-000000470000}"/>
    <cellStyle name="Normal 2 2 2 3 19 7" xfId="18295" xr:uid="{00000000-0005-0000-0000-000001470000}"/>
    <cellStyle name="Normal 2 2 2 3 19 8" xfId="18296" xr:uid="{00000000-0005-0000-0000-000002470000}"/>
    <cellStyle name="Normal 2 2 2 3 19 9" xfId="18297" xr:uid="{00000000-0005-0000-0000-000003470000}"/>
    <cellStyle name="Normal 2 2 2 3 2" xfId="18298" xr:uid="{00000000-0005-0000-0000-000004470000}"/>
    <cellStyle name="Normal 2 2 2 3 2 10" xfId="18299" xr:uid="{00000000-0005-0000-0000-000005470000}"/>
    <cellStyle name="Normal 2 2 2 3 2 11" xfId="18300" xr:uid="{00000000-0005-0000-0000-000006470000}"/>
    <cellStyle name="Normal 2 2 2 3 2 12" xfId="18301" xr:uid="{00000000-0005-0000-0000-000007470000}"/>
    <cellStyle name="Normal 2 2 2 3 2 13" xfId="18302" xr:uid="{00000000-0005-0000-0000-000008470000}"/>
    <cellStyle name="Normal 2 2 2 3 2 14" xfId="18303" xr:uid="{00000000-0005-0000-0000-000009470000}"/>
    <cellStyle name="Normal 2 2 2 3 2 15" xfId="18304" xr:uid="{00000000-0005-0000-0000-00000A470000}"/>
    <cellStyle name="Normal 2 2 2 3 2 16" xfId="18305" xr:uid="{00000000-0005-0000-0000-00000B470000}"/>
    <cellStyle name="Normal 2 2 2 3 2 17" xfId="18306" xr:uid="{00000000-0005-0000-0000-00000C470000}"/>
    <cellStyle name="Normal 2 2 2 3 2 2" xfId="18307" xr:uid="{00000000-0005-0000-0000-00000D470000}"/>
    <cellStyle name="Normal 2 2 2 3 2 2 10" xfId="18308" xr:uid="{00000000-0005-0000-0000-00000E470000}"/>
    <cellStyle name="Normal 2 2 2 3 2 2 11" xfId="18309" xr:uid="{00000000-0005-0000-0000-00000F470000}"/>
    <cellStyle name="Normal 2 2 2 3 2 2 12" xfId="18310" xr:uid="{00000000-0005-0000-0000-000010470000}"/>
    <cellStyle name="Normal 2 2 2 3 2 2 2" xfId="18311" xr:uid="{00000000-0005-0000-0000-000011470000}"/>
    <cellStyle name="Normal 2 2 2 3 2 2 2 2" xfId="18312" xr:uid="{00000000-0005-0000-0000-000012470000}"/>
    <cellStyle name="Normal 2 2 2 3 2 2 2 3" xfId="18313" xr:uid="{00000000-0005-0000-0000-000013470000}"/>
    <cellStyle name="Normal 2 2 2 3 2 2 3" xfId="18314" xr:uid="{00000000-0005-0000-0000-000014470000}"/>
    <cellStyle name="Normal 2 2 2 3 2 2 4" xfId="18315" xr:uid="{00000000-0005-0000-0000-000015470000}"/>
    <cellStyle name="Normal 2 2 2 3 2 2 5" xfId="18316" xr:uid="{00000000-0005-0000-0000-000016470000}"/>
    <cellStyle name="Normal 2 2 2 3 2 2 6" xfId="18317" xr:uid="{00000000-0005-0000-0000-000017470000}"/>
    <cellStyle name="Normal 2 2 2 3 2 2 7" xfId="18318" xr:uid="{00000000-0005-0000-0000-000018470000}"/>
    <cellStyle name="Normal 2 2 2 3 2 2 8" xfId="18319" xr:uid="{00000000-0005-0000-0000-000019470000}"/>
    <cellStyle name="Normal 2 2 2 3 2 2 9" xfId="18320" xr:uid="{00000000-0005-0000-0000-00001A470000}"/>
    <cellStyle name="Normal 2 2 2 3 2 3" xfId="18321" xr:uid="{00000000-0005-0000-0000-00001B470000}"/>
    <cellStyle name="Normal 2 2 2 3 2 3 10" xfId="18322" xr:uid="{00000000-0005-0000-0000-00001C470000}"/>
    <cellStyle name="Normal 2 2 2 3 2 3 11" xfId="18323" xr:uid="{00000000-0005-0000-0000-00001D470000}"/>
    <cellStyle name="Normal 2 2 2 3 2 3 12" xfId="18324" xr:uid="{00000000-0005-0000-0000-00001E470000}"/>
    <cellStyle name="Normal 2 2 2 3 2 3 2" xfId="18325" xr:uid="{00000000-0005-0000-0000-00001F470000}"/>
    <cellStyle name="Normal 2 2 2 3 2 3 3" xfId="18326" xr:uid="{00000000-0005-0000-0000-000020470000}"/>
    <cellStyle name="Normal 2 2 2 3 2 3 4" xfId="18327" xr:uid="{00000000-0005-0000-0000-000021470000}"/>
    <cellStyle name="Normal 2 2 2 3 2 3 5" xfId="18328" xr:uid="{00000000-0005-0000-0000-000022470000}"/>
    <cellStyle name="Normal 2 2 2 3 2 3 6" xfId="18329" xr:uid="{00000000-0005-0000-0000-000023470000}"/>
    <cellStyle name="Normal 2 2 2 3 2 3 7" xfId="18330" xr:uid="{00000000-0005-0000-0000-000024470000}"/>
    <cellStyle name="Normal 2 2 2 3 2 3 8" xfId="18331" xr:uid="{00000000-0005-0000-0000-000025470000}"/>
    <cellStyle name="Normal 2 2 2 3 2 3 9" xfId="18332" xr:uid="{00000000-0005-0000-0000-000026470000}"/>
    <cellStyle name="Normal 2 2 2 3 2 4" xfId="18333" xr:uid="{00000000-0005-0000-0000-000027470000}"/>
    <cellStyle name="Normal 2 2 2 3 2 4 10" xfId="18334" xr:uid="{00000000-0005-0000-0000-000028470000}"/>
    <cellStyle name="Normal 2 2 2 3 2 4 2" xfId="18335" xr:uid="{00000000-0005-0000-0000-000029470000}"/>
    <cellStyle name="Normal 2 2 2 3 2 4 3" xfId="18336" xr:uid="{00000000-0005-0000-0000-00002A470000}"/>
    <cellStyle name="Normal 2 2 2 3 2 4 4" xfId="18337" xr:uid="{00000000-0005-0000-0000-00002B470000}"/>
    <cellStyle name="Normal 2 2 2 3 2 4 5" xfId="18338" xr:uid="{00000000-0005-0000-0000-00002C470000}"/>
    <cellStyle name="Normal 2 2 2 3 2 4 6" xfId="18339" xr:uid="{00000000-0005-0000-0000-00002D470000}"/>
    <cellStyle name="Normal 2 2 2 3 2 4 7" xfId="18340" xr:uid="{00000000-0005-0000-0000-00002E470000}"/>
    <cellStyle name="Normal 2 2 2 3 2 4 8" xfId="18341" xr:uid="{00000000-0005-0000-0000-00002F470000}"/>
    <cellStyle name="Normal 2 2 2 3 2 4 9" xfId="18342" xr:uid="{00000000-0005-0000-0000-000030470000}"/>
    <cellStyle name="Normal 2 2 2 3 2 5" xfId="18343" xr:uid="{00000000-0005-0000-0000-000031470000}"/>
    <cellStyle name="Normal 2 2 2 3 2 5 10" xfId="18344" xr:uid="{00000000-0005-0000-0000-000032470000}"/>
    <cellStyle name="Normal 2 2 2 3 2 5 2" xfId="18345" xr:uid="{00000000-0005-0000-0000-000033470000}"/>
    <cellStyle name="Normal 2 2 2 3 2 5 3" xfId="18346" xr:uid="{00000000-0005-0000-0000-000034470000}"/>
    <cellStyle name="Normal 2 2 2 3 2 5 4" xfId="18347" xr:uid="{00000000-0005-0000-0000-000035470000}"/>
    <cellStyle name="Normal 2 2 2 3 2 5 5" xfId="18348" xr:uid="{00000000-0005-0000-0000-000036470000}"/>
    <cellStyle name="Normal 2 2 2 3 2 5 6" xfId="18349" xr:uid="{00000000-0005-0000-0000-000037470000}"/>
    <cellStyle name="Normal 2 2 2 3 2 5 7" xfId="18350" xr:uid="{00000000-0005-0000-0000-000038470000}"/>
    <cellStyle name="Normal 2 2 2 3 2 5 8" xfId="18351" xr:uid="{00000000-0005-0000-0000-000039470000}"/>
    <cellStyle name="Normal 2 2 2 3 2 5 9" xfId="18352" xr:uid="{00000000-0005-0000-0000-00003A470000}"/>
    <cellStyle name="Normal 2 2 2 3 2 6" xfId="18353" xr:uid="{00000000-0005-0000-0000-00003B470000}"/>
    <cellStyle name="Normal 2 2 2 3 2 7" xfId="18354" xr:uid="{00000000-0005-0000-0000-00003C470000}"/>
    <cellStyle name="Normal 2 2 2 3 2 8" xfId="18355" xr:uid="{00000000-0005-0000-0000-00003D470000}"/>
    <cellStyle name="Normal 2 2 2 3 2 9" xfId="18356" xr:uid="{00000000-0005-0000-0000-00003E470000}"/>
    <cellStyle name="Normal 2 2 2 3 20" xfId="18357" xr:uid="{00000000-0005-0000-0000-00003F470000}"/>
    <cellStyle name="Normal 2 2 2 3 20 10" xfId="18358" xr:uid="{00000000-0005-0000-0000-000040470000}"/>
    <cellStyle name="Normal 2 2 2 3 20 11" xfId="18359" xr:uid="{00000000-0005-0000-0000-000041470000}"/>
    <cellStyle name="Normal 2 2 2 3 20 12" xfId="18360" xr:uid="{00000000-0005-0000-0000-000042470000}"/>
    <cellStyle name="Normal 2 2 2 3 20 13" xfId="18361" xr:uid="{00000000-0005-0000-0000-000043470000}"/>
    <cellStyle name="Normal 2 2 2 3 20 14" xfId="18362" xr:uid="{00000000-0005-0000-0000-000044470000}"/>
    <cellStyle name="Normal 2 2 2 3 20 2" xfId="18363" xr:uid="{00000000-0005-0000-0000-000045470000}"/>
    <cellStyle name="Normal 2 2 2 3 20 2 10" xfId="18364" xr:uid="{00000000-0005-0000-0000-000046470000}"/>
    <cellStyle name="Normal 2 2 2 3 20 2 2" xfId="18365" xr:uid="{00000000-0005-0000-0000-000047470000}"/>
    <cellStyle name="Normal 2 2 2 3 20 2 3" xfId="18366" xr:uid="{00000000-0005-0000-0000-000048470000}"/>
    <cellStyle name="Normal 2 2 2 3 20 2 4" xfId="18367" xr:uid="{00000000-0005-0000-0000-000049470000}"/>
    <cellStyle name="Normal 2 2 2 3 20 2 5" xfId="18368" xr:uid="{00000000-0005-0000-0000-00004A470000}"/>
    <cellStyle name="Normal 2 2 2 3 20 2 6" xfId="18369" xr:uid="{00000000-0005-0000-0000-00004B470000}"/>
    <cellStyle name="Normal 2 2 2 3 20 2 7" xfId="18370" xr:uid="{00000000-0005-0000-0000-00004C470000}"/>
    <cellStyle name="Normal 2 2 2 3 20 2 8" xfId="18371" xr:uid="{00000000-0005-0000-0000-00004D470000}"/>
    <cellStyle name="Normal 2 2 2 3 20 2 9" xfId="18372" xr:uid="{00000000-0005-0000-0000-00004E470000}"/>
    <cellStyle name="Normal 2 2 2 3 20 3" xfId="18373" xr:uid="{00000000-0005-0000-0000-00004F470000}"/>
    <cellStyle name="Normal 2 2 2 3 20 3 10" xfId="18374" xr:uid="{00000000-0005-0000-0000-000050470000}"/>
    <cellStyle name="Normal 2 2 2 3 20 3 2" xfId="18375" xr:uid="{00000000-0005-0000-0000-000051470000}"/>
    <cellStyle name="Normal 2 2 2 3 20 3 3" xfId="18376" xr:uid="{00000000-0005-0000-0000-000052470000}"/>
    <cellStyle name="Normal 2 2 2 3 20 3 4" xfId="18377" xr:uid="{00000000-0005-0000-0000-000053470000}"/>
    <cellStyle name="Normal 2 2 2 3 20 3 5" xfId="18378" xr:uid="{00000000-0005-0000-0000-000054470000}"/>
    <cellStyle name="Normal 2 2 2 3 20 3 6" xfId="18379" xr:uid="{00000000-0005-0000-0000-000055470000}"/>
    <cellStyle name="Normal 2 2 2 3 20 3 7" xfId="18380" xr:uid="{00000000-0005-0000-0000-000056470000}"/>
    <cellStyle name="Normal 2 2 2 3 20 3 8" xfId="18381" xr:uid="{00000000-0005-0000-0000-000057470000}"/>
    <cellStyle name="Normal 2 2 2 3 20 3 9" xfId="18382" xr:uid="{00000000-0005-0000-0000-000058470000}"/>
    <cellStyle name="Normal 2 2 2 3 20 4" xfId="18383" xr:uid="{00000000-0005-0000-0000-000059470000}"/>
    <cellStyle name="Normal 2 2 2 3 20 4 10" xfId="18384" xr:uid="{00000000-0005-0000-0000-00005A470000}"/>
    <cellStyle name="Normal 2 2 2 3 20 4 2" xfId="18385" xr:uid="{00000000-0005-0000-0000-00005B470000}"/>
    <cellStyle name="Normal 2 2 2 3 20 4 3" xfId="18386" xr:uid="{00000000-0005-0000-0000-00005C470000}"/>
    <cellStyle name="Normal 2 2 2 3 20 4 4" xfId="18387" xr:uid="{00000000-0005-0000-0000-00005D470000}"/>
    <cellStyle name="Normal 2 2 2 3 20 4 5" xfId="18388" xr:uid="{00000000-0005-0000-0000-00005E470000}"/>
    <cellStyle name="Normal 2 2 2 3 20 4 6" xfId="18389" xr:uid="{00000000-0005-0000-0000-00005F470000}"/>
    <cellStyle name="Normal 2 2 2 3 20 4 7" xfId="18390" xr:uid="{00000000-0005-0000-0000-000060470000}"/>
    <cellStyle name="Normal 2 2 2 3 20 4 8" xfId="18391" xr:uid="{00000000-0005-0000-0000-000061470000}"/>
    <cellStyle name="Normal 2 2 2 3 20 4 9" xfId="18392" xr:uid="{00000000-0005-0000-0000-000062470000}"/>
    <cellStyle name="Normal 2 2 2 3 20 5" xfId="18393" xr:uid="{00000000-0005-0000-0000-000063470000}"/>
    <cellStyle name="Normal 2 2 2 3 20 5 10" xfId="18394" xr:uid="{00000000-0005-0000-0000-000064470000}"/>
    <cellStyle name="Normal 2 2 2 3 20 5 2" xfId="18395" xr:uid="{00000000-0005-0000-0000-000065470000}"/>
    <cellStyle name="Normal 2 2 2 3 20 5 3" xfId="18396" xr:uid="{00000000-0005-0000-0000-000066470000}"/>
    <cellStyle name="Normal 2 2 2 3 20 5 4" xfId="18397" xr:uid="{00000000-0005-0000-0000-000067470000}"/>
    <cellStyle name="Normal 2 2 2 3 20 5 5" xfId="18398" xr:uid="{00000000-0005-0000-0000-000068470000}"/>
    <cellStyle name="Normal 2 2 2 3 20 5 6" xfId="18399" xr:uid="{00000000-0005-0000-0000-000069470000}"/>
    <cellStyle name="Normal 2 2 2 3 20 5 7" xfId="18400" xr:uid="{00000000-0005-0000-0000-00006A470000}"/>
    <cellStyle name="Normal 2 2 2 3 20 5 8" xfId="18401" xr:uid="{00000000-0005-0000-0000-00006B470000}"/>
    <cellStyle name="Normal 2 2 2 3 20 5 9" xfId="18402" xr:uid="{00000000-0005-0000-0000-00006C470000}"/>
    <cellStyle name="Normal 2 2 2 3 20 6" xfId="18403" xr:uid="{00000000-0005-0000-0000-00006D470000}"/>
    <cellStyle name="Normal 2 2 2 3 20 7" xfId="18404" xr:uid="{00000000-0005-0000-0000-00006E470000}"/>
    <cellStyle name="Normal 2 2 2 3 20 8" xfId="18405" xr:uid="{00000000-0005-0000-0000-00006F470000}"/>
    <cellStyle name="Normal 2 2 2 3 20 9" xfId="18406" xr:uid="{00000000-0005-0000-0000-000070470000}"/>
    <cellStyle name="Normal 2 2 2 3 21" xfId="18407" xr:uid="{00000000-0005-0000-0000-000071470000}"/>
    <cellStyle name="Normal 2 2 2 3 21 10" xfId="18408" xr:uid="{00000000-0005-0000-0000-000072470000}"/>
    <cellStyle name="Normal 2 2 2 3 21 11" xfId="18409" xr:uid="{00000000-0005-0000-0000-000073470000}"/>
    <cellStyle name="Normal 2 2 2 3 21 12" xfId="18410" xr:uid="{00000000-0005-0000-0000-000074470000}"/>
    <cellStyle name="Normal 2 2 2 3 21 13" xfId="18411" xr:uid="{00000000-0005-0000-0000-000075470000}"/>
    <cellStyle name="Normal 2 2 2 3 21 14" xfId="18412" xr:uid="{00000000-0005-0000-0000-000076470000}"/>
    <cellStyle name="Normal 2 2 2 3 21 2" xfId="18413" xr:uid="{00000000-0005-0000-0000-000077470000}"/>
    <cellStyle name="Normal 2 2 2 3 21 2 10" xfId="18414" xr:uid="{00000000-0005-0000-0000-000078470000}"/>
    <cellStyle name="Normal 2 2 2 3 21 2 2" xfId="18415" xr:uid="{00000000-0005-0000-0000-000079470000}"/>
    <cellStyle name="Normal 2 2 2 3 21 2 3" xfId="18416" xr:uid="{00000000-0005-0000-0000-00007A470000}"/>
    <cellStyle name="Normal 2 2 2 3 21 2 4" xfId="18417" xr:uid="{00000000-0005-0000-0000-00007B470000}"/>
    <cellStyle name="Normal 2 2 2 3 21 2 5" xfId="18418" xr:uid="{00000000-0005-0000-0000-00007C470000}"/>
    <cellStyle name="Normal 2 2 2 3 21 2 6" xfId="18419" xr:uid="{00000000-0005-0000-0000-00007D470000}"/>
    <cellStyle name="Normal 2 2 2 3 21 2 7" xfId="18420" xr:uid="{00000000-0005-0000-0000-00007E470000}"/>
    <cellStyle name="Normal 2 2 2 3 21 2 8" xfId="18421" xr:uid="{00000000-0005-0000-0000-00007F470000}"/>
    <cellStyle name="Normal 2 2 2 3 21 2 9" xfId="18422" xr:uid="{00000000-0005-0000-0000-000080470000}"/>
    <cellStyle name="Normal 2 2 2 3 21 3" xfId="18423" xr:uid="{00000000-0005-0000-0000-000081470000}"/>
    <cellStyle name="Normal 2 2 2 3 21 3 10" xfId="18424" xr:uid="{00000000-0005-0000-0000-000082470000}"/>
    <cellStyle name="Normal 2 2 2 3 21 3 2" xfId="18425" xr:uid="{00000000-0005-0000-0000-000083470000}"/>
    <cellStyle name="Normal 2 2 2 3 21 3 3" xfId="18426" xr:uid="{00000000-0005-0000-0000-000084470000}"/>
    <cellStyle name="Normal 2 2 2 3 21 3 4" xfId="18427" xr:uid="{00000000-0005-0000-0000-000085470000}"/>
    <cellStyle name="Normal 2 2 2 3 21 3 5" xfId="18428" xr:uid="{00000000-0005-0000-0000-000086470000}"/>
    <cellStyle name="Normal 2 2 2 3 21 3 6" xfId="18429" xr:uid="{00000000-0005-0000-0000-000087470000}"/>
    <cellStyle name="Normal 2 2 2 3 21 3 7" xfId="18430" xr:uid="{00000000-0005-0000-0000-000088470000}"/>
    <cellStyle name="Normal 2 2 2 3 21 3 8" xfId="18431" xr:uid="{00000000-0005-0000-0000-000089470000}"/>
    <cellStyle name="Normal 2 2 2 3 21 3 9" xfId="18432" xr:uid="{00000000-0005-0000-0000-00008A470000}"/>
    <cellStyle name="Normal 2 2 2 3 21 4" xfId="18433" xr:uid="{00000000-0005-0000-0000-00008B470000}"/>
    <cellStyle name="Normal 2 2 2 3 21 4 10" xfId="18434" xr:uid="{00000000-0005-0000-0000-00008C470000}"/>
    <cellStyle name="Normal 2 2 2 3 21 4 2" xfId="18435" xr:uid="{00000000-0005-0000-0000-00008D470000}"/>
    <cellStyle name="Normal 2 2 2 3 21 4 3" xfId="18436" xr:uid="{00000000-0005-0000-0000-00008E470000}"/>
    <cellStyle name="Normal 2 2 2 3 21 4 4" xfId="18437" xr:uid="{00000000-0005-0000-0000-00008F470000}"/>
    <cellStyle name="Normal 2 2 2 3 21 4 5" xfId="18438" xr:uid="{00000000-0005-0000-0000-000090470000}"/>
    <cellStyle name="Normal 2 2 2 3 21 4 6" xfId="18439" xr:uid="{00000000-0005-0000-0000-000091470000}"/>
    <cellStyle name="Normal 2 2 2 3 21 4 7" xfId="18440" xr:uid="{00000000-0005-0000-0000-000092470000}"/>
    <cellStyle name="Normal 2 2 2 3 21 4 8" xfId="18441" xr:uid="{00000000-0005-0000-0000-000093470000}"/>
    <cellStyle name="Normal 2 2 2 3 21 4 9" xfId="18442" xr:uid="{00000000-0005-0000-0000-000094470000}"/>
    <cellStyle name="Normal 2 2 2 3 21 5" xfId="18443" xr:uid="{00000000-0005-0000-0000-000095470000}"/>
    <cellStyle name="Normal 2 2 2 3 21 5 10" xfId="18444" xr:uid="{00000000-0005-0000-0000-000096470000}"/>
    <cellStyle name="Normal 2 2 2 3 21 5 2" xfId="18445" xr:uid="{00000000-0005-0000-0000-000097470000}"/>
    <cellStyle name="Normal 2 2 2 3 21 5 3" xfId="18446" xr:uid="{00000000-0005-0000-0000-000098470000}"/>
    <cellStyle name="Normal 2 2 2 3 21 5 4" xfId="18447" xr:uid="{00000000-0005-0000-0000-000099470000}"/>
    <cellStyle name="Normal 2 2 2 3 21 5 5" xfId="18448" xr:uid="{00000000-0005-0000-0000-00009A470000}"/>
    <cellStyle name="Normal 2 2 2 3 21 5 6" xfId="18449" xr:uid="{00000000-0005-0000-0000-00009B470000}"/>
    <cellStyle name="Normal 2 2 2 3 21 5 7" xfId="18450" xr:uid="{00000000-0005-0000-0000-00009C470000}"/>
    <cellStyle name="Normal 2 2 2 3 21 5 8" xfId="18451" xr:uid="{00000000-0005-0000-0000-00009D470000}"/>
    <cellStyle name="Normal 2 2 2 3 21 5 9" xfId="18452" xr:uid="{00000000-0005-0000-0000-00009E470000}"/>
    <cellStyle name="Normal 2 2 2 3 21 6" xfId="18453" xr:uid="{00000000-0005-0000-0000-00009F470000}"/>
    <cellStyle name="Normal 2 2 2 3 21 7" xfId="18454" xr:uid="{00000000-0005-0000-0000-0000A0470000}"/>
    <cellStyle name="Normal 2 2 2 3 21 8" xfId="18455" xr:uid="{00000000-0005-0000-0000-0000A1470000}"/>
    <cellStyle name="Normal 2 2 2 3 21 9" xfId="18456" xr:uid="{00000000-0005-0000-0000-0000A2470000}"/>
    <cellStyle name="Normal 2 2 2 3 22" xfId="18457" xr:uid="{00000000-0005-0000-0000-0000A3470000}"/>
    <cellStyle name="Normal 2 2 2 3 22 10" xfId="18458" xr:uid="{00000000-0005-0000-0000-0000A4470000}"/>
    <cellStyle name="Normal 2 2 2 3 22 11" xfId="18459" xr:uid="{00000000-0005-0000-0000-0000A5470000}"/>
    <cellStyle name="Normal 2 2 2 3 22 12" xfId="18460" xr:uid="{00000000-0005-0000-0000-0000A6470000}"/>
    <cellStyle name="Normal 2 2 2 3 22 13" xfId="18461" xr:uid="{00000000-0005-0000-0000-0000A7470000}"/>
    <cellStyle name="Normal 2 2 2 3 22 14" xfId="18462" xr:uid="{00000000-0005-0000-0000-0000A8470000}"/>
    <cellStyle name="Normal 2 2 2 3 22 2" xfId="18463" xr:uid="{00000000-0005-0000-0000-0000A9470000}"/>
    <cellStyle name="Normal 2 2 2 3 22 2 10" xfId="18464" xr:uid="{00000000-0005-0000-0000-0000AA470000}"/>
    <cellStyle name="Normal 2 2 2 3 22 2 2" xfId="18465" xr:uid="{00000000-0005-0000-0000-0000AB470000}"/>
    <cellStyle name="Normal 2 2 2 3 22 2 3" xfId="18466" xr:uid="{00000000-0005-0000-0000-0000AC470000}"/>
    <cellStyle name="Normal 2 2 2 3 22 2 4" xfId="18467" xr:uid="{00000000-0005-0000-0000-0000AD470000}"/>
    <cellStyle name="Normal 2 2 2 3 22 2 5" xfId="18468" xr:uid="{00000000-0005-0000-0000-0000AE470000}"/>
    <cellStyle name="Normal 2 2 2 3 22 2 6" xfId="18469" xr:uid="{00000000-0005-0000-0000-0000AF470000}"/>
    <cellStyle name="Normal 2 2 2 3 22 2 7" xfId="18470" xr:uid="{00000000-0005-0000-0000-0000B0470000}"/>
    <cellStyle name="Normal 2 2 2 3 22 2 8" xfId="18471" xr:uid="{00000000-0005-0000-0000-0000B1470000}"/>
    <cellStyle name="Normal 2 2 2 3 22 2 9" xfId="18472" xr:uid="{00000000-0005-0000-0000-0000B2470000}"/>
    <cellStyle name="Normal 2 2 2 3 22 3" xfId="18473" xr:uid="{00000000-0005-0000-0000-0000B3470000}"/>
    <cellStyle name="Normal 2 2 2 3 22 3 10" xfId="18474" xr:uid="{00000000-0005-0000-0000-0000B4470000}"/>
    <cellStyle name="Normal 2 2 2 3 22 3 2" xfId="18475" xr:uid="{00000000-0005-0000-0000-0000B5470000}"/>
    <cellStyle name="Normal 2 2 2 3 22 3 3" xfId="18476" xr:uid="{00000000-0005-0000-0000-0000B6470000}"/>
    <cellStyle name="Normal 2 2 2 3 22 3 4" xfId="18477" xr:uid="{00000000-0005-0000-0000-0000B7470000}"/>
    <cellStyle name="Normal 2 2 2 3 22 3 5" xfId="18478" xr:uid="{00000000-0005-0000-0000-0000B8470000}"/>
    <cellStyle name="Normal 2 2 2 3 22 3 6" xfId="18479" xr:uid="{00000000-0005-0000-0000-0000B9470000}"/>
    <cellStyle name="Normal 2 2 2 3 22 3 7" xfId="18480" xr:uid="{00000000-0005-0000-0000-0000BA470000}"/>
    <cellStyle name="Normal 2 2 2 3 22 3 8" xfId="18481" xr:uid="{00000000-0005-0000-0000-0000BB470000}"/>
    <cellStyle name="Normal 2 2 2 3 22 3 9" xfId="18482" xr:uid="{00000000-0005-0000-0000-0000BC470000}"/>
    <cellStyle name="Normal 2 2 2 3 22 4" xfId="18483" xr:uid="{00000000-0005-0000-0000-0000BD470000}"/>
    <cellStyle name="Normal 2 2 2 3 22 4 10" xfId="18484" xr:uid="{00000000-0005-0000-0000-0000BE470000}"/>
    <cellStyle name="Normal 2 2 2 3 22 4 2" xfId="18485" xr:uid="{00000000-0005-0000-0000-0000BF470000}"/>
    <cellStyle name="Normal 2 2 2 3 22 4 3" xfId="18486" xr:uid="{00000000-0005-0000-0000-0000C0470000}"/>
    <cellStyle name="Normal 2 2 2 3 22 4 4" xfId="18487" xr:uid="{00000000-0005-0000-0000-0000C1470000}"/>
    <cellStyle name="Normal 2 2 2 3 22 4 5" xfId="18488" xr:uid="{00000000-0005-0000-0000-0000C2470000}"/>
    <cellStyle name="Normal 2 2 2 3 22 4 6" xfId="18489" xr:uid="{00000000-0005-0000-0000-0000C3470000}"/>
    <cellStyle name="Normal 2 2 2 3 22 4 7" xfId="18490" xr:uid="{00000000-0005-0000-0000-0000C4470000}"/>
    <cellStyle name="Normal 2 2 2 3 22 4 8" xfId="18491" xr:uid="{00000000-0005-0000-0000-0000C5470000}"/>
    <cellStyle name="Normal 2 2 2 3 22 4 9" xfId="18492" xr:uid="{00000000-0005-0000-0000-0000C6470000}"/>
    <cellStyle name="Normal 2 2 2 3 22 5" xfId="18493" xr:uid="{00000000-0005-0000-0000-0000C7470000}"/>
    <cellStyle name="Normal 2 2 2 3 22 5 10" xfId="18494" xr:uid="{00000000-0005-0000-0000-0000C8470000}"/>
    <cellStyle name="Normal 2 2 2 3 22 5 2" xfId="18495" xr:uid="{00000000-0005-0000-0000-0000C9470000}"/>
    <cellStyle name="Normal 2 2 2 3 22 5 3" xfId="18496" xr:uid="{00000000-0005-0000-0000-0000CA470000}"/>
    <cellStyle name="Normal 2 2 2 3 22 5 4" xfId="18497" xr:uid="{00000000-0005-0000-0000-0000CB470000}"/>
    <cellStyle name="Normal 2 2 2 3 22 5 5" xfId="18498" xr:uid="{00000000-0005-0000-0000-0000CC470000}"/>
    <cellStyle name="Normal 2 2 2 3 22 5 6" xfId="18499" xr:uid="{00000000-0005-0000-0000-0000CD470000}"/>
    <cellStyle name="Normal 2 2 2 3 22 5 7" xfId="18500" xr:uid="{00000000-0005-0000-0000-0000CE470000}"/>
    <cellStyle name="Normal 2 2 2 3 22 5 8" xfId="18501" xr:uid="{00000000-0005-0000-0000-0000CF470000}"/>
    <cellStyle name="Normal 2 2 2 3 22 5 9" xfId="18502" xr:uid="{00000000-0005-0000-0000-0000D0470000}"/>
    <cellStyle name="Normal 2 2 2 3 22 6" xfId="18503" xr:uid="{00000000-0005-0000-0000-0000D1470000}"/>
    <cellStyle name="Normal 2 2 2 3 22 7" xfId="18504" xr:uid="{00000000-0005-0000-0000-0000D2470000}"/>
    <cellStyle name="Normal 2 2 2 3 22 8" xfId="18505" xr:uid="{00000000-0005-0000-0000-0000D3470000}"/>
    <cellStyle name="Normal 2 2 2 3 22 9" xfId="18506" xr:uid="{00000000-0005-0000-0000-0000D4470000}"/>
    <cellStyle name="Normal 2 2 2 3 23" xfId="18507" xr:uid="{00000000-0005-0000-0000-0000D5470000}"/>
    <cellStyle name="Normal 2 2 2 3 23 10" xfId="18508" xr:uid="{00000000-0005-0000-0000-0000D6470000}"/>
    <cellStyle name="Normal 2 2 2 3 23 11" xfId="18509" xr:uid="{00000000-0005-0000-0000-0000D7470000}"/>
    <cellStyle name="Normal 2 2 2 3 23 12" xfId="18510" xr:uid="{00000000-0005-0000-0000-0000D8470000}"/>
    <cellStyle name="Normal 2 2 2 3 23 13" xfId="18511" xr:uid="{00000000-0005-0000-0000-0000D9470000}"/>
    <cellStyle name="Normal 2 2 2 3 23 14" xfId="18512" xr:uid="{00000000-0005-0000-0000-0000DA470000}"/>
    <cellStyle name="Normal 2 2 2 3 23 2" xfId="18513" xr:uid="{00000000-0005-0000-0000-0000DB470000}"/>
    <cellStyle name="Normal 2 2 2 3 23 2 10" xfId="18514" xr:uid="{00000000-0005-0000-0000-0000DC470000}"/>
    <cellStyle name="Normal 2 2 2 3 23 2 2" xfId="18515" xr:uid="{00000000-0005-0000-0000-0000DD470000}"/>
    <cellStyle name="Normal 2 2 2 3 23 2 3" xfId="18516" xr:uid="{00000000-0005-0000-0000-0000DE470000}"/>
    <cellStyle name="Normal 2 2 2 3 23 2 4" xfId="18517" xr:uid="{00000000-0005-0000-0000-0000DF470000}"/>
    <cellStyle name="Normal 2 2 2 3 23 2 5" xfId="18518" xr:uid="{00000000-0005-0000-0000-0000E0470000}"/>
    <cellStyle name="Normal 2 2 2 3 23 2 6" xfId="18519" xr:uid="{00000000-0005-0000-0000-0000E1470000}"/>
    <cellStyle name="Normal 2 2 2 3 23 2 7" xfId="18520" xr:uid="{00000000-0005-0000-0000-0000E2470000}"/>
    <cellStyle name="Normal 2 2 2 3 23 2 8" xfId="18521" xr:uid="{00000000-0005-0000-0000-0000E3470000}"/>
    <cellStyle name="Normal 2 2 2 3 23 2 9" xfId="18522" xr:uid="{00000000-0005-0000-0000-0000E4470000}"/>
    <cellStyle name="Normal 2 2 2 3 23 3" xfId="18523" xr:uid="{00000000-0005-0000-0000-0000E5470000}"/>
    <cellStyle name="Normal 2 2 2 3 23 3 10" xfId="18524" xr:uid="{00000000-0005-0000-0000-0000E6470000}"/>
    <cellStyle name="Normal 2 2 2 3 23 3 2" xfId="18525" xr:uid="{00000000-0005-0000-0000-0000E7470000}"/>
    <cellStyle name="Normal 2 2 2 3 23 3 3" xfId="18526" xr:uid="{00000000-0005-0000-0000-0000E8470000}"/>
    <cellStyle name="Normal 2 2 2 3 23 3 4" xfId="18527" xr:uid="{00000000-0005-0000-0000-0000E9470000}"/>
    <cellStyle name="Normal 2 2 2 3 23 3 5" xfId="18528" xr:uid="{00000000-0005-0000-0000-0000EA470000}"/>
    <cellStyle name="Normal 2 2 2 3 23 3 6" xfId="18529" xr:uid="{00000000-0005-0000-0000-0000EB470000}"/>
    <cellStyle name="Normal 2 2 2 3 23 3 7" xfId="18530" xr:uid="{00000000-0005-0000-0000-0000EC470000}"/>
    <cellStyle name="Normal 2 2 2 3 23 3 8" xfId="18531" xr:uid="{00000000-0005-0000-0000-0000ED470000}"/>
    <cellStyle name="Normal 2 2 2 3 23 3 9" xfId="18532" xr:uid="{00000000-0005-0000-0000-0000EE470000}"/>
    <cellStyle name="Normal 2 2 2 3 23 4" xfId="18533" xr:uid="{00000000-0005-0000-0000-0000EF470000}"/>
    <cellStyle name="Normal 2 2 2 3 23 4 10" xfId="18534" xr:uid="{00000000-0005-0000-0000-0000F0470000}"/>
    <cellStyle name="Normal 2 2 2 3 23 4 2" xfId="18535" xr:uid="{00000000-0005-0000-0000-0000F1470000}"/>
    <cellStyle name="Normal 2 2 2 3 23 4 3" xfId="18536" xr:uid="{00000000-0005-0000-0000-0000F2470000}"/>
    <cellStyle name="Normal 2 2 2 3 23 4 4" xfId="18537" xr:uid="{00000000-0005-0000-0000-0000F3470000}"/>
    <cellStyle name="Normal 2 2 2 3 23 4 5" xfId="18538" xr:uid="{00000000-0005-0000-0000-0000F4470000}"/>
    <cellStyle name="Normal 2 2 2 3 23 4 6" xfId="18539" xr:uid="{00000000-0005-0000-0000-0000F5470000}"/>
    <cellStyle name="Normal 2 2 2 3 23 4 7" xfId="18540" xr:uid="{00000000-0005-0000-0000-0000F6470000}"/>
    <cellStyle name="Normal 2 2 2 3 23 4 8" xfId="18541" xr:uid="{00000000-0005-0000-0000-0000F7470000}"/>
    <cellStyle name="Normal 2 2 2 3 23 4 9" xfId="18542" xr:uid="{00000000-0005-0000-0000-0000F8470000}"/>
    <cellStyle name="Normal 2 2 2 3 23 5" xfId="18543" xr:uid="{00000000-0005-0000-0000-0000F9470000}"/>
    <cellStyle name="Normal 2 2 2 3 23 5 10" xfId="18544" xr:uid="{00000000-0005-0000-0000-0000FA470000}"/>
    <cellStyle name="Normal 2 2 2 3 23 5 2" xfId="18545" xr:uid="{00000000-0005-0000-0000-0000FB470000}"/>
    <cellStyle name="Normal 2 2 2 3 23 5 3" xfId="18546" xr:uid="{00000000-0005-0000-0000-0000FC470000}"/>
    <cellStyle name="Normal 2 2 2 3 23 5 4" xfId="18547" xr:uid="{00000000-0005-0000-0000-0000FD470000}"/>
    <cellStyle name="Normal 2 2 2 3 23 5 5" xfId="18548" xr:uid="{00000000-0005-0000-0000-0000FE470000}"/>
    <cellStyle name="Normal 2 2 2 3 23 5 6" xfId="18549" xr:uid="{00000000-0005-0000-0000-0000FF470000}"/>
    <cellStyle name="Normal 2 2 2 3 23 5 7" xfId="18550" xr:uid="{00000000-0005-0000-0000-000000480000}"/>
    <cellStyle name="Normal 2 2 2 3 23 5 8" xfId="18551" xr:uid="{00000000-0005-0000-0000-000001480000}"/>
    <cellStyle name="Normal 2 2 2 3 23 5 9" xfId="18552" xr:uid="{00000000-0005-0000-0000-000002480000}"/>
    <cellStyle name="Normal 2 2 2 3 23 6" xfId="18553" xr:uid="{00000000-0005-0000-0000-000003480000}"/>
    <cellStyle name="Normal 2 2 2 3 23 7" xfId="18554" xr:uid="{00000000-0005-0000-0000-000004480000}"/>
    <cellStyle name="Normal 2 2 2 3 23 8" xfId="18555" xr:uid="{00000000-0005-0000-0000-000005480000}"/>
    <cellStyle name="Normal 2 2 2 3 23 9" xfId="18556" xr:uid="{00000000-0005-0000-0000-000006480000}"/>
    <cellStyle name="Normal 2 2 2 3 24" xfId="18557" xr:uid="{00000000-0005-0000-0000-000007480000}"/>
    <cellStyle name="Normal 2 2 2 3 24 10" xfId="18558" xr:uid="{00000000-0005-0000-0000-000008480000}"/>
    <cellStyle name="Normal 2 2 2 3 24 11" xfId="18559" xr:uid="{00000000-0005-0000-0000-000009480000}"/>
    <cellStyle name="Normal 2 2 2 3 24 12" xfId="18560" xr:uid="{00000000-0005-0000-0000-00000A480000}"/>
    <cellStyle name="Normal 2 2 2 3 24 13" xfId="18561" xr:uid="{00000000-0005-0000-0000-00000B480000}"/>
    <cellStyle name="Normal 2 2 2 3 24 14" xfId="18562" xr:uid="{00000000-0005-0000-0000-00000C480000}"/>
    <cellStyle name="Normal 2 2 2 3 24 2" xfId="18563" xr:uid="{00000000-0005-0000-0000-00000D480000}"/>
    <cellStyle name="Normal 2 2 2 3 24 2 10" xfId="18564" xr:uid="{00000000-0005-0000-0000-00000E480000}"/>
    <cellStyle name="Normal 2 2 2 3 24 2 2" xfId="18565" xr:uid="{00000000-0005-0000-0000-00000F480000}"/>
    <cellStyle name="Normal 2 2 2 3 24 2 3" xfId="18566" xr:uid="{00000000-0005-0000-0000-000010480000}"/>
    <cellStyle name="Normal 2 2 2 3 24 2 4" xfId="18567" xr:uid="{00000000-0005-0000-0000-000011480000}"/>
    <cellStyle name="Normal 2 2 2 3 24 2 5" xfId="18568" xr:uid="{00000000-0005-0000-0000-000012480000}"/>
    <cellStyle name="Normal 2 2 2 3 24 2 6" xfId="18569" xr:uid="{00000000-0005-0000-0000-000013480000}"/>
    <cellStyle name="Normal 2 2 2 3 24 2 7" xfId="18570" xr:uid="{00000000-0005-0000-0000-000014480000}"/>
    <cellStyle name="Normal 2 2 2 3 24 2 8" xfId="18571" xr:uid="{00000000-0005-0000-0000-000015480000}"/>
    <cellStyle name="Normal 2 2 2 3 24 2 9" xfId="18572" xr:uid="{00000000-0005-0000-0000-000016480000}"/>
    <cellStyle name="Normal 2 2 2 3 24 3" xfId="18573" xr:uid="{00000000-0005-0000-0000-000017480000}"/>
    <cellStyle name="Normal 2 2 2 3 24 3 10" xfId="18574" xr:uid="{00000000-0005-0000-0000-000018480000}"/>
    <cellStyle name="Normal 2 2 2 3 24 3 2" xfId="18575" xr:uid="{00000000-0005-0000-0000-000019480000}"/>
    <cellStyle name="Normal 2 2 2 3 24 3 3" xfId="18576" xr:uid="{00000000-0005-0000-0000-00001A480000}"/>
    <cellStyle name="Normal 2 2 2 3 24 3 4" xfId="18577" xr:uid="{00000000-0005-0000-0000-00001B480000}"/>
    <cellStyle name="Normal 2 2 2 3 24 3 5" xfId="18578" xr:uid="{00000000-0005-0000-0000-00001C480000}"/>
    <cellStyle name="Normal 2 2 2 3 24 3 6" xfId="18579" xr:uid="{00000000-0005-0000-0000-00001D480000}"/>
    <cellStyle name="Normal 2 2 2 3 24 3 7" xfId="18580" xr:uid="{00000000-0005-0000-0000-00001E480000}"/>
    <cellStyle name="Normal 2 2 2 3 24 3 8" xfId="18581" xr:uid="{00000000-0005-0000-0000-00001F480000}"/>
    <cellStyle name="Normal 2 2 2 3 24 3 9" xfId="18582" xr:uid="{00000000-0005-0000-0000-000020480000}"/>
    <cellStyle name="Normal 2 2 2 3 24 4" xfId="18583" xr:uid="{00000000-0005-0000-0000-000021480000}"/>
    <cellStyle name="Normal 2 2 2 3 24 4 10" xfId="18584" xr:uid="{00000000-0005-0000-0000-000022480000}"/>
    <cellStyle name="Normal 2 2 2 3 24 4 2" xfId="18585" xr:uid="{00000000-0005-0000-0000-000023480000}"/>
    <cellStyle name="Normal 2 2 2 3 24 4 3" xfId="18586" xr:uid="{00000000-0005-0000-0000-000024480000}"/>
    <cellStyle name="Normal 2 2 2 3 24 4 4" xfId="18587" xr:uid="{00000000-0005-0000-0000-000025480000}"/>
    <cellStyle name="Normal 2 2 2 3 24 4 5" xfId="18588" xr:uid="{00000000-0005-0000-0000-000026480000}"/>
    <cellStyle name="Normal 2 2 2 3 24 4 6" xfId="18589" xr:uid="{00000000-0005-0000-0000-000027480000}"/>
    <cellStyle name="Normal 2 2 2 3 24 4 7" xfId="18590" xr:uid="{00000000-0005-0000-0000-000028480000}"/>
    <cellStyle name="Normal 2 2 2 3 24 4 8" xfId="18591" xr:uid="{00000000-0005-0000-0000-000029480000}"/>
    <cellStyle name="Normal 2 2 2 3 24 4 9" xfId="18592" xr:uid="{00000000-0005-0000-0000-00002A480000}"/>
    <cellStyle name="Normal 2 2 2 3 24 5" xfId="18593" xr:uid="{00000000-0005-0000-0000-00002B480000}"/>
    <cellStyle name="Normal 2 2 2 3 24 5 10" xfId="18594" xr:uid="{00000000-0005-0000-0000-00002C480000}"/>
    <cellStyle name="Normal 2 2 2 3 24 5 2" xfId="18595" xr:uid="{00000000-0005-0000-0000-00002D480000}"/>
    <cellStyle name="Normal 2 2 2 3 24 5 3" xfId="18596" xr:uid="{00000000-0005-0000-0000-00002E480000}"/>
    <cellStyle name="Normal 2 2 2 3 24 5 4" xfId="18597" xr:uid="{00000000-0005-0000-0000-00002F480000}"/>
    <cellStyle name="Normal 2 2 2 3 24 5 5" xfId="18598" xr:uid="{00000000-0005-0000-0000-000030480000}"/>
    <cellStyle name="Normal 2 2 2 3 24 5 6" xfId="18599" xr:uid="{00000000-0005-0000-0000-000031480000}"/>
    <cellStyle name="Normal 2 2 2 3 24 5 7" xfId="18600" xr:uid="{00000000-0005-0000-0000-000032480000}"/>
    <cellStyle name="Normal 2 2 2 3 24 5 8" xfId="18601" xr:uid="{00000000-0005-0000-0000-000033480000}"/>
    <cellStyle name="Normal 2 2 2 3 24 5 9" xfId="18602" xr:uid="{00000000-0005-0000-0000-000034480000}"/>
    <cellStyle name="Normal 2 2 2 3 24 6" xfId="18603" xr:uid="{00000000-0005-0000-0000-000035480000}"/>
    <cellStyle name="Normal 2 2 2 3 24 7" xfId="18604" xr:uid="{00000000-0005-0000-0000-000036480000}"/>
    <cellStyle name="Normal 2 2 2 3 24 8" xfId="18605" xr:uid="{00000000-0005-0000-0000-000037480000}"/>
    <cellStyle name="Normal 2 2 2 3 24 9" xfId="18606" xr:uid="{00000000-0005-0000-0000-000038480000}"/>
    <cellStyle name="Normal 2 2 2 3 25" xfId="18607" xr:uid="{00000000-0005-0000-0000-000039480000}"/>
    <cellStyle name="Normal 2 2 2 3 25 10" xfId="18608" xr:uid="{00000000-0005-0000-0000-00003A480000}"/>
    <cellStyle name="Normal 2 2 2 3 25 11" xfId="18609" xr:uid="{00000000-0005-0000-0000-00003B480000}"/>
    <cellStyle name="Normal 2 2 2 3 25 12" xfId="18610" xr:uid="{00000000-0005-0000-0000-00003C480000}"/>
    <cellStyle name="Normal 2 2 2 3 25 13" xfId="18611" xr:uid="{00000000-0005-0000-0000-00003D480000}"/>
    <cellStyle name="Normal 2 2 2 3 25 14" xfId="18612" xr:uid="{00000000-0005-0000-0000-00003E480000}"/>
    <cellStyle name="Normal 2 2 2 3 25 2" xfId="18613" xr:uid="{00000000-0005-0000-0000-00003F480000}"/>
    <cellStyle name="Normal 2 2 2 3 25 2 10" xfId="18614" xr:uid="{00000000-0005-0000-0000-000040480000}"/>
    <cellStyle name="Normal 2 2 2 3 25 2 2" xfId="18615" xr:uid="{00000000-0005-0000-0000-000041480000}"/>
    <cellStyle name="Normal 2 2 2 3 25 2 3" xfId="18616" xr:uid="{00000000-0005-0000-0000-000042480000}"/>
    <cellStyle name="Normal 2 2 2 3 25 2 4" xfId="18617" xr:uid="{00000000-0005-0000-0000-000043480000}"/>
    <cellStyle name="Normal 2 2 2 3 25 2 5" xfId="18618" xr:uid="{00000000-0005-0000-0000-000044480000}"/>
    <cellStyle name="Normal 2 2 2 3 25 2 6" xfId="18619" xr:uid="{00000000-0005-0000-0000-000045480000}"/>
    <cellStyle name="Normal 2 2 2 3 25 2 7" xfId="18620" xr:uid="{00000000-0005-0000-0000-000046480000}"/>
    <cellStyle name="Normal 2 2 2 3 25 2 8" xfId="18621" xr:uid="{00000000-0005-0000-0000-000047480000}"/>
    <cellStyle name="Normal 2 2 2 3 25 2 9" xfId="18622" xr:uid="{00000000-0005-0000-0000-000048480000}"/>
    <cellStyle name="Normal 2 2 2 3 25 3" xfId="18623" xr:uid="{00000000-0005-0000-0000-000049480000}"/>
    <cellStyle name="Normal 2 2 2 3 25 3 10" xfId="18624" xr:uid="{00000000-0005-0000-0000-00004A480000}"/>
    <cellStyle name="Normal 2 2 2 3 25 3 2" xfId="18625" xr:uid="{00000000-0005-0000-0000-00004B480000}"/>
    <cellStyle name="Normal 2 2 2 3 25 3 3" xfId="18626" xr:uid="{00000000-0005-0000-0000-00004C480000}"/>
    <cellStyle name="Normal 2 2 2 3 25 3 4" xfId="18627" xr:uid="{00000000-0005-0000-0000-00004D480000}"/>
    <cellStyle name="Normal 2 2 2 3 25 3 5" xfId="18628" xr:uid="{00000000-0005-0000-0000-00004E480000}"/>
    <cellStyle name="Normal 2 2 2 3 25 3 6" xfId="18629" xr:uid="{00000000-0005-0000-0000-00004F480000}"/>
    <cellStyle name="Normal 2 2 2 3 25 3 7" xfId="18630" xr:uid="{00000000-0005-0000-0000-000050480000}"/>
    <cellStyle name="Normal 2 2 2 3 25 3 8" xfId="18631" xr:uid="{00000000-0005-0000-0000-000051480000}"/>
    <cellStyle name="Normal 2 2 2 3 25 3 9" xfId="18632" xr:uid="{00000000-0005-0000-0000-000052480000}"/>
    <cellStyle name="Normal 2 2 2 3 25 4" xfId="18633" xr:uid="{00000000-0005-0000-0000-000053480000}"/>
    <cellStyle name="Normal 2 2 2 3 25 4 10" xfId="18634" xr:uid="{00000000-0005-0000-0000-000054480000}"/>
    <cellStyle name="Normal 2 2 2 3 25 4 2" xfId="18635" xr:uid="{00000000-0005-0000-0000-000055480000}"/>
    <cellStyle name="Normal 2 2 2 3 25 4 3" xfId="18636" xr:uid="{00000000-0005-0000-0000-000056480000}"/>
    <cellStyle name="Normal 2 2 2 3 25 4 4" xfId="18637" xr:uid="{00000000-0005-0000-0000-000057480000}"/>
    <cellStyle name="Normal 2 2 2 3 25 4 5" xfId="18638" xr:uid="{00000000-0005-0000-0000-000058480000}"/>
    <cellStyle name="Normal 2 2 2 3 25 4 6" xfId="18639" xr:uid="{00000000-0005-0000-0000-000059480000}"/>
    <cellStyle name="Normal 2 2 2 3 25 4 7" xfId="18640" xr:uid="{00000000-0005-0000-0000-00005A480000}"/>
    <cellStyle name="Normal 2 2 2 3 25 4 8" xfId="18641" xr:uid="{00000000-0005-0000-0000-00005B480000}"/>
    <cellStyle name="Normal 2 2 2 3 25 4 9" xfId="18642" xr:uid="{00000000-0005-0000-0000-00005C480000}"/>
    <cellStyle name="Normal 2 2 2 3 25 5" xfId="18643" xr:uid="{00000000-0005-0000-0000-00005D480000}"/>
    <cellStyle name="Normal 2 2 2 3 25 5 10" xfId="18644" xr:uid="{00000000-0005-0000-0000-00005E480000}"/>
    <cellStyle name="Normal 2 2 2 3 25 5 2" xfId="18645" xr:uid="{00000000-0005-0000-0000-00005F480000}"/>
    <cellStyle name="Normal 2 2 2 3 25 5 3" xfId="18646" xr:uid="{00000000-0005-0000-0000-000060480000}"/>
    <cellStyle name="Normal 2 2 2 3 25 5 4" xfId="18647" xr:uid="{00000000-0005-0000-0000-000061480000}"/>
    <cellStyle name="Normal 2 2 2 3 25 5 5" xfId="18648" xr:uid="{00000000-0005-0000-0000-000062480000}"/>
    <cellStyle name="Normal 2 2 2 3 25 5 6" xfId="18649" xr:uid="{00000000-0005-0000-0000-000063480000}"/>
    <cellStyle name="Normal 2 2 2 3 25 5 7" xfId="18650" xr:uid="{00000000-0005-0000-0000-000064480000}"/>
    <cellStyle name="Normal 2 2 2 3 25 5 8" xfId="18651" xr:uid="{00000000-0005-0000-0000-000065480000}"/>
    <cellStyle name="Normal 2 2 2 3 25 5 9" xfId="18652" xr:uid="{00000000-0005-0000-0000-000066480000}"/>
    <cellStyle name="Normal 2 2 2 3 25 6" xfId="18653" xr:uid="{00000000-0005-0000-0000-000067480000}"/>
    <cellStyle name="Normal 2 2 2 3 25 7" xfId="18654" xr:uid="{00000000-0005-0000-0000-000068480000}"/>
    <cellStyle name="Normal 2 2 2 3 25 8" xfId="18655" xr:uid="{00000000-0005-0000-0000-000069480000}"/>
    <cellStyle name="Normal 2 2 2 3 25 9" xfId="18656" xr:uid="{00000000-0005-0000-0000-00006A480000}"/>
    <cellStyle name="Normal 2 2 2 3 26" xfId="18657" xr:uid="{00000000-0005-0000-0000-00006B480000}"/>
    <cellStyle name="Normal 2 2 2 3 26 10" xfId="18658" xr:uid="{00000000-0005-0000-0000-00006C480000}"/>
    <cellStyle name="Normal 2 2 2 3 26 11" xfId="18659" xr:uid="{00000000-0005-0000-0000-00006D480000}"/>
    <cellStyle name="Normal 2 2 2 3 26 12" xfId="18660" xr:uid="{00000000-0005-0000-0000-00006E480000}"/>
    <cellStyle name="Normal 2 2 2 3 26 13" xfId="18661" xr:uid="{00000000-0005-0000-0000-00006F480000}"/>
    <cellStyle name="Normal 2 2 2 3 26 14" xfId="18662" xr:uid="{00000000-0005-0000-0000-000070480000}"/>
    <cellStyle name="Normal 2 2 2 3 26 2" xfId="18663" xr:uid="{00000000-0005-0000-0000-000071480000}"/>
    <cellStyle name="Normal 2 2 2 3 26 2 10" xfId="18664" xr:uid="{00000000-0005-0000-0000-000072480000}"/>
    <cellStyle name="Normal 2 2 2 3 26 2 2" xfId="18665" xr:uid="{00000000-0005-0000-0000-000073480000}"/>
    <cellStyle name="Normal 2 2 2 3 26 2 3" xfId="18666" xr:uid="{00000000-0005-0000-0000-000074480000}"/>
    <cellStyle name="Normal 2 2 2 3 26 2 4" xfId="18667" xr:uid="{00000000-0005-0000-0000-000075480000}"/>
    <cellStyle name="Normal 2 2 2 3 26 2 5" xfId="18668" xr:uid="{00000000-0005-0000-0000-000076480000}"/>
    <cellStyle name="Normal 2 2 2 3 26 2 6" xfId="18669" xr:uid="{00000000-0005-0000-0000-000077480000}"/>
    <cellStyle name="Normal 2 2 2 3 26 2 7" xfId="18670" xr:uid="{00000000-0005-0000-0000-000078480000}"/>
    <cellStyle name="Normal 2 2 2 3 26 2 8" xfId="18671" xr:uid="{00000000-0005-0000-0000-000079480000}"/>
    <cellStyle name="Normal 2 2 2 3 26 2 9" xfId="18672" xr:uid="{00000000-0005-0000-0000-00007A480000}"/>
    <cellStyle name="Normal 2 2 2 3 26 3" xfId="18673" xr:uid="{00000000-0005-0000-0000-00007B480000}"/>
    <cellStyle name="Normal 2 2 2 3 26 3 10" xfId="18674" xr:uid="{00000000-0005-0000-0000-00007C480000}"/>
    <cellStyle name="Normal 2 2 2 3 26 3 2" xfId="18675" xr:uid="{00000000-0005-0000-0000-00007D480000}"/>
    <cellStyle name="Normal 2 2 2 3 26 3 3" xfId="18676" xr:uid="{00000000-0005-0000-0000-00007E480000}"/>
    <cellStyle name="Normal 2 2 2 3 26 3 4" xfId="18677" xr:uid="{00000000-0005-0000-0000-00007F480000}"/>
    <cellStyle name="Normal 2 2 2 3 26 3 5" xfId="18678" xr:uid="{00000000-0005-0000-0000-000080480000}"/>
    <cellStyle name="Normal 2 2 2 3 26 3 6" xfId="18679" xr:uid="{00000000-0005-0000-0000-000081480000}"/>
    <cellStyle name="Normal 2 2 2 3 26 3 7" xfId="18680" xr:uid="{00000000-0005-0000-0000-000082480000}"/>
    <cellStyle name="Normal 2 2 2 3 26 3 8" xfId="18681" xr:uid="{00000000-0005-0000-0000-000083480000}"/>
    <cellStyle name="Normal 2 2 2 3 26 3 9" xfId="18682" xr:uid="{00000000-0005-0000-0000-000084480000}"/>
    <cellStyle name="Normal 2 2 2 3 26 4" xfId="18683" xr:uid="{00000000-0005-0000-0000-000085480000}"/>
    <cellStyle name="Normal 2 2 2 3 26 4 10" xfId="18684" xr:uid="{00000000-0005-0000-0000-000086480000}"/>
    <cellStyle name="Normal 2 2 2 3 26 4 2" xfId="18685" xr:uid="{00000000-0005-0000-0000-000087480000}"/>
    <cellStyle name="Normal 2 2 2 3 26 4 3" xfId="18686" xr:uid="{00000000-0005-0000-0000-000088480000}"/>
    <cellStyle name="Normal 2 2 2 3 26 4 4" xfId="18687" xr:uid="{00000000-0005-0000-0000-000089480000}"/>
    <cellStyle name="Normal 2 2 2 3 26 4 5" xfId="18688" xr:uid="{00000000-0005-0000-0000-00008A480000}"/>
    <cellStyle name="Normal 2 2 2 3 26 4 6" xfId="18689" xr:uid="{00000000-0005-0000-0000-00008B480000}"/>
    <cellStyle name="Normal 2 2 2 3 26 4 7" xfId="18690" xr:uid="{00000000-0005-0000-0000-00008C480000}"/>
    <cellStyle name="Normal 2 2 2 3 26 4 8" xfId="18691" xr:uid="{00000000-0005-0000-0000-00008D480000}"/>
    <cellStyle name="Normal 2 2 2 3 26 4 9" xfId="18692" xr:uid="{00000000-0005-0000-0000-00008E480000}"/>
    <cellStyle name="Normal 2 2 2 3 26 5" xfId="18693" xr:uid="{00000000-0005-0000-0000-00008F480000}"/>
    <cellStyle name="Normal 2 2 2 3 26 5 10" xfId="18694" xr:uid="{00000000-0005-0000-0000-000090480000}"/>
    <cellStyle name="Normal 2 2 2 3 26 5 2" xfId="18695" xr:uid="{00000000-0005-0000-0000-000091480000}"/>
    <cellStyle name="Normal 2 2 2 3 26 5 3" xfId="18696" xr:uid="{00000000-0005-0000-0000-000092480000}"/>
    <cellStyle name="Normal 2 2 2 3 26 5 4" xfId="18697" xr:uid="{00000000-0005-0000-0000-000093480000}"/>
    <cellStyle name="Normal 2 2 2 3 26 5 5" xfId="18698" xr:uid="{00000000-0005-0000-0000-000094480000}"/>
    <cellStyle name="Normal 2 2 2 3 26 5 6" xfId="18699" xr:uid="{00000000-0005-0000-0000-000095480000}"/>
    <cellStyle name="Normal 2 2 2 3 26 5 7" xfId="18700" xr:uid="{00000000-0005-0000-0000-000096480000}"/>
    <cellStyle name="Normal 2 2 2 3 26 5 8" xfId="18701" xr:uid="{00000000-0005-0000-0000-000097480000}"/>
    <cellStyle name="Normal 2 2 2 3 26 5 9" xfId="18702" xr:uid="{00000000-0005-0000-0000-000098480000}"/>
    <cellStyle name="Normal 2 2 2 3 26 6" xfId="18703" xr:uid="{00000000-0005-0000-0000-000099480000}"/>
    <cellStyle name="Normal 2 2 2 3 26 7" xfId="18704" xr:uid="{00000000-0005-0000-0000-00009A480000}"/>
    <cellStyle name="Normal 2 2 2 3 26 8" xfId="18705" xr:uid="{00000000-0005-0000-0000-00009B480000}"/>
    <cellStyle name="Normal 2 2 2 3 26 9" xfId="18706" xr:uid="{00000000-0005-0000-0000-00009C480000}"/>
    <cellStyle name="Normal 2 2 2 3 27" xfId="18707" xr:uid="{00000000-0005-0000-0000-00009D480000}"/>
    <cellStyle name="Normal 2 2 2 3 27 10" xfId="18708" xr:uid="{00000000-0005-0000-0000-00009E480000}"/>
    <cellStyle name="Normal 2 2 2 3 27 11" xfId="18709" xr:uid="{00000000-0005-0000-0000-00009F480000}"/>
    <cellStyle name="Normal 2 2 2 3 27 12" xfId="18710" xr:uid="{00000000-0005-0000-0000-0000A0480000}"/>
    <cellStyle name="Normal 2 2 2 3 27 13" xfId="18711" xr:uid="{00000000-0005-0000-0000-0000A1480000}"/>
    <cellStyle name="Normal 2 2 2 3 27 14" xfId="18712" xr:uid="{00000000-0005-0000-0000-0000A2480000}"/>
    <cellStyle name="Normal 2 2 2 3 27 2" xfId="18713" xr:uid="{00000000-0005-0000-0000-0000A3480000}"/>
    <cellStyle name="Normal 2 2 2 3 27 2 10" xfId="18714" xr:uid="{00000000-0005-0000-0000-0000A4480000}"/>
    <cellStyle name="Normal 2 2 2 3 27 2 2" xfId="18715" xr:uid="{00000000-0005-0000-0000-0000A5480000}"/>
    <cellStyle name="Normal 2 2 2 3 27 2 3" xfId="18716" xr:uid="{00000000-0005-0000-0000-0000A6480000}"/>
    <cellStyle name="Normal 2 2 2 3 27 2 4" xfId="18717" xr:uid="{00000000-0005-0000-0000-0000A7480000}"/>
    <cellStyle name="Normal 2 2 2 3 27 2 5" xfId="18718" xr:uid="{00000000-0005-0000-0000-0000A8480000}"/>
    <cellStyle name="Normal 2 2 2 3 27 2 6" xfId="18719" xr:uid="{00000000-0005-0000-0000-0000A9480000}"/>
    <cellStyle name="Normal 2 2 2 3 27 2 7" xfId="18720" xr:uid="{00000000-0005-0000-0000-0000AA480000}"/>
    <cellStyle name="Normal 2 2 2 3 27 2 8" xfId="18721" xr:uid="{00000000-0005-0000-0000-0000AB480000}"/>
    <cellStyle name="Normal 2 2 2 3 27 2 9" xfId="18722" xr:uid="{00000000-0005-0000-0000-0000AC480000}"/>
    <cellStyle name="Normal 2 2 2 3 27 3" xfId="18723" xr:uid="{00000000-0005-0000-0000-0000AD480000}"/>
    <cellStyle name="Normal 2 2 2 3 27 3 10" xfId="18724" xr:uid="{00000000-0005-0000-0000-0000AE480000}"/>
    <cellStyle name="Normal 2 2 2 3 27 3 2" xfId="18725" xr:uid="{00000000-0005-0000-0000-0000AF480000}"/>
    <cellStyle name="Normal 2 2 2 3 27 3 3" xfId="18726" xr:uid="{00000000-0005-0000-0000-0000B0480000}"/>
    <cellStyle name="Normal 2 2 2 3 27 3 4" xfId="18727" xr:uid="{00000000-0005-0000-0000-0000B1480000}"/>
    <cellStyle name="Normal 2 2 2 3 27 3 5" xfId="18728" xr:uid="{00000000-0005-0000-0000-0000B2480000}"/>
    <cellStyle name="Normal 2 2 2 3 27 3 6" xfId="18729" xr:uid="{00000000-0005-0000-0000-0000B3480000}"/>
    <cellStyle name="Normal 2 2 2 3 27 3 7" xfId="18730" xr:uid="{00000000-0005-0000-0000-0000B4480000}"/>
    <cellStyle name="Normal 2 2 2 3 27 3 8" xfId="18731" xr:uid="{00000000-0005-0000-0000-0000B5480000}"/>
    <cellStyle name="Normal 2 2 2 3 27 3 9" xfId="18732" xr:uid="{00000000-0005-0000-0000-0000B6480000}"/>
    <cellStyle name="Normal 2 2 2 3 27 4" xfId="18733" xr:uid="{00000000-0005-0000-0000-0000B7480000}"/>
    <cellStyle name="Normal 2 2 2 3 27 4 10" xfId="18734" xr:uid="{00000000-0005-0000-0000-0000B8480000}"/>
    <cellStyle name="Normal 2 2 2 3 27 4 2" xfId="18735" xr:uid="{00000000-0005-0000-0000-0000B9480000}"/>
    <cellStyle name="Normal 2 2 2 3 27 4 3" xfId="18736" xr:uid="{00000000-0005-0000-0000-0000BA480000}"/>
    <cellStyle name="Normal 2 2 2 3 27 4 4" xfId="18737" xr:uid="{00000000-0005-0000-0000-0000BB480000}"/>
    <cellStyle name="Normal 2 2 2 3 27 4 5" xfId="18738" xr:uid="{00000000-0005-0000-0000-0000BC480000}"/>
    <cellStyle name="Normal 2 2 2 3 27 4 6" xfId="18739" xr:uid="{00000000-0005-0000-0000-0000BD480000}"/>
    <cellStyle name="Normal 2 2 2 3 27 4 7" xfId="18740" xr:uid="{00000000-0005-0000-0000-0000BE480000}"/>
    <cellStyle name="Normal 2 2 2 3 27 4 8" xfId="18741" xr:uid="{00000000-0005-0000-0000-0000BF480000}"/>
    <cellStyle name="Normal 2 2 2 3 27 4 9" xfId="18742" xr:uid="{00000000-0005-0000-0000-0000C0480000}"/>
    <cellStyle name="Normal 2 2 2 3 27 5" xfId="18743" xr:uid="{00000000-0005-0000-0000-0000C1480000}"/>
    <cellStyle name="Normal 2 2 2 3 27 5 10" xfId="18744" xr:uid="{00000000-0005-0000-0000-0000C2480000}"/>
    <cellStyle name="Normal 2 2 2 3 27 5 2" xfId="18745" xr:uid="{00000000-0005-0000-0000-0000C3480000}"/>
    <cellStyle name="Normal 2 2 2 3 27 5 3" xfId="18746" xr:uid="{00000000-0005-0000-0000-0000C4480000}"/>
    <cellStyle name="Normal 2 2 2 3 27 5 4" xfId="18747" xr:uid="{00000000-0005-0000-0000-0000C5480000}"/>
    <cellStyle name="Normal 2 2 2 3 27 5 5" xfId="18748" xr:uid="{00000000-0005-0000-0000-0000C6480000}"/>
    <cellStyle name="Normal 2 2 2 3 27 5 6" xfId="18749" xr:uid="{00000000-0005-0000-0000-0000C7480000}"/>
    <cellStyle name="Normal 2 2 2 3 27 5 7" xfId="18750" xr:uid="{00000000-0005-0000-0000-0000C8480000}"/>
    <cellStyle name="Normal 2 2 2 3 27 5 8" xfId="18751" xr:uid="{00000000-0005-0000-0000-0000C9480000}"/>
    <cellStyle name="Normal 2 2 2 3 27 5 9" xfId="18752" xr:uid="{00000000-0005-0000-0000-0000CA480000}"/>
    <cellStyle name="Normal 2 2 2 3 27 6" xfId="18753" xr:uid="{00000000-0005-0000-0000-0000CB480000}"/>
    <cellStyle name="Normal 2 2 2 3 27 7" xfId="18754" xr:uid="{00000000-0005-0000-0000-0000CC480000}"/>
    <cellStyle name="Normal 2 2 2 3 27 8" xfId="18755" xr:uid="{00000000-0005-0000-0000-0000CD480000}"/>
    <cellStyle name="Normal 2 2 2 3 27 9" xfId="18756" xr:uid="{00000000-0005-0000-0000-0000CE480000}"/>
    <cellStyle name="Normal 2 2 2 3 28" xfId="18757" xr:uid="{00000000-0005-0000-0000-0000CF480000}"/>
    <cellStyle name="Normal 2 2 2 3 28 10" xfId="18758" xr:uid="{00000000-0005-0000-0000-0000D0480000}"/>
    <cellStyle name="Normal 2 2 2 3 28 11" xfId="18759" xr:uid="{00000000-0005-0000-0000-0000D1480000}"/>
    <cellStyle name="Normal 2 2 2 3 28 12" xfId="18760" xr:uid="{00000000-0005-0000-0000-0000D2480000}"/>
    <cellStyle name="Normal 2 2 2 3 28 13" xfId="18761" xr:uid="{00000000-0005-0000-0000-0000D3480000}"/>
    <cellStyle name="Normal 2 2 2 3 28 14" xfId="18762" xr:uid="{00000000-0005-0000-0000-0000D4480000}"/>
    <cellStyle name="Normal 2 2 2 3 28 2" xfId="18763" xr:uid="{00000000-0005-0000-0000-0000D5480000}"/>
    <cellStyle name="Normal 2 2 2 3 28 2 10" xfId="18764" xr:uid="{00000000-0005-0000-0000-0000D6480000}"/>
    <cellStyle name="Normal 2 2 2 3 28 2 2" xfId="18765" xr:uid="{00000000-0005-0000-0000-0000D7480000}"/>
    <cellStyle name="Normal 2 2 2 3 28 2 3" xfId="18766" xr:uid="{00000000-0005-0000-0000-0000D8480000}"/>
    <cellStyle name="Normal 2 2 2 3 28 2 4" xfId="18767" xr:uid="{00000000-0005-0000-0000-0000D9480000}"/>
    <cellStyle name="Normal 2 2 2 3 28 2 5" xfId="18768" xr:uid="{00000000-0005-0000-0000-0000DA480000}"/>
    <cellStyle name="Normal 2 2 2 3 28 2 6" xfId="18769" xr:uid="{00000000-0005-0000-0000-0000DB480000}"/>
    <cellStyle name="Normal 2 2 2 3 28 2 7" xfId="18770" xr:uid="{00000000-0005-0000-0000-0000DC480000}"/>
    <cellStyle name="Normal 2 2 2 3 28 2 8" xfId="18771" xr:uid="{00000000-0005-0000-0000-0000DD480000}"/>
    <cellStyle name="Normal 2 2 2 3 28 2 9" xfId="18772" xr:uid="{00000000-0005-0000-0000-0000DE480000}"/>
    <cellStyle name="Normal 2 2 2 3 28 3" xfId="18773" xr:uid="{00000000-0005-0000-0000-0000DF480000}"/>
    <cellStyle name="Normal 2 2 2 3 28 3 10" xfId="18774" xr:uid="{00000000-0005-0000-0000-0000E0480000}"/>
    <cellStyle name="Normal 2 2 2 3 28 3 2" xfId="18775" xr:uid="{00000000-0005-0000-0000-0000E1480000}"/>
    <cellStyle name="Normal 2 2 2 3 28 3 3" xfId="18776" xr:uid="{00000000-0005-0000-0000-0000E2480000}"/>
    <cellStyle name="Normal 2 2 2 3 28 3 4" xfId="18777" xr:uid="{00000000-0005-0000-0000-0000E3480000}"/>
    <cellStyle name="Normal 2 2 2 3 28 3 5" xfId="18778" xr:uid="{00000000-0005-0000-0000-0000E4480000}"/>
    <cellStyle name="Normal 2 2 2 3 28 3 6" xfId="18779" xr:uid="{00000000-0005-0000-0000-0000E5480000}"/>
    <cellStyle name="Normal 2 2 2 3 28 3 7" xfId="18780" xr:uid="{00000000-0005-0000-0000-0000E6480000}"/>
    <cellStyle name="Normal 2 2 2 3 28 3 8" xfId="18781" xr:uid="{00000000-0005-0000-0000-0000E7480000}"/>
    <cellStyle name="Normal 2 2 2 3 28 3 9" xfId="18782" xr:uid="{00000000-0005-0000-0000-0000E8480000}"/>
    <cellStyle name="Normal 2 2 2 3 28 4" xfId="18783" xr:uid="{00000000-0005-0000-0000-0000E9480000}"/>
    <cellStyle name="Normal 2 2 2 3 28 4 10" xfId="18784" xr:uid="{00000000-0005-0000-0000-0000EA480000}"/>
    <cellStyle name="Normal 2 2 2 3 28 4 2" xfId="18785" xr:uid="{00000000-0005-0000-0000-0000EB480000}"/>
    <cellStyle name="Normal 2 2 2 3 28 4 3" xfId="18786" xr:uid="{00000000-0005-0000-0000-0000EC480000}"/>
    <cellStyle name="Normal 2 2 2 3 28 4 4" xfId="18787" xr:uid="{00000000-0005-0000-0000-0000ED480000}"/>
    <cellStyle name="Normal 2 2 2 3 28 4 5" xfId="18788" xr:uid="{00000000-0005-0000-0000-0000EE480000}"/>
    <cellStyle name="Normal 2 2 2 3 28 4 6" xfId="18789" xr:uid="{00000000-0005-0000-0000-0000EF480000}"/>
    <cellStyle name="Normal 2 2 2 3 28 4 7" xfId="18790" xr:uid="{00000000-0005-0000-0000-0000F0480000}"/>
    <cellStyle name="Normal 2 2 2 3 28 4 8" xfId="18791" xr:uid="{00000000-0005-0000-0000-0000F1480000}"/>
    <cellStyle name="Normal 2 2 2 3 28 4 9" xfId="18792" xr:uid="{00000000-0005-0000-0000-0000F2480000}"/>
    <cellStyle name="Normal 2 2 2 3 28 5" xfId="18793" xr:uid="{00000000-0005-0000-0000-0000F3480000}"/>
    <cellStyle name="Normal 2 2 2 3 28 5 10" xfId="18794" xr:uid="{00000000-0005-0000-0000-0000F4480000}"/>
    <cellStyle name="Normal 2 2 2 3 28 5 2" xfId="18795" xr:uid="{00000000-0005-0000-0000-0000F5480000}"/>
    <cellStyle name="Normal 2 2 2 3 28 5 3" xfId="18796" xr:uid="{00000000-0005-0000-0000-0000F6480000}"/>
    <cellStyle name="Normal 2 2 2 3 28 5 4" xfId="18797" xr:uid="{00000000-0005-0000-0000-0000F7480000}"/>
    <cellStyle name="Normal 2 2 2 3 28 5 5" xfId="18798" xr:uid="{00000000-0005-0000-0000-0000F8480000}"/>
    <cellStyle name="Normal 2 2 2 3 28 5 6" xfId="18799" xr:uid="{00000000-0005-0000-0000-0000F9480000}"/>
    <cellStyle name="Normal 2 2 2 3 28 5 7" xfId="18800" xr:uid="{00000000-0005-0000-0000-0000FA480000}"/>
    <cellStyle name="Normal 2 2 2 3 28 5 8" xfId="18801" xr:uid="{00000000-0005-0000-0000-0000FB480000}"/>
    <cellStyle name="Normal 2 2 2 3 28 5 9" xfId="18802" xr:uid="{00000000-0005-0000-0000-0000FC480000}"/>
    <cellStyle name="Normal 2 2 2 3 28 6" xfId="18803" xr:uid="{00000000-0005-0000-0000-0000FD480000}"/>
    <cellStyle name="Normal 2 2 2 3 28 7" xfId="18804" xr:uid="{00000000-0005-0000-0000-0000FE480000}"/>
    <cellStyle name="Normal 2 2 2 3 28 8" xfId="18805" xr:uid="{00000000-0005-0000-0000-0000FF480000}"/>
    <cellStyle name="Normal 2 2 2 3 28 9" xfId="18806" xr:uid="{00000000-0005-0000-0000-000000490000}"/>
    <cellStyle name="Normal 2 2 2 3 29" xfId="18807" xr:uid="{00000000-0005-0000-0000-000001490000}"/>
    <cellStyle name="Normal 2 2 2 3 29 10" xfId="18808" xr:uid="{00000000-0005-0000-0000-000002490000}"/>
    <cellStyle name="Normal 2 2 2 3 29 11" xfId="18809" xr:uid="{00000000-0005-0000-0000-000003490000}"/>
    <cellStyle name="Normal 2 2 2 3 29 12" xfId="18810" xr:uid="{00000000-0005-0000-0000-000004490000}"/>
    <cellStyle name="Normal 2 2 2 3 29 13" xfId="18811" xr:uid="{00000000-0005-0000-0000-000005490000}"/>
    <cellStyle name="Normal 2 2 2 3 29 14" xfId="18812" xr:uid="{00000000-0005-0000-0000-000006490000}"/>
    <cellStyle name="Normal 2 2 2 3 29 2" xfId="18813" xr:uid="{00000000-0005-0000-0000-000007490000}"/>
    <cellStyle name="Normal 2 2 2 3 29 2 10" xfId="18814" xr:uid="{00000000-0005-0000-0000-000008490000}"/>
    <cellStyle name="Normal 2 2 2 3 29 2 2" xfId="18815" xr:uid="{00000000-0005-0000-0000-000009490000}"/>
    <cellStyle name="Normal 2 2 2 3 29 2 3" xfId="18816" xr:uid="{00000000-0005-0000-0000-00000A490000}"/>
    <cellStyle name="Normal 2 2 2 3 29 2 4" xfId="18817" xr:uid="{00000000-0005-0000-0000-00000B490000}"/>
    <cellStyle name="Normal 2 2 2 3 29 2 5" xfId="18818" xr:uid="{00000000-0005-0000-0000-00000C490000}"/>
    <cellStyle name="Normal 2 2 2 3 29 2 6" xfId="18819" xr:uid="{00000000-0005-0000-0000-00000D490000}"/>
    <cellStyle name="Normal 2 2 2 3 29 2 7" xfId="18820" xr:uid="{00000000-0005-0000-0000-00000E490000}"/>
    <cellStyle name="Normal 2 2 2 3 29 2 8" xfId="18821" xr:uid="{00000000-0005-0000-0000-00000F490000}"/>
    <cellStyle name="Normal 2 2 2 3 29 2 9" xfId="18822" xr:uid="{00000000-0005-0000-0000-000010490000}"/>
    <cellStyle name="Normal 2 2 2 3 29 3" xfId="18823" xr:uid="{00000000-0005-0000-0000-000011490000}"/>
    <cellStyle name="Normal 2 2 2 3 29 3 10" xfId="18824" xr:uid="{00000000-0005-0000-0000-000012490000}"/>
    <cellStyle name="Normal 2 2 2 3 29 3 2" xfId="18825" xr:uid="{00000000-0005-0000-0000-000013490000}"/>
    <cellStyle name="Normal 2 2 2 3 29 3 3" xfId="18826" xr:uid="{00000000-0005-0000-0000-000014490000}"/>
    <cellStyle name="Normal 2 2 2 3 29 3 4" xfId="18827" xr:uid="{00000000-0005-0000-0000-000015490000}"/>
    <cellStyle name="Normal 2 2 2 3 29 3 5" xfId="18828" xr:uid="{00000000-0005-0000-0000-000016490000}"/>
    <cellStyle name="Normal 2 2 2 3 29 3 6" xfId="18829" xr:uid="{00000000-0005-0000-0000-000017490000}"/>
    <cellStyle name="Normal 2 2 2 3 29 3 7" xfId="18830" xr:uid="{00000000-0005-0000-0000-000018490000}"/>
    <cellStyle name="Normal 2 2 2 3 29 3 8" xfId="18831" xr:uid="{00000000-0005-0000-0000-000019490000}"/>
    <cellStyle name="Normal 2 2 2 3 29 3 9" xfId="18832" xr:uid="{00000000-0005-0000-0000-00001A490000}"/>
    <cellStyle name="Normal 2 2 2 3 29 4" xfId="18833" xr:uid="{00000000-0005-0000-0000-00001B490000}"/>
    <cellStyle name="Normal 2 2 2 3 29 4 10" xfId="18834" xr:uid="{00000000-0005-0000-0000-00001C490000}"/>
    <cellStyle name="Normal 2 2 2 3 29 4 2" xfId="18835" xr:uid="{00000000-0005-0000-0000-00001D490000}"/>
    <cellStyle name="Normal 2 2 2 3 29 4 3" xfId="18836" xr:uid="{00000000-0005-0000-0000-00001E490000}"/>
    <cellStyle name="Normal 2 2 2 3 29 4 4" xfId="18837" xr:uid="{00000000-0005-0000-0000-00001F490000}"/>
    <cellStyle name="Normal 2 2 2 3 29 4 5" xfId="18838" xr:uid="{00000000-0005-0000-0000-000020490000}"/>
    <cellStyle name="Normal 2 2 2 3 29 4 6" xfId="18839" xr:uid="{00000000-0005-0000-0000-000021490000}"/>
    <cellStyle name="Normal 2 2 2 3 29 4 7" xfId="18840" xr:uid="{00000000-0005-0000-0000-000022490000}"/>
    <cellStyle name="Normal 2 2 2 3 29 4 8" xfId="18841" xr:uid="{00000000-0005-0000-0000-000023490000}"/>
    <cellStyle name="Normal 2 2 2 3 29 4 9" xfId="18842" xr:uid="{00000000-0005-0000-0000-000024490000}"/>
    <cellStyle name="Normal 2 2 2 3 29 5" xfId="18843" xr:uid="{00000000-0005-0000-0000-000025490000}"/>
    <cellStyle name="Normal 2 2 2 3 29 5 10" xfId="18844" xr:uid="{00000000-0005-0000-0000-000026490000}"/>
    <cellStyle name="Normal 2 2 2 3 29 5 2" xfId="18845" xr:uid="{00000000-0005-0000-0000-000027490000}"/>
    <cellStyle name="Normal 2 2 2 3 29 5 3" xfId="18846" xr:uid="{00000000-0005-0000-0000-000028490000}"/>
    <cellStyle name="Normal 2 2 2 3 29 5 4" xfId="18847" xr:uid="{00000000-0005-0000-0000-000029490000}"/>
    <cellStyle name="Normal 2 2 2 3 29 5 5" xfId="18848" xr:uid="{00000000-0005-0000-0000-00002A490000}"/>
    <cellStyle name="Normal 2 2 2 3 29 5 6" xfId="18849" xr:uid="{00000000-0005-0000-0000-00002B490000}"/>
    <cellStyle name="Normal 2 2 2 3 29 5 7" xfId="18850" xr:uid="{00000000-0005-0000-0000-00002C490000}"/>
    <cellStyle name="Normal 2 2 2 3 29 5 8" xfId="18851" xr:uid="{00000000-0005-0000-0000-00002D490000}"/>
    <cellStyle name="Normal 2 2 2 3 29 5 9" xfId="18852" xr:uid="{00000000-0005-0000-0000-00002E490000}"/>
    <cellStyle name="Normal 2 2 2 3 29 6" xfId="18853" xr:uid="{00000000-0005-0000-0000-00002F490000}"/>
    <cellStyle name="Normal 2 2 2 3 29 7" xfId="18854" xr:uid="{00000000-0005-0000-0000-000030490000}"/>
    <cellStyle name="Normal 2 2 2 3 29 8" xfId="18855" xr:uid="{00000000-0005-0000-0000-000031490000}"/>
    <cellStyle name="Normal 2 2 2 3 29 9" xfId="18856" xr:uid="{00000000-0005-0000-0000-000032490000}"/>
    <cellStyle name="Normal 2 2 2 3 3" xfId="18857" xr:uid="{00000000-0005-0000-0000-000033490000}"/>
    <cellStyle name="Normal 2 2 2 3 3 10" xfId="18858" xr:uid="{00000000-0005-0000-0000-000034490000}"/>
    <cellStyle name="Normal 2 2 2 3 3 11" xfId="18859" xr:uid="{00000000-0005-0000-0000-000035490000}"/>
    <cellStyle name="Normal 2 2 2 3 3 12" xfId="18860" xr:uid="{00000000-0005-0000-0000-000036490000}"/>
    <cellStyle name="Normal 2 2 2 3 3 13" xfId="18861" xr:uid="{00000000-0005-0000-0000-000037490000}"/>
    <cellStyle name="Normal 2 2 2 3 3 14" xfId="18862" xr:uid="{00000000-0005-0000-0000-000038490000}"/>
    <cellStyle name="Normal 2 2 2 3 3 15" xfId="18863" xr:uid="{00000000-0005-0000-0000-000039490000}"/>
    <cellStyle name="Normal 2 2 2 3 3 16" xfId="18864" xr:uid="{00000000-0005-0000-0000-00003A490000}"/>
    <cellStyle name="Normal 2 2 2 3 3 2" xfId="18865" xr:uid="{00000000-0005-0000-0000-00003B490000}"/>
    <cellStyle name="Normal 2 2 2 3 3 2 10" xfId="18866" xr:uid="{00000000-0005-0000-0000-00003C490000}"/>
    <cellStyle name="Normal 2 2 2 3 3 2 11" xfId="18867" xr:uid="{00000000-0005-0000-0000-00003D490000}"/>
    <cellStyle name="Normal 2 2 2 3 3 2 12" xfId="18868" xr:uid="{00000000-0005-0000-0000-00003E490000}"/>
    <cellStyle name="Normal 2 2 2 3 3 2 2" xfId="18869" xr:uid="{00000000-0005-0000-0000-00003F490000}"/>
    <cellStyle name="Normal 2 2 2 3 3 2 3" xfId="18870" xr:uid="{00000000-0005-0000-0000-000040490000}"/>
    <cellStyle name="Normal 2 2 2 3 3 2 4" xfId="18871" xr:uid="{00000000-0005-0000-0000-000041490000}"/>
    <cellStyle name="Normal 2 2 2 3 3 2 5" xfId="18872" xr:uid="{00000000-0005-0000-0000-000042490000}"/>
    <cellStyle name="Normal 2 2 2 3 3 2 6" xfId="18873" xr:uid="{00000000-0005-0000-0000-000043490000}"/>
    <cellStyle name="Normal 2 2 2 3 3 2 7" xfId="18874" xr:uid="{00000000-0005-0000-0000-000044490000}"/>
    <cellStyle name="Normal 2 2 2 3 3 2 8" xfId="18875" xr:uid="{00000000-0005-0000-0000-000045490000}"/>
    <cellStyle name="Normal 2 2 2 3 3 2 9" xfId="18876" xr:uid="{00000000-0005-0000-0000-000046490000}"/>
    <cellStyle name="Normal 2 2 2 3 3 3" xfId="18877" xr:uid="{00000000-0005-0000-0000-000047490000}"/>
    <cellStyle name="Normal 2 2 2 3 3 3 10" xfId="18878" xr:uid="{00000000-0005-0000-0000-000048490000}"/>
    <cellStyle name="Normal 2 2 2 3 3 3 2" xfId="18879" xr:uid="{00000000-0005-0000-0000-000049490000}"/>
    <cellStyle name="Normal 2 2 2 3 3 3 3" xfId="18880" xr:uid="{00000000-0005-0000-0000-00004A490000}"/>
    <cellStyle name="Normal 2 2 2 3 3 3 4" xfId="18881" xr:uid="{00000000-0005-0000-0000-00004B490000}"/>
    <cellStyle name="Normal 2 2 2 3 3 3 5" xfId="18882" xr:uid="{00000000-0005-0000-0000-00004C490000}"/>
    <cellStyle name="Normal 2 2 2 3 3 3 6" xfId="18883" xr:uid="{00000000-0005-0000-0000-00004D490000}"/>
    <cellStyle name="Normal 2 2 2 3 3 3 7" xfId="18884" xr:uid="{00000000-0005-0000-0000-00004E490000}"/>
    <cellStyle name="Normal 2 2 2 3 3 3 8" xfId="18885" xr:uid="{00000000-0005-0000-0000-00004F490000}"/>
    <cellStyle name="Normal 2 2 2 3 3 3 9" xfId="18886" xr:uid="{00000000-0005-0000-0000-000050490000}"/>
    <cellStyle name="Normal 2 2 2 3 3 4" xfId="18887" xr:uid="{00000000-0005-0000-0000-000051490000}"/>
    <cellStyle name="Normal 2 2 2 3 3 4 10" xfId="18888" xr:uid="{00000000-0005-0000-0000-000052490000}"/>
    <cellStyle name="Normal 2 2 2 3 3 4 2" xfId="18889" xr:uid="{00000000-0005-0000-0000-000053490000}"/>
    <cellStyle name="Normal 2 2 2 3 3 4 3" xfId="18890" xr:uid="{00000000-0005-0000-0000-000054490000}"/>
    <cellStyle name="Normal 2 2 2 3 3 4 4" xfId="18891" xr:uid="{00000000-0005-0000-0000-000055490000}"/>
    <cellStyle name="Normal 2 2 2 3 3 4 5" xfId="18892" xr:uid="{00000000-0005-0000-0000-000056490000}"/>
    <cellStyle name="Normal 2 2 2 3 3 4 6" xfId="18893" xr:uid="{00000000-0005-0000-0000-000057490000}"/>
    <cellStyle name="Normal 2 2 2 3 3 4 7" xfId="18894" xr:uid="{00000000-0005-0000-0000-000058490000}"/>
    <cellStyle name="Normal 2 2 2 3 3 4 8" xfId="18895" xr:uid="{00000000-0005-0000-0000-000059490000}"/>
    <cellStyle name="Normal 2 2 2 3 3 4 9" xfId="18896" xr:uid="{00000000-0005-0000-0000-00005A490000}"/>
    <cellStyle name="Normal 2 2 2 3 3 5" xfId="18897" xr:uid="{00000000-0005-0000-0000-00005B490000}"/>
    <cellStyle name="Normal 2 2 2 3 3 5 10" xfId="18898" xr:uid="{00000000-0005-0000-0000-00005C490000}"/>
    <cellStyle name="Normal 2 2 2 3 3 5 2" xfId="18899" xr:uid="{00000000-0005-0000-0000-00005D490000}"/>
    <cellStyle name="Normal 2 2 2 3 3 5 3" xfId="18900" xr:uid="{00000000-0005-0000-0000-00005E490000}"/>
    <cellStyle name="Normal 2 2 2 3 3 5 4" xfId="18901" xr:uid="{00000000-0005-0000-0000-00005F490000}"/>
    <cellStyle name="Normal 2 2 2 3 3 5 5" xfId="18902" xr:uid="{00000000-0005-0000-0000-000060490000}"/>
    <cellStyle name="Normal 2 2 2 3 3 5 6" xfId="18903" xr:uid="{00000000-0005-0000-0000-000061490000}"/>
    <cellStyle name="Normal 2 2 2 3 3 5 7" xfId="18904" xr:uid="{00000000-0005-0000-0000-000062490000}"/>
    <cellStyle name="Normal 2 2 2 3 3 5 8" xfId="18905" xr:uid="{00000000-0005-0000-0000-000063490000}"/>
    <cellStyle name="Normal 2 2 2 3 3 5 9" xfId="18906" xr:uid="{00000000-0005-0000-0000-000064490000}"/>
    <cellStyle name="Normal 2 2 2 3 3 6" xfId="18907" xr:uid="{00000000-0005-0000-0000-000065490000}"/>
    <cellStyle name="Normal 2 2 2 3 3 7" xfId="18908" xr:uid="{00000000-0005-0000-0000-000066490000}"/>
    <cellStyle name="Normal 2 2 2 3 3 8" xfId="18909" xr:uid="{00000000-0005-0000-0000-000067490000}"/>
    <cellStyle name="Normal 2 2 2 3 3 9" xfId="18910" xr:uid="{00000000-0005-0000-0000-000068490000}"/>
    <cellStyle name="Normal 2 2 2 3 30" xfId="18911" xr:uid="{00000000-0005-0000-0000-000069490000}"/>
    <cellStyle name="Normal 2 2 2 3 30 10" xfId="18912" xr:uid="{00000000-0005-0000-0000-00006A490000}"/>
    <cellStyle name="Normal 2 2 2 3 30 11" xfId="18913" xr:uid="{00000000-0005-0000-0000-00006B490000}"/>
    <cellStyle name="Normal 2 2 2 3 30 12" xfId="18914" xr:uid="{00000000-0005-0000-0000-00006C490000}"/>
    <cellStyle name="Normal 2 2 2 3 30 13" xfId="18915" xr:uid="{00000000-0005-0000-0000-00006D490000}"/>
    <cellStyle name="Normal 2 2 2 3 30 14" xfId="18916" xr:uid="{00000000-0005-0000-0000-00006E490000}"/>
    <cellStyle name="Normal 2 2 2 3 30 2" xfId="18917" xr:uid="{00000000-0005-0000-0000-00006F490000}"/>
    <cellStyle name="Normal 2 2 2 3 30 2 10" xfId="18918" xr:uid="{00000000-0005-0000-0000-000070490000}"/>
    <cellStyle name="Normal 2 2 2 3 30 2 2" xfId="18919" xr:uid="{00000000-0005-0000-0000-000071490000}"/>
    <cellStyle name="Normal 2 2 2 3 30 2 3" xfId="18920" xr:uid="{00000000-0005-0000-0000-000072490000}"/>
    <cellStyle name="Normal 2 2 2 3 30 2 4" xfId="18921" xr:uid="{00000000-0005-0000-0000-000073490000}"/>
    <cellStyle name="Normal 2 2 2 3 30 2 5" xfId="18922" xr:uid="{00000000-0005-0000-0000-000074490000}"/>
    <cellStyle name="Normal 2 2 2 3 30 2 6" xfId="18923" xr:uid="{00000000-0005-0000-0000-000075490000}"/>
    <cellStyle name="Normal 2 2 2 3 30 2 7" xfId="18924" xr:uid="{00000000-0005-0000-0000-000076490000}"/>
    <cellStyle name="Normal 2 2 2 3 30 2 8" xfId="18925" xr:uid="{00000000-0005-0000-0000-000077490000}"/>
    <cellStyle name="Normal 2 2 2 3 30 2 9" xfId="18926" xr:uid="{00000000-0005-0000-0000-000078490000}"/>
    <cellStyle name="Normal 2 2 2 3 30 3" xfId="18927" xr:uid="{00000000-0005-0000-0000-000079490000}"/>
    <cellStyle name="Normal 2 2 2 3 30 3 10" xfId="18928" xr:uid="{00000000-0005-0000-0000-00007A490000}"/>
    <cellStyle name="Normal 2 2 2 3 30 3 2" xfId="18929" xr:uid="{00000000-0005-0000-0000-00007B490000}"/>
    <cellStyle name="Normal 2 2 2 3 30 3 3" xfId="18930" xr:uid="{00000000-0005-0000-0000-00007C490000}"/>
    <cellStyle name="Normal 2 2 2 3 30 3 4" xfId="18931" xr:uid="{00000000-0005-0000-0000-00007D490000}"/>
    <cellStyle name="Normal 2 2 2 3 30 3 5" xfId="18932" xr:uid="{00000000-0005-0000-0000-00007E490000}"/>
    <cellStyle name="Normal 2 2 2 3 30 3 6" xfId="18933" xr:uid="{00000000-0005-0000-0000-00007F490000}"/>
    <cellStyle name="Normal 2 2 2 3 30 3 7" xfId="18934" xr:uid="{00000000-0005-0000-0000-000080490000}"/>
    <cellStyle name="Normal 2 2 2 3 30 3 8" xfId="18935" xr:uid="{00000000-0005-0000-0000-000081490000}"/>
    <cellStyle name="Normal 2 2 2 3 30 3 9" xfId="18936" xr:uid="{00000000-0005-0000-0000-000082490000}"/>
    <cellStyle name="Normal 2 2 2 3 30 4" xfId="18937" xr:uid="{00000000-0005-0000-0000-000083490000}"/>
    <cellStyle name="Normal 2 2 2 3 30 4 10" xfId="18938" xr:uid="{00000000-0005-0000-0000-000084490000}"/>
    <cellStyle name="Normal 2 2 2 3 30 4 2" xfId="18939" xr:uid="{00000000-0005-0000-0000-000085490000}"/>
    <cellStyle name="Normal 2 2 2 3 30 4 3" xfId="18940" xr:uid="{00000000-0005-0000-0000-000086490000}"/>
    <cellStyle name="Normal 2 2 2 3 30 4 4" xfId="18941" xr:uid="{00000000-0005-0000-0000-000087490000}"/>
    <cellStyle name="Normal 2 2 2 3 30 4 5" xfId="18942" xr:uid="{00000000-0005-0000-0000-000088490000}"/>
    <cellStyle name="Normal 2 2 2 3 30 4 6" xfId="18943" xr:uid="{00000000-0005-0000-0000-000089490000}"/>
    <cellStyle name="Normal 2 2 2 3 30 4 7" xfId="18944" xr:uid="{00000000-0005-0000-0000-00008A490000}"/>
    <cellStyle name="Normal 2 2 2 3 30 4 8" xfId="18945" xr:uid="{00000000-0005-0000-0000-00008B490000}"/>
    <cellStyle name="Normal 2 2 2 3 30 4 9" xfId="18946" xr:uid="{00000000-0005-0000-0000-00008C490000}"/>
    <cellStyle name="Normal 2 2 2 3 30 5" xfId="18947" xr:uid="{00000000-0005-0000-0000-00008D490000}"/>
    <cellStyle name="Normal 2 2 2 3 30 5 10" xfId="18948" xr:uid="{00000000-0005-0000-0000-00008E490000}"/>
    <cellStyle name="Normal 2 2 2 3 30 5 2" xfId="18949" xr:uid="{00000000-0005-0000-0000-00008F490000}"/>
    <cellStyle name="Normal 2 2 2 3 30 5 3" xfId="18950" xr:uid="{00000000-0005-0000-0000-000090490000}"/>
    <cellStyle name="Normal 2 2 2 3 30 5 4" xfId="18951" xr:uid="{00000000-0005-0000-0000-000091490000}"/>
    <cellStyle name="Normal 2 2 2 3 30 5 5" xfId="18952" xr:uid="{00000000-0005-0000-0000-000092490000}"/>
    <cellStyle name="Normal 2 2 2 3 30 5 6" xfId="18953" xr:uid="{00000000-0005-0000-0000-000093490000}"/>
    <cellStyle name="Normal 2 2 2 3 30 5 7" xfId="18954" xr:uid="{00000000-0005-0000-0000-000094490000}"/>
    <cellStyle name="Normal 2 2 2 3 30 5 8" xfId="18955" xr:uid="{00000000-0005-0000-0000-000095490000}"/>
    <cellStyle name="Normal 2 2 2 3 30 5 9" xfId="18956" xr:uid="{00000000-0005-0000-0000-000096490000}"/>
    <cellStyle name="Normal 2 2 2 3 30 6" xfId="18957" xr:uid="{00000000-0005-0000-0000-000097490000}"/>
    <cellStyle name="Normal 2 2 2 3 30 7" xfId="18958" xr:uid="{00000000-0005-0000-0000-000098490000}"/>
    <cellStyle name="Normal 2 2 2 3 30 8" xfId="18959" xr:uid="{00000000-0005-0000-0000-000099490000}"/>
    <cellStyle name="Normal 2 2 2 3 30 9" xfId="18960" xr:uid="{00000000-0005-0000-0000-00009A490000}"/>
    <cellStyle name="Normal 2 2 2 3 31" xfId="18961" xr:uid="{00000000-0005-0000-0000-00009B490000}"/>
    <cellStyle name="Normal 2 2 2 3 31 10" xfId="18962" xr:uid="{00000000-0005-0000-0000-00009C490000}"/>
    <cellStyle name="Normal 2 2 2 3 31 11" xfId="18963" xr:uid="{00000000-0005-0000-0000-00009D490000}"/>
    <cellStyle name="Normal 2 2 2 3 31 12" xfId="18964" xr:uid="{00000000-0005-0000-0000-00009E490000}"/>
    <cellStyle name="Normal 2 2 2 3 31 13" xfId="18965" xr:uid="{00000000-0005-0000-0000-00009F490000}"/>
    <cellStyle name="Normal 2 2 2 3 31 14" xfId="18966" xr:uid="{00000000-0005-0000-0000-0000A0490000}"/>
    <cellStyle name="Normal 2 2 2 3 31 2" xfId="18967" xr:uid="{00000000-0005-0000-0000-0000A1490000}"/>
    <cellStyle name="Normal 2 2 2 3 31 2 10" xfId="18968" xr:uid="{00000000-0005-0000-0000-0000A2490000}"/>
    <cellStyle name="Normal 2 2 2 3 31 2 2" xfId="18969" xr:uid="{00000000-0005-0000-0000-0000A3490000}"/>
    <cellStyle name="Normal 2 2 2 3 31 2 3" xfId="18970" xr:uid="{00000000-0005-0000-0000-0000A4490000}"/>
    <cellStyle name="Normal 2 2 2 3 31 2 4" xfId="18971" xr:uid="{00000000-0005-0000-0000-0000A5490000}"/>
    <cellStyle name="Normal 2 2 2 3 31 2 5" xfId="18972" xr:uid="{00000000-0005-0000-0000-0000A6490000}"/>
    <cellStyle name="Normal 2 2 2 3 31 2 6" xfId="18973" xr:uid="{00000000-0005-0000-0000-0000A7490000}"/>
    <cellStyle name="Normal 2 2 2 3 31 2 7" xfId="18974" xr:uid="{00000000-0005-0000-0000-0000A8490000}"/>
    <cellStyle name="Normal 2 2 2 3 31 2 8" xfId="18975" xr:uid="{00000000-0005-0000-0000-0000A9490000}"/>
    <cellStyle name="Normal 2 2 2 3 31 2 9" xfId="18976" xr:uid="{00000000-0005-0000-0000-0000AA490000}"/>
    <cellStyle name="Normal 2 2 2 3 31 3" xfId="18977" xr:uid="{00000000-0005-0000-0000-0000AB490000}"/>
    <cellStyle name="Normal 2 2 2 3 31 3 10" xfId="18978" xr:uid="{00000000-0005-0000-0000-0000AC490000}"/>
    <cellStyle name="Normal 2 2 2 3 31 3 2" xfId="18979" xr:uid="{00000000-0005-0000-0000-0000AD490000}"/>
    <cellStyle name="Normal 2 2 2 3 31 3 3" xfId="18980" xr:uid="{00000000-0005-0000-0000-0000AE490000}"/>
    <cellStyle name="Normal 2 2 2 3 31 3 4" xfId="18981" xr:uid="{00000000-0005-0000-0000-0000AF490000}"/>
    <cellStyle name="Normal 2 2 2 3 31 3 5" xfId="18982" xr:uid="{00000000-0005-0000-0000-0000B0490000}"/>
    <cellStyle name="Normal 2 2 2 3 31 3 6" xfId="18983" xr:uid="{00000000-0005-0000-0000-0000B1490000}"/>
    <cellStyle name="Normal 2 2 2 3 31 3 7" xfId="18984" xr:uid="{00000000-0005-0000-0000-0000B2490000}"/>
    <cellStyle name="Normal 2 2 2 3 31 3 8" xfId="18985" xr:uid="{00000000-0005-0000-0000-0000B3490000}"/>
    <cellStyle name="Normal 2 2 2 3 31 3 9" xfId="18986" xr:uid="{00000000-0005-0000-0000-0000B4490000}"/>
    <cellStyle name="Normal 2 2 2 3 31 4" xfId="18987" xr:uid="{00000000-0005-0000-0000-0000B5490000}"/>
    <cellStyle name="Normal 2 2 2 3 31 4 10" xfId="18988" xr:uid="{00000000-0005-0000-0000-0000B6490000}"/>
    <cellStyle name="Normal 2 2 2 3 31 4 2" xfId="18989" xr:uid="{00000000-0005-0000-0000-0000B7490000}"/>
    <cellStyle name="Normal 2 2 2 3 31 4 3" xfId="18990" xr:uid="{00000000-0005-0000-0000-0000B8490000}"/>
    <cellStyle name="Normal 2 2 2 3 31 4 4" xfId="18991" xr:uid="{00000000-0005-0000-0000-0000B9490000}"/>
    <cellStyle name="Normal 2 2 2 3 31 4 5" xfId="18992" xr:uid="{00000000-0005-0000-0000-0000BA490000}"/>
    <cellStyle name="Normal 2 2 2 3 31 4 6" xfId="18993" xr:uid="{00000000-0005-0000-0000-0000BB490000}"/>
    <cellStyle name="Normal 2 2 2 3 31 4 7" xfId="18994" xr:uid="{00000000-0005-0000-0000-0000BC490000}"/>
    <cellStyle name="Normal 2 2 2 3 31 4 8" xfId="18995" xr:uid="{00000000-0005-0000-0000-0000BD490000}"/>
    <cellStyle name="Normal 2 2 2 3 31 4 9" xfId="18996" xr:uid="{00000000-0005-0000-0000-0000BE490000}"/>
    <cellStyle name="Normal 2 2 2 3 31 5" xfId="18997" xr:uid="{00000000-0005-0000-0000-0000BF490000}"/>
    <cellStyle name="Normal 2 2 2 3 31 5 10" xfId="18998" xr:uid="{00000000-0005-0000-0000-0000C0490000}"/>
    <cellStyle name="Normal 2 2 2 3 31 5 2" xfId="18999" xr:uid="{00000000-0005-0000-0000-0000C1490000}"/>
    <cellStyle name="Normal 2 2 2 3 31 5 3" xfId="19000" xr:uid="{00000000-0005-0000-0000-0000C2490000}"/>
    <cellStyle name="Normal 2 2 2 3 31 5 4" xfId="19001" xr:uid="{00000000-0005-0000-0000-0000C3490000}"/>
    <cellStyle name="Normal 2 2 2 3 31 5 5" xfId="19002" xr:uid="{00000000-0005-0000-0000-0000C4490000}"/>
    <cellStyle name="Normal 2 2 2 3 31 5 6" xfId="19003" xr:uid="{00000000-0005-0000-0000-0000C5490000}"/>
    <cellStyle name="Normal 2 2 2 3 31 5 7" xfId="19004" xr:uid="{00000000-0005-0000-0000-0000C6490000}"/>
    <cellStyle name="Normal 2 2 2 3 31 5 8" xfId="19005" xr:uid="{00000000-0005-0000-0000-0000C7490000}"/>
    <cellStyle name="Normal 2 2 2 3 31 5 9" xfId="19006" xr:uid="{00000000-0005-0000-0000-0000C8490000}"/>
    <cellStyle name="Normal 2 2 2 3 31 6" xfId="19007" xr:uid="{00000000-0005-0000-0000-0000C9490000}"/>
    <cellStyle name="Normal 2 2 2 3 31 7" xfId="19008" xr:uid="{00000000-0005-0000-0000-0000CA490000}"/>
    <cellStyle name="Normal 2 2 2 3 31 8" xfId="19009" xr:uid="{00000000-0005-0000-0000-0000CB490000}"/>
    <cellStyle name="Normal 2 2 2 3 31 9" xfId="19010" xr:uid="{00000000-0005-0000-0000-0000CC490000}"/>
    <cellStyle name="Normal 2 2 2 3 32" xfId="19011" xr:uid="{00000000-0005-0000-0000-0000CD490000}"/>
    <cellStyle name="Normal 2 2 2 3 32 10" xfId="19012" xr:uid="{00000000-0005-0000-0000-0000CE490000}"/>
    <cellStyle name="Normal 2 2 2 3 32 11" xfId="19013" xr:uid="{00000000-0005-0000-0000-0000CF490000}"/>
    <cellStyle name="Normal 2 2 2 3 32 12" xfId="19014" xr:uid="{00000000-0005-0000-0000-0000D0490000}"/>
    <cellStyle name="Normal 2 2 2 3 32 13" xfId="19015" xr:uid="{00000000-0005-0000-0000-0000D1490000}"/>
    <cellStyle name="Normal 2 2 2 3 32 14" xfId="19016" xr:uid="{00000000-0005-0000-0000-0000D2490000}"/>
    <cellStyle name="Normal 2 2 2 3 32 2" xfId="19017" xr:uid="{00000000-0005-0000-0000-0000D3490000}"/>
    <cellStyle name="Normal 2 2 2 3 32 2 10" xfId="19018" xr:uid="{00000000-0005-0000-0000-0000D4490000}"/>
    <cellStyle name="Normal 2 2 2 3 32 2 2" xfId="19019" xr:uid="{00000000-0005-0000-0000-0000D5490000}"/>
    <cellStyle name="Normal 2 2 2 3 32 2 3" xfId="19020" xr:uid="{00000000-0005-0000-0000-0000D6490000}"/>
    <cellStyle name="Normal 2 2 2 3 32 2 4" xfId="19021" xr:uid="{00000000-0005-0000-0000-0000D7490000}"/>
    <cellStyle name="Normal 2 2 2 3 32 2 5" xfId="19022" xr:uid="{00000000-0005-0000-0000-0000D8490000}"/>
    <cellStyle name="Normal 2 2 2 3 32 2 6" xfId="19023" xr:uid="{00000000-0005-0000-0000-0000D9490000}"/>
    <cellStyle name="Normal 2 2 2 3 32 2 7" xfId="19024" xr:uid="{00000000-0005-0000-0000-0000DA490000}"/>
    <cellStyle name="Normal 2 2 2 3 32 2 8" xfId="19025" xr:uid="{00000000-0005-0000-0000-0000DB490000}"/>
    <cellStyle name="Normal 2 2 2 3 32 2 9" xfId="19026" xr:uid="{00000000-0005-0000-0000-0000DC490000}"/>
    <cellStyle name="Normal 2 2 2 3 32 3" xfId="19027" xr:uid="{00000000-0005-0000-0000-0000DD490000}"/>
    <cellStyle name="Normal 2 2 2 3 32 3 10" xfId="19028" xr:uid="{00000000-0005-0000-0000-0000DE490000}"/>
    <cellStyle name="Normal 2 2 2 3 32 3 2" xfId="19029" xr:uid="{00000000-0005-0000-0000-0000DF490000}"/>
    <cellStyle name="Normal 2 2 2 3 32 3 3" xfId="19030" xr:uid="{00000000-0005-0000-0000-0000E0490000}"/>
    <cellStyle name="Normal 2 2 2 3 32 3 4" xfId="19031" xr:uid="{00000000-0005-0000-0000-0000E1490000}"/>
    <cellStyle name="Normal 2 2 2 3 32 3 5" xfId="19032" xr:uid="{00000000-0005-0000-0000-0000E2490000}"/>
    <cellStyle name="Normal 2 2 2 3 32 3 6" xfId="19033" xr:uid="{00000000-0005-0000-0000-0000E3490000}"/>
    <cellStyle name="Normal 2 2 2 3 32 3 7" xfId="19034" xr:uid="{00000000-0005-0000-0000-0000E4490000}"/>
    <cellStyle name="Normal 2 2 2 3 32 3 8" xfId="19035" xr:uid="{00000000-0005-0000-0000-0000E5490000}"/>
    <cellStyle name="Normal 2 2 2 3 32 3 9" xfId="19036" xr:uid="{00000000-0005-0000-0000-0000E6490000}"/>
    <cellStyle name="Normal 2 2 2 3 32 4" xfId="19037" xr:uid="{00000000-0005-0000-0000-0000E7490000}"/>
    <cellStyle name="Normal 2 2 2 3 32 4 10" xfId="19038" xr:uid="{00000000-0005-0000-0000-0000E8490000}"/>
    <cellStyle name="Normal 2 2 2 3 32 4 2" xfId="19039" xr:uid="{00000000-0005-0000-0000-0000E9490000}"/>
    <cellStyle name="Normal 2 2 2 3 32 4 3" xfId="19040" xr:uid="{00000000-0005-0000-0000-0000EA490000}"/>
    <cellStyle name="Normal 2 2 2 3 32 4 4" xfId="19041" xr:uid="{00000000-0005-0000-0000-0000EB490000}"/>
    <cellStyle name="Normal 2 2 2 3 32 4 5" xfId="19042" xr:uid="{00000000-0005-0000-0000-0000EC490000}"/>
    <cellStyle name="Normal 2 2 2 3 32 4 6" xfId="19043" xr:uid="{00000000-0005-0000-0000-0000ED490000}"/>
    <cellStyle name="Normal 2 2 2 3 32 4 7" xfId="19044" xr:uid="{00000000-0005-0000-0000-0000EE490000}"/>
    <cellStyle name="Normal 2 2 2 3 32 4 8" xfId="19045" xr:uid="{00000000-0005-0000-0000-0000EF490000}"/>
    <cellStyle name="Normal 2 2 2 3 32 4 9" xfId="19046" xr:uid="{00000000-0005-0000-0000-0000F0490000}"/>
    <cellStyle name="Normal 2 2 2 3 32 5" xfId="19047" xr:uid="{00000000-0005-0000-0000-0000F1490000}"/>
    <cellStyle name="Normal 2 2 2 3 32 5 10" xfId="19048" xr:uid="{00000000-0005-0000-0000-0000F2490000}"/>
    <cellStyle name="Normal 2 2 2 3 32 5 2" xfId="19049" xr:uid="{00000000-0005-0000-0000-0000F3490000}"/>
    <cellStyle name="Normal 2 2 2 3 32 5 3" xfId="19050" xr:uid="{00000000-0005-0000-0000-0000F4490000}"/>
    <cellStyle name="Normal 2 2 2 3 32 5 4" xfId="19051" xr:uid="{00000000-0005-0000-0000-0000F5490000}"/>
    <cellStyle name="Normal 2 2 2 3 32 5 5" xfId="19052" xr:uid="{00000000-0005-0000-0000-0000F6490000}"/>
    <cellStyle name="Normal 2 2 2 3 32 5 6" xfId="19053" xr:uid="{00000000-0005-0000-0000-0000F7490000}"/>
    <cellStyle name="Normal 2 2 2 3 32 5 7" xfId="19054" xr:uid="{00000000-0005-0000-0000-0000F8490000}"/>
    <cellStyle name="Normal 2 2 2 3 32 5 8" xfId="19055" xr:uid="{00000000-0005-0000-0000-0000F9490000}"/>
    <cellStyle name="Normal 2 2 2 3 32 5 9" xfId="19056" xr:uid="{00000000-0005-0000-0000-0000FA490000}"/>
    <cellStyle name="Normal 2 2 2 3 32 6" xfId="19057" xr:uid="{00000000-0005-0000-0000-0000FB490000}"/>
    <cellStyle name="Normal 2 2 2 3 32 7" xfId="19058" xr:uid="{00000000-0005-0000-0000-0000FC490000}"/>
    <cellStyle name="Normal 2 2 2 3 32 8" xfId="19059" xr:uid="{00000000-0005-0000-0000-0000FD490000}"/>
    <cellStyle name="Normal 2 2 2 3 32 9" xfId="19060" xr:uid="{00000000-0005-0000-0000-0000FE490000}"/>
    <cellStyle name="Normal 2 2 2 3 33" xfId="19061" xr:uid="{00000000-0005-0000-0000-0000FF490000}"/>
    <cellStyle name="Normal 2 2 2 3 33 10" xfId="19062" xr:uid="{00000000-0005-0000-0000-0000004A0000}"/>
    <cellStyle name="Normal 2 2 2 3 33 11" xfId="19063" xr:uid="{00000000-0005-0000-0000-0000014A0000}"/>
    <cellStyle name="Normal 2 2 2 3 33 12" xfId="19064" xr:uid="{00000000-0005-0000-0000-0000024A0000}"/>
    <cellStyle name="Normal 2 2 2 3 33 13" xfId="19065" xr:uid="{00000000-0005-0000-0000-0000034A0000}"/>
    <cellStyle name="Normal 2 2 2 3 33 14" xfId="19066" xr:uid="{00000000-0005-0000-0000-0000044A0000}"/>
    <cellStyle name="Normal 2 2 2 3 33 2" xfId="19067" xr:uid="{00000000-0005-0000-0000-0000054A0000}"/>
    <cellStyle name="Normal 2 2 2 3 33 2 10" xfId="19068" xr:uid="{00000000-0005-0000-0000-0000064A0000}"/>
    <cellStyle name="Normal 2 2 2 3 33 2 2" xfId="19069" xr:uid="{00000000-0005-0000-0000-0000074A0000}"/>
    <cellStyle name="Normal 2 2 2 3 33 2 3" xfId="19070" xr:uid="{00000000-0005-0000-0000-0000084A0000}"/>
    <cellStyle name="Normal 2 2 2 3 33 2 4" xfId="19071" xr:uid="{00000000-0005-0000-0000-0000094A0000}"/>
    <cellStyle name="Normal 2 2 2 3 33 2 5" xfId="19072" xr:uid="{00000000-0005-0000-0000-00000A4A0000}"/>
    <cellStyle name="Normal 2 2 2 3 33 2 6" xfId="19073" xr:uid="{00000000-0005-0000-0000-00000B4A0000}"/>
    <cellStyle name="Normal 2 2 2 3 33 2 7" xfId="19074" xr:uid="{00000000-0005-0000-0000-00000C4A0000}"/>
    <cellStyle name="Normal 2 2 2 3 33 2 8" xfId="19075" xr:uid="{00000000-0005-0000-0000-00000D4A0000}"/>
    <cellStyle name="Normal 2 2 2 3 33 2 9" xfId="19076" xr:uid="{00000000-0005-0000-0000-00000E4A0000}"/>
    <cellStyle name="Normal 2 2 2 3 33 3" xfId="19077" xr:uid="{00000000-0005-0000-0000-00000F4A0000}"/>
    <cellStyle name="Normal 2 2 2 3 33 3 10" xfId="19078" xr:uid="{00000000-0005-0000-0000-0000104A0000}"/>
    <cellStyle name="Normal 2 2 2 3 33 3 2" xfId="19079" xr:uid="{00000000-0005-0000-0000-0000114A0000}"/>
    <cellStyle name="Normal 2 2 2 3 33 3 3" xfId="19080" xr:uid="{00000000-0005-0000-0000-0000124A0000}"/>
    <cellStyle name="Normal 2 2 2 3 33 3 4" xfId="19081" xr:uid="{00000000-0005-0000-0000-0000134A0000}"/>
    <cellStyle name="Normal 2 2 2 3 33 3 5" xfId="19082" xr:uid="{00000000-0005-0000-0000-0000144A0000}"/>
    <cellStyle name="Normal 2 2 2 3 33 3 6" xfId="19083" xr:uid="{00000000-0005-0000-0000-0000154A0000}"/>
    <cellStyle name="Normal 2 2 2 3 33 3 7" xfId="19084" xr:uid="{00000000-0005-0000-0000-0000164A0000}"/>
    <cellStyle name="Normal 2 2 2 3 33 3 8" xfId="19085" xr:uid="{00000000-0005-0000-0000-0000174A0000}"/>
    <cellStyle name="Normal 2 2 2 3 33 3 9" xfId="19086" xr:uid="{00000000-0005-0000-0000-0000184A0000}"/>
    <cellStyle name="Normal 2 2 2 3 33 4" xfId="19087" xr:uid="{00000000-0005-0000-0000-0000194A0000}"/>
    <cellStyle name="Normal 2 2 2 3 33 4 10" xfId="19088" xr:uid="{00000000-0005-0000-0000-00001A4A0000}"/>
    <cellStyle name="Normal 2 2 2 3 33 4 2" xfId="19089" xr:uid="{00000000-0005-0000-0000-00001B4A0000}"/>
    <cellStyle name="Normal 2 2 2 3 33 4 3" xfId="19090" xr:uid="{00000000-0005-0000-0000-00001C4A0000}"/>
    <cellStyle name="Normal 2 2 2 3 33 4 4" xfId="19091" xr:uid="{00000000-0005-0000-0000-00001D4A0000}"/>
    <cellStyle name="Normal 2 2 2 3 33 4 5" xfId="19092" xr:uid="{00000000-0005-0000-0000-00001E4A0000}"/>
    <cellStyle name="Normal 2 2 2 3 33 4 6" xfId="19093" xr:uid="{00000000-0005-0000-0000-00001F4A0000}"/>
    <cellStyle name="Normal 2 2 2 3 33 4 7" xfId="19094" xr:uid="{00000000-0005-0000-0000-0000204A0000}"/>
    <cellStyle name="Normal 2 2 2 3 33 4 8" xfId="19095" xr:uid="{00000000-0005-0000-0000-0000214A0000}"/>
    <cellStyle name="Normal 2 2 2 3 33 4 9" xfId="19096" xr:uid="{00000000-0005-0000-0000-0000224A0000}"/>
    <cellStyle name="Normal 2 2 2 3 33 5" xfId="19097" xr:uid="{00000000-0005-0000-0000-0000234A0000}"/>
    <cellStyle name="Normal 2 2 2 3 33 5 10" xfId="19098" xr:uid="{00000000-0005-0000-0000-0000244A0000}"/>
    <cellStyle name="Normal 2 2 2 3 33 5 2" xfId="19099" xr:uid="{00000000-0005-0000-0000-0000254A0000}"/>
    <cellStyle name="Normal 2 2 2 3 33 5 3" xfId="19100" xr:uid="{00000000-0005-0000-0000-0000264A0000}"/>
    <cellStyle name="Normal 2 2 2 3 33 5 4" xfId="19101" xr:uid="{00000000-0005-0000-0000-0000274A0000}"/>
    <cellStyle name="Normal 2 2 2 3 33 5 5" xfId="19102" xr:uid="{00000000-0005-0000-0000-0000284A0000}"/>
    <cellStyle name="Normal 2 2 2 3 33 5 6" xfId="19103" xr:uid="{00000000-0005-0000-0000-0000294A0000}"/>
    <cellStyle name="Normal 2 2 2 3 33 5 7" xfId="19104" xr:uid="{00000000-0005-0000-0000-00002A4A0000}"/>
    <cellStyle name="Normal 2 2 2 3 33 5 8" xfId="19105" xr:uid="{00000000-0005-0000-0000-00002B4A0000}"/>
    <cellStyle name="Normal 2 2 2 3 33 5 9" xfId="19106" xr:uid="{00000000-0005-0000-0000-00002C4A0000}"/>
    <cellStyle name="Normal 2 2 2 3 33 6" xfId="19107" xr:uid="{00000000-0005-0000-0000-00002D4A0000}"/>
    <cellStyle name="Normal 2 2 2 3 33 7" xfId="19108" xr:uid="{00000000-0005-0000-0000-00002E4A0000}"/>
    <cellStyle name="Normal 2 2 2 3 33 8" xfId="19109" xr:uid="{00000000-0005-0000-0000-00002F4A0000}"/>
    <cellStyle name="Normal 2 2 2 3 33 9" xfId="19110" xr:uid="{00000000-0005-0000-0000-0000304A0000}"/>
    <cellStyle name="Normal 2 2 2 3 34" xfId="19111" xr:uid="{00000000-0005-0000-0000-0000314A0000}"/>
    <cellStyle name="Normal 2 2 2 3 34 10" xfId="19112" xr:uid="{00000000-0005-0000-0000-0000324A0000}"/>
    <cellStyle name="Normal 2 2 2 3 34 2" xfId="19113" xr:uid="{00000000-0005-0000-0000-0000334A0000}"/>
    <cellStyle name="Normal 2 2 2 3 34 3" xfId="19114" xr:uid="{00000000-0005-0000-0000-0000344A0000}"/>
    <cellStyle name="Normal 2 2 2 3 34 4" xfId="19115" xr:uid="{00000000-0005-0000-0000-0000354A0000}"/>
    <cellStyle name="Normal 2 2 2 3 34 5" xfId="19116" xr:uid="{00000000-0005-0000-0000-0000364A0000}"/>
    <cellStyle name="Normal 2 2 2 3 34 6" xfId="19117" xr:uid="{00000000-0005-0000-0000-0000374A0000}"/>
    <cellStyle name="Normal 2 2 2 3 34 7" xfId="19118" xr:uid="{00000000-0005-0000-0000-0000384A0000}"/>
    <cellStyle name="Normal 2 2 2 3 34 8" xfId="19119" xr:uid="{00000000-0005-0000-0000-0000394A0000}"/>
    <cellStyle name="Normal 2 2 2 3 34 9" xfId="19120" xr:uid="{00000000-0005-0000-0000-00003A4A0000}"/>
    <cellStyle name="Normal 2 2 2 3 35" xfId="19121" xr:uid="{00000000-0005-0000-0000-00003B4A0000}"/>
    <cellStyle name="Normal 2 2 2 3 35 10" xfId="19122" xr:uid="{00000000-0005-0000-0000-00003C4A0000}"/>
    <cellStyle name="Normal 2 2 2 3 35 2" xfId="19123" xr:uid="{00000000-0005-0000-0000-00003D4A0000}"/>
    <cellStyle name="Normal 2 2 2 3 35 3" xfId="19124" xr:uid="{00000000-0005-0000-0000-00003E4A0000}"/>
    <cellStyle name="Normal 2 2 2 3 35 4" xfId="19125" xr:uid="{00000000-0005-0000-0000-00003F4A0000}"/>
    <cellStyle name="Normal 2 2 2 3 35 5" xfId="19126" xr:uid="{00000000-0005-0000-0000-0000404A0000}"/>
    <cellStyle name="Normal 2 2 2 3 35 6" xfId="19127" xr:uid="{00000000-0005-0000-0000-0000414A0000}"/>
    <cellStyle name="Normal 2 2 2 3 35 7" xfId="19128" xr:uid="{00000000-0005-0000-0000-0000424A0000}"/>
    <cellStyle name="Normal 2 2 2 3 35 8" xfId="19129" xr:uid="{00000000-0005-0000-0000-0000434A0000}"/>
    <cellStyle name="Normal 2 2 2 3 35 9" xfId="19130" xr:uid="{00000000-0005-0000-0000-0000444A0000}"/>
    <cellStyle name="Normal 2 2 2 3 36" xfId="19131" xr:uid="{00000000-0005-0000-0000-0000454A0000}"/>
    <cellStyle name="Normal 2 2 2 3 36 10" xfId="19132" xr:uid="{00000000-0005-0000-0000-0000464A0000}"/>
    <cellStyle name="Normal 2 2 2 3 36 2" xfId="19133" xr:uid="{00000000-0005-0000-0000-0000474A0000}"/>
    <cellStyle name="Normal 2 2 2 3 36 3" xfId="19134" xr:uid="{00000000-0005-0000-0000-0000484A0000}"/>
    <cellStyle name="Normal 2 2 2 3 36 4" xfId="19135" xr:uid="{00000000-0005-0000-0000-0000494A0000}"/>
    <cellStyle name="Normal 2 2 2 3 36 5" xfId="19136" xr:uid="{00000000-0005-0000-0000-00004A4A0000}"/>
    <cellStyle name="Normal 2 2 2 3 36 6" xfId="19137" xr:uid="{00000000-0005-0000-0000-00004B4A0000}"/>
    <cellStyle name="Normal 2 2 2 3 36 7" xfId="19138" xr:uid="{00000000-0005-0000-0000-00004C4A0000}"/>
    <cellStyle name="Normal 2 2 2 3 36 8" xfId="19139" xr:uid="{00000000-0005-0000-0000-00004D4A0000}"/>
    <cellStyle name="Normal 2 2 2 3 36 9" xfId="19140" xr:uid="{00000000-0005-0000-0000-00004E4A0000}"/>
    <cellStyle name="Normal 2 2 2 3 37" xfId="19141" xr:uid="{00000000-0005-0000-0000-00004F4A0000}"/>
    <cellStyle name="Normal 2 2 2 3 37 10" xfId="19142" xr:uid="{00000000-0005-0000-0000-0000504A0000}"/>
    <cellStyle name="Normal 2 2 2 3 37 2" xfId="19143" xr:uid="{00000000-0005-0000-0000-0000514A0000}"/>
    <cellStyle name="Normal 2 2 2 3 37 3" xfId="19144" xr:uid="{00000000-0005-0000-0000-0000524A0000}"/>
    <cellStyle name="Normal 2 2 2 3 37 4" xfId="19145" xr:uid="{00000000-0005-0000-0000-0000534A0000}"/>
    <cellStyle name="Normal 2 2 2 3 37 5" xfId="19146" xr:uid="{00000000-0005-0000-0000-0000544A0000}"/>
    <cellStyle name="Normal 2 2 2 3 37 6" xfId="19147" xr:uid="{00000000-0005-0000-0000-0000554A0000}"/>
    <cellStyle name="Normal 2 2 2 3 37 7" xfId="19148" xr:uid="{00000000-0005-0000-0000-0000564A0000}"/>
    <cellStyle name="Normal 2 2 2 3 37 8" xfId="19149" xr:uid="{00000000-0005-0000-0000-0000574A0000}"/>
    <cellStyle name="Normal 2 2 2 3 37 9" xfId="19150" xr:uid="{00000000-0005-0000-0000-0000584A0000}"/>
    <cellStyle name="Normal 2 2 2 3 38" xfId="19151" xr:uid="{00000000-0005-0000-0000-0000594A0000}"/>
    <cellStyle name="Normal 2 2 2 3 39" xfId="19152" xr:uid="{00000000-0005-0000-0000-00005A4A0000}"/>
    <cellStyle name="Normal 2 2 2 3 4" xfId="19153" xr:uid="{00000000-0005-0000-0000-00005B4A0000}"/>
    <cellStyle name="Normal 2 2 2 3 4 10" xfId="19154" xr:uid="{00000000-0005-0000-0000-00005C4A0000}"/>
    <cellStyle name="Normal 2 2 2 3 4 11" xfId="19155" xr:uid="{00000000-0005-0000-0000-00005D4A0000}"/>
    <cellStyle name="Normal 2 2 2 3 4 12" xfId="19156" xr:uid="{00000000-0005-0000-0000-00005E4A0000}"/>
    <cellStyle name="Normal 2 2 2 3 4 13" xfId="19157" xr:uid="{00000000-0005-0000-0000-00005F4A0000}"/>
    <cellStyle name="Normal 2 2 2 3 4 14" xfId="19158" xr:uid="{00000000-0005-0000-0000-0000604A0000}"/>
    <cellStyle name="Normal 2 2 2 3 4 15" xfId="19159" xr:uid="{00000000-0005-0000-0000-0000614A0000}"/>
    <cellStyle name="Normal 2 2 2 3 4 16" xfId="19160" xr:uid="{00000000-0005-0000-0000-0000624A0000}"/>
    <cellStyle name="Normal 2 2 2 3 4 2" xfId="19161" xr:uid="{00000000-0005-0000-0000-0000634A0000}"/>
    <cellStyle name="Normal 2 2 2 3 4 2 10" xfId="19162" xr:uid="{00000000-0005-0000-0000-0000644A0000}"/>
    <cellStyle name="Normal 2 2 2 3 4 2 2" xfId="19163" xr:uid="{00000000-0005-0000-0000-0000654A0000}"/>
    <cellStyle name="Normal 2 2 2 3 4 2 3" xfId="19164" xr:uid="{00000000-0005-0000-0000-0000664A0000}"/>
    <cellStyle name="Normal 2 2 2 3 4 2 4" xfId="19165" xr:uid="{00000000-0005-0000-0000-0000674A0000}"/>
    <cellStyle name="Normal 2 2 2 3 4 2 5" xfId="19166" xr:uid="{00000000-0005-0000-0000-0000684A0000}"/>
    <cellStyle name="Normal 2 2 2 3 4 2 6" xfId="19167" xr:uid="{00000000-0005-0000-0000-0000694A0000}"/>
    <cellStyle name="Normal 2 2 2 3 4 2 7" xfId="19168" xr:uid="{00000000-0005-0000-0000-00006A4A0000}"/>
    <cellStyle name="Normal 2 2 2 3 4 2 8" xfId="19169" xr:uid="{00000000-0005-0000-0000-00006B4A0000}"/>
    <cellStyle name="Normal 2 2 2 3 4 2 9" xfId="19170" xr:uid="{00000000-0005-0000-0000-00006C4A0000}"/>
    <cellStyle name="Normal 2 2 2 3 4 3" xfId="19171" xr:uid="{00000000-0005-0000-0000-00006D4A0000}"/>
    <cellStyle name="Normal 2 2 2 3 4 3 10" xfId="19172" xr:uid="{00000000-0005-0000-0000-00006E4A0000}"/>
    <cellStyle name="Normal 2 2 2 3 4 3 2" xfId="19173" xr:uid="{00000000-0005-0000-0000-00006F4A0000}"/>
    <cellStyle name="Normal 2 2 2 3 4 3 3" xfId="19174" xr:uid="{00000000-0005-0000-0000-0000704A0000}"/>
    <cellStyle name="Normal 2 2 2 3 4 3 4" xfId="19175" xr:uid="{00000000-0005-0000-0000-0000714A0000}"/>
    <cellStyle name="Normal 2 2 2 3 4 3 5" xfId="19176" xr:uid="{00000000-0005-0000-0000-0000724A0000}"/>
    <cellStyle name="Normal 2 2 2 3 4 3 6" xfId="19177" xr:uid="{00000000-0005-0000-0000-0000734A0000}"/>
    <cellStyle name="Normal 2 2 2 3 4 3 7" xfId="19178" xr:uid="{00000000-0005-0000-0000-0000744A0000}"/>
    <cellStyle name="Normal 2 2 2 3 4 3 8" xfId="19179" xr:uid="{00000000-0005-0000-0000-0000754A0000}"/>
    <cellStyle name="Normal 2 2 2 3 4 3 9" xfId="19180" xr:uid="{00000000-0005-0000-0000-0000764A0000}"/>
    <cellStyle name="Normal 2 2 2 3 4 4" xfId="19181" xr:uid="{00000000-0005-0000-0000-0000774A0000}"/>
    <cellStyle name="Normal 2 2 2 3 4 4 10" xfId="19182" xr:uid="{00000000-0005-0000-0000-0000784A0000}"/>
    <cellStyle name="Normal 2 2 2 3 4 4 2" xfId="19183" xr:uid="{00000000-0005-0000-0000-0000794A0000}"/>
    <cellStyle name="Normal 2 2 2 3 4 4 3" xfId="19184" xr:uid="{00000000-0005-0000-0000-00007A4A0000}"/>
    <cellStyle name="Normal 2 2 2 3 4 4 4" xfId="19185" xr:uid="{00000000-0005-0000-0000-00007B4A0000}"/>
    <cellStyle name="Normal 2 2 2 3 4 4 5" xfId="19186" xr:uid="{00000000-0005-0000-0000-00007C4A0000}"/>
    <cellStyle name="Normal 2 2 2 3 4 4 6" xfId="19187" xr:uid="{00000000-0005-0000-0000-00007D4A0000}"/>
    <cellStyle name="Normal 2 2 2 3 4 4 7" xfId="19188" xr:uid="{00000000-0005-0000-0000-00007E4A0000}"/>
    <cellStyle name="Normal 2 2 2 3 4 4 8" xfId="19189" xr:uid="{00000000-0005-0000-0000-00007F4A0000}"/>
    <cellStyle name="Normal 2 2 2 3 4 4 9" xfId="19190" xr:uid="{00000000-0005-0000-0000-0000804A0000}"/>
    <cellStyle name="Normal 2 2 2 3 4 5" xfId="19191" xr:uid="{00000000-0005-0000-0000-0000814A0000}"/>
    <cellStyle name="Normal 2 2 2 3 4 5 10" xfId="19192" xr:uid="{00000000-0005-0000-0000-0000824A0000}"/>
    <cellStyle name="Normal 2 2 2 3 4 5 2" xfId="19193" xr:uid="{00000000-0005-0000-0000-0000834A0000}"/>
    <cellStyle name="Normal 2 2 2 3 4 5 3" xfId="19194" xr:uid="{00000000-0005-0000-0000-0000844A0000}"/>
    <cellStyle name="Normal 2 2 2 3 4 5 4" xfId="19195" xr:uid="{00000000-0005-0000-0000-0000854A0000}"/>
    <cellStyle name="Normal 2 2 2 3 4 5 5" xfId="19196" xr:uid="{00000000-0005-0000-0000-0000864A0000}"/>
    <cellStyle name="Normal 2 2 2 3 4 5 6" xfId="19197" xr:uid="{00000000-0005-0000-0000-0000874A0000}"/>
    <cellStyle name="Normal 2 2 2 3 4 5 7" xfId="19198" xr:uid="{00000000-0005-0000-0000-0000884A0000}"/>
    <cellStyle name="Normal 2 2 2 3 4 5 8" xfId="19199" xr:uid="{00000000-0005-0000-0000-0000894A0000}"/>
    <cellStyle name="Normal 2 2 2 3 4 5 9" xfId="19200" xr:uid="{00000000-0005-0000-0000-00008A4A0000}"/>
    <cellStyle name="Normal 2 2 2 3 4 6" xfId="19201" xr:uid="{00000000-0005-0000-0000-00008B4A0000}"/>
    <cellStyle name="Normal 2 2 2 3 4 7" xfId="19202" xr:uid="{00000000-0005-0000-0000-00008C4A0000}"/>
    <cellStyle name="Normal 2 2 2 3 4 8" xfId="19203" xr:uid="{00000000-0005-0000-0000-00008D4A0000}"/>
    <cellStyle name="Normal 2 2 2 3 4 9" xfId="19204" xr:uid="{00000000-0005-0000-0000-00008E4A0000}"/>
    <cellStyle name="Normal 2 2 2 3 40" xfId="19205" xr:uid="{00000000-0005-0000-0000-00008F4A0000}"/>
    <cellStyle name="Normal 2 2 2 3 41" xfId="19206" xr:uid="{00000000-0005-0000-0000-0000904A0000}"/>
    <cellStyle name="Normal 2 2 2 3 42" xfId="19207" xr:uid="{00000000-0005-0000-0000-0000914A0000}"/>
    <cellStyle name="Normal 2 2 2 3 43" xfId="19208" xr:uid="{00000000-0005-0000-0000-0000924A0000}"/>
    <cellStyle name="Normal 2 2 2 3 44" xfId="19209" xr:uid="{00000000-0005-0000-0000-0000934A0000}"/>
    <cellStyle name="Normal 2 2 2 3 45" xfId="19210" xr:uid="{00000000-0005-0000-0000-0000944A0000}"/>
    <cellStyle name="Normal 2 2 2 3 46" xfId="19211" xr:uid="{00000000-0005-0000-0000-0000954A0000}"/>
    <cellStyle name="Normal 2 2 2 3 47" xfId="19212" xr:uid="{00000000-0005-0000-0000-0000964A0000}"/>
    <cellStyle name="Normal 2 2 2 3 48" xfId="19213" xr:uid="{00000000-0005-0000-0000-0000974A0000}"/>
    <cellStyle name="Normal 2 2 2 3 49" xfId="421" xr:uid="{00000000-0005-0000-0000-0000984A0000}"/>
    <cellStyle name="Normal 2 2 2 3 5" xfId="19214" xr:uid="{00000000-0005-0000-0000-0000994A0000}"/>
    <cellStyle name="Normal 2 2 2 3 5 10" xfId="19215" xr:uid="{00000000-0005-0000-0000-00009A4A0000}"/>
    <cellStyle name="Normal 2 2 2 3 5 11" xfId="19216" xr:uid="{00000000-0005-0000-0000-00009B4A0000}"/>
    <cellStyle name="Normal 2 2 2 3 5 12" xfId="19217" xr:uid="{00000000-0005-0000-0000-00009C4A0000}"/>
    <cellStyle name="Normal 2 2 2 3 5 13" xfId="19218" xr:uid="{00000000-0005-0000-0000-00009D4A0000}"/>
    <cellStyle name="Normal 2 2 2 3 5 14" xfId="19219" xr:uid="{00000000-0005-0000-0000-00009E4A0000}"/>
    <cellStyle name="Normal 2 2 2 3 5 15" xfId="19220" xr:uid="{00000000-0005-0000-0000-00009F4A0000}"/>
    <cellStyle name="Normal 2 2 2 3 5 2" xfId="19221" xr:uid="{00000000-0005-0000-0000-0000A04A0000}"/>
    <cellStyle name="Normal 2 2 2 3 5 2 10" xfId="19222" xr:uid="{00000000-0005-0000-0000-0000A14A0000}"/>
    <cellStyle name="Normal 2 2 2 3 5 2 2" xfId="19223" xr:uid="{00000000-0005-0000-0000-0000A24A0000}"/>
    <cellStyle name="Normal 2 2 2 3 5 2 3" xfId="19224" xr:uid="{00000000-0005-0000-0000-0000A34A0000}"/>
    <cellStyle name="Normal 2 2 2 3 5 2 4" xfId="19225" xr:uid="{00000000-0005-0000-0000-0000A44A0000}"/>
    <cellStyle name="Normal 2 2 2 3 5 2 5" xfId="19226" xr:uid="{00000000-0005-0000-0000-0000A54A0000}"/>
    <cellStyle name="Normal 2 2 2 3 5 2 6" xfId="19227" xr:uid="{00000000-0005-0000-0000-0000A64A0000}"/>
    <cellStyle name="Normal 2 2 2 3 5 2 7" xfId="19228" xr:uid="{00000000-0005-0000-0000-0000A74A0000}"/>
    <cellStyle name="Normal 2 2 2 3 5 2 8" xfId="19229" xr:uid="{00000000-0005-0000-0000-0000A84A0000}"/>
    <cellStyle name="Normal 2 2 2 3 5 2 9" xfId="19230" xr:uid="{00000000-0005-0000-0000-0000A94A0000}"/>
    <cellStyle name="Normal 2 2 2 3 5 3" xfId="19231" xr:uid="{00000000-0005-0000-0000-0000AA4A0000}"/>
    <cellStyle name="Normal 2 2 2 3 5 3 10" xfId="19232" xr:uid="{00000000-0005-0000-0000-0000AB4A0000}"/>
    <cellStyle name="Normal 2 2 2 3 5 3 2" xfId="19233" xr:uid="{00000000-0005-0000-0000-0000AC4A0000}"/>
    <cellStyle name="Normal 2 2 2 3 5 3 3" xfId="19234" xr:uid="{00000000-0005-0000-0000-0000AD4A0000}"/>
    <cellStyle name="Normal 2 2 2 3 5 3 4" xfId="19235" xr:uid="{00000000-0005-0000-0000-0000AE4A0000}"/>
    <cellStyle name="Normal 2 2 2 3 5 3 5" xfId="19236" xr:uid="{00000000-0005-0000-0000-0000AF4A0000}"/>
    <cellStyle name="Normal 2 2 2 3 5 3 6" xfId="19237" xr:uid="{00000000-0005-0000-0000-0000B04A0000}"/>
    <cellStyle name="Normal 2 2 2 3 5 3 7" xfId="19238" xr:uid="{00000000-0005-0000-0000-0000B14A0000}"/>
    <cellStyle name="Normal 2 2 2 3 5 3 8" xfId="19239" xr:uid="{00000000-0005-0000-0000-0000B24A0000}"/>
    <cellStyle name="Normal 2 2 2 3 5 3 9" xfId="19240" xr:uid="{00000000-0005-0000-0000-0000B34A0000}"/>
    <cellStyle name="Normal 2 2 2 3 5 4" xfId="19241" xr:uid="{00000000-0005-0000-0000-0000B44A0000}"/>
    <cellStyle name="Normal 2 2 2 3 5 4 10" xfId="19242" xr:uid="{00000000-0005-0000-0000-0000B54A0000}"/>
    <cellStyle name="Normal 2 2 2 3 5 4 2" xfId="19243" xr:uid="{00000000-0005-0000-0000-0000B64A0000}"/>
    <cellStyle name="Normal 2 2 2 3 5 4 3" xfId="19244" xr:uid="{00000000-0005-0000-0000-0000B74A0000}"/>
    <cellStyle name="Normal 2 2 2 3 5 4 4" xfId="19245" xr:uid="{00000000-0005-0000-0000-0000B84A0000}"/>
    <cellStyle name="Normal 2 2 2 3 5 4 5" xfId="19246" xr:uid="{00000000-0005-0000-0000-0000B94A0000}"/>
    <cellStyle name="Normal 2 2 2 3 5 4 6" xfId="19247" xr:uid="{00000000-0005-0000-0000-0000BA4A0000}"/>
    <cellStyle name="Normal 2 2 2 3 5 4 7" xfId="19248" xr:uid="{00000000-0005-0000-0000-0000BB4A0000}"/>
    <cellStyle name="Normal 2 2 2 3 5 4 8" xfId="19249" xr:uid="{00000000-0005-0000-0000-0000BC4A0000}"/>
    <cellStyle name="Normal 2 2 2 3 5 4 9" xfId="19250" xr:uid="{00000000-0005-0000-0000-0000BD4A0000}"/>
    <cellStyle name="Normal 2 2 2 3 5 5" xfId="19251" xr:uid="{00000000-0005-0000-0000-0000BE4A0000}"/>
    <cellStyle name="Normal 2 2 2 3 5 5 10" xfId="19252" xr:uid="{00000000-0005-0000-0000-0000BF4A0000}"/>
    <cellStyle name="Normal 2 2 2 3 5 5 2" xfId="19253" xr:uid="{00000000-0005-0000-0000-0000C04A0000}"/>
    <cellStyle name="Normal 2 2 2 3 5 5 3" xfId="19254" xr:uid="{00000000-0005-0000-0000-0000C14A0000}"/>
    <cellStyle name="Normal 2 2 2 3 5 5 4" xfId="19255" xr:uid="{00000000-0005-0000-0000-0000C24A0000}"/>
    <cellStyle name="Normal 2 2 2 3 5 5 5" xfId="19256" xr:uid="{00000000-0005-0000-0000-0000C34A0000}"/>
    <cellStyle name="Normal 2 2 2 3 5 5 6" xfId="19257" xr:uid="{00000000-0005-0000-0000-0000C44A0000}"/>
    <cellStyle name="Normal 2 2 2 3 5 5 7" xfId="19258" xr:uid="{00000000-0005-0000-0000-0000C54A0000}"/>
    <cellStyle name="Normal 2 2 2 3 5 5 8" xfId="19259" xr:uid="{00000000-0005-0000-0000-0000C64A0000}"/>
    <cellStyle name="Normal 2 2 2 3 5 5 9" xfId="19260" xr:uid="{00000000-0005-0000-0000-0000C74A0000}"/>
    <cellStyle name="Normal 2 2 2 3 5 6" xfId="19261" xr:uid="{00000000-0005-0000-0000-0000C84A0000}"/>
    <cellStyle name="Normal 2 2 2 3 5 7" xfId="19262" xr:uid="{00000000-0005-0000-0000-0000C94A0000}"/>
    <cellStyle name="Normal 2 2 2 3 5 8" xfId="19263" xr:uid="{00000000-0005-0000-0000-0000CA4A0000}"/>
    <cellStyle name="Normal 2 2 2 3 5 9" xfId="19264" xr:uid="{00000000-0005-0000-0000-0000CB4A0000}"/>
    <cellStyle name="Normal 2 2 2 3 6" xfId="19265" xr:uid="{00000000-0005-0000-0000-0000CC4A0000}"/>
    <cellStyle name="Normal 2 2 2 3 6 10" xfId="19266" xr:uid="{00000000-0005-0000-0000-0000CD4A0000}"/>
    <cellStyle name="Normal 2 2 2 3 6 11" xfId="19267" xr:uid="{00000000-0005-0000-0000-0000CE4A0000}"/>
    <cellStyle name="Normal 2 2 2 3 6 12" xfId="19268" xr:uid="{00000000-0005-0000-0000-0000CF4A0000}"/>
    <cellStyle name="Normal 2 2 2 3 6 13" xfId="19269" xr:uid="{00000000-0005-0000-0000-0000D04A0000}"/>
    <cellStyle name="Normal 2 2 2 3 6 14" xfId="19270" xr:uid="{00000000-0005-0000-0000-0000D14A0000}"/>
    <cellStyle name="Normal 2 2 2 3 6 15" xfId="19271" xr:uid="{00000000-0005-0000-0000-0000D24A0000}"/>
    <cellStyle name="Normal 2 2 2 3 6 2" xfId="19272" xr:uid="{00000000-0005-0000-0000-0000D34A0000}"/>
    <cellStyle name="Normal 2 2 2 3 6 2 10" xfId="19273" xr:uid="{00000000-0005-0000-0000-0000D44A0000}"/>
    <cellStyle name="Normal 2 2 2 3 6 2 2" xfId="19274" xr:uid="{00000000-0005-0000-0000-0000D54A0000}"/>
    <cellStyle name="Normal 2 2 2 3 6 2 3" xfId="19275" xr:uid="{00000000-0005-0000-0000-0000D64A0000}"/>
    <cellStyle name="Normal 2 2 2 3 6 2 4" xfId="19276" xr:uid="{00000000-0005-0000-0000-0000D74A0000}"/>
    <cellStyle name="Normal 2 2 2 3 6 2 5" xfId="19277" xr:uid="{00000000-0005-0000-0000-0000D84A0000}"/>
    <cellStyle name="Normal 2 2 2 3 6 2 6" xfId="19278" xr:uid="{00000000-0005-0000-0000-0000D94A0000}"/>
    <cellStyle name="Normal 2 2 2 3 6 2 7" xfId="19279" xr:uid="{00000000-0005-0000-0000-0000DA4A0000}"/>
    <cellStyle name="Normal 2 2 2 3 6 2 8" xfId="19280" xr:uid="{00000000-0005-0000-0000-0000DB4A0000}"/>
    <cellStyle name="Normal 2 2 2 3 6 2 9" xfId="19281" xr:uid="{00000000-0005-0000-0000-0000DC4A0000}"/>
    <cellStyle name="Normal 2 2 2 3 6 3" xfId="19282" xr:uid="{00000000-0005-0000-0000-0000DD4A0000}"/>
    <cellStyle name="Normal 2 2 2 3 6 3 10" xfId="19283" xr:uid="{00000000-0005-0000-0000-0000DE4A0000}"/>
    <cellStyle name="Normal 2 2 2 3 6 3 2" xfId="19284" xr:uid="{00000000-0005-0000-0000-0000DF4A0000}"/>
    <cellStyle name="Normal 2 2 2 3 6 3 3" xfId="19285" xr:uid="{00000000-0005-0000-0000-0000E04A0000}"/>
    <cellStyle name="Normal 2 2 2 3 6 3 4" xfId="19286" xr:uid="{00000000-0005-0000-0000-0000E14A0000}"/>
    <cellStyle name="Normal 2 2 2 3 6 3 5" xfId="19287" xr:uid="{00000000-0005-0000-0000-0000E24A0000}"/>
    <cellStyle name="Normal 2 2 2 3 6 3 6" xfId="19288" xr:uid="{00000000-0005-0000-0000-0000E34A0000}"/>
    <cellStyle name="Normal 2 2 2 3 6 3 7" xfId="19289" xr:uid="{00000000-0005-0000-0000-0000E44A0000}"/>
    <cellStyle name="Normal 2 2 2 3 6 3 8" xfId="19290" xr:uid="{00000000-0005-0000-0000-0000E54A0000}"/>
    <cellStyle name="Normal 2 2 2 3 6 3 9" xfId="19291" xr:uid="{00000000-0005-0000-0000-0000E64A0000}"/>
    <cellStyle name="Normal 2 2 2 3 6 4" xfId="19292" xr:uid="{00000000-0005-0000-0000-0000E74A0000}"/>
    <cellStyle name="Normal 2 2 2 3 6 4 10" xfId="19293" xr:uid="{00000000-0005-0000-0000-0000E84A0000}"/>
    <cellStyle name="Normal 2 2 2 3 6 4 2" xfId="19294" xr:uid="{00000000-0005-0000-0000-0000E94A0000}"/>
    <cellStyle name="Normal 2 2 2 3 6 4 3" xfId="19295" xr:uid="{00000000-0005-0000-0000-0000EA4A0000}"/>
    <cellStyle name="Normal 2 2 2 3 6 4 4" xfId="19296" xr:uid="{00000000-0005-0000-0000-0000EB4A0000}"/>
    <cellStyle name="Normal 2 2 2 3 6 4 5" xfId="19297" xr:uid="{00000000-0005-0000-0000-0000EC4A0000}"/>
    <cellStyle name="Normal 2 2 2 3 6 4 6" xfId="19298" xr:uid="{00000000-0005-0000-0000-0000ED4A0000}"/>
    <cellStyle name="Normal 2 2 2 3 6 4 7" xfId="19299" xr:uid="{00000000-0005-0000-0000-0000EE4A0000}"/>
    <cellStyle name="Normal 2 2 2 3 6 4 8" xfId="19300" xr:uid="{00000000-0005-0000-0000-0000EF4A0000}"/>
    <cellStyle name="Normal 2 2 2 3 6 4 9" xfId="19301" xr:uid="{00000000-0005-0000-0000-0000F04A0000}"/>
    <cellStyle name="Normal 2 2 2 3 6 5" xfId="19302" xr:uid="{00000000-0005-0000-0000-0000F14A0000}"/>
    <cellStyle name="Normal 2 2 2 3 6 5 10" xfId="19303" xr:uid="{00000000-0005-0000-0000-0000F24A0000}"/>
    <cellStyle name="Normal 2 2 2 3 6 5 2" xfId="19304" xr:uid="{00000000-0005-0000-0000-0000F34A0000}"/>
    <cellStyle name="Normal 2 2 2 3 6 5 3" xfId="19305" xr:uid="{00000000-0005-0000-0000-0000F44A0000}"/>
    <cellStyle name="Normal 2 2 2 3 6 5 4" xfId="19306" xr:uid="{00000000-0005-0000-0000-0000F54A0000}"/>
    <cellStyle name="Normal 2 2 2 3 6 5 5" xfId="19307" xr:uid="{00000000-0005-0000-0000-0000F64A0000}"/>
    <cellStyle name="Normal 2 2 2 3 6 5 6" xfId="19308" xr:uid="{00000000-0005-0000-0000-0000F74A0000}"/>
    <cellStyle name="Normal 2 2 2 3 6 5 7" xfId="19309" xr:uid="{00000000-0005-0000-0000-0000F84A0000}"/>
    <cellStyle name="Normal 2 2 2 3 6 5 8" xfId="19310" xr:uid="{00000000-0005-0000-0000-0000F94A0000}"/>
    <cellStyle name="Normal 2 2 2 3 6 5 9" xfId="19311" xr:uid="{00000000-0005-0000-0000-0000FA4A0000}"/>
    <cellStyle name="Normal 2 2 2 3 6 6" xfId="19312" xr:uid="{00000000-0005-0000-0000-0000FB4A0000}"/>
    <cellStyle name="Normal 2 2 2 3 6 7" xfId="19313" xr:uid="{00000000-0005-0000-0000-0000FC4A0000}"/>
    <cellStyle name="Normal 2 2 2 3 6 8" xfId="19314" xr:uid="{00000000-0005-0000-0000-0000FD4A0000}"/>
    <cellStyle name="Normal 2 2 2 3 6 9" xfId="19315" xr:uid="{00000000-0005-0000-0000-0000FE4A0000}"/>
    <cellStyle name="Normal 2 2 2 3 7" xfId="19316" xr:uid="{00000000-0005-0000-0000-0000FF4A0000}"/>
    <cellStyle name="Normal 2 2 2 3 7 10" xfId="19317" xr:uid="{00000000-0005-0000-0000-0000004B0000}"/>
    <cellStyle name="Normal 2 2 2 3 7 11" xfId="19318" xr:uid="{00000000-0005-0000-0000-0000014B0000}"/>
    <cellStyle name="Normal 2 2 2 3 7 12" xfId="19319" xr:uid="{00000000-0005-0000-0000-0000024B0000}"/>
    <cellStyle name="Normal 2 2 2 3 7 13" xfId="19320" xr:uid="{00000000-0005-0000-0000-0000034B0000}"/>
    <cellStyle name="Normal 2 2 2 3 7 14" xfId="19321" xr:uid="{00000000-0005-0000-0000-0000044B0000}"/>
    <cellStyle name="Normal 2 2 2 3 7 15" xfId="19322" xr:uid="{00000000-0005-0000-0000-0000054B0000}"/>
    <cellStyle name="Normal 2 2 2 3 7 2" xfId="19323" xr:uid="{00000000-0005-0000-0000-0000064B0000}"/>
    <cellStyle name="Normal 2 2 2 3 7 2 10" xfId="19324" xr:uid="{00000000-0005-0000-0000-0000074B0000}"/>
    <cellStyle name="Normal 2 2 2 3 7 2 2" xfId="19325" xr:uid="{00000000-0005-0000-0000-0000084B0000}"/>
    <cellStyle name="Normal 2 2 2 3 7 2 3" xfId="19326" xr:uid="{00000000-0005-0000-0000-0000094B0000}"/>
    <cellStyle name="Normal 2 2 2 3 7 2 4" xfId="19327" xr:uid="{00000000-0005-0000-0000-00000A4B0000}"/>
    <cellStyle name="Normal 2 2 2 3 7 2 5" xfId="19328" xr:uid="{00000000-0005-0000-0000-00000B4B0000}"/>
    <cellStyle name="Normal 2 2 2 3 7 2 6" xfId="19329" xr:uid="{00000000-0005-0000-0000-00000C4B0000}"/>
    <cellStyle name="Normal 2 2 2 3 7 2 7" xfId="19330" xr:uid="{00000000-0005-0000-0000-00000D4B0000}"/>
    <cellStyle name="Normal 2 2 2 3 7 2 8" xfId="19331" xr:uid="{00000000-0005-0000-0000-00000E4B0000}"/>
    <cellStyle name="Normal 2 2 2 3 7 2 9" xfId="19332" xr:uid="{00000000-0005-0000-0000-00000F4B0000}"/>
    <cellStyle name="Normal 2 2 2 3 7 3" xfId="19333" xr:uid="{00000000-0005-0000-0000-0000104B0000}"/>
    <cellStyle name="Normal 2 2 2 3 7 3 10" xfId="19334" xr:uid="{00000000-0005-0000-0000-0000114B0000}"/>
    <cellStyle name="Normal 2 2 2 3 7 3 2" xfId="19335" xr:uid="{00000000-0005-0000-0000-0000124B0000}"/>
    <cellStyle name="Normal 2 2 2 3 7 3 3" xfId="19336" xr:uid="{00000000-0005-0000-0000-0000134B0000}"/>
    <cellStyle name="Normal 2 2 2 3 7 3 4" xfId="19337" xr:uid="{00000000-0005-0000-0000-0000144B0000}"/>
    <cellStyle name="Normal 2 2 2 3 7 3 5" xfId="19338" xr:uid="{00000000-0005-0000-0000-0000154B0000}"/>
    <cellStyle name="Normal 2 2 2 3 7 3 6" xfId="19339" xr:uid="{00000000-0005-0000-0000-0000164B0000}"/>
    <cellStyle name="Normal 2 2 2 3 7 3 7" xfId="19340" xr:uid="{00000000-0005-0000-0000-0000174B0000}"/>
    <cellStyle name="Normal 2 2 2 3 7 3 8" xfId="19341" xr:uid="{00000000-0005-0000-0000-0000184B0000}"/>
    <cellStyle name="Normal 2 2 2 3 7 3 9" xfId="19342" xr:uid="{00000000-0005-0000-0000-0000194B0000}"/>
    <cellStyle name="Normal 2 2 2 3 7 4" xfId="19343" xr:uid="{00000000-0005-0000-0000-00001A4B0000}"/>
    <cellStyle name="Normal 2 2 2 3 7 4 10" xfId="19344" xr:uid="{00000000-0005-0000-0000-00001B4B0000}"/>
    <cellStyle name="Normal 2 2 2 3 7 4 2" xfId="19345" xr:uid="{00000000-0005-0000-0000-00001C4B0000}"/>
    <cellStyle name="Normal 2 2 2 3 7 4 3" xfId="19346" xr:uid="{00000000-0005-0000-0000-00001D4B0000}"/>
    <cellStyle name="Normal 2 2 2 3 7 4 4" xfId="19347" xr:uid="{00000000-0005-0000-0000-00001E4B0000}"/>
    <cellStyle name="Normal 2 2 2 3 7 4 5" xfId="19348" xr:uid="{00000000-0005-0000-0000-00001F4B0000}"/>
    <cellStyle name="Normal 2 2 2 3 7 4 6" xfId="19349" xr:uid="{00000000-0005-0000-0000-0000204B0000}"/>
    <cellStyle name="Normal 2 2 2 3 7 4 7" xfId="19350" xr:uid="{00000000-0005-0000-0000-0000214B0000}"/>
    <cellStyle name="Normal 2 2 2 3 7 4 8" xfId="19351" xr:uid="{00000000-0005-0000-0000-0000224B0000}"/>
    <cellStyle name="Normal 2 2 2 3 7 4 9" xfId="19352" xr:uid="{00000000-0005-0000-0000-0000234B0000}"/>
    <cellStyle name="Normal 2 2 2 3 7 5" xfId="19353" xr:uid="{00000000-0005-0000-0000-0000244B0000}"/>
    <cellStyle name="Normal 2 2 2 3 7 5 10" xfId="19354" xr:uid="{00000000-0005-0000-0000-0000254B0000}"/>
    <cellStyle name="Normal 2 2 2 3 7 5 2" xfId="19355" xr:uid="{00000000-0005-0000-0000-0000264B0000}"/>
    <cellStyle name="Normal 2 2 2 3 7 5 3" xfId="19356" xr:uid="{00000000-0005-0000-0000-0000274B0000}"/>
    <cellStyle name="Normal 2 2 2 3 7 5 4" xfId="19357" xr:uid="{00000000-0005-0000-0000-0000284B0000}"/>
    <cellStyle name="Normal 2 2 2 3 7 5 5" xfId="19358" xr:uid="{00000000-0005-0000-0000-0000294B0000}"/>
    <cellStyle name="Normal 2 2 2 3 7 5 6" xfId="19359" xr:uid="{00000000-0005-0000-0000-00002A4B0000}"/>
    <cellStyle name="Normal 2 2 2 3 7 5 7" xfId="19360" xr:uid="{00000000-0005-0000-0000-00002B4B0000}"/>
    <cellStyle name="Normal 2 2 2 3 7 5 8" xfId="19361" xr:uid="{00000000-0005-0000-0000-00002C4B0000}"/>
    <cellStyle name="Normal 2 2 2 3 7 5 9" xfId="19362" xr:uid="{00000000-0005-0000-0000-00002D4B0000}"/>
    <cellStyle name="Normal 2 2 2 3 7 6" xfId="19363" xr:uid="{00000000-0005-0000-0000-00002E4B0000}"/>
    <cellStyle name="Normal 2 2 2 3 7 7" xfId="19364" xr:uid="{00000000-0005-0000-0000-00002F4B0000}"/>
    <cellStyle name="Normal 2 2 2 3 7 8" xfId="19365" xr:uid="{00000000-0005-0000-0000-0000304B0000}"/>
    <cellStyle name="Normal 2 2 2 3 7 9" xfId="19366" xr:uid="{00000000-0005-0000-0000-0000314B0000}"/>
    <cellStyle name="Normal 2 2 2 3 8" xfId="19367" xr:uid="{00000000-0005-0000-0000-0000324B0000}"/>
    <cellStyle name="Normal 2 2 2 3 8 10" xfId="19368" xr:uid="{00000000-0005-0000-0000-0000334B0000}"/>
    <cellStyle name="Normal 2 2 2 3 8 11" xfId="19369" xr:uid="{00000000-0005-0000-0000-0000344B0000}"/>
    <cellStyle name="Normal 2 2 2 3 8 12" xfId="19370" xr:uid="{00000000-0005-0000-0000-0000354B0000}"/>
    <cellStyle name="Normal 2 2 2 3 8 13" xfId="19371" xr:uid="{00000000-0005-0000-0000-0000364B0000}"/>
    <cellStyle name="Normal 2 2 2 3 8 14" xfId="19372" xr:uid="{00000000-0005-0000-0000-0000374B0000}"/>
    <cellStyle name="Normal 2 2 2 3 8 2" xfId="19373" xr:uid="{00000000-0005-0000-0000-0000384B0000}"/>
    <cellStyle name="Normal 2 2 2 3 8 2 10" xfId="19374" xr:uid="{00000000-0005-0000-0000-0000394B0000}"/>
    <cellStyle name="Normal 2 2 2 3 8 2 2" xfId="19375" xr:uid="{00000000-0005-0000-0000-00003A4B0000}"/>
    <cellStyle name="Normal 2 2 2 3 8 2 3" xfId="19376" xr:uid="{00000000-0005-0000-0000-00003B4B0000}"/>
    <cellStyle name="Normal 2 2 2 3 8 2 4" xfId="19377" xr:uid="{00000000-0005-0000-0000-00003C4B0000}"/>
    <cellStyle name="Normal 2 2 2 3 8 2 5" xfId="19378" xr:uid="{00000000-0005-0000-0000-00003D4B0000}"/>
    <cellStyle name="Normal 2 2 2 3 8 2 6" xfId="19379" xr:uid="{00000000-0005-0000-0000-00003E4B0000}"/>
    <cellStyle name="Normal 2 2 2 3 8 2 7" xfId="19380" xr:uid="{00000000-0005-0000-0000-00003F4B0000}"/>
    <cellStyle name="Normal 2 2 2 3 8 2 8" xfId="19381" xr:uid="{00000000-0005-0000-0000-0000404B0000}"/>
    <cellStyle name="Normal 2 2 2 3 8 2 9" xfId="19382" xr:uid="{00000000-0005-0000-0000-0000414B0000}"/>
    <cellStyle name="Normal 2 2 2 3 8 3" xfId="19383" xr:uid="{00000000-0005-0000-0000-0000424B0000}"/>
    <cellStyle name="Normal 2 2 2 3 8 3 10" xfId="19384" xr:uid="{00000000-0005-0000-0000-0000434B0000}"/>
    <cellStyle name="Normal 2 2 2 3 8 3 2" xfId="19385" xr:uid="{00000000-0005-0000-0000-0000444B0000}"/>
    <cellStyle name="Normal 2 2 2 3 8 3 3" xfId="19386" xr:uid="{00000000-0005-0000-0000-0000454B0000}"/>
    <cellStyle name="Normal 2 2 2 3 8 3 4" xfId="19387" xr:uid="{00000000-0005-0000-0000-0000464B0000}"/>
    <cellStyle name="Normal 2 2 2 3 8 3 5" xfId="19388" xr:uid="{00000000-0005-0000-0000-0000474B0000}"/>
    <cellStyle name="Normal 2 2 2 3 8 3 6" xfId="19389" xr:uid="{00000000-0005-0000-0000-0000484B0000}"/>
    <cellStyle name="Normal 2 2 2 3 8 3 7" xfId="19390" xr:uid="{00000000-0005-0000-0000-0000494B0000}"/>
    <cellStyle name="Normal 2 2 2 3 8 3 8" xfId="19391" xr:uid="{00000000-0005-0000-0000-00004A4B0000}"/>
    <cellStyle name="Normal 2 2 2 3 8 3 9" xfId="19392" xr:uid="{00000000-0005-0000-0000-00004B4B0000}"/>
    <cellStyle name="Normal 2 2 2 3 8 4" xfId="19393" xr:uid="{00000000-0005-0000-0000-00004C4B0000}"/>
    <cellStyle name="Normal 2 2 2 3 8 4 10" xfId="19394" xr:uid="{00000000-0005-0000-0000-00004D4B0000}"/>
    <cellStyle name="Normal 2 2 2 3 8 4 2" xfId="19395" xr:uid="{00000000-0005-0000-0000-00004E4B0000}"/>
    <cellStyle name="Normal 2 2 2 3 8 4 3" xfId="19396" xr:uid="{00000000-0005-0000-0000-00004F4B0000}"/>
    <cellStyle name="Normal 2 2 2 3 8 4 4" xfId="19397" xr:uid="{00000000-0005-0000-0000-0000504B0000}"/>
    <cellStyle name="Normal 2 2 2 3 8 4 5" xfId="19398" xr:uid="{00000000-0005-0000-0000-0000514B0000}"/>
    <cellStyle name="Normal 2 2 2 3 8 4 6" xfId="19399" xr:uid="{00000000-0005-0000-0000-0000524B0000}"/>
    <cellStyle name="Normal 2 2 2 3 8 4 7" xfId="19400" xr:uid="{00000000-0005-0000-0000-0000534B0000}"/>
    <cellStyle name="Normal 2 2 2 3 8 4 8" xfId="19401" xr:uid="{00000000-0005-0000-0000-0000544B0000}"/>
    <cellStyle name="Normal 2 2 2 3 8 4 9" xfId="19402" xr:uid="{00000000-0005-0000-0000-0000554B0000}"/>
    <cellStyle name="Normal 2 2 2 3 8 5" xfId="19403" xr:uid="{00000000-0005-0000-0000-0000564B0000}"/>
    <cellStyle name="Normal 2 2 2 3 8 5 10" xfId="19404" xr:uid="{00000000-0005-0000-0000-0000574B0000}"/>
    <cellStyle name="Normal 2 2 2 3 8 5 2" xfId="19405" xr:uid="{00000000-0005-0000-0000-0000584B0000}"/>
    <cellStyle name="Normal 2 2 2 3 8 5 3" xfId="19406" xr:uid="{00000000-0005-0000-0000-0000594B0000}"/>
    <cellStyle name="Normal 2 2 2 3 8 5 4" xfId="19407" xr:uid="{00000000-0005-0000-0000-00005A4B0000}"/>
    <cellStyle name="Normal 2 2 2 3 8 5 5" xfId="19408" xr:uid="{00000000-0005-0000-0000-00005B4B0000}"/>
    <cellStyle name="Normal 2 2 2 3 8 5 6" xfId="19409" xr:uid="{00000000-0005-0000-0000-00005C4B0000}"/>
    <cellStyle name="Normal 2 2 2 3 8 5 7" xfId="19410" xr:uid="{00000000-0005-0000-0000-00005D4B0000}"/>
    <cellStyle name="Normal 2 2 2 3 8 5 8" xfId="19411" xr:uid="{00000000-0005-0000-0000-00005E4B0000}"/>
    <cellStyle name="Normal 2 2 2 3 8 5 9" xfId="19412" xr:uid="{00000000-0005-0000-0000-00005F4B0000}"/>
    <cellStyle name="Normal 2 2 2 3 8 6" xfId="19413" xr:uid="{00000000-0005-0000-0000-0000604B0000}"/>
    <cellStyle name="Normal 2 2 2 3 8 7" xfId="19414" xr:uid="{00000000-0005-0000-0000-0000614B0000}"/>
    <cellStyle name="Normal 2 2 2 3 8 8" xfId="19415" xr:uid="{00000000-0005-0000-0000-0000624B0000}"/>
    <cellStyle name="Normal 2 2 2 3 8 9" xfId="19416" xr:uid="{00000000-0005-0000-0000-0000634B0000}"/>
    <cellStyle name="Normal 2 2 2 3 9" xfId="19417" xr:uid="{00000000-0005-0000-0000-0000644B0000}"/>
    <cellStyle name="Normal 2 2 2 3 9 10" xfId="19418" xr:uid="{00000000-0005-0000-0000-0000654B0000}"/>
    <cellStyle name="Normal 2 2 2 3 9 11" xfId="19419" xr:uid="{00000000-0005-0000-0000-0000664B0000}"/>
    <cellStyle name="Normal 2 2 2 3 9 12" xfId="19420" xr:uid="{00000000-0005-0000-0000-0000674B0000}"/>
    <cellStyle name="Normal 2 2 2 3 9 13" xfId="19421" xr:uid="{00000000-0005-0000-0000-0000684B0000}"/>
    <cellStyle name="Normal 2 2 2 3 9 14" xfId="19422" xr:uid="{00000000-0005-0000-0000-0000694B0000}"/>
    <cellStyle name="Normal 2 2 2 3 9 2" xfId="19423" xr:uid="{00000000-0005-0000-0000-00006A4B0000}"/>
    <cellStyle name="Normal 2 2 2 3 9 2 10" xfId="19424" xr:uid="{00000000-0005-0000-0000-00006B4B0000}"/>
    <cellStyle name="Normal 2 2 2 3 9 2 2" xfId="19425" xr:uid="{00000000-0005-0000-0000-00006C4B0000}"/>
    <cellStyle name="Normal 2 2 2 3 9 2 3" xfId="19426" xr:uid="{00000000-0005-0000-0000-00006D4B0000}"/>
    <cellStyle name="Normal 2 2 2 3 9 2 4" xfId="19427" xr:uid="{00000000-0005-0000-0000-00006E4B0000}"/>
    <cellStyle name="Normal 2 2 2 3 9 2 5" xfId="19428" xr:uid="{00000000-0005-0000-0000-00006F4B0000}"/>
    <cellStyle name="Normal 2 2 2 3 9 2 6" xfId="19429" xr:uid="{00000000-0005-0000-0000-0000704B0000}"/>
    <cellStyle name="Normal 2 2 2 3 9 2 7" xfId="19430" xr:uid="{00000000-0005-0000-0000-0000714B0000}"/>
    <cellStyle name="Normal 2 2 2 3 9 2 8" xfId="19431" xr:uid="{00000000-0005-0000-0000-0000724B0000}"/>
    <cellStyle name="Normal 2 2 2 3 9 2 9" xfId="19432" xr:uid="{00000000-0005-0000-0000-0000734B0000}"/>
    <cellStyle name="Normal 2 2 2 3 9 3" xfId="19433" xr:uid="{00000000-0005-0000-0000-0000744B0000}"/>
    <cellStyle name="Normal 2 2 2 3 9 3 10" xfId="19434" xr:uid="{00000000-0005-0000-0000-0000754B0000}"/>
    <cellStyle name="Normal 2 2 2 3 9 3 2" xfId="19435" xr:uid="{00000000-0005-0000-0000-0000764B0000}"/>
    <cellStyle name="Normal 2 2 2 3 9 3 3" xfId="19436" xr:uid="{00000000-0005-0000-0000-0000774B0000}"/>
    <cellStyle name="Normal 2 2 2 3 9 3 4" xfId="19437" xr:uid="{00000000-0005-0000-0000-0000784B0000}"/>
    <cellStyle name="Normal 2 2 2 3 9 3 5" xfId="19438" xr:uid="{00000000-0005-0000-0000-0000794B0000}"/>
    <cellStyle name="Normal 2 2 2 3 9 3 6" xfId="19439" xr:uid="{00000000-0005-0000-0000-00007A4B0000}"/>
    <cellStyle name="Normal 2 2 2 3 9 3 7" xfId="19440" xr:uid="{00000000-0005-0000-0000-00007B4B0000}"/>
    <cellStyle name="Normal 2 2 2 3 9 3 8" xfId="19441" xr:uid="{00000000-0005-0000-0000-00007C4B0000}"/>
    <cellStyle name="Normal 2 2 2 3 9 3 9" xfId="19442" xr:uid="{00000000-0005-0000-0000-00007D4B0000}"/>
    <cellStyle name="Normal 2 2 2 3 9 4" xfId="19443" xr:uid="{00000000-0005-0000-0000-00007E4B0000}"/>
    <cellStyle name="Normal 2 2 2 3 9 4 10" xfId="19444" xr:uid="{00000000-0005-0000-0000-00007F4B0000}"/>
    <cellStyle name="Normal 2 2 2 3 9 4 2" xfId="19445" xr:uid="{00000000-0005-0000-0000-0000804B0000}"/>
    <cellStyle name="Normal 2 2 2 3 9 4 3" xfId="19446" xr:uid="{00000000-0005-0000-0000-0000814B0000}"/>
    <cellStyle name="Normal 2 2 2 3 9 4 4" xfId="19447" xr:uid="{00000000-0005-0000-0000-0000824B0000}"/>
    <cellStyle name="Normal 2 2 2 3 9 4 5" xfId="19448" xr:uid="{00000000-0005-0000-0000-0000834B0000}"/>
    <cellStyle name="Normal 2 2 2 3 9 4 6" xfId="19449" xr:uid="{00000000-0005-0000-0000-0000844B0000}"/>
    <cellStyle name="Normal 2 2 2 3 9 4 7" xfId="19450" xr:uid="{00000000-0005-0000-0000-0000854B0000}"/>
    <cellStyle name="Normal 2 2 2 3 9 4 8" xfId="19451" xr:uid="{00000000-0005-0000-0000-0000864B0000}"/>
    <cellStyle name="Normal 2 2 2 3 9 4 9" xfId="19452" xr:uid="{00000000-0005-0000-0000-0000874B0000}"/>
    <cellStyle name="Normal 2 2 2 3 9 5" xfId="19453" xr:uid="{00000000-0005-0000-0000-0000884B0000}"/>
    <cellStyle name="Normal 2 2 2 3 9 5 10" xfId="19454" xr:uid="{00000000-0005-0000-0000-0000894B0000}"/>
    <cellStyle name="Normal 2 2 2 3 9 5 2" xfId="19455" xr:uid="{00000000-0005-0000-0000-00008A4B0000}"/>
    <cellStyle name="Normal 2 2 2 3 9 5 3" xfId="19456" xr:uid="{00000000-0005-0000-0000-00008B4B0000}"/>
    <cellStyle name="Normal 2 2 2 3 9 5 4" xfId="19457" xr:uid="{00000000-0005-0000-0000-00008C4B0000}"/>
    <cellStyle name="Normal 2 2 2 3 9 5 5" xfId="19458" xr:uid="{00000000-0005-0000-0000-00008D4B0000}"/>
    <cellStyle name="Normal 2 2 2 3 9 5 6" xfId="19459" xr:uid="{00000000-0005-0000-0000-00008E4B0000}"/>
    <cellStyle name="Normal 2 2 2 3 9 5 7" xfId="19460" xr:uid="{00000000-0005-0000-0000-00008F4B0000}"/>
    <cellStyle name="Normal 2 2 2 3 9 5 8" xfId="19461" xr:uid="{00000000-0005-0000-0000-0000904B0000}"/>
    <cellStyle name="Normal 2 2 2 3 9 5 9" xfId="19462" xr:uid="{00000000-0005-0000-0000-0000914B0000}"/>
    <cellStyle name="Normal 2 2 2 3 9 6" xfId="19463" xr:uid="{00000000-0005-0000-0000-0000924B0000}"/>
    <cellStyle name="Normal 2 2 2 3 9 7" xfId="19464" xr:uid="{00000000-0005-0000-0000-0000934B0000}"/>
    <cellStyle name="Normal 2 2 2 3 9 8" xfId="19465" xr:uid="{00000000-0005-0000-0000-0000944B0000}"/>
    <cellStyle name="Normal 2 2 2 3 9 9" xfId="19466" xr:uid="{00000000-0005-0000-0000-0000954B0000}"/>
    <cellStyle name="Normal 2 2 2 30" xfId="19467" xr:uid="{00000000-0005-0000-0000-0000964B0000}"/>
    <cellStyle name="Normal 2 2 2 30 10" xfId="19468" xr:uid="{00000000-0005-0000-0000-0000974B0000}"/>
    <cellStyle name="Normal 2 2 2 30 11" xfId="19469" xr:uid="{00000000-0005-0000-0000-0000984B0000}"/>
    <cellStyle name="Normal 2 2 2 30 12" xfId="19470" xr:uid="{00000000-0005-0000-0000-0000994B0000}"/>
    <cellStyle name="Normal 2 2 2 30 13" xfId="19471" xr:uid="{00000000-0005-0000-0000-00009A4B0000}"/>
    <cellStyle name="Normal 2 2 2 30 14" xfId="19472" xr:uid="{00000000-0005-0000-0000-00009B4B0000}"/>
    <cellStyle name="Normal 2 2 2 30 2" xfId="19473" xr:uid="{00000000-0005-0000-0000-00009C4B0000}"/>
    <cellStyle name="Normal 2 2 2 30 2 10" xfId="19474" xr:uid="{00000000-0005-0000-0000-00009D4B0000}"/>
    <cellStyle name="Normal 2 2 2 30 2 2" xfId="19475" xr:uid="{00000000-0005-0000-0000-00009E4B0000}"/>
    <cellStyle name="Normal 2 2 2 30 2 3" xfId="19476" xr:uid="{00000000-0005-0000-0000-00009F4B0000}"/>
    <cellStyle name="Normal 2 2 2 30 2 4" xfId="19477" xr:uid="{00000000-0005-0000-0000-0000A04B0000}"/>
    <cellStyle name="Normal 2 2 2 30 2 5" xfId="19478" xr:uid="{00000000-0005-0000-0000-0000A14B0000}"/>
    <cellStyle name="Normal 2 2 2 30 2 6" xfId="19479" xr:uid="{00000000-0005-0000-0000-0000A24B0000}"/>
    <cellStyle name="Normal 2 2 2 30 2 7" xfId="19480" xr:uid="{00000000-0005-0000-0000-0000A34B0000}"/>
    <cellStyle name="Normal 2 2 2 30 2 8" xfId="19481" xr:uid="{00000000-0005-0000-0000-0000A44B0000}"/>
    <cellStyle name="Normal 2 2 2 30 2 9" xfId="19482" xr:uid="{00000000-0005-0000-0000-0000A54B0000}"/>
    <cellStyle name="Normal 2 2 2 30 3" xfId="19483" xr:uid="{00000000-0005-0000-0000-0000A64B0000}"/>
    <cellStyle name="Normal 2 2 2 30 3 10" xfId="19484" xr:uid="{00000000-0005-0000-0000-0000A74B0000}"/>
    <cellStyle name="Normal 2 2 2 30 3 2" xfId="19485" xr:uid="{00000000-0005-0000-0000-0000A84B0000}"/>
    <cellStyle name="Normal 2 2 2 30 3 3" xfId="19486" xr:uid="{00000000-0005-0000-0000-0000A94B0000}"/>
    <cellStyle name="Normal 2 2 2 30 3 4" xfId="19487" xr:uid="{00000000-0005-0000-0000-0000AA4B0000}"/>
    <cellStyle name="Normal 2 2 2 30 3 5" xfId="19488" xr:uid="{00000000-0005-0000-0000-0000AB4B0000}"/>
    <cellStyle name="Normal 2 2 2 30 3 6" xfId="19489" xr:uid="{00000000-0005-0000-0000-0000AC4B0000}"/>
    <cellStyle name="Normal 2 2 2 30 3 7" xfId="19490" xr:uid="{00000000-0005-0000-0000-0000AD4B0000}"/>
    <cellStyle name="Normal 2 2 2 30 3 8" xfId="19491" xr:uid="{00000000-0005-0000-0000-0000AE4B0000}"/>
    <cellStyle name="Normal 2 2 2 30 3 9" xfId="19492" xr:uid="{00000000-0005-0000-0000-0000AF4B0000}"/>
    <cellStyle name="Normal 2 2 2 30 4" xfId="19493" xr:uid="{00000000-0005-0000-0000-0000B04B0000}"/>
    <cellStyle name="Normal 2 2 2 30 4 10" xfId="19494" xr:uid="{00000000-0005-0000-0000-0000B14B0000}"/>
    <cellStyle name="Normal 2 2 2 30 4 2" xfId="19495" xr:uid="{00000000-0005-0000-0000-0000B24B0000}"/>
    <cellStyle name="Normal 2 2 2 30 4 3" xfId="19496" xr:uid="{00000000-0005-0000-0000-0000B34B0000}"/>
    <cellStyle name="Normal 2 2 2 30 4 4" xfId="19497" xr:uid="{00000000-0005-0000-0000-0000B44B0000}"/>
    <cellStyle name="Normal 2 2 2 30 4 5" xfId="19498" xr:uid="{00000000-0005-0000-0000-0000B54B0000}"/>
    <cellStyle name="Normal 2 2 2 30 4 6" xfId="19499" xr:uid="{00000000-0005-0000-0000-0000B64B0000}"/>
    <cellStyle name="Normal 2 2 2 30 4 7" xfId="19500" xr:uid="{00000000-0005-0000-0000-0000B74B0000}"/>
    <cellStyle name="Normal 2 2 2 30 4 8" xfId="19501" xr:uid="{00000000-0005-0000-0000-0000B84B0000}"/>
    <cellStyle name="Normal 2 2 2 30 4 9" xfId="19502" xr:uid="{00000000-0005-0000-0000-0000B94B0000}"/>
    <cellStyle name="Normal 2 2 2 30 5" xfId="19503" xr:uid="{00000000-0005-0000-0000-0000BA4B0000}"/>
    <cellStyle name="Normal 2 2 2 30 5 10" xfId="19504" xr:uid="{00000000-0005-0000-0000-0000BB4B0000}"/>
    <cellStyle name="Normal 2 2 2 30 5 2" xfId="19505" xr:uid="{00000000-0005-0000-0000-0000BC4B0000}"/>
    <cellStyle name="Normal 2 2 2 30 5 3" xfId="19506" xr:uid="{00000000-0005-0000-0000-0000BD4B0000}"/>
    <cellStyle name="Normal 2 2 2 30 5 4" xfId="19507" xr:uid="{00000000-0005-0000-0000-0000BE4B0000}"/>
    <cellStyle name="Normal 2 2 2 30 5 5" xfId="19508" xr:uid="{00000000-0005-0000-0000-0000BF4B0000}"/>
    <cellStyle name="Normal 2 2 2 30 5 6" xfId="19509" xr:uid="{00000000-0005-0000-0000-0000C04B0000}"/>
    <cellStyle name="Normal 2 2 2 30 5 7" xfId="19510" xr:uid="{00000000-0005-0000-0000-0000C14B0000}"/>
    <cellStyle name="Normal 2 2 2 30 5 8" xfId="19511" xr:uid="{00000000-0005-0000-0000-0000C24B0000}"/>
    <cellStyle name="Normal 2 2 2 30 5 9" xfId="19512" xr:uid="{00000000-0005-0000-0000-0000C34B0000}"/>
    <cellStyle name="Normal 2 2 2 30 6" xfId="19513" xr:uid="{00000000-0005-0000-0000-0000C44B0000}"/>
    <cellStyle name="Normal 2 2 2 30 7" xfId="19514" xr:uid="{00000000-0005-0000-0000-0000C54B0000}"/>
    <cellStyle name="Normal 2 2 2 30 8" xfId="19515" xr:uid="{00000000-0005-0000-0000-0000C64B0000}"/>
    <cellStyle name="Normal 2 2 2 30 9" xfId="19516" xr:uid="{00000000-0005-0000-0000-0000C74B0000}"/>
    <cellStyle name="Normal 2 2 2 31" xfId="19517" xr:uid="{00000000-0005-0000-0000-0000C84B0000}"/>
    <cellStyle name="Normal 2 2 2 31 10" xfId="19518" xr:uid="{00000000-0005-0000-0000-0000C94B0000}"/>
    <cellStyle name="Normal 2 2 2 31 11" xfId="19519" xr:uid="{00000000-0005-0000-0000-0000CA4B0000}"/>
    <cellStyle name="Normal 2 2 2 31 12" xfId="19520" xr:uid="{00000000-0005-0000-0000-0000CB4B0000}"/>
    <cellStyle name="Normal 2 2 2 31 13" xfId="19521" xr:uid="{00000000-0005-0000-0000-0000CC4B0000}"/>
    <cellStyle name="Normal 2 2 2 31 14" xfId="19522" xr:uid="{00000000-0005-0000-0000-0000CD4B0000}"/>
    <cellStyle name="Normal 2 2 2 31 2" xfId="19523" xr:uid="{00000000-0005-0000-0000-0000CE4B0000}"/>
    <cellStyle name="Normal 2 2 2 31 2 10" xfId="19524" xr:uid="{00000000-0005-0000-0000-0000CF4B0000}"/>
    <cellStyle name="Normal 2 2 2 31 2 2" xfId="19525" xr:uid="{00000000-0005-0000-0000-0000D04B0000}"/>
    <cellStyle name="Normal 2 2 2 31 2 3" xfId="19526" xr:uid="{00000000-0005-0000-0000-0000D14B0000}"/>
    <cellStyle name="Normal 2 2 2 31 2 4" xfId="19527" xr:uid="{00000000-0005-0000-0000-0000D24B0000}"/>
    <cellStyle name="Normal 2 2 2 31 2 5" xfId="19528" xr:uid="{00000000-0005-0000-0000-0000D34B0000}"/>
    <cellStyle name="Normal 2 2 2 31 2 6" xfId="19529" xr:uid="{00000000-0005-0000-0000-0000D44B0000}"/>
    <cellStyle name="Normal 2 2 2 31 2 7" xfId="19530" xr:uid="{00000000-0005-0000-0000-0000D54B0000}"/>
    <cellStyle name="Normal 2 2 2 31 2 8" xfId="19531" xr:uid="{00000000-0005-0000-0000-0000D64B0000}"/>
    <cellStyle name="Normal 2 2 2 31 2 9" xfId="19532" xr:uid="{00000000-0005-0000-0000-0000D74B0000}"/>
    <cellStyle name="Normal 2 2 2 31 3" xfId="19533" xr:uid="{00000000-0005-0000-0000-0000D84B0000}"/>
    <cellStyle name="Normal 2 2 2 31 3 10" xfId="19534" xr:uid="{00000000-0005-0000-0000-0000D94B0000}"/>
    <cellStyle name="Normal 2 2 2 31 3 2" xfId="19535" xr:uid="{00000000-0005-0000-0000-0000DA4B0000}"/>
    <cellStyle name="Normal 2 2 2 31 3 3" xfId="19536" xr:uid="{00000000-0005-0000-0000-0000DB4B0000}"/>
    <cellStyle name="Normal 2 2 2 31 3 4" xfId="19537" xr:uid="{00000000-0005-0000-0000-0000DC4B0000}"/>
    <cellStyle name="Normal 2 2 2 31 3 5" xfId="19538" xr:uid="{00000000-0005-0000-0000-0000DD4B0000}"/>
    <cellStyle name="Normal 2 2 2 31 3 6" xfId="19539" xr:uid="{00000000-0005-0000-0000-0000DE4B0000}"/>
    <cellStyle name="Normal 2 2 2 31 3 7" xfId="19540" xr:uid="{00000000-0005-0000-0000-0000DF4B0000}"/>
    <cellStyle name="Normal 2 2 2 31 3 8" xfId="19541" xr:uid="{00000000-0005-0000-0000-0000E04B0000}"/>
    <cellStyle name="Normal 2 2 2 31 3 9" xfId="19542" xr:uid="{00000000-0005-0000-0000-0000E14B0000}"/>
    <cellStyle name="Normal 2 2 2 31 4" xfId="19543" xr:uid="{00000000-0005-0000-0000-0000E24B0000}"/>
    <cellStyle name="Normal 2 2 2 31 4 10" xfId="19544" xr:uid="{00000000-0005-0000-0000-0000E34B0000}"/>
    <cellStyle name="Normal 2 2 2 31 4 2" xfId="19545" xr:uid="{00000000-0005-0000-0000-0000E44B0000}"/>
    <cellStyle name="Normal 2 2 2 31 4 3" xfId="19546" xr:uid="{00000000-0005-0000-0000-0000E54B0000}"/>
    <cellStyle name="Normal 2 2 2 31 4 4" xfId="19547" xr:uid="{00000000-0005-0000-0000-0000E64B0000}"/>
    <cellStyle name="Normal 2 2 2 31 4 5" xfId="19548" xr:uid="{00000000-0005-0000-0000-0000E74B0000}"/>
    <cellStyle name="Normal 2 2 2 31 4 6" xfId="19549" xr:uid="{00000000-0005-0000-0000-0000E84B0000}"/>
    <cellStyle name="Normal 2 2 2 31 4 7" xfId="19550" xr:uid="{00000000-0005-0000-0000-0000E94B0000}"/>
    <cellStyle name="Normal 2 2 2 31 4 8" xfId="19551" xr:uid="{00000000-0005-0000-0000-0000EA4B0000}"/>
    <cellStyle name="Normal 2 2 2 31 4 9" xfId="19552" xr:uid="{00000000-0005-0000-0000-0000EB4B0000}"/>
    <cellStyle name="Normal 2 2 2 31 5" xfId="19553" xr:uid="{00000000-0005-0000-0000-0000EC4B0000}"/>
    <cellStyle name="Normal 2 2 2 31 5 10" xfId="19554" xr:uid="{00000000-0005-0000-0000-0000ED4B0000}"/>
    <cellStyle name="Normal 2 2 2 31 5 2" xfId="19555" xr:uid="{00000000-0005-0000-0000-0000EE4B0000}"/>
    <cellStyle name="Normal 2 2 2 31 5 3" xfId="19556" xr:uid="{00000000-0005-0000-0000-0000EF4B0000}"/>
    <cellStyle name="Normal 2 2 2 31 5 4" xfId="19557" xr:uid="{00000000-0005-0000-0000-0000F04B0000}"/>
    <cellStyle name="Normal 2 2 2 31 5 5" xfId="19558" xr:uid="{00000000-0005-0000-0000-0000F14B0000}"/>
    <cellStyle name="Normal 2 2 2 31 5 6" xfId="19559" xr:uid="{00000000-0005-0000-0000-0000F24B0000}"/>
    <cellStyle name="Normal 2 2 2 31 5 7" xfId="19560" xr:uid="{00000000-0005-0000-0000-0000F34B0000}"/>
    <cellStyle name="Normal 2 2 2 31 5 8" xfId="19561" xr:uid="{00000000-0005-0000-0000-0000F44B0000}"/>
    <cellStyle name="Normal 2 2 2 31 5 9" xfId="19562" xr:uid="{00000000-0005-0000-0000-0000F54B0000}"/>
    <cellStyle name="Normal 2 2 2 31 6" xfId="19563" xr:uid="{00000000-0005-0000-0000-0000F64B0000}"/>
    <cellStyle name="Normal 2 2 2 31 7" xfId="19564" xr:uid="{00000000-0005-0000-0000-0000F74B0000}"/>
    <cellStyle name="Normal 2 2 2 31 8" xfId="19565" xr:uid="{00000000-0005-0000-0000-0000F84B0000}"/>
    <cellStyle name="Normal 2 2 2 31 9" xfId="19566" xr:uid="{00000000-0005-0000-0000-0000F94B0000}"/>
    <cellStyle name="Normal 2 2 2 32" xfId="19567" xr:uid="{00000000-0005-0000-0000-0000FA4B0000}"/>
    <cellStyle name="Normal 2 2 2 32 10" xfId="19568" xr:uid="{00000000-0005-0000-0000-0000FB4B0000}"/>
    <cellStyle name="Normal 2 2 2 32 11" xfId="19569" xr:uid="{00000000-0005-0000-0000-0000FC4B0000}"/>
    <cellStyle name="Normal 2 2 2 32 12" xfId="19570" xr:uid="{00000000-0005-0000-0000-0000FD4B0000}"/>
    <cellStyle name="Normal 2 2 2 32 13" xfId="19571" xr:uid="{00000000-0005-0000-0000-0000FE4B0000}"/>
    <cellStyle name="Normal 2 2 2 32 14" xfId="19572" xr:uid="{00000000-0005-0000-0000-0000FF4B0000}"/>
    <cellStyle name="Normal 2 2 2 32 2" xfId="19573" xr:uid="{00000000-0005-0000-0000-0000004C0000}"/>
    <cellStyle name="Normal 2 2 2 32 2 10" xfId="19574" xr:uid="{00000000-0005-0000-0000-0000014C0000}"/>
    <cellStyle name="Normal 2 2 2 32 2 2" xfId="19575" xr:uid="{00000000-0005-0000-0000-0000024C0000}"/>
    <cellStyle name="Normal 2 2 2 32 2 3" xfId="19576" xr:uid="{00000000-0005-0000-0000-0000034C0000}"/>
    <cellStyle name="Normal 2 2 2 32 2 4" xfId="19577" xr:uid="{00000000-0005-0000-0000-0000044C0000}"/>
    <cellStyle name="Normal 2 2 2 32 2 5" xfId="19578" xr:uid="{00000000-0005-0000-0000-0000054C0000}"/>
    <cellStyle name="Normal 2 2 2 32 2 6" xfId="19579" xr:uid="{00000000-0005-0000-0000-0000064C0000}"/>
    <cellStyle name="Normal 2 2 2 32 2 7" xfId="19580" xr:uid="{00000000-0005-0000-0000-0000074C0000}"/>
    <cellStyle name="Normal 2 2 2 32 2 8" xfId="19581" xr:uid="{00000000-0005-0000-0000-0000084C0000}"/>
    <cellStyle name="Normal 2 2 2 32 2 9" xfId="19582" xr:uid="{00000000-0005-0000-0000-0000094C0000}"/>
    <cellStyle name="Normal 2 2 2 32 3" xfId="19583" xr:uid="{00000000-0005-0000-0000-00000A4C0000}"/>
    <cellStyle name="Normal 2 2 2 32 3 10" xfId="19584" xr:uid="{00000000-0005-0000-0000-00000B4C0000}"/>
    <cellStyle name="Normal 2 2 2 32 3 2" xfId="19585" xr:uid="{00000000-0005-0000-0000-00000C4C0000}"/>
    <cellStyle name="Normal 2 2 2 32 3 3" xfId="19586" xr:uid="{00000000-0005-0000-0000-00000D4C0000}"/>
    <cellStyle name="Normal 2 2 2 32 3 4" xfId="19587" xr:uid="{00000000-0005-0000-0000-00000E4C0000}"/>
    <cellStyle name="Normal 2 2 2 32 3 5" xfId="19588" xr:uid="{00000000-0005-0000-0000-00000F4C0000}"/>
    <cellStyle name="Normal 2 2 2 32 3 6" xfId="19589" xr:uid="{00000000-0005-0000-0000-0000104C0000}"/>
    <cellStyle name="Normal 2 2 2 32 3 7" xfId="19590" xr:uid="{00000000-0005-0000-0000-0000114C0000}"/>
    <cellStyle name="Normal 2 2 2 32 3 8" xfId="19591" xr:uid="{00000000-0005-0000-0000-0000124C0000}"/>
    <cellStyle name="Normal 2 2 2 32 3 9" xfId="19592" xr:uid="{00000000-0005-0000-0000-0000134C0000}"/>
    <cellStyle name="Normal 2 2 2 32 4" xfId="19593" xr:uid="{00000000-0005-0000-0000-0000144C0000}"/>
    <cellStyle name="Normal 2 2 2 32 4 10" xfId="19594" xr:uid="{00000000-0005-0000-0000-0000154C0000}"/>
    <cellStyle name="Normal 2 2 2 32 4 2" xfId="19595" xr:uid="{00000000-0005-0000-0000-0000164C0000}"/>
    <cellStyle name="Normal 2 2 2 32 4 3" xfId="19596" xr:uid="{00000000-0005-0000-0000-0000174C0000}"/>
    <cellStyle name="Normal 2 2 2 32 4 4" xfId="19597" xr:uid="{00000000-0005-0000-0000-0000184C0000}"/>
    <cellStyle name="Normal 2 2 2 32 4 5" xfId="19598" xr:uid="{00000000-0005-0000-0000-0000194C0000}"/>
    <cellStyle name="Normal 2 2 2 32 4 6" xfId="19599" xr:uid="{00000000-0005-0000-0000-00001A4C0000}"/>
    <cellStyle name="Normal 2 2 2 32 4 7" xfId="19600" xr:uid="{00000000-0005-0000-0000-00001B4C0000}"/>
    <cellStyle name="Normal 2 2 2 32 4 8" xfId="19601" xr:uid="{00000000-0005-0000-0000-00001C4C0000}"/>
    <cellStyle name="Normal 2 2 2 32 4 9" xfId="19602" xr:uid="{00000000-0005-0000-0000-00001D4C0000}"/>
    <cellStyle name="Normal 2 2 2 32 5" xfId="19603" xr:uid="{00000000-0005-0000-0000-00001E4C0000}"/>
    <cellStyle name="Normal 2 2 2 32 5 10" xfId="19604" xr:uid="{00000000-0005-0000-0000-00001F4C0000}"/>
    <cellStyle name="Normal 2 2 2 32 5 2" xfId="19605" xr:uid="{00000000-0005-0000-0000-0000204C0000}"/>
    <cellStyle name="Normal 2 2 2 32 5 3" xfId="19606" xr:uid="{00000000-0005-0000-0000-0000214C0000}"/>
    <cellStyle name="Normal 2 2 2 32 5 4" xfId="19607" xr:uid="{00000000-0005-0000-0000-0000224C0000}"/>
    <cellStyle name="Normal 2 2 2 32 5 5" xfId="19608" xr:uid="{00000000-0005-0000-0000-0000234C0000}"/>
    <cellStyle name="Normal 2 2 2 32 5 6" xfId="19609" xr:uid="{00000000-0005-0000-0000-0000244C0000}"/>
    <cellStyle name="Normal 2 2 2 32 5 7" xfId="19610" xr:uid="{00000000-0005-0000-0000-0000254C0000}"/>
    <cellStyle name="Normal 2 2 2 32 5 8" xfId="19611" xr:uid="{00000000-0005-0000-0000-0000264C0000}"/>
    <cellStyle name="Normal 2 2 2 32 5 9" xfId="19612" xr:uid="{00000000-0005-0000-0000-0000274C0000}"/>
    <cellStyle name="Normal 2 2 2 32 6" xfId="19613" xr:uid="{00000000-0005-0000-0000-0000284C0000}"/>
    <cellStyle name="Normal 2 2 2 32 7" xfId="19614" xr:uid="{00000000-0005-0000-0000-0000294C0000}"/>
    <cellStyle name="Normal 2 2 2 32 8" xfId="19615" xr:uid="{00000000-0005-0000-0000-00002A4C0000}"/>
    <cellStyle name="Normal 2 2 2 32 9" xfId="19616" xr:uid="{00000000-0005-0000-0000-00002B4C0000}"/>
    <cellStyle name="Normal 2 2 2 33" xfId="19617" xr:uid="{00000000-0005-0000-0000-00002C4C0000}"/>
    <cellStyle name="Normal 2 2 2 33 10" xfId="19618" xr:uid="{00000000-0005-0000-0000-00002D4C0000}"/>
    <cellStyle name="Normal 2 2 2 33 11" xfId="19619" xr:uid="{00000000-0005-0000-0000-00002E4C0000}"/>
    <cellStyle name="Normal 2 2 2 33 12" xfId="19620" xr:uid="{00000000-0005-0000-0000-00002F4C0000}"/>
    <cellStyle name="Normal 2 2 2 33 13" xfId="19621" xr:uid="{00000000-0005-0000-0000-0000304C0000}"/>
    <cellStyle name="Normal 2 2 2 33 14" xfId="19622" xr:uid="{00000000-0005-0000-0000-0000314C0000}"/>
    <cellStyle name="Normal 2 2 2 33 2" xfId="19623" xr:uid="{00000000-0005-0000-0000-0000324C0000}"/>
    <cellStyle name="Normal 2 2 2 33 2 10" xfId="19624" xr:uid="{00000000-0005-0000-0000-0000334C0000}"/>
    <cellStyle name="Normal 2 2 2 33 2 2" xfId="19625" xr:uid="{00000000-0005-0000-0000-0000344C0000}"/>
    <cellStyle name="Normal 2 2 2 33 2 3" xfId="19626" xr:uid="{00000000-0005-0000-0000-0000354C0000}"/>
    <cellStyle name="Normal 2 2 2 33 2 4" xfId="19627" xr:uid="{00000000-0005-0000-0000-0000364C0000}"/>
    <cellStyle name="Normal 2 2 2 33 2 5" xfId="19628" xr:uid="{00000000-0005-0000-0000-0000374C0000}"/>
    <cellStyle name="Normal 2 2 2 33 2 6" xfId="19629" xr:uid="{00000000-0005-0000-0000-0000384C0000}"/>
    <cellStyle name="Normal 2 2 2 33 2 7" xfId="19630" xr:uid="{00000000-0005-0000-0000-0000394C0000}"/>
    <cellStyle name="Normal 2 2 2 33 2 8" xfId="19631" xr:uid="{00000000-0005-0000-0000-00003A4C0000}"/>
    <cellStyle name="Normal 2 2 2 33 2 9" xfId="19632" xr:uid="{00000000-0005-0000-0000-00003B4C0000}"/>
    <cellStyle name="Normal 2 2 2 33 3" xfId="19633" xr:uid="{00000000-0005-0000-0000-00003C4C0000}"/>
    <cellStyle name="Normal 2 2 2 33 3 10" xfId="19634" xr:uid="{00000000-0005-0000-0000-00003D4C0000}"/>
    <cellStyle name="Normal 2 2 2 33 3 2" xfId="19635" xr:uid="{00000000-0005-0000-0000-00003E4C0000}"/>
    <cellStyle name="Normal 2 2 2 33 3 3" xfId="19636" xr:uid="{00000000-0005-0000-0000-00003F4C0000}"/>
    <cellStyle name="Normal 2 2 2 33 3 4" xfId="19637" xr:uid="{00000000-0005-0000-0000-0000404C0000}"/>
    <cellStyle name="Normal 2 2 2 33 3 5" xfId="19638" xr:uid="{00000000-0005-0000-0000-0000414C0000}"/>
    <cellStyle name="Normal 2 2 2 33 3 6" xfId="19639" xr:uid="{00000000-0005-0000-0000-0000424C0000}"/>
    <cellStyle name="Normal 2 2 2 33 3 7" xfId="19640" xr:uid="{00000000-0005-0000-0000-0000434C0000}"/>
    <cellStyle name="Normal 2 2 2 33 3 8" xfId="19641" xr:uid="{00000000-0005-0000-0000-0000444C0000}"/>
    <cellStyle name="Normal 2 2 2 33 3 9" xfId="19642" xr:uid="{00000000-0005-0000-0000-0000454C0000}"/>
    <cellStyle name="Normal 2 2 2 33 4" xfId="19643" xr:uid="{00000000-0005-0000-0000-0000464C0000}"/>
    <cellStyle name="Normal 2 2 2 33 4 10" xfId="19644" xr:uid="{00000000-0005-0000-0000-0000474C0000}"/>
    <cellStyle name="Normal 2 2 2 33 4 2" xfId="19645" xr:uid="{00000000-0005-0000-0000-0000484C0000}"/>
    <cellStyle name="Normal 2 2 2 33 4 3" xfId="19646" xr:uid="{00000000-0005-0000-0000-0000494C0000}"/>
    <cellStyle name="Normal 2 2 2 33 4 4" xfId="19647" xr:uid="{00000000-0005-0000-0000-00004A4C0000}"/>
    <cellStyle name="Normal 2 2 2 33 4 5" xfId="19648" xr:uid="{00000000-0005-0000-0000-00004B4C0000}"/>
    <cellStyle name="Normal 2 2 2 33 4 6" xfId="19649" xr:uid="{00000000-0005-0000-0000-00004C4C0000}"/>
    <cellStyle name="Normal 2 2 2 33 4 7" xfId="19650" xr:uid="{00000000-0005-0000-0000-00004D4C0000}"/>
    <cellStyle name="Normal 2 2 2 33 4 8" xfId="19651" xr:uid="{00000000-0005-0000-0000-00004E4C0000}"/>
    <cellStyle name="Normal 2 2 2 33 4 9" xfId="19652" xr:uid="{00000000-0005-0000-0000-00004F4C0000}"/>
    <cellStyle name="Normal 2 2 2 33 5" xfId="19653" xr:uid="{00000000-0005-0000-0000-0000504C0000}"/>
    <cellStyle name="Normal 2 2 2 33 5 10" xfId="19654" xr:uid="{00000000-0005-0000-0000-0000514C0000}"/>
    <cellStyle name="Normal 2 2 2 33 5 2" xfId="19655" xr:uid="{00000000-0005-0000-0000-0000524C0000}"/>
    <cellStyle name="Normal 2 2 2 33 5 3" xfId="19656" xr:uid="{00000000-0005-0000-0000-0000534C0000}"/>
    <cellStyle name="Normal 2 2 2 33 5 4" xfId="19657" xr:uid="{00000000-0005-0000-0000-0000544C0000}"/>
    <cellStyle name="Normal 2 2 2 33 5 5" xfId="19658" xr:uid="{00000000-0005-0000-0000-0000554C0000}"/>
    <cellStyle name="Normal 2 2 2 33 5 6" xfId="19659" xr:uid="{00000000-0005-0000-0000-0000564C0000}"/>
    <cellStyle name="Normal 2 2 2 33 5 7" xfId="19660" xr:uid="{00000000-0005-0000-0000-0000574C0000}"/>
    <cellStyle name="Normal 2 2 2 33 5 8" xfId="19661" xr:uid="{00000000-0005-0000-0000-0000584C0000}"/>
    <cellStyle name="Normal 2 2 2 33 5 9" xfId="19662" xr:uid="{00000000-0005-0000-0000-0000594C0000}"/>
    <cellStyle name="Normal 2 2 2 33 6" xfId="19663" xr:uid="{00000000-0005-0000-0000-00005A4C0000}"/>
    <cellStyle name="Normal 2 2 2 33 7" xfId="19664" xr:uid="{00000000-0005-0000-0000-00005B4C0000}"/>
    <cellStyle name="Normal 2 2 2 33 8" xfId="19665" xr:uid="{00000000-0005-0000-0000-00005C4C0000}"/>
    <cellStyle name="Normal 2 2 2 33 9" xfId="19666" xr:uid="{00000000-0005-0000-0000-00005D4C0000}"/>
    <cellStyle name="Normal 2 2 2 34" xfId="19667" xr:uid="{00000000-0005-0000-0000-00005E4C0000}"/>
    <cellStyle name="Normal 2 2 2 34 10" xfId="19668" xr:uid="{00000000-0005-0000-0000-00005F4C0000}"/>
    <cellStyle name="Normal 2 2 2 34 11" xfId="19669" xr:uid="{00000000-0005-0000-0000-0000604C0000}"/>
    <cellStyle name="Normal 2 2 2 34 12" xfId="19670" xr:uid="{00000000-0005-0000-0000-0000614C0000}"/>
    <cellStyle name="Normal 2 2 2 34 13" xfId="19671" xr:uid="{00000000-0005-0000-0000-0000624C0000}"/>
    <cellStyle name="Normal 2 2 2 34 14" xfId="19672" xr:uid="{00000000-0005-0000-0000-0000634C0000}"/>
    <cellStyle name="Normal 2 2 2 34 2" xfId="19673" xr:uid="{00000000-0005-0000-0000-0000644C0000}"/>
    <cellStyle name="Normal 2 2 2 34 2 10" xfId="19674" xr:uid="{00000000-0005-0000-0000-0000654C0000}"/>
    <cellStyle name="Normal 2 2 2 34 2 2" xfId="19675" xr:uid="{00000000-0005-0000-0000-0000664C0000}"/>
    <cellStyle name="Normal 2 2 2 34 2 3" xfId="19676" xr:uid="{00000000-0005-0000-0000-0000674C0000}"/>
    <cellStyle name="Normal 2 2 2 34 2 4" xfId="19677" xr:uid="{00000000-0005-0000-0000-0000684C0000}"/>
    <cellStyle name="Normal 2 2 2 34 2 5" xfId="19678" xr:uid="{00000000-0005-0000-0000-0000694C0000}"/>
    <cellStyle name="Normal 2 2 2 34 2 6" xfId="19679" xr:uid="{00000000-0005-0000-0000-00006A4C0000}"/>
    <cellStyle name="Normal 2 2 2 34 2 7" xfId="19680" xr:uid="{00000000-0005-0000-0000-00006B4C0000}"/>
    <cellStyle name="Normal 2 2 2 34 2 8" xfId="19681" xr:uid="{00000000-0005-0000-0000-00006C4C0000}"/>
    <cellStyle name="Normal 2 2 2 34 2 9" xfId="19682" xr:uid="{00000000-0005-0000-0000-00006D4C0000}"/>
    <cellStyle name="Normal 2 2 2 34 3" xfId="19683" xr:uid="{00000000-0005-0000-0000-00006E4C0000}"/>
    <cellStyle name="Normal 2 2 2 34 3 10" xfId="19684" xr:uid="{00000000-0005-0000-0000-00006F4C0000}"/>
    <cellStyle name="Normal 2 2 2 34 3 2" xfId="19685" xr:uid="{00000000-0005-0000-0000-0000704C0000}"/>
    <cellStyle name="Normal 2 2 2 34 3 3" xfId="19686" xr:uid="{00000000-0005-0000-0000-0000714C0000}"/>
    <cellStyle name="Normal 2 2 2 34 3 4" xfId="19687" xr:uid="{00000000-0005-0000-0000-0000724C0000}"/>
    <cellStyle name="Normal 2 2 2 34 3 5" xfId="19688" xr:uid="{00000000-0005-0000-0000-0000734C0000}"/>
    <cellStyle name="Normal 2 2 2 34 3 6" xfId="19689" xr:uid="{00000000-0005-0000-0000-0000744C0000}"/>
    <cellStyle name="Normal 2 2 2 34 3 7" xfId="19690" xr:uid="{00000000-0005-0000-0000-0000754C0000}"/>
    <cellStyle name="Normal 2 2 2 34 3 8" xfId="19691" xr:uid="{00000000-0005-0000-0000-0000764C0000}"/>
    <cellStyle name="Normal 2 2 2 34 3 9" xfId="19692" xr:uid="{00000000-0005-0000-0000-0000774C0000}"/>
    <cellStyle name="Normal 2 2 2 34 4" xfId="19693" xr:uid="{00000000-0005-0000-0000-0000784C0000}"/>
    <cellStyle name="Normal 2 2 2 34 4 10" xfId="19694" xr:uid="{00000000-0005-0000-0000-0000794C0000}"/>
    <cellStyle name="Normal 2 2 2 34 4 2" xfId="19695" xr:uid="{00000000-0005-0000-0000-00007A4C0000}"/>
    <cellStyle name="Normal 2 2 2 34 4 3" xfId="19696" xr:uid="{00000000-0005-0000-0000-00007B4C0000}"/>
    <cellStyle name="Normal 2 2 2 34 4 4" xfId="19697" xr:uid="{00000000-0005-0000-0000-00007C4C0000}"/>
    <cellStyle name="Normal 2 2 2 34 4 5" xfId="19698" xr:uid="{00000000-0005-0000-0000-00007D4C0000}"/>
    <cellStyle name="Normal 2 2 2 34 4 6" xfId="19699" xr:uid="{00000000-0005-0000-0000-00007E4C0000}"/>
    <cellStyle name="Normal 2 2 2 34 4 7" xfId="19700" xr:uid="{00000000-0005-0000-0000-00007F4C0000}"/>
    <cellStyle name="Normal 2 2 2 34 4 8" xfId="19701" xr:uid="{00000000-0005-0000-0000-0000804C0000}"/>
    <cellStyle name="Normal 2 2 2 34 4 9" xfId="19702" xr:uid="{00000000-0005-0000-0000-0000814C0000}"/>
    <cellStyle name="Normal 2 2 2 34 5" xfId="19703" xr:uid="{00000000-0005-0000-0000-0000824C0000}"/>
    <cellStyle name="Normal 2 2 2 34 5 10" xfId="19704" xr:uid="{00000000-0005-0000-0000-0000834C0000}"/>
    <cellStyle name="Normal 2 2 2 34 5 2" xfId="19705" xr:uid="{00000000-0005-0000-0000-0000844C0000}"/>
    <cellStyle name="Normal 2 2 2 34 5 3" xfId="19706" xr:uid="{00000000-0005-0000-0000-0000854C0000}"/>
    <cellStyle name="Normal 2 2 2 34 5 4" xfId="19707" xr:uid="{00000000-0005-0000-0000-0000864C0000}"/>
    <cellStyle name="Normal 2 2 2 34 5 5" xfId="19708" xr:uid="{00000000-0005-0000-0000-0000874C0000}"/>
    <cellStyle name="Normal 2 2 2 34 5 6" xfId="19709" xr:uid="{00000000-0005-0000-0000-0000884C0000}"/>
    <cellStyle name="Normal 2 2 2 34 5 7" xfId="19710" xr:uid="{00000000-0005-0000-0000-0000894C0000}"/>
    <cellStyle name="Normal 2 2 2 34 5 8" xfId="19711" xr:uid="{00000000-0005-0000-0000-00008A4C0000}"/>
    <cellStyle name="Normal 2 2 2 34 5 9" xfId="19712" xr:uid="{00000000-0005-0000-0000-00008B4C0000}"/>
    <cellStyle name="Normal 2 2 2 34 6" xfId="19713" xr:uid="{00000000-0005-0000-0000-00008C4C0000}"/>
    <cellStyle name="Normal 2 2 2 34 7" xfId="19714" xr:uid="{00000000-0005-0000-0000-00008D4C0000}"/>
    <cellStyle name="Normal 2 2 2 34 8" xfId="19715" xr:uid="{00000000-0005-0000-0000-00008E4C0000}"/>
    <cellStyle name="Normal 2 2 2 34 9" xfId="19716" xr:uid="{00000000-0005-0000-0000-00008F4C0000}"/>
    <cellStyle name="Normal 2 2 2 35" xfId="19717" xr:uid="{00000000-0005-0000-0000-0000904C0000}"/>
    <cellStyle name="Normal 2 2 2 35 10" xfId="19718" xr:uid="{00000000-0005-0000-0000-0000914C0000}"/>
    <cellStyle name="Normal 2 2 2 35 11" xfId="19719" xr:uid="{00000000-0005-0000-0000-0000924C0000}"/>
    <cellStyle name="Normal 2 2 2 35 12" xfId="19720" xr:uid="{00000000-0005-0000-0000-0000934C0000}"/>
    <cellStyle name="Normal 2 2 2 35 13" xfId="19721" xr:uid="{00000000-0005-0000-0000-0000944C0000}"/>
    <cellStyle name="Normal 2 2 2 35 14" xfId="19722" xr:uid="{00000000-0005-0000-0000-0000954C0000}"/>
    <cellStyle name="Normal 2 2 2 35 2" xfId="19723" xr:uid="{00000000-0005-0000-0000-0000964C0000}"/>
    <cellStyle name="Normal 2 2 2 35 2 10" xfId="19724" xr:uid="{00000000-0005-0000-0000-0000974C0000}"/>
    <cellStyle name="Normal 2 2 2 35 2 2" xfId="19725" xr:uid="{00000000-0005-0000-0000-0000984C0000}"/>
    <cellStyle name="Normal 2 2 2 35 2 3" xfId="19726" xr:uid="{00000000-0005-0000-0000-0000994C0000}"/>
    <cellStyle name="Normal 2 2 2 35 2 4" xfId="19727" xr:uid="{00000000-0005-0000-0000-00009A4C0000}"/>
    <cellStyle name="Normal 2 2 2 35 2 5" xfId="19728" xr:uid="{00000000-0005-0000-0000-00009B4C0000}"/>
    <cellStyle name="Normal 2 2 2 35 2 6" xfId="19729" xr:uid="{00000000-0005-0000-0000-00009C4C0000}"/>
    <cellStyle name="Normal 2 2 2 35 2 7" xfId="19730" xr:uid="{00000000-0005-0000-0000-00009D4C0000}"/>
    <cellStyle name="Normal 2 2 2 35 2 8" xfId="19731" xr:uid="{00000000-0005-0000-0000-00009E4C0000}"/>
    <cellStyle name="Normal 2 2 2 35 2 9" xfId="19732" xr:uid="{00000000-0005-0000-0000-00009F4C0000}"/>
    <cellStyle name="Normal 2 2 2 35 3" xfId="19733" xr:uid="{00000000-0005-0000-0000-0000A04C0000}"/>
    <cellStyle name="Normal 2 2 2 35 3 10" xfId="19734" xr:uid="{00000000-0005-0000-0000-0000A14C0000}"/>
    <cellStyle name="Normal 2 2 2 35 3 2" xfId="19735" xr:uid="{00000000-0005-0000-0000-0000A24C0000}"/>
    <cellStyle name="Normal 2 2 2 35 3 3" xfId="19736" xr:uid="{00000000-0005-0000-0000-0000A34C0000}"/>
    <cellStyle name="Normal 2 2 2 35 3 4" xfId="19737" xr:uid="{00000000-0005-0000-0000-0000A44C0000}"/>
    <cellStyle name="Normal 2 2 2 35 3 5" xfId="19738" xr:uid="{00000000-0005-0000-0000-0000A54C0000}"/>
    <cellStyle name="Normal 2 2 2 35 3 6" xfId="19739" xr:uid="{00000000-0005-0000-0000-0000A64C0000}"/>
    <cellStyle name="Normal 2 2 2 35 3 7" xfId="19740" xr:uid="{00000000-0005-0000-0000-0000A74C0000}"/>
    <cellStyle name="Normal 2 2 2 35 3 8" xfId="19741" xr:uid="{00000000-0005-0000-0000-0000A84C0000}"/>
    <cellStyle name="Normal 2 2 2 35 3 9" xfId="19742" xr:uid="{00000000-0005-0000-0000-0000A94C0000}"/>
    <cellStyle name="Normal 2 2 2 35 4" xfId="19743" xr:uid="{00000000-0005-0000-0000-0000AA4C0000}"/>
    <cellStyle name="Normal 2 2 2 35 4 10" xfId="19744" xr:uid="{00000000-0005-0000-0000-0000AB4C0000}"/>
    <cellStyle name="Normal 2 2 2 35 4 2" xfId="19745" xr:uid="{00000000-0005-0000-0000-0000AC4C0000}"/>
    <cellStyle name="Normal 2 2 2 35 4 3" xfId="19746" xr:uid="{00000000-0005-0000-0000-0000AD4C0000}"/>
    <cellStyle name="Normal 2 2 2 35 4 4" xfId="19747" xr:uid="{00000000-0005-0000-0000-0000AE4C0000}"/>
    <cellStyle name="Normal 2 2 2 35 4 5" xfId="19748" xr:uid="{00000000-0005-0000-0000-0000AF4C0000}"/>
    <cellStyle name="Normal 2 2 2 35 4 6" xfId="19749" xr:uid="{00000000-0005-0000-0000-0000B04C0000}"/>
    <cellStyle name="Normal 2 2 2 35 4 7" xfId="19750" xr:uid="{00000000-0005-0000-0000-0000B14C0000}"/>
    <cellStyle name="Normal 2 2 2 35 4 8" xfId="19751" xr:uid="{00000000-0005-0000-0000-0000B24C0000}"/>
    <cellStyle name="Normal 2 2 2 35 4 9" xfId="19752" xr:uid="{00000000-0005-0000-0000-0000B34C0000}"/>
    <cellStyle name="Normal 2 2 2 35 5" xfId="19753" xr:uid="{00000000-0005-0000-0000-0000B44C0000}"/>
    <cellStyle name="Normal 2 2 2 35 5 10" xfId="19754" xr:uid="{00000000-0005-0000-0000-0000B54C0000}"/>
    <cellStyle name="Normal 2 2 2 35 5 2" xfId="19755" xr:uid="{00000000-0005-0000-0000-0000B64C0000}"/>
    <cellStyle name="Normal 2 2 2 35 5 3" xfId="19756" xr:uid="{00000000-0005-0000-0000-0000B74C0000}"/>
    <cellStyle name="Normal 2 2 2 35 5 4" xfId="19757" xr:uid="{00000000-0005-0000-0000-0000B84C0000}"/>
    <cellStyle name="Normal 2 2 2 35 5 5" xfId="19758" xr:uid="{00000000-0005-0000-0000-0000B94C0000}"/>
    <cellStyle name="Normal 2 2 2 35 5 6" xfId="19759" xr:uid="{00000000-0005-0000-0000-0000BA4C0000}"/>
    <cellStyle name="Normal 2 2 2 35 5 7" xfId="19760" xr:uid="{00000000-0005-0000-0000-0000BB4C0000}"/>
    <cellStyle name="Normal 2 2 2 35 5 8" xfId="19761" xr:uid="{00000000-0005-0000-0000-0000BC4C0000}"/>
    <cellStyle name="Normal 2 2 2 35 5 9" xfId="19762" xr:uid="{00000000-0005-0000-0000-0000BD4C0000}"/>
    <cellStyle name="Normal 2 2 2 35 6" xfId="19763" xr:uid="{00000000-0005-0000-0000-0000BE4C0000}"/>
    <cellStyle name="Normal 2 2 2 35 7" xfId="19764" xr:uid="{00000000-0005-0000-0000-0000BF4C0000}"/>
    <cellStyle name="Normal 2 2 2 35 8" xfId="19765" xr:uid="{00000000-0005-0000-0000-0000C04C0000}"/>
    <cellStyle name="Normal 2 2 2 35 9" xfId="19766" xr:uid="{00000000-0005-0000-0000-0000C14C0000}"/>
    <cellStyle name="Normal 2 2 2 36" xfId="19767" xr:uid="{00000000-0005-0000-0000-0000C24C0000}"/>
    <cellStyle name="Normal 2 2 2 36 10" xfId="19768" xr:uid="{00000000-0005-0000-0000-0000C34C0000}"/>
    <cellStyle name="Normal 2 2 2 36 2" xfId="19769" xr:uid="{00000000-0005-0000-0000-0000C44C0000}"/>
    <cellStyle name="Normal 2 2 2 36 3" xfId="19770" xr:uid="{00000000-0005-0000-0000-0000C54C0000}"/>
    <cellStyle name="Normal 2 2 2 36 4" xfId="19771" xr:uid="{00000000-0005-0000-0000-0000C64C0000}"/>
    <cellStyle name="Normal 2 2 2 36 5" xfId="19772" xr:uid="{00000000-0005-0000-0000-0000C74C0000}"/>
    <cellStyle name="Normal 2 2 2 36 6" xfId="19773" xr:uid="{00000000-0005-0000-0000-0000C84C0000}"/>
    <cellStyle name="Normal 2 2 2 36 7" xfId="19774" xr:uid="{00000000-0005-0000-0000-0000C94C0000}"/>
    <cellStyle name="Normal 2 2 2 36 8" xfId="19775" xr:uid="{00000000-0005-0000-0000-0000CA4C0000}"/>
    <cellStyle name="Normal 2 2 2 36 9" xfId="19776" xr:uid="{00000000-0005-0000-0000-0000CB4C0000}"/>
    <cellStyle name="Normal 2 2 2 37" xfId="19777" xr:uid="{00000000-0005-0000-0000-0000CC4C0000}"/>
    <cellStyle name="Normal 2 2 2 37 10" xfId="19778" xr:uid="{00000000-0005-0000-0000-0000CD4C0000}"/>
    <cellStyle name="Normal 2 2 2 37 2" xfId="19779" xr:uid="{00000000-0005-0000-0000-0000CE4C0000}"/>
    <cellStyle name="Normal 2 2 2 37 3" xfId="19780" xr:uid="{00000000-0005-0000-0000-0000CF4C0000}"/>
    <cellStyle name="Normal 2 2 2 37 4" xfId="19781" xr:uid="{00000000-0005-0000-0000-0000D04C0000}"/>
    <cellStyle name="Normal 2 2 2 37 5" xfId="19782" xr:uid="{00000000-0005-0000-0000-0000D14C0000}"/>
    <cellStyle name="Normal 2 2 2 37 6" xfId="19783" xr:uid="{00000000-0005-0000-0000-0000D24C0000}"/>
    <cellStyle name="Normal 2 2 2 37 7" xfId="19784" xr:uid="{00000000-0005-0000-0000-0000D34C0000}"/>
    <cellStyle name="Normal 2 2 2 37 8" xfId="19785" xr:uid="{00000000-0005-0000-0000-0000D44C0000}"/>
    <cellStyle name="Normal 2 2 2 37 9" xfId="19786" xr:uid="{00000000-0005-0000-0000-0000D54C0000}"/>
    <cellStyle name="Normal 2 2 2 38" xfId="19787" xr:uid="{00000000-0005-0000-0000-0000D64C0000}"/>
    <cellStyle name="Normal 2 2 2 38 10" xfId="19788" xr:uid="{00000000-0005-0000-0000-0000D74C0000}"/>
    <cellStyle name="Normal 2 2 2 38 2" xfId="19789" xr:uid="{00000000-0005-0000-0000-0000D84C0000}"/>
    <cellStyle name="Normal 2 2 2 38 3" xfId="19790" xr:uid="{00000000-0005-0000-0000-0000D94C0000}"/>
    <cellStyle name="Normal 2 2 2 38 4" xfId="19791" xr:uid="{00000000-0005-0000-0000-0000DA4C0000}"/>
    <cellStyle name="Normal 2 2 2 38 5" xfId="19792" xr:uid="{00000000-0005-0000-0000-0000DB4C0000}"/>
    <cellStyle name="Normal 2 2 2 38 6" xfId="19793" xr:uid="{00000000-0005-0000-0000-0000DC4C0000}"/>
    <cellStyle name="Normal 2 2 2 38 7" xfId="19794" xr:uid="{00000000-0005-0000-0000-0000DD4C0000}"/>
    <cellStyle name="Normal 2 2 2 38 8" xfId="19795" xr:uid="{00000000-0005-0000-0000-0000DE4C0000}"/>
    <cellStyle name="Normal 2 2 2 38 9" xfId="19796" xr:uid="{00000000-0005-0000-0000-0000DF4C0000}"/>
    <cellStyle name="Normal 2 2 2 39" xfId="19797" xr:uid="{00000000-0005-0000-0000-0000E04C0000}"/>
    <cellStyle name="Normal 2 2 2 39 10" xfId="19798" xr:uid="{00000000-0005-0000-0000-0000E14C0000}"/>
    <cellStyle name="Normal 2 2 2 39 2" xfId="19799" xr:uid="{00000000-0005-0000-0000-0000E24C0000}"/>
    <cellStyle name="Normal 2 2 2 39 3" xfId="19800" xr:uid="{00000000-0005-0000-0000-0000E34C0000}"/>
    <cellStyle name="Normal 2 2 2 39 4" xfId="19801" xr:uid="{00000000-0005-0000-0000-0000E44C0000}"/>
    <cellStyle name="Normal 2 2 2 39 5" xfId="19802" xr:uid="{00000000-0005-0000-0000-0000E54C0000}"/>
    <cellStyle name="Normal 2 2 2 39 6" xfId="19803" xr:uid="{00000000-0005-0000-0000-0000E64C0000}"/>
    <cellStyle name="Normal 2 2 2 39 7" xfId="19804" xr:uid="{00000000-0005-0000-0000-0000E74C0000}"/>
    <cellStyle name="Normal 2 2 2 39 8" xfId="19805" xr:uid="{00000000-0005-0000-0000-0000E84C0000}"/>
    <cellStyle name="Normal 2 2 2 39 9" xfId="19806" xr:uid="{00000000-0005-0000-0000-0000E94C0000}"/>
    <cellStyle name="Normal 2 2 2 4" xfId="19807" xr:uid="{00000000-0005-0000-0000-0000EA4C0000}"/>
    <cellStyle name="Normal 2 2 2 4 10" xfId="19808" xr:uid="{00000000-0005-0000-0000-0000EB4C0000}"/>
    <cellStyle name="Normal 2 2 2 4 11" xfId="19809" xr:uid="{00000000-0005-0000-0000-0000EC4C0000}"/>
    <cellStyle name="Normal 2 2 2 4 12" xfId="19810" xr:uid="{00000000-0005-0000-0000-0000ED4C0000}"/>
    <cellStyle name="Normal 2 2 2 4 13" xfId="19811" xr:uid="{00000000-0005-0000-0000-0000EE4C0000}"/>
    <cellStyle name="Normal 2 2 2 4 14" xfId="19812" xr:uid="{00000000-0005-0000-0000-0000EF4C0000}"/>
    <cellStyle name="Normal 2 2 2 4 15" xfId="19813" xr:uid="{00000000-0005-0000-0000-0000F04C0000}"/>
    <cellStyle name="Normal 2 2 2 4 16" xfId="19814" xr:uid="{00000000-0005-0000-0000-0000F14C0000}"/>
    <cellStyle name="Normal 2 2 2 4 17" xfId="19815" xr:uid="{00000000-0005-0000-0000-0000F24C0000}"/>
    <cellStyle name="Normal 2 2 2 4 18" xfId="19816" xr:uid="{00000000-0005-0000-0000-0000F34C0000}"/>
    <cellStyle name="Normal 2 2 2 4 19" xfId="19817" xr:uid="{00000000-0005-0000-0000-0000F44C0000}"/>
    <cellStyle name="Normal 2 2 2 4 2" xfId="19818" xr:uid="{00000000-0005-0000-0000-0000F54C0000}"/>
    <cellStyle name="Normal 2 2 2 4 2 10" xfId="19819" xr:uid="{00000000-0005-0000-0000-0000F64C0000}"/>
    <cellStyle name="Normal 2 2 2 4 2 10 10" xfId="19820" xr:uid="{00000000-0005-0000-0000-0000F74C0000}"/>
    <cellStyle name="Normal 2 2 2 4 2 10 11" xfId="19821" xr:uid="{00000000-0005-0000-0000-0000F84C0000}"/>
    <cellStyle name="Normal 2 2 2 4 2 10 12" xfId="19822" xr:uid="{00000000-0005-0000-0000-0000F94C0000}"/>
    <cellStyle name="Normal 2 2 2 4 2 10 13" xfId="19823" xr:uid="{00000000-0005-0000-0000-0000FA4C0000}"/>
    <cellStyle name="Normal 2 2 2 4 2 10 14" xfId="19824" xr:uid="{00000000-0005-0000-0000-0000FB4C0000}"/>
    <cellStyle name="Normal 2 2 2 4 2 10 2" xfId="19825" xr:uid="{00000000-0005-0000-0000-0000FC4C0000}"/>
    <cellStyle name="Normal 2 2 2 4 2 10 2 10" xfId="19826" xr:uid="{00000000-0005-0000-0000-0000FD4C0000}"/>
    <cellStyle name="Normal 2 2 2 4 2 10 2 2" xfId="19827" xr:uid="{00000000-0005-0000-0000-0000FE4C0000}"/>
    <cellStyle name="Normal 2 2 2 4 2 10 2 3" xfId="19828" xr:uid="{00000000-0005-0000-0000-0000FF4C0000}"/>
    <cellStyle name="Normal 2 2 2 4 2 10 2 4" xfId="19829" xr:uid="{00000000-0005-0000-0000-0000004D0000}"/>
    <cellStyle name="Normal 2 2 2 4 2 10 2 5" xfId="19830" xr:uid="{00000000-0005-0000-0000-0000014D0000}"/>
    <cellStyle name="Normal 2 2 2 4 2 10 2 6" xfId="19831" xr:uid="{00000000-0005-0000-0000-0000024D0000}"/>
    <cellStyle name="Normal 2 2 2 4 2 10 2 7" xfId="19832" xr:uid="{00000000-0005-0000-0000-0000034D0000}"/>
    <cellStyle name="Normal 2 2 2 4 2 10 2 8" xfId="19833" xr:uid="{00000000-0005-0000-0000-0000044D0000}"/>
    <cellStyle name="Normal 2 2 2 4 2 10 2 9" xfId="19834" xr:uid="{00000000-0005-0000-0000-0000054D0000}"/>
    <cellStyle name="Normal 2 2 2 4 2 10 3" xfId="19835" xr:uid="{00000000-0005-0000-0000-0000064D0000}"/>
    <cellStyle name="Normal 2 2 2 4 2 10 3 10" xfId="19836" xr:uid="{00000000-0005-0000-0000-0000074D0000}"/>
    <cellStyle name="Normal 2 2 2 4 2 10 3 2" xfId="19837" xr:uid="{00000000-0005-0000-0000-0000084D0000}"/>
    <cellStyle name="Normal 2 2 2 4 2 10 3 3" xfId="19838" xr:uid="{00000000-0005-0000-0000-0000094D0000}"/>
    <cellStyle name="Normal 2 2 2 4 2 10 3 4" xfId="19839" xr:uid="{00000000-0005-0000-0000-00000A4D0000}"/>
    <cellStyle name="Normal 2 2 2 4 2 10 3 5" xfId="19840" xr:uid="{00000000-0005-0000-0000-00000B4D0000}"/>
    <cellStyle name="Normal 2 2 2 4 2 10 3 6" xfId="19841" xr:uid="{00000000-0005-0000-0000-00000C4D0000}"/>
    <cellStyle name="Normal 2 2 2 4 2 10 3 7" xfId="19842" xr:uid="{00000000-0005-0000-0000-00000D4D0000}"/>
    <cellStyle name="Normal 2 2 2 4 2 10 3 8" xfId="19843" xr:uid="{00000000-0005-0000-0000-00000E4D0000}"/>
    <cellStyle name="Normal 2 2 2 4 2 10 3 9" xfId="19844" xr:uid="{00000000-0005-0000-0000-00000F4D0000}"/>
    <cellStyle name="Normal 2 2 2 4 2 10 4" xfId="19845" xr:uid="{00000000-0005-0000-0000-0000104D0000}"/>
    <cellStyle name="Normal 2 2 2 4 2 10 4 10" xfId="19846" xr:uid="{00000000-0005-0000-0000-0000114D0000}"/>
    <cellStyle name="Normal 2 2 2 4 2 10 4 2" xfId="19847" xr:uid="{00000000-0005-0000-0000-0000124D0000}"/>
    <cellStyle name="Normal 2 2 2 4 2 10 4 3" xfId="19848" xr:uid="{00000000-0005-0000-0000-0000134D0000}"/>
    <cellStyle name="Normal 2 2 2 4 2 10 4 4" xfId="19849" xr:uid="{00000000-0005-0000-0000-0000144D0000}"/>
    <cellStyle name="Normal 2 2 2 4 2 10 4 5" xfId="19850" xr:uid="{00000000-0005-0000-0000-0000154D0000}"/>
    <cellStyle name="Normal 2 2 2 4 2 10 4 6" xfId="19851" xr:uid="{00000000-0005-0000-0000-0000164D0000}"/>
    <cellStyle name="Normal 2 2 2 4 2 10 4 7" xfId="19852" xr:uid="{00000000-0005-0000-0000-0000174D0000}"/>
    <cellStyle name="Normal 2 2 2 4 2 10 4 8" xfId="19853" xr:uid="{00000000-0005-0000-0000-0000184D0000}"/>
    <cellStyle name="Normal 2 2 2 4 2 10 4 9" xfId="19854" xr:uid="{00000000-0005-0000-0000-0000194D0000}"/>
    <cellStyle name="Normal 2 2 2 4 2 10 5" xfId="19855" xr:uid="{00000000-0005-0000-0000-00001A4D0000}"/>
    <cellStyle name="Normal 2 2 2 4 2 10 5 10" xfId="19856" xr:uid="{00000000-0005-0000-0000-00001B4D0000}"/>
    <cellStyle name="Normal 2 2 2 4 2 10 5 2" xfId="19857" xr:uid="{00000000-0005-0000-0000-00001C4D0000}"/>
    <cellStyle name="Normal 2 2 2 4 2 10 5 3" xfId="19858" xr:uid="{00000000-0005-0000-0000-00001D4D0000}"/>
    <cellStyle name="Normal 2 2 2 4 2 10 5 4" xfId="19859" xr:uid="{00000000-0005-0000-0000-00001E4D0000}"/>
    <cellStyle name="Normal 2 2 2 4 2 10 5 5" xfId="19860" xr:uid="{00000000-0005-0000-0000-00001F4D0000}"/>
    <cellStyle name="Normal 2 2 2 4 2 10 5 6" xfId="19861" xr:uid="{00000000-0005-0000-0000-0000204D0000}"/>
    <cellStyle name="Normal 2 2 2 4 2 10 5 7" xfId="19862" xr:uid="{00000000-0005-0000-0000-0000214D0000}"/>
    <cellStyle name="Normal 2 2 2 4 2 10 5 8" xfId="19863" xr:uid="{00000000-0005-0000-0000-0000224D0000}"/>
    <cellStyle name="Normal 2 2 2 4 2 10 5 9" xfId="19864" xr:uid="{00000000-0005-0000-0000-0000234D0000}"/>
    <cellStyle name="Normal 2 2 2 4 2 10 6" xfId="19865" xr:uid="{00000000-0005-0000-0000-0000244D0000}"/>
    <cellStyle name="Normal 2 2 2 4 2 10 7" xfId="19866" xr:uid="{00000000-0005-0000-0000-0000254D0000}"/>
    <cellStyle name="Normal 2 2 2 4 2 10 8" xfId="19867" xr:uid="{00000000-0005-0000-0000-0000264D0000}"/>
    <cellStyle name="Normal 2 2 2 4 2 10 9" xfId="19868" xr:uid="{00000000-0005-0000-0000-0000274D0000}"/>
    <cellStyle name="Normal 2 2 2 4 2 11" xfId="19869" xr:uid="{00000000-0005-0000-0000-0000284D0000}"/>
    <cellStyle name="Normal 2 2 2 4 2 11 10" xfId="19870" xr:uid="{00000000-0005-0000-0000-0000294D0000}"/>
    <cellStyle name="Normal 2 2 2 4 2 11 11" xfId="19871" xr:uid="{00000000-0005-0000-0000-00002A4D0000}"/>
    <cellStyle name="Normal 2 2 2 4 2 11 12" xfId="19872" xr:uid="{00000000-0005-0000-0000-00002B4D0000}"/>
    <cellStyle name="Normal 2 2 2 4 2 11 13" xfId="19873" xr:uid="{00000000-0005-0000-0000-00002C4D0000}"/>
    <cellStyle name="Normal 2 2 2 4 2 11 14" xfId="19874" xr:uid="{00000000-0005-0000-0000-00002D4D0000}"/>
    <cellStyle name="Normal 2 2 2 4 2 11 2" xfId="19875" xr:uid="{00000000-0005-0000-0000-00002E4D0000}"/>
    <cellStyle name="Normal 2 2 2 4 2 11 2 10" xfId="19876" xr:uid="{00000000-0005-0000-0000-00002F4D0000}"/>
    <cellStyle name="Normal 2 2 2 4 2 11 2 2" xfId="19877" xr:uid="{00000000-0005-0000-0000-0000304D0000}"/>
    <cellStyle name="Normal 2 2 2 4 2 11 2 3" xfId="19878" xr:uid="{00000000-0005-0000-0000-0000314D0000}"/>
    <cellStyle name="Normal 2 2 2 4 2 11 2 4" xfId="19879" xr:uid="{00000000-0005-0000-0000-0000324D0000}"/>
    <cellStyle name="Normal 2 2 2 4 2 11 2 5" xfId="19880" xr:uid="{00000000-0005-0000-0000-0000334D0000}"/>
    <cellStyle name="Normal 2 2 2 4 2 11 2 6" xfId="19881" xr:uid="{00000000-0005-0000-0000-0000344D0000}"/>
    <cellStyle name="Normal 2 2 2 4 2 11 2 7" xfId="19882" xr:uid="{00000000-0005-0000-0000-0000354D0000}"/>
    <cellStyle name="Normal 2 2 2 4 2 11 2 8" xfId="19883" xr:uid="{00000000-0005-0000-0000-0000364D0000}"/>
    <cellStyle name="Normal 2 2 2 4 2 11 2 9" xfId="19884" xr:uid="{00000000-0005-0000-0000-0000374D0000}"/>
    <cellStyle name="Normal 2 2 2 4 2 11 3" xfId="19885" xr:uid="{00000000-0005-0000-0000-0000384D0000}"/>
    <cellStyle name="Normal 2 2 2 4 2 11 3 10" xfId="19886" xr:uid="{00000000-0005-0000-0000-0000394D0000}"/>
    <cellStyle name="Normal 2 2 2 4 2 11 3 2" xfId="19887" xr:uid="{00000000-0005-0000-0000-00003A4D0000}"/>
    <cellStyle name="Normal 2 2 2 4 2 11 3 3" xfId="19888" xr:uid="{00000000-0005-0000-0000-00003B4D0000}"/>
    <cellStyle name="Normal 2 2 2 4 2 11 3 4" xfId="19889" xr:uid="{00000000-0005-0000-0000-00003C4D0000}"/>
    <cellStyle name="Normal 2 2 2 4 2 11 3 5" xfId="19890" xr:uid="{00000000-0005-0000-0000-00003D4D0000}"/>
    <cellStyle name="Normal 2 2 2 4 2 11 3 6" xfId="19891" xr:uid="{00000000-0005-0000-0000-00003E4D0000}"/>
    <cellStyle name="Normal 2 2 2 4 2 11 3 7" xfId="19892" xr:uid="{00000000-0005-0000-0000-00003F4D0000}"/>
    <cellStyle name="Normal 2 2 2 4 2 11 3 8" xfId="19893" xr:uid="{00000000-0005-0000-0000-0000404D0000}"/>
    <cellStyle name="Normal 2 2 2 4 2 11 3 9" xfId="19894" xr:uid="{00000000-0005-0000-0000-0000414D0000}"/>
    <cellStyle name="Normal 2 2 2 4 2 11 4" xfId="19895" xr:uid="{00000000-0005-0000-0000-0000424D0000}"/>
    <cellStyle name="Normal 2 2 2 4 2 11 4 10" xfId="19896" xr:uid="{00000000-0005-0000-0000-0000434D0000}"/>
    <cellStyle name="Normal 2 2 2 4 2 11 4 2" xfId="19897" xr:uid="{00000000-0005-0000-0000-0000444D0000}"/>
    <cellStyle name="Normal 2 2 2 4 2 11 4 3" xfId="19898" xr:uid="{00000000-0005-0000-0000-0000454D0000}"/>
    <cellStyle name="Normal 2 2 2 4 2 11 4 4" xfId="19899" xr:uid="{00000000-0005-0000-0000-0000464D0000}"/>
    <cellStyle name="Normal 2 2 2 4 2 11 4 5" xfId="19900" xr:uid="{00000000-0005-0000-0000-0000474D0000}"/>
    <cellStyle name="Normal 2 2 2 4 2 11 4 6" xfId="19901" xr:uid="{00000000-0005-0000-0000-0000484D0000}"/>
    <cellStyle name="Normal 2 2 2 4 2 11 4 7" xfId="19902" xr:uid="{00000000-0005-0000-0000-0000494D0000}"/>
    <cellStyle name="Normal 2 2 2 4 2 11 4 8" xfId="19903" xr:uid="{00000000-0005-0000-0000-00004A4D0000}"/>
    <cellStyle name="Normal 2 2 2 4 2 11 4 9" xfId="19904" xr:uid="{00000000-0005-0000-0000-00004B4D0000}"/>
    <cellStyle name="Normal 2 2 2 4 2 11 5" xfId="19905" xr:uid="{00000000-0005-0000-0000-00004C4D0000}"/>
    <cellStyle name="Normal 2 2 2 4 2 11 5 10" xfId="19906" xr:uid="{00000000-0005-0000-0000-00004D4D0000}"/>
    <cellStyle name="Normal 2 2 2 4 2 11 5 2" xfId="19907" xr:uid="{00000000-0005-0000-0000-00004E4D0000}"/>
    <cellStyle name="Normal 2 2 2 4 2 11 5 3" xfId="19908" xr:uid="{00000000-0005-0000-0000-00004F4D0000}"/>
    <cellStyle name="Normal 2 2 2 4 2 11 5 4" xfId="19909" xr:uid="{00000000-0005-0000-0000-0000504D0000}"/>
    <cellStyle name="Normal 2 2 2 4 2 11 5 5" xfId="19910" xr:uid="{00000000-0005-0000-0000-0000514D0000}"/>
    <cellStyle name="Normal 2 2 2 4 2 11 5 6" xfId="19911" xr:uid="{00000000-0005-0000-0000-0000524D0000}"/>
    <cellStyle name="Normal 2 2 2 4 2 11 5 7" xfId="19912" xr:uid="{00000000-0005-0000-0000-0000534D0000}"/>
    <cellStyle name="Normal 2 2 2 4 2 11 5 8" xfId="19913" xr:uid="{00000000-0005-0000-0000-0000544D0000}"/>
    <cellStyle name="Normal 2 2 2 4 2 11 5 9" xfId="19914" xr:uid="{00000000-0005-0000-0000-0000554D0000}"/>
    <cellStyle name="Normal 2 2 2 4 2 11 6" xfId="19915" xr:uid="{00000000-0005-0000-0000-0000564D0000}"/>
    <cellStyle name="Normal 2 2 2 4 2 11 7" xfId="19916" xr:uid="{00000000-0005-0000-0000-0000574D0000}"/>
    <cellStyle name="Normal 2 2 2 4 2 11 8" xfId="19917" xr:uid="{00000000-0005-0000-0000-0000584D0000}"/>
    <cellStyle name="Normal 2 2 2 4 2 11 9" xfId="19918" xr:uid="{00000000-0005-0000-0000-0000594D0000}"/>
    <cellStyle name="Normal 2 2 2 4 2 12" xfId="19919" xr:uid="{00000000-0005-0000-0000-00005A4D0000}"/>
    <cellStyle name="Normal 2 2 2 4 2 12 10" xfId="19920" xr:uid="{00000000-0005-0000-0000-00005B4D0000}"/>
    <cellStyle name="Normal 2 2 2 4 2 12 11" xfId="19921" xr:uid="{00000000-0005-0000-0000-00005C4D0000}"/>
    <cellStyle name="Normal 2 2 2 4 2 12 12" xfId="19922" xr:uid="{00000000-0005-0000-0000-00005D4D0000}"/>
    <cellStyle name="Normal 2 2 2 4 2 12 13" xfId="19923" xr:uid="{00000000-0005-0000-0000-00005E4D0000}"/>
    <cellStyle name="Normal 2 2 2 4 2 12 14" xfId="19924" xr:uid="{00000000-0005-0000-0000-00005F4D0000}"/>
    <cellStyle name="Normal 2 2 2 4 2 12 2" xfId="19925" xr:uid="{00000000-0005-0000-0000-0000604D0000}"/>
    <cellStyle name="Normal 2 2 2 4 2 12 2 10" xfId="19926" xr:uid="{00000000-0005-0000-0000-0000614D0000}"/>
    <cellStyle name="Normal 2 2 2 4 2 12 2 2" xfId="19927" xr:uid="{00000000-0005-0000-0000-0000624D0000}"/>
    <cellStyle name="Normal 2 2 2 4 2 12 2 3" xfId="19928" xr:uid="{00000000-0005-0000-0000-0000634D0000}"/>
    <cellStyle name="Normal 2 2 2 4 2 12 2 4" xfId="19929" xr:uid="{00000000-0005-0000-0000-0000644D0000}"/>
    <cellStyle name="Normal 2 2 2 4 2 12 2 5" xfId="19930" xr:uid="{00000000-0005-0000-0000-0000654D0000}"/>
    <cellStyle name="Normal 2 2 2 4 2 12 2 6" xfId="19931" xr:uid="{00000000-0005-0000-0000-0000664D0000}"/>
    <cellStyle name="Normal 2 2 2 4 2 12 2 7" xfId="19932" xr:uid="{00000000-0005-0000-0000-0000674D0000}"/>
    <cellStyle name="Normal 2 2 2 4 2 12 2 8" xfId="19933" xr:uid="{00000000-0005-0000-0000-0000684D0000}"/>
    <cellStyle name="Normal 2 2 2 4 2 12 2 9" xfId="19934" xr:uid="{00000000-0005-0000-0000-0000694D0000}"/>
    <cellStyle name="Normal 2 2 2 4 2 12 3" xfId="19935" xr:uid="{00000000-0005-0000-0000-00006A4D0000}"/>
    <cellStyle name="Normal 2 2 2 4 2 12 3 10" xfId="19936" xr:uid="{00000000-0005-0000-0000-00006B4D0000}"/>
    <cellStyle name="Normal 2 2 2 4 2 12 3 2" xfId="19937" xr:uid="{00000000-0005-0000-0000-00006C4D0000}"/>
    <cellStyle name="Normal 2 2 2 4 2 12 3 3" xfId="19938" xr:uid="{00000000-0005-0000-0000-00006D4D0000}"/>
    <cellStyle name="Normal 2 2 2 4 2 12 3 4" xfId="19939" xr:uid="{00000000-0005-0000-0000-00006E4D0000}"/>
    <cellStyle name="Normal 2 2 2 4 2 12 3 5" xfId="19940" xr:uid="{00000000-0005-0000-0000-00006F4D0000}"/>
    <cellStyle name="Normal 2 2 2 4 2 12 3 6" xfId="19941" xr:uid="{00000000-0005-0000-0000-0000704D0000}"/>
    <cellStyle name="Normal 2 2 2 4 2 12 3 7" xfId="19942" xr:uid="{00000000-0005-0000-0000-0000714D0000}"/>
    <cellStyle name="Normal 2 2 2 4 2 12 3 8" xfId="19943" xr:uid="{00000000-0005-0000-0000-0000724D0000}"/>
    <cellStyle name="Normal 2 2 2 4 2 12 3 9" xfId="19944" xr:uid="{00000000-0005-0000-0000-0000734D0000}"/>
    <cellStyle name="Normal 2 2 2 4 2 12 4" xfId="19945" xr:uid="{00000000-0005-0000-0000-0000744D0000}"/>
    <cellStyle name="Normal 2 2 2 4 2 12 4 10" xfId="19946" xr:uid="{00000000-0005-0000-0000-0000754D0000}"/>
    <cellStyle name="Normal 2 2 2 4 2 12 4 2" xfId="19947" xr:uid="{00000000-0005-0000-0000-0000764D0000}"/>
    <cellStyle name="Normal 2 2 2 4 2 12 4 3" xfId="19948" xr:uid="{00000000-0005-0000-0000-0000774D0000}"/>
    <cellStyle name="Normal 2 2 2 4 2 12 4 4" xfId="19949" xr:uid="{00000000-0005-0000-0000-0000784D0000}"/>
    <cellStyle name="Normal 2 2 2 4 2 12 4 5" xfId="19950" xr:uid="{00000000-0005-0000-0000-0000794D0000}"/>
    <cellStyle name="Normal 2 2 2 4 2 12 4 6" xfId="19951" xr:uid="{00000000-0005-0000-0000-00007A4D0000}"/>
    <cellStyle name="Normal 2 2 2 4 2 12 4 7" xfId="19952" xr:uid="{00000000-0005-0000-0000-00007B4D0000}"/>
    <cellStyle name="Normal 2 2 2 4 2 12 4 8" xfId="19953" xr:uid="{00000000-0005-0000-0000-00007C4D0000}"/>
    <cellStyle name="Normal 2 2 2 4 2 12 4 9" xfId="19954" xr:uid="{00000000-0005-0000-0000-00007D4D0000}"/>
    <cellStyle name="Normal 2 2 2 4 2 12 5" xfId="19955" xr:uid="{00000000-0005-0000-0000-00007E4D0000}"/>
    <cellStyle name="Normal 2 2 2 4 2 12 5 10" xfId="19956" xr:uid="{00000000-0005-0000-0000-00007F4D0000}"/>
    <cellStyle name="Normal 2 2 2 4 2 12 5 2" xfId="19957" xr:uid="{00000000-0005-0000-0000-0000804D0000}"/>
    <cellStyle name="Normal 2 2 2 4 2 12 5 3" xfId="19958" xr:uid="{00000000-0005-0000-0000-0000814D0000}"/>
    <cellStyle name="Normal 2 2 2 4 2 12 5 4" xfId="19959" xr:uid="{00000000-0005-0000-0000-0000824D0000}"/>
    <cellStyle name="Normal 2 2 2 4 2 12 5 5" xfId="19960" xr:uid="{00000000-0005-0000-0000-0000834D0000}"/>
    <cellStyle name="Normal 2 2 2 4 2 12 5 6" xfId="19961" xr:uid="{00000000-0005-0000-0000-0000844D0000}"/>
    <cellStyle name="Normal 2 2 2 4 2 12 5 7" xfId="19962" xr:uid="{00000000-0005-0000-0000-0000854D0000}"/>
    <cellStyle name="Normal 2 2 2 4 2 12 5 8" xfId="19963" xr:uid="{00000000-0005-0000-0000-0000864D0000}"/>
    <cellStyle name="Normal 2 2 2 4 2 12 5 9" xfId="19964" xr:uid="{00000000-0005-0000-0000-0000874D0000}"/>
    <cellStyle name="Normal 2 2 2 4 2 12 6" xfId="19965" xr:uid="{00000000-0005-0000-0000-0000884D0000}"/>
    <cellStyle name="Normal 2 2 2 4 2 12 7" xfId="19966" xr:uid="{00000000-0005-0000-0000-0000894D0000}"/>
    <cellStyle name="Normal 2 2 2 4 2 12 8" xfId="19967" xr:uid="{00000000-0005-0000-0000-00008A4D0000}"/>
    <cellStyle name="Normal 2 2 2 4 2 12 9" xfId="19968" xr:uid="{00000000-0005-0000-0000-00008B4D0000}"/>
    <cellStyle name="Normal 2 2 2 4 2 13" xfId="19969" xr:uid="{00000000-0005-0000-0000-00008C4D0000}"/>
    <cellStyle name="Normal 2 2 2 4 2 13 10" xfId="19970" xr:uid="{00000000-0005-0000-0000-00008D4D0000}"/>
    <cellStyle name="Normal 2 2 2 4 2 13 11" xfId="19971" xr:uid="{00000000-0005-0000-0000-00008E4D0000}"/>
    <cellStyle name="Normal 2 2 2 4 2 13 12" xfId="19972" xr:uid="{00000000-0005-0000-0000-00008F4D0000}"/>
    <cellStyle name="Normal 2 2 2 4 2 13 13" xfId="19973" xr:uid="{00000000-0005-0000-0000-0000904D0000}"/>
    <cellStyle name="Normal 2 2 2 4 2 13 14" xfId="19974" xr:uid="{00000000-0005-0000-0000-0000914D0000}"/>
    <cellStyle name="Normal 2 2 2 4 2 13 2" xfId="19975" xr:uid="{00000000-0005-0000-0000-0000924D0000}"/>
    <cellStyle name="Normal 2 2 2 4 2 13 2 10" xfId="19976" xr:uid="{00000000-0005-0000-0000-0000934D0000}"/>
    <cellStyle name="Normal 2 2 2 4 2 13 2 2" xfId="19977" xr:uid="{00000000-0005-0000-0000-0000944D0000}"/>
    <cellStyle name="Normal 2 2 2 4 2 13 2 3" xfId="19978" xr:uid="{00000000-0005-0000-0000-0000954D0000}"/>
    <cellStyle name="Normal 2 2 2 4 2 13 2 4" xfId="19979" xr:uid="{00000000-0005-0000-0000-0000964D0000}"/>
    <cellStyle name="Normal 2 2 2 4 2 13 2 5" xfId="19980" xr:uid="{00000000-0005-0000-0000-0000974D0000}"/>
    <cellStyle name="Normal 2 2 2 4 2 13 2 6" xfId="19981" xr:uid="{00000000-0005-0000-0000-0000984D0000}"/>
    <cellStyle name="Normal 2 2 2 4 2 13 2 7" xfId="19982" xr:uid="{00000000-0005-0000-0000-0000994D0000}"/>
    <cellStyle name="Normal 2 2 2 4 2 13 2 8" xfId="19983" xr:uid="{00000000-0005-0000-0000-00009A4D0000}"/>
    <cellStyle name="Normal 2 2 2 4 2 13 2 9" xfId="19984" xr:uid="{00000000-0005-0000-0000-00009B4D0000}"/>
    <cellStyle name="Normal 2 2 2 4 2 13 3" xfId="19985" xr:uid="{00000000-0005-0000-0000-00009C4D0000}"/>
    <cellStyle name="Normal 2 2 2 4 2 13 3 10" xfId="19986" xr:uid="{00000000-0005-0000-0000-00009D4D0000}"/>
    <cellStyle name="Normal 2 2 2 4 2 13 3 2" xfId="19987" xr:uid="{00000000-0005-0000-0000-00009E4D0000}"/>
    <cellStyle name="Normal 2 2 2 4 2 13 3 3" xfId="19988" xr:uid="{00000000-0005-0000-0000-00009F4D0000}"/>
    <cellStyle name="Normal 2 2 2 4 2 13 3 4" xfId="19989" xr:uid="{00000000-0005-0000-0000-0000A04D0000}"/>
    <cellStyle name="Normal 2 2 2 4 2 13 3 5" xfId="19990" xr:uid="{00000000-0005-0000-0000-0000A14D0000}"/>
    <cellStyle name="Normal 2 2 2 4 2 13 3 6" xfId="19991" xr:uid="{00000000-0005-0000-0000-0000A24D0000}"/>
    <cellStyle name="Normal 2 2 2 4 2 13 3 7" xfId="19992" xr:uid="{00000000-0005-0000-0000-0000A34D0000}"/>
    <cellStyle name="Normal 2 2 2 4 2 13 3 8" xfId="19993" xr:uid="{00000000-0005-0000-0000-0000A44D0000}"/>
    <cellStyle name="Normal 2 2 2 4 2 13 3 9" xfId="19994" xr:uid="{00000000-0005-0000-0000-0000A54D0000}"/>
    <cellStyle name="Normal 2 2 2 4 2 13 4" xfId="19995" xr:uid="{00000000-0005-0000-0000-0000A64D0000}"/>
    <cellStyle name="Normal 2 2 2 4 2 13 4 10" xfId="19996" xr:uid="{00000000-0005-0000-0000-0000A74D0000}"/>
    <cellStyle name="Normal 2 2 2 4 2 13 4 2" xfId="19997" xr:uid="{00000000-0005-0000-0000-0000A84D0000}"/>
    <cellStyle name="Normal 2 2 2 4 2 13 4 3" xfId="19998" xr:uid="{00000000-0005-0000-0000-0000A94D0000}"/>
    <cellStyle name="Normal 2 2 2 4 2 13 4 4" xfId="19999" xr:uid="{00000000-0005-0000-0000-0000AA4D0000}"/>
    <cellStyle name="Normal 2 2 2 4 2 13 4 5" xfId="20000" xr:uid="{00000000-0005-0000-0000-0000AB4D0000}"/>
    <cellStyle name="Normal 2 2 2 4 2 13 4 6" xfId="20001" xr:uid="{00000000-0005-0000-0000-0000AC4D0000}"/>
    <cellStyle name="Normal 2 2 2 4 2 13 4 7" xfId="20002" xr:uid="{00000000-0005-0000-0000-0000AD4D0000}"/>
    <cellStyle name="Normal 2 2 2 4 2 13 4 8" xfId="20003" xr:uid="{00000000-0005-0000-0000-0000AE4D0000}"/>
    <cellStyle name="Normal 2 2 2 4 2 13 4 9" xfId="20004" xr:uid="{00000000-0005-0000-0000-0000AF4D0000}"/>
    <cellStyle name="Normal 2 2 2 4 2 13 5" xfId="20005" xr:uid="{00000000-0005-0000-0000-0000B04D0000}"/>
    <cellStyle name="Normal 2 2 2 4 2 13 5 10" xfId="20006" xr:uid="{00000000-0005-0000-0000-0000B14D0000}"/>
    <cellStyle name="Normal 2 2 2 4 2 13 5 2" xfId="20007" xr:uid="{00000000-0005-0000-0000-0000B24D0000}"/>
    <cellStyle name="Normal 2 2 2 4 2 13 5 3" xfId="20008" xr:uid="{00000000-0005-0000-0000-0000B34D0000}"/>
    <cellStyle name="Normal 2 2 2 4 2 13 5 4" xfId="20009" xr:uid="{00000000-0005-0000-0000-0000B44D0000}"/>
    <cellStyle name="Normal 2 2 2 4 2 13 5 5" xfId="20010" xr:uid="{00000000-0005-0000-0000-0000B54D0000}"/>
    <cellStyle name="Normal 2 2 2 4 2 13 5 6" xfId="20011" xr:uid="{00000000-0005-0000-0000-0000B64D0000}"/>
    <cellStyle name="Normal 2 2 2 4 2 13 5 7" xfId="20012" xr:uid="{00000000-0005-0000-0000-0000B74D0000}"/>
    <cellStyle name="Normal 2 2 2 4 2 13 5 8" xfId="20013" xr:uid="{00000000-0005-0000-0000-0000B84D0000}"/>
    <cellStyle name="Normal 2 2 2 4 2 13 5 9" xfId="20014" xr:uid="{00000000-0005-0000-0000-0000B94D0000}"/>
    <cellStyle name="Normal 2 2 2 4 2 13 6" xfId="20015" xr:uid="{00000000-0005-0000-0000-0000BA4D0000}"/>
    <cellStyle name="Normal 2 2 2 4 2 13 7" xfId="20016" xr:uid="{00000000-0005-0000-0000-0000BB4D0000}"/>
    <cellStyle name="Normal 2 2 2 4 2 13 8" xfId="20017" xr:uid="{00000000-0005-0000-0000-0000BC4D0000}"/>
    <cellStyle name="Normal 2 2 2 4 2 13 9" xfId="20018" xr:uid="{00000000-0005-0000-0000-0000BD4D0000}"/>
    <cellStyle name="Normal 2 2 2 4 2 14" xfId="20019" xr:uid="{00000000-0005-0000-0000-0000BE4D0000}"/>
    <cellStyle name="Normal 2 2 2 4 2 14 10" xfId="20020" xr:uid="{00000000-0005-0000-0000-0000BF4D0000}"/>
    <cellStyle name="Normal 2 2 2 4 2 14 11" xfId="20021" xr:uid="{00000000-0005-0000-0000-0000C04D0000}"/>
    <cellStyle name="Normal 2 2 2 4 2 14 12" xfId="20022" xr:uid="{00000000-0005-0000-0000-0000C14D0000}"/>
    <cellStyle name="Normal 2 2 2 4 2 14 13" xfId="20023" xr:uid="{00000000-0005-0000-0000-0000C24D0000}"/>
    <cellStyle name="Normal 2 2 2 4 2 14 14" xfId="20024" xr:uid="{00000000-0005-0000-0000-0000C34D0000}"/>
    <cellStyle name="Normal 2 2 2 4 2 14 2" xfId="20025" xr:uid="{00000000-0005-0000-0000-0000C44D0000}"/>
    <cellStyle name="Normal 2 2 2 4 2 14 2 10" xfId="20026" xr:uid="{00000000-0005-0000-0000-0000C54D0000}"/>
    <cellStyle name="Normal 2 2 2 4 2 14 2 2" xfId="20027" xr:uid="{00000000-0005-0000-0000-0000C64D0000}"/>
    <cellStyle name="Normal 2 2 2 4 2 14 2 3" xfId="20028" xr:uid="{00000000-0005-0000-0000-0000C74D0000}"/>
    <cellStyle name="Normal 2 2 2 4 2 14 2 4" xfId="20029" xr:uid="{00000000-0005-0000-0000-0000C84D0000}"/>
    <cellStyle name="Normal 2 2 2 4 2 14 2 5" xfId="20030" xr:uid="{00000000-0005-0000-0000-0000C94D0000}"/>
    <cellStyle name="Normal 2 2 2 4 2 14 2 6" xfId="20031" xr:uid="{00000000-0005-0000-0000-0000CA4D0000}"/>
    <cellStyle name="Normal 2 2 2 4 2 14 2 7" xfId="20032" xr:uid="{00000000-0005-0000-0000-0000CB4D0000}"/>
    <cellStyle name="Normal 2 2 2 4 2 14 2 8" xfId="20033" xr:uid="{00000000-0005-0000-0000-0000CC4D0000}"/>
    <cellStyle name="Normal 2 2 2 4 2 14 2 9" xfId="20034" xr:uid="{00000000-0005-0000-0000-0000CD4D0000}"/>
    <cellStyle name="Normal 2 2 2 4 2 14 3" xfId="20035" xr:uid="{00000000-0005-0000-0000-0000CE4D0000}"/>
    <cellStyle name="Normal 2 2 2 4 2 14 3 10" xfId="20036" xr:uid="{00000000-0005-0000-0000-0000CF4D0000}"/>
    <cellStyle name="Normal 2 2 2 4 2 14 3 2" xfId="20037" xr:uid="{00000000-0005-0000-0000-0000D04D0000}"/>
    <cellStyle name="Normal 2 2 2 4 2 14 3 3" xfId="20038" xr:uid="{00000000-0005-0000-0000-0000D14D0000}"/>
    <cellStyle name="Normal 2 2 2 4 2 14 3 4" xfId="20039" xr:uid="{00000000-0005-0000-0000-0000D24D0000}"/>
    <cellStyle name="Normal 2 2 2 4 2 14 3 5" xfId="20040" xr:uid="{00000000-0005-0000-0000-0000D34D0000}"/>
    <cellStyle name="Normal 2 2 2 4 2 14 3 6" xfId="20041" xr:uid="{00000000-0005-0000-0000-0000D44D0000}"/>
    <cellStyle name="Normal 2 2 2 4 2 14 3 7" xfId="20042" xr:uid="{00000000-0005-0000-0000-0000D54D0000}"/>
    <cellStyle name="Normal 2 2 2 4 2 14 3 8" xfId="20043" xr:uid="{00000000-0005-0000-0000-0000D64D0000}"/>
    <cellStyle name="Normal 2 2 2 4 2 14 3 9" xfId="20044" xr:uid="{00000000-0005-0000-0000-0000D74D0000}"/>
    <cellStyle name="Normal 2 2 2 4 2 14 4" xfId="20045" xr:uid="{00000000-0005-0000-0000-0000D84D0000}"/>
    <cellStyle name="Normal 2 2 2 4 2 14 4 10" xfId="20046" xr:uid="{00000000-0005-0000-0000-0000D94D0000}"/>
    <cellStyle name="Normal 2 2 2 4 2 14 4 2" xfId="20047" xr:uid="{00000000-0005-0000-0000-0000DA4D0000}"/>
    <cellStyle name="Normal 2 2 2 4 2 14 4 3" xfId="20048" xr:uid="{00000000-0005-0000-0000-0000DB4D0000}"/>
    <cellStyle name="Normal 2 2 2 4 2 14 4 4" xfId="20049" xr:uid="{00000000-0005-0000-0000-0000DC4D0000}"/>
    <cellStyle name="Normal 2 2 2 4 2 14 4 5" xfId="20050" xr:uid="{00000000-0005-0000-0000-0000DD4D0000}"/>
    <cellStyle name="Normal 2 2 2 4 2 14 4 6" xfId="20051" xr:uid="{00000000-0005-0000-0000-0000DE4D0000}"/>
    <cellStyle name="Normal 2 2 2 4 2 14 4 7" xfId="20052" xr:uid="{00000000-0005-0000-0000-0000DF4D0000}"/>
    <cellStyle name="Normal 2 2 2 4 2 14 4 8" xfId="20053" xr:uid="{00000000-0005-0000-0000-0000E04D0000}"/>
    <cellStyle name="Normal 2 2 2 4 2 14 4 9" xfId="20054" xr:uid="{00000000-0005-0000-0000-0000E14D0000}"/>
    <cellStyle name="Normal 2 2 2 4 2 14 5" xfId="20055" xr:uid="{00000000-0005-0000-0000-0000E24D0000}"/>
    <cellStyle name="Normal 2 2 2 4 2 14 5 10" xfId="20056" xr:uid="{00000000-0005-0000-0000-0000E34D0000}"/>
    <cellStyle name="Normal 2 2 2 4 2 14 5 2" xfId="20057" xr:uid="{00000000-0005-0000-0000-0000E44D0000}"/>
    <cellStyle name="Normal 2 2 2 4 2 14 5 3" xfId="20058" xr:uid="{00000000-0005-0000-0000-0000E54D0000}"/>
    <cellStyle name="Normal 2 2 2 4 2 14 5 4" xfId="20059" xr:uid="{00000000-0005-0000-0000-0000E64D0000}"/>
    <cellStyle name="Normal 2 2 2 4 2 14 5 5" xfId="20060" xr:uid="{00000000-0005-0000-0000-0000E74D0000}"/>
    <cellStyle name="Normal 2 2 2 4 2 14 5 6" xfId="20061" xr:uid="{00000000-0005-0000-0000-0000E84D0000}"/>
    <cellStyle name="Normal 2 2 2 4 2 14 5 7" xfId="20062" xr:uid="{00000000-0005-0000-0000-0000E94D0000}"/>
    <cellStyle name="Normal 2 2 2 4 2 14 5 8" xfId="20063" xr:uid="{00000000-0005-0000-0000-0000EA4D0000}"/>
    <cellStyle name="Normal 2 2 2 4 2 14 5 9" xfId="20064" xr:uid="{00000000-0005-0000-0000-0000EB4D0000}"/>
    <cellStyle name="Normal 2 2 2 4 2 14 6" xfId="20065" xr:uid="{00000000-0005-0000-0000-0000EC4D0000}"/>
    <cellStyle name="Normal 2 2 2 4 2 14 7" xfId="20066" xr:uid="{00000000-0005-0000-0000-0000ED4D0000}"/>
    <cellStyle name="Normal 2 2 2 4 2 14 8" xfId="20067" xr:uid="{00000000-0005-0000-0000-0000EE4D0000}"/>
    <cellStyle name="Normal 2 2 2 4 2 14 9" xfId="20068" xr:uid="{00000000-0005-0000-0000-0000EF4D0000}"/>
    <cellStyle name="Normal 2 2 2 4 2 15" xfId="20069" xr:uid="{00000000-0005-0000-0000-0000F04D0000}"/>
    <cellStyle name="Normal 2 2 2 4 2 15 10" xfId="20070" xr:uid="{00000000-0005-0000-0000-0000F14D0000}"/>
    <cellStyle name="Normal 2 2 2 4 2 15 11" xfId="20071" xr:uid="{00000000-0005-0000-0000-0000F24D0000}"/>
    <cellStyle name="Normal 2 2 2 4 2 15 12" xfId="20072" xr:uid="{00000000-0005-0000-0000-0000F34D0000}"/>
    <cellStyle name="Normal 2 2 2 4 2 15 13" xfId="20073" xr:uid="{00000000-0005-0000-0000-0000F44D0000}"/>
    <cellStyle name="Normal 2 2 2 4 2 15 14" xfId="20074" xr:uid="{00000000-0005-0000-0000-0000F54D0000}"/>
    <cellStyle name="Normal 2 2 2 4 2 15 2" xfId="20075" xr:uid="{00000000-0005-0000-0000-0000F64D0000}"/>
    <cellStyle name="Normal 2 2 2 4 2 15 2 10" xfId="20076" xr:uid="{00000000-0005-0000-0000-0000F74D0000}"/>
    <cellStyle name="Normal 2 2 2 4 2 15 2 2" xfId="20077" xr:uid="{00000000-0005-0000-0000-0000F84D0000}"/>
    <cellStyle name="Normal 2 2 2 4 2 15 2 3" xfId="20078" xr:uid="{00000000-0005-0000-0000-0000F94D0000}"/>
    <cellStyle name="Normal 2 2 2 4 2 15 2 4" xfId="20079" xr:uid="{00000000-0005-0000-0000-0000FA4D0000}"/>
    <cellStyle name="Normal 2 2 2 4 2 15 2 5" xfId="20080" xr:uid="{00000000-0005-0000-0000-0000FB4D0000}"/>
    <cellStyle name="Normal 2 2 2 4 2 15 2 6" xfId="20081" xr:uid="{00000000-0005-0000-0000-0000FC4D0000}"/>
    <cellStyle name="Normal 2 2 2 4 2 15 2 7" xfId="20082" xr:uid="{00000000-0005-0000-0000-0000FD4D0000}"/>
    <cellStyle name="Normal 2 2 2 4 2 15 2 8" xfId="20083" xr:uid="{00000000-0005-0000-0000-0000FE4D0000}"/>
    <cellStyle name="Normal 2 2 2 4 2 15 2 9" xfId="20084" xr:uid="{00000000-0005-0000-0000-0000FF4D0000}"/>
    <cellStyle name="Normal 2 2 2 4 2 15 3" xfId="20085" xr:uid="{00000000-0005-0000-0000-0000004E0000}"/>
    <cellStyle name="Normal 2 2 2 4 2 15 3 10" xfId="20086" xr:uid="{00000000-0005-0000-0000-0000014E0000}"/>
    <cellStyle name="Normal 2 2 2 4 2 15 3 2" xfId="20087" xr:uid="{00000000-0005-0000-0000-0000024E0000}"/>
    <cellStyle name="Normal 2 2 2 4 2 15 3 3" xfId="20088" xr:uid="{00000000-0005-0000-0000-0000034E0000}"/>
    <cellStyle name="Normal 2 2 2 4 2 15 3 4" xfId="20089" xr:uid="{00000000-0005-0000-0000-0000044E0000}"/>
    <cellStyle name="Normal 2 2 2 4 2 15 3 5" xfId="20090" xr:uid="{00000000-0005-0000-0000-0000054E0000}"/>
    <cellStyle name="Normal 2 2 2 4 2 15 3 6" xfId="20091" xr:uid="{00000000-0005-0000-0000-0000064E0000}"/>
    <cellStyle name="Normal 2 2 2 4 2 15 3 7" xfId="20092" xr:uid="{00000000-0005-0000-0000-0000074E0000}"/>
    <cellStyle name="Normal 2 2 2 4 2 15 3 8" xfId="20093" xr:uid="{00000000-0005-0000-0000-0000084E0000}"/>
    <cellStyle name="Normal 2 2 2 4 2 15 3 9" xfId="20094" xr:uid="{00000000-0005-0000-0000-0000094E0000}"/>
    <cellStyle name="Normal 2 2 2 4 2 15 4" xfId="20095" xr:uid="{00000000-0005-0000-0000-00000A4E0000}"/>
    <cellStyle name="Normal 2 2 2 4 2 15 4 10" xfId="20096" xr:uid="{00000000-0005-0000-0000-00000B4E0000}"/>
    <cellStyle name="Normal 2 2 2 4 2 15 4 2" xfId="20097" xr:uid="{00000000-0005-0000-0000-00000C4E0000}"/>
    <cellStyle name="Normal 2 2 2 4 2 15 4 3" xfId="20098" xr:uid="{00000000-0005-0000-0000-00000D4E0000}"/>
    <cellStyle name="Normal 2 2 2 4 2 15 4 4" xfId="20099" xr:uid="{00000000-0005-0000-0000-00000E4E0000}"/>
    <cellStyle name="Normal 2 2 2 4 2 15 4 5" xfId="20100" xr:uid="{00000000-0005-0000-0000-00000F4E0000}"/>
    <cellStyle name="Normal 2 2 2 4 2 15 4 6" xfId="20101" xr:uid="{00000000-0005-0000-0000-0000104E0000}"/>
    <cellStyle name="Normal 2 2 2 4 2 15 4 7" xfId="20102" xr:uid="{00000000-0005-0000-0000-0000114E0000}"/>
    <cellStyle name="Normal 2 2 2 4 2 15 4 8" xfId="20103" xr:uid="{00000000-0005-0000-0000-0000124E0000}"/>
    <cellStyle name="Normal 2 2 2 4 2 15 4 9" xfId="20104" xr:uid="{00000000-0005-0000-0000-0000134E0000}"/>
    <cellStyle name="Normal 2 2 2 4 2 15 5" xfId="20105" xr:uid="{00000000-0005-0000-0000-0000144E0000}"/>
    <cellStyle name="Normal 2 2 2 4 2 15 5 10" xfId="20106" xr:uid="{00000000-0005-0000-0000-0000154E0000}"/>
    <cellStyle name="Normal 2 2 2 4 2 15 5 2" xfId="20107" xr:uid="{00000000-0005-0000-0000-0000164E0000}"/>
    <cellStyle name="Normal 2 2 2 4 2 15 5 3" xfId="20108" xr:uid="{00000000-0005-0000-0000-0000174E0000}"/>
    <cellStyle name="Normal 2 2 2 4 2 15 5 4" xfId="20109" xr:uid="{00000000-0005-0000-0000-0000184E0000}"/>
    <cellStyle name="Normal 2 2 2 4 2 15 5 5" xfId="20110" xr:uid="{00000000-0005-0000-0000-0000194E0000}"/>
    <cellStyle name="Normal 2 2 2 4 2 15 5 6" xfId="20111" xr:uid="{00000000-0005-0000-0000-00001A4E0000}"/>
    <cellStyle name="Normal 2 2 2 4 2 15 5 7" xfId="20112" xr:uid="{00000000-0005-0000-0000-00001B4E0000}"/>
    <cellStyle name="Normal 2 2 2 4 2 15 5 8" xfId="20113" xr:uid="{00000000-0005-0000-0000-00001C4E0000}"/>
    <cellStyle name="Normal 2 2 2 4 2 15 5 9" xfId="20114" xr:uid="{00000000-0005-0000-0000-00001D4E0000}"/>
    <cellStyle name="Normal 2 2 2 4 2 15 6" xfId="20115" xr:uid="{00000000-0005-0000-0000-00001E4E0000}"/>
    <cellStyle name="Normal 2 2 2 4 2 15 7" xfId="20116" xr:uid="{00000000-0005-0000-0000-00001F4E0000}"/>
    <cellStyle name="Normal 2 2 2 4 2 15 8" xfId="20117" xr:uid="{00000000-0005-0000-0000-0000204E0000}"/>
    <cellStyle name="Normal 2 2 2 4 2 15 9" xfId="20118" xr:uid="{00000000-0005-0000-0000-0000214E0000}"/>
    <cellStyle name="Normal 2 2 2 4 2 16" xfId="20119" xr:uid="{00000000-0005-0000-0000-0000224E0000}"/>
    <cellStyle name="Normal 2 2 2 4 2 16 10" xfId="20120" xr:uid="{00000000-0005-0000-0000-0000234E0000}"/>
    <cellStyle name="Normal 2 2 2 4 2 16 11" xfId="20121" xr:uid="{00000000-0005-0000-0000-0000244E0000}"/>
    <cellStyle name="Normal 2 2 2 4 2 16 12" xfId="20122" xr:uid="{00000000-0005-0000-0000-0000254E0000}"/>
    <cellStyle name="Normal 2 2 2 4 2 16 13" xfId="20123" xr:uid="{00000000-0005-0000-0000-0000264E0000}"/>
    <cellStyle name="Normal 2 2 2 4 2 16 14" xfId="20124" xr:uid="{00000000-0005-0000-0000-0000274E0000}"/>
    <cellStyle name="Normal 2 2 2 4 2 16 2" xfId="20125" xr:uid="{00000000-0005-0000-0000-0000284E0000}"/>
    <cellStyle name="Normal 2 2 2 4 2 16 2 10" xfId="20126" xr:uid="{00000000-0005-0000-0000-0000294E0000}"/>
    <cellStyle name="Normal 2 2 2 4 2 16 2 2" xfId="20127" xr:uid="{00000000-0005-0000-0000-00002A4E0000}"/>
    <cellStyle name="Normal 2 2 2 4 2 16 2 3" xfId="20128" xr:uid="{00000000-0005-0000-0000-00002B4E0000}"/>
    <cellStyle name="Normal 2 2 2 4 2 16 2 4" xfId="20129" xr:uid="{00000000-0005-0000-0000-00002C4E0000}"/>
    <cellStyle name="Normal 2 2 2 4 2 16 2 5" xfId="20130" xr:uid="{00000000-0005-0000-0000-00002D4E0000}"/>
    <cellStyle name="Normal 2 2 2 4 2 16 2 6" xfId="20131" xr:uid="{00000000-0005-0000-0000-00002E4E0000}"/>
    <cellStyle name="Normal 2 2 2 4 2 16 2 7" xfId="20132" xr:uid="{00000000-0005-0000-0000-00002F4E0000}"/>
    <cellStyle name="Normal 2 2 2 4 2 16 2 8" xfId="20133" xr:uid="{00000000-0005-0000-0000-0000304E0000}"/>
    <cellStyle name="Normal 2 2 2 4 2 16 2 9" xfId="20134" xr:uid="{00000000-0005-0000-0000-0000314E0000}"/>
    <cellStyle name="Normal 2 2 2 4 2 16 3" xfId="20135" xr:uid="{00000000-0005-0000-0000-0000324E0000}"/>
    <cellStyle name="Normal 2 2 2 4 2 16 3 10" xfId="20136" xr:uid="{00000000-0005-0000-0000-0000334E0000}"/>
    <cellStyle name="Normal 2 2 2 4 2 16 3 2" xfId="20137" xr:uid="{00000000-0005-0000-0000-0000344E0000}"/>
    <cellStyle name="Normal 2 2 2 4 2 16 3 3" xfId="20138" xr:uid="{00000000-0005-0000-0000-0000354E0000}"/>
    <cellStyle name="Normal 2 2 2 4 2 16 3 4" xfId="20139" xr:uid="{00000000-0005-0000-0000-0000364E0000}"/>
    <cellStyle name="Normal 2 2 2 4 2 16 3 5" xfId="20140" xr:uid="{00000000-0005-0000-0000-0000374E0000}"/>
    <cellStyle name="Normal 2 2 2 4 2 16 3 6" xfId="20141" xr:uid="{00000000-0005-0000-0000-0000384E0000}"/>
    <cellStyle name="Normal 2 2 2 4 2 16 3 7" xfId="20142" xr:uid="{00000000-0005-0000-0000-0000394E0000}"/>
    <cellStyle name="Normal 2 2 2 4 2 16 3 8" xfId="20143" xr:uid="{00000000-0005-0000-0000-00003A4E0000}"/>
    <cellStyle name="Normal 2 2 2 4 2 16 3 9" xfId="20144" xr:uid="{00000000-0005-0000-0000-00003B4E0000}"/>
    <cellStyle name="Normal 2 2 2 4 2 16 4" xfId="20145" xr:uid="{00000000-0005-0000-0000-00003C4E0000}"/>
    <cellStyle name="Normal 2 2 2 4 2 16 4 10" xfId="20146" xr:uid="{00000000-0005-0000-0000-00003D4E0000}"/>
    <cellStyle name="Normal 2 2 2 4 2 16 4 2" xfId="20147" xr:uid="{00000000-0005-0000-0000-00003E4E0000}"/>
    <cellStyle name="Normal 2 2 2 4 2 16 4 3" xfId="20148" xr:uid="{00000000-0005-0000-0000-00003F4E0000}"/>
    <cellStyle name="Normal 2 2 2 4 2 16 4 4" xfId="20149" xr:uid="{00000000-0005-0000-0000-0000404E0000}"/>
    <cellStyle name="Normal 2 2 2 4 2 16 4 5" xfId="20150" xr:uid="{00000000-0005-0000-0000-0000414E0000}"/>
    <cellStyle name="Normal 2 2 2 4 2 16 4 6" xfId="20151" xr:uid="{00000000-0005-0000-0000-0000424E0000}"/>
    <cellStyle name="Normal 2 2 2 4 2 16 4 7" xfId="20152" xr:uid="{00000000-0005-0000-0000-0000434E0000}"/>
    <cellStyle name="Normal 2 2 2 4 2 16 4 8" xfId="20153" xr:uid="{00000000-0005-0000-0000-0000444E0000}"/>
    <cellStyle name="Normal 2 2 2 4 2 16 4 9" xfId="20154" xr:uid="{00000000-0005-0000-0000-0000454E0000}"/>
    <cellStyle name="Normal 2 2 2 4 2 16 5" xfId="20155" xr:uid="{00000000-0005-0000-0000-0000464E0000}"/>
    <cellStyle name="Normal 2 2 2 4 2 16 5 10" xfId="20156" xr:uid="{00000000-0005-0000-0000-0000474E0000}"/>
    <cellStyle name="Normal 2 2 2 4 2 16 5 2" xfId="20157" xr:uid="{00000000-0005-0000-0000-0000484E0000}"/>
    <cellStyle name="Normal 2 2 2 4 2 16 5 3" xfId="20158" xr:uid="{00000000-0005-0000-0000-0000494E0000}"/>
    <cellStyle name="Normal 2 2 2 4 2 16 5 4" xfId="20159" xr:uid="{00000000-0005-0000-0000-00004A4E0000}"/>
    <cellStyle name="Normal 2 2 2 4 2 16 5 5" xfId="20160" xr:uid="{00000000-0005-0000-0000-00004B4E0000}"/>
    <cellStyle name="Normal 2 2 2 4 2 16 5 6" xfId="20161" xr:uid="{00000000-0005-0000-0000-00004C4E0000}"/>
    <cellStyle name="Normal 2 2 2 4 2 16 5 7" xfId="20162" xr:uid="{00000000-0005-0000-0000-00004D4E0000}"/>
    <cellStyle name="Normal 2 2 2 4 2 16 5 8" xfId="20163" xr:uid="{00000000-0005-0000-0000-00004E4E0000}"/>
    <cellStyle name="Normal 2 2 2 4 2 16 5 9" xfId="20164" xr:uid="{00000000-0005-0000-0000-00004F4E0000}"/>
    <cellStyle name="Normal 2 2 2 4 2 16 6" xfId="20165" xr:uid="{00000000-0005-0000-0000-0000504E0000}"/>
    <cellStyle name="Normal 2 2 2 4 2 16 7" xfId="20166" xr:uid="{00000000-0005-0000-0000-0000514E0000}"/>
    <cellStyle name="Normal 2 2 2 4 2 16 8" xfId="20167" xr:uid="{00000000-0005-0000-0000-0000524E0000}"/>
    <cellStyle name="Normal 2 2 2 4 2 16 9" xfId="20168" xr:uid="{00000000-0005-0000-0000-0000534E0000}"/>
    <cellStyle name="Normal 2 2 2 4 2 17" xfId="20169" xr:uid="{00000000-0005-0000-0000-0000544E0000}"/>
    <cellStyle name="Normal 2 2 2 4 2 17 10" xfId="20170" xr:uid="{00000000-0005-0000-0000-0000554E0000}"/>
    <cellStyle name="Normal 2 2 2 4 2 17 11" xfId="20171" xr:uid="{00000000-0005-0000-0000-0000564E0000}"/>
    <cellStyle name="Normal 2 2 2 4 2 17 12" xfId="20172" xr:uid="{00000000-0005-0000-0000-0000574E0000}"/>
    <cellStyle name="Normal 2 2 2 4 2 17 13" xfId="20173" xr:uid="{00000000-0005-0000-0000-0000584E0000}"/>
    <cellStyle name="Normal 2 2 2 4 2 17 14" xfId="20174" xr:uid="{00000000-0005-0000-0000-0000594E0000}"/>
    <cellStyle name="Normal 2 2 2 4 2 17 2" xfId="20175" xr:uid="{00000000-0005-0000-0000-00005A4E0000}"/>
    <cellStyle name="Normal 2 2 2 4 2 17 2 10" xfId="20176" xr:uid="{00000000-0005-0000-0000-00005B4E0000}"/>
    <cellStyle name="Normal 2 2 2 4 2 17 2 2" xfId="20177" xr:uid="{00000000-0005-0000-0000-00005C4E0000}"/>
    <cellStyle name="Normal 2 2 2 4 2 17 2 3" xfId="20178" xr:uid="{00000000-0005-0000-0000-00005D4E0000}"/>
    <cellStyle name="Normal 2 2 2 4 2 17 2 4" xfId="20179" xr:uid="{00000000-0005-0000-0000-00005E4E0000}"/>
    <cellStyle name="Normal 2 2 2 4 2 17 2 5" xfId="20180" xr:uid="{00000000-0005-0000-0000-00005F4E0000}"/>
    <cellStyle name="Normal 2 2 2 4 2 17 2 6" xfId="20181" xr:uid="{00000000-0005-0000-0000-0000604E0000}"/>
    <cellStyle name="Normal 2 2 2 4 2 17 2 7" xfId="20182" xr:uid="{00000000-0005-0000-0000-0000614E0000}"/>
    <cellStyle name="Normal 2 2 2 4 2 17 2 8" xfId="20183" xr:uid="{00000000-0005-0000-0000-0000624E0000}"/>
    <cellStyle name="Normal 2 2 2 4 2 17 2 9" xfId="20184" xr:uid="{00000000-0005-0000-0000-0000634E0000}"/>
    <cellStyle name="Normal 2 2 2 4 2 17 3" xfId="20185" xr:uid="{00000000-0005-0000-0000-0000644E0000}"/>
    <cellStyle name="Normal 2 2 2 4 2 17 3 10" xfId="20186" xr:uid="{00000000-0005-0000-0000-0000654E0000}"/>
    <cellStyle name="Normal 2 2 2 4 2 17 3 2" xfId="20187" xr:uid="{00000000-0005-0000-0000-0000664E0000}"/>
    <cellStyle name="Normal 2 2 2 4 2 17 3 3" xfId="20188" xr:uid="{00000000-0005-0000-0000-0000674E0000}"/>
    <cellStyle name="Normal 2 2 2 4 2 17 3 4" xfId="20189" xr:uid="{00000000-0005-0000-0000-0000684E0000}"/>
    <cellStyle name="Normal 2 2 2 4 2 17 3 5" xfId="20190" xr:uid="{00000000-0005-0000-0000-0000694E0000}"/>
    <cellStyle name="Normal 2 2 2 4 2 17 3 6" xfId="20191" xr:uid="{00000000-0005-0000-0000-00006A4E0000}"/>
    <cellStyle name="Normal 2 2 2 4 2 17 3 7" xfId="20192" xr:uid="{00000000-0005-0000-0000-00006B4E0000}"/>
    <cellStyle name="Normal 2 2 2 4 2 17 3 8" xfId="20193" xr:uid="{00000000-0005-0000-0000-00006C4E0000}"/>
    <cellStyle name="Normal 2 2 2 4 2 17 3 9" xfId="20194" xr:uid="{00000000-0005-0000-0000-00006D4E0000}"/>
    <cellStyle name="Normal 2 2 2 4 2 17 4" xfId="20195" xr:uid="{00000000-0005-0000-0000-00006E4E0000}"/>
    <cellStyle name="Normal 2 2 2 4 2 17 4 10" xfId="20196" xr:uid="{00000000-0005-0000-0000-00006F4E0000}"/>
    <cellStyle name="Normal 2 2 2 4 2 17 4 2" xfId="20197" xr:uid="{00000000-0005-0000-0000-0000704E0000}"/>
    <cellStyle name="Normal 2 2 2 4 2 17 4 3" xfId="20198" xr:uid="{00000000-0005-0000-0000-0000714E0000}"/>
    <cellStyle name="Normal 2 2 2 4 2 17 4 4" xfId="20199" xr:uid="{00000000-0005-0000-0000-0000724E0000}"/>
    <cellStyle name="Normal 2 2 2 4 2 17 4 5" xfId="20200" xr:uid="{00000000-0005-0000-0000-0000734E0000}"/>
    <cellStyle name="Normal 2 2 2 4 2 17 4 6" xfId="20201" xr:uid="{00000000-0005-0000-0000-0000744E0000}"/>
    <cellStyle name="Normal 2 2 2 4 2 17 4 7" xfId="20202" xr:uid="{00000000-0005-0000-0000-0000754E0000}"/>
    <cellStyle name="Normal 2 2 2 4 2 17 4 8" xfId="20203" xr:uid="{00000000-0005-0000-0000-0000764E0000}"/>
    <cellStyle name="Normal 2 2 2 4 2 17 4 9" xfId="20204" xr:uid="{00000000-0005-0000-0000-0000774E0000}"/>
    <cellStyle name="Normal 2 2 2 4 2 17 5" xfId="20205" xr:uid="{00000000-0005-0000-0000-0000784E0000}"/>
    <cellStyle name="Normal 2 2 2 4 2 17 5 10" xfId="20206" xr:uid="{00000000-0005-0000-0000-0000794E0000}"/>
    <cellStyle name="Normal 2 2 2 4 2 17 5 2" xfId="20207" xr:uid="{00000000-0005-0000-0000-00007A4E0000}"/>
    <cellStyle name="Normal 2 2 2 4 2 17 5 3" xfId="20208" xr:uid="{00000000-0005-0000-0000-00007B4E0000}"/>
    <cellStyle name="Normal 2 2 2 4 2 17 5 4" xfId="20209" xr:uid="{00000000-0005-0000-0000-00007C4E0000}"/>
    <cellStyle name="Normal 2 2 2 4 2 17 5 5" xfId="20210" xr:uid="{00000000-0005-0000-0000-00007D4E0000}"/>
    <cellStyle name="Normal 2 2 2 4 2 17 5 6" xfId="20211" xr:uid="{00000000-0005-0000-0000-00007E4E0000}"/>
    <cellStyle name="Normal 2 2 2 4 2 17 5 7" xfId="20212" xr:uid="{00000000-0005-0000-0000-00007F4E0000}"/>
    <cellStyle name="Normal 2 2 2 4 2 17 5 8" xfId="20213" xr:uid="{00000000-0005-0000-0000-0000804E0000}"/>
    <cellStyle name="Normal 2 2 2 4 2 17 5 9" xfId="20214" xr:uid="{00000000-0005-0000-0000-0000814E0000}"/>
    <cellStyle name="Normal 2 2 2 4 2 17 6" xfId="20215" xr:uid="{00000000-0005-0000-0000-0000824E0000}"/>
    <cellStyle name="Normal 2 2 2 4 2 17 7" xfId="20216" xr:uid="{00000000-0005-0000-0000-0000834E0000}"/>
    <cellStyle name="Normal 2 2 2 4 2 17 8" xfId="20217" xr:uid="{00000000-0005-0000-0000-0000844E0000}"/>
    <cellStyle name="Normal 2 2 2 4 2 17 9" xfId="20218" xr:uid="{00000000-0005-0000-0000-0000854E0000}"/>
    <cellStyle name="Normal 2 2 2 4 2 18" xfId="20219" xr:uid="{00000000-0005-0000-0000-0000864E0000}"/>
    <cellStyle name="Normal 2 2 2 4 2 18 10" xfId="20220" xr:uid="{00000000-0005-0000-0000-0000874E0000}"/>
    <cellStyle name="Normal 2 2 2 4 2 18 11" xfId="20221" xr:uid="{00000000-0005-0000-0000-0000884E0000}"/>
    <cellStyle name="Normal 2 2 2 4 2 18 12" xfId="20222" xr:uid="{00000000-0005-0000-0000-0000894E0000}"/>
    <cellStyle name="Normal 2 2 2 4 2 18 13" xfId="20223" xr:uid="{00000000-0005-0000-0000-00008A4E0000}"/>
    <cellStyle name="Normal 2 2 2 4 2 18 14" xfId="20224" xr:uid="{00000000-0005-0000-0000-00008B4E0000}"/>
    <cellStyle name="Normal 2 2 2 4 2 18 2" xfId="20225" xr:uid="{00000000-0005-0000-0000-00008C4E0000}"/>
    <cellStyle name="Normal 2 2 2 4 2 18 2 10" xfId="20226" xr:uid="{00000000-0005-0000-0000-00008D4E0000}"/>
    <cellStyle name="Normal 2 2 2 4 2 18 2 2" xfId="20227" xr:uid="{00000000-0005-0000-0000-00008E4E0000}"/>
    <cellStyle name="Normal 2 2 2 4 2 18 2 3" xfId="20228" xr:uid="{00000000-0005-0000-0000-00008F4E0000}"/>
    <cellStyle name="Normal 2 2 2 4 2 18 2 4" xfId="20229" xr:uid="{00000000-0005-0000-0000-0000904E0000}"/>
    <cellStyle name="Normal 2 2 2 4 2 18 2 5" xfId="20230" xr:uid="{00000000-0005-0000-0000-0000914E0000}"/>
    <cellStyle name="Normal 2 2 2 4 2 18 2 6" xfId="20231" xr:uid="{00000000-0005-0000-0000-0000924E0000}"/>
    <cellStyle name="Normal 2 2 2 4 2 18 2 7" xfId="20232" xr:uid="{00000000-0005-0000-0000-0000934E0000}"/>
    <cellStyle name="Normal 2 2 2 4 2 18 2 8" xfId="20233" xr:uid="{00000000-0005-0000-0000-0000944E0000}"/>
    <cellStyle name="Normal 2 2 2 4 2 18 2 9" xfId="20234" xr:uid="{00000000-0005-0000-0000-0000954E0000}"/>
    <cellStyle name="Normal 2 2 2 4 2 18 3" xfId="20235" xr:uid="{00000000-0005-0000-0000-0000964E0000}"/>
    <cellStyle name="Normal 2 2 2 4 2 18 3 10" xfId="20236" xr:uid="{00000000-0005-0000-0000-0000974E0000}"/>
    <cellStyle name="Normal 2 2 2 4 2 18 3 2" xfId="20237" xr:uid="{00000000-0005-0000-0000-0000984E0000}"/>
    <cellStyle name="Normal 2 2 2 4 2 18 3 3" xfId="20238" xr:uid="{00000000-0005-0000-0000-0000994E0000}"/>
    <cellStyle name="Normal 2 2 2 4 2 18 3 4" xfId="20239" xr:uid="{00000000-0005-0000-0000-00009A4E0000}"/>
    <cellStyle name="Normal 2 2 2 4 2 18 3 5" xfId="20240" xr:uid="{00000000-0005-0000-0000-00009B4E0000}"/>
    <cellStyle name="Normal 2 2 2 4 2 18 3 6" xfId="20241" xr:uid="{00000000-0005-0000-0000-00009C4E0000}"/>
    <cellStyle name="Normal 2 2 2 4 2 18 3 7" xfId="20242" xr:uid="{00000000-0005-0000-0000-00009D4E0000}"/>
    <cellStyle name="Normal 2 2 2 4 2 18 3 8" xfId="20243" xr:uid="{00000000-0005-0000-0000-00009E4E0000}"/>
    <cellStyle name="Normal 2 2 2 4 2 18 3 9" xfId="20244" xr:uid="{00000000-0005-0000-0000-00009F4E0000}"/>
    <cellStyle name="Normal 2 2 2 4 2 18 4" xfId="20245" xr:uid="{00000000-0005-0000-0000-0000A04E0000}"/>
    <cellStyle name="Normal 2 2 2 4 2 18 4 10" xfId="20246" xr:uid="{00000000-0005-0000-0000-0000A14E0000}"/>
    <cellStyle name="Normal 2 2 2 4 2 18 4 2" xfId="20247" xr:uid="{00000000-0005-0000-0000-0000A24E0000}"/>
    <cellStyle name="Normal 2 2 2 4 2 18 4 3" xfId="20248" xr:uid="{00000000-0005-0000-0000-0000A34E0000}"/>
    <cellStyle name="Normal 2 2 2 4 2 18 4 4" xfId="20249" xr:uid="{00000000-0005-0000-0000-0000A44E0000}"/>
    <cellStyle name="Normal 2 2 2 4 2 18 4 5" xfId="20250" xr:uid="{00000000-0005-0000-0000-0000A54E0000}"/>
    <cellStyle name="Normal 2 2 2 4 2 18 4 6" xfId="20251" xr:uid="{00000000-0005-0000-0000-0000A64E0000}"/>
    <cellStyle name="Normal 2 2 2 4 2 18 4 7" xfId="20252" xr:uid="{00000000-0005-0000-0000-0000A74E0000}"/>
    <cellStyle name="Normal 2 2 2 4 2 18 4 8" xfId="20253" xr:uid="{00000000-0005-0000-0000-0000A84E0000}"/>
    <cellStyle name="Normal 2 2 2 4 2 18 4 9" xfId="20254" xr:uid="{00000000-0005-0000-0000-0000A94E0000}"/>
    <cellStyle name="Normal 2 2 2 4 2 18 5" xfId="20255" xr:uid="{00000000-0005-0000-0000-0000AA4E0000}"/>
    <cellStyle name="Normal 2 2 2 4 2 18 5 10" xfId="20256" xr:uid="{00000000-0005-0000-0000-0000AB4E0000}"/>
    <cellStyle name="Normal 2 2 2 4 2 18 5 2" xfId="20257" xr:uid="{00000000-0005-0000-0000-0000AC4E0000}"/>
    <cellStyle name="Normal 2 2 2 4 2 18 5 3" xfId="20258" xr:uid="{00000000-0005-0000-0000-0000AD4E0000}"/>
    <cellStyle name="Normal 2 2 2 4 2 18 5 4" xfId="20259" xr:uid="{00000000-0005-0000-0000-0000AE4E0000}"/>
    <cellStyle name="Normal 2 2 2 4 2 18 5 5" xfId="20260" xr:uid="{00000000-0005-0000-0000-0000AF4E0000}"/>
    <cellStyle name="Normal 2 2 2 4 2 18 5 6" xfId="20261" xr:uid="{00000000-0005-0000-0000-0000B04E0000}"/>
    <cellStyle name="Normal 2 2 2 4 2 18 5 7" xfId="20262" xr:uid="{00000000-0005-0000-0000-0000B14E0000}"/>
    <cellStyle name="Normal 2 2 2 4 2 18 5 8" xfId="20263" xr:uid="{00000000-0005-0000-0000-0000B24E0000}"/>
    <cellStyle name="Normal 2 2 2 4 2 18 5 9" xfId="20264" xr:uid="{00000000-0005-0000-0000-0000B34E0000}"/>
    <cellStyle name="Normal 2 2 2 4 2 18 6" xfId="20265" xr:uid="{00000000-0005-0000-0000-0000B44E0000}"/>
    <cellStyle name="Normal 2 2 2 4 2 18 7" xfId="20266" xr:uid="{00000000-0005-0000-0000-0000B54E0000}"/>
    <cellStyle name="Normal 2 2 2 4 2 18 8" xfId="20267" xr:uid="{00000000-0005-0000-0000-0000B64E0000}"/>
    <cellStyle name="Normal 2 2 2 4 2 18 9" xfId="20268" xr:uid="{00000000-0005-0000-0000-0000B74E0000}"/>
    <cellStyle name="Normal 2 2 2 4 2 19" xfId="20269" xr:uid="{00000000-0005-0000-0000-0000B84E0000}"/>
    <cellStyle name="Normal 2 2 2 4 2 19 10" xfId="20270" xr:uid="{00000000-0005-0000-0000-0000B94E0000}"/>
    <cellStyle name="Normal 2 2 2 4 2 19 11" xfId="20271" xr:uid="{00000000-0005-0000-0000-0000BA4E0000}"/>
    <cellStyle name="Normal 2 2 2 4 2 19 12" xfId="20272" xr:uid="{00000000-0005-0000-0000-0000BB4E0000}"/>
    <cellStyle name="Normal 2 2 2 4 2 19 13" xfId="20273" xr:uid="{00000000-0005-0000-0000-0000BC4E0000}"/>
    <cellStyle name="Normal 2 2 2 4 2 19 14" xfId="20274" xr:uid="{00000000-0005-0000-0000-0000BD4E0000}"/>
    <cellStyle name="Normal 2 2 2 4 2 19 2" xfId="20275" xr:uid="{00000000-0005-0000-0000-0000BE4E0000}"/>
    <cellStyle name="Normal 2 2 2 4 2 19 2 10" xfId="20276" xr:uid="{00000000-0005-0000-0000-0000BF4E0000}"/>
    <cellStyle name="Normal 2 2 2 4 2 19 2 2" xfId="20277" xr:uid="{00000000-0005-0000-0000-0000C04E0000}"/>
    <cellStyle name="Normal 2 2 2 4 2 19 2 3" xfId="20278" xr:uid="{00000000-0005-0000-0000-0000C14E0000}"/>
    <cellStyle name="Normal 2 2 2 4 2 19 2 4" xfId="20279" xr:uid="{00000000-0005-0000-0000-0000C24E0000}"/>
    <cellStyle name="Normal 2 2 2 4 2 19 2 5" xfId="20280" xr:uid="{00000000-0005-0000-0000-0000C34E0000}"/>
    <cellStyle name="Normal 2 2 2 4 2 19 2 6" xfId="20281" xr:uid="{00000000-0005-0000-0000-0000C44E0000}"/>
    <cellStyle name="Normal 2 2 2 4 2 19 2 7" xfId="20282" xr:uid="{00000000-0005-0000-0000-0000C54E0000}"/>
    <cellStyle name="Normal 2 2 2 4 2 19 2 8" xfId="20283" xr:uid="{00000000-0005-0000-0000-0000C64E0000}"/>
    <cellStyle name="Normal 2 2 2 4 2 19 2 9" xfId="20284" xr:uid="{00000000-0005-0000-0000-0000C74E0000}"/>
    <cellStyle name="Normal 2 2 2 4 2 19 3" xfId="20285" xr:uid="{00000000-0005-0000-0000-0000C84E0000}"/>
    <cellStyle name="Normal 2 2 2 4 2 19 3 10" xfId="20286" xr:uid="{00000000-0005-0000-0000-0000C94E0000}"/>
    <cellStyle name="Normal 2 2 2 4 2 19 3 2" xfId="20287" xr:uid="{00000000-0005-0000-0000-0000CA4E0000}"/>
    <cellStyle name="Normal 2 2 2 4 2 19 3 3" xfId="20288" xr:uid="{00000000-0005-0000-0000-0000CB4E0000}"/>
    <cellStyle name="Normal 2 2 2 4 2 19 3 4" xfId="20289" xr:uid="{00000000-0005-0000-0000-0000CC4E0000}"/>
    <cellStyle name="Normal 2 2 2 4 2 19 3 5" xfId="20290" xr:uid="{00000000-0005-0000-0000-0000CD4E0000}"/>
    <cellStyle name="Normal 2 2 2 4 2 19 3 6" xfId="20291" xr:uid="{00000000-0005-0000-0000-0000CE4E0000}"/>
    <cellStyle name="Normal 2 2 2 4 2 19 3 7" xfId="20292" xr:uid="{00000000-0005-0000-0000-0000CF4E0000}"/>
    <cellStyle name="Normal 2 2 2 4 2 19 3 8" xfId="20293" xr:uid="{00000000-0005-0000-0000-0000D04E0000}"/>
    <cellStyle name="Normal 2 2 2 4 2 19 3 9" xfId="20294" xr:uid="{00000000-0005-0000-0000-0000D14E0000}"/>
    <cellStyle name="Normal 2 2 2 4 2 19 4" xfId="20295" xr:uid="{00000000-0005-0000-0000-0000D24E0000}"/>
    <cellStyle name="Normal 2 2 2 4 2 19 4 10" xfId="20296" xr:uid="{00000000-0005-0000-0000-0000D34E0000}"/>
    <cellStyle name="Normal 2 2 2 4 2 19 4 2" xfId="20297" xr:uid="{00000000-0005-0000-0000-0000D44E0000}"/>
    <cellStyle name="Normal 2 2 2 4 2 19 4 3" xfId="20298" xr:uid="{00000000-0005-0000-0000-0000D54E0000}"/>
    <cellStyle name="Normal 2 2 2 4 2 19 4 4" xfId="20299" xr:uid="{00000000-0005-0000-0000-0000D64E0000}"/>
    <cellStyle name="Normal 2 2 2 4 2 19 4 5" xfId="20300" xr:uid="{00000000-0005-0000-0000-0000D74E0000}"/>
    <cellStyle name="Normal 2 2 2 4 2 19 4 6" xfId="20301" xr:uid="{00000000-0005-0000-0000-0000D84E0000}"/>
    <cellStyle name="Normal 2 2 2 4 2 19 4 7" xfId="20302" xr:uid="{00000000-0005-0000-0000-0000D94E0000}"/>
    <cellStyle name="Normal 2 2 2 4 2 19 4 8" xfId="20303" xr:uid="{00000000-0005-0000-0000-0000DA4E0000}"/>
    <cellStyle name="Normal 2 2 2 4 2 19 4 9" xfId="20304" xr:uid="{00000000-0005-0000-0000-0000DB4E0000}"/>
    <cellStyle name="Normal 2 2 2 4 2 19 5" xfId="20305" xr:uid="{00000000-0005-0000-0000-0000DC4E0000}"/>
    <cellStyle name="Normal 2 2 2 4 2 19 5 10" xfId="20306" xr:uid="{00000000-0005-0000-0000-0000DD4E0000}"/>
    <cellStyle name="Normal 2 2 2 4 2 19 5 2" xfId="20307" xr:uid="{00000000-0005-0000-0000-0000DE4E0000}"/>
    <cellStyle name="Normal 2 2 2 4 2 19 5 3" xfId="20308" xr:uid="{00000000-0005-0000-0000-0000DF4E0000}"/>
    <cellStyle name="Normal 2 2 2 4 2 19 5 4" xfId="20309" xr:uid="{00000000-0005-0000-0000-0000E04E0000}"/>
    <cellStyle name="Normal 2 2 2 4 2 19 5 5" xfId="20310" xr:uid="{00000000-0005-0000-0000-0000E14E0000}"/>
    <cellStyle name="Normal 2 2 2 4 2 19 5 6" xfId="20311" xr:uid="{00000000-0005-0000-0000-0000E24E0000}"/>
    <cellStyle name="Normal 2 2 2 4 2 19 5 7" xfId="20312" xr:uid="{00000000-0005-0000-0000-0000E34E0000}"/>
    <cellStyle name="Normal 2 2 2 4 2 19 5 8" xfId="20313" xr:uid="{00000000-0005-0000-0000-0000E44E0000}"/>
    <cellStyle name="Normal 2 2 2 4 2 19 5 9" xfId="20314" xr:uid="{00000000-0005-0000-0000-0000E54E0000}"/>
    <cellStyle name="Normal 2 2 2 4 2 19 6" xfId="20315" xr:uid="{00000000-0005-0000-0000-0000E64E0000}"/>
    <cellStyle name="Normal 2 2 2 4 2 19 7" xfId="20316" xr:uid="{00000000-0005-0000-0000-0000E74E0000}"/>
    <cellStyle name="Normal 2 2 2 4 2 19 8" xfId="20317" xr:uid="{00000000-0005-0000-0000-0000E84E0000}"/>
    <cellStyle name="Normal 2 2 2 4 2 19 9" xfId="20318" xr:uid="{00000000-0005-0000-0000-0000E94E0000}"/>
    <cellStyle name="Normal 2 2 2 4 2 2" xfId="20319" xr:uid="{00000000-0005-0000-0000-0000EA4E0000}"/>
    <cellStyle name="Normal 2 2 2 4 2 2 10" xfId="20320" xr:uid="{00000000-0005-0000-0000-0000EB4E0000}"/>
    <cellStyle name="Normal 2 2 2 4 2 2 11" xfId="20321" xr:uid="{00000000-0005-0000-0000-0000EC4E0000}"/>
    <cellStyle name="Normal 2 2 2 4 2 2 12" xfId="20322" xr:uid="{00000000-0005-0000-0000-0000ED4E0000}"/>
    <cellStyle name="Normal 2 2 2 4 2 2 13" xfId="20323" xr:uid="{00000000-0005-0000-0000-0000EE4E0000}"/>
    <cellStyle name="Normal 2 2 2 4 2 2 14" xfId="20324" xr:uid="{00000000-0005-0000-0000-0000EF4E0000}"/>
    <cellStyle name="Normal 2 2 2 4 2 2 15" xfId="20325" xr:uid="{00000000-0005-0000-0000-0000F04E0000}"/>
    <cellStyle name="Normal 2 2 2 4 2 2 16" xfId="20326" xr:uid="{00000000-0005-0000-0000-0000F14E0000}"/>
    <cellStyle name="Normal 2 2 2 4 2 2 17" xfId="20327" xr:uid="{00000000-0005-0000-0000-0000F24E0000}"/>
    <cellStyle name="Normal 2 2 2 4 2 2 18" xfId="20328" xr:uid="{00000000-0005-0000-0000-0000F34E0000}"/>
    <cellStyle name="Normal 2 2 2 4 2 2 19" xfId="20329" xr:uid="{00000000-0005-0000-0000-0000F44E0000}"/>
    <cellStyle name="Normal 2 2 2 4 2 2 2" xfId="20330" xr:uid="{00000000-0005-0000-0000-0000F54E0000}"/>
    <cellStyle name="Normal 2 2 2 4 2 2 20" xfId="20331" xr:uid="{00000000-0005-0000-0000-0000F64E0000}"/>
    <cellStyle name="Normal 2 2 2 4 2 2 21" xfId="20332" xr:uid="{00000000-0005-0000-0000-0000F74E0000}"/>
    <cellStyle name="Normal 2 2 2 4 2 2 21 10" xfId="20333" xr:uid="{00000000-0005-0000-0000-0000F84E0000}"/>
    <cellStyle name="Normal 2 2 2 4 2 2 21 2" xfId="20334" xr:uid="{00000000-0005-0000-0000-0000F94E0000}"/>
    <cellStyle name="Normal 2 2 2 4 2 2 21 3" xfId="20335" xr:uid="{00000000-0005-0000-0000-0000FA4E0000}"/>
    <cellStyle name="Normal 2 2 2 4 2 2 21 4" xfId="20336" xr:uid="{00000000-0005-0000-0000-0000FB4E0000}"/>
    <cellStyle name="Normal 2 2 2 4 2 2 21 5" xfId="20337" xr:uid="{00000000-0005-0000-0000-0000FC4E0000}"/>
    <cellStyle name="Normal 2 2 2 4 2 2 21 6" xfId="20338" xr:uid="{00000000-0005-0000-0000-0000FD4E0000}"/>
    <cellStyle name="Normal 2 2 2 4 2 2 21 7" xfId="20339" xr:uid="{00000000-0005-0000-0000-0000FE4E0000}"/>
    <cellStyle name="Normal 2 2 2 4 2 2 21 8" xfId="20340" xr:uid="{00000000-0005-0000-0000-0000FF4E0000}"/>
    <cellStyle name="Normal 2 2 2 4 2 2 21 9" xfId="20341" xr:uid="{00000000-0005-0000-0000-0000004F0000}"/>
    <cellStyle name="Normal 2 2 2 4 2 2 22" xfId="20342" xr:uid="{00000000-0005-0000-0000-0000014F0000}"/>
    <cellStyle name="Normal 2 2 2 4 2 2 22 10" xfId="20343" xr:uid="{00000000-0005-0000-0000-0000024F0000}"/>
    <cellStyle name="Normal 2 2 2 4 2 2 22 2" xfId="20344" xr:uid="{00000000-0005-0000-0000-0000034F0000}"/>
    <cellStyle name="Normal 2 2 2 4 2 2 22 3" xfId="20345" xr:uid="{00000000-0005-0000-0000-0000044F0000}"/>
    <cellStyle name="Normal 2 2 2 4 2 2 22 4" xfId="20346" xr:uid="{00000000-0005-0000-0000-0000054F0000}"/>
    <cellStyle name="Normal 2 2 2 4 2 2 22 5" xfId="20347" xr:uid="{00000000-0005-0000-0000-0000064F0000}"/>
    <cellStyle name="Normal 2 2 2 4 2 2 22 6" xfId="20348" xr:uid="{00000000-0005-0000-0000-0000074F0000}"/>
    <cellStyle name="Normal 2 2 2 4 2 2 22 7" xfId="20349" xr:uid="{00000000-0005-0000-0000-0000084F0000}"/>
    <cellStyle name="Normal 2 2 2 4 2 2 22 8" xfId="20350" xr:uid="{00000000-0005-0000-0000-0000094F0000}"/>
    <cellStyle name="Normal 2 2 2 4 2 2 22 9" xfId="20351" xr:uid="{00000000-0005-0000-0000-00000A4F0000}"/>
    <cellStyle name="Normal 2 2 2 4 2 2 23" xfId="20352" xr:uid="{00000000-0005-0000-0000-00000B4F0000}"/>
    <cellStyle name="Normal 2 2 2 4 2 2 23 10" xfId="20353" xr:uid="{00000000-0005-0000-0000-00000C4F0000}"/>
    <cellStyle name="Normal 2 2 2 4 2 2 23 2" xfId="20354" xr:uid="{00000000-0005-0000-0000-00000D4F0000}"/>
    <cellStyle name="Normal 2 2 2 4 2 2 23 3" xfId="20355" xr:uid="{00000000-0005-0000-0000-00000E4F0000}"/>
    <cellStyle name="Normal 2 2 2 4 2 2 23 4" xfId="20356" xr:uid="{00000000-0005-0000-0000-00000F4F0000}"/>
    <cellStyle name="Normal 2 2 2 4 2 2 23 5" xfId="20357" xr:uid="{00000000-0005-0000-0000-0000104F0000}"/>
    <cellStyle name="Normal 2 2 2 4 2 2 23 6" xfId="20358" xr:uid="{00000000-0005-0000-0000-0000114F0000}"/>
    <cellStyle name="Normal 2 2 2 4 2 2 23 7" xfId="20359" xr:uid="{00000000-0005-0000-0000-0000124F0000}"/>
    <cellStyle name="Normal 2 2 2 4 2 2 23 8" xfId="20360" xr:uid="{00000000-0005-0000-0000-0000134F0000}"/>
    <cellStyle name="Normal 2 2 2 4 2 2 23 9" xfId="20361" xr:uid="{00000000-0005-0000-0000-0000144F0000}"/>
    <cellStyle name="Normal 2 2 2 4 2 2 24" xfId="20362" xr:uid="{00000000-0005-0000-0000-0000154F0000}"/>
    <cellStyle name="Normal 2 2 2 4 2 2 24 10" xfId="20363" xr:uid="{00000000-0005-0000-0000-0000164F0000}"/>
    <cellStyle name="Normal 2 2 2 4 2 2 24 2" xfId="20364" xr:uid="{00000000-0005-0000-0000-0000174F0000}"/>
    <cellStyle name="Normal 2 2 2 4 2 2 24 3" xfId="20365" xr:uid="{00000000-0005-0000-0000-0000184F0000}"/>
    <cellStyle name="Normal 2 2 2 4 2 2 24 4" xfId="20366" xr:uid="{00000000-0005-0000-0000-0000194F0000}"/>
    <cellStyle name="Normal 2 2 2 4 2 2 24 5" xfId="20367" xr:uid="{00000000-0005-0000-0000-00001A4F0000}"/>
    <cellStyle name="Normal 2 2 2 4 2 2 24 6" xfId="20368" xr:uid="{00000000-0005-0000-0000-00001B4F0000}"/>
    <cellStyle name="Normal 2 2 2 4 2 2 24 7" xfId="20369" xr:uid="{00000000-0005-0000-0000-00001C4F0000}"/>
    <cellStyle name="Normal 2 2 2 4 2 2 24 8" xfId="20370" xr:uid="{00000000-0005-0000-0000-00001D4F0000}"/>
    <cellStyle name="Normal 2 2 2 4 2 2 24 9" xfId="20371" xr:uid="{00000000-0005-0000-0000-00001E4F0000}"/>
    <cellStyle name="Normal 2 2 2 4 2 2 25" xfId="20372" xr:uid="{00000000-0005-0000-0000-00001F4F0000}"/>
    <cellStyle name="Normal 2 2 2 4 2 2 26" xfId="20373" xr:uid="{00000000-0005-0000-0000-0000204F0000}"/>
    <cellStyle name="Normal 2 2 2 4 2 2 27" xfId="20374" xr:uid="{00000000-0005-0000-0000-0000214F0000}"/>
    <cellStyle name="Normal 2 2 2 4 2 2 28" xfId="20375" xr:uid="{00000000-0005-0000-0000-0000224F0000}"/>
    <cellStyle name="Normal 2 2 2 4 2 2 29" xfId="20376" xr:uid="{00000000-0005-0000-0000-0000234F0000}"/>
    <cellStyle name="Normal 2 2 2 4 2 2 3" xfId="20377" xr:uid="{00000000-0005-0000-0000-0000244F0000}"/>
    <cellStyle name="Normal 2 2 2 4 2 2 30" xfId="20378" xr:uid="{00000000-0005-0000-0000-0000254F0000}"/>
    <cellStyle name="Normal 2 2 2 4 2 2 31" xfId="20379" xr:uid="{00000000-0005-0000-0000-0000264F0000}"/>
    <cellStyle name="Normal 2 2 2 4 2 2 32" xfId="20380" xr:uid="{00000000-0005-0000-0000-0000274F0000}"/>
    <cellStyle name="Normal 2 2 2 4 2 2 33" xfId="20381" xr:uid="{00000000-0005-0000-0000-0000284F0000}"/>
    <cellStyle name="Normal 2 2 2 4 2 2 34" xfId="20382" xr:uid="{00000000-0005-0000-0000-0000294F0000}"/>
    <cellStyle name="Normal 2 2 2 4 2 2 35" xfId="20383" xr:uid="{00000000-0005-0000-0000-00002A4F0000}"/>
    <cellStyle name="Normal 2 2 2 4 2 2 4" xfId="20384" xr:uid="{00000000-0005-0000-0000-00002B4F0000}"/>
    <cellStyle name="Normal 2 2 2 4 2 2 5" xfId="20385" xr:uid="{00000000-0005-0000-0000-00002C4F0000}"/>
    <cellStyle name="Normal 2 2 2 4 2 2 6" xfId="20386" xr:uid="{00000000-0005-0000-0000-00002D4F0000}"/>
    <cellStyle name="Normal 2 2 2 4 2 2 7" xfId="20387" xr:uid="{00000000-0005-0000-0000-00002E4F0000}"/>
    <cellStyle name="Normal 2 2 2 4 2 2 8" xfId="20388" xr:uid="{00000000-0005-0000-0000-00002F4F0000}"/>
    <cellStyle name="Normal 2 2 2 4 2 2 9" xfId="20389" xr:uid="{00000000-0005-0000-0000-0000304F0000}"/>
    <cellStyle name="Normal 2 2 2 4 2 20" xfId="20390" xr:uid="{00000000-0005-0000-0000-0000314F0000}"/>
    <cellStyle name="Normal 2 2 2 4 2 20 10" xfId="20391" xr:uid="{00000000-0005-0000-0000-0000324F0000}"/>
    <cellStyle name="Normal 2 2 2 4 2 20 11" xfId="20392" xr:uid="{00000000-0005-0000-0000-0000334F0000}"/>
    <cellStyle name="Normal 2 2 2 4 2 20 12" xfId="20393" xr:uid="{00000000-0005-0000-0000-0000344F0000}"/>
    <cellStyle name="Normal 2 2 2 4 2 20 13" xfId="20394" xr:uid="{00000000-0005-0000-0000-0000354F0000}"/>
    <cellStyle name="Normal 2 2 2 4 2 20 14" xfId="20395" xr:uid="{00000000-0005-0000-0000-0000364F0000}"/>
    <cellStyle name="Normal 2 2 2 4 2 20 2" xfId="20396" xr:uid="{00000000-0005-0000-0000-0000374F0000}"/>
    <cellStyle name="Normal 2 2 2 4 2 20 2 10" xfId="20397" xr:uid="{00000000-0005-0000-0000-0000384F0000}"/>
    <cellStyle name="Normal 2 2 2 4 2 20 2 2" xfId="20398" xr:uid="{00000000-0005-0000-0000-0000394F0000}"/>
    <cellStyle name="Normal 2 2 2 4 2 20 2 3" xfId="20399" xr:uid="{00000000-0005-0000-0000-00003A4F0000}"/>
    <cellStyle name="Normal 2 2 2 4 2 20 2 4" xfId="20400" xr:uid="{00000000-0005-0000-0000-00003B4F0000}"/>
    <cellStyle name="Normal 2 2 2 4 2 20 2 5" xfId="20401" xr:uid="{00000000-0005-0000-0000-00003C4F0000}"/>
    <cellStyle name="Normal 2 2 2 4 2 20 2 6" xfId="20402" xr:uid="{00000000-0005-0000-0000-00003D4F0000}"/>
    <cellStyle name="Normal 2 2 2 4 2 20 2 7" xfId="20403" xr:uid="{00000000-0005-0000-0000-00003E4F0000}"/>
    <cellStyle name="Normal 2 2 2 4 2 20 2 8" xfId="20404" xr:uid="{00000000-0005-0000-0000-00003F4F0000}"/>
    <cellStyle name="Normal 2 2 2 4 2 20 2 9" xfId="20405" xr:uid="{00000000-0005-0000-0000-0000404F0000}"/>
    <cellStyle name="Normal 2 2 2 4 2 20 3" xfId="20406" xr:uid="{00000000-0005-0000-0000-0000414F0000}"/>
    <cellStyle name="Normal 2 2 2 4 2 20 3 10" xfId="20407" xr:uid="{00000000-0005-0000-0000-0000424F0000}"/>
    <cellStyle name="Normal 2 2 2 4 2 20 3 2" xfId="20408" xr:uid="{00000000-0005-0000-0000-0000434F0000}"/>
    <cellStyle name="Normal 2 2 2 4 2 20 3 3" xfId="20409" xr:uid="{00000000-0005-0000-0000-0000444F0000}"/>
    <cellStyle name="Normal 2 2 2 4 2 20 3 4" xfId="20410" xr:uid="{00000000-0005-0000-0000-0000454F0000}"/>
    <cellStyle name="Normal 2 2 2 4 2 20 3 5" xfId="20411" xr:uid="{00000000-0005-0000-0000-0000464F0000}"/>
    <cellStyle name="Normal 2 2 2 4 2 20 3 6" xfId="20412" xr:uid="{00000000-0005-0000-0000-0000474F0000}"/>
    <cellStyle name="Normal 2 2 2 4 2 20 3 7" xfId="20413" xr:uid="{00000000-0005-0000-0000-0000484F0000}"/>
    <cellStyle name="Normal 2 2 2 4 2 20 3 8" xfId="20414" xr:uid="{00000000-0005-0000-0000-0000494F0000}"/>
    <cellStyle name="Normal 2 2 2 4 2 20 3 9" xfId="20415" xr:uid="{00000000-0005-0000-0000-00004A4F0000}"/>
    <cellStyle name="Normal 2 2 2 4 2 20 4" xfId="20416" xr:uid="{00000000-0005-0000-0000-00004B4F0000}"/>
    <cellStyle name="Normal 2 2 2 4 2 20 4 10" xfId="20417" xr:uid="{00000000-0005-0000-0000-00004C4F0000}"/>
    <cellStyle name="Normal 2 2 2 4 2 20 4 2" xfId="20418" xr:uid="{00000000-0005-0000-0000-00004D4F0000}"/>
    <cellStyle name="Normal 2 2 2 4 2 20 4 3" xfId="20419" xr:uid="{00000000-0005-0000-0000-00004E4F0000}"/>
    <cellStyle name="Normal 2 2 2 4 2 20 4 4" xfId="20420" xr:uid="{00000000-0005-0000-0000-00004F4F0000}"/>
    <cellStyle name="Normal 2 2 2 4 2 20 4 5" xfId="20421" xr:uid="{00000000-0005-0000-0000-0000504F0000}"/>
    <cellStyle name="Normal 2 2 2 4 2 20 4 6" xfId="20422" xr:uid="{00000000-0005-0000-0000-0000514F0000}"/>
    <cellStyle name="Normal 2 2 2 4 2 20 4 7" xfId="20423" xr:uid="{00000000-0005-0000-0000-0000524F0000}"/>
    <cellStyle name="Normal 2 2 2 4 2 20 4 8" xfId="20424" xr:uid="{00000000-0005-0000-0000-0000534F0000}"/>
    <cellStyle name="Normal 2 2 2 4 2 20 4 9" xfId="20425" xr:uid="{00000000-0005-0000-0000-0000544F0000}"/>
    <cellStyle name="Normal 2 2 2 4 2 20 5" xfId="20426" xr:uid="{00000000-0005-0000-0000-0000554F0000}"/>
    <cellStyle name="Normal 2 2 2 4 2 20 5 10" xfId="20427" xr:uid="{00000000-0005-0000-0000-0000564F0000}"/>
    <cellStyle name="Normal 2 2 2 4 2 20 5 2" xfId="20428" xr:uid="{00000000-0005-0000-0000-0000574F0000}"/>
    <cellStyle name="Normal 2 2 2 4 2 20 5 3" xfId="20429" xr:uid="{00000000-0005-0000-0000-0000584F0000}"/>
    <cellStyle name="Normal 2 2 2 4 2 20 5 4" xfId="20430" xr:uid="{00000000-0005-0000-0000-0000594F0000}"/>
    <cellStyle name="Normal 2 2 2 4 2 20 5 5" xfId="20431" xr:uid="{00000000-0005-0000-0000-00005A4F0000}"/>
    <cellStyle name="Normal 2 2 2 4 2 20 5 6" xfId="20432" xr:uid="{00000000-0005-0000-0000-00005B4F0000}"/>
    <cellStyle name="Normal 2 2 2 4 2 20 5 7" xfId="20433" xr:uid="{00000000-0005-0000-0000-00005C4F0000}"/>
    <cellStyle name="Normal 2 2 2 4 2 20 5 8" xfId="20434" xr:uid="{00000000-0005-0000-0000-00005D4F0000}"/>
    <cellStyle name="Normal 2 2 2 4 2 20 5 9" xfId="20435" xr:uid="{00000000-0005-0000-0000-00005E4F0000}"/>
    <cellStyle name="Normal 2 2 2 4 2 20 6" xfId="20436" xr:uid="{00000000-0005-0000-0000-00005F4F0000}"/>
    <cellStyle name="Normal 2 2 2 4 2 20 7" xfId="20437" xr:uid="{00000000-0005-0000-0000-0000604F0000}"/>
    <cellStyle name="Normal 2 2 2 4 2 20 8" xfId="20438" xr:uid="{00000000-0005-0000-0000-0000614F0000}"/>
    <cellStyle name="Normal 2 2 2 4 2 20 9" xfId="20439" xr:uid="{00000000-0005-0000-0000-0000624F0000}"/>
    <cellStyle name="Normal 2 2 2 4 2 21" xfId="20440" xr:uid="{00000000-0005-0000-0000-0000634F0000}"/>
    <cellStyle name="Normal 2 2 2 4 2 22" xfId="20441" xr:uid="{00000000-0005-0000-0000-0000644F0000}"/>
    <cellStyle name="Normal 2 2 2 4 2 3" xfId="20442" xr:uid="{00000000-0005-0000-0000-0000654F0000}"/>
    <cellStyle name="Normal 2 2 2 4 2 3 10" xfId="20443" xr:uid="{00000000-0005-0000-0000-0000664F0000}"/>
    <cellStyle name="Normal 2 2 2 4 2 3 11" xfId="20444" xr:uid="{00000000-0005-0000-0000-0000674F0000}"/>
    <cellStyle name="Normal 2 2 2 4 2 3 12" xfId="20445" xr:uid="{00000000-0005-0000-0000-0000684F0000}"/>
    <cellStyle name="Normal 2 2 2 4 2 3 13" xfId="20446" xr:uid="{00000000-0005-0000-0000-0000694F0000}"/>
    <cellStyle name="Normal 2 2 2 4 2 3 14" xfId="20447" xr:uid="{00000000-0005-0000-0000-00006A4F0000}"/>
    <cellStyle name="Normal 2 2 2 4 2 3 2" xfId="20448" xr:uid="{00000000-0005-0000-0000-00006B4F0000}"/>
    <cellStyle name="Normal 2 2 2 4 2 3 2 10" xfId="20449" xr:uid="{00000000-0005-0000-0000-00006C4F0000}"/>
    <cellStyle name="Normal 2 2 2 4 2 3 2 2" xfId="20450" xr:uid="{00000000-0005-0000-0000-00006D4F0000}"/>
    <cellStyle name="Normal 2 2 2 4 2 3 2 3" xfId="20451" xr:uid="{00000000-0005-0000-0000-00006E4F0000}"/>
    <cellStyle name="Normal 2 2 2 4 2 3 2 4" xfId="20452" xr:uid="{00000000-0005-0000-0000-00006F4F0000}"/>
    <cellStyle name="Normal 2 2 2 4 2 3 2 5" xfId="20453" xr:uid="{00000000-0005-0000-0000-0000704F0000}"/>
    <cellStyle name="Normal 2 2 2 4 2 3 2 6" xfId="20454" xr:uid="{00000000-0005-0000-0000-0000714F0000}"/>
    <cellStyle name="Normal 2 2 2 4 2 3 2 7" xfId="20455" xr:uid="{00000000-0005-0000-0000-0000724F0000}"/>
    <cellStyle name="Normal 2 2 2 4 2 3 2 8" xfId="20456" xr:uid="{00000000-0005-0000-0000-0000734F0000}"/>
    <cellStyle name="Normal 2 2 2 4 2 3 2 9" xfId="20457" xr:uid="{00000000-0005-0000-0000-0000744F0000}"/>
    <cellStyle name="Normal 2 2 2 4 2 3 3" xfId="20458" xr:uid="{00000000-0005-0000-0000-0000754F0000}"/>
    <cellStyle name="Normal 2 2 2 4 2 3 3 10" xfId="20459" xr:uid="{00000000-0005-0000-0000-0000764F0000}"/>
    <cellStyle name="Normal 2 2 2 4 2 3 3 2" xfId="20460" xr:uid="{00000000-0005-0000-0000-0000774F0000}"/>
    <cellStyle name="Normal 2 2 2 4 2 3 3 3" xfId="20461" xr:uid="{00000000-0005-0000-0000-0000784F0000}"/>
    <cellStyle name="Normal 2 2 2 4 2 3 3 4" xfId="20462" xr:uid="{00000000-0005-0000-0000-0000794F0000}"/>
    <cellStyle name="Normal 2 2 2 4 2 3 3 5" xfId="20463" xr:uid="{00000000-0005-0000-0000-00007A4F0000}"/>
    <cellStyle name="Normal 2 2 2 4 2 3 3 6" xfId="20464" xr:uid="{00000000-0005-0000-0000-00007B4F0000}"/>
    <cellStyle name="Normal 2 2 2 4 2 3 3 7" xfId="20465" xr:uid="{00000000-0005-0000-0000-00007C4F0000}"/>
    <cellStyle name="Normal 2 2 2 4 2 3 3 8" xfId="20466" xr:uid="{00000000-0005-0000-0000-00007D4F0000}"/>
    <cellStyle name="Normal 2 2 2 4 2 3 3 9" xfId="20467" xr:uid="{00000000-0005-0000-0000-00007E4F0000}"/>
    <cellStyle name="Normal 2 2 2 4 2 3 4" xfId="20468" xr:uid="{00000000-0005-0000-0000-00007F4F0000}"/>
    <cellStyle name="Normal 2 2 2 4 2 3 4 10" xfId="20469" xr:uid="{00000000-0005-0000-0000-0000804F0000}"/>
    <cellStyle name="Normal 2 2 2 4 2 3 4 2" xfId="20470" xr:uid="{00000000-0005-0000-0000-0000814F0000}"/>
    <cellStyle name="Normal 2 2 2 4 2 3 4 3" xfId="20471" xr:uid="{00000000-0005-0000-0000-0000824F0000}"/>
    <cellStyle name="Normal 2 2 2 4 2 3 4 4" xfId="20472" xr:uid="{00000000-0005-0000-0000-0000834F0000}"/>
    <cellStyle name="Normal 2 2 2 4 2 3 4 5" xfId="20473" xr:uid="{00000000-0005-0000-0000-0000844F0000}"/>
    <cellStyle name="Normal 2 2 2 4 2 3 4 6" xfId="20474" xr:uid="{00000000-0005-0000-0000-0000854F0000}"/>
    <cellStyle name="Normal 2 2 2 4 2 3 4 7" xfId="20475" xr:uid="{00000000-0005-0000-0000-0000864F0000}"/>
    <cellStyle name="Normal 2 2 2 4 2 3 4 8" xfId="20476" xr:uid="{00000000-0005-0000-0000-0000874F0000}"/>
    <cellStyle name="Normal 2 2 2 4 2 3 4 9" xfId="20477" xr:uid="{00000000-0005-0000-0000-0000884F0000}"/>
    <cellStyle name="Normal 2 2 2 4 2 3 5" xfId="20478" xr:uid="{00000000-0005-0000-0000-0000894F0000}"/>
    <cellStyle name="Normal 2 2 2 4 2 3 5 10" xfId="20479" xr:uid="{00000000-0005-0000-0000-00008A4F0000}"/>
    <cellStyle name="Normal 2 2 2 4 2 3 5 2" xfId="20480" xr:uid="{00000000-0005-0000-0000-00008B4F0000}"/>
    <cellStyle name="Normal 2 2 2 4 2 3 5 3" xfId="20481" xr:uid="{00000000-0005-0000-0000-00008C4F0000}"/>
    <cellStyle name="Normal 2 2 2 4 2 3 5 4" xfId="20482" xr:uid="{00000000-0005-0000-0000-00008D4F0000}"/>
    <cellStyle name="Normal 2 2 2 4 2 3 5 5" xfId="20483" xr:uid="{00000000-0005-0000-0000-00008E4F0000}"/>
    <cellStyle name="Normal 2 2 2 4 2 3 5 6" xfId="20484" xr:uid="{00000000-0005-0000-0000-00008F4F0000}"/>
    <cellStyle name="Normal 2 2 2 4 2 3 5 7" xfId="20485" xr:uid="{00000000-0005-0000-0000-0000904F0000}"/>
    <cellStyle name="Normal 2 2 2 4 2 3 5 8" xfId="20486" xr:uid="{00000000-0005-0000-0000-0000914F0000}"/>
    <cellStyle name="Normal 2 2 2 4 2 3 5 9" xfId="20487" xr:uid="{00000000-0005-0000-0000-0000924F0000}"/>
    <cellStyle name="Normal 2 2 2 4 2 3 6" xfId="20488" xr:uid="{00000000-0005-0000-0000-0000934F0000}"/>
    <cellStyle name="Normal 2 2 2 4 2 3 7" xfId="20489" xr:uid="{00000000-0005-0000-0000-0000944F0000}"/>
    <cellStyle name="Normal 2 2 2 4 2 3 8" xfId="20490" xr:uid="{00000000-0005-0000-0000-0000954F0000}"/>
    <cellStyle name="Normal 2 2 2 4 2 3 9" xfId="20491" xr:uid="{00000000-0005-0000-0000-0000964F0000}"/>
    <cellStyle name="Normal 2 2 2 4 2 4" xfId="20492" xr:uid="{00000000-0005-0000-0000-0000974F0000}"/>
    <cellStyle name="Normal 2 2 2 4 2 4 10" xfId="20493" xr:uid="{00000000-0005-0000-0000-0000984F0000}"/>
    <cellStyle name="Normal 2 2 2 4 2 4 11" xfId="20494" xr:uid="{00000000-0005-0000-0000-0000994F0000}"/>
    <cellStyle name="Normal 2 2 2 4 2 4 12" xfId="20495" xr:uid="{00000000-0005-0000-0000-00009A4F0000}"/>
    <cellStyle name="Normal 2 2 2 4 2 4 13" xfId="20496" xr:uid="{00000000-0005-0000-0000-00009B4F0000}"/>
    <cellStyle name="Normal 2 2 2 4 2 4 14" xfId="20497" xr:uid="{00000000-0005-0000-0000-00009C4F0000}"/>
    <cellStyle name="Normal 2 2 2 4 2 4 2" xfId="20498" xr:uid="{00000000-0005-0000-0000-00009D4F0000}"/>
    <cellStyle name="Normal 2 2 2 4 2 4 2 10" xfId="20499" xr:uid="{00000000-0005-0000-0000-00009E4F0000}"/>
    <cellStyle name="Normal 2 2 2 4 2 4 2 2" xfId="20500" xr:uid="{00000000-0005-0000-0000-00009F4F0000}"/>
    <cellStyle name="Normal 2 2 2 4 2 4 2 3" xfId="20501" xr:uid="{00000000-0005-0000-0000-0000A04F0000}"/>
    <cellStyle name="Normal 2 2 2 4 2 4 2 4" xfId="20502" xr:uid="{00000000-0005-0000-0000-0000A14F0000}"/>
    <cellStyle name="Normal 2 2 2 4 2 4 2 5" xfId="20503" xr:uid="{00000000-0005-0000-0000-0000A24F0000}"/>
    <cellStyle name="Normal 2 2 2 4 2 4 2 6" xfId="20504" xr:uid="{00000000-0005-0000-0000-0000A34F0000}"/>
    <cellStyle name="Normal 2 2 2 4 2 4 2 7" xfId="20505" xr:uid="{00000000-0005-0000-0000-0000A44F0000}"/>
    <cellStyle name="Normal 2 2 2 4 2 4 2 8" xfId="20506" xr:uid="{00000000-0005-0000-0000-0000A54F0000}"/>
    <cellStyle name="Normal 2 2 2 4 2 4 2 9" xfId="20507" xr:uid="{00000000-0005-0000-0000-0000A64F0000}"/>
    <cellStyle name="Normal 2 2 2 4 2 4 3" xfId="20508" xr:uid="{00000000-0005-0000-0000-0000A74F0000}"/>
    <cellStyle name="Normal 2 2 2 4 2 4 3 10" xfId="20509" xr:uid="{00000000-0005-0000-0000-0000A84F0000}"/>
    <cellStyle name="Normal 2 2 2 4 2 4 3 2" xfId="20510" xr:uid="{00000000-0005-0000-0000-0000A94F0000}"/>
    <cellStyle name="Normal 2 2 2 4 2 4 3 3" xfId="20511" xr:uid="{00000000-0005-0000-0000-0000AA4F0000}"/>
    <cellStyle name="Normal 2 2 2 4 2 4 3 4" xfId="20512" xr:uid="{00000000-0005-0000-0000-0000AB4F0000}"/>
    <cellStyle name="Normal 2 2 2 4 2 4 3 5" xfId="20513" xr:uid="{00000000-0005-0000-0000-0000AC4F0000}"/>
    <cellStyle name="Normal 2 2 2 4 2 4 3 6" xfId="20514" xr:uid="{00000000-0005-0000-0000-0000AD4F0000}"/>
    <cellStyle name="Normal 2 2 2 4 2 4 3 7" xfId="20515" xr:uid="{00000000-0005-0000-0000-0000AE4F0000}"/>
    <cellStyle name="Normal 2 2 2 4 2 4 3 8" xfId="20516" xr:uid="{00000000-0005-0000-0000-0000AF4F0000}"/>
    <cellStyle name="Normal 2 2 2 4 2 4 3 9" xfId="20517" xr:uid="{00000000-0005-0000-0000-0000B04F0000}"/>
    <cellStyle name="Normal 2 2 2 4 2 4 4" xfId="20518" xr:uid="{00000000-0005-0000-0000-0000B14F0000}"/>
    <cellStyle name="Normal 2 2 2 4 2 4 4 10" xfId="20519" xr:uid="{00000000-0005-0000-0000-0000B24F0000}"/>
    <cellStyle name="Normal 2 2 2 4 2 4 4 2" xfId="20520" xr:uid="{00000000-0005-0000-0000-0000B34F0000}"/>
    <cellStyle name="Normal 2 2 2 4 2 4 4 3" xfId="20521" xr:uid="{00000000-0005-0000-0000-0000B44F0000}"/>
    <cellStyle name="Normal 2 2 2 4 2 4 4 4" xfId="20522" xr:uid="{00000000-0005-0000-0000-0000B54F0000}"/>
    <cellStyle name="Normal 2 2 2 4 2 4 4 5" xfId="20523" xr:uid="{00000000-0005-0000-0000-0000B64F0000}"/>
    <cellStyle name="Normal 2 2 2 4 2 4 4 6" xfId="20524" xr:uid="{00000000-0005-0000-0000-0000B74F0000}"/>
    <cellStyle name="Normal 2 2 2 4 2 4 4 7" xfId="20525" xr:uid="{00000000-0005-0000-0000-0000B84F0000}"/>
    <cellStyle name="Normal 2 2 2 4 2 4 4 8" xfId="20526" xr:uid="{00000000-0005-0000-0000-0000B94F0000}"/>
    <cellStyle name="Normal 2 2 2 4 2 4 4 9" xfId="20527" xr:uid="{00000000-0005-0000-0000-0000BA4F0000}"/>
    <cellStyle name="Normal 2 2 2 4 2 4 5" xfId="20528" xr:uid="{00000000-0005-0000-0000-0000BB4F0000}"/>
    <cellStyle name="Normal 2 2 2 4 2 4 5 10" xfId="20529" xr:uid="{00000000-0005-0000-0000-0000BC4F0000}"/>
    <cellStyle name="Normal 2 2 2 4 2 4 5 2" xfId="20530" xr:uid="{00000000-0005-0000-0000-0000BD4F0000}"/>
    <cellStyle name="Normal 2 2 2 4 2 4 5 3" xfId="20531" xr:uid="{00000000-0005-0000-0000-0000BE4F0000}"/>
    <cellStyle name="Normal 2 2 2 4 2 4 5 4" xfId="20532" xr:uid="{00000000-0005-0000-0000-0000BF4F0000}"/>
    <cellStyle name="Normal 2 2 2 4 2 4 5 5" xfId="20533" xr:uid="{00000000-0005-0000-0000-0000C04F0000}"/>
    <cellStyle name="Normal 2 2 2 4 2 4 5 6" xfId="20534" xr:uid="{00000000-0005-0000-0000-0000C14F0000}"/>
    <cellStyle name="Normal 2 2 2 4 2 4 5 7" xfId="20535" xr:uid="{00000000-0005-0000-0000-0000C24F0000}"/>
    <cellStyle name="Normal 2 2 2 4 2 4 5 8" xfId="20536" xr:uid="{00000000-0005-0000-0000-0000C34F0000}"/>
    <cellStyle name="Normal 2 2 2 4 2 4 5 9" xfId="20537" xr:uid="{00000000-0005-0000-0000-0000C44F0000}"/>
    <cellStyle name="Normal 2 2 2 4 2 4 6" xfId="20538" xr:uid="{00000000-0005-0000-0000-0000C54F0000}"/>
    <cellStyle name="Normal 2 2 2 4 2 4 7" xfId="20539" xr:uid="{00000000-0005-0000-0000-0000C64F0000}"/>
    <cellStyle name="Normal 2 2 2 4 2 4 8" xfId="20540" xr:uid="{00000000-0005-0000-0000-0000C74F0000}"/>
    <cellStyle name="Normal 2 2 2 4 2 4 9" xfId="20541" xr:uid="{00000000-0005-0000-0000-0000C84F0000}"/>
    <cellStyle name="Normal 2 2 2 4 2 5" xfId="20542" xr:uid="{00000000-0005-0000-0000-0000C94F0000}"/>
    <cellStyle name="Normal 2 2 2 4 2 5 10" xfId="20543" xr:uid="{00000000-0005-0000-0000-0000CA4F0000}"/>
    <cellStyle name="Normal 2 2 2 4 2 5 11" xfId="20544" xr:uid="{00000000-0005-0000-0000-0000CB4F0000}"/>
    <cellStyle name="Normal 2 2 2 4 2 5 12" xfId="20545" xr:uid="{00000000-0005-0000-0000-0000CC4F0000}"/>
    <cellStyle name="Normal 2 2 2 4 2 5 13" xfId="20546" xr:uid="{00000000-0005-0000-0000-0000CD4F0000}"/>
    <cellStyle name="Normal 2 2 2 4 2 5 14" xfId="20547" xr:uid="{00000000-0005-0000-0000-0000CE4F0000}"/>
    <cellStyle name="Normal 2 2 2 4 2 5 2" xfId="20548" xr:uid="{00000000-0005-0000-0000-0000CF4F0000}"/>
    <cellStyle name="Normal 2 2 2 4 2 5 2 10" xfId="20549" xr:uid="{00000000-0005-0000-0000-0000D04F0000}"/>
    <cellStyle name="Normal 2 2 2 4 2 5 2 2" xfId="20550" xr:uid="{00000000-0005-0000-0000-0000D14F0000}"/>
    <cellStyle name="Normal 2 2 2 4 2 5 2 3" xfId="20551" xr:uid="{00000000-0005-0000-0000-0000D24F0000}"/>
    <cellStyle name="Normal 2 2 2 4 2 5 2 4" xfId="20552" xr:uid="{00000000-0005-0000-0000-0000D34F0000}"/>
    <cellStyle name="Normal 2 2 2 4 2 5 2 5" xfId="20553" xr:uid="{00000000-0005-0000-0000-0000D44F0000}"/>
    <cellStyle name="Normal 2 2 2 4 2 5 2 6" xfId="20554" xr:uid="{00000000-0005-0000-0000-0000D54F0000}"/>
    <cellStyle name="Normal 2 2 2 4 2 5 2 7" xfId="20555" xr:uid="{00000000-0005-0000-0000-0000D64F0000}"/>
    <cellStyle name="Normal 2 2 2 4 2 5 2 8" xfId="20556" xr:uid="{00000000-0005-0000-0000-0000D74F0000}"/>
    <cellStyle name="Normal 2 2 2 4 2 5 2 9" xfId="20557" xr:uid="{00000000-0005-0000-0000-0000D84F0000}"/>
    <cellStyle name="Normal 2 2 2 4 2 5 3" xfId="20558" xr:uid="{00000000-0005-0000-0000-0000D94F0000}"/>
    <cellStyle name="Normal 2 2 2 4 2 5 3 10" xfId="20559" xr:uid="{00000000-0005-0000-0000-0000DA4F0000}"/>
    <cellStyle name="Normal 2 2 2 4 2 5 3 2" xfId="20560" xr:uid="{00000000-0005-0000-0000-0000DB4F0000}"/>
    <cellStyle name="Normal 2 2 2 4 2 5 3 3" xfId="20561" xr:uid="{00000000-0005-0000-0000-0000DC4F0000}"/>
    <cellStyle name="Normal 2 2 2 4 2 5 3 4" xfId="20562" xr:uid="{00000000-0005-0000-0000-0000DD4F0000}"/>
    <cellStyle name="Normal 2 2 2 4 2 5 3 5" xfId="20563" xr:uid="{00000000-0005-0000-0000-0000DE4F0000}"/>
    <cellStyle name="Normal 2 2 2 4 2 5 3 6" xfId="20564" xr:uid="{00000000-0005-0000-0000-0000DF4F0000}"/>
    <cellStyle name="Normal 2 2 2 4 2 5 3 7" xfId="20565" xr:uid="{00000000-0005-0000-0000-0000E04F0000}"/>
    <cellStyle name="Normal 2 2 2 4 2 5 3 8" xfId="20566" xr:uid="{00000000-0005-0000-0000-0000E14F0000}"/>
    <cellStyle name="Normal 2 2 2 4 2 5 3 9" xfId="20567" xr:uid="{00000000-0005-0000-0000-0000E24F0000}"/>
    <cellStyle name="Normal 2 2 2 4 2 5 4" xfId="20568" xr:uid="{00000000-0005-0000-0000-0000E34F0000}"/>
    <cellStyle name="Normal 2 2 2 4 2 5 4 10" xfId="20569" xr:uid="{00000000-0005-0000-0000-0000E44F0000}"/>
    <cellStyle name="Normal 2 2 2 4 2 5 4 2" xfId="20570" xr:uid="{00000000-0005-0000-0000-0000E54F0000}"/>
    <cellStyle name="Normal 2 2 2 4 2 5 4 3" xfId="20571" xr:uid="{00000000-0005-0000-0000-0000E64F0000}"/>
    <cellStyle name="Normal 2 2 2 4 2 5 4 4" xfId="20572" xr:uid="{00000000-0005-0000-0000-0000E74F0000}"/>
    <cellStyle name="Normal 2 2 2 4 2 5 4 5" xfId="20573" xr:uid="{00000000-0005-0000-0000-0000E84F0000}"/>
    <cellStyle name="Normal 2 2 2 4 2 5 4 6" xfId="20574" xr:uid="{00000000-0005-0000-0000-0000E94F0000}"/>
    <cellStyle name="Normal 2 2 2 4 2 5 4 7" xfId="20575" xr:uid="{00000000-0005-0000-0000-0000EA4F0000}"/>
    <cellStyle name="Normal 2 2 2 4 2 5 4 8" xfId="20576" xr:uid="{00000000-0005-0000-0000-0000EB4F0000}"/>
    <cellStyle name="Normal 2 2 2 4 2 5 4 9" xfId="20577" xr:uid="{00000000-0005-0000-0000-0000EC4F0000}"/>
    <cellStyle name="Normal 2 2 2 4 2 5 5" xfId="20578" xr:uid="{00000000-0005-0000-0000-0000ED4F0000}"/>
    <cellStyle name="Normal 2 2 2 4 2 5 5 10" xfId="20579" xr:uid="{00000000-0005-0000-0000-0000EE4F0000}"/>
    <cellStyle name="Normal 2 2 2 4 2 5 5 2" xfId="20580" xr:uid="{00000000-0005-0000-0000-0000EF4F0000}"/>
    <cellStyle name="Normal 2 2 2 4 2 5 5 3" xfId="20581" xr:uid="{00000000-0005-0000-0000-0000F04F0000}"/>
    <cellStyle name="Normal 2 2 2 4 2 5 5 4" xfId="20582" xr:uid="{00000000-0005-0000-0000-0000F14F0000}"/>
    <cellStyle name="Normal 2 2 2 4 2 5 5 5" xfId="20583" xr:uid="{00000000-0005-0000-0000-0000F24F0000}"/>
    <cellStyle name="Normal 2 2 2 4 2 5 5 6" xfId="20584" xr:uid="{00000000-0005-0000-0000-0000F34F0000}"/>
    <cellStyle name="Normal 2 2 2 4 2 5 5 7" xfId="20585" xr:uid="{00000000-0005-0000-0000-0000F44F0000}"/>
    <cellStyle name="Normal 2 2 2 4 2 5 5 8" xfId="20586" xr:uid="{00000000-0005-0000-0000-0000F54F0000}"/>
    <cellStyle name="Normal 2 2 2 4 2 5 5 9" xfId="20587" xr:uid="{00000000-0005-0000-0000-0000F64F0000}"/>
    <cellStyle name="Normal 2 2 2 4 2 5 6" xfId="20588" xr:uid="{00000000-0005-0000-0000-0000F74F0000}"/>
    <cellStyle name="Normal 2 2 2 4 2 5 7" xfId="20589" xr:uid="{00000000-0005-0000-0000-0000F84F0000}"/>
    <cellStyle name="Normal 2 2 2 4 2 5 8" xfId="20590" xr:uid="{00000000-0005-0000-0000-0000F94F0000}"/>
    <cellStyle name="Normal 2 2 2 4 2 5 9" xfId="20591" xr:uid="{00000000-0005-0000-0000-0000FA4F0000}"/>
    <cellStyle name="Normal 2 2 2 4 2 6" xfId="20592" xr:uid="{00000000-0005-0000-0000-0000FB4F0000}"/>
    <cellStyle name="Normal 2 2 2 4 2 6 10" xfId="20593" xr:uid="{00000000-0005-0000-0000-0000FC4F0000}"/>
    <cellStyle name="Normal 2 2 2 4 2 6 11" xfId="20594" xr:uid="{00000000-0005-0000-0000-0000FD4F0000}"/>
    <cellStyle name="Normal 2 2 2 4 2 6 12" xfId="20595" xr:uid="{00000000-0005-0000-0000-0000FE4F0000}"/>
    <cellStyle name="Normal 2 2 2 4 2 6 13" xfId="20596" xr:uid="{00000000-0005-0000-0000-0000FF4F0000}"/>
    <cellStyle name="Normal 2 2 2 4 2 6 14" xfId="20597" xr:uid="{00000000-0005-0000-0000-000000500000}"/>
    <cellStyle name="Normal 2 2 2 4 2 6 2" xfId="20598" xr:uid="{00000000-0005-0000-0000-000001500000}"/>
    <cellStyle name="Normal 2 2 2 4 2 6 2 10" xfId="20599" xr:uid="{00000000-0005-0000-0000-000002500000}"/>
    <cellStyle name="Normal 2 2 2 4 2 6 2 2" xfId="20600" xr:uid="{00000000-0005-0000-0000-000003500000}"/>
    <cellStyle name="Normal 2 2 2 4 2 6 2 3" xfId="20601" xr:uid="{00000000-0005-0000-0000-000004500000}"/>
    <cellStyle name="Normal 2 2 2 4 2 6 2 4" xfId="20602" xr:uid="{00000000-0005-0000-0000-000005500000}"/>
    <cellStyle name="Normal 2 2 2 4 2 6 2 5" xfId="20603" xr:uid="{00000000-0005-0000-0000-000006500000}"/>
    <cellStyle name="Normal 2 2 2 4 2 6 2 6" xfId="20604" xr:uid="{00000000-0005-0000-0000-000007500000}"/>
    <cellStyle name="Normal 2 2 2 4 2 6 2 7" xfId="20605" xr:uid="{00000000-0005-0000-0000-000008500000}"/>
    <cellStyle name="Normal 2 2 2 4 2 6 2 8" xfId="20606" xr:uid="{00000000-0005-0000-0000-000009500000}"/>
    <cellStyle name="Normal 2 2 2 4 2 6 2 9" xfId="20607" xr:uid="{00000000-0005-0000-0000-00000A500000}"/>
    <cellStyle name="Normal 2 2 2 4 2 6 3" xfId="20608" xr:uid="{00000000-0005-0000-0000-00000B500000}"/>
    <cellStyle name="Normal 2 2 2 4 2 6 3 10" xfId="20609" xr:uid="{00000000-0005-0000-0000-00000C500000}"/>
    <cellStyle name="Normal 2 2 2 4 2 6 3 2" xfId="20610" xr:uid="{00000000-0005-0000-0000-00000D500000}"/>
    <cellStyle name="Normal 2 2 2 4 2 6 3 3" xfId="20611" xr:uid="{00000000-0005-0000-0000-00000E500000}"/>
    <cellStyle name="Normal 2 2 2 4 2 6 3 4" xfId="20612" xr:uid="{00000000-0005-0000-0000-00000F500000}"/>
    <cellStyle name="Normal 2 2 2 4 2 6 3 5" xfId="20613" xr:uid="{00000000-0005-0000-0000-000010500000}"/>
    <cellStyle name="Normal 2 2 2 4 2 6 3 6" xfId="20614" xr:uid="{00000000-0005-0000-0000-000011500000}"/>
    <cellStyle name="Normal 2 2 2 4 2 6 3 7" xfId="20615" xr:uid="{00000000-0005-0000-0000-000012500000}"/>
    <cellStyle name="Normal 2 2 2 4 2 6 3 8" xfId="20616" xr:uid="{00000000-0005-0000-0000-000013500000}"/>
    <cellStyle name="Normal 2 2 2 4 2 6 3 9" xfId="20617" xr:uid="{00000000-0005-0000-0000-000014500000}"/>
    <cellStyle name="Normal 2 2 2 4 2 6 4" xfId="20618" xr:uid="{00000000-0005-0000-0000-000015500000}"/>
    <cellStyle name="Normal 2 2 2 4 2 6 4 10" xfId="20619" xr:uid="{00000000-0005-0000-0000-000016500000}"/>
    <cellStyle name="Normal 2 2 2 4 2 6 4 2" xfId="20620" xr:uid="{00000000-0005-0000-0000-000017500000}"/>
    <cellStyle name="Normal 2 2 2 4 2 6 4 3" xfId="20621" xr:uid="{00000000-0005-0000-0000-000018500000}"/>
    <cellStyle name="Normal 2 2 2 4 2 6 4 4" xfId="20622" xr:uid="{00000000-0005-0000-0000-000019500000}"/>
    <cellStyle name="Normal 2 2 2 4 2 6 4 5" xfId="20623" xr:uid="{00000000-0005-0000-0000-00001A500000}"/>
    <cellStyle name="Normal 2 2 2 4 2 6 4 6" xfId="20624" xr:uid="{00000000-0005-0000-0000-00001B500000}"/>
    <cellStyle name="Normal 2 2 2 4 2 6 4 7" xfId="20625" xr:uid="{00000000-0005-0000-0000-00001C500000}"/>
    <cellStyle name="Normal 2 2 2 4 2 6 4 8" xfId="20626" xr:uid="{00000000-0005-0000-0000-00001D500000}"/>
    <cellStyle name="Normal 2 2 2 4 2 6 4 9" xfId="20627" xr:uid="{00000000-0005-0000-0000-00001E500000}"/>
    <cellStyle name="Normal 2 2 2 4 2 6 5" xfId="20628" xr:uid="{00000000-0005-0000-0000-00001F500000}"/>
    <cellStyle name="Normal 2 2 2 4 2 6 5 10" xfId="20629" xr:uid="{00000000-0005-0000-0000-000020500000}"/>
    <cellStyle name="Normal 2 2 2 4 2 6 5 2" xfId="20630" xr:uid="{00000000-0005-0000-0000-000021500000}"/>
    <cellStyle name="Normal 2 2 2 4 2 6 5 3" xfId="20631" xr:uid="{00000000-0005-0000-0000-000022500000}"/>
    <cellStyle name="Normal 2 2 2 4 2 6 5 4" xfId="20632" xr:uid="{00000000-0005-0000-0000-000023500000}"/>
    <cellStyle name="Normal 2 2 2 4 2 6 5 5" xfId="20633" xr:uid="{00000000-0005-0000-0000-000024500000}"/>
    <cellStyle name="Normal 2 2 2 4 2 6 5 6" xfId="20634" xr:uid="{00000000-0005-0000-0000-000025500000}"/>
    <cellStyle name="Normal 2 2 2 4 2 6 5 7" xfId="20635" xr:uid="{00000000-0005-0000-0000-000026500000}"/>
    <cellStyle name="Normal 2 2 2 4 2 6 5 8" xfId="20636" xr:uid="{00000000-0005-0000-0000-000027500000}"/>
    <cellStyle name="Normal 2 2 2 4 2 6 5 9" xfId="20637" xr:uid="{00000000-0005-0000-0000-000028500000}"/>
    <cellStyle name="Normal 2 2 2 4 2 6 6" xfId="20638" xr:uid="{00000000-0005-0000-0000-000029500000}"/>
    <cellStyle name="Normal 2 2 2 4 2 6 7" xfId="20639" xr:uid="{00000000-0005-0000-0000-00002A500000}"/>
    <cellStyle name="Normal 2 2 2 4 2 6 8" xfId="20640" xr:uid="{00000000-0005-0000-0000-00002B500000}"/>
    <cellStyle name="Normal 2 2 2 4 2 6 9" xfId="20641" xr:uid="{00000000-0005-0000-0000-00002C500000}"/>
    <cellStyle name="Normal 2 2 2 4 2 7" xfId="20642" xr:uid="{00000000-0005-0000-0000-00002D500000}"/>
    <cellStyle name="Normal 2 2 2 4 2 7 10" xfId="20643" xr:uid="{00000000-0005-0000-0000-00002E500000}"/>
    <cellStyle name="Normal 2 2 2 4 2 7 11" xfId="20644" xr:uid="{00000000-0005-0000-0000-00002F500000}"/>
    <cellStyle name="Normal 2 2 2 4 2 7 12" xfId="20645" xr:uid="{00000000-0005-0000-0000-000030500000}"/>
    <cellStyle name="Normal 2 2 2 4 2 7 13" xfId="20646" xr:uid="{00000000-0005-0000-0000-000031500000}"/>
    <cellStyle name="Normal 2 2 2 4 2 7 14" xfId="20647" xr:uid="{00000000-0005-0000-0000-000032500000}"/>
    <cellStyle name="Normal 2 2 2 4 2 7 2" xfId="20648" xr:uid="{00000000-0005-0000-0000-000033500000}"/>
    <cellStyle name="Normal 2 2 2 4 2 7 2 10" xfId="20649" xr:uid="{00000000-0005-0000-0000-000034500000}"/>
    <cellStyle name="Normal 2 2 2 4 2 7 2 2" xfId="20650" xr:uid="{00000000-0005-0000-0000-000035500000}"/>
    <cellStyle name="Normal 2 2 2 4 2 7 2 3" xfId="20651" xr:uid="{00000000-0005-0000-0000-000036500000}"/>
    <cellStyle name="Normal 2 2 2 4 2 7 2 4" xfId="20652" xr:uid="{00000000-0005-0000-0000-000037500000}"/>
    <cellStyle name="Normal 2 2 2 4 2 7 2 5" xfId="20653" xr:uid="{00000000-0005-0000-0000-000038500000}"/>
    <cellStyle name="Normal 2 2 2 4 2 7 2 6" xfId="20654" xr:uid="{00000000-0005-0000-0000-000039500000}"/>
    <cellStyle name="Normal 2 2 2 4 2 7 2 7" xfId="20655" xr:uid="{00000000-0005-0000-0000-00003A500000}"/>
    <cellStyle name="Normal 2 2 2 4 2 7 2 8" xfId="20656" xr:uid="{00000000-0005-0000-0000-00003B500000}"/>
    <cellStyle name="Normal 2 2 2 4 2 7 2 9" xfId="20657" xr:uid="{00000000-0005-0000-0000-00003C500000}"/>
    <cellStyle name="Normal 2 2 2 4 2 7 3" xfId="20658" xr:uid="{00000000-0005-0000-0000-00003D500000}"/>
    <cellStyle name="Normal 2 2 2 4 2 7 3 10" xfId="20659" xr:uid="{00000000-0005-0000-0000-00003E500000}"/>
    <cellStyle name="Normal 2 2 2 4 2 7 3 2" xfId="20660" xr:uid="{00000000-0005-0000-0000-00003F500000}"/>
    <cellStyle name="Normal 2 2 2 4 2 7 3 3" xfId="20661" xr:uid="{00000000-0005-0000-0000-000040500000}"/>
    <cellStyle name="Normal 2 2 2 4 2 7 3 4" xfId="20662" xr:uid="{00000000-0005-0000-0000-000041500000}"/>
    <cellStyle name="Normal 2 2 2 4 2 7 3 5" xfId="20663" xr:uid="{00000000-0005-0000-0000-000042500000}"/>
    <cellStyle name="Normal 2 2 2 4 2 7 3 6" xfId="20664" xr:uid="{00000000-0005-0000-0000-000043500000}"/>
    <cellStyle name="Normal 2 2 2 4 2 7 3 7" xfId="20665" xr:uid="{00000000-0005-0000-0000-000044500000}"/>
    <cellStyle name="Normal 2 2 2 4 2 7 3 8" xfId="20666" xr:uid="{00000000-0005-0000-0000-000045500000}"/>
    <cellStyle name="Normal 2 2 2 4 2 7 3 9" xfId="20667" xr:uid="{00000000-0005-0000-0000-000046500000}"/>
    <cellStyle name="Normal 2 2 2 4 2 7 4" xfId="20668" xr:uid="{00000000-0005-0000-0000-000047500000}"/>
    <cellStyle name="Normal 2 2 2 4 2 7 4 10" xfId="20669" xr:uid="{00000000-0005-0000-0000-000048500000}"/>
    <cellStyle name="Normal 2 2 2 4 2 7 4 2" xfId="20670" xr:uid="{00000000-0005-0000-0000-000049500000}"/>
    <cellStyle name="Normal 2 2 2 4 2 7 4 3" xfId="20671" xr:uid="{00000000-0005-0000-0000-00004A500000}"/>
    <cellStyle name="Normal 2 2 2 4 2 7 4 4" xfId="20672" xr:uid="{00000000-0005-0000-0000-00004B500000}"/>
    <cellStyle name="Normal 2 2 2 4 2 7 4 5" xfId="20673" xr:uid="{00000000-0005-0000-0000-00004C500000}"/>
    <cellStyle name="Normal 2 2 2 4 2 7 4 6" xfId="20674" xr:uid="{00000000-0005-0000-0000-00004D500000}"/>
    <cellStyle name="Normal 2 2 2 4 2 7 4 7" xfId="20675" xr:uid="{00000000-0005-0000-0000-00004E500000}"/>
    <cellStyle name="Normal 2 2 2 4 2 7 4 8" xfId="20676" xr:uid="{00000000-0005-0000-0000-00004F500000}"/>
    <cellStyle name="Normal 2 2 2 4 2 7 4 9" xfId="20677" xr:uid="{00000000-0005-0000-0000-000050500000}"/>
    <cellStyle name="Normal 2 2 2 4 2 7 5" xfId="20678" xr:uid="{00000000-0005-0000-0000-000051500000}"/>
    <cellStyle name="Normal 2 2 2 4 2 7 5 10" xfId="20679" xr:uid="{00000000-0005-0000-0000-000052500000}"/>
    <cellStyle name="Normal 2 2 2 4 2 7 5 2" xfId="20680" xr:uid="{00000000-0005-0000-0000-000053500000}"/>
    <cellStyle name="Normal 2 2 2 4 2 7 5 3" xfId="20681" xr:uid="{00000000-0005-0000-0000-000054500000}"/>
    <cellStyle name="Normal 2 2 2 4 2 7 5 4" xfId="20682" xr:uid="{00000000-0005-0000-0000-000055500000}"/>
    <cellStyle name="Normal 2 2 2 4 2 7 5 5" xfId="20683" xr:uid="{00000000-0005-0000-0000-000056500000}"/>
    <cellStyle name="Normal 2 2 2 4 2 7 5 6" xfId="20684" xr:uid="{00000000-0005-0000-0000-000057500000}"/>
    <cellStyle name="Normal 2 2 2 4 2 7 5 7" xfId="20685" xr:uid="{00000000-0005-0000-0000-000058500000}"/>
    <cellStyle name="Normal 2 2 2 4 2 7 5 8" xfId="20686" xr:uid="{00000000-0005-0000-0000-000059500000}"/>
    <cellStyle name="Normal 2 2 2 4 2 7 5 9" xfId="20687" xr:uid="{00000000-0005-0000-0000-00005A500000}"/>
    <cellStyle name="Normal 2 2 2 4 2 7 6" xfId="20688" xr:uid="{00000000-0005-0000-0000-00005B500000}"/>
    <cellStyle name="Normal 2 2 2 4 2 7 7" xfId="20689" xr:uid="{00000000-0005-0000-0000-00005C500000}"/>
    <cellStyle name="Normal 2 2 2 4 2 7 8" xfId="20690" xr:uid="{00000000-0005-0000-0000-00005D500000}"/>
    <cellStyle name="Normal 2 2 2 4 2 7 9" xfId="20691" xr:uid="{00000000-0005-0000-0000-00005E500000}"/>
    <cellStyle name="Normal 2 2 2 4 2 8" xfId="20692" xr:uid="{00000000-0005-0000-0000-00005F500000}"/>
    <cellStyle name="Normal 2 2 2 4 2 8 10" xfId="20693" xr:uid="{00000000-0005-0000-0000-000060500000}"/>
    <cellStyle name="Normal 2 2 2 4 2 8 11" xfId="20694" xr:uid="{00000000-0005-0000-0000-000061500000}"/>
    <cellStyle name="Normal 2 2 2 4 2 8 12" xfId="20695" xr:uid="{00000000-0005-0000-0000-000062500000}"/>
    <cellStyle name="Normal 2 2 2 4 2 8 13" xfId="20696" xr:uid="{00000000-0005-0000-0000-000063500000}"/>
    <cellStyle name="Normal 2 2 2 4 2 8 14" xfId="20697" xr:uid="{00000000-0005-0000-0000-000064500000}"/>
    <cellStyle name="Normal 2 2 2 4 2 8 2" xfId="20698" xr:uid="{00000000-0005-0000-0000-000065500000}"/>
    <cellStyle name="Normal 2 2 2 4 2 8 2 10" xfId="20699" xr:uid="{00000000-0005-0000-0000-000066500000}"/>
    <cellStyle name="Normal 2 2 2 4 2 8 2 2" xfId="20700" xr:uid="{00000000-0005-0000-0000-000067500000}"/>
    <cellStyle name="Normal 2 2 2 4 2 8 2 3" xfId="20701" xr:uid="{00000000-0005-0000-0000-000068500000}"/>
    <cellStyle name="Normal 2 2 2 4 2 8 2 4" xfId="20702" xr:uid="{00000000-0005-0000-0000-000069500000}"/>
    <cellStyle name="Normal 2 2 2 4 2 8 2 5" xfId="20703" xr:uid="{00000000-0005-0000-0000-00006A500000}"/>
    <cellStyle name="Normal 2 2 2 4 2 8 2 6" xfId="20704" xr:uid="{00000000-0005-0000-0000-00006B500000}"/>
    <cellStyle name="Normal 2 2 2 4 2 8 2 7" xfId="20705" xr:uid="{00000000-0005-0000-0000-00006C500000}"/>
    <cellStyle name="Normal 2 2 2 4 2 8 2 8" xfId="20706" xr:uid="{00000000-0005-0000-0000-00006D500000}"/>
    <cellStyle name="Normal 2 2 2 4 2 8 2 9" xfId="20707" xr:uid="{00000000-0005-0000-0000-00006E500000}"/>
    <cellStyle name="Normal 2 2 2 4 2 8 3" xfId="20708" xr:uid="{00000000-0005-0000-0000-00006F500000}"/>
    <cellStyle name="Normal 2 2 2 4 2 8 3 10" xfId="20709" xr:uid="{00000000-0005-0000-0000-000070500000}"/>
    <cellStyle name="Normal 2 2 2 4 2 8 3 2" xfId="20710" xr:uid="{00000000-0005-0000-0000-000071500000}"/>
    <cellStyle name="Normal 2 2 2 4 2 8 3 3" xfId="20711" xr:uid="{00000000-0005-0000-0000-000072500000}"/>
    <cellStyle name="Normal 2 2 2 4 2 8 3 4" xfId="20712" xr:uid="{00000000-0005-0000-0000-000073500000}"/>
    <cellStyle name="Normal 2 2 2 4 2 8 3 5" xfId="20713" xr:uid="{00000000-0005-0000-0000-000074500000}"/>
    <cellStyle name="Normal 2 2 2 4 2 8 3 6" xfId="20714" xr:uid="{00000000-0005-0000-0000-000075500000}"/>
    <cellStyle name="Normal 2 2 2 4 2 8 3 7" xfId="20715" xr:uid="{00000000-0005-0000-0000-000076500000}"/>
    <cellStyle name="Normal 2 2 2 4 2 8 3 8" xfId="20716" xr:uid="{00000000-0005-0000-0000-000077500000}"/>
    <cellStyle name="Normal 2 2 2 4 2 8 3 9" xfId="20717" xr:uid="{00000000-0005-0000-0000-000078500000}"/>
    <cellStyle name="Normal 2 2 2 4 2 8 4" xfId="20718" xr:uid="{00000000-0005-0000-0000-000079500000}"/>
    <cellStyle name="Normal 2 2 2 4 2 8 4 10" xfId="20719" xr:uid="{00000000-0005-0000-0000-00007A500000}"/>
    <cellStyle name="Normal 2 2 2 4 2 8 4 2" xfId="20720" xr:uid="{00000000-0005-0000-0000-00007B500000}"/>
    <cellStyle name="Normal 2 2 2 4 2 8 4 3" xfId="20721" xr:uid="{00000000-0005-0000-0000-00007C500000}"/>
    <cellStyle name="Normal 2 2 2 4 2 8 4 4" xfId="20722" xr:uid="{00000000-0005-0000-0000-00007D500000}"/>
    <cellStyle name="Normal 2 2 2 4 2 8 4 5" xfId="20723" xr:uid="{00000000-0005-0000-0000-00007E500000}"/>
    <cellStyle name="Normal 2 2 2 4 2 8 4 6" xfId="20724" xr:uid="{00000000-0005-0000-0000-00007F500000}"/>
    <cellStyle name="Normal 2 2 2 4 2 8 4 7" xfId="20725" xr:uid="{00000000-0005-0000-0000-000080500000}"/>
    <cellStyle name="Normal 2 2 2 4 2 8 4 8" xfId="20726" xr:uid="{00000000-0005-0000-0000-000081500000}"/>
    <cellStyle name="Normal 2 2 2 4 2 8 4 9" xfId="20727" xr:uid="{00000000-0005-0000-0000-000082500000}"/>
    <cellStyle name="Normal 2 2 2 4 2 8 5" xfId="20728" xr:uid="{00000000-0005-0000-0000-000083500000}"/>
    <cellStyle name="Normal 2 2 2 4 2 8 5 10" xfId="20729" xr:uid="{00000000-0005-0000-0000-000084500000}"/>
    <cellStyle name="Normal 2 2 2 4 2 8 5 2" xfId="20730" xr:uid="{00000000-0005-0000-0000-000085500000}"/>
    <cellStyle name="Normal 2 2 2 4 2 8 5 3" xfId="20731" xr:uid="{00000000-0005-0000-0000-000086500000}"/>
    <cellStyle name="Normal 2 2 2 4 2 8 5 4" xfId="20732" xr:uid="{00000000-0005-0000-0000-000087500000}"/>
    <cellStyle name="Normal 2 2 2 4 2 8 5 5" xfId="20733" xr:uid="{00000000-0005-0000-0000-000088500000}"/>
    <cellStyle name="Normal 2 2 2 4 2 8 5 6" xfId="20734" xr:uid="{00000000-0005-0000-0000-000089500000}"/>
    <cellStyle name="Normal 2 2 2 4 2 8 5 7" xfId="20735" xr:uid="{00000000-0005-0000-0000-00008A500000}"/>
    <cellStyle name="Normal 2 2 2 4 2 8 5 8" xfId="20736" xr:uid="{00000000-0005-0000-0000-00008B500000}"/>
    <cellStyle name="Normal 2 2 2 4 2 8 5 9" xfId="20737" xr:uid="{00000000-0005-0000-0000-00008C500000}"/>
    <cellStyle name="Normal 2 2 2 4 2 8 6" xfId="20738" xr:uid="{00000000-0005-0000-0000-00008D500000}"/>
    <cellStyle name="Normal 2 2 2 4 2 8 7" xfId="20739" xr:uid="{00000000-0005-0000-0000-00008E500000}"/>
    <cellStyle name="Normal 2 2 2 4 2 8 8" xfId="20740" xr:uid="{00000000-0005-0000-0000-00008F500000}"/>
    <cellStyle name="Normal 2 2 2 4 2 8 9" xfId="20741" xr:uid="{00000000-0005-0000-0000-000090500000}"/>
    <cellStyle name="Normal 2 2 2 4 2 9" xfId="20742" xr:uid="{00000000-0005-0000-0000-000091500000}"/>
    <cellStyle name="Normal 2 2 2 4 2 9 10" xfId="20743" xr:uid="{00000000-0005-0000-0000-000092500000}"/>
    <cellStyle name="Normal 2 2 2 4 2 9 11" xfId="20744" xr:uid="{00000000-0005-0000-0000-000093500000}"/>
    <cellStyle name="Normal 2 2 2 4 2 9 12" xfId="20745" xr:uid="{00000000-0005-0000-0000-000094500000}"/>
    <cellStyle name="Normal 2 2 2 4 2 9 13" xfId="20746" xr:uid="{00000000-0005-0000-0000-000095500000}"/>
    <cellStyle name="Normal 2 2 2 4 2 9 14" xfId="20747" xr:uid="{00000000-0005-0000-0000-000096500000}"/>
    <cellStyle name="Normal 2 2 2 4 2 9 2" xfId="20748" xr:uid="{00000000-0005-0000-0000-000097500000}"/>
    <cellStyle name="Normal 2 2 2 4 2 9 2 10" xfId="20749" xr:uid="{00000000-0005-0000-0000-000098500000}"/>
    <cellStyle name="Normal 2 2 2 4 2 9 2 2" xfId="20750" xr:uid="{00000000-0005-0000-0000-000099500000}"/>
    <cellStyle name="Normal 2 2 2 4 2 9 2 3" xfId="20751" xr:uid="{00000000-0005-0000-0000-00009A500000}"/>
    <cellStyle name="Normal 2 2 2 4 2 9 2 4" xfId="20752" xr:uid="{00000000-0005-0000-0000-00009B500000}"/>
    <cellStyle name="Normal 2 2 2 4 2 9 2 5" xfId="20753" xr:uid="{00000000-0005-0000-0000-00009C500000}"/>
    <cellStyle name="Normal 2 2 2 4 2 9 2 6" xfId="20754" xr:uid="{00000000-0005-0000-0000-00009D500000}"/>
    <cellStyle name="Normal 2 2 2 4 2 9 2 7" xfId="20755" xr:uid="{00000000-0005-0000-0000-00009E500000}"/>
    <cellStyle name="Normal 2 2 2 4 2 9 2 8" xfId="20756" xr:uid="{00000000-0005-0000-0000-00009F500000}"/>
    <cellStyle name="Normal 2 2 2 4 2 9 2 9" xfId="20757" xr:uid="{00000000-0005-0000-0000-0000A0500000}"/>
    <cellStyle name="Normal 2 2 2 4 2 9 3" xfId="20758" xr:uid="{00000000-0005-0000-0000-0000A1500000}"/>
    <cellStyle name="Normal 2 2 2 4 2 9 3 10" xfId="20759" xr:uid="{00000000-0005-0000-0000-0000A2500000}"/>
    <cellStyle name="Normal 2 2 2 4 2 9 3 2" xfId="20760" xr:uid="{00000000-0005-0000-0000-0000A3500000}"/>
    <cellStyle name="Normal 2 2 2 4 2 9 3 3" xfId="20761" xr:uid="{00000000-0005-0000-0000-0000A4500000}"/>
    <cellStyle name="Normal 2 2 2 4 2 9 3 4" xfId="20762" xr:uid="{00000000-0005-0000-0000-0000A5500000}"/>
    <cellStyle name="Normal 2 2 2 4 2 9 3 5" xfId="20763" xr:uid="{00000000-0005-0000-0000-0000A6500000}"/>
    <cellStyle name="Normal 2 2 2 4 2 9 3 6" xfId="20764" xr:uid="{00000000-0005-0000-0000-0000A7500000}"/>
    <cellStyle name="Normal 2 2 2 4 2 9 3 7" xfId="20765" xr:uid="{00000000-0005-0000-0000-0000A8500000}"/>
    <cellStyle name="Normal 2 2 2 4 2 9 3 8" xfId="20766" xr:uid="{00000000-0005-0000-0000-0000A9500000}"/>
    <cellStyle name="Normal 2 2 2 4 2 9 3 9" xfId="20767" xr:uid="{00000000-0005-0000-0000-0000AA500000}"/>
    <cellStyle name="Normal 2 2 2 4 2 9 4" xfId="20768" xr:uid="{00000000-0005-0000-0000-0000AB500000}"/>
    <cellStyle name="Normal 2 2 2 4 2 9 4 10" xfId="20769" xr:uid="{00000000-0005-0000-0000-0000AC500000}"/>
    <cellStyle name="Normal 2 2 2 4 2 9 4 2" xfId="20770" xr:uid="{00000000-0005-0000-0000-0000AD500000}"/>
    <cellStyle name="Normal 2 2 2 4 2 9 4 3" xfId="20771" xr:uid="{00000000-0005-0000-0000-0000AE500000}"/>
    <cellStyle name="Normal 2 2 2 4 2 9 4 4" xfId="20772" xr:uid="{00000000-0005-0000-0000-0000AF500000}"/>
    <cellStyle name="Normal 2 2 2 4 2 9 4 5" xfId="20773" xr:uid="{00000000-0005-0000-0000-0000B0500000}"/>
    <cellStyle name="Normal 2 2 2 4 2 9 4 6" xfId="20774" xr:uid="{00000000-0005-0000-0000-0000B1500000}"/>
    <cellStyle name="Normal 2 2 2 4 2 9 4 7" xfId="20775" xr:uid="{00000000-0005-0000-0000-0000B2500000}"/>
    <cellStyle name="Normal 2 2 2 4 2 9 4 8" xfId="20776" xr:uid="{00000000-0005-0000-0000-0000B3500000}"/>
    <cellStyle name="Normal 2 2 2 4 2 9 4 9" xfId="20777" xr:uid="{00000000-0005-0000-0000-0000B4500000}"/>
    <cellStyle name="Normal 2 2 2 4 2 9 5" xfId="20778" xr:uid="{00000000-0005-0000-0000-0000B5500000}"/>
    <cellStyle name="Normal 2 2 2 4 2 9 5 10" xfId="20779" xr:uid="{00000000-0005-0000-0000-0000B6500000}"/>
    <cellStyle name="Normal 2 2 2 4 2 9 5 2" xfId="20780" xr:uid="{00000000-0005-0000-0000-0000B7500000}"/>
    <cellStyle name="Normal 2 2 2 4 2 9 5 3" xfId="20781" xr:uid="{00000000-0005-0000-0000-0000B8500000}"/>
    <cellStyle name="Normal 2 2 2 4 2 9 5 4" xfId="20782" xr:uid="{00000000-0005-0000-0000-0000B9500000}"/>
    <cellStyle name="Normal 2 2 2 4 2 9 5 5" xfId="20783" xr:uid="{00000000-0005-0000-0000-0000BA500000}"/>
    <cellStyle name="Normal 2 2 2 4 2 9 5 6" xfId="20784" xr:uid="{00000000-0005-0000-0000-0000BB500000}"/>
    <cellStyle name="Normal 2 2 2 4 2 9 5 7" xfId="20785" xr:uid="{00000000-0005-0000-0000-0000BC500000}"/>
    <cellStyle name="Normal 2 2 2 4 2 9 5 8" xfId="20786" xr:uid="{00000000-0005-0000-0000-0000BD500000}"/>
    <cellStyle name="Normal 2 2 2 4 2 9 5 9" xfId="20787" xr:uid="{00000000-0005-0000-0000-0000BE500000}"/>
    <cellStyle name="Normal 2 2 2 4 2 9 6" xfId="20788" xr:uid="{00000000-0005-0000-0000-0000BF500000}"/>
    <cellStyle name="Normal 2 2 2 4 2 9 7" xfId="20789" xr:uid="{00000000-0005-0000-0000-0000C0500000}"/>
    <cellStyle name="Normal 2 2 2 4 2 9 8" xfId="20790" xr:uid="{00000000-0005-0000-0000-0000C1500000}"/>
    <cellStyle name="Normal 2 2 2 4 2 9 9" xfId="20791" xr:uid="{00000000-0005-0000-0000-0000C2500000}"/>
    <cellStyle name="Normal 2 2 2 4 20" xfId="20792" xr:uid="{00000000-0005-0000-0000-0000C3500000}"/>
    <cellStyle name="Normal 2 2 2 4 21" xfId="20793" xr:uid="{00000000-0005-0000-0000-0000C4500000}"/>
    <cellStyle name="Normal 2 2 2 4 22" xfId="20794" xr:uid="{00000000-0005-0000-0000-0000C5500000}"/>
    <cellStyle name="Normal 2 2 2 4 23" xfId="20795" xr:uid="{00000000-0005-0000-0000-0000C6500000}"/>
    <cellStyle name="Normal 2 2 2 4 24" xfId="20796" xr:uid="{00000000-0005-0000-0000-0000C7500000}"/>
    <cellStyle name="Normal 2 2 2 4 25" xfId="20797" xr:uid="{00000000-0005-0000-0000-0000C8500000}"/>
    <cellStyle name="Normal 2 2 2 4 26" xfId="20798" xr:uid="{00000000-0005-0000-0000-0000C9500000}"/>
    <cellStyle name="Normal 2 2 2 4 27" xfId="20799" xr:uid="{00000000-0005-0000-0000-0000CA500000}"/>
    <cellStyle name="Normal 2 2 2 4 28" xfId="20800" xr:uid="{00000000-0005-0000-0000-0000CB500000}"/>
    <cellStyle name="Normal 2 2 2 4 29" xfId="20801" xr:uid="{00000000-0005-0000-0000-0000CC500000}"/>
    <cellStyle name="Normal 2 2 2 4 3" xfId="20802" xr:uid="{00000000-0005-0000-0000-0000CD500000}"/>
    <cellStyle name="Normal 2 2 2 4 3 2" xfId="20803" xr:uid="{00000000-0005-0000-0000-0000CE500000}"/>
    <cellStyle name="Normal 2 2 2 4 3 3" xfId="20804" xr:uid="{00000000-0005-0000-0000-0000CF500000}"/>
    <cellStyle name="Normal 2 2 2 4 30" xfId="20805" xr:uid="{00000000-0005-0000-0000-0000D0500000}"/>
    <cellStyle name="Normal 2 2 2 4 31" xfId="20806" xr:uid="{00000000-0005-0000-0000-0000D1500000}"/>
    <cellStyle name="Normal 2 2 2 4 32" xfId="20807" xr:uid="{00000000-0005-0000-0000-0000D2500000}"/>
    <cellStyle name="Normal 2 2 2 4 33" xfId="20808" xr:uid="{00000000-0005-0000-0000-0000D3500000}"/>
    <cellStyle name="Normal 2 2 2 4 34" xfId="20809" xr:uid="{00000000-0005-0000-0000-0000D4500000}"/>
    <cellStyle name="Normal 2 2 2 4 34 10" xfId="20810" xr:uid="{00000000-0005-0000-0000-0000D5500000}"/>
    <cellStyle name="Normal 2 2 2 4 34 2" xfId="20811" xr:uid="{00000000-0005-0000-0000-0000D6500000}"/>
    <cellStyle name="Normal 2 2 2 4 34 3" xfId="20812" xr:uid="{00000000-0005-0000-0000-0000D7500000}"/>
    <cellStyle name="Normal 2 2 2 4 34 4" xfId="20813" xr:uid="{00000000-0005-0000-0000-0000D8500000}"/>
    <cellStyle name="Normal 2 2 2 4 34 5" xfId="20814" xr:uid="{00000000-0005-0000-0000-0000D9500000}"/>
    <cellStyle name="Normal 2 2 2 4 34 6" xfId="20815" xr:uid="{00000000-0005-0000-0000-0000DA500000}"/>
    <cellStyle name="Normal 2 2 2 4 34 7" xfId="20816" xr:uid="{00000000-0005-0000-0000-0000DB500000}"/>
    <cellStyle name="Normal 2 2 2 4 34 8" xfId="20817" xr:uid="{00000000-0005-0000-0000-0000DC500000}"/>
    <cellStyle name="Normal 2 2 2 4 34 9" xfId="20818" xr:uid="{00000000-0005-0000-0000-0000DD500000}"/>
    <cellStyle name="Normal 2 2 2 4 35" xfId="20819" xr:uid="{00000000-0005-0000-0000-0000DE500000}"/>
    <cellStyle name="Normal 2 2 2 4 35 10" xfId="20820" xr:uid="{00000000-0005-0000-0000-0000DF500000}"/>
    <cellStyle name="Normal 2 2 2 4 35 2" xfId="20821" xr:uid="{00000000-0005-0000-0000-0000E0500000}"/>
    <cellStyle name="Normal 2 2 2 4 35 3" xfId="20822" xr:uid="{00000000-0005-0000-0000-0000E1500000}"/>
    <cellStyle name="Normal 2 2 2 4 35 4" xfId="20823" xr:uid="{00000000-0005-0000-0000-0000E2500000}"/>
    <cellStyle name="Normal 2 2 2 4 35 5" xfId="20824" xr:uid="{00000000-0005-0000-0000-0000E3500000}"/>
    <cellStyle name="Normal 2 2 2 4 35 6" xfId="20825" xr:uid="{00000000-0005-0000-0000-0000E4500000}"/>
    <cellStyle name="Normal 2 2 2 4 35 7" xfId="20826" xr:uid="{00000000-0005-0000-0000-0000E5500000}"/>
    <cellStyle name="Normal 2 2 2 4 35 8" xfId="20827" xr:uid="{00000000-0005-0000-0000-0000E6500000}"/>
    <cellStyle name="Normal 2 2 2 4 35 9" xfId="20828" xr:uid="{00000000-0005-0000-0000-0000E7500000}"/>
    <cellStyle name="Normal 2 2 2 4 36" xfId="20829" xr:uid="{00000000-0005-0000-0000-0000E8500000}"/>
    <cellStyle name="Normal 2 2 2 4 36 10" xfId="20830" xr:uid="{00000000-0005-0000-0000-0000E9500000}"/>
    <cellStyle name="Normal 2 2 2 4 36 2" xfId="20831" xr:uid="{00000000-0005-0000-0000-0000EA500000}"/>
    <cellStyle name="Normal 2 2 2 4 36 3" xfId="20832" xr:uid="{00000000-0005-0000-0000-0000EB500000}"/>
    <cellStyle name="Normal 2 2 2 4 36 4" xfId="20833" xr:uid="{00000000-0005-0000-0000-0000EC500000}"/>
    <cellStyle name="Normal 2 2 2 4 36 5" xfId="20834" xr:uid="{00000000-0005-0000-0000-0000ED500000}"/>
    <cellStyle name="Normal 2 2 2 4 36 6" xfId="20835" xr:uid="{00000000-0005-0000-0000-0000EE500000}"/>
    <cellStyle name="Normal 2 2 2 4 36 7" xfId="20836" xr:uid="{00000000-0005-0000-0000-0000EF500000}"/>
    <cellStyle name="Normal 2 2 2 4 36 8" xfId="20837" xr:uid="{00000000-0005-0000-0000-0000F0500000}"/>
    <cellStyle name="Normal 2 2 2 4 36 9" xfId="20838" xr:uid="{00000000-0005-0000-0000-0000F1500000}"/>
    <cellStyle name="Normal 2 2 2 4 37" xfId="20839" xr:uid="{00000000-0005-0000-0000-0000F2500000}"/>
    <cellStyle name="Normal 2 2 2 4 37 10" xfId="20840" xr:uid="{00000000-0005-0000-0000-0000F3500000}"/>
    <cellStyle name="Normal 2 2 2 4 37 2" xfId="20841" xr:uid="{00000000-0005-0000-0000-0000F4500000}"/>
    <cellStyle name="Normal 2 2 2 4 37 3" xfId="20842" xr:uid="{00000000-0005-0000-0000-0000F5500000}"/>
    <cellStyle name="Normal 2 2 2 4 37 4" xfId="20843" xr:uid="{00000000-0005-0000-0000-0000F6500000}"/>
    <cellStyle name="Normal 2 2 2 4 37 5" xfId="20844" xr:uid="{00000000-0005-0000-0000-0000F7500000}"/>
    <cellStyle name="Normal 2 2 2 4 37 6" xfId="20845" xr:uid="{00000000-0005-0000-0000-0000F8500000}"/>
    <cellStyle name="Normal 2 2 2 4 37 7" xfId="20846" xr:uid="{00000000-0005-0000-0000-0000F9500000}"/>
    <cellStyle name="Normal 2 2 2 4 37 8" xfId="20847" xr:uid="{00000000-0005-0000-0000-0000FA500000}"/>
    <cellStyle name="Normal 2 2 2 4 37 9" xfId="20848" xr:uid="{00000000-0005-0000-0000-0000FB500000}"/>
    <cellStyle name="Normal 2 2 2 4 38" xfId="20849" xr:uid="{00000000-0005-0000-0000-0000FC500000}"/>
    <cellStyle name="Normal 2 2 2 4 39" xfId="20850" xr:uid="{00000000-0005-0000-0000-0000FD500000}"/>
    <cellStyle name="Normal 2 2 2 4 4" xfId="20851" xr:uid="{00000000-0005-0000-0000-0000FE500000}"/>
    <cellStyle name="Normal 2 2 2 4 40" xfId="20852" xr:uid="{00000000-0005-0000-0000-0000FF500000}"/>
    <cellStyle name="Normal 2 2 2 4 41" xfId="20853" xr:uid="{00000000-0005-0000-0000-000000510000}"/>
    <cellStyle name="Normal 2 2 2 4 42" xfId="20854" xr:uid="{00000000-0005-0000-0000-000001510000}"/>
    <cellStyle name="Normal 2 2 2 4 43" xfId="20855" xr:uid="{00000000-0005-0000-0000-000002510000}"/>
    <cellStyle name="Normal 2 2 2 4 44" xfId="20856" xr:uid="{00000000-0005-0000-0000-000003510000}"/>
    <cellStyle name="Normal 2 2 2 4 45" xfId="20857" xr:uid="{00000000-0005-0000-0000-000004510000}"/>
    <cellStyle name="Normal 2 2 2 4 46" xfId="20858" xr:uid="{00000000-0005-0000-0000-000005510000}"/>
    <cellStyle name="Normal 2 2 2 4 47" xfId="20859" xr:uid="{00000000-0005-0000-0000-000006510000}"/>
    <cellStyle name="Normal 2 2 2 4 48" xfId="20860" xr:uid="{00000000-0005-0000-0000-000007510000}"/>
    <cellStyle name="Normal 2 2 2 4 5" xfId="20861" xr:uid="{00000000-0005-0000-0000-000008510000}"/>
    <cellStyle name="Normal 2 2 2 4 6" xfId="20862" xr:uid="{00000000-0005-0000-0000-000009510000}"/>
    <cellStyle name="Normal 2 2 2 4 7" xfId="20863" xr:uid="{00000000-0005-0000-0000-00000A510000}"/>
    <cellStyle name="Normal 2 2 2 4 8" xfId="20864" xr:uid="{00000000-0005-0000-0000-00000B510000}"/>
    <cellStyle name="Normal 2 2 2 4 9" xfId="20865" xr:uid="{00000000-0005-0000-0000-00000C510000}"/>
    <cellStyle name="Normal 2 2 2 40" xfId="20866" xr:uid="{00000000-0005-0000-0000-00000D510000}"/>
    <cellStyle name="Normal 2 2 2 40 10" xfId="20867" xr:uid="{00000000-0005-0000-0000-00000E510000}"/>
    <cellStyle name="Normal 2 2 2 40 2" xfId="20868" xr:uid="{00000000-0005-0000-0000-00000F510000}"/>
    <cellStyle name="Normal 2 2 2 40 3" xfId="20869" xr:uid="{00000000-0005-0000-0000-000010510000}"/>
    <cellStyle name="Normal 2 2 2 40 4" xfId="20870" xr:uid="{00000000-0005-0000-0000-000011510000}"/>
    <cellStyle name="Normal 2 2 2 40 5" xfId="20871" xr:uid="{00000000-0005-0000-0000-000012510000}"/>
    <cellStyle name="Normal 2 2 2 40 6" xfId="20872" xr:uid="{00000000-0005-0000-0000-000013510000}"/>
    <cellStyle name="Normal 2 2 2 40 7" xfId="20873" xr:uid="{00000000-0005-0000-0000-000014510000}"/>
    <cellStyle name="Normal 2 2 2 40 8" xfId="20874" xr:uid="{00000000-0005-0000-0000-000015510000}"/>
    <cellStyle name="Normal 2 2 2 40 9" xfId="20875" xr:uid="{00000000-0005-0000-0000-000016510000}"/>
    <cellStyle name="Normal 2 2 2 41" xfId="20876" xr:uid="{00000000-0005-0000-0000-000017510000}"/>
    <cellStyle name="Normal 2 2 2 42" xfId="20877" xr:uid="{00000000-0005-0000-0000-000018510000}"/>
    <cellStyle name="Normal 2 2 2 43" xfId="20878" xr:uid="{00000000-0005-0000-0000-000019510000}"/>
    <cellStyle name="Normal 2 2 2 44" xfId="20879" xr:uid="{00000000-0005-0000-0000-00001A510000}"/>
    <cellStyle name="Normal 2 2 2 45" xfId="20880" xr:uid="{00000000-0005-0000-0000-00001B510000}"/>
    <cellStyle name="Normal 2 2 2 46" xfId="20881" xr:uid="{00000000-0005-0000-0000-00001C510000}"/>
    <cellStyle name="Normal 2 2 2 47" xfId="20882" xr:uid="{00000000-0005-0000-0000-00001D510000}"/>
    <cellStyle name="Normal 2 2 2 48" xfId="20883" xr:uid="{00000000-0005-0000-0000-00001E510000}"/>
    <cellStyle name="Normal 2 2 2 49" xfId="20884" xr:uid="{00000000-0005-0000-0000-00001F510000}"/>
    <cellStyle name="Normal 2 2 2 5" xfId="20885" xr:uid="{00000000-0005-0000-0000-000020510000}"/>
    <cellStyle name="Normal 2 2 2 5 10" xfId="20886" xr:uid="{00000000-0005-0000-0000-000021510000}"/>
    <cellStyle name="Normal 2 2 2 5 11" xfId="20887" xr:uid="{00000000-0005-0000-0000-000022510000}"/>
    <cellStyle name="Normal 2 2 2 5 12" xfId="20888" xr:uid="{00000000-0005-0000-0000-000023510000}"/>
    <cellStyle name="Normal 2 2 2 5 13" xfId="20889" xr:uid="{00000000-0005-0000-0000-000024510000}"/>
    <cellStyle name="Normal 2 2 2 5 14" xfId="20890" xr:uid="{00000000-0005-0000-0000-000025510000}"/>
    <cellStyle name="Normal 2 2 2 5 15" xfId="20891" xr:uid="{00000000-0005-0000-0000-000026510000}"/>
    <cellStyle name="Normal 2 2 2 5 16" xfId="20892" xr:uid="{00000000-0005-0000-0000-000027510000}"/>
    <cellStyle name="Normal 2 2 2 5 17" xfId="20893" xr:uid="{00000000-0005-0000-0000-000028510000}"/>
    <cellStyle name="Normal 2 2 2 5 18" xfId="20894" xr:uid="{00000000-0005-0000-0000-000029510000}"/>
    <cellStyle name="Normal 2 2 2 5 19" xfId="20895" xr:uid="{00000000-0005-0000-0000-00002A510000}"/>
    <cellStyle name="Normal 2 2 2 5 2" xfId="20896" xr:uid="{00000000-0005-0000-0000-00002B510000}"/>
    <cellStyle name="Normal 2 2 2 5 2 10" xfId="20897" xr:uid="{00000000-0005-0000-0000-00002C510000}"/>
    <cellStyle name="Normal 2 2 2 5 2 10 10" xfId="20898" xr:uid="{00000000-0005-0000-0000-00002D510000}"/>
    <cellStyle name="Normal 2 2 2 5 2 10 11" xfId="20899" xr:uid="{00000000-0005-0000-0000-00002E510000}"/>
    <cellStyle name="Normal 2 2 2 5 2 10 12" xfId="20900" xr:uid="{00000000-0005-0000-0000-00002F510000}"/>
    <cellStyle name="Normal 2 2 2 5 2 10 13" xfId="20901" xr:uid="{00000000-0005-0000-0000-000030510000}"/>
    <cellStyle name="Normal 2 2 2 5 2 10 14" xfId="20902" xr:uid="{00000000-0005-0000-0000-000031510000}"/>
    <cellStyle name="Normal 2 2 2 5 2 10 2" xfId="20903" xr:uid="{00000000-0005-0000-0000-000032510000}"/>
    <cellStyle name="Normal 2 2 2 5 2 10 2 10" xfId="20904" xr:uid="{00000000-0005-0000-0000-000033510000}"/>
    <cellStyle name="Normal 2 2 2 5 2 10 2 2" xfId="20905" xr:uid="{00000000-0005-0000-0000-000034510000}"/>
    <cellStyle name="Normal 2 2 2 5 2 10 2 3" xfId="20906" xr:uid="{00000000-0005-0000-0000-000035510000}"/>
    <cellStyle name="Normal 2 2 2 5 2 10 2 4" xfId="20907" xr:uid="{00000000-0005-0000-0000-000036510000}"/>
    <cellStyle name="Normal 2 2 2 5 2 10 2 5" xfId="20908" xr:uid="{00000000-0005-0000-0000-000037510000}"/>
    <cellStyle name="Normal 2 2 2 5 2 10 2 6" xfId="20909" xr:uid="{00000000-0005-0000-0000-000038510000}"/>
    <cellStyle name="Normal 2 2 2 5 2 10 2 7" xfId="20910" xr:uid="{00000000-0005-0000-0000-000039510000}"/>
    <cellStyle name="Normal 2 2 2 5 2 10 2 8" xfId="20911" xr:uid="{00000000-0005-0000-0000-00003A510000}"/>
    <cellStyle name="Normal 2 2 2 5 2 10 2 9" xfId="20912" xr:uid="{00000000-0005-0000-0000-00003B510000}"/>
    <cellStyle name="Normal 2 2 2 5 2 10 3" xfId="20913" xr:uid="{00000000-0005-0000-0000-00003C510000}"/>
    <cellStyle name="Normal 2 2 2 5 2 10 3 10" xfId="20914" xr:uid="{00000000-0005-0000-0000-00003D510000}"/>
    <cellStyle name="Normal 2 2 2 5 2 10 3 2" xfId="20915" xr:uid="{00000000-0005-0000-0000-00003E510000}"/>
    <cellStyle name="Normal 2 2 2 5 2 10 3 3" xfId="20916" xr:uid="{00000000-0005-0000-0000-00003F510000}"/>
    <cellStyle name="Normal 2 2 2 5 2 10 3 4" xfId="20917" xr:uid="{00000000-0005-0000-0000-000040510000}"/>
    <cellStyle name="Normal 2 2 2 5 2 10 3 5" xfId="20918" xr:uid="{00000000-0005-0000-0000-000041510000}"/>
    <cellStyle name="Normal 2 2 2 5 2 10 3 6" xfId="20919" xr:uid="{00000000-0005-0000-0000-000042510000}"/>
    <cellStyle name="Normal 2 2 2 5 2 10 3 7" xfId="20920" xr:uid="{00000000-0005-0000-0000-000043510000}"/>
    <cellStyle name="Normal 2 2 2 5 2 10 3 8" xfId="20921" xr:uid="{00000000-0005-0000-0000-000044510000}"/>
    <cellStyle name="Normal 2 2 2 5 2 10 3 9" xfId="20922" xr:uid="{00000000-0005-0000-0000-000045510000}"/>
    <cellStyle name="Normal 2 2 2 5 2 10 4" xfId="20923" xr:uid="{00000000-0005-0000-0000-000046510000}"/>
    <cellStyle name="Normal 2 2 2 5 2 10 4 10" xfId="20924" xr:uid="{00000000-0005-0000-0000-000047510000}"/>
    <cellStyle name="Normal 2 2 2 5 2 10 4 2" xfId="20925" xr:uid="{00000000-0005-0000-0000-000048510000}"/>
    <cellStyle name="Normal 2 2 2 5 2 10 4 3" xfId="20926" xr:uid="{00000000-0005-0000-0000-000049510000}"/>
    <cellStyle name="Normal 2 2 2 5 2 10 4 4" xfId="20927" xr:uid="{00000000-0005-0000-0000-00004A510000}"/>
    <cellStyle name="Normal 2 2 2 5 2 10 4 5" xfId="20928" xr:uid="{00000000-0005-0000-0000-00004B510000}"/>
    <cellStyle name="Normal 2 2 2 5 2 10 4 6" xfId="20929" xr:uid="{00000000-0005-0000-0000-00004C510000}"/>
    <cellStyle name="Normal 2 2 2 5 2 10 4 7" xfId="20930" xr:uid="{00000000-0005-0000-0000-00004D510000}"/>
    <cellStyle name="Normal 2 2 2 5 2 10 4 8" xfId="20931" xr:uid="{00000000-0005-0000-0000-00004E510000}"/>
    <cellStyle name="Normal 2 2 2 5 2 10 4 9" xfId="20932" xr:uid="{00000000-0005-0000-0000-00004F510000}"/>
    <cellStyle name="Normal 2 2 2 5 2 10 5" xfId="20933" xr:uid="{00000000-0005-0000-0000-000050510000}"/>
    <cellStyle name="Normal 2 2 2 5 2 10 5 10" xfId="20934" xr:uid="{00000000-0005-0000-0000-000051510000}"/>
    <cellStyle name="Normal 2 2 2 5 2 10 5 2" xfId="20935" xr:uid="{00000000-0005-0000-0000-000052510000}"/>
    <cellStyle name="Normal 2 2 2 5 2 10 5 3" xfId="20936" xr:uid="{00000000-0005-0000-0000-000053510000}"/>
    <cellStyle name="Normal 2 2 2 5 2 10 5 4" xfId="20937" xr:uid="{00000000-0005-0000-0000-000054510000}"/>
    <cellStyle name="Normal 2 2 2 5 2 10 5 5" xfId="20938" xr:uid="{00000000-0005-0000-0000-000055510000}"/>
    <cellStyle name="Normal 2 2 2 5 2 10 5 6" xfId="20939" xr:uid="{00000000-0005-0000-0000-000056510000}"/>
    <cellStyle name="Normal 2 2 2 5 2 10 5 7" xfId="20940" xr:uid="{00000000-0005-0000-0000-000057510000}"/>
    <cellStyle name="Normal 2 2 2 5 2 10 5 8" xfId="20941" xr:uid="{00000000-0005-0000-0000-000058510000}"/>
    <cellStyle name="Normal 2 2 2 5 2 10 5 9" xfId="20942" xr:uid="{00000000-0005-0000-0000-000059510000}"/>
    <cellStyle name="Normal 2 2 2 5 2 10 6" xfId="20943" xr:uid="{00000000-0005-0000-0000-00005A510000}"/>
    <cellStyle name="Normal 2 2 2 5 2 10 7" xfId="20944" xr:uid="{00000000-0005-0000-0000-00005B510000}"/>
    <cellStyle name="Normal 2 2 2 5 2 10 8" xfId="20945" xr:uid="{00000000-0005-0000-0000-00005C510000}"/>
    <cellStyle name="Normal 2 2 2 5 2 10 9" xfId="20946" xr:uid="{00000000-0005-0000-0000-00005D510000}"/>
    <cellStyle name="Normal 2 2 2 5 2 11" xfId="20947" xr:uid="{00000000-0005-0000-0000-00005E510000}"/>
    <cellStyle name="Normal 2 2 2 5 2 11 10" xfId="20948" xr:uid="{00000000-0005-0000-0000-00005F510000}"/>
    <cellStyle name="Normal 2 2 2 5 2 11 11" xfId="20949" xr:uid="{00000000-0005-0000-0000-000060510000}"/>
    <cellStyle name="Normal 2 2 2 5 2 11 12" xfId="20950" xr:uid="{00000000-0005-0000-0000-000061510000}"/>
    <cellStyle name="Normal 2 2 2 5 2 11 13" xfId="20951" xr:uid="{00000000-0005-0000-0000-000062510000}"/>
    <cellStyle name="Normal 2 2 2 5 2 11 14" xfId="20952" xr:uid="{00000000-0005-0000-0000-000063510000}"/>
    <cellStyle name="Normal 2 2 2 5 2 11 2" xfId="20953" xr:uid="{00000000-0005-0000-0000-000064510000}"/>
    <cellStyle name="Normal 2 2 2 5 2 11 2 10" xfId="20954" xr:uid="{00000000-0005-0000-0000-000065510000}"/>
    <cellStyle name="Normal 2 2 2 5 2 11 2 2" xfId="20955" xr:uid="{00000000-0005-0000-0000-000066510000}"/>
    <cellStyle name="Normal 2 2 2 5 2 11 2 3" xfId="20956" xr:uid="{00000000-0005-0000-0000-000067510000}"/>
    <cellStyle name="Normal 2 2 2 5 2 11 2 4" xfId="20957" xr:uid="{00000000-0005-0000-0000-000068510000}"/>
    <cellStyle name="Normal 2 2 2 5 2 11 2 5" xfId="20958" xr:uid="{00000000-0005-0000-0000-000069510000}"/>
    <cellStyle name="Normal 2 2 2 5 2 11 2 6" xfId="20959" xr:uid="{00000000-0005-0000-0000-00006A510000}"/>
    <cellStyle name="Normal 2 2 2 5 2 11 2 7" xfId="20960" xr:uid="{00000000-0005-0000-0000-00006B510000}"/>
    <cellStyle name="Normal 2 2 2 5 2 11 2 8" xfId="20961" xr:uid="{00000000-0005-0000-0000-00006C510000}"/>
    <cellStyle name="Normal 2 2 2 5 2 11 2 9" xfId="20962" xr:uid="{00000000-0005-0000-0000-00006D510000}"/>
    <cellStyle name="Normal 2 2 2 5 2 11 3" xfId="20963" xr:uid="{00000000-0005-0000-0000-00006E510000}"/>
    <cellStyle name="Normal 2 2 2 5 2 11 3 10" xfId="20964" xr:uid="{00000000-0005-0000-0000-00006F510000}"/>
    <cellStyle name="Normal 2 2 2 5 2 11 3 2" xfId="20965" xr:uid="{00000000-0005-0000-0000-000070510000}"/>
    <cellStyle name="Normal 2 2 2 5 2 11 3 3" xfId="20966" xr:uid="{00000000-0005-0000-0000-000071510000}"/>
    <cellStyle name="Normal 2 2 2 5 2 11 3 4" xfId="20967" xr:uid="{00000000-0005-0000-0000-000072510000}"/>
    <cellStyle name="Normal 2 2 2 5 2 11 3 5" xfId="20968" xr:uid="{00000000-0005-0000-0000-000073510000}"/>
    <cellStyle name="Normal 2 2 2 5 2 11 3 6" xfId="20969" xr:uid="{00000000-0005-0000-0000-000074510000}"/>
    <cellStyle name="Normal 2 2 2 5 2 11 3 7" xfId="20970" xr:uid="{00000000-0005-0000-0000-000075510000}"/>
    <cellStyle name="Normal 2 2 2 5 2 11 3 8" xfId="20971" xr:uid="{00000000-0005-0000-0000-000076510000}"/>
    <cellStyle name="Normal 2 2 2 5 2 11 3 9" xfId="20972" xr:uid="{00000000-0005-0000-0000-000077510000}"/>
    <cellStyle name="Normal 2 2 2 5 2 11 4" xfId="20973" xr:uid="{00000000-0005-0000-0000-000078510000}"/>
    <cellStyle name="Normal 2 2 2 5 2 11 4 10" xfId="20974" xr:uid="{00000000-0005-0000-0000-000079510000}"/>
    <cellStyle name="Normal 2 2 2 5 2 11 4 2" xfId="20975" xr:uid="{00000000-0005-0000-0000-00007A510000}"/>
    <cellStyle name="Normal 2 2 2 5 2 11 4 3" xfId="20976" xr:uid="{00000000-0005-0000-0000-00007B510000}"/>
    <cellStyle name="Normal 2 2 2 5 2 11 4 4" xfId="20977" xr:uid="{00000000-0005-0000-0000-00007C510000}"/>
    <cellStyle name="Normal 2 2 2 5 2 11 4 5" xfId="20978" xr:uid="{00000000-0005-0000-0000-00007D510000}"/>
    <cellStyle name="Normal 2 2 2 5 2 11 4 6" xfId="20979" xr:uid="{00000000-0005-0000-0000-00007E510000}"/>
    <cellStyle name="Normal 2 2 2 5 2 11 4 7" xfId="20980" xr:uid="{00000000-0005-0000-0000-00007F510000}"/>
    <cellStyle name="Normal 2 2 2 5 2 11 4 8" xfId="20981" xr:uid="{00000000-0005-0000-0000-000080510000}"/>
    <cellStyle name="Normal 2 2 2 5 2 11 4 9" xfId="20982" xr:uid="{00000000-0005-0000-0000-000081510000}"/>
    <cellStyle name="Normal 2 2 2 5 2 11 5" xfId="20983" xr:uid="{00000000-0005-0000-0000-000082510000}"/>
    <cellStyle name="Normal 2 2 2 5 2 11 5 10" xfId="20984" xr:uid="{00000000-0005-0000-0000-000083510000}"/>
    <cellStyle name="Normal 2 2 2 5 2 11 5 2" xfId="20985" xr:uid="{00000000-0005-0000-0000-000084510000}"/>
    <cellStyle name="Normal 2 2 2 5 2 11 5 3" xfId="20986" xr:uid="{00000000-0005-0000-0000-000085510000}"/>
    <cellStyle name="Normal 2 2 2 5 2 11 5 4" xfId="20987" xr:uid="{00000000-0005-0000-0000-000086510000}"/>
    <cellStyle name="Normal 2 2 2 5 2 11 5 5" xfId="20988" xr:uid="{00000000-0005-0000-0000-000087510000}"/>
    <cellStyle name="Normal 2 2 2 5 2 11 5 6" xfId="20989" xr:uid="{00000000-0005-0000-0000-000088510000}"/>
    <cellStyle name="Normal 2 2 2 5 2 11 5 7" xfId="20990" xr:uid="{00000000-0005-0000-0000-000089510000}"/>
    <cellStyle name="Normal 2 2 2 5 2 11 5 8" xfId="20991" xr:uid="{00000000-0005-0000-0000-00008A510000}"/>
    <cellStyle name="Normal 2 2 2 5 2 11 5 9" xfId="20992" xr:uid="{00000000-0005-0000-0000-00008B510000}"/>
    <cellStyle name="Normal 2 2 2 5 2 11 6" xfId="20993" xr:uid="{00000000-0005-0000-0000-00008C510000}"/>
    <cellStyle name="Normal 2 2 2 5 2 11 7" xfId="20994" xr:uid="{00000000-0005-0000-0000-00008D510000}"/>
    <cellStyle name="Normal 2 2 2 5 2 11 8" xfId="20995" xr:uid="{00000000-0005-0000-0000-00008E510000}"/>
    <cellStyle name="Normal 2 2 2 5 2 11 9" xfId="20996" xr:uid="{00000000-0005-0000-0000-00008F510000}"/>
    <cellStyle name="Normal 2 2 2 5 2 12" xfId="20997" xr:uid="{00000000-0005-0000-0000-000090510000}"/>
    <cellStyle name="Normal 2 2 2 5 2 12 10" xfId="20998" xr:uid="{00000000-0005-0000-0000-000091510000}"/>
    <cellStyle name="Normal 2 2 2 5 2 12 11" xfId="20999" xr:uid="{00000000-0005-0000-0000-000092510000}"/>
    <cellStyle name="Normal 2 2 2 5 2 12 12" xfId="21000" xr:uid="{00000000-0005-0000-0000-000093510000}"/>
    <cellStyle name="Normal 2 2 2 5 2 12 13" xfId="21001" xr:uid="{00000000-0005-0000-0000-000094510000}"/>
    <cellStyle name="Normal 2 2 2 5 2 12 14" xfId="21002" xr:uid="{00000000-0005-0000-0000-000095510000}"/>
    <cellStyle name="Normal 2 2 2 5 2 12 2" xfId="21003" xr:uid="{00000000-0005-0000-0000-000096510000}"/>
    <cellStyle name="Normal 2 2 2 5 2 12 2 10" xfId="21004" xr:uid="{00000000-0005-0000-0000-000097510000}"/>
    <cellStyle name="Normal 2 2 2 5 2 12 2 2" xfId="21005" xr:uid="{00000000-0005-0000-0000-000098510000}"/>
    <cellStyle name="Normal 2 2 2 5 2 12 2 3" xfId="21006" xr:uid="{00000000-0005-0000-0000-000099510000}"/>
    <cellStyle name="Normal 2 2 2 5 2 12 2 4" xfId="21007" xr:uid="{00000000-0005-0000-0000-00009A510000}"/>
    <cellStyle name="Normal 2 2 2 5 2 12 2 5" xfId="21008" xr:uid="{00000000-0005-0000-0000-00009B510000}"/>
    <cellStyle name="Normal 2 2 2 5 2 12 2 6" xfId="21009" xr:uid="{00000000-0005-0000-0000-00009C510000}"/>
    <cellStyle name="Normal 2 2 2 5 2 12 2 7" xfId="21010" xr:uid="{00000000-0005-0000-0000-00009D510000}"/>
    <cellStyle name="Normal 2 2 2 5 2 12 2 8" xfId="21011" xr:uid="{00000000-0005-0000-0000-00009E510000}"/>
    <cellStyle name="Normal 2 2 2 5 2 12 2 9" xfId="21012" xr:uid="{00000000-0005-0000-0000-00009F510000}"/>
    <cellStyle name="Normal 2 2 2 5 2 12 3" xfId="21013" xr:uid="{00000000-0005-0000-0000-0000A0510000}"/>
    <cellStyle name="Normal 2 2 2 5 2 12 3 10" xfId="21014" xr:uid="{00000000-0005-0000-0000-0000A1510000}"/>
    <cellStyle name="Normal 2 2 2 5 2 12 3 2" xfId="21015" xr:uid="{00000000-0005-0000-0000-0000A2510000}"/>
    <cellStyle name="Normal 2 2 2 5 2 12 3 3" xfId="21016" xr:uid="{00000000-0005-0000-0000-0000A3510000}"/>
    <cellStyle name="Normal 2 2 2 5 2 12 3 4" xfId="21017" xr:uid="{00000000-0005-0000-0000-0000A4510000}"/>
    <cellStyle name="Normal 2 2 2 5 2 12 3 5" xfId="21018" xr:uid="{00000000-0005-0000-0000-0000A5510000}"/>
    <cellStyle name="Normal 2 2 2 5 2 12 3 6" xfId="21019" xr:uid="{00000000-0005-0000-0000-0000A6510000}"/>
    <cellStyle name="Normal 2 2 2 5 2 12 3 7" xfId="21020" xr:uid="{00000000-0005-0000-0000-0000A7510000}"/>
    <cellStyle name="Normal 2 2 2 5 2 12 3 8" xfId="21021" xr:uid="{00000000-0005-0000-0000-0000A8510000}"/>
    <cellStyle name="Normal 2 2 2 5 2 12 3 9" xfId="21022" xr:uid="{00000000-0005-0000-0000-0000A9510000}"/>
    <cellStyle name="Normal 2 2 2 5 2 12 4" xfId="21023" xr:uid="{00000000-0005-0000-0000-0000AA510000}"/>
    <cellStyle name="Normal 2 2 2 5 2 12 4 10" xfId="21024" xr:uid="{00000000-0005-0000-0000-0000AB510000}"/>
    <cellStyle name="Normal 2 2 2 5 2 12 4 2" xfId="21025" xr:uid="{00000000-0005-0000-0000-0000AC510000}"/>
    <cellStyle name="Normal 2 2 2 5 2 12 4 3" xfId="21026" xr:uid="{00000000-0005-0000-0000-0000AD510000}"/>
    <cellStyle name="Normal 2 2 2 5 2 12 4 4" xfId="21027" xr:uid="{00000000-0005-0000-0000-0000AE510000}"/>
    <cellStyle name="Normal 2 2 2 5 2 12 4 5" xfId="21028" xr:uid="{00000000-0005-0000-0000-0000AF510000}"/>
    <cellStyle name="Normal 2 2 2 5 2 12 4 6" xfId="21029" xr:uid="{00000000-0005-0000-0000-0000B0510000}"/>
    <cellStyle name="Normal 2 2 2 5 2 12 4 7" xfId="21030" xr:uid="{00000000-0005-0000-0000-0000B1510000}"/>
    <cellStyle name="Normal 2 2 2 5 2 12 4 8" xfId="21031" xr:uid="{00000000-0005-0000-0000-0000B2510000}"/>
    <cellStyle name="Normal 2 2 2 5 2 12 4 9" xfId="21032" xr:uid="{00000000-0005-0000-0000-0000B3510000}"/>
    <cellStyle name="Normal 2 2 2 5 2 12 5" xfId="21033" xr:uid="{00000000-0005-0000-0000-0000B4510000}"/>
    <cellStyle name="Normal 2 2 2 5 2 12 5 10" xfId="21034" xr:uid="{00000000-0005-0000-0000-0000B5510000}"/>
    <cellStyle name="Normal 2 2 2 5 2 12 5 2" xfId="21035" xr:uid="{00000000-0005-0000-0000-0000B6510000}"/>
    <cellStyle name="Normal 2 2 2 5 2 12 5 3" xfId="21036" xr:uid="{00000000-0005-0000-0000-0000B7510000}"/>
    <cellStyle name="Normal 2 2 2 5 2 12 5 4" xfId="21037" xr:uid="{00000000-0005-0000-0000-0000B8510000}"/>
    <cellStyle name="Normal 2 2 2 5 2 12 5 5" xfId="21038" xr:uid="{00000000-0005-0000-0000-0000B9510000}"/>
    <cellStyle name="Normal 2 2 2 5 2 12 5 6" xfId="21039" xr:uid="{00000000-0005-0000-0000-0000BA510000}"/>
    <cellStyle name="Normal 2 2 2 5 2 12 5 7" xfId="21040" xr:uid="{00000000-0005-0000-0000-0000BB510000}"/>
    <cellStyle name="Normal 2 2 2 5 2 12 5 8" xfId="21041" xr:uid="{00000000-0005-0000-0000-0000BC510000}"/>
    <cellStyle name="Normal 2 2 2 5 2 12 5 9" xfId="21042" xr:uid="{00000000-0005-0000-0000-0000BD510000}"/>
    <cellStyle name="Normal 2 2 2 5 2 12 6" xfId="21043" xr:uid="{00000000-0005-0000-0000-0000BE510000}"/>
    <cellStyle name="Normal 2 2 2 5 2 12 7" xfId="21044" xr:uid="{00000000-0005-0000-0000-0000BF510000}"/>
    <cellStyle name="Normal 2 2 2 5 2 12 8" xfId="21045" xr:uid="{00000000-0005-0000-0000-0000C0510000}"/>
    <cellStyle name="Normal 2 2 2 5 2 12 9" xfId="21046" xr:uid="{00000000-0005-0000-0000-0000C1510000}"/>
    <cellStyle name="Normal 2 2 2 5 2 13" xfId="21047" xr:uid="{00000000-0005-0000-0000-0000C2510000}"/>
    <cellStyle name="Normal 2 2 2 5 2 13 10" xfId="21048" xr:uid="{00000000-0005-0000-0000-0000C3510000}"/>
    <cellStyle name="Normal 2 2 2 5 2 13 11" xfId="21049" xr:uid="{00000000-0005-0000-0000-0000C4510000}"/>
    <cellStyle name="Normal 2 2 2 5 2 13 12" xfId="21050" xr:uid="{00000000-0005-0000-0000-0000C5510000}"/>
    <cellStyle name="Normal 2 2 2 5 2 13 13" xfId="21051" xr:uid="{00000000-0005-0000-0000-0000C6510000}"/>
    <cellStyle name="Normal 2 2 2 5 2 13 14" xfId="21052" xr:uid="{00000000-0005-0000-0000-0000C7510000}"/>
    <cellStyle name="Normal 2 2 2 5 2 13 2" xfId="21053" xr:uid="{00000000-0005-0000-0000-0000C8510000}"/>
    <cellStyle name="Normal 2 2 2 5 2 13 2 10" xfId="21054" xr:uid="{00000000-0005-0000-0000-0000C9510000}"/>
    <cellStyle name="Normal 2 2 2 5 2 13 2 2" xfId="21055" xr:uid="{00000000-0005-0000-0000-0000CA510000}"/>
    <cellStyle name="Normal 2 2 2 5 2 13 2 3" xfId="21056" xr:uid="{00000000-0005-0000-0000-0000CB510000}"/>
    <cellStyle name="Normal 2 2 2 5 2 13 2 4" xfId="21057" xr:uid="{00000000-0005-0000-0000-0000CC510000}"/>
    <cellStyle name="Normal 2 2 2 5 2 13 2 5" xfId="21058" xr:uid="{00000000-0005-0000-0000-0000CD510000}"/>
    <cellStyle name="Normal 2 2 2 5 2 13 2 6" xfId="21059" xr:uid="{00000000-0005-0000-0000-0000CE510000}"/>
    <cellStyle name="Normal 2 2 2 5 2 13 2 7" xfId="21060" xr:uid="{00000000-0005-0000-0000-0000CF510000}"/>
    <cellStyle name="Normal 2 2 2 5 2 13 2 8" xfId="21061" xr:uid="{00000000-0005-0000-0000-0000D0510000}"/>
    <cellStyle name="Normal 2 2 2 5 2 13 2 9" xfId="21062" xr:uid="{00000000-0005-0000-0000-0000D1510000}"/>
    <cellStyle name="Normal 2 2 2 5 2 13 3" xfId="21063" xr:uid="{00000000-0005-0000-0000-0000D2510000}"/>
    <cellStyle name="Normal 2 2 2 5 2 13 3 10" xfId="21064" xr:uid="{00000000-0005-0000-0000-0000D3510000}"/>
    <cellStyle name="Normal 2 2 2 5 2 13 3 2" xfId="21065" xr:uid="{00000000-0005-0000-0000-0000D4510000}"/>
    <cellStyle name="Normal 2 2 2 5 2 13 3 3" xfId="21066" xr:uid="{00000000-0005-0000-0000-0000D5510000}"/>
    <cellStyle name="Normal 2 2 2 5 2 13 3 4" xfId="21067" xr:uid="{00000000-0005-0000-0000-0000D6510000}"/>
    <cellStyle name="Normal 2 2 2 5 2 13 3 5" xfId="21068" xr:uid="{00000000-0005-0000-0000-0000D7510000}"/>
    <cellStyle name="Normal 2 2 2 5 2 13 3 6" xfId="21069" xr:uid="{00000000-0005-0000-0000-0000D8510000}"/>
    <cellStyle name="Normal 2 2 2 5 2 13 3 7" xfId="21070" xr:uid="{00000000-0005-0000-0000-0000D9510000}"/>
    <cellStyle name="Normal 2 2 2 5 2 13 3 8" xfId="21071" xr:uid="{00000000-0005-0000-0000-0000DA510000}"/>
    <cellStyle name="Normal 2 2 2 5 2 13 3 9" xfId="21072" xr:uid="{00000000-0005-0000-0000-0000DB510000}"/>
    <cellStyle name="Normal 2 2 2 5 2 13 4" xfId="21073" xr:uid="{00000000-0005-0000-0000-0000DC510000}"/>
    <cellStyle name="Normal 2 2 2 5 2 13 4 10" xfId="21074" xr:uid="{00000000-0005-0000-0000-0000DD510000}"/>
    <cellStyle name="Normal 2 2 2 5 2 13 4 2" xfId="21075" xr:uid="{00000000-0005-0000-0000-0000DE510000}"/>
    <cellStyle name="Normal 2 2 2 5 2 13 4 3" xfId="21076" xr:uid="{00000000-0005-0000-0000-0000DF510000}"/>
    <cellStyle name="Normal 2 2 2 5 2 13 4 4" xfId="21077" xr:uid="{00000000-0005-0000-0000-0000E0510000}"/>
    <cellStyle name="Normal 2 2 2 5 2 13 4 5" xfId="21078" xr:uid="{00000000-0005-0000-0000-0000E1510000}"/>
    <cellStyle name="Normal 2 2 2 5 2 13 4 6" xfId="21079" xr:uid="{00000000-0005-0000-0000-0000E2510000}"/>
    <cellStyle name="Normal 2 2 2 5 2 13 4 7" xfId="21080" xr:uid="{00000000-0005-0000-0000-0000E3510000}"/>
    <cellStyle name="Normal 2 2 2 5 2 13 4 8" xfId="21081" xr:uid="{00000000-0005-0000-0000-0000E4510000}"/>
    <cellStyle name="Normal 2 2 2 5 2 13 4 9" xfId="21082" xr:uid="{00000000-0005-0000-0000-0000E5510000}"/>
    <cellStyle name="Normal 2 2 2 5 2 13 5" xfId="21083" xr:uid="{00000000-0005-0000-0000-0000E6510000}"/>
    <cellStyle name="Normal 2 2 2 5 2 13 5 10" xfId="21084" xr:uid="{00000000-0005-0000-0000-0000E7510000}"/>
    <cellStyle name="Normal 2 2 2 5 2 13 5 2" xfId="21085" xr:uid="{00000000-0005-0000-0000-0000E8510000}"/>
    <cellStyle name="Normal 2 2 2 5 2 13 5 3" xfId="21086" xr:uid="{00000000-0005-0000-0000-0000E9510000}"/>
    <cellStyle name="Normal 2 2 2 5 2 13 5 4" xfId="21087" xr:uid="{00000000-0005-0000-0000-0000EA510000}"/>
    <cellStyle name="Normal 2 2 2 5 2 13 5 5" xfId="21088" xr:uid="{00000000-0005-0000-0000-0000EB510000}"/>
    <cellStyle name="Normal 2 2 2 5 2 13 5 6" xfId="21089" xr:uid="{00000000-0005-0000-0000-0000EC510000}"/>
    <cellStyle name="Normal 2 2 2 5 2 13 5 7" xfId="21090" xr:uid="{00000000-0005-0000-0000-0000ED510000}"/>
    <cellStyle name="Normal 2 2 2 5 2 13 5 8" xfId="21091" xr:uid="{00000000-0005-0000-0000-0000EE510000}"/>
    <cellStyle name="Normal 2 2 2 5 2 13 5 9" xfId="21092" xr:uid="{00000000-0005-0000-0000-0000EF510000}"/>
    <cellStyle name="Normal 2 2 2 5 2 13 6" xfId="21093" xr:uid="{00000000-0005-0000-0000-0000F0510000}"/>
    <cellStyle name="Normal 2 2 2 5 2 13 7" xfId="21094" xr:uid="{00000000-0005-0000-0000-0000F1510000}"/>
    <cellStyle name="Normal 2 2 2 5 2 13 8" xfId="21095" xr:uid="{00000000-0005-0000-0000-0000F2510000}"/>
    <cellStyle name="Normal 2 2 2 5 2 13 9" xfId="21096" xr:uid="{00000000-0005-0000-0000-0000F3510000}"/>
    <cellStyle name="Normal 2 2 2 5 2 14" xfId="21097" xr:uid="{00000000-0005-0000-0000-0000F4510000}"/>
    <cellStyle name="Normal 2 2 2 5 2 14 10" xfId="21098" xr:uid="{00000000-0005-0000-0000-0000F5510000}"/>
    <cellStyle name="Normal 2 2 2 5 2 14 11" xfId="21099" xr:uid="{00000000-0005-0000-0000-0000F6510000}"/>
    <cellStyle name="Normal 2 2 2 5 2 14 12" xfId="21100" xr:uid="{00000000-0005-0000-0000-0000F7510000}"/>
    <cellStyle name="Normal 2 2 2 5 2 14 13" xfId="21101" xr:uid="{00000000-0005-0000-0000-0000F8510000}"/>
    <cellStyle name="Normal 2 2 2 5 2 14 14" xfId="21102" xr:uid="{00000000-0005-0000-0000-0000F9510000}"/>
    <cellStyle name="Normal 2 2 2 5 2 14 2" xfId="21103" xr:uid="{00000000-0005-0000-0000-0000FA510000}"/>
    <cellStyle name="Normal 2 2 2 5 2 14 2 10" xfId="21104" xr:uid="{00000000-0005-0000-0000-0000FB510000}"/>
    <cellStyle name="Normal 2 2 2 5 2 14 2 2" xfId="21105" xr:uid="{00000000-0005-0000-0000-0000FC510000}"/>
    <cellStyle name="Normal 2 2 2 5 2 14 2 3" xfId="21106" xr:uid="{00000000-0005-0000-0000-0000FD510000}"/>
    <cellStyle name="Normal 2 2 2 5 2 14 2 4" xfId="21107" xr:uid="{00000000-0005-0000-0000-0000FE510000}"/>
    <cellStyle name="Normal 2 2 2 5 2 14 2 5" xfId="21108" xr:uid="{00000000-0005-0000-0000-0000FF510000}"/>
    <cellStyle name="Normal 2 2 2 5 2 14 2 6" xfId="21109" xr:uid="{00000000-0005-0000-0000-000000520000}"/>
    <cellStyle name="Normal 2 2 2 5 2 14 2 7" xfId="21110" xr:uid="{00000000-0005-0000-0000-000001520000}"/>
    <cellStyle name="Normal 2 2 2 5 2 14 2 8" xfId="21111" xr:uid="{00000000-0005-0000-0000-000002520000}"/>
    <cellStyle name="Normal 2 2 2 5 2 14 2 9" xfId="21112" xr:uid="{00000000-0005-0000-0000-000003520000}"/>
    <cellStyle name="Normal 2 2 2 5 2 14 3" xfId="21113" xr:uid="{00000000-0005-0000-0000-000004520000}"/>
    <cellStyle name="Normal 2 2 2 5 2 14 3 10" xfId="21114" xr:uid="{00000000-0005-0000-0000-000005520000}"/>
    <cellStyle name="Normal 2 2 2 5 2 14 3 2" xfId="21115" xr:uid="{00000000-0005-0000-0000-000006520000}"/>
    <cellStyle name="Normal 2 2 2 5 2 14 3 3" xfId="21116" xr:uid="{00000000-0005-0000-0000-000007520000}"/>
    <cellStyle name="Normal 2 2 2 5 2 14 3 4" xfId="21117" xr:uid="{00000000-0005-0000-0000-000008520000}"/>
    <cellStyle name="Normal 2 2 2 5 2 14 3 5" xfId="21118" xr:uid="{00000000-0005-0000-0000-000009520000}"/>
    <cellStyle name="Normal 2 2 2 5 2 14 3 6" xfId="21119" xr:uid="{00000000-0005-0000-0000-00000A520000}"/>
    <cellStyle name="Normal 2 2 2 5 2 14 3 7" xfId="21120" xr:uid="{00000000-0005-0000-0000-00000B520000}"/>
    <cellStyle name="Normal 2 2 2 5 2 14 3 8" xfId="21121" xr:uid="{00000000-0005-0000-0000-00000C520000}"/>
    <cellStyle name="Normal 2 2 2 5 2 14 3 9" xfId="21122" xr:uid="{00000000-0005-0000-0000-00000D520000}"/>
    <cellStyle name="Normal 2 2 2 5 2 14 4" xfId="21123" xr:uid="{00000000-0005-0000-0000-00000E520000}"/>
    <cellStyle name="Normal 2 2 2 5 2 14 4 10" xfId="21124" xr:uid="{00000000-0005-0000-0000-00000F520000}"/>
    <cellStyle name="Normal 2 2 2 5 2 14 4 2" xfId="21125" xr:uid="{00000000-0005-0000-0000-000010520000}"/>
    <cellStyle name="Normal 2 2 2 5 2 14 4 3" xfId="21126" xr:uid="{00000000-0005-0000-0000-000011520000}"/>
    <cellStyle name="Normal 2 2 2 5 2 14 4 4" xfId="21127" xr:uid="{00000000-0005-0000-0000-000012520000}"/>
    <cellStyle name="Normal 2 2 2 5 2 14 4 5" xfId="21128" xr:uid="{00000000-0005-0000-0000-000013520000}"/>
    <cellStyle name="Normal 2 2 2 5 2 14 4 6" xfId="21129" xr:uid="{00000000-0005-0000-0000-000014520000}"/>
    <cellStyle name="Normal 2 2 2 5 2 14 4 7" xfId="21130" xr:uid="{00000000-0005-0000-0000-000015520000}"/>
    <cellStyle name="Normal 2 2 2 5 2 14 4 8" xfId="21131" xr:uid="{00000000-0005-0000-0000-000016520000}"/>
    <cellStyle name="Normal 2 2 2 5 2 14 4 9" xfId="21132" xr:uid="{00000000-0005-0000-0000-000017520000}"/>
    <cellStyle name="Normal 2 2 2 5 2 14 5" xfId="21133" xr:uid="{00000000-0005-0000-0000-000018520000}"/>
    <cellStyle name="Normal 2 2 2 5 2 14 5 10" xfId="21134" xr:uid="{00000000-0005-0000-0000-000019520000}"/>
    <cellStyle name="Normal 2 2 2 5 2 14 5 2" xfId="21135" xr:uid="{00000000-0005-0000-0000-00001A520000}"/>
    <cellStyle name="Normal 2 2 2 5 2 14 5 3" xfId="21136" xr:uid="{00000000-0005-0000-0000-00001B520000}"/>
    <cellStyle name="Normal 2 2 2 5 2 14 5 4" xfId="21137" xr:uid="{00000000-0005-0000-0000-00001C520000}"/>
    <cellStyle name="Normal 2 2 2 5 2 14 5 5" xfId="21138" xr:uid="{00000000-0005-0000-0000-00001D520000}"/>
    <cellStyle name="Normal 2 2 2 5 2 14 5 6" xfId="21139" xr:uid="{00000000-0005-0000-0000-00001E520000}"/>
    <cellStyle name="Normal 2 2 2 5 2 14 5 7" xfId="21140" xr:uid="{00000000-0005-0000-0000-00001F520000}"/>
    <cellStyle name="Normal 2 2 2 5 2 14 5 8" xfId="21141" xr:uid="{00000000-0005-0000-0000-000020520000}"/>
    <cellStyle name="Normal 2 2 2 5 2 14 5 9" xfId="21142" xr:uid="{00000000-0005-0000-0000-000021520000}"/>
    <cellStyle name="Normal 2 2 2 5 2 14 6" xfId="21143" xr:uid="{00000000-0005-0000-0000-000022520000}"/>
    <cellStyle name="Normal 2 2 2 5 2 14 7" xfId="21144" xr:uid="{00000000-0005-0000-0000-000023520000}"/>
    <cellStyle name="Normal 2 2 2 5 2 14 8" xfId="21145" xr:uid="{00000000-0005-0000-0000-000024520000}"/>
    <cellStyle name="Normal 2 2 2 5 2 14 9" xfId="21146" xr:uid="{00000000-0005-0000-0000-000025520000}"/>
    <cellStyle name="Normal 2 2 2 5 2 15" xfId="21147" xr:uid="{00000000-0005-0000-0000-000026520000}"/>
    <cellStyle name="Normal 2 2 2 5 2 15 10" xfId="21148" xr:uid="{00000000-0005-0000-0000-000027520000}"/>
    <cellStyle name="Normal 2 2 2 5 2 15 11" xfId="21149" xr:uid="{00000000-0005-0000-0000-000028520000}"/>
    <cellStyle name="Normal 2 2 2 5 2 15 12" xfId="21150" xr:uid="{00000000-0005-0000-0000-000029520000}"/>
    <cellStyle name="Normal 2 2 2 5 2 15 13" xfId="21151" xr:uid="{00000000-0005-0000-0000-00002A520000}"/>
    <cellStyle name="Normal 2 2 2 5 2 15 14" xfId="21152" xr:uid="{00000000-0005-0000-0000-00002B520000}"/>
    <cellStyle name="Normal 2 2 2 5 2 15 2" xfId="21153" xr:uid="{00000000-0005-0000-0000-00002C520000}"/>
    <cellStyle name="Normal 2 2 2 5 2 15 2 10" xfId="21154" xr:uid="{00000000-0005-0000-0000-00002D520000}"/>
    <cellStyle name="Normal 2 2 2 5 2 15 2 2" xfId="21155" xr:uid="{00000000-0005-0000-0000-00002E520000}"/>
    <cellStyle name="Normal 2 2 2 5 2 15 2 3" xfId="21156" xr:uid="{00000000-0005-0000-0000-00002F520000}"/>
    <cellStyle name="Normal 2 2 2 5 2 15 2 4" xfId="21157" xr:uid="{00000000-0005-0000-0000-000030520000}"/>
    <cellStyle name="Normal 2 2 2 5 2 15 2 5" xfId="21158" xr:uid="{00000000-0005-0000-0000-000031520000}"/>
    <cellStyle name="Normal 2 2 2 5 2 15 2 6" xfId="21159" xr:uid="{00000000-0005-0000-0000-000032520000}"/>
    <cellStyle name="Normal 2 2 2 5 2 15 2 7" xfId="21160" xr:uid="{00000000-0005-0000-0000-000033520000}"/>
    <cellStyle name="Normal 2 2 2 5 2 15 2 8" xfId="21161" xr:uid="{00000000-0005-0000-0000-000034520000}"/>
    <cellStyle name="Normal 2 2 2 5 2 15 2 9" xfId="21162" xr:uid="{00000000-0005-0000-0000-000035520000}"/>
    <cellStyle name="Normal 2 2 2 5 2 15 3" xfId="21163" xr:uid="{00000000-0005-0000-0000-000036520000}"/>
    <cellStyle name="Normal 2 2 2 5 2 15 3 10" xfId="21164" xr:uid="{00000000-0005-0000-0000-000037520000}"/>
    <cellStyle name="Normal 2 2 2 5 2 15 3 2" xfId="21165" xr:uid="{00000000-0005-0000-0000-000038520000}"/>
    <cellStyle name="Normal 2 2 2 5 2 15 3 3" xfId="21166" xr:uid="{00000000-0005-0000-0000-000039520000}"/>
    <cellStyle name="Normal 2 2 2 5 2 15 3 4" xfId="21167" xr:uid="{00000000-0005-0000-0000-00003A520000}"/>
    <cellStyle name="Normal 2 2 2 5 2 15 3 5" xfId="21168" xr:uid="{00000000-0005-0000-0000-00003B520000}"/>
    <cellStyle name="Normal 2 2 2 5 2 15 3 6" xfId="21169" xr:uid="{00000000-0005-0000-0000-00003C520000}"/>
    <cellStyle name="Normal 2 2 2 5 2 15 3 7" xfId="21170" xr:uid="{00000000-0005-0000-0000-00003D520000}"/>
    <cellStyle name="Normal 2 2 2 5 2 15 3 8" xfId="21171" xr:uid="{00000000-0005-0000-0000-00003E520000}"/>
    <cellStyle name="Normal 2 2 2 5 2 15 3 9" xfId="21172" xr:uid="{00000000-0005-0000-0000-00003F520000}"/>
    <cellStyle name="Normal 2 2 2 5 2 15 4" xfId="21173" xr:uid="{00000000-0005-0000-0000-000040520000}"/>
    <cellStyle name="Normal 2 2 2 5 2 15 4 10" xfId="21174" xr:uid="{00000000-0005-0000-0000-000041520000}"/>
    <cellStyle name="Normal 2 2 2 5 2 15 4 2" xfId="21175" xr:uid="{00000000-0005-0000-0000-000042520000}"/>
    <cellStyle name="Normal 2 2 2 5 2 15 4 3" xfId="21176" xr:uid="{00000000-0005-0000-0000-000043520000}"/>
    <cellStyle name="Normal 2 2 2 5 2 15 4 4" xfId="21177" xr:uid="{00000000-0005-0000-0000-000044520000}"/>
    <cellStyle name="Normal 2 2 2 5 2 15 4 5" xfId="21178" xr:uid="{00000000-0005-0000-0000-000045520000}"/>
    <cellStyle name="Normal 2 2 2 5 2 15 4 6" xfId="21179" xr:uid="{00000000-0005-0000-0000-000046520000}"/>
    <cellStyle name="Normal 2 2 2 5 2 15 4 7" xfId="21180" xr:uid="{00000000-0005-0000-0000-000047520000}"/>
    <cellStyle name="Normal 2 2 2 5 2 15 4 8" xfId="21181" xr:uid="{00000000-0005-0000-0000-000048520000}"/>
    <cellStyle name="Normal 2 2 2 5 2 15 4 9" xfId="21182" xr:uid="{00000000-0005-0000-0000-000049520000}"/>
    <cellStyle name="Normal 2 2 2 5 2 15 5" xfId="21183" xr:uid="{00000000-0005-0000-0000-00004A520000}"/>
    <cellStyle name="Normal 2 2 2 5 2 15 5 10" xfId="21184" xr:uid="{00000000-0005-0000-0000-00004B520000}"/>
    <cellStyle name="Normal 2 2 2 5 2 15 5 2" xfId="21185" xr:uid="{00000000-0005-0000-0000-00004C520000}"/>
    <cellStyle name="Normal 2 2 2 5 2 15 5 3" xfId="21186" xr:uid="{00000000-0005-0000-0000-00004D520000}"/>
    <cellStyle name="Normal 2 2 2 5 2 15 5 4" xfId="21187" xr:uid="{00000000-0005-0000-0000-00004E520000}"/>
    <cellStyle name="Normal 2 2 2 5 2 15 5 5" xfId="21188" xr:uid="{00000000-0005-0000-0000-00004F520000}"/>
    <cellStyle name="Normal 2 2 2 5 2 15 5 6" xfId="21189" xr:uid="{00000000-0005-0000-0000-000050520000}"/>
    <cellStyle name="Normal 2 2 2 5 2 15 5 7" xfId="21190" xr:uid="{00000000-0005-0000-0000-000051520000}"/>
    <cellStyle name="Normal 2 2 2 5 2 15 5 8" xfId="21191" xr:uid="{00000000-0005-0000-0000-000052520000}"/>
    <cellStyle name="Normal 2 2 2 5 2 15 5 9" xfId="21192" xr:uid="{00000000-0005-0000-0000-000053520000}"/>
    <cellStyle name="Normal 2 2 2 5 2 15 6" xfId="21193" xr:uid="{00000000-0005-0000-0000-000054520000}"/>
    <cellStyle name="Normal 2 2 2 5 2 15 7" xfId="21194" xr:uid="{00000000-0005-0000-0000-000055520000}"/>
    <cellStyle name="Normal 2 2 2 5 2 15 8" xfId="21195" xr:uid="{00000000-0005-0000-0000-000056520000}"/>
    <cellStyle name="Normal 2 2 2 5 2 15 9" xfId="21196" xr:uid="{00000000-0005-0000-0000-000057520000}"/>
    <cellStyle name="Normal 2 2 2 5 2 16" xfId="21197" xr:uid="{00000000-0005-0000-0000-000058520000}"/>
    <cellStyle name="Normal 2 2 2 5 2 16 10" xfId="21198" xr:uid="{00000000-0005-0000-0000-000059520000}"/>
    <cellStyle name="Normal 2 2 2 5 2 16 11" xfId="21199" xr:uid="{00000000-0005-0000-0000-00005A520000}"/>
    <cellStyle name="Normal 2 2 2 5 2 16 12" xfId="21200" xr:uid="{00000000-0005-0000-0000-00005B520000}"/>
    <cellStyle name="Normal 2 2 2 5 2 16 13" xfId="21201" xr:uid="{00000000-0005-0000-0000-00005C520000}"/>
    <cellStyle name="Normal 2 2 2 5 2 16 14" xfId="21202" xr:uid="{00000000-0005-0000-0000-00005D520000}"/>
    <cellStyle name="Normal 2 2 2 5 2 16 2" xfId="21203" xr:uid="{00000000-0005-0000-0000-00005E520000}"/>
    <cellStyle name="Normal 2 2 2 5 2 16 2 10" xfId="21204" xr:uid="{00000000-0005-0000-0000-00005F520000}"/>
    <cellStyle name="Normal 2 2 2 5 2 16 2 2" xfId="21205" xr:uid="{00000000-0005-0000-0000-000060520000}"/>
    <cellStyle name="Normal 2 2 2 5 2 16 2 3" xfId="21206" xr:uid="{00000000-0005-0000-0000-000061520000}"/>
    <cellStyle name="Normal 2 2 2 5 2 16 2 4" xfId="21207" xr:uid="{00000000-0005-0000-0000-000062520000}"/>
    <cellStyle name="Normal 2 2 2 5 2 16 2 5" xfId="21208" xr:uid="{00000000-0005-0000-0000-000063520000}"/>
    <cellStyle name="Normal 2 2 2 5 2 16 2 6" xfId="21209" xr:uid="{00000000-0005-0000-0000-000064520000}"/>
    <cellStyle name="Normal 2 2 2 5 2 16 2 7" xfId="21210" xr:uid="{00000000-0005-0000-0000-000065520000}"/>
    <cellStyle name="Normal 2 2 2 5 2 16 2 8" xfId="21211" xr:uid="{00000000-0005-0000-0000-000066520000}"/>
    <cellStyle name="Normal 2 2 2 5 2 16 2 9" xfId="21212" xr:uid="{00000000-0005-0000-0000-000067520000}"/>
    <cellStyle name="Normal 2 2 2 5 2 16 3" xfId="21213" xr:uid="{00000000-0005-0000-0000-000068520000}"/>
    <cellStyle name="Normal 2 2 2 5 2 16 3 10" xfId="21214" xr:uid="{00000000-0005-0000-0000-000069520000}"/>
    <cellStyle name="Normal 2 2 2 5 2 16 3 2" xfId="21215" xr:uid="{00000000-0005-0000-0000-00006A520000}"/>
    <cellStyle name="Normal 2 2 2 5 2 16 3 3" xfId="21216" xr:uid="{00000000-0005-0000-0000-00006B520000}"/>
    <cellStyle name="Normal 2 2 2 5 2 16 3 4" xfId="21217" xr:uid="{00000000-0005-0000-0000-00006C520000}"/>
    <cellStyle name="Normal 2 2 2 5 2 16 3 5" xfId="21218" xr:uid="{00000000-0005-0000-0000-00006D520000}"/>
    <cellStyle name="Normal 2 2 2 5 2 16 3 6" xfId="21219" xr:uid="{00000000-0005-0000-0000-00006E520000}"/>
    <cellStyle name="Normal 2 2 2 5 2 16 3 7" xfId="21220" xr:uid="{00000000-0005-0000-0000-00006F520000}"/>
    <cellStyle name="Normal 2 2 2 5 2 16 3 8" xfId="21221" xr:uid="{00000000-0005-0000-0000-000070520000}"/>
    <cellStyle name="Normal 2 2 2 5 2 16 3 9" xfId="21222" xr:uid="{00000000-0005-0000-0000-000071520000}"/>
    <cellStyle name="Normal 2 2 2 5 2 16 4" xfId="21223" xr:uid="{00000000-0005-0000-0000-000072520000}"/>
    <cellStyle name="Normal 2 2 2 5 2 16 4 10" xfId="21224" xr:uid="{00000000-0005-0000-0000-000073520000}"/>
    <cellStyle name="Normal 2 2 2 5 2 16 4 2" xfId="21225" xr:uid="{00000000-0005-0000-0000-000074520000}"/>
    <cellStyle name="Normal 2 2 2 5 2 16 4 3" xfId="21226" xr:uid="{00000000-0005-0000-0000-000075520000}"/>
    <cellStyle name="Normal 2 2 2 5 2 16 4 4" xfId="21227" xr:uid="{00000000-0005-0000-0000-000076520000}"/>
    <cellStyle name="Normal 2 2 2 5 2 16 4 5" xfId="21228" xr:uid="{00000000-0005-0000-0000-000077520000}"/>
    <cellStyle name="Normal 2 2 2 5 2 16 4 6" xfId="21229" xr:uid="{00000000-0005-0000-0000-000078520000}"/>
    <cellStyle name="Normal 2 2 2 5 2 16 4 7" xfId="21230" xr:uid="{00000000-0005-0000-0000-000079520000}"/>
    <cellStyle name="Normal 2 2 2 5 2 16 4 8" xfId="21231" xr:uid="{00000000-0005-0000-0000-00007A520000}"/>
    <cellStyle name="Normal 2 2 2 5 2 16 4 9" xfId="21232" xr:uid="{00000000-0005-0000-0000-00007B520000}"/>
    <cellStyle name="Normal 2 2 2 5 2 16 5" xfId="21233" xr:uid="{00000000-0005-0000-0000-00007C520000}"/>
    <cellStyle name="Normal 2 2 2 5 2 16 5 10" xfId="21234" xr:uid="{00000000-0005-0000-0000-00007D520000}"/>
    <cellStyle name="Normal 2 2 2 5 2 16 5 2" xfId="21235" xr:uid="{00000000-0005-0000-0000-00007E520000}"/>
    <cellStyle name="Normal 2 2 2 5 2 16 5 3" xfId="21236" xr:uid="{00000000-0005-0000-0000-00007F520000}"/>
    <cellStyle name="Normal 2 2 2 5 2 16 5 4" xfId="21237" xr:uid="{00000000-0005-0000-0000-000080520000}"/>
    <cellStyle name="Normal 2 2 2 5 2 16 5 5" xfId="21238" xr:uid="{00000000-0005-0000-0000-000081520000}"/>
    <cellStyle name="Normal 2 2 2 5 2 16 5 6" xfId="21239" xr:uid="{00000000-0005-0000-0000-000082520000}"/>
    <cellStyle name="Normal 2 2 2 5 2 16 5 7" xfId="21240" xr:uid="{00000000-0005-0000-0000-000083520000}"/>
    <cellStyle name="Normal 2 2 2 5 2 16 5 8" xfId="21241" xr:uid="{00000000-0005-0000-0000-000084520000}"/>
    <cellStyle name="Normal 2 2 2 5 2 16 5 9" xfId="21242" xr:uid="{00000000-0005-0000-0000-000085520000}"/>
    <cellStyle name="Normal 2 2 2 5 2 16 6" xfId="21243" xr:uid="{00000000-0005-0000-0000-000086520000}"/>
    <cellStyle name="Normal 2 2 2 5 2 16 7" xfId="21244" xr:uid="{00000000-0005-0000-0000-000087520000}"/>
    <cellStyle name="Normal 2 2 2 5 2 16 8" xfId="21245" xr:uid="{00000000-0005-0000-0000-000088520000}"/>
    <cellStyle name="Normal 2 2 2 5 2 16 9" xfId="21246" xr:uid="{00000000-0005-0000-0000-000089520000}"/>
    <cellStyle name="Normal 2 2 2 5 2 17" xfId="21247" xr:uid="{00000000-0005-0000-0000-00008A520000}"/>
    <cellStyle name="Normal 2 2 2 5 2 17 10" xfId="21248" xr:uid="{00000000-0005-0000-0000-00008B520000}"/>
    <cellStyle name="Normal 2 2 2 5 2 17 11" xfId="21249" xr:uid="{00000000-0005-0000-0000-00008C520000}"/>
    <cellStyle name="Normal 2 2 2 5 2 17 12" xfId="21250" xr:uid="{00000000-0005-0000-0000-00008D520000}"/>
    <cellStyle name="Normal 2 2 2 5 2 17 13" xfId="21251" xr:uid="{00000000-0005-0000-0000-00008E520000}"/>
    <cellStyle name="Normal 2 2 2 5 2 17 14" xfId="21252" xr:uid="{00000000-0005-0000-0000-00008F520000}"/>
    <cellStyle name="Normal 2 2 2 5 2 17 2" xfId="21253" xr:uid="{00000000-0005-0000-0000-000090520000}"/>
    <cellStyle name="Normal 2 2 2 5 2 17 2 10" xfId="21254" xr:uid="{00000000-0005-0000-0000-000091520000}"/>
    <cellStyle name="Normal 2 2 2 5 2 17 2 2" xfId="21255" xr:uid="{00000000-0005-0000-0000-000092520000}"/>
    <cellStyle name="Normal 2 2 2 5 2 17 2 3" xfId="21256" xr:uid="{00000000-0005-0000-0000-000093520000}"/>
    <cellStyle name="Normal 2 2 2 5 2 17 2 4" xfId="21257" xr:uid="{00000000-0005-0000-0000-000094520000}"/>
    <cellStyle name="Normal 2 2 2 5 2 17 2 5" xfId="21258" xr:uid="{00000000-0005-0000-0000-000095520000}"/>
    <cellStyle name="Normal 2 2 2 5 2 17 2 6" xfId="21259" xr:uid="{00000000-0005-0000-0000-000096520000}"/>
    <cellStyle name="Normal 2 2 2 5 2 17 2 7" xfId="21260" xr:uid="{00000000-0005-0000-0000-000097520000}"/>
    <cellStyle name="Normal 2 2 2 5 2 17 2 8" xfId="21261" xr:uid="{00000000-0005-0000-0000-000098520000}"/>
    <cellStyle name="Normal 2 2 2 5 2 17 2 9" xfId="21262" xr:uid="{00000000-0005-0000-0000-000099520000}"/>
    <cellStyle name="Normal 2 2 2 5 2 17 3" xfId="21263" xr:uid="{00000000-0005-0000-0000-00009A520000}"/>
    <cellStyle name="Normal 2 2 2 5 2 17 3 10" xfId="21264" xr:uid="{00000000-0005-0000-0000-00009B520000}"/>
    <cellStyle name="Normal 2 2 2 5 2 17 3 2" xfId="21265" xr:uid="{00000000-0005-0000-0000-00009C520000}"/>
    <cellStyle name="Normal 2 2 2 5 2 17 3 3" xfId="21266" xr:uid="{00000000-0005-0000-0000-00009D520000}"/>
    <cellStyle name="Normal 2 2 2 5 2 17 3 4" xfId="21267" xr:uid="{00000000-0005-0000-0000-00009E520000}"/>
    <cellStyle name="Normal 2 2 2 5 2 17 3 5" xfId="21268" xr:uid="{00000000-0005-0000-0000-00009F520000}"/>
    <cellStyle name="Normal 2 2 2 5 2 17 3 6" xfId="21269" xr:uid="{00000000-0005-0000-0000-0000A0520000}"/>
    <cellStyle name="Normal 2 2 2 5 2 17 3 7" xfId="21270" xr:uid="{00000000-0005-0000-0000-0000A1520000}"/>
    <cellStyle name="Normal 2 2 2 5 2 17 3 8" xfId="21271" xr:uid="{00000000-0005-0000-0000-0000A2520000}"/>
    <cellStyle name="Normal 2 2 2 5 2 17 3 9" xfId="21272" xr:uid="{00000000-0005-0000-0000-0000A3520000}"/>
    <cellStyle name="Normal 2 2 2 5 2 17 4" xfId="21273" xr:uid="{00000000-0005-0000-0000-0000A4520000}"/>
    <cellStyle name="Normal 2 2 2 5 2 17 4 10" xfId="21274" xr:uid="{00000000-0005-0000-0000-0000A5520000}"/>
    <cellStyle name="Normal 2 2 2 5 2 17 4 2" xfId="21275" xr:uid="{00000000-0005-0000-0000-0000A6520000}"/>
    <cellStyle name="Normal 2 2 2 5 2 17 4 3" xfId="21276" xr:uid="{00000000-0005-0000-0000-0000A7520000}"/>
    <cellStyle name="Normal 2 2 2 5 2 17 4 4" xfId="21277" xr:uid="{00000000-0005-0000-0000-0000A8520000}"/>
    <cellStyle name="Normal 2 2 2 5 2 17 4 5" xfId="21278" xr:uid="{00000000-0005-0000-0000-0000A9520000}"/>
    <cellStyle name="Normal 2 2 2 5 2 17 4 6" xfId="21279" xr:uid="{00000000-0005-0000-0000-0000AA520000}"/>
    <cellStyle name="Normal 2 2 2 5 2 17 4 7" xfId="21280" xr:uid="{00000000-0005-0000-0000-0000AB520000}"/>
    <cellStyle name="Normal 2 2 2 5 2 17 4 8" xfId="21281" xr:uid="{00000000-0005-0000-0000-0000AC520000}"/>
    <cellStyle name="Normal 2 2 2 5 2 17 4 9" xfId="21282" xr:uid="{00000000-0005-0000-0000-0000AD520000}"/>
    <cellStyle name="Normal 2 2 2 5 2 17 5" xfId="21283" xr:uid="{00000000-0005-0000-0000-0000AE520000}"/>
    <cellStyle name="Normal 2 2 2 5 2 17 5 10" xfId="21284" xr:uid="{00000000-0005-0000-0000-0000AF520000}"/>
    <cellStyle name="Normal 2 2 2 5 2 17 5 2" xfId="21285" xr:uid="{00000000-0005-0000-0000-0000B0520000}"/>
    <cellStyle name="Normal 2 2 2 5 2 17 5 3" xfId="21286" xr:uid="{00000000-0005-0000-0000-0000B1520000}"/>
    <cellStyle name="Normal 2 2 2 5 2 17 5 4" xfId="21287" xr:uid="{00000000-0005-0000-0000-0000B2520000}"/>
    <cellStyle name="Normal 2 2 2 5 2 17 5 5" xfId="21288" xr:uid="{00000000-0005-0000-0000-0000B3520000}"/>
    <cellStyle name="Normal 2 2 2 5 2 17 5 6" xfId="21289" xr:uid="{00000000-0005-0000-0000-0000B4520000}"/>
    <cellStyle name="Normal 2 2 2 5 2 17 5 7" xfId="21290" xr:uid="{00000000-0005-0000-0000-0000B5520000}"/>
    <cellStyle name="Normal 2 2 2 5 2 17 5 8" xfId="21291" xr:uid="{00000000-0005-0000-0000-0000B6520000}"/>
    <cellStyle name="Normal 2 2 2 5 2 17 5 9" xfId="21292" xr:uid="{00000000-0005-0000-0000-0000B7520000}"/>
    <cellStyle name="Normal 2 2 2 5 2 17 6" xfId="21293" xr:uid="{00000000-0005-0000-0000-0000B8520000}"/>
    <cellStyle name="Normal 2 2 2 5 2 17 7" xfId="21294" xr:uid="{00000000-0005-0000-0000-0000B9520000}"/>
    <cellStyle name="Normal 2 2 2 5 2 17 8" xfId="21295" xr:uid="{00000000-0005-0000-0000-0000BA520000}"/>
    <cellStyle name="Normal 2 2 2 5 2 17 9" xfId="21296" xr:uid="{00000000-0005-0000-0000-0000BB520000}"/>
    <cellStyle name="Normal 2 2 2 5 2 18" xfId="21297" xr:uid="{00000000-0005-0000-0000-0000BC520000}"/>
    <cellStyle name="Normal 2 2 2 5 2 18 10" xfId="21298" xr:uid="{00000000-0005-0000-0000-0000BD520000}"/>
    <cellStyle name="Normal 2 2 2 5 2 18 11" xfId="21299" xr:uid="{00000000-0005-0000-0000-0000BE520000}"/>
    <cellStyle name="Normal 2 2 2 5 2 18 12" xfId="21300" xr:uid="{00000000-0005-0000-0000-0000BF520000}"/>
    <cellStyle name="Normal 2 2 2 5 2 18 13" xfId="21301" xr:uid="{00000000-0005-0000-0000-0000C0520000}"/>
    <cellStyle name="Normal 2 2 2 5 2 18 14" xfId="21302" xr:uid="{00000000-0005-0000-0000-0000C1520000}"/>
    <cellStyle name="Normal 2 2 2 5 2 18 2" xfId="21303" xr:uid="{00000000-0005-0000-0000-0000C2520000}"/>
    <cellStyle name="Normal 2 2 2 5 2 18 2 10" xfId="21304" xr:uid="{00000000-0005-0000-0000-0000C3520000}"/>
    <cellStyle name="Normal 2 2 2 5 2 18 2 2" xfId="21305" xr:uid="{00000000-0005-0000-0000-0000C4520000}"/>
    <cellStyle name="Normal 2 2 2 5 2 18 2 3" xfId="21306" xr:uid="{00000000-0005-0000-0000-0000C5520000}"/>
    <cellStyle name="Normal 2 2 2 5 2 18 2 4" xfId="21307" xr:uid="{00000000-0005-0000-0000-0000C6520000}"/>
    <cellStyle name="Normal 2 2 2 5 2 18 2 5" xfId="21308" xr:uid="{00000000-0005-0000-0000-0000C7520000}"/>
    <cellStyle name="Normal 2 2 2 5 2 18 2 6" xfId="21309" xr:uid="{00000000-0005-0000-0000-0000C8520000}"/>
    <cellStyle name="Normal 2 2 2 5 2 18 2 7" xfId="21310" xr:uid="{00000000-0005-0000-0000-0000C9520000}"/>
    <cellStyle name="Normal 2 2 2 5 2 18 2 8" xfId="21311" xr:uid="{00000000-0005-0000-0000-0000CA520000}"/>
    <cellStyle name="Normal 2 2 2 5 2 18 2 9" xfId="21312" xr:uid="{00000000-0005-0000-0000-0000CB520000}"/>
    <cellStyle name="Normal 2 2 2 5 2 18 3" xfId="21313" xr:uid="{00000000-0005-0000-0000-0000CC520000}"/>
    <cellStyle name="Normal 2 2 2 5 2 18 3 10" xfId="21314" xr:uid="{00000000-0005-0000-0000-0000CD520000}"/>
    <cellStyle name="Normal 2 2 2 5 2 18 3 2" xfId="21315" xr:uid="{00000000-0005-0000-0000-0000CE520000}"/>
    <cellStyle name="Normal 2 2 2 5 2 18 3 3" xfId="21316" xr:uid="{00000000-0005-0000-0000-0000CF520000}"/>
    <cellStyle name="Normal 2 2 2 5 2 18 3 4" xfId="21317" xr:uid="{00000000-0005-0000-0000-0000D0520000}"/>
    <cellStyle name="Normal 2 2 2 5 2 18 3 5" xfId="21318" xr:uid="{00000000-0005-0000-0000-0000D1520000}"/>
    <cellStyle name="Normal 2 2 2 5 2 18 3 6" xfId="21319" xr:uid="{00000000-0005-0000-0000-0000D2520000}"/>
    <cellStyle name="Normal 2 2 2 5 2 18 3 7" xfId="21320" xr:uid="{00000000-0005-0000-0000-0000D3520000}"/>
    <cellStyle name="Normal 2 2 2 5 2 18 3 8" xfId="21321" xr:uid="{00000000-0005-0000-0000-0000D4520000}"/>
    <cellStyle name="Normal 2 2 2 5 2 18 3 9" xfId="21322" xr:uid="{00000000-0005-0000-0000-0000D5520000}"/>
    <cellStyle name="Normal 2 2 2 5 2 18 4" xfId="21323" xr:uid="{00000000-0005-0000-0000-0000D6520000}"/>
    <cellStyle name="Normal 2 2 2 5 2 18 4 10" xfId="21324" xr:uid="{00000000-0005-0000-0000-0000D7520000}"/>
    <cellStyle name="Normal 2 2 2 5 2 18 4 2" xfId="21325" xr:uid="{00000000-0005-0000-0000-0000D8520000}"/>
    <cellStyle name="Normal 2 2 2 5 2 18 4 3" xfId="21326" xr:uid="{00000000-0005-0000-0000-0000D9520000}"/>
    <cellStyle name="Normal 2 2 2 5 2 18 4 4" xfId="21327" xr:uid="{00000000-0005-0000-0000-0000DA520000}"/>
    <cellStyle name="Normal 2 2 2 5 2 18 4 5" xfId="21328" xr:uid="{00000000-0005-0000-0000-0000DB520000}"/>
    <cellStyle name="Normal 2 2 2 5 2 18 4 6" xfId="21329" xr:uid="{00000000-0005-0000-0000-0000DC520000}"/>
    <cellStyle name="Normal 2 2 2 5 2 18 4 7" xfId="21330" xr:uid="{00000000-0005-0000-0000-0000DD520000}"/>
    <cellStyle name="Normal 2 2 2 5 2 18 4 8" xfId="21331" xr:uid="{00000000-0005-0000-0000-0000DE520000}"/>
    <cellStyle name="Normal 2 2 2 5 2 18 4 9" xfId="21332" xr:uid="{00000000-0005-0000-0000-0000DF520000}"/>
    <cellStyle name="Normal 2 2 2 5 2 18 5" xfId="21333" xr:uid="{00000000-0005-0000-0000-0000E0520000}"/>
    <cellStyle name="Normal 2 2 2 5 2 18 5 10" xfId="21334" xr:uid="{00000000-0005-0000-0000-0000E1520000}"/>
    <cellStyle name="Normal 2 2 2 5 2 18 5 2" xfId="21335" xr:uid="{00000000-0005-0000-0000-0000E2520000}"/>
    <cellStyle name="Normal 2 2 2 5 2 18 5 3" xfId="21336" xr:uid="{00000000-0005-0000-0000-0000E3520000}"/>
    <cellStyle name="Normal 2 2 2 5 2 18 5 4" xfId="21337" xr:uid="{00000000-0005-0000-0000-0000E4520000}"/>
    <cellStyle name="Normal 2 2 2 5 2 18 5 5" xfId="21338" xr:uid="{00000000-0005-0000-0000-0000E5520000}"/>
    <cellStyle name="Normal 2 2 2 5 2 18 5 6" xfId="21339" xr:uid="{00000000-0005-0000-0000-0000E6520000}"/>
    <cellStyle name="Normal 2 2 2 5 2 18 5 7" xfId="21340" xr:uid="{00000000-0005-0000-0000-0000E7520000}"/>
    <cellStyle name="Normal 2 2 2 5 2 18 5 8" xfId="21341" xr:uid="{00000000-0005-0000-0000-0000E8520000}"/>
    <cellStyle name="Normal 2 2 2 5 2 18 5 9" xfId="21342" xr:uid="{00000000-0005-0000-0000-0000E9520000}"/>
    <cellStyle name="Normal 2 2 2 5 2 18 6" xfId="21343" xr:uid="{00000000-0005-0000-0000-0000EA520000}"/>
    <cellStyle name="Normal 2 2 2 5 2 18 7" xfId="21344" xr:uid="{00000000-0005-0000-0000-0000EB520000}"/>
    <cellStyle name="Normal 2 2 2 5 2 18 8" xfId="21345" xr:uid="{00000000-0005-0000-0000-0000EC520000}"/>
    <cellStyle name="Normal 2 2 2 5 2 18 9" xfId="21346" xr:uid="{00000000-0005-0000-0000-0000ED520000}"/>
    <cellStyle name="Normal 2 2 2 5 2 19" xfId="21347" xr:uid="{00000000-0005-0000-0000-0000EE520000}"/>
    <cellStyle name="Normal 2 2 2 5 2 19 10" xfId="21348" xr:uid="{00000000-0005-0000-0000-0000EF520000}"/>
    <cellStyle name="Normal 2 2 2 5 2 19 11" xfId="21349" xr:uid="{00000000-0005-0000-0000-0000F0520000}"/>
    <cellStyle name="Normal 2 2 2 5 2 19 12" xfId="21350" xr:uid="{00000000-0005-0000-0000-0000F1520000}"/>
    <cellStyle name="Normal 2 2 2 5 2 19 13" xfId="21351" xr:uid="{00000000-0005-0000-0000-0000F2520000}"/>
    <cellStyle name="Normal 2 2 2 5 2 19 14" xfId="21352" xr:uid="{00000000-0005-0000-0000-0000F3520000}"/>
    <cellStyle name="Normal 2 2 2 5 2 19 2" xfId="21353" xr:uid="{00000000-0005-0000-0000-0000F4520000}"/>
    <cellStyle name="Normal 2 2 2 5 2 19 2 10" xfId="21354" xr:uid="{00000000-0005-0000-0000-0000F5520000}"/>
    <cellStyle name="Normal 2 2 2 5 2 19 2 2" xfId="21355" xr:uid="{00000000-0005-0000-0000-0000F6520000}"/>
    <cellStyle name="Normal 2 2 2 5 2 19 2 3" xfId="21356" xr:uid="{00000000-0005-0000-0000-0000F7520000}"/>
    <cellStyle name="Normal 2 2 2 5 2 19 2 4" xfId="21357" xr:uid="{00000000-0005-0000-0000-0000F8520000}"/>
    <cellStyle name="Normal 2 2 2 5 2 19 2 5" xfId="21358" xr:uid="{00000000-0005-0000-0000-0000F9520000}"/>
    <cellStyle name="Normal 2 2 2 5 2 19 2 6" xfId="21359" xr:uid="{00000000-0005-0000-0000-0000FA520000}"/>
    <cellStyle name="Normal 2 2 2 5 2 19 2 7" xfId="21360" xr:uid="{00000000-0005-0000-0000-0000FB520000}"/>
    <cellStyle name="Normal 2 2 2 5 2 19 2 8" xfId="21361" xr:uid="{00000000-0005-0000-0000-0000FC520000}"/>
    <cellStyle name="Normal 2 2 2 5 2 19 2 9" xfId="21362" xr:uid="{00000000-0005-0000-0000-0000FD520000}"/>
    <cellStyle name="Normal 2 2 2 5 2 19 3" xfId="21363" xr:uid="{00000000-0005-0000-0000-0000FE520000}"/>
    <cellStyle name="Normal 2 2 2 5 2 19 3 10" xfId="21364" xr:uid="{00000000-0005-0000-0000-0000FF520000}"/>
    <cellStyle name="Normal 2 2 2 5 2 19 3 2" xfId="21365" xr:uid="{00000000-0005-0000-0000-000000530000}"/>
    <cellStyle name="Normal 2 2 2 5 2 19 3 3" xfId="21366" xr:uid="{00000000-0005-0000-0000-000001530000}"/>
    <cellStyle name="Normal 2 2 2 5 2 19 3 4" xfId="21367" xr:uid="{00000000-0005-0000-0000-000002530000}"/>
    <cellStyle name="Normal 2 2 2 5 2 19 3 5" xfId="21368" xr:uid="{00000000-0005-0000-0000-000003530000}"/>
    <cellStyle name="Normal 2 2 2 5 2 19 3 6" xfId="21369" xr:uid="{00000000-0005-0000-0000-000004530000}"/>
    <cellStyle name="Normal 2 2 2 5 2 19 3 7" xfId="21370" xr:uid="{00000000-0005-0000-0000-000005530000}"/>
    <cellStyle name="Normal 2 2 2 5 2 19 3 8" xfId="21371" xr:uid="{00000000-0005-0000-0000-000006530000}"/>
    <cellStyle name="Normal 2 2 2 5 2 19 3 9" xfId="21372" xr:uid="{00000000-0005-0000-0000-000007530000}"/>
    <cellStyle name="Normal 2 2 2 5 2 19 4" xfId="21373" xr:uid="{00000000-0005-0000-0000-000008530000}"/>
    <cellStyle name="Normal 2 2 2 5 2 19 4 10" xfId="21374" xr:uid="{00000000-0005-0000-0000-000009530000}"/>
    <cellStyle name="Normal 2 2 2 5 2 19 4 2" xfId="21375" xr:uid="{00000000-0005-0000-0000-00000A530000}"/>
    <cellStyle name="Normal 2 2 2 5 2 19 4 3" xfId="21376" xr:uid="{00000000-0005-0000-0000-00000B530000}"/>
    <cellStyle name="Normal 2 2 2 5 2 19 4 4" xfId="21377" xr:uid="{00000000-0005-0000-0000-00000C530000}"/>
    <cellStyle name="Normal 2 2 2 5 2 19 4 5" xfId="21378" xr:uid="{00000000-0005-0000-0000-00000D530000}"/>
    <cellStyle name="Normal 2 2 2 5 2 19 4 6" xfId="21379" xr:uid="{00000000-0005-0000-0000-00000E530000}"/>
    <cellStyle name="Normal 2 2 2 5 2 19 4 7" xfId="21380" xr:uid="{00000000-0005-0000-0000-00000F530000}"/>
    <cellStyle name="Normal 2 2 2 5 2 19 4 8" xfId="21381" xr:uid="{00000000-0005-0000-0000-000010530000}"/>
    <cellStyle name="Normal 2 2 2 5 2 19 4 9" xfId="21382" xr:uid="{00000000-0005-0000-0000-000011530000}"/>
    <cellStyle name="Normal 2 2 2 5 2 19 5" xfId="21383" xr:uid="{00000000-0005-0000-0000-000012530000}"/>
    <cellStyle name="Normal 2 2 2 5 2 19 5 10" xfId="21384" xr:uid="{00000000-0005-0000-0000-000013530000}"/>
    <cellStyle name="Normal 2 2 2 5 2 19 5 2" xfId="21385" xr:uid="{00000000-0005-0000-0000-000014530000}"/>
    <cellStyle name="Normal 2 2 2 5 2 19 5 3" xfId="21386" xr:uid="{00000000-0005-0000-0000-000015530000}"/>
    <cellStyle name="Normal 2 2 2 5 2 19 5 4" xfId="21387" xr:uid="{00000000-0005-0000-0000-000016530000}"/>
    <cellStyle name="Normal 2 2 2 5 2 19 5 5" xfId="21388" xr:uid="{00000000-0005-0000-0000-000017530000}"/>
    <cellStyle name="Normal 2 2 2 5 2 19 5 6" xfId="21389" xr:uid="{00000000-0005-0000-0000-000018530000}"/>
    <cellStyle name="Normal 2 2 2 5 2 19 5 7" xfId="21390" xr:uid="{00000000-0005-0000-0000-000019530000}"/>
    <cellStyle name="Normal 2 2 2 5 2 19 5 8" xfId="21391" xr:uid="{00000000-0005-0000-0000-00001A530000}"/>
    <cellStyle name="Normal 2 2 2 5 2 19 5 9" xfId="21392" xr:uid="{00000000-0005-0000-0000-00001B530000}"/>
    <cellStyle name="Normal 2 2 2 5 2 19 6" xfId="21393" xr:uid="{00000000-0005-0000-0000-00001C530000}"/>
    <cellStyle name="Normal 2 2 2 5 2 19 7" xfId="21394" xr:uid="{00000000-0005-0000-0000-00001D530000}"/>
    <cellStyle name="Normal 2 2 2 5 2 19 8" xfId="21395" xr:uid="{00000000-0005-0000-0000-00001E530000}"/>
    <cellStyle name="Normal 2 2 2 5 2 19 9" xfId="21396" xr:uid="{00000000-0005-0000-0000-00001F530000}"/>
    <cellStyle name="Normal 2 2 2 5 2 2" xfId="21397" xr:uid="{00000000-0005-0000-0000-000020530000}"/>
    <cellStyle name="Normal 2 2 2 5 2 2 10" xfId="21398" xr:uid="{00000000-0005-0000-0000-000021530000}"/>
    <cellStyle name="Normal 2 2 2 5 2 2 11" xfId="21399" xr:uid="{00000000-0005-0000-0000-000022530000}"/>
    <cellStyle name="Normal 2 2 2 5 2 2 12" xfId="21400" xr:uid="{00000000-0005-0000-0000-000023530000}"/>
    <cellStyle name="Normal 2 2 2 5 2 2 13" xfId="21401" xr:uid="{00000000-0005-0000-0000-000024530000}"/>
    <cellStyle name="Normal 2 2 2 5 2 2 14" xfId="21402" xr:uid="{00000000-0005-0000-0000-000025530000}"/>
    <cellStyle name="Normal 2 2 2 5 2 2 2" xfId="21403" xr:uid="{00000000-0005-0000-0000-000026530000}"/>
    <cellStyle name="Normal 2 2 2 5 2 2 2 10" xfId="21404" xr:uid="{00000000-0005-0000-0000-000027530000}"/>
    <cellStyle name="Normal 2 2 2 5 2 2 2 2" xfId="21405" xr:uid="{00000000-0005-0000-0000-000028530000}"/>
    <cellStyle name="Normal 2 2 2 5 2 2 2 3" xfId="21406" xr:uid="{00000000-0005-0000-0000-000029530000}"/>
    <cellStyle name="Normal 2 2 2 5 2 2 2 4" xfId="21407" xr:uid="{00000000-0005-0000-0000-00002A530000}"/>
    <cellStyle name="Normal 2 2 2 5 2 2 2 5" xfId="21408" xr:uid="{00000000-0005-0000-0000-00002B530000}"/>
    <cellStyle name="Normal 2 2 2 5 2 2 2 6" xfId="21409" xr:uid="{00000000-0005-0000-0000-00002C530000}"/>
    <cellStyle name="Normal 2 2 2 5 2 2 2 7" xfId="21410" xr:uid="{00000000-0005-0000-0000-00002D530000}"/>
    <cellStyle name="Normal 2 2 2 5 2 2 2 8" xfId="21411" xr:uid="{00000000-0005-0000-0000-00002E530000}"/>
    <cellStyle name="Normal 2 2 2 5 2 2 2 9" xfId="21412" xr:uid="{00000000-0005-0000-0000-00002F530000}"/>
    <cellStyle name="Normal 2 2 2 5 2 2 3" xfId="21413" xr:uid="{00000000-0005-0000-0000-000030530000}"/>
    <cellStyle name="Normal 2 2 2 5 2 2 3 10" xfId="21414" xr:uid="{00000000-0005-0000-0000-000031530000}"/>
    <cellStyle name="Normal 2 2 2 5 2 2 3 2" xfId="21415" xr:uid="{00000000-0005-0000-0000-000032530000}"/>
    <cellStyle name="Normal 2 2 2 5 2 2 3 3" xfId="21416" xr:uid="{00000000-0005-0000-0000-000033530000}"/>
    <cellStyle name="Normal 2 2 2 5 2 2 3 4" xfId="21417" xr:uid="{00000000-0005-0000-0000-000034530000}"/>
    <cellStyle name="Normal 2 2 2 5 2 2 3 5" xfId="21418" xr:uid="{00000000-0005-0000-0000-000035530000}"/>
    <cellStyle name="Normal 2 2 2 5 2 2 3 6" xfId="21419" xr:uid="{00000000-0005-0000-0000-000036530000}"/>
    <cellStyle name="Normal 2 2 2 5 2 2 3 7" xfId="21420" xr:uid="{00000000-0005-0000-0000-000037530000}"/>
    <cellStyle name="Normal 2 2 2 5 2 2 3 8" xfId="21421" xr:uid="{00000000-0005-0000-0000-000038530000}"/>
    <cellStyle name="Normal 2 2 2 5 2 2 3 9" xfId="21422" xr:uid="{00000000-0005-0000-0000-000039530000}"/>
    <cellStyle name="Normal 2 2 2 5 2 2 4" xfId="21423" xr:uid="{00000000-0005-0000-0000-00003A530000}"/>
    <cellStyle name="Normal 2 2 2 5 2 2 4 10" xfId="21424" xr:uid="{00000000-0005-0000-0000-00003B530000}"/>
    <cellStyle name="Normal 2 2 2 5 2 2 4 2" xfId="21425" xr:uid="{00000000-0005-0000-0000-00003C530000}"/>
    <cellStyle name="Normal 2 2 2 5 2 2 4 3" xfId="21426" xr:uid="{00000000-0005-0000-0000-00003D530000}"/>
    <cellStyle name="Normal 2 2 2 5 2 2 4 4" xfId="21427" xr:uid="{00000000-0005-0000-0000-00003E530000}"/>
    <cellStyle name="Normal 2 2 2 5 2 2 4 5" xfId="21428" xr:uid="{00000000-0005-0000-0000-00003F530000}"/>
    <cellStyle name="Normal 2 2 2 5 2 2 4 6" xfId="21429" xr:uid="{00000000-0005-0000-0000-000040530000}"/>
    <cellStyle name="Normal 2 2 2 5 2 2 4 7" xfId="21430" xr:uid="{00000000-0005-0000-0000-000041530000}"/>
    <cellStyle name="Normal 2 2 2 5 2 2 4 8" xfId="21431" xr:uid="{00000000-0005-0000-0000-000042530000}"/>
    <cellStyle name="Normal 2 2 2 5 2 2 4 9" xfId="21432" xr:uid="{00000000-0005-0000-0000-000043530000}"/>
    <cellStyle name="Normal 2 2 2 5 2 2 5" xfId="21433" xr:uid="{00000000-0005-0000-0000-000044530000}"/>
    <cellStyle name="Normal 2 2 2 5 2 2 5 10" xfId="21434" xr:uid="{00000000-0005-0000-0000-000045530000}"/>
    <cellStyle name="Normal 2 2 2 5 2 2 5 2" xfId="21435" xr:uid="{00000000-0005-0000-0000-000046530000}"/>
    <cellStyle name="Normal 2 2 2 5 2 2 5 3" xfId="21436" xr:uid="{00000000-0005-0000-0000-000047530000}"/>
    <cellStyle name="Normal 2 2 2 5 2 2 5 4" xfId="21437" xr:uid="{00000000-0005-0000-0000-000048530000}"/>
    <cellStyle name="Normal 2 2 2 5 2 2 5 5" xfId="21438" xr:uid="{00000000-0005-0000-0000-000049530000}"/>
    <cellStyle name="Normal 2 2 2 5 2 2 5 6" xfId="21439" xr:uid="{00000000-0005-0000-0000-00004A530000}"/>
    <cellStyle name="Normal 2 2 2 5 2 2 5 7" xfId="21440" xr:uid="{00000000-0005-0000-0000-00004B530000}"/>
    <cellStyle name="Normal 2 2 2 5 2 2 5 8" xfId="21441" xr:uid="{00000000-0005-0000-0000-00004C530000}"/>
    <cellStyle name="Normal 2 2 2 5 2 2 5 9" xfId="21442" xr:uid="{00000000-0005-0000-0000-00004D530000}"/>
    <cellStyle name="Normal 2 2 2 5 2 2 6" xfId="21443" xr:uid="{00000000-0005-0000-0000-00004E530000}"/>
    <cellStyle name="Normal 2 2 2 5 2 2 7" xfId="21444" xr:uid="{00000000-0005-0000-0000-00004F530000}"/>
    <cellStyle name="Normal 2 2 2 5 2 2 8" xfId="21445" xr:uid="{00000000-0005-0000-0000-000050530000}"/>
    <cellStyle name="Normal 2 2 2 5 2 2 9" xfId="21446" xr:uid="{00000000-0005-0000-0000-000051530000}"/>
    <cellStyle name="Normal 2 2 2 5 2 20" xfId="21447" xr:uid="{00000000-0005-0000-0000-000052530000}"/>
    <cellStyle name="Normal 2 2 2 5 2 20 10" xfId="21448" xr:uid="{00000000-0005-0000-0000-000053530000}"/>
    <cellStyle name="Normal 2 2 2 5 2 20 11" xfId="21449" xr:uid="{00000000-0005-0000-0000-000054530000}"/>
    <cellStyle name="Normal 2 2 2 5 2 20 12" xfId="21450" xr:uid="{00000000-0005-0000-0000-000055530000}"/>
    <cellStyle name="Normal 2 2 2 5 2 20 13" xfId="21451" xr:uid="{00000000-0005-0000-0000-000056530000}"/>
    <cellStyle name="Normal 2 2 2 5 2 20 14" xfId="21452" xr:uid="{00000000-0005-0000-0000-000057530000}"/>
    <cellStyle name="Normal 2 2 2 5 2 20 2" xfId="21453" xr:uid="{00000000-0005-0000-0000-000058530000}"/>
    <cellStyle name="Normal 2 2 2 5 2 20 2 10" xfId="21454" xr:uid="{00000000-0005-0000-0000-000059530000}"/>
    <cellStyle name="Normal 2 2 2 5 2 20 2 2" xfId="21455" xr:uid="{00000000-0005-0000-0000-00005A530000}"/>
    <cellStyle name="Normal 2 2 2 5 2 20 2 3" xfId="21456" xr:uid="{00000000-0005-0000-0000-00005B530000}"/>
    <cellStyle name="Normal 2 2 2 5 2 20 2 4" xfId="21457" xr:uid="{00000000-0005-0000-0000-00005C530000}"/>
    <cellStyle name="Normal 2 2 2 5 2 20 2 5" xfId="21458" xr:uid="{00000000-0005-0000-0000-00005D530000}"/>
    <cellStyle name="Normal 2 2 2 5 2 20 2 6" xfId="21459" xr:uid="{00000000-0005-0000-0000-00005E530000}"/>
    <cellStyle name="Normal 2 2 2 5 2 20 2 7" xfId="21460" xr:uid="{00000000-0005-0000-0000-00005F530000}"/>
    <cellStyle name="Normal 2 2 2 5 2 20 2 8" xfId="21461" xr:uid="{00000000-0005-0000-0000-000060530000}"/>
    <cellStyle name="Normal 2 2 2 5 2 20 2 9" xfId="21462" xr:uid="{00000000-0005-0000-0000-000061530000}"/>
    <cellStyle name="Normal 2 2 2 5 2 20 3" xfId="21463" xr:uid="{00000000-0005-0000-0000-000062530000}"/>
    <cellStyle name="Normal 2 2 2 5 2 20 3 10" xfId="21464" xr:uid="{00000000-0005-0000-0000-000063530000}"/>
    <cellStyle name="Normal 2 2 2 5 2 20 3 2" xfId="21465" xr:uid="{00000000-0005-0000-0000-000064530000}"/>
    <cellStyle name="Normal 2 2 2 5 2 20 3 3" xfId="21466" xr:uid="{00000000-0005-0000-0000-000065530000}"/>
    <cellStyle name="Normal 2 2 2 5 2 20 3 4" xfId="21467" xr:uid="{00000000-0005-0000-0000-000066530000}"/>
    <cellStyle name="Normal 2 2 2 5 2 20 3 5" xfId="21468" xr:uid="{00000000-0005-0000-0000-000067530000}"/>
    <cellStyle name="Normal 2 2 2 5 2 20 3 6" xfId="21469" xr:uid="{00000000-0005-0000-0000-000068530000}"/>
    <cellStyle name="Normal 2 2 2 5 2 20 3 7" xfId="21470" xr:uid="{00000000-0005-0000-0000-000069530000}"/>
    <cellStyle name="Normal 2 2 2 5 2 20 3 8" xfId="21471" xr:uid="{00000000-0005-0000-0000-00006A530000}"/>
    <cellStyle name="Normal 2 2 2 5 2 20 3 9" xfId="21472" xr:uid="{00000000-0005-0000-0000-00006B530000}"/>
    <cellStyle name="Normal 2 2 2 5 2 20 4" xfId="21473" xr:uid="{00000000-0005-0000-0000-00006C530000}"/>
    <cellStyle name="Normal 2 2 2 5 2 20 4 10" xfId="21474" xr:uid="{00000000-0005-0000-0000-00006D530000}"/>
    <cellStyle name="Normal 2 2 2 5 2 20 4 2" xfId="21475" xr:uid="{00000000-0005-0000-0000-00006E530000}"/>
    <cellStyle name="Normal 2 2 2 5 2 20 4 3" xfId="21476" xr:uid="{00000000-0005-0000-0000-00006F530000}"/>
    <cellStyle name="Normal 2 2 2 5 2 20 4 4" xfId="21477" xr:uid="{00000000-0005-0000-0000-000070530000}"/>
    <cellStyle name="Normal 2 2 2 5 2 20 4 5" xfId="21478" xr:uid="{00000000-0005-0000-0000-000071530000}"/>
    <cellStyle name="Normal 2 2 2 5 2 20 4 6" xfId="21479" xr:uid="{00000000-0005-0000-0000-000072530000}"/>
    <cellStyle name="Normal 2 2 2 5 2 20 4 7" xfId="21480" xr:uid="{00000000-0005-0000-0000-000073530000}"/>
    <cellStyle name="Normal 2 2 2 5 2 20 4 8" xfId="21481" xr:uid="{00000000-0005-0000-0000-000074530000}"/>
    <cellStyle name="Normal 2 2 2 5 2 20 4 9" xfId="21482" xr:uid="{00000000-0005-0000-0000-000075530000}"/>
    <cellStyle name="Normal 2 2 2 5 2 20 5" xfId="21483" xr:uid="{00000000-0005-0000-0000-000076530000}"/>
    <cellStyle name="Normal 2 2 2 5 2 20 5 10" xfId="21484" xr:uid="{00000000-0005-0000-0000-000077530000}"/>
    <cellStyle name="Normal 2 2 2 5 2 20 5 2" xfId="21485" xr:uid="{00000000-0005-0000-0000-000078530000}"/>
    <cellStyle name="Normal 2 2 2 5 2 20 5 3" xfId="21486" xr:uid="{00000000-0005-0000-0000-000079530000}"/>
    <cellStyle name="Normal 2 2 2 5 2 20 5 4" xfId="21487" xr:uid="{00000000-0005-0000-0000-00007A530000}"/>
    <cellStyle name="Normal 2 2 2 5 2 20 5 5" xfId="21488" xr:uid="{00000000-0005-0000-0000-00007B530000}"/>
    <cellStyle name="Normal 2 2 2 5 2 20 5 6" xfId="21489" xr:uid="{00000000-0005-0000-0000-00007C530000}"/>
    <cellStyle name="Normal 2 2 2 5 2 20 5 7" xfId="21490" xr:uid="{00000000-0005-0000-0000-00007D530000}"/>
    <cellStyle name="Normal 2 2 2 5 2 20 5 8" xfId="21491" xr:uid="{00000000-0005-0000-0000-00007E530000}"/>
    <cellStyle name="Normal 2 2 2 5 2 20 5 9" xfId="21492" xr:uid="{00000000-0005-0000-0000-00007F530000}"/>
    <cellStyle name="Normal 2 2 2 5 2 20 6" xfId="21493" xr:uid="{00000000-0005-0000-0000-000080530000}"/>
    <cellStyle name="Normal 2 2 2 5 2 20 7" xfId="21494" xr:uid="{00000000-0005-0000-0000-000081530000}"/>
    <cellStyle name="Normal 2 2 2 5 2 20 8" xfId="21495" xr:uid="{00000000-0005-0000-0000-000082530000}"/>
    <cellStyle name="Normal 2 2 2 5 2 20 9" xfId="21496" xr:uid="{00000000-0005-0000-0000-000083530000}"/>
    <cellStyle name="Normal 2 2 2 5 2 21" xfId="21497" xr:uid="{00000000-0005-0000-0000-000084530000}"/>
    <cellStyle name="Normal 2 2 2 5 2 22" xfId="21498" xr:uid="{00000000-0005-0000-0000-000085530000}"/>
    <cellStyle name="Normal 2 2 2 5 2 3" xfId="21499" xr:uid="{00000000-0005-0000-0000-000086530000}"/>
    <cellStyle name="Normal 2 2 2 5 2 3 10" xfId="21500" xr:uid="{00000000-0005-0000-0000-000087530000}"/>
    <cellStyle name="Normal 2 2 2 5 2 3 11" xfId="21501" xr:uid="{00000000-0005-0000-0000-000088530000}"/>
    <cellStyle name="Normal 2 2 2 5 2 3 12" xfId="21502" xr:uid="{00000000-0005-0000-0000-000089530000}"/>
    <cellStyle name="Normal 2 2 2 5 2 3 13" xfId="21503" xr:uid="{00000000-0005-0000-0000-00008A530000}"/>
    <cellStyle name="Normal 2 2 2 5 2 3 14" xfId="21504" xr:uid="{00000000-0005-0000-0000-00008B530000}"/>
    <cellStyle name="Normal 2 2 2 5 2 3 2" xfId="21505" xr:uid="{00000000-0005-0000-0000-00008C530000}"/>
    <cellStyle name="Normal 2 2 2 5 2 3 2 10" xfId="21506" xr:uid="{00000000-0005-0000-0000-00008D530000}"/>
    <cellStyle name="Normal 2 2 2 5 2 3 2 2" xfId="21507" xr:uid="{00000000-0005-0000-0000-00008E530000}"/>
    <cellStyle name="Normal 2 2 2 5 2 3 2 3" xfId="21508" xr:uid="{00000000-0005-0000-0000-00008F530000}"/>
    <cellStyle name="Normal 2 2 2 5 2 3 2 4" xfId="21509" xr:uid="{00000000-0005-0000-0000-000090530000}"/>
    <cellStyle name="Normal 2 2 2 5 2 3 2 5" xfId="21510" xr:uid="{00000000-0005-0000-0000-000091530000}"/>
    <cellStyle name="Normal 2 2 2 5 2 3 2 6" xfId="21511" xr:uid="{00000000-0005-0000-0000-000092530000}"/>
    <cellStyle name="Normal 2 2 2 5 2 3 2 7" xfId="21512" xr:uid="{00000000-0005-0000-0000-000093530000}"/>
    <cellStyle name="Normal 2 2 2 5 2 3 2 8" xfId="21513" xr:uid="{00000000-0005-0000-0000-000094530000}"/>
    <cellStyle name="Normal 2 2 2 5 2 3 2 9" xfId="21514" xr:uid="{00000000-0005-0000-0000-000095530000}"/>
    <cellStyle name="Normal 2 2 2 5 2 3 3" xfId="21515" xr:uid="{00000000-0005-0000-0000-000096530000}"/>
    <cellStyle name="Normal 2 2 2 5 2 3 3 10" xfId="21516" xr:uid="{00000000-0005-0000-0000-000097530000}"/>
    <cellStyle name="Normal 2 2 2 5 2 3 3 2" xfId="21517" xr:uid="{00000000-0005-0000-0000-000098530000}"/>
    <cellStyle name="Normal 2 2 2 5 2 3 3 3" xfId="21518" xr:uid="{00000000-0005-0000-0000-000099530000}"/>
    <cellStyle name="Normal 2 2 2 5 2 3 3 4" xfId="21519" xr:uid="{00000000-0005-0000-0000-00009A530000}"/>
    <cellStyle name="Normal 2 2 2 5 2 3 3 5" xfId="21520" xr:uid="{00000000-0005-0000-0000-00009B530000}"/>
    <cellStyle name="Normal 2 2 2 5 2 3 3 6" xfId="21521" xr:uid="{00000000-0005-0000-0000-00009C530000}"/>
    <cellStyle name="Normal 2 2 2 5 2 3 3 7" xfId="21522" xr:uid="{00000000-0005-0000-0000-00009D530000}"/>
    <cellStyle name="Normal 2 2 2 5 2 3 3 8" xfId="21523" xr:uid="{00000000-0005-0000-0000-00009E530000}"/>
    <cellStyle name="Normal 2 2 2 5 2 3 3 9" xfId="21524" xr:uid="{00000000-0005-0000-0000-00009F530000}"/>
    <cellStyle name="Normal 2 2 2 5 2 3 4" xfId="21525" xr:uid="{00000000-0005-0000-0000-0000A0530000}"/>
    <cellStyle name="Normal 2 2 2 5 2 3 4 10" xfId="21526" xr:uid="{00000000-0005-0000-0000-0000A1530000}"/>
    <cellStyle name="Normal 2 2 2 5 2 3 4 2" xfId="21527" xr:uid="{00000000-0005-0000-0000-0000A2530000}"/>
    <cellStyle name="Normal 2 2 2 5 2 3 4 3" xfId="21528" xr:uid="{00000000-0005-0000-0000-0000A3530000}"/>
    <cellStyle name="Normal 2 2 2 5 2 3 4 4" xfId="21529" xr:uid="{00000000-0005-0000-0000-0000A4530000}"/>
    <cellStyle name="Normal 2 2 2 5 2 3 4 5" xfId="21530" xr:uid="{00000000-0005-0000-0000-0000A5530000}"/>
    <cellStyle name="Normal 2 2 2 5 2 3 4 6" xfId="21531" xr:uid="{00000000-0005-0000-0000-0000A6530000}"/>
    <cellStyle name="Normal 2 2 2 5 2 3 4 7" xfId="21532" xr:uid="{00000000-0005-0000-0000-0000A7530000}"/>
    <cellStyle name="Normal 2 2 2 5 2 3 4 8" xfId="21533" xr:uid="{00000000-0005-0000-0000-0000A8530000}"/>
    <cellStyle name="Normal 2 2 2 5 2 3 4 9" xfId="21534" xr:uid="{00000000-0005-0000-0000-0000A9530000}"/>
    <cellStyle name="Normal 2 2 2 5 2 3 5" xfId="21535" xr:uid="{00000000-0005-0000-0000-0000AA530000}"/>
    <cellStyle name="Normal 2 2 2 5 2 3 5 10" xfId="21536" xr:uid="{00000000-0005-0000-0000-0000AB530000}"/>
    <cellStyle name="Normal 2 2 2 5 2 3 5 2" xfId="21537" xr:uid="{00000000-0005-0000-0000-0000AC530000}"/>
    <cellStyle name="Normal 2 2 2 5 2 3 5 3" xfId="21538" xr:uid="{00000000-0005-0000-0000-0000AD530000}"/>
    <cellStyle name="Normal 2 2 2 5 2 3 5 4" xfId="21539" xr:uid="{00000000-0005-0000-0000-0000AE530000}"/>
    <cellStyle name="Normal 2 2 2 5 2 3 5 5" xfId="21540" xr:uid="{00000000-0005-0000-0000-0000AF530000}"/>
    <cellStyle name="Normal 2 2 2 5 2 3 5 6" xfId="21541" xr:uid="{00000000-0005-0000-0000-0000B0530000}"/>
    <cellStyle name="Normal 2 2 2 5 2 3 5 7" xfId="21542" xr:uid="{00000000-0005-0000-0000-0000B1530000}"/>
    <cellStyle name="Normal 2 2 2 5 2 3 5 8" xfId="21543" xr:uid="{00000000-0005-0000-0000-0000B2530000}"/>
    <cellStyle name="Normal 2 2 2 5 2 3 5 9" xfId="21544" xr:uid="{00000000-0005-0000-0000-0000B3530000}"/>
    <cellStyle name="Normal 2 2 2 5 2 3 6" xfId="21545" xr:uid="{00000000-0005-0000-0000-0000B4530000}"/>
    <cellStyle name="Normal 2 2 2 5 2 3 7" xfId="21546" xr:uid="{00000000-0005-0000-0000-0000B5530000}"/>
    <cellStyle name="Normal 2 2 2 5 2 3 8" xfId="21547" xr:uid="{00000000-0005-0000-0000-0000B6530000}"/>
    <cellStyle name="Normal 2 2 2 5 2 3 9" xfId="21548" xr:uid="{00000000-0005-0000-0000-0000B7530000}"/>
    <cellStyle name="Normal 2 2 2 5 2 4" xfId="21549" xr:uid="{00000000-0005-0000-0000-0000B8530000}"/>
    <cellStyle name="Normal 2 2 2 5 2 4 10" xfId="21550" xr:uid="{00000000-0005-0000-0000-0000B9530000}"/>
    <cellStyle name="Normal 2 2 2 5 2 4 11" xfId="21551" xr:uid="{00000000-0005-0000-0000-0000BA530000}"/>
    <cellStyle name="Normal 2 2 2 5 2 4 12" xfId="21552" xr:uid="{00000000-0005-0000-0000-0000BB530000}"/>
    <cellStyle name="Normal 2 2 2 5 2 4 13" xfId="21553" xr:uid="{00000000-0005-0000-0000-0000BC530000}"/>
    <cellStyle name="Normal 2 2 2 5 2 4 14" xfId="21554" xr:uid="{00000000-0005-0000-0000-0000BD530000}"/>
    <cellStyle name="Normal 2 2 2 5 2 4 2" xfId="21555" xr:uid="{00000000-0005-0000-0000-0000BE530000}"/>
    <cellStyle name="Normal 2 2 2 5 2 4 2 10" xfId="21556" xr:uid="{00000000-0005-0000-0000-0000BF530000}"/>
    <cellStyle name="Normal 2 2 2 5 2 4 2 2" xfId="21557" xr:uid="{00000000-0005-0000-0000-0000C0530000}"/>
    <cellStyle name="Normal 2 2 2 5 2 4 2 3" xfId="21558" xr:uid="{00000000-0005-0000-0000-0000C1530000}"/>
    <cellStyle name="Normal 2 2 2 5 2 4 2 4" xfId="21559" xr:uid="{00000000-0005-0000-0000-0000C2530000}"/>
    <cellStyle name="Normal 2 2 2 5 2 4 2 5" xfId="21560" xr:uid="{00000000-0005-0000-0000-0000C3530000}"/>
    <cellStyle name="Normal 2 2 2 5 2 4 2 6" xfId="21561" xr:uid="{00000000-0005-0000-0000-0000C4530000}"/>
    <cellStyle name="Normal 2 2 2 5 2 4 2 7" xfId="21562" xr:uid="{00000000-0005-0000-0000-0000C5530000}"/>
    <cellStyle name="Normal 2 2 2 5 2 4 2 8" xfId="21563" xr:uid="{00000000-0005-0000-0000-0000C6530000}"/>
    <cellStyle name="Normal 2 2 2 5 2 4 2 9" xfId="21564" xr:uid="{00000000-0005-0000-0000-0000C7530000}"/>
    <cellStyle name="Normal 2 2 2 5 2 4 3" xfId="21565" xr:uid="{00000000-0005-0000-0000-0000C8530000}"/>
    <cellStyle name="Normal 2 2 2 5 2 4 3 10" xfId="21566" xr:uid="{00000000-0005-0000-0000-0000C9530000}"/>
    <cellStyle name="Normal 2 2 2 5 2 4 3 2" xfId="21567" xr:uid="{00000000-0005-0000-0000-0000CA530000}"/>
    <cellStyle name="Normal 2 2 2 5 2 4 3 3" xfId="21568" xr:uid="{00000000-0005-0000-0000-0000CB530000}"/>
    <cellStyle name="Normal 2 2 2 5 2 4 3 4" xfId="21569" xr:uid="{00000000-0005-0000-0000-0000CC530000}"/>
    <cellStyle name="Normal 2 2 2 5 2 4 3 5" xfId="21570" xr:uid="{00000000-0005-0000-0000-0000CD530000}"/>
    <cellStyle name="Normal 2 2 2 5 2 4 3 6" xfId="21571" xr:uid="{00000000-0005-0000-0000-0000CE530000}"/>
    <cellStyle name="Normal 2 2 2 5 2 4 3 7" xfId="21572" xr:uid="{00000000-0005-0000-0000-0000CF530000}"/>
    <cellStyle name="Normal 2 2 2 5 2 4 3 8" xfId="21573" xr:uid="{00000000-0005-0000-0000-0000D0530000}"/>
    <cellStyle name="Normal 2 2 2 5 2 4 3 9" xfId="21574" xr:uid="{00000000-0005-0000-0000-0000D1530000}"/>
    <cellStyle name="Normal 2 2 2 5 2 4 4" xfId="21575" xr:uid="{00000000-0005-0000-0000-0000D2530000}"/>
    <cellStyle name="Normal 2 2 2 5 2 4 4 10" xfId="21576" xr:uid="{00000000-0005-0000-0000-0000D3530000}"/>
    <cellStyle name="Normal 2 2 2 5 2 4 4 2" xfId="21577" xr:uid="{00000000-0005-0000-0000-0000D4530000}"/>
    <cellStyle name="Normal 2 2 2 5 2 4 4 3" xfId="21578" xr:uid="{00000000-0005-0000-0000-0000D5530000}"/>
    <cellStyle name="Normal 2 2 2 5 2 4 4 4" xfId="21579" xr:uid="{00000000-0005-0000-0000-0000D6530000}"/>
    <cellStyle name="Normal 2 2 2 5 2 4 4 5" xfId="21580" xr:uid="{00000000-0005-0000-0000-0000D7530000}"/>
    <cellStyle name="Normal 2 2 2 5 2 4 4 6" xfId="21581" xr:uid="{00000000-0005-0000-0000-0000D8530000}"/>
    <cellStyle name="Normal 2 2 2 5 2 4 4 7" xfId="21582" xr:uid="{00000000-0005-0000-0000-0000D9530000}"/>
    <cellStyle name="Normal 2 2 2 5 2 4 4 8" xfId="21583" xr:uid="{00000000-0005-0000-0000-0000DA530000}"/>
    <cellStyle name="Normal 2 2 2 5 2 4 4 9" xfId="21584" xr:uid="{00000000-0005-0000-0000-0000DB530000}"/>
    <cellStyle name="Normal 2 2 2 5 2 4 5" xfId="21585" xr:uid="{00000000-0005-0000-0000-0000DC530000}"/>
    <cellStyle name="Normal 2 2 2 5 2 4 5 10" xfId="21586" xr:uid="{00000000-0005-0000-0000-0000DD530000}"/>
    <cellStyle name="Normal 2 2 2 5 2 4 5 2" xfId="21587" xr:uid="{00000000-0005-0000-0000-0000DE530000}"/>
    <cellStyle name="Normal 2 2 2 5 2 4 5 3" xfId="21588" xr:uid="{00000000-0005-0000-0000-0000DF530000}"/>
    <cellStyle name="Normal 2 2 2 5 2 4 5 4" xfId="21589" xr:uid="{00000000-0005-0000-0000-0000E0530000}"/>
    <cellStyle name="Normal 2 2 2 5 2 4 5 5" xfId="21590" xr:uid="{00000000-0005-0000-0000-0000E1530000}"/>
    <cellStyle name="Normal 2 2 2 5 2 4 5 6" xfId="21591" xr:uid="{00000000-0005-0000-0000-0000E2530000}"/>
    <cellStyle name="Normal 2 2 2 5 2 4 5 7" xfId="21592" xr:uid="{00000000-0005-0000-0000-0000E3530000}"/>
    <cellStyle name="Normal 2 2 2 5 2 4 5 8" xfId="21593" xr:uid="{00000000-0005-0000-0000-0000E4530000}"/>
    <cellStyle name="Normal 2 2 2 5 2 4 5 9" xfId="21594" xr:uid="{00000000-0005-0000-0000-0000E5530000}"/>
    <cellStyle name="Normal 2 2 2 5 2 4 6" xfId="21595" xr:uid="{00000000-0005-0000-0000-0000E6530000}"/>
    <cellStyle name="Normal 2 2 2 5 2 4 7" xfId="21596" xr:uid="{00000000-0005-0000-0000-0000E7530000}"/>
    <cellStyle name="Normal 2 2 2 5 2 4 8" xfId="21597" xr:uid="{00000000-0005-0000-0000-0000E8530000}"/>
    <cellStyle name="Normal 2 2 2 5 2 4 9" xfId="21598" xr:uid="{00000000-0005-0000-0000-0000E9530000}"/>
    <cellStyle name="Normal 2 2 2 5 2 5" xfId="21599" xr:uid="{00000000-0005-0000-0000-0000EA530000}"/>
    <cellStyle name="Normal 2 2 2 5 2 5 10" xfId="21600" xr:uid="{00000000-0005-0000-0000-0000EB530000}"/>
    <cellStyle name="Normal 2 2 2 5 2 5 11" xfId="21601" xr:uid="{00000000-0005-0000-0000-0000EC530000}"/>
    <cellStyle name="Normal 2 2 2 5 2 5 12" xfId="21602" xr:uid="{00000000-0005-0000-0000-0000ED530000}"/>
    <cellStyle name="Normal 2 2 2 5 2 5 13" xfId="21603" xr:uid="{00000000-0005-0000-0000-0000EE530000}"/>
    <cellStyle name="Normal 2 2 2 5 2 5 14" xfId="21604" xr:uid="{00000000-0005-0000-0000-0000EF530000}"/>
    <cellStyle name="Normal 2 2 2 5 2 5 2" xfId="21605" xr:uid="{00000000-0005-0000-0000-0000F0530000}"/>
    <cellStyle name="Normal 2 2 2 5 2 5 2 10" xfId="21606" xr:uid="{00000000-0005-0000-0000-0000F1530000}"/>
    <cellStyle name="Normal 2 2 2 5 2 5 2 2" xfId="21607" xr:uid="{00000000-0005-0000-0000-0000F2530000}"/>
    <cellStyle name="Normal 2 2 2 5 2 5 2 3" xfId="21608" xr:uid="{00000000-0005-0000-0000-0000F3530000}"/>
    <cellStyle name="Normal 2 2 2 5 2 5 2 4" xfId="21609" xr:uid="{00000000-0005-0000-0000-0000F4530000}"/>
    <cellStyle name="Normal 2 2 2 5 2 5 2 5" xfId="21610" xr:uid="{00000000-0005-0000-0000-0000F5530000}"/>
    <cellStyle name="Normal 2 2 2 5 2 5 2 6" xfId="21611" xr:uid="{00000000-0005-0000-0000-0000F6530000}"/>
    <cellStyle name="Normal 2 2 2 5 2 5 2 7" xfId="21612" xr:uid="{00000000-0005-0000-0000-0000F7530000}"/>
    <cellStyle name="Normal 2 2 2 5 2 5 2 8" xfId="21613" xr:uid="{00000000-0005-0000-0000-0000F8530000}"/>
    <cellStyle name="Normal 2 2 2 5 2 5 2 9" xfId="21614" xr:uid="{00000000-0005-0000-0000-0000F9530000}"/>
    <cellStyle name="Normal 2 2 2 5 2 5 3" xfId="21615" xr:uid="{00000000-0005-0000-0000-0000FA530000}"/>
    <cellStyle name="Normal 2 2 2 5 2 5 3 10" xfId="21616" xr:uid="{00000000-0005-0000-0000-0000FB530000}"/>
    <cellStyle name="Normal 2 2 2 5 2 5 3 2" xfId="21617" xr:uid="{00000000-0005-0000-0000-0000FC530000}"/>
    <cellStyle name="Normal 2 2 2 5 2 5 3 3" xfId="21618" xr:uid="{00000000-0005-0000-0000-0000FD530000}"/>
    <cellStyle name="Normal 2 2 2 5 2 5 3 4" xfId="21619" xr:uid="{00000000-0005-0000-0000-0000FE530000}"/>
    <cellStyle name="Normal 2 2 2 5 2 5 3 5" xfId="21620" xr:uid="{00000000-0005-0000-0000-0000FF530000}"/>
    <cellStyle name="Normal 2 2 2 5 2 5 3 6" xfId="21621" xr:uid="{00000000-0005-0000-0000-000000540000}"/>
    <cellStyle name="Normal 2 2 2 5 2 5 3 7" xfId="21622" xr:uid="{00000000-0005-0000-0000-000001540000}"/>
    <cellStyle name="Normal 2 2 2 5 2 5 3 8" xfId="21623" xr:uid="{00000000-0005-0000-0000-000002540000}"/>
    <cellStyle name="Normal 2 2 2 5 2 5 3 9" xfId="21624" xr:uid="{00000000-0005-0000-0000-000003540000}"/>
    <cellStyle name="Normal 2 2 2 5 2 5 4" xfId="21625" xr:uid="{00000000-0005-0000-0000-000004540000}"/>
    <cellStyle name="Normal 2 2 2 5 2 5 4 10" xfId="21626" xr:uid="{00000000-0005-0000-0000-000005540000}"/>
    <cellStyle name="Normal 2 2 2 5 2 5 4 2" xfId="21627" xr:uid="{00000000-0005-0000-0000-000006540000}"/>
    <cellStyle name="Normal 2 2 2 5 2 5 4 3" xfId="21628" xr:uid="{00000000-0005-0000-0000-000007540000}"/>
    <cellStyle name="Normal 2 2 2 5 2 5 4 4" xfId="21629" xr:uid="{00000000-0005-0000-0000-000008540000}"/>
    <cellStyle name="Normal 2 2 2 5 2 5 4 5" xfId="21630" xr:uid="{00000000-0005-0000-0000-000009540000}"/>
    <cellStyle name="Normal 2 2 2 5 2 5 4 6" xfId="21631" xr:uid="{00000000-0005-0000-0000-00000A540000}"/>
    <cellStyle name="Normal 2 2 2 5 2 5 4 7" xfId="21632" xr:uid="{00000000-0005-0000-0000-00000B540000}"/>
    <cellStyle name="Normal 2 2 2 5 2 5 4 8" xfId="21633" xr:uid="{00000000-0005-0000-0000-00000C540000}"/>
    <cellStyle name="Normal 2 2 2 5 2 5 4 9" xfId="21634" xr:uid="{00000000-0005-0000-0000-00000D540000}"/>
    <cellStyle name="Normal 2 2 2 5 2 5 5" xfId="21635" xr:uid="{00000000-0005-0000-0000-00000E540000}"/>
    <cellStyle name="Normal 2 2 2 5 2 5 5 10" xfId="21636" xr:uid="{00000000-0005-0000-0000-00000F540000}"/>
    <cellStyle name="Normal 2 2 2 5 2 5 5 2" xfId="21637" xr:uid="{00000000-0005-0000-0000-000010540000}"/>
    <cellStyle name="Normal 2 2 2 5 2 5 5 3" xfId="21638" xr:uid="{00000000-0005-0000-0000-000011540000}"/>
    <cellStyle name="Normal 2 2 2 5 2 5 5 4" xfId="21639" xr:uid="{00000000-0005-0000-0000-000012540000}"/>
    <cellStyle name="Normal 2 2 2 5 2 5 5 5" xfId="21640" xr:uid="{00000000-0005-0000-0000-000013540000}"/>
    <cellStyle name="Normal 2 2 2 5 2 5 5 6" xfId="21641" xr:uid="{00000000-0005-0000-0000-000014540000}"/>
    <cellStyle name="Normal 2 2 2 5 2 5 5 7" xfId="21642" xr:uid="{00000000-0005-0000-0000-000015540000}"/>
    <cellStyle name="Normal 2 2 2 5 2 5 5 8" xfId="21643" xr:uid="{00000000-0005-0000-0000-000016540000}"/>
    <cellStyle name="Normal 2 2 2 5 2 5 5 9" xfId="21644" xr:uid="{00000000-0005-0000-0000-000017540000}"/>
    <cellStyle name="Normal 2 2 2 5 2 5 6" xfId="21645" xr:uid="{00000000-0005-0000-0000-000018540000}"/>
    <cellStyle name="Normal 2 2 2 5 2 5 7" xfId="21646" xr:uid="{00000000-0005-0000-0000-000019540000}"/>
    <cellStyle name="Normal 2 2 2 5 2 5 8" xfId="21647" xr:uid="{00000000-0005-0000-0000-00001A540000}"/>
    <cellStyle name="Normal 2 2 2 5 2 5 9" xfId="21648" xr:uid="{00000000-0005-0000-0000-00001B540000}"/>
    <cellStyle name="Normal 2 2 2 5 2 6" xfId="21649" xr:uid="{00000000-0005-0000-0000-00001C540000}"/>
    <cellStyle name="Normal 2 2 2 5 2 6 10" xfId="21650" xr:uid="{00000000-0005-0000-0000-00001D540000}"/>
    <cellStyle name="Normal 2 2 2 5 2 6 11" xfId="21651" xr:uid="{00000000-0005-0000-0000-00001E540000}"/>
    <cellStyle name="Normal 2 2 2 5 2 6 12" xfId="21652" xr:uid="{00000000-0005-0000-0000-00001F540000}"/>
    <cellStyle name="Normal 2 2 2 5 2 6 13" xfId="21653" xr:uid="{00000000-0005-0000-0000-000020540000}"/>
    <cellStyle name="Normal 2 2 2 5 2 6 14" xfId="21654" xr:uid="{00000000-0005-0000-0000-000021540000}"/>
    <cellStyle name="Normal 2 2 2 5 2 6 2" xfId="21655" xr:uid="{00000000-0005-0000-0000-000022540000}"/>
    <cellStyle name="Normal 2 2 2 5 2 6 2 10" xfId="21656" xr:uid="{00000000-0005-0000-0000-000023540000}"/>
    <cellStyle name="Normal 2 2 2 5 2 6 2 2" xfId="21657" xr:uid="{00000000-0005-0000-0000-000024540000}"/>
    <cellStyle name="Normal 2 2 2 5 2 6 2 3" xfId="21658" xr:uid="{00000000-0005-0000-0000-000025540000}"/>
    <cellStyle name="Normal 2 2 2 5 2 6 2 4" xfId="21659" xr:uid="{00000000-0005-0000-0000-000026540000}"/>
    <cellStyle name="Normal 2 2 2 5 2 6 2 5" xfId="21660" xr:uid="{00000000-0005-0000-0000-000027540000}"/>
    <cellStyle name="Normal 2 2 2 5 2 6 2 6" xfId="21661" xr:uid="{00000000-0005-0000-0000-000028540000}"/>
    <cellStyle name="Normal 2 2 2 5 2 6 2 7" xfId="21662" xr:uid="{00000000-0005-0000-0000-000029540000}"/>
    <cellStyle name="Normal 2 2 2 5 2 6 2 8" xfId="21663" xr:uid="{00000000-0005-0000-0000-00002A540000}"/>
    <cellStyle name="Normal 2 2 2 5 2 6 2 9" xfId="21664" xr:uid="{00000000-0005-0000-0000-00002B540000}"/>
    <cellStyle name="Normal 2 2 2 5 2 6 3" xfId="21665" xr:uid="{00000000-0005-0000-0000-00002C540000}"/>
    <cellStyle name="Normal 2 2 2 5 2 6 3 10" xfId="21666" xr:uid="{00000000-0005-0000-0000-00002D540000}"/>
    <cellStyle name="Normal 2 2 2 5 2 6 3 2" xfId="21667" xr:uid="{00000000-0005-0000-0000-00002E540000}"/>
    <cellStyle name="Normal 2 2 2 5 2 6 3 3" xfId="21668" xr:uid="{00000000-0005-0000-0000-00002F540000}"/>
    <cellStyle name="Normal 2 2 2 5 2 6 3 4" xfId="21669" xr:uid="{00000000-0005-0000-0000-000030540000}"/>
    <cellStyle name="Normal 2 2 2 5 2 6 3 5" xfId="21670" xr:uid="{00000000-0005-0000-0000-000031540000}"/>
    <cellStyle name="Normal 2 2 2 5 2 6 3 6" xfId="21671" xr:uid="{00000000-0005-0000-0000-000032540000}"/>
    <cellStyle name="Normal 2 2 2 5 2 6 3 7" xfId="21672" xr:uid="{00000000-0005-0000-0000-000033540000}"/>
    <cellStyle name="Normal 2 2 2 5 2 6 3 8" xfId="21673" xr:uid="{00000000-0005-0000-0000-000034540000}"/>
    <cellStyle name="Normal 2 2 2 5 2 6 3 9" xfId="21674" xr:uid="{00000000-0005-0000-0000-000035540000}"/>
    <cellStyle name="Normal 2 2 2 5 2 6 4" xfId="21675" xr:uid="{00000000-0005-0000-0000-000036540000}"/>
    <cellStyle name="Normal 2 2 2 5 2 6 4 10" xfId="21676" xr:uid="{00000000-0005-0000-0000-000037540000}"/>
    <cellStyle name="Normal 2 2 2 5 2 6 4 2" xfId="21677" xr:uid="{00000000-0005-0000-0000-000038540000}"/>
    <cellStyle name="Normal 2 2 2 5 2 6 4 3" xfId="21678" xr:uid="{00000000-0005-0000-0000-000039540000}"/>
    <cellStyle name="Normal 2 2 2 5 2 6 4 4" xfId="21679" xr:uid="{00000000-0005-0000-0000-00003A540000}"/>
    <cellStyle name="Normal 2 2 2 5 2 6 4 5" xfId="21680" xr:uid="{00000000-0005-0000-0000-00003B540000}"/>
    <cellStyle name="Normal 2 2 2 5 2 6 4 6" xfId="21681" xr:uid="{00000000-0005-0000-0000-00003C540000}"/>
    <cellStyle name="Normal 2 2 2 5 2 6 4 7" xfId="21682" xr:uid="{00000000-0005-0000-0000-00003D540000}"/>
    <cellStyle name="Normal 2 2 2 5 2 6 4 8" xfId="21683" xr:uid="{00000000-0005-0000-0000-00003E540000}"/>
    <cellStyle name="Normal 2 2 2 5 2 6 4 9" xfId="21684" xr:uid="{00000000-0005-0000-0000-00003F540000}"/>
    <cellStyle name="Normal 2 2 2 5 2 6 5" xfId="21685" xr:uid="{00000000-0005-0000-0000-000040540000}"/>
    <cellStyle name="Normal 2 2 2 5 2 6 5 10" xfId="21686" xr:uid="{00000000-0005-0000-0000-000041540000}"/>
    <cellStyle name="Normal 2 2 2 5 2 6 5 2" xfId="21687" xr:uid="{00000000-0005-0000-0000-000042540000}"/>
    <cellStyle name="Normal 2 2 2 5 2 6 5 3" xfId="21688" xr:uid="{00000000-0005-0000-0000-000043540000}"/>
    <cellStyle name="Normal 2 2 2 5 2 6 5 4" xfId="21689" xr:uid="{00000000-0005-0000-0000-000044540000}"/>
    <cellStyle name="Normal 2 2 2 5 2 6 5 5" xfId="21690" xr:uid="{00000000-0005-0000-0000-000045540000}"/>
    <cellStyle name="Normal 2 2 2 5 2 6 5 6" xfId="21691" xr:uid="{00000000-0005-0000-0000-000046540000}"/>
    <cellStyle name="Normal 2 2 2 5 2 6 5 7" xfId="21692" xr:uid="{00000000-0005-0000-0000-000047540000}"/>
    <cellStyle name="Normal 2 2 2 5 2 6 5 8" xfId="21693" xr:uid="{00000000-0005-0000-0000-000048540000}"/>
    <cellStyle name="Normal 2 2 2 5 2 6 5 9" xfId="21694" xr:uid="{00000000-0005-0000-0000-000049540000}"/>
    <cellStyle name="Normal 2 2 2 5 2 6 6" xfId="21695" xr:uid="{00000000-0005-0000-0000-00004A540000}"/>
    <cellStyle name="Normal 2 2 2 5 2 6 7" xfId="21696" xr:uid="{00000000-0005-0000-0000-00004B540000}"/>
    <cellStyle name="Normal 2 2 2 5 2 6 8" xfId="21697" xr:uid="{00000000-0005-0000-0000-00004C540000}"/>
    <cellStyle name="Normal 2 2 2 5 2 6 9" xfId="21698" xr:uid="{00000000-0005-0000-0000-00004D540000}"/>
    <cellStyle name="Normal 2 2 2 5 2 7" xfId="21699" xr:uid="{00000000-0005-0000-0000-00004E540000}"/>
    <cellStyle name="Normal 2 2 2 5 2 7 10" xfId="21700" xr:uid="{00000000-0005-0000-0000-00004F540000}"/>
    <cellStyle name="Normal 2 2 2 5 2 7 11" xfId="21701" xr:uid="{00000000-0005-0000-0000-000050540000}"/>
    <cellStyle name="Normal 2 2 2 5 2 7 12" xfId="21702" xr:uid="{00000000-0005-0000-0000-000051540000}"/>
    <cellStyle name="Normal 2 2 2 5 2 7 13" xfId="21703" xr:uid="{00000000-0005-0000-0000-000052540000}"/>
    <cellStyle name="Normal 2 2 2 5 2 7 14" xfId="21704" xr:uid="{00000000-0005-0000-0000-000053540000}"/>
    <cellStyle name="Normal 2 2 2 5 2 7 2" xfId="21705" xr:uid="{00000000-0005-0000-0000-000054540000}"/>
    <cellStyle name="Normal 2 2 2 5 2 7 2 10" xfId="21706" xr:uid="{00000000-0005-0000-0000-000055540000}"/>
    <cellStyle name="Normal 2 2 2 5 2 7 2 2" xfId="21707" xr:uid="{00000000-0005-0000-0000-000056540000}"/>
    <cellStyle name="Normal 2 2 2 5 2 7 2 3" xfId="21708" xr:uid="{00000000-0005-0000-0000-000057540000}"/>
    <cellStyle name="Normal 2 2 2 5 2 7 2 4" xfId="21709" xr:uid="{00000000-0005-0000-0000-000058540000}"/>
    <cellStyle name="Normal 2 2 2 5 2 7 2 5" xfId="21710" xr:uid="{00000000-0005-0000-0000-000059540000}"/>
    <cellStyle name="Normal 2 2 2 5 2 7 2 6" xfId="21711" xr:uid="{00000000-0005-0000-0000-00005A540000}"/>
    <cellStyle name="Normal 2 2 2 5 2 7 2 7" xfId="21712" xr:uid="{00000000-0005-0000-0000-00005B540000}"/>
    <cellStyle name="Normal 2 2 2 5 2 7 2 8" xfId="21713" xr:uid="{00000000-0005-0000-0000-00005C540000}"/>
    <cellStyle name="Normal 2 2 2 5 2 7 2 9" xfId="21714" xr:uid="{00000000-0005-0000-0000-00005D540000}"/>
    <cellStyle name="Normal 2 2 2 5 2 7 3" xfId="21715" xr:uid="{00000000-0005-0000-0000-00005E540000}"/>
    <cellStyle name="Normal 2 2 2 5 2 7 3 10" xfId="21716" xr:uid="{00000000-0005-0000-0000-00005F540000}"/>
    <cellStyle name="Normal 2 2 2 5 2 7 3 2" xfId="21717" xr:uid="{00000000-0005-0000-0000-000060540000}"/>
    <cellStyle name="Normal 2 2 2 5 2 7 3 3" xfId="21718" xr:uid="{00000000-0005-0000-0000-000061540000}"/>
    <cellStyle name="Normal 2 2 2 5 2 7 3 4" xfId="21719" xr:uid="{00000000-0005-0000-0000-000062540000}"/>
    <cellStyle name="Normal 2 2 2 5 2 7 3 5" xfId="21720" xr:uid="{00000000-0005-0000-0000-000063540000}"/>
    <cellStyle name="Normal 2 2 2 5 2 7 3 6" xfId="21721" xr:uid="{00000000-0005-0000-0000-000064540000}"/>
    <cellStyle name="Normal 2 2 2 5 2 7 3 7" xfId="21722" xr:uid="{00000000-0005-0000-0000-000065540000}"/>
    <cellStyle name="Normal 2 2 2 5 2 7 3 8" xfId="21723" xr:uid="{00000000-0005-0000-0000-000066540000}"/>
    <cellStyle name="Normal 2 2 2 5 2 7 3 9" xfId="21724" xr:uid="{00000000-0005-0000-0000-000067540000}"/>
    <cellStyle name="Normal 2 2 2 5 2 7 4" xfId="21725" xr:uid="{00000000-0005-0000-0000-000068540000}"/>
    <cellStyle name="Normal 2 2 2 5 2 7 4 10" xfId="21726" xr:uid="{00000000-0005-0000-0000-000069540000}"/>
    <cellStyle name="Normal 2 2 2 5 2 7 4 2" xfId="21727" xr:uid="{00000000-0005-0000-0000-00006A540000}"/>
    <cellStyle name="Normal 2 2 2 5 2 7 4 3" xfId="21728" xr:uid="{00000000-0005-0000-0000-00006B540000}"/>
    <cellStyle name="Normal 2 2 2 5 2 7 4 4" xfId="21729" xr:uid="{00000000-0005-0000-0000-00006C540000}"/>
    <cellStyle name="Normal 2 2 2 5 2 7 4 5" xfId="21730" xr:uid="{00000000-0005-0000-0000-00006D540000}"/>
    <cellStyle name="Normal 2 2 2 5 2 7 4 6" xfId="21731" xr:uid="{00000000-0005-0000-0000-00006E540000}"/>
    <cellStyle name="Normal 2 2 2 5 2 7 4 7" xfId="21732" xr:uid="{00000000-0005-0000-0000-00006F540000}"/>
    <cellStyle name="Normal 2 2 2 5 2 7 4 8" xfId="21733" xr:uid="{00000000-0005-0000-0000-000070540000}"/>
    <cellStyle name="Normal 2 2 2 5 2 7 4 9" xfId="21734" xr:uid="{00000000-0005-0000-0000-000071540000}"/>
    <cellStyle name="Normal 2 2 2 5 2 7 5" xfId="21735" xr:uid="{00000000-0005-0000-0000-000072540000}"/>
    <cellStyle name="Normal 2 2 2 5 2 7 5 10" xfId="21736" xr:uid="{00000000-0005-0000-0000-000073540000}"/>
    <cellStyle name="Normal 2 2 2 5 2 7 5 2" xfId="21737" xr:uid="{00000000-0005-0000-0000-000074540000}"/>
    <cellStyle name="Normal 2 2 2 5 2 7 5 3" xfId="21738" xr:uid="{00000000-0005-0000-0000-000075540000}"/>
    <cellStyle name="Normal 2 2 2 5 2 7 5 4" xfId="21739" xr:uid="{00000000-0005-0000-0000-000076540000}"/>
    <cellStyle name="Normal 2 2 2 5 2 7 5 5" xfId="21740" xr:uid="{00000000-0005-0000-0000-000077540000}"/>
    <cellStyle name="Normal 2 2 2 5 2 7 5 6" xfId="21741" xr:uid="{00000000-0005-0000-0000-000078540000}"/>
    <cellStyle name="Normal 2 2 2 5 2 7 5 7" xfId="21742" xr:uid="{00000000-0005-0000-0000-000079540000}"/>
    <cellStyle name="Normal 2 2 2 5 2 7 5 8" xfId="21743" xr:uid="{00000000-0005-0000-0000-00007A540000}"/>
    <cellStyle name="Normal 2 2 2 5 2 7 5 9" xfId="21744" xr:uid="{00000000-0005-0000-0000-00007B540000}"/>
    <cellStyle name="Normal 2 2 2 5 2 7 6" xfId="21745" xr:uid="{00000000-0005-0000-0000-00007C540000}"/>
    <cellStyle name="Normal 2 2 2 5 2 7 7" xfId="21746" xr:uid="{00000000-0005-0000-0000-00007D540000}"/>
    <cellStyle name="Normal 2 2 2 5 2 7 8" xfId="21747" xr:uid="{00000000-0005-0000-0000-00007E540000}"/>
    <cellStyle name="Normal 2 2 2 5 2 7 9" xfId="21748" xr:uid="{00000000-0005-0000-0000-00007F540000}"/>
    <cellStyle name="Normal 2 2 2 5 2 8" xfId="21749" xr:uid="{00000000-0005-0000-0000-000080540000}"/>
    <cellStyle name="Normal 2 2 2 5 2 8 10" xfId="21750" xr:uid="{00000000-0005-0000-0000-000081540000}"/>
    <cellStyle name="Normal 2 2 2 5 2 8 11" xfId="21751" xr:uid="{00000000-0005-0000-0000-000082540000}"/>
    <cellStyle name="Normal 2 2 2 5 2 8 12" xfId="21752" xr:uid="{00000000-0005-0000-0000-000083540000}"/>
    <cellStyle name="Normal 2 2 2 5 2 8 13" xfId="21753" xr:uid="{00000000-0005-0000-0000-000084540000}"/>
    <cellStyle name="Normal 2 2 2 5 2 8 14" xfId="21754" xr:uid="{00000000-0005-0000-0000-000085540000}"/>
    <cellStyle name="Normal 2 2 2 5 2 8 2" xfId="21755" xr:uid="{00000000-0005-0000-0000-000086540000}"/>
    <cellStyle name="Normal 2 2 2 5 2 8 2 10" xfId="21756" xr:uid="{00000000-0005-0000-0000-000087540000}"/>
    <cellStyle name="Normal 2 2 2 5 2 8 2 2" xfId="21757" xr:uid="{00000000-0005-0000-0000-000088540000}"/>
    <cellStyle name="Normal 2 2 2 5 2 8 2 3" xfId="21758" xr:uid="{00000000-0005-0000-0000-000089540000}"/>
    <cellStyle name="Normal 2 2 2 5 2 8 2 4" xfId="21759" xr:uid="{00000000-0005-0000-0000-00008A540000}"/>
    <cellStyle name="Normal 2 2 2 5 2 8 2 5" xfId="21760" xr:uid="{00000000-0005-0000-0000-00008B540000}"/>
    <cellStyle name="Normal 2 2 2 5 2 8 2 6" xfId="21761" xr:uid="{00000000-0005-0000-0000-00008C540000}"/>
    <cellStyle name="Normal 2 2 2 5 2 8 2 7" xfId="21762" xr:uid="{00000000-0005-0000-0000-00008D540000}"/>
    <cellStyle name="Normal 2 2 2 5 2 8 2 8" xfId="21763" xr:uid="{00000000-0005-0000-0000-00008E540000}"/>
    <cellStyle name="Normal 2 2 2 5 2 8 2 9" xfId="21764" xr:uid="{00000000-0005-0000-0000-00008F540000}"/>
    <cellStyle name="Normal 2 2 2 5 2 8 3" xfId="21765" xr:uid="{00000000-0005-0000-0000-000090540000}"/>
    <cellStyle name="Normal 2 2 2 5 2 8 3 10" xfId="21766" xr:uid="{00000000-0005-0000-0000-000091540000}"/>
    <cellStyle name="Normal 2 2 2 5 2 8 3 2" xfId="21767" xr:uid="{00000000-0005-0000-0000-000092540000}"/>
    <cellStyle name="Normal 2 2 2 5 2 8 3 3" xfId="21768" xr:uid="{00000000-0005-0000-0000-000093540000}"/>
    <cellStyle name="Normal 2 2 2 5 2 8 3 4" xfId="21769" xr:uid="{00000000-0005-0000-0000-000094540000}"/>
    <cellStyle name="Normal 2 2 2 5 2 8 3 5" xfId="21770" xr:uid="{00000000-0005-0000-0000-000095540000}"/>
    <cellStyle name="Normal 2 2 2 5 2 8 3 6" xfId="21771" xr:uid="{00000000-0005-0000-0000-000096540000}"/>
    <cellStyle name="Normal 2 2 2 5 2 8 3 7" xfId="21772" xr:uid="{00000000-0005-0000-0000-000097540000}"/>
    <cellStyle name="Normal 2 2 2 5 2 8 3 8" xfId="21773" xr:uid="{00000000-0005-0000-0000-000098540000}"/>
    <cellStyle name="Normal 2 2 2 5 2 8 3 9" xfId="21774" xr:uid="{00000000-0005-0000-0000-000099540000}"/>
    <cellStyle name="Normal 2 2 2 5 2 8 4" xfId="21775" xr:uid="{00000000-0005-0000-0000-00009A540000}"/>
    <cellStyle name="Normal 2 2 2 5 2 8 4 10" xfId="21776" xr:uid="{00000000-0005-0000-0000-00009B540000}"/>
    <cellStyle name="Normal 2 2 2 5 2 8 4 2" xfId="21777" xr:uid="{00000000-0005-0000-0000-00009C540000}"/>
    <cellStyle name="Normal 2 2 2 5 2 8 4 3" xfId="21778" xr:uid="{00000000-0005-0000-0000-00009D540000}"/>
    <cellStyle name="Normal 2 2 2 5 2 8 4 4" xfId="21779" xr:uid="{00000000-0005-0000-0000-00009E540000}"/>
    <cellStyle name="Normal 2 2 2 5 2 8 4 5" xfId="21780" xr:uid="{00000000-0005-0000-0000-00009F540000}"/>
    <cellStyle name="Normal 2 2 2 5 2 8 4 6" xfId="21781" xr:uid="{00000000-0005-0000-0000-0000A0540000}"/>
    <cellStyle name="Normal 2 2 2 5 2 8 4 7" xfId="21782" xr:uid="{00000000-0005-0000-0000-0000A1540000}"/>
    <cellStyle name="Normal 2 2 2 5 2 8 4 8" xfId="21783" xr:uid="{00000000-0005-0000-0000-0000A2540000}"/>
    <cellStyle name="Normal 2 2 2 5 2 8 4 9" xfId="21784" xr:uid="{00000000-0005-0000-0000-0000A3540000}"/>
    <cellStyle name="Normal 2 2 2 5 2 8 5" xfId="21785" xr:uid="{00000000-0005-0000-0000-0000A4540000}"/>
    <cellStyle name="Normal 2 2 2 5 2 8 5 10" xfId="21786" xr:uid="{00000000-0005-0000-0000-0000A5540000}"/>
    <cellStyle name="Normal 2 2 2 5 2 8 5 2" xfId="21787" xr:uid="{00000000-0005-0000-0000-0000A6540000}"/>
    <cellStyle name="Normal 2 2 2 5 2 8 5 3" xfId="21788" xr:uid="{00000000-0005-0000-0000-0000A7540000}"/>
    <cellStyle name="Normal 2 2 2 5 2 8 5 4" xfId="21789" xr:uid="{00000000-0005-0000-0000-0000A8540000}"/>
    <cellStyle name="Normal 2 2 2 5 2 8 5 5" xfId="21790" xr:uid="{00000000-0005-0000-0000-0000A9540000}"/>
    <cellStyle name="Normal 2 2 2 5 2 8 5 6" xfId="21791" xr:uid="{00000000-0005-0000-0000-0000AA540000}"/>
    <cellStyle name="Normal 2 2 2 5 2 8 5 7" xfId="21792" xr:uid="{00000000-0005-0000-0000-0000AB540000}"/>
    <cellStyle name="Normal 2 2 2 5 2 8 5 8" xfId="21793" xr:uid="{00000000-0005-0000-0000-0000AC540000}"/>
    <cellStyle name="Normal 2 2 2 5 2 8 5 9" xfId="21794" xr:uid="{00000000-0005-0000-0000-0000AD540000}"/>
    <cellStyle name="Normal 2 2 2 5 2 8 6" xfId="21795" xr:uid="{00000000-0005-0000-0000-0000AE540000}"/>
    <cellStyle name="Normal 2 2 2 5 2 8 7" xfId="21796" xr:uid="{00000000-0005-0000-0000-0000AF540000}"/>
    <cellStyle name="Normal 2 2 2 5 2 8 8" xfId="21797" xr:uid="{00000000-0005-0000-0000-0000B0540000}"/>
    <cellStyle name="Normal 2 2 2 5 2 8 9" xfId="21798" xr:uid="{00000000-0005-0000-0000-0000B1540000}"/>
    <cellStyle name="Normal 2 2 2 5 2 9" xfId="21799" xr:uid="{00000000-0005-0000-0000-0000B2540000}"/>
    <cellStyle name="Normal 2 2 2 5 2 9 10" xfId="21800" xr:uid="{00000000-0005-0000-0000-0000B3540000}"/>
    <cellStyle name="Normal 2 2 2 5 2 9 11" xfId="21801" xr:uid="{00000000-0005-0000-0000-0000B4540000}"/>
    <cellStyle name="Normal 2 2 2 5 2 9 12" xfId="21802" xr:uid="{00000000-0005-0000-0000-0000B5540000}"/>
    <cellStyle name="Normal 2 2 2 5 2 9 13" xfId="21803" xr:uid="{00000000-0005-0000-0000-0000B6540000}"/>
    <cellStyle name="Normal 2 2 2 5 2 9 14" xfId="21804" xr:uid="{00000000-0005-0000-0000-0000B7540000}"/>
    <cellStyle name="Normal 2 2 2 5 2 9 2" xfId="21805" xr:uid="{00000000-0005-0000-0000-0000B8540000}"/>
    <cellStyle name="Normal 2 2 2 5 2 9 2 10" xfId="21806" xr:uid="{00000000-0005-0000-0000-0000B9540000}"/>
    <cellStyle name="Normal 2 2 2 5 2 9 2 2" xfId="21807" xr:uid="{00000000-0005-0000-0000-0000BA540000}"/>
    <cellStyle name="Normal 2 2 2 5 2 9 2 3" xfId="21808" xr:uid="{00000000-0005-0000-0000-0000BB540000}"/>
    <cellStyle name="Normal 2 2 2 5 2 9 2 4" xfId="21809" xr:uid="{00000000-0005-0000-0000-0000BC540000}"/>
    <cellStyle name="Normal 2 2 2 5 2 9 2 5" xfId="21810" xr:uid="{00000000-0005-0000-0000-0000BD540000}"/>
    <cellStyle name="Normal 2 2 2 5 2 9 2 6" xfId="21811" xr:uid="{00000000-0005-0000-0000-0000BE540000}"/>
    <cellStyle name="Normal 2 2 2 5 2 9 2 7" xfId="21812" xr:uid="{00000000-0005-0000-0000-0000BF540000}"/>
    <cellStyle name="Normal 2 2 2 5 2 9 2 8" xfId="21813" xr:uid="{00000000-0005-0000-0000-0000C0540000}"/>
    <cellStyle name="Normal 2 2 2 5 2 9 2 9" xfId="21814" xr:uid="{00000000-0005-0000-0000-0000C1540000}"/>
    <cellStyle name="Normal 2 2 2 5 2 9 3" xfId="21815" xr:uid="{00000000-0005-0000-0000-0000C2540000}"/>
    <cellStyle name="Normal 2 2 2 5 2 9 3 10" xfId="21816" xr:uid="{00000000-0005-0000-0000-0000C3540000}"/>
    <cellStyle name="Normal 2 2 2 5 2 9 3 2" xfId="21817" xr:uid="{00000000-0005-0000-0000-0000C4540000}"/>
    <cellStyle name="Normal 2 2 2 5 2 9 3 3" xfId="21818" xr:uid="{00000000-0005-0000-0000-0000C5540000}"/>
    <cellStyle name="Normal 2 2 2 5 2 9 3 4" xfId="21819" xr:uid="{00000000-0005-0000-0000-0000C6540000}"/>
    <cellStyle name="Normal 2 2 2 5 2 9 3 5" xfId="21820" xr:uid="{00000000-0005-0000-0000-0000C7540000}"/>
    <cellStyle name="Normal 2 2 2 5 2 9 3 6" xfId="21821" xr:uid="{00000000-0005-0000-0000-0000C8540000}"/>
    <cellStyle name="Normal 2 2 2 5 2 9 3 7" xfId="21822" xr:uid="{00000000-0005-0000-0000-0000C9540000}"/>
    <cellStyle name="Normal 2 2 2 5 2 9 3 8" xfId="21823" xr:uid="{00000000-0005-0000-0000-0000CA540000}"/>
    <cellStyle name="Normal 2 2 2 5 2 9 3 9" xfId="21824" xr:uid="{00000000-0005-0000-0000-0000CB540000}"/>
    <cellStyle name="Normal 2 2 2 5 2 9 4" xfId="21825" xr:uid="{00000000-0005-0000-0000-0000CC540000}"/>
    <cellStyle name="Normal 2 2 2 5 2 9 4 10" xfId="21826" xr:uid="{00000000-0005-0000-0000-0000CD540000}"/>
    <cellStyle name="Normal 2 2 2 5 2 9 4 2" xfId="21827" xr:uid="{00000000-0005-0000-0000-0000CE540000}"/>
    <cellStyle name="Normal 2 2 2 5 2 9 4 3" xfId="21828" xr:uid="{00000000-0005-0000-0000-0000CF540000}"/>
    <cellStyle name="Normal 2 2 2 5 2 9 4 4" xfId="21829" xr:uid="{00000000-0005-0000-0000-0000D0540000}"/>
    <cellStyle name="Normal 2 2 2 5 2 9 4 5" xfId="21830" xr:uid="{00000000-0005-0000-0000-0000D1540000}"/>
    <cellStyle name="Normal 2 2 2 5 2 9 4 6" xfId="21831" xr:uid="{00000000-0005-0000-0000-0000D2540000}"/>
    <cellStyle name="Normal 2 2 2 5 2 9 4 7" xfId="21832" xr:uid="{00000000-0005-0000-0000-0000D3540000}"/>
    <cellStyle name="Normal 2 2 2 5 2 9 4 8" xfId="21833" xr:uid="{00000000-0005-0000-0000-0000D4540000}"/>
    <cellStyle name="Normal 2 2 2 5 2 9 4 9" xfId="21834" xr:uid="{00000000-0005-0000-0000-0000D5540000}"/>
    <cellStyle name="Normal 2 2 2 5 2 9 5" xfId="21835" xr:uid="{00000000-0005-0000-0000-0000D6540000}"/>
    <cellStyle name="Normal 2 2 2 5 2 9 5 10" xfId="21836" xr:uid="{00000000-0005-0000-0000-0000D7540000}"/>
    <cellStyle name="Normal 2 2 2 5 2 9 5 2" xfId="21837" xr:uid="{00000000-0005-0000-0000-0000D8540000}"/>
    <cellStyle name="Normal 2 2 2 5 2 9 5 3" xfId="21838" xr:uid="{00000000-0005-0000-0000-0000D9540000}"/>
    <cellStyle name="Normal 2 2 2 5 2 9 5 4" xfId="21839" xr:uid="{00000000-0005-0000-0000-0000DA540000}"/>
    <cellStyle name="Normal 2 2 2 5 2 9 5 5" xfId="21840" xr:uid="{00000000-0005-0000-0000-0000DB540000}"/>
    <cellStyle name="Normal 2 2 2 5 2 9 5 6" xfId="21841" xr:uid="{00000000-0005-0000-0000-0000DC540000}"/>
    <cellStyle name="Normal 2 2 2 5 2 9 5 7" xfId="21842" xr:uid="{00000000-0005-0000-0000-0000DD540000}"/>
    <cellStyle name="Normal 2 2 2 5 2 9 5 8" xfId="21843" xr:uid="{00000000-0005-0000-0000-0000DE540000}"/>
    <cellStyle name="Normal 2 2 2 5 2 9 5 9" xfId="21844" xr:uid="{00000000-0005-0000-0000-0000DF540000}"/>
    <cellStyle name="Normal 2 2 2 5 2 9 6" xfId="21845" xr:uid="{00000000-0005-0000-0000-0000E0540000}"/>
    <cellStyle name="Normal 2 2 2 5 2 9 7" xfId="21846" xr:uid="{00000000-0005-0000-0000-0000E1540000}"/>
    <cellStyle name="Normal 2 2 2 5 2 9 8" xfId="21847" xr:uid="{00000000-0005-0000-0000-0000E2540000}"/>
    <cellStyle name="Normal 2 2 2 5 2 9 9" xfId="21848" xr:uid="{00000000-0005-0000-0000-0000E3540000}"/>
    <cellStyle name="Normal 2 2 2 5 20" xfId="21849" xr:uid="{00000000-0005-0000-0000-0000E4540000}"/>
    <cellStyle name="Normal 2 2 2 5 21" xfId="21850" xr:uid="{00000000-0005-0000-0000-0000E5540000}"/>
    <cellStyle name="Normal 2 2 2 5 21 10" xfId="21851" xr:uid="{00000000-0005-0000-0000-0000E6540000}"/>
    <cellStyle name="Normal 2 2 2 5 21 2" xfId="21852" xr:uid="{00000000-0005-0000-0000-0000E7540000}"/>
    <cellStyle name="Normal 2 2 2 5 21 3" xfId="21853" xr:uid="{00000000-0005-0000-0000-0000E8540000}"/>
    <cellStyle name="Normal 2 2 2 5 21 4" xfId="21854" xr:uid="{00000000-0005-0000-0000-0000E9540000}"/>
    <cellStyle name="Normal 2 2 2 5 21 5" xfId="21855" xr:uid="{00000000-0005-0000-0000-0000EA540000}"/>
    <cellStyle name="Normal 2 2 2 5 21 6" xfId="21856" xr:uid="{00000000-0005-0000-0000-0000EB540000}"/>
    <cellStyle name="Normal 2 2 2 5 21 7" xfId="21857" xr:uid="{00000000-0005-0000-0000-0000EC540000}"/>
    <cellStyle name="Normal 2 2 2 5 21 8" xfId="21858" xr:uid="{00000000-0005-0000-0000-0000ED540000}"/>
    <cellStyle name="Normal 2 2 2 5 21 9" xfId="21859" xr:uid="{00000000-0005-0000-0000-0000EE540000}"/>
    <cellStyle name="Normal 2 2 2 5 22" xfId="21860" xr:uid="{00000000-0005-0000-0000-0000EF540000}"/>
    <cellStyle name="Normal 2 2 2 5 22 10" xfId="21861" xr:uid="{00000000-0005-0000-0000-0000F0540000}"/>
    <cellStyle name="Normal 2 2 2 5 22 2" xfId="21862" xr:uid="{00000000-0005-0000-0000-0000F1540000}"/>
    <cellStyle name="Normal 2 2 2 5 22 3" xfId="21863" xr:uid="{00000000-0005-0000-0000-0000F2540000}"/>
    <cellStyle name="Normal 2 2 2 5 22 4" xfId="21864" xr:uid="{00000000-0005-0000-0000-0000F3540000}"/>
    <cellStyle name="Normal 2 2 2 5 22 5" xfId="21865" xr:uid="{00000000-0005-0000-0000-0000F4540000}"/>
    <cellStyle name="Normal 2 2 2 5 22 6" xfId="21866" xr:uid="{00000000-0005-0000-0000-0000F5540000}"/>
    <cellStyle name="Normal 2 2 2 5 22 7" xfId="21867" xr:uid="{00000000-0005-0000-0000-0000F6540000}"/>
    <cellStyle name="Normal 2 2 2 5 22 8" xfId="21868" xr:uid="{00000000-0005-0000-0000-0000F7540000}"/>
    <cellStyle name="Normal 2 2 2 5 22 9" xfId="21869" xr:uid="{00000000-0005-0000-0000-0000F8540000}"/>
    <cellStyle name="Normal 2 2 2 5 23" xfId="21870" xr:uid="{00000000-0005-0000-0000-0000F9540000}"/>
    <cellStyle name="Normal 2 2 2 5 23 10" xfId="21871" xr:uid="{00000000-0005-0000-0000-0000FA540000}"/>
    <cellStyle name="Normal 2 2 2 5 23 2" xfId="21872" xr:uid="{00000000-0005-0000-0000-0000FB540000}"/>
    <cellStyle name="Normal 2 2 2 5 23 3" xfId="21873" xr:uid="{00000000-0005-0000-0000-0000FC540000}"/>
    <cellStyle name="Normal 2 2 2 5 23 4" xfId="21874" xr:uid="{00000000-0005-0000-0000-0000FD540000}"/>
    <cellStyle name="Normal 2 2 2 5 23 5" xfId="21875" xr:uid="{00000000-0005-0000-0000-0000FE540000}"/>
    <cellStyle name="Normal 2 2 2 5 23 6" xfId="21876" xr:uid="{00000000-0005-0000-0000-0000FF540000}"/>
    <cellStyle name="Normal 2 2 2 5 23 7" xfId="21877" xr:uid="{00000000-0005-0000-0000-000000550000}"/>
    <cellStyle name="Normal 2 2 2 5 23 8" xfId="21878" xr:uid="{00000000-0005-0000-0000-000001550000}"/>
    <cellStyle name="Normal 2 2 2 5 23 9" xfId="21879" xr:uid="{00000000-0005-0000-0000-000002550000}"/>
    <cellStyle name="Normal 2 2 2 5 24" xfId="21880" xr:uid="{00000000-0005-0000-0000-000003550000}"/>
    <cellStyle name="Normal 2 2 2 5 24 10" xfId="21881" xr:uid="{00000000-0005-0000-0000-000004550000}"/>
    <cellStyle name="Normal 2 2 2 5 24 2" xfId="21882" xr:uid="{00000000-0005-0000-0000-000005550000}"/>
    <cellStyle name="Normal 2 2 2 5 24 3" xfId="21883" xr:uid="{00000000-0005-0000-0000-000006550000}"/>
    <cellStyle name="Normal 2 2 2 5 24 4" xfId="21884" xr:uid="{00000000-0005-0000-0000-000007550000}"/>
    <cellStyle name="Normal 2 2 2 5 24 5" xfId="21885" xr:uid="{00000000-0005-0000-0000-000008550000}"/>
    <cellStyle name="Normal 2 2 2 5 24 6" xfId="21886" xr:uid="{00000000-0005-0000-0000-000009550000}"/>
    <cellStyle name="Normal 2 2 2 5 24 7" xfId="21887" xr:uid="{00000000-0005-0000-0000-00000A550000}"/>
    <cellStyle name="Normal 2 2 2 5 24 8" xfId="21888" xr:uid="{00000000-0005-0000-0000-00000B550000}"/>
    <cellStyle name="Normal 2 2 2 5 24 9" xfId="21889" xr:uid="{00000000-0005-0000-0000-00000C550000}"/>
    <cellStyle name="Normal 2 2 2 5 25" xfId="21890" xr:uid="{00000000-0005-0000-0000-00000D550000}"/>
    <cellStyle name="Normal 2 2 2 5 26" xfId="21891" xr:uid="{00000000-0005-0000-0000-00000E550000}"/>
    <cellStyle name="Normal 2 2 2 5 27" xfId="21892" xr:uid="{00000000-0005-0000-0000-00000F550000}"/>
    <cellStyle name="Normal 2 2 2 5 28" xfId="21893" xr:uid="{00000000-0005-0000-0000-000010550000}"/>
    <cellStyle name="Normal 2 2 2 5 29" xfId="21894" xr:uid="{00000000-0005-0000-0000-000011550000}"/>
    <cellStyle name="Normal 2 2 2 5 3" xfId="21895" xr:uid="{00000000-0005-0000-0000-000012550000}"/>
    <cellStyle name="Normal 2 2 2 5 30" xfId="21896" xr:uid="{00000000-0005-0000-0000-000013550000}"/>
    <cellStyle name="Normal 2 2 2 5 31" xfId="21897" xr:uid="{00000000-0005-0000-0000-000014550000}"/>
    <cellStyle name="Normal 2 2 2 5 32" xfId="21898" xr:uid="{00000000-0005-0000-0000-000015550000}"/>
    <cellStyle name="Normal 2 2 2 5 33" xfId="21899" xr:uid="{00000000-0005-0000-0000-000016550000}"/>
    <cellStyle name="Normal 2 2 2 5 34" xfId="21900" xr:uid="{00000000-0005-0000-0000-000017550000}"/>
    <cellStyle name="Normal 2 2 2 5 35" xfId="21901" xr:uid="{00000000-0005-0000-0000-000018550000}"/>
    <cellStyle name="Normal 2 2 2 5 4" xfId="21902" xr:uid="{00000000-0005-0000-0000-000019550000}"/>
    <cellStyle name="Normal 2 2 2 5 5" xfId="21903" xr:uid="{00000000-0005-0000-0000-00001A550000}"/>
    <cellStyle name="Normal 2 2 2 5 6" xfId="21904" xr:uid="{00000000-0005-0000-0000-00001B550000}"/>
    <cellStyle name="Normal 2 2 2 5 7" xfId="21905" xr:uid="{00000000-0005-0000-0000-00001C550000}"/>
    <cellStyle name="Normal 2 2 2 5 8" xfId="21906" xr:uid="{00000000-0005-0000-0000-00001D550000}"/>
    <cellStyle name="Normal 2 2 2 5 9" xfId="21907" xr:uid="{00000000-0005-0000-0000-00001E550000}"/>
    <cellStyle name="Normal 2 2 2 50" xfId="21908" xr:uid="{00000000-0005-0000-0000-00001F550000}"/>
    <cellStyle name="Normal 2 2 2 51" xfId="21909" xr:uid="{00000000-0005-0000-0000-000020550000}"/>
    <cellStyle name="Normal 2 2 2 6" xfId="21910" xr:uid="{00000000-0005-0000-0000-000021550000}"/>
    <cellStyle name="Normal 2 2 2 6 10" xfId="21911" xr:uid="{00000000-0005-0000-0000-000022550000}"/>
    <cellStyle name="Normal 2 2 2 6 11" xfId="21912" xr:uid="{00000000-0005-0000-0000-000023550000}"/>
    <cellStyle name="Normal 2 2 2 6 12" xfId="21913" xr:uid="{00000000-0005-0000-0000-000024550000}"/>
    <cellStyle name="Normal 2 2 2 6 13" xfId="21914" xr:uid="{00000000-0005-0000-0000-000025550000}"/>
    <cellStyle name="Normal 2 2 2 6 14" xfId="21915" xr:uid="{00000000-0005-0000-0000-000026550000}"/>
    <cellStyle name="Normal 2 2 2 6 15" xfId="21916" xr:uid="{00000000-0005-0000-0000-000027550000}"/>
    <cellStyle name="Normal 2 2 2 6 16" xfId="21917" xr:uid="{00000000-0005-0000-0000-000028550000}"/>
    <cellStyle name="Normal 2 2 2 6 2" xfId="21918" xr:uid="{00000000-0005-0000-0000-000029550000}"/>
    <cellStyle name="Normal 2 2 2 6 2 10" xfId="21919" xr:uid="{00000000-0005-0000-0000-00002A550000}"/>
    <cellStyle name="Normal 2 2 2 6 2 2" xfId="21920" xr:uid="{00000000-0005-0000-0000-00002B550000}"/>
    <cellStyle name="Normal 2 2 2 6 2 3" xfId="21921" xr:uid="{00000000-0005-0000-0000-00002C550000}"/>
    <cellStyle name="Normal 2 2 2 6 2 4" xfId="21922" xr:uid="{00000000-0005-0000-0000-00002D550000}"/>
    <cellStyle name="Normal 2 2 2 6 2 5" xfId="21923" xr:uid="{00000000-0005-0000-0000-00002E550000}"/>
    <cellStyle name="Normal 2 2 2 6 2 6" xfId="21924" xr:uid="{00000000-0005-0000-0000-00002F550000}"/>
    <cellStyle name="Normal 2 2 2 6 2 7" xfId="21925" xr:uid="{00000000-0005-0000-0000-000030550000}"/>
    <cellStyle name="Normal 2 2 2 6 2 8" xfId="21926" xr:uid="{00000000-0005-0000-0000-000031550000}"/>
    <cellStyle name="Normal 2 2 2 6 2 9" xfId="21927" xr:uid="{00000000-0005-0000-0000-000032550000}"/>
    <cellStyle name="Normal 2 2 2 6 3" xfId="21928" xr:uid="{00000000-0005-0000-0000-000033550000}"/>
    <cellStyle name="Normal 2 2 2 6 3 10" xfId="21929" xr:uid="{00000000-0005-0000-0000-000034550000}"/>
    <cellStyle name="Normal 2 2 2 6 3 2" xfId="21930" xr:uid="{00000000-0005-0000-0000-000035550000}"/>
    <cellStyle name="Normal 2 2 2 6 3 3" xfId="21931" xr:uid="{00000000-0005-0000-0000-000036550000}"/>
    <cellStyle name="Normal 2 2 2 6 3 4" xfId="21932" xr:uid="{00000000-0005-0000-0000-000037550000}"/>
    <cellStyle name="Normal 2 2 2 6 3 5" xfId="21933" xr:uid="{00000000-0005-0000-0000-000038550000}"/>
    <cellStyle name="Normal 2 2 2 6 3 6" xfId="21934" xr:uid="{00000000-0005-0000-0000-000039550000}"/>
    <cellStyle name="Normal 2 2 2 6 3 7" xfId="21935" xr:uid="{00000000-0005-0000-0000-00003A550000}"/>
    <cellStyle name="Normal 2 2 2 6 3 8" xfId="21936" xr:uid="{00000000-0005-0000-0000-00003B550000}"/>
    <cellStyle name="Normal 2 2 2 6 3 9" xfId="21937" xr:uid="{00000000-0005-0000-0000-00003C550000}"/>
    <cellStyle name="Normal 2 2 2 6 4" xfId="21938" xr:uid="{00000000-0005-0000-0000-00003D550000}"/>
    <cellStyle name="Normal 2 2 2 6 4 10" xfId="21939" xr:uid="{00000000-0005-0000-0000-00003E550000}"/>
    <cellStyle name="Normal 2 2 2 6 4 2" xfId="21940" xr:uid="{00000000-0005-0000-0000-00003F550000}"/>
    <cellStyle name="Normal 2 2 2 6 4 3" xfId="21941" xr:uid="{00000000-0005-0000-0000-000040550000}"/>
    <cellStyle name="Normal 2 2 2 6 4 4" xfId="21942" xr:uid="{00000000-0005-0000-0000-000041550000}"/>
    <cellStyle name="Normal 2 2 2 6 4 5" xfId="21943" xr:uid="{00000000-0005-0000-0000-000042550000}"/>
    <cellStyle name="Normal 2 2 2 6 4 6" xfId="21944" xr:uid="{00000000-0005-0000-0000-000043550000}"/>
    <cellStyle name="Normal 2 2 2 6 4 7" xfId="21945" xr:uid="{00000000-0005-0000-0000-000044550000}"/>
    <cellStyle name="Normal 2 2 2 6 4 8" xfId="21946" xr:uid="{00000000-0005-0000-0000-000045550000}"/>
    <cellStyle name="Normal 2 2 2 6 4 9" xfId="21947" xr:uid="{00000000-0005-0000-0000-000046550000}"/>
    <cellStyle name="Normal 2 2 2 6 5" xfId="21948" xr:uid="{00000000-0005-0000-0000-000047550000}"/>
    <cellStyle name="Normal 2 2 2 6 5 10" xfId="21949" xr:uid="{00000000-0005-0000-0000-000048550000}"/>
    <cellStyle name="Normal 2 2 2 6 5 2" xfId="21950" xr:uid="{00000000-0005-0000-0000-000049550000}"/>
    <cellStyle name="Normal 2 2 2 6 5 3" xfId="21951" xr:uid="{00000000-0005-0000-0000-00004A550000}"/>
    <cellStyle name="Normal 2 2 2 6 5 4" xfId="21952" xr:uid="{00000000-0005-0000-0000-00004B550000}"/>
    <cellStyle name="Normal 2 2 2 6 5 5" xfId="21953" xr:uid="{00000000-0005-0000-0000-00004C550000}"/>
    <cellStyle name="Normal 2 2 2 6 5 6" xfId="21954" xr:uid="{00000000-0005-0000-0000-00004D550000}"/>
    <cellStyle name="Normal 2 2 2 6 5 7" xfId="21955" xr:uid="{00000000-0005-0000-0000-00004E550000}"/>
    <cellStyle name="Normal 2 2 2 6 5 8" xfId="21956" xr:uid="{00000000-0005-0000-0000-00004F550000}"/>
    <cellStyle name="Normal 2 2 2 6 5 9" xfId="21957" xr:uid="{00000000-0005-0000-0000-000050550000}"/>
    <cellStyle name="Normal 2 2 2 6 6" xfId="21958" xr:uid="{00000000-0005-0000-0000-000051550000}"/>
    <cellStyle name="Normal 2 2 2 6 7" xfId="21959" xr:uid="{00000000-0005-0000-0000-000052550000}"/>
    <cellStyle name="Normal 2 2 2 6 8" xfId="21960" xr:uid="{00000000-0005-0000-0000-000053550000}"/>
    <cellStyle name="Normal 2 2 2 6 9" xfId="21961" xr:uid="{00000000-0005-0000-0000-000054550000}"/>
    <cellStyle name="Normal 2 2 2 7" xfId="21962" xr:uid="{00000000-0005-0000-0000-000055550000}"/>
    <cellStyle name="Normal 2 2 2 7 10" xfId="21963" xr:uid="{00000000-0005-0000-0000-000056550000}"/>
    <cellStyle name="Normal 2 2 2 7 11" xfId="21964" xr:uid="{00000000-0005-0000-0000-000057550000}"/>
    <cellStyle name="Normal 2 2 2 7 12" xfId="21965" xr:uid="{00000000-0005-0000-0000-000058550000}"/>
    <cellStyle name="Normal 2 2 2 7 13" xfId="21966" xr:uid="{00000000-0005-0000-0000-000059550000}"/>
    <cellStyle name="Normal 2 2 2 7 14" xfId="21967" xr:uid="{00000000-0005-0000-0000-00005A550000}"/>
    <cellStyle name="Normal 2 2 2 7 15" xfId="21968" xr:uid="{00000000-0005-0000-0000-00005B550000}"/>
    <cellStyle name="Normal 2 2 2 7 16" xfId="21969" xr:uid="{00000000-0005-0000-0000-00005C550000}"/>
    <cellStyle name="Normal 2 2 2 7 2" xfId="21970" xr:uid="{00000000-0005-0000-0000-00005D550000}"/>
    <cellStyle name="Normal 2 2 2 7 2 10" xfId="21971" xr:uid="{00000000-0005-0000-0000-00005E550000}"/>
    <cellStyle name="Normal 2 2 2 7 2 2" xfId="21972" xr:uid="{00000000-0005-0000-0000-00005F550000}"/>
    <cellStyle name="Normal 2 2 2 7 2 3" xfId="21973" xr:uid="{00000000-0005-0000-0000-000060550000}"/>
    <cellStyle name="Normal 2 2 2 7 2 4" xfId="21974" xr:uid="{00000000-0005-0000-0000-000061550000}"/>
    <cellStyle name="Normal 2 2 2 7 2 5" xfId="21975" xr:uid="{00000000-0005-0000-0000-000062550000}"/>
    <cellStyle name="Normal 2 2 2 7 2 6" xfId="21976" xr:uid="{00000000-0005-0000-0000-000063550000}"/>
    <cellStyle name="Normal 2 2 2 7 2 7" xfId="21977" xr:uid="{00000000-0005-0000-0000-000064550000}"/>
    <cellStyle name="Normal 2 2 2 7 2 8" xfId="21978" xr:uid="{00000000-0005-0000-0000-000065550000}"/>
    <cellStyle name="Normal 2 2 2 7 2 9" xfId="21979" xr:uid="{00000000-0005-0000-0000-000066550000}"/>
    <cellStyle name="Normal 2 2 2 7 3" xfId="21980" xr:uid="{00000000-0005-0000-0000-000067550000}"/>
    <cellStyle name="Normal 2 2 2 7 3 10" xfId="21981" xr:uid="{00000000-0005-0000-0000-000068550000}"/>
    <cellStyle name="Normal 2 2 2 7 3 2" xfId="21982" xr:uid="{00000000-0005-0000-0000-000069550000}"/>
    <cellStyle name="Normal 2 2 2 7 3 3" xfId="21983" xr:uid="{00000000-0005-0000-0000-00006A550000}"/>
    <cellStyle name="Normal 2 2 2 7 3 4" xfId="21984" xr:uid="{00000000-0005-0000-0000-00006B550000}"/>
    <cellStyle name="Normal 2 2 2 7 3 5" xfId="21985" xr:uid="{00000000-0005-0000-0000-00006C550000}"/>
    <cellStyle name="Normal 2 2 2 7 3 6" xfId="21986" xr:uid="{00000000-0005-0000-0000-00006D550000}"/>
    <cellStyle name="Normal 2 2 2 7 3 7" xfId="21987" xr:uid="{00000000-0005-0000-0000-00006E550000}"/>
    <cellStyle name="Normal 2 2 2 7 3 8" xfId="21988" xr:uid="{00000000-0005-0000-0000-00006F550000}"/>
    <cellStyle name="Normal 2 2 2 7 3 9" xfId="21989" xr:uid="{00000000-0005-0000-0000-000070550000}"/>
    <cellStyle name="Normal 2 2 2 7 4" xfId="21990" xr:uid="{00000000-0005-0000-0000-000071550000}"/>
    <cellStyle name="Normal 2 2 2 7 4 10" xfId="21991" xr:uid="{00000000-0005-0000-0000-000072550000}"/>
    <cellStyle name="Normal 2 2 2 7 4 2" xfId="21992" xr:uid="{00000000-0005-0000-0000-000073550000}"/>
    <cellStyle name="Normal 2 2 2 7 4 3" xfId="21993" xr:uid="{00000000-0005-0000-0000-000074550000}"/>
    <cellStyle name="Normal 2 2 2 7 4 4" xfId="21994" xr:uid="{00000000-0005-0000-0000-000075550000}"/>
    <cellStyle name="Normal 2 2 2 7 4 5" xfId="21995" xr:uid="{00000000-0005-0000-0000-000076550000}"/>
    <cellStyle name="Normal 2 2 2 7 4 6" xfId="21996" xr:uid="{00000000-0005-0000-0000-000077550000}"/>
    <cellStyle name="Normal 2 2 2 7 4 7" xfId="21997" xr:uid="{00000000-0005-0000-0000-000078550000}"/>
    <cellStyle name="Normal 2 2 2 7 4 8" xfId="21998" xr:uid="{00000000-0005-0000-0000-000079550000}"/>
    <cellStyle name="Normal 2 2 2 7 4 9" xfId="21999" xr:uid="{00000000-0005-0000-0000-00007A550000}"/>
    <cellStyle name="Normal 2 2 2 7 5" xfId="22000" xr:uid="{00000000-0005-0000-0000-00007B550000}"/>
    <cellStyle name="Normal 2 2 2 7 5 10" xfId="22001" xr:uid="{00000000-0005-0000-0000-00007C550000}"/>
    <cellStyle name="Normal 2 2 2 7 5 2" xfId="22002" xr:uid="{00000000-0005-0000-0000-00007D550000}"/>
    <cellStyle name="Normal 2 2 2 7 5 3" xfId="22003" xr:uid="{00000000-0005-0000-0000-00007E550000}"/>
    <cellStyle name="Normal 2 2 2 7 5 4" xfId="22004" xr:uid="{00000000-0005-0000-0000-00007F550000}"/>
    <cellStyle name="Normal 2 2 2 7 5 5" xfId="22005" xr:uid="{00000000-0005-0000-0000-000080550000}"/>
    <cellStyle name="Normal 2 2 2 7 5 6" xfId="22006" xr:uid="{00000000-0005-0000-0000-000081550000}"/>
    <cellStyle name="Normal 2 2 2 7 5 7" xfId="22007" xr:uid="{00000000-0005-0000-0000-000082550000}"/>
    <cellStyle name="Normal 2 2 2 7 5 8" xfId="22008" xr:uid="{00000000-0005-0000-0000-000083550000}"/>
    <cellStyle name="Normal 2 2 2 7 5 9" xfId="22009" xr:uid="{00000000-0005-0000-0000-000084550000}"/>
    <cellStyle name="Normal 2 2 2 7 6" xfId="22010" xr:uid="{00000000-0005-0000-0000-000085550000}"/>
    <cellStyle name="Normal 2 2 2 7 7" xfId="22011" xr:uid="{00000000-0005-0000-0000-000086550000}"/>
    <cellStyle name="Normal 2 2 2 7 8" xfId="22012" xr:uid="{00000000-0005-0000-0000-000087550000}"/>
    <cellStyle name="Normal 2 2 2 7 9" xfId="22013" xr:uid="{00000000-0005-0000-0000-000088550000}"/>
    <cellStyle name="Normal 2 2 2 8" xfId="22014" xr:uid="{00000000-0005-0000-0000-000089550000}"/>
    <cellStyle name="Normal 2 2 2 8 10" xfId="22015" xr:uid="{00000000-0005-0000-0000-00008A550000}"/>
    <cellStyle name="Normal 2 2 2 8 11" xfId="22016" xr:uid="{00000000-0005-0000-0000-00008B550000}"/>
    <cellStyle name="Normal 2 2 2 8 12" xfId="22017" xr:uid="{00000000-0005-0000-0000-00008C550000}"/>
    <cellStyle name="Normal 2 2 2 8 13" xfId="22018" xr:uid="{00000000-0005-0000-0000-00008D550000}"/>
    <cellStyle name="Normal 2 2 2 8 14" xfId="22019" xr:uid="{00000000-0005-0000-0000-00008E550000}"/>
    <cellStyle name="Normal 2 2 2 8 2" xfId="22020" xr:uid="{00000000-0005-0000-0000-00008F550000}"/>
    <cellStyle name="Normal 2 2 2 8 2 10" xfId="22021" xr:uid="{00000000-0005-0000-0000-000090550000}"/>
    <cellStyle name="Normal 2 2 2 8 2 2" xfId="22022" xr:uid="{00000000-0005-0000-0000-000091550000}"/>
    <cellStyle name="Normal 2 2 2 8 2 3" xfId="22023" xr:uid="{00000000-0005-0000-0000-000092550000}"/>
    <cellStyle name="Normal 2 2 2 8 2 4" xfId="22024" xr:uid="{00000000-0005-0000-0000-000093550000}"/>
    <cellStyle name="Normal 2 2 2 8 2 5" xfId="22025" xr:uid="{00000000-0005-0000-0000-000094550000}"/>
    <cellStyle name="Normal 2 2 2 8 2 6" xfId="22026" xr:uid="{00000000-0005-0000-0000-000095550000}"/>
    <cellStyle name="Normal 2 2 2 8 2 7" xfId="22027" xr:uid="{00000000-0005-0000-0000-000096550000}"/>
    <cellStyle name="Normal 2 2 2 8 2 8" xfId="22028" xr:uid="{00000000-0005-0000-0000-000097550000}"/>
    <cellStyle name="Normal 2 2 2 8 2 9" xfId="22029" xr:uid="{00000000-0005-0000-0000-000098550000}"/>
    <cellStyle name="Normal 2 2 2 8 3" xfId="22030" xr:uid="{00000000-0005-0000-0000-000099550000}"/>
    <cellStyle name="Normal 2 2 2 8 3 10" xfId="22031" xr:uid="{00000000-0005-0000-0000-00009A550000}"/>
    <cellStyle name="Normal 2 2 2 8 3 2" xfId="22032" xr:uid="{00000000-0005-0000-0000-00009B550000}"/>
    <cellStyle name="Normal 2 2 2 8 3 3" xfId="22033" xr:uid="{00000000-0005-0000-0000-00009C550000}"/>
    <cellStyle name="Normal 2 2 2 8 3 4" xfId="22034" xr:uid="{00000000-0005-0000-0000-00009D550000}"/>
    <cellStyle name="Normal 2 2 2 8 3 5" xfId="22035" xr:uid="{00000000-0005-0000-0000-00009E550000}"/>
    <cellStyle name="Normal 2 2 2 8 3 6" xfId="22036" xr:uid="{00000000-0005-0000-0000-00009F550000}"/>
    <cellStyle name="Normal 2 2 2 8 3 7" xfId="22037" xr:uid="{00000000-0005-0000-0000-0000A0550000}"/>
    <cellStyle name="Normal 2 2 2 8 3 8" xfId="22038" xr:uid="{00000000-0005-0000-0000-0000A1550000}"/>
    <cellStyle name="Normal 2 2 2 8 3 9" xfId="22039" xr:uid="{00000000-0005-0000-0000-0000A2550000}"/>
    <cellStyle name="Normal 2 2 2 8 4" xfId="22040" xr:uid="{00000000-0005-0000-0000-0000A3550000}"/>
    <cellStyle name="Normal 2 2 2 8 4 10" xfId="22041" xr:uid="{00000000-0005-0000-0000-0000A4550000}"/>
    <cellStyle name="Normal 2 2 2 8 4 2" xfId="22042" xr:uid="{00000000-0005-0000-0000-0000A5550000}"/>
    <cellStyle name="Normal 2 2 2 8 4 3" xfId="22043" xr:uid="{00000000-0005-0000-0000-0000A6550000}"/>
    <cellStyle name="Normal 2 2 2 8 4 4" xfId="22044" xr:uid="{00000000-0005-0000-0000-0000A7550000}"/>
    <cellStyle name="Normal 2 2 2 8 4 5" xfId="22045" xr:uid="{00000000-0005-0000-0000-0000A8550000}"/>
    <cellStyle name="Normal 2 2 2 8 4 6" xfId="22046" xr:uid="{00000000-0005-0000-0000-0000A9550000}"/>
    <cellStyle name="Normal 2 2 2 8 4 7" xfId="22047" xr:uid="{00000000-0005-0000-0000-0000AA550000}"/>
    <cellStyle name="Normal 2 2 2 8 4 8" xfId="22048" xr:uid="{00000000-0005-0000-0000-0000AB550000}"/>
    <cellStyle name="Normal 2 2 2 8 4 9" xfId="22049" xr:uid="{00000000-0005-0000-0000-0000AC550000}"/>
    <cellStyle name="Normal 2 2 2 8 5" xfId="22050" xr:uid="{00000000-0005-0000-0000-0000AD550000}"/>
    <cellStyle name="Normal 2 2 2 8 5 10" xfId="22051" xr:uid="{00000000-0005-0000-0000-0000AE550000}"/>
    <cellStyle name="Normal 2 2 2 8 5 2" xfId="22052" xr:uid="{00000000-0005-0000-0000-0000AF550000}"/>
    <cellStyle name="Normal 2 2 2 8 5 3" xfId="22053" xr:uid="{00000000-0005-0000-0000-0000B0550000}"/>
    <cellStyle name="Normal 2 2 2 8 5 4" xfId="22054" xr:uid="{00000000-0005-0000-0000-0000B1550000}"/>
    <cellStyle name="Normal 2 2 2 8 5 5" xfId="22055" xr:uid="{00000000-0005-0000-0000-0000B2550000}"/>
    <cellStyle name="Normal 2 2 2 8 5 6" xfId="22056" xr:uid="{00000000-0005-0000-0000-0000B3550000}"/>
    <cellStyle name="Normal 2 2 2 8 5 7" xfId="22057" xr:uid="{00000000-0005-0000-0000-0000B4550000}"/>
    <cellStyle name="Normal 2 2 2 8 5 8" xfId="22058" xr:uid="{00000000-0005-0000-0000-0000B5550000}"/>
    <cellStyle name="Normal 2 2 2 8 5 9" xfId="22059" xr:uid="{00000000-0005-0000-0000-0000B6550000}"/>
    <cellStyle name="Normal 2 2 2 8 6" xfId="22060" xr:uid="{00000000-0005-0000-0000-0000B7550000}"/>
    <cellStyle name="Normal 2 2 2 8 7" xfId="22061" xr:uid="{00000000-0005-0000-0000-0000B8550000}"/>
    <cellStyle name="Normal 2 2 2 8 8" xfId="22062" xr:uid="{00000000-0005-0000-0000-0000B9550000}"/>
    <cellStyle name="Normal 2 2 2 8 9" xfId="22063" xr:uid="{00000000-0005-0000-0000-0000BA550000}"/>
    <cellStyle name="Normal 2 2 2 9" xfId="22064" xr:uid="{00000000-0005-0000-0000-0000BB550000}"/>
    <cellStyle name="Normal 2 2 2 9 10" xfId="22065" xr:uid="{00000000-0005-0000-0000-0000BC550000}"/>
    <cellStyle name="Normal 2 2 2 9 11" xfId="22066" xr:uid="{00000000-0005-0000-0000-0000BD550000}"/>
    <cellStyle name="Normal 2 2 2 9 12" xfId="22067" xr:uid="{00000000-0005-0000-0000-0000BE550000}"/>
    <cellStyle name="Normal 2 2 2 9 13" xfId="22068" xr:uid="{00000000-0005-0000-0000-0000BF550000}"/>
    <cellStyle name="Normal 2 2 2 9 14" xfId="22069" xr:uid="{00000000-0005-0000-0000-0000C0550000}"/>
    <cellStyle name="Normal 2 2 2 9 2" xfId="22070" xr:uid="{00000000-0005-0000-0000-0000C1550000}"/>
    <cellStyle name="Normal 2 2 2 9 2 10" xfId="22071" xr:uid="{00000000-0005-0000-0000-0000C2550000}"/>
    <cellStyle name="Normal 2 2 2 9 2 2" xfId="22072" xr:uid="{00000000-0005-0000-0000-0000C3550000}"/>
    <cellStyle name="Normal 2 2 2 9 2 3" xfId="22073" xr:uid="{00000000-0005-0000-0000-0000C4550000}"/>
    <cellStyle name="Normal 2 2 2 9 2 4" xfId="22074" xr:uid="{00000000-0005-0000-0000-0000C5550000}"/>
    <cellStyle name="Normal 2 2 2 9 2 5" xfId="22075" xr:uid="{00000000-0005-0000-0000-0000C6550000}"/>
    <cellStyle name="Normal 2 2 2 9 2 6" xfId="22076" xr:uid="{00000000-0005-0000-0000-0000C7550000}"/>
    <cellStyle name="Normal 2 2 2 9 2 7" xfId="22077" xr:uid="{00000000-0005-0000-0000-0000C8550000}"/>
    <cellStyle name="Normal 2 2 2 9 2 8" xfId="22078" xr:uid="{00000000-0005-0000-0000-0000C9550000}"/>
    <cellStyle name="Normal 2 2 2 9 2 9" xfId="22079" xr:uid="{00000000-0005-0000-0000-0000CA550000}"/>
    <cellStyle name="Normal 2 2 2 9 3" xfId="22080" xr:uid="{00000000-0005-0000-0000-0000CB550000}"/>
    <cellStyle name="Normal 2 2 2 9 3 10" xfId="22081" xr:uid="{00000000-0005-0000-0000-0000CC550000}"/>
    <cellStyle name="Normal 2 2 2 9 3 2" xfId="22082" xr:uid="{00000000-0005-0000-0000-0000CD550000}"/>
    <cellStyle name="Normal 2 2 2 9 3 3" xfId="22083" xr:uid="{00000000-0005-0000-0000-0000CE550000}"/>
    <cellStyle name="Normal 2 2 2 9 3 4" xfId="22084" xr:uid="{00000000-0005-0000-0000-0000CF550000}"/>
    <cellStyle name="Normal 2 2 2 9 3 5" xfId="22085" xr:uid="{00000000-0005-0000-0000-0000D0550000}"/>
    <cellStyle name="Normal 2 2 2 9 3 6" xfId="22086" xr:uid="{00000000-0005-0000-0000-0000D1550000}"/>
    <cellStyle name="Normal 2 2 2 9 3 7" xfId="22087" xr:uid="{00000000-0005-0000-0000-0000D2550000}"/>
    <cellStyle name="Normal 2 2 2 9 3 8" xfId="22088" xr:uid="{00000000-0005-0000-0000-0000D3550000}"/>
    <cellStyle name="Normal 2 2 2 9 3 9" xfId="22089" xr:uid="{00000000-0005-0000-0000-0000D4550000}"/>
    <cellStyle name="Normal 2 2 2 9 4" xfId="22090" xr:uid="{00000000-0005-0000-0000-0000D5550000}"/>
    <cellStyle name="Normal 2 2 2 9 4 10" xfId="22091" xr:uid="{00000000-0005-0000-0000-0000D6550000}"/>
    <cellStyle name="Normal 2 2 2 9 4 2" xfId="22092" xr:uid="{00000000-0005-0000-0000-0000D7550000}"/>
    <cellStyle name="Normal 2 2 2 9 4 3" xfId="22093" xr:uid="{00000000-0005-0000-0000-0000D8550000}"/>
    <cellStyle name="Normal 2 2 2 9 4 4" xfId="22094" xr:uid="{00000000-0005-0000-0000-0000D9550000}"/>
    <cellStyle name="Normal 2 2 2 9 4 5" xfId="22095" xr:uid="{00000000-0005-0000-0000-0000DA550000}"/>
    <cellStyle name="Normal 2 2 2 9 4 6" xfId="22096" xr:uid="{00000000-0005-0000-0000-0000DB550000}"/>
    <cellStyle name="Normal 2 2 2 9 4 7" xfId="22097" xr:uid="{00000000-0005-0000-0000-0000DC550000}"/>
    <cellStyle name="Normal 2 2 2 9 4 8" xfId="22098" xr:uid="{00000000-0005-0000-0000-0000DD550000}"/>
    <cellStyle name="Normal 2 2 2 9 4 9" xfId="22099" xr:uid="{00000000-0005-0000-0000-0000DE550000}"/>
    <cellStyle name="Normal 2 2 2 9 5" xfId="22100" xr:uid="{00000000-0005-0000-0000-0000DF550000}"/>
    <cellStyle name="Normal 2 2 2 9 5 10" xfId="22101" xr:uid="{00000000-0005-0000-0000-0000E0550000}"/>
    <cellStyle name="Normal 2 2 2 9 5 2" xfId="22102" xr:uid="{00000000-0005-0000-0000-0000E1550000}"/>
    <cellStyle name="Normal 2 2 2 9 5 3" xfId="22103" xr:uid="{00000000-0005-0000-0000-0000E2550000}"/>
    <cellStyle name="Normal 2 2 2 9 5 4" xfId="22104" xr:uid="{00000000-0005-0000-0000-0000E3550000}"/>
    <cellStyle name="Normal 2 2 2 9 5 5" xfId="22105" xr:uid="{00000000-0005-0000-0000-0000E4550000}"/>
    <cellStyle name="Normal 2 2 2 9 5 6" xfId="22106" xr:uid="{00000000-0005-0000-0000-0000E5550000}"/>
    <cellStyle name="Normal 2 2 2 9 5 7" xfId="22107" xr:uid="{00000000-0005-0000-0000-0000E6550000}"/>
    <cellStyle name="Normal 2 2 2 9 5 8" xfId="22108" xr:uid="{00000000-0005-0000-0000-0000E7550000}"/>
    <cellStyle name="Normal 2 2 2 9 5 9" xfId="22109" xr:uid="{00000000-0005-0000-0000-0000E8550000}"/>
    <cellStyle name="Normal 2 2 2 9 6" xfId="22110" xr:uid="{00000000-0005-0000-0000-0000E9550000}"/>
    <cellStyle name="Normal 2 2 2 9 7" xfId="22111" xr:uid="{00000000-0005-0000-0000-0000EA550000}"/>
    <cellStyle name="Normal 2 2 2 9 8" xfId="22112" xr:uid="{00000000-0005-0000-0000-0000EB550000}"/>
    <cellStyle name="Normal 2 2 2 9 9" xfId="22113" xr:uid="{00000000-0005-0000-0000-0000EC550000}"/>
    <cellStyle name="Normal 2 2 20" xfId="22114" xr:uid="{00000000-0005-0000-0000-0000ED550000}"/>
    <cellStyle name="Normal 2 2 21" xfId="22115" xr:uid="{00000000-0005-0000-0000-0000EE550000}"/>
    <cellStyle name="Normal 2 2 22" xfId="22116" xr:uid="{00000000-0005-0000-0000-0000EF550000}"/>
    <cellStyle name="Normal 2 2 23" xfId="22117" xr:uid="{00000000-0005-0000-0000-0000F0550000}"/>
    <cellStyle name="Normal 2 2 24" xfId="22118" xr:uid="{00000000-0005-0000-0000-0000F1550000}"/>
    <cellStyle name="Normal 2 2 25" xfId="22119" xr:uid="{00000000-0005-0000-0000-0000F2550000}"/>
    <cellStyle name="Normal 2 2 26" xfId="22120" xr:uid="{00000000-0005-0000-0000-0000F3550000}"/>
    <cellStyle name="Normal 2 2 27" xfId="22121" xr:uid="{00000000-0005-0000-0000-0000F4550000}"/>
    <cellStyle name="Normal 2 2 28" xfId="22122" xr:uid="{00000000-0005-0000-0000-0000F5550000}"/>
    <cellStyle name="Normal 2 2 29" xfId="22123" xr:uid="{00000000-0005-0000-0000-0000F6550000}"/>
    <cellStyle name="Normal 2 2 3" xfId="422" xr:uid="{00000000-0005-0000-0000-0000F7550000}"/>
    <cellStyle name="Normal 2 2 3 2" xfId="22124" xr:uid="{00000000-0005-0000-0000-0000F8550000}"/>
    <cellStyle name="Normal 2 2 3 3" xfId="22125" xr:uid="{00000000-0005-0000-0000-0000F9550000}"/>
    <cellStyle name="Normal 2 2 3 4" xfId="22126" xr:uid="{00000000-0005-0000-0000-0000FA550000}"/>
    <cellStyle name="Normal 2 2 30" xfId="22127" xr:uid="{00000000-0005-0000-0000-0000FB550000}"/>
    <cellStyle name="Normal 2 2 31" xfId="22128" xr:uid="{00000000-0005-0000-0000-0000FC550000}"/>
    <cellStyle name="Normal 2 2 32" xfId="22129" xr:uid="{00000000-0005-0000-0000-0000FD550000}"/>
    <cellStyle name="Normal 2 2 33" xfId="22130" xr:uid="{00000000-0005-0000-0000-0000FE550000}"/>
    <cellStyle name="Normal 2 2 34" xfId="22131" xr:uid="{00000000-0005-0000-0000-0000FF550000}"/>
    <cellStyle name="Normal 2 2 35" xfId="22132" xr:uid="{00000000-0005-0000-0000-000000560000}"/>
    <cellStyle name="Normal 2 2 36" xfId="22133" xr:uid="{00000000-0005-0000-0000-000001560000}"/>
    <cellStyle name="Normal 2 2 37" xfId="22134" xr:uid="{00000000-0005-0000-0000-000002560000}"/>
    <cellStyle name="Normal 2 2 38" xfId="22135" xr:uid="{00000000-0005-0000-0000-000003560000}"/>
    <cellStyle name="Normal 2 2 39" xfId="22136" xr:uid="{00000000-0005-0000-0000-000004560000}"/>
    <cellStyle name="Normal 2 2 4" xfId="423" xr:uid="{00000000-0005-0000-0000-000005560000}"/>
    <cellStyle name="Normal 2 2 4 10" xfId="22138" xr:uid="{00000000-0005-0000-0000-000006560000}"/>
    <cellStyle name="Normal 2 2 4 10 10" xfId="22139" xr:uid="{00000000-0005-0000-0000-000007560000}"/>
    <cellStyle name="Normal 2 2 4 10 11" xfId="22140" xr:uid="{00000000-0005-0000-0000-000008560000}"/>
    <cellStyle name="Normal 2 2 4 10 12" xfId="22141" xr:uid="{00000000-0005-0000-0000-000009560000}"/>
    <cellStyle name="Normal 2 2 4 10 13" xfId="22142" xr:uid="{00000000-0005-0000-0000-00000A560000}"/>
    <cellStyle name="Normal 2 2 4 10 14" xfId="22143" xr:uid="{00000000-0005-0000-0000-00000B560000}"/>
    <cellStyle name="Normal 2 2 4 10 2" xfId="22144" xr:uid="{00000000-0005-0000-0000-00000C560000}"/>
    <cellStyle name="Normal 2 2 4 10 2 10" xfId="22145" xr:uid="{00000000-0005-0000-0000-00000D560000}"/>
    <cellStyle name="Normal 2 2 4 10 2 2" xfId="22146" xr:uid="{00000000-0005-0000-0000-00000E560000}"/>
    <cellStyle name="Normal 2 2 4 10 2 3" xfId="22147" xr:uid="{00000000-0005-0000-0000-00000F560000}"/>
    <cellStyle name="Normal 2 2 4 10 2 4" xfId="22148" xr:uid="{00000000-0005-0000-0000-000010560000}"/>
    <cellStyle name="Normal 2 2 4 10 2 5" xfId="22149" xr:uid="{00000000-0005-0000-0000-000011560000}"/>
    <cellStyle name="Normal 2 2 4 10 2 6" xfId="22150" xr:uid="{00000000-0005-0000-0000-000012560000}"/>
    <cellStyle name="Normal 2 2 4 10 2 7" xfId="22151" xr:uid="{00000000-0005-0000-0000-000013560000}"/>
    <cellStyle name="Normal 2 2 4 10 2 8" xfId="22152" xr:uid="{00000000-0005-0000-0000-000014560000}"/>
    <cellStyle name="Normal 2 2 4 10 2 9" xfId="22153" xr:uid="{00000000-0005-0000-0000-000015560000}"/>
    <cellStyle name="Normal 2 2 4 10 3" xfId="22154" xr:uid="{00000000-0005-0000-0000-000016560000}"/>
    <cellStyle name="Normal 2 2 4 10 3 10" xfId="22155" xr:uid="{00000000-0005-0000-0000-000017560000}"/>
    <cellStyle name="Normal 2 2 4 10 3 2" xfId="22156" xr:uid="{00000000-0005-0000-0000-000018560000}"/>
    <cellStyle name="Normal 2 2 4 10 3 3" xfId="22157" xr:uid="{00000000-0005-0000-0000-000019560000}"/>
    <cellStyle name="Normal 2 2 4 10 3 4" xfId="22158" xr:uid="{00000000-0005-0000-0000-00001A560000}"/>
    <cellStyle name="Normal 2 2 4 10 3 5" xfId="22159" xr:uid="{00000000-0005-0000-0000-00001B560000}"/>
    <cellStyle name="Normal 2 2 4 10 3 6" xfId="22160" xr:uid="{00000000-0005-0000-0000-00001C560000}"/>
    <cellStyle name="Normal 2 2 4 10 3 7" xfId="22161" xr:uid="{00000000-0005-0000-0000-00001D560000}"/>
    <cellStyle name="Normal 2 2 4 10 3 8" xfId="22162" xr:uid="{00000000-0005-0000-0000-00001E560000}"/>
    <cellStyle name="Normal 2 2 4 10 3 9" xfId="22163" xr:uid="{00000000-0005-0000-0000-00001F560000}"/>
    <cellStyle name="Normal 2 2 4 10 4" xfId="22164" xr:uid="{00000000-0005-0000-0000-000020560000}"/>
    <cellStyle name="Normal 2 2 4 10 4 10" xfId="22165" xr:uid="{00000000-0005-0000-0000-000021560000}"/>
    <cellStyle name="Normal 2 2 4 10 4 2" xfId="22166" xr:uid="{00000000-0005-0000-0000-000022560000}"/>
    <cellStyle name="Normal 2 2 4 10 4 3" xfId="22167" xr:uid="{00000000-0005-0000-0000-000023560000}"/>
    <cellStyle name="Normal 2 2 4 10 4 4" xfId="22168" xr:uid="{00000000-0005-0000-0000-000024560000}"/>
    <cellStyle name="Normal 2 2 4 10 4 5" xfId="22169" xr:uid="{00000000-0005-0000-0000-000025560000}"/>
    <cellStyle name="Normal 2 2 4 10 4 6" xfId="22170" xr:uid="{00000000-0005-0000-0000-000026560000}"/>
    <cellStyle name="Normal 2 2 4 10 4 7" xfId="22171" xr:uid="{00000000-0005-0000-0000-000027560000}"/>
    <cellStyle name="Normal 2 2 4 10 4 8" xfId="22172" xr:uid="{00000000-0005-0000-0000-000028560000}"/>
    <cellStyle name="Normal 2 2 4 10 4 9" xfId="22173" xr:uid="{00000000-0005-0000-0000-000029560000}"/>
    <cellStyle name="Normal 2 2 4 10 5" xfId="22174" xr:uid="{00000000-0005-0000-0000-00002A560000}"/>
    <cellStyle name="Normal 2 2 4 10 5 10" xfId="22175" xr:uid="{00000000-0005-0000-0000-00002B560000}"/>
    <cellStyle name="Normal 2 2 4 10 5 2" xfId="22176" xr:uid="{00000000-0005-0000-0000-00002C560000}"/>
    <cellStyle name="Normal 2 2 4 10 5 3" xfId="22177" xr:uid="{00000000-0005-0000-0000-00002D560000}"/>
    <cellStyle name="Normal 2 2 4 10 5 4" xfId="22178" xr:uid="{00000000-0005-0000-0000-00002E560000}"/>
    <cellStyle name="Normal 2 2 4 10 5 5" xfId="22179" xr:uid="{00000000-0005-0000-0000-00002F560000}"/>
    <cellStyle name="Normal 2 2 4 10 5 6" xfId="22180" xr:uid="{00000000-0005-0000-0000-000030560000}"/>
    <cellStyle name="Normal 2 2 4 10 5 7" xfId="22181" xr:uid="{00000000-0005-0000-0000-000031560000}"/>
    <cellStyle name="Normal 2 2 4 10 5 8" xfId="22182" xr:uid="{00000000-0005-0000-0000-000032560000}"/>
    <cellStyle name="Normal 2 2 4 10 5 9" xfId="22183" xr:uid="{00000000-0005-0000-0000-000033560000}"/>
    <cellStyle name="Normal 2 2 4 10 6" xfId="22184" xr:uid="{00000000-0005-0000-0000-000034560000}"/>
    <cellStyle name="Normal 2 2 4 10 7" xfId="22185" xr:uid="{00000000-0005-0000-0000-000035560000}"/>
    <cellStyle name="Normal 2 2 4 10 8" xfId="22186" xr:uid="{00000000-0005-0000-0000-000036560000}"/>
    <cellStyle name="Normal 2 2 4 10 9" xfId="22187" xr:uid="{00000000-0005-0000-0000-000037560000}"/>
    <cellStyle name="Normal 2 2 4 11" xfId="22188" xr:uid="{00000000-0005-0000-0000-000038560000}"/>
    <cellStyle name="Normal 2 2 4 11 10" xfId="22189" xr:uid="{00000000-0005-0000-0000-000039560000}"/>
    <cellStyle name="Normal 2 2 4 11 11" xfId="22190" xr:uid="{00000000-0005-0000-0000-00003A560000}"/>
    <cellStyle name="Normal 2 2 4 11 12" xfId="22191" xr:uid="{00000000-0005-0000-0000-00003B560000}"/>
    <cellStyle name="Normal 2 2 4 11 13" xfId="22192" xr:uid="{00000000-0005-0000-0000-00003C560000}"/>
    <cellStyle name="Normal 2 2 4 11 14" xfId="22193" xr:uid="{00000000-0005-0000-0000-00003D560000}"/>
    <cellStyle name="Normal 2 2 4 11 2" xfId="22194" xr:uid="{00000000-0005-0000-0000-00003E560000}"/>
    <cellStyle name="Normal 2 2 4 11 2 10" xfId="22195" xr:uid="{00000000-0005-0000-0000-00003F560000}"/>
    <cellStyle name="Normal 2 2 4 11 2 2" xfId="22196" xr:uid="{00000000-0005-0000-0000-000040560000}"/>
    <cellStyle name="Normal 2 2 4 11 2 3" xfId="22197" xr:uid="{00000000-0005-0000-0000-000041560000}"/>
    <cellStyle name="Normal 2 2 4 11 2 4" xfId="22198" xr:uid="{00000000-0005-0000-0000-000042560000}"/>
    <cellStyle name="Normal 2 2 4 11 2 5" xfId="22199" xr:uid="{00000000-0005-0000-0000-000043560000}"/>
    <cellStyle name="Normal 2 2 4 11 2 6" xfId="22200" xr:uid="{00000000-0005-0000-0000-000044560000}"/>
    <cellStyle name="Normal 2 2 4 11 2 7" xfId="22201" xr:uid="{00000000-0005-0000-0000-000045560000}"/>
    <cellStyle name="Normal 2 2 4 11 2 8" xfId="22202" xr:uid="{00000000-0005-0000-0000-000046560000}"/>
    <cellStyle name="Normal 2 2 4 11 2 9" xfId="22203" xr:uid="{00000000-0005-0000-0000-000047560000}"/>
    <cellStyle name="Normal 2 2 4 11 3" xfId="22204" xr:uid="{00000000-0005-0000-0000-000048560000}"/>
    <cellStyle name="Normal 2 2 4 11 3 10" xfId="22205" xr:uid="{00000000-0005-0000-0000-000049560000}"/>
    <cellStyle name="Normal 2 2 4 11 3 2" xfId="22206" xr:uid="{00000000-0005-0000-0000-00004A560000}"/>
    <cellStyle name="Normal 2 2 4 11 3 3" xfId="22207" xr:uid="{00000000-0005-0000-0000-00004B560000}"/>
    <cellStyle name="Normal 2 2 4 11 3 4" xfId="22208" xr:uid="{00000000-0005-0000-0000-00004C560000}"/>
    <cellStyle name="Normal 2 2 4 11 3 5" xfId="22209" xr:uid="{00000000-0005-0000-0000-00004D560000}"/>
    <cellStyle name="Normal 2 2 4 11 3 6" xfId="22210" xr:uid="{00000000-0005-0000-0000-00004E560000}"/>
    <cellStyle name="Normal 2 2 4 11 3 7" xfId="22211" xr:uid="{00000000-0005-0000-0000-00004F560000}"/>
    <cellStyle name="Normal 2 2 4 11 3 8" xfId="22212" xr:uid="{00000000-0005-0000-0000-000050560000}"/>
    <cellStyle name="Normal 2 2 4 11 3 9" xfId="22213" xr:uid="{00000000-0005-0000-0000-000051560000}"/>
    <cellStyle name="Normal 2 2 4 11 4" xfId="22214" xr:uid="{00000000-0005-0000-0000-000052560000}"/>
    <cellStyle name="Normal 2 2 4 11 4 10" xfId="22215" xr:uid="{00000000-0005-0000-0000-000053560000}"/>
    <cellStyle name="Normal 2 2 4 11 4 2" xfId="22216" xr:uid="{00000000-0005-0000-0000-000054560000}"/>
    <cellStyle name="Normal 2 2 4 11 4 3" xfId="22217" xr:uid="{00000000-0005-0000-0000-000055560000}"/>
    <cellStyle name="Normal 2 2 4 11 4 4" xfId="22218" xr:uid="{00000000-0005-0000-0000-000056560000}"/>
    <cellStyle name="Normal 2 2 4 11 4 5" xfId="22219" xr:uid="{00000000-0005-0000-0000-000057560000}"/>
    <cellStyle name="Normal 2 2 4 11 4 6" xfId="22220" xr:uid="{00000000-0005-0000-0000-000058560000}"/>
    <cellStyle name="Normal 2 2 4 11 4 7" xfId="22221" xr:uid="{00000000-0005-0000-0000-000059560000}"/>
    <cellStyle name="Normal 2 2 4 11 4 8" xfId="22222" xr:uid="{00000000-0005-0000-0000-00005A560000}"/>
    <cellStyle name="Normal 2 2 4 11 4 9" xfId="22223" xr:uid="{00000000-0005-0000-0000-00005B560000}"/>
    <cellStyle name="Normal 2 2 4 11 5" xfId="22224" xr:uid="{00000000-0005-0000-0000-00005C560000}"/>
    <cellStyle name="Normal 2 2 4 11 5 10" xfId="22225" xr:uid="{00000000-0005-0000-0000-00005D560000}"/>
    <cellStyle name="Normal 2 2 4 11 5 2" xfId="22226" xr:uid="{00000000-0005-0000-0000-00005E560000}"/>
    <cellStyle name="Normal 2 2 4 11 5 3" xfId="22227" xr:uid="{00000000-0005-0000-0000-00005F560000}"/>
    <cellStyle name="Normal 2 2 4 11 5 4" xfId="22228" xr:uid="{00000000-0005-0000-0000-000060560000}"/>
    <cellStyle name="Normal 2 2 4 11 5 5" xfId="22229" xr:uid="{00000000-0005-0000-0000-000061560000}"/>
    <cellStyle name="Normal 2 2 4 11 5 6" xfId="22230" xr:uid="{00000000-0005-0000-0000-000062560000}"/>
    <cellStyle name="Normal 2 2 4 11 5 7" xfId="22231" xr:uid="{00000000-0005-0000-0000-000063560000}"/>
    <cellStyle name="Normal 2 2 4 11 5 8" xfId="22232" xr:uid="{00000000-0005-0000-0000-000064560000}"/>
    <cellStyle name="Normal 2 2 4 11 5 9" xfId="22233" xr:uid="{00000000-0005-0000-0000-000065560000}"/>
    <cellStyle name="Normal 2 2 4 11 6" xfId="22234" xr:uid="{00000000-0005-0000-0000-000066560000}"/>
    <cellStyle name="Normal 2 2 4 11 7" xfId="22235" xr:uid="{00000000-0005-0000-0000-000067560000}"/>
    <cellStyle name="Normal 2 2 4 11 8" xfId="22236" xr:uid="{00000000-0005-0000-0000-000068560000}"/>
    <cellStyle name="Normal 2 2 4 11 9" xfId="22237" xr:uid="{00000000-0005-0000-0000-000069560000}"/>
    <cellStyle name="Normal 2 2 4 12" xfId="22238" xr:uid="{00000000-0005-0000-0000-00006A560000}"/>
    <cellStyle name="Normal 2 2 4 12 10" xfId="22239" xr:uid="{00000000-0005-0000-0000-00006B560000}"/>
    <cellStyle name="Normal 2 2 4 12 11" xfId="22240" xr:uid="{00000000-0005-0000-0000-00006C560000}"/>
    <cellStyle name="Normal 2 2 4 12 12" xfId="22241" xr:uid="{00000000-0005-0000-0000-00006D560000}"/>
    <cellStyle name="Normal 2 2 4 12 13" xfId="22242" xr:uid="{00000000-0005-0000-0000-00006E560000}"/>
    <cellStyle name="Normal 2 2 4 12 14" xfId="22243" xr:uid="{00000000-0005-0000-0000-00006F560000}"/>
    <cellStyle name="Normal 2 2 4 12 2" xfId="22244" xr:uid="{00000000-0005-0000-0000-000070560000}"/>
    <cellStyle name="Normal 2 2 4 12 2 10" xfId="22245" xr:uid="{00000000-0005-0000-0000-000071560000}"/>
    <cellStyle name="Normal 2 2 4 12 2 2" xfId="22246" xr:uid="{00000000-0005-0000-0000-000072560000}"/>
    <cellStyle name="Normal 2 2 4 12 2 3" xfId="22247" xr:uid="{00000000-0005-0000-0000-000073560000}"/>
    <cellStyle name="Normal 2 2 4 12 2 4" xfId="22248" xr:uid="{00000000-0005-0000-0000-000074560000}"/>
    <cellStyle name="Normal 2 2 4 12 2 5" xfId="22249" xr:uid="{00000000-0005-0000-0000-000075560000}"/>
    <cellStyle name="Normal 2 2 4 12 2 6" xfId="22250" xr:uid="{00000000-0005-0000-0000-000076560000}"/>
    <cellStyle name="Normal 2 2 4 12 2 7" xfId="22251" xr:uid="{00000000-0005-0000-0000-000077560000}"/>
    <cellStyle name="Normal 2 2 4 12 2 8" xfId="22252" xr:uid="{00000000-0005-0000-0000-000078560000}"/>
    <cellStyle name="Normal 2 2 4 12 2 9" xfId="22253" xr:uid="{00000000-0005-0000-0000-000079560000}"/>
    <cellStyle name="Normal 2 2 4 12 3" xfId="22254" xr:uid="{00000000-0005-0000-0000-00007A560000}"/>
    <cellStyle name="Normal 2 2 4 12 3 10" xfId="22255" xr:uid="{00000000-0005-0000-0000-00007B560000}"/>
    <cellStyle name="Normal 2 2 4 12 3 2" xfId="22256" xr:uid="{00000000-0005-0000-0000-00007C560000}"/>
    <cellStyle name="Normal 2 2 4 12 3 3" xfId="22257" xr:uid="{00000000-0005-0000-0000-00007D560000}"/>
    <cellStyle name="Normal 2 2 4 12 3 4" xfId="22258" xr:uid="{00000000-0005-0000-0000-00007E560000}"/>
    <cellStyle name="Normal 2 2 4 12 3 5" xfId="22259" xr:uid="{00000000-0005-0000-0000-00007F560000}"/>
    <cellStyle name="Normal 2 2 4 12 3 6" xfId="22260" xr:uid="{00000000-0005-0000-0000-000080560000}"/>
    <cellStyle name="Normal 2 2 4 12 3 7" xfId="22261" xr:uid="{00000000-0005-0000-0000-000081560000}"/>
    <cellStyle name="Normal 2 2 4 12 3 8" xfId="22262" xr:uid="{00000000-0005-0000-0000-000082560000}"/>
    <cellStyle name="Normal 2 2 4 12 3 9" xfId="22263" xr:uid="{00000000-0005-0000-0000-000083560000}"/>
    <cellStyle name="Normal 2 2 4 12 4" xfId="22264" xr:uid="{00000000-0005-0000-0000-000084560000}"/>
    <cellStyle name="Normal 2 2 4 12 4 10" xfId="22265" xr:uid="{00000000-0005-0000-0000-000085560000}"/>
    <cellStyle name="Normal 2 2 4 12 4 2" xfId="22266" xr:uid="{00000000-0005-0000-0000-000086560000}"/>
    <cellStyle name="Normal 2 2 4 12 4 3" xfId="22267" xr:uid="{00000000-0005-0000-0000-000087560000}"/>
    <cellStyle name="Normal 2 2 4 12 4 4" xfId="22268" xr:uid="{00000000-0005-0000-0000-000088560000}"/>
    <cellStyle name="Normal 2 2 4 12 4 5" xfId="22269" xr:uid="{00000000-0005-0000-0000-000089560000}"/>
    <cellStyle name="Normal 2 2 4 12 4 6" xfId="22270" xr:uid="{00000000-0005-0000-0000-00008A560000}"/>
    <cellStyle name="Normal 2 2 4 12 4 7" xfId="22271" xr:uid="{00000000-0005-0000-0000-00008B560000}"/>
    <cellStyle name="Normal 2 2 4 12 4 8" xfId="22272" xr:uid="{00000000-0005-0000-0000-00008C560000}"/>
    <cellStyle name="Normal 2 2 4 12 4 9" xfId="22273" xr:uid="{00000000-0005-0000-0000-00008D560000}"/>
    <cellStyle name="Normal 2 2 4 12 5" xfId="22274" xr:uid="{00000000-0005-0000-0000-00008E560000}"/>
    <cellStyle name="Normal 2 2 4 12 5 10" xfId="22275" xr:uid="{00000000-0005-0000-0000-00008F560000}"/>
    <cellStyle name="Normal 2 2 4 12 5 2" xfId="22276" xr:uid="{00000000-0005-0000-0000-000090560000}"/>
    <cellStyle name="Normal 2 2 4 12 5 3" xfId="22277" xr:uid="{00000000-0005-0000-0000-000091560000}"/>
    <cellStyle name="Normal 2 2 4 12 5 4" xfId="22278" xr:uid="{00000000-0005-0000-0000-000092560000}"/>
    <cellStyle name="Normal 2 2 4 12 5 5" xfId="22279" xr:uid="{00000000-0005-0000-0000-000093560000}"/>
    <cellStyle name="Normal 2 2 4 12 5 6" xfId="22280" xr:uid="{00000000-0005-0000-0000-000094560000}"/>
    <cellStyle name="Normal 2 2 4 12 5 7" xfId="22281" xr:uid="{00000000-0005-0000-0000-000095560000}"/>
    <cellStyle name="Normal 2 2 4 12 5 8" xfId="22282" xr:uid="{00000000-0005-0000-0000-000096560000}"/>
    <cellStyle name="Normal 2 2 4 12 5 9" xfId="22283" xr:uid="{00000000-0005-0000-0000-000097560000}"/>
    <cellStyle name="Normal 2 2 4 12 6" xfId="22284" xr:uid="{00000000-0005-0000-0000-000098560000}"/>
    <cellStyle name="Normal 2 2 4 12 7" xfId="22285" xr:uid="{00000000-0005-0000-0000-000099560000}"/>
    <cellStyle name="Normal 2 2 4 12 8" xfId="22286" xr:uid="{00000000-0005-0000-0000-00009A560000}"/>
    <cellStyle name="Normal 2 2 4 12 9" xfId="22287" xr:uid="{00000000-0005-0000-0000-00009B560000}"/>
    <cellStyle name="Normal 2 2 4 13" xfId="22288" xr:uid="{00000000-0005-0000-0000-00009C560000}"/>
    <cellStyle name="Normal 2 2 4 13 10" xfId="22289" xr:uid="{00000000-0005-0000-0000-00009D560000}"/>
    <cellStyle name="Normal 2 2 4 13 11" xfId="22290" xr:uid="{00000000-0005-0000-0000-00009E560000}"/>
    <cellStyle name="Normal 2 2 4 13 12" xfId="22291" xr:uid="{00000000-0005-0000-0000-00009F560000}"/>
    <cellStyle name="Normal 2 2 4 13 13" xfId="22292" xr:uid="{00000000-0005-0000-0000-0000A0560000}"/>
    <cellStyle name="Normal 2 2 4 13 14" xfId="22293" xr:uid="{00000000-0005-0000-0000-0000A1560000}"/>
    <cellStyle name="Normal 2 2 4 13 2" xfId="22294" xr:uid="{00000000-0005-0000-0000-0000A2560000}"/>
    <cellStyle name="Normal 2 2 4 13 2 10" xfId="22295" xr:uid="{00000000-0005-0000-0000-0000A3560000}"/>
    <cellStyle name="Normal 2 2 4 13 2 2" xfId="22296" xr:uid="{00000000-0005-0000-0000-0000A4560000}"/>
    <cellStyle name="Normal 2 2 4 13 2 3" xfId="22297" xr:uid="{00000000-0005-0000-0000-0000A5560000}"/>
    <cellStyle name="Normal 2 2 4 13 2 4" xfId="22298" xr:uid="{00000000-0005-0000-0000-0000A6560000}"/>
    <cellStyle name="Normal 2 2 4 13 2 5" xfId="22299" xr:uid="{00000000-0005-0000-0000-0000A7560000}"/>
    <cellStyle name="Normal 2 2 4 13 2 6" xfId="22300" xr:uid="{00000000-0005-0000-0000-0000A8560000}"/>
    <cellStyle name="Normal 2 2 4 13 2 7" xfId="22301" xr:uid="{00000000-0005-0000-0000-0000A9560000}"/>
    <cellStyle name="Normal 2 2 4 13 2 8" xfId="22302" xr:uid="{00000000-0005-0000-0000-0000AA560000}"/>
    <cellStyle name="Normal 2 2 4 13 2 9" xfId="22303" xr:uid="{00000000-0005-0000-0000-0000AB560000}"/>
    <cellStyle name="Normal 2 2 4 13 3" xfId="22304" xr:uid="{00000000-0005-0000-0000-0000AC560000}"/>
    <cellStyle name="Normal 2 2 4 13 3 10" xfId="22305" xr:uid="{00000000-0005-0000-0000-0000AD560000}"/>
    <cellStyle name="Normal 2 2 4 13 3 2" xfId="22306" xr:uid="{00000000-0005-0000-0000-0000AE560000}"/>
    <cellStyle name="Normal 2 2 4 13 3 3" xfId="22307" xr:uid="{00000000-0005-0000-0000-0000AF560000}"/>
    <cellStyle name="Normal 2 2 4 13 3 4" xfId="22308" xr:uid="{00000000-0005-0000-0000-0000B0560000}"/>
    <cellStyle name="Normal 2 2 4 13 3 5" xfId="22309" xr:uid="{00000000-0005-0000-0000-0000B1560000}"/>
    <cellStyle name="Normal 2 2 4 13 3 6" xfId="22310" xr:uid="{00000000-0005-0000-0000-0000B2560000}"/>
    <cellStyle name="Normal 2 2 4 13 3 7" xfId="22311" xr:uid="{00000000-0005-0000-0000-0000B3560000}"/>
    <cellStyle name="Normal 2 2 4 13 3 8" xfId="22312" xr:uid="{00000000-0005-0000-0000-0000B4560000}"/>
    <cellStyle name="Normal 2 2 4 13 3 9" xfId="22313" xr:uid="{00000000-0005-0000-0000-0000B5560000}"/>
    <cellStyle name="Normal 2 2 4 13 4" xfId="22314" xr:uid="{00000000-0005-0000-0000-0000B6560000}"/>
    <cellStyle name="Normal 2 2 4 13 4 10" xfId="22315" xr:uid="{00000000-0005-0000-0000-0000B7560000}"/>
    <cellStyle name="Normal 2 2 4 13 4 2" xfId="22316" xr:uid="{00000000-0005-0000-0000-0000B8560000}"/>
    <cellStyle name="Normal 2 2 4 13 4 3" xfId="22317" xr:uid="{00000000-0005-0000-0000-0000B9560000}"/>
    <cellStyle name="Normal 2 2 4 13 4 4" xfId="22318" xr:uid="{00000000-0005-0000-0000-0000BA560000}"/>
    <cellStyle name="Normal 2 2 4 13 4 5" xfId="22319" xr:uid="{00000000-0005-0000-0000-0000BB560000}"/>
    <cellStyle name="Normal 2 2 4 13 4 6" xfId="22320" xr:uid="{00000000-0005-0000-0000-0000BC560000}"/>
    <cellStyle name="Normal 2 2 4 13 4 7" xfId="22321" xr:uid="{00000000-0005-0000-0000-0000BD560000}"/>
    <cellStyle name="Normal 2 2 4 13 4 8" xfId="22322" xr:uid="{00000000-0005-0000-0000-0000BE560000}"/>
    <cellStyle name="Normal 2 2 4 13 4 9" xfId="22323" xr:uid="{00000000-0005-0000-0000-0000BF560000}"/>
    <cellStyle name="Normal 2 2 4 13 5" xfId="22324" xr:uid="{00000000-0005-0000-0000-0000C0560000}"/>
    <cellStyle name="Normal 2 2 4 13 5 10" xfId="22325" xr:uid="{00000000-0005-0000-0000-0000C1560000}"/>
    <cellStyle name="Normal 2 2 4 13 5 2" xfId="22326" xr:uid="{00000000-0005-0000-0000-0000C2560000}"/>
    <cellStyle name="Normal 2 2 4 13 5 3" xfId="22327" xr:uid="{00000000-0005-0000-0000-0000C3560000}"/>
    <cellStyle name="Normal 2 2 4 13 5 4" xfId="22328" xr:uid="{00000000-0005-0000-0000-0000C4560000}"/>
    <cellStyle name="Normal 2 2 4 13 5 5" xfId="22329" xr:uid="{00000000-0005-0000-0000-0000C5560000}"/>
    <cellStyle name="Normal 2 2 4 13 5 6" xfId="22330" xr:uid="{00000000-0005-0000-0000-0000C6560000}"/>
    <cellStyle name="Normal 2 2 4 13 5 7" xfId="22331" xr:uid="{00000000-0005-0000-0000-0000C7560000}"/>
    <cellStyle name="Normal 2 2 4 13 5 8" xfId="22332" xr:uid="{00000000-0005-0000-0000-0000C8560000}"/>
    <cellStyle name="Normal 2 2 4 13 5 9" xfId="22333" xr:uid="{00000000-0005-0000-0000-0000C9560000}"/>
    <cellStyle name="Normal 2 2 4 13 6" xfId="22334" xr:uid="{00000000-0005-0000-0000-0000CA560000}"/>
    <cellStyle name="Normal 2 2 4 13 7" xfId="22335" xr:uid="{00000000-0005-0000-0000-0000CB560000}"/>
    <cellStyle name="Normal 2 2 4 13 8" xfId="22336" xr:uid="{00000000-0005-0000-0000-0000CC560000}"/>
    <cellStyle name="Normal 2 2 4 13 9" xfId="22337" xr:uid="{00000000-0005-0000-0000-0000CD560000}"/>
    <cellStyle name="Normal 2 2 4 14" xfId="22338" xr:uid="{00000000-0005-0000-0000-0000CE560000}"/>
    <cellStyle name="Normal 2 2 4 14 10" xfId="22339" xr:uid="{00000000-0005-0000-0000-0000CF560000}"/>
    <cellStyle name="Normal 2 2 4 14 11" xfId="22340" xr:uid="{00000000-0005-0000-0000-0000D0560000}"/>
    <cellStyle name="Normal 2 2 4 14 12" xfId="22341" xr:uid="{00000000-0005-0000-0000-0000D1560000}"/>
    <cellStyle name="Normal 2 2 4 14 13" xfId="22342" xr:uid="{00000000-0005-0000-0000-0000D2560000}"/>
    <cellStyle name="Normal 2 2 4 14 14" xfId="22343" xr:uid="{00000000-0005-0000-0000-0000D3560000}"/>
    <cellStyle name="Normal 2 2 4 14 2" xfId="22344" xr:uid="{00000000-0005-0000-0000-0000D4560000}"/>
    <cellStyle name="Normal 2 2 4 14 2 10" xfId="22345" xr:uid="{00000000-0005-0000-0000-0000D5560000}"/>
    <cellStyle name="Normal 2 2 4 14 2 2" xfId="22346" xr:uid="{00000000-0005-0000-0000-0000D6560000}"/>
    <cellStyle name="Normal 2 2 4 14 2 3" xfId="22347" xr:uid="{00000000-0005-0000-0000-0000D7560000}"/>
    <cellStyle name="Normal 2 2 4 14 2 4" xfId="22348" xr:uid="{00000000-0005-0000-0000-0000D8560000}"/>
    <cellStyle name="Normal 2 2 4 14 2 5" xfId="22349" xr:uid="{00000000-0005-0000-0000-0000D9560000}"/>
    <cellStyle name="Normal 2 2 4 14 2 6" xfId="22350" xr:uid="{00000000-0005-0000-0000-0000DA560000}"/>
    <cellStyle name="Normal 2 2 4 14 2 7" xfId="22351" xr:uid="{00000000-0005-0000-0000-0000DB560000}"/>
    <cellStyle name="Normal 2 2 4 14 2 8" xfId="22352" xr:uid="{00000000-0005-0000-0000-0000DC560000}"/>
    <cellStyle name="Normal 2 2 4 14 2 9" xfId="22353" xr:uid="{00000000-0005-0000-0000-0000DD560000}"/>
    <cellStyle name="Normal 2 2 4 14 3" xfId="22354" xr:uid="{00000000-0005-0000-0000-0000DE560000}"/>
    <cellStyle name="Normal 2 2 4 14 3 10" xfId="22355" xr:uid="{00000000-0005-0000-0000-0000DF560000}"/>
    <cellStyle name="Normal 2 2 4 14 3 2" xfId="22356" xr:uid="{00000000-0005-0000-0000-0000E0560000}"/>
    <cellStyle name="Normal 2 2 4 14 3 3" xfId="22357" xr:uid="{00000000-0005-0000-0000-0000E1560000}"/>
    <cellStyle name="Normal 2 2 4 14 3 4" xfId="22358" xr:uid="{00000000-0005-0000-0000-0000E2560000}"/>
    <cellStyle name="Normal 2 2 4 14 3 5" xfId="22359" xr:uid="{00000000-0005-0000-0000-0000E3560000}"/>
    <cellStyle name="Normal 2 2 4 14 3 6" xfId="22360" xr:uid="{00000000-0005-0000-0000-0000E4560000}"/>
    <cellStyle name="Normal 2 2 4 14 3 7" xfId="22361" xr:uid="{00000000-0005-0000-0000-0000E5560000}"/>
    <cellStyle name="Normal 2 2 4 14 3 8" xfId="22362" xr:uid="{00000000-0005-0000-0000-0000E6560000}"/>
    <cellStyle name="Normal 2 2 4 14 3 9" xfId="22363" xr:uid="{00000000-0005-0000-0000-0000E7560000}"/>
    <cellStyle name="Normal 2 2 4 14 4" xfId="22364" xr:uid="{00000000-0005-0000-0000-0000E8560000}"/>
    <cellStyle name="Normal 2 2 4 14 4 10" xfId="22365" xr:uid="{00000000-0005-0000-0000-0000E9560000}"/>
    <cellStyle name="Normal 2 2 4 14 4 2" xfId="22366" xr:uid="{00000000-0005-0000-0000-0000EA560000}"/>
    <cellStyle name="Normal 2 2 4 14 4 3" xfId="22367" xr:uid="{00000000-0005-0000-0000-0000EB560000}"/>
    <cellStyle name="Normal 2 2 4 14 4 4" xfId="22368" xr:uid="{00000000-0005-0000-0000-0000EC560000}"/>
    <cellStyle name="Normal 2 2 4 14 4 5" xfId="22369" xr:uid="{00000000-0005-0000-0000-0000ED560000}"/>
    <cellStyle name="Normal 2 2 4 14 4 6" xfId="22370" xr:uid="{00000000-0005-0000-0000-0000EE560000}"/>
    <cellStyle name="Normal 2 2 4 14 4 7" xfId="22371" xr:uid="{00000000-0005-0000-0000-0000EF560000}"/>
    <cellStyle name="Normal 2 2 4 14 4 8" xfId="22372" xr:uid="{00000000-0005-0000-0000-0000F0560000}"/>
    <cellStyle name="Normal 2 2 4 14 4 9" xfId="22373" xr:uid="{00000000-0005-0000-0000-0000F1560000}"/>
    <cellStyle name="Normal 2 2 4 14 5" xfId="22374" xr:uid="{00000000-0005-0000-0000-0000F2560000}"/>
    <cellStyle name="Normal 2 2 4 14 5 10" xfId="22375" xr:uid="{00000000-0005-0000-0000-0000F3560000}"/>
    <cellStyle name="Normal 2 2 4 14 5 2" xfId="22376" xr:uid="{00000000-0005-0000-0000-0000F4560000}"/>
    <cellStyle name="Normal 2 2 4 14 5 3" xfId="22377" xr:uid="{00000000-0005-0000-0000-0000F5560000}"/>
    <cellStyle name="Normal 2 2 4 14 5 4" xfId="22378" xr:uid="{00000000-0005-0000-0000-0000F6560000}"/>
    <cellStyle name="Normal 2 2 4 14 5 5" xfId="22379" xr:uid="{00000000-0005-0000-0000-0000F7560000}"/>
    <cellStyle name="Normal 2 2 4 14 5 6" xfId="22380" xr:uid="{00000000-0005-0000-0000-0000F8560000}"/>
    <cellStyle name="Normal 2 2 4 14 5 7" xfId="22381" xr:uid="{00000000-0005-0000-0000-0000F9560000}"/>
    <cellStyle name="Normal 2 2 4 14 5 8" xfId="22382" xr:uid="{00000000-0005-0000-0000-0000FA560000}"/>
    <cellStyle name="Normal 2 2 4 14 5 9" xfId="22383" xr:uid="{00000000-0005-0000-0000-0000FB560000}"/>
    <cellStyle name="Normal 2 2 4 14 6" xfId="22384" xr:uid="{00000000-0005-0000-0000-0000FC560000}"/>
    <cellStyle name="Normal 2 2 4 14 7" xfId="22385" xr:uid="{00000000-0005-0000-0000-0000FD560000}"/>
    <cellStyle name="Normal 2 2 4 14 8" xfId="22386" xr:uid="{00000000-0005-0000-0000-0000FE560000}"/>
    <cellStyle name="Normal 2 2 4 14 9" xfId="22387" xr:uid="{00000000-0005-0000-0000-0000FF560000}"/>
    <cellStyle name="Normal 2 2 4 15" xfId="22388" xr:uid="{00000000-0005-0000-0000-000000570000}"/>
    <cellStyle name="Normal 2 2 4 15 10" xfId="22389" xr:uid="{00000000-0005-0000-0000-000001570000}"/>
    <cellStyle name="Normal 2 2 4 15 11" xfId="22390" xr:uid="{00000000-0005-0000-0000-000002570000}"/>
    <cellStyle name="Normal 2 2 4 15 12" xfId="22391" xr:uid="{00000000-0005-0000-0000-000003570000}"/>
    <cellStyle name="Normal 2 2 4 15 13" xfId="22392" xr:uid="{00000000-0005-0000-0000-000004570000}"/>
    <cellStyle name="Normal 2 2 4 15 14" xfId="22393" xr:uid="{00000000-0005-0000-0000-000005570000}"/>
    <cellStyle name="Normal 2 2 4 15 2" xfId="22394" xr:uid="{00000000-0005-0000-0000-000006570000}"/>
    <cellStyle name="Normal 2 2 4 15 2 10" xfId="22395" xr:uid="{00000000-0005-0000-0000-000007570000}"/>
    <cellStyle name="Normal 2 2 4 15 2 2" xfId="22396" xr:uid="{00000000-0005-0000-0000-000008570000}"/>
    <cellStyle name="Normal 2 2 4 15 2 3" xfId="22397" xr:uid="{00000000-0005-0000-0000-000009570000}"/>
    <cellStyle name="Normal 2 2 4 15 2 4" xfId="22398" xr:uid="{00000000-0005-0000-0000-00000A570000}"/>
    <cellStyle name="Normal 2 2 4 15 2 5" xfId="22399" xr:uid="{00000000-0005-0000-0000-00000B570000}"/>
    <cellStyle name="Normal 2 2 4 15 2 6" xfId="22400" xr:uid="{00000000-0005-0000-0000-00000C570000}"/>
    <cellStyle name="Normal 2 2 4 15 2 7" xfId="22401" xr:uid="{00000000-0005-0000-0000-00000D570000}"/>
    <cellStyle name="Normal 2 2 4 15 2 8" xfId="22402" xr:uid="{00000000-0005-0000-0000-00000E570000}"/>
    <cellStyle name="Normal 2 2 4 15 2 9" xfId="22403" xr:uid="{00000000-0005-0000-0000-00000F570000}"/>
    <cellStyle name="Normal 2 2 4 15 3" xfId="22404" xr:uid="{00000000-0005-0000-0000-000010570000}"/>
    <cellStyle name="Normal 2 2 4 15 3 10" xfId="22405" xr:uid="{00000000-0005-0000-0000-000011570000}"/>
    <cellStyle name="Normal 2 2 4 15 3 2" xfId="22406" xr:uid="{00000000-0005-0000-0000-000012570000}"/>
    <cellStyle name="Normal 2 2 4 15 3 3" xfId="22407" xr:uid="{00000000-0005-0000-0000-000013570000}"/>
    <cellStyle name="Normal 2 2 4 15 3 4" xfId="22408" xr:uid="{00000000-0005-0000-0000-000014570000}"/>
    <cellStyle name="Normal 2 2 4 15 3 5" xfId="22409" xr:uid="{00000000-0005-0000-0000-000015570000}"/>
    <cellStyle name="Normal 2 2 4 15 3 6" xfId="22410" xr:uid="{00000000-0005-0000-0000-000016570000}"/>
    <cellStyle name="Normal 2 2 4 15 3 7" xfId="22411" xr:uid="{00000000-0005-0000-0000-000017570000}"/>
    <cellStyle name="Normal 2 2 4 15 3 8" xfId="22412" xr:uid="{00000000-0005-0000-0000-000018570000}"/>
    <cellStyle name="Normal 2 2 4 15 3 9" xfId="22413" xr:uid="{00000000-0005-0000-0000-000019570000}"/>
    <cellStyle name="Normal 2 2 4 15 4" xfId="22414" xr:uid="{00000000-0005-0000-0000-00001A570000}"/>
    <cellStyle name="Normal 2 2 4 15 4 10" xfId="22415" xr:uid="{00000000-0005-0000-0000-00001B570000}"/>
    <cellStyle name="Normal 2 2 4 15 4 2" xfId="22416" xr:uid="{00000000-0005-0000-0000-00001C570000}"/>
    <cellStyle name="Normal 2 2 4 15 4 3" xfId="22417" xr:uid="{00000000-0005-0000-0000-00001D570000}"/>
    <cellStyle name="Normal 2 2 4 15 4 4" xfId="22418" xr:uid="{00000000-0005-0000-0000-00001E570000}"/>
    <cellStyle name="Normal 2 2 4 15 4 5" xfId="22419" xr:uid="{00000000-0005-0000-0000-00001F570000}"/>
    <cellStyle name="Normal 2 2 4 15 4 6" xfId="22420" xr:uid="{00000000-0005-0000-0000-000020570000}"/>
    <cellStyle name="Normal 2 2 4 15 4 7" xfId="22421" xr:uid="{00000000-0005-0000-0000-000021570000}"/>
    <cellStyle name="Normal 2 2 4 15 4 8" xfId="22422" xr:uid="{00000000-0005-0000-0000-000022570000}"/>
    <cellStyle name="Normal 2 2 4 15 4 9" xfId="22423" xr:uid="{00000000-0005-0000-0000-000023570000}"/>
    <cellStyle name="Normal 2 2 4 15 5" xfId="22424" xr:uid="{00000000-0005-0000-0000-000024570000}"/>
    <cellStyle name="Normal 2 2 4 15 5 10" xfId="22425" xr:uid="{00000000-0005-0000-0000-000025570000}"/>
    <cellStyle name="Normal 2 2 4 15 5 2" xfId="22426" xr:uid="{00000000-0005-0000-0000-000026570000}"/>
    <cellStyle name="Normal 2 2 4 15 5 3" xfId="22427" xr:uid="{00000000-0005-0000-0000-000027570000}"/>
    <cellStyle name="Normal 2 2 4 15 5 4" xfId="22428" xr:uid="{00000000-0005-0000-0000-000028570000}"/>
    <cellStyle name="Normal 2 2 4 15 5 5" xfId="22429" xr:uid="{00000000-0005-0000-0000-000029570000}"/>
    <cellStyle name="Normal 2 2 4 15 5 6" xfId="22430" xr:uid="{00000000-0005-0000-0000-00002A570000}"/>
    <cellStyle name="Normal 2 2 4 15 5 7" xfId="22431" xr:uid="{00000000-0005-0000-0000-00002B570000}"/>
    <cellStyle name="Normal 2 2 4 15 5 8" xfId="22432" xr:uid="{00000000-0005-0000-0000-00002C570000}"/>
    <cellStyle name="Normal 2 2 4 15 5 9" xfId="22433" xr:uid="{00000000-0005-0000-0000-00002D570000}"/>
    <cellStyle name="Normal 2 2 4 15 6" xfId="22434" xr:uid="{00000000-0005-0000-0000-00002E570000}"/>
    <cellStyle name="Normal 2 2 4 15 7" xfId="22435" xr:uid="{00000000-0005-0000-0000-00002F570000}"/>
    <cellStyle name="Normal 2 2 4 15 8" xfId="22436" xr:uid="{00000000-0005-0000-0000-000030570000}"/>
    <cellStyle name="Normal 2 2 4 15 9" xfId="22437" xr:uid="{00000000-0005-0000-0000-000031570000}"/>
    <cellStyle name="Normal 2 2 4 16" xfId="22438" xr:uid="{00000000-0005-0000-0000-000032570000}"/>
    <cellStyle name="Normal 2 2 4 16 10" xfId="22439" xr:uid="{00000000-0005-0000-0000-000033570000}"/>
    <cellStyle name="Normal 2 2 4 16 11" xfId="22440" xr:uid="{00000000-0005-0000-0000-000034570000}"/>
    <cellStyle name="Normal 2 2 4 16 12" xfId="22441" xr:uid="{00000000-0005-0000-0000-000035570000}"/>
    <cellStyle name="Normal 2 2 4 16 13" xfId="22442" xr:uid="{00000000-0005-0000-0000-000036570000}"/>
    <cellStyle name="Normal 2 2 4 16 14" xfId="22443" xr:uid="{00000000-0005-0000-0000-000037570000}"/>
    <cellStyle name="Normal 2 2 4 16 2" xfId="22444" xr:uid="{00000000-0005-0000-0000-000038570000}"/>
    <cellStyle name="Normal 2 2 4 16 2 10" xfId="22445" xr:uid="{00000000-0005-0000-0000-000039570000}"/>
    <cellStyle name="Normal 2 2 4 16 2 2" xfId="22446" xr:uid="{00000000-0005-0000-0000-00003A570000}"/>
    <cellStyle name="Normal 2 2 4 16 2 3" xfId="22447" xr:uid="{00000000-0005-0000-0000-00003B570000}"/>
    <cellStyle name="Normal 2 2 4 16 2 4" xfId="22448" xr:uid="{00000000-0005-0000-0000-00003C570000}"/>
    <cellStyle name="Normal 2 2 4 16 2 5" xfId="22449" xr:uid="{00000000-0005-0000-0000-00003D570000}"/>
    <cellStyle name="Normal 2 2 4 16 2 6" xfId="22450" xr:uid="{00000000-0005-0000-0000-00003E570000}"/>
    <cellStyle name="Normal 2 2 4 16 2 7" xfId="22451" xr:uid="{00000000-0005-0000-0000-00003F570000}"/>
    <cellStyle name="Normal 2 2 4 16 2 8" xfId="22452" xr:uid="{00000000-0005-0000-0000-000040570000}"/>
    <cellStyle name="Normal 2 2 4 16 2 9" xfId="22453" xr:uid="{00000000-0005-0000-0000-000041570000}"/>
    <cellStyle name="Normal 2 2 4 16 3" xfId="22454" xr:uid="{00000000-0005-0000-0000-000042570000}"/>
    <cellStyle name="Normal 2 2 4 16 3 10" xfId="22455" xr:uid="{00000000-0005-0000-0000-000043570000}"/>
    <cellStyle name="Normal 2 2 4 16 3 2" xfId="22456" xr:uid="{00000000-0005-0000-0000-000044570000}"/>
    <cellStyle name="Normal 2 2 4 16 3 3" xfId="22457" xr:uid="{00000000-0005-0000-0000-000045570000}"/>
    <cellStyle name="Normal 2 2 4 16 3 4" xfId="22458" xr:uid="{00000000-0005-0000-0000-000046570000}"/>
    <cellStyle name="Normal 2 2 4 16 3 5" xfId="22459" xr:uid="{00000000-0005-0000-0000-000047570000}"/>
    <cellStyle name="Normal 2 2 4 16 3 6" xfId="22460" xr:uid="{00000000-0005-0000-0000-000048570000}"/>
    <cellStyle name="Normal 2 2 4 16 3 7" xfId="22461" xr:uid="{00000000-0005-0000-0000-000049570000}"/>
    <cellStyle name="Normal 2 2 4 16 3 8" xfId="22462" xr:uid="{00000000-0005-0000-0000-00004A570000}"/>
    <cellStyle name="Normal 2 2 4 16 3 9" xfId="22463" xr:uid="{00000000-0005-0000-0000-00004B570000}"/>
    <cellStyle name="Normal 2 2 4 16 4" xfId="22464" xr:uid="{00000000-0005-0000-0000-00004C570000}"/>
    <cellStyle name="Normal 2 2 4 16 4 10" xfId="22465" xr:uid="{00000000-0005-0000-0000-00004D570000}"/>
    <cellStyle name="Normal 2 2 4 16 4 2" xfId="22466" xr:uid="{00000000-0005-0000-0000-00004E570000}"/>
    <cellStyle name="Normal 2 2 4 16 4 3" xfId="22467" xr:uid="{00000000-0005-0000-0000-00004F570000}"/>
    <cellStyle name="Normal 2 2 4 16 4 4" xfId="22468" xr:uid="{00000000-0005-0000-0000-000050570000}"/>
    <cellStyle name="Normal 2 2 4 16 4 5" xfId="22469" xr:uid="{00000000-0005-0000-0000-000051570000}"/>
    <cellStyle name="Normal 2 2 4 16 4 6" xfId="22470" xr:uid="{00000000-0005-0000-0000-000052570000}"/>
    <cellStyle name="Normal 2 2 4 16 4 7" xfId="22471" xr:uid="{00000000-0005-0000-0000-000053570000}"/>
    <cellStyle name="Normal 2 2 4 16 4 8" xfId="22472" xr:uid="{00000000-0005-0000-0000-000054570000}"/>
    <cellStyle name="Normal 2 2 4 16 4 9" xfId="22473" xr:uid="{00000000-0005-0000-0000-000055570000}"/>
    <cellStyle name="Normal 2 2 4 16 5" xfId="22474" xr:uid="{00000000-0005-0000-0000-000056570000}"/>
    <cellStyle name="Normal 2 2 4 16 5 10" xfId="22475" xr:uid="{00000000-0005-0000-0000-000057570000}"/>
    <cellStyle name="Normal 2 2 4 16 5 2" xfId="22476" xr:uid="{00000000-0005-0000-0000-000058570000}"/>
    <cellStyle name="Normal 2 2 4 16 5 3" xfId="22477" xr:uid="{00000000-0005-0000-0000-000059570000}"/>
    <cellStyle name="Normal 2 2 4 16 5 4" xfId="22478" xr:uid="{00000000-0005-0000-0000-00005A570000}"/>
    <cellStyle name="Normal 2 2 4 16 5 5" xfId="22479" xr:uid="{00000000-0005-0000-0000-00005B570000}"/>
    <cellStyle name="Normal 2 2 4 16 5 6" xfId="22480" xr:uid="{00000000-0005-0000-0000-00005C570000}"/>
    <cellStyle name="Normal 2 2 4 16 5 7" xfId="22481" xr:uid="{00000000-0005-0000-0000-00005D570000}"/>
    <cellStyle name="Normal 2 2 4 16 5 8" xfId="22482" xr:uid="{00000000-0005-0000-0000-00005E570000}"/>
    <cellStyle name="Normal 2 2 4 16 5 9" xfId="22483" xr:uid="{00000000-0005-0000-0000-00005F570000}"/>
    <cellStyle name="Normal 2 2 4 16 6" xfId="22484" xr:uid="{00000000-0005-0000-0000-000060570000}"/>
    <cellStyle name="Normal 2 2 4 16 7" xfId="22485" xr:uid="{00000000-0005-0000-0000-000061570000}"/>
    <cellStyle name="Normal 2 2 4 16 8" xfId="22486" xr:uid="{00000000-0005-0000-0000-000062570000}"/>
    <cellStyle name="Normal 2 2 4 16 9" xfId="22487" xr:uid="{00000000-0005-0000-0000-000063570000}"/>
    <cellStyle name="Normal 2 2 4 17" xfId="22488" xr:uid="{00000000-0005-0000-0000-000064570000}"/>
    <cellStyle name="Normal 2 2 4 17 10" xfId="22489" xr:uid="{00000000-0005-0000-0000-000065570000}"/>
    <cellStyle name="Normal 2 2 4 17 11" xfId="22490" xr:uid="{00000000-0005-0000-0000-000066570000}"/>
    <cellStyle name="Normal 2 2 4 17 12" xfId="22491" xr:uid="{00000000-0005-0000-0000-000067570000}"/>
    <cellStyle name="Normal 2 2 4 17 13" xfId="22492" xr:uid="{00000000-0005-0000-0000-000068570000}"/>
    <cellStyle name="Normal 2 2 4 17 14" xfId="22493" xr:uid="{00000000-0005-0000-0000-000069570000}"/>
    <cellStyle name="Normal 2 2 4 17 2" xfId="22494" xr:uid="{00000000-0005-0000-0000-00006A570000}"/>
    <cellStyle name="Normal 2 2 4 17 2 10" xfId="22495" xr:uid="{00000000-0005-0000-0000-00006B570000}"/>
    <cellStyle name="Normal 2 2 4 17 2 2" xfId="22496" xr:uid="{00000000-0005-0000-0000-00006C570000}"/>
    <cellStyle name="Normal 2 2 4 17 2 3" xfId="22497" xr:uid="{00000000-0005-0000-0000-00006D570000}"/>
    <cellStyle name="Normal 2 2 4 17 2 4" xfId="22498" xr:uid="{00000000-0005-0000-0000-00006E570000}"/>
    <cellStyle name="Normal 2 2 4 17 2 5" xfId="22499" xr:uid="{00000000-0005-0000-0000-00006F570000}"/>
    <cellStyle name="Normal 2 2 4 17 2 6" xfId="22500" xr:uid="{00000000-0005-0000-0000-000070570000}"/>
    <cellStyle name="Normal 2 2 4 17 2 7" xfId="22501" xr:uid="{00000000-0005-0000-0000-000071570000}"/>
    <cellStyle name="Normal 2 2 4 17 2 8" xfId="22502" xr:uid="{00000000-0005-0000-0000-000072570000}"/>
    <cellStyle name="Normal 2 2 4 17 2 9" xfId="22503" xr:uid="{00000000-0005-0000-0000-000073570000}"/>
    <cellStyle name="Normal 2 2 4 17 3" xfId="22504" xr:uid="{00000000-0005-0000-0000-000074570000}"/>
    <cellStyle name="Normal 2 2 4 17 3 10" xfId="22505" xr:uid="{00000000-0005-0000-0000-000075570000}"/>
    <cellStyle name="Normal 2 2 4 17 3 2" xfId="22506" xr:uid="{00000000-0005-0000-0000-000076570000}"/>
    <cellStyle name="Normal 2 2 4 17 3 3" xfId="22507" xr:uid="{00000000-0005-0000-0000-000077570000}"/>
    <cellStyle name="Normal 2 2 4 17 3 4" xfId="22508" xr:uid="{00000000-0005-0000-0000-000078570000}"/>
    <cellStyle name="Normal 2 2 4 17 3 5" xfId="22509" xr:uid="{00000000-0005-0000-0000-000079570000}"/>
    <cellStyle name="Normal 2 2 4 17 3 6" xfId="22510" xr:uid="{00000000-0005-0000-0000-00007A570000}"/>
    <cellStyle name="Normal 2 2 4 17 3 7" xfId="22511" xr:uid="{00000000-0005-0000-0000-00007B570000}"/>
    <cellStyle name="Normal 2 2 4 17 3 8" xfId="22512" xr:uid="{00000000-0005-0000-0000-00007C570000}"/>
    <cellStyle name="Normal 2 2 4 17 3 9" xfId="22513" xr:uid="{00000000-0005-0000-0000-00007D570000}"/>
    <cellStyle name="Normal 2 2 4 17 4" xfId="22514" xr:uid="{00000000-0005-0000-0000-00007E570000}"/>
    <cellStyle name="Normal 2 2 4 17 4 10" xfId="22515" xr:uid="{00000000-0005-0000-0000-00007F570000}"/>
    <cellStyle name="Normal 2 2 4 17 4 2" xfId="22516" xr:uid="{00000000-0005-0000-0000-000080570000}"/>
    <cellStyle name="Normal 2 2 4 17 4 3" xfId="22517" xr:uid="{00000000-0005-0000-0000-000081570000}"/>
    <cellStyle name="Normal 2 2 4 17 4 4" xfId="22518" xr:uid="{00000000-0005-0000-0000-000082570000}"/>
    <cellStyle name="Normal 2 2 4 17 4 5" xfId="22519" xr:uid="{00000000-0005-0000-0000-000083570000}"/>
    <cellStyle name="Normal 2 2 4 17 4 6" xfId="22520" xr:uid="{00000000-0005-0000-0000-000084570000}"/>
    <cellStyle name="Normal 2 2 4 17 4 7" xfId="22521" xr:uid="{00000000-0005-0000-0000-000085570000}"/>
    <cellStyle name="Normal 2 2 4 17 4 8" xfId="22522" xr:uid="{00000000-0005-0000-0000-000086570000}"/>
    <cellStyle name="Normal 2 2 4 17 4 9" xfId="22523" xr:uid="{00000000-0005-0000-0000-000087570000}"/>
    <cellStyle name="Normal 2 2 4 17 5" xfId="22524" xr:uid="{00000000-0005-0000-0000-000088570000}"/>
    <cellStyle name="Normal 2 2 4 17 5 10" xfId="22525" xr:uid="{00000000-0005-0000-0000-000089570000}"/>
    <cellStyle name="Normal 2 2 4 17 5 2" xfId="22526" xr:uid="{00000000-0005-0000-0000-00008A570000}"/>
    <cellStyle name="Normal 2 2 4 17 5 3" xfId="22527" xr:uid="{00000000-0005-0000-0000-00008B570000}"/>
    <cellStyle name="Normal 2 2 4 17 5 4" xfId="22528" xr:uid="{00000000-0005-0000-0000-00008C570000}"/>
    <cellStyle name="Normal 2 2 4 17 5 5" xfId="22529" xr:uid="{00000000-0005-0000-0000-00008D570000}"/>
    <cellStyle name="Normal 2 2 4 17 5 6" xfId="22530" xr:uid="{00000000-0005-0000-0000-00008E570000}"/>
    <cellStyle name="Normal 2 2 4 17 5 7" xfId="22531" xr:uid="{00000000-0005-0000-0000-00008F570000}"/>
    <cellStyle name="Normal 2 2 4 17 5 8" xfId="22532" xr:uid="{00000000-0005-0000-0000-000090570000}"/>
    <cellStyle name="Normal 2 2 4 17 5 9" xfId="22533" xr:uid="{00000000-0005-0000-0000-000091570000}"/>
    <cellStyle name="Normal 2 2 4 17 6" xfId="22534" xr:uid="{00000000-0005-0000-0000-000092570000}"/>
    <cellStyle name="Normal 2 2 4 17 7" xfId="22535" xr:uid="{00000000-0005-0000-0000-000093570000}"/>
    <cellStyle name="Normal 2 2 4 17 8" xfId="22536" xr:uid="{00000000-0005-0000-0000-000094570000}"/>
    <cellStyle name="Normal 2 2 4 17 9" xfId="22537" xr:uid="{00000000-0005-0000-0000-000095570000}"/>
    <cellStyle name="Normal 2 2 4 18" xfId="22538" xr:uid="{00000000-0005-0000-0000-000096570000}"/>
    <cellStyle name="Normal 2 2 4 18 10" xfId="22539" xr:uid="{00000000-0005-0000-0000-000097570000}"/>
    <cellStyle name="Normal 2 2 4 18 11" xfId="22540" xr:uid="{00000000-0005-0000-0000-000098570000}"/>
    <cellStyle name="Normal 2 2 4 18 12" xfId="22541" xr:uid="{00000000-0005-0000-0000-000099570000}"/>
    <cellStyle name="Normal 2 2 4 18 13" xfId="22542" xr:uid="{00000000-0005-0000-0000-00009A570000}"/>
    <cellStyle name="Normal 2 2 4 18 14" xfId="22543" xr:uid="{00000000-0005-0000-0000-00009B570000}"/>
    <cellStyle name="Normal 2 2 4 18 2" xfId="22544" xr:uid="{00000000-0005-0000-0000-00009C570000}"/>
    <cellStyle name="Normal 2 2 4 18 2 10" xfId="22545" xr:uid="{00000000-0005-0000-0000-00009D570000}"/>
    <cellStyle name="Normal 2 2 4 18 2 2" xfId="22546" xr:uid="{00000000-0005-0000-0000-00009E570000}"/>
    <cellStyle name="Normal 2 2 4 18 2 3" xfId="22547" xr:uid="{00000000-0005-0000-0000-00009F570000}"/>
    <cellStyle name="Normal 2 2 4 18 2 4" xfId="22548" xr:uid="{00000000-0005-0000-0000-0000A0570000}"/>
    <cellStyle name="Normal 2 2 4 18 2 5" xfId="22549" xr:uid="{00000000-0005-0000-0000-0000A1570000}"/>
    <cellStyle name="Normal 2 2 4 18 2 6" xfId="22550" xr:uid="{00000000-0005-0000-0000-0000A2570000}"/>
    <cellStyle name="Normal 2 2 4 18 2 7" xfId="22551" xr:uid="{00000000-0005-0000-0000-0000A3570000}"/>
    <cellStyle name="Normal 2 2 4 18 2 8" xfId="22552" xr:uid="{00000000-0005-0000-0000-0000A4570000}"/>
    <cellStyle name="Normal 2 2 4 18 2 9" xfId="22553" xr:uid="{00000000-0005-0000-0000-0000A5570000}"/>
    <cellStyle name="Normal 2 2 4 18 3" xfId="22554" xr:uid="{00000000-0005-0000-0000-0000A6570000}"/>
    <cellStyle name="Normal 2 2 4 18 3 10" xfId="22555" xr:uid="{00000000-0005-0000-0000-0000A7570000}"/>
    <cellStyle name="Normal 2 2 4 18 3 2" xfId="22556" xr:uid="{00000000-0005-0000-0000-0000A8570000}"/>
    <cellStyle name="Normal 2 2 4 18 3 3" xfId="22557" xr:uid="{00000000-0005-0000-0000-0000A9570000}"/>
    <cellStyle name="Normal 2 2 4 18 3 4" xfId="22558" xr:uid="{00000000-0005-0000-0000-0000AA570000}"/>
    <cellStyle name="Normal 2 2 4 18 3 5" xfId="22559" xr:uid="{00000000-0005-0000-0000-0000AB570000}"/>
    <cellStyle name="Normal 2 2 4 18 3 6" xfId="22560" xr:uid="{00000000-0005-0000-0000-0000AC570000}"/>
    <cellStyle name="Normal 2 2 4 18 3 7" xfId="22561" xr:uid="{00000000-0005-0000-0000-0000AD570000}"/>
    <cellStyle name="Normal 2 2 4 18 3 8" xfId="22562" xr:uid="{00000000-0005-0000-0000-0000AE570000}"/>
    <cellStyle name="Normal 2 2 4 18 3 9" xfId="22563" xr:uid="{00000000-0005-0000-0000-0000AF570000}"/>
    <cellStyle name="Normal 2 2 4 18 4" xfId="22564" xr:uid="{00000000-0005-0000-0000-0000B0570000}"/>
    <cellStyle name="Normal 2 2 4 18 4 10" xfId="22565" xr:uid="{00000000-0005-0000-0000-0000B1570000}"/>
    <cellStyle name="Normal 2 2 4 18 4 2" xfId="22566" xr:uid="{00000000-0005-0000-0000-0000B2570000}"/>
    <cellStyle name="Normal 2 2 4 18 4 3" xfId="22567" xr:uid="{00000000-0005-0000-0000-0000B3570000}"/>
    <cellStyle name="Normal 2 2 4 18 4 4" xfId="22568" xr:uid="{00000000-0005-0000-0000-0000B4570000}"/>
    <cellStyle name="Normal 2 2 4 18 4 5" xfId="22569" xr:uid="{00000000-0005-0000-0000-0000B5570000}"/>
    <cellStyle name="Normal 2 2 4 18 4 6" xfId="22570" xr:uid="{00000000-0005-0000-0000-0000B6570000}"/>
    <cellStyle name="Normal 2 2 4 18 4 7" xfId="22571" xr:uid="{00000000-0005-0000-0000-0000B7570000}"/>
    <cellStyle name="Normal 2 2 4 18 4 8" xfId="22572" xr:uid="{00000000-0005-0000-0000-0000B8570000}"/>
    <cellStyle name="Normal 2 2 4 18 4 9" xfId="22573" xr:uid="{00000000-0005-0000-0000-0000B9570000}"/>
    <cellStyle name="Normal 2 2 4 18 5" xfId="22574" xr:uid="{00000000-0005-0000-0000-0000BA570000}"/>
    <cellStyle name="Normal 2 2 4 18 5 10" xfId="22575" xr:uid="{00000000-0005-0000-0000-0000BB570000}"/>
    <cellStyle name="Normal 2 2 4 18 5 2" xfId="22576" xr:uid="{00000000-0005-0000-0000-0000BC570000}"/>
    <cellStyle name="Normal 2 2 4 18 5 3" xfId="22577" xr:uid="{00000000-0005-0000-0000-0000BD570000}"/>
    <cellStyle name="Normal 2 2 4 18 5 4" xfId="22578" xr:uid="{00000000-0005-0000-0000-0000BE570000}"/>
    <cellStyle name="Normal 2 2 4 18 5 5" xfId="22579" xr:uid="{00000000-0005-0000-0000-0000BF570000}"/>
    <cellStyle name="Normal 2 2 4 18 5 6" xfId="22580" xr:uid="{00000000-0005-0000-0000-0000C0570000}"/>
    <cellStyle name="Normal 2 2 4 18 5 7" xfId="22581" xr:uid="{00000000-0005-0000-0000-0000C1570000}"/>
    <cellStyle name="Normal 2 2 4 18 5 8" xfId="22582" xr:uid="{00000000-0005-0000-0000-0000C2570000}"/>
    <cellStyle name="Normal 2 2 4 18 5 9" xfId="22583" xr:uid="{00000000-0005-0000-0000-0000C3570000}"/>
    <cellStyle name="Normal 2 2 4 18 6" xfId="22584" xr:uid="{00000000-0005-0000-0000-0000C4570000}"/>
    <cellStyle name="Normal 2 2 4 18 7" xfId="22585" xr:uid="{00000000-0005-0000-0000-0000C5570000}"/>
    <cellStyle name="Normal 2 2 4 18 8" xfId="22586" xr:uid="{00000000-0005-0000-0000-0000C6570000}"/>
    <cellStyle name="Normal 2 2 4 18 9" xfId="22587" xr:uid="{00000000-0005-0000-0000-0000C7570000}"/>
    <cellStyle name="Normal 2 2 4 19" xfId="22588" xr:uid="{00000000-0005-0000-0000-0000C8570000}"/>
    <cellStyle name="Normal 2 2 4 19 10" xfId="22589" xr:uid="{00000000-0005-0000-0000-0000C9570000}"/>
    <cellStyle name="Normal 2 2 4 19 11" xfId="22590" xr:uid="{00000000-0005-0000-0000-0000CA570000}"/>
    <cellStyle name="Normal 2 2 4 19 12" xfId="22591" xr:uid="{00000000-0005-0000-0000-0000CB570000}"/>
    <cellStyle name="Normal 2 2 4 19 13" xfId="22592" xr:uid="{00000000-0005-0000-0000-0000CC570000}"/>
    <cellStyle name="Normal 2 2 4 19 14" xfId="22593" xr:uid="{00000000-0005-0000-0000-0000CD570000}"/>
    <cellStyle name="Normal 2 2 4 19 2" xfId="22594" xr:uid="{00000000-0005-0000-0000-0000CE570000}"/>
    <cellStyle name="Normal 2 2 4 19 2 10" xfId="22595" xr:uid="{00000000-0005-0000-0000-0000CF570000}"/>
    <cellStyle name="Normal 2 2 4 19 2 2" xfId="22596" xr:uid="{00000000-0005-0000-0000-0000D0570000}"/>
    <cellStyle name="Normal 2 2 4 19 2 3" xfId="22597" xr:uid="{00000000-0005-0000-0000-0000D1570000}"/>
    <cellStyle name="Normal 2 2 4 19 2 4" xfId="22598" xr:uid="{00000000-0005-0000-0000-0000D2570000}"/>
    <cellStyle name="Normal 2 2 4 19 2 5" xfId="22599" xr:uid="{00000000-0005-0000-0000-0000D3570000}"/>
    <cellStyle name="Normal 2 2 4 19 2 6" xfId="22600" xr:uid="{00000000-0005-0000-0000-0000D4570000}"/>
    <cellStyle name="Normal 2 2 4 19 2 7" xfId="22601" xr:uid="{00000000-0005-0000-0000-0000D5570000}"/>
    <cellStyle name="Normal 2 2 4 19 2 8" xfId="22602" xr:uid="{00000000-0005-0000-0000-0000D6570000}"/>
    <cellStyle name="Normal 2 2 4 19 2 9" xfId="22603" xr:uid="{00000000-0005-0000-0000-0000D7570000}"/>
    <cellStyle name="Normal 2 2 4 19 3" xfId="22604" xr:uid="{00000000-0005-0000-0000-0000D8570000}"/>
    <cellStyle name="Normal 2 2 4 19 3 10" xfId="22605" xr:uid="{00000000-0005-0000-0000-0000D9570000}"/>
    <cellStyle name="Normal 2 2 4 19 3 2" xfId="22606" xr:uid="{00000000-0005-0000-0000-0000DA570000}"/>
    <cellStyle name="Normal 2 2 4 19 3 3" xfId="22607" xr:uid="{00000000-0005-0000-0000-0000DB570000}"/>
    <cellStyle name="Normal 2 2 4 19 3 4" xfId="22608" xr:uid="{00000000-0005-0000-0000-0000DC570000}"/>
    <cellStyle name="Normal 2 2 4 19 3 5" xfId="22609" xr:uid="{00000000-0005-0000-0000-0000DD570000}"/>
    <cellStyle name="Normal 2 2 4 19 3 6" xfId="22610" xr:uid="{00000000-0005-0000-0000-0000DE570000}"/>
    <cellStyle name="Normal 2 2 4 19 3 7" xfId="22611" xr:uid="{00000000-0005-0000-0000-0000DF570000}"/>
    <cellStyle name="Normal 2 2 4 19 3 8" xfId="22612" xr:uid="{00000000-0005-0000-0000-0000E0570000}"/>
    <cellStyle name="Normal 2 2 4 19 3 9" xfId="22613" xr:uid="{00000000-0005-0000-0000-0000E1570000}"/>
    <cellStyle name="Normal 2 2 4 19 4" xfId="22614" xr:uid="{00000000-0005-0000-0000-0000E2570000}"/>
    <cellStyle name="Normal 2 2 4 19 4 10" xfId="22615" xr:uid="{00000000-0005-0000-0000-0000E3570000}"/>
    <cellStyle name="Normal 2 2 4 19 4 2" xfId="22616" xr:uid="{00000000-0005-0000-0000-0000E4570000}"/>
    <cellStyle name="Normal 2 2 4 19 4 3" xfId="22617" xr:uid="{00000000-0005-0000-0000-0000E5570000}"/>
    <cellStyle name="Normal 2 2 4 19 4 4" xfId="22618" xr:uid="{00000000-0005-0000-0000-0000E6570000}"/>
    <cellStyle name="Normal 2 2 4 19 4 5" xfId="22619" xr:uid="{00000000-0005-0000-0000-0000E7570000}"/>
    <cellStyle name="Normal 2 2 4 19 4 6" xfId="22620" xr:uid="{00000000-0005-0000-0000-0000E8570000}"/>
    <cellStyle name="Normal 2 2 4 19 4 7" xfId="22621" xr:uid="{00000000-0005-0000-0000-0000E9570000}"/>
    <cellStyle name="Normal 2 2 4 19 4 8" xfId="22622" xr:uid="{00000000-0005-0000-0000-0000EA570000}"/>
    <cellStyle name="Normal 2 2 4 19 4 9" xfId="22623" xr:uid="{00000000-0005-0000-0000-0000EB570000}"/>
    <cellStyle name="Normal 2 2 4 19 5" xfId="22624" xr:uid="{00000000-0005-0000-0000-0000EC570000}"/>
    <cellStyle name="Normal 2 2 4 19 5 10" xfId="22625" xr:uid="{00000000-0005-0000-0000-0000ED570000}"/>
    <cellStyle name="Normal 2 2 4 19 5 2" xfId="22626" xr:uid="{00000000-0005-0000-0000-0000EE570000}"/>
    <cellStyle name="Normal 2 2 4 19 5 3" xfId="22627" xr:uid="{00000000-0005-0000-0000-0000EF570000}"/>
    <cellStyle name="Normal 2 2 4 19 5 4" xfId="22628" xr:uid="{00000000-0005-0000-0000-0000F0570000}"/>
    <cellStyle name="Normal 2 2 4 19 5 5" xfId="22629" xr:uid="{00000000-0005-0000-0000-0000F1570000}"/>
    <cellStyle name="Normal 2 2 4 19 5 6" xfId="22630" xr:uid="{00000000-0005-0000-0000-0000F2570000}"/>
    <cellStyle name="Normal 2 2 4 19 5 7" xfId="22631" xr:uid="{00000000-0005-0000-0000-0000F3570000}"/>
    <cellStyle name="Normal 2 2 4 19 5 8" xfId="22632" xr:uid="{00000000-0005-0000-0000-0000F4570000}"/>
    <cellStyle name="Normal 2 2 4 19 5 9" xfId="22633" xr:uid="{00000000-0005-0000-0000-0000F5570000}"/>
    <cellStyle name="Normal 2 2 4 19 6" xfId="22634" xr:uid="{00000000-0005-0000-0000-0000F6570000}"/>
    <cellStyle name="Normal 2 2 4 19 7" xfId="22635" xr:uid="{00000000-0005-0000-0000-0000F7570000}"/>
    <cellStyle name="Normal 2 2 4 19 8" xfId="22636" xr:uid="{00000000-0005-0000-0000-0000F8570000}"/>
    <cellStyle name="Normal 2 2 4 19 9" xfId="22637" xr:uid="{00000000-0005-0000-0000-0000F9570000}"/>
    <cellStyle name="Normal 2 2 4 2" xfId="22638" xr:uid="{00000000-0005-0000-0000-0000FA570000}"/>
    <cellStyle name="Normal 2 2 4 2 10" xfId="22639" xr:uid="{00000000-0005-0000-0000-0000FB570000}"/>
    <cellStyle name="Normal 2 2 4 2 11" xfId="22640" xr:uid="{00000000-0005-0000-0000-0000FC570000}"/>
    <cellStyle name="Normal 2 2 4 2 12" xfId="22641" xr:uid="{00000000-0005-0000-0000-0000FD570000}"/>
    <cellStyle name="Normal 2 2 4 2 13" xfId="22642" xr:uid="{00000000-0005-0000-0000-0000FE570000}"/>
    <cellStyle name="Normal 2 2 4 2 14" xfId="22643" xr:uid="{00000000-0005-0000-0000-0000FF570000}"/>
    <cellStyle name="Normal 2 2 4 2 15" xfId="22644" xr:uid="{00000000-0005-0000-0000-000000580000}"/>
    <cellStyle name="Normal 2 2 4 2 16" xfId="22645" xr:uid="{00000000-0005-0000-0000-000001580000}"/>
    <cellStyle name="Normal 2 2 4 2 17" xfId="22646" xr:uid="{00000000-0005-0000-0000-000002580000}"/>
    <cellStyle name="Normal 2 2 4 2 18" xfId="22647" xr:uid="{00000000-0005-0000-0000-000003580000}"/>
    <cellStyle name="Normal 2 2 4 2 19" xfId="22648" xr:uid="{00000000-0005-0000-0000-000004580000}"/>
    <cellStyle name="Normal 2 2 4 2 2" xfId="22649" xr:uid="{00000000-0005-0000-0000-000005580000}"/>
    <cellStyle name="Normal 2 2 4 2 2 10" xfId="22650" xr:uid="{00000000-0005-0000-0000-000006580000}"/>
    <cellStyle name="Normal 2 2 4 2 2 10 10" xfId="22651" xr:uid="{00000000-0005-0000-0000-000007580000}"/>
    <cellStyle name="Normal 2 2 4 2 2 10 11" xfId="22652" xr:uid="{00000000-0005-0000-0000-000008580000}"/>
    <cellStyle name="Normal 2 2 4 2 2 10 12" xfId="22653" xr:uid="{00000000-0005-0000-0000-000009580000}"/>
    <cellStyle name="Normal 2 2 4 2 2 10 13" xfId="22654" xr:uid="{00000000-0005-0000-0000-00000A580000}"/>
    <cellStyle name="Normal 2 2 4 2 2 10 14" xfId="22655" xr:uid="{00000000-0005-0000-0000-00000B580000}"/>
    <cellStyle name="Normal 2 2 4 2 2 10 2" xfId="22656" xr:uid="{00000000-0005-0000-0000-00000C580000}"/>
    <cellStyle name="Normal 2 2 4 2 2 10 2 10" xfId="22657" xr:uid="{00000000-0005-0000-0000-00000D580000}"/>
    <cellStyle name="Normal 2 2 4 2 2 10 2 2" xfId="22658" xr:uid="{00000000-0005-0000-0000-00000E580000}"/>
    <cellStyle name="Normal 2 2 4 2 2 10 2 3" xfId="22659" xr:uid="{00000000-0005-0000-0000-00000F580000}"/>
    <cellStyle name="Normal 2 2 4 2 2 10 2 4" xfId="22660" xr:uid="{00000000-0005-0000-0000-000010580000}"/>
    <cellStyle name="Normal 2 2 4 2 2 10 2 5" xfId="22661" xr:uid="{00000000-0005-0000-0000-000011580000}"/>
    <cellStyle name="Normal 2 2 4 2 2 10 2 6" xfId="22662" xr:uid="{00000000-0005-0000-0000-000012580000}"/>
    <cellStyle name="Normal 2 2 4 2 2 10 2 7" xfId="22663" xr:uid="{00000000-0005-0000-0000-000013580000}"/>
    <cellStyle name="Normal 2 2 4 2 2 10 2 8" xfId="22664" xr:uid="{00000000-0005-0000-0000-000014580000}"/>
    <cellStyle name="Normal 2 2 4 2 2 10 2 9" xfId="22665" xr:uid="{00000000-0005-0000-0000-000015580000}"/>
    <cellStyle name="Normal 2 2 4 2 2 10 3" xfId="22666" xr:uid="{00000000-0005-0000-0000-000016580000}"/>
    <cellStyle name="Normal 2 2 4 2 2 10 3 10" xfId="22667" xr:uid="{00000000-0005-0000-0000-000017580000}"/>
    <cellStyle name="Normal 2 2 4 2 2 10 3 2" xfId="22668" xr:uid="{00000000-0005-0000-0000-000018580000}"/>
    <cellStyle name="Normal 2 2 4 2 2 10 3 3" xfId="22669" xr:uid="{00000000-0005-0000-0000-000019580000}"/>
    <cellStyle name="Normal 2 2 4 2 2 10 3 4" xfId="22670" xr:uid="{00000000-0005-0000-0000-00001A580000}"/>
    <cellStyle name="Normal 2 2 4 2 2 10 3 5" xfId="22671" xr:uid="{00000000-0005-0000-0000-00001B580000}"/>
    <cellStyle name="Normal 2 2 4 2 2 10 3 6" xfId="22672" xr:uid="{00000000-0005-0000-0000-00001C580000}"/>
    <cellStyle name="Normal 2 2 4 2 2 10 3 7" xfId="22673" xr:uid="{00000000-0005-0000-0000-00001D580000}"/>
    <cellStyle name="Normal 2 2 4 2 2 10 3 8" xfId="22674" xr:uid="{00000000-0005-0000-0000-00001E580000}"/>
    <cellStyle name="Normal 2 2 4 2 2 10 3 9" xfId="22675" xr:uid="{00000000-0005-0000-0000-00001F580000}"/>
    <cellStyle name="Normal 2 2 4 2 2 10 4" xfId="22676" xr:uid="{00000000-0005-0000-0000-000020580000}"/>
    <cellStyle name="Normal 2 2 4 2 2 10 4 10" xfId="22677" xr:uid="{00000000-0005-0000-0000-000021580000}"/>
    <cellStyle name="Normal 2 2 4 2 2 10 4 2" xfId="22678" xr:uid="{00000000-0005-0000-0000-000022580000}"/>
    <cellStyle name="Normal 2 2 4 2 2 10 4 3" xfId="22679" xr:uid="{00000000-0005-0000-0000-000023580000}"/>
    <cellStyle name="Normal 2 2 4 2 2 10 4 4" xfId="22680" xr:uid="{00000000-0005-0000-0000-000024580000}"/>
    <cellStyle name="Normal 2 2 4 2 2 10 4 5" xfId="22681" xr:uid="{00000000-0005-0000-0000-000025580000}"/>
    <cellStyle name="Normal 2 2 4 2 2 10 4 6" xfId="22682" xr:uid="{00000000-0005-0000-0000-000026580000}"/>
    <cellStyle name="Normal 2 2 4 2 2 10 4 7" xfId="22683" xr:uid="{00000000-0005-0000-0000-000027580000}"/>
    <cellStyle name="Normal 2 2 4 2 2 10 4 8" xfId="22684" xr:uid="{00000000-0005-0000-0000-000028580000}"/>
    <cellStyle name="Normal 2 2 4 2 2 10 4 9" xfId="22685" xr:uid="{00000000-0005-0000-0000-000029580000}"/>
    <cellStyle name="Normal 2 2 4 2 2 10 5" xfId="22686" xr:uid="{00000000-0005-0000-0000-00002A580000}"/>
    <cellStyle name="Normal 2 2 4 2 2 10 5 10" xfId="22687" xr:uid="{00000000-0005-0000-0000-00002B580000}"/>
    <cellStyle name="Normal 2 2 4 2 2 10 5 2" xfId="22688" xr:uid="{00000000-0005-0000-0000-00002C580000}"/>
    <cellStyle name="Normal 2 2 4 2 2 10 5 3" xfId="22689" xr:uid="{00000000-0005-0000-0000-00002D580000}"/>
    <cellStyle name="Normal 2 2 4 2 2 10 5 4" xfId="22690" xr:uid="{00000000-0005-0000-0000-00002E580000}"/>
    <cellStyle name="Normal 2 2 4 2 2 10 5 5" xfId="22691" xr:uid="{00000000-0005-0000-0000-00002F580000}"/>
    <cellStyle name="Normal 2 2 4 2 2 10 5 6" xfId="22692" xr:uid="{00000000-0005-0000-0000-000030580000}"/>
    <cellStyle name="Normal 2 2 4 2 2 10 5 7" xfId="22693" xr:uid="{00000000-0005-0000-0000-000031580000}"/>
    <cellStyle name="Normal 2 2 4 2 2 10 5 8" xfId="22694" xr:uid="{00000000-0005-0000-0000-000032580000}"/>
    <cellStyle name="Normal 2 2 4 2 2 10 5 9" xfId="22695" xr:uid="{00000000-0005-0000-0000-000033580000}"/>
    <cellStyle name="Normal 2 2 4 2 2 10 6" xfId="22696" xr:uid="{00000000-0005-0000-0000-000034580000}"/>
    <cellStyle name="Normal 2 2 4 2 2 10 7" xfId="22697" xr:uid="{00000000-0005-0000-0000-000035580000}"/>
    <cellStyle name="Normal 2 2 4 2 2 10 8" xfId="22698" xr:uid="{00000000-0005-0000-0000-000036580000}"/>
    <cellStyle name="Normal 2 2 4 2 2 10 9" xfId="22699" xr:uid="{00000000-0005-0000-0000-000037580000}"/>
    <cellStyle name="Normal 2 2 4 2 2 11" xfId="22700" xr:uid="{00000000-0005-0000-0000-000038580000}"/>
    <cellStyle name="Normal 2 2 4 2 2 11 10" xfId="22701" xr:uid="{00000000-0005-0000-0000-000039580000}"/>
    <cellStyle name="Normal 2 2 4 2 2 11 11" xfId="22702" xr:uid="{00000000-0005-0000-0000-00003A580000}"/>
    <cellStyle name="Normal 2 2 4 2 2 11 12" xfId="22703" xr:uid="{00000000-0005-0000-0000-00003B580000}"/>
    <cellStyle name="Normal 2 2 4 2 2 11 13" xfId="22704" xr:uid="{00000000-0005-0000-0000-00003C580000}"/>
    <cellStyle name="Normal 2 2 4 2 2 11 14" xfId="22705" xr:uid="{00000000-0005-0000-0000-00003D580000}"/>
    <cellStyle name="Normal 2 2 4 2 2 11 2" xfId="22706" xr:uid="{00000000-0005-0000-0000-00003E580000}"/>
    <cellStyle name="Normal 2 2 4 2 2 11 2 10" xfId="22707" xr:uid="{00000000-0005-0000-0000-00003F580000}"/>
    <cellStyle name="Normal 2 2 4 2 2 11 2 2" xfId="22708" xr:uid="{00000000-0005-0000-0000-000040580000}"/>
    <cellStyle name="Normal 2 2 4 2 2 11 2 3" xfId="22709" xr:uid="{00000000-0005-0000-0000-000041580000}"/>
    <cellStyle name="Normal 2 2 4 2 2 11 2 4" xfId="22710" xr:uid="{00000000-0005-0000-0000-000042580000}"/>
    <cellStyle name="Normal 2 2 4 2 2 11 2 5" xfId="22711" xr:uid="{00000000-0005-0000-0000-000043580000}"/>
    <cellStyle name="Normal 2 2 4 2 2 11 2 6" xfId="22712" xr:uid="{00000000-0005-0000-0000-000044580000}"/>
    <cellStyle name="Normal 2 2 4 2 2 11 2 7" xfId="22713" xr:uid="{00000000-0005-0000-0000-000045580000}"/>
    <cellStyle name="Normal 2 2 4 2 2 11 2 8" xfId="22714" xr:uid="{00000000-0005-0000-0000-000046580000}"/>
    <cellStyle name="Normal 2 2 4 2 2 11 2 9" xfId="22715" xr:uid="{00000000-0005-0000-0000-000047580000}"/>
    <cellStyle name="Normal 2 2 4 2 2 11 3" xfId="22716" xr:uid="{00000000-0005-0000-0000-000048580000}"/>
    <cellStyle name="Normal 2 2 4 2 2 11 3 10" xfId="22717" xr:uid="{00000000-0005-0000-0000-000049580000}"/>
    <cellStyle name="Normal 2 2 4 2 2 11 3 2" xfId="22718" xr:uid="{00000000-0005-0000-0000-00004A580000}"/>
    <cellStyle name="Normal 2 2 4 2 2 11 3 3" xfId="22719" xr:uid="{00000000-0005-0000-0000-00004B580000}"/>
    <cellStyle name="Normal 2 2 4 2 2 11 3 4" xfId="22720" xr:uid="{00000000-0005-0000-0000-00004C580000}"/>
    <cellStyle name="Normal 2 2 4 2 2 11 3 5" xfId="22721" xr:uid="{00000000-0005-0000-0000-00004D580000}"/>
    <cellStyle name="Normal 2 2 4 2 2 11 3 6" xfId="22722" xr:uid="{00000000-0005-0000-0000-00004E580000}"/>
    <cellStyle name="Normal 2 2 4 2 2 11 3 7" xfId="22723" xr:uid="{00000000-0005-0000-0000-00004F580000}"/>
    <cellStyle name="Normal 2 2 4 2 2 11 3 8" xfId="22724" xr:uid="{00000000-0005-0000-0000-000050580000}"/>
    <cellStyle name="Normal 2 2 4 2 2 11 3 9" xfId="22725" xr:uid="{00000000-0005-0000-0000-000051580000}"/>
    <cellStyle name="Normal 2 2 4 2 2 11 4" xfId="22726" xr:uid="{00000000-0005-0000-0000-000052580000}"/>
    <cellStyle name="Normal 2 2 4 2 2 11 4 10" xfId="22727" xr:uid="{00000000-0005-0000-0000-000053580000}"/>
    <cellStyle name="Normal 2 2 4 2 2 11 4 2" xfId="22728" xr:uid="{00000000-0005-0000-0000-000054580000}"/>
    <cellStyle name="Normal 2 2 4 2 2 11 4 3" xfId="22729" xr:uid="{00000000-0005-0000-0000-000055580000}"/>
    <cellStyle name="Normal 2 2 4 2 2 11 4 4" xfId="22730" xr:uid="{00000000-0005-0000-0000-000056580000}"/>
    <cellStyle name="Normal 2 2 4 2 2 11 4 5" xfId="22731" xr:uid="{00000000-0005-0000-0000-000057580000}"/>
    <cellStyle name="Normal 2 2 4 2 2 11 4 6" xfId="22732" xr:uid="{00000000-0005-0000-0000-000058580000}"/>
    <cellStyle name="Normal 2 2 4 2 2 11 4 7" xfId="22733" xr:uid="{00000000-0005-0000-0000-000059580000}"/>
    <cellStyle name="Normal 2 2 4 2 2 11 4 8" xfId="22734" xr:uid="{00000000-0005-0000-0000-00005A580000}"/>
    <cellStyle name="Normal 2 2 4 2 2 11 4 9" xfId="22735" xr:uid="{00000000-0005-0000-0000-00005B580000}"/>
    <cellStyle name="Normal 2 2 4 2 2 11 5" xfId="22736" xr:uid="{00000000-0005-0000-0000-00005C580000}"/>
    <cellStyle name="Normal 2 2 4 2 2 11 5 10" xfId="22737" xr:uid="{00000000-0005-0000-0000-00005D580000}"/>
    <cellStyle name="Normal 2 2 4 2 2 11 5 2" xfId="22738" xr:uid="{00000000-0005-0000-0000-00005E580000}"/>
    <cellStyle name="Normal 2 2 4 2 2 11 5 3" xfId="22739" xr:uid="{00000000-0005-0000-0000-00005F580000}"/>
    <cellStyle name="Normal 2 2 4 2 2 11 5 4" xfId="22740" xr:uid="{00000000-0005-0000-0000-000060580000}"/>
    <cellStyle name="Normal 2 2 4 2 2 11 5 5" xfId="22741" xr:uid="{00000000-0005-0000-0000-000061580000}"/>
    <cellStyle name="Normal 2 2 4 2 2 11 5 6" xfId="22742" xr:uid="{00000000-0005-0000-0000-000062580000}"/>
    <cellStyle name="Normal 2 2 4 2 2 11 5 7" xfId="22743" xr:uid="{00000000-0005-0000-0000-000063580000}"/>
    <cellStyle name="Normal 2 2 4 2 2 11 5 8" xfId="22744" xr:uid="{00000000-0005-0000-0000-000064580000}"/>
    <cellStyle name="Normal 2 2 4 2 2 11 5 9" xfId="22745" xr:uid="{00000000-0005-0000-0000-000065580000}"/>
    <cellStyle name="Normal 2 2 4 2 2 11 6" xfId="22746" xr:uid="{00000000-0005-0000-0000-000066580000}"/>
    <cellStyle name="Normal 2 2 4 2 2 11 7" xfId="22747" xr:uid="{00000000-0005-0000-0000-000067580000}"/>
    <cellStyle name="Normal 2 2 4 2 2 11 8" xfId="22748" xr:uid="{00000000-0005-0000-0000-000068580000}"/>
    <cellStyle name="Normal 2 2 4 2 2 11 9" xfId="22749" xr:uid="{00000000-0005-0000-0000-000069580000}"/>
    <cellStyle name="Normal 2 2 4 2 2 12" xfId="22750" xr:uid="{00000000-0005-0000-0000-00006A580000}"/>
    <cellStyle name="Normal 2 2 4 2 2 12 10" xfId="22751" xr:uid="{00000000-0005-0000-0000-00006B580000}"/>
    <cellStyle name="Normal 2 2 4 2 2 12 11" xfId="22752" xr:uid="{00000000-0005-0000-0000-00006C580000}"/>
    <cellStyle name="Normal 2 2 4 2 2 12 12" xfId="22753" xr:uid="{00000000-0005-0000-0000-00006D580000}"/>
    <cellStyle name="Normal 2 2 4 2 2 12 13" xfId="22754" xr:uid="{00000000-0005-0000-0000-00006E580000}"/>
    <cellStyle name="Normal 2 2 4 2 2 12 14" xfId="22755" xr:uid="{00000000-0005-0000-0000-00006F580000}"/>
    <cellStyle name="Normal 2 2 4 2 2 12 2" xfId="22756" xr:uid="{00000000-0005-0000-0000-000070580000}"/>
    <cellStyle name="Normal 2 2 4 2 2 12 2 10" xfId="22757" xr:uid="{00000000-0005-0000-0000-000071580000}"/>
    <cellStyle name="Normal 2 2 4 2 2 12 2 2" xfId="22758" xr:uid="{00000000-0005-0000-0000-000072580000}"/>
    <cellStyle name="Normal 2 2 4 2 2 12 2 3" xfId="22759" xr:uid="{00000000-0005-0000-0000-000073580000}"/>
    <cellStyle name="Normal 2 2 4 2 2 12 2 4" xfId="22760" xr:uid="{00000000-0005-0000-0000-000074580000}"/>
    <cellStyle name="Normal 2 2 4 2 2 12 2 5" xfId="22761" xr:uid="{00000000-0005-0000-0000-000075580000}"/>
    <cellStyle name="Normal 2 2 4 2 2 12 2 6" xfId="22762" xr:uid="{00000000-0005-0000-0000-000076580000}"/>
    <cellStyle name="Normal 2 2 4 2 2 12 2 7" xfId="22763" xr:uid="{00000000-0005-0000-0000-000077580000}"/>
    <cellStyle name="Normal 2 2 4 2 2 12 2 8" xfId="22764" xr:uid="{00000000-0005-0000-0000-000078580000}"/>
    <cellStyle name="Normal 2 2 4 2 2 12 2 9" xfId="22765" xr:uid="{00000000-0005-0000-0000-000079580000}"/>
    <cellStyle name="Normal 2 2 4 2 2 12 3" xfId="22766" xr:uid="{00000000-0005-0000-0000-00007A580000}"/>
    <cellStyle name="Normal 2 2 4 2 2 12 3 10" xfId="22767" xr:uid="{00000000-0005-0000-0000-00007B580000}"/>
    <cellStyle name="Normal 2 2 4 2 2 12 3 2" xfId="22768" xr:uid="{00000000-0005-0000-0000-00007C580000}"/>
    <cellStyle name="Normal 2 2 4 2 2 12 3 3" xfId="22769" xr:uid="{00000000-0005-0000-0000-00007D580000}"/>
    <cellStyle name="Normal 2 2 4 2 2 12 3 4" xfId="22770" xr:uid="{00000000-0005-0000-0000-00007E580000}"/>
    <cellStyle name="Normal 2 2 4 2 2 12 3 5" xfId="22771" xr:uid="{00000000-0005-0000-0000-00007F580000}"/>
    <cellStyle name="Normal 2 2 4 2 2 12 3 6" xfId="22772" xr:uid="{00000000-0005-0000-0000-000080580000}"/>
    <cellStyle name="Normal 2 2 4 2 2 12 3 7" xfId="22773" xr:uid="{00000000-0005-0000-0000-000081580000}"/>
    <cellStyle name="Normal 2 2 4 2 2 12 3 8" xfId="22774" xr:uid="{00000000-0005-0000-0000-000082580000}"/>
    <cellStyle name="Normal 2 2 4 2 2 12 3 9" xfId="22775" xr:uid="{00000000-0005-0000-0000-000083580000}"/>
    <cellStyle name="Normal 2 2 4 2 2 12 4" xfId="22776" xr:uid="{00000000-0005-0000-0000-000084580000}"/>
    <cellStyle name="Normal 2 2 4 2 2 12 4 10" xfId="22777" xr:uid="{00000000-0005-0000-0000-000085580000}"/>
    <cellStyle name="Normal 2 2 4 2 2 12 4 2" xfId="22778" xr:uid="{00000000-0005-0000-0000-000086580000}"/>
    <cellStyle name="Normal 2 2 4 2 2 12 4 3" xfId="22779" xr:uid="{00000000-0005-0000-0000-000087580000}"/>
    <cellStyle name="Normal 2 2 4 2 2 12 4 4" xfId="22780" xr:uid="{00000000-0005-0000-0000-000088580000}"/>
    <cellStyle name="Normal 2 2 4 2 2 12 4 5" xfId="22781" xr:uid="{00000000-0005-0000-0000-000089580000}"/>
    <cellStyle name="Normal 2 2 4 2 2 12 4 6" xfId="22782" xr:uid="{00000000-0005-0000-0000-00008A580000}"/>
    <cellStyle name="Normal 2 2 4 2 2 12 4 7" xfId="22783" xr:uid="{00000000-0005-0000-0000-00008B580000}"/>
    <cellStyle name="Normal 2 2 4 2 2 12 4 8" xfId="22784" xr:uid="{00000000-0005-0000-0000-00008C580000}"/>
    <cellStyle name="Normal 2 2 4 2 2 12 4 9" xfId="22785" xr:uid="{00000000-0005-0000-0000-00008D580000}"/>
    <cellStyle name="Normal 2 2 4 2 2 12 5" xfId="22786" xr:uid="{00000000-0005-0000-0000-00008E580000}"/>
    <cellStyle name="Normal 2 2 4 2 2 12 5 10" xfId="22787" xr:uid="{00000000-0005-0000-0000-00008F580000}"/>
    <cellStyle name="Normal 2 2 4 2 2 12 5 2" xfId="22788" xr:uid="{00000000-0005-0000-0000-000090580000}"/>
    <cellStyle name="Normal 2 2 4 2 2 12 5 3" xfId="22789" xr:uid="{00000000-0005-0000-0000-000091580000}"/>
    <cellStyle name="Normal 2 2 4 2 2 12 5 4" xfId="22790" xr:uid="{00000000-0005-0000-0000-000092580000}"/>
    <cellStyle name="Normal 2 2 4 2 2 12 5 5" xfId="22791" xr:uid="{00000000-0005-0000-0000-000093580000}"/>
    <cellStyle name="Normal 2 2 4 2 2 12 5 6" xfId="22792" xr:uid="{00000000-0005-0000-0000-000094580000}"/>
    <cellStyle name="Normal 2 2 4 2 2 12 5 7" xfId="22793" xr:uid="{00000000-0005-0000-0000-000095580000}"/>
    <cellStyle name="Normal 2 2 4 2 2 12 5 8" xfId="22794" xr:uid="{00000000-0005-0000-0000-000096580000}"/>
    <cellStyle name="Normal 2 2 4 2 2 12 5 9" xfId="22795" xr:uid="{00000000-0005-0000-0000-000097580000}"/>
    <cellStyle name="Normal 2 2 4 2 2 12 6" xfId="22796" xr:uid="{00000000-0005-0000-0000-000098580000}"/>
    <cellStyle name="Normal 2 2 4 2 2 12 7" xfId="22797" xr:uid="{00000000-0005-0000-0000-000099580000}"/>
    <cellStyle name="Normal 2 2 4 2 2 12 8" xfId="22798" xr:uid="{00000000-0005-0000-0000-00009A580000}"/>
    <cellStyle name="Normal 2 2 4 2 2 12 9" xfId="22799" xr:uid="{00000000-0005-0000-0000-00009B580000}"/>
    <cellStyle name="Normal 2 2 4 2 2 13" xfId="22800" xr:uid="{00000000-0005-0000-0000-00009C580000}"/>
    <cellStyle name="Normal 2 2 4 2 2 13 10" xfId="22801" xr:uid="{00000000-0005-0000-0000-00009D580000}"/>
    <cellStyle name="Normal 2 2 4 2 2 13 11" xfId="22802" xr:uid="{00000000-0005-0000-0000-00009E580000}"/>
    <cellStyle name="Normal 2 2 4 2 2 13 12" xfId="22803" xr:uid="{00000000-0005-0000-0000-00009F580000}"/>
    <cellStyle name="Normal 2 2 4 2 2 13 13" xfId="22804" xr:uid="{00000000-0005-0000-0000-0000A0580000}"/>
    <cellStyle name="Normal 2 2 4 2 2 13 14" xfId="22805" xr:uid="{00000000-0005-0000-0000-0000A1580000}"/>
    <cellStyle name="Normal 2 2 4 2 2 13 2" xfId="22806" xr:uid="{00000000-0005-0000-0000-0000A2580000}"/>
    <cellStyle name="Normal 2 2 4 2 2 13 2 10" xfId="22807" xr:uid="{00000000-0005-0000-0000-0000A3580000}"/>
    <cellStyle name="Normal 2 2 4 2 2 13 2 2" xfId="22808" xr:uid="{00000000-0005-0000-0000-0000A4580000}"/>
    <cellStyle name="Normal 2 2 4 2 2 13 2 3" xfId="22809" xr:uid="{00000000-0005-0000-0000-0000A5580000}"/>
    <cellStyle name="Normal 2 2 4 2 2 13 2 4" xfId="22810" xr:uid="{00000000-0005-0000-0000-0000A6580000}"/>
    <cellStyle name="Normal 2 2 4 2 2 13 2 5" xfId="22811" xr:uid="{00000000-0005-0000-0000-0000A7580000}"/>
    <cellStyle name="Normal 2 2 4 2 2 13 2 6" xfId="22812" xr:uid="{00000000-0005-0000-0000-0000A8580000}"/>
    <cellStyle name="Normal 2 2 4 2 2 13 2 7" xfId="22813" xr:uid="{00000000-0005-0000-0000-0000A9580000}"/>
    <cellStyle name="Normal 2 2 4 2 2 13 2 8" xfId="22814" xr:uid="{00000000-0005-0000-0000-0000AA580000}"/>
    <cellStyle name="Normal 2 2 4 2 2 13 2 9" xfId="22815" xr:uid="{00000000-0005-0000-0000-0000AB580000}"/>
    <cellStyle name="Normal 2 2 4 2 2 13 3" xfId="22816" xr:uid="{00000000-0005-0000-0000-0000AC580000}"/>
    <cellStyle name="Normal 2 2 4 2 2 13 3 10" xfId="22817" xr:uid="{00000000-0005-0000-0000-0000AD580000}"/>
    <cellStyle name="Normal 2 2 4 2 2 13 3 2" xfId="22818" xr:uid="{00000000-0005-0000-0000-0000AE580000}"/>
    <cellStyle name="Normal 2 2 4 2 2 13 3 3" xfId="22819" xr:uid="{00000000-0005-0000-0000-0000AF580000}"/>
    <cellStyle name="Normal 2 2 4 2 2 13 3 4" xfId="22820" xr:uid="{00000000-0005-0000-0000-0000B0580000}"/>
    <cellStyle name="Normal 2 2 4 2 2 13 3 5" xfId="22821" xr:uid="{00000000-0005-0000-0000-0000B1580000}"/>
    <cellStyle name="Normal 2 2 4 2 2 13 3 6" xfId="22822" xr:uid="{00000000-0005-0000-0000-0000B2580000}"/>
    <cellStyle name="Normal 2 2 4 2 2 13 3 7" xfId="22823" xr:uid="{00000000-0005-0000-0000-0000B3580000}"/>
    <cellStyle name="Normal 2 2 4 2 2 13 3 8" xfId="22824" xr:uid="{00000000-0005-0000-0000-0000B4580000}"/>
    <cellStyle name="Normal 2 2 4 2 2 13 3 9" xfId="22825" xr:uid="{00000000-0005-0000-0000-0000B5580000}"/>
    <cellStyle name="Normal 2 2 4 2 2 13 4" xfId="22826" xr:uid="{00000000-0005-0000-0000-0000B6580000}"/>
    <cellStyle name="Normal 2 2 4 2 2 13 4 10" xfId="22827" xr:uid="{00000000-0005-0000-0000-0000B7580000}"/>
    <cellStyle name="Normal 2 2 4 2 2 13 4 2" xfId="22828" xr:uid="{00000000-0005-0000-0000-0000B8580000}"/>
    <cellStyle name="Normal 2 2 4 2 2 13 4 3" xfId="22829" xr:uid="{00000000-0005-0000-0000-0000B9580000}"/>
    <cellStyle name="Normal 2 2 4 2 2 13 4 4" xfId="22830" xr:uid="{00000000-0005-0000-0000-0000BA580000}"/>
    <cellStyle name="Normal 2 2 4 2 2 13 4 5" xfId="22831" xr:uid="{00000000-0005-0000-0000-0000BB580000}"/>
    <cellStyle name="Normal 2 2 4 2 2 13 4 6" xfId="22832" xr:uid="{00000000-0005-0000-0000-0000BC580000}"/>
    <cellStyle name="Normal 2 2 4 2 2 13 4 7" xfId="22833" xr:uid="{00000000-0005-0000-0000-0000BD580000}"/>
    <cellStyle name="Normal 2 2 4 2 2 13 4 8" xfId="22834" xr:uid="{00000000-0005-0000-0000-0000BE580000}"/>
    <cellStyle name="Normal 2 2 4 2 2 13 4 9" xfId="22835" xr:uid="{00000000-0005-0000-0000-0000BF580000}"/>
    <cellStyle name="Normal 2 2 4 2 2 13 5" xfId="22836" xr:uid="{00000000-0005-0000-0000-0000C0580000}"/>
    <cellStyle name="Normal 2 2 4 2 2 13 5 10" xfId="22837" xr:uid="{00000000-0005-0000-0000-0000C1580000}"/>
    <cellStyle name="Normal 2 2 4 2 2 13 5 2" xfId="22838" xr:uid="{00000000-0005-0000-0000-0000C2580000}"/>
    <cellStyle name="Normal 2 2 4 2 2 13 5 3" xfId="22839" xr:uid="{00000000-0005-0000-0000-0000C3580000}"/>
    <cellStyle name="Normal 2 2 4 2 2 13 5 4" xfId="22840" xr:uid="{00000000-0005-0000-0000-0000C4580000}"/>
    <cellStyle name="Normal 2 2 4 2 2 13 5 5" xfId="22841" xr:uid="{00000000-0005-0000-0000-0000C5580000}"/>
    <cellStyle name="Normal 2 2 4 2 2 13 5 6" xfId="22842" xr:uid="{00000000-0005-0000-0000-0000C6580000}"/>
    <cellStyle name="Normal 2 2 4 2 2 13 5 7" xfId="22843" xr:uid="{00000000-0005-0000-0000-0000C7580000}"/>
    <cellStyle name="Normal 2 2 4 2 2 13 5 8" xfId="22844" xr:uid="{00000000-0005-0000-0000-0000C8580000}"/>
    <cellStyle name="Normal 2 2 4 2 2 13 5 9" xfId="22845" xr:uid="{00000000-0005-0000-0000-0000C9580000}"/>
    <cellStyle name="Normal 2 2 4 2 2 13 6" xfId="22846" xr:uid="{00000000-0005-0000-0000-0000CA580000}"/>
    <cellStyle name="Normal 2 2 4 2 2 13 7" xfId="22847" xr:uid="{00000000-0005-0000-0000-0000CB580000}"/>
    <cellStyle name="Normal 2 2 4 2 2 13 8" xfId="22848" xr:uid="{00000000-0005-0000-0000-0000CC580000}"/>
    <cellStyle name="Normal 2 2 4 2 2 13 9" xfId="22849" xr:uid="{00000000-0005-0000-0000-0000CD580000}"/>
    <cellStyle name="Normal 2 2 4 2 2 14" xfId="22850" xr:uid="{00000000-0005-0000-0000-0000CE580000}"/>
    <cellStyle name="Normal 2 2 4 2 2 14 10" xfId="22851" xr:uid="{00000000-0005-0000-0000-0000CF580000}"/>
    <cellStyle name="Normal 2 2 4 2 2 14 11" xfId="22852" xr:uid="{00000000-0005-0000-0000-0000D0580000}"/>
    <cellStyle name="Normal 2 2 4 2 2 14 12" xfId="22853" xr:uid="{00000000-0005-0000-0000-0000D1580000}"/>
    <cellStyle name="Normal 2 2 4 2 2 14 13" xfId="22854" xr:uid="{00000000-0005-0000-0000-0000D2580000}"/>
    <cellStyle name="Normal 2 2 4 2 2 14 14" xfId="22855" xr:uid="{00000000-0005-0000-0000-0000D3580000}"/>
    <cellStyle name="Normal 2 2 4 2 2 14 2" xfId="22856" xr:uid="{00000000-0005-0000-0000-0000D4580000}"/>
    <cellStyle name="Normal 2 2 4 2 2 14 2 10" xfId="22857" xr:uid="{00000000-0005-0000-0000-0000D5580000}"/>
    <cellStyle name="Normal 2 2 4 2 2 14 2 2" xfId="22858" xr:uid="{00000000-0005-0000-0000-0000D6580000}"/>
    <cellStyle name="Normal 2 2 4 2 2 14 2 3" xfId="22859" xr:uid="{00000000-0005-0000-0000-0000D7580000}"/>
    <cellStyle name="Normal 2 2 4 2 2 14 2 4" xfId="22860" xr:uid="{00000000-0005-0000-0000-0000D8580000}"/>
    <cellStyle name="Normal 2 2 4 2 2 14 2 5" xfId="22861" xr:uid="{00000000-0005-0000-0000-0000D9580000}"/>
    <cellStyle name="Normal 2 2 4 2 2 14 2 6" xfId="22862" xr:uid="{00000000-0005-0000-0000-0000DA580000}"/>
    <cellStyle name="Normal 2 2 4 2 2 14 2 7" xfId="22863" xr:uid="{00000000-0005-0000-0000-0000DB580000}"/>
    <cellStyle name="Normal 2 2 4 2 2 14 2 8" xfId="22864" xr:uid="{00000000-0005-0000-0000-0000DC580000}"/>
    <cellStyle name="Normal 2 2 4 2 2 14 2 9" xfId="22865" xr:uid="{00000000-0005-0000-0000-0000DD580000}"/>
    <cellStyle name="Normal 2 2 4 2 2 14 3" xfId="22866" xr:uid="{00000000-0005-0000-0000-0000DE580000}"/>
    <cellStyle name="Normal 2 2 4 2 2 14 3 10" xfId="22867" xr:uid="{00000000-0005-0000-0000-0000DF580000}"/>
    <cellStyle name="Normal 2 2 4 2 2 14 3 2" xfId="22868" xr:uid="{00000000-0005-0000-0000-0000E0580000}"/>
    <cellStyle name="Normal 2 2 4 2 2 14 3 3" xfId="22869" xr:uid="{00000000-0005-0000-0000-0000E1580000}"/>
    <cellStyle name="Normal 2 2 4 2 2 14 3 4" xfId="22870" xr:uid="{00000000-0005-0000-0000-0000E2580000}"/>
    <cellStyle name="Normal 2 2 4 2 2 14 3 5" xfId="22871" xr:uid="{00000000-0005-0000-0000-0000E3580000}"/>
    <cellStyle name="Normal 2 2 4 2 2 14 3 6" xfId="22872" xr:uid="{00000000-0005-0000-0000-0000E4580000}"/>
    <cellStyle name="Normal 2 2 4 2 2 14 3 7" xfId="22873" xr:uid="{00000000-0005-0000-0000-0000E5580000}"/>
    <cellStyle name="Normal 2 2 4 2 2 14 3 8" xfId="22874" xr:uid="{00000000-0005-0000-0000-0000E6580000}"/>
    <cellStyle name="Normal 2 2 4 2 2 14 3 9" xfId="22875" xr:uid="{00000000-0005-0000-0000-0000E7580000}"/>
    <cellStyle name="Normal 2 2 4 2 2 14 4" xfId="22876" xr:uid="{00000000-0005-0000-0000-0000E8580000}"/>
    <cellStyle name="Normal 2 2 4 2 2 14 4 10" xfId="22877" xr:uid="{00000000-0005-0000-0000-0000E9580000}"/>
    <cellStyle name="Normal 2 2 4 2 2 14 4 2" xfId="22878" xr:uid="{00000000-0005-0000-0000-0000EA580000}"/>
    <cellStyle name="Normal 2 2 4 2 2 14 4 3" xfId="22879" xr:uid="{00000000-0005-0000-0000-0000EB580000}"/>
    <cellStyle name="Normal 2 2 4 2 2 14 4 4" xfId="22880" xr:uid="{00000000-0005-0000-0000-0000EC580000}"/>
    <cellStyle name="Normal 2 2 4 2 2 14 4 5" xfId="22881" xr:uid="{00000000-0005-0000-0000-0000ED580000}"/>
    <cellStyle name="Normal 2 2 4 2 2 14 4 6" xfId="22882" xr:uid="{00000000-0005-0000-0000-0000EE580000}"/>
    <cellStyle name="Normal 2 2 4 2 2 14 4 7" xfId="22883" xr:uid="{00000000-0005-0000-0000-0000EF580000}"/>
    <cellStyle name="Normal 2 2 4 2 2 14 4 8" xfId="22884" xr:uid="{00000000-0005-0000-0000-0000F0580000}"/>
    <cellStyle name="Normal 2 2 4 2 2 14 4 9" xfId="22885" xr:uid="{00000000-0005-0000-0000-0000F1580000}"/>
    <cellStyle name="Normal 2 2 4 2 2 14 5" xfId="22886" xr:uid="{00000000-0005-0000-0000-0000F2580000}"/>
    <cellStyle name="Normal 2 2 4 2 2 14 5 10" xfId="22887" xr:uid="{00000000-0005-0000-0000-0000F3580000}"/>
    <cellStyle name="Normal 2 2 4 2 2 14 5 2" xfId="22888" xr:uid="{00000000-0005-0000-0000-0000F4580000}"/>
    <cellStyle name="Normal 2 2 4 2 2 14 5 3" xfId="22889" xr:uid="{00000000-0005-0000-0000-0000F5580000}"/>
    <cellStyle name="Normal 2 2 4 2 2 14 5 4" xfId="22890" xr:uid="{00000000-0005-0000-0000-0000F6580000}"/>
    <cellStyle name="Normal 2 2 4 2 2 14 5 5" xfId="22891" xr:uid="{00000000-0005-0000-0000-0000F7580000}"/>
    <cellStyle name="Normal 2 2 4 2 2 14 5 6" xfId="22892" xr:uid="{00000000-0005-0000-0000-0000F8580000}"/>
    <cellStyle name="Normal 2 2 4 2 2 14 5 7" xfId="22893" xr:uid="{00000000-0005-0000-0000-0000F9580000}"/>
    <cellStyle name="Normal 2 2 4 2 2 14 5 8" xfId="22894" xr:uid="{00000000-0005-0000-0000-0000FA580000}"/>
    <cellStyle name="Normal 2 2 4 2 2 14 5 9" xfId="22895" xr:uid="{00000000-0005-0000-0000-0000FB580000}"/>
    <cellStyle name="Normal 2 2 4 2 2 14 6" xfId="22896" xr:uid="{00000000-0005-0000-0000-0000FC580000}"/>
    <cellStyle name="Normal 2 2 4 2 2 14 7" xfId="22897" xr:uid="{00000000-0005-0000-0000-0000FD580000}"/>
    <cellStyle name="Normal 2 2 4 2 2 14 8" xfId="22898" xr:uid="{00000000-0005-0000-0000-0000FE580000}"/>
    <cellStyle name="Normal 2 2 4 2 2 14 9" xfId="22899" xr:uid="{00000000-0005-0000-0000-0000FF580000}"/>
    <cellStyle name="Normal 2 2 4 2 2 15" xfId="22900" xr:uid="{00000000-0005-0000-0000-000000590000}"/>
    <cellStyle name="Normal 2 2 4 2 2 15 10" xfId="22901" xr:uid="{00000000-0005-0000-0000-000001590000}"/>
    <cellStyle name="Normal 2 2 4 2 2 15 11" xfId="22902" xr:uid="{00000000-0005-0000-0000-000002590000}"/>
    <cellStyle name="Normal 2 2 4 2 2 15 12" xfId="22903" xr:uid="{00000000-0005-0000-0000-000003590000}"/>
    <cellStyle name="Normal 2 2 4 2 2 15 13" xfId="22904" xr:uid="{00000000-0005-0000-0000-000004590000}"/>
    <cellStyle name="Normal 2 2 4 2 2 15 14" xfId="22905" xr:uid="{00000000-0005-0000-0000-000005590000}"/>
    <cellStyle name="Normal 2 2 4 2 2 15 2" xfId="22906" xr:uid="{00000000-0005-0000-0000-000006590000}"/>
    <cellStyle name="Normal 2 2 4 2 2 15 2 10" xfId="22907" xr:uid="{00000000-0005-0000-0000-000007590000}"/>
    <cellStyle name="Normal 2 2 4 2 2 15 2 2" xfId="22908" xr:uid="{00000000-0005-0000-0000-000008590000}"/>
    <cellStyle name="Normal 2 2 4 2 2 15 2 3" xfId="22909" xr:uid="{00000000-0005-0000-0000-000009590000}"/>
    <cellStyle name="Normal 2 2 4 2 2 15 2 4" xfId="22910" xr:uid="{00000000-0005-0000-0000-00000A590000}"/>
    <cellStyle name="Normal 2 2 4 2 2 15 2 5" xfId="22911" xr:uid="{00000000-0005-0000-0000-00000B590000}"/>
    <cellStyle name="Normal 2 2 4 2 2 15 2 6" xfId="22912" xr:uid="{00000000-0005-0000-0000-00000C590000}"/>
    <cellStyle name="Normal 2 2 4 2 2 15 2 7" xfId="22913" xr:uid="{00000000-0005-0000-0000-00000D590000}"/>
    <cellStyle name="Normal 2 2 4 2 2 15 2 8" xfId="22914" xr:uid="{00000000-0005-0000-0000-00000E590000}"/>
    <cellStyle name="Normal 2 2 4 2 2 15 2 9" xfId="22915" xr:uid="{00000000-0005-0000-0000-00000F590000}"/>
    <cellStyle name="Normal 2 2 4 2 2 15 3" xfId="22916" xr:uid="{00000000-0005-0000-0000-000010590000}"/>
    <cellStyle name="Normal 2 2 4 2 2 15 3 10" xfId="22917" xr:uid="{00000000-0005-0000-0000-000011590000}"/>
    <cellStyle name="Normal 2 2 4 2 2 15 3 2" xfId="22918" xr:uid="{00000000-0005-0000-0000-000012590000}"/>
    <cellStyle name="Normal 2 2 4 2 2 15 3 3" xfId="22919" xr:uid="{00000000-0005-0000-0000-000013590000}"/>
    <cellStyle name="Normal 2 2 4 2 2 15 3 4" xfId="22920" xr:uid="{00000000-0005-0000-0000-000014590000}"/>
    <cellStyle name="Normal 2 2 4 2 2 15 3 5" xfId="22921" xr:uid="{00000000-0005-0000-0000-000015590000}"/>
    <cellStyle name="Normal 2 2 4 2 2 15 3 6" xfId="22922" xr:uid="{00000000-0005-0000-0000-000016590000}"/>
    <cellStyle name="Normal 2 2 4 2 2 15 3 7" xfId="22923" xr:uid="{00000000-0005-0000-0000-000017590000}"/>
    <cellStyle name="Normal 2 2 4 2 2 15 3 8" xfId="22924" xr:uid="{00000000-0005-0000-0000-000018590000}"/>
    <cellStyle name="Normal 2 2 4 2 2 15 3 9" xfId="22925" xr:uid="{00000000-0005-0000-0000-000019590000}"/>
    <cellStyle name="Normal 2 2 4 2 2 15 4" xfId="22926" xr:uid="{00000000-0005-0000-0000-00001A590000}"/>
    <cellStyle name="Normal 2 2 4 2 2 15 4 10" xfId="22927" xr:uid="{00000000-0005-0000-0000-00001B590000}"/>
    <cellStyle name="Normal 2 2 4 2 2 15 4 2" xfId="22928" xr:uid="{00000000-0005-0000-0000-00001C590000}"/>
    <cellStyle name="Normal 2 2 4 2 2 15 4 3" xfId="22929" xr:uid="{00000000-0005-0000-0000-00001D590000}"/>
    <cellStyle name="Normal 2 2 4 2 2 15 4 4" xfId="22930" xr:uid="{00000000-0005-0000-0000-00001E590000}"/>
    <cellStyle name="Normal 2 2 4 2 2 15 4 5" xfId="22931" xr:uid="{00000000-0005-0000-0000-00001F590000}"/>
    <cellStyle name="Normal 2 2 4 2 2 15 4 6" xfId="22932" xr:uid="{00000000-0005-0000-0000-000020590000}"/>
    <cellStyle name="Normal 2 2 4 2 2 15 4 7" xfId="22933" xr:uid="{00000000-0005-0000-0000-000021590000}"/>
    <cellStyle name="Normal 2 2 4 2 2 15 4 8" xfId="22934" xr:uid="{00000000-0005-0000-0000-000022590000}"/>
    <cellStyle name="Normal 2 2 4 2 2 15 4 9" xfId="22935" xr:uid="{00000000-0005-0000-0000-000023590000}"/>
    <cellStyle name="Normal 2 2 4 2 2 15 5" xfId="22936" xr:uid="{00000000-0005-0000-0000-000024590000}"/>
    <cellStyle name="Normal 2 2 4 2 2 15 5 10" xfId="22937" xr:uid="{00000000-0005-0000-0000-000025590000}"/>
    <cellStyle name="Normal 2 2 4 2 2 15 5 2" xfId="22938" xr:uid="{00000000-0005-0000-0000-000026590000}"/>
    <cellStyle name="Normal 2 2 4 2 2 15 5 3" xfId="22939" xr:uid="{00000000-0005-0000-0000-000027590000}"/>
    <cellStyle name="Normal 2 2 4 2 2 15 5 4" xfId="22940" xr:uid="{00000000-0005-0000-0000-000028590000}"/>
    <cellStyle name="Normal 2 2 4 2 2 15 5 5" xfId="22941" xr:uid="{00000000-0005-0000-0000-000029590000}"/>
    <cellStyle name="Normal 2 2 4 2 2 15 5 6" xfId="22942" xr:uid="{00000000-0005-0000-0000-00002A590000}"/>
    <cellStyle name="Normal 2 2 4 2 2 15 5 7" xfId="22943" xr:uid="{00000000-0005-0000-0000-00002B590000}"/>
    <cellStyle name="Normal 2 2 4 2 2 15 5 8" xfId="22944" xr:uid="{00000000-0005-0000-0000-00002C590000}"/>
    <cellStyle name="Normal 2 2 4 2 2 15 5 9" xfId="22945" xr:uid="{00000000-0005-0000-0000-00002D590000}"/>
    <cellStyle name="Normal 2 2 4 2 2 15 6" xfId="22946" xr:uid="{00000000-0005-0000-0000-00002E590000}"/>
    <cellStyle name="Normal 2 2 4 2 2 15 7" xfId="22947" xr:uid="{00000000-0005-0000-0000-00002F590000}"/>
    <cellStyle name="Normal 2 2 4 2 2 15 8" xfId="22948" xr:uid="{00000000-0005-0000-0000-000030590000}"/>
    <cellStyle name="Normal 2 2 4 2 2 15 9" xfId="22949" xr:uid="{00000000-0005-0000-0000-000031590000}"/>
    <cellStyle name="Normal 2 2 4 2 2 16" xfId="22950" xr:uid="{00000000-0005-0000-0000-000032590000}"/>
    <cellStyle name="Normal 2 2 4 2 2 16 10" xfId="22951" xr:uid="{00000000-0005-0000-0000-000033590000}"/>
    <cellStyle name="Normal 2 2 4 2 2 16 11" xfId="22952" xr:uid="{00000000-0005-0000-0000-000034590000}"/>
    <cellStyle name="Normal 2 2 4 2 2 16 12" xfId="22953" xr:uid="{00000000-0005-0000-0000-000035590000}"/>
    <cellStyle name="Normal 2 2 4 2 2 16 13" xfId="22954" xr:uid="{00000000-0005-0000-0000-000036590000}"/>
    <cellStyle name="Normal 2 2 4 2 2 16 14" xfId="22955" xr:uid="{00000000-0005-0000-0000-000037590000}"/>
    <cellStyle name="Normal 2 2 4 2 2 16 2" xfId="22956" xr:uid="{00000000-0005-0000-0000-000038590000}"/>
    <cellStyle name="Normal 2 2 4 2 2 16 2 10" xfId="22957" xr:uid="{00000000-0005-0000-0000-000039590000}"/>
    <cellStyle name="Normal 2 2 4 2 2 16 2 2" xfId="22958" xr:uid="{00000000-0005-0000-0000-00003A590000}"/>
    <cellStyle name="Normal 2 2 4 2 2 16 2 3" xfId="22959" xr:uid="{00000000-0005-0000-0000-00003B590000}"/>
    <cellStyle name="Normal 2 2 4 2 2 16 2 4" xfId="22960" xr:uid="{00000000-0005-0000-0000-00003C590000}"/>
    <cellStyle name="Normal 2 2 4 2 2 16 2 5" xfId="22961" xr:uid="{00000000-0005-0000-0000-00003D590000}"/>
    <cellStyle name="Normal 2 2 4 2 2 16 2 6" xfId="22962" xr:uid="{00000000-0005-0000-0000-00003E590000}"/>
    <cellStyle name="Normal 2 2 4 2 2 16 2 7" xfId="22963" xr:uid="{00000000-0005-0000-0000-00003F590000}"/>
    <cellStyle name="Normal 2 2 4 2 2 16 2 8" xfId="22964" xr:uid="{00000000-0005-0000-0000-000040590000}"/>
    <cellStyle name="Normal 2 2 4 2 2 16 2 9" xfId="22965" xr:uid="{00000000-0005-0000-0000-000041590000}"/>
    <cellStyle name="Normal 2 2 4 2 2 16 3" xfId="22966" xr:uid="{00000000-0005-0000-0000-000042590000}"/>
    <cellStyle name="Normal 2 2 4 2 2 16 3 10" xfId="22967" xr:uid="{00000000-0005-0000-0000-000043590000}"/>
    <cellStyle name="Normal 2 2 4 2 2 16 3 2" xfId="22968" xr:uid="{00000000-0005-0000-0000-000044590000}"/>
    <cellStyle name="Normal 2 2 4 2 2 16 3 3" xfId="22969" xr:uid="{00000000-0005-0000-0000-000045590000}"/>
    <cellStyle name="Normal 2 2 4 2 2 16 3 4" xfId="22970" xr:uid="{00000000-0005-0000-0000-000046590000}"/>
    <cellStyle name="Normal 2 2 4 2 2 16 3 5" xfId="22971" xr:uid="{00000000-0005-0000-0000-000047590000}"/>
    <cellStyle name="Normal 2 2 4 2 2 16 3 6" xfId="22972" xr:uid="{00000000-0005-0000-0000-000048590000}"/>
    <cellStyle name="Normal 2 2 4 2 2 16 3 7" xfId="22973" xr:uid="{00000000-0005-0000-0000-000049590000}"/>
    <cellStyle name="Normal 2 2 4 2 2 16 3 8" xfId="22974" xr:uid="{00000000-0005-0000-0000-00004A590000}"/>
    <cellStyle name="Normal 2 2 4 2 2 16 3 9" xfId="22975" xr:uid="{00000000-0005-0000-0000-00004B590000}"/>
    <cellStyle name="Normal 2 2 4 2 2 16 4" xfId="22976" xr:uid="{00000000-0005-0000-0000-00004C590000}"/>
    <cellStyle name="Normal 2 2 4 2 2 16 4 10" xfId="22977" xr:uid="{00000000-0005-0000-0000-00004D590000}"/>
    <cellStyle name="Normal 2 2 4 2 2 16 4 2" xfId="22978" xr:uid="{00000000-0005-0000-0000-00004E590000}"/>
    <cellStyle name="Normal 2 2 4 2 2 16 4 3" xfId="22979" xr:uid="{00000000-0005-0000-0000-00004F590000}"/>
    <cellStyle name="Normal 2 2 4 2 2 16 4 4" xfId="22980" xr:uid="{00000000-0005-0000-0000-000050590000}"/>
    <cellStyle name="Normal 2 2 4 2 2 16 4 5" xfId="22981" xr:uid="{00000000-0005-0000-0000-000051590000}"/>
    <cellStyle name="Normal 2 2 4 2 2 16 4 6" xfId="22982" xr:uid="{00000000-0005-0000-0000-000052590000}"/>
    <cellStyle name="Normal 2 2 4 2 2 16 4 7" xfId="22983" xr:uid="{00000000-0005-0000-0000-000053590000}"/>
    <cellStyle name="Normal 2 2 4 2 2 16 4 8" xfId="22984" xr:uid="{00000000-0005-0000-0000-000054590000}"/>
    <cellStyle name="Normal 2 2 4 2 2 16 4 9" xfId="22985" xr:uid="{00000000-0005-0000-0000-000055590000}"/>
    <cellStyle name="Normal 2 2 4 2 2 16 5" xfId="22986" xr:uid="{00000000-0005-0000-0000-000056590000}"/>
    <cellStyle name="Normal 2 2 4 2 2 16 5 10" xfId="22987" xr:uid="{00000000-0005-0000-0000-000057590000}"/>
    <cellStyle name="Normal 2 2 4 2 2 16 5 2" xfId="22988" xr:uid="{00000000-0005-0000-0000-000058590000}"/>
    <cellStyle name="Normal 2 2 4 2 2 16 5 3" xfId="22989" xr:uid="{00000000-0005-0000-0000-000059590000}"/>
    <cellStyle name="Normal 2 2 4 2 2 16 5 4" xfId="22990" xr:uid="{00000000-0005-0000-0000-00005A590000}"/>
    <cellStyle name="Normal 2 2 4 2 2 16 5 5" xfId="22991" xr:uid="{00000000-0005-0000-0000-00005B590000}"/>
    <cellStyle name="Normal 2 2 4 2 2 16 5 6" xfId="22992" xr:uid="{00000000-0005-0000-0000-00005C590000}"/>
    <cellStyle name="Normal 2 2 4 2 2 16 5 7" xfId="22993" xr:uid="{00000000-0005-0000-0000-00005D590000}"/>
    <cellStyle name="Normal 2 2 4 2 2 16 5 8" xfId="22994" xr:uid="{00000000-0005-0000-0000-00005E590000}"/>
    <cellStyle name="Normal 2 2 4 2 2 16 5 9" xfId="22995" xr:uid="{00000000-0005-0000-0000-00005F590000}"/>
    <cellStyle name="Normal 2 2 4 2 2 16 6" xfId="22996" xr:uid="{00000000-0005-0000-0000-000060590000}"/>
    <cellStyle name="Normal 2 2 4 2 2 16 7" xfId="22997" xr:uid="{00000000-0005-0000-0000-000061590000}"/>
    <cellStyle name="Normal 2 2 4 2 2 16 8" xfId="22998" xr:uid="{00000000-0005-0000-0000-000062590000}"/>
    <cellStyle name="Normal 2 2 4 2 2 16 9" xfId="22999" xr:uid="{00000000-0005-0000-0000-000063590000}"/>
    <cellStyle name="Normal 2 2 4 2 2 17" xfId="23000" xr:uid="{00000000-0005-0000-0000-000064590000}"/>
    <cellStyle name="Normal 2 2 4 2 2 17 10" xfId="23001" xr:uid="{00000000-0005-0000-0000-000065590000}"/>
    <cellStyle name="Normal 2 2 4 2 2 17 11" xfId="23002" xr:uid="{00000000-0005-0000-0000-000066590000}"/>
    <cellStyle name="Normal 2 2 4 2 2 17 12" xfId="23003" xr:uid="{00000000-0005-0000-0000-000067590000}"/>
    <cellStyle name="Normal 2 2 4 2 2 17 13" xfId="23004" xr:uid="{00000000-0005-0000-0000-000068590000}"/>
    <cellStyle name="Normal 2 2 4 2 2 17 14" xfId="23005" xr:uid="{00000000-0005-0000-0000-000069590000}"/>
    <cellStyle name="Normal 2 2 4 2 2 17 2" xfId="23006" xr:uid="{00000000-0005-0000-0000-00006A590000}"/>
    <cellStyle name="Normal 2 2 4 2 2 17 2 10" xfId="23007" xr:uid="{00000000-0005-0000-0000-00006B590000}"/>
    <cellStyle name="Normal 2 2 4 2 2 17 2 2" xfId="23008" xr:uid="{00000000-0005-0000-0000-00006C590000}"/>
    <cellStyle name="Normal 2 2 4 2 2 17 2 3" xfId="23009" xr:uid="{00000000-0005-0000-0000-00006D590000}"/>
    <cellStyle name="Normal 2 2 4 2 2 17 2 4" xfId="23010" xr:uid="{00000000-0005-0000-0000-00006E590000}"/>
    <cellStyle name="Normal 2 2 4 2 2 17 2 5" xfId="23011" xr:uid="{00000000-0005-0000-0000-00006F590000}"/>
    <cellStyle name="Normal 2 2 4 2 2 17 2 6" xfId="23012" xr:uid="{00000000-0005-0000-0000-000070590000}"/>
    <cellStyle name="Normal 2 2 4 2 2 17 2 7" xfId="23013" xr:uid="{00000000-0005-0000-0000-000071590000}"/>
    <cellStyle name="Normal 2 2 4 2 2 17 2 8" xfId="23014" xr:uid="{00000000-0005-0000-0000-000072590000}"/>
    <cellStyle name="Normal 2 2 4 2 2 17 2 9" xfId="23015" xr:uid="{00000000-0005-0000-0000-000073590000}"/>
    <cellStyle name="Normal 2 2 4 2 2 17 3" xfId="23016" xr:uid="{00000000-0005-0000-0000-000074590000}"/>
    <cellStyle name="Normal 2 2 4 2 2 17 3 10" xfId="23017" xr:uid="{00000000-0005-0000-0000-000075590000}"/>
    <cellStyle name="Normal 2 2 4 2 2 17 3 2" xfId="23018" xr:uid="{00000000-0005-0000-0000-000076590000}"/>
    <cellStyle name="Normal 2 2 4 2 2 17 3 3" xfId="23019" xr:uid="{00000000-0005-0000-0000-000077590000}"/>
    <cellStyle name="Normal 2 2 4 2 2 17 3 4" xfId="23020" xr:uid="{00000000-0005-0000-0000-000078590000}"/>
    <cellStyle name="Normal 2 2 4 2 2 17 3 5" xfId="23021" xr:uid="{00000000-0005-0000-0000-000079590000}"/>
    <cellStyle name="Normal 2 2 4 2 2 17 3 6" xfId="23022" xr:uid="{00000000-0005-0000-0000-00007A590000}"/>
    <cellStyle name="Normal 2 2 4 2 2 17 3 7" xfId="23023" xr:uid="{00000000-0005-0000-0000-00007B590000}"/>
    <cellStyle name="Normal 2 2 4 2 2 17 3 8" xfId="23024" xr:uid="{00000000-0005-0000-0000-00007C590000}"/>
    <cellStyle name="Normal 2 2 4 2 2 17 3 9" xfId="23025" xr:uid="{00000000-0005-0000-0000-00007D590000}"/>
    <cellStyle name="Normal 2 2 4 2 2 17 4" xfId="23026" xr:uid="{00000000-0005-0000-0000-00007E590000}"/>
    <cellStyle name="Normal 2 2 4 2 2 17 4 10" xfId="23027" xr:uid="{00000000-0005-0000-0000-00007F590000}"/>
    <cellStyle name="Normal 2 2 4 2 2 17 4 2" xfId="23028" xr:uid="{00000000-0005-0000-0000-000080590000}"/>
    <cellStyle name="Normal 2 2 4 2 2 17 4 3" xfId="23029" xr:uid="{00000000-0005-0000-0000-000081590000}"/>
    <cellStyle name="Normal 2 2 4 2 2 17 4 4" xfId="23030" xr:uid="{00000000-0005-0000-0000-000082590000}"/>
    <cellStyle name="Normal 2 2 4 2 2 17 4 5" xfId="23031" xr:uid="{00000000-0005-0000-0000-000083590000}"/>
    <cellStyle name="Normal 2 2 4 2 2 17 4 6" xfId="23032" xr:uid="{00000000-0005-0000-0000-000084590000}"/>
    <cellStyle name="Normal 2 2 4 2 2 17 4 7" xfId="23033" xr:uid="{00000000-0005-0000-0000-000085590000}"/>
    <cellStyle name="Normal 2 2 4 2 2 17 4 8" xfId="23034" xr:uid="{00000000-0005-0000-0000-000086590000}"/>
    <cellStyle name="Normal 2 2 4 2 2 17 4 9" xfId="23035" xr:uid="{00000000-0005-0000-0000-000087590000}"/>
    <cellStyle name="Normal 2 2 4 2 2 17 5" xfId="23036" xr:uid="{00000000-0005-0000-0000-000088590000}"/>
    <cellStyle name="Normal 2 2 4 2 2 17 5 10" xfId="23037" xr:uid="{00000000-0005-0000-0000-000089590000}"/>
    <cellStyle name="Normal 2 2 4 2 2 17 5 2" xfId="23038" xr:uid="{00000000-0005-0000-0000-00008A590000}"/>
    <cellStyle name="Normal 2 2 4 2 2 17 5 3" xfId="23039" xr:uid="{00000000-0005-0000-0000-00008B590000}"/>
    <cellStyle name="Normal 2 2 4 2 2 17 5 4" xfId="23040" xr:uid="{00000000-0005-0000-0000-00008C590000}"/>
    <cellStyle name="Normal 2 2 4 2 2 17 5 5" xfId="23041" xr:uid="{00000000-0005-0000-0000-00008D590000}"/>
    <cellStyle name="Normal 2 2 4 2 2 17 5 6" xfId="23042" xr:uid="{00000000-0005-0000-0000-00008E590000}"/>
    <cellStyle name="Normal 2 2 4 2 2 17 5 7" xfId="23043" xr:uid="{00000000-0005-0000-0000-00008F590000}"/>
    <cellStyle name="Normal 2 2 4 2 2 17 5 8" xfId="23044" xr:uid="{00000000-0005-0000-0000-000090590000}"/>
    <cellStyle name="Normal 2 2 4 2 2 17 5 9" xfId="23045" xr:uid="{00000000-0005-0000-0000-000091590000}"/>
    <cellStyle name="Normal 2 2 4 2 2 17 6" xfId="23046" xr:uid="{00000000-0005-0000-0000-000092590000}"/>
    <cellStyle name="Normal 2 2 4 2 2 17 7" xfId="23047" xr:uid="{00000000-0005-0000-0000-000093590000}"/>
    <cellStyle name="Normal 2 2 4 2 2 17 8" xfId="23048" xr:uid="{00000000-0005-0000-0000-000094590000}"/>
    <cellStyle name="Normal 2 2 4 2 2 17 9" xfId="23049" xr:uid="{00000000-0005-0000-0000-000095590000}"/>
    <cellStyle name="Normal 2 2 4 2 2 18" xfId="23050" xr:uid="{00000000-0005-0000-0000-000096590000}"/>
    <cellStyle name="Normal 2 2 4 2 2 18 10" xfId="23051" xr:uid="{00000000-0005-0000-0000-000097590000}"/>
    <cellStyle name="Normal 2 2 4 2 2 18 11" xfId="23052" xr:uid="{00000000-0005-0000-0000-000098590000}"/>
    <cellStyle name="Normal 2 2 4 2 2 18 12" xfId="23053" xr:uid="{00000000-0005-0000-0000-000099590000}"/>
    <cellStyle name="Normal 2 2 4 2 2 18 13" xfId="23054" xr:uid="{00000000-0005-0000-0000-00009A590000}"/>
    <cellStyle name="Normal 2 2 4 2 2 18 14" xfId="23055" xr:uid="{00000000-0005-0000-0000-00009B590000}"/>
    <cellStyle name="Normal 2 2 4 2 2 18 2" xfId="23056" xr:uid="{00000000-0005-0000-0000-00009C590000}"/>
    <cellStyle name="Normal 2 2 4 2 2 18 2 10" xfId="23057" xr:uid="{00000000-0005-0000-0000-00009D590000}"/>
    <cellStyle name="Normal 2 2 4 2 2 18 2 2" xfId="23058" xr:uid="{00000000-0005-0000-0000-00009E590000}"/>
    <cellStyle name="Normal 2 2 4 2 2 18 2 3" xfId="23059" xr:uid="{00000000-0005-0000-0000-00009F590000}"/>
    <cellStyle name="Normal 2 2 4 2 2 18 2 4" xfId="23060" xr:uid="{00000000-0005-0000-0000-0000A0590000}"/>
    <cellStyle name="Normal 2 2 4 2 2 18 2 5" xfId="23061" xr:uid="{00000000-0005-0000-0000-0000A1590000}"/>
    <cellStyle name="Normal 2 2 4 2 2 18 2 6" xfId="23062" xr:uid="{00000000-0005-0000-0000-0000A2590000}"/>
    <cellStyle name="Normal 2 2 4 2 2 18 2 7" xfId="23063" xr:uid="{00000000-0005-0000-0000-0000A3590000}"/>
    <cellStyle name="Normal 2 2 4 2 2 18 2 8" xfId="23064" xr:uid="{00000000-0005-0000-0000-0000A4590000}"/>
    <cellStyle name="Normal 2 2 4 2 2 18 2 9" xfId="23065" xr:uid="{00000000-0005-0000-0000-0000A5590000}"/>
    <cellStyle name="Normal 2 2 4 2 2 18 3" xfId="23066" xr:uid="{00000000-0005-0000-0000-0000A6590000}"/>
    <cellStyle name="Normal 2 2 4 2 2 18 3 10" xfId="23067" xr:uid="{00000000-0005-0000-0000-0000A7590000}"/>
    <cellStyle name="Normal 2 2 4 2 2 18 3 2" xfId="23068" xr:uid="{00000000-0005-0000-0000-0000A8590000}"/>
    <cellStyle name="Normal 2 2 4 2 2 18 3 3" xfId="23069" xr:uid="{00000000-0005-0000-0000-0000A9590000}"/>
    <cellStyle name="Normal 2 2 4 2 2 18 3 4" xfId="23070" xr:uid="{00000000-0005-0000-0000-0000AA590000}"/>
    <cellStyle name="Normal 2 2 4 2 2 18 3 5" xfId="23071" xr:uid="{00000000-0005-0000-0000-0000AB590000}"/>
    <cellStyle name="Normal 2 2 4 2 2 18 3 6" xfId="23072" xr:uid="{00000000-0005-0000-0000-0000AC590000}"/>
    <cellStyle name="Normal 2 2 4 2 2 18 3 7" xfId="23073" xr:uid="{00000000-0005-0000-0000-0000AD590000}"/>
    <cellStyle name="Normal 2 2 4 2 2 18 3 8" xfId="23074" xr:uid="{00000000-0005-0000-0000-0000AE590000}"/>
    <cellStyle name="Normal 2 2 4 2 2 18 3 9" xfId="23075" xr:uid="{00000000-0005-0000-0000-0000AF590000}"/>
    <cellStyle name="Normal 2 2 4 2 2 18 4" xfId="23076" xr:uid="{00000000-0005-0000-0000-0000B0590000}"/>
    <cellStyle name="Normal 2 2 4 2 2 18 4 10" xfId="23077" xr:uid="{00000000-0005-0000-0000-0000B1590000}"/>
    <cellStyle name="Normal 2 2 4 2 2 18 4 2" xfId="23078" xr:uid="{00000000-0005-0000-0000-0000B2590000}"/>
    <cellStyle name="Normal 2 2 4 2 2 18 4 3" xfId="23079" xr:uid="{00000000-0005-0000-0000-0000B3590000}"/>
    <cellStyle name="Normal 2 2 4 2 2 18 4 4" xfId="23080" xr:uid="{00000000-0005-0000-0000-0000B4590000}"/>
    <cellStyle name="Normal 2 2 4 2 2 18 4 5" xfId="23081" xr:uid="{00000000-0005-0000-0000-0000B5590000}"/>
    <cellStyle name="Normal 2 2 4 2 2 18 4 6" xfId="23082" xr:uid="{00000000-0005-0000-0000-0000B6590000}"/>
    <cellStyle name="Normal 2 2 4 2 2 18 4 7" xfId="23083" xr:uid="{00000000-0005-0000-0000-0000B7590000}"/>
    <cellStyle name="Normal 2 2 4 2 2 18 4 8" xfId="23084" xr:uid="{00000000-0005-0000-0000-0000B8590000}"/>
    <cellStyle name="Normal 2 2 4 2 2 18 4 9" xfId="23085" xr:uid="{00000000-0005-0000-0000-0000B9590000}"/>
    <cellStyle name="Normal 2 2 4 2 2 18 5" xfId="23086" xr:uid="{00000000-0005-0000-0000-0000BA590000}"/>
    <cellStyle name="Normal 2 2 4 2 2 18 5 10" xfId="23087" xr:uid="{00000000-0005-0000-0000-0000BB590000}"/>
    <cellStyle name="Normal 2 2 4 2 2 18 5 2" xfId="23088" xr:uid="{00000000-0005-0000-0000-0000BC590000}"/>
    <cellStyle name="Normal 2 2 4 2 2 18 5 3" xfId="23089" xr:uid="{00000000-0005-0000-0000-0000BD590000}"/>
    <cellStyle name="Normal 2 2 4 2 2 18 5 4" xfId="23090" xr:uid="{00000000-0005-0000-0000-0000BE590000}"/>
    <cellStyle name="Normal 2 2 4 2 2 18 5 5" xfId="23091" xr:uid="{00000000-0005-0000-0000-0000BF590000}"/>
    <cellStyle name="Normal 2 2 4 2 2 18 5 6" xfId="23092" xr:uid="{00000000-0005-0000-0000-0000C0590000}"/>
    <cellStyle name="Normal 2 2 4 2 2 18 5 7" xfId="23093" xr:uid="{00000000-0005-0000-0000-0000C1590000}"/>
    <cellStyle name="Normal 2 2 4 2 2 18 5 8" xfId="23094" xr:uid="{00000000-0005-0000-0000-0000C2590000}"/>
    <cellStyle name="Normal 2 2 4 2 2 18 5 9" xfId="23095" xr:uid="{00000000-0005-0000-0000-0000C3590000}"/>
    <cellStyle name="Normal 2 2 4 2 2 18 6" xfId="23096" xr:uid="{00000000-0005-0000-0000-0000C4590000}"/>
    <cellStyle name="Normal 2 2 4 2 2 18 7" xfId="23097" xr:uid="{00000000-0005-0000-0000-0000C5590000}"/>
    <cellStyle name="Normal 2 2 4 2 2 18 8" xfId="23098" xr:uid="{00000000-0005-0000-0000-0000C6590000}"/>
    <cellStyle name="Normal 2 2 4 2 2 18 9" xfId="23099" xr:uid="{00000000-0005-0000-0000-0000C7590000}"/>
    <cellStyle name="Normal 2 2 4 2 2 19" xfId="23100" xr:uid="{00000000-0005-0000-0000-0000C8590000}"/>
    <cellStyle name="Normal 2 2 4 2 2 19 10" xfId="23101" xr:uid="{00000000-0005-0000-0000-0000C9590000}"/>
    <cellStyle name="Normal 2 2 4 2 2 19 11" xfId="23102" xr:uid="{00000000-0005-0000-0000-0000CA590000}"/>
    <cellStyle name="Normal 2 2 4 2 2 19 12" xfId="23103" xr:uid="{00000000-0005-0000-0000-0000CB590000}"/>
    <cellStyle name="Normal 2 2 4 2 2 19 13" xfId="23104" xr:uid="{00000000-0005-0000-0000-0000CC590000}"/>
    <cellStyle name="Normal 2 2 4 2 2 19 14" xfId="23105" xr:uid="{00000000-0005-0000-0000-0000CD590000}"/>
    <cellStyle name="Normal 2 2 4 2 2 19 2" xfId="23106" xr:uid="{00000000-0005-0000-0000-0000CE590000}"/>
    <cellStyle name="Normal 2 2 4 2 2 19 2 10" xfId="23107" xr:uid="{00000000-0005-0000-0000-0000CF590000}"/>
    <cellStyle name="Normal 2 2 4 2 2 19 2 2" xfId="23108" xr:uid="{00000000-0005-0000-0000-0000D0590000}"/>
    <cellStyle name="Normal 2 2 4 2 2 19 2 3" xfId="23109" xr:uid="{00000000-0005-0000-0000-0000D1590000}"/>
    <cellStyle name="Normal 2 2 4 2 2 19 2 4" xfId="23110" xr:uid="{00000000-0005-0000-0000-0000D2590000}"/>
    <cellStyle name="Normal 2 2 4 2 2 19 2 5" xfId="23111" xr:uid="{00000000-0005-0000-0000-0000D3590000}"/>
    <cellStyle name="Normal 2 2 4 2 2 19 2 6" xfId="23112" xr:uid="{00000000-0005-0000-0000-0000D4590000}"/>
    <cellStyle name="Normal 2 2 4 2 2 19 2 7" xfId="23113" xr:uid="{00000000-0005-0000-0000-0000D5590000}"/>
    <cellStyle name="Normal 2 2 4 2 2 19 2 8" xfId="23114" xr:uid="{00000000-0005-0000-0000-0000D6590000}"/>
    <cellStyle name="Normal 2 2 4 2 2 19 2 9" xfId="23115" xr:uid="{00000000-0005-0000-0000-0000D7590000}"/>
    <cellStyle name="Normal 2 2 4 2 2 19 3" xfId="23116" xr:uid="{00000000-0005-0000-0000-0000D8590000}"/>
    <cellStyle name="Normal 2 2 4 2 2 19 3 10" xfId="23117" xr:uid="{00000000-0005-0000-0000-0000D9590000}"/>
    <cellStyle name="Normal 2 2 4 2 2 19 3 2" xfId="23118" xr:uid="{00000000-0005-0000-0000-0000DA590000}"/>
    <cellStyle name="Normal 2 2 4 2 2 19 3 3" xfId="23119" xr:uid="{00000000-0005-0000-0000-0000DB590000}"/>
    <cellStyle name="Normal 2 2 4 2 2 19 3 4" xfId="23120" xr:uid="{00000000-0005-0000-0000-0000DC590000}"/>
    <cellStyle name="Normal 2 2 4 2 2 19 3 5" xfId="23121" xr:uid="{00000000-0005-0000-0000-0000DD590000}"/>
    <cellStyle name="Normal 2 2 4 2 2 19 3 6" xfId="23122" xr:uid="{00000000-0005-0000-0000-0000DE590000}"/>
    <cellStyle name="Normal 2 2 4 2 2 19 3 7" xfId="23123" xr:uid="{00000000-0005-0000-0000-0000DF590000}"/>
    <cellStyle name="Normal 2 2 4 2 2 19 3 8" xfId="23124" xr:uid="{00000000-0005-0000-0000-0000E0590000}"/>
    <cellStyle name="Normal 2 2 4 2 2 19 3 9" xfId="23125" xr:uid="{00000000-0005-0000-0000-0000E1590000}"/>
    <cellStyle name="Normal 2 2 4 2 2 19 4" xfId="23126" xr:uid="{00000000-0005-0000-0000-0000E2590000}"/>
    <cellStyle name="Normal 2 2 4 2 2 19 4 10" xfId="23127" xr:uid="{00000000-0005-0000-0000-0000E3590000}"/>
    <cellStyle name="Normal 2 2 4 2 2 19 4 2" xfId="23128" xr:uid="{00000000-0005-0000-0000-0000E4590000}"/>
    <cellStyle name="Normal 2 2 4 2 2 19 4 3" xfId="23129" xr:uid="{00000000-0005-0000-0000-0000E5590000}"/>
    <cellStyle name="Normal 2 2 4 2 2 19 4 4" xfId="23130" xr:uid="{00000000-0005-0000-0000-0000E6590000}"/>
    <cellStyle name="Normal 2 2 4 2 2 19 4 5" xfId="23131" xr:uid="{00000000-0005-0000-0000-0000E7590000}"/>
    <cellStyle name="Normal 2 2 4 2 2 19 4 6" xfId="23132" xr:uid="{00000000-0005-0000-0000-0000E8590000}"/>
    <cellStyle name="Normal 2 2 4 2 2 19 4 7" xfId="23133" xr:uid="{00000000-0005-0000-0000-0000E9590000}"/>
    <cellStyle name="Normal 2 2 4 2 2 19 4 8" xfId="23134" xr:uid="{00000000-0005-0000-0000-0000EA590000}"/>
    <cellStyle name="Normal 2 2 4 2 2 19 4 9" xfId="23135" xr:uid="{00000000-0005-0000-0000-0000EB590000}"/>
    <cellStyle name="Normal 2 2 4 2 2 19 5" xfId="23136" xr:uid="{00000000-0005-0000-0000-0000EC590000}"/>
    <cellStyle name="Normal 2 2 4 2 2 19 5 10" xfId="23137" xr:uid="{00000000-0005-0000-0000-0000ED590000}"/>
    <cellStyle name="Normal 2 2 4 2 2 19 5 2" xfId="23138" xr:uid="{00000000-0005-0000-0000-0000EE590000}"/>
    <cellStyle name="Normal 2 2 4 2 2 19 5 3" xfId="23139" xr:uid="{00000000-0005-0000-0000-0000EF590000}"/>
    <cellStyle name="Normal 2 2 4 2 2 19 5 4" xfId="23140" xr:uid="{00000000-0005-0000-0000-0000F0590000}"/>
    <cellStyle name="Normal 2 2 4 2 2 19 5 5" xfId="23141" xr:uid="{00000000-0005-0000-0000-0000F1590000}"/>
    <cellStyle name="Normal 2 2 4 2 2 19 5 6" xfId="23142" xr:uid="{00000000-0005-0000-0000-0000F2590000}"/>
    <cellStyle name="Normal 2 2 4 2 2 19 5 7" xfId="23143" xr:uid="{00000000-0005-0000-0000-0000F3590000}"/>
    <cellStyle name="Normal 2 2 4 2 2 19 5 8" xfId="23144" xr:uid="{00000000-0005-0000-0000-0000F4590000}"/>
    <cellStyle name="Normal 2 2 4 2 2 19 5 9" xfId="23145" xr:uid="{00000000-0005-0000-0000-0000F5590000}"/>
    <cellStyle name="Normal 2 2 4 2 2 19 6" xfId="23146" xr:uid="{00000000-0005-0000-0000-0000F6590000}"/>
    <cellStyle name="Normal 2 2 4 2 2 19 7" xfId="23147" xr:uid="{00000000-0005-0000-0000-0000F7590000}"/>
    <cellStyle name="Normal 2 2 4 2 2 19 8" xfId="23148" xr:uid="{00000000-0005-0000-0000-0000F8590000}"/>
    <cellStyle name="Normal 2 2 4 2 2 19 9" xfId="23149" xr:uid="{00000000-0005-0000-0000-0000F9590000}"/>
    <cellStyle name="Normal 2 2 4 2 2 2" xfId="23150" xr:uid="{00000000-0005-0000-0000-0000FA590000}"/>
    <cellStyle name="Normal 2 2 4 2 2 2 10" xfId="23151" xr:uid="{00000000-0005-0000-0000-0000FB590000}"/>
    <cellStyle name="Normal 2 2 4 2 2 2 11" xfId="23152" xr:uid="{00000000-0005-0000-0000-0000FC590000}"/>
    <cellStyle name="Normal 2 2 4 2 2 2 12" xfId="23153" xr:uid="{00000000-0005-0000-0000-0000FD590000}"/>
    <cellStyle name="Normal 2 2 4 2 2 2 13" xfId="23154" xr:uid="{00000000-0005-0000-0000-0000FE590000}"/>
    <cellStyle name="Normal 2 2 4 2 2 2 14" xfId="23155" xr:uid="{00000000-0005-0000-0000-0000FF590000}"/>
    <cellStyle name="Normal 2 2 4 2 2 2 2" xfId="23156" xr:uid="{00000000-0005-0000-0000-0000005A0000}"/>
    <cellStyle name="Normal 2 2 4 2 2 2 2 10" xfId="23157" xr:uid="{00000000-0005-0000-0000-0000015A0000}"/>
    <cellStyle name="Normal 2 2 4 2 2 2 2 2" xfId="23158" xr:uid="{00000000-0005-0000-0000-0000025A0000}"/>
    <cellStyle name="Normal 2 2 4 2 2 2 2 3" xfId="23159" xr:uid="{00000000-0005-0000-0000-0000035A0000}"/>
    <cellStyle name="Normal 2 2 4 2 2 2 2 4" xfId="23160" xr:uid="{00000000-0005-0000-0000-0000045A0000}"/>
    <cellStyle name="Normal 2 2 4 2 2 2 2 5" xfId="23161" xr:uid="{00000000-0005-0000-0000-0000055A0000}"/>
    <cellStyle name="Normal 2 2 4 2 2 2 2 6" xfId="23162" xr:uid="{00000000-0005-0000-0000-0000065A0000}"/>
    <cellStyle name="Normal 2 2 4 2 2 2 2 7" xfId="23163" xr:uid="{00000000-0005-0000-0000-0000075A0000}"/>
    <cellStyle name="Normal 2 2 4 2 2 2 2 8" xfId="23164" xr:uid="{00000000-0005-0000-0000-0000085A0000}"/>
    <cellStyle name="Normal 2 2 4 2 2 2 2 9" xfId="23165" xr:uid="{00000000-0005-0000-0000-0000095A0000}"/>
    <cellStyle name="Normal 2 2 4 2 2 2 3" xfId="23166" xr:uid="{00000000-0005-0000-0000-00000A5A0000}"/>
    <cellStyle name="Normal 2 2 4 2 2 2 3 10" xfId="23167" xr:uid="{00000000-0005-0000-0000-00000B5A0000}"/>
    <cellStyle name="Normal 2 2 4 2 2 2 3 2" xfId="23168" xr:uid="{00000000-0005-0000-0000-00000C5A0000}"/>
    <cellStyle name="Normal 2 2 4 2 2 2 3 3" xfId="23169" xr:uid="{00000000-0005-0000-0000-00000D5A0000}"/>
    <cellStyle name="Normal 2 2 4 2 2 2 3 4" xfId="23170" xr:uid="{00000000-0005-0000-0000-00000E5A0000}"/>
    <cellStyle name="Normal 2 2 4 2 2 2 3 5" xfId="23171" xr:uid="{00000000-0005-0000-0000-00000F5A0000}"/>
    <cellStyle name="Normal 2 2 4 2 2 2 3 6" xfId="23172" xr:uid="{00000000-0005-0000-0000-0000105A0000}"/>
    <cellStyle name="Normal 2 2 4 2 2 2 3 7" xfId="23173" xr:uid="{00000000-0005-0000-0000-0000115A0000}"/>
    <cellStyle name="Normal 2 2 4 2 2 2 3 8" xfId="23174" xr:uid="{00000000-0005-0000-0000-0000125A0000}"/>
    <cellStyle name="Normal 2 2 4 2 2 2 3 9" xfId="23175" xr:uid="{00000000-0005-0000-0000-0000135A0000}"/>
    <cellStyle name="Normal 2 2 4 2 2 2 4" xfId="23176" xr:uid="{00000000-0005-0000-0000-0000145A0000}"/>
    <cellStyle name="Normal 2 2 4 2 2 2 4 10" xfId="23177" xr:uid="{00000000-0005-0000-0000-0000155A0000}"/>
    <cellStyle name="Normal 2 2 4 2 2 2 4 2" xfId="23178" xr:uid="{00000000-0005-0000-0000-0000165A0000}"/>
    <cellStyle name="Normal 2 2 4 2 2 2 4 3" xfId="23179" xr:uid="{00000000-0005-0000-0000-0000175A0000}"/>
    <cellStyle name="Normal 2 2 4 2 2 2 4 4" xfId="23180" xr:uid="{00000000-0005-0000-0000-0000185A0000}"/>
    <cellStyle name="Normal 2 2 4 2 2 2 4 5" xfId="23181" xr:uid="{00000000-0005-0000-0000-0000195A0000}"/>
    <cellStyle name="Normal 2 2 4 2 2 2 4 6" xfId="23182" xr:uid="{00000000-0005-0000-0000-00001A5A0000}"/>
    <cellStyle name="Normal 2 2 4 2 2 2 4 7" xfId="23183" xr:uid="{00000000-0005-0000-0000-00001B5A0000}"/>
    <cellStyle name="Normal 2 2 4 2 2 2 4 8" xfId="23184" xr:uid="{00000000-0005-0000-0000-00001C5A0000}"/>
    <cellStyle name="Normal 2 2 4 2 2 2 4 9" xfId="23185" xr:uid="{00000000-0005-0000-0000-00001D5A0000}"/>
    <cellStyle name="Normal 2 2 4 2 2 2 5" xfId="23186" xr:uid="{00000000-0005-0000-0000-00001E5A0000}"/>
    <cellStyle name="Normal 2 2 4 2 2 2 5 10" xfId="23187" xr:uid="{00000000-0005-0000-0000-00001F5A0000}"/>
    <cellStyle name="Normal 2 2 4 2 2 2 5 2" xfId="23188" xr:uid="{00000000-0005-0000-0000-0000205A0000}"/>
    <cellStyle name="Normal 2 2 4 2 2 2 5 3" xfId="23189" xr:uid="{00000000-0005-0000-0000-0000215A0000}"/>
    <cellStyle name="Normal 2 2 4 2 2 2 5 4" xfId="23190" xr:uid="{00000000-0005-0000-0000-0000225A0000}"/>
    <cellStyle name="Normal 2 2 4 2 2 2 5 5" xfId="23191" xr:uid="{00000000-0005-0000-0000-0000235A0000}"/>
    <cellStyle name="Normal 2 2 4 2 2 2 5 6" xfId="23192" xr:uid="{00000000-0005-0000-0000-0000245A0000}"/>
    <cellStyle name="Normal 2 2 4 2 2 2 5 7" xfId="23193" xr:uid="{00000000-0005-0000-0000-0000255A0000}"/>
    <cellStyle name="Normal 2 2 4 2 2 2 5 8" xfId="23194" xr:uid="{00000000-0005-0000-0000-0000265A0000}"/>
    <cellStyle name="Normal 2 2 4 2 2 2 5 9" xfId="23195" xr:uid="{00000000-0005-0000-0000-0000275A0000}"/>
    <cellStyle name="Normal 2 2 4 2 2 2 6" xfId="23196" xr:uid="{00000000-0005-0000-0000-0000285A0000}"/>
    <cellStyle name="Normal 2 2 4 2 2 2 7" xfId="23197" xr:uid="{00000000-0005-0000-0000-0000295A0000}"/>
    <cellStyle name="Normal 2 2 4 2 2 2 8" xfId="23198" xr:uid="{00000000-0005-0000-0000-00002A5A0000}"/>
    <cellStyle name="Normal 2 2 4 2 2 2 9" xfId="23199" xr:uid="{00000000-0005-0000-0000-00002B5A0000}"/>
    <cellStyle name="Normal 2 2 4 2 2 20" xfId="23200" xr:uid="{00000000-0005-0000-0000-00002C5A0000}"/>
    <cellStyle name="Normal 2 2 4 2 2 20 10" xfId="23201" xr:uid="{00000000-0005-0000-0000-00002D5A0000}"/>
    <cellStyle name="Normal 2 2 4 2 2 20 11" xfId="23202" xr:uid="{00000000-0005-0000-0000-00002E5A0000}"/>
    <cellStyle name="Normal 2 2 4 2 2 20 12" xfId="23203" xr:uid="{00000000-0005-0000-0000-00002F5A0000}"/>
    <cellStyle name="Normal 2 2 4 2 2 20 13" xfId="23204" xr:uid="{00000000-0005-0000-0000-0000305A0000}"/>
    <cellStyle name="Normal 2 2 4 2 2 20 14" xfId="23205" xr:uid="{00000000-0005-0000-0000-0000315A0000}"/>
    <cellStyle name="Normal 2 2 4 2 2 20 2" xfId="23206" xr:uid="{00000000-0005-0000-0000-0000325A0000}"/>
    <cellStyle name="Normal 2 2 4 2 2 20 2 10" xfId="23207" xr:uid="{00000000-0005-0000-0000-0000335A0000}"/>
    <cellStyle name="Normal 2 2 4 2 2 20 2 2" xfId="23208" xr:uid="{00000000-0005-0000-0000-0000345A0000}"/>
    <cellStyle name="Normal 2 2 4 2 2 20 2 3" xfId="23209" xr:uid="{00000000-0005-0000-0000-0000355A0000}"/>
    <cellStyle name="Normal 2 2 4 2 2 20 2 4" xfId="23210" xr:uid="{00000000-0005-0000-0000-0000365A0000}"/>
    <cellStyle name="Normal 2 2 4 2 2 20 2 5" xfId="23211" xr:uid="{00000000-0005-0000-0000-0000375A0000}"/>
    <cellStyle name="Normal 2 2 4 2 2 20 2 6" xfId="23212" xr:uid="{00000000-0005-0000-0000-0000385A0000}"/>
    <cellStyle name="Normal 2 2 4 2 2 20 2 7" xfId="23213" xr:uid="{00000000-0005-0000-0000-0000395A0000}"/>
    <cellStyle name="Normal 2 2 4 2 2 20 2 8" xfId="23214" xr:uid="{00000000-0005-0000-0000-00003A5A0000}"/>
    <cellStyle name="Normal 2 2 4 2 2 20 2 9" xfId="23215" xr:uid="{00000000-0005-0000-0000-00003B5A0000}"/>
    <cellStyle name="Normal 2 2 4 2 2 20 3" xfId="23216" xr:uid="{00000000-0005-0000-0000-00003C5A0000}"/>
    <cellStyle name="Normal 2 2 4 2 2 20 3 10" xfId="23217" xr:uid="{00000000-0005-0000-0000-00003D5A0000}"/>
    <cellStyle name="Normal 2 2 4 2 2 20 3 2" xfId="23218" xr:uid="{00000000-0005-0000-0000-00003E5A0000}"/>
    <cellStyle name="Normal 2 2 4 2 2 20 3 3" xfId="23219" xr:uid="{00000000-0005-0000-0000-00003F5A0000}"/>
    <cellStyle name="Normal 2 2 4 2 2 20 3 4" xfId="23220" xr:uid="{00000000-0005-0000-0000-0000405A0000}"/>
    <cellStyle name="Normal 2 2 4 2 2 20 3 5" xfId="23221" xr:uid="{00000000-0005-0000-0000-0000415A0000}"/>
    <cellStyle name="Normal 2 2 4 2 2 20 3 6" xfId="23222" xr:uid="{00000000-0005-0000-0000-0000425A0000}"/>
    <cellStyle name="Normal 2 2 4 2 2 20 3 7" xfId="23223" xr:uid="{00000000-0005-0000-0000-0000435A0000}"/>
    <cellStyle name="Normal 2 2 4 2 2 20 3 8" xfId="23224" xr:uid="{00000000-0005-0000-0000-0000445A0000}"/>
    <cellStyle name="Normal 2 2 4 2 2 20 3 9" xfId="23225" xr:uid="{00000000-0005-0000-0000-0000455A0000}"/>
    <cellStyle name="Normal 2 2 4 2 2 20 4" xfId="23226" xr:uid="{00000000-0005-0000-0000-0000465A0000}"/>
    <cellStyle name="Normal 2 2 4 2 2 20 4 10" xfId="23227" xr:uid="{00000000-0005-0000-0000-0000475A0000}"/>
    <cellStyle name="Normal 2 2 4 2 2 20 4 2" xfId="23228" xr:uid="{00000000-0005-0000-0000-0000485A0000}"/>
    <cellStyle name="Normal 2 2 4 2 2 20 4 3" xfId="23229" xr:uid="{00000000-0005-0000-0000-0000495A0000}"/>
    <cellStyle name="Normal 2 2 4 2 2 20 4 4" xfId="23230" xr:uid="{00000000-0005-0000-0000-00004A5A0000}"/>
    <cellStyle name="Normal 2 2 4 2 2 20 4 5" xfId="23231" xr:uid="{00000000-0005-0000-0000-00004B5A0000}"/>
    <cellStyle name="Normal 2 2 4 2 2 20 4 6" xfId="23232" xr:uid="{00000000-0005-0000-0000-00004C5A0000}"/>
    <cellStyle name="Normal 2 2 4 2 2 20 4 7" xfId="23233" xr:uid="{00000000-0005-0000-0000-00004D5A0000}"/>
    <cellStyle name="Normal 2 2 4 2 2 20 4 8" xfId="23234" xr:uid="{00000000-0005-0000-0000-00004E5A0000}"/>
    <cellStyle name="Normal 2 2 4 2 2 20 4 9" xfId="23235" xr:uid="{00000000-0005-0000-0000-00004F5A0000}"/>
    <cellStyle name="Normal 2 2 4 2 2 20 5" xfId="23236" xr:uid="{00000000-0005-0000-0000-0000505A0000}"/>
    <cellStyle name="Normal 2 2 4 2 2 20 5 10" xfId="23237" xr:uid="{00000000-0005-0000-0000-0000515A0000}"/>
    <cellStyle name="Normal 2 2 4 2 2 20 5 2" xfId="23238" xr:uid="{00000000-0005-0000-0000-0000525A0000}"/>
    <cellStyle name="Normal 2 2 4 2 2 20 5 3" xfId="23239" xr:uid="{00000000-0005-0000-0000-0000535A0000}"/>
    <cellStyle name="Normal 2 2 4 2 2 20 5 4" xfId="23240" xr:uid="{00000000-0005-0000-0000-0000545A0000}"/>
    <cellStyle name="Normal 2 2 4 2 2 20 5 5" xfId="23241" xr:uid="{00000000-0005-0000-0000-0000555A0000}"/>
    <cellStyle name="Normal 2 2 4 2 2 20 5 6" xfId="23242" xr:uid="{00000000-0005-0000-0000-0000565A0000}"/>
    <cellStyle name="Normal 2 2 4 2 2 20 5 7" xfId="23243" xr:uid="{00000000-0005-0000-0000-0000575A0000}"/>
    <cellStyle name="Normal 2 2 4 2 2 20 5 8" xfId="23244" xr:uid="{00000000-0005-0000-0000-0000585A0000}"/>
    <cellStyle name="Normal 2 2 4 2 2 20 5 9" xfId="23245" xr:uid="{00000000-0005-0000-0000-0000595A0000}"/>
    <cellStyle name="Normal 2 2 4 2 2 20 6" xfId="23246" xr:uid="{00000000-0005-0000-0000-00005A5A0000}"/>
    <cellStyle name="Normal 2 2 4 2 2 20 7" xfId="23247" xr:uid="{00000000-0005-0000-0000-00005B5A0000}"/>
    <cellStyle name="Normal 2 2 4 2 2 20 8" xfId="23248" xr:uid="{00000000-0005-0000-0000-00005C5A0000}"/>
    <cellStyle name="Normal 2 2 4 2 2 20 9" xfId="23249" xr:uid="{00000000-0005-0000-0000-00005D5A0000}"/>
    <cellStyle name="Normal 2 2 4 2 2 3" xfId="23250" xr:uid="{00000000-0005-0000-0000-00005E5A0000}"/>
    <cellStyle name="Normal 2 2 4 2 2 3 10" xfId="23251" xr:uid="{00000000-0005-0000-0000-00005F5A0000}"/>
    <cellStyle name="Normal 2 2 4 2 2 3 11" xfId="23252" xr:uid="{00000000-0005-0000-0000-0000605A0000}"/>
    <cellStyle name="Normal 2 2 4 2 2 3 12" xfId="23253" xr:uid="{00000000-0005-0000-0000-0000615A0000}"/>
    <cellStyle name="Normal 2 2 4 2 2 3 13" xfId="23254" xr:uid="{00000000-0005-0000-0000-0000625A0000}"/>
    <cellStyle name="Normal 2 2 4 2 2 3 14" xfId="23255" xr:uid="{00000000-0005-0000-0000-0000635A0000}"/>
    <cellStyle name="Normal 2 2 4 2 2 3 2" xfId="23256" xr:uid="{00000000-0005-0000-0000-0000645A0000}"/>
    <cellStyle name="Normal 2 2 4 2 2 3 2 10" xfId="23257" xr:uid="{00000000-0005-0000-0000-0000655A0000}"/>
    <cellStyle name="Normal 2 2 4 2 2 3 2 2" xfId="23258" xr:uid="{00000000-0005-0000-0000-0000665A0000}"/>
    <cellStyle name="Normal 2 2 4 2 2 3 2 3" xfId="23259" xr:uid="{00000000-0005-0000-0000-0000675A0000}"/>
    <cellStyle name="Normal 2 2 4 2 2 3 2 4" xfId="23260" xr:uid="{00000000-0005-0000-0000-0000685A0000}"/>
    <cellStyle name="Normal 2 2 4 2 2 3 2 5" xfId="23261" xr:uid="{00000000-0005-0000-0000-0000695A0000}"/>
    <cellStyle name="Normal 2 2 4 2 2 3 2 6" xfId="23262" xr:uid="{00000000-0005-0000-0000-00006A5A0000}"/>
    <cellStyle name="Normal 2 2 4 2 2 3 2 7" xfId="23263" xr:uid="{00000000-0005-0000-0000-00006B5A0000}"/>
    <cellStyle name="Normal 2 2 4 2 2 3 2 8" xfId="23264" xr:uid="{00000000-0005-0000-0000-00006C5A0000}"/>
    <cellStyle name="Normal 2 2 4 2 2 3 2 9" xfId="23265" xr:uid="{00000000-0005-0000-0000-00006D5A0000}"/>
    <cellStyle name="Normal 2 2 4 2 2 3 3" xfId="23266" xr:uid="{00000000-0005-0000-0000-00006E5A0000}"/>
    <cellStyle name="Normal 2 2 4 2 2 3 3 10" xfId="23267" xr:uid="{00000000-0005-0000-0000-00006F5A0000}"/>
    <cellStyle name="Normal 2 2 4 2 2 3 3 2" xfId="23268" xr:uid="{00000000-0005-0000-0000-0000705A0000}"/>
    <cellStyle name="Normal 2 2 4 2 2 3 3 3" xfId="23269" xr:uid="{00000000-0005-0000-0000-0000715A0000}"/>
    <cellStyle name="Normal 2 2 4 2 2 3 3 4" xfId="23270" xr:uid="{00000000-0005-0000-0000-0000725A0000}"/>
    <cellStyle name="Normal 2 2 4 2 2 3 3 5" xfId="23271" xr:uid="{00000000-0005-0000-0000-0000735A0000}"/>
    <cellStyle name="Normal 2 2 4 2 2 3 3 6" xfId="23272" xr:uid="{00000000-0005-0000-0000-0000745A0000}"/>
    <cellStyle name="Normal 2 2 4 2 2 3 3 7" xfId="23273" xr:uid="{00000000-0005-0000-0000-0000755A0000}"/>
    <cellStyle name="Normal 2 2 4 2 2 3 3 8" xfId="23274" xr:uid="{00000000-0005-0000-0000-0000765A0000}"/>
    <cellStyle name="Normal 2 2 4 2 2 3 3 9" xfId="23275" xr:uid="{00000000-0005-0000-0000-0000775A0000}"/>
    <cellStyle name="Normal 2 2 4 2 2 3 4" xfId="23276" xr:uid="{00000000-0005-0000-0000-0000785A0000}"/>
    <cellStyle name="Normal 2 2 4 2 2 3 4 10" xfId="23277" xr:uid="{00000000-0005-0000-0000-0000795A0000}"/>
    <cellStyle name="Normal 2 2 4 2 2 3 4 2" xfId="23278" xr:uid="{00000000-0005-0000-0000-00007A5A0000}"/>
    <cellStyle name="Normal 2 2 4 2 2 3 4 3" xfId="23279" xr:uid="{00000000-0005-0000-0000-00007B5A0000}"/>
    <cellStyle name="Normal 2 2 4 2 2 3 4 4" xfId="23280" xr:uid="{00000000-0005-0000-0000-00007C5A0000}"/>
    <cellStyle name="Normal 2 2 4 2 2 3 4 5" xfId="23281" xr:uid="{00000000-0005-0000-0000-00007D5A0000}"/>
    <cellStyle name="Normal 2 2 4 2 2 3 4 6" xfId="23282" xr:uid="{00000000-0005-0000-0000-00007E5A0000}"/>
    <cellStyle name="Normal 2 2 4 2 2 3 4 7" xfId="23283" xr:uid="{00000000-0005-0000-0000-00007F5A0000}"/>
    <cellStyle name="Normal 2 2 4 2 2 3 4 8" xfId="23284" xr:uid="{00000000-0005-0000-0000-0000805A0000}"/>
    <cellStyle name="Normal 2 2 4 2 2 3 4 9" xfId="23285" xr:uid="{00000000-0005-0000-0000-0000815A0000}"/>
    <cellStyle name="Normal 2 2 4 2 2 3 5" xfId="23286" xr:uid="{00000000-0005-0000-0000-0000825A0000}"/>
    <cellStyle name="Normal 2 2 4 2 2 3 5 10" xfId="23287" xr:uid="{00000000-0005-0000-0000-0000835A0000}"/>
    <cellStyle name="Normal 2 2 4 2 2 3 5 2" xfId="23288" xr:uid="{00000000-0005-0000-0000-0000845A0000}"/>
    <cellStyle name="Normal 2 2 4 2 2 3 5 3" xfId="23289" xr:uid="{00000000-0005-0000-0000-0000855A0000}"/>
    <cellStyle name="Normal 2 2 4 2 2 3 5 4" xfId="23290" xr:uid="{00000000-0005-0000-0000-0000865A0000}"/>
    <cellStyle name="Normal 2 2 4 2 2 3 5 5" xfId="23291" xr:uid="{00000000-0005-0000-0000-0000875A0000}"/>
    <cellStyle name="Normal 2 2 4 2 2 3 5 6" xfId="23292" xr:uid="{00000000-0005-0000-0000-0000885A0000}"/>
    <cellStyle name="Normal 2 2 4 2 2 3 5 7" xfId="23293" xr:uid="{00000000-0005-0000-0000-0000895A0000}"/>
    <cellStyle name="Normal 2 2 4 2 2 3 5 8" xfId="23294" xr:uid="{00000000-0005-0000-0000-00008A5A0000}"/>
    <cellStyle name="Normal 2 2 4 2 2 3 5 9" xfId="23295" xr:uid="{00000000-0005-0000-0000-00008B5A0000}"/>
    <cellStyle name="Normal 2 2 4 2 2 3 6" xfId="23296" xr:uid="{00000000-0005-0000-0000-00008C5A0000}"/>
    <cellStyle name="Normal 2 2 4 2 2 3 7" xfId="23297" xr:uid="{00000000-0005-0000-0000-00008D5A0000}"/>
    <cellStyle name="Normal 2 2 4 2 2 3 8" xfId="23298" xr:uid="{00000000-0005-0000-0000-00008E5A0000}"/>
    <cellStyle name="Normal 2 2 4 2 2 3 9" xfId="23299" xr:uid="{00000000-0005-0000-0000-00008F5A0000}"/>
    <cellStyle name="Normal 2 2 4 2 2 4" xfId="23300" xr:uid="{00000000-0005-0000-0000-0000905A0000}"/>
    <cellStyle name="Normal 2 2 4 2 2 4 10" xfId="23301" xr:uid="{00000000-0005-0000-0000-0000915A0000}"/>
    <cellStyle name="Normal 2 2 4 2 2 4 11" xfId="23302" xr:uid="{00000000-0005-0000-0000-0000925A0000}"/>
    <cellStyle name="Normal 2 2 4 2 2 4 12" xfId="23303" xr:uid="{00000000-0005-0000-0000-0000935A0000}"/>
    <cellStyle name="Normal 2 2 4 2 2 4 13" xfId="23304" xr:uid="{00000000-0005-0000-0000-0000945A0000}"/>
    <cellStyle name="Normal 2 2 4 2 2 4 14" xfId="23305" xr:uid="{00000000-0005-0000-0000-0000955A0000}"/>
    <cellStyle name="Normal 2 2 4 2 2 4 2" xfId="23306" xr:uid="{00000000-0005-0000-0000-0000965A0000}"/>
    <cellStyle name="Normal 2 2 4 2 2 4 2 10" xfId="23307" xr:uid="{00000000-0005-0000-0000-0000975A0000}"/>
    <cellStyle name="Normal 2 2 4 2 2 4 2 2" xfId="23308" xr:uid="{00000000-0005-0000-0000-0000985A0000}"/>
    <cellStyle name="Normal 2 2 4 2 2 4 2 3" xfId="23309" xr:uid="{00000000-0005-0000-0000-0000995A0000}"/>
    <cellStyle name="Normal 2 2 4 2 2 4 2 4" xfId="23310" xr:uid="{00000000-0005-0000-0000-00009A5A0000}"/>
    <cellStyle name="Normal 2 2 4 2 2 4 2 5" xfId="23311" xr:uid="{00000000-0005-0000-0000-00009B5A0000}"/>
    <cellStyle name="Normal 2 2 4 2 2 4 2 6" xfId="23312" xr:uid="{00000000-0005-0000-0000-00009C5A0000}"/>
    <cellStyle name="Normal 2 2 4 2 2 4 2 7" xfId="23313" xr:uid="{00000000-0005-0000-0000-00009D5A0000}"/>
    <cellStyle name="Normal 2 2 4 2 2 4 2 8" xfId="23314" xr:uid="{00000000-0005-0000-0000-00009E5A0000}"/>
    <cellStyle name="Normal 2 2 4 2 2 4 2 9" xfId="23315" xr:uid="{00000000-0005-0000-0000-00009F5A0000}"/>
    <cellStyle name="Normal 2 2 4 2 2 4 3" xfId="23316" xr:uid="{00000000-0005-0000-0000-0000A05A0000}"/>
    <cellStyle name="Normal 2 2 4 2 2 4 3 10" xfId="23317" xr:uid="{00000000-0005-0000-0000-0000A15A0000}"/>
    <cellStyle name="Normal 2 2 4 2 2 4 3 2" xfId="23318" xr:uid="{00000000-0005-0000-0000-0000A25A0000}"/>
    <cellStyle name="Normal 2 2 4 2 2 4 3 3" xfId="23319" xr:uid="{00000000-0005-0000-0000-0000A35A0000}"/>
    <cellStyle name="Normal 2 2 4 2 2 4 3 4" xfId="23320" xr:uid="{00000000-0005-0000-0000-0000A45A0000}"/>
    <cellStyle name="Normal 2 2 4 2 2 4 3 5" xfId="23321" xr:uid="{00000000-0005-0000-0000-0000A55A0000}"/>
    <cellStyle name="Normal 2 2 4 2 2 4 3 6" xfId="23322" xr:uid="{00000000-0005-0000-0000-0000A65A0000}"/>
    <cellStyle name="Normal 2 2 4 2 2 4 3 7" xfId="23323" xr:uid="{00000000-0005-0000-0000-0000A75A0000}"/>
    <cellStyle name="Normal 2 2 4 2 2 4 3 8" xfId="23324" xr:uid="{00000000-0005-0000-0000-0000A85A0000}"/>
    <cellStyle name="Normal 2 2 4 2 2 4 3 9" xfId="23325" xr:uid="{00000000-0005-0000-0000-0000A95A0000}"/>
    <cellStyle name="Normal 2 2 4 2 2 4 4" xfId="23326" xr:uid="{00000000-0005-0000-0000-0000AA5A0000}"/>
    <cellStyle name="Normal 2 2 4 2 2 4 4 10" xfId="23327" xr:uid="{00000000-0005-0000-0000-0000AB5A0000}"/>
    <cellStyle name="Normal 2 2 4 2 2 4 4 2" xfId="23328" xr:uid="{00000000-0005-0000-0000-0000AC5A0000}"/>
    <cellStyle name="Normal 2 2 4 2 2 4 4 3" xfId="23329" xr:uid="{00000000-0005-0000-0000-0000AD5A0000}"/>
    <cellStyle name="Normal 2 2 4 2 2 4 4 4" xfId="23330" xr:uid="{00000000-0005-0000-0000-0000AE5A0000}"/>
    <cellStyle name="Normal 2 2 4 2 2 4 4 5" xfId="23331" xr:uid="{00000000-0005-0000-0000-0000AF5A0000}"/>
    <cellStyle name="Normal 2 2 4 2 2 4 4 6" xfId="23332" xr:uid="{00000000-0005-0000-0000-0000B05A0000}"/>
    <cellStyle name="Normal 2 2 4 2 2 4 4 7" xfId="23333" xr:uid="{00000000-0005-0000-0000-0000B15A0000}"/>
    <cellStyle name="Normal 2 2 4 2 2 4 4 8" xfId="23334" xr:uid="{00000000-0005-0000-0000-0000B25A0000}"/>
    <cellStyle name="Normal 2 2 4 2 2 4 4 9" xfId="23335" xr:uid="{00000000-0005-0000-0000-0000B35A0000}"/>
    <cellStyle name="Normal 2 2 4 2 2 4 5" xfId="23336" xr:uid="{00000000-0005-0000-0000-0000B45A0000}"/>
    <cellStyle name="Normal 2 2 4 2 2 4 5 10" xfId="23337" xr:uid="{00000000-0005-0000-0000-0000B55A0000}"/>
    <cellStyle name="Normal 2 2 4 2 2 4 5 2" xfId="23338" xr:uid="{00000000-0005-0000-0000-0000B65A0000}"/>
    <cellStyle name="Normal 2 2 4 2 2 4 5 3" xfId="23339" xr:uid="{00000000-0005-0000-0000-0000B75A0000}"/>
    <cellStyle name="Normal 2 2 4 2 2 4 5 4" xfId="23340" xr:uid="{00000000-0005-0000-0000-0000B85A0000}"/>
    <cellStyle name="Normal 2 2 4 2 2 4 5 5" xfId="23341" xr:uid="{00000000-0005-0000-0000-0000B95A0000}"/>
    <cellStyle name="Normal 2 2 4 2 2 4 5 6" xfId="23342" xr:uid="{00000000-0005-0000-0000-0000BA5A0000}"/>
    <cellStyle name="Normal 2 2 4 2 2 4 5 7" xfId="23343" xr:uid="{00000000-0005-0000-0000-0000BB5A0000}"/>
    <cellStyle name="Normal 2 2 4 2 2 4 5 8" xfId="23344" xr:uid="{00000000-0005-0000-0000-0000BC5A0000}"/>
    <cellStyle name="Normal 2 2 4 2 2 4 5 9" xfId="23345" xr:uid="{00000000-0005-0000-0000-0000BD5A0000}"/>
    <cellStyle name="Normal 2 2 4 2 2 4 6" xfId="23346" xr:uid="{00000000-0005-0000-0000-0000BE5A0000}"/>
    <cellStyle name="Normal 2 2 4 2 2 4 7" xfId="23347" xr:uid="{00000000-0005-0000-0000-0000BF5A0000}"/>
    <cellStyle name="Normal 2 2 4 2 2 4 8" xfId="23348" xr:uid="{00000000-0005-0000-0000-0000C05A0000}"/>
    <cellStyle name="Normal 2 2 4 2 2 4 9" xfId="23349" xr:uid="{00000000-0005-0000-0000-0000C15A0000}"/>
    <cellStyle name="Normal 2 2 4 2 2 5" xfId="23350" xr:uid="{00000000-0005-0000-0000-0000C25A0000}"/>
    <cellStyle name="Normal 2 2 4 2 2 5 10" xfId="23351" xr:uid="{00000000-0005-0000-0000-0000C35A0000}"/>
    <cellStyle name="Normal 2 2 4 2 2 5 11" xfId="23352" xr:uid="{00000000-0005-0000-0000-0000C45A0000}"/>
    <cellStyle name="Normal 2 2 4 2 2 5 12" xfId="23353" xr:uid="{00000000-0005-0000-0000-0000C55A0000}"/>
    <cellStyle name="Normal 2 2 4 2 2 5 13" xfId="23354" xr:uid="{00000000-0005-0000-0000-0000C65A0000}"/>
    <cellStyle name="Normal 2 2 4 2 2 5 14" xfId="23355" xr:uid="{00000000-0005-0000-0000-0000C75A0000}"/>
    <cellStyle name="Normal 2 2 4 2 2 5 2" xfId="23356" xr:uid="{00000000-0005-0000-0000-0000C85A0000}"/>
    <cellStyle name="Normal 2 2 4 2 2 5 2 10" xfId="23357" xr:uid="{00000000-0005-0000-0000-0000C95A0000}"/>
    <cellStyle name="Normal 2 2 4 2 2 5 2 2" xfId="23358" xr:uid="{00000000-0005-0000-0000-0000CA5A0000}"/>
    <cellStyle name="Normal 2 2 4 2 2 5 2 3" xfId="23359" xr:uid="{00000000-0005-0000-0000-0000CB5A0000}"/>
    <cellStyle name="Normal 2 2 4 2 2 5 2 4" xfId="23360" xr:uid="{00000000-0005-0000-0000-0000CC5A0000}"/>
    <cellStyle name="Normal 2 2 4 2 2 5 2 5" xfId="23361" xr:uid="{00000000-0005-0000-0000-0000CD5A0000}"/>
    <cellStyle name="Normal 2 2 4 2 2 5 2 6" xfId="23362" xr:uid="{00000000-0005-0000-0000-0000CE5A0000}"/>
    <cellStyle name="Normal 2 2 4 2 2 5 2 7" xfId="23363" xr:uid="{00000000-0005-0000-0000-0000CF5A0000}"/>
    <cellStyle name="Normal 2 2 4 2 2 5 2 8" xfId="23364" xr:uid="{00000000-0005-0000-0000-0000D05A0000}"/>
    <cellStyle name="Normal 2 2 4 2 2 5 2 9" xfId="23365" xr:uid="{00000000-0005-0000-0000-0000D15A0000}"/>
    <cellStyle name="Normal 2 2 4 2 2 5 3" xfId="23366" xr:uid="{00000000-0005-0000-0000-0000D25A0000}"/>
    <cellStyle name="Normal 2 2 4 2 2 5 3 10" xfId="23367" xr:uid="{00000000-0005-0000-0000-0000D35A0000}"/>
    <cellStyle name="Normal 2 2 4 2 2 5 3 2" xfId="23368" xr:uid="{00000000-0005-0000-0000-0000D45A0000}"/>
    <cellStyle name="Normal 2 2 4 2 2 5 3 3" xfId="23369" xr:uid="{00000000-0005-0000-0000-0000D55A0000}"/>
    <cellStyle name="Normal 2 2 4 2 2 5 3 4" xfId="23370" xr:uid="{00000000-0005-0000-0000-0000D65A0000}"/>
    <cellStyle name="Normal 2 2 4 2 2 5 3 5" xfId="23371" xr:uid="{00000000-0005-0000-0000-0000D75A0000}"/>
    <cellStyle name="Normal 2 2 4 2 2 5 3 6" xfId="23372" xr:uid="{00000000-0005-0000-0000-0000D85A0000}"/>
    <cellStyle name="Normal 2 2 4 2 2 5 3 7" xfId="23373" xr:uid="{00000000-0005-0000-0000-0000D95A0000}"/>
    <cellStyle name="Normal 2 2 4 2 2 5 3 8" xfId="23374" xr:uid="{00000000-0005-0000-0000-0000DA5A0000}"/>
    <cellStyle name="Normal 2 2 4 2 2 5 3 9" xfId="23375" xr:uid="{00000000-0005-0000-0000-0000DB5A0000}"/>
    <cellStyle name="Normal 2 2 4 2 2 5 4" xfId="23376" xr:uid="{00000000-0005-0000-0000-0000DC5A0000}"/>
    <cellStyle name="Normal 2 2 4 2 2 5 4 10" xfId="23377" xr:uid="{00000000-0005-0000-0000-0000DD5A0000}"/>
    <cellStyle name="Normal 2 2 4 2 2 5 4 2" xfId="23378" xr:uid="{00000000-0005-0000-0000-0000DE5A0000}"/>
    <cellStyle name="Normal 2 2 4 2 2 5 4 3" xfId="23379" xr:uid="{00000000-0005-0000-0000-0000DF5A0000}"/>
    <cellStyle name="Normal 2 2 4 2 2 5 4 4" xfId="23380" xr:uid="{00000000-0005-0000-0000-0000E05A0000}"/>
    <cellStyle name="Normal 2 2 4 2 2 5 4 5" xfId="23381" xr:uid="{00000000-0005-0000-0000-0000E15A0000}"/>
    <cellStyle name="Normal 2 2 4 2 2 5 4 6" xfId="23382" xr:uid="{00000000-0005-0000-0000-0000E25A0000}"/>
    <cellStyle name="Normal 2 2 4 2 2 5 4 7" xfId="23383" xr:uid="{00000000-0005-0000-0000-0000E35A0000}"/>
    <cellStyle name="Normal 2 2 4 2 2 5 4 8" xfId="23384" xr:uid="{00000000-0005-0000-0000-0000E45A0000}"/>
    <cellStyle name="Normal 2 2 4 2 2 5 4 9" xfId="23385" xr:uid="{00000000-0005-0000-0000-0000E55A0000}"/>
    <cellStyle name="Normal 2 2 4 2 2 5 5" xfId="23386" xr:uid="{00000000-0005-0000-0000-0000E65A0000}"/>
    <cellStyle name="Normal 2 2 4 2 2 5 5 10" xfId="23387" xr:uid="{00000000-0005-0000-0000-0000E75A0000}"/>
    <cellStyle name="Normal 2 2 4 2 2 5 5 2" xfId="23388" xr:uid="{00000000-0005-0000-0000-0000E85A0000}"/>
    <cellStyle name="Normal 2 2 4 2 2 5 5 3" xfId="23389" xr:uid="{00000000-0005-0000-0000-0000E95A0000}"/>
    <cellStyle name="Normal 2 2 4 2 2 5 5 4" xfId="23390" xr:uid="{00000000-0005-0000-0000-0000EA5A0000}"/>
    <cellStyle name="Normal 2 2 4 2 2 5 5 5" xfId="23391" xr:uid="{00000000-0005-0000-0000-0000EB5A0000}"/>
    <cellStyle name="Normal 2 2 4 2 2 5 5 6" xfId="23392" xr:uid="{00000000-0005-0000-0000-0000EC5A0000}"/>
    <cellStyle name="Normal 2 2 4 2 2 5 5 7" xfId="23393" xr:uid="{00000000-0005-0000-0000-0000ED5A0000}"/>
    <cellStyle name="Normal 2 2 4 2 2 5 5 8" xfId="23394" xr:uid="{00000000-0005-0000-0000-0000EE5A0000}"/>
    <cellStyle name="Normal 2 2 4 2 2 5 5 9" xfId="23395" xr:uid="{00000000-0005-0000-0000-0000EF5A0000}"/>
    <cellStyle name="Normal 2 2 4 2 2 5 6" xfId="23396" xr:uid="{00000000-0005-0000-0000-0000F05A0000}"/>
    <cellStyle name="Normal 2 2 4 2 2 5 7" xfId="23397" xr:uid="{00000000-0005-0000-0000-0000F15A0000}"/>
    <cellStyle name="Normal 2 2 4 2 2 5 8" xfId="23398" xr:uid="{00000000-0005-0000-0000-0000F25A0000}"/>
    <cellStyle name="Normal 2 2 4 2 2 5 9" xfId="23399" xr:uid="{00000000-0005-0000-0000-0000F35A0000}"/>
    <cellStyle name="Normal 2 2 4 2 2 6" xfId="23400" xr:uid="{00000000-0005-0000-0000-0000F45A0000}"/>
    <cellStyle name="Normal 2 2 4 2 2 6 10" xfId="23401" xr:uid="{00000000-0005-0000-0000-0000F55A0000}"/>
    <cellStyle name="Normal 2 2 4 2 2 6 11" xfId="23402" xr:uid="{00000000-0005-0000-0000-0000F65A0000}"/>
    <cellStyle name="Normal 2 2 4 2 2 6 12" xfId="23403" xr:uid="{00000000-0005-0000-0000-0000F75A0000}"/>
    <cellStyle name="Normal 2 2 4 2 2 6 13" xfId="23404" xr:uid="{00000000-0005-0000-0000-0000F85A0000}"/>
    <cellStyle name="Normal 2 2 4 2 2 6 14" xfId="23405" xr:uid="{00000000-0005-0000-0000-0000F95A0000}"/>
    <cellStyle name="Normal 2 2 4 2 2 6 2" xfId="23406" xr:uid="{00000000-0005-0000-0000-0000FA5A0000}"/>
    <cellStyle name="Normal 2 2 4 2 2 6 2 10" xfId="23407" xr:uid="{00000000-0005-0000-0000-0000FB5A0000}"/>
    <cellStyle name="Normal 2 2 4 2 2 6 2 2" xfId="23408" xr:uid="{00000000-0005-0000-0000-0000FC5A0000}"/>
    <cellStyle name="Normal 2 2 4 2 2 6 2 3" xfId="23409" xr:uid="{00000000-0005-0000-0000-0000FD5A0000}"/>
    <cellStyle name="Normal 2 2 4 2 2 6 2 4" xfId="23410" xr:uid="{00000000-0005-0000-0000-0000FE5A0000}"/>
    <cellStyle name="Normal 2 2 4 2 2 6 2 5" xfId="23411" xr:uid="{00000000-0005-0000-0000-0000FF5A0000}"/>
    <cellStyle name="Normal 2 2 4 2 2 6 2 6" xfId="23412" xr:uid="{00000000-0005-0000-0000-0000005B0000}"/>
    <cellStyle name="Normal 2 2 4 2 2 6 2 7" xfId="23413" xr:uid="{00000000-0005-0000-0000-0000015B0000}"/>
    <cellStyle name="Normal 2 2 4 2 2 6 2 8" xfId="23414" xr:uid="{00000000-0005-0000-0000-0000025B0000}"/>
    <cellStyle name="Normal 2 2 4 2 2 6 2 9" xfId="23415" xr:uid="{00000000-0005-0000-0000-0000035B0000}"/>
    <cellStyle name="Normal 2 2 4 2 2 6 3" xfId="23416" xr:uid="{00000000-0005-0000-0000-0000045B0000}"/>
    <cellStyle name="Normal 2 2 4 2 2 6 3 10" xfId="23417" xr:uid="{00000000-0005-0000-0000-0000055B0000}"/>
    <cellStyle name="Normal 2 2 4 2 2 6 3 2" xfId="23418" xr:uid="{00000000-0005-0000-0000-0000065B0000}"/>
    <cellStyle name="Normal 2 2 4 2 2 6 3 3" xfId="23419" xr:uid="{00000000-0005-0000-0000-0000075B0000}"/>
    <cellStyle name="Normal 2 2 4 2 2 6 3 4" xfId="23420" xr:uid="{00000000-0005-0000-0000-0000085B0000}"/>
    <cellStyle name="Normal 2 2 4 2 2 6 3 5" xfId="23421" xr:uid="{00000000-0005-0000-0000-0000095B0000}"/>
    <cellStyle name="Normal 2 2 4 2 2 6 3 6" xfId="23422" xr:uid="{00000000-0005-0000-0000-00000A5B0000}"/>
    <cellStyle name="Normal 2 2 4 2 2 6 3 7" xfId="23423" xr:uid="{00000000-0005-0000-0000-00000B5B0000}"/>
    <cellStyle name="Normal 2 2 4 2 2 6 3 8" xfId="23424" xr:uid="{00000000-0005-0000-0000-00000C5B0000}"/>
    <cellStyle name="Normal 2 2 4 2 2 6 3 9" xfId="23425" xr:uid="{00000000-0005-0000-0000-00000D5B0000}"/>
    <cellStyle name="Normal 2 2 4 2 2 6 4" xfId="23426" xr:uid="{00000000-0005-0000-0000-00000E5B0000}"/>
    <cellStyle name="Normal 2 2 4 2 2 6 4 10" xfId="23427" xr:uid="{00000000-0005-0000-0000-00000F5B0000}"/>
    <cellStyle name="Normal 2 2 4 2 2 6 4 2" xfId="23428" xr:uid="{00000000-0005-0000-0000-0000105B0000}"/>
    <cellStyle name="Normal 2 2 4 2 2 6 4 3" xfId="23429" xr:uid="{00000000-0005-0000-0000-0000115B0000}"/>
    <cellStyle name="Normal 2 2 4 2 2 6 4 4" xfId="23430" xr:uid="{00000000-0005-0000-0000-0000125B0000}"/>
    <cellStyle name="Normal 2 2 4 2 2 6 4 5" xfId="23431" xr:uid="{00000000-0005-0000-0000-0000135B0000}"/>
    <cellStyle name="Normal 2 2 4 2 2 6 4 6" xfId="23432" xr:uid="{00000000-0005-0000-0000-0000145B0000}"/>
    <cellStyle name="Normal 2 2 4 2 2 6 4 7" xfId="23433" xr:uid="{00000000-0005-0000-0000-0000155B0000}"/>
    <cellStyle name="Normal 2 2 4 2 2 6 4 8" xfId="23434" xr:uid="{00000000-0005-0000-0000-0000165B0000}"/>
    <cellStyle name="Normal 2 2 4 2 2 6 4 9" xfId="23435" xr:uid="{00000000-0005-0000-0000-0000175B0000}"/>
    <cellStyle name="Normal 2 2 4 2 2 6 5" xfId="23436" xr:uid="{00000000-0005-0000-0000-0000185B0000}"/>
    <cellStyle name="Normal 2 2 4 2 2 6 5 10" xfId="23437" xr:uid="{00000000-0005-0000-0000-0000195B0000}"/>
    <cellStyle name="Normal 2 2 4 2 2 6 5 2" xfId="23438" xr:uid="{00000000-0005-0000-0000-00001A5B0000}"/>
    <cellStyle name="Normal 2 2 4 2 2 6 5 3" xfId="23439" xr:uid="{00000000-0005-0000-0000-00001B5B0000}"/>
    <cellStyle name="Normal 2 2 4 2 2 6 5 4" xfId="23440" xr:uid="{00000000-0005-0000-0000-00001C5B0000}"/>
    <cellStyle name="Normal 2 2 4 2 2 6 5 5" xfId="23441" xr:uid="{00000000-0005-0000-0000-00001D5B0000}"/>
    <cellStyle name="Normal 2 2 4 2 2 6 5 6" xfId="23442" xr:uid="{00000000-0005-0000-0000-00001E5B0000}"/>
    <cellStyle name="Normal 2 2 4 2 2 6 5 7" xfId="23443" xr:uid="{00000000-0005-0000-0000-00001F5B0000}"/>
    <cellStyle name="Normal 2 2 4 2 2 6 5 8" xfId="23444" xr:uid="{00000000-0005-0000-0000-0000205B0000}"/>
    <cellStyle name="Normal 2 2 4 2 2 6 5 9" xfId="23445" xr:uid="{00000000-0005-0000-0000-0000215B0000}"/>
    <cellStyle name="Normal 2 2 4 2 2 6 6" xfId="23446" xr:uid="{00000000-0005-0000-0000-0000225B0000}"/>
    <cellStyle name="Normal 2 2 4 2 2 6 7" xfId="23447" xr:uid="{00000000-0005-0000-0000-0000235B0000}"/>
    <cellStyle name="Normal 2 2 4 2 2 6 8" xfId="23448" xr:uid="{00000000-0005-0000-0000-0000245B0000}"/>
    <cellStyle name="Normal 2 2 4 2 2 6 9" xfId="23449" xr:uid="{00000000-0005-0000-0000-0000255B0000}"/>
    <cellStyle name="Normal 2 2 4 2 2 7" xfId="23450" xr:uid="{00000000-0005-0000-0000-0000265B0000}"/>
    <cellStyle name="Normal 2 2 4 2 2 7 10" xfId="23451" xr:uid="{00000000-0005-0000-0000-0000275B0000}"/>
    <cellStyle name="Normal 2 2 4 2 2 7 11" xfId="23452" xr:uid="{00000000-0005-0000-0000-0000285B0000}"/>
    <cellStyle name="Normal 2 2 4 2 2 7 12" xfId="23453" xr:uid="{00000000-0005-0000-0000-0000295B0000}"/>
    <cellStyle name="Normal 2 2 4 2 2 7 13" xfId="23454" xr:uid="{00000000-0005-0000-0000-00002A5B0000}"/>
    <cellStyle name="Normal 2 2 4 2 2 7 14" xfId="23455" xr:uid="{00000000-0005-0000-0000-00002B5B0000}"/>
    <cellStyle name="Normal 2 2 4 2 2 7 2" xfId="23456" xr:uid="{00000000-0005-0000-0000-00002C5B0000}"/>
    <cellStyle name="Normal 2 2 4 2 2 7 2 10" xfId="23457" xr:uid="{00000000-0005-0000-0000-00002D5B0000}"/>
    <cellStyle name="Normal 2 2 4 2 2 7 2 2" xfId="23458" xr:uid="{00000000-0005-0000-0000-00002E5B0000}"/>
    <cellStyle name="Normal 2 2 4 2 2 7 2 3" xfId="23459" xr:uid="{00000000-0005-0000-0000-00002F5B0000}"/>
    <cellStyle name="Normal 2 2 4 2 2 7 2 4" xfId="23460" xr:uid="{00000000-0005-0000-0000-0000305B0000}"/>
    <cellStyle name="Normal 2 2 4 2 2 7 2 5" xfId="23461" xr:uid="{00000000-0005-0000-0000-0000315B0000}"/>
    <cellStyle name="Normal 2 2 4 2 2 7 2 6" xfId="23462" xr:uid="{00000000-0005-0000-0000-0000325B0000}"/>
    <cellStyle name="Normal 2 2 4 2 2 7 2 7" xfId="23463" xr:uid="{00000000-0005-0000-0000-0000335B0000}"/>
    <cellStyle name="Normal 2 2 4 2 2 7 2 8" xfId="23464" xr:uid="{00000000-0005-0000-0000-0000345B0000}"/>
    <cellStyle name="Normal 2 2 4 2 2 7 2 9" xfId="23465" xr:uid="{00000000-0005-0000-0000-0000355B0000}"/>
    <cellStyle name="Normal 2 2 4 2 2 7 3" xfId="23466" xr:uid="{00000000-0005-0000-0000-0000365B0000}"/>
    <cellStyle name="Normal 2 2 4 2 2 7 3 10" xfId="23467" xr:uid="{00000000-0005-0000-0000-0000375B0000}"/>
    <cellStyle name="Normal 2 2 4 2 2 7 3 2" xfId="23468" xr:uid="{00000000-0005-0000-0000-0000385B0000}"/>
    <cellStyle name="Normal 2 2 4 2 2 7 3 3" xfId="23469" xr:uid="{00000000-0005-0000-0000-0000395B0000}"/>
    <cellStyle name="Normal 2 2 4 2 2 7 3 4" xfId="23470" xr:uid="{00000000-0005-0000-0000-00003A5B0000}"/>
    <cellStyle name="Normal 2 2 4 2 2 7 3 5" xfId="23471" xr:uid="{00000000-0005-0000-0000-00003B5B0000}"/>
    <cellStyle name="Normal 2 2 4 2 2 7 3 6" xfId="23472" xr:uid="{00000000-0005-0000-0000-00003C5B0000}"/>
    <cellStyle name="Normal 2 2 4 2 2 7 3 7" xfId="23473" xr:uid="{00000000-0005-0000-0000-00003D5B0000}"/>
    <cellStyle name="Normal 2 2 4 2 2 7 3 8" xfId="23474" xr:uid="{00000000-0005-0000-0000-00003E5B0000}"/>
    <cellStyle name="Normal 2 2 4 2 2 7 3 9" xfId="23475" xr:uid="{00000000-0005-0000-0000-00003F5B0000}"/>
    <cellStyle name="Normal 2 2 4 2 2 7 4" xfId="23476" xr:uid="{00000000-0005-0000-0000-0000405B0000}"/>
    <cellStyle name="Normal 2 2 4 2 2 7 4 10" xfId="23477" xr:uid="{00000000-0005-0000-0000-0000415B0000}"/>
    <cellStyle name="Normal 2 2 4 2 2 7 4 2" xfId="23478" xr:uid="{00000000-0005-0000-0000-0000425B0000}"/>
    <cellStyle name="Normal 2 2 4 2 2 7 4 3" xfId="23479" xr:uid="{00000000-0005-0000-0000-0000435B0000}"/>
    <cellStyle name="Normal 2 2 4 2 2 7 4 4" xfId="23480" xr:uid="{00000000-0005-0000-0000-0000445B0000}"/>
    <cellStyle name="Normal 2 2 4 2 2 7 4 5" xfId="23481" xr:uid="{00000000-0005-0000-0000-0000455B0000}"/>
    <cellStyle name="Normal 2 2 4 2 2 7 4 6" xfId="23482" xr:uid="{00000000-0005-0000-0000-0000465B0000}"/>
    <cellStyle name="Normal 2 2 4 2 2 7 4 7" xfId="23483" xr:uid="{00000000-0005-0000-0000-0000475B0000}"/>
    <cellStyle name="Normal 2 2 4 2 2 7 4 8" xfId="23484" xr:uid="{00000000-0005-0000-0000-0000485B0000}"/>
    <cellStyle name="Normal 2 2 4 2 2 7 4 9" xfId="23485" xr:uid="{00000000-0005-0000-0000-0000495B0000}"/>
    <cellStyle name="Normal 2 2 4 2 2 7 5" xfId="23486" xr:uid="{00000000-0005-0000-0000-00004A5B0000}"/>
    <cellStyle name="Normal 2 2 4 2 2 7 5 10" xfId="23487" xr:uid="{00000000-0005-0000-0000-00004B5B0000}"/>
    <cellStyle name="Normal 2 2 4 2 2 7 5 2" xfId="23488" xr:uid="{00000000-0005-0000-0000-00004C5B0000}"/>
    <cellStyle name="Normal 2 2 4 2 2 7 5 3" xfId="23489" xr:uid="{00000000-0005-0000-0000-00004D5B0000}"/>
    <cellStyle name="Normal 2 2 4 2 2 7 5 4" xfId="23490" xr:uid="{00000000-0005-0000-0000-00004E5B0000}"/>
    <cellStyle name="Normal 2 2 4 2 2 7 5 5" xfId="23491" xr:uid="{00000000-0005-0000-0000-00004F5B0000}"/>
    <cellStyle name="Normal 2 2 4 2 2 7 5 6" xfId="23492" xr:uid="{00000000-0005-0000-0000-0000505B0000}"/>
    <cellStyle name="Normal 2 2 4 2 2 7 5 7" xfId="23493" xr:uid="{00000000-0005-0000-0000-0000515B0000}"/>
    <cellStyle name="Normal 2 2 4 2 2 7 5 8" xfId="23494" xr:uid="{00000000-0005-0000-0000-0000525B0000}"/>
    <cellStyle name="Normal 2 2 4 2 2 7 5 9" xfId="23495" xr:uid="{00000000-0005-0000-0000-0000535B0000}"/>
    <cellStyle name="Normal 2 2 4 2 2 7 6" xfId="23496" xr:uid="{00000000-0005-0000-0000-0000545B0000}"/>
    <cellStyle name="Normal 2 2 4 2 2 7 7" xfId="23497" xr:uid="{00000000-0005-0000-0000-0000555B0000}"/>
    <cellStyle name="Normal 2 2 4 2 2 7 8" xfId="23498" xr:uid="{00000000-0005-0000-0000-0000565B0000}"/>
    <cellStyle name="Normal 2 2 4 2 2 7 9" xfId="23499" xr:uid="{00000000-0005-0000-0000-0000575B0000}"/>
    <cellStyle name="Normal 2 2 4 2 2 8" xfId="23500" xr:uid="{00000000-0005-0000-0000-0000585B0000}"/>
    <cellStyle name="Normal 2 2 4 2 2 8 10" xfId="23501" xr:uid="{00000000-0005-0000-0000-0000595B0000}"/>
    <cellStyle name="Normal 2 2 4 2 2 8 11" xfId="23502" xr:uid="{00000000-0005-0000-0000-00005A5B0000}"/>
    <cellStyle name="Normal 2 2 4 2 2 8 12" xfId="23503" xr:uid="{00000000-0005-0000-0000-00005B5B0000}"/>
    <cellStyle name="Normal 2 2 4 2 2 8 13" xfId="23504" xr:uid="{00000000-0005-0000-0000-00005C5B0000}"/>
    <cellStyle name="Normal 2 2 4 2 2 8 14" xfId="23505" xr:uid="{00000000-0005-0000-0000-00005D5B0000}"/>
    <cellStyle name="Normal 2 2 4 2 2 8 2" xfId="23506" xr:uid="{00000000-0005-0000-0000-00005E5B0000}"/>
    <cellStyle name="Normal 2 2 4 2 2 8 2 10" xfId="23507" xr:uid="{00000000-0005-0000-0000-00005F5B0000}"/>
    <cellStyle name="Normal 2 2 4 2 2 8 2 2" xfId="23508" xr:uid="{00000000-0005-0000-0000-0000605B0000}"/>
    <cellStyle name="Normal 2 2 4 2 2 8 2 3" xfId="23509" xr:uid="{00000000-0005-0000-0000-0000615B0000}"/>
    <cellStyle name="Normal 2 2 4 2 2 8 2 4" xfId="23510" xr:uid="{00000000-0005-0000-0000-0000625B0000}"/>
    <cellStyle name="Normal 2 2 4 2 2 8 2 5" xfId="23511" xr:uid="{00000000-0005-0000-0000-0000635B0000}"/>
    <cellStyle name="Normal 2 2 4 2 2 8 2 6" xfId="23512" xr:uid="{00000000-0005-0000-0000-0000645B0000}"/>
    <cellStyle name="Normal 2 2 4 2 2 8 2 7" xfId="23513" xr:uid="{00000000-0005-0000-0000-0000655B0000}"/>
    <cellStyle name="Normal 2 2 4 2 2 8 2 8" xfId="23514" xr:uid="{00000000-0005-0000-0000-0000665B0000}"/>
    <cellStyle name="Normal 2 2 4 2 2 8 2 9" xfId="23515" xr:uid="{00000000-0005-0000-0000-0000675B0000}"/>
    <cellStyle name="Normal 2 2 4 2 2 8 3" xfId="23516" xr:uid="{00000000-0005-0000-0000-0000685B0000}"/>
    <cellStyle name="Normal 2 2 4 2 2 8 3 10" xfId="23517" xr:uid="{00000000-0005-0000-0000-0000695B0000}"/>
    <cellStyle name="Normal 2 2 4 2 2 8 3 2" xfId="23518" xr:uid="{00000000-0005-0000-0000-00006A5B0000}"/>
    <cellStyle name="Normal 2 2 4 2 2 8 3 3" xfId="23519" xr:uid="{00000000-0005-0000-0000-00006B5B0000}"/>
    <cellStyle name="Normal 2 2 4 2 2 8 3 4" xfId="23520" xr:uid="{00000000-0005-0000-0000-00006C5B0000}"/>
    <cellStyle name="Normal 2 2 4 2 2 8 3 5" xfId="23521" xr:uid="{00000000-0005-0000-0000-00006D5B0000}"/>
    <cellStyle name="Normal 2 2 4 2 2 8 3 6" xfId="23522" xr:uid="{00000000-0005-0000-0000-00006E5B0000}"/>
    <cellStyle name="Normal 2 2 4 2 2 8 3 7" xfId="23523" xr:uid="{00000000-0005-0000-0000-00006F5B0000}"/>
    <cellStyle name="Normal 2 2 4 2 2 8 3 8" xfId="23524" xr:uid="{00000000-0005-0000-0000-0000705B0000}"/>
    <cellStyle name="Normal 2 2 4 2 2 8 3 9" xfId="23525" xr:uid="{00000000-0005-0000-0000-0000715B0000}"/>
    <cellStyle name="Normal 2 2 4 2 2 8 4" xfId="23526" xr:uid="{00000000-0005-0000-0000-0000725B0000}"/>
    <cellStyle name="Normal 2 2 4 2 2 8 4 10" xfId="23527" xr:uid="{00000000-0005-0000-0000-0000735B0000}"/>
    <cellStyle name="Normal 2 2 4 2 2 8 4 2" xfId="23528" xr:uid="{00000000-0005-0000-0000-0000745B0000}"/>
    <cellStyle name="Normal 2 2 4 2 2 8 4 3" xfId="23529" xr:uid="{00000000-0005-0000-0000-0000755B0000}"/>
    <cellStyle name="Normal 2 2 4 2 2 8 4 4" xfId="23530" xr:uid="{00000000-0005-0000-0000-0000765B0000}"/>
    <cellStyle name="Normal 2 2 4 2 2 8 4 5" xfId="23531" xr:uid="{00000000-0005-0000-0000-0000775B0000}"/>
    <cellStyle name="Normal 2 2 4 2 2 8 4 6" xfId="23532" xr:uid="{00000000-0005-0000-0000-0000785B0000}"/>
    <cellStyle name="Normal 2 2 4 2 2 8 4 7" xfId="23533" xr:uid="{00000000-0005-0000-0000-0000795B0000}"/>
    <cellStyle name="Normal 2 2 4 2 2 8 4 8" xfId="23534" xr:uid="{00000000-0005-0000-0000-00007A5B0000}"/>
    <cellStyle name="Normal 2 2 4 2 2 8 4 9" xfId="23535" xr:uid="{00000000-0005-0000-0000-00007B5B0000}"/>
    <cellStyle name="Normal 2 2 4 2 2 8 5" xfId="23536" xr:uid="{00000000-0005-0000-0000-00007C5B0000}"/>
    <cellStyle name="Normal 2 2 4 2 2 8 5 10" xfId="23537" xr:uid="{00000000-0005-0000-0000-00007D5B0000}"/>
    <cellStyle name="Normal 2 2 4 2 2 8 5 2" xfId="23538" xr:uid="{00000000-0005-0000-0000-00007E5B0000}"/>
    <cellStyle name="Normal 2 2 4 2 2 8 5 3" xfId="23539" xr:uid="{00000000-0005-0000-0000-00007F5B0000}"/>
    <cellStyle name="Normal 2 2 4 2 2 8 5 4" xfId="23540" xr:uid="{00000000-0005-0000-0000-0000805B0000}"/>
    <cellStyle name="Normal 2 2 4 2 2 8 5 5" xfId="23541" xr:uid="{00000000-0005-0000-0000-0000815B0000}"/>
    <cellStyle name="Normal 2 2 4 2 2 8 5 6" xfId="23542" xr:uid="{00000000-0005-0000-0000-0000825B0000}"/>
    <cellStyle name="Normal 2 2 4 2 2 8 5 7" xfId="23543" xr:uid="{00000000-0005-0000-0000-0000835B0000}"/>
    <cellStyle name="Normal 2 2 4 2 2 8 5 8" xfId="23544" xr:uid="{00000000-0005-0000-0000-0000845B0000}"/>
    <cellStyle name="Normal 2 2 4 2 2 8 5 9" xfId="23545" xr:uid="{00000000-0005-0000-0000-0000855B0000}"/>
    <cellStyle name="Normal 2 2 4 2 2 8 6" xfId="23546" xr:uid="{00000000-0005-0000-0000-0000865B0000}"/>
    <cellStyle name="Normal 2 2 4 2 2 8 7" xfId="23547" xr:uid="{00000000-0005-0000-0000-0000875B0000}"/>
    <cellStyle name="Normal 2 2 4 2 2 8 8" xfId="23548" xr:uid="{00000000-0005-0000-0000-0000885B0000}"/>
    <cellStyle name="Normal 2 2 4 2 2 8 9" xfId="23549" xr:uid="{00000000-0005-0000-0000-0000895B0000}"/>
    <cellStyle name="Normal 2 2 4 2 2 9" xfId="23550" xr:uid="{00000000-0005-0000-0000-00008A5B0000}"/>
    <cellStyle name="Normal 2 2 4 2 2 9 10" xfId="23551" xr:uid="{00000000-0005-0000-0000-00008B5B0000}"/>
    <cellStyle name="Normal 2 2 4 2 2 9 11" xfId="23552" xr:uid="{00000000-0005-0000-0000-00008C5B0000}"/>
    <cellStyle name="Normal 2 2 4 2 2 9 12" xfId="23553" xr:uid="{00000000-0005-0000-0000-00008D5B0000}"/>
    <cellStyle name="Normal 2 2 4 2 2 9 13" xfId="23554" xr:uid="{00000000-0005-0000-0000-00008E5B0000}"/>
    <cellStyle name="Normal 2 2 4 2 2 9 14" xfId="23555" xr:uid="{00000000-0005-0000-0000-00008F5B0000}"/>
    <cellStyle name="Normal 2 2 4 2 2 9 2" xfId="23556" xr:uid="{00000000-0005-0000-0000-0000905B0000}"/>
    <cellStyle name="Normal 2 2 4 2 2 9 2 10" xfId="23557" xr:uid="{00000000-0005-0000-0000-0000915B0000}"/>
    <cellStyle name="Normal 2 2 4 2 2 9 2 2" xfId="23558" xr:uid="{00000000-0005-0000-0000-0000925B0000}"/>
    <cellStyle name="Normal 2 2 4 2 2 9 2 3" xfId="23559" xr:uid="{00000000-0005-0000-0000-0000935B0000}"/>
    <cellStyle name="Normal 2 2 4 2 2 9 2 4" xfId="23560" xr:uid="{00000000-0005-0000-0000-0000945B0000}"/>
    <cellStyle name="Normal 2 2 4 2 2 9 2 5" xfId="23561" xr:uid="{00000000-0005-0000-0000-0000955B0000}"/>
    <cellStyle name="Normal 2 2 4 2 2 9 2 6" xfId="23562" xr:uid="{00000000-0005-0000-0000-0000965B0000}"/>
    <cellStyle name="Normal 2 2 4 2 2 9 2 7" xfId="23563" xr:uid="{00000000-0005-0000-0000-0000975B0000}"/>
    <cellStyle name="Normal 2 2 4 2 2 9 2 8" xfId="23564" xr:uid="{00000000-0005-0000-0000-0000985B0000}"/>
    <cellStyle name="Normal 2 2 4 2 2 9 2 9" xfId="23565" xr:uid="{00000000-0005-0000-0000-0000995B0000}"/>
    <cellStyle name="Normal 2 2 4 2 2 9 3" xfId="23566" xr:uid="{00000000-0005-0000-0000-00009A5B0000}"/>
    <cellStyle name="Normal 2 2 4 2 2 9 3 10" xfId="23567" xr:uid="{00000000-0005-0000-0000-00009B5B0000}"/>
    <cellStyle name="Normal 2 2 4 2 2 9 3 2" xfId="23568" xr:uid="{00000000-0005-0000-0000-00009C5B0000}"/>
    <cellStyle name="Normal 2 2 4 2 2 9 3 3" xfId="23569" xr:uid="{00000000-0005-0000-0000-00009D5B0000}"/>
    <cellStyle name="Normal 2 2 4 2 2 9 3 4" xfId="23570" xr:uid="{00000000-0005-0000-0000-00009E5B0000}"/>
    <cellStyle name="Normal 2 2 4 2 2 9 3 5" xfId="23571" xr:uid="{00000000-0005-0000-0000-00009F5B0000}"/>
    <cellStyle name="Normal 2 2 4 2 2 9 3 6" xfId="23572" xr:uid="{00000000-0005-0000-0000-0000A05B0000}"/>
    <cellStyle name="Normal 2 2 4 2 2 9 3 7" xfId="23573" xr:uid="{00000000-0005-0000-0000-0000A15B0000}"/>
    <cellStyle name="Normal 2 2 4 2 2 9 3 8" xfId="23574" xr:uid="{00000000-0005-0000-0000-0000A25B0000}"/>
    <cellStyle name="Normal 2 2 4 2 2 9 3 9" xfId="23575" xr:uid="{00000000-0005-0000-0000-0000A35B0000}"/>
    <cellStyle name="Normal 2 2 4 2 2 9 4" xfId="23576" xr:uid="{00000000-0005-0000-0000-0000A45B0000}"/>
    <cellStyle name="Normal 2 2 4 2 2 9 4 10" xfId="23577" xr:uid="{00000000-0005-0000-0000-0000A55B0000}"/>
    <cellStyle name="Normal 2 2 4 2 2 9 4 2" xfId="23578" xr:uid="{00000000-0005-0000-0000-0000A65B0000}"/>
    <cellStyle name="Normal 2 2 4 2 2 9 4 3" xfId="23579" xr:uid="{00000000-0005-0000-0000-0000A75B0000}"/>
    <cellStyle name="Normal 2 2 4 2 2 9 4 4" xfId="23580" xr:uid="{00000000-0005-0000-0000-0000A85B0000}"/>
    <cellStyle name="Normal 2 2 4 2 2 9 4 5" xfId="23581" xr:uid="{00000000-0005-0000-0000-0000A95B0000}"/>
    <cellStyle name="Normal 2 2 4 2 2 9 4 6" xfId="23582" xr:uid="{00000000-0005-0000-0000-0000AA5B0000}"/>
    <cellStyle name="Normal 2 2 4 2 2 9 4 7" xfId="23583" xr:uid="{00000000-0005-0000-0000-0000AB5B0000}"/>
    <cellStyle name="Normal 2 2 4 2 2 9 4 8" xfId="23584" xr:uid="{00000000-0005-0000-0000-0000AC5B0000}"/>
    <cellStyle name="Normal 2 2 4 2 2 9 4 9" xfId="23585" xr:uid="{00000000-0005-0000-0000-0000AD5B0000}"/>
    <cellStyle name="Normal 2 2 4 2 2 9 5" xfId="23586" xr:uid="{00000000-0005-0000-0000-0000AE5B0000}"/>
    <cellStyle name="Normal 2 2 4 2 2 9 5 10" xfId="23587" xr:uid="{00000000-0005-0000-0000-0000AF5B0000}"/>
    <cellStyle name="Normal 2 2 4 2 2 9 5 2" xfId="23588" xr:uid="{00000000-0005-0000-0000-0000B05B0000}"/>
    <cellStyle name="Normal 2 2 4 2 2 9 5 3" xfId="23589" xr:uid="{00000000-0005-0000-0000-0000B15B0000}"/>
    <cellStyle name="Normal 2 2 4 2 2 9 5 4" xfId="23590" xr:uid="{00000000-0005-0000-0000-0000B25B0000}"/>
    <cellStyle name="Normal 2 2 4 2 2 9 5 5" xfId="23591" xr:uid="{00000000-0005-0000-0000-0000B35B0000}"/>
    <cellStyle name="Normal 2 2 4 2 2 9 5 6" xfId="23592" xr:uid="{00000000-0005-0000-0000-0000B45B0000}"/>
    <cellStyle name="Normal 2 2 4 2 2 9 5 7" xfId="23593" xr:uid="{00000000-0005-0000-0000-0000B55B0000}"/>
    <cellStyle name="Normal 2 2 4 2 2 9 5 8" xfId="23594" xr:uid="{00000000-0005-0000-0000-0000B65B0000}"/>
    <cellStyle name="Normal 2 2 4 2 2 9 5 9" xfId="23595" xr:uid="{00000000-0005-0000-0000-0000B75B0000}"/>
    <cellStyle name="Normal 2 2 4 2 2 9 6" xfId="23596" xr:uid="{00000000-0005-0000-0000-0000B85B0000}"/>
    <cellStyle name="Normal 2 2 4 2 2 9 7" xfId="23597" xr:uid="{00000000-0005-0000-0000-0000B95B0000}"/>
    <cellStyle name="Normal 2 2 4 2 2 9 8" xfId="23598" xr:uid="{00000000-0005-0000-0000-0000BA5B0000}"/>
    <cellStyle name="Normal 2 2 4 2 2 9 9" xfId="23599" xr:uid="{00000000-0005-0000-0000-0000BB5B0000}"/>
    <cellStyle name="Normal 2 2 4 2 20" xfId="23600" xr:uid="{00000000-0005-0000-0000-0000BC5B0000}"/>
    <cellStyle name="Normal 2 2 4 2 21" xfId="23601" xr:uid="{00000000-0005-0000-0000-0000BD5B0000}"/>
    <cellStyle name="Normal 2 2 4 2 21 10" xfId="23602" xr:uid="{00000000-0005-0000-0000-0000BE5B0000}"/>
    <cellStyle name="Normal 2 2 4 2 21 2" xfId="23603" xr:uid="{00000000-0005-0000-0000-0000BF5B0000}"/>
    <cellStyle name="Normal 2 2 4 2 21 3" xfId="23604" xr:uid="{00000000-0005-0000-0000-0000C05B0000}"/>
    <cellStyle name="Normal 2 2 4 2 21 4" xfId="23605" xr:uid="{00000000-0005-0000-0000-0000C15B0000}"/>
    <cellStyle name="Normal 2 2 4 2 21 5" xfId="23606" xr:uid="{00000000-0005-0000-0000-0000C25B0000}"/>
    <cellStyle name="Normal 2 2 4 2 21 6" xfId="23607" xr:uid="{00000000-0005-0000-0000-0000C35B0000}"/>
    <cellStyle name="Normal 2 2 4 2 21 7" xfId="23608" xr:uid="{00000000-0005-0000-0000-0000C45B0000}"/>
    <cellStyle name="Normal 2 2 4 2 21 8" xfId="23609" xr:uid="{00000000-0005-0000-0000-0000C55B0000}"/>
    <cellStyle name="Normal 2 2 4 2 21 9" xfId="23610" xr:uid="{00000000-0005-0000-0000-0000C65B0000}"/>
    <cellStyle name="Normal 2 2 4 2 22" xfId="23611" xr:uid="{00000000-0005-0000-0000-0000C75B0000}"/>
    <cellStyle name="Normal 2 2 4 2 22 10" xfId="23612" xr:uid="{00000000-0005-0000-0000-0000C85B0000}"/>
    <cellStyle name="Normal 2 2 4 2 22 2" xfId="23613" xr:uid="{00000000-0005-0000-0000-0000C95B0000}"/>
    <cellStyle name="Normal 2 2 4 2 22 3" xfId="23614" xr:uid="{00000000-0005-0000-0000-0000CA5B0000}"/>
    <cellStyle name="Normal 2 2 4 2 22 4" xfId="23615" xr:uid="{00000000-0005-0000-0000-0000CB5B0000}"/>
    <cellStyle name="Normal 2 2 4 2 22 5" xfId="23616" xr:uid="{00000000-0005-0000-0000-0000CC5B0000}"/>
    <cellStyle name="Normal 2 2 4 2 22 6" xfId="23617" xr:uid="{00000000-0005-0000-0000-0000CD5B0000}"/>
    <cellStyle name="Normal 2 2 4 2 22 7" xfId="23618" xr:uid="{00000000-0005-0000-0000-0000CE5B0000}"/>
    <cellStyle name="Normal 2 2 4 2 22 8" xfId="23619" xr:uid="{00000000-0005-0000-0000-0000CF5B0000}"/>
    <cellStyle name="Normal 2 2 4 2 22 9" xfId="23620" xr:uid="{00000000-0005-0000-0000-0000D05B0000}"/>
    <cellStyle name="Normal 2 2 4 2 23" xfId="23621" xr:uid="{00000000-0005-0000-0000-0000D15B0000}"/>
    <cellStyle name="Normal 2 2 4 2 23 10" xfId="23622" xr:uid="{00000000-0005-0000-0000-0000D25B0000}"/>
    <cellStyle name="Normal 2 2 4 2 23 2" xfId="23623" xr:uid="{00000000-0005-0000-0000-0000D35B0000}"/>
    <cellStyle name="Normal 2 2 4 2 23 3" xfId="23624" xr:uid="{00000000-0005-0000-0000-0000D45B0000}"/>
    <cellStyle name="Normal 2 2 4 2 23 4" xfId="23625" xr:uid="{00000000-0005-0000-0000-0000D55B0000}"/>
    <cellStyle name="Normal 2 2 4 2 23 5" xfId="23626" xr:uid="{00000000-0005-0000-0000-0000D65B0000}"/>
    <cellStyle name="Normal 2 2 4 2 23 6" xfId="23627" xr:uid="{00000000-0005-0000-0000-0000D75B0000}"/>
    <cellStyle name="Normal 2 2 4 2 23 7" xfId="23628" xr:uid="{00000000-0005-0000-0000-0000D85B0000}"/>
    <cellStyle name="Normal 2 2 4 2 23 8" xfId="23629" xr:uid="{00000000-0005-0000-0000-0000D95B0000}"/>
    <cellStyle name="Normal 2 2 4 2 23 9" xfId="23630" xr:uid="{00000000-0005-0000-0000-0000DA5B0000}"/>
    <cellStyle name="Normal 2 2 4 2 24" xfId="23631" xr:uid="{00000000-0005-0000-0000-0000DB5B0000}"/>
    <cellStyle name="Normal 2 2 4 2 24 10" xfId="23632" xr:uid="{00000000-0005-0000-0000-0000DC5B0000}"/>
    <cellStyle name="Normal 2 2 4 2 24 2" xfId="23633" xr:uid="{00000000-0005-0000-0000-0000DD5B0000}"/>
    <cellStyle name="Normal 2 2 4 2 24 3" xfId="23634" xr:uid="{00000000-0005-0000-0000-0000DE5B0000}"/>
    <cellStyle name="Normal 2 2 4 2 24 4" xfId="23635" xr:uid="{00000000-0005-0000-0000-0000DF5B0000}"/>
    <cellStyle name="Normal 2 2 4 2 24 5" xfId="23636" xr:uid="{00000000-0005-0000-0000-0000E05B0000}"/>
    <cellStyle name="Normal 2 2 4 2 24 6" xfId="23637" xr:uid="{00000000-0005-0000-0000-0000E15B0000}"/>
    <cellStyle name="Normal 2 2 4 2 24 7" xfId="23638" xr:uid="{00000000-0005-0000-0000-0000E25B0000}"/>
    <cellStyle name="Normal 2 2 4 2 24 8" xfId="23639" xr:uid="{00000000-0005-0000-0000-0000E35B0000}"/>
    <cellStyle name="Normal 2 2 4 2 24 9" xfId="23640" xr:uid="{00000000-0005-0000-0000-0000E45B0000}"/>
    <cellStyle name="Normal 2 2 4 2 25" xfId="23641" xr:uid="{00000000-0005-0000-0000-0000E55B0000}"/>
    <cellStyle name="Normal 2 2 4 2 26" xfId="23642" xr:uid="{00000000-0005-0000-0000-0000E65B0000}"/>
    <cellStyle name="Normal 2 2 4 2 27" xfId="23643" xr:uid="{00000000-0005-0000-0000-0000E75B0000}"/>
    <cellStyle name="Normal 2 2 4 2 28" xfId="23644" xr:uid="{00000000-0005-0000-0000-0000E85B0000}"/>
    <cellStyle name="Normal 2 2 4 2 29" xfId="23645" xr:uid="{00000000-0005-0000-0000-0000E95B0000}"/>
    <cellStyle name="Normal 2 2 4 2 3" xfId="23646" xr:uid="{00000000-0005-0000-0000-0000EA5B0000}"/>
    <cellStyle name="Normal 2 2 4 2 30" xfId="23647" xr:uid="{00000000-0005-0000-0000-0000EB5B0000}"/>
    <cellStyle name="Normal 2 2 4 2 31" xfId="23648" xr:uid="{00000000-0005-0000-0000-0000EC5B0000}"/>
    <cellStyle name="Normal 2 2 4 2 32" xfId="23649" xr:uid="{00000000-0005-0000-0000-0000ED5B0000}"/>
    <cellStyle name="Normal 2 2 4 2 33" xfId="23650" xr:uid="{00000000-0005-0000-0000-0000EE5B0000}"/>
    <cellStyle name="Normal 2 2 4 2 4" xfId="23651" xr:uid="{00000000-0005-0000-0000-0000EF5B0000}"/>
    <cellStyle name="Normal 2 2 4 2 5" xfId="23652" xr:uid="{00000000-0005-0000-0000-0000F05B0000}"/>
    <cellStyle name="Normal 2 2 4 2 6" xfId="23653" xr:uid="{00000000-0005-0000-0000-0000F15B0000}"/>
    <cellStyle name="Normal 2 2 4 2 7" xfId="23654" xr:uid="{00000000-0005-0000-0000-0000F25B0000}"/>
    <cellStyle name="Normal 2 2 4 2 8" xfId="23655" xr:uid="{00000000-0005-0000-0000-0000F35B0000}"/>
    <cellStyle name="Normal 2 2 4 2 9" xfId="23656" xr:uid="{00000000-0005-0000-0000-0000F45B0000}"/>
    <cellStyle name="Normal 2 2 4 20" xfId="23657" xr:uid="{00000000-0005-0000-0000-0000F55B0000}"/>
    <cellStyle name="Normal 2 2 4 20 10" xfId="23658" xr:uid="{00000000-0005-0000-0000-0000F65B0000}"/>
    <cellStyle name="Normal 2 2 4 20 11" xfId="23659" xr:uid="{00000000-0005-0000-0000-0000F75B0000}"/>
    <cellStyle name="Normal 2 2 4 20 12" xfId="23660" xr:uid="{00000000-0005-0000-0000-0000F85B0000}"/>
    <cellStyle name="Normal 2 2 4 20 13" xfId="23661" xr:uid="{00000000-0005-0000-0000-0000F95B0000}"/>
    <cellStyle name="Normal 2 2 4 20 14" xfId="23662" xr:uid="{00000000-0005-0000-0000-0000FA5B0000}"/>
    <cellStyle name="Normal 2 2 4 20 2" xfId="23663" xr:uid="{00000000-0005-0000-0000-0000FB5B0000}"/>
    <cellStyle name="Normal 2 2 4 20 2 10" xfId="23664" xr:uid="{00000000-0005-0000-0000-0000FC5B0000}"/>
    <cellStyle name="Normal 2 2 4 20 2 2" xfId="23665" xr:uid="{00000000-0005-0000-0000-0000FD5B0000}"/>
    <cellStyle name="Normal 2 2 4 20 2 3" xfId="23666" xr:uid="{00000000-0005-0000-0000-0000FE5B0000}"/>
    <cellStyle name="Normal 2 2 4 20 2 4" xfId="23667" xr:uid="{00000000-0005-0000-0000-0000FF5B0000}"/>
    <cellStyle name="Normal 2 2 4 20 2 5" xfId="23668" xr:uid="{00000000-0005-0000-0000-0000005C0000}"/>
    <cellStyle name="Normal 2 2 4 20 2 6" xfId="23669" xr:uid="{00000000-0005-0000-0000-0000015C0000}"/>
    <cellStyle name="Normal 2 2 4 20 2 7" xfId="23670" xr:uid="{00000000-0005-0000-0000-0000025C0000}"/>
    <cellStyle name="Normal 2 2 4 20 2 8" xfId="23671" xr:uid="{00000000-0005-0000-0000-0000035C0000}"/>
    <cellStyle name="Normal 2 2 4 20 2 9" xfId="23672" xr:uid="{00000000-0005-0000-0000-0000045C0000}"/>
    <cellStyle name="Normal 2 2 4 20 3" xfId="23673" xr:uid="{00000000-0005-0000-0000-0000055C0000}"/>
    <cellStyle name="Normal 2 2 4 20 3 10" xfId="23674" xr:uid="{00000000-0005-0000-0000-0000065C0000}"/>
    <cellStyle name="Normal 2 2 4 20 3 2" xfId="23675" xr:uid="{00000000-0005-0000-0000-0000075C0000}"/>
    <cellStyle name="Normal 2 2 4 20 3 3" xfId="23676" xr:uid="{00000000-0005-0000-0000-0000085C0000}"/>
    <cellStyle name="Normal 2 2 4 20 3 4" xfId="23677" xr:uid="{00000000-0005-0000-0000-0000095C0000}"/>
    <cellStyle name="Normal 2 2 4 20 3 5" xfId="23678" xr:uid="{00000000-0005-0000-0000-00000A5C0000}"/>
    <cellStyle name="Normal 2 2 4 20 3 6" xfId="23679" xr:uid="{00000000-0005-0000-0000-00000B5C0000}"/>
    <cellStyle name="Normal 2 2 4 20 3 7" xfId="23680" xr:uid="{00000000-0005-0000-0000-00000C5C0000}"/>
    <cellStyle name="Normal 2 2 4 20 3 8" xfId="23681" xr:uid="{00000000-0005-0000-0000-00000D5C0000}"/>
    <cellStyle name="Normal 2 2 4 20 3 9" xfId="23682" xr:uid="{00000000-0005-0000-0000-00000E5C0000}"/>
    <cellStyle name="Normal 2 2 4 20 4" xfId="23683" xr:uid="{00000000-0005-0000-0000-00000F5C0000}"/>
    <cellStyle name="Normal 2 2 4 20 4 10" xfId="23684" xr:uid="{00000000-0005-0000-0000-0000105C0000}"/>
    <cellStyle name="Normal 2 2 4 20 4 2" xfId="23685" xr:uid="{00000000-0005-0000-0000-0000115C0000}"/>
    <cellStyle name="Normal 2 2 4 20 4 3" xfId="23686" xr:uid="{00000000-0005-0000-0000-0000125C0000}"/>
    <cellStyle name="Normal 2 2 4 20 4 4" xfId="23687" xr:uid="{00000000-0005-0000-0000-0000135C0000}"/>
    <cellStyle name="Normal 2 2 4 20 4 5" xfId="23688" xr:uid="{00000000-0005-0000-0000-0000145C0000}"/>
    <cellStyle name="Normal 2 2 4 20 4 6" xfId="23689" xr:uid="{00000000-0005-0000-0000-0000155C0000}"/>
    <cellStyle name="Normal 2 2 4 20 4 7" xfId="23690" xr:uid="{00000000-0005-0000-0000-0000165C0000}"/>
    <cellStyle name="Normal 2 2 4 20 4 8" xfId="23691" xr:uid="{00000000-0005-0000-0000-0000175C0000}"/>
    <cellStyle name="Normal 2 2 4 20 4 9" xfId="23692" xr:uid="{00000000-0005-0000-0000-0000185C0000}"/>
    <cellStyle name="Normal 2 2 4 20 5" xfId="23693" xr:uid="{00000000-0005-0000-0000-0000195C0000}"/>
    <cellStyle name="Normal 2 2 4 20 5 10" xfId="23694" xr:uid="{00000000-0005-0000-0000-00001A5C0000}"/>
    <cellStyle name="Normal 2 2 4 20 5 2" xfId="23695" xr:uid="{00000000-0005-0000-0000-00001B5C0000}"/>
    <cellStyle name="Normal 2 2 4 20 5 3" xfId="23696" xr:uid="{00000000-0005-0000-0000-00001C5C0000}"/>
    <cellStyle name="Normal 2 2 4 20 5 4" xfId="23697" xr:uid="{00000000-0005-0000-0000-00001D5C0000}"/>
    <cellStyle name="Normal 2 2 4 20 5 5" xfId="23698" xr:uid="{00000000-0005-0000-0000-00001E5C0000}"/>
    <cellStyle name="Normal 2 2 4 20 5 6" xfId="23699" xr:uid="{00000000-0005-0000-0000-00001F5C0000}"/>
    <cellStyle name="Normal 2 2 4 20 5 7" xfId="23700" xr:uid="{00000000-0005-0000-0000-0000205C0000}"/>
    <cellStyle name="Normal 2 2 4 20 5 8" xfId="23701" xr:uid="{00000000-0005-0000-0000-0000215C0000}"/>
    <cellStyle name="Normal 2 2 4 20 5 9" xfId="23702" xr:uid="{00000000-0005-0000-0000-0000225C0000}"/>
    <cellStyle name="Normal 2 2 4 20 6" xfId="23703" xr:uid="{00000000-0005-0000-0000-0000235C0000}"/>
    <cellStyle name="Normal 2 2 4 20 7" xfId="23704" xr:uid="{00000000-0005-0000-0000-0000245C0000}"/>
    <cellStyle name="Normal 2 2 4 20 8" xfId="23705" xr:uid="{00000000-0005-0000-0000-0000255C0000}"/>
    <cellStyle name="Normal 2 2 4 20 9" xfId="23706" xr:uid="{00000000-0005-0000-0000-0000265C0000}"/>
    <cellStyle name="Normal 2 2 4 21" xfId="23707" xr:uid="{00000000-0005-0000-0000-0000275C0000}"/>
    <cellStyle name="Normal 2 2 4 21 10" xfId="23708" xr:uid="{00000000-0005-0000-0000-0000285C0000}"/>
    <cellStyle name="Normal 2 2 4 21 11" xfId="23709" xr:uid="{00000000-0005-0000-0000-0000295C0000}"/>
    <cellStyle name="Normal 2 2 4 21 12" xfId="23710" xr:uid="{00000000-0005-0000-0000-00002A5C0000}"/>
    <cellStyle name="Normal 2 2 4 21 13" xfId="23711" xr:uid="{00000000-0005-0000-0000-00002B5C0000}"/>
    <cellStyle name="Normal 2 2 4 21 14" xfId="23712" xr:uid="{00000000-0005-0000-0000-00002C5C0000}"/>
    <cellStyle name="Normal 2 2 4 21 2" xfId="23713" xr:uid="{00000000-0005-0000-0000-00002D5C0000}"/>
    <cellStyle name="Normal 2 2 4 21 2 10" xfId="23714" xr:uid="{00000000-0005-0000-0000-00002E5C0000}"/>
    <cellStyle name="Normal 2 2 4 21 2 2" xfId="23715" xr:uid="{00000000-0005-0000-0000-00002F5C0000}"/>
    <cellStyle name="Normal 2 2 4 21 2 3" xfId="23716" xr:uid="{00000000-0005-0000-0000-0000305C0000}"/>
    <cellStyle name="Normal 2 2 4 21 2 4" xfId="23717" xr:uid="{00000000-0005-0000-0000-0000315C0000}"/>
    <cellStyle name="Normal 2 2 4 21 2 5" xfId="23718" xr:uid="{00000000-0005-0000-0000-0000325C0000}"/>
    <cellStyle name="Normal 2 2 4 21 2 6" xfId="23719" xr:uid="{00000000-0005-0000-0000-0000335C0000}"/>
    <cellStyle name="Normal 2 2 4 21 2 7" xfId="23720" xr:uid="{00000000-0005-0000-0000-0000345C0000}"/>
    <cellStyle name="Normal 2 2 4 21 2 8" xfId="23721" xr:uid="{00000000-0005-0000-0000-0000355C0000}"/>
    <cellStyle name="Normal 2 2 4 21 2 9" xfId="23722" xr:uid="{00000000-0005-0000-0000-0000365C0000}"/>
    <cellStyle name="Normal 2 2 4 21 3" xfId="23723" xr:uid="{00000000-0005-0000-0000-0000375C0000}"/>
    <cellStyle name="Normal 2 2 4 21 3 10" xfId="23724" xr:uid="{00000000-0005-0000-0000-0000385C0000}"/>
    <cellStyle name="Normal 2 2 4 21 3 2" xfId="23725" xr:uid="{00000000-0005-0000-0000-0000395C0000}"/>
    <cellStyle name="Normal 2 2 4 21 3 3" xfId="23726" xr:uid="{00000000-0005-0000-0000-00003A5C0000}"/>
    <cellStyle name="Normal 2 2 4 21 3 4" xfId="23727" xr:uid="{00000000-0005-0000-0000-00003B5C0000}"/>
    <cellStyle name="Normal 2 2 4 21 3 5" xfId="23728" xr:uid="{00000000-0005-0000-0000-00003C5C0000}"/>
    <cellStyle name="Normal 2 2 4 21 3 6" xfId="23729" xr:uid="{00000000-0005-0000-0000-00003D5C0000}"/>
    <cellStyle name="Normal 2 2 4 21 3 7" xfId="23730" xr:uid="{00000000-0005-0000-0000-00003E5C0000}"/>
    <cellStyle name="Normal 2 2 4 21 3 8" xfId="23731" xr:uid="{00000000-0005-0000-0000-00003F5C0000}"/>
    <cellStyle name="Normal 2 2 4 21 3 9" xfId="23732" xr:uid="{00000000-0005-0000-0000-0000405C0000}"/>
    <cellStyle name="Normal 2 2 4 21 4" xfId="23733" xr:uid="{00000000-0005-0000-0000-0000415C0000}"/>
    <cellStyle name="Normal 2 2 4 21 4 10" xfId="23734" xr:uid="{00000000-0005-0000-0000-0000425C0000}"/>
    <cellStyle name="Normal 2 2 4 21 4 2" xfId="23735" xr:uid="{00000000-0005-0000-0000-0000435C0000}"/>
    <cellStyle name="Normal 2 2 4 21 4 3" xfId="23736" xr:uid="{00000000-0005-0000-0000-0000445C0000}"/>
    <cellStyle name="Normal 2 2 4 21 4 4" xfId="23737" xr:uid="{00000000-0005-0000-0000-0000455C0000}"/>
    <cellStyle name="Normal 2 2 4 21 4 5" xfId="23738" xr:uid="{00000000-0005-0000-0000-0000465C0000}"/>
    <cellStyle name="Normal 2 2 4 21 4 6" xfId="23739" xr:uid="{00000000-0005-0000-0000-0000475C0000}"/>
    <cellStyle name="Normal 2 2 4 21 4 7" xfId="23740" xr:uid="{00000000-0005-0000-0000-0000485C0000}"/>
    <cellStyle name="Normal 2 2 4 21 4 8" xfId="23741" xr:uid="{00000000-0005-0000-0000-0000495C0000}"/>
    <cellStyle name="Normal 2 2 4 21 4 9" xfId="23742" xr:uid="{00000000-0005-0000-0000-00004A5C0000}"/>
    <cellStyle name="Normal 2 2 4 21 5" xfId="23743" xr:uid="{00000000-0005-0000-0000-00004B5C0000}"/>
    <cellStyle name="Normal 2 2 4 21 5 10" xfId="23744" xr:uid="{00000000-0005-0000-0000-00004C5C0000}"/>
    <cellStyle name="Normal 2 2 4 21 5 2" xfId="23745" xr:uid="{00000000-0005-0000-0000-00004D5C0000}"/>
    <cellStyle name="Normal 2 2 4 21 5 3" xfId="23746" xr:uid="{00000000-0005-0000-0000-00004E5C0000}"/>
    <cellStyle name="Normal 2 2 4 21 5 4" xfId="23747" xr:uid="{00000000-0005-0000-0000-00004F5C0000}"/>
    <cellStyle name="Normal 2 2 4 21 5 5" xfId="23748" xr:uid="{00000000-0005-0000-0000-0000505C0000}"/>
    <cellStyle name="Normal 2 2 4 21 5 6" xfId="23749" xr:uid="{00000000-0005-0000-0000-0000515C0000}"/>
    <cellStyle name="Normal 2 2 4 21 5 7" xfId="23750" xr:uid="{00000000-0005-0000-0000-0000525C0000}"/>
    <cellStyle name="Normal 2 2 4 21 5 8" xfId="23751" xr:uid="{00000000-0005-0000-0000-0000535C0000}"/>
    <cellStyle name="Normal 2 2 4 21 5 9" xfId="23752" xr:uid="{00000000-0005-0000-0000-0000545C0000}"/>
    <cellStyle name="Normal 2 2 4 21 6" xfId="23753" xr:uid="{00000000-0005-0000-0000-0000555C0000}"/>
    <cellStyle name="Normal 2 2 4 21 7" xfId="23754" xr:uid="{00000000-0005-0000-0000-0000565C0000}"/>
    <cellStyle name="Normal 2 2 4 21 8" xfId="23755" xr:uid="{00000000-0005-0000-0000-0000575C0000}"/>
    <cellStyle name="Normal 2 2 4 21 9" xfId="23756" xr:uid="{00000000-0005-0000-0000-0000585C0000}"/>
    <cellStyle name="Normal 2 2 4 22" xfId="23757" xr:uid="{00000000-0005-0000-0000-0000595C0000}"/>
    <cellStyle name="Normal 2 2 4 22 10" xfId="23758" xr:uid="{00000000-0005-0000-0000-00005A5C0000}"/>
    <cellStyle name="Normal 2 2 4 22 11" xfId="23759" xr:uid="{00000000-0005-0000-0000-00005B5C0000}"/>
    <cellStyle name="Normal 2 2 4 22 12" xfId="23760" xr:uid="{00000000-0005-0000-0000-00005C5C0000}"/>
    <cellStyle name="Normal 2 2 4 22 13" xfId="23761" xr:uid="{00000000-0005-0000-0000-00005D5C0000}"/>
    <cellStyle name="Normal 2 2 4 22 14" xfId="23762" xr:uid="{00000000-0005-0000-0000-00005E5C0000}"/>
    <cellStyle name="Normal 2 2 4 22 2" xfId="23763" xr:uid="{00000000-0005-0000-0000-00005F5C0000}"/>
    <cellStyle name="Normal 2 2 4 22 2 10" xfId="23764" xr:uid="{00000000-0005-0000-0000-0000605C0000}"/>
    <cellStyle name="Normal 2 2 4 22 2 2" xfId="23765" xr:uid="{00000000-0005-0000-0000-0000615C0000}"/>
    <cellStyle name="Normal 2 2 4 22 2 3" xfId="23766" xr:uid="{00000000-0005-0000-0000-0000625C0000}"/>
    <cellStyle name="Normal 2 2 4 22 2 4" xfId="23767" xr:uid="{00000000-0005-0000-0000-0000635C0000}"/>
    <cellStyle name="Normal 2 2 4 22 2 5" xfId="23768" xr:uid="{00000000-0005-0000-0000-0000645C0000}"/>
    <cellStyle name="Normal 2 2 4 22 2 6" xfId="23769" xr:uid="{00000000-0005-0000-0000-0000655C0000}"/>
    <cellStyle name="Normal 2 2 4 22 2 7" xfId="23770" xr:uid="{00000000-0005-0000-0000-0000665C0000}"/>
    <cellStyle name="Normal 2 2 4 22 2 8" xfId="23771" xr:uid="{00000000-0005-0000-0000-0000675C0000}"/>
    <cellStyle name="Normal 2 2 4 22 2 9" xfId="23772" xr:uid="{00000000-0005-0000-0000-0000685C0000}"/>
    <cellStyle name="Normal 2 2 4 22 3" xfId="23773" xr:uid="{00000000-0005-0000-0000-0000695C0000}"/>
    <cellStyle name="Normal 2 2 4 22 3 10" xfId="23774" xr:uid="{00000000-0005-0000-0000-00006A5C0000}"/>
    <cellStyle name="Normal 2 2 4 22 3 2" xfId="23775" xr:uid="{00000000-0005-0000-0000-00006B5C0000}"/>
    <cellStyle name="Normal 2 2 4 22 3 3" xfId="23776" xr:uid="{00000000-0005-0000-0000-00006C5C0000}"/>
    <cellStyle name="Normal 2 2 4 22 3 4" xfId="23777" xr:uid="{00000000-0005-0000-0000-00006D5C0000}"/>
    <cellStyle name="Normal 2 2 4 22 3 5" xfId="23778" xr:uid="{00000000-0005-0000-0000-00006E5C0000}"/>
    <cellStyle name="Normal 2 2 4 22 3 6" xfId="23779" xr:uid="{00000000-0005-0000-0000-00006F5C0000}"/>
    <cellStyle name="Normal 2 2 4 22 3 7" xfId="23780" xr:uid="{00000000-0005-0000-0000-0000705C0000}"/>
    <cellStyle name="Normal 2 2 4 22 3 8" xfId="23781" xr:uid="{00000000-0005-0000-0000-0000715C0000}"/>
    <cellStyle name="Normal 2 2 4 22 3 9" xfId="23782" xr:uid="{00000000-0005-0000-0000-0000725C0000}"/>
    <cellStyle name="Normal 2 2 4 22 4" xfId="23783" xr:uid="{00000000-0005-0000-0000-0000735C0000}"/>
    <cellStyle name="Normal 2 2 4 22 4 10" xfId="23784" xr:uid="{00000000-0005-0000-0000-0000745C0000}"/>
    <cellStyle name="Normal 2 2 4 22 4 2" xfId="23785" xr:uid="{00000000-0005-0000-0000-0000755C0000}"/>
    <cellStyle name="Normal 2 2 4 22 4 3" xfId="23786" xr:uid="{00000000-0005-0000-0000-0000765C0000}"/>
    <cellStyle name="Normal 2 2 4 22 4 4" xfId="23787" xr:uid="{00000000-0005-0000-0000-0000775C0000}"/>
    <cellStyle name="Normal 2 2 4 22 4 5" xfId="23788" xr:uid="{00000000-0005-0000-0000-0000785C0000}"/>
    <cellStyle name="Normal 2 2 4 22 4 6" xfId="23789" xr:uid="{00000000-0005-0000-0000-0000795C0000}"/>
    <cellStyle name="Normal 2 2 4 22 4 7" xfId="23790" xr:uid="{00000000-0005-0000-0000-00007A5C0000}"/>
    <cellStyle name="Normal 2 2 4 22 4 8" xfId="23791" xr:uid="{00000000-0005-0000-0000-00007B5C0000}"/>
    <cellStyle name="Normal 2 2 4 22 4 9" xfId="23792" xr:uid="{00000000-0005-0000-0000-00007C5C0000}"/>
    <cellStyle name="Normal 2 2 4 22 5" xfId="23793" xr:uid="{00000000-0005-0000-0000-00007D5C0000}"/>
    <cellStyle name="Normal 2 2 4 22 5 10" xfId="23794" xr:uid="{00000000-0005-0000-0000-00007E5C0000}"/>
    <cellStyle name="Normal 2 2 4 22 5 2" xfId="23795" xr:uid="{00000000-0005-0000-0000-00007F5C0000}"/>
    <cellStyle name="Normal 2 2 4 22 5 3" xfId="23796" xr:uid="{00000000-0005-0000-0000-0000805C0000}"/>
    <cellStyle name="Normal 2 2 4 22 5 4" xfId="23797" xr:uid="{00000000-0005-0000-0000-0000815C0000}"/>
    <cellStyle name="Normal 2 2 4 22 5 5" xfId="23798" xr:uid="{00000000-0005-0000-0000-0000825C0000}"/>
    <cellStyle name="Normal 2 2 4 22 5 6" xfId="23799" xr:uid="{00000000-0005-0000-0000-0000835C0000}"/>
    <cellStyle name="Normal 2 2 4 22 5 7" xfId="23800" xr:uid="{00000000-0005-0000-0000-0000845C0000}"/>
    <cellStyle name="Normal 2 2 4 22 5 8" xfId="23801" xr:uid="{00000000-0005-0000-0000-0000855C0000}"/>
    <cellStyle name="Normal 2 2 4 22 5 9" xfId="23802" xr:uid="{00000000-0005-0000-0000-0000865C0000}"/>
    <cellStyle name="Normal 2 2 4 22 6" xfId="23803" xr:uid="{00000000-0005-0000-0000-0000875C0000}"/>
    <cellStyle name="Normal 2 2 4 22 7" xfId="23804" xr:uid="{00000000-0005-0000-0000-0000885C0000}"/>
    <cellStyle name="Normal 2 2 4 22 8" xfId="23805" xr:uid="{00000000-0005-0000-0000-0000895C0000}"/>
    <cellStyle name="Normal 2 2 4 22 9" xfId="23806" xr:uid="{00000000-0005-0000-0000-00008A5C0000}"/>
    <cellStyle name="Normal 2 2 4 23" xfId="23807" xr:uid="{00000000-0005-0000-0000-00008B5C0000}"/>
    <cellStyle name="Normal 2 2 4 23 10" xfId="23808" xr:uid="{00000000-0005-0000-0000-00008C5C0000}"/>
    <cellStyle name="Normal 2 2 4 23 11" xfId="23809" xr:uid="{00000000-0005-0000-0000-00008D5C0000}"/>
    <cellStyle name="Normal 2 2 4 23 12" xfId="23810" xr:uid="{00000000-0005-0000-0000-00008E5C0000}"/>
    <cellStyle name="Normal 2 2 4 23 13" xfId="23811" xr:uid="{00000000-0005-0000-0000-00008F5C0000}"/>
    <cellStyle name="Normal 2 2 4 23 14" xfId="23812" xr:uid="{00000000-0005-0000-0000-0000905C0000}"/>
    <cellStyle name="Normal 2 2 4 23 2" xfId="23813" xr:uid="{00000000-0005-0000-0000-0000915C0000}"/>
    <cellStyle name="Normal 2 2 4 23 2 10" xfId="23814" xr:uid="{00000000-0005-0000-0000-0000925C0000}"/>
    <cellStyle name="Normal 2 2 4 23 2 2" xfId="23815" xr:uid="{00000000-0005-0000-0000-0000935C0000}"/>
    <cellStyle name="Normal 2 2 4 23 2 3" xfId="23816" xr:uid="{00000000-0005-0000-0000-0000945C0000}"/>
    <cellStyle name="Normal 2 2 4 23 2 4" xfId="23817" xr:uid="{00000000-0005-0000-0000-0000955C0000}"/>
    <cellStyle name="Normal 2 2 4 23 2 5" xfId="23818" xr:uid="{00000000-0005-0000-0000-0000965C0000}"/>
    <cellStyle name="Normal 2 2 4 23 2 6" xfId="23819" xr:uid="{00000000-0005-0000-0000-0000975C0000}"/>
    <cellStyle name="Normal 2 2 4 23 2 7" xfId="23820" xr:uid="{00000000-0005-0000-0000-0000985C0000}"/>
    <cellStyle name="Normal 2 2 4 23 2 8" xfId="23821" xr:uid="{00000000-0005-0000-0000-0000995C0000}"/>
    <cellStyle name="Normal 2 2 4 23 2 9" xfId="23822" xr:uid="{00000000-0005-0000-0000-00009A5C0000}"/>
    <cellStyle name="Normal 2 2 4 23 3" xfId="23823" xr:uid="{00000000-0005-0000-0000-00009B5C0000}"/>
    <cellStyle name="Normal 2 2 4 23 3 10" xfId="23824" xr:uid="{00000000-0005-0000-0000-00009C5C0000}"/>
    <cellStyle name="Normal 2 2 4 23 3 2" xfId="23825" xr:uid="{00000000-0005-0000-0000-00009D5C0000}"/>
    <cellStyle name="Normal 2 2 4 23 3 3" xfId="23826" xr:uid="{00000000-0005-0000-0000-00009E5C0000}"/>
    <cellStyle name="Normal 2 2 4 23 3 4" xfId="23827" xr:uid="{00000000-0005-0000-0000-00009F5C0000}"/>
    <cellStyle name="Normal 2 2 4 23 3 5" xfId="23828" xr:uid="{00000000-0005-0000-0000-0000A05C0000}"/>
    <cellStyle name="Normal 2 2 4 23 3 6" xfId="23829" xr:uid="{00000000-0005-0000-0000-0000A15C0000}"/>
    <cellStyle name="Normal 2 2 4 23 3 7" xfId="23830" xr:uid="{00000000-0005-0000-0000-0000A25C0000}"/>
    <cellStyle name="Normal 2 2 4 23 3 8" xfId="23831" xr:uid="{00000000-0005-0000-0000-0000A35C0000}"/>
    <cellStyle name="Normal 2 2 4 23 3 9" xfId="23832" xr:uid="{00000000-0005-0000-0000-0000A45C0000}"/>
    <cellStyle name="Normal 2 2 4 23 4" xfId="23833" xr:uid="{00000000-0005-0000-0000-0000A55C0000}"/>
    <cellStyle name="Normal 2 2 4 23 4 10" xfId="23834" xr:uid="{00000000-0005-0000-0000-0000A65C0000}"/>
    <cellStyle name="Normal 2 2 4 23 4 2" xfId="23835" xr:uid="{00000000-0005-0000-0000-0000A75C0000}"/>
    <cellStyle name="Normal 2 2 4 23 4 3" xfId="23836" xr:uid="{00000000-0005-0000-0000-0000A85C0000}"/>
    <cellStyle name="Normal 2 2 4 23 4 4" xfId="23837" xr:uid="{00000000-0005-0000-0000-0000A95C0000}"/>
    <cellStyle name="Normal 2 2 4 23 4 5" xfId="23838" xr:uid="{00000000-0005-0000-0000-0000AA5C0000}"/>
    <cellStyle name="Normal 2 2 4 23 4 6" xfId="23839" xr:uid="{00000000-0005-0000-0000-0000AB5C0000}"/>
    <cellStyle name="Normal 2 2 4 23 4 7" xfId="23840" xr:uid="{00000000-0005-0000-0000-0000AC5C0000}"/>
    <cellStyle name="Normal 2 2 4 23 4 8" xfId="23841" xr:uid="{00000000-0005-0000-0000-0000AD5C0000}"/>
    <cellStyle name="Normal 2 2 4 23 4 9" xfId="23842" xr:uid="{00000000-0005-0000-0000-0000AE5C0000}"/>
    <cellStyle name="Normal 2 2 4 23 5" xfId="23843" xr:uid="{00000000-0005-0000-0000-0000AF5C0000}"/>
    <cellStyle name="Normal 2 2 4 23 5 10" xfId="23844" xr:uid="{00000000-0005-0000-0000-0000B05C0000}"/>
    <cellStyle name="Normal 2 2 4 23 5 2" xfId="23845" xr:uid="{00000000-0005-0000-0000-0000B15C0000}"/>
    <cellStyle name="Normal 2 2 4 23 5 3" xfId="23846" xr:uid="{00000000-0005-0000-0000-0000B25C0000}"/>
    <cellStyle name="Normal 2 2 4 23 5 4" xfId="23847" xr:uid="{00000000-0005-0000-0000-0000B35C0000}"/>
    <cellStyle name="Normal 2 2 4 23 5 5" xfId="23848" xr:uid="{00000000-0005-0000-0000-0000B45C0000}"/>
    <cellStyle name="Normal 2 2 4 23 5 6" xfId="23849" xr:uid="{00000000-0005-0000-0000-0000B55C0000}"/>
    <cellStyle name="Normal 2 2 4 23 5 7" xfId="23850" xr:uid="{00000000-0005-0000-0000-0000B65C0000}"/>
    <cellStyle name="Normal 2 2 4 23 5 8" xfId="23851" xr:uid="{00000000-0005-0000-0000-0000B75C0000}"/>
    <cellStyle name="Normal 2 2 4 23 5 9" xfId="23852" xr:uid="{00000000-0005-0000-0000-0000B85C0000}"/>
    <cellStyle name="Normal 2 2 4 23 6" xfId="23853" xr:uid="{00000000-0005-0000-0000-0000B95C0000}"/>
    <cellStyle name="Normal 2 2 4 23 7" xfId="23854" xr:uid="{00000000-0005-0000-0000-0000BA5C0000}"/>
    <cellStyle name="Normal 2 2 4 23 8" xfId="23855" xr:uid="{00000000-0005-0000-0000-0000BB5C0000}"/>
    <cellStyle name="Normal 2 2 4 23 9" xfId="23856" xr:uid="{00000000-0005-0000-0000-0000BC5C0000}"/>
    <cellStyle name="Normal 2 2 4 24" xfId="23857" xr:uid="{00000000-0005-0000-0000-0000BD5C0000}"/>
    <cellStyle name="Normal 2 2 4 24 10" xfId="23858" xr:uid="{00000000-0005-0000-0000-0000BE5C0000}"/>
    <cellStyle name="Normal 2 2 4 24 11" xfId="23859" xr:uid="{00000000-0005-0000-0000-0000BF5C0000}"/>
    <cellStyle name="Normal 2 2 4 24 12" xfId="23860" xr:uid="{00000000-0005-0000-0000-0000C05C0000}"/>
    <cellStyle name="Normal 2 2 4 24 13" xfId="23861" xr:uid="{00000000-0005-0000-0000-0000C15C0000}"/>
    <cellStyle name="Normal 2 2 4 24 14" xfId="23862" xr:uid="{00000000-0005-0000-0000-0000C25C0000}"/>
    <cellStyle name="Normal 2 2 4 24 2" xfId="23863" xr:uid="{00000000-0005-0000-0000-0000C35C0000}"/>
    <cellStyle name="Normal 2 2 4 24 2 10" xfId="23864" xr:uid="{00000000-0005-0000-0000-0000C45C0000}"/>
    <cellStyle name="Normal 2 2 4 24 2 2" xfId="23865" xr:uid="{00000000-0005-0000-0000-0000C55C0000}"/>
    <cellStyle name="Normal 2 2 4 24 2 3" xfId="23866" xr:uid="{00000000-0005-0000-0000-0000C65C0000}"/>
    <cellStyle name="Normal 2 2 4 24 2 4" xfId="23867" xr:uid="{00000000-0005-0000-0000-0000C75C0000}"/>
    <cellStyle name="Normal 2 2 4 24 2 5" xfId="23868" xr:uid="{00000000-0005-0000-0000-0000C85C0000}"/>
    <cellStyle name="Normal 2 2 4 24 2 6" xfId="23869" xr:uid="{00000000-0005-0000-0000-0000C95C0000}"/>
    <cellStyle name="Normal 2 2 4 24 2 7" xfId="23870" xr:uid="{00000000-0005-0000-0000-0000CA5C0000}"/>
    <cellStyle name="Normal 2 2 4 24 2 8" xfId="23871" xr:uid="{00000000-0005-0000-0000-0000CB5C0000}"/>
    <cellStyle name="Normal 2 2 4 24 2 9" xfId="23872" xr:uid="{00000000-0005-0000-0000-0000CC5C0000}"/>
    <cellStyle name="Normal 2 2 4 24 3" xfId="23873" xr:uid="{00000000-0005-0000-0000-0000CD5C0000}"/>
    <cellStyle name="Normal 2 2 4 24 3 10" xfId="23874" xr:uid="{00000000-0005-0000-0000-0000CE5C0000}"/>
    <cellStyle name="Normal 2 2 4 24 3 2" xfId="23875" xr:uid="{00000000-0005-0000-0000-0000CF5C0000}"/>
    <cellStyle name="Normal 2 2 4 24 3 3" xfId="23876" xr:uid="{00000000-0005-0000-0000-0000D05C0000}"/>
    <cellStyle name="Normal 2 2 4 24 3 4" xfId="23877" xr:uid="{00000000-0005-0000-0000-0000D15C0000}"/>
    <cellStyle name="Normal 2 2 4 24 3 5" xfId="23878" xr:uid="{00000000-0005-0000-0000-0000D25C0000}"/>
    <cellStyle name="Normal 2 2 4 24 3 6" xfId="23879" xr:uid="{00000000-0005-0000-0000-0000D35C0000}"/>
    <cellStyle name="Normal 2 2 4 24 3 7" xfId="23880" xr:uid="{00000000-0005-0000-0000-0000D45C0000}"/>
    <cellStyle name="Normal 2 2 4 24 3 8" xfId="23881" xr:uid="{00000000-0005-0000-0000-0000D55C0000}"/>
    <cellStyle name="Normal 2 2 4 24 3 9" xfId="23882" xr:uid="{00000000-0005-0000-0000-0000D65C0000}"/>
    <cellStyle name="Normal 2 2 4 24 4" xfId="23883" xr:uid="{00000000-0005-0000-0000-0000D75C0000}"/>
    <cellStyle name="Normal 2 2 4 24 4 10" xfId="23884" xr:uid="{00000000-0005-0000-0000-0000D85C0000}"/>
    <cellStyle name="Normal 2 2 4 24 4 2" xfId="23885" xr:uid="{00000000-0005-0000-0000-0000D95C0000}"/>
    <cellStyle name="Normal 2 2 4 24 4 3" xfId="23886" xr:uid="{00000000-0005-0000-0000-0000DA5C0000}"/>
    <cellStyle name="Normal 2 2 4 24 4 4" xfId="23887" xr:uid="{00000000-0005-0000-0000-0000DB5C0000}"/>
    <cellStyle name="Normal 2 2 4 24 4 5" xfId="23888" xr:uid="{00000000-0005-0000-0000-0000DC5C0000}"/>
    <cellStyle name="Normal 2 2 4 24 4 6" xfId="23889" xr:uid="{00000000-0005-0000-0000-0000DD5C0000}"/>
    <cellStyle name="Normal 2 2 4 24 4 7" xfId="23890" xr:uid="{00000000-0005-0000-0000-0000DE5C0000}"/>
    <cellStyle name="Normal 2 2 4 24 4 8" xfId="23891" xr:uid="{00000000-0005-0000-0000-0000DF5C0000}"/>
    <cellStyle name="Normal 2 2 4 24 4 9" xfId="23892" xr:uid="{00000000-0005-0000-0000-0000E05C0000}"/>
    <cellStyle name="Normal 2 2 4 24 5" xfId="23893" xr:uid="{00000000-0005-0000-0000-0000E15C0000}"/>
    <cellStyle name="Normal 2 2 4 24 5 10" xfId="23894" xr:uid="{00000000-0005-0000-0000-0000E25C0000}"/>
    <cellStyle name="Normal 2 2 4 24 5 2" xfId="23895" xr:uid="{00000000-0005-0000-0000-0000E35C0000}"/>
    <cellStyle name="Normal 2 2 4 24 5 3" xfId="23896" xr:uid="{00000000-0005-0000-0000-0000E45C0000}"/>
    <cellStyle name="Normal 2 2 4 24 5 4" xfId="23897" xr:uid="{00000000-0005-0000-0000-0000E55C0000}"/>
    <cellStyle name="Normal 2 2 4 24 5 5" xfId="23898" xr:uid="{00000000-0005-0000-0000-0000E65C0000}"/>
    <cellStyle name="Normal 2 2 4 24 5 6" xfId="23899" xr:uid="{00000000-0005-0000-0000-0000E75C0000}"/>
    <cellStyle name="Normal 2 2 4 24 5 7" xfId="23900" xr:uid="{00000000-0005-0000-0000-0000E85C0000}"/>
    <cellStyle name="Normal 2 2 4 24 5 8" xfId="23901" xr:uid="{00000000-0005-0000-0000-0000E95C0000}"/>
    <cellStyle name="Normal 2 2 4 24 5 9" xfId="23902" xr:uid="{00000000-0005-0000-0000-0000EA5C0000}"/>
    <cellStyle name="Normal 2 2 4 24 6" xfId="23903" xr:uid="{00000000-0005-0000-0000-0000EB5C0000}"/>
    <cellStyle name="Normal 2 2 4 24 7" xfId="23904" xr:uid="{00000000-0005-0000-0000-0000EC5C0000}"/>
    <cellStyle name="Normal 2 2 4 24 8" xfId="23905" xr:uid="{00000000-0005-0000-0000-0000ED5C0000}"/>
    <cellStyle name="Normal 2 2 4 24 9" xfId="23906" xr:uid="{00000000-0005-0000-0000-0000EE5C0000}"/>
    <cellStyle name="Normal 2 2 4 25" xfId="23907" xr:uid="{00000000-0005-0000-0000-0000EF5C0000}"/>
    <cellStyle name="Normal 2 2 4 25 10" xfId="23908" xr:uid="{00000000-0005-0000-0000-0000F05C0000}"/>
    <cellStyle name="Normal 2 2 4 25 11" xfId="23909" xr:uid="{00000000-0005-0000-0000-0000F15C0000}"/>
    <cellStyle name="Normal 2 2 4 25 12" xfId="23910" xr:uid="{00000000-0005-0000-0000-0000F25C0000}"/>
    <cellStyle name="Normal 2 2 4 25 13" xfId="23911" xr:uid="{00000000-0005-0000-0000-0000F35C0000}"/>
    <cellStyle name="Normal 2 2 4 25 14" xfId="23912" xr:uid="{00000000-0005-0000-0000-0000F45C0000}"/>
    <cellStyle name="Normal 2 2 4 25 2" xfId="23913" xr:uid="{00000000-0005-0000-0000-0000F55C0000}"/>
    <cellStyle name="Normal 2 2 4 25 2 10" xfId="23914" xr:uid="{00000000-0005-0000-0000-0000F65C0000}"/>
    <cellStyle name="Normal 2 2 4 25 2 2" xfId="23915" xr:uid="{00000000-0005-0000-0000-0000F75C0000}"/>
    <cellStyle name="Normal 2 2 4 25 2 3" xfId="23916" xr:uid="{00000000-0005-0000-0000-0000F85C0000}"/>
    <cellStyle name="Normal 2 2 4 25 2 4" xfId="23917" xr:uid="{00000000-0005-0000-0000-0000F95C0000}"/>
    <cellStyle name="Normal 2 2 4 25 2 5" xfId="23918" xr:uid="{00000000-0005-0000-0000-0000FA5C0000}"/>
    <cellStyle name="Normal 2 2 4 25 2 6" xfId="23919" xr:uid="{00000000-0005-0000-0000-0000FB5C0000}"/>
    <cellStyle name="Normal 2 2 4 25 2 7" xfId="23920" xr:uid="{00000000-0005-0000-0000-0000FC5C0000}"/>
    <cellStyle name="Normal 2 2 4 25 2 8" xfId="23921" xr:uid="{00000000-0005-0000-0000-0000FD5C0000}"/>
    <cellStyle name="Normal 2 2 4 25 2 9" xfId="23922" xr:uid="{00000000-0005-0000-0000-0000FE5C0000}"/>
    <cellStyle name="Normal 2 2 4 25 3" xfId="23923" xr:uid="{00000000-0005-0000-0000-0000FF5C0000}"/>
    <cellStyle name="Normal 2 2 4 25 3 10" xfId="23924" xr:uid="{00000000-0005-0000-0000-0000005D0000}"/>
    <cellStyle name="Normal 2 2 4 25 3 2" xfId="23925" xr:uid="{00000000-0005-0000-0000-0000015D0000}"/>
    <cellStyle name="Normal 2 2 4 25 3 3" xfId="23926" xr:uid="{00000000-0005-0000-0000-0000025D0000}"/>
    <cellStyle name="Normal 2 2 4 25 3 4" xfId="23927" xr:uid="{00000000-0005-0000-0000-0000035D0000}"/>
    <cellStyle name="Normal 2 2 4 25 3 5" xfId="23928" xr:uid="{00000000-0005-0000-0000-0000045D0000}"/>
    <cellStyle name="Normal 2 2 4 25 3 6" xfId="23929" xr:uid="{00000000-0005-0000-0000-0000055D0000}"/>
    <cellStyle name="Normal 2 2 4 25 3 7" xfId="23930" xr:uid="{00000000-0005-0000-0000-0000065D0000}"/>
    <cellStyle name="Normal 2 2 4 25 3 8" xfId="23931" xr:uid="{00000000-0005-0000-0000-0000075D0000}"/>
    <cellStyle name="Normal 2 2 4 25 3 9" xfId="23932" xr:uid="{00000000-0005-0000-0000-0000085D0000}"/>
    <cellStyle name="Normal 2 2 4 25 4" xfId="23933" xr:uid="{00000000-0005-0000-0000-0000095D0000}"/>
    <cellStyle name="Normal 2 2 4 25 4 10" xfId="23934" xr:uid="{00000000-0005-0000-0000-00000A5D0000}"/>
    <cellStyle name="Normal 2 2 4 25 4 2" xfId="23935" xr:uid="{00000000-0005-0000-0000-00000B5D0000}"/>
    <cellStyle name="Normal 2 2 4 25 4 3" xfId="23936" xr:uid="{00000000-0005-0000-0000-00000C5D0000}"/>
    <cellStyle name="Normal 2 2 4 25 4 4" xfId="23937" xr:uid="{00000000-0005-0000-0000-00000D5D0000}"/>
    <cellStyle name="Normal 2 2 4 25 4 5" xfId="23938" xr:uid="{00000000-0005-0000-0000-00000E5D0000}"/>
    <cellStyle name="Normal 2 2 4 25 4 6" xfId="23939" xr:uid="{00000000-0005-0000-0000-00000F5D0000}"/>
    <cellStyle name="Normal 2 2 4 25 4 7" xfId="23940" xr:uid="{00000000-0005-0000-0000-0000105D0000}"/>
    <cellStyle name="Normal 2 2 4 25 4 8" xfId="23941" xr:uid="{00000000-0005-0000-0000-0000115D0000}"/>
    <cellStyle name="Normal 2 2 4 25 4 9" xfId="23942" xr:uid="{00000000-0005-0000-0000-0000125D0000}"/>
    <cellStyle name="Normal 2 2 4 25 5" xfId="23943" xr:uid="{00000000-0005-0000-0000-0000135D0000}"/>
    <cellStyle name="Normal 2 2 4 25 5 10" xfId="23944" xr:uid="{00000000-0005-0000-0000-0000145D0000}"/>
    <cellStyle name="Normal 2 2 4 25 5 2" xfId="23945" xr:uid="{00000000-0005-0000-0000-0000155D0000}"/>
    <cellStyle name="Normal 2 2 4 25 5 3" xfId="23946" xr:uid="{00000000-0005-0000-0000-0000165D0000}"/>
    <cellStyle name="Normal 2 2 4 25 5 4" xfId="23947" xr:uid="{00000000-0005-0000-0000-0000175D0000}"/>
    <cellStyle name="Normal 2 2 4 25 5 5" xfId="23948" xr:uid="{00000000-0005-0000-0000-0000185D0000}"/>
    <cellStyle name="Normal 2 2 4 25 5 6" xfId="23949" xr:uid="{00000000-0005-0000-0000-0000195D0000}"/>
    <cellStyle name="Normal 2 2 4 25 5 7" xfId="23950" xr:uid="{00000000-0005-0000-0000-00001A5D0000}"/>
    <cellStyle name="Normal 2 2 4 25 5 8" xfId="23951" xr:uid="{00000000-0005-0000-0000-00001B5D0000}"/>
    <cellStyle name="Normal 2 2 4 25 5 9" xfId="23952" xr:uid="{00000000-0005-0000-0000-00001C5D0000}"/>
    <cellStyle name="Normal 2 2 4 25 6" xfId="23953" xr:uid="{00000000-0005-0000-0000-00001D5D0000}"/>
    <cellStyle name="Normal 2 2 4 25 7" xfId="23954" xr:uid="{00000000-0005-0000-0000-00001E5D0000}"/>
    <cellStyle name="Normal 2 2 4 25 8" xfId="23955" xr:uid="{00000000-0005-0000-0000-00001F5D0000}"/>
    <cellStyle name="Normal 2 2 4 25 9" xfId="23956" xr:uid="{00000000-0005-0000-0000-0000205D0000}"/>
    <cellStyle name="Normal 2 2 4 26" xfId="23957" xr:uid="{00000000-0005-0000-0000-0000215D0000}"/>
    <cellStyle name="Normal 2 2 4 26 10" xfId="23958" xr:uid="{00000000-0005-0000-0000-0000225D0000}"/>
    <cellStyle name="Normal 2 2 4 26 11" xfId="23959" xr:uid="{00000000-0005-0000-0000-0000235D0000}"/>
    <cellStyle name="Normal 2 2 4 26 12" xfId="23960" xr:uid="{00000000-0005-0000-0000-0000245D0000}"/>
    <cellStyle name="Normal 2 2 4 26 13" xfId="23961" xr:uid="{00000000-0005-0000-0000-0000255D0000}"/>
    <cellStyle name="Normal 2 2 4 26 14" xfId="23962" xr:uid="{00000000-0005-0000-0000-0000265D0000}"/>
    <cellStyle name="Normal 2 2 4 26 2" xfId="23963" xr:uid="{00000000-0005-0000-0000-0000275D0000}"/>
    <cellStyle name="Normal 2 2 4 26 2 10" xfId="23964" xr:uid="{00000000-0005-0000-0000-0000285D0000}"/>
    <cellStyle name="Normal 2 2 4 26 2 2" xfId="23965" xr:uid="{00000000-0005-0000-0000-0000295D0000}"/>
    <cellStyle name="Normal 2 2 4 26 2 3" xfId="23966" xr:uid="{00000000-0005-0000-0000-00002A5D0000}"/>
    <cellStyle name="Normal 2 2 4 26 2 4" xfId="23967" xr:uid="{00000000-0005-0000-0000-00002B5D0000}"/>
    <cellStyle name="Normal 2 2 4 26 2 5" xfId="23968" xr:uid="{00000000-0005-0000-0000-00002C5D0000}"/>
    <cellStyle name="Normal 2 2 4 26 2 6" xfId="23969" xr:uid="{00000000-0005-0000-0000-00002D5D0000}"/>
    <cellStyle name="Normal 2 2 4 26 2 7" xfId="23970" xr:uid="{00000000-0005-0000-0000-00002E5D0000}"/>
    <cellStyle name="Normal 2 2 4 26 2 8" xfId="23971" xr:uid="{00000000-0005-0000-0000-00002F5D0000}"/>
    <cellStyle name="Normal 2 2 4 26 2 9" xfId="23972" xr:uid="{00000000-0005-0000-0000-0000305D0000}"/>
    <cellStyle name="Normal 2 2 4 26 3" xfId="23973" xr:uid="{00000000-0005-0000-0000-0000315D0000}"/>
    <cellStyle name="Normal 2 2 4 26 3 10" xfId="23974" xr:uid="{00000000-0005-0000-0000-0000325D0000}"/>
    <cellStyle name="Normal 2 2 4 26 3 2" xfId="23975" xr:uid="{00000000-0005-0000-0000-0000335D0000}"/>
    <cellStyle name="Normal 2 2 4 26 3 3" xfId="23976" xr:uid="{00000000-0005-0000-0000-0000345D0000}"/>
    <cellStyle name="Normal 2 2 4 26 3 4" xfId="23977" xr:uid="{00000000-0005-0000-0000-0000355D0000}"/>
    <cellStyle name="Normal 2 2 4 26 3 5" xfId="23978" xr:uid="{00000000-0005-0000-0000-0000365D0000}"/>
    <cellStyle name="Normal 2 2 4 26 3 6" xfId="23979" xr:uid="{00000000-0005-0000-0000-0000375D0000}"/>
    <cellStyle name="Normal 2 2 4 26 3 7" xfId="23980" xr:uid="{00000000-0005-0000-0000-0000385D0000}"/>
    <cellStyle name="Normal 2 2 4 26 3 8" xfId="23981" xr:uid="{00000000-0005-0000-0000-0000395D0000}"/>
    <cellStyle name="Normal 2 2 4 26 3 9" xfId="23982" xr:uid="{00000000-0005-0000-0000-00003A5D0000}"/>
    <cellStyle name="Normal 2 2 4 26 4" xfId="23983" xr:uid="{00000000-0005-0000-0000-00003B5D0000}"/>
    <cellStyle name="Normal 2 2 4 26 4 10" xfId="23984" xr:uid="{00000000-0005-0000-0000-00003C5D0000}"/>
    <cellStyle name="Normal 2 2 4 26 4 2" xfId="23985" xr:uid="{00000000-0005-0000-0000-00003D5D0000}"/>
    <cellStyle name="Normal 2 2 4 26 4 3" xfId="23986" xr:uid="{00000000-0005-0000-0000-00003E5D0000}"/>
    <cellStyle name="Normal 2 2 4 26 4 4" xfId="23987" xr:uid="{00000000-0005-0000-0000-00003F5D0000}"/>
    <cellStyle name="Normal 2 2 4 26 4 5" xfId="23988" xr:uid="{00000000-0005-0000-0000-0000405D0000}"/>
    <cellStyle name="Normal 2 2 4 26 4 6" xfId="23989" xr:uid="{00000000-0005-0000-0000-0000415D0000}"/>
    <cellStyle name="Normal 2 2 4 26 4 7" xfId="23990" xr:uid="{00000000-0005-0000-0000-0000425D0000}"/>
    <cellStyle name="Normal 2 2 4 26 4 8" xfId="23991" xr:uid="{00000000-0005-0000-0000-0000435D0000}"/>
    <cellStyle name="Normal 2 2 4 26 4 9" xfId="23992" xr:uid="{00000000-0005-0000-0000-0000445D0000}"/>
    <cellStyle name="Normal 2 2 4 26 5" xfId="23993" xr:uid="{00000000-0005-0000-0000-0000455D0000}"/>
    <cellStyle name="Normal 2 2 4 26 5 10" xfId="23994" xr:uid="{00000000-0005-0000-0000-0000465D0000}"/>
    <cellStyle name="Normal 2 2 4 26 5 2" xfId="23995" xr:uid="{00000000-0005-0000-0000-0000475D0000}"/>
    <cellStyle name="Normal 2 2 4 26 5 3" xfId="23996" xr:uid="{00000000-0005-0000-0000-0000485D0000}"/>
    <cellStyle name="Normal 2 2 4 26 5 4" xfId="23997" xr:uid="{00000000-0005-0000-0000-0000495D0000}"/>
    <cellStyle name="Normal 2 2 4 26 5 5" xfId="23998" xr:uid="{00000000-0005-0000-0000-00004A5D0000}"/>
    <cellStyle name="Normal 2 2 4 26 5 6" xfId="23999" xr:uid="{00000000-0005-0000-0000-00004B5D0000}"/>
    <cellStyle name="Normal 2 2 4 26 5 7" xfId="24000" xr:uid="{00000000-0005-0000-0000-00004C5D0000}"/>
    <cellStyle name="Normal 2 2 4 26 5 8" xfId="24001" xr:uid="{00000000-0005-0000-0000-00004D5D0000}"/>
    <cellStyle name="Normal 2 2 4 26 5 9" xfId="24002" xr:uid="{00000000-0005-0000-0000-00004E5D0000}"/>
    <cellStyle name="Normal 2 2 4 26 6" xfId="24003" xr:uid="{00000000-0005-0000-0000-00004F5D0000}"/>
    <cellStyle name="Normal 2 2 4 26 7" xfId="24004" xr:uid="{00000000-0005-0000-0000-0000505D0000}"/>
    <cellStyle name="Normal 2 2 4 26 8" xfId="24005" xr:uid="{00000000-0005-0000-0000-0000515D0000}"/>
    <cellStyle name="Normal 2 2 4 26 9" xfId="24006" xr:uid="{00000000-0005-0000-0000-0000525D0000}"/>
    <cellStyle name="Normal 2 2 4 27" xfId="24007" xr:uid="{00000000-0005-0000-0000-0000535D0000}"/>
    <cellStyle name="Normal 2 2 4 27 10" xfId="24008" xr:uid="{00000000-0005-0000-0000-0000545D0000}"/>
    <cellStyle name="Normal 2 2 4 27 11" xfId="24009" xr:uid="{00000000-0005-0000-0000-0000555D0000}"/>
    <cellStyle name="Normal 2 2 4 27 12" xfId="24010" xr:uid="{00000000-0005-0000-0000-0000565D0000}"/>
    <cellStyle name="Normal 2 2 4 27 13" xfId="24011" xr:uid="{00000000-0005-0000-0000-0000575D0000}"/>
    <cellStyle name="Normal 2 2 4 27 14" xfId="24012" xr:uid="{00000000-0005-0000-0000-0000585D0000}"/>
    <cellStyle name="Normal 2 2 4 27 2" xfId="24013" xr:uid="{00000000-0005-0000-0000-0000595D0000}"/>
    <cellStyle name="Normal 2 2 4 27 2 10" xfId="24014" xr:uid="{00000000-0005-0000-0000-00005A5D0000}"/>
    <cellStyle name="Normal 2 2 4 27 2 2" xfId="24015" xr:uid="{00000000-0005-0000-0000-00005B5D0000}"/>
    <cellStyle name="Normal 2 2 4 27 2 3" xfId="24016" xr:uid="{00000000-0005-0000-0000-00005C5D0000}"/>
    <cellStyle name="Normal 2 2 4 27 2 4" xfId="24017" xr:uid="{00000000-0005-0000-0000-00005D5D0000}"/>
    <cellStyle name="Normal 2 2 4 27 2 5" xfId="24018" xr:uid="{00000000-0005-0000-0000-00005E5D0000}"/>
    <cellStyle name="Normal 2 2 4 27 2 6" xfId="24019" xr:uid="{00000000-0005-0000-0000-00005F5D0000}"/>
    <cellStyle name="Normal 2 2 4 27 2 7" xfId="24020" xr:uid="{00000000-0005-0000-0000-0000605D0000}"/>
    <cellStyle name="Normal 2 2 4 27 2 8" xfId="24021" xr:uid="{00000000-0005-0000-0000-0000615D0000}"/>
    <cellStyle name="Normal 2 2 4 27 2 9" xfId="24022" xr:uid="{00000000-0005-0000-0000-0000625D0000}"/>
    <cellStyle name="Normal 2 2 4 27 3" xfId="24023" xr:uid="{00000000-0005-0000-0000-0000635D0000}"/>
    <cellStyle name="Normal 2 2 4 27 3 10" xfId="24024" xr:uid="{00000000-0005-0000-0000-0000645D0000}"/>
    <cellStyle name="Normal 2 2 4 27 3 2" xfId="24025" xr:uid="{00000000-0005-0000-0000-0000655D0000}"/>
    <cellStyle name="Normal 2 2 4 27 3 3" xfId="24026" xr:uid="{00000000-0005-0000-0000-0000665D0000}"/>
    <cellStyle name="Normal 2 2 4 27 3 4" xfId="24027" xr:uid="{00000000-0005-0000-0000-0000675D0000}"/>
    <cellStyle name="Normal 2 2 4 27 3 5" xfId="24028" xr:uid="{00000000-0005-0000-0000-0000685D0000}"/>
    <cellStyle name="Normal 2 2 4 27 3 6" xfId="24029" xr:uid="{00000000-0005-0000-0000-0000695D0000}"/>
    <cellStyle name="Normal 2 2 4 27 3 7" xfId="24030" xr:uid="{00000000-0005-0000-0000-00006A5D0000}"/>
    <cellStyle name="Normal 2 2 4 27 3 8" xfId="24031" xr:uid="{00000000-0005-0000-0000-00006B5D0000}"/>
    <cellStyle name="Normal 2 2 4 27 3 9" xfId="24032" xr:uid="{00000000-0005-0000-0000-00006C5D0000}"/>
    <cellStyle name="Normal 2 2 4 27 4" xfId="24033" xr:uid="{00000000-0005-0000-0000-00006D5D0000}"/>
    <cellStyle name="Normal 2 2 4 27 4 10" xfId="24034" xr:uid="{00000000-0005-0000-0000-00006E5D0000}"/>
    <cellStyle name="Normal 2 2 4 27 4 2" xfId="24035" xr:uid="{00000000-0005-0000-0000-00006F5D0000}"/>
    <cellStyle name="Normal 2 2 4 27 4 3" xfId="24036" xr:uid="{00000000-0005-0000-0000-0000705D0000}"/>
    <cellStyle name="Normal 2 2 4 27 4 4" xfId="24037" xr:uid="{00000000-0005-0000-0000-0000715D0000}"/>
    <cellStyle name="Normal 2 2 4 27 4 5" xfId="24038" xr:uid="{00000000-0005-0000-0000-0000725D0000}"/>
    <cellStyle name="Normal 2 2 4 27 4 6" xfId="24039" xr:uid="{00000000-0005-0000-0000-0000735D0000}"/>
    <cellStyle name="Normal 2 2 4 27 4 7" xfId="24040" xr:uid="{00000000-0005-0000-0000-0000745D0000}"/>
    <cellStyle name="Normal 2 2 4 27 4 8" xfId="24041" xr:uid="{00000000-0005-0000-0000-0000755D0000}"/>
    <cellStyle name="Normal 2 2 4 27 4 9" xfId="24042" xr:uid="{00000000-0005-0000-0000-0000765D0000}"/>
    <cellStyle name="Normal 2 2 4 27 5" xfId="24043" xr:uid="{00000000-0005-0000-0000-0000775D0000}"/>
    <cellStyle name="Normal 2 2 4 27 5 10" xfId="24044" xr:uid="{00000000-0005-0000-0000-0000785D0000}"/>
    <cellStyle name="Normal 2 2 4 27 5 2" xfId="24045" xr:uid="{00000000-0005-0000-0000-0000795D0000}"/>
    <cellStyle name="Normal 2 2 4 27 5 3" xfId="24046" xr:uid="{00000000-0005-0000-0000-00007A5D0000}"/>
    <cellStyle name="Normal 2 2 4 27 5 4" xfId="24047" xr:uid="{00000000-0005-0000-0000-00007B5D0000}"/>
    <cellStyle name="Normal 2 2 4 27 5 5" xfId="24048" xr:uid="{00000000-0005-0000-0000-00007C5D0000}"/>
    <cellStyle name="Normal 2 2 4 27 5 6" xfId="24049" xr:uid="{00000000-0005-0000-0000-00007D5D0000}"/>
    <cellStyle name="Normal 2 2 4 27 5 7" xfId="24050" xr:uid="{00000000-0005-0000-0000-00007E5D0000}"/>
    <cellStyle name="Normal 2 2 4 27 5 8" xfId="24051" xr:uid="{00000000-0005-0000-0000-00007F5D0000}"/>
    <cellStyle name="Normal 2 2 4 27 5 9" xfId="24052" xr:uid="{00000000-0005-0000-0000-0000805D0000}"/>
    <cellStyle name="Normal 2 2 4 27 6" xfId="24053" xr:uid="{00000000-0005-0000-0000-0000815D0000}"/>
    <cellStyle name="Normal 2 2 4 27 7" xfId="24054" xr:uid="{00000000-0005-0000-0000-0000825D0000}"/>
    <cellStyle name="Normal 2 2 4 27 8" xfId="24055" xr:uid="{00000000-0005-0000-0000-0000835D0000}"/>
    <cellStyle name="Normal 2 2 4 27 9" xfId="24056" xr:uid="{00000000-0005-0000-0000-0000845D0000}"/>
    <cellStyle name="Normal 2 2 4 28" xfId="24057" xr:uid="{00000000-0005-0000-0000-0000855D0000}"/>
    <cellStyle name="Normal 2 2 4 28 10" xfId="24058" xr:uid="{00000000-0005-0000-0000-0000865D0000}"/>
    <cellStyle name="Normal 2 2 4 28 11" xfId="24059" xr:uid="{00000000-0005-0000-0000-0000875D0000}"/>
    <cellStyle name="Normal 2 2 4 28 12" xfId="24060" xr:uid="{00000000-0005-0000-0000-0000885D0000}"/>
    <cellStyle name="Normal 2 2 4 28 13" xfId="24061" xr:uid="{00000000-0005-0000-0000-0000895D0000}"/>
    <cellStyle name="Normal 2 2 4 28 14" xfId="24062" xr:uid="{00000000-0005-0000-0000-00008A5D0000}"/>
    <cellStyle name="Normal 2 2 4 28 2" xfId="24063" xr:uid="{00000000-0005-0000-0000-00008B5D0000}"/>
    <cellStyle name="Normal 2 2 4 28 2 10" xfId="24064" xr:uid="{00000000-0005-0000-0000-00008C5D0000}"/>
    <cellStyle name="Normal 2 2 4 28 2 2" xfId="24065" xr:uid="{00000000-0005-0000-0000-00008D5D0000}"/>
    <cellStyle name="Normal 2 2 4 28 2 3" xfId="24066" xr:uid="{00000000-0005-0000-0000-00008E5D0000}"/>
    <cellStyle name="Normal 2 2 4 28 2 4" xfId="24067" xr:uid="{00000000-0005-0000-0000-00008F5D0000}"/>
    <cellStyle name="Normal 2 2 4 28 2 5" xfId="24068" xr:uid="{00000000-0005-0000-0000-0000905D0000}"/>
    <cellStyle name="Normal 2 2 4 28 2 6" xfId="24069" xr:uid="{00000000-0005-0000-0000-0000915D0000}"/>
    <cellStyle name="Normal 2 2 4 28 2 7" xfId="24070" xr:uid="{00000000-0005-0000-0000-0000925D0000}"/>
    <cellStyle name="Normal 2 2 4 28 2 8" xfId="24071" xr:uid="{00000000-0005-0000-0000-0000935D0000}"/>
    <cellStyle name="Normal 2 2 4 28 2 9" xfId="24072" xr:uid="{00000000-0005-0000-0000-0000945D0000}"/>
    <cellStyle name="Normal 2 2 4 28 3" xfId="24073" xr:uid="{00000000-0005-0000-0000-0000955D0000}"/>
    <cellStyle name="Normal 2 2 4 28 3 10" xfId="24074" xr:uid="{00000000-0005-0000-0000-0000965D0000}"/>
    <cellStyle name="Normal 2 2 4 28 3 2" xfId="24075" xr:uid="{00000000-0005-0000-0000-0000975D0000}"/>
    <cellStyle name="Normal 2 2 4 28 3 3" xfId="24076" xr:uid="{00000000-0005-0000-0000-0000985D0000}"/>
    <cellStyle name="Normal 2 2 4 28 3 4" xfId="24077" xr:uid="{00000000-0005-0000-0000-0000995D0000}"/>
    <cellStyle name="Normal 2 2 4 28 3 5" xfId="24078" xr:uid="{00000000-0005-0000-0000-00009A5D0000}"/>
    <cellStyle name="Normal 2 2 4 28 3 6" xfId="24079" xr:uid="{00000000-0005-0000-0000-00009B5D0000}"/>
    <cellStyle name="Normal 2 2 4 28 3 7" xfId="24080" xr:uid="{00000000-0005-0000-0000-00009C5D0000}"/>
    <cellStyle name="Normal 2 2 4 28 3 8" xfId="24081" xr:uid="{00000000-0005-0000-0000-00009D5D0000}"/>
    <cellStyle name="Normal 2 2 4 28 3 9" xfId="24082" xr:uid="{00000000-0005-0000-0000-00009E5D0000}"/>
    <cellStyle name="Normal 2 2 4 28 4" xfId="24083" xr:uid="{00000000-0005-0000-0000-00009F5D0000}"/>
    <cellStyle name="Normal 2 2 4 28 4 10" xfId="24084" xr:uid="{00000000-0005-0000-0000-0000A05D0000}"/>
    <cellStyle name="Normal 2 2 4 28 4 2" xfId="24085" xr:uid="{00000000-0005-0000-0000-0000A15D0000}"/>
    <cellStyle name="Normal 2 2 4 28 4 3" xfId="24086" xr:uid="{00000000-0005-0000-0000-0000A25D0000}"/>
    <cellStyle name="Normal 2 2 4 28 4 4" xfId="24087" xr:uid="{00000000-0005-0000-0000-0000A35D0000}"/>
    <cellStyle name="Normal 2 2 4 28 4 5" xfId="24088" xr:uid="{00000000-0005-0000-0000-0000A45D0000}"/>
    <cellStyle name="Normal 2 2 4 28 4 6" xfId="24089" xr:uid="{00000000-0005-0000-0000-0000A55D0000}"/>
    <cellStyle name="Normal 2 2 4 28 4 7" xfId="24090" xr:uid="{00000000-0005-0000-0000-0000A65D0000}"/>
    <cellStyle name="Normal 2 2 4 28 4 8" xfId="24091" xr:uid="{00000000-0005-0000-0000-0000A75D0000}"/>
    <cellStyle name="Normal 2 2 4 28 4 9" xfId="24092" xr:uid="{00000000-0005-0000-0000-0000A85D0000}"/>
    <cellStyle name="Normal 2 2 4 28 5" xfId="24093" xr:uid="{00000000-0005-0000-0000-0000A95D0000}"/>
    <cellStyle name="Normal 2 2 4 28 5 10" xfId="24094" xr:uid="{00000000-0005-0000-0000-0000AA5D0000}"/>
    <cellStyle name="Normal 2 2 4 28 5 2" xfId="24095" xr:uid="{00000000-0005-0000-0000-0000AB5D0000}"/>
    <cellStyle name="Normal 2 2 4 28 5 3" xfId="24096" xr:uid="{00000000-0005-0000-0000-0000AC5D0000}"/>
    <cellStyle name="Normal 2 2 4 28 5 4" xfId="24097" xr:uid="{00000000-0005-0000-0000-0000AD5D0000}"/>
    <cellStyle name="Normal 2 2 4 28 5 5" xfId="24098" xr:uid="{00000000-0005-0000-0000-0000AE5D0000}"/>
    <cellStyle name="Normal 2 2 4 28 5 6" xfId="24099" xr:uid="{00000000-0005-0000-0000-0000AF5D0000}"/>
    <cellStyle name="Normal 2 2 4 28 5 7" xfId="24100" xr:uid="{00000000-0005-0000-0000-0000B05D0000}"/>
    <cellStyle name="Normal 2 2 4 28 5 8" xfId="24101" xr:uid="{00000000-0005-0000-0000-0000B15D0000}"/>
    <cellStyle name="Normal 2 2 4 28 5 9" xfId="24102" xr:uid="{00000000-0005-0000-0000-0000B25D0000}"/>
    <cellStyle name="Normal 2 2 4 28 6" xfId="24103" xr:uid="{00000000-0005-0000-0000-0000B35D0000}"/>
    <cellStyle name="Normal 2 2 4 28 7" xfId="24104" xr:uid="{00000000-0005-0000-0000-0000B45D0000}"/>
    <cellStyle name="Normal 2 2 4 28 8" xfId="24105" xr:uid="{00000000-0005-0000-0000-0000B55D0000}"/>
    <cellStyle name="Normal 2 2 4 28 9" xfId="24106" xr:uid="{00000000-0005-0000-0000-0000B65D0000}"/>
    <cellStyle name="Normal 2 2 4 29" xfId="24107" xr:uid="{00000000-0005-0000-0000-0000B75D0000}"/>
    <cellStyle name="Normal 2 2 4 29 10" xfId="24108" xr:uid="{00000000-0005-0000-0000-0000B85D0000}"/>
    <cellStyle name="Normal 2 2 4 29 11" xfId="24109" xr:uid="{00000000-0005-0000-0000-0000B95D0000}"/>
    <cellStyle name="Normal 2 2 4 29 12" xfId="24110" xr:uid="{00000000-0005-0000-0000-0000BA5D0000}"/>
    <cellStyle name="Normal 2 2 4 29 13" xfId="24111" xr:uid="{00000000-0005-0000-0000-0000BB5D0000}"/>
    <cellStyle name="Normal 2 2 4 29 14" xfId="24112" xr:uid="{00000000-0005-0000-0000-0000BC5D0000}"/>
    <cellStyle name="Normal 2 2 4 29 2" xfId="24113" xr:uid="{00000000-0005-0000-0000-0000BD5D0000}"/>
    <cellStyle name="Normal 2 2 4 29 2 10" xfId="24114" xr:uid="{00000000-0005-0000-0000-0000BE5D0000}"/>
    <cellStyle name="Normal 2 2 4 29 2 2" xfId="24115" xr:uid="{00000000-0005-0000-0000-0000BF5D0000}"/>
    <cellStyle name="Normal 2 2 4 29 2 3" xfId="24116" xr:uid="{00000000-0005-0000-0000-0000C05D0000}"/>
    <cellStyle name="Normal 2 2 4 29 2 4" xfId="24117" xr:uid="{00000000-0005-0000-0000-0000C15D0000}"/>
    <cellStyle name="Normal 2 2 4 29 2 5" xfId="24118" xr:uid="{00000000-0005-0000-0000-0000C25D0000}"/>
    <cellStyle name="Normal 2 2 4 29 2 6" xfId="24119" xr:uid="{00000000-0005-0000-0000-0000C35D0000}"/>
    <cellStyle name="Normal 2 2 4 29 2 7" xfId="24120" xr:uid="{00000000-0005-0000-0000-0000C45D0000}"/>
    <cellStyle name="Normal 2 2 4 29 2 8" xfId="24121" xr:uid="{00000000-0005-0000-0000-0000C55D0000}"/>
    <cellStyle name="Normal 2 2 4 29 2 9" xfId="24122" xr:uid="{00000000-0005-0000-0000-0000C65D0000}"/>
    <cellStyle name="Normal 2 2 4 29 3" xfId="24123" xr:uid="{00000000-0005-0000-0000-0000C75D0000}"/>
    <cellStyle name="Normal 2 2 4 29 3 10" xfId="24124" xr:uid="{00000000-0005-0000-0000-0000C85D0000}"/>
    <cellStyle name="Normal 2 2 4 29 3 2" xfId="24125" xr:uid="{00000000-0005-0000-0000-0000C95D0000}"/>
    <cellStyle name="Normal 2 2 4 29 3 3" xfId="24126" xr:uid="{00000000-0005-0000-0000-0000CA5D0000}"/>
    <cellStyle name="Normal 2 2 4 29 3 4" xfId="24127" xr:uid="{00000000-0005-0000-0000-0000CB5D0000}"/>
    <cellStyle name="Normal 2 2 4 29 3 5" xfId="24128" xr:uid="{00000000-0005-0000-0000-0000CC5D0000}"/>
    <cellStyle name="Normal 2 2 4 29 3 6" xfId="24129" xr:uid="{00000000-0005-0000-0000-0000CD5D0000}"/>
    <cellStyle name="Normal 2 2 4 29 3 7" xfId="24130" xr:uid="{00000000-0005-0000-0000-0000CE5D0000}"/>
    <cellStyle name="Normal 2 2 4 29 3 8" xfId="24131" xr:uid="{00000000-0005-0000-0000-0000CF5D0000}"/>
    <cellStyle name="Normal 2 2 4 29 3 9" xfId="24132" xr:uid="{00000000-0005-0000-0000-0000D05D0000}"/>
    <cellStyle name="Normal 2 2 4 29 4" xfId="24133" xr:uid="{00000000-0005-0000-0000-0000D15D0000}"/>
    <cellStyle name="Normal 2 2 4 29 4 10" xfId="24134" xr:uid="{00000000-0005-0000-0000-0000D25D0000}"/>
    <cellStyle name="Normal 2 2 4 29 4 2" xfId="24135" xr:uid="{00000000-0005-0000-0000-0000D35D0000}"/>
    <cellStyle name="Normal 2 2 4 29 4 3" xfId="24136" xr:uid="{00000000-0005-0000-0000-0000D45D0000}"/>
    <cellStyle name="Normal 2 2 4 29 4 4" xfId="24137" xr:uid="{00000000-0005-0000-0000-0000D55D0000}"/>
    <cellStyle name="Normal 2 2 4 29 4 5" xfId="24138" xr:uid="{00000000-0005-0000-0000-0000D65D0000}"/>
    <cellStyle name="Normal 2 2 4 29 4 6" xfId="24139" xr:uid="{00000000-0005-0000-0000-0000D75D0000}"/>
    <cellStyle name="Normal 2 2 4 29 4 7" xfId="24140" xr:uid="{00000000-0005-0000-0000-0000D85D0000}"/>
    <cellStyle name="Normal 2 2 4 29 4 8" xfId="24141" xr:uid="{00000000-0005-0000-0000-0000D95D0000}"/>
    <cellStyle name="Normal 2 2 4 29 4 9" xfId="24142" xr:uid="{00000000-0005-0000-0000-0000DA5D0000}"/>
    <cellStyle name="Normal 2 2 4 29 5" xfId="24143" xr:uid="{00000000-0005-0000-0000-0000DB5D0000}"/>
    <cellStyle name="Normal 2 2 4 29 5 10" xfId="24144" xr:uid="{00000000-0005-0000-0000-0000DC5D0000}"/>
    <cellStyle name="Normal 2 2 4 29 5 2" xfId="24145" xr:uid="{00000000-0005-0000-0000-0000DD5D0000}"/>
    <cellStyle name="Normal 2 2 4 29 5 3" xfId="24146" xr:uid="{00000000-0005-0000-0000-0000DE5D0000}"/>
    <cellStyle name="Normal 2 2 4 29 5 4" xfId="24147" xr:uid="{00000000-0005-0000-0000-0000DF5D0000}"/>
    <cellStyle name="Normal 2 2 4 29 5 5" xfId="24148" xr:uid="{00000000-0005-0000-0000-0000E05D0000}"/>
    <cellStyle name="Normal 2 2 4 29 5 6" xfId="24149" xr:uid="{00000000-0005-0000-0000-0000E15D0000}"/>
    <cellStyle name="Normal 2 2 4 29 5 7" xfId="24150" xr:uid="{00000000-0005-0000-0000-0000E25D0000}"/>
    <cellStyle name="Normal 2 2 4 29 5 8" xfId="24151" xr:uid="{00000000-0005-0000-0000-0000E35D0000}"/>
    <cellStyle name="Normal 2 2 4 29 5 9" xfId="24152" xr:uid="{00000000-0005-0000-0000-0000E45D0000}"/>
    <cellStyle name="Normal 2 2 4 29 6" xfId="24153" xr:uid="{00000000-0005-0000-0000-0000E55D0000}"/>
    <cellStyle name="Normal 2 2 4 29 7" xfId="24154" xr:uid="{00000000-0005-0000-0000-0000E65D0000}"/>
    <cellStyle name="Normal 2 2 4 29 8" xfId="24155" xr:uid="{00000000-0005-0000-0000-0000E75D0000}"/>
    <cellStyle name="Normal 2 2 4 29 9" xfId="24156" xr:uid="{00000000-0005-0000-0000-0000E85D0000}"/>
    <cellStyle name="Normal 2 2 4 3" xfId="24157" xr:uid="{00000000-0005-0000-0000-0000E95D0000}"/>
    <cellStyle name="Normal 2 2 4 3 10" xfId="24158" xr:uid="{00000000-0005-0000-0000-0000EA5D0000}"/>
    <cellStyle name="Normal 2 2 4 3 11" xfId="24159" xr:uid="{00000000-0005-0000-0000-0000EB5D0000}"/>
    <cellStyle name="Normal 2 2 4 3 12" xfId="24160" xr:uid="{00000000-0005-0000-0000-0000EC5D0000}"/>
    <cellStyle name="Normal 2 2 4 3 13" xfId="24161" xr:uid="{00000000-0005-0000-0000-0000ED5D0000}"/>
    <cellStyle name="Normal 2 2 4 3 14" xfId="24162" xr:uid="{00000000-0005-0000-0000-0000EE5D0000}"/>
    <cellStyle name="Normal 2 2 4 3 2" xfId="24163" xr:uid="{00000000-0005-0000-0000-0000EF5D0000}"/>
    <cellStyle name="Normal 2 2 4 3 2 10" xfId="24164" xr:uid="{00000000-0005-0000-0000-0000F05D0000}"/>
    <cellStyle name="Normal 2 2 4 3 2 2" xfId="24165" xr:uid="{00000000-0005-0000-0000-0000F15D0000}"/>
    <cellStyle name="Normal 2 2 4 3 2 3" xfId="24166" xr:uid="{00000000-0005-0000-0000-0000F25D0000}"/>
    <cellStyle name="Normal 2 2 4 3 2 4" xfId="24167" xr:uid="{00000000-0005-0000-0000-0000F35D0000}"/>
    <cellStyle name="Normal 2 2 4 3 2 5" xfId="24168" xr:uid="{00000000-0005-0000-0000-0000F45D0000}"/>
    <cellStyle name="Normal 2 2 4 3 2 6" xfId="24169" xr:uid="{00000000-0005-0000-0000-0000F55D0000}"/>
    <cellStyle name="Normal 2 2 4 3 2 7" xfId="24170" xr:uid="{00000000-0005-0000-0000-0000F65D0000}"/>
    <cellStyle name="Normal 2 2 4 3 2 8" xfId="24171" xr:uid="{00000000-0005-0000-0000-0000F75D0000}"/>
    <cellStyle name="Normal 2 2 4 3 2 9" xfId="24172" xr:uid="{00000000-0005-0000-0000-0000F85D0000}"/>
    <cellStyle name="Normal 2 2 4 3 3" xfId="24173" xr:uid="{00000000-0005-0000-0000-0000F95D0000}"/>
    <cellStyle name="Normal 2 2 4 3 3 10" xfId="24174" xr:uid="{00000000-0005-0000-0000-0000FA5D0000}"/>
    <cellStyle name="Normal 2 2 4 3 3 2" xfId="24175" xr:uid="{00000000-0005-0000-0000-0000FB5D0000}"/>
    <cellStyle name="Normal 2 2 4 3 3 3" xfId="24176" xr:uid="{00000000-0005-0000-0000-0000FC5D0000}"/>
    <cellStyle name="Normal 2 2 4 3 3 4" xfId="24177" xr:uid="{00000000-0005-0000-0000-0000FD5D0000}"/>
    <cellStyle name="Normal 2 2 4 3 3 5" xfId="24178" xr:uid="{00000000-0005-0000-0000-0000FE5D0000}"/>
    <cellStyle name="Normal 2 2 4 3 3 6" xfId="24179" xr:uid="{00000000-0005-0000-0000-0000FF5D0000}"/>
    <cellStyle name="Normal 2 2 4 3 3 7" xfId="24180" xr:uid="{00000000-0005-0000-0000-0000005E0000}"/>
    <cellStyle name="Normal 2 2 4 3 3 8" xfId="24181" xr:uid="{00000000-0005-0000-0000-0000015E0000}"/>
    <cellStyle name="Normal 2 2 4 3 3 9" xfId="24182" xr:uid="{00000000-0005-0000-0000-0000025E0000}"/>
    <cellStyle name="Normal 2 2 4 3 4" xfId="24183" xr:uid="{00000000-0005-0000-0000-0000035E0000}"/>
    <cellStyle name="Normal 2 2 4 3 4 10" xfId="24184" xr:uid="{00000000-0005-0000-0000-0000045E0000}"/>
    <cellStyle name="Normal 2 2 4 3 4 2" xfId="24185" xr:uid="{00000000-0005-0000-0000-0000055E0000}"/>
    <cellStyle name="Normal 2 2 4 3 4 3" xfId="24186" xr:uid="{00000000-0005-0000-0000-0000065E0000}"/>
    <cellStyle name="Normal 2 2 4 3 4 4" xfId="24187" xr:uid="{00000000-0005-0000-0000-0000075E0000}"/>
    <cellStyle name="Normal 2 2 4 3 4 5" xfId="24188" xr:uid="{00000000-0005-0000-0000-0000085E0000}"/>
    <cellStyle name="Normal 2 2 4 3 4 6" xfId="24189" xr:uid="{00000000-0005-0000-0000-0000095E0000}"/>
    <cellStyle name="Normal 2 2 4 3 4 7" xfId="24190" xr:uid="{00000000-0005-0000-0000-00000A5E0000}"/>
    <cellStyle name="Normal 2 2 4 3 4 8" xfId="24191" xr:uid="{00000000-0005-0000-0000-00000B5E0000}"/>
    <cellStyle name="Normal 2 2 4 3 4 9" xfId="24192" xr:uid="{00000000-0005-0000-0000-00000C5E0000}"/>
    <cellStyle name="Normal 2 2 4 3 5" xfId="24193" xr:uid="{00000000-0005-0000-0000-00000D5E0000}"/>
    <cellStyle name="Normal 2 2 4 3 5 10" xfId="24194" xr:uid="{00000000-0005-0000-0000-00000E5E0000}"/>
    <cellStyle name="Normal 2 2 4 3 5 2" xfId="24195" xr:uid="{00000000-0005-0000-0000-00000F5E0000}"/>
    <cellStyle name="Normal 2 2 4 3 5 3" xfId="24196" xr:uid="{00000000-0005-0000-0000-0000105E0000}"/>
    <cellStyle name="Normal 2 2 4 3 5 4" xfId="24197" xr:uid="{00000000-0005-0000-0000-0000115E0000}"/>
    <cellStyle name="Normal 2 2 4 3 5 5" xfId="24198" xr:uid="{00000000-0005-0000-0000-0000125E0000}"/>
    <cellStyle name="Normal 2 2 4 3 5 6" xfId="24199" xr:uid="{00000000-0005-0000-0000-0000135E0000}"/>
    <cellStyle name="Normal 2 2 4 3 5 7" xfId="24200" xr:uid="{00000000-0005-0000-0000-0000145E0000}"/>
    <cellStyle name="Normal 2 2 4 3 5 8" xfId="24201" xr:uid="{00000000-0005-0000-0000-0000155E0000}"/>
    <cellStyle name="Normal 2 2 4 3 5 9" xfId="24202" xr:uid="{00000000-0005-0000-0000-0000165E0000}"/>
    <cellStyle name="Normal 2 2 4 3 6" xfId="24203" xr:uid="{00000000-0005-0000-0000-0000175E0000}"/>
    <cellStyle name="Normal 2 2 4 3 7" xfId="24204" xr:uid="{00000000-0005-0000-0000-0000185E0000}"/>
    <cellStyle name="Normal 2 2 4 3 8" xfId="24205" xr:uid="{00000000-0005-0000-0000-0000195E0000}"/>
    <cellStyle name="Normal 2 2 4 3 9" xfId="24206" xr:uid="{00000000-0005-0000-0000-00001A5E0000}"/>
    <cellStyle name="Normal 2 2 4 30" xfId="24207" xr:uid="{00000000-0005-0000-0000-00001B5E0000}"/>
    <cellStyle name="Normal 2 2 4 30 10" xfId="24208" xr:uid="{00000000-0005-0000-0000-00001C5E0000}"/>
    <cellStyle name="Normal 2 2 4 30 11" xfId="24209" xr:uid="{00000000-0005-0000-0000-00001D5E0000}"/>
    <cellStyle name="Normal 2 2 4 30 12" xfId="24210" xr:uid="{00000000-0005-0000-0000-00001E5E0000}"/>
    <cellStyle name="Normal 2 2 4 30 13" xfId="24211" xr:uid="{00000000-0005-0000-0000-00001F5E0000}"/>
    <cellStyle name="Normal 2 2 4 30 14" xfId="24212" xr:uid="{00000000-0005-0000-0000-0000205E0000}"/>
    <cellStyle name="Normal 2 2 4 30 2" xfId="24213" xr:uid="{00000000-0005-0000-0000-0000215E0000}"/>
    <cellStyle name="Normal 2 2 4 30 2 10" xfId="24214" xr:uid="{00000000-0005-0000-0000-0000225E0000}"/>
    <cellStyle name="Normal 2 2 4 30 2 2" xfId="24215" xr:uid="{00000000-0005-0000-0000-0000235E0000}"/>
    <cellStyle name="Normal 2 2 4 30 2 3" xfId="24216" xr:uid="{00000000-0005-0000-0000-0000245E0000}"/>
    <cellStyle name="Normal 2 2 4 30 2 4" xfId="24217" xr:uid="{00000000-0005-0000-0000-0000255E0000}"/>
    <cellStyle name="Normal 2 2 4 30 2 5" xfId="24218" xr:uid="{00000000-0005-0000-0000-0000265E0000}"/>
    <cellStyle name="Normal 2 2 4 30 2 6" xfId="24219" xr:uid="{00000000-0005-0000-0000-0000275E0000}"/>
    <cellStyle name="Normal 2 2 4 30 2 7" xfId="24220" xr:uid="{00000000-0005-0000-0000-0000285E0000}"/>
    <cellStyle name="Normal 2 2 4 30 2 8" xfId="24221" xr:uid="{00000000-0005-0000-0000-0000295E0000}"/>
    <cellStyle name="Normal 2 2 4 30 2 9" xfId="24222" xr:uid="{00000000-0005-0000-0000-00002A5E0000}"/>
    <cellStyle name="Normal 2 2 4 30 3" xfId="24223" xr:uid="{00000000-0005-0000-0000-00002B5E0000}"/>
    <cellStyle name="Normal 2 2 4 30 3 10" xfId="24224" xr:uid="{00000000-0005-0000-0000-00002C5E0000}"/>
    <cellStyle name="Normal 2 2 4 30 3 2" xfId="24225" xr:uid="{00000000-0005-0000-0000-00002D5E0000}"/>
    <cellStyle name="Normal 2 2 4 30 3 3" xfId="24226" xr:uid="{00000000-0005-0000-0000-00002E5E0000}"/>
    <cellStyle name="Normal 2 2 4 30 3 4" xfId="24227" xr:uid="{00000000-0005-0000-0000-00002F5E0000}"/>
    <cellStyle name="Normal 2 2 4 30 3 5" xfId="24228" xr:uid="{00000000-0005-0000-0000-0000305E0000}"/>
    <cellStyle name="Normal 2 2 4 30 3 6" xfId="24229" xr:uid="{00000000-0005-0000-0000-0000315E0000}"/>
    <cellStyle name="Normal 2 2 4 30 3 7" xfId="24230" xr:uid="{00000000-0005-0000-0000-0000325E0000}"/>
    <cellStyle name="Normal 2 2 4 30 3 8" xfId="24231" xr:uid="{00000000-0005-0000-0000-0000335E0000}"/>
    <cellStyle name="Normal 2 2 4 30 3 9" xfId="24232" xr:uid="{00000000-0005-0000-0000-0000345E0000}"/>
    <cellStyle name="Normal 2 2 4 30 4" xfId="24233" xr:uid="{00000000-0005-0000-0000-0000355E0000}"/>
    <cellStyle name="Normal 2 2 4 30 4 10" xfId="24234" xr:uid="{00000000-0005-0000-0000-0000365E0000}"/>
    <cellStyle name="Normal 2 2 4 30 4 2" xfId="24235" xr:uid="{00000000-0005-0000-0000-0000375E0000}"/>
    <cellStyle name="Normal 2 2 4 30 4 3" xfId="24236" xr:uid="{00000000-0005-0000-0000-0000385E0000}"/>
    <cellStyle name="Normal 2 2 4 30 4 4" xfId="24237" xr:uid="{00000000-0005-0000-0000-0000395E0000}"/>
    <cellStyle name="Normal 2 2 4 30 4 5" xfId="24238" xr:uid="{00000000-0005-0000-0000-00003A5E0000}"/>
    <cellStyle name="Normal 2 2 4 30 4 6" xfId="24239" xr:uid="{00000000-0005-0000-0000-00003B5E0000}"/>
    <cellStyle name="Normal 2 2 4 30 4 7" xfId="24240" xr:uid="{00000000-0005-0000-0000-00003C5E0000}"/>
    <cellStyle name="Normal 2 2 4 30 4 8" xfId="24241" xr:uid="{00000000-0005-0000-0000-00003D5E0000}"/>
    <cellStyle name="Normal 2 2 4 30 4 9" xfId="24242" xr:uid="{00000000-0005-0000-0000-00003E5E0000}"/>
    <cellStyle name="Normal 2 2 4 30 5" xfId="24243" xr:uid="{00000000-0005-0000-0000-00003F5E0000}"/>
    <cellStyle name="Normal 2 2 4 30 5 10" xfId="24244" xr:uid="{00000000-0005-0000-0000-0000405E0000}"/>
    <cellStyle name="Normal 2 2 4 30 5 2" xfId="24245" xr:uid="{00000000-0005-0000-0000-0000415E0000}"/>
    <cellStyle name="Normal 2 2 4 30 5 3" xfId="24246" xr:uid="{00000000-0005-0000-0000-0000425E0000}"/>
    <cellStyle name="Normal 2 2 4 30 5 4" xfId="24247" xr:uid="{00000000-0005-0000-0000-0000435E0000}"/>
    <cellStyle name="Normal 2 2 4 30 5 5" xfId="24248" xr:uid="{00000000-0005-0000-0000-0000445E0000}"/>
    <cellStyle name="Normal 2 2 4 30 5 6" xfId="24249" xr:uid="{00000000-0005-0000-0000-0000455E0000}"/>
    <cellStyle name="Normal 2 2 4 30 5 7" xfId="24250" xr:uid="{00000000-0005-0000-0000-0000465E0000}"/>
    <cellStyle name="Normal 2 2 4 30 5 8" xfId="24251" xr:uid="{00000000-0005-0000-0000-0000475E0000}"/>
    <cellStyle name="Normal 2 2 4 30 5 9" xfId="24252" xr:uid="{00000000-0005-0000-0000-0000485E0000}"/>
    <cellStyle name="Normal 2 2 4 30 6" xfId="24253" xr:uid="{00000000-0005-0000-0000-0000495E0000}"/>
    <cellStyle name="Normal 2 2 4 30 7" xfId="24254" xr:uid="{00000000-0005-0000-0000-00004A5E0000}"/>
    <cellStyle name="Normal 2 2 4 30 8" xfId="24255" xr:uid="{00000000-0005-0000-0000-00004B5E0000}"/>
    <cellStyle name="Normal 2 2 4 30 9" xfId="24256" xr:uid="{00000000-0005-0000-0000-00004C5E0000}"/>
    <cellStyle name="Normal 2 2 4 31" xfId="24257" xr:uid="{00000000-0005-0000-0000-00004D5E0000}"/>
    <cellStyle name="Normal 2 2 4 31 10" xfId="24258" xr:uid="{00000000-0005-0000-0000-00004E5E0000}"/>
    <cellStyle name="Normal 2 2 4 31 11" xfId="24259" xr:uid="{00000000-0005-0000-0000-00004F5E0000}"/>
    <cellStyle name="Normal 2 2 4 31 12" xfId="24260" xr:uid="{00000000-0005-0000-0000-0000505E0000}"/>
    <cellStyle name="Normal 2 2 4 31 13" xfId="24261" xr:uid="{00000000-0005-0000-0000-0000515E0000}"/>
    <cellStyle name="Normal 2 2 4 31 14" xfId="24262" xr:uid="{00000000-0005-0000-0000-0000525E0000}"/>
    <cellStyle name="Normal 2 2 4 31 2" xfId="24263" xr:uid="{00000000-0005-0000-0000-0000535E0000}"/>
    <cellStyle name="Normal 2 2 4 31 2 10" xfId="24264" xr:uid="{00000000-0005-0000-0000-0000545E0000}"/>
    <cellStyle name="Normal 2 2 4 31 2 2" xfId="24265" xr:uid="{00000000-0005-0000-0000-0000555E0000}"/>
    <cellStyle name="Normal 2 2 4 31 2 3" xfId="24266" xr:uid="{00000000-0005-0000-0000-0000565E0000}"/>
    <cellStyle name="Normal 2 2 4 31 2 4" xfId="24267" xr:uid="{00000000-0005-0000-0000-0000575E0000}"/>
    <cellStyle name="Normal 2 2 4 31 2 5" xfId="24268" xr:uid="{00000000-0005-0000-0000-0000585E0000}"/>
    <cellStyle name="Normal 2 2 4 31 2 6" xfId="24269" xr:uid="{00000000-0005-0000-0000-0000595E0000}"/>
    <cellStyle name="Normal 2 2 4 31 2 7" xfId="24270" xr:uid="{00000000-0005-0000-0000-00005A5E0000}"/>
    <cellStyle name="Normal 2 2 4 31 2 8" xfId="24271" xr:uid="{00000000-0005-0000-0000-00005B5E0000}"/>
    <cellStyle name="Normal 2 2 4 31 2 9" xfId="24272" xr:uid="{00000000-0005-0000-0000-00005C5E0000}"/>
    <cellStyle name="Normal 2 2 4 31 3" xfId="24273" xr:uid="{00000000-0005-0000-0000-00005D5E0000}"/>
    <cellStyle name="Normal 2 2 4 31 3 10" xfId="24274" xr:uid="{00000000-0005-0000-0000-00005E5E0000}"/>
    <cellStyle name="Normal 2 2 4 31 3 2" xfId="24275" xr:uid="{00000000-0005-0000-0000-00005F5E0000}"/>
    <cellStyle name="Normal 2 2 4 31 3 3" xfId="24276" xr:uid="{00000000-0005-0000-0000-0000605E0000}"/>
    <cellStyle name="Normal 2 2 4 31 3 4" xfId="24277" xr:uid="{00000000-0005-0000-0000-0000615E0000}"/>
    <cellStyle name="Normal 2 2 4 31 3 5" xfId="24278" xr:uid="{00000000-0005-0000-0000-0000625E0000}"/>
    <cellStyle name="Normal 2 2 4 31 3 6" xfId="24279" xr:uid="{00000000-0005-0000-0000-0000635E0000}"/>
    <cellStyle name="Normal 2 2 4 31 3 7" xfId="24280" xr:uid="{00000000-0005-0000-0000-0000645E0000}"/>
    <cellStyle name="Normal 2 2 4 31 3 8" xfId="24281" xr:uid="{00000000-0005-0000-0000-0000655E0000}"/>
    <cellStyle name="Normal 2 2 4 31 3 9" xfId="24282" xr:uid="{00000000-0005-0000-0000-0000665E0000}"/>
    <cellStyle name="Normal 2 2 4 31 4" xfId="24283" xr:uid="{00000000-0005-0000-0000-0000675E0000}"/>
    <cellStyle name="Normal 2 2 4 31 4 10" xfId="24284" xr:uid="{00000000-0005-0000-0000-0000685E0000}"/>
    <cellStyle name="Normal 2 2 4 31 4 2" xfId="24285" xr:uid="{00000000-0005-0000-0000-0000695E0000}"/>
    <cellStyle name="Normal 2 2 4 31 4 3" xfId="24286" xr:uid="{00000000-0005-0000-0000-00006A5E0000}"/>
    <cellStyle name="Normal 2 2 4 31 4 4" xfId="24287" xr:uid="{00000000-0005-0000-0000-00006B5E0000}"/>
    <cellStyle name="Normal 2 2 4 31 4 5" xfId="24288" xr:uid="{00000000-0005-0000-0000-00006C5E0000}"/>
    <cellStyle name="Normal 2 2 4 31 4 6" xfId="24289" xr:uid="{00000000-0005-0000-0000-00006D5E0000}"/>
    <cellStyle name="Normal 2 2 4 31 4 7" xfId="24290" xr:uid="{00000000-0005-0000-0000-00006E5E0000}"/>
    <cellStyle name="Normal 2 2 4 31 4 8" xfId="24291" xr:uid="{00000000-0005-0000-0000-00006F5E0000}"/>
    <cellStyle name="Normal 2 2 4 31 4 9" xfId="24292" xr:uid="{00000000-0005-0000-0000-0000705E0000}"/>
    <cellStyle name="Normal 2 2 4 31 5" xfId="24293" xr:uid="{00000000-0005-0000-0000-0000715E0000}"/>
    <cellStyle name="Normal 2 2 4 31 5 10" xfId="24294" xr:uid="{00000000-0005-0000-0000-0000725E0000}"/>
    <cellStyle name="Normal 2 2 4 31 5 2" xfId="24295" xr:uid="{00000000-0005-0000-0000-0000735E0000}"/>
    <cellStyle name="Normal 2 2 4 31 5 3" xfId="24296" xr:uid="{00000000-0005-0000-0000-0000745E0000}"/>
    <cellStyle name="Normal 2 2 4 31 5 4" xfId="24297" xr:uid="{00000000-0005-0000-0000-0000755E0000}"/>
    <cellStyle name="Normal 2 2 4 31 5 5" xfId="24298" xr:uid="{00000000-0005-0000-0000-0000765E0000}"/>
    <cellStyle name="Normal 2 2 4 31 5 6" xfId="24299" xr:uid="{00000000-0005-0000-0000-0000775E0000}"/>
    <cellStyle name="Normal 2 2 4 31 5 7" xfId="24300" xr:uid="{00000000-0005-0000-0000-0000785E0000}"/>
    <cellStyle name="Normal 2 2 4 31 5 8" xfId="24301" xr:uid="{00000000-0005-0000-0000-0000795E0000}"/>
    <cellStyle name="Normal 2 2 4 31 5 9" xfId="24302" xr:uid="{00000000-0005-0000-0000-00007A5E0000}"/>
    <cellStyle name="Normal 2 2 4 31 6" xfId="24303" xr:uid="{00000000-0005-0000-0000-00007B5E0000}"/>
    <cellStyle name="Normal 2 2 4 31 7" xfId="24304" xr:uid="{00000000-0005-0000-0000-00007C5E0000}"/>
    <cellStyle name="Normal 2 2 4 31 8" xfId="24305" xr:uid="{00000000-0005-0000-0000-00007D5E0000}"/>
    <cellStyle name="Normal 2 2 4 31 9" xfId="24306" xr:uid="{00000000-0005-0000-0000-00007E5E0000}"/>
    <cellStyle name="Normal 2 2 4 32" xfId="24307" xr:uid="{00000000-0005-0000-0000-00007F5E0000}"/>
    <cellStyle name="Normal 2 2 4 32 10" xfId="24308" xr:uid="{00000000-0005-0000-0000-0000805E0000}"/>
    <cellStyle name="Normal 2 2 4 32 11" xfId="24309" xr:uid="{00000000-0005-0000-0000-0000815E0000}"/>
    <cellStyle name="Normal 2 2 4 32 12" xfId="24310" xr:uid="{00000000-0005-0000-0000-0000825E0000}"/>
    <cellStyle name="Normal 2 2 4 32 13" xfId="24311" xr:uid="{00000000-0005-0000-0000-0000835E0000}"/>
    <cellStyle name="Normal 2 2 4 32 14" xfId="24312" xr:uid="{00000000-0005-0000-0000-0000845E0000}"/>
    <cellStyle name="Normal 2 2 4 32 2" xfId="24313" xr:uid="{00000000-0005-0000-0000-0000855E0000}"/>
    <cellStyle name="Normal 2 2 4 32 2 10" xfId="24314" xr:uid="{00000000-0005-0000-0000-0000865E0000}"/>
    <cellStyle name="Normal 2 2 4 32 2 2" xfId="24315" xr:uid="{00000000-0005-0000-0000-0000875E0000}"/>
    <cellStyle name="Normal 2 2 4 32 2 3" xfId="24316" xr:uid="{00000000-0005-0000-0000-0000885E0000}"/>
    <cellStyle name="Normal 2 2 4 32 2 4" xfId="24317" xr:uid="{00000000-0005-0000-0000-0000895E0000}"/>
    <cellStyle name="Normal 2 2 4 32 2 5" xfId="24318" xr:uid="{00000000-0005-0000-0000-00008A5E0000}"/>
    <cellStyle name="Normal 2 2 4 32 2 6" xfId="24319" xr:uid="{00000000-0005-0000-0000-00008B5E0000}"/>
    <cellStyle name="Normal 2 2 4 32 2 7" xfId="24320" xr:uid="{00000000-0005-0000-0000-00008C5E0000}"/>
    <cellStyle name="Normal 2 2 4 32 2 8" xfId="24321" xr:uid="{00000000-0005-0000-0000-00008D5E0000}"/>
    <cellStyle name="Normal 2 2 4 32 2 9" xfId="24322" xr:uid="{00000000-0005-0000-0000-00008E5E0000}"/>
    <cellStyle name="Normal 2 2 4 32 3" xfId="24323" xr:uid="{00000000-0005-0000-0000-00008F5E0000}"/>
    <cellStyle name="Normal 2 2 4 32 3 10" xfId="24324" xr:uid="{00000000-0005-0000-0000-0000905E0000}"/>
    <cellStyle name="Normal 2 2 4 32 3 2" xfId="24325" xr:uid="{00000000-0005-0000-0000-0000915E0000}"/>
    <cellStyle name="Normal 2 2 4 32 3 3" xfId="24326" xr:uid="{00000000-0005-0000-0000-0000925E0000}"/>
    <cellStyle name="Normal 2 2 4 32 3 4" xfId="24327" xr:uid="{00000000-0005-0000-0000-0000935E0000}"/>
    <cellStyle name="Normal 2 2 4 32 3 5" xfId="24328" xr:uid="{00000000-0005-0000-0000-0000945E0000}"/>
    <cellStyle name="Normal 2 2 4 32 3 6" xfId="24329" xr:uid="{00000000-0005-0000-0000-0000955E0000}"/>
    <cellStyle name="Normal 2 2 4 32 3 7" xfId="24330" xr:uid="{00000000-0005-0000-0000-0000965E0000}"/>
    <cellStyle name="Normal 2 2 4 32 3 8" xfId="24331" xr:uid="{00000000-0005-0000-0000-0000975E0000}"/>
    <cellStyle name="Normal 2 2 4 32 3 9" xfId="24332" xr:uid="{00000000-0005-0000-0000-0000985E0000}"/>
    <cellStyle name="Normal 2 2 4 32 4" xfId="24333" xr:uid="{00000000-0005-0000-0000-0000995E0000}"/>
    <cellStyle name="Normal 2 2 4 32 4 10" xfId="24334" xr:uid="{00000000-0005-0000-0000-00009A5E0000}"/>
    <cellStyle name="Normal 2 2 4 32 4 2" xfId="24335" xr:uid="{00000000-0005-0000-0000-00009B5E0000}"/>
    <cellStyle name="Normal 2 2 4 32 4 3" xfId="24336" xr:uid="{00000000-0005-0000-0000-00009C5E0000}"/>
    <cellStyle name="Normal 2 2 4 32 4 4" xfId="24337" xr:uid="{00000000-0005-0000-0000-00009D5E0000}"/>
    <cellStyle name="Normal 2 2 4 32 4 5" xfId="24338" xr:uid="{00000000-0005-0000-0000-00009E5E0000}"/>
    <cellStyle name="Normal 2 2 4 32 4 6" xfId="24339" xr:uid="{00000000-0005-0000-0000-00009F5E0000}"/>
    <cellStyle name="Normal 2 2 4 32 4 7" xfId="24340" xr:uid="{00000000-0005-0000-0000-0000A05E0000}"/>
    <cellStyle name="Normal 2 2 4 32 4 8" xfId="24341" xr:uid="{00000000-0005-0000-0000-0000A15E0000}"/>
    <cellStyle name="Normal 2 2 4 32 4 9" xfId="24342" xr:uid="{00000000-0005-0000-0000-0000A25E0000}"/>
    <cellStyle name="Normal 2 2 4 32 5" xfId="24343" xr:uid="{00000000-0005-0000-0000-0000A35E0000}"/>
    <cellStyle name="Normal 2 2 4 32 5 10" xfId="24344" xr:uid="{00000000-0005-0000-0000-0000A45E0000}"/>
    <cellStyle name="Normal 2 2 4 32 5 2" xfId="24345" xr:uid="{00000000-0005-0000-0000-0000A55E0000}"/>
    <cellStyle name="Normal 2 2 4 32 5 3" xfId="24346" xr:uid="{00000000-0005-0000-0000-0000A65E0000}"/>
    <cellStyle name="Normal 2 2 4 32 5 4" xfId="24347" xr:uid="{00000000-0005-0000-0000-0000A75E0000}"/>
    <cellStyle name="Normal 2 2 4 32 5 5" xfId="24348" xr:uid="{00000000-0005-0000-0000-0000A85E0000}"/>
    <cellStyle name="Normal 2 2 4 32 5 6" xfId="24349" xr:uid="{00000000-0005-0000-0000-0000A95E0000}"/>
    <cellStyle name="Normal 2 2 4 32 5 7" xfId="24350" xr:uid="{00000000-0005-0000-0000-0000AA5E0000}"/>
    <cellStyle name="Normal 2 2 4 32 5 8" xfId="24351" xr:uid="{00000000-0005-0000-0000-0000AB5E0000}"/>
    <cellStyle name="Normal 2 2 4 32 5 9" xfId="24352" xr:uid="{00000000-0005-0000-0000-0000AC5E0000}"/>
    <cellStyle name="Normal 2 2 4 32 6" xfId="24353" xr:uid="{00000000-0005-0000-0000-0000AD5E0000}"/>
    <cellStyle name="Normal 2 2 4 32 7" xfId="24354" xr:uid="{00000000-0005-0000-0000-0000AE5E0000}"/>
    <cellStyle name="Normal 2 2 4 32 8" xfId="24355" xr:uid="{00000000-0005-0000-0000-0000AF5E0000}"/>
    <cellStyle name="Normal 2 2 4 32 9" xfId="24356" xr:uid="{00000000-0005-0000-0000-0000B05E0000}"/>
    <cellStyle name="Normal 2 2 4 33" xfId="24357" xr:uid="{00000000-0005-0000-0000-0000B15E0000}"/>
    <cellStyle name="Normal 2 2 4 33 10" xfId="24358" xr:uid="{00000000-0005-0000-0000-0000B25E0000}"/>
    <cellStyle name="Normal 2 2 4 33 11" xfId="24359" xr:uid="{00000000-0005-0000-0000-0000B35E0000}"/>
    <cellStyle name="Normal 2 2 4 33 12" xfId="24360" xr:uid="{00000000-0005-0000-0000-0000B45E0000}"/>
    <cellStyle name="Normal 2 2 4 33 13" xfId="24361" xr:uid="{00000000-0005-0000-0000-0000B55E0000}"/>
    <cellStyle name="Normal 2 2 4 33 14" xfId="24362" xr:uid="{00000000-0005-0000-0000-0000B65E0000}"/>
    <cellStyle name="Normal 2 2 4 33 2" xfId="24363" xr:uid="{00000000-0005-0000-0000-0000B75E0000}"/>
    <cellStyle name="Normal 2 2 4 33 2 10" xfId="24364" xr:uid="{00000000-0005-0000-0000-0000B85E0000}"/>
    <cellStyle name="Normal 2 2 4 33 2 2" xfId="24365" xr:uid="{00000000-0005-0000-0000-0000B95E0000}"/>
    <cellStyle name="Normal 2 2 4 33 2 3" xfId="24366" xr:uid="{00000000-0005-0000-0000-0000BA5E0000}"/>
    <cellStyle name="Normal 2 2 4 33 2 4" xfId="24367" xr:uid="{00000000-0005-0000-0000-0000BB5E0000}"/>
    <cellStyle name="Normal 2 2 4 33 2 5" xfId="24368" xr:uid="{00000000-0005-0000-0000-0000BC5E0000}"/>
    <cellStyle name="Normal 2 2 4 33 2 6" xfId="24369" xr:uid="{00000000-0005-0000-0000-0000BD5E0000}"/>
    <cellStyle name="Normal 2 2 4 33 2 7" xfId="24370" xr:uid="{00000000-0005-0000-0000-0000BE5E0000}"/>
    <cellStyle name="Normal 2 2 4 33 2 8" xfId="24371" xr:uid="{00000000-0005-0000-0000-0000BF5E0000}"/>
    <cellStyle name="Normal 2 2 4 33 2 9" xfId="24372" xr:uid="{00000000-0005-0000-0000-0000C05E0000}"/>
    <cellStyle name="Normal 2 2 4 33 3" xfId="24373" xr:uid="{00000000-0005-0000-0000-0000C15E0000}"/>
    <cellStyle name="Normal 2 2 4 33 3 10" xfId="24374" xr:uid="{00000000-0005-0000-0000-0000C25E0000}"/>
    <cellStyle name="Normal 2 2 4 33 3 2" xfId="24375" xr:uid="{00000000-0005-0000-0000-0000C35E0000}"/>
    <cellStyle name="Normal 2 2 4 33 3 3" xfId="24376" xr:uid="{00000000-0005-0000-0000-0000C45E0000}"/>
    <cellStyle name="Normal 2 2 4 33 3 4" xfId="24377" xr:uid="{00000000-0005-0000-0000-0000C55E0000}"/>
    <cellStyle name="Normal 2 2 4 33 3 5" xfId="24378" xr:uid="{00000000-0005-0000-0000-0000C65E0000}"/>
    <cellStyle name="Normal 2 2 4 33 3 6" xfId="24379" xr:uid="{00000000-0005-0000-0000-0000C75E0000}"/>
    <cellStyle name="Normal 2 2 4 33 3 7" xfId="24380" xr:uid="{00000000-0005-0000-0000-0000C85E0000}"/>
    <cellStyle name="Normal 2 2 4 33 3 8" xfId="24381" xr:uid="{00000000-0005-0000-0000-0000C95E0000}"/>
    <cellStyle name="Normal 2 2 4 33 3 9" xfId="24382" xr:uid="{00000000-0005-0000-0000-0000CA5E0000}"/>
    <cellStyle name="Normal 2 2 4 33 4" xfId="24383" xr:uid="{00000000-0005-0000-0000-0000CB5E0000}"/>
    <cellStyle name="Normal 2 2 4 33 4 10" xfId="24384" xr:uid="{00000000-0005-0000-0000-0000CC5E0000}"/>
    <cellStyle name="Normal 2 2 4 33 4 2" xfId="24385" xr:uid="{00000000-0005-0000-0000-0000CD5E0000}"/>
    <cellStyle name="Normal 2 2 4 33 4 3" xfId="24386" xr:uid="{00000000-0005-0000-0000-0000CE5E0000}"/>
    <cellStyle name="Normal 2 2 4 33 4 4" xfId="24387" xr:uid="{00000000-0005-0000-0000-0000CF5E0000}"/>
    <cellStyle name="Normal 2 2 4 33 4 5" xfId="24388" xr:uid="{00000000-0005-0000-0000-0000D05E0000}"/>
    <cellStyle name="Normal 2 2 4 33 4 6" xfId="24389" xr:uid="{00000000-0005-0000-0000-0000D15E0000}"/>
    <cellStyle name="Normal 2 2 4 33 4 7" xfId="24390" xr:uid="{00000000-0005-0000-0000-0000D25E0000}"/>
    <cellStyle name="Normal 2 2 4 33 4 8" xfId="24391" xr:uid="{00000000-0005-0000-0000-0000D35E0000}"/>
    <cellStyle name="Normal 2 2 4 33 4 9" xfId="24392" xr:uid="{00000000-0005-0000-0000-0000D45E0000}"/>
    <cellStyle name="Normal 2 2 4 33 5" xfId="24393" xr:uid="{00000000-0005-0000-0000-0000D55E0000}"/>
    <cellStyle name="Normal 2 2 4 33 5 10" xfId="24394" xr:uid="{00000000-0005-0000-0000-0000D65E0000}"/>
    <cellStyle name="Normal 2 2 4 33 5 2" xfId="24395" xr:uid="{00000000-0005-0000-0000-0000D75E0000}"/>
    <cellStyle name="Normal 2 2 4 33 5 3" xfId="24396" xr:uid="{00000000-0005-0000-0000-0000D85E0000}"/>
    <cellStyle name="Normal 2 2 4 33 5 4" xfId="24397" xr:uid="{00000000-0005-0000-0000-0000D95E0000}"/>
    <cellStyle name="Normal 2 2 4 33 5 5" xfId="24398" xr:uid="{00000000-0005-0000-0000-0000DA5E0000}"/>
    <cellStyle name="Normal 2 2 4 33 5 6" xfId="24399" xr:uid="{00000000-0005-0000-0000-0000DB5E0000}"/>
    <cellStyle name="Normal 2 2 4 33 5 7" xfId="24400" xr:uid="{00000000-0005-0000-0000-0000DC5E0000}"/>
    <cellStyle name="Normal 2 2 4 33 5 8" xfId="24401" xr:uid="{00000000-0005-0000-0000-0000DD5E0000}"/>
    <cellStyle name="Normal 2 2 4 33 5 9" xfId="24402" xr:uid="{00000000-0005-0000-0000-0000DE5E0000}"/>
    <cellStyle name="Normal 2 2 4 33 6" xfId="24403" xr:uid="{00000000-0005-0000-0000-0000DF5E0000}"/>
    <cellStyle name="Normal 2 2 4 33 7" xfId="24404" xr:uid="{00000000-0005-0000-0000-0000E05E0000}"/>
    <cellStyle name="Normal 2 2 4 33 8" xfId="24405" xr:uid="{00000000-0005-0000-0000-0000E15E0000}"/>
    <cellStyle name="Normal 2 2 4 33 9" xfId="24406" xr:uid="{00000000-0005-0000-0000-0000E25E0000}"/>
    <cellStyle name="Normal 2 2 4 34" xfId="24407" xr:uid="{00000000-0005-0000-0000-0000E35E0000}"/>
    <cellStyle name="Normal 2 2 4 35" xfId="24408" xr:uid="{00000000-0005-0000-0000-0000E45E0000}"/>
    <cellStyle name="Normal 2 2 4 36" xfId="24409" xr:uid="{00000000-0005-0000-0000-0000E55E0000}"/>
    <cellStyle name="Normal 2 2 4 37" xfId="22137" xr:uid="{00000000-0005-0000-0000-0000E65E0000}"/>
    <cellStyle name="Normal 2 2 4 4" xfId="24410" xr:uid="{00000000-0005-0000-0000-0000E75E0000}"/>
    <cellStyle name="Normal 2 2 4 4 10" xfId="24411" xr:uid="{00000000-0005-0000-0000-0000E85E0000}"/>
    <cellStyle name="Normal 2 2 4 4 11" xfId="24412" xr:uid="{00000000-0005-0000-0000-0000E95E0000}"/>
    <cellStyle name="Normal 2 2 4 4 12" xfId="24413" xr:uid="{00000000-0005-0000-0000-0000EA5E0000}"/>
    <cellStyle name="Normal 2 2 4 4 13" xfId="24414" xr:uid="{00000000-0005-0000-0000-0000EB5E0000}"/>
    <cellStyle name="Normal 2 2 4 4 14" xfId="24415" xr:uid="{00000000-0005-0000-0000-0000EC5E0000}"/>
    <cellStyle name="Normal 2 2 4 4 2" xfId="24416" xr:uid="{00000000-0005-0000-0000-0000ED5E0000}"/>
    <cellStyle name="Normal 2 2 4 4 2 10" xfId="24417" xr:uid="{00000000-0005-0000-0000-0000EE5E0000}"/>
    <cellStyle name="Normal 2 2 4 4 2 2" xfId="24418" xr:uid="{00000000-0005-0000-0000-0000EF5E0000}"/>
    <cellStyle name="Normal 2 2 4 4 2 3" xfId="24419" xr:uid="{00000000-0005-0000-0000-0000F05E0000}"/>
    <cellStyle name="Normal 2 2 4 4 2 4" xfId="24420" xr:uid="{00000000-0005-0000-0000-0000F15E0000}"/>
    <cellStyle name="Normal 2 2 4 4 2 5" xfId="24421" xr:uid="{00000000-0005-0000-0000-0000F25E0000}"/>
    <cellStyle name="Normal 2 2 4 4 2 6" xfId="24422" xr:uid="{00000000-0005-0000-0000-0000F35E0000}"/>
    <cellStyle name="Normal 2 2 4 4 2 7" xfId="24423" xr:uid="{00000000-0005-0000-0000-0000F45E0000}"/>
    <cellStyle name="Normal 2 2 4 4 2 8" xfId="24424" xr:uid="{00000000-0005-0000-0000-0000F55E0000}"/>
    <cellStyle name="Normal 2 2 4 4 2 9" xfId="24425" xr:uid="{00000000-0005-0000-0000-0000F65E0000}"/>
    <cellStyle name="Normal 2 2 4 4 3" xfId="24426" xr:uid="{00000000-0005-0000-0000-0000F75E0000}"/>
    <cellStyle name="Normal 2 2 4 4 3 10" xfId="24427" xr:uid="{00000000-0005-0000-0000-0000F85E0000}"/>
    <cellStyle name="Normal 2 2 4 4 3 2" xfId="24428" xr:uid="{00000000-0005-0000-0000-0000F95E0000}"/>
    <cellStyle name="Normal 2 2 4 4 3 3" xfId="24429" xr:uid="{00000000-0005-0000-0000-0000FA5E0000}"/>
    <cellStyle name="Normal 2 2 4 4 3 4" xfId="24430" xr:uid="{00000000-0005-0000-0000-0000FB5E0000}"/>
    <cellStyle name="Normal 2 2 4 4 3 5" xfId="24431" xr:uid="{00000000-0005-0000-0000-0000FC5E0000}"/>
    <cellStyle name="Normal 2 2 4 4 3 6" xfId="24432" xr:uid="{00000000-0005-0000-0000-0000FD5E0000}"/>
    <cellStyle name="Normal 2 2 4 4 3 7" xfId="24433" xr:uid="{00000000-0005-0000-0000-0000FE5E0000}"/>
    <cellStyle name="Normal 2 2 4 4 3 8" xfId="24434" xr:uid="{00000000-0005-0000-0000-0000FF5E0000}"/>
    <cellStyle name="Normal 2 2 4 4 3 9" xfId="24435" xr:uid="{00000000-0005-0000-0000-0000005F0000}"/>
    <cellStyle name="Normal 2 2 4 4 4" xfId="24436" xr:uid="{00000000-0005-0000-0000-0000015F0000}"/>
    <cellStyle name="Normal 2 2 4 4 4 10" xfId="24437" xr:uid="{00000000-0005-0000-0000-0000025F0000}"/>
    <cellStyle name="Normal 2 2 4 4 4 2" xfId="24438" xr:uid="{00000000-0005-0000-0000-0000035F0000}"/>
    <cellStyle name="Normal 2 2 4 4 4 3" xfId="24439" xr:uid="{00000000-0005-0000-0000-0000045F0000}"/>
    <cellStyle name="Normal 2 2 4 4 4 4" xfId="24440" xr:uid="{00000000-0005-0000-0000-0000055F0000}"/>
    <cellStyle name="Normal 2 2 4 4 4 5" xfId="24441" xr:uid="{00000000-0005-0000-0000-0000065F0000}"/>
    <cellStyle name="Normal 2 2 4 4 4 6" xfId="24442" xr:uid="{00000000-0005-0000-0000-0000075F0000}"/>
    <cellStyle name="Normal 2 2 4 4 4 7" xfId="24443" xr:uid="{00000000-0005-0000-0000-0000085F0000}"/>
    <cellStyle name="Normal 2 2 4 4 4 8" xfId="24444" xr:uid="{00000000-0005-0000-0000-0000095F0000}"/>
    <cellStyle name="Normal 2 2 4 4 4 9" xfId="24445" xr:uid="{00000000-0005-0000-0000-00000A5F0000}"/>
    <cellStyle name="Normal 2 2 4 4 5" xfId="24446" xr:uid="{00000000-0005-0000-0000-00000B5F0000}"/>
    <cellStyle name="Normal 2 2 4 4 5 10" xfId="24447" xr:uid="{00000000-0005-0000-0000-00000C5F0000}"/>
    <cellStyle name="Normal 2 2 4 4 5 2" xfId="24448" xr:uid="{00000000-0005-0000-0000-00000D5F0000}"/>
    <cellStyle name="Normal 2 2 4 4 5 3" xfId="24449" xr:uid="{00000000-0005-0000-0000-00000E5F0000}"/>
    <cellStyle name="Normal 2 2 4 4 5 4" xfId="24450" xr:uid="{00000000-0005-0000-0000-00000F5F0000}"/>
    <cellStyle name="Normal 2 2 4 4 5 5" xfId="24451" xr:uid="{00000000-0005-0000-0000-0000105F0000}"/>
    <cellStyle name="Normal 2 2 4 4 5 6" xfId="24452" xr:uid="{00000000-0005-0000-0000-0000115F0000}"/>
    <cellStyle name="Normal 2 2 4 4 5 7" xfId="24453" xr:uid="{00000000-0005-0000-0000-0000125F0000}"/>
    <cellStyle name="Normal 2 2 4 4 5 8" xfId="24454" xr:uid="{00000000-0005-0000-0000-0000135F0000}"/>
    <cellStyle name="Normal 2 2 4 4 5 9" xfId="24455" xr:uid="{00000000-0005-0000-0000-0000145F0000}"/>
    <cellStyle name="Normal 2 2 4 4 6" xfId="24456" xr:uid="{00000000-0005-0000-0000-0000155F0000}"/>
    <cellStyle name="Normal 2 2 4 4 7" xfId="24457" xr:uid="{00000000-0005-0000-0000-0000165F0000}"/>
    <cellStyle name="Normal 2 2 4 4 8" xfId="24458" xr:uid="{00000000-0005-0000-0000-0000175F0000}"/>
    <cellStyle name="Normal 2 2 4 4 9" xfId="24459" xr:uid="{00000000-0005-0000-0000-0000185F0000}"/>
    <cellStyle name="Normal 2 2 4 5" xfId="24460" xr:uid="{00000000-0005-0000-0000-0000195F0000}"/>
    <cellStyle name="Normal 2 2 4 5 10" xfId="24461" xr:uid="{00000000-0005-0000-0000-00001A5F0000}"/>
    <cellStyle name="Normal 2 2 4 5 11" xfId="24462" xr:uid="{00000000-0005-0000-0000-00001B5F0000}"/>
    <cellStyle name="Normal 2 2 4 5 12" xfId="24463" xr:uid="{00000000-0005-0000-0000-00001C5F0000}"/>
    <cellStyle name="Normal 2 2 4 5 13" xfId="24464" xr:uid="{00000000-0005-0000-0000-00001D5F0000}"/>
    <cellStyle name="Normal 2 2 4 5 14" xfId="24465" xr:uid="{00000000-0005-0000-0000-00001E5F0000}"/>
    <cellStyle name="Normal 2 2 4 5 2" xfId="24466" xr:uid="{00000000-0005-0000-0000-00001F5F0000}"/>
    <cellStyle name="Normal 2 2 4 5 2 10" xfId="24467" xr:uid="{00000000-0005-0000-0000-0000205F0000}"/>
    <cellStyle name="Normal 2 2 4 5 2 2" xfId="24468" xr:uid="{00000000-0005-0000-0000-0000215F0000}"/>
    <cellStyle name="Normal 2 2 4 5 2 3" xfId="24469" xr:uid="{00000000-0005-0000-0000-0000225F0000}"/>
    <cellStyle name="Normal 2 2 4 5 2 4" xfId="24470" xr:uid="{00000000-0005-0000-0000-0000235F0000}"/>
    <cellStyle name="Normal 2 2 4 5 2 5" xfId="24471" xr:uid="{00000000-0005-0000-0000-0000245F0000}"/>
    <cellStyle name="Normal 2 2 4 5 2 6" xfId="24472" xr:uid="{00000000-0005-0000-0000-0000255F0000}"/>
    <cellStyle name="Normal 2 2 4 5 2 7" xfId="24473" xr:uid="{00000000-0005-0000-0000-0000265F0000}"/>
    <cellStyle name="Normal 2 2 4 5 2 8" xfId="24474" xr:uid="{00000000-0005-0000-0000-0000275F0000}"/>
    <cellStyle name="Normal 2 2 4 5 2 9" xfId="24475" xr:uid="{00000000-0005-0000-0000-0000285F0000}"/>
    <cellStyle name="Normal 2 2 4 5 3" xfId="24476" xr:uid="{00000000-0005-0000-0000-0000295F0000}"/>
    <cellStyle name="Normal 2 2 4 5 3 10" xfId="24477" xr:uid="{00000000-0005-0000-0000-00002A5F0000}"/>
    <cellStyle name="Normal 2 2 4 5 3 2" xfId="24478" xr:uid="{00000000-0005-0000-0000-00002B5F0000}"/>
    <cellStyle name="Normal 2 2 4 5 3 3" xfId="24479" xr:uid="{00000000-0005-0000-0000-00002C5F0000}"/>
    <cellStyle name="Normal 2 2 4 5 3 4" xfId="24480" xr:uid="{00000000-0005-0000-0000-00002D5F0000}"/>
    <cellStyle name="Normal 2 2 4 5 3 5" xfId="24481" xr:uid="{00000000-0005-0000-0000-00002E5F0000}"/>
    <cellStyle name="Normal 2 2 4 5 3 6" xfId="24482" xr:uid="{00000000-0005-0000-0000-00002F5F0000}"/>
    <cellStyle name="Normal 2 2 4 5 3 7" xfId="24483" xr:uid="{00000000-0005-0000-0000-0000305F0000}"/>
    <cellStyle name="Normal 2 2 4 5 3 8" xfId="24484" xr:uid="{00000000-0005-0000-0000-0000315F0000}"/>
    <cellStyle name="Normal 2 2 4 5 3 9" xfId="24485" xr:uid="{00000000-0005-0000-0000-0000325F0000}"/>
    <cellStyle name="Normal 2 2 4 5 4" xfId="24486" xr:uid="{00000000-0005-0000-0000-0000335F0000}"/>
    <cellStyle name="Normal 2 2 4 5 4 10" xfId="24487" xr:uid="{00000000-0005-0000-0000-0000345F0000}"/>
    <cellStyle name="Normal 2 2 4 5 4 2" xfId="24488" xr:uid="{00000000-0005-0000-0000-0000355F0000}"/>
    <cellStyle name="Normal 2 2 4 5 4 3" xfId="24489" xr:uid="{00000000-0005-0000-0000-0000365F0000}"/>
    <cellStyle name="Normal 2 2 4 5 4 4" xfId="24490" xr:uid="{00000000-0005-0000-0000-0000375F0000}"/>
    <cellStyle name="Normal 2 2 4 5 4 5" xfId="24491" xr:uid="{00000000-0005-0000-0000-0000385F0000}"/>
    <cellStyle name="Normal 2 2 4 5 4 6" xfId="24492" xr:uid="{00000000-0005-0000-0000-0000395F0000}"/>
    <cellStyle name="Normal 2 2 4 5 4 7" xfId="24493" xr:uid="{00000000-0005-0000-0000-00003A5F0000}"/>
    <cellStyle name="Normal 2 2 4 5 4 8" xfId="24494" xr:uid="{00000000-0005-0000-0000-00003B5F0000}"/>
    <cellStyle name="Normal 2 2 4 5 4 9" xfId="24495" xr:uid="{00000000-0005-0000-0000-00003C5F0000}"/>
    <cellStyle name="Normal 2 2 4 5 5" xfId="24496" xr:uid="{00000000-0005-0000-0000-00003D5F0000}"/>
    <cellStyle name="Normal 2 2 4 5 5 10" xfId="24497" xr:uid="{00000000-0005-0000-0000-00003E5F0000}"/>
    <cellStyle name="Normal 2 2 4 5 5 2" xfId="24498" xr:uid="{00000000-0005-0000-0000-00003F5F0000}"/>
    <cellStyle name="Normal 2 2 4 5 5 3" xfId="24499" xr:uid="{00000000-0005-0000-0000-0000405F0000}"/>
    <cellStyle name="Normal 2 2 4 5 5 4" xfId="24500" xr:uid="{00000000-0005-0000-0000-0000415F0000}"/>
    <cellStyle name="Normal 2 2 4 5 5 5" xfId="24501" xr:uid="{00000000-0005-0000-0000-0000425F0000}"/>
    <cellStyle name="Normal 2 2 4 5 5 6" xfId="24502" xr:uid="{00000000-0005-0000-0000-0000435F0000}"/>
    <cellStyle name="Normal 2 2 4 5 5 7" xfId="24503" xr:uid="{00000000-0005-0000-0000-0000445F0000}"/>
    <cellStyle name="Normal 2 2 4 5 5 8" xfId="24504" xr:uid="{00000000-0005-0000-0000-0000455F0000}"/>
    <cellStyle name="Normal 2 2 4 5 5 9" xfId="24505" xr:uid="{00000000-0005-0000-0000-0000465F0000}"/>
    <cellStyle name="Normal 2 2 4 5 6" xfId="24506" xr:uid="{00000000-0005-0000-0000-0000475F0000}"/>
    <cellStyle name="Normal 2 2 4 5 7" xfId="24507" xr:uid="{00000000-0005-0000-0000-0000485F0000}"/>
    <cellStyle name="Normal 2 2 4 5 8" xfId="24508" xr:uid="{00000000-0005-0000-0000-0000495F0000}"/>
    <cellStyle name="Normal 2 2 4 5 9" xfId="24509" xr:uid="{00000000-0005-0000-0000-00004A5F0000}"/>
    <cellStyle name="Normal 2 2 4 6" xfId="24510" xr:uid="{00000000-0005-0000-0000-00004B5F0000}"/>
    <cellStyle name="Normal 2 2 4 6 10" xfId="24511" xr:uid="{00000000-0005-0000-0000-00004C5F0000}"/>
    <cellStyle name="Normal 2 2 4 6 11" xfId="24512" xr:uid="{00000000-0005-0000-0000-00004D5F0000}"/>
    <cellStyle name="Normal 2 2 4 6 12" xfId="24513" xr:uid="{00000000-0005-0000-0000-00004E5F0000}"/>
    <cellStyle name="Normal 2 2 4 6 13" xfId="24514" xr:uid="{00000000-0005-0000-0000-00004F5F0000}"/>
    <cellStyle name="Normal 2 2 4 6 14" xfId="24515" xr:uid="{00000000-0005-0000-0000-0000505F0000}"/>
    <cellStyle name="Normal 2 2 4 6 2" xfId="24516" xr:uid="{00000000-0005-0000-0000-0000515F0000}"/>
    <cellStyle name="Normal 2 2 4 6 2 10" xfId="24517" xr:uid="{00000000-0005-0000-0000-0000525F0000}"/>
    <cellStyle name="Normal 2 2 4 6 2 2" xfId="24518" xr:uid="{00000000-0005-0000-0000-0000535F0000}"/>
    <cellStyle name="Normal 2 2 4 6 2 3" xfId="24519" xr:uid="{00000000-0005-0000-0000-0000545F0000}"/>
    <cellStyle name="Normal 2 2 4 6 2 4" xfId="24520" xr:uid="{00000000-0005-0000-0000-0000555F0000}"/>
    <cellStyle name="Normal 2 2 4 6 2 5" xfId="24521" xr:uid="{00000000-0005-0000-0000-0000565F0000}"/>
    <cellStyle name="Normal 2 2 4 6 2 6" xfId="24522" xr:uid="{00000000-0005-0000-0000-0000575F0000}"/>
    <cellStyle name="Normal 2 2 4 6 2 7" xfId="24523" xr:uid="{00000000-0005-0000-0000-0000585F0000}"/>
    <cellStyle name="Normal 2 2 4 6 2 8" xfId="24524" xr:uid="{00000000-0005-0000-0000-0000595F0000}"/>
    <cellStyle name="Normal 2 2 4 6 2 9" xfId="24525" xr:uid="{00000000-0005-0000-0000-00005A5F0000}"/>
    <cellStyle name="Normal 2 2 4 6 3" xfId="24526" xr:uid="{00000000-0005-0000-0000-00005B5F0000}"/>
    <cellStyle name="Normal 2 2 4 6 3 10" xfId="24527" xr:uid="{00000000-0005-0000-0000-00005C5F0000}"/>
    <cellStyle name="Normal 2 2 4 6 3 2" xfId="24528" xr:uid="{00000000-0005-0000-0000-00005D5F0000}"/>
    <cellStyle name="Normal 2 2 4 6 3 3" xfId="24529" xr:uid="{00000000-0005-0000-0000-00005E5F0000}"/>
    <cellStyle name="Normal 2 2 4 6 3 4" xfId="24530" xr:uid="{00000000-0005-0000-0000-00005F5F0000}"/>
    <cellStyle name="Normal 2 2 4 6 3 5" xfId="24531" xr:uid="{00000000-0005-0000-0000-0000605F0000}"/>
    <cellStyle name="Normal 2 2 4 6 3 6" xfId="24532" xr:uid="{00000000-0005-0000-0000-0000615F0000}"/>
    <cellStyle name="Normal 2 2 4 6 3 7" xfId="24533" xr:uid="{00000000-0005-0000-0000-0000625F0000}"/>
    <cellStyle name="Normal 2 2 4 6 3 8" xfId="24534" xr:uid="{00000000-0005-0000-0000-0000635F0000}"/>
    <cellStyle name="Normal 2 2 4 6 3 9" xfId="24535" xr:uid="{00000000-0005-0000-0000-0000645F0000}"/>
    <cellStyle name="Normal 2 2 4 6 4" xfId="24536" xr:uid="{00000000-0005-0000-0000-0000655F0000}"/>
    <cellStyle name="Normal 2 2 4 6 4 10" xfId="24537" xr:uid="{00000000-0005-0000-0000-0000665F0000}"/>
    <cellStyle name="Normal 2 2 4 6 4 2" xfId="24538" xr:uid="{00000000-0005-0000-0000-0000675F0000}"/>
    <cellStyle name="Normal 2 2 4 6 4 3" xfId="24539" xr:uid="{00000000-0005-0000-0000-0000685F0000}"/>
    <cellStyle name="Normal 2 2 4 6 4 4" xfId="24540" xr:uid="{00000000-0005-0000-0000-0000695F0000}"/>
    <cellStyle name="Normal 2 2 4 6 4 5" xfId="24541" xr:uid="{00000000-0005-0000-0000-00006A5F0000}"/>
    <cellStyle name="Normal 2 2 4 6 4 6" xfId="24542" xr:uid="{00000000-0005-0000-0000-00006B5F0000}"/>
    <cellStyle name="Normal 2 2 4 6 4 7" xfId="24543" xr:uid="{00000000-0005-0000-0000-00006C5F0000}"/>
    <cellStyle name="Normal 2 2 4 6 4 8" xfId="24544" xr:uid="{00000000-0005-0000-0000-00006D5F0000}"/>
    <cellStyle name="Normal 2 2 4 6 4 9" xfId="24545" xr:uid="{00000000-0005-0000-0000-00006E5F0000}"/>
    <cellStyle name="Normal 2 2 4 6 5" xfId="24546" xr:uid="{00000000-0005-0000-0000-00006F5F0000}"/>
    <cellStyle name="Normal 2 2 4 6 5 10" xfId="24547" xr:uid="{00000000-0005-0000-0000-0000705F0000}"/>
    <cellStyle name="Normal 2 2 4 6 5 2" xfId="24548" xr:uid="{00000000-0005-0000-0000-0000715F0000}"/>
    <cellStyle name="Normal 2 2 4 6 5 3" xfId="24549" xr:uid="{00000000-0005-0000-0000-0000725F0000}"/>
    <cellStyle name="Normal 2 2 4 6 5 4" xfId="24550" xr:uid="{00000000-0005-0000-0000-0000735F0000}"/>
    <cellStyle name="Normal 2 2 4 6 5 5" xfId="24551" xr:uid="{00000000-0005-0000-0000-0000745F0000}"/>
    <cellStyle name="Normal 2 2 4 6 5 6" xfId="24552" xr:uid="{00000000-0005-0000-0000-0000755F0000}"/>
    <cellStyle name="Normal 2 2 4 6 5 7" xfId="24553" xr:uid="{00000000-0005-0000-0000-0000765F0000}"/>
    <cellStyle name="Normal 2 2 4 6 5 8" xfId="24554" xr:uid="{00000000-0005-0000-0000-0000775F0000}"/>
    <cellStyle name="Normal 2 2 4 6 5 9" xfId="24555" xr:uid="{00000000-0005-0000-0000-0000785F0000}"/>
    <cellStyle name="Normal 2 2 4 6 6" xfId="24556" xr:uid="{00000000-0005-0000-0000-0000795F0000}"/>
    <cellStyle name="Normal 2 2 4 6 7" xfId="24557" xr:uid="{00000000-0005-0000-0000-00007A5F0000}"/>
    <cellStyle name="Normal 2 2 4 6 8" xfId="24558" xr:uid="{00000000-0005-0000-0000-00007B5F0000}"/>
    <cellStyle name="Normal 2 2 4 6 9" xfId="24559" xr:uid="{00000000-0005-0000-0000-00007C5F0000}"/>
    <cellStyle name="Normal 2 2 4 7" xfId="24560" xr:uid="{00000000-0005-0000-0000-00007D5F0000}"/>
    <cellStyle name="Normal 2 2 4 7 10" xfId="24561" xr:uid="{00000000-0005-0000-0000-00007E5F0000}"/>
    <cellStyle name="Normal 2 2 4 7 11" xfId="24562" xr:uid="{00000000-0005-0000-0000-00007F5F0000}"/>
    <cellStyle name="Normal 2 2 4 7 12" xfId="24563" xr:uid="{00000000-0005-0000-0000-0000805F0000}"/>
    <cellStyle name="Normal 2 2 4 7 13" xfId="24564" xr:uid="{00000000-0005-0000-0000-0000815F0000}"/>
    <cellStyle name="Normal 2 2 4 7 14" xfId="24565" xr:uid="{00000000-0005-0000-0000-0000825F0000}"/>
    <cellStyle name="Normal 2 2 4 7 2" xfId="24566" xr:uid="{00000000-0005-0000-0000-0000835F0000}"/>
    <cellStyle name="Normal 2 2 4 7 2 10" xfId="24567" xr:uid="{00000000-0005-0000-0000-0000845F0000}"/>
    <cellStyle name="Normal 2 2 4 7 2 2" xfId="24568" xr:uid="{00000000-0005-0000-0000-0000855F0000}"/>
    <cellStyle name="Normal 2 2 4 7 2 3" xfId="24569" xr:uid="{00000000-0005-0000-0000-0000865F0000}"/>
    <cellStyle name="Normal 2 2 4 7 2 4" xfId="24570" xr:uid="{00000000-0005-0000-0000-0000875F0000}"/>
    <cellStyle name="Normal 2 2 4 7 2 5" xfId="24571" xr:uid="{00000000-0005-0000-0000-0000885F0000}"/>
    <cellStyle name="Normal 2 2 4 7 2 6" xfId="24572" xr:uid="{00000000-0005-0000-0000-0000895F0000}"/>
    <cellStyle name="Normal 2 2 4 7 2 7" xfId="24573" xr:uid="{00000000-0005-0000-0000-00008A5F0000}"/>
    <cellStyle name="Normal 2 2 4 7 2 8" xfId="24574" xr:uid="{00000000-0005-0000-0000-00008B5F0000}"/>
    <cellStyle name="Normal 2 2 4 7 2 9" xfId="24575" xr:uid="{00000000-0005-0000-0000-00008C5F0000}"/>
    <cellStyle name="Normal 2 2 4 7 3" xfId="24576" xr:uid="{00000000-0005-0000-0000-00008D5F0000}"/>
    <cellStyle name="Normal 2 2 4 7 3 10" xfId="24577" xr:uid="{00000000-0005-0000-0000-00008E5F0000}"/>
    <cellStyle name="Normal 2 2 4 7 3 2" xfId="24578" xr:uid="{00000000-0005-0000-0000-00008F5F0000}"/>
    <cellStyle name="Normal 2 2 4 7 3 3" xfId="24579" xr:uid="{00000000-0005-0000-0000-0000905F0000}"/>
    <cellStyle name="Normal 2 2 4 7 3 4" xfId="24580" xr:uid="{00000000-0005-0000-0000-0000915F0000}"/>
    <cellStyle name="Normal 2 2 4 7 3 5" xfId="24581" xr:uid="{00000000-0005-0000-0000-0000925F0000}"/>
    <cellStyle name="Normal 2 2 4 7 3 6" xfId="24582" xr:uid="{00000000-0005-0000-0000-0000935F0000}"/>
    <cellStyle name="Normal 2 2 4 7 3 7" xfId="24583" xr:uid="{00000000-0005-0000-0000-0000945F0000}"/>
    <cellStyle name="Normal 2 2 4 7 3 8" xfId="24584" xr:uid="{00000000-0005-0000-0000-0000955F0000}"/>
    <cellStyle name="Normal 2 2 4 7 3 9" xfId="24585" xr:uid="{00000000-0005-0000-0000-0000965F0000}"/>
    <cellStyle name="Normal 2 2 4 7 4" xfId="24586" xr:uid="{00000000-0005-0000-0000-0000975F0000}"/>
    <cellStyle name="Normal 2 2 4 7 4 10" xfId="24587" xr:uid="{00000000-0005-0000-0000-0000985F0000}"/>
    <cellStyle name="Normal 2 2 4 7 4 2" xfId="24588" xr:uid="{00000000-0005-0000-0000-0000995F0000}"/>
    <cellStyle name="Normal 2 2 4 7 4 3" xfId="24589" xr:uid="{00000000-0005-0000-0000-00009A5F0000}"/>
    <cellStyle name="Normal 2 2 4 7 4 4" xfId="24590" xr:uid="{00000000-0005-0000-0000-00009B5F0000}"/>
    <cellStyle name="Normal 2 2 4 7 4 5" xfId="24591" xr:uid="{00000000-0005-0000-0000-00009C5F0000}"/>
    <cellStyle name="Normal 2 2 4 7 4 6" xfId="24592" xr:uid="{00000000-0005-0000-0000-00009D5F0000}"/>
    <cellStyle name="Normal 2 2 4 7 4 7" xfId="24593" xr:uid="{00000000-0005-0000-0000-00009E5F0000}"/>
    <cellStyle name="Normal 2 2 4 7 4 8" xfId="24594" xr:uid="{00000000-0005-0000-0000-00009F5F0000}"/>
    <cellStyle name="Normal 2 2 4 7 4 9" xfId="24595" xr:uid="{00000000-0005-0000-0000-0000A05F0000}"/>
    <cellStyle name="Normal 2 2 4 7 5" xfId="24596" xr:uid="{00000000-0005-0000-0000-0000A15F0000}"/>
    <cellStyle name="Normal 2 2 4 7 5 10" xfId="24597" xr:uid="{00000000-0005-0000-0000-0000A25F0000}"/>
    <cellStyle name="Normal 2 2 4 7 5 2" xfId="24598" xr:uid="{00000000-0005-0000-0000-0000A35F0000}"/>
    <cellStyle name="Normal 2 2 4 7 5 3" xfId="24599" xr:uid="{00000000-0005-0000-0000-0000A45F0000}"/>
    <cellStyle name="Normal 2 2 4 7 5 4" xfId="24600" xr:uid="{00000000-0005-0000-0000-0000A55F0000}"/>
    <cellStyle name="Normal 2 2 4 7 5 5" xfId="24601" xr:uid="{00000000-0005-0000-0000-0000A65F0000}"/>
    <cellStyle name="Normal 2 2 4 7 5 6" xfId="24602" xr:uid="{00000000-0005-0000-0000-0000A75F0000}"/>
    <cellStyle name="Normal 2 2 4 7 5 7" xfId="24603" xr:uid="{00000000-0005-0000-0000-0000A85F0000}"/>
    <cellStyle name="Normal 2 2 4 7 5 8" xfId="24604" xr:uid="{00000000-0005-0000-0000-0000A95F0000}"/>
    <cellStyle name="Normal 2 2 4 7 5 9" xfId="24605" xr:uid="{00000000-0005-0000-0000-0000AA5F0000}"/>
    <cellStyle name="Normal 2 2 4 7 6" xfId="24606" xr:uid="{00000000-0005-0000-0000-0000AB5F0000}"/>
    <cellStyle name="Normal 2 2 4 7 7" xfId="24607" xr:uid="{00000000-0005-0000-0000-0000AC5F0000}"/>
    <cellStyle name="Normal 2 2 4 7 8" xfId="24608" xr:uid="{00000000-0005-0000-0000-0000AD5F0000}"/>
    <cellStyle name="Normal 2 2 4 7 9" xfId="24609" xr:uid="{00000000-0005-0000-0000-0000AE5F0000}"/>
    <cellStyle name="Normal 2 2 4 8" xfId="24610" xr:uid="{00000000-0005-0000-0000-0000AF5F0000}"/>
    <cellStyle name="Normal 2 2 4 8 10" xfId="24611" xr:uid="{00000000-0005-0000-0000-0000B05F0000}"/>
    <cellStyle name="Normal 2 2 4 8 11" xfId="24612" xr:uid="{00000000-0005-0000-0000-0000B15F0000}"/>
    <cellStyle name="Normal 2 2 4 8 12" xfId="24613" xr:uid="{00000000-0005-0000-0000-0000B25F0000}"/>
    <cellStyle name="Normal 2 2 4 8 13" xfId="24614" xr:uid="{00000000-0005-0000-0000-0000B35F0000}"/>
    <cellStyle name="Normal 2 2 4 8 14" xfId="24615" xr:uid="{00000000-0005-0000-0000-0000B45F0000}"/>
    <cellStyle name="Normal 2 2 4 8 2" xfId="24616" xr:uid="{00000000-0005-0000-0000-0000B55F0000}"/>
    <cellStyle name="Normal 2 2 4 8 2 10" xfId="24617" xr:uid="{00000000-0005-0000-0000-0000B65F0000}"/>
    <cellStyle name="Normal 2 2 4 8 2 2" xfId="24618" xr:uid="{00000000-0005-0000-0000-0000B75F0000}"/>
    <cellStyle name="Normal 2 2 4 8 2 3" xfId="24619" xr:uid="{00000000-0005-0000-0000-0000B85F0000}"/>
    <cellStyle name="Normal 2 2 4 8 2 4" xfId="24620" xr:uid="{00000000-0005-0000-0000-0000B95F0000}"/>
    <cellStyle name="Normal 2 2 4 8 2 5" xfId="24621" xr:uid="{00000000-0005-0000-0000-0000BA5F0000}"/>
    <cellStyle name="Normal 2 2 4 8 2 6" xfId="24622" xr:uid="{00000000-0005-0000-0000-0000BB5F0000}"/>
    <cellStyle name="Normal 2 2 4 8 2 7" xfId="24623" xr:uid="{00000000-0005-0000-0000-0000BC5F0000}"/>
    <cellStyle name="Normal 2 2 4 8 2 8" xfId="24624" xr:uid="{00000000-0005-0000-0000-0000BD5F0000}"/>
    <cellStyle name="Normal 2 2 4 8 2 9" xfId="24625" xr:uid="{00000000-0005-0000-0000-0000BE5F0000}"/>
    <cellStyle name="Normal 2 2 4 8 3" xfId="24626" xr:uid="{00000000-0005-0000-0000-0000BF5F0000}"/>
    <cellStyle name="Normal 2 2 4 8 3 10" xfId="24627" xr:uid="{00000000-0005-0000-0000-0000C05F0000}"/>
    <cellStyle name="Normal 2 2 4 8 3 2" xfId="24628" xr:uid="{00000000-0005-0000-0000-0000C15F0000}"/>
    <cellStyle name="Normal 2 2 4 8 3 3" xfId="24629" xr:uid="{00000000-0005-0000-0000-0000C25F0000}"/>
    <cellStyle name="Normal 2 2 4 8 3 4" xfId="24630" xr:uid="{00000000-0005-0000-0000-0000C35F0000}"/>
    <cellStyle name="Normal 2 2 4 8 3 5" xfId="24631" xr:uid="{00000000-0005-0000-0000-0000C45F0000}"/>
    <cellStyle name="Normal 2 2 4 8 3 6" xfId="24632" xr:uid="{00000000-0005-0000-0000-0000C55F0000}"/>
    <cellStyle name="Normal 2 2 4 8 3 7" xfId="24633" xr:uid="{00000000-0005-0000-0000-0000C65F0000}"/>
    <cellStyle name="Normal 2 2 4 8 3 8" xfId="24634" xr:uid="{00000000-0005-0000-0000-0000C75F0000}"/>
    <cellStyle name="Normal 2 2 4 8 3 9" xfId="24635" xr:uid="{00000000-0005-0000-0000-0000C85F0000}"/>
    <cellStyle name="Normal 2 2 4 8 4" xfId="24636" xr:uid="{00000000-0005-0000-0000-0000C95F0000}"/>
    <cellStyle name="Normal 2 2 4 8 4 10" xfId="24637" xr:uid="{00000000-0005-0000-0000-0000CA5F0000}"/>
    <cellStyle name="Normal 2 2 4 8 4 2" xfId="24638" xr:uid="{00000000-0005-0000-0000-0000CB5F0000}"/>
    <cellStyle name="Normal 2 2 4 8 4 3" xfId="24639" xr:uid="{00000000-0005-0000-0000-0000CC5F0000}"/>
    <cellStyle name="Normal 2 2 4 8 4 4" xfId="24640" xr:uid="{00000000-0005-0000-0000-0000CD5F0000}"/>
    <cellStyle name="Normal 2 2 4 8 4 5" xfId="24641" xr:uid="{00000000-0005-0000-0000-0000CE5F0000}"/>
    <cellStyle name="Normal 2 2 4 8 4 6" xfId="24642" xr:uid="{00000000-0005-0000-0000-0000CF5F0000}"/>
    <cellStyle name="Normal 2 2 4 8 4 7" xfId="24643" xr:uid="{00000000-0005-0000-0000-0000D05F0000}"/>
    <cellStyle name="Normal 2 2 4 8 4 8" xfId="24644" xr:uid="{00000000-0005-0000-0000-0000D15F0000}"/>
    <cellStyle name="Normal 2 2 4 8 4 9" xfId="24645" xr:uid="{00000000-0005-0000-0000-0000D25F0000}"/>
    <cellStyle name="Normal 2 2 4 8 5" xfId="24646" xr:uid="{00000000-0005-0000-0000-0000D35F0000}"/>
    <cellStyle name="Normal 2 2 4 8 5 10" xfId="24647" xr:uid="{00000000-0005-0000-0000-0000D45F0000}"/>
    <cellStyle name="Normal 2 2 4 8 5 2" xfId="24648" xr:uid="{00000000-0005-0000-0000-0000D55F0000}"/>
    <cellStyle name="Normal 2 2 4 8 5 3" xfId="24649" xr:uid="{00000000-0005-0000-0000-0000D65F0000}"/>
    <cellStyle name="Normal 2 2 4 8 5 4" xfId="24650" xr:uid="{00000000-0005-0000-0000-0000D75F0000}"/>
    <cellStyle name="Normal 2 2 4 8 5 5" xfId="24651" xr:uid="{00000000-0005-0000-0000-0000D85F0000}"/>
    <cellStyle name="Normal 2 2 4 8 5 6" xfId="24652" xr:uid="{00000000-0005-0000-0000-0000D95F0000}"/>
    <cellStyle name="Normal 2 2 4 8 5 7" xfId="24653" xr:uid="{00000000-0005-0000-0000-0000DA5F0000}"/>
    <cellStyle name="Normal 2 2 4 8 5 8" xfId="24654" xr:uid="{00000000-0005-0000-0000-0000DB5F0000}"/>
    <cellStyle name="Normal 2 2 4 8 5 9" xfId="24655" xr:uid="{00000000-0005-0000-0000-0000DC5F0000}"/>
    <cellStyle name="Normal 2 2 4 8 6" xfId="24656" xr:uid="{00000000-0005-0000-0000-0000DD5F0000}"/>
    <cellStyle name="Normal 2 2 4 8 7" xfId="24657" xr:uid="{00000000-0005-0000-0000-0000DE5F0000}"/>
    <cellStyle name="Normal 2 2 4 8 8" xfId="24658" xr:uid="{00000000-0005-0000-0000-0000DF5F0000}"/>
    <cellStyle name="Normal 2 2 4 8 9" xfId="24659" xr:uid="{00000000-0005-0000-0000-0000E05F0000}"/>
    <cellStyle name="Normal 2 2 4 9" xfId="24660" xr:uid="{00000000-0005-0000-0000-0000E15F0000}"/>
    <cellStyle name="Normal 2 2 4 9 10" xfId="24661" xr:uid="{00000000-0005-0000-0000-0000E25F0000}"/>
    <cellStyle name="Normal 2 2 4 9 11" xfId="24662" xr:uid="{00000000-0005-0000-0000-0000E35F0000}"/>
    <cellStyle name="Normal 2 2 4 9 12" xfId="24663" xr:uid="{00000000-0005-0000-0000-0000E45F0000}"/>
    <cellStyle name="Normal 2 2 4 9 13" xfId="24664" xr:uid="{00000000-0005-0000-0000-0000E55F0000}"/>
    <cellStyle name="Normal 2 2 4 9 14" xfId="24665" xr:uid="{00000000-0005-0000-0000-0000E65F0000}"/>
    <cellStyle name="Normal 2 2 4 9 2" xfId="24666" xr:uid="{00000000-0005-0000-0000-0000E75F0000}"/>
    <cellStyle name="Normal 2 2 4 9 2 10" xfId="24667" xr:uid="{00000000-0005-0000-0000-0000E85F0000}"/>
    <cellStyle name="Normal 2 2 4 9 2 2" xfId="24668" xr:uid="{00000000-0005-0000-0000-0000E95F0000}"/>
    <cellStyle name="Normal 2 2 4 9 2 3" xfId="24669" xr:uid="{00000000-0005-0000-0000-0000EA5F0000}"/>
    <cellStyle name="Normal 2 2 4 9 2 4" xfId="24670" xr:uid="{00000000-0005-0000-0000-0000EB5F0000}"/>
    <cellStyle name="Normal 2 2 4 9 2 5" xfId="24671" xr:uid="{00000000-0005-0000-0000-0000EC5F0000}"/>
    <cellStyle name="Normal 2 2 4 9 2 6" xfId="24672" xr:uid="{00000000-0005-0000-0000-0000ED5F0000}"/>
    <cellStyle name="Normal 2 2 4 9 2 7" xfId="24673" xr:uid="{00000000-0005-0000-0000-0000EE5F0000}"/>
    <cellStyle name="Normal 2 2 4 9 2 8" xfId="24674" xr:uid="{00000000-0005-0000-0000-0000EF5F0000}"/>
    <cellStyle name="Normal 2 2 4 9 2 9" xfId="24675" xr:uid="{00000000-0005-0000-0000-0000F05F0000}"/>
    <cellStyle name="Normal 2 2 4 9 3" xfId="24676" xr:uid="{00000000-0005-0000-0000-0000F15F0000}"/>
    <cellStyle name="Normal 2 2 4 9 3 10" xfId="24677" xr:uid="{00000000-0005-0000-0000-0000F25F0000}"/>
    <cellStyle name="Normal 2 2 4 9 3 2" xfId="24678" xr:uid="{00000000-0005-0000-0000-0000F35F0000}"/>
    <cellStyle name="Normal 2 2 4 9 3 3" xfId="24679" xr:uid="{00000000-0005-0000-0000-0000F45F0000}"/>
    <cellStyle name="Normal 2 2 4 9 3 4" xfId="24680" xr:uid="{00000000-0005-0000-0000-0000F55F0000}"/>
    <cellStyle name="Normal 2 2 4 9 3 5" xfId="24681" xr:uid="{00000000-0005-0000-0000-0000F65F0000}"/>
    <cellStyle name="Normal 2 2 4 9 3 6" xfId="24682" xr:uid="{00000000-0005-0000-0000-0000F75F0000}"/>
    <cellStyle name="Normal 2 2 4 9 3 7" xfId="24683" xr:uid="{00000000-0005-0000-0000-0000F85F0000}"/>
    <cellStyle name="Normal 2 2 4 9 3 8" xfId="24684" xr:uid="{00000000-0005-0000-0000-0000F95F0000}"/>
    <cellStyle name="Normal 2 2 4 9 3 9" xfId="24685" xr:uid="{00000000-0005-0000-0000-0000FA5F0000}"/>
    <cellStyle name="Normal 2 2 4 9 4" xfId="24686" xr:uid="{00000000-0005-0000-0000-0000FB5F0000}"/>
    <cellStyle name="Normal 2 2 4 9 4 10" xfId="24687" xr:uid="{00000000-0005-0000-0000-0000FC5F0000}"/>
    <cellStyle name="Normal 2 2 4 9 4 2" xfId="24688" xr:uid="{00000000-0005-0000-0000-0000FD5F0000}"/>
    <cellStyle name="Normal 2 2 4 9 4 3" xfId="24689" xr:uid="{00000000-0005-0000-0000-0000FE5F0000}"/>
    <cellStyle name="Normal 2 2 4 9 4 4" xfId="24690" xr:uid="{00000000-0005-0000-0000-0000FF5F0000}"/>
    <cellStyle name="Normal 2 2 4 9 4 5" xfId="24691" xr:uid="{00000000-0005-0000-0000-000000600000}"/>
    <cellStyle name="Normal 2 2 4 9 4 6" xfId="24692" xr:uid="{00000000-0005-0000-0000-000001600000}"/>
    <cellStyle name="Normal 2 2 4 9 4 7" xfId="24693" xr:uid="{00000000-0005-0000-0000-000002600000}"/>
    <cellStyle name="Normal 2 2 4 9 4 8" xfId="24694" xr:uid="{00000000-0005-0000-0000-000003600000}"/>
    <cellStyle name="Normal 2 2 4 9 4 9" xfId="24695" xr:uid="{00000000-0005-0000-0000-000004600000}"/>
    <cellStyle name="Normal 2 2 4 9 5" xfId="24696" xr:uid="{00000000-0005-0000-0000-000005600000}"/>
    <cellStyle name="Normal 2 2 4 9 5 10" xfId="24697" xr:uid="{00000000-0005-0000-0000-000006600000}"/>
    <cellStyle name="Normal 2 2 4 9 5 2" xfId="24698" xr:uid="{00000000-0005-0000-0000-000007600000}"/>
    <cellStyle name="Normal 2 2 4 9 5 3" xfId="24699" xr:uid="{00000000-0005-0000-0000-000008600000}"/>
    <cellStyle name="Normal 2 2 4 9 5 4" xfId="24700" xr:uid="{00000000-0005-0000-0000-000009600000}"/>
    <cellStyle name="Normal 2 2 4 9 5 5" xfId="24701" xr:uid="{00000000-0005-0000-0000-00000A600000}"/>
    <cellStyle name="Normal 2 2 4 9 5 6" xfId="24702" xr:uid="{00000000-0005-0000-0000-00000B600000}"/>
    <cellStyle name="Normal 2 2 4 9 5 7" xfId="24703" xr:uid="{00000000-0005-0000-0000-00000C600000}"/>
    <cellStyle name="Normal 2 2 4 9 5 8" xfId="24704" xr:uid="{00000000-0005-0000-0000-00000D600000}"/>
    <cellStyle name="Normal 2 2 4 9 5 9" xfId="24705" xr:uid="{00000000-0005-0000-0000-00000E600000}"/>
    <cellStyle name="Normal 2 2 4 9 6" xfId="24706" xr:uid="{00000000-0005-0000-0000-00000F600000}"/>
    <cellStyle name="Normal 2 2 4 9 7" xfId="24707" xr:uid="{00000000-0005-0000-0000-000010600000}"/>
    <cellStyle name="Normal 2 2 4 9 8" xfId="24708" xr:uid="{00000000-0005-0000-0000-000011600000}"/>
    <cellStyle name="Normal 2 2 4 9 9" xfId="24709" xr:uid="{00000000-0005-0000-0000-000012600000}"/>
    <cellStyle name="Normal 2 2 40" xfId="24710" xr:uid="{00000000-0005-0000-0000-000013600000}"/>
    <cellStyle name="Normal 2 2 41" xfId="24711" xr:uid="{00000000-0005-0000-0000-000014600000}"/>
    <cellStyle name="Normal 2 2 41 10" xfId="24712" xr:uid="{00000000-0005-0000-0000-000015600000}"/>
    <cellStyle name="Normal 2 2 41 2" xfId="24713" xr:uid="{00000000-0005-0000-0000-000016600000}"/>
    <cellStyle name="Normal 2 2 41 3" xfId="24714" xr:uid="{00000000-0005-0000-0000-000017600000}"/>
    <cellStyle name="Normal 2 2 41 4" xfId="24715" xr:uid="{00000000-0005-0000-0000-000018600000}"/>
    <cellStyle name="Normal 2 2 41 5" xfId="24716" xr:uid="{00000000-0005-0000-0000-000019600000}"/>
    <cellStyle name="Normal 2 2 41 6" xfId="24717" xr:uid="{00000000-0005-0000-0000-00001A600000}"/>
    <cellStyle name="Normal 2 2 41 7" xfId="24718" xr:uid="{00000000-0005-0000-0000-00001B600000}"/>
    <cellStyle name="Normal 2 2 41 8" xfId="24719" xr:uid="{00000000-0005-0000-0000-00001C600000}"/>
    <cellStyle name="Normal 2 2 41 9" xfId="24720" xr:uid="{00000000-0005-0000-0000-00001D600000}"/>
    <cellStyle name="Normal 2 2 42" xfId="24721" xr:uid="{00000000-0005-0000-0000-00001E600000}"/>
    <cellStyle name="Normal 2 2 43" xfId="24722" xr:uid="{00000000-0005-0000-0000-00001F600000}"/>
    <cellStyle name="Normal 2 2 44" xfId="24723" xr:uid="{00000000-0005-0000-0000-000020600000}"/>
    <cellStyle name="Normal 2 2 45" xfId="24724" xr:uid="{00000000-0005-0000-0000-000021600000}"/>
    <cellStyle name="Normal 2 2 46" xfId="24725" xr:uid="{00000000-0005-0000-0000-000022600000}"/>
    <cellStyle name="Normal 2 2 47" xfId="24726" xr:uid="{00000000-0005-0000-0000-000023600000}"/>
    <cellStyle name="Normal 2 2 48" xfId="24727" xr:uid="{00000000-0005-0000-0000-000024600000}"/>
    <cellStyle name="Normal 2 2 49" xfId="24728" xr:uid="{00000000-0005-0000-0000-000025600000}"/>
    <cellStyle name="Normal 2 2 5" xfId="24729" xr:uid="{00000000-0005-0000-0000-000026600000}"/>
    <cellStyle name="Normal 2 2 5 10" xfId="24730" xr:uid="{00000000-0005-0000-0000-000027600000}"/>
    <cellStyle name="Normal 2 2 5 10 10" xfId="24731" xr:uid="{00000000-0005-0000-0000-000028600000}"/>
    <cellStyle name="Normal 2 2 5 10 11" xfId="24732" xr:uid="{00000000-0005-0000-0000-000029600000}"/>
    <cellStyle name="Normal 2 2 5 10 12" xfId="24733" xr:uid="{00000000-0005-0000-0000-00002A600000}"/>
    <cellStyle name="Normal 2 2 5 10 13" xfId="24734" xr:uid="{00000000-0005-0000-0000-00002B600000}"/>
    <cellStyle name="Normal 2 2 5 10 14" xfId="24735" xr:uid="{00000000-0005-0000-0000-00002C600000}"/>
    <cellStyle name="Normal 2 2 5 10 2" xfId="24736" xr:uid="{00000000-0005-0000-0000-00002D600000}"/>
    <cellStyle name="Normal 2 2 5 10 2 10" xfId="24737" xr:uid="{00000000-0005-0000-0000-00002E600000}"/>
    <cellStyle name="Normal 2 2 5 10 2 2" xfId="24738" xr:uid="{00000000-0005-0000-0000-00002F600000}"/>
    <cellStyle name="Normal 2 2 5 10 2 3" xfId="24739" xr:uid="{00000000-0005-0000-0000-000030600000}"/>
    <cellStyle name="Normal 2 2 5 10 2 4" xfId="24740" xr:uid="{00000000-0005-0000-0000-000031600000}"/>
    <cellStyle name="Normal 2 2 5 10 2 5" xfId="24741" xr:uid="{00000000-0005-0000-0000-000032600000}"/>
    <cellStyle name="Normal 2 2 5 10 2 6" xfId="24742" xr:uid="{00000000-0005-0000-0000-000033600000}"/>
    <cellStyle name="Normal 2 2 5 10 2 7" xfId="24743" xr:uid="{00000000-0005-0000-0000-000034600000}"/>
    <cellStyle name="Normal 2 2 5 10 2 8" xfId="24744" xr:uid="{00000000-0005-0000-0000-000035600000}"/>
    <cellStyle name="Normal 2 2 5 10 2 9" xfId="24745" xr:uid="{00000000-0005-0000-0000-000036600000}"/>
    <cellStyle name="Normal 2 2 5 10 3" xfId="24746" xr:uid="{00000000-0005-0000-0000-000037600000}"/>
    <cellStyle name="Normal 2 2 5 10 3 10" xfId="24747" xr:uid="{00000000-0005-0000-0000-000038600000}"/>
    <cellStyle name="Normal 2 2 5 10 3 2" xfId="24748" xr:uid="{00000000-0005-0000-0000-000039600000}"/>
    <cellStyle name="Normal 2 2 5 10 3 3" xfId="24749" xr:uid="{00000000-0005-0000-0000-00003A600000}"/>
    <cellStyle name="Normal 2 2 5 10 3 4" xfId="24750" xr:uid="{00000000-0005-0000-0000-00003B600000}"/>
    <cellStyle name="Normal 2 2 5 10 3 5" xfId="24751" xr:uid="{00000000-0005-0000-0000-00003C600000}"/>
    <cellStyle name="Normal 2 2 5 10 3 6" xfId="24752" xr:uid="{00000000-0005-0000-0000-00003D600000}"/>
    <cellStyle name="Normal 2 2 5 10 3 7" xfId="24753" xr:uid="{00000000-0005-0000-0000-00003E600000}"/>
    <cellStyle name="Normal 2 2 5 10 3 8" xfId="24754" xr:uid="{00000000-0005-0000-0000-00003F600000}"/>
    <cellStyle name="Normal 2 2 5 10 3 9" xfId="24755" xr:uid="{00000000-0005-0000-0000-000040600000}"/>
    <cellStyle name="Normal 2 2 5 10 4" xfId="24756" xr:uid="{00000000-0005-0000-0000-000041600000}"/>
    <cellStyle name="Normal 2 2 5 10 4 10" xfId="24757" xr:uid="{00000000-0005-0000-0000-000042600000}"/>
    <cellStyle name="Normal 2 2 5 10 4 2" xfId="24758" xr:uid="{00000000-0005-0000-0000-000043600000}"/>
    <cellStyle name="Normal 2 2 5 10 4 3" xfId="24759" xr:uid="{00000000-0005-0000-0000-000044600000}"/>
    <cellStyle name="Normal 2 2 5 10 4 4" xfId="24760" xr:uid="{00000000-0005-0000-0000-000045600000}"/>
    <cellStyle name="Normal 2 2 5 10 4 5" xfId="24761" xr:uid="{00000000-0005-0000-0000-000046600000}"/>
    <cellStyle name="Normal 2 2 5 10 4 6" xfId="24762" xr:uid="{00000000-0005-0000-0000-000047600000}"/>
    <cellStyle name="Normal 2 2 5 10 4 7" xfId="24763" xr:uid="{00000000-0005-0000-0000-000048600000}"/>
    <cellStyle name="Normal 2 2 5 10 4 8" xfId="24764" xr:uid="{00000000-0005-0000-0000-000049600000}"/>
    <cellStyle name="Normal 2 2 5 10 4 9" xfId="24765" xr:uid="{00000000-0005-0000-0000-00004A600000}"/>
    <cellStyle name="Normal 2 2 5 10 5" xfId="24766" xr:uid="{00000000-0005-0000-0000-00004B600000}"/>
    <cellStyle name="Normal 2 2 5 10 5 10" xfId="24767" xr:uid="{00000000-0005-0000-0000-00004C600000}"/>
    <cellStyle name="Normal 2 2 5 10 5 2" xfId="24768" xr:uid="{00000000-0005-0000-0000-00004D600000}"/>
    <cellStyle name="Normal 2 2 5 10 5 3" xfId="24769" xr:uid="{00000000-0005-0000-0000-00004E600000}"/>
    <cellStyle name="Normal 2 2 5 10 5 4" xfId="24770" xr:uid="{00000000-0005-0000-0000-00004F600000}"/>
    <cellStyle name="Normal 2 2 5 10 5 5" xfId="24771" xr:uid="{00000000-0005-0000-0000-000050600000}"/>
    <cellStyle name="Normal 2 2 5 10 5 6" xfId="24772" xr:uid="{00000000-0005-0000-0000-000051600000}"/>
    <cellStyle name="Normal 2 2 5 10 5 7" xfId="24773" xr:uid="{00000000-0005-0000-0000-000052600000}"/>
    <cellStyle name="Normal 2 2 5 10 5 8" xfId="24774" xr:uid="{00000000-0005-0000-0000-000053600000}"/>
    <cellStyle name="Normal 2 2 5 10 5 9" xfId="24775" xr:uid="{00000000-0005-0000-0000-000054600000}"/>
    <cellStyle name="Normal 2 2 5 10 6" xfId="24776" xr:uid="{00000000-0005-0000-0000-000055600000}"/>
    <cellStyle name="Normal 2 2 5 10 7" xfId="24777" xr:uid="{00000000-0005-0000-0000-000056600000}"/>
    <cellStyle name="Normal 2 2 5 10 8" xfId="24778" xr:uid="{00000000-0005-0000-0000-000057600000}"/>
    <cellStyle name="Normal 2 2 5 10 9" xfId="24779" xr:uid="{00000000-0005-0000-0000-000058600000}"/>
    <cellStyle name="Normal 2 2 5 11" xfId="24780" xr:uid="{00000000-0005-0000-0000-000059600000}"/>
    <cellStyle name="Normal 2 2 5 11 10" xfId="24781" xr:uid="{00000000-0005-0000-0000-00005A600000}"/>
    <cellStyle name="Normal 2 2 5 11 11" xfId="24782" xr:uid="{00000000-0005-0000-0000-00005B600000}"/>
    <cellStyle name="Normal 2 2 5 11 12" xfId="24783" xr:uid="{00000000-0005-0000-0000-00005C600000}"/>
    <cellStyle name="Normal 2 2 5 11 13" xfId="24784" xr:uid="{00000000-0005-0000-0000-00005D600000}"/>
    <cellStyle name="Normal 2 2 5 11 14" xfId="24785" xr:uid="{00000000-0005-0000-0000-00005E600000}"/>
    <cellStyle name="Normal 2 2 5 11 2" xfId="24786" xr:uid="{00000000-0005-0000-0000-00005F600000}"/>
    <cellStyle name="Normal 2 2 5 11 2 10" xfId="24787" xr:uid="{00000000-0005-0000-0000-000060600000}"/>
    <cellStyle name="Normal 2 2 5 11 2 2" xfId="24788" xr:uid="{00000000-0005-0000-0000-000061600000}"/>
    <cellStyle name="Normal 2 2 5 11 2 3" xfId="24789" xr:uid="{00000000-0005-0000-0000-000062600000}"/>
    <cellStyle name="Normal 2 2 5 11 2 4" xfId="24790" xr:uid="{00000000-0005-0000-0000-000063600000}"/>
    <cellStyle name="Normal 2 2 5 11 2 5" xfId="24791" xr:uid="{00000000-0005-0000-0000-000064600000}"/>
    <cellStyle name="Normal 2 2 5 11 2 6" xfId="24792" xr:uid="{00000000-0005-0000-0000-000065600000}"/>
    <cellStyle name="Normal 2 2 5 11 2 7" xfId="24793" xr:uid="{00000000-0005-0000-0000-000066600000}"/>
    <cellStyle name="Normal 2 2 5 11 2 8" xfId="24794" xr:uid="{00000000-0005-0000-0000-000067600000}"/>
    <cellStyle name="Normal 2 2 5 11 2 9" xfId="24795" xr:uid="{00000000-0005-0000-0000-000068600000}"/>
    <cellStyle name="Normal 2 2 5 11 3" xfId="24796" xr:uid="{00000000-0005-0000-0000-000069600000}"/>
    <cellStyle name="Normal 2 2 5 11 3 10" xfId="24797" xr:uid="{00000000-0005-0000-0000-00006A600000}"/>
    <cellStyle name="Normal 2 2 5 11 3 2" xfId="24798" xr:uid="{00000000-0005-0000-0000-00006B600000}"/>
    <cellStyle name="Normal 2 2 5 11 3 3" xfId="24799" xr:uid="{00000000-0005-0000-0000-00006C600000}"/>
    <cellStyle name="Normal 2 2 5 11 3 4" xfId="24800" xr:uid="{00000000-0005-0000-0000-00006D600000}"/>
    <cellStyle name="Normal 2 2 5 11 3 5" xfId="24801" xr:uid="{00000000-0005-0000-0000-00006E600000}"/>
    <cellStyle name="Normal 2 2 5 11 3 6" xfId="24802" xr:uid="{00000000-0005-0000-0000-00006F600000}"/>
    <cellStyle name="Normal 2 2 5 11 3 7" xfId="24803" xr:uid="{00000000-0005-0000-0000-000070600000}"/>
    <cellStyle name="Normal 2 2 5 11 3 8" xfId="24804" xr:uid="{00000000-0005-0000-0000-000071600000}"/>
    <cellStyle name="Normal 2 2 5 11 3 9" xfId="24805" xr:uid="{00000000-0005-0000-0000-000072600000}"/>
    <cellStyle name="Normal 2 2 5 11 4" xfId="24806" xr:uid="{00000000-0005-0000-0000-000073600000}"/>
    <cellStyle name="Normal 2 2 5 11 4 10" xfId="24807" xr:uid="{00000000-0005-0000-0000-000074600000}"/>
    <cellStyle name="Normal 2 2 5 11 4 2" xfId="24808" xr:uid="{00000000-0005-0000-0000-000075600000}"/>
    <cellStyle name="Normal 2 2 5 11 4 3" xfId="24809" xr:uid="{00000000-0005-0000-0000-000076600000}"/>
    <cellStyle name="Normal 2 2 5 11 4 4" xfId="24810" xr:uid="{00000000-0005-0000-0000-000077600000}"/>
    <cellStyle name="Normal 2 2 5 11 4 5" xfId="24811" xr:uid="{00000000-0005-0000-0000-000078600000}"/>
    <cellStyle name="Normal 2 2 5 11 4 6" xfId="24812" xr:uid="{00000000-0005-0000-0000-000079600000}"/>
    <cellStyle name="Normal 2 2 5 11 4 7" xfId="24813" xr:uid="{00000000-0005-0000-0000-00007A600000}"/>
    <cellStyle name="Normal 2 2 5 11 4 8" xfId="24814" xr:uid="{00000000-0005-0000-0000-00007B600000}"/>
    <cellStyle name="Normal 2 2 5 11 4 9" xfId="24815" xr:uid="{00000000-0005-0000-0000-00007C600000}"/>
    <cellStyle name="Normal 2 2 5 11 5" xfId="24816" xr:uid="{00000000-0005-0000-0000-00007D600000}"/>
    <cellStyle name="Normal 2 2 5 11 5 10" xfId="24817" xr:uid="{00000000-0005-0000-0000-00007E600000}"/>
    <cellStyle name="Normal 2 2 5 11 5 2" xfId="24818" xr:uid="{00000000-0005-0000-0000-00007F600000}"/>
    <cellStyle name="Normal 2 2 5 11 5 3" xfId="24819" xr:uid="{00000000-0005-0000-0000-000080600000}"/>
    <cellStyle name="Normal 2 2 5 11 5 4" xfId="24820" xr:uid="{00000000-0005-0000-0000-000081600000}"/>
    <cellStyle name="Normal 2 2 5 11 5 5" xfId="24821" xr:uid="{00000000-0005-0000-0000-000082600000}"/>
    <cellStyle name="Normal 2 2 5 11 5 6" xfId="24822" xr:uid="{00000000-0005-0000-0000-000083600000}"/>
    <cellStyle name="Normal 2 2 5 11 5 7" xfId="24823" xr:uid="{00000000-0005-0000-0000-000084600000}"/>
    <cellStyle name="Normal 2 2 5 11 5 8" xfId="24824" xr:uid="{00000000-0005-0000-0000-000085600000}"/>
    <cellStyle name="Normal 2 2 5 11 5 9" xfId="24825" xr:uid="{00000000-0005-0000-0000-000086600000}"/>
    <cellStyle name="Normal 2 2 5 11 6" xfId="24826" xr:uid="{00000000-0005-0000-0000-000087600000}"/>
    <cellStyle name="Normal 2 2 5 11 7" xfId="24827" xr:uid="{00000000-0005-0000-0000-000088600000}"/>
    <cellStyle name="Normal 2 2 5 11 8" xfId="24828" xr:uid="{00000000-0005-0000-0000-000089600000}"/>
    <cellStyle name="Normal 2 2 5 11 9" xfId="24829" xr:uid="{00000000-0005-0000-0000-00008A600000}"/>
    <cellStyle name="Normal 2 2 5 12" xfId="24830" xr:uid="{00000000-0005-0000-0000-00008B600000}"/>
    <cellStyle name="Normal 2 2 5 12 10" xfId="24831" xr:uid="{00000000-0005-0000-0000-00008C600000}"/>
    <cellStyle name="Normal 2 2 5 12 11" xfId="24832" xr:uid="{00000000-0005-0000-0000-00008D600000}"/>
    <cellStyle name="Normal 2 2 5 12 12" xfId="24833" xr:uid="{00000000-0005-0000-0000-00008E600000}"/>
    <cellStyle name="Normal 2 2 5 12 13" xfId="24834" xr:uid="{00000000-0005-0000-0000-00008F600000}"/>
    <cellStyle name="Normal 2 2 5 12 14" xfId="24835" xr:uid="{00000000-0005-0000-0000-000090600000}"/>
    <cellStyle name="Normal 2 2 5 12 2" xfId="24836" xr:uid="{00000000-0005-0000-0000-000091600000}"/>
    <cellStyle name="Normal 2 2 5 12 2 10" xfId="24837" xr:uid="{00000000-0005-0000-0000-000092600000}"/>
    <cellStyle name="Normal 2 2 5 12 2 2" xfId="24838" xr:uid="{00000000-0005-0000-0000-000093600000}"/>
    <cellStyle name="Normal 2 2 5 12 2 3" xfId="24839" xr:uid="{00000000-0005-0000-0000-000094600000}"/>
    <cellStyle name="Normal 2 2 5 12 2 4" xfId="24840" xr:uid="{00000000-0005-0000-0000-000095600000}"/>
    <cellStyle name="Normal 2 2 5 12 2 5" xfId="24841" xr:uid="{00000000-0005-0000-0000-000096600000}"/>
    <cellStyle name="Normal 2 2 5 12 2 6" xfId="24842" xr:uid="{00000000-0005-0000-0000-000097600000}"/>
    <cellStyle name="Normal 2 2 5 12 2 7" xfId="24843" xr:uid="{00000000-0005-0000-0000-000098600000}"/>
    <cellStyle name="Normal 2 2 5 12 2 8" xfId="24844" xr:uid="{00000000-0005-0000-0000-000099600000}"/>
    <cellStyle name="Normal 2 2 5 12 2 9" xfId="24845" xr:uid="{00000000-0005-0000-0000-00009A600000}"/>
    <cellStyle name="Normal 2 2 5 12 3" xfId="24846" xr:uid="{00000000-0005-0000-0000-00009B600000}"/>
    <cellStyle name="Normal 2 2 5 12 3 10" xfId="24847" xr:uid="{00000000-0005-0000-0000-00009C600000}"/>
    <cellStyle name="Normal 2 2 5 12 3 2" xfId="24848" xr:uid="{00000000-0005-0000-0000-00009D600000}"/>
    <cellStyle name="Normal 2 2 5 12 3 3" xfId="24849" xr:uid="{00000000-0005-0000-0000-00009E600000}"/>
    <cellStyle name="Normal 2 2 5 12 3 4" xfId="24850" xr:uid="{00000000-0005-0000-0000-00009F600000}"/>
    <cellStyle name="Normal 2 2 5 12 3 5" xfId="24851" xr:uid="{00000000-0005-0000-0000-0000A0600000}"/>
    <cellStyle name="Normal 2 2 5 12 3 6" xfId="24852" xr:uid="{00000000-0005-0000-0000-0000A1600000}"/>
    <cellStyle name="Normal 2 2 5 12 3 7" xfId="24853" xr:uid="{00000000-0005-0000-0000-0000A2600000}"/>
    <cellStyle name="Normal 2 2 5 12 3 8" xfId="24854" xr:uid="{00000000-0005-0000-0000-0000A3600000}"/>
    <cellStyle name="Normal 2 2 5 12 3 9" xfId="24855" xr:uid="{00000000-0005-0000-0000-0000A4600000}"/>
    <cellStyle name="Normal 2 2 5 12 4" xfId="24856" xr:uid="{00000000-0005-0000-0000-0000A5600000}"/>
    <cellStyle name="Normal 2 2 5 12 4 10" xfId="24857" xr:uid="{00000000-0005-0000-0000-0000A6600000}"/>
    <cellStyle name="Normal 2 2 5 12 4 2" xfId="24858" xr:uid="{00000000-0005-0000-0000-0000A7600000}"/>
    <cellStyle name="Normal 2 2 5 12 4 3" xfId="24859" xr:uid="{00000000-0005-0000-0000-0000A8600000}"/>
    <cellStyle name="Normal 2 2 5 12 4 4" xfId="24860" xr:uid="{00000000-0005-0000-0000-0000A9600000}"/>
    <cellStyle name="Normal 2 2 5 12 4 5" xfId="24861" xr:uid="{00000000-0005-0000-0000-0000AA600000}"/>
    <cellStyle name="Normal 2 2 5 12 4 6" xfId="24862" xr:uid="{00000000-0005-0000-0000-0000AB600000}"/>
    <cellStyle name="Normal 2 2 5 12 4 7" xfId="24863" xr:uid="{00000000-0005-0000-0000-0000AC600000}"/>
    <cellStyle name="Normal 2 2 5 12 4 8" xfId="24864" xr:uid="{00000000-0005-0000-0000-0000AD600000}"/>
    <cellStyle name="Normal 2 2 5 12 4 9" xfId="24865" xr:uid="{00000000-0005-0000-0000-0000AE600000}"/>
    <cellStyle name="Normal 2 2 5 12 5" xfId="24866" xr:uid="{00000000-0005-0000-0000-0000AF600000}"/>
    <cellStyle name="Normal 2 2 5 12 5 10" xfId="24867" xr:uid="{00000000-0005-0000-0000-0000B0600000}"/>
    <cellStyle name="Normal 2 2 5 12 5 2" xfId="24868" xr:uid="{00000000-0005-0000-0000-0000B1600000}"/>
    <cellStyle name="Normal 2 2 5 12 5 3" xfId="24869" xr:uid="{00000000-0005-0000-0000-0000B2600000}"/>
    <cellStyle name="Normal 2 2 5 12 5 4" xfId="24870" xr:uid="{00000000-0005-0000-0000-0000B3600000}"/>
    <cellStyle name="Normal 2 2 5 12 5 5" xfId="24871" xr:uid="{00000000-0005-0000-0000-0000B4600000}"/>
    <cellStyle name="Normal 2 2 5 12 5 6" xfId="24872" xr:uid="{00000000-0005-0000-0000-0000B5600000}"/>
    <cellStyle name="Normal 2 2 5 12 5 7" xfId="24873" xr:uid="{00000000-0005-0000-0000-0000B6600000}"/>
    <cellStyle name="Normal 2 2 5 12 5 8" xfId="24874" xr:uid="{00000000-0005-0000-0000-0000B7600000}"/>
    <cellStyle name="Normal 2 2 5 12 5 9" xfId="24875" xr:uid="{00000000-0005-0000-0000-0000B8600000}"/>
    <cellStyle name="Normal 2 2 5 12 6" xfId="24876" xr:uid="{00000000-0005-0000-0000-0000B9600000}"/>
    <cellStyle name="Normal 2 2 5 12 7" xfId="24877" xr:uid="{00000000-0005-0000-0000-0000BA600000}"/>
    <cellStyle name="Normal 2 2 5 12 8" xfId="24878" xr:uid="{00000000-0005-0000-0000-0000BB600000}"/>
    <cellStyle name="Normal 2 2 5 12 9" xfId="24879" xr:uid="{00000000-0005-0000-0000-0000BC600000}"/>
    <cellStyle name="Normal 2 2 5 13" xfId="24880" xr:uid="{00000000-0005-0000-0000-0000BD600000}"/>
    <cellStyle name="Normal 2 2 5 13 10" xfId="24881" xr:uid="{00000000-0005-0000-0000-0000BE600000}"/>
    <cellStyle name="Normal 2 2 5 13 11" xfId="24882" xr:uid="{00000000-0005-0000-0000-0000BF600000}"/>
    <cellStyle name="Normal 2 2 5 13 12" xfId="24883" xr:uid="{00000000-0005-0000-0000-0000C0600000}"/>
    <cellStyle name="Normal 2 2 5 13 13" xfId="24884" xr:uid="{00000000-0005-0000-0000-0000C1600000}"/>
    <cellStyle name="Normal 2 2 5 13 14" xfId="24885" xr:uid="{00000000-0005-0000-0000-0000C2600000}"/>
    <cellStyle name="Normal 2 2 5 13 2" xfId="24886" xr:uid="{00000000-0005-0000-0000-0000C3600000}"/>
    <cellStyle name="Normal 2 2 5 13 2 10" xfId="24887" xr:uid="{00000000-0005-0000-0000-0000C4600000}"/>
    <cellStyle name="Normal 2 2 5 13 2 2" xfId="24888" xr:uid="{00000000-0005-0000-0000-0000C5600000}"/>
    <cellStyle name="Normal 2 2 5 13 2 3" xfId="24889" xr:uid="{00000000-0005-0000-0000-0000C6600000}"/>
    <cellStyle name="Normal 2 2 5 13 2 4" xfId="24890" xr:uid="{00000000-0005-0000-0000-0000C7600000}"/>
    <cellStyle name="Normal 2 2 5 13 2 5" xfId="24891" xr:uid="{00000000-0005-0000-0000-0000C8600000}"/>
    <cellStyle name="Normal 2 2 5 13 2 6" xfId="24892" xr:uid="{00000000-0005-0000-0000-0000C9600000}"/>
    <cellStyle name="Normal 2 2 5 13 2 7" xfId="24893" xr:uid="{00000000-0005-0000-0000-0000CA600000}"/>
    <cellStyle name="Normal 2 2 5 13 2 8" xfId="24894" xr:uid="{00000000-0005-0000-0000-0000CB600000}"/>
    <cellStyle name="Normal 2 2 5 13 2 9" xfId="24895" xr:uid="{00000000-0005-0000-0000-0000CC600000}"/>
    <cellStyle name="Normal 2 2 5 13 3" xfId="24896" xr:uid="{00000000-0005-0000-0000-0000CD600000}"/>
    <cellStyle name="Normal 2 2 5 13 3 10" xfId="24897" xr:uid="{00000000-0005-0000-0000-0000CE600000}"/>
    <cellStyle name="Normal 2 2 5 13 3 2" xfId="24898" xr:uid="{00000000-0005-0000-0000-0000CF600000}"/>
    <cellStyle name="Normal 2 2 5 13 3 3" xfId="24899" xr:uid="{00000000-0005-0000-0000-0000D0600000}"/>
    <cellStyle name="Normal 2 2 5 13 3 4" xfId="24900" xr:uid="{00000000-0005-0000-0000-0000D1600000}"/>
    <cellStyle name="Normal 2 2 5 13 3 5" xfId="24901" xr:uid="{00000000-0005-0000-0000-0000D2600000}"/>
    <cellStyle name="Normal 2 2 5 13 3 6" xfId="24902" xr:uid="{00000000-0005-0000-0000-0000D3600000}"/>
    <cellStyle name="Normal 2 2 5 13 3 7" xfId="24903" xr:uid="{00000000-0005-0000-0000-0000D4600000}"/>
    <cellStyle name="Normal 2 2 5 13 3 8" xfId="24904" xr:uid="{00000000-0005-0000-0000-0000D5600000}"/>
    <cellStyle name="Normal 2 2 5 13 3 9" xfId="24905" xr:uid="{00000000-0005-0000-0000-0000D6600000}"/>
    <cellStyle name="Normal 2 2 5 13 4" xfId="24906" xr:uid="{00000000-0005-0000-0000-0000D7600000}"/>
    <cellStyle name="Normal 2 2 5 13 4 10" xfId="24907" xr:uid="{00000000-0005-0000-0000-0000D8600000}"/>
    <cellStyle name="Normal 2 2 5 13 4 2" xfId="24908" xr:uid="{00000000-0005-0000-0000-0000D9600000}"/>
    <cellStyle name="Normal 2 2 5 13 4 3" xfId="24909" xr:uid="{00000000-0005-0000-0000-0000DA600000}"/>
    <cellStyle name="Normal 2 2 5 13 4 4" xfId="24910" xr:uid="{00000000-0005-0000-0000-0000DB600000}"/>
    <cellStyle name="Normal 2 2 5 13 4 5" xfId="24911" xr:uid="{00000000-0005-0000-0000-0000DC600000}"/>
    <cellStyle name="Normal 2 2 5 13 4 6" xfId="24912" xr:uid="{00000000-0005-0000-0000-0000DD600000}"/>
    <cellStyle name="Normal 2 2 5 13 4 7" xfId="24913" xr:uid="{00000000-0005-0000-0000-0000DE600000}"/>
    <cellStyle name="Normal 2 2 5 13 4 8" xfId="24914" xr:uid="{00000000-0005-0000-0000-0000DF600000}"/>
    <cellStyle name="Normal 2 2 5 13 4 9" xfId="24915" xr:uid="{00000000-0005-0000-0000-0000E0600000}"/>
    <cellStyle name="Normal 2 2 5 13 5" xfId="24916" xr:uid="{00000000-0005-0000-0000-0000E1600000}"/>
    <cellStyle name="Normal 2 2 5 13 5 10" xfId="24917" xr:uid="{00000000-0005-0000-0000-0000E2600000}"/>
    <cellStyle name="Normal 2 2 5 13 5 2" xfId="24918" xr:uid="{00000000-0005-0000-0000-0000E3600000}"/>
    <cellStyle name="Normal 2 2 5 13 5 3" xfId="24919" xr:uid="{00000000-0005-0000-0000-0000E4600000}"/>
    <cellStyle name="Normal 2 2 5 13 5 4" xfId="24920" xr:uid="{00000000-0005-0000-0000-0000E5600000}"/>
    <cellStyle name="Normal 2 2 5 13 5 5" xfId="24921" xr:uid="{00000000-0005-0000-0000-0000E6600000}"/>
    <cellStyle name="Normal 2 2 5 13 5 6" xfId="24922" xr:uid="{00000000-0005-0000-0000-0000E7600000}"/>
    <cellStyle name="Normal 2 2 5 13 5 7" xfId="24923" xr:uid="{00000000-0005-0000-0000-0000E8600000}"/>
    <cellStyle name="Normal 2 2 5 13 5 8" xfId="24924" xr:uid="{00000000-0005-0000-0000-0000E9600000}"/>
    <cellStyle name="Normal 2 2 5 13 5 9" xfId="24925" xr:uid="{00000000-0005-0000-0000-0000EA600000}"/>
    <cellStyle name="Normal 2 2 5 13 6" xfId="24926" xr:uid="{00000000-0005-0000-0000-0000EB600000}"/>
    <cellStyle name="Normal 2 2 5 13 7" xfId="24927" xr:uid="{00000000-0005-0000-0000-0000EC600000}"/>
    <cellStyle name="Normal 2 2 5 13 8" xfId="24928" xr:uid="{00000000-0005-0000-0000-0000ED600000}"/>
    <cellStyle name="Normal 2 2 5 13 9" xfId="24929" xr:uid="{00000000-0005-0000-0000-0000EE600000}"/>
    <cellStyle name="Normal 2 2 5 14" xfId="24930" xr:uid="{00000000-0005-0000-0000-0000EF600000}"/>
    <cellStyle name="Normal 2 2 5 14 10" xfId="24931" xr:uid="{00000000-0005-0000-0000-0000F0600000}"/>
    <cellStyle name="Normal 2 2 5 14 11" xfId="24932" xr:uid="{00000000-0005-0000-0000-0000F1600000}"/>
    <cellStyle name="Normal 2 2 5 14 12" xfId="24933" xr:uid="{00000000-0005-0000-0000-0000F2600000}"/>
    <cellStyle name="Normal 2 2 5 14 13" xfId="24934" xr:uid="{00000000-0005-0000-0000-0000F3600000}"/>
    <cellStyle name="Normal 2 2 5 14 14" xfId="24935" xr:uid="{00000000-0005-0000-0000-0000F4600000}"/>
    <cellStyle name="Normal 2 2 5 14 2" xfId="24936" xr:uid="{00000000-0005-0000-0000-0000F5600000}"/>
    <cellStyle name="Normal 2 2 5 14 2 10" xfId="24937" xr:uid="{00000000-0005-0000-0000-0000F6600000}"/>
    <cellStyle name="Normal 2 2 5 14 2 2" xfId="24938" xr:uid="{00000000-0005-0000-0000-0000F7600000}"/>
    <cellStyle name="Normal 2 2 5 14 2 3" xfId="24939" xr:uid="{00000000-0005-0000-0000-0000F8600000}"/>
    <cellStyle name="Normal 2 2 5 14 2 4" xfId="24940" xr:uid="{00000000-0005-0000-0000-0000F9600000}"/>
    <cellStyle name="Normal 2 2 5 14 2 5" xfId="24941" xr:uid="{00000000-0005-0000-0000-0000FA600000}"/>
    <cellStyle name="Normal 2 2 5 14 2 6" xfId="24942" xr:uid="{00000000-0005-0000-0000-0000FB600000}"/>
    <cellStyle name="Normal 2 2 5 14 2 7" xfId="24943" xr:uid="{00000000-0005-0000-0000-0000FC600000}"/>
    <cellStyle name="Normal 2 2 5 14 2 8" xfId="24944" xr:uid="{00000000-0005-0000-0000-0000FD600000}"/>
    <cellStyle name="Normal 2 2 5 14 2 9" xfId="24945" xr:uid="{00000000-0005-0000-0000-0000FE600000}"/>
    <cellStyle name="Normal 2 2 5 14 3" xfId="24946" xr:uid="{00000000-0005-0000-0000-0000FF600000}"/>
    <cellStyle name="Normal 2 2 5 14 3 10" xfId="24947" xr:uid="{00000000-0005-0000-0000-000000610000}"/>
    <cellStyle name="Normal 2 2 5 14 3 2" xfId="24948" xr:uid="{00000000-0005-0000-0000-000001610000}"/>
    <cellStyle name="Normal 2 2 5 14 3 3" xfId="24949" xr:uid="{00000000-0005-0000-0000-000002610000}"/>
    <cellStyle name="Normal 2 2 5 14 3 4" xfId="24950" xr:uid="{00000000-0005-0000-0000-000003610000}"/>
    <cellStyle name="Normal 2 2 5 14 3 5" xfId="24951" xr:uid="{00000000-0005-0000-0000-000004610000}"/>
    <cellStyle name="Normal 2 2 5 14 3 6" xfId="24952" xr:uid="{00000000-0005-0000-0000-000005610000}"/>
    <cellStyle name="Normal 2 2 5 14 3 7" xfId="24953" xr:uid="{00000000-0005-0000-0000-000006610000}"/>
    <cellStyle name="Normal 2 2 5 14 3 8" xfId="24954" xr:uid="{00000000-0005-0000-0000-000007610000}"/>
    <cellStyle name="Normal 2 2 5 14 3 9" xfId="24955" xr:uid="{00000000-0005-0000-0000-000008610000}"/>
    <cellStyle name="Normal 2 2 5 14 4" xfId="24956" xr:uid="{00000000-0005-0000-0000-000009610000}"/>
    <cellStyle name="Normal 2 2 5 14 4 10" xfId="24957" xr:uid="{00000000-0005-0000-0000-00000A610000}"/>
    <cellStyle name="Normal 2 2 5 14 4 2" xfId="24958" xr:uid="{00000000-0005-0000-0000-00000B610000}"/>
    <cellStyle name="Normal 2 2 5 14 4 3" xfId="24959" xr:uid="{00000000-0005-0000-0000-00000C610000}"/>
    <cellStyle name="Normal 2 2 5 14 4 4" xfId="24960" xr:uid="{00000000-0005-0000-0000-00000D610000}"/>
    <cellStyle name="Normal 2 2 5 14 4 5" xfId="24961" xr:uid="{00000000-0005-0000-0000-00000E610000}"/>
    <cellStyle name="Normal 2 2 5 14 4 6" xfId="24962" xr:uid="{00000000-0005-0000-0000-00000F610000}"/>
    <cellStyle name="Normal 2 2 5 14 4 7" xfId="24963" xr:uid="{00000000-0005-0000-0000-000010610000}"/>
    <cellStyle name="Normal 2 2 5 14 4 8" xfId="24964" xr:uid="{00000000-0005-0000-0000-000011610000}"/>
    <cellStyle name="Normal 2 2 5 14 4 9" xfId="24965" xr:uid="{00000000-0005-0000-0000-000012610000}"/>
    <cellStyle name="Normal 2 2 5 14 5" xfId="24966" xr:uid="{00000000-0005-0000-0000-000013610000}"/>
    <cellStyle name="Normal 2 2 5 14 5 10" xfId="24967" xr:uid="{00000000-0005-0000-0000-000014610000}"/>
    <cellStyle name="Normal 2 2 5 14 5 2" xfId="24968" xr:uid="{00000000-0005-0000-0000-000015610000}"/>
    <cellStyle name="Normal 2 2 5 14 5 3" xfId="24969" xr:uid="{00000000-0005-0000-0000-000016610000}"/>
    <cellStyle name="Normal 2 2 5 14 5 4" xfId="24970" xr:uid="{00000000-0005-0000-0000-000017610000}"/>
    <cellStyle name="Normal 2 2 5 14 5 5" xfId="24971" xr:uid="{00000000-0005-0000-0000-000018610000}"/>
    <cellStyle name="Normal 2 2 5 14 5 6" xfId="24972" xr:uid="{00000000-0005-0000-0000-000019610000}"/>
    <cellStyle name="Normal 2 2 5 14 5 7" xfId="24973" xr:uid="{00000000-0005-0000-0000-00001A610000}"/>
    <cellStyle name="Normal 2 2 5 14 5 8" xfId="24974" xr:uid="{00000000-0005-0000-0000-00001B610000}"/>
    <cellStyle name="Normal 2 2 5 14 5 9" xfId="24975" xr:uid="{00000000-0005-0000-0000-00001C610000}"/>
    <cellStyle name="Normal 2 2 5 14 6" xfId="24976" xr:uid="{00000000-0005-0000-0000-00001D610000}"/>
    <cellStyle name="Normal 2 2 5 14 7" xfId="24977" xr:uid="{00000000-0005-0000-0000-00001E610000}"/>
    <cellStyle name="Normal 2 2 5 14 8" xfId="24978" xr:uid="{00000000-0005-0000-0000-00001F610000}"/>
    <cellStyle name="Normal 2 2 5 14 9" xfId="24979" xr:uid="{00000000-0005-0000-0000-000020610000}"/>
    <cellStyle name="Normal 2 2 5 15" xfId="24980" xr:uid="{00000000-0005-0000-0000-000021610000}"/>
    <cellStyle name="Normal 2 2 5 15 10" xfId="24981" xr:uid="{00000000-0005-0000-0000-000022610000}"/>
    <cellStyle name="Normal 2 2 5 15 11" xfId="24982" xr:uid="{00000000-0005-0000-0000-000023610000}"/>
    <cellStyle name="Normal 2 2 5 15 12" xfId="24983" xr:uid="{00000000-0005-0000-0000-000024610000}"/>
    <cellStyle name="Normal 2 2 5 15 13" xfId="24984" xr:uid="{00000000-0005-0000-0000-000025610000}"/>
    <cellStyle name="Normal 2 2 5 15 14" xfId="24985" xr:uid="{00000000-0005-0000-0000-000026610000}"/>
    <cellStyle name="Normal 2 2 5 15 2" xfId="24986" xr:uid="{00000000-0005-0000-0000-000027610000}"/>
    <cellStyle name="Normal 2 2 5 15 2 10" xfId="24987" xr:uid="{00000000-0005-0000-0000-000028610000}"/>
    <cellStyle name="Normal 2 2 5 15 2 2" xfId="24988" xr:uid="{00000000-0005-0000-0000-000029610000}"/>
    <cellStyle name="Normal 2 2 5 15 2 3" xfId="24989" xr:uid="{00000000-0005-0000-0000-00002A610000}"/>
    <cellStyle name="Normal 2 2 5 15 2 4" xfId="24990" xr:uid="{00000000-0005-0000-0000-00002B610000}"/>
    <cellStyle name="Normal 2 2 5 15 2 5" xfId="24991" xr:uid="{00000000-0005-0000-0000-00002C610000}"/>
    <cellStyle name="Normal 2 2 5 15 2 6" xfId="24992" xr:uid="{00000000-0005-0000-0000-00002D610000}"/>
    <cellStyle name="Normal 2 2 5 15 2 7" xfId="24993" xr:uid="{00000000-0005-0000-0000-00002E610000}"/>
    <cellStyle name="Normal 2 2 5 15 2 8" xfId="24994" xr:uid="{00000000-0005-0000-0000-00002F610000}"/>
    <cellStyle name="Normal 2 2 5 15 2 9" xfId="24995" xr:uid="{00000000-0005-0000-0000-000030610000}"/>
    <cellStyle name="Normal 2 2 5 15 3" xfId="24996" xr:uid="{00000000-0005-0000-0000-000031610000}"/>
    <cellStyle name="Normal 2 2 5 15 3 10" xfId="24997" xr:uid="{00000000-0005-0000-0000-000032610000}"/>
    <cellStyle name="Normal 2 2 5 15 3 2" xfId="24998" xr:uid="{00000000-0005-0000-0000-000033610000}"/>
    <cellStyle name="Normal 2 2 5 15 3 3" xfId="24999" xr:uid="{00000000-0005-0000-0000-000034610000}"/>
    <cellStyle name="Normal 2 2 5 15 3 4" xfId="25000" xr:uid="{00000000-0005-0000-0000-000035610000}"/>
    <cellStyle name="Normal 2 2 5 15 3 5" xfId="25001" xr:uid="{00000000-0005-0000-0000-000036610000}"/>
    <cellStyle name="Normal 2 2 5 15 3 6" xfId="25002" xr:uid="{00000000-0005-0000-0000-000037610000}"/>
    <cellStyle name="Normal 2 2 5 15 3 7" xfId="25003" xr:uid="{00000000-0005-0000-0000-000038610000}"/>
    <cellStyle name="Normal 2 2 5 15 3 8" xfId="25004" xr:uid="{00000000-0005-0000-0000-000039610000}"/>
    <cellStyle name="Normal 2 2 5 15 3 9" xfId="25005" xr:uid="{00000000-0005-0000-0000-00003A610000}"/>
    <cellStyle name="Normal 2 2 5 15 4" xfId="25006" xr:uid="{00000000-0005-0000-0000-00003B610000}"/>
    <cellStyle name="Normal 2 2 5 15 4 10" xfId="25007" xr:uid="{00000000-0005-0000-0000-00003C610000}"/>
    <cellStyle name="Normal 2 2 5 15 4 2" xfId="25008" xr:uid="{00000000-0005-0000-0000-00003D610000}"/>
    <cellStyle name="Normal 2 2 5 15 4 3" xfId="25009" xr:uid="{00000000-0005-0000-0000-00003E610000}"/>
    <cellStyle name="Normal 2 2 5 15 4 4" xfId="25010" xr:uid="{00000000-0005-0000-0000-00003F610000}"/>
    <cellStyle name="Normal 2 2 5 15 4 5" xfId="25011" xr:uid="{00000000-0005-0000-0000-000040610000}"/>
    <cellStyle name="Normal 2 2 5 15 4 6" xfId="25012" xr:uid="{00000000-0005-0000-0000-000041610000}"/>
    <cellStyle name="Normal 2 2 5 15 4 7" xfId="25013" xr:uid="{00000000-0005-0000-0000-000042610000}"/>
    <cellStyle name="Normal 2 2 5 15 4 8" xfId="25014" xr:uid="{00000000-0005-0000-0000-000043610000}"/>
    <cellStyle name="Normal 2 2 5 15 4 9" xfId="25015" xr:uid="{00000000-0005-0000-0000-000044610000}"/>
    <cellStyle name="Normal 2 2 5 15 5" xfId="25016" xr:uid="{00000000-0005-0000-0000-000045610000}"/>
    <cellStyle name="Normal 2 2 5 15 5 10" xfId="25017" xr:uid="{00000000-0005-0000-0000-000046610000}"/>
    <cellStyle name="Normal 2 2 5 15 5 2" xfId="25018" xr:uid="{00000000-0005-0000-0000-000047610000}"/>
    <cellStyle name="Normal 2 2 5 15 5 3" xfId="25019" xr:uid="{00000000-0005-0000-0000-000048610000}"/>
    <cellStyle name="Normal 2 2 5 15 5 4" xfId="25020" xr:uid="{00000000-0005-0000-0000-000049610000}"/>
    <cellStyle name="Normal 2 2 5 15 5 5" xfId="25021" xr:uid="{00000000-0005-0000-0000-00004A610000}"/>
    <cellStyle name="Normal 2 2 5 15 5 6" xfId="25022" xr:uid="{00000000-0005-0000-0000-00004B610000}"/>
    <cellStyle name="Normal 2 2 5 15 5 7" xfId="25023" xr:uid="{00000000-0005-0000-0000-00004C610000}"/>
    <cellStyle name="Normal 2 2 5 15 5 8" xfId="25024" xr:uid="{00000000-0005-0000-0000-00004D610000}"/>
    <cellStyle name="Normal 2 2 5 15 5 9" xfId="25025" xr:uid="{00000000-0005-0000-0000-00004E610000}"/>
    <cellStyle name="Normal 2 2 5 15 6" xfId="25026" xr:uid="{00000000-0005-0000-0000-00004F610000}"/>
    <cellStyle name="Normal 2 2 5 15 7" xfId="25027" xr:uid="{00000000-0005-0000-0000-000050610000}"/>
    <cellStyle name="Normal 2 2 5 15 8" xfId="25028" xr:uid="{00000000-0005-0000-0000-000051610000}"/>
    <cellStyle name="Normal 2 2 5 15 9" xfId="25029" xr:uid="{00000000-0005-0000-0000-000052610000}"/>
    <cellStyle name="Normal 2 2 5 16" xfId="25030" xr:uid="{00000000-0005-0000-0000-000053610000}"/>
    <cellStyle name="Normal 2 2 5 16 10" xfId="25031" xr:uid="{00000000-0005-0000-0000-000054610000}"/>
    <cellStyle name="Normal 2 2 5 16 11" xfId="25032" xr:uid="{00000000-0005-0000-0000-000055610000}"/>
    <cellStyle name="Normal 2 2 5 16 12" xfId="25033" xr:uid="{00000000-0005-0000-0000-000056610000}"/>
    <cellStyle name="Normal 2 2 5 16 13" xfId="25034" xr:uid="{00000000-0005-0000-0000-000057610000}"/>
    <cellStyle name="Normal 2 2 5 16 14" xfId="25035" xr:uid="{00000000-0005-0000-0000-000058610000}"/>
    <cellStyle name="Normal 2 2 5 16 2" xfId="25036" xr:uid="{00000000-0005-0000-0000-000059610000}"/>
    <cellStyle name="Normal 2 2 5 16 2 10" xfId="25037" xr:uid="{00000000-0005-0000-0000-00005A610000}"/>
    <cellStyle name="Normal 2 2 5 16 2 2" xfId="25038" xr:uid="{00000000-0005-0000-0000-00005B610000}"/>
    <cellStyle name="Normal 2 2 5 16 2 3" xfId="25039" xr:uid="{00000000-0005-0000-0000-00005C610000}"/>
    <cellStyle name="Normal 2 2 5 16 2 4" xfId="25040" xr:uid="{00000000-0005-0000-0000-00005D610000}"/>
    <cellStyle name="Normal 2 2 5 16 2 5" xfId="25041" xr:uid="{00000000-0005-0000-0000-00005E610000}"/>
    <cellStyle name="Normal 2 2 5 16 2 6" xfId="25042" xr:uid="{00000000-0005-0000-0000-00005F610000}"/>
    <cellStyle name="Normal 2 2 5 16 2 7" xfId="25043" xr:uid="{00000000-0005-0000-0000-000060610000}"/>
    <cellStyle name="Normal 2 2 5 16 2 8" xfId="25044" xr:uid="{00000000-0005-0000-0000-000061610000}"/>
    <cellStyle name="Normal 2 2 5 16 2 9" xfId="25045" xr:uid="{00000000-0005-0000-0000-000062610000}"/>
    <cellStyle name="Normal 2 2 5 16 3" xfId="25046" xr:uid="{00000000-0005-0000-0000-000063610000}"/>
    <cellStyle name="Normal 2 2 5 16 3 10" xfId="25047" xr:uid="{00000000-0005-0000-0000-000064610000}"/>
    <cellStyle name="Normal 2 2 5 16 3 2" xfId="25048" xr:uid="{00000000-0005-0000-0000-000065610000}"/>
    <cellStyle name="Normal 2 2 5 16 3 3" xfId="25049" xr:uid="{00000000-0005-0000-0000-000066610000}"/>
    <cellStyle name="Normal 2 2 5 16 3 4" xfId="25050" xr:uid="{00000000-0005-0000-0000-000067610000}"/>
    <cellStyle name="Normal 2 2 5 16 3 5" xfId="25051" xr:uid="{00000000-0005-0000-0000-000068610000}"/>
    <cellStyle name="Normal 2 2 5 16 3 6" xfId="25052" xr:uid="{00000000-0005-0000-0000-000069610000}"/>
    <cellStyle name="Normal 2 2 5 16 3 7" xfId="25053" xr:uid="{00000000-0005-0000-0000-00006A610000}"/>
    <cellStyle name="Normal 2 2 5 16 3 8" xfId="25054" xr:uid="{00000000-0005-0000-0000-00006B610000}"/>
    <cellStyle name="Normal 2 2 5 16 3 9" xfId="25055" xr:uid="{00000000-0005-0000-0000-00006C610000}"/>
    <cellStyle name="Normal 2 2 5 16 4" xfId="25056" xr:uid="{00000000-0005-0000-0000-00006D610000}"/>
    <cellStyle name="Normal 2 2 5 16 4 10" xfId="25057" xr:uid="{00000000-0005-0000-0000-00006E610000}"/>
    <cellStyle name="Normal 2 2 5 16 4 2" xfId="25058" xr:uid="{00000000-0005-0000-0000-00006F610000}"/>
    <cellStyle name="Normal 2 2 5 16 4 3" xfId="25059" xr:uid="{00000000-0005-0000-0000-000070610000}"/>
    <cellStyle name="Normal 2 2 5 16 4 4" xfId="25060" xr:uid="{00000000-0005-0000-0000-000071610000}"/>
    <cellStyle name="Normal 2 2 5 16 4 5" xfId="25061" xr:uid="{00000000-0005-0000-0000-000072610000}"/>
    <cellStyle name="Normal 2 2 5 16 4 6" xfId="25062" xr:uid="{00000000-0005-0000-0000-000073610000}"/>
    <cellStyle name="Normal 2 2 5 16 4 7" xfId="25063" xr:uid="{00000000-0005-0000-0000-000074610000}"/>
    <cellStyle name="Normal 2 2 5 16 4 8" xfId="25064" xr:uid="{00000000-0005-0000-0000-000075610000}"/>
    <cellStyle name="Normal 2 2 5 16 4 9" xfId="25065" xr:uid="{00000000-0005-0000-0000-000076610000}"/>
    <cellStyle name="Normal 2 2 5 16 5" xfId="25066" xr:uid="{00000000-0005-0000-0000-000077610000}"/>
    <cellStyle name="Normal 2 2 5 16 5 10" xfId="25067" xr:uid="{00000000-0005-0000-0000-000078610000}"/>
    <cellStyle name="Normal 2 2 5 16 5 2" xfId="25068" xr:uid="{00000000-0005-0000-0000-000079610000}"/>
    <cellStyle name="Normal 2 2 5 16 5 3" xfId="25069" xr:uid="{00000000-0005-0000-0000-00007A610000}"/>
    <cellStyle name="Normal 2 2 5 16 5 4" xfId="25070" xr:uid="{00000000-0005-0000-0000-00007B610000}"/>
    <cellStyle name="Normal 2 2 5 16 5 5" xfId="25071" xr:uid="{00000000-0005-0000-0000-00007C610000}"/>
    <cellStyle name="Normal 2 2 5 16 5 6" xfId="25072" xr:uid="{00000000-0005-0000-0000-00007D610000}"/>
    <cellStyle name="Normal 2 2 5 16 5 7" xfId="25073" xr:uid="{00000000-0005-0000-0000-00007E610000}"/>
    <cellStyle name="Normal 2 2 5 16 5 8" xfId="25074" xr:uid="{00000000-0005-0000-0000-00007F610000}"/>
    <cellStyle name="Normal 2 2 5 16 5 9" xfId="25075" xr:uid="{00000000-0005-0000-0000-000080610000}"/>
    <cellStyle name="Normal 2 2 5 16 6" xfId="25076" xr:uid="{00000000-0005-0000-0000-000081610000}"/>
    <cellStyle name="Normal 2 2 5 16 7" xfId="25077" xr:uid="{00000000-0005-0000-0000-000082610000}"/>
    <cellStyle name="Normal 2 2 5 16 8" xfId="25078" xr:uid="{00000000-0005-0000-0000-000083610000}"/>
    <cellStyle name="Normal 2 2 5 16 9" xfId="25079" xr:uid="{00000000-0005-0000-0000-000084610000}"/>
    <cellStyle name="Normal 2 2 5 17" xfId="25080" xr:uid="{00000000-0005-0000-0000-000085610000}"/>
    <cellStyle name="Normal 2 2 5 17 10" xfId="25081" xr:uid="{00000000-0005-0000-0000-000086610000}"/>
    <cellStyle name="Normal 2 2 5 17 11" xfId="25082" xr:uid="{00000000-0005-0000-0000-000087610000}"/>
    <cellStyle name="Normal 2 2 5 17 12" xfId="25083" xr:uid="{00000000-0005-0000-0000-000088610000}"/>
    <cellStyle name="Normal 2 2 5 17 13" xfId="25084" xr:uid="{00000000-0005-0000-0000-000089610000}"/>
    <cellStyle name="Normal 2 2 5 17 14" xfId="25085" xr:uid="{00000000-0005-0000-0000-00008A610000}"/>
    <cellStyle name="Normal 2 2 5 17 2" xfId="25086" xr:uid="{00000000-0005-0000-0000-00008B610000}"/>
    <cellStyle name="Normal 2 2 5 17 2 10" xfId="25087" xr:uid="{00000000-0005-0000-0000-00008C610000}"/>
    <cellStyle name="Normal 2 2 5 17 2 2" xfId="25088" xr:uid="{00000000-0005-0000-0000-00008D610000}"/>
    <cellStyle name="Normal 2 2 5 17 2 3" xfId="25089" xr:uid="{00000000-0005-0000-0000-00008E610000}"/>
    <cellStyle name="Normal 2 2 5 17 2 4" xfId="25090" xr:uid="{00000000-0005-0000-0000-00008F610000}"/>
    <cellStyle name="Normal 2 2 5 17 2 5" xfId="25091" xr:uid="{00000000-0005-0000-0000-000090610000}"/>
    <cellStyle name="Normal 2 2 5 17 2 6" xfId="25092" xr:uid="{00000000-0005-0000-0000-000091610000}"/>
    <cellStyle name="Normal 2 2 5 17 2 7" xfId="25093" xr:uid="{00000000-0005-0000-0000-000092610000}"/>
    <cellStyle name="Normal 2 2 5 17 2 8" xfId="25094" xr:uid="{00000000-0005-0000-0000-000093610000}"/>
    <cellStyle name="Normal 2 2 5 17 2 9" xfId="25095" xr:uid="{00000000-0005-0000-0000-000094610000}"/>
    <cellStyle name="Normal 2 2 5 17 3" xfId="25096" xr:uid="{00000000-0005-0000-0000-000095610000}"/>
    <cellStyle name="Normal 2 2 5 17 3 10" xfId="25097" xr:uid="{00000000-0005-0000-0000-000096610000}"/>
    <cellStyle name="Normal 2 2 5 17 3 2" xfId="25098" xr:uid="{00000000-0005-0000-0000-000097610000}"/>
    <cellStyle name="Normal 2 2 5 17 3 3" xfId="25099" xr:uid="{00000000-0005-0000-0000-000098610000}"/>
    <cellStyle name="Normal 2 2 5 17 3 4" xfId="25100" xr:uid="{00000000-0005-0000-0000-000099610000}"/>
    <cellStyle name="Normal 2 2 5 17 3 5" xfId="25101" xr:uid="{00000000-0005-0000-0000-00009A610000}"/>
    <cellStyle name="Normal 2 2 5 17 3 6" xfId="25102" xr:uid="{00000000-0005-0000-0000-00009B610000}"/>
    <cellStyle name="Normal 2 2 5 17 3 7" xfId="25103" xr:uid="{00000000-0005-0000-0000-00009C610000}"/>
    <cellStyle name="Normal 2 2 5 17 3 8" xfId="25104" xr:uid="{00000000-0005-0000-0000-00009D610000}"/>
    <cellStyle name="Normal 2 2 5 17 3 9" xfId="25105" xr:uid="{00000000-0005-0000-0000-00009E610000}"/>
    <cellStyle name="Normal 2 2 5 17 4" xfId="25106" xr:uid="{00000000-0005-0000-0000-00009F610000}"/>
    <cellStyle name="Normal 2 2 5 17 4 10" xfId="25107" xr:uid="{00000000-0005-0000-0000-0000A0610000}"/>
    <cellStyle name="Normal 2 2 5 17 4 2" xfId="25108" xr:uid="{00000000-0005-0000-0000-0000A1610000}"/>
    <cellStyle name="Normal 2 2 5 17 4 3" xfId="25109" xr:uid="{00000000-0005-0000-0000-0000A2610000}"/>
    <cellStyle name="Normal 2 2 5 17 4 4" xfId="25110" xr:uid="{00000000-0005-0000-0000-0000A3610000}"/>
    <cellStyle name="Normal 2 2 5 17 4 5" xfId="25111" xr:uid="{00000000-0005-0000-0000-0000A4610000}"/>
    <cellStyle name="Normal 2 2 5 17 4 6" xfId="25112" xr:uid="{00000000-0005-0000-0000-0000A5610000}"/>
    <cellStyle name="Normal 2 2 5 17 4 7" xfId="25113" xr:uid="{00000000-0005-0000-0000-0000A6610000}"/>
    <cellStyle name="Normal 2 2 5 17 4 8" xfId="25114" xr:uid="{00000000-0005-0000-0000-0000A7610000}"/>
    <cellStyle name="Normal 2 2 5 17 4 9" xfId="25115" xr:uid="{00000000-0005-0000-0000-0000A8610000}"/>
    <cellStyle name="Normal 2 2 5 17 5" xfId="25116" xr:uid="{00000000-0005-0000-0000-0000A9610000}"/>
    <cellStyle name="Normal 2 2 5 17 5 10" xfId="25117" xr:uid="{00000000-0005-0000-0000-0000AA610000}"/>
    <cellStyle name="Normal 2 2 5 17 5 2" xfId="25118" xr:uid="{00000000-0005-0000-0000-0000AB610000}"/>
    <cellStyle name="Normal 2 2 5 17 5 3" xfId="25119" xr:uid="{00000000-0005-0000-0000-0000AC610000}"/>
    <cellStyle name="Normal 2 2 5 17 5 4" xfId="25120" xr:uid="{00000000-0005-0000-0000-0000AD610000}"/>
    <cellStyle name="Normal 2 2 5 17 5 5" xfId="25121" xr:uid="{00000000-0005-0000-0000-0000AE610000}"/>
    <cellStyle name="Normal 2 2 5 17 5 6" xfId="25122" xr:uid="{00000000-0005-0000-0000-0000AF610000}"/>
    <cellStyle name="Normal 2 2 5 17 5 7" xfId="25123" xr:uid="{00000000-0005-0000-0000-0000B0610000}"/>
    <cellStyle name="Normal 2 2 5 17 5 8" xfId="25124" xr:uid="{00000000-0005-0000-0000-0000B1610000}"/>
    <cellStyle name="Normal 2 2 5 17 5 9" xfId="25125" xr:uid="{00000000-0005-0000-0000-0000B2610000}"/>
    <cellStyle name="Normal 2 2 5 17 6" xfId="25126" xr:uid="{00000000-0005-0000-0000-0000B3610000}"/>
    <cellStyle name="Normal 2 2 5 17 7" xfId="25127" xr:uid="{00000000-0005-0000-0000-0000B4610000}"/>
    <cellStyle name="Normal 2 2 5 17 8" xfId="25128" xr:uid="{00000000-0005-0000-0000-0000B5610000}"/>
    <cellStyle name="Normal 2 2 5 17 9" xfId="25129" xr:uid="{00000000-0005-0000-0000-0000B6610000}"/>
    <cellStyle name="Normal 2 2 5 18" xfId="25130" xr:uid="{00000000-0005-0000-0000-0000B7610000}"/>
    <cellStyle name="Normal 2 2 5 18 10" xfId="25131" xr:uid="{00000000-0005-0000-0000-0000B8610000}"/>
    <cellStyle name="Normal 2 2 5 18 11" xfId="25132" xr:uid="{00000000-0005-0000-0000-0000B9610000}"/>
    <cellStyle name="Normal 2 2 5 18 12" xfId="25133" xr:uid="{00000000-0005-0000-0000-0000BA610000}"/>
    <cellStyle name="Normal 2 2 5 18 13" xfId="25134" xr:uid="{00000000-0005-0000-0000-0000BB610000}"/>
    <cellStyle name="Normal 2 2 5 18 14" xfId="25135" xr:uid="{00000000-0005-0000-0000-0000BC610000}"/>
    <cellStyle name="Normal 2 2 5 18 2" xfId="25136" xr:uid="{00000000-0005-0000-0000-0000BD610000}"/>
    <cellStyle name="Normal 2 2 5 18 2 10" xfId="25137" xr:uid="{00000000-0005-0000-0000-0000BE610000}"/>
    <cellStyle name="Normal 2 2 5 18 2 2" xfId="25138" xr:uid="{00000000-0005-0000-0000-0000BF610000}"/>
    <cellStyle name="Normal 2 2 5 18 2 3" xfId="25139" xr:uid="{00000000-0005-0000-0000-0000C0610000}"/>
    <cellStyle name="Normal 2 2 5 18 2 4" xfId="25140" xr:uid="{00000000-0005-0000-0000-0000C1610000}"/>
    <cellStyle name="Normal 2 2 5 18 2 5" xfId="25141" xr:uid="{00000000-0005-0000-0000-0000C2610000}"/>
    <cellStyle name="Normal 2 2 5 18 2 6" xfId="25142" xr:uid="{00000000-0005-0000-0000-0000C3610000}"/>
    <cellStyle name="Normal 2 2 5 18 2 7" xfId="25143" xr:uid="{00000000-0005-0000-0000-0000C4610000}"/>
    <cellStyle name="Normal 2 2 5 18 2 8" xfId="25144" xr:uid="{00000000-0005-0000-0000-0000C5610000}"/>
    <cellStyle name="Normal 2 2 5 18 2 9" xfId="25145" xr:uid="{00000000-0005-0000-0000-0000C6610000}"/>
    <cellStyle name="Normal 2 2 5 18 3" xfId="25146" xr:uid="{00000000-0005-0000-0000-0000C7610000}"/>
    <cellStyle name="Normal 2 2 5 18 3 10" xfId="25147" xr:uid="{00000000-0005-0000-0000-0000C8610000}"/>
    <cellStyle name="Normal 2 2 5 18 3 2" xfId="25148" xr:uid="{00000000-0005-0000-0000-0000C9610000}"/>
    <cellStyle name="Normal 2 2 5 18 3 3" xfId="25149" xr:uid="{00000000-0005-0000-0000-0000CA610000}"/>
    <cellStyle name="Normal 2 2 5 18 3 4" xfId="25150" xr:uid="{00000000-0005-0000-0000-0000CB610000}"/>
    <cellStyle name="Normal 2 2 5 18 3 5" xfId="25151" xr:uid="{00000000-0005-0000-0000-0000CC610000}"/>
    <cellStyle name="Normal 2 2 5 18 3 6" xfId="25152" xr:uid="{00000000-0005-0000-0000-0000CD610000}"/>
    <cellStyle name="Normal 2 2 5 18 3 7" xfId="25153" xr:uid="{00000000-0005-0000-0000-0000CE610000}"/>
    <cellStyle name="Normal 2 2 5 18 3 8" xfId="25154" xr:uid="{00000000-0005-0000-0000-0000CF610000}"/>
    <cellStyle name="Normal 2 2 5 18 3 9" xfId="25155" xr:uid="{00000000-0005-0000-0000-0000D0610000}"/>
    <cellStyle name="Normal 2 2 5 18 4" xfId="25156" xr:uid="{00000000-0005-0000-0000-0000D1610000}"/>
    <cellStyle name="Normal 2 2 5 18 4 10" xfId="25157" xr:uid="{00000000-0005-0000-0000-0000D2610000}"/>
    <cellStyle name="Normal 2 2 5 18 4 2" xfId="25158" xr:uid="{00000000-0005-0000-0000-0000D3610000}"/>
    <cellStyle name="Normal 2 2 5 18 4 3" xfId="25159" xr:uid="{00000000-0005-0000-0000-0000D4610000}"/>
    <cellStyle name="Normal 2 2 5 18 4 4" xfId="25160" xr:uid="{00000000-0005-0000-0000-0000D5610000}"/>
    <cellStyle name="Normal 2 2 5 18 4 5" xfId="25161" xr:uid="{00000000-0005-0000-0000-0000D6610000}"/>
    <cellStyle name="Normal 2 2 5 18 4 6" xfId="25162" xr:uid="{00000000-0005-0000-0000-0000D7610000}"/>
    <cellStyle name="Normal 2 2 5 18 4 7" xfId="25163" xr:uid="{00000000-0005-0000-0000-0000D8610000}"/>
    <cellStyle name="Normal 2 2 5 18 4 8" xfId="25164" xr:uid="{00000000-0005-0000-0000-0000D9610000}"/>
    <cellStyle name="Normal 2 2 5 18 4 9" xfId="25165" xr:uid="{00000000-0005-0000-0000-0000DA610000}"/>
    <cellStyle name="Normal 2 2 5 18 5" xfId="25166" xr:uid="{00000000-0005-0000-0000-0000DB610000}"/>
    <cellStyle name="Normal 2 2 5 18 5 10" xfId="25167" xr:uid="{00000000-0005-0000-0000-0000DC610000}"/>
    <cellStyle name="Normal 2 2 5 18 5 2" xfId="25168" xr:uid="{00000000-0005-0000-0000-0000DD610000}"/>
    <cellStyle name="Normal 2 2 5 18 5 3" xfId="25169" xr:uid="{00000000-0005-0000-0000-0000DE610000}"/>
    <cellStyle name="Normal 2 2 5 18 5 4" xfId="25170" xr:uid="{00000000-0005-0000-0000-0000DF610000}"/>
    <cellStyle name="Normal 2 2 5 18 5 5" xfId="25171" xr:uid="{00000000-0005-0000-0000-0000E0610000}"/>
    <cellStyle name="Normal 2 2 5 18 5 6" xfId="25172" xr:uid="{00000000-0005-0000-0000-0000E1610000}"/>
    <cellStyle name="Normal 2 2 5 18 5 7" xfId="25173" xr:uid="{00000000-0005-0000-0000-0000E2610000}"/>
    <cellStyle name="Normal 2 2 5 18 5 8" xfId="25174" xr:uid="{00000000-0005-0000-0000-0000E3610000}"/>
    <cellStyle name="Normal 2 2 5 18 5 9" xfId="25175" xr:uid="{00000000-0005-0000-0000-0000E4610000}"/>
    <cellStyle name="Normal 2 2 5 18 6" xfId="25176" xr:uid="{00000000-0005-0000-0000-0000E5610000}"/>
    <cellStyle name="Normal 2 2 5 18 7" xfId="25177" xr:uid="{00000000-0005-0000-0000-0000E6610000}"/>
    <cellStyle name="Normal 2 2 5 18 8" xfId="25178" xr:uid="{00000000-0005-0000-0000-0000E7610000}"/>
    <cellStyle name="Normal 2 2 5 18 9" xfId="25179" xr:uid="{00000000-0005-0000-0000-0000E8610000}"/>
    <cellStyle name="Normal 2 2 5 19" xfId="25180" xr:uid="{00000000-0005-0000-0000-0000E9610000}"/>
    <cellStyle name="Normal 2 2 5 19 10" xfId="25181" xr:uid="{00000000-0005-0000-0000-0000EA610000}"/>
    <cellStyle name="Normal 2 2 5 19 11" xfId="25182" xr:uid="{00000000-0005-0000-0000-0000EB610000}"/>
    <cellStyle name="Normal 2 2 5 19 12" xfId="25183" xr:uid="{00000000-0005-0000-0000-0000EC610000}"/>
    <cellStyle name="Normal 2 2 5 19 13" xfId="25184" xr:uid="{00000000-0005-0000-0000-0000ED610000}"/>
    <cellStyle name="Normal 2 2 5 19 14" xfId="25185" xr:uid="{00000000-0005-0000-0000-0000EE610000}"/>
    <cellStyle name="Normal 2 2 5 19 2" xfId="25186" xr:uid="{00000000-0005-0000-0000-0000EF610000}"/>
    <cellStyle name="Normal 2 2 5 19 2 10" xfId="25187" xr:uid="{00000000-0005-0000-0000-0000F0610000}"/>
    <cellStyle name="Normal 2 2 5 19 2 2" xfId="25188" xr:uid="{00000000-0005-0000-0000-0000F1610000}"/>
    <cellStyle name="Normal 2 2 5 19 2 3" xfId="25189" xr:uid="{00000000-0005-0000-0000-0000F2610000}"/>
    <cellStyle name="Normal 2 2 5 19 2 4" xfId="25190" xr:uid="{00000000-0005-0000-0000-0000F3610000}"/>
    <cellStyle name="Normal 2 2 5 19 2 5" xfId="25191" xr:uid="{00000000-0005-0000-0000-0000F4610000}"/>
    <cellStyle name="Normal 2 2 5 19 2 6" xfId="25192" xr:uid="{00000000-0005-0000-0000-0000F5610000}"/>
    <cellStyle name="Normal 2 2 5 19 2 7" xfId="25193" xr:uid="{00000000-0005-0000-0000-0000F6610000}"/>
    <cellStyle name="Normal 2 2 5 19 2 8" xfId="25194" xr:uid="{00000000-0005-0000-0000-0000F7610000}"/>
    <cellStyle name="Normal 2 2 5 19 2 9" xfId="25195" xr:uid="{00000000-0005-0000-0000-0000F8610000}"/>
    <cellStyle name="Normal 2 2 5 19 3" xfId="25196" xr:uid="{00000000-0005-0000-0000-0000F9610000}"/>
    <cellStyle name="Normal 2 2 5 19 3 10" xfId="25197" xr:uid="{00000000-0005-0000-0000-0000FA610000}"/>
    <cellStyle name="Normal 2 2 5 19 3 2" xfId="25198" xr:uid="{00000000-0005-0000-0000-0000FB610000}"/>
    <cellStyle name="Normal 2 2 5 19 3 3" xfId="25199" xr:uid="{00000000-0005-0000-0000-0000FC610000}"/>
    <cellStyle name="Normal 2 2 5 19 3 4" xfId="25200" xr:uid="{00000000-0005-0000-0000-0000FD610000}"/>
    <cellStyle name="Normal 2 2 5 19 3 5" xfId="25201" xr:uid="{00000000-0005-0000-0000-0000FE610000}"/>
    <cellStyle name="Normal 2 2 5 19 3 6" xfId="25202" xr:uid="{00000000-0005-0000-0000-0000FF610000}"/>
    <cellStyle name="Normal 2 2 5 19 3 7" xfId="25203" xr:uid="{00000000-0005-0000-0000-000000620000}"/>
    <cellStyle name="Normal 2 2 5 19 3 8" xfId="25204" xr:uid="{00000000-0005-0000-0000-000001620000}"/>
    <cellStyle name="Normal 2 2 5 19 3 9" xfId="25205" xr:uid="{00000000-0005-0000-0000-000002620000}"/>
    <cellStyle name="Normal 2 2 5 19 4" xfId="25206" xr:uid="{00000000-0005-0000-0000-000003620000}"/>
    <cellStyle name="Normal 2 2 5 19 4 10" xfId="25207" xr:uid="{00000000-0005-0000-0000-000004620000}"/>
    <cellStyle name="Normal 2 2 5 19 4 2" xfId="25208" xr:uid="{00000000-0005-0000-0000-000005620000}"/>
    <cellStyle name="Normal 2 2 5 19 4 3" xfId="25209" xr:uid="{00000000-0005-0000-0000-000006620000}"/>
    <cellStyle name="Normal 2 2 5 19 4 4" xfId="25210" xr:uid="{00000000-0005-0000-0000-000007620000}"/>
    <cellStyle name="Normal 2 2 5 19 4 5" xfId="25211" xr:uid="{00000000-0005-0000-0000-000008620000}"/>
    <cellStyle name="Normal 2 2 5 19 4 6" xfId="25212" xr:uid="{00000000-0005-0000-0000-000009620000}"/>
    <cellStyle name="Normal 2 2 5 19 4 7" xfId="25213" xr:uid="{00000000-0005-0000-0000-00000A620000}"/>
    <cellStyle name="Normal 2 2 5 19 4 8" xfId="25214" xr:uid="{00000000-0005-0000-0000-00000B620000}"/>
    <cellStyle name="Normal 2 2 5 19 4 9" xfId="25215" xr:uid="{00000000-0005-0000-0000-00000C620000}"/>
    <cellStyle name="Normal 2 2 5 19 5" xfId="25216" xr:uid="{00000000-0005-0000-0000-00000D620000}"/>
    <cellStyle name="Normal 2 2 5 19 5 10" xfId="25217" xr:uid="{00000000-0005-0000-0000-00000E620000}"/>
    <cellStyle name="Normal 2 2 5 19 5 2" xfId="25218" xr:uid="{00000000-0005-0000-0000-00000F620000}"/>
    <cellStyle name="Normal 2 2 5 19 5 3" xfId="25219" xr:uid="{00000000-0005-0000-0000-000010620000}"/>
    <cellStyle name="Normal 2 2 5 19 5 4" xfId="25220" xr:uid="{00000000-0005-0000-0000-000011620000}"/>
    <cellStyle name="Normal 2 2 5 19 5 5" xfId="25221" xr:uid="{00000000-0005-0000-0000-000012620000}"/>
    <cellStyle name="Normal 2 2 5 19 5 6" xfId="25222" xr:uid="{00000000-0005-0000-0000-000013620000}"/>
    <cellStyle name="Normal 2 2 5 19 5 7" xfId="25223" xr:uid="{00000000-0005-0000-0000-000014620000}"/>
    <cellStyle name="Normal 2 2 5 19 5 8" xfId="25224" xr:uid="{00000000-0005-0000-0000-000015620000}"/>
    <cellStyle name="Normal 2 2 5 19 5 9" xfId="25225" xr:uid="{00000000-0005-0000-0000-000016620000}"/>
    <cellStyle name="Normal 2 2 5 19 6" xfId="25226" xr:uid="{00000000-0005-0000-0000-000017620000}"/>
    <cellStyle name="Normal 2 2 5 19 7" xfId="25227" xr:uid="{00000000-0005-0000-0000-000018620000}"/>
    <cellStyle name="Normal 2 2 5 19 8" xfId="25228" xr:uid="{00000000-0005-0000-0000-000019620000}"/>
    <cellStyle name="Normal 2 2 5 19 9" xfId="25229" xr:uid="{00000000-0005-0000-0000-00001A620000}"/>
    <cellStyle name="Normal 2 2 5 2" xfId="25230" xr:uid="{00000000-0005-0000-0000-00001B620000}"/>
    <cellStyle name="Normal 2 2 5 2 10" xfId="25231" xr:uid="{00000000-0005-0000-0000-00001C620000}"/>
    <cellStyle name="Normal 2 2 5 2 11" xfId="25232" xr:uid="{00000000-0005-0000-0000-00001D620000}"/>
    <cellStyle name="Normal 2 2 5 2 12" xfId="25233" xr:uid="{00000000-0005-0000-0000-00001E620000}"/>
    <cellStyle name="Normal 2 2 5 2 13" xfId="25234" xr:uid="{00000000-0005-0000-0000-00001F620000}"/>
    <cellStyle name="Normal 2 2 5 2 14" xfId="25235" xr:uid="{00000000-0005-0000-0000-000020620000}"/>
    <cellStyle name="Normal 2 2 5 2 15" xfId="25236" xr:uid="{00000000-0005-0000-0000-000021620000}"/>
    <cellStyle name="Normal 2 2 5 2 16" xfId="25237" xr:uid="{00000000-0005-0000-0000-000022620000}"/>
    <cellStyle name="Normal 2 2 5 2 17" xfId="25238" xr:uid="{00000000-0005-0000-0000-000023620000}"/>
    <cellStyle name="Normal 2 2 5 2 18" xfId="25239" xr:uid="{00000000-0005-0000-0000-000024620000}"/>
    <cellStyle name="Normal 2 2 5 2 19" xfId="25240" xr:uid="{00000000-0005-0000-0000-000025620000}"/>
    <cellStyle name="Normal 2 2 5 2 2" xfId="25241" xr:uid="{00000000-0005-0000-0000-000026620000}"/>
    <cellStyle name="Normal 2 2 5 2 20" xfId="25242" xr:uid="{00000000-0005-0000-0000-000027620000}"/>
    <cellStyle name="Normal 2 2 5 2 21" xfId="25243" xr:uid="{00000000-0005-0000-0000-000028620000}"/>
    <cellStyle name="Normal 2 2 5 2 21 10" xfId="25244" xr:uid="{00000000-0005-0000-0000-000029620000}"/>
    <cellStyle name="Normal 2 2 5 2 21 2" xfId="25245" xr:uid="{00000000-0005-0000-0000-00002A620000}"/>
    <cellStyle name="Normal 2 2 5 2 21 3" xfId="25246" xr:uid="{00000000-0005-0000-0000-00002B620000}"/>
    <cellStyle name="Normal 2 2 5 2 21 4" xfId="25247" xr:uid="{00000000-0005-0000-0000-00002C620000}"/>
    <cellStyle name="Normal 2 2 5 2 21 5" xfId="25248" xr:uid="{00000000-0005-0000-0000-00002D620000}"/>
    <cellStyle name="Normal 2 2 5 2 21 6" xfId="25249" xr:uid="{00000000-0005-0000-0000-00002E620000}"/>
    <cellStyle name="Normal 2 2 5 2 21 7" xfId="25250" xr:uid="{00000000-0005-0000-0000-00002F620000}"/>
    <cellStyle name="Normal 2 2 5 2 21 8" xfId="25251" xr:uid="{00000000-0005-0000-0000-000030620000}"/>
    <cellStyle name="Normal 2 2 5 2 21 9" xfId="25252" xr:uid="{00000000-0005-0000-0000-000031620000}"/>
    <cellStyle name="Normal 2 2 5 2 22" xfId="25253" xr:uid="{00000000-0005-0000-0000-000032620000}"/>
    <cellStyle name="Normal 2 2 5 2 22 10" xfId="25254" xr:uid="{00000000-0005-0000-0000-000033620000}"/>
    <cellStyle name="Normal 2 2 5 2 22 2" xfId="25255" xr:uid="{00000000-0005-0000-0000-000034620000}"/>
    <cellStyle name="Normal 2 2 5 2 22 3" xfId="25256" xr:uid="{00000000-0005-0000-0000-000035620000}"/>
    <cellStyle name="Normal 2 2 5 2 22 4" xfId="25257" xr:uid="{00000000-0005-0000-0000-000036620000}"/>
    <cellStyle name="Normal 2 2 5 2 22 5" xfId="25258" xr:uid="{00000000-0005-0000-0000-000037620000}"/>
    <cellStyle name="Normal 2 2 5 2 22 6" xfId="25259" xr:uid="{00000000-0005-0000-0000-000038620000}"/>
    <cellStyle name="Normal 2 2 5 2 22 7" xfId="25260" xr:uid="{00000000-0005-0000-0000-000039620000}"/>
    <cellStyle name="Normal 2 2 5 2 22 8" xfId="25261" xr:uid="{00000000-0005-0000-0000-00003A620000}"/>
    <cellStyle name="Normal 2 2 5 2 22 9" xfId="25262" xr:uid="{00000000-0005-0000-0000-00003B620000}"/>
    <cellStyle name="Normal 2 2 5 2 23" xfId="25263" xr:uid="{00000000-0005-0000-0000-00003C620000}"/>
    <cellStyle name="Normal 2 2 5 2 23 10" xfId="25264" xr:uid="{00000000-0005-0000-0000-00003D620000}"/>
    <cellStyle name="Normal 2 2 5 2 23 2" xfId="25265" xr:uid="{00000000-0005-0000-0000-00003E620000}"/>
    <cellStyle name="Normal 2 2 5 2 23 3" xfId="25266" xr:uid="{00000000-0005-0000-0000-00003F620000}"/>
    <cellStyle name="Normal 2 2 5 2 23 4" xfId="25267" xr:uid="{00000000-0005-0000-0000-000040620000}"/>
    <cellStyle name="Normal 2 2 5 2 23 5" xfId="25268" xr:uid="{00000000-0005-0000-0000-000041620000}"/>
    <cellStyle name="Normal 2 2 5 2 23 6" xfId="25269" xr:uid="{00000000-0005-0000-0000-000042620000}"/>
    <cellStyle name="Normal 2 2 5 2 23 7" xfId="25270" xr:uid="{00000000-0005-0000-0000-000043620000}"/>
    <cellStyle name="Normal 2 2 5 2 23 8" xfId="25271" xr:uid="{00000000-0005-0000-0000-000044620000}"/>
    <cellStyle name="Normal 2 2 5 2 23 9" xfId="25272" xr:uid="{00000000-0005-0000-0000-000045620000}"/>
    <cellStyle name="Normal 2 2 5 2 24" xfId="25273" xr:uid="{00000000-0005-0000-0000-000046620000}"/>
    <cellStyle name="Normal 2 2 5 2 24 10" xfId="25274" xr:uid="{00000000-0005-0000-0000-000047620000}"/>
    <cellStyle name="Normal 2 2 5 2 24 2" xfId="25275" xr:uid="{00000000-0005-0000-0000-000048620000}"/>
    <cellStyle name="Normal 2 2 5 2 24 3" xfId="25276" xr:uid="{00000000-0005-0000-0000-000049620000}"/>
    <cellStyle name="Normal 2 2 5 2 24 4" xfId="25277" xr:uid="{00000000-0005-0000-0000-00004A620000}"/>
    <cellStyle name="Normal 2 2 5 2 24 5" xfId="25278" xr:uid="{00000000-0005-0000-0000-00004B620000}"/>
    <cellStyle name="Normal 2 2 5 2 24 6" xfId="25279" xr:uid="{00000000-0005-0000-0000-00004C620000}"/>
    <cellStyle name="Normal 2 2 5 2 24 7" xfId="25280" xr:uid="{00000000-0005-0000-0000-00004D620000}"/>
    <cellStyle name="Normal 2 2 5 2 24 8" xfId="25281" xr:uid="{00000000-0005-0000-0000-00004E620000}"/>
    <cellStyle name="Normal 2 2 5 2 24 9" xfId="25282" xr:uid="{00000000-0005-0000-0000-00004F620000}"/>
    <cellStyle name="Normal 2 2 5 2 25" xfId="25283" xr:uid="{00000000-0005-0000-0000-000050620000}"/>
    <cellStyle name="Normal 2 2 5 2 26" xfId="25284" xr:uid="{00000000-0005-0000-0000-000051620000}"/>
    <cellStyle name="Normal 2 2 5 2 27" xfId="25285" xr:uid="{00000000-0005-0000-0000-000052620000}"/>
    <cellStyle name="Normal 2 2 5 2 28" xfId="25286" xr:uid="{00000000-0005-0000-0000-000053620000}"/>
    <cellStyle name="Normal 2 2 5 2 29" xfId="25287" xr:uid="{00000000-0005-0000-0000-000054620000}"/>
    <cellStyle name="Normal 2 2 5 2 3" xfId="25288" xr:uid="{00000000-0005-0000-0000-000055620000}"/>
    <cellStyle name="Normal 2 2 5 2 30" xfId="25289" xr:uid="{00000000-0005-0000-0000-000056620000}"/>
    <cellStyle name="Normal 2 2 5 2 31" xfId="25290" xr:uid="{00000000-0005-0000-0000-000057620000}"/>
    <cellStyle name="Normal 2 2 5 2 32" xfId="25291" xr:uid="{00000000-0005-0000-0000-000058620000}"/>
    <cellStyle name="Normal 2 2 5 2 33" xfId="25292" xr:uid="{00000000-0005-0000-0000-000059620000}"/>
    <cellStyle name="Normal 2 2 5 2 4" xfId="25293" xr:uid="{00000000-0005-0000-0000-00005A620000}"/>
    <cellStyle name="Normal 2 2 5 2 5" xfId="25294" xr:uid="{00000000-0005-0000-0000-00005B620000}"/>
    <cellStyle name="Normal 2 2 5 2 6" xfId="25295" xr:uid="{00000000-0005-0000-0000-00005C620000}"/>
    <cellStyle name="Normal 2 2 5 2 7" xfId="25296" xr:uid="{00000000-0005-0000-0000-00005D620000}"/>
    <cellStyle name="Normal 2 2 5 2 8" xfId="25297" xr:uid="{00000000-0005-0000-0000-00005E620000}"/>
    <cellStyle name="Normal 2 2 5 2 9" xfId="25298" xr:uid="{00000000-0005-0000-0000-00005F620000}"/>
    <cellStyle name="Normal 2 2 5 20" xfId="25299" xr:uid="{00000000-0005-0000-0000-000060620000}"/>
    <cellStyle name="Normal 2 2 5 20 10" xfId="25300" xr:uid="{00000000-0005-0000-0000-000061620000}"/>
    <cellStyle name="Normal 2 2 5 20 11" xfId="25301" xr:uid="{00000000-0005-0000-0000-000062620000}"/>
    <cellStyle name="Normal 2 2 5 20 12" xfId="25302" xr:uid="{00000000-0005-0000-0000-000063620000}"/>
    <cellStyle name="Normal 2 2 5 20 13" xfId="25303" xr:uid="{00000000-0005-0000-0000-000064620000}"/>
    <cellStyle name="Normal 2 2 5 20 14" xfId="25304" xr:uid="{00000000-0005-0000-0000-000065620000}"/>
    <cellStyle name="Normal 2 2 5 20 2" xfId="25305" xr:uid="{00000000-0005-0000-0000-000066620000}"/>
    <cellStyle name="Normal 2 2 5 20 2 10" xfId="25306" xr:uid="{00000000-0005-0000-0000-000067620000}"/>
    <cellStyle name="Normal 2 2 5 20 2 2" xfId="25307" xr:uid="{00000000-0005-0000-0000-000068620000}"/>
    <cellStyle name="Normal 2 2 5 20 2 3" xfId="25308" xr:uid="{00000000-0005-0000-0000-000069620000}"/>
    <cellStyle name="Normal 2 2 5 20 2 4" xfId="25309" xr:uid="{00000000-0005-0000-0000-00006A620000}"/>
    <cellStyle name="Normal 2 2 5 20 2 5" xfId="25310" xr:uid="{00000000-0005-0000-0000-00006B620000}"/>
    <cellStyle name="Normal 2 2 5 20 2 6" xfId="25311" xr:uid="{00000000-0005-0000-0000-00006C620000}"/>
    <cellStyle name="Normal 2 2 5 20 2 7" xfId="25312" xr:uid="{00000000-0005-0000-0000-00006D620000}"/>
    <cellStyle name="Normal 2 2 5 20 2 8" xfId="25313" xr:uid="{00000000-0005-0000-0000-00006E620000}"/>
    <cellStyle name="Normal 2 2 5 20 2 9" xfId="25314" xr:uid="{00000000-0005-0000-0000-00006F620000}"/>
    <cellStyle name="Normal 2 2 5 20 3" xfId="25315" xr:uid="{00000000-0005-0000-0000-000070620000}"/>
    <cellStyle name="Normal 2 2 5 20 3 10" xfId="25316" xr:uid="{00000000-0005-0000-0000-000071620000}"/>
    <cellStyle name="Normal 2 2 5 20 3 2" xfId="25317" xr:uid="{00000000-0005-0000-0000-000072620000}"/>
    <cellStyle name="Normal 2 2 5 20 3 3" xfId="25318" xr:uid="{00000000-0005-0000-0000-000073620000}"/>
    <cellStyle name="Normal 2 2 5 20 3 4" xfId="25319" xr:uid="{00000000-0005-0000-0000-000074620000}"/>
    <cellStyle name="Normal 2 2 5 20 3 5" xfId="25320" xr:uid="{00000000-0005-0000-0000-000075620000}"/>
    <cellStyle name="Normal 2 2 5 20 3 6" xfId="25321" xr:uid="{00000000-0005-0000-0000-000076620000}"/>
    <cellStyle name="Normal 2 2 5 20 3 7" xfId="25322" xr:uid="{00000000-0005-0000-0000-000077620000}"/>
    <cellStyle name="Normal 2 2 5 20 3 8" xfId="25323" xr:uid="{00000000-0005-0000-0000-000078620000}"/>
    <cellStyle name="Normal 2 2 5 20 3 9" xfId="25324" xr:uid="{00000000-0005-0000-0000-000079620000}"/>
    <cellStyle name="Normal 2 2 5 20 4" xfId="25325" xr:uid="{00000000-0005-0000-0000-00007A620000}"/>
    <cellStyle name="Normal 2 2 5 20 4 10" xfId="25326" xr:uid="{00000000-0005-0000-0000-00007B620000}"/>
    <cellStyle name="Normal 2 2 5 20 4 2" xfId="25327" xr:uid="{00000000-0005-0000-0000-00007C620000}"/>
    <cellStyle name="Normal 2 2 5 20 4 3" xfId="25328" xr:uid="{00000000-0005-0000-0000-00007D620000}"/>
    <cellStyle name="Normal 2 2 5 20 4 4" xfId="25329" xr:uid="{00000000-0005-0000-0000-00007E620000}"/>
    <cellStyle name="Normal 2 2 5 20 4 5" xfId="25330" xr:uid="{00000000-0005-0000-0000-00007F620000}"/>
    <cellStyle name="Normal 2 2 5 20 4 6" xfId="25331" xr:uid="{00000000-0005-0000-0000-000080620000}"/>
    <cellStyle name="Normal 2 2 5 20 4 7" xfId="25332" xr:uid="{00000000-0005-0000-0000-000081620000}"/>
    <cellStyle name="Normal 2 2 5 20 4 8" xfId="25333" xr:uid="{00000000-0005-0000-0000-000082620000}"/>
    <cellStyle name="Normal 2 2 5 20 4 9" xfId="25334" xr:uid="{00000000-0005-0000-0000-000083620000}"/>
    <cellStyle name="Normal 2 2 5 20 5" xfId="25335" xr:uid="{00000000-0005-0000-0000-000084620000}"/>
    <cellStyle name="Normal 2 2 5 20 5 10" xfId="25336" xr:uid="{00000000-0005-0000-0000-000085620000}"/>
    <cellStyle name="Normal 2 2 5 20 5 2" xfId="25337" xr:uid="{00000000-0005-0000-0000-000086620000}"/>
    <cellStyle name="Normal 2 2 5 20 5 3" xfId="25338" xr:uid="{00000000-0005-0000-0000-000087620000}"/>
    <cellStyle name="Normal 2 2 5 20 5 4" xfId="25339" xr:uid="{00000000-0005-0000-0000-000088620000}"/>
    <cellStyle name="Normal 2 2 5 20 5 5" xfId="25340" xr:uid="{00000000-0005-0000-0000-000089620000}"/>
    <cellStyle name="Normal 2 2 5 20 5 6" xfId="25341" xr:uid="{00000000-0005-0000-0000-00008A620000}"/>
    <cellStyle name="Normal 2 2 5 20 5 7" xfId="25342" xr:uid="{00000000-0005-0000-0000-00008B620000}"/>
    <cellStyle name="Normal 2 2 5 20 5 8" xfId="25343" xr:uid="{00000000-0005-0000-0000-00008C620000}"/>
    <cellStyle name="Normal 2 2 5 20 5 9" xfId="25344" xr:uid="{00000000-0005-0000-0000-00008D620000}"/>
    <cellStyle name="Normal 2 2 5 20 6" xfId="25345" xr:uid="{00000000-0005-0000-0000-00008E620000}"/>
    <cellStyle name="Normal 2 2 5 20 7" xfId="25346" xr:uid="{00000000-0005-0000-0000-00008F620000}"/>
    <cellStyle name="Normal 2 2 5 20 8" xfId="25347" xr:uid="{00000000-0005-0000-0000-000090620000}"/>
    <cellStyle name="Normal 2 2 5 20 9" xfId="25348" xr:uid="{00000000-0005-0000-0000-000091620000}"/>
    <cellStyle name="Normal 2 2 5 21" xfId="25349" xr:uid="{00000000-0005-0000-0000-000092620000}"/>
    <cellStyle name="Normal 2 2 5 22" xfId="25350" xr:uid="{00000000-0005-0000-0000-000093620000}"/>
    <cellStyle name="Normal 2 2 5 23" xfId="25351" xr:uid="{00000000-0005-0000-0000-000094620000}"/>
    <cellStyle name="Normal 2 2 5 3" xfId="25352" xr:uid="{00000000-0005-0000-0000-000095620000}"/>
    <cellStyle name="Normal 2 2 5 3 10" xfId="25353" xr:uid="{00000000-0005-0000-0000-000096620000}"/>
    <cellStyle name="Normal 2 2 5 3 11" xfId="25354" xr:uid="{00000000-0005-0000-0000-000097620000}"/>
    <cellStyle name="Normal 2 2 5 3 12" xfId="25355" xr:uid="{00000000-0005-0000-0000-000098620000}"/>
    <cellStyle name="Normal 2 2 5 3 13" xfId="25356" xr:uid="{00000000-0005-0000-0000-000099620000}"/>
    <cellStyle name="Normal 2 2 5 3 14" xfId="25357" xr:uid="{00000000-0005-0000-0000-00009A620000}"/>
    <cellStyle name="Normal 2 2 5 3 2" xfId="25358" xr:uid="{00000000-0005-0000-0000-00009B620000}"/>
    <cellStyle name="Normal 2 2 5 3 2 10" xfId="25359" xr:uid="{00000000-0005-0000-0000-00009C620000}"/>
    <cellStyle name="Normal 2 2 5 3 2 2" xfId="25360" xr:uid="{00000000-0005-0000-0000-00009D620000}"/>
    <cellStyle name="Normal 2 2 5 3 2 3" xfId="25361" xr:uid="{00000000-0005-0000-0000-00009E620000}"/>
    <cellStyle name="Normal 2 2 5 3 2 4" xfId="25362" xr:uid="{00000000-0005-0000-0000-00009F620000}"/>
    <cellStyle name="Normal 2 2 5 3 2 5" xfId="25363" xr:uid="{00000000-0005-0000-0000-0000A0620000}"/>
    <cellStyle name="Normal 2 2 5 3 2 6" xfId="25364" xr:uid="{00000000-0005-0000-0000-0000A1620000}"/>
    <cellStyle name="Normal 2 2 5 3 2 7" xfId="25365" xr:uid="{00000000-0005-0000-0000-0000A2620000}"/>
    <cellStyle name="Normal 2 2 5 3 2 8" xfId="25366" xr:uid="{00000000-0005-0000-0000-0000A3620000}"/>
    <cellStyle name="Normal 2 2 5 3 2 9" xfId="25367" xr:uid="{00000000-0005-0000-0000-0000A4620000}"/>
    <cellStyle name="Normal 2 2 5 3 3" xfId="25368" xr:uid="{00000000-0005-0000-0000-0000A5620000}"/>
    <cellStyle name="Normal 2 2 5 3 3 10" xfId="25369" xr:uid="{00000000-0005-0000-0000-0000A6620000}"/>
    <cellStyle name="Normal 2 2 5 3 3 2" xfId="25370" xr:uid="{00000000-0005-0000-0000-0000A7620000}"/>
    <cellStyle name="Normal 2 2 5 3 3 3" xfId="25371" xr:uid="{00000000-0005-0000-0000-0000A8620000}"/>
    <cellStyle name="Normal 2 2 5 3 3 4" xfId="25372" xr:uid="{00000000-0005-0000-0000-0000A9620000}"/>
    <cellStyle name="Normal 2 2 5 3 3 5" xfId="25373" xr:uid="{00000000-0005-0000-0000-0000AA620000}"/>
    <cellStyle name="Normal 2 2 5 3 3 6" xfId="25374" xr:uid="{00000000-0005-0000-0000-0000AB620000}"/>
    <cellStyle name="Normal 2 2 5 3 3 7" xfId="25375" xr:uid="{00000000-0005-0000-0000-0000AC620000}"/>
    <cellStyle name="Normal 2 2 5 3 3 8" xfId="25376" xr:uid="{00000000-0005-0000-0000-0000AD620000}"/>
    <cellStyle name="Normal 2 2 5 3 3 9" xfId="25377" xr:uid="{00000000-0005-0000-0000-0000AE620000}"/>
    <cellStyle name="Normal 2 2 5 3 4" xfId="25378" xr:uid="{00000000-0005-0000-0000-0000AF620000}"/>
    <cellStyle name="Normal 2 2 5 3 4 10" xfId="25379" xr:uid="{00000000-0005-0000-0000-0000B0620000}"/>
    <cellStyle name="Normal 2 2 5 3 4 2" xfId="25380" xr:uid="{00000000-0005-0000-0000-0000B1620000}"/>
    <cellStyle name="Normal 2 2 5 3 4 3" xfId="25381" xr:uid="{00000000-0005-0000-0000-0000B2620000}"/>
    <cellStyle name="Normal 2 2 5 3 4 4" xfId="25382" xr:uid="{00000000-0005-0000-0000-0000B3620000}"/>
    <cellStyle name="Normal 2 2 5 3 4 5" xfId="25383" xr:uid="{00000000-0005-0000-0000-0000B4620000}"/>
    <cellStyle name="Normal 2 2 5 3 4 6" xfId="25384" xr:uid="{00000000-0005-0000-0000-0000B5620000}"/>
    <cellStyle name="Normal 2 2 5 3 4 7" xfId="25385" xr:uid="{00000000-0005-0000-0000-0000B6620000}"/>
    <cellStyle name="Normal 2 2 5 3 4 8" xfId="25386" xr:uid="{00000000-0005-0000-0000-0000B7620000}"/>
    <cellStyle name="Normal 2 2 5 3 4 9" xfId="25387" xr:uid="{00000000-0005-0000-0000-0000B8620000}"/>
    <cellStyle name="Normal 2 2 5 3 5" xfId="25388" xr:uid="{00000000-0005-0000-0000-0000B9620000}"/>
    <cellStyle name="Normal 2 2 5 3 5 10" xfId="25389" xr:uid="{00000000-0005-0000-0000-0000BA620000}"/>
    <cellStyle name="Normal 2 2 5 3 5 2" xfId="25390" xr:uid="{00000000-0005-0000-0000-0000BB620000}"/>
    <cellStyle name="Normal 2 2 5 3 5 3" xfId="25391" xr:uid="{00000000-0005-0000-0000-0000BC620000}"/>
    <cellStyle name="Normal 2 2 5 3 5 4" xfId="25392" xr:uid="{00000000-0005-0000-0000-0000BD620000}"/>
    <cellStyle name="Normal 2 2 5 3 5 5" xfId="25393" xr:uid="{00000000-0005-0000-0000-0000BE620000}"/>
    <cellStyle name="Normal 2 2 5 3 5 6" xfId="25394" xr:uid="{00000000-0005-0000-0000-0000BF620000}"/>
    <cellStyle name="Normal 2 2 5 3 5 7" xfId="25395" xr:uid="{00000000-0005-0000-0000-0000C0620000}"/>
    <cellStyle name="Normal 2 2 5 3 5 8" xfId="25396" xr:uid="{00000000-0005-0000-0000-0000C1620000}"/>
    <cellStyle name="Normal 2 2 5 3 5 9" xfId="25397" xr:uid="{00000000-0005-0000-0000-0000C2620000}"/>
    <cellStyle name="Normal 2 2 5 3 6" xfId="25398" xr:uid="{00000000-0005-0000-0000-0000C3620000}"/>
    <cellStyle name="Normal 2 2 5 3 7" xfId="25399" xr:uid="{00000000-0005-0000-0000-0000C4620000}"/>
    <cellStyle name="Normal 2 2 5 3 8" xfId="25400" xr:uid="{00000000-0005-0000-0000-0000C5620000}"/>
    <cellStyle name="Normal 2 2 5 3 9" xfId="25401" xr:uid="{00000000-0005-0000-0000-0000C6620000}"/>
    <cellStyle name="Normal 2 2 5 4" xfId="25402" xr:uid="{00000000-0005-0000-0000-0000C7620000}"/>
    <cellStyle name="Normal 2 2 5 4 10" xfId="25403" xr:uid="{00000000-0005-0000-0000-0000C8620000}"/>
    <cellStyle name="Normal 2 2 5 4 11" xfId="25404" xr:uid="{00000000-0005-0000-0000-0000C9620000}"/>
    <cellStyle name="Normal 2 2 5 4 12" xfId="25405" xr:uid="{00000000-0005-0000-0000-0000CA620000}"/>
    <cellStyle name="Normal 2 2 5 4 13" xfId="25406" xr:uid="{00000000-0005-0000-0000-0000CB620000}"/>
    <cellStyle name="Normal 2 2 5 4 14" xfId="25407" xr:uid="{00000000-0005-0000-0000-0000CC620000}"/>
    <cellStyle name="Normal 2 2 5 4 2" xfId="25408" xr:uid="{00000000-0005-0000-0000-0000CD620000}"/>
    <cellStyle name="Normal 2 2 5 4 2 10" xfId="25409" xr:uid="{00000000-0005-0000-0000-0000CE620000}"/>
    <cellStyle name="Normal 2 2 5 4 2 2" xfId="25410" xr:uid="{00000000-0005-0000-0000-0000CF620000}"/>
    <cellStyle name="Normal 2 2 5 4 2 3" xfId="25411" xr:uid="{00000000-0005-0000-0000-0000D0620000}"/>
    <cellStyle name="Normal 2 2 5 4 2 4" xfId="25412" xr:uid="{00000000-0005-0000-0000-0000D1620000}"/>
    <cellStyle name="Normal 2 2 5 4 2 5" xfId="25413" xr:uid="{00000000-0005-0000-0000-0000D2620000}"/>
    <cellStyle name="Normal 2 2 5 4 2 6" xfId="25414" xr:uid="{00000000-0005-0000-0000-0000D3620000}"/>
    <cellStyle name="Normal 2 2 5 4 2 7" xfId="25415" xr:uid="{00000000-0005-0000-0000-0000D4620000}"/>
    <cellStyle name="Normal 2 2 5 4 2 8" xfId="25416" xr:uid="{00000000-0005-0000-0000-0000D5620000}"/>
    <cellStyle name="Normal 2 2 5 4 2 9" xfId="25417" xr:uid="{00000000-0005-0000-0000-0000D6620000}"/>
    <cellStyle name="Normal 2 2 5 4 3" xfId="25418" xr:uid="{00000000-0005-0000-0000-0000D7620000}"/>
    <cellStyle name="Normal 2 2 5 4 3 10" xfId="25419" xr:uid="{00000000-0005-0000-0000-0000D8620000}"/>
    <cellStyle name="Normal 2 2 5 4 3 2" xfId="25420" xr:uid="{00000000-0005-0000-0000-0000D9620000}"/>
    <cellStyle name="Normal 2 2 5 4 3 3" xfId="25421" xr:uid="{00000000-0005-0000-0000-0000DA620000}"/>
    <cellStyle name="Normal 2 2 5 4 3 4" xfId="25422" xr:uid="{00000000-0005-0000-0000-0000DB620000}"/>
    <cellStyle name="Normal 2 2 5 4 3 5" xfId="25423" xr:uid="{00000000-0005-0000-0000-0000DC620000}"/>
    <cellStyle name="Normal 2 2 5 4 3 6" xfId="25424" xr:uid="{00000000-0005-0000-0000-0000DD620000}"/>
    <cellStyle name="Normal 2 2 5 4 3 7" xfId="25425" xr:uid="{00000000-0005-0000-0000-0000DE620000}"/>
    <cellStyle name="Normal 2 2 5 4 3 8" xfId="25426" xr:uid="{00000000-0005-0000-0000-0000DF620000}"/>
    <cellStyle name="Normal 2 2 5 4 3 9" xfId="25427" xr:uid="{00000000-0005-0000-0000-0000E0620000}"/>
    <cellStyle name="Normal 2 2 5 4 4" xfId="25428" xr:uid="{00000000-0005-0000-0000-0000E1620000}"/>
    <cellStyle name="Normal 2 2 5 4 4 10" xfId="25429" xr:uid="{00000000-0005-0000-0000-0000E2620000}"/>
    <cellStyle name="Normal 2 2 5 4 4 2" xfId="25430" xr:uid="{00000000-0005-0000-0000-0000E3620000}"/>
    <cellStyle name="Normal 2 2 5 4 4 3" xfId="25431" xr:uid="{00000000-0005-0000-0000-0000E4620000}"/>
    <cellStyle name="Normal 2 2 5 4 4 4" xfId="25432" xr:uid="{00000000-0005-0000-0000-0000E5620000}"/>
    <cellStyle name="Normal 2 2 5 4 4 5" xfId="25433" xr:uid="{00000000-0005-0000-0000-0000E6620000}"/>
    <cellStyle name="Normal 2 2 5 4 4 6" xfId="25434" xr:uid="{00000000-0005-0000-0000-0000E7620000}"/>
    <cellStyle name="Normal 2 2 5 4 4 7" xfId="25435" xr:uid="{00000000-0005-0000-0000-0000E8620000}"/>
    <cellStyle name="Normal 2 2 5 4 4 8" xfId="25436" xr:uid="{00000000-0005-0000-0000-0000E9620000}"/>
    <cellStyle name="Normal 2 2 5 4 4 9" xfId="25437" xr:uid="{00000000-0005-0000-0000-0000EA620000}"/>
    <cellStyle name="Normal 2 2 5 4 5" xfId="25438" xr:uid="{00000000-0005-0000-0000-0000EB620000}"/>
    <cellStyle name="Normal 2 2 5 4 5 10" xfId="25439" xr:uid="{00000000-0005-0000-0000-0000EC620000}"/>
    <cellStyle name="Normal 2 2 5 4 5 2" xfId="25440" xr:uid="{00000000-0005-0000-0000-0000ED620000}"/>
    <cellStyle name="Normal 2 2 5 4 5 3" xfId="25441" xr:uid="{00000000-0005-0000-0000-0000EE620000}"/>
    <cellStyle name="Normal 2 2 5 4 5 4" xfId="25442" xr:uid="{00000000-0005-0000-0000-0000EF620000}"/>
    <cellStyle name="Normal 2 2 5 4 5 5" xfId="25443" xr:uid="{00000000-0005-0000-0000-0000F0620000}"/>
    <cellStyle name="Normal 2 2 5 4 5 6" xfId="25444" xr:uid="{00000000-0005-0000-0000-0000F1620000}"/>
    <cellStyle name="Normal 2 2 5 4 5 7" xfId="25445" xr:uid="{00000000-0005-0000-0000-0000F2620000}"/>
    <cellStyle name="Normal 2 2 5 4 5 8" xfId="25446" xr:uid="{00000000-0005-0000-0000-0000F3620000}"/>
    <cellStyle name="Normal 2 2 5 4 5 9" xfId="25447" xr:uid="{00000000-0005-0000-0000-0000F4620000}"/>
    <cellStyle name="Normal 2 2 5 4 6" xfId="25448" xr:uid="{00000000-0005-0000-0000-0000F5620000}"/>
    <cellStyle name="Normal 2 2 5 4 7" xfId="25449" xr:uid="{00000000-0005-0000-0000-0000F6620000}"/>
    <cellStyle name="Normal 2 2 5 4 8" xfId="25450" xr:uid="{00000000-0005-0000-0000-0000F7620000}"/>
    <cellStyle name="Normal 2 2 5 4 9" xfId="25451" xr:uid="{00000000-0005-0000-0000-0000F8620000}"/>
    <cellStyle name="Normal 2 2 5 5" xfId="25452" xr:uid="{00000000-0005-0000-0000-0000F9620000}"/>
    <cellStyle name="Normal 2 2 5 5 10" xfId="25453" xr:uid="{00000000-0005-0000-0000-0000FA620000}"/>
    <cellStyle name="Normal 2 2 5 5 11" xfId="25454" xr:uid="{00000000-0005-0000-0000-0000FB620000}"/>
    <cellStyle name="Normal 2 2 5 5 12" xfId="25455" xr:uid="{00000000-0005-0000-0000-0000FC620000}"/>
    <cellStyle name="Normal 2 2 5 5 13" xfId="25456" xr:uid="{00000000-0005-0000-0000-0000FD620000}"/>
    <cellStyle name="Normal 2 2 5 5 14" xfId="25457" xr:uid="{00000000-0005-0000-0000-0000FE620000}"/>
    <cellStyle name="Normal 2 2 5 5 2" xfId="25458" xr:uid="{00000000-0005-0000-0000-0000FF620000}"/>
    <cellStyle name="Normal 2 2 5 5 2 10" xfId="25459" xr:uid="{00000000-0005-0000-0000-000000630000}"/>
    <cellStyle name="Normal 2 2 5 5 2 2" xfId="25460" xr:uid="{00000000-0005-0000-0000-000001630000}"/>
    <cellStyle name="Normal 2 2 5 5 2 3" xfId="25461" xr:uid="{00000000-0005-0000-0000-000002630000}"/>
    <cellStyle name="Normal 2 2 5 5 2 4" xfId="25462" xr:uid="{00000000-0005-0000-0000-000003630000}"/>
    <cellStyle name="Normal 2 2 5 5 2 5" xfId="25463" xr:uid="{00000000-0005-0000-0000-000004630000}"/>
    <cellStyle name="Normal 2 2 5 5 2 6" xfId="25464" xr:uid="{00000000-0005-0000-0000-000005630000}"/>
    <cellStyle name="Normal 2 2 5 5 2 7" xfId="25465" xr:uid="{00000000-0005-0000-0000-000006630000}"/>
    <cellStyle name="Normal 2 2 5 5 2 8" xfId="25466" xr:uid="{00000000-0005-0000-0000-000007630000}"/>
    <cellStyle name="Normal 2 2 5 5 2 9" xfId="25467" xr:uid="{00000000-0005-0000-0000-000008630000}"/>
    <cellStyle name="Normal 2 2 5 5 3" xfId="25468" xr:uid="{00000000-0005-0000-0000-000009630000}"/>
    <cellStyle name="Normal 2 2 5 5 3 10" xfId="25469" xr:uid="{00000000-0005-0000-0000-00000A630000}"/>
    <cellStyle name="Normal 2 2 5 5 3 2" xfId="25470" xr:uid="{00000000-0005-0000-0000-00000B630000}"/>
    <cellStyle name="Normal 2 2 5 5 3 3" xfId="25471" xr:uid="{00000000-0005-0000-0000-00000C630000}"/>
    <cellStyle name="Normal 2 2 5 5 3 4" xfId="25472" xr:uid="{00000000-0005-0000-0000-00000D630000}"/>
    <cellStyle name="Normal 2 2 5 5 3 5" xfId="25473" xr:uid="{00000000-0005-0000-0000-00000E630000}"/>
    <cellStyle name="Normal 2 2 5 5 3 6" xfId="25474" xr:uid="{00000000-0005-0000-0000-00000F630000}"/>
    <cellStyle name="Normal 2 2 5 5 3 7" xfId="25475" xr:uid="{00000000-0005-0000-0000-000010630000}"/>
    <cellStyle name="Normal 2 2 5 5 3 8" xfId="25476" xr:uid="{00000000-0005-0000-0000-000011630000}"/>
    <cellStyle name="Normal 2 2 5 5 3 9" xfId="25477" xr:uid="{00000000-0005-0000-0000-000012630000}"/>
    <cellStyle name="Normal 2 2 5 5 4" xfId="25478" xr:uid="{00000000-0005-0000-0000-000013630000}"/>
    <cellStyle name="Normal 2 2 5 5 4 10" xfId="25479" xr:uid="{00000000-0005-0000-0000-000014630000}"/>
    <cellStyle name="Normal 2 2 5 5 4 2" xfId="25480" xr:uid="{00000000-0005-0000-0000-000015630000}"/>
    <cellStyle name="Normal 2 2 5 5 4 3" xfId="25481" xr:uid="{00000000-0005-0000-0000-000016630000}"/>
    <cellStyle name="Normal 2 2 5 5 4 4" xfId="25482" xr:uid="{00000000-0005-0000-0000-000017630000}"/>
    <cellStyle name="Normal 2 2 5 5 4 5" xfId="25483" xr:uid="{00000000-0005-0000-0000-000018630000}"/>
    <cellStyle name="Normal 2 2 5 5 4 6" xfId="25484" xr:uid="{00000000-0005-0000-0000-000019630000}"/>
    <cellStyle name="Normal 2 2 5 5 4 7" xfId="25485" xr:uid="{00000000-0005-0000-0000-00001A630000}"/>
    <cellStyle name="Normal 2 2 5 5 4 8" xfId="25486" xr:uid="{00000000-0005-0000-0000-00001B630000}"/>
    <cellStyle name="Normal 2 2 5 5 4 9" xfId="25487" xr:uid="{00000000-0005-0000-0000-00001C630000}"/>
    <cellStyle name="Normal 2 2 5 5 5" xfId="25488" xr:uid="{00000000-0005-0000-0000-00001D630000}"/>
    <cellStyle name="Normal 2 2 5 5 5 10" xfId="25489" xr:uid="{00000000-0005-0000-0000-00001E630000}"/>
    <cellStyle name="Normal 2 2 5 5 5 2" xfId="25490" xr:uid="{00000000-0005-0000-0000-00001F630000}"/>
    <cellStyle name="Normal 2 2 5 5 5 3" xfId="25491" xr:uid="{00000000-0005-0000-0000-000020630000}"/>
    <cellStyle name="Normal 2 2 5 5 5 4" xfId="25492" xr:uid="{00000000-0005-0000-0000-000021630000}"/>
    <cellStyle name="Normal 2 2 5 5 5 5" xfId="25493" xr:uid="{00000000-0005-0000-0000-000022630000}"/>
    <cellStyle name="Normal 2 2 5 5 5 6" xfId="25494" xr:uid="{00000000-0005-0000-0000-000023630000}"/>
    <cellStyle name="Normal 2 2 5 5 5 7" xfId="25495" xr:uid="{00000000-0005-0000-0000-000024630000}"/>
    <cellStyle name="Normal 2 2 5 5 5 8" xfId="25496" xr:uid="{00000000-0005-0000-0000-000025630000}"/>
    <cellStyle name="Normal 2 2 5 5 5 9" xfId="25497" xr:uid="{00000000-0005-0000-0000-000026630000}"/>
    <cellStyle name="Normal 2 2 5 5 6" xfId="25498" xr:uid="{00000000-0005-0000-0000-000027630000}"/>
    <cellStyle name="Normal 2 2 5 5 7" xfId="25499" xr:uid="{00000000-0005-0000-0000-000028630000}"/>
    <cellStyle name="Normal 2 2 5 5 8" xfId="25500" xr:uid="{00000000-0005-0000-0000-000029630000}"/>
    <cellStyle name="Normal 2 2 5 5 9" xfId="25501" xr:uid="{00000000-0005-0000-0000-00002A630000}"/>
    <cellStyle name="Normal 2 2 5 6" xfId="25502" xr:uid="{00000000-0005-0000-0000-00002B630000}"/>
    <cellStyle name="Normal 2 2 5 6 10" xfId="25503" xr:uid="{00000000-0005-0000-0000-00002C630000}"/>
    <cellStyle name="Normal 2 2 5 6 11" xfId="25504" xr:uid="{00000000-0005-0000-0000-00002D630000}"/>
    <cellStyle name="Normal 2 2 5 6 12" xfId="25505" xr:uid="{00000000-0005-0000-0000-00002E630000}"/>
    <cellStyle name="Normal 2 2 5 6 13" xfId="25506" xr:uid="{00000000-0005-0000-0000-00002F630000}"/>
    <cellStyle name="Normal 2 2 5 6 14" xfId="25507" xr:uid="{00000000-0005-0000-0000-000030630000}"/>
    <cellStyle name="Normal 2 2 5 6 2" xfId="25508" xr:uid="{00000000-0005-0000-0000-000031630000}"/>
    <cellStyle name="Normal 2 2 5 6 2 10" xfId="25509" xr:uid="{00000000-0005-0000-0000-000032630000}"/>
    <cellStyle name="Normal 2 2 5 6 2 2" xfId="25510" xr:uid="{00000000-0005-0000-0000-000033630000}"/>
    <cellStyle name="Normal 2 2 5 6 2 3" xfId="25511" xr:uid="{00000000-0005-0000-0000-000034630000}"/>
    <cellStyle name="Normal 2 2 5 6 2 4" xfId="25512" xr:uid="{00000000-0005-0000-0000-000035630000}"/>
    <cellStyle name="Normal 2 2 5 6 2 5" xfId="25513" xr:uid="{00000000-0005-0000-0000-000036630000}"/>
    <cellStyle name="Normal 2 2 5 6 2 6" xfId="25514" xr:uid="{00000000-0005-0000-0000-000037630000}"/>
    <cellStyle name="Normal 2 2 5 6 2 7" xfId="25515" xr:uid="{00000000-0005-0000-0000-000038630000}"/>
    <cellStyle name="Normal 2 2 5 6 2 8" xfId="25516" xr:uid="{00000000-0005-0000-0000-000039630000}"/>
    <cellStyle name="Normal 2 2 5 6 2 9" xfId="25517" xr:uid="{00000000-0005-0000-0000-00003A630000}"/>
    <cellStyle name="Normal 2 2 5 6 3" xfId="25518" xr:uid="{00000000-0005-0000-0000-00003B630000}"/>
    <cellStyle name="Normal 2 2 5 6 3 10" xfId="25519" xr:uid="{00000000-0005-0000-0000-00003C630000}"/>
    <cellStyle name="Normal 2 2 5 6 3 2" xfId="25520" xr:uid="{00000000-0005-0000-0000-00003D630000}"/>
    <cellStyle name="Normal 2 2 5 6 3 3" xfId="25521" xr:uid="{00000000-0005-0000-0000-00003E630000}"/>
    <cellStyle name="Normal 2 2 5 6 3 4" xfId="25522" xr:uid="{00000000-0005-0000-0000-00003F630000}"/>
    <cellStyle name="Normal 2 2 5 6 3 5" xfId="25523" xr:uid="{00000000-0005-0000-0000-000040630000}"/>
    <cellStyle name="Normal 2 2 5 6 3 6" xfId="25524" xr:uid="{00000000-0005-0000-0000-000041630000}"/>
    <cellStyle name="Normal 2 2 5 6 3 7" xfId="25525" xr:uid="{00000000-0005-0000-0000-000042630000}"/>
    <cellStyle name="Normal 2 2 5 6 3 8" xfId="25526" xr:uid="{00000000-0005-0000-0000-000043630000}"/>
    <cellStyle name="Normal 2 2 5 6 3 9" xfId="25527" xr:uid="{00000000-0005-0000-0000-000044630000}"/>
    <cellStyle name="Normal 2 2 5 6 4" xfId="25528" xr:uid="{00000000-0005-0000-0000-000045630000}"/>
    <cellStyle name="Normal 2 2 5 6 4 10" xfId="25529" xr:uid="{00000000-0005-0000-0000-000046630000}"/>
    <cellStyle name="Normal 2 2 5 6 4 2" xfId="25530" xr:uid="{00000000-0005-0000-0000-000047630000}"/>
    <cellStyle name="Normal 2 2 5 6 4 3" xfId="25531" xr:uid="{00000000-0005-0000-0000-000048630000}"/>
    <cellStyle name="Normal 2 2 5 6 4 4" xfId="25532" xr:uid="{00000000-0005-0000-0000-000049630000}"/>
    <cellStyle name="Normal 2 2 5 6 4 5" xfId="25533" xr:uid="{00000000-0005-0000-0000-00004A630000}"/>
    <cellStyle name="Normal 2 2 5 6 4 6" xfId="25534" xr:uid="{00000000-0005-0000-0000-00004B630000}"/>
    <cellStyle name="Normal 2 2 5 6 4 7" xfId="25535" xr:uid="{00000000-0005-0000-0000-00004C630000}"/>
    <cellStyle name="Normal 2 2 5 6 4 8" xfId="25536" xr:uid="{00000000-0005-0000-0000-00004D630000}"/>
    <cellStyle name="Normal 2 2 5 6 4 9" xfId="25537" xr:uid="{00000000-0005-0000-0000-00004E630000}"/>
    <cellStyle name="Normal 2 2 5 6 5" xfId="25538" xr:uid="{00000000-0005-0000-0000-00004F630000}"/>
    <cellStyle name="Normal 2 2 5 6 5 10" xfId="25539" xr:uid="{00000000-0005-0000-0000-000050630000}"/>
    <cellStyle name="Normal 2 2 5 6 5 2" xfId="25540" xr:uid="{00000000-0005-0000-0000-000051630000}"/>
    <cellStyle name="Normal 2 2 5 6 5 3" xfId="25541" xr:uid="{00000000-0005-0000-0000-000052630000}"/>
    <cellStyle name="Normal 2 2 5 6 5 4" xfId="25542" xr:uid="{00000000-0005-0000-0000-000053630000}"/>
    <cellStyle name="Normal 2 2 5 6 5 5" xfId="25543" xr:uid="{00000000-0005-0000-0000-000054630000}"/>
    <cellStyle name="Normal 2 2 5 6 5 6" xfId="25544" xr:uid="{00000000-0005-0000-0000-000055630000}"/>
    <cellStyle name="Normal 2 2 5 6 5 7" xfId="25545" xr:uid="{00000000-0005-0000-0000-000056630000}"/>
    <cellStyle name="Normal 2 2 5 6 5 8" xfId="25546" xr:uid="{00000000-0005-0000-0000-000057630000}"/>
    <cellStyle name="Normal 2 2 5 6 5 9" xfId="25547" xr:uid="{00000000-0005-0000-0000-000058630000}"/>
    <cellStyle name="Normal 2 2 5 6 6" xfId="25548" xr:uid="{00000000-0005-0000-0000-000059630000}"/>
    <cellStyle name="Normal 2 2 5 6 7" xfId="25549" xr:uid="{00000000-0005-0000-0000-00005A630000}"/>
    <cellStyle name="Normal 2 2 5 6 8" xfId="25550" xr:uid="{00000000-0005-0000-0000-00005B630000}"/>
    <cellStyle name="Normal 2 2 5 6 9" xfId="25551" xr:uid="{00000000-0005-0000-0000-00005C630000}"/>
    <cellStyle name="Normal 2 2 5 7" xfId="25552" xr:uid="{00000000-0005-0000-0000-00005D630000}"/>
    <cellStyle name="Normal 2 2 5 7 10" xfId="25553" xr:uid="{00000000-0005-0000-0000-00005E630000}"/>
    <cellStyle name="Normal 2 2 5 7 11" xfId="25554" xr:uid="{00000000-0005-0000-0000-00005F630000}"/>
    <cellStyle name="Normal 2 2 5 7 12" xfId="25555" xr:uid="{00000000-0005-0000-0000-000060630000}"/>
    <cellStyle name="Normal 2 2 5 7 13" xfId="25556" xr:uid="{00000000-0005-0000-0000-000061630000}"/>
    <cellStyle name="Normal 2 2 5 7 14" xfId="25557" xr:uid="{00000000-0005-0000-0000-000062630000}"/>
    <cellStyle name="Normal 2 2 5 7 2" xfId="25558" xr:uid="{00000000-0005-0000-0000-000063630000}"/>
    <cellStyle name="Normal 2 2 5 7 2 10" xfId="25559" xr:uid="{00000000-0005-0000-0000-000064630000}"/>
    <cellStyle name="Normal 2 2 5 7 2 2" xfId="25560" xr:uid="{00000000-0005-0000-0000-000065630000}"/>
    <cellStyle name="Normal 2 2 5 7 2 3" xfId="25561" xr:uid="{00000000-0005-0000-0000-000066630000}"/>
    <cellStyle name="Normal 2 2 5 7 2 4" xfId="25562" xr:uid="{00000000-0005-0000-0000-000067630000}"/>
    <cellStyle name="Normal 2 2 5 7 2 5" xfId="25563" xr:uid="{00000000-0005-0000-0000-000068630000}"/>
    <cellStyle name="Normal 2 2 5 7 2 6" xfId="25564" xr:uid="{00000000-0005-0000-0000-000069630000}"/>
    <cellStyle name="Normal 2 2 5 7 2 7" xfId="25565" xr:uid="{00000000-0005-0000-0000-00006A630000}"/>
    <cellStyle name="Normal 2 2 5 7 2 8" xfId="25566" xr:uid="{00000000-0005-0000-0000-00006B630000}"/>
    <cellStyle name="Normal 2 2 5 7 2 9" xfId="25567" xr:uid="{00000000-0005-0000-0000-00006C630000}"/>
    <cellStyle name="Normal 2 2 5 7 3" xfId="25568" xr:uid="{00000000-0005-0000-0000-00006D630000}"/>
    <cellStyle name="Normal 2 2 5 7 3 10" xfId="25569" xr:uid="{00000000-0005-0000-0000-00006E630000}"/>
    <cellStyle name="Normal 2 2 5 7 3 2" xfId="25570" xr:uid="{00000000-0005-0000-0000-00006F630000}"/>
    <cellStyle name="Normal 2 2 5 7 3 3" xfId="25571" xr:uid="{00000000-0005-0000-0000-000070630000}"/>
    <cellStyle name="Normal 2 2 5 7 3 4" xfId="25572" xr:uid="{00000000-0005-0000-0000-000071630000}"/>
    <cellStyle name="Normal 2 2 5 7 3 5" xfId="25573" xr:uid="{00000000-0005-0000-0000-000072630000}"/>
    <cellStyle name="Normal 2 2 5 7 3 6" xfId="25574" xr:uid="{00000000-0005-0000-0000-000073630000}"/>
    <cellStyle name="Normal 2 2 5 7 3 7" xfId="25575" xr:uid="{00000000-0005-0000-0000-000074630000}"/>
    <cellStyle name="Normal 2 2 5 7 3 8" xfId="25576" xr:uid="{00000000-0005-0000-0000-000075630000}"/>
    <cellStyle name="Normal 2 2 5 7 3 9" xfId="25577" xr:uid="{00000000-0005-0000-0000-000076630000}"/>
    <cellStyle name="Normal 2 2 5 7 4" xfId="25578" xr:uid="{00000000-0005-0000-0000-000077630000}"/>
    <cellStyle name="Normal 2 2 5 7 4 10" xfId="25579" xr:uid="{00000000-0005-0000-0000-000078630000}"/>
    <cellStyle name="Normal 2 2 5 7 4 2" xfId="25580" xr:uid="{00000000-0005-0000-0000-000079630000}"/>
    <cellStyle name="Normal 2 2 5 7 4 3" xfId="25581" xr:uid="{00000000-0005-0000-0000-00007A630000}"/>
    <cellStyle name="Normal 2 2 5 7 4 4" xfId="25582" xr:uid="{00000000-0005-0000-0000-00007B630000}"/>
    <cellStyle name="Normal 2 2 5 7 4 5" xfId="25583" xr:uid="{00000000-0005-0000-0000-00007C630000}"/>
    <cellStyle name="Normal 2 2 5 7 4 6" xfId="25584" xr:uid="{00000000-0005-0000-0000-00007D630000}"/>
    <cellStyle name="Normal 2 2 5 7 4 7" xfId="25585" xr:uid="{00000000-0005-0000-0000-00007E630000}"/>
    <cellStyle name="Normal 2 2 5 7 4 8" xfId="25586" xr:uid="{00000000-0005-0000-0000-00007F630000}"/>
    <cellStyle name="Normal 2 2 5 7 4 9" xfId="25587" xr:uid="{00000000-0005-0000-0000-000080630000}"/>
    <cellStyle name="Normal 2 2 5 7 5" xfId="25588" xr:uid="{00000000-0005-0000-0000-000081630000}"/>
    <cellStyle name="Normal 2 2 5 7 5 10" xfId="25589" xr:uid="{00000000-0005-0000-0000-000082630000}"/>
    <cellStyle name="Normal 2 2 5 7 5 2" xfId="25590" xr:uid="{00000000-0005-0000-0000-000083630000}"/>
    <cellStyle name="Normal 2 2 5 7 5 3" xfId="25591" xr:uid="{00000000-0005-0000-0000-000084630000}"/>
    <cellStyle name="Normal 2 2 5 7 5 4" xfId="25592" xr:uid="{00000000-0005-0000-0000-000085630000}"/>
    <cellStyle name="Normal 2 2 5 7 5 5" xfId="25593" xr:uid="{00000000-0005-0000-0000-000086630000}"/>
    <cellStyle name="Normal 2 2 5 7 5 6" xfId="25594" xr:uid="{00000000-0005-0000-0000-000087630000}"/>
    <cellStyle name="Normal 2 2 5 7 5 7" xfId="25595" xr:uid="{00000000-0005-0000-0000-000088630000}"/>
    <cellStyle name="Normal 2 2 5 7 5 8" xfId="25596" xr:uid="{00000000-0005-0000-0000-000089630000}"/>
    <cellStyle name="Normal 2 2 5 7 5 9" xfId="25597" xr:uid="{00000000-0005-0000-0000-00008A630000}"/>
    <cellStyle name="Normal 2 2 5 7 6" xfId="25598" xr:uid="{00000000-0005-0000-0000-00008B630000}"/>
    <cellStyle name="Normal 2 2 5 7 7" xfId="25599" xr:uid="{00000000-0005-0000-0000-00008C630000}"/>
    <cellStyle name="Normal 2 2 5 7 8" xfId="25600" xr:uid="{00000000-0005-0000-0000-00008D630000}"/>
    <cellStyle name="Normal 2 2 5 7 9" xfId="25601" xr:uid="{00000000-0005-0000-0000-00008E630000}"/>
    <cellStyle name="Normal 2 2 5 8" xfId="25602" xr:uid="{00000000-0005-0000-0000-00008F630000}"/>
    <cellStyle name="Normal 2 2 5 8 10" xfId="25603" xr:uid="{00000000-0005-0000-0000-000090630000}"/>
    <cellStyle name="Normal 2 2 5 8 11" xfId="25604" xr:uid="{00000000-0005-0000-0000-000091630000}"/>
    <cellStyle name="Normal 2 2 5 8 12" xfId="25605" xr:uid="{00000000-0005-0000-0000-000092630000}"/>
    <cellStyle name="Normal 2 2 5 8 13" xfId="25606" xr:uid="{00000000-0005-0000-0000-000093630000}"/>
    <cellStyle name="Normal 2 2 5 8 14" xfId="25607" xr:uid="{00000000-0005-0000-0000-000094630000}"/>
    <cellStyle name="Normal 2 2 5 8 2" xfId="25608" xr:uid="{00000000-0005-0000-0000-000095630000}"/>
    <cellStyle name="Normal 2 2 5 8 2 10" xfId="25609" xr:uid="{00000000-0005-0000-0000-000096630000}"/>
    <cellStyle name="Normal 2 2 5 8 2 2" xfId="25610" xr:uid="{00000000-0005-0000-0000-000097630000}"/>
    <cellStyle name="Normal 2 2 5 8 2 3" xfId="25611" xr:uid="{00000000-0005-0000-0000-000098630000}"/>
    <cellStyle name="Normal 2 2 5 8 2 4" xfId="25612" xr:uid="{00000000-0005-0000-0000-000099630000}"/>
    <cellStyle name="Normal 2 2 5 8 2 5" xfId="25613" xr:uid="{00000000-0005-0000-0000-00009A630000}"/>
    <cellStyle name="Normal 2 2 5 8 2 6" xfId="25614" xr:uid="{00000000-0005-0000-0000-00009B630000}"/>
    <cellStyle name="Normal 2 2 5 8 2 7" xfId="25615" xr:uid="{00000000-0005-0000-0000-00009C630000}"/>
    <cellStyle name="Normal 2 2 5 8 2 8" xfId="25616" xr:uid="{00000000-0005-0000-0000-00009D630000}"/>
    <cellStyle name="Normal 2 2 5 8 2 9" xfId="25617" xr:uid="{00000000-0005-0000-0000-00009E630000}"/>
    <cellStyle name="Normal 2 2 5 8 3" xfId="25618" xr:uid="{00000000-0005-0000-0000-00009F630000}"/>
    <cellStyle name="Normal 2 2 5 8 3 10" xfId="25619" xr:uid="{00000000-0005-0000-0000-0000A0630000}"/>
    <cellStyle name="Normal 2 2 5 8 3 2" xfId="25620" xr:uid="{00000000-0005-0000-0000-0000A1630000}"/>
    <cellStyle name="Normal 2 2 5 8 3 3" xfId="25621" xr:uid="{00000000-0005-0000-0000-0000A2630000}"/>
    <cellStyle name="Normal 2 2 5 8 3 4" xfId="25622" xr:uid="{00000000-0005-0000-0000-0000A3630000}"/>
    <cellStyle name="Normal 2 2 5 8 3 5" xfId="25623" xr:uid="{00000000-0005-0000-0000-0000A4630000}"/>
    <cellStyle name="Normal 2 2 5 8 3 6" xfId="25624" xr:uid="{00000000-0005-0000-0000-0000A5630000}"/>
    <cellStyle name="Normal 2 2 5 8 3 7" xfId="25625" xr:uid="{00000000-0005-0000-0000-0000A6630000}"/>
    <cellStyle name="Normal 2 2 5 8 3 8" xfId="25626" xr:uid="{00000000-0005-0000-0000-0000A7630000}"/>
    <cellStyle name="Normal 2 2 5 8 3 9" xfId="25627" xr:uid="{00000000-0005-0000-0000-0000A8630000}"/>
    <cellStyle name="Normal 2 2 5 8 4" xfId="25628" xr:uid="{00000000-0005-0000-0000-0000A9630000}"/>
    <cellStyle name="Normal 2 2 5 8 4 10" xfId="25629" xr:uid="{00000000-0005-0000-0000-0000AA630000}"/>
    <cellStyle name="Normal 2 2 5 8 4 2" xfId="25630" xr:uid="{00000000-0005-0000-0000-0000AB630000}"/>
    <cellStyle name="Normal 2 2 5 8 4 3" xfId="25631" xr:uid="{00000000-0005-0000-0000-0000AC630000}"/>
    <cellStyle name="Normal 2 2 5 8 4 4" xfId="25632" xr:uid="{00000000-0005-0000-0000-0000AD630000}"/>
    <cellStyle name="Normal 2 2 5 8 4 5" xfId="25633" xr:uid="{00000000-0005-0000-0000-0000AE630000}"/>
    <cellStyle name="Normal 2 2 5 8 4 6" xfId="25634" xr:uid="{00000000-0005-0000-0000-0000AF630000}"/>
    <cellStyle name="Normal 2 2 5 8 4 7" xfId="25635" xr:uid="{00000000-0005-0000-0000-0000B0630000}"/>
    <cellStyle name="Normal 2 2 5 8 4 8" xfId="25636" xr:uid="{00000000-0005-0000-0000-0000B1630000}"/>
    <cellStyle name="Normal 2 2 5 8 4 9" xfId="25637" xr:uid="{00000000-0005-0000-0000-0000B2630000}"/>
    <cellStyle name="Normal 2 2 5 8 5" xfId="25638" xr:uid="{00000000-0005-0000-0000-0000B3630000}"/>
    <cellStyle name="Normal 2 2 5 8 5 10" xfId="25639" xr:uid="{00000000-0005-0000-0000-0000B4630000}"/>
    <cellStyle name="Normal 2 2 5 8 5 2" xfId="25640" xr:uid="{00000000-0005-0000-0000-0000B5630000}"/>
    <cellStyle name="Normal 2 2 5 8 5 3" xfId="25641" xr:uid="{00000000-0005-0000-0000-0000B6630000}"/>
    <cellStyle name="Normal 2 2 5 8 5 4" xfId="25642" xr:uid="{00000000-0005-0000-0000-0000B7630000}"/>
    <cellStyle name="Normal 2 2 5 8 5 5" xfId="25643" xr:uid="{00000000-0005-0000-0000-0000B8630000}"/>
    <cellStyle name="Normal 2 2 5 8 5 6" xfId="25644" xr:uid="{00000000-0005-0000-0000-0000B9630000}"/>
    <cellStyle name="Normal 2 2 5 8 5 7" xfId="25645" xr:uid="{00000000-0005-0000-0000-0000BA630000}"/>
    <cellStyle name="Normal 2 2 5 8 5 8" xfId="25646" xr:uid="{00000000-0005-0000-0000-0000BB630000}"/>
    <cellStyle name="Normal 2 2 5 8 5 9" xfId="25647" xr:uid="{00000000-0005-0000-0000-0000BC630000}"/>
    <cellStyle name="Normal 2 2 5 8 6" xfId="25648" xr:uid="{00000000-0005-0000-0000-0000BD630000}"/>
    <cellStyle name="Normal 2 2 5 8 7" xfId="25649" xr:uid="{00000000-0005-0000-0000-0000BE630000}"/>
    <cellStyle name="Normal 2 2 5 8 8" xfId="25650" xr:uid="{00000000-0005-0000-0000-0000BF630000}"/>
    <cellStyle name="Normal 2 2 5 8 9" xfId="25651" xr:uid="{00000000-0005-0000-0000-0000C0630000}"/>
    <cellStyle name="Normal 2 2 5 9" xfId="25652" xr:uid="{00000000-0005-0000-0000-0000C1630000}"/>
    <cellStyle name="Normal 2 2 5 9 10" xfId="25653" xr:uid="{00000000-0005-0000-0000-0000C2630000}"/>
    <cellStyle name="Normal 2 2 5 9 11" xfId="25654" xr:uid="{00000000-0005-0000-0000-0000C3630000}"/>
    <cellStyle name="Normal 2 2 5 9 12" xfId="25655" xr:uid="{00000000-0005-0000-0000-0000C4630000}"/>
    <cellStyle name="Normal 2 2 5 9 13" xfId="25656" xr:uid="{00000000-0005-0000-0000-0000C5630000}"/>
    <cellStyle name="Normal 2 2 5 9 14" xfId="25657" xr:uid="{00000000-0005-0000-0000-0000C6630000}"/>
    <cellStyle name="Normal 2 2 5 9 2" xfId="25658" xr:uid="{00000000-0005-0000-0000-0000C7630000}"/>
    <cellStyle name="Normal 2 2 5 9 2 10" xfId="25659" xr:uid="{00000000-0005-0000-0000-0000C8630000}"/>
    <cellStyle name="Normal 2 2 5 9 2 2" xfId="25660" xr:uid="{00000000-0005-0000-0000-0000C9630000}"/>
    <cellStyle name="Normal 2 2 5 9 2 3" xfId="25661" xr:uid="{00000000-0005-0000-0000-0000CA630000}"/>
    <cellStyle name="Normal 2 2 5 9 2 4" xfId="25662" xr:uid="{00000000-0005-0000-0000-0000CB630000}"/>
    <cellStyle name="Normal 2 2 5 9 2 5" xfId="25663" xr:uid="{00000000-0005-0000-0000-0000CC630000}"/>
    <cellStyle name="Normal 2 2 5 9 2 6" xfId="25664" xr:uid="{00000000-0005-0000-0000-0000CD630000}"/>
    <cellStyle name="Normal 2 2 5 9 2 7" xfId="25665" xr:uid="{00000000-0005-0000-0000-0000CE630000}"/>
    <cellStyle name="Normal 2 2 5 9 2 8" xfId="25666" xr:uid="{00000000-0005-0000-0000-0000CF630000}"/>
    <cellStyle name="Normal 2 2 5 9 2 9" xfId="25667" xr:uid="{00000000-0005-0000-0000-0000D0630000}"/>
    <cellStyle name="Normal 2 2 5 9 3" xfId="25668" xr:uid="{00000000-0005-0000-0000-0000D1630000}"/>
    <cellStyle name="Normal 2 2 5 9 3 10" xfId="25669" xr:uid="{00000000-0005-0000-0000-0000D2630000}"/>
    <cellStyle name="Normal 2 2 5 9 3 2" xfId="25670" xr:uid="{00000000-0005-0000-0000-0000D3630000}"/>
    <cellStyle name="Normal 2 2 5 9 3 3" xfId="25671" xr:uid="{00000000-0005-0000-0000-0000D4630000}"/>
    <cellStyle name="Normal 2 2 5 9 3 4" xfId="25672" xr:uid="{00000000-0005-0000-0000-0000D5630000}"/>
    <cellStyle name="Normal 2 2 5 9 3 5" xfId="25673" xr:uid="{00000000-0005-0000-0000-0000D6630000}"/>
    <cellStyle name="Normal 2 2 5 9 3 6" xfId="25674" xr:uid="{00000000-0005-0000-0000-0000D7630000}"/>
    <cellStyle name="Normal 2 2 5 9 3 7" xfId="25675" xr:uid="{00000000-0005-0000-0000-0000D8630000}"/>
    <cellStyle name="Normal 2 2 5 9 3 8" xfId="25676" xr:uid="{00000000-0005-0000-0000-0000D9630000}"/>
    <cellStyle name="Normal 2 2 5 9 3 9" xfId="25677" xr:uid="{00000000-0005-0000-0000-0000DA630000}"/>
    <cellStyle name="Normal 2 2 5 9 4" xfId="25678" xr:uid="{00000000-0005-0000-0000-0000DB630000}"/>
    <cellStyle name="Normal 2 2 5 9 4 10" xfId="25679" xr:uid="{00000000-0005-0000-0000-0000DC630000}"/>
    <cellStyle name="Normal 2 2 5 9 4 2" xfId="25680" xr:uid="{00000000-0005-0000-0000-0000DD630000}"/>
    <cellStyle name="Normal 2 2 5 9 4 3" xfId="25681" xr:uid="{00000000-0005-0000-0000-0000DE630000}"/>
    <cellStyle name="Normal 2 2 5 9 4 4" xfId="25682" xr:uid="{00000000-0005-0000-0000-0000DF630000}"/>
    <cellStyle name="Normal 2 2 5 9 4 5" xfId="25683" xr:uid="{00000000-0005-0000-0000-0000E0630000}"/>
    <cellStyle name="Normal 2 2 5 9 4 6" xfId="25684" xr:uid="{00000000-0005-0000-0000-0000E1630000}"/>
    <cellStyle name="Normal 2 2 5 9 4 7" xfId="25685" xr:uid="{00000000-0005-0000-0000-0000E2630000}"/>
    <cellStyle name="Normal 2 2 5 9 4 8" xfId="25686" xr:uid="{00000000-0005-0000-0000-0000E3630000}"/>
    <cellStyle name="Normal 2 2 5 9 4 9" xfId="25687" xr:uid="{00000000-0005-0000-0000-0000E4630000}"/>
    <cellStyle name="Normal 2 2 5 9 5" xfId="25688" xr:uid="{00000000-0005-0000-0000-0000E5630000}"/>
    <cellStyle name="Normal 2 2 5 9 5 10" xfId="25689" xr:uid="{00000000-0005-0000-0000-0000E6630000}"/>
    <cellStyle name="Normal 2 2 5 9 5 2" xfId="25690" xr:uid="{00000000-0005-0000-0000-0000E7630000}"/>
    <cellStyle name="Normal 2 2 5 9 5 3" xfId="25691" xr:uid="{00000000-0005-0000-0000-0000E8630000}"/>
    <cellStyle name="Normal 2 2 5 9 5 4" xfId="25692" xr:uid="{00000000-0005-0000-0000-0000E9630000}"/>
    <cellStyle name="Normal 2 2 5 9 5 5" xfId="25693" xr:uid="{00000000-0005-0000-0000-0000EA630000}"/>
    <cellStyle name="Normal 2 2 5 9 5 6" xfId="25694" xr:uid="{00000000-0005-0000-0000-0000EB630000}"/>
    <cellStyle name="Normal 2 2 5 9 5 7" xfId="25695" xr:uid="{00000000-0005-0000-0000-0000EC630000}"/>
    <cellStyle name="Normal 2 2 5 9 5 8" xfId="25696" xr:uid="{00000000-0005-0000-0000-0000ED630000}"/>
    <cellStyle name="Normal 2 2 5 9 5 9" xfId="25697" xr:uid="{00000000-0005-0000-0000-0000EE630000}"/>
    <cellStyle name="Normal 2 2 5 9 6" xfId="25698" xr:uid="{00000000-0005-0000-0000-0000EF630000}"/>
    <cellStyle name="Normal 2 2 5 9 7" xfId="25699" xr:uid="{00000000-0005-0000-0000-0000F0630000}"/>
    <cellStyle name="Normal 2 2 5 9 8" xfId="25700" xr:uid="{00000000-0005-0000-0000-0000F1630000}"/>
    <cellStyle name="Normal 2 2 5 9 9" xfId="25701" xr:uid="{00000000-0005-0000-0000-0000F2630000}"/>
    <cellStyle name="Normal 2 2 50" xfId="25702" xr:uid="{00000000-0005-0000-0000-0000F3630000}"/>
    <cellStyle name="Normal 2 2 51" xfId="25703" xr:uid="{00000000-0005-0000-0000-0000F4630000}"/>
    <cellStyle name="Normal 2 2 52" xfId="25704" xr:uid="{00000000-0005-0000-0000-0000F5630000}"/>
    <cellStyle name="Normal 2 2 6" xfId="25705" xr:uid="{00000000-0005-0000-0000-0000F6630000}"/>
    <cellStyle name="Normal 2 2 6 2" xfId="25706" xr:uid="{00000000-0005-0000-0000-0000F7630000}"/>
    <cellStyle name="Normal 2 2 6 3" xfId="25707" xr:uid="{00000000-0005-0000-0000-0000F8630000}"/>
    <cellStyle name="Normal 2 2 7" xfId="25708" xr:uid="{00000000-0005-0000-0000-0000F9630000}"/>
    <cellStyle name="Normal 2 2 7 2" xfId="25709" xr:uid="{00000000-0005-0000-0000-0000FA630000}"/>
    <cellStyle name="Normal 2 2 7 3" xfId="25710" xr:uid="{00000000-0005-0000-0000-0000FB630000}"/>
    <cellStyle name="Normal 2 2 8" xfId="25711" xr:uid="{00000000-0005-0000-0000-0000FC630000}"/>
    <cellStyle name="Normal 2 2 8 2" xfId="25712" xr:uid="{00000000-0005-0000-0000-0000FD630000}"/>
    <cellStyle name="Normal 2 2 8 3" xfId="25713" xr:uid="{00000000-0005-0000-0000-0000FE630000}"/>
    <cellStyle name="Normal 2 2 9" xfId="25714" xr:uid="{00000000-0005-0000-0000-0000FF630000}"/>
    <cellStyle name="Normal 2 2 9 2" xfId="25715" xr:uid="{00000000-0005-0000-0000-000000640000}"/>
    <cellStyle name="Normal 2 2 9 3" xfId="25716" xr:uid="{00000000-0005-0000-0000-000001640000}"/>
    <cellStyle name="Normal 2 20" xfId="25717" xr:uid="{00000000-0005-0000-0000-000002640000}"/>
    <cellStyle name="Normal 2 20 2" xfId="25718" xr:uid="{00000000-0005-0000-0000-000003640000}"/>
    <cellStyle name="Normal 2 20 3" xfId="25719" xr:uid="{00000000-0005-0000-0000-000004640000}"/>
    <cellStyle name="Normal 2 21" xfId="25720" xr:uid="{00000000-0005-0000-0000-000005640000}"/>
    <cellStyle name="Normal 2 21 2" xfId="25721" xr:uid="{00000000-0005-0000-0000-000006640000}"/>
    <cellStyle name="Normal 2 21 3" xfId="25722" xr:uid="{00000000-0005-0000-0000-000007640000}"/>
    <cellStyle name="Normal 2 22" xfId="25723" xr:uid="{00000000-0005-0000-0000-000008640000}"/>
    <cellStyle name="Normal 2 22 2" xfId="25724" xr:uid="{00000000-0005-0000-0000-000009640000}"/>
    <cellStyle name="Normal 2 22 3" xfId="25725" xr:uid="{00000000-0005-0000-0000-00000A640000}"/>
    <cellStyle name="Normal 2 23" xfId="25726" xr:uid="{00000000-0005-0000-0000-00000B640000}"/>
    <cellStyle name="Normal 2 23 2" xfId="25727" xr:uid="{00000000-0005-0000-0000-00000C640000}"/>
    <cellStyle name="Normal 2 23 2 2" xfId="25728" xr:uid="{00000000-0005-0000-0000-00000D640000}"/>
    <cellStyle name="Normal 2 23 3" xfId="25729" xr:uid="{00000000-0005-0000-0000-00000E640000}"/>
    <cellStyle name="Normal 2 24" xfId="25730" xr:uid="{00000000-0005-0000-0000-00000F640000}"/>
    <cellStyle name="Normal 2 24 2" xfId="25731" xr:uid="{00000000-0005-0000-0000-000010640000}"/>
    <cellStyle name="Normal 2 24 3" xfId="25732" xr:uid="{00000000-0005-0000-0000-000011640000}"/>
    <cellStyle name="Normal 2 25" xfId="25733" xr:uid="{00000000-0005-0000-0000-000012640000}"/>
    <cellStyle name="Normal 2 25 2" xfId="25734" xr:uid="{00000000-0005-0000-0000-000013640000}"/>
    <cellStyle name="Normal 2 25 3" xfId="25735" xr:uid="{00000000-0005-0000-0000-000014640000}"/>
    <cellStyle name="Normal 2 26" xfId="25736" xr:uid="{00000000-0005-0000-0000-000015640000}"/>
    <cellStyle name="Normal 2 26 2" xfId="25737" xr:uid="{00000000-0005-0000-0000-000016640000}"/>
    <cellStyle name="Normal 2 26 3" xfId="25738" xr:uid="{00000000-0005-0000-0000-000017640000}"/>
    <cellStyle name="Normal 2 27" xfId="25739" xr:uid="{00000000-0005-0000-0000-000018640000}"/>
    <cellStyle name="Normal 2 27 2" xfId="25740" xr:uid="{00000000-0005-0000-0000-000019640000}"/>
    <cellStyle name="Normal 2 27 3" xfId="25741" xr:uid="{00000000-0005-0000-0000-00001A640000}"/>
    <cellStyle name="Normal 2 28" xfId="25742" xr:uid="{00000000-0005-0000-0000-00001B640000}"/>
    <cellStyle name="Normal 2 28 2" xfId="25743" xr:uid="{00000000-0005-0000-0000-00001C640000}"/>
    <cellStyle name="Normal 2 28 3" xfId="25744" xr:uid="{00000000-0005-0000-0000-00001D640000}"/>
    <cellStyle name="Normal 2 29" xfId="25745" xr:uid="{00000000-0005-0000-0000-00001E640000}"/>
    <cellStyle name="Normal 2 29 2" xfId="25746" xr:uid="{00000000-0005-0000-0000-00001F640000}"/>
    <cellStyle name="Normal 2 29 3" xfId="25747" xr:uid="{00000000-0005-0000-0000-000020640000}"/>
    <cellStyle name="Normal 2 3" xfId="424" xr:uid="{00000000-0005-0000-0000-000021640000}"/>
    <cellStyle name="Normal 2 3 10" xfId="25749" xr:uid="{00000000-0005-0000-0000-000022640000}"/>
    <cellStyle name="Normal 2 3 10 10" xfId="25750" xr:uid="{00000000-0005-0000-0000-000023640000}"/>
    <cellStyle name="Normal 2 3 10 11" xfId="25751" xr:uid="{00000000-0005-0000-0000-000024640000}"/>
    <cellStyle name="Normal 2 3 10 12" xfId="25752" xr:uid="{00000000-0005-0000-0000-000025640000}"/>
    <cellStyle name="Normal 2 3 10 13" xfId="25753" xr:uid="{00000000-0005-0000-0000-000026640000}"/>
    <cellStyle name="Normal 2 3 10 14" xfId="25754" xr:uid="{00000000-0005-0000-0000-000027640000}"/>
    <cellStyle name="Normal 2 3 10 2" xfId="25755" xr:uid="{00000000-0005-0000-0000-000028640000}"/>
    <cellStyle name="Normal 2 3 10 2 10" xfId="25756" xr:uid="{00000000-0005-0000-0000-000029640000}"/>
    <cellStyle name="Normal 2 3 10 2 2" xfId="25757" xr:uid="{00000000-0005-0000-0000-00002A640000}"/>
    <cellStyle name="Normal 2 3 10 2 3" xfId="25758" xr:uid="{00000000-0005-0000-0000-00002B640000}"/>
    <cellStyle name="Normal 2 3 10 2 4" xfId="25759" xr:uid="{00000000-0005-0000-0000-00002C640000}"/>
    <cellStyle name="Normal 2 3 10 2 5" xfId="25760" xr:uid="{00000000-0005-0000-0000-00002D640000}"/>
    <cellStyle name="Normal 2 3 10 2 6" xfId="25761" xr:uid="{00000000-0005-0000-0000-00002E640000}"/>
    <cellStyle name="Normal 2 3 10 2 7" xfId="25762" xr:uid="{00000000-0005-0000-0000-00002F640000}"/>
    <cellStyle name="Normal 2 3 10 2 8" xfId="25763" xr:uid="{00000000-0005-0000-0000-000030640000}"/>
    <cellStyle name="Normal 2 3 10 2 9" xfId="25764" xr:uid="{00000000-0005-0000-0000-000031640000}"/>
    <cellStyle name="Normal 2 3 10 3" xfId="25765" xr:uid="{00000000-0005-0000-0000-000032640000}"/>
    <cellStyle name="Normal 2 3 10 3 10" xfId="25766" xr:uid="{00000000-0005-0000-0000-000033640000}"/>
    <cellStyle name="Normal 2 3 10 3 2" xfId="25767" xr:uid="{00000000-0005-0000-0000-000034640000}"/>
    <cellStyle name="Normal 2 3 10 3 3" xfId="25768" xr:uid="{00000000-0005-0000-0000-000035640000}"/>
    <cellStyle name="Normal 2 3 10 3 4" xfId="25769" xr:uid="{00000000-0005-0000-0000-000036640000}"/>
    <cellStyle name="Normal 2 3 10 3 5" xfId="25770" xr:uid="{00000000-0005-0000-0000-000037640000}"/>
    <cellStyle name="Normal 2 3 10 3 6" xfId="25771" xr:uid="{00000000-0005-0000-0000-000038640000}"/>
    <cellStyle name="Normal 2 3 10 3 7" xfId="25772" xr:uid="{00000000-0005-0000-0000-000039640000}"/>
    <cellStyle name="Normal 2 3 10 3 8" xfId="25773" xr:uid="{00000000-0005-0000-0000-00003A640000}"/>
    <cellStyle name="Normal 2 3 10 3 9" xfId="25774" xr:uid="{00000000-0005-0000-0000-00003B640000}"/>
    <cellStyle name="Normal 2 3 10 4" xfId="25775" xr:uid="{00000000-0005-0000-0000-00003C640000}"/>
    <cellStyle name="Normal 2 3 10 4 10" xfId="25776" xr:uid="{00000000-0005-0000-0000-00003D640000}"/>
    <cellStyle name="Normal 2 3 10 4 2" xfId="25777" xr:uid="{00000000-0005-0000-0000-00003E640000}"/>
    <cellStyle name="Normal 2 3 10 4 3" xfId="25778" xr:uid="{00000000-0005-0000-0000-00003F640000}"/>
    <cellStyle name="Normal 2 3 10 4 4" xfId="25779" xr:uid="{00000000-0005-0000-0000-000040640000}"/>
    <cellStyle name="Normal 2 3 10 4 5" xfId="25780" xr:uid="{00000000-0005-0000-0000-000041640000}"/>
    <cellStyle name="Normal 2 3 10 4 6" xfId="25781" xr:uid="{00000000-0005-0000-0000-000042640000}"/>
    <cellStyle name="Normal 2 3 10 4 7" xfId="25782" xr:uid="{00000000-0005-0000-0000-000043640000}"/>
    <cellStyle name="Normal 2 3 10 4 8" xfId="25783" xr:uid="{00000000-0005-0000-0000-000044640000}"/>
    <cellStyle name="Normal 2 3 10 4 9" xfId="25784" xr:uid="{00000000-0005-0000-0000-000045640000}"/>
    <cellStyle name="Normal 2 3 10 5" xfId="25785" xr:uid="{00000000-0005-0000-0000-000046640000}"/>
    <cellStyle name="Normal 2 3 10 5 10" xfId="25786" xr:uid="{00000000-0005-0000-0000-000047640000}"/>
    <cellStyle name="Normal 2 3 10 5 2" xfId="25787" xr:uid="{00000000-0005-0000-0000-000048640000}"/>
    <cellStyle name="Normal 2 3 10 5 3" xfId="25788" xr:uid="{00000000-0005-0000-0000-000049640000}"/>
    <cellStyle name="Normal 2 3 10 5 4" xfId="25789" xr:uid="{00000000-0005-0000-0000-00004A640000}"/>
    <cellStyle name="Normal 2 3 10 5 5" xfId="25790" xr:uid="{00000000-0005-0000-0000-00004B640000}"/>
    <cellStyle name="Normal 2 3 10 5 6" xfId="25791" xr:uid="{00000000-0005-0000-0000-00004C640000}"/>
    <cellStyle name="Normal 2 3 10 5 7" xfId="25792" xr:uid="{00000000-0005-0000-0000-00004D640000}"/>
    <cellStyle name="Normal 2 3 10 5 8" xfId="25793" xr:uid="{00000000-0005-0000-0000-00004E640000}"/>
    <cellStyle name="Normal 2 3 10 5 9" xfId="25794" xr:uid="{00000000-0005-0000-0000-00004F640000}"/>
    <cellStyle name="Normal 2 3 10 6" xfId="25795" xr:uid="{00000000-0005-0000-0000-000050640000}"/>
    <cellStyle name="Normal 2 3 10 7" xfId="25796" xr:uid="{00000000-0005-0000-0000-000051640000}"/>
    <cellStyle name="Normal 2 3 10 8" xfId="25797" xr:uid="{00000000-0005-0000-0000-000052640000}"/>
    <cellStyle name="Normal 2 3 10 9" xfId="25798" xr:uid="{00000000-0005-0000-0000-000053640000}"/>
    <cellStyle name="Normal 2 3 11" xfId="25799" xr:uid="{00000000-0005-0000-0000-000054640000}"/>
    <cellStyle name="Normal 2 3 11 10" xfId="25800" xr:uid="{00000000-0005-0000-0000-000055640000}"/>
    <cellStyle name="Normal 2 3 11 11" xfId="25801" xr:uid="{00000000-0005-0000-0000-000056640000}"/>
    <cellStyle name="Normal 2 3 11 12" xfId="25802" xr:uid="{00000000-0005-0000-0000-000057640000}"/>
    <cellStyle name="Normal 2 3 11 13" xfId="25803" xr:uid="{00000000-0005-0000-0000-000058640000}"/>
    <cellStyle name="Normal 2 3 11 14" xfId="25804" xr:uid="{00000000-0005-0000-0000-000059640000}"/>
    <cellStyle name="Normal 2 3 11 2" xfId="25805" xr:uid="{00000000-0005-0000-0000-00005A640000}"/>
    <cellStyle name="Normal 2 3 11 2 10" xfId="25806" xr:uid="{00000000-0005-0000-0000-00005B640000}"/>
    <cellStyle name="Normal 2 3 11 2 2" xfId="25807" xr:uid="{00000000-0005-0000-0000-00005C640000}"/>
    <cellStyle name="Normal 2 3 11 2 3" xfId="25808" xr:uid="{00000000-0005-0000-0000-00005D640000}"/>
    <cellStyle name="Normal 2 3 11 2 4" xfId="25809" xr:uid="{00000000-0005-0000-0000-00005E640000}"/>
    <cellStyle name="Normal 2 3 11 2 5" xfId="25810" xr:uid="{00000000-0005-0000-0000-00005F640000}"/>
    <cellStyle name="Normal 2 3 11 2 6" xfId="25811" xr:uid="{00000000-0005-0000-0000-000060640000}"/>
    <cellStyle name="Normal 2 3 11 2 7" xfId="25812" xr:uid="{00000000-0005-0000-0000-000061640000}"/>
    <cellStyle name="Normal 2 3 11 2 8" xfId="25813" xr:uid="{00000000-0005-0000-0000-000062640000}"/>
    <cellStyle name="Normal 2 3 11 2 9" xfId="25814" xr:uid="{00000000-0005-0000-0000-000063640000}"/>
    <cellStyle name="Normal 2 3 11 3" xfId="25815" xr:uid="{00000000-0005-0000-0000-000064640000}"/>
    <cellStyle name="Normal 2 3 11 3 10" xfId="25816" xr:uid="{00000000-0005-0000-0000-000065640000}"/>
    <cellStyle name="Normal 2 3 11 3 2" xfId="25817" xr:uid="{00000000-0005-0000-0000-000066640000}"/>
    <cellStyle name="Normal 2 3 11 3 3" xfId="25818" xr:uid="{00000000-0005-0000-0000-000067640000}"/>
    <cellStyle name="Normal 2 3 11 3 4" xfId="25819" xr:uid="{00000000-0005-0000-0000-000068640000}"/>
    <cellStyle name="Normal 2 3 11 3 5" xfId="25820" xr:uid="{00000000-0005-0000-0000-000069640000}"/>
    <cellStyle name="Normal 2 3 11 3 6" xfId="25821" xr:uid="{00000000-0005-0000-0000-00006A640000}"/>
    <cellStyle name="Normal 2 3 11 3 7" xfId="25822" xr:uid="{00000000-0005-0000-0000-00006B640000}"/>
    <cellStyle name="Normal 2 3 11 3 8" xfId="25823" xr:uid="{00000000-0005-0000-0000-00006C640000}"/>
    <cellStyle name="Normal 2 3 11 3 9" xfId="25824" xr:uid="{00000000-0005-0000-0000-00006D640000}"/>
    <cellStyle name="Normal 2 3 11 4" xfId="25825" xr:uid="{00000000-0005-0000-0000-00006E640000}"/>
    <cellStyle name="Normal 2 3 11 4 10" xfId="25826" xr:uid="{00000000-0005-0000-0000-00006F640000}"/>
    <cellStyle name="Normal 2 3 11 4 2" xfId="25827" xr:uid="{00000000-0005-0000-0000-000070640000}"/>
    <cellStyle name="Normal 2 3 11 4 3" xfId="25828" xr:uid="{00000000-0005-0000-0000-000071640000}"/>
    <cellStyle name="Normal 2 3 11 4 4" xfId="25829" xr:uid="{00000000-0005-0000-0000-000072640000}"/>
    <cellStyle name="Normal 2 3 11 4 5" xfId="25830" xr:uid="{00000000-0005-0000-0000-000073640000}"/>
    <cellStyle name="Normal 2 3 11 4 6" xfId="25831" xr:uid="{00000000-0005-0000-0000-000074640000}"/>
    <cellStyle name="Normal 2 3 11 4 7" xfId="25832" xr:uid="{00000000-0005-0000-0000-000075640000}"/>
    <cellStyle name="Normal 2 3 11 4 8" xfId="25833" xr:uid="{00000000-0005-0000-0000-000076640000}"/>
    <cellStyle name="Normal 2 3 11 4 9" xfId="25834" xr:uid="{00000000-0005-0000-0000-000077640000}"/>
    <cellStyle name="Normal 2 3 11 5" xfId="25835" xr:uid="{00000000-0005-0000-0000-000078640000}"/>
    <cellStyle name="Normal 2 3 11 5 10" xfId="25836" xr:uid="{00000000-0005-0000-0000-000079640000}"/>
    <cellStyle name="Normal 2 3 11 5 2" xfId="25837" xr:uid="{00000000-0005-0000-0000-00007A640000}"/>
    <cellStyle name="Normal 2 3 11 5 3" xfId="25838" xr:uid="{00000000-0005-0000-0000-00007B640000}"/>
    <cellStyle name="Normal 2 3 11 5 4" xfId="25839" xr:uid="{00000000-0005-0000-0000-00007C640000}"/>
    <cellStyle name="Normal 2 3 11 5 5" xfId="25840" xr:uid="{00000000-0005-0000-0000-00007D640000}"/>
    <cellStyle name="Normal 2 3 11 5 6" xfId="25841" xr:uid="{00000000-0005-0000-0000-00007E640000}"/>
    <cellStyle name="Normal 2 3 11 5 7" xfId="25842" xr:uid="{00000000-0005-0000-0000-00007F640000}"/>
    <cellStyle name="Normal 2 3 11 5 8" xfId="25843" xr:uid="{00000000-0005-0000-0000-000080640000}"/>
    <cellStyle name="Normal 2 3 11 5 9" xfId="25844" xr:uid="{00000000-0005-0000-0000-000081640000}"/>
    <cellStyle name="Normal 2 3 11 6" xfId="25845" xr:uid="{00000000-0005-0000-0000-000082640000}"/>
    <cellStyle name="Normal 2 3 11 7" xfId="25846" xr:uid="{00000000-0005-0000-0000-000083640000}"/>
    <cellStyle name="Normal 2 3 11 8" xfId="25847" xr:uid="{00000000-0005-0000-0000-000084640000}"/>
    <cellStyle name="Normal 2 3 11 9" xfId="25848" xr:uid="{00000000-0005-0000-0000-000085640000}"/>
    <cellStyle name="Normal 2 3 12" xfId="25849" xr:uid="{00000000-0005-0000-0000-000086640000}"/>
    <cellStyle name="Normal 2 3 12 10" xfId="25850" xr:uid="{00000000-0005-0000-0000-000087640000}"/>
    <cellStyle name="Normal 2 3 12 11" xfId="25851" xr:uid="{00000000-0005-0000-0000-000088640000}"/>
    <cellStyle name="Normal 2 3 12 12" xfId="25852" xr:uid="{00000000-0005-0000-0000-000089640000}"/>
    <cellStyle name="Normal 2 3 12 13" xfId="25853" xr:uid="{00000000-0005-0000-0000-00008A640000}"/>
    <cellStyle name="Normal 2 3 12 14" xfId="25854" xr:uid="{00000000-0005-0000-0000-00008B640000}"/>
    <cellStyle name="Normal 2 3 12 2" xfId="25855" xr:uid="{00000000-0005-0000-0000-00008C640000}"/>
    <cellStyle name="Normal 2 3 12 2 10" xfId="25856" xr:uid="{00000000-0005-0000-0000-00008D640000}"/>
    <cellStyle name="Normal 2 3 12 2 2" xfId="25857" xr:uid="{00000000-0005-0000-0000-00008E640000}"/>
    <cellStyle name="Normal 2 3 12 2 3" xfId="25858" xr:uid="{00000000-0005-0000-0000-00008F640000}"/>
    <cellStyle name="Normal 2 3 12 2 4" xfId="25859" xr:uid="{00000000-0005-0000-0000-000090640000}"/>
    <cellStyle name="Normal 2 3 12 2 5" xfId="25860" xr:uid="{00000000-0005-0000-0000-000091640000}"/>
    <cellStyle name="Normal 2 3 12 2 6" xfId="25861" xr:uid="{00000000-0005-0000-0000-000092640000}"/>
    <cellStyle name="Normal 2 3 12 2 7" xfId="25862" xr:uid="{00000000-0005-0000-0000-000093640000}"/>
    <cellStyle name="Normal 2 3 12 2 8" xfId="25863" xr:uid="{00000000-0005-0000-0000-000094640000}"/>
    <cellStyle name="Normal 2 3 12 2 9" xfId="25864" xr:uid="{00000000-0005-0000-0000-000095640000}"/>
    <cellStyle name="Normal 2 3 12 3" xfId="25865" xr:uid="{00000000-0005-0000-0000-000096640000}"/>
    <cellStyle name="Normal 2 3 12 3 10" xfId="25866" xr:uid="{00000000-0005-0000-0000-000097640000}"/>
    <cellStyle name="Normal 2 3 12 3 2" xfId="25867" xr:uid="{00000000-0005-0000-0000-000098640000}"/>
    <cellStyle name="Normal 2 3 12 3 3" xfId="25868" xr:uid="{00000000-0005-0000-0000-000099640000}"/>
    <cellStyle name="Normal 2 3 12 3 4" xfId="25869" xr:uid="{00000000-0005-0000-0000-00009A640000}"/>
    <cellStyle name="Normal 2 3 12 3 5" xfId="25870" xr:uid="{00000000-0005-0000-0000-00009B640000}"/>
    <cellStyle name="Normal 2 3 12 3 6" xfId="25871" xr:uid="{00000000-0005-0000-0000-00009C640000}"/>
    <cellStyle name="Normal 2 3 12 3 7" xfId="25872" xr:uid="{00000000-0005-0000-0000-00009D640000}"/>
    <cellStyle name="Normal 2 3 12 3 8" xfId="25873" xr:uid="{00000000-0005-0000-0000-00009E640000}"/>
    <cellStyle name="Normal 2 3 12 3 9" xfId="25874" xr:uid="{00000000-0005-0000-0000-00009F640000}"/>
    <cellStyle name="Normal 2 3 12 4" xfId="25875" xr:uid="{00000000-0005-0000-0000-0000A0640000}"/>
    <cellStyle name="Normal 2 3 12 4 10" xfId="25876" xr:uid="{00000000-0005-0000-0000-0000A1640000}"/>
    <cellStyle name="Normal 2 3 12 4 2" xfId="25877" xr:uid="{00000000-0005-0000-0000-0000A2640000}"/>
    <cellStyle name="Normal 2 3 12 4 3" xfId="25878" xr:uid="{00000000-0005-0000-0000-0000A3640000}"/>
    <cellStyle name="Normal 2 3 12 4 4" xfId="25879" xr:uid="{00000000-0005-0000-0000-0000A4640000}"/>
    <cellStyle name="Normal 2 3 12 4 5" xfId="25880" xr:uid="{00000000-0005-0000-0000-0000A5640000}"/>
    <cellStyle name="Normal 2 3 12 4 6" xfId="25881" xr:uid="{00000000-0005-0000-0000-0000A6640000}"/>
    <cellStyle name="Normal 2 3 12 4 7" xfId="25882" xr:uid="{00000000-0005-0000-0000-0000A7640000}"/>
    <cellStyle name="Normal 2 3 12 4 8" xfId="25883" xr:uid="{00000000-0005-0000-0000-0000A8640000}"/>
    <cellStyle name="Normal 2 3 12 4 9" xfId="25884" xr:uid="{00000000-0005-0000-0000-0000A9640000}"/>
    <cellStyle name="Normal 2 3 12 5" xfId="25885" xr:uid="{00000000-0005-0000-0000-0000AA640000}"/>
    <cellStyle name="Normal 2 3 12 5 10" xfId="25886" xr:uid="{00000000-0005-0000-0000-0000AB640000}"/>
    <cellStyle name="Normal 2 3 12 5 2" xfId="25887" xr:uid="{00000000-0005-0000-0000-0000AC640000}"/>
    <cellStyle name="Normal 2 3 12 5 3" xfId="25888" xr:uid="{00000000-0005-0000-0000-0000AD640000}"/>
    <cellStyle name="Normal 2 3 12 5 4" xfId="25889" xr:uid="{00000000-0005-0000-0000-0000AE640000}"/>
    <cellStyle name="Normal 2 3 12 5 5" xfId="25890" xr:uid="{00000000-0005-0000-0000-0000AF640000}"/>
    <cellStyle name="Normal 2 3 12 5 6" xfId="25891" xr:uid="{00000000-0005-0000-0000-0000B0640000}"/>
    <cellStyle name="Normal 2 3 12 5 7" xfId="25892" xr:uid="{00000000-0005-0000-0000-0000B1640000}"/>
    <cellStyle name="Normal 2 3 12 5 8" xfId="25893" xr:uid="{00000000-0005-0000-0000-0000B2640000}"/>
    <cellStyle name="Normal 2 3 12 5 9" xfId="25894" xr:uid="{00000000-0005-0000-0000-0000B3640000}"/>
    <cellStyle name="Normal 2 3 12 6" xfId="25895" xr:uid="{00000000-0005-0000-0000-0000B4640000}"/>
    <cellStyle name="Normal 2 3 12 7" xfId="25896" xr:uid="{00000000-0005-0000-0000-0000B5640000}"/>
    <cellStyle name="Normal 2 3 12 8" xfId="25897" xr:uid="{00000000-0005-0000-0000-0000B6640000}"/>
    <cellStyle name="Normal 2 3 12 9" xfId="25898" xr:uid="{00000000-0005-0000-0000-0000B7640000}"/>
    <cellStyle name="Normal 2 3 13" xfId="25899" xr:uid="{00000000-0005-0000-0000-0000B8640000}"/>
    <cellStyle name="Normal 2 3 13 10" xfId="25900" xr:uid="{00000000-0005-0000-0000-0000B9640000}"/>
    <cellStyle name="Normal 2 3 13 11" xfId="25901" xr:uid="{00000000-0005-0000-0000-0000BA640000}"/>
    <cellStyle name="Normal 2 3 13 12" xfId="25902" xr:uid="{00000000-0005-0000-0000-0000BB640000}"/>
    <cellStyle name="Normal 2 3 13 13" xfId="25903" xr:uid="{00000000-0005-0000-0000-0000BC640000}"/>
    <cellStyle name="Normal 2 3 13 14" xfId="25904" xr:uid="{00000000-0005-0000-0000-0000BD640000}"/>
    <cellStyle name="Normal 2 3 13 2" xfId="25905" xr:uid="{00000000-0005-0000-0000-0000BE640000}"/>
    <cellStyle name="Normal 2 3 13 2 10" xfId="25906" xr:uid="{00000000-0005-0000-0000-0000BF640000}"/>
    <cellStyle name="Normal 2 3 13 2 2" xfId="25907" xr:uid="{00000000-0005-0000-0000-0000C0640000}"/>
    <cellStyle name="Normal 2 3 13 2 3" xfId="25908" xr:uid="{00000000-0005-0000-0000-0000C1640000}"/>
    <cellStyle name="Normal 2 3 13 2 4" xfId="25909" xr:uid="{00000000-0005-0000-0000-0000C2640000}"/>
    <cellStyle name="Normal 2 3 13 2 5" xfId="25910" xr:uid="{00000000-0005-0000-0000-0000C3640000}"/>
    <cellStyle name="Normal 2 3 13 2 6" xfId="25911" xr:uid="{00000000-0005-0000-0000-0000C4640000}"/>
    <cellStyle name="Normal 2 3 13 2 7" xfId="25912" xr:uid="{00000000-0005-0000-0000-0000C5640000}"/>
    <cellStyle name="Normal 2 3 13 2 8" xfId="25913" xr:uid="{00000000-0005-0000-0000-0000C6640000}"/>
    <cellStyle name="Normal 2 3 13 2 9" xfId="25914" xr:uid="{00000000-0005-0000-0000-0000C7640000}"/>
    <cellStyle name="Normal 2 3 13 3" xfId="25915" xr:uid="{00000000-0005-0000-0000-0000C8640000}"/>
    <cellStyle name="Normal 2 3 13 3 10" xfId="25916" xr:uid="{00000000-0005-0000-0000-0000C9640000}"/>
    <cellStyle name="Normal 2 3 13 3 2" xfId="25917" xr:uid="{00000000-0005-0000-0000-0000CA640000}"/>
    <cellStyle name="Normal 2 3 13 3 3" xfId="25918" xr:uid="{00000000-0005-0000-0000-0000CB640000}"/>
    <cellStyle name="Normal 2 3 13 3 4" xfId="25919" xr:uid="{00000000-0005-0000-0000-0000CC640000}"/>
    <cellStyle name="Normal 2 3 13 3 5" xfId="25920" xr:uid="{00000000-0005-0000-0000-0000CD640000}"/>
    <cellStyle name="Normal 2 3 13 3 6" xfId="25921" xr:uid="{00000000-0005-0000-0000-0000CE640000}"/>
    <cellStyle name="Normal 2 3 13 3 7" xfId="25922" xr:uid="{00000000-0005-0000-0000-0000CF640000}"/>
    <cellStyle name="Normal 2 3 13 3 8" xfId="25923" xr:uid="{00000000-0005-0000-0000-0000D0640000}"/>
    <cellStyle name="Normal 2 3 13 3 9" xfId="25924" xr:uid="{00000000-0005-0000-0000-0000D1640000}"/>
    <cellStyle name="Normal 2 3 13 4" xfId="25925" xr:uid="{00000000-0005-0000-0000-0000D2640000}"/>
    <cellStyle name="Normal 2 3 13 4 10" xfId="25926" xr:uid="{00000000-0005-0000-0000-0000D3640000}"/>
    <cellStyle name="Normal 2 3 13 4 2" xfId="25927" xr:uid="{00000000-0005-0000-0000-0000D4640000}"/>
    <cellStyle name="Normal 2 3 13 4 3" xfId="25928" xr:uid="{00000000-0005-0000-0000-0000D5640000}"/>
    <cellStyle name="Normal 2 3 13 4 4" xfId="25929" xr:uid="{00000000-0005-0000-0000-0000D6640000}"/>
    <cellStyle name="Normal 2 3 13 4 5" xfId="25930" xr:uid="{00000000-0005-0000-0000-0000D7640000}"/>
    <cellStyle name="Normal 2 3 13 4 6" xfId="25931" xr:uid="{00000000-0005-0000-0000-0000D8640000}"/>
    <cellStyle name="Normal 2 3 13 4 7" xfId="25932" xr:uid="{00000000-0005-0000-0000-0000D9640000}"/>
    <cellStyle name="Normal 2 3 13 4 8" xfId="25933" xr:uid="{00000000-0005-0000-0000-0000DA640000}"/>
    <cellStyle name="Normal 2 3 13 4 9" xfId="25934" xr:uid="{00000000-0005-0000-0000-0000DB640000}"/>
    <cellStyle name="Normal 2 3 13 5" xfId="25935" xr:uid="{00000000-0005-0000-0000-0000DC640000}"/>
    <cellStyle name="Normal 2 3 13 5 10" xfId="25936" xr:uid="{00000000-0005-0000-0000-0000DD640000}"/>
    <cellStyle name="Normal 2 3 13 5 2" xfId="25937" xr:uid="{00000000-0005-0000-0000-0000DE640000}"/>
    <cellStyle name="Normal 2 3 13 5 3" xfId="25938" xr:uid="{00000000-0005-0000-0000-0000DF640000}"/>
    <cellStyle name="Normal 2 3 13 5 4" xfId="25939" xr:uid="{00000000-0005-0000-0000-0000E0640000}"/>
    <cellStyle name="Normal 2 3 13 5 5" xfId="25940" xr:uid="{00000000-0005-0000-0000-0000E1640000}"/>
    <cellStyle name="Normal 2 3 13 5 6" xfId="25941" xr:uid="{00000000-0005-0000-0000-0000E2640000}"/>
    <cellStyle name="Normal 2 3 13 5 7" xfId="25942" xr:uid="{00000000-0005-0000-0000-0000E3640000}"/>
    <cellStyle name="Normal 2 3 13 5 8" xfId="25943" xr:uid="{00000000-0005-0000-0000-0000E4640000}"/>
    <cellStyle name="Normal 2 3 13 5 9" xfId="25944" xr:uid="{00000000-0005-0000-0000-0000E5640000}"/>
    <cellStyle name="Normal 2 3 13 6" xfId="25945" xr:uid="{00000000-0005-0000-0000-0000E6640000}"/>
    <cellStyle name="Normal 2 3 13 7" xfId="25946" xr:uid="{00000000-0005-0000-0000-0000E7640000}"/>
    <cellStyle name="Normal 2 3 13 8" xfId="25947" xr:uid="{00000000-0005-0000-0000-0000E8640000}"/>
    <cellStyle name="Normal 2 3 13 9" xfId="25948" xr:uid="{00000000-0005-0000-0000-0000E9640000}"/>
    <cellStyle name="Normal 2 3 14" xfId="25949" xr:uid="{00000000-0005-0000-0000-0000EA640000}"/>
    <cellStyle name="Normal 2 3 14 10" xfId="25950" xr:uid="{00000000-0005-0000-0000-0000EB640000}"/>
    <cellStyle name="Normal 2 3 14 11" xfId="25951" xr:uid="{00000000-0005-0000-0000-0000EC640000}"/>
    <cellStyle name="Normal 2 3 14 12" xfId="25952" xr:uid="{00000000-0005-0000-0000-0000ED640000}"/>
    <cellStyle name="Normal 2 3 14 13" xfId="25953" xr:uid="{00000000-0005-0000-0000-0000EE640000}"/>
    <cellStyle name="Normal 2 3 14 14" xfId="25954" xr:uid="{00000000-0005-0000-0000-0000EF640000}"/>
    <cellStyle name="Normal 2 3 14 2" xfId="25955" xr:uid="{00000000-0005-0000-0000-0000F0640000}"/>
    <cellStyle name="Normal 2 3 14 2 10" xfId="25956" xr:uid="{00000000-0005-0000-0000-0000F1640000}"/>
    <cellStyle name="Normal 2 3 14 2 2" xfId="25957" xr:uid="{00000000-0005-0000-0000-0000F2640000}"/>
    <cellStyle name="Normal 2 3 14 2 3" xfId="25958" xr:uid="{00000000-0005-0000-0000-0000F3640000}"/>
    <cellStyle name="Normal 2 3 14 2 4" xfId="25959" xr:uid="{00000000-0005-0000-0000-0000F4640000}"/>
    <cellStyle name="Normal 2 3 14 2 5" xfId="25960" xr:uid="{00000000-0005-0000-0000-0000F5640000}"/>
    <cellStyle name="Normal 2 3 14 2 6" xfId="25961" xr:uid="{00000000-0005-0000-0000-0000F6640000}"/>
    <cellStyle name="Normal 2 3 14 2 7" xfId="25962" xr:uid="{00000000-0005-0000-0000-0000F7640000}"/>
    <cellStyle name="Normal 2 3 14 2 8" xfId="25963" xr:uid="{00000000-0005-0000-0000-0000F8640000}"/>
    <cellStyle name="Normal 2 3 14 2 9" xfId="25964" xr:uid="{00000000-0005-0000-0000-0000F9640000}"/>
    <cellStyle name="Normal 2 3 14 3" xfId="25965" xr:uid="{00000000-0005-0000-0000-0000FA640000}"/>
    <cellStyle name="Normal 2 3 14 3 10" xfId="25966" xr:uid="{00000000-0005-0000-0000-0000FB640000}"/>
    <cellStyle name="Normal 2 3 14 3 2" xfId="25967" xr:uid="{00000000-0005-0000-0000-0000FC640000}"/>
    <cellStyle name="Normal 2 3 14 3 3" xfId="25968" xr:uid="{00000000-0005-0000-0000-0000FD640000}"/>
    <cellStyle name="Normal 2 3 14 3 4" xfId="25969" xr:uid="{00000000-0005-0000-0000-0000FE640000}"/>
    <cellStyle name="Normal 2 3 14 3 5" xfId="25970" xr:uid="{00000000-0005-0000-0000-0000FF640000}"/>
    <cellStyle name="Normal 2 3 14 3 6" xfId="25971" xr:uid="{00000000-0005-0000-0000-000000650000}"/>
    <cellStyle name="Normal 2 3 14 3 7" xfId="25972" xr:uid="{00000000-0005-0000-0000-000001650000}"/>
    <cellStyle name="Normal 2 3 14 3 8" xfId="25973" xr:uid="{00000000-0005-0000-0000-000002650000}"/>
    <cellStyle name="Normal 2 3 14 3 9" xfId="25974" xr:uid="{00000000-0005-0000-0000-000003650000}"/>
    <cellStyle name="Normal 2 3 14 4" xfId="25975" xr:uid="{00000000-0005-0000-0000-000004650000}"/>
    <cellStyle name="Normal 2 3 14 4 10" xfId="25976" xr:uid="{00000000-0005-0000-0000-000005650000}"/>
    <cellStyle name="Normal 2 3 14 4 2" xfId="25977" xr:uid="{00000000-0005-0000-0000-000006650000}"/>
    <cellStyle name="Normal 2 3 14 4 3" xfId="25978" xr:uid="{00000000-0005-0000-0000-000007650000}"/>
    <cellStyle name="Normal 2 3 14 4 4" xfId="25979" xr:uid="{00000000-0005-0000-0000-000008650000}"/>
    <cellStyle name="Normal 2 3 14 4 5" xfId="25980" xr:uid="{00000000-0005-0000-0000-000009650000}"/>
    <cellStyle name="Normal 2 3 14 4 6" xfId="25981" xr:uid="{00000000-0005-0000-0000-00000A650000}"/>
    <cellStyle name="Normal 2 3 14 4 7" xfId="25982" xr:uid="{00000000-0005-0000-0000-00000B650000}"/>
    <cellStyle name="Normal 2 3 14 4 8" xfId="25983" xr:uid="{00000000-0005-0000-0000-00000C650000}"/>
    <cellStyle name="Normal 2 3 14 4 9" xfId="25984" xr:uid="{00000000-0005-0000-0000-00000D650000}"/>
    <cellStyle name="Normal 2 3 14 5" xfId="25985" xr:uid="{00000000-0005-0000-0000-00000E650000}"/>
    <cellStyle name="Normal 2 3 14 5 10" xfId="25986" xr:uid="{00000000-0005-0000-0000-00000F650000}"/>
    <cellStyle name="Normal 2 3 14 5 2" xfId="25987" xr:uid="{00000000-0005-0000-0000-000010650000}"/>
    <cellStyle name="Normal 2 3 14 5 3" xfId="25988" xr:uid="{00000000-0005-0000-0000-000011650000}"/>
    <cellStyle name="Normal 2 3 14 5 4" xfId="25989" xr:uid="{00000000-0005-0000-0000-000012650000}"/>
    <cellStyle name="Normal 2 3 14 5 5" xfId="25990" xr:uid="{00000000-0005-0000-0000-000013650000}"/>
    <cellStyle name="Normal 2 3 14 5 6" xfId="25991" xr:uid="{00000000-0005-0000-0000-000014650000}"/>
    <cellStyle name="Normal 2 3 14 5 7" xfId="25992" xr:uid="{00000000-0005-0000-0000-000015650000}"/>
    <cellStyle name="Normal 2 3 14 5 8" xfId="25993" xr:uid="{00000000-0005-0000-0000-000016650000}"/>
    <cellStyle name="Normal 2 3 14 5 9" xfId="25994" xr:uid="{00000000-0005-0000-0000-000017650000}"/>
    <cellStyle name="Normal 2 3 14 6" xfId="25995" xr:uid="{00000000-0005-0000-0000-000018650000}"/>
    <cellStyle name="Normal 2 3 14 7" xfId="25996" xr:uid="{00000000-0005-0000-0000-000019650000}"/>
    <cellStyle name="Normal 2 3 14 8" xfId="25997" xr:uid="{00000000-0005-0000-0000-00001A650000}"/>
    <cellStyle name="Normal 2 3 14 9" xfId="25998" xr:uid="{00000000-0005-0000-0000-00001B650000}"/>
    <cellStyle name="Normal 2 3 15" xfId="25999" xr:uid="{00000000-0005-0000-0000-00001C650000}"/>
    <cellStyle name="Normal 2 3 15 10" xfId="26000" xr:uid="{00000000-0005-0000-0000-00001D650000}"/>
    <cellStyle name="Normal 2 3 15 11" xfId="26001" xr:uid="{00000000-0005-0000-0000-00001E650000}"/>
    <cellStyle name="Normal 2 3 15 12" xfId="26002" xr:uid="{00000000-0005-0000-0000-00001F650000}"/>
    <cellStyle name="Normal 2 3 15 13" xfId="26003" xr:uid="{00000000-0005-0000-0000-000020650000}"/>
    <cellStyle name="Normal 2 3 15 14" xfId="26004" xr:uid="{00000000-0005-0000-0000-000021650000}"/>
    <cellStyle name="Normal 2 3 15 2" xfId="26005" xr:uid="{00000000-0005-0000-0000-000022650000}"/>
    <cellStyle name="Normal 2 3 15 2 10" xfId="26006" xr:uid="{00000000-0005-0000-0000-000023650000}"/>
    <cellStyle name="Normal 2 3 15 2 2" xfId="26007" xr:uid="{00000000-0005-0000-0000-000024650000}"/>
    <cellStyle name="Normal 2 3 15 2 3" xfId="26008" xr:uid="{00000000-0005-0000-0000-000025650000}"/>
    <cellStyle name="Normal 2 3 15 2 4" xfId="26009" xr:uid="{00000000-0005-0000-0000-000026650000}"/>
    <cellStyle name="Normal 2 3 15 2 5" xfId="26010" xr:uid="{00000000-0005-0000-0000-000027650000}"/>
    <cellStyle name="Normal 2 3 15 2 6" xfId="26011" xr:uid="{00000000-0005-0000-0000-000028650000}"/>
    <cellStyle name="Normal 2 3 15 2 7" xfId="26012" xr:uid="{00000000-0005-0000-0000-000029650000}"/>
    <cellStyle name="Normal 2 3 15 2 8" xfId="26013" xr:uid="{00000000-0005-0000-0000-00002A650000}"/>
    <cellStyle name="Normal 2 3 15 2 9" xfId="26014" xr:uid="{00000000-0005-0000-0000-00002B650000}"/>
    <cellStyle name="Normal 2 3 15 3" xfId="26015" xr:uid="{00000000-0005-0000-0000-00002C650000}"/>
    <cellStyle name="Normal 2 3 15 3 10" xfId="26016" xr:uid="{00000000-0005-0000-0000-00002D650000}"/>
    <cellStyle name="Normal 2 3 15 3 2" xfId="26017" xr:uid="{00000000-0005-0000-0000-00002E650000}"/>
    <cellStyle name="Normal 2 3 15 3 3" xfId="26018" xr:uid="{00000000-0005-0000-0000-00002F650000}"/>
    <cellStyle name="Normal 2 3 15 3 4" xfId="26019" xr:uid="{00000000-0005-0000-0000-000030650000}"/>
    <cellStyle name="Normal 2 3 15 3 5" xfId="26020" xr:uid="{00000000-0005-0000-0000-000031650000}"/>
    <cellStyle name="Normal 2 3 15 3 6" xfId="26021" xr:uid="{00000000-0005-0000-0000-000032650000}"/>
    <cellStyle name="Normal 2 3 15 3 7" xfId="26022" xr:uid="{00000000-0005-0000-0000-000033650000}"/>
    <cellStyle name="Normal 2 3 15 3 8" xfId="26023" xr:uid="{00000000-0005-0000-0000-000034650000}"/>
    <cellStyle name="Normal 2 3 15 3 9" xfId="26024" xr:uid="{00000000-0005-0000-0000-000035650000}"/>
    <cellStyle name="Normal 2 3 15 4" xfId="26025" xr:uid="{00000000-0005-0000-0000-000036650000}"/>
    <cellStyle name="Normal 2 3 15 4 10" xfId="26026" xr:uid="{00000000-0005-0000-0000-000037650000}"/>
    <cellStyle name="Normal 2 3 15 4 2" xfId="26027" xr:uid="{00000000-0005-0000-0000-000038650000}"/>
    <cellStyle name="Normal 2 3 15 4 3" xfId="26028" xr:uid="{00000000-0005-0000-0000-000039650000}"/>
    <cellStyle name="Normal 2 3 15 4 4" xfId="26029" xr:uid="{00000000-0005-0000-0000-00003A650000}"/>
    <cellStyle name="Normal 2 3 15 4 5" xfId="26030" xr:uid="{00000000-0005-0000-0000-00003B650000}"/>
    <cellStyle name="Normal 2 3 15 4 6" xfId="26031" xr:uid="{00000000-0005-0000-0000-00003C650000}"/>
    <cellStyle name="Normal 2 3 15 4 7" xfId="26032" xr:uid="{00000000-0005-0000-0000-00003D650000}"/>
    <cellStyle name="Normal 2 3 15 4 8" xfId="26033" xr:uid="{00000000-0005-0000-0000-00003E650000}"/>
    <cellStyle name="Normal 2 3 15 4 9" xfId="26034" xr:uid="{00000000-0005-0000-0000-00003F650000}"/>
    <cellStyle name="Normal 2 3 15 5" xfId="26035" xr:uid="{00000000-0005-0000-0000-000040650000}"/>
    <cellStyle name="Normal 2 3 15 5 10" xfId="26036" xr:uid="{00000000-0005-0000-0000-000041650000}"/>
    <cellStyle name="Normal 2 3 15 5 2" xfId="26037" xr:uid="{00000000-0005-0000-0000-000042650000}"/>
    <cellStyle name="Normal 2 3 15 5 3" xfId="26038" xr:uid="{00000000-0005-0000-0000-000043650000}"/>
    <cellStyle name="Normal 2 3 15 5 4" xfId="26039" xr:uid="{00000000-0005-0000-0000-000044650000}"/>
    <cellStyle name="Normal 2 3 15 5 5" xfId="26040" xr:uid="{00000000-0005-0000-0000-000045650000}"/>
    <cellStyle name="Normal 2 3 15 5 6" xfId="26041" xr:uid="{00000000-0005-0000-0000-000046650000}"/>
    <cellStyle name="Normal 2 3 15 5 7" xfId="26042" xr:uid="{00000000-0005-0000-0000-000047650000}"/>
    <cellStyle name="Normal 2 3 15 5 8" xfId="26043" xr:uid="{00000000-0005-0000-0000-000048650000}"/>
    <cellStyle name="Normal 2 3 15 5 9" xfId="26044" xr:uid="{00000000-0005-0000-0000-000049650000}"/>
    <cellStyle name="Normal 2 3 15 6" xfId="26045" xr:uid="{00000000-0005-0000-0000-00004A650000}"/>
    <cellStyle name="Normal 2 3 15 7" xfId="26046" xr:uid="{00000000-0005-0000-0000-00004B650000}"/>
    <cellStyle name="Normal 2 3 15 8" xfId="26047" xr:uid="{00000000-0005-0000-0000-00004C650000}"/>
    <cellStyle name="Normal 2 3 15 9" xfId="26048" xr:uid="{00000000-0005-0000-0000-00004D650000}"/>
    <cellStyle name="Normal 2 3 16" xfId="26049" xr:uid="{00000000-0005-0000-0000-00004E650000}"/>
    <cellStyle name="Normal 2 3 16 10" xfId="26050" xr:uid="{00000000-0005-0000-0000-00004F650000}"/>
    <cellStyle name="Normal 2 3 16 11" xfId="26051" xr:uid="{00000000-0005-0000-0000-000050650000}"/>
    <cellStyle name="Normal 2 3 16 12" xfId="26052" xr:uid="{00000000-0005-0000-0000-000051650000}"/>
    <cellStyle name="Normal 2 3 16 13" xfId="26053" xr:uid="{00000000-0005-0000-0000-000052650000}"/>
    <cellStyle name="Normal 2 3 16 14" xfId="26054" xr:uid="{00000000-0005-0000-0000-000053650000}"/>
    <cellStyle name="Normal 2 3 16 2" xfId="26055" xr:uid="{00000000-0005-0000-0000-000054650000}"/>
    <cellStyle name="Normal 2 3 16 2 10" xfId="26056" xr:uid="{00000000-0005-0000-0000-000055650000}"/>
    <cellStyle name="Normal 2 3 16 2 2" xfId="26057" xr:uid="{00000000-0005-0000-0000-000056650000}"/>
    <cellStyle name="Normal 2 3 16 2 3" xfId="26058" xr:uid="{00000000-0005-0000-0000-000057650000}"/>
    <cellStyle name="Normal 2 3 16 2 4" xfId="26059" xr:uid="{00000000-0005-0000-0000-000058650000}"/>
    <cellStyle name="Normal 2 3 16 2 5" xfId="26060" xr:uid="{00000000-0005-0000-0000-000059650000}"/>
    <cellStyle name="Normal 2 3 16 2 6" xfId="26061" xr:uid="{00000000-0005-0000-0000-00005A650000}"/>
    <cellStyle name="Normal 2 3 16 2 7" xfId="26062" xr:uid="{00000000-0005-0000-0000-00005B650000}"/>
    <cellStyle name="Normal 2 3 16 2 8" xfId="26063" xr:uid="{00000000-0005-0000-0000-00005C650000}"/>
    <cellStyle name="Normal 2 3 16 2 9" xfId="26064" xr:uid="{00000000-0005-0000-0000-00005D650000}"/>
    <cellStyle name="Normal 2 3 16 3" xfId="26065" xr:uid="{00000000-0005-0000-0000-00005E650000}"/>
    <cellStyle name="Normal 2 3 16 3 10" xfId="26066" xr:uid="{00000000-0005-0000-0000-00005F650000}"/>
    <cellStyle name="Normal 2 3 16 3 2" xfId="26067" xr:uid="{00000000-0005-0000-0000-000060650000}"/>
    <cellStyle name="Normal 2 3 16 3 3" xfId="26068" xr:uid="{00000000-0005-0000-0000-000061650000}"/>
    <cellStyle name="Normal 2 3 16 3 4" xfId="26069" xr:uid="{00000000-0005-0000-0000-000062650000}"/>
    <cellStyle name="Normal 2 3 16 3 5" xfId="26070" xr:uid="{00000000-0005-0000-0000-000063650000}"/>
    <cellStyle name="Normal 2 3 16 3 6" xfId="26071" xr:uid="{00000000-0005-0000-0000-000064650000}"/>
    <cellStyle name="Normal 2 3 16 3 7" xfId="26072" xr:uid="{00000000-0005-0000-0000-000065650000}"/>
    <cellStyle name="Normal 2 3 16 3 8" xfId="26073" xr:uid="{00000000-0005-0000-0000-000066650000}"/>
    <cellStyle name="Normal 2 3 16 3 9" xfId="26074" xr:uid="{00000000-0005-0000-0000-000067650000}"/>
    <cellStyle name="Normal 2 3 16 4" xfId="26075" xr:uid="{00000000-0005-0000-0000-000068650000}"/>
    <cellStyle name="Normal 2 3 16 4 10" xfId="26076" xr:uid="{00000000-0005-0000-0000-000069650000}"/>
    <cellStyle name="Normal 2 3 16 4 2" xfId="26077" xr:uid="{00000000-0005-0000-0000-00006A650000}"/>
    <cellStyle name="Normal 2 3 16 4 3" xfId="26078" xr:uid="{00000000-0005-0000-0000-00006B650000}"/>
    <cellStyle name="Normal 2 3 16 4 4" xfId="26079" xr:uid="{00000000-0005-0000-0000-00006C650000}"/>
    <cellStyle name="Normal 2 3 16 4 5" xfId="26080" xr:uid="{00000000-0005-0000-0000-00006D650000}"/>
    <cellStyle name="Normal 2 3 16 4 6" xfId="26081" xr:uid="{00000000-0005-0000-0000-00006E650000}"/>
    <cellStyle name="Normal 2 3 16 4 7" xfId="26082" xr:uid="{00000000-0005-0000-0000-00006F650000}"/>
    <cellStyle name="Normal 2 3 16 4 8" xfId="26083" xr:uid="{00000000-0005-0000-0000-000070650000}"/>
    <cellStyle name="Normal 2 3 16 4 9" xfId="26084" xr:uid="{00000000-0005-0000-0000-000071650000}"/>
    <cellStyle name="Normal 2 3 16 5" xfId="26085" xr:uid="{00000000-0005-0000-0000-000072650000}"/>
    <cellStyle name="Normal 2 3 16 5 10" xfId="26086" xr:uid="{00000000-0005-0000-0000-000073650000}"/>
    <cellStyle name="Normal 2 3 16 5 2" xfId="26087" xr:uid="{00000000-0005-0000-0000-000074650000}"/>
    <cellStyle name="Normal 2 3 16 5 3" xfId="26088" xr:uid="{00000000-0005-0000-0000-000075650000}"/>
    <cellStyle name="Normal 2 3 16 5 4" xfId="26089" xr:uid="{00000000-0005-0000-0000-000076650000}"/>
    <cellStyle name="Normal 2 3 16 5 5" xfId="26090" xr:uid="{00000000-0005-0000-0000-000077650000}"/>
    <cellStyle name="Normal 2 3 16 5 6" xfId="26091" xr:uid="{00000000-0005-0000-0000-000078650000}"/>
    <cellStyle name="Normal 2 3 16 5 7" xfId="26092" xr:uid="{00000000-0005-0000-0000-000079650000}"/>
    <cellStyle name="Normal 2 3 16 5 8" xfId="26093" xr:uid="{00000000-0005-0000-0000-00007A650000}"/>
    <cellStyle name="Normal 2 3 16 5 9" xfId="26094" xr:uid="{00000000-0005-0000-0000-00007B650000}"/>
    <cellStyle name="Normal 2 3 16 6" xfId="26095" xr:uid="{00000000-0005-0000-0000-00007C650000}"/>
    <cellStyle name="Normal 2 3 16 7" xfId="26096" xr:uid="{00000000-0005-0000-0000-00007D650000}"/>
    <cellStyle name="Normal 2 3 16 8" xfId="26097" xr:uid="{00000000-0005-0000-0000-00007E650000}"/>
    <cellStyle name="Normal 2 3 16 9" xfId="26098" xr:uid="{00000000-0005-0000-0000-00007F650000}"/>
    <cellStyle name="Normal 2 3 17" xfId="26099" xr:uid="{00000000-0005-0000-0000-000080650000}"/>
    <cellStyle name="Normal 2 3 17 10" xfId="26100" xr:uid="{00000000-0005-0000-0000-000081650000}"/>
    <cellStyle name="Normal 2 3 17 11" xfId="26101" xr:uid="{00000000-0005-0000-0000-000082650000}"/>
    <cellStyle name="Normal 2 3 17 12" xfId="26102" xr:uid="{00000000-0005-0000-0000-000083650000}"/>
    <cellStyle name="Normal 2 3 17 13" xfId="26103" xr:uid="{00000000-0005-0000-0000-000084650000}"/>
    <cellStyle name="Normal 2 3 17 14" xfId="26104" xr:uid="{00000000-0005-0000-0000-000085650000}"/>
    <cellStyle name="Normal 2 3 17 2" xfId="26105" xr:uid="{00000000-0005-0000-0000-000086650000}"/>
    <cellStyle name="Normal 2 3 17 2 10" xfId="26106" xr:uid="{00000000-0005-0000-0000-000087650000}"/>
    <cellStyle name="Normal 2 3 17 2 2" xfId="26107" xr:uid="{00000000-0005-0000-0000-000088650000}"/>
    <cellStyle name="Normal 2 3 17 2 3" xfId="26108" xr:uid="{00000000-0005-0000-0000-000089650000}"/>
    <cellStyle name="Normal 2 3 17 2 4" xfId="26109" xr:uid="{00000000-0005-0000-0000-00008A650000}"/>
    <cellStyle name="Normal 2 3 17 2 5" xfId="26110" xr:uid="{00000000-0005-0000-0000-00008B650000}"/>
    <cellStyle name="Normal 2 3 17 2 6" xfId="26111" xr:uid="{00000000-0005-0000-0000-00008C650000}"/>
    <cellStyle name="Normal 2 3 17 2 7" xfId="26112" xr:uid="{00000000-0005-0000-0000-00008D650000}"/>
    <cellStyle name="Normal 2 3 17 2 8" xfId="26113" xr:uid="{00000000-0005-0000-0000-00008E650000}"/>
    <cellStyle name="Normal 2 3 17 2 9" xfId="26114" xr:uid="{00000000-0005-0000-0000-00008F650000}"/>
    <cellStyle name="Normal 2 3 17 3" xfId="26115" xr:uid="{00000000-0005-0000-0000-000090650000}"/>
    <cellStyle name="Normal 2 3 17 3 10" xfId="26116" xr:uid="{00000000-0005-0000-0000-000091650000}"/>
    <cellStyle name="Normal 2 3 17 3 2" xfId="26117" xr:uid="{00000000-0005-0000-0000-000092650000}"/>
    <cellStyle name="Normal 2 3 17 3 3" xfId="26118" xr:uid="{00000000-0005-0000-0000-000093650000}"/>
    <cellStyle name="Normal 2 3 17 3 4" xfId="26119" xr:uid="{00000000-0005-0000-0000-000094650000}"/>
    <cellStyle name="Normal 2 3 17 3 5" xfId="26120" xr:uid="{00000000-0005-0000-0000-000095650000}"/>
    <cellStyle name="Normal 2 3 17 3 6" xfId="26121" xr:uid="{00000000-0005-0000-0000-000096650000}"/>
    <cellStyle name="Normal 2 3 17 3 7" xfId="26122" xr:uid="{00000000-0005-0000-0000-000097650000}"/>
    <cellStyle name="Normal 2 3 17 3 8" xfId="26123" xr:uid="{00000000-0005-0000-0000-000098650000}"/>
    <cellStyle name="Normal 2 3 17 3 9" xfId="26124" xr:uid="{00000000-0005-0000-0000-000099650000}"/>
    <cellStyle name="Normal 2 3 17 4" xfId="26125" xr:uid="{00000000-0005-0000-0000-00009A650000}"/>
    <cellStyle name="Normal 2 3 17 4 10" xfId="26126" xr:uid="{00000000-0005-0000-0000-00009B650000}"/>
    <cellStyle name="Normal 2 3 17 4 2" xfId="26127" xr:uid="{00000000-0005-0000-0000-00009C650000}"/>
    <cellStyle name="Normal 2 3 17 4 3" xfId="26128" xr:uid="{00000000-0005-0000-0000-00009D650000}"/>
    <cellStyle name="Normal 2 3 17 4 4" xfId="26129" xr:uid="{00000000-0005-0000-0000-00009E650000}"/>
    <cellStyle name="Normal 2 3 17 4 5" xfId="26130" xr:uid="{00000000-0005-0000-0000-00009F650000}"/>
    <cellStyle name="Normal 2 3 17 4 6" xfId="26131" xr:uid="{00000000-0005-0000-0000-0000A0650000}"/>
    <cellStyle name="Normal 2 3 17 4 7" xfId="26132" xr:uid="{00000000-0005-0000-0000-0000A1650000}"/>
    <cellStyle name="Normal 2 3 17 4 8" xfId="26133" xr:uid="{00000000-0005-0000-0000-0000A2650000}"/>
    <cellStyle name="Normal 2 3 17 4 9" xfId="26134" xr:uid="{00000000-0005-0000-0000-0000A3650000}"/>
    <cellStyle name="Normal 2 3 17 5" xfId="26135" xr:uid="{00000000-0005-0000-0000-0000A4650000}"/>
    <cellStyle name="Normal 2 3 17 5 10" xfId="26136" xr:uid="{00000000-0005-0000-0000-0000A5650000}"/>
    <cellStyle name="Normal 2 3 17 5 2" xfId="26137" xr:uid="{00000000-0005-0000-0000-0000A6650000}"/>
    <cellStyle name="Normal 2 3 17 5 3" xfId="26138" xr:uid="{00000000-0005-0000-0000-0000A7650000}"/>
    <cellStyle name="Normal 2 3 17 5 4" xfId="26139" xr:uid="{00000000-0005-0000-0000-0000A8650000}"/>
    <cellStyle name="Normal 2 3 17 5 5" xfId="26140" xr:uid="{00000000-0005-0000-0000-0000A9650000}"/>
    <cellStyle name="Normal 2 3 17 5 6" xfId="26141" xr:uid="{00000000-0005-0000-0000-0000AA650000}"/>
    <cellStyle name="Normal 2 3 17 5 7" xfId="26142" xr:uid="{00000000-0005-0000-0000-0000AB650000}"/>
    <cellStyle name="Normal 2 3 17 5 8" xfId="26143" xr:uid="{00000000-0005-0000-0000-0000AC650000}"/>
    <cellStyle name="Normal 2 3 17 5 9" xfId="26144" xr:uid="{00000000-0005-0000-0000-0000AD650000}"/>
    <cellStyle name="Normal 2 3 17 6" xfId="26145" xr:uid="{00000000-0005-0000-0000-0000AE650000}"/>
    <cellStyle name="Normal 2 3 17 7" xfId="26146" xr:uid="{00000000-0005-0000-0000-0000AF650000}"/>
    <cellStyle name="Normal 2 3 17 8" xfId="26147" xr:uid="{00000000-0005-0000-0000-0000B0650000}"/>
    <cellStyle name="Normal 2 3 17 9" xfId="26148" xr:uid="{00000000-0005-0000-0000-0000B1650000}"/>
    <cellStyle name="Normal 2 3 18" xfId="26149" xr:uid="{00000000-0005-0000-0000-0000B2650000}"/>
    <cellStyle name="Normal 2 3 18 10" xfId="26150" xr:uid="{00000000-0005-0000-0000-0000B3650000}"/>
    <cellStyle name="Normal 2 3 18 11" xfId="26151" xr:uid="{00000000-0005-0000-0000-0000B4650000}"/>
    <cellStyle name="Normal 2 3 18 12" xfId="26152" xr:uid="{00000000-0005-0000-0000-0000B5650000}"/>
    <cellStyle name="Normal 2 3 18 13" xfId="26153" xr:uid="{00000000-0005-0000-0000-0000B6650000}"/>
    <cellStyle name="Normal 2 3 18 14" xfId="26154" xr:uid="{00000000-0005-0000-0000-0000B7650000}"/>
    <cellStyle name="Normal 2 3 18 2" xfId="26155" xr:uid="{00000000-0005-0000-0000-0000B8650000}"/>
    <cellStyle name="Normal 2 3 18 2 10" xfId="26156" xr:uid="{00000000-0005-0000-0000-0000B9650000}"/>
    <cellStyle name="Normal 2 3 18 2 2" xfId="26157" xr:uid="{00000000-0005-0000-0000-0000BA650000}"/>
    <cellStyle name="Normal 2 3 18 2 3" xfId="26158" xr:uid="{00000000-0005-0000-0000-0000BB650000}"/>
    <cellStyle name="Normal 2 3 18 2 4" xfId="26159" xr:uid="{00000000-0005-0000-0000-0000BC650000}"/>
    <cellStyle name="Normal 2 3 18 2 5" xfId="26160" xr:uid="{00000000-0005-0000-0000-0000BD650000}"/>
    <cellStyle name="Normal 2 3 18 2 6" xfId="26161" xr:uid="{00000000-0005-0000-0000-0000BE650000}"/>
    <cellStyle name="Normal 2 3 18 2 7" xfId="26162" xr:uid="{00000000-0005-0000-0000-0000BF650000}"/>
    <cellStyle name="Normal 2 3 18 2 8" xfId="26163" xr:uid="{00000000-0005-0000-0000-0000C0650000}"/>
    <cellStyle name="Normal 2 3 18 2 9" xfId="26164" xr:uid="{00000000-0005-0000-0000-0000C1650000}"/>
    <cellStyle name="Normal 2 3 18 3" xfId="26165" xr:uid="{00000000-0005-0000-0000-0000C2650000}"/>
    <cellStyle name="Normal 2 3 18 3 10" xfId="26166" xr:uid="{00000000-0005-0000-0000-0000C3650000}"/>
    <cellStyle name="Normal 2 3 18 3 2" xfId="26167" xr:uid="{00000000-0005-0000-0000-0000C4650000}"/>
    <cellStyle name="Normal 2 3 18 3 3" xfId="26168" xr:uid="{00000000-0005-0000-0000-0000C5650000}"/>
    <cellStyle name="Normal 2 3 18 3 4" xfId="26169" xr:uid="{00000000-0005-0000-0000-0000C6650000}"/>
    <cellStyle name="Normal 2 3 18 3 5" xfId="26170" xr:uid="{00000000-0005-0000-0000-0000C7650000}"/>
    <cellStyle name="Normal 2 3 18 3 6" xfId="26171" xr:uid="{00000000-0005-0000-0000-0000C8650000}"/>
    <cellStyle name="Normal 2 3 18 3 7" xfId="26172" xr:uid="{00000000-0005-0000-0000-0000C9650000}"/>
    <cellStyle name="Normal 2 3 18 3 8" xfId="26173" xr:uid="{00000000-0005-0000-0000-0000CA650000}"/>
    <cellStyle name="Normal 2 3 18 3 9" xfId="26174" xr:uid="{00000000-0005-0000-0000-0000CB650000}"/>
    <cellStyle name="Normal 2 3 18 4" xfId="26175" xr:uid="{00000000-0005-0000-0000-0000CC650000}"/>
    <cellStyle name="Normal 2 3 18 4 10" xfId="26176" xr:uid="{00000000-0005-0000-0000-0000CD650000}"/>
    <cellStyle name="Normal 2 3 18 4 2" xfId="26177" xr:uid="{00000000-0005-0000-0000-0000CE650000}"/>
    <cellStyle name="Normal 2 3 18 4 3" xfId="26178" xr:uid="{00000000-0005-0000-0000-0000CF650000}"/>
    <cellStyle name="Normal 2 3 18 4 4" xfId="26179" xr:uid="{00000000-0005-0000-0000-0000D0650000}"/>
    <cellStyle name="Normal 2 3 18 4 5" xfId="26180" xr:uid="{00000000-0005-0000-0000-0000D1650000}"/>
    <cellStyle name="Normal 2 3 18 4 6" xfId="26181" xr:uid="{00000000-0005-0000-0000-0000D2650000}"/>
    <cellStyle name="Normal 2 3 18 4 7" xfId="26182" xr:uid="{00000000-0005-0000-0000-0000D3650000}"/>
    <cellStyle name="Normal 2 3 18 4 8" xfId="26183" xr:uid="{00000000-0005-0000-0000-0000D4650000}"/>
    <cellStyle name="Normal 2 3 18 4 9" xfId="26184" xr:uid="{00000000-0005-0000-0000-0000D5650000}"/>
    <cellStyle name="Normal 2 3 18 5" xfId="26185" xr:uid="{00000000-0005-0000-0000-0000D6650000}"/>
    <cellStyle name="Normal 2 3 18 5 10" xfId="26186" xr:uid="{00000000-0005-0000-0000-0000D7650000}"/>
    <cellStyle name="Normal 2 3 18 5 2" xfId="26187" xr:uid="{00000000-0005-0000-0000-0000D8650000}"/>
    <cellStyle name="Normal 2 3 18 5 3" xfId="26188" xr:uid="{00000000-0005-0000-0000-0000D9650000}"/>
    <cellStyle name="Normal 2 3 18 5 4" xfId="26189" xr:uid="{00000000-0005-0000-0000-0000DA650000}"/>
    <cellStyle name="Normal 2 3 18 5 5" xfId="26190" xr:uid="{00000000-0005-0000-0000-0000DB650000}"/>
    <cellStyle name="Normal 2 3 18 5 6" xfId="26191" xr:uid="{00000000-0005-0000-0000-0000DC650000}"/>
    <cellStyle name="Normal 2 3 18 5 7" xfId="26192" xr:uid="{00000000-0005-0000-0000-0000DD650000}"/>
    <cellStyle name="Normal 2 3 18 5 8" xfId="26193" xr:uid="{00000000-0005-0000-0000-0000DE650000}"/>
    <cellStyle name="Normal 2 3 18 5 9" xfId="26194" xr:uid="{00000000-0005-0000-0000-0000DF650000}"/>
    <cellStyle name="Normal 2 3 18 6" xfId="26195" xr:uid="{00000000-0005-0000-0000-0000E0650000}"/>
    <cellStyle name="Normal 2 3 18 7" xfId="26196" xr:uid="{00000000-0005-0000-0000-0000E1650000}"/>
    <cellStyle name="Normal 2 3 18 8" xfId="26197" xr:uid="{00000000-0005-0000-0000-0000E2650000}"/>
    <cellStyle name="Normal 2 3 18 9" xfId="26198" xr:uid="{00000000-0005-0000-0000-0000E3650000}"/>
    <cellStyle name="Normal 2 3 19" xfId="26199" xr:uid="{00000000-0005-0000-0000-0000E4650000}"/>
    <cellStyle name="Normal 2 3 19 10" xfId="26200" xr:uid="{00000000-0005-0000-0000-0000E5650000}"/>
    <cellStyle name="Normal 2 3 19 11" xfId="26201" xr:uid="{00000000-0005-0000-0000-0000E6650000}"/>
    <cellStyle name="Normal 2 3 19 12" xfId="26202" xr:uid="{00000000-0005-0000-0000-0000E7650000}"/>
    <cellStyle name="Normal 2 3 19 13" xfId="26203" xr:uid="{00000000-0005-0000-0000-0000E8650000}"/>
    <cellStyle name="Normal 2 3 19 14" xfId="26204" xr:uid="{00000000-0005-0000-0000-0000E9650000}"/>
    <cellStyle name="Normal 2 3 19 2" xfId="26205" xr:uid="{00000000-0005-0000-0000-0000EA650000}"/>
    <cellStyle name="Normal 2 3 19 2 10" xfId="26206" xr:uid="{00000000-0005-0000-0000-0000EB650000}"/>
    <cellStyle name="Normal 2 3 19 2 2" xfId="26207" xr:uid="{00000000-0005-0000-0000-0000EC650000}"/>
    <cellStyle name="Normal 2 3 19 2 3" xfId="26208" xr:uid="{00000000-0005-0000-0000-0000ED650000}"/>
    <cellStyle name="Normal 2 3 19 2 4" xfId="26209" xr:uid="{00000000-0005-0000-0000-0000EE650000}"/>
    <cellStyle name="Normal 2 3 19 2 5" xfId="26210" xr:uid="{00000000-0005-0000-0000-0000EF650000}"/>
    <cellStyle name="Normal 2 3 19 2 6" xfId="26211" xr:uid="{00000000-0005-0000-0000-0000F0650000}"/>
    <cellStyle name="Normal 2 3 19 2 7" xfId="26212" xr:uid="{00000000-0005-0000-0000-0000F1650000}"/>
    <cellStyle name="Normal 2 3 19 2 8" xfId="26213" xr:uid="{00000000-0005-0000-0000-0000F2650000}"/>
    <cellStyle name="Normal 2 3 19 2 9" xfId="26214" xr:uid="{00000000-0005-0000-0000-0000F3650000}"/>
    <cellStyle name="Normal 2 3 19 3" xfId="26215" xr:uid="{00000000-0005-0000-0000-0000F4650000}"/>
    <cellStyle name="Normal 2 3 19 3 10" xfId="26216" xr:uid="{00000000-0005-0000-0000-0000F5650000}"/>
    <cellStyle name="Normal 2 3 19 3 2" xfId="26217" xr:uid="{00000000-0005-0000-0000-0000F6650000}"/>
    <cellStyle name="Normal 2 3 19 3 3" xfId="26218" xr:uid="{00000000-0005-0000-0000-0000F7650000}"/>
    <cellStyle name="Normal 2 3 19 3 4" xfId="26219" xr:uid="{00000000-0005-0000-0000-0000F8650000}"/>
    <cellStyle name="Normal 2 3 19 3 5" xfId="26220" xr:uid="{00000000-0005-0000-0000-0000F9650000}"/>
    <cellStyle name="Normal 2 3 19 3 6" xfId="26221" xr:uid="{00000000-0005-0000-0000-0000FA650000}"/>
    <cellStyle name="Normal 2 3 19 3 7" xfId="26222" xr:uid="{00000000-0005-0000-0000-0000FB650000}"/>
    <cellStyle name="Normal 2 3 19 3 8" xfId="26223" xr:uid="{00000000-0005-0000-0000-0000FC650000}"/>
    <cellStyle name="Normal 2 3 19 3 9" xfId="26224" xr:uid="{00000000-0005-0000-0000-0000FD650000}"/>
    <cellStyle name="Normal 2 3 19 4" xfId="26225" xr:uid="{00000000-0005-0000-0000-0000FE650000}"/>
    <cellStyle name="Normal 2 3 19 4 10" xfId="26226" xr:uid="{00000000-0005-0000-0000-0000FF650000}"/>
    <cellStyle name="Normal 2 3 19 4 2" xfId="26227" xr:uid="{00000000-0005-0000-0000-000000660000}"/>
    <cellStyle name="Normal 2 3 19 4 3" xfId="26228" xr:uid="{00000000-0005-0000-0000-000001660000}"/>
    <cellStyle name="Normal 2 3 19 4 4" xfId="26229" xr:uid="{00000000-0005-0000-0000-000002660000}"/>
    <cellStyle name="Normal 2 3 19 4 5" xfId="26230" xr:uid="{00000000-0005-0000-0000-000003660000}"/>
    <cellStyle name="Normal 2 3 19 4 6" xfId="26231" xr:uid="{00000000-0005-0000-0000-000004660000}"/>
    <cellStyle name="Normal 2 3 19 4 7" xfId="26232" xr:uid="{00000000-0005-0000-0000-000005660000}"/>
    <cellStyle name="Normal 2 3 19 4 8" xfId="26233" xr:uid="{00000000-0005-0000-0000-000006660000}"/>
    <cellStyle name="Normal 2 3 19 4 9" xfId="26234" xr:uid="{00000000-0005-0000-0000-000007660000}"/>
    <cellStyle name="Normal 2 3 19 5" xfId="26235" xr:uid="{00000000-0005-0000-0000-000008660000}"/>
    <cellStyle name="Normal 2 3 19 5 10" xfId="26236" xr:uid="{00000000-0005-0000-0000-000009660000}"/>
    <cellStyle name="Normal 2 3 19 5 2" xfId="26237" xr:uid="{00000000-0005-0000-0000-00000A660000}"/>
    <cellStyle name="Normal 2 3 19 5 3" xfId="26238" xr:uid="{00000000-0005-0000-0000-00000B660000}"/>
    <cellStyle name="Normal 2 3 19 5 4" xfId="26239" xr:uid="{00000000-0005-0000-0000-00000C660000}"/>
    <cellStyle name="Normal 2 3 19 5 5" xfId="26240" xr:uid="{00000000-0005-0000-0000-00000D660000}"/>
    <cellStyle name="Normal 2 3 19 5 6" xfId="26241" xr:uid="{00000000-0005-0000-0000-00000E660000}"/>
    <cellStyle name="Normal 2 3 19 5 7" xfId="26242" xr:uid="{00000000-0005-0000-0000-00000F660000}"/>
    <cellStyle name="Normal 2 3 19 5 8" xfId="26243" xr:uid="{00000000-0005-0000-0000-000010660000}"/>
    <cellStyle name="Normal 2 3 19 5 9" xfId="26244" xr:uid="{00000000-0005-0000-0000-000011660000}"/>
    <cellStyle name="Normal 2 3 19 6" xfId="26245" xr:uid="{00000000-0005-0000-0000-000012660000}"/>
    <cellStyle name="Normal 2 3 19 7" xfId="26246" xr:uid="{00000000-0005-0000-0000-000013660000}"/>
    <cellStyle name="Normal 2 3 19 8" xfId="26247" xr:uid="{00000000-0005-0000-0000-000014660000}"/>
    <cellStyle name="Normal 2 3 19 9" xfId="26248" xr:uid="{00000000-0005-0000-0000-000015660000}"/>
    <cellStyle name="Normal 2 3 2" xfId="26249" xr:uid="{00000000-0005-0000-0000-000016660000}"/>
    <cellStyle name="Normal 2 3 2 10" xfId="26250" xr:uid="{00000000-0005-0000-0000-000017660000}"/>
    <cellStyle name="Normal 2 3 2 10 10" xfId="26251" xr:uid="{00000000-0005-0000-0000-000018660000}"/>
    <cellStyle name="Normal 2 3 2 10 11" xfId="26252" xr:uid="{00000000-0005-0000-0000-000019660000}"/>
    <cellStyle name="Normal 2 3 2 10 12" xfId="26253" xr:uid="{00000000-0005-0000-0000-00001A660000}"/>
    <cellStyle name="Normal 2 3 2 10 13" xfId="26254" xr:uid="{00000000-0005-0000-0000-00001B660000}"/>
    <cellStyle name="Normal 2 3 2 10 14" xfId="26255" xr:uid="{00000000-0005-0000-0000-00001C660000}"/>
    <cellStyle name="Normal 2 3 2 10 2" xfId="26256" xr:uid="{00000000-0005-0000-0000-00001D660000}"/>
    <cellStyle name="Normal 2 3 2 10 2 10" xfId="26257" xr:uid="{00000000-0005-0000-0000-00001E660000}"/>
    <cellStyle name="Normal 2 3 2 10 2 2" xfId="26258" xr:uid="{00000000-0005-0000-0000-00001F660000}"/>
    <cellStyle name="Normal 2 3 2 10 2 3" xfId="26259" xr:uid="{00000000-0005-0000-0000-000020660000}"/>
    <cellStyle name="Normal 2 3 2 10 2 4" xfId="26260" xr:uid="{00000000-0005-0000-0000-000021660000}"/>
    <cellStyle name="Normal 2 3 2 10 2 5" xfId="26261" xr:uid="{00000000-0005-0000-0000-000022660000}"/>
    <cellStyle name="Normal 2 3 2 10 2 6" xfId="26262" xr:uid="{00000000-0005-0000-0000-000023660000}"/>
    <cellStyle name="Normal 2 3 2 10 2 7" xfId="26263" xr:uid="{00000000-0005-0000-0000-000024660000}"/>
    <cellStyle name="Normal 2 3 2 10 2 8" xfId="26264" xr:uid="{00000000-0005-0000-0000-000025660000}"/>
    <cellStyle name="Normal 2 3 2 10 2 9" xfId="26265" xr:uid="{00000000-0005-0000-0000-000026660000}"/>
    <cellStyle name="Normal 2 3 2 10 3" xfId="26266" xr:uid="{00000000-0005-0000-0000-000027660000}"/>
    <cellStyle name="Normal 2 3 2 10 3 10" xfId="26267" xr:uid="{00000000-0005-0000-0000-000028660000}"/>
    <cellStyle name="Normal 2 3 2 10 3 2" xfId="26268" xr:uid="{00000000-0005-0000-0000-000029660000}"/>
    <cellStyle name="Normal 2 3 2 10 3 3" xfId="26269" xr:uid="{00000000-0005-0000-0000-00002A660000}"/>
    <cellStyle name="Normal 2 3 2 10 3 4" xfId="26270" xr:uid="{00000000-0005-0000-0000-00002B660000}"/>
    <cellStyle name="Normal 2 3 2 10 3 5" xfId="26271" xr:uid="{00000000-0005-0000-0000-00002C660000}"/>
    <cellStyle name="Normal 2 3 2 10 3 6" xfId="26272" xr:uid="{00000000-0005-0000-0000-00002D660000}"/>
    <cellStyle name="Normal 2 3 2 10 3 7" xfId="26273" xr:uid="{00000000-0005-0000-0000-00002E660000}"/>
    <cellStyle name="Normal 2 3 2 10 3 8" xfId="26274" xr:uid="{00000000-0005-0000-0000-00002F660000}"/>
    <cellStyle name="Normal 2 3 2 10 3 9" xfId="26275" xr:uid="{00000000-0005-0000-0000-000030660000}"/>
    <cellStyle name="Normal 2 3 2 10 4" xfId="26276" xr:uid="{00000000-0005-0000-0000-000031660000}"/>
    <cellStyle name="Normal 2 3 2 10 4 10" xfId="26277" xr:uid="{00000000-0005-0000-0000-000032660000}"/>
    <cellStyle name="Normal 2 3 2 10 4 2" xfId="26278" xr:uid="{00000000-0005-0000-0000-000033660000}"/>
    <cellStyle name="Normal 2 3 2 10 4 3" xfId="26279" xr:uid="{00000000-0005-0000-0000-000034660000}"/>
    <cellStyle name="Normal 2 3 2 10 4 4" xfId="26280" xr:uid="{00000000-0005-0000-0000-000035660000}"/>
    <cellStyle name="Normal 2 3 2 10 4 5" xfId="26281" xr:uid="{00000000-0005-0000-0000-000036660000}"/>
    <cellStyle name="Normal 2 3 2 10 4 6" xfId="26282" xr:uid="{00000000-0005-0000-0000-000037660000}"/>
    <cellStyle name="Normal 2 3 2 10 4 7" xfId="26283" xr:uid="{00000000-0005-0000-0000-000038660000}"/>
    <cellStyle name="Normal 2 3 2 10 4 8" xfId="26284" xr:uid="{00000000-0005-0000-0000-000039660000}"/>
    <cellStyle name="Normal 2 3 2 10 4 9" xfId="26285" xr:uid="{00000000-0005-0000-0000-00003A660000}"/>
    <cellStyle name="Normal 2 3 2 10 5" xfId="26286" xr:uid="{00000000-0005-0000-0000-00003B660000}"/>
    <cellStyle name="Normal 2 3 2 10 5 10" xfId="26287" xr:uid="{00000000-0005-0000-0000-00003C660000}"/>
    <cellStyle name="Normal 2 3 2 10 5 2" xfId="26288" xr:uid="{00000000-0005-0000-0000-00003D660000}"/>
    <cellStyle name="Normal 2 3 2 10 5 3" xfId="26289" xr:uid="{00000000-0005-0000-0000-00003E660000}"/>
    <cellStyle name="Normal 2 3 2 10 5 4" xfId="26290" xr:uid="{00000000-0005-0000-0000-00003F660000}"/>
    <cellStyle name="Normal 2 3 2 10 5 5" xfId="26291" xr:uid="{00000000-0005-0000-0000-000040660000}"/>
    <cellStyle name="Normal 2 3 2 10 5 6" xfId="26292" xr:uid="{00000000-0005-0000-0000-000041660000}"/>
    <cellStyle name="Normal 2 3 2 10 5 7" xfId="26293" xr:uid="{00000000-0005-0000-0000-000042660000}"/>
    <cellStyle name="Normal 2 3 2 10 5 8" xfId="26294" xr:uid="{00000000-0005-0000-0000-000043660000}"/>
    <cellStyle name="Normal 2 3 2 10 5 9" xfId="26295" xr:uid="{00000000-0005-0000-0000-000044660000}"/>
    <cellStyle name="Normal 2 3 2 10 6" xfId="26296" xr:uid="{00000000-0005-0000-0000-000045660000}"/>
    <cellStyle name="Normal 2 3 2 10 7" xfId="26297" xr:uid="{00000000-0005-0000-0000-000046660000}"/>
    <cellStyle name="Normal 2 3 2 10 8" xfId="26298" xr:uid="{00000000-0005-0000-0000-000047660000}"/>
    <cellStyle name="Normal 2 3 2 10 9" xfId="26299" xr:uid="{00000000-0005-0000-0000-000048660000}"/>
    <cellStyle name="Normal 2 3 2 11" xfId="26300" xr:uid="{00000000-0005-0000-0000-000049660000}"/>
    <cellStyle name="Normal 2 3 2 11 10" xfId="26301" xr:uid="{00000000-0005-0000-0000-00004A660000}"/>
    <cellStyle name="Normal 2 3 2 11 11" xfId="26302" xr:uid="{00000000-0005-0000-0000-00004B660000}"/>
    <cellStyle name="Normal 2 3 2 11 12" xfId="26303" xr:uid="{00000000-0005-0000-0000-00004C660000}"/>
    <cellStyle name="Normal 2 3 2 11 13" xfId="26304" xr:uid="{00000000-0005-0000-0000-00004D660000}"/>
    <cellStyle name="Normal 2 3 2 11 14" xfId="26305" xr:uid="{00000000-0005-0000-0000-00004E660000}"/>
    <cellStyle name="Normal 2 3 2 11 2" xfId="26306" xr:uid="{00000000-0005-0000-0000-00004F660000}"/>
    <cellStyle name="Normal 2 3 2 11 2 10" xfId="26307" xr:uid="{00000000-0005-0000-0000-000050660000}"/>
    <cellStyle name="Normal 2 3 2 11 2 2" xfId="26308" xr:uid="{00000000-0005-0000-0000-000051660000}"/>
    <cellStyle name="Normal 2 3 2 11 2 3" xfId="26309" xr:uid="{00000000-0005-0000-0000-000052660000}"/>
    <cellStyle name="Normal 2 3 2 11 2 4" xfId="26310" xr:uid="{00000000-0005-0000-0000-000053660000}"/>
    <cellStyle name="Normal 2 3 2 11 2 5" xfId="26311" xr:uid="{00000000-0005-0000-0000-000054660000}"/>
    <cellStyle name="Normal 2 3 2 11 2 6" xfId="26312" xr:uid="{00000000-0005-0000-0000-000055660000}"/>
    <cellStyle name="Normal 2 3 2 11 2 7" xfId="26313" xr:uid="{00000000-0005-0000-0000-000056660000}"/>
    <cellStyle name="Normal 2 3 2 11 2 8" xfId="26314" xr:uid="{00000000-0005-0000-0000-000057660000}"/>
    <cellStyle name="Normal 2 3 2 11 2 9" xfId="26315" xr:uid="{00000000-0005-0000-0000-000058660000}"/>
    <cellStyle name="Normal 2 3 2 11 3" xfId="26316" xr:uid="{00000000-0005-0000-0000-000059660000}"/>
    <cellStyle name="Normal 2 3 2 11 3 10" xfId="26317" xr:uid="{00000000-0005-0000-0000-00005A660000}"/>
    <cellStyle name="Normal 2 3 2 11 3 2" xfId="26318" xr:uid="{00000000-0005-0000-0000-00005B660000}"/>
    <cellStyle name="Normal 2 3 2 11 3 3" xfId="26319" xr:uid="{00000000-0005-0000-0000-00005C660000}"/>
    <cellStyle name="Normal 2 3 2 11 3 4" xfId="26320" xr:uid="{00000000-0005-0000-0000-00005D660000}"/>
    <cellStyle name="Normal 2 3 2 11 3 5" xfId="26321" xr:uid="{00000000-0005-0000-0000-00005E660000}"/>
    <cellStyle name="Normal 2 3 2 11 3 6" xfId="26322" xr:uid="{00000000-0005-0000-0000-00005F660000}"/>
    <cellStyle name="Normal 2 3 2 11 3 7" xfId="26323" xr:uid="{00000000-0005-0000-0000-000060660000}"/>
    <cellStyle name="Normal 2 3 2 11 3 8" xfId="26324" xr:uid="{00000000-0005-0000-0000-000061660000}"/>
    <cellStyle name="Normal 2 3 2 11 3 9" xfId="26325" xr:uid="{00000000-0005-0000-0000-000062660000}"/>
    <cellStyle name="Normal 2 3 2 11 4" xfId="26326" xr:uid="{00000000-0005-0000-0000-000063660000}"/>
    <cellStyle name="Normal 2 3 2 11 4 10" xfId="26327" xr:uid="{00000000-0005-0000-0000-000064660000}"/>
    <cellStyle name="Normal 2 3 2 11 4 2" xfId="26328" xr:uid="{00000000-0005-0000-0000-000065660000}"/>
    <cellStyle name="Normal 2 3 2 11 4 3" xfId="26329" xr:uid="{00000000-0005-0000-0000-000066660000}"/>
    <cellStyle name="Normal 2 3 2 11 4 4" xfId="26330" xr:uid="{00000000-0005-0000-0000-000067660000}"/>
    <cellStyle name="Normal 2 3 2 11 4 5" xfId="26331" xr:uid="{00000000-0005-0000-0000-000068660000}"/>
    <cellStyle name="Normal 2 3 2 11 4 6" xfId="26332" xr:uid="{00000000-0005-0000-0000-000069660000}"/>
    <cellStyle name="Normal 2 3 2 11 4 7" xfId="26333" xr:uid="{00000000-0005-0000-0000-00006A660000}"/>
    <cellStyle name="Normal 2 3 2 11 4 8" xfId="26334" xr:uid="{00000000-0005-0000-0000-00006B660000}"/>
    <cellStyle name="Normal 2 3 2 11 4 9" xfId="26335" xr:uid="{00000000-0005-0000-0000-00006C660000}"/>
    <cellStyle name="Normal 2 3 2 11 5" xfId="26336" xr:uid="{00000000-0005-0000-0000-00006D660000}"/>
    <cellStyle name="Normal 2 3 2 11 5 10" xfId="26337" xr:uid="{00000000-0005-0000-0000-00006E660000}"/>
    <cellStyle name="Normal 2 3 2 11 5 2" xfId="26338" xr:uid="{00000000-0005-0000-0000-00006F660000}"/>
    <cellStyle name="Normal 2 3 2 11 5 3" xfId="26339" xr:uid="{00000000-0005-0000-0000-000070660000}"/>
    <cellStyle name="Normal 2 3 2 11 5 4" xfId="26340" xr:uid="{00000000-0005-0000-0000-000071660000}"/>
    <cellStyle name="Normal 2 3 2 11 5 5" xfId="26341" xr:uid="{00000000-0005-0000-0000-000072660000}"/>
    <cellStyle name="Normal 2 3 2 11 5 6" xfId="26342" xr:uid="{00000000-0005-0000-0000-000073660000}"/>
    <cellStyle name="Normal 2 3 2 11 5 7" xfId="26343" xr:uid="{00000000-0005-0000-0000-000074660000}"/>
    <cellStyle name="Normal 2 3 2 11 5 8" xfId="26344" xr:uid="{00000000-0005-0000-0000-000075660000}"/>
    <cellStyle name="Normal 2 3 2 11 5 9" xfId="26345" xr:uid="{00000000-0005-0000-0000-000076660000}"/>
    <cellStyle name="Normal 2 3 2 11 6" xfId="26346" xr:uid="{00000000-0005-0000-0000-000077660000}"/>
    <cellStyle name="Normal 2 3 2 11 7" xfId="26347" xr:uid="{00000000-0005-0000-0000-000078660000}"/>
    <cellStyle name="Normal 2 3 2 11 8" xfId="26348" xr:uid="{00000000-0005-0000-0000-000079660000}"/>
    <cellStyle name="Normal 2 3 2 11 9" xfId="26349" xr:uid="{00000000-0005-0000-0000-00007A660000}"/>
    <cellStyle name="Normal 2 3 2 12" xfId="26350" xr:uid="{00000000-0005-0000-0000-00007B660000}"/>
    <cellStyle name="Normal 2 3 2 12 10" xfId="26351" xr:uid="{00000000-0005-0000-0000-00007C660000}"/>
    <cellStyle name="Normal 2 3 2 12 11" xfId="26352" xr:uid="{00000000-0005-0000-0000-00007D660000}"/>
    <cellStyle name="Normal 2 3 2 12 12" xfId="26353" xr:uid="{00000000-0005-0000-0000-00007E660000}"/>
    <cellStyle name="Normal 2 3 2 12 13" xfId="26354" xr:uid="{00000000-0005-0000-0000-00007F660000}"/>
    <cellStyle name="Normal 2 3 2 12 14" xfId="26355" xr:uid="{00000000-0005-0000-0000-000080660000}"/>
    <cellStyle name="Normal 2 3 2 12 2" xfId="26356" xr:uid="{00000000-0005-0000-0000-000081660000}"/>
    <cellStyle name="Normal 2 3 2 12 2 10" xfId="26357" xr:uid="{00000000-0005-0000-0000-000082660000}"/>
    <cellStyle name="Normal 2 3 2 12 2 2" xfId="26358" xr:uid="{00000000-0005-0000-0000-000083660000}"/>
    <cellStyle name="Normal 2 3 2 12 2 3" xfId="26359" xr:uid="{00000000-0005-0000-0000-000084660000}"/>
    <cellStyle name="Normal 2 3 2 12 2 4" xfId="26360" xr:uid="{00000000-0005-0000-0000-000085660000}"/>
    <cellStyle name="Normal 2 3 2 12 2 5" xfId="26361" xr:uid="{00000000-0005-0000-0000-000086660000}"/>
    <cellStyle name="Normal 2 3 2 12 2 6" xfId="26362" xr:uid="{00000000-0005-0000-0000-000087660000}"/>
    <cellStyle name="Normal 2 3 2 12 2 7" xfId="26363" xr:uid="{00000000-0005-0000-0000-000088660000}"/>
    <cellStyle name="Normal 2 3 2 12 2 8" xfId="26364" xr:uid="{00000000-0005-0000-0000-000089660000}"/>
    <cellStyle name="Normal 2 3 2 12 2 9" xfId="26365" xr:uid="{00000000-0005-0000-0000-00008A660000}"/>
    <cellStyle name="Normal 2 3 2 12 3" xfId="26366" xr:uid="{00000000-0005-0000-0000-00008B660000}"/>
    <cellStyle name="Normal 2 3 2 12 3 10" xfId="26367" xr:uid="{00000000-0005-0000-0000-00008C660000}"/>
    <cellStyle name="Normal 2 3 2 12 3 2" xfId="26368" xr:uid="{00000000-0005-0000-0000-00008D660000}"/>
    <cellStyle name="Normal 2 3 2 12 3 3" xfId="26369" xr:uid="{00000000-0005-0000-0000-00008E660000}"/>
    <cellStyle name="Normal 2 3 2 12 3 4" xfId="26370" xr:uid="{00000000-0005-0000-0000-00008F660000}"/>
    <cellStyle name="Normal 2 3 2 12 3 5" xfId="26371" xr:uid="{00000000-0005-0000-0000-000090660000}"/>
    <cellStyle name="Normal 2 3 2 12 3 6" xfId="26372" xr:uid="{00000000-0005-0000-0000-000091660000}"/>
    <cellStyle name="Normal 2 3 2 12 3 7" xfId="26373" xr:uid="{00000000-0005-0000-0000-000092660000}"/>
    <cellStyle name="Normal 2 3 2 12 3 8" xfId="26374" xr:uid="{00000000-0005-0000-0000-000093660000}"/>
    <cellStyle name="Normal 2 3 2 12 3 9" xfId="26375" xr:uid="{00000000-0005-0000-0000-000094660000}"/>
    <cellStyle name="Normal 2 3 2 12 4" xfId="26376" xr:uid="{00000000-0005-0000-0000-000095660000}"/>
    <cellStyle name="Normal 2 3 2 12 4 10" xfId="26377" xr:uid="{00000000-0005-0000-0000-000096660000}"/>
    <cellStyle name="Normal 2 3 2 12 4 2" xfId="26378" xr:uid="{00000000-0005-0000-0000-000097660000}"/>
    <cellStyle name="Normal 2 3 2 12 4 3" xfId="26379" xr:uid="{00000000-0005-0000-0000-000098660000}"/>
    <cellStyle name="Normal 2 3 2 12 4 4" xfId="26380" xr:uid="{00000000-0005-0000-0000-000099660000}"/>
    <cellStyle name="Normal 2 3 2 12 4 5" xfId="26381" xr:uid="{00000000-0005-0000-0000-00009A660000}"/>
    <cellStyle name="Normal 2 3 2 12 4 6" xfId="26382" xr:uid="{00000000-0005-0000-0000-00009B660000}"/>
    <cellStyle name="Normal 2 3 2 12 4 7" xfId="26383" xr:uid="{00000000-0005-0000-0000-00009C660000}"/>
    <cellStyle name="Normal 2 3 2 12 4 8" xfId="26384" xr:uid="{00000000-0005-0000-0000-00009D660000}"/>
    <cellStyle name="Normal 2 3 2 12 4 9" xfId="26385" xr:uid="{00000000-0005-0000-0000-00009E660000}"/>
    <cellStyle name="Normal 2 3 2 12 5" xfId="26386" xr:uid="{00000000-0005-0000-0000-00009F660000}"/>
    <cellStyle name="Normal 2 3 2 12 5 10" xfId="26387" xr:uid="{00000000-0005-0000-0000-0000A0660000}"/>
    <cellStyle name="Normal 2 3 2 12 5 2" xfId="26388" xr:uid="{00000000-0005-0000-0000-0000A1660000}"/>
    <cellStyle name="Normal 2 3 2 12 5 3" xfId="26389" xr:uid="{00000000-0005-0000-0000-0000A2660000}"/>
    <cellStyle name="Normal 2 3 2 12 5 4" xfId="26390" xr:uid="{00000000-0005-0000-0000-0000A3660000}"/>
    <cellStyle name="Normal 2 3 2 12 5 5" xfId="26391" xr:uid="{00000000-0005-0000-0000-0000A4660000}"/>
    <cellStyle name="Normal 2 3 2 12 5 6" xfId="26392" xr:uid="{00000000-0005-0000-0000-0000A5660000}"/>
    <cellStyle name="Normal 2 3 2 12 5 7" xfId="26393" xr:uid="{00000000-0005-0000-0000-0000A6660000}"/>
    <cellStyle name="Normal 2 3 2 12 5 8" xfId="26394" xr:uid="{00000000-0005-0000-0000-0000A7660000}"/>
    <cellStyle name="Normal 2 3 2 12 5 9" xfId="26395" xr:uid="{00000000-0005-0000-0000-0000A8660000}"/>
    <cellStyle name="Normal 2 3 2 12 6" xfId="26396" xr:uid="{00000000-0005-0000-0000-0000A9660000}"/>
    <cellStyle name="Normal 2 3 2 12 7" xfId="26397" xr:uid="{00000000-0005-0000-0000-0000AA660000}"/>
    <cellStyle name="Normal 2 3 2 12 8" xfId="26398" xr:uid="{00000000-0005-0000-0000-0000AB660000}"/>
    <cellStyle name="Normal 2 3 2 12 9" xfId="26399" xr:uid="{00000000-0005-0000-0000-0000AC660000}"/>
    <cellStyle name="Normal 2 3 2 13" xfId="26400" xr:uid="{00000000-0005-0000-0000-0000AD660000}"/>
    <cellStyle name="Normal 2 3 2 13 10" xfId="26401" xr:uid="{00000000-0005-0000-0000-0000AE660000}"/>
    <cellStyle name="Normal 2 3 2 13 11" xfId="26402" xr:uid="{00000000-0005-0000-0000-0000AF660000}"/>
    <cellStyle name="Normal 2 3 2 13 12" xfId="26403" xr:uid="{00000000-0005-0000-0000-0000B0660000}"/>
    <cellStyle name="Normal 2 3 2 13 13" xfId="26404" xr:uid="{00000000-0005-0000-0000-0000B1660000}"/>
    <cellStyle name="Normal 2 3 2 13 14" xfId="26405" xr:uid="{00000000-0005-0000-0000-0000B2660000}"/>
    <cellStyle name="Normal 2 3 2 13 2" xfId="26406" xr:uid="{00000000-0005-0000-0000-0000B3660000}"/>
    <cellStyle name="Normal 2 3 2 13 2 10" xfId="26407" xr:uid="{00000000-0005-0000-0000-0000B4660000}"/>
    <cellStyle name="Normal 2 3 2 13 2 2" xfId="26408" xr:uid="{00000000-0005-0000-0000-0000B5660000}"/>
    <cellStyle name="Normal 2 3 2 13 2 3" xfId="26409" xr:uid="{00000000-0005-0000-0000-0000B6660000}"/>
    <cellStyle name="Normal 2 3 2 13 2 4" xfId="26410" xr:uid="{00000000-0005-0000-0000-0000B7660000}"/>
    <cellStyle name="Normal 2 3 2 13 2 5" xfId="26411" xr:uid="{00000000-0005-0000-0000-0000B8660000}"/>
    <cellStyle name="Normal 2 3 2 13 2 6" xfId="26412" xr:uid="{00000000-0005-0000-0000-0000B9660000}"/>
    <cellStyle name="Normal 2 3 2 13 2 7" xfId="26413" xr:uid="{00000000-0005-0000-0000-0000BA660000}"/>
    <cellStyle name="Normal 2 3 2 13 2 8" xfId="26414" xr:uid="{00000000-0005-0000-0000-0000BB660000}"/>
    <cellStyle name="Normal 2 3 2 13 2 9" xfId="26415" xr:uid="{00000000-0005-0000-0000-0000BC660000}"/>
    <cellStyle name="Normal 2 3 2 13 3" xfId="26416" xr:uid="{00000000-0005-0000-0000-0000BD660000}"/>
    <cellStyle name="Normal 2 3 2 13 3 10" xfId="26417" xr:uid="{00000000-0005-0000-0000-0000BE660000}"/>
    <cellStyle name="Normal 2 3 2 13 3 2" xfId="26418" xr:uid="{00000000-0005-0000-0000-0000BF660000}"/>
    <cellStyle name="Normal 2 3 2 13 3 3" xfId="26419" xr:uid="{00000000-0005-0000-0000-0000C0660000}"/>
    <cellStyle name="Normal 2 3 2 13 3 4" xfId="26420" xr:uid="{00000000-0005-0000-0000-0000C1660000}"/>
    <cellStyle name="Normal 2 3 2 13 3 5" xfId="26421" xr:uid="{00000000-0005-0000-0000-0000C2660000}"/>
    <cellStyle name="Normal 2 3 2 13 3 6" xfId="26422" xr:uid="{00000000-0005-0000-0000-0000C3660000}"/>
    <cellStyle name="Normal 2 3 2 13 3 7" xfId="26423" xr:uid="{00000000-0005-0000-0000-0000C4660000}"/>
    <cellStyle name="Normal 2 3 2 13 3 8" xfId="26424" xr:uid="{00000000-0005-0000-0000-0000C5660000}"/>
    <cellStyle name="Normal 2 3 2 13 3 9" xfId="26425" xr:uid="{00000000-0005-0000-0000-0000C6660000}"/>
    <cellStyle name="Normal 2 3 2 13 4" xfId="26426" xr:uid="{00000000-0005-0000-0000-0000C7660000}"/>
    <cellStyle name="Normal 2 3 2 13 4 10" xfId="26427" xr:uid="{00000000-0005-0000-0000-0000C8660000}"/>
    <cellStyle name="Normal 2 3 2 13 4 2" xfId="26428" xr:uid="{00000000-0005-0000-0000-0000C9660000}"/>
    <cellStyle name="Normal 2 3 2 13 4 3" xfId="26429" xr:uid="{00000000-0005-0000-0000-0000CA660000}"/>
    <cellStyle name="Normal 2 3 2 13 4 4" xfId="26430" xr:uid="{00000000-0005-0000-0000-0000CB660000}"/>
    <cellStyle name="Normal 2 3 2 13 4 5" xfId="26431" xr:uid="{00000000-0005-0000-0000-0000CC660000}"/>
    <cellStyle name="Normal 2 3 2 13 4 6" xfId="26432" xr:uid="{00000000-0005-0000-0000-0000CD660000}"/>
    <cellStyle name="Normal 2 3 2 13 4 7" xfId="26433" xr:uid="{00000000-0005-0000-0000-0000CE660000}"/>
    <cellStyle name="Normal 2 3 2 13 4 8" xfId="26434" xr:uid="{00000000-0005-0000-0000-0000CF660000}"/>
    <cellStyle name="Normal 2 3 2 13 4 9" xfId="26435" xr:uid="{00000000-0005-0000-0000-0000D0660000}"/>
    <cellStyle name="Normal 2 3 2 13 5" xfId="26436" xr:uid="{00000000-0005-0000-0000-0000D1660000}"/>
    <cellStyle name="Normal 2 3 2 13 5 10" xfId="26437" xr:uid="{00000000-0005-0000-0000-0000D2660000}"/>
    <cellStyle name="Normal 2 3 2 13 5 2" xfId="26438" xr:uid="{00000000-0005-0000-0000-0000D3660000}"/>
    <cellStyle name="Normal 2 3 2 13 5 3" xfId="26439" xr:uid="{00000000-0005-0000-0000-0000D4660000}"/>
    <cellStyle name="Normal 2 3 2 13 5 4" xfId="26440" xr:uid="{00000000-0005-0000-0000-0000D5660000}"/>
    <cellStyle name="Normal 2 3 2 13 5 5" xfId="26441" xr:uid="{00000000-0005-0000-0000-0000D6660000}"/>
    <cellStyle name="Normal 2 3 2 13 5 6" xfId="26442" xr:uid="{00000000-0005-0000-0000-0000D7660000}"/>
    <cellStyle name="Normal 2 3 2 13 5 7" xfId="26443" xr:uid="{00000000-0005-0000-0000-0000D8660000}"/>
    <cellStyle name="Normal 2 3 2 13 5 8" xfId="26444" xr:uid="{00000000-0005-0000-0000-0000D9660000}"/>
    <cellStyle name="Normal 2 3 2 13 5 9" xfId="26445" xr:uid="{00000000-0005-0000-0000-0000DA660000}"/>
    <cellStyle name="Normal 2 3 2 13 6" xfId="26446" xr:uid="{00000000-0005-0000-0000-0000DB660000}"/>
    <cellStyle name="Normal 2 3 2 13 7" xfId="26447" xr:uid="{00000000-0005-0000-0000-0000DC660000}"/>
    <cellStyle name="Normal 2 3 2 13 8" xfId="26448" xr:uid="{00000000-0005-0000-0000-0000DD660000}"/>
    <cellStyle name="Normal 2 3 2 13 9" xfId="26449" xr:uid="{00000000-0005-0000-0000-0000DE660000}"/>
    <cellStyle name="Normal 2 3 2 14" xfId="26450" xr:uid="{00000000-0005-0000-0000-0000DF660000}"/>
    <cellStyle name="Normal 2 3 2 14 10" xfId="26451" xr:uid="{00000000-0005-0000-0000-0000E0660000}"/>
    <cellStyle name="Normal 2 3 2 14 11" xfId="26452" xr:uid="{00000000-0005-0000-0000-0000E1660000}"/>
    <cellStyle name="Normal 2 3 2 14 12" xfId="26453" xr:uid="{00000000-0005-0000-0000-0000E2660000}"/>
    <cellStyle name="Normal 2 3 2 14 13" xfId="26454" xr:uid="{00000000-0005-0000-0000-0000E3660000}"/>
    <cellStyle name="Normal 2 3 2 14 14" xfId="26455" xr:uid="{00000000-0005-0000-0000-0000E4660000}"/>
    <cellStyle name="Normal 2 3 2 14 2" xfId="26456" xr:uid="{00000000-0005-0000-0000-0000E5660000}"/>
    <cellStyle name="Normal 2 3 2 14 2 10" xfId="26457" xr:uid="{00000000-0005-0000-0000-0000E6660000}"/>
    <cellStyle name="Normal 2 3 2 14 2 2" xfId="26458" xr:uid="{00000000-0005-0000-0000-0000E7660000}"/>
    <cellStyle name="Normal 2 3 2 14 2 3" xfId="26459" xr:uid="{00000000-0005-0000-0000-0000E8660000}"/>
    <cellStyle name="Normal 2 3 2 14 2 4" xfId="26460" xr:uid="{00000000-0005-0000-0000-0000E9660000}"/>
    <cellStyle name="Normal 2 3 2 14 2 5" xfId="26461" xr:uid="{00000000-0005-0000-0000-0000EA660000}"/>
    <cellStyle name="Normal 2 3 2 14 2 6" xfId="26462" xr:uid="{00000000-0005-0000-0000-0000EB660000}"/>
    <cellStyle name="Normal 2 3 2 14 2 7" xfId="26463" xr:uid="{00000000-0005-0000-0000-0000EC660000}"/>
    <cellStyle name="Normal 2 3 2 14 2 8" xfId="26464" xr:uid="{00000000-0005-0000-0000-0000ED660000}"/>
    <cellStyle name="Normal 2 3 2 14 2 9" xfId="26465" xr:uid="{00000000-0005-0000-0000-0000EE660000}"/>
    <cellStyle name="Normal 2 3 2 14 3" xfId="26466" xr:uid="{00000000-0005-0000-0000-0000EF660000}"/>
    <cellStyle name="Normal 2 3 2 14 3 10" xfId="26467" xr:uid="{00000000-0005-0000-0000-0000F0660000}"/>
    <cellStyle name="Normal 2 3 2 14 3 2" xfId="26468" xr:uid="{00000000-0005-0000-0000-0000F1660000}"/>
    <cellStyle name="Normal 2 3 2 14 3 3" xfId="26469" xr:uid="{00000000-0005-0000-0000-0000F2660000}"/>
    <cellStyle name="Normal 2 3 2 14 3 4" xfId="26470" xr:uid="{00000000-0005-0000-0000-0000F3660000}"/>
    <cellStyle name="Normal 2 3 2 14 3 5" xfId="26471" xr:uid="{00000000-0005-0000-0000-0000F4660000}"/>
    <cellStyle name="Normal 2 3 2 14 3 6" xfId="26472" xr:uid="{00000000-0005-0000-0000-0000F5660000}"/>
    <cellStyle name="Normal 2 3 2 14 3 7" xfId="26473" xr:uid="{00000000-0005-0000-0000-0000F6660000}"/>
    <cellStyle name="Normal 2 3 2 14 3 8" xfId="26474" xr:uid="{00000000-0005-0000-0000-0000F7660000}"/>
    <cellStyle name="Normal 2 3 2 14 3 9" xfId="26475" xr:uid="{00000000-0005-0000-0000-0000F8660000}"/>
    <cellStyle name="Normal 2 3 2 14 4" xfId="26476" xr:uid="{00000000-0005-0000-0000-0000F9660000}"/>
    <cellStyle name="Normal 2 3 2 14 4 10" xfId="26477" xr:uid="{00000000-0005-0000-0000-0000FA660000}"/>
    <cellStyle name="Normal 2 3 2 14 4 2" xfId="26478" xr:uid="{00000000-0005-0000-0000-0000FB660000}"/>
    <cellStyle name="Normal 2 3 2 14 4 3" xfId="26479" xr:uid="{00000000-0005-0000-0000-0000FC660000}"/>
    <cellStyle name="Normal 2 3 2 14 4 4" xfId="26480" xr:uid="{00000000-0005-0000-0000-0000FD660000}"/>
    <cellStyle name="Normal 2 3 2 14 4 5" xfId="26481" xr:uid="{00000000-0005-0000-0000-0000FE660000}"/>
    <cellStyle name="Normal 2 3 2 14 4 6" xfId="26482" xr:uid="{00000000-0005-0000-0000-0000FF660000}"/>
    <cellStyle name="Normal 2 3 2 14 4 7" xfId="26483" xr:uid="{00000000-0005-0000-0000-000000670000}"/>
    <cellStyle name="Normal 2 3 2 14 4 8" xfId="26484" xr:uid="{00000000-0005-0000-0000-000001670000}"/>
    <cellStyle name="Normal 2 3 2 14 4 9" xfId="26485" xr:uid="{00000000-0005-0000-0000-000002670000}"/>
    <cellStyle name="Normal 2 3 2 14 5" xfId="26486" xr:uid="{00000000-0005-0000-0000-000003670000}"/>
    <cellStyle name="Normal 2 3 2 14 5 10" xfId="26487" xr:uid="{00000000-0005-0000-0000-000004670000}"/>
    <cellStyle name="Normal 2 3 2 14 5 2" xfId="26488" xr:uid="{00000000-0005-0000-0000-000005670000}"/>
    <cellStyle name="Normal 2 3 2 14 5 3" xfId="26489" xr:uid="{00000000-0005-0000-0000-000006670000}"/>
    <cellStyle name="Normal 2 3 2 14 5 4" xfId="26490" xr:uid="{00000000-0005-0000-0000-000007670000}"/>
    <cellStyle name="Normal 2 3 2 14 5 5" xfId="26491" xr:uid="{00000000-0005-0000-0000-000008670000}"/>
    <cellStyle name="Normal 2 3 2 14 5 6" xfId="26492" xr:uid="{00000000-0005-0000-0000-000009670000}"/>
    <cellStyle name="Normal 2 3 2 14 5 7" xfId="26493" xr:uid="{00000000-0005-0000-0000-00000A670000}"/>
    <cellStyle name="Normal 2 3 2 14 5 8" xfId="26494" xr:uid="{00000000-0005-0000-0000-00000B670000}"/>
    <cellStyle name="Normal 2 3 2 14 5 9" xfId="26495" xr:uid="{00000000-0005-0000-0000-00000C670000}"/>
    <cellStyle name="Normal 2 3 2 14 6" xfId="26496" xr:uid="{00000000-0005-0000-0000-00000D670000}"/>
    <cellStyle name="Normal 2 3 2 14 7" xfId="26497" xr:uid="{00000000-0005-0000-0000-00000E670000}"/>
    <cellStyle name="Normal 2 3 2 14 8" xfId="26498" xr:uid="{00000000-0005-0000-0000-00000F670000}"/>
    <cellStyle name="Normal 2 3 2 14 9" xfId="26499" xr:uid="{00000000-0005-0000-0000-000010670000}"/>
    <cellStyle name="Normal 2 3 2 15" xfId="26500" xr:uid="{00000000-0005-0000-0000-000011670000}"/>
    <cellStyle name="Normal 2 3 2 15 10" xfId="26501" xr:uid="{00000000-0005-0000-0000-000012670000}"/>
    <cellStyle name="Normal 2 3 2 15 11" xfId="26502" xr:uid="{00000000-0005-0000-0000-000013670000}"/>
    <cellStyle name="Normal 2 3 2 15 12" xfId="26503" xr:uid="{00000000-0005-0000-0000-000014670000}"/>
    <cellStyle name="Normal 2 3 2 15 13" xfId="26504" xr:uid="{00000000-0005-0000-0000-000015670000}"/>
    <cellStyle name="Normal 2 3 2 15 14" xfId="26505" xr:uid="{00000000-0005-0000-0000-000016670000}"/>
    <cellStyle name="Normal 2 3 2 15 2" xfId="26506" xr:uid="{00000000-0005-0000-0000-000017670000}"/>
    <cellStyle name="Normal 2 3 2 15 2 10" xfId="26507" xr:uid="{00000000-0005-0000-0000-000018670000}"/>
    <cellStyle name="Normal 2 3 2 15 2 2" xfId="26508" xr:uid="{00000000-0005-0000-0000-000019670000}"/>
    <cellStyle name="Normal 2 3 2 15 2 3" xfId="26509" xr:uid="{00000000-0005-0000-0000-00001A670000}"/>
    <cellStyle name="Normal 2 3 2 15 2 4" xfId="26510" xr:uid="{00000000-0005-0000-0000-00001B670000}"/>
    <cellStyle name="Normal 2 3 2 15 2 5" xfId="26511" xr:uid="{00000000-0005-0000-0000-00001C670000}"/>
    <cellStyle name="Normal 2 3 2 15 2 6" xfId="26512" xr:uid="{00000000-0005-0000-0000-00001D670000}"/>
    <cellStyle name="Normal 2 3 2 15 2 7" xfId="26513" xr:uid="{00000000-0005-0000-0000-00001E670000}"/>
    <cellStyle name="Normal 2 3 2 15 2 8" xfId="26514" xr:uid="{00000000-0005-0000-0000-00001F670000}"/>
    <cellStyle name="Normal 2 3 2 15 2 9" xfId="26515" xr:uid="{00000000-0005-0000-0000-000020670000}"/>
    <cellStyle name="Normal 2 3 2 15 3" xfId="26516" xr:uid="{00000000-0005-0000-0000-000021670000}"/>
    <cellStyle name="Normal 2 3 2 15 3 10" xfId="26517" xr:uid="{00000000-0005-0000-0000-000022670000}"/>
    <cellStyle name="Normal 2 3 2 15 3 2" xfId="26518" xr:uid="{00000000-0005-0000-0000-000023670000}"/>
    <cellStyle name="Normal 2 3 2 15 3 3" xfId="26519" xr:uid="{00000000-0005-0000-0000-000024670000}"/>
    <cellStyle name="Normal 2 3 2 15 3 4" xfId="26520" xr:uid="{00000000-0005-0000-0000-000025670000}"/>
    <cellStyle name="Normal 2 3 2 15 3 5" xfId="26521" xr:uid="{00000000-0005-0000-0000-000026670000}"/>
    <cellStyle name="Normal 2 3 2 15 3 6" xfId="26522" xr:uid="{00000000-0005-0000-0000-000027670000}"/>
    <cellStyle name="Normal 2 3 2 15 3 7" xfId="26523" xr:uid="{00000000-0005-0000-0000-000028670000}"/>
    <cellStyle name="Normal 2 3 2 15 3 8" xfId="26524" xr:uid="{00000000-0005-0000-0000-000029670000}"/>
    <cellStyle name="Normal 2 3 2 15 3 9" xfId="26525" xr:uid="{00000000-0005-0000-0000-00002A670000}"/>
    <cellStyle name="Normal 2 3 2 15 4" xfId="26526" xr:uid="{00000000-0005-0000-0000-00002B670000}"/>
    <cellStyle name="Normal 2 3 2 15 4 10" xfId="26527" xr:uid="{00000000-0005-0000-0000-00002C670000}"/>
    <cellStyle name="Normal 2 3 2 15 4 2" xfId="26528" xr:uid="{00000000-0005-0000-0000-00002D670000}"/>
    <cellStyle name="Normal 2 3 2 15 4 3" xfId="26529" xr:uid="{00000000-0005-0000-0000-00002E670000}"/>
    <cellStyle name="Normal 2 3 2 15 4 4" xfId="26530" xr:uid="{00000000-0005-0000-0000-00002F670000}"/>
    <cellStyle name="Normal 2 3 2 15 4 5" xfId="26531" xr:uid="{00000000-0005-0000-0000-000030670000}"/>
    <cellStyle name="Normal 2 3 2 15 4 6" xfId="26532" xr:uid="{00000000-0005-0000-0000-000031670000}"/>
    <cellStyle name="Normal 2 3 2 15 4 7" xfId="26533" xr:uid="{00000000-0005-0000-0000-000032670000}"/>
    <cellStyle name="Normal 2 3 2 15 4 8" xfId="26534" xr:uid="{00000000-0005-0000-0000-000033670000}"/>
    <cellStyle name="Normal 2 3 2 15 4 9" xfId="26535" xr:uid="{00000000-0005-0000-0000-000034670000}"/>
    <cellStyle name="Normal 2 3 2 15 5" xfId="26536" xr:uid="{00000000-0005-0000-0000-000035670000}"/>
    <cellStyle name="Normal 2 3 2 15 5 10" xfId="26537" xr:uid="{00000000-0005-0000-0000-000036670000}"/>
    <cellStyle name="Normal 2 3 2 15 5 2" xfId="26538" xr:uid="{00000000-0005-0000-0000-000037670000}"/>
    <cellStyle name="Normal 2 3 2 15 5 3" xfId="26539" xr:uid="{00000000-0005-0000-0000-000038670000}"/>
    <cellStyle name="Normal 2 3 2 15 5 4" xfId="26540" xr:uid="{00000000-0005-0000-0000-000039670000}"/>
    <cellStyle name="Normal 2 3 2 15 5 5" xfId="26541" xr:uid="{00000000-0005-0000-0000-00003A670000}"/>
    <cellStyle name="Normal 2 3 2 15 5 6" xfId="26542" xr:uid="{00000000-0005-0000-0000-00003B670000}"/>
    <cellStyle name="Normal 2 3 2 15 5 7" xfId="26543" xr:uid="{00000000-0005-0000-0000-00003C670000}"/>
    <cellStyle name="Normal 2 3 2 15 5 8" xfId="26544" xr:uid="{00000000-0005-0000-0000-00003D670000}"/>
    <cellStyle name="Normal 2 3 2 15 5 9" xfId="26545" xr:uid="{00000000-0005-0000-0000-00003E670000}"/>
    <cellStyle name="Normal 2 3 2 15 6" xfId="26546" xr:uid="{00000000-0005-0000-0000-00003F670000}"/>
    <cellStyle name="Normal 2 3 2 15 7" xfId="26547" xr:uid="{00000000-0005-0000-0000-000040670000}"/>
    <cellStyle name="Normal 2 3 2 15 8" xfId="26548" xr:uid="{00000000-0005-0000-0000-000041670000}"/>
    <cellStyle name="Normal 2 3 2 15 9" xfId="26549" xr:uid="{00000000-0005-0000-0000-000042670000}"/>
    <cellStyle name="Normal 2 3 2 16" xfId="26550" xr:uid="{00000000-0005-0000-0000-000043670000}"/>
    <cellStyle name="Normal 2 3 2 16 10" xfId="26551" xr:uid="{00000000-0005-0000-0000-000044670000}"/>
    <cellStyle name="Normal 2 3 2 16 11" xfId="26552" xr:uid="{00000000-0005-0000-0000-000045670000}"/>
    <cellStyle name="Normal 2 3 2 16 12" xfId="26553" xr:uid="{00000000-0005-0000-0000-000046670000}"/>
    <cellStyle name="Normal 2 3 2 16 13" xfId="26554" xr:uid="{00000000-0005-0000-0000-000047670000}"/>
    <cellStyle name="Normal 2 3 2 16 14" xfId="26555" xr:uid="{00000000-0005-0000-0000-000048670000}"/>
    <cellStyle name="Normal 2 3 2 16 2" xfId="26556" xr:uid="{00000000-0005-0000-0000-000049670000}"/>
    <cellStyle name="Normal 2 3 2 16 2 10" xfId="26557" xr:uid="{00000000-0005-0000-0000-00004A670000}"/>
    <cellStyle name="Normal 2 3 2 16 2 2" xfId="26558" xr:uid="{00000000-0005-0000-0000-00004B670000}"/>
    <cellStyle name="Normal 2 3 2 16 2 3" xfId="26559" xr:uid="{00000000-0005-0000-0000-00004C670000}"/>
    <cellStyle name="Normal 2 3 2 16 2 4" xfId="26560" xr:uid="{00000000-0005-0000-0000-00004D670000}"/>
    <cellStyle name="Normal 2 3 2 16 2 5" xfId="26561" xr:uid="{00000000-0005-0000-0000-00004E670000}"/>
    <cellStyle name="Normal 2 3 2 16 2 6" xfId="26562" xr:uid="{00000000-0005-0000-0000-00004F670000}"/>
    <cellStyle name="Normal 2 3 2 16 2 7" xfId="26563" xr:uid="{00000000-0005-0000-0000-000050670000}"/>
    <cellStyle name="Normal 2 3 2 16 2 8" xfId="26564" xr:uid="{00000000-0005-0000-0000-000051670000}"/>
    <cellStyle name="Normal 2 3 2 16 2 9" xfId="26565" xr:uid="{00000000-0005-0000-0000-000052670000}"/>
    <cellStyle name="Normal 2 3 2 16 3" xfId="26566" xr:uid="{00000000-0005-0000-0000-000053670000}"/>
    <cellStyle name="Normal 2 3 2 16 3 10" xfId="26567" xr:uid="{00000000-0005-0000-0000-000054670000}"/>
    <cellStyle name="Normal 2 3 2 16 3 2" xfId="26568" xr:uid="{00000000-0005-0000-0000-000055670000}"/>
    <cellStyle name="Normal 2 3 2 16 3 3" xfId="26569" xr:uid="{00000000-0005-0000-0000-000056670000}"/>
    <cellStyle name="Normal 2 3 2 16 3 4" xfId="26570" xr:uid="{00000000-0005-0000-0000-000057670000}"/>
    <cellStyle name="Normal 2 3 2 16 3 5" xfId="26571" xr:uid="{00000000-0005-0000-0000-000058670000}"/>
    <cellStyle name="Normal 2 3 2 16 3 6" xfId="26572" xr:uid="{00000000-0005-0000-0000-000059670000}"/>
    <cellStyle name="Normal 2 3 2 16 3 7" xfId="26573" xr:uid="{00000000-0005-0000-0000-00005A670000}"/>
    <cellStyle name="Normal 2 3 2 16 3 8" xfId="26574" xr:uid="{00000000-0005-0000-0000-00005B670000}"/>
    <cellStyle name="Normal 2 3 2 16 3 9" xfId="26575" xr:uid="{00000000-0005-0000-0000-00005C670000}"/>
    <cellStyle name="Normal 2 3 2 16 4" xfId="26576" xr:uid="{00000000-0005-0000-0000-00005D670000}"/>
    <cellStyle name="Normal 2 3 2 16 4 10" xfId="26577" xr:uid="{00000000-0005-0000-0000-00005E670000}"/>
    <cellStyle name="Normal 2 3 2 16 4 2" xfId="26578" xr:uid="{00000000-0005-0000-0000-00005F670000}"/>
    <cellStyle name="Normal 2 3 2 16 4 3" xfId="26579" xr:uid="{00000000-0005-0000-0000-000060670000}"/>
    <cellStyle name="Normal 2 3 2 16 4 4" xfId="26580" xr:uid="{00000000-0005-0000-0000-000061670000}"/>
    <cellStyle name="Normal 2 3 2 16 4 5" xfId="26581" xr:uid="{00000000-0005-0000-0000-000062670000}"/>
    <cellStyle name="Normal 2 3 2 16 4 6" xfId="26582" xr:uid="{00000000-0005-0000-0000-000063670000}"/>
    <cellStyle name="Normal 2 3 2 16 4 7" xfId="26583" xr:uid="{00000000-0005-0000-0000-000064670000}"/>
    <cellStyle name="Normal 2 3 2 16 4 8" xfId="26584" xr:uid="{00000000-0005-0000-0000-000065670000}"/>
    <cellStyle name="Normal 2 3 2 16 4 9" xfId="26585" xr:uid="{00000000-0005-0000-0000-000066670000}"/>
    <cellStyle name="Normal 2 3 2 16 5" xfId="26586" xr:uid="{00000000-0005-0000-0000-000067670000}"/>
    <cellStyle name="Normal 2 3 2 16 5 10" xfId="26587" xr:uid="{00000000-0005-0000-0000-000068670000}"/>
    <cellStyle name="Normal 2 3 2 16 5 2" xfId="26588" xr:uid="{00000000-0005-0000-0000-000069670000}"/>
    <cellStyle name="Normal 2 3 2 16 5 3" xfId="26589" xr:uid="{00000000-0005-0000-0000-00006A670000}"/>
    <cellStyle name="Normal 2 3 2 16 5 4" xfId="26590" xr:uid="{00000000-0005-0000-0000-00006B670000}"/>
    <cellStyle name="Normal 2 3 2 16 5 5" xfId="26591" xr:uid="{00000000-0005-0000-0000-00006C670000}"/>
    <cellStyle name="Normal 2 3 2 16 5 6" xfId="26592" xr:uid="{00000000-0005-0000-0000-00006D670000}"/>
    <cellStyle name="Normal 2 3 2 16 5 7" xfId="26593" xr:uid="{00000000-0005-0000-0000-00006E670000}"/>
    <cellStyle name="Normal 2 3 2 16 5 8" xfId="26594" xr:uid="{00000000-0005-0000-0000-00006F670000}"/>
    <cellStyle name="Normal 2 3 2 16 5 9" xfId="26595" xr:uid="{00000000-0005-0000-0000-000070670000}"/>
    <cellStyle name="Normal 2 3 2 16 6" xfId="26596" xr:uid="{00000000-0005-0000-0000-000071670000}"/>
    <cellStyle name="Normal 2 3 2 16 7" xfId="26597" xr:uid="{00000000-0005-0000-0000-000072670000}"/>
    <cellStyle name="Normal 2 3 2 16 8" xfId="26598" xr:uid="{00000000-0005-0000-0000-000073670000}"/>
    <cellStyle name="Normal 2 3 2 16 9" xfId="26599" xr:uid="{00000000-0005-0000-0000-000074670000}"/>
    <cellStyle name="Normal 2 3 2 17" xfId="26600" xr:uid="{00000000-0005-0000-0000-000075670000}"/>
    <cellStyle name="Normal 2 3 2 17 10" xfId="26601" xr:uid="{00000000-0005-0000-0000-000076670000}"/>
    <cellStyle name="Normal 2 3 2 17 11" xfId="26602" xr:uid="{00000000-0005-0000-0000-000077670000}"/>
    <cellStyle name="Normal 2 3 2 17 12" xfId="26603" xr:uid="{00000000-0005-0000-0000-000078670000}"/>
    <cellStyle name="Normal 2 3 2 17 13" xfId="26604" xr:uid="{00000000-0005-0000-0000-000079670000}"/>
    <cellStyle name="Normal 2 3 2 17 14" xfId="26605" xr:uid="{00000000-0005-0000-0000-00007A670000}"/>
    <cellStyle name="Normal 2 3 2 17 2" xfId="26606" xr:uid="{00000000-0005-0000-0000-00007B670000}"/>
    <cellStyle name="Normal 2 3 2 17 2 10" xfId="26607" xr:uid="{00000000-0005-0000-0000-00007C670000}"/>
    <cellStyle name="Normal 2 3 2 17 2 2" xfId="26608" xr:uid="{00000000-0005-0000-0000-00007D670000}"/>
    <cellStyle name="Normal 2 3 2 17 2 3" xfId="26609" xr:uid="{00000000-0005-0000-0000-00007E670000}"/>
    <cellStyle name="Normal 2 3 2 17 2 4" xfId="26610" xr:uid="{00000000-0005-0000-0000-00007F670000}"/>
    <cellStyle name="Normal 2 3 2 17 2 5" xfId="26611" xr:uid="{00000000-0005-0000-0000-000080670000}"/>
    <cellStyle name="Normal 2 3 2 17 2 6" xfId="26612" xr:uid="{00000000-0005-0000-0000-000081670000}"/>
    <cellStyle name="Normal 2 3 2 17 2 7" xfId="26613" xr:uid="{00000000-0005-0000-0000-000082670000}"/>
    <cellStyle name="Normal 2 3 2 17 2 8" xfId="26614" xr:uid="{00000000-0005-0000-0000-000083670000}"/>
    <cellStyle name="Normal 2 3 2 17 2 9" xfId="26615" xr:uid="{00000000-0005-0000-0000-000084670000}"/>
    <cellStyle name="Normal 2 3 2 17 3" xfId="26616" xr:uid="{00000000-0005-0000-0000-000085670000}"/>
    <cellStyle name="Normal 2 3 2 17 3 10" xfId="26617" xr:uid="{00000000-0005-0000-0000-000086670000}"/>
    <cellStyle name="Normal 2 3 2 17 3 2" xfId="26618" xr:uid="{00000000-0005-0000-0000-000087670000}"/>
    <cellStyle name="Normal 2 3 2 17 3 3" xfId="26619" xr:uid="{00000000-0005-0000-0000-000088670000}"/>
    <cellStyle name="Normal 2 3 2 17 3 4" xfId="26620" xr:uid="{00000000-0005-0000-0000-000089670000}"/>
    <cellStyle name="Normal 2 3 2 17 3 5" xfId="26621" xr:uid="{00000000-0005-0000-0000-00008A670000}"/>
    <cellStyle name="Normal 2 3 2 17 3 6" xfId="26622" xr:uid="{00000000-0005-0000-0000-00008B670000}"/>
    <cellStyle name="Normal 2 3 2 17 3 7" xfId="26623" xr:uid="{00000000-0005-0000-0000-00008C670000}"/>
    <cellStyle name="Normal 2 3 2 17 3 8" xfId="26624" xr:uid="{00000000-0005-0000-0000-00008D670000}"/>
    <cellStyle name="Normal 2 3 2 17 3 9" xfId="26625" xr:uid="{00000000-0005-0000-0000-00008E670000}"/>
    <cellStyle name="Normal 2 3 2 17 4" xfId="26626" xr:uid="{00000000-0005-0000-0000-00008F670000}"/>
    <cellStyle name="Normal 2 3 2 17 4 10" xfId="26627" xr:uid="{00000000-0005-0000-0000-000090670000}"/>
    <cellStyle name="Normal 2 3 2 17 4 2" xfId="26628" xr:uid="{00000000-0005-0000-0000-000091670000}"/>
    <cellStyle name="Normal 2 3 2 17 4 3" xfId="26629" xr:uid="{00000000-0005-0000-0000-000092670000}"/>
    <cellStyle name="Normal 2 3 2 17 4 4" xfId="26630" xr:uid="{00000000-0005-0000-0000-000093670000}"/>
    <cellStyle name="Normal 2 3 2 17 4 5" xfId="26631" xr:uid="{00000000-0005-0000-0000-000094670000}"/>
    <cellStyle name="Normal 2 3 2 17 4 6" xfId="26632" xr:uid="{00000000-0005-0000-0000-000095670000}"/>
    <cellStyle name="Normal 2 3 2 17 4 7" xfId="26633" xr:uid="{00000000-0005-0000-0000-000096670000}"/>
    <cellStyle name="Normal 2 3 2 17 4 8" xfId="26634" xr:uid="{00000000-0005-0000-0000-000097670000}"/>
    <cellStyle name="Normal 2 3 2 17 4 9" xfId="26635" xr:uid="{00000000-0005-0000-0000-000098670000}"/>
    <cellStyle name="Normal 2 3 2 17 5" xfId="26636" xr:uid="{00000000-0005-0000-0000-000099670000}"/>
    <cellStyle name="Normal 2 3 2 17 5 10" xfId="26637" xr:uid="{00000000-0005-0000-0000-00009A670000}"/>
    <cellStyle name="Normal 2 3 2 17 5 2" xfId="26638" xr:uid="{00000000-0005-0000-0000-00009B670000}"/>
    <cellStyle name="Normal 2 3 2 17 5 3" xfId="26639" xr:uid="{00000000-0005-0000-0000-00009C670000}"/>
    <cellStyle name="Normal 2 3 2 17 5 4" xfId="26640" xr:uid="{00000000-0005-0000-0000-00009D670000}"/>
    <cellStyle name="Normal 2 3 2 17 5 5" xfId="26641" xr:uid="{00000000-0005-0000-0000-00009E670000}"/>
    <cellStyle name="Normal 2 3 2 17 5 6" xfId="26642" xr:uid="{00000000-0005-0000-0000-00009F670000}"/>
    <cellStyle name="Normal 2 3 2 17 5 7" xfId="26643" xr:uid="{00000000-0005-0000-0000-0000A0670000}"/>
    <cellStyle name="Normal 2 3 2 17 5 8" xfId="26644" xr:uid="{00000000-0005-0000-0000-0000A1670000}"/>
    <cellStyle name="Normal 2 3 2 17 5 9" xfId="26645" xr:uid="{00000000-0005-0000-0000-0000A2670000}"/>
    <cellStyle name="Normal 2 3 2 17 6" xfId="26646" xr:uid="{00000000-0005-0000-0000-0000A3670000}"/>
    <cellStyle name="Normal 2 3 2 17 7" xfId="26647" xr:uid="{00000000-0005-0000-0000-0000A4670000}"/>
    <cellStyle name="Normal 2 3 2 17 8" xfId="26648" xr:uid="{00000000-0005-0000-0000-0000A5670000}"/>
    <cellStyle name="Normal 2 3 2 17 9" xfId="26649" xr:uid="{00000000-0005-0000-0000-0000A6670000}"/>
    <cellStyle name="Normal 2 3 2 18" xfId="26650" xr:uid="{00000000-0005-0000-0000-0000A7670000}"/>
    <cellStyle name="Normal 2 3 2 18 10" xfId="26651" xr:uid="{00000000-0005-0000-0000-0000A8670000}"/>
    <cellStyle name="Normal 2 3 2 18 11" xfId="26652" xr:uid="{00000000-0005-0000-0000-0000A9670000}"/>
    <cellStyle name="Normal 2 3 2 18 12" xfId="26653" xr:uid="{00000000-0005-0000-0000-0000AA670000}"/>
    <cellStyle name="Normal 2 3 2 18 13" xfId="26654" xr:uid="{00000000-0005-0000-0000-0000AB670000}"/>
    <cellStyle name="Normal 2 3 2 18 14" xfId="26655" xr:uid="{00000000-0005-0000-0000-0000AC670000}"/>
    <cellStyle name="Normal 2 3 2 18 2" xfId="26656" xr:uid="{00000000-0005-0000-0000-0000AD670000}"/>
    <cellStyle name="Normal 2 3 2 18 2 10" xfId="26657" xr:uid="{00000000-0005-0000-0000-0000AE670000}"/>
    <cellStyle name="Normal 2 3 2 18 2 2" xfId="26658" xr:uid="{00000000-0005-0000-0000-0000AF670000}"/>
    <cellStyle name="Normal 2 3 2 18 2 3" xfId="26659" xr:uid="{00000000-0005-0000-0000-0000B0670000}"/>
    <cellStyle name="Normal 2 3 2 18 2 4" xfId="26660" xr:uid="{00000000-0005-0000-0000-0000B1670000}"/>
    <cellStyle name="Normal 2 3 2 18 2 5" xfId="26661" xr:uid="{00000000-0005-0000-0000-0000B2670000}"/>
    <cellStyle name="Normal 2 3 2 18 2 6" xfId="26662" xr:uid="{00000000-0005-0000-0000-0000B3670000}"/>
    <cellStyle name="Normal 2 3 2 18 2 7" xfId="26663" xr:uid="{00000000-0005-0000-0000-0000B4670000}"/>
    <cellStyle name="Normal 2 3 2 18 2 8" xfId="26664" xr:uid="{00000000-0005-0000-0000-0000B5670000}"/>
    <cellStyle name="Normal 2 3 2 18 2 9" xfId="26665" xr:uid="{00000000-0005-0000-0000-0000B6670000}"/>
    <cellStyle name="Normal 2 3 2 18 3" xfId="26666" xr:uid="{00000000-0005-0000-0000-0000B7670000}"/>
    <cellStyle name="Normal 2 3 2 18 3 10" xfId="26667" xr:uid="{00000000-0005-0000-0000-0000B8670000}"/>
    <cellStyle name="Normal 2 3 2 18 3 2" xfId="26668" xr:uid="{00000000-0005-0000-0000-0000B9670000}"/>
    <cellStyle name="Normal 2 3 2 18 3 3" xfId="26669" xr:uid="{00000000-0005-0000-0000-0000BA670000}"/>
    <cellStyle name="Normal 2 3 2 18 3 4" xfId="26670" xr:uid="{00000000-0005-0000-0000-0000BB670000}"/>
    <cellStyle name="Normal 2 3 2 18 3 5" xfId="26671" xr:uid="{00000000-0005-0000-0000-0000BC670000}"/>
    <cellStyle name="Normal 2 3 2 18 3 6" xfId="26672" xr:uid="{00000000-0005-0000-0000-0000BD670000}"/>
    <cellStyle name="Normal 2 3 2 18 3 7" xfId="26673" xr:uid="{00000000-0005-0000-0000-0000BE670000}"/>
    <cellStyle name="Normal 2 3 2 18 3 8" xfId="26674" xr:uid="{00000000-0005-0000-0000-0000BF670000}"/>
    <cellStyle name="Normal 2 3 2 18 3 9" xfId="26675" xr:uid="{00000000-0005-0000-0000-0000C0670000}"/>
    <cellStyle name="Normal 2 3 2 18 4" xfId="26676" xr:uid="{00000000-0005-0000-0000-0000C1670000}"/>
    <cellStyle name="Normal 2 3 2 18 4 10" xfId="26677" xr:uid="{00000000-0005-0000-0000-0000C2670000}"/>
    <cellStyle name="Normal 2 3 2 18 4 2" xfId="26678" xr:uid="{00000000-0005-0000-0000-0000C3670000}"/>
    <cellStyle name="Normal 2 3 2 18 4 3" xfId="26679" xr:uid="{00000000-0005-0000-0000-0000C4670000}"/>
    <cellStyle name="Normal 2 3 2 18 4 4" xfId="26680" xr:uid="{00000000-0005-0000-0000-0000C5670000}"/>
    <cellStyle name="Normal 2 3 2 18 4 5" xfId="26681" xr:uid="{00000000-0005-0000-0000-0000C6670000}"/>
    <cellStyle name="Normal 2 3 2 18 4 6" xfId="26682" xr:uid="{00000000-0005-0000-0000-0000C7670000}"/>
    <cellStyle name="Normal 2 3 2 18 4 7" xfId="26683" xr:uid="{00000000-0005-0000-0000-0000C8670000}"/>
    <cellStyle name="Normal 2 3 2 18 4 8" xfId="26684" xr:uid="{00000000-0005-0000-0000-0000C9670000}"/>
    <cellStyle name="Normal 2 3 2 18 4 9" xfId="26685" xr:uid="{00000000-0005-0000-0000-0000CA670000}"/>
    <cellStyle name="Normal 2 3 2 18 5" xfId="26686" xr:uid="{00000000-0005-0000-0000-0000CB670000}"/>
    <cellStyle name="Normal 2 3 2 18 5 10" xfId="26687" xr:uid="{00000000-0005-0000-0000-0000CC670000}"/>
    <cellStyle name="Normal 2 3 2 18 5 2" xfId="26688" xr:uid="{00000000-0005-0000-0000-0000CD670000}"/>
    <cellStyle name="Normal 2 3 2 18 5 3" xfId="26689" xr:uid="{00000000-0005-0000-0000-0000CE670000}"/>
    <cellStyle name="Normal 2 3 2 18 5 4" xfId="26690" xr:uid="{00000000-0005-0000-0000-0000CF670000}"/>
    <cellStyle name="Normal 2 3 2 18 5 5" xfId="26691" xr:uid="{00000000-0005-0000-0000-0000D0670000}"/>
    <cellStyle name="Normal 2 3 2 18 5 6" xfId="26692" xr:uid="{00000000-0005-0000-0000-0000D1670000}"/>
    <cellStyle name="Normal 2 3 2 18 5 7" xfId="26693" xr:uid="{00000000-0005-0000-0000-0000D2670000}"/>
    <cellStyle name="Normal 2 3 2 18 5 8" xfId="26694" xr:uid="{00000000-0005-0000-0000-0000D3670000}"/>
    <cellStyle name="Normal 2 3 2 18 5 9" xfId="26695" xr:uid="{00000000-0005-0000-0000-0000D4670000}"/>
    <cellStyle name="Normal 2 3 2 18 6" xfId="26696" xr:uid="{00000000-0005-0000-0000-0000D5670000}"/>
    <cellStyle name="Normal 2 3 2 18 7" xfId="26697" xr:uid="{00000000-0005-0000-0000-0000D6670000}"/>
    <cellStyle name="Normal 2 3 2 18 8" xfId="26698" xr:uid="{00000000-0005-0000-0000-0000D7670000}"/>
    <cellStyle name="Normal 2 3 2 18 9" xfId="26699" xr:uid="{00000000-0005-0000-0000-0000D8670000}"/>
    <cellStyle name="Normal 2 3 2 19" xfId="26700" xr:uid="{00000000-0005-0000-0000-0000D9670000}"/>
    <cellStyle name="Normal 2 3 2 19 10" xfId="26701" xr:uid="{00000000-0005-0000-0000-0000DA670000}"/>
    <cellStyle name="Normal 2 3 2 19 11" xfId="26702" xr:uid="{00000000-0005-0000-0000-0000DB670000}"/>
    <cellStyle name="Normal 2 3 2 19 12" xfId="26703" xr:uid="{00000000-0005-0000-0000-0000DC670000}"/>
    <cellStyle name="Normal 2 3 2 19 13" xfId="26704" xr:uid="{00000000-0005-0000-0000-0000DD670000}"/>
    <cellStyle name="Normal 2 3 2 19 14" xfId="26705" xr:uid="{00000000-0005-0000-0000-0000DE670000}"/>
    <cellStyle name="Normal 2 3 2 19 2" xfId="26706" xr:uid="{00000000-0005-0000-0000-0000DF670000}"/>
    <cellStyle name="Normal 2 3 2 19 2 10" xfId="26707" xr:uid="{00000000-0005-0000-0000-0000E0670000}"/>
    <cellStyle name="Normal 2 3 2 19 2 2" xfId="26708" xr:uid="{00000000-0005-0000-0000-0000E1670000}"/>
    <cellStyle name="Normal 2 3 2 19 2 3" xfId="26709" xr:uid="{00000000-0005-0000-0000-0000E2670000}"/>
    <cellStyle name="Normal 2 3 2 19 2 4" xfId="26710" xr:uid="{00000000-0005-0000-0000-0000E3670000}"/>
    <cellStyle name="Normal 2 3 2 19 2 5" xfId="26711" xr:uid="{00000000-0005-0000-0000-0000E4670000}"/>
    <cellStyle name="Normal 2 3 2 19 2 6" xfId="26712" xr:uid="{00000000-0005-0000-0000-0000E5670000}"/>
    <cellStyle name="Normal 2 3 2 19 2 7" xfId="26713" xr:uid="{00000000-0005-0000-0000-0000E6670000}"/>
    <cellStyle name="Normal 2 3 2 19 2 8" xfId="26714" xr:uid="{00000000-0005-0000-0000-0000E7670000}"/>
    <cellStyle name="Normal 2 3 2 19 2 9" xfId="26715" xr:uid="{00000000-0005-0000-0000-0000E8670000}"/>
    <cellStyle name="Normal 2 3 2 19 3" xfId="26716" xr:uid="{00000000-0005-0000-0000-0000E9670000}"/>
    <cellStyle name="Normal 2 3 2 19 3 10" xfId="26717" xr:uid="{00000000-0005-0000-0000-0000EA670000}"/>
    <cellStyle name="Normal 2 3 2 19 3 2" xfId="26718" xr:uid="{00000000-0005-0000-0000-0000EB670000}"/>
    <cellStyle name="Normal 2 3 2 19 3 3" xfId="26719" xr:uid="{00000000-0005-0000-0000-0000EC670000}"/>
    <cellStyle name="Normal 2 3 2 19 3 4" xfId="26720" xr:uid="{00000000-0005-0000-0000-0000ED670000}"/>
    <cellStyle name="Normal 2 3 2 19 3 5" xfId="26721" xr:uid="{00000000-0005-0000-0000-0000EE670000}"/>
    <cellStyle name="Normal 2 3 2 19 3 6" xfId="26722" xr:uid="{00000000-0005-0000-0000-0000EF670000}"/>
    <cellStyle name="Normal 2 3 2 19 3 7" xfId="26723" xr:uid="{00000000-0005-0000-0000-0000F0670000}"/>
    <cellStyle name="Normal 2 3 2 19 3 8" xfId="26724" xr:uid="{00000000-0005-0000-0000-0000F1670000}"/>
    <cellStyle name="Normal 2 3 2 19 3 9" xfId="26725" xr:uid="{00000000-0005-0000-0000-0000F2670000}"/>
    <cellStyle name="Normal 2 3 2 19 4" xfId="26726" xr:uid="{00000000-0005-0000-0000-0000F3670000}"/>
    <cellStyle name="Normal 2 3 2 19 4 10" xfId="26727" xr:uid="{00000000-0005-0000-0000-0000F4670000}"/>
    <cellStyle name="Normal 2 3 2 19 4 2" xfId="26728" xr:uid="{00000000-0005-0000-0000-0000F5670000}"/>
    <cellStyle name="Normal 2 3 2 19 4 3" xfId="26729" xr:uid="{00000000-0005-0000-0000-0000F6670000}"/>
    <cellStyle name="Normal 2 3 2 19 4 4" xfId="26730" xr:uid="{00000000-0005-0000-0000-0000F7670000}"/>
    <cellStyle name="Normal 2 3 2 19 4 5" xfId="26731" xr:uid="{00000000-0005-0000-0000-0000F8670000}"/>
    <cellStyle name="Normal 2 3 2 19 4 6" xfId="26732" xr:uid="{00000000-0005-0000-0000-0000F9670000}"/>
    <cellStyle name="Normal 2 3 2 19 4 7" xfId="26733" xr:uid="{00000000-0005-0000-0000-0000FA670000}"/>
    <cellStyle name="Normal 2 3 2 19 4 8" xfId="26734" xr:uid="{00000000-0005-0000-0000-0000FB670000}"/>
    <cellStyle name="Normal 2 3 2 19 4 9" xfId="26735" xr:uid="{00000000-0005-0000-0000-0000FC670000}"/>
    <cellStyle name="Normal 2 3 2 19 5" xfId="26736" xr:uid="{00000000-0005-0000-0000-0000FD670000}"/>
    <cellStyle name="Normal 2 3 2 19 5 10" xfId="26737" xr:uid="{00000000-0005-0000-0000-0000FE670000}"/>
    <cellStyle name="Normal 2 3 2 19 5 2" xfId="26738" xr:uid="{00000000-0005-0000-0000-0000FF670000}"/>
    <cellStyle name="Normal 2 3 2 19 5 3" xfId="26739" xr:uid="{00000000-0005-0000-0000-000000680000}"/>
    <cellStyle name="Normal 2 3 2 19 5 4" xfId="26740" xr:uid="{00000000-0005-0000-0000-000001680000}"/>
    <cellStyle name="Normal 2 3 2 19 5 5" xfId="26741" xr:uid="{00000000-0005-0000-0000-000002680000}"/>
    <cellStyle name="Normal 2 3 2 19 5 6" xfId="26742" xr:uid="{00000000-0005-0000-0000-000003680000}"/>
    <cellStyle name="Normal 2 3 2 19 5 7" xfId="26743" xr:uid="{00000000-0005-0000-0000-000004680000}"/>
    <cellStyle name="Normal 2 3 2 19 5 8" xfId="26744" xr:uid="{00000000-0005-0000-0000-000005680000}"/>
    <cellStyle name="Normal 2 3 2 19 5 9" xfId="26745" xr:uid="{00000000-0005-0000-0000-000006680000}"/>
    <cellStyle name="Normal 2 3 2 19 6" xfId="26746" xr:uid="{00000000-0005-0000-0000-000007680000}"/>
    <cellStyle name="Normal 2 3 2 19 7" xfId="26747" xr:uid="{00000000-0005-0000-0000-000008680000}"/>
    <cellStyle name="Normal 2 3 2 19 8" xfId="26748" xr:uid="{00000000-0005-0000-0000-000009680000}"/>
    <cellStyle name="Normal 2 3 2 19 9" xfId="26749" xr:uid="{00000000-0005-0000-0000-00000A680000}"/>
    <cellStyle name="Normal 2 3 2 2" xfId="26750" xr:uid="{00000000-0005-0000-0000-00000B680000}"/>
    <cellStyle name="Normal 2 3 2 2 10" xfId="26751" xr:uid="{00000000-0005-0000-0000-00000C680000}"/>
    <cellStyle name="Normal 2 3 2 2 11" xfId="26752" xr:uid="{00000000-0005-0000-0000-00000D680000}"/>
    <cellStyle name="Normal 2 3 2 2 12" xfId="26753" xr:uid="{00000000-0005-0000-0000-00000E680000}"/>
    <cellStyle name="Normal 2 3 2 2 13" xfId="26754" xr:uid="{00000000-0005-0000-0000-00000F680000}"/>
    <cellStyle name="Normal 2 3 2 2 14" xfId="26755" xr:uid="{00000000-0005-0000-0000-000010680000}"/>
    <cellStyle name="Normal 2 3 2 2 15" xfId="26756" xr:uid="{00000000-0005-0000-0000-000011680000}"/>
    <cellStyle name="Normal 2 3 2 2 16" xfId="26757" xr:uid="{00000000-0005-0000-0000-000012680000}"/>
    <cellStyle name="Normal 2 3 2 2 2" xfId="26758" xr:uid="{00000000-0005-0000-0000-000013680000}"/>
    <cellStyle name="Normal 2 3 2 2 2 10" xfId="26759" xr:uid="{00000000-0005-0000-0000-000014680000}"/>
    <cellStyle name="Normal 2 3 2 2 2 11" xfId="26760" xr:uid="{00000000-0005-0000-0000-000015680000}"/>
    <cellStyle name="Normal 2 3 2 2 2 12" xfId="26761" xr:uid="{00000000-0005-0000-0000-000016680000}"/>
    <cellStyle name="Normal 2 3 2 2 2 2" xfId="26762" xr:uid="{00000000-0005-0000-0000-000017680000}"/>
    <cellStyle name="Normal 2 3 2 2 2 3" xfId="26763" xr:uid="{00000000-0005-0000-0000-000018680000}"/>
    <cellStyle name="Normal 2 3 2 2 2 4" xfId="26764" xr:uid="{00000000-0005-0000-0000-000019680000}"/>
    <cellStyle name="Normal 2 3 2 2 2 5" xfId="26765" xr:uid="{00000000-0005-0000-0000-00001A680000}"/>
    <cellStyle name="Normal 2 3 2 2 2 6" xfId="26766" xr:uid="{00000000-0005-0000-0000-00001B680000}"/>
    <cellStyle name="Normal 2 3 2 2 2 7" xfId="26767" xr:uid="{00000000-0005-0000-0000-00001C680000}"/>
    <cellStyle name="Normal 2 3 2 2 2 8" xfId="26768" xr:uid="{00000000-0005-0000-0000-00001D680000}"/>
    <cellStyle name="Normal 2 3 2 2 2 9" xfId="26769" xr:uid="{00000000-0005-0000-0000-00001E680000}"/>
    <cellStyle name="Normal 2 3 2 2 3" xfId="26770" xr:uid="{00000000-0005-0000-0000-00001F680000}"/>
    <cellStyle name="Normal 2 3 2 2 3 10" xfId="26771" xr:uid="{00000000-0005-0000-0000-000020680000}"/>
    <cellStyle name="Normal 2 3 2 2 3 2" xfId="26772" xr:uid="{00000000-0005-0000-0000-000021680000}"/>
    <cellStyle name="Normal 2 3 2 2 3 3" xfId="26773" xr:uid="{00000000-0005-0000-0000-000022680000}"/>
    <cellStyle name="Normal 2 3 2 2 3 4" xfId="26774" xr:uid="{00000000-0005-0000-0000-000023680000}"/>
    <cellStyle name="Normal 2 3 2 2 3 5" xfId="26775" xr:uid="{00000000-0005-0000-0000-000024680000}"/>
    <cellStyle name="Normal 2 3 2 2 3 6" xfId="26776" xr:uid="{00000000-0005-0000-0000-000025680000}"/>
    <cellStyle name="Normal 2 3 2 2 3 7" xfId="26777" xr:uid="{00000000-0005-0000-0000-000026680000}"/>
    <cellStyle name="Normal 2 3 2 2 3 8" xfId="26778" xr:uid="{00000000-0005-0000-0000-000027680000}"/>
    <cellStyle name="Normal 2 3 2 2 3 9" xfId="26779" xr:uid="{00000000-0005-0000-0000-000028680000}"/>
    <cellStyle name="Normal 2 3 2 2 4" xfId="26780" xr:uid="{00000000-0005-0000-0000-000029680000}"/>
    <cellStyle name="Normal 2 3 2 2 4 10" xfId="26781" xr:uid="{00000000-0005-0000-0000-00002A680000}"/>
    <cellStyle name="Normal 2 3 2 2 4 2" xfId="26782" xr:uid="{00000000-0005-0000-0000-00002B680000}"/>
    <cellStyle name="Normal 2 3 2 2 4 3" xfId="26783" xr:uid="{00000000-0005-0000-0000-00002C680000}"/>
    <cellStyle name="Normal 2 3 2 2 4 4" xfId="26784" xr:uid="{00000000-0005-0000-0000-00002D680000}"/>
    <cellStyle name="Normal 2 3 2 2 4 5" xfId="26785" xr:uid="{00000000-0005-0000-0000-00002E680000}"/>
    <cellStyle name="Normal 2 3 2 2 4 6" xfId="26786" xr:uid="{00000000-0005-0000-0000-00002F680000}"/>
    <cellStyle name="Normal 2 3 2 2 4 7" xfId="26787" xr:uid="{00000000-0005-0000-0000-000030680000}"/>
    <cellStyle name="Normal 2 3 2 2 4 8" xfId="26788" xr:uid="{00000000-0005-0000-0000-000031680000}"/>
    <cellStyle name="Normal 2 3 2 2 4 9" xfId="26789" xr:uid="{00000000-0005-0000-0000-000032680000}"/>
    <cellStyle name="Normal 2 3 2 2 5" xfId="26790" xr:uid="{00000000-0005-0000-0000-000033680000}"/>
    <cellStyle name="Normal 2 3 2 2 5 10" xfId="26791" xr:uid="{00000000-0005-0000-0000-000034680000}"/>
    <cellStyle name="Normal 2 3 2 2 5 2" xfId="26792" xr:uid="{00000000-0005-0000-0000-000035680000}"/>
    <cellStyle name="Normal 2 3 2 2 5 3" xfId="26793" xr:uid="{00000000-0005-0000-0000-000036680000}"/>
    <cellStyle name="Normal 2 3 2 2 5 4" xfId="26794" xr:uid="{00000000-0005-0000-0000-000037680000}"/>
    <cellStyle name="Normal 2 3 2 2 5 5" xfId="26795" xr:uid="{00000000-0005-0000-0000-000038680000}"/>
    <cellStyle name="Normal 2 3 2 2 5 6" xfId="26796" xr:uid="{00000000-0005-0000-0000-000039680000}"/>
    <cellStyle name="Normal 2 3 2 2 5 7" xfId="26797" xr:uid="{00000000-0005-0000-0000-00003A680000}"/>
    <cellStyle name="Normal 2 3 2 2 5 8" xfId="26798" xr:uid="{00000000-0005-0000-0000-00003B680000}"/>
    <cellStyle name="Normal 2 3 2 2 5 9" xfId="26799" xr:uid="{00000000-0005-0000-0000-00003C680000}"/>
    <cellStyle name="Normal 2 3 2 2 6" xfId="26800" xr:uid="{00000000-0005-0000-0000-00003D680000}"/>
    <cellStyle name="Normal 2 3 2 2 7" xfId="26801" xr:uid="{00000000-0005-0000-0000-00003E680000}"/>
    <cellStyle name="Normal 2 3 2 2 8" xfId="26802" xr:uid="{00000000-0005-0000-0000-00003F680000}"/>
    <cellStyle name="Normal 2 3 2 2 9" xfId="26803" xr:uid="{00000000-0005-0000-0000-000040680000}"/>
    <cellStyle name="Normal 2 3 2 20" xfId="26804" xr:uid="{00000000-0005-0000-0000-000041680000}"/>
    <cellStyle name="Normal 2 3 2 20 10" xfId="26805" xr:uid="{00000000-0005-0000-0000-000042680000}"/>
    <cellStyle name="Normal 2 3 2 20 11" xfId="26806" xr:uid="{00000000-0005-0000-0000-000043680000}"/>
    <cellStyle name="Normal 2 3 2 20 12" xfId="26807" xr:uid="{00000000-0005-0000-0000-000044680000}"/>
    <cellStyle name="Normal 2 3 2 20 13" xfId="26808" xr:uid="{00000000-0005-0000-0000-000045680000}"/>
    <cellStyle name="Normal 2 3 2 20 14" xfId="26809" xr:uid="{00000000-0005-0000-0000-000046680000}"/>
    <cellStyle name="Normal 2 3 2 20 2" xfId="26810" xr:uid="{00000000-0005-0000-0000-000047680000}"/>
    <cellStyle name="Normal 2 3 2 20 2 10" xfId="26811" xr:uid="{00000000-0005-0000-0000-000048680000}"/>
    <cellStyle name="Normal 2 3 2 20 2 2" xfId="26812" xr:uid="{00000000-0005-0000-0000-000049680000}"/>
    <cellStyle name="Normal 2 3 2 20 2 3" xfId="26813" xr:uid="{00000000-0005-0000-0000-00004A680000}"/>
    <cellStyle name="Normal 2 3 2 20 2 4" xfId="26814" xr:uid="{00000000-0005-0000-0000-00004B680000}"/>
    <cellStyle name="Normal 2 3 2 20 2 5" xfId="26815" xr:uid="{00000000-0005-0000-0000-00004C680000}"/>
    <cellStyle name="Normal 2 3 2 20 2 6" xfId="26816" xr:uid="{00000000-0005-0000-0000-00004D680000}"/>
    <cellStyle name="Normal 2 3 2 20 2 7" xfId="26817" xr:uid="{00000000-0005-0000-0000-00004E680000}"/>
    <cellStyle name="Normal 2 3 2 20 2 8" xfId="26818" xr:uid="{00000000-0005-0000-0000-00004F680000}"/>
    <cellStyle name="Normal 2 3 2 20 2 9" xfId="26819" xr:uid="{00000000-0005-0000-0000-000050680000}"/>
    <cellStyle name="Normal 2 3 2 20 3" xfId="26820" xr:uid="{00000000-0005-0000-0000-000051680000}"/>
    <cellStyle name="Normal 2 3 2 20 3 10" xfId="26821" xr:uid="{00000000-0005-0000-0000-000052680000}"/>
    <cellStyle name="Normal 2 3 2 20 3 2" xfId="26822" xr:uid="{00000000-0005-0000-0000-000053680000}"/>
    <cellStyle name="Normal 2 3 2 20 3 3" xfId="26823" xr:uid="{00000000-0005-0000-0000-000054680000}"/>
    <cellStyle name="Normal 2 3 2 20 3 4" xfId="26824" xr:uid="{00000000-0005-0000-0000-000055680000}"/>
    <cellStyle name="Normal 2 3 2 20 3 5" xfId="26825" xr:uid="{00000000-0005-0000-0000-000056680000}"/>
    <cellStyle name="Normal 2 3 2 20 3 6" xfId="26826" xr:uid="{00000000-0005-0000-0000-000057680000}"/>
    <cellStyle name="Normal 2 3 2 20 3 7" xfId="26827" xr:uid="{00000000-0005-0000-0000-000058680000}"/>
    <cellStyle name="Normal 2 3 2 20 3 8" xfId="26828" xr:uid="{00000000-0005-0000-0000-000059680000}"/>
    <cellStyle name="Normal 2 3 2 20 3 9" xfId="26829" xr:uid="{00000000-0005-0000-0000-00005A680000}"/>
    <cellStyle name="Normal 2 3 2 20 4" xfId="26830" xr:uid="{00000000-0005-0000-0000-00005B680000}"/>
    <cellStyle name="Normal 2 3 2 20 4 10" xfId="26831" xr:uid="{00000000-0005-0000-0000-00005C680000}"/>
    <cellStyle name="Normal 2 3 2 20 4 2" xfId="26832" xr:uid="{00000000-0005-0000-0000-00005D680000}"/>
    <cellStyle name="Normal 2 3 2 20 4 3" xfId="26833" xr:uid="{00000000-0005-0000-0000-00005E680000}"/>
    <cellStyle name="Normal 2 3 2 20 4 4" xfId="26834" xr:uid="{00000000-0005-0000-0000-00005F680000}"/>
    <cellStyle name="Normal 2 3 2 20 4 5" xfId="26835" xr:uid="{00000000-0005-0000-0000-000060680000}"/>
    <cellStyle name="Normal 2 3 2 20 4 6" xfId="26836" xr:uid="{00000000-0005-0000-0000-000061680000}"/>
    <cellStyle name="Normal 2 3 2 20 4 7" xfId="26837" xr:uid="{00000000-0005-0000-0000-000062680000}"/>
    <cellStyle name="Normal 2 3 2 20 4 8" xfId="26838" xr:uid="{00000000-0005-0000-0000-000063680000}"/>
    <cellStyle name="Normal 2 3 2 20 4 9" xfId="26839" xr:uid="{00000000-0005-0000-0000-000064680000}"/>
    <cellStyle name="Normal 2 3 2 20 5" xfId="26840" xr:uid="{00000000-0005-0000-0000-000065680000}"/>
    <cellStyle name="Normal 2 3 2 20 5 10" xfId="26841" xr:uid="{00000000-0005-0000-0000-000066680000}"/>
    <cellStyle name="Normal 2 3 2 20 5 2" xfId="26842" xr:uid="{00000000-0005-0000-0000-000067680000}"/>
    <cellStyle name="Normal 2 3 2 20 5 3" xfId="26843" xr:uid="{00000000-0005-0000-0000-000068680000}"/>
    <cellStyle name="Normal 2 3 2 20 5 4" xfId="26844" xr:uid="{00000000-0005-0000-0000-000069680000}"/>
    <cellStyle name="Normal 2 3 2 20 5 5" xfId="26845" xr:uid="{00000000-0005-0000-0000-00006A680000}"/>
    <cellStyle name="Normal 2 3 2 20 5 6" xfId="26846" xr:uid="{00000000-0005-0000-0000-00006B680000}"/>
    <cellStyle name="Normal 2 3 2 20 5 7" xfId="26847" xr:uid="{00000000-0005-0000-0000-00006C680000}"/>
    <cellStyle name="Normal 2 3 2 20 5 8" xfId="26848" xr:uid="{00000000-0005-0000-0000-00006D680000}"/>
    <cellStyle name="Normal 2 3 2 20 5 9" xfId="26849" xr:uid="{00000000-0005-0000-0000-00006E680000}"/>
    <cellStyle name="Normal 2 3 2 20 6" xfId="26850" xr:uid="{00000000-0005-0000-0000-00006F680000}"/>
    <cellStyle name="Normal 2 3 2 20 7" xfId="26851" xr:uid="{00000000-0005-0000-0000-000070680000}"/>
    <cellStyle name="Normal 2 3 2 20 8" xfId="26852" xr:uid="{00000000-0005-0000-0000-000071680000}"/>
    <cellStyle name="Normal 2 3 2 20 9" xfId="26853" xr:uid="{00000000-0005-0000-0000-000072680000}"/>
    <cellStyle name="Normal 2 3 2 21" xfId="26854" xr:uid="{00000000-0005-0000-0000-000073680000}"/>
    <cellStyle name="Normal 2 3 2 21 10" xfId="26855" xr:uid="{00000000-0005-0000-0000-000074680000}"/>
    <cellStyle name="Normal 2 3 2 21 11" xfId="26856" xr:uid="{00000000-0005-0000-0000-000075680000}"/>
    <cellStyle name="Normal 2 3 2 21 12" xfId="26857" xr:uid="{00000000-0005-0000-0000-000076680000}"/>
    <cellStyle name="Normal 2 3 2 21 13" xfId="26858" xr:uid="{00000000-0005-0000-0000-000077680000}"/>
    <cellStyle name="Normal 2 3 2 21 14" xfId="26859" xr:uid="{00000000-0005-0000-0000-000078680000}"/>
    <cellStyle name="Normal 2 3 2 21 2" xfId="26860" xr:uid="{00000000-0005-0000-0000-000079680000}"/>
    <cellStyle name="Normal 2 3 2 21 2 10" xfId="26861" xr:uid="{00000000-0005-0000-0000-00007A680000}"/>
    <cellStyle name="Normal 2 3 2 21 2 2" xfId="26862" xr:uid="{00000000-0005-0000-0000-00007B680000}"/>
    <cellStyle name="Normal 2 3 2 21 2 3" xfId="26863" xr:uid="{00000000-0005-0000-0000-00007C680000}"/>
    <cellStyle name="Normal 2 3 2 21 2 4" xfId="26864" xr:uid="{00000000-0005-0000-0000-00007D680000}"/>
    <cellStyle name="Normal 2 3 2 21 2 5" xfId="26865" xr:uid="{00000000-0005-0000-0000-00007E680000}"/>
    <cellStyle name="Normal 2 3 2 21 2 6" xfId="26866" xr:uid="{00000000-0005-0000-0000-00007F680000}"/>
    <cellStyle name="Normal 2 3 2 21 2 7" xfId="26867" xr:uid="{00000000-0005-0000-0000-000080680000}"/>
    <cellStyle name="Normal 2 3 2 21 2 8" xfId="26868" xr:uid="{00000000-0005-0000-0000-000081680000}"/>
    <cellStyle name="Normal 2 3 2 21 2 9" xfId="26869" xr:uid="{00000000-0005-0000-0000-000082680000}"/>
    <cellStyle name="Normal 2 3 2 21 3" xfId="26870" xr:uid="{00000000-0005-0000-0000-000083680000}"/>
    <cellStyle name="Normal 2 3 2 21 3 10" xfId="26871" xr:uid="{00000000-0005-0000-0000-000084680000}"/>
    <cellStyle name="Normal 2 3 2 21 3 2" xfId="26872" xr:uid="{00000000-0005-0000-0000-000085680000}"/>
    <cellStyle name="Normal 2 3 2 21 3 3" xfId="26873" xr:uid="{00000000-0005-0000-0000-000086680000}"/>
    <cellStyle name="Normal 2 3 2 21 3 4" xfId="26874" xr:uid="{00000000-0005-0000-0000-000087680000}"/>
    <cellStyle name="Normal 2 3 2 21 3 5" xfId="26875" xr:uid="{00000000-0005-0000-0000-000088680000}"/>
    <cellStyle name="Normal 2 3 2 21 3 6" xfId="26876" xr:uid="{00000000-0005-0000-0000-000089680000}"/>
    <cellStyle name="Normal 2 3 2 21 3 7" xfId="26877" xr:uid="{00000000-0005-0000-0000-00008A680000}"/>
    <cellStyle name="Normal 2 3 2 21 3 8" xfId="26878" xr:uid="{00000000-0005-0000-0000-00008B680000}"/>
    <cellStyle name="Normal 2 3 2 21 3 9" xfId="26879" xr:uid="{00000000-0005-0000-0000-00008C680000}"/>
    <cellStyle name="Normal 2 3 2 21 4" xfId="26880" xr:uid="{00000000-0005-0000-0000-00008D680000}"/>
    <cellStyle name="Normal 2 3 2 21 4 10" xfId="26881" xr:uid="{00000000-0005-0000-0000-00008E680000}"/>
    <cellStyle name="Normal 2 3 2 21 4 2" xfId="26882" xr:uid="{00000000-0005-0000-0000-00008F680000}"/>
    <cellStyle name="Normal 2 3 2 21 4 3" xfId="26883" xr:uid="{00000000-0005-0000-0000-000090680000}"/>
    <cellStyle name="Normal 2 3 2 21 4 4" xfId="26884" xr:uid="{00000000-0005-0000-0000-000091680000}"/>
    <cellStyle name="Normal 2 3 2 21 4 5" xfId="26885" xr:uid="{00000000-0005-0000-0000-000092680000}"/>
    <cellStyle name="Normal 2 3 2 21 4 6" xfId="26886" xr:uid="{00000000-0005-0000-0000-000093680000}"/>
    <cellStyle name="Normal 2 3 2 21 4 7" xfId="26887" xr:uid="{00000000-0005-0000-0000-000094680000}"/>
    <cellStyle name="Normal 2 3 2 21 4 8" xfId="26888" xr:uid="{00000000-0005-0000-0000-000095680000}"/>
    <cellStyle name="Normal 2 3 2 21 4 9" xfId="26889" xr:uid="{00000000-0005-0000-0000-000096680000}"/>
    <cellStyle name="Normal 2 3 2 21 5" xfId="26890" xr:uid="{00000000-0005-0000-0000-000097680000}"/>
    <cellStyle name="Normal 2 3 2 21 5 10" xfId="26891" xr:uid="{00000000-0005-0000-0000-000098680000}"/>
    <cellStyle name="Normal 2 3 2 21 5 2" xfId="26892" xr:uid="{00000000-0005-0000-0000-000099680000}"/>
    <cellStyle name="Normal 2 3 2 21 5 3" xfId="26893" xr:uid="{00000000-0005-0000-0000-00009A680000}"/>
    <cellStyle name="Normal 2 3 2 21 5 4" xfId="26894" xr:uid="{00000000-0005-0000-0000-00009B680000}"/>
    <cellStyle name="Normal 2 3 2 21 5 5" xfId="26895" xr:uid="{00000000-0005-0000-0000-00009C680000}"/>
    <cellStyle name="Normal 2 3 2 21 5 6" xfId="26896" xr:uid="{00000000-0005-0000-0000-00009D680000}"/>
    <cellStyle name="Normal 2 3 2 21 5 7" xfId="26897" xr:uid="{00000000-0005-0000-0000-00009E680000}"/>
    <cellStyle name="Normal 2 3 2 21 5 8" xfId="26898" xr:uid="{00000000-0005-0000-0000-00009F680000}"/>
    <cellStyle name="Normal 2 3 2 21 5 9" xfId="26899" xr:uid="{00000000-0005-0000-0000-0000A0680000}"/>
    <cellStyle name="Normal 2 3 2 21 6" xfId="26900" xr:uid="{00000000-0005-0000-0000-0000A1680000}"/>
    <cellStyle name="Normal 2 3 2 21 7" xfId="26901" xr:uid="{00000000-0005-0000-0000-0000A2680000}"/>
    <cellStyle name="Normal 2 3 2 21 8" xfId="26902" xr:uid="{00000000-0005-0000-0000-0000A3680000}"/>
    <cellStyle name="Normal 2 3 2 21 9" xfId="26903" xr:uid="{00000000-0005-0000-0000-0000A4680000}"/>
    <cellStyle name="Normal 2 3 2 22" xfId="26904" xr:uid="{00000000-0005-0000-0000-0000A5680000}"/>
    <cellStyle name="Normal 2 3 2 22 10" xfId="26905" xr:uid="{00000000-0005-0000-0000-0000A6680000}"/>
    <cellStyle name="Normal 2 3 2 22 11" xfId="26906" xr:uid="{00000000-0005-0000-0000-0000A7680000}"/>
    <cellStyle name="Normal 2 3 2 22 12" xfId="26907" xr:uid="{00000000-0005-0000-0000-0000A8680000}"/>
    <cellStyle name="Normal 2 3 2 22 13" xfId="26908" xr:uid="{00000000-0005-0000-0000-0000A9680000}"/>
    <cellStyle name="Normal 2 3 2 22 14" xfId="26909" xr:uid="{00000000-0005-0000-0000-0000AA680000}"/>
    <cellStyle name="Normal 2 3 2 22 2" xfId="26910" xr:uid="{00000000-0005-0000-0000-0000AB680000}"/>
    <cellStyle name="Normal 2 3 2 22 2 10" xfId="26911" xr:uid="{00000000-0005-0000-0000-0000AC680000}"/>
    <cellStyle name="Normal 2 3 2 22 2 2" xfId="26912" xr:uid="{00000000-0005-0000-0000-0000AD680000}"/>
    <cellStyle name="Normal 2 3 2 22 2 3" xfId="26913" xr:uid="{00000000-0005-0000-0000-0000AE680000}"/>
    <cellStyle name="Normal 2 3 2 22 2 4" xfId="26914" xr:uid="{00000000-0005-0000-0000-0000AF680000}"/>
    <cellStyle name="Normal 2 3 2 22 2 5" xfId="26915" xr:uid="{00000000-0005-0000-0000-0000B0680000}"/>
    <cellStyle name="Normal 2 3 2 22 2 6" xfId="26916" xr:uid="{00000000-0005-0000-0000-0000B1680000}"/>
    <cellStyle name="Normal 2 3 2 22 2 7" xfId="26917" xr:uid="{00000000-0005-0000-0000-0000B2680000}"/>
    <cellStyle name="Normal 2 3 2 22 2 8" xfId="26918" xr:uid="{00000000-0005-0000-0000-0000B3680000}"/>
    <cellStyle name="Normal 2 3 2 22 2 9" xfId="26919" xr:uid="{00000000-0005-0000-0000-0000B4680000}"/>
    <cellStyle name="Normal 2 3 2 22 3" xfId="26920" xr:uid="{00000000-0005-0000-0000-0000B5680000}"/>
    <cellStyle name="Normal 2 3 2 22 3 10" xfId="26921" xr:uid="{00000000-0005-0000-0000-0000B6680000}"/>
    <cellStyle name="Normal 2 3 2 22 3 2" xfId="26922" xr:uid="{00000000-0005-0000-0000-0000B7680000}"/>
    <cellStyle name="Normal 2 3 2 22 3 3" xfId="26923" xr:uid="{00000000-0005-0000-0000-0000B8680000}"/>
    <cellStyle name="Normal 2 3 2 22 3 4" xfId="26924" xr:uid="{00000000-0005-0000-0000-0000B9680000}"/>
    <cellStyle name="Normal 2 3 2 22 3 5" xfId="26925" xr:uid="{00000000-0005-0000-0000-0000BA680000}"/>
    <cellStyle name="Normal 2 3 2 22 3 6" xfId="26926" xr:uid="{00000000-0005-0000-0000-0000BB680000}"/>
    <cellStyle name="Normal 2 3 2 22 3 7" xfId="26927" xr:uid="{00000000-0005-0000-0000-0000BC680000}"/>
    <cellStyle name="Normal 2 3 2 22 3 8" xfId="26928" xr:uid="{00000000-0005-0000-0000-0000BD680000}"/>
    <cellStyle name="Normal 2 3 2 22 3 9" xfId="26929" xr:uid="{00000000-0005-0000-0000-0000BE680000}"/>
    <cellStyle name="Normal 2 3 2 22 4" xfId="26930" xr:uid="{00000000-0005-0000-0000-0000BF680000}"/>
    <cellStyle name="Normal 2 3 2 22 4 10" xfId="26931" xr:uid="{00000000-0005-0000-0000-0000C0680000}"/>
    <cellStyle name="Normal 2 3 2 22 4 2" xfId="26932" xr:uid="{00000000-0005-0000-0000-0000C1680000}"/>
    <cellStyle name="Normal 2 3 2 22 4 3" xfId="26933" xr:uid="{00000000-0005-0000-0000-0000C2680000}"/>
    <cellStyle name="Normal 2 3 2 22 4 4" xfId="26934" xr:uid="{00000000-0005-0000-0000-0000C3680000}"/>
    <cellStyle name="Normal 2 3 2 22 4 5" xfId="26935" xr:uid="{00000000-0005-0000-0000-0000C4680000}"/>
    <cellStyle name="Normal 2 3 2 22 4 6" xfId="26936" xr:uid="{00000000-0005-0000-0000-0000C5680000}"/>
    <cellStyle name="Normal 2 3 2 22 4 7" xfId="26937" xr:uid="{00000000-0005-0000-0000-0000C6680000}"/>
    <cellStyle name="Normal 2 3 2 22 4 8" xfId="26938" xr:uid="{00000000-0005-0000-0000-0000C7680000}"/>
    <cellStyle name="Normal 2 3 2 22 4 9" xfId="26939" xr:uid="{00000000-0005-0000-0000-0000C8680000}"/>
    <cellStyle name="Normal 2 3 2 22 5" xfId="26940" xr:uid="{00000000-0005-0000-0000-0000C9680000}"/>
    <cellStyle name="Normal 2 3 2 22 5 10" xfId="26941" xr:uid="{00000000-0005-0000-0000-0000CA680000}"/>
    <cellStyle name="Normal 2 3 2 22 5 2" xfId="26942" xr:uid="{00000000-0005-0000-0000-0000CB680000}"/>
    <cellStyle name="Normal 2 3 2 22 5 3" xfId="26943" xr:uid="{00000000-0005-0000-0000-0000CC680000}"/>
    <cellStyle name="Normal 2 3 2 22 5 4" xfId="26944" xr:uid="{00000000-0005-0000-0000-0000CD680000}"/>
    <cellStyle name="Normal 2 3 2 22 5 5" xfId="26945" xr:uid="{00000000-0005-0000-0000-0000CE680000}"/>
    <cellStyle name="Normal 2 3 2 22 5 6" xfId="26946" xr:uid="{00000000-0005-0000-0000-0000CF680000}"/>
    <cellStyle name="Normal 2 3 2 22 5 7" xfId="26947" xr:uid="{00000000-0005-0000-0000-0000D0680000}"/>
    <cellStyle name="Normal 2 3 2 22 5 8" xfId="26948" xr:uid="{00000000-0005-0000-0000-0000D1680000}"/>
    <cellStyle name="Normal 2 3 2 22 5 9" xfId="26949" xr:uid="{00000000-0005-0000-0000-0000D2680000}"/>
    <cellStyle name="Normal 2 3 2 22 6" xfId="26950" xr:uid="{00000000-0005-0000-0000-0000D3680000}"/>
    <cellStyle name="Normal 2 3 2 22 7" xfId="26951" xr:uid="{00000000-0005-0000-0000-0000D4680000}"/>
    <cellStyle name="Normal 2 3 2 22 8" xfId="26952" xr:uid="{00000000-0005-0000-0000-0000D5680000}"/>
    <cellStyle name="Normal 2 3 2 22 9" xfId="26953" xr:uid="{00000000-0005-0000-0000-0000D6680000}"/>
    <cellStyle name="Normal 2 3 2 23" xfId="26954" xr:uid="{00000000-0005-0000-0000-0000D7680000}"/>
    <cellStyle name="Normal 2 3 2 23 10" xfId="26955" xr:uid="{00000000-0005-0000-0000-0000D8680000}"/>
    <cellStyle name="Normal 2 3 2 23 11" xfId="26956" xr:uid="{00000000-0005-0000-0000-0000D9680000}"/>
    <cellStyle name="Normal 2 3 2 23 12" xfId="26957" xr:uid="{00000000-0005-0000-0000-0000DA680000}"/>
    <cellStyle name="Normal 2 3 2 23 13" xfId="26958" xr:uid="{00000000-0005-0000-0000-0000DB680000}"/>
    <cellStyle name="Normal 2 3 2 23 14" xfId="26959" xr:uid="{00000000-0005-0000-0000-0000DC680000}"/>
    <cellStyle name="Normal 2 3 2 23 2" xfId="26960" xr:uid="{00000000-0005-0000-0000-0000DD680000}"/>
    <cellStyle name="Normal 2 3 2 23 2 10" xfId="26961" xr:uid="{00000000-0005-0000-0000-0000DE680000}"/>
    <cellStyle name="Normal 2 3 2 23 2 2" xfId="26962" xr:uid="{00000000-0005-0000-0000-0000DF680000}"/>
    <cellStyle name="Normal 2 3 2 23 2 3" xfId="26963" xr:uid="{00000000-0005-0000-0000-0000E0680000}"/>
    <cellStyle name="Normal 2 3 2 23 2 4" xfId="26964" xr:uid="{00000000-0005-0000-0000-0000E1680000}"/>
    <cellStyle name="Normal 2 3 2 23 2 5" xfId="26965" xr:uid="{00000000-0005-0000-0000-0000E2680000}"/>
    <cellStyle name="Normal 2 3 2 23 2 6" xfId="26966" xr:uid="{00000000-0005-0000-0000-0000E3680000}"/>
    <cellStyle name="Normal 2 3 2 23 2 7" xfId="26967" xr:uid="{00000000-0005-0000-0000-0000E4680000}"/>
    <cellStyle name="Normal 2 3 2 23 2 8" xfId="26968" xr:uid="{00000000-0005-0000-0000-0000E5680000}"/>
    <cellStyle name="Normal 2 3 2 23 2 9" xfId="26969" xr:uid="{00000000-0005-0000-0000-0000E6680000}"/>
    <cellStyle name="Normal 2 3 2 23 3" xfId="26970" xr:uid="{00000000-0005-0000-0000-0000E7680000}"/>
    <cellStyle name="Normal 2 3 2 23 3 10" xfId="26971" xr:uid="{00000000-0005-0000-0000-0000E8680000}"/>
    <cellStyle name="Normal 2 3 2 23 3 2" xfId="26972" xr:uid="{00000000-0005-0000-0000-0000E9680000}"/>
    <cellStyle name="Normal 2 3 2 23 3 3" xfId="26973" xr:uid="{00000000-0005-0000-0000-0000EA680000}"/>
    <cellStyle name="Normal 2 3 2 23 3 4" xfId="26974" xr:uid="{00000000-0005-0000-0000-0000EB680000}"/>
    <cellStyle name="Normal 2 3 2 23 3 5" xfId="26975" xr:uid="{00000000-0005-0000-0000-0000EC680000}"/>
    <cellStyle name="Normal 2 3 2 23 3 6" xfId="26976" xr:uid="{00000000-0005-0000-0000-0000ED680000}"/>
    <cellStyle name="Normal 2 3 2 23 3 7" xfId="26977" xr:uid="{00000000-0005-0000-0000-0000EE680000}"/>
    <cellStyle name="Normal 2 3 2 23 3 8" xfId="26978" xr:uid="{00000000-0005-0000-0000-0000EF680000}"/>
    <cellStyle name="Normal 2 3 2 23 3 9" xfId="26979" xr:uid="{00000000-0005-0000-0000-0000F0680000}"/>
    <cellStyle name="Normal 2 3 2 23 4" xfId="26980" xr:uid="{00000000-0005-0000-0000-0000F1680000}"/>
    <cellStyle name="Normal 2 3 2 23 4 10" xfId="26981" xr:uid="{00000000-0005-0000-0000-0000F2680000}"/>
    <cellStyle name="Normal 2 3 2 23 4 2" xfId="26982" xr:uid="{00000000-0005-0000-0000-0000F3680000}"/>
    <cellStyle name="Normal 2 3 2 23 4 3" xfId="26983" xr:uid="{00000000-0005-0000-0000-0000F4680000}"/>
    <cellStyle name="Normal 2 3 2 23 4 4" xfId="26984" xr:uid="{00000000-0005-0000-0000-0000F5680000}"/>
    <cellStyle name="Normal 2 3 2 23 4 5" xfId="26985" xr:uid="{00000000-0005-0000-0000-0000F6680000}"/>
    <cellStyle name="Normal 2 3 2 23 4 6" xfId="26986" xr:uid="{00000000-0005-0000-0000-0000F7680000}"/>
    <cellStyle name="Normal 2 3 2 23 4 7" xfId="26987" xr:uid="{00000000-0005-0000-0000-0000F8680000}"/>
    <cellStyle name="Normal 2 3 2 23 4 8" xfId="26988" xr:uid="{00000000-0005-0000-0000-0000F9680000}"/>
    <cellStyle name="Normal 2 3 2 23 4 9" xfId="26989" xr:uid="{00000000-0005-0000-0000-0000FA680000}"/>
    <cellStyle name="Normal 2 3 2 23 5" xfId="26990" xr:uid="{00000000-0005-0000-0000-0000FB680000}"/>
    <cellStyle name="Normal 2 3 2 23 5 10" xfId="26991" xr:uid="{00000000-0005-0000-0000-0000FC680000}"/>
    <cellStyle name="Normal 2 3 2 23 5 2" xfId="26992" xr:uid="{00000000-0005-0000-0000-0000FD680000}"/>
    <cellStyle name="Normal 2 3 2 23 5 3" xfId="26993" xr:uid="{00000000-0005-0000-0000-0000FE680000}"/>
    <cellStyle name="Normal 2 3 2 23 5 4" xfId="26994" xr:uid="{00000000-0005-0000-0000-0000FF680000}"/>
    <cellStyle name="Normal 2 3 2 23 5 5" xfId="26995" xr:uid="{00000000-0005-0000-0000-000000690000}"/>
    <cellStyle name="Normal 2 3 2 23 5 6" xfId="26996" xr:uid="{00000000-0005-0000-0000-000001690000}"/>
    <cellStyle name="Normal 2 3 2 23 5 7" xfId="26997" xr:uid="{00000000-0005-0000-0000-000002690000}"/>
    <cellStyle name="Normal 2 3 2 23 5 8" xfId="26998" xr:uid="{00000000-0005-0000-0000-000003690000}"/>
    <cellStyle name="Normal 2 3 2 23 5 9" xfId="26999" xr:uid="{00000000-0005-0000-0000-000004690000}"/>
    <cellStyle name="Normal 2 3 2 23 6" xfId="27000" xr:uid="{00000000-0005-0000-0000-000005690000}"/>
    <cellStyle name="Normal 2 3 2 23 7" xfId="27001" xr:uid="{00000000-0005-0000-0000-000006690000}"/>
    <cellStyle name="Normal 2 3 2 23 8" xfId="27002" xr:uid="{00000000-0005-0000-0000-000007690000}"/>
    <cellStyle name="Normal 2 3 2 23 9" xfId="27003" xr:uid="{00000000-0005-0000-0000-000008690000}"/>
    <cellStyle name="Normal 2 3 2 24" xfId="27004" xr:uid="{00000000-0005-0000-0000-000009690000}"/>
    <cellStyle name="Normal 2 3 2 24 10" xfId="27005" xr:uid="{00000000-0005-0000-0000-00000A690000}"/>
    <cellStyle name="Normal 2 3 2 24 11" xfId="27006" xr:uid="{00000000-0005-0000-0000-00000B690000}"/>
    <cellStyle name="Normal 2 3 2 24 12" xfId="27007" xr:uid="{00000000-0005-0000-0000-00000C690000}"/>
    <cellStyle name="Normal 2 3 2 24 13" xfId="27008" xr:uid="{00000000-0005-0000-0000-00000D690000}"/>
    <cellStyle name="Normal 2 3 2 24 14" xfId="27009" xr:uid="{00000000-0005-0000-0000-00000E690000}"/>
    <cellStyle name="Normal 2 3 2 24 2" xfId="27010" xr:uid="{00000000-0005-0000-0000-00000F690000}"/>
    <cellStyle name="Normal 2 3 2 24 2 10" xfId="27011" xr:uid="{00000000-0005-0000-0000-000010690000}"/>
    <cellStyle name="Normal 2 3 2 24 2 2" xfId="27012" xr:uid="{00000000-0005-0000-0000-000011690000}"/>
    <cellStyle name="Normal 2 3 2 24 2 3" xfId="27013" xr:uid="{00000000-0005-0000-0000-000012690000}"/>
    <cellStyle name="Normal 2 3 2 24 2 4" xfId="27014" xr:uid="{00000000-0005-0000-0000-000013690000}"/>
    <cellStyle name="Normal 2 3 2 24 2 5" xfId="27015" xr:uid="{00000000-0005-0000-0000-000014690000}"/>
    <cellStyle name="Normal 2 3 2 24 2 6" xfId="27016" xr:uid="{00000000-0005-0000-0000-000015690000}"/>
    <cellStyle name="Normal 2 3 2 24 2 7" xfId="27017" xr:uid="{00000000-0005-0000-0000-000016690000}"/>
    <cellStyle name="Normal 2 3 2 24 2 8" xfId="27018" xr:uid="{00000000-0005-0000-0000-000017690000}"/>
    <cellStyle name="Normal 2 3 2 24 2 9" xfId="27019" xr:uid="{00000000-0005-0000-0000-000018690000}"/>
    <cellStyle name="Normal 2 3 2 24 3" xfId="27020" xr:uid="{00000000-0005-0000-0000-000019690000}"/>
    <cellStyle name="Normal 2 3 2 24 3 10" xfId="27021" xr:uid="{00000000-0005-0000-0000-00001A690000}"/>
    <cellStyle name="Normal 2 3 2 24 3 2" xfId="27022" xr:uid="{00000000-0005-0000-0000-00001B690000}"/>
    <cellStyle name="Normal 2 3 2 24 3 3" xfId="27023" xr:uid="{00000000-0005-0000-0000-00001C690000}"/>
    <cellStyle name="Normal 2 3 2 24 3 4" xfId="27024" xr:uid="{00000000-0005-0000-0000-00001D690000}"/>
    <cellStyle name="Normal 2 3 2 24 3 5" xfId="27025" xr:uid="{00000000-0005-0000-0000-00001E690000}"/>
    <cellStyle name="Normal 2 3 2 24 3 6" xfId="27026" xr:uid="{00000000-0005-0000-0000-00001F690000}"/>
    <cellStyle name="Normal 2 3 2 24 3 7" xfId="27027" xr:uid="{00000000-0005-0000-0000-000020690000}"/>
    <cellStyle name="Normal 2 3 2 24 3 8" xfId="27028" xr:uid="{00000000-0005-0000-0000-000021690000}"/>
    <cellStyle name="Normal 2 3 2 24 3 9" xfId="27029" xr:uid="{00000000-0005-0000-0000-000022690000}"/>
    <cellStyle name="Normal 2 3 2 24 4" xfId="27030" xr:uid="{00000000-0005-0000-0000-000023690000}"/>
    <cellStyle name="Normal 2 3 2 24 4 10" xfId="27031" xr:uid="{00000000-0005-0000-0000-000024690000}"/>
    <cellStyle name="Normal 2 3 2 24 4 2" xfId="27032" xr:uid="{00000000-0005-0000-0000-000025690000}"/>
    <cellStyle name="Normal 2 3 2 24 4 3" xfId="27033" xr:uid="{00000000-0005-0000-0000-000026690000}"/>
    <cellStyle name="Normal 2 3 2 24 4 4" xfId="27034" xr:uid="{00000000-0005-0000-0000-000027690000}"/>
    <cellStyle name="Normal 2 3 2 24 4 5" xfId="27035" xr:uid="{00000000-0005-0000-0000-000028690000}"/>
    <cellStyle name="Normal 2 3 2 24 4 6" xfId="27036" xr:uid="{00000000-0005-0000-0000-000029690000}"/>
    <cellStyle name="Normal 2 3 2 24 4 7" xfId="27037" xr:uid="{00000000-0005-0000-0000-00002A690000}"/>
    <cellStyle name="Normal 2 3 2 24 4 8" xfId="27038" xr:uid="{00000000-0005-0000-0000-00002B690000}"/>
    <cellStyle name="Normal 2 3 2 24 4 9" xfId="27039" xr:uid="{00000000-0005-0000-0000-00002C690000}"/>
    <cellStyle name="Normal 2 3 2 24 5" xfId="27040" xr:uid="{00000000-0005-0000-0000-00002D690000}"/>
    <cellStyle name="Normal 2 3 2 24 5 10" xfId="27041" xr:uid="{00000000-0005-0000-0000-00002E690000}"/>
    <cellStyle name="Normal 2 3 2 24 5 2" xfId="27042" xr:uid="{00000000-0005-0000-0000-00002F690000}"/>
    <cellStyle name="Normal 2 3 2 24 5 3" xfId="27043" xr:uid="{00000000-0005-0000-0000-000030690000}"/>
    <cellStyle name="Normal 2 3 2 24 5 4" xfId="27044" xr:uid="{00000000-0005-0000-0000-000031690000}"/>
    <cellStyle name="Normal 2 3 2 24 5 5" xfId="27045" xr:uid="{00000000-0005-0000-0000-000032690000}"/>
    <cellStyle name="Normal 2 3 2 24 5 6" xfId="27046" xr:uid="{00000000-0005-0000-0000-000033690000}"/>
    <cellStyle name="Normal 2 3 2 24 5 7" xfId="27047" xr:uid="{00000000-0005-0000-0000-000034690000}"/>
    <cellStyle name="Normal 2 3 2 24 5 8" xfId="27048" xr:uid="{00000000-0005-0000-0000-000035690000}"/>
    <cellStyle name="Normal 2 3 2 24 5 9" xfId="27049" xr:uid="{00000000-0005-0000-0000-000036690000}"/>
    <cellStyle name="Normal 2 3 2 24 6" xfId="27050" xr:uid="{00000000-0005-0000-0000-000037690000}"/>
    <cellStyle name="Normal 2 3 2 24 7" xfId="27051" xr:uid="{00000000-0005-0000-0000-000038690000}"/>
    <cellStyle name="Normal 2 3 2 24 8" xfId="27052" xr:uid="{00000000-0005-0000-0000-000039690000}"/>
    <cellStyle name="Normal 2 3 2 24 9" xfId="27053" xr:uid="{00000000-0005-0000-0000-00003A690000}"/>
    <cellStyle name="Normal 2 3 2 25" xfId="27054" xr:uid="{00000000-0005-0000-0000-00003B690000}"/>
    <cellStyle name="Normal 2 3 2 25 10" xfId="27055" xr:uid="{00000000-0005-0000-0000-00003C690000}"/>
    <cellStyle name="Normal 2 3 2 25 11" xfId="27056" xr:uid="{00000000-0005-0000-0000-00003D690000}"/>
    <cellStyle name="Normal 2 3 2 25 12" xfId="27057" xr:uid="{00000000-0005-0000-0000-00003E690000}"/>
    <cellStyle name="Normal 2 3 2 25 13" xfId="27058" xr:uid="{00000000-0005-0000-0000-00003F690000}"/>
    <cellStyle name="Normal 2 3 2 25 14" xfId="27059" xr:uid="{00000000-0005-0000-0000-000040690000}"/>
    <cellStyle name="Normal 2 3 2 25 2" xfId="27060" xr:uid="{00000000-0005-0000-0000-000041690000}"/>
    <cellStyle name="Normal 2 3 2 25 2 10" xfId="27061" xr:uid="{00000000-0005-0000-0000-000042690000}"/>
    <cellStyle name="Normal 2 3 2 25 2 2" xfId="27062" xr:uid="{00000000-0005-0000-0000-000043690000}"/>
    <cellStyle name="Normal 2 3 2 25 2 3" xfId="27063" xr:uid="{00000000-0005-0000-0000-000044690000}"/>
    <cellStyle name="Normal 2 3 2 25 2 4" xfId="27064" xr:uid="{00000000-0005-0000-0000-000045690000}"/>
    <cellStyle name="Normal 2 3 2 25 2 5" xfId="27065" xr:uid="{00000000-0005-0000-0000-000046690000}"/>
    <cellStyle name="Normal 2 3 2 25 2 6" xfId="27066" xr:uid="{00000000-0005-0000-0000-000047690000}"/>
    <cellStyle name="Normal 2 3 2 25 2 7" xfId="27067" xr:uid="{00000000-0005-0000-0000-000048690000}"/>
    <cellStyle name="Normal 2 3 2 25 2 8" xfId="27068" xr:uid="{00000000-0005-0000-0000-000049690000}"/>
    <cellStyle name="Normal 2 3 2 25 2 9" xfId="27069" xr:uid="{00000000-0005-0000-0000-00004A690000}"/>
    <cellStyle name="Normal 2 3 2 25 3" xfId="27070" xr:uid="{00000000-0005-0000-0000-00004B690000}"/>
    <cellStyle name="Normal 2 3 2 25 3 10" xfId="27071" xr:uid="{00000000-0005-0000-0000-00004C690000}"/>
    <cellStyle name="Normal 2 3 2 25 3 2" xfId="27072" xr:uid="{00000000-0005-0000-0000-00004D690000}"/>
    <cellStyle name="Normal 2 3 2 25 3 3" xfId="27073" xr:uid="{00000000-0005-0000-0000-00004E690000}"/>
    <cellStyle name="Normal 2 3 2 25 3 4" xfId="27074" xr:uid="{00000000-0005-0000-0000-00004F690000}"/>
    <cellStyle name="Normal 2 3 2 25 3 5" xfId="27075" xr:uid="{00000000-0005-0000-0000-000050690000}"/>
    <cellStyle name="Normal 2 3 2 25 3 6" xfId="27076" xr:uid="{00000000-0005-0000-0000-000051690000}"/>
    <cellStyle name="Normal 2 3 2 25 3 7" xfId="27077" xr:uid="{00000000-0005-0000-0000-000052690000}"/>
    <cellStyle name="Normal 2 3 2 25 3 8" xfId="27078" xr:uid="{00000000-0005-0000-0000-000053690000}"/>
    <cellStyle name="Normal 2 3 2 25 3 9" xfId="27079" xr:uid="{00000000-0005-0000-0000-000054690000}"/>
    <cellStyle name="Normal 2 3 2 25 4" xfId="27080" xr:uid="{00000000-0005-0000-0000-000055690000}"/>
    <cellStyle name="Normal 2 3 2 25 4 10" xfId="27081" xr:uid="{00000000-0005-0000-0000-000056690000}"/>
    <cellStyle name="Normal 2 3 2 25 4 2" xfId="27082" xr:uid="{00000000-0005-0000-0000-000057690000}"/>
    <cellStyle name="Normal 2 3 2 25 4 3" xfId="27083" xr:uid="{00000000-0005-0000-0000-000058690000}"/>
    <cellStyle name="Normal 2 3 2 25 4 4" xfId="27084" xr:uid="{00000000-0005-0000-0000-000059690000}"/>
    <cellStyle name="Normal 2 3 2 25 4 5" xfId="27085" xr:uid="{00000000-0005-0000-0000-00005A690000}"/>
    <cellStyle name="Normal 2 3 2 25 4 6" xfId="27086" xr:uid="{00000000-0005-0000-0000-00005B690000}"/>
    <cellStyle name="Normal 2 3 2 25 4 7" xfId="27087" xr:uid="{00000000-0005-0000-0000-00005C690000}"/>
    <cellStyle name="Normal 2 3 2 25 4 8" xfId="27088" xr:uid="{00000000-0005-0000-0000-00005D690000}"/>
    <cellStyle name="Normal 2 3 2 25 4 9" xfId="27089" xr:uid="{00000000-0005-0000-0000-00005E690000}"/>
    <cellStyle name="Normal 2 3 2 25 5" xfId="27090" xr:uid="{00000000-0005-0000-0000-00005F690000}"/>
    <cellStyle name="Normal 2 3 2 25 5 10" xfId="27091" xr:uid="{00000000-0005-0000-0000-000060690000}"/>
    <cellStyle name="Normal 2 3 2 25 5 2" xfId="27092" xr:uid="{00000000-0005-0000-0000-000061690000}"/>
    <cellStyle name="Normal 2 3 2 25 5 3" xfId="27093" xr:uid="{00000000-0005-0000-0000-000062690000}"/>
    <cellStyle name="Normal 2 3 2 25 5 4" xfId="27094" xr:uid="{00000000-0005-0000-0000-000063690000}"/>
    <cellStyle name="Normal 2 3 2 25 5 5" xfId="27095" xr:uid="{00000000-0005-0000-0000-000064690000}"/>
    <cellStyle name="Normal 2 3 2 25 5 6" xfId="27096" xr:uid="{00000000-0005-0000-0000-000065690000}"/>
    <cellStyle name="Normal 2 3 2 25 5 7" xfId="27097" xr:uid="{00000000-0005-0000-0000-000066690000}"/>
    <cellStyle name="Normal 2 3 2 25 5 8" xfId="27098" xr:uid="{00000000-0005-0000-0000-000067690000}"/>
    <cellStyle name="Normal 2 3 2 25 5 9" xfId="27099" xr:uid="{00000000-0005-0000-0000-000068690000}"/>
    <cellStyle name="Normal 2 3 2 25 6" xfId="27100" xr:uid="{00000000-0005-0000-0000-000069690000}"/>
    <cellStyle name="Normal 2 3 2 25 7" xfId="27101" xr:uid="{00000000-0005-0000-0000-00006A690000}"/>
    <cellStyle name="Normal 2 3 2 25 8" xfId="27102" xr:uid="{00000000-0005-0000-0000-00006B690000}"/>
    <cellStyle name="Normal 2 3 2 25 9" xfId="27103" xr:uid="{00000000-0005-0000-0000-00006C690000}"/>
    <cellStyle name="Normal 2 3 2 26" xfId="27104" xr:uid="{00000000-0005-0000-0000-00006D690000}"/>
    <cellStyle name="Normal 2 3 2 26 10" xfId="27105" xr:uid="{00000000-0005-0000-0000-00006E690000}"/>
    <cellStyle name="Normal 2 3 2 26 11" xfId="27106" xr:uid="{00000000-0005-0000-0000-00006F690000}"/>
    <cellStyle name="Normal 2 3 2 26 12" xfId="27107" xr:uid="{00000000-0005-0000-0000-000070690000}"/>
    <cellStyle name="Normal 2 3 2 26 13" xfId="27108" xr:uid="{00000000-0005-0000-0000-000071690000}"/>
    <cellStyle name="Normal 2 3 2 26 14" xfId="27109" xr:uid="{00000000-0005-0000-0000-000072690000}"/>
    <cellStyle name="Normal 2 3 2 26 2" xfId="27110" xr:uid="{00000000-0005-0000-0000-000073690000}"/>
    <cellStyle name="Normal 2 3 2 26 2 10" xfId="27111" xr:uid="{00000000-0005-0000-0000-000074690000}"/>
    <cellStyle name="Normal 2 3 2 26 2 2" xfId="27112" xr:uid="{00000000-0005-0000-0000-000075690000}"/>
    <cellStyle name="Normal 2 3 2 26 2 3" xfId="27113" xr:uid="{00000000-0005-0000-0000-000076690000}"/>
    <cellStyle name="Normal 2 3 2 26 2 4" xfId="27114" xr:uid="{00000000-0005-0000-0000-000077690000}"/>
    <cellStyle name="Normal 2 3 2 26 2 5" xfId="27115" xr:uid="{00000000-0005-0000-0000-000078690000}"/>
    <cellStyle name="Normal 2 3 2 26 2 6" xfId="27116" xr:uid="{00000000-0005-0000-0000-000079690000}"/>
    <cellStyle name="Normal 2 3 2 26 2 7" xfId="27117" xr:uid="{00000000-0005-0000-0000-00007A690000}"/>
    <cellStyle name="Normal 2 3 2 26 2 8" xfId="27118" xr:uid="{00000000-0005-0000-0000-00007B690000}"/>
    <cellStyle name="Normal 2 3 2 26 2 9" xfId="27119" xr:uid="{00000000-0005-0000-0000-00007C690000}"/>
    <cellStyle name="Normal 2 3 2 26 3" xfId="27120" xr:uid="{00000000-0005-0000-0000-00007D690000}"/>
    <cellStyle name="Normal 2 3 2 26 3 10" xfId="27121" xr:uid="{00000000-0005-0000-0000-00007E690000}"/>
    <cellStyle name="Normal 2 3 2 26 3 2" xfId="27122" xr:uid="{00000000-0005-0000-0000-00007F690000}"/>
    <cellStyle name="Normal 2 3 2 26 3 3" xfId="27123" xr:uid="{00000000-0005-0000-0000-000080690000}"/>
    <cellStyle name="Normal 2 3 2 26 3 4" xfId="27124" xr:uid="{00000000-0005-0000-0000-000081690000}"/>
    <cellStyle name="Normal 2 3 2 26 3 5" xfId="27125" xr:uid="{00000000-0005-0000-0000-000082690000}"/>
    <cellStyle name="Normal 2 3 2 26 3 6" xfId="27126" xr:uid="{00000000-0005-0000-0000-000083690000}"/>
    <cellStyle name="Normal 2 3 2 26 3 7" xfId="27127" xr:uid="{00000000-0005-0000-0000-000084690000}"/>
    <cellStyle name="Normal 2 3 2 26 3 8" xfId="27128" xr:uid="{00000000-0005-0000-0000-000085690000}"/>
    <cellStyle name="Normal 2 3 2 26 3 9" xfId="27129" xr:uid="{00000000-0005-0000-0000-000086690000}"/>
    <cellStyle name="Normal 2 3 2 26 4" xfId="27130" xr:uid="{00000000-0005-0000-0000-000087690000}"/>
    <cellStyle name="Normal 2 3 2 26 4 10" xfId="27131" xr:uid="{00000000-0005-0000-0000-000088690000}"/>
    <cellStyle name="Normal 2 3 2 26 4 2" xfId="27132" xr:uid="{00000000-0005-0000-0000-000089690000}"/>
    <cellStyle name="Normal 2 3 2 26 4 3" xfId="27133" xr:uid="{00000000-0005-0000-0000-00008A690000}"/>
    <cellStyle name="Normal 2 3 2 26 4 4" xfId="27134" xr:uid="{00000000-0005-0000-0000-00008B690000}"/>
    <cellStyle name="Normal 2 3 2 26 4 5" xfId="27135" xr:uid="{00000000-0005-0000-0000-00008C690000}"/>
    <cellStyle name="Normal 2 3 2 26 4 6" xfId="27136" xr:uid="{00000000-0005-0000-0000-00008D690000}"/>
    <cellStyle name="Normal 2 3 2 26 4 7" xfId="27137" xr:uid="{00000000-0005-0000-0000-00008E690000}"/>
    <cellStyle name="Normal 2 3 2 26 4 8" xfId="27138" xr:uid="{00000000-0005-0000-0000-00008F690000}"/>
    <cellStyle name="Normal 2 3 2 26 4 9" xfId="27139" xr:uid="{00000000-0005-0000-0000-000090690000}"/>
    <cellStyle name="Normal 2 3 2 26 5" xfId="27140" xr:uid="{00000000-0005-0000-0000-000091690000}"/>
    <cellStyle name="Normal 2 3 2 26 5 10" xfId="27141" xr:uid="{00000000-0005-0000-0000-000092690000}"/>
    <cellStyle name="Normal 2 3 2 26 5 2" xfId="27142" xr:uid="{00000000-0005-0000-0000-000093690000}"/>
    <cellStyle name="Normal 2 3 2 26 5 3" xfId="27143" xr:uid="{00000000-0005-0000-0000-000094690000}"/>
    <cellStyle name="Normal 2 3 2 26 5 4" xfId="27144" xr:uid="{00000000-0005-0000-0000-000095690000}"/>
    <cellStyle name="Normal 2 3 2 26 5 5" xfId="27145" xr:uid="{00000000-0005-0000-0000-000096690000}"/>
    <cellStyle name="Normal 2 3 2 26 5 6" xfId="27146" xr:uid="{00000000-0005-0000-0000-000097690000}"/>
    <cellStyle name="Normal 2 3 2 26 5 7" xfId="27147" xr:uid="{00000000-0005-0000-0000-000098690000}"/>
    <cellStyle name="Normal 2 3 2 26 5 8" xfId="27148" xr:uid="{00000000-0005-0000-0000-000099690000}"/>
    <cellStyle name="Normal 2 3 2 26 5 9" xfId="27149" xr:uid="{00000000-0005-0000-0000-00009A690000}"/>
    <cellStyle name="Normal 2 3 2 26 6" xfId="27150" xr:uid="{00000000-0005-0000-0000-00009B690000}"/>
    <cellStyle name="Normal 2 3 2 26 7" xfId="27151" xr:uid="{00000000-0005-0000-0000-00009C690000}"/>
    <cellStyle name="Normal 2 3 2 26 8" xfId="27152" xr:uid="{00000000-0005-0000-0000-00009D690000}"/>
    <cellStyle name="Normal 2 3 2 26 9" xfId="27153" xr:uid="{00000000-0005-0000-0000-00009E690000}"/>
    <cellStyle name="Normal 2 3 2 27" xfId="27154" xr:uid="{00000000-0005-0000-0000-00009F690000}"/>
    <cellStyle name="Normal 2 3 2 27 10" xfId="27155" xr:uid="{00000000-0005-0000-0000-0000A0690000}"/>
    <cellStyle name="Normal 2 3 2 27 11" xfId="27156" xr:uid="{00000000-0005-0000-0000-0000A1690000}"/>
    <cellStyle name="Normal 2 3 2 27 12" xfId="27157" xr:uid="{00000000-0005-0000-0000-0000A2690000}"/>
    <cellStyle name="Normal 2 3 2 27 13" xfId="27158" xr:uid="{00000000-0005-0000-0000-0000A3690000}"/>
    <cellStyle name="Normal 2 3 2 27 14" xfId="27159" xr:uid="{00000000-0005-0000-0000-0000A4690000}"/>
    <cellStyle name="Normal 2 3 2 27 2" xfId="27160" xr:uid="{00000000-0005-0000-0000-0000A5690000}"/>
    <cellStyle name="Normal 2 3 2 27 2 10" xfId="27161" xr:uid="{00000000-0005-0000-0000-0000A6690000}"/>
    <cellStyle name="Normal 2 3 2 27 2 2" xfId="27162" xr:uid="{00000000-0005-0000-0000-0000A7690000}"/>
    <cellStyle name="Normal 2 3 2 27 2 3" xfId="27163" xr:uid="{00000000-0005-0000-0000-0000A8690000}"/>
    <cellStyle name="Normal 2 3 2 27 2 4" xfId="27164" xr:uid="{00000000-0005-0000-0000-0000A9690000}"/>
    <cellStyle name="Normal 2 3 2 27 2 5" xfId="27165" xr:uid="{00000000-0005-0000-0000-0000AA690000}"/>
    <cellStyle name="Normal 2 3 2 27 2 6" xfId="27166" xr:uid="{00000000-0005-0000-0000-0000AB690000}"/>
    <cellStyle name="Normal 2 3 2 27 2 7" xfId="27167" xr:uid="{00000000-0005-0000-0000-0000AC690000}"/>
    <cellStyle name="Normal 2 3 2 27 2 8" xfId="27168" xr:uid="{00000000-0005-0000-0000-0000AD690000}"/>
    <cellStyle name="Normal 2 3 2 27 2 9" xfId="27169" xr:uid="{00000000-0005-0000-0000-0000AE690000}"/>
    <cellStyle name="Normal 2 3 2 27 3" xfId="27170" xr:uid="{00000000-0005-0000-0000-0000AF690000}"/>
    <cellStyle name="Normal 2 3 2 27 3 10" xfId="27171" xr:uid="{00000000-0005-0000-0000-0000B0690000}"/>
    <cellStyle name="Normal 2 3 2 27 3 2" xfId="27172" xr:uid="{00000000-0005-0000-0000-0000B1690000}"/>
    <cellStyle name="Normal 2 3 2 27 3 3" xfId="27173" xr:uid="{00000000-0005-0000-0000-0000B2690000}"/>
    <cellStyle name="Normal 2 3 2 27 3 4" xfId="27174" xr:uid="{00000000-0005-0000-0000-0000B3690000}"/>
    <cellStyle name="Normal 2 3 2 27 3 5" xfId="27175" xr:uid="{00000000-0005-0000-0000-0000B4690000}"/>
    <cellStyle name="Normal 2 3 2 27 3 6" xfId="27176" xr:uid="{00000000-0005-0000-0000-0000B5690000}"/>
    <cellStyle name="Normal 2 3 2 27 3 7" xfId="27177" xr:uid="{00000000-0005-0000-0000-0000B6690000}"/>
    <cellStyle name="Normal 2 3 2 27 3 8" xfId="27178" xr:uid="{00000000-0005-0000-0000-0000B7690000}"/>
    <cellStyle name="Normal 2 3 2 27 3 9" xfId="27179" xr:uid="{00000000-0005-0000-0000-0000B8690000}"/>
    <cellStyle name="Normal 2 3 2 27 4" xfId="27180" xr:uid="{00000000-0005-0000-0000-0000B9690000}"/>
    <cellStyle name="Normal 2 3 2 27 4 10" xfId="27181" xr:uid="{00000000-0005-0000-0000-0000BA690000}"/>
    <cellStyle name="Normal 2 3 2 27 4 2" xfId="27182" xr:uid="{00000000-0005-0000-0000-0000BB690000}"/>
    <cellStyle name="Normal 2 3 2 27 4 3" xfId="27183" xr:uid="{00000000-0005-0000-0000-0000BC690000}"/>
    <cellStyle name="Normal 2 3 2 27 4 4" xfId="27184" xr:uid="{00000000-0005-0000-0000-0000BD690000}"/>
    <cellStyle name="Normal 2 3 2 27 4 5" xfId="27185" xr:uid="{00000000-0005-0000-0000-0000BE690000}"/>
    <cellStyle name="Normal 2 3 2 27 4 6" xfId="27186" xr:uid="{00000000-0005-0000-0000-0000BF690000}"/>
    <cellStyle name="Normal 2 3 2 27 4 7" xfId="27187" xr:uid="{00000000-0005-0000-0000-0000C0690000}"/>
    <cellStyle name="Normal 2 3 2 27 4 8" xfId="27188" xr:uid="{00000000-0005-0000-0000-0000C1690000}"/>
    <cellStyle name="Normal 2 3 2 27 4 9" xfId="27189" xr:uid="{00000000-0005-0000-0000-0000C2690000}"/>
    <cellStyle name="Normal 2 3 2 27 5" xfId="27190" xr:uid="{00000000-0005-0000-0000-0000C3690000}"/>
    <cellStyle name="Normal 2 3 2 27 5 10" xfId="27191" xr:uid="{00000000-0005-0000-0000-0000C4690000}"/>
    <cellStyle name="Normal 2 3 2 27 5 2" xfId="27192" xr:uid="{00000000-0005-0000-0000-0000C5690000}"/>
    <cellStyle name="Normal 2 3 2 27 5 3" xfId="27193" xr:uid="{00000000-0005-0000-0000-0000C6690000}"/>
    <cellStyle name="Normal 2 3 2 27 5 4" xfId="27194" xr:uid="{00000000-0005-0000-0000-0000C7690000}"/>
    <cellStyle name="Normal 2 3 2 27 5 5" xfId="27195" xr:uid="{00000000-0005-0000-0000-0000C8690000}"/>
    <cellStyle name="Normal 2 3 2 27 5 6" xfId="27196" xr:uid="{00000000-0005-0000-0000-0000C9690000}"/>
    <cellStyle name="Normal 2 3 2 27 5 7" xfId="27197" xr:uid="{00000000-0005-0000-0000-0000CA690000}"/>
    <cellStyle name="Normal 2 3 2 27 5 8" xfId="27198" xr:uid="{00000000-0005-0000-0000-0000CB690000}"/>
    <cellStyle name="Normal 2 3 2 27 5 9" xfId="27199" xr:uid="{00000000-0005-0000-0000-0000CC690000}"/>
    <cellStyle name="Normal 2 3 2 27 6" xfId="27200" xr:uid="{00000000-0005-0000-0000-0000CD690000}"/>
    <cellStyle name="Normal 2 3 2 27 7" xfId="27201" xr:uid="{00000000-0005-0000-0000-0000CE690000}"/>
    <cellStyle name="Normal 2 3 2 27 8" xfId="27202" xr:uid="{00000000-0005-0000-0000-0000CF690000}"/>
    <cellStyle name="Normal 2 3 2 27 9" xfId="27203" xr:uid="{00000000-0005-0000-0000-0000D0690000}"/>
    <cellStyle name="Normal 2 3 2 28" xfId="27204" xr:uid="{00000000-0005-0000-0000-0000D1690000}"/>
    <cellStyle name="Normal 2 3 2 28 10" xfId="27205" xr:uid="{00000000-0005-0000-0000-0000D2690000}"/>
    <cellStyle name="Normal 2 3 2 28 11" xfId="27206" xr:uid="{00000000-0005-0000-0000-0000D3690000}"/>
    <cellStyle name="Normal 2 3 2 28 12" xfId="27207" xr:uid="{00000000-0005-0000-0000-0000D4690000}"/>
    <cellStyle name="Normal 2 3 2 28 13" xfId="27208" xr:uid="{00000000-0005-0000-0000-0000D5690000}"/>
    <cellStyle name="Normal 2 3 2 28 14" xfId="27209" xr:uid="{00000000-0005-0000-0000-0000D6690000}"/>
    <cellStyle name="Normal 2 3 2 28 2" xfId="27210" xr:uid="{00000000-0005-0000-0000-0000D7690000}"/>
    <cellStyle name="Normal 2 3 2 28 2 10" xfId="27211" xr:uid="{00000000-0005-0000-0000-0000D8690000}"/>
    <cellStyle name="Normal 2 3 2 28 2 2" xfId="27212" xr:uid="{00000000-0005-0000-0000-0000D9690000}"/>
    <cellStyle name="Normal 2 3 2 28 2 3" xfId="27213" xr:uid="{00000000-0005-0000-0000-0000DA690000}"/>
    <cellStyle name="Normal 2 3 2 28 2 4" xfId="27214" xr:uid="{00000000-0005-0000-0000-0000DB690000}"/>
    <cellStyle name="Normal 2 3 2 28 2 5" xfId="27215" xr:uid="{00000000-0005-0000-0000-0000DC690000}"/>
    <cellStyle name="Normal 2 3 2 28 2 6" xfId="27216" xr:uid="{00000000-0005-0000-0000-0000DD690000}"/>
    <cellStyle name="Normal 2 3 2 28 2 7" xfId="27217" xr:uid="{00000000-0005-0000-0000-0000DE690000}"/>
    <cellStyle name="Normal 2 3 2 28 2 8" xfId="27218" xr:uid="{00000000-0005-0000-0000-0000DF690000}"/>
    <cellStyle name="Normal 2 3 2 28 2 9" xfId="27219" xr:uid="{00000000-0005-0000-0000-0000E0690000}"/>
    <cellStyle name="Normal 2 3 2 28 3" xfId="27220" xr:uid="{00000000-0005-0000-0000-0000E1690000}"/>
    <cellStyle name="Normal 2 3 2 28 3 10" xfId="27221" xr:uid="{00000000-0005-0000-0000-0000E2690000}"/>
    <cellStyle name="Normal 2 3 2 28 3 2" xfId="27222" xr:uid="{00000000-0005-0000-0000-0000E3690000}"/>
    <cellStyle name="Normal 2 3 2 28 3 3" xfId="27223" xr:uid="{00000000-0005-0000-0000-0000E4690000}"/>
    <cellStyle name="Normal 2 3 2 28 3 4" xfId="27224" xr:uid="{00000000-0005-0000-0000-0000E5690000}"/>
    <cellStyle name="Normal 2 3 2 28 3 5" xfId="27225" xr:uid="{00000000-0005-0000-0000-0000E6690000}"/>
    <cellStyle name="Normal 2 3 2 28 3 6" xfId="27226" xr:uid="{00000000-0005-0000-0000-0000E7690000}"/>
    <cellStyle name="Normal 2 3 2 28 3 7" xfId="27227" xr:uid="{00000000-0005-0000-0000-0000E8690000}"/>
    <cellStyle name="Normal 2 3 2 28 3 8" xfId="27228" xr:uid="{00000000-0005-0000-0000-0000E9690000}"/>
    <cellStyle name="Normal 2 3 2 28 3 9" xfId="27229" xr:uid="{00000000-0005-0000-0000-0000EA690000}"/>
    <cellStyle name="Normal 2 3 2 28 4" xfId="27230" xr:uid="{00000000-0005-0000-0000-0000EB690000}"/>
    <cellStyle name="Normal 2 3 2 28 4 10" xfId="27231" xr:uid="{00000000-0005-0000-0000-0000EC690000}"/>
    <cellStyle name="Normal 2 3 2 28 4 2" xfId="27232" xr:uid="{00000000-0005-0000-0000-0000ED690000}"/>
    <cellStyle name="Normal 2 3 2 28 4 3" xfId="27233" xr:uid="{00000000-0005-0000-0000-0000EE690000}"/>
    <cellStyle name="Normal 2 3 2 28 4 4" xfId="27234" xr:uid="{00000000-0005-0000-0000-0000EF690000}"/>
    <cellStyle name="Normal 2 3 2 28 4 5" xfId="27235" xr:uid="{00000000-0005-0000-0000-0000F0690000}"/>
    <cellStyle name="Normal 2 3 2 28 4 6" xfId="27236" xr:uid="{00000000-0005-0000-0000-0000F1690000}"/>
    <cellStyle name="Normal 2 3 2 28 4 7" xfId="27237" xr:uid="{00000000-0005-0000-0000-0000F2690000}"/>
    <cellStyle name="Normal 2 3 2 28 4 8" xfId="27238" xr:uid="{00000000-0005-0000-0000-0000F3690000}"/>
    <cellStyle name="Normal 2 3 2 28 4 9" xfId="27239" xr:uid="{00000000-0005-0000-0000-0000F4690000}"/>
    <cellStyle name="Normal 2 3 2 28 5" xfId="27240" xr:uid="{00000000-0005-0000-0000-0000F5690000}"/>
    <cellStyle name="Normal 2 3 2 28 5 10" xfId="27241" xr:uid="{00000000-0005-0000-0000-0000F6690000}"/>
    <cellStyle name="Normal 2 3 2 28 5 2" xfId="27242" xr:uid="{00000000-0005-0000-0000-0000F7690000}"/>
    <cellStyle name="Normal 2 3 2 28 5 3" xfId="27243" xr:uid="{00000000-0005-0000-0000-0000F8690000}"/>
    <cellStyle name="Normal 2 3 2 28 5 4" xfId="27244" xr:uid="{00000000-0005-0000-0000-0000F9690000}"/>
    <cellStyle name="Normal 2 3 2 28 5 5" xfId="27245" xr:uid="{00000000-0005-0000-0000-0000FA690000}"/>
    <cellStyle name="Normal 2 3 2 28 5 6" xfId="27246" xr:uid="{00000000-0005-0000-0000-0000FB690000}"/>
    <cellStyle name="Normal 2 3 2 28 5 7" xfId="27247" xr:uid="{00000000-0005-0000-0000-0000FC690000}"/>
    <cellStyle name="Normal 2 3 2 28 5 8" xfId="27248" xr:uid="{00000000-0005-0000-0000-0000FD690000}"/>
    <cellStyle name="Normal 2 3 2 28 5 9" xfId="27249" xr:uid="{00000000-0005-0000-0000-0000FE690000}"/>
    <cellStyle name="Normal 2 3 2 28 6" xfId="27250" xr:uid="{00000000-0005-0000-0000-0000FF690000}"/>
    <cellStyle name="Normal 2 3 2 28 7" xfId="27251" xr:uid="{00000000-0005-0000-0000-0000006A0000}"/>
    <cellStyle name="Normal 2 3 2 28 8" xfId="27252" xr:uid="{00000000-0005-0000-0000-0000016A0000}"/>
    <cellStyle name="Normal 2 3 2 28 9" xfId="27253" xr:uid="{00000000-0005-0000-0000-0000026A0000}"/>
    <cellStyle name="Normal 2 3 2 29" xfId="27254" xr:uid="{00000000-0005-0000-0000-0000036A0000}"/>
    <cellStyle name="Normal 2 3 2 29 10" xfId="27255" xr:uid="{00000000-0005-0000-0000-0000046A0000}"/>
    <cellStyle name="Normal 2 3 2 29 11" xfId="27256" xr:uid="{00000000-0005-0000-0000-0000056A0000}"/>
    <cellStyle name="Normal 2 3 2 29 12" xfId="27257" xr:uid="{00000000-0005-0000-0000-0000066A0000}"/>
    <cellStyle name="Normal 2 3 2 29 13" xfId="27258" xr:uid="{00000000-0005-0000-0000-0000076A0000}"/>
    <cellStyle name="Normal 2 3 2 29 14" xfId="27259" xr:uid="{00000000-0005-0000-0000-0000086A0000}"/>
    <cellStyle name="Normal 2 3 2 29 2" xfId="27260" xr:uid="{00000000-0005-0000-0000-0000096A0000}"/>
    <cellStyle name="Normal 2 3 2 29 2 10" xfId="27261" xr:uid="{00000000-0005-0000-0000-00000A6A0000}"/>
    <cellStyle name="Normal 2 3 2 29 2 2" xfId="27262" xr:uid="{00000000-0005-0000-0000-00000B6A0000}"/>
    <cellStyle name="Normal 2 3 2 29 2 3" xfId="27263" xr:uid="{00000000-0005-0000-0000-00000C6A0000}"/>
    <cellStyle name="Normal 2 3 2 29 2 4" xfId="27264" xr:uid="{00000000-0005-0000-0000-00000D6A0000}"/>
    <cellStyle name="Normal 2 3 2 29 2 5" xfId="27265" xr:uid="{00000000-0005-0000-0000-00000E6A0000}"/>
    <cellStyle name="Normal 2 3 2 29 2 6" xfId="27266" xr:uid="{00000000-0005-0000-0000-00000F6A0000}"/>
    <cellStyle name="Normal 2 3 2 29 2 7" xfId="27267" xr:uid="{00000000-0005-0000-0000-0000106A0000}"/>
    <cellStyle name="Normal 2 3 2 29 2 8" xfId="27268" xr:uid="{00000000-0005-0000-0000-0000116A0000}"/>
    <cellStyle name="Normal 2 3 2 29 2 9" xfId="27269" xr:uid="{00000000-0005-0000-0000-0000126A0000}"/>
    <cellStyle name="Normal 2 3 2 29 3" xfId="27270" xr:uid="{00000000-0005-0000-0000-0000136A0000}"/>
    <cellStyle name="Normal 2 3 2 29 3 10" xfId="27271" xr:uid="{00000000-0005-0000-0000-0000146A0000}"/>
    <cellStyle name="Normal 2 3 2 29 3 2" xfId="27272" xr:uid="{00000000-0005-0000-0000-0000156A0000}"/>
    <cellStyle name="Normal 2 3 2 29 3 3" xfId="27273" xr:uid="{00000000-0005-0000-0000-0000166A0000}"/>
    <cellStyle name="Normal 2 3 2 29 3 4" xfId="27274" xr:uid="{00000000-0005-0000-0000-0000176A0000}"/>
    <cellStyle name="Normal 2 3 2 29 3 5" xfId="27275" xr:uid="{00000000-0005-0000-0000-0000186A0000}"/>
    <cellStyle name="Normal 2 3 2 29 3 6" xfId="27276" xr:uid="{00000000-0005-0000-0000-0000196A0000}"/>
    <cellStyle name="Normal 2 3 2 29 3 7" xfId="27277" xr:uid="{00000000-0005-0000-0000-00001A6A0000}"/>
    <cellStyle name="Normal 2 3 2 29 3 8" xfId="27278" xr:uid="{00000000-0005-0000-0000-00001B6A0000}"/>
    <cellStyle name="Normal 2 3 2 29 3 9" xfId="27279" xr:uid="{00000000-0005-0000-0000-00001C6A0000}"/>
    <cellStyle name="Normal 2 3 2 29 4" xfId="27280" xr:uid="{00000000-0005-0000-0000-00001D6A0000}"/>
    <cellStyle name="Normal 2 3 2 29 4 10" xfId="27281" xr:uid="{00000000-0005-0000-0000-00001E6A0000}"/>
    <cellStyle name="Normal 2 3 2 29 4 2" xfId="27282" xr:uid="{00000000-0005-0000-0000-00001F6A0000}"/>
    <cellStyle name="Normal 2 3 2 29 4 3" xfId="27283" xr:uid="{00000000-0005-0000-0000-0000206A0000}"/>
    <cellStyle name="Normal 2 3 2 29 4 4" xfId="27284" xr:uid="{00000000-0005-0000-0000-0000216A0000}"/>
    <cellStyle name="Normal 2 3 2 29 4 5" xfId="27285" xr:uid="{00000000-0005-0000-0000-0000226A0000}"/>
    <cellStyle name="Normal 2 3 2 29 4 6" xfId="27286" xr:uid="{00000000-0005-0000-0000-0000236A0000}"/>
    <cellStyle name="Normal 2 3 2 29 4 7" xfId="27287" xr:uid="{00000000-0005-0000-0000-0000246A0000}"/>
    <cellStyle name="Normal 2 3 2 29 4 8" xfId="27288" xr:uid="{00000000-0005-0000-0000-0000256A0000}"/>
    <cellStyle name="Normal 2 3 2 29 4 9" xfId="27289" xr:uid="{00000000-0005-0000-0000-0000266A0000}"/>
    <cellStyle name="Normal 2 3 2 29 5" xfId="27290" xr:uid="{00000000-0005-0000-0000-0000276A0000}"/>
    <cellStyle name="Normal 2 3 2 29 5 10" xfId="27291" xr:uid="{00000000-0005-0000-0000-0000286A0000}"/>
    <cellStyle name="Normal 2 3 2 29 5 2" xfId="27292" xr:uid="{00000000-0005-0000-0000-0000296A0000}"/>
    <cellStyle name="Normal 2 3 2 29 5 3" xfId="27293" xr:uid="{00000000-0005-0000-0000-00002A6A0000}"/>
    <cellStyle name="Normal 2 3 2 29 5 4" xfId="27294" xr:uid="{00000000-0005-0000-0000-00002B6A0000}"/>
    <cellStyle name="Normal 2 3 2 29 5 5" xfId="27295" xr:uid="{00000000-0005-0000-0000-00002C6A0000}"/>
    <cellStyle name="Normal 2 3 2 29 5 6" xfId="27296" xr:uid="{00000000-0005-0000-0000-00002D6A0000}"/>
    <cellStyle name="Normal 2 3 2 29 5 7" xfId="27297" xr:uid="{00000000-0005-0000-0000-00002E6A0000}"/>
    <cellStyle name="Normal 2 3 2 29 5 8" xfId="27298" xr:uid="{00000000-0005-0000-0000-00002F6A0000}"/>
    <cellStyle name="Normal 2 3 2 29 5 9" xfId="27299" xr:uid="{00000000-0005-0000-0000-0000306A0000}"/>
    <cellStyle name="Normal 2 3 2 29 6" xfId="27300" xr:uid="{00000000-0005-0000-0000-0000316A0000}"/>
    <cellStyle name="Normal 2 3 2 29 7" xfId="27301" xr:uid="{00000000-0005-0000-0000-0000326A0000}"/>
    <cellStyle name="Normal 2 3 2 29 8" xfId="27302" xr:uid="{00000000-0005-0000-0000-0000336A0000}"/>
    <cellStyle name="Normal 2 3 2 29 9" xfId="27303" xr:uid="{00000000-0005-0000-0000-0000346A0000}"/>
    <cellStyle name="Normal 2 3 2 3" xfId="27304" xr:uid="{00000000-0005-0000-0000-0000356A0000}"/>
    <cellStyle name="Normal 2 3 2 3 10" xfId="27305" xr:uid="{00000000-0005-0000-0000-0000366A0000}"/>
    <cellStyle name="Normal 2 3 2 3 11" xfId="27306" xr:uid="{00000000-0005-0000-0000-0000376A0000}"/>
    <cellStyle name="Normal 2 3 2 3 12" xfId="27307" xr:uid="{00000000-0005-0000-0000-0000386A0000}"/>
    <cellStyle name="Normal 2 3 2 3 13" xfId="27308" xr:uid="{00000000-0005-0000-0000-0000396A0000}"/>
    <cellStyle name="Normal 2 3 2 3 14" xfId="27309" xr:uid="{00000000-0005-0000-0000-00003A6A0000}"/>
    <cellStyle name="Normal 2 3 2 3 15" xfId="27310" xr:uid="{00000000-0005-0000-0000-00003B6A0000}"/>
    <cellStyle name="Normal 2 3 2 3 16" xfId="27311" xr:uid="{00000000-0005-0000-0000-00003C6A0000}"/>
    <cellStyle name="Normal 2 3 2 3 2" xfId="27312" xr:uid="{00000000-0005-0000-0000-00003D6A0000}"/>
    <cellStyle name="Normal 2 3 2 3 2 10" xfId="27313" xr:uid="{00000000-0005-0000-0000-00003E6A0000}"/>
    <cellStyle name="Normal 2 3 2 3 2 2" xfId="27314" xr:uid="{00000000-0005-0000-0000-00003F6A0000}"/>
    <cellStyle name="Normal 2 3 2 3 2 3" xfId="27315" xr:uid="{00000000-0005-0000-0000-0000406A0000}"/>
    <cellStyle name="Normal 2 3 2 3 2 4" xfId="27316" xr:uid="{00000000-0005-0000-0000-0000416A0000}"/>
    <cellStyle name="Normal 2 3 2 3 2 5" xfId="27317" xr:uid="{00000000-0005-0000-0000-0000426A0000}"/>
    <cellStyle name="Normal 2 3 2 3 2 6" xfId="27318" xr:uid="{00000000-0005-0000-0000-0000436A0000}"/>
    <cellStyle name="Normal 2 3 2 3 2 7" xfId="27319" xr:uid="{00000000-0005-0000-0000-0000446A0000}"/>
    <cellStyle name="Normal 2 3 2 3 2 8" xfId="27320" xr:uid="{00000000-0005-0000-0000-0000456A0000}"/>
    <cellStyle name="Normal 2 3 2 3 2 9" xfId="27321" xr:uid="{00000000-0005-0000-0000-0000466A0000}"/>
    <cellStyle name="Normal 2 3 2 3 3" xfId="27322" xr:uid="{00000000-0005-0000-0000-0000476A0000}"/>
    <cellStyle name="Normal 2 3 2 3 3 10" xfId="27323" xr:uid="{00000000-0005-0000-0000-0000486A0000}"/>
    <cellStyle name="Normal 2 3 2 3 3 2" xfId="27324" xr:uid="{00000000-0005-0000-0000-0000496A0000}"/>
    <cellStyle name="Normal 2 3 2 3 3 3" xfId="27325" xr:uid="{00000000-0005-0000-0000-00004A6A0000}"/>
    <cellStyle name="Normal 2 3 2 3 3 4" xfId="27326" xr:uid="{00000000-0005-0000-0000-00004B6A0000}"/>
    <cellStyle name="Normal 2 3 2 3 3 5" xfId="27327" xr:uid="{00000000-0005-0000-0000-00004C6A0000}"/>
    <cellStyle name="Normal 2 3 2 3 3 6" xfId="27328" xr:uid="{00000000-0005-0000-0000-00004D6A0000}"/>
    <cellStyle name="Normal 2 3 2 3 3 7" xfId="27329" xr:uid="{00000000-0005-0000-0000-00004E6A0000}"/>
    <cellStyle name="Normal 2 3 2 3 3 8" xfId="27330" xr:uid="{00000000-0005-0000-0000-00004F6A0000}"/>
    <cellStyle name="Normal 2 3 2 3 3 9" xfId="27331" xr:uid="{00000000-0005-0000-0000-0000506A0000}"/>
    <cellStyle name="Normal 2 3 2 3 4" xfId="27332" xr:uid="{00000000-0005-0000-0000-0000516A0000}"/>
    <cellStyle name="Normal 2 3 2 3 4 10" xfId="27333" xr:uid="{00000000-0005-0000-0000-0000526A0000}"/>
    <cellStyle name="Normal 2 3 2 3 4 2" xfId="27334" xr:uid="{00000000-0005-0000-0000-0000536A0000}"/>
    <cellStyle name="Normal 2 3 2 3 4 3" xfId="27335" xr:uid="{00000000-0005-0000-0000-0000546A0000}"/>
    <cellStyle name="Normal 2 3 2 3 4 4" xfId="27336" xr:uid="{00000000-0005-0000-0000-0000556A0000}"/>
    <cellStyle name="Normal 2 3 2 3 4 5" xfId="27337" xr:uid="{00000000-0005-0000-0000-0000566A0000}"/>
    <cellStyle name="Normal 2 3 2 3 4 6" xfId="27338" xr:uid="{00000000-0005-0000-0000-0000576A0000}"/>
    <cellStyle name="Normal 2 3 2 3 4 7" xfId="27339" xr:uid="{00000000-0005-0000-0000-0000586A0000}"/>
    <cellStyle name="Normal 2 3 2 3 4 8" xfId="27340" xr:uid="{00000000-0005-0000-0000-0000596A0000}"/>
    <cellStyle name="Normal 2 3 2 3 4 9" xfId="27341" xr:uid="{00000000-0005-0000-0000-00005A6A0000}"/>
    <cellStyle name="Normal 2 3 2 3 5" xfId="27342" xr:uid="{00000000-0005-0000-0000-00005B6A0000}"/>
    <cellStyle name="Normal 2 3 2 3 5 10" xfId="27343" xr:uid="{00000000-0005-0000-0000-00005C6A0000}"/>
    <cellStyle name="Normal 2 3 2 3 5 2" xfId="27344" xr:uid="{00000000-0005-0000-0000-00005D6A0000}"/>
    <cellStyle name="Normal 2 3 2 3 5 3" xfId="27345" xr:uid="{00000000-0005-0000-0000-00005E6A0000}"/>
    <cellStyle name="Normal 2 3 2 3 5 4" xfId="27346" xr:uid="{00000000-0005-0000-0000-00005F6A0000}"/>
    <cellStyle name="Normal 2 3 2 3 5 5" xfId="27347" xr:uid="{00000000-0005-0000-0000-0000606A0000}"/>
    <cellStyle name="Normal 2 3 2 3 5 6" xfId="27348" xr:uid="{00000000-0005-0000-0000-0000616A0000}"/>
    <cellStyle name="Normal 2 3 2 3 5 7" xfId="27349" xr:uid="{00000000-0005-0000-0000-0000626A0000}"/>
    <cellStyle name="Normal 2 3 2 3 5 8" xfId="27350" xr:uid="{00000000-0005-0000-0000-0000636A0000}"/>
    <cellStyle name="Normal 2 3 2 3 5 9" xfId="27351" xr:uid="{00000000-0005-0000-0000-0000646A0000}"/>
    <cellStyle name="Normal 2 3 2 3 6" xfId="27352" xr:uid="{00000000-0005-0000-0000-0000656A0000}"/>
    <cellStyle name="Normal 2 3 2 3 7" xfId="27353" xr:uid="{00000000-0005-0000-0000-0000666A0000}"/>
    <cellStyle name="Normal 2 3 2 3 8" xfId="27354" xr:uid="{00000000-0005-0000-0000-0000676A0000}"/>
    <cellStyle name="Normal 2 3 2 3 9" xfId="27355" xr:uid="{00000000-0005-0000-0000-0000686A0000}"/>
    <cellStyle name="Normal 2 3 2 30" xfId="27356" xr:uid="{00000000-0005-0000-0000-0000696A0000}"/>
    <cellStyle name="Normal 2 3 2 30 10" xfId="27357" xr:uid="{00000000-0005-0000-0000-00006A6A0000}"/>
    <cellStyle name="Normal 2 3 2 30 11" xfId="27358" xr:uid="{00000000-0005-0000-0000-00006B6A0000}"/>
    <cellStyle name="Normal 2 3 2 30 12" xfId="27359" xr:uid="{00000000-0005-0000-0000-00006C6A0000}"/>
    <cellStyle name="Normal 2 3 2 30 13" xfId="27360" xr:uid="{00000000-0005-0000-0000-00006D6A0000}"/>
    <cellStyle name="Normal 2 3 2 30 14" xfId="27361" xr:uid="{00000000-0005-0000-0000-00006E6A0000}"/>
    <cellStyle name="Normal 2 3 2 30 2" xfId="27362" xr:uid="{00000000-0005-0000-0000-00006F6A0000}"/>
    <cellStyle name="Normal 2 3 2 30 2 10" xfId="27363" xr:uid="{00000000-0005-0000-0000-0000706A0000}"/>
    <cellStyle name="Normal 2 3 2 30 2 2" xfId="27364" xr:uid="{00000000-0005-0000-0000-0000716A0000}"/>
    <cellStyle name="Normal 2 3 2 30 2 3" xfId="27365" xr:uid="{00000000-0005-0000-0000-0000726A0000}"/>
    <cellStyle name="Normal 2 3 2 30 2 4" xfId="27366" xr:uid="{00000000-0005-0000-0000-0000736A0000}"/>
    <cellStyle name="Normal 2 3 2 30 2 5" xfId="27367" xr:uid="{00000000-0005-0000-0000-0000746A0000}"/>
    <cellStyle name="Normal 2 3 2 30 2 6" xfId="27368" xr:uid="{00000000-0005-0000-0000-0000756A0000}"/>
    <cellStyle name="Normal 2 3 2 30 2 7" xfId="27369" xr:uid="{00000000-0005-0000-0000-0000766A0000}"/>
    <cellStyle name="Normal 2 3 2 30 2 8" xfId="27370" xr:uid="{00000000-0005-0000-0000-0000776A0000}"/>
    <cellStyle name="Normal 2 3 2 30 2 9" xfId="27371" xr:uid="{00000000-0005-0000-0000-0000786A0000}"/>
    <cellStyle name="Normal 2 3 2 30 3" xfId="27372" xr:uid="{00000000-0005-0000-0000-0000796A0000}"/>
    <cellStyle name="Normal 2 3 2 30 3 10" xfId="27373" xr:uid="{00000000-0005-0000-0000-00007A6A0000}"/>
    <cellStyle name="Normal 2 3 2 30 3 2" xfId="27374" xr:uid="{00000000-0005-0000-0000-00007B6A0000}"/>
    <cellStyle name="Normal 2 3 2 30 3 3" xfId="27375" xr:uid="{00000000-0005-0000-0000-00007C6A0000}"/>
    <cellStyle name="Normal 2 3 2 30 3 4" xfId="27376" xr:uid="{00000000-0005-0000-0000-00007D6A0000}"/>
    <cellStyle name="Normal 2 3 2 30 3 5" xfId="27377" xr:uid="{00000000-0005-0000-0000-00007E6A0000}"/>
    <cellStyle name="Normal 2 3 2 30 3 6" xfId="27378" xr:uid="{00000000-0005-0000-0000-00007F6A0000}"/>
    <cellStyle name="Normal 2 3 2 30 3 7" xfId="27379" xr:uid="{00000000-0005-0000-0000-0000806A0000}"/>
    <cellStyle name="Normal 2 3 2 30 3 8" xfId="27380" xr:uid="{00000000-0005-0000-0000-0000816A0000}"/>
    <cellStyle name="Normal 2 3 2 30 3 9" xfId="27381" xr:uid="{00000000-0005-0000-0000-0000826A0000}"/>
    <cellStyle name="Normal 2 3 2 30 4" xfId="27382" xr:uid="{00000000-0005-0000-0000-0000836A0000}"/>
    <cellStyle name="Normal 2 3 2 30 4 10" xfId="27383" xr:uid="{00000000-0005-0000-0000-0000846A0000}"/>
    <cellStyle name="Normal 2 3 2 30 4 2" xfId="27384" xr:uid="{00000000-0005-0000-0000-0000856A0000}"/>
    <cellStyle name="Normal 2 3 2 30 4 3" xfId="27385" xr:uid="{00000000-0005-0000-0000-0000866A0000}"/>
    <cellStyle name="Normal 2 3 2 30 4 4" xfId="27386" xr:uid="{00000000-0005-0000-0000-0000876A0000}"/>
    <cellStyle name="Normal 2 3 2 30 4 5" xfId="27387" xr:uid="{00000000-0005-0000-0000-0000886A0000}"/>
    <cellStyle name="Normal 2 3 2 30 4 6" xfId="27388" xr:uid="{00000000-0005-0000-0000-0000896A0000}"/>
    <cellStyle name="Normal 2 3 2 30 4 7" xfId="27389" xr:uid="{00000000-0005-0000-0000-00008A6A0000}"/>
    <cellStyle name="Normal 2 3 2 30 4 8" xfId="27390" xr:uid="{00000000-0005-0000-0000-00008B6A0000}"/>
    <cellStyle name="Normal 2 3 2 30 4 9" xfId="27391" xr:uid="{00000000-0005-0000-0000-00008C6A0000}"/>
    <cellStyle name="Normal 2 3 2 30 5" xfId="27392" xr:uid="{00000000-0005-0000-0000-00008D6A0000}"/>
    <cellStyle name="Normal 2 3 2 30 5 10" xfId="27393" xr:uid="{00000000-0005-0000-0000-00008E6A0000}"/>
    <cellStyle name="Normal 2 3 2 30 5 2" xfId="27394" xr:uid="{00000000-0005-0000-0000-00008F6A0000}"/>
    <cellStyle name="Normal 2 3 2 30 5 3" xfId="27395" xr:uid="{00000000-0005-0000-0000-0000906A0000}"/>
    <cellStyle name="Normal 2 3 2 30 5 4" xfId="27396" xr:uid="{00000000-0005-0000-0000-0000916A0000}"/>
    <cellStyle name="Normal 2 3 2 30 5 5" xfId="27397" xr:uid="{00000000-0005-0000-0000-0000926A0000}"/>
    <cellStyle name="Normal 2 3 2 30 5 6" xfId="27398" xr:uid="{00000000-0005-0000-0000-0000936A0000}"/>
    <cellStyle name="Normal 2 3 2 30 5 7" xfId="27399" xr:uid="{00000000-0005-0000-0000-0000946A0000}"/>
    <cellStyle name="Normal 2 3 2 30 5 8" xfId="27400" xr:uid="{00000000-0005-0000-0000-0000956A0000}"/>
    <cellStyle name="Normal 2 3 2 30 5 9" xfId="27401" xr:uid="{00000000-0005-0000-0000-0000966A0000}"/>
    <cellStyle name="Normal 2 3 2 30 6" xfId="27402" xr:uid="{00000000-0005-0000-0000-0000976A0000}"/>
    <cellStyle name="Normal 2 3 2 30 7" xfId="27403" xr:uid="{00000000-0005-0000-0000-0000986A0000}"/>
    <cellStyle name="Normal 2 3 2 30 8" xfId="27404" xr:uid="{00000000-0005-0000-0000-0000996A0000}"/>
    <cellStyle name="Normal 2 3 2 30 9" xfId="27405" xr:uid="{00000000-0005-0000-0000-00009A6A0000}"/>
    <cellStyle name="Normal 2 3 2 31" xfId="27406" xr:uid="{00000000-0005-0000-0000-00009B6A0000}"/>
    <cellStyle name="Normal 2 3 2 31 10" xfId="27407" xr:uid="{00000000-0005-0000-0000-00009C6A0000}"/>
    <cellStyle name="Normal 2 3 2 31 11" xfId="27408" xr:uid="{00000000-0005-0000-0000-00009D6A0000}"/>
    <cellStyle name="Normal 2 3 2 31 12" xfId="27409" xr:uid="{00000000-0005-0000-0000-00009E6A0000}"/>
    <cellStyle name="Normal 2 3 2 31 13" xfId="27410" xr:uid="{00000000-0005-0000-0000-00009F6A0000}"/>
    <cellStyle name="Normal 2 3 2 31 14" xfId="27411" xr:uid="{00000000-0005-0000-0000-0000A06A0000}"/>
    <cellStyle name="Normal 2 3 2 31 2" xfId="27412" xr:uid="{00000000-0005-0000-0000-0000A16A0000}"/>
    <cellStyle name="Normal 2 3 2 31 2 10" xfId="27413" xr:uid="{00000000-0005-0000-0000-0000A26A0000}"/>
    <cellStyle name="Normal 2 3 2 31 2 2" xfId="27414" xr:uid="{00000000-0005-0000-0000-0000A36A0000}"/>
    <cellStyle name="Normal 2 3 2 31 2 3" xfId="27415" xr:uid="{00000000-0005-0000-0000-0000A46A0000}"/>
    <cellStyle name="Normal 2 3 2 31 2 4" xfId="27416" xr:uid="{00000000-0005-0000-0000-0000A56A0000}"/>
    <cellStyle name="Normal 2 3 2 31 2 5" xfId="27417" xr:uid="{00000000-0005-0000-0000-0000A66A0000}"/>
    <cellStyle name="Normal 2 3 2 31 2 6" xfId="27418" xr:uid="{00000000-0005-0000-0000-0000A76A0000}"/>
    <cellStyle name="Normal 2 3 2 31 2 7" xfId="27419" xr:uid="{00000000-0005-0000-0000-0000A86A0000}"/>
    <cellStyle name="Normal 2 3 2 31 2 8" xfId="27420" xr:uid="{00000000-0005-0000-0000-0000A96A0000}"/>
    <cellStyle name="Normal 2 3 2 31 2 9" xfId="27421" xr:uid="{00000000-0005-0000-0000-0000AA6A0000}"/>
    <cellStyle name="Normal 2 3 2 31 3" xfId="27422" xr:uid="{00000000-0005-0000-0000-0000AB6A0000}"/>
    <cellStyle name="Normal 2 3 2 31 3 10" xfId="27423" xr:uid="{00000000-0005-0000-0000-0000AC6A0000}"/>
    <cellStyle name="Normal 2 3 2 31 3 2" xfId="27424" xr:uid="{00000000-0005-0000-0000-0000AD6A0000}"/>
    <cellStyle name="Normal 2 3 2 31 3 3" xfId="27425" xr:uid="{00000000-0005-0000-0000-0000AE6A0000}"/>
    <cellStyle name="Normal 2 3 2 31 3 4" xfId="27426" xr:uid="{00000000-0005-0000-0000-0000AF6A0000}"/>
    <cellStyle name="Normal 2 3 2 31 3 5" xfId="27427" xr:uid="{00000000-0005-0000-0000-0000B06A0000}"/>
    <cellStyle name="Normal 2 3 2 31 3 6" xfId="27428" xr:uid="{00000000-0005-0000-0000-0000B16A0000}"/>
    <cellStyle name="Normal 2 3 2 31 3 7" xfId="27429" xr:uid="{00000000-0005-0000-0000-0000B26A0000}"/>
    <cellStyle name="Normal 2 3 2 31 3 8" xfId="27430" xr:uid="{00000000-0005-0000-0000-0000B36A0000}"/>
    <cellStyle name="Normal 2 3 2 31 3 9" xfId="27431" xr:uid="{00000000-0005-0000-0000-0000B46A0000}"/>
    <cellStyle name="Normal 2 3 2 31 4" xfId="27432" xr:uid="{00000000-0005-0000-0000-0000B56A0000}"/>
    <cellStyle name="Normal 2 3 2 31 4 10" xfId="27433" xr:uid="{00000000-0005-0000-0000-0000B66A0000}"/>
    <cellStyle name="Normal 2 3 2 31 4 2" xfId="27434" xr:uid="{00000000-0005-0000-0000-0000B76A0000}"/>
    <cellStyle name="Normal 2 3 2 31 4 3" xfId="27435" xr:uid="{00000000-0005-0000-0000-0000B86A0000}"/>
    <cellStyle name="Normal 2 3 2 31 4 4" xfId="27436" xr:uid="{00000000-0005-0000-0000-0000B96A0000}"/>
    <cellStyle name="Normal 2 3 2 31 4 5" xfId="27437" xr:uid="{00000000-0005-0000-0000-0000BA6A0000}"/>
    <cellStyle name="Normal 2 3 2 31 4 6" xfId="27438" xr:uid="{00000000-0005-0000-0000-0000BB6A0000}"/>
    <cellStyle name="Normal 2 3 2 31 4 7" xfId="27439" xr:uid="{00000000-0005-0000-0000-0000BC6A0000}"/>
    <cellStyle name="Normal 2 3 2 31 4 8" xfId="27440" xr:uid="{00000000-0005-0000-0000-0000BD6A0000}"/>
    <cellStyle name="Normal 2 3 2 31 4 9" xfId="27441" xr:uid="{00000000-0005-0000-0000-0000BE6A0000}"/>
    <cellStyle name="Normal 2 3 2 31 5" xfId="27442" xr:uid="{00000000-0005-0000-0000-0000BF6A0000}"/>
    <cellStyle name="Normal 2 3 2 31 5 10" xfId="27443" xr:uid="{00000000-0005-0000-0000-0000C06A0000}"/>
    <cellStyle name="Normal 2 3 2 31 5 2" xfId="27444" xr:uid="{00000000-0005-0000-0000-0000C16A0000}"/>
    <cellStyle name="Normal 2 3 2 31 5 3" xfId="27445" xr:uid="{00000000-0005-0000-0000-0000C26A0000}"/>
    <cellStyle name="Normal 2 3 2 31 5 4" xfId="27446" xr:uid="{00000000-0005-0000-0000-0000C36A0000}"/>
    <cellStyle name="Normal 2 3 2 31 5 5" xfId="27447" xr:uid="{00000000-0005-0000-0000-0000C46A0000}"/>
    <cellStyle name="Normal 2 3 2 31 5 6" xfId="27448" xr:uid="{00000000-0005-0000-0000-0000C56A0000}"/>
    <cellStyle name="Normal 2 3 2 31 5 7" xfId="27449" xr:uid="{00000000-0005-0000-0000-0000C66A0000}"/>
    <cellStyle name="Normal 2 3 2 31 5 8" xfId="27450" xr:uid="{00000000-0005-0000-0000-0000C76A0000}"/>
    <cellStyle name="Normal 2 3 2 31 5 9" xfId="27451" xr:uid="{00000000-0005-0000-0000-0000C86A0000}"/>
    <cellStyle name="Normal 2 3 2 31 6" xfId="27452" xr:uid="{00000000-0005-0000-0000-0000C96A0000}"/>
    <cellStyle name="Normal 2 3 2 31 7" xfId="27453" xr:uid="{00000000-0005-0000-0000-0000CA6A0000}"/>
    <cellStyle name="Normal 2 3 2 31 8" xfId="27454" xr:uid="{00000000-0005-0000-0000-0000CB6A0000}"/>
    <cellStyle name="Normal 2 3 2 31 9" xfId="27455" xr:uid="{00000000-0005-0000-0000-0000CC6A0000}"/>
    <cellStyle name="Normal 2 3 2 32" xfId="27456" xr:uid="{00000000-0005-0000-0000-0000CD6A0000}"/>
    <cellStyle name="Normal 2 3 2 32 10" xfId="27457" xr:uid="{00000000-0005-0000-0000-0000CE6A0000}"/>
    <cellStyle name="Normal 2 3 2 32 11" xfId="27458" xr:uid="{00000000-0005-0000-0000-0000CF6A0000}"/>
    <cellStyle name="Normal 2 3 2 32 12" xfId="27459" xr:uid="{00000000-0005-0000-0000-0000D06A0000}"/>
    <cellStyle name="Normal 2 3 2 32 13" xfId="27460" xr:uid="{00000000-0005-0000-0000-0000D16A0000}"/>
    <cellStyle name="Normal 2 3 2 32 14" xfId="27461" xr:uid="{00000000-0005-0000-0000-0000D26A0000}"/>
    <cellStyle name="Normal 2 3 2 32 2" xfId="27462" xr:uid="{00000000-0005-0000-0000-0000D36A0000}"/>
    <cellStyle name="Normal 2 3 2 32 2 10" xfId="27463" xr:uid="{00000000-0005-0000-0000-0000D46A0000}"/>
    <cellStyle name="Normal 2 3 2 32 2 2" xfId="27464" xr:uid="{00000000-0005-0000-0000-0000D56A0000}"/>
    <cellStyle name="Normal 2 3 2 32 2 3" xfId="27465" xr:uid="{00000000-0005-0000-0000-0000D66A0000}"/>
    <cellStyle name="Normal 2 3 2 32 2 4" xfId="27466" xr:uid="{00000000-0005-0000-0000-0000D76A0000}"/>
    <cellStyle name="Normal 2 3 2 32 2 5" xfId="27467" xr:uid="{00000000-0005-0000-0000-0000D86A0000}"/>
    <cellStyle name="Normal 2 3 2 32 2 6" xfId="27468" xr:uid="{00000000-0005-0000-0000-0000D96A0000}"/>
    <cellStyle name="Normal 2 3 2 32 2 7" xfId="27469" xr:uid="{00000000-0005-0000-0000-0000DA6A0000}"/>
    <cellStyle name="Normal 2 3 2 32 2 8" xfId="27470" xr:uid="{00000000-0005-0000-0000-0000DB6A0000}"/>
    <cellStyle name="Normal 2 3 2 32 2 9" xfId="27471" xr:uid="{00000000-0005-0000-0000-0000DC6A0000}"/>
    <cellStyle name="Normal 2 3 2 32 3" xfId="27472" xr:uid="{00000000-0005-0000-0000-0000DD6A0000}"/>
    <cellStyle name="Normal 2 3 2 32 3 10" xfId="27473" xr:uid="{00000000-0005-0000-0000-0000DE6A0000}"/>
    <cellStyle name="Normal 2 3 2 32 3 2" xfId="27474" xr:uid="{00000000-0005-0000-0000-0000DF6A0000}"/>
    <cellStyle name="Normal 2 3 2 32 3 3" xfId="27475" xr:uid="{00000000-0005-0000-0000-0000E06A0000}"/>
    <cellStyle name="Normal 2 3 2 32 3 4" xfId="27476" xr:uid="{00000000-0005-0000-0000-0000E16A0000}"/>
    <cellStyle name="Normal 2 3 2 32 3 5" xfId="27477" xr:uid="{00000000-0005-0000-0000-0000E26A0000}"/>
    <cellStyle name="Normal 2 3 2 32 3 6" xfId="27478" xr:uid="{00000000-0005-0000-0000-0000E36A0000}"/>
    <cellStyle name="Normal 2 3 2 32 3 7" xfId="27479" xr:uid="{00000000-0005-0000-0000-0000E46A0000}"/>
    <cellStyle name="Normal 2 3 2 32 3 8" xfId="27480" xr:uid="{00000000-0005-0000-0000-0000E56A0000}"/>
    <cellStyle name="Normal 2 3 2 32 3 9" xfId="27481" xr:uid="{00000000-0005-0000-0000-0000E66A0000}"/>
    <cellStyle name="Normal 2 3 2 32 4" xfId="27482" xr:uid="{00000000-0005-0000-0000-0000E76A0000}"/>
    <cellStyle name="Normal 2 3 2 32 4 10" xfId="27483" xr:uid="{00000000-0005-0000-0000-0000E86A0000}"/>
    <cellStyle name="Normal 2 3 2 32 4 2" xfId="27484" xr:uid="{00000000-0005-0000-0000-0000E96A0000}"/>
    <cellStyle name="Normal 2 3 2 32 4 3" xfId="27485" xr:uid="{00000000-0005-0000-0000-0000EA6A0000}"/>
    <cellStyle name="Normal 2 3 2 32 4 4" xfId="27486" xr:uid="{00000000-0005-0000-0000-0000EB6A0000}"/>
    <cellStyle name="Normal 2 3 2 32 4 5" xfId="27487" xr:uid="{00000000-0005-0000-0000-0000EC6A0000}"/>
    <cellStyle name="Normal 2 3 2 32 4 6" xfId="27488" xr:uid="{00000000-0005-0000-0000-0000ED6A0000}"/>
    <cellStyle name="Normal 2 3 2 32 4 7" xfId="27489" xr:uid="{00000000-0005-0000-0000-0000EE6A0000}"/>
    <cellStyle name="Normal 2 3 2 32 4 8" xfId="27490" xr:uid="{00000000-0005-0000-0000-0000EF6A0000}"/>
    <cellStyle name="Normal 2 3 2 32 4 9" xfId="27491" xr:uid="{00000000-0005-0000-0000-0000F06A0000}"/>
    <cellStyle name="Normal 2 3 2 32 5" xfId="27492" xr:uid="{00000000-0005-0000-0000-0000F16A0000}"/>
    <cellStyle name="Normal 2 3 2 32 5 10" xfId="27493" xr:uid="{00000000-0005-0000-0000-0000F26A0000}"/>
    <cellStyle name="Normal 2 3 2 32 5 2" xfId="27494" xr:uid="{00000000-0005-0000-0000-0000F36A0000}"/>
    <cellStyle name="Normal 2 3 2 32 5 3" xfId="27495" xr:uid="{00000000-0005-0000-0000-0000F46A0000}"/>
    <cellStyle name="Normal 2 3 2 32 5 4" xfId="27496" xr:uid="{00000000-0005-0000-0000-0000F56A0000}"/>
    <cellStyle name="Normal 2 3 2 32 5 5" xfId="27497" xr:uid="{00000000-0005-0000-0000-0000F66A0000}"/>
    <cellStyle name="Normal 2 3 2 32 5 6" xfId="27498" xr:uid="{00000000-0005-0000-0000-0000F76A0000}"/>
    <cellStyle name="Normal 2 3 2 32 5 7" xfId="27499" xr:uid="{00000000-0005-0000-0000-0000F86A0000}"/>
    <cellStyle name="Normal 2 3 2 32 5 8" xfId="27500" xr:uid="{00000000-0005-0000-0000-0000F96A0000}"/>
    <cellStyle name="Normal 2 3 2 32 5 9" xfId="27501" xr:uid="{00000000-0005-0000-0000-0000FA6A0000}"/>
    <cellStyle name="Normal 2 3 2 32 6" xfId="27502" xr:uid="{00000000-0005-0000-0000-0000FB6A0000}"/>
    <cellStyle name="Normal 2 3 2 32 7" xfId="27503" xr:uid="{00000000-0005-0000-0000-0000FC6A0000}"/>
    <cellStyle name="Normal 2 3 2 32 8" xfId="27504" xr:uid="{00000000-0005-0000-0000-0000FD6A0000}"/>
    <cellStyle name="Normal 2 3 2 32 9" xfId="27505" xr:uid="{00000000-0005-0000-0000-0000FE6A0000}"/>
    <cellStyle name="Normal 2 3 2 33" xfId="27506" xr:uid="{00000000-0005-0000-0000-0000FF6A0000}"/>
    <cellStyle name="Normal 2 3 2 33 10" xfId="27507" xr:uid="{00000000-0005-0000-0000-0000006B0000}"/>
    <cellStyle name="Normal 2 3 2 33 11" xfId="27508" xr:uid="{00000000-0005-0000-0000-0000016B0000}"/>
    <cellStyle name="Normal 2 3 2 33 12" xfId="27509" xr:uid="{00000000-0005-0000-0000-0000026B0000}"/>
    <cellStyle name="Normal 2 3 2 33 13" xfId="27510" xr:uid="{00000000-0005-0000-0000-0000036B0000}"/>
    <cellStyle name="Normal 2 3 2 33 14" xfId="27511" xr:uid="{00000000-0005-0000-0000-0000046B0000}"/>
    <cellStyle name="Normal 2 3 2 33 2" xfId="27512" xr:uid="{00000000-0005-0000-0000-0000056B0000}"/>
    <cellStyle name="Normal 2 3 2 33 2 10" xfId="27513" xr:uid="{00000000-0005-0000-0000-0000066B0000}"/>
    <cellStyle name="Normal 2 3 2 33 2 2" xfId="27514" xr:uid="{00000000-0005-0000-0000-0000076B0000}"/>
    <cellStyle name="Normal 2 3 2 33 2 3" xfId="27515" xr:uid="{00000000-0005-0000-0000-0000086B0000}"/>
    <cellStyle name="Normal 2 3 2 33 2 4" xfId="27516" xr:uid="{00000000-0005-0000-0000-0000096B0000}"/>
    <cellStyle name="Normal 2 3 2 33 2 5" xfId="27517" xr:uid="{00000000-0005-0000-0000-00000A6B0000}"/>
    <cellStyle name="Normal 2 3 2 33 2 6" xfId="27518" xr:uid="{00000000-0005-0000-0000-00000B6B0000}"/>
    <cellStyle name="Normal 2 3 2 33 2 7" xfId="27519" xr:uid="{00000000-0005-0000-0000-00000C6B0000}"/>
    <cellStyle name="Normal 2 3 2 33 2 8" xfId="27520" xr:uid="{00000000-0005-0000-0000-00000D6B0000}"/>
    <cellStyle name="Normal 2 3 2 33 2 9" xfId="27521" xr:uid="{00000000-0005-0000-0000-00000E6B0000}"/>
    <cellStyle name="Normal 2 3 2 33 3" xfId="27522" xr:uid="{00000000-0005-0000-0000-00000F6B0000}"/>
    <cellStyle name="Normal 2 3 2 33 3 10" xfId="27523" xr:uid="{00000000-0005-0000-0000-0000106B0000}"/>
    <cellStyle name="Normal 2 3 2 33 3 2" xfId="27524" xr:uid="{00000000-0005-0000-0000-0000116B0000}"/>
    <cellStyle name="Normal 2 3 2 33 3 3" xfId="27525" xr:uid="{00000000-0005-0000-0000-0000126B0000}"/>
    <cellStyle name="Normal 2 3 2 33 3 4" xfId="27526" xr:uid="{00000000-0005-0000-0000-0000136B0000}"/>
    <cellStyle name="Normal 2 3 2 33 3 5" xfId="27527" xr:uid="{00000000-0005-0000-0000-0000146B0000}"/>
    <cellStyle name="Normal 2 3 2 33 3 6" xfId="27528" xr:uid="{00000000-0005-0000-0000-0000156B0000}"/>
    <cellStyle name="Normal 2 3 2 33 3 7" xfId="27529" xr:uid="{00000000-0005-0000-0000-0000166B0000}"/>
    <cellStyle name="Normal 2 3 2 33 3 8" xfId="27530" xr:uid="{00000000-0005-0000-0000-0000176B0000}"/>
    <cellStyle name="Normal 2 3 2 33 3 9" xfId="27531" xr:uid="{00000000-0005-0000-0000-0000186B0000}"/>
    <cellStyle name="Normal 2 3 2 33 4" xfId="27532" xr:uid="{00000000-0005-0000-0000-0000196B0000}"/>
    <cellStyle name="Normal 2 3 2 33 4 10" xfId="27533" xr:uid="{00000000-0005-0000-0000-00001A6B0000}"/>
    <cellStyle name="Normal 2 3 2 33 4 2" xfId="27534" xr:uid="{00000000-0005-0000-0000-00001B6B0000}"/>
    <cellStyle name="Normal 2 3 2 33 4 3" xfId="27535" xr:uid="{00000000-0005-0000-0000-00001C6B0000}"/>
    <cellStyle name="Normal 2 3 2 33 4 4" xfId="27536" xr:uid="{00000000-0005-0000-0000-00001D6B0000}"/>
    <cellStyle name="Normal 2 3 2 33 4 5" xfId="27537" xr:uid="{00000000-0005-0000-0000-00001E6B0000}"/>
    <cellStyle name="Normal 2 3 2 33 4 6" xfId="27538" xr:uid="{00000000-0005-0000-0000-00001F6B0000}"/>
    <cellStyle name="Normal 2 3 2 33 4 7" xfId="27539" xr:uid="{00000000-0005-0000-0000-0000206B0000}"/>
    <cellStyle name="Normal 2 3 2 33 4 8" xfId="27540" xr:uid="{00000000-0005-0000-0000-0000216B0000}"/>
    <cellStyle name="Normal 2 3 2 33 4 9" xfId="27541" xr:uid="{00000000-0005-0000-0000-0000226B0000}"/>
    <cellStyle name="Normal 2 3 2 33 5" xfId="27542" xr:uid="{00000000-0005-0000-0000-0000236B0000}"/>
    <cellStyle name="Normal 2 3 2 33 5 10" xfId="27543" xr:uid="{00000000-0005-0000-0000-0000246B0000}"/>
    <cellStyle name="Normal 2 3 2 33 5 2" xfId="27544" xr:uid="{00000000-0005-0000-0000-0000256B0000}"/>
    <cellStyle name="Normal 2 3 2 33 5 3" xfId="27545" xr:uid="{00000000-0005-0000-0000-0000266B0000}"/>
    <cellStyle name="Normal 2 3 2 33 5 4" xfId="27546" xr:uid="{00000000-0005-0000-0000-0000276B0000}"/>
    <cellStyle name="Normal 2 3 2 33 5 5" xfId="27547" xr:uid="{00000000-0005-0000-0000-0000286B0000}"/>
    <cellStyle name="Normal 2 3 2 33 5 6" xfId="27548" xr:uid="{00000000-0005-0000-0000-0000296B0000}"/>
    <cellStyle name="Normal 2 3 2 33 5 7" xfId="27549" xr:uid="{00000000-0005-0000-0000-00002A6B0000}"/>
    <cellStyle name="Normal 2 3 2 33 5 8" xfId="27550" xr:uid="{00000000-0005-0000-0000-00002B6B0000}"/>
    <cellStyle name="Normal 2 3 2 33 5 9" xfId="27551" xr:uid="{00000000-0005-0000-0000-00002C6B0000}"/>
    <cellStyle name="Normal 2 3 2 33 6" xfId="27552" xr:uid="{00000000-0005-0000-0000-00002D6B0000}"/>
    <cellStyle name="Normal 2 3 2 33 7" xfId="27553" xr:uid="{00000000-0005-0000-0000-00002E6B0000}"/>
    <cellStyle name="Normal 2 3 2 33 8" xfId="27554" xr:uid="{00000000-0005-0000-0000-00002F6B0000}"/>
    <cellStyle name="Normal 2 3 2 33 9" xfId="27555" xr:uid="{00000000-0005-0000-0000-0000306B0000}"/>
    <cellStyle name="Normal 2 3 2 34" xfId="27556" xr:uid="{00000000-0005-0000-0000-0000316B0000}"/>
    <cellStyle name="Normal 2 3 2 34 10" xfId="27557" xr:uid="{00000000-0005-0000-0000-0000326B0000}"/>
    <cellStyle name="Normal 2 3 2 34 2" xfId="27558" xr:uid="{00000000-0005-0000-0000-0000336B0000}"/>
    <cellStyle name="Normal 2 3 2 34 3" xfId="27559" xr:uid="{00000000-0005-0000-0000-0000346B0000}"/>
    <cellStyle name="Normal 2 3 2 34 4" xfId="27560" xr:uid="{00000000-0005-0000-0000-0000356B0000}"/>
    <cellStyle name="Normal 2 3 2 34 5" xfId="27561" xr:uid="{00000000-0005-0000-0000-0000366B0000}"/>
    <cellStyle name="Normal 2 3 2 34 6" xfId="27562" xr:uid="{00000000-0005-0000-0000-0000376B0000}"/>
    <cellStyle name="Normal 2 3 2 34 7" xfId="27563" xr:uid="{00000000-0005-0000-0000-0000386B0000}"/>
    <cellStyle name="Normal 2 3 2 34 8" xfId="27564" xr:uid="{00000000-0005-0000-0000-0000396B0000}"/>
    <cellStyle name="Normal 2 3 2 34 9" xfId="27565" xr:uid="{00000000-0005-0000-0000-00003A6B0000}"/>
    <cellStyle name="Normal 2 3 2 35" xfId="27566" xr:uid="{00000000-0005-0000-0000-00003B6B0000}"/>
    <cellStyle name="Normal 2 3 2 35 10" xfId="27567" xr:uid="{00000000-0005-0000-0000-00003C6B0000}"/>
    <cellStyle name="Normal 2 3 2 35 2" xfId="27568" xr:uid="{00000000-0005-0000-0000-00003D6B0000}"/>
    <cellStyle name="Normal 2 3 2 35 3" xfId="27569" xr:uid="{00000000-0005-0000-0000-00003E6B0000}"/>
    <cellStyle name="Normal 2 3 2 35 4" xfId="27570" xr:uid="{00000000-0005-0000-0000-00003F6B0000}"/>
    <cellStyle name="Normal 2 3 2 35 5" xfId="27571" xr:uid="{00000000-0005-0000-0000-0000406B0000}"/>
    <cellStyle name="Normal 2 3 2 35 6" xfId="27572" xr:uid="{00000000-0005-0000-0000-0000416B0000}"/>
    <cellStyle name="Normal 2 3 2 35 7" xfId="27573" xr:uid="{00000000-0005-0000-0000-0000426B0000}"/>
    <cellStyle name="Normal 2 3 2 35 8" xfId="27574" xr:uid="{00000000-0005-0000-0000-0000436B0000}"/>
    <cellStyle name="Normal 2 3 2 35 9" xfId="27575" xr:uid="{00000000-0005-0000-0000-0000446B0000}"/>
    <cellStyle name="Normal 2 3 2 36" xfId="27576" xr:uid="{00000000-0005-0000-0000-0000456B0000}"/>
    <cellStyle name="Normal 2 3 2 36 10" xfId="27577" xr:uid="{00000000-0005-0000-0000-0000466B0000}"/>
    <cellStyle name="Normal 2 3 2 36 2" xfId="27578" xr:uid="{00000000-0005-0000-0000-0000476B0000}"/>
    <cellStyle name="Normal 2 3 2 36 3" xfId="27579" xr:uid="{00000000-0005-0000-0000-0000486B0000}"/>
    <cellStyle name="Normal 2 3 2 36 4" xfId="27580" xr:uid="{00000000-0005-0000-0000-0000496B0000}"/>
    <cellStyle name="Normal 2 3 2 36 5" xfId="27581" xr:uid="{00000000-0005-0000-0000-00004A6B0000}"/>
    <cellStyle name="Normal 2 3 2 36 6" xfId="27582" xr:uid="{00000000-0005-0000-0000-00004B6B0000}"/>
    <cellStyle name="Normal 2 3 2 36 7" xfId="27583" xr:uid="{00000000-0005-0000-0000-00004C6B0000}"/>
    <cellStyle name="Normal 2 3 2 36 8" xfId="27584" xr:uid="{00000000-0005-0000-0000-00004D6B0000}"/>
    <cellStyle name="Normal 2 3 2 36 9" xfId="27585" xr:uid="{00000000-0005-0000-0000-00004E6B0000}"/>
    <cellStyle name="Normal 2 3 2 37" xfId="27586" xr:uid="{00000000-0005-0000-0000-00004F6B0000}"/>
    <cellStyle name="Normal 2 3 2 37 10" xfId="27587" xr:uid="{00000000-0005-0000-0000-0000506B0000}"/>
    <cellStyle name="Normal 2 3 2 37 2" xfId="27588" xr:uid="{00000000-0005-0000-0000-0000516B0000}"/>
    <cellStyle name="Normal 2 3 2 37 3" xfId="27589" xr:uid="{00000000-0005-0000-0000-0000526B0000}"/>
    <cellStyle name="Normal 2 3 2 37 4" xfId="27590" xr:uid="{00000000-0005-0000-0000-0000536B0000}"/>
    <cellStyle name="Normal 2 3 2 37 5" xfId="27591" xr:uid="{00000000-0005-0000-0000-0000546B0000}"/>
    <cellStyle name="Normal 2 3 2 37 6" xfId="27592" xr:uid="{00000000-0005-0000-0000-0000556B0000}"/>
    <cellStyle name="Normal 2 3 2 37 7" xfId="27593" xr:uid="{00000000-0005-0000-0000-0000566B0000}"/>
    <cellStyle name="Normal 2 3 2 37 8" xfId="27594" xr:uid="{00000000-0005-0000-0000-0000576B0000}"/>
    <cellStyle name="Normal 2 3 2 37 9" xfId="27595" xr:uid="{00000000-0005-0000-0000-0000586B0000}"/>
    <cellStyle name="Normal 2 3 2 38" xfId="27596" xr:uid="{00000000-0005-0000-0000-0000596B0000}"/>
    <cellStyle name="Normal 2 3 2 39" xfId="27597" xr:uid="{00000000-0005-0000-0000-00005A6B0000}"/>
    <cellStyle name="Normal 2 3 2 4" xfId="27598" xr:uid="{00000000-0005-0000-0000-00005B6B0000}"/>
    <cellStyle name="Normal 2 3 2 4 10" xfId="27599" xr:uid="{00000000-0005-0000-0000-00005C6B0000}"/>
    <cellStyle name="Normal 2 3 2 4 11" xfId="27600" xr:uid="{00000000-0005-0000-0000-00005D6B0000}"/>
    <cellStyle name="Normal 2 3 2 4 12" xfId="27601" xr:uid="{00000000-0005-0000-0000-00005E6B0000}"/>
    <cellStyle name="Normal 2 3 2 4 13" xfId="27602" xr:uid="{00000000-0005-0000-0000-00005F6B0000}"/>
    <cellStyle name="Normal 2 3 2 4 14" xfId="27603" xr:uid="{00000000-0005-0000-0000-0000606B0000}"/>
    <cellStyle name="Normal 2 3 2 4 2" xfId="27604" xr:uid="{00000000-0005-0000-0000-0000616B0000}"/>
    <cellStyle name="Normal 2 3 2 4 2 10" xfId="27605" xr:uid="{00000000-0005-0000-0000-0000626B0000}"/>
    <cellStyle name="Normal 2 3 2 4 2 2" xfId="27606" xr:uid="{00000000-0005-0000-0000-0000636B0000}"/>
    <cellStyle name="Normal 2 3 2 4 2 3" xfId="27607" xr:uid="{00000000-0005-0000-0000-0000646B0000}"/>
    <cellStyle name="Normal 2 3 2 4 2 4" xfId="27608" xr:uid="{00000000-0005-0000-0000-0000656B0000}"/>
    <cellStyle name="Normal 2 3 2 4 2 5" xfId="27609" xr:uid="{00000000-0005-0000-0000-0000666B0000}"/>
    <cellStyle name="Normal 2 3 2 4 2 6" xfId="27610" xr:uid="{00000000-0005-0000-0000-0000676B0000}"/>
    <cellStyle name="Normal 2 3 2 4 2 7" xfId="27611" xr:uid="{00000000-0005-0000-0000-0000686B0000}"/>
    <cellStyle name="Normal 2 3 2 4 2 8" xfId="27612" xr:uid="{00000000-0005-0000-0000-0000696B0000}"/>
    <cellStyle name="Normal 2 3 2 4 2 9" xfId="27613" xr:uid="{00000000-0005-0000-0000-00006A6B0000}"/>
    <cellStyle name="Normal 2 3 2 4 3" xfId="27614" xr:uid="{00000000-0005-0000-0000-00006B6B0000}"/>
    <cellStyle name="Normal 2 3 2 4 3 10" xfId="27615" xr:uid="{00000000-0005-0000-0000-00006C6B0000}"/>
    <cellStyle name="Normal 2 3 2 4 3 2" xfId="27616" xr:uid="{00000000-0005-0000-0000-00006D6B0000}"/>
    <cellStyle name="Normal 2 3 2 4 3 3" xfId="27617" xr:uid="{00000000-0005-0000-0000-00006E6B0000}"/>
    <cellStyle name="Normal 2 3 2 4 3 4" xfId="27618" xr:uid="{00000000-0005-0000-0000-00006F6B0000}"/>
    <cellStyle name="Normal 2 3 2 4 3 5" xfId="27619" xr:uid="{00000000-0005-0000-0000-0000706B0000}"/>
    <cellStyle name="Normal 2 3 2 4 3 6" xfId="27620" xr:uid="{00000000-0005-0000-0000-0000716B0000}"/>
    <cellStyle name="Normal 2 3 2 4 3 7" xfId="27621" xr:uid="{00000000-0005-0000-0000-0000726B0000}"/>
    <cellStyle name="Normal 2 3 2 4 3 8" xfId="27622" xr:uid="{00000000-0005-0000-0000-0000736B0000}"/>
    <cellStyle name="Normal 2 3 2 4 3 9" xfId="27623" xr:uid="{00000000-0005-0000-0000-0000746B0000}"/>
    <cellStyle name="Normal 2 3 2 4 4" xfId="27624" xr:uid="{00000000-0005-0000-0000-0000756B0000}"/>
    <cellStyle name="Normal 2 3 2 4 4 10" xfId="27625" xr:uid="{00000000-0005-0000-0000-0000766B0000}"/>
    <cellStyle name="Normal 2 3 2 4 4 2" xfId="27626" xr:uid="{00000000-0005-0000-0000-0000776B0000}"/>
    <cellStyle name="Normal 2 3 2 4 4 3" xfId="27627" xr:uid="{00000000-0005-0000-0000-0000786B0000}"/>
    <cellStyle name="Normal 2 3 2 4 4 4" xfId="27628" xr:uid="{00000000-0005-0000-0000-0000796B0000}"/>
    <cellStyle name="Normal 2 3 2 4 4 5" xfId="27629" xr:uid="{00000000-0005-0000-0000-00007A6B0000}"/>
    <cellStyle name="Normal 2 3 2 4 4 6" xfId="27630" xr:uid="{00000000-0005-0000-0000-00007B6B0000}"/>
    <cellStyle name="Normal 2 3 2 4 4 7" xfId="27631" xr:uid="{00000000-0005-0000-0000-00007C6B0000}"/>
    <cellStyle name="Normal 2 3 2 4 4 8" xfId="27632" xr:uid="{00000000-0005-0000-0000-00007D6B0000}"/>
    <cellStyle name="Normal 2 3 2 4 4 9" xfId="27633" xr:uid="{00000000-0005-0000-0000-00007E6B0000}"/>
    <cellStyle name="Normal 2 3 2 4 5" xfId="27634" xr:uid="{00000000-0005-0000-0000-00007F6B0000}"/>
    <cellStyle name="Normal 2 3 2 4 5 10" xfId="27635" xr:uid="{00000000-0005-0000-0000-0000806B0000}"/>
    <cellStyle name="Normal 2 3 2 4 5 2" xfId="27636" xr:uid="{00000000-0005-0000-0000-0000816B0000}"/>
    <cellStyle name="Normal 2 3 2 4 5 3" xfId="27637" xr:uid="{00000000-0005-0000-0000-0000826B0000}"/>
    <cellStyle name="Normal 2 3 2 4 5 4" xfId="27638" xr:uid="{00000000-0005-0000-0000-0000836B0000}"/>
    <cellStyle name="Normal 2 3 2 4 5 5" xfId="27639" xr:uid="{00000000-0005-0000-0000-0000846B0000}"/>
    <cellStyle name="Normal 2 3 2 4 5 6" xfId="27640" xr:uid="{00000000-0005-0000-0000-0000856B0000}"/>
    <cellStyle name="Normal 2 3 2 4 5 7" xfId="27641" xr:uid="{00000000-0005-0000-0000-0000866B0000}"/>
    <cellStyle name="Normal 2 3 2 4 5 8" xfId="27642" xr:uid="{00000000-0005-0000-0000-0000876B0000}"/>
    <cellStyle name="Normal 2 3 2 4 5 9" xfId="27643" xr:uid="{00000000-0005-0000-0000-0000886B0000}"/>
    <cellStyle name="Normal 2 3 2 4 6" xfId="27644" xr:uid="{00000000-0005-0000-0000-0000896B0000}"/>
    <cellStyle name="Normal 2 3 2 4 7" xfId="27645" xr:uid="{00000000-0005-0000-0000-00008A6B0000}"/>
    <cellStyle name="Normal 2 3 2 4 8" xfId="27646" xr:uid="{00000000-0005-0000-0000-00008B6B0000}"/>
    <cellStyle name="Normal 2 3 2 4 9" xfId="27647" xr:uid="{00000000-0005-0000-0000-00008C6B0000}"/>
    <cellStyle name="Normal 2 3 2 40" xfId="27648" xr:uid="{00000000-0005-0000-0000-00008D6B0000}"/>
    <cellStyle name="Normal 2 3 2 41" xfId="27649" xr:uid="{00000000-0005-0000-0000-00008E6B0000}"/>
    <cellStyle name="Normal 2 3 2 42" xfId="27650" xr:uid="{00000000-0005-0000-0000-00008F6B0000}"/>
    <cellStyle name="Normal 2 3 2 43" xfId="27651" xr:uid="{00000000-0005-0000-0000-0000906B0000}"/>
    <cellStyle name="Normal 2 3 2 44" xfId="27652" xr:uid="{00000000-0005-0000-0000-0000916B0000}"/>
    <cellStyle name="Normal 2 3 2 45" xfId="27653" xr:uid="{00000000-0005-0000-0000-0000926B0000}"/>
    <cellStyle name="Normal 2 3 2 46" xfId="27654" xr:uid="{00000000-0005-0000-0000-0000936B0000}"/>
    <cellStyle name="Normal 2 3 2 47" xfId="27655" xr:uid="{00000000-0005-0000-0000-0000946B0000}"/>
    <cellStyle name="Normal 2 3 2 48" xfId="27656" xr:uid="{00000000-0005-0000-0000-0000956B0000}"/>
    <cellStyle name="Normal 2 3 2 5" xfId="27657" xr:uid="{00000000-0005-0000-0000-0000966B0000}"/>
    <cellStyle name="Normal 2 3 2 5 10" xfId="27658" xr:uid="{00000000-0005-0000-0000-0000976B0000}"/>
    <cellStyle name="Normal 2 3 2 5 11" xfId="27659" xr:uid="{00000000-0005-0000-0000-0000986B0000}"/>
    <cellStyle name="Normal 2 3 2 5 12" xfId="27660" xr:uid="{00000000-0005-0000-0000-0000996B0000}"/>
    <cellStyle name="Normal 2 3 2 5 13" xfId="27661" xr:uid="{00000000-0005-0000-0000-00009A6B0000}"/>
    <cellStyle name="Normal 2 3 2 5 14" xfId="27662" xr:uid="{00000000-0005-0000-0000-00009B6B0000}"/>
    <cellStyle name="Normal 2 3 2 5 2" xfId="27663" xr:uid="{00000000-0005-0000-0000-00009C6B0000}"/>
    <cellStyle name="Normal 2 3 2 5 2 10" xfId="27664" xr:uid="{00000000-0005-0000-0000-00009D6B0000}"/>
    <cellStyle name="Normal 2 3 2 5 2 2" xfId="27665" xr:uid="{00000000-0005-0000-0000-00009E6B0000}"/>
    <cellStyle name="Normal 2 3 2 5 2 3" xfId="27666" xr:uid="{00000000-0005-0000-0000-00009F6B0000}"/>
    <cellStyle name="Normal 2 3 2 5 2 4" xfId="27667" xr:uid="{00000000-0005-0000-0000-0000A06B0000}"/>
    <cellStyle name="Normal 2 3 2 5 2 5" xfId="27668" xr:uid="{00000000-0005-0000-0000-0000A16B0000}"/>
    <cellStyle name="Normal 2 3 2 5 2 6" xfId="27669" xr:uid="{00000000-0005-0000-0000-0000A26B0000}"/>
    <cellStyle name="Normal 2 3 2 5 2 7" xfId="27670" xr:uid="{00000000-0005-0000-0000-0000A36B0000}"/>
    <cellStyle name="Normal 2 3 2 5 2 8" xfId="27671" xr:uid="{00000000-0005-0000-0000-0000A46B0000}"/>
    <cellStyle name="Normal 2 3 2 5 2 9" xfId="27672" xr:uid="{00000000-0005-0000-0000-0000A56B0000}"/>
    <cellStyle name="Normal 2 3 2 5 3" xfId="27673" xr:uid="{00000000-0005-0000-0000-0000A66B0000}"/>
    <cellStyle name="Normal 2 3 2 5 3 10" xfId="27674" xr:uid="{00000000-0005-0000-0000-0000A76B0000}"/>
    <cellStyle name="Normal 2 3 2 5 3 2" xfId="27675" xr:uid="{00000000-0005-0000-0000-0000A86B0000}"/>
    <cellStyle name="Normal 2 3 2 5 3 3" xfId="27676" xr:uid="{00000000-0005-0000-0000-0000A96B0000}"/>
    <cellStyle name="Normal 2 3 2 5 3 4" xfId="27677" xr:uid="{00000000-0005-0000-0000-0000AA6B0000}"/>
    <cellStyle name="Normal 2 3 2 5 3 5" xfId="27678" xr:uid="{00000000-0005-0000-0000-0000AB6B0000}"/>
    <cellStyle name="Normal 2 3 2 5 3 6" xfId="27679" xr:uid="{00000000-0005-0000-0000-0000AC6B0000}"/>
    <cellStyle name="Normal 2 3 2 5 3 7" xfId="27680" xr:uid="{00000000-0005-0000-0000-0000AD6B0000}"/>
    <cellStyle name="Normal 2 3 2 5 3 8" xfId="27681" xr:uid="{00000000-0005-0000-0000-0000AE6B0000}"/>
    <cellStyle name="Normal 2 3 2 5 3 9" xfId="27682" xr:uid="{00000000-0005-0000-0000-0000AF6B0000}"/>
    <cellStyle name="Normal 2 3 2 5 4" xfId="27683" xr:uid="{00000000-0005-0000-0000-0000B06B0000}"/>
    <cellStyle name="Normal 2 3 2 5 4 10" xfId="27684" xr:uid="{00000000-0005-0000-0000-0000B16B0000}"/>
    <cellStyle name="Normal 2 3 2 5 4 2" xfId="27685" xr:uid="{00000000-0005-0000-0000-0000B26B0000}"/>
    <cellStyle name="Normal 2 3 2 5 4 3" xfId="27686" xr:uid="{00000000-0005-0000-0000-0000B36B0000}"/>
    <cellStyle name="Normal 2 3 2 5 4 4" xfId="27687" xr:uid="{00000000-0005-0000-0000-0000B46B0000}"/>
    <cellStyle name="Normal 2 3 2 5 4 5" xfId="27688" xr:uid="{00000000-0005-0000-0000-0000B56B0000}"/>
    <cellStyle name="Normal 2 3 2 5 4 6" xfId="27689" xr:uid="{00000000-0005-0000-0000-0000B66B0000}"/>
    <cellStyle name="Normal 2 3 2 5 4 7" xfId="27690" xr:uid="{00000000-0005-0000-0000-0000B76B0000}"/>
    <cellStyle name="Normal 2 3 2 5 4 8" xfId="27691" xr:uid="{00000000-0005-0000-0000-0000B86B0000}"/>
    <cellStyle name="Normal 2 3 2 5 4 9" xfId="27692" xr:uid="{00000000-0005-0000-0000-0000B96B0000}"/>
    <cellStyle name="Normal 2 3 2 5 5" xfId="27693" xr:uid="{00000000-0005-0000-0000-0000BA6B0000}"/>
    <cellStyle name="Normal 2 3 2 5 5 10" xfId="27694" xr:uid="{00000000-0005-0000-0000-0000BB6B0000}"/>
    <cellStyle name="Normal 2 3 2 5 5 2" xfId="27695" xr:uid="{00000000-0005-0000-0000-0000BC6B0000}"/>
    <cellStyle name="Normal 2 3 2 5 5 3" xfId="27696" xr:uid="{00000000-0005-0000-0000-0000BD6B0000}"/>
    <cellStyle name="Normal 2 3 2 5 5 4" xfId="27697" xr:uid="{00000000-0005-0000-0000-0000BE6B0000}"/>
    <cellStyle name="Normal 2 3 2 5 5 5" xfId="27698" xr:uid="{00000000-0005-0000-0000-0000BF6B0000}"/>
    <cellStyle name="Normal 2 3 2 5 5 6" xfId="27699" xr:uid="{00000000-0005-0000-0000-0000C06B0000}"/>
    <cellStyle name="Normal 2 3 2 5 5 7" xfId="27700" xr:uid="{00000000-0005-0000-0000-0000C16B0000}"/>
    <cellStyle name="Normal 2 3 2 5 5 8" xfId="27701" xr:uid="{00000000-0005-0000-0000-0000C26B0000}"/>
    <cellStyle name="Normal 2 3 2 5 5 9" xfId="27702" xr:uid="{00000000-0005-0000-0000-0000C36B0000}"/>
    <cellStyle name="Normal 2 3 2 5 6" xfId="27703" xr:uid="{00000000-0005-0000-0000-0000C46B0000}"/>
    <cellStyle name="Normal 2 3 2 5 7" xfId="27704" xr:uid="{00000000-0005-0000-0000-0000C56B0000}"/>
    <cellStyle name="Normal 2 3 2 5 8" xfId="27705" xr:uid="{00000000-0005-0000-0000-0000C66B0000}"/>
    <cellStyle name="Normal 2 3 2 5 9" xfId="27706" xr:uid="{00000000-0005-0000-0000-0000C76B0000}"/>
    <cellStyle name="Normal 2 3 2 6" xfId="27707" xr:uid="{00000000-0005-0000-0000-0000C86B0000}"/>
    <cellStyle name="Normal 2 3 2 6 10" xfId="27708" xr:uid="{00000000-0005-0000-0000-0000C96B0000}"/>
    <cellStyle name="Normal 2 3 2 6 11" xfId="27709" xr:uid="{00000000-0005-0000-0000-0000CA6B0000}"/>
    <cellStyle name="Normal 2 3 2 6 12" xfId="27710" xr:uid="{00000000-0005-0000-0000-0000CB6B0000}"/>
    <cellStyle name="Normal 2 3 2 6 13" xfId="27711" xr:uid="{00000000-0005-0000-0000-0000CC6B0000}"/>
    <cellStyle name="Normal 2 3 2 6 14" xfId="27712" xr:uid="{00000000-0005-0000-0000-0000CD6B0000}"/>
    <cellStyle name="Normal 2 3 2 6 2" xfId="27713" xr:uid="{00000000-0005-0000-0000-0000CE6B0000}"/>
    <cellStyle name="Normal 2 3 2 6 2 10" xfId="27714" xr:uid="{00000000-0005-0000-0000-0000CF6B0000}"/>
    <cellStyle name="Normal 2 3 2 6 2 2" xfId="27715" xr:uid="{00000000-0005-0000-0000-0000D06B0000}"/>
    <cellStyle name="Normal 2 3 2 6 2 3" xfId="27716" xr:uid="{00000000-0005-0000-0000-0000D16B0000}"/>
    <cellStyle name="Normal 2 3 2 6 2 4" xfId="27717" xr:uid="{00000000-0005-0000-0000-0000D26B0000}"/>
    <cellStyle name="Normal 2 3 2 6 2 5" xfId="27718" xr:uid="{00000000-0005-0000-0000-0000D36B0000}"/>
    <cellStyle name="Normal 2 3 2 6 2 6" xfId="27719" xr:uid="{00000000-0005-0000-0000-0000D46B0000}"/>
    <cellStyle name="Normal 2 3 2 6 2 7" xfId="27720" xr:uid="{00000000-0005-0000-0000-0000D56B0000}"/>
    <cellStyle name="Normal 2 3 2 6 2 8" xfId="27721" xr:uid="{00000000-0005-0000-0000-0000D66B0000}"/>
    <cellStyle name="Normal 2 3 2 6 2 9" xfId="27722" xr:uid="{00000000-0005-0000-0000-0000D76B0000}"/>
    <cellStyle name="Normal 2 3 2 6 3" xfId="27723" xr:uid="{00000000-0005-0000-0000-0000D86B0000}"/>
    <cellStyle name="Normal 2 3 2 6 3 10" xfId="27724" xr:uid="{00000000-0005-0000-0000-0000D96B0000}"/>
    <cellStyle name="Normal 2 3 2 6 3 2" xfId="27725" xr:uid="{00000000-0005-0000-0000-0000DA6B0000}"/>
    <cellStyle name="Normal 2 3 2 6 3 3" xfId="27726" xr:uid="{00000000-0005-0000-0000-0000DB6B0000}"/>
    <cellStyle name="Normal 2 3 2 6 3 4" xfId="27727" xr:uid="{00000000-0005-0000-0000-0000DC6B0000}"/>
    <cellStyle name="Normal 2 3 2 6 3 5" xfId="27728" xr:uid="{00000000-0005-0000-0000-0000DD6B0000}"/>
    <cellStyle name="Normal 2 3 2 6 3 6" xfId="27729" xr:uid="{00000000-0005-0000-0000-0000DE6B0000}"/>
    <cellStyle name="Normal 2 3 2 6 3 7" xfId="27730" xr:uid="{00000000-0005-0000-0000-0000DF6B0000}"/>
    <cellStyle name="Normal 2 3 2 6 3 8" xfId="27731" xr:uid="{00000000-0005-0000-0000-0000E06B0000}"/>
    <cellStyle name="Normal 2 3 2 6 3 9" xfId="27732" xr:uid="{00000000-0005-0000-0000-0000E16B0000}"/>
    <cellStyle name="Normal 2 3 2 6 4" xfId="27733" xr:uid="{00000000-0005-0000-0000-0000E26B0000}"/>
    <cellStyle name="Normal 2 3 2 6 4 10" xfId="27734" xr:uid="{00000000-0005-0000-0000-0000E36B0000}"/>
    <cellStyle name="Normal 2 3 2 6 4 2" xfId="27735" xr:uid="{00000000-0005-0000-0000-0000E46B0000}"/>
    <cellStyle name="Normal 2 3 2 6 4 3" xfId="27736" xr:uid="{00000000-0005-0000-0000-0000E56B0000}"/>
    <cellStyle name="Normal 2 3 2 6 4 4" xfId="27737" xr:uid="{00000000-0005-0000-0000-0000E66B0000}"/>
    <cellStyle name="Normal 2 3 2 6 4 5" xfId="27738" xr:uid="{00000000-0005-0000-0000-0000E76B0000}"/>
    <cellStyle name="Normal 2 3 2 6 4 6" xfId="27739" xr:uid="{00000000-0005-0000-0000-0000E86B0000}"/>
    <cellStyle name="Normal 2 3 2 6 4 7" xfId="27740" xr:uid="{00000000-0005-0000-0000-0000E96B0000}"/>
    <cellStyle name="Normal 2 3 2 6 4 8" xfId="27741" xr:uid="{00000000-0005-0000-0000-0000EA6B0000}"/>
    <cellStyle name="Normal 2 3 2 6 4 9" xfId="27742" xr:uid="{00000000-0005-0000-0000-0000EB6B0000}"/>
    <cellStyle name="Normal 2 3 2 6 5" xfId="27743" xr:uid="{00000000-0005-0000-0000-0000EC6B0000}"/>
    <cellStyle name="Normal 2 3 2 6 5 10" xfId="27744" xr:uid="{00000000-0005-0000-0000-0000ED6B0000}"/>
    <cellStyle name="Normal 2 3 2 6 5 2" xfId="27745" xr:uid="{00000000-0005-0000-0000-0000EE6B0000}"/>
    <cellStyle name="Normal 2 3 2 6 5 3" xfId="27746" xr:uid="{00000000-0005-0000-0000-0000EF6B0000}"/>
    <cellStyle name="Normal 2 3 2 6 5 4" xfId="27747" xr:uid="{00000000-0005-0000-0000-0000F06B0000}"/>
    <cellStyle name="Normal 2 3 2 6 5 5" xfId="27748" xr:uid="{00000000-0005-0000-0000-0000F16B0000}"/>
    <cellStyle name="Normal 2 3 2 6 5 6" xfId="27749" xr:uid="{00000000-0005-0000-0000-0000F26B0000}"/>
    <cellStyle name="Normal 2 3 2 6 5 7" xfId="27750" xr:uid="{00000000-0005-0000-0000-0000F36B0000}"/>
    <cellStyle name="Normal 2 3 2 6 5 8" xfId="27751" xr:uid="{00000000-0005-0000-0000-0000F46B0000}"/>
    <cellStyle name="Normal 2 3 2 6 5 9" xfId="27752" xr:uid="{00000000-0005-0000-0000-0000F56B0000}"/>
    <cellStyle name="Normal 2 3 2 6 6" xfId="27753" xr:uid="{00000000-0005-0000-0000-0000F66B0000}"/>
    <cellStyle name="Normal 2 3 2 6 7" xfId="27754" xr:uid="{00000000-0005-0000-0000-0000F76B0000}"/>
    <cellStyle name="Normal 2 3 2 6 8" xfId="27755" xr:uid="{00000000-0005-0000-0000-0000F86B0000}"/>
    <cellStyle name="Normal 2 3 2 6 9" xfId="27756" xr:uid="{00000000-0005-0000-0000-0000F96B0000}"/>
    <cellStyle name="Normal 2 3 2 7" xfId="27757" xr:uid="{00000000-0005-0000-0000-0000FA6B0000}"/>
    <cellStyle name="Normal 2 3 2 7 10" xfId="27758" xr:uid="{00000000-0005-0000-0000-0000FB6B0000}"/>
    <cellStyle name="Normal 2 3 2 7 11" xfId="27759" xr:uid="{00000000-0005-0000-0000-0000FC6B0000}"/>
    <cellStyle name="Normal 2 3 2 7 12" xfId="27760" xr:uid="{00000000-0005-0000-0000-0000FD6B0000}"/>
    <cellStyle name="Normal 2 3 2 7 13" xfId="27761" xr:uid="{00000000-0005-0000-0000-0000FE6B0000}"/>
    <cellStyle name="Normal 2 3 2 7 14" xfId="27762" xr:uid="{00000000-0005-0000-0000-0000FF6B0000}"/>
    <cellStyle name="Normal 2 3 2 7 2" xfId="27763" xr:uid="{00000000-0005-0000-0000-0000006C0000}"/>
    <cellStyle name="Normal 2 3 2 7 2 10" xfId="27764" xr:uid="{00000000-0005-0000-0000-0000016C0000}"/>
    <cellStyle name="Normal 2 3 2 7 2 2" xfId="27765" xr:uid="{00000000-0005-0000-0000-0000026C0000}"/>
    <cellStyle name="Normal 2 3 2 7 2 3" xfId="27766" xr:uid="{00000000-0005-0000-0000-0000036C0000}"/>
    <cellStyle name="Normal 2 3 2 7 2 4" xfId="27767" xr:uid="{00000000-0005-0000-0000-0000046C0000}"/>
    <cellStyle name="Normal 2 3 2 7 2 5" xfId="27768" xr:uid="{00000000-0005-0000-0000-0000056C0000}"/>
    <cellStyle name="Normal 2 3 2 7 2 6" xfId="27769" xr:uid="{00000000-0005-0000-0000-0000066C0000}"/>
    <cellStyle name="Normal 2 3 2 7 2 7" xfId="27770" xr:uid="{00000000-0005-0000-0000-0000076C0000}"/>
    <cellStyle name="Normal 2 3 2 7 2 8" xfId="27771" xr:uid="{00000000-0005-0000-0000-0000086C0000}"/>
    <cellStyle name="Normal 2 3 2 7 2 9" xfId="27772" xr:uid="{00000000-0005-0000-0000-0000096C0000}"/>
    <cellStyle name="Normal 2 3 2 7 3" xfId="27773" xr:uid="{00000000-0005-0000-0000-00000A6C0000}"/>
    <cellStyle name="Normal 2 3 2 7 3 10" xfId="27774" xr:uid="{00000000-0005-0000-0000-00000B6C0000}"/>
    <cellStyle name="Normal 2 3 2 7 3 2" xfId="27775" xr:uid="{00000000-0005-0000-0000-00000C6C0000}"/>
    <cellStyle name="Normal 2 3 2 7 3 3" xfId="27776" xr:uid="{00000000-0005-0000-0000-00000D6C0000}"/>
    <cellStyle name="Normal 2 3 2 7 3 4" xfId="27777" xr:uid="{00000000-0005-0000-0000-00000E6C0000}"/>
    <cellStyle name="Normal 2 3 2 7 3 5" xfId="27778" xr:uid="{00000000-0005-0000-0000-00000F6C0000}"/>
    <cellStyle name="Normal 2 3 2 7 3 6" xfId="27779" xr:uid="{00000000-0005-0000-0000-0000106C0000}"/>
    <cellStyle name="Normal 2 3 2 7 3 7" xfId="27780" xr:uid="{00000000-0005-0000-0000-0000116C0000}"/>
    <cellStyle name="Normal 2 3 2 7 3 8" xfId="27781" xr:uid="{00000000-0005-0000-0000-0000126C0000}"/>
    <cellStyle name="Normal 2 3 2 7 3 9" xfId="27782" xr:uid="{00000000-0005-0000-0000-0000136C0000}"/>
    <cellStyle name="Normal 2 3 2 7 4" xfId="27783" xr:uid="{00000000-0005-0000-0000-0000146C0000}"/>
    <cellStyle name="Normal 2 3 2 7 4 10" xfId="27784" xr:uid="{00000000-0005-0000-0000-0000156C0000}"/>
    <cellStyle name="Normal 2 3 2 7 4 2" xfId="27785" xr:uid="{00000000-0005-0000-0000-0000166C0000}"/>
    <cellStyle name="Normal 2 3 2 7 4 3" xfId="27786" xr:uid="{00000000-0005-0000-0000-0000176C0000}"/>
    <cellStyle name="Normal 2 3 2 7 4 4" xfId="27787" xr:uid="{00000000-0005-0000-0000-0000186C0000}"/>
    <cellStyle name="Normal 2 3 2 7 4 5" xfId="27788" xr:uid="{00000000-0005-0000-0000-0000196C0000}"/>
    <cellStyle name="Normal 2 3 2 7 4 6" xfId="27789" xr:uid="{00000000-0005-0000-0000-00001A6C0000}"/>
    <cellStyle name="Normal 2 3 2 7 4 7" xfId="27790" xr:uid="{00000000-0005-0000-0000-00001B6C0000}"/>
    <cellStyle name="Normal 2 3 2 7 4 8" xfId="27791" xr:uid="{00000000-0005-0000-0000-00001C6C0000}"/>
    <cellStyle name="Normal 2 3 2 7 4 9" xfId="27792" xr:uid="{00000000-0005-0000-0000-00001D6C0000}"/>
    <cellStyle name="Normal 2 3 2 7 5" xfId="27793" xr:uid="{00000000-0005-0000-0000-00001E6C0000}"/>
    <cellStyle name="Normal 2 3 2 7 5 10" xfId="27794" xr:uid="{00000000-0005-0000-0000-00001F6C0000}"/>
    <cellStyle name="Normal 2 3 2 7 5 2" xfId="27795" xr:uid="{00000000-0005-0000-0000-0000206C0000}"/>
    <cellStyle name="Normal 2 3 2 7 5 3" xfId="27796" xr:uid="{00000000-0005-0000-0000-0000216C0000}"/>
    <cellStyle name="Normal 2 3 2 7 5 4" xfId="27797" xr:uid="{00000000-0005-0000-0000-0000226C0000}"/>
    <cellStyle name="Normal 2 3 2 7 5 5" xfId="27798" xr:uid="{00000000-0005-0000-0000-0000236C0000}"/>
    <cellStyle name="Normal 2 3 2 7 5 6" xfId="27799" xr:uid="{00000000-0005-0000-0000-0000246C0000}"/>
    <cellStyle name="Normal 2 3 2 7 5 7" xfId="27800" xr:uid="{00000000-0005-0000-0000-0000256C0000}"/>
    <cellStyle name="Normal 2 3 2 7 5 8" xfId="27801" xr:uid="{00000000-0005-0000-0000-0000266C0000}"/>
    <cellStyle name="Normal 2 3 2 7 5 9" xfId="27802" xr:uid="{00000000-0005-0000-0000-0000276C0000}"/>
    <cellStyle name="Normal 2 3 2 7 6" xfId="27803" xr:uid="{00000000-0005-0000-0000-0000286C0000}"/>
    <cellStyle name="Normal 2 3 2 7 7" xfId="27804" xr:uid="{00000000-0005-0000-0000-0000296C0000}"/>
    <cellStyle name="Normal 2 3 2 7 8" xfId="27805" xr:uid="{00000000-0005-0000-0000-00002A6C0000}"/>
    <cellStyle name="Normal 2 3 2 7 9" xfId="27806" xr:uid="{00000000-0005-0000-0000-00002B6C0000}"/>
    <cellStyle name="Normal 2 3 2 8" xfId="27807" xr:uid="{00000000-0005-0000-0000-00002C6C0000}"/>
    <cellStyle name="Normal 2 3 2 8 10" xfId="27808" xr:uid="{00000000-0005-0000-0000-00002D6C0000}"/>
    <cellStyle name="Normal 2 3 2 8 11" xfId="27809" xr:uid="{00000000-0005-0000-0000-00002E6C0000}"/>
    <cellStyle name="Normal 2 3 2 8 12" xfId="27810" xr:uid="{00000000-0005-0000-0000-00002F6C0000}"/>
    <cellStyle name="Normal 2 3 2 8 13" xfId="27811" xr:uid="{00000000-0005-0000-0000-0000306C0000}"/>
    <cellStyle name="Normal 2 3 2 8 14" xfId="27812" xr:uid="{00000000-0005-0000-0000-0000316C0000}"/>
    <cellStyle name="Normal 2 3 2 8 2" xfId="27813" xr:uid="{00000000-0005-0000-0000-0000326C0000}"/>
    <cellStyle name="Normal 2 3 2 8 2 10" xfId="27814" xr:uid="{00000000-0005-0000-0000-0000336C0000}"/>
    <cellStyle name="Normal 2 3 2 8 2 2" xfId="27815" xr:uid="{00000000-0005-0000-0000-0000346C0000}"/>
    <cellStyle name="Normal 2 3 2 8 2 3" xfId="27816" xr:uid="{00000000-0005-0000-0000-0000356C0000}"/>
    <cellStyle name="Normal 2 3 2 8 2 4" xfId="27817" xr:uid="{00000000-0005-0000-0000-0000366C0000}"/>
    <cellStyle name="Normal 2 3 2 8 2 5" xfId="27818" xr:uid="{00000000-0005-0000-0000-0000376C0000}"/>
    <cellStyle name="Normal 2 3 2 8 2 6" xfId="27819" xr:uid="{00000000-0005-0000-0000-0000386C0000}"/>
    <cellStyle name="Normal 2 3 2 8 2 7" xfId="27820" xr:uid="{00000000-0005-0000-0000-0000396C0000}"/>
    <cellStyle name="Normal 2 3 2 8 2 8" xfId="27821" xr:uid="{00000000-0005-0000-0000-00003A6C0000}"/>
    <cellStyle name="Normal 2 3 2 8 2 9" xfId="27822" xr:uid="{00000000-0005-0000-0000-00003B6C0000}"/>
    <cellStyle name="Normal 2 3 2 8 3" xfId="27823" xr:uid="{00000000-0005-0000-0000-00003C6C0000}"/>
    <cellStyle name="Normal 2 3 2 8 3 10" xfId="27824" xr:uid="{00000000-0005-0000-0000-00003D6C0000}"/>
    <cellStyle name="Normal 2 3 2 8 3 2" xfId="27825" xr:uid="{00000000-0005-0000-0000-00003E6C0000}"/>
    <cellStyle name="Normal 2 3 2 8 3 3" xfId="27826" xr:uid="{00000000-0005-0000-0000-00003F6C0000}"/>
    <cellStyle name="Normal 2 3 2 8 3 4" xfId="27827" xr:uid="{00000000-0005-0000-0000-0000406C0000}"/>
    <cellStyle name="Normal 2 3 2 8 3 5" xfId="27828" xr:uid="{00000000-0005-0000-0000-0000416C0000}"/>
    <cellStyle name="Normal 2 3 2 8 3 6" xfId="27829" xr:uid="{00000000-0005-0000-0000-0000426C0000}"/>
    <cellStyle name="Normal 2 3 2 8 3 7" xfId="27830" xr:uid="{00000000-0005-0000-0000-0000436C0000}"/>
    <cellStyle name="Normal 2 3 2 8 3 8" xfId="27831" xr:uid="{00000000-0005-0000-0000-0000446C0000}"/>
    <cellStyle name="Normal 2 3 2 8 3 9" xfId="27832" xr:uid="{00000000-0005-0000-0000-0000456C0000}"/>
    <cellStyle name="Normal 2 3 2 8 4" xfId="27833" xr:uid="{00000000-0005-0000-0000-0000466C0000}"/>
    <cellStyle name="Normal 2 3 2 8 4 10" xfId="27834" xr:uid="{00000000-0005-0000-0000-0000476C0000}"/>
    <cellStyle name="Normal 2 3 2 8 4 2" xfId="27835" xr:uid="{00000000-0005-0000-0000-0000486C0000}"/>
    <cellStyle name="Normal 2 3 2 8 4 3" xfId="27836" xr:uid="{00000000-0005-0000-0000-0000496C0000}"/>
    <cellStyle name="Normal 2 3 2 8 4 4" xfId="27837" xr:uid="{00000000-0005-0000-0000-00004A6C0000}"/>
    <cellStyle name="Normal 2 3 2 8 4 5" xfId="27838" xr:uid="{00000000-0005-0000-0000-00004B6C0000}"/>
    <cellStyle name="Normal 2 3 2 8 4 6" xfId="27839" xr:uid="{00000000-0005-0000-0000-00004C6C0000}"/>
    <cellStyle name="Normal 2 3 2 8 4 7" xfId="27840" xr:uid="{00000000-0005-0000-0000-00004D6C0000}"/>
    <cellStyle name="Normal 2 3 2 8 4 8" xfId="27841" xr:uid="{00000000-0005-0000-0000-00004E6C0000}"/>
    <cellStyle name="Normal 2 3 2 8 4 9" xfId="27842" xr:uid="{00000000-0005-0000-0000-00004F6C0000}"/>
    <cellStyle name="Normal 2 3 2 8 5" xfId="27843" xr:uid="{00000000-0005-0000-0000-0000506C0000}"/>
    <cellStyle name="Normal 2 3 2 8 5 10" xfId="27844" xr:uid="{00000000-0005-0000-0000-0000516C0000}"/>
    <cellStyle name="Normal 2 3 2 8 5 2" xfId="27845" xr:uid="{00000000-0005-0000-0000-0000526C0000}"/>
    <cellStyle name="Normal 2 3 2 8 5 3" xfId="27846" xr:uid="{00000000-0005-0000-0000-0000536C0000}"/>
    <cellStyle name="Normal 2 3 2 8 5 4" xfId="27847" xr:uid="{00000000-0005-0000-0000-0000546C0000}"/>
    <cellStyle name="Normal 2 3 2 8 5 5" xfId="27848" xr:uid="{00000000-0005-0000-0000-0000556C0000}"/>
    <cellStyle name="Normal 2 3 2 8 5 6" xfId="27849" xr:uid="{00000000-0005-0000-0000-0000566C0000}"/>
    <cellStyle name="Normal 2 3 2 8 5 7" xfId="27850" xr:uid="{00000000-0005-0000-0000-0000576C0000}"/>
    <cellStyle name="Normal 2 3 2 8 5 8" xfId="27851" xr:uid="{00000000-0005-0000-0000-0000586C0000}"/>
    <cellStyle name="Normal 2 3 2 8 5 9" xfId="27852" xr:uid="{00000000-0005-0000-0000-0000596C0000}"/>
    <cellStyle name="Normal 2 3 2 8 6" xfId="27853" xr:uid="{00000000-0005-0000-0000-00005A6C0000}"/>
    <cellStyle name="Normal 2 3 2 8 7" xfId="27854" xr:uid="{00000000-0005-0000-0000-00005B6C0000}"/>
    <cellStyle name="Normal 2 3 2 8 8" xfId="27855" xr:uid="{00000000-0005-0000-0000-00005C6C0000}"/>
    <cellStyle name="Normal 2 3 2 8 9" xfId="27856" xr:uid="{00000000-0005-0000-0000-00005D6C0000}"/>
    <cellStyle name="Normal 2 3 2 9" xfId="27857" xr:uid="{00000000-0005-0000-0000-00005E6C0000}"/>
    <cellStyle name="Normal 2 3 2 9 10" xfId="27858" xr:uid="{00000000-0005-0000-0000-00005F6C0000}"/>
    <cellStyle name="Normal 2 3 2 9 11" xfId="27859" xr:uid="{00000000-0005-0000-0000-0000606C0000}"/>
    <cellStyle name="Normal 2 3 2 9 12" xfId="27860" xr:uid="{00000000-0005-0000-0000-0000616C0000}"/>
    <cellStyle name="Normal 2 3 2 9 13" xfId="27861" xr:uid="{00000000-0005-0000-0000-0000626C0000}"/>
    <cellStyle name="Normal 2 3 2 9 14" xfId="27862" xr:uid="{00000000-0005-0000-0000-0000636C0000}"/>
    <cellStyle name="Normal 2 3 2 9 2" xfId="27863" xr:uid="{00000000-0005-0000-0000-0000646C0000}"/>
    <cellStyle name="Normal 2 3 2 9 2 10" xfId="27864" xr:uid="{00000000-0005-0000-0000-0000656C0000}"/>
    <cellStyle name="Normal 2 3 2 9 2 2" xfId="27865" xr:uid="{00000000-0005-0000-0000-0000666C0000}"/>
    <cellStyle name="Normal 2 3 2 9 2 3" xfId="27866" xr:uid="{00000000-0005-0000-0000-0000676C0000}"/>
    <cellStyle name="Normal 2 3 2 9 2 4" xfId="27867" xr:uid="{00000000-0005-0000-0000-0000686C0000}"/>
    <cellStyle name="Normal 2 3 2 9 2 5" xfId="27868" xr:uid="{00000000-0005-0000-0000-0000696C0000}"/>
    <cellStyle name="Normal 2 3 2 9 2 6" xfId="27869" xr:uid="{00000000-0005-0000-0000-00006A6C0000}"/>
    <cellStyle name="Normal 2 3 2 9 2 7" xfId="27870" xr:uid="{00000000-0005-0000-0000-00006B6C0000}"/>
    <cellStyle name="Normal 2 3 2 9 2 8" xfId="27871" xr:uid="{00000000-0005-0000-0000-00006C6C0000}"/>
    <cellStyle name="Normal 2 3 2 9 2 9" xfId="27872" xr:uid="{00000000-0005-0000-0000-00006D6C0000}"/>
    <cellStyle name="Normal 2 3 2 9 3" xfId="27873" xr:uid="{00000000-0005-0000-0000-00006E6C0000}"/>
    <cellStyle name="Normal 2 3 2 9 3 10" xfId="27874" xr:uid="{00000000-0005-0000-0000-00006F6C0000}"/>
    <cellStyle name="Normal 2 3 2 9 3 2" xfId="27875" xr:uid="{00000000-0005-0000-0000-0000706C0000}"/>
    <cellStyle name="Normal 2 3 2 9 3 3" xfId="27876" xr:uid="{00000000-0005-0000-0000-0000716C0000}"/>
    <cellStyle name="Normal 2 3 2 9 3 4" xfId="27877" xr:uid="{00000000-0005-0000-0000-0000726C0000}"/>
    <cellStyle name="Normal 2 3 2 9 3 5" xfId="27878" xr:uid="{00000000-0005-0000-0000-0000736C0000}"/>
    <cellStyle name="Normal 2 3 2 9 3 6" xfId="27879" xr:uid="{00000000-0005-0000-0000-0000746C0000}"/>
    <cellStyle name="Normal 2 3 2 9 3 7" xfId="27880" xr:uid="{00000000-0005-0000-0000-0000756C0000}"/>
    <cellStyle name="Normal 2 3 2 9 3 8" xfId="27881" xr:uid="{00000000-0005-0000-0000-0000766C0000}"/>
    <cellStyle name="Normal 2 3 2 9 3 9" xfId="27882" xr:uid="{00000000-0005-0000-0000-0000776C0000}"/>
    <cellStyle name="Normal 2 3 2 9 4" xfId="27883" xr:uid="{00000000-0005-0000-0000-0000786C0000}"/>
    <cellStyle name="Normal 2 3 2 9 4 10" xfId="27884" xr:uid="{00000000-0005-0000-0000-0000796C0000}"/>
    <cellStyle name="Normal 2 3 2 9 4 2" xfId="27885" xr:uid="{00000000-0005-0000-0000-00007A6C0000}"/>
    <cellStyle name="Normal 2 3 2 9 4 3" xfId="27886" xr:uid="{00000000-0005-0000-0000-00007B6C0000}"/>
    <cellStyle name="Normal 2 3 2 9 4 4" xfId="27887" xr:uid="{00000000-0005-0000-0000-00007C6C0000}"/>
    <cellStyle name="Normal 2 3 2 9 4 5" xfId="27888" xr:uid="{00000000-0005-0000-0000-00007D6C0000}"/>
    <cellStyle name="Normal 2 3 2 9 4 6" xfId="27889" xr:uid="{00000000-0005-0000-0000-00007E6C0000}"/>
    <cellStyle name="Normal 2 3 2 9 4 7" xfId="27890" xr:uid="{00000000-0005-0000-0000-00007F6C0000}"/>
    <cellStyle name="Normal 2 3 2 9 4 8" xfId="27891" xr:uid="{00000000-0005-0000-0000-0000806C0000}"/>
    <cellStyle name="Normal 2 3 2 9 4 9" xfId="27892" xr:uid="{00000000-0005-0000-0000-0000816C0000}"/>
    <cellStyle name="Normal 2 3 2 9 5" xfId="27893" xr:uid="{00000000-0005-0000-0000-0000826C0000}"/>
    <cellStyle name="Normal 2 3 2 9 5 10" xfId="27894" xr:uid="{00000000-0005-0000-0000-0000836C0000}"/>
    <cellStyle name="Normal 2 3 2 9 5 2" xfId="27895" xr:uid="{00000000-0005-0000-0000-0000846C0000}"/>
    <cellStyle name="Normal 2 3 2 9 5 3" xfId="27896" xr:uid="{00000000-0005-0000-0000-0000856C0000}"/>
    <cellStyle name="Normal 2 3 2 9 5 4" xfId="27897" xr:uid="{00000000-0005-0000-0000-0000866C0000}"/>
    <cellStyle name="Normal 2 3 2 9 5 5" xfId="27898" xr:uid="{00000000-0005-0000-0000-0000876C0000}"/>
    <cellStyle name="Normal 2 3 2 9 5 6" xfId="27899" xr:uid="{00000000-0005-0000-0000-0000886C0000}"/>
    <cellStyle name="Normal 2 3 2 9 5 7" xfId="27900" xr:uid="{00000000-0005-0000-0000-0000896C0000}"/>
    <cellStyle name="Normal 2 3 2 9 5 8" xfId="27901" xr:uid="{00000000-0005-0000-0000-00008A6C0000}"/>
    <cellStyle name="Normal 2 3 2 9 5 9" xfId="27902" xr:uid="{00000000-0005-0000-0000-00008B6C0000}"/>
    <cellStyle name="Normal 2 3 2 9 6" xfId="27903" xr:uid="{00000000-0005-0000-0000-00008C6C0000}"/>
    <cellStyle name="Normal 2 3 2 9 7" xfId="27904" xr:uid="{00000000-0005-0000-0000-00008D6C0000}"/>
    <cellStyle name="Normal 2 3 2 9 8" xfId="27905" xr:uid="{00000000-0005-0000-0000-00008E6C0000}"/>
    <cellStyle name="Normal 2 3 2 9 9" xfId="27906" xr:uid="{00000000-0005-0000-0000-00008F6C0000}"/>
    <cellStyle name="Normal 2 3 20" xfId="27907" xr:uid="{00000000-0005-0000-0000-0000906C0000}"/>
    <cellStyle name="Normal 2 3 20 10" xfId="27908" xr:uid="{00000000-0005-0000-0000-0000916C0000}"/>
    <cellStyle name="Normal 2 3 20 11" xfId="27909" xr:uid="{00000000-0005-0000-0000-0000926C0000}"/>
    <cellStyle name="Normal 2 3 20 12" xfId="27910" xr:uid="{00000000-0005-0000-0000-0000936C0000}"/>
    <cellStyle name="Normal 2 3 20 13" xfId="27911" xr:uid="{00000000-0005-0000-0000-0000946C0000}"/>
    <cellStyle name="Normal 2 3 20 14" xfId="27912" xr:uid="{00000000-0005-0000-0000-0000956C0000}"/>
    <cellStyle name="Normal 2 3 20 2" xfId="27913" xr:uid="{00000000-0005-0000-0000-0000966C0000}"/>
    <cellStyle name="Normal 2 3 20 2 10" xfId="27914" xr:uid="{00000000-0005-0000-0000-0000976C0000}"/>
    <cellStyle name="Normal 2 3 20 2 2" xfId="27915" xr:uid="{00000000-0005-0000-0000-0000986C0000}"/>
    <cellStyle name="Normal 2 3 20 2 3" xfId="27916" xr:uid="{00000000-0005-0000-0000-0000996C0000}"/>
    <cellStyle name="Normal 2 3 20 2 4" xfId="27917" xr:uid="{00000000-0005-0000-0000-00009A6C0000}"/>
    <cellStyle name="Normal 2 3 20 2 5" xfId="27918" xr:uid="{00000000-0005-0000-0000-00009B6C0000}"/>
    <cellStyle name="Normal 2 3 20 2 6" xfId="27919" xr:uid="{00000000-0005-0000-0000-00009C6C0000}"/>
    <cellStyle name="Normal 2 3 20 2 7" xfId="27920" xr:uid="{00000000-0005-0000-0000-00009D6C0000}"/>
    <cellStyle name="Normal 2 3 20 2 8" xfId="27921" xr:uid="{00000000-0005-0000-0000-00009E6C0000}"/>
    <cellStyle name="Normal 2 3 20 2 9" xfId="27922" xr:uid="{00000000-0005-0000-0000-00009F6C0000}"/>
    <cellStyle name="Normal 2 3 20 3" xfId="27923" xr:uid="{00000000-0005-0000-0000-0000A06C0000}"/>
    <cellStyle name="Normal 2 3 20 3 10" xfId="27924" xr:uid="{00000000-0005-0000-0000-0000A16C0000}"/>
    <cellStyle name="Normal 2 3 20 3 2" xfId="27925" xr:uid="{00000000-0005-0000-0000-0000A26C0000}"/>
    <cellStyle name="Normal 2 3 20 3 3" xfId="27926" xr:uid="{00000000-0005-0000-0000-0000A36C0000}"/>
    <cellStyle name="Normal 2 3 20 3 4" xfId="27927" xr:uid="{00000000-0005-0000-0000-0000A46C0000}"/>
    <cellStyle name="Normal 2 3 20 3 5" xfId="27928" xr:uid="{00000000-0005-0000-0000-0000A56C0000}"/>
    <cellStyle name="Normal 2 3 20 3 6" xfId="27929" xr:uid="{00000000-0005-0000-0000-0000A66C0000}"/>
    <cellStyle name="Normal 2 3 20 3 7" xfId="27930" xr:uid="{00000000-0005-0000-0000-0000A76C0000}"/>
    <cellStyle name="Normal 2 3 20 3 8" xfId="27931" xr:uid="{00000000-0005-0000-0000-0000A86C0000}"/>
    <cellStyle name="Normal 2 3 20 3 9" xfId="27932" xr:uid="{00000000-0005-0000-0000-0000A96C0000}"/>
    <cellStyle name="Normal 2 3 20 4" xfId="27933" xr:uid="{00000000-0005-0000-0000-0000AA6C0000}"/>
    <cellStyle name="Normal 2 3 20 4 10" xfId="27934" xr:uid="{00000000-0005-0000-0000-0000AB6C0000}"/>
    <cellStyle name="Normal 2 3 20 4 2" xfId="27935" xr:uid="{00000000-0005-0000-0000-0000AC6C0000}"/>
    <cellStyle name="Normal 2 3 20 4 3" xfId="27936" xr:uid="{00000000-0005-0000-0000-0000AD6C0000}"/>
    <cellStyle name="Normal 2 3 20 4 4" xfId="27937" xr:uid="{00000000-0005-0000-0000-0000AE6C0000}"/>
    <cellStyle name="Normal 2 3 20 4 5" xfId="27938" xr:uid="{00000000-0005-0000-0000-0000AF6C0000}"/>
    <cellStyle name="Normal 2 3 20 4 6" xfId="27939" xr:uid="{00000000-0005-0000-0000-0000B06C0000}"/>
    <cellStyle name="Normal 2 3 20 4 7" xfId="27940" xr:uid="{00000000-0005-0000-0000-0000B16C0000}"/>
    <cellStyle name="Normal 2 3 20 4 8" xfId="27941" xr:uid="{00000000-0005-0000-0000-0000B26C0000}"/>
    <cellStyle name="Normal 2 3 20 4 9" xfId="27942" xr:uid="{00000000-0005-0000-0000-0000B36C0000}"/>
    <cellStyle name="Normal 2 3 20 5" xfId="27943" xr:uid="{00000000-0005-0000-0000-0000B46C0000}"/>
    <cellStyle name="Normal 2 3 20 5 10" xfId="27944" xr:uid="{00000000-0005-0000-0000-0000B56C0000}"/>
    <cellStyle name="Normal 2 3 20 5 2" xfId="27945" xr:uid="{00000000-0005-0000-0000-0000B66C0000}"/>
    <cellStyle name="Normal 2 3 20 5 3" xfId="27946" xr:uid="{00000000-0005-0000-0000-0000B76C0000}"/>
    <cellStyle name="Normal 2 3 20 5 4" xfId="27947" xr:uid="{00000000-0005-0000-0000-0000B86C0000}"/>
    <cellStyle name="Normal 2 3 20 5 5" xfId="27948" xr:uid="{00000000-0005-0000-0000-0000B96C0000}"/>
    <cellStyle name="Normal 2 3 20 5 6" xfId="27949" xr:uid="{00000000-0005-0000-0000-0000BA6C0000}"/>
    <cellStyle name="Normal 2 3 20 5 7" xfId="27950" xr:uid="{00000000-0005-0000-0000-0000BB6C0000}"/>
    <cellStyle name="Normal 2 3 20 5 8" xfId="27951" xr:uid="{00000000-0005-0000-0000-0000BC6C0000}"/>
    <cellStyle name="Normal 2 3 20 5 9" xfId="27952" xr:uid="{00000000-0005-0000-0000-0000BD6C0000}"/>
    <cellStyle name="Normal 2 3 20 6" xfId="27953" xr:uid="{00000000-0005-0000-0000-0000BE6C0000}"/>
    <cellStyle name="Normal 2 3 20 7" xfId="27954" xr:uid="{00000000-0005-0000-0000-0000BF6C0000}"/>
    <cellStyle name="Normal 2 3 20 8" xfId="27955" xr:uid="{00000000-0005-0000-0000-0000C06C0000}"/>
    <cellStyle name="Normal 2 3 20 9" xfId="27956" xr:uid="{00000000-0005-0000-0000-0000C16C0000}"/>
    <cellStyle name="Normal 2 3 21" xfId="27957" xr:uid="{00000000-0005-0000-0000-0000C26C0000}"/>
    <cellStyle name="Normal 2 3 21 10" xfId="27958" xr:uid="{00000000-0005-0000-0000-0000C36C0000}"/>
    <cellStyle name="Normal 2 3 21 11" xfId="27959" xr:uid="{00000000-0005-0000-0000-0000C46C0000}"/>
    <cellStyle name="Normal 2 3 21 12" xfId="27960" xr:uid="{00000000-0005-0000-0000-0000C56C0000}"/>
    <cellStyle name="Normal 2 3 21 13" xfId="27961" xr:uid="{00000000-0005-0000-0000-0000C66C0000}"/>
    <cellStyle name="Normal 2 3 21 14" xfId="27962" xr:uid="{00000000-0005-0000-0000-0000C76C0000}"/>
    <cellStyle name="Normal 2 3 21 2" xfId="27963" xr:uid="{00000000-0005-0000-0000-0000C86C0000}"/>
    <cellStyle name="Normal 2 3 21 2 10" xfId="27964" xr:uid="{00000000-0005-0000-0000-0000C96C0000}"/>
    <cellStyle name="Normal 2 3 21 2 2" xfId="27965" xr:uid="{00000000-0005-0000-0000-0000CA6C0000}"/>
    <cellStyle name="Normal 2 3 21 2 3" xfId="27966" xr:uid="{00000000-0005-0000-0000-0000CB6C0000}"/>
    <cellStyle name="Normal 2 3 21 2 4" xfId="27967" xr:uid="{00000000-0005-0000-0000-0000CC6C0000}"/>
    <cellStyle name="Normal 2 3 21 2 5" xfId="27968" xr:uid="{00000000-0005-0000-0000-0000CD6C0000}"/>
    <cellStyle name="Normal 2 3 21 2 6" xfId="27969" xr:uid="{00000000-0005-0000-0000-0000CE6C0000}"/>
    <cellStyle name="Normal 2 3 21 2 7" xfId="27970" xr:uid="{00000000-0005-0000-0000-0000CF6C0000}"/>
    <cellStyle name="Normal 2 3 21 2 8" xfId="27971" xr:uid="{00000000-0005-0000-0000-0000D06C0000}"/>
    <cellStyle name="Normal 2 3 21 2 9" xfId="27972" xr:uid="{00000000-0005-0000-0000-0000D16C0000}"/>
    <cellStyle name="Normal 2 3 21 3" xfId="27973" xr:uid="{00000000-0005-0000-0000-0000D26C0000}"/>
    <cellStyle name="Normal 2 3 21 3 10" xfId="27974" xr:uid="{00000000-0005-0000-0000-0000D36C0000}"/>
    <cellStyle name="Normal 2 3 21 3 2" xfId="27975" xr:uid="{00000000-0005-0000-0000-0000D46C0000}"/>
    <cellStyle name="Normal 2 3 21 3 3" xfId="27976" xr:uid="{00000000-0005-0000-0000-0000D56C0000}"/>
    <cellStyle name="Normal 2 3 21 3 4" xfId="27977" xr:uid="{00000000-0005-0000-0000-0000D66C0000}"/>
    <cellStyle name="Normal 2 3 21 3 5" xfId="27978" xr:uid="{00000000-0005-0000-0000-0000D76C0000}"/>
    <cellStyle name="Normal 2 3 21 3 6" xfId="27979" xr:uid="{00000000-0005-0000-0000-0000D86C0000}"/>
    <cellStyle name="Normal 2 3 21 3 7" xfId="27980" xr:uid="{00000000-0005-0000-0000-0000D96C0000}"/>
    <cellStyle name="Normal 2 3 21 3 8" xfId="27981" xr:uid="{00000000-0005-0000-0000-0000DA6C0000}"/>
    <cellStyle name="Normal 2 3 21 3 9" xfId="27982" xr:uid="{00000000-0005-0000-0000-0000DB6C0000}"/>
    <cellStyle name="Normal 2 3 21 4" xfId="27983" xr:uid="{00000000-0005-0000-0000-0000DC6C0000}"/>
    <cellStyle name="Normal 2 3 21 4 10" xfId="27984" xr:uid="{00000000-0005-0000-0000-0000DD6C0000}"/>
    <cellStyle name="Normal 2 3 21 4 2" xfId="27985" xr:uid="{00000000-0005-0000-0000-0000DE6C0000}"/>
    <cellStyle name="Normal 2 3 21 4 3" xfId="27986" xr:uid="{00000000-0005-0000-0000-0000DF6C0000}"/>
    <cellStyle name="Normal 2 3 21 4 4" xfId="27987" xr:uid="{00000000-0005-0000-0000-0000E06C0000}"/>
    <cellStyle name="Normal 2 3 21 4 5" xfId="27988" xr:uid="{00000000-0005-0000-0000-0000E16C0000}"/>
    <cellStyle name="Normal 2 3 21 4 6" xfId="27989" xr:uid="{00000000-0005-0000-0000-0000E26C0000}"/>
    <cellStyle name="Normal 2 3 21 4 7" xfId="27990" xr:uid="{00000000-0005-0000-0000-0000E36C0000}"/>
    <cellStyle name="Normal 2 3 21 4 8" xfId="27991" xr:uid="{00000000-0005-0000-0000-0000E46C0000}"/>
    <cellStyle name="Normal 2 3 21 4 9" xfId="27992" xr:uid="{00000000-0005-0000-0000-0000E56C0000}"/>
    <cellStyle name="Normal 2 3 21 5" xfId="27993" xr:uid="{00000000-0005-0000-0000-0000E66C0000}"/>
    <cellStyle name="Normal 2 3 21 5 10" xfId="27994" xr:uid="{00000000-0005-0000-0000-0000E76C0000}"/>
    <cellStyle name="Normal 2 3 21 5 2" xfId="27995" xr:uid="{00000000-0005-0000-0000-0000E86C0000}"/>
    <cellStyle name="Normal 2 3 21 5 3" xfId="27996" xr:uid="{00000000-0005-0000-0000-0000E96C0000}"/>
    <cellStyle name="Normal 2 3 21 5 4" xfId="27997" xr:uid="{00000000-0005-0000-0000-0000EA6C0000}"/>
    <cellStyle name="Normal 2 3 21 5 5" xfId="27998" xr:uid="{00000000-0005-0000-0000-0000EB6C0000}"/>
    <cellStyle name="Normal 2 3 21 5 6" xfId="27999" xr:uid="{00000000-0005-0000-0000-0000EC6C0000}"/>
    <cellStyle name="Normal 2 3 21 5 7" xfId="28000" xr:uid="{00000000-0005-0000-0000-0000ED6C0000}"/>
    <cellStyle name="Normal 2 3 21 5 8" xfId="28001" xr:uid="{00000000-0005-0000-0000-0000EE6C0000}"/>
    <cellStyle name="Normal 2 3 21 5 9" xfId="28002" xr:uid="{00000000-0005-0000-0000-0000EF6C0000}"/>
    <cellStyle name="Normal 2 3 21 6" xfId="28003" xr:uid="{00000000-0005-0000-0000-0000F06C0000}"/>
    <cellStyle name="Normal 2 3 21 7" xfId="28004" xr:uid="{00000000-0005-0000-0000-0000F16C0000}"/>
    <cellStyle name="Normal 2 3 21 8" xfId="28005" xr:uid="{00000000-0005-0000-0000-0000F26C0000}"/>
    <cellStyle name="Normal 2 3 21 9" xfId="28006" xr:uid="{00000000-0005-0000-0000-0000F36C0000}"/>
    <cellStyle name="Normal 2 3 22" xfId="28007" xr:uid="{00000000-0005-0000-0000-0000F46C0000}"/>
    <cellStyle name="Normal 2 3 22 10" xfId="28008" xr:uid="{00000000-0005-0000-0000-0000F56C0000}"/>
    <cellStyle name="Normal 2 3 22 11" xfId="28009" xr:uid="{00000000-0005-0000-0000-0000F66C0000}"/>
    <cellStyle name="Normal 2 3 22 12" xfId="28010" xr:uid="{00000000-0005-0000-0000-0000F76C0000}"/>
    <cellStyle name="Normal 2 3 22 13" xfId="28011" xr:uid="{00000000-0005-0000-0000-0000F86C0000}"/>
    <cellStyle name="Normal 2 3 22 14" xfId="28012" xr:uid="{00000000-0005-0000-0000-0000F96C0000}"/>
    <cellStyle name="Normal 2 3 22 2" xfId="28013" xr:uid="{00000000-0005-0000-0000-0000FA6C0000}"/>
    <cellStyle name="Normal 2 3 22 2 10" xfId="28014" xr:uid="{00000000-0005-0000-0000-0000FB6C0000}"/>
    <cellStyle name="Normal 2 3 22 2 2" xfId="28015" xr:uid="{00000000-0005-0000-0000-0000FC6C0000}"/>
    <cellStyle name="Normal 2 3 22 2 3" xfId="28016" xr:uid="{00000000-0005-0000-0000-0000FD6C0000}"/>
    <cellStyle name="Normal 2 3 22 2 4" xfId="28017" xr:uid="{00000000-0005-0000-0000-0000FE6C0000}"/>
    <cellStyle name="Normal 2 3 22 2 5" xfId="28018" xr:uid="{00000000-0005-0000-0000-0000FF6C0000}"/>
    <cellStyle name="Normal 2 3 22 2 6" xfId="28019" xr:uid="{00000000-0005-0000-0000-0000006D0000}"/>
    <cellStyle name="Normal 2 3 22 2 7" xfId="28020" xr:uid="{00000000-0005-0000-0000-0000016D0000}"/>
    <cellStyle name="Normal 2 3 22 2 8" xfId="28021" xr:uid="{00000000-0005-0000-0000-0000026D0000}"/>
    <cellStyle name="Normal 2 3 22 2 9" xfId="28022" xr:uid="{00000000-0005-0000-0000-0000036D0000}"/>
    <cellStyle name="Normal 2 3 22 3" xfId="28023" xr:uid="{00000000-0005-0000-0000-0000046D0000}"/>
    <cellStyle name="Normal 2 3 22 3 10" xfId="28024" xr:uid="{00000000-0005-0000-0000-0000056D0000}"/>
    <cellStyle name="Normal 2 3 22 3 2" xfId="28025" xr:uid="{00000000-0005-0000-0000-0000066D0000}"/>
    <cellStyle name="Normal 2 3 22 3 3" xfId="28026" xr:uid="{00000000-0005-0000-0000-0000076D0000}"/>
    <cellStyle name="Normal 2 3 22 3 4" xfId="28027" xr:uid="{00000000-0005-0000-0000-0000086D0000}"/>
    <cellStyle name="Normal 2 3 22 3 5" xfId="28028" xr:uid="{00000000-0005-0000-0000-0000096D0000}"/>
    <cellStyle name="Normal 2 3 22 3 6" xfId="28029" xr:uid="{00000000-0005-0000-0000-00000A6D0000}"/>
    <cellStyle name="Normal 2 3 22 3 7" xfId="28030" xr:uid="{00000000-0005-0000-0000-00000B6D0000}"/>
    <cellStyle name="Normal 2 3 22 3 8" xfId="28031" xr:uid="{00000000-0005-0000-0000-00000C6D0000}"/>
    <cellStyle name="Normal 2 3 22 3 9" xfId="28032" xr:uid="{00000000-0005-0000-0000-00000D6D0000}"/>
    <cellStyle name="Normal 2 3 22 4" xfId="28033" xr:uid="{00000000-0005-0000-0000-00000E6D0000}"/>
    <cellStyle name="Normal 2 3 22 4 10" xfId="28034" xr:uid="{00000000-0005-0000-0000-00000F6D0000}"/>
    <cellStyle name="Normal 2 3 22 4 2" xfId="28035" xr:uid="{00000000-0005-0000-0000-0000106D0000}"/>
    <cellStyle name="Normal 2 3 22 4 3" xfId="28036" xr:uid="{00000000-0005-0000-0000-0000116D0000}"/>
    <cellStyle name="Normal 2 3 22 4 4" xfId="28037" xr:uid="{00000000-0005-0000-0000-0000126D0000}"/>
    <cellStyle name="Normal 2 3 22 4 5" xfId="28038" xr:uid="{00000000-0005-0000-0000-0000136D0000}"/>
    <cellStyle name="Normal 2 3 22 4 6" xfId="28039" xr:uid="{00000000-0005-0000-0000-0000146D0000}"/>
    <cellStyle name="Normal 2 3 22 4 7" xfId="28040" xr:uid="{00000000-0005-0000-0000-0000156D0000}"/>
    <cellStyle name="Normal 2 3 22 4 8" xfId="28041" xr:uid="{00000000-0005-0000-0000-0000166D0000}"/>
    <cellStyle name="Normal 2 3 22 4 9" xfId="28042" xr:uid="{00000000-0005-0000-0000-0000176D0000}"/>
    <cellStyle name="Normal 2 3 22 5" xfId="28043" xr:uid="{00000000-0005-0000-0000-0000186D0000}"/>
    <cellStyle name="Normal 2 3 22 5 10" xfId="28044" xr:uid="{00000000-0005-0000-0000-0000196D0000}"/>
    <cellStyle name="Normal 2 3 22 5 2" xfId="28045" xr:uid="{00000000-0005-0000-0000-00001A6D0000}"/>
    <cellStyle name="Normal 2 3 22 5 3" xfId="28046" xr:uid="{00000000-0005-0000-0000-00001B6D0000}"/>
    <cellStyle name="Normal 2 3 22 5 4" xfId="28047" xr:uid="{00000000-0005-0000-0000-00001C6D0000}"/>
    <cellStyle name="Normal 2 3 22 5 5" xfId="28048" xr:uid="{00000000-0005-0000-0000-00001D6D0000}"/>
    <cellStyle name="Normal 2 3 22 5 6" xfId="28049" xr:uid="{00000000-0005-0000-0000-00001E6D0000}"/>
    <cellStyle name="Normal 2 3 22 5 7" xfId="28050" xr:uid="{00000000-0005-0000-0000-00001F6D0000}"/>
    <cellStyle name="Normal 2 3 22 5 8" xfId="28051" xr:uid="{00000000-0005-0000-0000-0000206D0000}"/>
    <cellStyle name="Normal 2 3 22 5 9" xfId="28052" xr:uid="{00000000-0005-0000-0000-0000216D0000}"/>
    <cellStyle name="Normal 2 3 22 6" xfId="28053" xr:uid="{00000000-0005-0000-0000-0000226D0000}"/>
    <cellStyle name="Normal 2 3 22 7" xfId="28054" xr:uid="{00000000-0005-0000-0000-0000236D0000}"/>
    <cellStyle name="Normal 2 3 22 8" xfId="28055" xr:uid="{00000000-0005-0000-0000-0000246D0000}"/>
    <cellStyle name="Normal 2 3 22 9" xfId="28056" xr:uid="{00000000-0005-0000-0000-0000256D0000}"/>
    <cellStyle name="Normal 2 3 23" xfId="28057" xr:uid="{00000000-0005-0000-0000-0000266D0000}"/>
    <cellStyle name="Normal 2 3 23 10" xfId="28058" xr:uid="{00000000-0005-0000-0000-0000276D0000}"/>
    <cellStyle name="Normal 2 3 23 11" xfId="28059" xr:uid="{00000000-0005-0000-0000-0000286D0000}"/>
    <cellStyle name="Normal 2 3 23 12" xfId="28060" xr:uid="{00000000-0005-0000-0000-0000296D0000}"/>
    <cellStyle name="Normal 2 3 23 13" xfId="28061" xr:uid="{00000000-0005-0000-0000-00002A6D0000}"/>
    <cellStyle name="Normal 2 3 23 14" xfId="28062" xr:uid="{00000000-0005-0000-0000-00002B6D0000}"/>
    <cellStyle name="Normal 2 3 23 2" xfId="28063" xr:uid="{00000000-0005-0000-0000-00002C6D0000}"/>
    <cellStyle name="Normal 2 3 23 2 10" xfId="28064" xr:uid="{00000000-0005-0000-0000-00002D6D0000}"/>
    <cellStyle name="Normal 2 3 23 2 2" xfId="28065" xr:uid="{00000000-0005-0000-0000-00002E6D0000}"/>
    <cellStyle name="Normal 2 3 23 2 3" xfId="28066" xr:uid="{00000000-0005-0000-0000-00002F6D0000}"/>
    <cellStyle name="Normal 2 3 23 2 4" xfId="28067" xr:uid="{00000000-0005-0000-0000-0000306D0000}"/>
    <cellStyle name="Normal 2 3 23 2 5" xfId="28068" xr:uid="{00000000-0005-0000-0000-0000316D0000}"/>
    <cellStyle name="Normal 2 3 23 2 6" xfId="28069" xr:uid="{00000000-0005-0000-0000-0000326D0000}"/>
    <cellStyle name="Normal 2 3 23 2 7" xfId="28070" xr:uid="{00000000-0005-0000-0000-0000336D0000}"/>
    <cellStyle name="Normal 2 3 23 2 8" xfId="28071" xr:uid="{00000000-0005-0000-0000-0000346D0000}"/>
    <cellStyle name="Normal 2 3 23 2 9" xfId="28072" xr:uid="{00000000-0005-0000-0000-0000356D0000}"/>
    <cellStyle name="Normal 2 3 23 3" xfId="28073" xr:uid="{00000000-0005-0000-0000-0000366D0000}"/>
    <cellStyle name="Normal 2 3 23 3 10" xfId="28074" xr:uid="{00000000-0005-0000-0000-0000376D0000}"/>
    <cellStyle name="Normal 2 3 23 3 2" xfId="28075" xr:uid="{00000000-0005-0000-0000-0000386D0000}"/>
    <cellStyle name="Normal 2 3 23 3 3" xfId="28076" xr:uid="{00000000-0005-0000-0000-0000396D0000}"/>
    <cellStyle name="Normal 2 3 23 3 4" xfId="28077" xr:uid="{00000000-0005-0000-0000-00003A6D0000}"/>
    <cellStyle name="Normal 2 3 23 3 5" xfId="28078" xr:uid="{00000000-0005-0000-0000-00003B6D0000}"/>
    <cellStyle name="Normal 2 3 23 3 6" xfId="28079" xr:uid="{00000000-0005-0000-0000-00003C6D0000}"/>
    <cellStyle name="Normal 2 3 23 3 7" xfId="28080" xr:uid="{00000000-0005-0000-0000-00003D6D0000}"/>
    <cellStyle name="Normal 2 3 23 3 8" xfId="28081" xr:uid="{00000000-0005-0000-0000-00003E6D0000}"/>
    <cellStyle name="Normal 2 3 23 3 9" xfId="28082" xr:uid="{00000000-0005-0000-0000-00003F6D0000}"/>
    <cellStyle name="Normal 2 3 23 4" xfId="28083" xr:uid="{00000000-0005-0000-0000-0000406D0000}"/>
    <cellStyle name="Normal 2 3 23 4 10" xfId="28084" xr:uid="{00000000-0005-0000-0000-0000416D0000}"/>
    <cellStyle name="Normal 2 3 23 4 2" xfId="28085" xr:uid="{00000000-0005-0000-0000-0000426D0000}"/>
    <cellStyle name="Normal 2 3 23 4 3" xfId="28086" xr:uid="{00000000-0005-0000-0000-0000436D0000}"/>
    <cellStyle name="Normal 2 3 23 4 4" xfId="28087" xr:uid="{00000000-0005-0000-0000-0000446D0000}"/>
    <cellStyle name="Normal 2 3 23 4 5" xfId="28088" xr:uid="{00000000-0005-0000-0000-0000456D0000}"/>
    <cellStyle name="Normal 2 3 23 4 6" xfId="28089" xr:uid="{00000000-0005-0000-0000-0000466D0000}"/>
    <cellStyle name="Normal 2 3 23 4 7" xfId="28090" xr:uid="{00000000-0005-0000-0000-0000476D0000}"/>
    <cellStyle name="Normal 2 3 23 4 8" xfId="28091" xr:uid="{00000000-0005-0000-0000-0000486D0000}"/>
    <cellStyle name="Normal 2 3 23 4 9" xfId="28092" xr:uid="{00000000-0005-0000-0000-0000496D0000}"/>
    <cellStyle name="Normal 2 3 23 5" xfId="28093" xr:uid="{00000000-0005-0000-0000-00004A6D0000}"/>
    <cellStyle name="Normal 2 3 23 5 10" xfId="28094" xr:uid="{00000000-0005-0000-0000-00004B6D0000}"/>
    <cellStyle name="Normal 2 3 23 5 2" xfId="28095" xr:uid="{00000000-0005-0000-0000-00004C6D0000}"/>
    <cellStyle name="Normal 2 3 23 5 3" xfId="28096" xr:uid="{00000000-0005-0000-0000-00004D6D0000}"/>
    <cellStyle name="Normal 2 3 23 5 4" xfId="28097" xr:uid="{00000000-0005-0000-0000-00004E6D0000}"/>
    <cellStyle name="Normal 2 3 23 5 5" xfId="28098" xr:uid="{00000000-0005-0000-0000-00004F6D0000}"/>
    <cellStyle name="Normal 2 3 23 5 6" xfId="28099" xr:uid="{00000000-0005-0000-0000-0000506D0000}"/>
    <cellStyle name="Normal 2 3 23 5 7" xfId="28100" xr:uid="{00000000-0005-0000-0000-0000516D0000}"/>
    <cellStyle name="Normal 2 3 23 5 8" xfId="28101" xr:uid="{00000000-0005-0000-0000-0000526D0000}"/>
    <cellStyle name="Normal 2 3 23 5 9" xfId="28102" xr:uid="{00000000-0005-0000-0000-0000536D0000}"/>
    <cellStyle name="Normal 2 3 23 6" xfId="28103" xr:uid="{00000000-0005-0000-0000-0000546D0000}"/>
    <cellStyle name="Normal 2 3 23 7" xfId="28104" xr:uid="{00000000-0005-0000-0000-0000556D0000}"/>
    <cellStyle name="Normal 2 3 23 8" xfId="28105" xr:uid="{00000000-0005-0000-0000-0000566D0000}"/>
    <cellStyle name="Normal 2 3 23 9" xfId="28106" xr:uid="{00000000-0005-0000-0000-0000576D0000}"/>
    <cellStyle name="Normal 2 3 24" xfId="28107" xr:uid="{00000000-0005-0000-0000-0000586D0000}"/>
    <cellStyle name="Normal 2 3 24 10" xfId="28108" xr:uid="{00000000-0005-0000-0000-0000596D0000}"/>
    <cellStyle name="Normal 2 3 24 11" xfId="28109" xr:uid="{00000000-0005-0000-0000-00005A6D0000}"/>
    <cellStyle name="Normal 2 3 24 12" xfId="28110" xr:uid="{00000000-0005-0000-0000-00005B6D0000}"/>
    <cellStyle name="Normal 2 3 24 13" xfId="28111" xr:uid="{00000000-0005-0000-0000-00005C6D0000}"/>
    <cellStyle name="Normal 2 3 24 14" xfId="28112" xr:uid="{00000000-0005-0000-0000-00005D6D0000}"/>
    <cellStyle name="Normal 2 3 24 2" xfId="28113" xr:uid="{00000000-0005-0000-0000-00005E6D0000}"/>
    <cellStyle name="Normal 2 3 24 2 10" xfId="28114" xr:uid="{00000000-0005-0000-0000-00005F6D0000}"/>
    <cellStyle name="Normal 2 3 24 2 2" xfId="28115" xr:uid="{00000000-0005-0000-0000-0000606D0000}"/>
    <cellStyle name="Normal 2 3 24 2 3" xfId="28116" xr:uid="{00000000-0005-0000-0000-0000616D0000}"/>
    <cellStyle name="Normal 2 3 24 2 4" xfId="28117" xr:uid="{00000000-0005-0000-0000-0000626D0000}"/>
    <cellStyle name="Normal 2 3 24 2 5" xfId="28118" xr:uid="{00000000-0005-0000-0000-0000636D0000}"/>
    <cellStyle name="Normal 2 3 24 2 6" xfId="28119" xr:uid="{00000000-0005-0000-0000-0000646D0000}"/>
    <cellStyle name="Normal 2 3 24 2 7" xfId="28120" xr:uid="{00000000-0005-0000-0000-0000656D0000}"/>
    <cellStyle name="Normal 2 3 24 2 8" xfId="28121" xr:uid="{00000000-0005-0000-0000-0000666D0000}"/>
    <cellStyle name="Normal 2 3 24 2 9" xfId="28122" xr:uid="{00000000-0005-0000-0000-0000676D0000}"/>
    <cellStyle name="Normal 2 3 24 3" xfId="28123" xr:uid="{00000000-0005-0000-0000-0000686D0000}"/>
    <cellStyle name="Normal 2 3 24 3 10" xfId="28124" xr:uid="{00000000-0005-0000-0000-0000696D0000}"/>
    <cellStyle name="Normal 2 3 24 3 2" xfId="28125" xr:uid="{00000000-0005-0000-0000-00006A6D0000}"/>
    <cellStyle name="Normal 2 3 24 3 3" xfId="28126" xr:uid="{00000000-0005-0000-0000-00006B6D0000}"/>
    <cellStyle name="Normal 2 3 24 3 4" xfId="28127" xr:uid="{00000000-0005-0000-0000-00006C6D0000}"/>
    <cellStyle name="Normal 2 3 24 3 5" xfId="28128" xr:uid="{00000000-0005-0000-0000-00006D6D0000}"/>
    <cellStyle name="Normal 2 3 24 3 6" xfId="28129" xr:uid="{00000000-0005-0000-0000-00006E6D0000}"/>
    <cellStyle name="Normal 2 3 24 3 7" xfId="28130" xr:uid="{00000000-0005-0000-0000-00006F6D0000}"/>
    <cellStyle name="Normal 2 3 24 3 8" xfId="28131" xr:uid="{00000000-0005-0000-0000-0000706D0000}"/>
    <cellStyle name="Normal 2 3 24 3 9" xfId="28132" xr:uid="{00000000-0005-0000-0000-0000716D0000}"/>
    <cellStyle name="Normal 2 3 24 4" xfId="28133" xr:uid="{00000000-0005-0000-0000-0000726D0000}"/>
    <cellStyle name="Normal 2 3 24 4 10" xfId="28134" xr:uid="{00000000-0005-0000-0000-0000736D0000}"/>
    <cellStyle name="Normal 2 3 24 4 2" xfId="28135" xr:uid="{00000000-0005-0000-0000-0000746D0000}"/>
    <cellStyle name="Normal 2 3 24 4 3" xfId="28136" xr:uid="{00000000-0005-0000-0000-0000756D0000}"/>
    <cellStyle name="Normal 2 3 24 4 4" xfId="28137" xr:uid="{00000000-0005-0000-0000-0000766D0000}"/>
    <cellStyle name="Normal 2 3 24 4 5" xfId="28138" xr:uid="{00000000-0005-0000-0000-0000776D0000}"/>
    <cellStyle name="Normal 2 3 24 4 6" xfId="28139" xr:uid="{00000000-0005-0000-0000-0000786D0000}"/>
    <cellStyle name="Normal 2 3 24 4 7" xfId="28140" xr:uid="{00000000-0005-0000-0000-0000796D0000}"/>
    <cellStyle name="Normal 2 3 24 4 8" xfId="28141" xr:uid="{00000000-0005-0000-0000-00007A6D0000}"/>
    <cellStyle name="Normal 2 3 24 4 9" xfId="28142" xr:uid="{00000000-0005-0000-0000-00007B6D0000}"/>
    <cellStyle name="Normal 2 3 24 5" xfId="28143" xr:uid="{00000000-0005-0000-0000-00007C6D0000}"/>
    <cellStyle name="Normal 2 3 24 5 10" xfId="28144" xr:uid="{00000000-0005-0000-0000-00007D6D0000}"/>
    <cellStyle name="Normal 2 3 24 5 2" xfId="28145" xr:uid="{00000000-0005-0000-0000-00007E6D0000}"/>
    <cellStyle name="Normal 2 3 24 5 3" xfId="28146" xr:uid="{00000000-0005-0000-0000-00007F6D0000}"/>
    <cellStyle name="Normal 2 3 24 5 4" xfId="28147" xr:uid="{00000000-0005-0000-0000-0000806D0000}"/>
    <cellStyle name="Normal 2 3 24 5 5" xfId="28148" xr:uid="{00000000-0005-0000-0000-0000816D0000}"/>
    <cellStyle name="Normal 2 3 24 5 6" xfId="28149" xr:uid="{00000000-0005-0000-0000-0000826D0000}"/>
    <cellStyle name="Normal 2 3 24 5 7" xfId="28150" xr:uid="{00000000-0005-0000-0000-0000836D0000}"/>
    <cellStyle name="Normal 2 3 24 5 8" xfId="28151" xr:uid="{00000000-0005-0000-0000-0000846D0000}"/>
    <cellStyle name="Normal 2 3 24 5 9" xfId="28152" xr:uid="{00000000-0005-0000-0000-0000856D0000}"/>
    <cellStyle name="Normal 2 3 24 6" xfId="28153" xr:uid="{00000000-0005-0000-0000-0000866D0000}"/>
    <cellStyle name="Normal 2 3 24 7" xfId="28154" xr:uid="{00000000-0005-0000-0000-0000876D0000}"/>
    <cellStyle name="Normal 2 3 24 8" xfId="28155" xr:uid="{00000000-0005-0000-0000-0000886D0000}"/>
    <cellStyle name="Normal 2 3 24 9" xfId="28156" xr:uid="{00000000-0005-0000-0000-0000896D0000}"/>
    <cellStyle name="Normal 2 3 25" xfId="28157" xr:uid="{00000000-0005-0000-0000-00008A6D0000}"/>
    <cellStyle name="Normal 2 3 25 10" xfId="28158" xr:uid="{00000000-0005-0000-0000-00008B6D0000}"/>
    <cellStyle name="Normal 2 3 25 11" xfId="28159" xr:uid="{00000000-0005-0000-0000-00008C6D0000}"/>
    <cellStyle name="Normal 2 3 25 12" xfId="28160" xr:uid="{00000000-0005-0000-0000-00008D6D0000}"/>
    <cellStyle name="Normal 2 3 25 13" xfId="28161" xr:uid="{00000000-0005-0000-0000-00008E6D0000}"/>
    <cellStyle name="Normal 2 3 25 14" xfId="28162" xr:uid="{00000000-0005-0000-0000-00008F6D0000}"/>
    <cellStyle name="Normal 2 3 25 2" xfId="28163" xr:uid="{00000000-0005-0000-0000-0000906D0000}"/>
    <cellStyle name="Normal 2 3 25 2 10" xfId="28164" xr:uid="{00000000-0005-0000-0000-0000916D0000}"/>
    <cellStyle name="Normal 2 3 25 2 2" xfId="28165" xr:uid="{00000000-0005-0000-0000-0000926D0000}"/>
    <cellStyle name="Normal 2 3 25 2 3" xfId="28166" xr:uid="{00000000-0005-0000-0000-0000936D0000}"/>
    <cellStyle name="Normal 2 3 25 2 4" xfId="28167" xr:uid="{00000000-0005-0000-0000-0000946D0000}"/>
    <cellStyle name="Normal 2 3 25 2 5" xfId="28168" xr:uid="{00000000-0005-0000-0000-0000956D0000}"/>
    <cellStyle name="Normal 2 3 25 2 6" xfId="28169" xr:uid="{00000000-0005-0000-0000-0000966D0000}"/>
    <cellStyle name="Normal 2 3 25 2 7" xfId="28170" xr:uid="{00000000-0005-0000-0000-0000976D0000}"/>
    <cellStyle name="Normal 2 3 25 2 8" xfId="28171" xr:uid="{00000000-0005-0000-0000-0000986D0000}"/>
    <cellStyle name="Normal 2 3 25 2 9" xfId="28172" xr:uid="{00000000-0005-0000-0000-0000996D0000}"/>
    <cellStyle name="Normal 2 3 25 3" xfId="28173" xr:uid="{00000000-0005-0000-0000-00009A6D0000}"/>
    <cellStyle name="Normal 2 3 25 3 10" xfId="28174" xr:uid="{00000000-0005-0000-0000-00009B6D0000}"/>
    <cellStyle name="Normal 2 3 25 3 2" xfId="28175" xr:uid="{00000000-0005-0000-0000-00009C6D0000}"/>
    <cellStyle name="Normal 2 3 25 3 3" xfId="28176" xr:uid="{00000000-0005-0000-0000-00009D6D0000}"/>
    <cellStyle name="Normal 2 3 25 3 4" xfId="28177" xr:uid="{00000000-0005-0000-0000-00009E6D0000}"/>
    <cellStyle name="Normal 2 3 25 3 5" xfId="28178" xr:uid="{00000000-0005-0000-0000-00009F6D0000}"/>
    <cellStyle name="Normal 2 3 25 3 6" xfId="28179" xr:uid="{00000000-0005-0000-0000-0000A06D0000}"/>
    <cellStyle name="Normal 2 3 25 3 7" xfId="28180" xr:uid="{00000000-0005-0000-0000-0000A16D0000}"/>
    <cellStyle name="Normal 2 3 25 3 8" xfId="28181" xr:uid="{00000000-0005-0000-0000-0000A26D0000}"/>
    <cellStyle name="Normal 2 3 25 3 9" xfId="28182" xr:uid="{00000000-0005-0000-0000-0000A36D0000}"/>
    <cellStyle name="Normal 2 3 25 4" xfId="28183" xr:uid="{00000000-0005-0000-0000-0000A46D0000}"/>
    <cellStyle name="Normal 2 3 25 4 10" xfId="28184" xr:uid="{00000000-0005-0000-0000-0000A56D0000}"/>
    <cellStyle name="Normal 2 3 25 4 2" xfId="28185" xr:uid="{00000000-0005-0000-0000-0000A66D0000}"/>
    <cellStyle name="Normal 2 3 25 4 3" xfId="28186" xr:uid="{00000000-0005-0000-0000-0000A76D0000}"/>
    <cellStyle name="Normal 2 3 25 4 4" xfId="28187" xr:uid="{00000000-0005-0000-0000-0000A86D0000}"/>
    <cellStyle name="Normal 2 3 25 4 5" xfId="28188" xr:uid="{00000000-0005-0000-0000-0000A96D0000}"/>
    <cellStyle name="Normal 2 3 25 4 6" xfId="28189" xr:uid="{00000000-0005-0000-0000-0000AA6D0000}"/>
    <cellStyle name="Normal 2 3 25 4 7" xfId="28190" xr:uid="{00000000-0005-0000-0000-0000AB6D0000}"/>
    <cellStyle name="Normal 2 3 25 4 8" xfId="28191" xr:uid="{00000000-0005-0000-0000-0000AC6D0000}"/>
    <cellStyle name="Normal 2 3 25 4 9" xfId="28192" xr:uid="{00000000-0005-0000-0000-0000AD6D0000}"/>
    <cellStyle name="Normal 2 3 25 5" xfId="28193" xr:uid="{00000000-0005-0000-0000-0000AE6D0000}"/>
    <cellStyle name="Normal 2 3 25 5 10" xfId="28194" xr:uid="{00000000-0005-0000-0000-0000AF6D0000}"/>
    <cellStyle name="Normal 2 3 25 5 2" xfId="28195" xr:uid="{00000000-0005-0000-0000-0000B06D0000}"/>
    <cellStyle name="Normal 2 3 25 5 3" xfId="28196" xr:uid="{00000000-0005-0000-0000-0000B16D0000}"/>
    <cellStyle name="Normal 2 3 25 5 4" xfId="28197" xr:uid="{00000000-0005-0000-0000-0000B26D0000}"/>
    <cellStyle name="Normal 2 3 25 5 5" xfId="28198" xr:uid="{00000000-0005-0000-0000-0000B36D0000}"/>
    <cellStyle name="Normal 2 3 25 5 6" xfId="28199" xr:uid="{00000000-0005-0000-0000-0000B46D0000}"/>
    <cellStyle name="Normal 2 3 25 5 7" xfId="28200" xr:uid="{00000000-0005-0000-0000-0000B56D0000}"/>
    <cellStyle name="Normal 2 3 25 5 8" xfId="28201" xr:uid="{00000000-0005-0000-0000-0000B66D0000}"/>
    <cellStyle name="Normal 2 3 25 5 9" xfId="28202" xr:uid="{00000000-0005-0000-0000-0000B76D0000}"/>
    <cellStyle name="Normal 2 3 25 6" xfId="28203" xr:uid="{00000000-0005-0000-0000-0000B86D0000}"/>
    <cellStyle name="Normal 2 3 25 7" xfId="28204" xr:uid="{00000000-0005-0000-0000-0000B96D0000}"/>
    <cellStyle name="Normal 2 3 25 8" xfId="28205" xr:uid="{00000000-0005-0000-0000-0000BA6D0000}"/>
    <cellStyle name="Normal 2 3 25 9" xfId="28206" xr:uid="{00000000-0005-0000-0000-0000BB6D0000}"/>
    <cellStyle name="Normal 2 3 26" xfId="28207" xr:uid="{00000000-0005-0000-0000-0000BC6D0000}"/>
    <cellStyle name="Normal 2 3 26 10" xfId="28208" xr:uid="{00000000-0005-0000-0000-0000BD6D0000}"/>
    <cellStyle name="Normal 2 3 26 11" xfId="28209" xr:uid="{00000000-0005-0000-0000-0000BE6D0000}"/>
    <cellStyle name="Normal 2 3 26 12" xfId="28210" xr:uid="{00000000-0005-0000-0000-0000BF6D0000}"/>
    <cellStyle name="Normal 2 3 26 13" xfId="28211" xr:uid="{00000000-0005-0000-0000-0000C06D0000}"/>
    <cellStyle name="Normal 2 3 26 14" xfId="28212" xr:uid="{00000000-0005-0000-0000-0000C16D0000}"/>
    <cellStyle name="Normal 2 3 26 2" xfId="28213" xr:uid="{00000000-0005-0000-0000-0000C26D0000}"/>
    <cellStyle name="Normal 2 3 26 2 10" xfId="28214" xr:uid="{00000000-0005-0000-0000-0000C36D0000}"/>
    <cellStyle name="Normal 2 3 26 2 2" xfId="28215" xr:uid="{00000000-0005-0000-0000-0000C46D0000}"/>
    <cellStyle name="Normal 2 3 26 2 3" xfId="28216" xr:uid="{00000000-0005-0000-0000-0000C56D0000}"/>
    <cellStyle name="Normal 2 3 26 2 4" xfId="28217" xr:uid="{00000000-0005-0000-0000-0000C66D0000}"/>
    <cellStyle name="Normal 2 3 26 2 5" xfId="28218" xr:uid="{00000000-0005-0000-0000-0000C76D0000}"/>
    <cellStyle name="Normal 2 3 26 2 6" xfId="28219" xr:uid="{00000000-0005-0000-0000-0000C86D0000}"/>
    <cellStyle name="Normal 2 3 26 2 7" xfId="28220" xr:uid="{00000000-0005-0000-0000-0000C96D0000}"/>
    <cellStyle name="Normal 2 3 26 2 8" xfId="28221" xr:uid="{00000000-0005-0000-0000-0000CA6D0000}"/>
    <cellStyle name="Normal 2 3 26 2 9" xfId="28222" xr:uid="{00000000-0005-0000-0000-0000CB6D0000}"/>
    <cellStyle name="Normal 2 3 26 3" xfId="28223" xr:uid="{00000000-0005-0000-0000-0000CC6D0000}"/>
    <cellStyle name="Normal 2 3 26 3 10" xfId="28224" xr:uid="{00000000-0005-0000-0000-0000CD6D0000}"/>
    <cellStyle name="Normal 2 3 26 3 2" xfId="28225" xr:uid="{00000000-0005-0000-0000-0000CE6D0000}"/>
    <cellStyle name="Normal 2 3 26 3 3" xfId="28226" xr:uid="{00000000-0005-0000-0000-0000CF6D0000}"/>
    <cellStyle name="Normal 2 3 26 3 4" xfId="28227" xr:uid="{00000000-0005-0000-0000-0000D06D0000}"/>
    <cellStyle name="Normal 2 3 26 3 5" xfId="28228" xr:uid="{00000000-0005-0000-0000-0000D16D0000}"/>
    <cellStyle name="Normal 2 3 26 3 6" xfId="28229" xr:uid="{00000000-0005-0000-0000-0000D26D0000}"/>
    <cellStyle name="Normal 2 3 26 3 7" xfId="28230" xr:uid="{00000000-0005-0000-0000-0000D36D0000}"/>
    <cellStyle name="Normal 2 3 26 3 8" xfId="28231" xr:uid="{00000000-0005-0000-0000-0000D46D0000}"/>
    <cellStyle name="Normal 2 3 26 3 9" xfId="28232" xr:uid="{00000000-0005-0000-0000-0000D56D0000}"/>
    <cellStyle name="Normal 2 3 26 4" xfId="28233" xr:uid="{00000000-0005-0000-0000-0000D66D0000}"/>
    <cellStyle name="Normal 2 3 26 4 10" xfId="28234" xr:uid="{00000000-0005-0000-0000-0000D76D0000}"/>
    <cellStyle name="Normal 2 3 26 4 2" xfId="28235" xr:uid="{00000000-0005-0000-0000-0000D86D0000}"/>
    <cellStyle name="Normal 2 3 26 4 3" xfId="28236" xr:uid="{00000000-0005-0000-0000-0000D96D0000}"/>
    <cellStyle name="Normal 2 3 26 4 4" xfId="28237" xr:uid="{00000000-0005-0000-0000-0000DA6D0000}"/>
    <cellStyle name="Normal 2 3 26 4 5" xfId="28238" xr:uid="{00000000-0005-0000-0000-0000DB6D0000}"/>
    <cellStyle name="Normal 2 3 26 4 6" xfId="28239" xr:uid="{00000000-0005-0000-0000-0000DC6D0000}"/>
    <cellStyle name="Normal 2 3 26 4 7" xfId="28240" xr:uid="{00000000-0005-0000-0000-0000DD6D0000}"/>
    <cellStyle name="Normal 2 3 26 4 8" xfId="28241" xr:uid="{00000000-0005-0000-0000-0000DE6D0000}"/>
    <cellStyle name="Normal 2 3 26 4 9" xfId="28242" xr:uid="{00000000-0005-0000-0000-0000DF6D0000}"/>
    <cellStyle name="Normal 2 3 26 5" xfId="28243" xr:uid="{00000000-0005-0000-0000-0000E06D0000}"/>
    <cellStyle name="Normal 2 3 26 5 10" xfId="28244" xr:uid="{00000000-0005-0000-0000-0000E16D0000}"/>
    <cellStyle name="Normal 2 3 26 5 2" xfId="28245" xr:uid="{00000000-0005-0000-0000-0000E26D0000}"/>
    <cellStyle name="Normal 2 3 26 5 3" xfId="28246" xr:uid="{00000000-0005-0000-0000-0000E36D0000}"/>
    <cellStyle name="Normal 2 3 26 5 4" xfId="28247" xr:uid="{00000000-0005-0000-0000-0000E46D0000}"/>
    <cellStyle name="Normal 2 3 26 5 5" xfId="28248" xr:uid="{00000000-0005-0000-0000-0000E56D0000}"/>
    <cellStyle name="Normal 2 3 26 5 6" xfId="28249" xr:uid="{00000000-0005-0000-0000-0000E66D0000}"/>
    <cellStyle name="Normal 2 3 26 5 7" xfId="28250" xr:uid="{00000000-0005-0000-0000-0000E76D0000}"/>
    <cellStyle name="Normal 2 3 26 5 8" xfId="28251" xr:uid="{00000000-0005-0000-0000-0000E86D0000}"/>
    <cellStyle name="Normal 2 3 26 5 9" xfId="28252" xr:uid="{00000000-0005-0000-0000-0000E96D0000}"/>
    <cellStyle name="Normal 2 3 26 6" xfId="28253" xr:uid="{00000000-0005-0000-0000-0000EA6D0000}"/>
    <cellStyle name="Normal 2 3 26 7" xfId="28254" xr:uid="{00000000-0005-0000-0000-0000EB6D0000}"/>
    <cellStyle name="Normal 2 3 26 8" xfId="28255" xr:uid="{00000000-0005-0000-0000-0000EC6D0000}"/>
    <cellStyle name="Normal 2 3 26 9" xfId="28256" xr:uid="{00000000-0005-0000-0000-0000ED6D0000}"/>
    <cellStyle name="Normal 2 3 27" xfId="28257" xr:uid="{00000000-0005-0000-0000-0000EE6D0000}"/>
    <cellStyle name="Normal 2 3 27 10" xfId="28258" xr:uid="{00000000-0005-0000-0000-0000EF6D0000}"/>
    <cellStyle name="Normal 2 3 27 11" xfId="28259" xr:uid="{00000000-0005-0000-0000-0000F06D0000}"/>
    <cellStyle name="Normal 2 3 27 12" xfId="28260" xr:uid="{00000000-0005-0000-0000-0000F16D0000}"/>
    <cellStyle name="Normal 2 3 27 13" xfId="28261" xr:uid="{00000000-0005-0000-0000-0000F26D0000}"/>
    <cellStyle name="Normal 2 3 27 14" xfId="28262" xr:uid="{00000000-0005-0000-0000-0000F36D0000}"/>
    <cellStyle name="Normal 2 3 27 2" xfId="28263" xr:uid="{00000000-0005-0000-0000-0000F46D0000}"/>
    <cellStyle name="Normal 2 3 27 2 10" xfId="28264" xr:uid="{00000000-0005-0000-0000-0000F56D0000}"/>
    <cellStyle name="Normal 2 3 27 2 2" xfId="28265" xr:uid="{00000000-0005-0000-0000-0000F66D0000}"/>
    <cellStyle name="Normal 2 3 27 2 3" xfId="28266" xr:uid="{00000000-0005-0000-0000-0000F76D0000}"/>
    <cellStyle name="Normal 2 3 27 2 4" xfId="28267" xr:uid="{00000000-0005-0000-0000-0000F86D0000}"/>
    <cellStyle name="Normal 2 3 27 2 5" xfId="28268" xr:uid="{00000000-0005-0000-0000-0000F96D0000}"/>
    <cellStyle name="Normal 2 3 27 2 6" xfId="28269" xr:uid="{00000000-0005-0000-0000-0000FA6D0000}"/>
    <cellStyle name="Normal 2 3 27 2 7" xfId="28270" xr:uid="{00000000-0005-0000-0000-0000FB6D0000}"/>
    <cellStyle name="Normal 2 3 27 2 8" xfId="28271" xr:uid="{00000000-0005-0000-0000-0000FC6D0000}"/>
    <cellStyle name="Normal 2 3 27 2 9" xfId="28272" xr:uid="{00000000-0005-0000-0000-0000FD6D0000}"/>
    <cellStyle name="Normal 2 3 27 3" xfId="28273" xr:uid="{00000000-0005-0000-0000-0000FE6D0000}"/>
    <cellStyle name="Normal 2 3 27 3 10" xfId="28274" xr:uid="{00000000-0005-0000-0000-0000FF6D0000}"/>
    <cellStyle name="Normal 2 3 27 3 2" xfId="28275" xr:uid="{00000000-0005-0000-0000-0000006E0000}"/>
    <cellStyle name="Normal 2 3 27 3 3" xfId="28276" xr:uid="{00000000-0005-0000-0000-0000016E0000}"/>
    <cellStyle name="Normal 2 3 27 3 4" xfId="28277" xr:uid="{00000000-0005-0000-0000-0000026E0000}"/>
    <cellStyle name="Normal 2 3 27 3 5" xfId="28278" xr:uid="{00000000-0005-0000-0000-0000036E0000}"/>
    <cellStyle name="Normal 2 3 27 3 6" xfId="28279" xr:uid="{00000000-0005-0000-0000-0000046E0000}"/>
    <cellStyle name="Normal 2 3 27 3 7" xfId="28280" xr:uid="{00000000-0005-0000-0000-0000056E0000}"/>
    <cellStyle name="Normal 2 3 27 3 8" xfId="28281" xr:uid="{00000000-0005-0000-0000-0000066E0000}"/>
    <cellStyle name="Normal 2 3 27 3 9" xfId="28282" xr:uid="{00000000-0005-0000-0000-0000076E0000}"/>
    <cellStyle name="Normal 2 3 27 4" xfId="28283" xr:uid="{00000000-0005-0000-0000-0000086E0000}"/>
    <cellStyle name="Normal 2 3 27 4 10" xfId="28284" xr:uid="{00000000-0005-0000-0000-0000096E0000}"/>
    <cellStyle name="Normal 2 3 27 4 2" xfId="28285" xr:uid="{00000000-0005-0000-0000-00000A6E0000}"/>
    <cellStyle name="Normal 2 3 27 4 3" xfId="28286" xr:uid="{00000000-0005-0000-0000-00000B6E0000}"/>
    <cellStyle name="Normal 2 3 27 4 4" xfId="28287" xr:uid="{00000000-0005-0000-0000-00000C6E0000}"/>
    <cellStyle name="Normal 2 3 27 4 5" xfId="28288" xr:uid="{00000000-0005-0000-0000-00000D6E0000}"/>
    <cellStyle name="Normal 2 3 27 4 6" xfId="28289" xr:uid="{00000000-0005-0000-0000-00000E6E0000}"/>
    <cellStyle name="Normal 2 3 27 4 7" xfId="28290" xr:uid="{00000000-0005-0000-0000-00000F6E0000}"/>
    <cellStyle name="Normal 2 3 27 4 8" xfId="28291" xr:uid="{00000000-0005-0000-0000-0000106E0000}"/>
    <cellStyle name="Normal 2 3 27 4 9" xfId="28292" xr:uid="{00000000-0005-0000-0000-0000116E0000}"/>
    <cellStyle name="Normal 2 3 27 5" xfId="28293" xr:uid="{00000000-0005-0000-0000-0000126E0000}"/>
    <cellStyle name="Normal 2 3 27 5 10" xfId="28294" xr:uid="{00000000-0005-0000-0000-0000136E0000}"/>
    <cellStyle name="Normal 2 3 27 5 2" xfId="28295" xr:uid="{00000000-0005-0000-0000-0000146E0000}"/>
    <cellStyle name="Normal 2 3 27 5 3" xfId="28296" xr:uid="{00000000-0005-0000-0000-0000156E0000}"/>
    <cellStyle name="Normal 2 3 27 5 4" xfId="28297" xr:uid="{00000000-0005-0000-0000-0000166E0000}"/>
    <cellStyle name="Normal 2 3 27 5 5" xfId="28298" xr:uid="{00000000-0005-0000-0000-0000176E0000}"/>
    <cellStyle name="Normal 2 3 27 5 6" xfId="28299" xr:uid="{00000000-0005-0000-0000-0000186E0000}"/>
    <cellStyle name="Normal 2 3 27 5 7" xfId="28300" xr:uid="{00000000-0005-0000-0000-0000196E0000}"/>
    <cellStyle name="Normal 2 3 27 5 8" xfId="28301" xr:uid="{00000000-0005-0000-0000-00001A6E0000}"/>
    <cellStyle name="Normal 2 3 27 5 9" xfId="28302" xr:uid="{00000000-0005-0000-0000-00001B6E0000}"/>
    <cellStyle name="Normal 2 3 27 6" xfId="28303" xr:uid="{00000000-0005-0000-0000-00001C6E0000}"/>
    <cellStyle name="Normal 2 3 27 7" xfId="28304" xr:uid="{00000000-0005-0000-0000-00001D6E0000}"/>
    <cellStyle name="Normal 2 3 27 8" xfId="28305" xr:uid="{00000000-0005-0000-0000-00001E6E0000}"/>
    <cellStyle name="Normal 2 3 27 9" xfId="28306" xr:uid="{00000000-0005-0000-0000-00001F6E0000}"/>
    <cellStyle name="Normal 2 3 28" xfId="28307" xr:uid="{00000000-0005-0000-0000-0000206E0000}"/>
    <cellStyle name="Normal 2 3 28 10" xfId="28308" xr:uid="{00000000-0005-0000-0000-0000216E0000}"/>
    <cellStyle name="Normal 2 3 28 11" xfId="28309" xr:uid="{00000000-0005-0000-0000-0000226E0000}"/>
    <cellStyle name="Normal 2 3 28 12" xfId="28310" xr:uid="{00000000-0005-0000-0000-0000236E0000}"/>
    <cellStyle name="Normal 2 3 28 13" xfId="28311" xr:uid="{00000000-0005-0000-0000-0000246E0000}"/>
    <cellStyle name="Normal 2 3 28 14" xfId="28312" xr:uid="{00000000-0005-0000-0000-0000256E0000}"/>
    <cellStyle name="Normal 2 3 28 2" xfId="28313" xr:uid="{00000000-0005-0000-0000-0000266E0000}"/>
    <cellStyle name="Normal 2 3 28 2 10" xfId="28314" xr:uid="{00000000-0005-0000-0000-0000276E0000}"/>
    <cellStyle name="Normal 2 3 28 2 2" xfId="28315" xr:uid="{00000000-0005-0000-0000-0000286E0000}"/>
    <cellStyle name="Normal 2 3 28 2 3" xfId="28316" xr:uid="{00000000-0005-0000-0000-0000296E0000}"/>
    <cellStyle name="Normal 2 3 28 2 4" xfId="28317" xr:uid="{00000000-0005-0000-0000-00002A6E0000}"/>
    <cellStyle name="Normal 2 3 28 2 5" xfId="28318" xr:uid="{00000000-0005-0000-0000-00002B6E0000}"/>
    <cellStyle name="Normal 2 3 28 2 6" xfId="28319" xr:uid="{00000000-0005-0000-0000-00002C6E0000}"/>
    <cellStyle name="Normal 2 3 28 2 7" xfId="28320" xr:uid="{00000000-0005-0000-0000-00002D6E0000}"/>
    <cellStyle name="Normal 2 3 28 2 8" xfId="28321" xr:uid="{00000000-0005-0000-0000-00002E6E0000}"/>
    <cellStyle name="Normal 2 3 28 2 9" xfId="28322" xr:uid="{00000000-0005-0000-0000-00002F6E0000}"/>
    <cellStyle name="Normal 2 3 28 3" xfId="28323" xr:uid="{00000000-0005-0000-0000-0000306E0000}"/>
    <cellStyle name="Normal 2 3 28 3 10" xfId="28324" xr:uid="{00000000-0005-0000-0000-0000316E0000}"/>
    <cellStyle name="Normal 2 3 28 3 2" xfId="28325" xr:uid="{00000000-0005-0000-0000-0000326E0000}"/>
    <cellStyle name="Normal 2 3 28 3 3" xfId="28326" xr:uid="{00000000-0005-0000-0000-0000336E0000}"/>
    <cellStyle name="Normal 2 3 28 3 4" xfId="28327" xr:uid="{00000000-0005-0000-0000-0000346E0000}"/>
    <cellStyle name="Normal 2 3 28 3 5" xfId="28328" xr:uid="{00000000-0005-0000-0000-0000356E0000}"/>
    <cellStyle name="Normal 2 3 28 3 6" xfId="28329" xr:uid="{00000000-0005-0000-0000-0000366E0000}"/>
    <cellStyle name="Normal 2 3 28 3 7" xfId="28330" xr:uid="{00000000-0005-0000-0000-0000376E0000}"/>
    <cellStyle name="Normal 2 3 28 3 8" xfId="28331" xr:uid="{00000000-0005-0000-0000-0000386E0000}"/>
    <cellStyle name="Normal 2 3 28 3 9" xfId="28332" xr:uid="{00000000-0005-0000-0000-0000396E0000}"/>
    <cellStyle name="Normal 2 3 28 4" xfId="28333" xr:uid="{00000000-0005-0000-0000-00003A6E0000}"/>
    <cellStyle name="Normal 2 3 28 4 10" xfId="28334" xr:uid="{00000000-0005-0000-0000-00003B6E0000}"/>
    <cellStyle name="Normal 2 3 28 4 2" xfId="28335" xr:uid="{00000000-0005-0000-0000-00003C6E0000}"/>
    <cellStyle name="Normal 2 3 28 4 3" xfId="28336" xr:uid="{00000000-0005-0000-0000-00003D6E0000}"/>
    <cellStyle name="Normal 2 3 28 4 4" xfId="28337" xr:uid="{00000000-0005-0000-0000-00003E6E0000}"/>
    <cellStyle name="Normal 2 3 28 4 5" xfId="28338" xr:uid="{00000000-0005-0000-0000-00003F6E0000}"/>
    <cellStyle name="Normal 2 3 28 4 6" xfId="28339" xr:uid="{00000000-0005-0000-0000-0000406E0000}"/>
    <cellStyle name="Normal 2 3 28 4 7" xfId="28340" xr:uid="{00000000-0005-0000-0000-0000416E0000}"/>
    <cellStyle name="Normal 2 3 28 4 8" xfId="28341" xr:uid="{00000000-0005-0000-0000-0000426E0000}"/>
    <cellStyle name="Normal 2 3 28 4 9" xfId="28342" xr:uid="{00000000-0005-0000-0000-0000436E0000}"/>
    <cellStyle name="Normal 2 3 28 5" xfId="28343" xr:uid="{00000000-0005-0000-0000-0000446E0000}"/>
    <cellStyle name="Normal 2 3 28 5 10" xfId="28344" xr:uid="{00000000-0005-0000-0000-0000456E0000}"/>
    <cellStyle name="Normal 2 3 28 5 2" xfId="28345" xr:uid="{00000000-0005-0000-0000-0000466E0000}"/>
    <cellStyle name="Normal 2 3 28 5 3" xfId="28346" xr:uid="{00000000-0005-0000-0000-0000476E0000}"/>
    <cellStyle name="Normal 2 3 28 5 4" xfId="28347" xr:uid="{00000000-0005-0000-0000-0000486E0000}"/>
    <cellStyle name="Normal 2 3 28 5 5" xfId="28348" xr:uid="{00000000-0005-0000-0000-0000496E0000}"/>
    <cellStyle name="Normal 2 3 28 5 6" xfId="28349" xr:uid="{00000000-0005-0000-0000-00004A6E0000}"/>
    <cellStyle name="Normal 2 3 28 5 7" xfId="28350" xr:uid="{00000000-0005-0000-0000-00004B6E0000}"/>
    <cellStyle name="Normal 2 3 28 5 8" xfId="28351" xr:uid="{00000000-0005-0000-0000-00004C6E0000}"/>
    <cellStyle name="Normal 2 3 28 5 9" xfId="28352" xr:uid="{00000000-0005-0000-0000-00004D6E0000}"/>
    <cellStyle name="Normal 2 3 28 6" xfId="28353" xr:uid="{00000000-0005-0000-0000-00004E6E0000}"/>
    <cellStyle name="Normal 2 3 28 7" xfId="28354" xr:uid="{00000000-0005-0000-0000-00004F6E0000}"/>
    <cellStyle name="Normal 2 3 28 8" xfId="28355" xr:uid="{00000000-0005-0000-0000-0000506E0000}"/>
    <cellStyle name="Normal 2 3 28 9" xfId="28356" xr:uid="{00000000-0005-0000-0000-0000516E0000}"/>
    <cellStyle name="Normal 2 3 29" xfId="28357" xr:uid="{00000000-0005-0000-0000-0000526E0000}"/>
    <cellStyle name="Normal 2 3 29 10" xfId="28358" xr:uid="{00000000-0005-0000-0000-0000536E0000}"/>
    <cellStyle name="Normal 2 3 29 11" xfId="28359" xr:uid="{00000000-0005-0000-0000-0000546E0000}"/>
    <cellStyle name="Normal 2 3 29 12" xfId="28360" xr:uid="{00000000-0005-0000-0000-0000556E0000}"/>
    <cellStyle name="Normal 2 3 29 13" xfId="28361" xr:uid="{00000000-0005-0000-0000-0000566E0000}"/>
    <cellStyle name="Normal 2 3 29 14" xfId="28362" xr:uid="{00000000-0005-0000-0000-0000576E0000}"/>
    <cellStyle name="Normal 2 3 29 2" xfId="28363" xr:uid="{00000000-0005-0000-0000-0000586E0000}"/>
    <cellStyle name="Normal 2 3 29 2 10" xfId="28364" xr:uid="{00000000-0005-0000-0000-0000596E0000}"/>
    <cellStyle name="Normal 2 3 29 2 2" xfId="28365" xr:uid="{00000000-0005-0000-0000-00005A6E0000}"/>
    <cellStyle name="Normal 2 3 29 2 3" xfId="28366" xr:uid="{00000000-0005-0000-0000-00005B6E0000}"/>
    <cellStyle name="Normal 2 3 29 2 4" xfId="28367" xr:uid="{00000000-0005-0000-0000-00005C6E0000}"/>
    <cellStyle name="Normal 2 3 29 2 5" xfId="28368" xr:uid="{00000000-0005-0000-0000-00005D6E0000}"/>
    <cellStyle name="Normal 2 3 29 2 6" xfId="28369" xr:uid="{00000000-0005-0000-0000-00005E6E0000}"/>
    <cellStyle name="Normal 2 3 29 2 7" xfId="28370" xr:uid="{00000000-0005-0000-0000-00005F6E0000}"/>
    <cellStyle name="Normal 2 3 29 2 8" xfId="28371" xr:uid="{00000000-0005-0000-0000-0000606E0000}"/>
    <cellStyle name="Normal 2 3 29 2 9" xfId="28372" xr:uid="{00000000-0005-0000-0000-0000616E0000}"/>
    <cellStyle name="Normal 2 3 29 3" xfId="28373" xr:uid="{00000000-0005-0000-0000-0000626E0000}"/>
    <cellStyle name="Normal 2 3 29 3 10" xfId="28374" xr:uid="{00000000-0005-0000-0000-0000636E0000}"/>
    <cellStyle name="Normal 2 3 29 3 2" xfId="28375" xr:uid="{00000000-0005-0000-0000-0000646E0000}"/>
    <cellStyle name="Normal 2 3 29 3 3" xfId="28376" xr:uid="{00000000-0005-0000-0000-0000656E0000}"/>
    <cellStyle name="Normal 2 3 29 3 4" xfId="28377" xr:uid="{00000000-0005-0000-0000-0000666E0000}"/>
    <cellStyle name="Normal 2 3 29 3 5" xfId="28378" xr:uid="{00000000-0005-0000-0000-0000676E0000}"/>
    <cellStyle name="Normal 2 3 29 3 6" xfId="28379" xr:uid="{00000000-0005-0000-0000-0000686E0000}"/>
    <cellStyle name="Normal 2 3 29 3 7" xfId="28380" xr:uid="{00000000-0005-0000-0000-0000696E0000}"/>
    <cellStyle name="Normal 2 3 29 3 8" xfId="28381" xr:uid="{00000000-0005-0000-0000-00006A6E0000}"/>
    <cellStyle name="Normal 2 3 29 3 9" xfId="28382" xr:uid="{00000000-0005-0000-0000-00006B6E0000}"/>
    <cellStyle name="Normal 2 3 29 4" xfId="28383" xr:uid="{00000000-0005-0000-0000-00006C6E0000}"/>
    <cellStyle name="Normal 2 3 29 4 10" xfId="28384" xr:uid="{00000000-0005-0000-0000-00006D6E0000}"/>
    <cellStyle name="Normal 2 3 29 4 2" xfId="28385" xr:uid="{00000000-0005-0000-0000-00006E6E0000}"/>
    <cellStyle name="Normal 2 3 29 4 3" xfId="28386" xr:uid="{00000000-0005-0000-0000-00006F6E0000}"/>
    <cellStyle name="Normal 2 3 29 4 4" xfId="28387" xr:uid="{00000000-0005-0000-0000-0000706E0000}"/>
    <cellStyle name="Normal 2 3 29 4 5" xfId="28388" xr:uid="{00000000-0005-0000-0000-0000716E0000}"/>
    <cellStyle name="Normal 2 3 29 4 6" xfId="28389" xr:uid="{00000000-0005-0000-0000-0000726E0000}"/>
    <cellStyle name="Normal 2 3 29 4 7" xfId="28390" xr:uid="{00000000-0005-0000-0000-0000736E0000}"/>
    <cellStyle name="Normal 2 3 29 4 8" xfId="28391" xr:uid="{00000000-0005-0000-0000-0000746E0000}"/>
    <cellStyle name="Normal 2 3 29 4 9" xfId="28392" xr:uid="{00000000-0005-0000-0000-0000756E0000}"/>
    <cellStyle name="Normal 2 3 29 5" xfId="28393" xr:uid="{00000000-0005-0000-0000-0000766E0000}"/>
    <cellStyle name="Normal 2 3 29 5 10" xfId="28394" xr:uid="{00000000-0005-0000-0000-0000776E0000}"/>
    <cellStyle name="Normal 2 3 29 5 2" xfId="28395" xr:uid="{00000000-0005-0000-0000-0000786E0000}"/>
    <cellStyle name="Normal 2 3 29 5 3" xfId="28396" xr:uid="{00000000-0005-0000-0000-0000796E0000}"/>
    <cellStyle name="Normal 2 3 29 5 4" xfId="28397" xr:uid="{00000000-0005-0000-0000-00007A6E0000}"/>
    <cellStyle name="Normal 2 3 29 5 5" xfId="28398" xr:uid="{00000000-0005-0000-0000-00007B6E0000}"/>
    <cellStyle name="Normal 2 3 29 5 6" xfId="28399" xr:uid="{00000000-0005-0000-0000-00007C6E0000}"/>
    <cellStyle name="Normal 2 3 29 5 7" xfId="28400" xr:uid="{00000000-0005-0000-0000-00007D6E0000}"/>
    <cellStyle name="Normal 2 3 29 5 8" xfId="28401" xr:uid="{00000000-0005-0000-0000-00007E6E0000}"/>
    <cellStyle name="Normal 2 3 29 5 9" xfId="28402" xr:uid="{00000000-0005-0000-0000-00007F6E0000}"/>
    <cellStyle name="Normal 2 3 29 6" xfId="28403" xr:uid="{00000000-0005-0000-0000-0000806E0000}"/>
    <cellStyle name="Normal 2 3 29 7" xfId="28404" xr:uid="{00000000-0005-0000-0000-0000816E0000}"/>
    <cellStyle name="Normal 2 3 29 8" xfId="28405" xr:uid="{00000000-0005-0000-0000-0000826E0000}"/>
    <cellStyle name="Normal 2 3 29 9" xfId="28406" xr:uid="{00000000-0005-0000-0000-0000836E0000}"/>
    <cellStyle name="Normal 2 3 3" xfId="28407" xr:uid="{00000000-0005-0000-0000-0000846E0000}"/>
    <cellStyle name="Normal 2 3 3 10" xfId="28408" xr:uid="{00000000-0005-0000-0000-0000856E0000}"/>
    <cellStyle name="Normal 2 3 3 11" xfId="28409" xr:uid="{00000000-0005-0000-0000-0000866E0000}"/>
    <cellStyle name="Normal 2 3 3 12" xfId="28410" xr:uid="{00000000-0005-0000-0000-0000876E0000}"/>
    <cellStyle name="Normal 2 3 3 13" xfId="28411" xr:uid="{00000000-0005-0000-0000-0000886E0000}"/>
    <cellStyle name="Normal 2 3 3 14" xfId="28412" xr:uid="{00000000-0005-0000-0000-0000896E0000}"/>
    <cellStyle name="Normal 2 3 3 15" xfId="28413" xr:uid="{00000000-0005-0000-0000-00008A6E0000}"/>
    <cellStyle name="Normal 2 3 3 16" xfId="28414" xr:uid="{00000000-0005-0000-0000-00008B6E0000}"/>
    <cellStyle name="Normal 2 3 3 2" xfId="28415" xr:uid="{00000000-0005-0000-0000-00008C6E0000}"/>
    <cellStyle name="Normal 2 3 3 2 10" xfId="28416" xr:uid="{00000000-0005-0000-0000-00008D6E0000}"/>
    <cellStyle name="Normal 2 3 3 2 2" xfId="28417" xr:uid="{00000000-0005-0000-0000-00008E6E0000}"/>
    <cellStyle name="Normal 2 3 3 2 3" xfId="28418" xr:uid="{00000000-0005-0000-0000-00008F6E0000}"/>
    <cellStyle name="Normal 2 3 3 2 4" xfId="28419" xr:uid="{00000000-0005-0000-0000-0000906E0000}"/>
    <cellStyle name="Normal 2 3 3 2 5" xfId="28420" xr:uid="{00000000-0005-0000-0000-0000916E0000}"/>
    <cellStyle name="Normal 2 3 3 2 6" xfId="28421" xr:uid="{00000000-0005-0000-0000-0000926E0000}"/>
    <cellStyle name="Normal 2 3 3 2 7" xfId="28422" xr:uid="{00000000-0005-0000-0000-0000936E0000}"/>
    <cellStyle name="Normal 2 3 3 2 8" xfId="28423" xr:uid="{00000000-0005-0000-0000-0000946E0000}"/>
    <cellStyle name="Normal 2 3 3 2 9" xfId="28424" xr:uid="{00000000-0005-0000-0000-0000956E0000}"/>
    <cellStyle name="Normal 2 3 3 3" xfId="28425" xr:uid="{00000000-0005-0000-0000-0000966E0000}"/>
    <cellStyle name="Normal 2 3 3 3 10" xfId="28426" xr:uid="{00000000-0005-0000-0000-0000976E0000}"/>
    <cellStyle name="Normal 2 3 3 3 2" xfId="28427" xr:uid="{00000000-0005-0000-0000-0000986E0000}"/>
    <cellStyle name="Normal 2 3 3 3 3" xfId="28428" xr:uid="{00000000-0005-0000-0000-0000996E0000}"/>
    <cellStyle name="Normal 2 3 3 3 4" xfId="28429" xr:uid="{00000000-0005-0000-0000-00009A6E0000}"/>
    <cellStyle name="Normal 2 3 3 3 5" xfId="28430" xr:uid="{00000000-0005-0000-0000-00009B6E0000}"/>
    <cellStyle name="Normal 2 3 3 3 6" xfId="28431" xr:uid="{00000000-0005-0000-0000-00009C6E0000}"/>
    <cellStyle name="Normal 2 3 3 3 7" xfId="28432" xr:uid="{00000000-0005-0000-0000-00009D6E0000}"/>
    <cellStyle name="Normal 2 3 3 3 8" xfId="28433" xr:uid="{00000000-0005-0000-0000-00009E6E0000}"/>
    <cellStyle name="Normal 2 3 3 3 9" xfId="28434" xr:uid="{00000000-0005-0000-0000-00009F6E0000}"/>
    <cellStyle name="Normal 2 3 3 4" xfId="28435" xr:uid="{00000000-0005-0000-0000-0000A06E0000}"/>
    <cellStyle name="Normal 2 3 3 4 10" xfId="28436" xr:uid="{00000000-0005-0000-0000-0000A16E0000}"/>
    <cellStyle name="Normal 2 3 3 4 2" xfId="28437" xr:uid="{00000000-0005-0000-0000-0000A26E0000}"/>
    <cellStyle name="Normal 2 3 3 4 3" xfId="28438" xr:uid="{00000000-0005-0000-0000-0000A36E0000}"/>
    <cellStyle name="Normal 2 3 3 4 4" xfId="28439" xr:uid="{00000000-0005-0000-0000-0000A46E0000}"/>
    <cellStyle name="Normal 2 3 3 4 5" xfId="28440" xr:uid="{00000000-0005-0000-0000-0000A56E0000}"/>
    <cellStyle name="Normal 2 3 3 4 6" xfId="28441" xr:uid="{00000000-0005-0000-0000-0000A66E0000}"/>
    <cellStyle name="Normal 2 3 3 4 7" xfId="28442" xr:uid="{00000000-0005-0000-0000-0000A76E0000}"/>
    <cellStyle name="Normal 2 3 3 4 8" xfId="28443" xr:uid="{00000000-0005-0000-0000-0000A86E0000}"/>
    <cellStyle name="Normal 2 3 3 4 9" xfId="28444" xr:uid="{00000000-0005-0000-0000-0000A96E0000}"/>
    <cellStyle name="Normal 2 3 3 5" xfId="28445" xr:uid="{00000000-0005-0000-0000-0000AA6E0000}"/>
    <cellStyle name="Normal 2 3 3 5 10" xfId="28446" xr:uid="{00000000-0005-0000-0000-0000AB6E0000}"/>
    <cellStyle name="Normal 2 3 3 5 2" xfId="28447" xr:uid="{00000000-0005-0000-0000-0000AC6E0000}"/>
    <cellStyle name="Normal 2 3 3 5 3" xfId="28448" xr:uid="{00000000-0005-0000-0000-0000AD6E0000}"/>
    <cellStyle name="Normal 2 3 3 5 4" xfId="28449" xr:uid="{00000000-0005-0000-0000-0000AE6E0000}"/>
    <cellStyle name="Normal 2 3 3 5 5" xfId="28450" xr:uid="{00000000-0005-0000-0000-0000AF6E0000}"/>
    <cellStyle name="Normal 2 3 3 5 6" xfId="28451" xr:uid="{00000000-0005-0000-0000-0000B06E0000}"/>
    <cellStyle name="Normal 2 3 3 5 7" xfId="28452" xr:uid="{00000000-0005-0000-0000-0000B16E0000}"/>
    <cellStyle name="Normal 2 3 3 5 8" xfId="28453" xr:uid="{00000000-0005-0000-0000-0000B26E0000}"/>
    <cellStyle name="Normal 2 3 3 5 9" xfId="28454" xr:uid="{00000000-0005-0000-0000-0000B36E0000}"/>
    <cellStyle name="Normal 2 3 3 6" xfId="28455" xr:uid="{00000000-0005-0000-0000-0000B46E0000}"/>
    <cellStyle name="Normal 2 3 3 7" xfId="28456" xr:uid="{00000000-0005-0000-0000-0000B56E0000}"/>
    <cellStyle name="Normal 2 3 3 8" xfId="28457" xr:uid="{00000000-0005-0000-0000-0000B66E0000}"/>
    <cellStyle name="Normal 2 3 3 9" xfId="28458" xr:uid="{00000000-0005-0000-0000-0000B76E0000}"/>
    <cellStyle name="Normal 2 3 30" xfId="28459" xr:uid="{00000000-0005-0000-0000-0000B86E0000}"/>
    <cellStyle name="Normal 2 3 30 10" xfId="28460" xr:uid="{00000000-0005-0000-0000-0000B96E0000}"/>
    <cellStyle name="Normal 2 3 30 11" xfId="28461" xr:uid="{00000000-0005-0000-0000-0000BA6E0000}"/>
    <cellStyle name="Normal 2 3 30 12" xfId="28462" xr:uid="{00000000-0005-0000-0000-0000BB6E0000}"/>
    <cellStyle name="Normal 2 3 30 13" xfId="28463" xr:uid="{00000000-0005-0000-0000-0000BC6E0000}"/>
    <cellStyle name="Normal 2 3 30 14" xfId="28464" xr:uid="{00000000-0005-0000-0000-0000BD6E0000}"/>
    <cellStyle name="Normal 2 3 30 2" xfId="28465" xr:uid="{00000000-0005-0000-0000-0000BE6E0000}"/>
    <cellStyle name="Normal 2 3 30 2 10" xfId="28466" xr:uid="{00000000-0005-0000-0000-0000BF6E0000}"/>
    <cellStyle name="Normal 2 3 30 2 2" xfId="28467" xr:uid="{00000000-0005-0000-0000-0000C06E0000}"/>
    <cellStyle name="Normal 2 3 30 2 3" xfId="28468" xr:uid="{00000000-0005-0000-0000-0000C16E0000}"/>
    <cellStyle name="Normal 2 3 30 2 4" xfId="28469" xr:uid="{00000000-0005-0000-0000-0000C26E0000}"/>
    <cellStyle name="Normal 2 3 30 2 5" xfId="28470" xr:uid="{00000000-0005-0000-0000-0000C36E0000}"/>
    <cellStyle name="Normal 2 3 30 2 6" xfId="28471" xr:uid="{00000000-0005-0000-0000-0000C46E0000}"/>
    <cellStyle name="Normal 2 3 30 2 7" xfId="28472" xr:uid="{00000000-0005-0000-0000-0000C56E0000}"/>
    <cellStyle name="Normal 2 3 30 2 8" xfId="28473" xr:uid="{00000000-0005-0000-0000-0000C66E0000}"/>
    <cellStyle name="Normal 2 3 30 2 9" xfId="28474" xr:uid="{00000000-0005-0000-0000-0000C76E0000}"/>
    <cellStyle name="Normal 2 3 30 3" xfId="28475" xr:uid="{00000000-0005-0000-0000-0000C86E0000}"/>
    <cellStyle name="Normal 2 3 30 3 10" xfId="28476" xr:uid="{00000000-0005-0000-0000-0000C96E0000}"/>
    <cellStyle name="Normal 2 3 30 3 2" xfId="28477" xr:uid="{00000000-0005-0000-0000-0000CA6E0000}"/>
    <cellStyle name="Normal 2 3 30 3 3" xfId="28478" xr:uid="{00000000-0005-0000-0000-0000CB6E0000}"/>
    <cellStyle name="Normal 2 3 30 3 4" xfId="28479" xr:uid="{00000000-0005-0000-0000-0000CC6E0000}"/>
    <cellStyle name="Normal 2 3 30 3 5" xfId="28480" xr:uid="{00000000-0005-0000-0000-0000CD6E0000}"/>
    <cellStyle name="Normal 2 3 30 3 6" xfId="28481" xr:uid="{00000000-0005-0000-0000-0000CE6E0000}"/>
    <cellStyle name="Normal 2 3 30 3 7" xfId="28482" xr:uid="{00000000-0005-0000-0000-0000CF6E0000}"/>
    <cellStyle name="Normal 2 3 30 3 8" xfId="28483" xr:uid="{00000000-0005-0000-0000-0000D06E0000}"/>
    <cellStyle name="Normal 2 3 30 3 9" xfId="28484" xr:uid="{00000000-0005-0000-0000-0000D16E0000}"/>
    <cellStyle name="Normal 2 3 30 4" xfId="28485" xr:uid="{00000000-0005-0000-0000-0000D26E0000}"/>
    <cellStyle name="Normal 2 3 30 4 10" xfId="28486" xr:uid="{00000000-0005-0000-0000-0000D36E0000}"/>
    <cellStyle name="Normal 2 3 30 4 2" xfId="28487" xr:uid="{00000000-0005-0000-0000-0000D46E0000}"/>
    <cellStyle name="Normal 2 3 30 4 3" xfId="28488" xr:uid="{00000000-0005-0000-0000-0000D56E0000}"/>
    <cellStyle name="Normal 2 3 30 4 4" xfId="28489" xr:uid="{00000000-0005-0000-0000-0000D66E0000}"/>
    <cellStyle name="Normal 2 3 30 4 5" xfId="28490" xr:uid="{00000000-0005-0000-0000-0000D76E0000}"/>
    <cellStyle name="Normal 2 3 30 4 6" xfId="28491" xr:uid="{00000000-0005-0000-0000-0000D86E0000}"/>
    <cellStyle name="Normal 2 3 30 4 7" xfId="28492" xr:uid="{00000000-0005-0000-0000-0000D96E0000}"/>
    <cellStyle name="Normal 2 3 30 4 8" xfId="28493" xr:uid="{00000000-0005-0000-0000-0000DA6E0000}"/>
    <cellStyle name="Normal 2 3 30 4 9" xfId="28494" xr:uid="{00000000-0005-0000-0000-0000DB6E0000}"/>
    <cellStyle name="Normal 2 3 30 5" xfId="28495" xr:uid="{00000000-0005-0000-0000-0000DC6E0000}"/>
    <cellStyle name="Normal 2 3 30 5 10" xfId="28496" xr:uid="{00000000-0005-0000-0000-0000DD6E0000}"/>
    <cellStyle name="Normal 2 3 30 5 2" xfId="28497" xr:uid="{00000000-0005-0000-0000-0000DE6E0000}"/>
    <cellStyle name="Normal 2 3 30 5 3" xfId="28498" xr:uid="{00000000-0005-0000-0000-0000DF6E0000}"/>
    <cellStyle name="Normal 2 3 30 5 4" xfId="28499" xr:uid="{00000000-0005-0000-0000-0000E06E0000}"/>
    <cellStyle name="Normal 2 3 30 5 5" xfId="28500" xr:uid="{00000000-0005-0000-0000-0000E16E0000}"/>
    <cellStyle name="Normal 2 3 30 5 6" xfId="28501" xr:uid="{00000000-0005-0000-0000-0000E26E0000}"/>
    <cellStyle name="Normal 2 3 30 5 7" xfId="28502" xr:uid="{00000000-0005-0000-0000-0000E36E0000}"/>
    <cellStyle name="Normal 2 3 30 5 8" xfId="28503" xr:uid="{00000000-0005-0000-0000-0000E46E0000}"/>
    <cellStyle name="Normal 2 3 30 5 9" xfId="28504" xr:uid="{00000000-0005-0000-0000-0000E56E0000}"/>
    <cellStyle name="Normal 2 3 30 6" xfId="28505" xr:uid="{00000000-0005-0000-0000-0000E66E0000}"/>
    <cellStyle name="Normal 2 3 30 7" xfId="28506" xr:uid="{00000000-0005-0000-0000-0000E76E0000}"/>
    <cellStyle name="Normal 2 3 30 8" xfId="28507" xr:uid="{00000000-0005-0000-0000-0000E86E0000}"/>
    <cellStyle name="Normal 2 3 30 9" xfId="28508" xr:uid="{00000000-0005-0000-0000-0000E96E0000}"/>
    <cellStyle name="Normal 2 3 31" xfId="28509" xr:uid="{00000000-0005-0000-0000-0000EA6E0000}"/>
    <cellStyle name="Normal 2 3 31 10" xfId="28510" xr:uid="{00000000-0005-0000-0000-0000EB6E0000}"/>
    <cellStyle name="Normal 2 3 31 11" xfId="28511" xr:uid="{00000000-0005-0000-0000-0000EC6E0000}"/>
    <cellStyle name="Normal 2 3 31 12" xfId="28512" xr:uid="{00000000-0005-0000-0000-0000ED6E0000}"/>
    <cellStyle name="Normal 2 3 31 13" xfId="28513" xr:uid="{00000000-0005-0000-0000-0000EE6E0000}"/>
    <cellStyle name="Normal 2 3 31 14" xfId="28514" xr:uid="{00000000-0005-0000-0000-0000EF6E0000}"/>
    <cellStyle name="Normal 2 3 31 2" xfId="28515" xr:uid="{00000000-0005-0000-0000-0000F06E0000}"/>
    <cellStyle name="Normal 2 3 31 2 10" xfId="28516" xr:uid="{00000000-0005-0000-0000-0000F16E0000}"/>
    <cellStyle name="Normal 2 3 31 2 2" xfId="28517" xr:uid="{00000000-0005-0000-0000-0000F26E0000}"/>
    <cellStyle name="Normal 2 3 31 2 3" xfId="28518" xr:uid="{00000000-0005-0000-0000-0000F36E0000}"/>
    <cellStyle name="Normal 2 3 31 2 4" xfId="28519" xr:uid="{00000000-0005-0000-0000-0000F46E0000}"/>
    <cellStyle name="Normal 2 3 31 2 5" xfId="28520" xr:uid="{00000000-0005-0000-0000-0000F56E0000}"/>
    <cellStyle name="Normal 2 3 31 2 6" xfId="28521" xr:uid="{00000000-0005-0000-0000-0000F66E0000}"/>
    <cellStyle name="Normal 2 3 31 2 7" xfId="28522" xr:uid="{00000000-0005-0000-0000-0000F76E0000}"/>
    <cellStyle name="Normal 2 3 31 2 8" xfId="28523" xr:uid="{00000000-0005-0000-0000-0000F86E0000}"/>
    <cellStyle name="Normal 2 3 31 2 9" xfId="28524" xr:uid="{00000000-0005-0000-0000-0000F96E0000}"/>
    <cellStyle name="Normal 2 3 31 3" xfId="28525" xr:uid="{00000000-0005-0000-0000-0000FA6E0000}"/>
    <cellStyle name="Normal 2 3 31 3 10" xfId="28526" xr:uid="{00000000-0005-0000-0000-0000FB6E0000}"/>
    <cellStyle name="Normal 2 3 31 3 2" xfId="28527" xr:uid="{00000000-0005-0000-0000-0000FC6E0000}"/>
    <cellStyle name="Normal 2 3 31 3 3" xfId="28528" xr:uid="{00000000-0005-0000-0000-0000FD6E0000}"/>
    <cellStyle name="Normal 2 3 31 3 4" xfId="28529" xr:uid="{00000000-0005-0000-0000-0000FE6E0000}"/>
    <cellStyle name="Normal 2 3 31 3 5" xfId="28530" xr:uid="{00000000-0005-0000-0000-0000FF6E0000}"/>
    <cellStyle name="Normal 2 3 31 3 6" xfId="28531" xr:uid="{00000000-0005-0000-0000-0000006F0000}"/>
    <cellStyle name="Normal 2 3 31 3 7" xfId="28532" xr:uid="{00000000-0005-0000-0000-0000016F0000}"/>
    <cellStyle name="Normal 2 3 31 3 8" xfId="28533" xr:uid="{00000000-0005-0000-0000-0000026F0000}"/>
    <cellStyle name="Normal 2 3 31 3 9" xfId="28534" xr:uid="{00000000-0005-0000-0000-0000036F0000}"/>
    <cellStyle name="Normal 2 3 31 4" xfId="28535" xr:uid="{00000000-0005-0000-0000-0000046F0000}"/>
    <cellStyle name="Normal 2 3 31 4 10" xfId="28536" xr:uid="{00000000-0005-0000-0000-0000056F0000}"/>
    <cellStyle name="Normal 2 3 31 4 2" xfId="28537" xr:uid="{00000000-0005-0000-0000-0000066F0000}"/>
    <cellStyle name="Normal 2 3 31 4 3" xfId="28538" xr:uid="{00000000-0005-0000-0000-0000076F0000}"/>
    <cellStyle name="Normal 2 3 31 4 4" xfId="28539" xr:uid="{00000000-0005-0000-0000-0000086F0000}"/>
    <cellStyle name="Normal 2 3 31 4 5" xfId="28540" xr:uid="{00000000-0005-0000-0000-0000096F0000}"/>
    <cellStyle name="Normal 2 3 31 4 6" xfId="28541" xr:uid="{00000000-0005-0000-0000-00000A6F0000}"/>
    <cellStyle name="Normal 2 3 31 4 7" xfId="28542" xr:uid="{00000000-0005-0000-0000-00000B6F0000}"/>
    <cellStyle name="Normal 2 3 31 4 8" xfId="28543" xr:uid="{00000000-0005-0000-0000-00000C6F0000}"/>
    <cellStyle name="Normal 2 3 31 4 9" xfId="28544" xr:uid="{00000000-0005-0000-0000-00000D6F0000}"/>
    <cellStyle name="Normal 2 3 31 5" xfId="28545" xr:uid="{00000000-0005-0000-0000-00000E6F0000}"/>
    <cellStyle name="Normal 2 3 31 5 10" xfId="28546" xr:uid="{00000000-0005-0000-0000-00000F6F0000}"/>
    <cellStyle name="Normal 2 3 31 5 2" xfId="28547" xr:uid="{00000000-0005-0000-0000-0000106F0000}"/>
    <cellStyle name="Normal 2 3 31 5 3" xfId="28548" xr:uid="{00000000-0005-0000-0000-0000116F0000}"/>
    <cellStyle name="Normal 2 3 31 5 4" xfId="28549" xr:uid="{00000000-0005-0000-0000-0000126F0000}"/>
    <cellStyle name="Normal 2 3 31 5 5" xfId="28550" xr:uid="{00000000-0005-0000-0000-0000136F0000}"/>
    <cellStyle name="Normal 2 3 31 5 6" xfId="28551" xr:uid="{00000000-0005-0000-0000-0000146F0000}"/>
    <cellStyle name="Normal 2 3 31 5 7" xfId="28552" xr:uid="{00000000-0005-0000-0000-0000156F0000}"/>
    <cellStyle name="Normal 2 3 31 5 8" xfId="28553" xr:uid="{00000000-0005-0000-0000-0000166F0000}"/>
    <cellStyle name="Normal 2 3 31 5 9" xfId="28554" xr:uid="{00000000-0005-0000-0000-0000176F0000}"/>
    <cellStyle name="Normal 2 3 31 6" xfId="28555" xr:uid="{00000000-0005-0000-0000-0000186F0000}"/>
    <cellStyle name="Normal 2 3 31 7" xfId="28556" xr:uid="{00000000-0005-0000-0000-0000196F0000}"/>
    <cellStyle name="Normal 2 3 31 8" xfId="28557" xr:uid="{00000000-0005-0000-0000-00001A6F0000}"/>
    <cellStyle name="Normal 2 3 31 9" xfId="28558" xr:uid="{00000000-0005-0000-0000-00001B6F0000}"/>
    <cellStyle name="Normal 2 3 32" xfId="28559" xr:uid="{00000000-0005-0000-0000-00001C6F0000}"/>
    <cellStyle name="Normal 2 3 32 10" xfId="28560" xr:uid="{00000000-0005-0000-0000-00001D6F0000}"/>
    <cellStyle name="Normal 2 3 32 11" xfId="28561" xr:uid="{00000000-0005-0000-0000-00001E6F0000}"/>
    <cellStyle name="Normal 2 3 32 12" xfId="28562" xr:uid="{00000000-0005-0000-0000-00001F6F0000}"/>
    <cellStyle name="Normal 2 3 32 13" xfId="28563" xr:uid="{00000000-0005-0000-0000-0000206F0000}"/>
    <cellStyle name="Normal 2 3 32 14" xfId="28564" xr:uid="{00000000-0005-0000-0000-0000216F0000}"/>
    <cellStyle name="Normal 2 3 32 2" xfId="28565" xr:uid="{00000000-0005-0000-0000-0000226F0000}"/>
    <cellStyle name="Normal 2 3 32 2 10" xfId="28566" xr:uid="{00000000-0005-0000-0000-0000236F0000}"/>
    <cellStyle name="Normal 2 3 32 2 2" xfId="28567" xr:uid="{00000000-0005-0000-0000-0000246F0000}"/>
    <cellStyle name="Normal 2 3 32 2 3" xfId="28568" xr:uid="{00000000-0005-0000-0000-0000256F0000}"/>
    <cellStyle name="Normal 2 3 32 2 4" xfId="28569" xr:uid="{00000000-0005-0000-0000-0000266F0000}"/>
    <cellStyle name="Normal 2 3 32 2 5" xfId="28570" xr:uid="{00000000-0005-0000-0000-0000276F0000}"/>
    <cellStyle name="Normal 2 3 32 2 6" xfId="28571" xr:uid="{00000000-0005-0000-0000-0000286F0000}"/>
    <cellStyle name="Normal 2 3 32 2 7" xfId="28572" xr:uid="{00000000-0005-0000-0000-0000296F0000}"/>
    <cellStyle name="Normal 2 3 32 2 8" xfId="28573" xr:uid="{00000000-0005-0000-0000-00002A6F0000}"/>
    <cellStyle name="Normal 2 3 32 2 9" xfId="28574" xr:uid="{00000000-0005-0000-0000-00002B6F0000}"/>
    <cellStyle name="Normal 2 3 32 3" xfId="28575" xr:uid="{00000000-0005-0000-0000-00002C6F0000}"/>
    <cellStyle name="Normal 2 3 32 3 10" xfId="28576" xr:uid="{00000000-0005-0000-0000-00002D6F0000}"/>
    <cellStyle name="Normal 2 3 32 3 2" xfId="28577" xr:uid="{00000000-0005-0000-0000-00002E6F0000}"/>
    <cellStyle name="Normal 2 3 32 3 3" xfId="28578" xr:uid="{00000000-0005-0000-0000-00002F6F0000}"/>
    <cellStyle name="Normal 2 3 32 3 4" xfId="28579" xr:uid="{00000000-0005-0000-0000-0000306F0000}"/>
    <cellStyle name="Normal 2 3 32 3 5" xfId="28580" xr:uid="{00000000-0005-0000-0000-0000316F0000}"/>
    <cellStyle name="Normal 2 3 32 3 6" xfId="28581" xr:uid="{00000000-0005-0000-0000-0000326F0000}"/>
    <cellStyle name="Normal 2 3 32 3 7" xfId="28582" xr:uid="{00000000-0005-0000-0000-0000336F0000}"/>
    <cellStyle name="Normal 2 3 32 3 8" xfId="28583" xr:uid="{00000000-0005-0000-0000-0000346F0000}"/>
    <cellStyle name="Normal 2 3 32 3 9" xfId="28584" xr:uid="{00000000-0005-0000-0000-0000356F0000}"/>
    <cellStyle name="Normal 2 3 32 4" xfId="28585" xr:uid="{00000000-0005-0000-0000-0000366F0000}"/>
    <cellStyle name="Normal 2 3 32 4 10" xfId="28586" xr:uid="{00000000-0005-0000-0000-0000376F0000}"/>
    <cellStyle name="Normal 2 3 32 4 2" xfId="28587" xr:uid="{00000000-0005-0000-0000-0000386F0000}"/>
    <cellStyle name="Normal 2 3 32 4 3" xfId="28588" xr:uid="{00000000-0005-0000-0000-0000396F0000}"/>
    <cellStyle name="Normal 2 3 32 4 4" xfId="28589" xr:uid="{00000000-0005-0000-0000-00003A6F0000}"/>
    <cellStyle name="Normal 2 3 32 4 5" xfId="28590" xr:uid="{00000000-0005-0000-0000-00003B6F0000}"/>
    <cellStyle name="Normal 2 3 32 4 6" xfId="28591" xr:uid="{00000000-0005-0000-0000-00003C6F0000}"/>
    <cellStyle name="Normal 2 3 32 4 7" xfId="28592" xr:uid="{00000000-0005-0000-0000-00003D6F0000}"/>
    <cellStyle name="Normal 2 3 32 4 8" xfId="28593" xr:uid="{00000000-0005-0000-0000-00003E6F0000}"/>
    <cellStyle name="Normal 2 3 32 4 9" xfId="28594" xr:uid="{00000000-0005-0000-0000-00003F6F0000}"/>
    <cellStyle name="Normal 2 3 32 5" xfId="28595" xr:uid="{00000000-0005-0000-0000-0000406F0000}"/>
    <cellStyle name="Normal 2 3 32 5 10" xfId="28596" xr:uid="{00000000-0005-0000-0000-0000416F0000}"/>
    <cellStyle name="Normal 2 3 32 5 2" xfId="28597" xr:uid="{00000000-0005-0000-0000-0000426F0000}"/>
    <cellStyle name="Normal 2 3 32 5 3" xfId="28598" xr:uid="{00000000-0005-0000-0000-0000436F0000}"/>
    <cellStyle name="Normal 2 3 32 5 4" xfId="28599" xr:uid="{00000000-0005-0000-0000-0000446F0000}"/>
    <cellStyle name="Normal 2 3 32 5 5" xfId="28600" xr:uid="{00000000-0005-0000-0000-0000456F0000}"/>
    <cellStyle name="Normal 2 3 32 5 6" xfId="28601" xr:uid="{00000000-0005-0000-0000-0000466F0000}"/>
    <cellStyle name="Normal 2 3 32 5 7" xfId="28602" xr:uid="{00000000-0005-0000-0000-0000476F0000}"/>
    <cellStyle name="Normal 2 3 32 5 8" xfId="28603" xr:uid="{00000000-0005-0000-0000-0000486F0000}"/>
    <cellStyle name="Normal 2 3 32 5 9" xfId="28604" xr:uid="{00000000-0005-0000-0000-0000496F0000}"/>
    <cellStyle name="Normal 2 3 32 6" xfId="28605" xr:uid="{00000000-0005-0000-0000-00004A6F0000}"/>
    <cellStyle name="Normal 2 3 32 7" xfId="28606" xr:uid="{00000000-0005-0000-0000-00004B6F0000}"/>
    <cellStyle name="Normal 2 3 32 8" xfId="28607" xr:uid="{00000000-0005-0000-0000-00004C6F0000}"/>
    <cellStyle name="Normal 2 3 32 9" xfId="28608" xr:uid="{00000000-0005-0000-0000-00004D6F0000}"/>
    <cellStyle name="Normal 2 3 33" xfId="28609" xr:uid="{00000000-0005-0000-0000-00004E6F0000}"/>
    <cellStyle name="Normal 2 3 33 10" xfId="28610" xr:uid="{00000000-0005-0000-0000-00004F6F0000}"/>
    <cellStyle name="Normal 2 3 33 11" xfId="28611" xr:uid="{00000000-0005-0000-0000-0000506F0000}"/>
    <cellStyle name="Normal 2 3 33 12" xfId="28612" xr:uid="{00000000-0005-0000-0000-0000516F0000}"/>
    <cellStyle name="Normal 2 3 33 13" xfId="28613" xr:uid="{00000000-0005-0000-0000-0000526F0000}"/>
    <cellStyle name="Normal 2 3 33 14" xfId="28614" xr:uid="{00000000-0005-0000-0000-0000536F0000}"/>
    <cellStyle name="Normal 2 3 33 2" xfId="28615" xr:uid="{00000000-0005-0000-0000-0000546F0000}"/>
    <cellStyle name="Normal 2 3 33 2 10" xfId="28616" xr:uid="{00000000-0005-0000-0000-0000556F0000}"/>
    <cellStyle name="Normal 2 3 33 2 2" xfId="28617" xr:uid="{00000000-0005-0000-0000-0000566F0000}"/>
    <cellStyle name="Normal 2 3 33 2 3" xfId="28618" xr:uid="{00000000-0005-0000-0000-0000576F0000}"/>
    <cellStyle name="Normal 2 3 33 2 4" xfId="28619" xr:uid="{00000000-0005-0000-0000-0000586F0000}"/>
    <cellStyle name="Normal 2 3 33 2 5" xfId="28620" xr:uid="{00000000-0005-0000-0000-0000596F0000}"/>
    <cellStyle name="Normal 2 3 33 2 6" xfId="28621" xr:uid="{00000000-0005-0000-0000-00005A6F0000}"/>
    <cellStyle name="Normal 2 3 33 2 7" xfId="28622" xr:uid="{00000000-0005-0000-0000-00005B6F0000}"/>
    <cellStyle name="Normal 2 3 33 2 8" xfId="28623" xr:uid="{00000000-0005-0000-0000-00005C6F0000}"/>
    <cellStyle name="Normal 2 3 33 2 9" xfId="28624" xr:uid="{00000000-0005-0000-0000-00005D6F0000}"/>
    <cellStyle name="Normal 2 3 33 3" xfId="28625" xr:uid="{00000000-0005-0000-0000-00005E6F0000}"/>
    <cellStyle name="Normal 2 3 33 3 10" xfId="28626" xr:uid="{00000000-0005-0000-0000-00005F6F0000}"/>
    <cellStyle name="Normal 2 3 33 3 2" xfId="28627" xr:uid="{00000000-0005-0000-0000-0000606F0000}"/>
    <cellStyle name="Normal 2 3 33 3 3" xfId="28628" xr:uid="{00000000-0005-0000-0000-0000616F0000}"/>
    <cellStyle name="Normal 2 3 33 3 4" xfId="28629" xr:uid="{00000000-0005-0000-0000-0000626F0000}"/>
    <cellStyle name="Normal 2 3 33 3 5" xfId="28630" xr:uid="{00000000-0005-0000-0000-0000636F0000}"/>
    <cellStyle name="Normal 2 3 33 3 6" xfId="28631" xr:uid="{00000000-0005-0000-0000-0000646F0000}"/>
    <cellStyle name="Normal 2 3 33 3 7" xfId="28632" xr:uid="{00000000-0005-0000-0000-0000656F0000}"/>
    <cellStyle name="Normal 2 3 33 3 8" xfId="28633" xr:uid="{00000000-0005-0000-0000-0000666F0000}"/>
    <cellStyle name="Normal 2 3 33 3 9" xfId="28634" xr:uid="{00000000-0005-0000-0000-0000676F0000}"/>
    <cellStyle name="Normal 2 3 33 4" xfId="28635" xr:uid="{00000000-0005-0000-0000-0000686F0000}"/>
    <cellStyle name="Normal 2 3 33 4 10" xfId="28636" xr:uid="{00000000-0005-0000-0000-0000696F0000}"/>
    <cellStyle name="Normal 2 3 33 4 2" xfId="28637" xr:uid="{00000000-0005-0000-0000-00006A6F0000}"/>
    <cellStyle name="Normal 2 3 33 4 3" xfId="28638" xr:uid="{00000000-0005-0000-0000-00006B6F0000}"/>
    <cellStyle name="Normal 2 3 33 4 4" xfId="28639" xr:uid="{00000000-0005-0000-0000-00006C6F0000}"/>
    <cellStyle name="Normal 2 3 33 4 5" xfId="28640" xr:uid="{00000000-0005-0000-0000-00006D6F0000}"/>
    <cellStyle name="Normal 2 3 33 4 6" xfId="28641" xr:uid="{00000000-0005-0000-0000-00006E6F0000}"/>
    <cellStyle name="Normal 2 3 33 4 7" xfId="28642" xr:uid="{00000000-0005-0000-0000-00006F6F0000}"/>
    <cellStyle name="Normal 2 3 33 4 8" xfId="28643" xr:uid="{00000000-0005-0000-0000-0000706F0000}"/>
    <cellStyle name="Normal 2 3 33 4 9" xfId="28644" xr:uid="{00000000-0005-0000-0000-0000716F0000}"/>
    <cellStyle name="Normal 2 3 33 5" xfId="28645" xr:uid="{00000000-0005-0000-0000-0000726F0000}"/>
    <cellStyle name="Normal 2 3 33 5 10" xfId="28646" xr:uid="{00000000-0005-0000-0000-0000736F0000}"/>
    <cellStyle name="Normal 2 3 33 5 2" xfId="28647" xr:uid="{00000000-0005-0000-0000-0000746F0000}"/>
    <cellStyle name="Normal 2 3 33 5 3" xfId="28648" xr:uid="{00000000-0005-0000-0000-0000756F0000}"/>
    <cellStyle name="Normal 2 3 33 5 4" xfId="28649" xr:uid="{00000000-0005-0000-0000-0000766F0000}"/>
    <cellStyle name="Normal 2 3 33 5 5" xfId="28650" xr:uid="{00000000-0005-0000-0000-0000776F0000}"/>
    <cellStyle name="Normal 2 3 33 5 6" xfId="28651" xr:uid="{00000000-0005-0000-0000-0000786F0000}"/>
    <cellStyle name="Normal 2 3 33 5 7" xfId="28652" xr:uid="{00000000-0005-0000-0000-0000796F0000}"/>
    <cellStyle name="Normal 2 3 33 5 8" xfId="28653" xr:uid="{00000000-0005-0000-0000-00007A6F0000}"/>
    <cellStyle name="Normal 2 3 33 5 9" xfId="28654" xr:uid="{00000000-0005-0000-0000-00007B6F0000}"/>
    <cellStyle name="Normal 2 3 33 6" xfId="28655" xr:uid="{00000000-0005-0000-0000-00007C6F0000}"/>
    <cellStyle name="Normal 2 3 33 7" xfId="28656" xr:uid="{00000000-0005-0000-0000-00007D6F0000}"/>
    <cellStyle name="Normal 2 3 33 8" xfId="28657" xr:uid="{00000000-0005-0000-0000-00007E6F0000}"/>
    <cellStyle name="Normal 2 3 33 9" xfId="28658" xr:uid="{00000000-0005-0000-0000-00007F6F0000}"/>
    <cellStyle name="Normal 2 3 34" xfId="28659" xr:uid="{00000000-0005-0000-0000-0000806F0000}"/>
    <cellStyle name="Normal 2 3 34 10" xfId="28660" xr:uid="{00000000-0005-0000-0000-0000816F0000}"/>
    <cellStyle name="Normal 2 3 34 11" xfId="28661" xr:uid="{00000000-0005-0000-0000-0000826F0000}"/>
    <cellStyle name="Normal 2 3 34 12" xfId="28662" xr:uid="{00000000-0005-0000-0000-0000836F0000}"/>
    <cellStyle name="Normal 2 3 34 13" xfId="28663" xr:uid="{00000000-0005-0000-0000-0000846F0000}"/>
    <cellStyle name="Normal 2 3 34 14" xfId="28664" xr:uid="{00000000-0005-0000-0000-0000856F0000}"/>
    <cellStyle name="Normal 2 3 34 2" xfId="28665" xr:uid="{00000000-0005-0000-0000-0000866F0000}"/>
    <cellStyle name="Normal 2 3 34 2 10" xfId="28666" xr:uid="{00000000-0005-0000-0000-0000876F0000}"/>
    <cellStyle name="Normal 2 3 34 2 2" xfId="28667" xr:uid="{00000000-0005-0000-0000-0000886F0000}"/>
    <cellStyle name="Normal 2 3 34 2 3" xfId="28668" xr:uid="{00000000-0005-0000-0000-0000896F0000}"/>
    <cellStyle name="Normal 2 3 34 2 4" xfId="28669" xr:uid="{00000000-0005-0000-0000-00008A6F0000}"/>
    <cellStyle name="Normal 2 3 34 2 5" xfId="28670" xr:uid="{00000000-0005-0000-0000-00008B6F0000}"/>
    <cellStyle name="Normal 2 3 34 2 6" xfId="28671" xr:uid="{00000000-0005-0000-0000-00008C6F0000}"/>
    <cellStyle name="Normal 2 3 34 2 7" xfId="28672" xr:uid="{00000000-0005-0000-0000-00008D6F0000}"/>
    <cellStyle name="Normal 2 3 34 2 8" xfId="28673" xr:uid="{00000000-0005-0000-0000-00008E6F0000}"/>
    <cellStyle name="Normal 2 3 34 2 9" xfId="28674" xr:uid="{00000000-0005-0000-0000-00008F6F0000}"/>
    <cellStyle name="Normal 2 3 34 3" xfId="28675" xr:uid="{00000000-0005-0000-0000-0000906F0000}"/>
    <cellStyle name="Normal 2 3 34 3 10" xfId="28676" xr:uid="{00000000-0005-0000-0000-0000916F0000}"/>
    <cellStyle name="Normal 2 3 34 3 2" xfId="28677" xr:uid="{00000000-0005-0000-0000-0000926F0000}"/>
    <cellStyle name="Normal 2 3 34 3 3" xfId="28678" xr:uid="{00000000-0005-0000-0000-0000936F0000}"/>
    <cellStyle name="Normal 2 3 34 3 4" xfId="28679" xr:uid="{00000000-0005-0000-0000-0000946F0000}"/>
    <cellStyle name="Normal 2 3 34 3 5" xfId="28680" xr:uid="{00000000-0005-0000-0000-0000956F0000}"/>
    <cellStyle name="Normal 2 3 34 3 6" xfId="28681" xr:uid="{00000000-0005-0000-0000-0000966F0000}"/>
    <cellStyle name="Normal 2 3 34 3 7" xfId="28682" xr:uid="{00000000-0005-0000-0000-0000976F0000}"/>
    <cellStyle name="Normal 2 3 34 3 8" xfId="28683" xr:uid="{00000000-0005-0000-0000-0000986F0000}"/>
    <cellStyle name="Normal 2 3 34 3 9" xfId="28684" xr:uid="{00000000-0005-0000-0000-0000996F0000}"/>
    <cellStyle name="Normal 2 3 34 4" xfId="28685" xr:uid="{00000000-0005-0000-0000-00009A6F0000}"/>
    <cellStyle name="Normal 2 3 34 4 10" xfId="28686" xr:uid="{00000000-0005-0000-0000-00009B6F0000}"/>
    <cellStyle name="Normal 2 3 34 4 2" xfId="28687" xr:uid="{00000000-0005-0000-0000-00009C6F0000}"/>
    <cellStyle name="Normal 2 3 34 4 3" xfId="28688" xr:uid="{00000000-0005-0000-0000-00009D6F0000}"/>
    <cellStyle name="Normal 2 3 34 4 4" xfId="28689" xr:uid="{00000000-0005-0000-0000-00009E6F0000}"/>
    <cellStyle name="Normal 2 3 34 4 5" xfId="28690" xr:uid="{00000000-0005-0000-0000-00009F6F0000}"/>
    <cellStyle name="Normal 2 3 34 4 6" xfId="28691" xr:uid="{00000000-0005-0000-0000-0000A06F0000}"/>
    <cellStyle name="Normal 2 3 34 4 7" xfId="28692" xr:uid="{00000000-0005-0000-0000-0000A16F0000}"/>
    <cellStyle name="Normal 2 3 34 4 8" xfId="28693" xr:uid="{00000000-0005-0000-0000-0000A26F0000}"/>
    <cellStyle name="Normal 2 3 34 4 9" xfId="28694" xr:uid="{00000000-0005-0000-0000-0000A36F0000}"/>
    <cellStyle name="Normal 2 3 34 5" xfId="28695" xr:uid="{00000000-0005-0000-0000-0000A46F0000}"/>
    <cellStyle name="Normal 2 3 34 5 10" xfId="28696" xr:uid="{00000000-0005-0000-0000-0000A56F0000}"/>
    <cellStyle name="Normal 2 3 34 5 2" xfId="28697" xr:uid="{00000000-0005-0000-0000-0000A66F0000}"/>
    <cellStyle name="Normal 2 3 34 5 3" xfId="28698" xr:uid="{00000000-0005-0000-0000-0000A76F0000}"/>
    <cellStyle name="Normal 2 3 34 5 4" xfId="28699" xr:uid="{00000000-0005-0000-0000-0000A86F0000}"/>
    <cellStyle name="Normal 2 3 34 5 5" xfId="28700" xr:uid="{00000000-0005-0000-0000-0000A96F0000}"/>
    <cellStyle name="Normal 2 3 34 5 6" xfId="28701" xr:uid="{00000000-0005-0000-0000-0000AA6F0000}"/>
    <cellStyle name="Normal 2 3 34 5 7" xfId="28702" xr:uid="{00000000-0005-0000-0000-0000AB6F0000}"/>
    <cellStyle name="Normal 2 3 34 5 8" xfId="28703" xr:uid="{00000000-0005-0000-0000-0000AC6F0000}"/>
    <cellStyle name="Normal 2 3 34 5 9" xfId="28704" xr:uid="{00000000-0005-0000-0000-0000AD6F0000}"/>
    <cellStyle name="Normal 2 3 34 6" xfId="28705" xr:uid="{00000000-0005-0000-0000-0000AE6F0000}"/>
    <cellStyle name="Normal 2 3 34 7" xfId="28706" xr:uid="{00000000-0005-0000-0000-0000AF6F0000}"/>
    <cellStyle name="Normal 2 3 34 8" xfId="28707" xr:uid="{00000000-0005-0000-0000-0000B06F0000}"/>
    <cellStyle name="Normal 2 3 34 9" xfId="28708" xr:uid="{00000000-0005-0000-0000-0000B16F0000}"/>
    <cellStyle name="Normal 2 3 35" xfId="28709" xr:uid="{00000000-0005-0000-0000-0000B26F0000}"/>
    <cellStyle name="Normal 2 3 35 10" xfId="28710" xr:uid="{00000000-0005-0000-0000-0000B36F0000}"/>
    <cellStyle name="Normal 2 3 35 2" xfId="28711" xr:uid="{00000000-0005-0000-0000-0000B46F0000}"/>
    <cellStyle name="Normal 2 3 35 3" xfId="28712" xr:uid="{00000000-0005-0000-0000-0000B56F0000}"/>
    <cellStyle name="Normal 2 3 35 4" xfId="28713" xr:uid="{00000000-0005-0000-0000-0000B66F0000}"/>
    <cellStyle name="Normal 2 3 35 5" xfId="28714" xr:uid="{00000000-0005-0000-0000-0000B76F0000}"/>
    <cellStyle name="Normal 2 3 35 6" xfId="28715" xr:uid="{00000000-0005-0000-0000-0000B86F0000}"/>
    <cellStyle name="Normal 2 3 35 7" xfId="28716" xr:uid="{00000000-0005-0000-0000-0000B96F0000}"/>
    <cellStyle name="Normal 2 3 35 8" xfId="28717" xr:uid="{00000000-0005-0000-0000-0000BA6F0000}"/>
    <cellStyle name="Normal 2 3 35 9" xfId="28718" xr:uid="{00000000-0005-0000-0000-0000BB6F0000}"/>
    <cellStyle name="Normal 2 3 36" xfId="28719" xr:uid="{00000000-0005-0000-0000-0000BC6F0000}"/>
    <cellStyle name="Normal 2 3 36 10" xfId="28720" xr:uid="{00000000-0005-0000-0000-0000BD6F0000}"/>
    <cellStyle name="Normal 2 3 36 2" xfId="28721" xr:uid="{00000000-0005-0000-0000-0000BE6F0000}"/>
    <cellStyle name="Normal 2 3 36 3" xfId="28722" xr:uid="{00000000-0005-0000-0000-0000BF6F0000}"/>
    <cellStyle name="Normal 2 3 36 4" xfId="28723" xr:uid="{00000000-0005-0000-0000-0000C06F0000}"/>
    <cellStyle name="Normal 2 3 36 5" xfId="28724" xr:uid="{00000000-0005-0000-0000-0000C16F0000}"/>
    <cellStyle name="Normal 2 3 36 6" xfId="28725" xr:uid="{00000000-0005-0000-0000-0000C26F0000}"/>
    <cellStyle name="Normal 2 3 36 7" xfId="28726" xr:uid="{00000000-0005-0000-0000-0000C36F0000}"/>
    <cellStyle name="Normal 2 3 36 8" xfId="28727" xr:uid="{00000000-0005-0000-0000-0000C46F0000}"/>
    <cellStyle name="Normal 2 3 36 9" xfId="28728" xr:uid="{00000000-0005-0000-0000-0000C56F0000}"/>
    <cellStyle name="Normal 2 3 37" xfId="28729" xr:uid="{00000000-0005-0000-0000-0000C66F0000}"/>
    <cellStyle name="Normal 2 3 37 10" xfId="28730" xr:uid="{00000000-0005-0000-0000-0000C76F0000}"/>
    <cellStyle name="Normal 2 3 37 2" xfId="28731" xr:uid="{00000000-0005-0000-0000-0000C86F0000}"/>
    <cellStyle name="Normal 2 3 37 3" xfId="28732" xr:uid="{00000000-0005-0000-0000-0000C96F0000}"/>
    <cellStyle name="Normal 2 3 37 4" xfId="28733" xr:uid="{00000000-0005-0000-0000-0000CA6F0000}"/>
    <cellStyle name="Normal 2 3 37 5" xfId="28734" xr:uid="{00000000-0005-0000-0000-0000CB6F0000}"/>
    <cellStyle name="Normal 2 3 37 6" xfId="28735" xr:uid="{00000000-0005-0000-0000-0000CC6F0000}"/>
    <cellStyle name="Normal 2 3 37 7" xfId="28736" xr:uid="{00000000-0005-0000-0000-0000CD6F0000}"/>
    <cellStyle name="Normal 2 3 37 8" xfId="28737" xr:uid="{00000000-0005-0000-0000-0000CE6F0000}"/>
    <cellStyle name="Normal 2 3 37 9" xfId="28738" xr:uid="{00000000-0005-0000-0000-0000CF6F0000}"/>
    <cellStyle name="Normal 2 3 38" xfId="28739" xr:uid="{00000000-0005-0000-0000-0000D06F0000}"/>
    <cellStyle name="Normal 2 3 38 10" xfId="28740" xr:uid="{00000000-0005-0000-0000-0000D16F0000}"/>
    <cellStyle name="Normal 2 3 38 2" xfId="28741" xr:uid="{00000000-0005-0000-0000-0000D26F0000}"/>
    <cellStyle name="Normal 2 3 38 3" xfId="28742" xr:uid="{00000000-0005-0000-0000-0000D36F0000}"/>
    <cellStyle name="Normal 2 3 38 4" xfId="28743" xr:uid="{00000000-0005-0000-0000-0000D46F0000}"/>
    <cellStyle name="Normal 2 3 38 5" xfId="28744" xr:uid="{00000000-0005-0000-0000-0000D56F0000}"/>
    <cellStyle name="Normal 2 3 38 6" xfId="28745" xr:uid="{00000000-0005-0000-0000-0000D66F0000}"/>
    <cellStyle name="Normal 2 3 38 7" xfId="28746" xr:uid="{00000000-0005-0000-0000-0000D76F0000}"/>
    <cellStyle name="Normal 2 3 38 8" xfId="28747" xr:uid="{00000000-0005-0000-0000-0000D86F0000}"/>
    <cellStyle name="Normal 2 3 38 9" xfId="28748" xr:uid="{00000000-0005-0000-0000-0000D96F0000}"/>
    <cellStyle name="Normal 2 3 39" xfId="28749" xr:uid="{00000000-0005-0000-0000-0000DA6F0000}"/>
    <cellStyle name="Normal 2 3 4" xfId="28750" xr:uid="{00000000-0005-0000-0000-0000DB6F0000}"/>
    <cellStyle name="Normal 2 3 4 10" xfId="28751" xr:uid="{00000000-0005-0000-0000-0000DC6F0000}"/>
    <cellStyle name="Normal 2 3 4 11" xfId="28752" xr:uid="{00000000-0005-0000-0000-0000DD6F0000}"/>
    <cellStyle name="Normal 2 3 4 12" xfId="28753" xr:uid="{00000000-0005-0000-0000-0000DE6F0000}"/>
    <cellStyle name="Normal 2 3 4 13" xfId="28754" xr:uid="{00000000-0005-0000-0000-0000DF6F0000}"/>
    <cellStyle name="Normal 2 3 4 14" xfId="28755" xr:uid="{00000000-0005-0000-0000-0000E06F0000}"/>
    <cellStyle name="Normal 2 3 4 15" xfId="28756" xr:uid="{00000000-0005-0000-0000-0000E16F0000}"/>
    <cellStyle name="Normal 2 3 4 16" xfId="28757" xr:uid="{00000000-0005-0000-0000-0000E26F0000}"/>
    <cellStyle name="Normal 2 3 4 2" xfId="28758" xr:uid="{00000000-0005-0000-0000-0000E36F0000}"/>
    <cellStyle name="Normal 2 3 4 2 10" xfId="28759" xr:uid="{00000000-0005-0000-0000-0000E46F0000}"/>
    <cellStyle name="Normal 2 3 4 2 2" xfId="28760" xr:uid="{00000000-0005-0000-0000-0000E56F0000}"/>
    <cellStyle name="Normal 2 3 4 2 3" xfId="28761" xr:uid="{00000000-0005-0000-0000-0000E66F0000}"/>
    <cellStyle name="Normal 2 3 4 2 4" xfId="28762" xr:uid="{00000000-0005-0000-0000-0000E76F0000}"/>
    <cellStyle name="Normal 2 3 4 2 5" xfId="28763" xr:uid="{00000000-0005-0000-0000-0000E86F0000}"/>
    <cellStyle name="Normal 2 3 4 2 6" xfId="28764" xr:uid="{00000000-0005-0000-0000-0000E96F0000}"/>
    <cellStyle name="Normal 2 3 4 2 7" xfId="28765" xr:uid="{00000000-0005-0000-0000-0000EA6F0000}"/>
    <cellStyle name="Normal 2 3 4 2 8" xfId="28766" xr:uid="{00000000-0005-0000-0000-0000EB6F0000}"/>
    <cellStyle name="Normal 2 3 4 2 9" xfId="28767" xr:uid="{00000000-0005-0000-0000-0000EC6F0000}"/>
    <cellStyle name="Normal 2 3 4 3" xfId="28768" xr:uid="{00000000-0005-0000-0000-0000ED6F0000}"/>
    <cellStyle name="Normal 2 3 4 3 10" xfId="28769" xr:uid="{00000000-0005-0000-0000-0000EE6F0000}"/>
    <cellStyle name="Normal 2 3 4 3 2" xfId="28770" xr:uid="{00000000-0005-0000-0000-0000EF6F0000}"/>
    <cellStyle name="Normal 2 3 4 3 3" xfId="28771" xr:uid="{00000000-0005-0000-0000-0000F06F0000}"/>
    <cellStyle name="Normal 2 3 4 3 4" xfId="28772" xr:uid="{00000000-0005-0000-0000-0000F16F0000}"/>
    <cellStyle name="Normal 2 3 4 3 5" xfId="28773" xr:uid="{00000000-0005-0000-0000-0000F26F0000}"/>
    <cellStyle name="Normal 2 3 4 3 6" xfId="28774" xr:uid="{00000000-0005-0000-0000-0000F36F0000}"/>
    <cellStyle name="Normal 2 3 4 3 7" xfId="28775" xr:uid="{00000000-0005-0000-0000-0000F46F0000}"/>
    <cellStyle name="Normal 2 3 4 3 8" xfId="28776" xr:uid="{00000000-0005-0000-0000-0000F56F0000}"/>
    <cellStyle name="Normal 2 3 4 3 9" xfId="28777" xr:uid="{00000000-0005-0000-0000-0000F66F0000}"/>
    <cellStyle name="Normal 2 3 4 4" xfId="28778" xr:uid="{00000000-0005-0000-0000-0000F76F0000}"/>
    <cellStyle name="Normal 2 3 4 4 10" xfId="28779" xr:uid="{00000000-0005-0000-0000-0000F86F0000}"/>
    <cellStyle name="Normal 2 3 4 4 2" xfId="28780" xr:uid="{00000000-0005-0000-0000-0000F96F0000}"/>
    <cellStyle name="Normal 2 3 4 4 3" xfId="28781" xr:uid="{00000000-0005-0000-0000-0000FA6F0000}"/>
    <cellStyle name="Normal 2 3 4 4 4" xfId="28782" xr:uid="{00000000-0005-0000-0000-0000FB6F0000}"/>
    <cellStyle name="Normal 2 3 4 4 5" xfId="28783" xr:uid="{00000000-0005-0000-0000-0000FC6F0000}"/>
    <cellStyle name="Normal 2 3 4 4 6" xfId="28784" xr:uid="{00000000-0005-0000-0000-0000FD6F0000}"/>
    <cellStyle name="Normal 2 3 4 4 7" xfId="28785" xr:uid="{00000000-0005-0000-0000-0000FE6F0000}"/>
    <cellStyle name="Normal 2 3 4 4 8" xfId="28786" xr:uid="{00000000-0005-0000-0000-0000FF6F0000}"/>
    <cellStyle name="Normal 2 3 4 4 9" xfId="28787" xr:uid="{00000000-0005-0000-0000-000000700000}"/>
    <cellStyle name="Normal 2 3 4 5" xfId="28788" xr:uid="{00000000-0005-0000-0000-000001700000}"/>
    <cellStyle name="Normal 2 3 4 5 10" xfId="28789" xr:uid="{00000000-0005-0000-0000-000002700000}"/>
    <cellStyle name="Normal 2 3 4 5 2" xfId="28790" xr:uid="{00000000-0005-0000-0000-000003700000}"/>
    <cellStyle name="Normal 2 3 4 5 3" xfId="28791" xr:uid="{00000000-0005-0000-0000-000004700000}"/>
    <cellStyle name="Normal 2 3 4 5 4" xfId="28792" xr:uid="{00000000-0005-0000-0000-000005700000}"/>
    <cellStyle name="Normal 2 3 4 5 5" xfId="28793" xr:uid="{00000000-0005-0000-0000-000006700000}"/>
    <cellStyle name="Normal 2 3 4 5 6" xfId="28794" xr:uid="{00000000-0005-0000-0000-000007700000}"/>
    <cellStyle name="Normal 2 3 4 5 7" xfId="28795" xr:uid="{00000000-0005-0000-0000-000008700000}"/>
    <cellStyle name="Normal 2 3 4 5 8" xfId="28796" xr:uid="{00000000-0005-0000-0000-000009700000}"/>
    <cellStyle name="Normal 2 3 4 5 9" xfId="28797" xr:uid="{00000000-0005-0000-0000-00000A700000}"/>
    <cellStyle name="Normal 2 3 4 6" xfId="28798" xr:uid="{00000000-0005-0000-0000-00000B700000}"/>
    <cellStyle name="Normal 2 3 4 7" xfId="28799" xr:uid="{00000000-0005-0000-0000-00000C700000}"/>
    <cellStyle name="Normal 2 3 4 8" xfId="28800" xr:uid="{00000000-0005-0000-0000-00000D700000}"/>
    <cellStyle name="Normal 2 3 4 9" xfId="28801" xr:uid="{00000000-0005-0000-0000-00000E700000}"/>
    <cellStyle name="Normal 2 3 40" xfId="28802" xr:uid="{00000000-0005-0000-0000-00000F700000}"/>
    <cellStyle name="Normal 2 3 41" xfId="28803" xr:uid="{00000000-0005-0000-0000-000010700000}"/>
    <cellStyle name="Normal 2 3 42" xfId="28804" xr:uid="{00000000-0005-0000-0000-000011700000}"/>
    <cellStyle name="Normal 2 3 43" xfId="28805" xr:uid="{00000000-0005-0000-0000-000012700000}"/>
    <cellStyle name="Normal 2 3 44" xfId="28806" xr:uid="{00000000-0005-0000-0000-000013700000}"/>
    <cellStyle name="Normal 2 3 45" xfId="28807" xr:uid="{00000000-0005-0000-0000-000014700000}"/>
    <cellStyle name="Normal 2 3 46" xfId="28808" xr:uid="{00000000-0005-0000-0000-000015700000}"/>
    <cellStyle name="Normal 2 3 47" xfId="28809" xr:uid="{00000000-0005-0000-0000-000016700000}"/>
    <cellStyle name="Normal 2 3 48" xfId="28810" xr:uid="{00000000-0005-0000-0000-000017700000}"/>
    <cellStyle name="Normal 2 3 49" xfId="28811" xr:uid="{00000000-0005-0000-0000-000018700000}"/>
    <cellStyle name="Normal 2 3 5" xfId="28812" xr:uid="{00000000-0005-0000-0000-000019700000}"/>
    <cellStyle name="Normal 2 3 5 10" xfId="28813" xr:uid="{00000000-0005-0000-0000-00001A700000}"/>
    <cellStyle name="Normal 2 3 5 11" xfId="28814" xr:uid="{00000000-0005-0000-0000-00001B700000}"/>
    <cellStyle name="Normal 2 3 5 12" xfId="28815" xr:uid="{00000000-0005-0000-0000-00001C700000}"/>
    <cellStyle name="Normal 2 3 5 13" xfId="28816" xr:uid="{00000000-0005-0000-0000-00001D700000}"/>
    <cellStyle name="Normal 2 3 5 14" xfId="28817" xr:uid="{00000000-0005-0000-0000-00001E700000}"/>
    <cellStyle name="Normal 2 3 5 15" xfId="28818" xr:uid="{00000000-0005-0000-0000-00001F700000}"/>
    <cellStyle name="Normal 2 3 5 16" xfId="28819" xr:uid="{00000000-0005-0000-0000-000020700000}"/>
    <cellStyle name="Normal 2 3 5 2" xfId="28820" xr:uid="{00000000-0005-0000-0000-000021700000}"/>
    <cellStyle name="Normal 2 3 5 2 10" xfId="28821" xr:uid="{00000000-0005-0000-0000-000022700000}"/>
    <cellStyle name="Normal 2 3 5 2 11" xfId="28822" xr:uid="{00000000-0005-0000-0000-000023700000}"/>
    <cellStyle name="Normal 2 3 5 2 12" xfId="28823" xr:uid="{00000000-0005-0000-0000-000024700000}"/>
    <cellStyle name="Normal 2 3 5 2 2" xfId="28824" xr:uid="{00000000-0005-0000-0000-000025700000}"/>
    <cellStyle name="Normal 2 3 5 2 3" xfId="28825" xr:uid="{00000000-0005-0000-0000-000026700000}"/>
    <cellStyle name="Normal 2 3 5 2 4" xfId="28826" xr:uid="{00000000-0005-0000-0000-000027700000}"/>
    <cellStyle name="Normal 2 3 5 2 5" xfId="28827" xr:uid="{00000000-0005-0000-0000-000028700000}"/>
    <cellStyle name="Normal 2 3 5 2 6" xfId="28828" xr:uid="{00000000-0005-0000-0000-000029700000}"/>
    <cellStyle name="Normal 2 3 5 2 7" xfId="28829" xr:uid="{00000000-0005-0000-0000-00002A700000}"/>
    <cellStyle name="Normal 2 3 5 2 8" xfId="28830" xr:uid="{00000000-0005-0000-0000-00002B700000}"/>
    <cellStyle name="Normal 2 3 5 2 9" xfId="28831" xr:uid="{00000000-0005-0000-0000-00002C700000}"/>
    <cellStyle name="Normal 2 3 5 3" xfId="28832" xr:uid="{00000000-0005-0000-0000-00002D700000}"/>
    <cellStyle name="Normal 2 3 5 3 10" xfId="28833" xr:uid="{00000000-0005-0000-0000-00002E700000}"/>
    <cellStyle name="Normal 2 3 5 3 2" xfId="28834" xr:uid="{00000000-0005-0000-0000-00002F700000}"/>
    <cellStyle name="Normal 2 3 5 3 3" xfId="28835" xr:uid="{00000000-0005-0000-0000-000030700000}"/>
    <cellStyle name="Normal 2 3 5 3 4" xfId="28836" xr:uid="{00000000-0005-0000-0000-000031700000}"/>
    <cellStyle name="Normal 2 3 5 3 5" xfId="28837" xr:uid="{00000000-0005-0000-0000-000032700000}"/>
    <cellStyle name="Normal 2 3 5 3 6" xfId="28838" xr:uid="{00000000-0005-0000-0000-000033700000}"/>
    <cellStyle name="Normal 2 3 5 3 7" xfId="28839" xr:uid="{00000000-0005-0000-0000-000034700000}"/>
    <cellStyle name="Normal 2 3 5 3 8" xfId="28840" xr:uid="{00000000-0005-0000-0000-000035700000}"/>
    <cellStyle name="Normal 2 3 5 3 9" xfId="28841" xr:uid="{00000000-0005-0000-0000-000036700000}"/>
    <cellStyle name="Normal 2 3 5 4" xfId="28842" xr:uid="{00000000-0005-0000-0000-000037700000}"/>
    <cellStyle name="Normal 2 3 5 4 10" xfId="28843" xr:uid="{00000000-0005-0000-0000-000038700000}"/>
    <cellStyle name="Normal 2 3 5 4 2" xfId="28844" xr:uid="{00000000-0005-0000-0000-000039700000}"/>
    <cellStyle name="Normal 2 3 5 4 3" xfId="28845" xr:uid="{00000000-0005-0000-0000-00003A700000}"/>
    <cellStyle name="Normal 2 3 5 4 4" xfId="28846" xr:uid="{00000000-0005-0000-0000-00003B700000}"/>
    <cellStyle name="Normal 2 3 5 4 5" xfId="28847" xr:uid="{00000000-0005-0000-0000-00003C700000}"/>
    <cellStyle name="Normal 2 3 5 4 6" xfId="28848" xr:uid="{00000000-0005-0000-0000-00003D700000}"/>
    <cellStyle name="Normal 2 3 5 4 7" xfId="28849" xr:uid="{00000000-0005-0000-0000-00003E700000}"/>
    <cellStyle name="Normal 2 3 5 4 8" xfId="28850" xr:uid="{00000000-0005-0000-0000-00003F700000}"/>
    <cellStyle name="Normal 2 3 5 4 9" xfId="28851" xr:uid="{00000000-0005-0000-0000-000040700000}"/>
    <cellStyle name="Normal 2 3 5 5" xfId="28852" xr:uid="{00000000-0005-0000-0000-000041700000}"/>
    <cellStyle name="Normal 2 3 5 5 10" xfId="28853" xr:uid="{00000000-0005-0000-0000-000042700000}"/>
    <cellStyle name="Normal 2 3 5 5 2" xfId="28854" xr:uid="{00000000-0005-0000-0000-000043700000}"/>
    <cellStyle name="Normal 2 3 5 5 3" xfId="28855" xr:uid="{00000000-0005-0000-0000-000044700000}"/>
    <cellStyle name="Normal 2 3 5 5 4" xfId="28856" xr:uid="{00000000-0005-0000-0000-000045700000}"/>
    <cellStyle name="Normal 2 3 5 5 5" xfId="28857" xr:uid="{00000000-0005-0000-0000-000046700000}"/>
    <cellStyle name="Normal 2 3 5 5 6" xfId="28858" xr:uid="{00000000-0005-0000-0000-000047700000}"/>
    <cellStyle name="Normal 2 3 5 5 7" xfId="28859" xr:uid="{00000000-0005-0000-0000-000048700000}"/>
    <cellStyle name="Normal 2 3 5 5 8" xfId="28860" xr:uid="{00000000-0005-0000-0000-000049700000}"/>
    <cellStyle name="Normal 2 3 5 5 9" xfId="28861" xr:uid="{00000000-0005-0000-0000-00004A700000}"/>
    <cellStyle name="Normal 2 3 5 6" xfId="28862" xr:uid="{00000000-0005-0000-0000-00004B700000}"/>
    <cellStyle name="Normal 2 3 5 7" xfId="28863" xr:uid="{00000000-0005-0000-0000-00004C700000}"/>
    <cellStyle name="Normal 2 3 5 8" xfId="28864" xr:uid="{00000000-0005-0000-0000-00004D700000}"/>
    <cellStyle name="Normal 2 3 5 9" xfId="28865" xr:uid="{00000000-0005-0000-0000-00004E700000}"/>
    <cellStyle name="Normal 2 3 50" xfId="25748" xr:uid="{00000000-0005-0000-0000-00004F700000}"/>
    <cellStyle name="Normal 2 3 6" xfId="28866" xr:uid="{00000000-0005-0000-0000-000050700000}"/>
    <cellStyle name="Normal 2 3 6 10" xfId="28867" xr:uid="{00000000-0005-0000-0000-000051700000}"/>
    <cellStyle name="Normal 2 3 6 11" xfId="28868" xr:uid="{00000000-0005-0000-0000-000052700000}"/>
    <cellStyle name="Normal 2 3 6 12" xfId="28869" xr:uid="{00000000-0005-0000-0000-000053700000}"/>
    <cellStyle name="Normal 2 3 6 13" xfId="28870" xr:uid="{00000000-0005-0000-0000-000054700000}"/>
    <cellStyle name="Normal 2 3 6 14" xfId="28871" xr:uid="{00000000-0005-0000-0000-000055700000}"/>
    <cellStyle name="Normal 2 3 6 2" xfId="28872" xr:uid="{00000000-0005-0000-0000-000056700000}"/>
    <cellStyle name="Normal 2 3 6 2 10" xfId="28873" xr:uid="{00000000-0005-0000-0000-000057700000}"/>
    <cellStyle name="Normal 2 3 6 2 2" xfId="28874" xr:uid="{00000000-0005-0000-0000-000058700000}"/>
    <cellStyle name="Normal 2 3 6 2 3" xfId="28875" xr:uid="{00000000-0005-0000-0000-000059700000}"/>
    <cellStyle name="Normal 2 3 6 2 4" xfId="28876" xr:uid="{00000000-0005-0000-0000-00005A700000}"/>
    <cellStyle name="Normal 2 3 6 2 5" xfId="28877" xr:uid="{00000000-0005-0000-0000-00005B700000}"/>
    <cellStyle name="Normal 2 3 6 2 6" xfId="28878" xr:uid="{00000000-0005-0000-0000-00005C700000}"/>
    <cellStyle name="Normal 2 3 6 2 7" xfId="28879" xr:uid="{00000000-0005-0000-0000-00005D700000}"/>
    <cellStyle name="Normal 2 3 6 2 8" xfId="28880" xr:uid="{00000000-0005-0000-0000-00005E700000}"/>
    <cellStyle name="Normal 2 3 6 2 9" xfId="28881" xr:uid="{00000000-0005-0000-0000-00005F700000}"/>
    <cellStyle name="Normal 2 3 6 3" xfId="28882" xr:uid="{00000000-0005-0000-0000-000060700000}"/>
    <cellStyle name="Normal 2 3 6 3 10" xfId="28883" xr:uid="{00000000-0005-0000-0000-000061700000}"/>
    <cellStyle name="Normal 2 3 6 3 2" xfId="28884" xr:uid="{00000000-0005-0000-0000-000062700000}"/>
    <cellStyle name="Normal 2 3 6 3 3" xfId="28885" xr:uid="{00000000-0005-0000-0000-000063700000}"/>
    <cellStyle name="Normal 2 3 6 3 4" xfId="28886" xr:uid="{00000000-0005-0000-0000-000064700000}"/>
    <cellStyle name="Normal 2 3 6 3 5" xfId="28887" xr:uid="{00000000-0005-0000-0000-000065700000}"/>
    <cellStyle name="Normal 2 3 6 3 6" xfId="28888" xr:uid="{00000000-0005-0000-0000-000066700000}"/>
    <cellStyle name="Normal 2 3 6 3 7" xfId="28889" xr:uid="{00000000-0005-0000-0000-000067700000}"/>
    <cellStyle name="Normal 2 3 6 3 8" xfId="28890" xr:uid="{00000000-0005-0000-0000-000068700000}"/>
    <cellStyle name="Normal 2 3 6 3 9" xfId="28891" xr:uid="{00000000-0005-0000-0000-000069700000}"/>
    <cellStyle name="Normal 2 3 6 4" xfId="28892" xr:uid="{00000000-0005-0000-0000-00006A700000}"/>
    <cellStyle name="Normal 2 3 6 4 10" xfId="28893" xr:uid="{00000000-0005-0000-0000-00006B700000}"/>
    <cellStyle name="Normal 2 3 6 4 2" xfId="28894" xr:uid="{00000000-0005-0000-0000-00006C700000}"/>
    <cellStyle name="Normal 2 3 6 4 3" xfId="28895" xr:uid="{00000000-0005-0000-0000-00006D700000}"/>
    <cellStyle name="Normal 2 3 6 4 4" xfId="28896" xr:uid="{00000000-0005-0000-0000-00006E700000}"/>
    <cellStyle name="Normal 2 3 6 4 5" xfId="28897" xr:uid="{00000000-0005-0000-0000-00006F700000}"/>
    <cellStyle name="Normal 2 3 6 4 6" xfId="28898" xr:uid="{00000000-0005-0000-0000-000070700000}"/>
    <cellStyle name="Normal 2 3 6 4 7" xfId="28899" xr:uid="{00000000-0005-0000-0000-000071700000}"/>
    <cellStyle name="Normal 2 3 6 4 8" xfId="28900" xr:uid="{00000000-0005-0000-0000-000072700000}"/>
    <cellStyle name="Normal 2 3 6 4 9" xfId="28901" xr:uid="{00000000-0005-0000-0000-000073700000}"/>
    <cellStyle name="Normal 2 3 6 5" xfId="28902" xr:uid="{00000000-0005-0000-0000-000074700000}"/>
    <cellStyle name="Normal 2 3 6 5 10" xfId="28903" xr:uid="{00000000-0005-0000-0000-000075700000}"/>
    <cellStyle name="Normal 2 3 6 5 2" xfId="28904" xr:uid="{00000000-0005-0000-0000-000076700000}"/>
    <cellStyle name="Normal 2 3 6 5 3" xfId="28905" xr:uid="{00000000-0005-0000-0000-000077700000}"/>
    <cellStyle name="Normal 2 3 6 5 4" xfId="28906" xr:uid="{00000000-0005-0000-0000-000078700000}"/>
    <cellStyle name="Normal 2 3 6 5 5" xfId="28907" xr:uid="{00000000-0005-0000-0000-000079700000}"/>
    <cellStyle name="Normal 2 3 6 5 6" xfId="28908" xr:uid="{00000000-0005-0000-0000-00007A700000}"/>
    <cellStyle name="Normal 2 3 6 5 7" xfId="28909" xr:uid="{00000000-0005-0000-0000-00007B700000}"/>
    <cellStyle name="Normal 2 3 6 5 8" xfId="28910" xr:uid="{00000000-0005-0000-0000-00007C700000}"/>
    <cellStyle name="Normal 2 3 6 5 9" xfId="28911" xr:uid="{00000000-0005-0000-0000-00007D700000}"/>
    <cellStyle name="Normal 2 3 6 6" xfId="28912" xr:uid="{00000000-0005-0000-0000-00007E700000}"/>
    <cellStyle name="Normal 2 3 6 7" xfId="28913" xr:uid="{00000000-0005-0000-0000-00007F700000}"/>
    <cellStyle name="Normal 2 3 6 8" xfId="28914" xr:uid="{00000000-0005-0000-0000-000080700000}"/>
    <cellStyle name="Normal 2 3 6 9" xfId="28915" xr:uid="{00000000-0005-0000-0000-000081700000}"/>
    <cellStyle name="Normal 2 3 7" xfId="28916" xr:uid="{00000000-0005-0000-0000-000082700000}"/>
    <cellStyle name="Normal 2 3 7 10" xfId="28917" xr:uid="{00000000-0005-0000-0000-000083700000}"/>
    <cellStyle name="Normal 2 3 7 11" xfId="28918" xr:uid="{00000000-0005-0000-0000-000084700000}"/>
    <cellStyle name="Normal 2 3 7 12" xfId="28919" xr:uid="{00000000-0005-0000-0000-000085700000}"/>
    <cellStyle name="Normal 2 3 7 13" xfId="28920" xr:uid="{00000000-0005-0000-0000-000086700000}"/>
    <cellStyle name="Normal 2 3 7 14" xfId="28921" xr:uid="{00000000-0005-0000-0000-000087700000}"/>
    <cellStyle name="Normal 2 3 7 2" xfId="28922" xr:uid="{00000000-0005-0000-0000-000088700000}"/>
    <cellStyle name="Normal 2 3 7 2 10" xfId="28923" xr:uid="{00000000-0005-0000-0000-000089700000}"/>
    <cellStyle name="Normal 2 3 7 2 2" xfId="28924" xr:uid="{00000000-0005-0000-0000-00008A700000}"/>
    <cellStyle name="Normal 2 3 7 2 3" xfId="28925" xr:uid="{00000000-0005-0000-0000-00008B700000}"/>
    <cellStyle name="Normal 2 3 7 2 4" xfId="28926" xr:uid="{00000000-0005-0000-0000-00008C700000}"/>
    <cellStyle name="Normal 2 3 7 2 5" xfId="28927" xr:uid="{00000000-0005-0000-0000-00008D700000}"/>
    <cellStyle name="Normal 2 3 7 2 6" xfId="28928" xr:uid="{00000000-0005-0000-0000-00008E700000}"/>
    <cellStyle name="Normal 2 3 7 2 7" xfId="28929" xr:uid="{00000000-0005-0000-0000-00008F700000}"/>
    <cellStyle name="Normal 2 3 7 2 8" xfId="28930" xr:uid="{00000000-0005-0000-0000-000090700000}"/>
    <cellStyle name="Normal 2 3 7 2 9" xfId="28931" xr:uid="{00000000-0005-0000-0000-000091700000}"/>
    <cellStyle name="Normal 2 3 7 3" xfId="28932" xr:uid="{00000000-0005-0000-0000-000092700000}"/>
    <cellStyle name="Normal 2 3 7 3 10" xfId="28933" xr:uid="{00000000-0005-0000-0000-000093700000}"/>
    <cellStyle name="Normal 2 3 7 3 2" xfId="28934" xr:uid="{00000000-0005-0000-0000-000094700000}"/>
    <cellStyle name="Normal 2 3 7 3 3" xfId="28935" xr:uid="{00000000-0005-0000-0000-000095700000}"/>
    <cellStyle name="Normal 2 3 7 3 4" xfId="28936" xr:uid="{00000000-0005-0000-0000-000096700000}"/>
    <cellStyle name="Normal 2 3 7 3 5" xfId="28937" xr:uid="{00000000-0005-0000-0000-000097700000}"/>
    <cellStyle name="Normal 2 3 7 3 6" xfId="28938" xr:uid="{00000000-0005-0000-0000-000098700000}"/>
    <cellStyle name="Normal 2 3 7 3 7" xfId="28939" xr:uid="{00000000-0005-0000-0000-000099700000}"/>
    <cellStyle name="Normal 2 3 7 3 8" xfId="28940" xr:uid="{00000000-0005-0000-0000-00009A700000}"/>
    <cellStyle name="Normal 2 3 7 3 9" xfId="28941" xr:uid="{00000000-0005-0000-0000-00009B700000}"/>
    <cellStyle name="Normal 2 3 7 4" xfId="28942" xr:uid="{00000000-0005-0000-0000-00009C700000}"/>
    <cellStyle name="Normal 2 3 7 4 10" xfId="28943" xr:uid="{00000000-0005-0000-0000-00009D700000}"/>
    <cellStyle name="Normal 2 3 7 4 2" xfId="28944" xr:uid="{00000000-0005-0000-0000-00009E700000}"/>
    <cellStyle name="Normal 2 3 7 4 3" xfId="28945" xr:uid="{00000000-0005-0000-0000-00009F700000}"/>
    <cellStyle name="Normal 2 3 7 4 4" xfId="28946" xr:uid="{00000000-0005-0000-0000-0000A0700000}"/>
    <cellStyle name="Normal 2 3 7 4 5" xfId="28947" xr:uid="{00000000-0005-0000-0000-0000A1700000}"/>
    <cellStyle name="Normal 2 3 7 4 6" xfId="28948" xr:uid="{00000000-0005-0000-0000-0000A2700000}"/>
    <cellStyle name="Normal 2 3 7 4 7" xfId="28949" xr:uid="{00000000-0005-0000-0000-0000A3700000}"/>
    <cellStyle name="Normal 2 3 7 4 8" xfId="28950" xr:uid="{00000000-0005-0000-0000-0000A4700000}"/>
    <cellStyle name="Normal 2 3 7 4 9" xfId="28951" xr:uid="{00000000-0005-0000-0000-0000A5700000}"/>
    <cellStyle name="Normal 2 3 7 5" xfId="28952" xr:uid="{00000000-0005-0000-0000-0000A6700000}"/>
    <cellStyle name="Normal 2 3 7 5 10" xfId="28953" xr:uid="{00000000-0005-0000-0000-0000A7700000}"/>
    <cellStyle name="Normal 2 3 7 5 2" xfId="28954" xr:uid="{00000000-0005-0000-0000-0000A8700000}"/>
    <cellStyle name="Normal 2 3 7 5 3" xfId="28955" xr:uid="{00000000-0005-0000-0000-0000A9700000}"/>
    <cellStyle name="Normal 2 3 7 5 4" xfId="28956" xr:uid="{00000000-0005-0000-0000-0000AA700000}"/>
    <cellStyle name="Normal 2 3 7 5 5" xfId="28957" xr:uid="{00000000-0005-0000-0000-0000AB700000}"/>
    <cellStyle name="Normal 2 3 7 5 6" xfId="28958" xr:uid="{00000000-0005-0000-0000-0000AC700000}"/>
    <cellStyle name="Normal 2 3 7 5 7" xfId="28959" xr:uid="{00000000-0005-0000-0000-0000AD700000}"/>
    <cellStyle name="Normal 2 3 7 5 8" xfId="28960" xr:uid="{00000000-0005-0000-0000-0000AE700000}"/>
    <cellStyle name="Normal 2 3 7 5 9" xfId="28961" xr:uid="{00000000-0005-0000-0000-0000AF700000}"/>
    <cellStyle name="Normal 2 3 7 6" xfId="28962" xr:uid="{00000000-0005-0000-0000-0000B0700000}"/>
    <cellStyle name="Normal 2 3 7 7" xfId="28963" xr:uid="{00000000-0005-0000-0000-0000B1700000}"/>
    <cellStyle name="Normal 2 3 7 8" xfId="28964" xr:uid="{00000000-0005-0000-0000-0000B2700000}"/>
    <cellStyle name="Normal 2 3 7 9" xfId="28965" xr:uid="{00000000-0005-0000-0000-0000B3700000}"/>
    <cellStyle name="Normal 2 3 8" xfId="28966" xr:uid="{00000000-0005-0000-0000-0000B4700000}"/>
    <cellStyle name="Normal 2 3 8 10" xfId="28967" xr:uid="{00000000-0005-0000-0000-0000B5700000}"/>
    <cellStyle name="Normal 2 3 8 11" xfId="28968" xr:uid="{00000000-0005-0000-0000-0000B6700000}"/>
    <cellStyle name="Normal 2 3 8 12" xfId="28969" xr:uid="{00000000-0005-0000-0000-0000B7700000}"/>
    <cellStyle name="Normal 2 3 8 13" xfId="28970" xr:uid="{00000000-0005-0000-0000-0000B8700000}"/>
    <cellStyle name="Normal 2 3 8 14" xfId="28971" xr:uid="{00000000-0005-0000-0000-0000B9700000}"/>
    <cellStyle name="Normal 2 3 8 2" xfId="28972" xr:uid="{00000000-0005-0000-0000-0000BA700000}"/>
    <cellStyle name="Normal 2 3 8 2 10" xfId="28973" xr:uid="{00000000-0005-0000-0000-0000BB700000}"/>
    <cellStyle name="Normal 2 3 8 2 2" xfId="28974" xr:uid="{00000000-0005-0000-0000-0000BC700000}"/>
    <cellStyle name="Normal 2 3 8 2 3" xfId="28975" xr:uid="{00000000-0005-0000-0000-0000BD700000}"/>
    <cellStyle name="Normal 2 3 8 2 4" xfId="28976" xr:uid="{00000000-0005-0000-0000-0000BE700000}"/>
    <cellStyle name="Normal 2 3 8 2 5" xfId="28977" xr:uid="{00000000-0005-0000-0000-0000BF700000}"/>
    <cellStyle name="Normal 2 3 8 2 6" xfId="28978" xr:uid="{00000000-0005-0000-0000-0000C0700000}"/>
    <cellStyle name="Normal 2 3 8 2 7" xfId="28979" xr:uid="{00000000-0005-0000-0000-0000C1700000}"/>
    <cellStyle name="Normal 2 3 8 2 8" xfId="28980" xr:uid="{00000000-0005-0000-0000-0000C2700000}"/>
    <cellStyle name="Normal 2 3 8 2 9" xfId="28981" xr:uid="{00000000-0005-0000-0000-0000C3700000}"/>
    <cellStyle name="Normal 2 3 8 3" xfId="28982" xr:uid="{00000000-0005-0000-0000-0000C4700000}"/>
    <cellStyle name="Normal 2 3 8 3 10" xfId="28983" xr:uid="{00000000-0005-0000-0000-0000C5700000}"/>
    <cellStyle name="Normal 2 3 8 3 2" xfId="28984" xr:uid="{00000000-0005-0000-0000-0000C6700000}"/>
    <cellStyle name="Normal 2 3 8 3 3" xfId="28985" xr:uid="{00000000-0005-0000-0000-0000C7700000}"/>
    <cellStyle name="Normal 2 3 8 3 4" xfId="28986" xr:uid="{00000000-0005-0000-0000-0000C8700000}"/>
    <cellStyle name="Normal 2 3 8 3 5" xfId="28987" xr:uid="{00000000-0005-0000-0000-0000C9700000}"/>
    <cellStyle name="Normal 2 3 8 3 6" xfId="28988" xr:uid="{00000000-0005-0000-0000-0000CA700000}"/>
    <cellStyle name="Normal 2 3 8 3 7" xfId="28989" xr:uid="{00000000-0005-0000-0000-0000CB700000}"/>
    <cellStyle name="Normal 2 3 8 3 8" xfId="28990" xr:uid="{00000000-0005-0000-0000-0000CC700000}"/>
    <cellStyle name="Normal 2 3 8 3 9" xfId="28991" xr:uid="{00000000-0005-0000-0000-0000CD700000}"/>
    <cellStyle name="Normal 2 3 8 4" xfId="28992" xr:uid="{00000000-0005-0000-0000-0000CE700000}"/>
    <cellStyle name="Normal 2 3 8 4 10" xfId="28993" xr:uid="{00000000-0005-0000-0000-0000CF700000}"/>
    <cellStyle name="Normal 2 3 8 4 2" xfId="28994" xr:uid="{00000000-0005-0000-0000-0000D0700000}"/>
    <cellStyle name="Normal 2 3 8 4 3" xfId="28995" xr:uid="{00000000-0005-0000-0000-0000D1700000}"/>
    <cellStyle name="Normal 2 3 8 4 4" xfId="28996" xr:uid="{00000000-0005-0000-0000-0000D2700000}"/>
    <cellStyle name="Normal 2 3 8 4 5" xfId="28997" xr:uid="{00000000-0005-0000-0000-0000D3700000}"/>
    <cellStyle name="Normal 2 3 8 4 6" xfId="28998" xr:uid="{00000000-0005-0000-0000-0000D4700000}"/>
    <cellStyle name="Normal 2 3 8 4 7" xfId="28999" xr:uid="{00000000-0005-0000-0000-0000D5700000}"/>
    <cellStyle name="Normal 2 3 8 4 8" xfId="29000" xr:uid="{00000000-0005-0000-0000-0000D6700000}"/>
    <cellStyle name="Normal 2 3 8 4 9" xfId="29001" xr:uid="{00000000-0005-0000-0000-0000D7700000}"/>
    <cellStyle name="Normal 2 3 8 5" xfId="29002" xr:uid="{00000000-0005-0000-0000-0000D8700000}"/>
    <cellStyle name="Normal 2 3 8 5 10" xfId="29003" xr:uid="{00000000-0005-0000-0000-0000D9700000}"/>
    <cellStyle name="Normal 2 3 8 5 2" xfId="29004" xr:uid="{00000000-0005-0000-0000-0000DA700000}"/>
    <cellStyle name="Normal 2 3 8 5 3" xfId="29005" xr:uid="{00000000-0005-0000-0000-0000DB700000}"/>
    <cellStyle name="Normal 2 3 8 5 4" xfId="29006" xr:uid="{00000000-0005-0000-0000-0000DC700000}"/>
    <cellStyle name="Normal 2 3 8 5 5" xfId="29007" xr:uid="{00000000-0005-0000-0000-0000DD700000}"/>
    <cellStyle name="Normal 2 3 8 5 6" xfId="29008" xr:uid="{00000000-0005-0000-0000-0000DE700000}"/>
    <cellStyle name="Normal 2 3 8 5 7" xfId="29009" xr:uid="{00000000-0005-0000-0000-0000DF700000}"/>
    <cellStyle name="Normal 2 3 8 5 8" xfId="29010" xr:uid="{00000000-0005-0000-0000-0000E0700000}"/>
    <cellStyle name="Normal 2 3 8 5 9" xfId="29011" xr:uid="{00000000-0005-0000-0000-0000E1700000}"/>
    <cellStyle name="Normal 2 3 8 6" xfId="29012" xr:uid="{00000000-0005-0000-0000-0000E2700000}"/>
    <cellStyle name="Normal 2 3 8 7" xfId="29013" xr:uid="{00000000-0005-0000-0000-0000E3700000}"/>
    <cellStyle name="Normal 2 3 8 8" xfId="29014" xr:uid="{00000000-0005-0000-0000-0000E4700000}"/>
    <cellStyle name="Normal 2 3 8 9" xfId="29015" xr:uid="{00000000-0005-0000-0000-0000E5700000}"/>
    <cellStyle name="Normal 2 3 9" xfId="29016" xr:uid="{00000000-0005-0000-0000-0000E6700000}"/>
    <cellStyle name="Normal 2 3 9 10" xfId="29017" xr:uid="{00000000-0005-0000-0000-0000E7700000}"/>
    <cellStyle name="Normal 2 3 9 11" xfId="29018" xr:uid="{00000000-0005-0000-0000-0000E8700000}"/>
    <cellStyle name="Normal 2 3 9 12" xfId="29019" xr:uid="{00000000-0005-0000-0000-0000E9700000}"/>
    <cellStyle name="Normal 2 3 9 13" xfId="29020" xr:uid="{00000000-0005-0000-0000-0000EA700000}"/>
    <cellStyle name="Normal 2 3 9 14" xfId="29021" xr:uid="{00000000-0005-0000-0000-0000EB700000}"/>
    <cellStyle name="Normal 2 3 9 2" xfId="29022" xr:uid="{00000000-0005-0000-0000-0000EC700000}"/>
    <cellStyle name="Normal 2 3 9 2 10" xfId="29023" xr:uid="{00000000-0005-0000-0000-0000ED700000}"/>
    <cellStyle name="Normal 2 3 9 2 2" xfId="29024" xr:uid="{00000000-0005-0000-0000-0000EE700000}"/>
    <cellStyle name="Normal 2 3 9 2 3" xfId="29025" xr:uid="{00000000-0005-0000-0000-0000EF700000}"/>
    <cellStyle name="Normal 2 3 9 2 4" xfId="29026" xr:uid="{00000000-0005-0000-0000-0000F0700000}"/>
    <cellStyle name="Normal 2 3 9 2 5" xfId="29027" xr:uid="{00000000-0005-0000-0000-0000F1700000}"/>
    <cellStyle name="Normal 2 3 9 2 6" xfId="29028" xr:uid="{00000000-0005-0000-0000-0000F2700000}"/>
    <cellStyle name="Normal 2 3 9 2 7" xfId="29029" xr:uid="{00000000-0005-0000-0000-0000F3700000}"/>
    <cellStyle name="Normal 2 3 9 2 8" xfId="29030" xr:uid="{00000000-0005-0000-0000-0000F4700000}"/>
    <cellStyle name="Normal 2 3 9 2 9" xfId="29031" xr:uid="{00000000-0005-0000-0000-0000F5700000}"/>
    <cellStyle name="Normal 2 3 9 3" xfId="29032" xr:uid="{00000000-0005-0000-0000-0000F6700000}"/>
    <cellStyle name="Normal 2 3 9 3 10" xfId="29033" xr:uid="{00000000-0005-0000-0000-0000F7700000}"/>
    <cellStyle name="Normal 2 3 9 3 2" xfId="29034" xr:uid="{00000000-0005-0000-0000-0000F8700000}"/>
    <cellStyle name="Normal 2 3 9 3 3" xfId="29035" xr:uid="{00000000-0005-0000-0000-0000F9700000}"/>
    <cellStyle name="Normal 2 3 9 3 4" xfId="29036" xr:uid="{00000000-0005-0000-0000-0000FA700000}"/>
    <cellStyle name="Normal 2 3 9 3 5" xfId="29037" xr:uid="{00000000-0005-0000-0000-0000FB700000}"/>
    <cellStyle name="Normal 2 3 9 3 6" xfId="29038" xr:uid="{00000000-0005-0000-0000-0000FC700000}"/>
    <cellStyle name="Normal 2 3 9 3 7" xfId="29039" xr:uid="{00000000-0005-0000-0000-0000FD700000}"/>
    <cellStyle name="Normal 2 3 9 3 8" xfId="29040" xr:uid="{00000000-0005-0000-0000-0000FE700000}"/>
    <cellStyle name="Normal 2 3 9 3 9" xfId="29041" xr:uid="{00000000-0005-0000-0000-0000FF700000}"/>
    <cellStyle name="Normal 2 3 9 4" xfId="29042" xr:uid="{00000000-0005-0000-0000-000000710000}"/>
    <cellStyle name="Normal 2 3 9 4 10" xfId="29043" xr:uid="{00000000-0005-0000-0000-000001710000}"/>
    <cellStyle name="Normal 2 3 9 4 2" xfId="29044" xr:uid="{00000000-0005-0000-0000-000002710000}"/>
    <cellStyle name="Normal 2 3 9 4 3" xfId="29045" xr:uid="{00000000-0005-0000-0000-000003710000}"/>
    <cellStyle name="Normal 2 3 9 4 4" xfId="29046" xr:uid="{00000000-0005-0000-0000-000004710000}"/>
    <cellStyle name="Normal 2 3 9 4 5" xfId="29047" xr:uid="{00000000-0005-0000-0000-000005710000}"/>
    <cellStyle name="Normal 2 3 9 4 6" xfId="29048" xr:uid="{00000000-0005-0000-0000-000006710000}"/>
    <cellStyle name="Normal 2 3 9 4 7" xfId="29049" xr:uid="{00000000-0005-0000-0000-000007710000}"/>
    <cellStyle name="Normal 2 3 9 4 8" xfId="29050" xr:uid="{00000000-0005-0000-0000-000008710000}"/>
    <cellStyle name="Normal 2 3 9 4 9" xfId="29051" xr:uid="{00000000-0005-0000-0000-000009710000}"/>
    <cellStyle name="Normal 2 3 9 5" xfId="29052" xr:uid="{00000000-0005-0000-0000-00000A710000}"/>
    <cellStyle name="Normal 2 3 9 5 10" xfId="29053" xr:uid="{00000000-0005-0000-0000-00000B710000}"/>
    <cellStyle name="Normal 2 3 9 5 2" xfId="29054" xr:uid="{00000000-0005-0000-0000-00000C710000}"/>
    <cellStyle name="Normal 2 3 9 5 3" xfId="29055" xr:uid="{00000000-0005-0000-0000-00000D710000}"/>
    <cellStyle name="Normal 2 3 9 5 4" xfId="29056" xr:uid="{00000000-0005-0000-0000-00000E710000}"/>
    <cellStyle name="Normal 2 3 9 5 5" xfId="29057" xr:uid="{00000000-0005-0000-0000-00000F710000}"/>
    <cellStyle name="Normal 2 3 9 5 6" xfId="29058" xr:uid="{00000000-0005-0000-0000-000010710000}"/>
    <cellStyle name="Normal 2 3 9 5 7" xfId="29059" xr:uid="{00000000-0005-0000-0000-000011710000}"/>
    <cellStyle name="Normal 2 3 9 5 8" xfId="29060" xr:uid="{00000000-0005-0000-0000-000012710000}"/>
    <cellStyle name="Normal 2 3 9 5 9" xfId="29061" xr:uid="{00000000-0005-0000-0000-000013710000}"/>
    <cellStyle name="Normal 2 3 9 6" xfId="29062" xr:uid="{00000000-0005-0000-0000-000014710000}"/>
    <cellStyle name="Normal 2 3 9 7" xfId="29063" xr:uid="{00000000-0005-0000-0000-000015710000}"/>
    <cellStyle name="Normal 2 3 9 8" xfId="29064" xr:uid="{00000000-0005-0000-0000-000016710000}"/>
    <cellStyle name="Normal 2 3 9 9" xfId="29065" xr:uid="{00000000-0005-0000-0000-000017710000}"/>
    <cellStyle name="Normal 2 30" xfId="29066" xr:uid="{00000000-0005-0000-0000-000018710000}"/>
    <cellStyle name="Normal 2 30 2" xfId="29067" xr:uid="{00000000-0005-0000-0000-000019710000}"/>
    <cellStyle name="Normal 2 30 3" xfId="29068" xr:uid="{00000000-0005-0000-0000-00001A710000}"/>
    <cellStyle name="Normal 2 31" xfId="29069" xr:uid="{00000000-0005-0000-0000-00001B710000}"/>
    <cellStyle name="Normal 2 31 2" xfId="29070" xr:uid="{00000000-0005-0000-0000-00001C710000}"/>
    <cellStyle name="Normal 2 31 2 2" xfId="29071" xr:uid="{00000000-0005-0000-0000-00001D710000}"/>
    <cellStyle name="Normal 2 31 3" xfId="29072" xr:uid="{00000000-0005-0000-0000-00001E710000}"/>
    <cellStyle name="Normal 2 32" xfId="29073" xr:uid="{00000000-0005-0000-0000-00001F710000}"/>
    <cellStyle name="Normal 2 32 2" xfId="29074" xr:uid="{00000000-0005-0000-0000-000020710000}"/>
    <cellStyle name="Normal 2 32 2 2" xfId="29075" xr:uid="{00000000-0005-0000-0000-000021710000}"/>
    <cellStyle name="Normal 2 32 3" xfId="29076" xr:uid="{00000000-0005-0000-0000-000022710000}"/>
    <cellStyle name="Normal 2 33" xfId="29077" xr:uid="{00000000-0005-0000-0000-000023710000}"/>
    <cellStyle name="Normal 2 33 2" xfId="29078" xr:uid="{00000000-0005-0000-0000-000024710000}"/>
    <cellStyle name="Normal 2 33 2 2" xfId="29079" xr:uid="{00000000-0005-0000-0000-000025710000}"/>
    <cellStyle name="Normal 2 33 2 2 2" xfId="29080" xr:uid="{00000000-0005-0000-0000-000026710000}"/>
    <cellStyle name="Normal 2 33 2 2 2 2" xfId="29081" xr:uid="{00000000-0005-0000-0000-000027710000}"/>
    <cellStyle name="Normal 2 33 2 3" xfId="29082" xr:uid="{00000000-0005-0000-0000-000028710000}"/>
    <cellStyle name="Normal 2 33 2 4" xfId="29083" xr:uid="{00000000-0005-0000-0000-000029710000}"/>
    <cellStyle name="Normal 2 33 3" xfId="29084" xr:uid="{00000000-0005-0000-0000-00002A710000}"/>
    <cellStyle name="Normal 2 33 3 2" xfId="29085" xr:uid="{00000000-0005-0000-0000-00002B710000}"/>
    <cellStyle name="Normal 2 33 3 3" xfId="29086" xr:uid="{00000000-0005-0000-0000-00002C710000}"/>
    <cellStyle name="Normal 2 33 4" xfId="29087" xr:uid="{00000000-0005-0000-0000-00002D710000}"/>
    <cellStyle name="Normal 2 34" xfId="29088" xr:uid="{00000000-0005-0000-0000-00002E710000}"/>
    <cellStyle name="Normal 2 34 2" xfId="29089" xr:uid="{00000000-0005-0000-0000-00002F710000}"/>
    <cellStyle name="Normal 2 34 2 2" xfId="29090" xr:uid="{00000000-0005-0000-0000-000030710000}"/>
    <cellStyle name="Normal 2 34 3" xfId="29091" xr:uid="{00000000-0005-0000-0000-000031710000}"/>
    <cellStyle name="Normal 2 35" xfId="29092" xr:uid="{00000000-0005-0000-0000-000032710000}"/>
    <cellStyle name="Normal 2 35 2" xfId="29093" xr:uid="{00000000-0005-0000-0000-000033710000}"/>
    <cellStyle name="Normal 2 35 2 2" xfId="29094" xr:uid="{00000000-0005-0000-0000-000034710000}"/>
    <cellStyle name="Normal 2 35 3" xfId="29095" xr:uid="{00000000-0005-0000-0000-000035710000}"/>
    <cellStyle name="Normal 2 36" xfId="29096" xr:uid="{00000000-0005-0000-0000-000036710000}"/>
    <cellStyle name="Normal 2 36 2" xfId="29097" xr:uid="{00000000-0005-0000-0000-000037710000}"/>
    <cellStyle name="Normal 2 36 2 2" xfId="29098" xr:uid="{00000000-0005-0000-0000-000038710000}"/>
    <cellStyle name="Normal 2 36 3" xfId="29099" xr:uid="{00000000-0005-0000-0000-000039710000}"/>
    <cellStyle name="Normal 2 37" xfId="29100" xr:uid="{00000000-0005-0000-0000-00003A710000}"/>
    <cellStyle name="Normal 2 37 2" xfId="29101" xr:uid="{00000000-0005-0000-0000-00003B710000}"/>
    <cellStyle name="Normal 2 37 3" xfId="29102" xr:uid="{00000000-0005-0000-0000-00003C710000}"/>
    <cellStyle name="Normal 2 38" xfId="29103" xr:uid="{00000000-0005-0000-0000-00003D710000}"/>
    <cellStyle name="Normal 2 38 2" xfId="29104" xr:uid="{00000000-0005-0000-0000-00003E710000}"/>
    <cellStyle name="Normal 2 38 3" xfId="29105" xr:uid="{00000000-0005-0000-0000-00003F710000}"/>
    <cellStyle name="Normal 2 39" xfId="29106" xr:uid="{00000000-0005-0000-0000-000040710000}"/>
    <cellStyle name="Normal 2 39 2" xfId="29107" xr:uid="{00000000-0005-0000-0000-000041710000}"/>
    <cellStyle name="Normal 2 39 3" xfId="29108" xr:uid="{00000000-0005-0000-0000-000042710000}"/>
    <cellStyle name="Normal 2 4" xfId="425" xr:uid="{00000000-0005-0000-0000-000043710000}"/>
    <cellStyle name="Normal 2 4 10" xfId="29110" xr:uid="{00000000-0005-0000-0000-000044710000}"/>
    <cellStyle name="Normal 2 4 11" xfId="29111" xr:uid="{00000000-0005-0000-0000-000045710000}"/>
    <cellStyle name="Normal 2 4 12" xfId="29112" xr:uid="{00000000-0005-0000-0000-000046710000}"/>
    <cellStyle name="Normal 2 4 13" xfId="29113" xr:uid="{00000000-0005-0000-0000-000047710000}"/>
    <cellStyle name="Normal 2 4 14" xfId="29114" xr:uid="{00000000-0005-0000-0000-000048710000}"/>
    <cellStyle name="Normal 2 4 15" xfId="29115" xr:uid="{00000000-0005-0000-0000-000049710000}"/>
    <cellStyle name="Normal 2 4 16" xfId="29116" xr:uid="{00000000-0005-0000-0000-00004A710000}"/>
    <cellStyle name="Normal 2 4 17" xfId="29117" xr:uid="{00000000-0005-0000-0000-00004B710000}"/>
    <cellStyle name="Normal 2 4 18" xfId="29118" xr:uid="{00000000-0005-0000-0000-00004C710000}"/>
    <cellStyle name="Normal 2 4 19" xfId="29119" xr:uid="{00000000-0005-0000-0000-00004D710000}"/>
    <cellStyle name="Normal 2 4 2" xfId="426" xr:uid="{00000000-0005-0000-0000-00004E710000}"/>
    <cellStyle name="Normal 2 4 2 10" xfId="29120" xr:uid="{00000000-0005-0000-0000-00004F710000}"/>
    <cellStyle name="Normal 2 4 2 11" xfId="29121" xr:uid="{00000000-0005-0000-0000-000050710000}"/>
    <cellStyle name="Normal 2 4 2 12" xfId="29122" xr:uid="{00000000-0005-0000-0000-000051710000}"/>
    <cellStyle name="Normal 2 4 2 13" xfId="29123" xr:uid="{00000000-0005-0000-0000-000052710000}"/>
    <cellStyle name="Normal 2 4 2 14" xfId="29124" xr:uid="{00000000-0005-0000-0000-000053710000}"/>
    <cellStyle name="Normal 2 4 2 15" xfId="29125" xr:uid="{00000000-0005-0000-0000-000054710000}"/>
    <cellStyle name="Normal 2 4 2 16" xfId="29126" xr:uid="{00000000-0005-0000-0000-000055710000}"/>
    <cellStyle name="Normal 2 4 2 17" xfId="29127" xr:uid="{00000000-0005-0000-0000-000056710000}"/>
    <cellStyle name="Normal 2 4 2 18" xfId="29128" xr:uid="{00000000-0005-0000-0000-000057710000}"/>
    <cellStyle name="Normal 2 4 2 18 2" xfId="29129" xr:uid="{00000000-0005-0000-0000-000058710000}"/>
    <cellStyle name="Normal 2 4 2 18 2 2" xfId="29130" xr:uid="{00000000-0005-0000-0000-000059710000}"/>
    <cellStyle name="Normal 2 4 2 18 2 2 2" xfId="29131" xr:uid="{00000000-0005-0000-0000-00005A710000}"/>
    <cellStyle name="Normal 2 4 2 18 2 2 2 2" xfId="29132" xr:uid="{00000000-0005-0000-0000-00005B710000}"/>
    <cellStyle name="Normal 2 4 2 18 2 3" xfId="29133" xr:uid="{00000000-0005-0000-0000-00005C710000}"/>
    <cellStyle name="Normal 2 4 2 18 3" xfId="29134" xr:uid="{00000000-0005-0000-0000-00005D710000}"/>
    <cellStyle name="Normal 2 4 2 18 3 2" xfId="29135" xr:uid="{00000000-0005-0000-0000-00005E710000}"/>
    <cellStyle name="Normal 2 4 2 19" xfId="29136" xr:uid="{00000000-0005-0000-0000-00005F710000}"/>
    <cellStyle name="Normal 2 4 2 2" xfId="29137" xr:uid="{00000000-0005-0000-0000-000060710000}"/>
    <cellStyle name="Normal 2 4 2 2 2" xfId="29138" xr:uid="{00000000-0005-0000-0000-000061710000}"/>
    <cellStyle name="Normal 2 4 2 20" xfId="29139" xr:uid="{00000000-0005-0000-0000-000062710000}"/>
    <cellStyle name="Normal 2 4 2 3" xfId="29140" xr:uid="{00000000-0005-0000-0000-000063710000}"/>
    <cellStyle name="Normal 2 4 2 4" xfId="29141" xr:uid="{00000000-0005-0000-0000-000064710000}"/>
    <cellStyle name="Normal 2 4 2 5" xfId="29142" xr:uid="{00000000-0005-0000-0000-000065710000}"/>
    <cellStyle name="Normal 2 4 2 6" xfId="29143" xr:uid="{00000000-0005-0000-0000-000066710000}"/>
    <cellStyle name="Normal 2 4 2 7" xfId="29144" xr:uid="{00000000-0005-0000-0000-000067710000}"/>
    <cellStyle name="Normal 2 4 2 8" xfId="29145" xr:uid="{00000000-0005-0000-0000-000068710000}"/>
    <cellStyle name="Normal 2 4 2 9" xfId="29146" xr:uid="{00000000-0005-0000-0000-000069710000}"/>
    <cellStyle name="Normal 2 4 20" xfId="29109" xr:uid="{00000000-0005-0000-0000-00006A710000}"/>
    <cellStyle name="Normal 2 4 3" xfId="29147" xr:uid="{00000000-0005-0000-0000-00006B710000}"/>
    <cellStyle name="Normal 2 4 3 2" xfId="29148" xr:uid="{00000000-0005-0000-0000-00006C710000}"/>
    <cellStyle name="Normal 2 4 3 3" xfId="29149" xr:uid="{00000000-0005-0000-0000-00006D710000}"/>
    <cellStyle name="Normal 2 4 4" xfId="29150" xr:uid="{00000000-0005-0000-0000-00006E710000}"/>
    <cellStyle name="Normal 2 4 4 2" xfId="29151" xr:uid="{00000000-0005-0000-0000-00006F710000}"/>
    <cellStyle name="Normal 2 4 4 3" xfId="29152" xr:uid="{00000000-0005-0000-0000-000070710000}"/>
    <cellStyle name="Normal 2 4 5" xfId="29153" xr:uid="{00000000-0005-0000-0000-000071710000}"/>
    <cellStyle name="Normal 2 4 5 2" xfId="29154" xr:uid="{00000000-0005-0000-0000-000072710000}"/>
    <cellStyle name="Normal 2 4 6" xfId="29155" xr:uid="{00000000-0005-0000-0000-000073710000}"/>
    <cellStyle name="Normal 2 4 6 2" xfId="29156" xr:uid="{00000000-0005-0000-0000-000074710000}"/>
    <cellStyle name="Normal 2 4 7" xfId="29157" xr:uid="{00000000-0005-0000-0000-000075710000}"/>
    <cellStyle name="Normal 2 4 8" xfId="29158" xr:uid="{00000000-0005-0000-0000-000076710000}"/>
    <cellStyle name="Normal 2 4 9" xfId="29159" xr:uid="{00000000-0005-0000-0000-000077710000}"/>
    <cellStyle name="Normal 2 40" xfId="29160" xr:uid="{00000000-0005-0000-0000-000078710000}"/>
    <cellStyle name="Normal 2 40 2" xfId="29161" xr:uid="{00000000-0005-0000-0000-000079710000}"/>
    <cellStyle name="Normal 2 40 3" xfId="29162" xr:uid="{00000000-0005-0000-0000-00007A710000}"/>
    <cellStyle name="Normal 2 41" xfId="427" xr:uid="{00000000-0005-0000-0000-00007B710000}"/>
    <cellStyle name="Normal 2 41 2" xfId="428" xr:uid="{00000000-0005-0000-0000-00007C710000}"/>
    <cellStyle name="Normal 2 41 2 2" xfId="29163" xr:uid="{00000000-0005-0000-0000-00007D710000}"/>
    <cellStyle name="Normal 2 41 3" xfId="29164" xr:uid="{00000000-0005-0000-0000-00007E710000}"/>
    <cellStyle name="Normal 2 41 4" xfId="29165" xr:uid="{00000000-0005-0000-0000-00007F710000}"/>
    <cellStyle name="Normal 2 41 5" xfId="29166" xr:uid="{00000000-0005-0000-0000-000080710000}"/>
    <cellStyle name="Normal 2 41 6" xfId="29167" xr:uid="{00000000-0005-0000-0000-000081710000}"/>
    <cellStyle name="Normal 2 41 7" xfId="29168" xr:uid="{00000000-0005-0000-0000-000082710000}"/>
    <cellStyle name="Normal 2 41 8" xfId="29169" xr:uid="{00000000-0005-0000-0000-000083710000}"/>
    <cellStyle name="Normal 2 41 8 2" xfId="29170" xr:uid="{00000000-0005-0000-0000-000084710000}"/>
    <cellStyle name="Normal 2 41 9" xfId="29171" xr:uid="{00000000-0005-0000-0000-000085710000}"/>
    <cellStyle name="Normal 2 42" xfId="29172" xr:uid="{00000000-0005-0000-0000-000086710000}"/>
    <cellStyle name="Normal 2 42 2" xfId="29173" xr:uid="{00000000-0005-0000-0000-000087710000}"/>
    <cellStyle name="Normal 2 42 3" xfId="29174" xr:uid="{00000000-0005-0000-0000-000088710000}"/>
    <cellStyle name="Normal 2 42 4" xfId="29175" xr:uid="{00000000-0005-0000-0000-000089710000}"/>
    <cellStyle name="Normal 2 42 5" xfId="29176" xr:uid="{00000000-0005-0000-0000-00008A710000}"/>
    <cellStyle name="Normal 2 42 6" xfId="29177" xr:uid="{00000000-0005-0000-0000-00008B710000}"/>
    <cellStyle name="Normal 2 42 7" xfId="29178" xr:uid="{00000000-0005-0000-0000-00008C710000}"/>
    <cellStyle name="Normal 2 42 8" xfId="29179" xr:uid="{00000000-0005-0000-0000-00008D710000}"/>
    <cellStyle name="Normal 2 43" xfId="29180" xr:uid="{00000000-0005-0000-0000-00008E710000}"/>
    <cellStyle name="Normal 2 43 2" xfId="29181" xr:uid="{00000000-0005-0000-0000-00008F710000}"/>
    <cellStyle name="Normal 2 43 3" xfId="29182" xr:uid="{00000000-0005-0000-0000-000090710000}"/>
    <cellStyle name="Normal 2 44" xfId="29183" xr:uid="{00000000-0005-0000-0000-000091710000}"/>
    <cellStyle name="Normal 2 44 2" xfId="29184" xr:uid="{00000000-0005-0000-0000-000092710000}"/>
    <cellStyle name="Normal 2 44 3" xfId="29185" xr:uid="{00000000-0005-0000-0000-000093710000}"/>
    <cellStyle name="Normal 2 45" xfId="29186" xr:uid="{00000000-0005-0000-0000-000094710000}"/>
    <cellStyle name="Normal 2 45 2" xfId="29187" xr:uid="{00000000-0005-0000-0000-000095710000}"/>
    <cellStyle name="Normal 2 45 3" xfId="29188" xr:uid="{00000000-0005-0000-0000-000096710000}"/>
    <cellStyle name="Normal 2 46" xfId="29189" xr:uid="{00000000-0005-0000-0000-000097710000}"/>
    <cellStyle name="Normal 2 46 2" xfId="29190" xr:uid="{00000000-0005-0000-0000-000098710000}"/>
    <cellStyle name="Normal 2 46 3" xfId="29191" xr:uid="{00000000-0005-0000-0000-000099710000}"/>
    <cellStyle name="Normal 2 47" xfId="29192" xr:uid="{00000000-0005-0000-0000-00009A710000}"/>
    <cellStyle name="Normal 2 47 2" xfId="29193" xr:uid="{00000000-0005-0000-0000-00009B710000}"/>
    <cellStyle name="Normal 2 47 3" xfId="29194" xr:uid="{00000000-0005-0000-0000-00009C710000}"/>
    <cellStyle name="Normal 2 48" xfId="29195" xr:uid="{00000000-0005-0000-0000-00009D710000}"/>
    <cellStyle name="Normal 2 48 2" xfId="29196" xr:uid="{00000000-0005-0000-0000-00009E710000}"/>
    <cellStyle name="Normal 2 48 3" xfId="29197" xr:uid="{00000000-0005-0000-0000-00009F710000}"/>
    <cellStyle name="Normal 2 49" xfId="29198" xr:uid="{00000000-0005-0000-0000-0000A0710000}"/>
    <cellStyle name="Normal 2 49 2" xfId="29199" xr:uid="{00000000-0005-0000-0000-0000A1710000}"/>
    <cellStyle name="Normal 2 49 3" xfId="29200" xr:uid="{00000000-0005-0000-0000-0000A2710000}"/>
    <cellStyle name="Normal 2 5" xfId="429" xr:uid="{00000000-0005-0000-0000-0000A3710000}"/>
    <cellStyle name="Normal 2 5 10" xfId="29201" xr:uid="{00000000-0005-0000-0000-0000A4710000}"/>
    <cellStyle name="Normal 2 5 11" xfId="29202" xr:uid="{00000000-0005-0000-0000-0000A5710000}"/>
    <cellStyle name="Normal 2 5 12" xfId="29203" xr:uid="{00000000-0005-0000-0000-0000A6710000}"/>
    <cellStyle name="Normal 2 5 13" xfId="29204" xr:uid="{00000000-0005-0000-0000-0000A7710000}"/>
    <cellStyle name="Normal 2 5 14" xfId="29205" xr:uid="{00000000-0005-0000-0000-0000A8710000}"/>
    <cellStyle name="Normal 2 5 15" xfId="29206" xr:uid="{00000000-0005-0000-0000-0000A9710000}"/>
    <cellStyle name="Normal 2 5 16" xfId="29207" xr:uid="{00000000-0005-0000-0000-0000AA710000}"/>
    <cellStyle name="Normal 2 5 17" xfId="29208" xr:uid="{00000000-0005-0000-0000-0000AB710000}"/>
    <cellStyle name="Normal 2 5 18" xfId="29209" xr:uid="{00000000-0005-0000-0000-0000AC710000}"/>
    <cellStyle name="Normal 2 5 19" xfId="29210" xr:uid="{00000000-0005-0000-0000-0000AD710000}"/>
    <cellStyle name="Normal 2 5 2" xfId="29211" xr:uid="{00000000-0005-0000-0000-0000AE710000}"/>
    <cellStyle name="Normal 2 5 2 10" xfId="29212" xr:uid="{00000000-0005-0000-0000-0000AF710000}"/>
    <cellStyle name="Normal 2 5 2 11" xfId="29213" xr:uid="{00000000-0005-0000-0000-0000B0710000}"/>
    <cellStyle name="Normal 2 5 2 12" xfId="29214" xr:uid="{00000000-0005-0000-0000-0000B1710000}"/>
    <cellStyle name="Normal 2 5 2 13" xfId="29215" xr:uid="{00000000-0005-0000-0000-0000B2710000}"/>
    <cellStyle name="Normal 2 5 2 14" xfId="29216" xr:uid="{00000000-0005-0000-0000-0000B3710000}"/>
    <cellStyle name="Normal 2 5 2 15" xfId="29217" xr:uid="{00000000-0005-0000-0000-0000B4710000}"/>
    <cellStyle name="Normal 2 5 2 16" xfId="29218" xr:uid="{00000000-0005-0000-0000-0000B5710000}"/>
    <cellStyle name="Normal 2 5 2 17" xfId="29219" xr:uid="{00000000-0005-0000-0000-0000B6710000}"/>
    <cellStyle name="Normal 2 5 2 18" xfId="29220" xr:uid="{00000000-0005-0000-0000-0000B7710000}"/>
    <cellStyle name="Normal 2 5 2 19" xfId="29221" xr:uid="{00000000-0005-0000-0000-0000B8710000}"/>
    <cellStyle name="Normal 2 5 2 2" xfId="29222" xr:uid="{00000000-0005-0000-0000-0000B9710000}"/>
    <cellStyle name="Normal 2 5 2 2 10" xfId="29223" xr:uid="{00000000-0005-0000-0000-0000BA710000}"/>
    <cellStyle name="Normal 2 5 2 2 11" xfId="29224" xr:uid="{00000000-0005-0000-0000-0000BB710000}"/>
    <cellStyle name="Normal 2 5 2 2 12" xfId="29225" xr:uid="{00000000-0005-0000-0000-0000BC710000}"/>
    <cellStyle name="Normal 2 5 2 2 13" xfId="29226" xr:uid="{00000000-0005-0000-0000-0000BD710000}"/>
    <cellStyle name="Normal 2 5 2 2 14" xfId="29227" xr:uid="{00000000-0005-0000-0000-0000BE710000}"/>
    <cellStyle name="Normal 2 5 2 2 15" xfId="29228" xr:uid="{00000000-0005-0000-0000-0000BF710000}"/>
    <cellStyle name="Normal 2 5 2 2 16" xfId="29229" xr:uid="{00000000-0005-0000-0000-0000C0710000}"/>
    <cellStyle name="Normal 2 5 2 2 17" xfId="29230" xr:uid="{00000000-0005-0000-0000-0000C1710000}"/>
    <cellStyle name="Normal 2 5 2 2 18" xfId="29231" xr:uid="{00000000-0005-0000-0000-0000C2710000}"/>
    <cellStyle name="Normal 2 5 2 2 19" xfId="29232" xr:uid="{00000000-0005-0000-0000-0000C3710000}"/>
    <cellStyle name="Normal 2 5 2 2 2" xfId="29233" xr:uid="{00000000-0005-0000-0000-0000C4710000}"/>
    <cellStyle name="Normal 2 5 2 2 20" xfId="29234" xr:uid="{00000000-0005-0000-0000-0000C5710000}"/>
    <cellStyle name="Normal 2 5 2 2 3" xfId="29235" xr:uid="{00000000-0005-0000-0000-0000C6710000}"/>
    <cellStyle name="Normal 2 5 2 2 4" xfId="29236" xr:uid="{00000000-0005-0000-0000-0000C7710000}"/>
    <cellStyle name="Normal 2 5 2 2 5" xfId="29237" xr:uid="{00000000-0005-0000-0000-0000C8710000}"/>
    <cellStyle name="Normal 2 5 2 2 6" xfId="29238" xr:uid="{00000000-0005-0000-0000-0000C9710000}"/>
    <cellStyle name="Normal 2 5 2 2 7" xfId="29239" xr:uid="{00000000-0005-0000-0000-0000CA710000}"/>
    <cellStyle name="Normal 2 5 2 2 8" xfId="29240" xr:uid="{00000000-0005-0000-0000-0000CB710000}"/>
    <cellStyle name="Normal 2 5 2 2 9" xfId="29241" xr:uid="{00000000-0005-0000-0000-0000CC710000}"/>
    <cellStyle name="Normal 2 5 2 20" xfId="29242" xr:uid="{00000000-0005-0000-0000-0000CD710000}"/>
    <cellStyle name="Normal 2 5 2 21" xfId="29243" xr:uid="{00000000-0005-0000-0000-0000CE710000}"/>
    <cellStyle name="Normal 2 5 2 22" xfId="29244" xr:uid="{00000000-0005-0000-0000-0000CF710000}"/>
    <cellStyle name="Normal 2 5 2 23" xfId="29245" xr:uid="{00000000-0005-0000-0000-0000D0710000}"/>
    <cellStyle name="Normal 2 5 2 3" xfId="29246" xr:uid="{00000000-0005-0000-0000-0000D1710000}"/>
    <cellStyle name="Normal 2 5 2 4" xfId="29247" xr:uid="{00000000-0005-0000-0000-0000D2710000}"/>
    <cellStyle name="Normal 2 5 2 5" xfId="29248" xr:uid="{00000000-0005-0000-0000-0000D3710000}"/>
    <cellStyle name="Normal 2 5 2 6" xfId="29249" xr:uid="{00000000-0005-0000-0000-0000D4710000}"/>
    <cellStyle name="Normal 2 5 2 7" xfId="29250" xr:uid="{00000000-0005-0000-0000-0000D5710000}"/>
    <cellStyle name="Normal 2 5 2 8" xfId="29251" xr:uid="{00000000-0005-0000-0000-0000D6710000}"/>
    <cellStyle name="Normal 2 5 2 9" xfId="29252" xr:uid="{00000000-0005-0000-0000-0000D7710000}"/>
    <cellStyle name="Normal 2 5 20" xfId="29253" xr:uid="{00000000-0005-0000-0000-0000D8710000}"/>
    <cellStyle name="Normal 2 5 21" xfId="29254" xr:uid="{00000000-0005-0000-0000-0000D9710000}"/>
    <cellStyle name="Normal 2 5 22" xfId="29255" xr:uid="{00000000-0005-0000-0000-0000DA710000}"/>
    <cellStyle name="Normal 2 5 23" xfId="29256" xr:uid="{00000000-0005-0000-0000-0000DB710000}"/>
    <cellStyle name="Normal 2 5 24" xfId="29257" xr:uid="{00000000-0005-0000-0000-0000DC710000}"/>
    <cellStyle name="Normal 2 5 25" xfId="29258" xr:uid="{00000000-0005-0000-0000-0000DD710000}"/>
    <cellStyle name="Normal 2 5 26" xfId="29259" xr:uid="{00000000-0005-0000-0000-0000DE710000}"/>
    <cellStyle name="Normal 2 5 27" xfId="29260" xr:uid="{00000000-0005-0000-0000-0000DF710000}"/>
    <cellStyle name="Normal 2 5 28" xfId="29261" xr:uid="{00000000-0005-0000-0000-0000E0710000}"/>
    <cellStyle name="Normal 2 5 29" xfId="29262" xr:uid="{00000000-0005-0000-0000-0000E1710000}"/>
    <cellStyle name="Normal 2 5 3" xfId="29263" xr:uid="{00000000-0005-0000-0000-0000E2710000}"/>
    <cellStyle name="Normal 2 5 3 2" xfId="29264" xr:uid="{00000000-0005-0000-0000-0000E3710000}"/>
    <cellStyle name="Normal 2 5 3 3" xfId="29265" xr:uid="{00000000-0005-0000-0000-0000E4710000}"/>
    <cellStyle name="Normal 2 5 3 4" xfId="29266" xr:uid="{00000000-0005-0000-0000-0000E5710000}"/>
    <cellStyle name="Normal 2 5 30" xfId="29267" xr:uid="{00000000-0005-0000-0000-0000E6710000}"/>
    <cellStyle name="Normal 2 5 31" xfId="29268" xr:uid="{00000000-0005-0000-0000-0000E7710000}"/>
    <cellStyle name="Normal 2 5 32" xfId="29269" xr:uid="{00000000-0005-0000-0000-0000E8710000}"/>
    <cellStyle name="Normal 2 5 33" xfId="29270" xr:uid="{00000000-0005-0000-0000-0000E9710000}"/>
    <cellStyle name="Normal 2 5 34" xfId="29271" xr:uid="{00000000-0005-0000-0000-0000EA710000}"/>
    <cellStyle name="Normal 2 5 35" xfId="29272" xr:uid="{00000000-0005-0000-0000-0000EB710000}"/>
    <cellStyle name="Normal 2 5 4" xfId="29273" xr:uid="{00000000-0005-0000-0000-0000EC710000}"/>
    <cellStyle name="Normal 2 5 4 2" xfId="29274" xr:uid="{00000000-0005-0000-0000-0000ED710000}"/>
    <cellStyle name="Normal 2 5 5" xfId="29275" xr:uid="{00000000-0005-0000-0000-0000EE710000}"/>
    <cellStyle name="Normal 2 5 5 2" xfId="29276" xr:uid="{00000000-0005-0000-0000-0000EF710000}"/>
    <cellStyle name="Normal 2 5 6" xfId="29277" xr:uid="{00000000-0005-0000-0000-0000F0710000}"/>
    <cellStyle name="Normal 2 5 6 2" xfId="29278" xr:uid="{00000000-0005-0000-0000-0000F1710000}"/>
    <cellStyle name="Normal 2 5 7" xfId="29279" xr:uid="{00000000-0005-0000-0000-0000F2710000}"/>
    <cellStyle name="Normal 2 5 7 2" xfId="29280" xr:uid="{00000000-0005-0000-0000-0000F3710000}"/>
    <cellStyle name="Normal 2 5 8" xfId="29281" xr:uid="{00000000-0005-0000-0000-0000F4710000}"/>
    <cellStyle name="Normal 2 5 9" xfId="29282" xr:uid="{00000000-0005-0000-0000-0000F5710000}"/>
    <cellStyle name="Normal 2 50" xfId="29283" xr:uid="{00000000-0005-0000-0000-0000F6710000}"/>
    <cellStyle name="Normal 2 50 2" xfId="29284" xr:uid="{00000000-0005-0000-0000-0000F7710000}"/>
    <cellStyle name="Normal 2 50 3" xfId="29285" xr:uid="{00000000-0005-0000-0000-0000F8710000}"/>
    <cellStyle name="Normal 2 51" xfId="29286" xr:uid="{00000000-0005-0000-0000-0000F9710000}"/>
    <cellStyle name="Normal 2 51 2" xfId="29287" xr:uid="{00000000-0005-0000-0000-0000FA710000}"/>
    <cellStyle name="Normal 2 51 3" xfId="29288" xr:uid="{00000000-0005-0000-0000-0000FB710000}"/>
    <cellStyle name="Normal 2 51 4" xfId="29289" xr:uid="{00000000-0005-0000-0000-0000FC710000}"/>
    <cellStyle name="Normal 2 51 5" xfId="29290" xr:uid="{00000000-0005-0000-0000-0000FD710000}"/>
    <cellStyle name="Normal 2 52" xfId="29291" xr:uid="{00000000-0005-0000-0000-0000FE710000}"/>
    <cellStyle name="Normal 2 52 2" xfId="29292" xr:uid="{00000000-0005-0000-0000-0000FF710000}"/>
    <cellStyle name="Normal 2 52 3" xfId="29293" xr:uid="{00000000-0005-0000-0000-000000720000}"/>
    <cellStyle name="Normal 2 52 4" xfId="29294" xr:uid="{00000000-0005-0000-0000-000001720000}"/>
    <cellStyle name="Normal 2 52 5" xfId="29295" xr:uid="{00000000-0005-0000-0000-000002720000}"/>
    <cellStyle name="Normal 2 53" xfId="29296" xr:uid="{00000000-0005-0000-0000-000003720000}"/>
    <cellStyle name="Normal 2 53 2" xfId="29297" xr:uid="{00000000-0005-0000-0000-000004720000}"/>
    <cellStyle name="Normal 2 53 3" xfId="29298" xr:uid="{00000000-0005-0000-0000-000005720000}"/>
    <cellStyle name="Normal 2 53 4" xfId="29299" xr:uid="{00000000-0005-0000-0000-000006720000}"/>
    <cellStyle name="Normal 2 53 5" xfId="29300" xr:uid="{00000000-0005-0000-0000-000007720000}"/>
    <cellStyle name="Normal 2 54" xfId="29301" xr:uid="{00000000-0005-0000-0000-000008720000}"/>
    <cellStyle name="Normal 2 54 2" xfId="29302" xr:uid="{00000000-0005-0000-0000-000009720000}"/>
    <cellStyle name="Normal 2 54 3" xfId="29303" xr:uid="{00000000-0005-0000-0000-00000A720000}"/>
    <cellStyle name="Normal 2 54 4" xfId="29304" xr:uid="{00000000-0005-0000-0000-00000B720000}"/>
    <cellStyle name="Normal 2 54 5" xfId="29305" xr:uid="{00000000-0005-0000-0000-00000C720000}"/>
    <cellStyle name="Normal 2 55" xfId="29306" xr:uid="{00000000-0005-0000-0000-00000D720000}"/>
    <cellStyle name="Normal 2 55 2" xfId="29307" xr:uid="{00000000-0005-0000-0000-00000E720000}"/>
    <cellStyle name="Normal 2 55 3" xfId="29308" xr:uid="{00000000-0005-0000-0000-00000F720000}"/>
    <cellStyle name="Normal 2 55 4" xfId="29309" xr:uid="{00000000-0005-0000-0000-000010720000}"/>
    <cellStyle name="Normal 2 55 5" xfId="29310" xr:uid="{00000000-0005-0000-0000-000011720000}"/>
    <cellStyle name="Normal 2 56" xfId="29311" xr:uid="{00000000-0005-0000-0000-000012720000}"/>
    <cellStyle name="Normal 2 56 2" xfId="29312" xr:uid="{00000000-0005-0000-0000-000013720000}"/>
    <cellStyle name="Normal 2 56 3" xfId="29313" xr:uid="{00000000-0005-0000-0000-000014720000}"/>
    <cellStyle name="Normal 2 56 4" xfId="29314" xr:uid="{00000000-0005-0000-0000-000015720000}"/>
    <cellStyle name="Normal 2 56 5" xfId="29315" xr:uid="{00000000-0005-0000-0000-000016720000}"/>
    <cellStyle name="Normal 2 57" xfId="29316" xr:uid="{00000000-0005-0000-0000-000017720000}"/>
    <cellStyle name="Normal 2 57 2" xfId="29317" xr:uid="{00000000-0005-0000-0000-000018720000}"/>
    <cellStyle name="Normal 2 57 3" xfId="29318" xr:uid="{00000000-0005-0000-0000-000019720000}"/>
    <cellStyle name="Normal 2 57 4" xfId="29319" xr:uid="{00000000-0005-0000-0000-00001A720000}"/>
    <cellStyle name="Normal 2 57 5" xfId="29320" xr:uid="{00000000-0005-0000-0000-00001B720000}"/>
    <cellStyle name="Normal 2 58" xfId="29321" xr:uid="{00000000-0005-0000-0000-00001C720000}"/>
    <cellStyle name="Normal 2 58 2" xfId="29322" xr:uid="{00000000-0005-0000-0000-00001D720000}"/>
    <cellStyle name="Normal 2 58 3" xfId="29323" xr:uid="{00000000-0005-0000-0000-00001E720000}"/>
    <cellStyle name="Normal 2 58 4" xfId="29324" xr:uid="{00000000-0005-0000-0000-00001F720000}"/>
    <cellStyle name="Normal 2 58 5" xfId="29325" xr:uid="{00000000-0005-0000-0000-000020720000}"/>
    <cellStyle name="Normal 2 59" xfId="29326" xr:uid="{00000000-0005-0000-0000-000021720000}"/>
    <cellStyle name="Normal 2 59 2" xfId="29327" xr:uid="{00000000-0005-0000-0000-000022720000}"/>
    <cellStyle name="Normal 2 59 3" xfId="29328" xr:uid="{00000000-0005-0000-0000-000023720000}"/>
    <cellStyle name="Normal 2 59 4" xfId="29329" xr:uid="{00000000-0005-0000-0000-000024720000}"/>
    <cellStyle name="Normal 2 59 5" xfId="29330" xr:uid="{00000000-0005-0000-0000-000025720000}"/>
    <cellStyle name="Normal 2 6" xfId="430" xr:uid="{00000000-0005-0000-0000-000026720000}"/>
    <cellStyle name="Normal 2 6 10" xfId="29331" xr:uid="{00000000-0005-0000-0000-000027720000}"/>
    <cellStyle name="Normal 2 6 11" xfId="29332" xr:uid="{00000000-0005-0000-0000-000028720000}"/>
    <cellStyle name="Normal 2 6 12" xfId="29333" xr:uid="{00000000-0005-0000-0000-000029720000}"/>
    <cellStyle name="Normal 2 6 13" xfId="29334" xr:uid="{00000000-0005-0000-0000-00002A720000}"/>
    <cellStyle name="Normal 2 6 14" xfId="29335" xr:uid="{00000000-0005-0000-0000-00002B720000}"/>
    <cellStyle name="Normal 2 6 15" xfId="29336" xr:uid="{00000000-0005-0000-0000-00002C720000}"/>
    <cellStyle name="Normal 2 6 16" xfId="29337" xr:uid="{00000000-0005-0000-0000-00002D720000}"/>
    <cellStyle name="Normal 2 6 17" xfId="29338" xr:uid="{00000000-0005-0000-0000-00002E720000}"/>
    <cellStyle name="Normal 2 6 18" xfId="29339" xr:uid="{00000000-0005-0000-0000-00002F720000}"/>
    <cellStyle name="Normal 2 6 19" xfId="29340" xr:uid="{00000000-0005-0000-0000-000030720000}"/>
    <cellStyle name="Normal 2 6 2" xfId="29341" xr:uid="{00000000-0005-0000-0000-000031720000}"/>
    <cellStyle name="Normal 2 6 2 10" xfId="29342" xr:uid="{00000000-0005-0000-0000-000032720000}"/>
    <cellStyle name="Normal 2 6 2 11" xfId="29343" xr:uid="{00000000-0005-0000-0000-000033720000}"/>
    <cellStyle name="Normal 2 6 2 12" xfId="29344" xr:uid="{00000000-0005-0000-0000-000034720000}"/>
    <cellStyle name="Normal 2 6 2 13" xfId="29345" xr:uid="{00000000-0005-0000-0000-000035720000}"/>
    <cellStyle name="Normal 2 6 2 14" xfId="29346" xr:uid="{00000000-0005-0000-0000-000036720000}"/>
    <cellStyle name="Normal 2 6 2 15" xfId="29347" xr:uid="{00000000-0005-0000-0000-000037720000}"/>
    <cellStyle name="Normal 2 6 2 16" xfId="29348" xr:uid="{00000000-0005-0000-0000-000038720000}"/>
    <cellStyle name="Normal 2 6 2 17" xfId="29349" xr:uid="{00000000-0005-0000-0000-000039720000}"/>
    <cellStyle name="Normal 2 6 2 18" xfId="29350" xr:uid="{00000000-0005-0000-0000-00003A720000}"/>
    <cellStyle name="Normal 2 6 2 19" xfId="29351" xr:uid="{00000000-0005-0000-0000-00003B720000}"/>
    <cellStyle name="Normal 2 6 2 2" xfId="29352" xr:uid="{00000000-0005-0000-0000-00003C720000}"/>
    <cellStyle name="Normal 2 6 2 20" xfId="29353" xr:uid="{00000000-0005-0000-0000-00003D720000}"/>
    <cellStyle name="Normal 2 6 2 21" xfId="29354" xr:uid="{00000000-0005-0000-0000-00003E720000}"/>
    <cellStyle name="Normal 2 6 2 3" xfId="29355" xr:uid="{00000000-0005-0000-0000-00003F720000}"/>
    <cellStyle name="Normal 2 6 2 4" xfId="29356" xr:uid="{00000000-0005-0000-0000-000040720000}"/>
    <cellStyle name="Normal 2 6 2 5" xfId="29357" xr:uid="{00000000-0005-0000-0000-000041720000}"/>
    <cellStyle name="Normal 2 6 2 6" xfId="29358" xr:uid="{00000000-0005-0000-0000-000042720000}"/>
    <cellStyle name="Normal 2 6 2 7" xfId="29359" xr:uid="{00000000-0005-0000-0000-000043720000}"/>
    <cellStyle name="Normal 2 6 2 8" xfId="29360" xr:uid="{00000000-0005-0000-0000-000044720000}"/>
    <cellStyle name="Normal 2 6 2 9" xfId="29361" xr:uid="{00000000-0005-0000-0000-000045720000}"/>
    <cellStyle name="Normal 2 6 20" xfId="29362" xr:uid="{00000000-0005-0000-0000-000046720000}"/>
    <cellStyle name="Normal 2 6 21" xfId="29363" xr:uid="{00000000-0005-0000-0000-000047720000}"/>
    <cellStyle name="Normal 2 6 22" xfId="29364" xr:uid="{00000000-0005-0000-0000-000048720000}"/>
    <cellStyle name="Normal 2 6 3" xfId="29365" xr:uid="{00000000-0005-0000-0000-000049720000}"/>
    <cellStyle name="Normal 2 6 4" xfId="29366" xr:uid="{00000000-0005-0000-0000-00004A720000}"/>
    <cellStyle name="Normal 2 6 5" xfId="29367" xr:uid="{00000000-0005-0000-0000-00004B720000}"/>
    <cellStyle name="Normal 2 6 6" xfId="29368" xr:uid="{00000000-0005-0000-0000-00004C720000}"/>
    <cellStyle name="Normal 2 6 7" xfId="29369" xr:uid="{00000000-0005-0000-0000-00004D720000}"/>
    <cellStyle name="Normal 2 6 8" xfId="29370" xr:uid="{00000000-0005-0000-0000-00004E720000}"/>
    <cellStyle name="Normal 2 6 9" xfId="29371" xr:uid="{00000000-0005-0000-0000-00004F720000}"/>
    <cellStyle name="Normal 2 60" xfId="29372" xr:uid="{00000000-0005-0000-0000-000050720000}"/>
    <cellStyle name="Normal 2 60 2" xfId="29373" xr:uid="{00000000-0005-0000-0000-000051720000}"/>
    <cellStyle name="Normal 2 60 3" xfId="29374" xr:uid="{00000000-0005-0000-0000-000052720000}"/>
    <cellStyle name="Normal 2 61" xfId="29375" xr:uid="{00000000-0005-0000-0000-000053720000}"/>
    <cellStyle name="Normal 2 61 2" xfId="29376" xr:uid="{00000000-0005-0000-0000-000054720000}"/>
    <cellStyle name="Normal 2 61 3" xfId="29377" xr:uid="{00000000-0005-0000-0000-000055720000}"/>
    <cellStyle name="Normal 2 62" xfId="29378" xr:uid="{00000000-0005-0000-0000-000056720000}"/>
    <cellStyle name="Normal 2 62 2" xfId="29379" xr:uid="{00000000-0005-0000-0000-000057720000}"/>
    <cellStyle name="Normal 2 62 3" xfId="29380" xr:uid="{00000000-0005-0000-0000-000058720000}"/>
    <cellStyle name="Normal 2 63" xfId="29381" xr:uid="{00000000-0005-0000-0000-000059720000}"/>
    <cellStyle name="Normal 2 63 2" xfId="29382" xr:uid="{00000000-0005-0000-0000-00005A720000}"/>
    <cellStyle name="Normal 2 63 3" xfId="29383" xr:uid="{00000000-0005-0000-0000-00005B720000}"/>
    <cellStyle name="Normal 2 64" xfId="29384" xr:uid="{00000000-0005-0000-0000-00005C720000}"/>
    <cellStyle name="Normal 2 64 2" xfId="29385" xr:uid="{00000000-0005-0000-0000-00005D720000}"/>
    <cellStyle name="Normal 2 64 3" xfId="29386" xr:uid="{00000000-0005-0000-0000-00005E720000}"/>
    <cellStyle name="Normal 2 65" xfId="29387" xr:uid="{00000000-0005-0000-0000-00005F720000}"/>
    <cellStyle name="Normal 2 65 2" xfId="29388" xr:uid="{00000000-0005-0000-0000-000060720000}"/>
    <cellStyle name="Normal 2 65 3" xfId="29389" xr:uid="{00000000-0005-0000-0000-000061720000}"/>
    <cellStyle name="Normal 2 66" xfId="29390" xr:uid="{00000000-0005-0000-0000-000062720000}"/>
    <cellStyle name="Normal 2 66 2" xfId="29391" xr:uid="{00000000-0005-0000-0000-000063720000}"/>
    <cellStyle name="Normal 2 66 3" xfId="29392" xr:uid="{00000000-0005-0000-0000-000064720000}"/>
    <cellStyle name="Normal 2 67" xfId="29393" xr:uid="{00000000-0005-0000-0000-000065720000}"/>
    <cellStyle name="Normal 2 67 2" xfId="29394" xr:uid="{00000000-0005-0000-0000-000066720000}"/>
    <cellStyle name="Normal 2 67 3" xfId="29395" xr:uid="{00000000-0005-0000-0000-000067720000}"/>
    <cellStyle name="Normal 2 68" xfId="29396" xr:uid="{00000000-0005-0000-0000-000068720000}"/>
    <cellStyle name="Normal 2 68 2" xfId="29397" xr:uid="{00000000-0005-0000-0000-000069720000}"/>
    <cellStyle name="Normal 2 68 3" xfId="29398" xr:uid="{00000000-0005-0000-0000-00006A720000}"/>
    <cellStyle name="Normal 2 69" xfId="29399" xr:uid="{00000000-0005-0000-0000-00006B720000}"/>
    <cellStyle name="Normal 2 69 2" xfId="29400" xr:uid="{00000000-0005-0000-0000-00006C720000}"/>
    <cellStyle name="Normal 2 69 3" xfId="29401" xr:uid="{00000000-0005-0000-0000-00006D720000}"/>
    <cellStyle name="Normal 2 7" xfId="431" xr:uid="{00000000-0005-0000-0000-00006E720000}"/>
    <cellStyle name="Normal 2 7 2" xfId="29402" xr:uid="{00000000-0005-0000-0000-00006F720000}"/>
    <cellStyle name="Normal 2 7 3" xfId="29403" xr:uid="{00000000-0005-0000-0000-000070720000}"/>
    <cellStyle name="Normal 2 70" xfId="29404" xr:uid="{00000000-0005-0000-0000-000071720000}"/>
    <cellStyle name="Normal 2 70 2" xfId="29405" xr:uid="{00000000-0005-0000-0000-000072720000}"/>
    <cellStyle name="Normal 2 70 3" xfId="29406" xr:uid="{00000000-0005-0000-0000-000073720000}"/>
    <cellStyle name="Normal 2 71" xfId="29407" xr:uid="{00000000-0005-0000-0000-000074720000}"/>
    <cellStyle name="Normal 2 71 2" xfId="29408" xr:uid="{00000000-0005-0000-0000-000075720000}"/>
    <cellStyle name="Normal 2 71 3" xfId="29409" xr:uid="{00000000-0005-0000-0000-000076720000}"/>
    <cellStyle name="Normal 2 72" xfId="29410" xr:uid="{00000000-0005-0000-0000-000077720000}"/>
    <cellStyle name="Normal 2 72 2" xfId="29411" xr:uid="{00000000-0005-0000-0000-000078720000}"/>
    <cellStyle name="Normal 2 72 3" xfId="29412" xr:uid="{00000000-0005-0000-0000-000079720000}"/>
    <cellStyle name="Normal 2 73" xfId="29413" xr:uid="{00000000-0005-0000-0000-00007A720000}"/>
    <cellStyle name="Normal 2 73 2" xfId="29414" xr:uid="{00000000-0005-0000-0000-00007B720000}"/>
    <cellStyle name="Normal 2 73 3" xfId="29415" xr:uid="{00000000-0005-0000-0000-00007C720000}"/>
    <cellStyle name="Normal 2 74" xfId="29416" xr:uid="{00000000-0005-0000-0000-00007D720000}"/>
    <cellStyle name="Normal 2 74 2" xfId="29417" xr:uid="{00000000-0005-0000-0000-00007E720000}"/>
    <cellStyle name="Normal 2 74 3" xfId="29418" xr:uid="{00000000-0005-0000-0000-00007F720000}"/>
    <cellStyle name="Normal 2 75" xfId="29419" xr:uid="{00000000-0005-0000-0000-000080720000}"/>
    <cellStyle name="Normal 2 76" xfId="29420" xr:uid="{00000000-0005-0000-0000-000081720000}"/>
    <cellStyle name="Normal 2 77" xfId="29421" xr:uid="{00000000-0005-0000-0000-000082720000}"/>
    <cellStyle name="Normal 2 78" xfId="29422" xr:uid="{00000000-0005-0000-0000-000083720000}"/>
    <cellStyle name="Normal 2 79" xfId="29423" xr:uid="{00000000-0005-0000-0000-000084720000}"/>
    <cellStyle name="Normal 2 8" xfId="432" xr:uid="{00000000-0005-0000-0000-000085720000}"/>
    <cellStyle name="Normal 2 8 2" xfId="29424" xr:uid="{00000000-0005-0000-0000-000086720000}"/>
    <cellStyle name="Normal 2 8 3" xfId="29425" xr:uid="{00000000-0005-0000-0000-000087720000}"/>
    <cellStyle name="Normal 2 80" xfId="29426" xr:uid="{00000000-0005-0000-0000-000088720000}"/>
    <cellStyle name="Normal 2 81" xfId="29427" xr:uid="{00000000-0005-0000-0000-000089720000}"/>
    <cellStyle name="Normal 2 82" xfId="29428" xr:uid="{00000000-0005-0000-0000-00008A720000}"/>
    <cellStyle name="Normal 2 82 2" xfId="29429" xr:uid="{00000000-0005-0000-0000-00008B720000}"/>
    <cellStyle name="Normal 2 82 2 2" xfId="29430" xr:uid="{00000000-0005-0000-0000-00008C720000}"/>
    <cellStyle name="Normal 2 82 2 3" xfId="29431" xr:uid="{00000000-0005-0000-0000-00008D720000}"/>
    <cellStyle name="Normal 2 82 3" xfId="29432" xr:uid="{00000000-0005-0000-0000-00008E720000}"/>
    <cellStyle name="Normal 2 82 4" xfId="29433" xr:uid="{00000000-0005-0000-0000-00008F720000}"/>
    <cellStyle name="Normal 2 83" xfId="29434" xr:uid="{00000000-0005-0000-0000-000090720000}"/>
    <cellStyle name="Normal 2 83 2" xfId="29435" xr:uid="{00000000-0005-0000-0000-000091720000}"/>
    <cellStyle name="Normal 2 84" xfId="29436" xr:uid="{00000000-0005-0000-0000-000092720000}"/>
    <cellStyle name="Normal 2 84 2" xfId="29437" xr:uid="{00000000-0005-0000-0000-000093720000}"/>
    <cellStyle name="Normal 2 85" xfId="29438" xr:uid="{00000000-0005-0000-0000-000094720000}"/>
    <cellStyle name="Normal 2 85 2" xfId="29439" xr:uid="{00000000-0005-0000-0000-000095720000}"/>
    <cellStyle name="Normal 2 85 2 2" xfId="29440" xr:uid="{00000000-0005-0000-0000-000096720000}"/>
    <cellStyle name="Normal 2 85 3" xfId="29441" xr:uid="{00000000-0005-0000-0000-000097720000}"/>
    <cellStyle name="Normal 2 85 4" xfId="29442" xr:uid="{00000000-0005-0000-0000-000098720000}"/>
    <cellStyle name="Normal 2 85 5" xfId="29443" xr:uid="{00000000-0005-0000-0000-000099720000}"/>
    <cellStyle name="Normal 2 86" xfId="29444" xr:uid="{00000000-0005-0000-0000-00009A720000}"/>
    <cellStyle name="Normal 2 86 2" xfId="29445" xr:uid="{00000000-0005-0000-0000-00009B720000}"/>
    <cellStyle name="Normal 2 86 2 2" xfId="29446" xr:uid="{00000000-0005-0000-0000-00009C720000}"/>
    <cellStyle name="Normal 2 86 3" xfId="29447" xr:uid="{00000000-0005-0000-0000-00009D720000}"/>
    <cellStyle name="Normal 2 87" xfId="29448" xr:uid="{00000000-0005-0000-0000-00009E720000}"/>
    <cellStyle name="Normal 2 87 2" xfId="29449" xr:uid="{00000000-0005-0000-0000-00009F720000}"/>
    <cellStyle name="Normal 2 87 3" xfId="29450" xr:uid="{00000000-0005-0000-0000-0000A0720000}"/>
    <cellStyle name="Normal 2 87 4" xfId="29451" xr:uid="{00000000-0005-0000-0000-0000A1720000}"/>
    <cellStyle name="Normal 2 87 5" xfId="29452" xr:uid="{00000000-0005-0000-0000-0000A2720000}"/>
    <cellStyle name="Normal 2 88" xfId="29453" xr:uid="{00000000-0005-0000-0000-0000A3720000}"/>
    <cellStyle name="Normal 2 88 2" xfId="29454" xr:uid="{00000000-0005-0000-0000-0000A4720000}"/>
    <cellStyle name="Normal 2 88 3" xfId="29455" xr:uid="{00000000-0005-0000-0000-0000A5720000}"/>
    <cellStyle name="Normal 2 88 4" xfId="29456" xr:uid="{00000000-0005-0000-0000-0000A6720000}"/>
    <cellStyle name="Normal 2 88 5" xfId="29457" xr:uid="{00000000-0005-0000-0000-0000A7720000}"/>
    <cellStyle name="Normal 2 89" xfId="29458" xr:uid="{00000000-0005-0000-0000-0000A8720000}"/>
    <cellStyle name="Normal 2 89 2" xfId="29459" xr:uid="{00000000-0005-0000-0000-0000A9720000}"/>
    <cellStyle name="Normal 2 9" xfId="433" xr:uid="{00000000-0005-0000-0000-0000AA720000}"/>
    <cellStyle name="Normal 2 9 2" xfId="29460" xr:uid="{00000000-0005-0000-0000-0000AB720000}"/>
    <cellStyle name="Normal 2 9 3" xfId="29461" xr:uid="{00000000-0005-0000-0000-0000AC720000}"/>
    <cellStyle name="Normal 2 9 4" xfId="29462" xr:uid="{00000000-0005-0000-0000-0000AD720000}"/>
    <cellStyle name="Normal 2 9 5" xfId="29463" xr:uid="{00000000-0005-0000-0000-0000AE720000}"/>
    <cellStyle name="Normal 2 9_Enlaces" xfId="29464" xr:uid="{00000000-0005-0000-0000-0000AF720000}"/>
    <cellStyle name="Normal 2 90" xfId="29465" xr:uid="{00000000-0005-0000-0000-0000B0720000}"/>
    <cellStyle name="Normal 2 90 2" xfId="29466" xr:uid="{00000000-0005-0000-0000-0000B1720000}"/>
    <cellStyle name="Normal 2 91" xfId="29467" xr:uid="{00000000-0005-0000-0000-0000B2720000}"/>
    <cellStyle name="Normal 2 91 2" xfId="29468" xr:uid="{00000000-0005-0000-0000-0000B3720000}"/>
    <cellStyle name="Normal 2 92" xfId="29469" xr:uid="{00000000-0005-0000-0000-0000B4720000}"/>
    <cellStyle name="Normal 2 92 2" xfId="29470" xr:uid="{00000000-0005-0000-0000-0000B5720000}"/>
    <cellStyle name="Normal 2 93" xfId="29471" xr:uid="{00000000-0005-0000-0000-0000B6720000}"/>
    <cellStyle name="Normal 2 93 2" xfId="29472" xr:uid="{00000000-0005-0000-0000-0000B7720000}"/>
    <cellStyle name="Normal 2 94" xfId="29473" xr:uid="{00000000-0005-0000-0000-0000B8720000}"/>
    <cellStyle name="Normal 2 94 2" xfId="29474" xr:uid="{00000000-0005-0000-0000-0000B9720000}"/>
    <cellStyle name="Normal 2 95" xfId="29475" xr:uid="{00000000-0005-0000-0000-0000BA720000}"/>
    <cellStyle name="Normal 2 95 2" xfId="29476" xr:uid="{00000000-0005-0000-0000-0000BB720000}"/>
    <cellStyle name="Normal 2 96" xfId="29477" xr:uid="{00000000-0005-0000-0000-0000BC720000}"/>
    <cellStyle name="Normal 2 96 2" xfId="29478" xr:uid="{00000000-0005-0000-0000-0000BD720000}"/>
    <cellStyle name="Normal 2 97" xfId="29479" xr:uid="{00000000-0005-0000-0000-0000BE720000}"/>
    <cellStyle name="Normal 2 97 2" xfId="29480" xr:uid="{00000000-0005-0000-0000-0000BF720000}"/>
    <cellStyle name="Normal 2 98" xfId="29481" xr:uid="{00000000-0005-0000-0000-0000C0720000}"/>
    <cellStyle name="Normal 2 98 2" xfId="29482" xr:uid="{00000000-0005-0000-0000-0000C1720000}"/>
    <cellStyle name="Normal 2 99" xfId="29483" xr:uid="{00000000-0005-0000-0000-0000C2720000}"/>
    <cellStyle name="Normal 2 99 2" xfId="29484" xr:uid="{00000000-0005-0000-0000-0000C3720000}"/>
    <cellStyle name="Normal 20" xfId="29485" xr:uid="{00000000-0005-0000-0000-0000C4720000}"/>
    <cellStyle name="Normal 20 10" xfId="29486" xr:uid="{00000000-0005-0000-0000-0000C5720000}"/>
    <cellStyle name="Normal 20 11" xfId="29487" xr:uid="{00000000-0005-0000-0000-0000C6720000}"/>
    <cellStyle name="Normal 20 12" xfId="29488" xr:uid="{00000000-0005-0000-0000-0000C7720000}"/>
    <cellStyle name="Normal 20 13" xfId="29489" xr:uid="{00000000-0005-0000-0000-0000C8720000}"/>
    <cellStyle name="Normal 20 14" xfId="29490" xr:uid="{00000000-0005-0000-0000-0000C9720000}"/>
    <cellStyle name="Normal 20 15" xfId="29491" xr:uid="{00000000-0005-0000-0000-0000CA720000}"/>
    <cellStyle name="Normal 20 16" xfId="29492" xr:uid="{00000000-0005-0000-0000-0000CB720000}"/>
    <cellStyle name="Normal 20 17" xfId="29493" xr:uid="{00000000-0005-0000-0000-0000CC720000}"/>
    <cellStyle name="Normal 20 18" xfId="29494" xr:uid="{00000000-0005-0000-0000-0000CD720000}"/>
    <cellStyle name="Normal 20 19" xfId="29495" xr:uid="{00000000-0005-0000-0000-0000CE720000}"/>
    <cellStyle name="Normal 20 2" xfId="29496" xr:uid="{00000000-0005-0000-0000-0000CF720000}"/>
    <cellStyle name="Normal 20 2 2" xfId="29497" xr:uid="{00000000-0005-0000-0000-0000D0720000}"/>
    <cellStyle name="Normal 20 2 3" xfId="29498" xr:uid="{00000000-0005-0000-0000-0000D1720000}"/>
    <cellStyle name="Normal 20 2 4" xfId="29499" xr:uid="{00000000-0005-0000-0000-0000D2720000}"/>
    <cellStyle name="Normal 20 20" xfId="29500" xr:uid="{00000000-0005-0000-0000-0000D3720000}"/>
    <cellStyle name="Normal 20 21" xfId="29501" xr:uid="{00000000-0005-0000-0000-0000D4720000}"/>
    <cellStyle name="Normal 20 22" xfId="29502" xr:uid="{00000000-0005-0000-0000-0000D5720000}"/>
    <cellStyle name="Normal 20 23" xfId="29503" xr:uid="{00000000-0005-0000-0000-0000D6720000}"/>
    <cellStyle name="Normal 20 24" xfId="29504" xr:uid="{00000000-0005-0000-0000-0000D7720000}"/>
    <cellStyle name="Normal 20 25" xfId="29505" xr:uid="{00000000-0005-0000-0000-0000D8720000}"/>
    <cellStyle name="Normal 20 26" xfId="29506" xr:uid="{00000000-0005-0000-0000-0000D9720000}"/>
    <cellStyle name="Normal 20 3" xfId="29507" xr:uid="{00000000-0005-0000-0000-0000DA720000}"/>
    <cellStyle name="Normal 20 4" xfId="29508" xr:uid="{00000000-0005-0000-0000-0000DB720000}"/>
    <cellStyle name="Normal 20 5" xfId="29509" xr:uid="{00000000-0005-0000-0000-0000DC720000}"/>
    <cellStyle name="Normal 20 6" xfId="29510" xr:uid="{00000000-0005-0000-0000-0000DD720000}"/>
    <cellStyle name="Normal 20 7" xfId="29511" xr:uid="{00000000-0005-0000-0000-0000DE720000}"/>
    <cellStyle name="Normal 20 8" xfId="29512" xr:uid="{00000000-0005-0000-0000-0000DF720000}"/>
    <cellStyle name="Normal 20 9" xfId="29513" xr:uid="{00000000-0005-0000-0000-0000E0720000}"/>
    <cellStyle name="Normal 21" xfId="29514" xr:uid="{00000000-0005-0000-0000-0000E1720000}"/>
    <cellStyle name="Normal 21 10" xfId="29515" xr:uid="{00000000-0005-0000-0000-0000E2720000}"/>
    <cellStyle name="Normal 21 11" xfId="29516" xr:uid="{00000000-0005-0000-0000-0000E3720000}"/>
    <cellStyle name="Normal 21 12" xfId="29517" xr:uid="{00000000-0005-0000-0000-0000E4720000}"/>
    <cellStyle name="Normal 21 13" xfId="29518" xr:uid="{00000000-0005-0000-0000-0000E5720000}"/>
    <cellStyle name="Normal 21 14" xfId="29519" xr:uid="{00000000-0005-0000-0000-0000E6720000}"/>
    <cellStyle name="Normal 21 15" xfId="29520" xr:uid="{00000000-0005-0000-0000-0000E7720000}"/>
    <cellStyle name="Normal 21 16" xfId="29521" xr:uid="{00000000-0005-0000-0000-0000E8720000}"/>
    <cellStyle name="Normal 21 17" xfId="29522" xr:uid="{00000000-0005-0000-0000-0000E9720000}"/>
    <cellStyle name="Normal 21 18" xfId="29523" xr:uid="{00000000-0005-0000-0000-0000EA720000}"/>
    <cellStyle name="Normal 21 19" xfId="29524" xr:uid="{00000000-0005-0000-0000-0000EB720000}"/>
    <cellStyle name="Normal 21 2" xfId="29525" xr:uid="{00000000-0005-0000-0000-0000EC720000}"/>
    <cellStyle name="Normal 21 2 2" xfId="29526" xr:uid="{00000000-0005-0000-0000-0000ED720000}"/>
    <cellStyle name="Normal 21 2 3" xfId="29527" xr:uid="{00000000-0005-0000-0000-0000EE720000}"/>
    <cellStyle name="Normal 21 20" xfId="29528" xr:uid="{00000000-0005-0000-0000-0000EF720000}"/>
    <cellStyle name="Normal 21 21" xfId="29529" xr:uid="{00000000-0005-0000-0000-0000F0720000}"/>
    <cellStyle name="Normal 21 22" xfId="29530" xr:uid="{00000000-0005-0000-0000-0000F1720000}"/>
    <cellStyle name="Normal 21 23" xfId="29531" xr:uid="{00000000-0005-0000-0000-0000F2720000}"/>
    <cellStyle name="Normal 21 24" xfId="29532" xr:uid="{00000000-0005-0000-0000-0000F3720000}"/>
    <cellStyle name="Normal 21 25" xfId="29533" xr:uid="{00000000-0005-0000-0000-0000F4720000}"/>
    <cellStyle name="Normal 21 26" xfId="29534" xr:uid="{00000000-0005-0000-0000-0000F5720000}"/>
    <cellStyle name="Normal 21 3" xfId="29535" xr:uid="{00000000-0005-0000-0000-0000F6720000}"/>
    <cellStyle name="Normal 21 3 2" xfId="29536" xr:uid="{00000000-0005-0000-0000-0000F7720000}"/>
    <cellStyle name="Normal 21 3 3" xfId="29537" xr:uid="{00000000-0005-0000-0000-0000F8720000}"/>
    <cellStyle name="Normal 21 4" xfId="29538" xr:uid="{00000000-0005-0000-0000-0000F9720000}"/>
    <cellStyle name="Normal 21 5" xfId="29539" xr:uid="{00000000-0005-0000-0000-0000FA720000}"/>
    <cellStyle name="Normal 21 6" xfId="29540" xr:uid="{00000000-0005-0000-0000-0000FB720000}"/>
    <cellStyle name="Normal 21 7" xfId="29541" xr:uid="{00000000-0005-0000-0000-0000FC720000}"/>
    <cellStyle name="Normal 21 8" xfId="29542" xr:uid="{00000000-0005-0000-0000-0000FD720000}"/>
    <cellStyle name="Normal 21 9" xfId="29543" xr:uid="{00000000-0005-0000-0000-0000FE720000}"/>
    <cellStyle name="Normal 22" xfId="29544" xr:uid="{00000000-0005-0000-0000-0000FF720000}"/>
    <cellStyle name="Normal 22 10" xfId="29545" xr:uid="{00000000-0005-0000-0000-000000730000}"/>
    <cellStyle name="Normal 22 11" xfId="29546" xr:uid="{00000000-0005-0000-0000-000001730000}"/>
    <cellStyle name="Normal 22 12" xfId="29547" xr:uid="{00000000-0005-0000-0000-000002730000}"/>
    <cellStyle name="Normal 22 13" xfId="29548" xr:uid="{00000000-0005-0000-0000-000003730000}"/>
    <cellStyle name="Normal 22 14" xfId="29549" xr:uid="{00000000-0005-0000-0000-000004730000}"/>
    <cellStyle name="Normal 22 15" xfId="29550" xr:uid="{00000000-0005-0000-0000-000005730000}"/>
    <cellStyle name="Normal 22 16" xfId="29551" xr:uid="{00000000-0005-0000-0000-000006730000}"/>
    <cellStyle name="Normal 22 17" xfId="29552" xr:uid="{00000000-0005-0000-0000-000007730000}"/>
    <cellStyle name="Normal 22 18" xfId="29553" xr:uid="{00000000-0005-0000-0000-000008730000}"/>
    <cellStyle name="Normal 22 19" xfId="29554" xr:uid="{00000000-0005-0000-0000-000009730000}"/>
    <cellStyle name="Normal 22 2" xfId="29555" xr:uid="{00000000-0005-0000-0000-00000A730000}"/>
    <cellStyle name="Normal 22 2 2" xfId="29556" xr:uid="{00000000-0005-0000-0000-00000B730000}"/>
    <cellStyle name="Normal 22 2 3" xfId="29557" xr:uid="{00000000-0005-0000-0000-00000C730000}"/>
    <cellStyle name="Normal 22 20" xfId="29558" xr:uid="{00000000-0005-0000-0000-00000D730000}"/>
    <cellStyle name="Normal 22 21" xfId="29559" xr:uid="{00000000-0005-0000-0000-00000E730000}"/>
    <cellStyle name="Normal 22 22" xfId="29560" xr:uid="{00000000-0005-0000-0000-00000F730000}"/>
    <cellStyle name="Normal 22 23" xfId="29561" xr:uid="{00000000-0005-0000-0000-000010730000}"/>
    <cellStyle name="Normal 22 24" xfId="29562" xr:uid="{00000000-0005-0000-0000-000011730000}"/>
    <cellStyle name="Normal 22 25" xfId="29563" xr:uid="{00000000-0005-0000-0000-000012730000}"/>
    <cellStyle name="Normal 22 26" xfId="29564" xr:uid="{00000000-0005-0000-0000-000013730000}"/>
    <cellStyle name="Normal 22 3" xfId="29565" xr:uid="{00000000-0005-0000-0000-000014730000}"/>
    <cellStyle name="Normal 22 3 2" xfId="29566" xr:uid="{00000000-0005-0000-0000-000015730000}"/>
    <cellStyle name="Normal 22 3 3" xfId="29567" xr:uid="{00000000-0005-0000-0000-000016730000}"/>
    <cellStyle name="Normal 22 3 4" xfId="29568" xr:uid="{00000000-0005-0000-0000-000017730000}"/>
    <cellStyle name="Normal 22 3 5" xfId="29569" xr:uid="{00000000-0005-0000-0000-000018730000}"/>
    <cellStyle name="Normal 22 4" xfId="29570" xr:uid="{00000000-0005-0000-0000-000019730000}"/>
    <cellStyle name="Normal 22 5" xfId="29571" xr:uid="{00000000-0005-0000-0000-00001A730000}"/>
    <cellStyle name="Normal 22 6" xfId="29572" xr:uid="{00000000-0005-0000-0000-00001B730000}"/>
    <cellStyle name="Normal 22 7" xfId="29573" xr:uid="{00000000-0005-0000-0000-00001C730000}"/>
    <cellStyle name="Normal 22 8" xfId="29574" xr:uid="{00000000-0005-0000-0000-00001D730000}"/>
    <cellStyle name="Normal 22 9" xfId="29575" xr:uid="{00000000-0005-0000-0000-00001E730000}"/>
    <cellStyle name="Normal 23" xfId="29576" xr:uid="{00000000-0005-0000-0000-00001F730000}"/>
    <cellStyle name="Normal 23 10" xfId="29577" xr:uid="{00000000-0005-0000-0000-000020730000}"/>
    <cellStyle name="Normal 23 11" xfId="29578" xr:uid="{00000000-0005-0000-0000-000021730000}"/>
    <cellStyle name="Normal 23 12" xfId="29579" xr:uid="{00000000-0005-0000-0000-000022730000}"/>
    <cellStyle name="Normal 23 13" xfId="29580" xr:uid="{00000000-0005-0000-0000-000023730000}"/>
    <cellStyle name="Normal 23 14" xfId="29581" xr:uid="{00000000-0005-0000-0000-000024730000}"/>
    <cellStyle name="Normal 23 15" xfId="29582" xr:uid="{00000000-0005-0000-0000-000025730000}"/>
    <cellStyle name="Normal 23 16" xfId="29583" xr:uid="{00000000-0005-0000-0000-000026730000}"/>
    <cellStyle name="Normal 23 17" xfId="29584" xr:uid="{00000000-0005-0000-0000-000027730000}"/>
    <cellStyle name="Normal 23 18" xfId="29585" xr:uid="{00000000-0005-0000-0000-000028730000}"/>
    <cellStyle name="Normal 23 19" xfId="29586" xr:uid="{00000000-0005-0000-0000-000029730000}"/>
    <cellStyle name="Normal 23 2" xfId="29587" xr:uid="{00000000-0005-0000-0000-00002A730000}"/>
    <cellStyle name="Normal 23 2 2" xfId="29588" xr:uid="{00000000-0005-0000-0000-00002B730000}"/>
    <cellStyle name="Normal 23 2 3" xfId="29589" xr:uid="{00000000-0005-0000-0000-00002C730000}"/>
    <cellStyle name="Normal 23 20" xfId="29590" xr:uid="{00000000-0005-0000-0000-00002D730000}"/>
    <cellStyle name="Normal 23 21" xfId="29591" xr:uid="{00000000-0005-0000-0000-00002E730000}"/>
    <cellStyle name="Normal 23 22" xfId="29592" xr:uid="{00000000-0005-0000-0000-00002F730000}"/>
    <cellStyle name="Normal 23 23" xfId="29593" xr:uid="{00000000-0005-0000-0000-000030730000}"/>
    <cellStyle name="Normal 23 24" xfId="29594" xr:uid="{00000000-0005-0000-0000-000031730000}"/>
    <cellStyle name="Normal 23 25" xfId="29595" xr:uid="{00000000-0005-0000-0000-000032730000}"/>
    <cellStyle name="Normal 23 26" xfId="29596" xr:uid="{00000000-0005-0000-0000-000033730000}"/>
    <cellStyle name="Normal 23 3" xfId="29597" xr:uid="{00000000-0005-0000-0000-000034730000}"/>
    <cellStyle name="Normal 23 3 2" xfId="29598" xr:uid="{00000000-0005-0000-0000-000035730000}"/>
    <cellStyle name="Normal 23 3 3" xfId="29599" xr:uid="{00000000-0005-0000-0000-000036730000}"/>
    <cellStyle name="Normal 23 3 4" xfId="29600" xr:uid="{00000000-0005-0000-0000-000037730000}"/>
    <cellStyle name="Normal 23 3 5" xfId="29601" xr:uid="{00000000-0005-0000-0000-000038730000}"/>
    <cellStyle name="Normal 23 4" xfId="29602" xr:uid="{00000000-0005-0000-0000-000039730000}"/>
    <cellStyle name="Normal 23 5" xfId="29603" xr:uid="{00000000-0005-0000-0000-00003A730000}"/>
    <cellStyle name="Normal 23 6" xfId="29604" xr:uid="{00000000-0005-0000-0000-00003B730000}"/>
    <cellStyle name="Normal 23 7" xfId="29605" xr:uid="{00000000-0005-0000-0000-00003C730000}"/>
    <cellStyle name="Normal 23 8" xfId="29606" xr:uid="{00000000-0005-0000-0000-00003D730000}"/>
    <cellStyle name="Normal 23 9" xfId="29607" xr:uid="{00000000-0005-0000-0000-00003E730000}"/>
    <cellStyle name="Normal 24" xfId="29608" xr:uid="{00000000-0005-0000-0000-00003F730000}"/>
    <cellStyle name="Normal 24 10" xfId="29609" xr:uid="{00000000-0005-0000-0000-000040730000}"/>
    <cellStyle name="Normal 24 11" xfId="29610" xr:uid="{00000000-0005-0000-0000-000041730000}"/>
    <cellStyle name="Normal 24 12" xfId="29611" xr:uid="{00000000-0005-0000-0000-000042730000}"/>
    <cellStyle name="Normal 24 13" xfId="29612" xr:uid="{00000000-0005-0000-0000-000043730000}"/>
    <cellStyle name="Normal 24 14" xfId="29613" xr:uid="{00000000-0005-0000-0000-000044730000}"/>
    <cellStyle name="Normal 24 15" xfId="29614" xr:uid="{00000000-0005-0000-0000-000045730000}"/>
    <cellStyle name="Normal 24 16" xfId="29615" xr:uid="{00000000-0005-0000-0000-000046730000}"/>
    <cellStyle name="Normal 24 17" xfId="29616" xr:uid="{00000000-0005-0000-0000-000047730000}"/>
    <cellStyle name="Normal 24 18" xfId="29617" xr:uid="{00000000-0005-0000-0000-000048730000}"/>
    <cellStyle name="Normal 24 19" xfId="29618" xr:uid="{00000000-0005-0000-0000-000049730000}"/>
    <cellStyle name="Normal 24 2" xfId="29619" xr:uid="{00000000-0005-0000-0000-00004A730000}"/>
    <cellStyle name="Normal 24 20" xfId="29620" xr:uid="{00000000-0005-0000-0000-00004B730000}"/>
    <cellStyle name="Normal 24 21" xfId="29621" xr:uid="{00000000-0005-0000-0000-00004C730000}"/>
    <cellStyle name="Normal 24 22" xfId="29622" xr:uid="{00000000-0005-0000-0000-00004D730000}"/>
    <cellStyle name="Normal 24 23" xfId="29623" xr:uid="{00000000-0005-0000-0000-00004E730000}"/>
    <cellStyle name="Normal 24 24" xfId="29624" xr:uid="{00000000-0005-0000-0000-00004F730000}"/>
    <cellStyle name="Normal 24 25" xfId="29625" xr:uid="{00000000-0005-0000-0000-000050730000}"/>
    <cellStyle name="Normal 24 26" xfId="29626" xr:uid="{00000000-0005-0000-0000-000051730000}"/>
    <cellStyle name="Normal 24 27" xfId="29627" xr:uid="{00000000-0005-0000-0000-000052730000}"/>
    <cellStyle name="Normal 24 3" xfId="29628" xr:uid="{00000000-0005-0000-0000-000053730000}"/>
    <cellStyle name="Normal 24 4" xfId="29629" xr:uid="{00000000-0005-0000-0000-000054730000}"/>
    <cellStyle name="Normal 24 5" xfId="29630" xr:uid="{00000000-0005-0000-0000-000055730000}"/>
    <cellStyle name="Normal 24 6" xfId="29631" xr:uid="{00000000-0005-0000-0000-000056730000}"/>
    <cellStyle name="Normal 24 7" xfId="29632" xr:uid="{00000000-0005-0000-0000-000057730000}"/>
    <cellStyle name="Normal 24 8" xfId="29633" xr:uid="{00000000-0005-0000-0000-000058730000}"/>
    <cellStyle name="Normal 24 9" xfId="29634" xr:uid="{00000000-0005-0000-0000-000059730000}"/>
    <cellStyle name="Normal 25" xfId="29635" xr:uid="{00000000-0005-0000-0000-00005A730000}"/>
    <cellStyle name="Normal 25 10" xfId="29636" xr:uid="{00000000-0005-0000-0000-00005B730000}"/>
    <cellStyle name="Normal 25 11" xfId="29637" xr:uid="{00000000-0005-0000-0000-00005C730000}"/>
    <cellStyle name="Normal 25 12" xfId="29638" xr:uid="{00000000-0005-0000-0000-00005D730000}"/>
    <cellStyle name="Normal 25 13" xfId="29639" xr:uid="{00000000-0005-0000-0000-00005E730000}"/>
    <cellStyle name="Normal 25 14" xfId="29640" xr:uid="{00000000-0005-0000-0000-00005F730000}"/>
    <cellStyle name="Normal 25 15" xfId="29641" xr:uid="{00000000-0005-0000-0000-000060730000}"/>
    <cellStyle name="Normal 25 16" xfId="29642" xr:uid="{00000000-0005-0000-0000-000061730000}"/>
    <cellStyle name="Normal 25 17" xfId="29643" xr:uid="{00000000-0005-0000-0000-000062730000}"/>
    <cellStyle name="Normal 25 18" xfId="29644" xr:uid="{00000000-0005-0000-0000-000063730000}"/>
    <cellStyle name="Normal 25 19" xfId="29645" xr:uid="{00000000-0005-0000-0000-000064730000}"/>
    <cellStyle name="Normal 25 2" xfId="29646" xr:uid="{00000000-0005-0000-0000-000065730000}"/>
    <cellStyle name="Normal 25 20" xfId="29647" xr:uid="{00000000-0005-0000-0000-000066730000}"/>
    <cellStyle name="Normal 25 21" xfId="29648" xr:uid="{00000000-0005-0000-0000-000067730000}"/>
    <cellStyle name="Normal 25 22" xfId="29649" xr:uid="{00000000-0005-0000-0000-000068730000}"/>
    <cellStyle name="Normal 25 23" xfId="29650" xr:uid="{00000000-0005-0000-0000-000069730000}"/>
    <cellStyle name="Normal 25 24" xfId="29651" xr:uid="{00000000-0005-0000-0000-00006A730000}"/>
    <cellStyle name="Normal 25 25" xfId="29652" xr:uid="{00000000-0005-0000-0000-00006B730000}"/>
    <cellStyle name="Normal 25 3" xfId="29653" xr:uid="{00000000-0005-0000-0000-00006C730000}"/>
    <cellStyle name="Normal 25 4" xfId="29654" xr:uid="{00000000-0005-0000-0000-00006D730000}"/>
    <cellStyle name="Normal 25 5" xfId="29655" xr:uid="{00000000-0005-0000-0000-00006E730000}"/>
    <cellStyle name="Normal 25 6" xfId="29656" xr:uid="{00000000-0005-0000-0000-00006F730000}"/>
    <cellStyle name="Normal 25 7" xfId="29657" xr:uid="{00000000-0005-0000-0000-000070730000}"/>
    <cellStyle name="Normal 25 8" xfId="29658" xr:uid="{00000000-0005-0000-0000-000071730000}"/>
    <cellStyle name="Normal 25 9" xfId="29659" xr:uid="{00000000-0005-0000-0000-000072730000}"/>
    <cellStyle name="Normal 26" xfId="29660" xr:uid="{00000000-0005-0000-0000-000073730000}"/>
    <cellStyle name="Normal 26 10" xfId="29661" xr:uid="{00000000-0005-0000-0000-000074730000}"/>
    <cellStyle name="Normal 26 11" xfId="29662" xr:uid="{00000000-0005-0000-0000-000075730000}"/>
    <cellStyle name="Normal 26 12" xfId="29663" xr:uid="{00000000-0005-0000-0000-000076730000}"/>
    <cellStyle name="Normal 26 13" xfId="29664" xr:uid="{00000000-0005-0000-0000-000077730000}"/>
    <cellStyle name="Normal 26 14" xfId="29665" xr:uid="{00000000-0005-0000-0000-000078730000}"/>
    <cellStyle name="Normal 26 15" xfId="29666" xr:uid="{00000000-0005-0000-0000-000079730000}"/>
    <cellStyle name="Normal 26 16" xfId="29667" xr:uid="{00000000-0005-0000-0000-00007A730000}"/>
    <cellStyle name="Normal 26 17" xfId="29668" xr:uid="{00000000-0005-0000-0000-00007B730000}"/>
    <cellStyle name="Normal 26 18" xfId="29669" xr:uid="{00000000-0005-0000-0000-00007C730000}"/>
    <cellStyle name="Normal 26 19" xfId="29670" xr:uid="{00000000-0005-0000-0000-00007D730000}"/>
    <cellStyle name="Normal 26 2" xfId="29671" xr:uid="{00000000-0005-0000-0000-00007E730000}"/>
    <cellStyle name="Normal 26 20" xfId="29672" xr:uid="{00000000-0005-0000-0000-00007F730000}"/>
    <cellStyle name="Normal 26 21" xfId="29673" xr:uid="{00000000-0005-0000-0000-000080730000}"/>
    <cellStyle name="Normal 26 22" xfId="29674" xr:uid="{00000000-0005-0000-0000-000081730000}"/>
    <cellStyle name="Normal 26 23" xfId="29675" xr:uid="{00000000-0005-0000-0000-000082730000}"/>
    <cellStyle name="Normal 26 24" xfId="29676" xr:uid="{00000000-0005-0000-0000-000083730000}"/>
    <cellStyle name="Normal 26 25" xfId="29677" xr:uid="{00000000-0005-0000-0000-000084730000}"/>
    <cellStyle name="Normal 26 3" xfId="29678" xr:uid="{00000000-0005-0000-0000-000085730000}"/>
    <cellStyle name="Normal 26 4" xfId="29679" xr:uid="{00000000-0005-0000-0000-000086730000}"/>
    <cellStyle name="Normal 26 5" xfId="29680" xr:uid="{00000000-0005-0000-0000-000087730000}"/>
    <cellStyle name="Normal 26 6" xfId="29681" xr:uid="{00000000-0005-0000-0000-000088730000}"/>
    <cellStyle name="Normal 26 7" xfId="29682" xr:uid="{00000000-0005-0000-0000-000089730000}"/>
    <cellStyle name="Normal 26 8" xfId="29683" xr:uid="{00000000-0005-0000-0000-00008A730000}"/>
    <cellStyle name="Normal 26 9" xfId="29684" xr:uid="{00000000-0005-0000-0000-00008B730000}"/>
    <cellStyle name="Normal 27" xfId="29685" xr:uid="{00000000-0005-0000-0000-00008C730000}"/>
    <cellStyle name="Normal 27 2" xfId="29686" xr:uid="{00000000-0005-0000-0000-00008D730000}"/>
    <cellStyle name="Normal 28" xfId="29687" xr:uid="{00000000-0005-0000-0000-00008E730000}"/>
    <cellStyle name="Normal 28 10" xfId="29688" xr:uid="{00000000-0005-0000-0000-00008F730000}"/>
    <cellStyle name="Normal 28 11" xfId="29689" xr:uid="{00000000-0005-0000-0000-000090730000}"/>
    <cellStyle name="Normal 28 12" xfId="29690" xr:uid="{00000000-0005-0000-0000-000091730000}"/>
    <cellStyle name="Normal 28 13" xfId="29691" xr:uid="{00000000-0005-0000-0000-000092730000}"/>
    <cellStyle name="Normal 28 14" xfId="29692" xr:uid="{00000000-0005-0000-0000-000093730000}"/>
    <cellStyle name="Normal 28 15" xfId="29693" xr:uid="{00000000-0005-0000-0000-000094730000}"/>
    <cellStyle name="Normal 28 16" xfId="29694" xr:uid="{00000000-0005-0000-0000-000095730000}"/>
    <cellStyle name="Normal 28 17" xfId="29695" xr:uid="{00000000-0005-0000-0000-000096730000}"/>
    <cellStyle name="Normal 28 18" xfId="29696" xr:uid="{00000000-0005-0000-0000-000097730000}"/>
    <cellStyle name="Normal 28 19" xfId="29697" xr:uid="{00000000-0005-0000-0000-000098730000}"/>
    <cellStyle name="Normal 28 2" xfId="29698" xr:uid="{00000000-0005-0000-0000-000099730000}"/>
    <cellStyle name="Normal 28 2 2" xfId="29699" xr:uid="{00000000-0005-0000-0000-00009A730000}"/>
    <cellStyle name="Normal 28 2 3" xfId="29700" xr:uid="{00000000-0005-0000-0000-00009B730000}"/>
    <cellStyle name="Normal 28 20" xfId="29701" xr:uid="{00000000-0005-0000-0000-00009C730000}"/>
    <cellStyle name="Normal 28 21" xfId="29702" xr:uid="{00000000-0005-0000-0000-00009D730000}"/>
    <cellStyle name="Normal 28 22" xfId="29703" xr:uid="{00000000-0005-0000-0000-00009E730000}"/>
    <cellStyle name="Normal 28 23" xfId="29704" xr:uid="{00000000-0005-0000-0000-00009F730000}"/>
    <cellStyle name="Normal 28 24" xfId="29705" xr:uid="{00000000-0005-0000-0000-0000A0730000}"/>
    <cellStyle name="Normal 28 25" xfId="29706" xr:uid="{00000000-0005-0000-0000-0000A1730000}"/>
    <cellStyle name="Normal 28 26" xfId="29707" xr:uid="{00000000-0005-0000-0000-0000A2730000}"/>
    <cellStyle name="Normal 28 3" xfId="29708" xr:uid="{00000000-0005-0000-0000-0000A3730000}"/>
    <cellStyle name="Normal 28 3 2" xfId="29709" xr:uid="{00000000-0005-0000-0000-0000A4730000}"/>
    <cellStyle name="Normal 28 3 3" xfId="29710" xr:uid="{00000000-0005-0000-0000-0000A5730000}"/>
    <cellStyle name="Normal 28 4" xfId="29711" xr:uid="{00000000-0005-0000-0000-0000A6730000}"/>
    <cellStyle name="Normal 28 5" xfId="29712" xr:uid="{00000000-0005-0000-0000-0000A7730000}"/>
    <cellStyle name="Normal 28 6" xfId="29713" xr:uid="{00000000-0005-0000-0000-0000A8730000}"/>
    <cellStyle name="Normal 28 7" xfId="29714" xr:uid="{00000000-0005-0000-0000-0000A9730000}"/>
    <cellStyle name="Normal 28 8" xfId="29715" xr:uid="{00000000-0005-0000-0000-0000AA730000}"/>
    <cellStyle name="Normal 28 9" xfId="29716" xr:uid="{00000000-0005-0000-0000-0000AB730000}"/>
    <cellStyle name="Normal 29" xfId="29717" xr:uid="{00000000-0005-0000-0000-0000AC730000}"/>
    <cellStyle name="Normal 29 10" xfId="29718" xr:uid="{00000000-0005-0000-0000-0000AD730000}"/>
    <cellStyle name="Normal 29 11" xfId="29719" xr:uid="{00000000-0005-0000-0000-0000AE730000}"/>
    <cellStyle name="Normal 29 12" xfId="29720" xr:uid="{00000000-0005-0000-0000-0000AF730000}"/>
    <cellStyle name="Normal 29 13" xfId="29721" xr:uid="{00000000-0005-0000-0000-0000B0730000}"/>
    <cellStyle name="Normal 29 14" xfId="29722" xr:uid="{00000000-0005-0000-0000-0000B1730000}"/>
    <cellStyle name="Normal 29 15" xfId="29723" xr:uid="{00000000-0005-0000-0000-0000B2730000}"/>
    <cellStyle name="Normal 29 16" xfId="29724" xr:uid="{00000000-0005-0000-0000-0000B3730000}"/>
    <cellStyle name="Normal 29 17" xfId="29725" xr:uid="{00000000-0005-0000-0000-0000B4730000}"/>
    <cellStyle name="Normal 29 18" xfId="29726" xr:uid="{00000000-0005-0000-0000-0000B5730000}"/>
    <cellStyle name="Normal 29 19" xfId="29727" xr:uid="{00000000-0005-0000-0000-0000B6730000}"/>
    <cellStyle name="Normal 29 2" xfId="29728" xr:uid="{00000000-0005-0000-0000-0000B7730000}"/>
    <cellStyle name="Normal 29 2 2" xfId="29729" xr:uid="{00000000-0005-0000-0000-0000B8730000}"/>
    <cellStyle name="Normal 29 2 3" xfId="29730" xr:uid="{00000000-0005-0000-0000-0000B9730000}"/>
    <cellStyle name="Normal 29 20" xfId="29731" xr:uid="{00000000-0005-0000-0000-0000BA730000}"/>
    <cellStyle name="Normal 29 21" xfId="29732" xr:uid="{00000000-0005-0000-0000-0000BB730000}"/>
    <cellStyle name="Normal 29 22" xfId="29733" xr:uid="{00000000-0005-0000-0000-0000BC730000}"/>
    <cellStyle name="Normal 29 23" xfId="29734" xr:uid="{00000000-0005-0000-0000-0000BD730000}"/>
    <cellStyle name="Normal 29 24" xfId="29735" xr:uid="{00000000-0005-0000-0000-0000BE730000}"/>
    <cellStyle name="Normal 29 25" xfId="29736" xr:uid="{00000000-0005-0000-0000-0000BF730000}"/>
    <cellStyle name="Normal 29 26" xfId="29737" xr:uid="{00000000-0005-0000-0000-0000C0730000}"/>
    <cellStyle name="Normal 29 3" xfId="29738" xr:uid="{00000000-0005-0000-0000-0000C1730000}"/>
    <cellStyle name="Normal 29 3 2" xfId="29739" xr:uid="{00000000-0005-0000-0000-0000C2730000}"/>
    <cellStyle name="Normal 29 3 3" xfId="29740" xr:uid="{00000000-0005-0000-0000-0000C3730000}"/>
    <cellStyle name="Normal 29 4" xfId="29741" xr:uid="{00000000-0005-0000-0000-0000C4730000}"/>
    <cellStyle name="Normal 29 5" xfId="29742" xr:uid="{00000000-0005-0000-0000-0000C5730000}"/>
    <cellStyle name="Normal 29 6" xfId="29743" xr:uid="{00000000-0005-0000-0000-0000C6730000}"/>
    <cellStyle name="Normal 29 7" xfId="29744" xr:uid="{00000000-0005-0000-0000-0000C7730000}"/>
    <cellStyle name="Normal 29 8" xfId="29745" xr:uid="{00000000-0005-0000-0000-0000C8730000}"/>
    <cellStyle name="Normal 29 9" xfId="29746" xr:uid="{00000000-0005-0000-0000-0000C9730000}"/>
    <cellStyle name="Normal 3" xfId="434" xr:uid="{00000000-0005-0000-0000-0000CA730000}"/>
    <cellStyle name="Normal 3 10" xfId="29747" xr:uid="{00000000-0005-0000-0000-0000CB730000}"/>
    <cellStyle name="Normal 3 10 2" xfId="29748" xr:uid="{00000000-0005-0000-0000-0000CC730000}"/>
    <cellStyle name="Normal 3 10 3" xfId="29749" xr:uid="{00000000-0005-0000-0000-0000CD730000}"/>
    <cellStyle name="Normal 3 10 4" xfId="29750" xr:uid="{00000000-0005-0000-0000-0000CE730000}"/>
    <cellStyle name="Normal 3 10 5" xfId="29751" xr:uid="{00000000-0005-0000-0000-0000CF730000}"/>
    <cellStyle name="Normal 3 10 6" xfId="29752" xr:uid="{00000000-0005-0000-0000-0000D0730000}"/>
    <cellStyle name="Normal 3 10_Enlaces" xfId="29753" xr:uid="{00000000-0005-0000-0000-0000D1730000}"/>
    <cellStyle name="Normal 3 100" xfId="29754" xr:uid="{00000000-0005-0000-0000-0000D2730000}"/>
    <cellStyle name="Normal 3 100 2" xfId="29755" xr:uid="{00000000-0005-0000-0000-0000D3730000}"/>
    <cellStyle name="Normal 3 100 3" xfId="29756" xr:uid="{00000000-0005-0000-0000-0000D4730000}"/>
    <cellStyle name="Normal 3 101" xfId="29757" xr:uid="{00000000-0005-0000-0000-0000D5730000}"/>
    <cellStyle name="Normal 3 101 2" xfId="29758" xr:uid="{00000000-0005-0000-0000-0000D6730000}"/>
    <cellStyle name="Normal 3 101 3" xfId="29759" xr:uid="{00000000-0005-0000-0000-0000D7730000}"/>
    <cellStyle name="Normal 3 102" xfId="29760" xr:uid="{00000000-0005-0000-0000-0000D8730000}"/>
    <cellStyle name="Normal 3 102 2" xfId="29761" xr:uid="{00000000-0005-0000-0000-0000D9730000}"/>
    <cellStyle name="Normal 3 102 3" xfId="29762" xr:uid="{00000000-0005-0000-0000-0000DA730000}"/>
    <cellStyle name="Normal 3 103" xfId="29763" xr:uid="{00000000-0005-0000-0000-0000DB730000}"/>
    <cellStyle name="Normal 3 103 2" xfId="29764" xr:uid="{00000000-0005-0000-0000-0000DC730000}"/>
    <cellStyle name="Normal 3 103 3" xfId="29765" xr:uid="{00000000-0005-0000-0000-0000DD730000}"/>
    <cellStyle name="Normal 3 104" xfId="29766" xr:uid="{00000000-0005-0000-0000-0000DE730000}"/>
    <cellStyle name="Normal 3 104 2" xfId="29767" xr:uid="{00000000-0005-0000-0000-0000DF730000}"/>
    <cellStyle name="Normal 3 104 3" xfId="29768" xr:uid="{00000000-0005-0000-0000-0000E0730000}"/>
    <cellStyle name="Normal 3 105" xfId="29769" xr:uid="{00000000-0005-0000-0000-0000E1730000}"/>
    <cellStyle name="Normal 3 105 2" xfId="29770" xr:uid="{00000000-0005-0000-0000-0000E2730000}"/>
    <cellStyle name="Normal 3 105 3" xfId="29771" xr:uid="{00000000-0005-0000-0000-0000E3730000}"/>
    <cellStyle name="Normal 3 106" xfId="29772" xr:uid="{00000000-0005-0000-0000-0000E4730000}"/>
    <cellStyle name="Normal 3 106 2" xfId="29773" xr:uid="{00000000-0005-0000-0000-0000E5730000}"/>
    <cellStyle name="Normal 3 106 3" xfId="29774" xr:uid="{00000000-0005-0000-0000-0000E6730000}"/>
    <cellStyle name="Normal 3 107" xfId="29775" xr:uid="{00000000-0005-0000-0000-0000E7730000}"/>
    <cellStyle name="Normal 3 107 2" xfId="29776" xr:uid="{00000000-0005-0000-0000-0000E8730000}"/>
    <cellStyle name="Normal 3 107 3" xfId="29777" xr:uid="{00000000-0005-0000-0000-0000E9730000}"/>
    <cellStyle name="Normal 3 108" xfId="29778" xr:uid="{00000000-0005-0000-0000-0000EA730000}"/>
    <cellStyle name="Normal 3 108 2" xfId="29779" xr:uid="{00000000-0005-0000-0000-0000EB730000}"/>
    <cellStyle name="Normal 3 108 3" xfId="29780" xr:uid="{00000000-0005-0000-0000-0000EC730000}"/>
    <cellStyle name="Normal 3 109" xfId="29781" xr:uid="{00000000-0005-0000-0000-0000ED730000}"/>
    <cellStyle name="Normal 3 109 2" xfId="29782" xr:uid="{00000000-0005-0000-0000-0000EE730000}"/>
    <cellStyle name="Normal 3 109 3" xfId="29783" xr:uid="{00000000-0005-0000-0000-0000EF730000}"/>
    <cellStyle name="Normal 3 11" xfId="29784" xr:uid="{00000000-0005-0000-0000-0000F0730000}"/>
    <cellStyle name="Normal 3 11 2" xfId="29785" xr:uid="{00000000-0005-0000-0000-0000F1730000}"/>
    <cellStyle name="Normal 3 11 3" xfId="29786" xr:uid="{00000000-0005-0000-0000-0000F2730000}"/>
    <cellStyle name="Normal 3 11 4" xfId="29787" xr:uid="{00000000-0005-0000-0000-0000F3730000}"/>
    <cellStyle name="Normal 3 11_Enlaces" xfId="29788" xr:uid="{00000000-0005-0000-0000-0000F4730000}"/>
    <cellStyle name="Normal 3 110" xfId="29789" xr:uid="{00000000-0005-0000-0000-0000F5730000}"/>
    <cellStyle name="Normal 3 110 2" xfId="29790" xr:uid="{00000000-0005-0000-0000-0000F6730000}"/>
    <cellStyle name="Normal 3 110 3" xfId="29791" xr:uid="{00000000-0005-0000-0000-0000F7730000}"/>
    <cellStyle name="Normal 3 111" xfId="29792" xr:uid="{00000000-0005-0000-0000-0000F8730000}"/>
    <cellStyle name="Normal 3 111 2" xfId="29793" xr:uid="{00000000-0005-0000-0000-0000F9730000}"/>
    <cellStyle name="Normal 3 111 3" xfId="29794" xr:uid="{00000000-0005-0000-0000-0000FA730000}"/>
    <cellStyle name="Normal 3 112" xfId="29795" xr:uid="{00000000-0005-0000-0000-0000FB730000}"/>
    <cellStyle name="Normal 3 112 2" xfId="29796" xr:uid="{00000000-0005-0000-0000-0000FC730000}"/>
    <cellStyle name="Normal 3 112 3" xfId="29797" xr:uid="{00000000-0005-0000-0000-0000FD730000}"/>
    <cellStyle name="Normal 3 113" xfId="29798" xr:uid="{00000000-0005-0000-0000-0000FE730000}"/>
    <cellStyle name="Normal 3 113 2" xfId="29799" xr:uid="{00000000-0005-0000-0000-0000FF730000}"/>
    <cellStyle name="Normal 3 113 3" xfId="29800" xr:uid="{00000000-0005-0000-0000-000000740000}"/>
    <cellStyle name="Normal 3 114" xfId="29801" xr:uid="{00000000-0005-0000-0000-000001740000}"/>
    <cellStyle name="Normal 3 114 2" xfId="29802" xr:uid="{00000000-0005-0000-0000-000002740000}"/>
    <cellStyle name="Normal 3 114 3" xfId="29803" xr:uid="{00000000-0005-0000-0000-000003740000}"/>
    <cellStyle name="Normal 3 115" xfId="29804" xr:uid="{00000000-0005-0000-0000-000004740000}"/>
    <cellStyle name="Normal 3 115 2" xfId="29805" xr:uid="{00000000-0005-0000-0000-000005740000}"/>
    <cellStyle name="Normal 3 115 3" xfId="29806" xr:uid="{00000000-0005-0000-0000-000006740000}"/>
    <cellStyle name="Normal 3 116" xfId="29807" xr:uid="{00000000-0005-0000-0000-000007740000}"/>
    <cellStyle name="Normal 3 116 2" xfId="29808" xr:uid="{00000000-0005-0000-0000-000008740000}"/>
    <cellStyle name="Normal 3 116 3" xfId="29809" xr:uid="{00000000-0005-0000-0000-000009740000}"/>
    <cellStyle name="Normal 3 117" xfId="29810" xr:uid="{00000000-0005-0000-0000-00000A740000}"/>
    <cellStyle name="Normal 3 117 2" xfId="29811" xr:uid="{00000000-0005-0000-0000-00000B740000}"/>
    <cellStyle name="Normal 3 117 3" xfId="29812" xr:uid="{00000000-0005-0000-0000-00000C740000}"/>
    <cellStyle name="Normal 3 118" xfId="29813" xr:uid="{00000000-0005-0000-0000-00000D740000}"/>
    <cellStyle name="Normal 3 118 2" xfId="29814" xr:uid="{00000000-0005-0000-0000-00000E740000}"/>
    <cellStyle name="Normal 3 118 3" xfId="29815" xr:uid="{00000000-0005-0000-0000-00000F740000}"/>
    <cellStyle name="Normal 3 119" xfId="29816" xr:uid="{00000000-0005-0000-0000-000010740000}"/>
    <cellStyle name="Normal 3 119 2" xfId="29817" xr:uid="{00000000-0005-0000-0000-000011740000}"/>
    <cellStyle name="Normal 3 119 3" xfId="29818" xr:uid="{00000000-0005-0000-0000-000012740000}"/>
    <cellStyle name="Normal 3 12" xfId="29819" xr:uid="{00000000-0005-0000-0000-000013740000}"/>
    <cellStyle name="Normal 3 12 2" xfId="29820" xr:uid="{00000000-0005-0000-0000-000014740000}"/>
    <cellStyle name="Normal 3 12 3" xfId="29821" xr:uid="{00000000-0005-0000-0000-000015740000}"/>
    <cellStyle name="Normal 3 12_Enlaces" xfId="29822" xr:uid="{00000000-0005-0000-0000-000016740000}"/>
    <cellStyle name="Normal 3 120" xfId="29823" xr:uid="{00000000-0005-0000-0000-000017740000}"/>
    <cellStyle name="Normal 3 120 2" xfId="29824" xr:uid="{00000000-0005-0000-0000-000018740000}"/>
    <cellStyle name="Normal 3 120 3" xfId="29825" xr:uid="{00000000-0005-0000-0000-000019740000}"/>
    <cellStyle name="Normal 3 121" xfId="29826" xr:uid="{00000000-0005-0000-0000-00001A740000}"/>
    <cellStyle name="Normal 3 121 2" xfId="29827" xr:uid="{00000000-0005-0000-0000-00001B740000}"/>
    <cellStyle name="Normal 3 121 3" xfId="29828" xr:uid="{00000000-0005-0000-0000-00001C740000}"/>
    <cellStyle name="Normal 3 122" xfId="29829" xr:uid="{00000000-0005-0000-0000-00001D740000}"/>
    <cellStyle name="Normal 3 122 2" xfId="29830" xr:uid="{00000000-0005-0000-0000-00001E740000}"/>
    <cellStyle name="Normal 3 122 3" xfId="29831" xr:uid="{00000000-0005-0000-0000-00001F740000}"/>
    <cellStyle name="Normal 3 123" xfId="29832" xr:uid="{00000000-0005-0000-0000-000020740000}"/>
    <cellStyle name="Normal 3 123 2" xfId="29833" xr:uid="{00000000-0005-0000-0000-000021740000}"/>
    <cellStyle name="Normal 3 123 3" xfId="29834" xr:uid="{00000000-0005-0000-0000-000022740000}"/>
    <cellStyle name="Normal 3 124" xfId="29835" xr:uid="{00000000-0005-0000-0000-000023740000}"/>
    <cellStyle name="Normal 3 125" xfId="29836" xr:uid="{00000000-0005-0000-0000-000024740000}"/>
    <cellStyle name="Normal 3 126" xfId="29837" xr:uid="{00000000-0005-0000-0000-000025740000}"/>
    <cellStyle name="Normal 3 127" xfId="29838" xr:uid="{00000000-0005-0000-0000-000026740000}"/>
    <cellStyle name="Normal 3 128" xfId="29839" xr:uid="{00000000-0005-0000-0000-000027740000}"/>
    <cellStyle name="Normal 3 129" xfId="29840" xr:uid="{00000000-0005-0000-0000-000028740000}"/>
    <cellStyle name="Normal 3 13" xfId="29841" xr:uid="{00000000-0005-0000-0000-000029740000}"/>
    <cellStyle name="Normal 3 13 2" xfId="29842" xr:uid="{00000000-0005-0000-0000-00002A740000}"/>
    <cellStyle name="Normal 3 13 3" xfId="29843" xr:uid="{00000000-0005-0000-0000-00002B740000}"/>
    <cellStyle name="Normal 3 13_Enlaces" xfId="29844" xr:uid="{00000000-0005-0000-0000-00002C740000}"/>
    <cellStyle name="Normal 3 130" xfId="29845" xr:uid="{00000000-0005-0000-0000-00002D740000}"/>
    <cellStyle name="Normal 3 131" xfId="29846" xr:uid="{00000000-0005-0000-0000-00002E740000}"/>
    <cellStyle name="Normal 3 131 2" xfId="29847" xr:uid="{00000000-0005-0000-0000-00002F740000}"/>
    <cellStyle name="Normal 3 132" xfId="29848" xr:uid="{00000000-0005-0000-0000-000030740000}"/>
    <cellStyle name="Normal 3 132 2" xfId="29849" xr:uid="{00000000-0005-0000-0000-000031740000}"/>
    <cellStyle name="Normal 3 133" xfId="29850" xr:uid="{00000000-0005-0000-0000-000032740000}"/>
    <cellStyle name="Normal 3 133 2" xfId="29851" xr:uid="{00000000-0005-0000-0000-000033740000}"/>
    <cellStyle name="Normal 3 134" xfId="29852" xr:uid="{00000000-0005-0000-0000-000034740000}"/>
    <cellStyle name="Normal 3 134 2" xfId="29853" xr:uid="{00000000-0005-0000-0000-000035740000}"/>
    <cellStyle name="Normal 3 135" xfId="29854" xr:uid="{00000000-0005-0000-0000-000036740000}"/>
    <cellStyle name="Normal 3 135 2" xfId="29855" xr:uid="{00000000-0005-0000-0000-000037740000}"/>
    <cellStyle name="Normal 3 136" xfId="29856" xr:uid="{00000000-0005-0000-0000-000038740000}"/>
    <cellStyle name="Normal 3 136 2" xfId="29857" xr:uid="{00000000-0005-0000-0000-000039740000}"/>
    <cellStyle name="Normal 3 137" xfId="29858" xr:uid="{00000000-0005-0000-0000-00003A740000}"/>
    <cellStyle name="Normal 3 137 2" xfId="29859" xr:uid="{00000000-0005-0000-0000-00003B740000}"/>
    <cellStyle name="Normal 3 138" xfId="29860" xr:uid="{00000000-0005-0000-0000-00003C740000}"/>
    <cellStyle name="Normal 3 138 2" xfId="29861" xr:uid="{00000000-0005-0000-0000-00003D740000}"/>
    <cellStyle name="Normal 3 139" xfId="29862" xr:uid="{00000000-0005-0000-0000-00003E740000}"/>
    <cellStyle name="Normal 3 139 2" xfId="29863" xr:uid="{00000000-0005-0000-0000-00003F740000}"/>
    <cellStyle name="Normal 3 14" xfId="29864" xr:uid="{00000000-0005-0000-0000-000040740000}"/>
    <cellStyle name="Normal 3 14 2" xfId="29865" xr:uid="{00000000-0005-0000-0000-000041740000}"/>
    <cellStyle name="Normal 3 14 3" xfId="29866" xr:uid="{00000000-0005-0000-0000-000042740000}"/>
    <cellStyle name="Normal 3 14_Enlaces" xfId="29867" xr:uid="{00000000-0005-0000-0000-000043740000}"/>
    <cellStyle name="Normal 3 140" xfId="29868" xr:uid="{00000000-0005-0000-0000-000044740000}"/>
    <cellStyle name="Normal 3 140 2" xfId="29869" xr:uid="{00000000-0005-0000-0000-000045740000}"/>
    <cellStyle name="Normal 3 141" xfId="29870" xr:uid="{00000000-0005-0000-0000-000046740000}"/>
    <cellStyle name="Normal 3 141 2" xfId="29871" xr:uid="{00000000-0005-0000-0000-000047740000}"/>
    <cellStyle name="Normal 3 142" xfId="29872" xr:uid="{00000000-0005-0000-0000-000048740000}"/>
    <cellStyle name="Normal 3 143" xfId="29873" xr:uid="{00000000-0005-0000-0000-000049740000}"/>
    <cellStyle name="Normal 3 143 2" xfId="29874" xr:uid="{00000000-0005-0000-0000-00004A740000}"/>
    <cellStyle name="Normal 3 144" xfId="29875" xr:uid="{00000000-0005-0000-0000-00004B740000}"/>
    <cellStyle name="Normal 3 145" xfId="29876" xr:uid="{00000000-0005-0000-0000-00004C740000}"/>
    <cellStyle name="Normal 3 15" xfId="29877" xr:uid="{00000000-0005-0000-0000-00004D740000}"/>
    <cellStyle name="Normal 3 15 2" xfId="29878" xr:uid="{00000000-0005-0000-0000-00004E740000}"/>
    <cellStyle name="Normal 3 15 3" xfId="29879" xr:uid="{00000000-0005-0000-0000-00004F740000}"/>
    <cellStyle name="Normal 3 15_Enlaces" xfId="29880" xr:uid="{00000000-0005-0000-0000-000050740000}"/>
    <cellStyle name="Normal 3 16" xfId="29881" xr:uid="{00000000-0005-0000-0000-000051740000}"/>
    <cellStyle name="Normal 3 16 2" xfId="29882" xr:uid="{00000000-0005-0000-0000-000052740000}"/>
    <cellStyle name="Normal 3 16 3" xfId="29883" xr:uid="{00000000-0005-0000-0000-000053740000}"/>
    <cellStyle name="Normal 3 16_Enlaces" xfId="29884" xr:uid="{00000000-0005-0000-0000-000054740000}"/>
    <cellStyle name="Normal 3 17" xfId="29885" xr:uid="{00000000-0005-0000-0000-000055740000}"/>
    <cellStyle name="Normal 3 17 2" xfId="29886" xr:uid="{00000000-0005-0000-0000-000056740000}"/>
    <cellStyle name="Normal 3 17 3" xfId="29887" xr:uid="{00000000-0005-0000-0000-000057740000}"/>
    <cellStyle name="Normal 3 17_Enlaces" xfId="29888" xr:uid="{00000000-0005-0000-0000-000058740000}"/>
    <cellStyle name="Normal 3 18" xfId="29889" xr:uid="{00000000-0005-0000-0000-000059740000}"/>
    <cellStyle name="Normal 3 18 2" xfId="29890" xr:uid="{00000000-0005-0000-0000-00005A740000}"/>
    <cellStyle name="Normal 3 18 3" xfId="29891" xr:uid="{00000000-0005-0000-0000-00005B740000}"/>
    <cellStyle name="Normal 3 18_Enlaces" xfId="29892" xr:uid="{00000000-0005-0000-0000-00005C740000}"/>
    <cellStyle name="Normal 3 19" xfId="29893" xr:uid="{00000000-0005-0000-0000-00005D740000}"/>
    <cellStyle name="Normal 3 19 2" xfId="29894" xr:uid="{00000000-0005-0000-0000-00005E740000}"/>
    <cellStyle name="Normal 3 19 3" xfId="29895" xr:uid="{00000000-0005-0000-0000-00005F740000}"/>
    <cellStyle name="Normal 3 19_Enlaces" xfId="29896" xr:uid="{00000000-0005-0000-0000-000060740000}"/>
    <cellStyle name="Normal 3 2" xfId="435" xr:uid="{00000000-0005-0000-0000-000061740000}"/>
    <cellStyle name="Normal 3 2 10" xfId="29897" xr:uid="{00000000-0005-0000-0000-000062740000}"/>
    <cellStyle name="Normal 3 2 10 2" xfId="29898" xr:uid="{00000000-0005-0000-0000-000063740000}"/>
    <cellStyle name="Normal 3 2 10 3" xfId="29899" xr:uid="{00000000-0005-0000-0000-000064740000}"/>
    <cellStyle name="Normal 3 2 11" xfId="29900" xr:uid="{00000000-0005-0000-0000-000065740000}"/>
    <cellStyle name="Normal 3 2 11 2" xfId="29901" xr:uid="{00000000-0005-0000-0000-000066740000}"/>
    <cellStyle name="Normal 3 2 12" xfId="29902" xr:uid="{00000000-0005-0000-0000-000067740000}"/>
    <cellStyle name="Normal 3 2 12 2" xfId="29903" xr:uid="{00000000-0005-0000-0000-000068740000}"/>
    <cellStyle name="Normal 3 2 13" xfId="29904" xr:uid="{00000000-0005-0000-0000-000069740000}"/>
    <cellStyle name="Normal 3 2 13 2" xfId="29905" xr:uid="{00000000-0005-0000-0000-00006A740000}"/>
    <cellStyle name="Normal 3 2 14" xfId="29906" xr:uid="{00000000-0005-0000-0000-00006B740000}"/>
    <cellStyle name="Normal 3 2 14 2" xfId="29907" xr:uid="{00000000-0005-0000-0000-00006C740000}"/>
    <cellStyle name="Normal 3 2 15" xfId="29908" xr:uid="{00000000-0005-0000-0000-00006D740000}"/>
    <cellStyle name="Normal 3 2 15 2" xfId="29909" xr:uid="{00000000-0005-0000-0000-00006E740000}"/>
    <cellStyle name="Normal 3 2 16" xfId="29910" xr:uid="{00000000-0005-0000-0000-00006F740000}"/>
    <cellStyle name="Normal 3 2 16 2" xfId="29911" xr:uid="{00000000-0005-0000-0000-000070740000}"/>
    <cellStyle name="Normal 3 2 17" xfId="29912" xr:uid="{00000000-0005-0000-0000-000071740000}"/>
    <cellStyle name="Normal 3 2 17 2" xfId="29913" xr:uid="{00000000-0005-0000-0000-000072740000}"/>
    <cellStyle name="Normal 3 2 18" xfId="29914" xr:uid="{00000000-0005-0000-0000-000073740000}"/>
    <cellStyle name="Normal 3 2 18 2" xfId="29915" xr:uid="{00000000-0005-0000-0000-000074740000}"/>
    <cellStyle name="Normal 3 2 19" xfId="29916" xr:uid="{00000000-0005-0000-0000-000075740000}"/>
    <cellStyle name="Normal 3 2 19 2" xfId="29917" xr:uid="{00000000-0005-0000-0000-000076740000}"/>
    <cellStyle name="Normal 3 2 2" xfId="29918" xr:uid="{00000000-0005-0000-0000-000077740000}"/>
    <cellStyle name="Normal 3 2 2 2" xfId="29919" xr:uid="{00000000-0005-0000-0000-000078740000}"/>
    <cellStyle name="Normal 3 2 2 2 2" xfId="29920" xr:uid="{00000000-0005-0000-0000-000079740000}"/>
    <cellStyle name="Normal 3 2 20" xfId="29921" xr:uid="{00000000-0005-0000-0000-00007A740000}"/>
    <cellStyle name="Normal 3 2 20 2" xfId="29922" xr:uid="{00000000-0005-0000-0000-00007B740000}"/>
    <cellStyle name="Normal 3 2 21" xfId="29923" xr:uid="{00000000-0005-0000-0000-00007C740000}"/>
    <cellStyle name="Normal 3 2 21 2" xfId="29924" xr:uid="{00000000-0005-0000-0000-00007D740000}"/>
    <cellStyle name="Normal 3 2 22" xfId="29925" xr:uid="{00000000-0005-0000-0000-00007E740000}"/>
    <cellStyle name="Normal 3 2 22 2" xfId="29926" xr:uid="{00000000-0005-0000-0000-00007F740000}"/>
    <cellStyle name="Normal 3 2 23" xfId="29927" xr:uid="{00000000-0005-0000-0000-000080740000}"/>
    <cellStyle name="Normal 3 2 23 2" xfId="29928" xr:uid="{00000000-0005-0000-0000-000081740000}"/>
    <cellStyle name="Normal 3 2 24" xfId="29929" xr:uid="{00000000-0005-0000-0000-000082740000}"/>
    <cellStyle name="Normal 3 2 24 2" xfId="29930" xr:uid="{00000000-0005-0000-0000-000083740000}"/>
    <cellStyle name="Normal 3 2 25" xfId="29931" xr:uid="{00000000-0005-0000-0000-000084740000}"/>
    <cellStyle name="Normal 3 2 25 2" xfId="29932" xr:uid="{00000000-0005-0000-0000-000085740000}"/>
    <cellStyle name="Normal 3 2 26" xfId="29933" xr:uid="{00000000-0005-0000-0000-000086740000}"/>
    <cellStyle name="Normal 3 2 27" xfId="29934" xr:uid="{00000000-0005-0000-0000-000087740000}"/>
    <cellStyle name="Normal 3 2 28" xfId="29935" xr:uid="{00000000-0005-0000-0000-000088740000}"/>
    <cellStyle name="Normal 3 2 29" xfId="29936" xr:uid="{00000000-0005-0000-0000-000089740000}"/>
    <cellStyle name="Normal 3 2 3" xfId="29937" xr:uid="{00000000-0005-0000-0000-00008A740000}"/>
    <cellStyle name="Normal 3 2 3 2" xfId="29938" xr:uid="{00000000-0005-0000-0000-00008B740000}"/>
    <cellStyle name="Normal 3 2 3 3" xfId="29939" xr:uid="{00000000-0005-0000-0000-00008C740000}"/>
    <cellStyle name="Normal 3 2 30" xfId="29940" xr:uid="{00000000-0005-0000-0000-00008D740000}"/>
    <cellStyle name="Normal 3 2 31" xfId="29941" xr:uid="{00000000-0005-0000-0000-00008E740000}"/>
    <cellStyle name="Normal 3 2 32" xfId="29942" xr:uid="{00000000-0005-0000-0000-00008F740000}"/>
    <cellStyle name="Normal 3 2 33" xfId="29943" xr:uid="{00000000-0005-0000-0000-000090740000}"/>
    <cellStyle name="Normal 3 2 34" xfId="29944" xr:uid="{00000000-0005-0000-0000-000091740000}"/>
    <cellStyle name="Normal 3 2 35" xfId="29945" xr:uid="{00000000-0005-0000-0000-000092740000}"/>
    <cellStyle name="Normal 3 2 36" xfId="29946" xr:uid="{00000000-0005-0000-0000-000093740000}"/>
    <cellStyle name="Normal 3 2 37" xfId="29947" xr:uid="{00000000-0005-0000-0000-000094740000}"/>
    <cellStyle name="Normal 3 2 38" xfId="29948" xr:uid="{00000000-0005-0000-0000-000095740000}"/>
    <cellStyle name="Normal 3 2 39" xfId="29949" xr:uid="{00000000-0005-0000-0000-000096740000}"/>
    <cellStyle name="Normal 3 2 4" xfId="29950" xr:uid="{00000000-0005-0000-0000-000097740000}"/>
    <cellStyle name="Normal 3 2 4 2" xfId="29951" xr:uid="{00000000-0005-0000-0000-000098740000}"/>
    <cellStyle name="Normal 3 2 4 3" xfId="29952" xr:uid="{00000000-0005-0000-0000-000099740000}"/>
    <cellStyle name="Normal 3 2 40" xfId="29953" xr:uid="{00000000-0005-0000-0000-00009A740000}"/>
    <cellStyle name="Normal 3 2 41" xfId="29954" xr:uid="{00000000-0005-0000-0000-00009B740000}"/>
    <cellStyle name="Normal 3 2 42" xfId="29955" xr:uid="{00000000-0005-0000-0000-00009C740000}"/>
    <cellStyle name="Normal 3 2 43" xfId="29956" xr:uid="{00000000-0005-0000-0000-00009D740000}"/>
    <cellStyle name="Normal 3 2 44" xfId="29957" xr:uid="{00000000-0005-0000-0000-00009E740000}"/>
    <cellStyle name="Normal 3 2 45" xfId="29958" xr:uid="{00000000-0005-0000-0000-00009F740000}"/>
    <cellStyle name="Normal 3 2 46" xfId="29959" xr:uid="{00000000-0005-0000-0000-0000A0740000}"/>
    <cellStyle name="Normal 3 2 47" xfId="29960" xr:uid="{00000000-0005-0000-0000-0000A1740000}"/>
    <cellStyle name="Normal 3 2 48" xfId="29961" xr:uid="{00000000-0005-0000-0000-0000A2740000}"/>
    <cellStyle name="Normal 3 2 49" xfId="29962" xr:uid="{00000000-0005-0000-0000-0000A3740000}"/>
    <cellStyle name="Normal 3 2 5" xfId="29963" xr:uid="{00000000-0005-0000-0000-0000A4740000}"/>
    <cellStyle name="Normal 3 2 5 2" xfId="29964" xr:uid="{00000000-0005-0000-0000-0000A5740000}"/>
    <cellStyle name="Normal 3 2 5 3" xfId="29965" xr:uid="{00000000-0005-0000-0000-0000A6740000}"/>
    <cellStyle name="Normal 3 2 50" xfId="29966" xr:uid="{00000000-0005-0000-0000-0000A7740000}"/>
    <cellStyle name="Normal 3 2 51" xfId="29967" xr:uid="{00000000-0005-0000-0000-0000A8740000}"/>
    <cellStyle name="Normal 3 2 52" xfId="29968" xr:uid="{00000000-0005-0000-0000-0000A9740000}"/>
    <cellStyle name="Normal 3 2 53" xfId="29969" xr:uid="{00000000-0005-0000-0000-0000AA740000}"/>
    <cellStyle name="Normal 3 2 54" xfId="29970" xr:uid="{00000000-0005-0000-0000-0000AB740000}"/>
    <cellStyle name="Normal 3 2 55" xfId="29971" xr:uid="{00000000-0005-0000-0000-0000AC740000}"/>
    <cellStyle name="Normal 3 2 56" xfId="29972" xr:uid="{00000000-0005-0000-0000-0000AD740000}"/>
    <cellStyle name="Normal 3 2 57" xfId="29973" xr:uid="{00000000-0005-0000-0000-0000AE740000}"/>
    <cellStyle name="Normal 3 2 58" xfId="29974" xr:uid="{00000000-0005-0000-0000-0000AF740000}"/>
    <cellStyle name="Normal 3 2 59" xfId="29975" xr:uid="{00000000-0005-0000-0000-0000B0740000}"/>
    <cellStyle name="Normal 3 2 6" xfId="29976" xr:uid="{00000000-0005-0000-0000-0000B1740000}"/>
    <cellStyle name="Normal 3 2 6 2" xfId="29977" xr:uid="{00000000-0005-0000-0000-0000B2740000}"/>
    <cellStyle name="Normal 3 2 6 3" xfId="29978" xr:uid="{00000000-0005-0000-0000-0000B3740000}"/>
    <cellStyle name="Normal 3 2 60" xfId="29979" xr:uid="{00000000-0005-0000-0000-0000B4740000}"/>
    <cellStyle name="Normal 3 2 61" xfId="29980" xr:uid="{00000000-0005-0000-0000-0000B5740000}"/>
    <cellStyle name="Normal 3 2 62" xfId="29981" xr:uid="{00000000-0005-0000-0000-0000B6740000}"/>
    <cellStyle name="Normal 3 2 63" xfId="29982" xr:uid="{00000000-0005-0000-0000-0000B7740000}"/>
    <cellStyle name="Normal 3 2 64" xfId="29983" xr:uid="{00000000-0005-0000-0000-0000B8740000}"/>
    <cellStyle name="Normal 3 2 65" xfId="29984" xr:uid="{00000000-0005-0000-0000-0000B9740000}"/>
    <cellStyle name="Normal 3 2 66" xfId="29985" xr:uid="{00000000-0005-0000-0000-0000BA740000}"/>
    <cellStyle name="Normal 3 2 67" xfId="29986" xr:uid="{00000000-0005-0000-0000-0000BB740000}"/>
    <cellStyle name="Normal 3 2 68" xfId="29987" xr:uid="{00000000-0005-0000-0000-0000BC740000}"/>
    <cellStyle name="Normal 3 2 69" xfId="29988" xr:uid="{00000000-0005-0000-0000-0000BD740000}"/>
    <cellStyle name="Normal 3 2 7" xfId="29989" xr:uid="{00000000-0005-0000-0000-0000BE740000}"/>
    <cellStyle name="Normal 3 2 7 2" xfId="29990" xr:uid="{00000000-0005-0000-0000-0000BF740000}"/>
    <cellStyle name="Normal 3 2 7 3" xfId="29991" xr:uid="{00000000-0005-0000-0000-0000C0740000}"/>
    <cellStyle name="Normal 3 2 70" xfId="29992" xr:uid="{00000000-0005-0000-0000-0000C1740000}"/>
    <cellStyle name="Normal 3 2 71" xfId="29993" xr:uid="{00000000-0005-0000-0000-0000C2740000}"/>
    <cellStyle name="Normal 3 2 72" xfId="29994" xr:uid="{00000000-0005-0000-0000-0000C3740000}"/>
    <cellStyle name="Normal 3 2 73" xfId="29995" xr:uid="{00000000-0005-0000-0000-0000C4740000}"/>
    <cellStyle name="Normal 3 2 74" xfId="29996" xr:uid="{00000000-0005-0000-0000-0000C5740000}"/>
    <cellStyle name="Normal 3 2 75" xfId="29997" xr:uid="{00000000-0005-0000-0000-0000C6740000}"/>
    <cellStyle name="Normal 3 2 76" xfId="29998" xr:uid="{00000000-0005-0000-0000-0000C7740000}"/>
    <cellStyle name="Normal 3 2 77" xfId="29999" xr:uid="{00000000-0005-0000-0000-0000C8740000}"/>
    <cellStyle name="Normal 3 2 78" xfId="30000" xr:uid="{00000000-0005-0000-0000-0000C9740000}"/>
    <cellStyle name="Normal 3 2 79" xfId="30001" xr:uid="{00000000-0005-0000-0000-0000CA740000}"/>
    <cellStyle name="Normal 3 2 8" xfId="30002" xr:uid="{00000000-0005-0000-0000-0000CB740000}"/>
    <cellStyle name="Normal 3 2 8 2" xfId="30003" xr:uid="{00000000-0005-0000-0000-0000CC740000}"/>
    <cellStyle name="Normal 3 2 8 3" xfId="30004" xr:uid="{00000000-0005-0000-0000-0000CD740000}"/>
    <cellStyle name="Normal 3 2 80" xfId="30005" xr:uid="{00000000-0005-0000-0000-0000CE740000}"/>
    <cellStyle name="Normal 3 2 81" xfId="30006" xr:uid="{00000000-0005-0000-0000-0000CF740000}"/>
    <cellStyle name="Normal 3 2 82" xfId="30007" xr:uid="{00000000-0005-0000-0000-0000D0740000}"/>
    <cellStyle name="Normal 3 2 83" xfId="30008" xr:uid="{00000000-0005-0000-0000-0000D1740000}"/>
    <cellStyle name="Normal 3 2 84" xfId="30009" xr:uid="{00000000-0005-0000-0000-0000D2740000}"/>
    <cellStyle name="Normal 3 2 85" xfId="30010" xr:uid="{00000000-0005-0000-0000-0000D3740000}"/>
    <cellStyle name="Normal 3 2 86" xfId="30011" xr:uid="{00000000-0005-0000-0000-0000D4740000}"/>
    <cellStyle name="Normal 3 2 87" xfId="30012" xr:uid="{00000000-0005-0000-0000-0000D5740000}"/>
    <cellStyle name="Normal 3 2 88" xfId="30013" xr:uid="{00000000-0005-0000-0000-0000D6740000}"/>
    <cellStyle name="Normal 3 2 89" xfId="30014" xr:uid="{00000000-0005-0000-0000-0000D7740000}"/>
    <cellStyle name="Normal 3 2 9" xfId="30015" xr:uid="{00000000-0005-0000-0000-0000D8740000}"/>
    <cellStyle name="Normal 3 2 9 2" xfId="30016" xr:uid="{00000000-0005-0000-0000-0000D9740000}"/>
    <cellStyle name="Normal 3 2 9 3" xfId="30017" xr:uid="{00000000-0005-0000-0000-0000DA740000}"/>
    <cellStyle name="Normal 3 2 90" xfId="30018" xr:uid="{00000000-0005-0000-0000-0000DB740000}"/>
    <cellStyle name="Normal 3 2 91" xfId="30019" xr:uid="{00000000-0005-0000-0000-0000DC740000}"/>
    <cellStyle name="Normal 3 2 92" xfId="30020" xr:uid="{00000000-0005-0000-0000-0000DD740000}"/>
    <cellStyle name="Normal 3 2 93" xfId="30021" xr:uid="{00000000-0005-0000-0000-0000DE740000}"/>
    <cellStyle name="Normal 3 2 94" xfId="30022" xr:uid="{00000000-0005-0000-0000-0000DF740000}"/>
    <cellStyle name="Normal 3 2_Xa Parametrización de Usuarios" xfId="30023" xr:uid="{00000000-0005-0000-0000-0000E0740000}"/>
    <cellStyle name="Normal 3 20" xfId="30024" xr:uid="{00000000-0005-0000-0000-0000E1740000}"/>
    <cellStyle name="Normal 3 20 2" xfId="30025" xr:uid="{00000000-0005-0000-0000-0000E2740000}"/>
    <cellStyle name="Normal 3 20 3" xfId="30026" xr:uid="{00000000-0005-0000-0000-0000E3740000}"/>
    <cellStyle name="Normal 3 20_Enlaces" xfId="30027" xr:uid="{00000000-0005-0000-0000-0000E4740000}"/>
    <cellStyle name="Normal 3 21" xfId="30028" xr:uid="{00000000-0005-0000-0000-0000E5740000}"/>
    <cellStyle name="Normal 3 21 2" xfId="30029" xr:uid="{00000000-0005-0000-0000-0000E6740000}"/>
    <cellStyle name="Normal 3 21_Enlaces" xfId="30030" xr:uid="{00000000-0005-0000-0000-0000E7740000}"/>
    <cellStyle name="Normal 3 22" xfId="30031" xr:uid="{00000000-0005-0000-0000-0000E8740000}"/>
    <cellStyle name="Normal 3 22 2" xfId="30032" xr:uid="{00000000-0005-0000-0000-0000E9740000}"/>
    <cellStyle name="Normal 3 22_Enlaces" xfId="30033" xr:uid="{00000000-0005-0000-0000-0000EA740000}"/>
    <cellStyle name="Normal 3 23" xfId="30034" xr:uid="{00000000-0005-0000-0000-0000EB740000}"/>
    <cellStyle name="Normal 3 23 2" xfId="30035" xr:uid="{00000000-0005-0000-0000-0000EC740000}"/>
    <cellStyle name="Normal 3 23_Enlaces" xfId="30036" xr:uid="{00000000-0005-0000-0000-0000ED740000}"/>
    <cellStyle name="Normal 3 24" xfId="30037" xr:uid="{00000000-0005-0000-0000-0000EE740000}"/>
    <cellStyle name="Normal 3 24 2" xfId="30038" xr:uid="{00000000-0005-0000-0000-0000EF740000}"/>
    <cellStyle name="Normal 3 24_Enlaces" xfId="30039" xr:uid="{00000000-0005-0000-0000-0000F0740000}"/>
    <cellStyle name="Normal 3 25" xfId="30040" xr:uid="{00000000-0005-0000-0000-0000F1740000}"/>
    <cellStyle name="Normal 3 25 2" xfId="30041" xr:uid="{00000000-0005-0000-0000-0000F2740000}"/>
    <cellStyle name="Normal 3 25_Enlaces" xfId="30042" xr:uid="{00000000-0005-0000-0000-0000F3740000}"/>
    <cellStyle name="Normal 3 26" xfId="30043" xr:uid="{00000000-0005-0000-0000-0000F4740000}"/>
    <cellStyle name="Normal 3 26 2" xfId="30044" xr:uid="{00000000-0005-0000-0000-0000F5740000}"/>
    <cellStyle name="Normal 3 26_Enlaces" xfId="30045" xr:uid="{00000000-0005-0000-0000-0000F6740000}"/>
    <cellStyle name="Normal 3 27" xfId="30046" xr:uid="{00000000-0005-0000-0000-0000F7740000}"/>
    <cellStyle name="Normal 3 27 2" xfId="30047" xr:uid="{00000000-0005-0000-0000-0000F8740000}"/>
    <cellStyle name="Normal 3 27_Enlaces" xfId="30048" xr:uid="{00000000-0005-0000-0000-0000F9740000}"/>
    <cellStyle name="Normal 3 28" xfId="30049" xr:uid="{00000000-0005-0000-0000-0000FA740000}"/>
    <cellStyle name="Normal 3 29" xfId="30050" xr:uid="{00000000-0005-0000-0000-0000FB740000}"/>
    <cellStyle name="Normal 3 3" xfId="30051" xr:uid="{00000000-0005-0000-0000-0000FC740000}"/>
    <cellStyle name="Normal 3 3 10" xfId="30052" xr:uid="{00000000-0005-0000-0000-0000FD740000}"/>
    <cellStyle name="Normal 3 3 11" xfId="30053" xr:uid="{00000000-0005-0000-0000-0000FE740000}"/>
    <cellStyle name="Normal 3 3 12" xfId="30054" xr:uid="{00000000-0005-0000-0000-0000FF740000}"/>
    <cellStyle name="Normal 3 3 13" xfId="30055" xr:uid="{00000000-0005-0000-0000-000000750000}"/>
    <cellStyle name="Normal 3 3 14" xfId="30056" xr:uid="{00000000-0005-0000-0000-000001750000}"/>
    <cellStyle name="Normal 3 3 15" xfId="30057" xr:uid="{00000000-0005-0000-0000-000002750000}"/>
    <cellStyle name="Normal 3 3 16" xfId="30058" xr:uid="{00000000-0005-0000-0000-000003750000}"/>
    <cellStyle name="Normal 3 3 17" xfId="30059" xr:uid="{00000000-0005-0000-0000-000004750000}"/>
    <cellStyle name="Normal 3 3 18" xfId="30060" xr:uid="{00000000-0005-0000-0000-000005750000}"/>
    <cellStyle name="Normal 3 3 19" xfId="30061" xr:uid="{00000000-0005-0000-0000-000006750000}"/>
    <cellStyle name="Normal 3 3 2" xfId="30062" xr:uid="{00000000-0005-0000-0000-000007750000}"/>
    <cellStyle name="Normal 3 3 2 2" xfId="30063" xr:uid="{00000000-0005-0000-0000-000008750000}"/>
    <cellStyle name="Normal 3 3 2 3" xfId="30064" xr:uid="{00000000-0005-0000-0000-000009750000}"/>
    <cellStyle name="Normal 3 3 20" xfId="30065" xr:uid="{00000000-0005-0000-0000-00000A750000}"/>
    <cellStyle name="Normal 3 3 21" xfId="30066" xr:uid="{00000000-0005-0000-0000-00000B750000}"/>
    <cellStyle name="Normal 3 3 22" xfId="30067" xr:uid="{00000000-0005-0000-0000-00000C750000}"/>
    <cellStyle name="Normal 3 3 23" xfId="30068" xr:uid="{00000000-0005-0000-0000-00000D750000}"/>
    <cellStyle name="Normal 3 3 24" xfId="30069" xr:uid="{00000000-0005-0000-0000-00000E750000}"/>
    <cellStyle name="Normal 3 3 25" xfId="30070" xr:uid="{00000000-0005-0000-0000-00000F750000}"/>
    <cellStyle name="Normal 3 3 26" xfId="30071" xr:uid="{00000000-0005-0000-0000-000010750000}"/>
    <cellStyle name="Normal 3 3 27" xfId="30072" xr:uid="{00000000-0005-0000-0000-000011750000}"/>
    <cellStyle name="Normal 3 3 28" xfId="30073" xr:uid="{00000000-0005-0000-0000-000012750000}"/>
    <cellStyle name="Normal 3 3 29" xfId="30074" xr:uid="{00000000-0005-0000-0000-000013750000}"/>
    <cellStyle name="Normal 3 3 3" xfId="30075" xr:uid="{00000000-0005-0000-0000-000014750000}"/>
    <cellStyle name="Normal 3 3 30" xfId="30076" xr:uid="{00000000-0005-0000-0000-000015750000}"/>
    <cellStyle name="Normal 3 3 4" xfId="30077" xr:uid="{00000000-0005-0000-0000-000016750000}"/>
    <cellStyle name="Normal 3 3 5" xfId="30078" xr:uid="{00000000-0005-0000-0000-000017750000}"/>
    <cellStyle name="Normal 3 3 6" xfId="30079" xr:uid="{00000000-0005-0000-0000-000018750000}"/>
    <cellStyle name="Normal 3 3 7" xfId="30080" xr:uid="{00000000-0005-0000-0000-000019750000}"/>
    <cellStyle name="Normal 3 3 8" xfId="30081" xr:uid="{00000000-0005-0000-0000-00001A750000}"/>
    <cellStyle name="Normal 3 3 9" xfId="30082" xr:uid="{00000000-0005-0000-0000-00001B750000}"/>
    <cellStyle name="Normal 3 3_Enlaces" xfId="30083" xr:uid="{00000000-0005-0000-0000-00001C750000}"/>
    <cellStyle name="Normal 3 30" xfId="30084" xr:uid="{00000000-0005-0000-0000-00001D750000}"/>
    <cellStyle name="Normal 3 31" xfId="30085" xr:uid="{00000000-0005-0000-0000-00001E750000}"/>
    <cellStyle name="Normal 3 32" xfId="30086" xr:uid="{00000000-0005-0000-0000-00001F750000}"/>
    <cellStyle name="Normal 3 33" xfId="30087" xr:uid="{00000000-0005-0000-0000-000020750000}"/>
    <cellStyle name="Normal 3 34" xfId="30088" xr:uid="{00000000-0005-0000-0000-000021750000}"/>
    <cellStyle name="Normal 3 35" xfId="30089" xr:uid="{00000000-0005-0000-0000-000022750000}"/>
    <cellStyle name="Normal 3 36" xfId="30090" xr:uid="{00000000-0005-0000-0000-000023750000}"/>
    <cellStyle name="Normal 3 37" xfId="30091" xr:uid="{00000000-0005-0000-0000-000024750000}"/>
    <cellStyle name="Normal 3 38" xfId="30092" xr:uid="{00000000-0005-0000-0000-000025750000}"/>
    <cellStyle name="Normal 3 39" xfId="30093" xr:uid="{00000000-0005-0000-0000-000026750000}"/>
    <cellStyle name="Normal 3 4" xfId="30094" xr:uid="{00000000-0005-0000-0000-000027750000}"/>
    <cellStyle name="Normal 3 4 10" xfId="30095" xr:uid="{00000000-0005-0000-0000-000028750000}"/>
    <cellStyle name="Normal 3 4 11" xfId="30096" xr:uid="{00000000-0005-0000-0000-000029750000}"/>
    <cellStyle name="Normal 3 4 12" xfId="30097" xr:uid="{00000000-0005-0000-0000-00002A750000}"/>
    <cellStyle name="Normal 3 4 13" xfId="30098" xr:uid="{00000000-0005-0000-0000-00002B750000}"/>
    <cellStyle name="Normal 3 4 14" xfId="30099" xr:uid="{00000000-0005-0000-0000-00002C750000}"/>
    <cellStyle name="Normal 3 4 15" xfId="30100" xr:uid="{00000000-0005-0000-0000-00002D750000}"/>
    <cellStyle name="Normal 3 4 16" xfId="30101" xr:uid="{00000000-0005-0000-0000-00002E750000}"/>
    <cellStyle name="Normal 3 4 17" xfId="30102" xr:uid="{00000000-0005-0000-0000-00002F750000}"/>
    <cellStyle name="Normal 3 4 18" xfId="30103" xr:uid="{00000000-0005-0000-0000-000030750000}"/>
    <cellStyle name="Normal 3 4 19" xfId="30104" xr:uid="{00000000-0005-0000-0000-000031750000}"/>
    <cellStyle name="Normal 3 4 2" xfId="30105" xr:uid="{00000000-0005-0000-0000-000032750000}"/>
    <cellStyle name="Normal 3 4 2 2" xfId="30106" xr:uid="{00000000-0005-0000-0000-000033750000}"/>
    <cellStyle name="Normal 3 4 20" xfId="30107" xr:uid="{00000000-0005-0000-0000-000034750000}"/>
    <cellStyle name="Normal 3 4 21" xfId="30108" xr:uid="{00000000-0005-0000-0000-000035750000}"/>
    <cellStyle name="Normal 3 4 22" xfId="30109" xr:uid="{00000000-0005-0000-0000-000036750000}"/>
    <cellStyle name="Normal 3 4 23" xfId="30110" xr:uid="{00000000-0005-0000-0000-000037750000}"/>
    <cellStyle name="Normal 3 4 24" xfId="30111" xr:uid="{00000000-0005-0000-0000-000038750000}"/>
    <cellStyle name="Normal 3 4 24 2" xfId="30112" xr:uid="{00000000-0005-0000-0000-000039750000}"/>
    <cellStyle name="Normal 3 4 3" xfId="30113" xr:uid="{00000000-0005-0000-0000-00003A750000}"/>
    <cellStyle name="Normal 3 4 4" xfId="30114" xr:uid="{00000000-0005-0000-0000-00003B750000}"/>
    <cellStyle name="Normal 3 4 5" xfId="30115" xr:uid="{00000000-0005-0000-0000-00003C750000}"/>
    <cellStyle name="Normal 3 4 6" xfId="30116" xr:uid="{00000000-0005-0000-0000-00003D750000}"/>
    <cellStyle name="Normal 3 4 7" xfId="30117" xr:uid="{00000000-0005-0000-0000-00003E750000}"/>
    <cellStyle name="Normal 3 4 8" xfId="30118" xr:uid="{00000000-0005-0000-0000-00003F750000}"/>
    <cellStyle name="Normal 3 4 9" xfId="30119" xr:uid="{00000000-0005-0000-0000-000040750000}"/>
    <cellStyle name="Normal 3 4_Enlaces" xfId="30120" xr:uid="{00000000-0005-0000-0000-000041750000}"/>
    <cellStyle name="Normal 3 40" xfId="30121" xr:uid="{00000000-0005-0000-0000-000042750000}"/>
    <cellStyle name="Normal 3 41" xfId="30122" xr:uid="{00000000-0005-0000-0000-000043750000}"/>
    <cellStyle name="Normal 3 42" xfId="30123" xr:uid="{00000000-0005-0000-0000-000044750000}"/>
    <cellStyle name="Normal 3 43" xfId="30124" xr:uid="{00000000-0005-0000-0000-000045750000}"/>
    <cellStyle name="Normal 3 44" xfId="30125" xr:uid="{00000000-0005-0000-0000-000046750000}"/>
    <cellStyle name="Normal 3 45" xfId="30126" xr:uid="{00000000-0005-0000-0000-000047750000}"/>
    <cellStyle name="Normal 3 46" xfId="30127" xr:uid="{00000000-0005-0000-0000-000048750000}"/>
    <cellStyle name="Normal 3 47" xfId="30128" xr:uid="{00000000-0005-0000-0000-000049750000}"/>
    <cellStyle name="Normal 3 48" xfId="30129" xr:uid="{00000000-0005-0000-0000-00004A750000}"/>
    <cellStyle name="Normal 3 49" xfId="30130" xr:uid="{00000000-0005-0000-0000-00004B750000}"/>
    <cellStyle name="Normal 3 5" xfId="30131" xr:uid="{00000000-0005-0000-0000-00004C750000}"/>
    <cellStyle name="Normal 3 5 2" xfId="30132" xr:uid="{00000000-0005-0000-0000-00004D750000}"/>
    <cellStyle name="Normal 3 5 3" xfId="30133" xr:uid="{00000000-0005-0000-0000-00004E750000}"/>
    <cellStyle name="Normal 3 5 4" xfId="30134" xr:uid="{00000000-0005-0000-0000-00004F750000}"/>
    <cellStyle name="Normal 3 5_Enlaces" xfId="30135" xr:uid="{00000000-0005-0000-0000-000050750000}"/>
    <cellStyle name="Normal 3 50" xfId="30136" xr:uid="{00000000-0005-0000-0000-000051750000}"/>
    <cellStyle name="Normal 3 51" xfId="30137" xr:uid="{00000000-0005-0000-0000-000052750000}"/>
    <cellStyle name="Normal 3 52" xfId="30138" xr:uid="{00000000-0005-0000-0000-000053750000}"/>
    <cellStyle name="Normal 3 53" xfId="30139" xr:uid="{00000000-0005-0000-0000-000054750000}"/>
    <cellStyle name="Normal 3 54" xfId="30140" xr:uid="{00000000-0005-0000-0000-000055750000}"/>
    <cellStyle name="Normal 3 55" xfId="30141" xr:uid="{00000000-0005-0000-0000-000056750000}"/>
    <cellStyle name="Normal 3 56" xfId="30142" xr:uid="{00000000-0005-0000-0000-000057750000}"/>
    <cellStyle name="Normal 3 57" xfId="30143" xr:uid="{00000000-0005-0000-0000-000058750000}"/>
    <cellStyle name="Normal 3 58" xfId="30144" xr:uid="{00000000-0005-0000-0000-000059750000}"/>
    <cellStyle name="Normal 3 59" xfId="30145" xr:uid="{00000000-0005-0000-0000-00005A750000}"/>
    <cellStyle name="Normal 3 6" xfId="30146" xr:uid="{00000000-0005-0000-0000-00005B750000}"/>
    <cellStyle name="Normal 3 6 2" xfId="30147" xr:uid="{00000000-0005-0000-0000-00005C750000}"/>
    <cellStyle name="Normal 3 6 3" xfId="30148" xr:uid="{00000000-0005-0000-0000-00005D750000}"/>
    <cellStyle name="Normal 3 6 4" xfId="30149" xr:uid="{00000000-0005-0000-0000-00005E750000}"/>
    <cellStyle name="Normal 3 6_Enlaces" xfId="30150" xr:uid="{00000000-0005-0000-0000-00005F750000}"/>
    <cellStyle name="Normal 3 60" xfId="30151" xr:uid="{00000000-0005-0000-0000-000060750000}"/>
    <cellStyle name="Normal 3 61" xfId="30152" xr:uid="{00000000-0005-0000-0000-000061750000}"/>
    <cellStyle name="Normal 3 62" xfId="30153" xr:uid="{00000000-0005-0000-0000-000062750000}"/>
    <cellStyle name="Normal 3 63" xfId="30154" xr:uid="{00000000-0005-0000-0000-000063750000}"/>
    <cellStyle name="Normal 3 64" xfId="30155" xr:uid="{00000000-0005-0000-0000-000064750000}"/>
    <cellStyle name="Normal 3 65" xfId="30156" xr:uid="{00000000-0005-0000-0000-000065750000}"/>
    <cellStyle name="Normal 3 66" xfId="30157" xr:uid="{00000000-0005-0000-0000-000066750000}"/>
    <cellStyle name="Normal 3 67" xfId="30158" xr:uid="{00000000-0005-0000-0000-000067750000}"/>
    <cellStyle name="Normal 3 68" xfId="30159" xr:uid="{00000000-0005-0000-0000-000068750000}"/>
    <cellStyle name="Normal 3 69" xfId="30160" xr:uid="{00000000-0005-0000-0000-000069750000}"/>
    <cellStyle name="Normal 3 7" xfId="30161" xr:uid="{00000000-0005-0000-0000-00006A750000}"/>
    <cellStyle name="Normal 3 7 2" xfId="30162" xr:uid="{00000000-0005-0000-0000-00006B750000}"/>
    <cellStyle name="Normal 3 7 3" xfId="30163" xr:uid="{00000000-0005-0000-0000-00006C750000}"/>
    <cellStyle name="Normal 3 7 4" xfId="30164" xr:uid="{00000000-0005-0000-0000-00006D750000}"/>
    <cellStyle name="Normal 3 7_Enlaces" xfId="30165" xr:uid="{00000000-0005-0000-0000-00006E750000}"/>
    <cellStyle name="Normal 3 70" xfId="30166" xr:uid="{00000000-0005-0000-0000-00006F750000}"/>
    <cellStyle name="Normal 3 71" xfId="30167" xr:uid="{00000000-0005-0000-0000-000070750000}"/>
    <cellStyle name="Normal 3 72" xfId="30168" xr:uid="{00000000-0005-0000-0000-000071750000}"/>
    <cellStyle name="Normal 3 73" xfId="30169" xr:uid="{00000000-0005-0000-0000-000072750000}"/>
    <cellStyle name="Normal 3 74" xfId="30170" xr:uid="{00000000-0005-0000-0000-000073750000}"/>
    <cellStyle name="Normal 3 75" xfId="30171" xr:uid="{00000000-0005-0000-0000-000074750000}"/>
    <cellStyle name="Normal 3 76" xfId="30172" xr:uid="{00000000-0005-0000-0000-000075750000}"/>
    <cellStyle name="Normal 3 77" xfId="30173" xr:uid="{00000000-0005-0000-0000-000076750000}"/>
    <cellStyle name="Normal 3 78" xfId="30174" xr:uid="{00000000-0005-0000-0000-000077750000}"/>
    <cellStyle name="Normal 3 79" xfId="30175" xr:uid="{00000000-0005-0000-0000-000078750000}"/>
    <cellStyle name="Normal 3 8" xfId="30176" xr:uid="{00000000-0005-0000-0000-000079750000}"/>
    <cellStyle name="Normal 3 8 2" xfId="30177" xr:uid="{00000000-0005-0000-0000-00007A750000}"/>
    <cellStyle name="Normal 3 8 3" xfId="30178" xr:uid="{00000000-0005-0000-0000-00007B750000}"/>
    <cellStyle name="Normal 3 8 4" xfId="30179" xr:uid="{00000000-0005-0000-0000-00007C750000}"/>
    <cellStyle name="Normal 3 8_Enlaces" xfId="30180" xr:uid="{00000000-0005-0000-0000-00007D750000}"/>
    <cellStyle name="Normal 3 80" xfId="30181" xr:uid="{00000000-0005-0000-0000-00007E750000}"/>
    <cellStyle name="Normal 3 81" xfId="30182" xr:uid="{00000000-0005-0000-0000-00007F750000}"/>
    <cellStyle name="Normal 3 82" xfId="30183" xr:uid="{00000000-0005-0000-0000-000080750000}"/>
    <cellStyle name="Normal 3 83" xfId="30184" xr:uid="{00000000-0005-0000-0000-000081750000}"/>
    <cellStyle name="Normal 3 84" xfId="30185" xr:uid="{00000000-0005-0000-0000-000082750000}"/>
    <cellStyle name="Normal 3 85" xfId="30186" xr:uid="{00000000-0005-0000-0000-000083750000}"/>
    <cellStyle name="Normal 3 86" xfId="30187" xr:uid="{00000000-0005-0000-0000-000084750000}"/>
    <cellStyle name="Normal 3 87" xfId="30188" xr:uid="{00000000-0005-0000-0000-000085750000}"/>
    <cellStyle name="Normal 3 88" xfId="30189" xr:uid="{00000000-0005-0000-0000-000086750000}"/>
    <cellStyle name="Normal 3 89" xfId="30190" xr:uid="{00000000-0005-0000-0000-000087750000}"/>
    <cellStyle name="Normal 3 9" xfId="30191" xr:uid="{00000000-0005-0000-0000-000088750000}"/>
    <cellStyle name="Normal 3 9 2" xfId="30192" xr:uid="{00000000-0005-0000-0000-000089750000}"/>
    <cellStyle name="Normal 3 9 3" xfId="30193" xr:uid="{00000000-0005-0000-0000-00008A750000}"/>
    <cellStyle name="Normal 3 9 4" xfId="30194" xr:uid="{00000000-0005-0000-0000-00008B750000}"/>
    <cellStyle name="Normal 3 9_Enlaces" xfId="30195" xr:uid="{00000000-0005-0000-0000-00008C750000}"/>
    <cellStyle name="Normal 3 90" xfId="30196" xr:uid="{00000000-0005-0000-0000-00008D750000}"/>
    <cellStyle name="Normal 3 91" xfId="30197" xr:uid="{00000000-0005-0000-0000-00008E750000}"/>
    <cellStyle name="Normal 3 92" xfId="30198" xr:uid="{00000000-0005-0000-0000-00008F750000}"/>
    <cellStyle name="Normal 3 93" xfId="30199" xr:uid="{00000000-0005-0000-0000-000090750000}"/>
    <cellStyle name="Normal 3 94" xfId="30200" xr:uid="{00000000-0005-0000-0000-000091750000}"/>
    <cellStyle name="Normal 3 95" xfId="30201" xr:uid="{00000000-0005-0000-0000-000092750000}"/>
    <cellStyle name="Normal 3 96" xfId="30202" xr:uid="{00000000-0005-0000-0000-000093750000}"/>
    <cellStyle name="Normal 3 97" xfId="30203" xr:uid="{00000000-0005-0000-0000-000094750000}"/>
    <cellStyle name="Normal 3 98" xfId="30204" xr:uid="{00000000-0005-0000-0000-000095750000}"/>
    <cellStyle name="Normal 3 98 2" xfId="30205" xr:uid="{00000000-0005-0000-0000-000096750000}"/>
    <cellStyle name="Normal 3 98 3" xfId="30206" xr:uid="{00000000-0005-0000-0000-000097750000}"/>
    <cellStyle name="Normal 3 98 4" xfId="30207" xr:uid="{00000000-0005-0000-0000-000098750000}"/>
    <cellStyle name="Normal 3 98 5" xfId="30208" xr:uid="{00000000-0005-0000-0000-000099750000}"/>
    <cellStyle name="Normal 3 98 6" xfId="30209" xr:uid="{00000000-0005-0000-0000-00009A750000}"/>
    <cellStyle name="Normal 3 99" xfId="30210" xr:uid="{00000000-0005-0000-0000-00009B750000}"/>
    <cellStyle name="Normal 3 99 2" xfId="30211" xr:uid="{00000000-0005-0000-0000-00009C750000}"/>
    <cellStyle name="Normal 3 99 3" xfId="30212" xr:uid="{00000000-0005-0000-0000-00009D750000}"/>
    <cellStyle name="Normal 3 99 4" xfId="30213" xr:uid="{00000000-0005-0000-0000-00009E750000}"/>
    <cellStyle name="Normal 3 99 5" xfId="30214" xr:uid="{00000000-0005-0000-0000-00009F750000}"/>
    <cellStyle name="Normal 3 99 6" xfId="30215" xr:uid="{00000000-0005-0000-0000-0000A0750000}"/>
    <cellStyle name="Normal 3_Enlaces" xfId="30216" xr:uid="{00000000-0005-0000-0000-0000A1750000}"/>
    <cellStyle name="Normal 30" xfId="30217" xr:uid="{00000000-0005-0000-0000-0000A2750000}"/>
    <cellStyle name="Normal 30 10" xfId="30218" xr:uid="{00000000-0005-0000-0000-0000A3750000}"/>
    <cellStyle name="Normal 30 11" xfId="30219" xr:uid="{00000000-0005-0000-0000-0000A4750000}"/>
    <cellStyle name="Normal 30 12" xfId="30220" xr:uid="{00000000-0005-0000-0000-0000A5750000}"/>
    <cellStyle name="Normal 30 13" xfId="30221" xr:uid="{00000000-0005-0000-0000-0000A6750000}"/>
    <cellStyle name="Normal 30 14" xfId="30222" xr:uid="{00000000-0005-0000-0000-0000A7750000}"/>
    <cellStyle name="Normal 30 15" xfId="30223" xr:uid="{00000000-0005-0000-0000-0000A8750000}"/>
    <cellStyle name="Normal 30 16" xfId="30224" xr:uid="{00000000-0005-0000-0000-0000A9750000}"/>
    <cellStyle name="Normal 30 17" xfId="30225" xr:uid="{00000000-0005-0000-0000-0000AA750000}"/>
    <cellStyle name="Normal 30 18" xfId="30226" xr:uid="{00000000-0005-0000-0000-0000AB750000}"/>
    <cellStyle name="Normal 30 19" xfId="30227" xr:uid="{00000000-0005-0000-0000-0000AC750000}"/>
    <cellStyle name="Normal 30 2" xfId="30228" xr:uid="{00000000-0005-0000-0000-0000AD750000}"/>
    <cellStyle name="Normal 30 2 2" xfId="30229" xr:uid="{00000000-0005-0000-0000-0000AE750000}"/>
    <cellStyle name="Normal 30 2 3" xfId="30230" xr:uid="{00000000-0005-0000-0000-0000AF750000}"/>
    <cellStyle name="Normal 30 20" xfId="30231" xr:uid="{00000000-0005-0000-0000-0000B0750000}"/>
    <cellStyle name="Normal 30 21" xfId="30232" xr:uid="{00000000-0005-0000-0000-0000B1750000}"/>
    <cellStyle name="Normal 30 22" xfId="30233" xr:uid="{00000000-0005-0000-0000-0000B2750000}"/>
    <cellStyle name="Normal 30 23" xfId="30234" xr:uid="{00000000-0005-0000-0000-0000B3750000}"/>
    <cellStyle name="Normal 30 24" xfId="30235" xr:uid="{00000000-0005-0000-0000-0000B4750000}"/>
    <cellStyle name="Normal 30 25" xfId="30236" xr:uid="{00000000-0005-0000-0000-0000B5750000}"/>
    <cellStyle name="Normal 30 26" xfId="30237" xr:uid="{00000000-0005-0000-0000-0000B6750000}"/>
    <cellStyle name="Normal 30 3" xfId="30238" xr:uid="{00000000-0005-0000-0000-0000B7750000}"/>
    <cellStyle name="Normal 30 3 2" xfId="30239" xr:uid="{00000000-0005-0000-0000-0000B8750000}"/>
    <cellStyle name="Normal 30 3 3" xfId="30240" xr:uid="{00000000-0005-0000-0000-0000B9750000}"/>
    <cellStyle name="Normal 30 3 4" xfId="30241" xr:uid="{00000000-0005-0000-0000-0000BA750000}"/>
    <cellStyle name="Normal 30 3 5" xfId="30242" xr:uid="{00000000-0005-0000-0000-0000BB750000}"/>
    <cellStyle name="Normal 30 4" xfId="30243" xr:uid="{00000000-0005-0000-0000-0000BC750000}"/>
    <cellStyle name="Normal 30 5" xfId="30244" xr:uid="{00000000-0005-0000-0000-0000BD750000}"/>
    <cellStyle name="Normal 30 6" xfId="30245" xr:uid="{00000000-0005-0000-0000-0000BE750000}"/>
    <cellStyle name="Normal 30 7" xfId="30246" xr:uid="{00000000-0005-0000-0000-0000BF750000}"/>
    <cellStyle name="Normal 30 8" xfId="30247" xr:uid="{00000000-0005-0000-0000-0000C0750000}"/>
    <cellStyle name="Normal 30 9" xfId="30248" xr:uid="{00000000-0005-0000-0000-0000C1750000}"/>
    <cellStyle name="Normal 31" xfId="30249" xr:uid="{00000000-0005-0000-0000-0000C2750000}"/>
    <cellStyle name="Normal 31 10" xfId="30250" xr:uid="{00000000-0005-0000-0000-0000C3750000}"/>
    <cellStyle name="Normal 31 11" xfId="30251" xr:uid="{00000000-0005-0000-0000-0000C4750000}"/>
    <cellStyle name="Normal 31 12" xfId="30252" xr:uid="{00000000-0005-0000-0000-0000C5750000}"/>
    <cellStyle name="Normal 31 13" xfId="30253" xr:uid="{00000000-0005-0000-0000-0000C6750000}"/>
    <cellStyle name="Normal 31 14" xfId="30254" xr:uid="{00000000-0005-0000-0000-0000C7750000}"/>
    <cellStyle name="Normal 31 15" xfId="30255" xr:uid="{00000000-0005-0000-0000-0000C8750000}"/>
    <cellStyle name="Normal 31 16" xfId="30256" xr:uid="{00000000-0005-0000-0000-0000C9750000}"/>
    <cellStyle name="Normal 31 17" xfId="30257" xr:uid="{00000000-0005-0000-0000-0000CA750000}"/>
    <cellStyle name="Normal 31 18" xfId="30258" xr:uid="{00000000-0005-0000-0000-0000CB750000}"/>
    <cellStyle name="Normal 31 19" xfId="30259" xr:uid="{00000000-0005-0000-0000-0000CC750000}"/>
    <cellStyle name="Normal 31 2" xfId="30260" xr:uid="{00000000-0005-0000-0000-0000CD750000}"/>
    <cellStyle name="Normal 31 2 2" xfId="30261" xr:uid="{00000000-0005-0000-0000-0000CE750000}"/>
    <cellStyle name="Normal 31 2 3" xfId="30262" xr:uid="{00000000-0005-0000-0000-0000CF750000}"/>
    <cellStyle name="Normal 31 20" xfId="30263" xr:uid="{00000000-0005-0000-0000-0000D0750000}"/>
    <cellStyle name="Normal 31 21" xfId="30264" xr:uid="{00000000-0005-0000-0000-0000D1750000}"/>
    <cellStyle name="Normal 31 22" xfId="30265" xr:uid="{00000000-0005-0000-0000-0000D2750000}"/>
    <cellStyle name="Normal 31 23" xfId="30266" xr:uid="{00000000-0005-0000-0000-0000D3750000}"/>
    <cellStyle name="Normal 31 24" xfId="30267" xr:uid="{00000000-0005-0000-0000-0000D4750000}"/>
    <cellStyle name="Normal 31 25" xfId="30268" xr:uid="{00000000-0005-0000-0000-0000D5750000}"/>
    <cellStyle name="Normal 31 26" xfId="30269" xr:uid="{00000000-0005-0000-0000-0000D6750000}"/>
    <cellStyle name="Normal 31 3" xfId="30270" xr:uid="{00000000-0005-0000-0000-0000D7750000}"/>
    <cellStyle name="Normal 31 3 2" xfId="30271" xr:uid="{00000000-0005-0000-0000-0000D8750000}"/>
    <cellStyle name="Normal 31 3 3" xfId="30272" xr:uid="{00000000-0005-0000-0000-0000D9750000}"/>
    <cellStyle name="Normal 31 4" xfId="30273" xr:uid="{00000000-0005-0000-0000-0000DA750000}"/>
    <cellStyle name="Normal 31 5" xfId="30274" xr:uid="{00000000-0005-0000-0000-0000DB750000}"/>
    <cellStyle name="Normal 31 6" xfId="30275" xr:uid="{00000000-0005-0000-0000-0000DC750000}"/>
    <cellStyle name="Normal 31 7" xfId="30276" xr:uid="{00000000-0005-0000-0000-0000DD750000}"/>
    <cellStyle name="Normal 31 8" xfId="30277" xr:uid="{00000000-0005-0000-0000-0000DE750000}"/>
    <cellStyle name="Normal 31 9" xfId="30278" xr:uid="{00000000-0005-0000-0000-0000DF750000}"/>
    <cellStyle name="Normal 32" xfId="30279" xr:uid="{00000000-0005-0000-0000-0000E0750000}"/>
    <cellStyle name="Normal 32 2" xfId="30280" xr:uid="{00000000-0005-0000-0000-0000E1750000}"/>
    <cellStyle name="Normal 32 3" xfId="30281" xr:uid="{00000000-0005-0000-0000-0000E2750000}"/>
    <cellStyle name="Normal 32 4" xfId="30282" xr:uid="{00000000-0005-0000-0000-0000E3750000}"/>
    <cellStyle name="Normal 32 5" xfId="30283" xr:uid="{00000000-0005-0000-0000-0000E4750000}"/>
    <cellStyle name="Normal 33" xfId="30284" xr:uid="{00000000-0005-0000-0000-0000E5750000}"/>
    <cellStyle name="Normal 33 2" xfId="30285" xr:uid="{00000000-0005-0000-0000-0000E6750000}"/>
    <cellStyle name="Normal 33 3" xfId="30286" xr:uid="{00000000-0005-0000-0000-0000E7750000}"/>
    <cellStyle name="Normal 33 4" xfId="30287" xr:uid="{00000000-0005-0000-0000-0000E8750000}"/>
    <cellStyle name="Normal 33 5" xfId="30288" xr:uid="{00000000-0005-0000-0000-0000E9750000}"/>
    <cellStyle name="Normal 34" xfId="30289" xr:uid="{00000000-0005-0000-0000-0000EA750000}"/>
    <cellStyle name="Normal 34 10" xfId="30290" xr:uid="{00000000-0005-0000-0000-0000EB750000}"/>
    <cellStyle name="Normal 34 11" xfId="30291" xr:uid="{00000000-0005-0000-0000-0000EC750000}"/>
    <cellStyle name="Normal 34 12" xfId="30292" xr:uid="{00000000-0005-0000-0000-0000ED750000}"/>
    <cellStyle name="Normal 34 13" xfId="30293" xr:uid="{00000000-0005-0000-0000-0000EE750000}"/>
    <cellStyle name="Normal 34 14" xfId="30294" xr:uid="{00000000-0005-0000-0000-0000EF750000}"/>
    <cellStyle name="Normal 34 15" xfId="30295" xr:uid="{00000000-0005-0000-0000-0000F0750000}"/>
    <cellStyle name="Normal 34 16" xfId="30296" xr:uid="{00000000-0005-0000-0000-0000F1750000}"/>
    <cellStyle name="Normal 34 17" xfId="30297" xr:uid="{00000000-0005-0000-0000-0000F2750000}"/>
    <cellStyle name="Normal 34 18" xfId="30298" xr:uid="{00000000-0005-0000-0000-0000F3750000}"/>
    <cellStyle name="Normal 34 19" xfId="30299" xr:uid="{00000000-0005-0000-0000-0000F4750000}"/>
    <cellStyle name="Normal 34 2" xfId="30300" xr:uid="{00000000-0005-0000-0000-0000F5750000}"/>
    <cellStyle name="Normal 34 2 2" xfId="30301" xr:uid="{00000000-0005-0000-0000-0000F6750000}"/>
    <cellStyle name="Normal 34 2 3" xfId="30302" xr:uid="{00000000-0005-0000-0000-0000F7750000}"/>
    <cellStyle name="Normal 34 20" xfId="30303" xr:uid="{00000000-0005-0000-0000-0000F8750000}"/>
    <cellStyle name="Normal 34 21" xfId="30304" xr:uid="{00000000-0005-0000-0000-0000F9750000}"/>
    <cellStyle name="Normal 34 22" xfId="30305" xr:uid="{00000000-0005-0000-0000-0000FA750000}"/>
    <cellStyle name="Normal 34 23" xfId="30306" xr:uid="{00000000-0005-0000-0000-0000FB750000}"/>
    <cellStyle name="Normal 34 24" xfId="30307" xr:uid="{00000000-0005-0000-0000-0000FC750000}"/>
    <cellStyle name="Normal 34 25" xfId="30308" xr:uid="{00000000-0005-0000-0000-0000FD750000}"/>
    <cellStyle name="Normal 34 26" xfId="30309" xr:uid="{00000000-0005-0000-0000-0000FE750000}"/>
    <cellStyle name="Normal 34 3" xfId="30310" xr:uid="{00000000-0005-0000-0000-0000FF750000}"/>
    <cellStyle name="Normal 34 3 2" xfId="30311" xr:uid="{00000000-0005-0000-0000-000000760000}"/>
    <cellStyle name="Normal 34 3 3" xfId="30312" xr:uid="{00000000-0005-0000-0000-000001760000}"/>
    <cellStyle name="Normal 34 3 4" xfId="30313" xr:uid="{00000000-0005-0000-0000-000002760000}"/>
    <cellStyle name="Normal 34 3 5" xfId="30314" xr:uid="{00000000-0005-0000-0000-000003760000}"/>
    <cellStyle name="Normal 34 4" xfId="30315" xr:uid="{00000000-0005-0000-0000-000004760000}"/>
    <cellStyle name="Normal 34 5" xfId="30316" xr:uid="{00000000-0005-0000-0000-000005760000}"/>
    <cellStyle name="Normal 34 6" xfId="30317" xr:uid="{00000000-0005-0000-0000-000006760000}"/>
    <cellStyle name="Normal 34 7" xfId="30318" xr:uid="{00000000-0005-0000-0000-000007760000}"/>
    <cellStyle name="Normal 34 8" xfId="30319" xr:uid="{00000000-0005-0000-0000-000008760000}"/>
    <cellStyle name="Normal 34 9" xfId="30320" xr:uid="{00000000-0005-0000-0000-000009760000}"/>
    <cellStyle name="Normal 35" xfId="30321" xr:uid="{00000000-0005-0000-0000-00000A760000}"/>
    <cellStyle name="Normal 35 10" xfId="30322" xr:uid="{00000000-0005-0000-0000-00000B760000}"/>
    <cellStyle name="Normal 35 11" xfId="30323" xr:uid="{00000000-0005-0000-0000-00000C760000}"/>
    <cellStyle name="Normal 35 12" xfId="30324" xr:uid="{00000000-0005-0000-0000-00000D760000}"/>
    <cellStyle name="Normal 35 13" xfId="30325" xr:uid="{00000000-0005-0000-0000-00000E760000}"/>
    <cellStyle name="Normal 35 14" xfId="30326" xr:uid="{00000000-0005-0000-0000-00000F760000}"/>
    <cellStyle name="Normal 35 15" xfId="30327" xr:uid="{00000000-0005-0000-0000-000010760000}"/>
    <cellStyle name="Normal 35 16" xfId="30328" xr:uid="{00000000-0005-0000-0000-000011760000}"/>
    <cellStyle name="Normal 35 17" xfId="30329" xr:uid="{00000000-0005-0000-0000-000012760000}"/>
    <cellStyle name="Normal 35 18" xfId="30330" xr:uid="{00000000-0005-0000-0000-000013760000}"/>
    <cellStyle name="Normal 35 19" xfId="30331" xr:uid="{00000000-0005-0000-0000-000014760000}"/>
    <cellStyle name="Normal 35 2" xfId="30332" xr:uid="{00000000-0005-0000-0000-000015760000}"/>
    <cellStyle name="Normal 35 2 2" xfId="30333" xr:uid="{00000000-0005-0000-0000-000016760000}"/>
    <cellStyle name="Normal 35 2 3" xfId="30334" xr:uid="{00000000-0005-0000-0000-000017760000}"/>
    <cellStyle name="Normal 35 20" xfId="30335" xr:uid="{00000000-0005-0000-0000-000018760000}"/>
    <cellStyle name="Normal 35 21" xfId="30336" xr:uid="{00000000-0005-0000-0000-000019760000}"/>
    <cellStyle name="Normal 35 22" xfId="30337" xr:uid="{00000000-0005-0000-0000-00001A760000}"/>
    <cellStyle name="Normal 35 23" xfId="30338" xr:uid="{00000000-0005-0000-0000-00001B760000}"/>
    <cellStyle name="Normal 35 24" xfId="30339" xr:uid="{00000000-0005-0000-0000-00001C760000}"/>
    <cellStyle name="Normal 35 25" xfId="30340" xr:uid="{00000000-0005-0000-0000-00001D760000}"/>
    <cellStyle name="Normal 35 3" xfId="30341" xr:uid="{00000000-0005-0000-0000-00001E760000}"/>
    <cellStyle name="Normal 35 3 2" xfId="30342" xr:uid="{00000000-0005-0000-0000-00001F760000}"/>
    <cellStyle name="Normal 35 3 3" xfId="30343" xr:uid="{00000000-0005-0000-0000-000020760000}"/>
    <cellStyle name="Normal 35 3 4" xfId="30344" xr:uid="{00000000-0005-0000-0000-000021760000}"/>
    <cellStyle name="Normal 35 3 5" xfId="30345" xr:uid="{00000000-0005-0000-0000-000022760000}"/>
    <cellStyle name="Normal 35 4" xfId="30346" xr:uid="{00000000-0005-0000-0000-000023760000}"/>
    <cellStyle name="Normal 35 5" xfId="30347" xr:uid="{00000000-0005-0000-0000-000024760000}"/>
    <cellStyle name="Normal 35 6" xfId="30348" xr:uid="{00000000-0005-0000-0000-000025760000}"/>
    <cellStyle name="Normal 35 7" xfId="30349" xr:uid="{00000000-0005-0000-0000-000026760000}"/>
    <cellStyle name="Normal 35 8" xfId="30350" xr:uid="{00000000-0005-0000-0000-000027760000}"/>
    <cellStyle name="Normal 35 9" xfId="30351" xr:uid="{00000000-0005-0000-0000-000028760000}"/>
    <cellStyle name="Normal 36" xfId="30352" xr:uid="{00000000-0005-0000-0000-000029760000}"/>
    <cellStyle name="Normal 36 2" xfId="30353" xr:uid="{00000000-0005-0000-0000-00002A760000}"/>
    <cellStyle name="Normal 36 3" xfId="30354" xr:uid="{00000000-0005-0000-0000-00002B760000}"/>
    <cellStyle name="Normal 36 4" xfId="30355" xr:uid="{00000000-0005-0000-0000-00002C760000}"/>
    <cellStyle name="Normal 37" xfId="30356" xr:uid="{00000000-0005-0000-0000-00002D760000}"/>
    <cellStyle name="Normal 37 10" xfId="30357" xr:uid="{00000000-0005-0000-0000-00002E760000}"/>
    <cellStyle name="Normal 37 11" xfId="30358" xr:uid="{00000000-0005-0000-0000-00002F760000}"/>
    <cellStyle name="Normal 37 12" xfId="30359" xr:uid="{00000000-0005-0000-0000-000030760000}"/>
    <cellStyle name="Normal 37 13" xfId="30360" xr:uid="{00000000-0005-0000-0000-000031760000}"/>
    <cellStyle name="Normal 37 14" xfId="30361" xr:uid="{00000000-0005-0000-0000-000032760000}"/>
    <cellStyle name="Normal 37 15" xfId="30362" xr:uid="{00000000-0005-0000-0000-000033760000}"/>
    <cellStyle name="Normal 37 16" xfId="30363" xr:uid="{00000000-0005-0000-0000-000034760000}"/>
    <cellStyle name="Normal 37 17" xfId="30364" xr:uid="{00000000-0005-0000-0000-000035760000}"/>
    <cellStyle name="Normal 37 18" xfId="30365" xr:uid="{00000000-0005-0000-0000-000036760000}"/>
    <cellStyle name="Normal 37 19" xfId="30366" xr:uid="{00000000-0005-0000-0000-000037760000}"/>
    <cellStyle name="Normal 37 2" xfId="30367" xr:uid="{00000000-0005-0000-0000-000038760000}"/>
    <cellStyle name="Normal 37 2 2" xfId="30368" xr:uid="{00000000-0005-0000-0000-000039760000}"/>
    <cellStyle name="Normal 37 20" xfId="30369" xr:uid="{00000000-0005-0000-0000-00003A760000}"/>
    <cellStyle name="Normal 37 21" xfId="30370" xr:uid="{00000000-0005-0000-0000-00003B760000}"/>
    <cellStyle name="Normal 37 22" xfId="30371" xr:uid="{00000000-0005-0000-0000-00003C760000}"/>
    <cellStyle name="Normal 37 23" xfId="30372" xr:uid="{00000000-0005-0000-0000-00003D760000}"/>
    <cellStyle name="Normal 37 24" xfId="30373" xr:uid="{00000000-0005-0000-0000-00003E760000}"/>
    <cellStyle name="Normal 37 25" xfId="30374" xr:uid="{00000000-0005-0000-0000-00003F760000}"/>
    <cellStyle name="Normal 37 26" xfId="30375" xr:uid="{00000000-0005-0000-0000-000040760000}"/>
    <cellStyle name="Normal 37 3" xfId="30376" xr:uid="{00000000-0005-0000-0000-000041760000}"/>
    <cellStyle name="Normal 37 3 2" xfId="30377" xr:uid="{00000000-0005-0000-0000-000042760000}"/>
    <cellStyle name="Normal 37 4" xfId="30378" xr:uid="{00000000-0005-0000-0000-000043760000}"/>
    <cellStyle name="Normal 37 4 2" xfId="30379" xr:uid="{00000000-0005-0000-0000-000044760000}"/>
    <cellStyle name="Normal 37 5" xfId="30380" xr:uid="{00000000-0005-0000-0000-000045760000}"/>
    <cellStyle name="Normal 37 5 2" xfId="30381" xr:uid="{00000000-0005-0000-0000-000046760000}"/>
    <cellStyle name="Normal 37 6" xfId="30382" xr:uid="{00000000-0005-0000-0000-000047760000}"/>
    <cellStyle name="Normal 37 7" xfId="30383" xr:uid="{00000000-0005-0000-0000-000048760000}"/>
    <cellStyle name="Normal 37 8" xfId="30384" xr:uid="{00000000-0005-0000-0000-000049760000}"/>
    <cellStyle name="Normal 37 9" xfId="30385" xr:uid="{00000000-0005-0000-0000-00004A760000}"/>
    <cellStyle name="Normal 38" xfId="30386" xr:uid="{00000000-0005-0000-0000-00004B760000}"/>
    <cellStyle name="Normal 38 10" xfId="30387" xr:uid="{00000000-0005-0000-0000-00004C760000}"/>
    <cellStyle name="Normal 38 11" xfId="30388" xr:uid="{00000000-0005-0000-0000-00004D760000}"/>
    <cellStyle name="Normal 38 12" xfId="30389" xr:uid="{00000000-0005-0000-0000-00004E760000}"/>
    <cellStyle name="Normal 38 13" xfId="30390" xr:uid="{00000000-0005-0000-0000-00004F760000}"/>
    <cellStyle name="Normal 38 14" xfId="30391" xr:uid="{00000000-0005-0000-0000-000050760000}"/>
    <cellStyle name="Normal 38 15" xfId="30392" xr:uid="{00000000-0005-0000-0000-000051760000}"/>
    <cellStyle name="Normal 38 16" xfId="30393" xr:uid="{00000000-0005-0000-0000-000052760000}"/>
    <cellStyle name="Normal 38 17" xfId="30394" xr:uid="{00000000-0005-0000-0000-000053760000}"/>
    <cellStyle name="Normal 38 18" xfId="30395" xr:uid="{00000000-0005-0000-0000-000054760000}"/>
    <cellStyle name="Normal 38 19" xfId="30396" xr:uid="{00000000-0005-0000-0000-000055760000}"/>
    <cellStyle name="Normal 38 2" xfId="30397" xr:uid="{00000000-0005-0000-0000-000056760000}"/>
    <cellStyle name="Normal 38 2 2" xfId="30398" xr:uid="{00000000-0005-0000-0000-000057760000}"/>
    <cellStyle name="Normal 38 20" xfId="30399" xr:uid="{00000000-0005-0000-0000-000058760000}"/>
    <cellStyle name="Normal 38 21" xfId="30400" xr:uid="{00000000-0005-0000-0000-000059760000}"/>
    <cellStyle name="Normal 38 22" xfId="30401" xr:uid="{00000000-0005-0000-0000-00005A760000}"/>
    <cellStyle name="Normal 38 23" xfId="30402" xr:uid="{00000000-0005-0000-0000-00005B760000}"/>
    <cellStyle name="Normal 38 24" xfId="30403" xr:uid="{00000000-0005-0000-0000-00005C760000}"/>
    <cellStyle name="Normal 38 25" xfId="30404" xr:uid="{00000000-0005-0000-0000-00005D760000}"/>
    <cellStyle name="Normal 38 26" xfId="30405" xr:uid="{00000000-0005-0000-0000-00005E760000}"/>
    <cellStyle name="Normal 38 3" xfId="30406" xr:uid="{00000000-0005-0000-0000-00005F760000}"/>
    <cellStyle name="Normal 38 3 2" xfId="30407" xr:uid="{00000000-0005-0000-0000-000060760000}"/>
    <cellStyle name="Normal 38 4" xfId="30408" xr:uid="{00000000-0005-0000-0000-000061760000}"/>
    <cellStyle name="Normal 38 4 2" xfId="30409" xr:uid="{00000000-0005-0000-0000-000062760000}"/>
    <cellStyle name="Normal 38 5" xfId="30410" xr:uid="{00000000-0005-0000-0000-000063760000}"/>
    <cellStyle name="Normal 38 5 2" xfId="30411" xr:uid="{00000000-0005-0000-0000-000064760000}"/>
    <cellStyle name="Normal 38 6" xfId="30412" xr:uid="{00000000-0005-0000-0000-000065760000}"/>
    <cellStyle name="Normal 38 7" xfId="30413" xr:uid="{00000000-0005-0000-0000-000066760000}"/>
    <cellStyle name="Normal 38 8" xfId="30414" xr:uid="{00000000-0005-0000-0000-000067760000}"/>
    <cellStyle name="Normal 38 9" xfId="30415" xr:uid="{00000000-0005-0000-0000-000068760000}"/>
    <cellStyle name="Normal 39" xfId="30416" xr:uid="{00000000-0005-0000-0000-000069760000}"/>
    <cellStyle name="Normal 39 10" xfId="30417" xr:uid="{00000000-0005-0000-0000-00006A760000}"/>
    <cellStyle name="Normal 39 11" xfId="30418" xr:uid="{00000000-0005-0000-0000-00006B760000}"/>
    <cellStyle name="Normal 39 12" xfId="30419" xr:uid="{00000000-0005-0000-0000-00006C760000}"/>
    <cellStyle name="Normal 39 13" xfId="30420" xr:uid="{00000000-0005-0000-0000-00006D760000}"/>
    <cellStyle name="Normal 39 14" xfId="30421" xr:uid="{00000000-0005-0000-0000-00006E760000}"/>
    <cellStyle name="Normal 39 15" xfId="30422" xr:uid="{00000000-0005-0000-0000-00006F760000}"/>
    <cellStyle name="Normal 39 16" xfId="30423" xr:uid="{00000000-0005-0000-0000-000070760000}"/>
    <cellStyle name="Normal 39 17" xfId="30424" xr:uid="{00000000-0005-0000-0000-000071760000}"/>
    <cellStyle name="Normal 39 18" xfId="30425" xr:uid="{00000000-0005-0000-0000-000072760000}"/>
    <cellStyle name="Normal 39 19" xfId="30426" xr:uid="{00000000-0005-0000-0000-000073760000}"/>
    <cellStyle name="Normal 39 2" xfId="30427" xr:uid="{00000000-0005-0000-0000-000074760000}"/>
    <cellStyle name="Normal 39 2 2" xfId="30428" xr:uid="{00000000-0005-0000-0000-000075760000}"/>
    <cellStyle name="Normal 39 20" xfId="30429" xr:uid="{00000000-0005-0000-0000-000076760000}"/>
    <cellStyle name="Normal 39 21" xfId="30430" xr:uid="{00000000-0005-0000-0000-000077760000}"/>
    <cellStyle name="Normal 39 22" xfId="30431" xr:uid="{00000000-0005-0000-0000-000078760000}"/>
    <cellStyle name="Normal 39 23" xfId="30432" xr:uid="{00000000-0005-0000-0000-000079760000}"/>
    <cellStyle name="Normal 39 24" xfId="30433" xr:uid="{00000000-0005-0000-0000-00007A760000}"/>
    <cellStyle name="Normal 39 25" xfId="30434" xr:uid="{00000000-0005-0000-0000-00007B760000}"/>
    <cellStyle name="Normal 39 26" xfId="30435" xr:uid="{00000000-0005-0000-0000-00007C760000}"/>
    <cellStyle name="Normal 39 3" xfId="30436" xr:uid="{00000000-0005-0000-0000-00007D760000}"/>
    <cellStyle name="Normal 39 3 2" xfId="30437" xr:uid="{00000000-0005-0000-0000-00007E760000}"/>
    <cellStyle name="Normal 39 4" xfId="30438" xr:uid="{00000000-0005-0000-0000-00007F760000}"/>
    <cellStyle name="Normal 39 4 2" xfId="30439" xr:uid="{00000000-0005-0000-0000-000080760000}"/>
    <cellStyle name="Normal 39 5" xfId="30440" xr:uid="{00000000-0005-0000-0000-000081760000}"/>
    <cellStyle name="Normal 39 5 2" xfId="30441" xr:uid="{00000000-0005-0000-0000-000082760000}"/>
    <cellStyle name="Normal 39 6" xfId="30442" xr:uid="{00000000-0005-0000-0000-000083760000}"/>
    <cellStyle name="Normal 39 7" xfId="30443" xr:uid="{00000000-0005-0000-0000-000084760000}"/>
    <cellStyle name="Normal 39 8" xfId="30444" xr:uid="{00000000-0005-0000-0000-000085760000}"/>
    <cellStyle name="Normal 39 9" xfId="30445" xr:uid="{00000000-0005-0000-0000-000086760000}"/>
    <cellStyle name="Normal 4" xfId="436" xr:uid="{00000000-0005-0000-0000-000087760000}"/>
    <cellStyle name="Normal 4 10" xfId="30446" xr:uid="{00000000-0005-0000-0000-000088760000}"/>
    <cellStyle name="Normal 4 10 2" xfId="30447" xr:uid="{00000000-0005-0000-0000-000089760000}"/>
    <cellStyle name="Normal 4 10 3" xfId="30448" xr:uid="{00000000-0005-0000-0000-00008A760000}"/>
    <cellStyle name="Normal 4 10 4" xfId="30449" xr:uid="{00000000-0005-0000-0000-00008B760000}"/>
    <cellStyle name="Normal 4 10 5" xfId="30450" xr:uid="{00000000-0005-0000-0000-00008C760000}"/>
    <cellStyle name="Normal 4 10_Enlaces" xfId="30451" xr:uid="{00000000-0005-0000-0000-00008D760000}"/>
    <cellStyle name="Normal 4 100" xfId="30452" xr:uid="{00000000-0005-0000-0000-00008E760000}"/>
    <cellStyle name="Normal 4 100 2" xfId="30453" xr:uid="{00000000-0005-0000-0000-00008F760000}"/>
    <cellStyle name="Normal 4 100 3" xfId="30454" xr:uid="{00000000-0005-0000-0000-000090760000}"/>
    <cellStyle name="Normal 4 101" xfId="30455" xr:uid="{00000000-0005-0000-0000-000091760000}"/>
    <cellStyle name="Normal 4 101 2" xfId="30456" xr:uid="{00000000-0005-0000-0000-000092760000}"/>
    <cellStyle name="Normal 4 101 3" xfId="30457" xr:uid="{00000000-0005-0000-0000-000093760000}"/>
    <cellStyle name="Normal 4 102" xfId="30458" xr:uid="{00000000-0005-0000-0000-000094760000}"/>
    <cellStyle name="Normal 4 102 2" xfId="30459" xr:uid="{00000000-0005-0000-0000-000095760000}"/>
    <cellStyle name="Normal 4 102 3" xfId="30460" xr:uid="{00000000-0005-0000-0000-000096760000}"/>
    <cellStyle name="Normal 4 103" xfId="30461" xr:uid="{00000000-0005-0000-0000-000097760000}"/>
    <cellStyle name="Normal 4 103 2" xfId="30462" xr:uid="{00000000-0005-0000-0000-000098760000}"/>
    <cellStyle name="Normal 4 103 3" xfId="30463" xr:uid="{00000000-0005-0000-0000-000099760000}"/>
    <cellStyle name="Normal 4 104" xfId="30464" xr:uid="{00000000-0005-0000-0000-00009A760000}"/>
    <cellStyle name="Normal 4 104 2" xfId="30465" xr:uid="{00000000-0005-0000-0000-00009B760000}"/>
    <cellStyle name="Normal 4 104 3" xfId="30466" xr:uid="{00000000-0005-0000-0000-00009C760000}"/>
    <cellStyle name="Normal 4 105" xfId="30467" xr:uid="{00000000-0005-0000-0000-00009D760000}"/>
    <cellStyle name="Normal 4 105 2" xfId="30468" xr:uid="{00000000-0005-0000-0000-00009E760000}"/>
    <cellStyle name="Normal 4 105 3" xfId="30469" xr:uid="{00000000-0005-0000-0000-00009F760000}"/>
    <cellStyle name="Normal 4 106" xfId="30470" xr:uid="{00000000-0005-0000-0000-0000A0760000}"/>
    <cellStyle name="Normal 4 106 2" xfId="30471" xr:uid="{00000000-0005-0000-0000-0000A1760000}"/>
    <cellStyle name="Normal 4 106 3" xfId="30472" xr:uid="{00000000-0005-0000-0000-0000A2760000}"/>
    <cellStyle name="Normal 4 107" xfId="30473" xr:uid="{00000000-0005-0000-0000-0000A3760000}"/>
    <cellStyle name="Normal 4 107 2" xfId="30474" xr:uid="{00000000-0005-0000-0000-0000A4760000}"/>
    <cellStyle name="Normal 4 107 3" xfId="30475" xr:uid="{00000000-0005-0000-0000-0000A5760000}"/>
    <cellStyle name="Normal 4 108" xfId="30476" xr:uid="{00000000-0005-0000-0000-0000A6760000}"/>
    <cellStyle name="Normal 4 108 2" xfId="30477" xr:uid="{00000000-0005-0000-0000-0000A7760000}"/>
    <cellStyle name="Normal 4 108 3" xfId="30478" xr:uid="{00000000-0005-0000-0000-0000A8760000}"/>
    <cellStyle name="Normal 4 109" xfId="30479" xr:uid="{00000000-0005-0000-0000-0000A9760000}"/>
    <cellStyle name="Normal 4 109 2" xfId="30480" xr:uid="{00000000-0005-0000-0000-0000AA760000}"/>
    <cellStyle name="Normal 4 109 3" xfId="30481" xr:uid="{00000000-0005-0000-0000-0000AB760000}"/>
    <cellStyle name="Normal 4 11" xfId="30482" xr:uid="{00000000-0005-0000-0000-0000AC760000}"/>
    <cellStyle name="Normal 4 11 2" xfId="30483" xr:uid="{00000000-0005-0000-0000-0000AD760000}"/>
    <cellStyle name="Normal 4 11 3" xfId="30484" xr:uid="{00000000-0005-0000-0000-0000AE760000}"/>
    <cellStyle name="Normal 4 11 4" xfId="30485" xr:uid="{00000000-0005-0000-0000-0000AF760000}"/>
    <cellStyle name="Normal 4 11 5" xfId="30486" xr:uid="{00000000-0005-0000-0000-0000B0760000}"/>
    <cellStyle name="Normal 4 11_Enlaces" xfId="30487" xr:uid="{00000000-0005-0000-0000-0000B1760000}"/>
    <cellStyle name="Normal 4 110" xfId="30488" xr:uid="{00000000-0005-0000-0000-0000B2760000}"/>
    <cellStyle name="Normal 4 110 2" xfId="30489" xr:uid="{00000000-0005-0000-0000-0000B3760000}"/>
    <cellStyle name="Normal 4 110 3" xfId="30490" xr:uid="{00000000-0005-0000-0000-0000B4760000}"/>
    <cellStyle name="Normal 4 111" xfId="30491" xr:uid="{00000000-0005-0000-0000-0000B5760000}"/>
    <cellStyle name="Normal 4 111 2" xfId="30492" xr:uid="{00000000-0005-0000-0000-0000B6760000}"/>
    <cellStyle name="Normal 4 111 3" xfId="30493" xr:uid="{00000000-0005-0000-0000-0000B7760000}"/>
    <cellStyle name="Normal 4 112" xfId="30494" xr:uid="{00000000-0005-0000-0000-0000B8760000}"/>
    <cellStyle name="Normal 4 112 2" xfId="30495" xr:uid="{00000000-0005-0000-0000-0000B9760000}"/>
    <cellStyle name="Normal 4 112 3" xfId="30496" xr:uid="{00000000-0005-0000-0000-0000BA760000}"/>
    <cellStyle name="Normal 4 113" xfId="30497" xr:uid="{00000000-0005-0000-0000-0000BB760000}"/>
    <cellStyle name="Normal 4 113 2" xfId="30498" xr:uid="{00000000-0005-0000-0000-0000BC760000}"/>
    <cellStyle name="Normal 4 113 3" xfId="30499" xr:uid="{00000000-0005-0000-0000-0000BD760000}"/>
    <cellStyle name="Normal 4 114" xfId="30500" xr:uid="{00000000-0005-0000-0000-0000BE760000}"/>
    <cellStyle name="Normal 4 114 2" xfId="30501" xr:uid="{00000000-0005-0000-0000-0000BF760000}"/>
    <cellStyle name="Normal 4 114 3" xfId="30502" xr:uid="{00000000-0005-0000-0000-0000C0760000}"/>
    <cellStyle name="Normal 4 115" xfId="30503" xr:uid="{00000000-0005-0000-0000-0000C1760000}"/>
    <cellStyle name="Normal 4 115 2" xfId="30504" xr:uid="{00000000-0005-0000-0000-0000C2760000}"/>
    <cellStyle name="Normal 4 115 3" xfId="30505" xr:uid="{00000000-0005-0000-0000-0000C3760000}"/>
    <cellStyle name="Normal 4 116" xfId="30506" xr:uid="{00000000-0005-0000-0000-0000C4760000}"/>
    <cellStyle name="Normal 4 116 2" xfId="30507" xr:uid="{00000000-0005-0000-0000-0000C5760000}"/>
    <cellStyle name="Normal 4 116 3" xfId="30508" xr:uid="{00000000-0005-0000-0000-0000C6760000}"/>
    <cellStyle name="Normal 4 117" xfId="30509" xr:uid="{00000000-0005-0000-0000-0000C7760000}"/>
    <cellStyle name="Normal 4 117 2" xfId="30510" xr:uid="{00000000-0005-0000-0000-0000C8760000}"/>
    <cellStyle name="Normal 4 117 3" xfId="30511" xr:uid="{00000000-0005-0000-0000-0000C9760000}"/>
    <cellStyle name="Normal 4 118" xfId="30512" xr:uid="{00000000-0005-0000-0000-0000CA760000}"/>
    <cellStyle name="Normal 4 118 2" xfId="30513" xr:uid="{00000000-0005-0000-0000-0000CB760000}"/>
    <cellStyle name="Normal 4 118 3" xfId="30514" xr:uid="{00000000-0005-0000-0000-0000CC760000}"/>
    <cellStyle name="Normal 4 119" xfId="30515" xr:uid="{00000000-0005-0000-0000-0000CD760000}"/>
    <cellStyle name="Normal 4 119 2" xfId="30516" xr:uid="{00000000-0005-0000-0000-0000CE760000}"/>
    <cellStyle name="Normal 4 119 3" xfId="30517" xr:uid="{00000000-0005-0000-0000-0000CF760000}"/>
    <cellStyle name="Normal 4 12" xfId="30518" xr:uid="{00000000-0005-0000-0000-0000D0760000}"/>
    <cellStyle name="Normal 4 12 2" xfId="30519" xr:uid="{00000000-0005-0000-0000-0000D1760000}"/>
    <cellStyle name="Normal 4 12 3" xfId="30520" xr:uid="{00000000-0005-0000-0000-0000D2760000}"/>
    <cellStyle name="Normal 4 12 4" xfId="30521" xr:uid="{00000000-0005-0000-0000-0000D3760000}"/>
    <cellStyle name="Normal 4 12 5" xfId="30522" xr:uid="{00000000-0005-0000-0000-0000D4760000}"/>
    <cellStyle name="Normal 4 12_Enlaces" xfId="30523" xr:uid="{00000000-0005-0000-0000-0000D5760000}"/>
    <cellStyle name="Normal 4 120" xfId="30524" xr:uid="{00000000-0005-0000-0000-0000D6760000}"/>
    <cellStyle name="Normal 4 120 2" xfId="30525" xr:uid="{00000000-0005-0000-0000-0000D7760000}"/>
    <cellStyle name="Normal 4 120 3" xfId="30526" xr:uid="{00000000-0005-0000-0000-0000D8760000}"/>
    <cellStyle name="Normal 4 121" xfId="30527" xr:uid="{00000000-0005-0000-0000-0000D9760000}"/>
    <cellStyle name="Normal 4 121 2" xfId="30528" xr:uid="{00000000-0005-0000-0000-0000DA760000}"/>
    <cellStyle name="Normal 4 121 3" xfId="30529" xr:uid="{00000000-0005-0000-0000-0000DB760000}"/>
    <cellStyle name="Normal 4 122" xfId="30530" xr:uid="{00000000-0005-0000-0000-0000DC760000}"/>
    <cellStyle name="Normal 4 122 2" xfId="30531" xr:uid="{00000000-0005-0000-0000-0000DD760000}"/>
    <cellStyle name="Normal 4 122 3" xfId="30532" xr:uid="{00000000-0005-0000-0000-0000DE760000}"/>
    <cellStyle name="Normal 4 123" xfId="30533" xr:uid="{00000000-0005-0000-0000-0000DF760000}"/>
    <cellStyle name="Normal 4 123 2" xfId="30534" xr:uid="{00000000-0005-0000-0000-0000E0760000}"/>
    <cellStyle name="Normal 4 123 3" xfId="30535" xr:uid="{00000000-0005-0000-0000-0000E1760000}"/>
    <cellStyle name="Normal 4 124" xfId="30536" xr:uid="{00000000-0005-0000-0000-0000E2760000}"/>
    <cellStyle name="Normal 4 125" xfId="30537" xr:uid="{00000000-0005-0000-0000-0000E3760000}"/>
    <cellStyle name="Normal 4 126" xfId="30538" xr:uid="{00000000-0005-0000-0000-0000E4760000}"/>
    <cellStyle name="Normal 4 127" xfId="30539" xr:uid="{00000000-0005-0000-0000-0000E5760000}"/>
    <cellStyle name="Normal 4 128" xfId="30540" xr:uid="{00000000-0005-0000-0000-0000E6760000}"/>
    <cellStyle name="Normal 4 129" xfId="30541" xr:uid="{00000000-0005-0000-0000-0000E7760000}"/>
    <cellStyle name="Normal 4 13" xfId="30542" xr:uid="{00000000-0005-0000-0000-0000E8760000}"/>
    <cellStyle name="Normal 4 13 2" xfId="30543" xr:uid="{00000000-0005-0000-0000-0000E9760000}"/>
    <cellStyle name="Normal 4 13 3" xfId="30544" xr:uid="{00000000-0005-0000-0000-0000EA760000}"/>
    <cellStyle name="Normal 4 13 4" xfId="30545" xr:uid="{00000000-0005-0000-0000-0000EB760000}"/>
    <cellStyle name="Normal 4 13 5" xfId="30546" xr:uid="{00000000-0005-0000-0000-0000EC760000}"/>
    <cellStyle name="Normal 4 13_Enlaces" xfId="30547" xr:uid="{00000000-0005-0000-0000-0000ED760000}"/>
    <cellStyle name="Normal 4 130" xfId="30548" xr:uid="{00000000-0005-0000-0000-0000EE760000}"/>
    <cellStyle name="Normal 4 131" xfId="30549" xr:uid="{00000000-0005-0000-0000-0000EF760000}"/>
    <cellStyle name="Normal 4 131 2" xfId="30550" xr:uid="{00000000-0005-0000-0000-0000F0760000}"/>
    <cellStyle name="Normal 4 132" xfId="30551" xr:uid="{00000000-0005-0000-0000-0000F1760000}"/>
    <cellStyle name="Normal 4 132 2" xfId="30552" xr:uid="{00000000-0005-0000-0000-0000F2760000}"/>
    <cellStyle name="Normal 4 133" xfId="30553" xr:uid="{00000000-0005-0000-0000-0000F3760000}"/>
    <cellStyle name="Normal 4 133 2" xfId="30554" xr:uid="{00000000-0005-0000-0000-0000F4760000}"/>
    <cellStyle name="Normal 4 134" xfId="30555" xr:uid="{00000000-0005-0000-0000-0000F5760000}"/>
    <cellStyle name="Normal 4 134 2" xfId="30556" xr:uid="{00000000-0005-0000-0000-0000F6760000}"/>
    <cellStyle name="Normal 4 135" xfId="30557" xr:uid="{00000000-0005-0000-0000-0000F7760000}"/>
    <cellStyle name="Normal 4 135 2" xfId="30558" xr:uid="{00000000-0005-0000-0000-0000F8760000}"/>
    <cellStyle name="Normal 4 136" xfId="30559" xr:uid="{00000000-0005-0000-0000-0000F9760000}"/>
    <cellStyle name="Normal 4 136 2" xfId="30560" xr:uid="{00000000-0005-0000-0000-0000FA760000}"/>
    <cellStyle name="Normal 4 137" xfId="30561" xr:uid="{00000000-0005-0000-0000-0000FB760000}"/>
    <cellStyle name="Normal 4 137 2" xfId="30562" xr:uid="{00000000-0005-0000-0000-0000FC760000}"/>
    <cellStyle name="Normal 4 138" xfId="30563" xr:uid="{00000000-0005-0000-0000-0000FD760000}"/>
    <cellStyle name="Normal 4 138 2" xfId="30564" xr:uid="{00000000-0005-0000-0000-0000FE760000}"/>
    <cellStyle name="Normal 4 139" xfId="30565" xr:uid="{00000000-0005-0000-0000-0000FF760000}"/>
    <cellStyle name="Normal 4 139 2" xfId="30566" xr:uid="{00000000-0005-0000-0000-000000770000}"/>
    <cellStyle name="Normal 4 14" xfId="30567" xr:uid="{00000000-0005-0000-0000-000001770000}"/>
    <cellStyle name="Normal 4 14 2" xfId="30568" xr:uid="{00000000-0005-0000-0000-000002770000}"/>
    <cellStyle name="Normal 4 14 3" xfId="30569" xr:uid="{00000000-0005-0000-0000-000003770000}"/>
    <cellStyle name="Normal 4 14 4" xfId="30570" xr:uid="{00000000-0005-0000-0000-000004770000}"/>
    <cellStyle name="Normal 4 14 5" xfId="30571" xr:uid="{00000000-0005-0000-0000-000005770000}"/>
    <cellStyle name="Normal 4 14_Enlaces" xfId="30572" xr:uid="{00000000-0005-0000-0000-000006770000}"/>
    <cellStyle name="Normal 4 140" xfId="30573" xr:uid="{00000000-0005-0000-0000-000007770000}"/>
    <cellStyle name="Normal 4 140 2" xfId="30574" xr:uid="{00000000-0005-0000-0000-000008770000}"/>
    <cellStyle name="Normal 4 141" xfId="30575" xr:uid="{00000000-0005-0000-0000-000009770000}"/>
    <cellStyle name="Normal 4 141 2" xfId="30576" xr:uid="{00000000-0005-0000-0000-00000A770000}"/>
    <cellStyle name="Normal 4 142" xfId="30577" xr:uid="{00000000-0005-0000-0000-00000B770000}"/>
    <cellStyle name="Normal 4 142 2" xfId="30578" xr:uid="{00000000-0005-0000-0000-00000C770000}"/>
    <cellStyle name="Normal 4 143" xfId="30579" xr:uid="{00000000-0005-0000-0000-00000D770000}"/>
    <cellStyle name="Normal 4 143 2" xfId="30580" xr:uid="{00000000-0005-0000-0000-00000E770000}"/>
    <cellStyle name="Normal 4 144" xfId="30581" xr:uid="{00000000-0005-0000-0000-00000F770000}"/>
    <cellStyle name="Normal 4 144 2" xfId="30582" xr:uid="{00000000-0005-0000-0000-000010770000}"/>
    <cellStyle name="Normal 4 145" xfId="30583" xr:uid="{00000000-0005-0000-0000-000011770000}"/>
    <cellStyle name="Normal 4 145 2" xfId="30584" xr:uid="{00000000-0005-0000-0000-000012770000}"/>
    <cellStyle name="Normal 4 146" xfId="30585" xr:uid="{00000000-0005-0000-0000-000013770000}"/>
    <cellStyle name="Normal 4 146 2" xfId="30586" xr:uid="{00000000-0005-0000-0000-000014770000}"/>
    <cellStyle name="Normal 4 147" xfId="30587" xr:uid="{00000000-0005-0000-0000-000015770000}"/>
    <cellStyle name="Normal 4 147 2" xfId="30588" xr:uid="{00000000-0005-0000-0000-000016770000}"/>
    <cellStyle name="Normal 4 148" xfId="30589" xr:uid="{00000000-0005-0000-0000-000017770000}"/>
    <cellStyle name="Normal 4 148 2" xfId="30590" xr:uid="{00000000-0005-0000-0000-000018770000}"/>
    <cellStyle name="Normal 4 148 3" xfId="30591" xr:uid="{00000000-0005-0000-0000-000019770000}"/>
    <cellStyle name="Normal 4 149" xfId="30592" xr:uid="{00000000-0005-0000-0000-00001A770000}"/>
    <cellStyle name="Normal 4 149 2" xfId="30593" xr:uid="{00000000-0005-0000-0000-00001B770000}"/>
    <cellStyle name="Normal 4 149 3" xfId="30594" xr:uid="{00000000-0005-0000-0000-00001C770000}"/>
    <cellStyle name="Normal 4 15" xfId="30595" xr:uid="{00000000-0005-0000-0000-00001D770000}"/>
    <cellStyle name="Normal 4 15 2" xfId="30596" xr:uid="{00000000-0005-0000-0000-00001E770000}"/>
    <cellStyle name="Normal 4 15 3" xfId="30597" xr:uid="{00000000-0005-0000-0000-00001F770000}"/>
    <cellStyle name="Normal 4 15 4" xfId="30598" xr:uid="{00000000-0005-0000-0000-000020770000}"/>
    <cellStyle name="Normal 4 15 5" xfId="30599" xr:uid="{00000000-0005-0000-0000-000021770000}"/>
    <cellStyle name="Normal 4 15_Enlaces" xfId="30600" xr:uid="{00000000-0005-0000-0000-000022770000}"/>
    <cellStyle name="Normal 4 150" xfId="30601" xr:uid="{00000000-0005-0000-0000-000023770000}"/>
    <cellStyle name="Normal 4 150 2" xfId="30602" xr:uid="{00000000-0005-0000-0000-000024770000}"/>
    <cellStyle name="Normal 4 150 3" xfId="30603" xr:uid="{00000000-0005-0000-0000-000025770000}"/>
    <cellStyle name="Normal 4 151" xfId="30604" xr:uid="{00000000-0005-0000-0000-000026770000}"/>
    <cellStyle name="Normal 4 151 2" xfId="30605" xr:uid="{00000000-0005-0000-0000-000027770000}"/>
    <cellStyle name="Normal 4 151 3" xfId="30606" xr:uid="{00000000-0005-0000-0000-000028770000}"/>
    <cellStyle name="Normal 4 152" xfId="30607" xr:uid="{00000000-0005-0000-0000-000029770000}"/>
    <cellStyle name="Normal 4 152 2" xfId="30608" xr:uid="{00000000-0005-0000-0000-00002A770000}"/>
    <cellStyle name="Normal 4 152 3" xfId="30609" xr:uid="{00000000-0005-0000-0000-00002B770000}"/>
    <cellStyle name="Normal 4 153" xfId="30610" xr:uid="{00000000-0005-0000-0000-00002C770000}"/>
    <cellStyle name="Normal 4 153 2" xfId="30611" xr:uid="{00000000-0005-0000-0000-00002D770000}"/>
    <cellStyle name="Normal 4 154" xfId="30612" xr:uid="{00000000-0005-0000-0000-00002E770000}"/>
    <cellStyle name="Normal 4 155" xfId="30613" xr:uid="{00000000-0005-0000-0000-00002F770000}"/>
    <cellStyle name="Normal 4 156" xfId="30614" xr:uid="{00000000-0005-0000-0000-000030770000}"/>
    <cellStyle name="Normal 4 157" xfId="30615" xr:uid="{00000000-0005-0000-0000-000031770000}"/>
    <cellStyle name="Normal 4 158" xfId="30616" xr:uid="{00000000-0005-0000-0000-000032770000}"/>
    <cellStyle name="Normal 4 159" xfId="30617" xr:uid="{00000000-0005-0000-0000-000033770000}"/>
    <cellStyle name="Normal 4 16" xfId="30618" xr:uid="{00000000-0005-0000-0000-000034770000}"/>
    <cellStyle name="Normal 4 16 2" xfId="30619" xr:uid="{00000000-0005-0000-0000-000035770000}"/>
    <cellStyle name="Normal 4 16 3" xfId="30620" xr:uid="{00000000-0005-0000-0000-000036770000}"/>
    <cellStyle name="Normal 4 16 4" xfId="30621" xr:uid="{00000000-0005-0000-0000-000037770000}"/>
    <cellStyle name="Normal 4 16 5" xfId="30622" xr:uid="{00000000-0005-0000-0000-000038770000}"/>
    <cellStyle name="Normal 4 16_Enlaces" xfId="30623" xr:uid="{00000000-0005-0000-0000-000039770000}"/>
    <cellStyle name="Normal 4 160" xfId="30624" xr:uid="{00000000-0005-0000-0000-00003A770000}"/>
    <cellStyle name="Normal 4 161" xfId="30625" xr:uid="{00000000-0005-0000-0000-00003B770000}"/>
    <cellStyle name="Normal 4 162" xfId="30626" xr:uid="{00000000-0005-0000-0000-00003C770000}"/>
    <cellStyle name="Normal 4 163" xfId="30627" xr:uid="{00000000-0005-0000-0000-00003D770000}"/>
    <cellStyle name="Normal 4 164" xfId="30628" xr:uid="{00000000-0005-0000-0000-00003E770000}"/>
    <cellStyle name="Normal 4 165" xfId="30629" xr:uid="{00000000-0005-0000-0000-00003F770000}"/>
    <cellStyle name="Normal 4 166" xfId="30630" xr:uid="{00000000-0005-0000-0000-000040770000}"/>
    <cellStyle name="Normal 4 167" xfId="30631" xr:uid="{00000000-0005-0000-0000-000041770000}"/>
    <cellStyle name="Normal 4 168" xfId="30632" xr:uid="{00000000-0005-0000-0000-000042770000}"/>
    <cellStyle name="Normal 4 169" xfId="30633" xr:uid="{00000000-0005-0000-0000-000043770000}"/>
    <cellStyle name="Normal 4 17" xfId="30634" xr:uid="{00000000-0005-0000-0000-000044770000}"/>
    <cellStyle name="Normal 4 17 2" xfId="30635" xr:uid="{00000000-0005-0000-0000-000045770000}"/>
    <cellStyle name="Normal 4 17 3" xfId="30636" xr:uid="{00000000-0005-0000-0000-000046770000}"/>
    <cellStyle name="Normal 4 17 4" xfId="30637" xr:uid="{00000000-0005-0000-0000-000047770000}"/>
    <cellStyle name="Normal 4 17 5" xfId="30638" xr:uid="{00000000-0005-0000-0000-000048770000}"/>
    <cellStyle name="Normal 4 17_Enlaces" xfId="30639" xr:uid="{00000000-0005-0000-0000-000049770000}"/>
    <cellStyle name="Normal 4 170" xfId="30640" xr:uid="{00000000-0005-0000-0000-00004A770000}"/>
    <cellStyle name="Normal 4 171" xfId="30641" xr:uid="{00000000-0005-0000-0000-00004B770000}"/>
    <cellStyle name="Normal 4 18" xfId="30642" xr:uid="{00000000-0005-0000-0000-00004C770000}"/>
    <cellStyle name="Normal 4 18 2" xfId="30643" xr:uid="{00000000-0005-0000-0000-00004D770000}"/>
    <cellStyle name="Normal 4 18 3" xfId="30644" xr:uid="{00000000-0005-0000-0000-00004E770000}"/>
    <cellStyle name="Normal 4 18 4" xfId="30645" xr:uid="{00000000-0005-0000-0000-00004F770000}"/>
    <cellStyle name="Normal 4 18 5" xfId="30646" xr:uid="{00000000-0005-0000-0000-000050770000}"/>
    <cellStyle name="Normal 4 18_Enlaces" xfId="30647" xr:uid="{00000000-0005-0000-0000-000051770000}"/>
    <cellStyle name="Normal 4 19" xfId="30648" xr:uid="{00000000-0005-0000-0000-000052770000}"/>
    <cellStyle name="Normal 4 19 2" xfId="30649" xr:uid="{00000000-0005-0000-0000-000053770000}"/>
    <cellStyle name="Normal 4 19 3" xfId="30650" xr:uid="{00000000-0005-0000-0000-000054770000}"/>
    <cellStyle name="Normal 4 19 4" xfId="30651" xr:uid="{00000000-0005-0000-0000-000055770000}"/>
    <cellStyle name="Normal 4 19 5" xfId="30652" xr:uid="{00000000-0005-0000-0000-000056770000}"/>
    <cellStyle name="Normal 4 19_Enlaces" xfId="30653" xr:uid="{00000000-0005-0000-0000-000057770000}"/>
    <cellStyle name="Normal 4 2" xfId="437" xr:uid="{00000000-0005-0000-0000-000058770000}"/>
    <cellStyle name="Normal 4 2 10" xfId="30655" xr:uid="{00000000-0005-0000-0000-000059770000}"/>
    <cellStyle name="Normal 4 2 10 2" xfId="30656" xr:uid="{00000000-0005-0000-0000-00005A770000}"/>
    <cellStyle name="Normal 4 2 11" xfId="30657" xr:uid="{00000000-0005-0000-0000-00005B770000}"/>
    <cellStyle name="Normal 4 2 11 2" xfId="30658" xr:uid="{00000000-0005-0000-0000-00005C770000}"/>
    <cellStyle name="Normal 4 2 12" xfId="30659" xr:uid="{00000000-0005-0000-0000-00005D770000}"/>
    <cellStyle name="Normal 4 2 12 2" xfId="30660" xr:uid="{00000000-0005-0000-0000-00005E770000}"/>
    <cellStyle name="Normal 4 2 13" xfId="30661" xr:uid="{00000000-0005-0000-0000-00005F770000}"/>
    <cellStyle name="Normal 4 2 13 2" xfId="30662" xr:uid="{00000000-0005-0000-0000-000060770000}"/>
    <cellStyle name="Normal 4 2 14" xfId="30663" xr:uid="{00000000-0005-0000-0000-000061770000}"/>
    <cellStyle name="Normal 4 2 14 2" xfId="30664" xr:uid="{00000000-0005-0000-0000-000062770000}"/>
    <cellStyle name="Normal 4 2 15" xfId="30665" xr:uid="{00000000-0005-0000-0000-000063770000}"/>
    <cellStyle name="Normal 4 2 15 2" xfId="30666" xr:uid="{00000000-0005-0000-0000-000064770000}"/>
    <cellStyle name="Normal 4 2 16" xfId="30667" xr:uid="{00000000-0005-0000-0000-000065770000}"/>
    <cellStyle name="Normal 4 2 16 2" xfId="30668" xr:uid="{00000000-0005-0000-0000-000066770000}"/>
    <cellStyle name="Normal 4 2 17" xfId="30669" xr:uid="{00000000-0005-0000-0000-000067770000}"/>
    <cellStyle name="Normal 4 2 17 2" xfId="30670" xr:uid="{00000000-0005-0000-0000-000068770000}"/>
    <cellStyle name="Normal 4 2 18" xfId="30671" xr:uid="{00000000-0005-0000-0000-000069770000}"/>
    <cellStyle name="Normal 4 2 18 2" xfId="30672" xr:uid="{00000000-0005-0000-0000-00006A770000}"/>
    <cellStyle name="Normal 4 2 19" xfId="30673" xr:uid="{00000000-0005-0000-0000-00006B770000}"/>
    <cellStyle name="Normal 4 2 19 2" xfId="30674" xr:uid="{00000000-0005-0000-0000-00006C770000}"/>
    <cellStyle name="Normal 4 2 2" xfId="30675" xr:uid="{00000000-0005-0000-0000-00006D770000}"/>
    <cellStyle name="Normal 4 2 2 2" xfId="30676" xr:uid="{00000000-0005-0000-0000-00006E770000}"/>
    <cellStyle name="Normal 4 2 20" xfId="30677" xr:uid="{00000000-0005-0000-0000-00006F770000}"/>
    <cellStyle name="Normal 4 2 20 2" xfId="30678" xr:uid="{00000000-0005-0000-0000-000070770000}"/>
    <cellStyle name="Normal 4 2 21" xfId="30679" xr:uid="{00000000-0005-0000-0000-000071770000}"/>
    <cellStyle name="Normal 4 2 21 2" xfId="30680" xr:uid="{00000000-0005-0000-0000-000072770000}"/>
    <cellStyle name="Normal 4 2 22" xfId="30681" xr:uid="{00000000-0005-0000-0000-000073770000}"/>
    <cellStyle name="Normal 4 2 22 2" xfId="30682" xr:uid="{00000000-0005-0000-0000-000074770000}"/>
    <cellStyle name="Normal 4 2 23" xfId="30683" xr:uid="{00000000-0005-0000-0000-000075770000}"/>
    <cellStyle name="Normal 4 2 23 2" xfId="30684" xr:uid="{00000000-0005-0000-0000-000076770000}"/>
    <cellStyle name="Normal 4 2 24" xfId="30685" xr:uid="{00000000-0005-0000-0000-000077770000}"/>
    <cellStyle name="Normal 4 2 25" xfId="30686" xr:uid="{00000000-0005-0000-0000-000078770000}"/>
    <cellStyle name="Normal 4 2 26" xfId="30687" xr:uid="{00000000-0005-0000-0000-000079770000}"/>
    <cellStyle name="Normal 4 2 27" xfId="30688" xr:uid="{00000000-0005-0000-0000-00007A770000}"/>
    <cellStyle name="Normal 4 2 28" xfId="30689" xr:uid="{00000000-0005-0000-0000-00007B770000}"/>
    <cellStyle name="Normal 4 2 29" xfId="30690" xr:uid="{00000000-0005-0000-0000-00007C770000}"/>
    <cellStyle name="Normal 4 2 3" xfId="30691" xr:uid="{00000000-0005-0000-0000-00007D770000}"/>
    <cellStyle name="Normal 4 2 3 2" xfId="30692" xr:uid="{00000000-0005-0000-0000-00007E770000}"/>
    <cellStyle name="Normal 4 2 30" xfId="30693" xr:uid="{00000000-0005-0000-0000-00007F770000}"/>
    <cellStyle name="Normal 4 2 31" xfId="30694" xr:uid="{00000000-0005-0000-0000-000080770000}"/>
    <cellStyle name="Normal 4 2 32" xfId="30695" xr:uid="{00000000-0005-0000-0000-000081770000}"/>
    <cellStyle name="Normal 4 2 33" xfId="30696" xr:uid="{00000000-0005-0000-0000-000082770000}"/>
    <cellStyle name="Normal 4 2 34" xfId="30697" xr:uid="{00000000-0005-0000-0000-000083770000}"/>
    <cellStyle name="Normal 4 2 35" xfId="30698" xr:uid="{00000000-0005-0000-0000-000084770000}"/>
    <cellStyle name="Normal 4 2 36" xfId="30699" xr:uid="{00000000-0005-0000-0000-000085770000}"/>
    <cellStyle name="Normal 4 2 37" xfId="30700" xr:uid="{00000000-0005-0000-0000-000086770000}"/>
    <cellStyle name="Normal 4 2 38" xfId="30701" xr:uid="{00000000-0005-0000-0000-000087770000}"/>
    <cellStyle name="Normal 4 2 39" xfId="30702" xr:uid="{00000000-0005-0000-0000-000088770000}"/>
    <cellStyle name="Normal 4 2 4" xfId="30703" xr:uid="{00000000-0005-0000-0000-000089770000}"/>
    <cellStyle name="Normal 4 2 4 2" xfId="30704" xr:uid="{00000000-0005-0000-0000-00008A770000}"/>
    <cellStyle name="Normal 4 2 40" xfId="30705" xr:uid="{00000000-0005-0000-0000-00008B770000}"/>
    <cellStyle name="Normal 4 2 41" xfId="30706" xr:uid="{00000000-0005-0000-0000-00008C770000}"/>
    <cellStyle name="Normal 4 2 42" xfId="30707" xr:uid="{00000000-0005-0000-0000-00008D770000}"/>
    <cellStyle name="Normal 4 2 43" xfId="30708" xr:uid="{00000000-0005-0000-0000-00008E770000}"/>
    <cellStyle name="Normal 4 2 44" xfId="30709" xr:uid="{00000000-0005-0000-0000-00008F770000}"/>
    <cellStyle name="Normal 4 2 45" xfId="30710" xr:uid="{00000000-0005-0000-0000-000090770000}"/>
    <cellStyle name="Normal 4 2 46" xfId="30711" xr:uid="{00000000-0005-0000-0000-000091770000}"/>
    <cellStyle name="Normal 4 2 47" xfId="30712" xr:uid="{00000000-0005-0000-0000-000092770000}"/>
    <cellStyle name="Normal 4 2 48" xfId="30713" xr:uid="{00000000-0005-0000-0000-000093770000}"/>
    <cellStyle name="Normal 4 2 49" xfId="30714" xr:uid="{00000000-0005-0000-0000-000094770000}"/>
    <cellStyle name="Normal 4 2 5" xfId="30715" xr:uid="{00000000-0005-0000-0000-000095770000}"/>
    <cellStyle name="Normal 4 2 5 2" xfId="30716" xr:uid="{00000000-0005-0000-0000-000096770000}"/>
    <cellStyle name="Normal 4 2 50" xfId="30717" xr:uid="{00000000-0005-0000-0000-000097770000}"/>
    <cellStyle name="Normal 4 2 51" xfId="30718" xr:uid="{00000000-0005-0000-0000-000098770000}"/>
    <cellStyle name="Normal 4 2 52" xfId="30719" xr:uid="{00000000-0005-0000-0000-000099770000}"/>
    <cellStyle name="Normal 4 2 53" xfId="30720" xr:uid="{00000000-0005-0000-0000-00009A770000}"/>
    <cellStyle name="Normal 4 2 54" xfId="30721" xr:uid="{00000000-0005-0000-0000-00009B770000}"/>
    <cellStyle name="Normal 4 2 55" xfId="30722" xr:uid="{00000000-0005-0000-0000-00009C770000}"/>
    <cellStyle name="Normal 4 2 56" xfId="30723" xr:uid="{00000000-0005-0000-0000-00009D770000}"/>
    <cellStyle name="Normal 4 2 57" xfId="30724" xr:uid="{00000000-0005-0000-0000-00009E770000}"/>
    <cellStyle name="Normal 4 2 58" xfId="30725" xr:uid="{00000000-0005-0000-0000-00009F770000}"/>
    <cellStyle name="Normal 4 2 59" xfId="30726" xr:uid="{00000000-0005-0000-0000-0000A0770000}"/>
    <cellStyle name="Normal 4 2 6" xfId="30727" xr:uid="{00000000-0005-0000-0000-0000A1770000}"/>
    <cellStyle name="Normal 4 2 6 2" xfId="30728" xr:uid="{00000000-0005-0000-0000-0000A2770000}"/>
    <cellStyle name="Normal 4 2 60" xfId="30729" xr:uid="{00000000-0005-0000-0000-0000A3770000}"/>
    <cellStyle name="Normal 4 2 61" xfId="30730" xr:uid="{00000000-0005-0000-0000-0000A4770000}"/>
    <cellStyle name="Normal 4 2 62" xfId="30731" xr:uid="{00000000-0005-0000-0000-0000A5770000}"/>
    <cellStyle name="Normal 4 2 63" xfId="30732" xr:uid="{00000000-0005-0000-0000-0000A6770000}"/>
    <cellStyle name="Normal 4 2 64" xfId="30733" xr:uid="{00000000-0005-0000-0000-0000A7770000}"/>
    <cellStyle name="Normal 4 2 65" xfId="30734" xr:uid="{00000000-0005-0000-0000-0000A8770000}"/>
    <cellStyle name="Normal 4 2 66" xfId="30735" xr:uid="{00000000-0005-0000-0000-0000A9770000}"/>
    <cellStyle name="Normal 4 2 67" xfId="30736" xr:uid="{00000000-0005-0000-0000-0000AA770000}"/>
    <cellStyle name="Normal 4 2 68" xfId="30737" xr:uid="{00000000-0005-0000-0000-0000AB770000}"/>
    <cellStyle name="Normal 4 2 69" xfId="30738" xr:uid="{00000000-0005-0000-0000-0000AC770000}"/>
    <cellStyle name="Normal 4 2 7" xfId="30739" xr:uid="{00000000-0005-0000-0000-0000AD770000}"/>
    <cellStyle name="Normal 4 2 7 2" xfId="30740" xr:uid="{00000000-0005-0000-0000-0000AE770000}"/>
    <cellStyle name="Normal 4 2 70" xfId="30741" xr:uid="{00000000-0005-0000-0000-0000AF770000}"/>
    <cellStyle name="Normal 4 2 71" xfId="30742" xr:uid="{00000000-0005-0000-0000-0000B0770000}"/>
    <cellStyle name="Normal 4 2 72" xfId="30743" xr:uid="{00000000-0005-0000-0000-0000B1770000}"/>
    <cellStyle name="Normal 4 2 73" xfId="30744" xr:uid="{00000000-0005-0000-0000-0000B2770000}"/>
    <cellStyle name="Normal 4 2 74" xfId="30745" xr:uid="{00000000-0005-0000-0000-0000B3770000}"/>
    <cellStyle name="Normal 4 2 75" xfId="30746" xr:uid="{00000000-0005-0000-0000-0000B4770000}"/>
    <cellStyle name="Normal 4 2 76" xfId="30747" xr:uid="{00000000-0005-0000-0000-0000B5770000}"/>
    <cellStyle name="Normal 4 2 77" xfId="30748" xr:uid="{00000000-0005-0000-0000-0000B6770000}"/>
    <cellStyle name="Normal 4 2 78" xfId="30749" xr:uid="{00000000-0005-0000-0000-0000B7770000}"/>
    <cellStyle name="Normal 4 2 79" xfId="30750" xr:uid="{00000000-0005-0000-0000-0000B8770000}"/>
    <cellStyle name="Normal 4 2 8" xfId="30751" xr:uid="{00000000-0005-0000-0000-0000B9770000}"/>
    <cellStyle name="Normal 4 2 8 2" xfId="30752" xr:uid="{00000000-0005-0000-0000-0000BA770000}"/>
    <cellStyle name="Normal 4 2 80" xfId="30753" xr:uid="{00000000-0005-0000-0000-0000BB770000}"/>
    <cellStyle name="Normal 4 2 81" xfId="30754" xr:uid="{00000000-0005-0000-0000-0000BC770000}"/>
    <cellStyle name="Normal 4 2 82" xfId="30755" xr:uid="{00000000-0005-0000-0000-0000BD770000}"/>
    <cellStyle name="Normal 4 2 83" xfId="30756" xr:uid="{00000000-0005-0000-0000-0000BE770000}"/>
    <cellStyle name="Normal 4 2 84" xfId="30757" xr:uid="{00000000-0005-0000-0000-0000BF770000}"/>
    <cellStyle name="Normal 4 2 85" xfId="30758" xr:uid="{00000000-0005-0000-0000-0000C0770000}"/>
    <cellStyle name="Normal 4 2 86" xfId="30759" xr:uid="{00000000-0005-0000-0000-0000C1770000}"/>
    <cellStyle name="Normal 4 2 87" xfId="30760" xr:uid="{00000000-0005-0000-0000-0000C2770000}"/>
    <cellStyle name="Normal 4 2 87 2" xfId="30761" xr:uid="{00000000-0005-0000-0000-0000C3770000}"/>
    <cellStyle name="Normal 4 2 88" xfId="30654" xr:uid="{00000000-0005-0000-0000-0000C4770000}"/>
    <cellStyle name="Normal 4 2 9" xfId="30762" xr:uid="{00000000-0005-0000-0000-0000C5770000}"/>
    <cellStyle name="Normal 4 2 9 2" xfId="30763" xr:uid="{00000000-0005-0000-0000-0000C6770000}"/>
    <cellStyle name="Normal 4 2_Xa Parametrización de Usuarios" xfId="30764" xr:uid="{00000000-0005-0000-0000-0000C7770000}"/>
    <cellStyle name="Normal 4 20" xfId="30765" xr:uid="{00000000-0005-0000-0000-0000C8770000}"/>
    <cellStyle name="Normal 4 20 2" xfId="30766" xr:uid="{00000000-0005-0000-0000-0000C9770000}"/>
    <cellStyle name="Normal 4 20 3" xfId="30767" xr:uid="{00000000-0005-0000-0000-0000CA770000}"/>
    <cellStyle name="Normal 4 20 4" xfId="30768" xr:uid="{00000000-0005-0000-0000-0000CB770000}"/>
    <cellStyle name="Normal 4 20_Enlaces" xfId="30769" xr:uid="{00000000-0005-0000-0000-0000CC770000}"/>
    <cellStyle name="Normal 4 21" xfId="30770" xr:uid="{00000000-0005-0000-0000-0000CD770000}"/>
    <cellStyle name="Normal 4 21 2" xfId="30771" xr:uid="{00000000-0005-0000-0000-0000CE770000}"/>
    <cellStyle name="Normal 4 21 3" xfId="30772" xr:uid="{00000000-0005-0000-0000-0000CF770000}"/>
    <cellStyle name="Normal 4 21 4" xfId="30773" xr:uid="{00000000-0005-0000-0000-0000D0770000}"/>
    <cellStyle name="Normal 4 21_Enlaces" xfId="30774" xr:uid="{00000000-0005-0000-0000-0000D1770000}"/>
    <cellStyle name="Normal 4 22" xfId="30775" xr:uid="{00000000-0005-0000-0000-0000D2770000}"/>
    <cellStyle name="Normal 4 22 2" xfId="30776" xr:uid="{00000000-0005-0000-0000-0000D3770000}"/>
    <cellStyle name="Normal 4 22 3" xfId="30777" xr:uid="{00000000-0005-0000-0000-0000D4770000}"/>
    <cellStyle name="Normal 4 22 4" xfId="30778" xr:uid="{00000000-0005-0000-0000-0000D5770000}"/>
    <cellStyle name="Normal 4 22_Enlaces" xfId="30779" xr:uid="{00000000-0005-0000-0000-0000D6770000}"/>
    <cellStyle name="Normal 4 23" xfId="30780" xr:uid="{00000000-0005-0000-0000-0000D7770000}"/>
    <cellStyle name="Normal 4 23 2" xfId="30781" xr:uid="{00000000-0005-0000-0000-0000D8770000}"/>
    <cellStyle name="Normal 4 23 3" xfId="30782" xr:uid="{00000000-0005-0000-0000-0000D9770000}"/>
    <cellStyle name="Normal 4 23 4" xfId="30783" xr:uid="{00000000-0005-0000-0000-0000DA770000}"/>
    <cellStyle name="Normal 4 23_Enlaces" xfId="30784" xr:uid="{00000000-0005-0000-0000-0000DB770000}"/>
    <cellStyle name="Normal 4 24" xfId="30785" xr:uid="{00000000-0005-0000-0000-0000DC770000}"/>
    <cellStyle name="Normal 4 24 2" xfId="30786" xr:uid="{00000000-0005-0000-0000-0000DD770000}"/>
    <cellStyle name="Normal 4 24 3" xfId="30787" xr:uid="{00000000-0005-0000-0000-0000DE770000}"/>
    <cellStyle name="Normal 4 24 4" xfId="30788" xr:uid="{00000000-0005-0000-0000-0000DF770000}"/>
    <cellStyle name="Normal 4 24_Enlaces" xfId="30789" xr:uid="{00000000-0005-0000-0000-0000E0770000}"/>
    <cellStyle name="Normal 4 25" xfId="30790" xr:uid="{00000000-0005-0000-0000-0000E1770000}"/>
    <cellStyle name="Normal 4 25 2" xfId="30791" xr:uid="{00000000-0005-0000-0000-0000E2770000}"/>
    <cellStyle name="Normal 4 25 3" xfId="30792" xr:uid="{00000000-0005-0000-0000-0000E3770000}"/>
    <cellStyle name="Normal 4 25 4" xfId="30793" xr:uid="{00000000-0005-0000-0000-0000E4770000}"/>
    <cellStyle name="Normal 4 25_Enlaces" xfId="30794" xr:uid="{00000000-0005-0000-0000-0000E5770000}"/>
    <cellStyle name="Normal 4 26" xfId="30795" xr:uid="{00000000-0005-0000-0000-0000E6770000}"/>
    <cellStyle name="Normal 4 26 2" xfId="30796" xr:uid="{00000000-0005-0000-0000-0000E7770000}"/>
    <cellStyle name="Normal 4 26 3" xfId="30797" xr:uid="{00000000-0005-0000-0000-0000E8770000}"/>
    <cellStyle name="Normal 4 26 4" xfId="30798" xr:uid="{00000000-0005-0000-0000-0000E9770000}"/>
    <cellStyle name="Normal 4 26_Enlaces" xfId="30799" xr:uid="{00000000-0005-0000-0000-0000EA770000}"/>
    <cellStyle name="Normal 4 27" xfId="30800" xr:uid="{00000000-0005-0000-0000-0000EB770000}"/>
    <cellStyle name="Normal 4 27 2" xfId="30801" xr:uid="{00000000-0005-0000-0000-0000EC770000}"/>
    <cellStyle name="Normal 4 27 3" xfId="30802" xr:uid="{00000000-0005-0000-0000-0000ED770000}"/>
    <cellStyle name="Normal 4 28" xfId="30803" xr:uid="{00000000-0005-0000-0000-0000EE770000}"/>
    <cellStyle name="Normal 4 28 2" xfId="30804" xr:uid="{00000000-0005-0000-0000-0000EF770000}"/>
    <cellStyle name="Normal 4 28 3" xfId="30805" xr:uid="{00000000-0005-0000-0000-0000F0770000}"/>
    <cellStyle name="Normal 4 29" xfId="30806" xr:uid="{00000000-0005-0000-0000-0000F1770000}"/>
    <cellStyle name="Normal 4 29 2" xfId="30807" xr:uid="{00000000-0005-0000-0000-0000F2770000}"/>
    <cellStyle name="Normal 4 29 3" xfId="30808" xr:uid="{00000000-0005-0000-0000-0000F3770000}"/>
    <cellStyle name="Normal 4 3" xfId="30809" xr:uid="{00000000-0005-0000-0000-0000F4770000}"/>
    <cellStyle name="Normal 4 3 10" xfId="30810" xr:uid="{00000000-0005-0000-0000-0000F5770000}"/>
    <cellStyle name="Normal 4 3 11" xfId="30811" xr:uid="{00000000-0005-0000-0000-0000F6770000}"/>
    <cellStyle name="Normal 4 3 12" xfId="30812" xr:uid="{00000000-0005-0000-0000-0000F7770000}"/>
    <cellStyle name="Normal 4 3 13" xfId="30813" xr:uid="{00000000-0005-0000-0000-0000F8770000}"/>
    <cellStyle name="Normal 4 3 14" xfId="30814" xr:uid="{00000000-0005-0000-0000-0000F9770000}"/>
    <cellStyle name="Normal 4 3 15" xfId="30815" xr:uid="{00000000-0005-0000-0000-0000FA770000}"/>
    <cellStyle name="Normal 4 3 16" xfId="30816" xr:uid="{00000000-0005-0000-0000-0000FB770000}"/>
    <cellStyle name="Normal 4 3 17" xfId="30817" xr:uid="{00000000-0005-0000-0000-0000FC770000}"/>
    <cellStyle name="Normal 4 3 18" xfId="30818" xr:uid="{00000000-0005-0000-0000-0000FD770000}"/>
    <cellStyle name="Normal 4 3 19" xfId="30819" xr:uid="{00000000-0005-0000-0000-0000FE770000}"/>
    <cellStyle name="Normal 4 3 2" xfId="30820" xr:uid="{00000000-0005-0000-0000-0000FF770000}"/>
    <cellStyle name="Normal 4 3 2 2" xfId="30821" xr:uid="{00000000-0005-0000-0000-000000780000}"/>
    <cellStyle name="Normal 4 3 20" xfId="30822" xr:uid="{00000000-0005-0000-0000-000001780000}"/>
    <cellStyle name="Normal 4 3 21" xfId="30823" xr:uid="{00000000-0005-0000-0000-000002780000}"/>
    <cellStyle name="Normal 4 3 22" xfId="30824" xr:uid="{00000000-0005-0000-0000-000003780000}"/>
    <cellStyle name="Normal 4 3 23" xfId="30825" xr:uid="{00000000-0005-0000-0000-000004780000}"/>
    <cellStyle name="Normal 4 3 24" xfId="30826" xr:uid="{00000000-0005-0000-0000-000005780000}"/>
    <cellStyle name="Normal 4 3 25" xfId="30827" xr:uid="{00000000-0005-0000-0000-000006780000}"/>
    <cellStyle name="Normal 4 3 26" xfId="30828" xr:uid="{00000000-0005-0000-0000-000007780000}"/>
    <cellStyle name="Normal 4 3 27" xfId="30829" xr:uid="{00000000-0005-0000-0000-000008780000}"/>
    <cellStyle name="Normal 4 3 28" xfId="30830" xr:uid="{00000000-0005-0000-0000-000009780000}"/>
    <cellStyle name="Normal 4 3 29" xfId="30831" xr:uid="{00000000-0005-0000-0000-00000A780000}"/>
    <cellStyle name="Normal 4 3 3" xfId="30832" xr:uid="{00000000-0005-0000-0000-00000B780000}"/>
    <cellStyle name="Normal 4 3 30" xfId="30833" xr:uid="{00000000-0005-0000-0000-00000C780000}"/>
    <cellStyle name="Normal 4 3 31" xfId="30834" xr:uid="{00000000-0005-0000-0000-00000D780000}"/>
    <cellStyle name="Normal 4 3 32" xfId="30835" xr:uid="{00000000-0005-0000-0000-00000E780000}"/>
    <cellStyle name="Normal 4 3 33" xfId="30836" xr:uid="{00000000-0005-0000-0000-00000F780000}"/>
    <cellStyle name="Normal 4 3 34" xfId="30837" xr:uid="{00000000-0005-0000-0000-000010780000}"/>
    <cellStyle name="Normal 4 3 4" xfId="30838" xr:uid="{00000000-0005-0000-0000-000011780000}"/>
    <cellStyle name="Normal 4 3 5" xfId="30839" xr:uid="{00000000-0005-0000-0000-000012780000}"/>
    <cellStyle name="Normal 4 3 6" xfId="30840" xr:uid="{00000000-0005-0000-0000-000013780000}"/>
    <cellStyle name="Normal 4 3 7" xfId="30841" xr:uid="{00000000-0005-0000-0000-000014780000}"/>
    <cellStyle name="Normal 4 3 8" xfId="30842" xr:uid="{00000000-0005-0000-0000-000015780000}"/>
    <cellStyle name="Normal 4 3 9" xfId="30843" xr:uid="{00000000-0005-0000-0000-000016780000}"/>
    <cellStyle name="Normal 4 3_Enlaces" xfId="30844" xr:uid="{00000000-0005-0000-0000-000017780000}"/>
    <cellStyle name="Normal 4 30" xfId="30845" xr:uid="{00000000-0005-0000-0000-000018780000}"/>
    <cellStyle name="Normal 4 30 2" xfId="30846" xr:uid="{00000000-0005-0000-0000-000019780000}"/>
    <cellStyle name="Normal 4 30 3" xfId="30847" xr:uid="{00000000-0005-0000-0000-00001A780000}"/>
    <cellStyle name="Normal 4 31" xfId="30848" xr:uid="{00000000-0005-0000-0000-00001B780000}"/>
    <cellStyle name="Normal 4 31 2" xfId="30849" xr:uid="{00000000-0005-0000-0000-00001C780000}"/>
    <cellStyle name="Normal 4 31 3" xfId="30850" xr:uid="{00000000-0005-0000-0000-00001D780000}"/>
    <cellStyle name="Normal 4 32" xfId="30851" xr:uid="{00000000-0005-0000-0000-00001E780000}"/>
    <cellStyle name="Normal 4 32 2" xfId="30852" xr:uid="{00000000-0005-0000-0000-00001F780000}"/>
    <cellStyle name="Normal 4 32 3" xfId="30853" xr:uid="{00000000-0005-0000-0000-000020780000}"/>
    <cellStyle name="Normal 4 33" xfId="30854" xr:uid="{00000000-0005-0000-0000-000021780000}"/>
    <cellStyle name="Normal 4 33 2" xfId="30855" xr:uid="{00000000-0005-0000-0000-000022780000}"/>
    <cellStyle name="Normal 4 33 3" xfId="30856" xr:uid="{00000000-0005-0000-0000-000023780000}"/>
    <cellStyle name="Normal 4 34" xfId="30857" xr:uid="{00000000-0005-0000-0000-000024780000}"/>
    <cellStyle name="Normal 4 34 2" xfId="30858" xr:uid="{00000000-0005-0000-0000-000025780000}"/>
    <cellStyle name="Normal 4 34 3" xfId="30859" xr:uid="{00000000-0005-0000-0000-000026780000}"/>
    <cellStyle name="Normal 4 35" xfId="30860" xr:uid="{00000000-0005-0000-0000-000027780000}"/>
    <cellStyle name="Normal 4 35 2" xfId="30861" xr:uid="{00000000-0005-0000-0000-000028780000}"/>
    <cellStyle name="Normal 4 35 3" xfId="30862" xr:uid="{00000000-0005-0000-0000-000029780000}"/>
    <cellStyle name="Normal 4 36" xfId="30863" xr:uid="{00000000-0005-0000-0000-00002A780000}"/>
    <cellStyle name="Normal 4 36 2" xfId="30864" xr:uid="{00000000-0005-0000-0000-00002B780000}"/>
    <cellStyle name="Normal 4 36 3" xfId="30865" xr:uid="{00000000-0005-0000-0000-00002C780000}"/>
    <cellStyle name="Normal 4 37" xfId="30866" xr:uid="{00000000-0005-0000-0000-00002D780000}"/>
    <cellStyle name="Normal 4 37 2" xfId="30867" xr:uid="{00000000-0005-0000-0000-00002E780000}"/>
    <cellStyle name="Normal 4 37 3" xfId="30868" xr:uid="{00000000-0005-0000-0000-00002F780000}"/>
    <cellStyle name="Normal 4 38" xfId="30869" xr:uid="{00000000-0005-0000-0000-000030780000}"/>
    <cellStyle name="Normal 4 38 2" xfId="30870" xr:uid="{00000000-0005-0000-0000-000031780000}"/>
    <cellStyle name="Normal 4 38 3" xfId="30871" xr:uid="{00000000-0005-0000-0000-000032780000}"/>
    <cellStyle name="Normal 4 39" xfId="30872" xr:uid="{00000000-0005-0000-0000-000033780000}"/>
    <cellStyle name="Normal 4 39 2" xfId="30873" xr:uid="{00000000-0005-0000-0000-000034780000}"/>
    <cellStyle name="Normal 4 39 3" xfId="30874" xr:uid="{00000000-0005-0000-0000-000035780000}"/>
    <cellStyle name="Normal 4 4" xfId="30875" xr:uid="{00000000-0005-0000-0000-000036780000}"/>
    <cellStyle name="Normal 4 4 2" xfId="30876" xr:uid="{00000000-0005-0000-0000-000037780000}"/>
    <cellStyle name="Normal 4 4 3" xfId="30877" xr:uid="{00000000-0005-0000-0000-000038780000}"/>
    <cellStyle name="Normal 4 4 4" xfId="30878" xr:uid="{00000000-0005-0000-0000-000039780000}"/>
    <cellStyle name="Normal 4 4 5" xfId="30879" xr:uid="{00000000-0005-0000-0000-00003A780000}"/>
    <cellStyle name="Normal 4 4_Enlaces" xfId="30880" xr:uid="{00000000-0005-0000-0000-00003B780000}"/>
    <cellStyle name="Normal 4 40" xfId="30881" xr:uid="{00000000-0005-0000-0000-00003C780000}"/>
    <cellStyle name="Normal 4 40 2" xfId="30882" xr:uid="{00000000-0005-0000-0000-00003D780000}"/>
    <cellStyle name="Normal 4 40 3" xfId="30883" xr:uid="{00000000-0005-0000-0000-00003E780000}"/>
    <cellStyle name="Normal 4 41" xfId="30884" xr:uid="{00000000-0005-0000-0000-00003F780000}"/>
    <cellStyle name="Normal 4 41 2" xfId="30885" xr:uid="{00000000-0005-0000-0000-000040780000}"/>
    <cellStyle name="Normal 4 41 3" xfId="30886" xr:uid="{00000000-0005-0000-0000-000041780000}"/>
    <cellStyle name="Normal 4 42" xfId="30887" xr:uid="{00000000-0005-0000-0000-000042780000}"/>
    <cellStyle name="Normal 4 42 2" xfId="30888" xr:uid="{00000000-0005-0000-0000-000043780000}"/>
    <cellStyle name="Normal 4 42 3" xfId="30889" xr:uid="{00000000-0005-0000-0000-000044780000}"/>
    <cellStyle name="Normal 4 43" xfId="30890" xr:uid="{00000000-0005-0000-0000-000045780000}"/>
    <cellStyle name="Normal 4 43 2" xfId="30891" xr:uid="{00000000-0005-0000-0000-000046780000}"/>
    <cellStyle name="Normal 4 43 3" xfId="30892" xr:uid="{00000000-0005-0000-0000-000047780000}"/>
    <cellStyle name="Normal 4 44" xfId="30893" xr:uid="{00000000-0005-0000-0000-000048780000}"/>
    <cellStyle name="Normal 4 44 2" xfId="30894" xr:uid="{00000000-0005-0000-0000-000049780000}"/>
    <cellStyle name="Normal 4 44 3" xfId="30895" xr:uid="{00000000-0005-0000-0000-00004A780000}"/>
    <cellStyle name="Normal 4 45" xfId="30896" xr:uid="{00000000-0005-0000-0000-00004B780000}"/>
    <cellStyle name="Normal 4 45 2" xfId="30897" xr:uid="{00000000-0005-0000-0000-00004C780000}"/>
    <cellStyle name="Normal 4 45 3" xfId="30898" xr:uid="{00000000-0005-0000-0000-00004D780000}"/>
    <cellStyle name="Normal 4 46" xfId="30899" xr:uid="{00000000-0005-0000-0000-00004E780000}"/>
    <cellStyle name="Normal 4 46 2" xfId="30900" xr:uid="{00000000-0005-0000-0000-00004F780000}"/>
    <cellStyle name="Normal 4 46 3" xfId="30901" xr:uid="{00000000-0005-0000-0000-000050780000}"/>
    <cellStyle name="Normal 4 47" xfId="30902" xr:uid="{00000000-0005-0000-0000-000051780000}"/>
    <cellStyle name="Normal 4 48" xfId="30903" xr:uid="{00000000-0005-0000-0000-000052780000}"/>
    <cellStyle name="Normal 4 49" xfId="30904" xr:uid="{00000000-0005-0000-0000-000053780000}"/>
    <cellStyle name="Normal 4 5" xfId="30905" xr:uid="{00000000-0005-0000-0000-000054780000}"/>
    <cellStyle name="Normal 4 5 2" xfId="30906" xr:uid="{00000000-0005-0000-0000-000055780000}"/>
    <cellStyle name="Normal 4 5 3" xfId="30907" xr:uid="{00000000-0005-0000-0000-000056780000}"/>
    <cellStyle name="Normal 4 5 4" xfId="30908" xr:uid="{00000000-0005-0000-0000-000057780000}"/>
    <cellStyle name="Normal 4 5 5" xfId="30909" xr:uid="{00000000-0005-0000-0000-000058780000}"/>
    <cellStyle name="Normal 4 5_Enlaces" xfId="30910" xr:uid="{00000000-0005-0000-0000-000059780000}"/>
    <cellStyle name="Normal 4 50" xfId="30911" xr:uid="{00000000-0005-0000-0000-00005A780000}"/>
    <cellStyle name="Normal 4 51" xfId="30912" xr:uid="{00000000-0005-0000-0000-00005B780000}"/>
    <cellStyle name="Normal 4 52" xfId="30913" xr:uid="{00000000-0005-0000-0000-00005C780000}"/>
    <cellStyle name="Normal 4 53" xfId="30914" xr:uid="{00000000-0005-0000-0000-00005D780000}"/>
    <cellStyle name="Normal 4 54" xfId="30915" xr:uid="{00000000-0005-0000-0000-00005E780000}"/>
    <cellStyle name="Normal 4 55" xfId="30916" xr:uid="{00000000-0005-0000-0000-00005F780000}"/>
    <cellStyle name="Normal 4 56" xfId="30917" xr:uid="{00000000-0005-0000-0000-000060780000}"/>
    <cellStyle name="Normal 4 57" xfId="30918" xr:uid="{00000000-0005-0000-0000-000061780000}"/>
    <cellStyle name="Normal 4 58" xfId="30919" xr:uid="{00000000-0005-0000-0000-000062780000}"/>
    <cellStyle name="Normal 4 59" xfId="30920" xr:uid="{00000000-0005-0000-0000-000063780000}"/>
    <cellStyle name="Normal 4 6" xfId="30921" xr:uid="{00000000-0005-0000-0000-000064780000}"/>
    <cellStyle name="Normal 4 6 2" xfId="30922" xr:uid="{00000000-0005-0000-0000-000065780000}"/>
    <cellStyle name="Normal 4 6 3" xfId="30923" xr:uid="{00000000-0005-0000-0000-000066780000}"/>
    <cellStyle name="Normal 4 6 4" xfId="30924" xr:uid="{00000000-0005-0000-0000-000067780000}"/>
    <cellStyle name="Normal 4 6 5" xfId="30925" xr:uid="{00000000-0005-0000-0000-000068780000}"/>
    <cellStyle name="Normal 4 6_Enlaces" xfId="30926" xr:uid="{00000000-0005-0000-0000-000069780000}"/>
    <cellStyle name="Normal 4 60" xfId="30927" xr:uid="{00000000-0005-0000-0000-00006A780000}"/>
    <cellStyle name="Normal 4 61" xfId="30928" xr:uid="{00000000-0005-0000-0000-00006B780000}"/>
    <cellStyle name="Normal 4 62" xfId="30929" xr:uid="{00000000-0005-0000-0000-00006C780000}"/>
    <cellStyle name="Normal 4 63" xfId="30930" xr:uid="{00000000-0005-0000-0000-00006D780000}"/>
    <cellStyle name="Normal 4 64" xfId="30931" xr:uid="{00000000-0005-0000-0000-00006E780000}"/>
    <cellStyle name="Normal 4 65" xfId="30932" xr:uid="{00000000-0005-0000-0000-00006F780000}"/>
    <cellStyle name="Normal 4 66" xfId="30933" xr:uid="{00000000-0005-0000-0000-000070780000}"/>
    <cellStyle name="Normal 4 67" xfId="30934" xr:uid="{00000000-0005-0000-0000-000071780000}"/>
    <cellStyle name="Normal 4 68" xfId="30935" xr:uid="{00000000-0005-0000-0000-000072780000}"/>
    <cellStyle name="Normal 4 69" xfId="30936" xr:uid="{00000000-0005-0000-0000-000073780000}"/>
    <cellStyle name="Normal 4 7" xfId="30937" xr:uid="{00000000-0005-0000-0000-000074780000}"/>
    <cellStyle name="Normal 4 7 2" xfId="30938" xr:uid="{00000000-0005-0000-0000-000075780000}"/>
    <cellStyle name="Normal 4 7 3" xfId="30939" xr:uid="{00000000-0005-0000-0000-000076780000}"/>
    <cellStyle name="Normal 4 7 4" xfId="30940" xr:uid="{00000000-0005-0000-0000-000077780000}"/>
    <cellStyle name="Normal 4 7 5" xfId="30941" xr:uid="{00000000-0005-0000-0000-000078780000}"/>
    <cellStyle name="Normal 4 7_Enlaces" xfId="30942" xr:uid="{00000000-0005-0000-0000-000079780000}"/>
    <cellStyle name="Normal 4 70" xfId="30943" xr:uid="{00000000-0005-0000-0000-00007A780000}"/>
    <cellStyle name="Normal 4 71" xfId="30944" xr:uid="{00000000-0005-0000-0000-00007B780000}"/>
    <cellStyle name="Normal 4 72" xfId="30945" xr:uid="{00000000-0005-0000-0000-00007C780000}"/>
    <cellStyle name="Normal 4 73" xfId="30946" xr:uid="{00000000-0005-0000-0000-00007D780000}"/>
    <cellStyle name="Normal 4 74" xfId="30947" xr:uid="{00000000-0005-0000-0000-00007E780000}"/>
    <cellStyle name="Normal 4 75" xfId="30948" xr:uid="{00000000-0005-0000-0000-00007F780000}"/>
    <cellStyle name="Normal 4 76" xfId="30949" xr:uid="{00000000-0005-0000-0000-000080780000}"/>
    <cellStyle name="Normal 4 77" xfId="30950" xr:uid="{00000000-0005-0000-0000-000081780000}"/>
    <cellStyle name="Normal 4 78" xfId="30951" xr:uid="{00000000-0005-0000-0000-000082780000}"/>
    <cellStyle name="Normal 4 79" xfId="30952" xr:uid="{00000000-0005-0000-0000-000083780000}"/>
    <cellStyle name="Normal 4 8" xfId="30953" xr:uid="{00000000-0005-0000-0000-000084780000}"/>
    <cellStyle name="Normal 4 8 2" xfId="30954" xr:uid="{00000000-0005-0000-0000-000085780000}"/>
    <cellStyle name="Normal 4 8 3" xfId="30955" xr:uid="{00000000-0005-0000-0000-000086780000}"/>
    <cellStyle name="Normal 4 8 4" xfId="30956" xr:uid="{00000000-0005-0000-0000-000087780000}"/>
    <cellStyle name="Normal 4 8 5" xfId="30957" xr:uid="{00000000-0005-0000-0000-000088780000}"/>
    <cellStyle name="Normal 4 8_Enlaces" xfId="30958" xr:uid="{00000000-0005-0000-0000-000089780000}"/>
    <cellStyle name="Normal 4 80" xfId="30959" xr:uid="{00000000-0005-0000-0000-00008A780000}"/>
    <cellStyle name="Normal 4 81" xfId="30960" xr:uid="{00000000-0005-0000-0000-00008B780000}"/>
    <cellStyle name="Normal 4 82" xfId="30961" xr:uid="{00000000-0005-0000-0000-00008C780000}"/>
    <cellStyle name="Normal 4 83" xfId="30962" xr:uid="{00000000-0005-0000-0000-00008D780000}"/>
    <cellStyle name="Normal 4 84" xfId="30963" xr:uid="{00000000-0005-0000-0000-00008E780000}"/>
    <cellStyle name="Normal 4 85" xfId="30964" xr:uid="{00000000-0005-0000-0000-00008F780000}"/>
    <cellStyle name="Normal 4 86" xfId="30965" xr:uid="{00000000-0005-0000-0000-000090780000}"/>
    <cellStyle name="Normal 4 87" xfId="30966" xr:uid="{00000000-0005-0000-0000-000091780000}"/>
    <cellStyle name="Normal 4 88" xfId="30967" xr:uid="{00000000-0005-0000-0000-000092780000}"/>
    <cellStyle name="Normal 4 89" xfId="30968" xr:uid="{00000000-0005-0000-0000-000093780000}"/>
    <cellStyle name="Normal 4 9" xfId="30969" xr:uid="{00000000-0005-0000-0000-000094780000}"/>
    <cellStyle name="Normal 4 9 2" xfId="30970" xr:uid="{00000000-0005-0000-0000-000095780000}"/>
    <cellStyle name="Normal 4 9 3" xfId="30971" xr:uid="{00000000-0005-0000-0000-000096780000}"/>
    <cellStyle name="Normal 4 9 4" xfId="30972" xr:uid="{00000000-0005-0000-0000-000097780000}"/>
    <cellStyle name="Normal 4 9 5" xfId="30973" xr:uid="{00000000-0005-0000-0000-000098780000}"/>
    <cellStyle name="Normal 4 9_Enlaces" xfId="30974" xr:uid="{00000000-0005-0000-0000-000099780000}"/>
    <cellStyle name="Normal 4 90" xfId="30975" xr:uid="{00000000-0005-0000-0000-00009A780000}"/>
    <cellStyle name="Normal 4 91" xfId="30976" xr:uid="{00000000-0005-0000-0000-00009B780000}"/>
    <cellStyle name="Normal 4 92" xfId="30977" xr:uid="{00000000-0005-0000-0000-00009C780000}"/>
    <cellStyle name="Normal 4 93" xfId="30978" xr:uid="{00000000-0005-0000-0000-00009D780000}"/>
    <cellStyle name="Normal 4 94" xfId="30979" xr:uid="{00000000-0005-0000-0000-00009E780000}"/>
    <cellStyle name="Normal 4 95" xfId="30980" xr:uid="{00000000-0005-0000-0000-00009F780000}"/>
    <cellStyle name="Normal 4 96" xfId="30981" xr:uid="{00000000-0005-0000-0000-0000A0780000}"/>
    <cellStyle name="Normal 4 97" xfId="30982" xr:uid="{00000000-0005-0000-0000-0000A1780000}"/>
    <cellStyle name="Normal 4 98" xfId="30983" xr:uid="{00000000-0005-0000-0000-0000A2780000}"/>
    <cellStyle name="Normal 4 98 2" xfId="30984" xr:uid="{00000000-0005-0000-0000-0000A3780000}"/>
    <cellStyle name="Normal 4 98 3" xfId="30985" xr:uid="{00000000-0005-0000-0000-0000A4780000}"/>
    <cellStyle name="Normal 4 98 4" xfId="30986" xr:uid="{00000000-0005-0000-0000-0000A5780000}"/>
    <cellStyle name="Normal 4 98 5" xfId="30987" xr:uid="{00000000-0005-0000-0000-0000A6780000}"/>
    <cellStyle name="Normal 4 98 6" xfId="30988" xr:uid="{00000000-0005-0000-0000-0000A7780000}"/>
    <cellStyle name="Normal 4 99" xfId="30989" xr:uid="{00000000-0005-0000-0000-0000A8780000}"/>
    <cellStyle name="Normal 4 99 2" xfId="30990" xr:uid="{00000000-0005-0000-0000-0000A9780000}"/>
    <cellStyle name="Normal 4 99 3" xfId="30991" xr:uid="{00000000-0005-0000-0000-0000AA780000}"/>
    <cellStyle name="Normal 4 99 4" xfId="30992" xr:uid="{00000000-0005-0000-0000-0000AB780000}"/>
    <cellStyle name="Normal 4 99 5" xfId="30993" xr:uid="{00000000-0005-0000-0000-0000AC780000}"/>
    <cellStyle name="Normal 4 99 6" xfId="30994" xr:uid="{00000000-0005-0000-0000-0000AD780000}"/>
    <cellStyle name="Normal 4_Enlaces" xfId="30995" xr:uid="{00000000-0005-0000-0000-0000AE780000}"/>
    <cellStyle name="Normal 40" xfId="30996" xr:uid="{00000000-0005-0000-0000-0000AF780000}"/>
    <cellStyle name="Normal 40 10" xfId="30997" xr:uid="{00000000-0005-0000-0000-0000B0780000}"/>
    <cellStyle name="Normal 40 11" xfId="30998" xr:uid="{00000000-0005-0000-0000-0000B1780000}"/>
    <cellStyle name="Normal 40 12" xfId="30999" xr:uid="{00000000-0005-0000-0000-0000B2780000}"/>
    <cellStyle name="Normal 40 13" xfId="31000" xr:uid="{00000000-0005-0000-0000-0000B3780000}"/>
    <cellStyle name="Normal 40 14" xfId="31001" xr:uid="{00000000-0005-0000-0000-0000B4780000}"/>
    <cellStyle name="Normal 40 15" xfId="31002" xr:uid="{00000000-0005-0000-0000-0000B5780000}"/>
    <cellStyle name="Normal 40 16" xfId="31003" xr:uid="{00000000-0005-0000-0000-0000B6780000}"/>
    <cellStyle name="Normal 40 17" xfId="31004" xr:uid="{00000000-0005-0000-0000-0000B7780000}"/>
    <cellStyle name="Normal 40 18" xfId="31005" xr:uid="{00000000-0005-0000-0000-0000B8780000}"/>
    <cellStyle name="Normal 40 19" xfId="31006" xr:uid="{00000000-0005-0000-0000-0000B9780000}"/>
    <cellStyle name="Normal 40 2" xfId="31007" xr:uid="{00000000-0005-0000-0000-0000BA780000}"/>
    <cellStyle name="Normal 40 2 2" xfId="31008" xr:uid="{00000000-0005-0000-0000-0000BB780000}"/>
    <cellStyle name="Normal 40 20" xfId="31009" xr:uid="{00000000-0005-0000-0000-0000BC780000}"/>
    <cellStyle name="Normal 40 21" xfId="31010" xr:uid="{00000000-0005-0000-0000-0000BD780000}"/>
    <cellStyle name="Normal 40 22" xfId="31011" xr:uid="{00000000-0005-0000-0000-0000BE780000}"/>
    <cellStyle name="Normal 40 23" xfId="31012" xr:uid="{00000000-0005-0000-0000-0000BF780000}"/>
    <cellStyle name="Normal 40 24" xfId="31013" xr:uid="{00000000-0005-0000-0000-0000C0780000}"/>
    <cellStyle name="Normal 40 25" xfId="31014" xr:uid="{00000000-0005-0000-0000-0000C1780000}"/>
    <cellStyle name="Normal 40 26" xfId="31015" xr:uid="{00000000-0005-0000-0000-0000C2780000}"/>
    <cellStyle name="Normal 40 3" xfId="31016" xr:uid="{00000000-0005-0000-0000-0000C3780000}"/>
    <cellStyle name="Normal 40 3 2" xfId="31017" xr:uid="{00000000-0005-0000-0000-0000C4780000}"/>
    <cellStyle name="Normal 40 4" xfId="31018" xr:uid="{00000000-0005-0000-0000-0000C5780000}"/>
    <cellStyle name="Normal 40 4 2" xfId="31019" xr:uid="{00000000-0005-0000-0000-0000C6780000}"/>
    <cellStyle name="Normal 40 5" xfId="31020" xr:uid="{00000000-0005-0000-0000-0000C7780000}"/>
    <cellStyle name="Normal 40 5 2" xfId="31021" xr:uid="{00000000-0005-0000-0000-0000C8780000}"/>
    <cellStyle name="Normal 40 6" xfId="31022" xr:uid="{00000000-0005-0000-0000-0000C9780000}"/>
    <cellStyle name="Normal 40 7" xfId="31023" xr:uid="{00000000-0005-0000-0000-0000CA780000}"/>
    <cellStyle name="Normal 40 8" xfId="31024" xr:uid="{00000000-0005-0000-0000-0000CB780000}"/>
    <cellStyle name="Normal 40 9" xfId="31025" xr:uid="{00000000-0005-0000-0000-0000CC780000}"/>
    <cellStyle name="Normal 41" xfId="31026" xr:uid="{00000000-0005-0000-0000-0000CD780000}"/>
    <cellStyle name="Normal 41 10" xfId="31027" xr:uid="{00000000-0005-0000-0000-0000CE780000}"/>
    <cellStyle name="Normal 41 11" xfId="31028" xr:uid="{00000000-0005-0000-0000-0000CF780000}"/>
    <cellStyle name="Normal 41 12" xfId="31029" xr:uid="{00000000-0005-0000-0000-0000D0780000}"/>
    <cellStyle name="Normal 41 13" xfId="31030" xr:uid="{00000000-0005-0000-0000-0000D1780000}"/>
    <cellStyle name="Normal 41 14" xfId="31031" xr:uid="{00000000-0005-0000-0000-0000D2780000}"/>
    <cellStyle name="Normal 41 15" xfId="31032" xr:uid="{00000000-0005-0000-0000-0000D3780000}"/>
    <cellStyle name="Normal 41 16" xfId="31033" xr:uid="{00000000-0005-0000-0000-0000D4780000}"/>
    <cellStyle name="Normal 41 17" xfId="31034" xr:uid="{00000000-0005-0000-0000-0000D5780000}"/>
    <cellStyle name="Normal 41 18" xfId="31035" xr:uid="{00000000-0005-0000-0000-0000D6780000}"/>
    <cellStyle name="Normal 41 19" xfId="31036" xr:uid="{00000000-0005-0000-0000-0000D7780000}"/>
    <cellStyle name="Normal 41 2" xfId="31037" xr:uid="{00000000-0005-0000-0000-0000D8780000}"/>
    <cellStyle name="Normal 41 2 2" xfId="31038" xr:uid="{00000000-0005-0000-0000-0000D9780000}"/>
    <cellStyle name="Normal 41 20" xfId="31039" xr:uid="{00000000-0005-0000-0000-0000DA780000}"/>
    <cellStyle name="Normal 41 21" xfId="31040" xr:uid="{00000000-0005-0000-0000-0000DB780000}"/>
    <cellStyle name="Normal 41 22" xfId="31041" xr:uid="{00000000-0005-0000-0000-0000DC780000}"/>
    <cellStyle name="Normal 41 23" xfId="31042" xr:uid="{00000000-0005-0000-0000-0000DD780000}"/>
    <cellStyle name="Normal 41 24" xfId="31043" xr:uid="{00000000-0005-0000-0000-0000DE780000}"/>
    <cellStyle name="Normal 41 25" xfId="31044" xr:uid="{00000000-0005-0000-0000-0000DF780000}"/>
    <cellStyle name="Normal 41 26" xfId="31045" xr:uid="{00000000-0005-0000-0000-0000E0780000}"/>
    <cellStyle name="Normal 41 3" xfId="31046" xr:uid="{00000000-0005-0000-0000-0000E1780000}"/>
    <cellStyle name="Normal 41 3 2" xfId="31047" xr:uid="{00000000-0005-0000-0000-0000E2780000}"/>
    <cellStyle name="Normal 41 4" xfId="31048" xr:uid="{00000000-0005-0000-0000-0000E3780000}"/>
    <cellStyle name="Normal 41 4 2" xfId="31049" xr:uid="{00000000-0005-0000-0000-0000E4780000}"/>
    <cellStyle name="Normal 41 5" xfId="31050" xr:uid="{00000000-0005-0000-0000-0000E5780000}"/>
    <cellStyle name="Normal 41 5 2" xfId="31051" xr:uid="{00000000-0005-0000-0000-0000E6780000}"/>
    <cellStyle name="Normal 41 6" xfId="31052" xr:uid="{00000000-0005-0000-0000-0000E7780000}"/>
    <cellStyle name="Normal 41 7" xfId="31053" xr:uid="{00000000-0005-0000-0000-0000E8780000}"/>
    <cellStyle name="Normal 41 8" xfId="31054" xr:uid="{00000000-0005-0000-0000-0000E9780000}"/>
    <cellStyle name="Normal 41 9" xfId="31055" xr:uid="{00000000-0005-0000-0000-0000EA780000}"/>
    <cellStyle name="Normal 42" xfId="31056" xr:uid="{00000000-0005-0000-0000-0000EB780000}"/>
    <cellStyle name="Normal 43" xfId="31057" xr:uid="{00000000-0005-0000-0000-0000EC780000}"/>
    <cellStyle name="Normal 43 10" xfId="31058" xr:uid="{00000000-0005-0000-0000-0000ED780000}"/>
    <cellStyle name="Normal 43 11" xfId="31059" xr:uid="{00000000-0005-0000-0000-0000EE780000}"/>
    <cellStyle name="Normal 43 12" xfId="31060" xr:uid="{00000000-0005-0000-0000-0000EF780000}"/>
    <cellStyle name="Normal 43 13" xfId="31061" xr:uid="{00000000-0005-0000-0000-0000F0780000}"/>
    <cellStyle name="Normal 43 14" xfId="31062" xr:uid="{00000000-0005-0000-0000-0000F1780000}"/>
    <cellStyle name="Normal 43 15" xfId="31063" xr:uid="{00000000-0005-0000-0000-0000F2780000}"/>
    <cellStyle name="Normal 43 16" xfId="31064" xr:uid="{00000000-0005-0000-0000-0000F3780000}"/>
    <cellStyle name="Normal 43 17" xfId="31065" xr:uid="{00000000-0005-0000-0000-0000F4780000}"/>
    <cellStyle name="Normal 43 18" xfId="31066" xr:uid="{00000000-0005-0000-0000-0000F5780000}"/>
    <cellStyle name="Normal 43 19" xfId="31067" xr:uid="{00000000-0005-0000-0000-0000F6780000}"/>
    <cellStyle name="Normal 43 2" xfId="31068" xr:uid="{00000000-0005-0000-0000-0000F7780000}"/>
    <cellStyle name="Normal 43 2 2" xfId="31069" xr:uid="{00000000-0005-0000-0000-0000F8780000}"/>
    <cellStyle name="Normal 43 20" xfId="31070" xr:uid="{00000000-0005-0000-0000-0000F9780000}"/>
    <cellStyle name="Normal 43 21" xfId="31071" xr:uid="{00000000-0005-0000-0000-0000FA780000}"/>
    <cellStyle name="Normal 43 22" xfId="31072" xr:uid="{00000000-0005-0000-0000-0000FB780000}"/>
    <cellStyle name="Normal 43 23" xfId="31073" xr:uid="{00000000-0005-0000-0000-0000FC780000}"/>
    <cellStyle name="Normal 43 24" xfId="31074" xr:uid="{00000000-0005-0000-0000-0000FD780000}"/>
    <cellStyle name="Normal 43 25" xfId="31075" xr:uid="{00000000-0005-0000-0000-0000FE780000}"/>
    <cellStyle name="Normal 43 26" xfId="31076" xr:uid="{00000000-0005-0000-0000-0000FF780000}"/>
    <cellStyle name="Normal 43 27" xfId="31077" xr:uid="{00000000-0005-0000-0000-000000790000}"/>
    <cellStyle name="Normal 43 28" xfId="31078" xr:uid="{00000000-0005-0000-0000-000001790000}"/>
    <cellStyle name="Normal 43 3" xfId="31079" xr:uid="{00000000-0005-0000-0000-000002790000}"/>
    <cellStyle name="Normal 43 3 2" xfId="31080" xr:uid="{00000000-0005-0000-0000-000003790000}"/>
    <cellStyle name="Normal 43 4" xfId="31081" xr:uid="{00000000-0005-0000-0000-000004790000}"/>
    <cellStyle name="Normal 43 4 2" xfId="31082" xr:uid="{00000000-0005-0000-0000-000005790000}"/>
    <cellStyle name="Normal 43 5" xfId="31083" xr:uid="{00000000-0005-0000-0000-000006790000}"/>
    <cellStyle name="Normal 43 5 2" xfId="31084" xr:uid="{00000000-0005-0000-0000-000007790000}"/>
    <cellStyle name="Normal 43 6" xfId="31085" xr:uid="{00000000-0005-0000-0000-000008790000}"/>
    <cellStyle name="Normal 43 7" xfId="31086" xr:uid="{00000000-0005-0000-0000-000009790000}"/>
    <cellStyle name="Normal 43 8" xfId="31087" xr:uid="{00000000-0005-0000-0000-00000A790000}"/>
    <cellStyle name="Normal 43 9" xfId="31088" xr:uid="{00000000-0005-0000-0000-00000B790000}"/>
    <cellStyle name="Normal 44" xfId="31089" xr:uid="{00000000-0005-0000-0000-00000C790000}"/>
    <cellStyle name="Normal 44 10" xfId="31090" xr:uid="{00000000-0005-0000-0000-00000D790000}"/>
    <cellStyle name="Normal 44 11" xfId="31091" xr:uid="{00000000-0005-0000-0000-00000E790000}"/>
    <cellStyle name="Normal 44 12" xfId="31092" xr:uid="{00000000-0005-0000-0000-00000F790000}"/>
    <cellStyle name="Normal 44 13" xfId="31093" xr:uid="{00000000-0005-0000-0000-000010790000}"/>
    <cellStyle name="Normal 44 14" xfId="31094" xr:uid="{00000000-0005-0000-0000-000011790000}"/>
    <cellStyle name="Normal 44 15" xfId="31095" xr:uid="{00000000-0005-0000-0000-000012790000}"/>
    <cellStyle name="Normal 44 16" xfId="31096" xr:uid="{00000000-0005-0000-0000-000013790000}"/>
    <cellStyle name="Normal 44 17" xfId="31097" xr:uid="{00000000-0005-0000-0000-000014790000}"/>
    <cellStyle name="Normal 44 18" xfId="31098" xr:uid="{00000000-0005-0000-0000-000015790000}"/>
    <cellStyle name="Normal 44 19" xfId="31099" xr:uid="{00000000-0005-0000-0000-000016790000}"/>
    <cellStyle name="Normal 44 2" xfId="31100" xr:uid="{00000000-0005-0000-0000-000017790000}"/>
    <cellStyle name="Normal 44 2 2" xfId="31101" xr:uid="{00000000-0005-0000-0000-000018790000}"/>
    <cellStyle name="Normal 44 20" xfId="31102" xr:uid="{00000000-0005-0000-0000-000019790000}"/>
    <cellStyle name="Normal 44 21" xfId="31103" xr:uid="{00000000-0005-0000-0000-00001A790000}"/>
    <cellStyle name="Normal 44 22" xfId="31104" xr:uid="{00000000-0005-0000-0000-00001B790000}"/>
    <cellStyle name="Normal 44 23" xfId="31105" xr:uid="{00000000-0005-0000-0000-00001C790000}"/>
    <cellStyle name="Normal 44 24" xfId="31106" xr:uid="{00000000-0005-0000-0000-00001D790000}"/>
    <cellStyle name="Normal 44 25" xfId="31107" xr:uid="{00000000-0005-0000-0000-00001E790000}"/>
    <cellStyle name="Normal 44 26" xfId="31108" xr:uid="{00000000-0005-0000-0000-00001F790000}"/>
    <cellStyle name="Normal 44 3" xfId="31109" xr:uid="{00000000-0005-0000-0000-000020790000}"/>
    <cellStyle name="Normal 44 3 2" xfId="31110" xr:uid="{00000000-0005-0000-0000-000021790000}"/>
    <cellStyle name="Normal 44 4" xfId="31111" xr:uid="{00000000-0005-0000-0000-000022790000}"/>
    <cellStyle name="Normal 44 4 2" xfId="31112" xr:uid="{00000000-0005-0000-0000-000023790000}"/>
    <cellStyle name="Normal 44 5" xfId="31113" xr:uid="{00000000-0005-0000-0000-000024790000}"/>
    <cellStyle name="Normal 44 5 2" xfId="31114" xr:uid="{00000000-0005-0000-0000-000025790000}"/>
    <cellStyle name="Normal 44 6" xfId="31115" xr:uid="{00000000-0005-0000-0000-000026790000}"/>
    <cellStyle name="Normal 44 7" xfId="31116" xr:uid="{00000000-0005-0000-0000-000027790000}"/>
    <cellStyle name="Normal 44 8" xfId="31117" xr:uid="{00000000-0005-0000-0000-000028790000}"/>
    <cellStyle name="Normal 44 9" xfId="31118" xr:uid="{00000000-0005-0000-0000-000029790000}"/>
    <cellStyle name="Normal 45" xfId="31119" xr:uid="{00000000-0005-0000-0000-00002A790000}"/>
    <cellStyle name="Normal 46" xfId="31120" xr:uid="{00000000-0005-0000-0000-00002B790000}"/>
    <cellStyle name="Normal 47" xfId="31121" xr:uid="{00000000-0005-0000-0000-00002C790000}"/>
    <cellStyle name="Normal 48" xfId="31122" xr:uid="{00000000-0005-0000-0000-00002D790000}"/>
    <cellStyle name="Normal 49" xfId="31123" xr:uid="{00000000-0005-0000-0000-00002E790000}"/>
    <cellStyle name="Normal 49 10" xfId="31124" xr:uid="{00000000-0005-0000-0000-00002F790000}"/>
    <cellStyle name="Normal 49 11" xfId="31125" xr:uid="{00000000-0005-0000-0000-000030790000}"/>
    <cellStyle name="Normal 49 12" xfId="31126" xr:uid="{00000000-0005-0000-0000-000031790000}"/>
    <cellStyle name="Normal 49 13" xfId="31127" xr:uid="{00000000-0005-0000-0000-000032790000}"/>
    <cellStyle name="Normal 49 14" xfId="31128" xr:uid="{00000000-0005-0000-0000-000033790000}"/>
    <cellStyle name="Normal 49 15" xfId="31129" xr:uid="{00000000-0005-0000-0000-000034790000}"/>
    <cellStyle name="Normal 49 16" xfId="31130" xr:uid="{00000000-0005-0000-0000-000035790000}"/>
    <cellStyle name="Normal 49 17" xfId="31131" xr:uid="{00000000-0005-0000-0000-000036790000}"/>
    <cellStyle name="Normal 49 18" xfId="31132" xr:uid="{00000000-0005-0000-0000-000037790000}"/>
    <cellStyle name="Normal 49 19" xfId="31133" xr:uid="{00000000-0005-0000-0000-000038790000}"/>
    <cellStyle name="Normal 49 2" xfId="31134" xr:uid="{00000000-0005-0000-0000-000039790000}"/>
    <cellStyle name="Normal 49 2 2" xfId="31135" xr:uid="{00000000-0005-0000-0000-00003A790000}"/>
    <cellStyle name="Normal 49 20" xfId="31136" xr:uid="{00000000-0005-0000-0000-00003B790000}"/>
    <cellStyle name="Normal 49 21" xfId="31137" xr:uid="{00000000-0005-0000-0000-00003C790000}"/>
    <cellStyle name="Normal 49 22" xfId="31138" xr:uid="{00000000-0005-0000-0000-00003D790000}"/>
    <cellStyle name="Normal 49 23" xfId="31139" xr:uid="{00000000-0005-0000-0000-00003E790000}"/>
    <cellStyle name="Normal 49 24" xfId="31140" xr:uid="{00000000-0005-0000-0000-00003F790000}"/>
    <cellStyle name="Normal 49 25" xfId="31141" xr:uid="{00000000-0005-0000-0000-000040790000}"/>
    <cellStyle name="Normal 49 26" xfId="31142" xr:uid="{00000000-0005-0000-0000-000041790000}"/>
    <cellStyle name="Normal 49 3" xfId="31143" xr:uid="{00000000-0005-0000-0000-000042790000}"/>
    <cellStyle name="Normal 49 3 2" xfId="31144" xr:uid="{00000000-0005-0000-0000-000043790000}"/>
    <cellStyle name="Normal 49 4" xfId="31145" xr:uid="{00000000-0005-0000-0000-000044790000}"/>
    <cellStyle name="Normal 49 4 2" xfId="31146" xr:uid="{00000000-0005-0000-0000-000045790000}"/>
    <cellStyle name="Normal 49 5" xfId="31147" xr:uid="{00000000-0005-0000-0000-000046790000}"/>
    <cellStyle name="Normal 49 5 2" xfId="31148" xr:uid="{00000000-0005-0000-0000-000047790000}"/>
    <cellStyle name="Normal 49 6" xfId="31149" xr:uid="{00000000-0005-0000-0000-000048790000}"/>
    <cellStyle name="Normal 49 7" xfId="31150" xr:uid="{00000000-0005-0000-0000-000049790000}"/>
    <cellStyle name="Normal 49 8" xfId="31151" xr:uid="{00000000-0005-0000-0000-00004A790000}"/>
    <cellStyle name="Normal 49 9" xfId="31152" xr:uid="{00000000-0005-0000-0000-00004B790000}"/>
    <cellStyle name="Normal 5" xfId="438" xr:uid="{00000000-0005-0000-0000-00004C790000}"/>
    <cellStyle name="Normal 5 10" xfId="31153" xr:uid="{00000000-0005-0000-0000-00004D790000}"/>
    <cellStyle name="Normal 5 10 10" xfId="31154" xr:uid="{00000000-0005-0000-0000-00004E790000}"/>
    <cellStyle name="Normal 5 10 10 10" xfId="31155" xr:uid="{00000000-0005-0000-0000-00004F790000}"/>
    <cellStyle name="Normal 5 10 10 11" xfId="31156" xr:uid="{00000000-0005-0000-0000-000050790000}"/>
    <cellStyle name="Normal 5 10 10 12" xfId="31157" xr:uid="{00000000-0005-0000-0000-000051790000}"/>
    <cellStyle name="Normal 5 10 10 13" xfId="31158" xr:uid="{00000000-0005-0000-0000-000052790000}"/>
    <cellStyle name="Normal 5 10 10 14" xfId="31159" xr:uid="{00000000-0005-0000-0000-000053790000}"/>
    <cellStyle name="Normal 5 10 10 2" xfId="31160" xr:uid="{00000000-0005-0000-0000-000054790000}"/>
    <cellStyle name="Normal 5 10 10 2 10" xfId="31161" xr:uid="{00000000-0005-0000-0000-000055790000}"/>
    <cellStyle name="Normal 5 10 10 2 2" xfId="31162" xr:uid="{00000000-0005-0000-0000-000056790000}"/>
    <cellStyle name="Normal 5 10 10 2 3" xfId="31163" xr:uid="{00000000-0005-0000-0000-000057790000}"/>
    <cellStyle name="Normal 5 10 10 2 4" xfId="31164" xr:uid="{00000000-0005-0000-0000-000058790000}"/>
    <cellStyle name="Normal 5 10 10 2 5" xfId="31165" xr:uid="{00000000-0005-0000-0000-000059790000}"/>
    <cellStyle name="Normal 5 10 10 2 6" xfId="31166" xr:uid="{00000000-0005-0000-0000-00005A790000}"/>
    <cellStyle name="Normal 5 10 10 2 7" xfId="31167" xr:uid="{00000000-0005-0000-0000-00005B790000}"/>
    <cellStyle name="Normal 5 10 10 2 8" xfId="31168" xr:uid="{00000000-0005-0000-0000-00005C790000}"/>
    <cellStyle name="Normal 5 10 10 2 9" xfId="31169" xr:uid="{00000000-0005-0000-0000-00005D790000}"/>
    <cellStyle name="Normal 5 10 10 3" xfId="31170" xr:uid="{00000000-0005-0000-0000-00005E790000}"/>
    <cellStyle name="Normal 5 10 10 3 10" xfId="31171" xr:uid="{00000000-0005-0000-0000-00005F790000}"/>
    <cellStyle name="Normal 5 10 10 3 2" xfId="31172" xr:uid="{00000000-0005-0000-0000-000060790000}"/>
    <cellStyle name="Normal 5 10 10 3 3" xfId="31173" xr:uid="{00000000-0005-0000-0000-000061790000}"/>
    <cellStyle name="Normal 5 10 10 3 4" xfId="31174" xr:uid="{00000000-0005-0000-0000-000062790000}"/>
    <cellStyle name="Normal 5 10 10 3 5" xfId="31175" xr:uid="{00000000-0005-0000-0000-000063790000}"/>
    <cellStyle name="Normal 5 10 10 3 6" xfId="31176" xr:uid="{00000000-0005-0000-0000-000064790000}"/>
    <cellStyle name="Normal 5 10 10 3 7" xfId="31177" xr:uid="{00000000-0005-0000-0000-000065790000}"/>
    <cellStyle name="Normal 5 10 10 3 8" xfId="31178" xr:uid="{00000000-0005-0000-0000-000066790000}"/>
    <cellStyle name="Normal 5 10 10 3 9" xfId="31179" xr:uid="{00000000-0005-0000-0000-000067790000}"/>
    <cellStyle name="Normal 5 10 10 4" xfId="31180" xr:uid="{00000000-0005-0000-0000-000068790000}"/>
    <cellStyle name="Normal 5 10 10 4 10" xfId="31181" xr:uid="{00000000-0005-0000-0000-000069790000}"/>
    <cellStyle name="Normal 5 10 10 4 2" xfId="31182" xr:uid="{00000000-0005-0000-0000-00006A790000}"/>
    <cellStyle name="Normal 5 10 10 4 3" xfId="31183" xr:uid="{00000000-0005-0000-0000-00006B790000}"/>
    <cellStyle name="Normal 5 10 10 4 4" xfId="31184" xr:uid="{00000000-0005-0000-0000-00006C790000}"/>
    <cellStyle name="Normal 5 10 10 4 5" xfId="31185" xr:uid="{00000000-0005-0000-0000-00006D790000}"/>
    <cellStyle name="Normal 5 10 10 4 6" xfId="31186" xr:uid="{00000000-0005-0000-0000-00006E790000}"/>
    <cellStyle name="Normal 5 10 10 4 7" xfId="31187" xr:uid="{00000000-0005-0000-0000-00006F790000}"/>
    <cellStyle name="Normal 5 10 10 4 8" xfId="31188" xr:uid="{00000000-0005-0000-0000-000070790000}"/>
    <cellStyle name="Normal 5 10 10 4 9" xfId="31189" xr:uid="{00000000-0005-0000-0000-000071790000}"/>
    <cellStyle name="Normal 5 10 10 5" xfId="31190" xr:uid="{00000000-0005-0000-0000-000072790000}"/>
    <cellStyle name="Normal 5 10 10 5 10" xfId="31191" xr:uid="{00000000-0005-0000-0000-000073790000}"/>
    <cellStyle name="Normal 5 10 10 5 2" xfId="31192" xr:uid="{00000000-0005-0000-0000-000074790000}"/>
    <cellStyle name="Normal 5 10 10 5 3" xfId="31193" xr:uid="{00000000-0005-0000-0000-000075790000}"/>
    <cellStyle name="Normal 5 10 10 5 4" xfId="31194" xr:uid="{00000000-0005-0000-0000-000076790000}"/>
    <cellStyle name="Normal 5 10 10 5 5" xfId="31195" xr:uid="{00000000-0005-0000-0000-000077790000}"/>
    <cellStyle name="Normal 5 10 10 5 6" xfId="31196" xr:uid="{00000000-0005-0000-0000-000078790000}"/>
    <cellStyle name="Normal 5 10 10 5 7" xfId="31197" xr:uid="{00000000-0005-0000-0000-000079790000}"/>
    <cellStyle name="Normal 5 10 10 5 8" xfId="31198" xr:uid="{00000000-0005-0000-0000-00007A790000}"/>
    <cellStyle name="Normal 5 10 10 5 9" xfId="31199" xr:uid="{00000000-0005-0000-0000-00007B790000}"/>
    <cellStyle name="Normal 5 10 10 6" xfId="31200" xr:uid="{00000000-0005-0000-0000-00007C790000}"/>
    <cellStyle name="Normal 5 10 10 7" xfId="31201" xr:uid="{00000000-0005-0000-0000-00007D790000}"/>
    <cellStyle name="Normal 5 10 10 8" xfId="31202" xr:uid="{00000000-0005-0000-0000-00007E790000}"/>
    <cellStyle name="Normal 5 10 10 9" xfId="31203" xr:uid="{00000000-0005-0000-0000-00007F790000}"/>
    <cellStyle name="Normal 5 10 11" xfId="31204" xr:uid="{00000000-0005-0000-0000-000080790000}"/>
    <cellStyle name="Normal 5 10 11 10" xfId="31205" xr:uid="{00000000-0005-0000-0000-000081790000}"/>
    <cellStyle name="Normal 5 10 11 11" xfId="31206" xr:uid="{00000000-0005-0000-0000-000082790000}"/>
    <cellStyle name="Normal 5 10 11 12" xfId="31207" xr:uid="{00000000-0005-0000-0000-000083790000}"/>
    <cellStyle name="Normal 5 10 11 13" xfId="31208" xr:uid="{00000000-0005-0000-0000-000084790000}"/>
    <cellStyle name="Normal 5 10 11 14" xfId="31209" xr:uid="{00000000-0005-0000-0000-000085790000}"/>
    <cellStyle name="Normal 5 10 11 2" xfId="31210" xr:uid="{00000000-0005-0000-0000-000086790000}"/>
    <cellStyle name="Normal 5 10 11 2 10" xfId="31211" xr:uid="{00000000-0005-0000-0000-000087790000}"/>
    <cellStyle name="Normal 5 10 11 2 2" xfId="31212" xr:uid="{00000000-0005-0000-0000-000088790000}"/>
    <cellStyle name="Normal 5 10 11 2 3" xfId="31213" xr:uid="{00000000-0005-0000-0000-000089790000}"/>
    <cellStyle name="Normal 5 10 11 2 4" xfId="31214" xr:uid="{00000000-0005-0000-0000-00008A790000}"/>
    <cellStyle name="Normal 5 10 11 2 5" xfId="31215" xr:uid="{00000000-0005-0000-0000-00008B790000}"/>
    <cellStyle name="Normal 5 10 11 2 6" xfId="31216" xr:uid="{00000000-0005-0000-0000-00008C790000}"/>
    <cellStyle name="Normal 5 10 11 2 7" xfId="31217" xr:uid="{00000000-0005-0000-0000-00008D790000}"/>
    <cellStyle name="Normal 5 10 11 2 8" xfId="31218" xr:uid="{00000000-0005-0000-0000-00008E790000}"/>
    <cellStyle name="Normal 5 10 11 2 9" xfId="31219" xr:uid="{00000000-0005-0000-0000-00008F790000}"/>
    <cellStyle name="Normal 5 10 11 3" xfId="31220" xr:uid="{00000000-0005-0000-0000-000090790000}"/>
    <cellStyle name="Normal 5 10 11 3 10" xfId="31221" xr:uid="{00000000-0005-0000-0000-000091790000}"/>
    <cellStyle name="Normal 5 10 11 3 2" xfId="31222" xr:uid="{00000000-0005-0000-0000-000092790000}"/>
    <cellStyle name="Normal 5 10 11 3 3" xfId="31223" xr:uid="{00000000-0005-0000-0000-000093790000}"/>
    <cellStyle name="Normal 5 10 11 3 4" xfId="31224" xr:uid="{00000000-0005-0000-0000-000094790000}"/>
    <cellStyle name="Normal 5 10 11 3 5" xfId="31225" xr:uid="{00000000-0005-0000-0000-000095790000}"/>
    <cellStyle name="Normal 5 10 11 3 6" xfId="31226" xr:uid="{00000000-0005-0000-0000-000096790000}"/>
    <cellStyle name="Normal 5 10 11 3 7" xfId="31227" xr:uid="{00000000-0005-0000-0000-000097790000}"/>
    <cellStyle name="Normal 5 10 11 3 8" xfId="31228" xr:uid="{00000000-0005-0000-0000-000098790000}"/>
    <cellStyle name="Normal 5 10 11 3 9" xfId="31229" xr:uid="{00000000-0005-0000-0000-000099790000}"/>
    <cellStyle name="Normal 5 10 11 4" xfId="31230" xr:uid="{00000000-0005-0000-0000-00009A790000}"/>
    <cellStyle name="Normal 5 10 11 4 10" xfId="31231" xr:uid="{00000000-0005-0000-0000-00009B790000}"/>
    <cellStyle name="Normal 5 10 11 4 2" xfId="31232" xr:uid="{00000000-0005-0000-0000-00009C790000}"/>
    <cellStyle name="Normal 5 10 11 4 3" xfId="31233" xr:uid="{00000000-0005-0000-0000-00009D790000}"/>
    <cellStyle name="Normal 5 10 11 4 4" xfId="31234" xr:uid="{00000000-0005-0000-0000-00009E790000}"/>
    <cellStyle name="Normal 5 10 11 4 5" xfId="31235" xr:uid="{00000000-0005-0000-0000-00009F790000}"/>
    <cellStyle name="Normal 5 10 11 4 6" xfId="31236" xr:uid="{00000000-0005-0000-0000-0000A0790000}"/>
    <cellStyle name="Normal 5 10 11 4 7" xfId="31237" xr:uid="{00000000-0005-0000-0000-0000A1790000}"/>
    <cellStyle name="Normal 5 10 11 4 8" xfId="31238" xr:uid="{00000000-0005-0000-0000-0000A2790000}"/>
    <cellStyle name="Normal 5 10 11 4 9" xfId="31239" xr:uid="{00000000-0005-0000-0000-0000A3790000}"/>
    <cellStyle name="Normal 5 10 11 5" xfId="31240" xr:uid="{00000000-0005-0000-0000-0000A4790000}"/>
    <cellStyle name="Normal 5 10 11 5 10" xfId="31241" xr:uid="{00000000-0005-0000-0000-0000A5790000}"/>
    <cellStyle name="Normal 5 10 11 5 2" xfId="31242" xr:uid="{00000000-0005-0000-0000-0000A6790000}"/>
    <cellStyle name="Normal 5 10 11 5 3" xfId="31243" xr:uid="{00000000-0005-0000-0000-0000A7790000}"/>
    <cellStyle name="Normal 5 10 11 5 4" xfId="31244" xr:uid="{00000000-0005-0000-0000-0000A8790000}"/>
    <cellStyle name="Normal 5 10 11 5 5" xfId="31245" xr:uid="{00000000-0005-0000-0000-0000A9790000}"/>
    <cellStyle name="Normal 5 10 11 5 6" xfId="31246" xr:uid="{00000000-0005-0000-0000-0000AA790000}"/>
    <cellStyle name="Normal 5 10 11 5 7" xfId="31247" xr:uid="{00000000-0005-0000-0000-0000AB790000}"/>
    <cellStyle name="Normal 5 10 11 5 8" xfId="31248" xr:uid="{00000000-0005-0000-0000-0000AC790000}"/>
    <cellStyle name="Normal 5 10 11 5 9" xfId="31249" xr:uid="{00000000-0005-0000-0000-0000AD790000}"/>
    <cellStyle name="Normal 5 10 11 6" xfId="31250" xr:uid="{00000000-0005-0000-0000-0000AE790000}"/>
    <cellStyle name="Normal 5 10 11 7" xfId="31251" xr:uid="{00000000-0005-0000-0000-0000AF790000}"/>
    <cellStyle name="Normal 5 10 11 8" xfId="31252" xr:uid="{00000000-0005-0000-0000-0000B0790000}"/>
    <cellStyle name="Normal 5 10 11 9" xfId="31253" xr:uid="{00000000-0005-0000-0000-0000B1790000}"/>
    <cellStyle name="Normal 5 10 12" xfId="31254" xr:uid="{00000000-0005-0000-0000-0000B2790000}"/>
    <cellStyle name="Normal 5 10 12 10" xfId="31255" xr:uid="{00000000-0005-0000-0000-0000B3790000}"/>
    <cellStyle name="Normal 5 10 12 11" xfId="31256" xr:uid="{00000000-0005-0000-0000-0000B4790000}"/>
    <cellStyle name="Normal 5 10 12 12" xfId="31257" xr:uid="{00000000-0005-0000-0000-0000B5790000}"/>
    <cellStyle name="Normal 5 10 12 13" xfId="31258" xr:uid="{00000000-0005-0000-0000-0000B6790000}"/>
    <cellStyle name="Normal 5 10 12 14" xfId="31259" xr:uid="{00000000-0005-0000-0000-0000B7790000}"/>
    <cellStyle name="Normal 5 10 12 2" xfId="31260" xr:uid="{00000000-0005-0000-0000-0000B8790000}"/>
    <cellStyle name="Normal 5 10 12 2 10" xfId="31261" xr:uid="{00000000-0005-0000-0000-0000B9790000}"/>
    <cellStyle name="Normal 5 10 12 2 2" xfId="31262" xr:uid="{00000000-0005-0000-0000-0000BA790000}"/>
    <cellStyle name="Normal 5 10 12 2 3" xfId="31263" xr:uid="{00000000-0005-0000-0000-0000BB790000}"/>
    <cellStyle name="Normal 5 10 12 2 4" xfId="31264" xr:uid="{00000000-0005-0000-0000-0000BC790000}"/>
    <cellStyle name="Normal 5 10 12 2 5" xfId="31265" xr:uid="{00000000-0005-0000-0000-0000BD790000}"/>
    <cellStyle name="Normal 5 10 12 2 6" xfId="31266" xr:uid="{00000000-0005-0000-0000-0000BE790000}"/>
    <cellStyle name="Normal 5 10 12 2 7" xfId="31267" xr:uid="{00000000-0005-0000-0000-0000BF790000}"/>
    <cellStyle name="Normal 5 10 12 2 8" xfId="31268" xr:uid="{00000000-0005-0000-0000-0000C0790000}"/>
    <cellStyle name="Normal 5 10 12 2 9" xfId="31269" xr:uid="{00000000-0005-0000-0000-0000C1790000}"/>
    <cellStyle name="Normal 5 10 12 3" xfId="31270" xr:uid="{00000000-0005-0000-0000-0000C2790000}"/>
    <cellStyle name="Normal 5 10 12 3 10" xfId="31271" xr:uid="{00000000-0005-0000-0000-0000C3790000}"/>
    <cellStyle name="Normal 5 10 12 3 2" xfId="31272" xr:uid="{00000000-0005-0000-0000-0000C4790000}"/>
    <cellStyle name="Normal 5 10 12 3 3" xfId="31273" xr:uid="{00000000-0005-0000-0000-0000C5790000}"/>
    <cellStyle name="Normal 5 10 12 3 4" xfId="31274" xr:uid="{00000000-0005-0000-0000-0000C6790000}"/>
    <cellStyle name="Normal 5 10 12 3 5" xfId="31275" xr:uid="{00000000-0005-0000-0000-0000C7790000}"/>
    <cellStyle name="Normal 5 10 12 3 6" xfId="31276" xr:uid="{00000000-0005-0000-0000-0000C8790000}"/>
    <cellStyle name="Normal 5 10 12 3 7" xfId="31277" xr:uid="{00000000-0005-0000-0000-0000C9790000}"/>
    <cellStyle name="Normal 5 10 12 3 8" xfId="31278" xr:uid="{00000000-0005-0000-0000-0000CA790000}"/>
    <cellStyle name="Normal 5 10 12 3 9" xfId="31279" xr:uid="{00000000-0005-0000-0000-0000CB790000}"/>
    <cellStyle name="Normal 5 10 12 4" xfId="31280" xr:uid="{00000000-0005-0000-0000-0000CC790000}"/>
    <cellStyle name="Normal 5 10 12 4 10" xfId="31281" xr:uid="{00000000-0005-0000-0000-0000CD790000}"/>
    <cellStyle name="Normal 5 10 12 4 2" xfId="31282" xr:uid="{00000000-0005-0000-0000-0000CE790000}"/>
    <cellStyle name="Normal 5 10 12 4 3" xfId="31283" xr:uid="{00000000-0005-0000-0000-0000CF790000}"/>
    <cellStyle name="Normal 5 10 12 4 4" xfId="31284" xr:uid="{00000000-0005-0000-0000-0000D0790000}"/>
    <cellStyle name="Normal 5 10 12 4 5" xfId="31285" xr:uid="{00000000-0005-0000-0000-0000D1790000}"/>
    <cellStyle name="Normal 5 10 12 4 6" xfId="31286" xr:uid="{00000000-0005-0000-0000-0000D2790000}"/>
    <cellStyle name="Normal 5 10 12 4 7" xfId="31287" xr:uid="{00000000-0005-0000-0000-0000D3790000}"/>
    <cellStyle name="Normal 5 10 12 4 8" xfId="31288" xr:uid="{00000000-0005-0000-0000-0000D4790000}"/>
    <cellStyle name="Normal 5 10 12 4 9" xfId="31289" xr:uid="{00000000-0005-0000-0000-0000D5790000}"/>
    <cellStyle name="Normal 5 10 12 5" xfId="31290" xr:uid="{00000000-0005-0000-0000-0000D6790000}"/>
    <cellStyle name="Normal 5 10 12 5 10" xfId="31291" xr:uid="{00000000-0005-0000-0000-0000D7790000}"/>
    <cellStyle name="Normal 5 10 12 5 2" xfId="31292" xr:uid="{00000000-0005-0000-0000-0000D8790000}"/>
    <cellStyle name="Normal 5 10 12 5 3" xfId="31293" xr:uid="{00000000-0005-0000-0000-0000D9790000}"/>
    <cellStyle name="Normal 5 10 12 5 4" xfId="31294" xr:uid="{00000000-0005-0000-0000-0000DA790000}"/>
    <cellStyle name="Normal 5 10 12 5 5" xfId="31295" xr:uid="{00000000-0005-0000-0000-0000DB790000}"/>
    <cellStyle name="Normal 5 10 12 5 6" xfId="31296" xr:uid="{00000000-0005-0000-0000-0000DC790000}"/>
    <cellStyle name="Normal 5 10 12 5 7" xfId="31297" xr:uid="{00000000-0005-0000-0000-0000DD790000}"/>
    <cellStyle name="Normal 5 10 12 5 8" xfId="31298" xr:uid="{00000000-0005-0000-0000-0000DE790000}"/>
    <cellStyle name="Normal 5 10 12 5 9" xfId="31299" xr:uid="{00000000-0005-0000-0000-0000DF790000}"/>
    <cellStyle name="Normal 5 10 12 6" xfId="31300" xr:uid="{00000000-0005-0000-0000-0000E0790000}"/>
    <cellStyle name="Normal 5 10 12 7" xfId="31301" xr:uid="{00000000-0005-0000-0000-0000E1790000}"/>
    <cellStyle name="Normal 5 10 12 8" xfId="31302" xr:uid="{00000000-0005-0000-0000-0000E2790000}"/>
    <cellStyle name="Normal 5 10 12 9" xfId="31303" xr:uid="{00000000-0005-0000-0000-0000E3790000}"/>
    <cellStyle name="Normal 5 10 13" xfId="31304" xr:uid="{00000000-0005-0000-0000-0000E4790000}"/>
    <cellStyle name="Normal 5 10 13 10" xfId="31305" xr:uid="{00000000-0005-0000-0000-0000E5790000}"/>
    <cellStyle name="Normal 5 10 13 11" xfId="31306" xr:uid="{00000000-0005-0000-0000-0000E6790000}"/>
    <cellStyle name="Normal 5 10 13 12" xfId="31307" xr:uid="{00000000-0005-0000-0000-0000E7790000}"/>
    <cellStyle name="Normal 5 10 13 13" xfId="31308" xr:uid="{00000000-0005-0000-0000-0000E8790000}"/>
    <cellStyle name="Normal 5 10 13 14" xfId="31309" xr:uid="{00000000-0005-0000-0000-0000E9790000}"/>
    <cellStyle name="Normal 5 10 13 2" xfId="31310" xr:uid="{00000000-0005-0000-0000-0000EA790000}"/>
    <cellStyle name="Normal 5 10 13 2 10" xfId="31311" xr:uid="{00000000-0005-0000-0000-0000EB790000}"/>
    <cellStyle name="Normal 5 10 13 2 2" xfId="31312" xr:uid="{00000000-0005-0000-0000-0000EC790000}"/>
    <cellStyle name="Normal 5 10 13 2 3" xfId="31313" xr:uid="{00000000-0005-0000-0000-0000ED790000}"/>
    <cellStyle name="Normal 5 10 13 2 4" xfId="31314" xr:uid="{00000000-0005-0000-0000-0000EE790000}"/>
    <cellStyle name="Normal 5 10 13 2 5" xfId="31315" xr:uid="{00000000-0005-0000-0000-0000EF790000}"/>
    <cellStyle name="Normal 5 10 13 2 6" xfId="31316" xr:uid="{00000000-0005-0000-0000-0000F0790000}"/>
    <cellStyle name="Normal 5 10 13 2 7" xfId="31317" xr:uid="{00000000-0005-0000-0000-0000F1790000}"/>
    <cellStyle name="Normal 5 10 13 2 8" xfId="31318" xr:uid="{00000000-0005-0000-0000-0000F2790000}"/>
    <cellStyle name="Normal 5 10 13 2 9" xfId="31319" xr:uid="{00000000-0005-0000-0000-0000F3790000}"/>
    <cellStyle name="Normal 5 10 13 3" xfId="31320" xr:uid="{00000000-0005-0000-0000-0000F4790000}"/>
    <cellStyle name="Normal 5 10 13 3 10" xfId="31321" xr:uid="{00000000-0005-0000-0000-0000F5790000}"/>
    <cellStyle name="Normal 5 10 13 3 2" xfId="31322" xr:uid="{00000000-0005-0000-0000-0000F6790000}"/>
    <cellStyle name="Normal 5 10 13 3 3" xfId="31323" xr:uid="{00000000-0005-0000-0000-0000F7790000}"/>
    <cellStyle name="Normal 5 10 13 3 4" xfId="31324" xr:uid="{00000000-0005-0000-0000-0000F8790000}"/>
    <cellStyle name="Normal 5 10 13 3 5" xfId="31325" xr:uid="{00000000-0005-0000-0000-0000F9790000}"/>
    <cellStyle name="Normal 5 10 13 3 6" xfId="31326" xr:uid="{00000000-0005-0000-0000-0000FA790000}"/>
    <cellStyle name="Normal 5 10 13 3 7" xfId="31327" xr:uid="{00000000-0005-0000-0000-0000FB790000}"/>
    <cellStyle name="Normal 5 10 13 3 8" xfId="31328" xr:uid="{00000000-0005-0000-0000-0000FC790000}"/>
    <cellStyle name="Normal 5 10 13 3 9" xfId="31329" xr:uid="{00000000-0005-0000-0000-0000FD790000}"/>
    <cellStyle name="Normal 5 10 13 4" xfId="31330" xr:uid="{00000000-0005-0000-0000-0000FE790000}"/>
    <cellStyle name="Normal 5 10 13 4 10" xfId="31331" xr:uid="{00000000-0005-0000-0000-0000FF790000}"/>
    <cellStyle name="Normal 5 10 13 4 2" xfId="31332" xr:uid="{00000000-0005-0000-0000-0000007A0000}"/>
    <cellStyle name="Normal 5 10 13 4 3" xfId="31333" xr:uid="{00000000-0005-0000-0000-0000017A0000}"/>
    <cellStyle name="Normal 5 10 13 4 4" xfId="31334" xr:uid="{00000000-0005-0000-0000-0000027A0000}"/>
    <cellStyle name="Normal 5 10 13 4 5" xfId="31335" xr:uid="{00000000-0005-0000-0000-0000037A0000}"/>
    <cellStyle name="Normal 5 10 13 4 6" xfId="31336" xr:uid="{00000000-0005-0000-0000-0000047A0000}"/>
    <cellStyle name="Normal 5 10 13 4 7" xfId="31337" xr:uid="{00000000-0005-0000-0000-0000057A0000}"/>
    <cellStyle name="Normal 5 10 13 4 8" xfId="31338" xr:uid="{00000000-0005-0000-0000-0000067A0000}"/>
    <cellStyle name="Normal 5 10 13 4 9" xfId="31339" xr:uid="{00000000-0005-0000-0000-0000077A0000}"/>
    <cellStyle name="Normal 5 10 13 5" xfId="31340" xr:uid="{00000000-0005-0000-0000-0000087A0000}"/>
    <cellStyle name="Normal 5 10 13 5 10" xfId="31341" xr:uid="{00000000-0005-0000-0000-0000097A0000}"/>
    <cellStyle name="Normal 5 10 13 5 2" xfId="31342" xr:uid="{00000000-0005-0000-0000-00000A7A0000}"/>
    <cellStyle name="Normal 5 10 13 5 3" xfId="31343" xr:uid="{00000000-0005-0000-0000-00000B7A0000}"/>
    <cellStyle name="Normal 5 10 13 5 4" xfId="31344" xr:uid="{00000000-0005-0000-0000-00000C7A0000}"/>
    <cellStyle name="Normal 5 10 13 5 5" xfId="31345" xr:uid="{00000000-0005-0000-0000-00000D7A0000}"/>
    <cellStyle name="Normal 5 10 13 5 6" xfId="31346" xr:uid="{00000000-0005-0000-0000-00000E7A0000}"/>
    <cellStyle name="Normal 5 10 13 5 7" xfId="31347" xr:uid="{00000000-0005-0000-0000-00000F7A0000}"/>
    <cellStyle name="Normal 5 10 13 5 8" xfId="31348" xr:uid="{00000000-0005-0000-0000-0000107A0000}"/>
    <cellStyle name="Normal 5 10 13 5 9" xfId="31349" xr:uid="{00000000-0005-0000-0000-0000117A0000}"/>
    <cellStyle name="Normal 5 10 13 6" xfId="31350" xr:uid="{00000000-0005-0000-0000-0000127A0000}"/>
    <cellStyle name="Normal 5 10 13 7" xfId="31351" xr:uid="{00000000-0005-0000-0000-0000137A0000}"/>
    <cellStyle name="Normal 5 10 13 8" xfId="31352" xr:uid="{00000000-0005-0000-0000-0000147A0000}"/>
    <cellStyle name="Normal 5 10 13 9" xfId="31353" xr:uid="{00000000-0005-0000-0000-0000157A0000}"/>
    <cellStyle name="Normal 5 10 14" xfId="31354" xr:uid="{00000000-0005-0000-0000-0000167A0000}"/>
    <cellStyle name="Normal 5 10 14 10" xfId="31355" xr:uid="{00000000-0005-0000-0000-0000177A0000}"/>
    <cellStyle name="Normal 5 10 14 11" xfId="31356" xr:uid="{00000000-0005-0000-0000-0000187A0000}"/>
    <cellStyle name="Normal 5 10 14 12" xfId="31357" xr:uid="{00000000-0005-0000-0000-0000197A0000}"/>
    <cellStyle name="Normal 5 10 14 13" xfId="31358" xr:uid="{00000000-0005-0000-0000-00001A7A0000}"/>
    <cellStyle name="Normal 5 10 14 14" xfId="31359" xr:uid="{00000000-0005-0000-0000-00001B7A0000}"/>
    <cellStyle name="Normal 5 10 14 2" xfId="31360" xr:uid="{00000000-0005-0000-0000-00001C7A0000}"/>
    <cellStyle name="Normal 5 10 14 2 10" xfId="31361" xr:uid="{00000000-0005-0000-0000-00001D7A0000}"/>
    <cellStyle name="Normal 5 10 14 2 2" xfId="31362" xr:uid="{00000000-0005-0000-0000-00001E7A0000}"/>
    <cellStyle name="Normal 5 10 14 2 3" xfId="31363" xr:uid="{00000000-0005-0000-0000-00001F7A0000}"/>
    <cellStyle name="Normal 5 10 14 2 4" xfId="31364" xr:uid="{00000000-0005-0000-0000-0000207A0000}"/>
    <cellStyle name="Normal 5 10 14 2 5" xfId="31365" xr:uid="{00000000-0005-0000-0000-0000217A0000}"/>
    <cellStyle name="Normal 5 10 14 2 6" xfId="31366" xr:uid="{00000000-0005-0000-0000-0000227A0000}"/>
    <cellStyle name="Normal 5 10 14 2 7" xfId="31367" xr:uid="{00000000-0005-0000-0000-0000237A0000}"/>
    <cellStyle name="Normal 5 10 14 2 8" xfId="31368" xr:uid="{00000000-0005-0000-0000-0000247A0000}"/>
    <cellStyle name="Normal 5 10 14 2 9" xfId="31369" xr:uid="{00000000-0005-0000-0000-0000257A0000}"/>
    <cellStyle name="Normal 5 10 14 3" xfId="31370" xr:uid="{00000000-0005-0000-0000-0000267A0000}"/>
    <cellStyle name="Normal 5 10 14 3 10" xfId="31371" xr:uid="{00000000-0005-0000-0000-0000277A0000}"/>
    <cellStyle name="Normal 5 10 14 3 2" xfId="31372" xr:uid="{00000000-0005-0000-0000-0000287A0000}"/>
    <cellStyle name="Normal 5 10 14 3 3" xfId="31373" xr:uid="{00000000-0005-0000-0000-0000297A0000}"/>
    <cellStyle name="Normal 5 10 14 3 4" xfId="31374" xr:uid="{00000000-0005-0000-0000-00002A7A0000}"/>
    <cellStyle name="Normal 5 10 14 3 5" xfId="31375" xr:uid="{00000000-0005-0000-0000-00002B7A0000}"/>
    <cellStyle name="Normal 5 10 14 3 6" xfId="31376" xr:uid="{00000000-0005-0000-0000-00002C7A0000}"/>
    <cellStyle name="Normal 5 10 14 3 7" xfId="31377" xr:uid="{00000000-0005-0000-0000-00002D7A0000}"/>
    <cellStyle name="Normal 5 10 14 3 8" xfId="31378" xr:uid="{00000000-0005-0000-0000-00002E7A0000}"/>
    <cellStyle name="Normal 5 10 14 3 9" xfId="31379" xr:uid="{00000000-0005-0000-0000-00002F7A0000}"/>
    <cellStyle name="Normal 5 10 14 4" xfId="31380" xr:uid="{00000000-0005-0000-0000-0000307A0000}"/>
    <cellStyle name="Normal 5 10 14 4 10" xfId="31381" xr:uid="{00000000-0005-0000-0000-0000317A0000}"/>
    <cellStyle name="Normal 5 10 14 4 2" xfId="31382" xr:uid="{00000000-0005-0000-0000-0000327A0000}"/>
    <cellStyle name="Normal 5 10 14 4 3" xfId="31383" xr:uid="{00000000-0005-0000-0000-0000337A0000}"/>
    <cellStyle name="Normal 5 10 14 4 4" xfId="31384" xr:uid="{00000000-0005-0000-0000-0000347A0000}"/>
    <cellStyle name="Normal 5 10 14 4 5" xfId="31385" xr:uid="{00000000-0005-0000-0000-0000357A0000}"/>
    <cellStyle name="Normal 5 10 14 4 6" xfId="31386" xr:uid="{00000000-0005-0000-0000-0000367A0000}"/>
    <cellStyle name="Normal 5 10 14 4 7" xfId="31387" xr:uid="{00000000-0005-0000-0000-0000377A0000}"/>
    <cellStyle name="Normal 5 10 14 4 8" xfId="31388" xr:uid="{00000000-0005-0000-0000-0000387A0000}"/>
    <cellStyle name="Normal 5 10 14 4 9" xfId="31389" xr:uid="{00000000-0005-0000-0000-0000397A0000}"/>
    <cellStyle name="Normal 5 10 14 5" xfId="31390" xr:uid="{00000000-0005-0000-0000-00003A7A0000}"/>
    <cellStyle name="Normal 5 10 14 5 10" xfId="31391" xr:uid="{00000000-0005-0000-0000-00003B7A0000}"/>
    <cellStyle name="Normal 5 10 14 5 2" xfId="31392" xr:uid="{00000000-0005-0000-0000-00003C7A0000}"/>
    <cellStyle name="Normal 5 10 14 5 3" xfId="31393" xr:uid="{00000000-0005-0000-0000-00003D7A0000}"/>
    <cellStyle name="Normal 5 10 14 5 4" xfId="31394" xr:uid="{00000000-0005-0000-0000-00003E7A0000}"/>
    <cellStyle name="Normal 5 10 14 5 5" xfId="31395" xr:uid="{00000000-0005-0000-0000-00003F7A0000}"/>
    <cellStyle name="Normal 5 10 14 5 6" xfId="31396" xr:uid="{00000000-0005-0000-0000-0000407A0000}"/>
    <cellStyle name="Normal 5 10 14 5 7" xfId="31397" xr:uid="{00000000-0005-0000-0000-0000417A0000}"/>
    <cellStyle name="Normal 5 10 14 5 8" xfId="31398" xr:uid="{00000000-0005-0000-0000-0000427A0000}"/>
    <cellStyle name="Normal 5 10 14 5 9" xfId="31399" xr:uid="{00000000-0005-0000-0000-0000437A0000}"/>
    <cellStyle name="Normal 5 10 14 6" xfId="31400" xr:uid="{00000000-0005-0000-0000-0000447A0000}"/>
    <cellStyle name="Normal 5 10 14 7" xfId="31401" xr:uid="{00000000-0005-0000-0000-0000457A0000}"/>
    <cellStyle name="Normal 5 10 14 8" xfId="31402" xr:uid="{00000000-0005-0000-0000-0000467A0000}"/>
    <cellStyle name="Normal 5 10 14 9" xfId="31403" xr:uid="{00000000-0005-0000-0000-0000477A0000}"/>
    <cellStyle name="Normal 5 10 15" xfId="31404" xr:uid="{00000000-0005-0000-0000-0000487A0000}"/>
    <cellStyle name="Normal 5 10 15 10" xfId="31405" xr:uid="{00000000-0005-0000-0000-0000497A0000}"/>
    <cellStyle name="Normal 5 10 15 11" xfId="31406" xr:uid="{00000000-0005-0000-0000-00004A7A0000}"/>
    <cellStyle name="Normal 5 10 15 12" xfId="31407" xr:uid="{00000000-0005-0000-0000-00004B7A0000}"/>
    <cellStyle name="Normal 5 10 15 13" xfId="31408" xr:uid="{00000000-0005-0000-0000-00004C7A0000}"/>
    <cellStyle name="Normal 5 10 15 14" xfId="31409" xr:uid="{00000000-0005-0000-0000-00004D7A0000}"/>
    <cellStyle name="Normal 5 10 15 2" xfId="31410" xr:uid="{00000000-0005-0000-0000-00004E7A0000}"/>
    <cellStyle name="Normal 5 10 15 2 10" xfId="31411" xr:uid="{00000000-0005-0000-0000-00004F7A0000}"/>
    <cellStyle name="Normal 5 10 15 2 2" xfId="31412" xr:uid="{00000000-0005-0000-0000-0000507A0000}"/>
    <cellStyle name="Normal 5 10 15 2 3" xfId="31413" xr:uid="{00000000-0005-0000-0000-0000517A0000}"/>
    <cellStyle name="Normal 5 10 15 2 4" xfId="31414" xr:uid="{00000000-0005-0000-0000-0000527A0000}"/>
    <cellStyle name="Normal 5 10 15 2 5" xfId="31415" xr:uid="{00000000-0005-0000-0000-0000537A0000}"/>
    <cellStyle name="Normal 5 10 15 2 6" xfId="31416" xr:uid="{00000000-0005-0000-0000-0000547A0000}"/>
    <cellStyle name="Normal 5 10 15 2 7" xfId="31417" xr:uid="{00000000-0005-0000-0000-0000557A0000}"/>
    <cellStyle name="Normal 5 10 15 2 8" xfId="31418" xr:uid="{00000000-0005-0000-0000-0000567A0000}"/>
    <cellStyle name="Normal 5 10 15 2 9" xfId="31419" xr:uid="{00000000-0005-0000-0000-0000577A0000}"/>
    <cellStyle name="Normal 5 10 15 3" xfId="31420" xr:uid="{00000000-0005-0000-0000-0000587A0000}"/>
    <cellStyle name="Normal 5 10 15 3 10" xfId="31421" xr:uid="{00000000-0005-0000-0000-0000597A0000}"/>
    <cellStyle name="Normal 5 10 15 3 2" xfId="31422" xr:uid="{00000000-0005-0000-0000-00005A7A0000}"/>
    <cellStyle name="Normal 5 10 15 3 3" xfId="31423" xr:uid="{00000000-0005-0000-0000-00005B7A0000}"/>
    <cellStyle name="Normal 5 10 15 3 4" xfId="31424" xr:uid="{00000000-0005-0000-0000-00005C7A0000}"/>
    <cellStyle name="Normal 5 10 15 3 5" xfId="31425" xr:uid="{00000000-0005-0000-0000-00005D7A0000}"/>
    <cellStyle name="Normal 5 10 15 3 6" xfId="31426" xr:uid="{00000000-0005-0000-0000-00005E7A0000}"/>
    <cellStyle name="Normal 5 10 15 3 7" xfId="31427" xr:uid="{00000000-0005-0000-0000-00005F7A0000}"/>
    <cellStyle name="Normal 5 10 15 3 8" xfId="31428" xr:uid="{00000000-0005-0000-0000-0000607A0000}"/>
    <cellStyle name="Normal 5 10 15 3 9" xfId="31429" xr:uid="{00000000-0005-0000-0000-0000617A0000}"/>
    <cellStyle name="Normal 5 10 15 4" xfId="31430" xr:uid="{00000000-0005-0000-0000-0000627A0000}"/>
    <cellStyle name="Normal 5 10 15 4 10" xfId="31431" xr:uid="{00000000-0005-0000-0000-0000637A0000}"/>
    <cellStyle name="Normal 5 10 15 4 2" xfId="31432" xr:uid="{00000000-0005-0000-0000-0000647A0000}"/>
    <cellStyle name="Normal 5 10 15 4 3" xfId="31433" xr:uid="{00000000-0005-0000-0000-0000657A0000}"/>
    <cellStyle name="Normal 5 10 15 4 4" xfId="31434" xr:uid="{00000000-0005-0000-0000-0000667A0000}"/>
    <cellStyle name="Normal 5 10 15 4 5" xfId="31435" xr:uid="{00000000-0005-0000-0000-0000677A0000}"/>
    <cellStyle name="Normal 5 10 15 4 6" xfId="31436" xr:uid="{00000000-0005-0000-0000-0000687A0000}"/>
    <cellStyle name="Normal 5 10 15 4 7" xfId="31437" xr:uid="{00000000-0005-0000-0000-0000697A0000}"/>
    <cellStyle name="Normal 5 10 15 4 8" xfId="31438" xr:uid="{00000000-0005-0000-0000-00006A7A0000}"/>
    <cellStyle name="Normal 5 10 15 4 9" xfId="31439" xr:uid="{00000000-0005-0000-0000-00006B7A0000}"/>
    <cellStyle name="Normal 5 10 15 5" xfId="31440" xr:uid="{00000000-0005-0000-0000-00006C7A0000}"/>
    <cellStyle name="Normal 5 10 15 5 10" xfId="31441" xr:uid="{00000000-0005-0000-0000-00006D7A0000}"/>
    <cellStyle name="Normal 5 10 15 5 2" xfId="31442" xr:uid="{00000000-0005-0000-0000-00006E7A0000}"/>
    <cellStyle name="Normal 5 10 15 5 3" xfId="31443" xr:uid="{00000000-0005-0000-0000-00006F7A0000}"/>
    <cellStyle name="Normal 5 10 15 5 4" xfId="31444" xr:uid="{00000000-0005-0000-0000-0000707A0000}"/>
    <cellStyle name="Normal 5 10 15 5 5" xfId="31445" xr:uid="{00000000-0005-0000-0000-0000717A0000}"/>
    <cellStyle name="Normal 5 10 15 5 6" xfId="31446" xr:uid="{00000000-0005-0000-0000-0000727A0000}"/>
    <cellStyle name="Normal 5 10 15 5 7" xfId="31447" xr:uid="{00000000-0005-0000-0000-0000737A0000}"/>
    <cellStyle name="Normal 5 10 15 5 8" xfId="31448" xr:uid="{00000000-0005-0000-0000-0000747A0000}"/>
    <cellStyle name="Normal 5 10 15 5 9" xfId="31449" xr:uid="{00000000-0005-0000-0000-0000757A0000}"/>
    <cellStyle name="Normal 5 10 15 6" xfId="31450" xr:uid="{00000000-0005-0000-0000-0000767A0000}"/>
    <cellStyle name="Normal 5 10 15 7" xfId="31451" xr:uid="{00000000-0005-0000-0000-0000777A0000}"/>
    <cellStyle name="Normal 5 10 15 8" xfId="31452" xr:uid="{00000000-0005-0000-0000-0000787A0000}"/>
    <cellStyle name="Normal 5 10 15 9" xfId="31453" xr:uid="{00000000-0005-0000-0000-0000797A0000}"/>
    <cellStyle name="Normal 5 10 16" xfId="31454" xr:uid="{00000000-0005-0000-0000-00007A7A0000}"/>
    <cellStyle name="Normal 5 10 16 10" xfId="31455" xr:uid="{00000000-0005-0000-0000-00007B7A0000}"/>
    <cellStyle name="Normal 5 10 16 11" xfId="31456" xr:uid="{00000000-0005-0000-0000-00007C7A0000}"/>
    <cellStyle name="Normal 5 10 16 12" xfId="31457" xr:uid="{00000000-0005-0000-0000-00007D7A0000}"/>
    <cellStyle name="Normal 5 10 16 13" xfId="31458" xr:uid="{00000000-0005-0000-0000-00007E7A0000}"/>
    <cellStyle name="Normal 5 10 16 14" xfId="31459" xr:uid="{00000000-0005-0000-0000-00007F7A0000}"/>
    <cellStyle name="Normal 5 10 16 2" xfId="31460" xr:uid="{00000000-0005-0000-0000-0000807A0000}"/>
    <cellStyle name="Normal 5 10 16 2 10" xfId="31461" xr:uid="{00000000-0005-0000-0000-0000817A0000}"/>
    <cellStyle name="Normal 5 10 16 2 2" xfId="31462" xr:uid="{00000000-0005-0000-0000-0000827A0000}"/>
    <cellStyle name="Normal 5 10 16 2 3" xfId="31463" xr:uid="{00000000-0005-0000-0000-0000837A0000}"/>
    <cellStyle name="Normal 5 10 16 2 4" xfId="31464" xr:uid="{00000000-0005-0000-0000-0000847A0000}"/>
    <cellStyle name="Normal 5 10 16 2 5" xfId="31465" xr:uid="{00000000-0005-0000-0000-0000857A0000}"/>
    <cellStyle name="Normal 5 10 16 2 6" xfId="31466" xr:uid="{00000000-0005-0000-0000-0000867A0000}"/>
    <cellStyle name="Normal 5 10 16 2 7" xfId="31467" xr:uid="{00000000-0005-0000-0000-0000877A0000}"/>
    <cellStyle name="Normal 5 10 16 2 8" xfId="31468" xr:uid="{00000000-0005-0000-0000-0000887A0000}"/>
    <cellStyle name="Normal 5 10 16 2 9" xfId="31469" xr:uid="{00000000-0005-0000-0000-0000897A0000}"/>
    <cellStyle name="Normal 5 10 16 3" xfId="31470" xr:uid="{00000000-0005-0000-0000-00008A7A0000}"/>
    <cellStyle name="Normal 5 10 16 3 10" xfId="31471" xr:uid="{00000000-0005-0000-0000-00008B7A0000}"/>
    <cellStyle name="Normal 5 10 16 3 2" xfId="31472" xr:uid="{00000000-0005-0000-0000-00008C7A0000}"/>
    <cellStyle name="Normal 5 10 16 3 3" xfId="31473" xr:uid="{00000000-0005-0000-0000-00008D7A0000}"/>
    <cellStyle name="Normal 5 10 16 3 4" xfId="31474" xr:uid="{00000000-0005-0000-0000-00008E7A0000}"/>
    <cellStyle name="Normal 5 10 16 3 5" xfId="31475" xr:uid="{00000000-0005-0000-0000-00008F7A0000}"/>
    <cellStyle name="Normal 5 10 16 3 6" xfId="31476" xr:uid="{00000000-0005-0000-0000-0000907A0000}"/>
    <cellStyle name="Normal 5 10 16 3 7" xfId="31477" xr:uid="{00000000-0005-0000-0000-0000917A0000}"/>
    <cellStyle name="Normal 5 10 16 3 8" xfId="31478" xr:uid="{00000000-0005-0000-0000-0000927A0000}"/>
    <cellStyle name="Normal 5 10 16 3 9" xfId="31479" xr:uid="{00000000-0005-0000-0000-0000937A0000}"/>
    <cellStyle name="Normal 5 10 16 4" xfId="31480" xr:uid="{00000000-0005-0000-0000-0000947A0000}"/>
    <cellStyle name="Normal 5 10 16 4 10" xfId="31481" xr:uid="{00000000-0005-0000-0000-0000957A0000}"/>
    <cellStyle name="Normal 5 10 16 4 2" xfId="31482" xr:uid="{00000000-0005-0000-0000-0000967A0000}"/>
    <cellStyle name="Normal 5 10 16 4 3" xfId="31483" xr:uid="{00000000-0005-0000-0000-0000977A0000}"/>
    <cellStyle name="Normal 5 10 16 4 4" xfId="31484" xr:uid="{00000000-0005-0000-0000-0000987A0000}"/>
    <cellStyle name="Normal 5 10 16 4 5" xfId="31485" xr:uid="{00000000-0005-0000-0000-0000997A0000}"/>
    <cellStyle name="Normal 5 10 16 4 6" xfId="31486" xr:uid="{00000000-0005-0000-0000-00009A7A0000}"/>
    <cellStyle name="Normal 5 10 16 4 7" xfId="31487" xr:uid="{00000000-0005-0000-0000-00009B7A0000}"/>
    <cellStyle name="Normal 5 10 16 4 8" xfId="31488" xr:uid="{00000000-0005-0000-0000-00009C7A0000}"/>
    <cellStyle name="Normal 5 10 16 4 9" xfId="31489" xr:uid="{00000000-0005-0000-0000-00009D7A0000}"/>
    <cellStyle name="Normal 5 10 16 5" xfId="31490" xr:uid="{00000000-0005-0000-0000-00009E7A0000}"/>
    <cellStyle name="Normal 5 10 16 5 10" xfId="31491" xr:uid="{00000000-0005-0000-0000-00009F7A0000}"/>
    <cellStyle name="Normal 5 10 16 5 2" xfId="31492" xr:uid="{00000000-0005-0000-0000-0000A07A0000}"/>
    <cellStyle name="Normal 5 10 16 5 3" xfId="31493" xr:uid="{00000000-0005-0000-0000-0000A17A0000}"/>
    <cellStyle name="Normal 5 10 16 5 4" xfId="31494" xr:uid="{00000000-0005-0000-0000-0000A27A0000}"/>
    <cellStyle name="Normal 5 10 16 5 5" xfId="31495" xr:uid="{00000000-0005-0000-0000-0000A37A0000}"/>
    <cellStyle name="Normal 5 10 16 5 6" xfId="31496" xr:uid="{00000000-0005-0000-0000-0000A47A0000}"/>
    <cellStyle name="Normal 5 10 16 5 7" xfId="31497" xr:uid="{00000000-0005-0000-0000-0000A57A0000}"/>
    <cellStyle name="Normal 5 10 16 5 8" xfId="31498" xr:uid="{00000000-0005-0000-0000-0000A67A0000}"/>
    <cellStyle name="Normal 5 10 16 5 9" xfId="31499" xr:uid="{00000000-0005-0000-0000-0000A77A0000}"/>
    <cellStyle name="Normal 5 10 16 6" xfId="31500" xr:uid="{00000000-0005-0000-0000-0000A87A0000}"/>
    <cellStyle name="Normal 5 10 16 7" xfId="31501" xr:uid="{00000000-0005-0000-0000-0000A97A0000}"/>
    <cellStyle name="Normal 5 10 16 8" xfId="31502" xr:uid="{00000000-0005-0000-0000-0000AA7A0000}"/>
    <cellStyle name="Normal 5 10 16 9" xfId="31503" xr:uid="{00000000-0005-0000-0000-0000AB7A0000}"/>
    <cellStyle name="Normal 5 10 17" xfId="31504" xr:uid="{00000000-0005-0000-0000-0000AC7A0000}"/>
    <cellStyle name="Normal 5 10 17 10" xfId="31505" xr:uid="{00000000-0005-0000-0000-0000AD7A0000}"/>
    <cellStyle name="Normal 5 10 17 11" xfId="31506" xr:uid="{00000000-0005-0000-0000-0000AE7A0000}"/>
    <cellStyle name="Normal 5 10 17 12" xfId="31507" xr:uid="{00000000-0005-0000-0000-0000AF7A0000}"/>
    <cellStyle name="Normal 5 10 17 13" xfId="31508" xr:uid="{00000000-0005-0000-0000-0000B07A0000}"/>
    <cellStyle name="Normal 5 10 17 14" xfId="31509" xr:uid="{00000000-0005-0000-0000-0000B17A0000}"/>
    <cellStyle name="Normal 5 10 17 2" xfId="31510" xr:uid="{00000000-0005-0000-0000-0000B27A0000}"/>
    <cellStyle name="Normal 5 10 17 2 10" xfId="31511" xr:uid="{00000000-0005-0000-0000-0000B37A0000}"/>
    <cellStyle name="Normal 5 10 17 2 2" xfId="31512" xr:uid="{00000000-0005-0000-0000-0000B47A0000}"/>
    <cellStyle name="Normal 5 10 17 2 3" xfId="31513" xr:uid="{00000000-0005-0000-0000-0000B57A0000}"/>
    <cellStyle name="Normal 5 10 17 2 4" xfId="31514" xr:uid="{00000000-0005-0000-0000-0000B67A0000}"/>
    <cellStyle name="Normal 5 10 17 2 5" xfId="31515" xr:uid="{00000000-0005-0000-0000-0000B77A0000}"/>
    <cellStyle name="Normal 5 10 17 2 6" xfId="31516" xr:uid="{00000000-0005-0000-0000-0000B87A0000}"/>
    <cellStyle name="Normal 5 10 17 2 7" xfId="31517" xr:uid="{00000000-0005-0000-0000-0000B97A0000}"/>
    <cellStyle name="Normal 5 10 17 2 8" xfId="31518" xr:uid="{00000000-0005-0000-0000-0000BA7A0000}"/>
    <cellStyle name="Normal 5 10 17 2 9" xfId="31519" xr:uid="{00000000-0005-0000-0000-0000BB7A0000}"/>
    <cellStyle name="Normal 5 10 17 3" xfId="31520" xr:uid="{00000000-0005-0000-0000-0000BC7A0000}"/>
    <cellStyle name="Normal 5 10 17 3 10" xfId="31521" xr:uid="{00000000-0005-0000-0000-0000BD7A0000}"/>
    <cellStyle name="Normal 5 10 17 3 2" xfId="31522" xr:uid="{00000000-0005-0000-0000-0000BE7A0000}"/>
    <cellStyle name="Normal 5 10 17 3 3" xfId="31523" xr:uid="{00000000-0005-0000-0000-0000BF7A0000}"/>
    <cellStyle name="Normal 5 10 17 3 4" xfId="31524" xr:uid="{00000000-0005-0000-0000-0000C07A0000}"/>
    <cellStyle name="Normal 5 10 17 3 5" xfId="31525" xr:uid="{00000000-0005-0000-0000-0000C17A0000}"/>
    <cellStyle name="Normal 5 10 17 3 6" xfId="31526" xr:uid="{00000000-0005-0000-0000-0000C27A0000}"/>
    <cellStyle name="Normal 5 10 17 3 7" xfId="31527" xr:uid="{00000000-0005-0000-0000-0000C37A0000}"/>
    <cellStyle name="Normal 5 10 17 3 8" xfId="31528" xr:uid="{00000000-0005-0000-0000-0000C47A0000}"/>
    <cellStyle name="Normal 5 10 17 3 9" xfId="31529" xr:uid="{00000000-0005-0000-0000-0000C57A0000}"/>
    <cellStyle name="Normal 5 10 17 4" xfId="31530" xr:uid="{00000000-0005-0000-0000-0000C67A0000}"/>
    <cellStyle name="Normal 5 10 17 4 10" xfId="31531" xr:uid="{00000000-0005-0000-0000-0000C77A0000}"/>
    <cellStyle name="Normal 5 10 17 4 2" xfId="31532" xr:uid="{00000000-0005-0000-0000-0000C87A0000}"/>
    <cellStyle name="Normal 5 10 17 4 3" xfId="31533" xr:uid="{00000000-0005-0000-0000-0000C97A0000}"/>
    <cellStyle name="Normal 5 10 17 4 4" xfId="31534" xr:uid="{00000000-0005-0000-0000-0000CA7A0000}"/>
    <cellStyle name="Normal 5 10 17 4 5" xfId="31535" xr:uid="{00000000-0005-0000-0000-0000CB7A0000}"/>
    <cellStyle name="Normal 5 10 17 4 6" xfId="31536" xr:uid="{00000000-0005-0000-0000-0000CC7A0000}"/>
    <cellStyle name="Normal 5 10 17 4 7" xfId="31537" xr:uid="{00000000-0005-0000-0000-0000CD7A0000}"/>
    <cellStyle name="Normal 5 10 17 4 8" xfId="31538" xr:uid="{00000000-0005-0000-0000-0000CE7A0000}"/>
    <cellStyle name="Normal 5 10 17 4 9" xfId="31539" xr:uid="{00000000-0005-0000-0000-0000CF7A0000}"/>
    <cellStyle name="Normal 5 10 17 5" xfId="31540" xr:uid="{00000000-0005-0000-0000-0000D07A0000}"/>
    <cellStyle name="Normal 5 10 17 5 10" xfId="31541" xr:uid="{00000000-0005-0000-0000-0000D17A0000}"/>
    <cellStyle name="Normal 5 10 17 5 2" xfId="31542" xr:uid="{00000000-0005-0000-0000-0000D27A0000}"/>
    <cellStyle name="Normal 5 10 17 5 3" xfId="31543" xr:uid="{00000000-0005-0000-0000-0000D37A0000}"/>
    <cellStyle name="Normal 5 10 17 5 4" xfId="31544" xr:uid="{00000000-0005-0000-0000-0000D47A0000}"/>
    <cellStyle name="Normal 5 10 17 5 5" xfId="31545" xr:uid="{00000000-0005-0000-0000-0000D57A0000}"/>
    <cellStyle name="Normal 5 10 17 5 6" xfId="31546" xr:uid="{00000000-0005-0000-0000-0000D67A0000}"/>
    <cellStyle name="Normal 5 10 17 5 7" xfId="31547" xr:uid="{00000000-0005-0000-0000-0000D77A0000}"/>
    <cellStyle name="Normal 5 10 17 5 8" xfId="31548" xr:uid="{00000000-0005-0000-0000-0000D87A0000}"/>
    <cellStyle name="Normal 5 10 17 5 9" xfId="31549" xr:uid="{00000000-0005-0000-0000-0000D97A0000}"/>
    <cellStyle name="Normal 5 10 17 6" xfId="31550" xr:uid="{00000000-0005-0000-0000-0000DA7A0000}"/>
    <cellStyle name="Normal 5 10 17 7" xfId="31551" xr:uid="{00000000-0005-0000-0000-0000DB7A0000}"/>
    <cellStyle name="Normal 5 10 17 8" xfId="31552" xr:uid="{00000000-0005-0000-0000-0000DC7A0000}"/>
    <cellStyle name="Normal 5 10 17 9" xfId="31553" xr:uid="{00000000-0005-0000-0000-0000DD7A0000}"/>
    <cellStyle name="Normal 5 10 18" xfId="31554" xr:uid="{00000000-0005-0000-0000-0000DE7A0000}"/>
    <cellStyle name="Normal 5 10 18 10" xfId="31555" xr:uid="{00000000-0005-0000-0000-0000DF7A0000}"/>
    <cellStyle name="Normal 5 10 18 11" xfId="31556" xr:uid="{00000000-0005-0000-0000-0000E07A0000}"/>
    <cellStyle name="Normal 5 10 18 12" xfId="31557" xr:uid="{00000000-0005-0000-0000-0000E17A0000}"/>
    <cellStyle name="Normal 5 10 18 13" xfId="31558" xr:uid="{00000000-0005-0000-0000-0000E27A0000}"/>
    <cellStyle name="Normal 5 10 18 14" xfId="31559" xr:uid="{00000000-0005-0000-0000-0000E37A0000}"/>
    <cellStyle name="Normal 5 10 18 2" xfId="31560" xr:uid="{00000000-0005-0000-0000-0000E47A0000}"/>
    <cellStyle name="Normal 5 10 18 2 10" xfId="31561" xr:uid="{00000000-0005-0000-0000-0000E57A0000}"/>
    <cellStyle name="Normal 5 10 18 2 2" xfId="31562" xr:uid="{00000000-0005-0000-0000-0000E67A0000}"/>
    <cellStyle name="Normal 5 10 18 2 3" xfId="31563" xr:uid="{00000000-0005-0000-0000-0000E77A0000}"/>
    <cellStyle name="Normal 5 10 18 2 4" xfId="31564" xr:uid="{00000000-0005-0000-0000-0000E87A0000}"/>
    <cellStyle name="Normal 5 10 18 2 5" xfId="31565" xr:uid="{00000000-0005-0000-0000-0000E97A0000}"/>
    <cellStyle name="Normal 5 10 18 2 6" xfId="31566" xr:uid="{00000000-0005-0000-0000-0000EA7A0000}"/>
    <cellStyle name="Normal 5 10 18 2 7" xfId="31567" xr:uid="{00000000-0005-0000-0000-0000EB7A0000}"/>
    <cellStyle name="Normal 5 10 18 2 8" xfId="31568" xr:uid="{00000000-0005-0000-0000-0000EC7A0000}"/>
    <cellStyle name="Normal 5 10 18 2 9" xfId="31569" xr:uid="{00000000-0005-0000-0000-0000ED7A0000}"/>
    <cellStyle name="Normal 5 10 18 3" xfId="31570" xr:uid="{00000000-0005-0000-0000-0000EE7A0000}"/>
    <cellStyle name="Normal 5 10 18 3 10" xfId="31571" xr:uid="{00000000-0005-0000-0000-0000EF7A0000}"/>
    <cellStyle name="Normal 5 10 18 3 2" xfId="31572" xr:uid="{00000000-0005-0000-0000-0000F07A0000}"/>
    <cellStyle name="Normal 5 10 18 3 3" xfId="31573" xr:uid="{00000000-0005-0000-0000-0000F17A0000}"/>
    <cellStyle name="Normal 5 10 18 3 4" xfId="31574" xr:uid="{00000000-0005-0000-0000-0000F27A0000}"/>
    <cellStyle name="Normal 5 10 18 3 5" xfId="31575" xr:uid="{00000000-0005-0000-0000-0000F37A0000}"/>
    <cellStyle name="Normal 5 10 18 3 6" xfId="31576" xr:uid="{00000000-0005-0000-0000-0000F47A0000}"/>
    <cellStyle name="Normal 5 10 18 3 7" xfId="31577" xr:uid="{00000000-0005-0000-0000-0000F57A0000}"/>
    <cellStyle name="Normal 5 10 18 3 8" xfId="31578" xr:uid="{00000000-0005-0000-0000-0000F67A0000}"/>
    <cellStyle name="Normal 5 10 18 3 9" xfId="31579" xr:uid="{00000000-0005-0000-0000-0000F77A0000}"/>
    <cellStyle name="Normal 5 10 18 4" xfId="31580" xr:uid="{00000000-0005-0000-0000-0000F87A0000}"/>
    <cellStyle name="Normal 5 10 18 4 10" xfId="31581" xr:uid="{00000000-0005-0000-0000-0000F97A0000}"/>
    <cellStyle name="Normal 5 10 18 4 2" xfId="31582" xr:uid="{00000000-0005-0000-0000-0000FA7A0000}"/>
    <cellStyle name="Normal 5 10 18 4 3" xfId="31583" xr:uid="{00000000-0005-0000-0000-0000FB7A0000}"/>
    <cellStyle name="Normal 5 10 18 4 4" xfId="31584" xr:uid="{00000000-0005-0000-0000-0000FC7A0000}"/>
    <cellStyle name="Normal 5 10 18 4 5" xfId="31585" xr:uid="{00000000-0005-0000-0000-0000FD7A0000}"/>
    <cellStyle name="Normal 5 10 18 4 6" xfId="31586" xr:uid="{00000000-0005-0000-0000-0000FE7A0000}"/>
    <cellStyle name="Normal 5 10 18 4 7" xfId="31587" xr:uid="{00000000-0005-0000-0000-0000FF7A0000}"/>
    <cellStyle name="Normal 5 10 18 4 8" xfId="31588" xr:uid="{00000000-0005-0000-0000-0000007B0000}"/>
    <cellStyle name="Normal 5 10 18 4 9" xfId="31589" xr:uid="{00000000-0005-0000-0000-0000017B0000}"/>
    <cellStyle name="Normal 5 10 18 5" xfId="31590" xr:uid="{00000000-0005-0000-0000-0000027B0000}"/>
    <cellStyle name="Normal 5 10 18 5 10" xfId="31591" xr:uid="{00000000-0005-0000-0000-0000037B0000}"/>
    <cellStyle name="Normal 5 10 18 5 2" xfId="31592" xr:uid="{00000000-0005-0000-0000-0000047B0000}"/>
    <cellStyle name="Normal 5 10 18 5 3" xfId="31593" xr:uid="{00000000-0005-0000-0000-0000057B0000}"/>
    <cellStyle name="Normal 5 10 18 5 4" xfId="31594" xr:uid="{00000000-0005-0000-0000-0000067B0000}"/>
    <cellStyle name="Normal 5 10 18 5 5" xfId="31595" xr:uid="{00000000-0005-0000-0000-0000077B0000}"/>
    <cellStyle name="Normal 5 10 18 5 6" xfId="31596" xr:uid="{00000000-0005-0000-0000-0000087B0000}"/>
    <cellStyle name="Normal 5 10 18 5 7" xfId="31597" xr:uid="{00000000-0005-0000-0000-0000097B0000}"/>
    <cellStyle name="Normal 5 10 18 5 8" xfId="31598" xr:uid="{00000000-0005-0000-0000-00000A7B0000}"/>
    <cellStyle name="Normal 5 10 18 5 9" xfId="31599" xr:uid="{00000000-0005-0000-0000-00000B7B0000}"/>
    <cellStyle name="Normal 5 10 18 6" xfId="31600" xr:uid="{00000000-0005-0000-0000-00000C7B0000}"/>
    <cellStyle name="Normal 5 10 18 7" xfId="31601" xr:uid="{00000000-0005-0000-0000-00000D7B0000}"/>
    <cellStyle name="Normal 5 10 18 8" xfId="31602" xr:uid="{00000000-0005-0000-0000-00000E7B0000}"/>
    <cellStyle name="Normal 5 10 18 9" xfId="31603" xr:uid="{00000000-0005-0000-0000-00000F7B0000}"/>
    <cellStyle name="Normal 5 10 19" xfId="31604" xr:uid="{00000000-0005-0000-0000-0000107B0000}"/>
    <cellStyle name="Normal 5 10 19 10" xfId="31605" xr:uid="{00000000-0005-0000-0000-0000117B0000}"/>
    <cellStyle name="Normal 5 10 19 11" xfId="31606" xr:uid="{00000000-0005-0000-0000-0000127B0000}"/>
    <cellStyle name="Normal 5 10 19 12" xfId="31607" xr:uid="{00000000-0005-0000-0000-0000137B0000}"/>
    <cellStyle name="Normal 5 10 19 13" xfId="31608" xr:uid="{00000000-0005-0000-0000-0000147B0000}"/>
    <cellStyle name="Normal 5 10 19 14" xfId="31609" xr:uid="{00000000-0005-0000-0000-0000157B0000}"/>
    <cellStyle name="Normal 5 10 19 2" xfId="31610" xr:uid="{00000000-0005-0000-0000-0000167B0000}"/>
    <cellStyle name="Normal 5 10 19 2 10" xfId="31611" xr:uid="{00000000-0005-0000-0000-0000177B0000}"/>
    <cellStyle name="Normal 5 10 19 2 2" xfId="31612" xr:uid="{00000000-0005-0000-0000-0000187B0000}"/>
    <cellStyle name="Normal 5 10 19 2 3" xfId="31613" xr:uid="{00000000-0005-0000-0000-0000197B0000}"/>
    <cellStyle name="Normal 5 10 19 2 4" xfId="31614" xr:uid="{00000000-0005-0000-0000-00001A7B0000}"/>
    <cellStyle name="Normal 5 10 19 2 5" xfId="31615" xr:uid="{00000000-0005-0000-0000-00001B7B0000}"/>
    <cellStyle name="Normal 5 10 19 2 6" xfId="31616" xr:uid="{00000000-0005-0000-0000-00001C7B0000}"/>
    <cellStyle name="Normal 5 10 19 2 7" xfId="31617" xr:uid="{00000000-0005-0000-0000-00001D7B0000}"/>
    <cellStyle name="Normal 5 10 19 2 8" xfId="31618" xr:uid="{00000000-0005-0000-0000-00001E7B0000}"/>
    <cellStyle name="Normal 5 10 19 2 9" xfId="31619" xr:uid="{00000000-0005-0000-0000-00001F7B0000}"/>
    <cellStyle name="Normal 5 10 19 3" xfId="31620" xr:uid="{00000000-0005-0000-0000-0000207B0000}"/>
    <cellStyle name="Normal 5 10 19 3 10" xfId="31621" xr:uid="{00000000-0005-0000-0000-0000217B0000}"/>
    <cellStyle name="Normal 5 10 19 3 2" xfId="31622" xr:uid="{00000000-0005-0000-0000-0000227B0000}"/>
    <cellStyle name="Normal 5 10 19 3 3" xfId="31623" xr:uid="{00000000-0005-0000-0000-0000237B0000}"/>
    <cellStyle name="Normal 5 10 19 3 4" xfId="31624" xr:uid="{00000000-0005-0000-0000-0000247B0000}"/>
    <cellStyle name="Normal 5 10 19 3 5" xfId="31625" xr:uid="{00000000-0005-0000-0000-0000257B0000}"/>
    <cellStyle name="Normal 5 10 19 3 6" xfId="31626" xr:uid="{00000000-0005-0000-0000-0000267B0000}"/>
    <cellStyle name="Normal 5 10 19 3 7" xfId="31627" xr:uid="{00000000-0005-0000-0000-0000277B0000}"/>
    <cellStyle name="Normal 5 10 19 3 8" xfId="31628" xr:uid="{00000000-0005-0000-0000-0000287B0000}"/>
    <cellStyle name="Normal 5 10 19 3 9" xfId="31629" xr:uid="{00000000-0005-0000-0000-0000297B0000}"/>
    <cellStyle name="Normal 5 10 19 4" xfId="31630" xr:uid="{00000000-0005-0000-0000-00002A7B0000}"/>
    <cellStyle name="Normal 5 10 19 4 10" xfId="31631" xr:uid="{00000000-0005-0000-0000-00002B7B0000}"/>
    <cellStyle name="Normal 5 10 19 4 2" xfId="31632" xr:uid="{00000000-0005-0000-0000-00002C7B0000}"/>
    <cellStyle name="Normal 5 10 19 4 3" xfId="31633" xr:uid="{00000000-0005-0000-0000-00002D7B0000}"/>
    <cellStyle name="Normal 5 10 19 4 4" xfId="31634" xr:uid="{00000000-0005-0000-0000-00002E7B0000}"/>
    <cellStyle name="Normal 5 10 19 4 5" xfId="31635" xr:uid="{00000000-0005-0000-0000-00002F7B0000}"/>
    <cellStyle name="Normal 5 10 19 4 6" xfId="31636" xr:uid="{00000000-0005-0000-0000-0000307B0000}"/>
    <cellStyle name="Normal 5 10 19 4 7" xfId="31637" xr:uid="{00000000-0005-0000-0000-0000317B0000}"/>
    <cellStyle name="Normal 5 10 19 4 8" xfId="31638" xr:uid="{00000000-0005-0000-0000-0000327B0000}"/>
    <cellStyle name="Normal 5 10 19 4 9" xfId="31639" xr:uid="{00000000-0005-0000-0000-0000337B0000}"/>
    <cellStyle name="Normal 5 10 19 5" xfId="31640" xr:uid="{00000000-0005-0000-0000-0000347B0000}"/>
    <cellStyle name="Normal 5 10 19 5 10" xfId="31641" xr:uid="{00000000-0005-0000-0000-0000357B0000}"/>
    <cellStyle name="Normal 5 10 19 5 2" xfId="31642" xr:uid="{00000000-0005-0000-0000-0000367B0000}"/>
    <cellStyle name="Normal 5 10 19 5 3" xfId="31643" xr:uid="{00000000-0005-0000-0000-0000377B0000}"/>
    <cellStyle name="Normal 5 10 19 5 4" xfId="31644" xr:uid="{00000000-0005-0000-0000-0000387B0000}"/>
    <cellStyle name="Normal 5 10 19 5 5" xfId="31645" xr:uid="{00000000-0005-0000-0000-0000397B0000}"/>
    <cellStyle name="Normal 5 10 19 5 6" xfId="31646" xr:uid="{00000000-0005-0000-0000-00003A7B0000}"/>
    <cellStyle name="Normal 5 10 19 5 7" xfId="31647" xr:uid="{00000000-0005-0000-0000-00003B7B0000}"/>
    <cellStyle name="Normal 5 10 19 5 8" xfId="31648" xr:uid="{00000000-0005-0000-0000-00003C7B0000}"/>
    <cellStyle name="Normal 5 10 19 5 9" xfId="31649" xr:uid="{00000000-0005-0000-0000-00003D7B0000}"/>
    <cellStyle name="Normal 5 10 19 6" xfId="31650" xr:uid="{00000000-0005-0000-0000-00003E7B0000}"/>
    <cellStyle name="Normal 5 10 19 7" xfId="31651" xr:uid="{00000000-0005-0000-0000-00003F7B0000}"/>
    <cellStyle name="Normal 5 10 19 8" xfId="31652" xr:uid="{00000000-0005-0000-0000-0000407B0000}"/>
    <cellStyle name="Normal 5 10 19 9" xfId="31653" xr:uid="{00000000-0005-0000-0000-0000417B0000}"/>
    <cellStyle name="Normal 5 10 2" xfId="31654" xr:uid="{00000000-0005-0000-0000-0000427B0000}"/>
    <cellStyle name="Normal 5 10 2 10" xfId="31655" xr:uid="{00000000-0005-0000-0000-0000437B0000}"/>
    <cellStyle name="Normal 5 10 2 10 10" xfId="31656" xr:uid="{00000000-0005-0000-0000-0000447B0000}"/>
    <cellStyle name="Normal 5 10 2 10 11" xfId="31657" xr:uid="{00000000-0005-0000-0000-0000457B0000}"/>
    <cellStyle name="Normal 5 10 2 10 12" xfId="31658" xr:uid="{00000000-0005-0000-0000-0000467B0000}"/>
    <cellStyle name="Normal 5 10 2 10 13" xfId="31659" xr:uid="{00000000-0005-0000-0000-0000477B0000}"/>
    <cellStyle name="Normal 5 10 2 10 14" xfId="31660" xr:uid="{00000000-0005-0000-0000-0000487B0000}"/>
    <cellStyle name="Normal 5 10 2 10 2" xfId="31661" xr:uid="{00000000-0005-0000-0000-0000497B0000}"/>
    <cellStyle name="Normal 5 10 2 10 2 10" xfId="31662" xr:uid="{00000000-0005-0000-0000-00004A7B0000}"/>
    <cellStyle name="Normal 5 10 2 10 2 2" xfId="31663" xr:uid="{00000000-0005-0000-0000-00004B7B0000}"/>
    <cellStyle name="Normal 5 10 2 10 2 3" xfId="31664" xr:uid="{00000000-0005-0000-0000-00004C7B0000}"/>
    <cellStyle name="Normal 5 10 2 10 2 4" xfId="31665" xr:uid="{00000000-0005-0000-0000-00004D7B0000}"/>
    <cellStyle name="Normal 5 10 2 10 2 5" xfId="31666" xr:uid="{00000000-0005-0000-0000-00004E7B0000}"/>
    <cellStyle name="Normal 5 10 2 10 2 6" xfId="31667" xr:uid="{00000000-0005-0000-0000-00004F7B0000}"/>
    <cellStyle name="Normal 5 10 2 10 2 7" xfId="31668" xr:uid="{00000000-0005-0000-0000-0000507B0000}"/>
    <cellStyle name="Normal 5 10 2 10 2 8" xfId="31669" xr:uid="{00000000-0005-0000-0000-0000517B0000}"/>
    <cellStyle name="Normal 5 10 2 10 2 9" xfId="31670" xr:uid="{00000000-0005-0000-0000-0000527B0000}"/>
    <cellStyle name="Normal 5 10 2 10 3" xfId="31671" xr:uid="{00000000-0005-0000-0000-0000537B0000}"/>
    <cellStyle name="Normal 5 10 2 10 3 10" xfId="31672" xr:uid="{00000000-0005-0000-0000-0000547B0000}"/>
    <cellStyle name="Normal 5 10 2 10 3 2" xfId="31673" xr:uid="{00000000-0005-0000-0000-0000557B0000}"/>
    <cellStyle name="Normal 5 10 2 10 3 3" xfId="31674" xr:uid="{00000000-0005-0000-0000-0000567B0000}"/>
    <cellStyle name="Normal 5 10 2 10 3 4" xfId="31675" xr:uid="{00000000-0005-0000-0000-0000577B0000}"/>
    <cellStyle name="Normal 5 10 2 10 3 5" xfId="31676" xr:uid="{00000000-0005-0000-0000-0000587B0000}"/>
    <cellStyle name="Normal 5 10 2 10 3 6" xfId="31677" xr:uid="{00000000-0005-0000-0000-0000597B0000}"/>
    <cellStyle name="Normal 5 10 2 10 3 7" xfId="31678" xr:uid="{00000000-0005-0000-0000-00005A7B0000}"/>
    <cellStyle name="Normal 5 10 2 10 3 8" xfId="31679" xr:uid="{00000000-0005-0000-0000-00005B7B0000}"/>
    <cellStyle name="Normal 5 10 2 10 3 9" xfId="31680" xr:uid="{00000000-0005-0000-0000-00005C7B0000}"/>
    <cellStyle name="Normal 5 10 2 10 4" xfId="31681" xr:uid="{00000000-0005-0000-0000-00005D7B0000}"/>
    <cellStyle name="Normal 5 10 2 10 4 10" xfId="31682" xr:uid="{00000000-0005-0000-0000-00005E7B0000}"/>
    <cellStyle name="Normal 5 10 2 10 4 2" xfId="31683" xr:uid="{00000000-0005-0000-0000-00005F7B0000}"/>
    <cellStyle name="Normal 5 10 2 10 4 3" xfId="31684" xr:uid="{00000000-0005-0000-0000-0000607B0000}"/>
    <cellStyle name="Normal 5 10 2 10 4 4" xfId="31685" xr:uid="{00000000-0005-0000-0000-0000617B0000}"/>
    <cellStyle name="Normal 5 10 2 10 4 5" xfId="31686" xr:uid="{00000000-0005-0000-0000-0000627B0000}"/>
    <cellStyle name="Normal 5 10 2 10 4 6" xfId="31687" xr:uid="{00000000-0005-0000-0000-0000637B0000}"/>
    <cellStyle name="Normal 5 10 2 10 4 7" xfId="31688" xr:uid="{00000000-0005-0000-0000-0000647B0000}"/>
    <cellStyle name="Normal 5 10 2 10 4 8" xfId="31689" xr:uid="{00000000-0005-0000-0000-0000657B0000}"/>
    <cellStyle name="Normal 5 10 2 10 4 9" xfId="31690" xr:uid="{00000000-0005-0000-0000-0000667B0000}"/>
    <cellStyle name="Normal 5 10 2 10 5" xfId="31691" xr:uid="{00000000-0005-0000-0000-0000677B0000}"/>
    <cellStyle name="Normal 5 10 2 10 5 10" xfId="31692" xr:uid="{00000000-0005-0000-0000-0000687B0000}"/>
    <cellStyle name="Normal 5 10 2 10 5 2" xfId="31693" xr:uid="{00000000-0005-0000-0000-0000697B0000}"/>
    <cellStyle name="Normal 5 10 2 10 5 3" xfId="31694" xr:uid="{00000000-0005-0000-0000-00006A7B0000}"/>
    <cellStyle name="Normal 5 10 2 10 5 4" xfId="31695" xr:uid="{00000000-0005-0000-0000-00006B7B0000}"/>
    <cellStyle name="Normal 5 10 2 10 5 5" xfId="31696" xr:uid="{00000000-0005-0000-0000-00006C7B0000}"/>
    <cellStyle name="Normal 5 10 2 10 5 6" xfId="31697" xr:uid="{00000000-0005-0000-0000-00006D7B0000}"/>
    <cellStyle name="Normal 5 10 2 10 5 7" xfId="31698" xr:uid="{00000000-0005-0000-0000-00006E7B0000}"/>
    <cellStyle name="Normal 5 10 2 10 5 8" xfId="31699" xr:uid="{00000000-0005-0000-0000-00006F7B0000}"/>
    <cellStyle name="Normal 5 10 2 10 5 9" xfId="31700" xr:uid="{00000000-0005-0000-0000-0000707B0000}"/>
    <cellStyle name="Normal 5 10 2 10 6" xfId="31701" xr:uid="{00000000-0005-0000-0000-0000717B0000}"/>
    <cellStyle name="Normal 5 10 2 10 7" xfId="31702" xr:uid="{00000000-0005-0000-0000-0000727B0000}"/>
    <cellStyle name="Normal 5 10 2 10 8" xfId="31703" xr:uid="{00000000-0005-0000-0000-0000737B0000}"/>
    <cellStyle name="Normal 5 10 2 10 9" xfId="31704" xr:uid="{00000000-0005-0000-0000-0000747B0000}"/>
    <cellStyle name="Normal 5 10 2 11" xfId="31705" xr:uid="{00000000-0005-0000-0000-0000757B0000}"/>
    <cellStyle name="Normal 5 10 2 11 10" xfId="31706" xr:uid="{00000000-0005-0000-0000-0000767B0000}"/>
    <cellStyle name="Normal 5 10 2 11 11" xfId="31707" xr:uid="{00000000-0005-0000-0000-0000777B0000}"/>
    <cellStyle name="Normal 5 10 2 11 12" xfId="31708" xr:uid="{00000000-0005-0000-0000-0000787B0000}"/>
    <cellStyle name="Normal 5 10 2 11 13" xfId="31709" xr:uid="{00000000-0005-0000-0000-0000797B0000}"/>
    <cellStyle name="Normal 5 10 2 11 14" xfId="31710" xr:uid="{00000000-0005-0000-0000-00007A7B0000}"/>
    <cellStyle name="Normal 5 10 2 11 2" xfId="31711" xr:uid="{00000000-0005-0000-0000-00007B7B0000}"/>
    <cellStyle name="Normal 5 10 2 11 2 10" xfId="31712" xr:uid="{00000000-0005-0000-0000-00007C7B0000}"/>
    <cellStyle name="Normal 5 10 2 11 2 2" xfId="31713" xr:uid="{00000000-0005-0000-0000-00007D7B0000}"/>
    <cellStyle name="Normal 5 10 2 11 2 3" xfId="31714" xr:uid="{00000000-0005-0000-0000-00007E7B0000}"/>
    <cellStyle name="Normal 5 10 2 11 2 4" xfId="31715" xr:uid="{00000000-0005-0000-0000-00007F7B0000}"/>
    <cellStyle name="Normal 5 10 2 11 2 5" xfId="31716" xr:uid="{00000000-0005-0000-0000-0000807B0000}"/>
    <cellStyle name="Normal 5 10 2 11 2 6" xfId="31717" xr:uid="{00000000-0005-0000-0000-0000817B0000}"/>
    <cellStyle name="Normal 5 10 2 11 2 7" xfId="31718" xr:uid="{00000000-0005-0000-0000-0000827B0000}"/>
    <cellStyle name="Normal 5 10 2 11 2 8" xfId="31719" xr:uid="{00000000-0005-0000-0000-0000837B0000}"/>
    <cellStyle name="Normal 5 10 2 11 2 9" xfId="31720" xr:uid="{00000000-0005-0000-0000-0000847B0000}"/>
    <cellStyle name="Normal 5 10 2 11 3" xfId="31721" xr:uid="{00000000-0005-0000-0000-0000857B0000}"/>
    <cellStyle name="Normal 5 10 2 11 3 10" xfId="31722" xr:uid="{00000000-0005-0000-0000-0000867B0000}"/>
    <cellStyle name="Normal 5 10 2 11 3 2" xfId="31723" xr:uid="{00000000-0005-0000-0000-0000877B0000}"/>
    <cellStyle name="Normal 5 10 2 11 3 3" xfId="31724" xr:uid="{00000000-0005-0000-0000-0000887B0000}"/>
    <cellStyle name="Normal 5 10 2 11 3 4" xfId="31725" xr:uid="{00000000-0005-0000-0000-0000897B0000}"/>
    <cellStyle name="Normal 5 10 2 11 3 5" xfId="31726" xr:uid="{00000000-0005-0000-0000-00008A7B0000}"/>
    <cellStyle name="Normal 5 10 2 11 3 6" xfId="31727" xr:uid="{00000000-0005-0000-0000-00008B7B0000}"/>
    <cellStyle name="Normal 5 10 2 11 3 7" xfId="31728" xr:uid="{00000000-0005-0000-0000-00008C7B0000}"/>
    <cellStyle name="Normal 5 10 2 11 3 8" xfId="31729" xr:uid="{00000000-0005-0000-0000-00008D7B0000}"/>
    <cellStyle name="Normal 5 10 2 11 3 9" xfId="31730" xr:uid="{00000000-0005-0000-0000-00008E7B0000}"/>
    <cellStyle name="Normal 5 10 2 11 4" xfId="31731" xr:uid="{00000000-0005-0000-0000-00008F7B0000}"/>
    <cellStyle name="Normal 5 10 2 11 4 10" xfId="31732" xr:uid="{00000000-0005-0000-0000-0000907B0000}"/>
    <cellStyle name="Normal 5 10 2 11 4 2" xfId="31733" xr:uid="{00000000-0005-0000-0000-0000917B0000}"/>
    <cellStyle name="Normal 5 10 2 11 4 3" xfId="31734" xr:uid="{00000000-0005-0000-0000-0000927B0000}"/>
    <cellStyle name="Normal 5 10 2 11 4 4" xfId="31735" xr:uid="{00000000-0005-0000-0000-0000937B0000}"/>
    <cellStyle name="Normal 5 10 2 11 4 5" xfId="31736" xr:uid="{00000000-0005-0000-0000-0000947B0000}"/>
    <cellStyle name="Normal 5 10 2 11 4 6" xfId="31737" xr:uid="{00000000-0005-0000-0000-0000957B0000}"/>
    <cellStyle name="Normal 5 10 2 11 4 7" xfId="31738" xr:uid="{00000000-0005-0000-0000-0000967B0000}"/>
    <cellStyle name="Normal 5 10 2 11 4 8" xfId="31739" xr:uid="{00000000-0005-0000-0000-0000977B0000}"/>
    <cellStyle name="Normal 5 10 2 11 4 9" xfId="31740" xr:uid="{00000000-0005-0000-0000-0000987B0000}"/>
    <cellStyle name="Normal 5 10 2 11 5" xfId="31741" xr:uid="{00000000-0005-0000-0000-0000997B0000}"/>
    <cellStyle name="Normal 5 10 2 11 5 10" xfId="31742" xr:uid="{00000000-0005-0000-0000-00009A7B0000}"/>
    <cellStyle name="Normal 5 10 2 11 5 2" xfId="31743" xr:uid="{00000000-0005-0000-0000-00009B7B0000}"/>
    <cellStyle name="Normal 5 10 2 11 5 3" xfId="31744" xr:uid="{00000000-0005-0000-0000-00009C7B0000}"/>
    <cellStyle name="Normal 5 10 2 11 5 4" xfId="31745" xr:uid="{00000000-0005-0000-0000-00009D7B0000}"/>
    <cellStyle name="Normal 5 10 2 11 5 5" xfId="31746" xr:uid="{00000000-0005-0000-0000-00009E7B0000}"/>
    <cellStyle name="Normal 5 10 2 11 5 6" xfId="31747" xr:uid="{00000000-0005-0000-0000-00009F7B0000}"/>
    <cellStyle name="Normal 5 10 2 11 5 7" xfId="31748" xr:uid="{00000000-0005-0000-0000-0000A07B0000}"/>
    <cellStyle name="Normal 5 10 2 11 5 8" xfId="31749" xr:uid="{00000000-0005-0000-0000-0000A17B0000}"/>
    <cellStyle name="Normal 5 10 2 11 5 9" xfId="31750" xr:uid="{00000000-0005-0000-0000-0000A27B0000}"/>
    <cellStyle name="Normal 5 10 2 11 6" xfId="31751" xr:uid="{00000000-0005-0000-0000-0000A37B0000}"/>
    <cellStyle name="Normal 5 10 2 11 7" xfId="31752" xr:uid="{00000000-0005-0000-0000-0000A47B0000}"/>
    <cellStyle name="Normal 5 10 2 11 8" xfId="31753" xr:uid="{00000000-0005-0000-0000-0000A57B0000}"/>
    <cellStyle name="Normal 5 10 2 11 9" xfId="31754" xr:uid="{00000000-0005-0000-0000-0000A67B0000}"/>
    <cellStyle name="Normal 5 10 2 12" xfId="31755" xr:uid="{00000000-0005-0000-0000-0000A77B0000}"/>
    <cellStyle name="Normal 5 10 2 12 10" xfId="31756" xr:uid="{00000000-0005-0000-0000-0000A87B0000}"/>
    <cellStyle name="Normal 5 10 2 12 11" xfId="31757" xr:uid="{00000000-0005-0000-0000-0000A97B0000}"/>
    <cellStyle name="Normal 5 10 2 12 12" xfId="31758" xr:uid="{00000000-0005-0000-0000-0000AA7B0000}"/>
    <cellStyle name="Normal 5 10 2 12 13" xfId="31759" xr:uid="{00000000-0005-0000-0000-0000AB7B0000}"/>
    <cellStyle name="Normal 5 10 2 12 14" xfId="31760" xr:uid="{00000000-0005-0000-0000-0000AC7B0000}"/>
    <cellStyle name="Normal 5 10 2 12 2" xfId="31761" xr:uid="{00000000-0005-0000-0000-0000AD7B0000}"/>
    <cellStyle name="Normal 5 10 2 12 2 10" xfId="31762" xr:uid="{00000000-0005-0000-0000-0000AE7B0000}"/>
    <cellStyle name="Normal 5 10 2 12 2 2" xfId="31763" xr:uid="{00000000-0005-0000-0000-0000AF7B0000}"/>
    <cellStyle name="Normal 5 10 2 12 2 3" xfId="31764" xr:uid="{00000000-0005-0000-0000-0000B07B0000}"/>
    <cellStyle name="Normal 5 10 2 12 2 4" xfId="31765" xr:uid="{00000000-0005-0000-0000-0000B17B0000}"/>
    <cellStyle name="Normal 5 10 2 12 2 5" xfId="31766" xr:uid="{00000000-0005-0000-0000-0000B27B0000}"/>
    <cellStyle name="Normal 5 10 2 12 2 6" xfId="31767" xr:uid="{00000000-0005-0000-0000-0000B37B0000}"/>
    <cellStyle name="Normal 5 10 2 12 2 7" xfId="31768" xr:uid="{00000000-0005-0000-0000-0000B47B0000}"/>
    <cellStyle name="Normal 5 10 2 12 2 8" xfId="31769" xr:uid="{00000000-0005-0000-0000-0000B57B0000}"/>
    <cellStyle name="Normal 5 10 2 12 2 9" xfId="31770" xr:uid="{00000000-0005-0000-0000-0000B67B0000}"/>
    <cellStyle name="Normal 5 10 2 12 3" xfId="31771" xr:uid="{00000000-0005-0000-0000-0000B77B0000}"/>
    <cellStyle name="Normal 5 10 2 12 3 10" xfId="31772" xr:uid="{00000000-0005-0000-0000-0000B87B0000}"/>
    <cellStyle name="Normal 5 10 2 12 3 2" xfId="31773" xr:uid="{00000000-0005-0000-0000-0000B97B0000}"/>
    <cellStyle name="Normal 5 10 2 12 3 3" xfId="31774" xr:uid="{00000000-0005-0000-0000-0000BA7B0000}"/>
    <cellStyle name="Normal 5 10 2 12 3 4" xfId="31775" xr:uid="{00000000-0005-0000-0000-0000BB7B0000}"/>
    <cellStyle name="Normal 5 10 2 12 3 5" xfId="31776" xr:uid="{00000000-0005-0000-0000-0000BC7B0000}"/>
    <cellStyle name="Normal 5 10 2 12 3 6" xfId="31777" xr:uid="{00000000-0005-0000-0000-0000BD7B0000}"/>
    <cellStyle name="Normal 5 10 2 12 3 7" xfId="31778" xr:uid="{00000000-0005-0000-0000-0000BE7B0000}"/>
    <cellStyle name="Normal 5 10 2 12 3 8" xfId="31779" xr:uid="{00000000-0005-0000-0000-0000BF7B0000}"/>
    <cellStyle name="Normal 5 10 2 12 3 9" xfId="31780" xr:uid="{00000000-0005-0000-0000-0000C07B0000}"/>
    <cellStyle name="Normal 5 10 2 12 4" xfId="31781" xr:uid="{00000000-0005-0000-0000-0000C17B0000}"/>
    <cellStyle name="Normal 5 10 2 12 4 10" xfId="31782" xr:uid="{00000000-0005-0000-0000-0000C27B0000}"/>
    <cellStyle name="Normal 5 10 2 12 4 2" xfId="31783" xr:uid="{00000000-0005-0000-0000-0000C37B0000}"/>
    <cellStyle name="Normal 5 10 2 12 4 3" xfId="31784" xr:uid="{00000000-0005-0000-0000-0000C47B0000}"/>
    <cellStyle name="Normal 5 10 2 12 4 4" xfId="31785" xr:uid="{00000000-0005-0000-0000-0000C57B0000}"/>
    <cellStyle name="Normal 5 10 2 12 4 5" xfId="31786" xr:uid="{00000000-0005-0000-0000-0000C67B0000}"/>
    <cellStyle name="Normal 5 10 2 12 4 6" xfId="31787" xr:uid="{00000000-0005-0000-0000-0000C77B0000}"/>
    <cellStyle name="Normal 5 10 2 12 4 7" xfId="31788" xr:uid="{00000000-0005-0000-0000-0000C87B0000}"/>
    <cellStyle name="Normal 5 10 2 12 4 8" xfId="31789" xr:uid="{00000000-0005-0000-0000-0000C97B0000}"/>
    <cellStyle name="Normal 5 10 2 12 4 9" xfId="31790" xr:uid="{00000000-0005-0000-0000-0000CA7B0000}"/>
    <cellStyle name="Normal 5 10 2 12 5" xfId="31791" xr:uid="{00000000-0005-0000-0000-0000CB7B0000}"/>
    <cellStyle name="Normal 5 10 2 12 5 10" xfId="31792" xr:uid="{00000000-0005-0000-0000-0000CC7B0000}"/>
    <cellStyle name="Normal 5 10 2 12 5 2" xfId="31793" xr:uid="{00000000-0005-0000-0000-0000CD7B0000}"/>
    <cellStyle name="Normal 5 10 2 12 5 3" xfId="31794" xr:uid="{00000000-0005-0000-0000-0000CE7B0000}"/>
    <cellStyle name="Normal 5 10 2 12 5 4" xfId="31795" xr:uid="{00000000-0005-0000-0000-0000CF7B0000}"/>
    <cellStyle name="Normal 5 10 2 12 5 5" xfId="31796" xr:uid="{00000000-0005-0000-0000-0000D07B0000}"/>
    <cellStyle name="Normal 5 10 2 12 5 6" xfId="31797" xr:uid="{00000000-0005-0000-0000-0000D17B0000}"/>
    <cellStyle name="Normal 5 10 2 12 5 7" xfId="31798" xr:uid="{00000000-0005-0000-0000-0000D27B0000}"/>
    <cellStyle name="Normal 5 10 2 12 5 8" xfId="31799" xr:uid="{00000000-0005-0000-0000-0000D37B0000}"/>
    <cellStyle name="Normal 5 10 2 12 5 9" xfId="31800" xr:uid="{00000000-0005-0000-0000-0000D47B0000}"/>
    <cellStyle name="Normal 5 10 2 12 6" xfId="31801" xr:uid="{00000000-0005-0000-0000-0000D57B0000}"/>
    <cellStyle name="Normal 5 10 2 12 7" xfId="31802" xr:uid="{00000000-0005-0000-0000-0000D67B0000}"/>
    <cellStyle name="Normal 5 10 2 12 8" xfId="31803" xr:uid="{00000000-0005-0000-0000-0000D77B0000}"/>
    <cellStyle name="Normal 5 10 2 12 9" xfId="31804" xr:uid="{00000000-0005-0000-0000-0000D87B0000}"/>
    <cellStyle name="Normal 5 10 2 13" xfId="31805" xr:uid="{00000000-0005-0000-0000-0000D97B0000}"/>
    <cellStyle name="Normal 5 10 2 13 10" xfId="31806" xr:uid="{00000000-0005-0000-0000-0000DA7B0000}"/>
    <cellStyle name="Normal 5 10 2 13 11" xfId="31807" xr:uid="{00000000-0005-0000-0000-0000DB7B0000}"/>
    <cellStyle name="Normal 5 10 2 13 12" xfId="31808" xr:uid="{00000000-0005-0000-0000-0000DC7B0000}"/>
    <cellStyle name="Normal 5 10 2 13 13" xfId="31809" xr:uid="{00000000-0005-0000-0000-0000DD7B0000}"/>
    <cellStyle name="Normal 5 10 2 13 14" xfId="31810" xr:uid="{00000000-0005-0000-0000-0000DE7B0000}"/>
    <cellStyle name="Normal 5 10 2 13 2" xfId="31811" xr:uid="{00000000-0005-0000-0000-0000DF7B0000}"/>
    <cellStyle name="Normal 5 10 2 13 2 10" xfId="31812" xr:uid="{00000000-0005-0000-0000-0000E07B0000}"/>
    <cellStyle name="Normal 5 10 2 13 2 2" xfId="31813" xr:uid="{00000000-0005-0000-0000-0000E17B0000}"/>
    <cellStyle name="Normal 5 10 2 13 2 3" xfId="31814" xr:uid="{00000000-0005-0000-0000-0000E27B0000}"/>
    <cellStyle name="Normal 5 10 2 13 2 4" xfId="31815" xr:uid="{00000000-0005-0000-0000-0000E37B0000}"/>
    <cellStyle name="Normal 5 10 2 13 2 5" xfId="31816" xr:uid="{00000000-0005-0000-0000-0000E47B0000}"/>
    <cellStyle name="Normal 5 10 2 13 2 6" xfId="31817" xr:uid="{00000000-0005-0000-0000-0000E57B0000}"/>
    <cellStyle name="Normal 5 10 2 13 2 7" xfId="31818" xr:uid="{00000000-0005-0000-0000-0000E67B0000}"/>
    <cellStyle name="Normal 5 10 2 13 2 8" xfId="31819" xr:uid="{00000000-0005-0000-0000-0000E77B0000}"/>
    <cellStyle name="Normal 5 10 2 13 2 9" xfId="31820" xr:uid="{00000000-0005-0000-0000-0000E87B0000}"/>
    <cellStyle name="Normal 5 10 2 13 3" xfId="31821" xr:uid="{00000000-0005-0000-0000-0000E97B0000}"/>
    <cellStyle name="Normal 5 10 2 13 3 10" xfId="31822" xr:uid="{00000000-0005-0000-0000-0000EA7B0000}"/>
    <cellStyle name="Normal 5 10 2 13 3 2" xfId="31823" xr:uid="{00000000-0005-0000-0000-0000EB7B0000}"/>
    <cellStyle name="Normal 5 10 2 13 3 3" xfId="31824" xr:uid="{00000000-0005-0000-0000-0000EC7B0000}"/>
    <cellStyle name="Normal 5 10 2 13 3 4" xfId="31825" xr:uid="{00000000-0005-0000-0000-0000ED7B0000}"/>
    <cellStyle name="Normal 5 10 2 13 3 5" xfId="31826" xr:uid="{00000000-0005-0000-0000-0000EE7B0000}"/>
    <cellStyle name="Normal 5 10 2 13 3 6" xfId="31827" xr:uid="{00000000-0005-0000-0000-0000EF7B0000}"/>
    <cellStyle name="Normal 5 10 2 13 3 7" xfId="31828" xr:uid="{00000000-0005-0000-0000-0000F07B0000}"/>
    <cellStyle name="Normal 5 10 2 13 3 8" xfId="31829" xr:uid="{00000000-0005-0000-0000-0000F17B0000}"/>
    <cellStyle name="Normal 5 10 2 13 3 9" xfId="31830" xr:uid="{00000000-0005-0000-0000-0000F27B0000}"/>
    <cellStyle name="Normal 5 10 2 13 4" xfId="31831" xr:uid="{00000000-0005-0000-0000-0000F37B0000}"/>
    <cellStyle name="Normal 5 10 2 13 4 10" xfId="31832" xr:uid="{00000000-0005-0000-0000-0000F47B0000}"/>
    <cellStyle name="Normal 5 10 2 13 4 2" xfId="31833" xr:uid="{00000000-0005-0000-0000-0000F57B0000}"/>
    <cellStyle name="Normal 5 10 2 13 4 3" xfId="31834" xr:uid="{00000000-0005-0000-0000-0000F67B0000}"/>
    <cellStyle name="Normal 5 10 2 13 4 4" xfId="31835" xr:uid="{00000000-0005-0000-0000-0000F77B0000}"/>
    <cellStyle name="Normal 5 10 2 13 4 5" xfId="31836" xr:uid="{00000000-0005-0000-0000-0000F87B0000}"/>
    <cellStyle name="Normal 5 10 2 13 4 6" xfId="31837" xr:uid="{00000000-0005-0000-0000-0000F97B0000}"/>
    <cellStyle name="Normal 5 10 2 13 4 7" xfId="31838" xr:uid="{00000000-0005-0000-0000-0000FA7B0000}"/>
    <cellStyle name="Normal 5 10 2 13 4 8" xfId="31839" xr:uid="{00000000-0005-0000-0000-0000FB7B0000}"/>
    <cellStyle name="Normal 5 10 2 13 4 9" xfId="31840" xr:uid="{00000000-0005-0000-0000-0000FC7B0000}"/>
    <cellStyle name="Normal 5 10 2 13 5" xfId="31841" xr:uid="{00000000-0005-0000-0000-0000FD7B0000}"/>
    <cellStyle name="Normal 5 10 2 13 5 10" xfId="31842" xr:uid="{00000000-0005-0000-0000-0000FE7B0000}"/>
    <cellStyle name="Normal 5 10 2 13 5 2" xfId="31843" xr:uid="{00000000-0005-0000-0000-0000FF7B0000}"/>
    <cellStyle name="Normal 5 10 2 13 5 3" xfId="31844" xr:uid="{00000000-0005-0000-0000-0000007C0000}"/>
    <cellStyle name="Normal 5 10 2 13 5 4" xfId="31845" xr:uid="{00000000-0005-0000-0000-0000017C0000}"/>
    <cellStyle name="Normal 5 10 2 13 5 5" xfId="31846" xr:uid="{00000000-0005-0000-0000-0000027C0000}"/>
    <cellStyle name="Normal 5 10 2 13 5 6" xfId="31847" xr:uid="{00000000-0005-0000-0000-0000037C0000}"/>
    <cellStyle name="Normal 5 10 2 13 5 7" xfId="31848" xr:uid="{00000000-0005-0000-0000-0000047C0000}"/>
    <cellStyle name="Normal 5 10 2 13 5 8" xfId="31849" xr:uid="{00000000-0005-0000-0000-0000057C0000}"/>
    <cellStyle name="Normal 5 10 2 13 5 9" xfId="31850" xr:uid="{00000000-0005-0000-0000-0000067C0000}"/>
    <cellStyle name="Normal 5 10 2 13 6" xfId="31851" xr:uid="{00000000-0005-0000-0000-0000077C0000}"/>
    <cellStyle name="Normal 5 10 2 13 7" xfId="31852" xr:uid="{00000000-0005-0000-0000-0000087C0000}"/>
    <cellStyle name="Normal 5 10 2 13 8" xfId="31853" xr:uid="{00000000-0005-0000-0000-0000097C0000}"/>
    <cellStyle name="Normal 5 10 2 13 9" xfId="31854" xr:uid="{00000000-0005-0000-0000-00000A7C0000}"/>
    <cellStyle name="Normal 5 10 2 14" xfId="31855" xr:uid="{00000000-0005-0000-0000-00000B7C0000}"/>
    <cellStyle name="Normal 5 10 2 14 10" xfId="31856" xr:uid="{00000000-0005-0000-0000-00000C7C0000}"/>
    <cellStyle name="Normal 5 10 2 14 11" xfId="31857" xr:uid="{00000000-0005-0000-0000-00000D7C0000}"/>
    <cellStyle name="Normal 5 10 2 14 12" xfId="31858" xr:uid="{00000000-0005-0000-0000-00000E7C0000}"/>
    <cellStyle name="Normal 5 10 2 14 13" xfId="31859" xr:uid="{00000000-0005-0000-0000-00000F7C0000}"/>
    <cellStyle name="Normal 5 10 2 14 14" xfId="31860" xr:uid="{00000000-0005-0000-0000-0000107C0000}"/>
    <cellStyle name="Normal 5 10 2 14 2" xfId="31861" xr:uid="{00000000-0005-0000-0000-0000117C0000}"/>
    <cellStyle name="Normal 5 10 2 14 2 10" xfId="31862" xr:uid="{00000000-0005-0000-0000-0000127C0000}"/>
    <cellStyle name="Normal 5 10 2 14 2 2" xfId="31863" xr:uid="{00000000-0005-0000-0000-0000137C0000}"/>
    <cellStyle name="Normal 5 10 2 14 2 3" xfId="31864" xr:uid="{00000000-0005-0000-0000-0000147C0000}"/>
    <cellStyle name="Normal 5 10 2 14 2 4" xfId="31865" xr:uid="{00000000-0005-0000-0000-0000157C0000}"/>
    <cellStyle name="Normal 5 10 2 14 2 5" xfId="31866" xr:uid="{00000000-0005-0000-0000-0000167C0000}"/>
    <cellStyle name="Normal 5 10 2 14 2 6" xfId="31867" xr:uid="{00000000-0005-0000-0000-0000177C0000}"/>
    <cellStyle name="Normal 5 10 2 14 2 7" xfId="31868" xr:uid="{00000000-0005-0000-0000-0000187C0000}"/>
    <cellStyle name="Normal 5 10 2 14 2 8" xfId="31869" xr:uid="{00000000-0005-0000-0000-0000197C0000}"/>
    <cellStyle name="Normal 5 10 2 14 2 9" xfId="31870" xr:uid="{00000000-0005-0000-0000-00001A7C0000}"/>
    <cellStyle name="Normal 5 10 2 14 3" xfId="31871" xr:uid="{00000000-0005-0000-0000-00001B7C0000}"/>
    <cellStyle name="Normal 5 10 2 14 3 10" xfId="31872" xr:uid="{00000000-0005-0000-0000-00001C7C0000}"/>
    <cellStyle name="Normal 5 10 2 14 3 2" xfId="31873" xr:uid="{00000000-0005-0000-0000-00001D7C0000}"/>
    <cellStyle name="Normal 5 10 2 14 3 3" xfId="31874" xr:uid="{00000000-0005-0000-0000-00001E7C0000}"/>
    <cellStyle name="Normal 5 10 2 14 3 4" xfId="31875" xr:uid="{00000000-0005-0000-0000-00001F7C0000}"/>
    <cellStyle name="Normal 5 10 2 14 3 5" xfId="31876" xr:uid="{00000000-0005-0000-0000-0000207C0000}"/>
    <cellStyle name="Normal 5 10 2 14 3 6" xfId="31877" xr:uid="{00000000-0005-0000-0000-0000217C0000}"/>
    <cellStyle name="Normal 5 10 2 14 3 7" xfId="31878" xr:uid="{00000000-0005-0000-0000-0000227C0000}"/>
    <cellStyle name="Normal 5 10 2 14 3 8" xfId="31879" xr:uid="{00000000-0005-0000-0000-0000237C0000}"/>
    <cellStyle name="Normal 5 10 2 14 3 9" xfId="31880" xr:uid="{00000000-0005-0000-0000-0000247C0000}"/>
    <cellStyle name="Normal 5 10 2 14 4" xfId="31881" xr:uid="{00000000-0005-0000-0000-0000257C0000}"/>
    <cellStyle name="Normal 5 10 2 14 4 10" xfId="31882" xr:uid="{00000000-0005-0000-0000-0000267C0000}"/>
    <cellStyle name="Normal 5 10 2 14 4 2" xfId="31883" xr:uid="{00000000-0005-0000-0000-0000277C0000}"/>
    <cellStyle name="Normal 5 10 2 14 4 3" xfId="31884" xr:uid="{00000000-0005-0000-0000-0000287C0000}"/>
    <cellStyle name="Normal 5 10 2 14 4 4" xfId="31885" xr:uid="{00000000-0005-0000-0000-0000297C0000}"/>
    <cellStyle name="Normal 5 10 2 14 4 5" xfId="31886" xr:uid="{00000000-0005-0000-0000-00002A7C0000}"/>
    <cellStyle name="Normal 5 10 2 14 4 6" xfId="31887" xr:uid="{00000000-0005-0000-0000-00002B7C0000}"/>
    <cellStyle name="Normal 5 10 2 14 4 7" xfId="31888" xr:uid="{00000000-0005-0000-0000-00002C7C0000}"/>
    <cellStyle name="Normal 5 10 2 14 4 8" xfId="31889" xr:uid="{00000000-0005-0000-0000-00002D7C0000}"/>
    <cellStyle name="Normal 5 10 2 14 4 9" xfId="31890" xr:uid="{00000000-0005-0000-0000-00002E7C0000}"/>
    <cellStyle name="Normal 5 10 2 14 5" xfId="31891" xr:uid="{00000000-0005-0000-0000-00002F7C0000}"/>
    <cellStyle name="Normal 5 10 2 14 5 10" xfId="31892" xr:uid="{00000000-0005-0000-0000-0000307C0000}"/>
    <cellStyle name="Normal 5 10 2 14 5 2" xfId="31893" xr:uid="{00000000-0005-0000-0000-0000317C0000}"/>
    <cellStyle name="Normal 5 10 2 14 5 3" xfId="31894" xr:uid="{00000000-0005-0000-0000-0000327C0000}"/>
    <cellStyle name="Normal 5 10 2 14 5 4" xfId="31895" xr:uid="{00000000-0005-0000-0000-0000337C0000}"/>
    <cellStyle name="Normal 5 10 2 14 5 5" xfId="31896" xr:uid="{00000000-0005-0000-0000-0000347C0000}"/>
    <cellStyle name="Normal 5 10 2 14 5 6" xfId="31897" xr:uid="{00000000-0005-0000-0000-0000357C0000}"/>
    <cellStyle name="Normal 5 10 2 14 5 7" xfId="31898" xr:uid="{00000000-0005-0000-0000-0000367C0000}"/>
    <cellStyle name="Normal 5 10 2 14 5 8" xfId="31899" xr:uid="{00000000-0005-0000-0000-0000377C0000}"/>
    <cellStyle name="Normal 5 10 2 14 5 9" xfId="31900" xr:uid="{00000000-0005-0000-0000-0000387C0000}"/>
    <cellStyle name="Normal 5 10 2 14 6" xfId="31901" xr:uid="{00000000-0005-0000-0000-0000397C0000}"/>
    <cellStyle name="Normal 5 10 2 14 7" xfId="31902" xr:uid="{00000000-0005-0000-0000-00003A7C0000}"/>
    <cellStyle name="Normal 5 10 2 14 8" xfId="31903" xr:uid="{00000000-0005-0000-0000-00003B7C0000}"/>
    <cellStyle name="Normal 5 10 2 14 9" xfId="31904" xr:uid="{00000000-0005-0000-0000-00003C7C0000}"/>
    <cellStyle name="Normal 5 10 2 15" xfId="31905" xr:uid="{00000000-0005-0000-0000-00003D7C0000}"/>
    <cellStyle name="Normal 5 10 2 15 10" xfId="31906" xr:uid="{00000000-0005-0000-0000-00003E7C0000}"/>
    <cellStyle name="Normal 5 10 2 15 11" xfId="31907" xr:uid="{00000000-0005-0000-0000-00003F7C0000}"/>
    <cellStyle name="Normal 5 10 2 15 12" xfId="31908" xr:uid="{00000000-0005-0000-0000-0000407C0000}"/>
    <cellStyle name="Normal 5 10 2 15 13" xfId="31909" xr:uid="{00000000-0005-0000-0000-0000417C0000}"/>
    <cellStyle name="Normal 5 10 2 15 14" xfId="31910" xr:uid="{00000000-0005-0000-0000-0000427C0000}"/>
    <cellStyle name="Normal 5 10 2 15 2" xfId="31911" xr:uid="{00000000-0005-0000-0000-0000437C0000}"/>
    <cellStyle name="Normal 5 10 2 15 2 10" xfId="31912" xr:uid="{00000000-0005-0000-0000-0000447C0000}"/>
    <cellStyle name="Normal 5 10 2 15 2 2" xfId="31913" xr:uid="{00000000-0005-0000-0000-0000457C0000}"/>
    <cellStyle name="Normal 5 10 2 15 2 3" xfId="31914" xr:uid="{00000000-0005-0000-0000-0000467C0000}"/>
    <cellStyle name="Normal 5 10 2 15 2 4" xfId="31915" xr:uid="{00000000-0005-0000-0000-0000477C0000}"/>
    <cellStyle name="Normal 5 10 2 15 2 5" xfId="31916" xr:uid="{00000000-0005-0000-0000-0000487C0000}"/>
    <cellStyle name="Normal 5 10 2 15 2 6" xfId="31917" xr:uid="{00000000-0005-0000-0000-0000497C0000}"/>
    <cellStyle name="Normal 5 10 2 15 2 7" xfId="31918" xr:uid="{00000000-0005-0000-0000-00004A7C0000}"/>
    <cellStyle name="Normal 5 10 2 15 2 8" xfId="31919" xr:uid="{00000000-0005-0000-0000-00004B7C0000}"/>
    <cellStyle name="Normal 5 10 2 15 2 9" xfId="31920" xr:uid="{00000000-0005-0000-0000-00004C7C0000}"/>
    <cellStyle name="Normal 5 10 2 15 3" xfId="31921" xr:uid="{00000000-0005-0000-0000-00004D7C0000}"/>
    <cellStyle name="Normal 5 10 2 15 3 10" xfId="31922" xr:uid="{00000000-0005-0000-0000-00004E7C0000}"/>
    <cellStyle name="Normal 5 10 2 15 3 2" xfId="31923" xr:uid="{00000000-0005-0000-0000-00004F7C0000}"/>
    <cellStyle name="Normal 5 10 2 15 3 3" xfId="31924" xr:uid="{00000000-0005-0000-0000-0000507C0000}"/>
    <cellStyle name="Normal 5 10 2 15 3 4" xfId="31925" xr:uid="{00000000-0005-0000-0000-0000517C0000}"/>
    <cellStyle name="Normal 5 10 2 15 3 5" xfId="31926" xr:uid="{00000000-0005-0000-0000-0000527C0000}"/>
    <cellStyle name="Normal 5 10 2 15 3 6" xfId="31927" xr:uid="{00000000-0005-0000-0000-0000537C0000}"/>
    <cellStyle name="Normal 5 10 2 15 3 7" xfId="31928" xr:uid="{00000000-0005-0000-0000-0000547C0000}"/>
    <cellStyle name="Normal 5 10 2 15 3 8" xfId="31929" xr:uid="{00000000-0005-0000-0000-0000557C0000}"/>
    <cellStyle name="Normal 5 10 2 15 3 9" xfId="31930" xr:uid="{00000000-0005-0000-0000-0000567C0000}"/>
    <cellStyle name="Normal 5 10 2 15 4" xfId="31931" xr:uid="{00000000-0005-0000-0000-0000577C0000}"/>
    <cellStyle name="Normal 5 10 2 15 4 10" xfId="31932" xr:uid="{00000000-0005-0000-0000-0000587C0000}"/>
    <cellStyle name="Normal 5 10 2 15 4 2" xfId="31933" xr:uid="{00000000-0005-0000-0000-0000597C0000}"/>
    <cellStyle name="Normal 5 10 2 15 4 3" xfId="31934" xr:uid="{00000000-0005-0000-0000-00005A7C0000}"/>
    <cellStyle name="Normal 5 10 2 15 4 4" xfId="31935" xr:uid="{00000000-0005-0000-0000-00005B7C0000}"/>
    <cellStyle name="Normal 5 10 2 15 4 5" xfId="31936" xr:uid="{00000000-0005-0000-0000-00005C7C0000}"/>
    <cellStyle name="Normal 5 10 2 15 4 6" xfId="31937" xr:uid="{00000000-0005-0000-0000-00005D7C0000}"/>
    <cellStyle name="Normal 5 10 2 15 4 7" xfId="31938" xr:uid="{00000000-0005-0000-0000-00005E7C0000}"/>
    <cellStyle name="Normal 5 10 2 15 4 8" xfId="31939" xr:uid="{00000000-0005-0000-0000-00005F7C0000}"/>
    <cellStyle name="Normal 5 10 2 15 4 9" xfId="31940" xr:uid="{00000000-0005-0000-0000-0000607C0000}"/>
    <cellStyle name="Normal 5 10 2 15 5" xfId="31941" xr:uid="{00000000-0005-0000-0000-0000617C0000}"/>
    <cellStyle name="Normal 5 10 2 15 5 10" xfId="31942" xr:uid="{00000000-0005-0000-0000-0000627C0000}"/>
    <cellStyle name="Normal 5 10 2 15 5 2" xfId="31943" xr:uid="{00000000-0005-0000-0000-0000637C0000}"/>
    <cellStyle name="Normal 5 10 2 15 5 3" xfId="31944" xr:uid="{00000000-0005-0000-0000-0000647C0000}"/>
    <cellStyle name="Normal 5 10 2 15 5 4" xfId="31945" xr:uid="{00000000-0005-0000-0000-0000657C0000}"/>
    <cellStyle name="Normal 5 10 2 15 5 5" xfId="31946" xr:uid="{00000000-0005-0000-0000-0000667C0000}"/>
    <cellStyle name="Normal 5 10 2 15 5 6" xfId="31947" xr:uid="{00000000-0005-0000-0000-0000677C0000}"/>
    <cellStyle name="Normal 5 10 2 15 5 7" xfId="31948" xr:uid="{00000000-0005-0000-0000-0000687C0000}"/>
    <cellStyle name="Normal 5 10 2 15 5 8" xfId="31949" xr:uid="{00000000-0005-0000-0000-0000697C0000}"/>
    <cellStyle name="Normal 5 10 2 15 5 9" xfId="31950" xr:uid="{00000000-0005-0000-0000-00006A7C0000}"/>
    <cellStyle name="Normal 5 10 2 15 6" xfId="31951" xr:uid="{00000000-0005-0000-0000-00006B7C0000}"/>
    <cellStyle name="Normal 5 10 2 15 7" xfId="31952" xr:uid="{00000000-0005-0000-0000-00006C7C0000}"/>
    <cellStyle name="Normal 5 10 2 15 8" xfId="31953" xr:uid="{00000000-0005-0000-0000-00006D7C0000}"/>
    <cellStyle name="Normal 5 10 2 15 9" xfId="31954" xr:uid="{00000000-0005-0000-0000-00006E7C0000}"/>
    <cellStyle name="Normal 5 10 2 16" xfId="31955" xr:uid="{00000000-0005-0000-0000-00006F7C0000}"/>
    <cellStyle name="Normal 5 10 2 16 10" xfId="31956" xr:uid="{00000000-0005-0000-0000-0000707C0000}"/>
    <cellStyle name="Normal 5 10 2 16 11" xfId="31957" xr:uid="{00000000-0005-0000-0000-0000717C0000}"/>
    <cellStyle name="Normal 5 10 2 16 12" xfId="31958" xr:uid="{00000000-0005-0000-0000-0000727C0000}"/>
    <cellStyle name="Normal 5 10 2 16 13" xfId="31959" xr:uid="{00000000-0005-0000-0000-0000737C0000}"/>
    <cellStyle name="Normal 5 10 2 16 14" xfId="31960" xr:uid="{00000000-0005-0000-0000-0000747C0000}"/>
    <cellStyle name="Normal 5 10 2 16 2" xfId="31961" xr:uid="{00000000-0005-0000-0000-0000757C0000}"/>
    <cellStyle name="Normal 5 10 2 16 2 10" xfId="31962" xr:uid="{00000000-0005-0000-0000-0000767C0000}"/>
    <cellStyle name="Normal 5 10 2 16 2 2" xfId="31963" xr:uid="{00000000-0005-0000-0000-0000777C0000}"/>
    <cellStyle name="Normal 5 10 2 16 2 3" xfId="31964" xr:uid="{00000000-0005-0000-0000-0000787C0000}"/>
    <cellStyle name="Normal 5 10 2 16 2 4" xfId="31965" xr:uid="{00000000-0005-0000-0000-0000797C0000}"/>
    <cellStyle name="Normal 5 10 2 16 2 5" xfId="31966" xr:uid="{00000000-0005-0000-0000-00007A7C0000}"/>
    <cellStyle name="Normal 5 10 2 16 2 6" xfId="31967" xr:uid="{00000000-0005-0000-0000-00007B7C0000}"/>
    <cellStyle name="Normal 5 10 2 16 2 7" xfId="31968" xr:uid="{00000000-0005-0000-0000-00007C7C0000}"/>
    <cellStyle name="Normal 5 10 2 16 2 8" xfId="31969" xr:uid="{00000000-0005-0000-0000-00007D7C0000}"/>
    <cellStyle name="Normal 5 10 2 16 2 9" xfId="31970" xr:uid="{00000000-0005-0000-0000-00007E7C0000}"/>
    <cellStyle name="Normal 5 10 2 16 3" xfId="31971" xr:uid="{00000000-0005-0000-0000-00007F7C0000}"/>
    <cellStyle name="Normal 5 10 2 16 3 10" xfId="31972" xr:uid="{00000000-0005-0000-0000-0000807C0000}"/>
    <cellStyle name="Normal 5 10 2 16 3 2" xfId="31973" xr:uid="{00000000-0005-0000-0000-0000817C0000}"/>
    <cellStyle name="Normal 5 10 2 16 3 3" xfId="31974" xr:uid="{00000000-0005-0000-0000-0000827C0000}"/>
    <cellStyle name="Normal 5 10 2 16 3 4" xfId="31975" xr:uid="{00000000-0005-0000-0000-0000837C0000}"/>
    <cellStyle name="Normal 5 10 2 16 3 5" xfId="31976" xr:uid="{00000000-0005-0000-0000-0000847C0000}"/>
    <cellStyle name="Normal 5 10 2 16 3 6" xfId="31977" xr:uid="{00000000-0005-0000-0000-0000857C0000}"/>
    <cellStyle name="Normal 5 10 2 16 3 7" xfId="31978" xr:uid="{00000000-0005-0000-0000-0000867C0000}"/>
    <cellStyle name="Normal 5 10 2 16 3 8" xfId="31979" xr:uid="{00000000-0005-0000-0000-0000877C0000}"/>
    <cellStyle name="Normal 5 10 2 16 3 9" xfId="31980" xr:uid="{00000000-0005-0000-0000-0000887C0000}"/>
    <cellStyle name="Normal 5 10 2 16 4" xfId="31981" xr:uid="{00000000-0005-0000-0000-0000897C0000}"/>
    <cellStyle name="Normal 5 10 2 16 4 10" xfId="31982" xr:uid="{00000000-0005-0000-0000-00008A7C0000}"/>
    <cellStyle name="Normal 5 10 2 16 4 2" xfId="31983" xr:uid="{00000000-0005-0000-0000-00008B7C0000}"/>
    <cellStyle name="Normal 5 10 2 16 4 3" xfId="31984" xr:uid="{00000000-0005-0000-0000-00008C7C0000}"/>
    <cellStyle name="Normal 5 10 2 16 4 4" xfId="31985" xr:uid="{00000000-0005-0000-0000-00008D7C0000}"/>
    <cellStyle name="Normal 5 10 2 16 4 5" xfId="31986" xr:uid="{00000000-0005-0000-0000-00008E7C0000}"/>
    <cellStyle name="Normal 5 10 2 16 4 6" xfId="31987" xr:uid="{00000000-0005-0000-0000-00008F7C0000}"/>
    <cellStyle name="Normal 5 10 2 16 4 7" xfId="31988" xr:uid="{00000000-0005-0000-0000-0000907C0000}"/>
    <cellStyle name="Normal 5 10 2 16 4 8" xfId="31989" xr:uid="{00000000-0005-0000-0000-0000917C0000}"/>
    <cellStyle name="Normal 5 10 2 16 4 9" xfId="31990" xr:uid="{00000000-0005-0000-0000-0000927C0000}"/>
    <cellStyle name="Normal 5 10 2 16 5" xfId="31991" xr:uid="{00000000-0005-0000-0000-0000937C0000}"/>
    <cellStyle name="Normal 5 10 2 16 5 10" xfId="31992" xr:uid="{00000000-0005-0000-0000-0000947C0000}"/>
    <cellStyle name="Normal 5 10 2 16 5 2" xfId="31993" xr:uid="{00000000-0005-0000-0000-0000957C0000}"/>
    <cellStyle name="Normal 5 10 2 16 5 3" xfId="31994" xr:uid="{00000000-0005-0000-0000-0000967C0000}"/>
    <cellStyle name="Normal 5 10 2 16 5 4" xfId="31995" xr:uid="{00000000-0005-0000-0000-0000977C0000}"/>
    <cellStyle name="Normal 5 10 2 16 5 5" xfId="31996" xr:uid="{00000000-0005-0000-0000-0000987C0000}"/>
    <cellStyle name="Normal 5 10 2 16 5 6" xfId="31997" xr:uid="{00000000-0005-0000-0000-0000997C0000}"/>
    <cellStyle name="Normal 5 10 2 16 5 7" xfId="31998" xr:uid="{00000000-0005-0000-0000-00009A7C0000}"/>
    <cellStyle name="Normal 5 10 2 16 5 8" xfId="31999" xr:uid="{00000000-0005-0000-0000-00009B7C0000}"/>
    <cellStyle name="Normal 5 10 2 16 5 9" xfId="32000" xr:uid="{00000000-0005-0000-0000-00009C7C0000}"/>
    <cellStyle name="Normal 5 10 2 16 6" xfId="32001" xr:uid="{00000000-0005-0000-0000-00009D7C0000}"/>
    <cellStyle name="Normal 5 10 2 16 7" xfId="32002" xr:uid="{00000000-0005-0000-0000-00009E7C0000}"/>
    <cellStyle name="Normal 5 10 2 16 8" xfId="32003" xr:uid="{00000000-0005-0000-0000-00009F7C0000}"/>
    <cellStyle name="Normal 5 10 2 16 9" xfId="32004" xr:uid="{00000000-0005-0000-0000-0000A07C0000}"/>
    <cellStyle name="Normal 5 10 2 17" xfId="32005" xr:uid="{00000000-0005-0000-0000-0000A17C0000}"/>
    <cellStyle name="Normal 5 10 2 17 10" xfId="32006" xr:uid="{00000000-0005-0000-0000-0000A27C0000}"/>
    <cellStyle name="Normal 5 10 2 17 11" xfId="32007" xr:uid="{00000000-0005-0000-0000-0000A37C0000}"/>
    <cellStyle name="Normal 5 10 2 17 12" xfId="32008" xr:uid="{00000000-0005-0000-0000-0000A47C0000}"/>
    <cellStyle name="Normal 5 10 2 17 13" xfId="32009" xr:uid="{00000000-0005-0000-0000-0000A57C0000}"/>
    <cellStyle name="Normal 5 10 2 17 14" xfId="32010" xr:uid="{00000000-0005-0000-0000-0000A67C0000}"/>
    <cellStyle name="Normal 5 10 2 17 2" xfId="32011" xr:uid="{00000000-0005-0000-0000-0000A77C0000}"/>
    <cellStyle name="Normal 5 10 2 17 2 10" xfId="32012" xr:uid="{00000000-0005-0000-0000-0000A87C0000}"/>
    <cellStyle name="Normal 5 10 2 17 2 2" xfId="32013" xr:uid="{00000000-0005-0000-0000-0000A97C0000}"/>
    <cellStyle name="Normal 5 10 2 17 2 3" xfId="32014" xr:uid="{00000000-0005-0000-0000-0000AA7C0000}"/>
    <cellStyle name="Normal 5 10 2 17 2 4" xfId="32015" xr:uid="{00000000-0005-0000-0000-0000AB7C0000}"/>
    <cellStyle name="Normal 5 10 2 17 2 5" xfId="32016" xr:uid="{00000000-0005-0000-0000-0000AC7C0000}"/>
    <cellStyle name="Normal 5 10 2 17 2 6" xfId="32017" xr:uid="{00000000-0005-0000-0000-0000AD7C0000}"/>
    <cellStyle name="Normal 5 10 2 17 2 7" xfId="32018" xr:uid="{00000000-0005-0000-0000-0000AE7C0000}"/>
    <cellStyle name="Normal 5 10 2 17 2 8" xfId="32019" xr:uid="{00000000-0005-0000-0000-0000AF7C0000}"/>
    <cellStyle name="Normal 5 10 2 17 2 9" xfId="32020" xr:uid="{00000000-0005-0000-0000-0000B07C0000}"/>
    <cellStyle name="Normal 5 10 2 17 3" xfId="32021" xr:uid="{00000000-0005-0000-0000-0000B17C0000}"/>
    <cellStyle name="Normal 5 10 2 17 3 10" xfId="32022" xr:uid="{00000000-0005-0000-0000-0000B27C0000}"/>
    <cellStyle name="Normal 5 10 2 17 3 2" xfId="32023" xr:uid="{00000000-0005-0000-0000-0000B37C0000}"/>
    <cellStyle name="Normal 5 10 2 17 3 3" xfId="32024" xr:uid="{00000000-0005-0000-0000-0000B47C0000}"/>
    <cellStyle name="Normal 5 10 2 17 3 4" xfId="32025" xr:uid="{00000000-0005-0000-0000-0000B57C0000}"/>
    <cellStyle name="Normal 5 10 2 17 3 5" xfId="32026" xr:uid="{00000000-0005-0000-0000-0000B67C0000}"/>
    <cellStyle name="Normal 5 10 2 17 3 6" xfId="32027" xr:uid="{00000000-0005-0000-0000-0000B77C0000}"/>
    <cellStyle name="Normal 5 10 2 17 3 7" xfId="32028" xr:uid="{00000000-0005-0000-0000-0000B87C0000}"/>
    <cellStyle name="Normal 5 10 2 17 3 8" xfId="32029" xr:uid="{00000000-0005-0000-0000-0000B97C0000}"/>
    <cellStyle name="Normal 5 10 2 17 3 9" xfId="32030" xr:uid="{00000000-0005-0000-0000-0000BA7C0000}"/>
    <cellStyle name="Normal 5 10 2 17 4" xfId="32031" xr:uid="{00000000-0005-0000-0000-0000BB7C0000}"/>
    <cellStyle name="Normal 5 10 2 17 4 10" xfId="32032" xr:uid="{00000000-0005-0000-0000-0000BC7C0000}"/>
    <cellStyle name="Normal 5 10 2 17 4 2" xfId="32033" xr:uid="{00000000-0005-0000-0000-0000BD7C0000}"/>
    <cellStyle name="Normal 5 10 2 17 4 3" xfId="32034" xr:uid="{00000000-0005-0000-0000-0000BE7C0000}"/>
    <cellStyle name="Normal 5 10 2 17 4 4" xfId="32035" xr:uid="{00000000-0005-0000-0000-0000BF7C0000}"/>
    <cellStyle name="Normal 5 10 2 17 4 5" xfId="32036" xr:uid="{00000000-0005-0000-0000-0000C07C0000}"/>
    <cellStyle name="Normal 5 10 2 17 4 6" xfId="32037" xr:uid="{00000000-0005-0000-0000-0000C17C0000}"/>
    <cellStyle name="Normal 5 10 2 17 4 7" xfId="32038" xr:uid="{00000000-0005-0000-0000-0000C27C0000}"/>
    <cellStyle name="Normal 5 10 2 17 4 8" xfId="32039" xr:uid="{00000000-0005-0000-0000-0000C37C0000}"/>
    <cellStyle name="Normal 5 10 2 17 4 9" xfId="32040" xr:uid="{00000000-0005-0000-0000-0000C47C0000}"/>
    <cellStyle name="Normal 5 10 2 17 5" xfId="32041" xr:uid="{00000000-0005-0000-0000-0000C57C0000}"/>
    <cellStyle name="Normal 5 10 2 17 5 10" xfId="32042" xr:uid="{00000000-0005-0000-0000-0000C67C0000}"/>
    <cellStyle name="Normal 5 10 2 17 5 2" xfId="32043" xr:uid="{00000000-0005-0000-0000-0000C77C0000}"/>
    <cellStyle name="Normal 5 10 2 17 5 3" xfId="32044" xr:uid="{00000000-0005-0000-0000-0000C87C0000}"/>
    <cellStyle name="Normal 5 10 2 17 5 4" xfId="32045" xr:uid="{00000000-0005-0000-0000-0000C97C0000}"/>
    <cellStyle name="Normal 5 10 2 17 5 5" xfId="32046" xr:uid="{00000000-0005-0000-0000-0000CA7C0000}"/>
    <cellStyle name="Normal 5 10 2 17 5 6" xfId="32047" xr:uid="{00000000-0005-0000-0000-0000CB7C0000}"/>
    <cellStyle name="Normal 5 10 2 17 5 7" xfId="32048" xr:uid="{00000000-0005-0000-0000-0000CC7C0000}"/>
    <cellStyle name="Normal 5 10 2 17 5 8" xfId="32049" xr:uid="{00000000-0005-0000-0000-0000CD7C0000}"/>
    <cellStyle name="Normal 5 10 2 17 5 9" xfId="32050" xr:uid="{00000000-0005-0000-0000-0000CE7C0000}"/>
    <cellStyle name="Normal 5 10 2 17 6" xfId="32051" xr:uid="{00000000-0005-0000-0000-0000CF7C0000}"/>
    <cellStyle name="Normal 5 10 2 17 7" xfId="32052" xr:uid="{00000000-0005-0000-0000-0000D07C0000}"/>
    <cellStyle name="Normal 5 10 2 17 8" xfId="32053" xr:uid="{00000000-0005-0000-0000-0000D17C0000}"/>
    <cellStyle name="Normal 5 10 2 17 9" xfId="32054" xr:uid="{00000000-0005-0000-0000-0000D27C0000}"/>
    <cellStyle name="Normal 5 10 2 18" xfId="32055" xr:uid="{00000000-0005-0000-0000-0000D37C0000}"/>
    <cellStyle name="Normal 5 10 2 18 10" xfId="32056" xr:uid="{00000000-0005-0000-0000-0000D47C0000}"/>
    <cellStyle name="Normal 5 10 2 18 11" xfId="32057" xr:uid="{00000000-0005-0000-0000-0000D57C0000}"/>
    <cellStyle name="Normal 5 10 2 18 12" xfId="32058" xr:uid="{00000000-0005-0000-0000-0000D67C0000}"/>
    <cellStyle name="Normal 5 10 2 18 13" xfId="32059" xr:uid="{00000000-0005-0000-0000-0000D77C0000}"/>
    <cellStyle name="Normal 5 10 2 18 14" xfId="32060" xr:uid="{00000000-0005-0000-0000-0000D87C0000}"/>
    <cellStyle name="Normal 5 10 2 18 2" xfId="32061" xr:uid="{00000000-0005-0000-0000-0000D97C0000}"/>
    <cellStyle name="Normal 5 10 2 18 2 10" xfId="32062" xr:uid="{00000000-0005-0000-0000-0000DA7C0000}"/>
    <cellStyle name="Normal 5 10 2 18 2 2" xfId="32063" xr:uid="{00000000-0005-0000-0000-0000DB7C0000}"/>
    <cellStyle name="Normal 5 10 2 18 2 3" xfId="32064" xr:uid="{00000000-0005-0000-0000-0000DC7C0000}"/>
    <cellStyle name="Normal 5 10 2 18 2 4" xfId="32065" xr:uid="{00000000-0005-0000-0000-0000DD7C0000}"/>
    <cellStyle name="Normal 5 10 2 18 2 5" xfId="32066" xr:uid="{00000000-0005-0000-0000-0000DE7C0000}"/>
    <cellStyle name="Normal 5 10 2 18 2 6" xfId="32067" xr:uid="{00000000-0005-0000-0000-0000DF7C0000}"/>
    <cellStyle name="Normal 5 10 2 18 2 7" xfId="32068" xr:uid="{00000000-0005-0000-0000-0000E07C0000}"/>
    <cellStyle name="Normal 5 10 2 18 2 8" xfId="32069" xr:uid="{00000000-0005-0000-0000-0000E17C0000}"/>
    <cellStyle name="Normal 5 10 2 18 2 9" xfId="32070" xr:uid="{00000000-0005-0000-0000-0000E27C0000}"/>
    <cellStyle name="Normal 5 10 2 18 3" xfId="32071" xr:uid="{00000000-0005-0000-0000-0000E37C0000}"/>
    <cellStyle name="Normal 5 10 2 18 3 10" xfId="32072" xr:uid="{00000000-0005-0000-0000-0000E47C0000}"/>
    <cellStyle name="Normal 5 10 2 18 3 2" xfId="32073" xr:uid="{00000000-0005-0000-0000-0000E57C0000}"/>
    <cellStyle name="Normal 5 10 2 18 3 3" xfId="32074" xr:uid="{00000000-0005-0000-0000-0000E67C0000}"/>
    <cellStyle name="Normal 5 10 2 18 3 4" xfId="32075" xr:uid="{00000000-0005-0000-0000-0000E77C0000}"/>
    <cellStyle name="Normal 5 10 2 18 3 5" xfId="32076" xr:uid="{00000000-0005-0000-0000-0000E87C0000}"/>
    <cellStyle name="Normal 5 10 2 18 3 6" xfId="32077" xr:uid="{00000000-0005-0000-0000-0000E97C0000}"/>
    <cellStyle name="Normal 5 10 2 18 3 7" xfId="32078" xr:uid="{00000000-0005-0000-0000-0000EA7C0000}"/>
    <cellStyle name="Normal 5 10 2 18 3 8" xfId="32079" xr:uid="{00000000-0005-0000-0000-0000EB7C0000}"/>
    <cellStyle name="Normal 5 10 2 18 3 9" xfId="32080" xr:uid="{00000000-0005-0000-0000-0000EC7C0000}"/>
    <cellStyle name="Normal 5 10 2 18 4" xfId="32081" xr:uid="{00000000-0005-0000-0000-0000ED7C0000}"/>
    <cellStyle name="Normal 5 10 2 18 4 10" xfId="32082" xr:uid="{00000000-0005-0000-0000-0000EE7C0000}"/>
    <cellStyle name="Normal 5 10 2 18 4 2" xfId="32083" xr:uid="{00000000-0005-0000-0000-0000EF7C0000}"/>
    <cellStyle name="Normal 5 10 2 18 4 3" xfId="32084" xr:uid="{00000000-0005-0000-0000-0000F07C0000}"/>
    <cellStyle name="Normal 5 10 2 18 4 4" xfId="32085" xr:uid="{00000000-0005-0000-0000-0000F17C0000}"/>
    <cellStyle name="Normal 5 10 2 18 4 5" xfId="32086" xr:uid="{00000000-0005-0000-0000-0000F27C0000}"/>
    <cellStyle name="Normal 5 10 2 18 4 6" xfId="32087" xr:uid="{00000000-0005-0000-0000-0000F37C0000}"/>
    <cellStyle name="Normal 5 10 2 18 4 7" xfId="32088" xr:uid="{00000000-0005-0000-0000-0000F47C0000}"/>
    <cellStyle name="Normal 5 10 2 18 4 8" xfId="32089" xr:uid="{00000000-0005-0000-0000-0000F57C0000}"/>
    <cellStyle name="Normal 5 10 2 18 4 9" xfId="32090" xr:uid="{00000000-0005-0000-0000-0000F67C0000}"/>
    <cellStyle name="Normal 5 10 2 18 5" xfId="32091" xr:uid="{00000000-0005-0000-0000-0000F77C0000}"/>
    <cellStyle name="Normal 5 10 2 18 5 10" xfId="32092" xr:uid="{00000000-0005-0000-0000-0000F87C0000}"/>
    <cellStyle name="Normal 5 10 2 18 5 2" xfId="32093" xr:uid="{00000000-0005-0000-0000-0000F97C0000}"/>
    <cellStyle name="Normal 5 10 2 18 5 3" xfId="32094" xr:uid="{00000000-0005-0000-0000-0000FA7C0000}"/>
    <cellStyle name="Normal 5 10 2 18 5 4" xfId="32095" xr:uid="{00000000-0005-0000-0000-0000FB7C0000}"/>
    <cellStyle name="Normal 5 10 2 18 5 5" xfId="32096" xr:uid="{00000000-0005-0000-0000-0000FC7C0000}"/>
    <cellStyle name="Normal 5 10 2 18 5 6" xfId="32097" xr:uid="{00000000-0005-0000-0000-0000FD7C0000}"/>
    <cellStyle name="Normal 5 10 2 18 5 7" xfId="32098" xr:uid="{00000000-0005-0000-0000-0000FE7C0000}"/>
    <cellStyle name="Normal 5 10 2 18 5 8" xfId="32099" xr:uid="{00000000-0005-0000-0000-0000FF7C0000}"/>
    <cellStyle name="Normal 5 10 2 18 5 9" xfId="32100" xr:uid="{00000000-0005-0000-0000-0000007D0000}"/>
    <cellStyle name="Normal 5 10 2 18 6" xfId="32101" xr:uid="{00000000-0005-0000-0000-0000017D0000}"/>
    <cellStyle name="Normal 5 10 2 18 7" xfId="32102" xr:uid="{00000000-0005-0000-0000-0000027D0000}"/>
    <cellStyle name="Normal 5 10 2 18 8" xfId="32103" xr:uid="{00000000-0005-0000-0000-0000037D0000}"/>
    <cellStyle name="Normal 5 10 2 18 9" xfId="32104" xr:uid="{00000000-0005-0000-0000-0000047D0000}"/>
    <cellStyle name="Normal 5 10 2 19" xfId="32105" xr:uid="{00000000-0005-0000-0000-0000057D0000}"/>
    <cellStyle name="Normal 5 10 2 19 10" xfId="32106" xr:uid="{00000000-0005-0000-0000-0000067D0000}"/>
    <cellStyle name="Normal 5 10 2 19 11" xfId="32107" xr:uid="{00000000-0005-0000-0000-0000077D0000}"/>
    <cellStyle name="Normal 5 10 2 19 12" xfId="32108" xr:uid="{00000000-0005-0000-0000-0000087D0000}"/>
    <cellStyle name="Normal 5 10 2 19 13" xfId="32109" xr:uid="{00000000-0005-0000-0000-0000097D0000}"/>
    <cellStyle name="Normal 5 10 2 19 14" xfId="32110" xr:uid="{00000000-0005-0000-0000-00000A7D0000}"/>
    <cellStyle name="Normal 5 10 2 19 2" xfId="32111" xr:uid="{00000000-0005-0000-0000-00000B7D0000}"/>
    <cellStyle name="Normal 5 10 2 19 2 10" xfId="32112" xr:uid="{00000000-0005-0000-0000-00000C7D0000}"/>
    <cellStyle name="Normal 5 10 2 19 2 2" xfId="32113" xr:uid="{00000000-0005-0000-0000-00000D7D0000}"/>
    <cellStyle name="Normal 5 10 2 19 2 3" xfId="32114" xr:uid="{00000000-0005-0000-0000-00000E7D0000}"/>
    <cellStyle name="Normal 5 10 2 19 2 4" xfId="32115" xr:uid="{00000000-0005-0000-0000-00000F7D0000}"/>
    <cellStyle name="Normal 5 10 2 19 2 5" xfId="32116" xr:uid="{00000000-0005-0000-0000-0000107D0000}"/>
    <cellStyle name="Normal 5 10 2 19 2 6" xfId="32117" xr:uid="{00000000-0005-0000-0000-0000117D0000}"/>
    <cellStyle name="Normal 5 10 2 19 2 7" xfId="32118" xr:uid="{00000000-0005-0000-0000-0000127D0000}"/>
    <cellStyle name="Normal 5 10 2 19 2 8" xfId="32119" xr:uid="{00000000-0005-0000-0000-0000137D0000}"/>
    <cellStyle name="Normal 5 10 2 19 2 9" xfId="32120" xr:uid="{00000000-0005-0000-0000-0000147D0000}"/>
    <cellStyle name="Normal 5 10 2 19 3" xfId="32121" xr:uid="{00000000-0005-0000-0000-0000157D0000}"/>
    <cellStyle name="Normal 5 10 2 19 3 10" xfId="32122" xr:uid="{00000000-0005-0000-0000-0000167D0000}"/>
    <cellStyle name="Normal 5 10 2 19 3 2" xfId="32123" xr:uid="{00000000-0005-0000-0000-0000177D0000}"/>
    <cellStyle name="Normal 5 10 2 19 3 3" xfId="32124" xr:uid="{00000000-0005-0000-0000-0000187D0000}"/>
    <cellStyle name="Normal 5 10 2 19 3 4" xfId="32125" xr:uid="{00000000-0005-0000-0000-0000197D0000}"/>
    <cellStyle name="Normal 5 10 2 19 3 5" xfId="32126" xr:uid="{00000000-0005-0000-0000-00001A7D0000}"/>
    <cellStyle name="Normal 5 10 2 19 3 6" xfId="32127" xr:uid="{00000000-0005-0000-0000-00001B7D0000}"/>
    <cellStyle name="Normal 5 10 2 19 3 7" xfId="32128" xr:uid="{00000000-0005-0000-0000-00001C7D0000}"/>
    <cellStyle name="Normal 5 10 2 19 3 8" xfId="32129" xr:uid="{00000000-0005-0000-0000-00001D7D0000}"/>
    <cellStyle name="Normal 5 10 2 19 3 9" xfId="32130" xr:uid="{00000000-0005-0000-0000-00001E7D0000}"/>
    <cellStyle name="Normal 5 10 2 19 4" xfId="32131" xr:uid="{00000000-0005-0000-0000-00001F7D0000}"/>
    <cellStyle name="Normal 5 10 2 19 4 10" xfId="32132" xr:uid="{00000000-0005-0000-0000-0000207D0000}"/>
    <cellStyle name="Normal 5 10 2 19 4 2" xfId="32133" xr:uid="{00000000-0005-0000-0000-0000217D0000}"/>
    <cellStyle name="Normal 5 10 2 19 4 3" xfId="32134" xr:uid="{00000000-0005-0000-0000-0000227D0000}"/>
    <cellStyle name="Normal 5 10 2 19 4 4" xfId="32135" xr:uid="{00000000-0005-0000-0000-0000237D0000}"/>
    <cellStyle name="Normal 5 10 2 19 4 5" xfId="32136" xr:uid="{00000000-0005-0000-0000-0000247D0000}"/>
    <cellStyle name="Normal 5 10 2 19 4 6" xfId="32137" xr:uid="{00000000-0005-0000-0000-0000257D0000}"/>
    <cellStyle name="Normal 5 10 2 19 4 7" xfId="32138" xr:uid="{00000000-0005-0000-0000-0000267D0000}"/>
    <cellStyle name="Normal 5 10 2 19 4 8" xfId="32139" xr:uid="{00000000-0005-0000-0000-0000277D0000}"/>
    <cellStyle name="Normal 5 10 2 19 4 9" xfId="32140" xr:uid="{00000000-0005-0000-0000-0000287D0000}"/>
    <cellStyle name="Normal 5 10 2 19 5" xfId="32141" xr:uid="{00000000-0005-0000-0000-0000297D0000}"/>
    <cellStyle name="Normal 5 10 2 19 5 10" xfId="32142" xr:uid="{00000000-0005-0000-0000-00002A7D0000}"/>
    <cellStyle name="Normal 5 10 2 19 5 2" xfId="32143" xr:uid="{00000000-0005-0000-0000-00002B7D0000}"/>
    <cellStyle name="Normal 5 10 2 19 5 3" xfId="32144" xr:uid="{00000000-0005-0000-0000-00002C7D0000}"/>
    <cellStyle name="Normal 5 10 2 19 5 4" xfId="32145" xr:uid="{00000000-0005-0000-0000-00002D7D0000}"/>
    <cellStyle name="Normal 5 10 2 19 5 5" xfId="32146" xr:uid="{00000000-0005-0000-0000-00002E7D0000}"/>
    <cellStyle name="Normal 5 10 2 19 5 6" xfId="32147" xr:uid="{00000000-0005-0000-0000-00002F7D0000}"/>
    <cellStyle name="Normal 5 10 2 19 5 7" xfId="32148" xr:uid="{00000000-0005-0000-0000-0000307D0000}"/>
    <cellStyle name="Normal 5 10 2 19 5 8" xfId="32149" xr:uid="{00000000-0005-0000-0000-0000317D0000}"/>
    <cellStyle name="Normal 5 10 2 19 5 9" xfId="32150" xr:uid="{00000000-0005-0000-0000-0000327D0000}"/>
    <cellStyle name="Normal 5 10 2 19 6" xfId="32151" xr:uid="{00000000-0005-0000-0000-0000337D0000}"/>
    <cellStyle name="Normal 5 10 2 19 7" xfId="32152" xr:uid="{00000000-0005-0000-0000-0000347D0000}"/>
    <cellStyle name="Normal 5 10 2 19 8" xfId="32153" xr:uid="{00000000-0005-0000-0000-0000357D0000}"/>
    <cellStyle name="Normal 5 10 2 19 9" xfId="32154" xr:uid="{00000000-0005-0000-0000-0000367D0000}"/>
    <cellStyle name="Normal 5 10 2 2" xfId="32155" xr:uid="{00000000-0005-0000-0000-0000377D0000}"/>
    <cellStyle name="Normal 5 10 2 2 10" xfId="32156" xr:uid="{00000000-0005-0000-0000-0000387D0000}"/>
    <cellStyle name="Normal 5 10 2 2 11" xfId="32157" xr:uid="{00000000-0005-0000-0000-0000397D0000}"/>
    <cellStyle name="Normal 5 10 2 2 12" xfId="32158" xr:uid="{00000000-0005-0000-0000-00003A7D0000}"/>
    <cellStyle name="Normal 5 10 2 2 13" xfId="32159" xr:uid="{00000000-0005-0000-0000-00003B7D0000}"/>
    <cellStyle name="Normal 5 10 2 2 14" xfId="32160" xr:uid="{00000000-0005-0000-0000-00003C7D0000}"/>
    <cellStyle name="Normal 5 10 2 2 15" xfId="32161" xr:uid="{00000000-0005-0000-0000-00003D7D0000}"/>
    <cellStyle name="Normal 5 10 2 2 16" xfId="32162" xr:uid="{00000000-0005-0000-0000-00003E7D0000}"/>
    <cellStyle name="Normal 5 10 2 2 2" xfId="32163" xr:uid="{00000000-0005-0000-0000-00003F7D0000}"/>
    <cellStyle name="Normal 5 10 2 2 2 10" xfId="32164" xr:uid="{00000000-0005-0000-0000-0000407D0000}"/>
    <cellStyle name="Normal 5 10 2 2 2 2" xfId="32165" xr:uid="{00000000-0005-0000-0000-0000417D0000}"/>
    <cellStyle name="Normal 5 10 2 2 2 3" xfId="32166" xr:uid="{00000000-0005-0000-0000-0000427D0000}"/>
    <cellStyle name="Normal 5 10 2 2 2 4" xfId="32167" xr:uid="{00000000-0005-0000-0000-0000437D0000}"/>
    <cellStyle name="Normal 5 10 2 2 2 5" xfId="32168" xr:uid="{00000000-0005-0000-0000-0000447D0000}"/>
    <cellStyle name="Normal 5 10 2 2 2 6" xfId="32169" xr:uid="{00000000-0005-0000-0000-0000457D0000}"/>
    <cellStyle name="Normal 5 10 2 2 2 7" xfId="32170" xr:uid="{00000000-0005-0000-0000-0000467D0000}"/>
    <cellStyle name="Normal 5 10 2 2 2 8" xfId="32171" xr:uid="{00000000-0005-0000-0000-0000477D0000}"/>
    <cellStyle name="Normal 5 10 2 2 2 9" xfId="32172" xr:uid="{00000000-0005-0000-0000-0000487D0000}"/>
    <cellStyle name="Normal 5 10 2 2 3" xfId="32173" xr:uid="{00000000-0005-0000-0000-0000497D0000}"/>
    <cellStyle name="Normal 5 10 2 2 3 10" xfId="32174" xr:uid="{00000000-0005-0000-0000-00004A7D0000}"/>
    <cellStyle name="Normal 5 10 2 2 3 2" xfId="32175" xr:uid="{00000000-0005-0000-0000-00004B7D0000}"/>
    <cellStyle name="Normal 5 10 2 2 3 3" xfId="32176" xr:uid="{00000000-0005-0000-0000-00004C7D0000}"/>
    <cellStyle name="Normal 5 10 2 2 3 4" xfId="32177" xr:uid="{00000000-0005-0000-0000-00004D7D0000}"/>
    <cellStyle name="Normal 5 10 2 2 3 5" xfId="32178" xr:uid="{00000000-0005-0000-0000-00004E7D0000}"/>
    <cellStyle name="Normal 5 10 2 2 3 6" xfId="32179" xr:uid="{00000000-0005-0000-0000-00004F7D0000}"/>
    <cellStyle name="Normal 5 10 2 2 3 7" xfId="32180" xr:uid="{00000000-0005-0000-0000-0000507D0000}"/>
    <cellStyle name="Normal 5 10 2 2 3 8" xfId="32181" xr:uid="{00000000-0005-0000-0000-0000517D0000}"/>
    <cellStyle name="Normal 5 10 2 2 3 9" xfId="32182" xr:uid="{00000000-0005-0000-0000-0000527D0000}"/>
    <cellStyle name="Normal 5 10 2 2 4" xfId="32183" xr:uid="{00000000-0005-0000-0000-0000537D0000}"/>
    <cellStyle name="Normal 5 10 2 2 4 10" xfId="32184" xr:uid="{00000000-0005-0000-0000-0000547D0000}"/>
    <cellStyle name="Normal 5 10 2 2 4 2" xfId="32185" xr:uid="{00000000-0005-0000-0000-0000557D0000}"/>
    <cellStyle name="Normal 5 10 2 2 4 3" xfId="32186" xr:uid="{00000000-0005-0000-0000-0000567D0000}"/>
    <cellStyle name="Normal 5 10 2 2 4 4" xfId="32187" xr:uid="{00000000-0005-0000-0000-0000577D0000}"/>
    <cellStyle name="Normal 5 10 2 2 4 5" xfId="32188" xr:uid="{00000000-0005-0000-0000-0000587D0000}"/>
    <cellStyle name="Normal 5 10 2 2 4 6" xfId="32189" xr:uid="{00000000-0005-0000-0000-0000597D0000}"/>
    <cellStyle name="Normal 5 10 2 2 4 7" xfId="32190" xr:uid="{00000000-0005-0000-0000-00005A7D0000}"/>
    <cellStyle name="Normal 5 10 2 2 4 8" xfId="32191" xr:uid="{00000000-0005-0000-0000-00005B7D0000}"/>
    <cellStyle name="Normal 5 10 2 2 4 9" xfId="32192" xr:uid="{00000000-0005-0000-0000-00005C7D0000}"/>
    <cellStyle name="Normal 5 10 2 2 5" xfId="32193" xr:uid="{00000000-0005-0000-0000-00005D7D0000}"/>
    <cellStyle name="Normal 5 10 2 2 5 10" xfId="32194" xr:uid="{00000000-0005-0000-0000-00005E7D0000}"/>
    <cellStyle name="Normal 5 10 2 2 5 2" xfId="32195" xr:uid="{00000000-0005-0000-0000-00005F7D0000}"/>
    <cellStyle name="Normal 5 10 2 2 5 3" xfId="32196" xr:uid="{00000000-0005-0000-0000-0000607D0000}"/>
    <cellStyle name="Normal 5 10 2 2 5 4" xfId="32197" xr:uid="{00000000-0005-0000-0000-0000617D0000}"/>
    <cellStyle name="Normal 5 10 2 2 5 5" xfId="32198" xr:uid="{00000000-0005-0000-0000-0000627D0000}"/>
    <cellStyle name="Normal 5 10 2 2 5 6" xfId="32199" xr:uid="{00000000-0005-0000-0000-0000637D0000}"/>
    <cellStyle name="Normal 5 10 2 2 5 7" xfId="32200" xr:uid="{00000000-0005-0000-0000-0000647D0000}"/>
    <cellStyle name="Normal 5 10 2 2 5 8" xfId="32201" xr:uid="{00000000-0005-0000-0000-0000657D0000}"/>
    <cellStyle name="Normal 5 10 2 2 5 9" xfId="32202" xr:uid="{00000000-0005-0000-0000-0000667D0000}"/>
    <cellStyle name="Normal 5 10 2 2 6" xfId="32203" xr:uid="{00000000-0005-0000-0000-0000677D0000}"/>
    <cellStyle name="Normal 5 10 2 2 7" xfId="32204" xr:uid="{00000000-0005-0000-0000-0000687D0000}"/>
    <cellStyle name="Normal 5 10 2 2 8" xfId="32205" xr:uid="{00000000-0005-0000-0000-0000697D0000}"/>
    <cellStyle name="Normal 5 10 2 2 9" xfId="32206" xr:uid="{00000000-0005-0000-0000-00006A7D0000}"/>
    <cellStyle name="Normal 5 10 2 20" xfId="32207" xr:uid="{00000000-0005-0000-0000-00006B7D0000}"/>
    <cellStyle name="Normal 5 10 2 20 10" xfId="32208" xr:uid="{00000000-0005-0000-0000-00006C7D0000}"/>
    <cellStyle name="Normal 5 10 2 20 11" xfId="32209" xr:uid="{00000000-0005-0000-0000-00006D7D0000}"/>
    <cellStyle name="Normal 5 10 2 20 12" xfId="32210" xr:uid="{00000000-0005-0000-0000-00006E7D0000}"/>
    <cellStyle name="Normal 5 10 2 20 13" xfId="32211" xr:uid="{00000000-0005-0000-0000-00006F7D0000}"/>
    <cellStyle name="Normal 5 10 2 20 14" xfId="32212" xr:uid="{00000000-0005-0000-0000-0000707D0000}"/>
    <cellStyle name="Normal 5 10 2 20 2" xfId="32213" xr:uid="{00000000-0005-0000-0000-0000717D0000}"/>
    <cellStyle name="Normal 5 10 2 20 2 10" xfId="32214" xr:uid="{00000000-0005-0000-0000-0000727D0000}"/>
    <cellStyle name="Normal 5 10 2 20 2 2" xfId="32215" xr:uid="{00000000-0005-0000-0000-0000737D0000}"/>
    <cellStyle name="Normal 5 10 2 20 2 3" xfId="32216" xr:uid="{00000000-0005-0000-0000-0000747D0000}"/>
    <cellStyle name="Normal 5 10 2 20 2 4" xfId="32217" xr:uid="{00000000-0005-0000-0000-0000757D0000}"/>
    <cellStyle name="Normal 5 10 2 20 2 5" xfId="32218" xr:uid="{00000000-0005-0000-0000-0000767D0000}"/>
    <cellStyle name="Normal 5 10 2 20 2 6" xfId="32219" xr:uid="{00000000-0005-0000-0000-0000777D0000}"/>
    <cellStyle name="Normal 5 10 2 20 2 7" xfId="32220" xr:uid="{00000000-0005-0000-0000-0000787D0000}"/>
    <cellStyle name="Normal 5 10 2 20 2 8" xfId="32221" xr:uid="{00000000-0005-0000-0000-0000797D0000}"/>
    <cellStyle name="Normal 5 10 2 20 2 9" xfId="32222" xr:uid="{00000000-0005-0000-0000-00007A7D0000}"/>
    <cellStyle name="Normal 5 10 2 20 3" xfId="32223" xr:uid="{00000000-0005-0000-0000-00007B7D0000}"/>
    <cellStyle name="Normal 5 10 2 20 3 10" xfId="32224" xr:uid="{00000000-0005-0000-0000-00007C7D0000}"/>
    <cellStyle name="Normal 5 10 2 20 3 2" xfId="32225" xr:uid="{00000000-0005-0000-0000-00007D7D0000}"/>
    <cellStyle name="Normal 5 10 2 20 3 3" xfId="32226" xr:uid="{00000000-0005-0000-0000-00007E7D0000}"/>
    <cellStyle name="Normal 5 10 2 20 3 4" xfId="32227" xr:uid="{00000000-0005-0000-0000-00007F7D0000}"/>
    <cellStyle name="Normal 5 10 2 20 3 5" xfId="32228" xr:uid="{00000000-0005-0000-0000-0000807D0000}"/>
    <cellStyle name="Normal 5 10 2 20 3 6" xfId="32229" xr:uid="{00000000-0005-0000-0000-0000817D0000}"/>
    <cellStyle name="Normal 5 10 2 20 3 7" xfId="32230" xr:uid="{00000000-0005-0000-0000-0000827D0000}"/>
    <cellStyle name="Normal 5 10 2 20 3 8" xfId="32231" xr:uid="{00000000-0005-0000-0000-0000837D0000}"/>
    <cellStyle name="Normal 5 10 2 20 3 9" xfId="32232" xr:uid="{00000000-0005-0000-0000-0000847D0000}"/>
    <cellStyle name="Normal 5 10 2 20 4" xfId="32233" xr:uid="{00000000-0005-0000-0000-0000857D0000}"/>
    <cellStyle name="Normal 5 10 2 20 4 10" xfId="32234" xr:uid="{00000000-0005-0000-0000-0000867D0000}"/>
    <cellStyle name="Normal 5 10 2 20 4 2" xfId="32235" xr:uid="{00000000-0005-0000-0000-0000877D0000}"/>
    <cellStyle name="Normal 5 10 2 20 4 3" xfId="32236" xr:uid="{00000000-0005-0000-0000-0000887D0000}"/>
    <cellStyle name="Normal 5 10 2 20 4 4" xfId="32237" xr:uid="{00000000-0005-0000-0000-0000897D0000}"/>
    <cellStyle name="Normal 5 10 2 20 4 5" xfId="32238" xr:uid="{00000000-0005-0000-0000-00008A7D0000}"/>
    <cellStyle name="Normal 5 10 2 20 4 6" xfId="32239" xr:uid="{00000000-0005-0000-0000-00008B7D0000}"/>
    <cellStyle name="Normal 5 10 2 20 4 7" xfId="32240" xr:uid="{00000000-0005-0000-0000-00008C7D0000}"/>
    <cellStyle name="Normal 5 10 2 20 4 8" xfId="32241" xr:uid="{00000000-0005-0000-0000-00008D7D0000}"/>
    <cellStyle name="Normal 5 10 2 20 4 9" xfId="32242" xr:uid="{00000000-0005-0000-0000-00008E7D0000}"/>
    <cellStyle name="Normal 5 10 2 20 5" xfId="32243" xr:uid="{00000000-0005-0000-0000-00008F7D0000}"/>
    <cellStyle name="Normal 5 10 2 20 5 10" xfId="32244" xr:uid="{00000000-0005-0000-0000-0000907D0000}"/>
    <cellStyle name="Normal 5 10 2 20 5 2" xfId="32245" xr:uid="{00000000-0005-0000-0000-0000917D0000}"/>
    <cellStyle name="Normal 5 10 2 20 5 3" xfId="32246" xr:uid="{00000000-0005-0000-0000-0000927D0000}"/>
    <cellStyle name="Normal 5 10 2 20 5 4" xfId="32247" xr:uid="{00000000-0005-0000-0000-0000937D0000}"/>
    <cellStyle name="Normal 5 10 2 20 5 5" xfId="32248" xr:uid="{00000000-0005-0000-0000-0000947D0000}"/>
    <cellStyle name="Normal 5 10 2 20 5 6" xfId="32249" xr:uid="{00000000-0005-0000-0000-0000957D0000}"/>
    <cellStyle name="Normal 5 10 2 20 5 7" xfId="32250" xr:uid="{00000000-0005-0000-0000-0000967D0000}"/>
    <cellStyle name="Normal 5 10 2 20 5 8" xfId="32251" xr:uid="{00000000-0005-0000-0000-0000977D0000}"/>
    <cellStyle name="Normal 5 10 2 20 5 9" xfId="32252" xr:uid="{00000000-0005-0000-0000-0000987D0000}"/>
    <cellStyle name="Normal 5 10 2 20 6" xfId="32253" xr:uid="{00000000-0005-0000-0000-0000997D0000}"/>
    <cellStyle name="Normal 5 10 2 20 7" xfId="32254" xr:uid="{00000000-0005-0000-0000-00009A7D0000}"/>
    <cellStyle name="Normal 5 10 2 20 8" xfId="32255" xr:uid="{00000000-0005-0000-0000-00009B7D0000}"/>
    <cellStyle name="Normal 5 10 2 20 9" xfId="32256" xr:uid="{00000000-0005-0000-0000-00009C7D0000}"/>
    <cellStyle name="Normal 5 10 2 21" xfId="32257" xr:uid="{00000000-0005-0000-0000-00009D7D0000}"/>
    <cellStyle name="Normal 5 10 2 21 10" xfId="32258" xr:uid="{00000000-0005-0000-0000-00009E7D0000}"/>
    <cellStyle name="Normal 5 10 2 21 11" xfId="32259" xr:uid="{00000000-0005-0000-0000-00009F7D0000}"/>
    <cellStyle name="Normal 5 10 2 21 12" xfId="32260" xr:uid="{00000000-0005-0000-0000-0000A07D0000}"/>
    <cellStyle name="Normal 5 10 2 21 13" xfId="32261" xr:uid="{00000000-0005-0000-0000-0000A17D0000}"/>
    <cellStyle name="Normal 5 10 2 21 14" xfId="32262" xr:uid="{00000000-0005-0000-0000-0000A27D0000}"/>
    <cellStyle name="Normal 5 10 2 21 2" xfId="32263" xr:uid="{00000000-0005-0000-0000-0000A37D0000}"/>
    <cellStyle name="Normal 5 10 2 21 2 10" xfId="32264" xr:uid="{00000000-0005-0000-0000-0000A47D0000}"/>
    <cellStyle name="Normal 5 10 2 21 2 2" xfId="32265" xr:uid="{00000000-0005-0000-0000-0000A57D0000}"/>
    <cellStyle name="Normal 5 10 2 21 2 3" xfId="32266" xr:uid="{00000000-0005-0000-0000-0000A67D0000}"/>
    <cellStyle name="Normal 5 10 2 21 2 4" xfId="32267" xr:uid="{00000000-0005-0000-0000-0000A77D0000}"/>
    <cellStyle name="Normal 5 10 2 21 2 5" xfId="32268" xr:uid="{00000000-0005-0000-0000-0000A87D0000}"/>
    <cellStyle name="Normal 5 10 2 21 2 6" xfId="32269" xr:uid="{00000000-0005-0000-0000-0000A97D0000}"/>
    <cellStyle name="Normal 5 10 2 21 2 7" xfId="32270" xr:uid="{00000000-0005-0000-0000-0000AA7D0000}"/>
    <cellStyle name="Normal 5 10 2 21 2 8" xfId="32271" xr:uid="{00000000-0005-0000-0000-0000AB7D0000}"/>
    <cellStyle name="Normal 5 10 2 21 2 9" xfId="32272" xr:uid="{00000000-0005-0000-0000-0000AC7D0000}"/>
    <cellStyle name="Normal 5 10 2 21 3" xfId="32273" xr:uid="{00000000-0005-0000-0000-0000AD7D0000}"/>
    <cellStyle name="Normal 5 10 2 21 3 10" xfId="32274" xr:uid="{00000000-0005-0000-0000-0000AE7D0000}"/>
    <cellStyle name="Normal 5 10 2 21 3 2" xfId="32275" xr:uid="{00000000-0005-0000-0000-0000AF7D0000}"/>
    <cellStyle name="Normal 5 10 2 21 3 3" xfId="32276" xr:uid="{00000000-0005-0000-0000-0000B07D0000}"/>
    <cellStyle name="Normal 5 10 2 21 3 4" xfId="32277" xr:uid="{00000000-0005-0000-0000-0000B17D0000}"/>
    <cellStyle name="Normal 5 10 2 21 3 5" xfId="32278" xr:uid="{00000000-0005-0000-0000-0000B27D0000}"/>
    <cellStyle name="Normal 5 10 2 21 3 6" xfId="32279" xr:uid="{00000000-0005-0000-0000-0000B37D0000}"/>
    <cellStyle name="Normal 5 10 2 21 3 7" xfId="32280" xr:uid="{00000000-0005-0000-0000-0000B47D0000}"/>
    <cellStyle name="Normal 5 10 2 21 3 8" xfId="32281" xr:uid="{00000000-0005-0000-0000-0000B57D0000}"/>
    <cellStyle name="Normal 5 10 2 21 3 9" xfId="32282" xr:uid="{00000000-0005-0000-0000-0000B67D0000}"/>
    <cellStyle name="Normal 5 10 2 21 4" xfId="32283" xr:uid="{00000000-0005-0000-0000-0000B77D0000}"/>
    <cellStyle name="Normal 5 10 2 21 4 10" xfId="32284" xr:uid="{00000000-0005-0000-0000-0000B87D0000}"/>
    <cellStyle name="Normal 5 10 2 21 4 2" xfId="32285" xr:uid="{00000000-0005-0000-0000-0000B97D0000}"/>
    <cellStyle name="Normal 5 10 2 21 4 3" xfId="32286" xr:uid="{00000000-0005-0000-0000-0000BA7D0000}"/>
    <cellStyle name="Normal 5 10 2 21 4 4" xfId="32287" xr:uid="{00000000-0005-0000-0000-0000BB7D0000}"/>
    <cellStyle name="Normal 5 10 2 21 4 5" xfId="32288" xr:uid="{00000000-0005-0000-0000-0000BC7D0000}"/>
    <cellStyle name="Normal 5 10 2 21 4 6" xfId="32289" xr:uid="{00000000-0005-0000-0000-0000BD7D0000}"/>
    <cellStyle name="Normal 5 10 2 21 4 7" xfId="32290" xr:uid="{00000000-0005-0000-0000-0000BE7D0000}"/>
    <cellStyle name="Normal 5 10 2 21 4 8" xfId="32291" xr:uid="{00000000-0005-0000-0000-0000BF7D0000}"/>
    <cellStyle name="Normal 5 10 2 21 4 9" xfId="32292" xr:uid="{00000000-0005-0000-0000-0000C07D0000}"/>
    <cellStyle name="Normal 5 10 2 21 5" xfId="32293" xr:uid="{00000000-0005-0000-0000-0000C17D0000}"/>
    <cellStyle name="Normal 5 10 2 21 5 10" xfId="32294" xr:uid="{00000000-0005-0000-0000-0000C27D0000}"/>
    <cellStyle name="Normal 5 10 2 21 5 2" xfId="32295" xr:uid="{00000000-0005-0000-0000-0000C37D0000}"/>
    <cellStyle name="Normal 5 10 2 21 5 3" xfId="32296" xr:uid="{00000000-0005-0000-0000-0000C47D0000}"/>
    <cellStyle name="Normal 5 10 2 21 5 4" xfId="32297" xr:uid="{00000000-0005-0000-0000-0000C57D0000}"/>
    <cellStyle name="Normal 5 10 2 21 5 5" xfId="32298" xr:uid="{00000000-0005-0000-0000-0000C67D0000}"/>
    <cellStyle name="Normal 5 10 2 21 5 6" xfId="32299" xr:uid="{00000000-0005-0000-0000-0000C77D0000}"/>
    <cellStyle name="Normal 5 10 2 21 5 7" xfId="32300" xr:uid="{00000000-0005-0000-0000-0000C87D0000}"/>
    <cellStyle name="Normal 5 10 2 21 5 8" xfId="32301" xr:uid="{00000000-0005-0000-0000-0000C97D0000}"/>
    <cellStyle name="Normal 5 10 2 21 5 9" xfId="32302" xr:uid="{00000000-0005-0000-0000-0000CA7D0000}"/>
    <cellStyle name="Normal 5 10 2 21 6" xfId="32303" xr:uid="{00000000-0005-0000-0000-0000CB7D0000}"/>
    <cellStyle name="Normal 5 10 2 21 7" xfId="32304" xr:uid="{00000000-0005-0000-0000-0000CC7D0000}"/>
    <cellStyle name="Normal 5 10 2 21 8" xfId="32305" xr:uid="{00000000-0005-0000-0000-0000CD7D0000}"/>
    <cellStyle name="Normal 5 10 2 21 9" xfId="32306" xr:uid="{00000000-0005-0000-0000-0000CE7D0000}"/>
    <cellStyle name="Normal 5 10 2 22" xfId="32307" xr:uid="{00000000-0005-0000-0000-0000CF7D0000}"/>
    <cellStyle name="Normal 5 10 2 22 10" xfId="32308" xr:uid="{00000000-0005-0000-0000-0000D07D0000}"/>
    <cellStyle name="Normal 5 10 2 22 11" xfId="32309" xr:uid="{00000000-0005-0000-0000-0000D17D0000}"/>
    <cellStyle name="Normal 5 10 2 22 12" xfId="32310" xr:uid="{00000000-0005-0000-0000-0000D27D0000}"/>
    <cellStyle name="Normal 5 10 2 22 13" xfId="32311" xr:uid="{00000000-0005-0000-0000-0000D37D0000}"/>
    <cellStyle name="Normal 5 10 2 22 14" xfId="32312" xr:uid="{00000000-0005-0000-0000-0000D47D0000}"/>
    <cellStyle name="Normal 5 10 2 22 2" xfId="32313" xr:uid="{00000000-0005-0000-0000-0000D57D0000}"/>
    <cellStyle name="Normal 5 10 2 22 2 10" xfId="32314" xr:uid="{00000000-0005-0000-0000-0000D67D0000}"/>
    <cellStyle name="Normal 5 10 2 22 2 2" xfId="32315" xr:uid="{00000000-0005-0000-0000-0000D77D0000}"/>
    <cellStyle name="Normal 5 10 2 22 2 3" xfId="32316" xr:uid="{00000000-0005-0000-0000-0000D87D0000}"/>
    <cellStyle name="Normal 5 10 2 22 2 4" xfId="32317" xr:uid="{00000000-0005-0000-0000-0000D97D0000}"/>
    <cellStyle name="Normal 5 10 2 22 2 5" xfId="32318" xr:uid="{00000000-0005-0000-0000-0000DA7D0000}"/>
    <cellStyle name="Normal 5 10 2 22 2 6" xfId="32319" xr:uid="{00000000-0005-0000-0000-0000DB7D0000}"/>
    <cellStyle name="Normal 5 10 2 22 2 7" xfId="32320" xr:uid="{00000000-0005-0000-0000-0000DC7D0000}"/>
    <cellStyle name="Normal 5 10 2 22 2 8" xfId="32321" xr:uid="{00000000-0005-0000-0000-0000DD7D0000}"/>
    <cellStyle name="Normal 5 10 2 22 2 9" xfId="32322" xr:uid="{00000000-0005-0000-0000-0000DE7D0000}"/>
    <cellStyle name="Normal 5 10 2 22 3" xfId="32323" xr:uid="{00000000-0005-0000-0000-0000DF7D0000}"/>
    <cellStyle name="Normal 5 10 2 22 3 10" xfId="32324" xr:uid="{00000000-0005-0000-0000-0000E07D0000}"/>
    <cellStyle name="Normal 5 10 2 22 3 2" xfId="32325" xr:uid="{00000000-0005-0000-0000-0000E17D0000}"/>
    <cellStyle name="Normal 5 10 2 22 3 3" xfId="32326" xr:uid="{00000000-0005-0000-0000-0000E27D0000}"/>
    <cellStyle name="Normal 5 10 2 22 3 4" xfId="32327" xr:uid="{00000000-0005-0000-0000-0000E37D0000}"/>
    <cellStyle name="Normal 5 10 2 22 3 5" xfId="32328" xr:uid="{00000000-0005-0000-0000-0000E47D0000}"/>
    <cellStyle name="Normal 5 10 2 22 3 6" xfId="32329" xr:uid="{00000000-0005-0000-0000-0000E57D0000}"/>
    <cellStyle name="Normal 5 10 2 22 3 7" xfId="32330" xr:uid="{00000000-0005-0000-0000-0000E67D0000}"/>
    <cellStyle name="Normal 5 10 2 22 3 8" xfId="32331" xr:uid="{00000000-0005-0000-0000-0000E77D0000}"/>
    <cellStyle name="Normal 5 10 2 22 3 9" xfId="32332" xr:uid="{00000000-0005-0000-0000-0000E87D0000}"/>
    <cellStyle name="Normal 5 10 2 22 4" xfId="32333" xr:uid="{00000000-0005-0000-0000-0000E97D0000}"/>
    <cellStyle name="Normal 5 10 2 22 4 10" xfId="32334" xr:uid="{00000000-0005-0000-0000-0000EA7D0000}"/>
    <cellStyle name="Normal 5 10 2 22 4 2" xfId="32335" xr:uid="{00000000-0005-0000-0000-0000EB7D0000}"/>
    <cellStyle name="Normal 5 10 2 22 4 3" xfId="32336" xr:uid="{00000000-0005-0000-0000-0000EC7D0000}"/>
    <cellStyle name="Normal 5 10 2 22 4 4" xfId="32337" xr:uid="{00000000-0005-0000-0000-0000ED7D0000}"/>
    <cellStyle name="Normal 5 10 2 22 4 5" xfId="32338" xr:uid="{00000000-0005-0000-0000-0000EE7D0000}"/>
    <cellStyle name="Normal 5 10 2 22 4 6" xfId="32339" xr:uid="{00000000-0005-0000-0000-0000EF7D0000}"/>
    <cellStyle name="Normal 5 10 2 22 4 7" xfId="32340" xr:uid="{00000000-0005-0000-0000-0000F07D0000}"/>
    <cellStyle name="Normal 5 10 2 22 4 8" xfId="32341" xr:uid="{00000000-0005-0000-0000-0000F17D0000}"/>
    <cellStyle name="Normal 5 10 2 22 4 9" xfId="32342" xr:uid="{00000000-0005-0000-0000-0000F27D0000}"/>
    <cellStyle name="Normal 5 10 2 22 5" xfId="32343" xr:uid="{00000000-0005-0000-0000-0000F37D0000}"/>
    <cellStyle name="Normal 5 10 2 22 5 10" xfId="32344" xr:uid="{00000000-0005-0000-0000-0000F47D0000}"/>
    <cellStyle name="Normal 5 10 2 22 5 2" xfId="32345" xr:uid="{00000000-0005-0000-0000-0000F57D0000}"/>
    <cellStyle name="Normal 5 10 2 22 5 3" xfId="32346" xr:uid="{00000000-0005-0000-0000-0000F67D0000}"/>
    <cellStyle name="Normal 5 10 2 22 5 4" xfId="32347" xr:uid="{00000000-0005-0000-0000-0000F77D0000}"/>
    <cellStyle name="Normal 5 10 2 22 5 5" xfId="32348" xr:uid="{00000000-0005-0000-0000-0000F87D0000}"/>
    <cellStyle name="Normal 5 10 2 22 5 6" xfId="32349" xr:uid="{00000000-0005-0000-0000-0000F97D0000}"/>
    <cellStyle name="Normal 5 10 2 22 5 7" xfId="32350" xr:uid="{00000000-0005-0000-0000-0000FA7D0000}"/>
    <cellStyle name="Normal 5 10 2 22 5 8" xfId="32351" xr:uid="{00000000-0005-0000-0000-0000FB7D0000}"/>
    <cellStyle name="Normal 5 10 2 22 5 9" xfId="32352" xr:uid="{00000000-0005-0000-0000-0000FC7D0000}"/>
    <cellStyle name="Normal 5 10 2 22 6" xfId="32353" xr:uid="{00000000-0005-0000-0000-0000FD7D0000}"/>
    <cellStyle name="Normal 5 10 2 22 7" xfId="32354" xr:uid="{00000000-0005-0000-0000-0000FE7D0000}"/>
    <cellStyle name="Normal 5 10 2 22 8" xfId="32355" xr:uid="{00000000-0005-0000-0000-0000FF7D0000}"/>
    <cellStyle name="Normal 5 10 2 22 9" xfId="32356" xr:uid="{00000000-0005-0000-0000-0000007E0000}"/>
    <cellStyle name="Normal 5 10 2 23" xfId="32357" xr:uid="{00000000-0005-0000-0000-0000017E0000}"/>
    <cellStyle name="Normal 5 10 2 23 10" xfId="32358" xr:uid="{00000000-0005-0000-0000-0000027E0000}"/>
    <cellStyle name="Normal 5 10 2 23 11" xfId="32359" xr:uid="{00000000-0005-0000-0000-0000037E0000}"/>
    <cellStyle name="Normal 5 10 2 23 12" xfId="32360" xr:uid="{00000000-0005-0000-0000-0000047E0000}"/>
    <cellStyle name="Normal 5 10 2 23 13" xfId="32361" xr:uid="{00000000-0005-0000-0000-0000057E0000}"/>
    <cellStyle name="Normal 5 10 2 23 14" xfId="32362" xr:uid="{00000000-0005-0000-0000-0000067E0000}"/>
    <cellStyle name="Normal 5 10 2 23 2" xfId="32363" xr:uid="{00000000-0005-0000-0000-0000077E0000}"/>
    <cellStyle name="Normal 5 10 2 23 2 10" xfId="32364" xr:uid="{00000000-0005-0000-0000-0000087E0000}"/>
    <cellStyle name="Normal 5 10 2 23 2 2" xfId="32365" xr:uid="{00000000-0005-0000-0000-0000097E0000}"/>
    <cellStyle name="Normal 5 10 2 23 2 3" xfId="32366" xr:uid="{00000000-0005-0000-0000-00000A7E0000}"/>
    <cellStyle name="Normal 5 10 2 23 2 4" xfId="32367" xr:uid="{00000000-0005-0000-0000-00000B7E0000}"/>
    <cellStyle name="Normal 5 10 2 23 2 5" xfId="32368" xr:uid="{00000000-0005-0000-0000-00000C7E0000}"/>
    <cellStyle name="Normal 5 10 2 23 2 6" xfId="32369" xr:uid="{00000000-0005-0000-0000-00000D7E0000}"/>
    <cellStyle name="Normal 5 10 2 23 2 7" xfId="32370" xr:uid="{00000000-0005-0000-0000-00000E7E0000}"/>
    <cellStyle name="Normal 5 10 2 23 2 8" xfId="32371" xr:uid="{00000000-0005-0000-0000-00000F7E0000}"/>
    <cellStyle name="Normal 5 10 2 23 2 9" xfId="32372" xr:uid="{00000000-0005-0000-0000-0000107E0000}"/>
    <cellStyle name="Normal 5 10 2 23 3" xfId="32373" xr:uid="{00000000-0005-0000-0000-0000117E0000}"/>
    <cellStyle name="Normal 5 10 2 23 3 10" xfId="32374" xr:uid="{00000000-0005-0000-0000-0000127E0000}"/>
    <cellStyle name="Normal 5 10 2 23 3 2" xfId="32375" xr:uid="{00000000-0005-0000-0000-0000137E0000}"/>
    <cellStyle name="Normal 5 10 2 23 3 3" xfId="32376" xr:uid="{00000000-0005-0000-0000-0000147E0000}"/>
    <cellStyle name="Normal 5 10 2 23 3 4" xfId="32377" xr:uid="{00000000-0005-0000-0000-0000157E0000}"/>
    <cellStyle name="Normal 5 10 2 23 3 5" xfId="32378" xr:uid="{00000000-0005-0000-0000-0000167E0000}"/>
    <cellStyle name="Normal 5 10 2 23 3 6" xfId="32379" xr:uid="{00000000-0005-0000-0000-0000177E0000}"/>
    <cellStyle name="Normal 5 10 2 23 3 7" xfId="32380" xr:uid="{00000000-0005-0000-0000-0000187E0000}"/>
    <cellStyle name="Normal 5 10 2 23 3 8" xfId="32381" xr:uid="{00000000-0005-0000-0000-0000197E0000}"/>
    <cellStyle name="Normal 5 10 2 23 3 9" xfId="32382" xr:uid="{00000000-0005-0000-0000-00001A7E0000}"/>
    <cellStyle name="Normal 5 10 2 23 4" xfId="32383" xr:uid="{00000000-0005-0000-0000-00001B7E0000}"/>
    <cellStyle name="Normal 5 10 2 23 4 10" xfId="32384" xr:uid="{00000000-0005-0000-0000-00001C7E0000}"/>
    <cellStyle name="Normal 5 10 2 23 4 2" xfId="32385" xr:uid="{00000000-0005-0000-0000-00001D7E0000}"/>
    <cellStyle name="Normal 5 10 2 23 4 3" xfId="32386" xr:uid="{00000000-0005-0000-0000-00001E7E0000}"/>
    <cellStyle name="Normal 5 10 2 23 4 4" xfId="32387" xr:uid="{00000000-0005-0000-0000-00001F7E0000}"/>
    <cellStyle name="Normal 5 10 2 23 4 5" xfId="32388" xr:uid="{00000000-0005-0000-0000-0000207E0000}"/>
    <cellStyle name="Normal 5 10 2 23 4 6" xfId="32389" xr:uid="{00000000-0005-0000-0000-0000217E0000}"/>
    <cellStyle name="Normal 5 10 2 23 4 7" xfId="32390" xr:uid="{00000000-0005-0000-0000-0000227E0000}"/>
    <cellStyle name="Normal 5 10 2 23 4 8" xfId="32391" xr:uid="{00000000-0005-0000-0000-0000237E0000}"/>
    <cellStyle name="Normal 5 10 2 23 4 9" xfId="32392" xr:uid="{00000000-0005-0000-0000-0000247E0000}"/>
    <cellStyle name="Normal 5 10 2 23 5" xfId="32393" xr:uid="{00000000-0005-0000-0000-0000257E0000}"/>
    <cellStyle name="Normal 5 10 2 23 5 10" xfId="32394" xr:uid="{00000000-0005-0000-0000-0000267E0000}"/>
    <cellStyle name="Normal 5 10 2 23 5 2" xfId="32395" xr:uid="{00000000-0005-0000-0000-0000277E0000}"/>
    <cellStyle name="Normal 5 10 2 23 5 3" xfId="32396" xr:uid="{00000000-0005-0000-0000-0000287E0000}"/>
    <cellStyle name="Normal 5 10 2 23 5 4" xfId="32397" xr:uid="{00000000-0005-0000-0000-0000297E0000}"/>
    <cellStyle name="Normal 5 10 2 23 5 5" xfId="32398" xr:uid="{00000000-0005-0000-0000-00002A7E0000}"/>
    <cellStyle name="Normal 5 10 2 23 5 6" xfId="32399" xr:uid="{00000000-0005-0000-0000-00002B7E0000}"/>
    <cellStyle name="Normal 5 10 2 23 5 7" xfId="32400" xr:uid="{00000000-0005-0000-0000-00002C7E0000}"/>
    <cellStyle name="Normal 5 10 2 23 5 8" xfId="32401" xr:uid="{00000000-0005-0000-0000-00002D7E0000}"/>
    <cellStyle name="Normal 5 10 2 23 5 9" xfId="32402" xr:uid="{00000000-0005-0000-0000-00002E7E0000}"/>
    <cellStyle name="Normal 5 10 2 23 6" xfId="32403" xr:uid="{00000000-0005-0000-0000-00002F7E0000}"/>
    <cellStyle name="Normal 5 10 2 23 7" xfId="32404" xr:uid="{00000000-0005-0000-0000-0000307E0000}"/>
    <cellStyle name="Normal 5 10 2 23 8" xfId="32405" xr:uid="{00000000-0005-0000-0000-0000317E0000}"/>
    <cellStyle name="Normal 5 10 2 23 9" xfId="32406" xr:uid="{00000000-0005-0000-0000-0000327E0000}"/>
    <cellStyle name="Normal 5 10 2 24" xfId="32407" xr:uid="{00000000-0005-0000-0000-0000337E0000}"/>
    <cellStyle name="Normal 5 10 2 24 10" xfId="32408" xr:uid="{00000000-0005-0000-0000-0000347E0000}"/>
    <cellStyle name="Normal 5 10 2 24 11" xfId="32409" xr:uid="{00000000-0005-0000-0000-0000357E0000}"/>
    <cellStyle name="Normal 5 10 2 24 12" xfId="32410" xr:uid="{00000000-0005-0000-0000-0000367E0000}"/>
    <cellStyle name="Normal 5 10 2 24 13" xfId="32411" xr:uid="{00000000-0005-0000-0000-0000377E0000}"/>
    <cellStyle name="Normal 5 10 2 24 14" xfId="32412" xr:uid="{00000000-0005-0000-0000-0000387E0000}"/>
    <cellStyle name="Normal 5 10 2 24 2" xfId="32413" xr:uid="{00000000-0005-0000-0000-0000397E0000}"/>
    <cellStyle name="Normal 5 10 2 24 2 10" xfId="32414" xr:uid="{00000000-0005-0000-0000-00003A7E0000}"/>
    <cellStyle name="Normal 5 10 2 24 2 2" xfId="32415" xr:uid="{00000000-0005-0000-0000-00003B7E0000}"/>
    <cellStyle name="Normal 5 10 2 24 2 3" xfId="32416" xr:uid="{00000000-0005-0000-0000-00003C7E0000}"/>
    <cellStyle name="Normal 5 10 2 24 2 4" xfId="32417" xr:uid="{00000000-0005-0000-0000-00003D7E0000}"/>
    <cellStyle name="Normal 5 10 2 24 2 5" xfId="32418" xr:uid="{00000000-0005-0000-0000-00003E7E0000}"/>
    <cellStyle name="Normal 5 10 2 24 2 6" xfId="32419" xr:uid="{00000000-0005-0000-0000-00003F7E0000}"/>
    <cellStyle name="Normal 5 10 2 24 2 7" xfId="32420" xr:uid="{00000000-0005-0000-0000-0000407E0000}"/>
    <cellStyle name="Normal 5 10 2 24 2 8" xfId="32421" xr:uid="{00000000-0005-0000-0000-0000417E0000}"/>
    <cellStyle name="Normal 5 10 2 24 2 9" xfId="32422" xr:uid="{00000000-0005-0000-0000-0000427E0000}"/>
    <cellStyle name="Normal 5 10 2 24 3" xfId="32423" xr:uid="{00000000-0005-0000-0000-0000437E0000}"/>
    <cellStyle name="Normal 5 10 2 24 3 10" xfId="32424" xr:uid="{00000000-0005-0000-0000-0000447E0000}"/>
    <cellStyle name="Normal 5 10 2 24 3 2" xfId="32425" xr:uid="{00000000-0005-0000-0000-0000457E0000}"/>
    <cellStyle name="Normal 5 10 2 24 3 3" xfId="32426" xr:uid="{00000000-0005-0000-0000-0000467E0000}"/>
    <cellStyle name="Normal 5 10 2 24 3 4" xfId="32427" xr:uid="{00000000-0005-0000-0000-0000477E0000}"/>
    <cellStyle name="Normal 5 10 2 24 3 5" xfId="32428" xr:uid="{00000000-0005-0000-0000-0000487E0000}"/>
    <cellStyle name="Normal 5 10 2 24 3 6" xfId="32429" xr:uid="{00000000-0005-0000-0000-0000497E0000}"/>
    <cellStyle name="Normal 5 10 2 24 3 7" xfId="32430" xr:uid="{00000000-0005-0000-0000-00004A7E0000}"/>
    <cellStyle name="Normal 5 10 2 24 3 8" xfId="32431" xr:uid="{00000000-0005-0000-0000-00004B7E0000}"/>
    <cellStyle name="Normal 5 10 2 24 3 9" xfId="32432" xr:uid="{00000000-0005-0000-0000-00004C7E0000}"/>
    <cellStyle name="Normal 5 10 2 24 4" xfId="32433" xr:uid="{00000000-0005-0000-0000-00004D7E0000}"/>
    <cellStyle name="Normal 5 10 2 24 4 10" xfId="32434" xr:uid="{00000000-0005-0000-0000-00004E7E0000}"/>
    <cellStyle name="Normal 5 10 2 24 4 2" xfId="32435" xr:uid="{00000000-0005-0000-0000-00004F7E0000}"/>
    <cellStyle name="Normal 5 10 2 24 4 3" xfId="32436" xr:uid="{00000000-0005-0000-0000-0000507E0000}"/>
    <cellStyle name="Normal 5 10 2 24 4 4" xfId="32437" xr:uid="{00000000-0005-0000-0000-0000517E0000}"/>
    <cellStyle name="Normal 5 10 2 24 4 5" xfId="32438" xr:uid="{00000000-0005-0000-0000-0000527E0000}"/>
    <cellStyle name="Normal 5 10 2 24 4 6" xfId="32439" xr:uid="{00000000-0005-0000-0000-0000537E0000}"/>
    <cellStyle name="Normal 5 10 2 24 4 7" xfId="32440" xr:uid="{00000000-0005-0000-0000-0000547E0000}"/>
    <cellStyle name="Normal 5 10 2 24 4 8" xfId="32441" xr:uid="{00000000-0005-0000-0000-0000557E0000}"/>
    <cellStyle name="Normal 5 10 2 24 4 9" xfId="32442" xr:uid="{00000000-0005-0000-0000-0000567E0000}"/>
    <cellStyle name="Normal 5 10 2 24 5" xfId="32443" xr:uid="{00000000-0005-0000-0000-0000577E0000}"/>
    <cellStyle name="Normal 5 10 2 24 5 10" xfId="32444" xr:uid="{00000000-0005-0000-0000-0000587E0000}"/>
    <cellStyle name="Normal 5 10 2 24 5 2" xfId="32445" xr:uid="{00000000-0005-0000-0000-0000597E0000}"/>
    <cellStyle name="Normal 5 10 2 24 5 3" xfId="32446" xr:uid="{00000000-0005-0000-0000-00005A7E0000}"/>
    <cellStyle name="Normal 5 10 2 24 5 4" xfId="32447" xr:uid="{00000000-0005-0000-0000-00005B7E0000}"/>
    <cellStyle name="Normal 5 10 2 24 5 5" xfId="32448" xr:uid="{00000000-0005-0000-0000-00005C7E0000}"/>
    <cellStyle name="Normal 5 10 2 24 5 6" xfId="32449" xr:uid="{00000000-0005-0000-0000-00005D7E0000}"/>
    <cellStyle name="Normal 5 10 2 24 5 7" xfId="32450" xr:uid="{00000000-0005-0000-0000-00005E7E0000}"/>
    <cellStyle name="Normal 5 10 2 24 5 8" xfId="32451" xr:uid="{00000000-0005-0000-0000-00005F7E0000}"/>
    <cellStyle name="Normal 5 10 2 24 5 9" xfId="32452" xr:uid="{00000000-0005-0000-0000-0000607E0000}"/>
    <cellStyle name="Normal 5 10 2 24 6" xfId="32453" xr:uid="{00000000-0005-0000-0000-0000617E0000}"/>
    <cellStyle name="Normal 5 10 2 24 7" xfId="32454" xr:uid="{00000000-0005-0000-0000-0000627E0000}"/>
    <cellStyle name="Normal 5 10 2 24 8" xfId="32455" xr:uid="{00000000-0005-0000-0000-0000637E0000}"/>
    <cellStyle name="Normal 5 10 2 24 9" xfId="32456" xr:uid="{00000000-0005-0000-0000-0000647E0000}"/>
    <cellStyle name="Normal 5 10 2 25" xfId="32457" xr:uid="{00000000-0005-0000-0000-0000657E0000}"/>
    <cellStyle name="Normal 5 10 2 25 10" xfId="32458" xr:uid="{00000000-0005-0000-0000-0000667E0000}"/>
    <cellStyle name="Normal 5 10 2 25 11" xfId="32459" xr:uid="{00000000-0005-0000-0000-0000677E0000}"/>
    <cellStyle name="Normal 5 10 2 25 12" xfId="32460" xr:uid="{00000000-0005-0000-0000-0000687E0000}"/>
    <cellStyle name="Normal 5 10 2 25 13" xfId="32461" xr:uid="{00000000-0005-0000-0000-0000697E0000}"/>
    <cellStyle name="Normal 5 10 2 25 14" xfId="32462" xr:uid="{00000000-0005-0000-0000-00006A7E0000}"/>
    <cellStyle name="Normal 5 10 2 25 2" xfId="32463" xr:uid="{00000000-0005-0000-0000-00006B7E0000}"/>
    <cellStyle name="Normal 5 10 2 25 2 10" xfId="32464" xr:uid="{00000000-0005-0000-0000-00006C7E0000}"/>
    <cellStyle name="Normal 5 10 2 25 2 2" xfId="32465" xr:uid="{00000000-0005-0000-0000-00006D7E0000}"/>
    <cellStyle name="Normal 5 10 2 25 2 3" xfId="32466" xr:uid="{00000000-0005-0000-0000-00006E7E0000}"/>
    <cellStyle name="Normal 5 10 2 25 2 4" xfId="32467" xr:uid="{00000000-0005-0000-0000-00006F7E0000}"/>
    <cellStyle name="Normal 5 10 2 25 2 5" xfId="32468" xr:uid="{00000000-0005-0000-0000-0000707E0000}"/>
    <cellStyle name="Normal 5 10 2 25 2 6" xfId="32469" xr:uid="{00000000-0005-0000-0000-0000717E0000}"/>
    <cellStyle name="Normal 5 10 2 25 2 7" xfId="32470" xr:uid="{00000000-0005-0000-0000-0000727E0000}"/>
    <cellStyle name="Normal 5 10 2 25 2 8" xfId="32471" xr:uid="{00000000-0005-0000-0000-0000737E0000}"/>
    <cellStyle name="Normal 5 10 2 25 2 9" xfId="32472" xr:uid="{00000000-0005-0000-0000-0000747E0000}"/>
    <cellStyle name="Normal 5 10 2 25 3" xfId="32473" xr:uid="{00000000-0005-0000-0000-0000757E0000}"/>
    <cellStyle name="Normal 5 10 2 25 3 10" xfId="32474" xr:uid="{00000000-0005-0000-0000-0000767E0000}"/>
    <cellStyle name="Normal 5 10 2 25 3 2" xfId="32475" xr:uid="{00000000-0005-0000-0000-0000777E0000}"/>
    <cellStyle name="Normal 5 10 2 25 3 3" xfId="32476" xr:uid="{00000000-0005-0000-0000-0000787E0000}"/>
    <cellStyle name="Normal 5 10 2 25 3 4" xfId="32477" xr:uid="{00000000-0005-0000-0000-0000797E0000}"/>
    <cellStyle name="Normal 5 10 2 25 3 5" xfId="32478" xr:uid="{00000000-0005-0000-0000-00007A7E0000}"/>
    <cellStyle name="Normal 5 10 2 25 3 6" xfId="32479" xr:uid="{00000000-0005-0000-0000-00007B7E0000}"/>
    <cellStyle name="Normal 5 10 2 25 3 7" xfId="32480" xr:uid="{00000000-0005-0000-0000-00007C7E0000}"/>
    <cellStyle name="Normal 5 10 2 25 3 8" xfId="32481" xr:uid="{00000000-0005-0000-0000-00007D7E0000}"/>
    <cellStyle name="Normal 5 10 2 25 3 9" xfId="32482" xr:uid="{00000000-0005-0000-0000-00007E7E0000}"/>
    <cellStyle name="Normal 5 10 2 25 4" xfId="32483" xr:uid="{00000000-0005-0000-0000-00007F7E0000}"/>
    <cellStyle name="Normal 5 10 2 25 4 10" xfId="32484" xr:uid="{00000000-0005-0000-0000-0000807E0000}"/>
    <cellStyle name="Normal 5 10 2 25 4 2" xfId="32485" xr:uid="{00000000-0005-0000-0000-0000817E0000}"/>
    <cellStyle name="Normal 5 10 2 25 4 3" xfId="32486" xr:uid="{00000000-0005-0000-0000-0000827E0000}"/>
    <cellStyle name="Normal 5 10 2 25 4 4" xfId="32487" xr:uid="{00000000-0005-0000-0000-0000837E0000}"/>
    <cellStyle name="Normal 5 10 2 25 4 5" xfId="32488" xr:uid="{00000000-0005-0000-0000-0000847E0000}"/>
    <cellStyle name="Normal 5 10 2 25 4 6" xfId="32489" xr:uid="{00000000-0005-0000-0000-0000857E0000}"/>
    <cellStyle name="Normal 5 10 2 25 4 7" xfId="32490" xr:uid="{00000000-0005-0000-0000-0000867E0000}"/>
    <cellStyle name="Normal 5 10 2 25 4 8" xfId="32491" xr:uid="{00000000-0005-0000-0000-0000877E0000}"/>
    <cellStyle name="Normal 5 10 2 25 4 9" xfId="32492" xr:uid="{00000000-0005-0000-0000-0000887E0000}"/>
    <cellStyle name="Normal 5 10 2 25 5" xfId="32493" xr:uid="{00000000-0005-0000-0000-0000897E0000}"/>
    <cellStyle name="Normal 5 10 2 25 5 10" xfId="32494" xr:uid="{00000000-0005-0000-0000-00008A7E0000}"/>
    <cellStyle name="Normal 5 10 2 25 5 2" xfId="32495" xr:uid="{00000000-0005-0000-0000-00008B7E0000}"/>
    <cellStyle name="Normal 5 10 2 25 5 3" xfId="32496" xr:uid="{00000000-0005-0000-0000-00008C7E0000}"/>
    <cellStyle name="Normal 5 10 2 25 5 4" xfId="32497" xr:uid="{00000000-0005-0000-0000-00008D7E0000}"/>
    <cellStyle name="Normal 5 10 2 25 5 5" xfId="32498" xr:uid="{00000000-0005-0000-0000-00008E7E0000}"/>
    <cellStyle name="Normal 5 10 2 25 5 6" xfId="32499" xr:uid="{00000000-0005-0000-0000-00008F7E0000}"/>
    <cellStyle name="Normal 5 10 2 25 5 7" xfId="32500" xr:uid="{00000000-0005-0000-0000-0000907E0000}"/>
    <cellStyle name="Normal 5 10 2 25 5 8" xfId="32501" xr:uid="{00000000-0005-0000-0000-0000917E0000}"/>
    <cellStyle name="Normal 5 10 2 25 5 9" xfId="32502" xr:uid="{00000000-0005-0000-0000-0000927E0000}"/>
    <cellStyle name="Normal 5 10 2 25 6" xfId="32503" xr:uid="{00000000-0005-0000-0000-0000937E0000}"/>
    <cellStyle name="Normal 5 10 2 25 7" xfId="32504" xr:uid="{00000000-0005-0000-0000-0000947E0000}"/>
    <cellStyle name="Normal 5 10 2 25 8" xfId="32505" xr:uid="{00000000-0005-0000-0000-0000957E0000}"/>
    <cellStyle name="Normal 5 10 2 25 9" xfId="32506" xr:uid="{00000000-0005-0000-0000-0000967E0000}"/>
    <cellStyle name="Normal 5 10 2 26" xfId="32507" xr:uid="{00000000-0005-0000-0000-0000977E0000}"/>
    <cellStyle name="Normal 5 10 2 26 10" xfId="32508" xr:uid="{00000000-0005-0000-0000-0000987E0000}"/>
    <cellStyle name="Normal 5 10 2 26 11" xfId="32509" xr:uid="{00000000-0005-0000-0000-0000997E0000}"/>
    <cellStyle name="Normal 5 10 2 26 12" xfId="32510" xr:uid="{00000000-0005-0000-0000-00009A7E0000}"/>
    <cellStyle name="Normal 5 10 2 26 13" xfId="32511" xr:uid="{00000000-0005-0000-0000-00009B7E0000}"/>
    <cellStyle name="Normal 5 10 2 26 14" xfId="32512" xr:uid="{00000000-0005-0000-0000-00009C7E0000}"/>
    <cellStyle name="Normal 5 10 2 26 2" xfId="32513" xr:uid="{00000000-0005-0000-0000-00009D7E0000}"/>
    <cellStyle name="Normal 5 10 2 26 2 10" xfId="32514" xr:uid="{00000000-0005-0000-0000-00009E7E0000}"/>
    <cellStyle name="Normal 5 10 2 26 2 2" xfId="32515" xr:uid="{00000000-0005-0000-0000-00009F7E0000}"/>
    <cellStyle name="Normal 5 10 2 26 2 3" xfId="32516" xr:uid="{00000000-0005-0000-0000-0000A07E0000}"/>
    <cellStyle name="Normal 5 10 2 26 2 4" xfId="32517" xr:uid="{00000000-0005-0000-0000-0000A17E0000}"/>
    <cellStyle name="Normal 5 10 2 26 2 5" xfId="32518" xr:uid="{00000000-0005-0000-0000-0000A27E0000}"/>
    <cellStyle name="Normal 5 10 2 26 2 6" xfId="32519" xr:uid="{00000000-0005-0000-0000-0000A37E0000}"/>
    <cellStyle name="Normal 5 10 2 26 2 7" xfId="32520" xr:uid="{00000000-0005-0000-0000-0000A47E0000}"/>
    <cellStyle name="Normal 5 10 2 26 2 8" xfId="32521" xr:uid="{00000000-0005-0000-0000-0000A57E0000}"/>
    <cellStyle name="Normal 5 10 2 26 2 9" xfId="32522" xr:uid="{00000000-0005-0000-0000-0000A67E0000}"/>
    <cellStyle name="Normal 5 10 2 26 3" xfId="32523" xr:uid="{00000000-0005-0000-0000-0000A77E0000}"/>
    <cellStyle name="Normal 5 10 2 26 3 10" xfId="32524" xr:uid="{00000000-0005-0000-0000-0000A87E0000}"/>
    <cellStyle name="Normal 5 10 2 26 3 2" xfId="32525" xr:uid="{00000000-0005-0000-0000-0000A97E0000}"/>
    <cellStyle name="Normal 5 10 2 26 3 3" xfId="32526" xr:uid="{00000000-0005-0000-0000-0000AA7E0000}"/>
    <cellStyle name="Normal 5 10 2 26 3 4" xfId="32527" xr:uid="{00000000-0005-0000-0000-0000AB7E0000}"/>
    <cellStyle name="Normal 5 10 2 26 3 5" xfId="32528" xr:uid="{00000000-0005-0000-0000-0000AC7E0000}"/>
    <cellStyle name="Normal 5 10 2 26 3 6" xfId="32529" xr:uid="{00000000-0005-0000-0000-0000AD7E0000}"/>
    <cellStyle name="Normal 5 10 2 26 3 7" xfId="32530" xr:uid="{00000000-0005-0000-0000-0000AE7E0000}"/>
    <cellStyle name="Normal 5 10 2 26 3 8" xfId="32531" xr:uid="{00000000-0005-0000-0000-0000AF7E0000}"/>
    <cellStyle name="Normal 5 10 2 26 3 9" xfId="32532" xr:uid="{00000000-0005-0000-0000-0000B07E0000}"/>
    <cellStyle name="Normal 5 10 2 26 4" xfId="32533" xr:uid="{00000000-0005-0000-0000-0000B17E0000}"/>
    <cellStyle name="Normal 5 10 2 26 4 10" xfId="32534" xr:uid="{00000000-0005-0000-0000-0000B27E0000}"/>
    <cellStyle name="Normal 5 10 2 26 4 2" xfId="32535" xr:uid="{00000000-0005-0000-0000-0000B37E0000}"/>
    <cellStyle name="Normal 5 10 2 26 4 3" xfId="32536" xr:uid="{00000000-0005-0000-0000-0000B47E0000}"/>
    <cellStyle name="Normal 5 10 2 26 4 4" xfId="32537" xr:uid="{00000000-0005-0000-0000-0000B57E0000}"/>
    <cellStyle name="Normal 5 10 2 26 4 5" xfId="32538" xr:uid="{00000000-0005-0000-0000-0000B67E0000}"/>
    <cellStyle name="Normal 5 10 2 26 4 6" xfId="32539" xr:uid="{00000000-0005-0000-0000-0000B77E0000}"/>
    <cellStyle name="Normal 5 10 2 26 4 7" xfId="32540" xr:uid="{00000000-0005-0000-0000-0000B87E0000}"/>
    <cellStyle name="Normal 5 10 2 26 4 8" xfId="32541" xr:uid="{00000000-0005-0000-0000-0000B97E0000}"/>
    <cellStyle name="Normal 5 10 2 26 4 9" xfId="32542" xr:uid="{00000000-0005-0000-0000-0000BA7E0000}"/>
    <cellStyle name="Normal 5 10 2 26 5" xfId="32543" xr:uid="{00000000-0005-0000-0000-0000BB7E0000}"/>
    <cellStyle name="Normal 5 10 2 26 5 10" xfId="32544" xr:uid="{00000000-0005-0000-0000-0000BC7E0000}"/>
    <cellStyle name="Normal 5 10 2 26 5 2" xfId="32545" xr:uid="{00000000-0005-0000-0000-0000BD7E0000}"/>
    <cellStyle name="Normal 5 10 2 26 5 3" xfId="32546" xr:uid="{00000000-0005-0000-0000-0000BE7E0000}"/>
    <cellStyle name="Normal 5 10 2 26 5 4" xfId="32547" xr:uid="{00000000-0005-0000-0000-0000BF7E0000}"/>
    <cellStyle name="Normal 5 10 2 26 5 5" xfId="32548" xr:uid="{00000000-0005-0000-0000-0000C07E0000}"/>
    <cellStyle name="Normal 5 10 2 26 5 6" xfId="32549" xr:uid="{00000000-0005-0000-0000-0000C17E0000}"/>
    <cellStyle name="Normal 5 10 2 26 5 7" xfId="32550" xr:uid="{00000000-0005-0000-0000-0000C27E0000}"/>
    <cellStyle name="Normal 5 10 2 26 5 8" xfId="32551" xr:uid="{00000000-0005-0000-0000-0000C37E0000}"/>
    <cellStyle name="Normal 5 10 2 26 5 9" xfId="32552" xr:uid="{00000000-0005-0000-0000-0000C47E0000}"/>
    <cellStyle name="Normal 5 10 2 26 6" xfId="32553" xr:uid="{00000000-0005-0000-0000-0000C57E0000}"/>
    <cellStyle name="Normal 5 10 2 26 7" xfId="32554" xr:uid="{00000000-0005-0000-0000-0000C67E0000}"/>
    <cellStyle name="Normal 5 10 2 26 8" xfId="32555" xr:uid="{00000000-0005-0000-0000-0000C77E0000}"/>
    <cellStyle name="Normal 5 10 2 26 9" xfId="32556" xr:uid="{00000000-0005-0000-0000-0000C87E0000}"/>
    <cellStyle name="Normal 5 10 2 27" xfId="32557" xr:uid="{00000000-0005-0000-0000-0000C97E0000}"/>
    <cellStyle name="Normal 5 10 2 27 10" xfId="32558" xr:uid="{00000000-0005-0000-0000-0000CA7E0000}"/>
    <cellStyle name="Normal 5 10 2 27 11" xfId="32559" xr:uid="{00000000-0005-0000-0000-0000CB7E0000}"/>
    <cellStyle name="Normal 5 10 2 27 12" xfId="32560" xr:uid="{00000000-0005-0000-0000-0000CC7E0000}"/>
    <cellStyle name="Normal 5 10 2 27 13" xfId="32561" xr:uid="{00000000-0005-0000-0000-0000CD7E0000}"/>
    <cellStyle name="Normal 5 10 2 27 14" xfId="32562" xr:uid="{00000000-0005-0000-0000-0000CE7E0000}"/>
    <cellStyle name="Normal 5 10 2 27 2" xfId="32563" xr:uid="{00000000-0005-0000-0000-0000CF7E0000}"/>
    <cellStyle name="Normal 5 10 2 27 2 10" xfId="32564" xr:uid="{00000000-0005-0000-0000-0000D07E0000}"/>
    <cellStyle name="Normal 5 10 2 27 2 2" xfId="32565" xr:uid="{00000000-0005-0000-0000-0000D17E0000}"/>
    <cellStyle name="Normal 5 10 2 27 2 3" xfId="32566" xr:uid="{00000000-0005-0000-0000-0000D27E0000}"/>
    <cellStyle name="Normal 5 10 2 27 2 4" xfId="32567" xr:uid="{00000000-0005-0000-0000-0000D37E0000}"/>
    <cellStyle name="Normal 5 10 2 27 2 5" xfId="32568" xr:uid="{00000000-0005-0000-0000-0000D47E0000}"/>
    <cellStyle name="Normal 5 10 2 27 2 6" xfId="32569" xr:uid="{00000000-0005-0000-0000-0000D57E0000}"/>
    <cellStyle name="Normal 5 10 2 27 2 7" xfId="32570" xr:uid="{00000000-0005-0000-0000-0000D67E0000}"/>
    <cellStyle name="Normal 5 10 2 27 2 8" xfId="32571" xr:uid="{00000000-0005-0000-0000-0000D77E0000}"/>
    <cellStyle name="Normal 5 10 2 27 2 9" xfId="32572" xr:uid="{00000000-0005-0000-0000-0000D87E0000}"/>
    <cellStyle name="Normal 5 10 2 27 3" xfId="32573" xr:uid="{00000000-0005-0000-0000-0000D97E0000}"/>
    <cellStyle name="Normal 5 10 2 27 3 10" xfId="32574" xr:uid="{00000000-0005-0000-0000-0000DA7E0000}"/>
    <cellStyle name="Normal 5 10 2 27 3 2" xfId="32575" xr:uid="{00000000-0005-0000-0000-0000DB7E0000}"/>
    <cellStyle name="Normal 5 10 2 27 3 3" xfId="32576" xr:uid="{00000000-0005-0000-0000-0000DC7E0000}"/>
    <cellStyle name="Normal 5 10 2 27 3 4" xfId="32577" xr:uid="{00000000-0005-0000-0000-0000DD7E0000}"/>
    <cellStyle name="Normal 5 10 2 27 3 5" xfId="32578" xr:uid="{00000000-0005-0000-0000-0000DE7E0000}"/>
    <cellStyle name="Normal 5 10 2 27 3 6" xfId="32579" xr:uid="{00000000-0005-0000-0000-0000DF7E0000}"/>
    <cellStyle name="Normal 5 10 2 27 3 7" xfId="32580" xr:uid="{00000000-0005-0000-0000-0000E07E0000}"/>
    <cellStyle name="Normal 5 10 2 27 3 8" xfId="32581" xr:uid="{00000000-0005-0000-0000-0000E17E0000}"/>
    <cellStyle name="Normal 5 10 2 27 3 9" xfId="32582" xr:uid="{00000000-0005-0000-0000-0000E27E0000}"/>
    <cellStyle name="Normal 5 10 2 27 4" xfId="32583" xr:uid="{00000000-0005-0000-0000-0000E37E0000}"/>
    <cellStyle name="Normal 5 10 2 27 4 10" xfId="32584" xr:uid="{00000000-0005-0000-0000-0000E47E0000}"/>
    <cellStyle name="Normal 5 10 2 27 4 2" xfId="32585" xr:uid="{00000000-0005-0000-0000-0000E57E0000}"/>
    <cellStyle name="Normal 5 10 2 27 4 3" xfId="32586" xr:uid="{00000000-0005-0000-0000-0000E67E0000}"/>
    <cellStyle name="Normal 5 10 2 27 4 4" xfId="32587" xr:uid="{00000000-0005-0000-0000-0000E77E0000}"/>
    <cellStyle name="Normal 5 10 2 27 4 5" xfId="32588" xr:uid="{00000000-0005-0000-0000-0000E87E0000}"/>
    <cellStyle name="Normal 5 10 2 27 4 6" xfId="32589" xr:uid="{00000000-0005-0000-0000-0000E97E0000}"/>
    <cellStyle name="Normal 5 10 2 27 4 7" xfId="32590" xr:uid="{00000000-0005-0000-0000-0000EA7E0000}"/>
    <cellStyle name="Normal 5 10 2 27 4 8" xfId="32591" xr:uid="{00000000-0005-0000-0000-0000EB7E0000}"/>
    <cellStyle name="Normal 5 10 2 27 4 9" xfId="32592" xr:uid="{00000000-0005-0000-0000-0000EC7E0000}"/>
    <cellStyle name="Normal 5 10 2 27 5" xfId="32593" xr:uid="{00000000-0005-0000-0000-0000ED7E0000}"/>
    <cellStyle name="Normal 5 10 2 27 5 10" xfId="32594" xr:uid="{00000000-0005-0000-0000-0000EE7E0000}"/>
    <cellStyle name="Normal 5 10 2 27 5 2" xfId="32595" xr:uid="{00000000-0005-0000-0000-0000EF7E0000}"/>
    <cellStyle name="Normal 5 10 2 27 5 3" xfId="32596" xr:uid="{00000000-0005-0000-0000-0000F07E0000}"/>
    <cellStyle name="Normal 5 10 2 27 5 4" xfId="32597" xr:uid="{00000000-0005-0000-0000-0000F17E0000}"/>
    <cellStyle name="Normal 5 10 2 27 5 5" xfId="32598" xr:uid="{00000000-0005-0000-0000-0000F27E0000}"/>
    <cellStyle name="Normal 5 10 2 27 5 6" xfId="32599" xr:uid="{00000000-0005-0000-0000-0000F37E0000}"/>
    <cellStyle name="Normal 5 10 2 27 5 7" xfId="32600" xr:uid="{00000000-0005-0000-0000-0000F47E0000}"/>
    <cellStyle name="Normal 5 10 2 27 5 8" xfId="32601" xr:uid="{00000000-0005-0000-0000-0000F57E0000}"/>
    <cellStyle name="Normal 5 10 2 27 5 9" xfId="32602" xr:uid="{00000000-0005-0000-0000-0000F67E0000}"/>
    <cellStyle name="Normal 5 10 2 27 6" xfId="32603" xr:uid="{00000000-0005-0000-0000-0000F77E0000}"/>
    <cellStyle name="Normal 5 10 2 27 7" xfId="32604" xr:uid="{00000000-0005-0000-0000-0000F87E0000}"/>
    <cellStyle name="Normal 5 10 2 27 8" xfId="32605" xr:uid="{00000000-0005-0000-0000-0000F97E0000}"/>
    <cellStyle name="Normal 5 10 2 27 9" xfId="32606" xr:uid="{00000000-0005-0000-0000-0000FA7E0000}"/>
    <cellStyle name="Normal 5 10 2 28" xfId="32607" xr:uid="{00000000-0005-0000-0000-0000FB7E0000}"/>
    <cellStyle name="Normal 5 10 2 28 10" xfId="32608" xr:uid="{00000000-0005-0000-0000-0000FC7E0000}"/>
    <cellStyle name="Normal 5 10 2 28 11" xfId="32609" xr:uid="{00000000-0005-0000-0000-0000FD7E0000}"/>
    <cellStyle name="Normal 5 10 2 28 12" xfId="32610" xr:uid="{00000000-0005-0000-0000-0000FE7E0000}"/>
    <cellStyle name="Normal 5 10 2 28 13" xfId="32611" xr:uid="{00000000-0005-0000-0000-0000FF7E0000}"/>
    <cellStyle name="Normal 5 10 2 28 14" xfId="32612" xr:uid="{00000000-0005-0000-0000-0000007F0000}"/>
    <cellStyle name="Normal 5 10 2 28 2" xfId="32613" xr:uid="{00000000-0005-0000-0000-0000017F0000}"/>
    <cellStyle name="Normal 5 10 2 28 2 10" xfId="32614" xr:uid="{00000000-0005-0000-0000-0000027F0000}"/>
    <cellStyle name="Normal 5 10 2 28 2 2" xfId="32615" xr:uid="{00000000-0005-0000-0000-0000037F0000}"/>
    <cellStyle name="Normal 5 10 2 28 2 3" xfId="32616" xr:uid="{00000000-0005-0000-0000-0000047F0000}"/>
    <cellStyle name="Normal 5 10 2 28 2 4" xfId="32617" xr:uid="{00000000-0005-0000-0000-0000057F0000}"/>
    <cellStyle name="Normal 5 10 2 28 2 5" xfId="32618" xr:uid="{00000000-0005-0000-0000-0000067F0000}"/>
    <cellStyle name="Normal 5 10 2 28 2 6" xfId="32619" xr:uid="{00000000-0005-0000-0000-0000077F0000}"/>
    <cellStyle name="Normal 5 10 2 28 2 7" xfId="32620" xr:uid="{00000000-0005-0000-0000-0000087F0000}"/>
    <cellStyle name="Normal 5 10 2 28 2 8" xfId="32621" xr:uid="{00000000-0005-0000-0000-0000097F0000}"/>
    <cellStyle name="Normal 5 10 2 28 2 9" xfId="32622" xr:uid="{00000000-0005-0000-0000-00000A7F0000}"/>
    <cellStyle name="Normal 5 10 2 28 3" xfId="32623" xr:uid="{00000000-0005-0000-0000-00000B7F0000}"/>
    <cellStyle name="Normal 5 10 2 28 3 10" xfId="32624" xr:uid="{00000000-0005-0000-0000-00000C7F0000}"/>
    <cellStyle name="Normal 5 10 2 28 3 2" xfId="32625" xr:uid="{00000000-0005-0000-0000-00000D7F0000}"/>
    <cellStyle name="Normal 5 10 2 28 3 3" xfId="32626" xr:uid="{00000000-0005-0000-0000-00000E7F0000}"/>
    <cellStyle name="Normal 5 10 2 28 3 4" xfId="32627" xr:uid="{00000000-0005-0000-0000-00000F7F0000}"/>
    <cellStyle name="Normal 5 10 2 28 3 5" xfId="32628" xr:uid="{00000000-0005-0000-0000-0000107F0000}"/>
    <cellStyle name="Normal 5 10 2 28 3 6" xfId="32629" xr:uid="{00000000-0005-0000-0000-0000117F0000}"/>
    <cellStyle name="Normal 5 10 2 28 3 7" xfId="32630" xr:uid="{00000000-0005-0000-0000-0000127F0000}"/>
    <cellStyle name="Normal 5 10 2 28 3 8" xfId="32631" xr:uid="{00000000-0005-0000-0000-0000137F0000}"/>
    <cellStyle name="Normal 5 10 2 28 3 9" xfId="32632" xr:uid="{00000000-0005-0000-0000-0000147F0000}"/>
    <cellStyle name="Normal 5 10 2 28 4" xfId="32633" xr:uid="{00000000-0005-0000-0000-0000157F0000}"/>
    <cellStyle name="Normal 5 10 2 28 4 10" xfId="32634" xr:uid="{00000000-0005-0000-0000-0000167F0000}"/>
    <cellStyle name="Normal 5 10 2 28 4 2" xfId="32635" xr:uid="{00000000-0005-0000-0000-0000177F0000}"/>
    <cellStyle name="Normal 5 10 2 28 4 3" xfId="32636" xr:uid="{00000000-0005-0000-0000-0000187F0000}"/>
    <cellStyle name="Normal 5 10 2 28 4 4" xfId="32637" xr:uid="{00000000-0005-0000-0000-0000197F0000}"/>
    <cellStyle name="Normal 5 10 2 28 4 5" xfId="32638" xr:uid="{00000000-0005-0000-0000-00001A7F0000}"/>
    <cellStyle name="Normal 5 10 2 28 4 6" xfId="32639" xr:uid="{00000000-0005-0000-0000-00001B7F0000}"/>
    <cellStyle name="Normal 5 10 2 28 4 7" xfId="32640" xr:uid="{00000000-0005-0000-0000-00001C7F0000}"/>
    <cellStyle name="Normal 5 10 2 28 4 8" xfId="32641" xr:uid="{00000000-0005-0000-0000-00001D7F0000}"/>
    <cellStyle name="Normal 5 10 2 28 4 9" xfId="32642" xr:uid="{00000000-0005-0000-0000-00001E7F0000}"/>
    <cellStyle name="Normal 5 10 2 28 5" xfId="32643" xr:uid="{00000000-0005-0000-0000-00001F7F0000}"/>
    <cellStyle name="Normal 5 10 2 28 5 10" xfId="32644" xr:uid="{00000000-0005-0000-0000-0000207F0000}"/>
    <cellStyle name="Normal 5 10 2 28 5 2" xfId="32645" xr:uid="{00000000-0005-0000-0000-0000217F0000}"/>
    <cellStyle name="Normal 5 10 2 28 5 3" xfId="32646" xr:uid="{00000000-0005-0000-0000-0000227F0000}"/>
    <cellStyle name="Normal 5 10 2 28 5 4" xfId="32647" xr:uid="{00000000-0005-0000-0000-0000237F0000}"/>
    <cellStyle name="Normal 5 10 2 28 5 5" xfId="32648" xr:uid="{00000000-0005-0000-0000-0000247F0000}"/>
    <cellStyle name="Normal 5 10 2 28 5 6" xfId="32649" xr:uid="{00000000-0005-0000-0000-0000257F0000}"/>
    <cellStyle name="Normal 5 10 2 28 5 7" xfId="32650" xr:uid="{00000000-0005-0000-0000-0000267F0000}"/>
    <cellStyle name="Normal 5 10 2 28 5 8" xfId="32651" xr:uid="{00000000-0005-0000-0000-0000277F0000}"/>
    <cellStyle name="Normal 5 10 2 28 5 9" xfId="32652" xr:uid="{00000000-0005-0000-0000-0000287F0000}"/>
    <cellStyle name="Normal 5 10 2 28 6" xfId="32653" xr:uid="{00000000-0005-0000-0000-0000297F0000}"/>
    <cellStyle name="Normal 5 10 2 28 7" xfId="32654" xr:uid="{00000000-0005-0000-0000-00002A7F0000}"/>
    <cellStyle name="Normal 5 10 2 28 8" xfId="32655" xr:uid="{00000000-0005-0000-0000-00002B7F0000}"/>
    <cellStyle name="Normal 5 10 2 28 9" xfId="32656" xr:uid="{00000000-0005-0000-0000-00002C7F0000}"/>
    <cellStyle name="Normal 5 10 2 29" xfId="32657" xr:uid="{00000000-0005-0000-0000-00002D7F0000}"/>
    <cellStyle name="Normal 5 10 2 29 10" xfId="32658" xr:uid="{00000000-0005-0000-0000-00002E7F0000}"/>
    <cellStyle name="Normal 5 10 2 29 11" xfId="32659" xr:uid="{00000000-0005-0000-0000-00002F7F0000}"/>
    <cellStyle name="Normal 5 10 2 29 12" xfId="32660" xr:uid="{00000000-0005-0000-0000-0000307F0000}"/>
    <cellStyle name="Normal 5 10 2 29 13" xfId="32661" xr:uid="{00000000-0005-0000-0000-0000317F0000}"/>
    <cellStyle name="Normal 5 10 2 29 14" xfId="32662" xr:uid="{00000000-0005-0000-0000-0000327F0000}"/>
    <cellStyle name="Normal 5 10 2 29 2" xfId="32663" xr:uid="{00000000-0005-0000-0000-0000337F0000}"/>
    <cellStyle name="Normal 5 10 2 29 2 10" xfId="32664" xr:uid="{00000000-0005-0000-0000-0000347F0000}"/>
    <cellStyle name="Normal 5 10 2 29 2 2" xfId="32665" xr:uid="{00000000-0005-0000-0000-0000357F0000}"/>
    <cellStyle name="Normal 5 10 2 29 2 3" xfId="32666" xr:uid="{00000000-0005-0000-0000-0000367F0000}"/>
    <cellStyle name="Normal 5 10 2 29 2 4" xfId="32667" xr:uid="{00000000-0005-0000-0000-0000377F0000}"/>
    <cellStyle name="Normal 5 10 2 29 2 5" xfId="32668" xr:uid="{00000000-0005-0000-0000-0000387F0000}"/>
    <cellStyle name="Normal 5 10 2 29 2 6" xfId="32669" xr:uid="{00000000-0005-0000-0000-0000397F0000}"/>
    <cellStyle name="Normal 5 10 2 29 2 7" xfId="32670" xr:uid="{00000000-0005-0000-0000-00003A7F0000}"/>
    <cellStyle name="Normal 5 10 2 29 2 8" xfId="32671" xr:uid="{00000000-0005-0000-0000-00003B7F0000}"/>
    <cellStyle name="Normal 5 10 2 29 2 9" xfId="32672" xr:uid="{00000000-0005-0000-0000-00003C7F0000}"/>
    <cellStyle name="Normal 5 10 2 29 3" xfId="32673" xr:uid="{00000000-0005-0000-0000-00003D7F0000}"/>
    <cellStyle name="Normal 5 10 2 29 3 10" xfId="32674" xr:uid="{00000000-0005-0000-0000-00003E7F0000}"/>
    <cellStyle name="Normal 5 10 2 29 3 2" xfId="32675" xr:uid="{00000000-0005-0000-0000-00003F7F0000}"/>
    <cellStyle name="Normal 5 10 2 29 3 3" xfId="32676" xr:uid="{00000000-0005-0000-0000-0000407F0000}"/>
    <cellStyle name="Normal 5 10 2 29 3 4" xfId="32677" xr:uid="{00000000-0005-0000-0000-0000417F0000}"/>
    <cellStyle name="Normal 5 10 2 29 3 5" xfId="32678" xr:uid="{00000000-0005-0000-0000-0000427F0000}"/>
    <cellStyle name="Normal 5 10 2 29 3 6" xfId="32679" xr:uid="{00000000-0005-0000-0000-0000437F0000}"/>
    <cellStyle name="Normal 5 10 2 29 3 7" xfId="32680" xr:uid="{00000000-0005-0000-0000-0000447F0000}"/>
    <cellStyle name="Normal 5 10 2 29 3 8" xfId="32681" xr:uid="{00000000-0005-0000-0000-0000457F0000}"/>
    <cellStyle name="Normal 5 10 2 29 3 9" xfId="32682" xr:uid="{00000000-0005-0000-0000-0000467F0000}"/>
    <cellStyle name="Normal 5 10 2 29 4" xfId="32683" xr:uid="{00000000-0005-0000-0000-0000477F0000}"/>
    <cellStyle name="Normal 5 10 2 29 4 10" xfId="32684" xr:uid="{00000000-0005-0000-0000-0000487F0000}"/>
    <cellStyle name="Normal 5 10 2 29 4 2" xfId="32685" xr:uid="{00000000-0005-0000-0000-0000497F0000}"/>
    <cellStyle name="Normal 5 10 2 29 4 3" xfId="32686" xr:uid="{00000000-0005-0000-0000-00004A7F0000}"/>
    <cellStyle name="Normal 5 10 2 29 4 4" xfId="32687" xr:uid="{00000000-0005-0000-0000-00004B7F0000}"/>
    <cellStyle name="Normal 5 10 2 29 4 5" xfId="32688" xr:uid="{00000000-0005-0000-0000-00004C7F0000}"/>
    <cellStyle name="Normal 5 10 2 29 4 6" xfId="32689" xr:uid="{00000000-0005-0000-0000-00004D7F0000}"/>
    <cellStyle name="Normal 5 10 2 29 4 7" xfId="32690" xr:uid="{00000000-0005-0000-0000-00004E7F0000}"/>
    <cellStyle name="Normal 5 10 2 29 4 8" xfId="32691" xr:uid="{00000000-0005-0000-0000-00004F7F0000}"/>
    <cellStyle name="Normal 5 10 2 29 4 9" xfId="32692" xr:uid="{00000000-0005-0000-0000-0000507F0000}"/>
    <cellStyle name="Normal 5 10 2 29 5" xfId="32693" xr:uid="{00000000-0005-0000-0000-0000517F0000}"/>
    <cellStyle name="Normal 5 10 2 29 5 10" xfId="32694" xr:uid="{00000000-0005-0000-0000-0000527F0000}"/>
    <cellStyle name="Normal 5 10 2 29 5 2" xfId="32695" xr:uid="{00000000-0005-0000-0000-0000537F0000}"/>
    <cellStyle name="Normal 5 10 2 29 5 3" xfId="32696" xr:uid="{00000000-0005-0000-0000-0000547F0000}"/>
    <cellStyle name="Normal 5 10 2 29 5 4" xfId="32697" xr:uid="{00000000-0005-0000-0000-0000557F0000}"/>
    <cellStyle name="Normal 5 10 2 29 5 5" xfId="32698" xr:uid="{00000000-0005-0000-0000-0000567F0000}"/>
    <cellStyle name="Normal 5 10 2 29 5 6" xfId="32699" xr:uid="{00000000-0005-0000-0000-0000577F0000}"/>
    <cellStyle name="Normal 5 10 2 29 5 7" xfId="32700" xr:uid="{00000000-0005-0000-0000-0000587F0000}"/>
    <cellStyle name="Normal 5 10 2 29 5 8" xfId="32701" xr:uid="{00000000-0005-0000-0000-0000597F0000}"/>
    <cellStyle name="Normal 5 10 2 29 5 9" xfId="32702" xr:uid="{00000000-0005-0000-0000-00005A7F0000}"/>
    <cellStyle name="Normal 5 10 2 29 6" xfId="32703" xr:uid="{00000000-0005-0000-0000-00005B7F0000}"/>
    <cellStyle name="Normal 5 10 2 29 7" xfId="32704" xr:uid="{00000000-0005-0000-0000-00005C7F0000}"/>
    <cellStyle name="Normal 5 10 2 29 8" xfId="32705" xr:uid="{00000000-0005-0000-0000-00005D7F0000}"/>
    <cellStyle name="Normal 5 10 2 29 9" xfId="32706" xr:uid="{00000000-0005-0000-0000-00005E7F0000}"/>
    <cellStyle name="Normal 5 10 2 3" xfId="32707" xr:uid="{00000000-0005-0000-0000-00005F7F0000}"/>
    <cellStyle name="Normal 5 10 2 3 10" xfId="32708" xr:uid="{00000000-0005-0000-0000-0000607F0000}"/>
    <cellStyle name="Normal 5 10 2 3 11" xfId="32709" xr:uid="{00000000-0005-0000-0000-0000617F0000}"/>
    <cellStyle name="Normal 5 10 2 3 12" xfId="32710" xr:uid="{00000000-0005-0000-0000-0000627F0000}"/>
    <cellStyle name="Normal 5 10 2 3 13" xfId="32711" xr:uid="{00000000-0005-0000-0000-0000637F0000}"/>
    <cellStyle name="Normal 5 10 2 3 14" xfId="32712" xr:uid="{00000000-0005-0000-0000-0000647F0000}"/>
    <cellStyle name="Normal 5 10 2 3 2" xfId="32713" xr:uid="{00000000-0005-0000-0000-0000657F0000}"/>
    <cellStyle name="Normal 5 10 2 3 2 10" xfId="32714" xr:uid="{00000000-0005-0000-0000-0000667F0000}"/>
    <cellStyle name="Normal 5 10 2 3 2 2" xfId="32715" xr:uid="{00000000-0005-0000-0000-0000677F0000}"/>
    <cellStyle name="Normal 5 10 2 3 2 3" xfId="32716" xr:uid="{00000000-0005-0000-0000-0000687F0000}"/>
    <cellStyle name="Normal 5 10 2 3 2 4" xfId="32717" xr:uid="{00000000-0005-0000-0000-0000697F0000}"/>
    <cellStyle name="Normal 5 10 2 3 2 5" xfId="32718" xr:uid="{00000000-0005-0000-0000-00006A7F0000}"/>
    <cellStyle name="Normal 5 10 2 3 2 6" xfId="32719" xr:uid="{00000000-0005-0000-0000-00006B7F0000}"/>
    <cellStyle name="Normal 5 10 2 3 2 7" xfId="32720" xr:uid="{00000000-0005-0000-0000-00006C7F0000}"/>
    <cellStyle name="Normal 5 10 2 3 2 8" xfId="32721" xr:uid="{00000000-0005-0000-0000-00006D7F0000}"/>
    <cellStyle name="Normal 5 10 2 3 2 9" xfId="32722" xr:uid="{00000000-0005-0000-0000-00006E7F0000}"/>
    <cellStyle name="Normal 5 10 2 3 3" xfId="32723" xr:uid="{00000000-0005-0000-0000-00006F7F0000}"/>
    <cellStyle name="Normal 5 10 2 3 3 10" xfId="32724" xr:uid="{00000000-0005-0000-0000-0000707F0000}"/>
    <cellStyle name="Normal 5 10 2 3 3 2" xfId="32725" xr:uid="{00000000-0005-0000-0000-0000717F0000}"/>
    <cellStyle name="Normal 5 10 2 3 3 3" xfId="32726" xr:uid="{00000000-0005-0000-0000-0000727F0000}"/>
    <cellStyle name="Normal 5 10 2 3 3 4" xfId="32727" xr:uid="{00000000-0005-0000-0000-0000737F0000}"/>
    <cellStyle name="Normal 5 10 2 3 3 5" xfId="32728" xr:uid="{00000000-0005-0000-0000-0000747F0000}"/>
    <cellStyle name="Normal 5 10 2 3 3 6" xfId="32729" xr:uid="{00000000-0005-0000-0000-0000757F0000}"/>
    <cellStyle name="Normal 5 10 2 3 3 7" xfId="32730" xr:uid="{00000000-0005-0000-0000-0000767F0000}"/>
    <cellStyle name="Normal 5 10 2 3 3 8" xfId="32731" xr:uid="{00000000-0005-0000-0000-0000777F0000}"/>
    <cellStyle name="Normal 5 10 2 3 3 9" xfId="32732" xr:uid="{00000000-0005-0000-0000-0000787F0000}"/>
    <cellStyle name="Normal 5 10 2 3 4" xfId="32733" xr:uid="{00000000-0005-0000-0000-0000797F0000}"/>
    <cellStyle name="Normal 5 10 2 3 4 10" xfId="32734" xr:uid="{00000000-0005-0000-0000-00007A7F0000}"/>
    <cellStyle name="Normal 5 10 2 3 4 2" xfId="32735" xr:uid="{00000000-0005-0000-0000-00007B7F0000}"/>
    <cellStyle name="Normal 5 10 2 3 4 3" xfId="32736" xr:uid="{00000000-0005-0000-0000-00007C7F0000}"/>
    <cellStyle name="Normal 5 10 2 3 4 4" xfId="32737" xr:uid="{00000000-0005-0000-0000-00007D7F0000}"/>
    <cellStyle name="Normal 5 10 2 3 4 5" xfId="32738" xr:uid="{00000000-0005-0000-0000-00007E7F0000}"/>
    <cellStyle name="Normal 5 10 2 3 4 6" xfId="32739" xr:uid="{00000000-0005-0000-0000-00007F7F0000}"/>
    <cellStyle name="Normal 5 10 2 3 4 7" xfId="32740" xr:uid="{00000000-0005-0000-0000-0000807F0000}"/>
    <cellStyle name="Normal 5 10 2 3 4 8" xfId="32741" xr:uid="{00000000-0005-0000-0000-0000817F0000}"/>
    <cellStyle name="Normal 5 10 2 3 4 9" xfId="32742" xr:uid="{00000000-0005-0000-0000-0000827F0000}"/>
    <cellStyle name="Normal 5 10 2 3 5" xfId="32743" xr:uid="{00000000-0005-0000-0000-0000837F0000}"/>
    <cellStyle name="Normal 5 10 2 3 5 10" xfId="32744" xr:uid="{00000000-0005-0000-0000-0000847F0000}"/>
    <cellStyle name="Normal 5 10 2 3 5 2" xfId="32745" xr:uid="{00000000-0005-0000-0000-0000857F0000}"/>
    <cellStyle name="Normal 5 10 2 3 5 3" xfId="32746" xr:uid="{00000000-0005-0000-0000-0000867F0000}"/>
    <cellStyle name="Normal 5 10 2 3 5 4" xfId="32747" xr:uid="{00000000-0005-0000-0000-0000877F0000}"/>
    <cellStyle name="Normal 5 10 2 3 5 5" xfId="32748" xr:uid="{00000000-0005-0000-0000-0000887F0000}"/>
    <cellStyle name="Normal 5 10 2 3 5 6" xfId="32749" xr:uid="{00000000-0005-0000-0000-0000897F0000}"/>
    <cellStyle name="Normal 5 10 2 3 5 7" xfId="32750" xr:uid="{00000000-0005-0000-0000-00008A7F0000}"/>
    <cellStyle name="Normal 5 10 2 3 5 8" xfId="32751" xr:uid="{00000000-0005-0000-0000-00008B7F0000}"/>
    <cellStyle name="Normal 5 10 2 3 5 9" xfId="32752" xr:uid="{00000000-0005-0000-0000-00008C7F0000}"/>
    <cellStyle name="Normal 5 10 2 3 6" xfId="32753" xr:uid="{00000000-0005-0000-0000-00008D7F0000}"/>
    <cellStyle name="Normal 5 10 2 3 7" xfId="32754" xr:uid="{00000000-0005-0000-0000-00008E7F0000}"/>
    <cellStyle name="Normal 5 10 2 3 8" xfId="32755" xr:uid="{00000000-0005-0000-0000-00008F7F0000}"/>
    <cellStyle name="Normal 5 10 2 3 9" xfId="32756" xr:uid="{00000000-0005-0000-0000-0000907F0000}"/>
    <cellStyle name="Normal 5 10 2 30" xfId="32757" xr:uid="{00000000-0005-0000-0000-0000917F0000}"/>
    <cellStyle name="Normal 5 10 2 30 10" xfId="32758" xr:uid="{00000000-0005-0000-0000-0000927F0000}"/>
    <cellStyle name="Normal 5 10 2 30 11" xfId="32759" xr:uid="{00000000-0005-0000-0000-0000937F0000}"/>
    <cellStyle name="Normal 5 10 2 30 12" xfId="32760" xr:uid="{00000000-0005-0000-0000-0000947F0000}"/>
    <cellStyle name="Normal 5 10 2 30 13" xfId="32761" xr:uid="{00000000-0005-0000-0000-0000957F0000}"/>
    <cellStyle name="Normal 5 10 2 30 14" xfId="32762" xr:uid="{00000000-0005-0000-0000-0000967F0000}"/>
    <cellStyle name="Normal 5 10 2 30 2" xfId="32763" xr:uid="{00000000-0005-0000-0000-0000977F0000}"/>
    <cellStyle name="Normal 5 10 2 30 2 10" xfId="32764" xr:uid="{00000000-0005-0000-0000-0000987F0000}"/>
    <cellStyle name="Normal 5 10 2 30 2 2" xfId="32765" xr:uid="{00000000-0005-0000-0000-0000997F0000}"/>
    <cellStyle name="Normal 5 10 2 30 2 3" xfId="32766" xr:uid="{00000000-0005-0000-0000-00009A7F0000}"/>
    <cellStyle name="Normal 5 10 2 30 2 4" xfId="32767" xr:uid="{00000000-0005-0000-0000-00009B7F0000}"/>
    <cellStyle name="Normal 5 10 2 30 2 5" xfId="32768" xr:uid="{00000000-0005-0000-0000-00009C7F0000}"/>
    <cellStyle name="Normal 5 10 2 30 2 6" xfId="32769" xr:uid="{00000000-0005-0000-0000-00009D7F0000}"/>
    <cellStyle name="Normal 5 10 2 30 2 7" xfId="32770" xr:uid="{00000000-0005-0000-0000-00009E7F0000}"/>
    <cellStyle name="Normal 5 10 2 30 2 8" xfId="32771" xr:uid="{00000000-0005-0000-0000-00009F7F0000}"/>
    <cellStyle name="Normal 5 10 2 30 2 9" xfId="32772" xr:uid="{00000000-0005-0000-0000-0000A07F0000}"/>
    <cellStyle name="Normal 5 10 2 30 3" xfId="32773" xr:uid="{00000000-0005-0000-0000-0000A17F0000}"/>
    <cellStyle name="Normal 5 10 2 30 3 10" xfId="32774" xr:uid="{00000000-0005-0000-0000-0000A27F0000}"/>
    <cellStyle name="Normal 5 10 2 30 3 2" xfId="32775" xr:uid="{00000000-0005-0000-0000-0000A37F0000}"/>
    <cellStyle name="Normal 5 10 2 30 3 3" xfId="32776" xr:uid="{00000000-0005-0000-0000-0000A47F0000}"/>
    <cellStyle name="Normal 5 10 2 30 3 4" xfId="32777" xr:uid="{00000000-0005-0000-0000-0000A57F0000}"/>
    <cellStyle name="Normal 5 10 2 30 3 5" xfId="32778" xr:uid="{00000000-0005-0000-0000-0000A67F0000}"/>
    <cellStyle name="Normal 5 10 2 30 3 6" xfId="32779" xr:uid="{00000000-0005-0000-0000-0000A77F0000}"/>
    <cellStyle name="Normal 5 10 2 30 3 7" xfId="32780" xr:uid="{00000000-0005-0000-0000-0000A87F0000}"/>
    <cellStyle name="Normal 5 10 2 30 3 8" xfId="32781" xr:uid="{00000000-0005-0000-0000-0000A97F0000}"/>
    <cellStyle name="Normal 5 10 2 30 3 9" xfId="32782" xr:uid="{00000000-0005-0000-0000-0000AA7F0000}"/>
    <cellStyle name="Normal 5 10 2 30 4" xfId="32783" xr:uid="{00000000-0005-0000-0000-0000AB7F0000}"/>
    <cellStyle name="Normal 5 10 2 30 4 10" xfId="32784" xr:uid="{00000000-0005-0000-0000-0000AC7F0000}"/>
    <cellStyle name="Normal 5 10 2 30 4 2" xfId="32785" xr:uid="{00000000-0005-0000-0000-0000AD7F0000}"/>
    <cellStyle name="Normal 5 10 2 30 4 3" xfId="32786" xr:uid="{00000000-0005-0000-0000-0000AE7F0000}"/>
    <cellStyle name="Normal 5 10 2 30 4 4" xfId="32787" xr:uid="{00000000-0005-0000-0000-0000AF7F0000}"/>
    <cellStyle name="Normal 5 10 2 30 4 5" xfId="32788" xr:uid="{00000000-0005-0000-0000-0000B07F0000}"/>
    <cellStyle name="Normal 5 10 2 30 4 6" xfId="32789" xr:uid="{00000000-0005-0000-0000-0000B17F0000}"/>
    <cellStyle name="Normal 5 10 2 30 4 7" xfId="32790" xr:uid="{00000000-0005-0000-0000-0000B27F0000}"/>
    <cellStyle name="Normal 5 10 2 30 4 8" xfId="32791" xr:uid="{00000000-0005-0000-0000-0000B37F0000}"/>
    <cellStyle name="Normal 5 10 2 30 4 9" xfId="32792" xr:uid="{00000000-0005-0000-0000-0000B47F0000}"/>
    <cellStyle name="Normal 5 10 2 30 5" xfId="32793" xr:uid="{00000000-0005-0000-0000-0000B57F0000}"/>
    <cellStyle name="Normal 5 10 2 30 5 10" xfId="32794" xr:uid="{00000000-0005-0000-0000-0000B67F0000}"/>
    <cellStyle name="Normal 5 10 2 30 5 2" xfId="32795" xr:uid="{00000000-0005-0000-0000-0000B77F0000}"/>
    <cellStyle name="Normal 5 10 2 30 5 3" xfId="32796" xr:uid="{00000000-0005-0000-0000-0000B87F0000}"/>
    <cellStyle name="Normal 5 10 2 30 5 4" xfId="32797" xr:uid="{00000000-0005-0000-0000-0000B97F0000}"/>
    <cellStyle name="Normal 5 10 2 30 5 5" xfId="32798" xr:uid="{00000000-0005-0000-0000-0000BA7F0000}"/>
    <cellStyle name="Normal 5 10 2 30 5 6" xfId="32799" xr:uid="{00000000-0005-0000-0000-0000BB7F0000}"/>
    <cellStyle name="Normal 5 10 2 30 5 7" xfId="32800" xr:uid="{00000000-0005-0000-0000-0000BC7F0000}"/>
    <cellStyle name="Normal 5 10 2 30 5 8" xfId="32801" xr:uid="{00000000-0005-0000-0000-0000BD7F0000}"/>
    <cellStyle name="Normal 5 10 2 30 5 9" xfId="32802" xr:uid="{00000000-0005-0000-0000-0000BE7F0000}"/>
    <cellStyle name="Normal 5 10 2 30 6" xfId="32803" xr:uid="{00000000-0005-0000-0000-0000BF7F0000}"/>
    <cellStyle name="Normal 5 10 2 30 7" xfId="32804" xr:uid="{00000000-0005-0000-0000-0000C07F0000}"/>
    <cellStyle name="Normal 5 10 2 30 8" xfId="32805" xr:uid="{00000000-0005-0000-0000-0000C17F0000}"/>
    <cellStyle name="Normal 5 10 2 30 9" xfId="32806" xr:uid="{00000000-0005-0000-0000-0000C27F0000}"/>
    <cellStyle name="Normal 5 10 2 31" xfId="32807" xr:uid="{00000000-0005-0000-0000-0000C37F0000}"/>
    <cellStyle name="Normal 5 10 2 31 10" xfId="32808" xr:uid="{00000000-0005-0000-0000-0000C47F0000}"/>
    <cellStyle name="Normal 5 10 2 31 11" xfId="32809" xr:uid="{00000000-0005-0000-0000-0000C57F0000}"/>
    <cellStyle name="Normal 5 10 2 31 12" xfId="32810" xr:uid="{00000000-0005-0000-0000-0000C67F0000}"/>
    <cellStyle name="Normal 5 10 2 31 13" xfId="32811" xr:uid="{00000000-0005-0000-0000-0000C77F0000}"/>
    <cellStyle name="Normal 5 10 2 31 14" xfId="32812" xr:uid="{00000000-0005-0000-0000-0000C87F0000}"/>
    <cellStyle name="Normal 5 10 2 31 2" xfId="32813" xr:uid="{00000000-0005-0000-0000-0000C97F0000}"/>
    <cellStyle name="Normal 5 10 2 31 2 10" xfId="32814" xr:uid="{00000000-0005-0000-0000-0000CA7F0000}"/>
    <cellStyle name="Normal 5 10 2 31 2 2" xfId="32815" xr:uid="{00000000-0005-0000-0000-0000CB7F0000}"/>
    <cellStyle name="Normal 5 10 2 31 2 3" xfId="32816" xr:uid="{00000000-0005-0000-0000-0000CC7F0000}"/>
    <cellStyle name="Normal 5 10 2 31 2 4" xfId="32817" xr:uid="{00000000-0005-0000-0000-0000CD7F0000}"/>
    <cellStyle name="Normal 5 10 2 31 2 5" xfId="32818" xr:uid="{00000000-0005-0000-0000-0000CE7F0000}"/>
    <cellStyle name="Normal 5 10 2 31 2 6" xfId="32819" xr:uid="{00000000-0005-0000-0000-0000CF7F0000}"/>
    <cellStyle name="Normal 5 10 2 31 2 7" xfId="32820" xr:uid="{00000000-0005-0000-0000-0000D07F0000}"/>
    <cellStyle name="Normal 5 10 2 31 2 8" xfId="32821" xr:uid="{00000000-0005-0000-0000-0000D17F0000}"/>
    <cellStyle name="Normal 5 10 2 31 2 9" xfId="32822" xr:uid="{00000000-0005-0000-0000-0000D27F0000}"/>
    <cellStyle name="Normal 5 10 2 31 3" xfId="32823" xr:uid="{00000000-0005-0000-0000-0000D37F0000}"/>
    <cellStyle name="Normal 5 10 2 31 3 10" xfId="32824" xr:uid="{00000000-0005-0000-0000-0000D47F0000}"/>
    <cellStyle name="Normal 5 10 2 31 3 2" xfId="32825" xr:uid="{00000000-0005-0000-0000-0000D57F0000}"/>
    <cellStyle name="Normal 5 10 2 31 3 3" xfId="32826" xr:uid="{00000000-0005-0000-0000-0000D67F0000}"/>
    <cellStyle name="Normal 5 10 2 31 3 4" xfId="32827" xr:uid="{00000000-0005-0000-0000-0000D77F0000}"/>
    <cellStyle name="Normal 5 10 2 31 3 5" xfId="32828" xr:uid="{00000000-0005-0000-0000-0000D87F0000}"/>
    <cellStyle name="Normal 5 10 2 31 3 6" xfId="32829" xr:uid="{00000000-0005-0000-0000-0000D97F0000}"/>
    <cellStyle name="Normal 5 10 2 31 3 7" xfId="32830" xr:uid="{00000000-0005-0000-0000-0000DA7F0000}"/>
    <cellStyle name="Normal 5 10 2 31 3 8" xfId="32831" xr:uid="{00000000-0005-0000-0000-0000DB7F0000}"/>
    <cellStyle name="Normal 5 10 2 31 3 9" xfId="32832" xr:uid="{00000000-0005-0000-0000-0000DC7F0000}"/>
    <cellStyle name="Normal 5 10 2 31 4" xfId="32833" xr:uid="{00000000-0005-0000-0000-0000DD7F0000}"/>
    <cellStyle name="Normal 5 10 2 31 4 10" xfId="32834" xr:uid="{00000000-0005-0000-0000-0000DE7F0000}"/>
    <cellStyle name="Normal 5 10 2 31 4 2" xfId="32835" xr:uid="{00000000-0005-0000-0000-0000DF7F0000}"/>
    <cellStyle name="Normal 5 10 2 31 4 3" xfId="32836" xr:uid="{00000000-0005-0000-0000-0000E07F0000}"/>
    <cellStyle name="Normal 5 10 2 31 4 4" xfId="32837" xr:uid="{00000000-0005-0000-0000-0000E17F0000}"/>
    <cellStyle name="Normal 5 10 2 31 4 5" xfId="32838" xr:uid="{00000000-0005-0000-0000-0000E27F0000}"/>
    <cellStyle name="Normal 5 10 2 31 4 6" xfId="32839" xr:uid="{00000000-0005-0000-0000-0000E37F0000}"/>
    <cellStyle name="Normal 5 10 2 31 4 7" xfId="32840" xr:uid="{00000000-0005-0000-0000-0000E47F0000}"/>
    <cellStyle name="Normal 5 10 2 31 4 8" xfId="32841" xr:uid="{00000000-0005-0000-0000-0000E57F0000}"/>
    <cellStyle name="Normal 5 10 2 31 4 9" xfId="32842" xr:uid="{00000000-0005-0000-0000-0000E67F0000}"/>
    <cellStyle name="Normal 5 10 2 31 5" xfId="32843" xr:uid="{00000000-0005-0000-0000-0000E77F0000}"/>
    <cellStyle name="Normal 5 10 2 31 5 10" xfId="32844" xr:uid="{00000000-0005-0000-0000-0000E87F0000}"/>
    <cellStyle name="Normal 5 10 2 31 5 2" xfId="32845" xr:uid="{00000000-0005-0000-0000-0000E97F0000}"/>
    <cellStyle name="Normal 5 10 2 31 5 3" xfId="32846" xr:uid="{00000000-0005-0000-0000-0000EA7F0000}"/>
    <cellStyle name="Normal 5 10 2 31 5 4" xfId="32847" xr:uid="{00000000-0005-0000-0000-0000EB7F0000}"/>
    <cellStyle name="Normal 5 10 2 31 5 5" xfId="32848" xr:uid="{00000000-0005-0000-0000-0000EC7F0000}"/>
    <cellStyle name="Normal 5 10 2 31 5 6" xfId="32849" xr:uid="{00000000-0005-0000-0000-0000ED7F0000}"/>
    <cellStyle name="Normal 5 10 2 31 5 7" xfId="32850" xr:uid="{00000000-0005-0000-0000-0000EE7F0000}"/>
    <cellStyle name="Normal 5 10 2 31 5 8" xfId="32851" xr:uid="{00000000-0005-0000-0000-0000EF7F0000}"/>
    <cellStyle name="Normal 5 10 2 31 5 9" xfId="32852" xr:uid="{00000000-0005-0000-0000-0000F07F0000}"/>
    <cellStyle name="Normal 5 10 2 31 6" xfId="32853" xr:uid="{00000000-0005-0000-0000-0000F17F0000}"/>
    <cellStyle name="Normal 5 10 2 31 7" xfId="32854" xr:uid="{00000000-0005-0000-0000-0000F27F0000}"/>
    <cellStyle name="Normal 5 10 2 31 8" xfId="32855" xr:uid="{00000000-0005-0000-0000-0000F37F0000}"/>
    <cellStyle name="Normal 5 10 2 31 9" xfId="32856" xr:uid="{00000000-0005-0000-0000-0000F47F0000}"/>
    <cellStyle name="Normal 5 10 2 32" xfId="32857" xr:uid="{00000000-0005-0000-0000-0000F57F0000}"/>
    <cellStyle name="Normal 5 10 2 32 10" xfId="32858" xr:uid="{00000000-0005-0000-0000-0000F67F0000}"/>
    <cellStyle name="Normal 5 10 2 32 11" xfId="32859" xr:uid="{00000000-0005-0000-0000-0000F77F0000}"/>
    <cellStyle name="Normal 5 10 2 32 12" xfId="32860" xr:uid="{00000000-0005-0000-0000-0000F87F0000}"/>
    <cellStyle name="Normal 5 10 2 32 13" xfId="32861" xr:uid="{00000000-0005-0000-0000-0000F97F0000}"/>
    <cellStyle name="Normal 5 10 2 32 14" xfId="32862" xr:uid="{00000000-0005-0000-0000-0000FA7F0000}"/>
    <cellStyle name="Normal 5 10 2 32 2" xfId="32863" xr:uid="{00000000-0005-0000-0000-0000FB7F0000}"/>
    <cellStyle name="Normal 5 10 2 32 2 10" xfId="32864" xr:uid="{00000000-0005-0000-0000-0000FC7F0000}"/>
    <cellStyle name="Normal 5 10 2 32 2 2" xfId="32865" xr:uid="{00000000-0005-0000-0000-0000FD7F0000}"/>
    <cellStyle name="Normal 5 10 2 32 2 3" xfId="32866" xr:uid="{00000000-0005-0000-0000-0000FE7F0000}"/>
    <cellStyle name="Normal 5 10 2 32 2 4" xfId="32867" xr:uid="{00000000-0005-0000-0000-0000FF7F0000}"/>
    <cellStyle name="Normal 5 10 2 32 2 5" xfId="32868" xr:uid="{00000000-0005-0000-0000-000000800000}"/>
    <cellStyle name="Normal 5 10 2 32 2 6" xfId="32869" xr:uid="{00000000-0005-0000-0000-000001800000}"/>
    <cellStyle name="Normal 5 10 2 32 2 7" xfId="32870" xr:uid="{00000000-0005-0000-0000-000002800000}"/>
    <cellStyle name="Normal 5 10 2 32 2 8" xfId="32871" xr:uid="{00000000-0005-0000-0000-000003800000}"/>
    <cellStyle name="Normal 5 10 2 32 2 9" xfId="32872" xr:uid="{00000000-0005-0000-0000-000004800000}"/>
    <cellStyle name="Normal 5 10 2 32 3" xfId="32873" xr:uid="{00000000-0005-0000-0000-000005800000}"/>
    <cellStyle name="Normal 5 10 2 32 3 10" xfId="32874" xr:uid="{00000000-0005-0000-0000-000006800000}"/>
    <cellStyle name="Normal 5 10 2 32 3 2" xfId="32875" xr:uid="{00000000-0005-0000-0000-000007800000}"/>
    <cellStyle name="Normal 5 10 2 32 3 3" xfId="32876" xr:uid="{00000000-0005-0000-0000-000008800000}"/>
    <cellStyle name="Normal 5 10 2 32 3 4" xfId="32877" xr:uid="{00000000-0005-0000-0000-000009800000}"/>
    <cellStyle name="Normal 5 10 2 32 3 5" xfId="32878" xr:uid="{00000000-0005-0000-0000-00000A800000}"/>
    <cellStyle name="Normal 5 10 2 32 3 6" xfId="32879" xr:uid="{00000000-0005-0000-0000-00000B800000}"/>
    <cellStyle name="Normal 5 10 2 32 3 7" xfId="32880" xr:uid="{00000000-0005-0000-0000-00000C800000}"/>
    <cellStyle name="Normal 5 10 2 32 3 8" xfId="32881" xr:uid="{00000000-0005-0000-0000-00000D800000}"/>
    <cellStyle name="Normal 5 10 2 32 3 9" xfId="32882" xr:uid="{00000000-0005-0000-0000-00000E800000}"/>
    <cellStyle name="Normal 5 10 2 32 4" xfId="32883" xr:uid="{00000000-0005-0000-0000-00000F800000}"/>
    <cellStyle name="Normal 5 10 2 32 4 10" xfId="32884" xr:uid="{00000000-0005-0000-0000-000010800000}"/>
    <cellStyle name="Normal 5 10 2 32 4 2" xfId="32885" xr:uid="{00000000-0005-0000-0000-000011800000}"/>
    <cellStyle name="Normal 5 10 2 32 4 3" xfId="32886" xr:uid="{00000000-0005-0000-0000-000012800000}"/>
    <cellStyle name="Normal 5 10 2 32 4 4" xfId="32887" xr:uid="{00000000-0005-0000-0000-000013800000}"/>
    <cellStyle name="Normal 5 10 2 32 4 5" xfId="32888" xr:uid="{00000000-0005-0000-0000-000014800000}"/>
    <cellStyle name="Normal 5 10 2 32 4 6" xfId="32889" xr:uid="{00000000-0005-0000-0000-000015800000}"/>
    <cellStyle name="Normal 5 10 2 32 4 7" xfId="32890" xr:uid="{00000000-0005-0000-0000-000016800000}"/>
    <cellStyle name="Normal 5 10 2 32 4 8" xfId="32891" xr:uid="{00000000-0005-0000-0000-000017800000}"/>
    <cellStyle name="Normal 5 10 2 32 4 9" xfId="32892" xr:uid="{00000000-0005-0000-0000-000018800000}"/>
    <cellStyle name="Normal 5 10 2 32 5" xfId="32893" xr:uid="{00000000-0005-0000-0000-000019800000}"/>
    <cellStyle name="Normal 5 10 2 32 5 10" xfId="32894" xr:uid="{00000000-0005-0000-0000-00001A800000}"/>
    <cellStyle name="Normal 5 10 2 32 5 2" xfId="32895" xr:uid="{00000000-0005-0000-0000-00001B800000}"/>
    <cellStyle name="Normal 5 10 2 32 5 3" xfId="32896" xr:uid="{00000000-0005-0000-0000-00001C800000}"/>
    <cellStyle name="Normal 5 10 2 32 5 4" xfId="32897" xr:uid="{00000000-0005-0000-0000-00001D800000}"/>
    <cellStyle name="Normal 5 10 2 32 5 5" xfId="32898" xr:uid="{00000000-0005-0000-0000-00001E800000}"/>
    <cellStyle name="Normal 5 10 2 32 5 6" xfId="32899" xr:uid="{00000000-0005-0000-0000-00001F800000}"/>
    <cellStyle name="Normal 5 10 2 32 5 7" xfId="32900" xr:uid="{00000000-0005-0000-0000-000020800000}"/>
    <cellStyle name="Normal 5 10 2 32 5 8" xfId="32901" xr:uid="{00000000-0005-0000-0000-000021800000}"/>
    <cellStyle name="Normal 5 10 2 32 5 9" xfId="32902" xr:uid="{00000000-0005-0000-0000-000022800000}"/>
    <cellStyle name="Normal 5 10 2 32 6" xfId="32903" xr:uid="{00000000-0005-0000-0000-000023800000}"/>
    <cellStyle name="Normal 5 10 2 32 7" xfId="32904" xr:uid="{00000000-0005-0000-0000-000024800000}"/>
    <cellStyle name="Normal 5 10 2 32 8" xfId="32905" xr:uid="{00000000-0005-0000-0000-000025800000}"/>
    <cellStyle name="Normal 5 10 2 32 9" xfId="32906" xr:uid="{00000000-0005-0000-0000-000026800000}"/>
    <cellStyle name="Normal 5 10 2 33" xfId="32907" xr:uid="{00000000-0005-0000-0000-000027800000}"/>
    <cellStyle name="Normal 5 10 2 33 10" xfId="32908" xr:uid="{00000000-0005-0000-0000-000028800000}"/>
    <cellStyle name="Normal 5 10 2 33 11" xfId="32909" xr:uid="{00000000-0005-0000-0000-000029800000}"/>
    <cellStyle name="Normal 5 10 2 33 12" xfId="32910" xr:uid="{00000000-0005-0000-0000-00002A800000}"/>
    <cellStyle name="Normal 5 10 2 33 13" xfId="32911" xr:uid="{00000000-0005-0000-0000-00002B800000}"/>
    <cellStyle name="Normal 5 10 2 33 14" xfId="32912" xr:uid="{00000000-0005-0000-0000-00002C800000}"/>
    <cellStyle name="Normal 5 10 2 33 2" xfId="32913" xr:uid="{00000000-0005-0000-0000-00002D800000}"/>
    <cellStyle name="Normal 5 10 2 33 2 10" xfId="32914" xr:uid="{00000000-0005-0000-0000-00002E800000}"/>
    <cellStyle name="Normal 5 10 2 33 2 2" xfId="32915" xr:uid="{00000000-0005-0000-0000-00002F800000}"/>
    <cellStyle name="Normal 5 10 2 33 2 3" xfId="32916" xr:uid="{00000000-0005-0000-0000-000030800000}"/>
    <cellStyle name="Normal 5 10 2 33 2 4" xfId="32917" xr:uid="{00000000-0005-0000-0000-000031800000}"/>
    <cellStyle name="Normal 5 10 2 33 2 5" xfId="32918" xr:uid="{00000000-0005-0000-0000-000032800000}"/>
    <cellStyle name="Normal 5 10 2 33 2 6" xfId="32919" xr:uid="{00000000-0005-0000-0000-000033800000}"/>
    <cellStyle name="Normal 5 10 2 33 2 7" xfId="32920" xr:uid="{00000000-0005-0000-0000-000034800000}"/>
    <cellStyle name="Normal 5 10 2 33 2 8" xfId="32921" xr:uid="{00000000-0005-0000-0000-000035800000}"/>
    <cellStyle name="Normal 5 10 2 33 2 9" xfId="32922" xr:uid="{00000000-0005-0000-0000-000036800000}"/>
    <cellStyle name="Normal 5 10 2 33 3" xfId="32923" xr:uid="{00000000-0005-0000-0000-000037800000}"/>
    <cellStyle name="Normal 5 10 2 33 3 10" xfId="32924" xr:uid="{00000000-0005-0000-0000-000038800000}"/>
    <cellStyle name="Normal 5 10 2 33 3 2" xfId="32925" xr:uid="{00000000-0005-0000-0000-000039800000}"/>
    <cellStyle name="Normal 5 10 2 33 3 3" xfId="32926" xr:uid="{00000000-0005-0000-0000-00003A800000}"/>
    <cellStyle name="Normal 5 10 2 33 3 4" xfId="32927" xr:uid="{00000000-0005-0000-0000-00003B800000}"/>
    <cellStyle name="Normal 5 10 2 33 3 5" xfId="32928" xr:uid="{00000000-0005-0000-0000-00003C800000}"/>
    <cellStyle name="Normal 5 10 2 33 3 6" xfId="32929" xr:uid="{00000000-0005-0000-0000-00003D800000}"/>
    <cellStyle name="Normal 5 10 2 33 3 7" xfId="32930" xr:uid="{00000000-0005-0000-0000-00003E800000}"/>
    <cellStyle name="Normal 5 10 2 33 3 8" xfId="32931" xr:uid="{00000000-0005-0000-0000-00003F800000}"/>
    <cellStyle name="Normal 5 10 2 33 3 9" xfId="32932" xr:uid="{00000000-0005-0000-0000-000040800000}"/>
    <cellStyle name="Normal 5 10 2 33 4" xfId="32933" xr:uid="{00000000-0005-0000-0000-000041800000}"/>
    <cellStyle name="Normal 5 10 2 33 4 10" xfId="32934" xr:uid="{00000000-0005-0000-0000-000042800000}"/>
    <cellStyle name="Normal 5 10 2 33 4 2" xfId="32935" xr:uid="{00000000-0005-0000-0000-000043800000}"/>
    <cellStyle name="Normal 5 10 2 33 4 3" xfId="32936" xr:uid="{00000000-0005-0000-0000-000044800000}"/>
    <cellStyle name="Normal 5 10 2 33 4 4" xfId="32937" xr:uid="{00000000-0005-0000-0000-000045800000}"/>
    <cellStyle name="Normal 5 10 2 33 4 5" xfId="32938" xr:uid="{00000000-0005-0000-0000-000046800000}"/>
    <cellStyle name="Normal 5 10 2 33 4 6" xfId="32939" xr:uid="{00000000-0005-0000-0000-000047800000}"/>
    <cellStyle name="Normal 5 10 2 33 4 7" xfId="32940" xr:uid="{00000000-0005-0000-0000-000048800000}"/>
    <cellStyle name="Normal 5 10 2 33 4 8" xfId="32941" xr:uid="{00000000-0005-0000-0000-000049800000}"/>
    <cellStyle name="Normal 5 10 2 33 4 9" xfId="32942" xr:uid="{00000000-0005-0000-0000-00004A800000}"/>
    <cellStyle name="Normal 5 10 2 33 5" xfId="32943" xr:uid="{00000000-0005-0000-0000-00004B800000}"/>
    <cellStyle name="Normal 5 10 2 33 5 10" xfId="32944" xr:uid="{00000000-0005-0000-0000-00004C800000}"/>
    <cellStyle name="Normal 5 10 2 33 5 2" xfId="32945" xr:uid="{00000000-0005-0000-0000-00004D800000}"/>
    <cellStyle name="Normal 5 10 2 33 5 3" xfId="32946" xr:uid="{00000000-0005-0000-0000-00004E800000}"/>
    <cellStyle name="Normal 5 10 2 33 5 4" xfId="32947" xr:uid="{00000000-0005-0000-0000-00004F800000}"/>
    <cellStyle name="Normal 5 10 2 33 5 5" xfId="32948" xr:uid="{00000000-0005-0000-0000-000050800000}"/>
    <cellStyle name="Normal 5 10 2 33 5 6" xfId="32949" xr:uid="{00000000-0005-0000-0000-000051800000}"/>
    <cellStyle name="Normal 5 10 2 33 5 7" xfId="32950" xr:uid="{00000000-0005-0000-0000-000052800000}"/>
    <cellStyle name="Normal 5 10 2 33 5 8" xfId="32951" xr:uid="{00000000-0005-0000-0000-000053800000}"/>
    <cellStyle name="Normal 5 10 2 33 5 9" xfId="32952" xr:uid="{00000000-0005-0000-0000-000054800000}"/>
    <cellStyle name="Normal 5 10 2 33 6" xfId="32953" xr:uid="{00000000-0005-0000-0000-000055800000}"/>
    <cellStyle name="Normal 5 10 2 33 7" xfId="32954" xr:uid="{00000000-0005-0000-0000-000056800000}"/>
    <cellStyle name="Normal 5 10 2 33 8" xfId="32955" xr:uid="{00000000-0005-0000-0000-000057800000}"/>
    <cellStyle name="Normal 5 10 2 33 9" xfId="32956" xr:uid="{00000000-0005-0000-0000-000058800000}"/>
    <cellStyle name="Normal 5 10 2 34" xfId="32957" xr:uid="{00000000-0005-0000-0000-000059800000}"/>
    <cellStyle name="Normal 5 10 2 34 10" xfId="32958" xr:uid="{00000000-0005-0000-0000-00005A800000}"/>
    <cellStyle name="Normal 5 10 2 34 2" xfId="32959" xr:uid="{00000000-0005-0000-0000-00005B800000}"/>
    <cellStyle name="Normal 5 10 2 34 3" xfId="32960" xr:uid="{00000000-0005-0000-0000-00005C800000}"/>
    <cellStyle name="Normal 5 10 2 34 4" xfId="32961" xr:uid="{00000000-0005-0000-0000-00005D800000}"/>
    <cellStyle name="Normal 5 10 2 34 5" xfId="32962" xr:uid="{00000000-0005-0000-0000-00005E800000}"/>
    <cellStyle name="Normal 5 10 2 34 6" xfId="32963" xr:uid="{00000000-0005-0000-0000-00005F800000}"/>
    <cellStyle name="Normal 5 10 2 34 7" xfId="32964" xr:uid="{00000000-0005-0000-0000-000060800000}"/>
    <cellStyle name="Normal 5 10 2 34 8" xfId="32965" xr:uid="{00000000-0005-0000-0000-000061800000}"/>
    <cellStyle name="Normal 5 10 2 34 9" xfId="32966" xr:uid="{00000000-0005-0000-0000-000062800000}"/>
    <cellStyle name="Normal 5 10 2 35" xfId="32967" xr:uid="{00000000-0005-0000-0000-000063800000}"/>
    <cellStyle name="Normal 5 10 2 35 10" xfId="32968" xr:uid="{00000000-0005-0000-0000-000064800000}"/>
    <cellStyle name="Normal 5 10 2 35 2" xfId="32969" xr:uid="{00000000-0005-0000-0000-000065800000}"/>
    <cellStyle name="Normal 5 10 2 35 3" xfId="32970" xr:uid="{00000000-0005-0000-0000-000066800000}"/>
    <cellStyle name="Normal 5 10 2 35 4" xfId="32971" xr:uid="{00000000-0005-0000-0000-000067800000}"/>
    <cellStyle name="Normal 5 10 2 35 5" xfId="32972" xr:uid="{00000000-0005-0000-0000-000068800000}"/>
    <cellStyle name="Normal 5 10 2 35 6" xfId="32973" xr:uid="{00000000-0005-0000-0000-000069800000}"/>
    <cellStyle name="Normal 5 10 2 35 7" xfId="32974" xr:uid="{00000000-0005-0000-0000-00006A800000}"/>
    <cellStyle name="Normal 5 10 2 35 8" xfId="32975" xr:uid="{00000000-0005-0000-0000-00006B800000}"/>
    <cellStyle name="Normal 5 10 2 35 9" xfId="32976" xr:uid="{00000000-0005-0000-0000-00006C800000}"/>
    <cellStyle name="Normal 5 10 2 36" xfId="32977" xr:uid="{00000000-0005-0000-0000-00006D800000}"/>
    <cellStyle name="Normal 5 10 2 36 10" xfId="32978" xr:uid="{00000000-0005-0000-0000-00006E800000}"/>
    <cellStyle name="Normal 5 10 2 36 2" xfId="32979" xr:uid="{00000000-0005-0000-0000-00006F800000}"/>
    <cellStyle name="Normal 5 10 2 36 3" xfId="32980" xr:uid="{00000000-0005-0000-0000-000070800000}"/>
    <cellStyle name="Normal 5 10 2 36 4" xfId="32981" xr:uid="{00000000-0005-0000-0000-000071800000}"/>
    <cellStyle name="Normal 5 10 2 36 5" xfId="32982" xr:uid="{00000000-0005-0000-0000-000072800000}"/>
    <cellStyle name="Normal 5 10 2 36 6" xfId="32983" xr:uid="{00000000-0005-0000-0000-000073800000}"/>
    <cellStyle name="Normal 5 10 2 36 7" xfId="32984" xr:uid="{00000000-0005-0000-0000-000074800000}"/>
    <cellStyle name="Normal 5 10 2 36 8" xfId="32985" xr:uid="{00000000-0005-0000-0000-000075800000}"/>
    <cellStyle name="Normal 5 10 2 36 9" xfId="32986" xr:uid="{00000000-0005-0000-0000-000076800000}"/>
    <cellStyle name="Normal 5 10 2 37" xfId="32987" xr:uid="{00000000-0005-0000-0000-000077800000}"/>
    <cellStyle name="Normal 5 10 2 37 10" xfId="32988" xr:uid="{00000000-0005-0000-0000-000078800000}"/>
    <cellStyle name="Normal 5 10 2 37 2" xfId="32989" xr:uid="{00000000-0005-0000-0000-000079800000}"/>
    <cellStyle name="Normal 5 10 2 37 3" xfId="32990" xr:uid="{00000000-0005-0000-0000-00007A800000}"/>
    <cellStyle name="Normal 5 10 2 37 4" xfId="32991" xr:uid="{00000000-0005-0000-0000-00007B800000}"/>
    <cellStyle name="Normal 5 10 2 37 5" xfId="32992" xr:uid="{00000000-0005-0000-0000-00007C800000}"/>
    <cellStyle name="Normal 5 10 2 37 6" xfId="32993" xr:uid="{00000000-0005-0000-0000-00007D800000}"/>
    <cellStyle name="Normal 5 10 2 37 7" xfId="32994" xr:uid="{00000000-0005-0000-0000-00007E800000}"/>
    <cellStyle name="Normal 5 10 2 37 8" xfId="32995" xr:uid="{00000000-0005-0000-0000-00007F800000}"/>
    <cellStyle name="Normal 5 10 2 37 9" xfId="32996" xr:uid="{00000000-0005-0000-0000-000080800000}"/>
    <cellStyle name="Normal 5 10 2 38" xfId="32997" xr:uid="{00000000-0005-0000-0000-000081800000}"/>
    <cellStyle name="Normal 5 10 2 39" xfId="32998" xr:uid="{00000000-0005-0000-0000-000082800000}"/>
    <cellStyle name="Normal 5 10 2 4" xfId="32999" xr:uid="{00000000-0005-0000-0000-000083800000}"/>
    <cellStyle name="Normal 5 10 2 4 10" xfId="33000" xr:uid="{00000000-0005-0000-0000-000084800000}"/>
    <cellStyle name="Normal 5 10 2 4 11" xfId="33001" xr:uid="{00000000-0005-0000-0000-000085800000}"/>
    <cellStyle name="Normal 5 10 2 4 12" xfId="33002" xr:uid="{00000000-0005-0000-0000-000086800000}"/>
    <cellStyle name="Normal 5 10 2 4 13" xfId="33003" xr:uid="{00000000-0005-0000-0000-000087800000}"/>
    <cellStyle name="Normal 5 10 2 4 14" xfId="33004" xr:uid="{00000000-0005-0000-0000-000088800000}"/>
    <cellStyle name="Normal 5 10 2 4 2" xfId="33005" xr:uid="{00000000-0005-0000-0000-000089800000}"/>
    <cellStyle name="Normal 5 10 2 4 2 10" xfId="33006" xr:uid="{00000000-0005-0000-0000-00008A800000}"/>
    <cellStyle name="Normal 5 10 2 4 2 2" xfId="33007" xr:uid="{00000000-0005-0000-0000-00008B800000}"/>
    <cellStyle name="Normal 5 10 2 4 2 3" xfId="33008" xr:uid="{00000000-0005-0000-0000-00008C800000}"/>
    <cellStyle name="Normal 5 10 2 4 2 4" xfId="33009" xr:uid="{00000000-0005-0000-0000-00008D800000}"/>
    <cellStyle name="Normal 5 10 2 4 2 5" xfId="33010" xr:uid="{00000000-0005-0000-0000-00008E800000}"/>
    <cellStyle name="Normal 5 10 2 4 2 6" xfId="33011" xr:uid="{00000000-0005-0000-0000-00008F800000}"/>
    <cellStyle name="Normal 5 10 2 4 2 7" xfId="33012" xr:uid="{00000000-0005-0000-0000-000090800000}"/>
    <cellStyle name="Normal 5 10 2 4 2 8" xfId="33013" xr:uid="{00000000-0005-0000-0000-000091800000}"/>
    <cellStyle name="Normal 5 10 2 4 2 9" xfId="33014" xr:uid="{00000000-0005-0000-0000-000092800000}"/>
    <cellStyle name="Normal 5 10 2 4 3" xfId="33015" xr:uid="{00000000-0005-0000-0000-000093800000}"/>
    <cellStyle name="Normal 5 10 2 4 3 10" xfId="33016" xr:uid="{00000000-0005-0000-0000-000094800000}"/>
    <cellStyle name="Normal 5 10 2 4 3 2" xfId="33017" xr:uid="{00000000-0005-0000-0000-000095800000}"/>
    <cellStyle name="Normal 5 10 2 4 3 3" xfId="33018" xr:uid="{00000000-0005-0000-0000-000096800000}"/>
    <cellStyle name="Normal 5 10 2 4 3 4" xfId="33019" xr:uid="{00000000-0005-0000-0000-000097800000}"/>
    <cellStyle name="Normal 5 10 2 4 3 5" xfId="33020" xr:uid="{00000000-0005-0000-0000-000098800000}"/>
    <cellStyle name="Normal 5 10 2 4 3 6" xfId="33021" xr:uid="{00000000-0005-0000-0000-000099800000}"/>
    <cellStyle name="Normal 5 10 2 4 3 7" xfId="33022" xr:uid="{00000000-0005-0000-0000-00009A800000}"/>
    <cellStyle name="Normal 5 10 2 4 3 8" xfId="33023" xr:uid="{00000000-0005-0000-0000-00009B800000}"/>
    <cellStyle name="Normal 5 10 2 4 3 9" xfId="33024" xr:uid="{00000000-0005-0000-0000-00009C800000}"/>
    <cellStyle name="Normal 5 10 2 4 4" xfId="33025" xr:uid="{00000000-0005-0000-0000-00009D800000}"/>
    <cellStyle name="Normal 5 10 2 4 4 10" xfId="33026" xr:uid="{00000000-0005-0000-0000-00009E800000}"/>
    <cellStyle name="Normal 5 10 2 4 4 2" xfId="33027" xr:uid="{00000000-0005-0000-0000-00009F800000}"/>
    <cellStyle name="Normal 5 10 2 4 4 3" xfId="33028" xr:uid="{00000000-0005-0000-0000-0000A0800000}"/>
    <cellStyle name="Normal 5 10 2 4 4 4" xfId="33029" xr:uid="{00000000-0005-0000-0000-0000A1800000}"/>
    <cellStyle name="Normal 5 10 2 4 4 5" xfId="33030" xr:uid="{00000000-0005-0000-0000-0000A2800000}"/>
    <cellStyle name="Normal 5 10 2 4 4 6" xfId="33031" xr:uid="{00000000-0005-0000-0000-0000A3800000}"/>
    <cellStyle name="Normal 5 10 2 4 4 7" xfId="33032" xr:uid="{00000000-0005-0000-0000-0000A4800000}"/>
    <cellStyle name="Normal 5 10 2 4 4 8" xfId="33033" xr:uid="{00000000-0005-0000-0000-0000A5800000}"/>
    <cellStyle name="Normal 5 10 2 4 4 9" xfId="33034" xr:uid="{00000000-0005-0000-0000-0000A6800000}"/>
    <cellStyle name="Normal 5 10 2 4 5" xfId="33035" xr:uid="{00000000-0005-0000-0000-0000A7800000}"/>
    <cellStyle name="Normal 5 10 2 4 5 10" xfId="33036" xr:uid="{00000000-0005-0000-0000-0000A8800000}"/>
    <cellStyle name="Normal 5 10 2 4 5 2" xfId="33037" xr:uid="{00000000-0005-0000-0000-0000A9800000}"/>
    <cellStyle name="Normal 5 10 2 4 5 3" xfId="33038" xr:uid="{00000000-0005-0000-0000-0000AA800000}"/>
    <cellStyle name="Normal 5 10 2 4 5 4" xfId="33039" xr:uid="{00000000-0005-0000-0000-0000AB800000}"/>
    <cellStyle name="Normal 5 10 2 4 5 5" xfId="33040" xr:uid="{00000000-0005-0000-0000-0000AC800000}"/>
    <cellStyle name="Normal 5 10 2 4 5 6" xfId="33041" xr:uid="{00000000-0005-0000-0000-0000AD800000}"/>
    <cellStyle name="Normal 5 10 2 4 5 7" xfId="33042" xr:uid="{00000000-0005-0000-0000-0000AE800000}"/>
    <cellStyle name="Normal 5 10 2 4 5 8" xfId="33043" xr:uid="{00000000-0005-0000-0000-0000AF800000}"/>
    <cellStyle name="Normal 5 10 2 4 5 9" xfId="33044" xr:uid="{00000000-0005-0000-0000-0000B0800000}"/>
    <cellStyle name="Normal 5 10 2 4 6" xfId="33045" xr:uid="{00000000-0005-0000-0000-0000B1800000}"/>
    <cellStyle name="Normal 5 10 2 4 7" xfId="33046" xr:uid="{00000000-0005-0000-0000-0000B2800000}"/>
    <cellStyle name="Normal 5 10 2 4 8" xfId="33047" xr:uid="{00000000-0005-0000-0000-0000B3800000}"/>
    <cellStyle name="Normal 5 10 2 4 9" xfId="33048" xr:uid="{00000000-0005-0000-0000-0000B4800000}"/>
    <cellStyle name="Normal 5 10 2 40" xfId="33049" xr:uid="{00000000-0005-0000-0000-0000B5800000}"/>
    <cellStyle name="Normal 5 10 2 41" xfId="33050" xr:uid="{00000000-0005-0000-0000-0000B6800000}"/>
    <cellStyle name="Normal 5 10 2 42" xfId="33051" xr:uid="{00000000-0005-0000-0000-0000B7800000}"/>
    <cellStyle name="Normal 5 10 2 43" xfId="33052" xr:uid="{00000000-0005-0000-0000-0000B8800000}"/>
    <cellStyle name="Normal 5 10 2 44" xfId="33053" xr:uid="{00000000-0005-0000-0000-0000B9800000}"/>
    <cellStyle name="Normal 5 10 2 45" xfId="33054" xr:uid="{00000000-0005-0000-0000-0000BA800000}"/>
    <cellStyle name="Normal 5 10 2 46" xfId="33055" xr:uid="{00000000-0005-0000-0000-0000BB800000}"/>
    <cellStyle name="Normal 5 10 2 47" xfId="33056" xr:uid="{00000000-0005-0000-0000-0000BC800000}"/>
    <cellStyle name="Normal 5 10 2 48" xfId="33057" xr:uid="{00000000-0005-0000-0000-0000BD800000}"/>
    <cellStyle name="Normal 5 10 2 5" xfId="33058" xr:uid="{00000000-0005-0000-0000-0000BE800000}"/>
    <cellStyle name="Normal 5 10 2 5 10" xfId="33059" xr:uid="{00000000-0005-0000-0000-0000BF800000}"/>
    <cellStyle name="Normal 5 10 2 5 11" xfId="33060" xr:uid="{00000000-0005-0000-0000-0000C0800000}"/>
    <cellStyle name="Normal 5 10 2 5 12" xfId="33061" xr:uid="{00000000-0005-0000-0000-0000C1800000}"/>
    <cellStyle name="Normal 5 10 2 5 13" xfId="33062" xr:uid="{00000000-0005-0000-0000-0000C2800000}"/>
    <cellStyle name="Normal 5 10 2 5 14" xfId="33063" xr:uid="{00000000-0005-0000-0000-0000C3800000}"/>
    <cellStyle name="Normal 5 10 2 5 2" xfId="33064" xr:uid="{00000000-0005-0000-0000-0000C4800000}"/>
    <cellStyle name="Normal 5 10 2 5 2 10" xfId="33065" xr:uid="{00000000-0005-0000-0000-0000C5800000}"/>
    <cellStyle name="Normal 5 10 2 5 2 2" xfId="33066" xr:uid="{00000000-0005-0000-0000-0000C6800000}"/>
    <cellStyle name="Normal 5 10 2 5 2 3" xfId="33067" xr:uid="{00000000-0005-0000-0000-0000C7800000}"/>
    <cellStyle name="Normal 5 10 2 5 2 4" xfId="33068" xr:uid="{00000000-0005-0000-0000-0000C8800000}"/>
    <cellStyle name="Normal 5 10 2 5 2 5" xfId="33069" xr:uid="{00000000-0005-0000-0000-0000C9800000}"/>
    <cellStyle name="Normal 5 10 2 5 2 6" xfId="33070" xr:uid="{00000000-0005-0000-0000-0000CA800000}"/>
    <cellStyle name="Normal 5 10 2 5 2 7" xfId="33071" xr:uid="{00000000-0005-0000-0000-0000CB800000}"/>
    <cellStyle name="Normal 5 10 2 5 2 8" xfId="33072" xr:uid="{00000000-0005-0000-0000-0000CC800000}"/>
    <cellStyle name="Normal 5 10 2 5 2 9" xfId="33073" xr:uid="{00000000-0005-0000-0000-0000CD800000}"/>
    <cellStyle name="Normal 5 10 2 5 3" xfId="33074" xr:uid="{00000000-0005-0000-0000-0000CE800000}"/>
    <cellStyle name="Normal 5 10 2 5 3 10" xfId="33075" xr:uid="{00000000-0005-0000-0000-0000CF800000}"/>
    <cellStyle name="Normal 5 10 2 5 3 2" xfId="33076" xr:uid="{00000000-0005-0000-0000-0000D0800000}"/>
    <cellStyle name="Normal 5 10 2 5 3 3" xfId="33077" xr:uid="{00000000-0005-0000-0000-0000D1800000}"/>
    <cellStyle name="Normal 5 10 2 5 3 4" xfId="33078" xr:uid="{00000000-0005-0000-0000-0000D2800000}"/>
    <cellStyle name="Normal 5 10 2 5 3 5" xfId="33079" xr:uid="{00000000-0005-0000-0000-0000D3800000}"/>
    <cellStyle name="Normal 5 10 2 5 3 6" xfId="33080" xr:uid="{00000000-0005-0000-0000-0000D4800000}"/>
    <cellStyle name="Normal 5 10 2 5 3 7" xfId="33081" xr:uid="{00000000-0005-0000-0000-0000D5800000}"/>
    <cellStyle name="Normal 5 10 2 5 3 8" xfId="33082" xr:uid="{00000000-0005-0000-0000-0000D6800000}"/>
    <cellStyle name="Normal 5 10 2 5 3 9" xfId="33083" xr:uid="{00000000-0005-0000-0000-0000D7800000}"/>
    <cellStyle name="Normal 5 10 2 5 4" xfId="33084" xr:uid="{00000000-0005-0000-0000-0000D8800000}"/>
    <cellStyle name="Normal 5 10 2 5 4 10" xfId="33085" xr:uid="{00000000-0005-0000-0000-0000D9800000}"/>
    <cellStyle name="Normal 5 10 2 5 4 2" xfId="33086" xr:uid="{00000000-0005-0000-0000-0000DA800000}"/>
    <cellStyle name="Normal 5 10 2 5 4 3" xfId="33087" xr:uid="{00000000-0005-0000-0000-0000DB800000}"/>
    <cellStyle name="Normal 5 10 2 5 4 4" xfId="33088" xr:uid="{00000000-0005-0000-0000-0000DC800000}"/>
    <cellStyle name="Normal 5 10 2 5 4 5" xfId="33089" xr:uid="{00000000-0005-0000-0000-0000DD800000}"/>
    <cellStyle name="Normal 5 10 2 5 4 6" xfId="33090" xr:uid="{00000000-0005-0000-0000-0000DE800000}"/>
    <cellStyle name="Normal 5 10 2 5 4 7" xfId="33091" xr:uid="{00000000-0005-0000-0000-0000DF800000}"/>
    <cellStyle name="Normal 5 10 2 5 4 8" xfId="33092" xr:uid="{00000000-0005-0000-0000-0000E0800000}"/>
    <cellStyle name="Normal 5 10 2 5 4 9" xfId="33093" xr:uid="{00000000-0005-0000-0000-0000E1800000}"/>
    <cellStyle name="Normal 5 10 2 5 5" xfId="33094" xr:uid="{00000000-0005-0000-0000-0000E2800000}"/>
    <cellStyle name="Normal 5 10 2 5 5 10" xfId="33095" xr:uid="{00000000-0005-0000-0000-0000E3800000}"/>
    <cellStyle name="Normal 5 10 2 5 5 2" xfId="33096" xr:uid="{00000000-0005-0000-0000-0000E4800000}"/>
    <cellStyle name="Normal 5 10 2 5 5 3" xfId="33097" xr:uid="{00000000-0005-0000-0000-0000E5800000}"/>
    <cellStyle name="Normal 5 10 2 5 5 4" xfId="33098" xr:uid="{00000000-0005-0000-0000-0000E6800000}"/>
    <cellStyle name="Normal 5 10 2 5 5 5" xfId="33099" xr:uid="{00000000-0005-0000-0000-0000E7800000}"/>
    <cellStyle name="Normal 5 10 2 5 5 6" xfId="33100" xr:uid="{00000000-0005-0000-0000-0000E8800000}"/>
    <cellStyle name="Normal 5 10 2 5 5 7" xfId="33101" xr:uid="{00000000-0005-0000-0000-0000E9800000}"/>
    <cellStyle name="Normal 5 10 2 5 5 8" xfId="33102" xr:uid="{00000000-0005-0000-0000-0000EA800000}"/>
    <cellStyle name="Normal 5 10 2 5 5 9" xfId="33103" xr:uid="{00000000-0005-0000-0000-0000EB800000}"/>
    <cellStyle name="Normal 5 10 2 5 6" xfId="33104" xr:uid="{00000000-0005-0000-0000-0000EC800000}"/>
    <cellStyle name="Normal 5 10 2 5 7" xfId="33105" xr:uid="{00000000-0005-0000-0000-0000ED800000}"/>
    <cellStyle name="Normal 5 10 2 5 8" xfId="33106" xr:uid="{00000000-0005-0000-0000-0000EE800000}"/>
    <cellStyle name="Normal 5 10 2 5 9" xfId="33107" xr:uid="{00000000-0005-0000-0000-0000EF800000}"/>
    <cellStyle name="Normal 5 10 2 6" xfId="33108" xr:uid="{00000000-0005-0000-0000-0000F0800000}"/>
    <cellStyle name="Normal 5 10 2 6 10" xfId="33109" xr:uid="{00000000-0005-0000-0000-0000F1800000}"/>
    <cellStyle name="Normal 5 10 2 6 11" xfId="33110" xr:uid="{00000000-0005-0000-0000-0000F2800000}"/>
    <cellStyle name="Normal 5 10 2 6 12" xfId="33111" xr:uid="{00000000-0005-0000-0000-0000F3800000}"/>
    <cellStyle name="Normal 5 10 2 6 13" xfId="33112" xr:uid="{00000000-0005-0000-0000-0000F4800000}"/>
    <cellStyle name="Normal 5 10 2 6 14" xfId="33113" xr:uid="{00000000-0005-0000-0000-0000F5800000}"/>
    <cellStyle name="Normal 5 10 2 6 2" xfId="33114" xr:uid="{00000000-0005-0000-0000-0000F6800000}"/>
    <cellStyle name="Normal 5 10 2 6 2 10" xfId="33115" xr:uid="{00000000-0005-0000-0000-0000F7800000}"/>
    <cellStyle name="Normal 5 10 2 6 2 2" xfId="33116" xr:uid="{00000000-0005-0000-0000-0000F8800000}"/>
    <cellStyle name="Normal 5 10 2 6 2 3" xfId="33117" xr:uid="{00000000-0005-0000-0000-0000F9800000}"/>
    <cellStyle name="Normal 5 10 2 6 2 4" xfId="33118" xr:uid="{00000000-0005-0000-0000-0000FA800000}"/>
    <cellStyle name="Normal 5 10 2 6 2 5" xfId="33119" xr:uid="{00000000-0005-0000-0000-0000FB800000}"/>
    <cellStyle name="Normal 5 10 2 6 2 6" xfId="33120" xr:uid="{00000000-0005-0000-0000-0000FC800000}"/>
    <cellStyle name="Normal 5 10 2 6 2 7" xfId="33121" xr:uid="{00000000-0005-0000-0000-0000FD800000}"/>
    <cellStyle name="Normal 5 10 2 6 2 8" xfId="33122" xr:uid="{00000000-0005-0000-0000-0000FE800000}"/>
    <cellStyle name="Normal 5 10 2 6 2 9" xfId="33123" xr:uid="{00000000-0005-0000-0000-0000FF800000}"/>
    <cellStyle name="Normal 5 10 2 6 3" xfId="33124" xr:uid="{00000000-0005-0000-0000-000000810000}"/>
    <cellStyle name="Normal 5 10 2 6 3 10" xfId="33125" xr:uid="{00000000-0005-0000-0000-000001810000}"/>
    <cellStyle name="Normal 5 10 2 6 3 2" xfId="33126" xr:uid="{00000000-0005-0000-0000-000002810000}"/>
    <cellStyle name="Normal 5 10 2 6 3 3" xfId="33127" xr:uid="{00000000-0005-0000-0000-000003810000}"/>
    <cellStyle name="Normal 5 10 2 6 3 4" xfId="33128" xr:uid="{00000000-0005-0000-0000-000004810000}"/>
    <cellStyle name="Normal 5 10 2 6 3 5" xfId="33129" xr:uid="{00000000-0005-0000-0000-000005810000}"/>
    <cellStyle name="Normal 5 10 2 6 3 6" xfId="33130" xr:uid="{00000000-0005-0000-0000-000006810000}"/>
    <cellStyle name="Normal 5 10 2 6 3 7" xfId="33131" xr:uid="{00000000-0005-0000-0000-000007810000}"/>
    <cellStyle name="Normal 5 10 2 6 3 8" xfId="33132" xr:uid="{00000000-0005-0000-0000-000008810000}"/>
    <cellStyle name="Normal 5 10 2 6 3 9" xfId="33133" xr:uid="{00000000-0005-0000-0000-000009810000}"/>
    <cellStyle name="Normal 5 10 2 6 4" xfId="33134" xr:uid="{00000000-0005-0000-0000-00000A810000}"/>
    <cellStyle name="Normal 5 10 2 6 4 10" xfId="33135" xr:uid="{00000000-0005-0000-0000-00000B810000}"/>
    <cellStyle name="Normal 5 10 2 6 4 2" xfId="33136" xr:uid="{00000000-0005-0000-0000-00000C810000}"/>
    <cellStyle name="Normal 5 10 2 6 4 3" xfId="33137" xr:uid="{00000000-0005-0000-0000-00000D810000}"/>
    <cellStyle name="Normal 5 10 2 6 4 4" xfId="33138" xr:uid="{00000000-0005-0000-0000-00000E810000}"/>
    <cellStyle name="Normal 5 10 2 6 4 5" xfId="33139" xr:uid="{00000000-0005-0000-0000-00000F810000}"/>
    <cellStyle name="Normal 5 10 2 6 4 6" xfId="33140" xr:uid="{00000000-0005-0000-0000-000010810000}"/>
    <cellStyle name="Normal 5 10 2 6 4 7" xfId="33141" xr:uid="{00000000-0005-0000-0000-000011810000}"/>
    <cellStyle name="Normal 5 10 2 6 4 8" xfId="33142" xr:uid="{00000000-0005-0000-0000-000012810000}"/>
    <cellStyle name="Normal 5 10 2 6 4 9" xfId="33143" xr:uid="{00000000-0005-0000-0000-000013810000}"/>
    <cellStyle name="Normal 5 10 2 6 5" xfId="33144" xr:uid="{00000000-0005-0000-0000-000014810000}"/>
    <cellStyle name="Normal 5 10 2 6 5 10" xfId="33145" xr:uid="{00000000-0005-0000-0000-000015810000}"/>
    <cellStyle name="Normal 5 10 2 6 5 2" xfId="33146" xr:uid="{00000000-0005-0000-0000-000016810000}"/>
    <cellStyle name="Normal 5 10 2 6 5 3" xfId="33147" xr:uid="{00000000-0005-0000-0000-000017810000}"/>
    <cellStyle name="Normal 5 10 2 6 5 4" xfId="33148" xr:uid="{00000000-0005-0000-0000-000018810000}"/>
    <cellStyle name="Normal 5 10 2 6 5 5" xfId="33149" xr:uid="{00000000-0005-0000-0000-000019810000}"/>
    <cellStyle name="Normal 5 10 2 6 5 6" xfId="33150" xr:uid="{00000000-0005-0000-0000-00001A810000}"/>
    <cellStyle name="Normal 5 10 2 6 5 7" xfId="33151" xr:uid="{00000000-0005-0000-0000-00001B810000}"/>
    <cellStyle name="Normal 5 10 2 6 5 8" xfId="33152" xr:uid="{00000000-0005-0000-0000-00001C810000}"/>
    <cellStyle name="Normal 5 10 2 6 5 9" xfId="33153" xr:uid="{00000000-0005-0000-0000-00001D810000}"/>
    <cellStyle name="Normal 5 10 2 6 6" xfId="33154" xr:uid="{00000000-0005-0000-0000-00001E810000}"/>
    <cellStyle name="Normal 5 10 2 6 7" xfId="33155" xr:uid="{00000000-0005-0000-0000-00001F810000}"/>
    <cellStyle name="Normal 5 10 2 6 8" xfId="33156" xr:uid="{00000000-0005-0000-0000-000020810000}"/>
    <cellStyle name="Normal 5 10 2 6 9" xfId="33157" xr:uid="{00000000-0005-0000-0000-000021810000}"/>
    <cellStyle name="Normal 5 10 2 7" xfId="33158" xr:uid="{00000000-0005-0000-0000-000022810000}"/>
    <cellStyle name="Normal 5 10 2 7 10" xfId="33159" xr:uid="{00000000-0005-0000-0000-000023810000}"/>
    <cellStyle name="Normal 5 10 2 7 11" xfId="33160" xr:uid="{00000000-0005-0000-0000-000024810000}"/>
    <cellStyle name="Normal 5 10 2 7 12" xfId="33161" xr:uid="{00000000-0005-0000-0000-000025810000}"/>
    <cellStyle name="Normal 5 10 2 7 13" xfId="33162" xr:uid="{00000000-0005-0000-0000-000026810000}"/>
    <cellStyle name="Normal 5 10 2 7 14" xfId="33163" xr:uid="{00000000-0005-0000-0000-000027810000}"/>
    <cellStyle name="Normal 5 10 2 7 2" xfId="33164" xr:uid="{00000000-0005-0000-0000-000028810000}"/>
    <cellStyle name="Normal 5 10 2 7 2 10" xfId="33165" xr:uid="{00000000-0005-0000-0000-000029810000}"/>
    <cellStyle name="Normal 5 10 2 7 2 2" xfId="33166" xr:uid="{00000000-0005-0000-0000-00002A810000}"/>
    <cellStyle name="Normal 5 10 2 7 2 3" xfId="33167" xr:uid="{00000000-0005-0000-0000-00002B810000}"/>
    <cellStyle name="Normal 5 10 2 7 2 4" xfId="33168" xr:uid="{00000000-0005-0000-0000-00002C810000}"/>
    <cellStyle name="Normal 5 10 2 7 2 5" xfId="33169" xr:uid="{00000000-0005-0000-0000-00002D810000}"/>
    <cellStyle name="Normal 5 10 2 7 2 6" xfId="33170" xr:uid="{00000000-0005-0000-0000-00002E810000}"/>
    <cellStyle name="Normal 5 10 2 7 2 7" xfId="33171" xr:uid="{00000000-0005-0000-0000-00002F810000}"/>
    <cellStyle name="Normal 5 10 2 7 2 8" xfId="33172" xr:uid="{00000000-0005-0000-0000-000030810000}"/>
    <cellStyle name="Normal 5 10 2 7 2 9" xfId="33173" xr:uid="{00000000-0005-0000-0000-000031810000}"/>
    <cellStyle name="Normal 5 10 2 7 3" xfId="33174" xr:uid="{00000000-0005-0000-0000-000032810000}"/>
    <cellStyle name="Normal 5 10 2 7 3 10" xfId="33175" xr:uid="{00000000-0005-0000-0000-000033810000}"/>
    <cellStyle name="Normal 5 10 2 7 3 2" xfId="33176" xr:uid="{00000000-0005-0000-0000-000034810000}"/>
    <cellStyle name="Normal 5 10 2 7 3 3" xfId="33177" xr:uid="{00000000-0005-0000-0000-000035810000}"/>
    <cellStyle name="Normal 5 10 2 7 3 4" xfId="33178" xr:uid="{00000000-0005-0000-0000-000036810000}"/>
    <cellStyle name="Normal 5 10 2 7 3 5" xfId="33179" xr:uid="{00000000-0005-0000-0000-000037810000}"/>
    <cellStyle name="Normal 5 10 2 7 3 6" xfId="33180" xr:uid="{00000000-0005-0000-0000-000038810000}"/>
    <cellStyle name="Normal 5 10 2 7 3 7" xfId="33181" xr:uid="{00000000-0005-0000-0000-000039810000}"/>
    <cellStyle name="Normal 5 10 2 7 3 8" xfId="33182" xr:uid="{00000000-0005-0000-0000-00003A810000}"/>
    <cellStyle name="Normal 5 10 2 7 3 9" xfId="33183" xr:uid="{00000000-0005-0000-0000-00003B810000}"/>
    <cellStyle name="Normal 5 10 2 7 4" xfId="33184" xr:uid="{00000000-0005-0000-0000-00003C810000}"/>
    <cellStyle name="Normal 5 10 2 7 4 10" xfId="33185" xr:uid="{00000000-0005-0000-0000-00003D810000}"/>
    <cellStyle name="Normal 5 10 2 7 4 2" xfId="33186" xr:uid="{00000000-0005-0000-0000-00003E810000}"/>
    <cellStyle name="Normal 5 10 2 7 4 3" xfId="33187" xr:uid="{00000000-0005-0000-0000-00003F810000}"/>
    <cellStyle name="Normal 5 10 2 7 4 4" xfId="33188" xr:uid="{00000000-0005-0000-0000-000040810000}"/>
    <cellStyle name="Normal 5 10 2 7 4 5" xfId="33189" xr:uid="{00000000-0005-0000-0000-000041810000}"/>
    <cellStyle name="Normal 5 10 2 7 4 6" xfId="33190" xr:uid="{00000000-0005-0000-0000-000042810000}"/>
    <cellStyle name="Normal 5 10 2 7 4 7" xfId="33191" xr:uid="{00000000-0005-0000-0000-000043810000}"/>
    <cellStyle name="Normal 5 10 2 7 4 8" xfId="33192" xr:uid="{00000000-0005-0000-0000-000044810000}"/>
    <cellStyle name="Normal 5 10 2 7 4 9" xfId="33193" xr:uid="{00000000-0005-0000-0000-000045810000}"/>
    <cellStyle name="Normal 5 10 2 7 5" xfId="33194" xr:uid="{00000000-0005-0000-0000-000046810000}"/>
    <cellStyle name="Normal 5 10 2 7 5 10" xfId="33195" xr:uid="{00000000-0005-0000-0000-000047810000}"/>
    <cellStyle name="Normal 5 10 2 7 5 2" xfId="33196" xr:uid="{00000000-0005-0000-0000-000048810000}"/>
    <cellStyle name="Normal 5 10 2 7 5 3" xfId="33197" xr:uid="{00000000-0005-0000-0000-000049810000}"/>
    <cellStyle name="Normal 5 10 2 7 5 4" xfId="33198" xr:uid="{00000000-0005-0000-0000-00004A810000}"/>
    <cellStyle name="Normal 5 10 2 7 5 5" xfId="33199" xr:uid="{00000000-0005-0000-0000-00004B810000}"/>
    <cellStyle name="Normal 5 10 2 7 5 6" xfId="33200" xr:uid="{00000000-0005-0000-0000-00004C810000}"/>
    <cellStyle name="Normal 5 10 2 7 5 7" xfId="33201" xr:uid="{00000000-0005-0000-0000-00004D810000}"/>
    <cellStyle name="Normal 5 10 2 7 5 8" xfId="33202" xr:uid="{00000000-0005-0000-0000-00004E810000}"/>
    <cellStyle name="Normal 5 10 2 7 5 9" xfId="33203" xr:uid="{00000000-0005-0000-0000-00004F810000}"/>
    <cellStyle name="Normal 5 10 2 7 6" xfId="33204" xr:uid="{00000000-0005-0000-0000-000050810000}"/>
    <cellStyle name="Normal 5 10 2 7 7" xfId="33205" xr:uid="{00000000-0005-0000-0000-000051810000}"/>
    <cellStyle name="Normal 5 10 2 7 8" xfId="33206" xr:uid="{00000000-0005-0000-0000-000052810000}"/>
    <cellStyle name="Normal 5 10 2 7 9" xfId="33207" xr:uid="{00000000-0005-0000-0000-000053810000}"/>
    <cellStyle name="Normal 5 10 2 8" xfId="33208" xr:uid="{00000000-0005-0000-0000-000054810000}"/>
    <cellStyle name="Normal 5 10 2 8 10" xfId="33209" xr:uid="{00000000-0005-0000-0000-000055810000}"/>
    <cellStyle name="Normal 5 10 2 8 11" xfId="33210" xr:uid="{00000000-0005-0000-0000-000056810000}"/>
    <cellStyle name="Normal 5 10 2 8 12" xfId="33211" xr:uid="{00000000-0005-0000-0000-000057810000}"/>
    <cellStyle name="Normal 5 10 2 8 13" xfId="33212" xr:uid="{00000000-0005-0000-0000-000058810000}"/>
    <cellStyle name="Normal 5 10 2 8 14" xfId="33213" xr:uid="{00000000-0005-0000-0000-000059810000}"/>
    <cellStyle name="Normal 5 10 2 8 2" xfId="33214" xr:uid="{00000000-0005-0000-0000-00005A810000}"/>
    <cellStyle name="Normal 5 10 2 8 2 10" xfId="33215" xr:uid="{00000000-0005-0000-0000-00005B810000}"/>
    <cellStyle name="Normal 5 10 2 8 2 2" xfId="33216" xr:uid="{00000000-0005-0000-0000-00005C810000}"/>
    <cellStyle name="Normal 5 10 2 8 2 3" xfId="33217" xr:uid="{00000000-0005-0000-0000-00005D810000}"/>
    <cellStyle name="Normal 5 10 2 8 2 4" xfId="33218" xr:uid="{00000000-0005-0000-0000-00005E810000}"/>
    <cellStyle name="Normal 5 10 2 8 2 5" xfId="33219" xr:uid="{00000000-0005-0000-0000-00005F810000}"/>
    <cellStyle name="Normal 5 10 2 8 2 6" xfId="33220" xr:uid="{00000000-0005-0000-0000-000060810000}"/>
    <cellStyle name="Normal 5 10 2 8 2 7" xfId="33221" xr:uid="{00000000-0005-0000-0000-000061810000}"/>
    <cellStyle name="Normal 5 10 2 8 2 8" xfId="33222" xr:uid="{00000000-0005-0000-0000-000062810000}"/>
    <cellStyle name="Normal 5 10 2 8 2 9" xfId="33223" xr:uid="{00000000-0005-0000-0000-000063810000}"/>
    <cellStyle name="Normal 5 10 2 8 3" xfId="33224" xr:uid="{00000000-0005-0000-0000-000064810000}"/>
    <cellStyle name="Normal 5 10 2 8 3 10" xfId="33225" xr:uid="{00000000-0005-0000-0000-000065810000}"/>
    <cellStyle name="Normal 5 10 2 8 3 2" xfId="33226" xr:uid="{00000000-0005-0000-0000-000066810000}"/>
    <cellStyle name="Normal 5 10 2 8 3 3" xfId="33227" xr:uid="{00000000-0005-0000-0000-000067810000}"/>
    <cellStyle name="Normal 5 10 2 8 3 4" xfId="33228" xr:uid="{00000000-0005-0000-0000-000068810000}"/>
    <cellStyle name="Normal 5 10 2 8 3 5" xfId="33229" xr:uid="{00000000-0005-0000-0000-000069810000}"/>
    <cellStyle name="Normal 5 10 2 8 3 6" xfId="33230" xr:uid="{00000000-0005-0000-0000-00006A810000}"/>
    <cellStyle name="Normal 5 10 2 8 3 7" xfId="33231" xr:uid="{00000000-0005-0000-0000-00006B810000}"/>
    <cellStyle name="Normal 5 10 2 8 3 8" xfId="33232" xr:uid="{00000000-0005-0000-0000-00006C810000}"/>
    <cellStyle name="Normal 5 10 2 8 3 9" xfId="33233" xr:uid="{00000000-0005-0000-0000-00006D810000}"/>
    <cellStyle name="Normal 5 10 2 8 4" xfId="33234" xr:uid="{00000000-0005-0000-0000-00006E810000}"/>
    <cellStyle name="Normal 5 10 2 8 4 10" xfId="33235" xr:uid="{00000000-0005-0000-0000-00006F810000}"/>
    <cellStyle name="Normal 5 10 2 8 4 2" xfId="33236" xr:uid="{00000000-0005-0000-0000-000070810000}"/>
    <cellStyle name="Normal 5 10 2 8 4 3" xfId="33237" xr:uid="{00000000-0005-0000-0000-000071810000}"/>
    <cellStyle name="Normal 5 10 2 8 4 4" xfId="33238" xr:uid="{00000000-0005-0000-0000-000072810000}"/>
    <cellStyle name="Normal 5 10 2 8 4 5" xfId="33239" xr:uid="{00000000-0005-0000-0000-000073810000}"/>
    <cellStyle name="Normal 5 10 2 8 4 6" xfId="33240" xr:uid="{00000000-0005-0000-0000-000074810000}"/>
    <cellStyle name="Normal 5 10 2 8 4 7" xfId="33241" xr:uid="{00000000-0005-0000-0000-000075810000}"/>
    <cellStyle name="Normal 5 10 2 8 4 8" xfId="33242" xr:uid="{00000000-0005-0000-0000-000076810000}"/>
    <cellStyle name="Normal 5 10 2 8 4 9" xfId="33243" xr:uid="{00000000-0005-0000-0000-000077810000}"/>
    <cellStyle name="Normal 5 10 2 8 5" xfId="33244" xr:uid="{00000000-0005-0000-0000-000078810000}"/>
    <cellStyle name="Normal 5 10 2 8 5 10" xfId="33245" xr:uid="{00000000-0005-0000-0000-000079810000}"/>
    <cellStyle name="Normal 5 10 2 8 5 2" xfId="33246" xr:uid="{00000000-0005-0000-0000-00007A810000}"/>
    <cellStyle name="Normal 5 10 2 8 5 3" xfId="33247" xr:uid="{00000000-0005-0000-0000-00007B810000}"/>
    <cellStyle name="Normal 5 10 2 8 5 4" xfId="33248" xr:uid="{00000000-0005-0000-0000-00007C810000}"/>
    <cellStyle name="Normal 5 10 2 8 5 5" xfId="33249" xr:uid="{00000000-0005-0000-0000-00007D810000}"/>
    <cellStyle name="Normal 5 10 2 8 5 6" xfId="33250" xr:uid="{00000000-0005-0000-0000-00007E810000}"/>
    <cellStyle name="Normal 5 10 2 8 5 7" xfId="33251" xr:uid="{00000000-0005-0000-0000-00007F810000}"/>
    <cellStyle name="Normal 5 10 2 8 5 8" xfId="33252" xr:uid="{00000000-0005-0000-0000-000080810000}"/>
    <cellStyle name="Normal 5 10 2 8 5 9" xfId="33253" xr:uid="{00000000-0005-0000-0000-000081810000}"/>
    <cellStyle name="Normal 5 10 2 8 6" xfId="33254" xr:uid="{00000000-0005-0000-0000-000082810000}"/>
    <cellStyle name="Normal 5 10 2 8 7" xfId="33255" xr:uid="{00000000-0005-0000-0000-000083810000}"/>
    <cellStyle name="Normal 5 10 2 8 8" xfId="33256" xr:uid="{00000000-0005-0000-0000-000084810000}"/>
    <cellStyle name="Normal 5 10 2 8 9" xfId="33257" xr:uid="{00000000-0005-0000-0000-000085810000}"/>
    <cellStyle name="Normal 5 10 2 9" xfId="33258" xr:uid="{00000000-0005-0000-0000-000086810000}"/>
    <cellStyle name="Normal 5 10 2 9 10" xfId="33259" xr:uid="{00000000-0005-0000-0000-000087810000}"/>
    <cellStyle name="Normal 5 10 2 9 11" xfId="33260" xr:uid="{00000000-0005-0000-0000-000088810000}"/>
    <cellStyle name="Normal 5 10 2 9 12" xfId="33261" xr:uid="{00000000-0005-0000-0000-000089810000}"/>
    <cellStyle name="Normal 5 10 2 9 13" xfId="33262" xr:uid="{00000000-0005-0000-0000-00008A810000}"/>
    <cellStyle name="Normal 5 10 2 9 14" xfId="33263" xr:uid="{00000000-0005-0000-0000-00008B810000}"/>
    <cellStyle name="Normal 5 10 2 9 2" xfId="33264" xr:uid="{00000000-0005-0000-0000-00008C810000}"/>
    <cellStyle name="Normal 5 10 2 9 2 10" xfId="33265" xr:uid="{00000000-0005-0000-0000-00008D810000}"/>
    <cellStyle name="Normal 5 10 2 9 2 2" xfId="33266" xr:uid="{00000000-0005-0000-0000-00008E810000}"/>
    <cellStyle name="Normal 5 10 2 9 2 3" xfId="33267" xr:uid="{00000000-0005-0000-0000-00008F810000}"/>
    <cellStyle name="Normal 5 10 2 9 2 4" xfId="33268" xr:uid="{00000000-0005-0000-0000-000090810000}"/>
    <cellStyle name="Normal 5 10 2 9 2 5" xfId="33269" xr:uid="{00000000-0005-0000-0000-000091810000}"/>
    <cellStyle name="Normal 5 10 2 9 2 6" xfId="33270" xr:uid="{00000000-0005-0000-0000-000092810000}"/>
    <cellStyle name="Normal 5 10 2 9 2 7" xfId="33271" xr:uid="{00000000-0005-0000-0000-000093810000}"/>
    <cellStyle name="Normal 5 10 2 9 2 8" xfId="33272" xr:uid="{00000000-0005-0000-0000-000094810000}"/>
    <cellStyle name="Normal 5 10 2 9 2 9" xfId="33273" xr:uid="{00000000-0005-0000-0000-000095810000}"/>
    <cellStyle name="Normal 5 10 2 9 3" xfId="33274" xr:uid="{00000000-0005-0000-0000-000096810000}"/>
    <cellStyle name="Normal 5 10 2 9 3 10" xfId="33275" xr:uid="{00000000-0005-0000-0000-000097810000}"/>
    <cellStyle name="Normal 5 10 2 9 3 2" xfId="33276" xr:uid="{00000000-0005-0000-0000-000098810000}"/>
    <cellStyle name="Normal 5 10 2 9 3 3" xfId="33277" xr:uid="{00000000-0005-0000-0000-000099810000}"/>
    <cellStyle name="Normal 5 10 2 9 3 4" xfId="33278" xr:uid="{00000000-0005-0000-0000-00009A810000}"/>
    <cellStyle name="Normal 5 10 2 9 3 5" xfId="33279" xr:uid="{00000000-0005-0000-0000-00009B810000}"/>
    <cellStyle name="Normal 5 10 2 9 3 6" xfId="33280" xr:uid="{00000000-0005-0000-0000-00009C810000}"/>
    <cellStyle name="Normal 5 10 2 9 3 7" xfId="33281" xr:uid="{00000000-0005-0000-0000-00009D810000}"/>
    <cellStyle name="Normal 5 10 2 9 3 8" xfId="33282" xr:uid="{00000000-0005-0000-0000-00009E810000}"/>
    <cellStyle name="Normal 5 10 2 9 3 9" xfId="33283" xr:uid="{00000000-0005-0000-0000-00009F810000}"/>
    <cellStyle name="Normal 5 10 2 9 4" xfId="33284" xr:uid="{00000000-0005-0000-0000-0000A0810000}"/>
    <cellStyle name="Normal 5 10 2 9 4 10" xfId="33285" xr:uid="{00000000-0005-0000-0000-0000A1810000}"/>
    <cellStyle name="Normal 5 10 2 9 4 2" xfId="33286" xr:uid="{00000000-0005-0000-0000-0000A2810000}"/>
    <cellStyle name="Normal 5 10 2 9 4 3" xfId="33287" xr:uid="{00000000-0005-0000-0000-0000A3810000}"/>
    <cellStyle name="Normal 5 10 2 9 4 4" xfId="33288" xr:uid="{00000000-0005-0000-0000-0000A4810000}"/>
    <cellStyle name="Normal 5 10 2 9 4 5" xfId="33289" xr:uid="{00000000-0005-0000-0000-0000A5810000}"/>
    <cellStyle name="Normal 5 10 2 9 4 6" xfId="33290" xr:uid="{00000000-0005-0000-0000-0000A6810000}"/>
    <cellStyle name="Normal 5 10 2 9 4 7" xfId="33291" xr:uid="{00000000-0005-0000-0000-0000A7810000}"/>
    <cellStyle name="Normal 5 10 2 9 4 8" xfId="33292" xr:uid="{00000000-0005-0000-0000-0000A8810000}"/>
    <cellStyle name="Normal 5 10 2 9 4 9" xfId="33293" xr:uid="{00000000-0005-0000-0000-0000A9810000}"/>
    <cellStyle name="Normal 5 10 2 9 5" xfId="33294" xr:uid="{00000000-0005-0000-0000-0000AA810000}"/>
    <cellStyle name="Normal 5 10 2 9 5 10" xfId="33295" xr:uid="{00000000-0005-0000-0000-0000AB810000}"/>
    <cellStyle name="Normal 5 10 2 9 5 2" xfId="33296" xr:uid="{00000000-0005-0000-0000-0000AC810000}"/>
    <cellStyle name="Normal 5 10 2 9 5 3" xfId="33297" xr:uid="{00000000-0005-0000-0000-0000AD810000}"/>
    <cellStyle name="Normal 5 10 2 9 5 4" xfId="33298" xr:uid="{00000000-0005-0000-0000-0000AE810000}"/>
    <cellStyle name="Normal 5 10 2 9 5 5" xfId="33299" xr:uid="{00000000-0005-0000-0000-0000AF810000}"/>
    <cellStyle name="Normal 5 10 2 9 5 6" xfId="33300" xr:uid="{00000000-0005-0000-0000-0000B0810000}"/>
    <cellStyle name="Normal 5 10 2 9 5 7" xfId="33301" xr:uid="{00000000-0005-0000-0000-0000B1810000}"/>
    <cellStyle name="Normal 5 10 2 9 5 8" xfId="33302" xr:uid="{00000000-0005-0000-0000-0000B2810000}"/>
    <cellStyle name="Normal 5 10 2 9 5 9" xfId="33303" xr:uid="{00000000-0005-0000-0000-0000B3810000}"/>
    <cellStyle name="Normal 5 10 2 9 6" xfId="33304" xr:uid="{00000000-0005-0000-0000-0000B4810000}"/>
    <cellStyle name="Normal 5 10 2 9 7" xfId="33305" xr:uid="{00000000-0005-0000-0000-0000B5810000}"/>
    <cellStyle name="Normal 5 10 2 9 8" xfId="33306" xr:uid="{00000000-0005-0000-0000-0000B6810000}"/>
    <cellStyle name="Normal 5 10 2 9 9" xfId="33307" xr:uid="{00000000-0005-0000-0000-0000B7810000}"/>
    <cellStyle name="Normal 5 10 20" xfId="33308" xr:uid="{00000000-0005-0000-0000-0000B8810000}"/>
    <cellStyle name="Normal 5 10 20 10" xfId="33309" xr:uid="{00000000-0005-0000-0000-0000B9810000}"/>
    <cellStyle name="Normal 5 10 20 11" xfId="33310" xr:uid="{00000000-0005-0000-0000-0000BA810000}"/>
    <cellStyle name="Normal 5 10 20 12" xfId="33311" xr:uid="{00000000-0005-0000-0000-0000BB810000}"/>
    <cellStyle name="Normal 5 10 20 13" xfId="33312" xr:uid="{00000000-0005-0000-0000-0000BC810000}"/>
    <cellStyle name="Normal 5 10 20 14" xfId="33313" xr:uid="{00000000-0005-0000-0000-0000BD810000}"/>
    <cellStyle name="Normal 5 10 20 2" xfId="33314" xr:uid="{00000000-0005-0000-0000-0000BE810000}"/>
    <cellStyle name="Normal 5 10 20 2 10" xfId="33315" xr:uid="{00000000-0005-0000-0000-0000BF810000}"/>
    <cellStyle name="Normal 5 10 20 2 2" xfId="33316" xr:uid="{00000000-0005-0000-0000-0000C0810000}"/>
    <cellStyle name="Normal 5 10 20 2 3" xfId="33317" xr:uid="{00000000-0005-0000-0000-0000C1810000}"/>
    <cellStyle name="Normal 5 10 20 2 4" xfId="33318" xr:uid="{00000000-0005-0000-0000-0000C2810000}"/>
    <cellStyle name="Normal 5 10 20 2 5" xfId="33319" xr:uid="{00000000-0005-0000-0000-0000C3810000}"/>
    <cellStyle name="Normal 5 10 20 2 6" xfId="33320" xr:uid="{00000000-0005-0000-0000-0000C4810000}"/>
    <cellStyle name="Normal 5 10 20 2 7" xfId="33321" xr:uid="{00000000-0005-0000-0000-0000C5810000}"/>
    <cellStyle name="Normal 5 10 20 2 8" xfId="33322" xr:uid="{00000000-0005-0000-0000-0000C6810000}"/>
    <cellStyle name="Normal 5 10 20 2 9" xfId="33323" xr:uid="{00000000-0005-0000-0000-0000C7810000}"/>
    <cellStyle name="Normal 5 10 20 3" xfId="33324" xr:uid="{00000000-0005-0000-0000-0000C8810000}"/>
    <cellStyle name="Normal 5 10 20 3 10" xfId="33325" xr:uid="{00000000-0005-0000-0000-0000C9810000}"/>
    <cellStyle name="Normal 5 10 20 3 2" xfId="33326" xr:uid="{00000000-0005-0000-0000-0000CA810000}"/>
    <cellStyle name="Normal 5 10 20 3 3" xfId="33327" xr:uid="{00000000-0005-0000-0000-0000CB810000}"/>
    <cellStyle name="Normal 5 10 20 3 4" xfId="33328" xr:uid="{00000000-0005-0000-0000-0000CC810000}"/>
    <cellStyle name="Normal 5 10 20 3 5" xfId="33329" xr:uid="{00000000-0005-0000-0000-0000CD810000}"/>
    <cellStyle name="Normal 5 10 20 3 6" xfId="33330" xr:uid="{00000000-0005-0000-0000-0000CE810000}"/>
    <cellStyle name="Normal 5 10 20 3 7" xfId="33331" xr:uid="{00000000-0005-0000-0000-0000CF810000}"/>
    <cellStyle name="Normal 5 10 20 3 8" xfId="33332" xr:uid="{00000000-0005-0000-0000-0000D0810000}"/>
    <cellStyle name="Normal 5 10 20 3 9" xfId="33333" xr:uid="{00000000-0005-0000-0000-0000D1810000}"/>
    <cellStyle name="Normal 5 10 20 4" xfId="33334" xr:uid="{00000000-0005-0000-0000-0000D2810000}"/>
    <cellStyle name="Normal 5 10 20 4 10" xfId="33335" xr:uid="{00000000-0005-0000-0000-0000D3810000}"/>
    <cellStyle name="Normal 5 10 20 4 2" xfId="33336" xr:uid="{00000000-0005-0000-0000-0000D4810000}"/>
    <cellStyle name="Normal 5 10 20 4 3" xfId="33337" xr:uid="{00000000-0005-0000-0000-0000D5810000}"/>
    <cellStyle name="Normal 5 10 20 4 4" xfId="33338" xr:uid="{00000000-0005-0000-0000-0000D6810000}"/>
    <cellStyle name="Normal 5 10 20 4 5" xfId="33339" xr:uid="{00000000-0005-0000-0000-0000D7810000}"/>
    <cellStyle name="Normal 5 10 20 4 6" xfId="33340" xr:uid="{00000000-0005-0000-0000-0000D8810000}"/>
    <cellStyle name="Normal 5 10 20 4 7" xfId="33341" xr:uid="{00000000-0005-0000-0000-0000D9810000}"/>
    <cellStyle name="Normal 5 10 20 4 8" xfId="33342" xr:uid="{00000000-0005-0000-0000-0000DA810000}"/>
    <cellStyle name="Normal 5 10 20 4 9" xfId="33343" xr:uid="{00000000-0005-0000-0000-0000DB810000}"/>
    <cellStyle name="Normal 5 10 20 5" xfId="33344" xr:uid="{00000000-0005-0000-0000-0000DC810000}"/>
    <cellStyle name="Normal 5 10 20 5 10" xfId="33345" xr:uid="{00000000-0005-0000-0000-0000DD810000}"/>
    <cellStyle name="Normal 5 10 20 5 2" xfId="33346" xr:uid="{00000000-0005-0000-0000-0000DE810000}"/>
    <cellStyle name="Normal 5 10 20 5 3" xfId="33347" xr:uid="{00000000-0005-0000-0000-0000DF810000}"/>
    <cellStyle name="Normal 5 10 20 5 4" xfId="33348" xr:uid="{00000000-0005-0000-0000-0000E0810000}"/>
    <cellStyle name="Normal 5 10 20 5 5" xfId="33349" xr:uid="{00000000-0005-0000-0000-0000E1810000}"/>
    <cellStyle name="Normal 5 10 20 5 6" xfId="33350" xr:uid="{00000000-0005-0000-0000-0000E2810000}"/>
    <cellStyle name="Normal 5 10 20 5 7" xfId="33351" xr:uid="{00000000-0005-0000-0000-0000E3810000}"/>
    <cellStyle name="Normal 5 10 20 5 8" xfId="33352" xr:uid="{00000000-0005-0000-0000-0000E4810000}"/>
    <cellStyle name="Normal 5 10 20 5 9" xfId="33353" xr:uid="{00000000-0005-0000-0000-0000E5810000}"/>
    <cellStyle name="Normal 5 10 20 6" xfId="33354" xr:uid="{00000000-0005-0000-0000-0000E6810000}"/>
    <cellStyle name="Normal 5 10 20 7" xfId="33355" xr:uid="{00000000-0005-0000-0000-0000E7810000}"/>
    <cellStyle name="Normal 5 10 20 8" xfId="33356" xr:uid="{00000000-0005-0000-0000-0000E8810000}"/>
    <cellStyle name="Normal 5 10 20 9" xfId="33357" xr:uid="{00000000-0005-0000-0000-0000E9810000}"/>
    <cellStyle name="Normal 5 10 21" xfId="33358" xr:uid="{00000000-0005-0000-0000-0000EA810000}"/>
    <cellStyle name="Normal 5 10 21 10" xfId="33359" xr:uid="{00000000-0005-0000-0000-0000EB810000}"/>
    <cellStyle name="Normal 5 10 21 11" xfId="33360" xr:uid="{00000000-0005-0000-0000-0000EC810000}"/>
    <cellStyle name="Normal 5 10 21 12" xfId="33361" xr:uid="{00000000-0005-0000-0000-0000ED810000}"/>
    <cellStyle name="Normal 5 10 21 13" xfId="33362" xr:uid="{00000000-0005-0000-0000-0000EE810000}"/>
    <cellStyle name="Normal 5 10 21 14" xfId="33363" xr:uid="{00000000-0005-0000-0000-0000EF810000}"/>
    <cellStyle name="Normal 5 10 21 2" xfId="33364" xr:uid="{00000000-0005-0000-0000-0000F0810000}"/>
    <cellStyle name="Normal 5 10 21 2 10" xfId="33365" xr:uid="{00000000-0005-0000-0000-0000F1810000}"/>
    <cellStyle name="Normal 5 10 21 2 2" xfId="33366" xr:uid="{00000000-0005-0000-0000-0000F2810000}"/>
    <cellStyle name="Normal 5 10 21 2 3" xfId="33367" xr:uid="{00000000-0005-0000-0000-0000F3810000}"/>
    <cellStyle name="Normal 5 10 21 2 4" xfId="33368" xr:uid="{00000000-0005-0000-0000-0000F4810000}"/>
    <cellStyle name="Normal 5 10 21 2 5" xfId="33369" xr:uid="{00000000-0005-0000-0000-0000F5810000}"/>
    <cellStyle name="Normal 5 10 21 2 6" xfId="33370" xr:uid="{00000000-0005-0000-0000-0000F6810000}"/>
    <cellStyle name="Normal 5 10 21 2 7" xfId="33371" xr:uid="{00000000-0005-0000-0000-0000F7810000}"/>
    <cellStyle name="Normal 5 10 21 2 8" xfId="33372" xr:uid="{00000000-0005-0000-0000-0000F8810000}"/>
    <cellStyle name="Normal 5 10 21 2 9" xfId="33373" xr:uid="{00000000-0005-0000-0000-0000F9810000}"/>
    <cellStyle name="Normal 5 10 21 3" xfId="33374" xr:uid="{00000000-0005-0000-0000-0000FA810000}"/>
    <cellStyle name="Normal 5 10 21 3 10" xfId="33375" xr:uid="{00000000-0005-0000-0000-0000FB810000}"/>
    <cellStyle name="Normal 5 10 21 3 2" xfId="33376" xr:uid="{00000000-0005-0000-0000-0000FC810000}"/>
    <cellStyle name="Normal 5 10 21 3 3" xfId="33377" xr:uid="{00000000-0005-0000-0000-0000FD810000}"/>
    <cellStyle name="Normal 5 10 21 3 4" xfId="33378" xr:uid="{00000000-0005-0000-0000-0000FE810000}"/>
    <cellStyle name="Normal 5 10 21 3 5" xfId="33379" xr:uid="{00000000-0005-0000-0000-0000FF810000}"/>
    <cellStyle name="Normal 5 10 21 3 6" xfId="33380" xr:uid="{00000000-0005-0000-0000-000000820000}"/>
    <cellStyle name="Normal 5 10 21 3 7" xfId="33381" xr:uid="{00000000-0005-0000-0000-000001820000}"/>
    <cellStyle name="Normal 5 10 21 3 8" xfId="33382" xr:uid="{00000000-0005-0000-0000-000002820000}"/>
    <cellStyle name="Normal 5 10 21 3 9" xfId="33383" xr:uid="{00000000-0005-0000-0000-000003820000}"/>
    <cellStyle name="Normal 5 10 21 4" xfId="33384" xr:uid="{00000000-0005-0000-0000-000004820000}"/>
    <cellStyle name="Normal 5 10 21 4 10" xfId="33385" xr:uid="{00000000-0005-0000-0000-000005820000}"/>
    <cellStyle name="Normal 5 10 21 4 2" xfId="33386" xr:uid="{00000000-0005-0000-0000-000006820000}"/>
    <cellStyle name="Normal 5 10 21 4 3" xfId="33387" xr:uid="{00000000-0005-0000-0000-000007820000}"/>
    <cellStyle name="Normal 5 10 21 4 4" xfId="33388" xr:uid="{00000000-0005-0000-0000-000008820000}"/>
    <cellStyle name="Normal 5 10 21 4 5" xfId="33389" xr:uid="{00000000-0005-0000-0000-000009820000}"/>
    <cellStyle name="Normal 5 10 21 4 6" xfId="33390" xr:uid="{00000000-0005-0000-0000-00000A820000}"/>
    <cellStyle name="Normal 5 10 21 4 7" xfId="33391" xr:uid="{00000000-0005-0000-0000-00000B820000}"/>
    <cellStyle name="Normal 5 10 21 4 8" xfId="33392" xr:uid="{00000000-0005-0000-0000-00000C820000}"/>
    <cellStyle name="Normal 5 10 21 4 9" xfId="33393" xr:uid="{00000000-0005-0000-0000-00000D820000}"/>
    <cellStyle name="Normal 5 10 21 5" xfId="33394" xr:uid="{00000000-0005-0000-0000-00000E820000}"/>
    <cellStyle name="Normal 5 10 21 5 10" xfId="33395" xr:uid="{00000000-0005-0000-0000-00000F820000}"/>
    <cellStyle name="Normal 5 10 21 5 2" xfId="33396" xr:uid="{00000000-0005-0000-0000-000010820000}"/>
    <cellStyle name="Normal 5 10 21 5 3" xfId="33397" xr:uid="{00000000-0005-0000-0000-000011820000}"/>
    <cellStyle name="Normal 5 10 21 5 4" xfId="33398" xr:uid="{00000000-0005-0000-0000-000012820000}"/>
    <cellStyle name="Normal 5 10 21 5 5" xfId="33399" xr:uid="{00000000-0005-0000-0000-000013820000}"/>
    <cellStyle name="Normal 5 10 21 5 6" xfId="33400" xr:uid="{00000000-0005-0000-0000-000014820000}"/>
    <cellStyle name="Normal 5 10 21 5 7" xfId="33401" xr:uid="{00000000-0005-0000-0000-000015820000}"/>
    <cellStyle name="Normal 5 10 21 5 8" xfId="33402" xr:uid="{00000000-0005-0000-0000-000016820000}"/>
    <cellStyle name="Normal 5 10 21 5 9" xfId="33403" xr:uid="{00000000-0005-0000-0000-000017820000}"/>
    <cellStyle name="Normal 5 10 21 6" xfId="33404" xr:uid="{00000000-0005-0000-0000-000018820000}"/>
    <cellStyle name="Normal 5 10 21 7" xfId="33405" xr:uid="{00000000-0005-0000-0000-000019820000}"/>
    <cellStyle name="Normal 5 10 21 8" xfId="33406" xr:uid="{00000000-0005-0000-0000-00001A820000}"/>
    <cellStyle name="Normal 5 10 21 9" xfId="33407" xr:uid="{00000000-0005-0000-0000-00001B820000}"/>
    <cellStyle name="Normal 5 10 22" xfId="33408" xr:uid="{00000000-0005-0000-0000-00001C820000}"/>
    <cellStyle name="Normal 5 10 22 10" xfId="33409" xr:uid="{00000000-0005-0000-0000-00001D820000}"/>
    <cellStyle name="Normal 5 10 22 11" xfId="33410" xr:uid="{00000000-0005-0000-0000-00001E820000}"/>
    <cellStyle name="Normal 5 10 22 12" xfId="33411" xr:uid="{00000000-0005-0000-0000-00001F820000}"/>
    <cellStyle name="Normal 5 10 22 13" xfId="33412" xr:uid="{00000000-0005-0000-0000-000020820000}"/>
    <cellStyle name="Normal 5 10 22 14" xfId="33413" xr:uid="{00000000-0005-0000-0000-000021820000}"/>
    <cellStyle name="Normal 5 10 22 2" xfId="33414" xr:uid="{00000000-0005-0000-0000-000022820000}"/>
    <cellStyle name="Normal 5 10 22 2 10" xfId="33415" xr:uid="{00000000-0005-0000-0000-000023820000}"/>
    <cellStyle name="Normal 5 10 22 2 2" xfId="33416" xr:uid="{00000000-0005-0000-0000-000024820000}"/>
    <cellStyle name="Normal 5 10 22 2 3" xfId="33417" xr:uid="{00000000-0005-0000-0000-000025820000}"/>
    <cellStyle name="Normal 5 10 22 2 4" xfId="33418" xr:uid="{00000000-0005-0000-0000-000026820000}"/>
    <cellStyle name="Normal 5 10 22 2 5" xfId="33419" xr:uid="{00000000-0005-0000-0000-000027820000}"/>
    <cellStyle name="Normal 5 10 22 2 6" xfId="33420" xr:uid="{00000000-0005-0000-0000-000028820000}"/>
    <cellStyle name="Normal 5 10 22 2 7" xfId="33421" xr:uid="{00000000-0005-0000-0000-000029820000}"/>
    <cellStyle name="Normal 5 10 22 2 8" xfId="33422" xr:uid="{00000000-0005-0000-0000-00002A820000}"/>
    <cellStyle name="Normal 5 10 22 2 9" xfId="33423" xr:uid="{00000000-0005-0000-0000-00002B820000}"/>
    <cellStyle name="Normal 5 10 22 3" xfId="33424" xr:uid="{00000000-0005-0000-0000-00002C820000}"/>
    <cellStyle name="Normal 5 10 22 3 10" xfId="33425" xr:uid="{00000000-0005-0000-0000-00002D820000}"/>
    <cellStyle name="Normal 5 10 22 3 2" xfId="33426" xr:uid="{00000000-0005-0000-0000-00002E820000}"/>
    <cellStyle name="Normal 5 10 22 3 3" xfId="33427" xr:uid="{00000000-0005-0000-0000-00002F820000}"/>
    <cellStyle name="Normal 5 10 22 3 4" xfId="33428" xr:uid="{00000000-0005-0000-0000-000030820000}"/>
    <cellStyle name="Normal 5 10 22 3 5" xfId="33429" xr:uid="{00000000-0005-0000-0000-000031820000}"/>
    <cellStyle name="Normal 5 10 22 3 6" xfId="33430" xr:uid="{00000000-0005-0000-0000-000032820000}"/>
    <cellStyle name="Normal 5 10 22 3 7" xfId="33431" xr:uid="{00000000-0005-0000-0000-000033820000}"/>
    <cellStyle name="Normal 5 10 22 3 8" xfId="33432" xr:uid="{00000000-0005-0000-0000-000034820000}"/>
    <cellStyle name="Normal 5 10 22 3 9" xfId="33433" xr:uid="{00000000-0005-0000-0000-000035820000}"/>
    <cellStyle name="Normal 5 10 22 4" xfId="33434" xr:uid="{00000000-0005-0000-0000-000036820000}"/>
    <cellStyle name="Normal 5 10 22 4 10" xfId="33435" xr:uid="{00000000-0005-0000-0000-000037820000}"/>
    <cellStyle name="Normal 5 10 22 4 2" xfId="33436" xr:uid="{00000000-0005-0000-0000-000038820000}"/>
    <cellStyle name="Normal 5 10 22 4 3" xfId="33437" xr:uid="{00000000-0005-0000-0000-000039820000}"/>
    <cellStyle name="Normal 5 10 22 4 4" xfId="33438" xr:uid="{00000000-0005-0000-0000-00003A820000}"/>
    <cellStyle name="Normal 5 10 22 4 5" xfId="33439" xr:uid="{00000000-0005-0000-0000-00003B820000}"/>
    <cellStyle name="Normal 5 10 22 4 6" xfId="33440" xr:uid="{00000000-0005-0000-0000-00003C820000}"/>
    <cellStyle name="Normal 5 10 22 4 7" xfId="33441" xr:uid="{00000000-0005-0000-0000-00003D820000}"/>
    <cellStyle name="Normal 5 10 22 4 8" xfId="33442" xr:uid="{00000000-0005-0000-0000-00003E820000}"/>
    <cellStyle name="Normal 5 10 22 4 9" xfId="33443" xr:uid="{00000000-0005-0000-0000-00003F820000}"/>
    <cellStyle name="Normal 5 10 22 5" xfId="33444" xr:uid="{00000000-0005-0000-0000-000040820000}"/>
    <cellStyle name="Normal 5 10 22 5 10" xfId="33445" xr:uid="{00000000-0005-0000-0000-000041820000}"/>
    <cellStyle name="Normal 5 10 22 5 2" xfId="33446" xr:uid="{00000000-0005-0000-0000-000042820000}"/>
    <cellStyle name="Normal 5 10 22 5 3" xfId="33447" xr:uid="{00000000-0005-0000-0000-000043820000}"/>
    <cellStyle name="Normal 5 10 22 5 4" xfId="33448" xr:uid="{00000000-0005-0000-0000-000044820000}"/>
    <cellStyle name="Normal 5 10 22 5 5" xfId="33449" xr:uid="{00000000-0005-0000-0000-000045820000}"/>
    <cellStyle name="Normal 5 10 22 5 6" xfId="33450" xr:uid="{00000000-0005-0000-0000-000046820000}"/>
    <cellStyle name="Normal 5 10 22 5 7" xfId="33451" xr:uid="{00000000-0005-0000-0000-000047820000}"/>
    <cellStyle name="Normal 5 10 22 5 8" xfId="33452" xr:uid="{00000000-0005-0000-0000-000048820000}"/>
    <cellStyle name="Normal 5 10 22 5 9" xfId="33453" xr:uid="{00000000-0005-0000-0000-000049820000}"/>
    <cellStyle name="Normal 5 10 22 6" xfId="33454" xr:uid="{00000000-0005-0000-0000-00004A820000}"/>
    <cellStyle name="Normal 5 10 22 7" xfId="33455" xr:uid="{00000000-0005-0000-0000-00004B820000}"/>
    <cellStyle name="Normal 5 10 22 8" xfId="33456" xr:uid="{00000000-0005-0000-0000-00004C820000}"/>
    <cellStyle name="Normal 5 10 22 9" xfId="33457" xr:uid="{00000000-0005-0000-0000-00004D820000}"/>
    <cellStyle name="Normal 5 10 23" xfId="33458" xr:uid="{00000000-0005-0000-0000-00004E820000}"/>
    <cellStyle name="Normal 5 10 23 10" xfId="33459" xr:uid="{00000000-0005-0000-0000-00004F820000}"/>
    <cellStyle name="Normal 5 10 23 11" xfId="33460" xr:uid="{00000000-0005-0000-0000-000050820000}"/>
    <cellStyle name="Normal 5 10 23 12" xfId="33461" xr:uid="{00000000-0005-0000-0000-000051820000}"/>
    <cellStyle name="Normal 5 10 23 13" xfId="33462" xr:uid="{00000000-0005-0000-0000-000052820000}"/>
    <cellStyle name="Normal 5 10 23 14" xfId="33463" xr:uid="{00000000-0005-0000-0000-000053820000}"/>
    <cellStyle name="Normal 5 10 23 2" xfId="33464" xr:uid="{00000000-0005-0000-0000-000054820000}"/>
    <cellStyle name="Normal 5 10 23 2 10" xfId="33465" xr:uid="{00000000-0005-0000-0000-000055820000}"/>
    <cellStyle name="Normal 5 10 23 2 2" xfId="33466" xr:uid="{00000000-0005-0000-0000-000056820000}"/>
    <cellStyle name="Normal 5 10 23 2 3" xfId="33467" xr:uid="{00000000-0005-0000-0000-000057820000}"/>
    <cellStyle name="Normal 5 10 23 2 4" xfId="33468" xr:uid="{00000000-0005-0000-0000-000058820000}"/>
    <cellStyle name="Normal 5 10 23 2 5" xfId="33469" xr:uid="{00000000-0005-0000-0000-000059820000}"/>
    <cellStyle name="Normal 5 10 23 2 6" xfId="33470" xr:uid="{00000000-0005-0000-0000-00005A820000}"/>
    <cellStyle name="Normal 5 10 23 2 7" xfId="33471" xr:uid="{00000000-0005-0000-0000-00005B820000}"/>
    <cellStyle name="Normal 5 10 23 2 8" xfId="33472" xr:uid="{00000000-0005-0000-0000-00005C820000}"/>
    <cellStyle name="Normal 5 10 23 2 9" xfId="33473" xr:uid="{00000000-0005-0000-0000-00005D820000}"/>
    <cellStyle name="Normal 5 10 23 3" xfId="33474" xr:uid="{00000000-0005-0000-0000-00005E820000}"/>
    <cellStyle name="Normal 5 10 23 3 10" xfId="33475" xr:uid="{00000000-0005-0000-0000-00005F820000}"/>
    <cellStyle name="Normal 5 10 23 3 2" xfId="33476" xr:uid="{00000000-0005-0000-0000-000060820000}"/>
    <cellStyle name="Normal 5 10 23 3 3" xfId="33477" xr:uid="{00000000-0005-0000-0000-000061820000}"/>
    <cellStyle name="Normal 5 10 23 3 4" xfId="33478" xr:uid="{00000000-0005-0000-0000-000062820000}"/>
    <cellStyle name="Normal 5 10 23 3 5" xfId="33479" xr:uid="{00000000-0005-0000-0000-000063820000}"/>
    <cellStyle name="Normal 5 10 23 3 6" xfId="33480" xr:uid="{00000000-0005-0000-0000-000064820000}"/>
    <cellStyle name="Normal 5 10 23 3 7" xfId="33481" xr:uid="{00000000-0005-0000-0000-000065820000}"/>
    <cellStyle name="Normal 5 10 23 3 8" xfId="33482" xr:uid="{00000000-0005-0000-0000-000066820000}"/>
    <cellStyle name="Normal 5 10 23 3 9" xfId="33483" xr:uid="{00000000-0005-0000-0000-000067820000}"/>
    <cellStyle name="Normal 5 10 23 4" xfId="33484" xr:uid="{00000000-0005-0000-0000-000068820000}"/>
    <cellStyle name="Normal 5 10 23 4 10" xfId="33485" xr:uid="{00000000-0005-0000-0000-000069820000}"/>
    <cellStyle name="Normal 5 10 23 4 2" xfId="33486" xr:uid="{00000000-0005-0000-0000-00006A820000}"/>
    <cellStyle name="Normal 5 10 23 4 3" xfId="33487" xr:uid="{00000000-0005-0000-0000-00006B820000}"/>
    <cellStyle name="Normal 5 10 23 4 4" xfId="33488" xr:uid="{00000000-0005-0000-0000-00006C820000}"/>
    <cellStyle name="Normal 5 10 23 4 5" xfId="33489" xr:uid="{00000000-0005-0000-0000-00006D820000}"/>
    <cellStyle name="Normal 5 10 23 4 6" xfId="33490" xr:uid="{00000000-0005-0000-0000-00006E820000}"/>
    <cellStyle name="Normal 5 10 23 4 7" xfId="33491" xr:uid="{00000000-0005-0000-0000-00006F820000}"/>
    <cellStyle name="Normal 5 10 23 4 8" xfId="33492" xr:uid="{00000000-0005-0000-0000-000070820000}"/>
    <cellStyle name="Normal 5 10 23 4 9" xfId="33493" xr:uid="{00000000-0005-0000-0000-000071820000}"/>
    <cellStyle name="Normal 5 10 23 5" xfId="33494" xr:uid="{00000000-0005-0000-0000-000072820000}"/>
    <cellStyle name="Normal 5 10 23 5 10" xfId="33495" xr:uid="{00000000-0005-0000-0000-000073820000}"/>
    <cellStyle name="Normal 5 10 23 5 2" xfId="33496" xr:uid="{00000000-0005-0000-0000-000074820000}"/>
    <cellStyle name="Normal 5 10 23 5 3" xfId="33497" xr:uid="{00000000-0005-0000-0000-000075820000}"/>
    <cellStyle name="Normal 5 10 23 5 4" xfId="33498" xr:uid="{00000000-0005-0000-0000-000076820000}"/>
    <cellStyle name="Normal 5 10 23 5 5" xfId="33499" xr:uid="{00000000-0005-0000-0000-000077820000}"/>
    <cellStyle name="Normal 5 10 23 5 6" xfId="33500" xr:uid="{00000000-0005-0000-0000-000078820000}"/>
    <cellStyle name="Normal 5 10 23 5 7" xfId="33501" xr:uid="{00000000-0005-0000-0000-000079820000}"/>
    <cellStyle name="Normal 5 10 23 5 8" xfId="33502" xr:uid="{00000000-0005-0000-0000-00007A820000}"/>
    <cellStyle name="Normal 5 10 23 5 9" xfId="33503" xr:uid="{00000000-0005-0000-0000-00007B820000}"/>
    <cellStyle name="Normal 5 10 23 6" xfId="33504" xr:uid="{00000000-0005-0000-0000-00007C820000}"/>
    <cellStyle name="Normal 5 10 23 7" xfId="33505" xr:uid="{00000000-0005-0000-0000-00007D820000}"/>
    <cellStyle name="Normal 5 10 23 8" xfId="33506" xr:uid="{00000000-0005-0000-0000-00007E820000}"/>
    <cellStyle name="Normal 5 10 23 9" xfId="33507" xr:uid="{00000000-0005-0000-0000-00007F820000}"/>
    <cellStyle name="Normal 5 10 24" xfId="33508" xr:uid="{00000000-0005-0000-0000-000080820000}"/>
    <cellStyle name="Normal 5 10 24 10" xfId="33509" xr:uid="{00000000-0005-0000-0000-000081820000}"/>
    <cellStyle name="Normal 5 10 24 11" xfId="33510" xr:uid="{00000000-0005-0000-0000-000082820000}"/>
    <cellStyle name="Normal 5 10 24 12" xfId="33511" xr:uid="{00000000-0005-0000-0000-000083820000}"/>
    <cellStyle name="Normal 5 10 24 13" xfId="33512" xr:uid="{00000000-0005-0000-0000-000084820000}"/>
    <cellStyle name="Normal 5 10 24 14" xfId="33513" xr:uid="{00000000-0005-0000-0000-000085820000}"/>
    <cellStyle name="Normal 5 10 24 2" xfId="33514" xr:uid="{00000000-0005-0000-0000-000086820000}"/>
    <cellStyle name="Normal 5 10 24 2 10" xfId="33515" xr:uid="{00000000-0005-0000-0000-000087820000}"/>
    <cellStyle name="Normal 5 10 24 2 2" xfId="33516" xr:uid="{00000000-0005-0000-0000-000088820000}"/>
    <cellStyle name="Normal 5 10 24 2 3" xfId="33517" xr:uid="{00000000-0005-0000-0000-000089820000}"/>
    <cellStyle name="Normal 5 10 24 2 4" xfId="33518" xr:uid="{00000000-0005-0000-0000-00008A820000}"/>
    <cellStyle name="Normal 5 10 24 2 5" xfId="33519" xr:uid="{00000000-0005-0000-0000-00008B820000}"/>
    <cellStyle name="Normal 5 10 24 2 6" xfId="33520" xr:uid="{00000000-0005-0000-0000-00008C820000}"/>
    <cellStyle name="Normal 5 10 24 2 7" xfId="33521" xr:uid="{00000000-0005-0000-0000-00008D820000}"/>
    <cellStyle name="Normal 5 10 24 2 8" xfId="33522" xr:uid="{00000000-0005-0000-0000-00008E820000}"/>
    <cellStyle name="Normal 5 10 24 2 9" xfId="33523" xr:uid="{00000000-0005-0000-0000-00008F820000}"/>
    <cellStyle name="Normal 5 10 24 3" xfId="33524" xr:uid="{00000000-0005-0000-0000-000090820000}"/>
    <cellStyle name="Normal 5 10 24 3 10" xfId="33525" xr:uid="{00000000-0005-0000-0000-000091820000}"/>
    <cellStyle name="Normal 5 10 24 3 2" xfId="33526" xr:uid="{00000000-0005-0000-0000-000092820000}"/>
    <cellStyle name="Normal 5 10 24 3 3" xfId="33527" xr:uid="{00000000-0005-0000-0000-000093820000}"/>
    <cellStyle name="Normal 5 10 24 3 4" xfId="33528" xr:uid="{00000000-0005-0000-0000-000094820000}"/>
    <cellStyle name="Normal 5 10 24 3 5" xfId="33529" xr:uid="{00000000-0005-0000-0000-000095820000}"/>
    <cellStyle name="Normal 5 10 24 3 6" xfId="33530" xr:uid="{00000000-0005-0000-0000-000096820000}"/>
    <cellStyle name="Normal 5 10 24 3 7" xfId="33531" xr:uid="{00000000-0005-0000-0000-000097820000}"/>
    <cellStyle name="Normal 5 10 24 3 8" xfId="33532" xr:uid="{00000000-0005-0000-0000-000098820000}"/>
    <cellStyle name="Normal 5 10 24 3 9" xfId="33533" xr:uid="{00000000-0005-0000-0000-000099820000}"/>
    <cellStyle name="Normal 5 10 24 4" xfId="33534" xr:uid="{00000000-0005-0000-0000-00009A820000}"/>
    <cellStyle name="Normal 5 10 24 4 10" xfId="33535" xr:uid="{00000000-0005-0000-0000-00009B820000}"/>
    <cellStyle name="Normal 5 10 24 4 2" xfId="33536" xr:uid="{00000000-0005-0000-0000-00009C820000}"/>
    <cellStyle name="Normal 5 10 24 4 3" xfId="33537" xr:uid="{00000000-0005-0000-0000-00009D820000}"/>
    <cellStyle name="Normal 5 10 24 4 4" xfId="33538" xr:uid="{00000000-0005-0000-0000-00009E820000}"/>
    <cellStyle name="Normal 5 10 24 4 5" xfId="33539" xr:uid="{00000000-0005-0000-0000-00009F820000}"/>
    <cellStyle name="Normal 5 10 24 4 6" xfId="33540" xr:uid="{00000000-0005-0000-0000-0000A0820000}"/>
    <cellStyle name="Normal 5 10 24 4 7" xfId="33541" xr:uid="{00000000-0005-0000-0000-0000A1820000}"/>
    <cellStyle name="Normal 5 10 24 4 8" xfId="33542" xr:uid="{00000000-0005-0000-0000-0000A2820000}"/>
    <cellStyle name="Normal 5 10 24 4 9" xfId="33543" xr:uid="{00000000-0005-0000-0000-0000A3820000}"/>
    <cellStyle name="Normal 5 10 24 5" xfId="33544" xr:uid="{00000000-0005-0000-0000-0000A4820000}"/>
    <cellStyle name="Normal 5 10 24 5 10" xfId="33545" xr:uid="{00000000-0005-0000-0000-0000A5820000}"/>
    <cellStyle name="Normal 5 10 24 5 2" xfId="33546" xr:uid="{00000000-0005-0000-0000-0000A6820000}"/>
    <cellStyle name="Normal 5 10 24 5 3" xfId="33547" xr:uid="{00000000-0005-0000-0000-0000A7820000}"/>
    <cellStyle name="Normal 5 10 24 5 4" xfId="33548" xr:uid="{00000000-0005-0000-0000-0000A8820000}"/>
    <cellStyle name="Normal 5 10 24 5 5" xfId="33549" xr:uid="{00000000-0005-0000-0000-0000A9820000}"/>
    <cellStyle name="Normal 5 10 24 5 6" xfId="33550" xr:uid="{00000000-0005-0000-0000-0000AA820000}"/>
    <cellStyle name="Normal 5 10 24 5 7" xfId="33551" xr:uid="{00000000-0005-0000-0000-0000AB820000}"/>
    <cellStyle name="Normal 5 10 24 5 8" xfId="33552" xr:uid="{00000000-0005-0000-0000-0000AC820000}"/>
    <cellStyle name="Normal 5 10 24 5 9" xfId="33553" xr:uid="{00000000-0005-0000-0000-0000AD820000}"/>
    <cellStyle name="Normal 5 10 24 6" xfId="33554" xr:uid="{00000000-0005-0000-0000-0000AE820000}"/>
    <cellStyle name="Normal 5 10 24 7" xfId="33555" xr:uid="{00000000-0005-0000-0000-0000AF820000}"/>
    <cellStyle name="Normal 5 10 24 8" xfId="33556" xr:uid="{00000000-0005-0000-0000-0000B0820000}"/>
    <cellStyle name="Normal 5 10 24 9" xfId="33557" xr:uid="{00000000-0005-0000-0000-0000B1820000}"/>
    <cellStyle name="Normal 5 10 25" xfId="33558" xr:uid="{00000000-0005-0000-0000-0000B2820000}"/>
    <cellStyle name="Normal 5 10 25 10" xfId="33559" xr:uid="{00000000-0005-0000-0000-0000B3820000}"/>
    <cellStyle name="Normal 5 10 25 11" xfId="33560" xr:uid="{00000000-0005-0000-0000-0000B4820000}"/>
    <cellStyle name="Normal 5 10 25 12" xfId="33561" xr:uid="{00000000-0005-0000-0000-0000B5820000}"/>
    <cellStyle name="Normal 5 10 25 13" xfId="33562" xr:uid="{00000000-0005-0000-0000-0000B6820000}"/>
    <cellStyle name="Normal 5 10 25 14" xfId="33563" xr:uid="{00000000-0005-0000-0000-0000B7820000}"/>
    <cellStyle name="Normal 5 10 25 2" xfId="33564" xr:uid="{00000000-0005-0000-0000-0000B8820000}"/>
    <cellStyle name="Normal 5 10 25 2 10" xfId="33565" xr:uid="{00000000-0005-0000-0000-0000B9820000}"/>
    <cellStyle name="Normal 5 10 25 2 2" xfId="33566" xr:uid="{00000000-0005-0000-0000-0000BA820000}"/>
    <cellStyle name="Normal 5 10 25 2 3" xfId="33567" xr:uid="{00000000-0005-0000-0000-0000BB820000}"/>
    <cellStyle name="Normal 5 10 25 2 4" xfId="33568" xr:uid="{00000000-0005-0000-0000-0000BC820000}"/>
    <cellStyle name="Normal 5 10 25 2 5" xfId="33569" xr:uid="{00000000-0005-0000-0000-0000BD820000}"/>
    <cellStyle name="Normal 5 10 25 2 6" xfId="33570" xr:uid="{00000000-0005-0000-0000-0000BE820000}"/>
    <cellStyle name="Normal 5 10 25 2 7" xfId="33571" xr:uid="{00000000-0005-0000-0000-0000BF820000}"/>
    <cellStyle name="Normal 5 10 25 2 8" xfId="33572" xr:uid="{00000000-0005-0000-0000-0000C0820000}"/>
    <cellStyle name="Normal 5 10 25 2 9" xfId="33573" xr:uid="{00000000-0005-0000-0000-0000C1820000}"/>
    <cellStyle name="Normal 5 10 25 3" xfId="33574" xr:uid="{00000000-0005-0000-0000-0000C2820000}"/>
    <cellStyle name="Normal 5 10 25 3 10" xfId="33575" xr:uid="{00000000-0005-0000-0000-0000C3820000}"/>
    <cellStyle name="Normal 5 10 25 3 2" xfId="33576" xr:uid="{00000000-0005-0000-0000-0000C4820000}"/>
    <cellStyle name="Normal 5 10 25 3 3" xfId="33577" xr:uid="{00000000-0005-0000-0000-0000C5820000}"/>
    <cellStyle name="Normal 5 10 25 3 4" xfId="33578" xr:uid="{00000000-0005-0000-0000-0000C6820000}"/>
    <cellStyle name="Normal 5 10 25 3 5" xfId="33579" xr:uid="{00000000-0005-0000-0000-0000C7820000}"/>
    <cellStyle name="Normal 5 10 25 3 6" xfId="33580" xr:uid="{00000000-0005-0000-0000-0000C8820000}"/>
    <cellStyle name="Normal 5 10 25 3 7" xfId="33581" xr:uid="{00000000-0005-0000-0000-0000C9820000}"/>
    <cellStyle name="Normal 5 10 25 3 8" xfId="33582" xr:uid="{00000000-0005-0000-0000-0000CA820000}"/>
    <cellStyle name="Normal 5 10 25 3 9" xfId="33583" xr:uid="{00000000-0005-0000-0000-0000CB820000}"/>
    <cellStyle name="Normal 5 10 25 4" xfId="33584" xr:uid="{00000000-0005-0000-0000-0000CC820000}"/>
    <cellStyle name="Normal 5 10 25 4 10" xfId="33585" xr:uid="{00000000-0005-0000-0000-0000CD820000}"/>
    <cellStyle name="Normal 5 10 25 4 2" xfId="33586" xr:uid="{00000000-0005-0000-0000-0000CE820000}"/>
    <cellStyle name="Normal 5 10 25 4 3" xfId="33587" xr:uid="{00000000-0005-0000-0000-0000CF820000}"/>
    <cellStyle name="Normal 5 10 25 4 4" xfId="33588" xr:uid="{00000000-0005-0000-0000-0000D0820000}"/>
    <cellStyle name="Normal 5 10 25 4 5" xfId="33589" xr:uid="{00000000-0005-0000-0000-0000D1820000}"/>
    <cellStyle name="Normal 5 10 25 4 6" xfId="33590" xr:uid="{00000000-0005-0000-0000-0000D2820000}"/>
    <cellStyle name="Normal 5 10 25 4 7" xfId="33591" xr:uid="{00000000-0005-0000-0000-0000D3820000}"/>
    <cellStyle name="Normal 5 10 25 4 8" xfId="33592" xr:uid="{00000000-0005-0000-0000-0000D4820000}"/>
    <cellStyle name="Normal 5 10 25 4 9" xfId="33593" xr:uid="{00000000-0005-0000-0000-0000D5820000}"/>
    <cellStyle name="Normal 5 10 25 5" xfId="33594" xr:uid="{00000000-0005-0000-0000-0000D6820000}"/>
    <cellStyle name="Normal 5 10 25 5 10" xfId="33595" xr:uid="{00000000-0005-0000-0000-0000D7820000}"/>
    <cellStyle name="Normal 5 10 25 5 2" xfId="33596" xr:uid="{00000000-0005-0000-0000-0000D8820000}"/>
    <cellStyle name="Normal 5 10 25 5 3" xfId="33597" xr:uid="{00000000-0005-0000-0000-0000D9820000}"/>
    <cellStyle name="Normal 5 10 25 5 4" xfId="33598" xr:uid="{00000000-0005-0000-0000-0000DA820000}"/>
    <cellStyle name="Normal 5 10 25 5 5" xfId="33599" xr:uid="{00000000-0005-0000-0000-0000DB820000}"/>
    <cellStyle name="Normal 5 10 25 5 6" xfId="33600" xr:uid="{00000000-0005-0000-0000-0000DC820000}"/>
    <cellStyle name="Normal 5 10 25 5 7" xfId="33601" xr:uid="{00000000-0005-0000-0000-0000DD820000}"/>
    <cellStyle name="Normal 5 10 25 5 8" xfId="33602" xr:uid="{00000000-0005-0000-0000-0000DE820000}"/>
    <cellStyle name="Normal 5 10 25 5 9" xfId="33603" xr:uid="{00000000-0005-0000-0000-0000DF820000}"/>
    <cellStyle name="Normal 5 10 25 6" xfId="33604" xr:uid="{00000000-0005-0000-0000-0000E0820000}"/>
    <cellStyle name="Normal 5 10 25 7" xfId="33605" xr:uid="{00000000-0005-0000-0000-0000E1820000}"/>
    <cellStyle name="Normal 5 10 25 8" xfId="33606" xr:uid="{00000000-0005-0000-0000-0000E2820000}"/>
    <cellStyle name="Normal 5 10 25 9" xfId="33607" xr:uid="{00000000-0005-0000-0000-0000E3820000}"/>
    <cellStyle name="Normal 5 10 26" xfId="33608" xr:uid="{00000000-0005-0000-0000-0000E4820000}"/>
    <cellStyle name="Normal 5 10 26 10" xfId="33609" xr:uid="{00000000-0005-0000-0000-0000E5820000}"/>
    <cellStyle name="Normal 5 10 26 11" xfId="33610" xr:uid="{00000000-0005-0000-0000-0000E6820000}"/>
    <cellStyle name="Normal 5 10 26 12" xfId="33611" xr:uid="{00000000-0005-0000-0000-0000E7820000}"/>
    <cellStyle name="Normal 5 10 26 13" xfId="33612" xr:uid="{00000000-0005-0000-0000-0000E8820000}"/>
    <cellStyle name="Normal 5 10 26 14" xfId="33613" xr:uid="{00000000-0005-0000-0000-0000E9820000}"/>
    <cellStyle name="Normal 5 10 26 2" xfId="33614" xr:uid="{00000000-0005-0000-0000-0000EA820000}"/>
    <cellStyle name="Normal 5 10 26 2 10" xfId="33615" xr:uid="{00000000-0005-0000-0000-0000EB820000}"/>
    <cellStyle name="Normal 5 10 26 2 2" xfId="33616" xr:uid="{00000000-0005-0000-0000-0000EC820000}"/>
    <cellStyle name="Normal 5 10 26 2 3" xfId="33617" xr:uid="{00000000-0005-0000-0000-0000ED820000}"/>
    <cellStyle name="Normal 5 10 26 2 4" xfId="33618" xr:uid="{00000000-0005-0000-0000-0000EE820000}"/>
    <cellStyle name="Normal 5 10 26 2 5" xfId="33619" xr:uid="{00000000-0005-0000-0000-0000EF820000}"/>
    <cellStyle name="Normal 5 10 26 2 6" xfId="33620" xr:uid="{00000000-0005-0000-0000-0000F0820000}"/>
    <cellStyle name="Normal 5 10 26 2 7" xfId="33621" xr:uid="{00000000-0005-0000-0000-0000F1820000}"/>
    <cellStyle name="Normal 5 10 26 2 8" xfId="33622" xr:uid="{00000000-0005-0000-0000-0000F2820000}"/>
    <cellStyle name="Normal 5 10 26 2 9" xfId="33623" xr:uid="{00000000-0005-0000-0000-0000F3820000}"/>
    <cellStyle name="Normal 5 10 26 3" xfId="33624" xr:uid="{00000000-0005-0000-0000-0000F4820000}"/>
    <cellStyle name="Normal 5 10 26 3 10" xfId="33625" xr:uid="{00000000-0005-0000-0000-0000F5820000}"/>
    <cellStyle name="Normal 5 10 26 3 2" xfId="33626" xr:uid="{00000000-0005-0000-0000-0000F6820000}"/>
    <cellStyle name="Normal 5 10 26 3 3" xfId="33627" xr:uid="{00000000-0005-0000-0000-0000F7820000}"/>
    <cellStyle name="Normal 5 10 26 3 4" xfId="33628" xr:uid="{00000000-0005-0000-0000-0000F8820000}"/>
    <cellStyle name="Normal 5 10 26 3 5" xfId="33629" xr:uid="{00000000-0005-0000-0000-0000F9820000}"/>
    <cellStyle name="Normal 5 10 26 3 6" xfId="33630" xr:uid="{00000000-0005-0000-0000-0000FA820000}"/>
    <cellStyle name="Normal 5 10 26 3 7" xfId="33631" xr:uid="{00000000-0005-0000-0000-0000FB820000}"/>
    <cellStyle name="Normal 5 10 26 3 8" xfId="33632" xr:uid="{00000000-0005-0000-0000-0000FC820000}"/>
    <cellStyle name="Normal 5 10 26 3 9" xfId="33633" xr:uid="{00000000-0005-0000-0000-0000FD820000}"/>
    <cellStyle name="Normal 5 10 26 4" xfId="33634" xr:uid="{00000000-0005-0000-0000-0000FE820000}"/>
    <cellStyle name="Normal 5 10 26 4 10" xfId="33635" xr:uid="{00000000-0005-0000-0000-0000FF820000}"/>
    <cellStyle name="Normal 5 10 26 4 2" xfId="33636" xr:uid="{00000000-0005-0000-0000-000000830000}"/>
    <cellStyle name="Normal 5 10 26 4 3" xfId="33637" xr:uid="{00000000-0005-0000-0000-000001830000}"/>
    <cellStyle name="Normal 5 10 26 4 4" xfId="33638" xr:uid="{00000000-0005-0000-0000-000002830000}"/>
    <cellStyle name="Normal 5 10 26 4 5" xfId="33639" xr:uid="{00000000-0005-0000-0000-000003830000}"/>
    <cellStyle name="Normal 5 10 26 4 6" xfId="33640" xr:uid="{00000000-0005-0000-0000-000004830000}"/>
    <cellStyle name="Normal 5 10 26 4 7" xfId="33641" xr:uid="{00000000-0005-0000-0000-000005830000}"/>
    <cellStyle name="Normal 5 10 26 4 8" xfId="33642" xr:uid="{00000000-0005-0000-0000-000006830000}"/>
    <cellStyle name="Normal 5 10 26 4 9" xfId="33643" xr:uid="{00000000-0005-0000-0000-000007830000}"/>
    <cellStyle name="Normal 5 10 26 5" xfId="33644" xr:uid="{00000000-0005-0000-0000-000008830000}"/>
    <cellStyle name="Normal 5 10 26 5 10" xfId="33645" xr:uid="{00000000-0005-0000-0000-000009830000}"/>
    <cellStyle name="Normal 5 10 26 5 2" xfId="33646" xr:uid="{00000000-0005-0000-0000-00000A830000}"/>
    <cellStyle name="Normal 5 10 26 5 3" xfId="33647" xr:uid="{00000000-0005-0000-0000-00000B830000}"/>
    <cellStyle name="Normal 5 10 26 5 4" xfId="33648" xr:uid="{00000000-0005-0000-0000-00000C830000}"/>
    <cellStyle name="Normal 5 10 26 5 5" xfId="33649" xr:uid="{00000000-0005-0000-0000-00000D830000}"/>
    <cellStyle name="Normal 5 10 26 5 6" xfId="33650" xr:uid="{00000000-0005-0000-0000-00000E830000}"/>
    <cellStyle name="Normal 5 10 26 5 7" xfId="33651" xr:uid="{00000000-0005-0000-0000-00000F830000}"/>
    <cellStyle name="Normal 5 10 26 5 8" xfId="33652" xr:uid="{00000000-0005-0000-0000-000010830000}"/>
    <cellStyle name="Normal 5 10 26 5 9" xfId="33653" xr:uid="{00000000-0005-0000-0000-000011830000}"/>
    <cellStyle name="Normal 5 10 26 6" xfId="33654" xr:uid="{00000000-0005-0000-0000-000012830000}"/>
    <cellStyle name="Normal 5 10 26 7" xfId="33655" xr:uid="{00000000-0005-0000-0000-000013830000}"/>
    <cellStyle name="Normal 5 10 26 8" xfId="33656" xr:uid="{00000000-0005-0000-0000-000014830000}"/>
    <cellStyle name="Normal 5 10 26 9" xfId="33657" xr:uid="{00000000-0005-0000-0000-000015830000}"/>
    <cellStyle name="Normal 5 10 27" xfId="33658" xr:uid="{00000000-0005-0000-0000-000016830000}"/>
    <cellStyle name="Normal 5 10 27 10" xfId="33659" xr:uid="{00000000-0005-0000-0000-000017830000}"/>
    <cellStyle name="Normal 5 10 27 11" xfId="33660" xr:uid="{00000000-0005-0000-0000-000018830000}"/>
    <cellStyle name="Normal 5 10 27 12" xfId="33661" xr:uid="{00000000-0005-0000-0000-000019830000}"/>
    <cellStyle name="Normal 5 10 27 13" xfId="33662" xr:uid="{00000000-0005-0000-0000-00001A830000}"/>
    <cellStyle name="Normal 5 10 27 14" xfId="33663" xr:uid="{00000000-0005-0000-0000-00001B830000}"/>
    <cellStyle name="Normal 5 10 27 2" xfId="33664" xr:uid="{00000000-0005-0000-0000-00001C830000}"/>
    <cellStyle name="Normal 5 10 27 2 10" xfId="33665" xr:uid="{00000000-0005-0000-0000-00001D830000}"/>
    <cellStyle name="Normal 5 10 27 2 2" xfId="33666" xr:uid="{00000000-0005-0000-0000-00001E830000}"/>
    <cellStyle name="Normal 5 10 27 2 3" xfId="33667" xr:uid="{00000000-0005-0000-0000-00001F830000}"/>
    <cellStyle name="Normal 5 10 27 2 4" xfId="33668" xr:uid="{00000000-0005-0000-0000-000020830000}"/>
    <cellStyle name="Normal 5 10 27 2 5" xfId="33669" xr:uid="{00000000-0005-0000-0000-000021830000}"/>
    <cellStyle name="Normal 5 10 27 2 6" xfId="33670" xr:uid="{00000000-0005-0000-0000-000022830000}"/>
    <cellStyle name="Normal 5 10 27 2 7" xfId="33671" xr:uid="{00000000-0005-0000-0000-000023830000}"/>
    <cellStyle name="Normal 5 10 27 2 8" xfId="33672" xr:uid="{00000000-0005-0000-0000-000024830000}"/>
    <cellStyle name="Normal 5 10 27 2 9" xfId="33673" xr:uid="{00000000-0005-0000-0000-000025830000}"/>
    <cellStyle name="Normal 5 10 27 3" xfId="33674" xr:uid="{00000000-0005-0000-0000-000026830000}"/>
    <cellStyle name="Normal 5 10 27 3 10" xfId="33675" xr:uid="{00000000-0005-0000-0000-000027830000}"/>
    <cellStyle name="Normal 5 10 27 3 2" xfId="33676" xr:uid="{00000000-0005-0000-0000-000028830000}"/>
    <cellStyle name="Normal 5 10 27 3 3" xfId="33677" xr:uid="{00000000-0005-0000-0000-000029830000}"/>
    <cellStyle name="Normal 5 10 27 3 4" xfId="33678" xr:uid="{00000000-0005-0000-0000-00002A830000}"/>
    <cellStyle name="Normal 5 10 27 3 5" xfId="33679" xr:uid="{00000000-0005-0000-0000-00002B830000}"/>
    <cellStyle name="Normal 5 10 27 3 6" xfId="33680" xr:uid="{00000000-0005-0000-0000-00002C830000}"/>
    <cellStyle name="Normal 5 10 27 3 7" xfId="33681" xr:uid="{00000000-0005-0000-0000-00002D830000}"/>
    <cellStyle name="Normal 5 10 27 3 8" xfId="33682" xr:uid="{00000000-0005-0000-0000-00002E830000}"/>
    <cellStyle name="Normal 5 10 27 3 9" xfId="33683" xr:uid="{00000000-0005-0000-0000-00002F830000}"/>
    <cellStyle name="Normal 5 10 27 4" xfId="33684" xr:uid="{00000000-0005-0000-0000-000030830000}"/>
    <cellStyle name="Normal 5 10 27 4 10" xfId="33685" xr:uid="{00000000-0005-0000-0000-000031830000}"/>
    <cellStyle name="Normal 5 10 27 4 2" xfId="33686" xr:uid="{00000000-0005-0000-0000-000032830000}"/>
    <cellStyle name="Normal 5 10 27 4 3" xfId="33687" xr:uid="{00000000-0005-0000-0000-000033830000}"/>
    <cellStyle name="Normal 5 10 27 4 4" xfId="33688" xr:uid="{00000000-0005-0000-0000-000034830000}"/>
    <cellStyle name="Normal 5 10 27 4 5" xfId="33689" xr:uid="{00000000-0005-0000-0000-000035830000}"/>
    <cellStyle name="Normal 5 10 27 4 6" xfId="33690" xr:uid="{00000000-0005-0000-0000-000036830000}"/>
    <cellStyle name="Normal 5 10 27 4 7" xfId="33691" xr:uid="{00000000-0005-0000-0000-000037830000}"/>
    <cellStyle name="Normal 5 10 27 4 8" xfId="33692" xr:uid="{00000000-0005-0000-0000-000038830000}"/>
    <cellStyle name="Normal 5 10 27 4 9" xfId="33693" xr:uid="{00000000-0005-0000-0000-000039830000}"/>
    <cellStyle name="Normal 5 10 27 5" xfId="33694" xr:uid="{00000000-0005-0000-0000-00003A830000}"/>
    <cellStyle name="Normal 5 10 27 5 10" xfId="33695" xr:uid="{00000000-0005-0000-0000-00003B830000}"/>
    <cellStyle name="Normal 5 10 27 5 2" xfId="33696" xr:uid="{00000000-0005-0000-0000-00003C830000}"/>
    <cellStyle name="Normal 5 10 27 5 3" xfId="33697" xr:uid="{00000000-0005-0000-0000-00003D830000}"/>
    <cellStyle name="Normal 5 10 27 5 4" xfId="33698" xr:uid="{00000000-0005-0000-0000-00003E830000}"/>
    <cellStyle name="Normal 5 10 27 5 5" xfId="33699" xr:uid="{00000000-0005-0000-0000-00003F830000}"/>
    <cellStyle name="Normal 5 10 27 5 6" xfId="33700" xr:uid="{00000000-0005-0000-0000-000040830000}"/>
    <cellStyle name="Normal 5 10 27 5 7" xfId="33701" xr:uid="{00000000-0005-0000-0000-000041830000}"/>
    <cellStyle name="Normal 5 10 27 5 8" xfId="33702" xr:uid="{00000000-0005-0000-0000-000042830000}"/>
    <cellStyle name="Normal 5 10 27 5 9" xfId="33703" xr:uid="{00000000-0005-0000-0000-000043830000}"/>
    <cellStyle name="Normal 5 10 27 6" xfId="33704" xr:uid="{00000000-0005-0000-0000-000044830000}"/>
    <cellStyle name="Normal 5 10 27 7" xfId="33705" xr:uid="{00000000-0005-0000-0000-000045830000}"/>
    <cellStyle name="Normal 5 10 27 8" xfId="33706" xr:uid="{00000000-0005-0000-0000-000046830000}"/>
    <cellStyle name="Normal 5 10 27 9" xfId="33707" xr:uid="{00000000-0005-0000-0000-000047830000}"/>
    <cellStyle name="Normal 5 10 28" xfId="33708" xr:uid="{00000000-0005-0000-0000-000048830000}"/>
    <cellStyle name="Normal 5 10 28 10" xfId="33709" xr:uid="{00000000-0005-0000-0000-000049830000}"/>
    <cellStyle name="Normal 5 10 28 11" xfId="33710" xr:uid="{00000000-0005-0000-0000-00004A830000}"/>
    <cellStyle name="Normal 5 10 28 12" xfId="33711" xr:uid="{00000000-0005-0000-0000-00004B830000}"/>
    <cellStyle name="Normal 5 10 28 13" xfId="33712" xr:uid="{00000000-0005-0000-0000-00004C830000}"/>
    <cellStyle name="Normal 5 10 28 14" xfId="33713" xr:uid="{00000000-0005-0000-0000-00004D830000}"/>
    <cellStyle name="Normal 5 10 28 2" xfId="33714" xr:uid="{00000000-0005-0000-0000-00004E830000}"/>
    <cellStyle name="Normal 5 10 28 2 10" xfId="33715" xr:uid="{00000000-0005-0000-0000-00004F830000}"/>
    <cellStyle name="Normal 5 10 28 2 2" xfId="33716" xr:uid="{00000000-0005-0000-0000-000050830000}"/>
    <cellStyle name="Normal 5 10 28 2 3" xfId="33717" xr:uid="{00000000-0005-0000-0000-000051830000}"/>
    <cellStyle name="Normal 5 10 28 2 4" xfId="33718" xr:uid="{00000000-0005-0000-0000-000052830000}"/>
    <cellStyle name="Normal 5 10 28 2 5" xfId="33719" xr:uid="{00000000-0005-0000-0000-000053830000}"/>
    <cellStyle name="Normal 5 10 28 2 6" xfId="33720" xr:uid="{00000000-0005-0000-0000-000054830000}"/>
    <cellStyle name="Normal 5 10 28 2 7" xfId="33721" xr:uid="{00000000-0005-0000-0000-000055830000}"/>
    <cellStyle name="Normal 5 10 28 2 8" xfId="33722" xr:uid="{00000000-0005-0000-0000-000056830000}"/>
    <cellStyle name="Normal 5 10 28 2 9" xfId="33723" xr:uid="{00000000-0005-0000-0000-000057830000}"/>
    <cellStyle name="Normal 5 10 28 3" xfId="33724" xr:uid="{00000000-0005-0000-0000-000058830000}"/>
    <cellStyle name="Normal 5 10 28 3 10" xfId="33725" xr:uid="{00000000-0005-0000-0000-000059830000}"/>
    <cellStyle name="Normal 5 10 28 3 2" xfId="33726" xr:uid="{00000000-0005-0000-0000-00005A830000}"/>
    <cellStyle name="Normal 5 10 28 3 3" xfId="33727" xr:uid="{00000000-0005-0000-0000-00005B830000}"/>
    <cellStyle name="Normal 5 10 28 3 4" xfId="33728" xr:uid="{00000000-0005-0000-0000-00005C830000}"/>
    <cellStyle name="Normal 5 10 28 3 5" xfId="33729" xr:uid="{00000000-0005-0000-0000-00005D830000}"/>
    <cellStyle name="Normal 5 10 28 3 6" xfId="33730" xr:uid="{00000000-0005-0000-0000-00005E830000}"/>
    <cellStyle name="Normal 5 10 28 3 7" xfId="33731" xr:uid="{00000000-0005-0000-0000-00005F830000}"/>
    <cellStyle name="Normal 5 10 28 3 8" xfId="33732" xr:uid="{00000000-0005-0000-0000-000060830000}"/>
    <cellStyle name="Normal 5 10 28 3 9" xfId="33733" xr:uid="{00000000-0005-0000-0000-000061830000}"/>
    <cellStyle name="Normal 5 10 28 4" xfId="33734" xr:uid="{00000000-0005-0000-0000-000062830000}"/>
    <cellStyle name="Normal 5 10 28 4 10" xfId="33735" xr:uid="{00000000-0005-0000-0000-000063830000}"/>
    <cellStyle name="Normal 5 10 28 4 2" xfId="33736" xr:uid="{00000000-0005-0000-0000-000064830000}"/>
    <cellStyle name="Normal 5 10 28 4 3" xfId="33737" xr:uid="{00000000-0005-0000-0000-000065830000}"/>
    <cellStyle name="Normal 5 10 28 4 4" xfId="33738" xr:uid="{00000000-0005-0000-0000-000066830000}"/>
    <cellStyle name="Normal 5 10 28 4 5" xfId="33739" xr:uid="{00000000-0005-0000-0000-000067830000}"/>
    <cellStyle name="Normal 5 10 28 4 6" xfId="33740" xr:uid="{00000000-0005-0000-0000-000068830000}"/>
    <cellStyle name="Normal 5 10 28 4 7" xfId="33741" xr:uid="{00000000-0005-0000-0000-000069830000}"/>
    <cellStyle name="Normal 5 10 28 4 8" xfId="33742" xr:uid="{00000000-0005-0000-0000-00006A830000}"/>
    <cellStyle name="Normal 5 10 28 4 9" xfId="33743" xr:uid="{00000000-0005-0000-0000-00006B830000}"/>
    <cellStyle name="Normal 5 10 28 5" xfId="33744" xr:uid="{00000000-0005-0000-0000-00006C830000}"/>
    <cellStyle name="Normal 5 10 28 5 10" xfId="33745" xr:uid="{00000000-0005-0000-0000-00006D830000}"/>
    <cellStyle name="Normal 5 10 28 5 2" xfId="33746" xr:uid="{00000000-0005-0000-0000-00006E830000}"/>
    <cellStyle name="Normal 5 10 28 5 3" xfId="33747" xr:uid="{00000000-0005-0000-0000-00006F830000}"/>
    <cellStyle name="Normal 5 10 28 5 4" xfId="33748" xr:uid="{00000000-0005-0000-0000-000070830000}"/>
    <cellStyle name="Normal 5 10 28 5 5" xfId="33749" xr:uid="{00000000-0005-0000-0000-000071830000}"/>
    <cellStyle name="Normal 5 10 28 5 6" xfId="33750" xr:uid="{00000000-0005-0000-0000-000072830000}"/>
    <cellStyle name="Normal 5 10 28 5 7" xfId="33751" xr:uid="{00000000-0005-0000-0000-000073830000}"/>
    <cellStyle name="Normal 5 10 28 5 8" xfId="33752" xr:uid="{00000000-0005-0000-0000-000074830000}"/>
    <cellStyle name="Normal 5 10 28 5 9" xfId="33753" xr:uid="{00000000-0005-0000-0000-000075830000}"/>
    <cellStyle name="Normal 5 10 28 6" xfId="33754" xr:uid="{00000000-0005-0000-0000-000076830000}"/>
    <cellStyle name="Normal 5 10 28 7" xfId="33755" xr:uid="{00000000-0005-0000-0000-000077830000}"/>
    <cellStyle name="Normal 5 10 28 8" xfId="33756" xr:uid="{00000000-0005-0000-0000-000078830000}"/>
    <cellStyle name="Normal 5 10 28 9" xfId="33757" xr:uid="{00000000-0005-0000-0000-000079830000}"/>
    <cellStyle name="Normal 5 10 29" xfId="33758" xr:uid="{00000000-0005-0000-0000-00007A830000}"/>
    <cellStyle name="Normal 5 10 29 10" xfId="33759" xr:uid="{00000000-0005-0000-0000-00007B830000}"/>
    <cellStyle name="Normal 5 10 29 11" xfId="33760" xr:uid="{00000000-0005-0000-0000-00007C830000}"/>
    <cellStyle name="Normal 5 10 29 12" xfId="33761" xr:uid="{00000000-0005-0000-0000-00007D830000}"/>
    <cellStyle name="Normal 5 10 29 13" xfId="33762" xr:uid="{00000000-0005-0000-0000-00007E830000}"/>
    <cellStyle name="Normal 5 10 29 14" xfId="33763" xr:uid="{00000000-0005-0000-0000-00007F830000}"/>
    <cellStyle name="Normal 5 10 29 2" xfId="33764" xr:uid="{00000000-0005-0000-0000-000080830000}"/>
    <cellStyle name="Normal 5 10 29 2 10" xfId="33765" xr:uid="{00000000-0005-0000-0000-000081830000}"/>
    <cellStyle name="Normal 5 10 29 2 2" xfId="33766" xr:uid="{00000000-0005-0000-0000-000082830000}"/>
    <cellStyle name="Normal 5 10 29 2 3" xfId="33767" xr:uid="{00000000-0005-0000-0000-000083830000}"/>
    <cellStyle name="Normal 5 10 29 2 4" xfId="33768" xr:uid="{00000000-0005-0000-0000-000084830000}"/>
    <cellStyle name="Normal 5 10 29 2 5" xfId="33769" xr:uid="{00000000-0005-0000-0000-000085830000}"/>
    <cellStyle name="Normal 5 10 29 2 6" xfId="33770" xr:uid="{00000000-0005-0000-0000-000086830000}"/>
    <cellStyle name="Normal 5 10 29 2 7" xfId="33771" xr:uid="{00000000-0005-0000-0000-000087830000}"/>
    <cellStyle name="Normal 5 10 29 2 8" xfId="33772" xr:uid="{00000000-0005-0000-0000-000088830000}"/>
    <cellStyle name="Normal 5 10 29 2 9" xfId="33773" xr:uid="{00000000-0005-0000-0000-000089830000}"/>
    <cellStyle name="Normal 5 10 29 3" xfId="33774" xr:uid="{00000000-0005-0000-0000-00008A830000}"/>
    <cellStyle name="Normal 5 10 29 3 10" xfId="33775" xr:uid="{00000000-0005-0000-0000-00008B830000}"/>
    <cellStyle name="Normal 5 10 29 3 2" xfId="33776" xr:uid="{00000000-0005-0000-0000-00008C830000}"/>
    <cellStyle name="Normal 5 10 29 3 3" xfId="33777" xr:uid="{00000000-0005-0000-0000-00008D830000}"/>
    <cellStyle name="Normal 5 10 29 3 4" xfId="33778" xr:uid="{00000000-0005-0000-0000-00008E830000}"/>
    <cellStyle name="Normal 5 10 29 3 5" xfId="33779" xr:uid="{00000000-0005-0000-0000-00008F830000}"/>
    <cellStyle name="Normal 5 10 29 3 6" xfId="33780" xr:uid="{00000000-0005-0000-0000-000090830000}"/>
    <cellStyle name="Normal 5 10 29 3 7" xfId="33781" xr:uid="{00000000-0005-0000-0000-000091830000}"/>
    <cellStyle name="Normal 5 10 29 3 8" xfId="33782" xr:uid="{00000000-0005-0000-0000-000092830000}"/>
    <cellStyle name="Normal 5 10 29 3 9" xfId="33783" xr:uid="{00000000-0005-0000-0000-000093830000}"/>
    <cellStyle name="Normal 5 10 29 4" xfId="33784" xr:uid="{00000000-0005-0000-0000-000094830000}"/>
    <cellStyle name="Normal 5 10 29 4 10" xfId="33785" xr:uid="{00000000-0005-0000-0000-000095830000}"/>
    <cellStyle name="Normal 5 10 29 4 2" xfId="33786" xr:uid="{00000000-0005-0000-0000-000096830000}"/>
    <cellStyle name="Normal 5 10 29 4 3" xfId="33787" xr:uid="{00000000-0005-0000-0000-000097830000}"/>
    <cellStyle name="Normal 5 10 29 4 4" xfId="33788" xr:uid="{00000000-0005-0000-0000-000098830000}"/>
    <cellStyle name="Normal 5 10 29 4 5" xfId="33789" xr:uid="{00000000-0005-0000-0000-000099830000}"/>
    <cellStyle name="Normal 5 10 29 4 6" xfId="33790" xr:uid="{00000000-0005-0000-0000-00009A830000}"/>
    <cellStyle name="Normal 5 10 29 4 7" xfId="33791" xr:uid="{00000000-0005-0000-0000-00009B830000}"/>
    <cellStyle name="Normal 5 10 29 4 8" xfId="33792" xr:uid="{00000000-0005-0000-0000-00009C830000}"/>
    <cellStyle name="Normal 5 10 29 4 9" xfId="33793" xr:uid="{00000000-0005-0000-0000-00009D830000}"/>
    <cellStyle name="Normal 5 10 29 5" xfId="33794" xr:uid="{00000000-0005-0000-0000-00009E830000}"/>
    <cellStyle name="Normal 5 10 29 5 10" xfId="33795" xr:uid="{00000000-0005-0000-0000-00009F830000}"/>
    <cellStyle name="Normal 5 10 29 5 2" xfId="33796" xr:uid="{00000000-0005-0000-0000-0000A0830000}"/>
    <cellStyle name="Normal 5 10 29 5 3" xfId="33797" xr:uid="{00000000-0005-0000-0000-0000A1830000}"/>
    <cellStyle name="Normal 5 10 29 5 4" xfId="33798" xr:uid="{00000000-0005-0000-0000-0000A2830000}"/>
    <cellStyle name="Normal 5 10 29 5 5" xfId="33799" xr:uid="{00000000-0005-0000-0000-0000A3830000}"/>
    <cellStyle name="Normal 5 10 29 5 6" xfId="33800" xr:uid="{00000000-0005-0000-0000-0000A4830000}"/>
    <cellStyle name="Normal 5 10 29 5 7" xfId="33801" xr:uid="{00000000-0005-0000-0000-0000A5830000}"/>
    <cellStyle name="Normal 5 10 29 5 8" xfId="33802" xr:uid="{00000000-0005-0000-0000-0000A6830000}"/>
    <cellStyle name="Normal 5 10 29 5 9" xfId="33803" xr:uid="{00000000-0005-0000-0000-0000A7830000}"/>
    <cellStyle name="Normal 5 10 29 6" xfId="33804" xr:uid="{00000000-0005-0000-0000-0000A8830000}"/>
    <cellStyle name="Normal 5 10 29 7" xfId="33805" xr:uid="{00000000-0005-0000-0000-0000A9830000}"/>
    <cellStyle name="Normal 5 10 29 8" xfId="33806" xr:uid="{00000000-0005-0000-0000-0000AA830000}"/>
    <cellStyle name="Normal 5 10 29 9" xfId="33807" xr:uid="{00000000-0005-0000-0000-0000AB830000}"/>
    <cellStyle name="Normal 5 10 3" xfId="33808" xr:uid="{00000000-0005-0000-0000-0000AC830000}"/>
    <cellStyle name="Normal 5 10 3 10" xfId="33809" xr:uid="{00000000-0005-0000-0000-0000AD830000}"/>
    <cellStyle name="Normal 5 10 3 11" xfId="33810" xr:uid="{00000000-0005-0000-0000-0000AE830000}"/>
    <cellStyle name="Normal 5 10 3 12" xfId="33811" xr:uid="{00000000-0005-0000-0000-0000AF830000}"/>
    <cellStyle name="Normal 5 10 3 13" xfId="33812" xr:uid="{00000000-0005-0000-0000-0000B0830000}"/>
    <cellStyle name="Normal 5 10 3 14" xfId="33813" xr:uid="{00000000-0005-0000-0000-0000B1830000}"/>
    <cellStyle name="Normal 5 10 3 2" xfId="33814" xr:uid="{00000000-0005-0000-0000-0000B2830000}"/>
    <cellStyle name="Normal 5 10 3 2 10" xfId="33815" xr:uid="{00000000-0005-0000-0000-0000B3830000}"/>
    <cellStyle name="Normal 5 10 3 2 2" xfId="33816" xr:uid="{00000000-0005-0000-0000-0000B4830000}"/>
    <cellStyle name="Normal 5 10 3 2 3" xfId="33817" xr:uid="{00000000-0005-0000-0000-0000B5830000}"/>
    <cellStyle name="Normal 5 10 3 2 4" xfId="33818" xr:uid="{00000000-0005-0000-0000-0000B6830000}"/>
    <cellStyle name="Normal 5 10 3 2 5" xfId="33819" xr:uid="{00000000-0005-0000-0000-0000B7830000}"/>
    <cellStyle name="Normal 5 10 3 2 6" xfId="33820" xr:uid="{00000000-0005-0000-0000-0000B8830000}"/>
    <cellStyle name="Normal 5 10 3 2 7" xfId="33821" xr:uid="{00000000-0005-0000-0000-0000B9830000}"/>
    <cellStyle name="Normal 5 10 3 2 8" xfId="33822" xr:uid="{00000000-0005-0000-0000-0000BA830000}"/>
    <cellStyle name="Normal 5 10 3 2 9" xfId="33823" xr:uid="{00000000-0005-0000-0000-0000BB830000}"/>
    <cellStyle name="Normal 5 10 3 3" xfId="33824" xr:uid="{00000000-0005-0000-0000-0000BC830000}"/>
    <cellStyle name="Normal 5 10 3 3 10" xfId="33825" xr:uid="{00000000-0005-0000-0000-0000BD830000}"/>
    <cellStyle name="Normal 5 10 3 3 2" xfId="33826" xr:uid="{00000000-0005-0000-0000-0000BE830000}"/>
    <cellStyle name="Normal 5 10 3 3 3" xfId="33827" xr:uid="{00000000-0005-0000-0000-0000BF830000}"/>
    <cellStyle name="Normal 5 10 3 3 4" xfId="33828" xr:uid="{00000000-0005-0000-0000-0000C0830000}"/>
    <cellStyle name="Normal 5 10 3 3 5" xfId="33829" xr:uid="{00000000-0005-0000-0000-0000C1830000}"/>
    <cellStyle name="Normal 5 10 3 3 6" xfId="33830" xr:uid="{00000000-0005-0000-0000-0000C2830000}"/>
    <cellStyle name="Normal 5 10 3 3 7" xfId="33831" xr:uid="{00000000-0005-0000-0000-0000C3830000}"/>
    <cellStyle name="Normal 5 10 3 3 8" xfId="33832" xr:uid="{00000000-0005-0000-0000-0000C4830000}"/>
    <cellStyle name="Normal 5 10 3 3 9" xfId="33833" xr:uid="{00000000-0005-0000-0000-0000C5830000}"/>
    <cellStyle name="Normal 5 10 3 4" xfId="33834" xr:uid="{00000000-0005-0000-0000-0000C6830000}"/>
    <cellStyle name="Normal 5 10 3 4 10" xfId="33835" xr:uid="{00000000-0005-0000-0000-0000C7830000}"/>
    <cellStyle name="Normal 5 10 3 4 2" xfId="33836" xr:uid="{00000000-0005-0000-0000-0000C8830000}"/>
    <cellStyle name="Normal 5 10 3 4 3" xfId="33837" xr:uid="{00000000-0005-0000-0000-0000C9830000}"/>
    <cellStyle name="Normal 5 10 3 4 4" xfId="33838" xr:uid="{00000000-0005-0000-0000-0000CA830000}"/>
    <cellStyle name="Normal 5 10 3 4 5" xfId="33839" xr:uid="{00000000-0005-0000-0000-0000CB830000}"/>
    <cellStyle name="Normal 5 10 3 4 6" xfId="33840" xr:uid="{00000000-0005-0000-0000-0000CC830000}"/>
    <cellStyle name="Normal 5 10 3 4 7" xfId="33841" xr:uid="{00000000-0005-0000-0000-0000CD830000}"/>
    <cellStyle name="Normal 5 10 3 4 8" xfId="33842" xr:uid="{00000000-0005-0000-0000-0000CE830000}"/>
    <cellStyle name="Normal 5 10 3 4 9" xfId="33843" xr:uid="{00000000-0005-0000-0000-0000CF830000}"/>
    <cellStyle name="Normal 5 10 3 5" xfId="33844" xr:uid="{00000000-0005-0000-0000-0000D0830000}"/>
    <cellStyle name="Normal 5 10 3 5 10" xfId="33845" xr:uid="{00000000-0005-0000-0000-0000D1830000}"/>
    <cellStyle name="Normal 5 10 3 5 2" xfId="33846" xr:uid="{00000000-0005-0000-0000-0000D2830000}"/>
    <cellStyle name="Normal 5 10 3 5 3" xfId="33847" xr:uid="{00000000-0005-0000-0000-0000D3830000}"/>
    <cellStyle name="Normal 5 10 3 5 4" xfId="33848" xr:uid="{00000000-0005-0000-0000-0000D4830000}"/>
    <cellStyle name="Normal 5 10 3 5 5" xfId="33849" xr:uid="{00000000-0005-0000-0000-0000D5830000}"/>
    <cellStyle name="Normal 5 10 3 5 6" xfId="33850" xr:uid="{00000000-0005-0000-0000-0000D6830000}"/>
    <cellStyle name="Normal 5 10 3 5 7" xfId="33851" xr:uid="{00000000-0005-0000-0000-0000D7830000}"/>
    <cellStyle name="Normal 5 10 3 5 8" xfId="33852" xr:uid="{00000000-0005-0000-0000-0000D8830000}"/>
    <cellStyle name="Normal 5 10 3 5 9" xfId="33853" xr:uid="{00000000-0005-0000-0000-0000D9830000}"/>
    <cellStyle name="Normal 5 10 3 6" xfId="33854" xr:uid="{00000000-0005-0000-0000-0000DA830000}"/>
    <cellStyle name="Normal 5 10 3 7" xfId="33855" xr:uid="{00000000-0005-0000-0000-0000DB830000}"/>
    <cellStyle name="Normal 5 10 3 8" xfId="33856" xr:uid="{00000000-0005-0000-0000-0000DC830000}"/>
    <cellStyle name="Normal 5 10 3 9" xfId="33857" xr:uid="{00000000-0005-0000-0000-0000DD830000}"/>
    <cellStyle name="Normal 5 10 30" xfId="33858" xr:uid="{00000000-0005-0000-0000-0000DE830000}"/>
    <cellStyle name="Normal 5 10 30 10" xfId="33859" xr:uid="{00000000-0005-0000-0000-0000DF830000}"/>
    <cellStyle name="Normal 5 10 30 11" xfId="33860" xr:uid="{00000000-0005-0000-0000-0000E0830000}"/>
    <cellStyle name="Normal 5 10 30 12" xfId="33861" xr:uid="{00000000-0005-0000-0000-0000E1830000}"/>
    <cellStyle name="Normal 5 10 30 13" xfId="33862" xr:uid="{00000000-0005-0000-0000-0000E2830000}"/>
    <cellStyle name="Normal 5 10 30 14" xfId="33863" xr:uid="{00000000-0005-0000-0000-0000E3830000}"/>
    <cellStyle name="Normal 5 10 30 2" xfId="33864" xr:uid="{00000000-0005-0000-0000-0000E4830000}"/>
    <cellStyle name="Normal 5 10 30 2 10" xfId="33865" xr:uid="{00000000-0005-0000-0000-0000E5830000}"/>
    <cellStyle name="Normal 5 10 30 2 2" xfId="33866" xr:uid="{00000000-0005-0000-0000-0000E6830000}"/>
    <cellStyle name="Normal 5 10 30 2 3" xfId="33867" xr:uid="{00000000-0005-0000-0000-0000E7830000}"/>
    <cellStyle name="Normal 5 10 30 2 4" xfId="33868" xr:uid="{00000000-0005-0000-0000-0000E8830000}"/>
    <cellStyle name="Normal 5 10 30 2 5" xfId="33869" xr:uid="{00000000-0005-0000-0000-0000E9830000}"/>
    <cellStyle name="Normal 5 10 30 2 6" xfId="33870" xr:uid="{00000000-0005-0000-0000-0000EA830000}"/>
    <cellStyle name="Normal 5 10 30 2 7" xfId="33871" xr:uid="{00000000-0005-0000-0000-0000EB830000}"/>
    <cellStyle name="Normal 5 10 30 2 8" xfId="33872" xr:uid="{00000000-0005-0000-0000-0000EC830000}"/>
    <cellStyle name="Normal 5 10 30 2 9" xfId="33873" xr:uid="{00000000-0005-0000-0000-0000ED830000}"/>
    <cellStyle name="Normal 5 10 30 3" xfId="33874" xr:uid="{00000000-0005-0000-0000-0000EE830000}"/>
    <cellStyle name="Normal 5 10 30 3 10" xfId="33875" xr:uid="{00000000-0005-0000-0000-0000EF830000}"/>
    <cellStyle name="Normal 5 10 30 3 2" xfId="33876" xr:uid="{00000000-0005-0000-0000-0000F0830000}"/>
    <cellStyle name="Normal 5 10 30 3 3" xfId="33877" xr:uid="{00000000-0005-0000-0000-0000F1830000}"/>
    <cellStyle name="Normal 5 10 30 3 4" xfId="33878" xr:uid="{00000000-0005-0000-0000-0000F2830000}"/>
    <cellStyle name="Normal 5 10 30 3 5" xfId="33879" xr:uid="{00000000-0005-0000-0000-0000F3830000}"/>
    <cellStyle name="Normal 5 10 30 3 6" xfId="33880" xr:uid="{00000000-0005-0000-0000-0000F4830000}"/>
    <cellStyle name="Normal 5 10 30 3 7" xfId="33881" xr:uid="{00000000-0005-0000-0000-0000F5830000}"/>
    <cellStyle name="Normal 5 10 30 3 8" xfId="33882" xr:uid="{00000000-0005-0000-0000-0000F6830000}"/>
    <cellStyle name="Normal 5 10 30 3 9" xfId="33883" xr:uid="{00000000-0005-0000-0000-0000F7830000}"/>
    <cellStyle name="Normal 5 10 30 4" xfId="33884" xr:uid="{00000000-0005-0000-0000-0000F8830000}"/>
    <cellStyle name="Normal 5 10 30 4 10" xfId="33885" xr:uid="{00000000-0005-0000-0000-0000F9830000}"/>
    <cellStyle name="Normal 5 10 30 4 2" xfId="33886" xr:uid="{00000000-0005-0000-0000-0000FA830000}"/>
    <cellStyle name="Normal 5 10 30 4 3" xfId="33887" xr:uid="{00000000-0005-0000-0000-0000FB830000}"/>
    <cellStyle name="Normal 5 10 30 4 4" xfId="33888" xr:uid="{00000000-0005-0000-0000-0000FC830000}"/>
    <cellStyle name="Normal 5 10 30 4 5" xfId="33889" xr:uid="{00000000-0005-0000-0000-0000FD830000}"/>
    <cellStyle name="Normal 5 10 30 4 6" xfId="33890" xr:uid="{00000000-0005-0000-0000-0000FE830000}"/>
    <cellStyle name="Normal 5 10 30 4 7" xfId="33891" xr:uid="{00000000-0005-0000-0000-0000FF830000}"/>
    <cellStyle name="Normal 5 10 30 4 8" xfId="33892" xr:uid="{00000000-0005-0000-0000-000000840000}"/>
    <cellStyle name="Normal 5 10 30 4 9" xfId="33893" xr:uid="{00000000-0005-0000-0000-000001840000}"/>
    <cellStyle name="Normal 5 10 30 5" xfId="33894" xr:uid="{00000000-0005-0000-0000-000002840000}"/>
    <cellStyle name="Normal 5 10 30 5 10" xfId="33895" xr:uid="{00000000-0005-0000-0000-000003840000}"/>
    <cellStyle name="Normal 5 10 30 5 2" xfId="33896" xr:uid="{00000000-0005-0000-0000-000004840000}"/>
    <cellStyle name="Normal 5 10 30 5 3" xfId="33897" xr:uid="{00000000-0005-0000-0000-000005840000}"/>
    <cellStyle name="Normal 5 10 30 5 4" xfId="33898" xr:uid="{00000000-0005-0000-0000-000006840000}"/>
    <cellStyle name="Normal 5 10 30 5 5" xfId="33899" xr:uid="{00000000-0005-0000-0000-000007840000}"/>
    <cellStyle name="Normal 5 10 30 5 6" xfId="33900" xr:uid="{00000000-0005-0000-0000-000008840000}"/>
    <cellStyle name="Normal 5 10 30 5 7" xfId="33901" xr:uid="{00000000-0005-0000-0000-000009840000}"/>
    <cellStyle name="Normal 5 10 30 5 8" xfId="33902" xr:uid="{00000000-0005-0000-0000-00000A840000}"/>
    <cellStyle name="Normal 5 10 30 5 9" xfId="33903" xr:uid="{00000000-0005-0000-0000-00000B840000}"/>
    <cellStyle name="Normal 5 10 30 6" xfId="33904" xr:uid="{00000000-0005-0000-0000-00000C840000}"/>
    <cellStyle name="Normal 5 10 30 7" xfId="33905" xr:uid="{00000000-0005-0000-0000-00000D840000}"/>
    <cellStyle name="Normal 5 10 30 8" xfId="33906" xr:uid="{00000000-0005-0000-0000-00000E840000}"/>
    <cellStyle name="Normal 5 10 30 9" xfId="33907" xr:uid="{00000000-0005-0000-0000-00000F840000}"/>
    <cellStyle name="Normal 5 10 31" xfId="33908" xr:uid="{00000000-0005-0000-0000-000010840000}"/>
    <cellStyle name="Normal 5 10 31 10" xfId="33909" xr:uid="{00000000-0005-0000-0000-000011840000}"/>
    <cellStyle name="Normal 5 10 31 11" xfId="33910" xr:uid="{00000000-0005-0000-0000-000012840000}"/>
    <cellStyle name="Normal 5 10 31 12" xfId="33911" xr:uid="{00000000-0005-0000-0000-000013840000}"/>
    <cellStyle name="Normal 5 10 31 13" xfId="33912" xr:uid="{00000000-0005-0000-0000-000014840000}"/>
    <cellStyle name="Normal 5 10 31 14" xfId="33913" xr:uid="{00000000-0005-0000-0000-000015840000}"/>
    <cellStyle name="Normal 5 10 31 2" xfId="33914" xr:uid="{00000000-0005-0000-0000-000016840000}"/>
    <cellStyle name="Normal 5 10 31 2 10" xfId="33915" xr:uid="{00000000-0005-0000-0000-000017840000}"/>
    <cellStyle name="Normal 5 10 31 2 2" xfId="33916" xr:uid="{00000000-0005-0000-0000-000018840000}"/>
    <cellStyle name="Normal 5 10 31 2 3" xfId="33917" xr:uid="{00000000-0005-0000-0000-000019840000}"/>
    <cellStyle name="Normal 5 10 31 2 4" xfId="33918" xr:uid="{00000000-0005-0000-0000-00001A840000}"/>
    <cellStyle name="Normal 5 10 31 2 5" xfId="33919" xr:uid="{00000000-0005-0000-0000-00001B840000}"/>
    <cellStyle name="Normal 5 10 31 2 6" xfId="33920" xr:uid="{00000000-0005-0000-0000-00001C840000}"/>
    <cellStyle name="Normal 5 10 31 2 7" xfId="33921" xr:uid="{00000000-0005-0000-0000-00001D840000}"/>
    <cellStyle name="Normal 5 10 31 2 8" xfId="33922" xr:uid="{00000000-0005-0000-0000-00001E840000}"/>
    <cellStyle name="Normal 5 10 31 2 9" xfId="33923" xr:uid="{00000000-0005-0000-0000-00001F840000}"/>
    <cellStyle name="Normal 5 10 31 3" xfId="33924" xr:uid="{00000000-0005-0000-0000-000020840000}"/>
    <cellStyle name="Normal 5 10 31 3 10" xfId="33925" xr:uid="{00000000-0005-0000-0000-000021840000}"/>
    <cellStyle name="Normal 5 10 31 3 2" xfId="33926" xr:uid="{00000000-0005-0000-0000-000022840000}"/>
    <cellStyle name="Normal 5 10 31 3 3" xfId="33927" xr:uid="{00000000-0005-0000-0000-000023840000}"/>
    <cellStyle name="Normal 5 10 31 3 4" xfId="33928" xr:uid="{00000000-0005-0000-0000-000024840000}"/>
    <cellStyle name="Normal 5 10 31 3 5" xfId="33929" xr:uid="{00000000-0005-0000-0000-000025840000}"/>
    <cellStyle name="Normal 5 10 31 3 6" xfId="33930" xr:uid="{00000000-0005-0000-0000-000026840000}"/>
    <cellStyle name="Normal 5 10 31 3 7" xfId="33931" xr:uid="{00000000-0005-0000-0000-000027840000}"/>
    <cellStyle name="Normal 5 10 31 3 8" xfId="33932" xr:uid="{00000000-0005-0000-0000-000028840000}"/>
    <cellStyle name="Normal 5 10 31 3 9" xfId="33933" xr:uid="{00000000-0005-0000-0000-000029840000}"/>
    <cellStyle name="Normal 5 10 31 4" xfId="33934" xr:uid="{00000000-0005-0000-0000-00002A840000}"/>
    <cellStyle name="Normal 5 10 31 4 10" xfId="33935" xr:uid="{00000000-0005-0000-0000-00002B840000}"/>
    <cellStyle name="Normal 5 10 31 4 2" xfId="33936" xr:uid="{00000000-0005-0000-0000-00002C840000}"/>
    <cellStyle name="Normal 5 10 31 4 3" xfId="33937" xr:uid="{00000000-0005-0000-0000-00002D840000}"/>
    <cellStyle name="Normal 5 10 31 4 4" xfId="33938" xr:uid="{00000000-0005-0000-0000-00002E840000}"/>
    <cellStyle name="Normal 5 10 31 4 5" xfId="33939" xr:uid="{00000000-0005-0000-0000-00002F840000}"/>
    <cellStyle name="Normal 5 10 31 4 6" xfId="33940" xr:uid="{00000000-0005-0000-0000-000030840000}"/>
    <cellStyle name="Normal 5 10 31 4 7" xfId="33941" xr:uid="{00000000-0005-0000-0000-000031840000}"/>
    <cellStyle name="Normal 5 10 31 4 8" xfId="33942" xr:uid="{00000000-0005-0000-0000-000032840000}"/>
    <cellStyle name="Normal 5 10 31 4 9" xfId="33943" xr:uid="{00000000-0005-0000-0000-000033840000}"/>
    <cellStyle name="Normal 5 10 31 5" xfId="33944" xr:uid="{00000000-0005-0000-0000-000034840000}"/>
    <cellStyle name="Normal 5 10 31 5 10" xfId="33945" xr:uid="{00000000-0005-0000-0000-000035840000}"/>
    <cellStyle name="Normal 5 10 31 5 2" xfId="33946" xr:uid="{00000000-0005-0000-0000-000036840000}"/>
    <cellStyle name="Normal 5 10 31 5 3" xfId="33947" xr:uid="{00000000-0005-0000-0000-000037840000}"/>
    <cellStyle name="Normal 5 10 31 5 4" xfId="33948" xr:uid="{00000000-0005-0000-0000-000038840000}"/>
    <cellStyle name="Normal 5 10 31 5 5" xfId="33949" xr:uid="{00000000-0005-0000-0000-000039840000}"/>
    <cellStyle name="Normal 5 10 31 5 6" xfId="33950" xr:uid="{00000000-0005-0000-0000-00003A840000}"/>
    <cellStyle name="Normal 5 10 31 5 7" xfId="33951" xr:uid="{00000000-0005-0000-0000-00003B840000}"/>
    <cellStyle name="Normal 5 10 31 5 8" xfId="33952" xr:uid="{00000000-0005-0000-0000-00003C840000}"/>
    <cellStyle name="Normal 5 10 31 5 9" xfId="33953" xr:uid="{00000000-0005-0000-0000-00003D840000}"/>
    <cellStyle name="Normal 5 10 31 6" xfId="33954" xr:uid="{00000000-0005-0000-0000-00003E840000}"/>
    <cellStyle name="Normal 5 10 31 7" xfId="33955" xr:uid="{00000000-0005-0000-0000-00003F840000}"/>
    <cellStyle name="Normal 5 10 31 8" xfId="33956" xr:uid="{00000000-0005-0000-0000-000040840000}"/>
    <cellStyle name="Normal 5 10 31 9" xfId="33957" xr:uid="{00000000-0005-0000-0000-000041840000}"/>
    <cellStyle name="Normal 5 10 32" xfId="33958" xr:uid="{00000000-0005-0000-0000-000042840000}"/>
    <cellStyle name="Normal 5 10 32 10" xfId="33959" xr:uid="{00000000-0005-0000-0000-000043840000}"/>
    <cellStyle name="Normal 5 10 32 11" xfId="33960" xr:uid="{00000000-0005-0000-0000-000044840000}"/>
    <cellStyle name="Normal 5 10 32 12" xfId="33961" xr:uid="{00000000-0005-0000-0000-000045840000}"/>
    <cellStyle name="Normal 5 10 32 13" xfId="33962" xr:uid="{00000000-0005-0000-0000-000046840000}"/>
    <cellStyle name="Normal 5 10 32 14" xfId="33963" xr:uid="{00000000-0005-0000-0000-000047840000}"/>
    <cellStyle name="Normal 5 10 32 2" xfId="33964" xr:uid="{00000000-0005-0000-0000-000048840000}"/>
    <cellStyle name="Normal 5 10 32 2 10" xfId="33965" xr:uid="{00000000-0005-0000-0000-000049840000}"/>
    <cellStyle name="Normal 5 10 32 2 2" xfId="33966" xr:uid="{00000000-0005-0000-0000-00004A840000}"/>
    <cellStyle name="Normal 5 10 32 2 3" xfId="33967" xr:uid="{00000000-0005-0000-0000-00004B840000}"/>
    <cellStyle name="Normal 5 10 32 2 4" xfId="33968" xr:uid="{00000000-0005-0000-0000-00004C840000}"/>
    <cellStyle name="Normal 5 10 32 2 5" xfId="33969" xr:uid="{00000000-0005-0000-0000-00004D840000}"/>
    <cellStyle name="Normal 5 10 32 2 6" xfId="33970" xr:uid="{00000000-0005-0000-0000-00004E840000}"/>
    <cellStyle name="Normal 5 10 32 2 7" xfId="33971" xr:uid="{00000000-0005-0000-0000-00004F840000}"/>
    <cellStyle name="Normal 5 10 32 2 8" xfId="33972" xr:uid="{00000000-0005-0000-0000-000050840000}"/>
    <cellStyle name="Normal 5 10 32 2 9" xfId="33973" xr:uid="{00000000-0005-0000-0000-000051840000}"/>
    <cellStyle name="Normal 5 10 32 3" xfId="33974" xr:uid="{00000000-0005-0000-0000-000052840000}"/>
    <cellStyle name="Normal 5 10 32 3 10" xfId="33975" xr:uid="{00000000-0005-0000-0000-000053840000}"/>
    <cellStyle name="Normal 5 10 32 3 2" xfId="33976" xr:uid="{00000000-0005-0000-0000-000054840000}"/>
    <cellStyle name="Normal 5 10 32 3 3" xfId="33977" xr:uid="{00000000-0005-0000-0000-000055840000}"/>
    <cellStyle name="Normal 5 10 32 3 4" xfId="33978" xr:uid="{00000000-0005-0000-0000-000056840000}"/>
    <cellStyle name="Normal 5 10 32 3 5" xfId="33979" xr:uid="{00000000-0005-0000-0000-000057840000}"/>
    <cellStyle name="Normal 5 10 32 3 6" xfId="33980" xr:uid="{00000000-0005-0000-0000-000058840000}"/>
    <cellStyle name="Normal 5 10 32 3 7" xfId="33981" xr:uid="{00000000-0005-0000-0000-000059840000}"/>
    <cellStyle name="Normal 5 10 32 3 8" xfId="33982" xr:uid="{00000000-0005-0000-0000-00005A840000}"/>
    <cellStyle name="Normal 5 10 32 3 9" xfId="33983" xr:uid="{00000000-0005-0000-0000-00005B840000}"/>
    <cellStyle name="Normal 5 10 32 4" xfId="33984" xr:uid="{00000000-0005-0000-0000-00005C840000}"/>
    <cellStyle name="Normal 5 10 32 4 10" xfId="33985" xr:uid="{00000000-0005-0000-0000-00005D840000}"/>
    <cellStyle name="Normal 5 10 32 4 2" xfId="33986" xr:uid="{00000000-0005-0000-0000-00005E840000}"/>
    <cellStyle name="Normal 5 10 32 4 3" xfId="33987" xr:uid="{00000000-0005-0000-0000-00005F840000}"/>
    <cellStyle name="Normal 5 10 32 4 4" xfId="33988" xr:uid="{00000000-0005-0000-0000-000060840000}"/>
    <cellStyle name="Normal 5 10 32 4 5" xfId="33989" xr:uid="{00000000-0005-0000-0000-000061840000}"/>
    <cellStyle name="Normal 5 10 32 4 6" xfId="33990" xr:uid="{00000000-0005-0000-0000-000062840000}"/>
    <cellStyle name="Normal 5 10 32 4 7" xfId="33991" xr:uid="{00000000-0005-0000-0000-000063840000}"/>
    <cellStyle name="Normal 5 10 32 4 8" xfId="33992" xr:uid="{00000000-0005-0000-0000-000064840000}"/>
    <cellStyle name="Normal 5 10 32 4 9" xfId="33993" xr:uid="{00000000-0005-0000-0000-000065840000}"/>
    <cellStyle name="Normal 5 10 32 5" xfId="33994" xr:uid="{00000000-0005-0000-0000-000066840000}"/>
    <cellStyle name="Normal 5 10 32 5 10" xfId="33995" xr:uid="{00000000-0005-0000-0000-000067840000}"/>
    <cellStyle name="Normal 5 10 32 5 2" xfId="33996" xr:uid="{00000000-0005-0000-0000-000068840000}"/>
    <cellStyle name="Normal 5 10 32 5 3" xfId="33997" xr:uid="{00000000-0005-0000-0000-000069840000}"/>
    <cellStyle name="Normal 5 10 32 5 4" xfId="33998" xr:uid="{00000000-0005-0000-0000-00006A840000}"/>
    <cellStyle name="Normal 5 10 32 5 5" xfId="33999" xr:uid="{00000000-0005-0000-0000-00006B840000}"/>
    <cellStyle name="Normal 5 10 32 5 6" xfId="34000" xr:uid="{00000000-0005-0000-0000-00006C840000}"/>
    <cellStyle name="Normal 5 10 32 5 7" xfId="34001" xr:uid="{00000000-0005-0000-0000-00006D840000}"/>
    <cellStyle name="Normal 5 10 32 5 8" xfId="34002" xr:uid="{00000000-0005-0000-0000-00006E840000}"/>
    <cellStyle name="Normal 5 10 32 5 9" xfId="34003" xr:uid="{00000000-0005-0000-0000-00006F840000}"/>
    <cellStyle name="Normal 5 10 32 6" xfId="34004" xr:uid="{00000000-0005-0000-0000-000070840000}"/>
    <cellStyle name="Normal 5 10 32 7" xfId="34005" xr:uid="{00000000-0005-0000-0000-000071840000}"/>
    <cellStyle name="Normal 5 10 32 8" xfId="34006" xr:uid="{00000000-0005-0000-0000-000072840000}"/>
    <cellStyle name="Normal 5 10 32 9" xfId="34007" xr:uid="{00000000-0005-0000-0000-000073840000}"/>
    <cellStyle name="Normal 5 10 33" xfId="34008" xr:uid="{00000000-0005-0000-0000-000074840000}"/>
    <cellStyle name="Normal 5 10 33 10" xfId="34009" xr:uid="{00000000-0005-0000-0000-000075840000}"/>
    <cellStyle name="Normal 5 10 33 11" xfId="34010" xr:uid="{00000000-0005-0000-0000-000076840000}"/>
    <cellStyle name="Normal 5 10 33 12" xfId="34011" xr:uid="{00000000-0005-0000-0000-000077840000}"/>
    <cellStyle name="Normal 5 10 33 13" xfId="34012" xr:uid="{00000000-0005-0000-0000-000078840000}"/>
    <cellStyle name="Normal 5 10 33 14" xfId="34013" xr:uid="{00000000-0005-0000-0000-000079840000}"/>
    <cellStyle name="Normal 5 10 33 2" xfId="34014" xr:uid="{00000000-0005-0000-0000-00007A840000}"/>
    <cellStyle name="Normal 5 10 33 2 10" xfId="34015" xr:uid="{00000000-0005-0000-0000-00007B840000}"/>
    <cellStyle name="Normal 5 10 33 2 2" xfId="34016" xr:uid="{00000000-0005-0000-0000-00007C840000}"/>
    <cellStyle name="Normal 5 10 33 2 3" xfId="34017" xr:uid="{00000000-0005-0000-0000-00007D840000}"/>
    <cellStyle name="Normal 5 10 33 2 4" xfId="34018" xr:uid="{00000000-0005-0000-0000-00007E840000}"/>
    <cellStyle name="Normal 5 10 33 2 5" xfId="34019" xr:uid="{00000000-0005-0000-0000-00007F840000}"/>
    <cellStyle name="Normal 5 10 33 2 6" xfId="34020" xr:uid="{00000000-0005-0000-0000-000080840000}"/>
    <cellStyle name="Normal 5 10 33 2 7" xfId="34021" xr:uid="{00000000-0005-0000-0000-000081840000}"/>
    <cellStyle name="Normal 5 10 33 2 8" xfId="34022" xr:uid="{00000000-0005-0000-0000-000082840000}"/>
    <cellStyle name="Normal 5 10 33 2 9" xfId="34023" xr:uid="{00000000-0005-0000-0000-000083840000}"/>
    <cellStyle name="Normal 5 10 33 3" xfId="34024" xr:uid="{00000000-0005-0000-0000-000084840000}"/>
    <cellStyle name="Normal 5 10 33 3 10" xfId="34025" xr:uid="{00000000-0005-0000-0000-000085840000}"/>
    <cellStyle name="Normal 5 10 33 3 2" xfId="34026" xr:uid="{00000000-0005-0000-0000-000086840000}"/>
    <cellStyle name="Normal 5 10 33 3 3" xfId="34027" xr:uid="{00000000-0005-0000-0000-000087840000}"/>
    <cellStyle name="Normal 5 10 33 3 4" xfId="34028" xr:uid="{00000000-0005-0000-0000-000088840000}"/>
    <cellStyle name="Normal 5 10 33 3 5" xfId="34029" xr:uid="{00000000-0005-0000-0000-000089840000}"/>
    <cellStyle name="Normal 5 10 33 3 6" xfId="34030" xr:uid="{00000000-0005-0000-0000-00008A840000}"/>
    <cellStyle name="Normal 5 10 33 3 7" xfId="34031" xr:uid="{00000000-0005-0000-0000-00008B840000}"/>
    <cellStyle name="Normal 5 10 33 3 8" xfId="34032" xr:uid="{00000000-0005-0000-0000-00008C840000}"/>
    <cellStyle name="Normal 5 10 33 3 9" xfId="34033" xr:uid="{00000000-0005-0000-0000-00008D840000}"/>
    <cellStyle name="Normal 5 10 33 4" xfId="34034" xr:uid="{00000000-0005-0000-0000-00008E840000}"/>
    <cellStyle name="Normal 5 10 33 4 10" xfId="34035" xr:uid="{00000000-0005-0000-0000-00008F840000}"/>
    <cellStyle name="Normal 5 10 33 4 2" xfId="34036" xr:uid="{00000000-0005-0000-0000-000090840000}"/>
    <cellStyle name="Normal 5 10 33 4 3" xfId="34037" xr:uid="{00000000-0005-0000-0000-000091840000}"/>
    <cellStyle name="Normal 5 10 33 4 4" xfId="34038" xr:uid="{00000000-0005-0000-0000-000092840000}"/>
    <cellStyle name="Normal 5 10 33 4 5" xfId="34039" xr:uid="{00000000-0005-0000-0000-000093840000}"/>
    <cellStyle name="Normal 5 10 33 4 6" xfId="34040" xr:uid="{00000000-0005-0000-0000-000094840000}"/>
    <cellStyle name="Normal 5 10 33 4 7" xfId="34041" xr:uid="{00000000-0005-0000-0000-000095840000}"/>
    <cellStyle name="Normal 5 10 33 4 8" xfId="34042" xr:uid="{00000000-0005-0000-0000-000096840000}"/>
    <cellStyle name="Normal 5 10 33 4 9" xfId="34043" xr:uid="{00000000-0005-0000-0000-000097840000}"/>
    <cellStyle name="Normal 5 10 33 5" xfId="34044" xr:uid="{00000000-0005-0000-0000-000098840000}"/>
    <cellStyle name="Normal 5 10 33 5 10" xfId="34045" xr:uid="{00000000-0005-0000-0000-000099840000}"/>
    <cellStyle name="Normal 5 10 33 5 2" xfId="34046" xr:uid="{00000000-0005-0000-0000-00009A840000}"/>
    <cellStyle name="Normal 5 10 33 5 3" xfId="34047" xr:uid="{00000000-0005-0000-0000-00009B840000}"/>
    <cellStyle name="Normal 5 10 33 5 4" xfId="34048" xr:uid="{00000000-0005-0000-0000-00009C840000}"/>
    <cellStyle name="Normal 5 10 33 5 5" xfId="34049" xr:uid="{00000000-0005-0000-0000-00009D840000}"/>
    <cellStyle name="Normal 5 10 33 5 6" xfId="34050" xr:uid="{00000000-0005-0000-0000-00009E840000}"/>
    <cellStyle name="Normal 5 10 33 5 7" xfId="34051" xr:uid="{00000000-0005-0000-0000-00009F840000}"/>
    <cellStyle name="Normal 5 10 33 5 8" xfId="34052" xr:uid="{00000000-0005-0000-0000-0000A0840000}"/>
    <cellStyle name="Normal 5 10 33 5 9" xfId="34053" xr:uid="{00000000-0005-0000-0000-0000A1840000}"/>
    <cellStyle name="Normal 5 10 33 6" xfId="34054" xr:uid="{00000000-0005-0000-0000-0000A2840000}"/>
    <cellStyle name="Normal 5 10 33 7" xfId="34055" xr:uid="{00000000-0005-0000-0000-0000A3840000}"/>
    <cellStyle name="Normal 5 10 33 8" xfId="34056" xr:uid="{00000000-0005-0000-0000-0000A4840000}"/>
    <cellStyle name="Normal 5 10 33 9" xfId="34057" xr:uid="{00000000-0005-0000-0000-0000A5840000}"/>
    <cellStyle name="Normal 5 10 34" xfId="34058" xr:uid="{00000000-0005-0000-0000-0000A6840000}"/>
    <cellStyle name="Normal 5 10 34 10" xfId="34059" xr:uid="{00000000-0005-0000-0000-0000A7840000}"/>
    <cellStyle name="Normal 5 10 34 11" xfId="34060" xr:uid="{00000000-0005-0000-0000-0000A8840000}"/>
    <cellStyle name="Normal 5 10 34 12" xfId="34061" xr:uid="{00000000-0005-0000-0000-0000A9840000}"/>
    <cellStyle name="Normal 5 10 34 13" xfId="34062" xr:uid="{00000000-0005-0000-0000-0000AA840000}"/>
    <cellStyle name="Normal 5 10 34 14" xfId="34063" xr:uid="{00000000-0005-0000-0000-0000AB840000}"/>
    <cellStyle name="Normal 5 10 34 2" xfId="34064" xr:uid="{00000000-0005-0000-0000-0000AC840000}"/>
    <cellStyle name="Normal 5 10 34 2 10" xfId="34065" xr:uid="{00000000-0005-0000-0000-0000AD840000}"/>
    <cellStyle name="Normal 5 10 34 2 2" xfId="34066" xr:uid="{00000000-0005-0000-0000-0000AE840000}"/>
    <cellStyle name="Normal 5 10 34 2 3" xfId="34067" xr:uid="{00000000-0005-0000-0000-0000AF840000}"/>
    <cellStyle name="Normal 5 10 34 2 4" xfId="34068" xr:uid="{00000000-0005-0000-0000-0000B0840000}"/>
    <cellStyle name="Normal 5 10 34 2 5" xfId="34069" xr:uid="{00000000-0005-0000-0000-0000B1840000}"/>
    <cellStyle name="Normal 5 10 34 2 6" xfId="34070" xr:uid="{00000000-0005-0000-0000-0000B2840000}"/>
    <cellStyle name="Normal 5 10 34 2 7" xfId="34071" xr:uid="{00000000-0005-0000-0000-0000B3840000}"/>
    <cellStyle name="Normal 5 10 34 2 8" xfId="34072" xr:uid="{00000000-0005-0000-0000-0000B4840000}"/>
    <cellStyle name="Normal 5 10 34 2 9" xfId="34073" xr:uid="{00000000-0005-0000-0000-0000B5840000}"/>
    <cellStyle name="Normal 5 10 34 3" xfId="34074" xr:uid="{00000000-0005-0000-0000-0000B6840000}"/>
    <cellStyle name="Normal 5 10 34 3 10" xfId="34075" xr:uid="{00000000-0005-0000-0000-0000B7840000}"/>
    <cellStyle name="Normal 5 10 34 3 2" xfId="34076" xr:uid="{00000000-0005-0000-0000-0000B8840000}"/>
    <cellStyle name="Normal 5 10 34 3 3" xfId="34077" xr:uid="{00000000-0005-0000-0000-0000B9840000}"/>
    <cellStyle name="Normal 5 10 34 3 4" xfId="34078" xr:uid="{00000000-0005-0000-0000-0000BA840000}"/>
    <cellStyle name="Normal 5 10 34 3 5" xfId="34079" xr:uid="{00000000-0005-0000-0000-0000BB840000}"/>
    <cellStyle name="Normal 5 10 34 3 6" xfId="34080" xr:uid="{00000000-0005-0000-0000-0000BC840000}"/>
    <cellStyle name="Normal 5 10 34 3 7" xfId="34081" xr:uid="{00000000-0005-0000-0000-0000BD840000}"/>
    <cellStyle name="Normal 5 10 34 3 8" xfId="34082" xr:uid="{00000000-0005-0000-0000-0000BE840000}"/>
    <cellStyle name="Normal 5 10 34 3 9" xfId="34083" xr:uid="{00000000-0005-0000-0000-0000BF840000}"/>
    <cellStyle name="Normal 5 10 34 4" xfId="34084" xr:uid="{00000000-0005-0000-0000-0000C0840000}"/>
    <cellStyle name="Normal 5 10 34 4 10" xfId="34085" xr:uid="{00000000-0005-0000-0000-0000C1840000}"/>
    <cellStyle name="Normal 5 10 34 4 2" xfId="34086" xr:uid="{00000000-0005-0000-0000-0000C2840000}"/>
    <cellStyle name="Normal 5 10 34 4 3" xfId="34087" xr:uid="{00000000-0005-0000-0000-0000C3840000}"/>
    <cellStyle name="Normal 5 10 34 4 4" xfId="34088" xr:uid="{00000000-0005-0000-0000-0000C4840000}"/>
    <cellStyle name="Normal 5 10 34 4 5" xfId="34089" xr:uid="{00000000-0005-0000-0000-0000C5840000}"/>
    <cellStyle name="Normal 5 10 34 4 6" xfId="34090" xr:uid="{00000000-0005-0000-0000-0000C6840000}"/>
    <cellStyle name="Normal 5 10 34 4 7" xfId="34091" xr:uid="{00000000-0005-0000-0000-0000C7840000}"/>
    <cellStyle name="Normal 5 10 34 4 8" xfId="34092" xr:uid="{00000000-0005-0000-0000-0000C8840000}"/>
    <cellStyle name="Normal 5 10 34 4 9" xfId="34093" xr:uid="{00000000-0005-0000-0000-0000C9840000}"/>
    <cellStyle name="Normal 5 10 34 5" xfId="34094" xr:uid="{00000000-0005-0000-0000-0000CA840000}"/>
    <cellStyle name="Normal 5 10 34 5 10" xfId="34095" xr:uid="{00000000-0005-0000-0000-0000CB840000}"/>
    <cellStyle name="Normal 5 10 34 5 2" xfId="34096" xr:uid="{00000000-0005-0000-0000-0000CC840000}"/>
    <cellStyle name="Normal 5 10 34 5 3" xfId="34097" xr:uid="{00000000-0005-0000-0000-0000CD840000}"/>
    <cellStyle name="Normal 5 10 34 5 4" xfId="34098" xr:uid="{00000000-0005-0000-0000-0000CE840000}"/>
    <cellStyle name="Normal 5 10 34 5 5" xfId="34099" xr:uid="{00000000-0005-0000-0000-0000CF840000}"/>
    <cellStyle name="Normal 5 10 34 5 6" xfId="34100" xr:uid="{00000000-0005-0000-0000-0000D0840000}"/>
    <cellStyle name="Normal 5 10 34 5 7" xfId="34101" xr:uid="{00000000-0005-0000-0000-0000D1840000}"/>
    <cellStyle name="Normal 5 10 34 5 8" xfId="34102" xr:uid="{00000000-0005-0000-0000-0000D2840000}"/>
    <cellStyle name="Normal 5 10 34 5 9" xfId="34103" xr:uid="{00000000-0005-0000-0000-0000D3840000}"/>
    <cellStyle name="Normal 5 10 34 6" xfId="34104" xr:uid="{00000000-0005-0000-0000-0000D4840000}"/>
    <cellStyle name="Normal 5 10 34 7" xfId="34105" xr:uid="{00000000-0005-0000-0000-0000D5840000}"/>
    <cellStyle name="Normal 5 10 34 8" xfId="34106" xr:uid="{00000000-0005-0000-0000-0000D6840000}"/>
    <cellStyle name="Normal 5 10 34 9" xfId="34107" xr:uid="{00000000-0005-0000-0000-0000D7840000}"/>
    <cellStyle name="Normal 5 10 35" xfId="34108" xr:uid="{00000000-0005-0000-0000-0000D8840000}"/>
    <cellStyle name="Normal 5 10 35 10" xfId="34109" xr:uid="{00000000-0005-0000-0000-0000D9840000}"/>
    <cellStyle name="Normal 5 10 35 2" xfId="34110" xr:uid="{00000000-0005-0000-0000-0000DA840000}"/>
    <cellStyle name="Normal 5 10 35 3" xfId="34111" xr:uid="{00000000-0005-0000-0000-0000DB840000}"/>
    <cellStyle name="Normal 5 10 35 4" xfId="34112" xr:uid="{00000000-0005-0000-0000-0000DC840000}"/>
    <cellStyle name="Normal 5 10 35 5" xfId="34113" xr:uid="{00000000-0005-0000-0000-0000DD840000}"/>
    <cellStyle name="Normal 5 10 35 6" xfId="34114" xr:uid="{00000000-0005-0000-0000-0000DE840000}"/>
    <cellStyle name="Normal 5 10 35 7" xfId="34115" xr:uid="{00000000-0005-0000-0000-0000DF840000}"/>
    <cellStyle name="Normal 5 10 35 8" xfId="34116" xr:uid="{00000000-0005-0000-0000-0000E0840000}"/>
    <cellStyle name="Normal 5 10 35 9" xfId="34117" xr:uid="{00000000-0005-0000-0000-0000E1840000}"/>
    <cellStyle name="Normal 5 10 36" xfId="34118" xr:uid="{00000000-0005-0000-0000-0000E2840000}"/>
    <cellStyle name="Normal 5 10 36 10" xfId="34119" xr:uid="{00000000-0005-0000-0000-0000E3840000}"/>
    <cellStyle name="Normal 5 10 36 2" xfId="34120" xr:uid="{00000000-0005-0000-0000-0000E4840000}"/>
    <cellStyle name="Normal 5 10 36 3" xfId="34121" xr:uid="{00000000-0005-0000-0000-0000E5840000}"/>
    <cellStyle name="Normal 5 10 36 4" xfId="34122" xr:uid="{00000000-0005-0000-0000-0000E6840000}"/>
    <cellStyle name="Normal 5 10 36 5" xfId="34123" xr:uid="{00000000-0005-0000-0000-0000E7840000}"/>
    <cellStyle name="Normal 5 10 36 6" xfId="34124" xr:uid="{00000000-0005-0000-0000-0000E8840000}"/>
    <cellStyle name="Normal 5 10 36 7" xfId="34125" xr:uid="{00000000-0005-0000-0000-0000E9840000}"/>
    <cellStyle name="Normal 5 10 36 8" xfId="34126" xr:uid="{00000000-0005-0000-0000-0000EA840000}"/>
    <cellStyle name="Normal 5 10 36 9" xfId="34127" xr:uid="{00000000-0005-0000-0000-0000EB840000}"/>
    <cellStyle name="Normal 5 10 37" xfId="34128" xr:uid="{00000000-0005-0000-0000-0000EC840000}"/>
    <cellStyle name="Normal 5 10 37 10" xfId="34129" xr:uid="{00000000-0005-0000-0000-0000ED840000}"/>
    <cellStyle name="Normal 5 10 37 2" xfId="34130" xr:uid="{00000000-0005-0000-0000-0000EE840000}"/>
    <cellStyle name="Normal 5 10 37 3" xfId="34131" xr:uid="{00000000-0005-0000-0000-0000EF840000}"/>
    <cellStyle name="Normal 5 10 37 4" xfId="34132" xr:uid="{00000000-0005-0000-0000-0000F0840000}"/>
    <cellStyle name="Normal 5 10 37 5" xfId="34133" xr:uid="{00000000-0005-0000-0000-0000F1840000}"/>
    <cellStyle name="Normal 5 10 37 6" xfId="34134" xr:uid="{00000000-0005-0000-0000-0000F2840000}"/>
    <cellStyle name="Normal 5 10 37 7" xfId="34135" xr:uid="{00000000-0005-0000-0000-0000F3840000}"/>
    <cellStyle name="Normal 5 10 37 8" xfId="34136" xr:uid="{00000000-0005-0000-0000-0000F4840000}"/>
    <cellStyle name="Normal 5 10 37 9" xfId="34137" xr:uid="{00000000-0005-0000-0000-0000F5840000}"/>
    <cellStyle name="Normal 5 10 38" xfId="34138" xr:uid="{00000000-0005-0000-0000-0000F6840000}"/>
    <cellStyle name="Normal 5 10 38 10" xfId="34139" xr:uid="{00000000-0005-0000-0000-0000F7840000}"/>
    <cellStyle name="Normal 5 10 38 2" xfId="34140" xr:uid="{00000000-0005-0000-0000-0000F8840000}"/>
    <cellStyle name="Normal 5 10 38 3" xfId="34141" xr:uid="{00000000-0005-0000-0000-0000F9840000}"/>
    <cellStyle name="Normal 5 10 38 4" xfId="34142" xr:uid="{00000000-0005-0000-0000-0000FA840000}"/>
    <cellStyle name="Normal 5 10 38 5" xfId="34143" xr:uid="{00000000-0005-0000-0000-0000FB840000}"/>
    <cellStyle name="Normal 5 10 38 6" xfId="34144" xr:uid="{00000000-0005-0000-0000-0000FC840000}"/>
    <cellStyle name="Normal 5 10 38 7" xfId="34145" xr:uid="{00000000-0005-0000-0000-0000FD840000}"/>
    <cellStyle name="Normal 5 10 38 8" xfId="34146" xr:uid="{00000000-0005-0000-0000-0000FE840000}"/>
    <cellStyle name="Normal 5 10 38 9" xfId="34147" xr:uid="{00000000-0005-0000-0000-0000FF840000}"/>
    <cellStyle name="Normal 5 10 39" xfId="34148" xr:uid="{00000000-0005-0000-0000-000000850000}"/>
    <cellStyle name="Normal 5 10 4" xfId="34149" xr:uid="{00000000-0005-0000-0000-000001850000}"/>
    <cellStyle name="Normal 5 10 4 10" xfId="34150" xr:uid="{00000000-0005-0000-0000-000002850000}"/>
    <cellStyle name="Normal 5 10 4 11" xfId="34151" xr:uid="{00000000-0005-0000-0000-000003850000}"/>
    <cellStyle name="Normal 5 10 4 12" xfId="34152" xr:uid="{00000000-0005-0000-0000-000004850000}"/>
    <cellStyle name="Normal 5 10 4 13" xfId="34153" xr:uid="{00000000-0005-0000-0000-000005850000}"/>
    <cellStyle name="Normal 5 10 4 14" xfId="34154" xr:uid="{00000000-0005-0000-0000-000006850000}"/>
    <cellStyle name="Normal 5 10 4 2" xfId="34155" xr:uid="{00000000-0005-0000-0000-000007850000}"/>
    <cellStyle name="Normal 5 10 4 2 10" xfId="34156" xr:uid="{00000000-0005-0000-0000-000008850000}"/>
    <cellStyle name="Normal 5 10 4 2 2" xfId="34157" xr:uid="{00000000-0005-0000-0000-000009850000}"/>
    <cellStyle name="Normal 5 10 4 2 3" xfId="34158" xr:uid="{00000000-0005-0000-0000-00000A850000}"/>
    <cellStyle name="Normal 5 10 4 2 4" xfId="34159" xr:uid="{00000000-0005-0000-0000-00000B850000}"/>
    <cellStyle name="Normal 5 10 4 2 5" xfId="34160" xr:uid="{00000000-0005-0000-0000-00000C850000}"/>
    <cellStyle name="Normal 5 10 4 2 6" xfId="34161" xr:uid="{00000000-0005-0000-0000-00000D850000}"/>
    <cellStyle name="Normal 5 10 4 2 7" xfId="34162" xr:uid="{00000000-0005-0000-0000-00000E850000}"/>
    <cellStyle name="Normal 5 10 4 2 8" xfId="34163" xr:uid="{00000000-0005-0000-0000-00000F850000}"/>
    <cellStyle name="Normal 5 10 4 2 9" xfId="34164" xr:uid="{00000000-0005-0000-0000-000010850000}"/>
    <cellStyle name="Normal 5 10 4 3" xfId="34165" xr:uid="{00000000-0005-0000-0000-000011850000}"/>
    <cellStyle name="Normal 5 10 4 3 10" xfId="34166" xr:uid="{00000000-0005-0000-0000-000012850000}"/>
    <cellStyle name="Normal 5 10 4 3 2" xfId="34167" xr:uid="{00000000-0005-0000-0000-000013850000}"/>
    <cellStyle name="Normal 5 10 4 3 3" xfId="34168" xr:uid="{00000000-0005-0000-0000-000014850000}"/>
    <cellStyle name="Normal 5 10 4 3 4" xfId="34169" xr:uid="{00000000-0005-0000-0000-000015850000}"/>
    <cellStyle name="Normal 5 10 4 3 5" xfId="34170" xr:uid="{00000000-0005-0000-0000-000016850000}"/>
    <cellStyle name="Normal 5 10 4 3 6" xfId="34171" xr:uid="{00000000-0005-0000-0000-000017850000}"/>
    <cellStyle name="Normal 5 10 4 3 7" xfId="34172" xr:uid="{00000000-0005-0000-0000-000018850000}"/>
    <cellStyle name="Normal 5 10 4 3 8" xfId="34173" xr:uid="{00000000-0005-0000-0000-000019850000}"/>
    <cellStyle name="Normal 5 10 4 3 9" xfId="34174" xr:uid="{00000000-0005-0000-0000-00001A850000}"/>
    <cellStyle name="Normal 5 10 4 4" xfId="34175" xr:uid="{00000000-0005-0000-0000-00001B850000}"/>
    <cellStyle name="Normal 5 10 4 4 10" xfId="34176" xr:uid="{00000000-0005-0000-0000-00001C850000}"/>
    <cellStyle name="Normal 5 10 4 4 2" xfId="34177" xr:uid="{00000000-0005-0000-0000-00001D850000}"/>
    <cellStyle name="Normal 5 10 4 4 3" xfId="34178" xr:uid="{00000000-0005-0000-0000-00001E850000}"/>
    <cellStyle name="Normal 5 10 4 4 4" xfId="34179" xr:uid="{00000000-0005-0000-0000-00001F850000}"/>
    <cellStyle name="Normal 5 10 4 4 5" xfId="34180" xr:uid="{00000000-0005-0000-0000-000020850000}"/>
    <cellStyle name="Normal 5 10 4 4 6" xfId="34181" xr:uid="{00000000-0005-0000-0000-000021850000}"/>
    <cellStyle name="Normal 5 10 4 4 7" xfId="34182" xr:uid="{00000000-0005-0000-0000-000022850000}"/>
    <cellStyle name="Normal 5 10 4 4 8" xfId="34183" xr:uid="{00000000-0005-0000-0000-000023850000}"/>
    <cellStyle name="Normal 5 10 4 4 9" xfId="34184" xr:uid="{00000000-0005-0000-0000-000024850000}"/>
    <cellStyle name="Normal 5 10 4 5" xfId="34185" xr:uid="{00000000-0005-0000-0000-000025850000}"/>
    <cellStyle name="Normal 5 10 4 5 10" xfId="34186" xr:uid="{00000000-0005-0000-0000-000026850000}"/>
    <cellStyle name="Normal 5 10 4 5 2" xfId="34187" xr:uid="{00000000-0005-0000-0000-000027850000}"/>
    <cellStyle name="Normal 5 10 4 5 3" xfId="34188" xr:uid="{00000000-0005-0000-0000-000028850000}"/>
    <cellStyle name="Normal 5 10 4 5 4" xfId="34189" xr:uid="{00000000-0005-0000-0000-000029850000}"/>
    <cellStyle name="Normal 5 10 4 5 5" xfId="34190" xr:uid="{00000000-0005-0000-0000-00002A850000}"/>
    <cellStyle name="Normal 5 10 4 5 6" xfId="34191" xr:uid="{00000000-0005-0000-0000-00002B850000}"/>
    <cellStyle name="Normal 5 10 4 5 7" xfId="34192" xr:uid="{00000000-0005-0000-0000-00002C850000}"/>
    <cellStyle name="Normal 5 10 4 5 8" xfId="34193" xr:uid="{00000000-0005-0000-0000-00002D850000}"/>
    <cellStyle name="Normal 5 10 4 5 9" xfId="34194" xr:uid="{00000000-0005-0000-0000-00002E850000}"/>
    <cellStyle name="Normal 5 10 4 6" xfId="34195" xr:uid="{00000000-0005-0000-0000-00002F850000}"/>
    <cellStyle name="Normal 5 10 4 7" xfId="34196" xr:uid="{00000000-0005-0000-0000-000030850000}"/>
    <cellStyle name="Normal 5 10 4 8" xfId="34197" xr:uid="{00000000-0005-0000-0000-000031850000}"/>
    <cellStyle name="Normal 5 10 4 9" xfId="34198" xr:uid="{00000000-0005-0000-0000-000032850000}"/>
    <cellStyle name="Normal 5 10 40" xfId="34199" xr:uid="{00000000-0005-0000-0000-000033850000}"/>
    <cellStyle name="Normal 5 10 41" xfId="34200" xr:uid="{00000000-0005-0000-0000-000034850000}"/>
    <cellStyle name="Normal 5 10 42" xfId="34201" xr:uid="{00000000-0005-0000-0000-000035850000}"/>
    <cellStyle name="Normal 5 10 43" xfId="34202" xr:uid="{00000000-0005-0000-0000-000036850000}"/>
    <cellStyle name="Normal 5 10 44" xfId="34203" xr:uid="{00000000-0005-0000-0000-000037850000}"/>
    <cellStyle name="Normal 5 10 45" xfId="34204" xr:uid="{00000000-0005-0000-0000-000038850000}"/>
    <cellStyle name="Normal 5 10 46" xfId="34205" xr:uid="{00000000-0005-0000-0000-000039850000}"/>
    <cellStyle name="Normal 5 10 47" xfId="34206" xr:uid="{00000000-0005-0000-0000-00003A850000}"/>
    <cellStyle name="Normal 5 10 48" xfId="34207" xr:uid="{00000000-0005-0000-0000-00003B850000}"/>
    <cellStyle name="Normal 5 10 49" xfId="34208" xr:uid="{00000000-0005-0000-0000-00003C850000}"/>
    <cellStyle name="Normal 5 10 5" xfId="34209" xr:uid="{00000000-0005-0000-0000-00003D850000}"/>
    <cellStyle name="Normal 5 10 5 10" xfId="34210" xr:uid="{00000000-0005-0000-0000-00003E850000}"/>
    <cellStyle name="Normal 5 10 5 11" xfId="34211" xr:uid="{00000000-0005-0000-0000-00003F850000}"/>
    <cellStyle name="Normal 5 10 5 12" xfId="34212" xr:uid="{00000000-0005-0000-0000-000040850000}"/>
    <cellStyle name="Normal 5 10 5 13" xfId="34213" xr:uid="{00000000-0005-0000-0000-000041850000}"/>
    <cellStyle name="Normal 5 10 5 14" xfId="34214" xr:uid="{00000000-0005-0000-0000-000042850000}"/>
    <cellStyle name="Normal 5 10 5 2" xfId="34215" xr:uid="{00000000-0005-0000-0000-000043850000}"/>
    <cellStyle name="Normal 5 10 5 2 10" xfId="34216" xr:uid="{00000000-0005-0000-0000-000044850000}"/>
    <cellStyle name="Normal 5 10 5 2 2" xfId="34217" xr:uid="{00000000-0005-0000-0000-000045850000}"/>
    <cellStyle name="Normal 5 10 5 2 3" xfId="34218" xr:uid="{00000000-0005-0000-0000-000046850000}"/>
    <cellStyle name="Normal 5 10 5 2 4" xfId="34219" xr:uid="{00000000-0005-0000-0000-000047850000}"/>
    <cellStyle name="Normal 5 10 5 2 5" xfId="34220" xr:uid="{00000000-0005-0000-0000-000048850000}"/>
    <cellStyle name="Normal 5 10 5 2 6" xfId="34221" xr:uid="{00000000-0005-0000-0000-000049850000}"/>
    <cellStyle name="Normal 5 10 5 2 7" xfId="34222" xr:uid="{00000000-0005-0000-0000-00004A850000}"/>
    <cellStyle name="Normal 5 10 5 2 8" xfId="34223" xr:uid="{00000000-0005-0000-0000-00004B850000}"/>
    <cellStyle name="Normal 5 10 5 2 9" xfId="34224" xr:uid="{00000000-0005-0000-0000-00004C850000}"/>
    <cellStyle name="Normal 5 10 5 3" xfId="34225" xr:uid="{00000000-0005-0000-0000-00004D850000}"/>
    <cellStyle name="Normal 5 10 5 3 10" xfId="34226" xr:uid="{00000000-0005-0000-0000-00004E850000}"/>
    <cellStyle name="Normal 5 10 5 3 2" xfId="34227" xr:uid="{00000000-0005-0000-0000-00004F850000}"/>
    <cellStyle name="Normal 5 10 5 3 3" xfId="34228" xr:uid="{00000000-0005-0000-0000-000050850000}"/>
    <cellStyle name="Normal 5 10 5 3 4" xfId="34229" xr:uid="{00000000-0005-0000-0000-000051850000}"/>
    <cellStyle name="Normal 5 10 5 3 5" xfId="34230" xr:uid="{00000000-0005-0000-0000-000052850000}"/>
    <cellStyle name="Normal 5 10 5 3 6" xfId="34231" xr:uid="{00000000-0005-0000-0000-000053850000}"/>
    <cellStyle name="Normal 5 10 5 3 7" xfId="34232" xr:uid="{00000000-0005-0000-0000-000054850000}"/>
    <cellStyle name="Normal 5 10 5 3 8" xfId="34233" xr:uid="{00000000-0005-0000-0000-000055850000}"/>
    <cellStyle name="Normal 5 10 5 3 9" xfId="34234" xr:uid="{00000000-0005-0000-0000-000056850000}"/>
    <cellStyle name="Normal 5 10 5 4" xfId="34235" xr:uid="{00000000-0005-0000-0000-000057850000}"/>
    <cellStyle name="Normal 5 10 5 4 10" xfId="34236" xr:uid="{00000000-0005-0000-0000-000058850000}"/>
    <cellStyle name="Normal 5 10 5 4 2" xfId="34237" xr:uid="{00000000-0005-0000-0000-000059850000}"/>
    <cellStyle name="Normal 5 10 5 4 3" xfId="34238" xr:uid="{00000000-0005-0000-0000-00005A850000}"/>
    <cellStyle name="Normal 5 10 5 4 4" xfId="34239" xr:uid="{00000000-0005-0000-0000-00005B850000}"/>
    <cellStyle name="Normal 5 10 5 4 5" xfId="34240" xr:uid="{00000000-0005-0000-0000-00005C850000}"/>
    <cellStyle name="Normal 5 10 5 4 6" xfId="34241" xr:uid="{00000000-0005-0000-0000-00005D850000}"/>
    <cellStyle name="Normal 5 10 5 4 7" xfId="34242" xr:uid="{00000000-0005-0000-0000-00005E850000}"/>
    <cellStyle name="Normal 5 10 5 4 8" xfId="34243" xr:uid="{00000000-0005-0000-0000-00005F850000}"/>
    <cellStyle name="Normal 5 10 5 4 9" xfId="34244" xr:uid="{00000000-0005-0000-0000-000060850000}"/>
    <cellStyle name="Normal 5 10 5 5" xfId="34245" xr:uid="{00000000-0005-0000-0000-000061850000}"/>
    <cellStyle name="Normal 5 10 5 5 10" xfId="34246" xr:uid="{00000000-0005-0000-0000-000062850000}"/>
    <cellStyle name="Normal 5 10 5 5 2" xfId="34247" xr:uid="{00000000-0005-0000-0000-000063850000}"/>
    <cellStyle name="Normal 5 10 5 5 3" xfId="34248" xr:uid="{00000000-0005-0000-0000-000064850000}"/>
    <cellStyle name="Normal 5 10 5 5 4" xfId="34249" xr:uid="{00000000-0005-0000-0000-000065850000}"/>
    <cellStyle name="Normal 5 10 5 5 5" xfId="34250" xr:uid="{00000000-0005-0000-0000-000066850000}"/>
    <cellStyle name="Normal 5 10 5 5 6" xfId="34251" xr:uid="{00000000-0005-0000-0000-000067850000}"/>
    <cellStyle name="Normal 5 10 5 5 7" xfId="34252" xr:uid="{00000000-0005-0000-0000-000068850000}"/>
    <cellStyle name="Normal 5 10 5 5 8" xfId="34253" xr:uid="{00000000-0005-0000-0000-000069850000}"/>
    <cellStyle name="Normal 5 10 5 5 9" xfId="34254" xr:uid="{00000000-0005-0000-0000-00006A850000}"/>
    <cellStyle name="Normal 5 10 5 6" xfId="34255" xr:uid="{00000000-0005-0000-0000-00006B850000}"/>
    <cellStyle name="Normal 5 10 5 7" xfId="34256" xr:uid="{00000000-0005-0000-0000-00006C850000}"/>
    <cellStyle name="Normal 5 10 5 8" xfId="34257" xr:uid="{00000000-0005-0000-0000-00006D850000}"/>
    <cellStyle name="Normal 5 10 5 9" xfId="34258" xr:uid="{00000000-0005-0000-0000-00006E850000}"/>
    <cellStyle name="Normal 5 10 6" xfId="34259" xr:uid="{00000000-0005-0000-0000-00006F850000}"/>
    <cellStyle name="Normal 5 10 6 10" xfId="34260" xr:uid="{00000000-0005-0000-0000-000070850000}"/>
    <cellStyle name="Normal 5 10 6 11" xfId="34261" xr:uid="{00000000-0005-0000-0000-000071850000}"/>
    <cellStyle name="Normal 5 10 6 12" xfId="34262" xr:uid="{00000000-0005-0000-0000-000072850000}"/>
    <cellStyle name="Normal 5 10 6 13" xfId="34263" xr:uid="{00000000-0005-0000-0000-000073850000}"/>
    <cellStyle name="Normal 5 10 6 14" xfId="34264" xr:uid="{00000000-0005-0000-0000-000074850000}"/>
    <cellStyle name="Normal 5 10 6 2" xfId="34265" xr:uid="{00000000-0005-0000-0000-000075850000}"/>
    <cellStyle name="Normal 5 10 6 2 10" xfId="34266" xr:uid="{00000000-0005-0000-0000-000076850000}"/>
    <cellStyle name="Normal 5 10 6 2 2" xfId="34267" xr:uid="{00000000-0005-0000-0000-000077850000}"/>
    <cellStyle name="Normal 5 10 6 2 3" xfId="34268" xr:uid="{00000000-0005-0000-0000-000078850000}"/>
    <cellStyle name="Normal 5 10 6 2 4" xfId="34269" xr:uid="{00000000-0005-0000-0000-000079850000}"/>
    <cellStyle name="Normal 5 10 6 2 5" xfId="34270" xr:uid="{00000000-0005-0000-0000-00007A850000}"/>
    <cellStyle name="Normal 5 10 6 2 6" xfId="34271" xr:uid="{00000000-0005-0000-0000-00007B850000}"/>
    <cellStyle name="Normal 5 10 6 2 7" xfId="34272" xr:uid="{00000000-0005-0000-0000-00007C850000}"/>
    <cellStyle name="Normal 5 10 6 2 8" xfId="34273" xr:uid="{00000000-0005-0000-0000-00007D850000}"/>
    <cellStyle name="Normal 5 10 6 2 9" xfId="34274" xr:uid="{00000000-0005-0000-0000-00007E850000}"/>
    <cellStyle name="Normal 5 10 6 3" xfId="34275" xr:uid="{00000000-0005-0000-0000-00007F850000}"/>
    <cellStyle name="Normal 5 10 6 3 10" xfId="34276" xr:uid="{00000000-0005-0000-0000-000080850000}"/>
    <cellStyle name="Normal 5 10 6 3 2" xfId="34277" xr:uid="{00000000-0005-0000-0000-000081850000}"/>
    <cellStyle name="Normal 5 10 6 3 3" xfId="34278" xr:uid="{00000000-0005-0000-0000-000082850000}"/>
    <cellStyle name="Normal 5 10 6 3 4" xfId="34279" xr:uid="{00000000-0005-0000-0000-000083850000}"/>
    <cellStyle name="Normal 5 10 6 3 5" xfId="34280" xr:uid="{00000000-0005-0000-0000-000084850000}"/>
    <cellStyle name="Normal 5 10 6 3 6" xfId="34281" xr:uid="{00000000-0005-0000-0000-000085850000}"/>
    <cellStyle name="Normal 5 10 6 3 7" xfId="34282" xr:uid="{00000000-0005-0000-0000-000086850000}"/>
    <cellStyle name="Normal 5 10 6 3 8" xfId="34283" xr:uid="{00000000-0005-0000-0000-000087850000}"/>
    <cellStyle name="Normal 5 10 6 3 9" xfId="34284" xr:uid="{00000000-0005-0000-0000-000088850000}"/>
    <cellStyle name="Normal 5 10 6 4" xfId="34285" xr:uid="{00000000-0005-0000-0000-000089850000}"/>
    <cellStyle name="Normal 5 10 6 4 10" xfId="34286" xr:uid="{00000000-0005-0000-0000-00008A850000}"/>
    <cellStyle name="Normal 5 10 6 4 2" xfId="34287" xr:uid="{00000000-0005-0000-0000-00008B850000}"/>
    <cellStyle name="Normal 5 10 6 4 3" xfId="34288" xr:uid="{00000000-0005-0000-0000-00008C850000}"/>
    <cellStyle name="Normal 5 10 6 4 4" xfId="34289" xr:uid="{00000000-0005-0000-0000-00008D850000}"/>
    <cellStyle name="Normal 5 10 6 4 5" xfId="34290" xr:uid="{00000000-0005-0000-0000-00008E850000}"/>
    <cellStyle name="Normal 5 10 6 4 6" xfId="34291" xr:uid="{00000000-0005-0000-0000-00008F850000}"/>
    <cellStyle name="Normal 5 10 6 4 7" xfId="34292" xr:uid="{00000000-0005-0000-0000-000090850000}"/>
    <cellStyle name="Normal 5 10 6 4 8" xfId="34293" xr:uid="{00000000-0005-0000-0000-000091850000}"/>
    <cellStyle name="Normal 5 10 6 4 9" xfId="34294" xr:uid="{00000000-0005-0000-0000-000092850000}"/>
    <cellStyle name="Normal 5 10 6 5" xfId="34295" xr:uid="{00000000-0005-0000-0000-000093850000}"/>
    <cellStyle name="Normal 5 10 6 5 10" xfId="34296" xr:uid="{00000000-0005-0000-0000-000094850000}"/>
    <cellStyle name="Normal 5 10 6 5 2" xfId="34297" xr:uid="{00000000-0005-0000-0000-000095850000}"/>
    <cellStyle name="Normal 5 10 6 5 3" xfId="34298" xr:uid="{00000000-0005-0000-0000-000096850000}"/>
    <cellStyle name="Normal 5 10 6 5 4" xfId="34299" xr:uid="{00000000-0005-0000-0000-000097850000}"/>
    <cellStyle name="Normal 5 10 6 5 5" xfId="34300" xr:uid="{00000000-0005-0000-0000-000098850000}"/>
    <cellStyle name="Normal 5 10 6 5 6" xfId="34301" xr:uid="{00000000-0005-0000-0000-000099850000}"/>
    <cellStyle name="Normal 5 10 6 5 7" xfId="34302" xr:uid="{00000000-0005-0000-0000-00009A850000}"/>
    <cellStyle name="Normal 5 10 6 5 8" xfId="34303" xr:uid="{00000000-0005-0000-0000-00009B850000}"/>
    <cellStyle name="Normal 5 10 6 5 9" xfId="34304" xr:uid="{00000000-0005-0000-0000-00009C850000}"/>
    <cellStyle name="Normal 5 10 6 6" xfId="34305" xr:uid="{00000000-0005-0000-0000-00009D850000}"/>
    <cellStyle name="Normal 5 10 6 7" xfId="34306" xr:uid="{00000000-0005-0000-0000-00009E850000}"/>
    <cellStyle name="Normal 5 10 6 8" xfId="34307" xr:uid="{00000000-0005-0000-0000-00009F850000}"/>
    <cellStyle name="Normal 5 10 6 9" xfId="34308" xr:uid="{00000000-0005-0000-0000-0000A0850000}"/>
    <cellStyle name="Normal 5 10 7" xfId="34309" xr:uid="{00000000-0005-0000-0000-0000A1850000}"/>
    <cellStyle name="Normal 5 10 7 10" xfId="34310" xr:uid="{00000000-0005-0000-0000-0000A2850000}"/>
    <cellStyle name="Normal 5 10 7 11" xfId="34311" xr:uid="{00000000-0005-0000-0000-0000A3850000}"/>
    <cellStyle name="Normal 5 10 7 12" xfId="34312" xr:uid="{00000000-0005-0000-0000-0000A4850000}"/>
    <cellStyle name="Normal 5 10 7 13" xfId="34313" xr:uid="{00000000-0005-0000-0000-0000A5850000}"/>
    <cellStyle name="Normal 5 10 7 14" xfId="34314" xr:uid="{00000000-0005-0000-0000-0000A6850000}"/>
    <cellStyle name="Normal 5 10 7 2" xfId="34315" xr:uid="{00000000-0005-0000-0000-0000A7850000}"/>
    <cellStyle name="Normal 5 10 7 2 10" xfId="34316" xr:uid="{00000000-0005-0000-0000-0000A8850000}"/>
    <cellStyle name="Normal 5 10 7 2 2" xfId="34317" xr:uid="{00000000-0005-0000-0000-0000A9850000}"/>
    <cellStyle name="Normal 5 10 7 2 3" xfId="34318" xr:uid="{00000000-0005-0000-0000-0000AA850000}"/>
    <cellStyle name="Normal 5 10 7 2 4" xfId="34319" xr:uid="{00000000-0005-0000-0000-0000AB850000}"/>
    <cellStyle name="Normal 5 10 7 2 5" xfId="34320" xr:uid="{00000000-0005-0000-0000-0000AC850000}"/>
    <cellStyle name="Normal 5 10 7 2 6" xfId="34321" xr:uid="{00000000-0005-0000-0000-0000AD850000}"/>
    <cellStyle name="Normal 5 10 7 2 7" xfId="34322" xr:uid="{00000000-0005-0000-0000-0000AE850000}"/>
    <cellStyle name="Normal 5 10 7 2 8" xfId="34323" xr:uid="{00000000-0005-0000-0000-0000AF850000}"/>
    <cellStyle name="Normal 5 10 7 2 9" xfId="34324" xr:uid="{00000000-0005-0000-0000-0000B0850000}"/>
    <cellStyle name="Normal 5 10 7 3" xfId="34325" xr:uid="{00000000-0005-0000-0000-0000B1850000}"/>
    <cellStyle name="Normal 5 10 7 3 10" xfId="34326" xr:uid="{00000000-0005-0000-0000-0000B2850000}"/>
    <cellStyle name="Normal 5 10 7 3 2" xfId="34327" xr:uid="{00000000-0005-0000-0000-0000B3850000}"/>
    <cellStyle name="Normal 5 10 7 3 3" xfId="34328" xr:uid="{00000000-0005-0000-0000-0000B4850000}"/>
    <cellStyle name="Normal 5 10 7 3 4" xfId="34329" xr:uid="{00000000-0005-0000-0000-0000B5850000}"/>
    <cellStyle name="Normal 5 10 7 3 5" xfId="34330" xr:uid="{00000000-0005-0000-0000-0000B6850000}"/>
    <cellStyle name="Normal 5 10 7 3 6" xfId="34331" xr:uid="{00000000-0005-0000-0000-0000B7850000}"/>
    <cellStyle name="Normal 5 10 7 3 7" xfId="34332" xr:uid="{00000000-0005-0000-0000-0000B8850000}"/>
    <cellStyle name="Normal 5 10 7 3 8" xfId="34333" xr:uid="{00000000-0005-0000-0000-0000B9850000}"/>
    <cellStyle name="Normal 5 10 7 3 9" xfId="34334" xr:uid="{00000000-0005-0000-0000-0000BA850000}"/>
    <cellStyle name="Normal 5 10 7 4" xfId="34335" xr:uid="{00000000-0005-0000-0000-0000BB850000}"/>
    <cellStyle name="Normal 5 10 7 4 10" xfId="34336" xr:uid="{00000000-0005-0000-0000-0000BC850000}"/>
    <cellStyle name="Normal 5 10 7 4 2" xfId="34337" xr:uid="{00000000-0005-0000-0000-0000BD850000}"/>
    <cellStyle name="Normal 5 10 7 4 3" xfId="34338" xr:uid="{00000000-0005-0000-0000-0000BE850000}"/>
    <cellStyle name="Normal 5 10 7 4 4" xfId="34339" xr:uid="{00000000-0005-0000-0000-0000BF850000}"/>
    <cellStyle name="Normal 5 10 7 4 5" xfId="34340" xr:uid="{00000000-0005-0000-0000-0000C0850000}"/>
    <cellStyle name="Normal 5 10 7 4 6" xfId="34341" xr:uid="{00000000-0005-0000-0000-0000C1850000}"/>
    <cellStyle name="Normal 5 10 7 4 7" xfId="34342" xr:uid="{00000000-0005-0000-0000-0000C2850000}"/>
    <cellStyle name="Normal 5 10 7 4 8" xfId="34343" xr:uid="{00000000-0005-0000-0000-0000C3850000}"/>
    <cellStyle name="Normal 5 10 7 4 9" xfId="34344" xr:uid="{00000000-0005-0000-0000-0000C4850000}"/>
    <cellStyle name="Normal 5 10 7 5" xfId="34345" xr:uid="{00000000-0005-0000-0000-0000C5850000}"/>
    <cellStyle name="Normal 5 10 7 5 10" xfId="34346" xr:uid="{00000000-0005-0000-0000-0000C6850000}"/>
    <cellStyle name="Normal 5 10 7 5 2" xfId="34347" xr:uid="{00000000-0005-0000-0000-0000C7850000}"/>
    <cellStyle name="Normal 5 10 7 5 3" xfId="34348" xr:uid="{00000000-0005-0000-0000-0000C8850000}"/>
    <cellStyle name="Normal 5 10 7 5 4" xfId="34349" xr:uid="{00000000-0005-0000-0000-0000C9850000}"/>
    <cellStyle name="Normal 5 10 7 5 5" xfId="34350" xr:uid="{00000000-0005-0000-0000-0000CA850000}"/>
    <cellStyle name="Normal 5 10 7 5 6" xfId="34351" xr:uid="{00000000-0005-0000-0000-0000CB850000}"/>
    <cellStyle name="Normal 5 10 7 5 7" xfId="34352" xr:uid="{00000000-0005-0000-0000-0000CC850000}"/>
    <cellStyle name="Normal 5 10 7 5 8" xfId="34353" xr:uid="{00000000-0005-0000-0000-0000CD850000}"/>
    <cellStyle name="Normal 5 10 7 5 9" xfId="34354" xr:uid="{00000000-0005-0000-0000-0000CE850000}"/>
    <cellStyle name="Normal 5 10 7 6" xfId="34355" xr:uid="{00000000-0005-0000-0000-0000CF850000}"/>
    <cellStyle name="Normal 5 10 7 7" xfId="34356" xr:uid="{00000000-0005-0000-0000-0000D0850000}"/>
    <cellStyle name="Normal 5 10 7 8" xfId="34357" xr:uid="{00000000-0005-0000-0000-0000D1850000}"/>
    <cellStyle name="Normal 5 10 7 9" xfId="34358" xr:uid="{00000000-0005-0000-0000-0000D2850000}"/>
    <cellStyle name="Normal 5 10 8" xfId="34359" xr:uid="{00000000-0005-0000-0000-0000D3850000}"/>
    <cellStyle name="Normal 5 10 8 10" xfId="34360" xr:uid="{00000000-0005-0000-0000-0000D4850000}"/>
    <cellStyle name="Normal 5 10 8 11" xfId="34361" xr:uid="{00000000-0005-0000-0000-0000D5850000}"/>
    <cellStyle name="Normal 5 10 8 12" xfId="34362" xr:uid="{00000000-0005-0000-0000-0000D6850000}"/>
    <cellStyle name="Normal 5 10 8 13" xfId="34363" xr:uid="{00000000-0005-0000-0000-0000D7850000}"/>
    <cellStyle name="Normal 5 10 8 14" xfId="34364" xr:uid="{00000000-0005-0000-0000-0000D8850000}"/>
    <cellStyle name="Normal 5 10 8 2" xfId="34365" xr:uid="{00000000-0005-0000-0000-0000D9850000}"/>
    <cellStyle name="Normal 5 10 8 2 10" xfId="34366" xr:uid="{00000000-0005-0000-0000-0000DA850000}"/>
    <cellStyle name="Normal 5 10 8 2 2" xfId="34367" xr:uid="{00000000-0005-0000-0000-0000DB850000}"/>
    <cellStyle name="Normal 5 10 8 2 3" xfId="34368" xr:uid="{00000000-0005-0000-0000-0000DC850000}"/>
    <cellStyle name="Normal 5 10 8 2 4" xfId="34369" xr:uid="{00000000-0005-0000-0000-0000DD850000}"/>
    <cellStyle name="Normal 5 10 8 2 5" xfId="34370" xr:uid="{00000000-0005-0000-0000-0000DE850000}"/>
    <cellStyle name="Normal 5 10 8 2 6" xfId="34371" xr:uid="{00000000-0005-0000-0000-0000DF850000}"/>
    <cellStyle name="Normal 5 10 8 2 7" xfId="34372" xr:uid="{00000000-0005-0000-0000-0000E0850000}"/>
    <cellStyle name="Normal 5 10 8 2 8" xfId="34373" xr:uid="{00000000-0005-0000-0000-0000E1850000}"/>
    <cellStyle name="Normal 5 10 8 2 9" xfId="34374" xr:uid="{00000000-0005-0000-0000-0000E2850000}"/>
    <cellStyle name="Normal 5 10 8 3" xfId="34375" xr:uid="{00000000-0005-0000-0000-0000E3850000}"/>
    <cellStyle name="Normal 5 10 8 3 10" xfId="34376" xr:uid="{00000000-0005-0000-0000-0000E4850000}"/>
    <cellStyle name="Normal 5 10 8 3 2" xfId="34377" xr:uid="{00000000-0005-0000-0000-0000E5850000}"/>
    <cellStyle name="Normal 5 10 8 3 3" xfId="34378" xr:uid="{00000000-0005-0000-0000-0000E6850000}"/>
    <cellStyle name="Normal 5 10 8 3 4" xfId="34379" xr:uid="{00000000-0005-0000-0000-0000E7850000}"/>
    <cellStyle name="Normal 5 10 8 3 5" xfId="34380" xr:uid="{00000000-0005-0000-0000-0000E8850000}"/>
    <cellStyle name="Normal 5 10 8 3 6" xfId="34381" xr:uid="{00000000-0005-0000-0000-0000E9850000}"/>
    <cellStyle name="Normal 5 10 8 3 7" xfId="34382" xr:uid="{00000000-0005-0000-0000-0000EA850000}"/>
    <cellStyle name="Normal 5 10 8 3 8" xfId="34383" xr:uid="{00000000-0005-0000-0000-0000EB850000}"/>
    <cellStyle name="Normal 5 10 8 3 9" xfId="34384" xr:uid="{00000000-0005-0000-0000-0000EC850000}"/>
    <cellStyle name="Normal 5 10 8 4" xfId="34385" xr:uid="{00000000-0005-0000-0000-0000ED850000}"/>
    <cellStyle name="Normal 5 10 8 4 10" xfId="34386" xr:uid="{00000000-0005-0000-0000-0000EE850000}"/>
    <cellStyle name="Normal 5 10 8 4 2" xfId="34387" xr:uid="{00000000-0005-0000-0000-0000EF850000}"/>
    <cellStyle name="Normal 5 10 8 4 3" xfId="34388" xr:uid="{00000000-0005-0000-0000-0000F0850000}"/>
    <cellStyle name="Normal 5 10 8 4 4" xfId="34389" xr:uid="{00000000-0005-0000-0000-0000F1850000}"/>
    <cellStyle name="Normal 5 10 8 4 5" xfId="34390" xr:uid="{00000000-0005-0000-0000-0000F2850000}"/>
    <cellStyle name="Normal 5 10 8 4 6" xfId="34391" xr:uid="{00000000-0005-0000-0000-0000F3850000}"/>
    <cellStyle name="Normal 5 10 8 4 7" xfId="34392" xr:uid="{00000000-0005-0000-0000-0000F4850000}"/>
    <cellStyle name="Normal 5 10 8 4 8" xfId="34393" xr:uid="{00000000-0005-0000-0000-0000F5850000}"/>
    <cellStyle name="Normal 5 10 8 4 9" xfId="34394" xr:uid="{00000000-0005-0000-0000-0000F6850000}"/>
    <cellStyle name="Normal 5 10 8 5" xfId="34395" xr:uid="{00000000-0005-0000-0000-0000F7850000}"/>
    <cellStyle name="Normal 5 10 8 5 10" xfId="34396" xr:uid="{00000000-0005-0000-0000-0000F8850000}"/>
    <cellStyle name="Normal 5 10 8 5 2" xfId="34397" xr:uid="{00000000-0005-0000-0000-0000F9850000}"/>
    <cellStyle name="Normal 5 10 8 5 3" xfId="34398" xr:uid="{00000000-0005-0000-0000-0000FA850000}"/>
    <cellStyle name="Normal 5 10 8 5 4" xfId="34399" xr:uid="{00000000-0005-0000-0000-0000FB850000}"/>
    <cellStyle name="Normal 5 10 8 5 5" xfId="34400" xr:uid="{00000000-0005-0000-0000-0000FC850000}"/>
    <cellStyle name="Normal 5 10 8 5 6" xfId="34401" xr:uid="{00000000-0005-0000-0000-0000FD850000}"/>
    <cellStyle name="Normal 5 10 8 5 7" xfId="34402" xr:uid="{00000000-0005-0000-0000-0000FE850000}"/>
    <cellStyle name="Normal 5 10 8 5 8" xfId="34403" xr:uid="{00000000-0005-0000-0000-0000FF850000}"/>
    <cellStyle name="Normal 5 10 8 5 9" xfId="34404" xr:uid="{00000000-0005-0000-0000-000000860000}"/>
    <cellStyle name="Normal 5 10 8 6" xfId="34405" xr:uid="{00000000-0005-0000-0000-000001860000}"/>
    <cellStyle name="Normal 5 10 8 7" xfId="34406" xr:uid="{00000000-0005-0000-0000-000002860000}"/>
    <cellStyle name="Normal 5 10 8 8" xfId="34407" xr:uid="{00000000-0005-0000-0000-000003860000}"/>
    <cellStyle name="Normal 5 10 8 9" xfId="34408" xr:uid="{00000000-0005-0000-0000-000004860000}"/>
    <cellStyle name="Normal 5 10 9" xfId="34409" xr:uid="{00000000-0005-0000-0000-000005860000}"/>
    <cellStyle name="Normal 5 10 9 10" xfId="34410" xr:uid="{00000000-0005-0000-0000-000006860000}"/>
    <cellStyle name="Normal 5 10 9 11" xfId="34411" xr:uid="{00000000-0005-0000-0000-000007860000}"/>
    <cellStyle name="Normal 5 10 9 12" xfId="34412" xr:uid="{00000000-0005-0000-0000-000008860000}"/>
    <cellStyle name="Normal 5 10 9 13" xfId="34413" xr:uid="{00000000-0005-0000-0000-000009860000}"/>
    <cellStyle name="Normal 5 10 9 14" xfId="34414" xr:uid="{00000000-0005-0000-0000-00000A860000}"/>
    <cellStyle name="Normal 5 10 9 2" xfId="34415" xr:uid="{00000000-0005-0000-0000-00000B860000}"/>
    <cellStyle name="Normal 5 10 9 2 10" xfId="34416" xr:uid="{00000000-0005-0000-0000-00000C860000}"/>
    <cellStyle name="Normal 5 10 9 2 2" xfId="34417" xr:uid="{00000000-0005-0000-0000-00000D860000}"/>
    <cellStyle name="Normal 5 10 9 2 3" xfId="34418" xr:uid="{00000000-0005-0000-0000-00000E860000}"/>
    <cellStyle name="Normal 5 10 9 2 4" xfId="34419" xr:uid="{00000000-0005-0000-0000-00000F860000}"/>
    <cellStyle name="Normal 5 10 9 2 5" xfId="34420" xr:uid="{00000000-0005-0000-0000-000010860000}"/>
    <cellStyle name="Normal 5 10 9 2 6" xfId="34421" xr:uid="{00000000-0005-0000-0000-000011860000}"/>
    <cellStyle name="Normal 5 10 9 2 7" xfId="34422" xr:uid="{00000000-0005-0000-0000-000012860000}"/>
    <cellStyle name="Normal 5 10 9 2 8" xfId="34423" xr:uid="{00000000-0005-0000-0000-000013860000}"/>
    <cellStyle name="Normal 5 10 9 2 9" xfId="34424" xr:uid="{00000000-0005-0000-0000-000014860000}"/>
    <cellStyle name="Normal 5 10 9 3" xfId="34425" xr:uid="{00000000-0005-0000-0000-000015860000}"/>
    <cellStyle name="Normal 5 10 9 3 10" xfId="34426" xr:uid="{00000000-0005-0000-0000-000016860000}"/>
    <cellStyle name="Normal 5 10 9 3 2" xfId="34427" xr:uid="{00000000-0005-0000-0000-000017860000}"/>
    <cellStyle name="Normal 5 10 9 3 3" xfId="34428" xr:uid="{00000000-0005-0000-0000-000018860000}"/>
    <cellStyle name="Normal 5 10 9 3 4" xfId="34429" xr:uid="{00000000-0005-0000-0000-000019860000}"/>
    <cellStyle name="Normal 5 10 9 3 5" xfId="34430" xr:uid="{00000000-0005-0000-0000-00001A860000}"/>
    <cellStyle name="Normal 5 10 9 3 6" xfId="34431" xr:uid="{00000000-0005-0000-0000-00001B860000}"/>
    <cellStyle name="Normal 5 10 9 3 7" xfId="34432" xr:uid="{00000000-0005-0000-0000-00001C860000}"/>
    <cellStyle name="Normal 5 10 9 3 8" xfId="34433" xr:uid="{00000000-0005-0000-0000-00001D860000}"/>
    <cellStyle name="Normal 5 10 9 3 9" xfId="34434" xr:uid="{00000000-0005-0000-0000-00001E860000}"/>
    <cellStyle name="Normal 5 10 9 4" xfId="34435" xr:uid="{00000000-0005-0000-0000-00001F860000}"/>
    <cellStyle name="Normal 5 10 9 4 10" xfId="34436" xr:uid="{00000000-0005-0000-0000-000020860000}"/>
    <cellStyle name="Normal 5 10 9 4 2" xfId="34437" xr:uid="{00000000-0005-0000-0000-000021860000}"/>
    <cellStyle name="Normal 5 10 9 4 3" xfId="34438" xr:uid="{00000000-0005-0000-0000-000022860000}"/>
    <cellStyle name="Normal 5 10 9 4 4" xfId="34439" xr:uid="{00000000-0005-0000-0000-000023860000}"/>
    <cellStyle name="Normal 5 10 9 4 5" xfId="34440" xr:uid="{00000000-0005-0000-0000-000024860000}"/>
    <cellStyle name="Normal 5 10 9 4 6" xfId="34441" xr:uid="{00000000-0005-0000-0000-000025860000}"/>
    <cellStyle name="Normal 5 10 9 4 7" xfId="34442" xr:uid="{00000000-0005-0000-0000-000026860000}"/>
    <cellStyle name="Normal 5 10 9 4 8" xfId="34443" xr:uid="{00000000-0005-0000-0000-000027860000}"/>
    <cellStyle name="Normal 5 10 9 4 9" xfId="34444" xr:uid="{00000000-0005-0000-0000-000028860000}"/>
    <cellStyle name="Normal 5 10 9 5" xfId="34445" xr:uid="{00000000-0005-0000-0000-000029860000}"/>
    <cellStyle name="Normal 5 10 9 5 10" xfId="34446" xr:uid="{00000000-0005-0000-0000-00002A860000}"/>
    <cellStyle name="Normal 5 10 9 5 2" xfId="34447" xr:uid="{00000000-0005-0000-0000-00002B860000}"/>
    <cellStyle name="Normal 5 10 9 5 3" xfId="34448" xr:uid="{00000000-0005-0000-0000-00002C860000}"/>
    <cellStyle name="Normal 5 10 9 5 4" xfId="34449" xr:uid="{00000000-0005-0000-0000-00002D860000}"/>
    <cellStyle name="Normal 5 10 9 5 5" xfId="34450" xr:uid="{00000000-0005-0000-0000-00002E860000}"/>
    <cellStyle name="Normal 5 10 9 5 6" xfId="34451" xr:uid="{00000000-0005-0000-0000-00002F860000}"/>
    <cellStyle name="Normal 5 10 9 5 7" xfId="34452" xr:uid="{00000000-0005-0000-0000-000030860000}"/>
    <cellStyle name="Normal 5 10 9 5 8" xfId="34453" xr:uid="{00000000-0005-0000-0000-000031860000}"/>
    <cellStyle name="Normal 5 10 9 5 9" xfId="34454" xr:uid="{00000000-0005-0000-0000-000032860000}"/>
    <cellStyle name="Normal 5 10 9 6" xfId="34455" xr:uid="{00000000-0005-0000-0000-000033860000}"/>
    <cellStyle name="Normal 5 10 9 7" xfId="34456" xr:uid="{00000000-0005-0000-0000-000034860000}"/>
    <cellStyle name="Normal 5 10 9 8" xfId="34457" xr:uid="{00000000-0005-0000-0000-000035860000}"/>
    <cellStyle name="Normal 5 10 9 9" xfId="34458" xr:uid="{00000000-0005-0000-0000-000036860000}"/>
    <cellStyle name="Normal 5 11" xfId="34459" xr:uid="{00000000-0005-0000-0000-000037860000}"/>
    <cellStyle name="Normal 5 11 2" xfId="34460" xr:uid="{00000000-0005-0000-0000-000038860000}"/>
    <cellStyle name="Normal 5 11 2 2" xfId="34461" xr:uid="{00000000-0005-0000-0000-000039860000}"/>
    <cellStyle name="Normal 5 11 3" xfId="34462" xr:uid="{00000000-0005-0000-0000-00003A860000}"/>
    <cellStyle name="Normal 5 11 4" xfId="34463" xr:uid="{00000000-0005-0000-0000-00003B860000}"/>
    <cellStyle name="Normal 5 12" xfId="34464" xr:uid="{00000000-0005-0000-0000-00003C860000}"/>
    <cellStyle name="Normal 5 12 2" xfId="34465" xr:uid="{00000000-0005-0000-0000-00003D860000}"/>
    <cellStyle name="Normal 5 12 2 2" xfId="34466" xr:uid="{00000000-0005-0000-0000-00003E860000}"/>
    <cellStyle name="Normal 5 12 3" xfId="34467" xr:uid="{00000000-0005-0000-0000-00003F860000}"/>
    <cellStyle name="Normal 5 12 4" xfId="34468" xr:uid="{00000000-0005-0000-0000-000040860000}"/>
    <cellStyle name="Normal 5 13" xfId="34469" xr:uid="{00000000-0005-0000-0000-000041860000}"/>
    <cellStyle name="Normal 5 13 2" xfId="34470" xr:uid="{00000000-0005-0000-0000-000042860000}"/>
    <cellStyle name="Normal 5 13 2 2" xfId="34471" xr:uid="{00000000-0005-0000-0000-000043860000}"/>
    <cellStyle name="Normal 5 13 3" xfId="34472" xr:uid="{00000000-0005-0000-0000-000044860000}"/>
    <cellStyle name="Normal 5 13 4" xfId="34473" xr:uid="{00000000-0005-0000-0000-000045860000}"/>
    <cellStyle name="Normal 5 14" xfId="34474" xr:uid="{00000000-0005-0000-0000-000046860000}"/>
    <cellStyle name="Normal 5 14 2" xfId="34475" xr:uid="{00000000-0005-0000-0000-000047860000}"/>
    <cellStyle name="Normal 5 14 2 2" xfId="34476" xr:uid="{00000000-0005-0000-0000-000048860000}"/>
    <cellStyle name="Normal 5 14 3" xfId="34477" xr:uid="{00000000-0005-0000-0000-000049860000}"/>
    <cellStyle name="Normal 5 14 4" xfId="34478" xr:uid="{00000000-0005-0000-0000-00004A860000}"/>
    <cellStyle name="Normal 5 15" xfId="34479" xr:uid="{00000000-0005-0000-0000-00004B860000}"/>
    <cellStyle name="Normal 5 15 2" xfId="34480" xr:uid="{00000000-0005-0000-0000-00004C860000}"/>
    <cellStyle name="Normal 5 15 2 2" xfId="34481" xr:uid="{00000000-0005-0000-0000-00004D860000}"/>
    <cellStyle name="Normal 5 15 3" xfId="34482" xr:uid="{00000000-0005-0000-0000-00004E860000}"/>
    <cellStyle name="Normal 5 15 4" xfId="34483" xr:uid="{00000000-0005-0000-0000-00004F860000}"/>
    <cellStyle name="Normal 5 16" xfId="34484" xr:uid="{00000000-0005-0000-0000-000050860000}"/>
    <cellStyle name="Normal 5 16 2" xfId="34485" xr:uid="{00000000-0005-0000-0000-000051860000}"/>
    <cellStyle name="Normal 5 16 2 2" xfId="34486" xr:uid="{00000000-0005-0000-0000-000052860000}"/>
    <cellStyle name="Normal 5 16 3" xfId="34487" xr:uid="{00000000-0005-0000-0000-000053860000}"/>
    <cellStyle name="Normal 5 16 4" xfId="34488" xr:uid="{00000000-0005-0000-0000-000054860000}"/>
    <cellStyle name="Normal 5 17" xfId="34489" xr:uid="{00000000-0005-0000-0000-000055860000}"/>
    <cellStyle name="Normal 5 17 10" xfId="34490" xr:uid="{00000000-0005-0000-0000-000056860000}"/>
    <cellStyle name="Normal 5 17 10 10" xfId="34491" xr:uid="{00000000-0005-0000-0000-000057860000}"/>
    <cellStyle name="Normal 5 17 10 11" xfId="34492" xr:uid="{00000000-0005-0000-0000-000058860000}"/>
    <cellStyle name="Normal 5 17 10 12" xfId="34493" xr:uid="{00000000-0005-0000-0000-000059860000}"/>
    <cellStyle name="Normal 5 17 10 13" xfId="34494" xr:uid="{00000000-0005-0000-0000-00005A860000}"/>
    <cellStyle name="Normal 5 17 10 14" xfId="34495" xr:uid="{00000000-0005-0000-0000-00005B860000}"/>
    <cellStyle name="Normal 5 17 10 2" xfId="34496" xr:uid="{00000000-0005-0000-0000-00005C860000}"/>
    <cellStyle name="Normal 5 17 10 2 10" xfId="34497" xr:uid="{00000000-0005-0000-0000-00005D860000}"/>
    <cellStyle name="Normal 5 17 10 2 2" xfId="34498" xr:uid="{00000000-0005-0000-0000-00005E860000}"/>
    <cellStyle name="Normal 5 17 10 2 3" xfId="34499" xr:uid="{00000000-0005-0000-0000-00005F860000}"/>
    <cellStyle name="Normal 5 17 10 2 4" xfId="34500" xr:uid="{00000000-0005-0000-0000-000060860000}"/>
    <cellStyle name="Normal 5 17 10 2 5" xfId="34501" xr:uid="{00000000-0005-0000-0000-000061860000}"/>
    <cellStyle name="Normal 5 17 10 2 6" xfId="34502" xr:uid="{00000000-0005-0000-0000-000062860000}"/>
    <cellStyle name="Normal 5 17 10 2 7" xfId="34503" xr:uid="{00000000-0005-0000-0000-000063860000}"/>
    <cellStyle name="Normal 5 17 10 2 8" xfId="34504" xr:uid="{00000000-0005-0000-0000-000064860000}"/>
    <cellStyle name="Normal 5 17 10 2 9" xfId="34505" xr:uid="{00000000-0005-0000-0000-000065860000}"/>
    <cellStyle name="Normal 5 17 10 3" xfId="34506" xr:uid="{00000000-0005-0000-0000-000066860000}"/>
    <cellStyle name="Normal 5 17 10 3 10" xfId="34507" xr:uid="{00000000-0005-0000-0000-000067860000}"/>
    <cellStyle name="Normal 5 17 10 3 2" xfId="34508" xr:uid="{00000000-0005-0000-0000-000068860000}"/>
    <cellStyle name="Normal 5 17 10 3 3" xfId="34509" xr:uid="{00000000-0005-0000-0000-000069860000}"/>
    <cellStyle name="Normal 5 17 10 3 4" xfId="34510" xr:uid="{00000000-0005-0000-0000-00006A860000}"/>
    <cellStyle name="Normal 5 17 10 3 5" xfId="34511" xr:uid="{00000000-0005-0000-0000-00006B860000}"/>
    <cellStyle name="Normal 5 17 10 3 6" xfId="34512" xr:uid="{00000000-0005-0000-0000-00006C860000}"/>
    <cellStyle name="Normal 5 17 10 3 7" xfId="34513" xr:uid="{00000000-0005-0000-0000-00006D860000}"/>
    <cellStyle name="Normal 5 17 10 3 8" xfId="34514" xr:uid="{00000000-0005-0000-0000-00006E860000}"/>
    <cellStyle name="Normal 5 17 10 3 9" xfId="34515" xr:uid="{00000000-0005-0000-0000-00006F860000}"/>
    <cellStyle name="Normal 5 17 10 4" xfId="34516" xr:uid="{00000000-0005-0000-0000-000070860000}"/>
    <cellStyle name="Normal 5 17 10 4 10" xfId="34517" xr:uid="{00000000-0005-0000-0000-000071860000}"/>
    <cellStyle name="Normal 5 17 10 4 2" xfId="34518" xr:uid="{00000000-0005-0000-0000-000072860000}"/>
    <cellStyle name="Normal 5 17 10 4 3" xfId="34519" xr:uid="{00000000-0005-0000-0000-000073860000}"/>
    <cellStyle name="Normal 5 17 10 4 4" xfId="34520" xr:uid="{00000000-0005-0000-0000-000074860000}"/>
    <cellStyle name="Normal 5 17 10 4 5" xfId="34521" xr:uid="{00000000-0005-0000-0000-000075860000}"/>
    <cellStyle name="Normal 5 17 10 4 6" xfId="34522" xr:uid="{00000000-0005-0000-0000-000076860000}"/>
    <cellStyle name="Normal 5 17 10 4 7" xfId="34523" xr:uid="{00000000-0005-0000-0000-000077860000}"/>
    <cellStyle name="Normal 5 17 10 4 8" xfId="34524" xr:uid="{00000000-0005-0000-0000-000078860000}"/>
    <cellStyle name="Normal 5 17 10 4 9" xfId="34525" xr:uid="{00000000-0005-0000-0000-000079860000}"/>
    <cellStyle name="Normal 5 17 10 5" xfId="34526" xr:uid="{00000000-0005-0000-0000-00007A860000}"/>
    <cellStyle name="Normal 5 17 10 5 10" xfId="34527" xr:uid="{00000000-0005-0000-0000-00007B860000}"/>
    <cellStyle name="Normal 5 17 10 5 2" xfId="34528" xr:uid="{00000000-0005-0000-0000-00007C860000}"/>
    <cellStyle name="Normal 5 17 10 5 3" xfId="34529" xr:uid="{00000000-0005-0000-0000-00007D860000}"/>
    <cellStyle name="Normal 5 17 10 5 4" xfId="34530" xr:uid="{00000000-0005-0000-0000-00007E860000}"/>
    <cellStyle name="Normal 5 17 10 5 5" xfId="34531" xr:uid="{00000000-0005-0000-0000-00007F860000}"/>
    <cellStyle name="Normal 5 17 10 5 6" xfId="34532" xr:uid="{00000000-0005-0000-0000-000080860000}"/>
    <cellStyle name="Normal 5 17 10 5 7" xfId="34533" xr:uid="{00000000-0005-0000-0000-000081860000}"/>
    <cellStyle name="Normal 5 17 10 5 8" xfId="34534" xr:uid="{00000000-0005-0000-0000-000082860000}"/>
    <cellStyle name="Normal 5 17 10 5 9" xfId="34535" xr:uid="{00000000-0005-0000-0000-000083860000}"/>
    <cellStyle name="Normal 5 17 10 6" xfId="34536" xr:uid="{00000000-0005-0000-0000-000084860000}"/>
    <cellStyle name="Normal 5 17 10 7" xfId="34537" xr:uid="{00000000-0005-0000-0000-000085860000}"/>
    <cellStyle name="Normal 5 17 10 8" xfId="34538" xr:uid="{00000000-0005-0000-0000-000086860000}"/>
    <cellStyle name="Normal 5 17 10 9" xfId="34539" xr:uid="{00000000-0005-0000-0000-000087860000}"/>
    <cellStyle name="Normal 5 17 11" xfId="34540" xr:uid="{00000000-0005-0000-0000-000088860000}"/>
    <cellStyle name="Normal 5 17 11 10" xfId="34541" xr:uid="{00000000-0005-0000-0000-000089860000}"/>
    <cellStyle name="Normal 5 17 11 11" xfId="34542" xr:uid="{00000000-0005-0000-0000-00008A860000}"/>
    <cellStyle name="Normal 5 17 11 12" xfId="34543" xr:uid="{00000000-0005-0000-0000-00008B860000}"/>
    <cellStyle name="Normal 5 17 11 13" xfId="34544" xr:uid="{00000000-0005-0000-0000-00008C860000}"/>
    <cellStyle name="Normal 5 17 11 14" xfId="34545" xr:uid="{00000000-0005-0000-0000-00008D860000}"/>
    <cellStyle name="Normal 5 17 11 2" xfId="34546" xr:uid="{00000000-0005-0000-0000-00008E860000}"/>
    <cellStyle name="Normal 5 17 11 2 10" xfId="34547" xr:uid="{00000000-0005-0000-0000-00008F860000}"/>
    <cellStyle name="Normal 5 17 11 2 2" xfId="34548" xr:uid="{00000000-0005-0000-0000-000090860000}"/>
    <cellStyle name="Normal 5 17 11 2 3" xfId="34549" xr:uid="{00000000-0005-0000-0000-000091860000}"/>
    <cellStyle name="Normal 5 17 11 2 4" xfId="34550" xr:uid="{00000000-0005-0000-0000-000092860000}"/>
    <cellStyle name="Normal 5 17 11 2 5" xfId="34551" xr:uid="{00000000-0005-0000-0000-000093860000}"/>
    <cellStyle name="Normal 5 17 11 2 6" xfId="34552" xr:uid="{00000000-0005-0000-0000-000094860000}"/>
    <cellStyle name="Normal 5 17 11 2 7" xfId="34553" xr:uid="{00000000-0005-0000-0000-000095860000}"/>
    <cellStyle name="Normal 5 17 11 2 8" xfId="34554" xr:uid="{00000000-0005-0000-0000-000096860000}"/>
    <cellStyle name="Normal 5 17 11 2 9" xfId="34555" xr:uid="{00000000-0005-0000-0000-000097860000}"/>
    <cellStyle name="Normal 5 17 11 3" xfId="34556" xr:uid="{00000000-0005-0000-0000-000098860000}"/>
    <cellStyle name="Normal 5 17 11 3 10" xfId="34557" xr:uid="{00000000-0005-0000-0000-000099860000}"/>
    <cellStyle name="Normal 5 17 11 3 2" xfId="34558" xr:uid="{00000000-0005-0000-0000-00009A860000}"/>
    <cellStyle name="Normal 5 17 11 3 3" xfId="34559" xr:uid="{00000000-0005-0000-0000-00009B860000}"/>
    <cellStyle name="Normal 5 17 11 3 4" xfId="34560" xr:uid="{00000000-0005-0000-0000-00009C860000}"/>
    <cellStyle name="Normal 5 17 11 3 5" xfId="34561" xr:uid="{00000000-0005-0000-0000-00009D860000}"/>
    <cellStyle name="Normal 5 17 11 3 6" xfId="34562" xr:uid="{00000000-0005-0000-0000-00009E860000}"/>
    <cellStyle name="Normal 5 17 11 3 7" xfId="34563" xr:uid="{00000000-0005-0000-0000-00009F860000}"/>
    <cellStyle name="Normal 5 17 11 3 8" xfId="34564" xr:uid="{00000000-0005-0000-0000-0000A0860000}"/>
    <cellStyle name="Normal 5 17 11 3 9" xfId="34565" xr:uid="{00000000-0005-0000-0000-0000A1860000}"/>
    <cellStyle name="Normal 5 17 11 4" xfId="34566" xr:uid="{00000000-0005-0000-0000-0000A2860000}"/>
    <cellStyle name="Normal 5 17 11 4 10" xfId="34567" xr:uid="{00000000-0005-0000-0000-0000A3860000}"/>
    <cellStyle name="Normal 5 17 11 4 2" xfId="34568" xr:uid="{00000000-0005-0000-0000-0000A4860000}"/>
    <cellStyle name="Normal 5 17 11 4 3" xfId="34569" xr:uid="{00000000-0005-0000-0000-0000A5860000}"/>
    <cellStyle name="Normal 5 17 11 4 4" xfId="34570" xr:uid="{00000000-0005-0000-0000-0000A6860000}"/>
    <cellStyle name="Normal 5 17 11 4 5" xfId="34571" xr:uid="{00000000-0005-0000-0000-0000A7860000}"/>
    <cellStyle name="Normal 5 17 11 4 6" xfId="34572" xr:uid="{00000000-0005-0000-0000-0000A8860000}"/>
    <cellStyle name="Normal 5 17 11 4 7" xfId="34573" xr:uid="{00000000-0005-0000-0000-0000A9860000}"/>
    <cellStyle name="Normal 5 17 11 4 8" xfId="34574" xr:uid="{00000000-0005-0000-0000-0000AA860000}"/>
    <cellStyle name="Normal 5 17 11 4 9" xfId="34575" xr:uid="{00000000-0005-0000-0000-0000AB860000}"/>
    <cellStyle name="Normal 5 17 11 5" xfId="34576" xr:uid="{00000000-0005-0000-0000-0000AC860000}"/>
    <cellStyle name="Normal 5 17 11 5 10" xfId="34577" xr:uid="{00000000-0005-0000-0000-0000AD860000}"/>
    <cellStyle name="Normal 5 17 11 5 2" xfId="34578" xr:uid="{00000000-0005-0000-0000-0000AE860000}"/>
    <cellStyle name="Normal 5 17 11 5 3" xfId="34579" xr:uid="{00000000-0005-0000-0000-0000AF860000}"/>
    <cellStyle name="Normal 5 17 11 5 4" xfId="34580" xr:uid="{00000000-0005-0000-0000-0000B0860000}"/>
    <cellStyle name="Normal 5 17 11 5 5" xfId="34581" xr:uid="{00000000-0005-0000-0000-0000B1860000}"/>
    <cellStyle name="Normal 5 17 11 5 6" xfId="34582" xr:uid="{00000000-0005-0000-0000-0000B2860000}"/>
    <cellStyle name="Normal 5 17 11 5 7" xfId="34583" xr:uid="{00000000-0005-0000-0000-0000B3860000}"/>
    <cellStyle name="Normal 5 17 11 5 8" xfId="34584" xr:uid="{00000000-0005-0000-0000-0000B4860000}"/>
    <cellStyle name="Normal 5 17 11 5 9" xfId="34585" xr:uid="{00000000-0005-0000-0000-0000B5860000}"/>
    <cellStyle name="Normal 5 17 11 6" xfId="34586" xr:uid="{00000000-0005-0000-0000-0000B6860000}"/>
    <cellStyle name="Normal 5 17 11 7" xfId="34587" xr:uid="{00000000-0005-0000-0000-0000B7860000}"/>
    <cellStyle name="Normal 5 17 11 8" xfId="34588" xr:uid="{00000000-0005-0000-0000-0000B8860000}"/>
    <cellStyle name="Normal 5 17 11 9" xfId="34589" xr:uid="{00000000-0005-0000-0000-0000B9860000}"/>
    <cellStyle name="Normal 5 17 12" xfId="34590" xr:uid="{00000000-0005-0000-0000-0000BA860000}"/>
    <cellStyle name="Normal 5 17 12 10" xfId="34591" xr:uid="{00000000-0005-0000-0000-0000BB860000}"/>
    <cellStyle name="Normal 5 17 12 11" xfId="34592" xr:uid="{00000000-0005-0000-0000-0000BC860000}"/>
    <cellStyle name="Normal 5 17 12 12" xfId="34593" xr:uid="{00000000-0005-0000-0000-0000BD860000}"/>
    <cellStyle name="Normal 5 17 12 13" xfId="34594" xr:uid="{00000000-0005-0000-0000-0000BE860000}"/>
    <cellStyle name="Normal 5 17 12 14" xfId="34595" xr:uid="{00000000-0005-0000-0000-0000BF860000}"/>
    <cellStyle name="Normal 5 17 12 2" xfId="34596" xr:uid="{00000000-0005-0000-0000-0000C0860000}"/>
    <cellStyle name="Normal 5 17 12 2 10" xfId="34597" xr:uid="{00000000-0005-0000-0000-0000C1860000}"/>
    <cellStyle name="Normal 5 17 12 2 2" xfId="34598" xr:uid="{00000000-0005-0000-0000-0000C2860000}"/>
    <cellStyle name="Normal 5 17 12 2 3" xfId="34599" xr:uid="{00000000-0005-0000-0000-0000C3860000}"/>
    <cellStyle name="Normal 5 17 12 2 4" xfId="34600" xr:uid="{00000000-0005-0000-0000-0000C4860000}"/>
    <cellStyle name="Normal 5 17 12 2 5" xfId="34601" xr:uid="{00000000-0005-0000-0000-0000C5860000}"/>
    <cellStyle name="Normal 5 17 12 2 6" xfId="34602" xr:uid="{00000000-0005-0000-0000-0000C6860000}"/>
    <cellStyle name="Normal 5 17 12 2 7" xfId="34603" xr:uid="{00000000-0005-0000-0000-0000C7860000}"/>
    <cellStyle name="Normal 5 17 12 2 8" xfId="34604" xr:uid="{00000000-0005-0000-0000-0000C8860000}"/>
    <cellStyle name="Normal 5 17 12 2 9" xfId="34605" xr:uid="{00000000-0005-0000-0000-0000C9860000}"/>
    <cellStyle name="Normal 5 17 12 3" xfId="34606" xr:uid="{00000000-0005-0000-0000-0000CA860000}"/>
    <cellStyle name="Normal 5 17 12 3 10" xfId="34607" xr:uid="{00000000-0005-0000-0000-0000CB860000}"/>
    <cellStyle name="Normal 5 17 12 3 2" xfId="34608" xr:uid="{00000000-0005-0000-0000-0000CC860000}"/>
    <cellStyle name="Normal 5 17 12 3 3" xfId="34609" xr:uid="{00000000-0005-0000-0000-0000CD860000}"/>
    <cellStyle name="Normal 5 17 12 3 4" xfId="34610" xr:uid="{00000000-0005-0000-0000-0000CE860000}"/>
    <cellStyle name="Normal 5 17 12 3 5" xfId="34611" xr:uid="{00000000-0005-0000-0000-0000CF860000}"/>
    <cellStyle name="Normal 5 17 12 3 6" xfId="34612" xr:uid="{00000000-0005-0000-0000-0000D0860000}"/>
    <cellStyle name="Normal 5 17 12 3 7" xfId="34613" xr:uid="{00000000-0005-0000-0000-0000D1860000}"/>
    <cellStyle name="Normal 5 17 12 3 8" xfId="34614" xr:uid="{00000000-0005-0000-0000-0000D2860000}"/>
    <cellStyle name="Normal 5 17 12 3 9" xfId="34615" xr:uid="{00000000-0005-0000-0000-0000D3860000}"/>
    <cellStyle name="Normal 5 17 12 4" xfId="34616" xr:uid="{00000000-0005-0000-0000-0000D4860000}"/>
    <cellStyle name="Normal 5 17 12 4 10" xfId="34617" xr:uid="{00000000-0005-0000-0000-0000D5860000}"/>
    <cellStyle name="Normal 5 17 12 4 2" xfId="34618" xr:uid="{00000000-0005-0000-0000-0000D6860000}"/>
    <cellStyle name="Normal 5 17 12 4 3" xfId="34619" xr:uid="{00000000-0005-0000-0000-0000D7860000}"/>
    <cellStyle name="Normal 5 17 12 4 4" xfId="34620" xr:uid="{00000000-0005-0000-0000-0000D8860000}"/>
    <cellStyle name="Normal 5 17 12 4 5" xfId="34621" xr:uid="{00000000-0005-0000-0000-0000D9860000}"/>
    <cellStyle name="Normal 5 17 12 4 6" xfId="34622" xr:uid="{00000000-0005-0000-0000-0000DA860000}"/>
    <cellStyle name="Normal 5 17 12 4 7" xfId="34623" xr:uid="{00000000-0005-0000-0000-0000DB860000}"/>
    <cellStyle name="Normal 5 17 12 4 8" xfId="34624" xr:uid="{00000000-0005-0000-0000-0000DC860000}"/>
    <cellStyle name="Normal 5 17 12 4 9" xfId="34625" xr:uid="{00000000-0005-0000-0000-0000DD860000}"/>
    <cellStyle name="Normal 5 17 12 5" xfId="34626" xr:uid="{00000000-0005-0000-0000-0000DE860000}"/>
    <cellStyle name="Normal 5 17 12 5 10" xfId="34627" xr:uid="{00000000-0005-0000-0000-0000DF860000}"/>
    <cellStyle name="Normal 5 17 12 5 2" xfId="34628" xr:uid="{00000000-0005-0000-0000-0000E0860000}"/>
    <cellStyle name="Normal 5 17 12 5 3" xfId="34629" xr:uid="{00000000-0005-0000-0000-0000E1860000}"/>
    <cellStyle name="Normal 5 17 12 5 4" xfId="34630" xr:uid="{00000000-0005-0000-0000-0000E2860000}"/>
    <cellStyle name="Normal 5 17 12 5 5" xfId="34631" xr:uid="{00000000-0005-0000-0000-0000E3860000}"/>
    <cellStyle name="Normal 5 17 12 5 6" xfId="34632" xr:uid="{00000000-0005-0000-0000-0000E4860000}"/>
    <cellStyle name="Normal 5 17 12 5 7" xfId="34633" xr:uid="{00000000-0005-0000-0000-0000E5860000}"/>
    <cellStyle name="Normal 5 17 12 5 8" xfId="34634" xr:uid="{00000000-0005-0000-0000-0000E6860000}"/>
    <cellStyle name="Normal 5 17 12 5 9" xfId="34635" xr:uid="{00000000-0005-0000-0000-0000E7860000}"/>
    <cellStyle name="Normal 5 17 12 6" xfId="34636" xr:uid="{00000000-0005-0000-0000-0000E8860000}"/>
    <cellStyle name="Normal 5 17 12 7" xfId="34637" xr:uid="{00000000-0005-0000-0000-0000E9860000}"/>
    <cellStyle name="Normal 5 17 12 8" xfId="34638" xr:uid="{00000000-0005-0000-0000-0000EA860000}"/>
    <cellStyle name="Normal 5 17 12 9" xfId="34639" xr:uid="{00000000-0005-0000-0000-0000EB860000}"/>
    <cellStyle name="Normal 5 17 13" xfId="34640" xr:uid="{00000000-0005-0000-0000-0000EC860000}"/>
    <cellStyle name="Normal 5 17 13 10" xfId="34641" xr:uid="{00000000-0005-0000-0000-0000ED860000}"/>
    <cellStyle name="Normal 5 17 13 11" xfId="34642" xr:uid="{00000000-0005-0000-0000-0000EE860000}"/>
    <cellStyle name="Normal 5 17 13 12" xfId="34643" xr:uid="{00000000-0005-0000-0000-0000EF860000}"/>
    <cellStyle name="Normal 5 17 13 13" xfId="34644" xr:uid="{00000000-0005-0000-0000-0000F0860000}"/>
    <cellStyle name="Normal 5 17 13 14" xfId="34645" xr:uid="{00000000-0005-0000-0000-0000F1860000}"/>
    <cellStyle name="Normal 5 17 13 2" xfId="34646" xr:uid="{00000000-0005-0000-0000-0000F2860000}"/>
    <cellStyle name="Normal 5 17 13 2 10" xfId="34647" xr:uid="{00000000-0005-0000-0000-0000F3860000}"/>
    <cellStyle name="Normal 5 17 13 2 2" xfId="34648" xr:uid="{00000000-0005-0000-0000-0000F4860000}"/>
    <cellStyle name="Normal 5 17 13 2 3" xfId="34649" xr:uid="{00000000-0005-0000-0000-0000F5860000}"/>
    <cellStyle name="Normal 5 17 13 2 4" xfId="34650" xr:uid="{00000000-0005-0000-0000-0000F6860000}"/>
    <cellStyle name="Normal 5 17 13 2 5" xfId="34651" xr:uid="{00000000-0005-0000-0000-0000F7860000}"/>
    <cellStyle name="Normal 5 17 13 2 6" xfId="34652" xr:uid="{00000000-0005-0000-0000-0000F8860000}"/>
    <cellStyle name="Normal 5 17 13 2 7" xfId="34653" xr:uid="{00000000-0005-0000-0000-0000F9860000}"/>
    <cellStyle name="Normal 5 17 13 2 8" xfId="34654" xr:uid="{00000000-0005-0000-0000-0000FA860000}"/>
    <cellStyle name="Normal 5 17 13 2 9" xfId="34655" xr:uid="{00000000-0005-0000-0000-0000FB860000}"/>
    <cellStyle name="Normal 5 17 13 3" xfId="34656" xr:uid="{00000000-0005-0000-0000-0000FC860000}"/>
    <cellStyle name="Normal 5 17 13 3 10" xfId="34657" xr:uid="{00000000-0005-0000-0000-0000FD860000}"/>
    <cellStyle name="Normal 5 17 13 3 2" xfId="34658" xr:uid="{00000000-0005-0000-0000-0000FE860000}"/>
    <cellStyle name="Normal 5 17 13 3 3" xfId="34659" xr:uid="{00000000-0005-0000-0000-0000FF860000}"/>
    <cellStyle name="Normal 5 17 13 3 4" xfId="34660" xr:uid="{00000000-0005-0000-0000-000000870000}"/>
    <cellStyle name="Normal 5 17 13 3 5" xfId="34661" xr:uid="{00000000-0005-0000-0000-000001870000}"/>
    <cellStyle name="Normal 5 17 13 3 6" xfId="34662" xr:uid="{00000000-0005-0000-0000-000002870000}"/>
    <cellStyle name="Normal 5 17 13 3 7" xfId="34663" xr:uid="{00000000-0005-0000-0000-000003870000}"/>
    <cellStyle name="Normal 5 17 13 3 8" xfId="34664" xr:uid="{00000000-0005-0000-0000-000004870000}"/>
    <cellStyle name="Normal 5 17 13 3 9" xfId="34665" xr:uid="{00000000-0005-0000-0000-000005870000}"/>
    <cellStyle name="Normal 5 17 13 4" xfId="34666" xr:uid="{00000000-0005-0000-0000-000006870000}"/>
    <cellStyle name="Normal 5 17 13 4 10" xfId="34667" xr:uid="{00000000-0005-0000-0000-000007870000}"/>
    <cellStyle name="Normal 5 17 13 4 2" xfId="34668" xr:uid="{00000000-0005-0000-0000-000008870000}"/>
    <cellStyle name="Normal 5 17 13 4 3" xfId="34669" xr:uid="{00000000-0005-0000-0000-000009870000}"/>
    <cellStyle name="Normal 5 17 13 4 4" xfId="34670" xr:uid="{00000000-0005-0000-0000-00000A870000}"/>
    <cellStyle name="Normal 5 17 13 4 5" xfId="34671" xr:uid="{00000000-0005-0000-0000-00000B870000}"/>
    <cellStyle name="Normal 5 17 13 4 6" xfId="34672" xr:uid="{00000000-0005-0000-0000-00000C870000}"/>
    <cellStyle name="Normal 5 17 13 4 7" xfId="34673" xr:uid="{00000000-0005-0000-0000-00000D870000}"/>
    <cellStyle name="Normal 5 17 13 4 8" xfId="34674" xr:uid="{00000000-0005-0000-0000-00000E870000}"/>
    <cellStyle name="Normal 5 17 13 4 9" xfId="34675" xr:uid="{00000000-0005-0000-0000-00000F870000}"/>
    <cellStyle name="Normal 5 17 13 5" xfId="34676" xr:uid="{00000000-0005-0000-0000-000010870000}"/>
    <cellStyle name="Normal 5 17 13 5 10" xfId="34677" xr:uid="{00000000-0005-0000-0000-000011870000}"/>
    <cellStyle name="Normal 5 17 13 5 2" xfId="34678" xr:uid="{00000000-0005-0000-0000-000012870000}"/>
    <cellStyle name="Normal 5 17 13 5 3" xfId="34679" xr:uid="{00000000-0005-0000-0000-000013870000}"/>
    <cellStyle name="Normal 5 17 13 5 4" xfId="34680" xr:uid="{00000000-0005-0000-0000-000014870000}"/>
    <cellStyle name="Normal 5 17 13 5 5" xfId="34681" xr:uid="{00000000-0005-0000-0000-000015870000}"/>
    <cellStyle name="Normal 5 17 13 5 6" xfId="34682" xr:uid="{00000000-0005-0000-0000-000016870000}"/>
    <cellStyle name="Normal 5 17 13 5 7" xfId="34683" xr:uid="{00000000-0005-0000-0000-000017870000}"/>
    <cellStyle name="Normal 5 17 13 5 8" xfId="34684" xr:uid="{00000000-0005-0000-0000-000018870000}"/>
    <cellStyle name="Normal 5 17 13 5 9" xfId="34685" xr:uid="{00000000-0005-0000-0000-000019870000}"/>
    <cellStyle name="Normal 5 17 13 6" xfId="34686" xr:uid="{00000000-0005-0000-0000-00001A870000}"/>
    <cellStyle name="Normal 5 17 13 7" xfId="34687" xr:uid="{00000000-0005-0000-0000-00001B870000}"/>
    <cellStyle name="Normal 5 17 13 8" xfId="34688" xr:uid="{00000000-0005-0000-0000-00001C870000}"/>
    <cellStyle name="Normal 5 17 13 9" xfId="34689" xr:uid="{00000000-0005-0000-0000-00001D870000}"/>
    <cellStyle name="Normal 5 17 14" xfId="34690" xr:uid="{00000000-0005-0000-0000-00001E870000}"/>
    <cellStyle name="Normal 5 17 14 10" xfId="34691" xr:uid="{00000000-0005-0000-0000-00001F870000}"/>
    <cellStyle name="Normal 5 17 14 11" xfId="34692" xr:uid="{00000000-0005-0000-0000-000020870000}"/>
    <cellStyle name="Normal 5 17 14 12" xfId="34693" xr:uid="{00000000-0005-0000-0000-000021870000}"/>
    <cellStyle name="Normal 5 17 14 13" xfId="34694" xr:uid="{00000000-0005-0000-0000-000022870000}"/>
    <cellStyle name="Normal 5 17 14 14" xfId="34695" xr:uid="{00000000-0005-0000-0000-000023870000}"/>
    <cellStyle name="Normal 5 17 14 2" xfId="34696" xr:uid="{00000000-0005-0000-0000-000024870000}"/>
    <cellStyle name="Normal 5 17 14 2 10" xfId="34697" xr:uid="{00000000-0005-0000-0000-000025870000}"/>
    <cellStyle name="Normal 5 17 14 2 2" xfId="34698" xr:uid="{00000000-0005-0000-0000-000026870000}"/>
    <cellStyle name="Normal 5 17 14 2 3" xfId="34699" xr:uid="{00000000-0005-0000-0000-000027870000}"/>
    <cellStyle name="Normal 5 17 14 2 4" xfId="34700" xr:uid="{00000000-0005-0000-0000-000028870000}"/>
    <cellStyle name="Normal 5 17 14 2 5" xfId="34701" xr:uid="{00000000-0005-0000-0000-000029870000}"/>
    <cellStyle name="Normal 5 17 14 2 6" xfId="34702" xr:uid="{00000000-0005-0000-0000-00002A870000}"/>
    <cellStyle name="Normal 5 17 14 2 7" xfId="34703" xr:uid="{00000000-0005-0000-0000-00002B870000}"/>
    <cellStyle name="Normal 5 17 14 2 8" xfId="34704" xr:uid="{00000000-0005-0000-0000-00002C870000}"/>
    <cellStyle name="Normal 5 17 14 2 9" xfId="34705" xr:uid="{00000000-0005-0000-0000-00002D870000}"/>
    <cellStyle name="Normal 5 17 14 3" xfId="34706" xr:uid="{00000000-0005-0000-0000-00002E870000}"/>
    <cellStyle name="Normal 5 17 14 3 10" xfId="34707" xr:uid="{00000000-0005-0000-0000-00002F870000}"/>
    <cellStyle name="Normal 5 17 14 3 2" xfId="34708" xr:uid="{00000000-0005-0000-0000-000030870000}"/>
    <cellStyle name="Normal 5 17 14 3 3" xfId="34709" xr:uid="{00000000-0005-0000-0000-000031870000}"/>
    <cellStyle name="Normal 5 17 14 3 4" xfId="34710" xr:uid="{00000000-0005-0000-0000-000032870000}"/>
    <cellStyle name="Normal 5 17 14 3 5" xfId="34711" xr:uid="{00000000-0005-0000-0000-000033870000}"/>
    <cellStyle name="Normal 5 17 14 3 6" xfId="34712" xr:uid="{00000000-0005-0000-0000-000034870000}"/>
    <cellStyle name="Normal 5 17 14 3 7" xfId="34713" xr:uid="{00000000-0005-0000-0000-000035870000}"/>
    <cellStyle name="Normal 5 17 14 3 8" xfId="34714" xr:uid="{00000000-0005-0000-0000-000036870000}"/>
    <cellStyle name="Normal 5 17 14 3 9" xfId="34715" xr:uid="{00000000-0005-0000-0000-000037870000}"/>
    <cellStyle name="Normal 5 17 14 4" xfId="34716" xr:uid="{00000000-0005-0000-0000-000038870000}"/>
    <cellStyle name="Normal 5 17 14 4 10" xfId="34717" xr:uid="{00000000-0005-0000-0000-000039870000}"/>
    <cellStyle name="Normal 5 17 14 4 2" xfId="34718" xr:uid="{00000000-0005-0000-0000-00003A870000}"/>
    <cellStyle name="Normal 5 17 14 4 3" xfId="34719" xr:uid="{00000000-0005-0000-0000-00003B870000}"/>
    <cellStyle name="Normal 5 17 14 4 4" xfId="34720" xr:uid="{00000000-0005-0000-0000-00003C870000}"/>
    <cellStyle name="Normal 5 17 14 4 5" xfId="34721" xr:uid="{00000000-0005-0000-0000-00003D870000}"/>
    <cellStyle name="Normal 5 17 14 4 6" xfId="34722" xr:uid="{00000000-0005-0000-0000-00003E870000}"/>
    <cellStyle name="Normal 5 17 14 4 7" xfId="34723" xr:uid="{00000000-0005-0000-0000-00003F870000}"/>
    <cellStyle name="Normal 5 17 14 4 8" xfId="34724" xr:uid="{00000000-0005-0000-0000-000040870000}"/>
    <cellStyle name="Normal 5 17 14 4 9" xfId="34725" xr:uid="{00000000-0005-0000-0000-000041870000}"/>
    <cellStyle name="Normal 5 17 14 5" xfId="34726" xr:uid="{00000000-0005-0000-0000-000042870000}"/>
    <cellStyle name="Normal 5 17 14 5 10" xfId="34727" xr:uid="{00000000-0005-0000-0000-000043870000}"/>
    <cellStyle name="Normal 5 17 14 5 2" xfId="34728" xr:uid="{00000000-0005-0000-0000-000044870000}"/>
    <cellStyle name="Normal 5 17 14 5 3" xfId="34729" xr:uid="{00000000-0005-0000-0000-000045870000}"/>
    <cellStyle name="Normal 5 17 14 5 4" xfId="34730" xr:uid="{00000000-0005-0000-0000-000046870000}"/>
    <cellStyle name="Normal 5 17 14 5 5" xfId="34731" xr:uid="{00000000-0005-0000-0000-000047870000}"/>
    <cellStyle name="Normal 5 17 14 5 6" xfId="34732" xr:uid="{00000000-0005-0000-0000-000048870000}"/>
    <cellStyle name="Normal 5 17 14 5 7" xfId="34733" xr:uid="{00000000-0005-0000-0000-000049870000}"/>
    <cellStyle name="Normal 5 17 14 5 8" xfId="34734" xr:uid="{00000000-0005-0000-0000-00004A870000}"/>
    <cellStyle name="Normal 5 17 14 5 9" xfId="34735" xr:uid="{00000000-0005-0000-0000-00004B870000}"/>
    <cellStyle name="Normal 5 17 14 6" xfId="34736" xr:uid="{00000000-0005-0000-0000-00004C870000}"/>
    <cellStyle name="Normal 5 17 14 7" xfId="34737" xr:uid="{00000000-0005-0000-0000-00004D870000}"/>
    <cellStyle name="Normal 5 17 14 8" xfId="34738" xr:uid="{00000000-0005-0000-0000-00004E870000}"/>
    <cellStyle name="Normal 5 17 14 9" xfId="34739" xr:uid="{00000000-0005-0000-0000-00004F870000}"/>
    <cellStyle name="Normal 5 17 15" xfId="34740" xr:uid="{00000000-0005-0000-0000-000050870000}"/>
    <cellStyle name="Normal 5 17 15 10" xfId="34741" xr:uid="{00000000-0005-0000-0000-000051870000}"/>
    <cellStyle name="Normal 5 17 15 11" xfId="34742" xr:uid="{00000000-0005-0000-0000-000052870000}"/>
    <cellStyle name="Normal 5 17 15 12" xfId="34743" xr:uid="{00000000-0005-0000-0000-000053870000}"/>
    <cellStyle name="Normal 5 17 15 13" xfId="34744" xr:uid="{00000000-0005-0000-0000-000054870000}"/>
    <cellStyle name="Normal 5 17 15 14" xfId="34745" xr:uid="{00000000-0005-0000-0000-000055870000}"/>
    <cellStyle name="Normal 5 17 15 2" xfId="34746" xr:uid="{00000000-0005-0000-0000-000056870000}"/>
    <cellStyle name="Normal 5 17 15 2 10" xfId="34747" xr:uid="{00000000-0005-0000-0000-000057870000}"/>
    <cellStyle name="Normal 5 17 15 2 2" xfId="34748" xr:uid="{00000000-0005-0000-0000-000058870000}"/>
    <cellStyle name="Normal 5 17 15 2 3" xfId="34749" xr:uid="{00000000-0005-0000-0000-000059870000}"/>
    <cellStyle name="Normal 5 17 15 2 4" xfId="34750" xr:uid="{00000000-0005-0000-0000-00005A870000}"/>
    <cellStyle name="Normal 5 17 15 2 5" xfId="34751" xr:uid="{00000000-0005-0000-0000-00005B870000}"/>
    <cellStyle name="Normal 5 17 15 2 6" xfId="34752" xr:uid="{00000000-0005-0000-0000-00005C870000}"/>
    <cellStyle name="Normal 5 17 15 2 7" xfId="34753" xr:uid="{00000000-0005-0000-0000-00005D870000}"/>
    <cellStyle name="Normal 5 17 15 2 8" xfId="34754" xr:uid="{00000000-0005-0000-0000-00005E870000}"/>
    <cellStyle name="Normal 5 17 15 2 9" xfId="34755" xr:uid="{00000000-0005-0000-0000-00005F870000}"/>
    <cellStyle name="Normal 5 17 15 3" xfId="34756" xr:uid="{00000000-0005-0000-0000-000060870000}"/>
    <cellStyle name="Normal 5 17 15 3 10" xfId="34757" xr:uid="{00000000-0005-0000-0000-000061870000}"/>
    <cellStyle name="Normal 5 17 15 3 2" xfId="34758" xr:uid="{00000000-0005-0000-0000-000062870000}"/>
    <cellStyle name="Normal 5 17 15 3 3" xfId="34759" xr:uid="{00000000-0005-0000-0000-000063870000}"/>
    <cellStyle name="Normal 5 17 15 3 4" xfId="34760" xr:uid="{00000000-0005-0000-0000-000064870000}"/>
    <cellStyle name="Normal 5 17 15 3 5" xfId="34761" xr:uid="{00000000-0005-0000-0000-000065870000}"/>
    <cellStyle name="Normal 5 17 15 3 6" xfId="34762" xr:uid="{00000000-0005-0000-0000-000066870000}"/>
    <cellStyle name="Normal 5 17 15 3 7" xfId="34763" xr:uid="{00000000-0005-0000-0000-000067870000}"/>
    <cellStyle name="Normal 5 17 15 3 8" xfId="34764" xr:uid="{00000000-0005-0000-0000-000068870000}"/>
    <cellStyle name="Normal 5 17 15 3 9" xfId="34765" xr:uid="{00000000-0005-0000-0000-000069870000}"/>
    <cellStyle name="Normal 5 17 15 4" xfId="34766" xr:uid="{00000000-0005-0000-0000-00006A870000}"/>
    <cellStyle name="Normal 5 17 15 4 10" xfId="34767" xr:uid="{00000000-0005-0000-0000-00006B870000}"/>
    <cellStyle name="Normal 5 17 15 4 2" xfId="34768" xr:uid="{00000000-0005-0000-0000-00006C870000}"/>
    <cellStyle name="Normal 5 17 15 4 3" xfId="34769" xr:uid="{00000000-0005-0000-0000-00006D870000}"/>
    <cellStyle name="Normal 5 17 15 4 4" xfId="34770" xr:uid="{00000000-0005-0000-0000-00006E870000}"/>
    <cellStyle name="Normal 5 17 15 4 5" xfId="34771" xr:uid="{00000000-0005-0000-0000-00006F870000}"/>
    <cellStyle name="Normal 5 17 15 4 6" xfId="34772" xr:uid="{00000000-0005-0000-0000-000070870000}"/>
    <cellStyle name="Normal 5 17 15 4 7" xfId="34773" xr:uid="{00000000-0005-0000-0000-000071870000}"/>
    <cellStyle name="Normal 5 17 15 4 8" xfId="34774" xr:uid="{00000000-0005-0000-0000-000072870000}"/>
    <cellStyle name="Normal 5 17 15 4 9" xfId="34775" xr:uid="{00000000-0005-0000-0000-000073870000}"/>
    <cellStyle name="Normal 5 17 15 5" xfId="34776" xr:uid="{00000000-0005-0000-0000-000074870000}"/>
    <cellStyle name="Normal 5 17 15 5 10" xfId="34777" xr:uid="{00000000-0005-0000-0000-000075870000}"/>
    <cellStyle name="Normal 5 17 15 5 2" xfId="34778" xr:uid="{00000000-0005-0000-0000-000076870000}"/>
    <cellStyle name="Normal 5 17 15 5 3" xfId="34779" xr:uid="{00000000-0005-0000-0000-000077870000}"/>
    <cellStyle name="Normal 5 17 15 5 4" xfId="34780" xr:uid="{00000000-0005-0000-0000-000078870000}"/>
    <cellStyle name="Normal 5 17 15 5 5" xfId="34781" xr:uid="{00000000-0005-0000-0000-000079870000}"/>
    <cellStyle name="Normal 5 17 15 5 6" xfId="34782" xr:uid="{00000000-0005-0000-0000-00007A870000}"/>
    <cellStyle name="Normal 5 17 15 5 7" xfId="34783" xr:uid="{00000000-0005-0000-0000-00007B870000}"/>
    <cellStyle name="Normal 5 17 15 5 8" xfId="34784" xr:uid="{00000000-0005-0000-0000-00007C870000}"/>
    <cellStyle name="Normal 5 17 15 5 9" xfId="34785" xr:uid="{00000000-0005-0000-0000-00007D870000}"/>
    <cellStyle name="Normal 5 17 15 6" xfId="34786" xr:uid="{00000000-0005-0000-0000-00007E870000}"/>
    <cellStyle name="Normal 5 17 15 7" xfId="34787" xr:uid="{00000000-0005-0000-0000-00007F870000}"/>
    <cellStyle name="Normal 5 17 15 8" xfId="34788" xr:uid="{00000000-0005-0000-0000-000080870000}"/>
    <cellStyle name="Normal 5 17 15 9" xfId="34789" xr:uid="{00000000-0005-0000-0000-000081870000}"/>
    <cellStyle name="Normal 5 17 16" xfId="34790" xr:uid="{00000000-0005-0000-0000-000082870000}"/>
    <cellStyle name="Normal 5 17 16 10" xfId="34791" xr:uid="{00000000-0005-0000-0000-000083870000}"/>
    <cellStyle name="Normal 5 17 16 11" xfId="34792" xr:uid="{00000000-0005-0000-0000-000084870000}"/>
    <cellStyle name="Normal 5 17 16 12" xfId="34793" xr:uid="{00000000-0005-0000-0000-000085870000}"/>
    <cellStyle name="Normal 5 17 16 13" xfId="34794" xr:uid="{00000000-0005-0000-0000-000086870000}"/>
    <cellStyle name="Normal 5 17 16 14" xfId="34795" xr:uid="{00000000-0005-0000-0000-000087870000}"/>
    <cellStyle name="Normal 5 17 16 2" xfId="34796" xr:uid="{00000000-0005-0000-0000-000088870000}"/>
    <cellStyle name="Normal 5 17 16 2 10" xfId="34797" xr:uid="{00000000-0005-0000-0000-000089870000}"/>
    <cellStyle name="Normal 5 17 16 2 2" xfId="34798" xr:uid="{00000000-0005-0000-0000-00008A870000}"/>
    <cellStyle name="Normal 5 17 16 2 3" xfId="34799" xr:uid="{00000000-0005-0000-0000-00008B870000}"/>
    <cellStyle name="Normal 5 17 16 2 4" xfId="34800" xr:uid="{00000000-0005-0000-0000-00008C870000}"/>
    <cellStyle name="Normal 5 17 16 2 5" xfId="34801" xr:uid="{00000000-0005-0000-0000-00008D870000}"/>
    <cellStyle name="Normal 5 17 16 2 6" xfId="34802" xr:uid="{00000000-0005-0000-0000-00008E870000}"/>
    <cellStyle name="Normal 5 17 16 2 7" xfId="34803" xr:uid="{00000000-0005-0000-0000-00008F870000}"/>
    <cellStyle name="Normal 5 17 16 2 8" xfId="34804" xr:uid="{00000000-0005-0000-0000-000090870000}"/>
    <cellStyle name="Normal 5 17 16 2 9" xfId="34805" xr:uid="{00000000-0005-0000-0000-000091870000}"/>
    <cellStyle name="Normal 5 17 16 3" xfId="34806" xr:uid="{00000000-0005-0000-0000-000092870000}"/>
    <cellStyle name="Normal 5 17 16 3 10" xfId="34807" xr:uid="{00000000-0005-0000-0000-000093870000}"/>
    <cellStyle name="Normal 5 17 16 3 2" xfId="34808" xr:uid="{00000000-0005-0000-0000-000094870000}"/>
    <cellStyle name="Normal 5 17 16 3 3" xfId="34809" xr:uid="{00000000-0005-0000-0000-000095870000}"/>
    <cellStyle name="Normal 5 17 16 3 4" xfId="34810" xr:uid="{00000000-0005-0000-0000-000096870000}"/>
    <cellStyle name="Normal 5 17 16 3 5" xfId="34811" xr:uid="{00000000-0005-0000-0000-000097870000}"/>
    <cellStyle name="Normal 5 17 16 3 6" xfId="34812" xr:uid="{00000000-0005-0000-0000-000098870000}"/>
    <cellStyle name="Normal 5 17 16 3 7" xfId="34813" xr:uid="{00000000-0005-0000-0000-000099870000}"/>
    <cellStyle name="Normal 5 17 16 3 8" xfId="34814" xr:uid="{00000000-0005-0000-0000-00009A870000}"/>
    <cellStyle name="Normal 5 17 16 3 9" xfId="34815" xr:uid="{00000000-0005-0000-0000-00009B870000}"/>
    <cellStyle name="Normal 5 17 16 4" xfId="34816" xr:uid="{00000000-0005-0000-0000-00009C870000}"/>
    <cellStyle name="Normal 5 17 16 4 10" xfId="34817" xr:uid="{00000000-0005-0000-0000-00009D870000}"/>
    <cellStyle name="Normal 5 17 16 4 2" xfId="34818" xr:uid="{00000000-0005-0000-0000-00009E870000}"/>
    <cellStyle name="Normal 5 17 16 4 3" xfId="34819" xr:uid="{00000000-0005-0000-0000-00009F870000}"/>
    <cellStyle name="Normal 5 17 16 4 4" xfId="34820" xr:uid="{00000000-0005-0000-0000-0000A0870000}"/>
    <cellStyle name="Normal 5 17 16 4 5" xfId="34821" xr:uid="{00000000-0005-0000-0000-0000A1870000}"/>
    <cellStyle name="Normal 5 17 16 4 6" xfId="34822" xr:uid="{00000000-0005-0000-0000-0000A2870000}"/>
    <cellStyle name="Normal 5 17 16 4 7" xfId="34823" xr:uid="{00000000-0005-0000-0000-0000A3870000}"/>
    <cellStyle name="Normal 5 17 16 4 8" xfId="34824" xr:uid="{00000000-0005-0000-0000-0000A4870000}"/>
    <cellStyle name="Normal 5 17 16 4 9" xfId="34825" xr:uid="{00000000-0005-0000-0000-0000A5870000}"/>
    <cellStyle name="Normal 5 17 16 5" xfId="34826" xr:uid="{00000000-0005-0000-0000-0000A6870000}"/>
    <cellStyle name="Normal 5 17 16 5 10" xfId="34827" xr:uid="{00000000-0005-0000-0000-0000A7870000}"/>
    <cellStyle name="Normal 5 17 16 5 2" xfId="34828" xr:uid="{00000000-0005-0000-0000-0000A8870000}"/>
    <cellStyle name="Normal 5 17 16 5 3" xfId="34829" xr:uid="{00000000-0005-0000-0000-0000A9870000}"/>
    <cellStyle name="Normal 5 17 16 5 4" xfId="34830" xr:uid="{00000000-0005-0000-0000-0000AA870000}"/>
    <cellStyle name="Normal 5 17 16 5 5" xfId="34831" xr:uid="{00000000-0005-0000-0000-0000AB870000}"/>
    <cellStyle name="Normal 5 17 16 5 6" xfId="34832" xr:uid="{00000000-0005-0000-0000-0000AC870000}"/>
    <cellStyle name="Normal 5 17 16 5 7" xfId="34833" xr:uid="{00000000-0005-0000-0000-0000AD870000}"/>
    <cellStyle name="Normal 5 17 16 5 8" xfId="34834" xr:uid="{00000000-0005-0000-0000-0000AE870000}"/>
    <cellStyle name="Normal 5 17 16 5 9" xfId="34835" xr:uid="{00000000-0005-0000-0000-0000AF870000}"/>
    <cellStyle name="Normal 5 17 16 6" xfId="34836" xr:uid="{00000000-0005-0000-0000-0000B0870000}"/>
    <cellStyle name="Normal 5 17 16 7" xfId="34837" xr:uid="{00000000-0005-0000-0000-0000B1870000}"/>
    <cellStyle name="Normal 5 17 16 8" xfId="34838" xr:uid="{00000000-0005-0000-0000-0000B2870000}"/>
    <cellStyle name="Normal 5 17 16 9" xfId="34839" xr:uid="{00000000-0005-0000-0000-0000B3870000}"/>
    <cellStyle name="Normal 5 17 17" xfId="34840" xr:uid="{00000000-0005-0000-0000-0000B4870000}"/>
    <cellStyle name="Normal 5 17 17 10" xfId="34841" xr:uid="{00000000-0005-0000-0000-0000B5870000}"/>
    <cellStyle name="Normal 5 17 17 11" xfId="34842" xr:uid="{00000000-0005-0000-0000-0000B6870000}"/>
    <cellStyle name="Normal 5 17 17 12" xfId="34843" xr:uid="{00000000-0005-0000-0000-0000B7870000}"/>
    <cellStyle name="Normal 5 17 17 13" xfId="34844" xr:uid="{00000000-0005-0000-0000-0000B8870000}"/>
    <cellStyle name="Normal 5 17 17 14" xfId="34845" xr:uid="{00000000-0005-0000-0000-0000B9870000}"/>
    <cellStyle name="Normal 5 17 17 2" xfId="34846" xr:uid="{00000000-0005-0000-0000-0000BA870000}"/>
    <cellStyle name="Normal 5 17 17 2 10" xfId="34847" xr:uid="{00000000-0005-0000-0000-0000BB870000}"/>
    <cellStyle name="Normal 5 17 17 2 2" xfId="34848" xr:uid="{00000000-0005-0000-0000-0000BC870000}"/>
    <cellStyle name="Normal 5 17 17 2 3" xfId="34849" xr:uid="{00000000-0005-0000-0000-0000BD870000}"/>
    <cellStyle name="Normal 5 17 17 2 4" xfId="34850" xr:uid="{00000000-0005-0000-0000-0000BE870000}"/>
    <cellStyle name="Normal 5 17 17 2 5" xfId="34851" xr:uid="{00000000-0005-0000-0000-0000BF870000}"/>
    <cellStyle name="Normal 5 17 17 2 6" xfId="34852" xr:uid="{00000000-0005-0000-0000-0000C0870000}"/>
    <cellStyle name="Normal 5 17 17 2 7" xfId="34853" xr:uid="{00000000-0005-0000-0000-0000C1870000}"/>
    <cellStyle name="Normal 5 17 17 2 8" xfId="34854" xr:uid="{00000000-0005-0000-0000-0000C2870000}"/>
    <cellStyle name="Normal 5 17 17 2 9" xfId="34855" xr:uid="{00000000-0005-0000-0000-0000C3870000}"/>
    <cellStyle name="Normal 5 17 17 3" xfId="34856" xr:uid="{00000000-0005-0000-0000-0000C4870000}"/>
    <cellStyle name="Normal 5 17 17 3 10" xfId="34857" xr:uid="{00000000-0005-0000-0000-0000C5870000}"/>
    <cellStyle name="Normal 5 17 17 3 2" xfId="34858" xr:uid="{00000000-0005-0000-0000-0000C6870000}"/>
    <cellStyle name="Normal 5 17 17 3 3" xfId="34859" xr:uid="{00000000-0005-0000-0000-0000C7870000}"/>
    <cellStyle name="Normal 5 17 17 3 4" xfId="34860" xr:uid="{00000000-0005-0000-0000-0000C8870000}"/>
    <cellStyle name="Normal 5 17 17 3 5" xfId="34861" xr:uid="{00000000-0005-0000-0000-0000C9870000}"/>
    <cellStyle name="Normal 5 17 17 3 6" xfId="34862" xr:uid="{00000000-0005-0000-0000-0000CA870000}"/>
    <cellStyle name="Normal 5 17 17 3 7" xfId="34863" xr:uid="{00000000-0005-0000-0000-0000CB870000}"/>
    <cellStyle name="Normal 5 17 17 3 8" xfId="34864" xr:uid="{00000000-0005-0000-0000-0000CC870000}"/>
    <cellStyle name="Normal 5 17 17 3 9" xfId="34865" xr:uid="{00000000-0005-0000-0000-0000CD870000}"/>
    <cellStyle name="Normal 5 17 17 4" xfId="34866" xr:uid="{00000000-0005-0000-0000-0000CE870000}"/>
    <cellStyle name="Normal 5 17 17 4 10" xfId="34867" xr:uid="{00000000-0005-0000-0000-0000CF870000}"/>
    <cellStyle name="Normal 5 17 17 4 2" xfId="34868" xr:uid="{00000000-0005-0000-0000-0000D0870000}"/>
    <cellStyle name="Normal 5 17 17 4 3" xfId="34869" xr:uid="{00000000-0005-0000-0000-0000D1870000}"/>
    <cellStyle name="Normal 5 17 17 4 4" xfId="34870" xr:uid="{00000000-0005-0000-0000-0000D2870000}"/>
    <cellStyle name="Normal 5 17 17 4 5" xfId="34871" xr:uid="{00000000-0005-0000-0000-0000D3870000}"/>
    <cellStyle name="Normal 5 17 17 4 6" xfId="34872" xr:uid="{00000000-0005-0000-0000-0000D4870000}"/>
    <cellStyle name="Normal 5 17 17 4 7" xfId="34873" xr:uid="{00000000-0005-0000-0000-0000D5870000}"/>
    <cellStyle name="Normal 5 17 17 4 8" xfId="34874" xr:uid="{00000000-0005-0000-0000-0000D6870000}"/>
    <cellStyle name="Normal 5 17 17 4 9" xfId="34875" xr:uid="{00000000-0005-0000-0000-0000D7870000}"/>
    <cellStyle name="Normal 5 17 17 5" xfId="34876" xr:uid="{00000000-0005-0000-0000-0000D8870000}"/>
    <cellStyle name="Normal 5 17 17 5 10" xfId="34877" xr:uid="{00000000-0005-0000-0000-0000D9870000}"/>
    <cellStyle name="Normal 5 17 17 5 2" xfId="34878" xr:uid="{00000000-0005-0000-0000-0000DA870000}"/>
    <cellStyle name="Normal 5 17 17 5 3" xfId="34879" xr:uid="{00000000-0005-0000-0000-0000DB870000}"/>
    <cellStyle name="Normal 5 17 17 5 4" xfId="34880" xr:uid="{00000000-0005-0000-0000-0000DC870000}"/>
    <cellStyle name="Normal 5 17 17 5 5" xfId="34881" xr:uid="{00000000-0005-0000-0000-0000DD870000}"/>
    <cellStyle name="Normal 5 17 17 5 6" xfId="34882" xr:uid="{00000000-0005-0000-0000-0000DE870000}"/>
    <cellStyle name="Normal 5 17 17 5 7" xfId="34883" xr:uid="{00000000-0005-0000-0000-0000DF870000}"/>
    <cellStyle name="Normal 5 17 17 5 8" xfId="34884" xr:uid="{00000000-0005-0000-0000-0000E0870000}"/>
    <cellStyle name="Normal 5 17 17 5 9" xfId="34885" xr:uid="{00000000-0005-0000-0000-0000E1870000}"/>
    <cellStyle name="Normal 5 17 17 6" xfId="34886" xr:uid="{00000000-0005-0000-0000-0000E2870000}"/>
    <cellStyle name="Normal 5 17 17 7" xfId="34887" xr:uid="{00000000-0005-0000-0000-0000E3870000}"/>
    <cellStyle name="Normal 5 17 17 8" xfId="34888" xr:uid="{00000000-0005-0000-0000-0000E4870000}"/>
    <cellStyle name="Normal 5 17 17 9" xfId="34889" xr:uid="{00000000-0005-0000-0000-0000E5870000}"/>
    <cellStyle name="Normal 5 17 18" xfId="34890" xr:uid="{00000000-0005-0000-0000-0000E6870000}"/>
    <cellStyle name="Normal 5 17 18 10" xfId="34891" xr:uid="{00000000-0005-0000-0000-0000E7870000}"/>
    <cellStyle name="Normal 5 17 18 11" xfId="34892" xr:uid="{00000000-0005-0000-0000-0000E8870000}"/>
    <cellStyle name="Normal 5 17 18 12" xfId="34893" xr:uid="{00000000-0005-0000-0000-0000E9870000}"/>
    <cellStyle name="Normal 5 17 18 13" xfId="34894" xr:uid="{00000000-0005-0000-0000-0000EA870000}"/>
    <cellStyle name="Normal 5 17 18 14" xfId="34895" xr:uid="{00000000-0005-0000-0000-0000EB870000}"/>
    <cellStyle name="Normal 5 17 18 2" xfId="34896" xr:uid="{00000000-0005-0000-0000-0000EC870000}"/>
    <cellStyle name="Normal 5 17 18 2 10" xfId="34897" xr:uid="{00000000-0005-0000-0000-0000ED870000}"/>
    <cellStyle name="Normal 5 17 18 2 2" xfId="34898" xr:uid="{00000000-0005-0000-0000-0000EE870000}"/>
    <cellStyle name="Normal 5 17 18 2 3" xfId="34899" xr:uid="{00000000-0005-0000-0000-0000EF870000}"/>
    <cellStyle name="Normal 5 17 18 2 4" xfId="34900" xr:uid="{00000000-0005-0000-0000-0000F0870000}"/>
    <cellStyle name="Normal 5 17 18 2 5" xfId="34901" xr:uid="{00000000-0005-0000-0000-0000F1870000}"/>
    <cellStyle name="Normal 5 17 18 2 6" xfId="34902" xr:uid="{00000000-0005-0000-0000-0000F2870000}"/>
    <cellStyle name="Normal 5 17 18 2 7" xfId="34903" xr:uid="{00000000-0005-0000-0000-0000F3870000}"/>
    <cellStyle name="Normal 5 17 18 2 8" xfId="34904" xr:uid="{00000000-0005-0000-0000-0000F4870000}"/>
    <cellStyle name="Normal 5 17 18 2 9" xfId="34905" xr:uid="{00000000-0005-0000-0000-0000F5870000}"/>
    <cellStyle name="Normal 5 17 18 3" xfId="34906" xr:uid="{00000000-0005-0000-0000-0000F6870000}"/>
    <cellStyle name="Normal 5 17 18 3 10" xfId="34907" xr:uid="{00000000-0005-0000-0000-0000F7870000}"/>
    <cellStyle name="Normal 5 17 18 3 2" xfId="34908" xr:uid="{00000000-0005-0000-0000-0000F8870000}"/>
    <cellStyle name="Normal 5 17 18 3 3" xfId="34909" xr:uid="{00000000-0005-0000-0000-0000F9870000}"/>
    <cellStyle name="Normal 5 17 18 3 4" xfId="34910" xr:uid="{00000000-0005-0000-0000-0000FA870000}"/>
    <cellStyle name="Normal 5 17 18 3 5" xfId="34911" xr:uid="{00000000-0005-0000-0000-0000FB870000}"/>
    <cellStyle name="Normal 5 17 18 3 6" xfId="34912" xr:uid="{00000000-0005-0000-0000-0000FC870000}"/>
    <cellStyle name="Normal 5 17 18 3 7" xfId="34913" xr:uid="{00000000-0005-0000-0000-0000FD870000}"/>
    <cellStyle name="Normal 5 17 18 3 8" xfId="34914" xr:uid="{00000000-0005-0000-0000-0000FE870000}"/>
    <cellStyle name="Normal 5 17 18 3 9" xfId="34915" xr:uid="{00000000-0005-0000-0000-0000FF870000}"/>
    <cellStyle name="Normal 5 17 18 4" xfId="34916" xr:uid="{00000000-0005-0000-0000-000000880000}"/>
    <cellStyle name="Normal 5 17 18 4 10" xfId="34917" xr:uid="{00000000-0005-0000-0000-000001880000}"/>
    <cellStyle name="Normal 5 17 18 4 2" xfId="34918" xr:uid="{00000000-0005-0000-0000-000002880000}"/>
    <cellStyle name="Normal 5 17 18 4 3" xfId="34919" xr:uid="{00000000-0005-0000-0000-000003880000}"/>
    <cellStyle name="Normal 5 17 18 4 4" xfId="34920" xr:uid="{00000000-0005-0000-0000-000004880000}"/>
    <cellStyle name="Normal 5 17 18 4 5" xfId="34921" xr:uid="{00000000-0005-0000-0000-000005880000}"/>
    <cellStyle name="Normal 5 17 18 4 6" xfId="34922" xr:uid="{00000000-0005-0000-0000-000006880000}"/>
    <cellStyle name="Normal 5 17 18 4 7" xfId="34923" xr:uid="{00000000-0005-0000-0000-000007880000}"/>
    <cellStyle name="Normal 5 17 18 4 8" xfId="34924" xr:uid="{00000000-0005-0000-0000-000008880000}"/>
    <cellStyle name="Normal 5 17 18 4 9" xfId="34925" xr:uid="{00000000-0005-0000-0000-000009880000}"/>
    <cellStyle name="Normal 5 17 18 5" xfId="34926" xr:uid="{00000000-0005-0000-0000-00000A880000}"/>
    <cellStyle name="Normal 5 17 18 5 10" xfId="34927" xr:uid="{00000000-0005-0000-0000-00000B880000}"/>
    <cellStyle name="Normal 5 17 18 5 2" xfId="34928" xr:uid="{00000000-0005-0000-0000-00000C880000}"/>
    <cellStyle name="Normal 5 17 18 5 3" xfId="34929" xr:uid="{00000000-0005-0000-0000-00000D880000}"/>
    <cellStyle name="Normal 5 17 18 5 4" xfId="34930" xr:uid="{00000000-0005-0000-0000-00000E880000}"/>
    <cellStyle name="Normal 5 17 18 5 5" xfId="34931" xr:uid="{00000000-0005-0000-0000-00000F880000}"/>
    <cellStyle name="Normal 5 17 18 5 6" xfId="34932" xr:uid="{00000000-0005-0000-0000-000010880000}"/>
    <cellStyle name="Normal 5 17 18 5 7" xfId="34933" xr:uid="{00000000-0005-0000-0000-000011880000}"/>
    <cellStyle name="Normal 5 17 18 5 8" xfId="34934" xr:uid="{00000000-0005-0000-0000-000012880000}"/>
    <cellStyle name="Normal 5 17 18 5 9" xfId="34935" xr:uid="{00000000-0005-0000-0000-000013880000}"/>
    <cellStyle name="Normal 5 17 18 6" xfId="34936" xr:uid="{00000000-0005-0000-0000-000014880000}"/>
    <cellStyle name="Normal 5 17 18 7" xfId="34937" xr:uid="{00000000-0005-0000-0000-000015880000}"/>
    <cellStyle name="Normal 5 17 18 8" xfId="34938" xr:uid="{00000000-0005-0000-0000-000016880000}"/>
    <cellStyle name="Normal 5 17 18 9" xfId="34939" xr:uid="{00000000-0005-0000-0000-000017880000}"/>
    <cellStyle name="Normal 5 17 19" xfId="34940" xr:uid="{00000000-0005-0000-0000-000018880000}"/>
    <cellStyle name="Normal 5 17 19 10" xfId="34941" xr:uid="{00000000-0005-0000-0000-000019880000}"/>
    <cellStyle name="Normal 5 17 19 11" xfId="34942" xr:uid="{00000000-0005-0000-0000-00001A880000}"/>
    <cellStyle name="Normal 5 17 19 12" xfId="34943" xr:uid="{00000000-0005-0000-0000-00001B880000}"/>
    <cellStyle name="Normal 5 17 19 13" xfId="34944" xr:uid="{00000000-0005-0000-0000-00001C880000}"/>
    <cellStyle name="Normal 5 17 19 14" xfId="34945" xr:uid="{00000000-0005-0000-0000-00001D880000}"/>
    <cellStyle name="Normal 5 17 19 2" xfId="34946" xr:uid="{00000000-0005-0000-0000-00001E880000}"/>
    <cellStyle name="Normal 5 17 19 2 10" xfId="34947" xr:uid="{00000000-0005-0000-0000-00001F880000}"/>
    <cellStyle name="Normal 5 17 19 2 2" xfId="34948" xr:uid="{00000000-0005-0000-0000-000020880000}"/>
    <cellStyle name="Normal 5 17 19 2 3" xfId="34949" xr:uid="{00000000-0005-0000-0000-000021880000}"/>
    <cellStyle name="Normal 5 17 19 2 4" xfId="34950" xr:uid="{00000000-0005-0000-0000-000022880000}"/>
    <cellStyle name="Normal 5 17 19 2 5" xfId="34951" xr:uid="{00000000-0005-0000-0000-000023880000}"/>
    <cellStyle name="Normal 5 17 19 2 6" xfId="34952" xr:uid="{00000000-0005-0000-0000-000024880000}"/>
    <cellStyle name="Normal 5 17 19 2 7" xfId="34953" xr:uid="{00000000-0005-0000-0000-000025880000}"/>
    <cellStyle name="Normal 5 17 19 2 8" xfId="34954" xr:uid="{00000000-0005-0000-0000-000026880000}"/>
    <cellStyle name="Normal 5 17 19 2 9" xfId="34955" xr:uid="{00000000-0005-0000-0000-000027880000}"/>
    <cellStyle name="Normal 5 17 19 3" xfId="34956" xr:uid="{00000000-0005-0000-0000-000028880000}"/>
    <cellStyle name="Normal 5 17 19 3 10" xfId="34957" xr:uid="{00000000-0005-0000-0000-000029880000}"/>
    <cellStyle name="Normal 5 17 19 3 2" xfId="34958" xr:uid="{00000000-0005-0000-0000-00002A880000}"/>
    <cellStyle name="Normal 5 17 19 3 3" xfId="34959" xr:uid="{00000000-0005-0000-0000-00002B880000}"/>
    <cellStyle name="Normal 5 17 19 3 4" xfId="34960" xr:uid="{00000000-0005-0000-0000-00002C880000}"/>
    <cellStyle name="Normal 5 17 19 3 5" xfId="34961" xr:uid="{00000000-0005-0000-0000-00002D880000}"/>
    <cellStyle name="Normal 5 17 19 3 6" xfId="34962" xr:uid="{00000000-0005-0000-0000-00002E880000}"/>
    <cellStyle name="Normal 5 17 19 3 7" xfId="34963" xr:uid="{00000000-0005-0000-0000-00002F880000}"/>
    <cellStyle name="Normal 5 17 19 3 8" xfId="34964" xr:uid="{00000000-0005-0000-0000-000030880000}"/>
    <cellStyle name="Normal 5 17 19 3 9" xfId="34965" xr:uid="{00000000-0005-0000-0000-000031880000}"/>
    <cellStyle name="Normal 5 17 19 4" xfId="34966" xr:uid="{00000000-0005-0000-0000-000032880000}"/>
    <cellStyle name="Normal 5 17 19 4 10" xfId="34967" xr:uid="{00000000-0005-0000-0000-000033880000}"/>
    <cellStyle name="Normal 5 17 19 4 2" xfId="34968" xr:uid="{00000000-0005-0000-0000-000034880000}"/>
    <cellStyle name="Normal 5 17 19 4 3" xfId="34969" xr:uid="{00000000-0005-0000-0000-000035880000}"/>
    <cellStyle name="Normal 5 17 19 4 4" xfId="34970" xr:uid="{00000000-0005-0000-0000-000036880000}"/>
    <cellStyle name="Normal 5 17 19 4 5" xfId="34971" xr:uid="{00000000-0005-0000-0000-000037880000}"/>
    <cellStyle name="Normal 5 17 19 4 6" xfId="34972" xr:uid="{00000000-0005-0000-0000-000038880000}"/>
    <cellStyle name="Normal 5 17 19 4 7" xfId="34973" xr:uid="{00000000-0005-0000-0000-000039880000}"/>
    <cellStyle name="Normal 5 17 19 4 8" xfId="34974" xr:uid="{00000000-0005-0000-0000-00003A880000}"/>
    <cellStyle name="Normal 5 17 19 4 9" xfId="34975" xr:uid="{00000000-0005-0000-0000-00003B880000}"/>
    <cellStyle name="Normal 5 17 19 5" xfId="34976" xr:uid="{00000000-0005-0000-0000-00003C880000}"/>
    <cellStyle name="Normal 5 17 19 5 10" xfId="34977" xr:uid="{00000000-0005-0000-0000-00003D880000}"/>
    <cellStyle name="Normal 5 17 19 5 2" xfId="34978" xr:uid="{00000000-0005-0000-0000-00003E880000}"/>
    <cellStyle name="Normal 5 17 19 5 3" xfId="34979" xr:uid="{00000000-0005-0000-0000-00003F880000}"/>
    <cellStyle name="Normal 5 17 19 5 4" xfId="34980" xr:uid="{00000000-0005-0000-0000-000040880000}"/>
    <cellStyle name="Normal 5 17 19 5 5" xfId="34981" xr:uid="{00000000-0005-0000-0000-000041880000}"/>
    <cellStyle name="Normal 5 17 19 5 6" xfId="34982" xr:uid="{00000000-0005-0000-0000-000042880000}"/>
    <cellStyle name="Normal 5 17 19 5 7" xfId="34983" xr:uid="{00000000-0005-0000-0000-000043880000}"/>
    <cellStyle name="Normal 5 17 19 5 8" xfId="34984" xr:uid="{00000000-0005-0000-0000-000044880000}"/>
    <cellStyle name="Normal 5 17 19 5 9" xfId="34985" xr:uid="{00000000-0005-0000-0000-000045880000}"/>
    <cellStyle name="Normal 5 17 19 6" xfId="34986" xr:uid="{00000000-0005-0000-0000-000046880000}"/>
    <cellStyle name="Normal 5 17 19 7" xfId="34987" xr:uid="{00000000-0005-0000-0000-000047880000}"/>
    <cellStyle name="Normal 5 17 19 8" xfId="34988" xr:uid="{00000000-0005-0000-0000-000048880000}"/>
    <cellStyle name="Normal 5 17 19 9" xfId="34989" xr:uid="{00000000-0005-0000-0000-000049880000}"/>
    <cellStyle name="Normal 5 17 2" xfId="34990" xr:uid="{00000000-0005-0000-0000-00004A880000}"/>
    <cellStyle name="Normal 5 17 2 10" xfId="34991" xr:uid="{00000000-0005-0000-0000-00004B880000}"/>
    <cellStyle name="Normal 5 17 2 10 10" xfId="34992" xr:uid="{00000000-0005-0000-0000-00004C880000}"/>
    <cellStyle name="Normal 5 17 2 10 11" xfId="34993" xr:uid="{00000000-0005-0000-0000-00004D880000}"/>
    <cellStyle name="Normal 5 17 2 10 12" xfId="34994" xr:uid="{00000000-0005-0000-0000-00004E880000}"/>
    <cellStyle name="Normal 5 17 2 10 13" xfId="34995" xr:uid="{00000000-0005-0000-0000-00004F880000}"/>
    <cellStyle name="Normal 5 17 2 10 14" xfId="34996" xr:uid="{00000000-0005-0000-0000-000050880000}"/>
    <cellStyle name="Normal 5 17 2 10 2" xfId="34997" xr:uid="{00000000-0005-0000-0000-000051880000}"/>
    <cellStyle name="Normal 5 17 2 10 2 10" xfId="34998" xr:uid="{00000000-0005-0000-0000-000052880000}"/>
    <cellStyle name="Normal 5 17 2 10 2 2" xfId="34999" xr:uid="{00000000-0005-0000-0000-000053880000}"/>
    <cellStyle name="Normal 5 17 2 10 2 3" xfId="35000" xr:uid="{00000000-0005-0000-0000-000054880000}"/>
    <cellStyle name="Normal 5 17 2 10 2 4" xfId="35001" xr:uid="{00000000-0005-0000-0000-000055880000}"/>
    <cellStyle name="Normal 5 17 2 10 2 5" xfId="35002" xr:uid="{00000000-0005-0000-0000-000056880000}"/>
    <cellStyle name="Normal 5 17 2 10 2 6" xfId="35003" xr:uid="{00000000-0005-0000-0000-000057880000}"/>
    <cellStyle name="Normal 5 17 2 10 2 7" xfId="35004" xr:uid="{00000000-0005-0000-0000-000058880000}"/>
    <cellStyle name="Normal 5 17 2 10 2 8" xfId="35005" xr:uid="{00000000-0005-0000-0000-000059880000}"/>
    <cellStyle name="Normal 5 17 2 10 2 9" xfId="35006" xr:uid="{00000000-0005-0000-0000-00005A880000}"/>
    <cellStyle name="Normal 5 17 2 10 3" xfId="35007" xr:uid="{00000000-0005-0000-0000-00005B880000}"/>
    <cellStyle name="Normal 5 17 2 10 3 10" xfId="35008" xr:uid="{00000000-0005-0000-0000-00005C880000}"/>
    <cellStyle name="Normal 5 17 2 10 3 2" xfId="35009" xr:uid="{00000000-0005-0000-0000-00005D880000}"/>
    <cellStyle name="Normal 5 17 2 10 3 3" xfId="35010" xr:uid="{00000000-0005-0000-0000-00005E880000}"/>
    <cellStyle name="Normal 5 17 2 10 3 4" xfId="35011" xr:uid="{00000000-0005-0000-0000-00005F880000}"/>
    <cellStyle name="Normal 5 17 2 10 3 5" xfId="35012" xr:uid="{00000000-0005-0000-0000-000060880000}"/>
    <cellStyle name="Normal 5 17 2 10 3 6" xfId="35013" xr:uid="{00000000-0005-0000-0000-000061880000}"/>
    <cellStyle name="Normal 5 17 2 10 3 7" xfId="35014" xr:uid="{00000000-0005-0000-0000-000062880000}"/>
    <cellStyle name="Normal 5 17 2 10 3 8" xfId="35015" xr:uid="{00000000-0005-0000-0000-000063880000}"/>
    <cellStyle name="Normal 5 17 2 10 3 9" xfId="35016" xr:uid="{00000000-0005-0000-0000-000064880000}"/>
    <cellStyle name="Normal 5 17 2 10 4" xfId="35017" xr:uid="{00000000-0005-0000-0000-000065880000}"/>
    <cellStyle name="Normal 5 17 2 10 4 10" xfId="35018" xr:uid="{00000000-0005-0000-0000-000066880000}"/>
    <cellStyle name="Normal 5 17 2 10 4 2" xfId="35019" xr:uid="{00000000-0005-0000-0000-000067880000}"/>
    <cellStyle name="Normal 5 17 2 10 4 3" xfId="35020" xr:uid="{00000000-0005-0000-0000-000068880000}"/>
    <cellStyle name="Normal 5 17 2 10 4 4" xfId="35021" xr:uid="{00000000-0005-0000-0000-000069880000}"/>
    <cellStyle name="Normal 5 17 2 10 4 5" xfId="35022" xr:uid="{00000000-0005-0000-0000-00006A880000}"/>
    <cellStyle name="Normal 5 17 2 10 4 6" xfId="35023" xr:uid="{00000000-0005-0000-0000-00006B880000}"/>
    <cellStyle name="Normal 5 17 2 10 4 7" xfId="35024" xr:uid="{00000000-0005-0000-0000-00006C880000}"/>
    <cellStyle name="Normal 5 17 2 10 4 8" xfId="35025" xr:uid="{00000000-0005-0000-0000-00006D880000}"/>
    <cellStyle name="Normal 5 17 2 10 4 9" xfId="35026" xr:uid="{00000000-0005-0000-0000-00006E880000}"/>
    <cellStyle name="Normal 5 17 2 10 5" xfId="35027" xr:uid="{00000000-0005-0000-0000-00006F880000}"/>
    <cellStyle name="Normal 5 17 2 10 5 10" xfId="35028" xr:uid="{00000000-0005-0000-0000-000070880000}"/>
    <cellStyle name="Normal 5 17 2 10 5 2" xfId="35029" xr:uid="{00000000-0005-0000-0000-000071880000}"/>
    <cellStyle name="Normal 5 17 2 10 5 3" xfId="35030" xr:uid="{00000000-0005-0000-0000-000072880000}"/>
    <cellStyle name="Normal 5 17 2 10 5 4" xfId="35031" xr:uid="{00000000-0005-0000-0000-000073880000}"/>
    <cellStyle name="Normal 5 17 2 10 5 5" xfId="35032" xr:uid="{00000000-0005-0000-0000-000074880000}"/>
    <cellStyle name="Normal 5 17 2 10 5 6" xfId="35033" xr:uid="{00000000-0005-0000-0000-000075880000}"/>
    <cellStyle name="Normal 5 17 2 10 5 7" xfId="35034" xr:uid="{00000000-0005-0000-0000-000076880000}"/>
    <cellStyle name="Normal 5 17 2 10 5 8" xfId="35035" xr:uid="{00000000-0005-0000-0000-000077880000}"/>
    <cellStyle name="Normal 5 17 2 10 5 9" xfId="35036" xr:uid="{00000000-0005-0000-0000-000078880000}"/>
    <cellStyle name="Normal 5 17 2 10 6" xfId="35037" xr:uid="{00000000-0005-0000-0000-000079880000}"/>
    <cellStyle name="Normal 5 17 2 10 7" xfId="35038" xr:uid="{00000000-0005-0000-0000-00007A880000}"/>
    <cellStyle name="Normal 5 17 2 10 8" xfId="35039" xr:uid="{00000000-0005-0000-0000-00007B880000}"/>
    <cellStyle name="Normal 5 17 2 10 9" xfId="35040" xr:uid="{00000000-0005-0000-0000-00007C880000}"/>
    <cellStyle name="Normal 5 17 2 11" xfId="35041" xr:uid="{00000000-0005-0000-0000-00007D880000}"/>
    <cellStyle name="Normal 5 17 2 11 10" xfId="35042" xr:uid="{00000000-0005-0000-0000-00007E880000}"/>
    <cellStyle name="Normal 5 17 2 11 11" xfId="35043" xr:uid="{00000000-0005-0000-0000-00007F880000}"/>
    <cellStyle name="Normal 5 17 2 11 12" xfId="35044" xr:uid="{00000000-0005-0000-0000-000080880000}"/>
    <cellStyle name="Normal 5 17 2 11 13" xfId="35045" xr:uid="{00000000-0005-0000-0000-000081880000}"/>
    <cellStyle name="Normal 5 17 2 11 14" xfId="35046" xr:uid="{00000000-0005-0000-0000-000082880000}"/>
    <cellStyle name="Normal 5 17 2 11 2" xfId="35047" xr:uid="{00000000-0005-0000-0000-000083880000}"/>
    <cellStyle name="Normal 5 17 2 11 2 10" xfId="35048" xr:uid="{00000000-0005-0000-0000-000084880000}"/>
    <cellStyle name="Normal 5 17 2 11 2 2" xfId="35049" xr:uid="{00000000-0005-0000-0000-000085880000}"/>
    <cellStyle name="Normal 5 17 2 11 2 3" xfId="35050" xr:uid="{00000000-0005-0000-0000-000086880000}"/>
    <cellStyle name="Normal 5 17 2 11 2 4" xfId="35051" xr:uid="{00000000-0005-0000-0000-000087880000}"/>
    <cellStyle name="Normal 5 17 2 11 2 5" xfId="35052" xr:uid="{00000000-0005-0000-0000-000088880000}"/>
    <cellStyle name="Normal 5 17 2 11 2 6" xfId="35053" xr:uid="{00000000-0005-0000-0000-000089880000}"/>
    <cellStyle name="Normal 5 17 2 11 2 7" xfId="35054" xr:uid="{00000000-0005-0000-0000-00008A880000}"/>
    <cellStyle name="Normal 5 17 2 11 2 8" xfId="35055" xr:uid="{00000000-0005-0000-0000-00008B880000}"/>
    <cellStyle name="Normal 5 17 2 11 2 9" xfId="35056" xr:uid="{00000000-0005-0000-0000-00008C880000}"/>
    <cellStyle name="Normal 5 17 2 11 3" xfId="35057" xr:uid="{00000000-0005-0000-0000-00008D880000}"/>
    <cellStyle name="Normal 5 17 2 11 3 10" xfId="35058" xr:uid="{00000000-0005-0000-0000-00008E880000}"/>
    <cellStyle name="Normal 5 17 2 11 3 2" xfId="35059" xr:uid="{00000000-0005-0000-0000-00008F880000}"/>
    <cellStyle name="Normal 5 17 2 11 3 3" xfId="35060" xr:uid="{00000000-0005-0000-0000-000090880000}"/>
    <cellStyle name="Normal 5 17 2 11 3 4" xfId="35061" xr:uid="{00000000-0005-0000-0000-000091880000}"/>
    <cellStyle name="Normal 5 17 2 11 3 5" xfId="35062" xr:uid="{00000000-0005-0000-0000-000092880000}"/>
    <cellStyle name="Normal 5 17 2 11 3 6" xfId="35063" xr:uid="{00000000-0005-0000-0000-000093880000}"/>
    <cellStyle name="Normal 5 17 2 11 3 7" xfId="35064" xr:uid="{00000000-0005-0000-0000-000094880000}"/>
    <cellStyle name="Normal 5 17 2 11 3 8" xfId="35065" xr:uid="{00000000-0005-0000-0000-000095880000}"/>
    <cellStyle name="Normal 5 17 2 11 3 9" xfId="35066" xr:uid="{00000000-0005-0000-0000-000096880000}"/>
    <cellStyle name="Normal 5 17 2 11 4" xfId="35067" xr:uid="{00000000-0005-0000-0000-000097880000}"/>
    <cellStyle name="Normal 5 17 2 11 4 10" xfId="35068" xr:uid="{00000000-0005-0000-0000-000098880000}"/>
    <cellStyle name="Normal 5 17 2 11 4 2" xfId="35069" xr:uid="{00000000-0005-0000-0000-000099880000}"/>
    <cellStyle name="Normal 5 17 2 11 4 3" xfId="35070" xr:uid="{00000000-0005-0000-0000-00009A880000}"/>
    <cellStyle name="Normal 5 17 2 11 4 4" xfId="35071" xr:uid="{00000000-0005-0000-0000-00009B880000}"/>
    <cellStyle name="Normal 5 17 2 11 4 5" xfId="35072" xr:uid="{00000000-0005-0000-0000-00009C880000}"/>
    <cellStyle name="Normal 5 17 2 11 4 6" xfId="35073" xr:uid="{00000000-0005-0000-0000-00009D880000}"/>
    <cellStyle name="Normal 5 17 2 11 4 7" xfId="35074" xr:uid="{00000000-0005-0000-0000-00009E880000}"/>
    <cellStyle name="Normal 5 17 2 11 4 8" xfId="35075" xr:uid="{00000000-0005-0000-0000-00009F880000}"/>
    <cellStyle name="Normal 5 17 2 11 4 9" xfId="35076" xr:uid="{00000000-0005-0000-0000-0000A0880000}"/>
    <cellStyle name="Normal 5 17 2 11 5" xfId="35077" xr:uid="{00000000-0005-0000-0000-0000A1880000}"/>
    <cellStyle name="Normal 5 17 2 11 5 10" xfId="35078" xr:uid="{00000000-0005-0000-0000-0000A2880000}"/>
    <cellStyle name="Normal 5 17 2 11 5 2" xfId="35079" xr:uid="{00000000-0005-0000-0000-0000A3880000}"/>
    <cellStyle name="Normal 5 17 2 11 5 3" xfId="35080" xr:uid="{00000000-0005-0000-0000-0000A4880000}"/>
    <cellStyle name="Normal 5 17 2 11 5 4" xfId="35081" xr:uid="{00000000-0005-0000-0000-0000A5880000}"/>
    <cellStyle name="Normal 5 17 2 11 5 5" xfId="35082" xr:uid="{00000000-0005-0000-0000-0000A6880000}"/>
    <cellStyle name="Normal 5 17 2 11 5 6" xfId="35083" xr:uid="{00000000-0005-0000-0000-0000A7880000}"/>
    <cellStyle name="Normal 5 17 2 11 5 7" xfId="35084" xr:uid="{00000000-0005-0000-0000-0000A8880000}"/>
    <cellStyle name="Normal 5 17 2 11 5 8" xfId="35085" xr:uid="{00000000-0005-0000-0000-0000A9880000}"/>
    <cellStyle name="Normal 5 17 2 11 5 9" xfId="35086" xr:uid="{00000000-0005-0000-0000-0000AA880000}"/>
    <cellStyle name="Normal 5 17 2 11 6" xfId="35087" xr:uid="{00000000-0005-0000-0000-0000AB880000}"/>
    <cellStyle name="Normal 5 17 2 11 7" xfId="35088" xr:uid="{00000000-0005-0000-0000-0000AC880000}"/>
    <cellStyle name="Normal 5 17 2 11 8" xfId="35089" xr:uid="{00000000-0005-0000-0000-0000AD880000}"/>
    <cellStyle name="Normal 5 17 2 11 9" xfId="35090" xr:uid="{00000000-0005-0000-0000-0000AE880000}"/>
    <cellStyle name="Normal 5 17 2 12" xfId="35091" xr:uid="{00000000-0005-0000-0000-0000AF880000}"/>
    <cellStyle name="Normal 5 17 2 12 10" xfId="35092" xr:uid="{00000000-0005-0000-0000-0000B0880000}"/>
    <cellStyle name="Normal 5 17 2 12 11" xfId="35093" xr:uid="{00000000-0005-0000-0000-0000B1880000}"/>
    <cellStyle name="Normal 5 17 2 12 12" xfId="35094" xr:uid="{00000000-0005-0000-0000-0000B2880000}"/>
    <cellStyle name="Normal 5 17 2 12 13" xfId="35095" xr:uid="{00000000-0005-0000-0000-0000B3880000}"/>
    <cellStyle name="Normal 5 17 2 12 14" xfId="35096" xr:uid="{00000000-0005-0000-0000-0000B4880000}"/>
    <cellStyle name="Normal 5 17 2 12 2" xfId="35097" xr:uid="{00000000-0005-0000-0000-0000B5880000}"/>
    <cellStyle name="Normal 5 17 2 12 2 10" xfId="35098" xr:uid="{00000000-0005-0000-0000-0000B6880000}"/>
    <cellStyle name="Normal 5 17 2 12 2 2" xfId="35099" xr:uid="{00000000-0005-0000-0000-0000B7880000}"/>
    <cellStyle name="Normal 5 17 2 12 2 3" xfId="35100" xr:uid="{00000000-0005-0000-0000-0000B8880000}"/>
    <cellStyle name="Normal 5 17 2 12 2 4" xfId="35101" xr:uid="{00000000-0005-0000-0000-0000B9880000}"/>
    <cellStyle name="Normal 5 17 2 12 2 5" xfId="35102" xr:uid="{00000000-0005-0000-0000-0000BA880000}"/>
    <cellStyle name="Normal 5 17 2 12 2 6" xfId="35103" xr:uid="{00000000-0005-0000-0000-0000BB880000}"/>
    <cellStyle name="Normal 5 17 2 12 2 7" xfId="35104" xr:uid="{00000000-0005-0000-0000-0000BC880000}"/>
    <cellStyle name="Normal 5 17 2 12 2 8" xfId="35105" xr:uid="{00000000-0005-0000-0000-0000BD880000}"/>
    <cellStyle name="Normal 5 17 2 12 2 9" xfId="35106" xr:uid="{00000000-0005-0000-0000-0000BE880000}"/>
    <cellStyle name="Normal 5 17 2 12 3" xfId="35107" xr:uid="{00000000-0005-0000-0000-0000BF880000}"/>
    <cellStyle name="Normal 5 17 2 12 3 10" xfId="35108" xr:uid="{00000000-0005-0000-0000-0000C0880000}"/>
    <cellStyle name="Normal 5 17 2 12 3 2" xfId="35109" xr:uid="{00000000-0005-0000-0000-0000C1880000}"/>
    <cellStyle name="Normal 5 17 2 12 3 3" xfId="35110" xr:uid="{00000000-0005-0000-0000-0000C2880000}"/>
    <cellStyle name="Normal 5 17 2 12 3 4" xfId="35111" xr:uid="{00000000-0005-0000-0000-0000C3880000}"/>
    <cellStyle name="Normal 5 17 2 12 3 5" xfId="35112" xr:uid="{00000000-0005-0000-0000-0000C4880000}"/>
    <cellStyle name="Normal 5 17 2 12 3 6" xfId="35113" xr:uid="{00000000-0005-0000-0000-0000C5880000}"/>
    <cellStyle name="Normal 5 17 2 12 3 7" xfId="35114" xr:uid="{00000000-0005-0000-0000-0000C6880000}"/>
    <cellStyle name="Normal 5 17 2 12 3 8" xfId="35115" xr:uid="{00000000-0005-0000-0000-0000C7880000}"/>
    <cellStyle name="Normal 5 17 2 12 3 9" xfId="35116" xr:uid="{00000000-0005-0000-0000-0000C8880000}"/>
    <cellStyle name="Normal 5 17 2 12 4" xfId="35117" xr:uid="{00000000-0005-0000-0000-0000C9880000}"/>
    <cellStyle name="Normal 5 17 2 12 4 10" xfId="35118" xr:uid="{00000000-0005-0000-0000-0000CA880000}"/>
    <cellStyle name="Normal 5 17 2 12 4 2" xfId="35119" xr:uid="{00000000-0005-0000-0000-0000CB880000}"/>
    <cellStyle name="Normal 5 17 2 12 4 3" xfId="35120" xr:uid="{00000000-0005-0000-0000-0000CC880000}"/>
    <cellStyle name="Normal 5 17 2 12 4 4" xfId="35121" xr:uid="{00000000-0005-0000-0000-0000CD880000}"/>
    <cellStyle name="Normal 5 17 2 12 4 5" xfId="35122" xr:uid="{00000000-0005-0000-0000-0000CE880000}"/>
    <cellStyle name="Normal 5 17 2 12 4 6" xfId="35123" xr:uid="{00000000-0005-0000-0000-0000CF880000}"/>
    <cellStyle name="Normal 5 17 2 12 4 7" xfId="35124" xr:uid="{00000000-0005-0000-0000-0000D0880000}"/>
    <cellStyle name="Normal 5 17 2 12 4 8" xfId="35125" xr:uid="{00000000-0005-0000-0000-0000D1880000}"/>
    <cellStyle name="Normal 5 17 2 12 4 9" xfId="35126" xr:uid="{00000000-0005-0000-0000-0000D2880000}"/>
    <cellStyle name="Normal 5 17 2 12 5" xfId="35127" xr:uid="{00000000-0005-0000-0000-0000D3880000}"/>
    <cellStyle name="Normal 5 17 2 12 5 10" xfId="35128" xr:uid="{00000000-0005-0000-0000-0000D4880000}"/>
    <cellStyle name="Normal 5 17 2 12 5 2" xfId="35129" xr:uid="{00000000-0005-0000-0000-0000D5880000}"/>
    <cellStyle name="Normal 5 17 2 12 5 3" xfId="35130" xr:uid="{00000000-0005-0000-0000-0000D6880000}"/>
    <cellStyle name="Normal 5 17 2 12 5 4" xfId="35131" xr:uid="{00000000-0005-0000-0000-0000D7880000}"/>
    <cellStyle name="Normal 5 17 2 12 5 5" xfId="35132" xr:uid="{00000000-0005-0000-0000-0000D8880000}"/>
    <cellStyle name="Normal 5 17 2 12 5 6" xfId="35133" xr:uid="{00000000-0005-0000-0000-0000D9880000}"/>
    <cellStyle name="Normal 5 17 2 12 5 7" xfId="35134" xr:uid="{00000000-0005-0000-0000-0000DA880000}"/>
    <cellStyle name="Normal 5 17 2 12 5 8" xfId="35135" xr:uid="{00000000-0005-0000-0000-0000DB880000}"/>
    <cellStyle name="Normal 5 17 2 12 5 9" xfId="35136" xr:uid="{00000000-0005-0000-0000-0000DC880000}"/>
    <cellStyle name="Normal 5 17 2 12 6" xfId="35137" xr:uid="{00000000-0005-0000-0000-0000DD880000}"/>
    <cellStyle name="Normal 5 17 2 12 7" xfId="35138" xr:uid="{00000000-0005-0000-0000-0000DE880000}"/>
    <cellStyle name="Normal 5 17 2 12 8" xfId="35139" xr:uid="{00000000-0005-0000-0000-0000DF880000}"/>
    <cellStyle name="Normal 5 17 2 12 9" xfId="35140" xr:uid="{00000000-0005-0000-0000-0000E0880000}"/>
    <cellStyle name="Normal 5 17 2 13" xfId="35141" xr:uid="{00000000-0005-0000-0000-0000E1880000}"/>
    <cellStyle name="Normal 5 17 2 13 10" xfId="35142" xr:uid="{00000000-0005-0000-0000-0000E2880000}"/>
    <cellStyle name="Normal 5 17 2 13 11" xfId="35143" xr:uid="{00000000-0005-0000-0000-0000E3880000}"/>
    <cellStyle name="Normal 5 17 2 13 12" xfId="35144" xr:uid="{00000000-0005-0000-0000-0000E4880000}"/>
    <cellStyle name="Normal 5 17 2 13 13" xfId="35145" xr:uid="{00000000-0005-0000-0000-0000E5880000}"/>
    <cellStyle name="Normal 5 17 2 13 14" xfId="35146" xr:uid="{00000000-0005-0000-0000-0000E6880000}"/>
    <cellStyle name="Normal 5 17 2 13 2" xfId="35147" xr:uid="{00000000-0005-0000-0000-0000E7880000}"/>
    <cellStyle name="Normal 5 17 2 13 2 10" xfId="35148" xr:uid="{00000000-0005-0000-0000-0000E8880000}"/>
    <cellStyle name="Normal 5 17 2 13 2 2" xfId="35149" xr:uid="{00000000-0005-0000-0000-0000E9880000}"/>
    <cellStyle name="Normal 5 17 2 13 2 3" xfId="35150" xr:uid="{00000000-0005-0000-0000-0000EA880000}"/>
    <cellStyle name="Normal 5 17 2 13 2 4" xfId="35151" xr:uid="{00000000-0005-0000-0000-0000EB880000}"/>
    <cellStyle name="Normal 5 17 2 13 2 5" xfId="35152" xr:uid="{00000000-0005-0000-0000-0000EC880000}"/>
    <cellStyle name="Normal 5 17 2 13 2 6" xfId="35153" xr:uid="{00000000-0005-0000-0000-0000ED880000}"/>
    <cellStyle name="Normal 5 17 2 13 2 7" xfId="35154" xr:uid="{00000000-0005-0000-0000-0000EE880000}"/>
    <cellStyle name="Normal 5 17 2 13 2 8" xfId="35155" xr:uid="{00000000-0005-0000-0000-0000EF880000}"/>
    <cellStyle name="Normal 5 17 2 13 2 9" xfId="35156" xr:uid="{00000000-0005-0000-0000-0000F0880000}"/>
    <cellStyle name="Normal 5 17 2 13 3" xfId="35157" xr:uid="{00000000-0005-0000-0000-0000F1880000}"/>
    <cellStyle name="Normal 5 17 2 13 3 10" xfId="35158" xr:uid="{00000000-0005-0000-0000-0000F2880000}"/>
    <cellStyle name="Normal 5 17 2 13 3 2" xfId="35159" xr:uid="{00000000-0005-0000-0000-0000F3880000}"/>
    <cellStyle name="Normal 5 17 2 13 3 3" xfId="35160" xr:uid="{00000000-0005-0000-0000-0000F4880000}"/>
    <cellStyle name="Normal 5 17 2 13 3 4" xfId="35161" xr:uid="{00000000-0005-0000-0000-0000F5880000}"/>
    <cellStyle name="Normal 5 17 2 13 3 5" xfId="35162" xr:uid="{00000000-0005-0000-0000-0000F6880000}"/>
    <cellStyle name="Normal 5 17 2 13 3 6" xfId="35163" xr:uid="{00000000-0005-0000-0000-0000F7880000}"/>
    <cellStyle name="Normal 5 17 2 13 3 7" xfId="35164" xr:uid="{00000000-0005-0000-0000-0000F8880000}"/>
    <cellStyle name="Normal 5 17 2 13 3 8" xfId="35165" xr:uid="{00000000-0005-0000-0000-0000F9880000}"/>
    <cellStyle name="Normal 5 17 2 13 3 9" xfId="35166" xr:uid="{00000000-0005-0000-0000-0000FA880000}"/>
    <cellStyle name="Normal 5 17 2 13 4" xfId="35167" xr:uid="{00000000-0005-0000-0000-0000FB880000}"/>
    <cellStyle name="Normal 5 17 2 13 4 10" xfId="35168" xr:uid="{00000000-0005-0000-0000-0000FC880000}"/>
    <cellStyle name="Normal 5 17 2 13 4 2" xfId="35169" xr:uid="{00000000-0005-0000-0000-0000FD880000}"/>
    <cellStyle name="Normal 5 17 2 13 4 3" xfId="35170" xr:uid="{00000000-0005-0000-0000-0000FE880000}"/>
    <cellStyle name="Normal 5 17 2 13 4 4" xfId="35171" xr:uid="{00000000-0005-0000-0000-0000FF880000}"/>
    <cellStyle name="Normal 5 17 2 13 4 5" xfId="35172" xr:uid="{00000000-0005-0000-0000-000000890000}"/>
    <cellStyle name="Normal 5 17 2 13 4 6" xfId="35173" xr:uid="{00000000-0005-0000-0000-000001890000}"/>
    <cellStyle name="Normal 5 17 2 13 4 7" xfId="35174" xr:uid="{00000000-0005-0000-0000-000002890000}"/>
    <cellStyle name="Normal 5 17 2 13 4 8" xfId="35175" xr:uid="{00000000-0005-0000-0000-000003890000}"/>
    <cellStyle name="Normal 5 17 2 13 4 9" xfId="35176" xr:uid="{00000000-0005-0000-0000-000004890000}"/>
    <cellStyle name="Normal 5 17 2 13 5" xfId="35177" xr:uid="{00000000-0005-0000-0000-000005890000}"/>
    <cellStyle name="Normal 5 17 2 13 5 10" xfId="35178" xr:uid="{00000000-0005-0000-0000-000006890000}"/>
    <cellStyle name="Normal 5 17 2 13 5 2" xfId="35179" xr:uid="{00000000-0005-0000-0000-000007890000}"/>
    <cellStyle name="Normal 5 17 2 13 5 3" xfId="35180" xr:uid="{00000000-0005-0000-0000-000008890000}"/>
    <cellStyle name="Normal 5 17 2 13 5 4" xfId="35181" xr:uid="{00000000-0005-0000-0000-000009890000}"/>
    <cellStyle name="Normal 5 17 2 13 5 5" xfId="35182" xr:uid="{00000000-0005-0000-0000-00000A890000}"/>
    <cellStyle name="Normal 5 17 2 13 5 6" xfId="35183" xr:uid="{00000000-0005-0000-0000-00000B890000}"/>
    <cellStyle name="Normal 5 17 2 13 5 7" xfId="35184" xr:uid="{00000000-0005-0000-0000-00000C890000}"/>
    <cellStyle name="Normal 5 17 2 13 5 8" xfId="35185" xr:uid="{00000000-0005-0000-0000-00000D890000}"/>
    <cellStyle name="Normal 5 17 2 13 5 9" xfId="35186" xr:uid="{00000000-0005-0000-0000-00000E890000}"/>
    <cellStyle name="Normal 5 17 2 13 6" xfId="35187" xr:uid="{00000000-0005-0000-0000-00000F890000}"/>
    <cellStyle name="Normal 5 17 2 13 7" xfId="35188" xr:uid="{00000000-0005-0000-0000-000010890000}"/>
    <cellStyle name="Normal 5 17 2 13 8" xfId="35189" xr:uid="{00000000-0005-0000-0000-000011890000}"/>
    <cellStyle name="Normal 5 17 2 13 9" xfId="35190" xr:uid="{00000000-0005-0000-0000-000012890000}"/>
    <cellStyle name="Normal 5 17 2 14" xfId="35191" xr:uid="{00000000-0005-0000-0000-000013890000}"/>
    <cellStyle name="Normal 5 17 2 14 10" xfId="35192" xr:uid="{00000000-0005-0000-0000-000014890000}"/>
    <cellStyle name="Normal 5 17 2 14 11" xfId="35193" xr:uid="{00000000-0005-0000-0000-000015890000}"/>
    <cellStyle name="Normal 5 17 2 14 12" xfId="35194" xr:uid="{00000000-0005-0000-0000-000016890000}"/>
    <cellStyle name="Normal 5 17 2 14 13" xfId="35195" xr:uid="{00000000-0005-0000-0000-000017890000}"/>
    <cellStyle name="Normal 5 17 2 14 14" xfId="35196" xr:uid="{00000000-0005-0000-0000-000018890000}"/>
    <cellStyle name="Normal 5 17 2 14 2" xfId="35197" xr:uid="{00000000-0005-0000-0000-000019890000}"/>
    <cellStyle name="Normal 5 17 2 14 2 10" xfId="35198" xr:uid="{00000000-0005-0000-0000-00001A890000}"/>
    <cellStyle name="Normal 5 17 2 14 2 2" xfId="35199" xr:uid="{00000000-0005-0000-0000-00001B890000}"/>
    <cellStyle name="Normal 5 17 2 14 2 3" xfId="35200" xr:uid="{00000000-0005-0000-0000-00001C890000}"/>
    <cellStyle name="Normal 5 17 2 14 2 4" xfId="35201" xr:uid="{00000000-0005-0000-0000-00001D890000}"/>
    <cellStyle name="Normal 5 17 2 14 2 5" xfId="35202" xr:uid="{00000000-0005-0000-0000-00001E890000}"/>
    <cellStyle name="Normal 5 17 2 14 2 6" xfId="35203" xr:uid="{00000000-0005-0000-0000-00001F890000}"/>
    <cellStyle name="Normal 5 17 2 14 2 7" xfId="35204" xr:uid="{00000000-0005-0000-0000-000020890000}"/>
    <cellStyle name="Normal 5 17 2 14 2 8" xfId="35205" xr:uid="{00000000-0005-0000-0000-000021890000}"/>
    <cellStyle name="Normal 5 17 2 14 2 9" xfId="35206" xr:uid="{00000000-0005-0000-0000-000022890000}"/>
    <cellStyle name="Normal 5 17 2 14 3" xfId="35207" xr:uid="{00000000-0005-0000-0000-000023890000}"/>
    <cellStyle name="Normal 5 17 2 14 3 10" xfId="35208" xr:uid="{00000000-0005-0000-0000-000024890000}"/>
    <cellStyle name="Normal 5 17 2 14 3 2" xfId="35209" xr:uid="{00000000-0005-0000-0000-000025890000}"/>
    <cellStyle name="Normal 5 17 2 14 3 3" xfId="35210" xr:uid="{00000000-0005-0000-0000-000026890000}"/>
    <cellStyle name="Normal 5 17 2 14 3 4" xfId="35211" xr:uid="{00000000-0005-0000-0000-000027890000}"/>
    <cellStyle name="Normal 5 17 2 14 3 5" xfId="35212" xr:uid="{00000000-0005-0000-0000-000028890000}"/>
    <cellStyle name="Normal 5 17 2 14 3 6" xfId="35213" xr:uid="{00000000-0005-0000-0000-000029890000}"/>
    <cellStyle name="Normal 5 17 2 14 3 7" xfId="35214" xr:uid="{00000000-0005-0000-0000-00002A890000}"/>
    <cellStyle name="Normal 5 17 2 14 3 8" xfId="35215" xr:uid="{00000000-0005-0000-0000-00002B890000}"/>
    <cellStyle name="Normal 5 17 2 14 3 9" xfId="35216" xr:uid="{00000000-0005-0000-0000-00002C890000}"/>
    <cellStyle name="Normal 5 17 2 14 4" xfId="35217" xr:uid="{00000000-0005-0000-0000-00002D890000}"/>
    <cellStyle name="Normal 5 17 2 14 4 10" xfId="35218" xr:uid="{00000000-0005-0000-0000-00002E890000}"/>
    <cellStyle name="Normal 5 17 2 14 4 2" xfId="35219" xr:uid="{00000000-0005-0000-0000-00002F890000}"/>
    <cellStyle name="Normal 5 17 2 14 4 3" xfId="35220" xr:uid="{00000000-0005-0000-0000-000030890000}"/>
    <cellStyle name="Normal 5 17 2 14 4 4" xfId="35221" xr:uid="{00000000-0005-0000-0000-000031890000}"/>
    <cellStyle name="Normal 5 17 2 14 4 5" xfId="35222" xr:uid="{00000000-0005-0000-0000-000032890000}"/>
    <cellStyle name="Normal 5 17 2 14 4 6" xfId="35223" xr:uid="{00000000-0005-0000-0000-000033890000}"/>
    <cellStyle name="Normal 5 17 2 14 4 7" xfId="35224" xr:uid="{00000000-0005-0000-0000-000034890000}"/>
    <cellStyle name="Normal 5 17 2 14 4 8" xfId="35225" xr:uid="{00000000-0005-0000-0000-000035890000}"/>
    <cellStyle name="Normal 5 17 2 14 4 9" xfId="35226" xr:uid="{00000000-0005-0000-0000-000036890000}"/>
    <cellStyle name="Normal 5 17 2 14 5" xfId="35227" xr:uid="{00000000-0005-0000-0000-000037890000}"/>
    <cellStyle name="Normal 5 17 2 14 5 10" xfId="35228" xr:uid="{00000000-0005-0000-0000-000038890000}"/>
    <cellStyle name="Normal 5 17 2 14 5 2" xfId="35229" xr:uid="{00000000-0005-0000-0000-000039890000}"/>
    <cellStyle name="Normal 5 17 2 14 5 3" xfId="35230" xr:uid="{00000000-0005-0000-0000-00003A890000}"/>
    <cellStyle name="Normal 5 17 2 14 5 4" xfId="35231" xr:uid="{00000000-0005-0000-0000-00003B890000}"/>
    <cellStyle name="Normal 5 17 2 14 5 5" xfId="35232" xr:uid="{00000000-0005-0000-0000-00003C890000}"/>
    <cellStyle name="Normal 5 17 2 14 5 6" xfId="35233" xr:uid="{00000000-0005-0000-0000-00003D890000}"/>
    <cellStyle name="Normal 5 17 2 14 5 7" xfId="35234" xr:uid="{00000000-0005-0000-0000-00003E890000}"/>
    <cellStyle name="Normal 5 17 2 14 5 8" xfId="35235" xr:uid="{00000000-0005-0000-0000-00003F890000}"/>
    <cellStyle name="Normal 5 17 2 14 5 9" xfId="35236" xr:uid="{00000000-0005-0000-0000-000040890000}"/>
    <cellStyle name="Normal 5 17 2 14 6" xfId="35237" xr:uid="{00000000-0005-0000-0000-000041890000}"/>
    <cellStyle name="Normal 5 17 2 14 7" xfId="35238" xr:uid="{00000000-0005-0000-0000-000042890000}"/>
    <cellStyle name="Normal 5 17 2 14 8" xfId="35239" xr:uid="{00000000-0005-0000-0000-000043890000}"/>
    <cellStyle name="Normal 5 17 2 14 9" xfId="35240" xr:uid="{00000000-0005-0000-0000-000044890000}"/>
    <cellStyle name="Normal 5 17 2 15" xfId="35241" xr:uid="{00000000-0005-0000-0000-000045890000}"/>
    <cellStyle name="Normal 5 17 2 15 10" xfId="35242" xr:uid="{00000000-0005-0000-0000-000046890000}"/>
    <cellStyle name="Normal 5 17 2 15 11" xfId="35243" xr:uid="{00000000-0005-0000-0000-000047890000}"/>
    <cellStyle name="Normal 5 17 2 15 12" xfId="35244" xr:uid="{00000000-0005-0000-0000-000048890000}"/>
    <cellStyle name="Normal 5 17 2 15 13" xfId="35245" xr:uid="{00000000-0005-0000-0000-000049890000}"/>
    <cellStyle name="Normal 5 17 2 15 14" xfId="35246" xr:uid="{00000000-0005-0000-0000-00004A890000}"/>
    <cellStyle name="Normal 5 17 2 15 2" xfId="35247" xr:uid="{00000000-0005-0000-0000-00004B890000}"/>
    <cellStyle name="Normal 5 17 2 15 2 10" xfId="35248" xr:uid="{00000000-0005-0000-0000-00004C890000}"/>
    <cellStyle name="Normal 5 17 2 15 2 2" xfId="35249" xr:uid="{00000000-0005-0000-0000-00004D890000}"/>
    <cellStyle name="Normal 5 17 2 15 2 3" xfId="35250" xr:uid="{00000000-0005-0000-0000-00004E890000}"/>
    <cellStyle name="Normal 5 17 2 15 2 4" xfId="35251" xr:uid="{00000000-0005-0000-0000-00004F890000}"/>
    <cellStyle name="Normal 5 17 2 15 2 5" xfId="35252" xr:uid="{00000000-0005-0000-0000-000050890000}"/>
    <cellStyle name="Normal 5 17 2 15 2 6" xfId="35253" xr:uid="{00000000-0005-0000-0000-000051890000}"/>
    <cellStyle name="Normal 5 17 2 15 2 7" xfId="35254" xr:uid="{00000000-0005-0000-0000-000052890000}"/>
    <cellStyle name="Normal 5 17 2 15 2 8" xfId="35255" xr:uid="{00000000-0005-0000-0000-000053890000}"/>
    <cellStyle name="Normal 5 17 2 15 2 9" xfId="35256" xr:uid="{00000000-0005-0000-0000-000054890000}"/>
    <cellStyle name="Normal 5 17 2 15 3" xfId="35257" xr:uid="{00000000-0005-0000-0000-000055890000}"/>
    <cellStyle name="Normal 5 17 2 15 3 10" xfId="35258" xr:uid="{00000000-0005-0000-0000-000056890000}"/>
    <cellStyle name="Normal 5 17 2 15 3 2" xfId="35259" xr:uid="{00000000-0005-0000-0000-000057890000}"/>
    <cellStyle name="Normal 5 17 2 15 3 3" xfId="35260" xr:uid="{00000000-0005-0000-0000-000058890000}"/>
    <cellStyle name="Normal 5 17 2 15 3 4" xfId="35261" xr:uid="{00000000-0005-0000-0000-000059890000}"/>
    <cellStyle name="Normal 5 17 2 15 3 5" xfId="35262" xr:uid="{00000000-0005-0000-0000-00005A890000}"/>
    <cellStyle name="Normal 5 17 2 15 3 6" xfId="35263" xr:uid="{00000000-0005-0000-0000-00005B890000}"/>
    <cellStyle name="Normal 5 17 2 15 3 7" xfId="35264" xr:uid="{00000000-0005-0000-0000-00005C890000}"/>
    <cellStyle name="Normal 5 17 2 15 3 8" xfId="35265" xr:uid="{00000000-0005-0000-0000-00005D890000}"/>
    <cellStyle name="Normal 5 17 2 15 3 9" xfId="35266" xr:uid="{00000000-0005-0000-0000-00005E890000}"/>
    <cellStyle name="Normal 5 17 2 15 4" xfId="35267" xr:uid="{00000000-0005-0000-0000-00005F890000}"/>
    <cellStyle name="Normal 5 17 2 15 4 10" xfId="35268" xr:uid="{00000000-0005-0000-0000-000060890000}"/>
    <cellStyle name="Normal 5 17 2 15 4 2" xfId="35269" xr:uid="{00000000-0005-0000-0000-000061890000}"/>
    <cellStyle name="Normal 5 17 2 15 4 3" xfId="35270" xr:uid="{00000000-0005-0000-0000-000062890000}"/>
    <cellStyle name="Normal 5 17 2 15 4 4" xfId="35271" xr:uid="{00000000-0005-0000-0000-000063890000}"/>
    <cellStyle name="Normal 5 17 2 15 4 5" xfId="35272" xr:uid="{00000000-0005-0000-0000-000064890000}"/>
    <cellStyle name="Normal 5 17 2 15 4 6" xfId="35273" xr:uid="{00000000-0005-0000-0000-000065890000}"/>
    <cellStyle name="Normal 5 17 2 15 4 7" xfId="35274" xr:uid="{00000000-0005-0000-0000-000066890000}"/>
    <cellStyle name="Normal 5 17 2 15 4 8" xfId="35275" xr:uid="{00000000-0005-0000-0000-000067890000}"/>
    <cellStyle name="Normal 5 17 2 15 4 9" xfId="35276" xr:uid="{00000000-0005-0000-0000-000068890000}"/>
    <cellStyle name="Normal 5 17 2 15 5" xfId="35277" xr:uid="{00000000-0005-0000-0000-000069890000}"/>
    <cellStyle name="Normal 5 17 2 15 5 10" xfId="35278" xr:uid="{00000000-0005-0000-0000-00006A890000}"/>
    <cellStyle name="Normal 5 17 2 15 5 2" xfId="35279" xr:uid="{00000000-0005-0000-0000-00006B890000}"/>
    <cellStyle name="Normal 5 17 2 15 5 3" xfId="35280" xr:uid="{00000000-0005-0000-0000-00006C890000}"/>
    <cellStyle name="Normal 5 17 2 15 5 4" xfId="35281" xr:uid="{00000000-0005-0000-0000-00006D890000}"/>
    <cellStyle name="Normal 5 17 2 15 5 5" xfId="35282" xr:uid="{00000000-0005-0000-0000-00006E890000}"/>
    <cellStyle name="Normal 5 17 2 15 5 6" xfId="35283" xr:uid="{00000000-0005-0000-0000-00006F890000}"/>
    <cellStyle name="Normal 5 17 2 15 5 7" xfId="35284" xr:uid="{00000000-0005-0000-0000-000070890000}"/>
    <cellStyle name="Normal 5 17 2 15 5 8" xfId="35285" xr:uid="{00000000-0005-0000-0000-000071890000}"/>
    <cellStyle name="Normal 5 17 2 15 5 9" xfId="35286" xr:uid="{00000000-0005-0000-0000-000072890000}"/>
    <cellStyle name="Normal 5 17 2 15 6" xfId="35287" xr:uid="{00000000-0005-0000-0000-000073890000}"/>
    <cellStyle name="Normal 5 17 2 15 7" xfId="35288" xr:uid="{00000000-0005-0000-0000-000074890000}"/>
    <cellStyle name="Normal 5 17 2 15 8" xfId="35289" xr:uid="{00000000-0005-0000-0000-000075890000}"/>
    <cellStyle name="Normal 5 17 2 15 9" xfId="35290" xr:uid="{00000000-0005-0000-0000-000076890000}"/>
    <cellStyle name="Normal 5 17 2 16" xfId="35291" xr:uid="{00000000-0005-0000-0000-000077890000}"/>
    <cellStyle name="Normal 5 17 2 16 10" xfId="35292" xr:uid="{00000000-0005-0000-0000-000078890000}"/>
    <cellStyle name="Normal 5 17 2 16 11" xfId="35293" xr:uid="{00000000-0005-0000-0000-000079890000}"/>
    <cellStyle name="Normal 5 17 2 16 12" xfId="35294" xr:uid="{00000000-0005-0000-0000-00007A890000}"/>
    <cellStyle name="Normal 5 17 2 16 13" xfId="35295" xr:uid="{00000000-0005-0000-0000-00007B890000}"/>
    <cellStyle name="Normal 5 17 2 16 14" xfId="35296" xr:uid="{00000000-0005-0000-0000-00007C890000}"/>
    <cellStyle name="Normal 5 17 2 16 2" xfId="35297" xr:uid="{00000000-0005-0000-0000-00007D890000}"/>
    <cellStyle name="Normal 5 17 2 16 2 10" xfId="35298" xr:uid="{00000000-0005-0000-0000-00007E890000}"/>
    <cellStyle name="Normal 5 17 2 16 2 2" xfId="35299" xr:uid="{00000000-0005-0000-0000-00007F890000}"/>
    <cellStyle name="Normal 5 17 2 16 2 3" xfId="35300" xr:uid="{00000000-0005-0000-0000-000080890000}"/>
    <cellStyle name="Normal 5 17 2 16 2 4" xfId="35301" xr:uid="{00000000-0005-0000-0000-000081890000}"/>
    <cellStyle name="Normal 5 17 2 16 2 5" xfId="35302" xr:uid="{00000000-0005-0000-0000-000082890000}"/>
    <cellStyle name="Normal 5 17 2 16 2 6" xfId="35303" xr:uid="{00000000-0005-0000-0000-000083890000}"/>
    <cellStyle name="Normal 5 17 2 16 2 7" xfId="35304" xr:uid="{00000000-0005-0000-0000-000084890000}"/>
    <cellStyle name="Normal 5 17 2 16 2 8" xfId="35305" xr:uid="{00000000-0005-0000-0000-000085890000}"/>
    <cellStyle name="Normal 5 17 2 16 2 9" xfId="35306" xr:uid="{00000000-0005-0000-0000-000086890000}"/>
    <cellStyle name="Normal 5 17 2 16 3" xfId="35307" xr:uid="{00000000-0005-0000-0000-000087890000}"/>
    <cellStyle name="Normal 5 17 2 16 3 10" xfId="35308" xr:uid="{00000000-0005-0000-0000-000088890000}"/>
    <cellStyle name="Normal 5 17 2 16 3 2" xfId="35309" xr:uid="{00000000-0005-0000-0000-000089890000}"/>
    <cellStyle name="Normal 5 17 2 16 3 3" xfId="35310" xr:uid="{00000000-0005-0000-0000-00008A890000}"/>
    <cellStyle name="Normal 5 17 2 16 3 4" xfId="35311" xr:uid="{00000000-0005-0000-0000-00008B890000}"/>
    <cellStyle name="Normal 5 17 2 16 3 5" xfId="35312" xr:uid="{00000000-0005-0000-0000-00008C890000}"/>
    <cellStyle name="Normal 5 17 2 16 3 6" xfId="35313" xr:uid="{00000000-0005-0000-0000-00008D890000}"/>
    <cellStyle name="Normal 5 17 2 16 3 7" xfId="35314" xr:uid="{00000000-0005-0000-0000-00008E890000}"/>
    <cellStyle name="Normal 5 17 2 16 3 8" xfId="35315" xr:uid="{00000000-0005-0000-0000-00008F890000}"/>
    <cellStyle name="Normal 5 17 2 16 3 9" xfId="35316" xr:uid="{00000000-0005-0000-0000-000090890000}"/>
    <cellStyle name="Normal 5 17 2 16 4" xfId="35317" xr:uid="{00000000-0005-0000-0000-000091890000}"/>
    <cellStyle name="Normal 5 17 2 16 4 10" xfId="35318" xr:uid="{00000000-0005-0000-0000-000092890000}"/>
    <cellStyle name="Normal 5 17 2 16 4 2" xfId="35319" xr:uid="{00000000-0005-0000-0000-000093890000}"/>
    <cellStyle name="Normal 5 17 2 16 4 3" xfId="35320" xr:uid="{00000000-0005-0000-0000-000094890000}"/>
    <cellStyle name="Normal 5 17 2 16 4 4" xfId="35321" xr:uid="{00000000-0005-0000-0000-000095890000}"/>
    <cellStyle name="Normal 5 17 2 16 4 5" xfId="35322" xr:uid="{00000000-0005-0000-0000-000096890000}"/>
    <cellStyle name="Normal 5 17 2 16 4 6" xfId="35323" xr:uid="{00000000-0005-0000-0000-000097890000}"/>
    <cellStyle name="Normal 5 17 2 16 4 7" xfId="35324" xr:uid="{00000000-0005-0000-0000-000098890000}"/>
    <cellStyle name="Normal 5 17 2 16 4 8" xfId="35325" xr:uid="{00000000-0005-0000-0000-000099890000}"/>
    <cellStyle name="Normal 5 17 2 16 4 9" xfId="35326" xr:uid="{00000000-0005-0000-0000-00009A890000}"/>
    <cellStyle name="Normal 5 17 2 16 5" xfId="35327" xr:uid="{00000000-0005-0000-0000-00009B890000}"/>
    <cellStyle name="Normal 5 17 2 16 5 10" xfId="35328" xr:uid="{00000000-0005-0000-0000-00009C890000}"/>
    <cellStyle name="Normal 5 17 2 16 5 2" xfId="35329" xr:uid="{00000000-0005-0000-0000-00009D890000}"/>
    <cellStyle name="Normal 5 17 2 16 5 3" xfId="35330" xr:uid="{00000000-0005-0000-0000-00009E890000}"/>
    <cellStyle name="Normal 5 17 2 16 5 4" xfId="35331" xr:uid="{00000000-0005-0000-0000-00009F890000}"/>
    <cellStyle name="Normal 5 17 2 16 5 5" xfId="35332" xr:uid="{00000000-0005-0000-0000-0000A0890000}"/>
    <cellStyle name="Normal 5 17 2 16 5 6" xfId="35333" xr:uid="{00000000-0005-0000-0000-0000A1890000}"/>
    <cellStyle name="Normal 5 17 2 16 5 7" xfId="35334" xr:uid="{00000000-0005-0000-0000-0000A2890000}"/>
    <cellStyle name="Normal 5 17 2 16 5 8" xfId="35335" xr:uid="{00000000-0005-0000-0000-0000A3890000}"/>
    <cellStyle name="Normal 5 17 2 16 5 9" xfId="35336" xr:uid="{00000000-0005-0000-0000-0000A4890000}"/>
    <cellStyle name="Normal 5 17 2 16 6" xfId="35337" xr:uid="{00000000-0005-0000-0000-0000A5890000}"/>
    <cellStyle name="Normal 5 17 2 16 7" xfId="35338" xr:uid="{00000000-0005-0000-0000-0000A6890000}"/>
    <cellStyle name="Normal 5 17 2 16 8" xfId="35339" xr:uid="{00000000-0005-0000-0000-0000A7890000}"/>
    <cellStyle name="Normal 5 17 2 16 9" xfId="35340" xr:uid="{00000000-0005-0000-0000-0000A8890000}"/>
    <cellStyle name="Normal 5 17 2 17" xfId="35341" xr:uid="{00000000-0005-0000-0000-0000A9890000}"/>
    <cellStyle name="Normal 5 17 2 17 10" xfId="35342" xr:uid="{00000000-0005-0000-0000-0000AA890000}"/>
    <cellStyle name="Normal 5 17 2 17 11" xfId="35343" xr:uid="{00000000-0005-0000-0000-0000AB890000}"/>
    <cellStyle name="Normal 5 17 2 17 12" xfId="35344" xr:uid="{00000000-0005-0000-0000-0000AC890000}"/>
    <cellStyle name="Normal 5 17 2 17 13" xfId="35345" xr:uid="{00000000-0005-0000-0000-0000AD890000}"/>
    <cellStyle name="Normal 5 17 2 17 14" xfId="35346" xr:uid="{00000000-0005-0000-0000-0000AE890000}"/>
    <cellStyle name="Normal 5 17 2 17 2" xfId="35347" xr:uid="{00000000-0005-0000-0000-0000AF890000}"/>
    <cellStyle name="Normal 5 17 2 17 2 10" xfId="35348" xr:uid="{00000000-0005-0000-0000-0000B0890000}"/>
    <cellStyle name="Normal 5 17 2 17 2 2" xfId="35349" xr:uid="{00000000-0005-0000-0000-0000B1890000}"/>
    <cellStyle name="Normal 5 17 2 17 2 3" xfId="35350" xr:uid="{00000000-0005-0000-0000-0000B2890000}"/>
    <cellStyle name="Normal 5 17 2 17 2 4" xfId="35351" xr:uid="{00000000-0005-0000-0000-0000B3890000}"/>
    <cellStyle name="Normal 5 17 2 17 2 5" xfId="35352" xr:uid="{00000000-0005-0000-0000-0000B4890000}"/>
    <cellStyle name="Normal 5 17 2 17 2 6" xfId="35353" xr:uid="{00000000-0005-0000-0000-0000B5890000}"/>
    <cellStyle name="Normal 5 17 2 17 2 7" xfId="35354" xr:uid="{00000000-0005-0000-0000-0000B6890000}"/>
    <cellStyle name="Normal 5 17 2 17 2 8" xfId="35355" xr:uid="{00000000-0005-0000-0000-0000B7890000}"/>
    <cellStyle name="Normal 5 17 2 17 2 9" xfId="35356" xr:uid="{00000000-0005-0000-0000-0000B8890000}"/>
    <cellStyle name="Normal 5 17 2 17 3" xfId="35357" xr:uid="{00000000-0005-0000-0000-0000B9890000}"/>
    <cellStyle name="Normal 5 17 2 17 3 10" xfId="35358" xr:uid="{00000000-0005-0000-0000-0000BA890000}"/>
    <cellStyle name="Normal 5 17 2 17 3 2" xfId="35359" xr:uid="{00000000-0005-0000-0000-0000BB890000}"/>
    <cellStyle name="Normal 5 17 2 17 3 3" xfId="35360" xr:uid="{00000000-0005-0000-0000-0000BC890000}"/>
    <cellStyle name="Normal 5 17 2 17 3 4" xfId="35361" xr:uid="{00000000-0005-0000-0000-0000BD890000}"/>
    <cellStyle name="Normal 5 17 2 17 3 5" xfId="35362" xr:uid="{00000000-0005-0000-0000-0000BE890000}"/>
    <cellStyle name="Normal 5 17 2 17 3 6" xfId="35363" xr:uid="{00000000-0005-0000-0000-0000BF890000}"/>
    <cellStyle name="Normal 5 17 2 17 3 7" xfId="35364" xr:uid="{00000000-0005-0000-0000-0000C0890000}"/>
    <cellStyle name="Normal 5 17 2 17 3 8" xfId="35365" xr:uid="{00000000-0005-0000-0000-0000C1890000}"/>
    <cellStyle name="Normal 5 17 2 17 3 9" xfId="35366" xr:uid="{00000000-0005-0000-0000-0000C2890000}"/>
    <cellStyle name="Normal 5 17 2 17 4" xfId="35367" xr:uid="{00000000-0005-0000-0000-0000C3890000}"/>
    <cellStyle name="Normal 5 17 2 17 4 10" xfId="35368" xr:uid="{00000000-0005-0000-0000-0000C4890000}"/>
    <cellStyle name="Normal 5 17 2 17 4 2" xfId="35369" xr:uid="{00000000-0005-0000-0000-0000C5890000}"/>
    <cellStyle name="Normal 5 17 2 17 4 3" xfId="35370" xr:uid="{00000000-0005-0000-0000-0000C6890000}"/>
    <cellStyle name="Normal 5 17 2 17 4 4" xfId="35371" xr:uid="{00000000-0005-0000-0000-0000C7890000}"/>
    <cellStyle name="Normal 5 17 2 17 4 5" xfId="35372" xr:uid="{00000000-0005-0000-0000-0000C8890000}"/>
    <cellStyle name="Normal 5 17 2 17 4 6" xfId="35373" xr:uid="{00000000-0005-0000-0000-0000C9890000}"/>
    <cellStyle name="Normal 5 17 2 17 4 7" xfId="35374" xr:uid="{00000000-0005-0000-0000-0000CA890000}"/>
    <cellStyle name="Normal 5 17 2 17 4 8" xfId="35375" xr:uid="{00000000-0005-0000-0000-0000CB890000}"/>
    <cellStyle name="Normal 5 17 2 17 4 9" xfId="35376" xr:uid="{00000000-0005-0000-0000-0000CC890000}"/>
    <cellStyle name="Normal 5 17 2 17 5" xfId="35377" xr:uid="{00000000-0005-0000-0000-0000CD890000}"/>
    <cellStyle name="Normal 5 17 2 17 5 10" xfId="35378" xr:uid="{00000000-0005-0000-0000-0000CE890000}"/>
    <cellStyle name="Normal 5 17 2 17 5 2" xfId="35379" xr:uid="{00000000-0005-0000-0000-0000CF890000}"/>
    <cellStyle name="Normal 5 17 2 17 5 3" xfId="35380" xr:uid="{00000000-0005-0000-0000-0000D0890000}"/>
    <cellStyle name="Normal 5 17 2 17 5 4" xfId="35381" xr:uid="{00000000-0005-0000-0000-0000D1890000}"/>
    <cellStyle name="Normal 5 17 2 17 5 5" xfId="35382" xr:uid="{00000000-0005-0000-0000-0000D2890000}"/>
    <cellStyle name="Normal 5 17 2 17 5 6" xfId="35383" xr:uid="{00000000-0005-0000-0000-0000D3890000}"/>
    <cellStyle name="Normal 5 17 2 17 5 7" xfId="35384" xr:uid="{00000000-0005-0000-0000-0000D4890000}"/>
    <cellStyle name="Normal 5 17 2 17 5 8" xfId="35385" xr:uid="{00000000-0005-0000-0000-0000D5890000}"/>
    <cellStyle name="Normal 5 17 2 17 5 9" xfId="35386" xr:uid="{00000000-0005-0000-0000-0000D6890000}"/>
    <cellStyle name="Normal 5 17 2 17 6" xfId="35387" xr:uid="{00000000-0005-0000-0000-0000D7890000}"/>
    <cellStyle name="Normal 5 17 2 17 7" xfId="35388" xr:uid="{00000000-0005-0000-0000-0000D8890000}"/>
    <cellStyle name="Normal 5 17 2 17 8" xfId="35389" xr:uid="{00000000-0005-0000-0000-0000D9890000}"/>
    <cellStyle name="Normal 5 17 2 17 9" xfId="35390" xr:uid="{00000000-0005-0000-0000-0000DA890000}"/>
    <cellStyle name="Normal 5 17 2 18" xfId="35391" xr:uid="{00000000-0005-0000-0000-0000DB890000}"/>
    <cellStyle name="Normal 5 17 2 18 10" xfId="35392" xr:uid="{00000000-0005-0000-0000-0000DC890000}"/>
    <cellStyle name="Normal 5 17 2 18 11" xfId="35393" xr:uid="{00000000-0005-0000-0000-0000DD890000}"/>
    <cellStyle name="Normal 5 17 2 18 12" xfId="35394" xr:uid="{00000000-0005-0000-0000-0000DE890000}"/>
    <cellStyle name="Normal 5 17 2 18 13" xfId="35395" xr:uid="{00000000-0005-0000-0000-0000DF890000}"/>
    <cellStyle name="Normal 5 17 2 18 14" xfId="35396" xr:uid="{00000000-0005-0000-0000-0000E0890000}"/>
    <cellStyle name="Normal 5 17 2 18 2" xfId="35397" xr:uid="{00000000-0005-0000-0000-0000E1890000}"/>
    <cellStyle name="Normal 5 17 2 18 2 10" xfId="35398" xr:uid="{00000000-0005-0000-0000-0000E2890000}"/>
    <cellStyle name="Normal 5 17 2 18 2 2" xfId="35399" xr:uid="{00000000-0005-0000-0000-0000E3890000}"/>
    <cellStyle name="Normal 5 17 2 18 2 3" xfId="35400" xr:uid="{00000000-0005-0000-0000-0000E4890000}"/>
    <cellStyle name="Normal 5 17 2 18 2 4" xfId="35401" xr:uid="{00000000-0005-0000-0000-0000E5890000}"/>
    <cellStyle name="Normal 5 17 2 18 2 5" xfId="35402" xr:uid="{00000000-0005-0000-0000-0000E6890000}"/>
    <cellStyle name="Normal 5 17 2 18 2 6" xfId="35403" xr:uid="{00000000-0005-0000-0000-0000E7890000}"/>
    <cellStyle name="Normal 5 17 2 18 2 7" xfId="35404" xr:uid="{00000000-0005-0000-0000-0000E8890000}"/>
    <cellStyle name="Normal 5 17 2 18 2 8" xfId="35405" xr:uid="{00000000-0005-0000-0000-0000E9890000}"/>
    <cellStyle name="Normal 5 17 2 18 2 9" xfId="35406" xr:uid="{00000000-0005-0000-0000-0000EA890000}"/>
    <cellStyle name="Normal 5 17 2 18 3" xfId="35407" xr:uid="{00000000-0005-0000-0000-0000EB890000}"/>
    <cellStyle name="Normal 5 17 2 18 3 10" xfId="35408" xr:uid="{00000000-0005-0000-0000-0000EC890000}"/>
    <cellStyle name="Normal 5 17 2 18 3 2" xfId="35409" xr:uid="{00000000-0005-0000-0000-0000ED890000}"/>
    <cellStyle name="Normal 5 17 2 18 3 3" xfId="35410" xr:uid="{00000000-0005-0000-0000-0000EE890000}"/>
    <cellStyle name="Normal 5 17 2 18 3 4" xfId="35411" xr:uid="{00000000-0005-0000-0000-0000EF890000}"/>
    <cellStyle name="Normal 5 17 2 18 3 5" xfId="35412" xr:uid="{00000000-0005-0000-0000-0000F0890000}"/>
    <cellStyle name="Normal 5 17 2 18 3 6" xfId="35413" xr:uid="{00000000-0005-0000-0000-0000F1890000}"/>
    <cellStyle name="Normal 5 17 2 18 3 7" xfId="35414" xr:uid="{00000000-0005-0000-0000-0000F2890000}"/>
    <cellStyle name="Normal 5 17 2 18 3 8" xfId="35415" xr:uid="{00000000-0005-0000-0000-0000F3890000}"/>
    <cellStyle name="Normal 5 17 2 18 3 9" xfId="35416" xr:uid="{00000000-0005-0000-0000-0000F4890000}"/>
    <cellStyle name="Normal 5 17 2 18 4" xfId="35417" xr:uid="{00000000-0005-0000-0000-0000F5890000}"/>
    <cellStyle name="Normal 5 17 2 18 4 10" xfId="35418" xr:uid="{00000000-0005-0000-0000-0000F6890000}"/>
    <cellStyle name="Normal 5 17 2 18 4 2" xfId="35419" xr:uid="{00000000-0005-0000-0000-0000F7890000}"/>
    <cellStyle name="Normal 5 17 2 18 4 3" xfId="35420" xr:uid="{00000000-0005-0000-0000-0000F8890000}"/>
    <cellStyle name="Normal 5 17 2 18 4 4" xfId="35421" xr:uid="{00000000-0005-0000-0000-0000F9890000}"/>
    <cellStyle name="Normal 5 17 2 18 4 5" xfId="35422" xr:uid="{00000000-0005-0000-0000-0000FA890000}"/>
    <cellStyle name="Normal 5 17 2 18 4 6" xfId="35423" xr:uid="{00000000-0005-0000-0000-0000FB890000}"/>
    <cellStyle name="Normal 5 17 2 18 4 7" xfId="35424" xr:uid="{00000000-0005-0000-0000-0000FC890000}"/>
    <cellStyle name="Normal 5 17 2 18 4 8" xfId="35425" xr:uid="{00000000-0005-0000-0000-0000FD890000}"/>
    <cellStyle name="Normal 5 17 2 18 4 9" xfId="35426" xr:uid="{00000000-0005-0000-0000-0000FE890000}"/>
    <cellStyle name="Normal 5 17 2 18 5" xfId="35427" xr:uid="{00000000-0005-0000-0000-0000FF890000}"/>
    <cellStyle name="Normal 5 17 2 18 5 10" xfId="35428" xr:uid="{00000000-0005-0000-0000-0000008A0000}"/>
    <cellStyle name="Normal 5 17 2 18 5 2" xfId="35429" xr:uid="{00000000-0005-0000-0000-0000018A0000}"/>
    <cellStyle name="Normal 5 17 2 18 5 3" xfId="35430" xr:uid="{00000000-0005-0000-0000-0000028A0000}"/>
    <cellStyle name="Normal 5 17 2 18 5 4" xfId="35431" xr:uid="{00000000-0005-0000-0000-0000038A0000}"/>
    <cellStyle name="Normal 5 17 2 18 5 5" xfId="35432" xr:uid="{00000000-0005-0000-0000-0000048A0000}"/>
    <cellStyle name="Normal 5 17 2 18 5 6" xfId="35433" xr:uid="{00000000-0005-0000-0000-0000058A0000}"/>
    <cellStyle name="Normal 5 17 2 18 5 7" xfId="35434" xr:uid="{00000000-0005-0000-0000-0000068A0000}"/>
    <cellStyle name="Normal 5 17 2 18 5 8" xfId="35435" xr:uid="{00000000-0005-0000-0000-0000078A0000}"/>
    <cellStyle name="Normal 5 17 2 18 5 9" xfId="35436" xr:uid="{00000000-0005-0000-0000-0000088A0000}"/>
    <cellStyle name="Normal 5 17 2 18 6" xfId="35437" xr:uid="{00000000-0005-0000-0000-0000098A0000}"/>
    <cellStyle name="Normal 5 17 2 18 7" xfId="35438" xr:uid="{00000000-0005-0000-0000-00000A8A0000}"/>
    <cellStyle name="Normal 5 17 2 18 8" xfId="35439" xr:uid="{00000000-0005-0000-0000-00000B8A0000}"/>
    <cellStyle name="Normal 5 17 2 18 9" xfId="35440" xr:uid="{00000000-0005-0000-0000-00000C8A0000}"/>
    <cellStyle name="Normal 5 17 2 19" xfId="35441" xr:uid="{00000000-0005-0000-0000-00000D8A0000}"/>
    <cellStyle name="Normal 5 17 2 19 10" xfId="35442" xr:uid="{00000000-0005-0000-0000-00000E8A0000}"/>
    <cellStyle name="Normal 5 17 2 19 11" xfId="35443" xr:uid="{00000000-0005-0000-0000-00000F8A0000}"/>
    <cellStyle name="Normal 5 17 2 19 12" xfId="35444" xr:uid="{00000000-0005-0000-0000-0000108A0000}"/>
    <cellStyle name="Normal 5 17 2 19 13" xfId="35445" xr:uid="{00000000-0005-0000-0000-0000118A0000}"/>
    <cellStyle name="Normal 5 17 2 19 14" xfId="35446" xr:uid="{00000000-0005-0000-0000-0000128A0000}"/>
    <cellStyle name="Normal 5 17 2 19 2" xfId="35447" xr:uid="{00000000-0005-0000-0000-0000138A0000}"/>
    <cellStyle name="Normal 5 17 2 19 2 10" xfId="35448" xr:uid="{00000000-0005-0000-0000-0000148A0000}"/>
    <cellStyle name="Normal 5 17 2 19 2 2" xfId="35449" xr:uid="{00000000-0005-0000-0000-0000158A0000}"/>
    <cellStyle name="Normal 5 17 2 19 2 3" xfId="35450" xr:uid="{00000000-0005-0000-0000-0000168A0000}"/>
    <cellStyle name="Normal 5 17 2 19 2 4" xfId="35451" xr:uid="{00000000-0005-0000-0000-0000178A0000}"/>
    <cellStyle name="Normal 5 17 2 19 2 5" xfId="35452" xr:uid="{00000000-0005-0000-0000-0000188A0000}"/>
    <cellStyle name="Normal 5 17 2 19 2 6" xfId="35453" xr:uid="{00000000-0005-0000-0000-0000198A0000}"/>
    <cellStyle name="Normal 5 17 2 19 2 7" xfId="35454" xr:uid="{00000000-0005-0000-0000-00001A8A0000}"/>
    <cellStyle name="Normal 5 17 2 19 2 8" xfId="35455" xr:uid="{00000000-0005-0000-0000-00001B8A0000}"/>
    <cellStyle name="Normal 5 17 2 19 2 9" xfId="35456" xr:uid="{00000000-0005-0000-0000-00001C8A0000}"/>
    <cellStyle name="Normal 5 17 2 19 3" xfId="35457" xr:uid="{00000000-0005-0000-0000-00001D8A0000}"/>
    <cellStyle name="Normal 5 17 2 19 3 10" xfId="35458" xr:uid="{00000000-0005-0000-0000-00001E8A0000}"/>
    <cellStyle name="Normal 5 17 2 19 3 2" xfId="35459" xr:uid="{00000000-0005-0000-0000-00001F8A0000}"/>
    <cellStyle name="Normal 5 17 2 19 3 3" xfId="35460" xr:uid="{00000000-0005-0000-0000-0000208A0000}"/>
    <cellStyle name="Normal 5 17 2 19 3 4" xfId="35461" xr:uid="{00000000-0005-0000-0000-0000218A0000}"/>
    <cellStyle name="Normal 5 17 2 19 3 5" xfId="35462" xr:uid="{00000000-0005-0000-0000-0000228A0000}"/>
    <cellStyle name="Normal 5 17 2 19 3 6" xfId="35463" xr:uid="{00000000-0005-0000-0000-0000238A0000}"/>
    <cellStyle name="Normal 5 17 2 19 3 7" xfId="35464" xr:uid="{00000000-0005-0000-0000-0000248A0000}"/>
    <cellStyle name="Normal 5 17 2 19 3 8" xfId="35465" xr:uid="{00000000-0005-0000-0000-0000258A0000}"/>
    <cellStyle name="Normal 5 17 2 19 3 9" xfId="35466" xr:uid="{00000000-0005-0000-0000-0000268A0000}"/>
    <cellStyle name="Normal 5 17 2 19 4" xfId="35467" xr:uid="{00000000-0005-0000-0000-0000278A0000}"/>
    <cellStyle name="Normal 5 17 2 19 4 10" xfId="35468" xr:uid="{00000000-0005-0000-0000-0000288A0000}"/>
    <cellStyle name="Normal 5 17 2 19 4 2" xfId="35469" xr:uid="{00000000-0005-0000-0000-0000298A0000}"/>
    <cellStyle name="Normal 5 17 2 19 4 3" xfId="35470" xr:uid="{00000000-0005-0000-0000-00002A8A0000}"/>
    <cellStyle name="Normal 5 17 2 19 4 4" xfId="35471" xr:uid="{00000000-0005-0000-0000-00002B8A0000}"/>
    <cellStyle name="Normal 5 17 2 19 4 5" xfId="35472" xr:uid="{00000000-0005-0000-0000-00002C8A0000}"/>
    <cellStyle name="Normal 5 17 2 19 4 6" xfId="35473" xr:uid="{00000000-0005-0000-0000-00002D8A0000}"/>
    <cellStyle name="Normal 5 17 2 19 4 7" xfId="35474" xr:uid="{00000000-0005-0000-0000-00002E8A0000}"/>
    <cellStyle name="Normal 5 17 2 19 4 8" xfId="35475" xr:uid="{00000000-0005-0000-0000-00002F8A0000}"/>
    <cellStyle name="Normal 5 17 2 19 4 9" xfId="35476" xr:uid="{00000000-0005-0000-0000-0000308A0000}"/>
    <cellStyle name="Normal 5 17 2 19 5" xfId="35477" xr:uid="{00000000-0005-0000-0000-0000318A0000}"/>
    <cellStyle name="Normal 5 17 2 19 5 10" xfId="35478" xr:uid="{00000000-0005-0000-0000-0000328A0000}"/>
    <cellStyle name="Normal 5 17 2 19 5 2" xfId="35479" xr:uid="{00000000-0005-0000-0000-0000338A0000}"/>
    <cellStyle name="Normal 5 17 2 19 5 3" xfId="35480" xr:uid="{00000000-0005-0000-0000-0000348A0000}"/>
    <cellStyle name="Normal 5 17 2 19 5 4" xfId="35481" xr:uid="{00000000-0005-0000-0000-0000358A0000}"/>
    <cellStyle name="Normal 5 17 2 19 5 5" xfId="35482" xr:uid="{00000000-0005-0000-0000-0000368A0000}"/>
    <cellStyle name="Normal 5 17 2 19 5 6" xfId="35483" xr:uid="{00000000-0005-0000-0000-0000378A0000}"/>
    <cellStyle name="Normal 5 17 2 19 5 7" xfId="35484" xr:uid="{00000000-0005-0000-0000-0000388A0000}"/>
    <cellStyle name="Normal 5 17 2 19 5 8" xfId="35485" xr:uid="{00000000-0005-0000-0000-0000398A0000}"/>
    <cellStyle name="Normal 5 17 2 19 5 9" xfId="35486" xr:uid="{00000000-0005-0000-0000-00003A8A0000}"/>
    <cellStyle name="Normal 5 17 2 19 6" xfId="35487" xr:uid="{00000000-0005-0000-0000-00003B8A0000}"/>
    <cellStyle name="Normal 5 17 2 19 7" xfId="35488" xr:uid="{00000000-0005-0000-0000-00003C8A0000}"/>
    <cellStyle name="Normal 5 17 2 19 8" xfId="35489" xr:uid="{00000000-0005-0000-0000-00003D8A0000}"/>
    <cellStyle name="Normal 5 17 2 19 9" xfId="35490" xr:uid="{00000000-0005-0000-0000-00003E8A0000}"/>
    <cellStyle name="Normal 5 17 2 2" xfId="35491" xr:uid="{00000000-0005-0000-0000-00003F8A0000}"/>
    <cellStyle name="Normal 5 17 2 2 10" xfId="35492" xr:uid="{00000000-0005-0000-0000-0000408A0000}"/>
    <cellStyle name="Normal 5 17 2 2 11" xfId="35493" xr:uid="{00000000-0005-0000-0000-0000418A0000}"/>
    <cellStyle name="Normal 5 17 2 2 12" xfId="35494" xr:uid="{00000000-0005-0000-0000-0000428A0000}"/>
    <cellStyle name="Normal 5 17 2 2 13" xfId="35495" xr:uid="{00000000-0005-0000-0000-0000438A0000}"/>
    <cellStyle name="Normal 5 17 2 2 14" xfId="35496" xr:uid="{00000000-0005-0000-0000-0000448A0000}"/>
    <cellStyle name="Normal 5 17 2 2 15" xfId="35497" xr:uid="{00000000-0005-0000-0000-0000458A0000}"/>
    <cellStyle name="Normal 5 17 2 2 16" xfId="35498" xr:uid="{00000000-0005-0000-0000-0000468A0000}"/>
    <cellStyle name="Normal 5 17 2 2 2" xfId="35499" xr:uid="{00000000-0005-0000-0000-0000478A0000}"/>
    <cellStyle name="Normal 5 17 2 2 2 10" xfId="35500" xr:uid="{00000000-0005-0000-0000-0000488A0000}"/>
    <cellStyle name="Normal 5 17 2 2 2 2" xfId="35501" xr:uid="{00000000-0005-0000-0000-0000498A0000}"/>
    <cellStyle name="Normal 5 17 2 2 2 3" xfId="35502" xr:uid="{00000000-0005-0000-0000-00004A8A0000}"/>
    <cellStyle name="Normal 5 17 2 2 2 4" xfId="35503" xr:uid="{00000000-0005-0000-0000-00004B8A0000}"/>
    <cellStyle name="Normal 5 17 2 2 2 5" xfId="35504" xr:uid="{00000000-0005-0000-0000-00004C8A0000}"/>
    <cellStyle name="Normal 5 17 2 2 2 6" xfId="35505" xr:uid="{00000000-0005-0000-0000-00004D8A0000}"/>
    <cellStyle name="Normal 5 17 2 2 2 7" xfId="35506" xr:uid="{00000000-0005-0000-0000-00004E8A0000}"/>
    <cellStyle name="Normal 5 17 2 2 2 8" xfId="35507" xr:uid="{00000000-0005-0000-0000-00004F8A0000}"/>
    <cellStyle name="Normal 5 17 2 2 2 9" xfId="35508" xr:uid="{00000000-0005-0000-0000-0000508A0000}"/>
    <cellStyle name="Normal 5 17 2 2 3" xfId="35509" xr:uid="{00000000-0005-0000-0000-0000518A0000}"/>
    <cellStyle name="Normal 5 17 2 2 3 10" xfId="35510" xr:uid="{00000000-0005-0000-0000-0000528A0000}"/>
    <cellStyle name="Normal 5 17 2 2 3 2" xfId="35511" xr:uid="{00000000-0005-0000-0000-0000538A0000}"/>
    <cellStyle name="Normal 5 17 2 2 3 3" xfId="35512" xr:uid="{00000000-0005-0000-0000-0000548A0000}"/>
    <cellStyle name="Normal 5 17 2 2 3 4" xfId="35513" xr:uid="{00000000-0005-0000-0000-0000558A0000}"/>
    <cellStyle name="Normal 5 17 2 2 3 5" xfId="35514" xr:uid="{00000000-0005-0000-0000-0000568A0000}"/>
    <cellStyle name="Normal 5 17 2 2 3 6" xfId="35515" xr:uid="{00000000-0005-0000-0000-0000578A0000}"/>
    <cellStyle name="Normal 5 17 2 2 3 7" xfId="35516" xr:uid="{00000000-0005-0000-0000-0000588A0000}"/>
    <cellStyle name="Normal 5 17 2 2 3 8" xfId="35517" xr:uid="{00000000-0005-0000-0000-0000598A0000}"/>
    <cellStyle name="Normal 5 17 2 2 3 9" xfId="35518" xr:uid="{00000000-0005-0000-0000-00005A8A0000}"/>
    <cellStyle name="Normal 5 17 2 2 4" xfId="35519" xr:uid="{00000000-0005-0000-0000-00005B8A0000}"/>
    <cellStyle name="Normal 5 17 2 2 4 10" xfId="35520" xr:uid="{00000000-0005-0000-0000-00005C8A0000}"/>
    <cellStyle name="Normal 5 17 2 2 4 2" xfId="35521" xr:uid="{00000000-0005-0000-0000-00005D8A0000}"/>
    <cellStyle name="Normal 5 17 2 2 4 3" xfId="35522" xr:uid="{00000000-0005-0000-0000-00005E8A0000}"/>
    <cellStyle name="Normal 5 17 2 2 4 4" xfId="35523" xr:uid="{00000000-0005-0000-0000-00005F8A0000}"/>
    <cellStyle name="Normal 5 17 2 2 4 5" xfId="35524" xr:uid="{00000000-0005-0000-0000-0000608A0000}"/>
    <cellStyle name="Normal 5 17 2 2 4 6" xfId="35525" xr:uid="{00000000-0005-0000-0000-0000618A0000}"/>
    <cellStyle name="Normal 5 17 2 2 4 7" xfId="35526" xr:uid="{00000000-0005-0000-0000-0000628A0000}"/>
    <cellStyle name="Normal 5 17 2 2 4 8" xfId="35527" xr:uid="{00000000-0005-0000-0000-0000638A0000}"/>
    <cellStyle name="Normal 5 17 2 2 4 9" xfId="35528" xr:uid="{00000000-0005-0000-0000-0000648A0000}"/>
    <cellStyle name="Normal 5 17 2 2 5" xfId="35529" xr:uid="{00000000-0005-0000-0000-0000658A0000}"/>
    <cellStyle name="Normal 5 17 2 2 5 10" xfId="35530" xr:uid="{00000000-0005-0000-0000-0000668A0000}"/>
    <cellStyle name="Normal 5 17 2 2 5 2" xfId="35531" xr:uid="{00000000-0005-0000-0000-0000678A0000}"/>
    <cellStyle name="Normal 5 17 2 2 5 3" xfId="35532" xr:uid="{00000000-0005-0000-0000-0000688A0000}"/>
    <cellStyle name="Normal 5 17 2 2 5 4" xfId="35533" xr:uid="{00000000-0005-0000-0000-0000698A0000}"/>
    <cellStyle name="Normal 5 17 2 2 5 5" xfId="35534" xr:uid="{00000000-0005-0000-0000-00006A8A0000}"/>
    <cellStyle name="Normal 5 17 2 2 5 6" xfId="35535" xr:uid="{00000000-0005-0000-0000-00006B8A0000}"/>
    <cellStyle name="Normal 5 17 2 2 5 7" xfId="35536" xr:uid="{00000000-0005-0000-0000-00006C8A0000}"/>
    <cellStyle name="Normal 5 17 2 2 5 8" xfId="35537" xr:uid="{00000000-0005-0000-0000-00006D8A0000}"/>
    <cellStyle name="Normal 5 17 2 2 5 9" xfId="35538" xr:uid="{00000000-0005-0000-0000-00006E8A0000}"/>
    <cellStyle name="Normal 5 17 2 2 6" xfId="35539" xr:uid="{00000000-0005-0000-0000-00006F8A0000}"/>
    <cellStyle name="Normal 5 17 2 2 7" xfId="35540" xr:uid="{00000000-0005-0000-0000-0000708A0000}"/>
    <cellStyle name="Normal 5 17 2 2 8" xfId="35541" xr:uid="{00000000-0005-0000-0000-0000718A0000}"/>
    <cellStyle name="Normal 5 17 2 2 9" xfId="35542" xr:uid="{00000000-0005-0000-0000-0000728A0000}"/>
    <cellStyle name="Normal 5 17 2 20" xfId="35543" xr:uid="{00000000-0005-0000-0000-0000738A0000}"/>
    <cellStyle name="Normal 5 17 2 20 10" xfId="35544" xr:uid="{00000000-0005-0000-0000-0000748A0000}"/>
    <cellStyle name="Normal 5 17 2 20 11" xfId="35545" xr:uid="{00000000-0005-0000-0000-0000758A0000}"/>
    <cellStyle name="Normal 5 17 2 20 12" xfId="35546" xr:uid="{00000000-0005-0000-0000-0000768A0000}"/>
    <cellStyle name="Normal 5 17 2 20 13" xfId="35547" xr:uid="{00000000-0005-0000-0000-0000778A0000}"/>
    <cellStyle name="Normal 5 17 2 20 14" xfId="35548" xr:uid="{00000000-0005-0000-0000-0000788A0000}"/>
    <cellStyle name="Normal 5 17 2 20 2" xfId="35549" xr:uid="{00000000-0005-0000-0000-0000798A0000}"/>
    <cellStyle name="Normal 5 17 2 20 2 10" xfId="35550" xr:uid="{00000000-0005-0000-0000-00007A8A0000}"/>
    <cellStyle name="Normal 5 17 2 20 2 2" xfId="35551" xr:uid="{00000000-0005-0000-0000-00007B8A0000}"/>
    <cellStyle name="Normal 5 17 2 20 2 3" xfId="35552" xr:uid="{00000000-0005-0000-0000-00007C8A0000}"/>
    <cellStyle name="Normal 5 17 2 20 2 4" xfId="35553" xr:uid="{00000000-0005-0000-0000-00007D8A0000}"/>
    <cellStyle name="Normal 5 17 2 20 2 5" xfId="35554" xr:uid="{00000000-0005-0000-0000-00007E8A0000}"/>
    <cellStyle name="Normal 5 17 2 20 2 6" xfId="35555" xr:uid="{00000000-0005-0000-0000-00007F8A0000}"/>
    <cellStyle name="Normal 5 17 2 20 2 7" xfId="35556" xr:uid="{00000000-0005-0000-0000-0000808A0000}"/>
    <cellStyle name="Normal 5 17 2 20 2 8" xfId="35557" xr:uid="{00000000-0005-0000-0000-0000818A0000}"/>
    <cellStyle name="Normal 5 17 2 20 2 9" xfId="35558" xr:uid="{00000000-0005-0000-0000-0000828A0000}"/>
    <cellStyle name="Normal 5 17 2 20 3" xfId="35559" xr:uid="{00000000-0005-0000-0000-0000838A0000}"/>
    <cellStyle name="Normal 5 17 2 20 3 10" xfId="35560" xr:uid="{00000000-0005-0000-0000-0000848A0000}"/>
    <cellStyle name="Normal 5 17 2 20 3 2" xfId="35561" xr:uid="{00000000-0005-0000-0000-0000858A0000}"/>
    <cellStyle name="Normal 5 17 2 20 3 3" xfId="35562" xr:uid="{00000000-0005-0000-0000-0000868A0000}"/>
    <cellStyle name="Normal 5 17 2 20 3 4" xfId="35563" xr:uid="{00000000-0005-0000-0000-0000878A0000}"/>
    <cellStyle name="Normal 5 17 2 20 3 5" xfId="35564" xr:uid="{00000000-0005-0000-0000-0000888A0000}"/>
    <cellStyle name="Normal 5 17 2 20 3 6" xfId="35565" xr:uid="{00000000-0005-0000-0000-0000898A0000}"/>
    <cellStyle name="Normal 5 17 2 20 3 7" xfId="35566" xr:uid="{00000000-0005-0000-0000-00008A8A0000}"/>
    <cellStyle name="Normal 5 17 2 20 3 8" xfId="35567" xr:uid="{00000000-0005-0000-0000-00008B8A0000}"/>
    <cellStyle name="Normal 5 17 2 20 3 9" xfId="35568" xr:uid="{00000000-0005-0000-0000-00008C8A0000}"/>
    <cellStyle name="Normal 5 17 2 20 4" xfId="35569" xr:uid="{00000000-0005-0000-0000-00008D8A0000}"/>
    <cellStyle name="Normal 5 17 2 20 4 10" xfId="35570" xr:uid="{00000000-0005-0000-0000-00008E8A0000}"/>
    <cellStyle name="Normal 5 17 2 20 4 2" xfId="35571" xr:uid="{00000000-0005-0000-0000-00008F8A0000}"/>
    <cellStyle name="Normal 5 17 2 20 4 3" xfId="35572" xr:uid="{00000000-0005-0000-0000-0000908A0000}"/>
    <cellStyle name="Normal 5 17 2 20 4 4" xfId="35573" xr:uid="{00000000-0005-0000-0000-0000918A0000}"/>
    <cellStyle name="Normal 5 17 2 20 4 5" xfId="35574" xr:uid="{00000000-0005-0000-0000-0000928A0000}"/>
    <cellStyle name="Normal 5 17 2 20 4 6" xfId="35575" xr:uid="{00000000-0005-0000-0000-0000938A0000}"/>
    <cellStyle name="Normal 5 17 2 20 4 7" xfId="35576" xr:uid="{00000000-0005-0000-0000-0000948A0000}"/>
    <cellStyle name="Normal 5 17 2 20 4 8" xfId="35577" xr:uid="{00000000-0005-0000-0000-0000958A0000}"/>
    <cellStyle name="Normal 5 17 2 20 4 9" xfId="35578" xr:uid="{00000000-0005-0000-0000-0000968A0000}"/>
    <cellStyle name="Normal 5 17 2 20 5" xfId="35579" xr:uid="{00000000-0005-0000-0000-0000978A0000}"/>
    <cellStyle name="Normal 5 17 2 20 5 10" xfId="35580" xr:uid="{00000000-0005-0000-0000-0000988A0000}"/>
    <cellStyle name="Normal 5 17 2 20 5 2" xfId="35581" xr:uid="{00000000-0005-0000-0000-0000998A0000}"/>
    <cellStyle name="Normal 5 17 2 20 5 3" xfId="35582" xr:uid="{00000000-0005-0000-0000-00009A8A0000}"/>
    <cellStyle name="Normal 5 17 2 20 5 4" xfId="35583" xr:uid="{00000000-0005-0000-0000-00009B8A0000}"/>
    <cellStyle name="Normal 5 17 2 20 5 5" xfId="35584" xr:uid="{00000000-0005-0000-0000-00009C8A0000}"/>
    <cellStyle name="Normal 5 17 2 20 5 6" xfId="35585" xr:uid="{00000000-0005-0000-0000-00009D8A0000}"/>
    <cellStyle name="Normal 5 17 2 20 5 7" xfId="35586" xr:uid="{00000000-0005-0000-0000-00009E8A0000}"/>
    <cellStyle name="Normal 5 17 2 20 5 8" xfId="35587" xr:uid="{00000000-0005-0000-0000-00009F8A0000}"/>
    <cellStyle name="Normal 5 17 2 20 5 9" xfId="35588" xr:uid="{00000000-0005-0000-0000-0000A08A0000}"/>
    <cellStyle name="Normal 5 17 2 20 6" xfId="35589" xr:uid="{00000000-0005-0000-0000-0000A18A0000}"/>
    <cellStyle name="Normal 5 17 2 20 7" xfId="35590" xr:uid="{00000000-0005-0000-0000-0000A28A0000}"/>
    <cellStyle name="Normal 5 17 2 20 8" xfId="35591" xr:uid="{00000000-0005-0000-0000-0000A38A0000}"/>
    <cellStyle name="Normal 5 17 2 20 9" xfId="35592" xr:uid="{00000000-0005-0000-0000-0000A48A0000}"/>
    <cellStyle name="Normal 5 17 2 21" xfId="35593" xr:uid="{00000000-0005-0000-0000-0000A58A0000}"/>
    <cellStyle name="Normal 5 17 2 21 10" xfId="35594" xr:uid="{00000000-0005-0000-0000-0000A68A0000}"/>
    <cellStyle name="Normal 5 17 2 21 11" xfId="35595" xr:uid="{00000000-0005-0000-0000-0000A78A0000}"/>
    <cellStyle name="Normal 5 17 2 21 12" xfId="35596" xr:uid="{00000000-0005-0000-0000-0000A88A0000}"/>
    <cellStyle name="Normal 5 17 2 21 13" xfId="35597" xr:uid="{00000000-0005-0000-0000-0000A98A0000}"/>
    <cellStyle name="Normal 5 17 2 21 14" xfId="35598" xr:uid="{00000000-0005-0000-0000-0000AA8A0000}"/>
    <cellStyle name="Normal 5 17 2 21 2" xfId="35599" xr:uid="{00000000-0005-0000-0000-0000AB8A0000}"/>
    <cellStyle name="Normal 5 17 2 21 2 10" xfId="35600" xr:uid="{00000000-0005-0000-0000-0000AC8A0000}"/>
    <cellStyle name="Normal 5 17 2 21 2 2" xfId="35601" xr:uid="{00000000-0005-0000-0000-0000AD8A0000}"/>
    <cellStyle name="Normal 5 17 2 21 2 3" xfId="35602" xr:uid="{00000000-0005-0000-0000-0000AE8A0000}"/>
    <cellStyle name="Normal 5 17 2 21 2 4" xfId="35603" xr:uid="{00000000-0005-0000-0000-0000AF8A0000}"/>
    <cellStyle name="Normal 5 17 2 21 2 5" xfId="35604" xr:uid="{00000000-0005-0000-0000-0000B08A0000}"/>
    <cellStyle name="Normal 5 17 2 21 2 6" xfId="35605" xr:uid="{00000000-0005-0000-0000-0000B18A0000}"/>
    <cellStyle name="Normal 5 17 2 21 2 7" xfId="35606" xr:uid="{00000000-0005-0000-0000-0000B28A0000}"/>
    <cellStyle name="Normal 5 17 2 21 2 8" xfId="35607" xr:uid="{00000000-0005-0000-0000-0000B38A0000}"/>
    <cellStyle name="Normal 5 17 2 21 2 9" xfId="35608" xr:uid="{00000000-0005-0000-0000-0000B48A0000}"/>
    <cellStyle name="Normal 5 17 2 21 3" xfId="35609" xr:uid="{00000000-0005-0000-0000-0000B58A0000}"/>
    <cellStyle name="Normal 5 17 2 21 3 10" xfId="35610" xr:uid="{00000000-0005-0000-0000-0000B68A0000}"/>
    <cellStyle name="Normal 5 17 2 21 3 2" xfId="35611" xr:uid="{00000000-0005-0000-0000-0000B78A0000}"/>
    <cellStyle name="Normal 5 17 2 21 3 3" xfId="35612" xr:uid="{00000000-0005-0000-0000-0000B88A0000}"/>
    <cellStyle name="Normal 5 17 2 21 3 4" xfId="35613" xr:uid="{00000000-0005-0000-0000-0000B98A0000}"/>
    <cellStyle name="Normal 5 17 2 21 3 5" xfId="35614" xr:uid="{00000000-0005-0000-0000-0000BA8A0000}"/>
    <cellStyle name="Normal 5 17 2 21 3 6" xfId="35615" xr:uid="{00000000-0005-0000-0000-0000BB8A0000}"/>
    <cellStyle name="Normal 5 17 2 21 3 7" xfId="35616" xr:uid="{00000000-0005-0000-0000-0000BC8A0000}"/>
    <cellStyle name="Normal 5 17 2 21 3 8" xfId="35617" xr:uid="{00000000-0005-0000-0000-0000BD8A0000}"/>
    <cellStyle name="Normal 5 17 2 21 3 9" xfId="35618" xr:uid="{00000000-0005-0000-0000-0000BE8A0000}"/>
    <cellStyle name="Normal 5 17 2 21 4" xfId="35619" xr:uid="{00000000-0005-0000-0000-0000BF8A0000}"/>
    <cellStyle name="Normal 5 17 2 21 4 10" xfId="35620" xr:uid="{00000000-0005-0000-0000-0000C08A0000}"/>
    <cellStyle name="Normal 5 17 2 21 4 2" xfId="35621" xr:uid="{00000000-0005-0000-0000-0000C18A0000}"/>
    <cellStyle name="Normal 5 17 2 21 4 3" xfId="35622" xr:uid="{00000000-0005-0000-0000-0000C28A0000}"/>
    <cellStyle name="Normal 5 17 2 21 4 4" xfId="35623" xr:uid="{00000000-0005-0000-0000-0000C38A0000}"/>
    <cellStyle name="Normal 5 17 2 21 4 5" xfId="35624" xr:uid="{00000000-0005-0000-0000-0000C48A0000}"/>
    <cellStyle name="Normal 5 17 2 21 4 6" xfId="35625" xr:uid="{00000000-0005-0000-0000-0000C58A0000}"/>
    <cellStyle name="Normal 5 17 2 21 4 7" xfId="35626" xr:uid="{00000000-0005-0000-0000-0000C68A0000}"/>
    <cellStyle name="Normal 5 17 2 21 4 8" xfId="35627" xr:uid="{00000000-0005-0000-0000-0000C78A0000}"/>
    <cellStyle name="Normal 5 17 2 21 4 9" xfId="35628" xr:uid="{00000000-0005-0000-0000-0000C88A0000}"/>
    <cellStyle name="Normal 5 17 2 21 5" xfId="35629" xr:uid="{00000000-0005-0000-0000-0000C98A0000}"/>
    <cellStyle name="Normal 5 17 2 21 5 10" xfId="35630" xr:uid="{00000000-0005-0000-0000-0000CA8A0000}"/>
    <cellStyle name="Normal 5 17 2 21 5 2" xfId="35631" xr:uid="{00000000-0005-0000-0000-0000CB8A0000}"/>
    <cellStyle name="Normal 5 17 2 21 5 3" xfId="35632" xr:uid="{00000000-0005-0000-0000-0000CC8A0000}"/>
    <cellStyle name="Normal 5 17 2 21 5 4" xfId="35633" xr:uid="{00000000-0005-0000-0000-0000CD8A0000}"/>
    <cellStyle name="Normal 5 17 2 21 5 5" xfId="35634" xr:uid="{00000000-0005-0000-0000-0000CE8A0000}"/>
    <cellStyle name="Normal 5 17 2 21 5 6" xfId="35635" xr:uid="{00000000-0005-0000-0000-0000CF8A0000}"/>
    <cellStyle name="Normal 5 17 2 21 5 7" xfId="35636" xr:uid="{00000000-0005-0000-0000-0000D08A0000}"/>
    <cellStyle name="Normal 5 17 2 21 5 8" xfId="35637" xr:uid="{00000000-0005-0000-0000-0000D18A0000}"/>
    <cellStyle name="Normal 5 17 2 21 5 9" xfId="35638" xr:uid="{00000000-0005-0000-0000-0000D28A0000}"/>
    <cellStyle name="Normal 5 17 2 21 6" xfId="35639" xr:uid="{00000000-0005-0000-0000-0000D38A0000}"/>
    <cellStyle name="Normal 5 17 2 21 7" xfId="35640" xr:uid="{00000000-0005-0000-0000-0000D48A0000}"/>
    <cellStyle name="Normal 5 17 2 21 8" xfId="35641" xr:uid="{00000000-0005-0000-0000-0000D58A0000}"/>
    <cellStyle name="Normal 5 17 2 21 9" xfId="35642" xr:uid="{00000000-0005-0000-0000-0000D68A0000}"/>
    <cellStyle name="Normal 5 17 2 22" xfId="35643" xr:uid="{00000000-0005-0000-0000-0000D78A0000}"/>
    <cellStyle name="Normal 5 17 2 22 10" xfId="35644" xr:uid="{00000000-0005-0000-0000-0000D88A0000}"/>
    <cellStyle name="Normal 5 17 2 22 11" xfId="35645" xr:uid="{00000000-0005-0000-0000-0000D98A0000}"/>
    <cellStyle name="Normal 5 17 2 22 12" xfId="35646" xr:uid="{00000000-0005-0000-0000-0000DA8A0000}"/>
    <cellStyle name="Normal 5 17 2 22 13" xfId="35647" xr:uid="{00000000-0005-0000-0000-0000DB8A0000}"/>
    <cellStyle name="Normal 5 17 2 22 14" xfId="35648" xr:uid="{00000000-0005-0000-0000-0000DC8A0000}"/>
    <cellStyle name="Normal 5 17 2 22 2" xfId="35649" xr:uid="{00000000-0005-0000-0000-0000DD8A0000}"/>
    <cellStyle name="Normal 5 17 2 22 2 10" xfId="35650" xr:uid="{00000000-0005-0000-0000-0000DE8A0000}"/>
    <cellStyle name="Normal 5 17 2 22 2 2" xfId="35651" xr:uid="{00000000-0005-0000-0000-0000DF8A0000}"/>
    <cellStyle name="Normal 5 17 2 22 2 3" xfId="35652" xr:uid="{00000000-0005-0000-0000-0000E08A0000}"/>
    <cellStyle name="Normal 5 17 2 22 2 4" xfId="35653" xr:uid="{00000000-0005-0000-0000-0000E18A0000}"/>
    <cellStyle name="Normal 5 17 2 22 2 5" xfId="35654" xr:uid="{00000000-0005-0000-0000-0000E28A0000}"/>
    <cellStyle name="Normal 5 17 2 22 2 6" xfId="35655" xr:uid="{00000000-0005-0000-0000-0000E38A0000}"/>
    <cellStyle name="Normal 5 17 2 22 2 7" xfId="35656" xr:uid="{00000000-0005-0000-0000-0000E48A0000}"/>
    <cellStyle name="Normal 5 17 2 22 2 8" xfId="35657" xr:uid="{00000000-0005-0000-0000-0000E58A0000}"/>
    <cellStyle name="Normal 5 17 2 22 2 9" xfId="35658" xr:uid="{00000000-0005-0000-0000-0000E68A0000}"/>
    <cellStyle name="Normal 5 17 2 22 3" xfId="35659" xr:uid="{00000000-0005-0000-0000-0000E78A0000}"/>
    <cellStyle name="Normal 5 17 2 22 3 10" xfId="35660" xr:uid="{00000000-0005-0000-0000-0000E88A0000}"/>
    <cellStyle name="Normal 5 17 2 22 3 2" xfId="35661" xr:uid="{00000000-0005-0000-0000-0000E98A0000}"/>
    <cellStyle name="Normal 5 17 2 22 3 3" xfId="35662" xr:uid="{00000000-0005-0000-0000-0000EA8A0000}"/>
    <cellStyle name="Normal 5 17 2 22 3 4" xfId="35663" xr:uid="{00000000-0005-0000-0000-0000EB8A0000}"/>
    <cellStyle name="Normal 5 17 2 22 3 5" xfId="35664" xr:uid="{00000000-0005-0000-0000-0000EC8A0000}"/>
    <cellStyle name="Normal 5 17 2 22 3 6" xfId="35665" xr:uid="{00000000-0005-0000-0000-0000ED8A0000}"/>
    <cellStyle name="Normal 5 17 2 22 3 7" xfId="35666" xr:uid="{00000000-0005-0000-0000-0000EE8A0000}"/>
    <cellStyle name="Normal 5 17 2 22 3 8" xfId="35667" xr:uid="{00000000-0005-0000-0000-0000EF8A0000}"/>
    <cellStyle name="Normal 5 17 2 22 3 9" xfId="35668" xr:uid="{00000000-0005-0000-0000-0000F08A0000}"/>
    <cellStyle name="Normal 5 17 2 22 4" xfId="35669" xr:uid="{00000000-0005-0000-0000-0000F18A0000}"/>
    <cellStyle name="Normal 5 17 2 22 4 10" xfId="35670" xr:uid="{00000000-0005-0000-0000-0000F28A0000}"/>
    <cellStyle name="Normal 5 17 2 22 4 2" xfId="35671" xr:uid="{00000000-0005-0000-0000-0000F38A0000}"/>
    <cellStyle name="Normal 5 17 2 22 4 3" xfId="35672" xr:uid="{00000000-0005-0000-0000-0000F48A0000}"/>
    <cellStyle name="Normal 5 17 2 22 4 4" xfId="35673" xr:uid="{00000000-0005-0000-0000-0000F58A0000}"/>
    <cellStyle name="Normal 5 17 2 22 4 5" xfId="35674" xr:uid="{00000000-0005-0000-0000-0000F68A0000}"/>
    <cellStyle name="Normal 5 17 2 22 4 6" xfId="35675" xr:uid="{00000000-0005-0000-0000-0000F78A0000}"/>
    <cellStyle name="Normal 5 17 2 22 4 7" xfId="35676" xr:uid="{00000000-0005-0000-0000-0000F88A0000}"/>
    <cellStyle name="Normal 5 17 2 22 4 8" xfId="35677" xr:uid="{00000000-0005-0000-0000-0000F98A0000}"/>
    <cellStyle name="Normal 5 17 2 22 4 9" xfId="35678" xr:uid="{00000000-0005-0000-0000-0000FA8A0000}"/>
    <cellStyle name="Normal 5 17 2 22 5" xfId="35679" xr:uid="{00000000-0005-0000-0000-0000FB8A0000}"/>
    <cellStyle name="Normal 5 17 2 22 5 10" xfId="35680" xr:uid="{00000000-0005-0000-0000-0000FC8A0000}"/>
    <cellStyle name="Normal 5 17 2 22 5 2" xfId="35681" xr:uid="{00000000-0005-0000-0000-0000FD8A0000}"/>
    <cellStyle name="Normal 5 17 2 22 5 3" xfId="35682" xr:uid="{00000000-0005-0000-0000-0000FE8A0000}"/>
    <cellStyle name="Normal 5 17 2 22 5 4" xfId="35683" xr:uid="{00000000-0005-0000-0000-0000FF8A0000}"/>
    <cellStyle name="Normal 5 17 2 22 5 5" xfId="35684" xr:uid="{00000000-0005-0000-0000-0000008B0000}"/>
    <cellStyle name="Normal 5 17 2 22 5 6" xfId="35685" xr:uid="{00000000-0005-0000-0000-0000018B0000}"/>
    <cellStyle name="Normal 5 17 2 22 5 7" xfId="35686" xr:uid="{00000000-0005-0000-0000-0000028B0000}"/>
    <cellStyle name="Normal 5 17 2 22 5 8" xfId="35687" xr:uid="{00000000-0005-0000-0000-0000038B0000}"/>
    <cellStyle name="Normal 5 17 2 22 5 9" xfId="35688" xr:uid="{00000000-0005-0000-0000-0000048B0000}"/>
    <cellStyle name="Normal 5 17 2 22 6" xfId="35689" xr:uid="{00000000-0005-0000-0000-0000058B0000}"/>
    <cellStyle name="Normal 5 17 2 22 7" xfId="35690" xr:uid="{00000000-0005-0000-0000-0000068B0000}"/>
    <cellStyle name="Normal 5 17 2 22 8" xfId="35691" xr:uid="{00000000-0005-0000-0000-0000078B0000}"/>
    <cellStyle name="Normal 5 17 2 22 9" xfId="35692" xr:uid="{00000000-0005-0000-0000-0000088B0000}"/>
    <cellStyle name="Normal 5 17 2 23" xfId="35693" xr:uid="{00000000-0005-0000-0000-0000098B0000}"/>
    <cellStyle name="Normal 5 17 2 23 10" xfId="35694" xr:uid="{00000000-0005-0000-0000-00000A8B0000}"/>
    <cellStyle name="Normal 5 17 2 23 11" xfId="35695" xr:uid="{00000000-0005-0000-0000-00000B8B0000}"/>
    <cellStyle name="Normal 5 17 2 23 12" xfId="35696" xr:uid="{00000000-0005-0000-0000-00000C8B0000}"/>
    <cellStyle name="Normal 5 17 2 23 13" xfId="35697" xr:uid="{00000000-0005-0000-0000-00000D8B0000}"/>
    <cellStyle name="Normal 5 17 2 23 14" xfId="35698" xr:uid="{00000000-0005-0000-0000-00000E8B0000}"/>
    <cellStyle name="Normal 5 17 2 23 2" xfId="35699" xr:uid="{00000000-0005-0000-0000-00000F8B0000}"/>
    <cellStyle name="Normal 5 17 2 23 2 10" xfId="35700" xr:uid="{00000000-0005-0000-0000-0000108B0000}"/>
    <cellStyle name="Normal 5 17 2 23 2 2" xfId="35701" xr:uid="{00000000-0005-0000-0000-0000118B0000}"/>
    <cellStyle name="Normal 5 17 2 23 2 3" xfId="35702" xr:uid="{00000000-0005-0000-0000-0000128B0000}"/>
    <cellStyle name="Normal 5 17 2 23 2 4" xfId="35703" xr:uid="{00000000-0005-0000-0000-0000138B0000}"/>
    <cellStyle name="Normal 5 17 2 23 2 5" xfId="35704" xr:uid="{00000000-0005-0000-0000-0000148B0000}"/>
    <cellStyle name="Normal 5 17 2 23 2 6" xfId="35705" xr:uid="{00000000-0005-0000-0000-0000158B0000}"/>
    <cellStyle name="Normal 5 17 2 23 2 7" xfId="35706" xr:uid="{00000000-0005-0000-0000-0000168B0000}"/>
    <cellStyle name="Normal 5 17 2 23 2 8" xfId="35707" xr:uid="{00000000-0005-0000-0000-0000178B0000}"/>
    <cellStyle name="Normal 5 17 2 23 2 9" xfId="35708" xr:uid="{00000000-0005-0000-0000-0000188B0000}"/>
    <cellStyle name="Normal 5 17 2 23 3" xfId="35709" xr:uid="{00000000-0005-0000-0000-0000198B0000}"/>
    <cellStyle name="Normal 5 17 2 23 3 10" xfId="35710" xr:uid="{00000000-0005-0000-0000-00001A8B0000}"/>
    <cellStyle name="Normal 5 17 2 23 3 2" xfId="35711" xr:uid="{00000000-0005-0000-0000-00001B8B0000}"/>
    <cellStyle name="Normal 5 17 2 23 3 3" xfId="35712" xr:uid="{00000000-0005-0000-0000-00001C8B0000}"/>
    <cellStyle name="Normal 5 17 2 23 3 4" xfId="35713" xr:uid="{00000000-0005-0000-0000-00001D8B0000}"/>
    <cellStyle name="Normal 5 17 2 23 3 5" xfId="35714" xr:uid="{00000000-0005-0000-0000-00001E8B0000}"/>
    <cellStyle name="Normal 5 17 2 23 3 6" xfId="35715" xr:uid="{00000000-0005-0000-0000-00001F8B0000}"/>
    <cellStyle name="Normal 5 17 2 23 3 7" xfId="35716" xr:uid="{00000000-0005-0000-0000-0000208B0000}"/>
    <cellStyle name="Normal 5 17 2 23 3 8" xfId="35717" xr:uid="{00000000-0005-0000-0000-0000218B0000}"/>
    <cellStyle name="Normal 5 17 2 23 3 9" xfId="35718" xr:uid="{00000000-0005-0000-0000-0000228B0000}"/>
    <cellStyle name="Normal 5 17 2 23 4" xfId="35719" xr:uid="{00000000-0005-0000-0000-0000238B0000}"/>
    <cellStyle name="Normal 5 17 2 23 4 10" xfId="35720" xr:uid="{00000000-0005-0000-0000-0000248B0000}"/>
    <cellStyle name="Normal 5 17 2 23 4 2" xfId="35721" xr:uid="{00000000-0005-0000-0000-0000258B0000}"/>
    <cellStyle name="Normal 5 17 2 23 4 3" xfId="35722" xr:uid="{00000000-0005-0000-0000-0000268B0000}"/>
    <cellStyle name="Normal 5 17 2 23 4 4" xfId="35723" xr:uid="{00000000-0005-0000-0000-0000278B0000}"/>
    <cellStyle name="Normal 5 17 2 23 4 5" xfId="35724" xr:uid="{00000000-0005-0000-0000-0000288B0000}"/>
    <cellStyle name="Normal 5 17 2 23 4 6" xfId="35725" xr:uid="{00000000-0005-0000-0000-0000298B0000}"/>
    <cellStyle name="Normal 5 17 2 23 4 7" xfId="35726" xr:uid="{00000000-0005-0000-0000-00002A8B0000}"/>
    <cellStyle name="Normal 5 17 2 23 4 8" xfId="35727" xr:uid="{00000000-0005-0000-0000-00002B8B0000}"/>
    <cellStyle name="Normal 5 17 2 23 4 9" xfId="35728" xr:uid="{00000000-0005-0000-0000-00002C8B0000}"/>
    <cellStyle name="Normal 5 17 2 23 5" xfId="35729" xr:uid="{00000000-0005-0000-0000-00002D8B0000}"/>
    <cellStyle name="Normal 5 17 2 23 5 10" xfId="35730" xr:uid="{00000000-0005-0000-0000-00002E8B0000}"/>
    <cellStyle name="Normal 5 17 2 23 5 2" xfId="35731" xr:uid="{00000000-0005-0000-0000-00002F8B0000}"/>
    <cellStyle name="Normal 5 17 2 23 5 3" xfId="35732" xr:uid="{00000000-0005-0000-0000-0000308B0000}"/>
    <cellStyle name="Normal 5 17 2 23 5 4" xfId="35733" xr:uid="{00000000-0005-0000-0000-0000318B0000}"/>
    <cellStyle name="Normal 5 17 2 23 5 5" xfId="35734" xr:uid="{00000000-0005-0000-0000-0000328B0000}"/>
    <cellStyle name="Normal 5 17 2 23 5 6" xfId="35735" xr:uid="{00000000-0005-0000-0000-0000338B0000}"/>
    <cellStyle name="Normal 5 17 2 23 5 7" xfId="35736" xr:uid="{00000000-0005-0000-0000-0000348B0000}"/>
    <cellStyle name="Normal 5 17 2 23 5 8" xfId="35737" xr:uid="{00000000-0005-0000-0000-0000358B0000}"/>
    <cellStyle name="Normal 5 17 2 23 5 9" xfId="35738" xr:uid="{00000000-0005-0000-0000-0000368B0000}"/>
    <cellStyle name="Normal 5 17 2 23 6" xfId="35739" xr:uid="{00000000-0005-0000-0000-0000378B0000}"/>
    <cellStyle name="Normal 5 17 2 23 7" xfId="35740" xr:uid="{00000000-0005-0000-0000-0000388B0000}"/>
    <cellStyle name="Normal 5 17 2 23 8" xfId="35741" xr:uid="{00000000-0005-0000-0000-0000398B0000}"/>
    <cellStyle name="Normal 5 17 2 23 9" xfId="35742" xr:uid="{00000000-0005-0000-0000-00003A8B0000}"/>
    <cellStyle name="Normal 5 17 2 24" xfId="35743" xr:uid="{00000000-0005-0000-0000-00003B8B0000}"/>
    <cellStyle name="Normal 5 17 2 24 10" xfId="35744" xr:uid="{00000000-0005-0000-0000-00003C8B0000}"/>
    <cellStyle name="Normal 5 17 2 24 11" xfId="35745" xr:uid="{00000000-0005-0000-0000-00003D8B0000}"/>
    <cellStyle name="Normal 5 17 2 24 12" xfId="35746" xr:uid="{00000000-0005-0000-0000-00003E8B0000}"/>
    <cellStyle name="Normal 5 17 2 24 13" xfId="35747" xr:uid="{00000000-0005-0000-0000-00003F8B0000}"/>
    <cellStyle name="Normal 5 17 2 24 14" xfId="35748" xr:uid="{00000000-0005-0000-0000-0000408B0000}"/>
    <cellStyle name="Normal 5 17 2 24 2" xfId="35749" xr:uid="{00000000-0005-0000-0000-0000418B0000}"/>
    <cellStyle name="Normal 5 17 2 24 2 10" xfId="35750" xr:uid="{00000000-0005-0000-0000-0000428B0000}"/>
    <cellStyle name="Normal 5 17 2 24 2 2" xfId="35751" xr:uid="{00000000-0005-0000-0000-0000438B0000}"/>
    <cellStyle name="Normal 5 17 2 24 2 3" xfId="35752" xr:uid="{00000000-0005-0000-0000-0000448B0000}"/>
    <cellStyle name="Normal 5 17 2 24 2 4" xfId="35753" xr:uid="{00000000-0005-0000-0000-0000458B0000}"/>
    <cellStyle name="Normal 5 17 2 24 2 5" xfId="35754" xr:uid="{00000000-0005-0000-0000-0000468B0000}"/>
    <cellStyle name="Normal 5 17 2 24 2 6" xfId="35755" xr:uid="{00000000-0005-0000-0000-0000478B0000}"/>
    <cellStyle name="Normal 5 17 2 24 2 7" xfId="35756" xr:uid="{00000000-0005-0000-0000-0000488B0000}"/>
    <cellStyle name="Normal 5 17 2 24 2 8" xfId="35757" xr:uid="{00000000-0005-0000-0000-0000498B0000}"/>
    <cellStyle name="Normal 5 17 2 24 2 9" xfId="35758" xr:uid="{00000000-0005-0000-0000-00004A8B0000}"/>
    <cellStyle name="Normal 5 17 2 24 3" xfId="35759" xr:uid="{00000000-0005-0000-0000-00004B8B0000}"/>
    <cellStyle name="Normal 5 17 2 24 3 10" xfId="35760" xr:uid="{00000000-0005-0000-0000-00004C8B0000}"/>
    <cellStyle name="Normal 5 17 2 24 3 2" xfId="35761" xr:uid="{00000000-0005-0000-0000-00004D8B0000}"/>
    <cellStyle name="Normal 5 17 2 24 3 3" xfId="35762" xr:uid="{00000000-0005-0000-0000-00004E8B0000}"/>
    <cellStyle name="Normal 5 17 2 24 3 4" xfId="35763" xr:uid="{00000000-0005-0000-0000-00004F8B0000}"/>
    <cellStyle name="Normal 5 17 2 24 3 5" xfId="35764" xr:uid="{00000000-0005-0000-0000-0000508B0000}"/>
    <cellStyle name="Normal 5 17 2 24 3 6" xfId="35765" xr:uid="{00000000-0005-0000-0000-0000518B0000}"/>
    <cellStyle name="Normal 5 17 2 24 3 7" xfId="35766" xr:uid="{00000000-0005-0000-0000-0000528B0000}"/>
    <cellStyle name="Normal 5 17 2 24 3 8" xfId="35767" xr:uid="{00000000-0005-0000-0000-0000538B0000}"/>
    <cellStyle name="Normal 5 17 2 24 3 9" xfId="35768" xr:uid="{00000000-0005-0000-0000-0000548B0000}"/>
    <cellStyle name="Normal 5 17 2 24 4" xfId="35769" xr:uid="{00000000-0005-0000-0000-0000558B0000}"/>
    <cellStyle name="Normal 5 17 2 24 4 10" xfId="35770" xr:uid="{00000000-0005-0000-0000-0000568B0000}"/>
    <cellStyle name="Normal 5 17 2 24 4 2" xfId="35771" xr:uid="{00000000-0005-0000-0000-0000578B0000}"/>
    <cellStyle name="Normal 5 17 2 24 4 3" xfId="35772" xr:uid="{00000000-0005-0000-0000-0000588B0000}"/>
    <cellStyle name="Normal 5 17 2 24 4 4" xfId="35773" xr:uid="{00000000-0005-0000-0000-0000598B0000}"/>
    <cellStyle name="Normal 5 17 2 24 4 5" xfId="35774" xr:uid="{00000000-0005-0000-0000-00005A8B0000}"/>
    <cellStyle name="Normal 5 17 2 24 4 6" xfId="35775" xr:uid="{00000000-0005-0000-0000-00005B8B0000}"/>
    <cellStyle name="Normal 5 17 2 24 4 7" xfId="35776" xr:uid="{00000000-0005-0000-0000-00005C8B0000}"/>
    <cellStyle name="Normal 5 17 2 24 4 8" xfId="35777" xr:uid="{00000000-0005-0000-0000-00005D8B0000}"/>
    <cellStyle name="Normal 5 17 2 24 4 9" xfId="35778" xr:uid="{00000000-0005-0000-0000-00005E8B0000}"/>
    <cellStyle name="Normal 5 17 2 24 5" xfId="35779" xr:uid="{00000000-0005-0000-0000-00005F8B0000}"/>
    <cellStyle name="Normal 5 17 2 24 5 10" xfId="35780" xr:uid="{00000000-0005-0000-0000-0000608B0000}"/>
    <cellStyle name="Normal 5 17 2 24 5 2" xfId="35781" xr:uid="{00000000-0005-0000-0000-0000618B0000}"/>
    <cellStyle name="Normal 5 17 2 24 5 3" xfId="35782" xr:uid="{00000000-0005-0000-0000-0000628B0000}"/>
    <cellStyle name="Normal 5 17 2 24 5 4" xfId="35783" xr:uid="{00000000-0005-0000-0000-0000638B0000}"/>
    <cellStyle name="Normal 5 17 2 24 5 5" xfId="35784" xr:uid="{00000000-0005-0000-0000-0000648B0000}"/>
    <cellStyle name="Normal 5 17 2 24 5 6" xfId="35785" xr:uid="{00000000-0005-0000-0000-0000658B0000}"/>
    <cellStyle name="Normal 5 17 2 24 5 7" xfId="35786" xr:uid="{00000000-0005-0000-0000-0000668B0000}"/>
    <cellStyle name="Normal 5 17 2 24 5 8" xfId="35787" xr:uid="{00000000-0005-0000-0000-0000678B0000}"/>
    <cellStyle name="Normal 5 17 2 24 5 9" xfId="35788" xr:uid="{00000000-0005-0000-0000-0000688B0000}"/>
    <cellStyle name="Normal 5 17 2 24 6" xfId="35789" xr:uid="{00000000-0005-0000-0000-0000698B0000}"/>
    <cellStyle name="Normal 5 17 2 24 7" xfId="35790" xr:uid="{00000000-0005-0000-0000-00006A8B0000}"/>
    <cellStyle name="Normal 5 17 2 24 8" xfId="35791" xr:uid="{00000000-0005-0000-0000-00006B8B0000}"/>
    <cellStyle name="Normal 5 17 2 24 9" xfId="35792" xr:uid="{00000000-0005-0000-0000-00006C8B0000}"/>
    <cellStyle name="Normal 5 17 2 25" xfId="35793" xr:uid="{00000000-0005-0000-0000-00006D8B0000}"/>
    <cellStyle name="Normal 5 17 2 25 10" xfId="35794" xr:uid="{00000000-0005-0000-0000-00006E8B0000}"/>
    <cellStyle name="Normal 5 17 2 25 11" xfId="35795" xr:uid="{00000000-0005-0000-0000-00006F8B0000}"/>
    <cellStyle name="Normal 5 17 2 25 12" xfId="35796" xr:uid="{00000000-0005-0000-0000-0000708B0000}"/>
    <cellStyle name="Normal 5 17 2 25 13" xfId="35797" xr:uid="{00000000-0005-0000-0000-0000718B0000}"/>
    <cellStyle name="Normal 5 17 2 25 14" xfId="35798" xr:uid="{00000000-0005-0000-0000-0000728B0000}"/>
    <cellStyle name="Normal 5 17 2 25 2" xfId="35799" xr:uid="{00000000-0005-0000-0000-0000738B0000}"/>
    <cellStyle name="Normal 5 17 2 25 2 10" xfId="35800" xr:uid="{00000000-0005-0000-0000-0000748B0000}"/>
    <cellStyle name="Normal 5 17 2 25 2 2" xfId="35801" xr:uid="{00000000-0005-0000-0000-0000758B0000}"/>
    <cellStyle name="Normal 5 17 2 25 2 3" xfId="35802" xr:uid="{00000000-0005-0000-0000-0000768B0000}"/>
    <cellStyle name="Normal 5 17 2 25 2 4" xfId="35803" xr:uid="{00000000-0005-0000-0000-0000778B0000}"/>
    <cellStyle name="Normal 5 17 2 25 2 5" xfId="35804" xr:uid="{00000000-0005-0000-0000-0000788B0000}"/>
    <cellStyle name="Normal 5 17 2 25 2 6" xfId="35805" xr:uid="{00000000-0005-0000-0000-0000798B0000}"/>
    <cellStyle name="Normal 5 17 2 25 2 7" xfId="35806" xr:uid="{00000000-0005-0000-0000-00007A8B0000}"/>
    <cellStyle name="Normal 5 17 2 25 2 8" xfId="35807" xr:uid="{00000000-0005-0000-0000-00007B8B0000}"/>
    <cellStyle name="Normal 5 17 2 25 2 9" xfId="35808" xr:uid="{00000000-0005-0000-0000-00007C8B0000}"/>
    <cellStyle name="Normal 5 17 2 25 3" xfId="35809" xr:uid="{00000000-0005-0000-0000-00007D8B0000}"/>
    <cellStyle name="Normal 5 17 2 25 3 10" xfId="35810" xr:uid="{00000000-0005-0000-0000-00007E8B0000}"/>
    <cellStyle name="Normal 5 17 2 25 3 2" xfId="35811" xr:uid="{00000000-0005-0000-0000-00007F8B0000}"/>
    <cellStyle name="Normal 5 17 2 25 3 3" xfId="35812" xr:uid="{00000000-0005-0000-0000-0000808B0000}"/>
    <cellStyle name="Normal 5 17 2 25 3 4" xfId="35813" xr:uid="{00000000-0005-0000-0000-0000818B0000}"/>
    <cellStyle name="Normal 5 17 2 25 3 5" xfId="35814" xr:uid="{00000000-0005-0000-0000-0000828B0000}"/>
    <cellStyle name="Normal 5 17 2 25 3 6" xfId="35815" xr:uid="{00000000-0005-0000-0000-0000838B0000}"/>
    <cellStyle name="Normal 5 17 2 25 3 7" xfId="35816" xr:uid="{00000000-0005-0000-0000-0000848B0000}"/>
    <cellStyle name="Normal 5 17 2 25 3 8" xfId="35817" xr:uid="{00000000-0005-0000-0000-0000858B0000}"/>
    <cellStyle name="Normal 5 17 2 25 3 9" xfId="35818" xr:uid="{00000000-0005-0000-0000-0000868B0000}"/>
    <cellStyle name="Normal 5 17 2 25 4" xfId="35819" xr:uid="{00000000-0005-0000-0000-0000878B0000}"/>
    <cellStyle name="Normal 5 17 2 25 4 10" xfId="35820" xr:uid="{00000000-0005-0000-0000-0000888B0000}"/>
    <cellStyle name="Normal 5 17 2 25 4 2" xfId="35821" xr:uid="{00000000-0005-0000-0000-0000898B0000}"/>
    <cellStyle name="Normal 5 17 2 25 4 3" xfId="35822" xr:uid="{00000000-0005-0000-0000-00008A8B0000}"/>
    <cellStyle name="Normal 5 17 2 25 4 4" xfId="35823" xr:uid="{00000000-0005-0000-0000-00008B8B0000}"/>
    <cellStyle name="Normal 5 17 2 25 4 5" xfId="35824" xr:uid="{00000000-0005-0000-0000-00008C8B0000}"/>
    <cellStyle name="Normal 5 17 2 25 4 6" xfId="35825" xr:uid="{00000000-0005-0000-0000-00008D8B0000}"/>
    <cellStyle name="Normal 5 17 2 25 4 7" xfId="35826" xr:uid="{00000000-0005-0000-0000-00008E8B0000}"/>
    <cellStyle name="Normal 5 17 2 25 4 8" xfId="35827" xr:uid="{00000000-0005-0000-0000-00008F8B0000}"/>
    <cellStyle name="Normal 5 17 2 25 4 9" xfId="35828" xr:uid="{00000000-0005-0000-0000-0000908B0000}"/>
    <cellStyle name="Normal 5 17 2 25 5" xfId="35829" xr:uid="{00000000-0005-0000-0000-0000918B0000}"/>
    <cellStyle name="Normal 5 17 2 25 5 10" xfId="35830" xr:uid="{00000000-0005-0000-0000-0000928B0000}"/>
    <cellStyle name="Normal 5 17 2 25 5 2" xfId="35831" xr:uid="{00000000-0005-0000-0000-0000938B0000}"/>
    <cellStyle name="Normal 5 17 2 25 5 3" xfId="35832" xr:uid="{00000000-0005-0000-0000-0000948B0000}"/>
    <cellStyle name="Normal 5 17 2 25 5 4" xfId="35833" xr:uid="{00000000-0005-0000-0000-0000958B0000}"/>
    <cellStyle name="Normal 5 17 2 25 5 5" xfId="35834" xr:uid="{00000000-0005-0000-0000-0000968B0000}"/>
    <cellStyle name="Normal 5 17 2 25 5 6" xfId="35835" xr:uid="{00000000-0005-0000-0000-0000978B0000}"/>
    <cellStyle name="Normal 5 17 2 25 5 7" xfId="35836" xr:uid="{00000000-0005-0000-0000-0000988B0000}"/>
    <cellStyle name="Normal 5 17 2 25 5 8" xfId="35837" xr:uid="{00000000-0005-0000-0000-0000998B0000}"/>
    <cellStyle name="Normal 5 17 2 25 5 9" xfId="35838" xr:uid="{00000000-0005-0000-0000-00009A8B0000}"/>
    <cellStyle name="Normal 5 17 2 25 6" xfId="35839" xr:uid="{00000000-0005-0000-0000-00009B8B0000}"/>
    <cellStyle name="Normal 5 17 2 25 7" xfId="35840" xr:uid="{00000000-0005-0000-0000-00009C8B0000}"/>
    <cellStyle name="Normal 5 17 2 25 8" xfId="35841" xr:uid="{00000000-0005-0000-0000-00009D8B0000}"/>
    <cellStyle name="Normal 5 17 2 25 9" xfId="35842" xr:uid="{00000000-0005-0000-0000-00009E8B0000}"/>
    <cellStyle name="Normal 5 17 2 26" xfId="35843" xr:uid="{00000000-0005-0000-0000-00009F8B0000}"/>
    <cellStyle name="Normal 5 17 2 26 10" xfId="35844" xr:uid="{00000000-0005-0000-0000-0000A08B0000}"/>
    <cellStyle name="Normal 5 17 2 26 11" xfId="35845" xr:uid="{00000000-0005-0000-0000-0000A18B0000}"/>
    <cellStyle name="Normal 5 17 2 26 12" xfId="35846" xr:uid="{00000000-0005-0000-0000-0000A28B0000}"/>
    <cellStyle name="Normal 5 17 2 26 13" xfId="35847" xr:uid="{00000000-0005-0000-0000-0000A38B0000}"/>
    <cellStyle name="Normal 5 17 2 26 14" xfId="35848" xr:uid="{00000000-0005-0000-0000-0000A48B0000}"/>
    <cellStyle name="Normal 5 17 2 26 2" xfId="35849" xr:uid="{00000000-0005-0000-0000-0000A58B0000}"/>
    <cellStyle name="Normal 5 17 2 26 2 10" xfId="35850" xr:uid="{00000000-0005-0000-0000-0000A68B0000}"/>
    <cellStyle name="Normal 5 17 2 26 2 2" xfId="35851" xr:uid="{00000000-0005-0000-0000-0000A78B0000}"/>
    <cellStyle name="Normal 5 17 2 26 2 3" xfId="35852" xr:uid="{00000000-0005-0000-0000-0000A88B0000}"/>
    <cellStyle name="Normal 5 17 2 26 2 4" xfId="35853" xr:uid="{00000000-0005-0000-0000-0000A98B0000}"/>
    <cellStyle name="Normal 5 17 2 26 2 5" xfId="35854" xr:uid="{00000000-0005-0000-0000-0000AA8B0000}"/>
    <cellStyle name="Normal 5 17 2 26 2 6" xfId="35855" xr:uid="{00000000-0005-0000-0000-0000AB8B0000}"/>
    <cellStyle name="Normal 5 17 2 26 2 7" xfId="35856" xr:uid="{00000000-0005-0000-0000-0000AC8B0000}"/>
    <cellStyle name="Normal 5 17 2 26 2 8" xfId="35857" xr:uid="{00000000-0005-0000-0000-0000AD8B0000}"/>
    <cellStyle name="Normal 5 17 2 26 2 9" xfId="35858" xr:uid="{00000000-0005-0000-0000-0000AE8B0000}"/>
    <cellStyle name="Normal 5 17 2 26 3" xfId="35859" xr:uid="{00000000-0005-0000-0000-0000AF8B0000}"/>
    <cellStyle name="Normal 5 17 2 26 3 10" xfId="35860" xr:uid="{00000000-0005-0000-0000-0000B08B0000}"/>
    <cellStyle name="Normal 5 17 2 26 3 2" xfId="35861" xr:uid="{00000000-0005-0000-0000-0000B18B0000}"/>
    <cellStyle name="Normal 5 17 2 26 3 3" xfId="35862" xr:uid="{00000000-0005-0000-0000-0000B28B0000}"/>
    <cellStyle name="Normal 5 17 2 26 3 4" xfId="35863" xr:uid="{00000000-0005-0000-0000-0000B38B0000}"/>
    <cellStyle name="Normal 5 17 2 26 3 5" xfId="35864" xr:uid="{00000000-0005-0000-0000-0000B48B0000}"/>
    <cellStyle name="Normal 5 17 2 26 3 6" xfId="35865" xr:uid="{00000000-0005-0000-0000-0000B58B0000}"/>
    <cellStyle name="Normal 5 17 2 26 3 7" xfId="35866" xr:uid="{00000000-0005-0000-0000-0000B68B0000}"/>
    <cellStyle name="Normal 5 17 2 26 3 8" xfId="35867" xr:uid="{00000000-0005-0000-0000-0000B78B0000}"/>
    <cellStyle name="Normal 5 17 2 26 3 9" xfId="35868" xr:uid="{00000000-0005-0000-0000-0000B88B0000}"/>
    <cellStyle name="Normal 5 17 2 26 4" xfId="35869" xr:uid="{00000000-0005-0000-0000-0000B98B0000}"/>
    <cellStyle name="Normal 5 17 2 26 4 10" xfId="35870" xr:uid="{00000000-0005-0000-0000-0000BA8B0000}"/>
    <cellStyle name="Normal 5 17 2 26 4 2" xfId="35871" xr:uid="{00000000-0005-0000-0000-0000BB8B0000}"/>
    <cellStyle name="Normal 5 17 2 26 4 3" xfId="35872" xr:uid="{00000000-0005-0000-0000-0000BC8B0000}"/>
    <cellStyle name="Normal 5 17 2 26 4 4" xfId="35873" xr:uid="{00000000-0005-0000-0000-0000BD8B0000}"/>
    <cellStyle name="Normal 5 17 2 26 4 5" xfId="35874" xr:uid="{00000000-0005-0000-0000-0000BE8B0000}"/>
    <cellStyle name="Normal 5 17 2 26 4 6" xfId="35875" xr:uid="{00000000-0005-0000-0000-0000BF8B0000}"/>
    <cellStyle name="Normal 5 17 2 26 4 7" xfId="35876" xr:uid="{00000000-0005-0000-0000-0000C08B0000}"/>
    <cellStyle name="Normal 5 17 2 26 4 8" xfId="35877" xr:uid="{00000000-0005-0000-0000-0000C18B0000}"/>
    <cellStyle name="Normal 5 17 2 26 4 9" xfId="35878" xr:uid="{00000000-0005-0000-0000-0000C28B0000}"/>
    <cellStyle name="Normal 5 17 2 26 5" xfId="35879" xr:uid="{00000000-0005-0000-0000-0000C38B0000}"/>
    <cellStyle name="Normal 5 17 2 26 5 10" xfId="35880" xr:uid="{00000000-0005-0000-0000-0000C48B0000}"/>
    <cellStyle name="Normal 5 17 2 26 5 2" xfId="35881" xr:uid="{00000000-0005-0000-0000-0000C58B0000}"/>
    <cellStyle name="Normal 5 17 2 26 5 3" xfId="35882" xr:uid="{00000000-0005-0000-0000-0000C68B0000}"/>
    <cellStyle name="Normal 5 17 2 26 5 4" xfId="35883" xr:uid="{00000000-0005-0000-0000-0000C78B0000}"/>
    <cellStyle name="Normal 5 17 2 26 5 5" xfId="35884" xr:uid="{00000000-0005-0000-0000-0000C88B0000}"/>
    <cellStyle name="Normal 5 17 2 26 5 6" xfId="35885" xr:uid="{00000000-0005-0000-0000-0000C98B0000}"/>
    <cellStyle name="Normal 5 17 2 26 5 7" xfId="35886" xr:uid="{00000000-0005-0000-0000-0000CA8B0000}"/>
    <cellStyle name="Normal 5 17 2 26 5 8" xfId="35887" xr:uid="{00000000-0005-0000-0000-0000CB8B0000}"/>
    <cellStyle name="Normal 5 17 2 26 5 9" xfId="35888" xr:uid="{00000000-0005-0000-0000-0000CC8B0000}"/>
    <cellStyle name="Normal 5 17 2 26 6" xfId="35889" xr:uid="{00000000-0005-0000-0000-0000CD8B0000}"/>
    <cellStyle name="Normal 5 17 2 26 7" xfId="35890" xr:uid="{00000000-0005-0000-0000-0000CE8B0000}"/>
    <cellStyle name="Normal 5 17 2 26 8" xfId="35891" xr:uid="{00000000-0005-0000-0000-0000CF8B0000}"/>
    <cellStyle name="Normal 5 17 2 26 9" xfId="35892" xr:uid="{00000000-0005-0000-0000-0000D08B0000}"/>
    <cellStyle name="Normal 5 17 2 27" xfId="35893" xr:uid="{00000000-0005-0000-0000-0000D18B0000}"/>
    <cellStyle name="Normal 5 17 2 27 10" xfId="35894" xr:uid="{00000000-0005-0000-0000-0000D28B0000}"/>
    <cellStyle name="Normal 5 17 2 27 11" xfId="35895" xr:uid="{00000000-0005-0000-0000-0000D38B0000}"/>
    <cellStyle name="Normal 5 17 2 27 12" xfId="35896" xr:uid="{00000000-0005-0000-0000-0000D48B0000}"/>
    <cellStyle name="Normal 5 17 2 27 13" xfId="35897" xr:uid="{00000000-0005-0000-0000-0000D58B0000}"/>
    <cellStyle name="Normal 5 17 2 27 14" xfId="35898" xr:uid="{00000000-0005-0000-0000-0000D68B0000}"/>
    <cellStyle name="Normal 5 17 2 27 2" xfId="35899" xr:uid="{00000000-0005-0000-0000-0000D78B0000}"/>
    <cellStyle name="Normal 5 17 2 27 2 10" xfId="35900" xr:uid="{00000000-0005-0000-0000-0000D88B0000}"/>
    <cellStyle name="Normal 5 17 2 27 2 2" xfId="35901" xr:uid="{00000000-0005-0000-0000-0000D98B0000}"/>
    <cellStyle name="Normal 5 17 2 27 2 3" xfId="35902" xr:uid="{00000000-0005-0000-0000-0000DA8B0000}"/>
    <cellStyle name="Normal 5 17 2 27 2 4" xfId="35903" xr:uid="{00000000-0005-0000-0000-0000DB8B0000}"/>
    <cellStyle name="Normal 5 17 2 27 2 5" xfId="35904" xr:uid="{00000000-0005-0000-0000-0000DC8B0000}"/>
    <cellStyle name="Normal 5 17 2 27 2 6" xfId="35905" xr:uid="{00000000-0005-0000-0000-0000DD8B0000}"/>
    <cellStyle name="Normal 5 17 2 27 2 7" xfId="35906" xr:uid="{00000000-0005-0000-0000-0000DE8B0000}"/>
    <cellStyle name="Normal 5 17 2 27 2 8" xfId="35907" xr:uid="{00000000-0005-0000-0000-0000DF8B0000}"/>
    <cellStyle name="Normal 5 17 2 27 2 9" xfId="35908" xr:uid="{00000000-0005-0000-0000-0000E08B0000}"/>
    <cellStyle name="Normal 5 17 2 27 3" xfId="35909" xr:uid="{00000000-0005-0000-0000-0000E18B0000}"/>
    <cellStyle name="Normal 5 17 2 27 3 10" xfId="35910" xr:uid="{00000000-0005-0000-0000-0000E28B0000}"/>
    <cellStyle name="Normal 5 17 2 27 3 2" xfId="35911" xr:uid="{00000000-0005-0000-0000-0000E38B0000}"/>
    <cellStyle name="Normal 5 17 2 27 3 3" xfId="35912" xr:uid="{00000000-0005-0000-0000-0000E48B0000}"/>
    <cellStyle name="Normal 5 17 2 27 3 4" xfId="35913" xr:uid="{00000000-0005-0000-0000-0000E58B0000}"/>
    <cellStyle name="Normal 5 17 2 27 3 5" xfId="35914" xr:uid="{00000000-0005-0000-0000-0000E68B0000}"/>
    <cellStyle name="Normal 5 17 2 27 3 6" xfId="35915" xr:uid="{00000000-0005-0000-0000-0000E78B0000}"/>
    <cellStyle name="Normal 5 17 2 27 3 7" xfId="35916" xr:uid="{00000000-0005-0000-0000-0000E88B0000}"/>
    <cellStyle name="Normal 5 17 2 27 3 8" xfId="35917" xr:uid="{00000000-0005-0000-0000-0000E98B0000}"/>
    <cellStyle name="Normal 5 17 2 27 3 9" xfId="35918" xr:uid="{00000000-0005-0000-0000-0000EA8B0000}"/>
    <cellStyle name="Normal 5 17 2 27 4" xfId="35919" xr:uid="{00000000-0005-0000-0000-0000EB8B0000}"/>
    <cellStyle name="Normal 5 17 2 27 4 10" xfId="35920" xr:uid="{00000000-0005-0000-0000-0000EC8B0000}"/>
    <cellStyle name="Normal 5 17 2 27 4 2" xfId="35921" xr:uid="{00000000-0005-0000-0000-0000ED8B0000}"/>
    <cellStyle name="Normal 5 17 2 27 4 3" xfId="35922" xr:uid="{00000000-0005-0000-0000-0000EE8B0000}"/>
    <cellStyle name="Normal 5 17 2 27 4 4" xfId="35923" xr:uid="{00000000-0005-0000-0000-0000EF8B0000}"/>
    <cellStyle name="Normal 5 17 2 27 4 5" xfId="35924" xr:uid="{00000000-0005-0000-0000-0000F08B0000}"/>
    <cellStyle name="Normal 5 17 2 27 4 6" xfId="35925" xr:uid="{00000000-0005-0000-0000-0000F18B0000}"/>
    <cellStyle name="Normal 5 17 2 27 4 7" xfId="35926" xr:uid="{00000000-0005-0000-0000-0000F28B0000}"/>
    <cellStyle name="Normal 5 17 2 27 4 8" xfId="35927" xr:uid="{00000000-0005-0000-0000-0000F38B0000}"/>
    <cellStyle name="Normal 5 17 2 27 4 9" xfId="35928" xr:uid="{00000000-0005-0000-0000-0000F48B0000}"/>
    <cellStyle name="Normal 5 17 2 27 5" xfId="35929" xr:uid="{00000000-0005-0000-0000-0000F58B0000}"/>
    <cellStyle name="Normal 5 17 2 27 5 10" xfId="35930" xr:uid="{00000000-0005-0000-0000-0000F68B0000}"/>
    <cellStyle name="Normal 5 17 2 27 5 2" xfId="35931" xr:uid="{00000000-0005-0000-0000-0000F78B0000}"/>
    <cellStyle name="Normal 5 17 2 27 5 3" xfId="35932" xr:uid="{00000000-0005-0000-0000-0000F88B0000}"/>
    <cellStyle name="Normal 5 17 2 27 5 4" xfId="35933" xr:uid="{00000000-0005-0000-0000-0000F98B0000}"/>
    <cellStyle name="Normal 5 17 2 27 5 5" xfId="35934" xr:uid="{00000000-0005-0000-0000-0000FA8B0000}"/>
    <cellStyle name="Normal 5 17 2 27 5 6" xfId="35935" xr:uid="{00000000-0005-0000-0000-0000FB8B0000}"/>
    <cellStyle name="Normal 5 17 2 27 5 7" xfId="35936" xr:uid="{00000000-0005-0000-0000-0000FC8B0000}"/>
    <cellStyle name="Normal 5 17 2 27 5 8" xfId="35937" xr:uid="{00000000-0005-0000-0000-0000FD8B0000}"/>
    <cellStyle name="Normal 5 17 2 27 5 9" xfId="35938" xr:uid="{00000000-0005-0000-0000-0000FE8B0000}"/>
    <cellStyle name="Normal 5 17 2 27 6" xfId="35939" xr:uid="{00000000-0005-0000-0000-0000FF8B0000}"/>
    <cellStyle name="Normal 5 17 2 27 7" xfId="35940" xr:uid="{00000000-0005-0000-0000-0000008C0000}"/>
    <cellStyle name="Normal 5 17 2 27 8" xfId="35941" xr:uid="{00000000-0005-0000-0000-0000018C0000}"/>
    <cellStyle name="Normal 5 17 2 27 9" xfId="35942" xr:uid="{00000000-0005-0000-0000-0000028C0000}"/>
    <cellStyle name="Normal 5 17 2 28" xfId="35943" xr:uid="{00000000-0005-0000-0000-0000038C0000}"/>
    <cellStyle name="Normal 5 17 2 28 10" xfId="35944" xr:uid="{00000000-0005-0000-0000-0000048C0000}"/>
    <cellStyle name="Normal 5 17 2 28 11" xfId="35945" xr:uid="{00000000-0005-0000-0000-0000058C0000}"/>
    <cellStyle name="Normal 5 17 2 28 12" xfId="35946" xr:uid="{00000000-0005-0000-0000-0000068C0000}"/>
    <cellStyle name="Normal 5 17 2 28 13" xfId="35947" xr:uid="{00000000-0005-0000-0000-0000078C0000}"/>
    <cellStyle name="Normal 5 17 2 28 14" xfId="35948" xr:uid="{00000000-0005-0000-0000-0000088C0000}"/>
    <cellStyle name="Normal 5 17 2 28 2" xfId="35949" xr:uid="{00000000-0005-0000-0000-0000098C0000}"/>
    <cellStyle name="Normal 5 17 2 28 2 10" xfId="35950" xr:uid="{00000000-0005-0000-0000-00000A8C0000}"/>
    <cellStyle name="Normal 5 17 2 28 2 2" xfId="35951" xr:uid="{00000000-0005-0000-0000-00000B8C0000}"/>
    <cellStyle name="Normal 5 17 2 28 2 3" xfId="35952" xr:uid="{00000000-0005-0000-0000-00000C8C0000}"/>
    <cellStyle name="Normal 5 17 2 28 2 4" xfId="35953" xr:uid="{00000000-0005-0000-0000-00000D8C0000}"/>
    <cellStyle name="Normal 5 17 2 28 2 5" xfId="35954" xr:uid="{00000000-0005-0000-0000-00000E8C0000}"/>
    <cellStyle name="Normal 5 17 2 28 2 6" xfId="35955" xr:uid="{00000000-0005-0000-0000-00000F8C0000}"/>
    <cellStyle name="Normal 5 17 2 28 2 7" xfId="35956" xr:uid="{00000000-0005-0000-0000-0000108C0000}"/>
    <cellStyle name="Normal 5 17 2 28 2 8" xfId="35957" xr:uid="{00000000-0005-0000-0000-0000118C0000}"/>
    <cellStyle name="Normal 5 17 2 28 2 9" xfId="35958" xr:uid="{00000000-0005-0000-0000-0000128C0000}"/>
    <cellStyle name="Normal 5 17 2 28 3" xfId="35959" xr:uid="{00000000-0005-0000-0000-0000138C0000}"/>
    <cellStyle name="Normal 5 17 2 28 3 10" xfId="35960" xr:uid="{00000000-0005-0000-0000-0000148C0000}"/>
    <cellStyle name="Normal 5 17 2 28 3 2" xfId="35961" xr:uid="{00000000-0005-0000-0000-0000158C0000}"/>
    <cellStyle name="Normal 5 17 2 28 3 3" xfId="35962" xr:uid="{00000000-0005-0000-0000-0000168C0000}"/>
    <cellStyle name="Normal 5 17 2 28 3 4" xfId="35963" xr:uid="{00000000-0005-0000-0000-0000178C0000}"/>
    <cellStyle name="Normal 5 17 2 28 3 5" xfId="35964" xr:uid="{00000000-0005-0000-0000-0000188C0000}"/>
    <cellStyle name="Normal 5 17 2 28 3 6" xfId="35965" xr:uid="{00000000-0005-0000-0000-0000198C0000}"/>
    <cellStyle name="Normal 5 17 2 28 3 7" xfId="35966" xr:uid="{00000000-0005-0000-0000-00001A8C0000}"/>
    <cellStyle name="Normal 5 17 2 28 3 8" xfId="35967" xr:uid="{00000000-0005-0000-0000-00001B8C0000}"/>
    <cellStyle name="Normal 5 17 2 28 3 9" xfId="35968" xr:uid="{00000000-0005-0000-0000-00001C8C0000}"/>
    <cellStyle name="Normal 5 17 2 28 4" xfId="35969" xr:uid="{00000000-0005-0000-0000-00001D8C0000}"/>
    <cellStyle name="Normal 5 17 2 28 4 10" xfId="35970" xr:uid="{00000000-0005-0000-0000-00001E8C0000}"/>
    <cellStyle name="Normal 5 17 2 28 4 2" xfId="35971" xr:uid="{00000000-0005-0000-0000-00001F8C0000}"/>
    <cellStyle name="Normal 5 17 2 28 4 3" xfId="35972" xr:uid="{00000000-0005-0000-0000-0000208C0000}"/>
    <cellStyle name="Normal 5 17 2 28 4 4" xfId="35973" xr:uid="{00000000-0005-0000-0000-0000218C0000}"/>
    <cellStyle name="Normal 5 17 2 28 4 5" xfId="35974" xr:uid="{00000000-0005-0000-0000-0000228C0000}"/>
    <cellStyle name="Normal 5 17 2 28 4 6" xfId="35975" xr:uid="{00000000-0005-0000-0000-0000238C0000}"/>
    <cellStyle name="Normal 5 17 2 28 4 7" xfId="35976" xr:uid="{00000000-0005-0000-0000-0000248C0000}"/>
    <cellStyle name="Normal 5 17 2 28 4 8" xfId="35977" xr:uid="{00000000-0005-0000-0000-0000258C0000}"/>
    <cellStyle name="Normal 5 17 2 28 4 9" xfId="35978" xr:uid="{00000000-0005-0000-0000-0000268C0000}"/>
    <cellStyle name="Normal 5 17 2 28 5" xfId="35979" xr:uid="{00000000-0005-0000-0000-0000278C0000}"/>
    <cellStyle name="Normal 5 17 2 28 5 10" xfId="35980" xr:uid="{00000000-0005-0000-0000-0000288C0000}"/>
    <cellStyle name="Normal 5 17 2 28 5 2" xfId="35981" xr:uid="{00000000-0005-0000-0000-0000298C0000}"/>
    <cellStyle name="Normal 5 17 2 28 5 3" xfId="35982" xr:uid="{00000000-0005-0000-0000-00002A8C0000}"/>
    <cellStyle name="Normal 5 17 2 28 5 4" xfId="35983" xr:uid="{00000000-0005-0000-0000-00002B8C0000}"/>
    <cellStyle name="Normal 5 17 2 28 5 5" xfId="35984" xr:uid="{00000000-0005-0000-0000-00002C8C0000}"/>
    <cellStyle name="Normal 5 17 2 28 5 6" xfId="35985" xr:uid="{00000000-0005-0000-0000-00002D8C0000}"/>
    <cellStyle name="Normal 5 17 2 28 5 7" xfId="35986" xr:uid="{00000000-0005-0000-0000-00002E8C0000}"/>
    <cellStyle name="Normal 5 17 2 28 5 8" xfId="35987" xr:uid="{00000000-0005-0000-0000-00002F8C0000}"/>
    <cellStyle name="Normal 5 17 2 28 5 9" xfId="35988" xr:uid="{00000000-0005-0000-0000-0000308C0000}"/>
    <cellStyle name="Normal 5 17 2 28 6" xfId="35989" xr:uid="{00000000-0005-0000-0000-0000318C0000}"/>
    <cellStyle name="Normal 5 17 2 28 7" xfId="35990" xr:uid="{00000000-0005-0000-0000-0000328C0000}"/>
    <cellStyle name="Normal 5 17 2 28 8" xfId="35991" xr:uid="{00000000-0005-0000-0000-0000338C0000}"/>
    <cellStyle name="Normal 5 17 2 28 9" xfId="35992" xr:uid="{00000000-0005-0000-0000-0000348C0000}"/>
    <cellStyle name="Normal 5 17 2 29" xfId="35993" xr:uid="{00000000-0005-0000-0000-0000358C0000}"/>
    <cellStyle name="Normal 5 17 2 29 10" xfId="35994" xr:uid="{00000000-0005-0000-0000-0000368C0000}"/>
    <cellStyle name="Normal 5 17 2 29 11" xfId="35995" xr:uid="{00000000-0005-0000-0000-0000378C0000}"/>
    <cellStyle name="Normal 5 17 2 29 12" xfId="35996" xr:uid="{00000000-0005-0000-0000-0000388C0000}"/>
    <cellStyle name="Normal 5 17 2 29 13" xfId="35997" xr:uid="{00000000-0005-0000-0000-0000398C0000}"/>
    <cellStyle name="Normal 5 17 2 29 14" xfId="35998" xr:uid="{00000000-0005-0000-0000-00003A8C0000}"/>
    <cellStyle name="Normal 5 17 2 29 2" xfId="35999" xr:uid="{00000000-0005-0000-0000-00003B8C0000}"/>
    <cellStyle name="Normal 5 17 2 29 2 10" xfId="36000" xr:uid="{00000000-0005-0000-0000-00003C8C0000}"/>
    <cellStyle name="Normal 5 17 2 29 2 2" xfId="36001" xr:uid="{00000000-0005-0000-0000-00003D8C0000}"/>
    <cellStyle name="Normal 5 17 2 29 2 3" xfId="36002" xr:uid="{00000000-0005-0000-0000-00003E8C0000}"/>
    <cellStyle name="Normal 5 17 2 29 2 4" xfId="36003" xr:uid="{00000000-0005-0000-0000-00003F8C0000}"/>
    <cellStyle name="Normal 5 17 2 29 2 5" xfId="36004" xr:uid="{00000000-0005-0000-0000-0000408C0000}"/>
    <cellStyle name="Normal 5 17 2 29 2 6" xfId="36005" xr:uid="{00000000-0005-0000-0000-0000418C0000}"/>
    <cellStyle name="Normal 5 17 2 29 2 7" xfId="36006" xr:uid="{00000000-0005-0000-0000-0000428C0000}"/>
    <cellStyle name="Normal 5 17 2 29 2 8" xfId="36007" xr:uid="{00000000-0005-0000-0000-0000438C0000}"/>
    <cellStyle name="Normal 5 17 2 29 2 9" xfId="36008" xr:uid="{00000000-0005-0000-0000-0000448C0000}"/>
    <cellStyle name="Normal 5 17 2 29 3" xfId="36009" xr:uid="{00000000-0005-0000-0000-0000458C0000}"/>
    <cellStyle name="Normal 5 17 2 29 3 10" xfId="36010" xr:uid="{00000000-0005-0000-0000-0000468C0000}"/>
    <cellStyle name="Normal 5 17 2 29 3 2" xfId="36011" xr:uid="{00000000-0005-0000-0000-0000478C0000}"/>
    <cellStyle name="Normal 5 17 2 29 3 3" xfId="36012" xr:uid="{00000000-0005-0000-0000-0000488C0000}"/>
    <cellStyle name="Normal 5 17 2 29 3 4" xfId="36013" xr:uid="{00000000-0005-0000-0000-0000498C0000}"/>
    <cellStyle name="Normal 5 17 2 29 3 5" xfId="36014" xr:uid="{00000000-0005-0000-0000-00004A8C0000}"/>
    <cellStyle name="Normal 5 17 2 29 3 6" xfId="36015" xr:uid="{00000000-0005-0000-0000-00004B8C0000}"/>
    <cellStyle name="Normal 5 17 2 29 3 7" xfId="36016" xr:uid="{00000000-0005-0000-0000-00004C8C0000}"/>
    <cellStyle name="Normal 5 17 2 29 3 8" xfId="36017" xr:uid="{00000000-0005-0000-0000-00004D8C0000}"/>
    <cellStyle name="Normal 5 17 2 29 3 9" xfId="36018" xr:uid="{00000000-0005-0000-0000-00004E8C0000}"/>
    <cellStyle name="Normal 5 17 2 29 4" xfId="36019" xr:uid="{00000000-0005-0000-0000-00004F8C0000}"/>
    <cellStyle name="Normal 5 17 2 29 4 10" xfId="36020" xr:uid="{00000000-0005-0000-0000-0000508C0000}"/>
    <cellStyle name="Normal 5 17 2 29 4 2" xfId="36021" xr:uid="{00000000-0005-0000-0000-0000518C0000}"/>
    <cellStyle name="Normal 5 17 2 29 4 3" xfId="36022" xr:uid="{00000000-0005-0000-0000-0000528C0000}"/>
    <cellStyle name="Normal 5 17 2 29 4 4" xfId="36023" xr:uid="{00000000-0005-0000-0000-0000538C0000}"/>
    <cellStyle name="Normal 5 17 2 29 4 5" xfId="36024" xr:uid="{00000000-0005-0000-0000-0000548C0000}"/>
    <cellStyle name="Normal 5 17 2 29 4 6" xfId="36025" xr:uid="{00000000-0005-0000-0000-0000558C0000}"/>
    <cellStyle name="Normal 5 17 2 29 4 7" xfId="36026" xr:uid="{00000000-0005-0000-0000-0000568C0000}"/>
    <cellStyle name="Normal 5 17 2 29 4 8" xfId="36027" xr:uid="{00000000-0005-0000-0000-0000578C0000}"/>
    <cellStyle name="Normal 5 17 2 29 4 9" xfId="36028" xr:uid="{00000000-0005-0000-0000-0000588C0000}"/>
    <cellStyle name="Normal 5 17 2 29 5" xfId="36029" xr:uid="{00000000-0005-0000-0000-0000598C0000}"/>
    <cellStyle name="Normal 5 17 2 29 5 10" xfId="36030" xr:uid="{00000000-0005-0000-0000-00005A8C0000}"/>
    <cellStyle name="Normal 5 17 2 29 5 2" xfId="36031" xr:uid="{00000000-0005-0000-0000-00005B8C0000}"/>
    <cellStyle name="Normal 5 17 2 29 5 3" xfId="36032" xr:uid="{00000000-0005-0000-0000-00005C8C0000}"/>
    <cellStyle name="Normal 5 17 2 29 5 4" xfId="36033" xr:uid="{00000000-0005-0000-0000-00005D8C0000}"/>
    <cellStyle name="Normal 5 17 2 29 5 5" xfId="36034" xr:uid="{00000000-0005-0000-0000-00005E8C0000}"/>
    <cellStyle name="Normal 5 17 2 29 5 6" xfId="36035" xr:uid="{00000000-0005-0000-0000-00005F8C0000}"/>
    <cellStyle name="Normal 5 17 2 29 5 7" xfId="36036" xr:uid="{00000000-0005-0000-0000-0000608C0000}"/>
    <cellStyle name="Normal 5 17 2 29 5 8" xfId="36037" xr:uid="{00000000-0005-0000-0000-0000618C0000}"/>
    <cellStyle name="Normal 5 17 2 29 5 9" xfId="36038" xr:uid="{00000000-0005-0000-0000-0000628C0000}"/>
    <cellStyle name="Normal 5 17 2 29 6" xfId="36039" xr:uid="{00000000-0005-0000-0000-0000638C0000}"/>
    <cellStyle name="Normal 5 17 2 29 7" xfId="36040" xr:uid="{00000000-0005-0000-0000-0000648C0000}"/>
    <cellStyle name="Normal 5 17 2 29 8" xfId="36041" xr:uid="{00000000-0005-0000-0000-0000658C0000}"/>
    <cellStyle name="Normal 5 17 2 29 9" xfId="36042" xr:uid="{00000000-0005-0000-0000-0000668C0000}"/>
    <cellStyle name="Normal 5 17 2 3" xfId="36043" xr:uid="{00000000-0005-0000-0000-0000678C0000}"/>
    <cellStyle name="Normal 5 17 2 3 10" xfId="36044" xr:uid="{00000000-0005-0000-0000-0000688C0000}"/>
    <cellStyle name="Normal 5 17 2 3 11" xfId="36045" xr:uid="{00000000-0005-0000-0000-0000698C0000}"/>
    <cellStyle name="Normal 5 17 2 3 12" xfId="36046" xr:uid="{00000000-0005-0000-0000-00006A8C0000}"/>
    <cellStyle name="Normal 5 17 2 3 13" xfId="36047" xr:uid="{00000000-0005-0000-0000-00006B8C0000}"/>
    <cellStyle name="Normal 5 17 2 3 14" xfId="36048" xr:uid="{00000000-0005-0000-0000-00006C8C0000}"/>
    <cellStyle name="Normal 5 17 2 3 2" xfId="36049" xr:uid="{00000000-0005-0000-0000-00006D8C0000}"/>
    <cellStyle name="Normal 5 17 2 3 2 10" xfId="36050" xr:uid="{00000000-0005-0000-0000-00006E8C0000}"/>
    <cellStyle name="Normal 5 17 2 3 2 2" xfId="36051" xr:uid="{00000000-0005-0000-0000-00006F8C0000}"/>
    <cellStyle name="Normal 5 17 2 3 2 3" xfId="36052" xr:uid="{00000000-0005-0000-0000-0000708C0000}"/>
    <cellStyle name="Normal 5 17 2 3 2 4" xfId="36053" xr:uid="{00000000-0005-0000-0000-0000718C0000}"/>
    <cellStyle name="Normal 5 17 2 3 2 5" xfId="36054" xr:uid="{00000000-0005-0000-0000-0000728C0000}"/>
    <cellStyle name="Normal 5 17 2 3 2 6" xfId="36055" xr:uid="{00000000-0005-0000-0000-0000738C0000}"/>
    <cellStyle name="Normal 5 17 2 3 2 7" xfId="36056" xr:uid="{00000000-0005-0000-0000-0000748C0000}"/>
    <cellStyle name="Normal 5 17 2 3 2 8" xfId="36057" xr:uid="{00000000-0005-0000-0000-0000758C0000}"/>
    <cellStyle name="Normal 5 17 2 3 2 9" xfId="36058" xr:uid="{00000000-0005-0000-0000-0000768C0000}"/>
    <cellStyle name="Normal 5 17 2 3 3" xfId="36059" xr:uid="{00000000-0005-0000-0000-0000778C0000}"/>
    <cellStyle name="Normal 5 17 2 3 3 10" xfId="36060" xr:uid="{00000000-0005-0000-0000-0000788C0000}"/>
    <cellStyle name="Normal 5 17 2 3 3 2" xfId="36061" xr:uid="{00000000-0005-0000-0000-0000798C0000}"/>
    <cellStyle name="Normal 5 17 2 3 3 3" xfId="36062" xr:uid="{00000000-0005-0000-0000-00007A8C0000}"/>
    <cellStyle name="Normal 5 17 2 3 3 4" xfId="36063" xr:uid="{00000000-0005-0000-0000-00007B8C0000}"/>
    <cellStyle name="Normal 5 17 2 3 3 5" xfId="36064" xr:uid="{00000000-0005-0000-0000-00007C8C0000}"/>
    <cellStyle name="Normal 5 17 2 3 3 6" xfId="36065" xr:uid="{00000000-0005-0000-0000-00007D8C0000}"/>
    <cellStyle name="Normal 5 17 2 3 3 7" xfId="36066" xr:uid="{00000000-0005-0000-0000-00007E8C0000}"/>
    <cellStyle name="Normal 5 17 2 3 3 8" xfId="36067" xr:uid="{00000000-0005-0000-0000-00007F8C0000}"/>
    <cellStyle name="Normal 5 17 2 3 3 9" xfId="36068" xr:uid="{00000000-0005-0000-0000-0000808C0000}"/>
    <cellStyle name="Normal 5 17 2 3 4" xfId="36069" xr:uid="{00000000-0005-0000-0000-0000818C0000}"/>
    <cellStyle name="Normal 5 17 2 3 4 10" xfId="36070" xr:uid="{00000000-0005-0000-0000-0000828C0000}"/>
    <cellStyle name="Normal 5 17 2 3 4 2" xfId="36071" xr:uid="{00000000-0005-0000-0000-0000838C0000}"/>
    <cellStyle name="Normal 5 17 2 3 4 3" xfId="36072" xr:uid="{00000000-0005-0000-0000-0000848C0000}"/>
    <cellStyle name="Normal 5 17 2 3 4 4" xfId="36073" xr:uid="{00000000-0005-0000-0000-0000858C0000}"/>
    <cellStyle name="Normal 5 17 2 3 4 5" xfId="36074" xr:uid="{00000000-0005-0000-0000-0000868C0000}"/>
    <cellStyle name="Normal 5 17 2 3 4 6" xfId="36075" xr:uid="{00000000-0005-0000-0000-0000878C0000}"/>
    <cellStyle name="Normal 5 17 2 3 4 7" xfId="36076" xr:uid="{00000000-0005-0000-0000-0000888C0000}"/>
    <cellStyle name="Normal 5 17 2 3 4 8" xfId="36077" xr:uid="{00000000-0005-0000-0000-0000898C0000}"/>
    <cellStyle name="Normal 5 17 2 3 4 9" xfId="36078" xr:uid="{00000000-0005-0000-0000-00008A8C0000}"/>
    <cellStyle name="Normal 5 17 2 3 5" xfId="36079" xr:uid="{00000000-0005-0000-0000-00008B8C0000}"/>
    <cellStyle name="Normal 5 17 2 3 5 10" xfId="36080" xr:uid="{00000000-0005-0000-0000-00008C8C0000}"/>
    <cellStyle name="Normal 5 17 2 3 5 2" xfId="36081" xr:uid="{00000000-0005-0000-0000-00008D8C0000}"/>
    <cellStyle name="Normal 5 17 2 3 5 3" xfId="36082" xr:uid="{00000000-0005-0000-0000-00008E8C0000}"/>
    <cellStyle name="Normal 5 17 2 3 5 4" xfId="36083" xr:uid="{00000000-0005-0000-0000-00008F8C0000}"/>
    <cellStyle name="Normal 5 17 2 3 5 5" xfId="36084" xr:uid="{00000000-0005-0000-0000-0000908C0000}"/>
    <cellStyle name="Normal 5 17 2 3 5 6" xfId="36085" xr:uid="{00000000-0005-0000-0000-0000918C0000}"/>
    <cellStyle name="Normal 5 17 2 3 5 7" xfId="36086" xr:uid="{00000000-0005-0000-0000-0000928C0000}"/>
    <cellStyle name="Normal 5 17 2 3 5 8" xfId="36087" xr:uid="{00000000-0005-0000-0000-0000938C0000}"/>
    <cellStyle name="Normal 5 17 2 3 5 9" xfId="36088" xr:uid="{00000000-0005-0000-0000-0000948C0000}"/>
    <cellStyle name="Normal 5 17 2 3 6" xfId="36089" xr:uid="{00000000-0005-0000-0000-0000958C0000}"/>
    <cellStyle name="Normal 5 17 2 3 7" xfId="36090" xr:uid="{00000000-0005-0000-0000-0000968C0000}"/>
    <cellStyle name="Normal 5 17 2 3 8" xfId="36091" xr:uid="{00000000-0005-0000-0000-0000978C0000}"/>
    <cellStyle name="Normal 5 17 2 3 9" xfId="36092" xr:uid="{00000000-0005-0000-0000-0000988C0000}"/>
    <cellStyle name="Normal 5 17 2 30" xfId="36093" xr:uid="{00000000-0005-0000-0000-0000998C0000}"/>
    <cellStyle name="Normal 5 17 2 30 10" xfId="36094" xr:uid="{00000000-0005-0000-0000-00009A8C0000}"/>
    <cellStyle name="Normal 5 17 2 30 11" xfId="36095" xr:uid="{00000000-0005-0000-0000-00009B8C0000}"/>
    <cellStyle name="Normal 5 17 2 30 12" xfId="36096" xr:uid="{00000000-0005-0000-0000-00009C8C0000}"/>
    <cellStyle name="Normal 5 17 2 30 13" xfId="36097" xr:uid="{00000000-0005-0000-0000-00009D8C0000}"/>
    <cellStyle name="Normal 5 17 2 30 14" xfId="36098" xr:uid="{00000000-0005-0000-0000-00009E8C0000}"/>
    <cellStyle name="Normal 5 17 2 30 2" xfId="36099" xr:uid="{00000000-0005-0000-0000-00009F8C0000}"/>
    <cellStyle name="Normal 5 17 2 30 2 10" xfId="36100" xr:uid="{00000000-0005-0000-0000-0000A08C0000}"/>
    <cellStyle name="Normal 5 17 2 30 2 2" xfId="36101" xr:uid="{00000000-0005-0000-0000-0000A18C0000}"/>
    <cellStyle name="Normal 5 17 2 30 2 3" xfId="36102" xr:uid="{00000000-0005-0000-0000-0000A28C0000}"/>
    <cellStyle name="Normal 5 17 2 30 2 4" xfId="36103" xr:uid="{00000000-0005-0000-0000-0000A38C0000}"/>
    <cellStyle name="Normal 5 17 2 30 2 5" xfId="36104" xr:uid="{00000000-0005-0000-0000-0000A48C0000}"/>
    <cellStyle name="Normal 5 17 2 30 2 6" xfId="36105" xr:uid="{00000000-0005-0000-0000-0000A58C0000}"/>
    <cellStyle name="Normal 5 17 2 30 2 7" xfId="36106" xr:uid="{00000000-0005-0000-0000-0000A68C0000}"/>
    <cellStyle name="Normal 5 17 2 30 2 8" xfId="36107" xr:uid="{00000000-0005-0000-0000-0000A78C0000}"/>
    <cellStyle name="Normal 5 17 2 30 2 9" xfId="36108" xr:uid="{00000000-0005-0000-0000-0000A88C0000}"/>
    <cellStyle name="Normal 5 17 2 30 3" xfId="36109" xr:uid="{00000000-0005-0000-0000-0000A98C0000}"/>
    <cellStyle name="Normal 5 17 2 30 3 10" xfId="36110" xr:uid="{00000000-0005-0000-0000-0000AA8C0000}"/>
    <cellStyle name="Normal 5 17 2 30 3 2" xfId="36111" xr:uid="{00000000-0005-0000-0000-0000AB8C0000}"/>
    <cellStyle name="Normal 5 17 2 30 3 3" xfId="36112" xr:uid="{00000000-0005-0000-0000-0000AC8C0000}"/>
    <cellStyle name="Normal 5 17 2 30 3 4" xfId="36113" xr:uid="{00000000-0005-0000-0000-0000AD8C0000}"/>
    <cellStyle name="Normal 5 17 2 30 3 5" xfId="36114" xr:uid="{00000000-0005-0000-0000-0000AE8C0000}"/>
    <cellStyle name="Normal 5 17 2 30 3 6" xfId="36115" xr:uid="{00000000-0005-0000-0000-0000AF8C0000}"/>
    <cellStyle name="Normal 5 17 2 30 3 7" xfId="36116" xr:uid="{00000000-0005-0000-0000-0000B08C0000}"/>
    <cellStyle name="Normal 5 17 2 30 3 8" xfId="36117" xr:uid="{00000000-0005-0000-0000-0000B18C0000}"/>
    <cellStyle name="Normal 5 17 2 30 3 9" xfId="36118" xr:uid="{00000000-0005-0000-0000-0000B28C0000}"/>
    <cellStyle name="Normal 5 17 2 30 4" xfId="36119" xr:uid="{00000000-0005-0000-0000-0000B38C0000}"/>
    <cellStyle name="Normal 5 17 2 30 4 10" xfId="36120" xr:uid="{00000000-0005-0000-0000-0000B48C0000}"/>
    <cellStyle name="Normal 5 17 2 30 4 2" xfId="36121" xr:uid="{00000000-0005-0000-0000-0000B58C0000}"/>
    <cellStyle name="Normal 5 17 2 30 4 3" xfId="36122" xr:uid="{00000000-0005-0000-0000-0000B68C0000}"/>
    <cellStyle name="Normal 5 17 2 30 4 4" xfId="36123" xr:uid="{00000000-0005-0000-0000-0000B78C0000}"/>
    <cellStyle name="Normal 5 17 2 30 4 5" xfId="36124" xr:uid="{00000000-0005-0000-0000-0000B88C0000}"/>
    <cellStyle name="Normal 5 17 2 30 4 6" xfId="36125" xr:uid="{00000000-0005-0000-0000-0000B98C0000}"/>
    <cellStyle name="Normal 5 17 2 30 4 7" xfId="36126" xr:uid="{00000000-0005-0000-0000-0000BA8C0000}"/>
    <cellStyle name="Normal 5 17 2 30 4 8" xfId="36127" xr:uid="{00000000-0005-0000-0000-0000BB8C0000}"/>
    <cellStyle name="Normal 5 17 2 30 4 9" xfId="36128" xr:uid="{00000000-0005-0000-0000-0000BC8C0000}"/>
    <cellStyle name="Normal 5 17 2 30 5" xfId="36129" xr:uid="{00000000-0005-0000-0000-0000BD8C0000}"/>
    <cellStyle name="Normal 5 17 2 30 5 10" xfId="36130" xr:uid="{00000000-0005-0000-0000-0000BE8C0000}"/>
    <cellStyle name="Normal 5 17 2 30 5 2" xfId="36131" xr:uid="{00000000-0005-0000-0000-0000BF8C0000}"/>
    <cellStyle name="Normal 5 17 2 30 5 3" xfId="36132" xr:uid="{00000000-0005-0000-0000-0000C08C0000}"/>
    <cellStyle name="Normal 5 17 2 30 5 4" xfId="36133" xr:uid="{00000000-0005-0000-0000-0000C18C0000}"/>
    <cellStyle name="Normal 5 17 2 30 5 5" xfId="36134" xr:uid="{00000000-0005-0000-0000-0000C28C0000}"/>
    <cellStyle name="Normal 5 17 2 30 5 6" xfId="36135" xr:uid="{00000000-0005-0000-0000-0000C38C0000}"/>
    <cellStyle name="Normal 5 17 2 30 5 7" xfId="36136" xr:uid="{00000000-0005-0000-0000-0000C48C0000}"/>
    <cellStyle name="Normal 5 17 2 30 5 8" xfId="36137" xr:uid="{00000000-0005-0000-0000-0000C58C0000}"/>
    <cellStyle name="Normal 5 17 2 30 5 9" xfId="36138" xr:uid="{00000000-0005-0000-0000-0000C68C0000}"/>
    <cellStyle name="Normal 5 17 2 30 6" xfId="36139" xr:uid="{00000000-0005-0000-0000-0000C78C0000}"/>
    <cellStyle name="Normal 5 17 2 30 7" xfId="36140" xr:uid="{00000000-0005-0000-0000-0000C88C0000}"/>
    <cellStyle name="Normal 5 17 2 30 8" xfId="36141" xr:uid="{00000000-0005-0000-0000-0000C98C0000}"/>
    <cellStyle name="Normal 5 17 2 30 9" xfId="36142" xr:uid="{00000000-0005-0000-0000-0000CA8C0000}"/>
    <cellStyle name="Normal 5 17 2 31" xfId="36143" xr:uid="{00000000-0005-0000-0000-0000CB8C0000}"/>
    <cellStyle name="Normal 5 17 2 31 10" xfId="36144" xr:uid="{00000000-0005-0000-0000-0000CC8C0000}"/>
    <cellStyle name="Normal 5 17 2 31 11" xfId="36145" xr:uid="{00000000-0005-0000-0000-0000CD8C0000}"/>
    <cellStyle name="Normal 5 17 2 31 12" xfId="36146" xr:uid="{00000000-0005-0000-0000-0000CE8C0000}"/>
    <cellStyle name="Normal 5 17 2 31 13" xfId="36147" xr:uid="{00000000-0005-0000-0000-0000CF8C0000}"/>
    <cellStyle name="Normal 5 17 2 31 14" xfId="36148" xr:uid="{00000000-0005-0000-0000-0000D08C0000}"/>
    <cellStyle name="Normal 5 17 2 31 2" xfId="36149" xr:uid="{00000000-0005-0000-0000-0000D18C0000}"/>
    <cellStyle name="Normal 5 17 2 31 2 10" xfId="36150" xr:uid="{00000000-0005-0000-0000-0000D28C0000}"/>
    <cellStyle name="Normal 5 17 2 31 2 2" xfId="36151" xr:uid="{00000000-0005-0000-0000-0000D38C0000}"/>
    <cellStyle name="Normal 5 17 2 31 2 3" xfId="36152" xr:uid="{00000000-0005-0000-0000-0000D48C0000}"/>
    <cellStyle name="Normal 5 17 2 31 2 4" xfId="36153" xr:uid="{00000000-0005-0000-0000-0000D58C0000}"/>
    <cellStyle name="Normal 5 17 2 31 2 5" xfId="36154" xr:uid="{00000000-0005-0000-0000-0000D68C0000}"/>
    <cellStyle name="Normal 5 17 2 31 2 6" xfId="36155" xr:uid="{00000000-0005-0000-0000-0000D78C0000}"/>
    <cellStyle name="Normal 5 17 2 31 2 7" xfId="36156" xr:uid="{00000000-0005-0000-0000-0000D88C0000}"/>
    <cellStyle name="Normal 5 17 2 31 2 8" xfId="36157" xr:uid="{00000000-0005-0000-0000-0000D98C0000}"/>
    <cellStyle name="Normal 5 17 2 31 2 9" xfId="36158" xr:uid="{00000000-0005-0000-0000-0000DA8C0000}"/>
    <cellStyle name="Normal 5 17 2 31 3" xfId="36159" xr:uid="{00000000-0005-0000-0000-0000DB8C0000}"/>
    <cellStyle name="Normal 5 17 2 31 3 10" xfId="36160" xr:uid="{00000000-0005-0000-0000-0000DC8C0000}"/>
    <cellStyle name="Normal 5 17 2 31 3 2" xfId="36161" xr:uid="{00000000-0005-0000-0000-0000DD8C0000}"/>
    <cellStyle name="Normal 5 17 2 31 3 3" xfId="36162" xr:uid="{00000000-0005-0000-0000-0000DE8C0000}"/>
    <cellStyle name="Normal 5 17 2 31 3 4" xfId="36163" xr:uid="{00000000-0005-0000-0000-0000DF8C0000}"/>
    <cellStyle name="Normal 5 17 2 31 3 5" xfId="36164" xr:uid="{00000000-0005-0000-0000-0000E08C0000}"/>
    <cellStyle name="Normal 5 17 2 31 3 6" xfId="36165" xr:uid="{00000000-0005-0000-0000-0000E18C0000}"/>
    <cellStyle name="Normal 5 17 2 31 3 7" xfId="36166" xr:uid="{00000000-0005-0000-0000-0000E28C0000}"/>
    <cellStyle name="Normal 5 17 2 31 3 8" xfId="36167" xr:uid="{00000000-0005-0000-0000-0000E38C0000}"/>
    <cellStyle name="Normal 5 17 2 31 3 9" xfId="36168" xr:uid="{00000000-0005-0000-0000-0000E48C0000}"/>
    <cellStyle name="Normal 5 17 2 31 4" xfId="36169" xr:uid="{00000000-0005-0000-0000-0000E58C0000}"/>
    <cellStyle name="Normal 5 17 2 31 4 10" xfId="36170" xr:uid="{00000000-0005-0000-0000-0000E68C0000}"/>
    <cellStyle name="Normal 5 17 2 31 4 2" xfId="36171" xr:uid="{00000000-0005-0000-0000-0000E78C0000}"/>
    <cellStyle name="Normal 5 17 2 31 4 3" xfId="36172" xr:uid="{00000000-0005-0000-0000-0000E88C0000}"/>
    <cellStyle name="Normal 5 17 2 31 4 4" xfId="36173" xr:uid="{00000000-0005-0000-0000-0000E98C0000}"/>
    <cellStyle name="Normal 5 17 2 31 4 5" xfId="36174" xr:uid="{00000000-0005-0000-0000-0000EA8C0000}"/>
    <cellStyle name="Normal 5 17 2 31 4 6" xfId="36175" xr:uid="{00000000-0005-0000-0000-0000EB8C0000}"/>
    <cellStyle name="Normal 5 17 2 31 4 7" xfId="36176" xr:uid="{00000000-0005-0000-0000-0000EC8C0000}"/>
    <cellStyle name="Normal 5 17 2 31 4 8" xfId="36177" xr:uid="{00000000-0005-0000-0000-0000ED8C0000}"/>
    <cellStyle name="Normal 5 17 2 31 4 9" xfId="36178" xr:uid="{00000000-0005-0000-0000-0000EE8C0000}"/>
    <cellStyle name="Normal 5 17 2 31 5" xfId="36179" xr:uid="{00000000-0005-0000-0000-0000EF8C0000}"/>
    <cellStyle name="Normal 5 17 2 31 5 10" xfId="36180" xr:uid="{00000000-0005-0000-0000-0000F08C0000}"/>
    <cellStyle name="Normal 5 17 2 31 5 2" xfId="36181" xr:uid="{00000000-0005-0000-0000-0000F18C0000}"/>
    <cellStyle name="Normal 5 17 2 31 5 3" xfId="36182" xr:uid="{00000000-0005-0000-0000-0000F28C0000}"/>
    <cellStyle name="Normal 5 17 2 31 5 4" xfId="36183" xr:uid="{00000000-0005-0000-0000-0000F38C0000}"/>
    <cellStyle name="Normal 5 17 2 31 5 5" xfId="36184" xr:uid="{00000000-0005-0000-0000-0000F48C0000}"/>
    <cellStyle name="Normal 5 17 2 31 5 6" xfId="36185" xr:uid="{00000000-0005-0000-0000-0000F58C0000}"/>
    <cellStyle name="Normal 5 17 2 31 5 7" xfId="36186" xr:uid="{00000000-0005-0000-0000-0000F68C0000}"/>
    <cellStyle name="Normal 5 17 2 31 5 8" xfId="36187" xr:uid="{00000000-0005-0000-0000-0000F78C0000}"/>
    <cellStyle name="Normal 5 17 2 31 5 9" xfId="36188" xr:uid="{00000000-0005-0000-0000-0000F88C0000}"/>
    <cellStyle name="Normal 5 17 2 31 6" xfId="36189" xr:uid="{00000000-0005-0000-0000-0000F98C0000}"/>
    <cellStyle name="Normal 5 17 2 31 7" xfId="36190" xr:uid="{00000000-0005-0000-0000-0000FA8C0000}"/>
    <cellStyle name="Normal 5 17 2 31 8" xfId="36191" xr:uid="{00000000-0005-0000-0000-0000FB8C0000}"/>
    <cellStyle name="Normal 5 17 2 31 9" xfId="36192" xr:uid="{00000000-0005-0000-0000-0000FC8C0000}"/>
    <cellStyle name="Normal 5 17 2 32" xfId="36193" xr:uid="{00000000-0005-0000-0000-0000FD8C0000}"/>
    <cellStyle name="Normal 5 17 2 32 10" xfId="36194" xr:uid="{00000000-0005-0000-0000-0000FE8C0000}"/>
    <cellStyle name="Normal 5 17 2 32 11" xfId="36195" xr:uid="{00000000-0005-0000-0000-0000FF8C0000}"/>
    <cellStyle name="Normal 5 17 2 32 12" xfId="36196" xr:uid="{00000000-0005-0000-0000-0000008D0000}"/>
    <cellStyle name="Normal 5 17 2 32 13" xfId="36197" xr:uid="{00000000-0005-0000-0000-0000018D0000}"/>
    <cellStyle name="Normal 5 17 2 32 14" xfId="36198" xr:uid="{00000000-0005-0000-0000-0000028D0000}"/>
    <cellStyle name="Normal 5 17 2 32 2" xfId="36199" xr:uid="{00000000-0005-0000-0000-0000038D0000}"/>
    <cellStyle name="Normal 5 17 2 32 2 10" xfId="36200" xr:uid="{00000000-0005-0000-0000-0000048D0000}"/>
    <cellStyle name="Normal 5 17 2 32 2 2" xfId="36201" xr:uid="{00000000-0005-0000-0000-0000058D0000}"/>
    <cellStyle name="Normal 5 17 2 32 2 3" xfId="36202" xr:uid="{00000000-0005-0000-0000-0000068D0000}"/>
    <cellStyle name="Normal 5 17 2 32 2 4" xfId="36203" xr:uid="{00000000-0005-0000-0000-0000078D0000}"/>
    <cellStyle name="Normal 5 17 2 32 2 5" xfId="36204" xr:uid="{00000000-0005-0000-0000-0000088D0000}"/>
    <cellStyle name="Normal 5 17 2 32 2 6" xfId="36205" xr:uid="{00000000-0005-0000-0000-0000098D0000}"/>
    <cellStyle name="Normal 5 17 2 32 2 7" xfId="36206" xr:uid="{00000000-0005-0000-0000-00000A8D0000}"/>
    <cellStyle name="Normal 5 17 2 32 2 8" xfId="36207" xr:uid="{00000000-0005-0000-0000-00000B8D0000}"/>
    <cellStyle name="Normal 5 17 2 32 2 9" xfId="36208" xr:uid="{00000000-0005-0000-0000-00000C8D0000}"/>
    <cellStyle name="Normal 5 17 2 32 3" xfId="36209" xr:uid="{00000000-0005-0000-0000-00000D8D0000}"/>
    <cellStyle name="Normal 5 17 2 32 3 10" xfId="36210" xr:uid="{00000000-0005-0000-0000-00000E8D0000}"/>
    <cellStyle name="Normal 5 17 2 32 3 2" xfId="36211" xr:uid="{00000000-0005-0000-0000-00000F8D0000}"/>
    <cellStyle name="Normal 5 17 2 32 3 3" xfId="36212" xr:uid="{00000000-0005-0000-0000-0000108D0000}"/>
    <cellStyle name="Normal 5 17 2 32 3 4" xfId="36213" xr:uid="{00000000-0005-0000-0000-0000118D0000}"/>
    <cellStyle name="Normal 5 17 2 32 3 5" xfId="36214" xr:uid="{00000000-0005-0000-0000-0000128D0000}"/>
    <cellStyle name="Normal 5 17 2 32 3 6" xfId="36215" xr:uid="{00000000-0005-0000-0000-0000138D0000}"/>
    <cellStyle name="Normal 5 17 2 32 3 7" xfId="36216" xr:uid="{00000000-0005-0000-0000-0000148D0000}"/>
    <cellStyle name="Normal 5 17 2 32 3 8" xfId="36217" xr:uid="{00000000-0005-0000-0000-0000158D0000}"/>
    <cellStyle name="Normal 5 17 2 32 3 9" xfId="36218" xr:uid="{00000000-0005-0000-0000-0000168D0000}"/>
    <cellStyle name="Normal 5 17 2 32 4" xfId="36219" xr:uid="{00000000-0005-0000-0000-0000178D0000}"/>
    <cellStyle name="Normal 5 17 2 32 4 10" xfId="36220" xr:uid="{00000000-0005-0000-0000-0000188D0000}"/>
    <cellStyle name="Normal 5 17 2 32 4 2" xfId="36221" xr:uid="{00000000-0005-0000-0000-0000198D0000}"/>
    <cellStyle name="Normal 5 17 2 32 4 3" xfId="36222" xr:uid="{00000000-0005-0000-0000-00001A8D0000}"/>
    <cellStyle name="Normal 5 17 2 32 4 4" xfId="36223" xr:uid="{00000000-0005-0000-0000-00001B8D0000}"/>
    <cellStyle name="Normal 5 17 2 32 4 5" xfId="36224" xr:uid="{00000000-0005-0000-0000-00001C8D0000}"/>
    <cellStyle name="Normal 5 17 2 32 4 6" xfId="36225" xr:uid="{00000000-0005-0000-0000-00001D8D0000}"/>
    <cellStyle name="Normal 5 17 2 32 4 7" xfId="36226" xr:uid="{00000000-0005-0000-0000-00001E8D0000}"/>
    <cellStyle name="Normal 5 17 2 32 4 8" xfId="36227" xr:uid="{00000000-0005-0000-0000-00001F8D0000}"/>
    <cellStyle name="Normal 5 17 2 32 4 9" xfId="36228" xr:uid="{00000000-0005-0000-0000-0000208D0000}"/>
    <cellStyle name="Normal 5 17 2 32 5" xfId="36229" xr:uid="{00000000-0005-0000-0000-0000218D0000}"/>
    <cellStyle name="Normal 5 17 2 32 5 10" xfId="36230" xr:uid="{00000000-0005-0000-0000-0000228D0000}"/>
    <cellStyle name="Normal 5 17 2 32 5 2" xfId="36231" xr:uid="{00000000-0005-0000-0000-0000238D0000}"/>
    <cellStyle name="Normal 5 17 2 32 5 3" xfId="36232" xr:uid="{00000000-0005-0000-0000-0000248D0000}"/>
    <cellStyle name="Normal 5 17 2 32 5 4" xfId="36233" xr:uid="{00000000-0005-0000-0000-0000258D0000}"/>
    <cellStyle name="Normal 5 17 2 32 5 5" xfId="36234" xr:uid="{00000000-0005-0000-0000-0000268D0000}"/>
    <cellStyle name="Normal 5 17 2 32 5 6" xfId="36235" xr:uid="{00000000-0005-0000-0000-0000278D0000}"/>
    <cellStyle name="Normal 5 17 2 32 5 7" xfId="36236" xr:uid="{00000000-0005-0000-0000-0000288D0000}"/>
    <cellStyle name="Normal 5 17 2 32 5 8" xfId="36237" xr:uid="{00000000-0005-0000-0000-0000298D0000}"/>
    <cellStyle name="Normal 5 17 2 32 5 9" xfId="36238" xr:uid="{00000000-0005-0000-0000-00002A8D0000}"/>
    <cellStyle name="Normal 5 17 2 32 6" xfId="36239" xr:uid="{00000000-0005-0000-0000-00002B8D0000}"/>
    <cellStyle name="Normal 5 17 2 32 7" xfId="36240" xr:uid="{00000000-0005-0000-0000-00002C8D0000}"/>
    <cellStyle name="Normal 5 17 2 32 8" xfId="36241" xr:uid="{00000000-0005-0000-0000-00002D8D0000}"/>
    <cellStyle name="Normal 5 17 2 32 9" xfId="36242" xr:uid="{00000000-0005-0000-0000-00002E8D0000}"/>
    <cellStyle name="Normal 5 17 2 33" xfId="36243" xr:uid="{00000000-0005-0000-0000-00002F8D0000}"/>
    <cellStyle name="Normal 5 17 2 33 10" xfId="36244" xr:uid="{00000000-0005-0000-0000-0000308D0000}"/>
    <cellStyle name="Normal 5 17 2 33 11" xfId="36245" xr:uid="{00000000-0005-0000-0000-0000318D0000}"/>
    <cellStyle name="Normal 5 17 2 33 12" xfId="36246" xr:uid="{00000000-0005-0000-0000-0000328D0000}"/>
    <cellStyle name="Normal 5 17 2 33 13" xfId="36247" xr:uid="{00000000-0005-0000-0000-0000338D0000}"/>
    <cellStyle name="Normal 5 17 2 33 14" xfId="36248" xr:uid="{00000000-0005-0000-0000-0000348D0000}"/>
    <cellStyle name="Normal 5 17 2 33 2" xfId="36249" xr:uid="{00000000-0005-0000-0000-0000358D0000}"/>
    <cellStyle name="Normal 5 17 2 33 2 10" xfId="36250" xr:uid="{00000000-0005-0000-0000-0000368D0000}"/>
    <cellStyle name="Normal 5 17 2 33 2 2" xfId="36251" xr:uid="{00000000-0005-0000-0000-0000378D0000}"/>
    <cellStyle name="Normal 5 17 2 33 2 3" xfId="36252" xr:uid="{00000000-0005-0000-0000-0000388D0000}"/>
    <cellStyle name="Normal 5 17 2 33 2 4" xfId="36253" xr:uid="{00000000-0005-0000-0000-0000398D0000}"/>
    <cellStyle name="Normal 5 17 2 33 2 5" xfId="36254" xr:uid="{00000000-0005-0000-0000-00003A8D0000}"/>
    <cellStyle name="Normal 5 17 2 33 2 6" xfId="36255" xr:uid="{00000000-0005-0000-0000-00003B8D0000}"/>
    <cellStyle name="Normal 5 17 2 33 2 7" xfId="36256" xr:uid="{00000000-0005-0000-0000-00003C8D0000}"/>
    <cellStyle name="Normal 5 17 2 33 2 8" xfId="36257" xr:uid="{00000000-0005-0000-0000-00003D8D0000}"/>
    <cellStyle name="Normal 5 17 2 33 2 9" xfId="36258" xr:uid="{00000000-0005-0000-0000-00003E8D0000}"/>
    <cellStyle name="Normal 5 17 2 33 3" xfId="36259" xr:uid="{00000000-0005-0000-0000-00003F8D0000}"/>
    <cellStyle name="Normal 5 17 2 33 3 10" xfId="36260" xr:uid="{00000000-0005-0000-0000-0000408D0000}"/>
    <cellStyle name="Normal 5 17 2 33 3 2" xfId="36261" xr:uid="{00000000-0005-0000-0000-0000418D0000}"/>
    <cellStyle name="Normal 5 17 2 33 3 3" xfId="36262" xr:uid="{00000000-0005-0000-0000-0000428D0000}"/>
    <cellStyle name="Normal 5 17 2 33 3 4" xfId="36263" xr:uid="{00000000-0005-0000-0000-0000438D0000}"/>
    <cellStyle name="Normal 5 17 2 33 3 5" xfId="36264" xr:uid="{00000000-0005-0000-0000-0000448D0000}"/>
    <cellStyle name="Normal 5 17 2 33 3 6" xfId="36265" xr:uid="{00000000-0005-0000-0000-0000458D0000}"/>
    <cellStyle name="Normal 5 17 2 33 3 7" xfId="36266" xr:uid="{00000000-0005-0000-0000-0000468D0000}"/>
    <cellStyle name="Normal 5 17 2 33 3 8" xfId="36267" xr:uid="{00000000-0005-0000-0000-0000478D0000}"/>
    <cellStyle name="Normal 5 17 2 33 3 9" xfId="36268" xr:uid="{00000000-0005-0000-0000-0000488D0000}"/>
    <cellStyle name="Normal 5 17 2 33 4" xfId="36269" xr:uid="{00000000-0005-0000-0000-0000498D0000}"/>
    <cellStyle name="Normal 5 17 2 33 4 10" xfId="36270" xr:uid="{00000000-0005-0000-0000-00004A8D0000}"/>
    <cellStyle name="Normal 5 17 2 33 4 2" xfId="36271" xr:uid="{00000000-0005-0000-0000-00004B8D0000}"/>
    <cellStyle name="Normal 5 17 2 33 4 3" xfId="36272" xr:uid="{00000000-0005-0000-0000-00004C8D0000}"/>
    <cellStyle name="Normal 5 17 2 33 4 4" xfId="36273" xr:uid="{00000000-0005-0000-0000-00004D8D0000}"/>
    <cellStyle name="Normal 5 17 2 33 4 5" xfId="36274" xr:uid="{00000000-0005-0000-0000-00004E8D0000}"/>
    <cellStyle name="Normal 5 17 2 33 4 6" xfId="36275" xr:uid="{00000000-0005-0000-0000-00004F8D0000}"/>
    <cellStyle name="Normal 5 17 2 33 4 7" xfId="36276" xr:uid="{00000000-0005-0000-0000-0000508D0000}"/>
    <cellStyle name="Normal 5 17 2 33 4 8" xfId="36277" xr:uid="{00000000-0005-0000-0000-0000518D0000}"/>
    <cellStyle name="Normal 5 17 2 33 4 9" xfId="36278" xr:uid="{00000000-0005-0000-0000-0000528D0000}"/>
    <cellStyle name="Normal 5 17 2 33 5" xfId="36279" xr:uid="{00000000-0005-0000-0000-0000538D0000}"/>
    <cellStyle name="Normal 5 17 2 33 5 10" xfId="36280" xr:uid="{00000000-0005-0000-0000-0000548D0000}"/>
    <cellStyle name="Normal 5 17 2 33 5 2" xfId="36281" xr:uid="{00000000-0005-0000-0000-0000558D0000}"/>
    <cellStyle name="Normal 5 17 2 33 5 3" xfId="36282" xr:uid="{00000000-0005-0000-0000-0000568D0000}"/>
    <cellStyle name="Normal 5 17 2 33 5 4" xfId="36283" xr:uid="{00000000-0005-0000-0000-0000578D0000}"/>
    <cellStyle name="Normal 5 17 2 33 5 5" xfId="36284" xr:uid="{00000000-0005-0000-0000-0000588D0000}"/>
    <cellStyle name="Normal 5 17 2 33 5 6" xfId="36285" xr:uid="{00000000-0005-0000-0000-0000598D0000}"/>
    <cellStyle name="Normal 5 17 2 33 5 7" xfId="36286" xr:uid="{00000000-0005-0000-0000-00005A8D0000}"/>
    <cellStyle name="Normal 5 17 2 33 5 8" xfId="36287" xr:uid="{00000000-0005-0000-0000-00005B8D0000}"/>
    <cellStyle name="Normal 5 17 2 33 5 9" xfId="36288" xr:uid="{00000000-0005-0000-0000-00005C8D0000}"/>
    <cellStyle name="Normal 5 17 2 33 6" xfId="36289" xr:uid="{00000000-0005-0000-0000-00005D8D0000}"/>
    <cellStyle name="Normal 5 17 2 33 7" xfId="36290" xr:uid="{00000000-0005-0000-0000-00005E8D0000}"/>
    <cellStyle name="Normal 5 17 2 33 8" xfId="36291" xr:uid="{00000000-0005-0000-0000-00005F8D0000}"/>
    <cellStyle name="Normal 5 17 2 33 9" xfId="36292" xr:uid="{00000000-0005-0000-0000-0000608D0000}"/>
    <cellStyle name="Normal 5 17 2 34" xfId="36293" xr:uid="{00000000-0005-0000-0000-0000618D0000}"/>
    <cellStyle name="Normal 5 17 2 34 10" xfId="36294" xr:uid="{00000000-0005-0000-0000-0000628D0000}"/>
    <cellStyle name="Normal 5 17 2 34 2" xfId="36295" xr:uid="{00000000-0005-0000-0000-0000638D0000}"/>
    <cellStyle name="Normal 5 17 2 34 3" xfId="36296" xr:uid="{00000000-0005-0000-0000-0000648D0000}"/>
    <cellStyle name="Normal 5 17 2 34 4" xfId="36297" xr:uid="{00000000-0005-0000-0000-0000658D0000}"/>
    <cellStyle name="Normal 5 17 2 34 5" xfId="36298" xr:uid="{00000000-0005-0000-0000-0000668D0000}"/>
    <cellStyle name="Normal 5 17 2 34 6" xfId="36299" xr:uid="{00000000-0005-0000-0000-0000678D0000}"/>
    <cellStyle name="Normal 5 17 2 34 7" xfId="36300" xr:uid="{00000000-0005-0000-0000-0000688D0000}"/>
    <cellStyle name="Normal 5 17 2 34 8" xfId="36301" xr:uid="{00000000-0005-0000-0000-0000698D0000}"/>
    <cellStyle name="Normal 5 17 2 34 9" xfId="36302" xr:uid="{00000000-0005-0000-0000-00006A8D0000}"/>
    <cellStyle name="Normal 5 17 2 35" xfId="36303" xr:uid="{00000000-0005-0000-0000-00006B8D0000}"/>
    <cellStyle name="Normal 5 17 2 35 10" xfId="36304" xr:uid="{00000000-0005-0000-0000-00006C8D0000}"/>
    <cellStyle name="Normal 5 17 2 35 2" xfId="36305" xr:uid="{00000000-0005-0000-0000-00006D8D0000}"/>
    <cellStyle name="Normal 5 17 2 35 3" xfId="36306" xr:uid="{00000000-0005-0000-0000-00006E8D0000}"/>
    <cellStyle name="Normal 5 17 2 35 4" xfId="36307" xr:uid="{00000000-0005-0000-0000-00006F8D0000}"/>
    <cellStyle name="Normal 5 17 2 35 5" xfId="36308" xr:uid="{00000000-0005-0000-0000-0000708D0000}"/>
    <cellStyle name="Normal 5 17 2 35 6" xfId="36309" xr:uid="{00000000-0005-0000-0000-0000718D0000}"/>
    <cellStyle name="Normal 5 17 2 35 7" xfId="36310" xr:uid="{00000000-0005-0000-0000-0000728D0000}"/>
    <cellStyle name="Normal 5 17 2 35 8" xfId="36311" xr:uid="{00000000-0005-0000-0000-0000738D0000}"/>
    <cellStyle name="Normal 5 17 2 35 9" xfId="36312" xr:uid="{00000000-0005-0000-0000-0000748D0000}"/>
    <cellStyle name="Normal 5 17 2 36" xfId="36313" xr:uid="{00000000-0005-0000-0000-0000758D0000}"/>
    <cellStyle name="Normal 5 17 2 36 10" xfId="36314" xr:uid="{00000000-0005-0000-0000-0000768D0000}"/>
    <cellStyle name="Normal 5 17 2 36 2" xfId="36315" xr:uid="{00000000-0005-0000-0000-0000778D0000}"/>
    <cellStyle name="Normal 5 17 2 36 3" xfId="36316" xr:uid="{00000000-0005-0000-0000-0000788D0000}"/>
    <cellStyle name="Normal 5 17 2 36 4" xfId="36317" xr:uid="{00000000-0005-0000-0000-0000798D0000}"/>
    <cellStyle name="Normal 5 17 2 36 5" xfId="36318" xr:uid="{00000000-0005-0000-0000-00007A8D0000}"/>
    <cellStyle name="Normal 5 17 2 36 6" xfId="36319" xr:uid="{00000000-0005-0000-0000-00007B8D0000}"/>
    <cellStyle name="Normal 5 17 2 36 7" xfId="36320" xr:uid="{00000000-0005-0000-0000-00007C8D0000}"/>
    <cellStyle name="Normal 5 17 2 36 8" xfId="36321" xr:uid="{00000000-0005-0000-0000-00007D8D0000}"/>
    <cellStyle name="Normal 5 17 2 36 9" xfId="36322" xr:uid="{00000000-0005-0000-0000-00007E8D0000}"/>
    <cellStyle name="Normal 5 17 2 37" xfId="36323" xr:uid="{00000000-0005-0000-0000-00007F8D0000}"/>
    <cellStyle name="Normal 5 17 2 37 10" xfId="36324" xr:uid="{00000000-0005-0000-0000-0000808D0000}"/>
    <cellStyle name="Normal 5 17 2 37 2" xfId="36325" xr:uid="{00000000-0005-0000-0000-0000818D0000}"/>
    <cellStyle name="Normal 5 17 2 37 3" xfId="36326" xr:uid="{00000000-0005-0000-0000-0000828D0000}"/>
    <cellStyle name="Normal 5 17 2 37 4" xfId="36327" xr:uid="{00000000-0005-0000-0000-0000838D0000}"/>
    <cellStyle name="Normal 5 17 2 37 5" xfId="36328" xr:uid="{00000000-0005-0000-0000-0000848D0000}"/>
    <cellStyle name="Normal 5 17 2 37 6" xfId="36329" xr:uid="{00000000-0005-0000-0000-0000858D0000}"/>
    <cellStyle name="Normal 5 17 2 37 7" xfId="36330" xr:uid="{00000000-0005-0000-0000-0000868D0000}"/>
    <cellStyle name="Normal 5 17 2 37 8" xfId="36331" xr:uid="{00000000-0005-0000-0000-0000878D0000}"/>
    <cellStyle name="Normal 5 17 2 37 9" xfId="36332" xr:uid="{00000000-0005-0000-0000-0000888D0000}"/>
    <cellStyle name="Normal 5 17 2 38" xfId="36333" xr:uid="{00000000-0005-0000-0000-0000898D0000}"/>
    <cellStyle name="Normal 5 17 2 39" xfId="36334" xr:uid="{00000000-0005-0000-0000-00008A8D0000}"/>
    <cellStyle name="Normal 5 17 2 4" xfId="36335" xr:uid="{00000000-0005-0000-0000-00008B8D0000}"/>
    <cellStyle name="Normal 5 17 2 4 10" xfId="36336" xr:uid="{00000000-0005-0000-0000-00008C8D0000}"/>
    <cellStyle name="Normal 5 17 2 4 11" xfId="36337" xr:uid="{00000000-0005-0000-0000-00008D8D0000}"/>
    <cellStyle name="Normal 5 17 2 4 12" xfId="36338" xr:uid="{00000000-0005-0000-0000-00008E8D0000}"/>
    <cellStyle name="Normal 5 17 2 4 13" xfId="36339" xr:uid="{00000000-0005-0000-0000-00008F8D0000}"/>
    <cellStyle name="Normal 5 17 2 4 14" xfId="36340" xr:uid="{00000000-0005-0000-0000-0000908D0000}"/>
    <cellStyle name="Normal 5 17 2 4 2" xfId="36341" xr:uid="{00000000-0005-0000-0000-0000918D0000}"/>
    <cellStyle name="Normal 5 17 2 4 2 10" xfId="36342" xr:uid="{00000000-0005-0000-0000-0000928D0000}"/>
    <cellStyle name="Normal 5 17 2 4 2 2" xfId="36343" xr:uid="{00000000-0005-0000-0000-0000938D0000}"/>
    <cellStyle name="Normal 5 17 2 4 2 3" xfId="36344" xr:uid="{00000000-0005-0000-0000-0000948D0000}"/>
    <cellStyle name="Normal 5 17 2 4 2 4" xfId="36345" xr:uid="{00000000-0005-0000-0000-0000958D0000}"/>
    <cellStyle name="Normal 5 17 2 4 2 5" xfId="36346" xr:uid="{00000000-0005-0000-0000-0000968D0000}"/>
    <cellStyle name="Normal 5 17 2 4 2 6" xfId="36347" xr:uid="{00000000-0005-0000-0000-0000978D0000}"/>
    <cellStyle name="Normal 5 17 2 4 2 7" xfId="36348" xr:uid="{00000000-0005-0000-0000-0000988D0000}"/>
    <cellStyle name="Normal 5 17 2 4 2 8" xfId="36349" xr:uid="{00000000-0005-0000-0000-0000998D0000}"/>
    <cellStyle name="Normal 5 17 2 4 2 9" xfId="36350" xr:uid="{00000000-0005-0000-0000-00009A8D0000}"/>
    <cellStyle name="Normal 5 17 2 4 3" xfId="36351" xr:uid="{00000000-0005-0000-0000-00009B8D0000}"/>
    <cellStyle name="Normal 5 17 2 4 3 10" xfId="36352" xr:uid="{00000000-0005-0000-0000-00009C8D0000}"/>
    <cellStyle name="Normal 5 17 2 4 3 2" xfId="36353" xr:uid="{00000000-0005-0000-0000-00009D8D0000}"/>
    <cellStyle name="Normal 5 17 2 4 3 3" xfId="36354" xr:uid="{00000000-0005-0000-0000-00009E8D0000}"/>
    <cellStyle name="Normal 5 17 2 4 3 4" xfId="36355" xr:uid="{00000000-0005-0000-0000-00009F8D0000}"/>
    <cellStyle name="Normal 5 17 2 4 3 5" xfId="36356" xr:uid="{00000000-0005-0000-0000-0000A08D0000}"/>
    <cellStyle name="Normal 5 17 2 4 3 6" xfId="36357" xr:uid="{00000000-0005-0000-0000-0000A18D0000}"/>
    <cellStyle name="Normal 5 17 2 4 3 7" xfId="36358" xr:uid="{00000000-0005-0000-0000-0000A28D0000}"/>
    <cellStyle name="Normal 5 17 2 4 3 8" xfId="36359" xr:uid="{00000000-0005-0000-0000-0000A38D0000}"/>
    <cellStyle name="Normal 5 17 2 4 3 9" xfId="36360" xr:uid="{00000000-0005-0000-0000-0000A48D0000}"/>
    <cellStyle name="Normal 5 17 2 4 4" xfId="36361" xr:uid="{00000000-0005-0000-0000-0000A58D0000}"/>
    <cellStyle name="Normal 5 17 2 4 4 10" xfId="36362" xr:uid="{00000000-0005-0000-0000-0000A68D0000}"/>
    <cellStyle name="Normal 5 17 2 4 4 2" xfId="36363" xr:uid="{00000000-0005-0000-0000-0000A78D0000}"/>
    <cellStyle name="Normal 5 17 2 4 4 3" xfId="36364" xr:uid="{00000000-0005-0000-0000-0000A88D0000}"/>
    <cellStyle name="Normal 5 17 2 4 4 4" xfId="36365" xr:uid="{00000000-0005-0000-0000-0000A98D0000}"/>
    <cellStyle name="Normal 5 17 2 4 4 5" xfId="36366" xr:uid="{00000000-0005-0000-0000-0000AA8D0000}"/>
    <cellStyle name="Normal 5 17 2 4 4 6" xfId="36367" xr:uid="{00000000-0005-0000-0000-0000AB8D0000}"/>
    <cellStyle name="Normal 5 17 2 4 4 7" xfId="36368" xr:uid="{00000000-0005-0000-0000-0000AC8D0000}"/>
    <cellStyle name="Normal 5 17 2 4 4 8" xfId="36369" xr:uid="{00000000-0005-0000-0000-0000AD8D0000}"/>
    <cellStyle name="Normal 5 17 2 4 4 9" xfId="36370" xr:uid="{00000000-0005-0000-0000-0000AE8D0000}"/>
    <cellStyle name="Normal 5 17 2 4 5" xfId="36371" xr:uid="{00000000-0005-0000-0000-0000AF8D0000}"/>
    <cellStyle name="Normal 5 17 2 4 5 10" xfId="36372" xr:uid="{00000000-0005-0000-0000-0000B08D0000}"/>
    <cellStyle name="Normal 5 17 2 4 5 2" xfId="36373" xr:uid="{00000000-0005-0000-0000-0000B18D0000}"/>
    <cellStyle name="Normal 5 17 2 4 5 3" xfId="36374" xr:uid="{00000000-0005-0000-0000-0000B28D0000}"/>
    <cellStyle name="Normal 5 17 2 4 5 4" xfId="36375" xr:uid="{00000000-0005-0000-0000-0000B38D0000}"/>
    <cellStyle name="Normal 5 17 2 4 5 5" xfId="36376" xr:uid="{00000000-0005-0000-0000-0000B48D0000}"/>
    <cellStyle name="Normal 5 17 2 4 5 6" xfId="36377" xr:uid="{00000000-0005-0000-0000-0000B58D0000}"/>
    <cellStyle name="Normal 5 17 2 4 5 7" xfId="36378" xr:uid="{00000000-0005-0000-0000-0000B68D0000}"/>
    <cellStyle name="Normal 5 17 2 4 5 8" xfId="36379" xr:uid="{00000000-0005-0000-0000-0000B78D0000}"/>
    <cellStyle name="Normal 5 17 2 4 5 9" xfId="36380" xr:uid="{00000000-0005-0000-0000-0000B88D0000}"/>
    <cellStyle name="Normal 5 17 2 4 6" xfId="36381" xr:uid="{00000000-0005-0000-0000-0000B98D0000}"/>
    <cellStyle name="Normal 5 17 2 4 7" xfId="36382" xr:uid="{00000000-0005-0000-0000-0000BA8D0000}"/>
    <cellStyle name="Normal 5 17 2 4 8" xfId="36383" xr:uid="{00000000-0005-0000-0000-0000BB8D0000}"/>
    <cellStyle name="Normal 5 17 2 4 9" xfId="36384" xr:uid="{00000000-0005-0000-0000-0000BC8D0000}"/>
    <cellStyle name="Normal 5 17 2 40" xfId="36385" xr:uid="{00000000-0005-0000-0000-0000BD8D0000}"/>
    <cellStyle name="Normal 5 17 2 41" xfId="36386" xr:uid="{00000000-0005-0000-0000-0000BE8D0000}"/>
    <cellStyle name="Normal 5 17 2 42" xfId="36387" xr:uid="{00000000-0005-0000-0000-0000BF8D0000}"/>
    <cellStyle name="Normal 5 17 2 43" xfId="36388" xr:uid="{00000000-0005-0000-0000-0000C08D0000}"/>
    <cellStyle name="Normal 5 17 2 44" xfId="36389" xr:uid="{00000000-0005-0000-0000-0000C18D0000}"/>
    <cellStyle name="Normal 5 17 2 45" xfId="36390" xr:uid="{00000000-0005-0000-0000-0000C28D0000}"/>
    <cellStyle name="Normal 5 17 2 46" xfId="36391" xr:uid="{00000000-0005-0000-0000-0000C38D0000}"/>
    <cellStyle name="Normal 5 17 2 47" xfId="36392" xr:uid="{00000000-0005-0000-0000-0000C48D0000}"/>
    <cellStyle name="Normal 5 17 2 48" xfId="36393" xr:uid="{00000000-0005-0000-0000-0000C58D0000}"/>
    <cellStyle name="Normal 5 17 2 5" xfId="36394" xr:uid="{00000000-0005-0000-0000-0000C68D0000}"/>
    <cellStyle name="Normal 5 17 2 5 10" xfId="36395" xr:uid="{00000000-0005-0000-0000-0000C78D0000}"/>
    <cellStyle name="Normal 5 17 2 5 11" xfId="36396" xr:uid="{00000000-0005-0000-0000-0000C88D0000}"/>
    <cellStyle name="Normal 5 17 2 5 12" xfId="36397" xr:uid="{00000000-0005-0000-0000-0000C98D0000}"/>
    <cellStyle name="Normal 5 17 2 5 13" xfId="36398" xr:uid="{00000000-0005-0000-0000-0000CA8D0000}"/>
    <cellStyle name="Normal 5 17 2 5 14" xfId="36399" xr:uid="{00000000-0005-0000-0000-0000CB8D0000}"/>
    <cellStyle name="Normal 5 17 2 5 2" xfId="36400" xr:uid="{00000000-0005-0000-0000-0000CC8D0000}"/>
    <cellStyle name="Normal 5 17 2 5 2 10" xfId="36401" xr:uid="{00000000-0005-0000-0000-0000CD8D0000}"/>
    <cellStyle name="Normal 5 17 2 5 2 2" xfId="36402" xr:uid="{00000000-0005-0000-0000-0000CE8D0000}"/>
    <cellStyle name="Normal 5 17 2 5 2 3" xfId="36403" xr:uid="{00000000-0005-0000-0000-0000CF8D0000}"/>
    <cellStyle name="Normal 5 17 2 5 2 4" xfId="36404" xr:uid="{00000000-0005-0000-0000-0000D08D0000}"/>
    <cellStyle name="Normal 5 17 2 5 2 5" xfId="36405" xr:uid="{00000000-0005-0000-0000-0000D18D0000}"/>
    <cellStyle name="Normal 5 17 2 5 2 6" xfId="36406" xr:uid="{00000000-0005-0000-0000-0000D28D0000}"/>
    <cellStyle name="Normal 5 17 2 5 2 7" xfId="36407" xr:uid="{00000000-0005-0000-0000-0000D38D0000}"/>
    <cellStyle name="Normal 5 17 2 5 2 8" xfId="36408" xr:uid="{00000000-0005-0000-0000-0000D48D0000}"/>
    <cellStyle name="Normal 5 17 2 5 2 9" xfId="36409" xr:uid="{00000000-0005-0000-0000-0000D58D0000}"/>
    <cellStyle name="Normal 5 17 2 5 3" xfId="36410" xr:uid="{00000000-0005-0000-0000-0000D68D0000}"/>
    <cellStyle name="Normal 5 17 2 5 3 10" xfId="36411" xr:uid="{00000000-0005-0000-0000-0000D78D0000}"/>
    <cellStyle name="Normal 5 17 2 5 3 2" xfId="36412" xr:uid="{00000000-0005-0000-0000-0000D88D0000}"/>
    <cellStyle name="Normal 5 17 2 5 3 3" xfId="36413" xr:uid="{00000000-0005-0000-0000-0000D98D0000}"/>
    <cellStyle name="Normal 5 17 2 5 3 4" xfId="36414" xr:uid="{00000000-0005-0000-0000-0000DA8D0000}"/>
    <cellStyle name="Normal 5 17 2 5 3 5" xfId="36415" xr:uid="{00000000-0005-0000-0000-0000DB8D0000}"/>
    <cellStyle name="Normal 5 17 2 5 3 6" xfId="36416" xr:uid="{00000000-0005-0000-0000-0000DC8D0000}"/>
    <cellStyle name="Normal 5 17 2 5 3 7" xfId="36417" xr:uid="{00000000-0005-0000-0000-0000DD8D0000}"/>
    <cellStyle name="Normal 5 17 2 5 3 8" xfId="36418" xr:uid="{00000000-0005-0000-0000-0000DE8D0000}"/>
    <cellStyle name="Normal 5 17 2 5 3 9" xfId="36419" xr:uid="{00000000-0005-0000-0000-0000DF8D0000}"/>
    <cellStyle name="Normal 5 17 2 5 4" xfId="36420" xr:uid="{00000000-0005-0000-0000-0000E08D0000}"/>
    <cellStyle name="Normal 5 17 2 5 4 10" xfId="36421" xr:uid="{00000000-0005-0000-0000-0000E18D0000}"/>
    <cellStyle name="Normal 5 17 2 5 4 2" xfId="36422" xr:uid="{00000000-0005-0000-0000-0000E28D0000}"/>
    <cellStyle name="Normal 5 17 2 5 4 3" xfId="36423" xr:uid="{00000000-0005-0000-0000-0000E38D0000}"/>
    <cellStyle name="Normal 5 17 2 5 4 4" xfId="36424" xr:uid="{00000000-0005-0000-0000-0000E48D0000}"/>
    <cellStyle name="Normal 5 17 2 5 4 5" xfId="36425" xr:uid="{00000000-0005-0000-0000-0000E58D0000}"/>
    <cellStyle name="Normal 5 17 2 5 4 6" xfId="36426" xr:uid="{00000000-0005-0000-0000-0000E68D0000}"/>
    <cellStyle name="Normal 5 17 2 5 4 7" xfId="36427" xr:uid="{00000000-0005-0000-0000-0000E78D0000}"/>
    <cellStyle name="Normal 5 17 2 5 4 8" xfId="36428" xr:uid="{00000000-0005-0000-0000-0000E88D0000}"/>
    <cellStyle name="Normal 5 17 2 5 4 9" xfId="36429" xr:uid="{00000000-0005-0000-0000-0000E98D0000}"/>
    <cellStyle name="Normal 5 17 2 5 5" xfId="36430" xr:uid="{00000000-0005-0000-0000-0000EA8D0000}"/>
    <cellStyle name="Normal 5 17 2 5 5 10" xfId="36431" xr:uid="{00000000-0005-0000-0000-0000EB8D0000}"/>
    <cellStyle name="Normal 5 17 2 5 5 2" xfId="36432" xr:uid="{00000000-0005-0000-0000-0000EC8D0000}"/>
    <cellStyle name="Normal 5 17 2 5 5 3" xfId="36433" xr:uid="{00000000-0005-0000-0000-0000ED8D0000}"/>
    <cellStyle name="Normal 5 17 2 5 5 4" xfId="36434" xr:uid="{00000000-0005-0000-0000-0000EE8D0000}"/>
    <cellStyle name="Normal 5 17 2 5 5 5" xfId="36435" xr:uid="{00000000-0005-0000-0000-0000EF8D0000}"/>
    <cellStyle name="Normal 5 17 2 5 5 6" xfId="36436" xr:uid="{00000000-0005-0000-0000-0000F08D0000}"/>
    <cellStyle name="Normal 5 17 2 5 5 7" xfId="36437" xr:uid="{00000000-0005-0000-0000-0000F18D0000}"/>
    <cellStyle name="Normal 5 17 2 5 5 8" xfId="36438" xr:uid="{00000000-0005-0000-0000-0000F28D0000}"/>
    <cellStyle name="Normal 5 17 2 5 5 9" xfId="36439" xr:uid="{00000000-0005-0000-0000-0000F38D0000}"/>
    <cellStyle name="Normal 5 17 2 5 6" xfId="36440" xr:uid="{00000000-0005-0000-0000-0000F48D0000}"/>
    <cellStyle name="Normal 5 17 2 5 7" xfId="36441" xr:uid="{00000000-0005-0000-0000-0000F58D0000}"/>
    <cellStyle name="Normal 5 17 2 5 8" xfId="36442" xr:uid="{00000000-0005-0000-0000-0000F68D0000}"/>
    <cellStyle name="Normal 5 17 2 5 9" xfId="36443" xr:uid="{00000000-0005-0000-0000-0000F78D0000}"/>
    <cellStyle name="Normal 5 17 2 6" xfId="36444" xr:uid="{00000000-0005-0000-0000-0000F88D0000}"/>
    <cellStyle name="Normal 5 17 2 6 10" xfId="36445" xr:uid="{00000000-0005-0000-0000-0000F98D0000}"/>
    <cellStyle name="Normal 5 17 2 6 11" xfId="36446" xr:uid="{00000000-0005-0000-0000-0000FA8D0000}"/>
    <cellStyle name="Normal 5 17 2 6 12" xfId="36447" xr:uid="{00000000-0005-0000-0000-0000FB8D0000}"/>
    <cellStyle name="Normal 5 17 2 6 13" xfId="36448" xr:uid="{00000000-0005-0000-0000-0000FC8D0000}"/>
    <cellStyle name="Normal 5 17 2 6 14" xfId="36449" xr:uid="{00000000-0005-0000-0000-0000FD8D0000}"/>
    <cellStyle name="Normal 5 17 2 6 2" xfId="36450" xr:uid="{00000000-0005-0000-0000-0000FE8D0000}"/>
    <cellStyle name="Normal 5 17 2 6 2 10" xfId="36451" xr:uid="{00000000-0005-0000-0000-0000FF8D0000}"/>
    <cellStyle name="Normal 5 17 2 6 2 2" xfId="36452" xr:uid="{00000000-0005-0000-0000-0000008E0000}"/>
    <cellStyle name="Normal 5 17 2 6 2 3" xfId="36453" xr:uid="{00000000-0005-0000-0000-0000018E0000}"/>
    <cellStyle name="Normal 5 17 2 6 2 4" xfId="36454" xr:uid="{00000000-0005-0000-0000-0000028E0000}"/>
    <cellStyle name="Normal 5 17 2 6 2 5" xfId="36455" xr:uid="{00000000-0005-0000-0000-0000038E0000}"/>
    <cellStyle name="Normal 5 17 2 6 2 6" xfId="36456" xr:uid="{00000000-0005-0000-0000-0000048E0000}"/>
    <cellStyle name="Normal 5 17 2 6 2 7" xfId="36457" xr:uid="{00000000-0005-0000-0000-0000058E0000}"/>
    <cellStyle name="Normal 5 17 2 6 2 8" xfId="36458" xr:uid="{00000000-0005-0000-0000-0000068E0000}"/>
    <cellStyle name="Normal 5 17 2 6 2 9" xfId="36459" xr:uid="{00000000-0005-0000-0000-0000078E0000}"/>
    <cellStyle name="Normal 5 17 2 6 3" xfId="36460" xr:uid="{00000000-0005-0000-0000-0000088E0000}"/>
    <cellStyle name="Normal 5 17 2 6 3 10" xfId="36461" xr:uid="{00000000-0005-0000-0000-0000098E0000}"/>
    <cellStyle name="Normal 5 17 2 6 3 2" xfId="36462" xr:uid="{00000000-0005-0000-0000-00000A8E0000}"/>
    <cellStyle name="Normal 5 17 2 6 3 3" xfId="36463" xr:uid="{00000000-0005-0000-0000-00000B8E0000}"/>
    <cellStyle name="Normal 5 17 2 6 3 4" xfId="36464" xr:uid="{00000000-0005-0000-0000-00000C8E0000}"/>
    <cellStyle name="Normal 5 17 2 6 3 5" xfId="36465" xr:uid="{00000000-0005-0000-0000-00000D8E0000}"/>
    <cellStyle name="Normal 5 17 2 6 3 6" xfId="36466" xr:uid="{00000000-0005-0000-0000-00000E8E0000}"/>
    <cellStyle name="Normal 5 17 2 6 3 7" xfId="36467" xr:uid="{00000000-0005-0000-0000-00000F8E0000}"/>
    <cellStyle name="Normal 5 17 2 6 3 8" xfId="36468" xr:uid="{00000000-0005-0000-0000-0000108E0000}"/>
    <cellStyle name="Normal 5 17 2 6 3 9" xfId="36469" xr:uid="{00000000-0005-0000-0000-0000118E0000}"/>
    <cellStyle name="Normal 5 17 2 6 4" xfId="36470" xr:uid="{00000000-0005-0000-0000-0000128E0000}"/>
    <cellStyle name="Normal 5 17 2 6 4 10" xfId="36471" xr:uid="{00000000-0005-0000-0000-0000138E0000}"/>
    <cellStyle name="Normal 5 17 2 6 4 2" xfId="36472" xr:uid="{00000000-0005-0000-0000-0000148E0000}"/>
    <cellStyle name="Normal 5 17 2 6 4 3" xfId="36473" xr:uid="{00000000-0005-0000-0000-0000158E0000}"/>
    <cellStyle name="Normal 5 17 2 6 4 4" xfId="36474" xr:uid="{00000000-0005-0000-0000-0000168E0000}"/>
    <cellStyle name="Normal 5 17 2 6 4 5" xfId="36475" xr:uid="{00000000-0005-0000-0000-0000178E0000}"/>
    <cellStyle name="Normal 5 17 2 6 4 6" xfId="36476" xr:uid="{00000000-0005-0000-0000-0000188E0000}"/>
    <cellStyle name="Normal 5 17 2 6 4 7" xfId="36477" xr:uid="{00000000-0005-0000-0000-0000198E0000}"/>
    <cellStyle name="Normal 5 17 2 6 4 8" xfId="36478" xr:uid="{00000000-0005-0000-0000-00001A8E0000}"/>
    <cellStyle name="Normal 5 17 2 6 4 9" xfId="36479" xr:uid="{00000000-0005-0000-0000-00001B8E0000}"/>
    <cellStyle name="Normal 5 17 2 6 5" xfId="36480" xr:uid="{00000000-0005-0000-0000-00001C8E0000}"/>
    <cellStyle name="Normal 5 17 2 6 5 10" xfId="36481" xr:uid="{00000000-0005-0000-0000-00001D8E0000}"/>
    <cellStyle name="Normal 5 17 2 6 5 2" xfId="36482" xr:uid="{00000000-0005-0000-0000-00001E8E0000}"/>
    <cellStyle name="Normal 5 17 2 6 5 3" xfId="36483" xr:uid="{00000000-0005-0000-0000-00001F8E0000}"/>
    <cellStyle name="Normal 5 17 2 6 5 4" xfId="36484" xr:uid="{00000000-0005-0000-0000-0000208E0000}"/>
    <cellStyle name="Normal 5 17 2 6 5 5" xfId="36485" xr:uid="{00000000-0005-0000-0000-0000218E0000}"/>
    <cellStyle name="Normal 5 17 2 6 5 6" xfId="36486" xr:uid="{00000000-0005-0000-0000-0000228E0000}"/>
    <cellStyle name="Normal 5 17 2 6 5 7" xfId="36487" xr:uid="{00000000-0005-0000-0000-0000238E0000}"/>
    <cellStyle name="Normal 5 17 2 6 5 8" xfId="36488" xr:uid="{00000000-0005-0000-0000-0000248E0000}"/>
    <cellStyle name="Normal 5 17 2 6 5 9" xfId="36489" xr:uid="{00000000-0005-0000-0000-0000258E0000}"/>
    <cellStyle name="Normal 5 17 2 6 6" xfId="36490" xr:uid="{00000000-0005-0000-0000-0000268E0000}"/>
    <cellStyle name="Normal 5 17 2 6 7" xfId="36491" xr:uid="{00000000-0005-0000-0000-0000278E0000}"/>
    <cellStyle name="Normal 5 17 2 6 8" xfId="36492" xr:uid="{00000000-0005-0000-0000-0000288E0000}"/>
    <cellStyle name="Normal 5 17 2 6 9" xfId="36493" xr:uid="{00000000-0005-0000-0000-0000298E0000}"/>
    <cellStyle name="Normal 5 17 2 7" xfId="36494" xr:uid="{00000000-0005-0000-0000-00002A8E0000}"/>
    <cellStyle name="Normal 5 17 2 7 10" xfId="36495" xr:uid="{00000000-0005-0000-0000-00002B8E0000}"/>
    <cellStyle name="Normal 5 17 2 7 11" xfId="36496" xr:uid="{00000000-0005-0000-0000-00002C8E0000}"/>
    <cellStyle name="Normal 5 17 2 7 12" xfId="36497" xr:uid="{00000000-0005-0000-0000-00002D8E0000}"/>
    <cellStyle name="Normal 5 17 2 7 13" xfId="36498" xr:uid="{00000000-0005-0000-0000-00002E8E0000}"/>
    <cellStyle name="Normal 5 17 2 7 14" xfId="36499" xr:uid="{00000000-0005-0000-0000-00002F8E0000}"/>
    <cellStyle name="Normal 5 17 2 7 2" xfId="36500" xr:uid="{00000000-0005-0000-0000-0000308E0000}"/>
    <cellStyle name="Normal 5 17 2 7 2 10" xfId="36501" xr:uid="{00000000-0005-0000-0000-0000318E0000}"/>
    <cellStyle name="Normal 5 17 2 7 2 2" xfId="36502" xr:uid="{00000000-0005-0000-0000-0000328E0000}"/>
    <cellStyle name="Normal 5 17 2 7 2 3" xfId="36503" xr:uid="{00000000-0005-0000-0000-0000338E0000}"/>
    <cellStyle name="Normal 5 17 2 7 2 4" xfId="36504" xr:uid="{00000000-0005-0000-0000-0000348E0000}"/>
    <cellStyle name="Normal 5 17 2 7 2 5" xfId="36505" xr:uid="{00000000-0005-0000-0000-0000358E0000}"/>
    <cellStyle name="Normal 5 17 2 7 2 6" xfId="36506" xr:uid="{00000000-0005-0000-0000-0000368E0000}"/>
    <cellStyle name="Normal 5 17 2 7 2 7" xfId="36507" xr:uid="{00000000-0005-0000-0000-0000378E0000}"/>
    <cellStyle name="Normal 5 17 2 7 2 8" xfId="36508" xr:uid="{00000000-0005-0000-0000-0000388E0000}"/>
    <cellStyle name="Normal 5 17 2 7 2 9" xfId="36509" xr:uid="{00000000-0005-0000-0000-0000398E0000}"/>
    <cellStyle name="Normal 5 17 2 7 3" xfId="36510" xr:uid="{00000000-0005-0000-0000-00003A8E0000}"/>
    <cellStyle name="Normal 5 17 2 7 3 10" xfId="36511" xr:uid="{00000000-0005-0000-0000-00003B8E0000}"/>
    <cellStyle name="Normal 5 17 2 7 3 2" xfId="36512" xr:uid="{00000000-0005-0000-0000-00003C8E0000}"/>
    <cellStyle name="Normal 5 17 2 7 3 3" xfId="36513" xr:uid="{00000000-0005-0000-0000-00003D8E0000}"/>
    <cellStyle name="Normal 5 17 2 7 3 4" xfId="36514" xr:uid="{00000000-0005-0000-0000-00003E8E0000}"/>
    <cellStyle name="Normal 5 17 2 7 3 5" xfId="36515" xr:uid="{00000000-0005-0000-0000-00003F8E0000}"/>
    <cellStyle name="Normal 5 17 2 7 3 6" xfId="36516" xr:uid="{00000000-0005-0000-0000-0000408E0000}"/>
    <cellStyle name="Normal 5 17 2 7 3 7" xfId="36517" xr:uid="{00000000-0005-0000-0000-0000418E0000}"/>
    <cellStyle name="Normal 5 17 2 7 3 8" xfId="36518" xr:uid="{00000000-0005-0000-0000-0000428E0000}"/>
    <cellStyle name="Normal 5 17 2 7 3 9" xfId="36519" xr:uid="{00000000-0005-0000-0000-0000438E0000}"/>
    <cellStyle name="Normal 5 17 2 7 4" xfId="36520" xr:uid="{00000000-0005-0000-0000-0000448E0000}"/>
    <cellStyle name="Normal 5 17 2 7 4 10" xfId="36521" xr:uid="{00000000-0005-0000-0000-0000458E0000}"/>
    <cellStyle name="Normal 5 17 2 7 4 2" xfId="36522" xr:uid="{00000000-0005-0000-0000-0000468E0000}"/>
    <cellStyle name="Normal 5 17 2 7 4 3" xfId="36523" xr:uid="{00000000-0005-0000-0000-0000478E0000}"/>
    <cellStyle name="Normal 5 17 2 7 4 4" xfId="36524" xr:uid="{00000000-0005-0000-0000-0000488E0000}"/>
    <cellStyle name="Normal 5 17 2 7 4 5" xfId="36525" xr:uid="{00000000-0005-0000-0000-0000498E0000}"/>
    <cellStyle name="Normal 5 17 2 7 4 6" xfId="36526" xr:uid="{00000000-0005-0000-0000-00004A8E0000}"/>
    <cellStyle name="Normal 5 17 2 7 4 7" xfId="36527" xr:uid="{00000000-0005-0000-0000-00004B8E0000}"/>
    <cellStyle name="Normal 5 17 2 7 4 8" xfId="36528" xr:uid="{00000000-0005-0000-0000-00004C8E0000}"/>
    <cellStyle name="Normal 5 17 2 7 4 9" xfId="36529" xr:uid="{00000000-0005-0000-0000-00004D8E0000}"/>
    <cellStyle name="Normal 5 17 2 7 5" xfId="36530" xr:uid="{00000000-0005-0000-0000-00004E8E0000}"/>
    <cellStyle name="Normal 5 17 2 7 5 10" xfId="36531" xr:uid="{00000000-0005-0000-0000-00004F8E0000}"/>
    <cellStyle name="Normal 5 17 2 7 5 2" xfId="36532" xr:uid="{00000000-0005-0000-0000-0000508E0000}"/>
    <cellStyle name="Normal 5 17 2 7 5 3" xfId="36533" xr:uid="{00000000-0005-0000-0000-0000518E0000}"/>
    <cellStyle name="Normal 5 17 2 7 5 4" xfId="36534" xr:uid="{00000000-0005-0000-0000-0000528E0000}"/>
    <cellStyle name="Normal 5 17 2 7 5 5" xfId="36535" xr:uid="{00000000-0005-0000-0000-0000538E0000}"/>
    <cellStyle name="Normal 5 17 2 7 5 6" xfId="36536" xr:uid="{00000000-0005-0000-0000-0000548E0000}"/>
    <cellStyle name="Normal 5 17 2 7 5 7" xfId="36537" xr:uid="{00000000-0005-0000-0000-0000558E0000}"/>
    <cellStyle name="Normal 5 17 2 7 5 8" xfId="36538" xr:uid="{00000000-0005-0000-0000-0000568E0000}"/>
    <cellStyle name="Normal 5 17 2 7 5 9" xfId="36539" xr:uid="{00000000-0005-0000-0000-0000578E0000}"/>
    <cellStyle name="Normal 5 17 2 7 6" xfId="36540" xr:uid="{00000000-0005-0000-0000-0000588E0000}"/>
    <cellStyle name="Normal 5 17 2 7 7" xfId="36541" xr:uid="{00000000-0005-0000-0000-0000598E0000}"/>
    <cellStyle name="Normal 5 17 2 7 8" xfId="36542" xr:uid="{00000000-0005-0000-0000-00005A8E0000}"/>
    <cellStyle name="Normal 5 17 2 7 9" xfId="36543" xr:uid="{00000000-0005-0000-0000-00005B8E0000}"/>
    <cellStyle name="Normal 5 17 2 8" xfId="36544" xr:uid="{00000000-0005-0000-0000-00005C8E0000}"/>
    <cellStyle name="Normal 5 17 2 8 10" xfId="36545" xr:uid="{00000000-0005-0000-0000-00005D8E0000}"/>
    <cellStyle name="Normal 5 17 2 8 11" xfId="36546" xr:uid="{00000000-0005-0000-0000-00005E8E0000}"/>
    <cellStyle name="Normal 5 17 2 8 12" xfId="36547" xr:uid="{00000000-0005-0000-0000-00005F8E0000}"/>
    <cellStyle name="Normal 5 17 2 8 13" xfId="36548" xr:uid="{00000000-0005-0000-0000-0000608E0000}"/>
    <cellStyle name="Normal 5 17 2 8 14" xfId="36549" xr:uid="{00000000-0005-0000-0000-0000618E0000}"/>
    <cellStyle name="Normal 5 17 2 8 2" xfId="36550" xr:uid="{00000000-0005-0000-0000-0000628E0000}"/>
    <cellStyle name="Normal 5 17 2 8 2 10" xfId="36551" xr:uid="{00000000-0005-0000-0000-0000638E0000}"/>
    <cellStyle name="Normal 5 17 2 8 2 2" xfId="36552" xr:uid="{00000000-0005-0000-0000-0000648E0000}"/>
    <cellStyle name="Normal 5 17 2 8 2 3" xfId="36553" xr:uid="{00000000-0005-0000-0000-0000658E0000}"/>
    <cellStyle name="Normal 5 17 2 8 2 4" xfId="36554" xr:uid="{00000000-0005-0000-0000-0000668E0000}"/>
    <cellStyle name="Normal 5 17 2 8 2 5" xfId="36555" xr:uid="{00000000-0005-0000-0000-0000678E0000}"/>
    <cellStyle name="Normal 5 17 2 8 2 6" xfId="36556" xr:uid="{00000000-0005-0000-0000-0000688E0000}"/>
    <cellStyle name="Normal 5 17 2 8 2 7" xfId="36557" xr:uid="{00000000-0005-0000-0000-0000698E0000}"/>
    <cellStyle name="Normal 5 17 2 8 2 8" xfId="36558" xr:uid="{00000000-0005-0000-0000-00006A8E0000}"/>
    <cellStyle name="Normal 5 17 2 8 2 9" xfId="36559" xr:uid="{00000000-0005-0000-0000-00006B8E0000}"/>
    <cellStyle name="Normal 5 17 2 8 3" xfId="36560" xr:uid="{00000000-0005-0000-0000-00006C8E0000}"/>
    <cellStyle name="Normal 5 17 2 8 3 10" xfId="36561" xr:uid="{00000000-0005-0000-0000-00006D8E0000}"/>
    <cellStyle name="Normal 5 17 2 8 3 2" xfId="36562" xr:uid="{00000000-0005-0000-0000-00006E8E0000}"/>
    <cellStyle name="Normal 5 17 2 8 3 3" xfId="36563" xr:uid="{00000000-0005-0000-0000-00006F8E0000}"/>
    <cellStyle name="Normal 5 17 2 8 3 4" xfId="36564" xr:uid="{00000000-0005-0000-0000-0000708E0000}"/>
    <cellStyle name="Normal 5 17 2 8 3 5" xfId="36565" xr:uid="{00000000-0005-0000-0000-0000718E0000}"/>
    <cellStyle name="Normal 5 17 2 8 3 6" xfId="36566" xr:uid="{00000000-0005-0000-0000-0000728E0000}"/>
    <cellStyle name="Normal 5 17 2 8 3 7" xfId="36567" xr:uid="{00000000-0005-0000-0000-0000738E0000}"/>
    <cellStyle name="Normal 5 17 2 8 3 8" xfId="36568" xr:uid="{00000000-0005-0000-0000-0000748E0000}"/>
    <cellStyle name="Normal 5 17 2 8 3 9" xfId="36569" xr:uid="{00000000-0005-0000-0000-0000758E0000}"/>
    <cellStyle name="Normal 5 17 2 8 4" xfId="36570" xr:uid="{00000000-0005-0000-0000-0000768E0000}"/>
    <cellStyle name="Normal 5 17 2 8 4 10" xfId="36571" xr:uid="{00000000-0005-0000-0000-0000778E0000}"/>
    <cellStyle name="Normal 5 17 2 8 4 2" xfId="36572" xr:uid="{00000000-0005-0000-0000-0000788E0000}"/>
    <cellStyle name="Normal 5 17 2 8 4 3" xfId="36573" xr:uid="{00000000-0005-0000-0000-0000798E0000}"/>
    <cellStyle name="Normal 5 17 2 8 4 4" xfId="36574" xr:uid="{00000000-0005-0000-0000-00007A8E0000}"/>
    <cellStyle name="Normal 5 17 2 8 4 5" xfId="36575" xr:uid="{00000000-0005-0000-0000-00007B8E0000}"/>
    <cellStyle name="Normal 5 17 2 8 4 6" xfId="36576" xr:uid="{00000000-0005-0000-0000-00007C8E0000}"/>
    <cellStyle name="Normal 5 17 2 8 4 7" xfId="36577" xr:uid="{00000000-0005-0000-0000-00007D8E0000}"/>
    <cellStyle name="Normal 5 17 2 8 4 8" xfId="36578" xr:uid="{00000000-0005-0000-0000-00007E8E0000}"/>
    <cellStyle name="Normal 5 17 2 8 4 9" xfId="36579" xr:uid="{00000000-0005-0000-0000-00007F8E0000}"/>
    <cellStyle name="Normal 5 17 2 8 5" xfId="36580" xr:uid="{00000000-0005-0000-0000-0000808E0000}"/>
    <cellStyle name="Normal 5 17 2 8 5 10" xfId="36581" xr:uid="{00000000-0005-0000-0000-0000818E0000}"/>
    <cellStyle name="Normal 5 17 2 8 5 2" xfId="36582" xr:uid="{00000000-0005-0000-0000-0000828E0000}"/>
    <cellStyle name="Normal 5 17 2 8 5 3" xfId="36583" xr:uid="{00000000-0005-0000-0000-0000838E0000}"/>
    <cellStyle name="Normal 5 17 2 8 5 4" xfId="36584" xr:uid="{00000000-0005-0000-0000-0000848E0000}"/>
    <cellStyle name="Normal 5 17 2 8 5 5" xfId="36585" xr:uid="{00000000-0005-0000-0000-0000858E0000}"/>
    <cellStyle name="Normal 5 17 2 8 5 6" xfId="36586" xr:uid="{00000000-0005-0000-0000-0000868E0000}"/>
    <cellStyle name="Normal 5 17 2 8 5 7" xfId="36587" xr:uid="{00000000-0005-0000-0000-0000878E0000}"/>
    <cellStyle name="Normal 5 17 2 8 5 8" xfId="36588" xr:uid="{00000000-0005-0000-0000-0000888E0000}"/>
    <cellStyle name="Normal 5 17 2 8 5 9" xfId="36589" xr:uid="{00000000-0005-0000-0000-0000898E0000}"/>
    <cellStyle name="Normal 5 17 2 8 6" xfId="36590" xr:uid="{00000000-0005-0000-0000-00008A8E0000}"/>
    <cellStyle name="Normal 5 17 2 8 7" xfId="36591" xr:uid="{00000000-0005-0000-0000-00008B8E0000}"/>
    <cellStyle name="Normal 5 17 2 8 8" xfId="36592" xr:uid="{00000000-0005-0000-0000-00008C8E0000}"/>
    <cellStyle name="Normal 5 17 2 8 9" xfId="36593" xr:uid="{00000000-0005-0000-0000-00008D8E0000}"/>
    <cellStyle name="Normal 5 17 2 9" xfId="36594" xr:uid="{00000000-0005-0000-0000-00008E8E0000}"/>
    <cellStyle name="Normal 5 17 2 9 10" xfId="36595" xr:uid="{00000000-0005-0000-0000-00008F8E0000}"/>
    <cellStyle name="Normal 5 17 2 9 11" xfId="36596" xr:uid="{00000000-0005-0000-0000-0000908E0000}"/>
    <cellStyle name="Normal 5 17 2 9 12" xfId="36597" xr:uid="{00000000-0005-0000-0000-0000918E0000}"/>
    <cellStyle name="Normal 5 17 2 9 13" xfId="36598" xr:uid="{00000000-0005-0000-0000-0000928E0000}"/>
    <cellStyle name="Normal 5 17 2 9 14" xfId="36599" xr:uid="{00000000-0005-0000-0000-0000938E0000}"/>
    <cellStyle name="Normal 5 17 2 9 2" xfId="36600" xr:uid="{00000000-0005-0000-0000-0000948E0000}"/>
    <cellStyle name="Normal 5 17 2 9 2 10" xfId="36601" xr:uid="{00000000-0005-0000-0000-0000958E0000}"/>
    <cellStyle name="Normal 5 17 2 9 2 2" xfId="36602" xr:uid="{00000000-0005-0000-0000-0000968E0000}"/>
    <cellStyle name="Normal 5 17 2 9 2 3" xfId="36603" xr:uid="{00000000-0005-0000-0000-0000978E0000}"/>
    <cellStyle name="Normal 5 17 2 9 2 4" xfId="36604" xr:uid="{00000000-0005-0000-0000-0000988E0000}"/>
    <cellStyle name="Normal 5 17 2 9 2 5" xfId="36605" xr:uid="{00000000-0005-0000-0000-0000998E0000}"/>
    <cellStyle name="Normal 5 17 2 9 2 6" xfId="36606" xr:uid="{00000000-0005-0000-0000-00009A8E0000}"/>
    <cellStyle name="Normal 5 17 2 9 2 7" xfId="36607" xr:uid="{00000000-0005-0000-0000-00009B8E0000}"/>
    <cellStyle name="Normal 5 17 2 9 2 8" xfId="36608" xr:uid="{00000000-0005-0000-0000-00009C8E0000}"/>
    <cellStyle name="Normal 5 17 2 9 2 9" xfId="36609" xr:uid="{00000000-0005-0000-0000-00009D8E0000}"/>
    <cellStyle name="Normal 5 17 2 9 3" xfId="36610" xr:uid="{00000000-0005-0000-0000-00009E8E0000}"/>
    <cellStyle name="Normal 5 17 2 9 3 10" xfId="36611" xr:uid="{00000000-0005-0000-0000-00009F8E0000}"/>
    <cellStyle name="Normal 5 17 2 9 3 2" xfId="36612" xr:uid="{00000000-0005-0000-0000-0000A08E0000}"/>
    <cellStyle name="Normal 5 17 2 9 3 3" xfId="36613" xr:uid="{00000000-0005-0000-0000-0000A18E0000}"/>
    <cellStyle name="Normal 5 17 2 9 3 4" xfId="36614" xr:uid="{00000000-0005-0000-0000-0000A28E0000}"/>
    <cellStyle name="Normal 5 17 2 9 3 5" xfId="36615" xr:uid="{00000000-0005-0000-0000-0000A38E0000}"/>
    <cellStyle name="Normal 5 17 2 9 3 6" xfId="36616" xr:uid="{00000000-0005-0000-0000-0000A48E0000}"/>
    <cellStyle name="Normal 5 17 2 9 3 7" xfId="36617" xr:uid="{00000000-0005-0000-0000-0000A58E0000}"/>
    <cellStyle name="Normal 5 17 2 9 3 8" xfId="36618" xr:uid="{00000000-0005-0000-0000-0000A68E0000}"/>
    <cellStyle name="Normal 5 17 2 9 3 9" xfId="36619" xr:uid="{00000000-0005-0000-0000-0000A78E0000}"/>
    <cellStyle name="Normal 5 17 2 9 4" xfId="36620" xr:uid="{00000000-0005-0000-0000-0000A88E0000}"/>
    <cellStyle name="Normal 5 17 2 9 4 10" xfId="36621" xr:uid="{00000000-0005-0000-0000-0000A98E0000}"/>
    <cellStyle name="Normal 5 17 2 9 4 2" xfId="36622" xr:uid="{00000000-0005-0000-0000-0000AA8E0000}"/>
    <cellStyle name="Normal 5 17 2 9 4 3" xfId="36623" xr:uid="{00000000-0005-0000-0000-0000AB8E0000}"/>
    <cellStyle name="Normal 5 17 2 9 4 4" xfId="36624" xr:uid="{00000000-0005-0000-0000-0000AC8E0000}"/>
    <cellStyle name="Normal 5 17 2 9 4 5" xfId="36625" xr:uid="{00000000-0005-0000-0000-0000AD8E0000}"/>
    <cellStyle name="Normal 5 17 2 9 4 6" xfId="36626" xr:uid="{00000000-0005-0000-0000-0000AE8E0000}"/>
    <cellStyle name="Normal 5 17 2 9 4 7" xfId="36627" xr:uid="{00000000-0005-0000-0000-0000AF8E0000}"/>
    <cellStyle name="Normal 5 17 2 9 4 8" xfId="36628" xr:uid="{00000000-0005-0000-0000-0000B08E0000}"/>
    <cellStyle name="Normal 5 17 2 9 4 9" xfId="36629" xr:uid="{00000000-0005-0000-0000-0000B18E0000}"/>
    <cellStyle name="Normal 5 17 2 9 5" xfId="36630" xr:uid="{00000000-0005-0000-0000-0000B28E0000}"/>
    <cellStyle name="Normal 5 17 2 9 5 10" xfId="36631" xr:uid="{00000000-0005-0000-0000-0000B38E0000}"/>
    <cellStyle name="Normal 5 17 2 9 5 2" xfId="36632" xr:uid="{00000000-0005-0000-0000-0000B48E0000}"/>
    <cellStyle name="Normal 5 17 2 9 5 3" xfId="36633" xr:uid="{00000000-0005-0000-0000-0000B58E0000}"/>
    <cellStyle name="Normal 5 17 2 9 5 4" xfId="36634" xr:uid="{00000000-0005-0000-0000-0000B68E0000}"/>
    <cellStyle name="Normal 5 17 2 9 5 5" xfId="36635" xr:uid="{00000000-0005-0000-0000-0000B78E0000}"/>
    <cellStyle name="Normal 5 17 2 9 5 6" xfId="36636" xr:uid="{00000000-0005-0000-0000-0000B88E0000}"/>
    <cellStyle name="Normal 5 17 2 9 5 7" xfId="36637" xr:uid="{00000000-0005-0000-0000-0000B98E0000}"/>
    <cellStyle name="Normal 5 17 2 9 5 8" xfId="36638" xr:uid="{00000000-0005-0000-0000-0000BA8E0000}"/>
    <cellStyle name="Normal 5 17 2 9 5 9" xfId="36639" xr:uid="{00000000-0005-0000-0000-0000BB8E0000}"/>
    <cellStyle name="Normal 5 17 2 9 6" xfId="36640" xr:uid="{00000000-0005-0000-0000-0000BC8E0000}"/>
    <cellStyle name="Normal 5 17 2 9 7" xfId="36641" xr:uid="{00000000-0005-0000-0000-0000BD8E0000}"/>
    <cellStyle name="Normal 5 17 2 9 8" xfId="36642" xr:uid="{00000000-0005-0000-0000-0000BE8E0000}"/>
    <cellStyle name="Normal 5 17 2 9 9" xfId="36643" xr:uid="{00000000-0005-0000-0000-0000BF8E0000}"/>
    <cellStyle name="Normal 5 17 20" xfId="36644" xr:uid="{00000000-0005-0000-0000-0000C08E0000}"/>
    <cellStyle name="Normal 5 17 20 10" xfId="36645" xr:uid="{00000000-0005-0000-0000-0000C18E0000}"/>
    <cellStyle name="Normal 5 17 20 11" xfId="36646" xr:uid="{00000000-0005-0000-0000-0000C28E0000}"/>
    <cellStyle name="Normal 5 17 20 12" xfId="36647" xr:uid="{00000000-0005-0000-0000-0000C38E0000}"/>
    <cellStyle name="Normal 5 17 20 13" xfId="36648" xr:uid="{00000000-0005-0000-0000-0000C48E0000}"/>
    <cellStyle name="Normal 5 17 20 14" xfId="36649" xr:uid="{00000000-0005-0000-0000-0000C58E0000}"/>
    <cellStyle name="Normal 5 17 20 2" xfId="36650" xr:uid="{00000000-0005-0000-0000-0000C68E0000}"/>
    <cellStyle name="Normal 5 17 20 2 10" xfId="36651" xr:uid="{00000000-0005-0000-0000-0000C78E0000}"/>
    <cellStyle name="Normal 5 17 20 2 2" xfId="36652" xr:uid="{00000000-0005-0000-0000-0000C88E0000}"/>
    <cellStyle name="Normal 5 17 20 2 3" xfId="36653" xr:uid="{00000000-0005-0000-0000-0000C98E0000}"/>
    <cellStyle name="Normal 5 17 20 2 4" xfId="36654" xr:uid="{00000000-0005-0000-0000-0000CA8E0000}"/>
    <cellStyle name="Normal 5 17 20 2 5" xfId="36655" xr:uid="{00000000-0005-0000-0000-0000CB8E0000}"/>
    <cellStyle name="Normal 5 17 20 2 6" xfId="36656" xr:uid="{00000000-0005-0000-0000-0000CC8E0000}"/>
    <cellStyle name="Normal 5 17 20 2 7" xfId="36657" xr:uid="{00000000-0005-0000-0000-0000CD8E0000}"/>
    <cellStyle name="Normal 5 17 20 2 8" xfId="36658" xr:uid="{00000000-0005-0000-0000-0000CE8E0000}"/>
    <cellStyle name="Normal 5 17 20 2 9" xfId="36659" xr:uid="{00000000-0005-0000-0000-0000CF8E0000}"/>
    <cellStyle name="Normal 5 17 20 3" xfId="36660" xr:uid="{00000000-0005-0000-0000-0000D08E0000}"/>
    <cellStyle name="Normal 5 17 20 3 10" xfId="36661" xr:uid="{00000000-0005-0000-0000-0000D18E0000}"/>
    <cellStyle name="Normal 5 17 20 3 2" xfId="36662" xr:uid="{00000000-0005-0000-0000-0000D28E0000}"/>
    <cellStyle name="Normal 5 17 20 3 3" xfId="36663" xr:uid="{00000000-0005-0000-0000-0000D38E0000}"/>
    <cellStyle name="Normal 5 17 20 3 4" xfId="36664" xr:uid="{00000000-0005-0000-0000-0000D48E0000}"/>
    <cellStyle name="Normal 5 17 20 3 5" xfId="36665" xr:uid="{00000000-0005-0000-0000-0000D58E0000}"/>
    <cellStyle name="Normal 5 17 20 3 6" xfId="36666" xr:uid="{00000000-0005-0000-0000-0000D68E0000}"/>
    <cellStyle name="Normal 5 17 20 3 7" xfId="36667" xr:uid="{00000000-0005-0000-0000-0000D78E0000}"/>
    <cellStyle name="Normal 5 17 20 3 8" xfId="36668" xr:uid="{00000000-0005-0000-0000-0000D88E0000}"/>
    <cellStyle name="Normal 5 17 20 3 9" xfId="36669" xr:uid="{00000000-0005-0000-0000-0000D98E0000}"/>
    <cellStyle name="Normal 5 17 20 4" xfId="36670" xr:uid="{00000000-0005-0000-0000-0000DA8E0000}"/>
    <cellStyle name="Normal 5 17 20 4 10" xfId="36671" xr:uid="{00000000-0005-0000-0000-0000DB8E0000}"/>
    <cellStyle name="Normal 5 17 20 4 2" xfId="36672" xr:uid="{00000000-0005-0000-0000-0000DC8E0000}"/>
    <cellStyle name="Normal 5 17 20 4 3" xfId="36673" xr:uid="{00000000-0005-0000-0000-0000DD8E0000}"/>
    <cellStyle name="Normal 5 17 20 4 4" xfId="36674" xr:uid="{00000000-0005-0000-0000-0000DE8E0000}"/>
    <cellStyle name="Normal 5 17 20 4 5" xfId="36675" xr:uid="{00000000-0005-0000-0000-0000DF8E0000}"/>
    <cellStyle name="Normal 5 17 20 4 6" xfId="36676" xr:uid="{00000000-0005-0000-0000-0000E08E0000}"/>
    <cellStyle name="Normal 5 17 20 4 7" xfId="36677" xr:uid="{00000000-0005-0000-0000-0000E18E0000}"/>
    <cellStyle name="Normal 5 17 20 4 8" xfId="36678" xr:uid="{00000000-0005-0000-0000-0000E28E0000}"/>
    <cellStyle name="Normal 5 17 20 4 9" xfId="36679" xr:uid="{00000000-0005-0000-0000-0000E38E0000}"/>
    <cellStyle name="Normal 5 17 20 5" xfId="36680" xr:uid="{00000000-0005-0000-0000-0000E48E0000}"/>
    <cellStyle name="Normal 5 17 20 5 10" xfId="36681" xr:uid="{00000000-0005-0000-0000-0000E58E0000}"/>
    <cellStyle name="Normal 5 17 20 5 2" xfId="36682" xr:uid="{00000000-0005-0000-0000-0000E68E0000}"/>
    <cellStyle name="Normal 5 17 20 5 3" xfId="36683" xr:uid="{00000000-0005-0000-0000-0000E78E0000}"/>
    <cellStyle name="Normal 5 17 20 5 4" xfId="36684" xr:uid="{00000000-0005-0000-0000-0000E88E0000}"/>
    <cellStyle name="Normal 5 17 20 5 5" xfId="36685" xr:uid="{00000000-0005-0000-0000-0000E98E0000}"/>
    <cellStyle name="Normal 5 17 20 5 6" xfId="36686" xr:uid="{00000000-0005-0000-0000-0000EA8E0000}"/>
    <cellStyle name="Normal 5 17 20 5 7" xfId="36687" xr:uid="{00000000-0005-0000-0000-0000EB8E0000}"/>
    <cellStyle name="Normal 5 17 20 5 8" xfId="36688" xr:uid="{00000000-0005-0000-0000-0000EC8E0000}"/>
    <cellStyle name="Normal 5 17 20 5 9" xfId="36689" xr:uid="{00000000-0005-0000-0000-0000ED8E0000}"/>
    <cellStyle name="Normal 5 17 20 6" xfId="36690" xr:uid="{00000000-0005-0000-0000-0000EE8E0000}"/>
    <cellStyle name="Normal 5 17 20 7" xfId="36691" xr:uid="{00000000-0005-0000-0000-0000EF8E0000}"/>
    <cellStyle name="Normal 5 17 20 8" xfId="36692" xr:uid="{00000000-0005-0000-0000-0000F08E0000}"/>
    <cellStyle name="Normal 5 17 20 9" xfId="36693" xr:uid="{00000000-0005-0000-0000-0000F18E0000}"/>
    <cellStyle name="Normal 5 17 21" xfId="36694" xr:uid="{00000000-0005-0000-0000-0000F28E0000}"/>
    <cellStyle name="Normal 5 17 21 10" xfId="36695" xr:uid="{00000000-0005-0000-0000-0000F38E0000}"/>
    <cellStyle name="Normal 5 17 21 11" xfId="36696" xr:uid="{00000000-0005-0000-0000-0000F48E0000}"/>
    <cellStyle name="Normal 5 17 21 12" xfId="36697" xr:uid="{00000000-0005-0000-0000-0000F58E0000}"/>
    <cellStyle name="Normal 5 17 21 13" xfId="36698" xr:uid="{00000000-0005-0000-0000-0000F68E0000}"/>
    <cellStyle name="Normal 5 17 21 14" xfId="36699" xr:uid="{00000000-0005-0000-0000-0000F78E0000}"/>
    <cellStyle name="Normal 5 17 21 2" xfId="36700" xr:uid="{00000000-0005-0000-0000-0000F88E0000}"/>
    <cellStyle name="Normal 5 17 21 2 10" xfId="36701" xr:uid="{00000000-0005-0000-0000-0000F98E0000}"/>
    <cellStyle name="Normal 5 17 21 2 2" xfId="36702" xr:uid="{00000000-0005-0000-0000-0000FA8E0000}"/>
    <cellStyle name="Normal 5 17 21 2 3" xfId="36703" xr:uid="{00000000-0005-0000-0000-0000FB8E0000}"/>
    <cellStyle name="Normal 5 17 21 2 4" xfId="36704" xr:uid="{00000000-0005-0000-0000-0000FC8E0000}"/>
    <cellStyle name="Normal 5 17 21 2 5" xfId="36705" xr:uid="{00000000-0005-0000-0000-0000FD8E0000}"/>
    <cellStyle name="Normal 5 17 21 2 6" xfId="36706" xr:uid="{00000000-0005-0000-0000-0000FE8E0000}"/>
    <cellStyle name="Normal 5 17 21 2 7" xfId="36707" xr:uid="{00000000-0005-0000-0000-0000FF8E0000}"/>
    <cellStyle name="Normal 5 17 21 2 8" xfId="36708" xr:uid="{00000000-0005-0000-0000-0000008F0000}"/>
    <cellStyle name="Normal 5 17 21 2 9" xfId="36709" xr:uid="{00000000-0005-0000-0000-0000018F0000}"/>
    <cellStyle name="Normal 5 17 21 3" xfId="36710" xr:uid="{00000000-0005-0000-0000-0000028F0000}"/>
    <cellStyle name="Normal 5 17 21 3 10" xfId="36711" xr:uid="{00000000-0005-0000-0000-0000038F0000}"/>
    <cellStyle name="Normal 5 17 21 3 2" xfId="36712" xr:uid="{00000000-0005-0000-0000-0000048F0000}"/>
    <cellStyle name="Normal 5 17 21 3 3" xfId="36713" xr:uid="{00000000-0005-0000-0000-0000058F0000}"/>
    <cellStyle name="Normal 5 17 21 3 4" xfId="36714" xr:uid="{00000000-0005-0000-0000-0000068F0000}"/>
    <cellStyle name="Normal 5 17 21 3 5" xfId="36715" xr:uid="{00000000-0005-0000-0000-0000078F0000}"/>
    <cellStyle name="Normal 5 17 21 3 6" xfId="36716" xr:uid="{00000000-0005-0000-0000-0000088F0000}"/>
    <cellStyle name="Normal 5 17 21 3 7" xfId="36717" xr:uid="{00000000-0005-0000-0000-0000098F0000}"/>
    <cellStyle name="Normal 5 17 21 3 8" xfId="36718" xr:uid="{00000000-0005-0000-0000-00000A8F0000}"/>
    <cellStyle name="Normal 5 17 21 3 9" xfId="36719" xr:uid="{00000000-0005-0000-0000-00000B8F0000}"/>
    <cellStyle name="Normal 5 17 21 4" xfId="36720" xr:uid="{00000000-0005-0000-0000-00000C8F0000}"/>
    <cellStyle name="Normal 5 17 21 4 10" xfId="36721" xr:uid="{00000000-0005-0000-0000-00000D8F0000}"/>
    <cellStyle name="Normal 5 17 21 4 2" xfId="36722" xr:uid="{00000000-0005-0000-0000-00000E8F0000}"/>
    <cellStyle name="Normal 5 17 21 4 3" xfId="36723" xr:uid="{00000000-0005-0000-0000-00000F8F0000}"/>
    <cellStyle name="Normal 5 17 21 4 4" xfId="36724" xr:uid="{00000000-0005-0000-0000-0000108F0000}"/>
    <cellStyle name="Normal 5 17 21 4 5" xfId="36725" xr:uid="{00000000-0005-0000-0000-0000118F0000}"/>
    <cellStyle name="Normal 5 17 21 4 6" xfId="36726" xr:uid="{00000000-0005-0000-0000-0000128F0000}"/>
    <cellStyle name="Normal 5 17 21 4 7" xfId="36727" xr:uid="{00000000-0005-0000-0000-0000138F0000}"/>
    <cellStyle name="Normal 5 17 21 4 8" xfId="36728" xr:uid="{00000000-0005-0000-0000-0000148F0000}"/>
    <cellStyle name="Normal 5 17 21 4 9" xfId="36729" xr:uid="{00000000-0005-0000-0000-0000158F0000}"/>
    <cellStyle name="Normal 5 17 21 5" xfId="36730" xr:uid="{00000000-0005-0000-0000-0000168F0000}"/>
    <cellStyle name="Normal 5 17 21 5 10" xfId="36731" xr:uid="{00000000-0005-0000-0000-0000178F0000}"/>
    <cellStyle name="Normal 5 17 21 5 2" xfId="36732" xr:uid="{00000000-0005-0000-0000-0000188F0000}"/>
    <cellStyle name="Normal 5 17 21 5 3" xfId="36733" xr:uid="{00000000-0005-0000-0000-0000198F0000}"/>
    <cellStyle name="Normal 5 17 21 5 4" xfId="36734" xr:uid="{00000000-0005-0000-0000-00001A8F0000}"/>
    <cellStyle name="Normal 5 17 21 5 5" xfId="36735" xr:uid="{00000000-0005-0000-0000-00001B8F0000}"/>
    <cellStyle name="Normal 5 17 21 5 6" xfId="36736" xr:uid="{00000000-0005-0000-0000-00001C8F0000}"/>
    <cellStyle name="Normal 5 17 21 5 7" xfId="36737" xr:uid="{00000000-0005-0000-0000-00001D8F0000}"/>
    <cellStyle name="Normal 5 17 21 5 8" xfId="36738" xr:uid="{00000000-0005-0000-0000-00001E8F0000}"/>
    <cellStyle name="Normal 5 17 21 5 9" xfId="36739" xr:uid="{00000000-0005-0000-0000-00001F8F0000}"/>
    <cellStyle name="Normal 5 17 21 6" xfId="36740" xr:uid="{00000000-0005-0000-0000-0000208F0000}"/>
    <cellStyle name="Normal 5 17 21 7" xfId="36741" xr:uid="{00000000-0005-0000-0000-0000218F0000}"/>
    <cellStyle name="Normal 5 17 21 8" xfId="36742" xr:uid="{00000000-0005-0000-0000-0000228F0000}"/>
    <cellStyle name="Normal 5 17 21 9" xfId="36743" xr:uid="{00000000-0005-0000-0000-0000238F0000}"/>
    <cellStyle name="Normal 5 17 22" xfId="36744" xr:uid="{00000000-0005-0000-0000-0000248F0000}"/>
    <cellStyle name="Normal 5 17 22 10" xfId="36745" xr:uid="{00000000-0005-0000-0000-0000258F0000}"/>
    <cellStyle name="Normal 5 17 22 11" xfId="36746" xr:uid="{00000000-0005-0000-0000-0000268F0000}"/>
    <cellStyle name="Normal 5 17 22 12" xfId="36747" xr:uid="{00000000-0005-0000-0000-0000278F0000}"/>
    <cellStyle name="Normal 5 17 22 13" xfId="36748" xr:uid="{00000000-0005-0000-0000-0000288F0000}"/>
    <cellStyle name="Normal 5 17 22 14" xfId="36749" xr:uid="{00000000-0005-0000-0000-0000298F0000}"/>
    <cellStyle name="Normal 5 17 22 2" xfId="36750" xr:uid="{00000000-0005-0000-0000-00002A8F0000}"/>
    <cellStyle name="Normal 5 17 22 2 10" xfId="36751" xr:uid="{00000000-0005-0000-0000-00002B8F0000}"/>
    <cellStyle name="Normal 5 17 22 2 2" xfId="36752" xr:uid="{00000000-0005-0000-0000-00002C8F0000}"/>
    <cellStyle name="Normal 5 17 22 2 3" xfId="36753" xr:uid="{00000000-0005-0000-0000-00002D8F0000}"/>
    <cellStyle name="Normal 5 17 22 2 4" xfId="36754" xr:uid="{00000000-0005-0000-0000-00002E8F0000}"/>
    <cellStyle name="Normal 5 17 22 2 5" xfId="36755" xr:uid="{00000000-0005-0000-0000-00002F8F0000}"/>
    <cellStyle name="Normal 5 17 22 2 6" xfId="36756" xr:uid="{00000000-0005-0000-0000-0000308F0000}"/>
    <cellStyle name="Normal 5 17 22 2 7" xfId="36757" xr:uid="{00000000-0005-0000-0000-0000318F0000}"/>
    <cellStyle name="Normal 5 17 22 2 8" xfId="36758" xr:uid="{00000000-0005-0000-0000-0000328F0000}"/>
    <cellStyle name="Normal 5 17 22 2 9" xfId="36759" xr:uid="{00000000-0005-0000-0000-0000338F0000}"/>
    <cellStyle name="Normal 5 17 22 3" xfId="36760" xr:uid="{00000000-0005-0000-0000-0000348F0000}"/>
    <cellStyle name="Normal 5 17 22 3 10" xfId="36761" xr:uid="{00000000-0005-0000-0000-0000358F0000}"/>
    <cellStyle name="Normal 5 17 22 3 2" xfId="36762" xr:uid="{00000000-0005-0000-0000-0000368F0000}"/>
    <cellStyle name="Normal 5 17 22 3 3" xfId="36763" xr:uid="{00000000-0005-0000-0000-0000378F0000}"/>
    <cellStyle name="Normal 5 17 22 3 4" xfId="36764" xr:uid="{00000000-0005-0000-0000-0000388F0000}"/>
    <cellStyle name="Normal 5 17 22 3 5" xfId="36765" xr:uid="{00000000-0005-0000-0000-0000398F0000}"/>
    <cellStyle name="Normal 5 17 22 3 6" xfId="36766" xr:uid="{00000000-0005-0000-0000-00003A8F0000}"/>
    <cellStyle name="Normal 5 17 22 3 7" xfId="36767" xr:uid="{00000000-0005-0000-0000-00003B8F0000}"/>
    <cellStyle name="Normal 5 17 22 3 8" xfId="36768" xr:uid="{00000000-0005-0000-0000-00003C8F0000}"/>
    <cellStyle name="Normal 5 17 22 3 9" xfId="36769" xr:uid="{00000000-0005-0000-0000-00003D8F0000}"/>
    <cellStyle name="Normal 5 17 22 4" xfId="36770" xr:uid="{00000000-0005-0000-0000-00003E8F0000}"/>
    <cellStyle name="Normal 5 17 22 4 10" xfId="36771" xr:uid="{00000000-0005-0000-0000-00003F8F0000}"/>
    <cellStyle name="Normal 5 17 22 4 2" xfId="36772" xr:uid="{00000000-0005-0000-0000-0000408F0000}"/>
    <cellStyle name="Normal 5 17 22 4 3" xfId="36773" xr:uid="{00000000-0005-0000-0000-0000418F0000}"/>
    <cellStyle name="Normal 5 17 22 4 4" xfId="36774" xr:uid="{00000000-0005-0000-0000-0000428F0000}"/>
    <cellStyle name="Normal 5 17 22 4 5" xfId="36775" xr:uid="{00000000-0005-0000-0000-0000438F0000}"/>
    <cellStyle name="Normal 5 17 22 4 6" xfId="36776" xr:uid="{00000000-0005-0000-0000-0000448F0000}"/>
    <cellStyle name="Normal 5 17 22 4 7" xfId="36777" xr:uid="{00000000-0005-0000-0000-0000458F0000}"/>
    <cellStyle name="Normal 5 17 22 4 8" xfId="36778" xr:uid="{00000000-0005-0000-0000-0000468F0000}"/>
    <cellStyle name="Normal 5 17 22 4 9" xfId="36779" xr:uid="{00000000-0005-0000-0000-0000478F0000}"/>
    <cellStyle name="Normal 5 17 22 5" xfId="36780" xr:uid="{00000000-0005-0000-0000-0000488F0000}"/>
    <cellStyle name="Normal 5 17 22 5 10" xfId="36781" xr:uid="{00000000-0005-0000-0000-0000498F0000}"/>
    <cellStyle name="Normal 5 17 22 5 2" xfId="36782" xr:uid="{00000000-0005-0000-0000-00004A8F0000}"/>
    <cellStyle name="Normal 5 17 22 5 3" xfId="36783" xr:uid="{00000000-0005-0000-0000-00004B8F0000}"/>
    <cellStyle name="Normal 5 17 22 5 4" xfId="36784" xr:uid="{00000000-0005-0000-0000-00004C8F0000}"/>
    <cellStyle name="Normal 5 17 22 5 5" xfId="36785" xr:uid="{00000000-0005-0000-0000-00004D8F0000}"/>
    <cellStyle name="Normal 5 17 22 5 6" xfId="36786" xr:uid="{00000000-0005-0000-0000-00004E8F0000}"/>
    <cellStyle name="Normal 5 17 22 5 7" xfId="36787" xr:uid="{00000000-0005-0000-0000-00004F8F0000}"/>
    <cellStyle name="Normal 5 17 22 5 8" xfId="36788" xr:uid="{00000000-0005-0000-0000-0000508F0000}"/>
    <cellStyle name="Normal 5 17 22 5 9" xfId="36789" xr:uid="{00000000-0005-0000-0000-0000518F0000}"/>
    <cellStyle name="Normal 5 17 22 6" xfId="36790" xr:uid="{00000000-0005-0000-0000-0000528F0000}"/>
    <cellStyle name="Normal 5 17 22 7" xfId="36791" xr:uid="{00000000-0005-0000-0000-0000538F0000}"/>
    <cellStyle name="Normal 5 17 22 8" xfId="36792" xr:uid="{00000000-0005-0000-0000-0000548F0000}"/>
    <cellStyle name="Normal 5 17 22 9" xfId="36793" xr:uid="{00000000-0005-0000-0000-0000558F0000}"/>
    <cellStyle name="Normal 5 17 23" xfId="36794" xr:uid="{00000000-0005-0000-0000-0000568F0000}"/>
    <cellStyle name="Normal 5 17 23 10" xfId="36795" xr:uid="{00000000-0005-0000-0000-0000578F0000}"/>
    <cellStyle name="Normal 5 17 23 11" xfId="36796" xr:uid="{00000000-0005-0000-0000-0000588F0000}"/>
    <cellStyle name="Normal 5 17 23 12" xfId="36797" xr:uid="{00000000-0005-0000-0000-0000598F0000}"/>
    <cellStyle name="Normal 5 17 23 13" xfId="36798" xr:uid="{00000000-0005-0000-0000-00005A8F0000}"/>
    <cellStyle name="Normal 5 17 23 14" xfId="36799" xr:uid="{00000000-0005-0000-0000-00005B8F0000}"/>
    <cellStyle name="Normal 5 17 23 2" xfId="36800" xr:uid="{00000000-0005-0000-0000-00005C8F0000}"/>
    <cellStyle name="Normal 5 17 23 2 10" xfId="36801" xr:uid="{00000000-0005-0000-0000-00005D8F0000}"/>
    <cellStyle name="Normal 5 17 23 2 2" xfId="36802" xr:uid="{00000000-0005-0000-0000-00005E8F0000}"/>
    <cellStyle name="Normal 5 17 23 2 3" xfId="36803" xr:uid="{00000000-0005-0000-0000-00005F8F0000}"/>
    <cellStyle name="Normal 5 17 23 2 4" xfId="36804" xr:uid="{00000000-0005-0000-0000-0000608F0000}"/>
    <cellStyle name="Normal 5 17 23 2 5" xfId="36805" xr:uid="{00000000-0005-0000-0000-0000618F0000}"/>
    <cellStyle name="Normal 5 17 23 2 6" xfId="36806" xr:uid="{00000000-0005-0000-0000-0000628F0000}"/>
    <cellStyle name="Normal 5 17 23 2 7" xfId="36807" xr:uid="{00000000-0005-0000-0000-0000638F0000}"/>
    <cellStyle name="Normal 5 17 23 2 8" xfId="36808" xr:uid="{00000000-0005-0000-0000-0000648F0000}"/>
    <cellStyle name="Normal 5 17 23 2 9" xfId="36809" xr:uid="{00000000-0005-0000-0000-0000658F0000}"/>
    <cellStyle name="Normal 5 17 23 3" xfId="36810" xr:uid="{00000000-0005-0000-0000-0000668F0000}"/>
    <cellStyle name="Normal 5 17 23 3 10" xfId="36811" xr:uid="{00000000-0005-0000-0000-0000678F0000}"/>
    <cellStyle name="Normal 5 17 23 3 2" xfId="36812" xr:uid="{00000000-0005-0000-0000-0000688F0000}"/>
    <cellStyle name="Normal 5 17 23 3 3" xfId="36813" xr:uid="{00000000-0005-0000-0000-0000698F0000}"/>
    <cellStyle name="Normal 5 17 23 3 4" xfId="36814" xr:uid="{00000000-0005-0000-0000-00006A8F0000}"/>
    <cellStyle name="Normal 5 17 23 3 5" xfId="36815" xr:uid="{00000000-0005-0000-0000-00006B8F0000}"/>
    <cellStyle name="Normal 5 17 23 3 6" xfId="36816" xr:uid="{00000000-0005-0000-0000-00006C8F0000}"/>
    <cellStyle name="Normal 5 17 23 3 7" xfId="36817" xr:uid="{00000000-0005-0000-0000-00006D8F0000}"/>
    <cellStyle name="Normal 5 17 23 3 8" xfId="36818" xr:uid="{00000000-0005-0000-0000-00006E8F0000}"/>
    <cellStyle name="Normal 5 17 23 3 9" xfId="36819" xr:uid="{00000000-0005-0000-0000-00006F8F0000}"/>
    <cellStyle name="Normal 5 17 23 4" xfId="36820" xr:uid="{00000000-0005-0000-0000-0000708F0000}"/>
    <cellStyle name="Normal 5 17 23 4 10" xfId="36821" xr:uid="{00000000-0005-0000-0000-0000718F0000}"/>
    <cellStyle name="Normal 5 17 23 4 2" xfId="36822" xr:uid="{00000000-0005-0000-0000-0000728F0000}"/>
    <cellStyle name="Normal 5 17 23 4 3" xfId="36823" xr:uid="{00000000-0005-0000-0000-0000738F0000}"/>
    <cellStyle name="Normal 5 17 23 4 4" xfId="36824" xr:uid="{00000000-0005-0000-0000-0000748F0000}"/>
    <cellStyle name="Normal 5 17 23 4 5" xfId="36825" xr:uid="{00000000-0005-0000-0000-0000758F0000}"/>
    <cellStyle name="Normal 5 17 23 4 6" xfId="36826" xr:uid="{00000000-0005-0000-0000-0000768F0000}"/>
    <cellStyle name="Normal 5 17 23 4 7" xfId="36827" xr:uid="{00000000-0005-0000-0000-0000778F0000}"/>
    <cellStyle name="Normal 5 17 23 4 8" xfId="36828" xr:uid="{00000000-0005-0000-0000-0000788F0000}"/>
    <cellStyle name="Normal 5 17 23 4 9" xfId="36829" xr:uid="{00000000-0005-0000-0000-0000798F0000}"/>
    <cellStyle name="Normal 5 17 23 5" xfId="36830" xr:uid="{00000000-0005-0000-0000-00007A8F0000}"/>
    <cellStyle name="Normal 5 17 23 5 10" xfId="36831" xr:uid="{00000000-0005-0000-0000-00007B8F0000}"/>
    <cellStyle name="Normal 5 17 23 5 2" xfId="36832" xr:uid="{00000000-0005-0000-0000-00007C8F0000}"/>
    <cellStyle name="Normal 5 17 23 5 3" xfId="36833" xr:uid="{00000000-0005-0000-0000-00007D8F0000}"/>
    <cellStyle name="Normal 5 17 23 5 4" xfId="36834" xr:uid="{00000000-0005-0000-0000-00007E8F0000}"/>
    <cellStyle name="Normal 5 17 23 5 5" xfId="36835" xr:uid="{00000000-0005-0000-0000-00007F8F0000}"/>
    <cellStyle name="Normal 5 17 23 5 6" xfId="36836" xr:uid="{00000000-0005-0000-0000-0000808F0000}"/>
    <cellStyle name="Normal 5 17 23 5 7" xfId="36837" xr:uid="{00000000-0005-0000-0000-0000818F0000}"/>
    <cellStyle name="Normal 5 17 23 5 8" xfId="36838" xr:uid="{00000000-0005-0000-0000-0000828F0000}"/>
    <cellStyle name="Normal 5 17 23 5 9" xfId="36839" xr:uid="{00000000-0005-0000-0000-0000838F0000}"/>
    <cellStyle name="Normal 5 17 23 6" xfId="36840" xr:uid="{00000000-0005-0000-0000-0000848F0000}"/>
    <cellStyle name="Normal 5 17 23 7" xfId="36841" xr:uid="{00000000-0005-0000-0000-0000858F0000}"/>
    <cellStyle name="Normal 5 17 23 8" xfId="36842" xr:uid="{00000000-0005-0000-0000-0000868F0000}"/>
    <cellStyle name="Normal 5 17 23 9" xfId="36843" xr:uid="{00000000-0005-0000-0000-0000878F0000}"/>
    <cellStyle name="Normal 5 17 24" xfId="36844" xr:uid="{00000000-0005-0000-0000-0000888F0000}"/>
    <cellStyle name="Normal 5 17 24 10" xfId="36845" xr:uid="{00000000-0005-0000-0000-0000898F0000}"/>
    <cellStyle name="Normal 5 17 24 11" xfId="36846" xr:uid="{00000000-0005-0000-0000-00008A8F0000}"/>
    <cellStyle name="Normal 5 17 24 12" xfId="36847" xr:uid="{00000000-0005-0000-0000-00008B8F0000}"/>
    <cellStyle name="Normal 5 17 24 13" xfId="36848" xr:uid="{00000000-0005-0000-0000-00008C8F0000}"/>
    <cellStyle name="Normal 5 17 24 14" xfId="36849" xr:uid="{00000000-0005-0000-0000-00008D8F0000}"/>
    <cellStyle name="Normal 5 17 24 2" xfId="36850" xr:uid="{00000000-0005-0000-0000-00008E8F0000}"/>
    <cellStyle name="Normal 5 17 24 2 10" xfId="36851" xr:uid="{00000000-0005-0000-0000-00008F8F0000}"/>
    <cellStyle name="Normal 5 17 24 2 2" xfId="36852" xr:uid="{00000000-0005-0000-0000-0000908F0000}"/>
    <cellStyle name="Normal 5 17 24 2 3" xfId="36853" xr:uid="{00000000-0005-0000-0000-0000918F0000}"/>
    <cellStyle name="Normal 5 17 24 2 4" xfId="36854" xr:uid="{00000000-0005-0000-0000-0000928F0000}"/>
    <cellStyle name="Normal 5 17 24 2 5" xfId="36855" xr:uid="{00000000-0005-0000-0000-0000938F0000}"/>
    <cellStyle name="Normal 5 17 24 2 6" xfId="36856" xr:uid="{00000000-0005-0000-0000-0000948F0000}"/>
    <cellStyle name="Normal 5 17 24 2 7" xfId="36857" xr:uid="{00000000-0005-0000-0000-0000958F0000}"/>
    <cellStyle name="Normal 5 17 24 2 8" xfId="36858" xr:uid="{00000000-0005-0000-0000-0000968F0000}"/>
    <cellStyle name="Normal 5 17 24 2 9" xfId="36859" xr:uid="{00000000-0005-0000-0000-0000978F0000}"/>
    <cellStyle name="Normal 5 17 24 3" xfId="36860" xr:uid="{00000000-0005-0000-0000-0000988F0000}"/>
    <cellStyle name="Normal 5 17 24 3 10" xfId="36861" xr:uid="{00000000-0005-0000-0000-0000998F0000}"/>
    <cellStyle name="Normal 5 17 24 3 2" xfId="36862" xr:uid="{00000000-0005-0000-0000-00009A8F0000}"/>
    <cellStyle name="Normal 5 17 24 3 3" xfId="36863" xr:uid="{00000000-0005-0000-0000-00009B8F0000}"/>
    <cellStyle name="Normal 5 17 24 3 4" xfId="36864" xr:uid="{00000000-0005-0000-0000-00009C8F0000}"/>
    <cellStyle name="Normal 5 17 24 3 5" xfId="36865" xr:uid="{00000000-0005-0000-0000-00009D8F0000}"/>
    <cellStyle name="Normal 5 17 24 3 6" xfId="36866" xr:uid="{00000000-0005-0000-0000-00009E8F0000}"/>
    <cellStyle name="Normal 5 17 24 3 7" xfId="36867" xr:uid="{00000000-0005-0000-0000-00009F8F0000}"/>
    <cellStyle name="Normal 5 17 24 3 8" xfId="36868" xr:uid="{00000000-0005-0000-0000-0000A08F0000}"/>
    <cellStyle name="Normal 5 17 24 3 9" xfId="36869" xr:uid="{00000000-0005-0000-0000-0000A18F0000}"/>
    <cellStyle name="Normal 5 17 24 4" xfId="36870" xr:uid="{00000000-0005-0000-0000-0000A28F0000}"/>
    <cellStyle name="Normal 5 17 24 4 10" xfId="36871" xr:uid="{00000000-0005-0000-0000-0000A38F0000}"/>
    <cellStyle name="Normal 5 17 24 4 2" xfId="36872" xr:uid="{00000000-0005-0000-0000-0000A48F0000}"/>
    <cellStyle name="Normal 5 17 24 4 3" xfId="36873" xr:uid="{00000000-0005-0000-0000-0000A58F0000}"/>
    <cellStyle name="Normal 5 17 24 4 4" xfId="36874" xr:uid="{00000000-0005-0000-0000-0000A68F0000}"/>
    <cellStyle name="Normal 5 17 24 4 5" xfId="36875" xr:uid="{00000000-0005-0000-0000-0000A78F0000}"/>
    <cellStyle name="Normal 5 17 24 4 6" xfId="36876" xr:uid="{00000000-0005-0000-0000-0000A88F0000}"/>
    <cellStyle name="Normal 5 17 24 4 7" xfId="36877" xr:uid="{00000000-0005-0000-0000-0000A98F0000}"/>
    <cellStyle name="Normal 5 17 24 4 8" xfId="36878" xr:uid="{00000000-0005-0000-0000-0000AA8F0000}"/>
    <cellStyle name="Normal 5 17 24 4 9" xfId="36879" xr:uid="{00000000-0005-0000-0000-0000AB8F0000}"/>
    <cellStyle name="Normal 5 17 24 5" xfId="36880" xr:uid="{00000000-0005-0000-0000-0000AC8F0000}"/>
    <cellStyle name="Normal 5 17 24 5 10" xfId="36881" xr:uid="{00000000-0005-0000-0000-0000AD8F0000}"/>
    <cellStyle name="Normal 5 17 24 5 2" xfId="36882" xr:uid="{00000000-0005-0000-0000-0000AE8F0000}"/>
    <cellStyle name="Normal 5 17 24 5 3" xfId="36883" xr:uid="{00000000-0005-0000-0000-0000AF8F0000}"/>
    <cellStyle name="Normal 5 17 24 5 4" xfId="36884" xr:uid="{00000000-0005-0000-0000-0000B08F0000}"/>
    <cellStyle name="Normal 5 17 24 5 5" xfId="36885" xr:uid="{00000000-0005-0000-0000-0000B18F0000}"/>
    <cellStyle name="Normal 5 17 24 5 6" xfId="36886" xr:uid="{00000000-0005-0000-0000-0000B28F0000}"/>
    <cellStyle name="Normal 5 17 24 5 7" xfId="36887" xr:uid="{00000000-0005-0000-0000-0000B38F0000}"/>
    <cellStyle name="Normal 5 17 24 5 8" xfId="36888" xr:uid="{00000000-0005-0000-0000-0000B48F0000}"/>
    <cellStyle name="Normal 5 17 24 5 9" xfId="36889" xr:uid="{00000000-0005-0000-0000-0000B58F0000}"/>
    <cellStyle name="Normal 5 17 24 6" xfId="36890" xr:uid="{00000000-0005-0000-0000-0000B68F0000}"/>
    <cellStyle name="Normal 5 17 24 7" xfId="36891" xr:uid="{00000000-0005-0000-0000-0000B78F0000}"/>
    <cellStyle name="Normal 5 17 24 8" xfId="36892" xr:uid="{00000000-0005-0000-0000-0000B88F0000}"/>
    <cellStyle name="Normal 5 17 24 9" xfId="36893" xr:uid="{00000000-0005-0000-0000-0000B98F0000}"/>
    <cellStyle name="Normal 5 17 25" xfId="36894" xr:uid="{00000000-0005-0000-0000-0000BA8F0000}"/>
    <cellStyle name="Normal 5 17 25 10" xfId="36895" xr:uid="{00000000-0005-0000-0000-0000BB8F0000}"/>
    <cellStyle name="Normal 5 17 25 11" xfId="36896" xr:uid="{00000000-0005-0000-0000-0000BC8F0000}"/>
    <cellStyle name="Normal 5 17 25 12" xfId="36897" xr:uid="{00000000-0005-0000-0000-0000BD8F0000}"/>
    <cellStyle name="Normal 5 17 25 13" xfId="36898" xr:uid="{00000000-0005-0000-0000-0000BE8F0000}"/>
    <cellStyle name="Normal 5 17 25 14" xfId="36899" xr:uid="{00000000-0005-0000-0000-0000BF8F0000}"/>
    <cellStyle name="Normal 5 17 25 2" xfId="36900" xr:uid="{00000000-0005-0000-0000-0000C08F0000}"/>
    <cellStyle name="Normal 5 17 25 2 10" xfId="36901" xr:uid="{00000000-0005-0000-0000-0000C18F0000}"/>
    <cellStyle name="Normal 5 17 25 2 2" xfId="36902" xr:uid="{00000000-0005-0000-0000-0000C28F0000}"/>
    <cellStyle name="Normal 5 17 25 2 3" xfId="36903" xr:uid="{00000000-0005-0000-0000-0000C38F0000}"/>
    <cellStyle name="Normal 5 17 25 2 4" xfId="36904" xr:uid="{00000000-0005-0000-0000-0000C48F0000}"/>
    <cellStyle name="Normal 5 17 25 2 5" xfId="36905" xr:uid="{00000000-0005-0000-0000-0000C58F0000}"/>
    <cellStyle name="Normal 5 17 25 2 6" xfId="36906" xr:uid="{00000000-0005-0000-0000-0000C68F0000}"/>
    <cellStyle name="Normal 5 17 25 2 7" xfId="36907" xr:uid="{00000000-0005-0000-0000-0000C78F0000}"/>
    <cellStyle name="Normal 5 17 25 2 8" xfId="36908" xr:uid="{00000000-0005-0000-0000-0000C88F0000}"/>
    <cellStyle name="Normal 5 17 25 2 9" xfId="36909" xr:uid="{00000000-0005-0000-0000-0000C98F0000}"/>
    <cellStyle name="Normal 5 17 25 3" xfId="36910" xr:uid="{00000000-0005-0000-0000-0000CA8F0000}"/>
    <cellStyle name="Normal 5 17 25 3 10" xfId="36911" xr:uid="{00000000-0005-0000-0000-0000CB8F0000}"/>
    <cellStyle name="Normal 5 17 25 3 2" xfId="36912" xr:uid="{00000000-0005-0000-0000-0000CC8F0000}"/>
    <cellStyle name="Normal 5 17 25 3 3" xfId="36913" xr:uid="{00000000-0005-0000-0000-0000CD8F0000}"/>
    <cellStyle name="Normal 5 17 25 3 4" xfId="36914" xr:uid="{00000000-0005-0000-0000-0000CE8F0000}"/>
    <cellStyle name="Normal 5 17 25 3 5" xfId="36915" xr:uid="{00000000-0005-0000-0000-0000CF8F0000}"/>
    <cellStyle name="Normal 5 17 25 3 6" xfId="36916" xr:uid="{00000000-0005-0000-0000-0000D08F0000}"/>
    <cellStyle name="Normal 5 17 25 3 7" xfId="36917" xr:uid="{00000000-0005-0000-0000-0000D18F0000}"/>
    <cellStyle name="Normal 5 17 25 3 8" xfId="36918" xr:uid="{00000000-0005-0000-0000-0000D28F0000}"/>
    <cellStyle name="Normal 5 17 25 3 9" xfId="36919" xr:uid="{00000000-0005-0000-0000-0000D38F0000}"/>
    <cellStyle name="Normal 5 17 25 4" xfId="36920" xr:uid="{00000000-0005-0000-0000-0000D48F0000}"/>
    <cellStyle name="Normal 5 17 25 4 10" xfId="36921" xr:uid="{00000000-0005-0000-0000-0000D58F0000}"/>
    <cellStyle name="Normal 5 17 25 4 2" xfId="36922" xr:uid="{00000000-0005-0000-0000-0000D68F0000}"/>
    <cellStyle name="Normal 5 17 25 4 3" xfId="36923" xr:uid="{00000000-0005-0000-0000-0000D78F0000}"/>
    <cellStyle name="Normal 5 17 25 4 4" xfId="36924" xr:uid="{00000000-0005-0000-0000-0000D88F0000}"/>
    <cellStyle name="Normal 5 17 25 4 5" xfId="36925" xr:uid="{00000000-0005-0000-0000-0000D98F0000}"/>
    <cellStyle name="Normal 5 17 25 4 6" xfId="36926" xr:uid="{00000000-0005-0000-0000-0000DA8F0000}"/>
    <cellStyle name="Normal 5 17 25 4 7" xfId="36927" xr:uid="{00000000-0005-0000-0000-0000DB8F0000}"/>
    <cellStyle name="Normal 5 17 25 4 8" xfId="36928" xr:uid="{00000000-0005-0000-0000-0000DC8F0000}"/>
    <cellStyle name="Normal 5 17 25 4 9" xfId="36929" xr:uid="{00000000-0005-0000-0000-0000DD8F0000}"/>
    <cellStyle name="Normal 5 17 25 5" xfId="36930" xr:uid="{00000000-0005-0000-0000-0000DE8F0000}"/>
    <cellStyle name="Normal 5 17 25 5 10" xfId="36931" xr:uid="{00000000-0005-0000-0000-0000DF8F0000}"/>
    <cellStyle name="Normal 5 17 25 5 2" xfId="36932" xr:uid="{00000000-0005-0000-0000-0000E08F0000}"/>
    <cellStyle name="Normal 5 17 25 5 3" xfId="36933" xr:uid="{00000000-0005-0000-0000-0000E18F0000}"/>
    <cellStyle name="Normal 5 17 25 5 4" xfId="36934" xr:uid="{00000000-0005-0000-0000-0000E28F0000}"/>
    <cellStyle name="Normal 5 17 25 5 5" xfId="36935" xr:uid="{00000000-0005-0000-0000-0000E38F0000}"/>
    <cellStyle name="Normal 5 17 25 5 6" xfId="36936" xr:uid="{00000000-0005-0000-0000-0000E48F0000}"/>
    <cellStyle name="Normal 5 17 25 5 7" xfId="36937" xr:uid="{00000000-0005-0000-0000-0000E58F0000}"/>
    <cellStyle name="Normal 5 17 25 5 8" xfId="36938" xr:uid="{00000000-0005-0000-0000-0000E68F0000}"/>
    <cellStyle name="Normal 5 17 25 5 9" xfId="36939" xr:uid="{00000000-0005-0000-0000-0000E78F0000}"/>
    <cellStyle name="Normal 5 17 25 6" xfId="36940" xr:uid="{00000000-0005-0000-0000-0000E88F0000}"/>
    <cellStyle name="Normal 5 17 25 7" xfId="36941" xr:uid="{00000000-0005-0000-0000-0000E98F0000}"/>
    <cellStyle name="Normal 5 17 25 8" xfId="36942" xr:uid="{00000000-0005-0000-0000-0000EA8F0000}"/>
    <cellStyle name="Normal 5 17 25 9" xfId="36943" xr:uid="{00000000-0005-0000-0000-0000EB8F0000}"/>
    <cellStyle name="Normal 5 17 26" xfId="36944" xr:uid="{00000000-0005-0000-0000-0000EC8F0000}"/>
    <cellStyle name="Normal 5 17 26 10" xfId="36945" xr:uid="{00000000-0005-0000-0000-0000ED8F0000}"/>
    <cellStyle name="Normal 5 17 26 11" xfId="36946" xr:uid="{00000000-0005-0000-0000-0000EE8F0000}"/>
    <cellStyle name="Normal 5 17 26 12" xfId="36947" xr:uid="{00000000-0005-0000-0000-0000EF8F0000}"/>
    <cellStyle name="Normal 5 17 26 13" xfId="36948" xr:uid="{00000000-0005-0000-0000-0000F08F0000}"/>
    <cellStyle name="Normal 5 17 26 14" xfId="36949" xr:uid="{00000000-0005-0000-0000-0000F18F0000}"/>
    <cellStyle name="Normal 5 17 26 2" xfId="36950" xr:uid="{00000000-0005-0000-0000-0000F28F0000}"/>
    <cellStyle name="Normal 5 17 26 2 10" xfId="36951" xr:uid="{00000000-0005-0000-0000-0000F38F0000}"/>
    <cellStyle name="Normal 5 17 26 2 2" xfId="36952" xr:uid="{00000000-0005-0000-0000-0000F48F0000}"/>
    <cellStyle name="Normal 5 17 26 2 3" xfId="36953" xr:uid="{00000000-0005-0000-0000-0000F58F0000}"/>
    <cellStyle name="Normal 5 17 26 2 4" xfId="36954" xr:uid="{00000000-0005-0000-0000-0000F68F0000}"/>
    <cellStyle name="Normal 5 17 26 2 5" xfId="36955" xr:uid="{00000000-0005-0000-0000-0000F78F0000}"/>
    <cellStyle name="Normal 5 17 26 2 6" xfId="36956" xr:uid="{00000000-0005-0000-0000-0000F88F0000}"/>
    <cellStyle name="Normal 5 17 26 2 7" xfId="36957" xr:uid="{00000000-0005-0000-0000-0000F98F0000}"/>
    <cellStyle name="Normal 5 17 26 2 8" xfId="36958" xr:uid="{00000000-0005-0000-0000-0000FA8F0000}"/>
    <cellStyle name="Normal 5 17 26 2 9" xfId="36959" xr:uid="{00000000-0005-0000-0000-0000FB8F0000}"/>
    <cellStyle name="Normal 5 17 26 3" xfId="36960" xr:uid="{00000000-0005-0000-0000-0000FC8F0000}"/>
    <cellStyle name="Normal 5 17 26 3 10" xfId="36961" xr:uid="{00000000-0005-0000-0000-0000FD8F0000}"/>
    <cellStyle name="Normal 5 17 26 3 2" xfId="36962" xr:uid="{00000000-0005-0000-0000-0000FE8F0000}"/>
    <cellStyle name="Normal 5 17 26 3 3" xfId="36963" xr:uid="{00000000-0005-0000-0000-0000FF8F0000}"/>
    <cellStyle name="Normal 5 17 26 3 4" xfId="36964" xr:uid="{00000000-0005-0000-0000-000000900000}"/>
    <cellStyle name="Normal 5 17 26 3 5" xfId="36965" xr:uid="{00000000-0005-0000-0000-000001900000}"/>
    <cellStyle name="Normal 5 17 26 3 6" xfId="36966" xr:uid="{00000000-0005-0000-0000-000002900000}"/>
    <cellStyle name="Normal 5 17 26 3 7" xfId="36967" xr:uid="{00000000-0005-0000-0000-000003900000}"/>
    <cellStyle name="Normal 5 17 26 3 8" xfId="36968" xr:uid="{00000000-0005-0000-0000-000004900000}"/>
    <cellStyle name="Normal 5 17 26 3 9" xfId="36969" xr:uid="{00000000-0005-0000-0000-000005900000}"/>
    <cellStyle name="Normal 5 17 26 4" xfId="36970" xr:uid="{00000000-0005-0000-0000-000006900000}"/>
    <cellStyle name="Normal 5 17 26 4 10" xfId="36971" xr:uid="{00000000-0005-0000-0000-000007900000}"/>
    <cellStyle name="Normal 5 17 26 4 2" xfId="36972" xr:uid="{00000000-0005-0000-0000-000008900000}"/>
    <cellStyle name="Normal 5 17 26 4 3" xfId="36973" xr:uid="{00000000-0005-0000-0000-000009900000}"/>
    <cellStyle name="Normal 5 17 26 4 4" xfId="36974" xr:uid="{00000000-0005-0000-0000-00000A900000}"/>
    <cellStyle name="Normal 5 17 26 4 5" xfId="36975" xr:uid="{00000000-0005-0000-0000-00000B900000}"/>
    <cellStyle name="Normal 5 17 26 4 6" xfId="36976" xr:uid="{00000000-0005-0000-0000-00000C900000}"/>
    <cellStyle name="Normal 5 17 26 4 7" xfId="36977" xr:uid="{00000000-0005-0000-0000-00000D900000}"/>
    <cellStyle name="Normal 5 17 26 4 8" xfId="36978" xr:uid="{00000000-0005-0000-0000-00000E900000}"/>
    <cellStyle name="Normal 5 17 26 4 9" xfId="36979" xr:uid="{00000000-0005-0000-0000-00000F900000}"/>
    <cellStyle name="Normal 5 17 26 5" xfId="36980" xr:uid="{00000000-0005-0000-0000-000010900000}"/>
    <cellStyle name="Normal 5 17 26 5 10" xfId="36981" xr:uid="{00000000-0005-0000-0000-000011900000}"/>
    <cellStyle name="Normal 5 17 26 5 2" xfId="36982" xr:uid="{00000000-0005-0000-0000-000012900000}"/>
    <cellStyle name="Normal 5 17 26 5 3" xfId="36983" xr:uid="{00000000-0005-0000-0000-000013900000}"/>
    <cellStyle name="Normal 5 17 26 5 4" xfId="36984" xr:uid="{00000000-0005-0000-0000-000014900000}"/>
    <cellStyle name="Normal 5 17 26 5 5" xfId="36985" xr:uid="{00000000-0005-0000-0000-000015900000}"/>
    <cellStyle name="Normal 5 17 26 5 6" xfId="36986" xr:uid="{00000000-0005-0000-0000-000016900000}"/>
    <cellStyle name="Normal 5 17 26 5 7" xfId="36987" xr:uid="{00000000-0005-0000-0000-000017900000}"/>
    <cellStyle name="Normal 5 17 26 5 8" xfId="36988" xr:uid="{00000000-0005-0000-0000-000018900000}"/>
    <cellStyle name="Normal 5 17 26 5 9" xfId="36989" xr:uid="{00000000-0005-0000-0000-000019900000}"/>
    <cellStyle name="Normal 5 17 26 6" xfId="36990" xr:uid="{00000000-0005-0000-0000-00001A900000}"/>
    <cellStyle name="Normal 5 17 26 7" xfId="36991" xr:uid="{00000000-0005-0000-0000-00001B900000}"/>
    <cellStyle name="Normal 5 17 26 8" xfId="36992" xr:uid="{00000000-0005-0000-0000-00001C900000}"/>
    <cellStyle name="Normal 5 17 26 9" xfId="36993" xr:uid="{00000000-0005-0000-0000-00001D900000}"/>
    <cellStyle name="Normal 5 17 27" xfId="36994" xr:uid="{00000000-0005-0000-0000-00001E900000}"/>
    <cellStyle name="Normal 5 17 27 10" xfId="36995" xr:uid="{00000000-0005-0000-0000-00001F900000}"/>
    <cellStyle name="Normal 5 17 27 11" xfId="36996" xr:uid="{00000000-0005-0000-0000-000020900000}"/>
    <cellStyle name="Normal 5 17 27 12" xfId="36997" xr:uid="{00000000-0005-0000-0000-000021900000}"/>
    <cellStyle name="Normal 5 17 27 13" xfId="36998" xr:uid="{00000000-0005-0000-0000-000022900000}"/>
    <cellStyle name="Normal 5 17 27 14" xfId="36999" xr:uid="{00000000-0005-0000-0000-000023900000}"/>
    <cellStyle name="Normal 5 17 27 2" xfId="37000" xr:uid="{00000000-0005-0000-0000-000024900000}"/>
    <cellStyle name="Normal 5 17 27 2 10" xfId="37001" xr:uid="{00000000-0005-0000-0000-000025900000}"/>
    <cellStyle name="Normal 5 17 27 2 2" xfId="37002" xr:uid="{00000000-0005-0000-0000-000026900000}"/>
    <cellStyle name="Normal 5 17 27 2 3" xfId="37003" xr:uid="{00000000-0005-0000-0000-000027900000}"/>
    <cellStyle name="Normal 5 17 27 2 4" xfId="37004" xr:uid="{00000000-0005-0000-0000-000028900000}"/>
    <cellStyle name="Normal 5 17 27 2 5" xfId="37005" xr:uid="{00000000-0005-0000-0000-000029900000}"/>
    <cellStyle name="Normal 5 17 27 2 6" xfId="37006" xr:uid="{00000000-0005-0000-0000-00002A900000}"/>
    <cellStyle name="Normal 5 17 27 2 7" xfId="37007" xr:uid="{00000000-0005-0000-0000-00002B900000}"/>
    <cellStyle name="Normal 5 17 27 2 8" xfId="37008" xr:uid="{00000000-0005-0000-0000-00002C900000}"/>
    <cellStyle name="Normal 5 17 27 2 9" xfId="37009" xr:uid="{00000000-0005-0000-0000-00002D900000}"/>
    <cellStyle name="Normal 5 17 27 3" xfId="37010" xr:uid="{00000000-0005-0000-0000-00002E900000}"/>
    <cellStyle name="Normal 5 17 27 3 10" xfId="37011" xr:uid="{00000000-0005-0000-0000-00002F900000}"/>
    <cellStyle name="Normal 5 17 27 3 2" xfId="37012" xr:uid="{00000000-0005-0000-0000-000030900000}"/>
    <cellStyle name="Normal 5 17 27 3 3" xfId="37013" xr:uid="{00000000-0005-0000-0000-000031900000}"/>
    <cellStyle name="Normal 5 17 27 3 4" xfId="37014" xr:uid="{00000000-0005-0000-0000-000032900000}"/>
    <cellStyle name="Normal 5 17 27 3 5" xfId="37015" xr:uid="{00000000-0005-0000-0000-000033900000}"/>
    <cellStyle name="Normal 5 17 27 3 6" xfId="37016" xr:uid="{00000000-0005-0000-0000-000034900000}"/>
    <cellStyle name="Normal 5 17 27 3 7" xfId="37017" xr:uid="{00000000-0005-0000-0000-000035900000}"/>
    <cellStyle name="Normal 5 17 27 3 8" xfId="37018" xr:uid="{00000000-0005-0000-0000-000036900000}"/>
    <cellStyle name="Normal 5 17 27 3 9" xfId="37019" xr:uid="{00000000-0005-0000-0000-000037900000}"/>
    <cellStyle name="Normal 5 17 27 4" xfId="37020" xr:uid="{00000000-0005-0000-0000-000038900000}"/>
    <cellStyle name="Normal 5 17 27 4 10" xfId="37021" xr:uid="{00000000-0005-0000-0000-000039900000}"/>
    <cellStyle name="Normal 5 17 27 4 2" xfId="37022" xr:uid="{00000000-0005-0000-0000-00003A900000}"/>
    <cellStyle name="Normal 5 17 27 4 3" xfId="37023" xr:uid="{00000000-0005-0000-0000-00003B900000}"/>
    <cellStyle name="Normal 5 17 27 4 4" xfId="37024" xr:uid="{00000000-0005-0000-0000-00003C900000}"/>
    <cellStyle name="Normal 5 17 27 4 5" xfId="37025" xr:uid="{00000000-0005-0000-0000-00003D900000}"/>
    <cellStyle name="Normal 5 17 27 4 6" xfId="37026" xr:uid="{00000000-0005-0000-0000-00003E900000}"/>
    <cellStyle name="Normal 5 17 27 4 7" xfId="37027" xr:uid="{00000000-0005-0000-0000-00003F900000}"/>
    <cellStyle name="Normal 5 17 27 4 8" xfId="37028" xr:uid="{00000000-0005-0000-0000-000040900000}"/>
    <cellStyle name="Normal 5 17 27 4 9" xfId="37029" xr:uid="{00000000-0005-0000-0000-000041900000}"/>
    <cellStyle name="Normal 5 17 27 5" xfId="37030" xr:uid="{00000000-0005-0000-0000-000042900000}"/>
    <cellStyle name="Normal 5 17 27 5 10" xfId="37031" xr:uid="{00000000-0005-0000-0000-000043900000}"/>
    <cellStyle name="Normal 5 17 27 5 2" xfId="37032" xr:uid="{00000000-0005-0000-0000-000044900000}"/>
    <cellStyle name="Normal 5 17 27 5 3" xfId="37033" xr:uid="{00000000-0005-0000-0000-000045900000}"/>
    <cellStyle name="Normal 5 17 27 5 4" xfId="37034" xr:uid="{00000000-0005-0000-0000-000046900000}"/>
    <cellStyle name="Normal 5 17 27 5 5" xfId="37035" xr:uid="{00000000-0005-0000-0000-000047900000}"/>
    <cellStyle name="Normal 5 17 27 5 6" xfId="37036" xr:uid="{00000000-0005-0000-0000-000048900000}"/>
    <cellStyle name="Normal 5 17 27 5 7" xfId="37037" xr:uid="{00000000-0005-0000-0000-000049900000}"/>
    <cellStyle name="Normal 5 17 27 5 8" xfId="37038" xr:uid="{00000000-0005-0000-0000-00004A900000}"/>
    <cellStyle name="Normal 5 17 27 5 9" xfId="37039" xr:uid="{00000000-0005-0000-0000-00004B900000}"/>
    <cellStyle name="Normal 5 17 27 6" xfId="37040" xr:uid="{00000000-0005-0000-0000-00004C900000}"/>
    <cellStyle name="Normal 5 17 27 7" xfId="37041" xr:uid="{00000000-0005-0000-0000-00004D900000}"/>
    <cellStyle name="Normal 5 17 27 8" xfId="37042" xr:uid="{00000000-0005-0000-0000-00004E900000}"/>
    <cellStyle name="Normal 5 17 27 9" xfId="37043" xr:uid="{00000000-0005-0000-0000-00004F900000}"/>
    <cellStyle name="Normal 5 17 28" xfId="37044" xr:uid="{00000000-0005-0000-0000-000050900000}"/>
    <cellStyle name="Normal 5 17 28 10" xfId="37045" xr:uid="{00000000-0005-0000-0000-000051900000}"/>
    <cellStyle name="Normal 5 17 28 11" xfId="37046" xr:uid="{00000000-0005-0000-0000-000052900000}"/>
    <cellStyle name="Normal 5 17 28 12" xfId="37047" xr:uid="{00000000-0005-0000-0000-000053900000}"/>
    <cellStyle name="Normal 5 17 28 13" xfId="37048" xr:uid="{00000000-0005-0000-0000-000054900000}"/>
    <cellStyle name="Normal 5 17 28 14" xfId="37049" xr:uid="{00000000-0005-0000-0000-000055900000}"/>
    <cellStyle name="Normal 5 17 28 2" xfId="37050" xr:uid="{00000000-0005-0000-0000-000056900000}"/>
    <cellStyle name="Normal 5 17 28 2 10" xfId="37051" xr:uid="{00000000-0005-0000-0000-000057900000}"/>
    <cellStyle name="Normal 5 17 28 2 2" xfId="37052" xr:uid="{00000000-0005-0000-0000-000058900000}"/>
    <cellStyle name="Normal 5 17 28 2 3" xfId="37053" xr:uid="{00000000-0005-0000-0000-000059900000}"/>
    <cellStyle name="Normal 5 17 28 2 4" xfId="37054" xr:uid="{00000000-0005-0000-0000-00005A900000}"/>
    <cellStyle name="Normal 5 17 28 2 5" xfId="37055" xr:uid="{00000000-0005-0000-0000-00005B900000}"/>
    <cellStyle name="Normal 5 17 28 2 6" xfId="37056" xr:uid="{00000000-0005-0000-0000-00005C900000}"/>
    <cellStyle name="Normal 5 17 28 2 7" xfId="37057" xr:uid="{00000000-0005-0000-0000-00005D900000}"/>
    <cellStyle name="Normal 5 17 28 2 8" xfId="37058" xr:uid="{00000000-0005-0000-0000-00005E900000}"/>
    <cellStyle name="Normal 5 17 28 2 9" xfId="37059" xr:uid="{00000000-0005-0000-0000-00005F900000}"/>
    <cellStyle name="Normal 5 17 28 3" xfId="37060" xr:uid="{00000000-0005-0000-0000-000060900000}"/>
    <cellStyle name="Normal 5 17 28 3 10" xfId="37061" xr:uid="{00000000-0005-0000-0000-000061900000}"/>
    <cellStyle name="Normal 5 17 28 3 2" xfId="37062" xr:uid="{00000000-0005-0000-0000-000062900000}"/>
    <cellStyle name="Normal 5 17 28 3 3" xfId="37063" xr:uid="{00000000-0005-0000-0000-000063900000}"/>
    <cellStyle name="Normal 5 17 28 3 4" xfId="37064" xr:uid="{00000000-0005-0000-0000-000064900000}"/>
    <cellStyle name="Normal 5 17 28 3 5" xfId="37065" xr:uid="{00000000-0005-0000-0000-000065900000}"/>
    <cellStyle name="Normal 5 17 28 3 6" xfId="37066" xr:uid="{00000000-0005-0000-0000-000066900000}"/>
    <cellStyle name="Normal 5 17 28 3 7" xfId="37067" xr:uid="{00000000-0005-0000-0000-000067900000}"/>
    <cellStyle name="Normal 5 17 28 3 8" xfId="37068" xr:uid="{00000000-0005-0000-0000-000068900000}"/>
    <cellStyle name="Normal 5 17 28 3 9" xfId="37069" xr:uid="{00000000-0005-0000-0000-000069900000}"/>
    <cellStyle name="Normal 5 17 28 4" xfId="37070" xr:uid="{00000000-0005-0000-0000-00006A900000}"/>
    <cellStyle name="Normal 5 17 28 4 10" xfId="37071" xr:uid="{00000000-0005-0000-0000-00006B900000}"/>
    <cellStyle name="Normal 5 17 28 4 2" xfId="37072" xr:uid="{00000000-0005-0000-0000-00006C900000}"/>
    <cellStyle name="Normal 5 17 28 4 3" xfId="37073" xr:uid="{00000000-0005-0000-0000-00006D900000}"/>
    <cellStyle name="Normal 5 17 28 4 4" xfId="37074" xr:uid="{00000000-0005-0000-0000-00006E900000}"/>
    <cellStyle name="Normal 5 17 28 4 5" xfId="37075" xr:uid="{00000000-0005-0000-0000-00006F900000}"/>
    <cellStyle name="Normal 5 17 28 4 6" xfId="37076" xr:uid="{00000000-0005-0000-0000-000070900000}"/>
    <cellStyle name="Normal 5 17 28 4 7" xfId="37077" xr:uid="{00000000-0005-0000-0000-000071900000}"/>
    <cellStyle name="Normal 5 17 28 4 8" xfId="37078" xr:uid="{00000000-0005-0000-0000-000072900000}"/>
    <cellStyle name="Normal 5 17 28 4 9" xfId="37079" xr:uid="{00000000-0005-0000-0000-000073900000}"/>
    <cellStyle name="Normal 5 17 28 5" xfId="37080" xr:uid="{00000000-0005-0000-0000-000074900000}"/>
    <cellStyle name="Normal 5 17 28 5 10" xfId="37081" xr:uid="{00000000-0005-0000-0000-000075900000}"/>
    <cellStyle name="Normal 5 17 28 5 2" xfId="37082" xr:uid="{00000000-0005-0000-0000-000076900000}"/>
    <cellStyle name="Normal 5 17 28 5 3" xfId="37083" xr:uid="{00000000-0005-0000-0000-000077900000}"/>
    <cellStyle name="Normal 5 17 28 5 4" xfId="37084" xr:uid="{00000000-0005-0000-0000-000078900000}"/>
    <cellStyle name="Normal 5 17 28 5 5" xfId="37085" xr:uid="{00000000-0005-0000-0000-000079900000}"/>
    <cellStyle name="Normal 5 17 28 5 6" xfId="37086" xr:uid="{00000000-0005-0000-0000-00007A900000}"/>
    <cellStyle name="Normal 5 17 28 5 7" xfId="37087" xr:uid="{00000000-0005-0000-0000-00007B900000}"/>
    <cellStyle name="Normal 5 17 28 5 8" xfId="37088" xr:uid="{00000000-0005-0000-0000-00007C900000}"/>
    <cellStyle name="Normal 5 17 28 5 9" xfId="37089" xr:uid="{00000000-0005-0000-0000-00007D900000}"/>
    <cellStyle name="Normal 5 17 28 6" xfId="37090" xr:uid="{00000000-0005-0000-0000-00007E900000}"/>
    <cellStyle name="Normal 5 17 28 7" xfId="37091" xr:uid="{00000000-0005-0000-0000-00007F900000}"/>
    <cellStyle name="Normal 5 17 28 8" xfId="37092" xr:uid="{00000000-0005-0000-0000-000080900000}"/>
    <cellStyle name="Normal 5 17 28 9" xfId="37093" xr:uid="{00000000-0005-0000-0000-000081900000}"/>
    <cellStyle name="Normal 5 17 29" xfId="37094" xr:uid="{00000000-0005-0000-0000-000082900000}"/>
    <cellStyle name="Normal 5 17 29 10" xfId="37095" xr:uid="{00000000-0005-0000-0000-000083900000}"/>
    <cellStyle name="Normal 5 17 29 11" xfId="37096" xr:uid="{00000000-0005-0000-0000-000084900000}"/>
    <cellStyle name="Normal 5 17 29 12" xfId="37097" xr:uid="{00000000-0005-0000-0000-000085900000}"/>
    <cellStyle name="Normal 5 17 29 13" xfId="37098" xr:uid="{00000000-0005-0000-0000-000086900000}"/>
    <cellStyle name="Normal 5 17 29 14" xfId="37099" xr:uid="{00000000-0005-0000-0000-000087900000}"/>
    <cellStyle name="Normal 5 17 29 2" xfId="37100" xr:uid="{00000000-0005-0000-0000-000088900000}"/>
    <cellStyle name="Normal 5 17 29 2 10" xfId="37101" xr:uid="{00000000-0005-0000-0000-000089900000}"/>
    <cellStyle name="Normal 5 17 29 2 2" xfId="37102" xr:uid="{00000000-0005-0000-0000-00008A900000}"/>
    <cellStyle name="Normal 5 17 29 2 3" xfId="37103" xr:uid="{00000000-0005-0000-0000-00008B900000}"/>
    <cellStyle name="Normal 5 17 29 2 4" xfId="37104" xr:uid="{00000000-0005-0000-0000-00008C900000}"/>
    <cellStyle name="Normal 5 17 29 2 5" xfId="37105" xr:uid="{00000000-0005-0000-0000-00008D900000}"/>
    <cellStyle name="Normal 5 17 29 2 6" xfId="37106" xr:uid="{00000000-0005-0000-0000-00008E900000}"/>
    <cellStyle name="Normal 5 17 29 2 7" xfId="37107" xr:uid="{00000000-0005-0000-0000-00008F900000}"/>
    <cellStyle name="Normal 5 17 29 2 8" xfId="37108" xr:uid="{00000000-0005-0000-0000-000090900000}"/>
    <cellStyle name="Normal 5 17 29 2 9" xfId="37109" xr:uid="{00000000-0005-0000-0000-000091900000}"/>
    <cellStyle name="Normal 5 17 29 3" xfId="37110" xr:uid="{00000000-0005-0000-0000-000092900000}"/>
    <cellStyle name="Normal 5 17 29 3 10" xfId="37111" xr:uid="{00000000-0005-0000-0000-000093900000}"/>
    <cellStyle name="Normal 5 17 29 3 2" xfId="37112" xr:uid="{00000000-0005-0000-0000-000094900000}"/>
    <cellStyle name="Normal 5 17 29 3 3" xfId="37113" xr:uid="{00000000-0005-0000-0000-000095900000}"/>
    <cellStyle name="Normal 5 17 29 3 4" xfId="37114" xr:uid="{00000000-0005-0000-0000-000096900000}"/>
    <cellStyle name="Normal 5 17 29 3 5" xfId="37115" xr:uid="{00000000-0005-0000-0000-000097900000}"/>
    <cellStyle name="Normal 5 17 29 3 6" xfId="37116" xr:uid="{00000000-0005-0000-0000-000098900000}"/>
    <cellStyle name="Normal 5 17 29 3 7" xfId="37117" xr:uid="{00000000-0005-0000-0000-000099900000}"/>
    <cellStyle name="Normal 5 17 29 3 8" xfId="37118" xr:uid="{00000000-0005-0000-0000-00009A900000}"/>
    <cellStyle name="Normal 5 17 29 3 9" xfId="37119" xr:uid="{00000000-0005-0000-0000-00009B900000}"/>
    <cellStyle name="Normal 5 17 29 4" xfId="37120" xr:uid="{00000000-0005-0000-0000-00009C900000}"/>
    <cellStyle name="Normal 5 17 29 4 10" xfId="37121" xr:uid="{00000000-0005-0000-0000-00009D900000}"/>
    <cellStyle name="Normal 5 17 29 4 2" xfId="37122" xr:uid="{00000000-0005-0000-0000-00009E900000}"/>
    <cellStyle name="Normal 5 17 29 4 3" xfId="37123" xr:uid="{00000000-0005-0000-0000-00009F900000}"/>
    <cellStyle name="Normal 5 17 29 4 4" xfId="37124" xr:uid="{00000000-0005-0000-0000-0000A0900000}"/>
    <cellStyle name="Normal 5 17 29 4 5" xfId="37125" xr:uid="{00000000-0005-0000-0000-0000A1900000}"/>
    <cellStyle name="Normal 5 17 29 4 6" xfId="37126" xr:uid="{00000000-0005-0000-0000-0000A2900000}"/>
    <cellStyle name="Normal 5 17 29 4 7" xfId="37127" xr:uid="{00000000-0005-0000-0000-0000A3900000}"/>
    <cellStyle name="Normal 5 17 29 4 8" xfId="37128" xr:uid="{00000000-0005-0000-0000-0000A4900000}"/>
    <cellStyle name="Normal 5 17 29 4 9" xfId="37129" xr:uid="{00000000-0005-0000-0000-0000A5900000}"/>
    <cellStyle name="Normal 5 17 29 5" xfId="37130" xr:uid="{00000000-0005-0000-0000-0000A6900000}"/>
    <cellStyle name="Normal 5 17 29 5 10" xfId="37131" xr:uid="{00000000-0005-0000-0000-0000A7900000}"/>
    <cellStyle name="Normal 5 17 29 5 2" xfId="37132" xr:uid="{00000000-0005-0000-0000-0000A8900000}"/>
    <cellStyle name="Normal 5 17 29 5 3" xfId="37133" xr:uid="{00000000-0005-0000-0000-0000A9900000}"/>
    <cellStyle name="Normal 5 17 29 5 4" xfId="37134" xr:uid="{00000000-0005-0000-0000-0000AA900000}"/>
    <cellStyle name="Normal 5 17 29 5 5" xfId="37135" xr:uid="{00000000-0005-0000-0000-0000AB900000}"/>
    <cellStyle name="Normal 5 17 29 5 6" xfId="37136" xr:uid="{00000000-0005-0000-0000-0000AC900000}"/>
    <cellStyle name="Normal 5 17 29 5 7" xfId="37137" xr:uid="{00000000-0005-0000-0000-0000AD900000}"/>
    <cellStyle name="Normal 5 17 29 5 8" xfId="37138" xr:uid="{00000000-0005-0000-0000-0000AE900000}"/>
    <cellStyle name="Normal 5 17 29 5 9" xfId="37139" xr:uid="{00000000-0005-0000-0000-0000AF900000}"/>
    <cellStyle name="Normal 5 17 29 6" xfId="37140" xr:uid="{00000000-0005-0000-0000-0000B0900000}"/>
    <cellStyle name="Normal 5 17 29 7" xfId="37141" xr:uid="{00000000-0005-0000-0000-0000B1900000}"/>
    <cellStyle name="Normal 5 17 29 8" xfId="37142" xr:uid="{00000000-0005-0000-0000-0000B2900000}"/>
    <cellStyle name="Normal 5 17 29 9" xfId="37143" xr:uid="{00000000-0005-0000-0000-0000B3900000}"/>
    <cellStyle name="Normal 5 17 3" xfId="37144" xr:uid="{00000000-0005-0000-0000-0000B4900000}"/>
    <cellStyle name="Normal 5 17 3 10" xfId="37145" xr:uid="{00000000-0005-0000-0000-0000B5900000}"/>
    <cellStyle name="Normal 5 17 3 11" xfId="37146" xr:uid="{00000000-0005-0000-0000-0000B6900000}"/>
    <cellStyle name="Normal 5 17 3 12" xfId="37147" xr:uid="{00000000-0005-0000-0000-0000B7900000}"/>
    <cellStyle name="Normal 5 17 3 13" xfId="37148" xr:uid="{00000000-0005-0000-0000-0000B8900000}"/>
    <cellStyle name="Normal 5 17 3 14" xfId="37149" xr:uid="{00000000-0005-0000-0000-0000B9900000}"/>
    <cellStyle name="Normal 5 17 3 2" xfId="37150" xr:uid="{00000000-0005-0000-0000-0000BA900000}"/>
    <cellStyle name="Normal 5 17 3 2 10" xfId="37151" xr:uid="{00000000-0005-0000-0000-0000BB900000}"/>
    <cellStyle name="Normal 5 17 3 2 2" xfId="37152" xr:uid="{00000000-0005-0000-0000-0000BC900000}"/>
    <cellStyle name="Normal 5 17 3 2 3" xfId="37153" xr:uid="{00000000-0005-0000-0000-0000BD900000}"/>
    <cellStyle name="Normal 5 17 3 2 4" xfId="37154" xr:uid="{00000000-0005-0000-0000-0000BE900000}"/>
    <cellStyle name="Normal 5 17 3 2 5" xfId="37155" xr:uid="{00000000-0005-0000-0000-0000BF900000}"/>
    <cellStyle name="Normal 5 17 3 2 6" xfId="37156" xr:uid="{00000000-0005-0000-0000-0000C0900000}"/>
    <cellStyle name="Normal 5 17 3 2 7" xfId="37157" xr:uid="{00000000-0005-0000-0000-0000C1900000}"/>
    <cellStyle name="Normal 5 17 3 2 8" xfId="37158" xr:uid="{00000000-0005-0000-0000-0000C2900000}"/>
    <cellStyle name="Normal 5 17 3 2 9" xfId="37159" xr:uid="{00000000-0005-0000-0000-0000C3900000}"/>
    <cellStyle name="Normal 5 17 3 3" xfId="37160" xr:uid="{00000000-0005-0000-0000-0000C4900000}"/>
    <cellStyle name="Normal 5 17 3 3 10" xfId="37161" xr:uid="{00000000-0005-0000-0000-0000C5900000}"/>
    <cellStyle name="Normal 5 17 3 3 2" xfId="37162" xr:uid="{00000000-0005-0000-0000-0000C6900000}"/>
    <cellStyle name="Normal 5 17 3 3 3" xfId="37163" xr:uid="{00000000-0005-0000-0000-0000C7900000}"/>
    <cellStyle name="Normal 5 17 3 3 4" xfId="37164" xr:uid="{00000000-0005-0000-0000-0000C8900000}"/>
    <cellStyle name="Normal 5 17 3 3 5" xfId="37165" xr:uid="{00000000-0005-0000-0000-0000C9900000}"/>
    <cellStyle name="Normal 5 17 3 3 6" xfId="37166" xr:uid="{00000000-0005-0000-0000-0000CA900000}"/>
    <cellStyle name="Normal 5 17 3 3 7" xfId="37167" xr:uid="{00000000-0005-0000-0000-0000CB900000}"/>
    <cellStyle name="Normal 5 17 3 3 8" xfId="37168" xr:uid="{00000000-0005-0000-0000-0000CC900000}"/>
    <cellStyle name="Normal 5 17 3 3 9" xfId="37169" xr:uid="{00000000-0005-0000-0000-0000CD900000}"/>
    <cellStyle name="Normal 5 17 3 4" xfId="37170" xr:uid="{00000000-0005-0000-0000-0000CE900000}"/>
    <cellStyle name="Normal 5 17 3 4 10" xfId="37171" xr:uid="{00000000-0005-0000-0000-0000CF900000}"/>
    <cellStyle name="Normal 5 17 3 4 2" xfId="37172" xr:uid="{00000000-0005-0000-0000-0000D0900000}"/>
    <cellStyle name="Normal 5 17 3 4 3" xfId="37173" xr:uid="{00000000-0005-0000-0000-0000D1900000}"/>
    <cellStyle name="Normal 5 17 3 4 4" xfId="37174" xr:uid="{00000000-0005-0000-0000-0000D2900000}"/>
    <cellStyle name="Normal 5 17 3 4 5" xfId="37175" xr:uid="{00000000-0005-0000-0000-0000D3900000}"/>
    <cellStyle name="Normal 5 17 3 4 6" xfId="37176" xr:uid="{00000000-0005-0000-0000-0000D4900000}"/>
    <cellStyle name="Normal 5 17 3 4 7" xfId="37177" xr:uid="{00000000-0005-0000-0000-0000D5900000}"/>
    <cellStyle name="Normal 5 17 3 4 8" xfId="37178" xr:uid="{00000000-0005-0000-0000-0000D6900000}"/>
    <cellStyle name="Normal 5 17 3 4 9" xfId="37179" xr:uid="{00000000-0005-0000-0000-0000D7900000}"/>
    <cellStyle name="Normal 5 17 3 5" xfId="37180" xr:uid="{00000000-0005-0000-0000-0000D8900000}"/>
    <cellStyle name="Normal 5 17 3 5 10" xfId="37181" xr:uid="{00000000-0005-0000-0000-0000D9900000}"/>
    <cellStyle name="Normal 5 17 3 5 2" xfId="37182" xr:uid="{00000000-0005-0000-0000-0000DA900000}"/>
    <cellStyle name="Normal 5 17 3 5 3" xfId="37183" xr:uid="{00000000-0005-0000-0000-0000DB900000}"/>
    <cellStyle name="Normal 5 17 3 5 4" xfId="37184" xr:uid="{00000000-0005-0000-0000-0000DC900000}"/>
    <cellStyle name="Normal 5 17 3 5 5" xfId="37185" xr:uid="{00000000-0005-0000-0000-0000DD900000}"/>
    <cellStyle name="Normal 5 17 3 5 6" xfId="37186" xr:uid="{00000000-0005-0000-0000-0000DE900000}"/>
    <cellStyle name="Normal 5 17 3 5 7" xfId="37187" xr:uid="{00000000-0005-0000-0000-0000DF900000}"/>
    <cellStyle name="Normal 5 17 3 5 8" xfId="37188" xr:uid="{00000000-0005-0000-0000-0000E0900000}"/>
    <cellStyle name="Normal 5 17 3 5 9" xfId="37189" xr:uid="{00000000-0005-0000-0000-0000E1900000}"/>
    <cellStyle name="Normal 5 17 3 6" xfId="37190" xr:uid="{00000000-0005-0000-0000-0000E2900000}"/>
    <cellStyle name="Normal 5 17 3 7" xfId="37191" xr:uid="{00000000-0005-0000-0000-0000E3900000}"/>
    <cellStyle name="Normal 5 17 3 8" xfId="37192" xr:uid="{00000000-0005-0000-0000-0000E4900000}"/>
    <cellStyle name="Normal 5 17 3 9" xfId="37193" xr:uid="{00000000-0005-0000-0000-0000E5900000}"/>
    <cellStyle name="Normal 5 17 30" xfId="37194" xr:uid="{00000000-0005-0000-0000-0000E6900000}"/>
    <cellStyle name="Normal 5 17 30 10" xfId="37195" xr:uid="{00000000-0005-0000-0000-0000E7900000}"/>
    <cellStyle name="Normal 5 17 30 11" xfId="37196" xr:uid="{00000000-0005-0000-0000-0000E8900000}"/>
    <cellStyle name="Normal 5 17 30 12" xfId="37197" xr:uid="{00000000-0005-0000-0000-0000E9900000}"/>
    <cellStyle name="Normal 5 17 30 13" xfId="37198" xr:uid="{00000000-0005-0000-0000-0000EA900000}"/>
    <cellStyle name="Normal 5 17 30 14" xfId="37199" xr:uid="{00000000-0005-0000-0000-0000EB900000}"/>
    <cellStyle name="Normal 5 17 30 2" xfId="37200" xr:uid="{00000000-0005-0000-0000-0000EC900000}"/>
    <cellStyle name="Normal 5 17 30 2 10" xfId="37201" xr:uid="{00000000-0005-0000-0000-0000ED900000}"/>
    <cellStyle name="Normal 5 17 30 2 2" xfId="37202" xr:uid="{00000000-0005-0000-0000-0000EE900000}"/>
    <cellStyle name="Normal 5 17 30 2 3" xfId="37203" xr:uid="{00000000-0005-0000-0000-0000EF900000}"/>
    <cellStyle name="Normal 5 17 30 2 4" xfId="37204" xr:uid="{00000000-0005-0000-0000-0000F0900000}"/>
    <cellStyle name="Normal 5 17 30 2 5" xfId="37205" xr:uid="{00000000-0005-0000-0000-0000F1900000}"/>
    <cellStyle name="Normal 5 17 30 2 6" xfId="37206" xr:uid="{00000000-0005-0000-0000-0000F2900000}"/>
    <cellStyle name="Normal 5 17 30 2 7" xfId="37207" xr:uid="{00000000-0005-0000-0000-0000F3900000}"/>
    <cellStyle name="Normal 5 17 30 2 8" xfId="37208" xr:uid="{00000000-0005-0000-0000-0000F4900000}"/>
    <cellStyle name="Normal 5 17 30 2 9" xfId="37209" xr:uid="{00000000-0005-0000-0000-0000F5900000}"/>
    <cellStyle name="Normal 5 17 30 3" xfId="37210" xr:uid="{00000000-0005-0000-0000-0000F6900000}"/>
    <cellStyle name="Normal 5 17 30 3 10" xfId="37211" xr:uid="{00000000-0005-0000-0000-0000F7900000}"/>
    <cellStyle name="Normal 5 17 30 3 2" xfId="37212" xr:uid="{00000000-0005-0000-0000-0000F8900000}"/>
    <cellStyle name="Normal 5 17 30 3 3" xfId="37213" xr:uid="{00000000-0005-0000-0000-0000F9900000}"/>
    <cellStyle name="Normal 5 17 30 3 4" xfId="37214" xr:uid="{00000000-0005-0000-0000-0000FA900000}"/>
    <cellStyle name="Normal 5 17 30 3 5" xfId="37215" xr:uid="{00000000-0005-0000-0000-0000FB900000}"/>
    <cellStyle name="Normal 5 17 30 3 6" xfId="37216" xr:uid="{00000000-0005-0000-0000-0000FC900000}"/>
    <cellStyle name="Normal 5 17 30 3 7" xfId="37217" xr:uid="{00000000-0005-0000-0000-0000FD900000}"/>
    <cellStyle name="Normal 5 17 30 3 8" xfId="37218" xr:uid="{00000000-0005-0000-0000-0000FE900000}"/>
    <cellStyle name="Normal 5 17 30 3 9" xfId="37219" xr:uid="{00000000-0005-0000-0000-0000FF900000}"/>
    <cellStyle name="Normal 5 17 30 4" xfId="37220" xr:uid="{00000000-0005-0000-0000-000000910000}"/>
    <cellStyle name="Normal 5 17 30 4 10" xfId="37221" xr:uid="{00000000-0005-0000-0000-000001910000}"/>
    <cellStyle name="Normal 5 17 30 4 2" xfId="37222" xr:uid="{00000000-0005-0000-0000-000002910000}"/>
    <cellStyle name="Normal 5 17 30 4 3" xfId="37223" xr:uid="{00000000-0005-0000-0000-000003910000}"/>
    <cellStyle name="Normal 5 17 30 4 4" xfId="37224" xr:uid="{00000000-0005-0000-0000-000004910000}"/>
    <cellStyle name="Normal 5 17 30 4 5" xfId="37225" xr:uid="{00000000-0005-0000-0000-000005910000}"/>
    <cellStyle name="Normal 5 17 30 4 6" xfId="37226" xr:uid="{00000000-0005-0000-0000-000006910000}"/>
    <cellStyle name="Normal 5 17 30 4 7" xfId="37227" xr:uid="{00000000-0005-0000-0000-000007910000}"/>
    <cellStyle name="Normal 5 17 30 4 8" xfId="37228" xr:uid="{00000000-0005-0000-0000-000008910000}"/>
    <cellStyle name="Normal 5 17 30 4 9" xfId="37229" xr:uid="{00000000-0005-0000-0000-000009910000}"/>
    <cellStyle name="Normal 5 17 30 5" xfId="37230" xr:uid="{00000000-0005-0000-0000-00000A910000}"/>
    <cellStyle name="Normal 5 17 30 5 10" xfId="37231" xr:uid="{00000000-0005-0000-0000-00000B910000}"/>
    <cellStyle name="Normal 5 17 30 5 2" xfId="37232" xr:uid="{00000000-0005-0000-0000-00000C910000}"/>
    <cellStyle name="Normal 5 17 30 5 3" xfId="37233" xr:uid="{00000000-0005-0000-0000-00000D910000}"/>
    <cellStyle name="Normal 5 17 30 5 4" xfId="37234" xr:uid="{00000000-0005-0000-0000-00000E910000}"/>
    <cellStyle name="Normal 5 17 30 5 5" xfId="37235" xr:uid="{00000000-0005-0000-0000-00000F910000}"/>
    <cellStyle name="Normal 5 17 30 5 6" xfId="37236" xr:uid="{00000000-0005-0000-0000-000010910000}"/>
    <cellStyle name="Normal 5 17 30 5 7" xfId="37237" xr:uid="{00000000-0005-0000-0000-000011910000}"/>
    <cellStyle name="Normal 5 17 30 5 8" xfId="37238" xr:uid="{00000000-0005-0000-0000-000012910000}"/>
    <cellStyle name="Normal 5 17 30 5 9" xfId="37239" xr:uid="{00000000-0005-0000-0000-000013910000}"/>
    <cellStyle name="Normal 5 17 30 6" xfId="37240" xr:uid="{00000000-0005-0000-0000-000014910000}"/>
    <cellStyle name="Normal 5 17 30 7" xfId="37241" xr:uid="{00000000-0005-0000-0000-000015910000}"/>
    <cellStyle name="Normal 5 17 30 8" xfId="37242" xr:uid="{00000000-0005-0000-0000-000016910000}"/>
    <cellStyle name="Normal 5 17 30 9" xfId="37243" xr:uid="{00000000-0005-0000-0000-000017910000}"/>
    <cellStyle name="Normal 5 17 31" xfId="37244" xr:uid="{00000000-0005-0000-0000-000018910000}"/>
    <cellStyle name="Normal 5 17 31 10" xfId="37245" xr:uid="{00000000-0005-0000-0000-000019910000}"/>
    <cellStyle name="Normal 5 17 31 11" xfId="37246" xr:uid="{00000000-0005-0000-0000-00001A910000}"/>
    <cellStyle name="Normal 5 17 31 12" xfId="37247" xr:uid="{00000000-0005-0000-0000-00001B910000}"/>
    <cellStyle name="Normal 5 17 31 13" xfId="37248" xr:uid="{00000000-0005-0000-0000-00001C910000}"/>
    <cellStyle name="Normal 5 17 31 14" xfId="37249" xr:uid="{00000000-0005-0000-0000-00001D910000}"/>
    <cellStyle name="Normal 5 17 31 2" xfId="37250" xr:uid="{00000000-0005-0000-0000-00001E910000}"/>
    <cellStyle name="Normal 5 17 31 2 10" xfId="37251" xr:uid="{00000000-0005-0000-0000-00001F910000}"/>
    <cellStyle name="Normal 5 17 31 2 2" xfId="37252" xr:uid="{00000000-0005-0000-0000-000020910000}"/>
    <cellStyle name="Normal 5 17 31 2 3" xfId="37253" xr:uid="{00000000-0005-0000-0000-000021910000}"/>
    <cellStyle name="Normal 5 17 31 2 4" xfId="37254" xr:uid="{00000000-0005-0000-0000-000022910000}"/>
    <cellStyle name="Normal 5 17 31 2 5" xfId="37255" xr:uid="{00000000-0005-0000-0000-000023910000}"/>
    <cellStyle name="Normal 5 17 31 2 6" xfId="37256" xr:uid="{00000000-0005-0000-0000-000024910000}"/>
    <cellStyle name="Normal 5 17 31 2 7" xfId="37257" xr:uid="{00000000-0005-0000-0000-000025910000}"/>
    <cellStyle name="Normal 5 17 31 2 8" xfId="37258" xr:uid="{00000000-0005-0000-0000-000026910000}"/>
    <cellStyle name="Normal 5 17 31 2 9" xfId="37259" xr:uid="{00000000-0005-0000-0000-000027910000}"/>
    <cellStyle name="Normal 5 17 31 3" xfId="37260" xr:uid="{00000000-0005-0000-0000-000028910000}"/>
    <cellStyle name="Normal 5 17 31 3 10" xfId="37261" xr:uid="{00000000-0005-0000-0000-000029910000}"/>
    <cellStyle name="Normal 5 17 31 3 2" xfId="37262" xr:uid="{00000000-0005-0000-0000-00002A910000}"/>
    <cellStyle name="Normal 5 17 31 3 3" xfId="37263" xr:uid="{00000000-0005-0000-0000-00002B910000}"/>
    <cellStyle name="Normal 5 17 31 3 4" xfId="37264" xr:uid="{00000000-0005-0000-0000-00002C910000}"/>
    <cellStyle name="Normal 5 17 31 3 5" xfId="37265" xr:uid="{00000000-0005-0000-0000-00002D910000}"/>
    <cellStyle name="Normal 5 17 31 3 6" xfId="37266" xr:uid="{00000000-0005-0000-0000-00002E910000}"/>
    <cellStyle name="Normal 5 17 31 3 7" xfId="37267" xr:uid="{00000000-0005-0000-0000-00002F910000}"/>
    <cellStyle name="Normal 5 17 31 3 8" xfId="37268" xr:uid="{00000000-0005-0000-0000-000030910000}"/>
    <cellStyle name="Normal 5 17 31 3 9" xfId="37269" xr:uid="{00000000-0005-0000-0000-000031910000}"/>
    <cellStyle name="Normal 5 17 31 4" xfId="37270" xr:uid="{00000000-0005-0000-0000-000032910000}"/>
    <cellStyle name="Normal 5 17 31 4 10" xfId="37271" xr:uid="{00000000-0005-0000-0000-000033910000}"/>
    <cellStyle name="Normal 5 17 31 4 2" xfId="37272" xr:uid="{00000000-0005-0000-0000-000034910000}"/>
    <cellStyle name="Normal 5 17 31 4 3" xfId="37273" xr:uid="{00000000-0005-0000-0000-000035910000}"/>
    <cellStyle name="Normal 5 17 31 4 4" xfId="37274" xr:uid="{00000000-0005-0000-0000-000036910000}"/>
    <cellStyle name="Normal 5 17 31 4 5" xfId="37275" xr:uid="{00000000-0005-0000-0000-000037910000}"/>
    <cellStyle name="Normal 5 17 31 4 6" xfId="37276" xr:uid="{00000000-0005-0000-0000-000038910000}"/>
    <cellStyle name="Normal 5 17 31 4 7" xfId="37277" xr:uid="{00000000-0005-0000-0000-000039910000}"/>
    <cellStyle name="Normal 5 17 31 4 8" xfId="37278" xr:uid="{00000000-0005-0000-0000-00003A910000}"/>
    <cellStyle name="Normal 5 17 31 4 9" xfId="37279" xr:uid="{00000000-0005-0000-0000-00003B910000}"/>
    <cellStyle name="Normal 5 17 31 5" xfId="37280" xr:uid="{00000000-0005-0000-0000-00003C910000}"/>
    <cellStyle name="Normal 5 17 31 5 10" xfId="37281" xr:uid="{00000000-0005-0000-0000-00003D910000}"/>
    <cellStyle name="Normal 5 17 31 5 2" xfId="37282" xr:uid="{00000000-0005-0000-0000-00003E910000}"/>
    <cellStyle name="Normal 5 17 31 5 3" xfId="37283" xr:uid="{00000000-0005-0000-0000-00003F910000}"/>
    <cellStyle name="Normal 5 17 31 5 4" xfId="37284" xr:uid="{00000000-0005-0000-0000-000040910000}"/>
    <cellStyle name="Normal 5 17 31 5 5" xfId="37285" xr:uid="{00000000-0005-0000-0000-000041910000}"/>
    <cellStyle name="Normal 5 17 31 5 6" xfId="37286" xr:uid="{00000000-0005-0000-0000-000042910000}"/>
    <cellStyle name="Normal 5 17 31 5 7" xfId="37287" xr:uid="{00000000-0005-0000-0000-000043910000}"/>
    <cellStyle name="Normal 5 17 31 5 8" xfId="37288" xr:uid="{00000000-0005-0000-0000-000044910000}"/>
    <cellStyle name="Normal 5 17 31 5 9" xfId="37289" xr:uid="{00000000-0005-0000-0000-000045910000}"/>
    <cellStyle name="Normal 5 17 31 6" xfId="37290" xr:uid="{00000000-0005-0000-0000-000046910000}"/>
    <cellStyle name="Normal 5 17 31 7" xfId="37291" xr:uid="{00000000-0005-0000-0000-000047910000}"/>
    <cellStyle name="Normal 5 17 31 8" xfId="37292" xr:uid="{00000000-0005-0000-0000-000048910000}"/>
    <cellStyle name="Normal 5 17 31 9" xfId="37293" xr:uid="{00000000-0005-0000-0000-000049910000}"/>
    <cellStyle name="Normal 5 17 32" xfId="37294" xr:uid="{00000000-0005-0000-0000-00004A910000}"/>
    <cellStyle name="Normal 5 17 32 10" xfId="37295" xr:uid="{00000000-0005-0000-0000-00004B910000}"/>
    <cellStyle name="Normal 5 17 32 11" xfId="37296" xr:uid="{00000000-0005-0000-0000-00004C910000}"/>
    <cellStyle name="Normal 5 17 32 12" xfId="37297" xr:uid="{00000000-0005-0000-0000-00004D910000}"/>
    <cellStyle name="Normal 5 17 32 13" xfId="37298" xr:uid="{00000000-0005-0000-0000-00004E910000}"/>
    <cellStyle name="Normal 5 17 32 14" xfId="37299" xr:uid="{00000000-0005-0000-0000-00004F910000}"/>
    <cellStyle name="Normal 5 17 32 2" xfId="37300" xr:uid="{00000000-0005-0000-0000-000050910000}"/>
    <cellStyle name="Normal 5 17 32 2 10" xfId="37301" xr:uid="{00000000-0005-0000-0000-000051910000}"/>
    <cellStyle name="Normal 5 17 32 2 2" xfId="37302" xr:uid="{00000000-0005-0000-0000-000052910000}"/>
    <cellStyle name="Normal 5 17 32 2 3" xfId="37303" xr:uid="{00000000-0005-0000-0000-000053910000}"/>
    <cellStyle name="Normal 5 17 32 2 4" xfId="37304" xr:uid="{00000000-0005-0000-0000-000054910000}"/>
    <cellStyle name="Normal 5 17 32 2 5" xfId="37305" xr:uid="{00000000-0005-0000-0000-000055910000}"/>
    <cellStyle name="Normal 5 17 32 2 6" xfId="37306" xr:uid="{00000000-0005-0000-0000-000056910000}"/>
    <cellStyle name="Normal 5 17 32 2 7" xfId="37307" xr:uid="{00000000-0005-0000-0000-000057910000}"/>
    <cellStyle name="Normal 5 17 32 2 8" xfId="37308" xr:uid="{00000000-0005-0000-0000-000058910000}"/>
    <cellStyle name="Normal 5 17 32 2 9" xfId="37309" xr:uid="{00000000-0005-0000-0000-000059910000}"/>
    <cellStyle name="Normal 5 17 32 3" xfId="37310" xr:uid="{00000000-0005-0000-0000-00005A910000}"/>
    <cellStyle name="Normal 5 17 32 3 10" xfId="37311" xr:uid="{00000000-0005-0000-0000-00005B910000}"/>
    <cellStyle name="Normal 5 17 32 3 2" xfId="37312" xr:uid="{00000000-0005-0000-0000-00005C910000}"/>
    <cellStyle name="Normal 5 17 32 3 3" xfId="37313" xr:uid="{00000000-0005-0000-0000-00005D910000}"/>
    <cellStyle name="Normal 5 17 32 3 4" xfId="37314" xr:uid="{00000000-0005-0000-0000-00005E910000}"/>
    <cellStyle name="Normal 5 17 32 3 5" xfId="37315" xr:uid="{00000000-0005-0000-0000-00005F910000}"/>
    <cellStyle name="Normal 5 17 32 3 6" xfId="37316" xr:uid="{00000000-0005-0000-0000-000060910000}"/>
    <cellStyle name="Normal 5 17 32 3 7" xfId="37317" xr:uid="{00000000-0005-0000-0000-000061910000}"/>
    <cellStyle name="Normal 5 17 32 3 8" xfId="37318" xr:uid="{00000000-0005-0000-0000-000062910000}"/>
    <cellStyle name="Normal 5 17 32 3 9" xfId="37319" xr:uid="{00000000-0005-0000-0000-000063910000}"/>
    <cellStyle name="Normal 5 17 32 4" xfId="37320" xr:uid="{00000000-0005-0000-0000-000064910000}"/>
    <cellStyle name="Normal 5 17 32 4 10" xfId="37321" xr:uid="{00000000-0005-0000-0000-000065910000}"/>
    <cellStyle name="Normal 5 17 32 4 2" xfId="37322" xr:uid="{00000000-0005-0000-0000-000066910000}"/>
    <cellStyle name="Normal 5 17 32 4 3" xfId="37323" xr:uid="{00000000-0005-0000-0000-000067910000}"/>
    <cellStyle name="Normal 5 17 32 4 4" xfId="37324" xr:uid="{00000000-0005-0000-0000-000068910000}"/>
    <cellStyle name="Normal 5 17 32 4 5" xfId="37325" xr:uid="{00000000-0005-0000-0000-000069910000}"/>
    <cellStyle name="Normal 5 17 32 4 6" xfId="37326" xr:uid="{00000000-0005-0000-0000-00006A910000}"/>
    <cellStyle name="Normal 5 17 32 4 7" xfId="37327" xr:uid="{00000000-0005-0000-0000-00006B910000}"/>
    <cellStyle name="Normal 5 17 32 4 8" xfId="37328" xr:uid="{00000000-0005-0000-0000-00006C910000}"/>
    <cellStyle name="Normal 5 17 32 4 9" xfId="37329" xr:uid="{00000000-0005-0000-0000-00006D910000}"/>
    <cellStyle name="Normal 5 17 32 5" xfId="37330" xr:uid="{00000000-0005-0000-0000-00006E910000}"/>
    <cellStyle name="Normal 5 17 32 5 10" xfId="37331" xr:uid="{00000000-0005-0000-0000-00006F910000}"/>
    <cellStyle name="Normal 5 17 32 5 2" xfId="37332" xr:uid="{00000000-0005-0000-0000-000070910000}"/>
    <cellStyle name="Normal 5 17 32 5 3" xfId="37333" xr:uid="{00000000-0005-0000-0000-000071910000}"/>
    <cellStyle name="Normal 5 17 32 5 4" xfId="37334" xr:uid="{00000000-0005-0000-0000-000072910000}"/>
    <cellStyle name="Normal 5 17 32 5 5" xfId="37335" xr:uid="{00000000-0005-0000-0000-000073910000}"/>
    <cellStyle name="Normal 5 17 32 5 6" xfId="37336" xr:uid="{00000000-0005-0000-0000-000074910000}"/>
    <cellStyle name="Normal 5 17 32 5 7" xfId="37337" xr:uid="{00000000-0005-0000-0000-000075910000}"/>
    <cellStyle name="Normal 5 17 32 5 8" xfId="37338" xr:uid="{00000000-0005-0000-0000-000076910000}"/>
    <cellStyle name="Normal 5 17 32 5 9" xfId="37339" xr:uid="{00000000-0005-0000-0000-000077910000}"/>
    <cellStyle name="Normal 5 17 32 6" xfId="37340" xr:uid="{00000000-0005-0000-0000-000078910000}"/>
    <cellStyle name="Normal 5 17 32 7" xfId="37341" xr:uid="{00000000-0005-0000-0000-000079910000}"/>
    <cellStyle name="Normal 5 17 32 8" xfId="37342" xr:uid="{00000000-0005-0000-0000-00007A910000}"/>
    <cellStyle name="Normal 5 17 32 9" xfId="37343" xr:uid="{00000000-0005-0000-0000-00007B910000}"/>
    <cellStyle name="Normal 5 17 33" xfId="37344" xr:uid="{00000000-0005-0000-0000-00007C910000}"/>
    <cellStyle name="Normal 5 17 33 10" xfId="37345" xr:uid="{00000000-0005-0000-0000-00007D910000}"/>
    <cellStyle name="Normal 5 17 33 11" xfId="37346" xr:uid="{00000000-0005-0000-0000-00007E910000}"/>
    <cellStyle name="Normal 5 17 33 12" xfId="37347" xr:uid="{00000000-0005-0000-0000-00007F910000}"/>
    <cellStyle name="Normal 5 17 33 13" xfId="37348" xr:uid="{00000000-0005-0000-0000-000080910000}"/>
    <cellStyle name="Normal 5 17 33 14" xfId="37349" xr:uid="{00000000-0005-0000-0000-000081910000}"/>
    <cellStyle name="Normal 5 17 33 2" xfId="37350" xr:uid="{00000000-0005-0000-0000-000082910000}"/>
    <cellStyle name="Normal 5 17 33 2 10" xfId="37351" xr:uid="{00000000-0005-0000-0000-000083910000}"/>
    <cellStyle name="Normal 5 17 33 2 2" xfId="37352" xr:uid="{00000000-0005-0000-0000-000084910000}"/>
    <cellStyle name="Normal 5 17 33 2 3" xfId="37353" xr:uid="{00000000-0005-0000-0000-000085910000}"/>
    <cellStyle name="Normal 5 17 33 2 4" xfId="37354" xr:uid="{00000000-0005-0000-0000-000086910000}"/>
    <cellStyle name="Normal 5 17 33 2 5" xfId="37355" xr:uid="{00000000-0005-0000-0000-000087910000}"/>
    <cellStyle name="Normal 5 17 33 2 6" xfId="37356" xr:uid="{00000000-0005-0000-0000-000088910000}"/>
    <cellStyle name="Normal 5 17 33 2 7" xfId="37357" xr:uid="{00000000-0005-0000-0000-000089910000}"/>
    <cellStyle name="Normal 5 17 33 2 8" xfId="37358" xr:uid="{00000000-0005-0000-0000-00008A910000}"/>
    <cellStyle name="Normal 5 17 33 2 9" xfId="37359" xr:uid="{00000000-0005-0000-0000-00008B910000}"/>
    <cellStyle name="Normal 5 17 33 3" xfId="37360" xr:uid="{00000000-0005-0000-0000-00008C910000}"/>
    <cellStyle name="Normal 5 17 33 3 10" xfId="37361" xr:uid="{00000000-0005-0000-0000-00008D910000}"/>
    <cellStyle name="Normal 5 17 33 3 2" xfId="37362" xr:uid="{00000000-0005-0000-0000-00008E910000}"/>
    <cellStyle name="Normal 5 17 33 3 3" xfId="37363" xr:uid="{00000000-0005-0000-0000-00008F910000}"/>
    <cellStyle name="Normal 5 17 33 3 4" xfId="37364" xr:uid="{00000000-0005-0000-0000-000090910000}"/>
    <cellStyle name="Normal 5 17 33 3 5" xfId="37365" xr:uid="{00000000-0005-0000-0000-000091910000}"/>
    <cellStyle name="Normal 5 17 33 3 6" xfId="37366" xr:uid="{00000000-0005-0000-0000-000092910000}"/>
    <cellStyle name="Normal 5 17 33 3 7" xfId="37367" xr:uid="{00000000-0005-0000-0000-000093910000}"/>
    <cellStyle name="Normal 5 17 33 3 8" xfId="37368" xr:uid="{00000000-0005-0000-0000-000094910000}"/>
    <cellStyle name="Normal 5 17 33 3 9" xfId="37369" xr:uid="{00000000-0005-0000-0000-000095910000}"/>
    <cellStyle name="Normal 5 17 33 4" xfId="37370" xr:uid="{00000000-0005-0000-0000-000096910000}"/>
    <cellStyle name="Normal 5 17 33 4 10" xfId="37371" xr:uid="{00000000-0005-0000-0000-000097910000}"/>
    <cellStyle name="Normal 5 17 33 4 2" xfId="37372" xr:uid="{00000000-0005-0000-0000-000098910000}"/>
    <cellStyle name="Normal 5 17 33 4 3" xfId="37373" xr:uid="{00000000-0005-0000-0000-000099910000}"/>
    <cellStyle name="Normal 5 17 33 4 4" xfId="37374" xr:uid="{00000000-0005-0000-0000-00009A910000}"/>
    <cellStyle name="Normal 5 17 33 4 5" xfId="37375" xr:uid="{00000000-0005-0000-0000-00009B910000}"/>
    <cellStyle name="Normal 5 17 33 4 6" xfId="37376" xr:uid="{00000000-0005-0000-0000-00009C910000}"/>
    <cellStyle name="Normal 5 17 33 4 7" xfId="37377" xr:uid="{00000000-0005-0000-0000-00009D910000}"/>
    <cellStyle name="Normal 5 17 33 4 8" xfId="37378" xr:uid="{00000000-0005-0000-0000-00009E910000}"/>
    <cellStyle name="Normal 5 17 33 4 9" xfId="37379" xr:uid="{00000000-0005-0000-0000-00009F910000}"/>
    <cellStyle name="Normal 5 17 33 5" xfId="37380" xr:uid="{00000000-0005-0000-0000-0000A0910000}"/>
    <cellStyle name="Normal 5 17 33 5 10" xfId="37381" xr:uid="{00000000-0005-0000-0000-0000A1910000}"/>
    <cellStyle name="Normal 5 17 33 5 2" xfId="37382" xr:uid="{00000000-0005-0000-0000-0000A2910000}"/>
    <cellStyle name="Normal 5 17 33 5 3" xfId="37383" xr:uid="{00000000-0005-0000-0000-0000A3910000}"/>
    <cellStyle name="Normal 5 17 33 5 4" xfId="37384" xr:uid="{00000000-0005-0000-0000-0000A4910000}"/>
    <cellStyle name="Normal 5 17 33 5 5" xfId="37385" xr:uid="{00000000-0005-0000-0000-0000A5910000}"/>
    <cellStyle name="Normal 5 17 33 5 6" xfId="37386" xr:uid="{00000000-0005-0000-0000-0000A6910000}"/>
    <cellStyle name="Normal 5 17 33 5 7" xfId="37387" xr:uid="{00000000-0005-0000-0000-0000A7910000}"/>
    <cellStyle name="Normal 5 17 33 5 8" xfId="37388" xr:uid="{00000000-0005-0000-0000-0000A8910000}"/>
    <cellStyle name="Normal 5 17 33 5 9" xfId="37389" xr:uid="{00000000-0005-0000-0000-0000A9910000}"/>
    <cellStyle name="Normal 5 17 33 6" xfId="37390" xr:uid="{00000000-0005-0000-0000-0000AA910000}"/>
    <cellStyle name="Normal 5 17 33 7" xfId="37391" xr:uid="{00000000-0005-0000-0000-0000AB910000}"/>
    <cellStyle name="Normal 5 17 33 8" xfId="37392" xr:uid="{00000000-0005-0000-0000-0000AC910000}"/>
    <cellStyle name="Normal 5 17 33 9" xfId="37393" xr:uid="{00000000-0005-0000-0000-0000AD910000}"/>
    <cellStyle name="Normal 5 17 34" xfId="37394" xr:uid="{00000000-0005-0000-0000-0000AE910000}"/>
    <cellStyle name="Normal 5 17 34 10" xfId="37395" xr:uid="{00000000-0005-0000-0000-0000AF910000}"/>
    <cellStyle name="Normal 5 17 34 11" xfId="37396" xr:uid="{00000000-0005-0000-0000-0000B0910000}"/>
    <cellStyle name="Normal 5 17 34 12" xfId="37397" xr:uid="{00000000-0005-0000-0000-0000B1910000}"/>
    <cellStyle name="Normal 5 17 34 13" xfId="37398" xr:uid="{00000000-0005-0000-0000-0000B2910000}"/>
    <cellStyle name="Normal 5 17 34 14" xfId="37399" xr:uid="{00000000-0005-0000-0000-0000B3910000}"/>
    <cellStyle name="Normal 5 17 34 2" xfId="37400" xr:uid="{00000000-0005-0000-0000-0000B4910000}"/>
    <cellStyle name="Normal 5 17 34 2 10" xfId="37401" xr:uid="{00000000-0005-0000-0000-0000B5910000}"/>
    <cellStyle name="Normal 5 17 34 2 2" xfId="37402" xr:uid="{00000000-0005-0000-0000-0000B6910000}"/>
    <cellStyle name="Normal 5 17 34 2 3" xfId="37403" xr:uid="{00000000-0005-0000-0000-0000B7910000}"/>
    <cellStyle name="Normal 5 17 34 2 4" xfId="37404" xr:uid="{00000000-0005-0000-0000-0000B8910000}"/>
    <cellStyle name="Normal 5 17 34 2 5" xfId="37405" xr:uid="{00000000-0005-0000-0000-0000B9910000}"/>
    <cellStyle name="Normal 5 17 34 2 6" xfId="37406" xr:uid="{00000000-0005-0000-0000-0000BA910000}"/>
    <cellStyle name="Normal 5 17 34 2 7" xfId="37407" xr:uid="{00000000-0005-0000-0000-0000BB910000}"/>
    <cellStyle name="Normal 5 17 34 2 8" xfId="37408" xr:uid="{00000000-0005-0000-0000-0000BC910000}"/>
    <cellStyle name="Normal 5 17 34 2 9" xfId="37409" xr:uid="{00000000-0005-0000-0000-0000BD910000}"/>
    <cellStyle name="Normal 5 17 34 3" xfId="37410" xr:uid="{00000000-0005-0000-0000-0000BE910000}"/>
    <cellStyle name="Normal 5 17 34 3 10" xfId="37411" xr:uid="{00000000-0005-0000-0000-0000BF910000}"/>
    <cellStyle name="Normal 5 17 34 3 2" xfId="37412" xr:uid="{00000000-0005-0000-0000-0000C0910000}"/>
    <cellStyle name="Normal 5 17 34 3 3" xfId="37413" xr:uid="{00000000-0005-0000-0000-0000C1910000}"/>
    <cellStyle name="Normal 5 17 34 3 4" xfId="37414" xr:uid="{00000000-0005-0000-0000-0000C2910000}"/>
    <cellStyle name="Normal 5 17 34 3 5" xfId="37415" xr:uid="{00000000-0005-0000-0000-0000C3910000}"/>
    <cellStyle name="Normal 5 17 34 3 6" xfId="37416" xr:uid="{00000000-0005-0000-0000-0000C4910000}"/>
    <cellStyle name="Normal 5 17 34 3 7" xfId="37417" xr:uid="{00000000-0005-0000-0000-0000C5910000}"/>
    <cellStyle name="Normal 5 17 34 3 8" xfId="37418" xr:uid="{00000000-0005-0000-0000-0000C6910000}"/>
    <cellStyle name="Normal 5 17 34 3 9" xfId="37419" xr:uid="{00000000-0005-0000-0000-0000C7910000}"/>
    <cellStyle name="Normal 5 17 34 4" xfId="37420" xr:uid="{00000000-0005-0000-0000-0000C8910000}"/>
    <cellStyle name="Normal 5 17 34 4 10" xfId="37421" xr:uid="{00000000-0005-0000-0000-0000C9910000}"/>
    <cellStyle name="Normal 5 17 34 4 2" xfId="37422" xr:uid="{00000000-0005-0000-0000-0000CA910000}"/>
    <cellStyle name="Normal 5 17 34 4 3" xfId="37423" xr:uid="{00000000-0005-0000-0000-0000CB910000}"/>
    <cellStyle name="Normal 5 17 34 4 4" xfId="37424" xr:uid="{00000000-0005-0000-0000-0000CC910000}"/>
    <cellStyle name="Normal 5 17 34 4 5" xfId="37425" xr:uid="{00000000-0005-0000-0000-0000CD910000}"/>
    <cellStyle name="Normal 5 17 34 4 6" xfId="37426" xr:uid="{00000000-0005-0000-0000-0000CE910000}"/>
    <cellStyle name="Normal 5 17 34 4 7" xfId="37427" xr:uid="{00000000-0005-0000-0000-0000CF910000}"/>
    <cellStyle name="Normal 5 17 34 4 8" xfId="37428" xr:uid="{00000000-0005-0000-0000-0000D0910000}"/>
    <cellStyle name="Normal 5 17 34 4 9" xfId="37429" xr:uid="{00000000-0005-0000-0000-0000D1910000}"/>
    <cellStyle name="Normal 5 17 34 5" xfId="37430" xr:uid="{00000000-0005-0000-0000-0000D2910000}"/>
    <cellStyle name="Normal 5 17 34 5 10" xfId="37431" xr:uid="{00000000-0005-0000-0000-0000D3910000}"/>
    <cellStyle name="Normal 5 17 34 5 2" xfId="37432" xr:uid="{00000000-0005-0000-0000-0000D4910000}"/>
    <cellStyle name="Normal 5 17 34 5 3" xfId="37433" xr:uid="{00000000-0005-0000-0000-0000D5910000}"/>
    <cellStyle name="Normal 5 17 34 5 4" xfId="37434" xr:uid="{00000000-0005-0000-0000-0000D6910000}"/>
    <cellStyle name="Normal 5 17 34 5 5" xfId="37435" xr:uid="{00000000-0005-0000-0000-0000D7910000}"/>
    <cellStyle name="Normal 5 17 34 5 6" xfId="37436" xr:uid="{00000000-0005-0000-0000-0000D8910000}"/>
    <cellStyle name="Normal 5 17 34 5 7" xfId="37437" xr:uid="{00000000-0005-0000-0000-0000D9910000}"/>
    <cellStyle name="Normal 5 17 34 5 8" xfId="37438" xr:uid="{00000000-0005-0000-0000-0000DA910000}"/>
    <cellStyle name="Normal 5 17 34 5 9" xfId="37439" xr:uid="{00000000-0005-0000-0000-0000DB910000}"/>
    <cellStyle name="Normal 5 17 34 6" xfId="37440" xr:uid="{00000000-0005-0000-0000-0000DC910000}"/>
    <cellStyle name="Normal 5 17 34 7" xfId="37441" xr:uid="{00000000-0005-0000-0000-0000DD910000}"/>
    <cellStyle name="Normal 5 17 34 8" xfId="37442" xr:uid="{00000000-0005-0000-0000-0000DE910000}"/>
    <cellStyle name="Normal 5 17 34 9" xfId="37443" xr:uid="{00000000-0005-0000-0000-0000DF910000}"/>
    <cellStyle name="Normal 5 17 35" xfId="37444" xr:uid="{00000000-0005-0000-0000-0000E0910000}"/>
    <cellStyle name="Normal 5 17 35 10" xfId="37445" xr:uid="{00000000-0005-0000-0000-0000E1910000}"/>
    <cellStyle name="Normal 5 17 35 2" xfId="37446" xr:uid="{00000000-0005-0000-0000-0000E2910000}"/>
    <cellStyle name="Normal 5 17 35 3" xfId="37447" xr:uid="{00000000-0005-0000-0000-0000E3910000}"/>
    <cellStyle name="Normal 5 17 35 4" xfId="37448" xr:uid="{00000000-0005-0000-0000-0000E4910000}"/>
    <cellStyle name="Normal 5 17 35 5" xfId="37449" xr:uid="{00000000-0005-0000-0000-0000E5910000}"/>
    <cellStyle name="Normal 5 17 35 6" xfId="37450" xr:uid="{00000000-0005-0000-0000-0000E6910000}"/>
    <cellStyle name="Normal 5 17 35 7" xfId="37451" xr:uid="{00000000-0005-0000-0000-0000E7910000}"/>
    <cellStyle name="Normal 5 17 35 8" xfId="37452" xr:uid="{00000000-0005-0000-0000-0000E8910000}"/>
    <cellStyle name="Normal 5 17 35 9" xfId="37453" xr:uid="{00000000-0005-0000-0000-0000E9910000}"/>
    <cellStyle name="Normal 5 17 36" xfId="37454" xr:uid="{00000000-0005-0000-0000-0000EA910000}"/>
    <cellStyle name="Normal 5 17 36 10" xfId="37455" xr:uid="{00000000-0005-0000-0000-0000EB910000}"/>
    <cellStyle name="Normal 5 17 36 2" xfId="37456" xr:uid="{00000000-0005-0000-0000-0000EC910000}"/>
    <cellStyle name="Normal 5 17 36 3" xfId="37457" xr:uid="{00000000-0005-0000-0000-0000ED910000}"/>
    <cellStyle name="Normal 5 17 36 4" xfId="37458" xr:uid="{00000000-0005-0000-0000-0000EE910000}"/>
    <cellStyle name="Normal 5 17 36 5" xfId="37459" xr:uid="{00000000-0005-0000-0000-0000EF910000}"/>
    <cellStyle name="Normal 5 17 36 6" xfId="37460" xr:uid="{00000000-0005-0000-0000-0000F0910000}"/>
    <cellStyle name="Normal 5 17 36 7" xfId="37461" xr:uid="{00000000-0005-0000-0000-0000F1910000}"/>
    <cellStyle name="Normal 5 17 36 8" xfId="37462" xr:uid="{00000000-0005-0000-0000-0000F2910000}"/>
    <cellStyle name="Normal 5 17 36 9" xfId="37463" xr:uid="{00000000-0005-0000-0000-0000F3910000}"/>
    <cellStyle name="Normal 5 17 37" xfId="37464" xr:uid="{00000000-0005-0000-0000-0000F4910000}"/>
    <cellStyle name="Normal 5 17 37 10" xfId="37465" xr:uid="{00000000-0005-0000-0000-0000F5910000}"/>
    <cellStyle name="Normal 5 17 37 2" xfId="37466" xr:uid="{00000000-0005-0000-0000-0000F6910000}"/>
    <cellStyle name="Normal 5 17 37 3" xfId="37467" xr:uid="{00000000-0005-0000-0000-0000F7910000}"/>
    <cellStyle name="Normal 5 17 37 4" xfId="37468" xr:uid="{00000000-0005-0000-0000-0000F8910000}"/>
    <cellStyle name="Normal 5 17 37 5" xfId="37469" xr:uid="{00000000-0005-0000-0000-0000F9910000}"/>
    <cellStyle name="Normal 5 17 37 6" xfId="37470" xr:uid="{00000000-0005-0000-0000-0000FA910000}"/>
    <cellStyle name="Normal 5 17 37 7" xfId="37471" xr:uid="{00000000-0005-0000-0000-0000FB910000}"/>
    <cellStyle name="Normal 5 17 37 8" xfId="37472" xr:uid="{00000000-0005-0000-0000-0000FC910000}"/>
    <cellStyle name="Normal 5 17 37 9" xfId="37473" xr:uid="{00000000-0005-0000-0000-0000FD910000}"/>
    <cellStyle name="Normal 5 17 38" xfId="37474" xr:uid="{00000000-0005-0000-0000-0000FE910000}"/>
    <cellStyle name="Normal 5 17 38 10" xfId="37475" xr:uid="{00000000-0005-0000-0000-0000FF910000}"/>
    <cellStyle name="Normal 5 17 38 2" xfId="37476" xr:uid="{00000000-0005-0000-0000-000000920000}"/>
    <cellStyle name="Normal 5 17 38 3" xfId="37477" xr:uid="{00000000-0005-0000-0000-000001920000}"/>
    <cellStyle name="Normal 5 17 38 4" xfId="37478" xr:uid="{00000000-0005-0000-0000-000002920000}"/>
    <cellStyle name="Normal 5 17 38 5" xfId="37479" xr:uid="{00000000-0005-0000-0000-000003920000}"/>
    <cellStyle name="Normal 5 17 38 6" xfId="37480" xr:uid="{00000000-0005-0000-0000-000004920000}"/>
    <cellStyle name="Normal 5 17 38 7" xfId="37481" xr:uid="{00000000-0005-0000-0000-000005920000}"/>
    <cellStyle name="Normal 5 17 38 8" xfId="37482" xr:uid="{00000000-0005-0000-0000-000006920000}"/>
    <cellStyle name="Normal 5 17 38 9" xfId="37483" xr:uid="{00000000-0005-0000-0000-000007920000}"/>
    <cellStyle name="Normal 5 17 39" xfId="37484" xr:uid="{00000000-0005-0000-0000-000008920000}"/>
    <cellStyle name="Normal 5 17 4" xfId="37485" xr:uid="{00000000-0005-0000-0000-000009920000}"/>
    <cellStyle name="Normal 5 17 4 10" xfId="37486" xr:uid="{00000000-0005-0000-0000-00000A920000}"/>
    <cellStyle name="Normal 5 17 4 11" xfId="37487" xr:uid="{00000000-0005-0000-0000-00000B920000}"/>
    <cellStyle name="Normal 5 17 4 12" xfId="37488" xr:uid="{00000000-0005-0000-0000-00000C920000}"/>
    <cellStyle name="Normal 5 17 4 13" xfId="37489" xr:uid="{00000000-0005-0000-0000-00000D920000}"/>
    <cellStyle name="Normal 5 17 4 14" xfId="37490" xr:uid="{00000000-0005-0000-0000-00000E920000}"/>
    <cellStyle name="Normal 5 17 4 2" xfId="37491" xr:uid="{00000000-0005-0000-0000-00000F920000}"/>
    <cellStyle name="Normal 5 17 4 2 10" xfId="37492" xr:uid="{00000000-0005-0000-0000-000010920000}"/>
    <cellStyle name="Normal 5 17 4 2 2" xfId="37493" xr:uid="{00000000-0005-0000-0000-000011920000}"/>
    <cellStyle name="Normal 5 17 4 2 3" xfId="37494" xr:uid="{00000000-0005-0000-0000-000012920000}"/>
    <cellStyle name="Normal 5 17 4 2 4" xfId="37495" xr:uid="{00000000-0005-0000-0000-000013920000}"/>
    <cellStyle name="Normal 5 17 4 2 5" xfId="37496" xr:uid="{00000000-0005-0000-0000-000014920000}"/>
    <cellStyle name="Normal 5 17 4 2 6" xfId="37497" xr:uid="{00000000-0005-0000-0000-000015920000}"/>
    <cellStyle name="Normal 5 17 4 2 7" xfId="37498" xr:uid="{00000000-0005-0000-0000-000016920000}"/>
    <cellStyle name="Normal 5 17 4 2 8" xfId="37499" xr:uid="{00000000-0005-0000-0000-000017920000}"/>
    <cellStyle name="Normal 5 17 4 2 9" xfId="37500" xr:uid="{00000000-0005-0000-0000-000018920000}"/>
    <cellStyle name="Normal 5 17 4 3" xfId="37501" xr:uid="{00000000-0005-0000-0000-000019920000}"/>
    <cellStyle name="Normal 5 17 4 3 10" xfId="37502" xr:uid="{00000000-0005-0000-0000-00001A920000}"/>
    <cellStyle name="Normal 5 17 4 3 2" xfId="37503" xr:uid="{00000000-0005-0000-0000-00001B920000}"/>
    <cellStyle name="Normal 5 17 4 3 3" xfId="37504" xr:uid="{00000000-0005-0000-0000-00001C920000}"/>
    <cellStyle name="Normal 5 17 4 3 4" xfId="37505" xr:uid="{00000000-0005-0000-0000-00001D920000}"/>
    <cellStyle name="Normal 5 17 4 3 5" xfId="37506" xr:uid="{00000000-0005-0000-0000-00001E920000}"/>
    <cellStyle name="Normal 5 17 4 3 6" xfId="37507" xr:uid="{00000000-0005-0000-0000-00001F920000}"/>
    <cellStyle name="Normal 5 17 4 3 7" xfId="37508" xr:uid="{00000000-0005-0000-0000-000020920000}"/>
    <cellStyle name="Normal 5 17 4 3 8" xfId="37509" xr:uid="{00000000-0005-0000-0000-000021920000}"/>
    <cellStyle name="Normal 5 17 4 3 9" xfId="37510" xr:uid="{00000000-0005-0000-0000-000022920000}"/>
    <cellStyle name="Normal 5 17 4 4" xfId="37511" xr:uid="{00000000-0005-0000-0000-000023920000}"/>
    <cellStyle name="Normal 5 17 4 4 10" xfId="37512" xr:uid="{00000000-0005-0000-0000-000024920000}"/>
    <cellStyle name="Normal 5 17 4 4 2" xfId="37513" xr:uid="{00000000-0005-0000-0000-000025920000}"/>
    <cellStyle name="Normal 5 17 4 4 3" xfId="37514" xr:uid="{00000000-0005-0000-0000-000026920000}"/>
    <cellStyle name="Normal 5 17 4 4 4" xfId="37515" xr:uid="{00000000-0005-0000-0000-000027920000}"/>
    <cellStyle name="Normal 5 17 4 4 5" xfId="37516" xr:uid="{00000000-0005-0000-0000-000028920000}"/>
    <cellStyle name="Normal 5 17 4 4 6" xfId="37517" xr:uid="{00000000-0005-0000-0000-000029920000}"/>
    <cellStyle name="Normal 5 17 4 4 7" xfId="37518" xr:uid="{00000000-0005-0000-0000-00002A920000}"/>
    <cellStyle name="Normal 5 17 4 4 8" xfId="37519" xr:uid="{00000000-0005-0000-0000-00002B920000}"/>
    <cellStyle name="Normal 5 17 4 4 9" xfId="37520" xr:uid="{00000000-0005-0000-0000-00002C920000}"/>
    <cellStyle name="Normal 5 17 4 5" xfId="37521" xr:uid="{00000000-0005-0000-0000-00002D920000}"/>
    <cellStyle name="Normal 5 17 4 5 10" xfId="37522" xr:uid="{00000000-0005-0000-0000-00002E920000}"/>
    <cellStyle name="Normal 5 17 4 5 2" xfId="37523" xr:uid="{00000000-0005-0000-0000-00002F920000}"/>
    <cellStyle name="Normal 5 17 4 5 3" xfId="37524" xr:uid="{00000000-0005-0000-0000-000030920000}"/>
    <cellStyle name="Normal 5 17 4 5 4" xfId="37525" xr:uid="{00000000-0005-0000-0000-000031920000}"/>
    <cellStyle name="Normal 5 17 4 5 5" xfId="37526" xr:uid="{00000000-0005-0000-0000-000032920000}"/>
    <cellStyle name="Normal 5 17 4 5 6" xfId="37527" xr:uid="{00000000-0005-0000-0000-000033920000}"/>
    <cellStyle name="Normal 5 17 4 5 7" xfId="37528" xr:uid="{00000000-0005-0000-0000-000034920000}"/>
    <cellStyle name="Normal 5 17 4 5 8" xfId="37529" xr:uid="{00000000-0005-0000-0000-000035920000}"/>
    <cellStyle name="Normal 5 17 4 5 9" xfId="37530" xr:uid="{00000000-0005-0000-0000-000036920000}"/>
    <cellStyle name="Normal 5 17 4 6" xfId="37531" xr:uid="{00000000-0005-0000-0000-000037920000}"/>
    <cellStyle name="Normal 5 17 4 7" xfId="37532" xr:uid="{00000000-0005-0000-0000-000038920000}"/>
    <cellStyle name="Normal 5 17 4 8" xfId="37533" xr:uid="{00000000-0005-0000-0000-000039920000}"/>
    <cellStyle name="Normal 5 17 4 9" xfId="37534" xr:uid="{00000000-0005-0000-0000-00003A920000}"/>
    <cellStyle name="Normal 5 17 40" xfId="37535" xr:uid="{00000000-0005-0000-0000-00003B920000}"/>
    <cellStyle name="Normal 5 17 41" xfId="37536" xr:uid="{00000000-0005-0000-0000-00003C920000}"/>
    <cellStyle name="Normal 5 17 42" xfId="37537" xr:uid="{00000000-0005-0000-0000-00003D920000}"/>
    <cellStyle name="Normal 5 17 43" xfId="37538" xr:uid="{00000000-0005-0000-0000-00003E920000}"/>
    <cellStyle name="Normal 5 17 44" xfId="37539" xr:uid="{00000000-0005-0000-0000-00003F920000}"/>
    <cellStyle name="Normal 5 17 45" xfId="37540" xr:uid="{00000000-0005-0000-0000-000040920000}"/>
    <cellStyle name="Normal 5 17 46" xfId="37541" xr:uid="{00000000-0005-0000-0000-000041920000}"/>
    <cellStyle name="Normal 5 17 47" xfId="37542" xr:uid="{00000000-0005-0000-0000-000042920000}"/>
    <cellStyle name="Normal 5 17 48" xfId="37543" xr:uid="{00000000-0005-0000-0000-000043920000}"/>
    <cellStyle name="Normal 5 17 49" xfId="37544" xr:uid="{00000000-0005-0000-0000-000044920000}"/>
    <cellStyle name="Normal 5 17 5" xfId="37545" xr:uid="{00000000-0005-0000-0000-000045920000}"/>
    <cellStyle name="Normal 5 17 5 10" xfId="37546" xr:uid="{00000000-0005-0000-0000-000046920000}"/>
    <cellStyle name="Normal 5 17 5 11" xfId="37547" xr:uid="{00000000-0005-0000-0000-000047920000}"/>
    <cellStyle name="Normal 5 17 5 12" xfId="37548" xr:uid="{00000000-0005-0000-0000-000048920000}"/>
    <cellStyle name="Normal 5 17 5 13" xfId="37549" xr:uid="{00000000-0005-0000-0000-000049920000}"/>
    <cellStyle name="Normal 5 17 5 14" xfId="37550" xr:uid="{00000000-0005-0000-0000-00004A920000}"/>
    <cellStyle name="Normal 5 17 5 2" xfId="37551" xr:uid="{00000000-0005-0000-0000-00004B920000}"/>
    <cellStyle name="Normal 5 17 5 2 10" xfId="37552" xr:uid="{00000000-0005-0000-0000-00004C920000}"/>
    <cellStyle name="Normal 5 17 5 2 2" xfId="37553" xr:uid="{00000000-0005-0000-0000-00004D920000}"/>
    <cellStyle name="Normal 5 17 5 2 3" xfId="37554" xr:uid="{00000000-0005-0000-0000-00004E920000}"/>
    <cellStyle name="Normal 5 17 5 2 4" xfId="37555" xr:uid="{00000000-0005-0000-0000-00004F920000}"/>
    <cellStyle name="Normal 5 17 5 2 5" xfId="37556" xr:uid="{00000000-0005-0000-0000-000050920000}"/>
    <cellStyle name="Normal 5 17 5 2 6" xfId="37557" xr:uid="{00000000-0005-0000-0000-000051920000}"/>
    <cellStyle name="Normal 5 17 5 2 7" xfId="37558" xr:uid="{00000000-0005-0000-0000-000052920000}"/>
    <cellStyle name="Normal 5 17 5 2 8" xfId="37559" xr:uid="{00000000-0005-0000-0000-000053920000}"/>
    <cellStyle name="Normal 5 17 5 2 9" xfId="37560" xr:uid="{00000000-0005-0000-0000-000054920000}"/>
    <cellStyle name="Normal 5 17 5 3" xfId="37561" xr:uid="{00000000-0005-0000-0000-000055920000}"/>
    <cellStyle name="Normal 5 17 5 3 10" xfId="37562" xr:uid="{00000000-0005-0000-0000-000056920000}"/>
    <cellStyle name="Normal 5 17 5 3 2" xfId="37563" xr:uid="{00000000-0005-0000-0000-000057920000}"/>
    <cellStyle name="Normal 5 17 5 3 3" xfId="37564" xr:uid="{00000000-0005-0000-0000-000058920000}"/>
    <cellStyle name="Normal 5 17 5 3 4" xfId="37565" xr:uid="{00000000-0005-0000-0000-000059920000}"/>
    <cellStyle name="Normal 5 17 5 3 5" xfId="37566" xr:uid="{00000000-0005-0000-0000-00005A920000}"/>
    <cellStyle name="Normal 5 17 5 3 6" xfId="37567" xr:uid="{00000000-0005-0000-0000-00005B920000}"/>
    <cellStyle name="Normal 5 17 5 3 7" xfId="37568" xr:uid="{00000000-0005-0000-0000-00005C920000}"/>
    <cellStyle name="Normal 5 17 5 3 8" xfId="37569" xr:uid="{00000000-0005-0000-0000-00005D920000}"/>
    <cellStyle name="Normal 5 17 5 3 9" xfId="37570" xr:uid="{00000000-0005-0000-0000-00005E920000}"/>
    <cellStyle name="Normal 5 17 5 4" xfId="37571" xr:uid="{00000000-0005-0000-0000-00005F920000}"/>
    <cellStyle name="Normal 5 17 5 4 10" xfId="37572" xr:uid="{00000000-0005-0000-0000-000060920000}"/>
    <cellStyle name="Normal 5 17 5 4 2" xfId="37573" xr:uid="{00000000-0005-0000-0000-000061920000}"/>
    <cellStyle name="Normal 5 17 5 4 3" xfId="37574" xr:uid="{00000000-0005-0000-0000-000062920000}"/>
    <cellStyle name="Normal 5 17 5 4 4" xfId="37575" xr:uid="{00000000-0005-0000-0000-000063920000}"/>
    <cellStyle name="Normal 5 17 5 4 5" xfId="37576" xr:uid="{00000000-0005-0000-0000-000064920000}"/>
    <cellStyle name="Normal 5 17 5 4 6" xfId="37577" xr:uid="{00000000-0005-0000-0000-000065920000}"/>
    <cellStyle name="Normal 5 17 5 4 7" xfId="37578" xr:uid="{00000000-0005-0000-0000-000066920000}"/>
    <cellStyle name="Normal 5 17 5 4 8" xfId="37579" xr:uid="{00000000-0005-0000-0000-000067920000}"/>
    <cellStyle name="Normal 5 17 5 4 9" xfId="37580" xr:uid="{00000000-0005-0000-0000-000068920000}"/>
    <cellStyle name="Normal 5 17 5 5" xfId="37581" xr:uid="{00000000-0005-0000-0000-000069920000}"/>
    <cellStyle name="Normal 5 17 5 5 10" xfId="37582" xr:uid="{00000000-0005-0000-0000-00006A920000}"/>
    <cellStyle name="Normal 5 17 5 5 2" xfId="37583" xr:uid="{00000000-0005-0000-0000-00006B920000}"/>
    <cellStyle name="Normal 5 17 5 5 3" xfId="37584" xr:uid="{00000000-0005-0000-0000-00006C920000}"/>
    <cellStyle name="Normal 5 17 5 5 4" xfId="37585" xr:uid="{00000000-0005-0000-0000-00006D920000}"/>
    <cellStyle name="Normal 5 17 5 5 5" xfId="37586" xr:uid="{00000000-0005-0000-0000-00006E920000}"/>
    <cellStyle name="Normal 5 17 5 5 6" xfId="37587" xr:uid="{00000000-0005-0000-0000-00006F920000}"/>
    <cellStyle name="Normal 5 17 5 5 7" xfId="37588" xr:uid="{00000000-0005-0000-0000-000070920000}"/>
    <cellStyle name="Normal 5 17 5 5 8" xfId="37589" xr:uid="{00000000-0005-0000-0000-000071920000}"/>
    <cellStyle name="Normal 5 17 5 5 9" xfId="37590" xr:uid="{00000000-0005-0000-0000-000072920000}"/>
    <cellStyle name="Normal 5 17 5 6" xfId="37591" xr:uid="{00000000-0005-0000-0000-000073920000}"/>
    <cellStyle name="Normal 5 17 5 7" xfId="37592" xr:uid="{00000000-0005-0000-0000-000074920000}"/>
    <cellStyle name="Normal 5 17 5 8" xfId="37593" xr:uid="{00000000-0005-0000-0000-000075920000}"/>
    <cellStyle name="Normal 5 17 5 9" xfId="37594" xr:uid="{00000000-0005-0000-0000-000076920000}"/>
    <cellStyle name="Normal 5 17 6" xfId="37595" xr:uid="{00000000-0005-0000-0000-000077920000}"/>
    <cellStyle name="Normal 5 17 6 10" xfId="37596" xr:uid="{00000000-0005-0000-0000-000078920000}"/>
    <cellStyle name="Normal 5 17 6 11" xfId="37597" xr:uid="{00000000-0005-0000-0000-000079920000}"/>
    <cellStyle name="Normal 5 17 6 12" xfId="37598" xr:uid="{00000000-0005-0000-0000-00007A920000}"/>
    <cellStyle name="Normal 5 17 6 13" xfId="37599" xr:uid="{00000000-0005-0000-0000-00007B920000}"/>
    <cellStyle name="Normal 5 17 6 14" xfId="37600" xr:uid="{00000000-0005-0000-0000-00007C920000}"/>
    <cellStyle name="Normal 5 17 6 2" xfId="37601" xr:uid="{00000000-0005-0000-0000-00007D920000}"/>
    <cellStyle name="Normal 5 17 6 2 10" xfId="37602" xr:uid="{00000000-0005-0000-0000-00007E920000}"/>
    <cellStyle name="Normal 5 17 6 2 2" xfId="37603" xr:uid="{00000000-0005-0000-0000-00007F920000}"/>
    <cellStyle name="Normal 5 17 6 2 3" xfId="37604" xr:uid="{00000000-0005-0000-0000-000080920000}"/>
    <cellStyle name="Normal 5 17 6 2 4" xfId="37605" xr:uid="{00000000-0005-0000-0000-000081920000}"/>
    <cellStyle name="Normal 5 17 6 2 5" xfId="37606" xr:uid="{00000000-0005-0000-0000-000082920000}"/>
    <cellStyle name="Normal 5 17 6 2 6" xfId="37607" xr:uid="{00000000-0005-0000-0000-000083920000}"/>
    <cellStyle name="Normal 5 17 6 2 7" xfId="37608" xr:uid="{00000000-0005-0000-0000-000084920000}"/>
    <cellStyle name="Normal 5 17 6 2 8" xfId="37609" xr:uid="{00000000-0005-0000-0000-000085920000}"/>
    <cellStyle name="Normal 5 17 6 2 9" xfId="37610" xr:uid="{00000000-0005-0000-0000-000086920000}"/>
    <cellStyle name="Normal 5 17 6 3" xfId="37611" xr:uid="{00000000-0005-0000-0000-000087920000}"/>
    <cellStyle name="Normal 5 17 6 3 10" xfId="37612" xr:uid="{00000000-0005-0000-0000-000088920000}"/>
    <cellStyle name="Normal 5 17 6 3 2" xfId="37613" xr:uid="{00000000-0005-0000-0000-000089920000}"/>
    <cellStyle name="Normal 5 17 6 3 3" xfId="37614" xr:uid="{00000000-0005-0000-0000-00008A920000}"/>
    <cellStyle name="Normal 5 17 6 3 4" xfId="37615" xr:uid="{00000000-0005-0000-0000-00008B920000}"/>
    <cellStyle name="Normal 5 17 6 3 5" xfId="37616" xr:uid="{00000000-0005-0000-0000-00008C920000}"/>
    <cellStyle name="Normal 5 17 6 3 6" xfId="37617" xr:uid="{00000000-0005-0000-0000-00008D920000}"/>
    <cellStyle name="Normal 5 17 6 3 7" xfId="37618" xr:uid="{00000000-0005-0000-0000-00008E920000}"/>
    <cellStyle name="Normal 5 17 6 3 8" xfId="37619" xr:uid="{00000000-0005-0000-0000-00008F920000}"/>
    <cellStyle name="Normal 5 17 6 3 9" xfId="37620" xr:uid="{00000000-0005-0000-0000-000090920000}"/>
    <cellStyle name="Normal 5 17 6 4" xfId="37621" xr:uid="{00000000-0005-0000-0000-000091920000}"/>
    <cellStyle name="Normal 5 17 6 4 10" xfId="37622" xr:uid="{00000000-0005-0000-0000-000092920000}"/>
    <cellStyle name="Normal 5 17 6 4 2" xfId="37623" xr:uid="{00000000-0005-0000-0000-000093920000}"/>
    <cellStyle name="Normal 5 17 6 4 3" xfId="37624" xr:uid="{00000000-0005-0000-0000-000094920000}"/>
    <cellStyle name="Normal 5 17 6 4 4" xfId="37625" xr:uid="{00000000-0005-0000-0000-000095920000}"/>
    <cellStyle name="Normal 5 17 6 4 5" xfId="37626" xr:uid="{00000000-0005-0000-0000-000096920000}"/>
    <cellStyle name="Normal 5 17 6 4 6" xfId="37627" xr:uid="{00000000-0005-0000-0000-000097920000}"/>
    <cellStyle name="Normal 5 17 6 4 7" xfId="37628" xr:uid="{00000000-0005-0000-0000-000098920000}"/>
    <cellStyle name="Normal 5 17 6 4 8" xfId="37629" xr:uid="{00000000-0005-0000-0000-000099920000}"/>
    <cellStyle name="Normal 5 17 6 4 9" xfId="37630" xr:uid="{00000000-0005-0000-0000-00009A920000}"/>
    <cellStyle name="Normal 5 17 6 5" xfId="37631" xr:uid="{00000000-0005-0000-0000-00009B920000}"/>
    <cellStyle name="Normal 5 17 6 5 10" xfId="37632" xr:uid="{00000000-0005-0000-0000-00009C920000}"/>
    <cellStyle name="Normal 5 17 6 5 2" xfId="37633" xr:uid="{00000000-0005-0000-0000-00009D920000}"/>
    <cellStyle name="Normal 5 17 6 5 3" xfId="37634" xr:uid="{00000000-0005-0000-0000-00009E920000}"/>
    <cellStyle name="Normal 5 17 6 5 4" xfId="37635" xr:uid="{00000000-0005-0000-0000-00009F920000}"/>
    <cellStyle name="Normal 5 17 6 5 5" xfId="37636" xr:uid="{00000000-0005-0000-0000-0000A0920000}"/>
    <cellStyle name="Normal 5 17 6 5 6" xfId="37637" xr:uid="{00000000-0005-0000-0000-0000A1920000}"/>
    <cellStyle name="Normal 5 17 6 5 7" xfId="37638" xr:uid="{00000000-0005-0000-0000-0000A2920000}"/>
    <cellStyle name="Normal 5 17 6 5 8" xfId="37639" xr:uid="{00000000-0005-0000-0000-0000A3920000}"/>
    <cellStyle name="Normal 5 17 6 5 9" xfId="37640" xr:uid="{00000000-0005-0000-0000-0000A4920000}"/>
    <cellStyle name="Normal 5 17 6 6" xfId="37641" xr:uid="{00000000-0005-0000-0000-0000A5920000}"/>
    <cellStyle name="Normal 5 17 6 7" xfId="37642" xr:uid="{00000000-0005-0000-0000-0000A6920000}"/>
    <cellStyle name="Normal 5 17 6 8" xfId="37643" xr:uid="{00000000-0005-0000-0000-0000A7920000}"/>
    <cellStyle name="Normal 5 17 6 9" xfId="37644" xr:uid="{00000000-0005-0000-0000-0000A8920000}"/>
    <cellStyle name="Normal 5 17 7" xfId="37645" xr:uid="{00000000-0005-0000-0000-0000A9920000}"/>
    <cellStyle name="Normal 5 17 7 10" xfId="37646" xr:uid="{00000000-0005-0000-0000-0000AA920000}"/>
    <cellStyle name="Normal 5 17 7 11" xfId="37647" xr:uid="{00000000-0005-0000-0000-0000AB920000}"/>
    <cellStyle name="Normal 5 17 7 12" xfId="37648" xr:uid="{00000000-0005-0000-0000-0000AC920000}"/>
    <cellStyle name="Normal 5 17 7 13" xfId="37649" xr:uid="{00000000-0005-0000-0000-0000AD920000}"/>
    <cellStyle name="Normal 5 17 7 14" xfId="37650" xr:uid="{00000000-0005-0000-0000-0000AE920000}"/>
    <cellStyle name="Normal 5 17 7 2" xfId="37651" xr:uid="{00000000-0005-0000-0000-0000AF920000}"/>
    <cellStyle name="Normal 5 17 7 2 10" xfId="37652" xr:uid="{00000000-0005-0000-0000-0000B0920000}"/>
    <cellStyle name="Normal 5 17 7 2 2" xfId="37653" xr:uid="{00000000-0005-0000-0000-0000B1920000}"/>
    <cellStyle name="Normal 5 17 7 2 3" xfId="37654" xr:uid="{00000000-0005-0000-0000-0000B2920000}"/>
    <cellStyle name="Normal 5 17 7 2 4" xfId="37655" xr:uid="{00000000-0005-0000-0000-0000B3920000}"/>
    <cellStyle name="Normal 5 17 7 2 5" xfId="37656" xr:uid="{00000000-0005-0000-0000-0000B4920000}"/>
    <cellStyle name="Normal 5 17 7 2 6" xfId="37657" xr:uid="{00000000-0005-0000-0000-0000B5920000}"/>
    <cellStyle name="Normal 5 17 7 2 7" xfId="37658" xr:uid="{00000000-0005-0000-0000-0000B6920000}"/>
    <cellStyle name="Normal 5 17 7 2 8" xfId="37659" xr:uid="{00000000-0005-0000-0000-0000B7920000}"/>
    <cellStyle name="Normal 5 17 7 2 9" xfId="37660" xr:uid="{00000000-0005-0000-0000-0000B8920000}"/>
    <cellStyle name="Normal 5 17 7 3" xfId="37661" xr:uid="{00000000-0005-0000-0000-0000B9920000}"/>
    <cellStyle name="Normal 5 17 7 3 10" xfId="37662" xr:uid="{00000000-0005-0000-0000-0000BA920000}"/>
    <cellStyle name="Normal 5 17 7 3 2" xfId="37663" xr:uid="{00000000-0005-0000-0000-0000BB920000}"/>
    <cellStyle name="Normal 5 17 7 3 3" xfId="37664" xr:uid="{00000000-0005-0000-0000-0000BC920000}"/>
    <cellStyle name="Normal 5 17 7 3 4" xfId="37665" xr:uid="{00000000-0005-0000-0000-0000BD920000}"/>
    <cellStyle name="Normal 5 17 7 3 5" xfId="37666" xr:uid="{00000000-0005-0000-0000-0000BE920000}"/>
    <cellStyle name="Normal 5 17 7 3 6" xfId="37667" xr:uid="{00000000-0005-0000-0000-0000BF920000}"/>
    <cellStyle name="Normal 5 17 7 3 7" xfId="37668" xr:uid="{00000000-0005-0000-0000-0000C0920000}"/>
    <cellStyle name="Normal 5 17 7 3 8" xfId="37669" xr:uid="{00000000-0005-0000-0000-0000C1920000}"/>
    <cellStyle name="Normal 5 17 7 3 9" xfId="37670" xr:uid="{00000000-0005-0000-0000-0000C2920000}"/>
    <cellStyle name="Normal 5 17 7 4" xfId="37671" xr:uid="{00000000-0005-0000-0000-0000C3920000}"/>
    <cellStyle name="Normal 5 17 7 4 10" xfId="37672" xr:uid="{00000000-0005-0000-0000-0000C4920000}"/>
    <cellStyle name="Normal 5 17 7 4 2" xfId="37673" xr:uid="{00000000-0005-0000-0000-0000C5920000}"/>
    <cellStyle name="Normal 5 17 7 4 3" xfId="37674" xr:uid="{00000000-0005-0000-0000-0000C6920000}"/>
    <cellStyle name="Normal 5 17 7 4 4" xfId="37675" xr:uid="{00000000-0005-0000-0000-0000C7920000}"/>
    <cellStyle name="Normal 5 17 7 4 5" xfId="37676" xr:uid="{00000000-0005-0000-0000-0000C8920000}"/>
    <cellStyle name="Normal 5 17 7 4 6" xfId="37677" xr:uid="{00000000-0005-0000-0000-0000C9920000}"/>
    <cellStyle name="Normal 5 17 7 4 7" xfId="37678" xr:uid="{00000000-0005-0000-0000-0000CA920000}"/>
    <cellStyle name="Normal 5 17 7 4 8" xfId="37679" xr:uid="{00000000-0005-0000-0000-0000CB920000}"/>
    <cellStyle name="Normal 5 17 7 4 9" xfId="37680" xr:uid="{00000000-0005-0000-0000-0000CC920000}"/>
    <cellStyle name="Normal 5 17 7 5" xfId="37681" xr:uid="{00000000-0005-0000-0000-0000CD920000}"/>
    <cellStyle name="Normal 5 17 7 5 10" xfId="37682" xr:uid="{00000000-0005-0000-0000-0000CE920000}"/>
    <cellStyle name="Normal 5 17 7 5 2" xfId="37683" xr:uid="{00000000-0005-0000-0000-0000CF920000}"/>
    <cellStyle name="Normal 5 17 7 5 3" xfId="37684" xr:uid="{00000000-0005-0000-0000-0000D0920000}"/>
    <cellStyle name="Normal 5 17 7 5 4" xfId="37685" xr:uid="{00000000-0005-0000-0000-0000D1920000}"/>
    <cellStyle name="Normal 5 17 7 5 5" xfId="37686" xr:uid="{00000000-0005-0000-0000-0000D2920000}"/>
    <cellStyle name="Normal 5 17 7 5 6" xfId="37687" xr:uid="{00000000-0005-0000-0000-0000D3920000}"/>
    <cellStyle name="Normal 5 17 7 5 7" xfId="37688" xr:uid="{00000000-0005-0000-0000-0000D4920000}"/>
    <cellStyle name="Normal 5 17 7 5 8" xfId="37689" xr:uid="{00000000-0005-0000-0000-0000D5920000}"/>
    <cellStyle name="Normal 5 17 7 5 9" xfId="37690" xr:uid="{00000000-0005-0000-0000-0000D6920000}"/>
    <cellStyle name="Normal 5 17 7 6" xfId="37691" xr:uid="{00000000-0005-0000-0000-0000D7920000}"/>
    <cellStyle name="Normal 5 17 7 7" xfId="37692" xr:uid="{00000000-0005-0000-0000-0000D8920000}"/>
    <cellStyle name="Normal 5 17 7 8" xfId="37693" xr:uid="{00000000-0005-0000-0000-0000D9920000}"/>
    <cellStyle name="Normal 5 17 7 9" xfId="37694" xr:uid="{00000000-0005-0000-0000-0000DA920000}"/>
    <cellStyle name="Normal 5 17 8" xfId="37695" xr:uid="{00000000-0005-0000-0000-0000DB920000}"/>
    <cellStyle name="Normal 5 17 8 10" xfId="37696" xr:uid="{00000000-0005-0000-0000-0000DC920000}"/>
    <cellStyle name="Normal 5 17 8 11" xfId="37697" xr:uid="{00000000-0005-0000-0000-0000DD920000}"/>
    <cellStyle name="Normal 5 17 8 12" xfId="37698" xr:uid="{00000000-0005-0000-0000-0000DE920000}"/>
    <cellStyle name="Normal 5 17 8 13" xfId="37699" xr:uid="{00000000-0005-0000-0000-0000DF920000}"/>
    <cellStyle name="Normal 5 17 8 14" xfId="37700" xr:uid="{00000000-0005-0000-0000-0000E0920000}"/>
    <cellStyle name="Normal 5 17 8 2" xfId="37701" xr:uid="{00000000-0005-0000-0000-0000E1920000}"/>
    <cellStyle name="Normal 5 17 8 2 10" xfId="37702" xr:uid="{00000000-0005-0000-0000-0000E2920000}"/>
    <cellStyle name="Normal 5 17 8 2 2" xfId="37703" xr:uid="{00000000-0005-0000-0000-0000E3920000}"/>
    <cellStyle name="Normal 5 17 8 2 3" xfId="37704" xr:uid="{00000000-0005-0000-0000-0000E4920000}"/>
    <cellStyle name="Normal 5 17 8 2 4" xfId="37705" xr:uid="{00000000-0005-0000-0000-0000E5920000}"/>
    <cellStyle name="Normal 5 17 8 2 5" xfId="37706" xr:uid="{00000000-0005-0000-0000-0000E6920000}"/>
    <cellStyle name="Normal 5 17 8 2 6" xfId="37707" xr:uid="{00000000-0005-0000-0000-0000E7920000}"/>
    <cellStyle name="Normal 5 17 8 2 7" xfId="37708" xr:uid="{00000000-0005-0000-0000-0000E8920000}"/>
    <cellStyle name="Normal 5 17 8 2 8" xfId="37709" xr:uid="{00000000-0005-0000-0000-0000E9920000}"/>
    <cellStyle name="Normal 5 17 8 2 9" xfId="37710" xr:uid="{00000000-0005-0000-0000-0000EA920000}"/>
    <cellStyle name="Normal 5 17 8 3" xfId="37711" xr:uid="{00000000-0005-0000-0000-0000EB920000}"/>
    <cellStyle name="Normal 5 17 8 3 10" xfId="37712" xr:uid="{00000000-0005-0000-0000-0000EC920000}"/>
    <cellStyle name="Normal 5 17 8 3 2" xfId="37713" xr:uid="{00000000-0005-0000-0000-0000ED920000}"/>
    <cellStyle name="Normal 5 17 8 3 3" xfId="37714" xr:uid="{00000000-0005-0000-0000-0000EE920000}"/>
    <cellStyle name="Normal 5 17 8 3 4" xfId="37715" xr:uid="{00000000-0005-0000-0000-0000EF920000}"/>
    <cellStyle name="Normal 5 17 8 3 5" xfId="37716" xr:uid="{00000000-0005-0000-0000-0000F0920000}"/>
    <cellStyle name="Normal 5 17 8 3 6" xfId="37717" xr:uid="{00000000-0005-0000-0000-0000F1920000}"/>
    <cellStyle name="Normal 5 17 8 3 7" xfId="37718" xr:uid="{00000000-0005-0000-0000-0000F2920000}"/>
    <cellStyle name="Normal 5 17 8 3 8" xfId="37719" xr:uid="{00000000-0005-0000-0000-0000F3920000}"/>
    <cellStyle name="Normal 5 17 8 3 9" xfId="37720" xr:uid="{00000000-0005-0000-0000-0000F4920000}"/>
    <cellStyle name="Normal 5 17 8 4" xfId="37721" xr:uid="{00000000-0005-0000-0000-0000F5920000}"/>
    <cellStyle name="Normal 5 17 8 4 10" xfId="37722" xr:uid="{00000000-0005-0000-0000-0000F6920000}"/>
    <cellStyle name="Normal 5 17 8 4 2" xfId="37723" xr:uid="{00000000-0005-0000-0000-0000F7920000}"/>
    <cellStyle name="Normal 5 17 8 4 3" xfId="37724" xr:uid="{00000000-0005-0000-0000-0000F8920000}"/>
    <cellStyle name="Normal 5 17 8 4 4" xfId="37725" xr:uid="{00000000-0005-0000-0000-0000F9920000}"/>
    <cellStyle name="Normal 5 17 8 4 5" xfId="37726" xr:uid="{00000000-0005-0000-0000-0000FA920000}"/>
    <cellStyle name="Normal 5 17 8 4 6" xfId="37727" xr:uid="{00000000-0005-0000-0000-0000FB920000}"/>
    <cellStyle name="Normal 5 17 8 4 7" xfId="37728" xr:uid="{00000000-0005-0000-0000-0000FC920000}"/>
    <cellStyle name="Normal 5 17 8 4 8" xfId="37729" xr:uid="{00000000-0005-0000-0000-0000FD920000}"/>
    <cellStyle name="Normal 5 17 8 4 9" xfId="37730" xr:uid="{00000000-0005-0000-0000-0000FE920000}"/>
    <cellStyle name="Normal 5 17 8 5" xfId="37731" xr:uid="{00000000-0005-0000-0000-0000FF920000}"/>
    <cellStyle name="Normal 5 17 8 5 10" xfId="37732" xr:uid="{00000000-0005-0000-0000-000000930000}"/>
    <cellStyle name="Normal 5 17 8 5 2" xfId="37733" xr:uid="{00000000-0005-0000-0000-000001930000}"/>
    <cellStyle name="Normal 5 17 8 5 3" xfId="37734" xr:uid="{00000000-0005-0000-0000-000002930000}"/>
    <cellStyle name="Normal 5 17 8 5 4" xfId="37735" xr:uid="{00000000-0005-0000-0000-000003930000}"/>
    <cellStyle name="Normal 5 17 8 5 5" xfId="37736" xr:uid="{00000000-0005-0000-0000-000004930000}"/>
    <cellStyle name="Normal 5 17 8 5 6" xfId="37737" xr:uid="{00000000-0005-0000-0000-000005930000}"/>
    <cellStyle name="Normal 5 17 8 5 7" xfId="37738" xr:uid="{00000000-0005-0000-0000-000006930000}"/>
    <cellStyle name="Normal 5 17 8 5 8" xfId="37739" xr:uid="{00000000-0005-0000-0000-000007930000}"/>
    <cellStyle name="Normal 5 17 8 5 9" xfId="37740" xr:uid="{00000000-0005-0000-0000-000008930000}"/>
    <cellStyle name="Normal 5 17 8 6" xfId="37741" xr:uid="{00000000-0005-0000-0000-000009930000}"/>
    <cellStyle name="Normal 5 17 8 7" xfId="37742" xr:uid="{00000000-0005-0000-0000-00000A930000}"/>
    <cellStyle name="Normal 5 17 8 8" xfId="37743" xr:uid="{00000000-0005-0000-0000-00000B930000}"/>
    <cellStyle name="Normal 5 17 8 9" xfId="37744" xr:uid="{00000000-0005-0000-0000-00000C930000}"/>
    <cellStyle name="Normal 5 17 9" xfId="37745" xr:uid="{00000000-0005-0000-0000-00000D930000}"/>
    <cellStyle name="Normal 5 17 9 10" xfId="37746" xr:uid="{00000000-0005-0000-0000-00000E930000}"/>
    <cellStyle name="Normal 5 17 9 11" xfId="37747" xr:uid="{00000000-0005-0000-0000-00000F930000}"/>
    <cellStyle name="Normal 5 17 9 12" xfId="37748" xr:uid="{00000000-0005-0000-0000-000010930000}"/>
    <cellStyle name="Normal 5 17 9 13" xfId="37749" xr:uid="{00000000-0005-0000-0000-000011930000}"/>
    <cellStyle name="Normal 5 17 9 14" xfId="37750" xr:uid="{00000000-0005-0000-0000-000012930000}"/>
    <cellStyle name="Normal 5 17 9 2" xfId="37751" xr:uid="{00000000-0005-0000-0000-000013930000}"/>
    <cellStyle name="Normal 5 17 9 2 10" xfId="37752" xr:uid="{00000000-0005-0000-0000-000014930000}"/>
    <cellStyle name="Normal 5 17 9 2 2" xfId="37753" xr:uid="{00000000-0005-0000-0000-000015930000}"/>
    <cellStyle name="Normal 5 17 9 2 3" xfId="37754" xr:uid="{00000000-0005-0000-0000-000016930000}"/>
    <cellStyle name="Normal 5 17 9 2 4" xfId="37755" xr:uid="{00000000-0005-0000-0000-000017930000}"/>
    <cellStyle name="Normal 5 17 9 2 5" xfId="37756" xr:uid="{00000000-0005-0000-0000-000018930000}"/>
    <cellStyle name="Normal 5 17 9 2 6" xfId="37757" xr:uid="{00000000-0005-0000-0000-000019930000}"/>
    <cellStyle name="Normal 5 17 9 2 7" xfId="37758" xr:uid="{00000000-0005-0000-0000-00001A930000}"/>
    <cellStyle name="Normal 5 17 9 2 8" xfId="37759" xr:uid="{00000000-0005-0000-0000-00001B930000}"/>
    <cellStyle name="Normal 5 17 9 2 9" xfId="37760" xr:uid="{00000000-0005-0000-0000-00001C930000}"/>
    <cellStyle name="Normal 5 17 9 3" xfId="37761" xr:uid="{00000000-0005-0000-0000-00001D930000}"/>
    <cellStyle name="Normal 5 17 9 3 10" xfId="37762" xr:uid="{00000000-0005-0000-0000-00001E930000}"/>
    <cellStyle name="Normal 5 17 9 3 2" xfId="37763" xr:uid="{00000000-0005-0000-0000-00001F930000}"/>
    <cellStyle name="Normal 5 17 9 3 3" xfId="37764" xr:uid="{00000000-0005-0000-0000-000020930000}"/>
    <cellStyle name="Normal 5 17 9 3 4" xfId="37765" xr:uid="{00000000-0005-0000-0000-000021930000}"/>
    <cellStyle name="Normal 5 17 9 3 5" xfId="37766" xr:uid="{00000000-0005-0000-0000-000022930000}"/>
    <cellStyle name="Normal 5 17 9 3 6" xfId="37767" xr:uid="{00000000-0005-0000-0000-000023930000}"/>
    <cellStyle name="Normal 5 17 9 3 7" xfId="37768" xr:uid="{00000000-0005-0000-0000-000024930000}"/>
    <cellStyle name="Normal 5 17 9 3 8" xfId="37769" xr:uid="{00000000-0005-0000-0000-000025930000}"/>
    <cellStyle name="Normal 5 17 9 3 9" xfId="37770" xr:uid="{00000000-0005-0000-0000-000026930000}"/>
    <cellStyle name="Normal 5 17 9 4" xfId="37771" xr:uid="{00000000-0005-0000-0000-000027930000}"/>
    <cellStyle name="Normal 5 17 9 4 10" xfId="37772" xr:uid="{00000000-0005-0000-0000-000028930000}"/>
    <cellStyle name="Normal 5 17 9 4 2" xfId="37773" xr:uid="{00000000-0005-0000-0000-000029930000}"/>
    <cellStyle name="Normal 5 17 9 4 3" xfId="37774" xr:uid="{00000000-0005-0000-0000-00002A930000}"/>
    <cellStyle name="Normal 5 17 9 4 4" xfId="37775" xr:uid="{00000000-0005-0000-0000-00002B930000}"/>
    <cellStyle name="Normal 5 17 9 4 5" xfId="37776" xr:uid="{00000000-0005-0000-0000-00002C930000}"/>
    <cellStyle name="Normal 5 17 9 4 6" xfId="37777" xr:uid="{00000000-0005-0000-0000-00002D930000}"/>
    <cellStyle name="Normal 5 17 9 4 7" xfId="37778" xr:uid="{00000000-0005-0000-0000-00002E930000}"/>
    <cellStyle name="Normal 5 17 9 4 8" xfId="37779" xr:uid="{00000000-0005-0000-0000-00002F930000}"/>
    <cellStyle name="Normal 5 17 9 4 9" xfId="37780" xr:uid="{00000000-0005-0000-0000-000030930000}"/>
    <cellStyle name="Normal 5 17 9 5" xfId="37781" xr:uid="{00000000-0005-0000-0000-000031930000}"/>
    <cellStyle name="Normal 5 17 9 5 10" xfId="37782" xr:uid="{00000000-0005-0000-0000-000032930000}"/>
    <cellStyle name="Normal 5 17 9 5 2" xfId="37783" xr:uid="{00000000-0005-0000-0000-000033930000}"/>
    <cellStyle name="Normal 5 17 9 5 3" xfId="37784" xr:uid="{00000000-0005-0000-0000-000034930000}"/>
    <cellStyle name="Normal 5 17 9 5 4" xfId="37785" xr:uid="{00000000-0005-0000-0000-000035930000}"/>
    <cellStyle name="Normal 5 17 9 5 5" xfId="37786" xr:uid="{00000000-0005-0000-0000-000036930000}"/>
    <cellStyle name="Normal 5 17 9 5 6" xfId="37787" xr:uid="{00000000-0005-0000-0000-000037930000}"/>
    <cellStyle name="Normal 5 17 9 5 7" xfId="37788" xr:uid="{00000000-0005-0000-0000-000038930000}"/>
    <cellStyle name="Normal 5 17 9 5 8" xfId="37789" xr:uid="{00000000-0005-0000-0000-000039930000}"/>
    <cellStyle name="Normal 5 17 9 5 9" xfId="37790" xr:uid="{00000000-0005-0000-0000-00003A930000}"/>
    <cellStyle name="Normal 5 17 9 6" xfId="37791" xr:uid="{00000000-0005-0000-0000-00003B930000}"/>
    <cellStyle name="Normal 5 17 9 7" xfId="37792" xr:uid="{00000000-0005-0000-0000-00003C930000}"/>
    <cellStyle name="Normal 5 17 9 8" xfId="37793" xr:uid="{00000000-0005-0000-0000-00003D930000}"/>
    <cellStyle name="Normal 5 17 9 9" xfId="37794" xr:uid="{00000000-0005-0000-0000-00003E930000}"/>
    <cellStyle name="Normal 5 18" xfId="37795" xr:uid="{00000000-0005-0000-0000-00003F930000}"/>
    <cellStyle name="Normal 5 18 2" xfId="37796" xr:uid="{00000000-0005-0000-0000-000040930000}"/>
    <cellStyle name="Normal 5 18 2 2" xfId="37797" xr:uid="{00000000-0005-0000-0000-000041930000}"/>
    <cellStyle name="Normal 5 18 3" xfId="37798" xr:uid="{00000000-0005-0000-0000-000042930000}"/>
    <cellStyle name="Normal 5 18 4" xfId="37799" xr:uid="{00000000-0005-0000-0000-000043930000}"/>
    <cellStyle name="Normal 5 19" xfId="37800" xr:uid="{00000000-0005-0000-0000-000044930000}"/>
    <cellStyle name="Normal 5 19 2" xfId="37801" xr:uid="{00000000-0005-0000-0000-000045930000}"/>
    <cellStyle name="Normal 5 19 2 2" xfId="37802" xr:uid="{00000000-0005-0000-0000-000046930000}"/>
    <cellStyle name="Normal 5 19 3" xfId="37803" xr:uid="{00000000-0005-0000-0000-000047930000}"/>
    <cellStyle name="Normal 5 19 4" xfId="37804" xr:uid="{00000000-0005-0000-0000-000048930000}"/>
    <cellStyle name="Normal 5 2" xfId="439" xr:uid="{00000000-0005-0000-0000-000049930000}"/>
    <cellStyle name="Normal 5 2 10" xfId="37806" xr:uid="{00000000-0005-0000-0000-00004A930000}"/>
    <cellStyle name="Normal 5 2 11" xfId="37807" xr:uid="{00000000-0005-0000-0000-00004B930000}"/>
    <cellStyle name="Normal 5 2 12" xfId="37808" xr:uid="{00000000-0005-0000-0000-00004C930000}"/>
    <cellStyle name="Normal 5 2 13" xfId="37809" xr:uid="{00000000-0005-0000-0000-00004D930000}"/>
    <cellStyle name="Normal 5 2 14" xfId="37810" xr:uid="{00000000-0005-0000-0000-00004E930000}"/>
    <cellStyle name="Normal 5 2 15" xfId="37811" xr:uid="{00000000-0005-0000-0000-00004F930000}"/>
    <cellStyle name="Normal 5 2 16" xfId="37812" xr:uid="{00000000-0005-0000-0000-000050930000}"/>
    <cellStyle name="Normal 5 2 17" xfId="37813" xr:uid="{00000000-0005-0000-0000-000051930000}"/>
    <cellStyle name="Normal 5 2 18" xfId="37814" xr:uid="{00000000-0005-0000-0000-000052930000}"/>
    <cellStyle name="Normal 5 2 19" xfId="37815" xr:uid="{00000000-0005-0000-0000-000053930000}"/>
    <cellStyle name="Normal 5 2 2" xfId="37816" xr:uid="{00000000-0005-0000-0000-000054930000}"/>
    <cellStyle name="Normal 5 2 2 2" xfId="37817" xr:uid="{00000000-0005-0000-0000-000055930000}"/>
    <cellStyle name="Normal 5 2 2 2 2" xfId="37818" xr:uid="{00000000-0005-0000-0000-000056930000}"/>
    <cellStyle name="Normal 5 2 20" xfId="37819" xr:uid="{00000000-0005-0000-0000-000057930000}"/>
    <cellStyle name="Normal 5 2 21" xfId="37820" xr:uid="{00000000-0005-0000-0000-000058930000}"/>
    <cellStyle name="Normal 5 2 22" xfId="37821" xr:uid="{00000000-0005-0000-0000-000059930000}"/>
    <cellStyle name="Normal 5 2 23" xfId="37822" xr:uid="{00000000-0005-0000-0000-00005A930000}"/>
    <cellStyle name="Normal 5 2 24" xfId="37823" xr:uid="{00000000-0005-0000-0000-00005B930000}"/>
    <cellStyle name="Normal 5 2 25" xfId="37824" xr:uid="{00000000-0005-0000-0000-00005C930000}"/>
    <cellStyle name="Normal 5 2 26" xfId="37825" xr:uid="{00000000-0005-0000-0000-00005D930000}"/>
    <cellStyle name="Normal 5 2 27" xfId="37826" xr:uid="{00000000-0005-0000-0000-00005E930000}"/>
    <cellStyle name="Normal 5 2 28" xfId="37827" xr:uid="{00000000-0005-0000-0000-00005F930000}"/>
    <cellStyle name="Normal 5 2 29" xfId="37828" xr:uid="{00000000-0005-0000-0000-000060930000}"/>
    <cellStyle name="Normal 5 2 3" xfId="37829" xr:uid="{00000000-0005-0000-0000-000061930000}"/>
    <cellStyle name="Normal 5 2 30" xfId="37830" xr:uid="{00000000-0005-0000-0000-000062930000}"/>
    <cellStyle name="Normal 5 2 31" xfId="37831" xr:uid="{00000000-0005-0000-0000-000063930000}"/>
    <cellStyle name="Normal 5 2 32" xfId="37832" xr:uid="{00000000-0005-0000-0000-000064930000}"/>
    <cellStyle name="Normal 5 2 33" xfId="37833" xr:uid="{00000000-0005-0000-0000-000065930000}"/>
    <cellStyle name="Normal 5 2 34" xfId="37834" xr:uid="{00000000-0005-0000-0000-000066930000}"/>
    <cellStyle name="Normal 5 2 35" xfId="37835" xr:uid="{00000000-0005-0000-0000-000067930000}"/>
    <cellStyle name="Normal 5 2 36" xfId="37836" xr:uid="{00000000-0005-0000-0000-000068930000}"/>
    <cellStyle name="Normal 5 2 37" xfId="37837" xr:uid="{00000000-0005-0000-0000-000069930000}"/>
    <cellStyle name="Normal 5 2 38" xfId="37838" xr:uid="{00000000-0005-0000-0000-00006A930000}"/>
    <cellStyle name="Normal 5 2 39" xfId="37839" xr:uid="{00000000-0005-0000-0000-00006B930000}"/>
    <cellStyle name="Normal 5 2 4" xfId="37840" xr:uid="{00000000-0005-0000-0000-00006C930000}"/>
    <cellStyle name="Normal 5 2 40" xfId="37841" xr:uid="{00000000-0005-0000-0000-00006D930000}"/>
    <cellStyle name="Normal 5 2 41" xfId="37842" xr:uid="{00000000-0005-0000-0000-00006E930000}"/>
    <cellStyle name="Normal 5 2 42" xfId="37843" xr:uid="{00000000-0005-0000-0000-00006F930000}"/>
    <cellStyle name="Normal 5 2 43" xfId="37844" xr:uid="{00000000-0005-0000-0000-000070930000}"/>
    <cellStyle name="Normal 5 2 44" xfId="37845" xr:uid="{00000000-0005-0000-0000-000071930000}"/>
    <cellStyle name="Normal 5 2 45" xfId="37846" xr:uid="{00000000-0005-0000-0000-000072930000}"/>
    <cellStyle name="Normal 5 2 46" xfId="37847" xr:uid="{00000000-0005-0000-0000-000073930000}"/>
    <cellStyle name="Normal 5 2 47" xfId="37848" xr:uid="{00000000-0005-0000-0000-000074930000}"/>
    <cellStyle name="Normal 5 2 48" xfId="37849" xr:uid="{00000000-0005-0000-0000-000075930000}"/>
    <cellStyle name="Normal 5 2 49" xfId="37850" xr:uid="{00000000-0005-0000-0000-000076930000}"/>
    <cellStyle name="Normal 5 2 5" xfId="37851" xr:uid="{00000000-0005-0000-0000-000077930000}"/>
    <cellStyle name="Normal 5 2 50" xfId="37852" xr:uid="{00000000-0005-0000-0000-000078930000}"/>
    <cellStyle name="Normal 5 2 51" xfId="37853" xr:uid="{00000000-0005-0000-0000-000079930000}"/>
    <cellStyle name="Normal 5 2 52" xfId="37854" xr:uid="{00000000-0005-0000-0000-00007A930000}"/>
    <cellStyle name="Normal 5 2 53" xfId="37855" xr:uid="{00000000-0005-0000-0000-00007B930000}"/>
    <cellStyle name="Normal 5 2 54" xfId="37856" xr:uid="{00000000-0005-0000-0000-00007C930000}"/>
    <cellStyle name="Normal 5 2 55" xfId="37857" xr:uid="{00000000-0005-0000-0000-00007D930000}"/>
    <cellStyle name="Normal 5 2 56" xfId="37858" xr:uid="{00000000-0005-0000-0000-00007E930000}"/>
    <cellStyle name="Normal 5 2 57" xfId="37859" xr:uid="{00000000-0005-0000-0000-00007F930000}"/>
    <cellStyle name="Normal 5 2 58" xfId="37860" xr:uid="{00000000-0005-0000-0000-000080930000}"/>
    <cellStyle name="Normal 5 2 59" xfId="37861" xr:uid="{00000000-0005-0000-0000-000081930000}"/>
    <cellStyle name="Normal 5 2 6" xfId="37862" xr:uid="{00000000-0005-0000-0000-000082930000}"/>
    <cellStyle name="Normal 5 2 60" xfId="37863" xr:uid="{00000000-0005-0000-0000-000083930000}"/>
    <cellStyle name="Normal 5 2 61" xfId="37864" xr:uid="{00000000-0005-0000-0000-000084930000}"/>
    <cellStyle name="Normal 5 2 62" xfId="37865" xr:uid="{00000000-0005-0000-0000-000085930000}"/>
    <cellStyle name="Normal 5 2 63" xfId="37866" xr:uid="{00000000-0005-0000-0000-000086930000}"/>
    <cellStyle name="Normal 5 2 64" xfId="37867" xr:uid="{00000000-0005-0000-0000-000087930000}"/>
    <cellStyle name="Normal 5 2 65" xfId="37868" xr:uid="{00000000-0005-0000-0000-000088930000}"/>
    <cellStyle name="Normal 5 2 66" xfId="37869" xr:uid="{00000000-0005-0000-0000-000089930000}"/>
    <cellStyle name="Normal 5 2 67" xfId="37870" xr:uid="{00000000-0005-0000-0000-00008A930000}"/>
    <cellStyle name="Normal 5 2 68" xfId="37871" xr:uid="{00000000-0005-0000-0000-00008B930000}"/>
    <cellStyle name="Normal 5 2 69" xfId="37872" xr:uid="{00000000-0005-0000-0000-00008C930000}"/>
    <cellStyle name="Normal 5 2 7" xfId="37873" xr:uid="{00000000-0005-0000-0000-00008D930000}"/>
    <cellStyle name="Normal 5 2 70" xfId="37874" xr:uid="{00000000-0005-0000-0000-00008E930000}"/>
    <cellStyle name="Normal 5 2 71" xfId="37875" xr:uid="{00000000-0005-0000-0000-00008F930000}"/>
    <cellStyle name="Normal 5 2 72" xfId="37876" xr:uid="{00000000-0005-0000-0000-000090930000}"/>
    <cellStyle name="Normal 5 2 73" xfId="37877" xr:uid="{00000000-0005-0000-0000-000091930000}"/>
    <cellStyle name="Normal 5 2 74" xfId="37878" xr:uid="{00000000-0005-0000-0000-000092930000}"/>
    <cellStyle name="Normal 5 2 75" xfId="37879" xr:uid="{00000000-0005-0000-0000-000093930000}"/>
    <cellStyle name="Normal 5 2 76" xfId="37880" xr:uid="{00000000-0005-0000-0000-000094930000}"/>
    <cellStyle name="Normal 5 2 77" xfId="37881" xr:uid="{00000000-0005-0000-0000-000095930000}"/>
    <cellStyle name="Normal 5 2 78" xfId="37882" xr:uid="{00000000-0005-0000-0000-000096930000}"/>
    <cellStyle name="Normal 5 2 79" xfId="37883" xr:uid="{00000000-0005-0000-0000-000097930000}"/>
    <cellStyle name="Normal 5 2 8" xfId="37884" xr:uid="{00000000-0005-0000-0000-000098930000}"/>
    <cellStyle name="Normal 5 2 80" xfId="37885" xr:uid="{00000000-0005-0000-0000-000099930000}"/>
    <cellStyle name="Normal 5 2 81" xfId="37886" xr:uid="{00000000-0005-0000-0000-00009A930000}"/>
    <cellStyle name="Normal 5 2 82" xfId="37887" xr:uid="{00000000-0005-0000-0000-00009B930000}"/>
    <cellStyle name="Normal 5 2 83" xfId="37805" xr:uid="{00000000-0005-0000-0000-00009C930000}"/>
    <cellStyle name="Normal 5 2 9" xfId="37888" xr:uid="{00000000-0005-0000-0000-00009D930000}"/>
    <cellStyle name="Normal 5 2_Enlaces" xfId="37889" xr:uid="{00000000-0005-0000-0000-00009E930000}"/>
    <cellStyle name="Normal 5 20" xfId="37890" xr:uid="{00000000-0005-0000-0000-00009F930000}"/>
    <cellStyle name="Normal 5 20 2" xfId="37891" xr:uid="{00000000-0005-0000-0000-0000A0930000}"/>
    <cellStyle name="Normal 5 20 2 2" xfId="37892" xr:uid="{00000000-0005-0000-0000-0000A1930000}"/>
    <cellStyle name="Normal 5 20 3" xfId="37893" xr:uid="{00000000-0005-0000-0000-0000A2930000}"/>
    <cellStyle name="Normal 5 20 4" xfId="37894" xr:uid="{00000000-0005-0000-0000-0000A3930000}"/>
    <cellStyle name="Normal 5 21" xfId="37895" xr:uid="{00000000-0005-0000-0000-0000A4930000}"/>
    <cellStyle name="Normal 5 21 2" xfId="37896" xr:uid="{00000000-0005-0000-0000-0000A5930000}"/>
    <cellStyle name="Normal 5 21 2 2" xfId="37897" xr:uid="{00000000-0005-0000-0000-0000A6930000}"/>
    <cellStyle name="Normal 5 21 3" xfId="37898" xr:uid="{00000000-0005-0000-0000-0000A7930000}"/>
    <cellStyle name="Normal 5 21 4" xfId="37899" xr:uid="{00000000-0005-0000-0000-0000A8930000}"/>
    <cellStyle name="Normal 5 22" xfId="37900" xr:uid="{00000000-0005-0000-0000-0000A9930000}"/>
    <cellStyle name="Normal 5 22 2" xfId="37901" xr:uid="{00000000-0005-0000-0000-0000AA930000}"/>
    <cellStyle name="Normal 5 22 3" xfId="37902" xr:uid="{00000000-0005-0000-0000-0000AB930000}"/>
    <cellStyle name="Normal 5 23" xfId="37903" xr:uid="{00000000-0005-0000-0000-0000AC930000}"/>
    <cellStyle name="Normal 5 24" xfId="37904" xr:uid="{00000000-0005-0000-0000-0000AD930000}"/>
    <cellStyle name="Normal 5 25" xfId="37905" xr:uid="{00000000-0005-0000-0000-0000AE930000}"/>
    <cellStyle name="Normal 5 26" xfId="37906" xr:uid="{00000000-0005-0000-0000-0000AF930000}"/>
    <cellStyle name="Normal 5 27" xfId="37907" xr:uid="{00000000-0005-0000-0000-0000B0930000}"/>
    <cellStyle name="Normal 5 28" xfId="37908" xr:uid="{00000000-0005-0000-0000-0000B1930000}"/>
    <cellStyle name="Normal 5 29" xfId="37909" xr:uid="{00000000-0005-0000-0000-0000B2930000}"/>
    <cellStyle name="Normal 5 3" xfId="549" xr:uid="{00000000-0005-0000-0000-0000B3930000}"/>
    <cellStyle name="Normal 5 3 10" xfId="37911" xr:uid="{00000000-0005-0000-0000-0000B4930000}"/>
    <cellStyle name="Normal 5 3 11" xfId="37912" xr:uid="{00000000-0005-0000-0000-0000B5930000}"/>
    <cellStyle name="Normal 5 3 12" xfId="37913" xr:uid="{00000000-0005-0000-0000-0000B6930000}"/>
    <cellStyle name="Normal 5 3 13" xfId="37910" xr:uid="{00000000-0005-0000-0000-0000B7930000}"/>
    <cellStyle name="Normal 5 3 2" xfId="37914" xr:uid="{00000000-0005-0000-0000-0000B8930000}"/>
    <cellStyle name="Normal 5 3 3" xfId="37915" xr:uid="{00000000-0005-0000-0000-0000B9930000}"/>
    <cellStyle name="Normal 5 3 4" xfId="37916" xr:uid="{00000000-0005-0000-0000-0000BA930000}"/>
    <cellStyle name="Normal 5 3 4 2" xfId="37917" xr:uid="{00000000-0005-0000-0000-0000BB930000}"/>
    <cellStyle name="Normal 5 3 4 2 2" xfId="37918" xr:uid="{00000000-0005-0000-0000-0000BC930000}"/>
    <cellStyle name="Normal 5 3 4 3" xfId="37919" xr:uid="{00000000-0005-0000-0000-0000BD930000}"/>
    <cellStyle name="Normal 5 3 5" xfId="37920" xr:uid="{00000000-0005-0000-0000-0000BE930000}"/>
    <cellStyle name="Normal 5 3 6" xfId="37921" xr:uid="{00000000-0005-0000-0000-0000BF930000}"/>
    <cellStyle name="Normal 5 3 7" xfId="37922" xr:uid="{00000000-0005-0000-0000-0000C0930000}"/>
    <cellStyle name="Normal 5 3 7 2" xfId="37923" xr:uid="{00000000-0005-0000-0000-0000C1930000}"/>
    <cellStyle name="Normal 5 3 8" xfId="37924" xr:uid="{00000000-0005-0000-0000-0000C2930000}"/>
    <cellStyle name="Normal 5 3 9" xfId="37925" xr:uid="{00000000-0005-0000-0000-0000C3930000}"/>
    <cellStyle name="Normal 5 3_Implem" xfId="37926" xr:uid="{00000000-0005-0000-0000-0000C4930000}"/>
    <cellStyle name="Normal 5 30" xfId="37927" xr:uid="{00000000-0005-0000-0000-0000C5930000}"/>
    <cellStyle name="Normal 5 31" xfId="37928" xr:uid="{00000000-0005-0000-0000-0000C6930000}"/>
    <cellStyle name="Normal 5 32" xfId="37929" xr:uid="{00000000-0005-0000-0000-0000C7930000}"/>
    <cellStyle name="Normal 5 33" xfId="37930" xr:uid="{00000000-0005-0000-0000-0000C8930000}"/>
    <cellStyle name="Normal 5 34" xfId="37931" xr:uid="{00000000-0005-0000-0000-0000C9930000}"/>
    <cellStyle name="Normal 5 35" xfId="37932" xr:uid="{00000000-0005-0000-0000-0000CA930000}"/>
    <cellStyle name="Normal 5 36" xfId="37933" xr:uid="{00000000-0005-0000-0000-0000CB930000}"/>
    <cellStyle name="Normal 5 37" xfId="37934" xr:uid="{00000000-0005-0000-0000-0000CC930000}"/>
    <cellStyle name="Normal 5 38" xfId="37935" xr:uid="{00000000-0005-0000-0000-0000CD930000}"/>
    <cellStyle name="Normal 5 39" xfId="37936" xr:uid="{00000000-0005-0000-0000-0000CE930000}"/>
    <cellStyle name="Normal 5 4" xfId="37937" xr:uid="{00000000-0005-0000-0000-0000CF930000}"/>
    <cellStyle name="Normal 5 4 2" xfId="37938" xr:uid="{00000000-0005-0000-0000-0000D0930000}"/>
    <cellStyle name="Normal 5 4 2 2" xfId="37939" xr:uid="{00000000-0005-0000-0000-0000D1930000}"/>
    <cellStyle name="Normal 5 4 3" xfId="37940" xr:uid="{00000000-0005-0000-0000-0000D2930000}"/>
    <cellStyle name="Normal 5 4 4" xfId="37941" xr:uid="{00000000-0005-0000-0000-0000D3930000}"/>
    <cellStyle name="Normal 5 40" xfId="37942" xr:uid="{00000000-0005-0000-0000-0000D4930000}"/>
    <cellStyle name="Normal 5 41" xfId="37943" xr:uid="{00000000-0005-0000-0000-0000D5930000}"/>
    <cellStyle name="Normal 5 42" xfId="37944" xr:uid="{00000000-0005-0000-0000-0000D6930000}"/>
    <cellStyle name="Normal 5 43" xfId="37945" xr:uid="{00000000-0005-0000-0000-0000D7930000}"/>
    <cellStyle name="Normal 5 44" xfId="37946" xr:uid="{00000000-0005-0000-0000-0000D8930000}"/>
    <cellStyle name="Normal 5 45" xfId="37947" xr:uid="{00000000-0005-0000-0000-0000D9930000}"/>
    <cellStyle name="Normal 5 46" xfId="37948" xr:uid="{00000000-0005-0000-0000-0000DA930000}"/>
    <cellStyle name="Normal 5 47" xfId="37949" xr:uid="{00000000-0005-0000-0000-0000DB930000}"/>
    <cellStyle name="Normal 5 48" xfId="37950" xr:uid="{00000000-0005-0000-0000-0000DC930000}"/>
    <cellStyle name="Normal 5 49" xfId="37951" xr:uid="{00000000-0005-0000-0000-0000DD930000}"/>
    <cellStyle name="Normal 5 5" xfId="37952" xr:uid="{00000000-0005-0000-0000-0000DE930000}"/>
    <cellStyle name="Normal 5 5 2" xfId="37953" xr:uid="{00000000-0005-0000-0000-0000DF930000}"/>
    <cellStyle name="Normal 5 5 2 2" xfId="37954" xr:uid="{00000000-0005-0000-0000-0000E0930000}"/>
    <cellStyle name="Normal 5 5 3" xfId="37955" xr:uid="{00000000-0005-0000-0000-0000E1930000}"/>
    <cellStyle name="Normal 5 5 4" xfId="37956" xr:uid="{00000000-0005-0000-0000-0000E2930000}"/>
    <cellStyle name="Normal 5 50" xfId="37957" xr:uid="{00000000-0005-0000-0000-0000E3930000}"/>
    <cellStyle name="Normal 5 51" xfId="37958" xr:uid="{00000000-0005-0000-0000-0000E4930000}"/>
    <cellStyle name="Normal 5 52" xfId="37959" xr:uid="{00000000-0005-0000-0000-0000E5930000}"/>
    <cellStyle name="Normal 5 53" xfId="37960" xr:uid="{00000000-0005-0000-0000-0000E6930000}"/>
    <cellStyle name="Normal 5 54" xfId="37961" xr:uid="{00000000-0005-0000-0000-0000E7930000}"/>
    <cellStyle name="Normal 5 55" xfId="37962" xr:uid="{00000000-0005-0000-0000-0000E8930000}"/>
    <cellStyle name="Normal 5 56" xfId="37963" xr:uid="{00000000-0005-0000-0000-0000E9930000}"/>
    <cellStyle name="Normal 5 57" xfId="37964" xr:uid="{00000000-0005-0000-0000-0000EA930000}"/>
    <cellStyle name="Normal 5 58" xfId="37965" xr:uid="{00000000-0005-0000-0000-0000EB930000}"/>
    <cellStyle name="Normal 5 59" xfId="37966" xr:uid="{00000000-0005-0000-0000-0000EC930000}"/>
    <cellStyle name="Normal 5 6" xfId="37967" xr:uid="{00000000-0005-0000-0000-0000ED930000}"/>
    <cellStyle name="Normal 5 6 2" xfId="37968" xr:uid="{00000000-0005-0000-0000-0000EE930000}"/>
    <cellStyle name="Normal 5 6 2 2" xfId="37969" xr:uid="{00000000-0005-0000-0000-0000EF930000}"/>
    <cellStyle name="Normal 5 6 3" xfId="37970" xr:uid="{00000000-0005-0000-0000-0000F0930000}"/>
    <cellStyle name="Normal 5 6 4" xfId="37971" xr:uid="{00000000-0005-0000-0000-0000F1930000}"/>
    <cellStyle name="Normal 5 60" xfId="37972" xr:uid="{00000000-0005-0000-0000-0000F2930000}"/>
    <cellStyle name="Normal 5 7" xfId="37973" xr:uid="{00000000-0005-0000-0000-0000F3930000}"/>
    <cellStyle name="Normal 5 7 2" xfId="37974" xr:uid="{00000000-0005-0000-0000-0000F4930000}"/>
    <cellStyle name="Normal 5 7 2 2" xfId="37975" xr:uid="{00000000-0005-0000-0000-0000F5930000}"/>
    <cellStyle name="Normal 5 7 3" xfId="37976" xr:uid="{00000000-0005-0000-0000-0000F6930000}"/>
    <cellStyle name="Normal 5 7 4" xfId="37977" xr:uid="{00000000-0005-0000-0000-0000F7930000}"/>
    <cellStyle name="Normal 5 8" xfId="37978" xr:uid="{00000000-0005-0000-0000-0000F8930000}"/>
    <cellStyle name="Normal 5 8 2" xfId="37979" xr:uid="{00000000-0005-0000-0000-0000F9930000}"/>
    <cellStyle name="Normal 5 8 2 2" xfId="37980" xr:uid="{00000000-0005-0000-0000-0000FA930000}"/>
    <cellStyle name="Normal 5 8 3" xfId="37981" xr:uid="{00000000-0005-0000-0000-0000FB930000}"/>
    <cellStyle name="Normal 5 8 4" xfId="37982" xr:uid="{00000000-0005-0000-0000-0000FC930000}"/>
    <cellStyle name="Normal 5 9" xfId="37983" xr:uid="{00000000-0005-0000-0000-0000FD930000}"/>
    <cellStyle name="Normal 5 9 2" xfId="37984" xr:uid="{00000000-0005-0000-0000-0000FE930000}"/>
    <cellStyle name="Normal 5 9 2 2" xfId="37985" xr:uid="{00000000-0005-0000-0000-0000FF930000}"/>
    <cellStyle name="Normal 5 9 3" xfId="37986" xr:uid="{00000000-0005-0000-0000-000000940000}"/>
    <cellStyle name="Normal 5 9 4" xfId="37987" xr:uid="{00000000-0005-0000-0000-000001940000}"/>
    <cellStyle name="Normal 50" xfId="37988" xr:uid="{00000000-0005-0000-0000-000002940000}"/>
    <cellStyle name="Normal 50 10" xfId="37989" xr:uid="{00000000-0005-0000-0000-000003940000}"/>
    <cellStyle name="Normal 50 11" xfId="37990" xr:uid="{00000000-0005-0000-0000-000004940000}"/>
    <cellStyle name="Normal 50 12" xfId="37991" xr:uid="{00000000-0005-0000-0000-000005940000}"/>
    <cellStyle name="Normal 50 13" xfId="37992" xr:uid="{00000000-0005-0000-0000-000006940000}"/>
    <cellStyle name="Normal 50 14" xfId="37993" xr:uid="{00000000-0005-0000-0000-000007940000}"/>
    <cellStyle name="Normal 50 15" xfId="37994" xr:uid="{00000000-0005-0000-0000-000008940000}"/>
    <cellStyle name="Normal 50 16" xfId="37995" xr:uid="{00000000-0005-0000-0000-000009940000}"/>
    <cellStyle name="Normal 50 17" xfId="37996" xr:uid="{00000000-0005-0000-0000-00000A940000}"/>
    <cellStyle name="Normal 50 18" xfId="37997" xr:uid="{00000000-0005-0000-0000-00000B940000}"/>
    <cellStyle name="Normal 50 19" xfId="37998" xr:uid="{00000000-0005-0000-0000-00000C940000}"/>
    <cellStyle name="Normal 50 2" xfId="37999" xr:uid="{00000000-0005-0000-0000-00000D940000}"/>
    <cellStyle name="Normal 50 2 2" xfId="38000" xr:uid="{00000000-0005-0000-0000-00000E940000}"/>
    <cellStyle name="Normal 50 20" xfId="38001" xr:uid="{00000000-0005-0000-0000-00000F940000}"/>
    <cellStyle name="Normal 50 21" xfId="38002" xr:uid="{00000000-0005-0000-0000-000010940000}"/>
    <cellStyle name="Normal 50 22" xfId="38003" xr:uid="{00000000-0005-0000-0000-000011940000}"/>
    <cellStyle name="Normal 50 23" xfId="38004" xr:uid="{00000000-0005-0000-0000-000012940000}"/>
    <cellStyle name="Normal 50 24" xfId="38005" xr:uid="{00000000-0005-0000-0000-000013940000}"/>
    <cellStyle name="Normal 50 25" xfId="38006" xr:uid="{00000000-0005-0000-0000-000014940000}"/>
    <cellStyle name="Normal 50 26" xfId="38007" xr:uid="{00000000-0005-0000-0000-000015940000}"/>
    <cellStyle name="Normal 50 3" xfId="38008" xr:uid="{00000000-0005-0000-0000-000016940000}"/>
    <cellStyle name="Normal 50 3 2" xfId="38009" xr:uid="{00000000-0005-0000-0000-000017940000}"/>
    <cellStyle name="Normal 50 4" xfId="38010" xr:uid="{00000000-0005-0000-0000-000018940000}"/>
    <cellStyle name="Normal 50 4 2" xfId="38011" xr:uid="{00000000-0005-0000-0000-000019940000}"/>
    <cellStyle name="Normal 50 5" xfId="38012" xr:uid="{00000000-0005-0000-0000-00001A940000}"/>
    <cellStyle name="Normal 50 5 2" xfId="38013" xr:uid="{00000000-0005-0000-0000-00001B940000}"/>
    <cellStyle name="Normal 50 6" xfId="38014" xr:uid="{00000000-0005-0000-0000-00001C940000}"/>
    <cellStyle name="Normal 50 7" xfId="38015" xr:uid="{00000000-0005-0000-0000-00001D940000}"/>
    <cellStyle name="Normal 50 8" xfId="38016" xr:uid="{00000000-0005-0000-0000-00001E940000}"/>
    <cellStyle name="Normal 50 9" xfId="38017" xr:uid="{00000000-0005-0000-0000-00001F940000}"/>
    <cellStyle name="Normal 51" xfId="38018" xr:uid="{00000000-0005-0000-0000-000020940000}"/>
    <cellStyle name="Normal 52" xfId="38019" xr:uid="{00000000-0005-0000-0000-000021940000}"/>
    <cellStyle name="Normal 53" xfId="38020" xr:uid="{00000000-0005-0000-0000-000022940000}"/>
    <cellStyle name="Normal 54" xfId="38021" xr:uid="{00000000-0005-0000-0000-000023940000}"/>
    <cellStyle name="Normal 55" xfId="38022" xr:uid="{00000000-0005-0000-0000-000024940000}"/>
    <cellStyle name="Normal 56" xfId="38023" xr:uid="{00000000-0005-0000-0000-000025940000}"/>
    <cellStyle name="Normal 57" xfId="38024" xr:uid="{00000000-0005-0000-0000-000026940000}"/>
    <cellStyle name="Normal 58" xfId="38025" xr:uid="{00000000-0005-0000-0000-000027940000}"/>
    <cellStyle name="Normal 59" xfId="38026" xr:uid="{00000000-0005-0000-0000-000028940000}"/>
    <cellStyle name="Normal 6" xfId="440" xr:uid="{00000000-0005-0000-0000-000029940000}"/>
    <cellStyle name="Normal 6 10" xfId="38027" xr:uid="{00000000-0005-0000-0000-00002A940000}"/>
    <cellStyle name="Normal 6 11" xfId="38028" xr:uid="{00000000-0005-0000-0000-00002B940000}"/>
    <cellStyle name="Normal 6 12" xfId="38029" xr:uid="{00000000-0005-0000-0000-00002C940000}"/>
    <cellStyle name="Normal 6 13" xfId="38030" xr:uid="{00000000-0005-0000-0000-00002D940000}"/>
    <cellStyle name="Normal 6 14" xfId="38031" xr:uid="{00000000-0005-0000-0000-00002E940000}"/>
    <cellStyle name="Normal 6 15" xfId="38032" xr:uid="{00000000-0005-0000-0000-00002F940000}"/>
    <cellStyle name="Normal 6 16" xfId="38033" xr:uid="{00000000-0005-0000-0000-000030940000}"/>
    <cellStyle name="Normal 6 17" xfId="38034" xr:uid="{00000000-0005-0000-0000-000031940000}"/>
    <cellStyle name="Normal 6 18" xfId="38035" xr:uid="{00000000-0005-0000-0000-000032940000}"/>
    <cellStyle name="Normal 6 19" xfId="38036" xr:uid="{00000000-0005-0000-0000-000033940000}"/>
    <cellStyle name="Normal 6 2" xfId="38037" xr:uid="{00000000-0005-0000-0000-000034940000}"/>
    <cellStyle name="Normal 6 2 10" xfId="38038" xr:uid="{00000000-0005-0000-0000-000035940000}"/>
    <cellStyle name="Normal 6 2 11" xfId="38039" xr:uid="{00000000-0005-0000-0000-000036940000}"/>
    <cellStyle name="Normal 6 2 12" xfId="38040" xr:uid="{00000000-0005-0000-0000-000037940000}"/>
    <cellStyle name="Normal 6 2 13" xfId="38041" xr:uid="{00000000-0005-0000-0000-000038940000}"/>
    <cellStyle name="Normal 6 2 14" xfId="38042" xr:uid="{00000000-0005-0000-0000-000039940000}"/>
    <cellStyle name="Normal 6 2 15" xfId="38043" xr:uid="{00000000-0005-0000-0000-00003A940000}"/>
    <cellStyle name="Normal 6 2 16" xfId="38044" xr:uid="{00000000-0005-0000-0000-00003B940000}"/>
    <cellStyle name="Normal 6 2 17" xfId="38045" xr:uid="{00000000-0005-0000-0000-00003C940000}"/>
    <cellStyle name="Normal 6 2 18" xfId="38046" xr:uid="{00000000-0005-0000-0000-00003D940000}"/>
    <cellStyle name="Normal 6 2 19" xfId="38047" xr:uid="{00000000-0005-0000-0000-00003E940000}"/>
    <cellStyle name="Normal 6 2 2" xfId="38048" xr:uid="{00000000-0005-0000-0000-00003F940000}"/>
    <cellStyle name="Normal 6 2 20" xfId="38049" xr:uid="{00000000-0005-0000-0000-000040940000}"/>
    <cellStyle name="Normal 6 2 21" xfId="38050" xr:uid="{00000000-0005-0000-0000-000041940000}"/>
    <cellStyle name="Normal 6 2 22" xfId="38051" xr:uid="{00000000-0005-0000-0000-000042940000}"/>
    <cellStyle name="Normal 6 2 23" xfId="38052" xr:uid="{00000000-0005-0000-0000-000043940000}"/>
    <cellStyle name="Normal 6 2 24" xfId="38053" xr:uid="{00000000-0005-0000-0000-000044940000}"/>
    <cellStyle name="Normal 6 2 25" xfId="38054" xr:uid="{00000000-0005-0000-0000-000045940000}"/>
    <cellStyle name="Normal 6 2 26" xfId="38055" xr:uid="{00000000-0005-0000-0000-000046940000}"/>
    <cellStyle name="Normal 6 2 27" xfId="38056" xr:uid="{00000000-0005-0000-0000-000047940000}"/>
    <cellStyle name="Normal 6 2 28" xfId="38057" xr:uid="{00000000-0005-0000-0000-000048940000}"/>
    <cellStyle name="Normal 6 2 29" xfId="38058" xr:uid="{00000000-0005-0000-0000-000049940000}"/>
    <cellStyle name="Normal 6 2 3" xfId="38059" xr:uid="{00000000-0005-0000-0000-00004A940000}"/>
    <cellStyle name="Normal 6 2 30" xfId="38060" xr:uid="{00000000-0005-0000-0000-00004B940000}"/>
    <cellStyle name="Normal 6 2 31" xfId="38061" xr:uid="{00000000-0005-0000-0000-00004C940000}"/>
    <cellStyle name="Normal 6 2 32" xfId="38062" xr:uid="{00000000-0005-0000-0000-00004D940000}"/>
    <cellStyle name="Normal 6 2 33" xfId="38063" xr:uid="{00000000-0005-0000-0000-00004E940000}"/>
    <cellStyle name="Normal 6 2 34" xfId="38064" xr:uid="{00000000-0005-0000-0000-00004F940000}"/>
    <cellStyle name="Normal 6 2 35" xfId="38065" xr:uid="{00000000-0005-0000-0000-000050940000}"/>
    <cellStyle name="Normal 6 2 36" xfId="38066" xr:uid="{00000000-0005-0000-0000-000051940000}"/>
    <cellStyle name="Normal 6 2 37" xfId="38067" xr:uid="{00000000-0005-0000-0000-000052940000}"/>
    <cellStyle name="Normal 6 2 38" xfId="38068" xr:uid="{00000000-0005-0000-0000-000053940000}"/>
    <cellStyle name="Normal 6 2 39" xfId="38069" xr:uid="{00000000-0005-0000-0000-000054940000}"/>
    <cellStyle name="Normal 6 2 4" xfId="38070" xr:uid="{00000000-0005-0000-0000-000055940000}"/>
    <cellStyle name="Normal 6 2 40" xfId="38071" xr:uid="{00000000-0005-0000-0000-000056940000}"/>
    <cellStyle name="Normal 6 2 41" xfId="38072" xr:uid="{00000000-0005-0000-0000-000057940000}"/>
    <cellStyle name="Normal 6 2 42" xfId="38073" xr:uid="{00000000-0005-0000-0000-000058940000}"/>
    <cellStyle name="Normal 6 2 43" xfId="38074" xr:uid="{00000000-0005-0000-0000-000059940000}"/>
    <cellStyle name="Normal 6 2 44" xfId="38075" xr:uid="{00000000-0005-0000-0000-00005A940000}"/>
    <cellStyle name="Normal 6 2 45" xfId="38076" xr:uid="{00000000-0005-0000-0000-00005B940000}"/>
    <cellStyle name="Normal 6 2 46" xfId="38077" xr:uid="{00000000-0005-0000-0000-00005C940000}"/>
    <cellStyle name="Normal 6 2 47" xfId="38078" xr:uid="{00000000-0005-0000-0000-00005D940000}"/>
    <cellStyle name="Normal 6 2 48" xfId="38079" xr:uid="{00000000-0005-0000-0000-00005E940000}"/>
    <cellStyle name="Normal 6 2 49" xfId="38080" xr:uid="{00000000-0005-0000-0000-00005F940000}"/>
    <cellStyle name="Normal 6 2 5" xfId="38081" xr:uid="{00000000-0005-0000-0000-000060940000}"/>
    <cellStyle name="Normal 6 2 50" xfId="38082" xr:uid="{00000000-0005-0000-0000-000061940000}"/>
    <cellStyle name="Normal 6 2 51" xfId="38083" xr:uid="{00000000-0005-0000-0000-000062940000}"/>
    <cellStyle name="Normal 6 2 52" xfId="38084" xr:uid="{00000000-0005-0000-0000-000063940000}"/>
    <cellStyle name="Normal 6 2 53" xfId="38085" xr:uid="{00000000-0005-0000-0000-000064940000}"/>
    <cellStyle name="Normal 6 2 54" xfId="38086" xr:uid="{00000000-0005-0000-0000-000065940000}"/>
    <cellStyle name="Normal 6 2 55" xfId="38087" xr:uid="{00000000-0005-0000-0000-000066940000}"/>
    <cellStyle name="Normal 6 2 56" xfId="38088" xr:uid="{00000000-0005-0000-0000-000067940000}"/>
    <cellStyle name="Normal 6 2 57" xfId="38089" xr:uid="{00000000-0005-0000-0000-000068940000}"/>
    <cellStyle name="Normal 6 2 58" xfId="38090" xr:uid="{00000000-0005-0000-0000-000069940000}"/>
    <cellStyle name="Normal 6 2 59" xfId="38091" xr:uid="{00000000-0005-0000-0000-00006A940000}"/>
    <cellStyle name="Normal 6 2 6" xfId="38092" xr:uid="{00000000-0005-0000-0000-00006B940000}"/>
    <cellStyle name="Normal 6 2 60" xfId="38093" xr:uid="{00000000-0005-0000-0000-00006C940000}"/>
    <cellStyle name="Normal 6 2 61" xfId="38094" xr:uid="{00000000-0005-0000-0000-00006D940000}"/>
    <cellStyle name="Normal 6 2 62" xfId="38095" xr:uid="{00000000-0005-0000-0000-00006E940000}"/>
    <cellStyle name="Normal 6 2 63" xfId="38096" xr:uid="{00000000-0005-0000-0000-00006F940000}"/>
    <cellStyle name="Normal 6 2 64" xfId="38097" xr:uid="{00000000-0005-0000-0000-000070940000}"/>
    <cellStyle name="Normal 6 2 65" xfId="38098" xr:uid="{00000000-0005-0000-0000-000071940000}"/>
    <cellStyle name="Normal 6 2 66" xfId="38099" xr:uid="{00000000-0005-0000-0000-000072940000}"/>
    <cellStyle name="Normal 6 2 67" xfId="38100" xr:uid="{00000000-0005-0000-0000-000073940000}"/>
    <cellStyle name="Normal 6 2 68" xfId="38101" xr:uid="{00000000-0005-0000-0000-000074940000}"/>
    <cellStyle name="Normal 6 2 69" xfId="38102" xr:uid="{00000000-0005-0000-0000-000075940000}"/>
    <cellStyle name="Normal 6 2 7" xfId="38103" xr:uid="{00000000-0005-0000-0000-000076940000}"/>
    <cellStyle name="Normal 6 2 70" xfId="38104" xr:uid="{00000000-0005-0000-0000-000077940000}"/>
    <cellStyle name="Normal 6 2 71" xfId="38105" xr:uid="{00000000-0005-0000-0000-000078940000}"/>
    <cellStyle name="Normal 6 2 72" xfId="38106" xr:uid="{00000000-0005-0000-0000-000079940000}"/>
    <cellStyle name="Normal 6 2 73" xfId="38107" xr:uid="{00000000-0005-0000-0000-00007A940000}"/>
    <cellStyle name="Normal 6 2 74" xfId="38108" xr:uid="{00000000-0005-0000-0000-00007B940000}"/>
    <cellStyle name="Normal 6 2 75" xfId="38109" xr:uid="{00000000-0005-0000-0000-00007C940000}"/>
    <cellStyle name="Normal 6 2 76" xfId="38110" xr:uid="{00000000-0005-0000-0000-00007D940000}"/>
    <cellStyle name="Normal 6 2 77" xfId="38111" xr:uid="{00000000-0005-0000-0000-00007E940000}"/>
    <cellStyle name="Normal 6 2 78" xfId="38112" xr:uid="{00000000-0005-0000-0000-00007F940000}"/>
    <cellStyle name="Normal 6 2 79" xfId="38113" xr:uid="{00000000-0005-0000-0000-000080940000}"/>
    <cellStyle name="Normal 6 2 8" xfId="38114" xr:uid="{00000000-0005-0000-0000-000081940000}"/>
    <cellStyle name="Normal 6 2 80" xfId="38115" xr:uid="{00000000-0005-0000-0000-000082940000}"/>
    <cellStyle name="Normal 6 2 81" xfId="38116" xr:uid="{00000000-0005-0000-0000-000083940000}"/>
    <cellStyle name="Normal 6 2 82" xfId="38117" xr:uid="{00000000-0005-0000-0000-000084940000}"/>
    <cellStyle name="Normal 6 2 83" xfId="38118" xr:uid="{00000000-0005-0000-0000-000085940000}"/>
    <cellStyle name="Normal 6 2 84" xfId="38119" xr:uid="{00000000-0005-0000-0000-000086940000}"/>
    <cellStyle name="Normal 6 2 85" xfId="38120" xr:uid="{00000000-0005-0000-0000-000087940000}"/>
    <cellStyle name="Normal 6 2 86" xfId="38121" xr:uid="{00000000-0005-0000-0000-000088940000}"/>
    <cellStyle name="Normal 6 2 9" xfId="38122" xr:uid="{00000000-0005-0000-0000-000089940000}"/>
    <cellStyle name="Normal 6 2_Xa Parametrización de Usuarios" xfId="38123" xr:uid="{00000000-0005-0000-0000-00008A940000}"/>
    <cellStyle name="Normal 6 20" xfId="38124" xr:uid="{00000000-0005-0000-0000-00008B940000}"/>
    <cellStyle name="Normal 6 21" xfId="38125" xr:uid="{00000000-0005-0000-0000-00008C940000}"/>
    <cellStyle name="Normal 6 22" xfId="38126" xr:uid="{00000000-0005-0000-0000-00008D940000}"/>
    <cellStyle name="Normal 6 23" xfId="38127" xr:uid="{00000000-0005-0000-0000-00008E940000}"/>
    <cellStyle name="Normal 6 24" xfId="38128" xr:uid="{00000000-0005-0000-0000-00008F940000}"/>
    <cellStyle name="Normal 6 25" xfId="38129" xr:uid="{00000000-0005-0000-0000-000090940000}"/>
    <cellStyle name="Normal 6 26" xfId="38130" xr:uid="{00000000-0005-0000-0000-000091940000}"/>
    <cellStyle name="Normal 6 27" xfId="38131" xr:uid="{00000000-0005-0000-0000-000092940000}"/>
    <cellStyle name="Normal 6 28" xfId="38132" xr:uid="{00000000-0005-0000-0000-000093940000}"/>
    <cellStyle name="Normal 6 29" xfId="38133" xr:uid="{00000000-0005-0000-0000-000094940000}"/>
    <cellStyle name="Normal 6 3" xfId="38134" xr:uid="{00000000-0005-0000-0000-000095940000}"/>
    <cellStyle name="Normal 6 3 10" xfId="38135" xr:uid="{00000000-0005-0000-0000-000096940000}"/>
    <cellStyle name="Normal 6 3 11" xfId="38136" xr:uid="{00000000-0005-0000-0000-000097940000}"/>
    <cellStyle name="Normal 6 3 12" xfId="38137" xr:uid="{00000000-0005-0000-0000-000098940000}"/>
    <cellStyle name="Normal 6 3 2" xfId="38138" xr:uid="{00000000-0005-0000-0000-000099940000}"/>
    <cellStyle name="Normal 6 3 3" xfId="38139" xr:uid="{00000000-0005-0000-0000-00009A940000}"/>
    <cellStyle name="Normal 6 3 4" xfId="38140" xr:uid="{00000000-0005-0000-0000-00009B940000}"/>
    <cellStyle name="Normal 6 3 5" xfId="38141" xr:uid="{00000000-0005-0000-0000-00009C940000}"/>
    <cellStyle name="Normal 6 3 6" xfId="38142" xr:uid="{00000000-0005-0000-0000-00009D940000}"/>
    <cellStyle name="Normal 6 3 7" xfId="38143" xr:uid="{00000000-0005-0000-0000-00009E940000}"/>
    <cellStyle name="Normal 6 3 8" xfId="38144" xr:uid="{00000000-0005-0000-0000-00009F940000}"/>
    <cellStyle name="Normal 6 3 9" xfId="38145" xr:uid="{00000000-0005-0000-0000-0000A0940000}"/>
    <cellStyle name="Normal 6 3_Xa Parametrización de Usuarios" xfId="38146" xr:uid="{00000000-0005-0000-0000-0000A1940000}"/>
    <cellStyle name="Normal 6 30" xfId="39521" xr:uid="{00000000-0005-0000-0000-0000A2940000}"/>
    <cellStyle name="Normal 6 4" xfId="38147" xr:uid="{00000000-0005-0000-0000-0000A3940000}"/>
    <cellStyle name="Normal 6 5" xfId="38148" xr:uid="{00000000-0005-0000-0000-0000A4940000}"/>
    <cellStyle name="Normal 6 6" xfId="38149" xr:uid="{00000000-0005-0000-0000-0000A5940000}"/>
    <cellStyle name="Normal 6 7" xfId="38150" xr:uid="{00000000-0005-0000-0000-0000A6940000}"/>
    <cellStyle name="Normal 6 8" xfId="38151" xr:uid="{00000000-0005-0000-0000-0000A7940000}"/>
    <cellStyle name="Normal 6 9" xfId="38152" xr:uid="{00000000-0005-0000-0000-0000A8940000}"/>
    <cellStyle name="Normal 60" xfId="38153" xr:uid="{00000000-0005-0000-0000-0000A9940000}"/>
    <cellStyle name="Normal 61" xfId="38154" xr:uid="{00000000-0005-0000-0000-0000AA940000}"/>
    <cellStyle name="Normal 61 2" xfId="38155" xr:uid="{00000000-0005-0000-0000-0000AB940000}"/>
    <cellStyle name="Normal 61 2 2" xfId="38156" xr:uid="{00000000-0005-0000-0000-0000AC940000}"/>
    <cellStyle name="Normal 61 2 3" xfId="38157" xr:uid="{00000000-0005-0000-0000-0000AD940000}"/>
    <cellStyle name="Normal 61 3" xfId="38158" xr:uid="{00000000-0005-0000-0000-0000AE940000}"/>
    <cellStyle name="Normal 62" xfId="38159" xr:uid="{00000000-0005-0000-0000-0000AF940000}"/>
    <cellStyle name="Normal 62 2" xfId="38160" xr:uid="{00000000-0005-0000-0000-0000B0940000}"/>
    <cellStyle name="Normal 62 3" xfId="38161" xr:uid="{00000000-0005-0000-0000-0000B1940000}"/>
    <cellStyle name="Normal 62 4" xfId="39522" xr:uid="{00000000-0005-0000-0000-0000B2940000}"/>
    <cellStyle name="Normal 63" xfId="38162" xr:uid="{00000000-0005-0000-0000-0000B3940000}"/>
    <cellStyle name="Normal 63 2" xfId="38163" xr:uid="{00000000-0005-0000-0000-0000B4940000}"/>
    <cellStyle name="Normal 63 3" xfId="38164" xr:uid="{00000000-0005-0000-0000-0000B5940000}"/>
    <cellStyle name="Normal 63 4" xfId="38165" xr:uid="{00000000-0005-0000-0000-0000B6940000}"/>
    <cellStyle name="Normal 63 5" xfId="39523" xr:uid="{00000000-0005-0000-0000-0000B7940000}"/>
    <cellStyle name="Normal 64" xfId="38166" xr:uid="{00000000-0005-0000-0000-0000B8940000}"/>
    <cellStyle name="Normal 64 2" xfId="38167" xr:uid="{00000000-0005-0000-0000-0000B9940000}"/>
    <cellStyle name="Normal 64 3" xfId="38168" xr:uid="{00000000-0005-0000-0000-0000BA940000}"/>
    <cellStyle name="Normal 64 4" xfId="38169" xr:uid="{00000000-0005-0000-0000-0000BB940000}"/>
    <cellStyle name="Normal 64 5" xfId="39524" xr:uid="{00000000-0005-0000-0000-0000BC940000}"/>
    <cellStyle name="Normal 65" xfId="38170" xr:uid="{00000000-0005-0000-0000-0000BD940000}"/>
    <cellStyle name="Normal 65 2" xfId="38171" xr:uid="{00000000-0005-0000-0000-0000BE940000}"/>
    <cellStyle name="Normal 65 3" xfId="38172" xr:uid="{00000000-0005-0000-0000-0000BF940000}"/>
    <cellStyle name="Normal 66" xfId="38173" xr:uid="{00000000-0005-0000-0000-0000C0940000}"/>
    <cellStyle name="Normal 66 2" xfId="38174" xr:uid="{00000000-0005-0000-0000-0000C1940000}"/>
    <cellStyle name="Normal 66 3" xfId="38175" xr:uid="{00000000-0005-0000-0000-0000C2940000}"/>
    <cellStyle name="Normal 66 4" xfId="39525" xr:uid="{00000000-0005-0000-0000-0000C3940000}"/>
    <cellStyle name="Normal 67" xfId="38176" xr:uid="{00000000-0005-0000-0000-0000C4940000}"/>
    <cellStyle name="Normal 67 2" xfId="38177" xr:uid="{00000000-0005-0000-0000-0000C5940000}"/>
    <cellStyle name="Normal 67 3" xfId="39526" xr:uid="{00000000-0005-0000-0000-0000C6940000}"/>
    <cellStyle name="Normal 68" xfId="38178" xr:uid="{00000000-0005-0000-0000-0000C7940000}"/>
    <cellStyle name="Normal 68 2" xfId="38179" xr:uid="{00000000-0005-0000-0000-0000C8940000}"/>
    <cellStyle name="Normal 68 3" xfId="39527" xr:uid="{00000000-0005-0000-0000-0000C9940000}"/>
    <cellStyle name="Normal 69" xfId="38180" xr:uid="{00000000-0005-0000-0000-0000CA940000}"/>
    <cellStyle name="Normal 69 2" xfId="38181" xr:uid="{00000000-0005-0000-0000-0000CB940000}"/>
    <cellStyle name="Normal 69 3" xfId="38182" xr:uid="{00000000-0005-0000-0000-0000CC940000}"/>
    <cellStyle name="Normal 69 4" xfId="39528" xr:uid="{00000000-0005-0000-0000-0000CD940000}"/>
    <cellStyle name="Normal 7" xfId="441" xr:uid="{00000000-0005-0000-0000-0000CE940000}"/>
    <cellStyle name="Normal 7 10" xfId="38183" xr:uid="{00000000-0005-0000-0000-0000CF940000}"/>
    <cellStyle name="Normal 7 11" xfId="38184" xr:uid="{00000000-0005-0000-0000-0000D0940000}"/>
    <cellStyle name="Normal 7 12" xfId="38185" xr:uid="{00000000-0005-0000-0000-0000D1940000}"/>
    <cellStyle name="Normal 7 13" xfId="38186" xr:uid="{00000000-0005-0000-0000-0000D2940000}"/>
    <cellStyle name="Normal 7 14" xfId="38187" xr:uid="{00000000-0005-0000-0000-0000D3940000}"/>
    <cellStyle name="Normal 7 15" xfId="38188" xr:uid="{00000000-0005-0000-0000-0000D4940000}"/>
    <cellStyle name="Normal 7 16" xfId="38189" xr:uid="{00000000-0005-0000-0000-0000D5940000}"/>
    <cellStyle name="Normal 7 17" xfId="38190" xr:uid="{00000000-0005-0000-0000-0000D6940000}"/>
    <cellStyle name="Normal 7 18" xfId="38191" xr:uid="{00000000-0005-0000-0000-0000D7940000}"/>
    <cellStyle name="Normal 7 19" xfId="38192" xr:uid="{00000000-0005-0000-0000-0000D8940000}"/>
    <cellStyle name="Normal 7 2" xfId="442" xr:uid="{00000000-0005-0000-0000-0000D9940000}"/>
    <cellStyle name="Normal 7 2 10" xfId="38193" xr:uid="{00000000-0005-0000-0000-0000DA940000}"/>
    <cellStyle name="Normal 7 2 11" xfId="38194" xr:uid="{00000000-0005-0000-0000-0000DB940000}"/>
    <cellStyle name="Normal 7 2 12" xfId="38195" xr:uid="{00000000-0005-0000-0000-0000DC940000}"/>
    <cellStyle name="Normal 7 2 13" xfId="38196" xr:uid="{00000000-0005-0000-0000-0000DD940000}"/>
    <cellStyle name="Normal 7 2 14" xfId="38197" xr:uid="{00000000-0005-0000-0000-0000DE940000}"/>
    <cellStyle name="Normal 7 2 15" xfId="38198" xr:uid="{00000000-0005-0000-0000-0000DF940000}"/>
    <cellStyle name="Normal 7 2 16" xfId="38199" xr:uid="{00000000-0005-0000-0000-0000E0940000}"/>
    <cellStyle name="Normal 7 2 17" xfId="38200" xr:uid="{00000000-0005-0000-0000-0000E1940000}"/>
    <cellStyle name="Normal 7 2 18" xfId="38201" xr:uid="{00000000-0005-0000-0000-0000E2940000}"/>
    <cellStyle name="Normal 7 2 19" xfId="38202" xr:uid="{00000000-0005-0000-0000-0000E3940000}"/>
    <cellStyle name="Normal 7 2 2" xfId="38203" xr:uid="{00000000-0005-0000-0000-0000E4940000}"/>
    <cellStyle name="Normal 7 2 2 2" xfId="38204" xr:uid="{00000000-0005-0000-0000-0000E5940000}"/>
    <cellStyle name="Normal 7 2 2 2 2" xfId="38205" xr:uid="{00000000-0005-0000-0000-0000E6940000}"/>
    <cellStyle name="Normal 7 2 20" xfId="38206" xr:uid="{00000000-0005-0000-0000-0000E7940000}"/>
    <cellStyle name="Normal 7 2 21" xfId="38207" xr:uid="{00000000-0005-0000-0000-0000E8940000}"/>
    <cellStyle name="Normal 7 2 22" xfId="38208" xr:uid="{00000000-0005-0000-0000-0000E9940000}"/>
    <cellStyle name="Normal 7 2 23" xfId="38209" xr:uid="{00000000-0005-0000-0000-0000EA940000}"/>
    <cellStyle name="Normal 7 2 24" xfId="38210" xr:uid="{00000000-0005-0000-0000-0000EB940000}"/>
    <cellStyle name="Normal 7 2 25" xfId="38211" xr:uid="{00000000-0005-0000-0000-0000EC940000}"/>
    <cellStyle name="Normal 7 2 26" xfId="38212" xr:uid="{00000000-0005-0000-0000-0000ED940000}"/>
    <cellStyle name="Normal 7 2 27" xfId="38213" xr:uid="{00000000-0005-0000-0000-0000EE940000}"/>
    <cellStyle name="Normal 7 2 28" xfId="38214" xr:uid="{00000000-0005-0000-0000-0000EF940000}"/>
    <cellStyle name="Normal 7 2 29" xfId="38215" xr:uid="{00000000-0005-0000-0000-0000F0940000}"/>
    <cellStyle name="Normal 7 2 3" xfId="38216" xr:uid="{00000000-0005-0000-0000-0000F1940000}"/>
    <cellStyle name="Normal 7 2 30" xfId="38217" xr:uid="{00000000-0005-0000-0000-0000F2940000}"/>
    <cellStyle name="Normal 7 2 31" xfId="38218" xr:uid="{00000000-0005-0000-0000-0000F3940000}"/>
    <cellStyle name="Normal 7 2 32" xfId="38219" xr:uid="{00000000-0005-0000-0000-0000F4940000}"/>
    <cellStyle name="Normal 7 2 33" xfId="38220" xr:uid="{00000000-0005-0000-0000-0000F5940000}"/>
    <cellStyle name="Normal 7 2 34" xfId="38221" xr:uid="{00000000-0005-0000-0000-0000F6940000}"/>
    <cellStyle name="Normal 7 2 35" xfId="38222" xr:uid="{00000000-0005-0000-0000-0000F7940000}"/>
    <cellStyle name="Normal 7 2 36" xfId="38223" xr:uid="{00000000-0005-0000-0000-0000F8940000}"/>
    <cellStyle name="Normal 7 2 37" xfId="38224" xr:uid="{00000000-0005-0000-0000-0000F9940000}"/>
    <cellStyle name="Normal 7 2 38" xfId="38225" xr:uid="{00000000-0005-0000-0000-0000FA940000}"/>
    <cellStyle name="Normal 7 2 39" xfId="38226" xr:uid="{00000000-0005-0000-0000-0000FB940000}"/>
    <cellStyle name="Normal 7 2 4" xfId="38227" xr:uid="{00000000-0005-0000-0000-0000FC940000}"/>
    <cellStyle name="Normal 7 2 40" xfId="38228" xr:uid="{00000000-0005-0000-0000-0000FD940000}"/>
    <cellStyle name="Normal 7 2 41" xfId="38229" xr:uid="{00000000-0005-0000-0000-0000FE940000}"/>
    <cellStyle name="Normal 7 2 42" xfId="38230" xr:uid="{00000000-0005-0000-0000-0000FF940000}"/>
    <cellStyle name="Normal 7 2 43" xfId="38231" xr:uid="{00000000-0005-0000-0000-000000950000}"/>
    <cellStyle name="Normal 7 2 44" xfId="38232" xr:uid="{00000000-0005-0000-0000-000001950000}"/>
    <cellStyle name="Normal 7 2 45" xfId="38233" xr:uid="{00000000-0005-0000-0000-000002950000}"/>
    <cellStyle name="Normal 7 2 46" xfId="38234" xr:uid="{00000000-0005-0000-0000-000003950000}"/>
    <cellStyle name="Normal 7 2 47" xfId="38235" xr:uid="{00000000-0005-0000-0000-000004950000}"/>
    <cellStyle name="Normal 7 2 48" xfId="38236" xr:uid="{00000000-0005-0000-0000-000005950000}"/>
    <cellStyle name="Normal 7 2 49" xfId="38237" xr:uid="{00000000-0005-0000-0000-000006950000}"/>
    <cellStyle name="Normal 7 2 5" xfId="38238" xr:uid="{00000000-0005-0000-0000-000007950000}"/>
    <cellStyle name="Normal 7 2 50" xfId="38239" xr:uid="{00000000-0005-0000-0000-000008950000}"/>
    <cellStyle name="Normal 7 2 51" xfId="38240" xr:uid="{00000000-0005-0000-0000-000009950000}"/>
    <cellStyle name="Normal 7 2 52" xfId="38241" xr:uid="{00000000-0005-0000-0000-00000A950000}"/>
    <cellStyle name="Normal 7 2 53" xfId="38242" xr:uid="{00000000-0005-0000-0000-00000B950000}"/>
    <cellStyle name="Normal 7 2 54" xfId="38243" xr:uid="{00000000-0005-0000-0000-00000C950000}"/>
    <cellStyle name="Normal 7 2 55" xfId="38244" xr:uid="{00000000-0005-0000-0000-00000D950000}"/>
    <cellStyle name="Normal 7 2 56" xfId="38245" xr:uid="{00000000-0005-0000-0000-00000E950000}"/>
    <cellStyle name="Normal 7 2 57" xfId="38246" xr:uid="{00000000-0005-0000-0000-00000F950000}"/>
    <cellStyle name="Normal 7 2 58" xfId="38247" xr:uid="{00000000-0005-0000-0000-000010950000}"/>
    <cellStyle name="Normal 7 2 59" xfId="38248" xr:uid="{00000000-0005-0000-0000-000011950000}"/>
    <cellStyle name="Normal 7 2 6" xfId="38249" xr:uid="{00000000-0005-0000-0000-000012950000}"/>
    <cellStyle name="Normal 7 2 60" xfId="38250" xr:uid="{00000000-0005-0000-0000-000013950000}"/>
    <cellStyle name="Normal 7 2 61" xfId="38251" xr:uid="{00000000-0005-0000-0000-000014950000}"/>
    <cellStyle name="Normal 7 2 62" xfId="38252" xr:uid="{00000000-0005-0000-0000-000015950000}"/>
    <cellStyle name="Normal 7 2 63" xfId="38253" xr:uid="{00000000-0005-0000-0000-000016950000}"/>
    <cellStyle name="Normal 7 2 64" xfId="38254" xr:uid="{00000000-0005-0000-0000-000017950000}"/>
    <cellStyle name="Normal 7 2 65" xfId="38255" xr:uid="{00000000-0005-0000-0000-000018950000}"/>
    <cellStyle name="Normal 7 2 66" xfId="38256" xr:uid="{00000000-0005-0000-0000-000019950000}"/>
    <cellStyle name="Normal 7 2 67" xfId="38257" xr:uid="{00000000-0005-0000-0000-00001A950000}"/>
    <cellStyle name="Normal 7 2 68" xfId="38258" xr:uid="{00000000-0005-0000-0000-00001B950000}"/>
    <cellStyle name="Normal 7 2 69" xfId="38259" xr:uid="{00000000-0005-0000-0000-00001C950000}"/>
    <cellStyle name="Normal 7 2 7" xfId="38260" xr:uid="{00000000-0005-0000-0000-00001D950000}"/>
    <cellStyle name="Normal 7 2 70" xfId="38261" xr:uid="{00000000-0005-0000-0000-00001E950000}"/>
    <cellStyle name="Normal 7 2 71" xfId="38262" xr:uid="{00000000-0005-0000-0000-00001F950000}"/>
    <cellStyle name="Normal 7 2 72" xfId="38263" xr:uid="{00000000-0005-0000-0000-000020950000}"/>
    <cellStyle name="Normal 7 2 73" xfId="38264" xr:uid="{00000000-0005-0000-0000-000021950000}"/>
    <cellStyle name="Normal 7 2 74" xfId="38265" xr:uid="{00000000-0005-0000-0000-000022950000}"/>
    <cellStyle name="Normal 7 2 75" xfId="38266" xr:uid="{00000000-0005-0000-0000-000023950000}"/>
    <cellStyle name="Normal 7 2 76" xfId="38267" xr:uid="{00000000-0005-0000-0000-000024950000}"/>
    <cellStyle name="Normal 7 2 77" xfId="38268" xr:uid="{00000000-0005-0000-0000-000025950000}"/>
    <cellStyle name="Normal 7 2 78" xfId="38269" xr:uid="{00000000-0005-0000-0000-000026950000}"/>
    <cellStyle name="Normal 7 2 79" xfId="38270" xr:uid="{00000000-0005-0000-0000-000027950000}"/>
    <cellStyle name="Normal 7 2 8" xfId="38271" xr:uid="{00000000-0005-0000-0000-000028950000}"/>
    <cellStyle name="Normal 7 2 80" xfId="38272" xr:uid="{00000000-0005-0000-0000-000029950000}"/>
    <cellStyle name="Normal 7 2 81" xfId="38273" xr:uid="{00000000-0005-0000-0000-00002A950000}"/>
    <cellStyle name="Normal 7 2 9" xfId="38274" xr:uid="{00000000-0005-0000-0000-00002B950000}"/>
    <cellStyle name="Normal 7 2_Enlaces" xfId="38275" xr:uid="{00000000-0005-0000-0000-00002C950000}"/>
    <cellStyle name="Normal 7 20" xfId="38276" xr:uid="{00000000-0005-0000-0000-00002D950000}"/>
    <cellStyle name="Normal 7 21" xfId="38277" xr:uid="{00000000-0005-0000-0000-00002E950000}"/>
    <cellStyle name="Normal 7 22" xfId="38278" xr:uid="{00000000-0005-0000-0000-00002F950000}"/>
    <cellStyle name="Normal 7 23" xfId="38279" xr:uid="{00000000-0005-0000-0000-000030950000}"/>
    <cellStyle name="Normal 7 24" xfId="38280" xr:uid="{00000000-0005-0000-0000-000031950000}"/>
    <cellStyle name="Normal 7 25" xfId="38281" xr:uid="{00000000-0005-0000-0000-000032950000}"/>
    <cellStyle name="Normal 7 26" xfId="38282" xr:uid="{00000000-0005-0000-0000-000033950000}"/>
    <cellStyle name="Normal 7 27" xfId="38283" xr:uid="{00000000-0005-0000-0000-000034950000}"/>
    <cellStyle name="Normal 7 28" xfId="38284" xr:uid="{00000000-0005-0000-0000-000035950000}"/>
    <cellStyle name="Normal 7 29" xfId="38285" xr:uid="{00000000-0005-0000-0000-000036950000}"/>
    <cellStyle name="Normal 7 3" xfId="38286" xr:uid="{00000000-0005-0000-0000-000037950000}"/>
    <cellStyle name="Normal 7 3 2" xfId="38287" xr:uid="{00000000-0005-0000-0000-000038950000}"/>
    <cellStyle name="Normal 7 3 3" xfId="38288" xr:uid="{00000000-0005-0000-0000-000039950000}"/>
    <cellStyle name="Normal 7 3 4" xfId="38289" xr:uid="{00000000-0005-0000-0000-00003A950000}"/>
    <cellStyle name="Normal 7 3 4 2" xfId="38290" xr:uid="{00000000-0005-0000-0000-00003B950000}"/>
    <cellStyle name="Normal 7 3 4 2 2" xfId="38291" xr:uid="{00000000-0005-0000-0000-00003C950000}"/>
    <cellStyle name="Normal 7 3 4 3" xfId="38292" xr:uid="{00000000-0005-0000-0000-00003D950000}"/>
    <cellStyle name="Normal 7 3 5" xfId="38293" xr:uid="{00000000-0005-0000-0000-00003E950000}"/>
    <cellStyle name="Normal 7 3 6" xfId="38294" xr:uid="{00000000-0005-0000-0000-00003F950000}"/>
    <cellStyle name="Normal 7 3 7" xfId="38295" xr:uid="{00000000-0005-0000-0000-000040950000}"/>
    <cellStyle name="Normal 7 3 7 2" xfId="38296" xr:uid="{00000000-0005-0000-0000-000041950000}"/>
    <cellStyle name="Normal 7 3_Implem" xfId="38297" xr:uid="{00000000-0005-0000-0000-000042950000}"/>
    <cellStyle name="Normal 7 30" xfId="38298" xr:uid="{00000000-0005-0000-0000-000043950000}"/>
    <cellStyle name="Normal 7 30 2" xfId="38299" xr:uid="{00000000-0005-0000-0000-000044950000}"/>
    <cellStyle name="Normal 7 31" xfId="38300" xr:uid="{00000000-0005-0000-0000-000045950000}"/>
    <cellStyle name="Normal 7 32" xfId="38301" xr:uid="{00000000-0005-0000-0000-000046950000}"/>
    <cellStyle name="Normal 7 33" xfId="38302" xr:uid="{00000000-0005-0000-0000-000047950000}"/>
    <cellStyle name="Normal 7 34" xfId="38303" xr:uid="{00000000-0005-0000-0000-000048950000}"/>
    <cellStyle name="Normal 7 35" xfId="38304" xr:uid="{00000000-0005-0000-0000-000049950000}"/>
    <cellStyle name="Normal 7 36" xfId="38305" xr:uid="{00000000-0005-0000-0000-00004A950000}"/>
    <cellStyle name="Normal 7 37" xfId="38306" xr:uid="{00000000-0005-0000-0000-00004B950000}"/>
    <cellStyle name="Normal 7 38" xfId="38307" xr:uid="{00000000-0005-0000-0000-00004C950000}"/>
    <cellStyle name="Normal 7 39" xfId="38308" xr:uid="{00000000-0005-0000-0000-00004D950000}"/>
    <cellStyle name="Normal 7 4" xfId="443" xr:uid="{00000000-0005-0000-0000-00004E950000}"/>
    <cellStyle name="Normal 7 4 2" xfId="38309" xr:uid="{00000000-0005-0000-0000-00004F950000}"/>
    <cellStyle name="Normal 7 40" xfId="38310" xr:uid="{00000000-0005-0000-0000-000050950000}"/>
    <cellStyle name="Normal 7 41" xfId="38311" xr:uid="{00000000-0005-0000-0000-000051950000}"/>
    <cellStyle name="Normal 7 42" xfId="38312" xr:uid="{00000000-0005-0000-0000-000052950000}"/>
    <cellStyle name="Normal 7 43" xfId="38313" xr:uid="{00000000-0005-0000-0000-000053950000}"/>
    <cellStyle name="Normal 7 44" xfId="38314" xr:uid="{00000000-0005-0000-0000-000054950000}"/>
    <cellStyle name="Normal 7 45" xfId="38315" xr:uid="{00000000-0005-0000-0000-000055950000}"/>
    <cellStyle name="Normal 7 46" xfId="38316" xr:uid="{00000000-0005-0000-0000-000056950000}"/>
    <cellStyle name="Normal 7 5" xfId="38317" xr:uid="{00000000-0005-0000-0000-000057950000}"/>
    <cellStyle name="Normal 7 6" xfId="38318" xr:uid="{00000000-0005-0000-0000-000058950000}"/>
    <cellStyle name="Normal 7 7" xfId="38319" xr:uid="{00000000-0005-0000-0000-000059950000}"/>
    <cellStyle name="Normal 7 8" xfId="38320" xr:uid="{00000000-0005-0000-0000-00005A950000}"/>
    <cellStyle name="Normal 7 9" xfId="38321" xr:uid="{00000000-0005-0000-0000-00005B950000}"/>
    <cellStyle name="Normal 70" xfId="38322" xr:uid="{00000000-0005-0000-0000-00005C950000}"/>
    <cellStyle name="Normal 70 2" xfId="38323" xr:uid="{00000000-0005-0000-0000-00005D950000}"/>
    <cellStyle name="Normal 71" xfId="38324" xr:uid="{00000000-0005-0000-0000-00005E950000}"/>
    <cellStyle name="Normal 71 2" xfId="38325" xr:uid="{00000000-0005-0000-0000-00005F950000}"/>
    <cellStyle name="Normal 72" xfId="38326" xr:uid="{00000000-0005-0000-0000-000060950000}"/>
    <cellStyle name="Normal 72 2" xfId="38327" xr:uid="{00000000-0005-0000-0000-000061950000}"/>
    <cellStyle name="Normal 72 3" xfId="38328" xr:uid="{00000000-0005-0000-0000-000062950000}"/>
    <cellStyle name="Normal 72 4" xfId="39529" xr:uid="{00000000-0005-0000-0000-000063950000}"/>
    <cellStyle name="Normal 73" xfId="38329" xr:uid="{00000000-0005-0000-0000-000064950000}"/>
    <cellStyle name="Normal 73 2" xfId="38330" xr:uid="{00000000-0005-0000-0000-000065950000}"/>
    <cellStyle name="Normal 74" xfId="38331" xr:uid="{00000000-0005-0000-0000-000066950000}"/>
    <cellStyle name="Normal 74 2" xfId="38332" xr:uid="{00000000-0005-0000-0000-000067950000}"/>
    <cellStyle name="Normal 75" xfId="38333" xr:uid="{00000000-0005-0000-0000-000068950000}"/>
    <cellStyle name="Normal 75 2" xfId="38334" xr:uid="{00000000-0005-0000-0000-000069950000}"/>
    <cellStyle name="Normal 75 3" xfId="38335" xr:uid="{00000000-0005-0000-0000-00006A950000}"/>
    <cellStyle name="Normal 75 4" xfId="39530" xr:uid="{00000000-0005-0000-0000-00006B950000}"/>
    <cellStyle name="Normal 76" xfId="38336" xr:uid="{00000000-0005-0000-0000-00006C950000}"/>
    <cellStyle name="Normal 76 2" xfId="38337" xr:uid="{00000000-0005-0000-0000-00006D950000}"/>
    <cellStyle name="Normal 76 3" xfId="38338" xr:uid="{00000000-0005-0000-0000-00006E950000}"/>
    <cellStyle name="Normal 76 4" xfId="39531" xr:uid="{00000000-0005-0000-0000-00006F950000}"/>
    <cellStyle name="Normal 77" xfId="38339" xr:uid="{00000000-0005-0000-0000-000070950000}"/>
    <cellStyle name="Normal 77 2" xfId="38340" xr:uid="{00000000-0005-0000-0000-000071950000}"/>
    <cellStyle name="Normal 77 3" xfId="38341" xr:uid="{00000000-0005-0000-0000-000072950000}"/>
    <cellStyle name="Normal 77 4" xfId="39532" xr:uid="{00000000-0005-0000-0000-000073950000}"/>
    <cellStyle name="Normal 78" xfId="38342" xr:uid="{00000000-0005-0000-0000-000074950000}"/>
    <cellStyle name="Normal 78 2" xfId="38343" xr:uid="{00000000-0005-0000-0000-000075950000}"/>
    <cellStyle name="Normal 79" xfId="38344" xr:uid="{00000000-0005-0000-0000-000076950000}"/>
    <cellStyle name="Normal 79 2" xfId="38345" xr:uid="{00000000-0005-0000-0000-000077950000}"/>
    <cellStyle name="Normal 8" xfId="444" xr:uid="{00000000-0005-0000-0000-000078950000}"/>
    <cellStyle name="Normal 8 2" xfId="445" xr:uid="{00000000-0005-0000-0000-000079950000}"/>
    <cellStyle name="Normal 8 2 2" xfId="38347" xr:uid="{00000000-0005-0000-0000-00007A950000}"/>
    <cellStyle name="Normal 8 2 2 2" xfId="38348" xr:uid="{00000000-0005-0000-0000-00007B950000}"/>
    <cellStyle name="Normal 8 2 3" xfId="38349" xr:uid="{00000000-0005-0000-0000-00007C950000}"/>
    <cellStyle name="Normal 8 2 3 2" xfId="38350" xr:uid="{00000000-0005-0000-0000-00007D950000}"/>
    <cellStyle name="Normal 8 2 4" xfId="38346" xr:uid="{00000000-0005-0000-0000-00007E950000}"/>
    <cellStyle name="Normal 8 3" xfId="38351" xr:uid="{00000000-0005-0000-0000-00007F950000}"/>
    <cellStyle name="Normal 8 4" xfId="38352" xr:uid="{00000000-0005-0000-0000-000080950000}"/>
    <cellStyle name="Normal 8 5" xfId="38353" xr:uid="{00000000-0005-0000-0000-000081950000}"/>
    <cellStyle name="Normal 8 6" xfId="38354" xr:uid="{00000000-0005-0000-0000-000082950000}"/>
    <cellStyle name="Normal 8 7" xfId="38355" xr:uid="{00000000-0005-0000-0000-000083950000}"/>
    <cellStyle name="Normal 8 8" xfId="38356" xr:uid="{00000000-0005-0000-0000-000084950000}"/>
    <cellStyle name="Normal 8 8 2" xfId="38357" xr:uid="{00000000-0005-0000-0000-000085950000}"/>
    <cellStyle name="Normal 80" xfId="38358" xr:uid="{00000000-0005-0000-0000-000086950000}"/>
    <cellStyle name="Normal 80 2" xfId="38359" xr:uid="{00000000-0005-0000-0000-000087950000}"/>
    <cellStyle name="Normal 80 3" xfId="38360" xr:uid="{00000000-0005-0000-0000-000088950000}"/>
    <cellStyle name="Normal 80 4" xfId="39533" xr:uid="{00000000-0005-0000-0000-000089950000}"/>
    <cellStyle name="Normal 81" xfId="446" xr:uid="{00000000-0005-0000-0000-00008A950000}"/>
    <cellStyle name="Normal 81 2" xfId="38362" xr:uid="{00000000-0005-0000-0000-00008B950000}"/>
    <cellStyle name="Normal 81 3" xfId="39534" xr:uid="{00000000-0005-0000-0000-00008C950000}"/>
    <cellStyle name="Normal 81 4" xfId="38361" xr:uid="{00000000-0005-0000-0000-00008D950000}"/>
    <cellStyle name="Normal 82" xfId="38363" xr:uid="{00000000-0005-0000-0000-00008E950000}"/>
    <cellStyle name="Normal 82 2" xfId="38364" xr:uid="{00000000-0005-0000-0000-00008F950000}"/>
    <cellStyle name="Normal 83" xfId="38365" xr:uid="{00000000-0005-0000-0000-000090950000}"/>
    <cellStyle name="Normal 83 2" xfId="38366" xr:uid="{00000000-0005-0000-0000-000091950000}"/>
    <cellStyle name="Normal 83 3" xfId="38367" xr:uid="{00000000-0005-0000-0000-000092950000}"/>
    <cellStyle name="Normal 83 4" xfId="39535" xr:uid="{00000000-0005-0000-0000-000093950000}"/>
    <cellStyle name="Normal 84" xfId="38368" xr:uid="{00000000-0005-0000-0000-000094950000}"/>
    <cellStyle name="Normal 84 2" xfId="38369" xr:uid="{00000000-0005-0000-0000-000095950000}"/>
    <cellStyle name="Normal 85" xfId="38370" xr:uid="{00000000-0005-0000-0000-000096950000}"/>
    <cellStyle name="Normal 85 2" xfId="38371" xr:uid="{00000000-0005-0000-0000-000097950000}"/>
    <cellStyle name="Normal 85 3" xfId="38372" xr:uid="{00000000-0005-0000-0000-000098950000}"/>
    <cellStyle name="Normal 86" xfId="38373" xr:uid="{00000000-0005-0000-0000-000099950000}"/>
    <cellStyle name="Normal 86 2" xfId="38374" xr:uid="{00000000-0005-0000-0000-00009A950000}"/>
    <cellStyle name="Normal 86 3" xfId="38375" xr:uid="{00000000-0005-0000-0000-00009B950000}"/>
    <cellStyle name="Normal 86 4" xfId="39536" xr:uid="{00000000-0005-0000-0000-00009C950000}"/>
    <cellStyle name="Normal 87" xfId="38376" xr:uid="{00000000-0005-0000-0000-00009D950000}"/>
    <cellStyle name="Normal 87 2" xfId="38377" xr:uid="{00000000-0005-0000-0000-00009E950000}"/>
    <cellStyle name="Normal 88" xfId="38378" xr:uid="{00000000-0005-0000-0000-00009F950000}"/>
    <cellStyle name="Normal 88 2" xfId="38379" xr:uid="{00000000-0005-0000-0000-0000A0950000}"/>
    <cellStyle name="Normal 88 3" xfId="38380" xr:uid="{00000000-0005-0000-0000-0000A1950000}"/>
    <cellStyle name="Normal 88 4" xfId="39537" xr:uid="{00000000-0005-0000-0000-0000A2950000}"/>
    <cellStyle name="Normal 89" xfId="38381" xr:uid="{00000000-0005-0000-0000-0000A3950000}"/>
    <cellStyle name="Normal 89 2" xfId="38382" xr:uid="{00000000-0005-0000-0000-0000A4950000}"/>
    <cellStyle name="Normal 9" xfId="447" xr:uid="{00000000-0005-0000-0000-0000A5950000}"/>
    <cellStyle name="Normal 9 10" xfId="38384" xr:uid="{00000000-0005-0000-0000-0000A6950000}"/>
    <cellStyle name="Normal 9 11" xfId="38385" xr:uid="{00000000-0005-0000-0000-0000A7950000}"/>
    <cellStyle name="Normal 9 12" xfId="38386" xr:uid="{00000000-0005-0000-0000-0000A8950000}"/>
    <cellStyle name="Normal 9 13" xfId="38387" xr:uid="{00000000-0005-0000-0000-0000A9950000}"/>
    <cellStyle name="Normal 9 14" xfId="38388" xr:uid="{00000000-0005-0000-0000-0000AA950000}"/>
    <cellStyle name="Normal 9 15" xfId="38389" xr:uid="{00000000-0005-0000-0000-0000AB950000}"/>
    <cellStyle name="Normal 9 16" xfId="38390" xr:uid="{00000000-0005-0000-0000-0000AC950000}"/>
    <cellStyle name="Normal 9 17" xfId="38391" xr:uid="{00000000-0005-0000-0000-0000AD950000}"/>
    <cellStyle name="Normal 9 18" xfId="38392" xr:uid="{00000000-0005-0000-0000-0000AE950000}"/>
    <cellStyle name="Normal 9 19" xfId="38393" xr:uid="{00000000-0005-0000-0000-0000AF950000}"/>
    <cellStyle name="Normal 9 2" xfId="38394" xr:uid="{00000000-0005-0000-0000-0000B0950000}"/>
    <cellStyle name="Normal 9 2 10" xfId="38395" xr:uid="{00000000-0005-0000-0000-0000B1950000}"/>
    <cellStyle name="Normal 9 2 11" xfId="38396" xr:uid="{00000000-0005-0000-0000-0000B2950000}"/>
    <cellStyle name="Normal 9 2 12" xfId="38397" xr:uid="{00000000-0005-0000-0000-0000B3950000}"/>
    <cellStyle name="Normal 9 2 13" xfId="38398" xr:uid="{00000000-0005-0000-0000-0000B4950000}"/>
    <cellStyle name="Normal 9 2 14" xfId="38399" xr:uid="{00000000-0005-0000-0000-0000B5950000}"/>
    <cellStyle name="Normal 9 2 15" xfId="38400" xr:uid="{00000000-0005-0000-0000-0000B6950000}"/>
    <cellStyle name="Normal 9 2 16" xfId="38401" xr:uid="{00000000-0005-0000-0000-0000B7950000}"/>
    <cellStyle name="Normal 9 2 17" xfId="38402" xr:uid="{00000000-0005-0000-0000-0000B8950000}"/>
    <cellStyle name="Normal 9 2 18" xfId="38403" xr:uid="{00000000-0005-0000-0000-0000B9950000}"/>
    <cellStyle name="Normal 9 2 19" xfId="38404" xr:uid="{00000000-0005-0000-0000-0000BA950000}"/>
    <cellStyle name="Normal 9 2 2" xfId="38405" xr:uid="{00000000-0005-0000-0000-0000BB950000}"/>
    <cellStyle name="Normal 9 2 2 2" xfId="38406" xr:uid="{00000000-0005-0000-0000-0000BC950000}"/>
    <cellStyle name="Normal 9 2 2 2 2" xfId="38407" xr:uid="{00000000-0005-0000-0000-0000BD950000}"/>
    <cellStyle name="Normal 9 2 20" xfId="38408" xr:uid="{00000000-0005-0000-0000-0000BE950000}"/>
    <cellStyle name="Normal 9 2 21" xfId="38409" xr:uid="{00000000-0005-0000-0000-0000BF950000}"/>
    <cellStyle name="Normal 9 2 22" xfId="38410" xr:uid="{00000000-0005-0000-0000-0000C0950000}"/>
    <cellStyle name="Normal 9 2 23" xfId="38411" xr:uid="{00000000-0005-0000-0000-0000C1950000}"/>
    <cellStyle name="Normal 9 2 24" xfId="38412" xr:uid="{00000000-0005-0000-0000-0000C2950000}"/>
    <cellStyle name="Normal 9 2 25" xfId="38413" xr:uid="{00000000-0005-0000-0000-0000C3950000}"/>
    <cellStyle name="Normal 9 2 26" xfId="38414" xr:uid="{00000000-0005-0000-0000-0000C4950000}"/>
    <cellStyle name="Normal 9 2 27" xfId="38415" xr:uid="{00000000-0005-0000-0000-0000C5950000}"/>
    <cellStyle name="Normal 9 2 28" xfId="38416" xr:uid="{00000000-0005-0000-0000-0000C6950000}"/>
    <cellStyle name="Normal 9 2 29" xfId="38417" xr:uid="{00000000-0005-0000-0000-0000C7950000}"/>
    <cellStyle name="Normal 9 2 3" xfId="38418" xr:uid="{00000000-0005-0000-0000-0000C8950000}"/>
    <cellStyle name="Normal 9 2 30" xfId="38419" xr:uid="{00000000-0005-0000-0000-0000C9950000}"/>
    <cellStyle name="Normal 9 2 31" xfId="38420" xr:uid="{00000000-0005-0000-0000-0000CA950000}"/>
    <cellStyle name="Normal 9 2 32" xfId="38421" xr:uid="{00000000-0005-0000-0000-0000CB950000}"/>
    <cellStyle name="Normal 9 2 33" xfId="38422" xr:uid="{00000000-0005-0000-0000-0000CC950000}"/>
    <cellStyle name="Normal 9 2 34" xfId="38423" xr:uid="{00000000-0005-0000-0000-0000CD950000}"/>
    <cellStyle name="Normal 9 2 35" xfId="38424" xr:uid="{00000000-0005-0000-0000-0000CE950000}"/>
    <cellStyle name="Normal 9 2 36" xfId="38425" xr:uid="{00000000-0005-0000-0000-0000CF950000}"/>
    <cellStyle name="Normal 9 2 37" xfId="38426" xr:uid="{00000000-0005-0000-0000-0000D0950000}"/>
    <cellStyle name="Normal 9 2 38" xfId="38427" xr:uid="{00000000-0005-0000-0000-0000D1950000}"/>
    <cellStyle name="Normal 9 2 39" xfId="38428" xr:uid="{00000000-0005-0000-0000-0000D2950000}"/>
    <cellStyle name="Normal 9 2 4" xfId="38429" xr:uid="{00000000-0005-0000-0000-0000D3950000}"/>
    <cellStyle name="Normal 9 2 40" xfId="38430" xr:uid="{00000000-0005-0000-0000-0000D4950000}"/>
    <cellStyle name="Normal 9 2 41" xfId="38431" xr:uid="{00000000-0005-0000-0000-0000D5950000}"/>
    <cellStyle name="Normal 9 2 42" xfId="38432" xr:uid="{00000000-0005-0000-0000-0000D6950000}"/>
    <cellStyle name="Normal 9 2 43" xfId="38433" xr:uid="{00000000-0005-0000-0000-0000D7950000}"/>
    <cellStyle name="Normal 9 2 44" xfId="38434" xr:uid="{00000000-0005-0000-0000-0000D8950000}"/>
    <cellStyle name="Normal 9 2 45" xfId="38435" xr:uid="{00000000-0005-0000-0000-0000D9950000}"/>
    <cellStyle name="Normal 9 2 46" xfId="38436" xr:uid="{00000000-0005-0000-0000-0000DA950000}"/>
    <cellStyle name="Normal 9 2 47" xfId="38437" xr:uid="{00000000-0005-0000-0000-0000DB950000}"/>
    <cellStyle name="Normal 9 2 48" xfId="38438" xr:uid="{00000000-0005-0000-0000-0000DC950000}"/>
    <cellStyle name="Normal 9 2 49" xfId="38439" xr:uid="{00000000-0005-0000-0000-0000DD950000}"/>
    <cellStyle name="Normal 9 2 5" xfId="38440" xr:uid="{00000000-0005-0000-0000-0000DE950000}"/>
    <cellStyle name="Normal 9 2 50" xfId="38441" xr:uid="{00000000-0005-0000-0000-0000DF950000}"/>
    <cellStyle name="Normal 9 2 51" xfId="38442" xr:uid="{00000000-0005-0000-0000-0000E0950000}"/>
    <cellStyle name="Normal 9 2 52" xfId="38443" xr:uid="{00000000-0005-0000-0000-0000E1950000}"/>
    <cellStyle name="Normal 9 2 53" xfId="38444" xr:uid="{00000000-0005-0000-0000-0000E2950000}"/>
    <cellStyle name="Normal 9 2 54" xfId="38445" xr:uid="{00000000-0005-0000-0000-0000E3950000}"/>
    <cellStyle name="Normal 9 2 55" xfId="38446" xr:uid="{00000000-0005-0000-0000-0000E4950000}"/>
    <cellStyle name="Normal 9 2 56" xfId="38447" xr:uid="{00000000-0005-0000-0000-0000E5950000}"/>
    <cellStyle name="Normal 9 2 57" xfId="38448" xr:uid="{00000000-0005-0000-0000-0000E6950000}"/>
    <cellStyle name="Normal 9 2 58" xfId="38449" xr:uid="{00000000-0005-0000-0000-0000E7950000}"/>
    <cellStyle name="Normal 9 2 59" xfId="38450" xr:uid="{00000000-0005-0000-0000-0000E8950000}"/>
    <cellStyle name="Normal 9 2 6" xfId="38451" xr:uid="{00000000-0005-0000-0000-0000E9950000}"/>
    <cellStyle name="Normal 9 2 60" xfId="38452" xr:uid="{00000000-0005-0000-0000-0000EA950000}"/>
    <cellStyle name="Normal 9 2 61" xfId="38453" xr:uid="{00000000-0005-0000-0000-0000EB950000}"/>
    <cellStyle name="Normal 9 2 62" xfId="38454" xr:uid="{00000000-0005-0000-0000-0000EC950000}"/>
    <cellStyle name="Normal 9 2 63" xfId="38455" xr:uid="{00000000-0005-0000-0000-0000ED950000}"/>
    <cellStyle name="Normal 9 2 64" xfId="38456" xr:uid="{00000000-0005-0000-0000-0000EE950000}"/>
    <cellStyle name="Normal 9 2 65" xfId="38457" xr:uid="{00000000-0005-0000-0000-0000EF950000}"/>
    <cellStyle name="Normal 9 2 66" xfId="38458" xr:uid="{00000000-0005-0000-0000-0000F0950000}"/>
    <cellStyle name="Normal 9 2 67" xfId="38459" xr:uid="{00000000-0005-0000-0000-0000F1950000}"/>
    <cellStyle name="Normal 9 2 68" xfId="38460" xr:uid="{00000000-0005-0000-0000-0000F2950000}"/>
    <cellStyle name="Normal 9 2 69" xfId="38461" xr:uid="{00000000-0005-0000-0000-0000F3950000}"/>
    <cellStyle name="Normal 9 2 7" xfId="38462" xr:uid="{00000000-0005-0000-0000-0000F4950000}"/>
    <cellStyle name="Normal 9 2 70" xfId="38463" xr:uid="{00000000-0005-0000-0000-0000F5950000}"/>
    <cellStyle name="Normal 9 2 71" xfId="38464" xr:uid="{00000000-0005-0000-0000-0000F6950000}"/>
    <cellStyle name="Normal 9 2 72" xfId="38465" xr:uid="{00000000-0005-0000-0000-0000F7950000}"/>
    <cellStyle name="Normal 9 2 73" xfId="38466" xr:uid="{00000000-0005-0000-0000-0000F8950000}"/>
    <cellStyle name="Normal 9 2 74" xfId="38467" xr:uid="{00000000-0005-0000-0000-0000F9950000}"/>
    <cellStyle name="Normal 9 2 75" xfId="38468" xr:uid="{00000000-0005-0000-0000-0000FA950000}"/>
    <cellStyle name="Normal 9 2 76" xfId="38469" xr:uid="{00000000-0005-0000-0000-0000FB950000}"/>
    <cellStyle name="Normal 9 2 77" xfId="38470" xr:uid="{00000000-0005-0000-0000-0000FC950000}"/>
    <cellStyle name="Normal 9 2 78" xfId="38471" xr:uid="{00000000-0005-0000-0000-0000FD950000}"/>
    <cellStyle name="Normal 9 2 79" xfId="38472" xr:uid="{00000000-0005-0000-0000-0000FE950000}"/>
    <cellStyle name="Normal 9 2 8" xfId="38473" xr:uid="{00000000-0005-0000-0000-0000FF950000}"/>
    <cellStyle name="Normal 9 2 9" xfId="38474" xr:uid="{00000000-0005-0000-0000-000000960000}"/>
    <cellStyle name="Normal 9 2_Enlaces" xfId="38475" xr:uid="{00000000-0005-0000-0000-000001960000}"/>
    <cellStyle name="Normal 9 20" xfId="38476" xr:uid="{00000000-0005-0000-0000-000002960000}"/>
    <cellStyle name="Normal 9 20 2" xfId="38477" xr:uid="{00000000-0005-0000-0000-000003960000}"/>
    <cellStyle name="Normal 9 20 2 2" xfId="38478" xr:uid="{00000000-0005-0000-0000-000004960000}"/>
    <cellStyle name="Normal 9 20 2 3" xfId="38479" xr:uid="{00000000-0005-0000-0000-000005960000}"/>
    <cellStyle name="Normal 9 20 3" xfId="38480" xr:uid="{00000000-0005-0000-0000-000006960000}"/>
    <cellStyle name="Normal 9 20 4" xfId="38481" xr:uid="{00000000-0005-0000-0000-000007960000}"/>
    <cellStyle name="Normal 9 21" xfId="38482" xr:uid="{00000000-0005-0000-0000-000008960000}"/>
    <cellStyle name="Normal 9 21 2" xfId="38483" xr:uid="{00000000-0005-0000-0000-000009960000}"/>
    <cellStyle name="Normal 9 21 2 2" xfId="38484" xr:uid="{00000000-0005-0000-0000-00000A960000}"/>
    <cellStyle name="Normal 9 21 2 3" xfId="38485" xr:uid="{00000000-0005-0000-0000-00000B960000}"/>
    <cellStyle name="Normal 9 21 3" xfId="38486" xr:uid="{00000000-0005-0000-0000-00000C960000}"/>
    <cellStyle name="Normal 9 21 4" xfId="38487" xr:uid="{00000000-0005-0000-0000-00000D960000}"/>
    <cellStyle name="Normal 9 22" xfId="38488" xr:uid="{00000000-0005-0000-0000-00000E960000}"/>
    <cellStyle name="Normal 9 22 2" xfId="38489" xr:uid="{00000000-0005-0000-0000-00000F960000}"/>
    <cellStyle name="Normal 9 22 2 2" xfId="38490" xr:uid="{00000000-0005-0000-0000-000010960000}"/>
    <cellStyle name="Normal 9 22 2 3" xfId="38491" xr:uid="{00000000-0005-0000-0000-000011960000}"/>
    <cellStyle name="Normal 9 22 3" xfId="38492" xr:uid="{00000000-0005-0000-0000-000012960000}"/>
    <cellStyle name="Normal 9 22 4" xfId="38493" xr:uid="{00000000-0005-0000-0000-000013960000}"/>
    <cellStyle name="Normal 9 23" xfId="38494" xr:uid="{00000000-0005-0000-0000-000014960000}"/>
    <cellStyle name="Normal 9 23 2" xfId="38495" xr:uid="{00000000-0005-0000-0000-000015960000}"/>
    <cellStyle name="Normal 9 23 2 2" xfId="38496" xr:uid="{00000000-0005-0000-0000-000016960000}"/>
    <cellStyle name="Normal 9 23 2 3" xfId="38497" xr:uid="{00000000-0005-0000-0000-000017960000}"/>
    <cellStyle name="Normal 9 23 3" xfId="38498" xr:uid="{00000000-0005-0000-0000-000018960000}"/>
    <cellStyle name="Normal 9 23 4" xfId="38499" xr:uid="{00000000-0005-0000-0000-000019960000}"/>
    <cellStyle name="Normal 9 24" xfId="38500" xr:uid="{00000000-0005-0000-0000-00001A960000}"/>
    <cellStyle name="Normal 9 24 2" xfId="38501" xr:uid="{00000000-0005-0000-0000-00001B960000}"/>
    <cellStyle name="Normal 9 24 2 2" xfId="38502" xr:uid="{00000000-0005-0000-0000-00001C960000}"/>
    <cellStyle name="Normal 9 24 2 3" xfId="38503" xr:uid="{00000000-0005-0000-0000-00001D960000}"/>
    <cellStyle name="Normal 9 24 3" xfId="38504" xr:uid="{00000000-0005-0000-0000-00001E960000}"/>
    <cellStyle name="Normal 9 24 4" xfId="38505" xr:uid="{00000000-0005-0000-0000-00001F960000}"/>
    <cellStyle name="Normal 9 25" xfId="38506" xr:uid="{00000000-0005-0000-0000-000020960000}"/>
    <cellStyle name="Normal 9 25 2" xfId="38507" xr:uid="{00000000-0005-0000-0000-000021960000}"/>
    <cellStyle name="Normal 9 25 2 2" xfId="38508" xr:uid="{00000000-0005-0000-0000-000022960000}"/>
    <cellStyle name="Normal 9 25 2 3" xfId="38509" xr:uid="{00000000-0005-0000-0000-000023960000}"/>
    <cellStyle name="Normal 9 25 3" xfId="38510" xr:uid="{00000000-0005-0000-0000-000024960000}"/>
    <cellStyle name="Normal 9 25 4" xfId="38511" xr:uid="{00000000-0005-0000-0000-000025960000}"/>
    <cellStyle name="Normal 9 26" xfId="38512" xr:uid="{00000000-0005-0000-0000-000026960000}"/>
    <cellStyle name="Normal 9 26 2" xfId="38513" xr:uid="{00000000-0005-0000-0000-000027960000}"/>
    <cellStyle name="Normal 9 26 2 2" xfId="38514" xr:uid="{00000000-0005-0000-0000-000028960000}"/>
    <cellStyle name="Normal 9 26 2 3" xfId="38515" xr:uid="{00000000-0005-0000-0000-000029960000}"/>
    <cellStyle name="Normal 9 26 3" xfId="38516" xr:uid="{00000000-0005-0000-0000-00002A960000}"/>
    <cellStyle name="Normal 9 26 4" xfId="38517" xr:uid="{00000000-0005-0000-0000-00002B960000}"/>
    <cellStyle name="Normal 9 27" xfId="38518" xr:uid="{00000000-0005-0000-0000-00002C960000}"/>
    <cellStyle name="Normal 9 27 2" xfId="38519" xr:uid="{00000000-0005-0000-0000-00002D960000}"/>
    <cellStyle name="Normal 9 27 2 2" xfId="38520" xr:uid="{00000000-0005-0000-0000-00002E960000}"/>
    <cellStyle name="Normal 9 27 2 3" xfId="38521" xr:uid="{00000000-0005-0000-0000-00002F960000}"/>
    <cellStyle name="Normal 9 27 3" xfId="38522" xr:uid="{00000000-0005-0000-0000-000030960000}"/>
    <cellStyle name="Normal 9 27 4" xfId="38523" xr:uid="{00000000-0005-0000-0000-000031960000}"/>
    <cellStyle name="Normal 9 28" xfId="38524" xr:uid="{00000000-0005-0000-0000-000032960000}"/>
    <cellStyle name="Normal 9 28 2" xfId="38525" xr:uid="{00000000-0005-0000-0000-000033960000}"/>
    <cellStyle name="Normal 9 28 2 2" xfId="38526" xr:uid="{00000000-0005-0000-0000-000034960000}"/>
    <cellStyle name="Normal 9 28 2 3" xfId="38527" xr:uid="{00000000-0005-0000-0000-000035960000}"/>
    <cellStyle name="Normal 9 28 3" xfId="38528" xr:uid="{00000000-0005-0000-0000-000036960000}"/>
    <cellStyle name="Normal 9 28 4" xfId="38529" xr:uid="{00000000-0005-0000-0000-000037960000}"/>
    <cellStyle name="Normal 9 29" xfId="38530" xr:uid="{00000000-0005-0000-0000-000038960000}"/>
    <cellStyle name="Normal 9 29 2" xfId="38531" xr:uid="{00000000-0005-0000-0000-000039960000}"/>
    <cellStyle name="Normal 9 29 2 2" xfId="38532" xr:uid="{00000000-0005-0000-0000-00003A960000}"/>
    <cellStyle name="Normal 9 29 2 3" xfId="38533" xr:uid="{00000000-0005-0000-0000-00003B960000}"/>
    <cellStyle name="Normal 9 29 3" xfId="38534" xr:uid="{00000000-0005-0000-0000-00003C960000}"/>
    <cellStyle name="Normal 9 29 4" xfId="38535" xr:uid="{00000000-0005-0000-0000-00003D960000}"/>
    <cellStyle name="Normal 9 3" xfId="38536" xr:uid="{00000000-0005-0000-0000-00003E960000}"/>
    <cellStyle name="Normal 9 3 2" xfId="38537" xr:uid="{00000000-0005-0000-0000-00003F960000}"/>
    <cellStyle name="Normal 9 3 2 2" xfId="38538" xr:uid="{00000000-0005-0000-0000-000040960000}"/>
    <cellStyle name="Normal 9 3 2 2 2" xfId="38539" xr:uid="{00000000-0005-0000-0000-000041960000}"/>
    <cellStyle name="Normal 9 3 2 2 3" xfId="38540" xr:uid="{00000000-0005-0000-0000-000042960000}"/>
    <cellStyle name="Normal 9 3 2 3" xfId="38541" xr:uid="{00000000-0005-0000-0000-000043960000}"/>
    <cellStyle name="Normal 9 3 2 4" xfId="38542" xr:uid="{00000000-0005-0000-0000-000044960000}"/>
    <cellStyle name="Normal 9 3 3" xfId="38543" xr:uid="{00000000-0005-0000-0000-000045960000}"/>
    <cellStyle name="Normal 9 3 3 2" xfId="38544" xr:uid="{00000000-0005-0000-0000-000046960000}"/>
    <cellStyle name="Normal 9 3 3 2 2" xfId="38545" xr:uid="{00000000-0005-0000-0000-000047960000}"/>
    <cellStyle name="Normal 9 3 3 2 3" xfId="38546" xr:uid="{00000000-0005-0000-0000-000048960000}"/>
    <cellStyle name="Normal 9 3 3 3" xfId="38547" xr:uid="{00000000-0005-0000-0000-000049960000}"/>
    <cellStyle name="Normal 9 3 3 4" xfId="38548" xr:uid="{00000000-0005-0000-0000-00004A960000}"/>
    <cellStyle name="Normal 9 3 4" xfId="38549" xr:uid="{00000000-0005-0000-0000-00004B960000}"/>
    <cellStyle name="Normal 9 3 4 2" xfId="38550" xr:uid="{00000000-0005-0000-0000-00004C960000}"/>
    <cellStyle name="Normal 9 3 4 2 2" xfId="38551" xr:uid="{00000000-0005-0000-0000-00004D960000}"/>
    <cellStyle name="Normal 9 3 4 2 2 2" xfId="38552" xr:uid="{00000000-0005-0000-0000-00004E960000}"/>
    <cellStyle name="Normal 9 3 4 2 2 2 2" xfId="38553" xr:uid="{00000000-0005-0000-0000-00004F960000}"/>
    <cellStyle name="Normal 9 3 4 2 2 2 3" xfId="38554" xr:uid="{00000000-0005-0000-0000-000050960000}"/>
    <cellStyle name="Normal 9 3 4 2 2 3" xfId="38555" xr:uid="{00000000-0005-0000-0000-000051960000}"/>
    <cellStyle name="Normal 9 3 4 2 2 4" xfId="38556" xr:uid="{00000000-0005-0000-0000-000052960000}"/>
    <cellStyle name="Normal 9 3 4 3" xfId="38557" xr:uid="{00000000-0005-0000-0000-000053960000}"/>
    <cellStyle name="Normal 9 3 4 3 2" xfId="38558" xr:uid="{00000000-0005-0000-0000-000054960000}"/>
    <cellStyle name="Normal 9 3 4 3 2 2" xfId="38559" xr:uid="{00000000-0005-0000-0000-000055960000}"/>
    <cellStyle name="Normal 9 3 4 3 2 3" xfId="38560" xr:uid="{00000000-0005-0000-0000-000056960000}"/>
    <cellStyle name="Normal 9 3 4 3 3" xfId="38561" xr:uid="{00000000-0005-0000-0000-000057960000}"/>
    <cellStyle name="Normal 9 3 4 3 4" xfId="38562" xr:uid="{00000000-0005-0000-0000-000058960000}"/>
    <cellStyle name="Normal 9 3 4 4" xfId="38563" xr:uid="{00000000-0005-0000-0000-000059960000}"/>
    <cellStyle name="Normal 9 3 4 4 2" xfId="38564" xr:uid="{00000000-0005-0000-0000-00005A960000}"/>
    <cellStyle name="Normal 9 3 4 4 3" xfId="38565" xr:uid="{00000000-0005-0000-0000-00005B960000}"/>
    <cellStyle name="Normal 9 3 4 5" xfId="38566" xr:uid="{00000000-0005-0000-0000-00005C960000}"/>
    <cellStyle name="Normal 9 3 5" xfId="38567" xr:uid="{00000000-0005-0000-0000-00005D960000}"/>
    <cellStyle name="Normal 9 3 5 2" xfId="38568" xr:uid="{00000000-0005-0000-0000-00005E960000}"/>
    <cellStyle name="Normal 9 3 5 2 2" xfId="38569" xr:uid="{00000000-0005-0000-0000-00005F960000}"/>
    <cellStyle name="Normal 9 3 5 2 3" xfId="38570" xr:uid="{00000000-0005-0000-0000-000060960000}"/>
    <cellStyle name="Normal 9 3 5 3" xfId="38571" xr:uid="{00000000-0005-0000-0000-000061960000}"/>
    <cellStyle name="Normal 9 3 5 4" xfId="38572" xr:uid="{00000000-0005-0000-0000-000062960000}"/>
    <cellStyle name="Normal 9 3 6" xfId="38573" xr:uid="{00000000-0005-0000-0000-000063960000}"/>
    <cellStyle name="Normal 9 3 6 2" xfId="38574" xr:uid="{00000000-0005-0000-0000-000064960000}"/>
    <cellStyle name="Normal 9 3 6 2 2" xfId="38575" xr:uid="{00000000-0005-0000-0000-000065960000}"/>
    <cellStyle name="Normal 9 3 6 2 3" xfId="38576" xr:uid="{00000000-0005-0000-0000-000066960000}"/>
    <cellStyle name="Normal 9 3 6 3" xfId="38577" xr:uid="{00000000-0005-0000-0000-000067960000}"/>
    <cellStyle name="Normal 9 3 6 4" xfId="38578" xr:uid="{00000000-0005-0000-0000-000068960000}"/>
    <cellStyle name="Normal 9 3 7" xfId="38579" xr:uid="{00000000-0005-0000-0000-000069960000}"/>
    <cellStyle name="Normal 9 3 7 2" xfId="38580" xr:uid="{00000000-0005-0000-0000-00006A960000}"/>
    <cellStyle name="Normal 9 3 7 3" xfId="38581" xr:uid="{00000000-0005-0000-0000-00006B960000}"/>
    <cellStyle name="Normal 9 3 7 3 2" xfId="38582" xr:uid="{00000000-0005-0000-0000-00006C960000}"/>
    <cellStyle name="Normal 9 3 7 3 3" xfId="38583" xr:uid="{00000000-0005-0000-0000-00006D960000}"/>
    <cellStyle name="Normal 9 3 7 4" xfId="38584" xr:uid="{00000000-0005-0000-0000-00006E960000}"/>
    <cellStyle name="Normal 9 3 8" xfId="38585" xr:uid="{00000000-0005-0000-0000-00006F960000}"/>
    <cellStyle name="Normal 9 3 9" xfId="38586" xr:uid="{00000000-0005-0000-0000-000070960000}"/>
    <cellStyle name="Normal 9 3 9 2" xfId="38587" xr:uid="{00000000-0005-0000-0000-000071960000}"/>
    <cellStyle name="Normal 9 3 9 2 2" xfId="38588" xr:uid="{00000000-0005-0000-0000-000072960000}"/>
    <cellStyle name="Normal 9 3 9 2 3" xfId="38589" xr:uid="{00000000-0005-0000-0000-000073960000}"/>
    <cellStyle name="Normal 9 3 9 3" xfId="38590" xr:uid="{00000000-0005-0000-0000-000074960000}"/>
    <cellStyle name="Normal 9 3 9 4" xfId="38591" xr:uid="{00000000-0005-0000-0000-000075960000}"/>
    <cellStyle name="Normal 9 3_Implem" xfId="38592" xr:uid="{00000000-0005-0000-0000-000076960000}"/>
    <cellStyle name="Normal 9 30" xfId="39520" xr:uid="{00000000-0005-0000-0000-000077960000}"/>
    <cellStyle name="Normal 9 31" xfId="38383" xr:uid="{00000000-0005-0000-0000-000078960000}"/>
    <cellStyle name="Normal 9 4" xfId="38593" xr:uid="{00000000-0005-0000-0000-000079960000}"/>
    <cellStyle name="Normal 9 4 2" xfId="38594" xr:uid="{00000000-0005-0000-0000-00007A960000}"/>
    <cellStyle name="Normal 9 4 2 2" xfId="38595" xr:uid="{00000000-0005-0000-0000-00007B960000}"/>
    <cellStyle name="Normal 9 4 2 3" xfId="38596" xr:uid="{00000000-0005-0000-0000-00007C960000}"/>
    <cellStyle name="Normal 9 4 3" xfId="38597" xr:uid="{00000000-0005-0000-0000-00007D960000}"/>
    <cellStyle name="Normal 9 4 4" xfId="38598" xr:uid="{00000000-0005-0000-0000-00007E960000}"/>
    <cellStyle name="Normal 9 5" xfId="38599" xr:uid="{00000000-0005-0000-0000-00007F960000}"/>
    <cellStyle name="Normal 9 5 2" xfId="38600" xr:uid="{00000000-0005-0000-0000-000080960000}"/>
    <cellStyle name="Normal 9 5 2 2" xfId="38601" xr:uid="{00000000-0005-0000-0000-000081960000}"/>
    <cellStyle name="Normal 9 5 2 3" xfId="38602" xr:uid="{00000000-0005-0000-0000-000082960000}"/>
    <cellStyle name="Normal 9 5 3" xfId="38603" xr:uid="{00000000-0005-0000-0000-000083960000}"/>
    <cellStyle name="Normal 9 5 4" xfId="38604" xr:uid="{00000000-0005-0000-0000-000084960000}"/>
    <cellStyle name="Normal 9 6" xfId="38605" xr:uid="{00000000-0005-0000-0000-000085960000}"/>
    <cellStyle name="Normal 9 6 2" xfId="38606" xr:uid="{00000000-0005-0000-0000-000086960000}"/>
    <cellStyle name="Normal 9 6 2 2" xfId="38607" xr:uid="{00000000-0005-0000-0000-000087960000}"/>
    <cellStyle name="Normal 9 6 2 3" xfId="38608" xr:uid="{00000000-0005-0000-0000-000088960000}"/>
    <cellStyle name="Normal 9 6 3" xfId="38609" xr:uid="{00000000-0005-0000-0000-000089960000}"/>
    <cellStyle name="Normal 9 6 4" xfId="38610" xr:uid="{00000000-0005-0000-0000-00008A960000}"/>
    <cellStyle name="Normal 9 7" xfId="38611" xr:uid="{00000000-0005-0000-0000-00008B960000}"/>
    <cellStyle name="Normal 9 7 2" xfId="38612" xr:uid="{00000000-0005-0000-0000-00008C960000}"/>
    <cellStyle name="Normal 9 7 2 2" xfId="38613" xr:uid="{00000000-0005-0000-0000-00008D960000}"/>
    <cellStyle name="Normal 9 7 2 3" xfId="38614" xr:uid="{00000000-0005-0000-0000-00008E960000}"/>
    <cellStyle name="Normal 9 7 3" xfId="38615" xr:uid="{00000000-0005-0000-0000-00008F960000}"/>
    <cellStyle name="Normal 9 7 4" xfId="38616" xr:uid="{00000000-0005-0000-0000-000090960000}"/>
    <cellStyle name="Normal 9 8" xfId="38617" xr:uid="{00000000-0005-0000-0000-000091960000}"/>
    <cellStyle name="Normal 9 8 2" xfId="38618" xr:uid="{00000000-0005-0000-0000-000092960000}"/>
    <cellStyle name="Normal 9 8 2 2" xfId="38619" xr:uid="{00000000-0005-0000-0000-000093960000}"/>
    <cellStyle name="Normal 9 8 2 3" xfId="38620" xr:uid="{00000000-0005-0000-0000-000094960000}"/>
    <cellStyle name="Normal 9 8 3" xfId="38621" xr:uid="{00000000-0005-0000-0000-000095960000}"/>
    <cellStyle name="Normal 9 8 4" xfId="38622" xr:uid="{00000000-0005-0000-0000-000096960000}"/>
    <cellStyle name="Normal 9 9" xfId="38623" xr:uid="{00000000-0005-0000-0000-000097960000}"/>
    <cellStyle name="Normal 9 9 2" xfId="38624" xr:uid="{00000000-0005-0000-0000-000098960000}"/>
    <cellStyle name="Normal 9 9 2 2" xfId="38625" xr:uid="{00000000-0005-0000-0000-000099960000}"/>
    <cellStyle name="Normal 9 9 2 3" xfId="38626" xr:uid="{00000000-0005-0000-0000-00009A960000}"/>
    <cellStyle name="Normal 9 9 3" xfId="38627" xr:uid="{00000000-0005-0000-0000-00009B960000}"/>
    <cellStyle name="Normal 9 9 4" xfId="38628" xr:uid="{00000000-0005-0000-0000-00009C960000}"/>
    <cellStyle name="Normal 90" xfId="38629" xr:uid="{00000000-0005-0000-0000-00009D960000}"/>
    <cellStyle name="Normal 90 2" xfId="38630" xr:uid="{00000000-0005-0000-0000-00009E960000}"/>
    <cellStyle name="Normal 90 2 2" xfId="38631" xr:uid="{00000000-0005-0000-0000-00009F960000}"/>
    <cellStyle name="Normal 90 2 2 2" xfId="38632" xr:uid="{00000000-0005-0000-0000-0000A0960000}"/>
    <cellStyle name="Normal 90 2 2 3" xfId="38633" xr:uid="{00000000-0005-0000-0000-0000A1960000}"/>
    <cellStyle name="Normal 90 2 3" xfId="38634" xr:uid="{00000000-0005-0000-0000-0000A2960000}"/>
    <cellStyle name="Normal 90 2 4" xfId="38635" xr:uid="{00000000-0005-0000-0000-0000A3960000}"/>
    <cellStyle name="Normal 90 3" xfId="38636" xr:uid="{00000000-0005-0000-0000-0000A4960000}"/>
    <cellStyle name="Normal 90 3 2" xfId="38637" xr:uid="{00000000-0005-0000-0000-0000A5960000}"/>
    <cellStyle name="Normal 90 3 3" xfId="38638" xr:uid="{00000000-0005-0000-0000-0000A6960000}"/>
    <cellStyle name="Normal 90 4" xfId="38639" xr:uid="{00000000-0005-0000-0000-0000A7960000}"/>
    <cellStyle name="Normal 90 5" xfId="38640" xr:uid="{00000000-0005-0000-0000-0000A8960000}"/>
    <cellStyle name="Normal 91" xfId="38641" xr:uid="{00000000-0005-0000-0000-0000A9960000}"/>
    <cellStyle name="Normal 91 2" xfId="38642" xr:uid="{00000000-0005-0000-0000-0000AA960000}"/>
    <cellStyle name="Normal 91 2 2" xfId="38643" xr:uid="{00000000-0005-0000-0000-0000AB960000}"/>
    <cellStyle name="Normal 91 2 2 2" xfId="38644" xr:uid="{00000000-0005-0000-0000-0000AC960000}"/>
    <cellStyle name="Normal 91 2 2 3" xfId="38645" xr:uid="{00000000-0005-0000-0000-0000AD960000}"/>
    <cellStyle name="Normal 91 2 3" xfId="38646" xr:uid="{00000000-0005-0000-0000-0000AE960000}"/>
    <cellStyle name="Normal 91 2 4" xfId="38647" xr:uid="{00000000-0005-0000-0000-0000AF960000}"/>
    <cellStyle name="Normal 91 3" xfId="38648" xr:uid="{00000000-0005-0000-0000-0000B0960000}"/>
    <cellStyle name="Normal 91 3 2" xfId="38649" xr:uid="{00000000-0005-0000-0000-0000B1960000}"/>
    <cellStyle name="Normal 91 3 3" xfId="38650" xr:uid="{00000000-0005-0000-0000-0000B2960000}"/>
    <cellStyle name="Normal 91 4" xfId="38651" xr:uid="{00000000-0005-0000-0000-0000B3960000}"/>
    <cellStyle name="Normal 91 5" xfId="38652" xr:uid="{00000000-0005-0000-0000-0000B4960000}"/>
    <cellStyle name="Normal 92" xfId="38653" xr:uid="{00000000-0005-0000-0000-0000B5960000}"/>
    <cellStyle name="Normal 92 2" xfId="38654" xr:uid="{00000000-0005-0000-0000-0000B6960000}"/>
    <cellStyle name="Normal 92 2 2" xfId="38655" xr:uid="{00000000-0005-0000-0000-0000B7960000}"/>
    <cellStyle name="Normal 92 2 2 2" xfId="38656" xr:uid="{00000000-0005-0000-0000-0000B8960000}"/>
    <cellStyle name="Normal 92 2 2 3" xfId="38657" xr:uid="{00000000-0005-0000-0000-0000B9960000}"/>
    <cellStyle name="Normal 92 2 3" xfId="38658" xr:uid="{00000000-0005-0000-0000-0000BA960000}"/>
    <cellStyle name="Normal 92 2 4" xfId="38659" xr:uid="{00000000-0005-0000-0000-0000BB960000}"/>
    <cellStyle name="Normal 92 3" xfId="38660" xr:uid="{00000000-0005-0000-0000-0000BC960000}"/>
    <cellStyle name="Normal 92 3 2" xfId="38661" xr:uid="{00000000-0005-0000-0000-0000BD960000}"/>
    <cellStyle name="Normal 92 3 3" xfId="38662" xr:uid="{00000000-0005-0000-0000-0000BE960000}"/>
    <cellStyle name="Normal 92 4" xfId="38663" xr:uid="{00000000-0005-0000-0000-0000BF960000}"/>
    <cellStyle name="Normal 92 5" xfId="38664" xr:uid="{00000000-0005-0000-0000-0000C0960000}"/>
    <cellStyle name="Normal 92 6" xfId="38665" xr:uid="{00000000-0005-0000-0000-0000C1960000}"/>
    <cellStyle name="Normal 92 7" xfId="39538" xr:uid="{00000000-0005-0000-0000-0000C2960000}"/>
    <cellStyle name="Normal 93" xfId="38666" xr:uid="{00000000-0005-0000-0000-0000C3960000}"/>
    <cellStyle name="Normal 93 2" xfId="38667" xr:uid="{00000000-0005-0000-0000-0000C4960000}"/>
    <cellStyle name="Normal 93 2 2" xfId="38668" xr:uid="{00000000-0005-0000-0000-0000C5960000}"/>
    <cellStyle name="Normal 93 2 2 2" xfId="38669" xr:uid="{00000000-0005-0000-0000-0000C6960000}"/>
    <cellStyle name="Normal 93 2 2 3" xfId="38670" xr:uid="{00000000-0005-0000-0000-0000C7960000}"/>
    <cellStyle name="Normal 93 2 3" xfId="38671" xr:uid="{00000000-0005-0000-0000-0000C8960000}"/>
    <cellStyle name="Normal 93 2 4" xfId="38672" xr:uid="{00000000-0005-0000-0000-0000C9960000}"/>
    <cellStyle name="Normal 93 3" xfId="38673" xr:uid="{00000000-0005-0000-0000-0000CA960000}"/>
    <cellStyle name="Normal 93 3 2" xfId="38674" xr:uid="{00000000-0005-0000-0000-0000CB960000}"/>
    <cellStyle name="Normal 93 3 3" xfId="38675" xr:uid="{00000000-0005-0000-0000-0000CC960000}"/>
    <cellStyle name="Normal 93 4" xfId="38676" xr:uid="{00000000-0005-0000-0000-0000CD960000}"/>
    <cellStyle name="Normal 93 5" xfId="38677" xr:uid="{00000000-0005-0000-0000-0000CE960000}"/>
    <cellStyle name="Normal 93 6" xfId="38678" xr:uid="{00000000-0005-0000-0000-0000CF960000}"/>
    <cellStyle name="Normal 93 7" xfId="39539" xr:uid="{00000000-0005-0000-0000-0000D0960000}"/>
    <cellStyle name="Normal 94" xfId="38679" xr:uid="{00000000-0005-0000-0000-0000D1960000}"/>
    <cellStyle name="Normal 94 2" xfId="38680" xr:uid="{00000000-0005-0000-0000-0000D2960000}"/>
    <cellStyle name="Normal 94 2 2" xfId="38681" xr:uid="{00000000-0005-0000-0000-0000D3960000}"/>
    <cellStyle name="Normal 94 2 2 2" xfId="38682" xr:uid="{00000000-0005-0000-0000-0000D4960000}"/>
    <cellStyle name="Normal 94 2 2 3" xfId="38683" xr:uid="{00000000-0005-0000-0000-0000D5960000}"/>
    <cellStyle name="Normal 94 2 3" xfId="38684" xr:uid="{00000000-0005-0000-0000-0000D6960000}"/>
    <cellStyle name="Normal 94 2 4" xfId="38685" xr:uid="{00000000-0005-0000-0000-0000D7960000}"/>
    <cellStyle name="Normal 94 3" xfId="38686" xr:uid="{00000000-0005-0000-0000-0000D8960000}"/>
    <cellStyle name="Normal 94 3 2" xfId="38687" xr:uid="{00000000-0005-0000-0000-0000D9960000}"/>
    <cellStyle name="Normal 94 3 3" xfId="38688" xr:uid="{00000000-0005-0000-0000-0000DA960000}"/>
    <cellStyle name="Normal 94 4" xfId="38689" xr:uid="{00000000-0005-0000-0000-0000DB960000}"/>
    <cellStyle name="Normal 94 5" xfId="38690" xr:uid="{00000000-0005-0000-0000-0000DC960000}"/>
    <cellStyle name="Normal 94 6" xfId="38691" xr:uid="{00000000-0005-0000-0000-0000DD960000}"/>
    <cellStyle name="Normal 95" xfId="38692" xr:uid="{00000000-0005-0000-0000-0000DE960000}"/>
    <cellStyle name="Normal 95 2" xfId="38693" xr:uid="{00000000-0005-0000-0000-0000DF960000}"/>
    <cellStyle name="Normal 95 2 2" xfId="38694" xr:uid="{00000000-0005-0000-0000-0000E0960000}"/>
    <cellStyle name="Normal 95 2 2 2" xfId="38695" xr:uid="{00000000-0005-0000-0000-0000E1960000}"/>
    <cellStyle name="Normal 95 2 2 3" xfId="38696" xr:uid="{00000000-0005-0000-0000-0000E2960000}"/>
    <cellStyle name="Normal 95 2 3" xfId="38697" xr:uid="{00000000-0005-0000-0000-0000E3960000}"/>
    <cellStyle name="Normal 95 2 4" xfId="38698" xr:uid="{00000000-0005-0000-0000-0000E4960000}"/>
    <cellStyle name="Normal 95 3" xfId="38699" xr:uid="{00000000-0005-0000-0000-0000E5960000}"/>
    <cellStyle name="Normal 95 3 2" xfId="38700" xr:uid="{00000000-0005-0000-0000-0000E6960000}"/>
    <cellStyle name="Normal 95 3 3" xfId="38701" xr:uid="{00000000-0005-0000-0000-0000E7960000}"/>
    <cellStyle name="Normal 95 4" xfId="38702" xr:uid="{00000000-0005-0000-0000-0000E8960000}"/>
    <cellStyle name="Normal 95 5" xfId="38703" xr:uid="{00000000-0005-0000-0000-0000E9960000}"/>
    <cellStyle name="Normal 96" xfId="38704" xr:uid="{00000000-0005-0000-0000-0000EA960000}"/>
    <cellStyle name="Normal 96 2" xfId="38705" xr:uid="{00000000-0005-0000-0000-0000EB960000}"/>
    <cellStyle name="Normal 96 2 2" xfId="38706" xr:uid="{00000000-0005-0000-0000-0000EC960000}"/>
    <cellStyle name="Normal 96 2 2 2" xfId="38707" xr:uid="{00000000-0005-0000-0000-0000ED960000}"/>
    <cellStyle name="Normal 96 2 2 3" xfId="38708" xr:uid="{00000000-0005-0000-0000-0000EE960000}"/>
    <cellStyle name="Normal 96 2 3" xfId="38709" xr:uid="{00000000-0005-0000-0000-0000EF960000}"/>
    <cellStyle name="Normal 96 2 4" xfId="38710" xr:uid="{00000000-0005-0000-0000-0000F0960000}"/>
    <cellStyle name="Normal 96 3" xfId="38711" xr:uid="{00000000-0005-0000-0000-0000F1960000}"/>
    <cellStyle name="Normal 96 3 2" xfId="38712" xr:uid="{00000000-0005-0000-0000-0000F2960000}"/>
    <cellStyle name="Normal 96 3 3" xfId="38713" xr:uid="{00000000-0005-0000-0000-0000F3960000}"/>
    <cellStyle name="Normal 96 4" xfId="38714" xr:uid="{00000000-0005-0000-0000-0000F4960000}"/>
    <cellStyle name="Normal 96 5" xfId="38715" xr:uid="{00000000-0005-0000-0000-0000F5960000}"/>
    <cellStyle name="Normal 96 6" xfId="38716" xr:uid="{00000000-0005-0000-0000-0000F6960000}"/>
    <cellStyle name="Normal 97" xfId="38717" xr:uid="{00000000-0005-0000-0000-0000F7960000}"/>
    <cellStyle name="Normal 97 2" xfId="38718" xr:uid="{00000000-0005-0000-0000-0000F8960000}"/>
    <cellStyle name="Normal 97 2 2" xfId="38719" xr:uid="{00000000-0005-0000-0000-0000F9960000}"/>
    <cellStyle name="Normal 97 2 2 2" xfId="38720" xr:uid="{00000000-0005-0000-0000-0000FA960000}"/>
    <cellStyle name="Normal 97 2 2 3" xfId="38721" xr:uid="{00000000-0005-0000-0000-0000FB960000}"/>
    <cellStyle name="Normal 97 2 3" xfId="38722" xr:uid="{00000000-0005-0000-0000-0000FC960000}"/>
    <cellStyle name="Normal 97 2 4" xfId="38723" xr:uid="{00000000-0005-0000-0000-0000FD960000}"/>
    <cellStyle name="Normal 97 3" xfId="38724" xr:uid="{00000000-0005-0000-0000-0000FE960000}"/>
    <cellStyle name="Normal 97 3 2" xfId="38725" xr:uid="{00000000-0005-0000-0000-0000FF960000}"/>
    <cellStyle name="Normal 97 3 3" xfId="38726" xr:uid="{00000000-0005-0000-0000-000000970000}"/>
    <cellStyle name="Normal 97 4" xfId="38727" xr:uid="{00000000-0005-0000-0000-000001970000}"/>
    <cellStyle name="Normal 97 5" xfId="38728" xr:uid="{00000000-0005-0000-0000-000002970000}"/>
    <cellStyle name="Normal 98" xfId="38729" xr:uid="{00000000-0005-0000-0000-000003970000}"/>
    <cellStyle name="Normal 98 2" xfId="38730" xr:uid="{00000000-0005-0000-0000-000004970000}"/>
    <cellStyle name="Normal 98 2 2" xfId="38731" xr:uid="{00000000-0005-0000-0000-000005970000}"/>
    <cellStyle name="Normal 98 2 2 2" xfId="38732" xr:uid="{00000000-0005-0000-0000-000006970000}"/>
    <cellStyle name="Normal 98 2 2 3" xfId="38733" xr:uid="{00000000-0005-0000-0000-000007970000}"/>
    <cellStyle name="Normal 98 2 3" xfId="38734" xr:uid="{00000000-0005-0000-0000-000008970000}"/>
    <cellStyle name="Normal 98 2 4" xfId="38735" xr:uid="{00000000-0005-0000-0000-000009970000}"/>
    <cellStyle name="Normal 98 3" xfId="38736" xr:uid="{00000000-0005-0000-0000-00000A970000}"/>
    <cellStyle name="Normal 98 3 2" xfId="38737" xr:uid="{00000000-0005-0000-0000-00000B970000}"/>
    <cellStyle name="Normal 98 3 3" xfId="38738" xr:uid="{00000000-0005-0000-0000-00000C970000}"/>
    <cellStyle name="Normal 98 4" xfId="38739" xr:uid="{00000000-0005-0000-0000-00000D970000}"/>
    <cellStyle name="Normal 98 5" xfId="38740" xr:uid="{00000000-0005-0000-0000-00000E970000}"/>
    <cellStyle name="Normal 99" xfId="38741" xr:uid="{00000000-0005-0000-0000-00000F970000}"/>
    <cellStyle name="Normal 99 2" xfId="38742" xr:uid="{00000000-0005-0000-0000-000010970000}"/>
    <cellStyle name="Normal 99 2 2" xfId="38743" xr:uid="{00000000-0005-0000-0000-000011970000}"/>
    <cellStyle name="Normal 99 2 2 2" xfId="38744" xr:uid="{00000000-0005-0000-0000-000012970000}"/>
    <cellStyle name="Normal 99 2 2 3" xfId="38745" xr:uid="{00000000-0005-0000-0000-000013970000}"/>
    <cellStyle name="Normal 99 2 3" xfId="38746" xr:uid="{00000000-0005-0000-0000-000014970000}"/>
    <cellStyle name="Normal 99 2 4" xfId="38747" xr:uid="{00000000-0005-0000-0000-000015970000}"/>
    <cellStyle name="Normal 99 3" xfId="38748" xr:uid="{00000000-0005-0000-0000-000016970000}"/>
    <cellStyle name="Normal 99 3 2" xfId="38749" xr:uid="{00000000-0005-0000-0000-000017970000}"/>
    <cellStyle name="Normal 99 3 3" xfId="38750" xr:uid="{00000000-0005-0000-0000-000018970000}"/>
    <cellStyle name="Normal 99 4" xfId="38751" xr:uid="{00000000-0005-0000-0000-000019970000}"/>
    <cellStyle name="Normal 99 5" xfId="38752" xr:uid="{00000000-0005-0000-0000-00001A970000}"/>
    <cellStyle name="Normal 99 6" xfId="38753" xr:uid="{00000000-0005-0000-0000-00001B970000}"/>
    <cellStyle name="Notas 10" xfId="448" xr:uid="{00000000-0005-0000-0000-00001C970000}"/>
    <cellStyle name="Notas 11" xfId="449" xr:uid="{00000000-0005-0000-0000-00001D970000}"/>
    <cellStyle name="Notas 12" xfId="450" xr:uid="{00000000-0005-0000-0000-00001E970000}"/>
    <cellStyle name="Notas 2" xfId="451" xr:uid="{00000000-0005-0000-0000-00001F970000}"/>
    <cellStyle name="Notas 2 2" xfId="38755" xr:uid="{00000000-0005-0000-0000-000020970000}"/>
    <cellStyle name="Notas 2 2 2" xfId="38756" xr:uid="{00000000-0005-0000-0000-000021970000}"/>
    <cellStyle name="Notas 2 2 2 2" xfId="38757" xr:uid="{00000000-0005-0000-0000-000022970000}"/>
    <cellStyle name="Notas 2 2 2 2 2" xfId="38758" xr:uid="{00000000-0005-0000-0000-000023970000}"/>
    <cellStyle name="Notas 2 2 2 2 2 2" xfId="38759" xr:uid="{00000000-0005-0000-0000-000024970000}"/>
    <cellStyle name="Notas 2 2 2 2 2 2 2" xfId="38760" xr:uid="{00000000-0005-0000-0000-000025970000}"/>
    <cellStyle name="Notas 2 2 2 2 2 2 3" xfId="38761" xr:uid="{00000000-0005-0000-0000-000026970000}"/>
    <cellStyle name="Notas 2 2 2 2 2 3" xfId="38762" xr:uid="{00000000-0005-0000-0000-000027970000}"/>
    <cellStyle name="Notas 2 2 2 2 2 4" xfId="38763" xr:uid="{00000000-0005-0000-0000-000028970000}"/>
    <cellStyle name="Notas 2 2 2 2 3" xfId="38764" xr:uid="{00000000-0005-0000-0000-000029970000}"/>
    <cellStyle name="Notas 2 2 2 2 3 2" xfId="38765" xr:uid="{00000000-0005-0000-0000-00002A970000}"/>
    <cellStyle name="Notas 2 2 2 2 3 3" xfId="38766" xr:uid="{00000000-0005-0000-0000-00002B970000}"/>
    <cellStyle name="Notas 2 2 2 2 4" xfId="38767" xr:uid="{00000000-0005-0000-0000-00002C970000}"/>
    <cellStyle name="Notas 2 2 2 2 5" xfId="38768" xr:uid="{00000000-0005-0000-0000-00002D970000}"/>
    <cellStyle name="Notas 2 2 2 3" xfId="38769" xr:uid="{00000000-0005-0000-0000-00002E970000}"/>
    <cellStyle name="Notas 2 2 2 3 2" xfId="38770" xr:uid="{00000000-0005-0000-0000-00002F970000}"/>
    <cellStyle name="Notas 2 2 2 3 3" xfId="38771" xr:uid="{00000000-0005-0000-0000-000030970000}"/>
    <cellStyle name="Notas 2 2 2 4" xfId="38772" xr:uid="{00000000-0005-0000-0000-000031970000}"/>
    <cellStyle name="Notas 2 2 2 5" xfId="38773" xr:uid="{00000000-0005-0000-0000-000032970000}"/>
    <cellStyle name="Notas 2 2 3" xfId="38774" xr:uid="{00000000-0005-0000-0000-000033970000}"/>
    <cellStyle name="Notas 2 2 3 2" xfId="38775" xr:uid="{00000000-0005-0000-0000-000034970000}"/>
    <cellStyle name="Notas 2 2 3 2 2" xfId="38776" xr:uid="{00000000-0005-0000-0000-000035970000}"/>
    <cellStyle name="Notas 2 2 3 2 3" xfId="38777" xr:uid="{00000000-0005-0000-0000-000036970000}"/>
    <cellStyle name="Notas 2 2 3 3" xfId="38778" xr:uid="{00000000-0005-0000-0000-000037970000}"/>
    <cellStyle name="Notas 2 2 3 4" xfId="38779" xr:uid="{00000000-0005-0000-0000-000038970000}"/>
    <cellStyle name="Notas 2 2 4" xfId="38780" xr:uid="{00000000-0005-0000-0000-000039970000}"/>
    <cellStyle name="Notas 2 2 4 2" xfId="38781" xr:uid="{00000000-0005-0000-0000-00003A970000}"/>
    <cellStyle name="Notas 2 2 4 2 2" xfId="38782" xr:uid="{00000000-0005-0000-0000-00003B970000}"/>
    <cellStyle name="Notas 2 2 4 2 3" xfId="38783" xr:uid="{00000000-0005-0000-0000-00003C970000}"/>
    <cellStyle name="Notas 2 2 4 3" xfId="38784" xr:uid="{00000000-0005-0000-0000-00003D970000}"/>
    <cellStyle name="Notas 2 2 4 4" xfId="38785" xr:uid="{00000000-0005-0000-0000-00003E970000}"/>
    <cellStyle name="Notas 2 2 5" xfId="38786" xr:uid="{00000000-0005-0000-0000-00003F970000}"/>
    <cellStyle name="Notas 2 2 5 2" xfId="38787" xr:uid="{00000000-0005-0000-0000-000040970000}"/>
    <cellStyle name="Notas 2 2 5 3" xfId="38788" xr:uid="{00000000-0005-0000-0000-000041970000}"/>
    <cellStyle name="Notas 2 2 6" xfId="38789" xr:uid="{00000000-0005-0000-0000-000042970000}"/>
    <cellStyle name="Notas 2 2 7" xfId="38790" xr:uid="{00000000-0005-0000-0000-000043970000}"/>
    <cellStyle name="Notas 2 3" xfId="38791" xr:uid="{00000000-0005-0000-0000-000044970000}"/>
    <cellStyle name="Notas 2 3 2" xfId="38792" xr:uid="{00000000-0005-0000-0000-000045970000}"/>
    <cellStyle name="Notas 2 3 2 2" xfId="38793" xr:uid="{00000000-0005-0000-0000-000046970000}"/>
    <cellStyle name="Notas 2 3 2 3" xfId="38794" xr:uid="{00000000-0005-0000-0000-000047970000}"/>
    <cellStyle name="Notas 2 3 3" xfId="38795" xr:uid="{00000000-0005-0000-0000-000048970000}"/>
    <cellStyle name="Notas 2 3 4" xfId="38796" xr:uid="{00000000-0005-0000-0000-000049970000}"/>
    <cellStyle name="Notas 2 4" xfId="38797" xr:uid="{00000000-0005-0000-0000-00004A970000}"/>
    <cellStyle name="Notas 2 4 2" xfId="38798" xr:uid="{00000000-0005-0000-0000-00004B970000}"/>
    <cellStyle name="Notas 2 4 2 2" xfId="38799" xr:uid="{00000000-0005-0000-0000-00004C970000}"/>
    <cellStyle name="Notas 2 4 2 3" xfId="38800" xr:uid="{00000000-0005-0000-0000-00004D970000}"/>
    <cellStyle name="Notas 2 4 3" xfId="38801" xr:uid="{00000000-0005-0000-0000-00004E970000}"/>
    <cellStyle name="Notas 2 4 4" xfId="38802" xr:uid="{00000000-0005-0000-0000-00004F970000}"/>
    <cellStyle name="Notas 2 5" xfId="38803" xr:uid="{00000000-0005-0000-0000-000050970000}"/>
    <cellStyle name="Notas 2 5 2" xfId="38804" xr:uid="{00000000-0005-0000-0000-000051970000}"/>
    <cellStyle name="Notas 2 5 2 2" xfId="38805" xr:uid="{00000000-0005-0000-0000-000052970000}"/>
    <cellStyle name="Notas 2 5 2 3" xfId="38806" xr:uid="{00000000-0005-0000-0000-000053970000}"/>
    <cellStyle name="Notas 2 5 3" xfId="38807" xr:uid="{00000000-0005-0000-0000-000054970000}"/>
    <cellStyle name="Notas 2 5 4" xfId="38808" xr:uid="{00000000-0005-0000-0000-000055970000}"/>
    <cellStyle name="Notas 2 6" xfId="38809" xr:uid="{00000000-0005-0000-0000-000056970000}"/>
    <cellStyle name="Notas 2 6 2" xfId="38810" xr:uid="{00000000-0005-0000-0000-000057970000}"/>
    <cellStyle name="Notas 2 6 3" xfId="38811" xr:uid="{00000000-0005-0000-0000-000058970000}"/>
    <cellStyle name="Notas 2 7" xfId="38812" xr:uid="{00000000-0005-0000-0000-000059970000}"/>
    <cellStyle name="Notas 2 8" xfId="38813" xr:uid="{00000000-0005-0000-0000-00005A970000}"/>
    <cellStyle name="Notas 2 9" xfId="38754" xr:uid="{00000000-0005-0000-0000-00005B970000}"/>
    <cellStyle name="Notas 3" xfId="452" xr:uid="{00000000-0005-0000-0000-00005C970000}"/>
    <cellStyle name="Notas 3 2" xfId="38815" xr:uid="{00000000-0005-0000-0000-00005D970000}"/>
    <cellStyle name="Notas 3 2 2" xfId="38816" xr:uid="{00000000-0005-0000-0000-00005E970000}"/>
    <cellStyle name="Notas 3 2 2 2" xfId="38817" xr:uid="{00000000-0005-0000-0000-00005F970000}"/>
    <cellStyle name="Notas 3 2 2 3" xfId="38818" xr:uid="{00000000-0005-0000-0000-000060970000}"/>
    <cellStyle name="Notas 3 2 3" xfId="38819" xr:uid="{00000000-0005-0000-0000-000061970000}"/>
    <cellStyle name="Notas 3 2 4" xfId="38820" xr:uid="{00000000-0005-0000-0000-000062970000}"/>
    <cellStyle name="Notas 3 2 5" xfId="38821" xr:uid="{00000000-0005-0000-0000-000063970000}"/>
    <cellStyle name="Notas 3 3" xfId="38822" xr:uid="{00000000-0005-0000-0000-000064970000}"/>
    <cellStyle name="Notas 3 3 2" xfId="38823" xr:uid="{00000000-0005-0000-0000-000065970000}"/>
    <cellStyle name="Notas 3 3 3" xfId="38824" xr:uid="{00000000-0005-0000-0000-000066970000}"/>
    <cellStyle name="Notas 3 4" xfId="38825" xr:uid="{00000000-0005-0000-0000-000067970000}"/>
    <cellStyle name="Notas 3 5" xfId="38826" xr:uid="{00000000-0005-0000-0000-000068970000}"/>
    <cellStyle name="Notas 3 6" xfId="38814" xr:uid="{00000000-0005-0000-0000-000069970000}"/>
    <cellStyle name="Notas 4" xfId="453" xr:uid="{00000000-0005-0000-0000-00006A970000}"/>
    <cellStyle name="Notas 4 2" xfId="38828" xr:uid="{00000000-0005-0000-0000-00006B970000}"/>
    <cellStyle name="Notas 4 2 2" xfId="38829" xr:uid="{00000000-0005-0000-0000-00006C970000}"/>
    <cellStyle name="Notas 4 2 3" xfId="38830" xr:uid="{00000000-0005-0000-0000-00006D970000}"/>
    <cellStyle name="Notas 4 3" xfId="38831" xr:uid="{00000000-0005-0000-0000-00006E970000}"/>
    <cellStyle name="Notas 4 4" xfId="38832" xr:uid="{00000000-0005-0000-0000-00006F970000}"/>
    <cellStyle name="Notas 4 5" xfId="38827" xr:uid="{00000000-0005-0000-0000-000070970000}"/>
    <cellStyle name="Notas 5" xfId="454" xr:uid="{00000000-0005-0000-0000-000071970000}"/>
    <cellStyle name="Notas 5 2" xfId="38834" xr:uid="{00000000-0005-0000-0000-000072970000}"/>
    <cellStyle name="Notas 5 2 2" xfId="38835" xr:uid="{00000000-0005-0000-0000-000073970000}"/>
    <cellStyle name="Notas 5 2 3" xfId="38836" xr:uid="{00000000-0005-0000-0000-000074970000}"/>
    <cellStyle name="Notas 5 3" xfId="38837" xr:uid="{00000000-0005-0000-0000-000075970000}"/>
    <cellStyle name="Notas 5 4" xfId="38838" xr:uid="{00000000-0005-0000-0000-000076970000}"/>
    <cellStyle name="Notas 5 5" xfId="38833" xr:uid="{00000000-0005-0000-0000-000077970000}"/>
    <cellStyle name="Notas 6" xfId="455" xr:uid="{00000000-0005-0000-0000-000078970000}"/>
    <cellStyle name="Notas 6 2" xfId="38840" xr:uid="{00000000-0005-0000-0000-000079970000}"/>
    <cellStyle name="Notas 6 2 2" xfId="38841" xr:uid="{00000000-0005-0000-0000-00007A970000}"/>
    <cellStyle name="Notas 6 2 3" xfId="38842" xr:uid="{00000000-0005-0000-0000-00007B970000}"/>
    <cellStyle name="Notas 6 3" xfId="38843" xr:uid="{00000000-0005-0000-0000-00007C970000}"/>
    <cellStyle name="Notas 6 4" xfId="38844" xr:uid="{00000000-0005-0000-0000-00007D970000}"/>
    <cellStyle name="Notas 6 5" xfId="38839" xr:uid="{00000000-0005-0000-0000-00007E970000}"/>
    <cellStyle name="Notas 7" xfId="456" xr:uid="{00000000-0005-0000-0000-00007F970000}"/>
    <cellStyle name="Notas 7 2" xfId="38846" xr:uid="{00000000-0005-0000-0000-000080970000}"/>
    <cellStyle name="Notas 7 2 2" xfId="38847" xr:uid="{00000000-0005-0000-0000-000081970000}"/>
    <cellStyle name="Notas 7 2 3" xfId="38848" xr:uid="{00000000-0005-0000-0000-000082970000}"/>
    <cellStyle name="Notas 7 3" xfId="38849" xr:uid="{00000000-0005-0000-0000-000083970000}"/>
    <cellStyle name="Notas 7 4" xfId="38850" xr:uid="{00000000-0005-0000-0000-000084970000}"/>
    <cellStyle name="Notas 7 5" xfId="38845" xr:uid="{00000000-0005-0000-0000-000085970000}"/>
    <cellStyle name="Notas 8" xfId="457" xr:uid="{00000000-0005-0000-0000-000086970000}"/>
    <cellStyle name="Notas 8 2" xfId="38852" xr:uid="{00000000-0005-0000-0000-000087970000}"/>
    <cellStyle name="Notas 8 2 2" xfId="38853" xr:uid="{00000000-0005-0000-0000-000088970000}"/>
    <cellStyle name="Notas 8 2 3" xfId="38854" xr:uid="{00000000-0005-0000-0000-000089970000}"/>
    <cellStyle name="Notas 8 3" xfId="38855" xr:uid="{00000000-0005-0000-0000-00008A970000}"/>
    <cellStyle name="Notas 8 4" xfId="38856" xr:uid="{00000000-0005-0000-0000-00008B970000}"/>
    <cellStyle name="Notas 8 5" xfId="38851" xr:uid="{00000000-0005-0000-0000-00008C970000}"/>
    <cellStyle name="Notas 9" xfId="458" xr:uid="{00000000-0005-0000-0000-00008D970000}"/>
    <cellStyle name="Notas 9 2" xfId="38858" xr:uid="{00000000-0005-0000-0000-00008E970000}"/>
    <cellStyle name="Notas 9 2 2" xfId="38859" xr:uid="{00000000-0005-0000-0000-00008F970000}"/>
    <cellStyle name="Notas 9 2 3" xfId="38860" xr:uid="{00000000-0005-0000-0000-000090970000}"/>
    <cellStyle name="Notas 9 3" xfId="38861" xr:uid="{00000000-0005-0000-0000-000091970000}"/>
    <cellStyle name="Notas 9 4" xfId="38862" xr:uid="{00000000-0005-0000-0000-000092970000}"/>
    <cellStyle name="Notas 9 5" xfId="38857" xr:uid="{00000000-0005-0000-0000-000093970000}"/>
    <cellStyle name="Note" xfId="459" xr:uid="{00000000-0005-0000-0000-000094970000}"/>
    <cellStyle name="Note 10" xfId="38864" xr:uid="{00000000-0005-0000-0000-000095970000}"/>
    <cellStyle name="Note 11" xfId="38865" xr:uid="{00000000-0005-0000-0000-000096970000}"/>
    <cellStyle name="Note 12" xfId="38863" xr:uid="{00000000-0005-0000-0000-000097970000}"/>
    <cellStyle name="Note 2" xfId="38866" xr:uid="{00000000-0005-0000-0000-000098970000}"/>
    <cellStyle name="Note 2 2" xfId="38867" xr:uid="{00000000-0005-0000-0000-000099970000}"/>
    <cellStyle name="Note 2 2 2" xfId="38868" xr:uid="{00000000-0005-0000-0000-00009A970000}"/>
    <cellStyle name="Note 2 2 2 2" xfId="38869" xr:uid="{00000000-0005-0000-0000-00009B970000}"/>
    <cellStyle name="Note 2 2 2 3" xfId="38870" xr:uid="{00000000-0005-0000-0000-00009C970000}"/>
    <cellStyle name="Note 2 2 3" xfId="38871" xr:uid="{00000000-0005-0000-0000-00009D970000}"/>
    <cellStyle name="Note 2 2 4" xfId="38872" xr:uid="{00000000-0005-0000-0000-00009E970000}"/>
    <cellStyle name="Note 2 3" xfId="38873" xr:uid="{00000000-0005-0000-0000-00009F970000}"/>
    <cellStyle name="Note 2 3 2" xfId="38874" xr:uid="{00000000-0005-0000-0000-0000A0970000}"/>
    <cellStyle name="Note 2 3 2 2" xfId="38875" xr:uid="{00000000-0005-0000-0000-0000A1970000}"/>
    <cellStyle name="Note 2 3 2 3" xfId="38876" xr:uid="{00000000-0005-0000-0000-0000A2970000}"/>
    <cellStyle name="Note 2 3 3" xfId="38877" xr:uid="{00000000-0005-0000-0000-0000A3970000}"/>
    <cellStyle name="Note 2 3 4" xfId="38878" xr:uid="{00000000-0005-0000-0000-0000A4970000}"/>
    <cellStyle name="Note 2 4" xfId="38879" xr:uid="{00000000-0005-0000-0000-0000A5970000}"/>
    <cellStyle name="Note 2 4 2" xfId="38880" xr:uid="{00000000-0005-0000-0000-0000A6970000}"/>
    <cellStyle name="Note 2 4 2 2" xfId="38881" xr:uid="{00000000-0005-0000-0000-0000A7970000}"/>
    <cellStyle name="Note 2 4 2 3" xfId="38882" xr:uid="{00000000-0005-0000-0000-0000A8970000}"/>
    <cellStyle name="Note 2 4 3" xfId="38883" xr:uid="{00000000-0005-0000-0000-0000A9970000}"/>
    <cellStyle name="Note 2 4 4" xfId="38884" xr:uid="{00000000-0005-0000-0000-0000AA970000}"/>
    <cellStyle name="Note 2 5" xfId="38885" xr:uid="{00000000-0005-0000-0000-0000AB970000}"/>
    <cellStyle name="Note 2 5 2" xfId="38886" xr:uid="{00000000-0005-0000-0000-0000AC970000}"/>
    <cellStyle name="Note 2 5 3" xfId="38887" xr:uid="{00000000-0005-0000-0000-0000AD970000}"/>
    <cellStyle name="Note 2 6" xfId="38888" xr:uid="{00000000-0005-0000-0000-0000AE970000}"/>
    <cellStyle name="Note 2 7" xfId="38889" xr:uid="{00000000-0005-0000-0000-0000AF970000}"/>
    <cellStyle name="Note 3" xfId="38890" xr:uid="{00000000-0005-0000-0000-0000B0970000}"/>
    <cellStyle name="Note 3 2" xfId="38891" xr:uid="{00000000-0005-0000-0000-0000B1970000}"/>
    <cellStyle name="Note 3 2 2" xfId="38892" xr:uid="{00000000-0005-0000-0000-0000B2970000}"/>
    <cellStyle name="Note 3 2 2 2" xfId="38893" xr:uid="{00000000-0005-0000-0000-0000B3970000}"/>
    <cellStyle name="Note 3 2 2 3" xfId="38894" xr:uid="{00000000-0005-0000-0000-0000B4970000}"/>
    <cellStyle name="Note 3 2 3" xfId="38895" xr:uid="{00000000-0005-0000-0000-0000B5970000}"/>
    <cellStyle name="Note 3 2 4" xfId="38896" xr:uid="{00000000-0005-0000-0000-0000B6970000}"/>
    <cellStyle name="Note 3 3" xfId="38897" xr:uid="{00000000-0005-0000-0000-0000B7970000}"/>
    <cellStyle name="Note 3 3 2" xfId="38898" xr:uid="{00000000-0005-0000-0000-0000B8970000}"/>
    <cellStyle name="Note 3 3 2 2" xfId="38899" xr:uid="{00000000-0005-0000-0000-0000B9970000}"/>
    <cellStyle name="Note 3 3 2 3" xfId="38900" xr:uid="{00000000-0005-0000-0000-0000BA970000}"/>
    <cellStyle name="Note 3 3 3" xfId="38901" xr:uid="{00000000-0005-0000-0000-0000BB970000}"/>
    <cellStyle name="Note 3 3 4" xfId="38902" xr:uid="{00000000-0005-0000-0000-0000BC970000}"/>
    <cellStyle name="Note 3 4" xfId="38903" xr:uid="{00000000-0005-0000-0000-0000BD970000}"/>
    <cellStyle name="Note 3 4 2" xfId="38904" xr:uid="{00000000-0005-0000-0000-0000BE970000}"/>
    <cellStyle name="Note 3 4 2 2" xfId="38905" xr:uid="{00000000-0005-0000-0000-0000BF970000}"/>
    <cellStyle name="Note 3 4 2 3" xfId="38906" xr:uid="{00000000-0005-0000-0000-0000C0970000}"/>
    <cellStyle name="Note 3 4 3" xfId="38907" xr:uid="{00000000-0005-0000-0000-0000C1970000}"/>
    <cellStyle name="Note 3 4 4" xfId="38908" xr:uid="{00000000-0005-0000-0000-0000C2970000}"/>
    <cellStyle name="Note 3 5" xfId="38909" xr:uid="{00000000-0005-0000-0000-0000C3970000}"/>
    <cellStyle name="Note 3 5 2" xfId="38910" xr:uid="{00000000-0005-0000-0000-0000C4970000}"/>
    <cellStyle name="Note 3 5 3" xfId="38911" xr:uid="{00000000-0005-0000-0000-0000C5970000}"/>
    <cellStyle name="Note 3 6" xfId="38912" xr:uid="{00000000-0005-0000-0000-0000C6970000}"/>
    <cellStyle name="Note 3 7" xfId="38913" xr:uid="{00000000-0005-0000-0000-0000C7970000}"/>
    <cellStyle name="Note 4" xfId="38914" xr:uid="{00000000-0005-0000-0000-0000C8970000}"/>
    <cellStyle name="Note 4 2" xfId="38915" xr:uid="{00000000-0005-0000-0000-0000C9970000}"/>
    <cellStyle name="Note 4 2 2" xfId="38916" xr:uid="{00000000-0005-0000-0000-0000CA970000}"/>
    <cellStyle name="Note 4 2 2 2" xfId="38917" xr:uid="{00000000-0005-0000-0000-0000CB970000}"/>
    <cellStyle name="Note 4 2 2 3" xfId="38918" xr:uid="{00000000-0005-0000-0000-0000CC970000}"/>
    <cellStyle name="Note 4 2 3" xfId="38919" xr:uid="{00000000-0005-0000-0000-0000CD970000}"/>
    <cellStyle name="Note 4 2 4" xfId="38920" xr:uid="{00000000-0005-0000-0000-0000CE970000}"/>
    <cellStyle name="Note 4 3" xfId="38921" xr:uid="{00000000-0005-0000-0000-0000CF970000}"/>
    <cellStyle name="Note 4 3 2" xfId="38922" xr:uid="{00000000-0005-0000-0000-0000D0970000}"/>
    <cellStyle name="Note 4 3 2 2" xfId="38923" xr:uid="{00000000-0005-0000-0000-0000D1970000}"/>
    <cellStyle name="Note 4 3 2 3" xfId="38924" xr:uid="{00000000-0005-0000-0000-0000D2970000}"/>
    <cellStyle name="Note 4 3 3" xfId="38925" xr:uid="{00000000-0005-0000-0000-0000D3970000}"/>
    <cellStyle name="Note 4 3 4" xfId="38926" xr:uid="{00000000-0005-0000-0000-0000D4970000}"/>
    <cellStyle name="Note 4 4" xfId="38927" xr:uid="{00000000-0005-0000-0000-0000D5970000}"/>
    <cellStyle name="Note 4 4 2" xfId="38928" xr:uid="{00000000-0005-0000-0000-0000D6970000}"/>
    <cellStyle name="Note 4 4 2 2" xfId="38929" xr:uid="{00000000-0005-0000-0000-0000D7970000}"/>
    <cellStyle name="Note 4 4 2 3" xfId="38930" xr:uid="{00000000-0005-0000-0000-0000D8970000}"/>
    <cellStyle name="Note 4 4 3" xfId="38931" xr:uid="{00000000-0005-0000-0000-0000D9970000}"/>
    <cellStyle name="Note 4 4 4" xfId="38932" xr:uid="{00000000-0005-0000-0000-0000DA970000}"/>
    <cellStyle name="Note 4 5" xfId="38933" xr:uid="{00000000-0005-0000-0000-0000DB970000}"/>
    <cellStyle name="Note 4 5 2" xfId="38934" xr:uid="{00000000-0005-0000-0000-0000DC970000}"/>
    <cellStyle name="Note 4 5 3" xfId="38935" xr:uid="{00000000-0005-0000-0000-0000DD970000}"/>
    <cellStyle name="Note 4 6" xfId="38936" xr:uid="{00000000-0005-0000-0000-0000DE970000}"/>
    <cellStyle name="Note 4 7" xfId="38937" xr:uid="{00000000-0005-0000-0000-0000DF970000}"/>
    <cellStyle name="Note 5" xfId="38938" xr:uid="{00000000-0005-0000-0000-0000E0970000}"/>
    <cellStyle name="Note 5 2" xfId="38939" xr:uid="{00000000-0005-0000-0000-0000E1970000}"/>
    <cellStyle name="Note 5 2 2" xfId="38940" xr:uid="{00000000-0005-0000-0000-0000E2970000}"/>
    <cellStyle name="Note 5 2 2 2" xfId="38941" xr:uid="{00000000-0005-0000-0000-0000E3970000}"/>
    <cellStyle name="Note 5 2 2 3" xfId="38942" xr:uid="{00000000-0005-0000-0000-0000E4970000}"/>
    <cellStyle name="Note 5 2 3" xfId="38943" xr:uid="{00000000-0005-0000-0000-0000E5970000}"/>
    <cellStyle name="Note 5 2 4" xfId="38944" xr:uid="{00000000-0005-0000-0000-0000E6970000}"/>
    <cellStyle name="Note 5 3" xfId="38945" xr:uid="{00000000-0005-0000-0000-0000E7970000}"/>
    <cellStyle name="Note 5 3 2" xfId="38946" xr:uid="{00000000-0005-0000-0000-0000E8970000}"/>
    <cellStyle name="Note 5 3 2 2" xfId="38947" xr:uid="{00000000-0005-0000-0000-0000E9970000}"/>
    <cellStyle name="Note 5 3 2 3" xfId="38948" xr:uid="{00000000-0005-0000-0000-0000EA970000}"/>
    <cellStyle name="Note 5 3 3" xfId="38949" xr:uid="{00000000-0005-0000-0000-0000EB970000}"/>
    <cellStyle name="Note 5 3 4" xfId="38950" xr:uid="{00000000-0005-0000-0000-0000EC970000}"/>
    <cellStyle name="Note 5 4" xfId="38951" xr:uid="{00000000-0005-0000-0000-0000ED970000}"/>
    <cellStyle name="Note 5 4 2" xfId="38952" xr:uid="{00000000-0005-0000-0000-0000EE970000}"/>
    <cellStyle name="Note 5 4 2 2" xfId="38953" xr:uid="{00000000-0005-0000-0000-0000EF970000}"/>
    <cellStyle name="Note 5 4 2 3" xfId="38954" xr:uid="{00000000-0005-0000-0000-0000F0970000}"/>
    <cellStyle name="Note 5 4 3" xfId="38955" xr:uid="{00000000-0005-0000-0000-0000F1970000}"/>
    <cellStyle name="Note 5 4 4" xfId="38956" xr:uid="{00000000-0005-0000-0000-0000F2970000}"/>
    <cellStyle name="Note 5 5" xfId="38957" xr:uid="{00000000-0005-0000-0000-0000F3970000}"/>
    <cellStyle name="Note 5 5 2" xfId="38958" xr:uid="{00000000-0005-0000-0000-0000F4970000}"/>
    <cellStyle name="Note 5 5 3" xfId="38959" xr:uid="{00000000-0005-0000-0000-0000F5970000}"/>
    <cellStyle name="Note 5 6" xfId="38960" xr:uid="{00000000-0005-0000-0000-0000F6970000}"/>
    <cellStyle name="Note 5 7" xfId="38961" xr:uid="{00000000-0005-0000-0000-0000F7970000}"/>
    <cellStyle name="Note 6" xfId="38962" xr:uid="{00000000-0005-0000-0000-0000F8970000}"/>
    <cellStyle name="Note 6 2" xfId="38963" xr:uid="{00000000-0005-0000-0000-0000F9970000}"/>
    <cellStyle name="Note 6 2 2" xfId="38964" xr:uid="{00000000-0005-0000-0000-0000FA970000}"/>
    <cellStyle name="Note 6 2 3" xfId="38965" xr:uid="{00000000-0005-0000-0000-0000FB970000}"/>
    <cellStyle name="Note 6 3" xfId="38966" xr:uid="{00000000-0005-0000-0000-0000FC970000}"/>
    <cellStyle name="Note 6 4" xfId="38967" xr:uid="{00000000-0005-0000-0000-0000FD970000}"/>
    <cellStyle name="Note 7" xfId="38968" xr:uid="{00000000-0005-0000-0000-0000FE970000}"/>
    <cellStyle name="Note 7 2" xfId="38969" xr:uid="{00000000-0005-0000-0000-0000FF970000}"/>
    <cellStyle name="Note 7 2 2" xfId="38970" xr:uid="{00000000-0005-0000-0000-000000980000}"/>
    <cellStyle name="Note 7 2 3" xfId="38971" xr:uid="{00000000-0005-0000-0000-000001980000}"/>
    <cellStyle name="Note 7 3" xfId="38972" xr:uid="{00000000-0005-0000-0000-000002980000}"/>
    <cellStyle name="Note 7 4" xfId="38973" xr:uid="{00000000-0005-0000-0000-000003980000}"/>
    <cellStyle name="Note 8" xfId="38974" xr:uid="{00000000-0005-0000-0000-000004980000}"/>
    <cellStyle name="Note 8 2" xfId="38975" xr:uid="{00000000-0005-0000-0000-000005980000}"/>
    <cellStyle name="Note 8 2 2" xfId="38976" xr:uid="{00000000-0005-0000-0000-000006980000}"/>
    <cellStyle name="Note 8 2 3" xfId="38977" xr:uid="{00000000-0005-0000-0000-000007980000}"/>
    <cellStyle name="Note 8 3" xfId="38978" xr:uid="{00000000-0005-0000-0000-000008980000}"/>
    <cellStyle name="Note 8 4" xfId="38979" xr:uid="{00000000-0005-0000-0000-000009980000}"/>
    <cellStyle name="Note 9" xfId="38980" xr:uid="{00000000-0005-0000-0000-00000A980000}"/>
    <cellStyle name="Note 9 2" xfId="38981" xr:uid="{00000000-0005-0000-0000-00000B980000}"/>
    <cellStyle name="Note 9 3" xfId="38982" xr:uid="{00000000-0005-0000-0000-00000C980000}"/>
    <cellStyle name="Output" xfId="460" xr:uid="{00000000-0005-0000-0000-00000D980000}"/>
    <cellStyle name="Output 2" xfId="38984" xr:uid="{00000000-0005-0000-0000-00000E980000}"/>
    <cellStyle name="Output 2 2" xfId="38985" xr:uid="{00000000-0005-0000-0000-00000F980000}"/>
    <cellStyle name="Output 2 2 2" xfId="38986" xr:uid="{00000000-0005-0000-0000-000010980000}"/>
    <cellStyle name="Output 2 2 3" xfId="38987" xr:uid="{00000000-0005-0000-0000-000011980000}"/>
    <cellStyle name="Output 2 3" xfId="38988" xr:uid="{00000000-0005-0000-0000-000012980000}"/>
    <cellStyle name="Output 2 4" xfId="38989" xr:uid="{00000000-0005-0000-0000-000013980000}"/>
    <cellStyle name="Output 3" xfId="38990" xr:uid="{00000000-0005-0000-0000-000014980000}"/>
    <cellStyle name="Output 3 2" xfId="38991" xr:uid="{00000000-0005-0000-0000-000015980000}"/>
    <cellStyle name="Output 3 2 2" xfId="38992" xr:uid="{00000000-0005-0000-0000-000016980000}"/>
    <cellStyle name="Output 3 2 3" xfId="38993" xr:uid="{00000000-0005-0000-0000-000017980000}"/>
    <cellStyle name="Output 3 3" xfId="38994" xr:uid="{00000000-0005-0000-0000-000018980000}"/>
    <cellStyle name="Output 3 4" xfId="38995" xr:uid="{00000000-0005-0000-0000-000019980000}"/>
    <cellStyle name="Output 4" xfId="38996" xr:uid="{00000000-0005-0000-0000-00001A980000}"/>
    <cellStyle name="Output 4 2" xfId="38997" xr:uid="{00000000-0005-0000-0000-00001B980000}"/>
    <cellStyle name="Output 4 2 2" xfId="38998" xr:uid="{00000000-0005-0000-0000-00001C980000}"/>
    <cellStyle name="Output 4 2 3" xfId="38999" xr:uid="{00000000-0005-0000-0000-00001D980000}"/>
    <cellStyle name="Output 4 3" xfId="39000" xr:uid="{00000000-0005-0000-0000-00001E980000}"/>
    <cellStyle name="Output 4 4" xfId="39001" xr:uid="{00000000-0005-0000-0000-00001F980000}"/>
    <cellStyle name="Output 5" xfId="39002" xr:uid="{00000000-0005-0000-0000-000020980000}"/>
    <cellStyle name="Output 5 2" xfId="39003" xr:uid="{00000000-0005-0000-0000-000021980000}"/>
    <cellStyle name="Output 5 2 2" xfId="39004" xr:uid="{00000000-0005-0000-0000-000022980000}"/>
    <cellStyle name="Output 5 2 3" xfId="39005" xr:uid="{00000000-0005-0000-0000-000023980000}"/>
    <cellStyle name="Output 5 3" xfId="39006" xr:uid="{00000000-0005-0000-0000-000024980000}"/>
    <cellStyle name="Output 5 4" xfId="39007" xr:uid="{00000000-0005-0000-0000-000025980000}"/>
    <cellStyle name="Output 6" xfId="39008" xr:uid="{00000000-0005-0000-0000-000026980000}"/>
    <cellStyle name="Output 6 2" xfId="39009" xr:uid="{00000000-0005-0000-0000-000027980000}"/>
    <cellStyle name="Output 6 3" xfId="39010" xr:uid="{00000000-0005-0000-0000-000028980000}"/>
    <cellStyle name="Output 7" xfId="39011" xr:uid="{00000000-0005-0000-0000-000029980000}"/>
    <cellStyle name="Output 8" xfId="39012" xr:uid="{00000000-0005-0000-0000-00002A980000}"/>
    <cellStyle name="Output 9" xfId="38983" xr:uid="{00000000-0005-0000-0000-00002B980000}"/>
    <cellStyle name="Porcentaje 2" xfId="461" xr:uid="{00000000-0005-0000-0000-00002C980000}"/>
    <cellStyle name="Porcentual 2" xfId="39013" xr:uid="{00000000-0005-0000-0000-00002D980000}"/>
    <cellStyle name="Porcentual 2 2" xfId="39014" xr:uid="{00000000-0005-0000-0000-00002E980000}"/>
    <cellStyle name="Porcentual 2 2 2" xfId="39015" xr:uid="{00000000-0005-0000-0000-00002F980000}"/>
    <cellStyle name="Porcentual 2 2 2 2" xfId="39016" xr:uid="{00000000-0005-0000-0000-000030980000}"/>
    <cellStyle name="Porcentual 2 2 2 3" xfId="39017" xr:uid="{00000000-0005-0000-0000-000031980000}"/>
    <cellStyle name="Porcentual 2 2 3" xfId="39018" xr:uid="{00000000-0005-0000-0000-000032980000}"/>
    <cellStyle name="Porcentual 2 2 4" xfId="39019" xr:uid="{00000000-0005-0000-0000-000033980000}"/>
    <cellStyle name="Porcentual 2 3" xfId="39020" xr:uid="{00000000-0005-0000-0000-000034980000}"/>
    <cellStyle name="Porcentual 2 3 2" xfId="39021" xr:uid="{00000000-0005-0000-0000-000035980000}"/>
    <cellStyle name="Porcentual 2 3 2 2" xfId="39022" xr:uid="{00000000-0005-0000-0000-000036980000}"/>
    <cellStyle name="Porcentual 2 3 2 3" xfId="39023" xr:uid="{00000000-0005-0000-0000-000037980000}"/>
    <cellStyle name="Porcentual 2 3 3" xfId="39024" xr:uid="{00000000-0005-0000-0000-000038980000}"/>
    <cellStyle name="Porcentual 2 3 4" xfId="39025" xr:uid="{00000000-0005-0000-0000-000039980000}"/>
    <cellStyle name="Porcentual 2 4" xfId="39026" xr:uid="{00000000-0005-0000-0000-00003A980000}"/>
    <cellStyle name="Porcentual 2 4 2" xfId="39027" xr:uid="{00000000-0005-0000-0000-00003B980000}"/>
    <cellStyle name="Porcentual 2 4 2 2" xfId="39028" xr:uid="{00000000-0005-0000-0000-00003C980000}"/>
    <cellStyle name="Porcentual 2 4 2 3" xfId="39029" xr:uid="{00000000-0005-0000-0000-00003D980000}"/>
    <cellStyle name="Porcentual 2 4 3" xfId="39030" xr:uid="{00000000-0005-0000-0000-00003E980000}"/>
    <cellStyle name="Porcentual 2 4 4" xfId="39031" xr:uid="{00000000-0005-0000-0000-00003F980000}"/>
    <cellStyle name="Porcentual 2 5" xfId="39032" xr:uid="{00000000-0005-0000-0000-000040980000}"/>
    <cellStyle name="Porcentual 2 5 2" xfId="39033" xr:uid="{00000000-0005-0000-0000-000041980000}"/>
    <cellStyle name="Porcentual 2 5 2 2" xfId="39034" xr:uid="{00000000-0005-0000-0000-000042980000}"/>
    <cellStyle name="Porcentual 2 5 2 3" xfId="39035" xr:uid="{00000000-0005-0000-0000-000043980000}"/>
    <cellStyle name="Porcentual 2 5 3" xfId="39036" xr:uid="{00000000-0005-0000-0000-000044980000}"/>
    <cellStyle name="Porcentual 2 5 4" xfId="39037" xr:uid="{00000000-0005-0000-0000-000045980000}"/>
    <cellStyle name="Salida 10" xfId="462" xr:uid="{00000000-0005-0000-0000-000046980000}"/>
    <cellStyle name="Salida 10 2" xfId="39038" xr:uid="{00000000-0005-0000-0000-000047980000}"/>
    <cellStyle name="Salida 11" xfId="463" xr:uid="{00000000-0005-0000-0000-000048980000}"/>
    <cellStyle name="Salida 11 2" xfId="39039" xr:uid="{00000000-0005-0000-0000-000049980000}"/>
    <cellStyle name="Salida 12" xfId="464" xr:uid="{00000000-0005-0000-0000-00004A980000}"/>
    <cellStyle name="Salida 2" xfId="465" xr:uid="{00000000-0005-0000-0000-00004B980000}"/>
    <cellStyle name="Salida 2 2" xfId="39040" xr:uid="{00000000-0005-0000-0000-00004C980000}"/>
    <cellStyle name="Salida 2 2 2" xfId="39041" xr:uid="{00000000-0005-0000-0000-00004D980000}"/>
    <cellStyle name="Salida 2 2 3" xfId="39042" xr:uid="{00000000-0005-0000-0000-00004E980000}"/>
    <cellStyle name="Salida 2 2 4" xfId="39043" xr:uid="{00000000-0005-0000-0000-00004F980000}"/>
    <cellStyle name="Salida 2 3" xfId="39044" xr:uid="{00000000-0005-0000-0000-000050980000}"/>
    <cellStyle name="Salida 2 4" xfId="39045" xr:uid="{00000000-0005-0000-0000-000051980000}"/>
    <cellStyle name="Salida 3" xfId="466" xr:uid="{00000000-0005-0000-0000-000052980000}"/>
    <cellStyle name="Salida 3 2" xfId="39046" xr:uid="{00000000-0005-0000-0000-000053980000}"/>
    <cellStyle name="Salida 3 2 2" xfId="39047" xr:uid="{00000000-0005-0000-0000-000054980000}"/>
    <cellStyle name="Salida 3 2 3" xfId="39048" xr:uid="{00000000-0005-0000-0000-000055980000}"/>
    <cellStyle name="Salida 3 3" xfId="39049" xr:uid="{00000000-0005-0000-0000-000056980000}"/>
    <cellStyle name="Salida 3 4" xfId="39050" xr:uid="{00000000-0005-0000-0000-000057980000}"/>
    <cellStyle name="Salida 4" xfId="467" xr:uid="{00000000-0005-0000-0000-000058980000}"/>
    <cellStyle name="Salida 4 2" xfId="39051" xr:uid="{00000000-0005-0000-0000-000059980000}"/>
    <cellStyle name="Salida 4 2 2" xfId="39052" xr:uid="{00000000-0005-0000-0000-00005A980000}"/>
    <cellStyle name="Salida 4 2 3" xfId="39053" xr:uid="{00000000-0005-0000-0000-00005B980000}"/>
    <cellStyle name="Salida 4 3" xfId="39054" xr:uid="{00000000-0005-0000-0000-00005C980000}"/>
    <cellStyle name="Salida 4 4" xfId="39055" xr:uid="{00000000-0005-0000-0000-00005D980000}"/>
    <cellStyle name="Salida 5" xfId="468" xr:uid="{00000000-0005-0000-0000-00005E980000}"/>
    <cellStyle name="Salida 5 2" xfId="39057" xr:uid="{00000000-0005-0000-0000-00005F980000}"/>
    <cellStyle name="Salida 5 2 2" xfId="39058" xr:uid="{00000000-0005-0000-0000-000060980000}"/>
    <cellStyle name="Salida 5 2 3" xfId="39059" xr:uid="{00000000-0005-0000-0000-000061980000}"/>
    <cellStyle name="Salida 5 3" xfId="39060" xr:uid="{00000000-0005-0000-0000-000062980000}"/>
    <cellStyle name="Salida 5 4" xfId="39061" xr:uid="{00000000-0005-0000-0000-000063980000}"/>
    <cellStyle name="Salida 5 5" xfId="39056" xr:uid="{00000000-0005-0000-0000-000064980000}"/>
    <cellStyle name="Salida 6" xfId="469" xr:uid="{00000000-0005-0000-0000-000065980000}"/>
    <cellStyle name="Salida 6 2" xfId="39063" xr:uid="{00000000-0005-0000-0000-000066980000}"/>
    <cellStyle name="Salida 6 2 2" xfId="39064" xr:uid="{00000000-0005-0000-0000-000067980000}"/>
    <cellStyle name="Salida 6 2 3" xfId="39065" xr:uid="{00000000-0005-0000-0000-000068980000}"/>
    <cellStyle name="Salida 6 3" xfId="39066" xr:uid="{00000000-0005-0000-0000-000069980000}"/>
    <cellStyle name="Salida 6 4" xfId="39067" xr:uid="{00000000-0005-0000-0000-00006A980000}"/>
    <cellStyle name="Salida 6 5" xfId="39062" xr:uid="{00000000-0005-0000-0000-00006B980000}"/>
    <cellStyle name="Salida 7" xfId="470" xr:uid="{00000000-0005-0000-0000-00006C980000}"/>
    <cellStyle name="Salida 7 2" xfId="39069" xr:uid="{00000000-0005-0000-0000-00006D980000}"/>
    <cellStyle name="Salida 7 2 2" xfId="39070" xr:uid="{00000000-0005-0000-0000-00006E980000}"/>
    <cellStyle name="Salida 7 2 3" xfId="39071" xr:uid="{00000000-0005-0000-0000-00006F980000}"/>
    <cellStyle name="Salida 7 3" xfId="39072" xr:uid="{00000000-0005-0000-0000-000070980000}"/>
    <cellStyle name="Salida 7 4" xfId="39073" xr:uid="{00000000-0005-0000-0000-000071980000}"/>
    <cellStyle name="Salida 7 5" xfId="39068" xr:uid="{00000000-0005-0000-0000-000072980000}"/>
    <cellStyle name="Salida 8" xfId="471" xr:uid="{00000000-0005-0000-0000-000073980000}"/>
    <cellStyle name="Salida 8 2" xfId="39075" xr:uid="{00000000-0005-0000-0000-000074980000}"/>
    <cellStyle name="Salida 8 2 2" xfId="39076" xr:uid="{00000000-0005-0000-0000-000075980000}"/>
    <cellStyle name="Salida 8 2 3" xfId="39077" xr:uid="{00000000-0005-0000-0000-000076980000}"/>
    <cellStyle name="Salida 8 3" xfId="39078" xr:uid="{00000000-0005-0000-0000-000077980000}"/>
    <cellStyle name="Salida 8 4" xfId="39079" xr:uid="{00000000-0005-0000-0000-000078980000}"/>
    <cellStyle name="Salida 8 5" xfId="39074" xr:uid="{00000000-0005-0000-0000-000079980000}"/>
    <cellStyle name="Salida 9" xfId="472" xr:uid="{00000000-0005-0000-0000-00007A980000}"/>
    <cellStyle name="Salida 9 2" xfId="39081" xr:uid="{00000000-0005-0000-0000-00007B980000}"/>
    <cellStyle name="Salida 9 3" xfId="39082" xr:uid="{00000000-0005-0000-0000-00007C980000}"/>
    <cellStyle name="Salida 9 4" xfId="39080" xr:uid="{00000000-0005-0000-0000-00007D980000}"/>
    <cellStyle name="Style 1" xfId="473" xr:uid="{00000000-0005-0000-0000-00007E980000}"/>
    <cellStyle name="TableStyleLight1" xfId="39083" xr:uid="{00000000-0005-0000-0000-00007F980000}"/>
    <cellStyle name="TableStyleLight1 2" xfId="39084" xr:uid="{00000000-0005-0000-0000-000080980000}"/>
    <cellStyle name="TableStyleLight1 2 2" xfId="39085" xr:uid="{00000000-0005-0000-0000-000081980000}"/>
    <cellStyle name="TableStyleLight1 2 3" xfId="39086" xr:uid="{00000000-0005-0000-0000-000082980000}"/>
    <cellStyle name="TableStyleLight1 3" xfId="39087" xr:uid="{00000000-0005-0000-0000-000083980000}"/>
    <cellStyle name="TableStyleLight1 4" xfId="39088" xr:uid="{00000000-0005-0000-0000-000084980000}"/>
    <cellStyle name="Texto de advertencia 10" xfId="474" xr:uid="{00000000-0005-0000-0000-000085980000}"/>
    <cellStyle name="Texto de advertencia 10 2" xfId="39090" xr:uid="{00000000-0005-0000-0000-000086980000}"/>
    <cellStyle name="Texto de advertencia 10 3" xfId="39091" xr:uid="{00000000-0005-0000-0000-000087980000}"/>
    <cellStyle name="Texto de advertencia 10 4" xfId="39089" xr:uid="{00000000-0005-0000-0000-000088980000}"/>
    <cellStyle name="Texto de advertencia 11" xfId="475" xr:uid="{00000000-0005-0000-0000-000089980000}"/>
    <cellStyle name="Texto de advertencia 11 2" xfId="39092" xr:uid="{00000000-0005-0000-0000-00008A980000}"/>
    <cellStyle name="Texto de advertencia 12" xfId="476" xr:uid="{00000000-0005-0000-0000-00008B980000}"/>
    <cellStyle name="Texto de advertencia 12 2" xfId="39093" xr:uid="{00000000-0005-0000-0000-00008C980000}"/>
    <cellStyle name="Texto de advertencia 2" xfId="477" xr:uid="{00000000-0005-0000-0000-00008D980000}"/>
    <cellStyle name="Texto de advertencia 2 2" xfId="39094" xr:uid="{00000000-0005-0000-0000-00008E980000}"/>
    <cellStyle name="Texto de advertencia 2 2 2" xfId="39095" xr:uid="{00000000-0005-0000-0000-00008F980000}"/>
    <cellStyle name="Texto de advertencia 2 2 2 2" xfId="39096" xr:uid="{00000000-0005-0000-0000-000090980000}"/>
    <cellStyle name="Texto de advertencia 2 2 2 2 2" xfId="39097" xr:uid="{00000000-0005-0000-0000-000091980000}"/>
    <cellStyle name="Texto de advertencia 2 2 2 2 2 2" xfId="39098" xr:uid="{00000000-0005-0000-0000-000092980000}"/>
    <cellStyle name="Texto de advertencia 2 2 2 2 2 2 2" xfId="39099" xr:uid="{00000000-0005-0000-0000-000093980000}"/>
    <cellStyle name="Texto de advertencia 2 2 2 2 2 2 3" xfId="39100" xr:uid="{00000000-0005-0000-0000-000094980000}"/>
    <cellStyle name="Texto de advertencia 2 2 2 2 2 3" xfId="39101" xr:uid="{00000000-0005-0000-0000-000095980000}"/>
    <cellStyle name="Texto de advertencia 2 2 2 2 2 4" xfId="39102" xr:uid="{00000000-0005-0000-0000-000096980000}"/>
    <cellStyle name="Texto de advertencia 2 2 2 2 3" xfId="39103" xr:uid="{00000000-0005-0000-0000-000097980000}"/>
    <cellStyle name="Texto de advertencia 2 2 2 2 3 2" xfId="39104" xr:uid="{00000000-0005-0000-0000-000098980000}"/>
    <cellStyle name="Texto de advertencia 2 2 2 2 3 3" xfId="39105" xr:uid="{00000000-0005-0000-0000-000099980000}"/>
    <cellStyle name="Texto de advertencia 2 2 2 2 4" xfId="39106" xr:uid="{00000000-0005-0000-0000-00009A980000}"/>
    <cellStyle name="Texto de advertencia 2 2 2 2 5" xfId="39107" xr:uid="{00000000-0005-0000-0000-00009B980000}"/>
    <cellStyle name="Texto de advertencia 2 2 2 3" xfId="39108" xr:uid="{00000000-0005-0000-0000-00009C980000}"/>
    <cellStyle name="Texto de advertencia 2 2 2 3 2" xfId="39109" xr:uid="{00000000-0005-0000-0000-00009D980000}"/>
    <cellStyle name="Texto de advertencia 2 2 2 3 3" xfId="39110" xr:uid="{00000000-0005-0000-0000-00009E980000}"/>
    <cellStyle name="Texto de advertencia 2 2 2 4" xfId="39111" xr:uid="{00000000-0005-0000-0000-00009F980000}"/>
    <cellStyle name="Texto de advertencia 2 2 2 5" xfId="39112" xr:uid="{00000000-0005-0000-0000-0000A0980000}"/>
    <cellStyle name="Texto de advertencia 2 2 3" xfId="39113" xr:uid="{00000000-0005-0000-0000-0000A1980000}"/>
    <cellStyle name="Texto de advertencia 2 2 3 2" xfId="39114" xr:uid="{00000000-0005-0000-0000-0000A2980000}"/>
    <cellStyle name="Texto de advertencia 2 2 3 2 2" xfId="39115" xr:uid="{00000000-0005-0000-0000-0000A3980000}"/>
    <cellStyle name="Texto de advertencia 2 2 3 2 3" xfId="39116" xr:uid="{00000000-0005-0000-0000-0000A4980000}"/>
    <cellStyle name="Texto de advertencia 2 2 3 3" xfId="39117" xr:uid="{00000000-0005-0000-0000-0000A5980000}"/>
    <cellStyle name="Texto de advertencia 2 2 3 4" xfId="39118" xr:uid="{00000000-0005-0000-0000-0000A6980000}"/>
    <cellStyle name="Texto de advertencia 2 2 4" xfId="39119" xr:uid="{00000000-0005-0000-0000-0000A7980000}"/>
    <cellStyle name="Texto de advertencia 2 2 4 2" xfId="39120" xr:uid="{00000000-0005-0000-0000-0000A8980000}"/>
    <cellStyle name="Texto de advertencia 2 2 4 2 2" xfId="39121" xr:uid="{00000000-0005-0000-0000-0000A9980000}"/>
    <cellStyle name="Texto de advertencia 2 2 4 2 3" xfId="39122" xr:uid="{00000000-0005-0000-0000-0000AA980000}"/>
    <cellStyle name="Texto de advertencia 2 2 4 3" xfId="39123" xr:uid="{00000000-0005-0000-0000-0000AB980000}"/>
    <cellStyle name="Texto de advertencia 2 2 4 4" xfId="39124" xr:uid="{00000000-0005-0000-0000-0000AC980000}"/>
    <cellStyle name="Texto de advertencia 2 2 5" xfId="39125" xr:uid="{00000000-0005-0000-0000-0000AD980000}"/>
    <cellStyle name="Texto de advertencia 2 2 5 2" xfId="39126" xr:uid="{00000000-0005-0000-0000-0000AE980000}"/>
    <cellStyle name="Texto de advertencia 2 2 5 3" xfId="39127" xr:uid="{00000000-0005-0000-0000-0000AF980000}"/>
    <cellStyle name="Texto de advertencia 2 2 6" xfId="39128" xr:uid="{00000000-0005-0000-0000-0000B0980000}"/>
    <cellStyle name="Texto de advertencia 2 2 7" xfId="39129" xr:uid="{00000000-0005-0000-0000-0000B1980000}"/>
    <cellStyle name="Texto de advertencia 2 3" xfId="39130" xr:uid="{00000000-0005-0000-0000-0000B2980000}"/>
    <cellStyle name="Texto de advertencia 2 3 2" xfId="39131" xr:uid="{00000000-0005-0000-0000-0000B3980000}"/>
    <cellStyle name="Texto de advertencia 2 3 2 2" xfId="39132" xr:uid="{00000000-0005-0000-0000-0000B4980000}"/>
    <cellStyle name="Texto de advertencia 2 3 2 3" xfId="39133" xr:uid="{00000000-0005-0000-0000-0000B5980000}"/>
    <cellStyle name="Texto de advertencia 2 3 3" xfId="39134" xr:uid="{00000000-0005-0000-0000-0000B6980000}"/>
    <cellStyle name="Texto de advertencia 2 3 4" xfId="39135" xr:uid="{00000000-0005-0000-0000-0000B7980000}"/>
    <cellStyle name="Texto de advertencia 2 4" xfId="39136" xr:uid="{00000000-0005-0000-0000-0000B8980000}"/>
    <cellStyle name="Texto de advertencia 2 4 2" xfId="39137" xr:uid="{00000000-0005-0000-0000-0000B9980000}"/>
    <cellStyle name="Texto de advertencia 2 4 2 2" xfId="39138" xr:uid="{00000000-0005-0000-0000-0000BA980000}"/>
    <cellStyle name="Texto de advertencia 2 4 2 3" xfId="39139" xr:uid="{00000000-0005-0000-0000-0000BB980000}"/>
    <cellStyle name="Texto de advertencia 2 4 3" xfId="39140" xr:uid="{00000000-0005-0000-0000-0000BC980000}"/>
    <cellStyle name="Texto de advertencia 2 4 4" xfId="39141" xr:uid="{00000000-0005-0000-0000-0000BD980000}"/>
    <cellStyle name="Texto de advertencia 2 5" xfId="39142" xr:uid="{00000000-0005-0000-0000-0000BE980000}"/>
    <cellStyle name="Texto de advertencia 2 5 2" xfId="39143" xr:uid="{00000000-0005-0000-0000-0000BF980000}"/>
    <cellStyle name="Texto de advertencia 2 5 3" xfId="39144" xr:uid="{00000000-0005-0000-0000-0000C0980000}"/>
    <cellStyle name="Texto de advertencia 2 6" xfId="39145" xr:uid="{00000000-0005-0000-0000-0000C1980000}"/>
    <cellStyle name="Texto de advertencia 2 7" xfId="39146" xr:uid="{00000000-0005-0000-0000-0000C2980000}"/>
    <cellStyle name="Texto de advertencia 3" xfId="478" xr:uid="{00000000-0005-0000-0000-0000C3980000}"/>
    <cellStyle name="Texto de advertencia 3 2" xfId="39147" xr:uid="{00000000-0005-0000-0000-0000C4980000}"/>
    <cellStyle name="Texto de advertencia 3 2 2" xfId="39148" xr:uid="{00000000-0005-0000-0000-0000C5980000}"/>
    <cellStyle name="Texto de advertencia 3 2 3" xfId="39149" xr:uid="{00000000-0005-0000-0000-0000C6980000}"/>
    <cellStyle name="Texto de advertencia 3 3" xfId="39150" xr:uid="{00000000-0005-0000-0000-0000C7980000}"/>
    <cellStyle name="Texto de advertencia 3 4" xfId="39151" xr:uid="{00000000-0005-0000-0000-0000C8980000}"/>
    <cellStyle name="Texto de advertencia 4" xfId="479" xr:uid="{00000000-0005-0000-0000-0000C9980000}"/>
    <cellStyle name="Texto de advertencia 4 2" xfId="39152" xr:uid="{00000000-0005-0000-0000-0000CA980000}"/>
    <cellStyle name="Texto de advertencia 4 2 2" xfId="39153" xr:uid="{00000000-0005-0000-0000-0000CB980000}"/>
    <cellStyle name="Texto de advertencia 4 2 3" xfId="39154" xr:uid="{00000000-0005-0000-0000-0000CC980000}"/>
    <cellStyle name="Texto de advertencia 4 3" xfId="39155" xr:uid="{00000000-0005-0000-0000-0000CD980000}"/>
    <cellStyle name="Texto de advertencia 4 4" xfId="39156" xr:uid="{00000000-0005-0000-0000-0000CE980000}"/>
    <cellStyle name="Texto de advertencia 5" xfId="480" xr:uid="{00000000-0005-0000-0000-0000CF980000}"/>
    <cellStyle name="Texto de advertencia 5 2" xfId="39158" xr:uid="{00000000-0005-0000-0000-0000D0980000}"/>
    <cellStyle name="Texto de advertencia 5 2 2" xfId="39159" xr:uid="{00000000-0005-0000-0000-0000D1980000}"/>
    <cellStyle name="Texto de advertencia 5 2 3" xfId="39160" xr:uid="{00000000-0005-0000-0000-0000D2980000}"/>
    <cellStyle name="Texto de advertencia 5 3" xfId="39161" xr:uid="{00000000-0005-0000-0000-0000D3980000}"/>
    <cellStyle name="Texto de advertencia 5 4" xfId="39162" xr:uid="{00000000-0005-0000-0000-0000D4980000}"/>
    <cellStyle name="Texto de advertencia 5 5" xfId="39157" xr:uid="{00000000-0005-0000-0000-0000D5980000}"/>
    <cellStyle name="Texto de advertencia 6" xfId="481" xr:uid="{00000000-0005-0000-0000-0000D6980000}"/>
    <cellStyle name="Texto de advertencia 6 2" xfId="39164" xr:uid="{00000000-0005-0000-0000-0000D7980000}"/>
    <cellStyle name="Texto de advertencia 6 2 2" xfId="39165" xr:uid="{00000000-0005-0000-0000-0000D8980000}"/>
    <cellStyle name="Texto de advertencia 6 2 3" xfId="39166" xr:uid="{00000000-0005-0000-0000-0000D9980000}"/>
    <cellStyle name="Texto de advertencia 6 3" xfId="39167" xr:uid="{00000000-0005-0000-0000-0000DA980000}"/>
    <cellStyle name="Texto de advertencia 6 4" xfId="39168" xr:uid="{00000000-0005-0000-0000-0000DB980000}"/>
    <cellStyle name="Texto de advertencia 6 5" xfId="39163" xr:uid="{00000000-0005-0000-0000-0000DC980000}"/>
    <cellStyle name="Texto de advertencia 7" xfId="482" xr:uid="{00000000-0005-0000-0000-0000DD980000}"/>
    <cellStyle name="Texto de advertencia 7 2" xfId="39170" xr:uid="{00000000-0005-0000-0000-0000DE980000}"/>
    <cellStyle name="Texto de advertencia 7 2 2" xfId="39171" xr:uid="{00000000-0005-0000-0000-0000DF980000}"/>
    <cellStyle name="Texto de advertencia 7 2 3" xfId="39172" xr:uid="{00000000-0005-0000-0000-0000E0980000}"/>
    <cellStyle name="Texto de advertencia 7 3" xfId="39173" xr:uid="{00000000-0005-0000-0000-0000E1980000}"/>
    <cellStyle name="Texto de advertencia 7 4" xfId="39174" xr:uid="{00000000-0005-0000-0000-0000E2980000}"/>
    <cellStyle name="Texto de advertencia 7 5" xfId="39169" xr:uid="{00000000-0005-0000-0000-0000E3980000}"/>
    <cellStyle name="Texto de advertencia 8" xfId="483" xr:uid="{00000000-0005-0000-0000-0000E4980000}"/>
    <cellStyle name="Texto de advertencia 8 2" xfId="39176" xr:uid="{00000000-0005-0000-0000-0000E5980000}"/>
    <cellStyle name="Texto de advertencia 8 2 2" xfId="39177" xr:uid="{00000000-0005-0000-0000-0000E6980000}"/>
    <cellStyle name="Texto de advertencia 8 2 3" xfId="39178" xr:uid="{00000000-0005-0000-0000-0000E7980000}"/>
    <cellStyle name="Texto de advertencia 8 3" xfId="39179" xr:uid="{00000000-0005-0000-0000-0000E8980000}"/>
    <cellStyle name="Texto de advertencia 8 4" xfId="39180" xr:uid="{00000000-0005-0000-0000-0000E9980000}"/>
    <cellStyle name="Texto de advertencia 8 5" xfId="39175" xr:uid="{00000000-0005-0000-0000-0000EA980000}"/>
    <cellStyle name="Texto de advertencia 9" xfId="484" xr:uid="{00000000-0005-0000-0000-0000EB980000}"/>
    <cellStyle name="Texto de advertencia 9 2" xfId="39182" xr:uid="{00000000-0005-0000-0000-0000EC980000}"/>
    <cellStyle name="Texto de advertencia 9 2 2" xfId="39183" xr:uid="{00000000-0005-0000-0000-0000ED980000}"/>
    <cellStyle name="Texto de advertencia 9 2 3" xfId="39184" xr:uid="{00000000-0005-0000-0000-0000EE980000}"/>
    <cellStyle name="Texto de advertencia 9 3" xfId="39185" xr:uid="{00000000-0005-0000-0000-0000EF980000}"/>
    <cellStyle name="Texto de advertencia 9 4" xfId="39186" xr:uid="{00000000-0005-0000-0000-0000F0980000}"/>
    <cellStyle name="Texto de advertencia 9 5" xfId="39181" xr:uid="{00000000-0005-0000-0000-0000F1980000}"/>
    <cellStyle name="Texto explicativo 10" xfId="485" xr:uid="{00000000-0005-0000-0000-0000F2980000}"/>
    <cellStyle name="Texto explicativo 10 2" xfId="39187" xr:uid="{00000000-0005-0000-0000-0000F3980000}"/>
    <cellStyle name="Texto explicativo 11" xfId="486" xr:uid="{00000000-0005-0000-0000-0000F4980000}"/>
    <cellStyle name="Texto explicativo 11 2" xfId="39188" xr:uid="{00000000-0005-0000-0000-0000F5980000}"/>
    <cellStyle name="Texto explicativo 12" xfId="487" xr:uid="{00000000-0005-0000-0000-0000F6980000}"/>
    <cellStyle name="Texto explicativo 2" xfId="488" xr:uid="{00000000-0005-0000-0000-0000F7980000}"/>
    <cellStyle name="Texto explicativo 2 2" xfId="39189" xr:uid="{00000000-0005-0000-0000-0000F8980000}"/>
    <cellStyle name="Texto explicativo 2 2 2" xfId="39190" xr:uid="{00000000-0005-0000-0000-0000F9980000}"/>
    <cellStyle name="Texto explicativo 2 2 3" xfId="39191" xr:uid="{00000000-0005-0000-0000-0000FA980000}"/>
    <cellStyle name="Texto explicativo 2 2 4" xfId="39192" xr:uid="{00000000-0005-0000-0000-0000FB980000}"/>
    <cellStyle name="Texto explicativo 2 3" xfId="39193" xr:uid="{00000000-0005-0000-0000-0000FC980000}"/>
    <cellStyle name="Texto explicativo 2 4" xfId="39194" xr:uid="{00000000-0005-0000-0000-0000FD980000}"/>
    <cellStyle name="Texto explicativo 3" xfId="489" xr:uid="{00000000-0005-0000-0000-0000FE980000}"/>
    <cellStyle name="Texto explicativo 3 2" xfId="39195" xr:uid="{00000000-0005-0000-0000-0000FF980000}"/>
    <cellStyle name="Texto explicativo 3 2 2" xfId="39196" xr:uid="{00000000-0005-0000-0000-000000990000}"/>
    <cellStyle name="Texto explicativo 3 2 3" xfId="39197" xr:uid="{00000000-0005-0000-0000-000001990000}"/>
    <cellStyle name="Texto explicativo 3 3" xfId="39198" xr:uid="{00000000-0005-0000-0000-000002990000}"/>
    <cellStyle name="Texto explicativo 3 4" xfId="39199" xr:uid="{00000000-0005-0000-0000-000003990000}"/>
    <cellStyle name="Texto explicativo 4" xfId="490" xr:uid="{00000000-0005-0000-0000-000004990000}"/>
    <cellStyle name="Texto explicativo 4 2" xfId="39200" xr:uid="{00000000-0005-0000-0000-000005990000}"/>
    <cellStyle name="Texto explicativo 4 2 2" xfId="39201" xr:uid="{00000000-0005-0000-0000-000006990000}"/>
    <cellStyle name="Texto explicativo 4 2 3" xfId="39202" xr:uid="{00000000-0005-0000-0000-000007990000}"/>
    <cellStyle name="Texto explicativo 4 3" xfId="39203" xr:uid="{00000000-0005-0000-0000-000008990000}"/>
    <cellStyle name="Texto explicativo 4 4" xfId="39204" xr:uid="{00000000-0005-0000-0000-000009990000}"/>
    <cellStyle name="Texto explicativo 5" xfId="491" xr:uid="{00000000-0005-0000-0000-00000A990000}"/>
    <cellStyle name="Texto explicativo 5 2" xfId="39206" xr:uid="{00000000-0005-0000-0000-00000B990000}"/>
    <cellStyle name="Texto explicativo 5 2 2" xfId="39207" xr:uid="{00000000-0005-0000-0000-00000C990000}"/>
    <cellStyle name="Texto explicativo 5 2 3" xfId="39208" xr:uid="{00000000-0005-0000-0000-00000D990000}"/>
    <cellStyle name="Texto explicativo 5 3" xfId="39209" xr:uid="{00000000-0005-0000-0000-00000E990000}"/>
    <cellStyle name="Texto explicativo 5 4" xfId="39210" xr:uid="{00000000-0005-0000-0000-00000F990000}"/>
    <cellStyle name="Texto explicativo 5 5" xfId="39205" xr:uid="{00000000-0005-0000-0000-000010990000}"/>
    <cellStyle name="Texto explicativo 6" xfId="492" xr:uid="{00000000-0005-0000-0000-000011990000}"/>
    <cellStyle name="Texto explicativo 6 2" xfId="39212" xr:uid="{00000000-0005-0000-0000-000012990000}"/>
    <cellStyle name="Texto explicativo 6 2 2" xfId="39213" xr:uid="{00000000-0005-0000-0000-000013990000}"/>
    <cellStyle name="Texto explicativo 6 2 3" xfId="39214" xr:uid="{00000000-0005-0000-0000-000014990000}"/>
    <cellStyle name="Texto explicativo 6 3" xfId="39215" xr:uid="{00000000-0005-0000-0000-000015990000}"/>
    <cellStyle name="Texto explicativo 6 4" xfId="39216" xr:uid="{00000000-0005-0000-0000-000016990000}"/>
    <cellStyle name="Texto explicativo 6 5" xfId="39211" xr:uid="{00000000-0005-0000-0000-000017990000}"/>
    <cellStyle name="Texto explicativo 7" xfId="493" xr:uid="{00000000-0005-0000-0000-000018990000}"/>
    <cellStyle name="Texto explicativo 7 2" xfId="39218" xr:uid="{00000000-0005-0000-0000-000019990000}"/>
    <cellStyle name="Texto explicativo 7 2 2" xfId="39219" xr:uid="{00000000-0005-0000-0000-00001A990000}"/>
    <cellStyle name="Texto explicativo 7 2 3" xfId="39220" xr:uid="{00000000-0005-0000-0000-00001B990000}"/>
    <cellStyle name="Texto explicativo 7 3" xfId="39221" xr:uid="{00000000-0005-0000-0000-00001C990000}"/>
    <cellStyle name="Texto explicativo 7 4" xfId="39222" xr:uid="{00000000-0005-0000-0000-00001D990000}"/>
    <cellStyle name="Texto explicativo 7 5" xfId="39217" xr:uid="{00000000-0005-0000-0000-00001E990000}"/>
    <cellStyle name="Texto explicativo 8" xfId="494" xr:uid="{00000000-0005-0000-0000-00001F990000}"/>
    <cellStyle name="Texto explicativo 8 2" xfId="39224" xr:uid="{00000000-0005-0000-0000-000020990000}"/>
    <cellStyle name="Texto explicativo 8 2 2" xfId="39225" xr:uid="{00000000-0005-0000-0000-000021990000}"/>
    <cellStyle name="Texto explicativo 8 2 3" xfId="39226" xr:uid="{00000000-0005-0000-0000-000022990000}"/>
    <cellStyle name="Texto explicativo 8 3" xfId="39227" xr:uid="{00000000-0005-0000-0000-000023990000}"/>
    <cellStyle name="Texto explicativo 8 4" xfId="39228" xr:uid="{00000000-0005-0000-0000-000024990000}"/>
    <cellStyle name="Texto explicativo 8 5" xfId="39223" xr:uid="{00000000-0005-0000-0000-000025990000}"/>
    <cellStyle name="Texto explicativo 9" xfId="495" xr:uid="{00000000-0005-0000-0000-000026990000}"/>
    <cellStyle name="Texto explicativo 9 2" xfId="39230" xr:uid="{00000000-0005-0000-0000-000027990000}"/>
    <cellStyle name="Texto explicativo 9 3" xfId="39231" xr:uid="{00000000-0005-0000-0000-000028990000}"/>
    <cellStyle name="Texto explicativo 9 4" xfId="39229" xr:uid="{00000000-0005-0000-0000-000029990000}"/>
    <cellStyle name="Title" xfId="496" xr:uid="{00000000-0005-0000-0000-00002A990000}"/>
    <cellStyle name="Title 2" xfId="39233" xr:uid="{00000000-0005-0000-0000-00002B990000}"/>
    <cellStyle name="Title 2 2" xfId="39234" xr:uid="{00000000-0005-0000-0000-00002C990000}"/>
    <cellStyle name="Title 2 2 2" xfId="39235" xr:uid="{00000000-0005-0000-0000-00002D990000}"/>
    <cellStyle name="Title 2 2 3" xfId="39236" xr:uid="{00000000-0005-0000-0000-00002E990000}"/>
    <cellStyle name="Title 2 3" xfId="39237" xr:uid="{00000000-0005-0000-0000-00002F990000}"/>
    <cellStyle name="Title 2 4" xfId="39238" xr:uid="{00000000-0005-0000-0000-000030990000}"/>
    <cellStyle name="Title 3" xfId="39239" xr:uid="{00000000-0005-0000-0000-000031990000}"/>
    <cellStyle name="Title 3 2" xfId="39240" xr:uid="{00000000-0005-0000-0000-000032990000}"/>
    <cellStyle name="Title 3 2 2" xfId="39241" xr:uid="{00000000-0005-0000-0000-000033990000}"/>
    <cellStyle name="Title 3 2 3" xfId="39242" xr:uid="{00000000-0005-0000-0000-000034990000}"/>
    <cellStyle name="Title 3 3" xfId="39243" xr:uid="{00000000-0005-0000-0000-000035990000}"/>
    <cellStyle name="Title 3 4" xfId="39244" xr:uid="{00000000-0005-0000-0000-000036990000}"/>
    <cellStyle name="Title 4" xfId="39245" xr:uid="{00000000-0005-0000-0000-000037990000}"/>
    <cellStyle name="Title 4 2" xfId="39246" xr:uid="{00000000-0005-0000-0000-000038990000}"/>
    <cellStyle name="Title 4 2 2" xfId="39247" xr:uid="{00000000-0005-0000-0000-000039990000}"/>
    <cellStyle name="Title 4 2 3" xfId="39248" xr:uid="{00000000-0005-0000-0000-00003A990000}"/>
    <cellStyle name="Title 4 3" xfId="39249" xr:uid="{00000000-0005-0000-0000-00003B990000}"/>
    <cellStyle name="Title 4 4" xfId="39250" xr:uid="{00000000-0005-0000-0000-00003C990000}"/>
    <cellStyle name="Title 5" xfId="39251" xr:uid="{00000000-0005-0000-0000-00003D990000}"/>
    <cellStyle name="Title 5 2" xfId="39252" xr:uid="{00000000-0005-0000-0000-00003E990000}"/>
    <cellStyle name="Title 5 2 2" xfId="39253" xr:uid="{00000000-0005-0000-0000-00003F990000}"/>
    <cellStyle name="Title 5 2 3" xfId="39254" xr:uid="{00000000-0005-0000-0000-000040990000}"/>
    <cellStyle name="Title 5 3" xfId="39255" xr:uid="{00000000-0005-0000-0000-000041990000}"/>
    <cellStyle name="Title 5 4" xfId="39256" xr:uid="{00000000-0005-0000-0000-000042990000}"/>
    <cellStyle name="Title 6" xfId="39257" xr:uid="{00000000-0005-0000-0000-000043990000}"/>
    <cellStyle name="Title 6 2" xfId="39258" xr:uid="{00000000-0005-0000-0000-000044990000}"/>
    <cellStyle name="Title 6 3" xfId="39259" xr:uid="{00000000-0005-0000-0000-000045990000}"/>
    <cellStyle name="Title 7" xfId="39260" xr:uid="{00000000-0005-0000-0000-000046990000}"/>
    <cellStyle name="Title 8" xfId="39261" xr:uid="{00000000-0005-0000-0000-000047990000}"/>
    <cellStyle name="Title 9" xfId="39232" xr:uid="{00000000-0005-0000-0000-000048990000}"/>
    <cellStyle name="Título 1 10" xfId="39262" xr:uid="{00000000-0005-0000-0000-000049990000}"/>
    <cellStyle name="Título 1 11" xfId="39263" xr:uid="{00000000-0005-0000-0000-00004A990000}"/>
    <cellStyle name="Título 1 2" xfId="39264" xr:uid="{00000000-0005-0000-0000-00004B990000}"/>
    <cellStyle name="Título 1 2 2" xfId="39265" xr:uid="{00000000-0005-0000-0000-00004C990000}"/>
    <cellStyle name="Título 1 2 2 2" xfId="39266" xr:uid="{00000000-0005-0000-0000-00004D990000}"/>
    <cellStyle name="Título 1 2 2 3" xfId="39267" xr:uid="{00000000-0005-0000-0000-00004E990000}"/>
    <cellStyle name="Título 1 2 3" xfId="39268" xr:uid="{00000000-0005-0000-0000-00004F990000}"/>
    <cellStyle name="Título 1 2 4" xfId="39269" xr:uid="{00000000-0005-0000-0000-000050990000}"/>
    <cellStyle name="Título 1 3" xfId="39270" xr:uid="{00000000-0005-0000-0000-000051990000}"/>
    <cellStyle name="Título 1 3 2" xfId="39271" xr:uid="{00000000-0005-0000-0000-000052990000}"/>
    <cellStyle name="Título 1 3 2 2" xfId="39272" xr:uid="{00000000-0005-0000-0000-000053990000}"/>
    <cellStyle name="Título 1 3 2 3" xfId="39273" xr:uid="{00000000-0005-0000-0000-000054990000}"/>
    <cellStyle name="Título 1 3 3" xfId="39274" xr:uid="{00000000-0005-0000-0000-000055990000}"/>
    <cellStyle name="Título 1 3 4" xfId="39275" xr:uid="{00000000-0005-0000-0000-000056990000}"/>
    <cellStyle name="Título 1 4" xfId="39276" xr:uid="{00000000-0005-0000-0000-000057990000}"/>
    <cellStyle name="Título 1 4 2" xfId="39277" xr:uid="{00000000-0005-0000-0000-000058990000}"/>
    <cellStyle name="Título 1 4 2 2" xfId="39278" xr:uid="{00000000-0005-0000-0000-000059990000}"/>
    <cellStyle name="Título 1 4 2 3" xfId="39279" xr:uid="{00000000-0005-0000-0000-00005A990000}"/>
    <cellStyle name="Título 1 4 3" xfId="39280" xr:uid="{00000000-0005-0000-0000-00005B990000}"/>
    <cellStyle name="Título 1 4 4" xfId="39281" xr:uid="{00000000-0005-0000-0000-00005C990000}"/>
    <cellStyle name="Título 1 5" xfId="39282" xr:uid="{00000000-0005-0000-0000-00005D990000}"/>
    <cellStyle name="Título 1 5 2" xfId="39283" xr:uid="{00000000-0005-0000-0000-00005E990000}"/>
    <cellStyle name="Título 1 5 2 2" xfId="39284" xr:uid="{00000000-0005-0000-0000-00005F990000}"/>
    <cellStyle name="Título 1 5 2 3" xfId="39285" xr:uid="{00000000-0005-0000-0000-000060990000}"/>
    <cellStyle name="Título 1 5 3" xfId="39286" xr:uid="{00000000-0005-0000-0000-000061990000}"/>
    <cellStyle name="Título 1 5 4" xfId="39287" xr:uid="{00000000-0005-0000-0000-000062990000}"/>
    <cellStyle name="Título 1 6" xfId="39288" xr:uid="{00000000-0005-0000-0000-000063990000}"/>
    <cellStyle name="Título 1 6 2" xfId="39289" xr:uid="{00000000-0005-0000-0000-000064990000}"/>
    <cellStyle name="Título 1 6 2 2" xfId="39290" xr:uid="{00000000-0005-0000-0000-000065990000}"/>
    <cellStyle name="Título 1 6 2 3" xfId="39291" xr:uid="{00000000-0005-0000-0000-000066990000}"/>
    <cellStyle name="Título 1 6 3" xfId="39292" xr:uid="{00000000-0005-0000-0000-000067990000}"/>
    <cellStyle name="Título 1 6 4" xfId="39293" xr:uid="{00000000-0005-0000-0000-000068990000}"/>
    <cellStyle name="Título 1 7" xfId="39294" xr:uid="{00000000-0005-0000-0000-000069990000}"/>
    <cellStyle name="Título 1 7 2" xfId="39295" xr:uid="{00000000-0005-0000-0000-00006A990000}"/>
    <cellStyle name="Título 1 7 2 2" xfId="39296" xr:uid="{00000000-0005-0000-0000-00006B990000}"/>
    <cellStyle name="Título 1 7 2 3" xfId="39297" xr:uid="{00000000-0005-0000-0000-00006C990000}"/>
    <cellStyle name="Título 1 7 3" xfId="39298" xr:uid="{00000000-0005-0000-0000-00006D990000}"/>
    <cellStyle name="Título 1 7 4" xfId="39299" xr:uid="{00000000-0005-0000-0000-00006E990000}"/>
    <cellStyle name="Título 1 8" xfId="39300" xr:uid="{00000000-0005-0000-0000-00006F990000}"/>
    <cellStyle name="Título 1 8 2" xfId="39301" xr:uid="{00000000-0005-0000-0000-000070990000}"/>
    <cellStyle name="Título 1 8 2 2" xfId="39302" xr:uid="{00000000-0005-0000-0000-000071990000}"/>
    <cellStyle name="Título 1 8 2 3" xfId="39303" xr:uid="{00000000-0005-0000-0000-000072990000}"/>
    <cellStyle name="Título 1 8 3" xfId="39304" xr:uid="{00000000-0005-0000-0000-000073990000}"/>
    <cellStyle name="Título 1 8 4" xfId="39305" xr:uid="{00000000-0005-0000-0000-000074990000}"/>
    <cellStyle name="Título 1 9" xfId="39306" xr:uid="{00000000-0005-0000-0000-000075990000}"/>
    <cellStyle name="Título 1 9 2" xfId="39307" xr:uid="{00000000-0005-0000-0000-000076990000}"/>
    <cellStyle name="Título 1 9 3" xfId="39308" xr:uid="{00000000-0005-0000-0000-000077990000}"/>
    <cellStyle name="Título 10" xfId="497" xr:uid="{00000000-0005-0000-0000-000078990000}"/>
    <cellStyle name="Título 10 2" xfId="39310" xr:uid="{00000000-0005-0000-0000-000079990000}"/>
    <cellStyle name="Título 10 2 2" xfId="39311" xr:uid="{00000000-0005-0000-0000-00007A990000}"/>
    <cellStyle name="Título 10 2 3" xfId="39312" xr:uid="{00000000-0005-0000-0000-00007B990000}"/>
    <cellStyle name="Título 10 3" xfId="39313" xr:uid="{00000000-0005-0000-0000-00007C990000}"/>
    <cellStyle name="Título 10 4" xfId="39314" xr:uid="{00000000-0005-0000-0000-00007D990000}"/>
    <cellStyle name="Título 10 5" xfId="39309" xr:uid="{00000000-0005-0000-0000-00007E990000}"/>
    <cellStyle name="Título 11" xfId="498" xr:uid="{00000000-0005-0000-0000-00007F990000}"/>
    <cellStyle name="Título 11 2" xfId="39316" xr:uid="{00000000-0005-0000-0000-000080990000}"/>
    <cellStyle name="Título 11 3" xfId="39317" xr:uid="{00000000-0005-0000-0000-000081990000}"/>
    <cellStyle name="Título 11 4" xfId="39315" xr:uid="{00000000-0005-0000-0000-000082990000}"/>
    <cellStyle name="Título 12" xfId="499" xr:uid="{00000000-0005-0000-0000-000083990000}"/>
    <cellStyle name="Título 12 2" xfId="39318" xr:uid="{00000000-0005-0000-0000-000084990000}"/>
    <cellStyle name="Título 13" xfId="500" xr:uid="{00000000-0005-0000-0000-000085990000}"/>
    <cellStyle name="Título 13 2" xfId="39319" xr:uid="{00000000-0005-0000-0000-000086990000}"/>
    <cellStyle name="Título 14" xfId="501" xr:uid="{00000000-0005-0000-0000-000087990000}"/>
    <cellStyle name="Título 2 10" xfId="502" xr:uid="{00000000-0005-0000-0000-000088990000}"/>
    <cellStyle name="Título 2 10 2" xfId="39320" xr:uid="{00000000-0005-0000-0000-000089990000}"/>
    <cellStyle name="Título 2 11" xfId="503" xr:uid="{00000000-0005-0000-0000-00008A990000}"/>
    <cellStyle name="Título 2 11 2" xfId="39321" xr:uid="{00000000-0005-0000-0000-00008B990000}"/>
    <cellStyle name="Título 2 12" xfId="504" xr:uid="{00000000-0005-0000-0000-00008C990000}"/>
    <cellStyle name="Título 2 2" xfId="505" xr:uid="{00000000-0005-0000-0000-00008D990000}"/>
    <cellStyle name="Título 2 2 2" xfId="39322" xr:uid="{00000000-0005-0000-0000-00008E990000}"/>
    <cellStyle name="Título 2 2 2 2" xfId="39323" xr:uid="{00000000-0005-0000-0000-00008F990000}"/>
    <cellStyle name="Título 2 2 2 3" xfId="39324" xr:uid="{00000000-0005-0000-0000-000090990000}"/>
    <cellStyle name="Título 2 2 2 4" xfId="39325" xr:uid="{00000000-0005-0000-0000-000091990000}"/>
    <cellStyle name="Título 2 2 3" xfId="39326" xr:uid="{00000000-0005-0000-0000-000092990000}"/>
    <cellStyle name="Título 2 2 4" xfId="39327" xr:uid="{00000000-0005-0000-0000-000093990000}"/>
    <cellStyle name="Título 2 3" xfId="506" xr:uid="{00000000-0005-0000-0000-000094990000}"/>
    <cellStyle name="Título 2 3 2" xfId="39328" xr:uid="{00000000-0005-0000-0000-000095990000}"/>
    <cellStyle name="Título 2 3 2 2" xfId="39329" xr:uid="{00000000-0005-0000-0000-000096990000}"/>
    <cellStyle name="Título 2 3 2 3" xfId="39330" xr:uid="{00000000-0005-0000-0000-000097990000}"/>
    <cellStyle name="Título 2 3 3" xfId="39331" xr:uid="{00000000-0005-0000-0000-000098990000}"/>
    <cellStyle name="Título 2 3 4" xfId="39332" xr:uid="{00000000-0005-0000-0000-000099990000}"/>
    <cellStyle name="Título 2 4" xfId="507" xr:uid="{00000000-0005-0000-0000-00009A990000}"/>
    <cellStyle name="Título 2 4 2" xfId="39333" xr:uid="{00000000-0005-0000-0000-00009B990000}"/>
    <cellStyle name="Título 2 4 2 2" xfId="39334" xr:uid="{00000000-0005-0000-0000-00009C990000}"/>
    <cellStyle name="Título 2 4 2 3" xfId="39335" xr:uid="{00000000-0005-0000-0000-00009D990000}"/>
    <cellStyle name="Título 2 4 3" xfId="39336" xr:uid="{00000000-0005-0000-0000-00009E990000}"/>
    <cellStyle name="Título 2 4 4" xfId="39337" xr:uid="{00000000-0005-0000-0000-00009F990000}"/>
    <cellStyle name="Título 2 5" xfId="508" xr:uid="{00000000-0005-0000-0000-0000A0990000}"/>
    <cellStyle name="Título 2 5 2" xfId="39339" xr:uid="{00000000-0005-0000-0000-0000A1990000}"/>
    <cellStyle name="Título 2 5 2 2" xfId="39340" xr:uid="{00000000-0005-0000-0000-0000A2990000}"/>
    <cellStyle name="Título 2 5 2 3" xfId="39341" xr:uid="{00000000-0005-0000-0000-0000A3990000}"/>
    <cellStyle name="Título 2 5 3" xfId="39342" xr:uid="{00000000-0005-0000-0000-0000A4990000}"/>
    <cellStyle name="Título 2 5 4" xfId="39343" xr:uid="{00000000-0005-0000-0000-0000A5990000}"/>
    <cellStyle name="Título 2 5 5" xfId="39338" xr:uid="{00000000-0005-0000-0000-0000A6990000}"/>
    <cellStyle name="Título 2 6" xfId="509" xr:uid="{00000000-0005-0000-0000-0000A7990000}"/>
    <cellStyle name="Título 2 6 2" xfId="39345" xr:uid="{00000000-0005-0000-0000-0000A8990000}"/>
    <cellStyle name="Título 2 6 2 2" xfId="39346" xr:uid="{00000000-0005-0000-0000-0000A9990000}"/>
    <cellStyle name="Título 2 6 2 3" xfId="39347" xr:uid="{00000000-0005-0000-0000-0000AA990000}"/>
    <cellStyle name="Título 2 6 3" xfId="39348" xr:uid="{00000000-0005-0000-0000-0000AB990000}"/>
    <cellStyle name="Título 2 6 4" xfId="39349" xr:uid="{00000000-0005-0000-0000-0000AC990000}"/>
    <cellStyle name="Título 2 6 5" xfId="39344" xr:uid="{00000000-0005-0000-0000-0000AD990000}"/>
    <cellStyle name="Título 2 7" xfId="510" xr:uid="{00000000-0005-0000-0000-0000AE990000}"/>
    <cellStyle name="Título 2 7 2" xfId="39351" xr:uid="{00000000-0005-0000-0000-0000AF990000}"/>
    <cellStyle name="Título 2 7 2 2" xfId="39352" xr:uid="{00000000-0005-0000-0000-0000B0990000}"/>
    <cellStyle name="Título 2 7 2 3" xfId="39353" xr:uid="{00000000-0005-0000-0000-0000B1990000}"/>
    <cellStyle name="Título 2 7 3" xfId="39354" xr:uid="{00000000-0005-0000-0000-0000B2990000}"/>
    <cellStyle name="Título 2 7 4" xfId="39355" xr:uid="{00000000-0005-0000-0000-0000B3990000}"/>
    <cellStyle name="Título 2 7 5" xfId="39350" xr:uid="{00000000-0005-0000-0000-0000B4990000}"/>
    <cellStyle name="Título 2 8" xfId="511" xr:uid="{00000000-0005-0000-0000-0000B5990000}"/>
    <cellStyle name="Título 2 8 2" xfId="39357" xr:uid="{00000000-0005-0000-0000-0000B6990000}"/>
    <cellStyle name="Título 2 8 2 2" xfId="39358" xr:uid="{00000000-0005-0000-0000-0000B7990000}"/>
    <cellStyle name="Título 2 8 2 3" xfId="39359" xr:uid="{00000000-0005-0000-0000-0000B8990000}"/>
    <cellStyle name="Título 2 8 3" xfId="39360" xr:uid="{00000000-0005-0000-0000-0000B9990000}"/>
    <cellStyle name="Título 2 8 4" xfId="39361" xr:uid="{00000000-0005-0000-0000-0000BA990000}"/>
    <cellStyle name="Título 2 8 5" xfId="39356" xr:uid="{00000000-0005-0000-0000-0000BB990000}"/>
    <cellStyle name="Título 2 9" xfId="512" xr:uid="{00000000-0005-0000-0000-0000BC990000}"/>
    <cellStyle name="Título 2 9 2" xfId="39363" xr:uid="{00000000-0005-0000-0000-0000BD990000}"/>
    <cellStyle name="Título 2 9 3" xfId="39364" xr:uid="{00000000-0005-0000-0000-0000BE990000}"/>
    <cellStyle name="Título 2 9 4" xfId="39362" xr:uid="{00000000-0005-0000-0000-0000BF990000}"/>
    <cellStyle name="Título 3 10" xfId="513" xr:uid="{00000000-0005-0000-0000-0000C0990000}"/>
    <cellStyle name="Título 3 10 2" xfId="39365" xr:uid="{00000000-0005-0000-0000-0000C1990000}"/>
    <cellStyle name="Título 3 11" xfId="514" xr:uid="{00000000-0005-0000-0000-0000C2990000}"/>
    <cellStyle name="Título 3 11 2" xfId="39366" xr:uid="{00000000-0005-0000-0000-0000C3990000}"/>
    <cellStyle name="Título 3 12" xfId="515" xr:uid="{00000000-0005-0000-0000-0000C4990000}"/>
    <cellStyle name="Título 3 2" xfId="516" xr:uid="{00000000-0005-0000-0000-0000C5990000}"/>
    <cellStyle name="Título 3 2 2" xfId="39367" xr:uid="{00000000-0005-0000-0000-0000C6990000}"/>
    <cellStyle name="Título 3 2 2 2" xfId="39368" xr:uid="{00000000-0005-0000-0000-0000C7990000}"/>
    <cellStyle name="Título 3 2 2 3" xfId="39369" xr:uid="{00000000-0005-0000-0000-0000C8990000}"/>
    <cellStyle name="Título 3 2 2 4" xfId="39370" xr:uid="{00000000-0005-0000-0000-0000C9990000}"/>
    <cellStyle name="Título 3 2 3" xfId="39371" xr:uid="{00000000-0005-0000-0000-0000CA990000}"/>
    <cellStyle name="Título 3 2 4" xfId="39372" xr:uid="{00000000-0005-0000-0000-0000CB990000}"/>
    <cellStyle name="Título 3 3" xfId="517" xr:uid="{00000000-0005-0000-0000-0000CC990000}"/>
    <cellStyle name="Título 3 3 2" xfId="39373" xr:uid="{00000000-0005-0000-0000-0000CD990000}"/>
    <cellStyle name="Título 3 3 2 2" xfId="39374" xr:uid="{00000000-0005-0000-0000-0000CE990000}"/>
    <cellStyle name="Título 3 3 2 3" xfId="39375" xr:uid="{00000000-0005-0000-0000-0000CF990000}"/>
    <cellStyle name="Título 3 3 3" xfId="39376" xr:uid="{00000000-0005-0000-0000-0000D0990000}"/>
    <cellStyle name="Título 3 3 4" xfId="39377" xr:uid="{00000000-0005-0000-0000-0000D1990000}"/>
    <cellStyle name="Título 3 4" xfId="518" xr:uid="{00000000-0005-0000-0000-0000D2990000}"/>
    <cellStyle name="Título 3 4 2" xfId="39378" xr:uid="{00000000-0005-0000-0000-0000D3990000}"/>
    <cellStyle name="Título 3 4 2 2" xfId="39379" xr:uid="{00000000-0005-0000-0000-0000D4990000}"/>
    <cellStyle name="Título 3 4 2 3" xfId="39380" xr:uid="{00000000-0005-0000-0000-0000D5990000}"/>
    <cellStyle name="Título 3 4 3" xfId="39381" xr:uid="{00000000-0005-0000-0000-0000D6990000}"/>
    <cellStyle name="Título 3 4 4" xfId="39382" xr:uid="{00000000-0005-0000-0000-0000D7990000}"/>
    <cellStyle name="Título 3 5" xfId="519" xr:uid="{00000000-0005-0000-0000-0000D8990000}"/>
    <cellStyle name="Título 3 5 2" xfId="39384" xr:uid="{00000000-0005-0000-0000-0000D9990000}"/>
    <cellStyle name="Título 3 5 2 2" xfId="39385" xr:uid="{00000000-0005-0000-0000-0000DA990000}"/>
    <cellStyle name="Título 3 5 2 3" xfId="39386" xr:uid="{00000000-0005-0000-0000-0000DB990000}"/>
    <cellStyle name="Título 3 5 3" xfId="39387" xr:uid="{00000000-0005-0000-0000-0000DC990000}"/>
    <cellStyle name="Título 3 5 4" xfId="39388" xr:uid="{00000000-0005-0000-0000-0000DD990000}"/>
    <cellStyle name="Título 3 5 5" xfId="39383" xr:uid="{00000000-0005-0000-0000-0000DE990000}"/>
    <cellStyle name="Título 3 6" xfId="520" xr:uid="{00000000-0005-0000-0000-0000DF990000}"/>
    <cellStyle name="Título 3 6 2" xfId="39390" xr:uid="{00000000-0005-0000-0000-0000E0990000}"/>
    <cellStyle name="Título 3 6 2 2" xfId="39391" xr:uid="{00000000-0005-0000-0000-0000E1990000}"/>
    <cellStyle name="Título 3 6 2 3" xfId="39392" xr:uid="{00000000-0005-0000-0000-0000E2990000}"/>
    <cellStyle name="Título 3 6 3" xfId="39393" xr:uid="{00000000-0005-0000-0000-0000E3990000}"/>
    <cellStyle name="Título 3 6 4" xfId="39394" xr:uid="{00000000-0005-0000-0000-0000E4990000}"/>
    <cellStyle name="Título 3 6 5" xfId="39389" xr:uid="{00000000-0005-0000-0000-0000E5990000}"/>
    <cellStyle name="Título 3 7" xfId="521" xr:uid="{00000000-0005-0000-0000-0000E6990000}"/>
    <cellStyle name="Título 3 7 2" xfId="39396" xr:uid="{00000000-0005-0000-0000-0000E7990000}"/>
    <cellStyle name="Título 3 7 2 2" xfId="39397" xr:uid="{00000000-0005-0000-0000-0000E8990000}"/>
    <cellStyle name="Título 3 7 2 3" xfId="39398" xr:uid="{00000000-0005-0000-0000-0000E9990000}"/>
    <cellStyle name="Título 3 7 3" xfId="39399" xr:uid="{00000000-0005-0000-0000-0000EA990000}"/>
    <cellStyle name="Título 3 7 4" xfId="39400" xr:uid="{00000000-0005-0000-0000-0000EB990000}"/>
    <cellStyle name="Título 3 7 5" xfId="39395" xr:uid="{00000000-0005-0000-0000-0000EC990000}"/>
    <cellStyle name="Título 3 8" xfId="522" xr:uid="{00000000-0005-0000-0000-0000ED990000}"/>
    <cellStyle name="Título 3 8 2" xfId="39402" xr:uid="{00000000-0005-0000-0000-0000EE990000}"/>
    <cellStyle name="Título 3 8 2 2" xfId="39403" xr:uid="{00000000-0005-0000-0000-0000EF990000}"/>
    <cellStyle name="Título 3 8 2 3" xfId="39404" xr:uid="{00000000-0005-0000-0000-0000F0990000}"/>
    <cellStyle name="Título 3 8 3" xfId="39405" xr:uid="{00000000-0005-0000-0000-0000F1990000}"/>
    <cellStyle name="Título 3 8 4" xfId="39406" xr:uid="{00000000-0005-0000-0000-0000F2990000}"/>
    <cellStyle name="Título 3 8 5" xfId="39401" xr:uid="{00000000-0005-0000-0000-0000F3990000}"/>
    <cellStyle name="Título 3 9" xfId="523" xr:uid="{00000000-0005-0000-0000-0000F4990000}"/>
    <cellStyle name="Título 3 9 2" xfId="39408" xr:uid="{00000000-0005-0000-0000-0000F5990000}"/>
    <cellStyle name="Título 3 9 3" xfId="39409" xr:uid="{00000000-0005-0000-0000-0000F6990000}"/>
    <cellStyle name="Título 3 9 4" xfId="39407" xr:uid="{00000000-0005-0000-0000-0000F7990000}"/>
    <cellStyle name="Título 4" xfId="524" xr:uid="{00000000-0005-0000-0000-0000F8990000}"/>
    <cellStyle name="Título 4 2" xfId="39410" xr:uid="{00000000-0005-0000-0000-0000F9990000}"/>
    <cellStyle name="Título 4 2 2" xfId="39411" xr:uid="{00000000-0005-0000-0000-0000FA990000}"/>
    <cellStyle name="Título 4 2 3" xfId="39412" xr:uid="{00000000-0005-0000-0000-0000FB990000}"/>
    <cellStyle name="Título 4 2 4" xfId="39413" xr:uid="{00000000-0005-0000-0000-0000FC990000}"/>
    <cellStyle name="Título 4 3" xfId="39414" xr:uid="{00000000-0005-0000-0000-0000FD990000}"/>
    <cellStyle name="Título 4 4" xfId="39415" xr:uid="{00000000-0005-0000-0000-0000FE990000}"/>
    <cellStyle name="Título 5" xfId="525" xr:uid="{00000000-0005-0000-0000-0000FF990000}"/>
    <cellStyle name="Título 5 2" xfId="39416" xr:uid="{00000000-0005-0000-0000-0000009A0000}"/>
    <cellStyle name="Título 5 2 2" xfId="39417" xr:uid="{00000000-0005-0000-0000-0000019A0000}"/>
    <cellStyle name="Título 5 2 3" xfId="39418" xr:uid="{00000000-0005-0000-0000-0000029A0000}"/>
    <cellStyle name="Título 5 2 4" xfId="39419" xr:uid="{00000000-0005-0000-0000-0000039A0000}"/>
    <cellStyle name="Título 5 3" xfId="39420" xr:uid="{00000000-0005-0000-0000-0000049A0000}"/>
    <cellStyle name="Título 5 4" xfId="39421" xr:uid="{00000000-0005-0000-0000-0000059A0000}"/>
    <cellStyle name="Título 6" xfId="526" xr:uid="{00000000-0005-0000-0000-0000069A0000}"/>
    <cellStyle name="Título 6 2" xfId="39422" xr:uid="{00000000-0005-0000-0000-0000079A0000}"/>
    <cellStyle name="Título 6 2 2" xfId="39423" xr:uid="{00000000-0005-0000-0000-0000089A0000}"/>
    <cellStyle name="Título 6 2 3" xfId="39424" xr:uid="{00000000-0005-0000-0000-0000099A0000}"/>
    <cellStyle name="Título 6 3" xfId="39425" xr:uid="{00000000-0005-0000-0000-00000A9A0000}"/>
    <cellStyle name="Título 6 4" xfId="39426" xr:uid="{00000000-0005-0000-0000-00000B9A0000}"/>
    <cellStyle name="Título 7" xfId="527" xr:uid="{00000000-0005-0000-0000-00000C9A0000}"/>
    <cellStyle name="Título 7 2" xfId="39428" xr:uid="{00000000-0005-0000-0000-00000D9A0000}"/>
    <cellStyle name="Título 7 2 2" xfId="39429" xr:uid="{00000000-0005-0000-0000-00000E9A0000}"/>
    <cellStyle name="Título 7 2 3" xfId="39430" xr:uid="{00000000-0005-0000-0000-00000F9A0000}"/>
    <cellStyle name="Título 7 3" xfId="39431" xr:uid="{00000000-0005-0000-0000-0000109A0000}"/>
    <cellStyle name="Título 7 4" xfId="39432" xr:uid="{00000000-0005-0000-0000-0000119A0000}"/>
    <cellStyle name="Título 7 5" xfId="39427" xr:uid="{00000000-0005-0000-0000-0000129A0000}"/>
    <cellStyle name="Título 8" xfId="528" xr:uid="{00000000-0005-0000-0000-0000139A0000}"/>
    <cellStyle name="Título 8 2" xfId="39434" xr:uid="{00000000-0005-0000-0000-0000149A0000}"/>
    <cellStyle name="Título 8 2 2" xfId="39435" xr:uid="{00000000-0005-0000-0000-0000159A0000}"/>
    <cellStyle name="Título 8 2 3" xfId="39436" xr:uid="{00000000-0005-0000-0000-0000169A0000}"/>
    <cellStyle name="Título 8 3" xfId="39437" xr:uid="{00000000-0005-0000-0000-0000179A0000}"/>
    <cellStyle name="Título 8 4" xfId="39438" xr:uid="{00000000-0005-0000-0000-0000189A0000}"/>
    <cellStyle name="Título 8 5" xfId="39433" xr:uid="{00000000-0005-0000-0000-0000199A0000}"/>
    <cellStyle name="Título 9" xfId="529" xr:uid="{00000000-0005-0000-0000-00001A9A0000}"/>
    <cellStyle name="Título 9 2" xfId="39440" xr:uid="{00000000-0005-0000-0000-00001B9A0000}"/>
    <cellStyle name="Título 9 2 2" xfId="39441" xr:uid="{00000000-0005-0000-0000-00001C9A0000}"/>
    <cellStyle name="Título 9 2 3" xfId="39442" xr:uid="{00000000-0005-0000-0000-00001D9A0000}"/>
    <cellStyle name="Título 9 3" xfId="39443" xr:uid="{00000000-0005-0000-0000-00001E9A0000}"/>
    <cellStyle name="Título 9 4" xfId="39444" xr:uid="{00000000-0005-0000-0000-00001F9A0000}"/>
    <cellStyle name="Título 9 5" xfId="39439" xr:uid="{00000000-0005-0000-0000-0000209A0000}"/>
    <cellStyle name="Total 10" xfId="530" xr:uid="{00000000-0005-0000-0000-0000219A0000}"/>
    <cellStyle name="Total 11" xfId="531" xr:uid="{00000000-0005-0000-0000-0000229A0000}"/>
    <cellStyle name="Total 12" xfId="532" xr:uid="{00000000-0005-0000-0000-0000239A0000}"/>
    <cellStyle name="Total 2" xfId="533" xr:uid="{00000000-0005-0000-0000-0000249A0000}"/>
    <cellStyle name="Total 2 2" xfId="39445" xr:uid="{00000000-0005-0000-0000-0000259A0000}"/>
    <cellStyle name="Total 2 2 2" xfId="39446" xr:uid="{00000000-0005-0000-0000-0000269A0000}"/>
    <cellStyle name="Total 2 2 3" xfId="39447" xr:uid="{00000000-0005-0000-0000-0000279A0000}"/>
    <cellStyle name="Total 2 3" xfId="39448" xr:uid="{00000000-0005-0000-0000-0000289A0000}"/>
    <cellStyle name="Total 2 4" xfId="39449" xr:uid="{00000000-0005-0000-0000-0000299A0000}"/>
    <cellStyle name="Total 3" xfId="534" xr:uid="{00000000-0005-0000-0000-00002A9A0000}"/>
    <cellStyle name="Total 3 2" xfId="39450" xr:uid="{00000000-0005-0000-0000-00002B9A0000}"/>
    <cellStyle name="Total 3 2 2" xfId="39451" xr:uid="{00000000-0005-0000-0000-00002C9A0000}"/>
    <cellStyle name="Total 3 2 3" xfId="39452" xr:uid="{00000000-0005-0000-0000-00002D9A0000}"/>
    <cellStyle name="Total 3 3" xfId="39453" xr:uid="{00000000-0005-0000-0000-00002E9A0000}"/>
    <cellStyle name="Total 3 4" xfId="39454" xr:uid="{00000000-0005-0000-0000-00002F9A0000}"/>
    <cellStyle name="Total 4" xfId="535" xr:uid="{00000000-0005-0000-0000-0000309A0000}"/>
    <cellStyle name="Total 4 2" xfId="39455" xr:uid="{00000000-0005-0000-0000-0000319A0000}"/>
    <cellStyle name="Total 4 2 2" xfId="39456" xr:uid="{00000000-0005-0000-0000-0000329A0000}"/>
    <cellStyle name="Total 4 2 3" xfId="39457" xr:uid="{00000000-0005-0000-0000-0000339A0000}"/>
    <cellStyle name="Total 4 3" xfId="39458" xr:uid="{00000000-0005-0000-0000-0000349A0000}"/>
    <cellStyle name="Total 4 4" xfId="39459" xr:uid="{00000000-0005-0000-0000-0000359A0000}"/>
    <cellStyle name="Total 5" xfId="536" xr:uid="{00000000-0005-0000-0000-0000369A0000}"/>
    <cellStyle name="Total 5 2" xfId="39461" xr:uid="{00000000-0005-0000-0000-0000379A0000}"/>
    <cellStyle name="Total 5 3" xfId="39462" xr:uid="{00000000-0005-0000-0000-0000389A0000}"/>
    <cellStyle name="Total 5 4" xfId="39460" xr:uid="{00000000-0005-0000-0000-0000399A0000}"/>
    <cellStyle name="Total 6" xfId="537" xr:uid="{00000000-0005-0000-0000-00003A9A0000}"/>
    <cellStyle name="Total 6 2" xfId="39463" xr:uid="{00000000-0005-0000-0000-00003B9A0000}"/>
    <cellStyle name="Total 7" xfId="538" xr:uid="{00000000-0005-0000-0000-00003C9A0000}"/>
    <cellStyle name="Total 7 2" xfId="39464" xr:uid="{00000000-0005-0000-0000-00003D9A0000}"/>
    <cellStyle name="Total 8" xfId="539" xr:uid="{00000000-0005-0000-0000-00003E9A0000}"/>
    <cellStyle name="Total 9" xfId="540" xr:uid="{00000000-0005-0000-0000-00003F9A0000}"/>
    <cellStyle name="Warning Text" xfId="541" xr:uid="{00000000-0005-0000-0000-0000409A0000}"/>
    <cellStyle name="Warning Text 2" xfId="39466" xr:uid="{00000000-0005-0000-0000-0000419A0000}"/>
    <cellStyle name="Warning Text 2 2" xfId="39467" xr:uid="{00000000-0005-0000-0000-0000429A0000}"/>
    <cellStyle name="Warning Text 2 2 2" xfId="39468" xr:uid="{00000000-0005-0000-0000-0000439A0000}"/>
    <cellStyle name="Warning Text 2 2 3" xfId="39469" xr:uid="{00000000-0005-0000-0000-0000449A0000}"/>
    <cellStyle name="Warning Text 2 3" xfId="39470" xr:uid="{00000000-0005-0000-0000-0000459A0000}"/>
    <cellStyle name="Warning Text 2 4" xfId="39471" xr:uid="{00000000-0005-0000-0000-0000469A0000}"/>
    <cellStyle name="Warning Text 3" xfId="39472" xr:uid="{00000000-0005-0000-0000-0000479A0000}"/>
    <cellStyle name="Warning Text 3 2" xfId="39473" xr:uid="{00000000-0005-0000-0000-0000489A0000}"/>
    <cellStyle name="Warning Text 3 2 2" xfId="39474" xr:uid="{00000000-0005-0000-0000-0000499A0000}"/>
    <cellStyle name="Warning Text 3 2 3" xfId="39475" xr:uid="{00000000-0005-0000-0000-00004A9A0000}"/>
    <cellStyle name="Warning Text 3 3" xfId="39476" xr:uid="{00000000-0005-0000-0000-00004B9A0000}"/>
    <cellStyle name="Warning Text 3 4" xfId="39477" xr:uid="{00000000-0005-0000-0000-00004C9A0000}"/>
    <cellStyle name="Warning Text 4" xfId="39478" xr:uid="{00000000-0005-0000-0000-00004D9A0000}"/>
    <cellStyle name="Warning Text 4 2" xfId="39479" xr:uid="{00000000-0005-0000-0000-00004E9A0000}"/>
    <cellStyle name="Warning Text 4 2 2" xfId="39480" xr:uid="{00000000-0005-0000-0000-00004F9A0000}"/>
    <cellStyle name="Warning Text 4 2 3" xfId="39481" xr:uid="{00000000-0005-0000-0000-0000509A0000}"/>
    <cellStyle name="Warning Text 4 3" xfId="39482" xr:uid="{00000000-0005-0000-0000-0000519A0000}"/>
    <cellStyle name="Warning Text 4 4" xfId="39483" xr:uid="{00000000-0005-0000-0000-0000529A0000}"/>
    <cellStyle name="Warning Text 5" xfId="39484" xr:uid="{00000000-0005-0000-0000-0000539A0000}"/>
    <cellStyle name="Warning Text 5 2" xfId="39485" xr:uid="{00000000-0005-0000-0000-0000549A0000}"/>
    <cellStyle name="Warning Text 5 2 2" xfId="39486" xr:uid="{00000000-0005-0000-0000-0000559A0000}"/>
    <cellStyle name="Warning Text 5 2 3" xfId="39487" xr:uid="{00000000-0005-0000-0000-0000569A0000}"/>
    <cellStyle name="Warning Text 5 3" xfId="39488" xr:uid="{00000000-0005-0000-0000-0000579A0000}"/>
    <cellStyle name="Warning Text 5 4" xfId="39489" xr:uid="{00000000-0005-0000-0000-0000589A0000}"/>
    <cellStyle name="Warning Text 6" xfId="39490" xr:uid="{00000000-0005-0000-0000-0000599A0000}"/>
    <cellStyle name="Warning Text 6 2" xfId="39491" xr:uid="{00000000-0005-0000-0000-00005A9A0000}"/>
    <cellStyle name="Warning Text 6 3" xfId="39492" xr:uid="{00000000-0005-0000-0000-00005B9A0000}"/>
    <cellStyle name="Warning Text 7" xfId="39493" xr:uid="{00000000-0005-0000-0000-00005C9A0000}"/>
    <cellStyle name="Warning Text 8" xfId="39494" xr:uid="{00000000-0005-0000-0000-00005D9A0000}"/>
    <cellStyle name="Warning Text 9" xfId="39465" xr:uid="{00000000-0005-0000-0000-00005E9A0000}"/>
    <cellStyle name="好" xfId="39495" xr:uid="{00000000-0005-0000-0000-00005F9A0000}"/>
    <cellStyle name="差" xfId="39496" xr:uid="{00000000-0005-0000-0000-0000609A0000}"/>
    <cellStyle name="常规_Quotation for Civil Works(按年度含SA1104)" xfId="542" xr:uid="{00000000-0005-0000-0000-0000619A0000}"/>
    <cellStyle name="强调文字颜色 1" xfId="39497" xr:uid="{00000000-0005-0000-0000-0000629A0000}"/>
    <cellStyle name="强调文字颜色 2" xfId="39498" xr:uid="{00000000-0005-0000-0000-0000639A0000}"/>
    <cellStyle name="强调文字颜色 3" xfId="39499" xr:uid="{00000000-0005-0000-0000-0000649A0000}"/>
    <cellStyle name="强调文字颜色 4" xfId="39500" xr:uid="{00000000-0005-0000-0000-0000659A0000}"/>
    <cellStyle name="强调文字颜色 5" xfId="39501" xr:uid="{00000000-0005-0000-0000-0000669A0000}"/>
    <cellStyle name="强调文字颜色 6" xfId="39502" xr:uid="{00000000-0005-0000-0000-0000679A0000}"/>
    <cellStyle name="标题" xfId="39503" xr:uid="{00000000-0005-0000-0000-0000689A0000}"/>
    <cellStyle name="标题 1" xfId="39504" xr:uid="{00000000-0005-0000-0000-0000699A0000}"/>
    <cellStyle name="标题 2" xfId="39505" xr:uid="{00000000-0005-0000-0000-00006A9A0000}"/>
    <cellStyle name="标题 3" xfId="39506" xr:uid="{00000000-0005-0000-0000-00006B9A0000}"/>
    <cellStyle name="标题 4" xfId="39507" xr:uid="{00000000-0005-0000-0000-00006C9A0000}"/>
    <cellStyle name="检查单元格" xfId="39508" xr:uid="{00000000-0005-0000-0000-00006D9A0000}"/>
    <cellStyle name="汇总" xfId="39509" xr:uid="{00000000-0005-0000-0000-00006E9A0000}"/>
    <cellStyle name="注释" xfId="39510" xr:uid="{00000000-0005-0000-0000-00006F9A0000}"/>
    <cellStyle name="解释性文本" xfId="39511" xr:uid="{00000000-0005-0000-0000-0000709A0000}"/>
    <cellStyle name="警告文本" xfId="39512" xr:uid="{00000000-0005-0000-0000-0000719A0000}"/>
    <cellStyle name="计算" xfId="39513" xr:uid="{00000000-0005-0000-0000-0000729A0000}"/>
    <cellStyle name="输入" xfId="39514" xr:uid="{00000000-0005-0000-0000-0000739A0000}"/>
    <cellStyle name="输出" xfId="39515" xr:uid="{00000000-0005-0000-0000-0000749A0000}"/>
    <cellStyle name="适中" xfId="39516" xr:uid="{00000000-0005-0000-0000-0000759A0000}"/>
    <cellStyle name="链接单元格" xfId="39517" xr:uid="{00000000-0005-0000-0000-0000769A0000}"/>
  </cellStyles>
  <dxfs count="57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0000"/>
      </font>
      <fill>
        <patternFill patternType="solid">
          <bgColor rgb="FF92D050"/>
        </patternFill>
      </fill>
    </dxf>
    <dxf>
      <fill>
        <patternFill patternType="solid">
          <bgColor rgb="FFA9D08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lor auto="1"/>
      </font>
      <fill>
        <patternFill>
          <bgColor theme="5" tint="0.79998168889431442"/>
        </patternFill>
      </fill>
    </dxf>
    <dxf>
      <font>
        <b val="0"/>
        <i val="0"/>
        <color auto="1"/>
      </font>
      <fill>
        <patternFill>
          <bgColor theme="3" tint="0.39994506668294322"/>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theme="5" tint="0.79998168889431442"/>
        </patternFill>
      </fill>
    </dxf>
    <dxf>
      <font>
        <b val="0"/>
        <i val="0"/>
        <color auto="1"/>
      </font>
      <fill>
        <patternFill>
          <bgColor rgb="FF0070C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lor auto="1"/>
      </font>
      <fill>
        <patternFill>
          <bgColor theme="5" tint="0.79998168889431442"/>
        </patternFill>
      </fill>
    </dxf>
    <dxf>
      <font>
        <b val="0"/>
        <i val="0"/>
        <color auto="1"/>
      </font>
      <fill>
        <patternFill>
          <bgColor theme="3" tint="0.39994506668294322"/>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color rgb="FF000000"/>
      </font>
      <fill>
        <patternFill patternType="solid">
          <bgColor rgb="FF92D050"/>
        </patternFill>
      </fill>
    </dxf>
    <dxf>
      <fill>
        <patternFill patternType="solid">
          <bgColor rgb="FFA9D08E"/>
        </patternFill>
      </fill>
    </dxf>
    <dxf>
      <font>
        <b val="0"/>
        <i val="0"/>
        <color auto="1"/>
      </font>
      <fill>
        <patternFill>
          <bgColor theme="5" tint="0.79998168889431442"/>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b val="0"/>
        <i val="0"/>
        <color auto="1"/>
      </font>
      <fill>
        <patternFill>
          <bgColor rgb="FF0070C0"/>
        </patternFill>
      </fill>
    </dxf>
    <dxf>
      <font>
        <b val="0"/>
        <i val="0"/>
        <color auto="1"/>
      </font>
      <fill>
        <patternFill>
          <bgColor rgb="FF92D050"/>
        </patternFill>
      </fill>
    </dxf>
    <dxf>
      <font>
        <b val="0"/>
        <i val="0"/>
        <color auto="1"/>
      </font>
      <fill>
        <patternFill>
          <bgColor rgb="FF92D050"/>
        </patternFill>
      </fill>
    </dxf>
    <dxf>
      <font>
        <b val="0"/>
        <i val="0"/>
      </font>
      <fill>
        <patternFill>
          <bgColor rgb="FF92D050"/>
        </patternFill>
      </fill>
    </dxf>
    <dxf>
      <fill>
        <patternFill>
          <bgColor rgb="FF92D050"/>
        </patternFill>
      </fill>
    </dxf>
    <dxf>
      <font>
        <b val="0"/>
        <i val="0"/>
        <color auto="1"/>
      </font>
      <fill>
        <patternFill>
          <bgColor rgb="FF92D050"/>
        </patternFill>
      </fill>
    </dxf>
    <dxf>
      <font>
        <color auto="1"/>
      </font>
      <fill>
        <patternFill patternType="solid">
          <bgColor rgb="FFFADDCA"/>
        </patternFill>
      </fill>
    </dxf>
    <dxf>
      <font>
        <b val="0"/>
        <i val="0"/>
        <color auto="1"/>
      </font>
      <fill>
        <patternFill>
          <bgColor theme="3"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rgb="FF92D050"/>
        </patternFill>
      </fill>
    </dxf>
    <dxf>
      <fill>
        <patternFill>
          <bgColor rgb="FF00B0F0"/>
        </patternFill>
      </fill>
    </dxf>
    <dxf>
      <fill>
        <patternFill>
          <bgColor rgb="FF92D050"/>
        </patternFill>
      </fill>
    </dxf>
    <dxf>
      <fill>
        <patternFill>
          <bgColor rgb="FF00B0F0"/>
        </patternFill>
      </fill>
    </dxf>
    <dxf>
      <fill>
        <patternFill>
          <bgColor rgb="FF92D050"/>
        </patternFill>
      </fill>
    </dxf>
    <dxf>
      <fill>
        <patternFill>
          <bgColor rgb="FF00B0F0"/>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80" formatCode="0.000%"/>
    </dxf>
    <dxf>
      <numFmt numFmtId="175" formatCode="_(&quot;$&quot;\ * #,##0_);_(&quot;$&quot;\ * \(#,##0\);_(&quot;$&quot;\ * &quot;-&quot;??_);_(@_)"/>
    </dxf>
    <dxf>
      <numFmt numFmtId="175" formatCode="_(&quot;$&quot;\ * #,##0_);_(&quot;$&quot;\ * \(#,##0\);_(&quot;$&quot;\ * &quot;-&quot;??_);_(@_)"/>
    </dxf>
    <dxf>
      <numFmt numFmtId="175" formatCode="_(&quot;$&quot;\ * #,##0_);_(&quot;$&quot;\ * \(#,##0\);_(&quot;$&quot;\ * &quot;-&quot;??_);_(@_)"/>
    </dxf>
    <dxf>
      <numFmt numFmtId="175" formatCode="_(&quot;$&quot;\ * #,##0_);_(&quot;$&quot;\ * \(#,##0\);_(&quot;$&quot;\ * &quot;-&quot;??_);_(@_)"/>
    </dxf>
    <dxf>
      <numFmt numFmtId="175" formatCode="_(&quot;$&quot;\ * #,##0_);_(&quot;$&quot;\ * \(#,##0\);_(&quot;$&quot;\ * &quot;-&quot;??_);_(@_)"/>
    </dxf>
    <dxf>
      <numFmt numFmtId="175" formatCode="_(&quot;$&quot;\ * #,##0_);_(&quot;$&quot;\ * \(#,##0\);_(&quot;$&quot;\ * &quot;-&quot;??_);_(@_)"/>
    </dxf>
    <dxf>
      <numFmt numFmtId="175" formatCode="_(&quot;$&quot;\ * #,##0_);_(&quot;$&quot;\ * \(#,##0\);_(&quot;$&quot;\ * &quot;-&quot;??_);_(@_)"/>
    </dxf>
    <dxf>
      <numFmt numFmtId="175" formatCode="_(&quot;$&quot;\ * #,##0_);_(&quot;$&quot;\ * \(#,##0\);_(&quot;$&quot;\ * &quot;-&quot;??_);_(@_)"/>
    </dxf>
    <dxf>
      <numFmt numFmtId="175" formatCode="_(&quot;$&quot;\ * #,##0_);_(&quot;$&quot;\ * \(#,##0\);_(&quot;$&quot;\ * &quot;-&quot;??_);_(@_)"/>
    </dxf>
    <dxf>
      <numFmt numFmtId="175" formatCode="_(&quot;$&quot;\ * #,##0_);_(&quot;$&quot;\ * \(#,##0\);_(&quot;$&quot;\ * &quot;-&quot;??_);_(@_)"/>
    </dxf>
    <dxf>
      <numFmt numFmtId="182" formatCode="_-[$$-240A]\ * #,##0_-;\-[$$-240A]\ * #,##0_-;_-[$$-240A]\ * &quot;-&quot;??_-;_-@_-"/>
    </dxf>
  </dxfs>
  <tableStyles count="0" defaultTableStyle="TableStyleMedium2" defaultPivotStyle="PivotStyleLight16"/>
  <colors>
    <mruColors>
      <color rgb="FFCCFF66"/>
      <color rgb="FF00CC99"/>
      <color rgb="FF93F50A"/>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externalLink" Target="externalLinks/externalLink11.xml"/><Relationship Id="rId39" Type="http://schemas.openxmlformats.org/officeDocument/2006/relationships/externalLink" Target="externalLinks/externalLink24.xml"/><Relationship Id="rId21" Type="http://schemas.openxmlformats.org/officeDocument/2006/relationships/externalLink" Target="externalLinks/externalLink6.xml"/><Relationship Id="rId34" Type="http://schemas.openxmlformats.org/officeDocument/2006/relationships/externalLink" Target="externalLinks/externalLink19.xml"/><Relationship Id="rId42" Type="http://schemas.openxmlformats.org/officeDocument/2006/relationships/pivotCacheDefinition" Target="pivotCache/pivotCacheDefinition3.xml"/><Relationship Id="rId47" Type="http://schemas.openxmlformats.org/officeDocument/2006/relationships/pivotCacheDefinition" Target="pivotCache/pivotCacheDefinition8.xml"/><Relationship Id="rId50" Type="http://schemas.openxmlformats.org/officeDocument/2006/relationships/pivotCacheDefinition" Target="pivotCache/pivotCacheDefinition11.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1.xml"/><Relationship Id="rId29" Type="http://schemas.openxmlformats.org/officeDocument/2006/relationships/externalLink" Target="externalLinks/externalLink14.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40" Type="http://schemas.openxmlformats.org/officeDocument/2006/relationships/pivotCacheDefinition" Target="pivotCache/pivotCacheDefinition1.xml"/><Relationship Id="rId45" Type="http://schemas.openxmlformats.org/officeDocument/2006/relationships/pivotCacheDefinition" Target="pivotCache/pivotCacheDefinition6.xml"/><Relationship Id="rId53"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43" Type="http://schemas.openxmlformats.org/officeDocument/2006/relationships/pivotCacheDefinition" Target="pivotCache/pivotCacheDefinition4.xml"/><Relationship Id="rId48" Type="http://schemas.openxmlformats.org/officeDocument/2006/relationships/pivotCacheDefinition" Target="pivotCache/pivotCacheDefinition9.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pivotCacheDefinition" Target="pivotCache/pivotCacheDefinition7.xml"/><Relationship Id="rId20" Type="http://schemas.openxmlformats.org/officeDocument/2006/relationships/externalLink" Target="externalLinks/externalLink5.xml"/><Relationship Id="rId41" Type="http://schemas.openxmlformats.org/officeDocument/2006/relationships/pivotCacheDefinition" Target="pivotCache/pivotCacheDefinition2.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pivotCacheDefinition" Target="pivotCache/pivotCacheDefinition10.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pivotCacheDefinition" Target="pivotCache/pivotCacheDefinition5.xml"/><Relationship Id="rId5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11</xdr:col>
      <xdr:colOff>20955</xdr:colOff>
      <xdr:row>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2E8932EF-7FC5-4671-AA71-DFC4CA522CA3}"/>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20955</xdr:colOff>
      <xdr:row>0</xdr:row>
      <xdr:rowOff>76200</xdr:rowOff>
    </xdr:to>
    <xdr:pic>
      <xdr:nvPicPr>
        <xdr:cNvPr id="3" name="Picture 3">
          <a:extLst>
            <a:ext uri="{FF2B5EF4-FFF2-40B4-BE49-F238E27FC236}">
              <a16:creationId xmlns:a16="http://schemas.microsoft.com/office/drawing/2014/main" id="{DE010A1D-3FBE-4EB8-9EB0-D81DD9AC4D8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4" name="Picture 4">
          <a:extLst>
            <a:ext uri="{FF2B5EF4-FFF2-40B4-BE49-F238E27FC236}">
              <a16:creationId xmlns:a16="http://schemas.microsoft.com/office/drawing/2014/main" id="{F43B3D91-67C7-466A-B3A5-2BBCD86AEE1B}"/>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5" name="ComboBox1">
          <a:extLst>
            <a:ext uri="{FF2B5EF4-FFF2-40B4-BE49-F238E27FC236}">
              <a16:creationId xmlns:a16="http://schemas.microsoft.com/office/drawing/2014/main" id="{22CD0B88-05E6-4411-A38D-27F478071909}"/>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9E2D981A-28DB-412E-AEB2-4FC043EAE79B}"/>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752475</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CA4BDA54-8EA4-41FC-AA6F-029632A98159}"/>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752475</xdr:colOff>
      <xdr:row>0</xdr:row>
      <xdr:rowOff>76200</xdr:rowOff>
    </xdr:to>
    <xdr:pic>
      <xdr:nvPicPr>
        <xdr:cNvPr id="8" name="Picture 3">
          <a:extLst>
            <a:ext uri="{FF2B5EF4-FFF2-40B4-BE49-F238E27FC236}">
              <a16:creationId xmlns:a16="http://schemas.microsoft.com/office/drawing/2014/main" id="{ED7D769B-284A-4536-A646-FD64147C99A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9" name="Picture 4">
          <a:extLst>
            <a:ext uri="{FF2B5EF4-FFF2-40B4-BE49-F238E27FC236}">
              <a16:creationId xmlns:a16="http://schemas.microsoft.com/office/drawing/2014/main" id="{4DDD74BA-ECE7-4C55-B579-FA792F1D557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10" name="ComboBox1">
          <a:extLst>
            <a:ext uri="{FF2B5EF4-FFF2-40B4-BE49-F238E27FC236}">
              <a16:creationId xmlns:a16="http://schemas.microsoft.com/office/drawing/2014/main" id="{963407DB-8773-4D5C-B3C9-638D9459EF47}"/>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67F6629D-503B-4F4B-90D1-A7E0B5E31A2C}"/>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E009EC62-CFFB-4204-B982-3A248C0954ED}"/>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1C337E75-B6D7-42CC-A5DE-2E81F17F8351}"/>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1FE1A697-1617-41D4-85F0-0A2519F6A13F}"/>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5" name="ComboBox1" hidden="1">
          <a:extLst>
            <a:ext uri="{63B3BB69-23CF-44E3-9099-C40C66FF867C}">
              <a14:compatExt xmlns:a14="http://schemas.microsoft.com/office/drawing/2010/main" spid="_x0000_s1028"/>
            </a:ext>
            <a:ext uri="{FF2B5EF4-FFF2-40B4-BE49-F238E27FC236}">
              <a16:creationId xmlns:a16="http://schemas.microsoft.com/office/drawing/2014/main" id="{F0F3BA49-AE23-452A-869D-FB9D08AED468}"/>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D51F1779-505A-483D-A7D8-733CF32CF19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304800</xdr:colOff>
      <xdr:row>0</xdr:row>
      <xdr:rowOff>781756</xdr:rowOff>
    </xdr:to>
    <xdr:sp macro="" textlink="">
      <xdr:nvSpPr>
        <xdr:cNvPr id="2" name="AutoShape 1" descr="image.png">
          <a:extLst>
            <a:ext uri="{FF2B5EF4-FFF2-40B4-BE49-F238E27FC236}">
              <a16:creationId xmlns:a16="http://schemas.microsoft.com/office/drawing/2014/main" id="{D4D1CFC1-A09D-4892-BB07-1911919EAD6B}"/>
            </a:ext>
          </a:extLst>
        </xdr:cNvPr>
        <xdr:cNvSpPr>
          <a:spLocks noChangeAspect="1" noChangeArrowheads="1"/>
        </xdr:cNvSpPr>
      </xdr:nvSpPr>
      <xdr:spPr bwMode="auto">
        <a:xfrm>
          <a:off x="11658600" y="182880"/>
          <a:ext cx="304800" cy="7684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0</xdr:row>
      <xdr:rowOff>0</xdr:rowOff>
    </xdr:from>
    <xdr:to>
      <xdr:col>11</xdr:col>
      <xdr:colOff>17145</xdr:colOff>
      <xdr:row>0</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7C78C11D-5204-4B5C-A10E-469FB756F7D5}"/>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17145</xdr:colOff>
      <xdr:row>0</xdr:row>
      <xdr:rowOff>76200</xdr:rowOff>
    </xdr:to>
    <xdr:pic>
      <xdr:nvPicPr>
        <xdr:cNvPr id="4" name="Picture 3">
          <a:extLst>
            <a:ext uri="{FF2B5EF4-FFF2-40B4-BE49-F238E27FC236}">
              <a16:creationId xmlns:a16="http://schemas.microsoft.com/office/drawing/2014/main" id="{FB22B240-6453-47F9-B55B-14BD6E97DFE5}"/>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5" name="Picture 4">
          <a:extLst>
            <a:ext uri="{FF2B5EF4-FFF2-40B4-BE49-F238E27FC236}">
              <a16:creationId xmlns:a16="http://schemas.microsoft.com/office/drawing/2014/main" id="{C4D06E20-8230-4023-A39C-53B6E9A2672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6" name="ComboBox1">
          <a:extLst>
            <a:ext uri="{FF2B5EF4-FFF2-40B4-BE49-F238E27FC236}">
              <a16:creationId xmlns:a16="http://schemas.microsoft.com/office/drawing/2014/main" id="{96FA84BA-5C56-4E7E-9A88-10F2199156ED}"/>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178232DB-13E5-491F-BC70-5DB74FE96973}"/>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8023DBC4-A126-461F-A18F-C765C3DDB2A2}"/>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pic>
      <xdr:nvPicPr>
        <xdr:cNvPr id="10" name="Picture 3">
          <a:extLst>
            <a:ext uri="{FF2B5EF4-FFF2-40B4-BE49-F238E27FC236}">
              <a16:creationId xmlns:a16="http://schemas.microsoft.com/office/drawing/2014/main" id="{B6AEB2A6-E530-477B-A43F-4E878D2186B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11" name="Picture 4">
          <a:extLst>
            <a:ext uri="{FF2B5EF4-FFF2-40B4-BE49-F238E27FC236}">
              <a16:creationId xmlns:a16="http://schemas.microsoft.com/office/drawing/2014/main" id="{DA0B6BF2-F4F9-4FFB-BF11-506C66F081B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12" name="ComboBox1">
          <a:extLst>
            <a:ext uri="{FF2B5EF4-FFF2-40B4-BE49-F238E27FC236}">
              <a16:creationId xmlns:a16="http://schemas.microsoft.com/office/drawing/2014/main" id="{C5E9876F-4A4A-4790-8084-03C911090E7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BC24EDE1-1781-40CF-B34F-90871C3CF61F}"/>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F4051A49-4857-47C8-878A-47EA3EE57128}"/>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5" name="ComboBox1" hidden="1">
          <a:extLst>
            <a:ext uri="{63B3BB69-23CF-44E3-9099-C40C66FF867C}">
              <a14:compatExt xmlns:a14="http://schemas.microsoft.com/office/drawing/2010/main" spid="_x0000_s1028"/>
            </a:ext>
            <a:ext uri="{FF2B5EF4-FFF2-40B4-BE49-F238E27FC236}">
              <a16:creationId xmlns:a16="http://schemas.microsoft.com/office/drawing/2014/main" id="{DE086B0D-B669-4B5E-9BBF-46EA92AB671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ADE25AB4-2CA7-4FE9-8395-1F72107765F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7" name="ComboBox1" hidden="1">
          <a:extLst>
            <a:ext uri="{63B3BB69-23CF-44E3-9099-C40C66FF867C}">
              <a14:compatExt xmlns:a14="http://schemas.microsoft.com/office/drawing/2010/main" spid="_x0000_s1028"/>
            </a:ext>
            <a:ext uri="{FF2B5EF4-FFF2-40B4-BE49-F238E27FC236}">
              <a16:creationId xmlns:a16="http://schemas.microsoft.com/office/drawing/2014/main" id="{3A4F5F2B-BC37-46A6-80AF-93BC86204E74}"/>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8" name="ComboBox1" hidden="1">
          <a:extLst>
            <a:ext uri="{63B3BB69-23CF-44E3-9099-C40C66FF867C}">
              <a14:compatExt xmlns:a14="http://schemas.microsoft.com/office/drawing/2010/main" spid="_x0000_s1028"/>
            </a:ext>
            <a:ext uri="{FF2B5EF4-FFF2-40B4-BE49-F238E27FC236}">
              <a16:creationId xmlns:a16="http://schemas.microsoft.com/office/drawing/2014/main" id="{3ADD03E8-C73B-4478-BF9A-7B8E7220ED96}"/>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19</xdr:col>
      <xdr:colOff>752475</xdr:colOff>
      <xdr:row>0</xdr:row>
      <xdr:rowOff>0</xdr:rowOff>
    </xdr:from>
    <xdr:to>
      <xdr:col>19</xdr:col>
      <xdr:colOff>752475</xdr:colOff>
      <xdr:row>0</xdr:row>
      <xdr:rowOff>76200</xdr:rowOff>
    </xdr:to>
    <xdr:sp macro="" textlink="">
      <xdr:nvSpPr>
        <xdr:cNvPr id="19" name="ComboBox1" hidden="1">
          <a:extLst>
            <a:ext uri="{63B3BB69-23CF-44E3-9099-C40C66FF867C}">
              <a14:compatExt xmlns:a14="http://schemas.microsoft.com/office/drawing/2010/main" spid="_x0000_s1028"/>
            </a:ext>
            <a:ext uri="{FF2B5EF4-FFF2-40B4-BE49-F238E27FC236}">
              <a16:creationId xmlns:a16="http://schemas.microsoft.com/office/drawing/2014/main" id="{4292DD3A-1206-4312-9B9A-4500E1A2BFCB}"/>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19</xdr:col>
      <xdr:colOff>752475</xdr:colOff>
      <xdr:row>0</xdr:row>
      <xdr:rowOff>0</xdr:rowOff>
    </xdr:from>
    <xdr:to>
      <xdr:col>19</xdr:col>
      <xdr:colOff>752475</xdr:colOff>
      <xdr:row>0</xdr:row>
      <xdr:rowOff>76200</xdr:rowOff>
    </xdr:to>
    <xdr:pic>
      <xdr:nvPicPr>
        <xdr:cNvPr id="20" name="Picture 3">
          <a:extLst>
            <a:ext uri="{FF2B5EF4-FFF2-40B4-BE49-F238E27FC236}">
              <a16:creationId xmlns:a16="http://schemas.microsoft.com/office/drawing/2014/main" id="{308F6B6E-13E9-4EEE-A410-8B225587CA93}"/>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sp macro="" textlink="">
      <xdr:nvSpPr>
        <xdr:cNvPr id="23" name="ComboBox1" hidden="1">
          <a:extLst>
            <a:ext uri="{63B3BB69-23CF-44E3-9099-C40C66FF867C}">
              <a14:compatExt xmlns:a14="http://schemas.microsoft.com/office/drawing/2010/main" spid="_x0000_s1028"/>
            </a:ext>
            <a:ext uri="{FF2B5EF4-FFF2-40B4-BE49-F238E27FC236}">
              <a16:creationId xmlns:a16="http://schemas.microsoft.com/office/drawing/2014/main" id="{2C4AC8F9-F327-437C-9D4C-03AAFC7AA0D7}"/>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304800</xdr:colOff>
      <xdr:row>0</xdr:row>
      <xdr:rowOff>781756</xdr:rowOff>
    </xdr:to>
    <xdr:sp macro="" textlink="">
      <xdr:nvSpPr>
        <xdr:cNvPr id="2" name="AutoShape 1" descr="image.png">
          <a:extLst>
            <a:ext uri="{FF2B5EF4-FFF2-40B4-BE49-F238E27FC236}">
              <a16:creationId xmlns:a16="http://schemas.microsoft.com/office/drawing/2014/main" id="{58A54B77-C104-44FD-9B6B-D25805430D3B}"/>
            </a:ext>
          </a:extLst>
        </xdr:cNvPr>
        <xdr:cNvSpPr>
          <a:spLocks noChangeAspect="1" noChangeArrowheads="1"/>
        </xdr:cNvSpPr>
      </xdr:nvSpPr>
      <xdr:spPr bwMode="auto">
        <a:xfrm>
          <a:off x="11658600" y="182880"/>
          <a:ext cx="304800" cy="7684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0</xdr:row>
      <xdr:rowOff>0</xdr:rowOff>
    </xdr:from>
    <xdr:to>
      <xdr:col>11</xdr:col>
      <xdr:colOff>20955</xdr:colOff>
      <xdr:row>0</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43C6FFBA-986C-40B1-AE0E-D542E6E00A85}"/>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20955</xdr:colOff>
      <xdr:row>0</xdr:row>
      <xdr:rowOff>76200</xdr:rowOff>
    </xdr:to>
    <xdr:pic>
      <xdr:nvPicPr>
        <xdr:cNvPr id="4" name="Picture 3">
          <a:extLst>
            <a:ext uri="{FF2B5EF4-FFF2-40B4-BE49-F238E27FC236}">
              <a16:creationId xmlns:a16="http://schemas.microsoft.com/office/drawing/2014/main" id="{A68C57FC-BA0A-491A-9B64-4D84398C1FA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5" name="Picture 4">
          <a:extLst>
            <a:ext uri="{FF2B5EF4-FFF2-40B4-BE49-F238E27FC236}">
              <a16:creationId xmlns:a16="http://schemas.microsoft.com/office/drawing/2014/main" id="{CEC2D2B7-2E0C-46B8-8ADA-D130613E5AE9}"/>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6" name="ComboBox1">
          <a:extLst>
            <a:ext uri="{FF2B5EF4-FFF2-40B4-BE49-F238E27FC236}">
              <a16:creationId xmlns:a16="http://schemas.microsoft.com/office/drawing/2014/main" id="{33AB5D1E-990F-41E2-86DC-17FBEBCA554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1E25558F-A586-4C0A-9C37-F3597CE9D36A}"/>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10</xdr:col>
      <xdr:colOff>0</xdr:colOff>
      <xdr:row>0</xdr:row>
      <xdr:rowOff>0</xdr:rowOff>
    </xdr:from>
    <xdr:ext cx="304800" cy="772443"/>
    <xdr:sp macro="" textlink="">
      <xdr:nvSpPr>
        <xdr:cNvPr id="8" name="AutoShape 1" descr="image.png">
          <a:extLst>
            <a:ext uri="{FF2B5EF4-FFF2-40B4-BE49-F238E27FC236}">
              <a16:creationId xmlns:a16="http://schemas.microsoft.com/office/drawing/2014/main" id="{C50BED73-3792-4893-B98D-6B83B832EA58}"/>
            </a:ext>
          </a:extLst>
        </xdr:cNvPr>
        <xdr:cNvSpPr>
          <a:spLocks noChangeAspect="1" noChangeArrowheads="1"/>
        </xdr:cNvSpPr>
      </xdr:nvSpPr>
      <xdr:spPr bwMode="auto">
        <a:xfrm>
          <a:off x="13228320" y="182880"/>
          <a:ext cx="304800" cy="7724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13</xdr:col>
      <xdr:colOff>752475</xdr:colOff>
      <xdr:row>0</xdr:row>
      <xdr:rowOff>0</xdr:rowOff>
    </xdr:from>
    <xdr:to>
      <xdr:col>13</xdr:col>
      <xdr:colOff>752475</xdr:colOff>
      <xdr:row>0</xdr:row>
      <xdr:rowOff>76200</xdr:rowOff>
    </xdr:to>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A37E3186-6FAE-4DF1-B37C-716C212A05E9}"/>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752475</xdr:colOff>
      <xdr:row>0</xdr:row>
      <xdr:rowOff>76200</xdr:rowOff>
    </xdr:to>
    <xdr:pic>
      <xdr:nvPicPr>
        <xdr:cNvPr id="10" name="Picture 3">
          <a:extLst>
            <a:ext uri="{FF2B5EF4-FFF2-40B4-BE49-F238E27FC236}">
              <a16:creationId xmlns:a16="http://schemas.microsoft.com/office/drawing/2014/main" id="{B4141510-CB3B-4060-AD8E-AA3A351394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11" name="Picture 4">
          <a:extLst>
            <a:ext uri="{FF2B5EF4-FFF2-40B4-BE49-F238E27FC236}">
              <a16:creationId xmlns:a16="http://schemas.microsoft.com/office/drawing/2014/main" id="{441E26BA-E864-4467-8BAD-0BEB952E291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12" name="ComboBox1">
          <a:extLst>
            <a:ext uri="{FF2B5EF4-FFF2-40B4-BE49-F238E27FC236}">
              <a16:creationId xmlns:a16="http://schemas.microsoft.com/office/drawing/2014/main" id="{91B69EB8-0E7D-435D-812F-A3584CD63693}"/>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107A5FFF-88E5-4E3D-A118-393C6A2C50A7}"/>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C00F5DA8-C58F-40D6-8036-08751365A96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5" name="ComboBox1" hidden="1">
          <a:extLst>
            <a:ext uri="{63B3BB69-23CF-44E3-9099-C40C66FF867C}">
              <a14:compatExt xmlns:a14="http://schemas.microsoft.com/office/drawing/2010/main" spid="_x0000_s1028"/>
            </a:ext>
            <a:ext uri="{FF2B5EF4-FFF2-40B4-BE49-F238E27FC236}">
              <a16:creationId xmlns:a16="http://schemas.microsoft.com/office/drawing/2014/main" id="{7B9A1B1D-BF8C-48DB-A89A-2567C584A694}"/>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6CF5B392-E56C-46FC-BB87-9070D3F97835}"/>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7" name="ComboBox1" hidden="1">
          <a:extLst>
            <a:ext uri="{63B3BB69-23CF-44E3-9099-C40C66FF867C}">
              <a14:compatExt xmlns:a14="http://schemas.microsoft.com/office/drawing/2010/main" spid="_x0000_s1028"/>
            </a:ext>
            <a:ext uri="{FF2B5EF4-FFF2-40B4-BE49-F238E27FC236}">
              <a16:creationId xmlns:a16="http://schemas.microsoft.com/office/drawing/2014/main" id="{1158C72A-ABFD-42B3-A092-9E93F2688E41}"/>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8" name="ComboBox1" hidden="1">
          <a:extLst>
            <a:ext uri="{63B3BB69-23CF-44E3-9099-C40C66FF867C}">
              <a14:compatExt xmlns:a14="http://schemas.microsoft.com/office/drawing/2010/main" spid="_x0000_s1028"/>
            </a:ext>
            <a:ext uri="{FF2B5EF4-FFF2-40B4-BE49-F238E27FC236}">
              <a16:creationId xmlns:a16="http://schemas.microsoft.com/office/drawing/2014/main" id="{C37815F2-4226-42B0-9776-FB80217ED77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19</xdr:col>
      <xdr:colOff>752475</xdr:colOff>
      <xdr:row>0</xdr:row>
      <xdr:rowOff>0</xdr:rowOff>
    </xdr:from>
    <xdr:to>
      <xdr:col>19</xdr:col>
      <xdr:colOff>754380</xdr:colOff>
      <xdr:row>0</xdr:row>
      <xdr:rowOff>76200</xdr:rowOff>
    </xdr:to>
    <xdr:sp macro="" textlink="">
      <xdr:nvSpPr>
        <xdr:cNvPr id="29" name="ComboBox1" hidden="1">
          <a:extLst>
            <a:ext uri="{63B3BB69-23CF-44E3-9099-C40C66FF867C}">
              <a14:compatExt xmlns:a14="http://schemas.microsoft.com/office/drawing/2010/main" spid="_x0000_s1028"/>
            </a:ext>
            <a:ext uri="{FF2B5EF4-FFF2-40B4-BE49-F238E27FC236}">
              <a16:creationId xmlns:a16="http://schemas.microsoft.com/office/drawing/2014/main" id="{5DB34776-FC10-475E-A9F5-0425C0B06F93}"/>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19</xdr:col>
      <xdr:colOff>752475</xdr:colOff>
      <xdr:row>0</xdr:row>
      <xdr:rowOff>0</xdr:rowOff>
    </xdr:from>
    <xdr:to>
      <xdr:col>19</xdr:col>
      <xdr:colOff>754380</xdr:colOff>
      <xdr:row>0</xdr:row>
      <xdr:rowOff>76200</xdr:rowOff>
    </xdr:to>
    <xdr:pic>
      <xdr:nvPicPr>
        <xdr:cNvPr id="30" name="Picture 3">
          <a:extLst>
            <a:ext uri="{FF2B5EF4-FFF2-40B4-BE49-F238E27FC236}">
              <a16:creationId xmlns:a16="http://schemas.microsoft.com/office/drawing/2014/main" id="{EEF9AE03-ECEC-40A4-B698-C6F77D882B2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754380</xdr:colOff>
      <xdr:row>0</xdr:row>
      <xdr:rowOff>76200</xdr:rowOff>
    </xdr:to>
    <xdr:pic>
      <xdr:nvPicPr>
        <xdr:cNvPr id="31" name="Picture 4">
          <a:extLst>
            <a:ext uri="{FF2B5EF4-FFF2-40B4-BE49-F238E27FC236}">
              <a16:creationId xmlns:a16="http://schemas.microsoft.com/office/drawing/2014/main" id="{D0D9449F-4383-49B4-BA95-AF8B5DB3C02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754380</xdr:colOff>
      <xdr:row>0</xdr:row>
      <xdr:rowOff>76200</xdr:rowOff>
    </xdr:to>
    <xdr:pic>
      <xdr:nvPicPr>
        <xdr:cNvPr id="32" name="ComboBox1">
          <a:extLst>
            <a:ext uri="{FF2B5EF4-FFF2-40B4-BE49-F238E27FC236}">
              <a16:creationId xmlns:a16="http://schemas.microsoft.com/office/drawing/2014/main" id="{DE9481BF-96FE-43B5-B9D4-04CE16258C07}"/>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754380</xdr:colOff>
      <xdr:row>0</xdr:row>
      <xdr:rowOff>76200</xdr:rowOff>
    </xdr:to>
    <xdr:sp macro="" textlink="">
      <xdr:nvSpPr>
        <xdr:cNvPr id="33" name="ComboBox1" hidden="1">
          <a:extLst>
            <a:ext uri="{63B3BB69-23CF-44E3-9099-C40C66FF867C}">
              <a14:compatExt xmlns:a14="http://schemas.microsoft.com/office/drawing/2010/main" spid="_x0000_s1028"/>
            </a:ext>
            <a:ext uri="{FF2B5EF4-FFF2-40B4-BE49-F238E27FC236}">
              <a16:creationId xmlns:a16="http://schemas.microsoft.com/office/drawing/2014/main" id="{48A9C1BC-3BFC-4DAF-99FB-658555536613}"/>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0</xdr:colOff>
      <xdr:row>0</xdr:row>
      <xdr:rowOff>0</xdr:rowOff>
    </xdr:from>
    <xdr:to>
      <xdr:col>12</xdr:col>
      <xdr:colOff>304800</xdr:colOff>
      <xdr:row>0</xdr:row>
      <xdr:rowOff>440761</xdr:rowOff>
    </xdr:to>
    <xdr:sp macro="" textlink="">
      <xdr:nvSpPr>
        <xdr:cNvPr id="2" name="AutoShape 1" descr="image.png">
          <a:extLst>
            <a:ext uri="{FF2B5EF4-FFF2-40B4-BE49-F238E27FC236}">
              <a16:creationId xmlns:a16="http://schemas.microsoft.com/office/drawing/2014/main" id="{36FC22ED-D60C-4873-8BF6-0E277DD673F2}"/>
            </a:ext>
          </a:extLst>
        </xdr:cNvPr>
        <xdr:cNvSpPr>
          <a:spLocks noChangeAspect="1" noChangeArrowheads="1"/>
        </xdr:cNvSpPr>
      </xdr:nvSpPr>
      <xdr:spPr bwMode="auto">
        <a:xfrm>
          <a:off x="2377440" y="0"/>
          <a:ext cx="304800" cy="44647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752475</xdr:colOff>
      <xdr:row>0</xdr:row>
      <xdr:rowOff>0</xdr:rowOff>
    </xdr:from>
    <xdr:to>
      <xdr:col>14</xdr:col>
      <xdr:colOff>754380</xdr:colOff>
      <xdr:row>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C29B1594-1561-4BC8-BC44-AAD2B1288B7A}"/>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14</xdr:col>
      <xdr:colOff>752475</xdr:colOff>
      <xdr:row>0</xdr:row>
      <xdr:rowOff>0</xdr:rowOff>
    </xdr:from>
    <xdr:to>
      <xdr:col>14</xdr:col>
      <xdr:colOff>754380</xdr:colOff>
      <xdr:row>0</xdr:row>
      <xdr:rowOff>76200</xdr:rowOff>
    </xdr:to>
    <xdr:pic>
      <xdr:nvPicPr>
        <xdr:cNvPr id="3" name="Picture 3">
          <a:extLst>
            <a:ext uri="{FF2B5EF4-FFF2-40B4-BE49-F238E27FC236}">
              <a16:creationId xmlns:a16="http://schemas.microsoft.com/office/drawing/2014/main" id="{C9B441AE-6E9C-407A-85CA-E869EA0B2F32}"/>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14</xdr:col>
      <xdr:colOff>754380</xdr:colOff>
      <xdr:row>0</xdr:row>
      <xdr:rowOff>76200</xdr:rowOff>
    </xdr:to>
    <xdr:pic>
      <xdr:nvPicPr>
        <xdr:cNvPr id="4" name="Picture 4">
          <a:extLst>
            <a:ext uri="{FF2B5EF4-FFF2-40B4-BE49-F238E27FC236}">
              <a16:creationId xmlns:a16="http://schemas.microsoft.com/office/drawing/2014/main" id="{773E908E-D9BB-4516-BAD9-17E8558E2D71}"/>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14</xdr:col>
      <xdr:colOff>754380</xdr:colOff>
      <xdr:row>0</xdr:row>
      <xdr:rowOff>76200</xdr:rowOff>
    </xdr:to>
    <xdr:pic>
      <xdr:nvPicPr>
        <xdr:cNvPr id="5" name="ComboBox1">
          <a:extLst>
            <a:ext uri="{FF2B5EF4-FFF2-40B4-BE49-F238E27FC236}">
              <a16:creationId xmlns:a16="http://schemas.microsoft.com/office/drawing/2014/main" id="{B8D6202E-F816-4B8C-8A85-AD3D25BC4FDC}"/>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14</xdr:col>
      <xdr:colOff>754380</xdr:colOff>
      <xdr:row>0</xdr:row>
      <xdr:rowOff>76200</xdr:rowOff>
    </xdr:to>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271533EC-9988-49BE-A510-0E9921419383}"/>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14</xdr:col>
      <xdr:colOff>752475</xdr:colOff>
      <xdr:row>0</xdr:row>
      <xdr:rowOff>0</xdr:rowOff>
    </xdr:from>
    <xdr:ext cx="32385" cy="76200"/>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A82F36A4-665B-48DB-9BFA-2D517FFEAC52}"/>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8" name="ComboBox1" hidden="1">
          <a:extLst>
            <a:ext uri="{63B3BB69-23CF-44E3-9099-C40C66FF867C}">
              <a14:compatExt xmlns:a14="http://schemas.microsoft.com/office/drawing/2010/main" spid="_x0000_s1028"/>
            </a:ext>
            <a:ext uri="{FF2B5EF4-FFF2-40B4-BE49-F238E27FC236}">
              <a16:creationId xmlns:a16="http://schemas.microsoft.com/office/drawing/2014/main" id="{EEE77D2E-7E92-4866-96F7-E3FA2BC1519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3C47EE70-6739-46C6-8D18-3112C004D1FC}"/>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10" name="ComboBox1" hidden="1">
          <a:extLst>
            <a:ext uri="{63B3BB69-23CF-44E3-9099-C40C66FF867C}">
              <a14:compatExt xmlns:a14="http://schemas.microsoft.com/office/drawing/2010/main" spid="_x0000_s1028"/>
            </a:ext>
            <a:ext uri="{FF2B5EF4-FFF2-40B4-BE49-F238E27FC236}">
              <a16:creationId xmlns:a16="http://schemas.microsoft.com/office/drawing/2014/main" id="{9FFF1CA1-AB92-4DC7-8028-06F7C70C738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11</xdr:col>
      <xdr:colOff>17145</xdr:colOff>
      <xdr:row>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7A47ABDC-83FD-4F0D-8EEE-076ABA09FFDA}"/>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17145</xdr:colOff>
      <xdr:row>0</xdr:row>
      <xdr:rowOff>76200</xdr:rowOff>
    </xdr:to>
    <xdr:pic>
      <xdr:nvPicPr>
        <xdr:cNvPr id="3" name="Picture 3">
          <a:extLst>
            <a:ext uri="{FF2B5EF4-FFF2-40B4-BE49-F238E27FC236}">
              <a16:creationId xmlns:a16="http://schemas.microsoft.com/office/drawing/2014/main" id="{A0B169C0-FBA2-4F19-A3B9-C9EFEE8DFCF1}"/>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4" name="Picture 4">
          <a:extLst>
            <a:ext uri="{FF2B5EF4-FFF2-40B4-BE49-F238E27FC236}">
              <a16:creationId xmlns:a16="http://schemas.microsoft.com/office/drawing/2014/main" id="{ED0011CE-7B1F-4564-9CE6-6BCF290AB2CC}"/>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5" name="ComboBox1">
          <a:extLst>
            <a:ext uri="{FF2B5EF4-FFF2-40B4-BE49-F238E27FC236}">
              <a16:creationId xmlns:a16="http://schemas.microsoft.com/office/drawing/2014/main" id="{9DDBBC99-44BC-4F2A-ABC7-72994A3A36F2}"/>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6D73D036-27B8-42F9-8DA3-35C8B9DAB6A3}"/>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ED7D59F0-7B9F-4A2A-A884-FB1EEBA5B0F1}"/>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pic>
      <xdr:nvPicPr>
        <xdr:cNvPr id="8" name="Picture 3">
          <a:extLst>
            <a:ext uri="{FF2B5EF4-FFF2-40B4-BE49-F238E27FC236}">
              <a16:creationId xmlns:a16="http://schemas.microsoft.com/office/drawing/2014/main" id="{88E01D5D-05D9-46DF-9B8D-3D69FF49372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9" name="Picture 4">
          <a:extLst>
            <a:ext uri="{FF2B5EF4-FFF2-40B4-BE49-F238E27FC236}">
              <a16:creationId xmlns:a16="http://schemas.microsoft.com/office/drawing/2014/main" id="{A4AA717A-790A-4BF8-8583-4E56502CAA1B}"/>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10" name="ComboBox1">
          <a:extLst>
            <a:ext uri="{FF2B5EF4-FFF2-40B4-BE49-F238E27FC236}">
              <a16:creationId xmlns:a16="http://schemas.microsoft.com/office/drawing/2014/main" id="{8379748C-E79A-44C4-8CC4-E9BB80BBA76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A2D337FF-B030-49D3-B7F0-D98DC5B3CB97}"/>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BD998F21-1B25-4654-BDE4-2EEC511F91E5}"/>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593074E4-6D48-416C-B0E9-DF5794B39661}"/>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2D466648-D8D1-457C-ADFB-FD9513C665C1}"/>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5" name="ComboBox1" hidden="1">
          <a:extLst>
            <a:ext uri="{63B3BB69-23CF-44E3-9099-C40C66FF867C}">
              <a14:compatExt xmlns:a14="http://schemas.microsoft.com/office/drawing/2010/main" spid="_x0000_s1028"/>
            </a:ext>
            <a:ext uri="{FF2B5EF4-FFF2-40B4-BE49-F238E27FC236}">
              <a16:creationId xmlns:a16="http://schemas.microsoft.com/office/drawing/2014/main" id="{CCC5550C-079E-420B-AB8C-00CD389E332C}"/>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AD570287-B01C-4089-9910-8C194B09BD05}"/>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11</xdr:col>
      <xdr:colOff>17145</xdr:colOff>
      <xdr:row>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82A33E09-A4A9-40BB-9968-7851F13AF80B}"/>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17145</xdr:colOff>
      <xdr:row>0</xdr:row>
      <xdr:rowOff>76200</xdr:rowOff>
    </xdr:to>
    <xdr:pic>
      <xdr:nvPicPr>
        <xdr:cNvPr id="3" name="Picture 3">
          <a:extLst>
            <a:ext uri="{FF2B5EF4-FFF2-40B4-BE49-F238E27FC236}">
              <a16:creationId xmlns:a16="http://schemas.microsoft.com/office/drawing/2014/main" id="{14BB5541-562D-4DAE-A529-710739542669}"/>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4" name="Picture 4">
          <a:extLst>
            <a:ext uri="{FF2B5EF4-FFF2-40B4-BE49-F238E27FC236}">
              <a16:creationId xmlns:a16="http://schemas.microsoft.com/office/drawing/2014/main" id="{F95F3E0A-DC12-4A60-8013-DCAEEA0F9022}"/>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5" name="ComboBox1">
          <a:extLst>
            <a:ext uri="{FF2B5EF4-FFF2-40B4-BE49-F238E27FC236}">
              <a16:creationId xmlns:a16="http://schemas.microsoft.com/office/drawing/2014/main" id="{72B4E6FC-02EA-4DBE-91C6-95EEB37C70C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CAC08776-D089-44DB-9C7D-631420DCDB12}"/>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DFB35B7E-A8FE-4022-A3A3-6050CAC5BA41}"/>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pic>
      <xdr:nvPicPr>
        <xdr:cNvPr id="8" name="Picture 3">
          <a:extLst>
            <a:ext uri="{FF2B5EF4-FFF2-40B4-BE49-F238E27FC236}">
              <a16:creationId xmlns:a16="http://schemas.microsoft.com/office/drawing/2014/main" id="{941487CC-135C-47F0-8AB2-1E2AEF52D7F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9" name="Picture 4">
          <a:extLst>
            <a:ext uri="{FF2B5EF4-FFF2-40B4-BE49-F238E27FC236}">
              <a16:creationId xmlns:a16="http://schemas.microsoft.com/office/drawing/2014/main" id="{89ED121B-457B-462C-B9BD-6912BC987FD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10" name="ComboBox1">
          <a:extLst>
            <a:ext uri="{FF2B5EF4-FFF2-40B4-BE49-F238E27FC236}">
              <a16:creationId xmlns:a16="http://schemas.microsoft.com/office/drawing/2014/main" id="{9FE1D60B-02CB-4882-A909-56C7FE8C9055}"/>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8C630F4F-59C1-4918-85EA-E0A05FBCC6AC}"/>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23D0F394-34FD-4928-8B5D-7D8C304635A7}"/>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CB3C056C-9A4B-407A-A13B-25C4AEC55C1D}"/>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45B03A95-9BA0-40BA-96D4-13F20BD2F193}"/>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5" name="ComboBox1" hidden="1">
          <a:extLst>
            <a:ext uri="{63B3BB69-23CF-44E3-9099-C40C66FF867C}">
              <a14:compatExt xmlns:a14="http://schemas.microsoft.com/office/drawing/2010/main" spid="_x0000_s1028"/>
            </a:ext>
            <a:ext uri="{FF2B5EF4-FFF2-40B4-BE49-F238E27FC236}">
              <a16:creationId xmlns:a16="http://schemas.microsoft.com/office/drawing/2014/main" id="{56906C02-D9A8-4C8E-80C4-019DD4571A20}"/>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DAE2F3D2-141B-4D3A-A2F6-525028B1A993}"/>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11</xdr:col>
      <xdr:colOff>0</xdr:colOff>
      <xdr:row>0</xdr:row>
      <xdr:rowOff>0</xdr:rowOff>
    </xdr:from>
    <xdr:to>
      <xdr:col>11</xdr:col>
      <xdr:colOff>17145</xdr:colOff>
      <xdr:row>0</xdr:row>
      <xdr:rowOff>76200</xdr:rowOff>
    </xdr:to>
    <xdr:sp macro="" textlink="">
      <xdr:nvSpPr>
        <xdr:cNvPr id="17" name="ComboBox1" hidden="1">
          <a:extLst>
            <a:ext uri="{63B3BB69-23CF-44E3-9099-C40C66FF867C}">
              <a14:compatExt xmlns:a14="http://schemas.microsoft.com/office/drawing/2010/main" spid="_x0000_s1028"/>
            </a:ext>
            <a:ext uri="{FF2B5EF4-FFF2-40B4-BE49-F238E27FC236}">
              <a16:creationId xmlns:a16="http://schemas.microsoft.com/office/drawing/2014/main" id="{7A75D411-044E-4E28-81A5-4D6147AE3451}"/>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17145</xdr:colOff>
      <xdr:row>0</xdr:row>
      <xdr:rowOff>76200</xdr:rowOff>
    </xdr:to>
    <xdr:pic>
      <xdr:nvPicPr>
        <xdr:cNvPr id="18" name="Picture 3">
          <a:extLst>
            <a:ext uri="{FF2B5EF4-FFF2-40B4-BE49-F238E27FC236}">
              <a16:creationId xmlns:a16="http://schemas.microsoft.com/office/drawing/2014/main" id="{A2B68845-851F-4BA5-9D0D-39CB8E90549D}"/>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19" name="Picture 4">
          <a:extLst>
            <a:ext uri="{FF2B5EF4-FFF2-40B4-BE49-F238E27FC236}">
              <a16:creationId xmlns:a16="http://schemas.microsoft.com/office/drawing/2014/main" id="{18E4B4B9-C207-45FD-98D6-AECDC5AFF86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20" name="ComboBox1">
          <a:extLst>
            <a:ext uri="{FF2B5EF4-FFF2-40B4-BE49-F238E27FC236}">
              <a16:creationId xmlns:a16="http://schemas.microsoft.com/office/drawing/2014/main" id="{B3FD18B6-A57E-4788-80B4-58678D5C7EC3}"/>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sp macro="" textlink="">
      <xdr:nvSpPr>
        <xdr:cNvPr id="21" name="ComboBox1" hidden="1">
          <a:extLst>
            <a:ext uri="{63B3BB69-23CF-44E3-9099-C40C66FF867C}">
              <a14:compatExt xmlns:a14="http://schemas.microsoft.com/office/drawing/2010/main" spid="_x0000_s1028"/>
            </a:ext>
            <a:ext uri="{FF2B5EF4-FFF2-40B4-BE49-F238E27FC236}">
              <a16:creationId xmlns:a16="http://schemas.microsoft.com/office/drawing/2014/main" id="{5A51B267-929F-48BE-B00D-2C7BB1622C72}"/>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22" name="ComboBox1" hidden="1">
          <a:extLst>
            <a:ext uri="{63B3BB69-23CF-44E3-9099-C40C66FF867C}">
              <a14:compatExt xmlns:a14="http://schemas.microsoft.com/office/drawing/2010/main" spid="_x0000_s1028"/>
            </a:ext>
            <a:ext uri="{FF2B5EF4-FFF2-40B4-BE49-F238E27FC236}">
              <a16:creationId xmlns:a16="http://schemas.microsoft.com/office/drawing/2014/main" id="{6593B4F9-85B6-4883-BF53-C590FB00EB16}"/>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pic>
      <xdr:nvPicPr>
        <xdr:cNvPr id="23" name="Picture 3">
          <a:extLst>
            <a:ext uri="{FF2B5EF4-FFF2-40B4-BE49-F238E27FC236}">
              <a16:creationId xmlns:a16="http://schemas.microsoft.com/office/drawing/2014/main" id="{F66300BA-7976-4051-B298-5F23CF1F92E3}"/>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24" name="Picture 4">
          <a:extLst>
            <a:ext uri="{FF2B5EF4-FFF2-40B4-BE49-F238E27FC236}">
              <a16:creationId xmlns:a16="http://schemas.microsoft.com/office/drawing/2014/main" id="{F7B17168-4713-4D26-9E47-9F5C7B6D887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25" name="ComboBox1">
          <a:extLst>
            <a:ext uri="{FF2B5EF4-FFF2-40B4-BE49-F238E27FC236}">
              <a16:creationId xmlns:a16="http://schemas.microsoft.com/office/drawing/2014/main" id="{890833D0-C476-40BF-8DEE-239579DDF67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26" name="ComboBox1" hidden="1">
          <a:extLst>
            <a:ext uri="{63B3BB69-23CF-44E3-9099-C40C66FF867C}">
              <a14:compatExt xmlns:a14="http://schemas.microsoft.com/office/drawing/2010/main" spid="_x0000_s1028"/>
            </a:ext>
            <a:ext uri="{FF2B5EF4-FFF2-40B4-BE49-F238E27FC236}">
              <a16:creationId xmlns:a16="http://schemas.microsoft.com/office/drawing/2014/main" id="{ABEA2877-74F2-490F-A013-9D25C642565C}"/>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27" name="ComboBox1" hidden="1">
          <a:extLst>
            <a:ext uri="{63B3BB69-23CF-44E3-9099-C40C66FF867C}">
              <a14:compatExt xmlns:a14="http://schemas.microsoft.com/office/drawing/2010/main" spid="_x0000_s1028"/>
            </a:ext>
            <a:ext uri="{FF2B5EF4-FFF2-40B4-BE49-F238E27FC236}">
              <a16:creationId xmlns:a16="http://schemas.microsoft.com/office/drawing/2014/main" id="{8B044F99-F641-49E9-94A3-8A837C3B9288}"/>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28" name="ComboBox1" hidden="1">
          <a:extLst>
            <a:ext uri="{63B3BB69-23CF-44E3-9099-C40C66FF867C}">
              <a14:compatExt xmlns:a14="http://schemas.microsoft.com/office/drawing/2010/main" spid="_x0000_s1028"/>
            </a:ext>
            <a:ext uri="{FF2B5EF4-FFF2-40B4-BE49-F238E27FC236}">
              <a16:creationId xmlns:a16="http://schemas.microsoft.com/office/drawing/2014/main" id="{92D75C25-5567-499E-B718-51A60097BC96}"/>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29" name="ComboBox1" hidden="1">
          <a:extLst>
            <a:ext uri="{63B3BB69-23CF-44E3-9099-C40C66FF867C}">
              <a14:compatExt xmlns:a14="http://schemas.microsoft.com/office/drawing/2010/main" spid="_x0000_s1028"/>
            </a:ext>
            <a:ext uri="{FF2B5EF4-FFF2-40B4-BE49-F238E27FC236}">
              <a16:creationId xmlns:a16="http://schemas.microsoft.com/office/drawing/2014/main" id="{C105F1EF-27AA-4AC5-B6D7-8DBDC21E738C}"/>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30" name="ComboBox1" hidden="1">
          <a:extLst>
            <a:ext uri="{63B3BB69-23CF-44E3-9099-C40C66FF867C}">
              <a14:compatExt xmlns:a14="http://schemas.microsoft.com/office/drawing/2010/main" spid="_x0000_s1028"/>
            </a:ext>
            <a:ext uri="{FF2B5EF4-FFF2-40B4-BE49-F238E27FC236}">
              <a16:creationId xmlns:a16="http://schemas.microsoft.com/office/drawing/2014/main" id="{D129DE8C-90B2-4325-B581-D4B8D7A9B2EF}"/>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31" name="ComboBox1" hidden="1">
          <a:extLst>
            <a:ext uri="{63B3BB69-23CF-44E3-9099-C40C66FF867C}">
              <a14:compatExt xmlns:a14="http://schemas.microsoft.com/office/drawing/2010/main" spid="_x0000_s1028"/>
            </a:ext>
            <a:ext uri="{FF2B5EF4-FFF2-40B4-BE49-F238E27FC236}">
              <a16:creationId xmlns:a16="http://schemas.microsoft.com/office/drawing/2014/main" id="{A37800A5-AB60-4C5F-9D05-B133C673EBF5}"/>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304800</xdr:colOff>
      <xdr:row>2</xdr:row>
      <xdr:rowOff>132151</xdr:rowOff>
    </xdr:to>
    <xdr:sp macro="" textlink="">
      <xdr:nvSpPr>
        <xdr:cNvPr id="2" name="AutoShape 1" descr="image.png">
          <a:extLst>
            <a:ext uri="{FF2B5EF4-FFF2-40B4-BE49-F238E27FC236}">
              <a16:creationId xmlns:a16="http://schemas.microsoft.com/office/drawing/2014/main" id="{1180B18B-AE3C-4E89-BF94-8237540A1DC0}"/>
            </a:ext>
          </a:extLst>
        </xdr:cNvPr>
        <xdr:cNvSpPr>
          <a:spLocks noChangeAspect="1" noChangeArrowheads="1"/>
        </xdr:cNvSpPr>
      </xdr:nvSpPr>
      <xdr:spPr bwMode="auto">
        <a:xfrm>
          <a:off x="11658600" y="182880"/>
          <a:ext cx="304800" cy="7684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E6E78978-850C-4770-8A00-ECD9C7A19BED}"/>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pic>
      <xdr:nvPicPr>
        <xdr:cNvPr id="4" name="Picture 3">
          <a:extLst>
            <a:ext uri="{FF2B5EF4-FFF2-40B4-BE49-F238E27FC236}">
              <a16:creationId xmlns:a16="http://schemas.microsoft.com/office/drawing/2014/main" id="{89C8F60D-EFA1-45EA-84C3-2B63110AA6F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5" name="Picture 4">
          <a:extLst>
            <a:ext uri="{FF2B5EF4-FFF2-40B4-BE49-F238E27FC236}">
              <a16:creationId xmlns:a16="http://schemas.microsoft.com/office/drawing/2014/main" id="{C7005DFB-33F6-49AE-A117-215EBC9A7C52}"/>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6" name="ComboBox1">
          <a:extLst>
            <a:ext uri="{FF2B5EF4-FFF2-40B4-BE49-F238E27FC236}">
              <a16:creationId xmlns:a16="http://schemas.microsoft.com/office/drawing/2014/main" id="{74168F63-249A-4396-9F43-F263E0115DF5}"/>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AE15DDB4-3BB9-4B20-8A27-8ED06E194FEE}"/>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8" name="ComboBox1" hidden="1">
          <a:extLst>
            <a:ext uri="{63B3BB69-23CF-44E3-9099-C40C66FF867C}">
              <a14:compatExt xmlns:a14="http://schemas.microsoft.com/office/drawing/2010/main" spid="_x0000_s1028"/>
            </a:ext>
            <a:ext uri="{FF2B5EF4-FFF2-40B4-BE49-F238E27FC236}">
              <a16:creationId xmlns:a16="http://schemas.microsoft.com/office/drawing/2014/main" id="{D828695B-6CCE-4A29-8A19-8737B5D0C12D}"/>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2C32440C-F726-4108-ABAC-582D58166E8E}"/>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0" name="ComboBox1" hidden="1">
          <a:extLst>
            <a:ext uri="{63B3BB69-23CF-44E3-9099-C40C66FF867C}">
              <a14:compatExt xmlns:a14="http://schemas.microsoft.com/office/drawing/2010/main" spid="_x0000_s1028"/>
            </a:ext>
            <a:ext uri="{FF2B5EF4-FFF2-40B4-BE49-F238E27FC236}">
              <a16:creationId xmlns:a16="http://schemas.microsoft.com/office/drawing/2014/main" id="{7CFCF1A0-7A28-4D17-AB72-EECD21438C69}"/>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0A37EA01-A90A-4829-ADB7-6CC12C7A45A0}"/>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AF802700-4BD7-4D64-9507-2494B5E8A1E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11</xdr:col>
      <xdr:colOff>0</xdr:colOff>
      <xdr:row>0</xdr:row>
      <xdr:rowOff>0</xdr:rowOff>
    </xdr:from>
    <xdr:to>
      <xdr:col>11</xdr:col>
      <xdr:colOff>20955</xdr:colOff>
      <xdr:row>0</xdr:row>
      <xdr:rowOff>76200</xdr:rowOff>
    </xdr:to>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217AC71B-6EE2-4953-BAAE-A93C862654A1}"/>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20955</xdr:colOff>
      <xdr:row>0</xdr:row>
      <xdr:rowOff>76200</xdr:rowOff>
    </xdr:to>
    <xdr:pic>
      <xdr:nvPicPr>
        <xdr:cNvPr id="14" name="Picture 3">
          <a:extLst>
            <a:ext uri="{FF2B5EF4-FFF2-40B4-BE49-F238E27FC236}">
              <a16:creationId xmlns:a16="http://schemas.microsoft.com/office/drawing/2014/main" id="{4B2AA949-5F2C-452C-B7D5-2958A4B9ACC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15" name="Picture 4">
          <a:extLst>
            <a:ext uri="{FF2B5EF4-FFF2-40B4-BE49-F238E27FC236}">
              <a16:creationId xmlns:a16="http://schemas.microsoft.com/office/drawing/2014/main" id="{D1C32489-82AC-4A4D-82C3-86868938B29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16" name="ComboBox1">
          <a:extLst>
            <a:ext uri="{FF2B5EF4-FFF2-40B4-BE49-F238E27FC236}">
              <a16:creationId xmlns:a16="http://schemas.microsoft.com/office/drawing/2014/main" id="{E93E3CFB-DBB9-4D10-ACE4-2125EBAFC895}"/>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sp macro="" textlink="">
      <xdr:nvSpPr>
        <xdr:cNvPr id="17" name="ComboBox1" hidden="1">
          <a:extLst>
            <a:ext uri="{63B3BB69-23CF-44E3-9099-C40C66FF867C}">
              <a14:compatExt xmlns:a14="http://schemas.microsoft.com/office/drawing/2010/main" spid="_x0000_s1028"/>
            </a:ext>
            <a:ext uri="{FF2B5EF4-FFF2-40B4-BE49-F238E27FC236}">
              <a16:creationId xmlns:a16="http://schemas.microsoft.com/office/drawing/2014/main" id="{FA9C3F5C-7B0C-4D90-83FE-657FF1BAFC24}"/>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10</xdr:col>
      <xdr:colOff>0</xdr:colOff>
      <xdr:row>0</xdr:row>
      <xdr:rowOff>0</xdr:rowOff>
    </xdr:from>
    <xdr:ext cx="304800" cy="772443"/>
    <xdr:sp macro="" textlink="">
      <xdr:nvSpPr>
        <xdr:cNvPr id="18" name="AutoShape 1" descr="image.png">
          <a:extLst>
            <a:ext uri="{FF2B5EF4-FFF2-40B4-BE49-F238E27FC236}">
              <a16:creationId xmlns:a16="http://schemas.microsoft.com/office/drawing/2014/main" id="{66256699-8EC9-46BF-AB33-9463DB64CE5D}"/>
            </a:ext>
          </a:extLst>
        </xdr:cNvPr>
        <xdr:cNvSpPr>
          <a:spLocks noChangeAspect="1" noChangeArrowheads="1"/>
        </xdr:cNvSpPr>
      </xdr:nvSpPr>
      <xdr:spPr bwMode="auto">
        <a:xfrm>
          <a:off x="13228320" y="182880"/>
          <a:ext cx="304800" cy="7724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19</xdr:col>
      <xdr:colOff>752475</xdr:colOff>
      <xdr:row>0</xdr:row>
      <xdr:rowOff>0</xdr:rowOff>
    </xdr:from>
    <xdr:to>
      <xdr:col>19</xdr:col>
      <xdr:colOff>752475</xdr:colOff>
      <xdr:row>0</xdr:row>
      <xdr:rowOff>76200</xdr:rowOff>
    </xdr:to>
    <xdr:sp macro="" textlink="">
      <xdr:nvSpPr>
        <xdr:cNvPr id="19" name="ComboBox1" hidden="1">
          <a:extLst>
            <a:ext uri="{63B3BB69-23CF-44E3-9099-C40C66FF867C}">
              <a14:compatExt xmlns:a14="http://schemas.microsoft.com/office/drawing/2010/main" spid="_x0000_s1028"/>
            </a:ext>
            <a:ext uri="{FF2B5EF4-FFF2-40B4-BE49-F238E27FC236}">
              <a16:creationId xmlns:a16="http://schemas.microsoft.com/office/drawing/2014/main" id="{D956EB88-015B-4C06-B63C-A1E5964F55AA}"/>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19</xdr:col>
      <xdr:colOff>752475</xdr:colOff>
      <xdr:row>0</xdr:row>
      <xdr:rowOff>0</xdr:rowOff>
    </xdr:from>
    <xdr:to>
      <xdr:col>19</xdr:col>
      <xdr:colOff>752475</xdr:colOff>
      <xdr:row>0</xdr:row>
      <xdr:rowOff>76200</xdr:rowOff>
    </xdr:to>
    <xdr:pic>
      <xdr:nvPicPr>
        <xdr:cNvPr id="20" name="Picture 3">
          <a:extLst>
            <a:ext uri="{FF2B5EF4-FFF2-40B4-BE49-F238E27FC236}">
              <a16:creationId xmlns:a16="http://schemas.microsoft.com/office/drawing/2014/main" id="{D9ADC3CE-295A-4702-B8F6-9B1B2DDE107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pic>
      <xdr:nvPicPr>
        <xdr:cNvPr id="21" name="Picture 4">
          <a:extLst>
            <a:ext uri="{FF2B5EF4-FFF2-40B4-BE49-F238E27FC236}">
              <a16:creationId xmlns:a16="http://schemas.microsoft.com/office/drawing/2014/main" id="{A9A51EBA-4734-4B9F-B74C-7609C760AF91}"/>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pic>
      <xdr:nvPicPr>
        <xdr:cNvPr id="22" name="ComboBox1">
          <a:extLst>
            <a:ext uri="{FF2B5EF4-FFF2-40B4-BE49-F238E27FC236}">
              <a16:creationId xmlns:a16="http://schemas.microsoft.com/office/drawing/2014/main" id="{7B45D210-0B42-4290-A203-86A79068B17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sp macro="" textlink="">
      <xdr:nvSpPr>
        <xdr:cNvPr id="23" name="ComboBox1" hidden="1">
          <a:extLst>
            <a:ext uri="{63B3BB69-23CF-44E3-9099-C40C66FF867C}">
              <a14:compatExt xmlns:a14="http://schemas.microsoft.com/office/drawing/2010/main" spid="_x0000_s1028"/>
            </a:ext>
            <a:ext uri="{FF2B5EF4-FFF2-40B4-BE49-F238E27FC236}">
              <a16:creationId xmlns:a16="http://schemas.microsoft.com/office/drawing/2014/main" id="{6B37913B-465E-4B82-A2E5-5B86EEDA5CD4}"/>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ENTREGA%20GERENCIA%20PROYECTO%20BANCO\FACTURACION\2015\DICIEMBRE%202015\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ini.hernandez/Downloads/Informe%20Gesti&#243;n%20Incidentes%20CB%20Bancolombia%20Julio%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uario/Desktop/COORDINACI&#211;N%20NOROCCIDENTE/Operacion/INFORME%20DE%20GESTION%20ESTADO%20DIARIO/MATRIZ%20INFORME%20DE%20GESTION%20JULIO/Matriz%20Formato%20Estado%20Diario%20(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NTREGA%20GERENCIA%20PROYECTO%20BANCO/FACTURACION/AGOSTO/JESSICA/Matriz%20Formato%20Estado%20Diario%20Zonas%20Remotas%20Juli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NCA/COORDINACION%20ZONA%20NOROCCIDENTE/ESTADO%20DIARIO/Estado%20Diario%20Diciembre/Copia%20de%20Matriz%20Formato%20Estado%20Diario%20DICIEMBRE.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leja/Downloads/Informe%20Gesti&#243;n%20Incidentes%20CB%20Bancolombia%20V4%20(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tasdata01\Gerencia%20de%20Medios%20de%20Acceso%201\Aleja\Downloads\Informe%20Gesti&#243;n%20Incidentes%20CB%20Bancolombia%20V4%20(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FACTURACI&#211;N%202022/OCTUBRE/DATA%20V2/Informe%20Gestion%20CB%20BANCOLOMBIA%202022%20-%20ORDENES%20DE%20CAMBIO%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12.xml.rels><?xml version="1.0" encoding="UTF-8" standalone="yes"?>
<Relationships xmlns="http://schemas.openxmlformats.org/package/2006/relationships"><Relationship Id="rId2" Type="http://schemas.microsoft.com/office/2019/04/relationships/externalLinkLongPath" Target="/Users/Lenovo/AppData/Local/Microsoft/Windows/Temporary%20Internet%20Files/Content.Outlook/I8UJS5CV/Informe%20Gesti&#243;n%20Incidentes%20CB%20Bancolombia%20con%20corte%20al%2030%20septiembre%202014.xlsx?0EF71056" TargetMode="External"/><Relationship Id="rId1" Type="http://schemas.openxmlformats.org/officeDocument/2006/relationships/externalLinkPath" Target="file:///\\0EF71056\Informe%20Gesti&#243;n%20Incidentes%20CB%20Bancolombia%20con%20corte%20al%2030%20septiembre%202014.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Y:\Users\Lenovo\AppData\Local\Microsoft\Windows\Temporary%20Internet%20Files\Content.Outlook\I8UJS5CV\Informe%20Gesti&#243;n%20Incidentes%20CB%20Bancolombia%20con%20corte%20al%2030%20septiembre%2020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lini.hernandez/Downloads/Informe%20Gesti&#243;n%20Incidentes%20CB%20Bancolombia%20Marzo%202021%20(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lini.hernandez/Downloads/Informe%20Gestion%20de%20Incidentes%20Bancolombia%20Marzo%202021%20(66).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oogle%20Drive/Linea%20Comunicaciones/CB%20Proyecto%20Incidentes/2016/Agosto/31%20ago/Informe%20Gesti&#243;n%20Incidentes%20CB%20Bancolombia,%20con%20corte%2031%20agosto.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adriana.galvis/Downloads/Informe%20Gestion%20Ordenes%20de%20cambio%20CB%20Bancolombia%20Noviembre%2001-%20(1).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Ucanales\GERENCIA%20CORRESPONSALES%20NO%20BANCARIOS\CARPETA%20COMPARTIDA%20CNB%20CON%20OTRAS%20AREAS\MACRO%20PROCESO%20SELECCION%20E%20IMPLEMENTACION%20CNB\Seleccion%20vinculacion%20y%20apertura%20de%20CN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Mauricio/Documents/LINEA%20COMUNICACIONES/Informes/Matriz%20Formato%20Estado%20Diario%20%20Costa%20New%201.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Y:\ENTREGA%20GERENCIA%20PROYECTO%20BANCO\FACTURACION\JUNIO\INCIDENTES\Informe%20Gesti&#243;n%20OC%20CB%20Redeban,%20con%20corte%20al%2030%20abril.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NTREGA%20GERENCIA%20PROYECTO%20BANCO/FACTURACION/2016/FEBRERO%202016/JESSICA/Matriz%20Formato%20Estado%20Diario%20Zonas%20Remotas%20Julio.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tasdata01\Gerencia%20de%20Medios%20de%20Acceso%201\CB%20BANCOLOMBIA\LINEA%20COMUNICACIONES\LISTAS%20DE%20CHEQUEO\2018\Enero\LISTA%20CHEQUEO%2030012018%20%20REDEBAN.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https://lineacomunicacionesco-my.sharepoint.com/personal/lini_hernandez_lineacom_co/Documents/CONSOLIDADO%20PRODUCCI&#211;N%202025/JUNIO/LIQUIDACIONES/Liquidaci&#243;n%20Redeban%20CB%20Junio%202025%20V.1.xlsx" TargetMode="External"/><Relationship Id="rId1" Type="http://schemas.openxmlformats.org/officeDocument/2006/relationships/externalLinkPath" Target="https://lineacomunicacionesco-my.sharepoint.com/personal/lini_hernandez_lineacom_co/Documents/CONSOLIDADO%20PRODUCCI&#211;N%202025/JUNIO/LIQUIDACIONES/Liquidaci&#243;n%20Redeban%20CB%20Junio%202025%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AVAL JUNIO"/>
      <sheetName val="Cerrados RBM JUNIO"/>
      <sheetName val="Cerrados CCO JUNIO"/>
      <sheetName val="Listas Desplegables"/>
      <sheetName val="TIPOLOGÍAS"/>
      <sheetName val="Abiertos CCO"/>
      <sheetName val="Abiertos AVAL"/>
      <sheetName val="Cerrados RBM JULIO"/>
      <sheetName val="Matriz1"/>
      <sheetName val="Cerrados AVAL JULIO"/>
      <sheetName val="Cambio de equipos"/>
      <sheetName val="Cerrados CCO JULIO"/>
      <sheetName val="Gestión de IM(ATH BBVA)"/>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1"/>
      <sheetName val="Cerrados RBM Abril"/>
      <sheetName val="Cerrados RBM Mayo"/>
      <sheetName val="Cerrados AVAL Abril"/>
      <sheetName val="Cerrados CCO Abril"/>
      <sheetName val="Abiertos RBM"/>
      <sheetName val="Abiertos CCO"/>
      <sheetName val="Abiertos AVAL"/>
      <sheetName val="Cerrados CCO Mayo"/>
      <sheetName val="Gestión de IM(ATH BBVA)"/>
      <sheetName val="Cerrados AVAL Mayo"/>
      <sheetName val="PINPAD AGENTES CLARO"/>
      <sheetName val="Listas Desplegables"/>
      <sheetName val="TIPOLOGÍ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graciones cerrados Enero"/>
      <sheetName val="Matriz"/>
      <sheetName val="Migraciones"/>
      <sheetName val="Cerrados Enero"/>
      <sheetName val="OC Abiertas"/>
      <sheetName val="Cerrados Febrero"/>
      <sheetName val="Rollos RBM"/>
      <sheetName val="Cierres"/>
      <sheetName val="MEGA LINEA"/>
      <sheetName val="Cierres AVAL"/>
      <sheetName val="OC AVAL"/>
      <sheetName val="TIPOLOGÍAS REALES"/>
      <sheetName val="Listas despleg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ESTADO"/>
      <sheetName val="VALORES CB"/>
      <sheetName val="ACTIV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desplegables"/>
      <sheetName val="Consolidado"/>
    </sheetNames>
    <sheetDataSet>
      <sheetData sheetId="0"/>
      <sheetData sheetId="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sheetName val="CAUSAS"/>
      <sheetName val="Lista para Programar"/>
      <sheetName val="Causales Estándar"/>
      <sheetName val="Causales Estandar"/>
      <sheetName val="CAUSAL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lle REDEBAN"/>
      <sheetName val="BASE LIQUIDACION REDEBAN 2025"/>
      <sheetName val="CENTRO DE COSTOS"/>
      <sheetName val="Tablas dinámicas"/>
      <sheetName val="APERTURAS BANCOLOMBIA"/>
      <sheetName val="INCIDENTES BANCOLOMBIA"/>
      <sheetName val="OC BANCOLOMBIA"/>
      <sheetName val="PAPELERIA"/>
      <sheetName val="TIPOLOGIA"/>
      <sheetName val="APERTURAS BBVA"/>
      <sheetName val="INCIDENTES BBVA"/>
      <sheetName val="OC BBVA"/>
      <sheetName val="APERTURAS AVAL"/>
      <sheetName val="INCIDENTES AVAL"/>
      <sheetName val="OC AVAL"/>
    </sheetNames>
    <sheetDataSet>
      <sheetData sheetId="0"/>
      <sheetData sheetId="1">
        <row r="2">
          <cell r="C2">
            <v>65960.072302</v>
          </cell>
        </row>
        <row r="3">
          <cell r="C3">
            <v>144967.87232000002</v>
          </cell>
        </row>
        <row r="4">
          <cell r="C4">
            <v>275728.78077800001</v>
          </cell>
        </row>
        <row r="5">
          <cell r="C5">
            <v>479588.87655000004</v>
          </cell>
        </row>
        <row r="6">
          <cell r="B6">
            <v>988462.96268840006</v>
          </cell>
        </row>
        <row r="10">
          <cell r="B10">
            <v>75096.394270399993</v>
          </cell>
        </row>
        <row r="11">
          <cell r="B11">
            <v>140395.6348884</v>
          </cell>
        </row>
        <row r="12">
          <cell r="B12">
            <v>196536.5258152</v>
          </cell>
        </row>
        <row r="13">
          <cell r="B13">
            <v>196536.5258152</v>
          </cell>
        </row>
        <row r="19">
          <cell r="B19">
            <v>41241.0800752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42.562843402775" createdVersion="8" refreshedVersion="8" minRefreshableVersion="3" recordCount="3" xr:uid="{89573A03-907E-44EE-B79B-0D72F7C14122}">
  <cacheSource type="worksheet">
    <worksheetSource ref="A1:AN1048576" sheet="APERTURAS BBVA"/>
  </cacheSource>
  <cacheFields count="40">
    <cacheField name="CIUDA BASE" numFmtId="0">
      <sharedItems containsNonDate="0" containsString="0" containsBlank="1"/>
    </cacheField>
    <cacheField name="COORDINADOR" numFmtId="0">
      <sharedItems containsNonDate="0" containsBlank="1" count="2">
        <m/>
        <s v="DIEGO FERNANDO HENAO CARDONA" u="1"/>
      </sharedItems>
    </cacheField>
    <cacheField name="CENTRO DE COSTOS" numFmtId="0">
      <sharedItems containsNonDate="0" containsBlank="1" count="2">
        <m/>
        <s v="0004-0002" u="1"/>
      </sharedItems>
    </cacheField>
    <cacheField name="CODIGO DANE" numFmtId="0">
      <sharedItems containsNonDate="0" containsString="0" containsBlank="1"/>
    </cacheField>
    <cacheField name="TA" numFmtId="0">
      <sharedItems containsNonDate="0" containsString="0" containsBlank="1"/>
    </cacheField>
    <cacheField name="FO" numFmtId="0">
      <sharedItems containsNonDate="0" containsString="0" containsBlank="1"/>
    </cacheField>
    <cacheField name="FECHA ENVIO DE LISTA" numFmtId="14">
      <sharedItems containsNonDate="0" containsString="0" containsBlank="1"/>
    </cacheField>
    <cacheField name="FECHA LIMITE" numFmtId="14">
      <sharedItems containsNonDate="0" containsString="0" containsBlank="1"/>
    </cacheField>
    <cacheField name="FECHA PROGRAMADA" numFmtId="14">
      <sharedItems containsNonDate="0" containsString="0" containsBlank="1"/>
    </cacheField>
    <cacheField name="FECHA DE INICIO" numFmtId="14">
      <sharedItems containsNonDate="0" containsString="0" containsBlank="1"/>
    </cacheField>
    <cacheField name="FECHA DE FIN" numFmtId="14">
      <sharedItems containsNonDate="0" containsString="0" containsBlank="1"/>
    </cacheField>
    <cacheField name="DEPARTAMENTO" numFmtId="0">
      <sharedItems containsNonDate="0" containsString="0" containsBlank="1"/>
    </cacheField>
    <cacheField name="CIUDAD" numFmtId="0">
      <sharedItems containsNonDate="0" containsString="0" containsBlank="1"/>
    </cacheField>
    <cacheField name="NOMBRE PUNTO" numFmtId="0">
      <sharedItems containsNonDate="0" containsString="0" containsBlank="1"/>
    </cacheField>
    <cacheField name="CODIGO DEL PUNTO" numFmtId="0">
      <sharedItems containsNonDate="0" containsString="0" containsBlank="1"/>
    </cacheField>
    <cacheField name="CÓDIGO CIIU" numFmtId="0">
      <sharedItems containsNonDate="0" containsString="0" containsBlank="1"/>
    </cacheField>
    <cacheField name="RED ASOCIADA AL PUNTO" numFmtId="0">
      <sharedItems containsNonDate="0" containsString="0" containsBlank="1"/>
    </cacheField>
    <cacheField name="TIPO DE SOLICITUD" numFmtId="0">
      <sharedItems containsNonDate="0" containsString="0" containsBlank="1"/>
    </cacheField>
    <cacheField name="TIPO DE ATENCION" numFmtId="0">
      <sharedItems containsNonDate="0" containsString="0" containsBlank="1"/>
    </cacheField>
    <cacheField name="TIPO DE TRAYECTO" numFmtId="0">
      <sharedItems containsNonDate="0" containsString="0" containsBlank="1"/>
    </cacheField>
    <cacheField name="ACTIVIDAD" numFmtId="0">
      <sharedItems containsNonDate="0" containsString="0" containsBlank="1"/>
    </cacheField>
    <cacheField name="ESTADO RESULTADO DE ACTIVIDAD" numFmtId="0">
      <sharedItems containsNonDate="0" containsString="0" containsBlank="1"/>
    </cacheField>
    <cacheField name="OBSERVACIONES RESULTADO DE ACTIVIDAD " numFmtId="0">
      <sharedItems containsNonDate="0" containsString="0" containsBlank="1"/>
    </cacheField>
    <cacheField name="TÉCNICO" numFmtId="0">
      <sharedItems containsNonDate="0" containsString="0" containsBlank="1"/>
    </cacheField>
    <cacheField name="TERMINALES" numFmtId="0">
      <sharedItems containsNonDate="0" containsString="0" containsBlank="1"/>
    </cacheField>
    <cacheField name="SERIAL DATAFONOS INSTALADOS" numFmtId="0">
      <sharedItems containsNonDate="0" containsString="0" containsBlank="1"/>
    </cacheField>
    <cacheField name="SERIAL DATAFONOS RETIRADOS" numFmtId="0">
      <sharedItems containsNonDate="0" containsString="0" containsBlank="1"/>
    </cacheField>
    <cacheField name="SERIAL LECTOR INSTALADO" numFmtId="0">
      <sharedItems containsNonDate="0" containsString="0" containsBlank="1"/>
    </cacheField>
    <cacheField name=" SERIAL LECTOR RETIRADO" numFmtId="0">
      <sharedItems containsNonDate="0" containsString="0" containsBlank="1"/>
    </cacheField>
    <cacheField name="OBSERVACION ESTANDAR" numFmtId="0">
      <sharedItems containsNonDate="0" containsString="0" containsBlank="1"/>
    </cacheField>
    <cacheField name="PRIMER CAUSAL  DE INCUMPLIMIENTO" numFmtId="0">
      <sharedItems containsNonDate="0" containsString="0" containsBlank="1"/>
    </cacheField>
    <cacheField name="DIAS ACTIVIDAD FACTURABLES A LA RED" numFmtId="0">
      <sharedItems containsNonDate="0" containsString="0" containsBlank="1"/>
    </cacheField>
    <cacheField name="VALOR DIAS ACTIVIDAD FACTURABLES A LA RED" numFmtId="0">
      <sharedItems containsNonDate="0" containsString="0" containsBlank="1"/>
    </cacheField>
    <cacheField name="VALOR FACTURABLE A LA RED" numFmtId="0">
      <sharedItems containsString="0" containsBlank="1" containsNumber="1" containsInteger="1" minValue="0" maxValue="0"/>
    </cacheField>
    <cacheField name="ESTADO" numFmtId="0">
      <sharedItems containsNonDate="0" containsString="0" containsBlank="1"/>
    </cacheField>
    <cacheField name="TIPO"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905.552119791668" createdVersion="8" refreshedVersion="8" minRefreshableVersion="3" recordCount="510" xr:uid="{65BEB801-9DE0-45A1-9069-F1643C9C4EBE}">
  <cacheSource type="worksheet">
    <worksheetSource ref="A1:AK1048576" sheet="APERTURAS BANCOLOMBIA"/>
  </cacheSource>
  <cacheFields count="37">
    <cacheField name="CIUDAD SEDE" numFmtId="0">
      <sharedItems containsBlank="1"/>
    </cacheField>
    <cacheField name="COORDINADOR" numFmtId="0">
      <sharedItems containsBlank="1" count="7">
        <s v="KEVIN ALEXIS CORZO BUSTOS"/>
        <s v="DIEGO FERNANDO HENAO CARDONA"/>
        <s v="JUAN SEBASTIÁN RÍOS CASTRILLÓN"/>
        <s v="MIGUEL JULIÁN HERNÁNDEZ GUARÍN"/>
        <s v="JOSE MAURICIO HERNANDEZ ROJAS"/>
        <s v="WILLIAM ASDRUBAL ROZO ROZO"/>
        <m/>
      </sharedItems>
    </cacheField>
    <cacheField name="CENTRO DE COSTOS LÍNEACOM" numFmtId="0">
      <sharedItems containsBlank="1" count="8">
        <s v="0004-0007"/>
        <s v="0004-0003"/>
        <s v="0004-0005"/>
        <s v="0004-0008"/>
        <s v="0004-0001"/>
        <s v="0004-0004"/>
        <s v="0004-0002"/>
        <m/>
      </sharedItems>
    </cacheField>
    <cacheField name="CÓDIGO DANE" numFmtId="0">
      <sharedItems containsString="0" containsBlank="1" containsNumber="1" containsInteger="1" minValue="5001" maxValue="86865"/>
    </cacheField>
    <cacheField name="TA/CODIGO ACTIVIDAD" numFmtId="0">
      <sharedItems containsBlank="1"/>
    </cacheField>
    <cacheField name="CODIGO CB" numFmtId="0">
      <sharedItems containsString="0" containsBlank="1" containsNumber="1" containsInteger="1" minValue="19587" maxValue="81253"/>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07-28T00:00:00" maxDate="2025-08-28T00:00:00"/>
    </cacheField>
    <cacheField name="FECHA ULTIMA ACTUALIZACION" numFmtId="14">
      <sharedItems containsNonDate="0" containsDate="1" containsString="0" containsBlank="1" minDate="2025-08-01T00:00:00" maxDate="2025-08-30T00:00:00"/>
    </cacheField>
    <cacheField name="FORMATO" numFmtId="0">
      <sharedItems containsBlank="1"/>
    </cacheField>
    <cacheField name="CADENA" numFmtId="0">
      <sharedItems containsBlank="1"/>
    </cacheField>
    <cacheField name="ESTADO" numFmtId="0">
      <sharedItems containsBlank="1"/>
    </cacheField>
    <cacheField name="OBSERVACIONES CLIENTE" numFmtId="0">
      <sharedItems containsBlank="1" longText="1"/>
    </cacheField>
    <cacheField name="FORMA DE ATENCIÓN" numFmtId="0">
      <sharedItems containsBlank="1"/>
    </cacheField>
    <cacheField name="TERMINALES" numFmtId="0">
      <sharedItems containsBlank="1"/>
    </cacheField>
    <cacheField name="TIPO DE ATEN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1" maxValue="1"/>
    </cacheField>
    <cacheField name="DIA ADICIONAL" numFmtId="0">
      <sharedItems containsString="0" containsBlank="1" containsNumber="1" containsInteger="1" minValue="0" maxValue="1"/>
    </cacheField>
    <cacheField name="VALOR DIAS ACTIVIDAD FACTURABLES A LA RED" numFmtId="0">
      <sharedItems containsString="0" containsBlank="1" containsNumber="1" minValue="75096.394270399993" maxValue="988462.96268840006"/>
    </cacheField>
    <cacheField name="VALOR DIAS ACOMPAÑAMIENTO FACTURABLES" numFmtId="0">
      <sharedItems containsString="0" containsBlank="1" containsNumber="1" minValue="75096.394270399993" maxValue="196536.5258152"/>
    </cacheField>
    <cacheField name="VALOR FACTURABLE A LA RED" numFmtId="0">
      <sharedItems containsString="0" containsBlank="1" containsNumber="1" minValue="75096.394270399993" maxValue="94349556.936447799"/>
    </cacheField>
    <cacheField name="CU CB" numFmtId="0">
      <sharedItems containsNonDate="0" containsString="0" containsBlank="1"/>
    </cacheField>
    <cacheField name="COBRO ENTIDAD" numFmtId="0">
      <sharedItems containsNonDate="0" containsString="0" containsBlank="1"/>
    </cacheField>
    <cacheField name="ESTADO2" numFmtId="0">
      <sharedItems containsNonDate="0" containsString="0" containsBlank="1"/>
    </cacheField>
    <cacheField name="TIPO"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905.552318287038" createdVersion="8" refreshedVersion="8" minRefreshableVersion="3" recordCount="1275" xr:uid="{4CCB2D7B-AFB6-485E-97FF-B5D8D0D03F99}">
  <cacheSource type="worksheet">
    <worksheetSource ref="A1:AN1048576" sheet="INCIDENTES BANCOLOMBIA"/>
  </cacheSource>
  <cacheFields count="40">
    <cacheField name="CIUDAD SEDE" numFmtId="0">
      <sharedItems containsBlank="1"/>
    </cacheField>
    <cacheField name="COORDINADOR" numFmtId="0">
      <sharedItems containsBlank="1" count="8">
        <s v="MIGUEL JULIÁN HERNÁNDEZ GUARÍN"/>
        <s v="JUAN SEBASTIÁN RÍOS CASTRILLÓN"/>
        <s v="JOSE MAURICIO HERNANDEZ ROJAS"/>
        <s v="KEVIN ALEXIS CORZO BUSTOS"/>
        <s v="DIEGO FERNANDO HENAO CARDONA"/>
        <s v="WILLIAM ASDRUBAL ROZO ROZO"/>
        <m/>
        <e v="#N/A" u="1"/>
      </sharedItems>
    </cacheField>
    <cacheField name="CENTRO DE COSTOS LÍNEACOM" numFmtId="0">
      <sharedItems containsBlank="1" count="8">
        <s v="0004-0008"/>
        <s v="0004-0005"/>
        <s v="0004-0001"/>
        <s v="0004-0007"/>
        <s v="0004-0003"/>
        <s v="0004-0004"/>
        <s v="0004-0002"/>
        <m/>
      </sharedItems>
    </cacheField>
    <cacheField name="CÓDIGO DANE" numFmtId="0">
      <sharedItems containsBlank="1" containsMixedTypes="1" containsNumber="1" containsInteger="1" minValue="5001" maxValue="99773"/>
    </cacheField>
    <cacheField name="TA/CODIGO ACTIVIDAD" numFmtId="0">
      <sharedItems containsBlank="1" containsMixedTypes="1" containsNumber="1" containsInteger="1" minValue="2510513" maxValue="2668322"/>
    </cacheField>
    <cacheField name="CODIGO CB" numFmtId="0">
      <sharedItems containsString="0" containsBlank="1" containsNumber="1" containsInteger="1" minValue="10148" maxValue="81115"/>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ÓN A LÍNEA COMUNICACIONES (DD/MM/AAAA HH:MM)" numFmtId="0">
      <sharedItems containsNonDate="0" containsDate="1" containsString="0" containsBlank="1" minDate="2025-07-28T09:01:00" maxDate="2025-08-30T11:17:00"/>
    </cacheField>
    <cacheField name="FECHA CIERRE DEL TICKET (DD/MM/AAAA HH:MM)" numFmtId="0">
      <sharedItems containsNonDate="0" containsDate="1" containsString="0" containsBlank="1" minDate="2025-08-01T08:51:00" maxDate="2025-08-31T11:04:00"/>
    </cacheField>
    <cacheField name="ACOMETIDA" numFmtId="0">
      <sharedItems containsBlank="1"/>
    </cacheField>
    <cacheField name="GRUPO_FALLA" numFmtId="0">
      <sharedItems containsBlank="1"/>
    </cacheField>
    <cacheField name="CATEGORÍA" numFmtId="0">
      <sharedItems containsBlank="1"/>
    </cacheField>
    <cacheField name="FALLA" numFmtId="0">
      <sharedItems containsBlank="1"/>
    </cacheField>
    <cacheField name="FORMATO" numFmtId="0">
      <sharedItems containsBlank="1"/>
    </cacheField>
    <cacheField name="CADENA" numFmtId="0">
      <sharedItems containsNonDate="0" containsString="0" containsBlank="1"/>
    </cacheField>
    <cacheField name="ESTADO" numFmtId="0">
      <sharedItems containsBlank="1"/>
    </cacheField>
    <cacheField name="OBSERVACION" numFmtId="0">
      <sharedItems containsBlank="1" longText="1"/>
    </cacheField>
    <cacheField name="FORMA DE ATENCIÓN" numFmtId="0">
      <sharedItems containsBlank="1"/>
    </cacheField>
    <cacheField name="TERMINAL" numFmtId="0">
      <sharedItems containsBlank="1" containsMixedTypes="1" containsNumber="1" containsInteger="1" minValue="0" maxValue="3007032004"/>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Blank="1" containsMixedTypes="1" containsNumber="1" containsInteger="1" minValue="0" maxValue="3"/>
    </cacheField>
    <cacheField name="DIA ADICIONAL" numFmtId="0">
      <sharedItems containsString="0" containsBlank="1" containsNumber="1" containsInteger="1" minValue="0" maxValue="0"/>
    </cacheField>
    <cacheField name="VALOR DIAS ACTIVIDAD FACTURABLES A LA RED" numFmtId="0">
      <sharedItems containsString="0" containsBlank="1" containsNumber="1" minValue="41241.0800752" maxValue="988462.96268840006"/>
    </cacheField>
    <cacheField name="VALOR DIAS ACOMPAÑAMIENTO FACTURABLES A RED" numFmtId="0">
      <sharedItems containsString="0" containsBlank="1" containsNumber="1" minValue="0" maxValue="196536.5258152"/>
    </cacheField>
    <cacheField name="VALOR FACTURABLE A LA RED" numFmtId="0">
      <sharedItems containsString="0" containsBlank="1" containsNumber="1" minValue="41241.0800752" maxValue="193008877.57117921"/>
    </cacheField>
    <cacheField name="CU CB" numFmtId="0">
      <sharedItems containsNonDate="0" containsString="0" containsBlank="1"/>
    </cacheField>
    <cacheField name="COBRO ENTIDAD" numFmtId="0">
      <sharedItems containsNonDate="0" containsString="0" containsBlank="1"/>
    </cacheField>
    <cacheField name="ESTADO2" numFmtId="0">
      <sharedItems containsNonDate="0" containsString="0" containsBlank="1"/>
    </cacheField>
    <cacheField name="TIPO"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905.552370949074" createdVersion="8" refreshedVersion="8" minRefreshableVersion="3" recordCount="451" xr:uid="{CFB269E2-21E8-403F-AA6E-EEFE83936663}">
  <cacheSource type="worksheet">
    <worksheetSource ref="A1:AM1048576" sheet="OC BANCOLOMBIA"/>
  </cacheSource>
  <cacheFields count="39">
    <cacheField name="CIUDAD SEDE" numFmtId="0">
      <sharedItems containsBlank="1"/>
    </cacheField>
    <cacheField name="COORDINADOR" numFmtId="0">
      <sharedItems containsBlank="1" count="8">
        <s v="WILLIAM ASDRUBAL ROZO ROZO"/>
        <s v="MIGUEL JULIÁN HERNÁNDEZ GUARÍN"/>
        <s v="JUAN SEBASTIÁN RÍOS CASTRILLÓN"/>
        <s v="KEVIN ALEXIS CORZO BUSTOS"/>
        <s v="JOSE MAURICIO HERNANDEZ ROJAS"/>
        <s v="DIEGO FERNANDO HENAO CARDONA"/>
        <m/>
        <e v="#N/A" u="1"/>
      </sharedItems>
    </cacheField>
    <cacheField name="CENTRO DE COSTOS LÍNEACOM" numFmtId="0">
      <sharedItems containsBlank="1" count="8">
        <s v="0004-0004"/>
        <s v="0004-0008"/>
        <s v="0004-0005"/>
        <s v="0004-0007"/>
        <s v="0004-0001"/>
        <s v="0004-0003"/>
        <s v="0004-0002"/>
        <m/>
      </sharedItems>
    </cacheField>
    <cacheField name="CÓDIGO DANE" numFmtId="0">
      <sharedItems containsString="0" containsBlank="1" containsNumber="1" containsInteger="1" minValue="5001" maxValue="95015"/>
    </cacheField>
    <cacheField name="TA/CODIGO ACTIVIDAD" numFmtId="0">
      <sharedItems containsBlank="1" containsMixedTypes="1" containsNumber="1" containsInteger="1" minValue="2527028" maxValue="13964910"/>
    </cacheField>
    <cacheField name="CODIGO CB" numFmtId="0">
      <sharedItems containsString="0" containsBlank="1" containsNumber="1" containsInteger="1" minValue="10283" maxValue="80935"/>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07-29T08:00:00" maxDate="2025-08-29T15:27:00"/>
    </cacheField>
    <cacheField name="FECHA DEL CIERRE DEL TICKET (DD/MM/AAAA)" numFmtId="0">
      <sharedItems containsNonDate="0" containsDate="1" containsString="0" containsBlank="1" minDate="2025-08-01T08:30:00" maxDate="2025-08-30T16:45:00"/>
    </cacheField>
    <cacheField name="ACOMETIDA" numFmtId="0">
      <sharedItems containsNonDate="0" containsString="0" containsBlank="1"/>
    </cacheField>
    <cacheField name="SOLICITUD" numFmtId="0">
      <sharedItems containsBlank="1"/>
    </cacheField>
    <cacheField name="DESCRIPCIÓ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TERMINAL " numFmtId="0">
      <sharedItems containsBlank="1" containsMixedTypes="1" containsNumber="1" containsInteger="1" minValue="0" maxValue="10008835"/>
    </cacheField>
    <cacheField name="TIPIFICACION" numFmtId="0">
      <sharedItems containsBlank="1"/>
    </cacheField>
    <cacheField name="TIPO DE TRAYECTO" numFmtId="0">
      <sharedItems containsBlank="1"/>
    </cacheField>
    <cacheField name="NOMBRE DEL TECNICO " numFmtId="0">
      <sharedItems containsBlank="1" containsMixedTypes="1" containsNumber="1" containsInteger="1" minValue="0" maxValue="0"/>
    </cacheField>
    <cacheField name="DIAS DE VISITA" numFmtId="0">
      <sharedItems containsString="0" containsBlank="1" containsNumber="1" containsInteger="1" minValue="0" maxValue="2"/>
    </cacheField>
    <cacheField name="DIA ADICIONAL" numFmtId="0">
      <sharedItems containsString="0" containsBlank="1" containsNumber="1" containsInteger="1" minValue="0" maxValue="0"/>
    </cacheField>
    <cacheField name="VALOR DIAS ACTIVIDAD FACTURABLES" numFmtId="0">
      <sharedItems containsString="0" containsBlank="1" containsNumber="1" minValue="41241.0800752" maxValue="988462.96268840006"/>
    </cacheField>
    <cacheField name="VALOR DIAS ACOMPAÑAMIENTO FACTURABLES" numFmtId="0">
      <sharedItems containsString="0" containsBlank="1" containsNumber="1" minValue="0" maxValue="196536.5258152"/>
    </cacheField>
    <cacheField name=" VALOR TOTAL " numFmtId="0">
      <sharedItems containsString="0" containsBlank="1" containsNumber="1" minValue="0" maxValue="72797755.207949027"/>
    </cacheField>
    <cacheField name="CU CB" numFmtId="0">
      <sharedItems containsNonDate="0" containsString="0" containsBlank="1"/>
    </cacheField>
    <cacheField name="ESTADO2" numFmtId="0">
      <sharedItems containsNonDate="0" containsString="0" containsBlank="1"/>
    </cacheField>
    <cacheField name="TIPO"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905.552424421294" createdVersion="8" refreshedVersion="8" minRefreshableVersion="3" recordCount="2115" xr:uid="{915AD40B-6BC2-4884-B117-B211492C45DE}">
  <cacheSource type="worksheet">
    <worksheetSource ref="A1:AJ1048576" sheet="PAPELERIA"/>
  </cacheSource>
  <cacheFields count="36">
    <cacheField name="CIUDAD SEDE" numFmtId="0">
      <sharedItems containsBlank="1"/>
    </cacheField>
    <cacheField name="COORDINADOR" numFmtId="0">
      <sharedItems containsBlank="1" count="8">
        <s v="DIEGO FERNANDO HENAO CARDONA"/>
        <s v="JUAN SEBASTIÁN RÍOS CASTRILLÓN"/>
        <s v="MIGUEL JULIÁN HERNÁNDEZ GUARÍN"/>
        <s v="WILLIAM ASDRUBAL ROZO ROZO"/>
        <s v="JOSE MAURICIO HERNANDEZ ROJAS"/>
        <s v="KEVIN ALEXIS CORZO BUSTOS"/>
        <m/>
        <e v="#N/A" u="1"/>
      </sharedItems>
    </cacheField>
    <cacheField name="CENTRO DE COSTOS LÍNEACOM" numFmtId="0">
      <sharedItems containsBlank="1" count="8">
        <s v="0004-0002"/>
        <s v="0004-0005"/>
        <s v="0004-0008"/>
        <s v="0004-0003"/>
        <s v="0004-0004"/>
        <s v="0004-0001"/>
        <s v="0004-0007"/>
        <m/>
      </sharedItems>
    </cacheField>
    <cacheField name="CÓDIGO DANE" numFmtId="0">
      <sharedItems containsString="0" containsBlank="1" containsNumber="1" containsInteger="1" minValue="5001" maxValue="99001"/>
    </cacheField>
    <cacheField name="TA/CODIGO ACTIVIDAD" numFmtId="0">
      <sharedItems containsBlank="1" containsMixedTypes="1" containsNumber="1" containsInteger="1" minValue="2327201" maxValue="2668066"/>
    </cacheField>
    <cacheField name="CODIGO CB" numFmtId="0">
      <sharedItems containsString="0" containsBlank="1" containsNumber="1" containsInteger="1" minValue="10016" maxValue="80746"/>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06-19T08:00:00" maxDate="2025-08-30T10:05:00"/>
    </cacheField>
    <cacheField name="FECHA DEL CIERRE DEL TICKET (DD/MM/AAAA)" numFmtId="0">
      <sharedItems containsNonDate="0" containsDate="1" containsString="0" containsBlank="1" minDate="2025-08-01T09:08:00" maxDate="2025-08-31T13:46:00"/>
    </cacheField>
    <cacheField name="ACOMETIDA" numFmtId="0">
      <sharedItems containsNonDate="0" containsString="0" containsBlank="1"/>
    </cacheField>
    <cacheField name="SOLICITUD" numFmtId="0">
      <sharedItems containsBlank="1"/>
    </cacheField>
    <cacheField name="DESCRIPCIÓ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TERMINAL " numFmtId="0">
      <sharedItems containsNonDate="0" containsString="0" containsBlank="1"/>
    </cacheField>
    <cacheField name="TIPIFICACION" numFmtId="0">
      <sharedItems containsBlank="1"/>
    </cacheField>
    <cacheField name="TIPO DE TRAYECTO" numFmtId="0">
      <sharedItems containsBlank="1"/>
    </cacheField>
    <cacheField name="NOMBRE DEL TECNICO " numFmtId="0">
      <sharedItems containsBlank="1" containsMixedTypes="1" containsNumber="1" containsInteger="1" minValue="0" maxValue="1146438650"/>
    </cacheField>
    <cacheField name="DIAS DE VISITA" numFmtId="0">
      <sharedItems containsString="0" containsBlank="1" containsNumber="1" containsInteger="1" minValue="0" maxValue="2"/>
    </cacheField>
    <cacheField name="VALOR DIAS ACTIVIDAD FACTURABLES" numFmtId="0">
      <sharedItems containsString="0" containsBlank="1" containsNumber="1" minValue="35779.500569199998" maxValue="67654.12000000001"/>
    </cacheField>
    <cacheField name="VALOR DIAS ACOMPAÑAMIENTO FACTURABLES" numFmtId="0">
      <sharedItems containsString="0" containsBlank="1" containsNumber="1" containsInteger="1" minValue="0" maxValue="0"/>
    </cacheField>
    <cacheField name=" VALOR TOTAL " numFmtId="0">
      <sharedItems containsString="0" containsBlank="1" containsNumber="1" minValue="0" maxValue="88607824.288089633"/>
    </cacheField>
    <cacheField name="CU CB" numFmtId="0">
      <sharedItems containsNonDate="0" containsString="0" containsBlank="1"/>
    </cacheField>
    <cacheField name="ESTADO2"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905.552505555555" createdVersion="8" refreshedVersion="8" minRefreshableVersion="3" recordCount="4" xr:uid="{DD9CF916-16AE-4CE3-8E71-BA9754BAE91B}">
  <cacheSource type="worksheet">
    <worksheetSource ref="A1:AF1048576" sheet="OC BBVA"/>
  </cacheSource>
  <cacheFields count="32">
    <cacheField name="CIUDAD BASE" numFmtId="0">
      <sharedItems containsBlank="1"/>
    </cacheField>
    <cacheField name="COORDINADOR" numFmtId="0">
      <sharedItems containsBlank="1" count="3">
        <s v="DIEGO FERNANDO HENAO CARDONA"/>
        <m/>
        <e v="#N/A" u="1"/>
      </sharedItems>
    </cacheField>
    <cacheField name="CENTRO DE COSTOS" numFmtId="0">
      <sharedItems containsBlank="1" count="3">
        <s v="0004-0002"/>
        <m/>
        <e v="#N/A" u="1"/>
      </sharedItems>
    </cacheField>
    <cacheField name="Codigo Dane" numFmtId="0">
      <sharedItems containsString="0" containsBlank="1" containsNumber="1" containsInteger="1" minValue="63001" maxValue="63001"/>
    </cacheField>
    <cacheField name="Numero de caso ARANDA" numFmtId="0">
      <sharedItems containsString="0" containsBlank="1" containsNumber="1" containsInteger="1" minValue="5762470" maxValue="5762483"/>
    </cacheField>
    <cacheField name="OC" numFmtId="0">
      <sharedItems containsNonDate="0" containsString="0" containsBlank="1"/>
    </cacheField>
    <cacheField name="CB" numFmtId="0">
      <sharedItems containsString="0" containsBlank="1" containsNumber="1" containsInteger="1" minValue="3013001428" maxValue="3013001431"/>
    </cacheField>
    <cacheField name="Depto" numFmtId="0">
      <sharedItems containsBlank="1"/>
    </cacheField>
    <cacheField name="Ciudad" numFmtId="0">
      <sharedItems containsBlank="1"/>
    </cacheField>
    <cacheField name="CB Implementado" numFmtId="0">
      <sharedItems containsBlank="1"/>
    </cacheField>
    <cacheField name="Red" numFmtId="0">
      <sharedItems containsBlank="1"/>
    </cacheField>
    <cacheField name="TA" numFmtId="0">
      <sharedItems containsString="0" containsBlank="1" containsNumber="1" containsInteger="1" minValue="5762470" maxValue="5762483"/>
    </cacheField>
    <cacheField name="FO" numFmtId="0">
      <sharedItems containsBlank="1"/>
    </cacheField>
    <cacheField name="Fecha Asignación a Línea Comunicaciones (DD/MM/AAAA)" numFmtId="0">
      <sharedItems containsNonDate="0" containsDate="1" containsString="0" containsBlank="1" minDate="2025-08-19T13:30:00" maxDate="2025-08-19T13:34:00"/>
    </cacheField>
    <cacheField name="Fecha de cierre_x000a_" numFmtId="0">
      <sharedItems containsNonDate="0" containsDate="1" containsString="0" containsBlank="1" minDate="2025-08-20T09:00:00" maxDate="2025-08-21T14:00:00"/>
    </cacheField>
    <cacheField name="Estado" numFmtId="0">
      <sharedItems containsBlank="1"/>
    </cacheField>
    <cacheField name="Área Responsable" numFmtId="0">
      <sharedItems containsBlank="1"/>
    </cacheField>
    <cacheField name="Tipo de Actividad" numFmtId="0">
      <sharedItems containsBlank="1"/>
    </cacheField>
    <cacheField name="Solicitud" numFmtId="0">
      <sharedItems containsBlank="1"/>
    </cacheField>
    <cacheField name="Descripción" numFmtId="0">
      <sharedItems containsBlank="1"/>
    </cacheField>
    <cacheField name="Forma de Atención" numFmtId="0">
      <sharedItems containsBlank="1"/>
    </cacheField>
    <cacheField name="Entidad Bancaria" numFmtId="0">
      <sharedItems containsBlank="1"/>
    </cacheField>
    <cacheField name="Realimentación O.T." numFmtId="0">
      <sharedItems containsBlank="1"/>
    </cacheField>
    <cacheField name="Número Terminal retirada (solo cierres exitosos)" numFmtId="0">
      <sharedItems containsBlank="1"/>
    </cacheField>
    <cacheField name="Tipo" numFmtId="0">
      <sharedItems containsBlank="1"/>
    </cacheField>
    <cacheField name="Tipo de Trayecto" numFmtId="0">
      <sharedItems containsBlank="1"/>
    </cacheField>
    <cacheField name="Dias de visita" numFmtId="0">
      <sharedItems containsString="0" containsBlank="1" containsNumber="1" containsInteger="1" minValue="1" maxValue="1"/>
    </cacheField>
    <cacheField name="Dia adicional" numFmtId="0">
      <sharedItems containsString="0" containsBlank="1" containsNumber="1" containsInteger="1" minValue="0" maxValue="0"/>
    </cacheField>
    <cacheField name="Técnico" numFmtId="0">
      <sharedItems containsBlank="1"/>
    </cacheField>
    <cacheField name="VALOR DIAS ACTIVIDAD FACTURABLES A LA RED" numFmtId="0">
      <sharedItems containsString="0" containsBlank="1" containsNumber="1" minValue="144967.87232000002" maxValue="144967.87232000002"/>
    </cacheField>
    <cacheField name="VALOR DIAS ACOMPAÑAMIENTO FACTURABLES A RED" numFmtId="0">
      <sharedItems containsString="0" containsBlank="1" containsNumber="1" minValue="140395.6348884" maxValue="140395.6348884"/>
    </cacheField>
    <cacheField name="VALOR FACTURABLE A LA RED" numFmtId="0">
      <sharedItems containsString="0" containsBlank="1" containsNumber="1" minValue="144967.87232000002" maxValue="289935.7446400000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905.552559606484" createdVersion="8" refreshedVersion="8" minRefreshableVersion="3" recordCount="5" xr:uid="{E6539E78-9285-45BB-B51F-AC66B3411B0A}">
  <cacheSource type="worksheet">
    <worksheetSource ref="A1:AD1048576" sheet="INCIDENTES BBVA"/>
  </cacheSource>
  <cacheFields count="30">
    <cacheField name="CIUDAD SEDE" numFmtId="0">
      <sharedItems containsNonDate="0" containsString="0" containsBlank="1"/>
    </cacheField>
    <cacheField name="COORDINADOR" numFmtId="0">
      <sharedItems containsBlank="1" count="3">
        <e v="#N/A"/>
        <m/>
        <s v="DIEGO FERNANDO HENAO CARDONA" u="1"/>
      </sharedItems>
    </cacheField>
    <cacheField name="CENTRO DE COSTOS LÍNEACOM" numFmtId="0">
      <sharedItems containsBlank="1" count="3">
        <e v="#N/A"/>
        <m/>
        <s v="0004-0002" u="1"/>
      </sharedItems>
    </cacheField>
    <cacheField name="CÓDIGO DANE" numFmtId="0">
      <sharedItems containsNonDate="0" containsString="0" containsBlank="1"/>
    </cacheField>
    <cacheField name="TA/CODIGO ACTIVIDAD" numFmtId="0">
      <sharedItems containsNonDate="0" containsString="0" containsBlank="1"/>
    </cacheField>
    <cacheField name="CODIGO CB" numFmtId="0">
      <sharedItems containsNonDate="0" containsString="0" containsBlank="1"/>
    </cacheField>
    <cacheField name="ACTIVIDAD" numFmtId="0">
      <sharedItems containsNonDate="0" containsString="0" containsBlank="1"/>
    </cacheField>
    <cacheField name="DEPARTAMENTO" numFmtId="0">
      <sharedItems containsNonDate="0" containsString="0" containsBlank="1"/>
    </cacheField>
    <cacheField name="CIUDAD" numFmtId="0">
      <sharedItems containsNonDate="0" containsString="0" containsBlank="1"/>
    </cacheField>
    <cacheField name="NOMBRE  DEL CB " numFmtId="0">
      <sharedItems containsNonDate="0" containsString="0" containsBlank="1"/>
    </cacheField>
    <cacheField name="RED" numFmtId="0">
      <sharedItems containsNonDate="0" containsString="0" containsBlank="1"/>
    </cacheField>
    <cacheField name="FO" numFmtId="0">
      <sharedItems containsNonDate="0" containsString="0" containsBlank="1"/>
    </cacheField>
    <cacheField name="FECHA ASIGNACIÓN A LÍNEA COMUNICACIONES (DD/MM/AAAA HH:MM)" numFmtId="0">
      <sharedItems containsNonDate="0" containsString="0" containsBlank="1"/>
    </cacheField>
    <cacheField name="FECHA CIERRE DEL TICKET (DD/MM/AAAA HH:MM)" numFmtId="0">
      <sharedItems containsNonDate="0" containsString="0" containsBlank="1"/>
    </cacheField>
    <cacheField name="ENTIDAD BANCARIA" numFmtId="0">
      <sharedItems containsNonDate="0" containsString="0" containsBlank="1"/>
    </cacheField>
    <cacheField name="GRUPO_FALLA" numFmtId="0">
      <sharedItems containsNonDate="0" containsString="0" containsBlank="1"/>
    </cacheField>
    <cacheField name="CATEGORÍA" numFmtId="0">
      <sharedItems containsNonDate="0" containsString="0" containsBlank="1"/>
    </cacheField>
    <cacheField name="FALLA" numFmtId="0">
      <sharedItems containsNonDate="0" containsString="0" containsBlank="1"/>
    </cacheField>
    <cacheField name="ESTADO" numFmtId="0">
      <sharedItems containsNonDate="0" containsString="0" containsBlank="1"/>
    </cacheField>
    <cacheField name="OBSERVACION" numFmtId="0">
      <sharedItems containsNonDate="0" containsString="0" containsBlank="1"/>
    </cacheField>
    <cacheField name="FORMA DE ATENCIÓN" numFmtId="0">
      <sharedItems containsNonDate="0" containsString="0" containsBlank="1"/>
    </cacheField>
    <cacheField name="TERMINAL" numFmtId="0">
      <sharedItems containsNonDate="0" containsString="0" containsBlank="1"/>
    </cacheField>
    <cacheField name="TIPIFICACION" numFmtId="0">
      <sharedItems containsNonDate="0" containsString="0" containsBlank="1"/>
    </cacheField>
    <cacheField name="TIPO DE TRAYECTO" numFmtId="0">
      <sharedItems containsNonDate="0" containsString="0" containsBlank="1"/>
    </cacheField>
    <cacheField name="NOMBRE DEL TECNICO " numFmtId="0">
      <sharedItems containsNonDate="0" containsString="0" containsBlank="1"/>
    </cacheField>
    <cacheField name="DIAS DE VISITA" numFmtId="0">
      <sharedItems containsNonDate="0" containsString="0" containsBlank="1"/>
    </cacheField>
    <cacheField name="DIA ADICIONAL" numFmtId="0">
      <sharedItems containsNonDate="0" containsString="0" containsBlank="1"/>
    </cacheField>
    <cacheField name="VALOR DIAS ACTIVIDAD FACTURABLES A LA RED" numFmtId="0">
      <sharedItems containsString="0" containsBlank="1" containsNumber="1" minValue="479588.87655000004" maxValue="479588.87655000004"/>
    </cacheField>
    <cacheField name="VALOR DIAS ACOMPAÑAMIENTO FACTURABLES A RED" numFmtId="0">
      <sharedItems containsString="0" containsBlank="1" containsNumber="1" minValue="196536.5258152" maxValue="196536.5258152"/>
    </cacheField>
    <cacheField name="VALOR FACTURABLE A LA RED" numFmtId="0">
      <sharedItems containsString="0" containsBlank="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905.552600694442" createdVersion="8" refreshedVersion="8" minRefreshableVersion="3" recordCount="153" xr:uid="{1C0F5628-5FDF-4466-B82A-32AAF3236D59}">
  <cacheSource type="worksheet">
    <worksheetSource ref="A1:AH1048576" sheet="APERTURAS AVAL"/>
  </cacheSource>
  <cacheFields count="34">
    <cacheField name="CIUDAD SEDE" numFmtId="0">
      <sharedItems containsBlank="1"/>
    </cacheField>
    <cacheField name="COORDINADOR" numFmtId="0">
      <sharedItems containsBlank="1" count="7">
        <s v="WILLIAM ASDRUBAL ROZO ROZO"/>
        <s v="KEVIN ALEXIS CORZO BUSTOS"/>
        <s v="DIEGO FERNANDO HENAO CARDONA"/>
        <s v="JUAN SEBASTIÁN RÍOS CASTRILLÓN"/>
        <s v="MIGUEL JULIÁN HERNÁNDEZ GUARÍN"/>
        <s v="JOSE MAURICIO HERNANDEZ ROJAS"/>
        <m/>
      </sharedItems>
    </cacheField>
    <cacheField name="CENTRO DE COSTOS LÍNEACOM" numFmtId="0">
      <sharedItems containsBlank="1" count="8">
        <s v="0004-0004"/>
        <s v="0004-0007"/>
        <s v="0004-0003"/>
        <s v="0004-0005"/>
        <s v="0004-0008"/>
        <s v="0004-0001"/>
        <s v="0004-0002"/>
        <m/>
      </sharedItems>
    </cacheField>
    <cacheField name="CÓDIGO DANE" numFmtId="0">
      <sharedItems containsString="0" containsBlank="1" containsNumber="1" containsInteger="1" minValue="5001" maxValue="99001"/>
    </cacheField>
    <cacheField name="TA/CODIGO ACTIVIDAD" numFmtId="0">
      <sharedItems containsBlank="1"/>
    </cacheField>
    <cacheField name="CODIGO CB" numFmtId="0">
      <sharedItems containsString="0" containsBlank="1" containsNumber="1" containsInteger="1" minValue="13843172" maxValue="90148571"/>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14">
      <sharedItems containsNonDate="0" containsDate="1" containsString="0" containsBlank="1" minDate="2025-07-24T00:00:00" maxDate="2025-08-28T00:00:00"/>
    </cacheField>
    <cacheField name="FECHA ULTIMA ACTUALIZACION" numFmtId="14">
      <sharedItems containsNonDate="0" containsDate="1" containsString="0" containsBlank="1" minDate="2025-08-01T00:00:00" maxDate="2025-08-30T00:00:00"/>
    </cacheField>
    <cacheField name="CÓDIGO AVAL" numFmtId="0">
      <sharedItems containsString="0" containsBlank="1" containsNumber="1" containsInteger="1" minValue="9999" maxValue="9999"/>
    </cacheField>
    <cacheField name="BANCO" numFmtId="0">
      <sharedItems containsBlank="1"/>
    </cacheField>
    <cacheField name="ESTADO" numFmtId="0">
      <sharedItems containsBlank="1"/>
    </cacheField>
    <cacheField name="OBSERVACIONES CLIENTE" numFmtId="0">
      <sharedItems containsBlank="1" longText="1"/>
    </cacheField>
    <cacheField name="FORMA DE ATENCIÓ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TARJETA DE SEMBRADO" numFmtId="0">
      <sharedItems containsBlank="1" containsMixedTypes="1" containsNumber="1" containsInteger="1" minValue="70" maxValue="9910"/>
    </cacheField>
    <cacheField name="DIAS ACTIVIDAD FACTURABLES A LA RED" numFmtId="0">
      <sharedItems containsString="0" containsBlank="1" containsNumber="1" containsInteger="1" minValue="1" maxValue="2"/>
    </cacheField>
    <cacheField name="VALOR DIAS ACTIVIDAD FACTURABLES A LA RED" numFmtId="0">
      <sharedItems containsString="0" containsBlank="1" containsNumber="1" minValue="75096.394270399993" maxValue="988462.96268840006"/>
    </cacheField>
    <cacheField name="VALOR FACTURABLE A LA RED" numFmtId="0">
      <sharedItems containsString="0" containsBlank="1" containsNumber="1" minValue="75096.394270399993" maxValue="23187290.634656817"/>
    </cacheField>
    <cacheField name="ESTADO2" numFmtId="0">
      <sharedItems containsNonDate="0" containsString="0" containsBlank="1"/>
    </cacheField>
    <cacheField name="TIPO"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905.552685416667" createdVersion="8" refreshedVersion="8" minRefreshableVersion="3" recordCount="94" xr:uid="{F154C940-F560-43F5-A088-9F18399A02E7}">
  <cacheSource type="worksheet">
    <worksheetSource ref="A1:AL1048576" sheet="OC AVAL"/>
  </cacheSource>
  <cacheFields count="38">
    <cacheField name="CIUDAD SEDE" numFmtId="0">
      <sharedItems containsBlank="1"/>
    </cacheField>
    <cacheField name="COORDINADOR" numFmtId="0">
      <sharedItems containsBlank="1" count="7">
        <s v="KEVIN ALEXIS CORZO BUSTOS"/>
        <s v="MIGUEL JULIÁN HERNÁNDEZ GUARÍN"/>
        <s v="JUAN SEBASTIÁN RÍOS CASTRILLÓN"/>
        <s v="DIEGO FERNANDO HENAO CARDONA"/>
        <s v="WILLIAM ASDRUBAL ROZO ROZO"/>
        <s v="JOSE MAURICIO HERNANDEZ ROJAS"/>
        <m/>
      </sharedItems>
    </cacheField>
    <cacheField name="CENTRO DE COSTOS LÍNEACOM" numFmtId="0">
      <sharedItems containsBlank="1" count="8">
        <s v="0004-0007"/>
        <s v="0004-0008"/>
        <s v="0004-0005"/>
        <s v="0004-0003"/>
        <s v="0004-0004"/>
        <s v="0004-0001"/>
        <s v="0004-0002"/>
        <m/>
      </sharedItems>
    </cacheField>
    <cacheField name="CÓDIGO DANE" numFmtId="0">
      <sharedItems containsString="0" containsBlank="1" containsNumber="1" containsInteger="1" minValue="5001" maxValue="99001"/>
    </cacheField>
    <cacheField name="TA/CODIGO ACTIVIDAD" numFmtId="0">
      <sharedItems containsBlank="1" containsMixedTypes="1" containsNumber="1" containsInteger="1" minValue="5735425" maxValue="5776177"/>
    </cacheField>
    <cacheField name="CODIGO CB" numFmtId="0">
      <sharedItems containsString="0" containsBlank="1" containsNumber="1" containsInteger="1" minValue="12737128" maxValue="90133548"/>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07-29T10:21:00" maxDate="2025-09-04T10:55:00"/>
    </cacheField>
    <cacheField name="FECHA DEL CIERRE DEL TICKET (DD/MM/AAAA)" numFmtId="0">
      <sharedItems containsNonDate="0" containsDate="1" containsString="0" containsBlank="1" minDate="2025-08-01T08:21:00" maxDate="2025-08-30T15:12:00"/>
    </cacheField>
    <cacheField name="ENTIDAD BANCARIA" numFmtId="0">
      <sharedItems containsBlank="1"/>
    </cacheField>
    <cacheField name="SOLICITUD" numFmtId="0">
      <sharedItems containsBlank="1"/>
    </cacheField>
    <cacheField name="DESCRIPCIÓN" numFmtId="0">
      <sharedItems containsBlank="1"/>
    </cacheField>
    <cacheField name="FORMATO" numFmtId="0">
      <sharedItems containsNonDate="0" containsString="0" containsBlank="1"/>
    </cacheField>
    <cacheField name="CADENA" numFmtId="0">
      <sharedItems containsNonDate="0" containsString="0"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TERMINAL " numFmtId="0">
      <sharedItems containsBlank="1" containsMixedTypes="1" containsNumber="1" containsInteger="1" minValue="0" maxValue="0"/>
    </cacheField>
    <cacheField name="TIPIFICACION" numFmtId="0">
      <sharedItems containsBlank="1"/>
    </cacheField>
    <cacheField name="TIPO DE TRAYECTO" numFmtId="0">
      <sharedItems containsBlank="1"/>
    </cacheField>
    <cacheField name="DIAS DE VISITA" numFmtId="0">
      <sharedItems containsString="0" containsBlank="1" containsNumber="1" containsInteger="1" minValue="0" maxValue="2"/>
    </cacheField>
    <cacheField name="DIA ADICIONAL" numFmtId="0">
      <sharedItems containsString="0" containsBlank="1" containsNumber="1" containsInteger="1" minValue="0" maxValue="0"/>
    </cacheField>
    <cacheField name="NOMBRE DEL TECNICO " numFmtId="0">
      <sharedItems containsBlank="1"/>
    </cacheField>
    <cacheField name="VALOR DIAS ACTIVIDAD FACTURABLES A LA RED" numFmtId="0">
      <sharedItems containsString="0" containsBlank="1" containsNumber="1" minValue="41241.0800752" maxValue="988462.96268840006"/>
    </cacheField>
    <cacheField name="VALOR DIAS ACOMPAÑAMIENTO FACTURABLES A RED" numFmtId="0">
      <sharedItems containsString="0" containsBlank="1" containsNumber="1" minValue="0" maxValue="196536.5258152"/>
    </cacheField>
    <cacheField name="VALOR FACTURABLE A LA RED" numFmtId="0">
      <sharedItems containsString="0" containsBlank="1" containsNumber="1" minValue="41241.0800752" maxValue="12141358.062807208"/>
    </cacheField>
    <cacheField name="ESTADO2" numFmtId="0">
      <sharedItems containsNonDate="0" containsString="0" containsBlank="1"/>
    </cacheField>
    <cacheField name="TIPO"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905.554090740741" createdVersion="8" refreshedVersion="8" minRefreshableVersion="3" recordCount="305" xr:uid="{125E26B9-C934-44FB-B0C9-79C940B350CD}">
  <cacheSource type="worksheet">
    <worksheetSource ref="A1:AJ1048576" sheet="INCIDENTES AVAL"/>
  </cacheSource>
  <cacheFields count="36">
    <cacheField name="CIUDAD SEDE" numFmtId="0">
      <sharedItems containsBlank="1"/>
    </cacheField>
    <cacheField name="COORDINADOR" numFmtId="0">
      <sharedItems containsBlank="1" count="8">
        <s v="DIEGO FERNANDO HENAO CARDONA"/>
        <s v="KEVIN ALEXIS CORZO BUSTOS"/>
        <s v="WILLIAM ASDRUBAL ROZO ROZO"/>
        <s v="JOSE MAURICIO HERNANDEZ ROJAS"/>
        <s v="JUAN SEBASTIÁN RÍOS CASTRILLÓN"/>
        <s v="MIGUEL JULIÁN HERNÁNDEZ GUARÍN"/>
        <m/>
        <e v="#N/A" u="1"/>
      </sharedItems>
    </cacheField>
    <cacheField name="CENTRO DE COSTOS LÍNEACOM" numFmtId="0">
      <sharedItems containsBlank="1" count="9">
        <s v="0004-0003"/>
        <s v="0004-0007"/>
        <s v="0004-0004"/>
        <s v="0004-0001"/>
        <s v="0004-0005"/>
        <s v="0004-0008"/>
        <s v="0004-0002"/>
        <m/>
        <e v="#N/A" u="1"/>
      </sharedItems>
    </cacheField>
    <cacheField name="CÓDIGO DANE" numFmtId="0">
      <sharedItems containsString="0" containsBlank="1" containsNumber="1" containsInteger="1" minValue="5001" maxValue="86568"/>
    </cacheField>
    <cacheField name="TA/CODIGO ACTIVIDAD" numFmtId="0">
      <sharedItems containsBlank="1" containsMixedTypes="1" containsNumber="1" containsInteger="1" minValue="5736990" maxValue="5849072"/>
    </cacheField>
    <cacheField name="CODIGO CB" numFmtId="0">
      <sharedItems containsString="0" containsBlank="1" containsNumber="1" containsInteger="1" minValue="11472990" maxValue="90114644"/>
    </cacheField>
    <cacheField name="ACTIVIDAD" numFmtId="0">
      <sharedItems containsBlank="1"/>
    </cacheField>
    <cacheField name="DEPARTAMENTO" numFmtId="0">
      <sharedItems containsBlank="1" containsMixedTypes="1" containsNumber="1" containsInteger="1" minValue="0" maxValue="0"/>
    </cacheField>
    <cacheField name="CIUDAD" numFmtId="0">
      <sharedItems containsBlank="1" containsMixedTypes="1" containsNumber="1" containsInteger="1" minValue="0" maxValue="0"/>
    </cacheField>
    <cacheField name="NOMBRE  DEL CB " numFmtId="0">
      <sharedItems containsBlank="1" containsMixedTypes="1" containsNumber="1" containsInteger="1" minValue="0" maxValue="0"/>
    </cacheField>
    <cacheField name="RED" numFmtId="0">
      <sharedItems containsBlank="1"/>
    </cacheField>
    <cacheField name="FO" numFmtId="0">
      <sharedItems containsBlank="1"/>
    </cacheField>
    <cacheField name="FECHA ASIGNACIÓN A LÍNEA COMUNICACIONES (DD/MM/AAAA HH:MM)" numFmtId="0">
      <sharedItems containsNonDate="0" containsDate="1" containsString="0" containsBlank="1" minDate="2025-07-30T11:10:00" maxDate="2025-08-30T11:44:00"/>
    </cacheField>
    <cacheField name="FECHA CIERRE DEL TICKET (DD/MM/AAAA HH:MM)" numFmtId="0">
      <sharedItems containsNonDate="0" containsDate="1" containsString="0" containsBlank="1" minDate="2025-08-01T10:08:00" maxDate="2025-08-30T15:05:00"/>
    </cacheField>
    <cacheField name="ENTIDAD BANCARIA" numFmtId="0">
      <sharedItems containsBlank="1" containsMixedTypes="1" containsNumber="1" containsInteger="1" minValue="0" maxValue="0"/>
    </cacheField>
    <cacheField name="GRUPO_FALLA" numFmtId="0">
      <sharedItems containsBlank="1"/>
    </cacheField>
    <cacheField name="CATEGORÍA" numFmtId="0">
      <sharedItems containsBlank="1" containsMixedTypes="1" containsNumber="1" containsInteger="1" minValue="0" maxValue="0"/>
    </cacheField>
    <cacheField name="FALLA" numFmtId="0">
      <sharedItems containsBlank="1" containsMixedTypes="1" containsNumber="1" containsInteger="1" minValue="0" maxValue="0"/>
    </cacheField>
    <cacheField name="ESTADO" numFmtId="0">
      <sharedItems containsBlank="1"/>
    </cacheField>
    <cacheField name="OBSERVACION" numFmtId="0">
      <sharedItems containsBlank="1" longText="1"/>
    </cacheField>
    <cacheField name="FORMA DE ATENCIÓN" numFmtId="0">
      <sharedItems containsBlank="1"/>
    </cacheField>
    <cacheField name="TERMINAL" numFmtId="0">
      <sharedItems containsBlank="1" containsMixedTypes="1" containsNumber="1" containsInteger="1" minValue="0" maxValue="0"/>
    </cacheField>
    <cacheField name="TIPIFICACION" numFmtId="0">
      <sharedItems containsBlank="1" containsMixedTypes="1" containsNumber="1" containsInteger="1" minValue="0" maxValue="0"/>
    </cacheField>
    <cacheField name="TIPO DE TRAYECTO" numFmtId="0">
      <sharedItems containsBlank="1" containsMixedTypes="1" containsNumber="1" containsInteger="1" minValue="0" maxValue="0"/>
    </cacheField>
    <cacheField name="NOMBRE DEL TECNICO " numFmtId="0">
      <sharedItems containsBlank="1" containsMixedTypes="1" containsNumber="1" containsInteger="1" minValue="0" maxValue="0"/>
    </cacheField>
    <cacheField name="DIAS DE VISITA" numFmtId="0">
      <sharedItems containsString="0" containsBlank="1" containsNumber="1" containsInteger="1" minValue="0" maxValue="2"/>
    </cacheField>
    <cacheField name="DIA ADICIONAL" numFmtId="0">
      <sharedItems containsString="0" containsBlank="1" containsNumber="1" containsInteger="1" minValue="0" maxValue="0"/>
    </cacheField>
    <cacheField name="VALOR DIAS ACTIVIDAD FACTURABLES A LA RED" numFmtId="0">
      <sharedItems containsString="0" containsBlank="1" containsNumber="1" minValue="41241.0800752" maxValue="988462.96268840006"/>
    </cacheField>
    <cacheField name="VALOR DIAS ACOMPAÑAMIENTO FACTURABLES A RED" numFmtId="0">
      <sharedItems containsString="0" containsBlank="1" containsNumber="1" minValue="0" maxValue="196536.5258152"/>
    </cacheField>
    <cacheField name="VALOR FACTURABLE A LA RED" numFmtId="0">
      <sharedItems containsString="0" containsBlank="1" containsNumber="1" minValue="41241.0800752" maxValue="35001861.638991915"/>
    </cacheField>
    <cacheField name="ESTADO2" numFmtId="0">
      <sharedItems containsNonDate="0" containsString="0" containsBlank="1"/>
    </cacheField>
    <cacheField name="TIPO"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905.554165624999" createdVersion="8" refreshedVersion="8" minRefreshableVersion="3" recordCount="119" xr:uid="{C172ECF3-9EE4-480F-9045-81B914091738}">
  <cacheSource type="worksheet">
    <worksheetSource ref="D2:E122" sheet="Tablas dinámicas"/>
  </cacheSource>
  <cacheFields count="2">
    <cacheField name="NOMBRE DE CC" numFmtId="0">
      <sharedItems containsBlank="1" count="10">
        <s v="Redeban Eje Cafetero (Pereira)"/>
        <s v="Redeban Suroccidente (Cali)"/>
        <s v="Redeban Costa (Barranqullla)"/>
        <s v="Redeban Noroccidente (Medellín)"/>
        <s v="Redeban Oriente (Otros)"/>
        <s v="Redeban Santander"/>
        <s v="Redeban Centro ( Bogotá)"/>
        <m/>
        <s v="NOMBRE DE CC"/>
        <e v="#N/A"/>
      </sharedItems>
    </cacheField>
    <cacheField name="VALOR CC" numFmtId="0">
      <sharedItems containsBlank="1" containsMixedTypes="1" containsNumber="1" minValue="0" maxValue="44541701.5263393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m/>
    <x v="0"/>
    <x v="0"/>
    <m/>
    <m/>
    <m/>
    <m/>
    <m/>
    <m/>
    <m/>
    <m/>
    <m/>
    <m/>
    <m/>
    <m/>
    <m/>
    <m/>
    <m/>
    <m/>
    <m/>
    <m/>
    <m/>
    <m/>
    <m/>
    <m/>
    <m/>
    <m/>
    <m/>
    <m/>
    <m/>
    <m/>
    <m/>
    <m/>
    <m/>
    <m/>
    <m/>
    <m/>
    <m/>
    <m/>
    <m/>
  </r>
  <r>
    <m/>
    <x v="0"/>
    <x v="0"/>
    <m/>
    <m/>
    <m/>
    <m/>
    <m/>
    <m/>
    <m/>
    <m/>
    <m/>
    <m/>
    <m/>
    <m/>
    <m/>
    <m/>
    <m/>
    <m/>
    <m/>
    <m/>
    <m/>
    <m/>
    <m/>
    <m/>
    <m/>
    <m/>
    <m/>
    <m/>
    <m/>
    <m/>
    <m/>
    <m/>
    <n v="0"/>
    <m/>
    <m/>
    <m/>
    <m/>
    <m/>
    <m/>
  </r>
  <r>
    <m/>
    <x v="0"/>
    <x v="0"/>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0">
  <r>
    <s v="NEIVA"/>
    <x v="0"/>
    <x v="0"/>
    <n v="18001"/>
    <s v="TA-25-897275"/>
    <n v="80665"/>
    <s v="APERTURA"/>
    <s v="CB CRECIMIENTO - NUEVO"/>
    <s v="CAQUETA"/>
    <s v="FLORENCIA"/>
    <s v="BARRIO BUENOS AIRES FLORENCIA 1"/>
    <s v="REDEBAN"/>
    <s v="FO-25-1293630"/>
    <d v="2025-07-28T00:00:00"/>
    <d v="2025-08-01T00:00:00"/>
    <s v="UNO A UNO"/>
    <s v="UNO A UNO"/>
    <s v="EJECUTADO"/>
    <s v="28-07-2025 SE REALIZA LLAMADA AL CLIENTE, SE HABLA CON CON EL ESPOSO DE LA SRA LEIDY VERONICA CARVAJAL BARRETO SE VALIDA DIRECCIÓN OK, CANAL OK, DISPONIBILIDAD TOTAL, LLAMAR EL DÍA LA INSTALACIÓN PARA CONFIRMAR VISITA, AVISO EXTERIOR ALTURA APROX 3,30 METROS; TOMACORRIENTE CERCANO: SI; TIENE CABINA DE SEGURIDAD: NO // CONTACTO REALIZADO POR LA APP 01-0 SE REALIZA INSTALACIÓN DE CORRESPONSAL, SE INSTALAN EQUIPOS CON PRUEBAS EXITOSAS, SE CAPACITA Y SE EVALÚA AL CLIENTE, SE INSTALA PUBLICIDAD COMPLETA, CB QUEDA OPERATIVO. USUARIO SOMOS BANCOLOMBIA ACTIVO"/>
    <s v="VISITA_TECNICA"/>
    <s v="V8ZZZ345"/>
    <s v="TIPO IV"/>
    <s v="TERRESTRE"/>
    <s v="DEVIA REINOSO JUAN CARLOS"/>
    <n v="1"/>
    <n v="0"/>
    <n v="504832.64687880001"/>
    <n v="196536.5258152"/>
    <n v="504832.64687880001"/>
    <m/>
    <m/>
    <m/>
    <m/>
    <m/>
    <m/>
    <m/>
    <m/>
  </r>
  <r>
    <s v="NEIVA"/>
    <x v="0"/>
    <x v="0"/>
    <n v="18001"/>
    <s v="TA-25-897283"/>
    <n v="80664"/>
    <s v="APERTURA"/>
    <s v="CB CRECIMIENTO - NUEVO"/>
    <s v="CAQUETA"/>
    <s v="FLORENCIA"/>
    <s v="BARRIO SIETE DE AGOSTO FLORENCIA 7"/>
    <s v="REDEBAN"/>
    <s v="FO-25-1293646"/>
    <d v="2025-07-28T00:00:00"/>
    <d v="2025-08-01T00:00:00"/>
    <s v="UNO A UNO"/>
    <s v="UNO A UNO"/>
    <s v="EJECUTADO"/>
    <s v="28-07-2025 SE REALIZA LLAMADA AL CLIENTE, SE HABLA CON CON EL SR LUIS MIGUEL BAHAMON ROJAS SE VALIDA DIRECCIÓN OK, CANAL OK, DISPONIBILIDAD TOTAL, LLAMAR EL DÍA LA INSTALACIÓN PARA CONFIRMAR VISITA, AVISO EXTERIOR ALTURA APROX 2 METROS; TOMACORRIENTE CERCANO: SI; TIENE CABINA DE SEGURIDAD: SI // CONTACTO REALIZADO POR LA APP 1/08/2025 SE REALIZA INSTALACIÓN DE CORRESPONSAL, SE INSTALAN EQUIPOS CON PRUEBAS EXITOSAS, SE CAPACITA Y SE EVALÚA AL CLIENTE, SE INSTALA PUBLICIDAD COMPLETA, CB QUEDA OPERATIVO. USUARIO SOMOS BANCOLOMBIA ACTIVO"/>
    <s v="VISITA_TECNICA"/>
    <s v="V8ZZZ349"/>
    <s v="TIPO IV"/>
    <s v="TERRESTRE"/>
    <s v="DEVIA REINOSO JUAN CARLOS"/>
    <n v="1"/>
    <n v="0"/>
    <n v="504832.64687880001"/>
    <n v="196536.5258152"/>
    <n v="504832.64687880001"/>
    <m/>
    <m/>
    <m/>
    <m/>
    <m/>
    <m/>
    <m/>
    <m/>
  </r>
  <r>
    <s v="PASTO"/>
    <x v="1"/>
    <x v="1"/>
    <n v="52427"/>
    <s v="TA-25-897342"/>
    <n v="80676"/>
    <s v="APERTURA"/>
    <s v="CB CRECIMIENTO - NUEVO"/>
    <s v="NARIÑO"/>
    <s v="MAGUI"/>
    <s v="BARRIO CRR BRISAS DE HAMBURGO MAGUI"/>
    <s v="REDEBAN"/>
    <s v="FO-25-1293775"/>
    <d v="2025-07-28T00:00:00"/>
    <d v="2025-08-14T00:00:00"/>
    <s v="UNO A UNO"/>
    <s v="UNO A UNO"/>
    <s v="EJECUTADO"/>
    <s v="28-07 SE REALIZA LLAMADA AL CLIENTE, SE HABLA CON LA SRA KAROL NATALIA ANGULO CORTES SE VALIDA DIRECCIÓN OK, CANAL OK, DISPONIBILIDAD TOTAL, LLAMAR EL DÍA LA INSTALACIÓN PARA CONFIRMAR VISITA, AVISO EXTERIOR ALTURA APROX 4 METROS; TOMACORRIENTE CERCANO: SI; TIENE CABINA DE SEGURIDAD: SI 06-08 DADO QUE EL SITIO SE DEBE REALIZAR DESPLAZAMIENTO MARITIMO, SE REALIZARA EL DIA LUNES 11 POR DISPONIBILIDAD DE TRANSPORTE. 11-08 SÉ ALCANZO A LLEGAR HASTA POR DEMORAS EN EL TRANSPORTE (LANCHA) 12-08 SE ESTA PENDIENTE DEL TRANSPORTE EN LANCHA PARA LLEGAR AL SITIO, NOS ENCONTRAMOS EN LA ZONA EN DESPLAZAMIENTO 13-08 SE LLEGA TARDE AL MUNICIPIO Y POR ENDE NO SE ALCANCANZA A REALIZAR LA INSTALACIÓN, SE PROGRAMA PARA EL DIA SIGUIENTE 14/08/2025 SE REALIZA INSTALACIÓN DE CORRESPONSAL, SE INSTALAN EQUIPOS CON PRUEBAS EXITOSAS, SE CAPACITA Y SE EVALÚA AL CLIENTE, SE INSTALA PUBLICIDAD COMPLETA, CB QUEDA OPERATIVO. USUARIO SOMOS BANCOLOMBIA ACTIVO"/>
    <s v="VISITA_TECNICA"/>
    <s v="V8ZZZ380"/>
    <s v="TIPO IV ESPECIAL"/>
    <s v="FLUVIAL"/>
    <s v="PAZ MARTINEZ RICHARD HUMBERTO"/>
    <n v="1"/>
    <n v="0"/>
    <n v="504832.64687880001"/>
    <n v="196536.5258152"/>
    <n v="504832.64687880001"/>
    <m/>
    <m/>
    <m/>
    <m/>
    <m/>
    <m/>
    <m/>
    <m/>
  </r>
  <r>
    <s v="PASTO"/>
    <x v="1"/>
    <x v="1"/>
    <n v="52427"/>
    <s v="TA-25-897364"/>
    <n v="80675"/>
    <s v="APERTURA"/>
    <s v="CB CRECIMIENTO - NUEVO"/>
    <s v="NARIÑO"/>
    <s v="MAGUI"/>
    <s v="BARRIO LA PISTA MAGUI"/>
    <s v="REDEBAN"/>
    <s v="FO-25-1293834"/>
    <d v="2025-07-28T00:00:00"/>
    <d v="2025-08-14T00:00:00"/>
    <s v="UNO A UNO"/>
    <s v="UNO A UNO"/>
    <s v="EJECUTADO"/>
    <s v="28-07 SE REALIZA LLAMADA AL CLIENTE, SE HABLA CON LA SRA DAYAN YORELY ANGULO CORTES SE VALIDA DIRECCIÓN OK, CANAL OK, DISPONIBILIDAD TOTAL, LLAMAR EL DÍA LA INSTALACIÓN PARA CONFIRMAR VISITA, AVISO EXTERIOR ALTURA APROX 4 METROS; TOMACORRIENTE CERCANO: SI; TIENE CABINA DE SEGURIDAD: SI - COMUNICACIÓN POR WPP 06-08 DEBIDO A QUE EL DESPLAZAMIENTO ES VIA MARITIMA, DADO DISPONIBILIDAD DE TRANSPORTE SE REALIZARA EL DIA LUNES 11-08 SÉ ALCANZO A LLEGAR HASTA POR DEMORAS EN EL TRANSPORTE (LANCHA) 12-08 SE ESTA PENDIENTE DEL TRANSPORTE EN LANCHA PARA LLEGAR AL SITIO, NOS ENCONTRAMOS EN LA ZONA EN DESPLAZAMIENTO  13-08 SE LLEGA TARDE AL MUNICIPIO Y POR ENDE NO SE ALCANCANZA A REALIZAR LA INSTALACIÓN, SE PROGRAMA PARA EL DIA SIGUIENTE 14/08/2025 SE REALIZA INSTALACIÓN DE CORRESPONSAL, SE INSTALAN EQUIPOS CON PRUEBAS EXITOSAS, SE CAPACITA Y SE EVALÚA AL CLIENTE, SE INSTALA PUBLICIDAD COMPLETA, CB QUEDA OPERATIVO. USUARIO SOMOS BANCOLOMBIA ACTIVO"/>
    <s v="VISITA_TECNICA"/>
    <s v="V8ZZZ393"/>
    <s v="TIPO IV ESPECIAL"/>
    <s v="FLUVIAL"/>
    <s v="PAZ MARTINEZ RICHARD HUMBERTO"/>
    <n v="1"/>
    <n v="0"/>
    <n v="504832.64687880001"/>
    <n v="196536.5258152"/>
    <n v="504832.64687880001"/>
    <m/>
    <m/>
    <m/>
    <m/>
    <m/>
    <m/>
    <m/>
    <m/>
  </r>
  <r>
    <s v="YOPAL"/>
    <x v="0"/>
    <x v="0"/>
    <n v="85001"/>
    <s v="TA-25-897375"/>
    <n v="80709"/>
    <s v="APERTURA"/>
    <s v="CB CRECIMIENTO - NUEVO"/>
    <s v="CASANARE"/>
    <s v="YOPAL"/>
    <s v="BARRIO LA ESPERANZA YOPAL 6"/>
    <s v="REDEBAN"/>
    <s v="FO-25-1293877"/>
    <d v="2025-07-28T00:00:00"/>
    <d v="2025-08-01T00:00:00"/>
    <s v="UNO A UNO"/>
    <s v="UNO A UNO"/>
    <s v="EJECUTADO"/>
    <s v="28-07 SE REALIZA COMUNICACION CON LA SRA ZULEIMA SIERRA ZAPATA, SE VALIDA DIRECCIÓN OK, CANAL OK, DISPONIBILIDAD TOTAL, LLAMAR EL DÍA LA INSTALACIÓN PARA CONFIRMAR VISITA, AVISO EXTERIOR ALTURA APROX DONDE EL TECNICO LO VEA CONVENIENTE; TOMACORRIENTE CERCANO: SI; TIENE CABINA DE SEGURIDAD: SI// MODEM A 5 METROS 29-07 EN COMUNICACIÓN CON LA SEÑORA ZULEIMA SIERRA AL NUMERO 3228924900, INDICA QUE POR TEMAS PERSONALES NO PUEDE ATENDER HOY LA INSTALACIÓN, INDICA NOS ATIENDE EL DIA 31-7-2025 31-07 EN COMUNICACIÓN CON LA SEÑORA ZULEIMA SIERRA AL NÚMERO 3228924900, INDICA NOS ATIENDE EL DIA 2-8-2025 1/08/2025 SE REALIZA INSTALACIÓN DE CORRESPONSAL, SE INSTALAN EQUIPOS CON PRUEBAS EXITOSAS, SE CAPACITA Y SE EVALÚA AL CLIENTE, SE INSTALA PUBLICIDAD COMPLETA, CB QUEDA OPERATIVO. USUARIO SOMOS BANCOLOMBIA ACTIVO"/>
    <s v="VISITA_TECNICA"/>
    <s v="V8ZZZ402"/>
    <s v="TIPO I"/>
    <s v="TERRESTRE"/>
    <s v="BERNAL ELAICA EDGAR ALEXIS"/>
    <n v="1"/>
    <n v="0"/>
    <n v="75096.394270399993"/>
    <n v="75096.394270399993"/>
    <n v="75096.394270399993"/>
    <m/>
    <m/>
    <m/>
    <m/>
    <m/>
    <m/>
    <m/>
    <m/>
  </r>
  <r>
    <s v="MEDELLIN"/>
    <x v="2"/>
    <x v="2"/>
    <n v="5001"/>
    <s v="TA-25-904686"/>
    <n v="80717"/>
    <s v="APERTURA"/>
    <s v="CB CRECIMIENTO ALIANZA - NUEVO"/>
    <s v="ANTIOQUIA"/>
    <s v="MEDELLIN"/>
    <s v="DISTRICOL VARIEDADES Y DETALLE"/>
    <s v="REDEBAN"/>
    <s v="FO-25-1306012"/>
    <d v="2025-07-30T00:00:00"/>
    <d v="2025-08-01T00:00:00"/>
    <s v="AGREGADOR"/>
    <s v="DISTRICOL"/>
    <s v="EJECUTADO"/>
    <s v="30/07/2025 PROGRAMACIÓN REALIZADA POR LA ALIANZA 1/08/2025 SE REALIZA INSTALACIÓN DE CORRESPONSAL, SE INSTALAN EQUIPOS CON PRUEBAS EXITOSAS, SE CAPACITA Y SE EVALÚA AL CLIENTE, SE INSTALA PUBLICIDAD COMPLETA, CB QUEDA OPERATIVO. USUARIO SOMOS BANCOLOMBIA ACTIVO"/>
    <s v="VISITA_TECNICA"/>
    <s v="VAZZZ340"/>
    <s v="TIPO I"/>
    <s v="TERRESTRE"/>
    <s v="BARRIENTOS HERNANDEZ CRISTIAN HORACIO"/>
    <n v="1"/>
    <n v="0"/>
    <n v="75096.394270399993"/>
    <n v="75096.394270399993"/>
    <n v="75096.394270399993"/>
    <m/>
    <m/>
    <m/>
    <m/>
    <m/>
    <m/>
    <m/>
    <m/>
  </r>
  <r>
    <s v="MEDELLIN"/>
    <x v="2"/>
    <x v="2"/>
    <n v="5001"/>
    <s v="TA-25-904688"/>
    <n v="80718"/>
    <s v="APERTURA"/>
    <s v="CB CRECIMIENTO ALIANZA - NUEVO"/>
    <s v="ANTIOQUIA"/>
    <s v="MEDELLIN"/>
    <s v="DISTRICOL PAPELERIA LA PIZARRA"/>
    <s v="REDEBAN"/>
    <s v="FO-25-1306018"/>
    <d v="2025-07-30T00:00:00"/>
    <d v="2025-08-01T00:00:00"/>
    <s v="AGREGADOR"/>
    <s v="DISTRICOL"/>
    <s v="EJECUTADO"/>
    <s v="30/07/2025 PROGRAMACIÓN REALIZADA POR LA ALIANZA 1/08/2025 SE REALIZA INSTALACIÓN DE CORRESPONSAL, SE INSTALAN EQUIPOS CON PRUEBAS EXITOSAS, SE CAPACITA Y SE EVALÚA AL CLIENTE, SE INSTALA PUBLICIDAD COMPLETA, CB QUEDA OPERATIVO. USUARIO SOMOS BANCOLOMBIA ACTIVO"/>
    <s v="VISITA_TECNICA"/>
    <s v="VAZZZ341"/>
    <s v="TIPO I"/>
    <s v="TERRESTRE"/>
    <s v="PAREJA ECHAVARRIA JHON DAVID"/>
    <n v="1"/>
    <n v="0"/>
    <n v="75096.394270399993"/>
    <n v="75096.394270399993"/>
    <n v="75096.394270399993"/>
    <m/>
    <m/>
    <m/>
    <m/>
    <m/>
    <m/>
    <m/>
    <m/>
  </r>
  <r>
    <s v="MEDELLIN"/>
    <x v="2"/>
    <x v="2"/>
    <n v="5088"/>
    <s v="TA-25-904689"/>
    <n v="80715"/>
    <s v="APERTURA"/>
    <s v="CB CRECIMIENTO ALIANZA - NUEVO"/>
    <s v="ANTIOQUIA"/>
    <s v="BELLO"/>
    <s v="DISTRICOL ABARROTES EL PUERTO"/>
    <s v="REDEBAN"/>
    <s v="FO-25-1306022"/>
    <d v="2025-07-30T00:00:00"/>
    <d v="2025-08-01T00:00:00"/>
    <s v="AGREGADOR"/>
    <s v="DISTRICOL"/>
    <s v="EJECUTADO"/>
    <s v="30/07/2025 PROGRAMACIÓN REALIZADA POR LA ALIANZA 1/08/2025 SE REALIZA INSTALACIÓN DE CORRESPONSAL, SE INSTALAN EQUIPOS CON PRUEBAS EXITOSAS, SE CAPACITA Y SE EVALÚA AL CLIENTE, SE INSTALA PUBLICIDAD COMPLETA, CB QUEDA OPERATIVO. USUARIO SOMOS BANCOLOMBIA ACTIVO"/>
    <s v="VISITA_TECNICA"/>
    <s v="VAZZZ342"/>
    <s v="TIPO I"/>
    <s v="TERRESTRE"/>
    <s v="BARRIENTOS HERNANDEZ CRISTIAN HORACIO"/>
    <n v="1"/>
    <n v="0"/>
    <n v="75096.394270399993"/>
    <n v="75096.394270399993"/>
    <n v="75096.394270399993"/>
    <m/>
    <m/>
    <m/>
    <m/>
    <m/>
    <m/>
    <m/>
    <m/>
  </r>
  <r>
    <s v="NEIVA"/>
    <x v="0"/>
    <x v="0"/>
    <n v="18753"/>
    <s v="TA-25-904057"/>
    <n v="31694"/>
    <s v="APERTURA"/>
    <s v="DATAFONO ADICIONAL - ALIANZA"/>
    <s v="CAQUETA"/>
    <s v="SAN VICENTE DEL CAGUAN"/>
    <s v="Multipagas - San Vicente del Caguan"/>
    <s v="REDEBAN"/>
    <s v="FO-25-1304946"/>
    <d v="2025-07-30T00:00:00"/>
    <d v="2025-08-06T00:00:00"/>
    <s v="ROBUSTO"/>
    <s v="MULTIPAGAS"/>
    <s v="EJECUTADO"/>
    <s v="30-07-2025 SE REALIZA LLAMADA AL CLIENTE, SE HABLA CON LA SRA Tatiana Penagos SE VALIDA DIRECCIÓN OK, CANAL OK, DISPONIBILIDAD TOTAL, LLAMAR EL DÍA LA INSTALACIÓN PARA CONFIRMAR VISITA 6/08/2025 SE REALIZA INSTALACIÓN DE DAT ADICIONAL, PRUEBAS EXITOSAS, CB QUEDA OPERATIVO"/>
    <s v="VISITA_TECNICA"/>
    <s v="VAZZZ348 VAZZZ349"/>
    <s v="TIPO IV ESPECIAL"/>
    <s v="TERRESTRE / AEREO"/>
    <s v="BERMUDEZ SANCHEZ JOSE NEYBER"/>
    <n v="1"/>
    <n v="0"/>
    <n v="504832.64687880001"/>
    <n v="196536.5258152"/>
    <n v="504832.64687880001"/>
    <m/>
    <m/>
    <m/>
    <m/>
    <m/>
    <m/>
    <m/>
    <m/>
  </r>
  <r>
    <s v="CALI"/>
    <x v="1"/>
    <x v="1"/>
    <n v="76892"/>
    <s v="TA-25-904699"/>
    <n v="66067"/>
    <s v="APERTURA"/>
    <s v="DATAFONO ADICIONAL - ALIANZA"/>
    <s v="VALLE DEL CAUCA"/>
    <s v="YUMBO"/>
    <s v="DISTRICOL DIST MISC THOVAJU"/>
    <s v="REDEBAN"/>
    <s v="FO-25-1306040"/>
    <d v="2025-07-30T00:00:00"/>
    <d v="2025-08-01T00:00:00"/>
    <s v="AGREGADOR"/>
    <s v="DISTRICOL"/>
    <s v="EJECUTADO"/>
    <s v="30/07/2025 PROGRAMACIÓN REALIZADA POR LA ALIANZA 1/08/2025 SE REALIZA INSTALACIÓN DE DAT ADICIONAL, PRUEBAS EXITOSAS, CB QUEDA OPERATIVO"/>
    <s v="VISITA_TECNICA"/>
    <s v="VAZZZ351"/>
    <s v="TIPO I"/>
    <s v="TERRESTRE"/>
    <s v="MONTERO MUESES GIAN CARLO"/>
    <n v="1"/>
    <n v="0"/>
    <n v="75096.394270399993"/>
    <n v="75096.394270399993"/>
    <n v="75096.394270399993"/>
    <m/>
    <m/>
    <m/>
    <m/>
    <m/>
    <m/>
    <m/>
    <m/>
  </r>
  <r>
    <s v="YOPAL"/>
    <x v="0"/>
    <x v="0"/>
    <n v="85162"/>
    <s v="TA-25-904063"/>
    <n v="80742"/>
    <s v="APERTURA"/>
    <s v="CB CRECIMIENTO - NUEVO"/>
    <s v="CASANARE"/>
    <s v="MONTERREY"/>
    <s v="BARRIO ALCARAVANES MONTERREY 1"/>
    <s v="REDEBAN"/>
    <s v="FO-25-1304972"/>
    <d v="2025-07-30T00:00:00"/>
    <d v="2025-08-05T00:00:00"/>
    <s v="UNO A UNO"/>
    <s v="UNO A UNO"/>
    <s v="EJECUTADO"/>
    <s v="30-07-2025 SE REALIZA LLAMADA AL CLIENTE, SE HABLA CON EL SR EDWIN YESID SOSA BUITRAGO SE VALIDA DIRECCIÓN OK, CANAL OK, DISPONIBILIDAD TOTAL, LLAMAR EL DÍA LA INSTALACIÓN PARA CONFIRMAR VISITA, AVISO EXTERIOR ALTURA APROX SE VALIDA EL DIA DE LA APERTURA HAY ESPACIO SUFICIENTE; TOMACORRIENTE CERCANO: SI; TIENE CABINA DE SEGURIDAD: SI // CONTACTO REALIZADO POR LA APP 01-08 EN COMUNICACIÓN CON EL SEÑOR EDWIN SOSA AL NUMERO 3114659005, SE INFORMA QUE NO SE PUEDE REALIZAR LA APERTURA, MOTIVO CIERRE  DE LA MARGINAL, CICLISMO VUELTA COLOMBIA. INDICA NOS ATIENDE EL 5-8-2025 5/08/2025 SE REALIZA INSTALACIÓN DE CORRESPONSAL, SE INSTALAN EQUIPOS CON PRUEBAS EXITOSAS, SE CAPACITA Y SE EVALÚA AL CLIENTE, SE INSTALA PUBLICIDAD COMPLETA, CB QUEDA OPERATIVO. USUARIO SOMOS BANCOLOMBIA ACTIVO"/>
    <s v="VISITA_TECNICA"/>
    <s v="VAZZZ361"/>
    <s v="TIPO II"/>
    <s v="TERRESTRE"/>
    <s v="BERNAL ELAICA EDGAR ALEXIS"/>
    <n v="1"/>
    <n v="0"/>
    <n v="163813.69572160003"/>
    <n v="140395.6348884"/>
    <n v="163813.69572160003"/>
    <m/>
    <m/>
    <m/>
    <m/>
    <m/>
    <m/>
    <m/>
    <m/>
  </r>
  <r>
    <s v="TUNJA"/>
    <x v="3"/>
    <x v="3"/>
    <n v="15464"/>
    <s v="TA-25-904065"/>
    <n v="80720"/>
    <s v="APERTURA"/>
    <s v="CB CRECIMIENTO - NUEVO"/>
    <s v="BOYACA"/>
    <s v="MONGUA"/>
    <s v="BARRIO CENTRO MONGUA 1"/>
    <s v="REDEBAN"/>
    <s v="FO-25-1304982"/>
    <d v="2025-07-30T00:00:00"/>
    <d v="2025-08-01T00:00:00"/>
    <s v="UNO A UNO"/>
    <s v="UNO A UNO"/>
    <s v="EJECUTADO"/>
    <s v="30-07-2025 SE REALIZA LLAMADA AL CLIENTE, SE HABLA CON LA SRA YESICA PAOLA MERCHAN CASTAÑEDA SE VALIDA DIRECCIÓN OK, CANAL OK, DISPONIBILIDAD TOTAL, LLAMAR EL DÍA LA INSTALACIÓN PARA CONFIRMAR VISITA, AVISO EXTERIOR ALTURA APROX 2,50 METROS; TOMACORRIENTE CERCANO: SI; TIENE CABINA DE SEGURIDAD: SI // CONTACTO REALIZADO POR LA APP 01-08 SE REALIZA INSTALACIÓN DE CORRESPONSAL, SE INSTALAN EQUIPOS CON PRUEBAS EXITOSAS, SE CAPACITA Y SE EVALÚA AL CLIENTE, SE INSTALA PUBLICIDAD COMPLETA, CB QUEDA OPERATIVO. USUARIO SOMOS BANCOLOMBIA ACTIVO"/>
    <s v="VISITA_TECNICA"/>
    <s v="VAZZZ363"/>
    <s v="TIPO II"/>
    <s v="TERRESTRE"/>
    <s v="SOLER HOYOS CRISTIAN LEONARDO"/>
    <n v="1"/>
    <n v="0"/>
    <n v="163813.69572160003"/>
    <n v="140395.6348884"/>
    <n v="163813.69572160003"/>
    <m/>
    <m/>
    <m/>
    <m/>
    <m/>
    <m/>
    <m/>
    <m/>
  </r>
  <r>
    <s v="NEIVA"/>
    <x v="0"/>
    <x v="0"/>
    <n v="41306"/>
    <s v="TA-25-904066"/>
    <n v="80736"/>
    <s v="APERTURA"/>
    <s v="CB CRECIMIENTO - NUEVO"/>
    <s v="HUILA"/>
    <s v="GIGANTE"/>
    <s v="BARRIO CENTRO GIGANTE  6"/>
    <s v="REDEBAN"/>
    <s v="FO-25-1304987"/>
    <d v="2025-07-30T00:00:00"/>
    <d v="2025-08-01T00:00:00"/>
    <s v="UNO A UNO"/>
    <s v="UNO A UNO"/>
    <s v="EJECUTADO"/>
    <s v="30-07-2025 SE REALIZA LLAMADA AL CLIENTE, SE HABLA CON LA SRA HEIDY JOHANNA CABRERA MAYORCA SE VALIDA DIRECCIÓN OK, CANAL OK, DISPONIBILIDAD TOTAL, LLAMAR EL DÍA LA INSTALACIÓN PARA CONFIRMAR VISITA, AVISO EXTERIOR ALTURA APROX 2 METROS; TOMACORRIENTE CERCANO: SI; TIENE CABINA DE SEGURIDAD: NO // CONTACTO REALIZADO POR LA APP 01-08 SE REALIZA INSTALACIÓN DE CORRESPONSAL, SE INSTALAN EQUIPOS CON PRUEBAS EXITOSAS, SE CAPACITA Y SE EVALÚA AL CLIENTE, SE INSTALA PUBLICIDAD COMPLETA, CB QUEDA OPERATIVO. USUARIO SOMOS BANCOLOMBIA ACTIVO"/>
    <s v="VISITA_TECNICA"/>
    <s v="VAZZZ364"/>
    <s v="TIPO II"/>
    <s v="TERRESTRE"/>
    <s v="DIAZ VARGAS JONATHAN MIGUEL"/>
    <n v="1"/>
    <n v="0"/>
    <n v="163813.69572160003"/>
    <n v="140395.6348884"/>
    <n v="163813.69572160003"/>
    <m/>
    <m/>
    <m/>
    <m/>
    <m/>
    <m/>
    <m/>
    <m/>
  </r>
  <r>
    <s v="CALI"/>
    <x v="1"/>
    <x v="1"/>
    <n v="19212"/>
    <s v="TA-25-904070"/>
    <n v="80727"/>
    <s v="APERTURA"/>
    <s v="CAMBIO DE RAZON SOCIAL"/>
    <s v="CAUCA"/>
    <s v="CORINTO"/>
    <s v="BARRIO CENTRO CORINTO 9"/>
    <s v="REDEBAN"/>
    <s v="FO-25-1305008"/>
    <d v="2025-07-30T00:00:00"/>
    <d v="2025-08-01T00:00:00"/>
    <s v="UNO A UNO"/>
    <s v="UNO A UNO"/>
    <s v="EJECUTADO"/>
    <s v="30-07-2025 SE REALIZA LLAMADA AL CLIENTE, SE HABLA CON EL SR ITALIA ERAZO SE VALIDA DIRECCIÓN OK, CANAL OK, DISPONIBILIDAD TOTAL, LLAMAR EL DÍA LA INSTALACIÓN PARA CONFIRMAR VISITA, AVISO EXTERIOR ALTURA APROX 2,20 METROS; TOMACORRIENTE CERCANO: SI; TIENE CABINA DE SEGURIDAD: NO // CONTACTO REALIZADO POR LA APP 1/08/2025 SE REALIZA INSTALACIÓN DE CORRESPONSAL, SE INSTALAN EQUIPOS CON PRUEBAS EXITOSAS, SE CAPACITA Y SE EVALÚA AL CLIENTE, SE INSTALA PUBLICIDAD COMPLETA, CB QUEDA OPERATIVO. USUARIO SOMOS BANCOLOMBIA ACTIVO"/>
    <s v="VISITA_TECNICA"/>
    <s v="VAZZZ368"/>
    <s v="TIPO III"/>
    <s v="TERRESTRE"/>
    <s v="PAREDES CASTILLO DIEGO"/>
    <n v="1"/>
    <n v="0"/>
    <n v="275728.78077800001"/>
    <n v="196536.5258152"/>
    <n v="275728.78077800001"/>
    <m/>
    <m/>
    <m/>
    <m/>
    <m/>
    <m/>
    <m/>
    <m/>
  </r>
  <r>
    <s v="MEDELLIN"/>
    <x v="2"/>
    <x v="2"/>
    <n v="5001"/>
    <s v="TA-25-904072"/>
    <n v="80762"/>
    <s v="APERTURA"/>
    <s v="CB CRECIMIENTO - NUEVO"/>
    <s v="ANTIOQUIA"/>
    <s v="MEDELLIN"/>
    <s v="BARRIO BELEN MALIBU MEDELLIN"/>
    <s v="REDEBAN"/>
    <s v="FO-25-1305019"/>
    <d v="2025-07-30T00:00:00"/>
    <d v="2025-08-01T00:00:00"/>
    <s v="UNO A UNO"/>
    <s v="UNO A UNO"/>
    <s v="EJECUTADO"/>
    <s v="30-07-2025 SE REALIZA LLAMADA AL CLIENTE, SE HABLA CON EL SR DIEGO SIMON ARISTIZABAL DELGADO SE VALIDA DIRECCIÓN OK, CANAL OK, DISPONIBILIDAD TOTAL, LLAMAR EL DÍA LA INSTALACIÓN PARA CONFIRMAR VISITA, AVISO EXTERIOR ALTURA APROX 2 METROS; TOMACORRIENTE CERCANO: SI; TIENE CABINA DE SEGURIDAD: NO // CONTACTO REALIZADO POR LA APP 1/08/2025 SE REALIZA INSTALACIÓN DE CORRESPONSAL, SE INSTALAN EQUIPOS CON PRUEBAS EXITOSAS, SE CAPACITA Y SE EVALÚA AL CLIENTE, SE INSTALA PUBLICIDAD COMPLETA, CB QUEDA OPERATIVO. USUARIO SOMOS BANCOLOMBIA ACTIVO"/>
    <s v="VISITA_TECNICA"/>
    <s v="VAZZZ370"/>
    <s v="TIPO I"/>
    <s v="TERRESTRE"/>
    <s v="QUINTERO SANCHEZ JUAN SEBASTIAN"/>
    <n v="1"/>
    <n v="0"/>
    <n v="75096.394270399993"/>
    <n v="75096.394270399993"/>
    <n v="75096.394270399993"/>
    <m/>
    <m/>
    <m/>
    <m/>
    <m/>
    <m/>
    <m/>
    <m/>
  </r>
  <r>
    <s v="PASTO"/>
    <x v="1"/>
    <x v="1"/>
    <n v="52621"/>
    <s v="TA-25-904073"/>
    <n v="80750"/>
    <s v="APERTURA"/>
    <s v="CB CRECIMIENTO - NUEVO"/>
    <s v="NARIÑO"/>
    <s v="ROBERTO PAYAN"/>
    <s v="BARRIO LA PRIMAVERA ROBERTO PAYAN"/>
    <s v="REDEBAN"/>
    <s v="FO-25-1305024"/>
    <d v="2025-07-30T00:00:00"/>
    <d v="2025-08-12T00:00:00"/>
    <s v="UNO A UNO"/>
    <s v="UNO A UNO"/>
    <s v="EJECUTADO"/>
    <s v="30-07-2025 SE REALIZA LLAMADA AL CLIENTE, SE HABLA CON LA ENCARGADA DEL SR EDINSON JAVIER CASTILLO CORTES SE VALIDA DIRECCIÓN OK, CANAL OK, DISPONIBILIDAD TOTAL, LLAMAR EL DÍA LA INSTALACIÓN PARA CONFIRMAR VISITA, AVISO EXTERIOR ALTURA APROX 3-4 METROS; TOMACORRIENTE CERCANO: SI; TIENE CABINA DE SEGURIDAD: SI // CONTACTO REALIZADO POR LA APP 11-08 SÉ ALCANZO A LLEGAR HASTA POR DEMORAS EN EL TRANSPORTE (LANCHA) 12/08/2025 SE REALIZA INSTALACIÓN DE CORRESPONSAL, SE INSTALAN EQUIPOS CON PRUEBAS EXITOSAS, SE CAPACITA Y SE EVALÚA AL CLIENTE, SE INSTALA PUBLICIDAD COMPLETA, CB QUEDA OPERATIVO. USUARIO SOMOS BANCOLOMBIA ACTIVO"/>
    <s v="VISITA_TECNICA"/>
    <s v="VAZZZ371"/>
    <s v="TIPO IV ESPECIAL"/>
    <s v="FLUVIAL"/>
    <s v="PAZ MARTINEZ RICHARD HUMBERTO"/>
    <n v="1"/>
    <n v="0"/>
    <n v="504832.64687880001"/>
    <n v="196536.5258152"/>
    <n v="504832.64687880001"/>
    <m/>
    <m/>
    <m/>
    <m/>
    <m/>
    <m/>
    <m/>
    <m/>
  </r>
  <r>
    <s v="PASTO"/>
    <x v="1"/>
    <x v="1"/>
    <n v="52585"/>
    <s v="TA-25-904074"/>
    <n v="80749"/>
    <s v="APERTURA"/>
    <s v="CB CRECIMIENTO - NUEVO"/>
    <s v="NARIÑO"/>
    <s v="PUPIALES"/>
    <s v="BARRIO EL CENTRO PUPIALES 1"/>
    <s v="REDEBAN"/>
    <s v="FO-25-1305027"/>
    <d v="2025-07-30T00:00:00"/>
    <d v="2025-08-01T00:00:00"/>
    <s v="UNO A UNO"/>
    <s v="UNO A UNO"/>
    <s v="EJECUTADO"/>
    <s v="30-07-2025 SE REALIZA LLAMADA AL CLIENTE, SE HABLA CON EL SR ENRIQUE CARLOS ALBERTO MUÑOZ BRAVO SE VALIDA DIRECCIÓN OK, CANAL OK, DISPONIBILIDAD TOTAL, LLAMAR EL DÍA LA INSTALACIÓN PARA CONFIRMAR VISITA, AVISO EXTERIOR ALTURA APROX 2,50 METROS; TOMACORRIENTE CERCANO: SI; TIENE CABINA DE SEGURIDAD: NO // CONTACTO REALIZADO POR LA APP 01-08 SE REALIZA INSTALACIÓN DE CORRESPONSAL, SE INSTALAN EQUIPOS CON PRUEBAS EXITOSAS, SE CAPACITA Y SE EVALÚA AL CLIENTE, SE INSTALA PUBLICIDAD COMPLETA, CB QUEDA OPERATIVO. USUARIO SOMOS BANCOLOMBIA ACTIVO"/>
    <s v="VISITA_TECNICA"/>
    <s v="VAZZZ372"/>
    <s v="TIPO II"/>
    <s v="TERRESTRE"/>
    <s v="REMICIO AMADO JOHN HEBER"/>
    <n v="1"/>
    <n v="0"/>
    <n v="163813.69572160003"/>
    <n v="140395.6348884"/>
    <n v="163813.69572160003"/>
    <m/>
    <m/>
    <m/>
    <m/>
    <m/>
    <m/>
    <m/>
    <m/>
  </r>
  <r>
    <s v="PASTO"/>
    <x v="1"/>
    <x v="1"/>
    <n v="52427"/>
    <s v="TA-25-904075"/>
    <n v="80739"/>
    <s v="APERTURA"/>
    <s v="CB CRECIMIENTO - NUEVO"/>
    <s v="NARIÑO"/>
    <s v="MAGUI"/>
    <s v="BARRIO LA CALLE  CUATE MAGUI"/>
    <s v="REDEBAN"/>
    <s v="FO-25-1305033"/>
    <d v="2025-07-30T00:00:00"/>
    <d v="2025-08-13T00:00:00"/>
    <s v="UNO A UNO"/>
    <s v="UNO A UNO"/>
    <s v="EJECUTADO"/>
    <s v="30-07-2025 SE REALIZA LLAMADA AL CLIENTE, SE HABLA CON EL SR NELSON DANIEL CAICEDO SEGURA SE VALIDA DIRECCIÓN OK, CANAL OK, DISPONIBILIDAD TOTAL, LLAMAR EL DÍA LA INSTALACIÓN PARA CONFIRMAR VISITA, AVISO EXTERIOR ALTURA APROX 3 METROS; TOMACORRIENTE CERCANO: SI; TIENE CABINA DE SEGURIDAD: SI // CONTACTO REALIZADO POR LA APP 11-08 SÉ ALCANZO A LLEGAR HASTA POR DEMORAS EN EL TRANSPORTE (LANCHA) 12-08 SE ESTA PENDIENTE DEL TRANSPORTE EN LANCHA PARA LLEGAR AL SITIO, NOS ENCONTRAMOS EN LA ZONA EN DESPLAZAMIENTO 13/08/2025 SE REALIZA INSTALACIÓN DE CORRESPONSAL, SE INSTALAN EQUIPOS CON PRUEBAS EXITOSAS, SE CAPACITA Y SE EVALÚA AL CLIENTE, SE INSTALA PUBLICIDAD COMPLETA, CB QUEDA OPERATIVO. USUARIO SOMOS BANCOLOMBIA ACTIVO"/>
    <s v="VISITA_TECNICA"/>
    <s v="VAZZZ373"/>
    <s v="TIPO IV ESPECIAL"/>
    <s v="FLUVIAL"/>
    <s v="PAZ MARTINEZ RICHARD HUMBERTO"/>
    <n v="1"/>
    <n v="0"/>
    <n v="504832.64687880001"/>
    <n v="196536.5258152"/>
    <n v="504832.64687880001"/>
    <m/>
    <m/>
    <m/>
    <m/>
    <m/>
    <m/>
    <m/>
    <m/>
  </r>
  <r>
    <s v="MEDELLIN"/>
    <x v="2"/>
    <x v="2"/>
    <n v="5001"/>
    <s v="TA-25-904086"/>
    <n v="80763"/>
    <s v="APERTURA"/>
    <s v="CB CRECIMIENTO - NUEVO"/>
    <s v="ANTIOQUIA"/>
    <s v="MEDELLIN"/>
    <s v="BARRIO BELEN MEDELLIN 17"/>
    <s v="REDEBAN"/>
    <s v="FO-25-1305052"/>
    <d v="2025-07-30T00:00:00"/>
    <d v="2025-08-01T00:00:00"/>
    <s v="UNO A UNO"/>
    <s v="UNO A UNO"/>
    <s v="EJECUTADO"/>
    <s v="30-07-2025 SE REALIZA LLAMADA AL CLIENTE, SE HABLA CON EL SR JOSE REYMUNDO ESTRADA, VALIDA DIRECCIÓN OK, CANAL OK, DISPONIBILIDAD TOTAL, LLAMAR EL DÍA LA INSTALACIÓN PARA CONFIRMAR VISITA, AVISO EXTERIOR ALTURA APROX  4 METROS; TOMACORRIENTE CERCANO: SI; TIENE CABINA DE SEGURIDAD: SI // MODEM A 5 METROS 1/08/2025 SE REALIZA INSTALACIÓN DE CORRESPONSAL, SE INSTALAN EQUIPOS CON PRUEBAS EXITOSAS, SE CAPACITA Y SE EVALÚA AL CLIENTE, SE INSTALA PUBLICIDAD COMPLETA, CB QUEDA OPERATIVO. USUARIO SOMOS BANCOLOMBIA ACTIVO"/>
    <s v="VISITA_TECNICA"/>
    <s v="VAZZZ377"/>
    <s v="TIPO I"/>
    <s v="TERRESTRE"/>
    <s v="QUINTERO SANCHEZ JUAN SEBASTIAN"/>
    <n v="1"/>
    <n v="0"/>
    <n v="75096.394270399993"/>
    <n v="75096.394270399993"/>
    <n v="75096.394270399993"/>
    <m/>
    <m/>
    <m/>
    <m/>
    <m/>
    <m/>
    <m/>
    <m/>
  </r>
  <r>
    <s v="VILLAVICENCIO"/>
    <x v="0"/>
    <x v="0"/>
    <n v="50313"/>
    <s v="TA-25-904088"/>
    <n v="80737"/>
    <s v="APERTURA"/>
    <s v="CB CRECIMIENTO - NUEVO"/>
    <s v="META"/>
    <s v="GRANADA"/>
    <s v="BARRIO CENTRO GRANADA  1"/>
    <s v="REDEBAN"/>
    <s v="FO-25-1305055"/>
    <d v="2025-07-30T00:00:00"/>
    <d v="2025-08-01T00:00:00"/>
    <s v="UNO A UNO"/>
    <s v="UNO A UNO"/>
    <s v="EJECUTADO"/>
    <s v="30-07-2025 SE REALIZA LLAMADA AL CLIENTE, SE HABLA CON LA SRA LEONOR CASTILLO DIAZ, VALIDA DIRECCIÓN OK, CANAL OK, DISPONIBILIDAD TOTAL, LLAMAR EL DÍA LA INSTALACIÓN PARA CONFIRMAR VISITA, AVISO EXTERIOR ALTURA APROX DONDE EL TECNICO LO VEA CONVENIENTE; TOMACORRIENTE CERCANO: SI; TIENE CABINA DE SEGURIDAD: SI 1/08/2025 SE REALIZA INSTALACIÓN DE CORRESPONSAL, SE INSTALAN EQUIPOS CON PRUEBAS EXITOSAS, SE CAPACITA Y SE EVALÚA AL CLIENTE, SE INSTALA PUBLICIDAD COMPLETA, CB QUEDA OPERATIVO. USUARIO SOMOS BANCOLOMBIA ACTIVO"/>
    <s v="VISITA_TECNICA"/>
    <s v="VAZZZ378"/>
    <s v="TIPO II"/>
    <s v="TERRESTRE"/>
    <s v="ROZO JIMENEZ EDGAR ARMANDO"/>
    <n v="1"/>
    <n v="0"/>
    <n v="163813.69572160003"/>
    <n v="140395.6348884"/>
    <n v="163813.69572160003"/>
    <m/>
    <m/>
    <m/>
    <m/>
    <m/>
    <m/>
    <m/>
    <m/>
  </r>
  <r>
    <s v="BUCARAMANGA"/>
    <x v="3"/>
    <x v="3"/>
    <n v="13688"/>
    <s v="TA-25-904091"/>
    <n v="80753"/>
    <s v="APERTURA"/>
    <s v="CB CRECIMIENTO - NUEVO"/>
    <s v="BOLIVAR"/>
    <s v="SANTA ROSA DEL SUR"/>
    <s v="BARRIO LA FERIA SANTA ROSA DEL SUR"/>
    <s v="REDEBAN"/>
    <s v="FO-25-1305064"/>
    <d v="2025-07-30T00:00:00"/>
    <d v="2025-08-05T00:00:00"/>
    <s v="UNO A UNO"/>
    <s v="UNO A UNO"/>
    <s v="EJECUTADO"/>
    <s v="30-07-2025 SE REALIZA LLAMADA AL CLIENTE, SE HABLA CON EL HIJO DE LA LA SRA RUTH YAMILE SANABRIA MORALES, VALIDA DIRECCIÓN OK, CANAL OK, DISPONIBILIDAD TOTAL, LLAMAR EL DÍA LA INSTALACIÓN PARA CONFIRMAR VISITA, AVISO EXTERIOR ALTURA APROX DONDE EL TECNICO LO VEA CONVENIENTE; TOMACORRIENTE CERCANO: SI; TIENE CABINA DE SEGURIDAD: SI//MODEM A 5 METROS 5/08/2025 SE REALIZA INSTALACIÓN DE CORRESPONSAL, SE INSTALAN EQUIPOS CON PRUEBAS EXITOSAS, SE CAPACITA Y SE EVALÚA AL CLIENTE, SE INSTALA PUBLICIDAD COMPLETA, CB QUEDA OPERATIVO. USUARIO SOMOS BANCOLOMBIA ACTIVO"/>
    <s v="VISITA_TECNICA"/>
    <s v="VAZZZ381"/>
    <s v="TIPO IV ESPECIAL"/>
    <s v="TERRESTRE/FLUVIAL"/>
    <s v="ORTEBARRERAGA MARLON STWAR"/>
    <n v="1"/>
    <n v="0"/>
    <n v="504832.64687880001"/>
    <n v="196536.5258152"/>
    <n v="504832.64687880001"/>
    <m/>
    <m/>
    <m/>
    <m/>
    <m/>
    <m/>
    <m/>
    <m/>
  </r>
  <r>
    <s v="NEIVA"/>
    <x v="0"/>
    <x v="0"/>
    <n v="18001"/>
    <s v="TA-25-904092"/>
    <n v="80733"/>
    <s v="APERTURA"/>
    <s v="CB CRECIMIENTO - NUEVO"/>
    <s v="CAQUETA"/>
    <s v="FLORENCIA"/>
    <s v="BARRIO CENTRO FLORENCIA 39"/>
    <s v="REDEBAN"/>
    <s v="FO-25-1305067"/>
    <d v="2025-07-30T00:00:00"/>
    <d v="2025-08-04T00:00:00"/>
    <s v="UNO A UNO"/>
    <s v="UNO A UNO"/>
    <s v="EJECUTADO"/>
    <s v="30-07-2025 SE REALIZA LLAMADA AL CLIENTE, SE HABLA CON  LA LA SRA DAIRA ISABEL TORRES LOZANO, VALIDA DIRECCIÓN OK, CANAL OK, DISPONIBILIDAD TOTAL, LLAMAR EL DÍA LA INSTALACIÓN PARA CONFIRMAR VISITA, AVISO EXTERIOR ALTURA APROX DONDE EL TECNICO LO VEA CONVENIENTE; TOMACORRIENTE CERCANO: SI; TIENE CABINA DE SEGURIDAD: SI 4/08/2025 LA SEÑORA DIARIA ISABEL SE COMUNICA CONMIGO Y ME MANIFESTO QUE EL DÍA DE MAÑANA NO PUEDE ATENDER LA VISITA PARA LA INSTALACIÓN YA QUE POR MOTIVOS PERSONALES DEBE VIAJAR EL DÍA DE HOY EN HORAS DE LA NOCHE A LA CIUDAD DE BOGOTÁ Y REGRESA EL DOMINGO EN LA NOCHE A FLORENCIA, PARA QUE EL DÍA LUNES 04 DE AGOSTO SE LE REALICE LA INSTALACIÓN. 4/08/2025 SE REALIZA INSTALACIÓN DE CORRESPONSAL, SE INSTALAN EQUIPOS CON PRUEBAS EXITOSAS, SE CAPACITA Y SE EVALÚA AL CLIENTE, SE INSTALA PUBLICIDAD COMPLETA, CB QUEDA OPERATIVO. USUARIO SOMOS BANCOLOMBIA ACTIVO"/>
    <s v="VISITA_TECNICA"/>
    <s v="VAZZZ382"/>
    <s v="TIPO IV"/>
    <s v="TERRESTRE"/>
    <s v="BERMUDEZ SANCHEZ JOSE NEYBER"/>
    <n v="1"/>
    <n v="0"/>
    <n v="504832.64687880001"/>
    <n v="196536.5258152"/>
    <n v="504832.64687880001"/>
    <m/>
    <m/>
    <m/>
    <m/>
    <m/>
    <m/>
    <m/>
    <m/>
  </r>
  <r>
    <s v="CUCUTA"/>
    <x v="3"/>
    <x v="3"/>
    <n v="54498"/>
    <s v="TA-25-904094"/>
    <n v="80745"/>
    <s v="APERTURA"/>
    <s v="CB CRECIMIENTO - NUEVO"/>
    <s v="NORTE DE SANTANDER"/>
    <s v="OCAÑA"/>
    <s v="BARRIO JUAN 23  OCAÑA"/>
    <s v="REDEBAN"/>
    <s v="FO-25-1305075"/>
    <d v="2025-07-30T00:00:00"/>
    <d v="2025-08-01T00:00:00"/>
    <s v="UNO A UNO"/>
    <s v="UNO A UNO"/>
    <s v="EJECUTADO"/>
    <s v="30-07-2025 SE REALIZA LLAMADA AL CLIENTE, SE HABLA CON LA SRA ERIKA CAROLINA RAMIREZ QUINTERO, VALIDA DIRECCIÓN OK, CANAL OK, DISPONIBILIDAD TOTAL, LLAMAR EL DÍA LA INSTALACIÓN PARA CONFIRMAR VISITA, AVISO EXTERIOR ALTURA APROX  DONDE EL TECNICO LO VEA CONVENIENTE; TOMACORRIENTE CERCANO: SI; TIENE CABINA DE SEGURIDAD: SI  1/08/2025 SE REALIZA INSTALACIÓN DE CORRESPONSAL, SE INSTALAN EQUIPOS CON PRUEBAS EXITOSAS, SE CAPACITA Y SE EVALÚA AL CLIENTE, SE INSTALA PUBLICIDAD COMPLETA, CB QUEDA OPERATIVO. USUARIO SOMOS BANCOLOMBIA ACTIVO. SE INSTALA SWITCH 223C4S6013109"/>
    <s v="VISITA_TECNICA"/>
    <s v="VAZZZ384"/>
    <s v="TIPO IV"/>
    <s v="TERRESTRE"/>
    <s v="GELVEZ MOGOLLON JOSE ELISEO"/>
    <n v="1"/>
    <n v="0"/>
    <n v="504832.64687880001"/>
    <n v="196536.5258152"/>
    <n v="504832.64687880001"/>
    <m/>
    <m/>
    <m/>
    <m/>
    <m/>
    <m/>
    <m/>
    <m/>
  </r>
  <r>
    <s v="CALI"/>
    <x v="1"/>
    <x v="1"/>
    <n v="19137"/>
    <s v="TA-25-904098"/>
    <n v="80723"/>
    <s v="APERTURA"/>
    <s v="CB CRECIMIENTO - NUEVO"/>
    <s v="CAUCA"/>
    <s v="CALDONO"/>
    <s v="BARRIO PESCADOR CALDONO"/>
    <s v="REDEBAN"/>
    <s v="FO-25-1305084"/>
    <d v="2025-07-30T00:00:00"/>
    <d v="2025-08-01T00:00:00"/>
    <s v="UNO A UNO"/>
    <s v="UNO A UNO"/>
    <s v="EJECUTADO"/>
    <s v="30-07-2025 SE REALIZA LLAMADA AL CLIENTE, SE HABLA CON LA SRA LINA VANESSA TROCHEZ BARONA, VALIDA DIRECCIÓN OK, CANAL OK, DISPONIBILIDAD TOTAL, LLAMAR EL DÍA LA INSTALACIÓN PARA CONFIRMAR VISITA, AVISO EXTERIOR ALTURA APROX  3 METROS; TOMACORRIENTE CERCANO: SI; TIENE CABINA DE SEGURIDAD: NO// MODEM A 15 METROS 1/08/2025 SE REALIZA INSTALACIÓN DE CORRESPONSAL, SE INSTALAN EQUIPOS CON PRUEBAS EXITOSAS, SE CAPACITA Y SE EVALÚA AL CLIENTE, SE INSTALA PUBLICIDAD COMPLETA, CB QUEDA OPERATIVO. USUARIO SOMOS BANCOLOMBIA ACTIVO"/>
    <s v="VISITA_TECNICA"/>
    <s v="VAZZZ386"/>
    <s v="TIPO III"/>
    <s v="TERRESTRE"/>
    <s v="GIMBUEL LASSO LUIS GERMAN"/>
    <n v="1"/>
    <n v="0"/>
    <n v="275728.78077800001"/>
    <n v="196536.5258152"/>
    <n v="275728.78077800001"/>
    <m/>
    <m/>
    <m/>
    <m/>
    <m/>
    <m/>
    <m/>
    <m/>
  </r>
  <r>
    <s v="CARTAGENA"/>
    <x v="4"/>
    <x v="4"/>
    <n v="13442"/>
    <s v="TA-25-904100"/>
    <n v="80740"/>
    <s v="APERTURA"/>
    <s v="CB CRECIMIENTO - NUEVO"/>
    <s v="BOLIVAR"/>
    <s v="MARIA LA BAJA"/>
    <s v="BARRIO VRD NUEVA ESPERANZA MARIA LA BAJA"/>
    <s v="REDEBAN"/>
    <s v="FO-25-1305093"/>
    <d v="2025-07-30T00:00:00"/>
    <d v="2025-08-06T00:00:00"/>
    <s v="UNO A UNO"/>
    <s v="UNO A UNO"/>
    <s v="EJECUTADO"/>
    <s v="30-07-2025 SE REALIZA LLAMADA AL CLIENTE, SE HABLA CON EL SR ROBER OLAVE BERRIO, VALIDA DIRECCIÓN OK, CANAL OK, DISPONIBILIDAD TOTAL, LLAMAR EL DÍA LA INSTALACIÓN PARA CONFIRMAR VISITA, AVISO EXTERIOR ALTURA APROX  DONDE EL TECNICO LO VEA CONVENIENTE; TOMACORRIENTE CERCANO: SI; TIENE CABINA DE SEGURIDAD: SI 01-08 SE VALIDA CON CLIENTE INFORMA QUE MAÑANA  HAY PROGRAMADA UNA PARADA TÉCNICA DEL SERVICIO DE LA LUZ DESDE LAS 7AM  A 4 PM POR LO QUE SE REAGENDA LA VISITA PARA EL DIA LUNES 04-08 CLIENTE INFORMA QUE EN LA VÍA SE ENCUENTRA UN PARO QUE TIENE BLOQUEADA LA CARRETERA Y NO SE SABE A QUE HORAS LO LEVANTEN POR LO QUE SE REAGENDA PARA EL MIÉRCOLES 6/08/2025 SE REALIZA INSTALACIÓN DE CORRESPONSAL, SE INSTALAN EQUIPOS CON PRUEBAS EXITOSAS, SE CAPACITA Y SE EVALÚA AL CLIENTE, SE INSTALA PUBLICIDAD COMPLETA, CB QUEDA OPERATIVO. USUARIO SOMOS BANCOLOMBIA ACTIVO"/>
    <s v="VISITA_TECNICA"/>
    <s v="VAZZZ388"/>
    <s v="TIPO II"/>
    <s v="TERRESTRE"/>
    <s v="MARTINEZ SALGUEDO ANDRES AUGUSTO"/>
    <n v="1"/>
    <n v="0"/>
    <n v="163813.69572160003"/>
    <n v="140395.6348884"/>
    <n v="163813.69572160003"/>
    <m/>
    <m/>
    <m/>
    <m/>
    <m/>
    <m/>
    <m/>
    <m/>
  </r>
  <r>
    <s v="NEIVA"/>
    <x v="0"/>
    <x v="0"/>
    <n v="41396"/>
    <s v="TA-25-904101"/>
    <n v="80738"/>
    <s v="APERTURA"/>
    <s v="CB CRECIMIENTO - NUEVO"/>
    <s v="HUILA"/>
    <s v="LA PLATA"/>
    <s v="BARRIO LA POLA LA PLATA 5"/>
    <s v="REDEBAN"/>
    <s v="FO-25-1305096"/>
    <d v="2025-07-30T00:00:00"/>
    <d v="2025-08-01T00:00:00"/>
    <s v="UNO A UNO"/>
    <s v="UNO A UNO"/>
    <s v="EJECUTADO"/>
    <s v="30-07-2025 SE REALIZA LLAMADA AL CLIENTE, SE HABLA CON EL SR ADRIAN MAZABEL REYES, VALIDA DIRECCIÓN OK, CANAL OK, DISPONIBILIDAD TOTAL, LLAMAR EL DÍA LA INSTALACIÓN PARA CONFIRMAR VISITA, AVISO EXTERIOR ALTURA APROX  2,50 METROS; TOMACORRIENTE CERCANO: SI; TIENE CABINA DE SEGURIDAD: SI 01-08 SE REALIZA INSTALACIÓN DE CORRESPONSAL, SE INSTALAN EQUIPOS CON PRUEBAS EXITOSAS, SE CAPACITA Y SE EVALÚA AL CLIENTE, SE INSTALA PUBLICIDAD COMPLETA, CB QUEDA OPERATIVO. USUARIO SOMOS BANCOLOMBIA ACTIVO"/>
    <s v="VISITA_TECNICA"/>
    <s v="VAZZZ389"/>
    <s v="TIPO III"/>
    <s v="TERRESTRE"/>
    <s v="ANDRADE HERNANDEZ JUAN CARLOS"/>
    <n v="1"/>
    <n v="0"/>
    <n v="275728.78077800001"/>
    <n v="196536.5258152"/>
    <n v="275728.78077800001"/>
    <m/>
    <m/>
    <m/>
    <m/>
    <m/>
    <m/>
    <m/>
    <m/>
  </r>
  <r>
    <s v="MEDELLIN"/>
    <x v="2"/>
    <x v="2"/>
    <n v="5001"/>
    <s v="TA-25-904105"/>
    <n v="80761"/>
    <s v="APERTURA"/>
    <s v="CB CRECIMIENTO - NUEVO"/>
    <s v="ANTIOQUIA"/>
    <s v="MEDELLIN"/>
    <s v="BARRIO CAICEDO MEDELLIN 17"/>
    <s v="REDEBAN"/>
    <s v="FO-25-1305113"/>
    <d v="2025-07-30T00:00:00"/>
    <d v="2025-08-01T00:00:00"/>
    <s v="UNO A UNO"/>
    <s v="UNO A UNO"/>
    <s v="EJECUTADO"/>
    <s v="30-07 SE REALIZA LLAMADA AL CLIENTE, SE HABLA CON LA SRA GEISER LUCILA PALACIO CORDOBA SE VALIDA DIRECCIÓN OK, CANAL OK, DISPONIBILIDAD TOTAL, LLAMAR EL DÍA LA INSTALACIÓN PARA CONFIRMAR VISITA, AVISO EXTERIOR ALTURA; NO INDICA ALTURA; TOMACORRIENTE CERCANO: SI; TIENE CABINA DE SEGURIDAD: NO - COMUNICACIÓN POR WPP - EL MODEM ESTA A 7 MT 01-08 SE REALIZA INSTALACIÓN DE CORRESPONSAL, SE INSTALAN EQUIPOS CON PRUEBAS EXITOSAS, SE CAPACITA Y SE EVALÚA AL CLIENTE, SE INSTALA PUBLICIDAD COMPLETA, CB QUEDA OPERATIVO. USUARIO SOMOS BANCOLOMBIA ACTIVO. SE INSTALAN 15 MT DE CABLE UTP"/>
    <s v="VISITA_TECNICA"/>
    <s v="VAZZZ393"/>
    <s v="TIPO I"/>
    <s v="TERRESTRE"/>
    <s v="PAREJA ECHAVARRIA JHON DAVID"/>
    <n v="1"/>
    <n v="0"/>
    <n v="75096.394270399993"/>
    <n v="75096.394270399993"/>
    <n v="75096.394270399993"/>
    <m/>
    <m/>
    <m/>
    <m/>
    <m/>
    <m/>
    <m/>
    <m/>
  </r>
  <r>
    <s v="TUNJA"/>
    <x v="3"/>
    <x v="3"/>
    <n v="15759"/>
    <s v="TA-25-904106"/>
    <n v="80755"/>
    <s v="APERTURA"/>
    <s v="CB CRECIMIENTO - NUEVO"/>
    <s v="BOYACA"/>
    <s v="SOGAMOSO"/>
    <s v="BARRIO GUSTAVO JIMENEZ SOGAMOSO 4"/>
    <s v="REDEBAN"/>
    <s v="FO-25-1305118"/>
    <d v="2025-07-30T00:00:00"/>
    <d v="2025-08-01T00:00:00"/>
    <s v="UNO A UNO"/>
    <s v="UNO A UNO"/>
    <s v="EJECUTADO"/>
    <s v="30-07 SE REALIZA LLAMADA AL CLIENTE, SE HABLA CON LA SRA LORENA NATALY MERCHÁN CASTAÑEDA SE VALIDA DIRECCIÓN OK, CANAL OK, DISPONIBILIDAD TOTAL, LLAMAR EL DÍA LA INSTALACIÓN PARA CONFIRMAR VISITA, AVISO EXTERIOR ALTURA APROX 2 METROS; TOMACORRIENTE CERCANO: SI; TIENE CABINA DE SEGURIDAD: NO - COMUNICACIÓN POR WPP 1/08/2025 SE REALIZA INSTALACIÓN DE CORRESPONSAL, SE INSTALAN EQUIPOS CON PRUEBAS EXITOSAS, SE CAPACITA Y SE EVALÚA AL CLIENTE, SE INSTALA PUBLICIDAD COMPLETA, CB QUEDA OPERATIVO. USUARIO SOMOS BANCOLOMBIA ACTIVO"/>
    <s v="VISITA_TECNICA"/>
    <s v="VAZZZ395"/>
    <s v="TIPO II"/>
    <s v="TERRESTRE"/>
    <s v="SOLER HOYOS CRISTIAN LEONARDO"/>
    <n v="1"/>
    <n v="0"/>
    <n v="163813.69572160003"/>
    <n v="140395.6348884"/>
    <n v="163813.69572160003"/>
    <m/>
    <m/>
    <m/>
    <m/>
    <m/>
    <m/>
    <m/>
    <m/>
  </r>
  <r>
    <s v="VILLAVICENCIO"/>
    <x v="0"/>
    <x v="0"/>
    <n v="50110"/>
    <s v="TA-25-904110"/>
    <n v="80719"/>
    <s v="APERTURA"/>
    <s v="CB CRECIMIENTO - NUEVO"/>
    <s v="META"/>
    <s v="BARRANCA DE UPIA"/>
    <s v="BARRIO LIBERTAD I BARRANCA DE UPIA"/>
    <s v="REDEBAN"/>
    <s v="FO-25-1305133"/>
    <d v="2025-07-30T00:00:00"/>
    <d v="2025-08-01T00:00:00"/>
    <s v="UNO A UNO"/>
    <s v="UNO A UNO"/>
    <s v="EJECUTADO"/>
    <s v="30-07 SE REALIZA LLAMADA AL CLIENTE, SE HABLA CON LA SRA YURY MARCELA SIGUA VELANDIA  SE VALIDA DIRECCIÓN OK, CANAL OK, DISPONIBILIDAD TOTAL, LLAMAR EL DÍA LA INSTALACIÓN PARA CONFIRMAR VISITA, AVISO EXTERIOR ALTURA APROX 3.5 METROS; TOMACORRIENTE CERCANO: SI; TIENE CABINA DE SEGURIDAD: NO - COMUNICACIÓN POR WPP 1/08/2025 SE REALIZA INSTALACIÓN DE CORRESPONSAL, SE INSTALAN EQUIPOS CON PRUEBAS EXITOSAS, SE CAPACITA Y SE EVALÚA AL CLIENTE, SE INSTALA PUBLICIDAD COMPLETA, CB QUEDA OPERATIVO. USUARIO SOMOS BANCOLOMBIA ACTIVO"/>
    <s v="VISITA_TECNICA"/>
    <s v="VAZZZ398"/>
    <s v="TIPO II"/>
    <s v="TERRESTRE"/>
    <s v="PEDREROS CONTRERAS MICHAEL STEVENS"/>
    <n v="1"/>
    <n v="0"/>
    <n v="163813.69572160003"/>
    <n v="140395.6348884"/>
    <n v="163813.69572160003"/>
    <m/>
    <m/>
    <m/>
    <m/>
    <m/>
    <m/>
    <m/>
    <m/>
  </r>
  <r>
    <s v="MEDELLIN"/>
    <x v="2"/>
    <x v="2"/>
    <n v="5483"/>
    <s v="TA-25-904116"/>
    <n v="80744"/>
    <s v="APERTURA"/>
    <s v="CB CRECIMIENTO - NUEVO"/>
    <s v="ANTIOQUIA"/>
    <s v="NARIÑO"/>
    <s v="BARRIO CORR PUERTO VENUS NARIÑO"/>
    <s v="REDEBAN"/>
    <s v="FO-25-1305143"/>
    <d v="2025-07-30T00:00:00"/>
    <d v="2025-08-01T00:00:00"/>
    <s v="UNO A UNO"/>
    <s v="UNO A UNO"/>
    <s v="EJECUTADO"/>
    <s v="30-07 SE REALIZA LLAMADA AL CLIENTE, SE HABLA CON LA SRA JAVIER CAMILO CADAVID TORO  SE VALIDA DIRECCIÓN OK, CANAL OK, DISPONIBILIDAD TOTAL, LLAMAR EL DÍA LA INSTALACIÓN PARA CONFIRMAR VISITA, AVISO EXTERIOR ALTURA APROX 2 METROS; TOMACORRIENTE CERCANO: SI; TIENE CABINA DE SEGURIDAD: NO 31-07 EL DESPLAZAMIENTO HACIA EL CORREGIMIENTO TOMÓ APROXIMADAMENTE OCHO HORAS, POR LO QUE SE LLEGÓ AL LUGAR SOBRE LAS 5:30 P.M. AL MOMENTO DE LA LLEGADA, EL USUARIO INFORMÓ QUE NO ATENDERÍA LA ACTIVIDAD PROGRAMADA PARA EL DÍA DE HOY, INDICANDO QUE SU DISPONIBILIDAD SERÍA PARA EL DÍA SIGUIENTE. POR LO TANTO, SE REPROGRAMA LA ATENCIÓN DE LA ACTIVIDAD PARA EL DÍA DE MAÑANA, CONFORME A LA INDICACIÓN DEL USUARIO EN SITIO. 1/08/2025 SE REALIZA INSTALACIÓN DE CORRESPONSAL, SE INSTALAN EQUIPOS CON PRUEBAS EXITOSAS, SE CAPACITA Y SE EVALÚA AL CLIENTE, SE INSTALA PUBLICIDAD COMPLETA, CB QUEDA OPERATIVO. USUARIO SOMOS BANCOLOMBIA ACTIVO"/>
    <s v="VISITA_TECNICA"/>
    <s v="VAZZZ401"/>
    <s v="TIPO IV"/>
    <s v="TERRESTRE"/>
    <s v="MARTINEZ TOVAR OSCAR DAVID"/>
    <n v="1"/>
    <n v="0"/>
    <n v="504832.64687880001"/>
    <n v="196536.5258152"/>
    <n v="504832.64687880001"/>
    <m/>
    <m/>
    <m/>
    <m/>
    <m/>
    <m/>
    <m/>
    <m/>
  </r>
  <r>
    <s v="TUNJA"/>
    <x v="3"/>
    <x v="3"/>
    <n v="15176"/>
    <s v="TA-25-904129"/>
    <n v="48650"/>
    <s v="APERTURA"/>
    <s v="DATAFONO ADICIONAL"/>
    <s v="BOYACA"/>
    <s v="CHIQUINQUIRA"/>
    <s v="BARRIO ANTONIA SANTOS CHIQUINQUIRA 1"/>
    <s v="REDEBAN"/>
    <s v="FO-25-1305165"/>
    <d v="2025-07-30T00:00:00"/>
    <d v="2025-08-01T00:00:00"/>
    <s v="UNO A UNO"/>
    <s v="UNO A UNO"/>
    <s v="EJECUTADO"/>
    <s v="30-07 SE REALIZA LLAMADA AL CLIENTE, SE HABLA CON LA SRA JENNIFER AIDA PIRACON VELANDIA SE VALIDA DIRECCIÓN OK, CANAL OK, DISPONIBILIDAD TOTAL, LLAMAR EL DÍA LA INSTALACIÓN PARA CONFIRMAR VISITA 1/08/2025 SE REALIZA INSTALACIÓN DE DAT ADICIONAL, PRUEBAS EXITOSAS, CB QUEDA OPERATIVO. SE INSTALAN 7 MT DE CABLE UTP"/>
    <s v="VISITA_TECNICA"/>
    <s v="VAZZZ407"/>
    <s v="TIPO III"/>
    <s v="TERRESTRE"/>
    <s v="ALVARADO MORENO CRISTHIAN"/>
    <n v="1"/>
    <n v="0"/>
    <n v="275728.78077800001"/>
    <n v="196536.5258152"/>
    <n v="275728.78077800001"/>
    <m/>
    <m/>
    <m/>
    <m/>
    <m/>
    <m/>
    <m/>
    <m/>
  </r>
  <r>
    <s v="PASTO"/>
    <x v="1"/>
    <x v="1"/>
    <n v="52490"/>
    <s v="TA-25-904130"/>
    <n v="64004"/>
    <s v="APERTURA"/>
    <s v="DATAFONO ADICIONAL"/>
    <s v="NARIÑO"/>
    <s v="OLAYA HERRERA"/>
    <s v="BARRIO BARRIO POLICARPA OLAYA HERRERA"/>
    <s v="REDEBAN"/>
    <s v="FO-25-1305171"/>
    <d v="2025-07-30T00:00:00"/>
    <d v="2025-08-14T00:00:00"/>
    <s v="UNO A UNO"/>
    <s v="UNO A UNO"/>
    <s v="EJECUTADO"/>
    <s v="30-07 SE REALIZA LLAMADA AL CLIENTE, SE HABLA CON LA SRA LUZ MIRLEY CAMPAZ RODRIGUEZ SE VALIDA DIRECCIÓN OK, CANAL OK, DISPONIBILIDAD TOTAL, LLAMAR EL DÍA LA INSTALACIÓN PARA CONFIRMAR VISITA 11-08 POR DEMORAS EN EL TRANSPORTE SE REPROGRAMA ACTIVIDAD 12-08 SE ESTA EN DESPLAZAMIENTO A LA ZONA, DADO EL HORARIO DE LAS LANCHAS, SE REALIZARA DESPLAZAMIENTO EL DIA DE MAÑANA HACIA SATINGA Y DE HAY HACIA OLAYA HERRERA EL DIA JUEVES 14/08/2025 SE REALIZA INSTALACIÓN DE DATAFONO ADICIONAL, PRUEBAS EXITOSAS, CB QUEDA OPERATIVO"/>
    <s v="VISITA_TECNICA"/>
    <s v="VAZZZ408"/>
    <s v="TIPO IV ESPECIAL"/>
    <s v="FLUVIAL"/>
    <s v="PAREDES CASTILLO DIEGO"/>
    <n v="1"/>
    <n v="0"/>
    <n v="504832.64687880001"/>
    <n v="196536.5258152"/>
    <n v="504832.64687880001"/>
    <m/>
    <m/>
    <m/>
    <m/>
    <m/>
    <m/>
    <m/>
    <m/>
  </r>
  <r>
    <s v="NEIVA"/>
    <x v="0"/>
    <x v="0"/>
    <n v="18001"/>
    <s v="TA-25-915445"/>
    <n v="80786"/>
    <s v="APERTURA"/>
    <s v="CB CRECIMIENTO - NUEVO"/>
    <s v="CAQUETA"/>
    <s v="FLORENCIA"/>
    <s v="BARRIO LA LIBERTAD FLORENCIA 2"/>
    <s v="REDEBAN"/>
    <s v="FO-25-1316240"/>
    <d v="2025-08-01T00:00:00"/>
    <d v="2025-08-04T00:00:00"/>
    <s v="UNO A UNO"/>
    <s v="UNO A UNO"/>
    <s v="EJECUTADO"/>
    <s v="01-08-2025 SE REALIZA LLAMADA AL CLIENTE, SE HABLA CON LA SRA MARTHA LILIA MARTINEZ ALDANA SE VALIDA DIRECCIÓN OK, CANAL OK, DISPONIBILIDAD TOTAL, LLAMAR EL DÍA LA INSTALACIÓN PARA CONFIRMAR VISITA, AVISO EXTERIOR ALTURA APROX CLIENTE NO TIENE CONOCIMIENTO DE MEDIDA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s v="VISITA_TECNICA"/>
    <s v="F7ZZZ994"/>
    <s v="TIPO IV"/>
    <s v="TERRESTRE"/>
    <s v="BERMUDEZ SANCHEZ JOSE NEYBER"/>
    <n v="1"/>
    <n v="0"/>
    <n v="504832.64687880001"/>
    <n v="196536.5258152"/>
    <n v="504832.64687880001"/>
    <m/>
    <m/>
    <m/>
    <m/>
    <m/>
    <m/>
    <m/>
    <m/>
  </r>
  <r>
    <s v="BARRANQUILLA"/>
    <x v="4"/>
    <x v="4"/>
    <n v="8433"/>
    <s v="TA-25-915446"/>
    <n v="80788"/>
    <s v="APERTURA"/>
    <s v="CB CRECIMIENTO - NUEVO"/>
    <s v="ATLANTICO"/>
    <s v="MALAMBO"/>
    <s v="BARRIO CONCOR MALAMBO 4"/>
    <s v="REDEBAN"/>
    <s v="FO-25-1316244"/>
    <d v="2025-08-01T00:00:00"/>
    <d v="2025-08-04T00:00:00"/>
    <s v="UNO A UNO"/>
    <s v="UNO A UNO"/>
    <s v="EJECUTADO"/>
    <s v="01-08-2025 SE REALIZA LLAMADA AL CLIENTE, SE HABLA CON LA SRA VALERY TORRES RODRÍGUEZ SE VALIDA DIRECCIÓN OK, CANAL OK, DISPONIBILIDAD TOTAL, LLAMAR EL DÍA LA INSTALACIÓN PARA CONFIRMAR VISITA, AVISO EXTERIOR ALTURA APROX 2-3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s v="VISITA_TECNICA"/>
    <s v="F7ZZZ995"/>
    <s v="TIPO II"/>
    <s v="TERRESTRE"/>
    <s v="PORRAS CASTRO DARLON NASCK"/>
    <n v="1"/>
    <n v="0"/>
    <n v="163813.69572160003"/>
    <n v="140395.6348884"/>
    <n v="163813.69572160003"/>
    <m/>
    <m/>
    <m/>
    <m/>
    <m/>
    <m/>
    <m/>
    <m/>
  </r>
  <r>
    <s v="CUCUTA"/>
    <x v="3"/>
    <x v="3"/>
    <n v="54001"/>
    <s v="TA-25-915451"/>
    <n v="80783"/>
    <s v="APERTURA"/>
    <s v="CB CRECIMIENTO - NUEVO"/>
    <s v="NORTE DE SANTANDER"/>
    <s v="CUCUTA"/>
    <s v="BARRIO NIÑA CECI CUCUTA 9"/>
    <s v="REDEBAN"/>
    <s v="FO-25-1316254"/>
    <d v="2025-08-01T00:00:00"/>
    <d v="2025-08-04T00:00:00"/>
    <s v="UNO A UNO"/>
    <s v="UNO A UNO"/>
    <s v="EJECUTADO"/>
    <s v="01-08-2025 SE REALIZA LLAMADA AL CLIENTE, SE HABLA CON EL SR HEIDER JOHAN PORTILLO CAÑIZALEZ SE VALIDA DIRECCIÓN OK, CANAL OK, DISPONIBILIDAD TOTAL, LLAMAR EL DÍA LA INSTALACIÓN PARA CONFIRMAR VISITA, AVISO EXTERIOR ALTURA APROX 2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s v="VISITA_TECNICA"/>
    <s v="F7ZZZ996"/>
    <s v="TIPO I"/>
    <s v="TERRESTRE"/>
    <s v="DURAN ACOSTA FRANK YONNY"/>
    <n v="1"/>
    <n v="0"/>
    <n v="75096.394270399993"/>
    <n v="75096.394270399993"/>
    <n v="75096.394270399993"/>
    <m/>
    <m/>
    <m/>
    <m/>
    <m/>
    <m/>
    <m/>
    <m/>
  </r>
  <r>
    <s v="CUCUTA"/>
    <x v="3"/>
    <x v="3"/>
    <n v="54498"/>
    <s v="TA-25-915453"/>
    <n v="80794"/>
    <s v="APERTURA"/>
    <s v="CB CRECIMIENTO - NUEVO"/>
    <s v="NORTE DE SANTANDER"/>
    <s v="OCAÑA"/>
    <s v="BARRIO BAMBO OCAÑA"/>
    <s v="REDEBAN"/>
    <s v="FO-25-1316260"/>
    <d v="2025-08-01T00:00:00"/>
    <d v="2025-08-06T00:00:00"/>
    <s v="UNO A UNO"/>
    <s v="UNO A UNO"/>
    <s v="EJECUTADO"/>
    <s v="01-08-2025 SE REALIZA LLAMADA AL CLIENTE, SE HABLA CON LA SRA MARIA DEL CARMEN DURAN BAYONA SE VALIDA DIRECCIÓN OK, CANAL OK, DISPONIBILIDAD TOTAL, LLAMAR EL DÍA LA INSTALACIÓN PARA CONFIRMAR VISITA, AVISO EXTERIOR ALTURA APROX 2 METROS; TOMACORRIENTE CERCANO: SI; TIENE CABINA DE SEGURIDAD: SI // CONTACTO REALIZADO POR LA APP 05-08 SE CONTACTA TELEFÓNICAMENTE AL CLIENTE, EL SEÑOR MARÍA DEL CARMEN, CONFIRMA DATOS OK, SE LE INFORMA QUE HOY SE INICIA DESPLAZAMIENTO AL MUNICIPIO DE OCAÑA. SE AGENDA VISITA PARA EL DÍA 06/08. /06-08 SE REALIZA INSTALACIÓN DE CORRESPONSAL, SE INSTALAN EQUIPOS CON PRUEBAS EXITOSAS, SE CAPACITA Y SE EVALÚA AL CLIENTE, SE INSTALA PUBLICIDAD COMPLETA, CB QUEDA OPERATIVO. USUARIO SOMOS BANCOLOMBIA ACTIVO"/>
    <s v="VISITA_TECNICA"/>
    <s v="F7ZZZ997"/>
    <s v="TIPO IV"/>
    <s v="TERRESTRE"/>
    <s v="PACHECO BUITRAGO JAVIER ALONSO"/>
    <n v="1"/>
    <n v="0"/>
    <n v="504832.64687880001"/>
    <n v="196536.5258152"/>
    <n v="504832.64687880001"/>
    <m/>
    <m/>
    <m/>
    <m/>
    <m/>
    <m/>
    <m/>
    <m/>
  </r>
  <r>
    <s v="CUCUTA"/>
    <x v="3"/>
    <x v="3"/>
    <n v="54498"/>
    <s v="TA-25-915455"/>
    <n v="80795"/>
    <s v="APERTURA"/>
    <s v="CB CRECIMIENTO - NUEVO"/>
    <s v="NORTE DE SANTANDER"/>
    <s v="OCAÑA"/>
    <s v="BARRIO EL LIBANO OCAÑA 1"/>
    <s v="REDEBAN"/>
    <s v="FO-25-1316266"/>
    <d v="2025-08-01T00:00:00"/>
    <d v="2025-08-06T00:00:00"/>
    <s v="UNO A UNO"/>
    <s v="UNO A UNO"/>
    <s v="EJECUTADO"/>
    <s v="01-08-2025 SE REALIZA LLAMADA AL CLIENTE, SE HABLA CON EL SR BLADIMIR GAONA SE VALIDA DIRECCIÓN OK, CANAL OK, DISPONIBILIDAD TOTAL, LLAMAR EL DÍA LA INSTALACIÓN PARA CONFIRMAR VISITA, AVISO EXTERIOR ALTURA APROX 2 METROS; TOMACORRIENTE CERCANO: SI; TIENE CABINA DE SEGURIDAD: NO // CONTACTO REALIZADO POR LA APP 05-08 SE CONTACTA TELEFÓNICAMENTE AL CLIENTE, EL SEÑOR BLADIMIR GAONA, CONFIRMA DATOS OK, SE LE INFORMA QUE HOY SE INICIA DESPLAZAMIENTO AL MUNICIPIO DE OCAÑA. SE AGENDA VISITA PARA EL DÍA 06/08. 6/08/2025 SE REALIZA INSTALACIÓN DE CORRESPONSAL, SE INSTALAN EQUIPOS CON PRUEBAS EXITOSAS, SE CAPACITA Y SE EVALÚA AL CLIENTE, SE INSTALA PUBLICIDAD COMPLETA, CB QUEDA OPERATIVO. USUARIO SOMOS BANCOLOMBIA ACTIVO"/>
    <s v="VISITA_TECNICA"/>
    <s v="F7ZZZ998"/>
    <s v="TIPO IV"/>
    <s v="TERRESTRE"/>
    <s v="PACHECO BUITRAGO JAVIER ALONSO"/>
    <n v="1"/>
    <n v="0"/>
    <n v="504832.64687880001"/>
    <n v="196536.5258152"/>
    <n v="504832.64687880001"/>
    <m/>
    <m/>
    <m/>
    <m/>
    <m/>
    <m/>
    <m/>
    <m/>
  </r>
  <r>
    <s v="SINCELEJO"/>
    <x v="4"/>
    <x v="4"/>
    <n v="70001"/>
    <s v="TA-25-915456"/>
    <n v="80810"/>
    <s v="APERTURA"/>
    <s v="CB CRECIMIENTO - NUEVO"/>
    <s v="SUCRE"/>
    <s v="SINCELEJO"/>
    <s v="BARRIO EL CABRERO SINCELEJO"/>
    <s v="REDEBAN"/>
    <s v="FO-25-1316271"/>
    <d v="2025-08-01T00:00:00"/>
    <d v="2025-08-04T00:00:00"/>
    <s v="UNO A UNO"/>
    <s v="UNO A UNO"/>
    <s v="EJECUTADO"/>
    <s v="01-08-2025 SE REALIZA LLAMADA AL CLIENTE, SE HABLA CON EL SR FAVIAN LIEVANO ROJAS SE VALIDA DIRECCIÓN OK, CANAL OK, DISPONIBILIDAD TOTAL, LLAMAR EL DÍA LA INSTALACIÓN PARA CONFIRMAR VISITA, AVISO EXTERIOR ALTURA APROX 2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s v="VISITA_TECNICA"/>
    <s v="F7ZZZ999"/>
    <s v="TIPO I"/>
    <s v="TERRESTRE"/>
    <s v="SANTOS GUZMAN CHRISTIAN FELIPE"/>
    <n v="1"/>
    <n v="0"/>
    <n v="75096.394270399993"/>
    <n v="75096.394270399993"/>
    <n v="75096.394270399993"/>
    <m/>
    <m/>
    <m/>
    <m/>
    <m/>
    <m/>
    <m/>
    <m/>
  </r>
  <r>
    <s v="MONTERIA"/>
    <x v="4"/>
    <x v="4"/>
    <n v="23001"/>
    <s v="TA-25-915457"/>
    <n v="80792"/>
    <s v="APERTURA"/>
    <s v="CB CRECIMIENTO - NUEVO"/>
    <s v="CORDOBA"/>
    <s v="MONTERIA"/>
    <s v="BARRIO URBINA MONTERIA"/>
    <s v="REDEBAN"/>
    <s v="FO-25-1316273"/>
    <d v="2025-08-01T00:00:00"/>
    <d v="2025-08-04T00:00:00"/>
    <s v="UNO A UNO"/>
    <s v="UNO A UNO"/>
    <s v="EJECUTADO"/>
    <s v="01-08-2025 SE REALIZA LLAMADA AL CLIENTE, SE HABLA CON EL SR FREDY DE JESUS VERGARA URANGO SE VALIDA DIRECCIÓN OK, CANAL OK, DISPONIBILIDAD TOTAL, LLAMAR EL DÍA LA INSTALACIÓN PARA CONFIRMAR VISITA, AVISO EXTERIOR ALTURA APROX 3 METROS; TOMACORRIENTE CERCANO: SI; TIENE CABINA DE SEGURIDAD: NO // CONTACTO REALIZADO POR WHATSAPP 4/08/2025 SE REALIZA INSTALACIÓN DE CORRESPONSAL, SE INSTALAN EQUIPOS CON PRUEBAS EXITOSAS, SE CAPACITA Y SE EVALÚA AL CLIENTE, SE INSTALA PUBLICIDAD COMPLETA, CB QUEDA OPERATIVO. USUARIO SOMOS BANCOLOMBIA ACTIVO"/>
    <s v="VISITA_TECNICA"/>
    <s v="F8ZZZ000"/>
    <s v="TIPO I"/>
    <s v="TERRESTRE"/>
    <s v="GONZALEZ FERRER JESUS ALEXANDER"/>
    <n v="1"/>
    <n v="0"/>
    <n v="75096.394270399993"/>
    <n v="75096.394270399993"/>
    <n v="75096.394270399993"/>
    <m/>
    <m/>
    <m/>
    <m/>
    <m/>
    <m/>
    <m/>
    <m/>
  </r>
  <r>
    <s v="CUCUTA"/>
    <x v="3"/>
    <x v="3"/>
    <n v="54001"/>
    <s v="TA-25-915458"/>
    <n v="80784"/>
    <s v="APERTURA"/>
    <s v="CB CRECIMIENTO - NUEVO"/>
    <s v="NORTE DE SANTANDER"/>
    <s v="CUCUTA"/>
    <s v="BARRIO CALLEJON CUCUTA 22"/>
    <s v="REDEBAN"/>
    <s v="FO-25-1316279"/>
    <d v="2025-08-01T00:00:00"/>
    <d v="2025-08-04T00:00:00"/>
    <s v="UNO A UNO"/>
    <s v="UNO A UNO"/>
    <s v="EJECUTADO"/>
    <s v="01-08-2025 SE REALIZA LLAMADA AL CLIENTE, SE HABLA CON LA SRA MARIA DEL CARMEN DURAN BAYONA SE VALIDA DIRECCIÓN OK, CANAL OK, DISPONIBILIDAD TOTAL, LLAMAR EL DÍA LA INSTALACIÓN PARA CONFIRMAR VISITA, AVISO EXTERIOR ALTURA APROX 2 METROS;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s v="VISITA_TECNICA"/>
    <s v="F8ZZZ001"/>
    <s v="TIPO I"/>
    <s v="TERRESTRE"/>
    <s v="NARANJO AFANADOR RUBEN JESUS"/>
    <n v="1"/>
    <n v="0"/>
    <n v="75096.394270399993"/>
    <n v="75096.394270399993"/>
    <n v="75096.394270399993"/>
    <m/>
    <m/>
    <m/>
    <m/>
    <m/>
    <m/>
    <m/>
    <m/>
  </r>
  <r>
    <s v="CUCUTA"/>
    <x v="3"/>
    <x v="3"/>
    <n v="54498"/>
    <s v="TA-25-915459"/>
    <n v="80796"/>
    <s v="APERTURA"/>
    <s v="CB CRECIMIENTO - NUEVO"/>
    <s v="NORTE DE SANTANDER"/>
    <s v="OCAÑA"/>
    <s v="BARRIO EL CARMEN OCAÑA 1"/>
    <s v="REDEBAN"/>
    <s v="FO-25-1316282"/>
    <d v="2025-08-01T00:00:00"/>
    <d v="2025-08-05T00:00:00"/>
    <s v="UNO A UNO"/>
    <s v="UNO A UNO"/>
    <s v="EJECUTADO"/>
    <s v="01-08-2025 SE REALIZA LLAMADA AL CLIENTE, SE HABLA CON EL SR ANDERSON STEVEN CASTILLA CHOGO SE VALIDA DIRECCIÓN OK, CANAL OK, DISPONIBILIDAD TOTAL, LLAMAR EL DÍA LA INSTALACIÓN PARA CONFIRMAR VISITA, AVISO EXTERIOR ALTURA APROX 2,50 - 3 METROS; TOMACORRIENTE CERCANO: SI; TIENE CABINA DE SEGURIDAD: NO // CONTACTO REALIZADO POR LA APP 05-08 SE REALIZA INSTALACIÓN DE CORRESPONSAL, SE INSTALAN EQUIPOS CON PRUEBAS EXITOSAS, SE CAPACITA Y SE EVALÚA AL CLIENTE, SE INSTALA PUBLICIDAD COMPLETA, CB QUEDA OPERATIVO. USUARIO SOMOS BANCOLOMBIA ACTIVO"/>
    <s v="VISITA_TECNICA"/>
    <s v="F8ZZZ002"/>
    <s v="TIPO IV"/>
    <s v="TERRESTRE"/>
    <s v="GONZALEZ ESTUPIÑAN YEISON WALTER ANTONIO"/>
    <n v="1"/>
    <n v="0"/>
    <n v="504832.64687880001"/>
    <n v="196536.5258152"/>
    <n v="504832.64687880001"/>
    <m/>
    <m/>
    <m/>
    <m/>
    <m/>
    <m/>
    <m/>
    <m/>
  </r>
  <r>
    <s v="VALLEDUPAR"/>
    <x v="4"/>
    <x v="4"/>
    <n v="20011"/>
    <s v="TA-25-915460"/>
    <n v="80766"/>
    <s v="APERTURA"/>
    <s v="CB CRECIMIENTO - NUEVO"/>
    <s v="CESAR"/>
    <s v="AGUACHICA"/>
    <s v="BARRIO LA SABANITA AGUACHICA 1"/>
    <s v="REDEBAN"/>
    <s v="FO-25-1316290"/>
    <d v="2025-08-01T00:00:00"/>
    <d v="2025-08-04T00:00:00"/>
    <s v="UNO A UNO"/>
    <s v="UNO A UNO"/>
    <s v="EJECUTADO"/>
    <s v="01-08-2025 SE REALIZA LLAMADA AL CLIENTE, SE HABLA CON LA SRA YELENA OSORIO SÁNCHEZ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
    <s v="VISITA_TECNICA"/>
    <s v="F8ZZZ003"/>
    <s v="TIPO IV"/>
    <s v="TERRESTRE"/>
    <s v="MONTES DIAZ JOHN FRED"/>
    <n v="1"/>
    <n v="0"/>
    <n v="504832.64687880001"/>
    <n v="196536.5258152"/>
    <n v="504832.64687880001"/>
    <m/>
    <m/>
    <m/>
    <m/>
    <m/>
    <m/>
    <m/>
    <m/>
  </r>
  <r>
    <s v="CARTAGENA"/>
    <x v="4"/>
    <x v="4"/>
    <n v="13001"/>
    <s v="TA-25-915461"/>
    <n v="80780"/>
    <s v="APERTURA"/>
    <s v="CB CRECIMIENTO - NUEVO"/>
    <s v="BOLIVAR"/>
    <s v="CARTAGENA"/>
    <s v="BARRIO AMBERES CARTAGENA DE INDIAS 3"/>
    <s v="REDEBAN"/>
    <s v="FO-25-1316299"/>
    <d v="2025-08-01T00:00:00"/>
    <d v="2025-08-04T00:00:00"/>
    <s v="UNO A UNO"/>
    <s v="UNO A UNO"/>
    <s v="EJECUTADO"/>
    <s v="01-08-2025 SE REALIZA LLAMADA AL CLIENTE, SE HABLA CON LA SRA OLGA MARENA MARTINEZ BENAVIDES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
    <s v="VISITA_TECNICA"/>
    <s v="F8ZZZ004"/>
    <s v="TIPO I"/>
    <s v="TERRESTRE"/>
    <s v="CANEDO HERRERA ALEXANDER"/>
    <n v="1"/>
    <n v="0"/>
    <n v="75096.394270399993"/>
    <n v="75096.394270399993"/>
    <n v="75096.394270399993"/>
    <m/>
    <m/>
    <m/>
    <m/>
    <m/>
    <m/>
    <m/>
    <m/>
  </r>
  <r>
    <s v="BUCARAMANGA"/>
    <x v="3"/>
    <x v="3"/>
    <n v="13688"/>
    <s v="TA-25-915463"/>
    <n v="80807"/>
    <s v="APERTURA"/>
    <s v="CB CRECIMIENTO - NUEVO"/>
    <s v="BOLIVAR"/>
    <s v="SANTA ROSA DEL SUR"/>
    <s v="BARRIO SAN MARTIN SANTA ROSA DEL SUR 3"/>
    <s v="REDEBAN"/>
    <s v="FO-25-1316304"/>
    <d v="2025-08-01T00:00:00"/>
    <d v="2025-08-06T00:00:00"/>
    <s v="UNO A UNO"/>
    <s v="UNO A UNO"/>
    <s v="EJECUTADO"/>
    <s v="01-08-2025 SE REALIZA LLAMADA AL CLIENTE, SE HABLA CON LA SRA PAULA SE VALIDA DIRECCIÓN OK, CANAL OK, DISPONIBILIDAD TOTAL, LLAMAR EL DÍA LA INSTALACIÓN PARA CONFIRMAR VISITA, AVISO EXTERIOR ALTURA APROX TIENE ESPACIO SUFICIENTE PARA EL AVISO; TOMACORRIENTE CERCANO: SI; TIENE CABINA DE SEGURIDAD: SI // CONTACTO REALIZADO POR LA APP 6/08/2025 SE REALIZA INSTALACIÓN DE CORRESPONSAL, SE INSTALAN EQUIPOS CON PRUEBAS EXITOSAS, SE CAPACITA Y SE EVALÚA AL CLIENTE, SE INSTALA PUBLICIDAD COMPLETA, CB QUEDA OPERATIVO. USUARIO SOMOS BANCOLOMBIA ACTIVO"/>
    <s v="VISITA_TECNICA"/>
    <s v="F8ZZZ005"/>
    <s v="TIPO IV ESPECIAL"/>
    <s v="TERRESTRE/FLUVIAL"/>
    <s v="ORTEBARRERAGA MARLON STWAR"/>
    <n v="1"/>
    <n v="0"/>
    <n v="504832.64687880001"/>
    <n v="196536.5258152"/>
    <n v="504832.64687880001"/>
    <m/>
    <m/>
    <m/>
    <m/>
    <m/>
    <m/>
    <m/>
    <m/>
  </r>
  <r>
    <s v="CALI"/>
    <x v="1"/>
    <x v="1"/>
    <n v="76001"/>
    <s v="TA-25-915464"/>
    <n v="80777"/>
    <s v="APERTURA"/>
    <s v="CB CRECIMIENTO - NUEVO"/>
    <s v="VALLE DEL CAUCA"/>
    <s v="CALI"/>
    <s v="BARRIO SAN PASCUAL CALI 2"/>
    <s v="REDEBAN"/>
    <s v="FO-25-1316308"/>
    <d v="2025-08-01T00:00:00"/>
    <d v="2025-08-04T00:00:00"/>
    <s v="UNO A UNO"/>
    <s v="UNO A UNO"/>
    <s v="EJECUTADO"/>
    <s v="01-08-2025 SE REALIZA LLAMADA AL CLIENTE, SE HABLA CON LA SRA YULI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
    <s v="VISITA_TECNICA"/>
    <s v="F8ZZZ006"/>
    <s v="TIPO I"/>
    <s v="TERRESTRE"/>
    <s v="PAREDES CASTILLO DIEGO"/>
    <n v="1"/>
    <n v="0"/>
    <n v="75096.394270399993"/>
    <n v="75096.394270399993"/>
    <n v="75096.394270399993"/>
    <m/>
    <m/>
    <m/>
    <m/>
    <m/>
    <m/>
    <m/>
    <m/>
  </r>
  <r>
    <s v="PASTO"/>
    <x v="1"/>
    <x v="1"/>
    <n v="52786"/>
    <s v="TA-25-915467"/>
    <n v="80812"/>
    <s v="APERTURA"/>
    <s v="CB CRECIMIENTO - NUEVO"/>
    <s v="NARIÑO"/>
    <s v="TAMINANGO"/>
    <s v="BARRIO EL PRADO TAMINANGO 3"/>
    <s v="REDEBAN"/>
    <s v="FO-25-1316317"/>
    <d v="2025-08-01T00:00:00"/>
    <d v="2025-08-04T00:00:00"/>
    <s v="UNO A UNO"/>
    <s v="UNO A UNO"/>
    <s v="EJECUTADO"/>
    <s v="01-08-2025 SE REALIZA LLAMADA AL CLIENTE, SE HABLA CON LA SRA YUDI HERMENCIA VASQUEZ ARTEAGA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
    <s v="VISITA_TECNICA"/>
    <s v="F8ZZZ007"/>
    <s v="TIPO II"/>
    <s v="TERRESTRE"/>
    <s v="REMICIO AMADO JOHN HEBER"/>
    <n v="1"/>
    <n v="0"/>
    <n v="163813.69572160003"/>
    <n v="140395.6348884"/>
    <n v="163813.69572160003"/>
    <m/>
    <m/>
    <m/>
    <m/>
    <m/>
    <m/>
    <m/>
    <m/>
  </r>
  <r>
    <s v="BOGOTA"/>
    <x v="5"/>
    <x v="5"/>
    <n v="11001"/>
    <s v="TA-25-915468"/>
    <n v="80772"/>
    <s v="APERTURA"/>
    <s v="CB CRECIMIENTO - NUEVO"/>
    <s v="CUNDINAMARCA"/>
    <s v="BOGOTA"/>
    <s v="BARRIO LA ISABELLA BOGOTA"/>
    <s v="REDEBAN"/>
    <s v="FO-25-1328346"/>
    <d v="2025-08-01T00:00:00"/>
    <d v="2025-08-05T00:00:00"/>
    <s v="UNO A UNO"/>
    <s v="UNO A UNO"/>
    <s v="EJECUTADO"/>
    <s v="01-08-2025 SE REALIZA LLAMADA AL CLIENTE, SE HABLA CON EL SR JOHN ALEXANDER CUERVO RUBIANO SE VALIDA DIRECCIÓN OK, CANAL OK, DISPONIBILIDAD TOTAL, LLAMAR EL DÍA LA INSTALACIÓN PARA CONFIRMAR VISITA, AVISO EXTERIOR ALTURA APROX 2 METROS; TOMACORRIENTE CERCANO: SI; TIENE CABINA DE SEGURIDAD: NO // CONTACTO REALIZADO POR LA APP 4/08/2025 SE DEBE REPROGRAMAR ACTIVIDAD, EL COMERCIO ES AL INTERIOR DE UN CONJUNTO RESIDENCIAL, SE REQUIEREN PERMISOS DE ADMINISTRACIÓN PARA LA INSTALACIÓN DE LA PUBLICIDAD, SE INFORMA NOVEDAD A COORDINACIÓN QUIEN INDICA REPROGRAMAR PARA MAÑANA 05-08-2025, SE RETORNA PUBLICIDAD A BODEGA. 05-08 SE REALIZA INSTALACIÓN DE CORRESPONSAL, SE INSTALAN EQUIPOS CON PRUEBAS EXITOSAS, SE CAPACITA Y SE EVALÚA AL CLIENTE, SE INSTALA PUBLICIDAD COMPLETA, CB QUEDA OPERATIVO. USUARIO SOMOS BANCOLOMBIA ACTIVO. SE INSTALAN 8 MT DE CABLE UTP"/>
    <s v="VISITA_TECNICA"/>
    <s v="F8ZZZ008"/>
    <s v="TIPO I"/>
    <s v="TERRESTRE"/>
    <s v="GALINDO ROJAS LUIS FELIPE"/>
    <n v="1"/>
    <n v="1"/>
    <n v="75096.394270399993"/>
    <n v="75096.394270399993"/>
    <n v="150192.78854079999"/>
    <m/>
    <m/>
    <m/>
    <m/>
    <m/>
    <m/>
    <m/>
    <m/>
  </r>
  <r>
    <s v="MANIZALES"/>
    <x v="1"/>
    <x v="6"/>
    <n v="17001"/>
    <s v="TA-25-915469"/>
    <n v="80789"/>
    <s v="APERTURA"/>
    <s v="CB CRECIMIENTO - NUEVO"/>
    <s v="CALDAS"/>
    <s v="MANIZALES"/>
    <s v="BARRIO GUAYACANES MANIZALES 1"/>
    <s v="REDEBAN"/>
    <s v="FO-25-1316329"/>
    <d v="2025-08-01T00:00:00"/>
    <d v="2025-08-04T00:00:00"/>
    <s v="UNO A UNO"/>
    <s v="UNO A UNO"/>
    <s v="EJECUTADO"/>
    <s v="01-08-2025 SE REALIZA LLAMADA AL CLIENTE, SE HABLA CON EL SR OSCAR ALONSO CARDENAS SE VALIDA DIRECCIÓN OK, CANAL OK, DISPONIBILIDAD TOTAL, LLAMAR EL DÍA LA INSTALACIÓN PARA CONFIRMAR VISITA, AVISO EXTERIOR ALTURA APROX 2,50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
    <s v="VISITA_TECNICA"/>
    <s v="F8ZZZ009"/>
    <s v="TIPO I"/>
    <s v="TERRESTRE"/>
    <s v="AGUIRRE HENAO RAUL EDUARDO"/>
    <n v="1"/>
    <n v="0"/>
    <n v="75096.394270399993"/>
    <n v="75096.394270399993"/>
    <n v="75096.394270399993"/>
    <m/>
    <m/>
    <m/>
    <m/>
    <m/>
    <m/>
    <m/>
    <m/>
  </r>
  <r>
    <s v="MEDELLIN"/>
    <x v="2"/>
    <x v="2"/>
    <n v="5001"/>
    <s v="TA-25-915470"/>
    <n v="80818"/>
    <s v="APERTURA"/>
    <s v="CB CRECIMIENTO - NUEVO"/>
    <s v="ANTIOQUIA"/>
    <s v="MEDELLIN"/>
    <s v="BARRIO SAN JAVIER LA LOMA MEDELLIN 1"/>
    <s v="REDEBAN"/>
    <s v="FO-25-1316336"/>
    <d v="2025-08-01T00:00:00"/>
    <d v="2025-08-04T00:00:00"/>
    <s v="UNO A UNO"/>
    <s v="UNO A UNO"/>
    <s v="EJECUTADO"/>
    <s v="01-08-2025 SE REALIZA LLAMADA AL CLIENTE, SE HABLA CON LA SRA NORA ELENA LOPEZ ARISMENDY SE VALIDA DIRECCIÓN OK, CANAL OK, DISPONIBILIDAD TOTAL, LLAMAR EL DÍA LA INSTALACIÓN PARA CONFIRMAR VISITA, AVISO EXTERIOR ALTURA APROX TIENE SIFICUENTE ESPACIO PARA CUALQUIER MEDIDA; TOMACORRIENTE CERCANO: SI; TIENE CABINA DE SEGURIDAD: SI // CONTACTO REALIZADO POR LA APP 04-08 SE REALIZA INSTALACIÓN DE CORRESPONSAL, SE INSTALAN EQUIPOS CON PRUEBAS EXITOSAS, SE CAPACITA Y SE EVALÚA AL CLIENTE, SE INSTALA PUBLICIDAD COMPLETA, CB QUEDA OPERATIVO. USUARIO SOMOS BANCOLOMBIA ACTIVO. CLIENTE PIDO NO INSTALAR BASE YA QUE SE ENCUENTRA EN ADECUACIONES LOCATIVAS "/>
    <s v="VISITA_TECNICA"/>
    <s v="F8ZZZ010"/>
    <s v="TIPO I"/>
    <s v="TERRESTRE"/>
    <s v="BADEL ACUÑA LUIS ALBERTO"/>
    <n v="1"/>
    <n v="0"/>
    <n v="75096.394270399993"/>
    <n v="75096.394270399993"/>
    <n v="75096.394270399993"/>
    <m/>
    <m/>
    <m/>
    <m/>
    <m/>
    <m/>
    <m/>
    <m/>
  </r>
  <r>
    <s v="PEREIRA"/>
    <x v="1"/>
    <x v="6"/>
    <n v="76823"/>
    <s v="TA-25-915471"/>
    <n v="80814"/>
    <s v="APERTURA"/>
    <s v="CB CRECIMIENTO - NUEVO"/>
    <s v="VALLE DEL CAUCA"/>
    <s v="TORO"/>
    <s v="BARRIO BULEVAR AVENIDA TORO"/>
    <s v="REDEBAN"/>
    <s v="FO-25-1316342"/>
    <d v="2025-08-01T00:00:00"/>
    <d v="2025-08-05T00:00:00"/>
    <s v="UNO A UNO"/>
    <s v="UNO A UNO"/>
    <s v="EJECUTADO"/>
    <s v="01-08-2025 SE REALIZA LLAMADA AL CLIENTE, SE HABLA CON LA SRA MAIDA LEANDRA FLOREZ VELASQUEZ SE VALIDA DIRECCIÓN OK, CANAL OK, DISPONIBILIDAD TOTAL, LLAMAR EL DÍA LA INSTALACIÓN PARA CONFIRMAR VISITA, AVISO EXTERIOR ALTURA APROX 1,50 METROS; TOMACORRIENTE CERCANO: SI; TIENE CABINA DE SEGURIDAD: SI // CONTACTO REALIZADO POR LA APP 5/08/2025 SE REALIZA INSTALACIÓN DE CORRESPONSAL, SE INSTALAN EQUIPOS CON PRUEBAS EXITOSAS, SE CAPACITA Y SE EVALÚA AL CLIENTE, SE INSTALA PUBLICIDAD COMPLETA, CB QUEDA OPERATIVO. USUARIO SOMOS BANCOLOMBIA ACTIVO"/>
    <s v="VISITA_TECNICA"/>
    <s v="F8ZZZ011"/>
    <s v="TIPO II"/>
    <s v="TERRESTRE"/>
    <s v="FRANCO CAÑAVERAL YAMID RAUL"/>
    <n v="1"/>
    <n v="0"/>
    <n v="163813.69572160003"/>
    <n v="140395.6348884"/>
    <n v="163813.69572160003"/>
    <m/>
    <m/>
    <m/>
    <m/>
    <m/>
    <m/>
    <m/>
    <m/>
  </r>
  <r>
    <s v="MEDELLIN"/>
    <x v="2"/>
    <x v="2"/>
    <n v="5001"/>
    <s v="TA-25-915472"/>
    <n v="80819"/>
    <s v="APERTURA"/>
    <s v="CB CRECIMIENTO - NUEVO"/>
    <s v="ANTIOQUIA"/>
    <s v="MEDELLIN"/>
    <s v="BARRIO CHAGUALO MEDELLIN 4"/>
    <s v="REDEBAN"/>
    <s v="FO-25-1316348"/>
    <d v="2025-08-01T00:00:00"/>
    <d v="2025-08-04T00:00:00"/>
    <s v="UNO A UNO"/>
    <s v="UNO A UNO"/>
    <s v="EJECUTADO"/>
    <s v="01-08-2025 SE REALIZA LLAMADA AL CLIENTE, SE HABLA CON LA SRA YINARY HOLGUIN SERNA SE VALIDA DIRECCIÓN OK, CANAL OK, DISPONIBILIDAD TOTAL, LLAMAR EL DÍA LA INSTALACIÓN PARA CONFIRMAR VISITA, AVISO EXTERIOR ALTURA APROX 2,50 METROS; TOMACORRIENTE CERCANO: SI; TIENE CABINA DE SEGURIDAD: NO // CONTACTO REALIZADO POR LA APP 4/08/2025 SE REALIZA INSTALACIÓN DE CORRESPONSAL, SE INSTALAN EQUIPOS CON PRUEBAS EXITOSAS, SE CAPACITA Y SE EVALÚA AL CLIENTE, SE INSTALA PUBLICIDAD COMPLETA, CB QUEDA OPERATIVO. USUARIO SOMOS BANCOLOMBIA ACTIVO"/>
    <s v="VISITA_TECNICA"/>
    <s v="F8ZZZ013"/>
    <s v="TIPO I"/>
    <s v="TERRESTRE"/>
    <s v="BADEL ACUÑA LUIS ALBERTO"/>
    <n v="1"/>
    <n v="0"/>
    <n v="75096.394270399993"/>
    <n v="75096.394270399993"/>
    <n v="75096.394270399993"/>
    <m/>
    <m/>
    <m/>
    <m/>
    <m/>
    <m/>
    <m/>
    <m/>
  </r>
  <r>
    <s v="BOGOTA"/>
    <x v="5"/>
    <x v="5"/>
    <n v="11001"/>
    <s v="TA-25-915473"/>
    <n v="80775"/>
    <s v="APERTURA"/>
    <s v="CB CRECIMIENTO - NUEVO"/>
    <s v="CUNDINAMARCA"/>
    <s v="BOGOTA"/>
    <s v="BARRIO VILLAS DEL DORADO BOGOTA 8"/>
    <s v="REDEBAN"/>
    <s v="FO-25-1316351"/>
    <d v="2025-08-01T00:00:00"/>
    <d v="2025-08-04T00:00:00"/>
    <s v="UNO A UNO"/>
    <s v="UNO A UNO"/>
    <s v="EJECUTADO"/>
    <s v="01-08-2025 SE REALIZA LLAMADA AL CLIENTE, SE HABLA CON LA SRA ADRIANA (ESPOSA) SE VALIDA DIRECCIÓN OK, CANAL OK, DISPONIBILIDAD TOTAL, LLAMAR EL DÍA LA INSTALACIÓN PARA CONFIRMAR VISITA, AVISO EXTERIOR ALTURA APROX 2 METROS; TOMACORRIENTE CERCANO: SI; TIENE CABINA DE SEGURIDAD: SI // CONTACTO REALIZADO POR LA APP 4/08/2025 SE REALIZA INSTALACIÓN DE CORRESPONSAL, SE INSTALAN EQUIPOS CON PRUEBAS EXITOSAS, SE CAPACITA Y SE EVALÚA AL CLIENTE, SE INSTALA PUBLICIDAD COMPLETA, CB QUEDA OPERATIVO. USUARIO SOMOS BANCOLOMBIA ACTIVO"/>
    <s v="VISITA_TECNICA"/>
    <s v="F8ZZZ014"/>
    <s v="TIPO I"/>
    <s v="TERRESTRE"/>
    <s v="MURCIA HERNANDEZ HARVEY IGNACIO"/>
    <n v="1"/>
    <n v="0"/>
    <n v="75096.394270399993"/>
    <n v="75096.394270399993"/>
    <n v="75096.394270399993"/>
    <m/>
    <m/>
    <m/>
    <m/>
    <m/>
    <m/>
    <m/>
    <m/>
  </r>
  <r>
    <s v="CALI"/>
    <x v="1"/>
    <x v="1"/>
    <n v="19845"/>
    <s v="TA-25-915474"/>
    <n v="80817"/>
    <s v="APERTURA"/>
    <s v="CB CRECIMIENTO - NUEVO"/>
    <s v="CAUCA"/>
    <s v="VILLA RICA"/>
    <s v="BARRIO CENTRO VILLA RICA  4"/>
    <s v="REDEBAN"/>
    <s v="FO-25-1316356"/>
    <d v="2025-08-01T00:00:00"/>
    <d v="2025-08-04T00:00:00"/>
    <s v="UNO A UNO"/>
    <s v="UNO A UNO"/>
    <s v="EJECUTADO"/>
    <s v="01-08-2025 SE REALIZA LLAMADA AL CLIENTE, SE HABLA CON LA SRA LENCY DANIELA COLORADO BALANTA SE VALIDA DIRECCIÓN OK, CANAL OK, DISPONIBILIDAD TOTAL, LLAMAR EL DÍA LA INSTALACIÓN PARA CONFIRMAR VISITA, AVISO EXTERIOR ALTURA APROX 3 METROS; TOMACORRIENTE CERCANO: SI; TIENE CABINA DE SEGURIDAD: SI  4/08/2025 SE REALIZA INSTALACIÓN DE CORRESPONSAL, SE INSTALAN EQUIPOS CON PRUEBAS EXITOSAS, SE CAPACITA Y SE EVALÚA AL CLIENTE, SE INSTALA PUBLICIDAD COMPLETA, CB QUEDA OPERATIVO. USUARIO SOMOS BANCOLOMBIA ACTIVO"/>
    <s v="VISITA_TECNICA"/>
    <s v="F8ZZZ015"/>
    <s v="TIPO IV"/>
    <s v="TERRESTRE"/>
    <s v="HERRERA MONAR GEOVANNY"/>
    <n v="1"/>
    <n v="0"/>
    <n v="504832.64687880001"/>
    <n v="196536.5258152"/>
    <n v="504832.64687880001"/>
    <m/>
    <m/>
    <m/>
    <m/>
    <m/>
    <m/>
    <m/>
    <m/>
  </r>
  <r>
    <s v="PASTO"/>
    <x v="1"/>
    <x v="1"/>
    <n v="52835"/>
    <s v="TA-25-915475"/>
    <n v="80803"/>
    <s v="APERTURA"/>
    <s v="CB CRECIMIENTO - NUEVO"/>
    <s v="NARIÑO"/>
    <s v="SAN ANDRES DE TUMACO"/>
    <s v="BARRIO SABALETA SAN ANDRES DE TUMACO"/>
    <s v="REDEBAN"/>
    <s v="FO-25-1316359"/>
    <d v="2025-08-01T00:00:00"/>
    <d v="2025-08-05T00:00:00"/>
    <s v="UNO A UNO"/>
    <s v="UNO A UNO"/>
    <s v="EJECUTADO"/>
    <s v="01-08 SE REALIZA LLAMADA AL CLIENTE, SE HABLA CON LA SRA NATHALY CIELITO SOLARTE BOLAÑOS SE VALIDA DIRECCIÓN OK, CANAL OK, DISPONIBILIDAD TOTAL, LLAMAR EL DÍA LA INSTALACIÓN PARA CONFIRMAR VISITA, AVISO EXTERIOR ALTURA APROX 3 METROS; TOMACORRIENTE CERCANO: SI; TIENE CABINA DE SEGURIDAD: SI - COMUNICACIÓN POR WPP 5/08/2025 SE REALIZA INSTALACIÓN DE CORRESPONSAL, SE INSTALAN EQUIPOS CON PRUEBAS EXITOSAS, SE CAPACITA Y SE EVALÚA AL CLIENTE, SE INSTALA PUBLICIDAD COMPLETA, CB QUEDA OPERATIVO. USUARIO SOMOS BANCOLOMBIA ACTIVO"/>
    <s v="VISITA_TECNICA"/>
    <s v="F8ZZZ016"/>
    <s v="TIPO IV"/>
    <s v="TERRESTRE"/>
    <s v="PAZ MARTINEZ RICHARD HUMBERTO"/>
    <n v="1"/>
    <n v="0"/>
    <n v="504832.64687880001"/>
    <n v="196536.5258152"/>
    <n v="504832.64687880001"/>
    <m/>
    <m/>
    <m/>
    <m/>
    <m/>
    <m/>
    <m/>
    <m/>
  </r>
  <r>
    <s v="CALI"/>
    <x v="1"/>
    <x v="1"/>
    <n v="76001"/>
    <s v="TA-25-915476"/>
    <n v="80778"/>
    <s v="APERTURA"/>
    <s v="CB CRECIMIENTO - NUEVO"/>
    <s v="VALLE DEL CAUCA"/>
    <s v="CALI"/>
    <s v="BARRIO FELIDIA CALI"/>
    <s v="REDEBAN"/>
    <s v="FO-25-1316363"/>
    <d v="2025-08-01T00:00:00"/>
    <d v="2025-08-04T00:00:00"/>
    <s v="UNO A UNO"/>
    <s v="UNO A UNO"/>
    <s v="EJECUTADO"/>
    <s v="01-08-2025 SE REALIZA LLAMADA AL CLIENTE, SE HABLA CON EL ESPOSO DE LA SRA MARITZA DEL CARMEN MEDINA PEREIRA, SE VALIDA DIRECCIÓN OK, CANAL OK, DISPONIBILIDAD TOTAL, LLAMAR EL DÍA LA INSTALACIÓN PARA CONFIRMAR VISITA, AVISO EXTERIOR ALTURA APROX  DONDE EL TECNICO LO VEA CONVENIENTE; TOMACORRIENTE CERCANO: SI; TIENE CABINA DE SEGURIDAD: SI  4/08/2025 SE REALIZA INSTALACIÓN DE CORRESPONSAL, SE INSTALAN EQUIPOS CON PRUEBAS EXITOSAS, SE CAPACITA Y SE EVALÚA AL CLIENTE, SE INSTALA PUBLICIDAD COMPLETA, CB QUEDA OPERATIVO. USUARIO SOMOS BANCOLOMBIA ACTIVO"/>
    <s v="VISITA_TECNICA"/>
    <s v="F8ZZZ017"/>
    <s v="TIPO I"/>
    <s v="TERRESTRE"/>
    <s v="BOLAÑOS TABORDA JORGE ENRIQUE"/>
    <n v="1"/>
    <n v="0"/>
    <n v="75096.394270399993"/>
    <n v="75096.394270399993"/>
    <n v="75096.394270399993"/>
    <m/>
    <m/>
    <m/>
    <m/>
    <m/>
    <m/>
    <m/>
    <m/>
  </r>
  <r>
    <s v="CALI"/>
    <x v="1"/>
    <x v="1"/>
    <n v="76001"/>
    <s v="TA-25-915477"/>
    <n v="80779"/>
    <s v="APERTURA"/>
    <s v="CB CRECIMIENTO - NUEVO"/>
    <s v="VALLE DEL CAUCA"/>
    <s v="CALI"/>
    <s v="BARRIO TRONCAL CALI 1"/>
    <s v="REDEBAN"/>
    <s v="FO-25-1316366"/>
    <d v="2025-08-01T00:00:00"/>
    <d v="2025-08-04T00:00:00"/>
    <s v="UNO A UNO"/>
    <s v="UNO A UNO"/>
    <s v="EJECUTADO"/>
    <s v="01-08-2025 SE REALIZA LLAMADA AL CLIENTE, SE HABLA CON LA SRA MELISSA ANDREA SAAVEDRA GONZALEZ, SE VALIDA DIRECCIÓN OK, CANAL OK, DISPONIBILIDAD TOTAL, LLAMAR EL DÍA LA INSTALACIÓN PARA CONFIRMAR VISITA, AVISO EXTERIOR ALTURA APROX  2.50 METROS; TOMACORRIENTE CERCANO: SI; TIENE CABINA DE SEGURIDAD: SI  4/08/2025 SE REALIZA INSTALACIÓN DE CORRESPONSAL, SE INSTALAN EQUIPOS CON PRUEBAS EXITOSAS, SE CAPACITA Y SE EVALÚA AL CLIENTE, SE INSTALA PUBLICIDAD COMPLETA, CB QUEDA OPERATIVO. USUARIO SOMOS BANCOLOMBIA ACTIVO"/>
    <s v="VISITA_TECNICA"/>
    <s v="F8ZZZ018"/>
    <s v="TIPO I"/>
    <s v="TERRESTRE"/>
    <s v="TORRES GARCIA JENDRY JOSE"/>
    <n v="1"/>
    <n v="0"/>
    <n v="75096.394270399993"/>
    <n v="75096.394270399993"/>
    <n v="75096.394270399993"/>
    <m/>
    <m/>
    <m/>
    <m/>
    <m/>
    <m/>
    <m/>
    <m/>
  </r>
  <r>
    <s v="BOGOTA"/>
    <x v="5"/>
    <x v="5"/>
    <n v="25035"/>
    <s v="TA-25-915478"/>
    <n v="80768"/>
    <s v="APERTURA"/>
    <s v="CB CRECIMIENTO - NUEVO"/>
    <s v="CUNDINAMARCA"/>
    <s v="ANAPOIMA"/>
    <s v="BARRIO CENTRO ANAPOIMA ANAPOIMA 1"/>
    <s v="REDEBAN"/>
    <s v="FO-25-1316370"/>
    <d v="2025-08-01T00:00:00"/>
    <d v="2025-08-05T00:00:00"/>
    <s v="UNO A UNO"/>
    <s v="UNO A UNO"/>
    <s v="EJECUTADO"/>
    <s v="01-08-2025 SE REALIZA LLAMADA AL CLIENTE, SE HABLA CON EL SR WILLIAM GIOVANNY LOPEZ AVILA, SE VALIDA DIRECCIÓN OK, CANAL OK, DISPONIBILIDAD TOTAL, LLAMAR EL DÍA LA INSTALACIÓN PARA CONFIRMAR VISITA, AVISO EXTERIOR ALTURA APROX  2 METROS; TOMACORRIENTE CERCANO: SI; TIENE CABINA DE SEGURIDAD: SI  5/08/2025 SE REALIZA INSTALACIÓN DE CORRESPONSAL, SE INSTALAN EQUIPOS CON PRUEBAS EXITOSAS, SE CAPACITA Y SE EVALÚA AL CLIENTE, SE INSTALA PUBLICIDAD COMPLETA, CB QUEDA OPERATIVO. USUARIO SOMOS BANCOLOMBIA ACTIVO"/>
    <s v="VISITA_TECNICA"/>
    <s v="F8ZZZ019"/>
    <s v="TIPO II"/>
    <s v="TERRESTRE"/>
    <s v="GOMEZ VEGA DAVID SNEYDER"/>
    <n v="1"/>
    <n v="0"/>
    <n v="163813.69572160003"/>
    <n v="140395.6348884"/>
    <n v="163813.69572160003"/>
    <m/>
    <m/>
    <m/>
    <m/>
    <m/>
    <m/>
    <m/>
    <m/>
  </r>
  <r>
    <s v="MANIZALES"/>
    <x v="1"/>
    <x v="6"/>
    <n v="17001"/>
    <s v="TA-25-915479"/>
    <n v="80791"/>
    <s v="APERTURA"/>
    <s v="CB CRECIMIENTO - NUEVO"/>
    <s v="CALDAS"/>
    <s v="MANIZALES"/>
    <s v="BARRIO CERVANTES MANIZALES 3"/>
    <s v="REDEBAN"/>
    <s v="FO-25-1316376"/>
    <d v="2025-08-01T00:00:00"/>
    <d v="2025-08-05T00:00:00"/>
    <s v="UNO A UNO"/>
    <s v="UNO A UNO"/>
    <s v="EJECUTADO"/>
    <s v="01-08-2025 SE REALIZA LLAMADA AL CLIENTE, SE HABLA CON LA SRA VALENTINA BALLESTEROS GALLEGO, SE VALIDA DIRECCIÓN OK, CANAL OK, DISPONIBILIDAD TOTAL, LLAMAR EL DÍA LA INSTALACIÓN PARA CONFIRMAR VISITA, AVISO EXTERIOR ALTURA APROX  3 METROS; TOMACORRIENTE CERCANO: SI; TIENE CABINA DE SEGURIDAD: SI  5/08/2025 SE REALIZA INSTALACIÓN DE CORRESPONSAL, SE INSTALAN EQUIPOS CON PRUEBAS EXITOSAS, SE CAPACITA Y SE EVALÚA AL CLIENTE, SE INSTALA PUBLICIDAD COMPLETA, CB QUEDA OPERATIVO. USUARIO SOMOS BANCOLOMBIA ACTIVO"/>
    <s v="VISITA_TECNICA"/>
    <s v="F8ZZZ020"/>
    <s v="TIPO I"/>
    <s v="TERRESTRE"/>
    <s v="ARROYAVE CANO MANUEL GUILLERMO"/>
    <n v="1"/>
    <n v="0"/>
    <n v="75096.394270399993"/>
    <n v="75096.394270399993"/>
    <n v="75096.394270399993"/>
    <m/>
    <m/>
    <m/>
    <m/>
    <m/>
    <m/>
    <m/>
    <m/>
  </r>
  <r>
    <s v="CUCUTA"/>
    <x v="3"/>
    <x v="3"/>
    <n v="54405"/>
    <s v="TA-25-915483"/>
    <n v="80787"/>
    <s v="APERTURA"/>
    <s v="CB CRECIMIENTO - NUEVO"/>
    <s v="NORTE DE SANTANDER"/>
    <s v="LOS PATIOS"/>
    <s v="BARRIO RECTA COROZAL LOS PATIOS"/>
    <s v="REDEBAN"/>
    <s v="FO-25-1316381"/>
    <d v="2025-08-01T00:00:00"/>
    <d v="2025-08-04T00:00:00"/>
    <s v="UNO A UNO"/>
    <s v="UNO A UNO"/>
    <s v="EJECUTADO"/>
    <s v="01-08-2025 SE REALIZA LLAMADA AL CLIENTE, SE HABLA CON LA ESPOSA DEL SR EDILSON DÍAZ CASTRO, SE VALIDA DIRECCIÓN OK, CANAL OK, DISPONIBILIDAD TOTAL, LLAMAR EL DÍA LA INSTALACIÓN PARA CONFIRMAR VISITA, AVISO EXTERIOR ALTURA APROX  DONDE EL TECNICO LO VEA CONVENIENTE; TOMACORRIENTE CERCANO: SI; TIENE CABINA DE SEGURIDAD: NO 04-08 SE REALIZA INSTALACIÓN DE CORRESPONSAL, SE INSTALAN EQUIPOS CON PRUEBAS EXITOSAS, SE CAPACITA Y SE EVALÚA AL CLIENTE, SE INSTALA PUBLICIDAD COMPLETA, CB QUEDA OPERATIVO. USUARIO SOMOS BANCOLOMBIA ACTIVO"/>
    <s v="VISITA_TECNICA"/>
    <s v="F8ZZZ021"/>
    <s v="TIPO I"/>
    <s v="TERRESTRE"/>
    <s v="PACHECO BUITRAGO JAVIER ALONSO"/>
    <n v="1"/>
    <n v="0"/>
    <n v="75096.394270399993"/>
    <n v="75096.394270399993"/>
    <n v="75096.394270399993"/>
    <m/>
    <m/>
    <m/>
    <m/>
    <m/>
    <m/>
    <m/>
    <m/>
  </r>
  <r>
    <s v="TUNJA"/>
    <x v="3"/>
    <x v="3"/>
    <n v="15001"/>
    <s v="TA-25-915486"/>
    <n v="80815"/>
    <s v="APERTURA"/>
    <s v="CAMBIO DE RAZON SOCIAL"/>
    <s v="BOYACA"/>
    <s v="TUNJA"/>
    <s v="BARRIO MARIA FERNANDA TUNJA 1"/>
    <s v="REDEBAN"/>
    <s v="FO-25-1316385"/>
    <d v="2025-08-01T00:00:00"/>
    <d v="2025-08-04T00:00:00"/>
    <s v="UNO A UNO"/>
    <s v="UNO A UNO"/>
    <s v="EJECUTADO"/>
    <s v="01-08-2025 SE REALIZA LLAMADA AL CLIENTE, SE HABLA CON LA SRA YULY TATIANA GONZÁLEZ ZEA. SE VALIDA DIRECCIÓN OK, CANAL OK, DISPONIBILIDAD TOTAL, LLAMAR EL DÍA LA INSTALACIÓN PARA CONFIRMAR VISITA, AVISO EXTERIOR ALTURA APROX  DONDE EL TECNICO LO VEA CONVENIENTE; TOMACORRIENTE CERCANO: SI; TIENE CABINA DE SEGURIDAD: NO 4/08/2025 SE REALIZA INSTALACIÓN DE CORRESPONSAL, SE INSTALAN EQUIPOS CON PRUEBAS EXITOSAS, SE CAPACITA Y SE EVALÚA AL CLIENTE, SE INSTALA PUBLICIDAD COMPLETA, CB QUEDA OPERATIVO. USUARIO SOMOS BANCOLOMBIA ACTIVO"/>
    <s v="VISITA_TECNICA"/>
    <s v="F8ZZZ022"/>
    <s v="TIPO I"/>
    <s v="TERRESTRE"/>
    <s v="HERRERA GARZON JEYSON STEVENT"/>
    <n v="1"/>
    <n v="0"/>
    <n v="75096.394270399993"/>
    <n v="75096.394270399993"/>
    <n v="75096.394270399993"/>
    <m/>
    <m/>
    <m/>
    <m/>
    <m/>
    <m/>
    <m/>
    <m/>
  </r>
  <r>
    <s v="NEIVA"/>
    <x v="0"/>
    <x v="0"/>
    <n v="41791"/>
    <s v="TA-25-915489"/>
    <n v="80813"/>
    <s v="APERTURA"/>
    <s v="CB CRECIMIENTO - NUEVO"/>
    <s v="HUILA"/>
    <s v="TARQUI"/>
    <s v="BARRIO LA LOMA - BODEGA TARQUI"/>
    <s v="REDEBAN"/>
    <s v="FO-25-1316391"/>
    <d v="2025-08-01T00:00:00"/>
    <d v="2025-08-04T00:00:00"/>
    <s v="UNO A UNO"/>
    <s v="UNO A UNO"/>
    <s v="EJECUTADO"/>
    <s v="01-08-2025 SE REALIZA LLAMADA AL CLIENTE, SE HABLA CON LA SRA JENNY MARLENY GONZALEZ MURILLO. SE VALIDA DIRECCIÓN OK, CANAL OK, DISPONIBILIDAD TOTAL, LLAMAR EL DÍA LA INSTALACIÓN PARA CONFIRMAR VISITA, AVISO EXTERIOR ALTURA APROX  DONDE EL TECNICO LO VEA CONVENIENTE; TOMACORRIENTE CERCANO: SI; TIENE CABINA DE SEGURIDAD: NO// DISPONIBILIDAD EN HORAS PM 4/08/2025 SE REALIZA INSTALACIÓN DE CORRESPONSAL, SE INSTALAN EQUIPOS CON PRUEBAS EXITOSAS, SE CAPACITA Y SE EVALÚA AL CLIENTE, SE INSTALA PUBLICIDAD COMPLETA, CB QUEDA OPERATIVO. USUARIO SOMOS BANCOLOMBIA ACTIVO"/>
    <s v="VISITA_TECNICA"/>
    <s v="F8ZZZ023"/>
    <s v="TIPO III"/>
    <s v="TERRESTRE"/>
    <s v="ANDRADE HERNANDEZ JUAN CARLOS"/>
    <n v="1"/>
    <n v="0"/>
    <n v="275728.78077800001"/>
    <n v="196536.5258152"/>
    <n v="275728.78077800001"/>
    <m/>
    <m/>
    <m/>
    <m/>
    <m/>
    <m/>
    <m/>
    <m/>
  </r>
  <r>
    <s v="BUCARAMANGA"/>
    <x v="3"/>
    <x v="3"/>
    <n v="13688"/>
    <s v="TA-25-915493"/>
    <n v="80806"/>
    <s v="APERTURA"/>
    <s v="CB CRECIMIENTO - NUEVO"/>
    <s v="BOLIVAR"/>
    <s v="SANTA ROSA DEL SUR"/>
    <s v="BARRIO SAN MARTIN SANTA ROSA DEL SUR 4"/>
    <s v="REDEBAN"/>
    <s v="FO-25-1316401"/>
    <d v="2025-08-01T00:00:00"/>
    <d v="2025-08-05T00:00:00"/>
    <s v="UNO A UNO"/>
    <s v="UNO A UNO"/>
    <s v="EJECUTADO"/>
    <s v="01-08-2025 SE REALIZA LLAMADA AL CLIENTE, SE HABLA CON  LA MAMA DEL SR JUAN DIEGO MARTINEZ SÁNCHEZ. SE VALIDA DIRECCIÓN OK, CANAL OK, DISPONIBILIDAD TOTAL, LLAMAR EL DÍA LA INSTALACIÓN PARA CONFIRMAR VISITA, AVISO EXTERIOR ALTURA APROX  DONDE EL TECNICO LO VEA CONVENIENTE; TOMACORRIENTE CERCANO: SI; TIENE CABINA DE SEGURIDAD: NO// MODEM A 5 METROS DE DISTANCIA  5/08/2025 SE REALIZA INSTALACIÓN DE CORRESPONSAL, SE INSTALAN EQUIPOS CON PRUEBAS EXITOSAS, SE CAPACITA Y SE EVALÚA AL CLIENTE, SE INSTALA PUBLICIDAD COMPLETA, CB QUEDA OPERATIVO. USUARIO SOMOS BANCOLOMBIA ACTIVO"/>
    <s v="VISITA_TECNICA"/>
    <s v="F8ZZZ024"/>
    <s v="TIPO IV ESPECIAL"/>
    <s v="TERRESTRE/FLUVIAL"/>
    <s v="ORTEBARRERAGA MARLON STWAR"/>
    <n v="1"/>
    <n v="0"/>
    <n v="504832.64687880001"/>
    <n v="196536.5258152"/>
    <n v="504832.64687880001"/>
    <m/>
    <m/>
    <m/>
    <m/>
    <m/>
    <m/>
    <m/>
    <m/>
  </r>
  <r>
    <s v="BOGOTA"/>
    <x v="5"/>
    <x v="5"/>
    <n v="11001"/>
    <s v="TA-25-915494"/>
    <n v="80771"/>
    <s v="APERTURA"/>
    <s v="CB CRECIMIENTO - NUEVO"/>
    <s v="CUNDINAMARCA"/>
    <s v="BOGOTA"/>
    <s v="BARRIO LA IGUALDAD BOGOTA 3"/>
    <s v="REDEBAN"/>
    <s v="FO-25-1316407"/>
    <d v="2025-08-01T00:00:00"/>
    <d v="2025-08-04T00:00:00"/>
    <s v="UNO A UNO"/>
    <s v="UNO A UNO"/>
    <s v="EJECUTADO"/>
    <s v="01-08-2025 SE REALIZA LLAMADA AL CLIENTE, SE HABLA CON  EL ESPOSO DE LA SRA LILIANA VERDUGO AMADO. SE VALIDA DIRECCIÓN OK, CANAL OK, DISPONIBILIDAD TOTAL, LLAMAR EL DÍA LA INSTALACIÓN PARA CONFIRMAR VISITA, AVISO EXTERIOR ALTURA APROX  3 METROS; TOMACORRIENTE CERCANO: SI; TIENE CABINA DE SEGURIDAD: SI 04-08 SE REALIZA INSTALACIÓN DE CORRESPONSAL, SE INSTALAN EQUIPOS CON PRUEBAS EXITOSAS, SE CAPACITA Y SE EVALÚA AL CLIENTE, SE INSTALA PUBLICIDAD COMPLETA, CB QUEDA OPERATIVO. USUARIO SOMOS BANCOLOMBIA ACTIVO"/>
    <s v="VISITA_TECNICA"/>
    <s v="F8ZZZ025"/>
    <s v="TIPO I"/>
    <s v="TERRESTRE"/>
    <s v="GARCIA PASTRANA KEVIN FERNANDO"/>
    <n v="1"/>
    <n v="0"/>
    <n v="75096.394270399993"/>
    <n v="75096.394270399993"/>
    <n v="75096.394270399993"/>
    <m/>
    <m/>
    <m/>
    <m/>
    <m/>
    <m/>
    <m/>
    <m/>
  </r>
  <r>
    <s v="CALI"/>
    <x v="1"/>
    <x v="1"/>
    <n v="19532"/>
    <s v="TA-25-915495"/>
    <n v="80797"/>
    <s v="APERTURA"/>
    <s v="CB CRECIMIENTO - NUEVO"/>
    <s v="CAUCA"/>
    <s v="PATIA"/>
    <s v="BARRIO LA CENTRAL PATIA 6"/>
    <s v="REDEBAN"/>
    <s v="FO-25-1316417"/>
    <d v="2025-08-01T00:00:00"/>
    <d v="2025-08-05T00:00:00"/>
    <s v="UNO A UNO"/>
    <s v="UNO A UNO"/>
    <s v="EJECUTADO"/>
    <s v="01-08-2025 SE REALIZA LLAMADA AL CLIENTE, SE HABLA CON EL SR JOSE FERNANDO CASTILLO RUANO. SE VALIDA DIRECCIÓN OK, CANAL OK, DISPONIBILIDAD TOTAL, LLAMAR EL DÍA LA INSTALACIÓN PARA CONFIRMAR VISITA, AVISO EXTERIOR ALTURA APROX  2 METROS; TOMACORRIENTE CERCANO: SI; TIENE CABINA DE SEGURIDAD: SI 5/08/2025 SE REALIZA INSTALACIÓN DE CORRESPONSAL, SE INSTALAN EQUIPOS CON PRUEBAS EXITOSAS, SE CAPACITA Y SE EVALÚA AL CLIENTE, SE INSTALA PUBLICIDAD COMPLETA, CB QUEDA OPERATIVO. USUARIO SOMOS BANCOLOMBIA ACTIVO"/>
    <s v="VISITA_TECNICA"/>
    <s v="F8ZZZ026"/>
    <s v="TIPO IV"/>
    <s v="TERRESTRE"/>
    <s v="GIMBUEL LASSO LUIS GERMAN"/>
    <n v="1"/>
    <n v="0"/>
    <n v="504832.64687880001"/>
    <n v="196536.5258152"/>
    <n v="504832.64687880001"/>
    <m/>
    <m/>
    <m/>
    <m/>
    <m/>
    <m/>
    <m/>
    <m/>
  </r>
  <r>
    <s v="PEREIRA"/>
    <x v="1"/>
    <x v="6"/>
    <n v="63001"/>
    <s v="TA-25-915497"/>
    <n v="80770"/>
    <s v="APERTURA"/>
    <s v="CB CRECIMIENTO - NUEVO"/>
    <s v="QUINDIO"/>
    <s v="ARMENIA"/>
    <s v="BARRIO SAN JOSE ARMENIA 1"/>
    <s v="REDEBAN"/>
    <s v="FO-25-1316427"/>
    <d v="2025-08-01T00:00:00"/>
    <d v="2025-08-04T00:00:00"/>
    <s v="UNO A UNO"/>
    <s v="UNO A UNO"/>
    <s v="EJECUTADO"/>
    <s v="01-08-2025 SE REALIZA LLAMADA AL CLIENTE, SE HABLA CON EL SR  ROBINSON CHAYAN CARVAJAL TABARES, SE VALIDA DIRECCIÓN OK, CANAL OK, DISPONIBILIDAD TOTAL, LLAMAR EL DÍA LA INSTALACIÓN PARA CONFIRMAR VISITA, AVISO EXTERIOR ALTURA APROX  2 METROS; TOMACORRIENTE CERCANO: SI; TIENE CABINA DE SEGURIDAD: NO 4/08/2025 SE REALIZA INSTALACIÓN DE CORRESPONSAL, SE INSTALAN EQUIPOS CON PRUEBAS EXITOSAS, SE CAPACITA Y SE EVALÚA AL CLIENTE, SE INSTALA PUBLICIDAD COMPLETA, CB QUEDA OPERATIVO. USUARIO SOMOS BANCOLOMBIA ACTIVO"/>
    <s v="VISITA_TECNICA"/>
    <s v="F8ZZZ028"/>
    <s v="TIPO II"/>
    <s v="TERRESTRE"/>
    <s v="SANCHEZ SOLORZANO JUAN SEBASTIAN"/>
    <n v="1"/>
    <n v="0"/>
    <n v="163813.69572160003"/>
    <n v="140395.6348884"/>
    <n v="163813.69572160003"/>
    <m/>
    <m/>
    <m/>
    <m/>
    <m/>
    <m/>
    <m/>
    <m/>
  </r>
  <r>
    <s v="VILLAVICENCIO"/>
    <x v="0"/>
    <x v="0"/>
    <n v="50606"/>
    <s v="TA-25-915498"/>
    <n v="80800"/>
    <s v="APERTURA"/>
    <s v="CAMBIO DE RAZON SOCIAL"/>
    <s v="META"/>
    <s v="RESTREPO"/>
    <s v="BARRIO CENTRO RESTREPO 7"/>
    <s v="REDEBAN"/>
    <s v="FO-25-1316432"/>
    <d v="2025-08-01T00:00:00"/>
    <d v="2025-08-05T00:00:00"/>
    <s v="UNO A UNO"/>
    <s v="UNO A UNO"/>
    <s v="EJECUTADO"/>
    <s v="01-08-2025 SE REALIZA LLAMADA AL CLIENTE, SE HABLA CON LA SRA MARIA CELMIRA BERMUDEZ AMAYA, SE VALIDA DIRECCIÓN OK, CANAL OK, DISPONIBILIDAD TOTAL, LLAMAR EL DÍA LA INSTALACIÓN PARA CONFIRMAR VISITA, AVISO EXTERIOR ALTURA APROX  2 METROS; TOMACORRIENTE CERCANO: SI; TIENE CABINA DE SEGURIDAD: SI 5/08/2025 SE REALIZA INSTALACIÓN DE CORRESPONSAL, SE INSTALAN EQUIPOS CON PRUEBAS EXITOSAS, SE CAPACITA Y SE EVALÚA AL CLIENTE, SE INSTALA PUBLICIDAD COMPLETA MENOS AVISO YA QUE EL USUARIO LO TENIA INSTALADO, CB QUEDA OPERATIVO. USUARIO SOMOS BANCOLOMBIA ACTIVO"/>
    <s v="VISITA_TECNICA"/>
    <s v="F8ZZZ029"/>
    <s v="TIPO II"/>
    <s v="TERRESTRE"/>
    <s v="ROZO JIMENEZ EDGAR ARMANDO"/>
    <n v="1"/>
    <n v="0"/>
    <n v="163813.69572160003"/>
    <n v="140395.6348884"/>
    <n v="163813.69572160003"/>
    <m/>
    <m/>
    <m/>
    <m/>
    <m/>
    <m/>
    <m/>
    <m/>
  </r>
  <r>
    <s v="BOGOTA"/>
    <x v="5"/>
    <x v="5"/>
    <n v="11001"/>
    <s v="TA-25-915499"/>
    <n v="80773"/>
    <s v="APERTURA"/>
    <s v="CB CRECIMIENTO - NUEVO"/>
    <s v="CUNDINAMARCA"/>
    <s v="BOGOTA"/>
    <s v="BARRIO EL TESORO BOGOTA 5"/>
    <s v="REDEBAN"/>
    <s v="FO-25-1316436"/>
    <d v="2025-08-01T00:00:00"/>
    <d v="2025-08-05T00:00:00"/>
    <s v="UNO A UNO"/>
    <s v="UNO A UNO"/>
    <s v="EJECUTADO"/>
    <s v="01-08-2025 SE REALIZA LLAMADA AL CLIENTE, SE HABLA CON EL SR JUAN MAURICIO PABON MORA, SE VALIDA DIRECCIÓN OK, CANAL OK, DISPONIBILIDAD TOTAL, LLAMAR EL DÍA LA INSTALACIÓN PARA CONFIRMAR VISITA, AVISO EXTERIOR ALTURA APROX  3 METROS; TOMACORRIENTE CERCANO: SI; TIENE CABINA DE SEGURIDAD: SI 5/08/2025 SE REALIZA INSTALACIÓN DE CORRESPONSAL, SE INSTALAN EQUIPOS CON PRUEBAS EXITOSAS, SE CAPACITA Y SE EVALÚA AL CLIENTE, SE INSTALA PUBLICIDAD COMPLETA, CB QUEDA OPERATIVO. USUARIO SOMOS BANCOLOMBIA ACTIVO"/>
    <s v="VISITA_TECNICA"/>
    <s v="F8ZZZ030"/>
    <s v="TIPO I"/>
    <s v="TERRESTRE"/>
    <s v="BUSTOS MORA DIEGO MANUEL"/>
    <n v="1"/>
    <n v="0"/>
    <n v="75096.394270399993"/>
    <n v="75096.394270399993"/>
    <n v="75096.394270399993"/>
    <m/>
    <m/>
    <m/>
    <m/>
    <m/>
    <m/>
    <m/>
    <m/>
  </r>
  <r>
    <s v="BOGOTA"/>
    <x v="5"/>
    <x v="5"/>
    <n v="11001"/>
    <s v="TA-25-915500"/>
    <n v="80776"/>
    <s v="APERTURA"/>
    <s v="CB CRECIMIENTO - NUEVO"/>
    <s v="CUNDINAMARCA"/>
    <s v="BOGOTA"/>
    <s v="BARRIO TRINIDAD BOGOTA 2"/>
    <s v="REDEBAN"/>
    <s v="FO-25-1316439"/>
    <d v="2025-08-01T00:00:00"/>
    <d v="2025-08-04T00:00:00"/>
    <s v="UNO A UNO"/>
    <s v="UNO A UNO"/>
    <s v="EJECUTADO"/>
    <s v="01-08-2025 SE REALIZA LLAMADA AL CLIENTE, SE HABLA CON LA SRA MARIA ELBI CRUZ LOZANO, SE VALIDA DIRECCIÓN OK, CANAL OK, DISPONIBILIDAD TOTAL, LLAMAR EL DÍA LA INSTALACIÓN PARA CONFIRMAR VISITA, AVISO EXTERIOR ALTURA APROX  2 METROS; TOMACORRIENTE CERCANO: SI; TIENE CABINA DE SEGURIDAD: SI 4/08/2025 SE REALIZA INSTALACIÓN DE CORRESPONSAL, SE INSTALAN EQUIPOS CON PRUEBAS EXITOSAS, SE CAPACITA Y SE EVALÚA AL CLIENTE, SE INSTALA PUBLICIDAD COMPLETA, CB QUEDA OPERATIVO. USUARIO SOMOS BANCOLOMBIA ACTIVO"/>
    <s v="VISITA_TECNICA"/>
    <s v="F8ZZZ031"/>
    <s v="TIPO I"/>
    <s v="TERRESTRE"/>
    <s v="GALINDO ROJAS LUIS FELIPE"/>
    <n v="1"/>
    <n v="0"/>
    <n v="75096.394270399993"/>
    <n v="75096.394270399993"/>
    <n v="75096.394270399993"/>
    <m/>
    <m/>
    <m/>
    <m/>
    <m/>
    <m/>
    <m/>
    <m/>
  </r>
  <r>
    <s v="PEREIRA"/>
    <x v="1"/>
    <x v="6"/>
    <n v="66001"/>
    <s v="TA-25-915501"/>
    <n v="80798"/>
    <s v="APERTURA"/>
    <s v="CB CRECIMIENTO - NUEVO"/>
    <s v="RISARALDA"/>
    <s v="PEREIRA"/>
    <s v="BARRIO EL JARDIN ETAPA 3 PEREIRA"/>
    <s v="REDEBAN"/>
    <s v="FO-25-1316441"/>
    <d v="2025-08-01T00:00:00"/>
    <d v="2025-08-04T00:00:00"/>
    <s v="UNO A UNO"/>
    <s v="UNO A UNO"/>
    <s v="EJECUTADO"/>
    <s v="01-08-2025 SE REALIZA LLAMADA AL CLIENTE, SE HABLA CON LA SRA ANDREA TORRES PAREJA DEL SR RONAL ALEXANDER RODRIGUEZ MUR, SE VALIDA DIRECCIÓN OK, CANAL OK, DISPONIBILIDAD TOTAL, LLAMAR EL DÍA LA INSTALACIÓN PARA CONFIRMAR VISITA, AVISO EXTERIOR ALTURA APROX  2 METROS; TOMACORRIENTE CERCANO: SI; TIENE CABINA DE SEGURIDAD: SI 4/08/2025 SE REALIZA INSTALACIÓN DE CORRESPONSAL, SE INSTALAN EQUIPOS CON PRUEBAS EXITOSAS, SE CAPACITA Y SE EVALÚA AL CLIENTE, SE INSTALA PUBLICIDAD COMPLETA, CB QUEDA OPERATIVO. USUARIO SOMOS BANCOLOMBIA ACTIVO. SE INSTALAN 8 MT DE CABLE UTP"/>
    <s v="VISITA_TECNICA"/>
    <s v="F8ZZZ033"/>
    <s v="TIPO I"/>
    <s v="TERRESTRE"/>
    <s v="FRANCO CAÑAVERAL YAMID RAUL"/>
    <n v="1"/>
    <n v="0"/>
    <n v="75096.394270399993"/>
    <n v="75096.394270399993"/>
    <n v="75096.394270399993"/>
    <m/>
    <m/>
    <m/>
    <m/>
    <m/>
    <m/>
    <m/>
    <m/>
  </r>
  <r>
    <s v="SINCELEJO"/>
    <x v="4"/>
    <x v="4"/>
    <n v="70820"/>
    <s v="TA-25-915502"/>
    <n v="80808"/>
    <s v="APERTURA"/>
    <s v="CB CRECIMIENTO - NUEVO"/>
    <s v="SUCRE"/>
    <s v="SANTIAGO DE TOLU"/>
    <s v="BARRIO EL ARROYITO SANTIAGO DE TOLU"/>
    <s v="REDEBAN"/>
    <s v="FO-25-1316445"/>
    <d v="2025-08-01T00:00:00"/>
    <d v="2025-08-05T00:00:00"/>
    <s v="UNO A UNO"/>
    <s v="UNO A UNO"/>
    <s v="EJECUTADO"/>
    <s v="01-08 SE REALIZA LLAMADA AL CLIENTE, SE HABLA CON LA SRA JESSICA JULIETH BETIN VERGARA  SE VALIDA DIRECCIÓN OK, CANAL OK, DISPONIBILIDAD TOTAL, LLAMAR EL DÍA LA INSTALACIÓN PARA CONFIRMAR VISITA, AVISO EXTERIOR ALTURA APROX 2 METROS; TOMACORRIENTE CERCANO: SI; TIENE CABINA DE SEGURIDAD: NO 5/08/2025 SE REALIZA INSTALACIÓN DE CORRESPONSAL, SE INSTALAN EQUIPOS CON PRUEBAS EXITOSAS, SE CAPACITA Y SE EVALÚA AL CLIENTE, SE INSTALA PUBLICIDAD COMPLETA, CB QUEDA OPERATIVO. USUARIO SOMOS BANCOLOMBIA ACTIVO"/>
    <s v="VISITA_TECNICA"/>
    <s v="F8ZZZ034"/>
    <s v="TIPO II"/>
    <s v="TERRESTRE"/>
    <s v="SANTOS GUZMAN CHRISTIAN FELIPE"/>
    <n v="1"/>
    <n v="0"/>
    <n v="163813.69572160003"/>
    <n v="140395.6348884"/>
    <n v="163813.69572160003"/>
    <m/>
    <m/>
    <m/>
    <m/>
    <m/>
    <m/>
    <m/>
    <m/>
  </r>
  <r>
    <s v="TUNJA"/>
    <x v="3"/>
    <x v="3"/>
    <n v="15238"/>
    <s v="TA-25-915504"/>
    <n v="80785"/>
    <s v="APERTURA"/>
    <s v="CB CRECIMIENTO - NUEVO"/>
    <s v="BOYACA"/>
    <s v="DUITAMA"/>
    <s v="BARRIO VEREDA LA TRINIDAD DUITAMA 2"/>
    <s v="REDEBAN"/>
    <s v="FO-25-1316450"/>
    <d v="2025-08-01T00:00:00"/>
    <d v="2025-08-08T00:00:00"/>
    <s v="UNO A UNO"/>
    <s v="UNO A UNO"/>
    <s v="EJECUTADO"/>
    <s v="01-08-2025 SE REALIZA LLAMADA AL CLIENTE, SE HABLA CON LA SRA MERCEDES FORERO SOLER, SE VALIDA DIRECCIÓN OK, CANAL OK, DISPONIBILIDAD TOTAL, LLAMAR EL DÍA LA INSTALACIÓN PARA CONFIRMAR VISITA, AVISO EXTERIOR ALTURA APROX  2 METROS; TOMACORRIENTE CERCANO: SI; TIENE CABINA DE SEGURIDAD: SI// MODEM A 10 METROS 4/08/2025 SE ESTABLECE COMUNICACIÓN CON LA SEÑORA MERCEDES FORERO SOLER AL NÚMERO DE CONTACTO 3132328620 SE LE INDICA QUE POR TEMAS DE STOCK DE PUBLICIDAD NO ES POSIBLE REALIZAR LA INSTALACIÓN EL DÍA DE HOY POR ORDEN DE LA ENTIDAD ADEMÁS SE PRESENTAN NOVEDADES EN LA ZONA TUNJA PAIPA POR CIERRES VIALES DEBIÓ AL PARO QUE SE ESTA PRESENTANDO EN LA ZONA SE LE INFORMA QUE NOS ESTAREMOS CONTACTANDO NUEVAMENTE PARA CONFIRMAR VISITA CUANDO NOS LLEGUE EL STOCK DE PUBLICIDAD CLIENTE CONFORME 05-08 EN COMUNICACIÓN CON EL CLIENTE SE LE EXPLICA QUE AUN CONTINUA LA NOVEDAD DEL CIERRE VIAL POR EL PARO MINERO EL CUAL TIENE BLOQUEADA LA VÍA PRINCIPAL TUNJA PAIPA SIN ACCESOS A LOS MUNICIPIOS ALEDAÑOS ADEMÁS CONTINUAMOS SIN STOCK DE PUBLICIDAD EL CUAL LA ENTIDAD NO AUTORIZA LA INSTALACIÓN SIN LOS MISMOS CLIENTE CONFORME 08/08/2025 SE REALIZA INSTALACIÓN DE CORRESPONSAL, SE INSTALAN EQUIPOS CON PRUEBAS EXITOSAS, SE CAPACITA Y SE EVALÚA AL CLIENTE, SE INSTALA PUBLICIDAD COMPLETA, CB QUEDA OPERATIVO. USUARIO SOMOS BANCOLOMBIA ACTIVO"/>
    <s v="VISITA_TECNICA"/>
    <s v="F8ZZZ035"/>
    <s v="TIPO II"/>
    <s v="TERRESTRE"/>
    <s v="RODRIGUEZ MURCIA YERSON IVAN"/>
    <n v="1"/>
    <n v="0"/>
    <n v="163813.69572160003"/>
    <n v="140395.6348884"/>
    <n v="163813.69572160003"/>
    <m/>
    <m/>
    <m/>
    <m/>
    <m/>
    <m/>
    <m/>
    <m/>
  </r>
  <r>
    <s v="NEIVA"/>
    <x v="0"/>
    <x v="0"/>
    <n v="41551"/>
    <s v="TA-25-915513"/>
    <n v="80799"/>
    <s v="APERTURA"/>
    <s v="CB CRECIMIENTO - NUEVO"/>
    <s v="HUILA"/>
    <s v="PITALITO"/>
    <s v="BARRIO PARAISO  PITALITO "/>
    <s v="REDEBAN"/>
    <s v="FO-25-1316460"/>
    <d v="2025-08-01T00:00:00"/>
    <d v="2025-08-05T00:00:00"/>
    <s v="UNO A UNO"/>
    <s v="UNO A UNO"/>
    <s v="EJECUTADO"/>
    <s v="01-08 SE REALIZA LLAMADA AL CLIENTE, SE HABLA CON LA SRA NOHORA VIVIANA MARIN ROSERO  SE VALIDA DIRECCIÓN OK, CANAL OK, DISPONIBILIDAD TOTAL, LLAMAR EL DÍA LA INSTALACIÓN PARA CONFIRMAR VISITA, AVISO EXTERIOR ALTURA APROX 5 METROS; TOMACORRIENTE CERCANO: SI; TIENE CABINA DE SEGURIDAD: NO - EL MODEM ESTA A 7 MT  5/08/2025 SE REALIZA INSTALACIÓN DE CORRESPONSAL, SE INSTALAN EQUIPOS CON PRUEBAS EXITOSAS, SE CAPACITA Y SE EVALÚA AL CLIENTE, SE INSTALA PUBLICIDAD COMPLETA, CB QUEDA OPERATIVO. USUARIO SOMOS BANCOLOMBIA ACTIVO"/>
    <s v="VISITA_TECNICA"/>
    <s v="F8ZZZ037"/>
    <s v="TIPO III"/>
    <s v="TERRESTRE"/>
    <s v="ANDRADE HERNANDEZ JUAN CARLOS"/>
    <n v="1"/>
    <n v="0"/>
    <n v="275728.78077800001"/>
    <n v="196536.5258152"/>
    <n v="275728.78077800001"/>
    <m/>
    <m/>
    <m/>
    <m/>
    <m/>
    <m/>
    <m/>
    <m/>
  </r>
  <r>
    <s v="APARTADO"/>
    <x v="2"/>
    <x v="2"/>
    <n v="5490"/>
    <s v="TA-25-915515"/>
    <n v="80782"/>
    <s v="APERTURA"/>
    <s v="CB CRECIMIENTO - NUEVO"/>
    <s v="ANTIOQUIA"/>
    <s v="NECOCLI"/>
    <s v="BARRIO CL PRINCIPAL CORREGIMIENTO EL TOTUMO NECOCLI ANTI  NECOCLI"/>
    <s v="REDEBAN"/>
    <s v="FO-25-1316465"/>
    <d v="2025-08-01T00:00:00"/>
    <d v="2025-08-05T00:00:00"/>
    <s v="UNO A UNO"/>
    <s v="UNO A UNO"/>
    <s v="EJECUTADO"/>
    <s v="01-08 SE REALIZA LLAMADA AL CLIENTE, SE HABLA CON LA SR YEISON ALBERTO ACEVEDO CELADA SE VALIDA DIRECCIÓN OK, CANAL OK, DISPONIBILIDAD TOTAL, LLAMAR EL DÍA LA INSTALACIÓN PARA CONFIRMAR VISITA, AVISO EXTERIOR ALTURA APROX 2 METROS; TOMACORRIENTE CERCANO: SI; TIENE CABINA DE SEGURIDAD: SI 05-08 SE REALIZA INSTALACIÓN DE CORRESPONSAL, SE INSTALAN EQUIPOS CON PRUEBAS EXITOSAS, SE CAPACITA Y SE EVALÚA AL CLIENTE, SE INSTALA PUBLICIDAD COMPLETA, CB QUEDA OPERATIVO. USUARIO SOMOS BANCOLOMBIA ACTIVO"/>
    <s v="VISITA_TECNICA"/>
    <s v="F8ZZZ038"/>
    <s v="TIPO II"/>
    <s v="TERRESTRE"/>
    <s v="SALDARRIAGA MIRANDA SANTIAGO"/>
    <n v="1"/>
    <n v="0"/>
    <n v="163813.69572160003"/>
    <n v="140395.6348884"/>
    <n v="163813.69572160003"/>
    <m/>
    <m/>
    <m/>
    <m/>
    <m/>
    <m/>
    <m/>
    <m/>
  </r>
  <r>
    <s v="BOGOTA"/>
    <x v="5"/>
    <x v="5"/>
    <n v="25797"/>
    <s v="TA-25-915519"/>
    <n v="80804"/>
    <s v="APERTURA"/>
    <s v="CB CRECIMIENTO - NUEVO"/>
    <s v="CUNDINAMARCA"/>
    <s v="TENA"/>
    <s v="BARRIO GUASIMAL TENA TENA"/>
    <s v="REDEBAN"/>
    <s v="FO-25-1316472"/>
    <d v="2025-08-01T00:00:00"/>
    <d v="2025-08-05T00:00:00"/>
    <s v="UNO A UNO"/>
    <s v="UNO A UNO"/>
    <s v="EJECUTADO"/>
    <s v="01-08 SE REALIZA LLAMADA AL CLIENTE, SE HABLA CON LA SRA YAMILE PALENCIA CORDERO SE VALIDA DIRECCIÓN OK, CANAL OK, DISPONIBILIDAD TOTAL, LLAMAR EL DÍA LA INSTALACIÓN PARA CONFIRMAR VISITA, AVISO EXTERIOR ALTURA: NO INDICA ALTURA; TOMACORRIENTE CERCANO: SI; TIENE CABINA DE SEGURIDAD: NO 5/08/2025 SE REALIZA INSTALACIÓN DE CORRESPONSAL, SE INSTALAN EQUIPOS CON PRUEBAS EXITOSAS, SE CAPACITA Y SE EVALÚA AL CLIENTE, SE INSTALA PUBLICIDAD COMPLETA, CB QUEDA OPERATIVO. USUARIO SOMOS BANCOLOMBIA ACTIVO"/>
    <s v="VISITA_TECNICA"/>
    <s v="F8ZZZ039"/>
    <s v="TIPO II"/>
    <s v="TERRESTRE"/>
    <s v="GOMEZ VEGA DAVID SNEYDER"/>
    <n v="1"/>
    <n v="0"/>
    <n v="163813.69572160003"/>
    <n v="140395.6348884"/>
    <n v="163813.69572160003"/>
    <m/>
    <m/>
    <m/>
    <m/>
    <m/>
    <m/>
    <m/>
    <m/>
  </r>
  <r>
    <s v="MANIZALES"/>
    <x v="1"/>
    <x v="6"/>
    <n v="17013"/>
    <s v="TA-25-915520"/>
    <n v="80767"/>
    <s v="APERTURA"/>
    <s v="CB CRECIMIENTO - NUEVO"/>
    <s v="CALDAS"/>
    <s v="AGUADAS"/>
    <s v="BARRIO OLIVARES SECTOR LA Y  AGUADAS"/>
    <s v="REDEBAN"/>
    <s v="FO-25-1316477"/>
    <d v="2025-08-01T00:00:00"/>
    <d v="2025-08-05T00:00:00"/>
    <s v="UNO A UNO"/>
    <s v="UNO A UNO"/>
    <s v="EJECUTADO"/>
    <s v="01-08 SE REALIZA LLAMADA AL CLIENTE, SE HABLA CON LA SRA MARIA LINDELIA HENAO QUINTERO SE VALIDA DIRECCIÓN OK, CANAL OK, DISPONIBILIDAD TOTAL, LLAMAR EL DÍA LA INSTALACIÓN PARA CONFIRMAR VISITA, AVISO EXTERIOR ALTURA: NO INDICA ALTURA; TOMACORRIENTE CERCANO: SI; TIENE CABINA DE SEGURIDAD: NO 5/08/2025 SE REALIZA INSTALACIÓN DE CORRESPONSAL, SE INSTALAN EQUIPOS CON PRUEBAS EXITOSAS, SE CAPACITA Y SE EVALÚA AL CLIENTE, SE INSTALA PUBLICIDAD COMPLETA, CB QUEDA OPERATIVO. USUARIO SOMOS BANCOLOMBIA ACTIVO"/>
    <s v="VISITA_TECNICA"/>
    <s v="F8ZZZ040"/>
    <s v="TIPO III"/>
    <s v="TERRESTRE"/>
    <s v="AGUIRRE HENAO RAUL EDUARDO"/>
    <n v="1"/>
    <n v="0"/>
    <n v="275728.78077800001"/>
    <n v="196536.5258152"/>
    <n v="275728.78077800001"/>
    <m/>
    <m/>
    <m/>
    <m/>
    <m/>
    <m/>
    <m/>
    <m/>
  </r>
  <r>
    <s v="MANIZALES"/>
    <x v="1"/>
    <x v="6"/>
    <n v="17001"/>
    <s v="TA-25-915522"/>
    <n v="80790"/>
    <s v="APERTURA"/>
    <s v="CB CRECIMIENTO - NUEVO"/>
    <s v="CALDAS"/>
    <s v="MANIZALES"/>
    <s v="BARRIO VINA DEL RIO MANIZALES"/>
    <s v="REDEBAN"/>
    <s v="FO-25-1316479"/>
    <d v="2025-08-01T00:00:00"/>
    <d v="2025-08-05T00:00:00"/>
    <s v="UNO A UNO"/>
    <s v="UNO A UNO"/>
    <s v="EJECUTADO"/>
    <s v="01-08 SE REALIZA LLAMADA AL CLIENTE, SE HABLA CON LA SRA LIDIANA LEGUIZAMON LEGUIZAMO SE VALIDA DIRECCIÓN OK, CANAL OK, DISPONIBILIDAD TOTAL, LLAMAR EL DÍA LA INSTALACIÓN PARA CONFIRMAR VISITA, AVISO EXTERIOR ALTURA APROX 2 METROS; TOMACORRIENTE CERCANO: SI; TIENE CABINA DE SEGURIDAD: NO 5/08/2025 SE REALIZA INSTALACIÓN DE CORRESPONSAL, SE INSTALAN EQUIPOS CON PRUEBAS EXITOSAS, SE CAPACITA Y SE EVALÚA AL CLIENTE, SE INSTALA PUBLICIDAD COMPLETA, CB QUEDA OPERATIVO. USUARIO SOMOS BANCOLOMBIA ACTIVO"/>
    <s v="VISITA_TECNICA"/>
    <s v="F8ZZZ041"/>
    <s v="TIPO I"/>
    <s v="TERRESTRE"/>
    <s v="ARROYAVE CANO MANUEL GUILLERMO"/>
    <n v="1"/>
    <n v="0"/>
    <n v="75096.394270399993"/>
    <n v="75096.394270399993"/>
    <n v="75096.394270399993"/>
    <m/>
    <m/>
    <m/>
    <m/>
    <m/>
    <m/>
    <m/>
    <m/>
  </r>
  <r>
    <s v="BOGOTA"/>
    <x v="5"/>
    <x v="5"/>
    <n v="25781"/>
    <s v="TA-25-915523"/>
    <n v="80801"/>
    <s v="APERTURA"/>
    <s v="CB CRECIMIENTO - NUEVO"/>
    <s v="CUNDINAMARCA"/>
    <s v="SUTATAUSA"/>
    <s v="BARRIO CENTRO SUTATAUSA CENTRO"/>
    <s v="REDEBAN"/>
    <s v="FO-25-1316485"/>
    <d v="2025-08-01T00:00:00"/>
    <d v="2025-08-05T00:00:00"/>
    <s v="UNO A UNO"/>
    <s v="UNO A UNO"/>
    <s v="EJECUTADO"/>
    <s v="01-08 SE REALIZA LLAMADA AL CLIENTE, SE HABLA CON LA SR YEISON ORLANDO PINZON CASTAÑEDA  SE VALIDA DIRECCIÓN OK, CANAL OK, DISPONIBILIDAD TOTAL, LLAMAR EL DÍA LA INSTALACIÓN PARA CONFIRMAR VISITA, AVISO EXTERIOR ALTURA APROX 2.5 METROS; TOMACORRIENTE CERCANO: SI; TIENE CABINA DE SEGURIDAD: NO 5/08/2025 SE REALIZA INSTALACIÓN DE CORRESPONSAL, SE INSTALAN EQUIPOS CON PRUEBAS EXITOSAS, SE CAPACITA Y SE EVALÚA AL CLIENTE, SE INSTALA PUBLICIDAD COMPLETA, CB QUEDA OPERATIVO. USUARIO SOMOS BANCOLOMBIA ACTIVO"/>
    <s v="VISITA_TECNICA"/>
    <s v="F8ZZZ042"/>
    <s v="TIPO II"/>
    <s v="TERRESTRE"/>
    <s v="MURCIA HERNANDEZ HARVEY IGNACIO"/>
    <n v="1"/>
    <n v="0"/>
    <n v="163813.69572160003"/>
    <n v="140395.6348884"/>
    <n v="163813.69572160003"/>
    <m/>
    <m/>
    <m/>
    <m/>
    <m/>
    <m/>
    <m/>
    <m/>
  </r>
  <r>
    <s v="MONTERIA"/>
    <x v="4"/>
    <x v="4"/>
    <n v="23417"/>
    <s v="TA-25-915526"/>
    <n v="80822"/>
    <s v="APERTURA"/>
    <s v="CB CRECIMIENTO - NUEVO"/>
    <s v="CORDOBA"/>
    <s v="LORICA"/>
    <s v="BARRIO SAN MIGUEL LORICA"/>
    <s v="REDEBAN"/>
    <s v="FO-25-1316489"/>
    <d v="2025-08-01T00:00:00"/>
    <d v="2025-08-05T00:00:00"/>
    <s v="UNO A UNO"/>
    <s v="UNO A UNO"/>
    <s v="EJECUTADO"/>
    <s v="01-08 SE REALIZA LLAMADA AL CLIENTE, SE HABLA CON LA SR JONATHAN CARRASCAL LLORENTE  SE VALIDA DIRECCIÓN OK, CANAL OK, DISPONIBILIDAD TOTAL, LLAMAR EL DÍA LA INSTALACIÓN PARA CONFIRMAR VISITA, AVISO EXTERIOR ALTURA APROX 3 METROS; TOMACORRIENTE CERCANO: SI; TIENE CABINA DE SEGURIDAD: NO - EL MODEM ESTA A 4 MT  5/08/2025 SE REALIZA INSTALACIÓN DE CORRESPONSAL, SE INSTALAN EQUIPOS CON PRUEBAS EXITOSAS, SE CAPACITA Y SE EVALÚA AL CLIENTE, SE INSTALA PUBLICIDAD COMPLETA, CB QUEDA OPERATIVO. USUARIO SOMOS BANCOLOMBIA ACTIVO"/>
    <s v="VISITA_TECNICA"/>
    <s v="F8ZZZ044"/>
    <s v="TIPO II"/>
    <s v="TERRESTRE"/>
    <s v="GONZALEZ FERRER JESUS ALEXANDER"/>
    <n v="1"/>
    <n v="0"/>
    <n v="163813.69572160003"/>
    <n v="140395.6348884"/>
    <n v="163813.69572160003"/>
    <m/>
    <m/>
    <m/>
    <m/>
    <m/>
    <m/>
    <m/>
    <m/>
  </r>
  <r>
    <s v="MEDELLIN"/>
    <x v="2"/>
    <x v="2"/>
    <n v="5890"/>
    <s v="TA-25-915528"/>
    <n v="80809"/>
    <s v="APERTURA"/>
    <s v="CAMBIO DE RAZON SOCIAL"/>
    <s v="ANTIOQUIA"/>
    <s v="YOLOMBO"/>
    <s v="BARRIO EL CENTRO YOLOMBO"/>
    <s v="REDEBAN"/>
    <s v="FO-25-1316493"/>
    <d v="2025-08-01T00:00:00"/>
    <d v="2025-08-05T00:00:00"/>
    <s v="UNO A UNO"/>
    <s v="UNO A UNO"/>
    <s v="EJECUTADO"/>
    <s v="01-08 SE REALIZA LLAMADA AL CLIENTE, SE HABLA CON LA SR JUAN SEBASTIAN RUIZ VARGAS  SE VALIDA DIRECCIÓN OK, CANAL OK, DISPONIBILIDAD TOTAL, LLAMAR EL DÍA LA INSTALACIÓN PARA CONFIRMAR VISITA. CAMBIO DE RAZONO SOCIAL 22150  (USUARIO INDICA QUE LE HACE FALTA EL FLANGGER Y DISPLAY DE HORARIO, EL AVISO ESTA EN PERFECTO ESTADO. ADICIONAL NO NECESITA CAPACITACIÓN) 6/08/2025 SE REALIZA INSTALACIÓN DE CORRESPONSAL, SE INSTALAN EQUIPOS CON PRUEBAS EXITOSAS, NO  SE CAPACITA, SE INSTALA PUBLICIDAD COMPLETA, CB QUEDA OPERATIVO. USUARIO SOMOS BANCOLOMBIA ACTIVO"/>
    <s v="VISITA_TECNICA"/>
    <s v="F8ZZZ045 F8ZZZ046"/>
    <s v="TIPO II"/>
    <s v="TERRESTRE"/>
    <s v="BADEL ACUÑA LUIS ALBERTO"/>
    <n v="1"/>
    <n v="0"/>
    <n v="163813.69572160003"/>
    <n v="140395.6348884"/>
    <n v="163813.69572160003"/>
    <m/>
    <m/>
    <m/>
    <m/>
    <m/>
    <m/>
    <m/>
    <m/>
  </r>
  <r>
    <s v="PASTO"/>
    <x v="1"/>
    <x v="1"/>
    <n v="52835"/>
    <s v="TA-25-915529"/>
    <n v="80802"/>
    <s v="APERTURA"/>
    <s v="CB CRECIMIENTO - NUEVO"/>
    <s v="NARIÑO"/>
    <s v="SAN ANDRES DE TUMACO"/>
    <s v="BARRIO VEREDA LA ZABALETA SAN ANDRES DE TUMACO"/>
    <s v="REDEBAN"/>
    <s v="FO-25-1316499"/>
    <d v="2025-08-01T00:00:00"/>
    <d v="2025-08-05T00:00:00"/>
    <s v="UNO A UNO"/>
    <s v="UNO A UNO"/>
    <s v="EJECUTADO"/>
    <s v="01-08 SE REALIZA LLAMADA AL CLIENTE, SE HABLA CON LA SRA NUBIA MAYELY GALEANO SANCHEZ SE VALIDA DIRECCIÓN OK, CANAL OK, DISPONIBILIDAD TOTAL, LLAMAR EL DÍA LA INSTALACIÓN PARA CONFIRMAR VISITA, AVISO EXTERIOR ALTURA APROX 3 METROS; TOMACORRIENTE CERCANO: SI; TIENE CABINA DE SEGURIDAD: SI 6/08/2025 SE REALIZA INSTALACIÓN DE CORRESPONSAL, SE INSTALAN EQUIPOS CON PRUEBAS EXITOSAS, SE CAPACITA Y SE EVALÚA AL CLIENTE, SE INSTALA PUBLICIDAD COMPLETA, CB QUEDA OPERATIVO. USUARIO SOMOS BANCOLOMBIA ACTIVO"/>
    <s v="VISITA_TECNICA"/>
    <s v="F8ZZZ047"/>
    <s v="TIPO IV"/>
    <s v="TERRESTRE"/>
    <s v="PAZ MARTINEZ RICHARD HUMBERTO"/>
    <n v="1"/>
    <n v="0"/>
    <n v="504832.64687880001"/>
    <n v="196536.5258152"/>
    <n v="504832.64687880001"/>
    <m/>
    <m/>
    <m/>
    <m/>
    <m/>
    <m/>
    <m/>
    <m/>
  </r>
  <r>
    <s v="BOGOTA"/>
    <x v="5"/>
    <x v="5"/>
    <n v="11001"/>
    <s v="TA-25-915535"/>
    <n v="80774"/>
    <s v="APERTURA"/>
    <s v="CB CRECIMIENTO - NUEVO"/>
    <s v="CUNDINAMARCA"/>
    <s v="BOGOTA"/>
    <s v="BARRIO SAN BLAS BOGOTA 6"/>
    <s v="REDEBAN"/>
    <s v="FO-25-1316505"/>
    <d v="2025-08-01T00:00:00"/>
    <d v="2025-08-04T00:00:00"/>
    <s v="UNO A UNO"/>
    <s v="UNO A UNO"/>
    <s v="EJECUTADO"/>
    <s v="01-08 SE REALIZA LLAMADA AL CLIENTE, SE HABLA CON LA SR ALDEMAR SAENZ OSPINA SE VALIDA DIRECCIÓN OK, CANAL OK, DISPONIBILIDAD TOTAL, LLAMAR EL DÍA LA INSTALACIÓN PARA CONFIRMAR VISITA, AVISO EXTERIOR ALTURA APROX 2 METROS; TOMACORRIENTE CERCANO: SI; TIENE CABINA DE SEGURIDAD: SI 04-08 SE REALIZA INSTALACIÓN DE CORRESPONSAL, SE INSTALAN EQUIPOS CON PRUEBAS EXITOSAS, SE CAPACITA Y SE EVALÚA AL CLIENTE, SE INSTALA PUBLICIDAD COMPLETA, CB QUEDA OPERATIVO. USUARIO SOMOS BANCOLOMBIA ACTIVO"/>
    <s v="VISITA_TECNICA"/>
    <s v="F8ZZZ048"/>
    <s v="TIPO I"/>
    <s v="TERRESTRE"/>
    <s v="ROMERO ROJAS BREIDY JHOHAN"/>
    <n v="1"/>
    <n v="0"/>
    <n v="75096.394270399993"/>
    <n v="75096.394270399993"/>
    <n v="75096.394270399993"/>
    <m/>
    <m/>
    <m/>
    <m/>
    <m/>
    <m/>
    <m/>
    <m/>
  </r>
  <r>
    <s v="MEDELLIN"/>
    <x v="2"/>
    <x v="2"/>
    <n v="5361"/>
    <s v="TA-25-915536"/>
    <n v="80769"/>
    <s v="APERTURA"/>
    <s v="CB CRECIMIENTO - NUEVO"/>
    <s v="ANTIOQUIA"/>
    <s v="ITUANGO"/>
    <s v="BARRIO CARRERA RUIZ ITUANGO"/>
    <s v="REDEBAN"/>
    <s v="FO-25-1316508"/>
    <d v="2025-08-01T00:00:00"/>
    <d v="2025-08-06T00:00:00"/>
    <s v="UNO A UNO"/>
    <s v="UNO A UNO"/>
    <s v="EJECUTADO"/>
    <s v="01-08 SE REALIZA LLAMADA AL CLIENTE, SE HABLA CON LA SRA SOR MARIA POSADA GIRALDO SE VALIDA DIRECCIÓN OK, CANAL OK, DISPONIBILIDAD TOTAL, LLAMAR EL DÍA LA INSTALACIÓN PARA CONFIRMAR VISITA, AVISO EXTERIOR ALTURA: NO INDICA ALTURA; TOMACORRIENTE CERCANO: SI; TIENE CABINA DE SEGURIDAD: SI 5/08/2025 SE LLEGA A APERTURA EN HORAS DE LA TARDE POR ACTIVIDADES EN RUTA Y EL MÁS ESTADO DE LA VÍA REPRESA-ITUANGO. COMERCIO TRABAJO HASTA LAS 5:30 SE INICIALIZAR Y SE CAPACITA SOMOS BANCOLOMBIA. SE DEJA PARA SEGUIR IMPLEMENTACIÓN EL DÍA DE MAÑANA A PRIMERA HORA 6/08/2025 SE REALIZA INSTALACIÓN DE CORRESPONSAL, SE INSTALAN EQUIPOS CON PRUEBAS EXITOSAS, SE CAPACITA Y SE EVALÚA AL CLIENTE, SE INSTALA PUBLICIDAD COMPLETA, CB QUEDA OPERATIVO. USUARIO SOMOS BANCOLOMBIA ACTIVO"/>
    <s v="VISITA_TECNICA"/>
    <s v="F8ZZZ049"/>
    <s v="TIPO IV"/>
    <s v="TERRESTRE"/>
    <s v="DIAZ ZABALA FRANCIS DUBAN"/>
    <n v="1"/>
    <n v="0"/>
    <n v="504832.64687880001"/>
    <n v="196536.5258152"/>
    <n v="504832.64687880001"/>
    <m/>
    <m/>
    <m/>
    <m/>
    <m/>
    <m/>
    <m/>
    <m/>
  </r>
  <r>
    <s v="SINCELEJO"/>
    <x v="4"/>
    <x v="4"/>
    <n v="70708"/>
    <s v="TA-25-915537"/>
    <n v="80805"/>
    <s v="APERTURA"/>
    <s v="CB CRECIMIENTO - NUEVO"/>
    <s v="SUCRE"/>
    <s v="SAN MARCOS"/>
    <s v="BARRIO SUCRE SAN MARCOS 1"/>
    <s v="REDEBAN"/>
    <s v="FO-25-1316511"/>
    <d v="2025-08-01T00:00:00"/>
    <d v="2025-08-04T00:00:00"/>
    <s v="UNO A UNO"/>
    <s v="UNO A UNO"/>
    <s v="EJECUTADO"/>
    <s v="01-08 SE REALIZA LLAMADA AL CLIENTE, SE HABLA CON LA SR WALTER YAMID GONZALEZ TIRADO  SE VALIDA DIRECCIÓN OK, CANAL OK, DISPONIBILIDAD TOTAL, LLAMAR EL DÍA LA INSTALACIÓN PARA CONFIRMAR VISITA, AVISO EXTERIOR ALTURA APROX 2 METROS; TOMACORRIENTE CERCANO: SI; TIENE CABINA DE SEGURIDAD: NO - COMUNICACIÓN POR WPP  4/08/2025 SE REALIZA INSTALACIÓN DE CORRESPONSAL, SE INSTALAN EQUIPOS CON PRUEBAS EXITOSAS, SE CAPACITA Y SE EVALÚA AL CLIENTE, SE INSTALA PUBLICIDAD COMPLETA, CB QUEDA OPERATIVO. USUARIO SOMOS BANCOLOMBIA ACTIVO"/>
    <s v="VISITA_TECNICA"/>
    <s v="F8ZZZ050"/>
    <s v="TIPO III"/>
    <s v="TERRESTRE"/>
    <s v="CASSIANI PEREZ RAUL RAMIRO"/>
    <n v="1"/>
    <n v="0"/>
    <n v="275728.78077800001"/>
    <n v="196536.5258152"/>
    <n v="275728.78077800001"/>
    <m/>
    <m/>
    <m/>
    <m/>
    <m/>
    <m/>
    <m/>
    <m/>
  </r>
  <r>
    <s v="NEIVA"/>
    <x v="0"/>
    <x v="0"/>
    <n v="41001"/>
    <s v="TA-25-915539"/>
    <n v="80793"/>
    <s v="APERTURA"/>
    <s v="CB CRECIMIENTO - NUEVO"/>
    <s v="HUILA"/>
    <s v="NEIVA"/>
    <s v="BARRIO CARACOLI NEIVA"/>
    <s v="REDEBAN"/>
    <s v="FO-25-1316514"/>
    <d v="2025-08-01T00:00:00"/>
    <d v="2025-08-04T00:00:00"/>
    <s v="UNO A UNO"/>
    <s v="UNO A UNO"/>
    <s v="EJECUTADO"/>
    <s v="01-08 SE REALIZA LLAMADA AL CLIENTE, SE HABLA CON LA SRA GLORIA FORERO FOREROSE VALIDA DIRECCIÓN OK, CANAL OK, DISPONIBILIDAD TOTAL, LLAMAR EL DÍA LA INSTALACIÓN PARA CONFIRMAR VISITA, AVISO EXTERIOR ALTURA: NO INDICA ALTURA; TOMACORRIENTE CERCANO: SI; TIENE CABINA DE SEGURIDAD: NO 04-08 SE REALIZA INSTALACIÓN DE CORRESPONSAL, SE INSTALAN EQUIPOS CON PRUEBAS EXITOSAS, SE CAPACITA Y SE EVALÚA AL CLIENTE, SE INSTALA PUBLICIDAD COMPLETA, CB QUEDA OPERATIVO. USUARIO SOMOS BANCOLOMBIA ACTIVO"/>
    <s v="VISITA_TECNICA"/>
    <s v="F8ZZZ051"/>
    <s v="TIPO I"/>
    <s v="TERRESTRE"/>
    <s v="DIAZ VARGAS JONATHAN MIGUEL"/>
    <n v="1"/>
    <n v="0"/>
    <n v="75096.394270399993"/>
    <n v="75096.394270399993"/>
    <n v="75096.394270399993"/>
    <m/>
    <m/>
    <m/>
    <m/>
    <m/>
    <m/>
    <m/>
    <m/>
  </r>
  <r>
    <s v="IBAGUE"/>
    <x v="0"/>
    <x v="0"/>
    <n v="73001"/>
    <s v="TA-25-915540"/>
    <n v="80821"/>
    <s v="APERTURA"/>
    <s v="CB CRECIMIENTO - NUEVO"/>
    <s v="TOLIMA"/>
    <s v="IBAGUE"/>
    <s v="BARRIO SAN SIMON PARTE BAJA IBAGUE 4"/>
    <s v="REDEBAN"/>
    <s v="FO-25-1316516"/>
    <d v="2025-08-01T00:00:00"/>
    <d v="2025-08-04T00:00:00"/>
    <s v="UNO A UNO"/>
    <s v="UNO A UNO"/>
    <s v="EJECUTADO"/>
    <s v="01-08 SE REALIZA LLAMADA AL CLIENTE, SE HABLA CON LA SRA ERIKA JOHANNA OLIVARES CALDERÓN SE VALIDA DIRECCIÓN OK, CANAL OK, DISPONIBILIDAD TOTAL, LLAMAR EL DÍA LA INSTALACIÓN PARA CONFIRMAR VISITA, AVISO EXTERIOR ALTURA: NO INDICA ALTURA; TOMACORRIENTE CERCANO: SI; TIENE CABINA DE SEGURIDAD: NO 04-08 SE REALIZA INSTALACIÓN DE CORRESPONSAL, SE INSTALAN EQUIPOS CON PRUEBAS EXITOSAS, SE CAPACITA Y SE EVALÚA AL CLIENTE, SE INSTALA PUBLICIDAD COMPLETA, CB QUEDA OPERATIVO. USUARIO SOMOS BANCOLOMBIA ACTIVO"/>
    <s v="VISITA_TECNICA"/>
    <s v="F8ZZZ052"/>
    <s v="TIPO I"/>
    <s v="TERRESTRE"/>
    <s v="BARRAGAN TAFUR EDWIN ESTEBAN"/>
    <n v="1"/>
    <n v="0"/>
    <n v="75096.394270399993"/>
    <n v="75096.394270399993"/>
    <n v="75096.394270399993"/>
    <m/>
    <m/>
    <m/>
    <m/>
    <m/>
    <m/>
    <m/>
    <m/>
  </r>
  <r>
    <s v="CARTAGENA"/>
    <x v="4"/>
    <x v="4"/>
    <n v="13654"/>
    <s v="TA-25-915541"/>
    <n v="39726"/>
    <s v="APERTURA"/>
    <s v="DATAFONO ADICIONAL"/>
    <s v="BOLIVAR"/>
    <s v="SAN JACINTO"/>
    <s v="BARRIO CENTRO SAN JACINTO 2"/>
    <s v="REDEBAN"/>
    <s v="FO-25-1316519"/>
    <d v="2025-08-01T00:00:00"/>
    <d v="2025-08-05T00:00:00"/>
    <s v="UNO A UNO"/>
    <s v="UNO A UNO"/>
    <s v="EJECUTADO"/>
    <s v="01-08 SE REALIZA LLAMADA AL CLIENTE, SE HABLA CON LA SRA CESAR HERALDO SARMIENTO GOMEZ SE VALIDA DIRECCIÓN OK, CANAL OK, DISPONIBILIDAD TOTAL, LLAMAR EL DÍA LA INSTALACIÓN PARA CONFIRMAR VISITA 5/08/2025 SE REALIZA INSTALACIÓN DE DAT ADICIONAL, PRUEBAS EXITOSAS CB QUEDA OPERATIVO"/>
    <s v="VISITA_TECNICA"/>
    <s v="F8ZZZ053"/>
    <s v="TIPO III"/>
    <s v="TERRESTRE"/>
    <s v="MARTINEZ SALGUEDO ANDRES AUGUSTO"/>
    <n v="1"/>
    <n v="0"/>
    <n v="275728.78077800001"/>
    <n v="196536.5258152"/>
    <n v="275728.78077800001"/>
    <m/>
    <m/>
    <m/>
    <m/>
    <m/>
    <m/>
    <m/>
    <m/>
  </r>
  <r>
    <s v="MANIZALES"/>
    <x v="1"/>
    <x v="6"/>
    <n v="17001"/>
    <s v="TA-25-915542"/>
    <n v="45650"/>
    <s v="APERTURA"/>
    <s v="DATAFONO ADICIONAL"/>
    <s v="CALDAS"/>
    <s v="MANIZALES"/>
    <s v="BARRIO SAN CAYETANO MANIZALES 1"/>
    <s v="REDEBAN"/>
    <s v="FO-25-1316521"/>
    <d v="2025-08-01T00:00:00"/>
    <d v="2025-08-02T00:00:00"/>
    <s v="UNO A UNO"/>
    <s v="UNO A UNO"/>
    <s v="EJECUTADO"/>
    <s v="01-08 SE REALIZA LLAMADA AL CLIENTE, SE HABLA CON LA SRA PAULA ANDREA PINZÓN SE VALIDA DIRECCIÓN OK, CANAL OK, DISPONIBILIDAD TOTAL, LLAMAR EL DÍA LA INSTALACIÓN PARA CONFIRMAR VISITA 02-08 SE REALIZA INSTALACIÓN DE DAT ADICIONAL, PRUEBAS EXITOSAS, CB QUEDA OPERATIVO"/>
    <s v="VISITA_TECNICA"/>
    <s v="F8ZZZ054"/>
    <s v="TIPO I"/>
    <s v="TERRESTRE"/>
    <s v="AGUIRRE HENAO RAUL EDUARDO"/>
    <n v="1"/>
    <n v="0"/>
    <n v="75096.394270399993"/>
    <n v="75096.394270399993"/>
    <n v="75096.394270399993"/>
    <m/>
    <m/>
    <m/>
    <m/>
    <m/>
    <m/>
    <m/>
    <m/>
  </r>
  <r>
    <s v="VILLAVICENCIO"/>
    <x v="0"/>
    <x v="0"/>
    <n v="50001"/>
    <s v="TA-25-915543"/>
    <n v="55873"/>
    <s v="APERTURA"/>
    <s v="DATAFONO ADICIONAL"/>
    <s v="META"/>
    <s v="VILLAVICENCIO"/>
    <s v="BARRIO ESMERALDA VILLAVICENCIO"/>
    <s v="REDEBAN"/>
    <s v="FO-25-1316523"/>
    <d v="2025-08-01T00:00:00"/>
    <d v="2025-08-04T00:00:00"/>
    <s v="UNO A UNO"/>
    <s v="UNO A UNO"/>
    <s v="EJECUTADO"/>
    <s v="01-08 SE REALIZA LLAMADA AL CLIENTE, SE HABLA CON LA SRA CLAUDIA MILENA GUTIERREZ HERNANDEZ SE VALIDA DIRECCIÓN OK, CANAL OK, DISPONIBILIDAD TOTAL, LLAMAR EL DÍA LA INSTALACIÓN PARA CONFIRMAR VISITA 4/08/2025 SE REALIZA INSTALACIÓN DE DAT ADICIONAL, PRUEBAS EXITOSAS, CB QUEDA OPERATIVO"/>
    <s v="VISITA_TECNICA"/>
    <s v="F8ZZZ055"/>
    <s v="TIPO I"/>
    <s v="TERRESTRE"/>
    <s v="ROZO JIMENEZ EDGAR ARMANDO"/>
    <n v="1"/>
    <n v="0"/>
    <n v="75096.394270399993"/>
    <n v="75096.394270399993"/>
    <n v="75096.394270399993"/>
    <m/>
    <m/>
    <m/>
    <m/>
    <m/>
    <m/>
    <m/>
    <m/>
  </r>
  <r>
    <s v="MEDELLIN"/>
    <x v="2"/>
    <x v="2"/>
    <n v="5001"/>
    <s v="TA-25-915544"/>
    <n v="73410"/>
    <s v="APERTURA"/>
    <s v="DATAFONO ADICIONAL"/>
    <s v="ANTIOQUIA"/>
    <s v="MEDELLIN"/>
    <s v="BARRIO MANRIQUE MEDELLIN  25"/>
    <s v="REDEBAN"/>
    <s v="FO-25-1316526"/>
    <d v="2025-08-01T00:00:00"/>
    <d v="2025-08-04T00:00:00"/>
    <s v="UNO A UNO"/>
    <s v="UNO A UNO"/>
    <s v="EJECUTADO"/>
    <s v="01-08 SE REALIZA LLAMADA AL CLIENTE, SE HABLA CON LA SRA LUISA FERNANDA MARTINEZ VILLEGAS SE VALIDA DIRECCIÓN OK, CANAL OK, DISPONIBILIDAD TOTAL, LLAMAR EL DÍA LA INSTALACIÓN PARA CONFIRMAR VISITA 4/08/2025 SE REALIZA INSTALACIÓN DE DAT ADICIONAL, PRUEBAS EXITOSAS, CB QUEDA OPERATIVO"/>
    <s v="VISITA_TECNICA"/>
    <s v="F8ZZZ056"/>
    <s v="TIPO I"/>
    <s v="TERRESTRE"/>
    <s v="DIAZ ZABALA FRANCIS DUBAN"/>
    <n v="1"/>
    <n v="0"/>
    <n v="75096.394270399993"/>
    <n v="75096.394270399993"/>
    <n v="75096.394270399993"/>
    <m/>
    <m/>
    <m/>
    <m/>
    <m/>
    <m/>
    <m/>
    <m/>
  </r>
  <r>
    <s v="CALI"/>
    <x v="1"/>
    <x v="1"/>
    <n v="76001"/>
    <s v="TA-25-920650"/>
    <n v="80824"/>
    <s v="APERTURA"/>
    <s v="CB CRECIMIENTO ALIANZA - NUEVO"/>
    <s v="VALLE DEL CAUCA"/>
    <s v="CALI"/>
    <s v="OPRAP CENTRO COMERCIAL LA ESTACIÓN"/>
    <s v="REDEBAN"/>
    <s v="FO-25-1327564"/>
    <d v="2025-08-05T00:00:00"/>
    <d v="2025-08-05T00:00:00"/>
    <s v="ROBUSTO"/>
    <s v="OPRAP"/>
    <s v="EJECUTADO"/>
    <s v="04-08 SE REALIZA LLAMADA AL CLIENTE, SE HABLA CON LA SR WILLIAM CABRERA SE VALIDA DIRECCIÓN OK, CANAL OK, DISPONIBILIDAD TOTAL, LLAMAR EL DÍA LA INSTALACIÓN PARA CONFIRMAR VISITA 05-08 SE REALIZA INSTALACIÓN DE CORRESPONSAL, SE INSTALAN EQUIPOS CON PRUEBAS EXITOSAS, NO SE CAPACITA, NO SE INSTALA DISPLAY DE HORARIO, CB QUEDA OPERATIVO"/>
    <s v="VISITA_TECNICA"/>
    <s v="F9ZZZ221 F9ZZZ222 F9ZZZ223 F9ZZZ224"/>
    <s v="TIPO I"/>
    <s v="TERRESTRE"/>
    <s v="MONTERO MUESES GIAN CARLO"/>
    <n v="1"/>
    <n v="0"/>
    <n v="75096.394270399993"/>
    <n v="75096.394270399993"/>
    <n v="75096.394270399993"/>
    <m/>
    <m/>
    <m/>
    <m/>
    <m/>
    <m/>
    <m/>
    <m/>
  </r>
  <r>
    <s v="MEDELLIN"/>
    <x v="2"/>
    <x v="2"/>
    <n v="5001"/>
    <s v="TA-25-930967"/>
    <n v="80856"/>
    <s v="APERTURA"/>
    <s v="CB CRECIMIENTO ALIANZA - NUEVO"/>
    <s v="ANTIOQUIA"/>
    <s v="MEDELLIN"/>
    <s v="PTM MEDELLIN AMALINA MULTISERV"/>
    <s v="REDEBAN"/>
    <s v="FO-25-1338727"/>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ECNICA"/>
    <s v="FGZZZ992"/>
    <s v="TIPO I"/>
    <s v="TERRESTRE"/>
    <s v="PAREJA ECHAVARRIA JHON DAVID"/>
    <n v="1"/>
    <n v="0"/>
    <n v="75096.394270399993"/>
    <n v="75096.394270399993"/>
    <n v="75096.394270399993"/>
    <m/>
    <m/>
    <m/>
    <m/>
    <m/>
    <m/>
    <m/>
    <m/>
  </r>
  <r>
    <s v="MEDELLIN"/>
    <x v="2"/>
    <x v="2"/>
    <n v="5001"/>
    <s v="TA-25-930968"/>
    <n v="80857"/>
    <s v="APERTURA"/>
    <s v="CB CRECIMIENTO ALIANZA - NUEVO"/>
    <s v="ANTIOQUIA"/>
    <s v="MEDELLIN"/>
    <s v="PTM MEDELLIN VARIEDADES LA CHI"/>
    <s v="REDEBAN"/>
    <s v="FO-25-1338736"/>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ECNICA"/>
    <s v="FGZZZ993"/>
    <s v="TIPO I"/>
    <s v="TERRESTRE"/>
    <s v="MARTINEZ TOVAR OSCAR DAVID"/>
    <n v="1"/>
    <n v="0"/>
    <n v="75096.394270399993"/>
    <n v="75096.394270399993"/>
    <n v="75096.394270399993"/>
    <m/>
    <m/>
    <m/>
    <m/>
    <m/>
    <m/>
    <m/>
    <m/>
  </r>
  <r>
    <s v="MEDELLIN"/>
    <x v="2"/>
    <x v="2"/>
    <n v="5001"/>
    <s v="TA-25-930969"/>
    <n v="80858"/>
    <s v="APERTURA"/>
    <s v="CB CRECIMIENTO ALIANZA - NUEVO"/>
    <s v="ANTIOQUIA"/>
    <s v="MEDELLIN"/>
    <s v="PTM MEDELLIN DEPOSITO ELFERRET"/>
    <s v="REDEBAN"/>
    <s v="FO-25-1338743"/>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ECNICA"/>
    <s v="FGZZZ994"/>
    <s v="TIPO I"/>
    <s v="TERRESTRE"/>
    <s v="MARTINEZ TOVAR OSCAR DAVID"/>
    <n v="1"/>
    <n v="0"/>
    <n v="75096.394270399993"/>
    <n v="75096.394270399993"/>
    <n v="75096.394270399993"/>
    <m/>
    <m/>
    <m/>
    <m/>
    <m/>
    <m/>
    <m/>
    <m/>
  </r>
  <r>
    <s v="MEDELLIN"/>
    <x v="2"/>
    <x v="2"/>
    <n v="5001"/>
    <s v="TA-25-930972"/>
    <n v="80859"/>
    <s v="APERTURA"/>
    <s v="CB CRECIMIENTO ALIANZA - NUEVO"/>
    <s v="ANTIOQUIA"/>
    <s v="MEDELLIN"/>
    <s v="PTM MEDELLIN DROGUERIA FARMA 2"/>
    <s v="REDEBAN"/>
    <s v="FO-25-1338750"/>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ECNICA"/>
    <s v="FGZZZ995"/>
    <s v="TIPO I"/>
    <s v="TERRESTRE"/>
    <s v="PAREJA ECHAVARRIA JHON DAVID"/>
    <n v="1"/>
    <n v="0"/>
    <n v="75096.394270399993"/>
    <n v="75096.394270399993"/>
    <n v="75096.394270399993"/>
    <m/>
    <m/>
    <m/>
    <m/>
    <m/>
    <m/>
    <m/>
    <m/>
  </r>
  <r>
    <s v="MEDELLIN"/>
    <x v="2"/>
    <x v="2"/>
    <n v="5088"/>
    <s v="TA-25-930974"/>
    <n v="80853"/>
    <s v="APERTURA"/>
    <s v="CB CRECIMIENTO ALIANZA - NUEVO"/>
    <s v="ANTIOQUIA"/>
    <s v="BELLO"/>
    <s v="PTM BELLO CRIPTOFUA"/>
    <s v="REDEBAN"/>
    <s v="FO-25-1338756"/>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ECNICA"/>
    <s v="FGZZZ996"/>
    <s v="TIPO I"/>
    <s v="TERRESTRE"/>
    <s v="BADEL ACUÑA LUIS ALBERTO"/>
    <n v="1"/>
    <n v="0"/>
    <n v="75096.394270399993"/>
    <n v="75096.394270399993"/>
    <n v="75096.394270399993"/>
    <m/>
    <m/>
    <m/>
    <m/>
    <m/>
    <m/>
    <m/>
    <m/>
  </r>
  <r>
    <s v="MEDELLIN"/>
    <x v="2"/>
    <x v="2"/>
    <n v="5088"/>
    <s v="TA-25-930975"/>
    <n v="80854"/>
    <s v="APERTURA"/>
    <s v="CB CRECIMIENTO ALIANZA - NUEVO"/>
    <s v="ANTIOQUIA"/>
    <s v="BELLO"/>
    <s v="PTM BELLO UNIVERSO CONSTRUCTOR"/>
    <s v="REDEBAN"/>
    <s v="FO-25-1338762"/>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ECNICA"/>
    <s v="FGZZZ997"/>
    <s v="TIPO I"/>
    <s v="TERRESTRE"/>
    <s v="BADEL ACUÑA LUIS ALBERTO"/>
    <n v="1"/>
    <n v="0"/>
    <n v="75096.394270399993"/>
    <n v="75096.394270399993"/>
    <n v="75096.394270399993"/>
    <m/>
    <m/>
    <m/>
    <m/>
    <m/>
    <m/>
    <m/>
    <m/>
  </r>
  <r>
    <s v="MEDELLIN"/>
    <x v="2"/>
    <x v="2"/>
    <n v="5113"/>
    <s v="TA-25-930976"/>
    <n v="80848"/>
    <s v="APERTURA"/>
    <s v="CB CRECIMIENTO ALIANZA - NUEVO"/>
    <s v="ANTIOQUIA"/>
    <s v="BURITICA"/>
    <s v="PTM BURITICA VARIEDADES EL CAR"/>
    <s v="REDEBAN"/>
    <s v="FO-25-1338770"/>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ECNICA"/>
    <s v="FGZZZ998"/>
    <s v="TIPO IV"/>
    <s v="TERRESTRE"/>
    <s v="MARTINEZ TOVAR OSCAR DAVID"/>
    <n v="1"/>
    <n v="0"/>
    <n v="504832.64687880001"/>
    <n v="196536.5258152"/>
    <n v="504832.64687880001"/>
    <m/>
    <m/>
    <m/>
    <m/>
    <m/>
    <m/>
    <m/>
    <m/>
  </r>
  <r>
    <s v="MEDELLIN"/>
    <x v="2"/>
    <x v="2"/>
    <n v="5120"/>
    <s v="TA-25-930977"/>
    <n v="80849"/>
    <s v="APERTURA"/>
    <s v="CB CRECIMIENTO ALIANZA - NUEVO"/>
    <s v="ANTIOQUIA"/>
    <s v="CACERES"/>
    <s v="PTM CACERES DROGUERIA GALENO Y"/>
    <s v="REDEBAN"/>
    <s v="FO-25-1338778"/>
    <d v="2025-08-06T00:00:00"/>
    <d v="2025-08-12T00:00:00"/>
    <s v="AGREGADOR"/>
    <s v="COMCARD - PTM"/>
    <s v="EJECUTADO"/>
    <s v="06-08 PROGRAMACIÓN REALIZADA POR LA ALIANZA 11-08 ESTÁ ACTIVIDAD NO SE REALIZA EL DÍA DE HOY POR RETRASO EN LA VIA POR PARE Y SIGA POR DESLIZAMIENTO EN LA VIA 12/08/2025 SE REALIZA INSTALACIÓN DE CORRESPONSAL, SE INSTALAN EQUIPOS CON PRUEBAS EXITOSAS, SE CAPACITA Y SE EVALÚA AL CLIENTE, SE INSTALA PUBLICIDAD COMPLETA, CB QUEDA OPERATIVO. USUARIO SOMOS BANCOLOMBIA ACTIVO"/>
    <s v="VISITA_TECNICA"/>
    <s v="FGZZZ999"/>
    <s v="TIPO IV"/>
    <s v="TERRESTRE"/>
    <s v="BADEL ACUÑA LUIS ALBERTO"/>
    <n v="1"/>
    <n v="0"/>
    <n v="504832.64687880001"/>
    <n v="196536.5258152"/>
    <n v="504832.64687880001"/>
    <m/>
    <m/>
    <m/>
    <m/>
    <m/>
    <m/>
    <m/>
    <m/>
  </r>
  <r>
    <s v="MONTERIA"/>
    <x v="4"/>
    <x v="4"/>
    <n v="5154"/>
    <s v="TA-25-930978"/>
    <n v="80840"/>
    <s v="APERTURA"/>
    <s v="CB CRECIMIENTO ALIANZA - NUEVO"/>
    <s v="ANTIOQUIA"/>
    <s v="CAUCASIA"/>
    <s v="PTM CAUCASIA VARIEDADES LERS"/>
    <s v="REDEBAN"/>
    <s v="FO-25-1338785"/>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ECNICA"/>
    <s v="FHZZZ000"/>
    <s v="TIPO II"/>
    <s v="TERRESTRE"/>
    <s v="CASSIANI PEREZ RAUL RAMIRO"/>
    <n v="1"/>
    <n v="0"/>
    <n v="163813.69572160003"/>
    <n v="140395.6348884"/>
    <n v="163813.69572160003"/>
    <m/>
    <m/>
    <m/>
    <m/>
    <m/>
    <m/>
    <m/>
    <m/>
  </r>
  <r>
    <s v="MEDELLIN"/>
    <x v="2"/>
    <x v="2"/>
    <n v="5440"/>
    <s v="TA-25-930980"/>
    <n v="80855"/>
    <s v="APERTURA"/>
    <s v="CB CRECIMIENTO ALIANZA - NUEVO"/>
    <s v="ANTIOQUIA"/>
    <s v="MARINILLA"/>
    <s v="PTM MARINILLA PAPELERIA Y VARI"/>
    <s v="REDEBAN"/>
    <s v="FO-25-1338794"/>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ECNICA"/>
    <s v="FHZZZ001"/>
    <s v="TIPO II"/>
    <s v="TERRESTRE"/>
    <s v="DIAZ ZABALA FRANCIS DUBAN"/>
    <n v="1"/>
    <n v="0"/>
    <n v="163813.69572160003"/>
    <n v="140395.6348884"/>
    <n v="163813.69572160003"/>
    <m/>
    <m/>
    <m/>
    <m/>
    <m/>
    <m/>
    <m/>
    <m/>
  </r>
  <r>
    <s v="APARTADO"/>
    <x v="2"/>
    <x v="2"/>
    <n v="5837"/>
    <s v="TA-25-930983"/>
    <n v="80844"/>
    <s v="APERTURA"/>
    <s v="CB CRECIMIENTO ALIANZA - NUEVO"/>
    <s v="ANTIOQUIA"/>
    <s v="TURBO"/>
    <s v="PTM TURBO MICELANIA Y PAPELERI"/>
    <s v="REDEBAN"/>
    <s v="FO-25-1338808"/>
    <d v="2025-08-06T00:00:00"/>
    <d v="2025-08-12T00:00:00"/>
    <s v="AGREGADOR"/>
    <s v="COMCARD - PTM"/>
    <s v="EJECUTADO"/>
    <s v="06-08 PROGRAMACIÓN REALIZADA POR LA ALIANZA 08-08 SE ESTABLECE COMUNICACIÓN CON LA USUARIO INDICA QUE NO ESTA DISPONIBLE QUE SE REPROGRAMA ACTIVIDAD  12/08/2025 SE REALIZA INSTALACIÓN DE CORRESPONSAL, SE INSTALAN EQUIPOS CON PRUEBAS EXITOSAS, SE CAPACITA Y SE EVALÚA AL CLIENTE, SE INSTALA PUBLICIDAD COMPLETA, CB QUEDA OPERATIVO. USUARIO SOMOS BANCOLOMBIA ACTIVO"/>
    <s v="VISITA_TECNICA"/>
    <s v="FHZZZ003"/>
    <s v="TIPO II"/>
    <s v="TERRESTRE"/>
    <s v="SALDARRIAGA MIRANDA SANTIAGO"/>
    <n v="1"/>
    <n v="0"/>
    <n v="163813.69572160003"/>
    <n v="140395.6348884"/>
    <n v="163813.69572160003"/>
    <m/>
    <m/>
    <m/>
    <m/>
    <m/>
    <m/>
    <m/>
    <m/>
  </r>
  <r>
    <s v="APARTADO"/>
    <x v="2"/>
    <x v="2"/>
    <n v="5837"/>
    <s v="TA-25-930985"/>
    <n v="80845"/>
    <s v="APERTURA"/>
    <s v="CB CRECIMIENTO ALIANZA - NUEVO"/>
    <s v="ANTIOQUIA"/>
    <s v="TURBO"/>
    <s v="PTM TURBO SERVIDOGAS FLOREZ"/>
    <s v="REDEBAN"/>
    <s v="FO-25-1338816"/>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ECNICA"/>
    <s v="FHZZZ004"/>
    <s v="TIPO II"/>
    <s v="TERRESTRE"/>
    <s v="SALDARRIAGA MIRANDA SANTIAGO"/>
    <n v="1"/>
    <n v="0"/>
    <n v="163813.69572160003"/>
    <n v="140395.6348884"/>
    <n v="163813.69572160003"/>
    <m/>
    <m/>
    <m/>
    <m/>
    <m/>
    <m/>
    <m/>
    <m/>
  </r>
  <r>
    <s v="BARRANQUILLA"/>
    <x v="4"/>
    <x v="4"/>
    <n v="8001"/>
    <s v="TA-25-930986"/>
    <n v="80826"/>
    <s v="APERTURA"/>
    <s v="CB CRECIMIENTO ALIANZA - NUEVO"/>
    <s v="ATLANTICO"/>
    <s v="BARRANQUILLA"/>
    <s v="PTM BARRANQUILLA VARIEDADES Y"/>
    <s v="REDEBAN"/>
    <s v="FO-25-1338823"/>
    <d v="2025-08-06T00:00:00"/>
    <d v="2025-08-11T00:00:00"/>
    <s v="AGREGADOR"/>
    <s v="COMCARD - PTM"/>
    <s v="EJECUTADO"/>
    <s v="06-08 PROGRAMACIÓN REALIZADA POR LA ALIANZA 08-08 POR PROBLEMAS DE ORDEN PÚBLICO EN EL SECTOR, SE REAGENDA VISITA PARA EL DÍA LUNES 11 DE AGOSTO 11/08/2025 SE REALIZA INSTALACIÓN DE CORRESPONSAL, SE INSTALAN EQUIPOS CON PRUEBAS EXITOSAS, SE CAPACITA Y SE EVALÚA AL CLIENTE, SE INSTALA PUBLICIDAD COMPLETA, CB QUEDA OPERATIVO. USUARIO SOMOS BANCOLOMBIA ACTIVO"/>
    <s v="VISITA_TECNICA"/>
    <s v="FHZZZ005"/>
    <s v="TIPO I"/>
    <s v="TERRESTRE"/>
    <s v="DE AVILA SIADES ALBERTO ENRIQUE"/>
    <n v="1"/>
    <n v="0"/>
    <n v="75096.394270399993"/>
    <n v="75096.394270399993"/>
    <n v="75096.394270399993"/>
    <m/>
    <m/>
    <m/>
    <m/>
    <m/>
    <m/>
    <m/>
    <m/>
  </r>
  <r>
    <s v="CARTAGENA"/>
    <x v="4"/>
    <x v="4"/>
    <n v="13001"/>
    <s v="TA-25-930991"/>
    <n v="80839"/>
    <s v="APERTURA"/>
    <s v="CB CRECIMIENTO ALIANZA - NUEVO"/>
    <s v="BOLIVAR"/>
    <s v="CARTAGENA"/>
    <s v="PTM CARTAGENA DROGUERIA Y FARM"/>
    <s v="REDEBAN"/>
    <s v="FO-25-1338829"/>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ECNICA"/>
    <s v="FHZZZ006"/>
    <s v="TIPO I"/>
    <s v="TERRESTRE"/>
    <s v="CANEDO HERRERA ALEXANDER"/>
    <n v="1"/>
    <n v="0"/>
    <n v="75096.394270399993"/>
    <n v="75096.394270399993"/>
    <n v="75096.394270399993"/>
    <m/>
    <m/>
    <m/>
    <m/>
    <m/>
    <m/>
    <m/>
    <m/>
  </r>
  <r>
    <s v="PEREIRA"/>
    <x v="1"/>
    <x v="6"/>
    <n v="63190"/>
    <s v="TA-25-931004"/>
    <n v="80841"/>
    <s v="APERTURA"/>
    <s v="CB CRECIMIENTO ALIANZA - NUEVO"/>
    <s v="QUINDIO"/>
    <s v="CIRCASIA"/>
    <s v="PTM CIRCASIA CREDIPLAN VENTA D"/>
    <s v="REDEBAN"/>
    <s v="FO-25-1338842"/>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ECNICA"/>
    <s v="FHZZZ007"/>
    <s v="TIPO II"/>
    <s v="TERRESTRE"/>
    <s v="SANCHEZ SOLORZANO JUAN SEBASTIAN"/>
    <n v="1"/>
    <n v="0"/>
    <n v="163813.69572160003"/>
    <n v="140395.6348884"/>
    <n v="163813.69572160003"/>
    <m/>
    <m/>
    <m/>
    <m/>
    <m/>
    <m/>
    <m/>
    <m/>
  </r>
  <r>
    <s v="PEREIRA"/>
    <x v="1"/>
    <x v="6"/>
    <n v="66001"/>
    <s v="TA-25-931026"/>
    <n v="80851"/>
    <s v="APERTURA"/>
    <s v="CB CRECIMIENTO ALIANZA - NUEVO"/>
    <s v="RISARALDA"/>
    <s v="PEREIRA"/>
    <s v="PTM PEREIRA YOUR NEW LOOK"/>
    <s v="REDEBAN"/>
    <s v="FO-25-1338850"/>
    <d v="2025-08-06T00:00:00"/>
    <d v="2025-08-11T00:00:00"/>
    <s v="AGREGADOR"/>
    <s v="COMCARD - PTM"/>
    <s v="EJECUTADO"/>
    <s v="06-08 PROGRAMACIÓN REALIZADA POR LA ALIANZA 11-08 SE REALIZA INSTALACIÓN DE CORRESPONSAL, SE INSTALAN EQUIPOS CON PRUEBAS EXITOSAS, SE CAPACITA Y SE EVALÚA AL CLIENTE, SE INSTALA PUBLICIDAD COMPLETA, CB QUEDA OPERATIVO. USUARIO SOMOS BANCOLOMBIA ACTIVO"/>
    <s v="VISITA_TECNICA"/>
    <s v="FHZZZ008"/>
    <s v="TIPO I"/>
    <s v="TERRESTRE"/>
    <s v="FRANCO CAÑAVERAL YAMID RAUL"/>
    <n v="1"/>
    <n v="0"/>
    <n v="75096.394270399993"/>
    <n v="75096.394270399993"/>
    <n v="75096.394270399993"/>
    <m/>
    <m/>
    <m/>
    <m/>
    <m/>
    <m/>
    <m/>
    <m/>
  </r>
  <r>
    <s v="PEREIRA"/>
    <x v="1"/>
    <x v="6"/>
    <n v="66170"/>
    <s v="TA-25-931034"/>
    <n v="80843"/>
    <s v="APERTURA"/>
    <s v="CB CRECIMIENTO ALIANZA - NUEVO"/>
    <s v="RISARALDA"/>
    <s v="DOSQUEBRADAS"/>
    <s v="PTM DOSQUEBRADAS APOTEOSICA PE"/>
    <s v="REDEBAN"/>
    <s v="FO-25-1338859"/>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ECNICA"/>
    <s v="FHZZZ009"/>
    <s v="TIPO I"/>
    <s v="TERRESTRE"/>
    <s v="FRANCO CAÑAVERAL YAMID RAUL"/>
    <n v="1"/>
    <n v="0"/>
    <n v="75096.394270399993"/>
    <n v="75096.394270399993"/>
    <n v="75096.394270399993"/>
    <m/>
    <m/>
    <m/>
    <m/>
    <m/>
    <m/>
    <m/>
    <m/>
  </r>
  <r>
    <s v="BUCARAMANGA"/>
    <x v="3"/>
    <x v="3"/>
    <n v="68001"/>
    <s v="TA-25-931044"/>
    <n v="80833"/>
    <s v="APERTURA"/>
    <s v="CB CRECIMIENTO ALIANZA - NUEVO"/>
    <s v="SANTANDER"/>
    <s v="BUCARAMANGA"/>
    <s v="PTM BUCARAMANGA TIENDA NINO MA"/>
    <s v="REDEBAN"/>
    <s v="FO-25-1338872"/>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ECNICA"/>
    <s v="FHZZZ010"/>
    <s v="TIPO I"/>
    <s v="TERRESTRE"/>
    <s v="GELVEZ MOGOLLON JOSE ELISEO"/>
    <n v="1"/>
    <n v="0"/>
    <n v="75096.394270399993"/>
    <n v="75096.394270399993"/>
    <n v="75096.394270399993"/>
    <m/>
    <m/>
    <m/>
    <m/>
    <m/>
    <m/>
    <m/>
    <m/>
  </r>
  <r>
    <s v="BUCARAMANGA"/>
    <x v="3"/>
    <x v="3"/>
    <n v="68001"/>
    <s v="TA-25-931065"/>
    <n v="80834"/>
    <s v="APERTURA"/>
    <s v="CB CRECIMIENTO ALIANZA - NUEVO"/>
    <s v="SANTANDER"/>
    <s v="BUCARAMANGA"/>
    <s v="PTM BUCARAMANGA TERRAZEO FRESH"/>
    <s v="REDEBAN"/>
    <s v="FO-25-1338883"/>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ECNICA"/>
    <s v="FHZZZ011"/>
    <s v="TIPO I"/>
    <s v="TERRESTRE"/>
    <s v="GELVEZ MOGOLLON JOSE ELISEO"/>
    <n v="1"/>
    <n v="0"/>
    <n v="75096.394270399993"/>
    <n v="75096.394270399993"/>
    <n v="75096.394270399993"/>
    <m/>
    <m/>
    <m/>
    <m/>
    <m/>
    <m/>
    <m/>
    <m/>
  </r>
  <r>
    <s v="BUCARAMANGA"/>
    <x v="3"/>
    <x v="3"/>
    <n v="68081"/>
    <s v="TA-25-931066"/>
    <n v="80825"/>
    <s v="APERTURA"/>
    <s v="CB CRECIMIENTO ALIANZA - NUEVO"/>
    <s v="SANTANDER"/>
    <s v="BARRANCABERMEJA"/>
    <s v="PTM BARRANCABERMEJA PAPELERIA"/>
    <s v="REDEBAN"/>
    <s v="FO-25-1338890"/>
    <d v="2025-08-06T00:00:00"/>
    <d v="2025-08-11T00:00:00"/>
    <s v="AGREGADOR"/>
    <s v="COMCARD - PTM"/>
    <s v="EJECUTADO"/>
    <s v="06-08 PROGRAMACIÓN REALIZADA POR LA ALIANZA 11-08 SE REALIZA INSTALACIÓN DE CORRESPONSAL, SE INSTALAN EQUIPOS CON PRUEBAS EXITOSAS, SE CAPACITA Y SE EVALÚA AL CLIENTE, SE INSTALA PUBLICIDAD COMPLETA, CB QUEDA OPERATIVO. USUARIO SOMOS BANCOLOMBIA ACTIVO"/>
    <s v="VISITA_TECNICA"/>
    <s v="FHZZZ012"/>
    <s v="TIPO III"/>
    <s v="TERRESTRE"/>
    <s v="GELVEZ MOGOLLON JOSE ELISEO"/>
    <n v="1"/>
    <n v="0"/>
    <n v="275728.78077800001"/>
    <n v="196536.5258152"/>
    <n v="275728.78077800001"/>
    <m/>
    <m/>
    <m/>
    <m/>
    <m/>
    <m/>
    <m/>
    <m/>
  </r>
  <r>
    <s v="BUCARAMANGA"/>
    <x v="3"/>
    <x v="3"/>
    <n v="68307"/>
    <s v="TA-25-931067"/>
    <n v="80846"/>
    <s v="APERTURA"/>
    <s v="CB CRECIMIENTO ALIANZA - NUEVO"/>
    <s v="SANTANDER"/>
    <s v="GIRON"/>
    <s v="PTM GIRON VARIEDADES ANDINAS"/>
    <s v="REDEBAN"/>
    <s v="FO-25-1338899"/>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ECNICA"/>
    <s v="FHZZZ013"/>
    <s v="TIPO I"/>
    <s v="TERRESTRE"/>
    <s v="SANTOS GONZALEZ JOHAN FABIAN"/>
    <n v="1"/>
    <n v="0"/>
    <n v="75096.394270399993"/>
    <n v="75096.394270399993"/>
    <n v="75096.394270399993"/>
    <m/>
    <m/>
    <m/>
    <m/>
    <m/>
    <m/>
    <m/>
    <m/>
  </r>
  <r>
    <s v="BUCARAMANGA"/>
    <x v="3"/>
    <x v="3"/>
    <n v="68307"/>
    <s v="TA-25-931068"/>
    <n v="80847"/>
    <s v="APERTURA"/>
    <s v="CB CRECIMIENTO ALIANZA - NUEVO"/>
    <s v="SANTANDER"/>
    <s v="GIRON"/>
    <s v="PTM GIRON KYOMU DISTRIBUCIONES"/>
    <s v="REDEBAN"/>
    <s v="FO-25-1338907"/>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ECNICA"/>
    <s v="FHZZZ014"/>
    <s v="TIPO I"/>
    <s v="TERRESTRE"/>
    <s v="SANTOS GONZALEZ JOHAN FABIAN"/>
    <n v="1"/>
    <n v="0"/>
    <n v="75096.394270399993"/>
    <n v="75096.394270399993"/>
    <n v="75096.394270399993"/>
    <m/>
    <m/>
    <m/>
    <m/>
    <m/>
    <m/>
    <m/>
    <m/>
  </r>
  <r>
    <s v="BUCARAMANGA"/>
    <x v="3"/>
    <x v="3"/>
    <n v="68547"/>
    <s v="TA-25-931069"/>
    <n v="80852"/>
    <s v="APERTURA"/>
    <s v="CB CRECIMIENTO ALIANZA - NUEVO"/>
    <s v="SANTANDER"/>
    <s v="PIEDECUESTA"/>
    <s v="PTM PIEDECUESTA PLANET SCHOOLL"/>
    <s v="REDEBAN"/>
    <s v="FO-25-1338916"/>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ECNICA"/>
    <s v="FHZZZ015"/>
    <s v="TIPO II"/>
    <s v="TERRESTRE"/>
    <s v="PEÑA DIAZ IVAN YESID"/>
    <n v="1"/>
    <n v="0"/>
    <n v="163813.69572160003"/>
    <n v="140395.6348884"/>
    <n v="163813.69572160003"/>
    <m/>
    <m/>
    <m/>
    <m/>
    <m/>
    <m/>
    <m/>
    <m/>
  </r>
  <r>
    <s v="IBAGUE"/>
    <x v="0"/>
    <x v="0"/>
    <n v="73001"/>
    <s v="TA-25-931070"/>
    <n v="80850"/>
    <s v="APERTURA"/>
    <s v="CB CRECIMIENTO ALIANZA - NUEVO"/>
    <s v="TOLIMA"/>
    <s v="IBAGUE"/>
    <s v="PTM IBAGUE TIENDA DONDE PITA"/>
    <s v="REDEBAN"/>
    <s v="FO-25-1338925"/>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ECNICA"/>
    <s v="FHZZZ016"/>
    <s v="TIPO I"/>
    <s v="TERRESTRE"/>
    <s v="BARRAGAN TAFUR EDWIN ESTEBAN"/>
    <n v="1"/>
    <n v="0"/>
    <n v="75096.394270399993"/>
    <n v="75096.394270399993"/>
    <n v="75096.394270399993"/>
    <m/>
    <m/>
    <m/>
    <m/>
    <m/>
    <m/>
    <m/>
    <m/>
  </r>
  <r>
    <s v="CALI"/>
    <x v="1"/>
    <x v="1"/>
    <n v="76001"/>
    <s v="TA-25-931072"/>
    <n v="80835"/>
    <s v="APERTURA"/>
    <s v="CB CRECIMIENTO ALIANZA - NUEVO"/>
    <s v="VALLE DEL CAUCA"/>
    <s v="CALI"/>
    <s v="PTM CALI CELURAIGOZA S.A.S."/>
    <s v="REDEBAN"/>
    <s v="FO-25-1338933"/>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ECNICA"/>
    <s v="FHZZZ017"/>
    <s v="TIPO I"/>
    <s v="TERRESTRE"/>
    <s v="PAREDES CASTILLO DIEGO"/>
    <n v="1"/>
    <n v="0"/>
    <n v="75096.394270399993"/>
    <n v="75096.394270399993"/>
    <n v="75096.394270399993"/>
    <m/>
    <m/>
    <m/>
    <m/>
    <m/>
    <m/>
    <m/>
    <m/>
  </r>
  <r>
    <s v="CALI"/>
    <x v="1"/>
    <x v="1"/>
    <n v="76001"/>
    <s v="TA-25-931084"/>
    <n v="80836"/>
    <s v="APERTURA"/>
    <s v="CB CRECIMIENTO ALIANZA - NUEVO"/>
    <s v="VALLE DEL CAUCA"/>
    <s v="CALI"/>
    <s v="PTM CALI POLLOS COLORADO"/>
    <s v="REDEBAN"/>
    <s v="FO-25-1338945"/>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ECNICA"/>
    <s v="FHZZZ018"/>
    <s v="TIPO I"/>
    <s v="TERRESTRE"/>
    <s v="TORRES GARCIA JENDRY JOSE"/>
    <n v="1"/>
    <n v="0"/>
    <n v="75096.394270399993"/>
    <n v="75096.394270399993"/>
    <n v="75096.394270399993"/>
    <m/>
    <m/>
    <m/>
    <m/>
    <m/>
    <m/>
    <m/>
    <m/>
  </r>
  <r>
    <s v="CALI"/>
    <x v="1"/>
    <x v="1"/>
    <n v="76001"/>
    <s v="TA-25-931102"/>
    <n v="80837"/>
    <s v="APERTURA"/>
    <s v="CB CRECIMIENTO ALIANZA - NUEVO"/>
    <s v="VALLE DEL CAUCA"/>
    <s v="CALI"/>
    <s v="PTM CALI MULTISERVICIOS DAOR"/>
    <s v="REDEBAN"/>
    <s v="FO-25-1338956"/>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ECNICA"/>
    <s v="FHZZZ019"/>
    <s v="TIPO I"/>
    <s v="TERRESTRE"/>
    <s v="BOLAÑOS TABORDA JORGE ENRIQUE"/>
    <n v="1"/>
    <n v="0"/>
    <n v="75096.394270399993"/>
    <n v="75096.394270399993"/>
    <n v="75096.394270399993"/>
    <m/>
    <m/>
    <m/>
    <m/>
    <m/>
    <m/>
    <m/>
    <m/>
  </r>
  <r>
    <s v="CALI"/>
    <x v="1"/>
    <x v="1"/>
    <n v="76001"/>
    <s v="TA-25-931115"/>
    <n v="80838"/>
    <s v="APERTURA"/>
    <s v="CB CRECIMIENTO ALIANZA - NUEVO"/>
    <s v="VALLE DEL CAUCA"/>
    <s v="CALI"/>
    <s v="PTM CALI MINIMARKET FULL HOGAR"/>
    <s v="REDEBAN"/>
    <s v="FO-25-1338965"/>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ECNICA"/>
    <s v="FHZZZ020"/>
    <s v="TIPO I"/>
    <s v="TERRESTRE"/>
    <s v="HERRERA MONAR GEOVANNY"/>
    <n v="1"/>
    <n v="0"/>
    <n v="75096.394270399993"/>
    <n v="75096.394270399993"/>
    <n v="75096.394270399993"/>
    <m/>
    <m/>
    <m/>
    <m/>
    <m/>
    <m/>
    <m/>
    <m/>
  </r>
  <r>
    <s v="YOPAL"/>
    <x v="0"/>
    <x v="0"/>
    <n v="85001"/>
    <s v="TA-25-931124"/>
    <n v="80860"/>
    <s v="APERTURA"/>
    <s v="CB CRECIMIENTO ALIANZA - NUEVO"/>
    <s v="CASANARE"/>
    <s v="YOPAL"/>
    <s v="PTM YOPAL FULL MOBILE STORE"/>
    <s v="REDEBAN"/>
    <s v="FO-25-1338974"/>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ECNICA"/>
    <s v="FHZZZ021"/>
    <s v="TIPO I"/>
    <s v="TERRESTRE"/>
    <s v="BERNAL ELAICA EDGAR ALEXIS"/>
    <n v="1"/>
    <n v="0"/>
    <n v="75096.394270399993"/>
    <n v="75096.394270399993"/>
    <n v="75096.394270399993"/>
    <m/>
    <m/>
    <m/>
    <m/>
    <m/>
    <m/>
    <m/>
    <m/>
  </r>
  <r>
    <s v="BOGOTA"/>
    <x v="5"/>
    <x v="5"/>
    <n v="11001"/>
    <s v="TA-25-931137"/>
    <n v="80827"/>
    <s v="APERTURA"/>
    <s v="CB CRECIMIENTO ALIANZA - NUEVO"/>
    <s v="CUNDINAMARCA"/>
    <s v="BOGOTA"/>
    <s v="PTM BOGOTA NISSI PERSONALIZADO"/>
    <s v="REDEBAN"/>
    <s v="FO-25-1338987"/>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ECNICA"/>
    <s v="FHZZZ022"/>
    <s v="TIPO I"/>
    <s v="TERRESTRE"/>
    <s v="ORTIZ MARTINEZ STIVEN"/>
    <n v="1"/>
    <n v="0"/>
    <n v="75096.394270399993"/>
    <n v="75096.394270399993"/>
    <n v="75096.394270399993"/>
    <m/>
    <m/>
    <m/>
    <m/>
    <m/>
    <m/>
    <m/>
    <m/>
  </r>
  <r>
    <s v="BOGOTA"/>
    <x v="5"/>
    <x v="5"/>
    <n v="11001"/>
    <s v="TA-25-931152"/>
    <n v="80828"/>
    <s v="APERTURA"/>
    <s v="CB CRECIMIENTO ALIANZA - NUEVO"/>
    <s v="CUNDINAMARCA"/>
    <s v="BOGOTA"/>
    <s v="PTM BOGOTA ZAHARA JEWELRY"/>
    <s v="REDEBAN"/>
    <s v="FO-25-1338995"/>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ECNICA"/>
    <s v="FHZZZ023"/>
    <s v="TIPO I"/>
    <s v="TERRESTRE"/>
    <s v="HERNANDEZ NARANJO OSCAR EDUARDO"/>
    <n v="1"/>
    <n v="0"/>
    <n v="75096.394270399993"/>
    <n v="75096.394270399993"/>
    <n v="75096.394270399993"/>
    <m/>
    <m/>
    <m/>
    <m/>
    <m/>
    <m/>
    <m/>
    <m/>
  </r>
  <r>
    <s v="BOGOTA"/>
    <x v="5"/>
    <x v="5"/>
    <n v="11001"/>
    <s v="TA-25-931212"/>
    <n v="80829"/>
    <s v="APERTURA"/>
    <s v="CB CRECIMIENTO ALIANZA - NUEVO"/>
    <s v="CUNDINAMARCA"/>
    <s v="BOGOTA"/>
    <s v="PTM BOGOTA ANGEL Y DUCK"/>
    <s v="REDEBAN"/>
    <s v="FO-25-1339282"/>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ECNICA"/>
    <s v="FHZZZ024"/>
    <s v="TIPO I"/>
    <s v="TERRESTRE"/>
    <s v="GALEANO SORIANO JUAN DAVID"/>
    <n v="1"/>
    <n v="0"/>
    <n v="75096.394270399993"/>
    <n v="75096.394270399993"/>
    <n v="75096.394270399993"/>
    <m/>
    <m/>
    <m/>
    <m/>
    <m/>
    <m/>
    <m/>
    <m/>
  </r>
  <r>
    <s v="BOGOTA"/>
    <x v="5"/>
    <x v="5"/>
    <n v="11001"/>
    <s v="TA-25-931153"/>
    <n v="80830"/>
    <s v="APERTURA"/>
    <s v="CB CRECIMIENTO ALIANZA - NUEVO"/>
    <s v="CUNDINAMARCA"/>
    <s v="BOGOTA"/>
    <s v="PTM BOGOTA MISCELANEA Y PAPELE"/>
    <s v="REDEBAN"/>
    <s v="FO-25-1339004"/>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ECNICA"/>
    <s v="FHZZZ025"/>
    <s v="TIPO I"/>
    <s v="TERRESTRE"/>
    <s v="ROMERO ROJAS BREIDY JHOHAN"/>
    <n v="1"/>
    <n v="0"/>
    <n v="75096.394270399993"/>
    <n v="75096.394270399993"/>
    <n v="75096.394270399993"/>
    <m/>
    <m/>
    <m/>
    <m/>
    <m/>
    <m/>
    <m/>
    <m/>
  </r>
  <r>
    <s v="BOGOTA"/>
    <x v="5"/>
    <x v="5"/>
    <n v="11001"/>
    <s v="TA-25-931154"/>
    <n v="80831"/>
    <s v="APERTURA"/>
    <s v="CB CRECIMIENTO ALIANZA - NUEVO"/>
    <s v="CUNDINAMARCA"/>
    <s v="BOGOTA"/>
    <s v="PTM BOGOTA CIGARRERIA Y MINIMA"/>
    <s v="REDEBAN"/>
    <s v="FO-25-1339013"/>
    <d v="2025-08-06T00:00:00"/>
    <d v="2025-08-08T00:00:00"/>
    <s v="AGREGADOR"/>
    <s v="COMCARD - PTM"/>
    <s v="EJECUTADO"/>
    <s v="06-08 PROGRAMACIÓN REALIZADA POR LA ALIANZA 8/08/2025 SE REALIZA INSTALACIÓN DE CORRESPONSAL, SE INSTALAN EQUIPOS CON PRUEBAS EXITOSAS, SE CAPACITA Y SE EVALÚA AL CLIENTE, SE INSTALA PUBLICIDAD COMPLETA, CB QUEDA OPERATIVO. USUARIO SOMOS BANCOLOMBIA ACTIVO"/>
    <s v="VISITA_TECNICA"/>
    <s v="FHZZZ026"/>
    <s v="TIPO I"/>
    <s v="TERRESTRE"/>
    <s v="ORTIZ MARTINEZ STIVEN"/>
    <n v="1"/>
    <n v="0"/>
    <n v="75096.394270399993"/>
    <n v="75096.394270399993"/>
    <n v="75096.394270399993"/>
    <m/>
    <m/>
    <m/>
    <m/>
    <m/>
    <m/>
    <m/>
    <m/>
  </r>
  <r>
    <s v="BOGOTA"/>
    <x v="5"/>
    <x v="5"/>
    <n v="11001"/>
    <s v="TA-25-931155"/>
    <n v="80832"/>
    <s v="APERTURA"/>
    <s v="CB CRECIMIENTO ALIANZA - NUEVO"/>
    <s v="CUNDINAMARCA"/>
    <s v="BOGOTA"/>
    <s v="PTM BOGOTA CASA DE EVENTOS MAR"/>
    <s v="REDEBAN"/>
    <s v="FO-25-1339020"/>
    <d v="2025-08-06T00:00:00"/>
    <d v="2025-08-11T00:00:00"/>
    <s v="AGREGADOR"/>
    <s v="COMCARD - PTM"/>
    <s v="EJECUTADO"/>
    <s v="06-08 PROGRAMACIÓN REALIZADA POR LA ALIANZA 11/08/2025 SE REALIZA INSTALACIÓN DE CORRESPONSAL, SE INSTALAN EQUIPOS CON PRUEBAS EXITOSAS, SE CAPACITA Y SE EVALÚA AL CLIENTE, SE INSTALA PUBLICIDAD COMPLETA, CB QUEDA OPERATIVO. USUARIO SOMOS BANCOLOMBIA ACTIVO"/>
    <s v="VISITA_TECNICA"/>
    <s v="FHZZZ027"/>
    <s v="TIPO I"/>
    <s v="TERRESTRE"/>
    <s v="ORTIZ MARTINEZ STIVEN"/>
    <n v="1"/>
    <n v="0"/>
    <n v="75096.394270399993"/>
    <n v="75096.394270399993"/>
    <n v="75096.394270399993"/>
    <m/>
    <m/>
    <m/>
    <m/>
    <m/>
    <m/>
    <m/>
    <m/>
  </r>
  <r>
    <s v="YOPAL"/>
    <x v="0"/>
    <x v="0"/>
    <n v="85230"/>
    <s v="TA-25-929379"/>
    <n v="80903"/>
    <s v="APERTURA"/>
    <s v="CB CRECIMIENTO - NUEVO"/>
    <s v="CASANARE"/>
    <s v="OROCUE"/>
    <s v="BARRIO SAN GREGORIO OROCUE 2"/>
    <s v="REDEBAN"/>
    <s v="FO-25-1337532"/>
    <d v="2025-08-06T00:00:00"/>
    <d v="2025-08-19T00:00:00"/>
    <s v="UNO A UNO"/>
    <s v="UNO A UNO"/>
    <s v="EJECUTADO"/>
    <s v="06-08-2025 SE REALIZA LLAMADA AL CLIENTE, SE HABLA CON LA SRA JESSICA ALEXANDRA LONDOÑO LOPEZ SE VALIDA DIRECCIÓN OK, CANAL OK, DISPONIBILIDAD TOTAL, LLAMAR EL DÍA LA INSTALACIÓN PARA CONFIRMAR VISITA, AVISO EXTERIOR ALTURA APROX 2,20 METROS; TOMACORRIENTE CERCANO: SI; TIENE CABINA DE SEGURIDAD: SI // CONTACTO REALIZADO POR LA APP 19-08 SE REALIZA INSTALACIÓN DE CORRESPONSAL, SE INSTALAN EQUIPOS CON PRUEBAS EXITOSAS, SE CAPACITA Y SE EVALÚA AL CLIENTE, SE INSTALA PUBLICIDAD COMPLETA, CB QUEDA OPERATIVO. USUARIO SOMOS BANCOLOMBIA ACTIVO"/>
    <s v="VISITA_TECNICA"/>
    <s v="FGZZZ881"/>
    <s v="TIPO IV ESPECIAL"/>
    <s v="TERRESTRE/FLUVIAL"/>
    <s v="BERNAL ELAICA EDGAR ALEXIS"/>
    <n v="1"/>
    <n v="0"/>
    <n v="504832.64687880001"/>
    <n v="196536.5258152"/>
    <n v="504832.64687880001"/>
    <m/>
    <m/>
    <m/>
    <m/>
    <m/>
    <m/>
    <m/>
    <m/>
  </r>
  <r>
    <s v="BARRANQUILLA"/>
    <x v="4"/>
    <x v="4"/>
    <n v="8560"/>
    <s v="TA-25-929386"/>
    <n v="80910"/>
    <s v="APERTURA"/>
    <s v="CB CRECIMIENTO - NUEVO"/>
    <s v="ATLANTICO"/>
    <s v="PONEDERA"/>
    <s v="BARRIO CENTRO PONEDERA  4"/>
    <s v="REDEBAN"/>
    <s v="FO-25-1337541"/>
    <d v="2025-08-06T00:00:00"/>
    <d v="2025-08-08T00:00:00"/>
    <s v="UNO A UNO"/>
    <s v="UNO A UNO"/>
    <s v="EJECUTADO"/>
    <s v="06-08-2025 SE REALIZA LLAMADA AL CLIENTE, SE HABLA CON EL SR ALEJÓ ALFONSO PERTUZ PINEDAZ SE VALIDA DIRECCIÓN OK, CANAL OK, DISPONIBILIDAD TOTAL, LLAMAR EL DÍA LA INSTALACIÓN PARA CONFIRMAR VISITA, AVISO EXTERIOR ALTURA APROX 2,50 METROS; TOMACORRIENTE CERCANO: SI; TIENE CABINA DE SEGURIDAD: NO// CONTACTO REALIZADO POR LA APP 08-08 SE REALIZA INSTALACIÓN DE CORRESPONSAL, SE INSTALAN EQUIPOS CON PRUEBAS EXITOSAS, SE CAPACITA Y SE EVALÚA AL CLIENTE, SE INSTALA PUBLICIDAD COMPLETA, CB QUEDA OPERATIVO. USUARIO SOMOS BANCOLOMBIA ACTIVO"/>
    <s v="VISITA_TECNICA"/>
    <s v="FGZZZ882"/>
    <s v="TIPO II"/>
    <s v="TERRESTRE"/>
    <s v="PEÑALOZA GUTIERREZ RAFAEL GUSTAVO"/>
    <n v="1"/>
    <n v="0"/>
    <n v="163813.69572160003"/>
    <n v="140395.6348884"/>
    <n v="163813.69572160003"/>
    <m/>
    <m/>
    <m/>
    <m/>
    <m/>
    <m/>
    <m/>
    <m/>
  </r>
  <r>
    <s v="CUCUTA"/>
    <x v="3"/>
    <x v="3"/>
    <n v="54874"/>
    <s v="TA-25-929387"/>
    <n v="80921"/>
    <s v="APERTURA"/>
    <s v="CB CRECIMIENTO - NUEVO"/>
    <s v="NORTE DE SANTANDER"/>
    <s v="VILLA DEL ROSARIO"/>
    <s v="BARRIO GRANCOLOMBIA VILLA DEL ROSARIO 3"/>
    <s v="REDEBAN"/>
    <s v="FO-25-1337545"/>
    <d v="2025-08-06T00:00:00"/>
    <d v="2025-08-11T00:00:00"/>
    <s v="UNO A UNO"/>
    <s v="UNO A UNO"/>
    <s v="EJECUTADO"/>
    <s v="06-08-2025 SE REALIZA LLAMADA AL CLIENTE, SE HABLA CON EL SR ERNESTO VELASQUEZ CANDELO SE VALIDA DIRECCIÓN OK, CANAL OK, DISPONIBILIDAD TOTAL, LLAMAR EL DÍA LA INSTALACIÓN PARA CONFIRMAR VISITA, AVISO EXTERIOR ALTURA APROX HAY ESPACIO SUFICIENTE; TOMACORRIENTE CERCANO: SI; TIENE CABINA DE SEGURIDAD: NO// CONTACTO REALIZADO POR LA APP // CLIENTE INDICA QUE SI NO SE LOGRA CONTACTO POR LLAMADA HABITUAL POR FAVOR ESCRIBIRLE AL WHATSAPP 11-08 SE REALIZA INSTALACIÓN DE CORRESPONSAL, SE INSTALAN EQUIPOS CON PRUEBAS EXITOSAS, SE CAPACITA Y SE EVALÚA AL CLIENTE, SE INSTALA PUBLICIDAD COMPLETA, CB QUEDA OPERATIVO. USUARIO SOMOS BANCOLOMBIA ACTIVO"/>
    <s v="VISITA_TECNICA"/>
    <s v="FGZZZ883"/>
    <s v="TIPO I"/>
    <s v="TERRESTRE"/>
    <s v="PACHECO BUITRAGO JAVIER ALONSO"/>
    <n v="1"/>
    <n v="0"/>
    <n v="75096.394270399993"/>
    <n v="75096.394270399993"/>
    <n v="75096.394270399993"/>
    <m/>
    <m/>
    <m/>
    <m/>
    <m/>
    <m/>
    <m/>
    <m/>
  </r>
  <r>
    <s v="NEIVA"/>
    <x v="0"/>
    <x v="0"/>
    <n v="18247"/>
    <s v="TA-25-929389"/>
    <n v="80884"/>
    <s v="APERTURA"/>
    <s v="CB CRECIMIENTO - NUEVO"/>
    <s v="CAQUETA"/>
    <s v="EL DONCELLO"/>
    <s v="BRR EL RECREO EL DONCELLO"/>
    <s v="REDEBAN"/>
    <s v="FO-25-1337553"/>
    <d v="2025-08-06T00:00:00"/>
    <d v="2025-08-11T00:00:00"/>
    <s v="UNO A UNO"/>
    <s v="UNO A UNO"/>
    <s v="EJECUTADO"/>
    <s v="06-08-2025 SE REALIZA LLAMADA AL CLIENTE, SE HABLA CON LA SRA DIANA LORENA JARAMILLO BERMEO SE VALIDA DIRECCIÓN OK, CANAL OK, DISPONIBILIDAD TOTAL, LLAMAR EL DÍA LA INSTALACIÓN PARA CONFIRMAR VISITA, AVISO EXTERIOR ALTURA APROX 1,80 METROS; TOMACORRIENTE CERCANO: SI; TIENE CABINA DE SEGURIDAD: NO // CONTACTO REALIZADO POR LA APP 11/08/2025 SE REALIZA INSTALACIÓN DE CORRESPONSAL, SE INSTALAN EQUIPOS CON PRUEBAS EXITOSAS, SE CAPACITA Y SE EVALÚA AL CLIENTE, SE INSTALA PUBLICIDAD COMPLETA, CB QUEDA OPERATIVO. USUARIO SOMOS BANCOLOMBIA ACTIVO"/>
    <s v="VISITA_TECNICA"/>
    <s v="FGZZZ884"/>
    <s v="TIPO IV"/>
    <s v="TERRESTRE"/>
    <s v="BERMUDEZ SANCHEZ JOSE NEYBER"/>
    <n v="1"/>
    <n v="0"/>
    <n v="504832.64687880001"/>
    <n v="196536.5258152"/>
    <n v="504832.64687880001"/>
    <m/>
    <m/>
    <m/>
    <m/>
    <m/>
    <m/>
    <m/>
    <m/>
  </r>
  <r>
    <s v="TUNJA"/>
    <x v="3"/>
    <x v="3"/>
    <n v="15299"/>
    <s v="TA-25-929390"/>
    <n v="80886"/>
    <s v="APERTURA"/>
    <s v="CB CRECIMIENTO - NUEVO"/>
    <s v="BOYACA"/>
    <s v="GARAGOA"/>
    <s v="BARRIO CIUDAD JARDIN GARAGOA 2"/>
    <s v="REDEBAN"/>
    <s v="FO-25-1337562"/>
    <d v="2025-08-06T00:00:00"/>
    <d v="2025-08-12T00:00:00"/>
    <s v="UNO A UNO"/>
    <s v="UNO A UNO"/>
    <s v="EJECUTADO"/>
    <s v="06-08-2025 SE REALIZA LLAMADA AL CLIENTE, SE HABLA CON EL SR JUAN CARLOS BARRETO GAMEZ SE VALIDA DIRECCIÓN OK, CANAL OK, DISPONIBILIDAD TOTAL, LLAMAR EL DÍA LA INSTALACIÓN PARA CONFIRMAR VISITA, AVISO EXTERIOR ALTURA APROX HAY ESPACIO SUFICIENTE; TOMACORRIENTE CERCANO: SI; TIENE CABINA DE SEGURIDAD: SI// CONTACTO REALIZADO POR LA APP 11-08 SE ESTABLECE COMUNICACION CON EL SEÑOR JUAN CARLOS BARRETO GAMEZ AL NUMERO TELEFONICO 3132858576 CON QUIEN SE CONFIRMA VISITA PARA EL DIA DE MAÑANA A LAS 2PM YA QUE POR TEMAS DE TRANSPORTE Y DESLIZAMIENTO EN LA VIA NO ES POSIBLE VISITAR EL DIA DE HOY, CLIENTE CONFORME. 12-08 SE REALIZA INSTALACIÓN DE CORRESPONSAL, SE INSTALAN EQUIPOS CON PRUEBAS EXITOSAS, SE CAPACITA Y SE EVALÚA AL CLIENTE, SE INSTALA PUBLICIDAD COMPLETA, CB QUEDA OPERATIVO. USUARIO SOMOS BANCOLOMBIA ACTIVO"/>
    <s v="VISITA_TECNICA"/>
    <s v="FGZZZ885"/>
    <s v="TIPO III"/>
    <s v="TERRESTRE"/>
    <s v="SOLER HOYOS CRISTIAN LEONARDO"/>
    <n v="1"/>
    <n v="0"/>
    <n v="275728.78077800001"/>
    <n v="196536.5258152"/>
    <n v="275728.78077800001"/>
    <m/>
    <m/>
    <m/>
    <m/>
    <m/>
    <m/>
    <m/>
    <m/>
  </r>
  <r>
    <s v="VILLAVICENCIO"/>
    <x v="0"/>
    <x v="0"/>
    <n v="50006"/>
    <s v="TA-25-929391"/>
    <n v="80861"/>
    <s v="APERTURA"/>
    <s v="CB CRECIMIENTO - NUEVO"/>
    <s v="META"/>
    <s v="ACACIAS"/>
    <s v="BARRIO INDEPENDENCIA ACACIAS 1"/>
    <s v="REDEBAN"/>
    <s v="FO-25-1367708"/>
    <d v="2025-08-06T00:00:00"/>
    <d v="2025-08-15T00:00:00"/>
    <s v="UNO A UNO"/>
    <s v="UNO A UNO"/>
    <s v="EJECUTADO"/>
    <s v="06-08-2025 SE REALIZA LLAMADA AL CLIENTE, SE HABLA CON LA SRA LEIDY VIVIANA CICUA JIMENEZ SE VALIDA DIRECCIÓN OK, CANAL OK, DISPONIBILIDAD TOTAL, LLAMAR EL DÍA LA INSTALACIÓN PARA CONFIRMAR VISITA, AVISO EXTERIOR ALTURA APROX 1,70 METROS; TOMACORRIENTE CERCANO: SI; TIENE CABINA DE SEGURIDAD: SI // CONTACTO REALIZADO POR WHATSAPP 8/08/2025SE REALIZA VISITA PARA IMPLEMENTACIÓN DEL CB “80861” A LA DIRECCIÓN RELACIONADA EN LA LISTA DE CHEQUEO, PERO AL CONSULTAR LA PLACA EN LA WEB DE INICIALIZACIONES EL CÓDIGO ÚNICO 3007080861 Y TERMINAL FGZZZ886 COINCIDEN CON EL CB RELACIONADO EN LISTA DE CHEQUEO, SIN EMBARGO LA DIRECCIÓN Y NOMBRE NO; ESTOS  SON DE OTRO CB “80925” DE OTRA ZONA. @HDMURCIA SEGÚN LO CONVERSADO SE CANCELA INSTALACIÓN PARA EL CB 80861. 12/08/2025 A PETICIÓN DE LA ENTIDAD, POR FAVOR REALICEMOS NUEVAMENTE LA VISITA AL PUNTO E IMPLEMENTEMOS, YA QUE LA DIRECCIÓN HA SIDO ACTUALIZADA CORRECTAMENTE. 15/08/2025 SE REALIZA INSTALACIÓN DE CORRESPONSAL, SE INSTALAN EQUIPOS CON PRUEBAS EXITOSAS, SE CAPACITA Y SE EVALÚA AL CLIENTE, SE INSTALA PUBLICIDAD COMPLETA, CB QUEDA OPERATIVO. USUARIO SOMOS BANCOLOMBIA ACTIVO"/>
    <s v="VISITA_TECNICA"/>
    <s v="FGZZZ886"/>
    <s v="TIPO II"/>
    <s v="TERRESTRE"/>
    <s v="CASTRILLON URREA LONDIER LEANDRO"/>
    <n v="1"/>
    <n v="1"/>
    <n v="163813.69572160003"/>
    <n v="140395.6348884"/>
    <n v="304209.33061000006"/>
    <m/>
    <m/>
    <m/>
    <m/>
    <m/>
    <m/>
    <m/>
    <m/>
  </r>
  <r>
    <s v="TUNJA"/>
    <x v="3"/>
    <x v="3"/>
    <n v="15507"/>
    <s v="TA-25-929392"/>
    <n v="80904"/>
    <s v="APERTURA"/>
    <s v="CB CRECIMIENTO - NUEVO"/>
    <s v="BOYACA"/>
    <s v="OTANCHE"/>
    <s v="BARRIO CENTRO OTANCHE 4"/>
    <s v="REDEBAN"/>
    <s v="FO-25-1337573"/>
    <d v="2025-08-06T00:00:00"/>
    <d v="2025-08-13T00:00:00"/>
    <s v="UNO A UNO"/>
    <s v="UNO A UNO"/>
    <s v="EJECUTADO"/>
    <s v="06-08-2025 SE REALIZA LLAMADA AL CLIENTE, SE HABLA CON LA SRA LEDNY YURANY VALERO ROGELESZ SE VALIDA DIRECCIÓN OK, CANAL OK, DISPONIBILIDAD TOTAL, LLAMAR EL DÍA LA INSTALACIÓN PARA CONFIRMAR VISITA, AVISO EXTERIOR ALTURA APROX MAX 3 METROS; TOMACORRIENTE CERCANO: SI; TIENE CABINA DE SEGURIDAD: SI // CONTACTO REALIZADO POR WHATSAPP 11-08 POR TEMAS RELACIONADO AL PARO DE MINEROS PRESENTADO EN EL DEPARTAMENTO LA ORDEN SE REPROGRAMA HASTA  NUEVA ORDEN 13/08/2025 SE REALIZA INSTALACIÓN DE CORRESPONSAL, SE INSTALAN EQUIPOS CON PRUEBAS EXITOSAS, NO SE CAPACITA YA QUE EL USUARIO SABE EL MANEJO DEL EQUIPO, SE INSTALA PUBLICIDAD COMPLETA, CB QUEDA OPERATIVO. USUARIO SOMOS BANCOLOMBIA ACTIVO"/>
    <s v="VISITA_TECNICA"/>
    <s v="FGZZZ887"/>
    <s v="TIPO IV"/>
    <s v="TERRESTRE"/>
    <s v="RODRIGUEZ MURCIA YERSON IVAN"/>
    <n v="1"/>
    <n v="0"/>
    <n v="504832.64687880001"/>
    <n v="196536.5258152"/>
    <n v="504832.64687880001"/>
    <m/>
    <m/>
    <m/>
    <m/>
    <m/>
    <m/>
    <m/>
    <m/>
  </r>
  <r>
    <s v="BUCARAMANGA"/>
    <x v="3"/>
    <x v="3"/>
    <n v="68755"/>
    <s v="TA-25-929393"/>
    <n v="80916"/>
    <s v="APERTURA"/>
    <s v="CB CRECIMIENTO - NUEVO"/>
    <s v="SANTANDER"/>
    <s v="SOCORRO"/>
    <s v="BARRIO SOCORRO SOCORRO 2"/>
    <s v="REDEBAN"/>
    <s v="FO-25-1337580"/>
    <d v="2025-08-06T00:00:00"/>
    <d v="2025-08-11T00:00:00"/>
    <s v="UNO A UNO"/>
    <s v="UNO A UNO"/>
    <s v="EJECUTADO"/>
    <s v="06-08-2025 SE REALIZA LLAMADA AL CLIENTE, SE HABLA CON LA SRA ANA ALEJANDRA VILLABONA RUEDA SE VALIDA DIRECCIÓN OK, CANAL OK, DISPONIBILIDAD TOTAL, LLAMAR EL DÍA LA INSTALACIÓN PARA CONFIRMAR VISITA, AVISO EXTERIOR ALTURA APROX NO TIENE CONOCIMIENTO DE MEDIDAS; TOMACORRIENTE CERCANO: SI; TIENE CABINA DE SEGURIDAD: NO // CONTACTO REALIZADO POR LA APP 11-08 SE REALIZA INSTALACIÓN DE CORRESPONSAL, SE INSTALAN EQUIPOS CON PRUEBAS EXITOSAS, SE CAPACITA Y SE EVALÚA AL CLIENTE, SE INSTALA PUBLICIDAD COMPLETA, CB QUEDA OPERATIVO. USUARIO SOMOS BANCOLOMBIA ACTIVO"/>
    <s v="VISITA_TECNICA"/>
    <s v="FGZZZ888"/>
    <s v="TIPO III"/>
    <s v="TERRESTRE"/>
    <s v="MARTINEZ FLOREZ DONIS ALBERTO"/>
    <n v="1"/>
    <n v="0"/>
    <n v="275728.78077800001"/>
    <n v="196536.5258152"/>
    <n v="275728.78077800001"/>
    <m/>
    <m/>
    <m/>
    <m/>
    <m/>
    <m/>
    <m/>
    <m/>
  </r>
  <r>
    <s v="BUCARAMANGA"/>
    <x v="3"/>
    <x v="3"/>
    <n v="68276"/>
    <s v="TA-25-929394"/>
    <n v="80885"/>
    <s v="APERTURA"/>
    <s v="CB CRECIMIENTO - NUEVO"/>
    <s v="SANTANDER"/>
    <s v="FLORIDABLANCA"/>
    <s v="BARRIO LA ESMERALDA FLORIDABLANCA FLORIDABLANCA"/>
    <s v="REDEBAN"/>
    <s v="FO-25-1337588"/>
    <d v="2025-08-06T00:00:00"/>
    <d v="2025-08-08T00:00:00"/>
    <s v="UNO A UNO"/>
    <s v="UNO A UNO"/>
    <s v="EJECUTADO"/>
    <s v="06-08-2025 SE REALIZA LLAMADA AL CLIENTE, SE HABLA CON LA SRA SILVIA DANIELA ROMERO RUIZ SE VALIDA DIRECCIÓN OK, CANAL OK, DISPONIBILIDAD TOTAL, LLAMAR EL DÍA LA INSTALACIÓN PARA CONFIRMAR VISITA, AVISO EXTERIOR ALTURA APROX 3,50 METROS; TOMACORRIENTE CERCANO: SI; TIENE CABINA DE SEGURIDAD: SI // CONTACTO REALIZADO POR LA APP 08-08 SE REALIZA INSTALACIÓN DE CORRESPONSAL, SE INSTALAN EQUIPOS CON PRUEBAS EXITOSAS, SE CAPACITA Y SE EVALÚA AL CLIENTE, SE INSTALA PUBLICIDAD COMPLETA, CB QUEDA OPERATIVO. USUARIO SOMOS BANCOLOMBIA ACTIVO"/>
    <s v="VISITA_TECNICA"/>
    <s v="FGZZZ889"/>
    <s v="TIPO I"/>
    <s v="TERRESTRE"/>
    <s v="REYES RAMIREZ DIEGO ALEXANDER"/>
    <n v="1"/>
    <n v="0"/>
    <n v="75096.394270399993"/>
    <n v="75096.394270399993"/>
    <n v="75096.394270399993"/>
    <m/>
    <m/>
    <m/>
    <m/>
    <m/>
    <m/>
    <m/>
    <m/>
  </r>
  <r>
    <s v="CUCUTA"/>
    <x v="3"/>
    <x v="3"/>
    <n v="54001"/>
    <s v="TA-25-929395"/>
    <n v="80879"/>
    <s v="APERTURA"/>
    <s v="CB CRECIMIENTO - NUEVO"/>
    <s v="NORTE DE SANTANDER"/>
    <s v="CUCUTA"/>
    <s v="BARRIO SAN LUIS CUCUTA 31"/>
    <s v="REDEBAN"/>
    <s v="FO-25-1337593"/>
    <d v="2025-08-06T00:00:00"/>
    <d v="2025-08-08T00:00:00"/>
    <s v="UNO A UNO"/>
    <s v="UNO A UNO"/>
    <s v="EJECUTADO"/>
    <s v="06-08-2025 SE REALIZA LLAMADA AL CLIENTE, SE HABLA CON LA SRA MYRIAM SUGEY VERGEL VERGEL SE VALIDA DIRECCIÓN OK, CANAL OK, DISPONIBILIDAD TOTAL, LLAMAR EL DÍA LA INSTALACIÓN PARA CONFIRMAR VISITA, AVISO EXTERIOR ALTURA APROX 2,50 METROS; TOMACORRIENTE CERCANO: SI; TIENE CABINA DE SEGURIDAD: SI // CONTACTO REALIZADO POR LA APP 08-08 SE REALIZA INSTALACIÓN DE CORRESPONSAL, SE INSTALAN EQUIPOS CON PRUEBAS EXITOSAS, SE CAPACITA Y SE EVALÚA AL CLIENTE, SE INSTALA PUBLICIDAD COMPLETA, CB QUEDA OPERATIVO. USUARIO SOMOS BANCOLOMBIA ACTIVO"/>
    <s v="VISITA_TECNICA"/>
    <s v="FGZZZ890"/>
    <s v="TIPO I"/>
    <s v="TERRESTRE"/>
    <s v="PACHECO BUITRAGO JAVIER ALONSO"/>
    <n v="1"/>
    <n v="0"/>
    <n v="75096.394270399993"/>
    <n v="75096.394270399993"/>
    <n v="75096.394270399993"/>
    <m/>
    <m/>
    <m/>
    <m/>
    <m/>
    <m/>
    <m/>
    <m/>
  </r>
  <r>
    <s v="IBAGUE"/>
    <x v="0"/>
    <x v="0"/>
    <n v="73001"/>
    <s v="TA-25-929396"/>
    <n v="80887"/>
    <s v="APERTURA"/>
    <s v="CB CRECIMIENTO - NUEVO"/>
    <s v="TOLIMA"/>
    <s v="IBAGUE"/>
    <s v="BARRIO LA GAVIOTA IBAGUE 9"/>
    <s v="REDEBAN"/>
    <s v="FO-25-1337597"/>
    <d v="2025-08-06T00:00:00"/>
    <d v="2025-08-08T00:00:00"/>
    <s v="UNO A UNO"/>
    <s v="UNO A UNO"/>
    <s v="EJECUTADO"/>
    <s v="06-08-2025 SE REALIZA LLAMADA AL CLIENTE, SE HABLA CON LA SRA ANGELICA LEÓN SE VALIDA DIRECCIÓN OK, CANAL OK, DISPONIBILIDAD TOTAL, LLAMAR EL DÍA LA INSTALACIÓN PARA CONFIRMAR VISITA, AVISO EXTERIOR ALTURA APROX 3 METROS; TOMACORRIENTE CERCANO: SI; TIENE CABINA DE SEGURIDAD: SI // CONTACTO REALIZADO POR WHASTAPP 08-08 SE REALIZA INSTALACIÓN DE CORRESPONSAL, SE INSTALAN EQUIPOS CON PRUEBAS EXITOSAS, SE CAPACITA Y SE EVALÚA AL CLIENTE, SE INSTALA PUBLICIDAD COMPLETA, CB QUEDA OPERATIVO. USUARIO SOMOS BANCOLOMBIA ACTIVO"/>
    <s v="VISITA_TECNICA"/>
    <s v="FGZZZ891"/>
    <s v="TIPO I"/>
    <s v="TERRESTRE"/>
    <s v="GUTIERREZ  CAMILO ANDRES"/>
    <n v="1"/>
    <n v="0"/>
    <n v="75096.394270399993"/>
    <n v="75096.394270399993"/>
    <n v="75096.394270399993"/>
    <m/>
    <m/>
    <m/>
    <m/>
    <m/>
    <m/>
    <m/>
    <m/>
  </r>
  <r>
    <s v="IBAGUE"/>
    <x v="0"/>
    <x v="0"/>
    <n v="73001"/>
    <s v="TA-25-929397"/>
    <n v="80890"/>
    <s v="APERTURA"/>
    <s v="CB CRECIMIENTO - NUEVO"/>
    <s v="TOLIMA"/>
    <s v="IBAGUE"/>
    <s v="BARRIO VERGEL IBAGUE"/>
    <s v="REDEBAN"/>
    <s v="FO-25-1337605"/>
    <d v="2025-08-06T00:00:00"/>
    <d v="2025-08-11T00:00:00"/>
    <s v="UNO A UNO"/>
    <s v="UNO A UNO"/>
    <s v="EJECUTADO"/>
    <s v="06-08-2025 SE REALIZA LLAMADA AL CLIENTE, SE HABLA CON LA SRA ORIANA RIVAS AMEZQUITA SE VALIDA DIRECCIÓN OK, CANAL OK, DISPONIBILIDAD TOTAL, LLAMAR EL DÍA LA INSTALACIÓN PARA CONFIRMAR VISITA, AVISO EXTERIOR ALTURA APROX MAX 3 METROS; TOMACORRIENTE CERCANO: SI; TIENE CABINA DE SEGURIDAD: NO // CONTACTO REALIZADO POR LA APP 11/08/2025 SE REALIZA INSTALACIÓN DE CORRESPONSAL, SE INSTALAN EQUIPOS CON PRUEBAS EXITOSAS, SE CAPACITA Y SE EVALÚA AL CLIENTE, SE INSTALA PUBLICIDAD COMPLETA, CB QUEDA OPERATIVO. USUARIO SOMOS BANCOLOMBIA ACTIVO"/>
    <s v="VISITA_TECNICA"/>
    <s v="FGZZZ892"/>
    <s v="TIPO I"/>
    <s v="TERRESTRE"/>
    <s v="GUTIERREZ  CAMILO ANDRES"/>
    <n v="1"/>
    <n v="0"/>
    <n v="75096.394270399993"/>
    <n v="75096.394270399993"/>
    <n v="75096.394270399993"/>
    <m/>
    <m/>
    <m/>
    <m/>
    <m/>
    <m/>
    <m/>
    <m/>
  </r>
  <r>
    <s v="YOPAL"/>
    <x v="0"/>
    <x v="0"/>
    <n v="85250"/>
    <s v="TA-25-929399"/>
    <n v="80905"/>
    <s v="APERTURA"/>
    <s v="CB CRECIMIENTO - NUEVO"/>
    <s v="CASANARE"/>
    <s v="PAZ DE ARIPORO"/>
    <s v="BARRIO CENTRO PAZ DE ARIPORO 10"/>
    <s v="REDEBAN"/>
    <s v="FO-25-1337610"/>
    <d v="2025-08-06T00:00:00"/>
    <d v="2025-08-11T00:00:00"/>
    <s v="UNO A UNO"/>
    <s v="UNO A UNO"/>
    <s v="EJECUTADO"/>
    <s v="06-08-2025 SE REALIZA LLAMADA AL CLIENTE, SE HABLA CON LA SRA YEMNY NATALI GONZALEZ CASTILLO SE VALIDA DIRECCIÓN OK, CANAL OK, DISPONIBILIDAD TOTAL, LLAMAR EL DÍA LA INSTALACIÓN PARA CONFIRMAR VISITA, AVISO EXTERIOR ALTURA APROX MAX 2,50 METROS; TOMACORRIENTE CERCANO: SI; TIENE CABINA DE SEGURIDAD: NO // CONTACTO REALIZADO POR LA APP  11/08/2025 SE REALIZA INSTALACIÓN DE CORRESPONSAL, SE INSTALAN EQUIPOS CON PRUEBAS EXITOSAS, SE CAPACITA Y SE EVALÚA AL CLIENTE, SE INSTALA PUBLICIDAD COMPLETA, CB QUEDA OPERATIVO. USUARIO SOMOS BANCOLOMBIA ACTIVO"/>
    <s v="VISITA_TECNICA"/>
    <s v="FGZZZ893"/>
    <s v="TIPO II"/>
    <s v="TERRESTRE"/>
    <s v="BERNAL ELAICA EDGAR ALEXIS"/>
    <n v="1"/>
    <n v="0"/>
    <n v="163813.69572160003"/>
    <n v="140395.6348884"/>
    <n v="163813.69572160003"/>
    <m/>
    <m/>
    <m/>
    <m/>
    <m/>
    <m/>
    <m/>
    <m/>
  </r>
  <r>
    <s v="VALLEDUPAR"/>
    <x v="4"/>
    <x v="4"/>
    <n v="20011"/>
    <s v="TA-25-929402"/>
    <n v="80925"/>
    <s v="APERTURA"/>
    <s v="CB CRECIMIENTO - NUEVO"/>
    <s v="CESAR"/>
    <s v="AGUACHICA"/>
    <s v="BARRIO VRD EL JUNCAL AGUACHICA"/>
    <s v="REDEBAN"/>
    <s v="FO-25-1337616"/>
    <d v="2025-08-06T00:00:00"/>
    <d v="2025-08-08T00:00:00"/>
    <s v="UNO A UNO"/>
    <s v="UNO A UNO"/>
    <s v="EJECUTADO"/>
    <s v="06-08-2025 SE REALIZA LLAMADA AL CLIENTE, SE HABLA CON EL SR ALONSO ALZATE GIL SE VALIDA DIRECCIÓN OK, CANAL OK, DISPONIBILIDAD TOTAL, LLAMAR EL DÍA LA INSTALACIÓN PARA CONFIRMAR VISITA, AVISO EXTERIOR ALTURA APROX 1,50 METROS; TOMACORRIENTE CERCANO: SI; TIENE CABINA DE SEGURIDAD: NO // CONTACTO REALIZADO POR LA APP 8/08/2025 SE REALIZA INSTALACIÓN DE CORRESPONSAL, SE INSTALAN EQUIPOS CON PRUEBAS EXITOSAS, SE CAPACITA Y SE EVALÚA AL CLIENTE, SE INSTALA PUBLICIDAD COMPLETA, CB QUEDA OPERATIVO.NOTA: NO ES POSIBLE INGRESAR A USUARIO DE SOMOS BANCOLOMBIA DE CLIENTE YA QUE PRESENTA ERROR DE CORREO EN EL BANCO Y DEBE SER CORREGIDO POR EL BANCO, SE REALIZA CAPACITACIÓN CON USUARIO DE PRUEBA"/>
    <s v="VISITA_TECNICA"/>
    <s v="FGZZZ894"/>
    <s v="TIPO IV"/>
    <s v="TERRESTRE"/>
    <s v="MAESTRE MENGUAL EDGAR ENRIQUE"/>
    <n v="1"/>
    <n v="0"/>
    <n v="504832.64687880001"/>
    <n v="196536.5258152"/>
    <n v="504832.64687880001"/>
    <m/>
    <m/>
    <m/>
    <m/>
    <m/>
    <m/>
    <m/>
    <m/>
  </r>
  <r>
    <s v="BUCARAMANGA"/>
    <x v="3"/>
    <x v="3"/>
    <n v="68547"/>
    <s v="TA-25-929404"/>
    <n v="80908"/>
    <s v="APERTURA"/>
    <s v="CB CRECIMIENTO - NUEVO"/>
    <s v="SANTANDER"/>
    <s v="PIEDECUESTA"/>
    <s v="BARRIO CABECERA 2 PIEDECUESTA PIEDECUESTA"/>
    <s v="REDEBAN"/>
    <s v="FO-25-1337624"/>
    <d v="2025-08-06T00:00:00"/>
    <d v="2025-08-08T00:00:00"/>
    <s v="UNO A UNO"/>
    <s v="UNO A UNO"/>
    <s v="EJECUTADO"/>
    <s v="06-08-2025 SE REALIZA LLAMADA AL CLIENTE, SE HABLA CON LA SRA MARIBEL HENAO PASACHOA SE VALIDA DIRECCIÓN OK, CANAL OK, DISPONIBILIDAD TOTAL, LLAMAR EL DÍA LA INSTALACIÓN PARA CONFIRMAR VISITA, AVISO EXTERIOR ALTURA APROX MAX 2 METROS; TOMACORRIENTE CERCANO: SI; TIENE CABINA DE SEGURIDAD: NO // CONTACTO REALIZADO POR LA APP 08-08 SE REALIZA INSTALACIÓN DE CORRESPONSAL, SE INSTALAN EQUIPOS CON PRUEBAS EXITOSAS, SE CAPACITA Y SE EVALÚA AL CLIENTE, SE INSTALA PUBLICIDAD COMPLETA, CB QUEDA OPERATIVO. USUARIO SOMOS BANCOLOMBIA ACTIVO"/>
    <s v="VISITA_TECNICA"/>
    <s v="FGZZZ895"/>
    <s v="TIPO II"/>
    <s v="TERRESTRE"/>
    <s v="PEÑA DIAZ IVAN YESID"/>
    <n v="1"/>
    <n v="0"/>
    <n v="163813.69572160003"/>
    <n v="140395.6348884"/>
    <n v="163813.69572160003"/>
    <m/>
    <m/>
    <m/>
    <m/>
    <m/>
    <m/>
    <m/>
    <m/>
  </r>
  <r>
    <s v="MONTERIA"/>
    <x v="4"/>
    <x v="4"/>
    <n v="23001"/>
    <s v="TA-25-929405"/>
    <n v="80897"/>
    <s v="APERTURA"/>
    <s v="CB CRECIMIENTO - NUEVO"/>
    <s v="CORDOBA"/>
    <s v="MONTERIA"/>
    <s v="BARRIO CANTA CLARO MONTERIA 4"/>
    <s v="REDEBAN"/>
    <s v="FO-25-1337629"/>
    <d v="2025-08-06T00:00:00"/>
    <d v="2025-08-08T00:00:00"/>
    <s v="UNO A UNO"/>
    <s v="UNO A UNO"/>
    <s v="EJECUTADO"/>
    <s v="06-08-2025 SE REALIZA LLAMADA AL CLIENTE, SE HABLA CON LA SRA ANA MARIA HUMANEZ ESTRADA SE VALIDA DIRECCIÓN OK, CANAL OK, DISPONIBILIDAD TOTAL, LLAMAR EL DÍA LA INSTALACIÓN PARA CONFIRMAR VISITA, AVISO EXTERIOR ALTURA APROX MAX 5 METROS; TOMACORRIENTE CERCANO: SI; TIENE CABINA DE SEGURIDAD: SI // CONTACTO REALIZADO POR LA APP 08-08 SE REALIZA INSTALACIÓN DE CORRESPONSAL, SE INSTALAN EQUIPOS CON PRUEBAS EXITOSAS, SE CAPACITA Y SE EVALÚA AL CLIENTE, SE INSTALA PUBLICIDAD COMPLETA, CB QUEDA OPERATIVO. USUARIO SOMOS BANCOLOMBIA ACTIVO"/>
    <s v="VISITA_TECNICA"/>
    <s v="FGZZZ896"/>
    <s v="TIPO I"/>
    <s v="TERRESTRE"/>
    <s v="GONZALEZ FERRER JESUS ALEXANDER"/>
    <n v="1"/>
    <n v="0"/>
    <n v="75096.394270399993"/>
    <n v="75096.394270399993"/>
    <n v="75096.394270399993"/>
    <m/>
    <m/>
    <m/>
    <m/>
    <m/>
    <m/>
    <m/>
    <m/>
  </r>
  <r>
    <s v="MONTERIA"/>
    <x v="4"/>
    <x v="4"/>
    <n v="23001"/>
    <s v="TA-25-929407"/>
    <n v="80898"/>
    <s v="APERTURA"/>
    <s v="CB CRECIMIENTO - NUEVO"/>
    <s v="CORDOBA"/>
    <s v="MONTERIA"/>
    <s v="BARRIO CHUCHURUBI MONTERIA 9"/>
    <s v="REDEBAN"/>
    <s v="FO-25-1337634"/>
    <d v="2025-08-06T00:00:00"/>
    <d v="2025-08-08T00:00:00"/>
    <s v="UNO A UNO"/>
    <s v="UNO A UNO"/>
    <s v="EJECUTADO"/>
    <s v="06-08-2025 SE REALIZA LLAMADA AL CLIENTE, SE HABLA CON LA SRA SAUDITH MARCELA ARRIETA CASTELLANOS SE VALIDA DIRECCIÓN OK, CANAL OK, DISPONIBILIDAD TOTAL, LLAMAR EL DÍA LA INSTALACIÓN PARA CONFIRMAR VISITA, AVISO EXTERIOR ALTURA APROX 2,20 METROS; TOMACORRIENTE CERCANO: SI; TIENE CABINA DE SEGURIDAD: SI // CONTACTO REALIZADO POR LA APP // HORARIO DEL COMERCIO 8AM-12 PM Y DE 2 PM-6 PM 08-08 SE REALIZA INSTALACIÓN DE CORRESPONSAL, SE INSTALAN EQUIPOS CON PRUEBAS EXITOSAS, SE CAPACITA Y SE EVALÚA AL CLIENTE, SE INSTALA PUBLICIDAD COMPLETA, CB QUEDA OPERATIVO. USUARIO SOMOS BANCOLOMBIA ACTIVO"/>
    <s v="VISITA_TECNICA"/>
    <s v="FGZZZ897"/>
    <s v="TIPO I"/>
    <s v="TERRESTRE"/>
    <s v="GONZALEZ FERRER JESUS ALEXANDER"/>
    <n v="1"/>
    <n v="0"/>
    <n v="75096.394270399993"/>
    <n v="75096.394270399993"/>
    <n v="75096.394270399993"/>
    <m/>
    <m/>
    <m/>
    <m/>
    <m/>
    <m/>
    <m/>
    <m/>
  </r>
  <r>
    <s v="MONTERIA"/>
    <x v="4"/>
    <x v="4"/>
    <n v="23001"/>
    <s v="TA-25-929408"/>
    <n v="80899"/>
    <s v="APERTURA"/>
    <s v="CB CRECIMIENTO - NUEVO"/>
    <s v="CORDOBA"/>
    <s v="MONTERIA"/>
    <s v="BARRIO URB LOS ARAUJOS MONTERIA 1"/>
    <s v="REDEBAN"/>
    <s v="FO-25-1337642"/>
    <d v="2025-08-06T00:00:00"/>
    <d v="2025-08-08T00:00:00"/>
    <s v="UNO A UNO"/>
    <s v="UNO A UNO"/>
    <s v="EJECUTADO"/>
    <s v="06-08-2025 SE REALIZA LLAMADA AL CLIENTE, SE HABLA CON EL SR RUBEN ARTURO ALMENTERO KERGUELEN SE VALIDA DIRECCIÓN OK, CANAL OK, DISPONIBILIDAD TOTAL, LLAMAR EL DÍA LA INSTALACIÓN PARA CONFIRMAR VISITA, AVISO EXTERIOR ALTURA APROX 2 METROS; TOMACORRIENTE CERCANO: SI; TIENE CABINA DE SEGURIDAD: NO // CONTACTO REALIZADO POR LA APP 8/08/2025 SE REALIZA INSTALACIÓN DE CORRESPONSAL, SE INSTALAN EQUIPOS CON PRUEBAS EXITOSAS, SE CAPACITA Y SE EVALÚA AL CLIENTE, SE INSTALA PUBLICIDAD COMPLETA, CB QUEDA OPERATIVO. USUARIO SOMOS BANCOLOMBIA ACTIVO"/>
    <s v="VISITA_TECNICA"/>
    <s v="FGZZZ898"/>
    <s v="TIPO I"/>
    <s v="TERRESTRE"/>
    <s v="GONZALEZ FERRER JESUS ALEXANDER"/>
    <n v="1"/>
    <n v="0"/>
    <n v="75096.394270399993"/>
    <n v="75096.394270399993"/>
    <n v="75096.394270399993"/>
    <m/>
    <m/>
    <m/>
    <m/>
    <m/>
    <m/>
    <m/>
    <m/>
  </r>
  <r>
    <s v="CUCUTA"/>
    <x v="3"/>
    <x v="3"/>
    <n v="54001"/>
    <s v="TA-25-929409"/>
    <n v="80880"/>
    <s v="APERTURA"/>
    <s v="CB CRECIMIENTO - NUEVO"/>
    <s v="NORTE DE SANTANDER"/>
    <s v="CUCUTA"/>
    <s v="BARRIO URB PRADOS DEL ESTE CUCUTA 8"/>
    <s v="REDEBAN"/>
    <s v="FO-25-1337647"/>
    <d v="2025-08-06T00:00:00"/>
    <d v="2025-08-08T00:00:00"/>
    <s v="UNO A UNO"/>
    <s v="UNO A UNO"/>
    <s v="EJECUTADO"/>
    <s v="06-08-2025 SE REALIZA LLAMADA AL CLIENTE, SE HABLA CON EL SR GUSTAVO ADOLFO GARCIA BUENDIA SE VALIDA DIRECCIÓN OK, CANAL OK, DISPONIBILIDAD TOTAL, LLAMAR EL DÍA LA INSTALACIÓN PARA CONFIRMAR VISITA, AVISO EXTERIOR ALTURA APROX 2 METROS; TOMACORRIENTE CERCANO: SI; TIENE CABINA DE SEGURIDAD: NO // CONTACTO REALIZADO POR WHASTAPP 08-08 SE REALIZA INSTALACIÓN DE CORRESPONSAL, SE INSTALAN EQUIPOS CON PRUEBAS EXITOSAS, SE CAPACITA Y SE EVALÚA AL CLIENTE, SE INSTALA PUBLICIDAD COMPLETA, CB QUEDA OPERATIVO. USUARIO SOMOS BANCOLOMBIA ACTIVO"/>
    <s v="VISITA_TECNICA"/>
    <s v="FGZZZ899"/>
    <s v="TIPO I"/>
    <s v="TERRESTRE"/>
    <s v="DURAN ACOSTA FRANK YONNY"/>
    <n v="1"/>
    <n v="0"/>
    <n v="75096.394270399993"/>
    <n v="75096.394270399993"/>
    <n v="75096.394270399993"/>
    <m/>
    <m/>
    <m/>
    <m/>
    <m/>
    <m/>
    <m/>
    <m/>
  </r>
  <r>
    <s v="BUCARAMANGA"/>
    <x v="3"/>
    <x v="3"/>
    <n v="68001"/>
    <s v="TA-25-929410"/>
    <n v="80867"/>
    <s v="APERTURA"/>
    <s v="CB CRECIMIENTO - NUEVO"/>
    <s v="SANTANDER"/>
    <s v="BUCARAMANGA"/>
    <s v="BARRIO KENNEDY BUCARAMANGA 2"/>
    <s v="REDEBAN"/>
    <s v="FO-25-1337654"/>
    <d v="2025-08-06T00:00:00"/>
    <d v="2025-08-08T00:00:00"/>
    <s v="UNO A UNO"/>
    <s v="UNO A UNO"/>
    <s v="EJECUTADO"/>
    <s v="06-08-2025 SE REALIZA LLAMADA AL CLIENTE, SE HABLA CON EL SR ALEXIS FERNEY ADARME AFANADOR SE VALIDA DIRECCIÓN OK, CANAL OK, DISPONIBILIDAD TOTAL, LLAMAR EL DÍA LA INSTALACIÓN PARA CONFIRMAR VISITA, AVISO EXTERIOR ALTURA APROX 2 METROS; TOMACORRIENTE CERCANO: SI (3 METROS); TIENE CABINA DE SEGURIDAD: SI // CONTACTO REALIZADO POR LA APP 8/08/2025 SE REALIZA INSTALACIÓN DE CORRESPONSAL, SE INSTALAN EQUIPOS CON PRUEBAS EXITOSAS, SE CAPACITA Y SE EVALÚA AL CLIENTE, SE INSTALA PUBLICIDAD COMPLETA, CB QUEDA OPERATIVO. USUARIO SOMOS BANCOLOMBIA ACTIVO"/>
    <s v="VISITA_TECNICA"/>
    <s v="FGZZZ900"/>
    <s v="TIPO I"/>
    <s v="TERRESTRE"/>
    <s v="HERRERA LUQUE SAUL JAVIER"/>
    <n v="1"/>
    <n v="0"/>
    <n v="75096.394270399993"/>
    <n v="75096.394270399993"/>
    <n v="75096.394270399993"/>
    <m/>
    <m/>
    <m/>
    <m/>
    <m/>
    <m/>
    <m/>
    <m/>
  </r>
  <r>
    <s v="VILLAVICENCIO"/>
    <x v="0"/>
    <x v="0"/>
    <n v="50223"/>
    <s v="TA-25-929418"/>
    <n v="80878"/>
    <s v="APERTURA"/>
    <s v="CB CRECIMIENTO - NUEVO"/>
    <s v="META"/>
    <s v="CUBARRAL"/>
    <s v="BARRIO ZONA RURAL CUBARRAL"/>
    <s v="REDEBAN"/>
    <s v="FO-25-1337663"/>
    <d v="2025-08-06T00:00:00"/>
    <d v="2025-08-08T00:00:00"/>
    <s v="UNO A UNO"/>
    <s v="UNO A UNO"/>
    <s v="EJECUTADO"/>
    <s v="06-08-2025 SE REALIZA LLAMADA AL CLIENTE, SE HABLA CON EL SR NELSON ESTEBAN RAMIREZ CHAVES SE VALIDA DIRECCIÓN OK, CANAL OK, DISPONIBILIDAD TOTAL, LLAMAR EL DÍA LA INSTALACIÓN PARA CONFIRMAR VISITA, AVISO EXTERIOR ALTURA APROX 2,60 METROS; TOMACORRIENTE CERCANO: SI; TIENE CABINA DE SEGURIDAD: NO // CONTACTO REALIZADO POR LA APP 8/08/2025 SE REALIZA INSTALACIÓN DE CORRESPONSAL, SE INSTALAN EQUIPOS CON PRUEBAS EXITOSAS, SE CAPACITA Y SE EVALÚA AL CLIENTE, SE INSTALA PUBLICIDAD COMPLETA, CB QUEDA OPERATIVO. USUARIO SOMOS BANCOLOMBIA ACTIVO"/>
    <s v="VISITA_TECNICA"/>
    <s v="FGZZZ901"/>
    <s v="TIPO II"/>
    <s v="TERRESTRE"/>
    <s v="ROZO JIMENEZ EDGAR ARMANDO"/>
    <n v="1"/>
    <n v="0"/>
    <n v="163813.69572160003"/>
    <n v="140395.6348884"/>
    <n v="163813.69572160003"/>
    <m/>
    <m/>
    <m/>
    <m/>
    <m/>
    <m/>
    <m/>
    <m/>
  </r>
  <r>
    <s v="BOGOTA"/>
    <x v="5"/>
    <x v="5"/>
    <n v="25899"/>
    <s v="TA-25-929430"/>
    <n v="80924"/>
    <s v="APERTURA"/>
    <s v="CB CRECIMIENTO - NUEVO"/>
    <s v="CUNDINAMARCA"/>
    <s v="ZIPAQUIRA"/>
    <s v="BARRIO LA CONCEPCION ZIPAQUIRA"/>
    <s v="REDEBAN"/>
    <s v="FO-25-1337678"/>
    <d v="2025-08-06T00:00:00"/>
    <d v="2025-08-11T00:00:00"/>
    <s v="UNO A UNO"/>
    <s v="UNO A UNO"/>
    <s v="EJECUTADO"/>
    <s v="06-08-2025 SE REALIZA LLAMADA AL CLIENTE, SE HABLA CON LA SRA JAZMIN LORENA GALEANO FORERO SE VALIDA DIRECCIÓN OK, CANAL OK, DISPONIBILIDAD TOTAL, LLAMAR EL DÍA LA INSTALACIÓN PARA CONFIRMAR VISITA, AVISO EXTERIOR ALTURA APROX 1,70 METROS; TOMACORRIENTE CERCANO: SI; TIENE CABINA DE SEGURIDAD: SI // CONTACTO REALIZADO POR LA APP 11-08 SE REALIZA INSTALACIÓN DE CORRESPONSAL, SE INSTALAN EQUIPOS CON PRUEBAS EXITOSAS, SE CAPACITA Y SE EVALÚA AL CLIENTE, SE INSTALA PUBLICIDAD COMPLETA, CB QUEDA OPERATIVO. USUARIO SOMOS BANCOLOMBIA ACTIVO"/>
    <s v="VISITA_TECNICA"/>
    <s v="FGZZZ902"/>
    <s v="TIPO II"/>
    <s v="TERRESTRE"/>
    <s v="LOZADA ROJAS CHRISTIAN ANDRES"/>
    <n v="1"/>
    <n v="0"/>
    <n v="163813.69572160003"/>
    <n v="140395.6348884"/>
    <n v="163813.69572160003"/>
    <m/>
    <m/>
    <m/>
    <m/>
    <m/>
    <m/>
    <m/>
    <m/>
  </r>
  <r>
    <s v="BOGOTA"/>
    <x v="5"/>
    <x v="5"/>
    <n v="25436"/>
    <s v="TA-25-929449"/>
    <n v="80900"/>
    <s v="APERTURA"/>
    <s v="CB CRECIMIENTO - NUEVO"/>
    <s v="CUNDINAMARCA"/>
    <s v="MANTA"/>
    <s v="BARRIO CENTRO MANTA 2"/>
    <s v="REDEBAN"/>
    <s v="FO-25-1337685"/>
    <d v="2025-08-06T00:00:00"/>
    <d v="2025-08-11T00:00:00"/>
    <s v="UNO A UNO"/>
    <s v="UNO A UNO"/>
    <s v="EJECUTADO"/>
    <s v="06-08-2025 SE REALIZA LLAMADA AL CLIENTE, SE HABLA CON EL SR CHRISTIAN CAMILO SANCHEZ ORJUELA, SE VALIDA DIRECCIÓN OK, CANAL OK, DISPONIBILIDAD TOTAL, LLAMAR EL DÍA LA INSTALACIÓN PARA CONFIRMAR VISITA, AVISO EXTERIOR ALTURA APROX 2,50 METROS; TOMACORRIENTE CERCANO: SI; TIENE CABINA DE SEGURIDAD: NO 08-p08 A LA HORA NO SE HA LOGRADO CONTACTAR AL CLIENTE PARA INFORMAR DE LA ATENCIÓN DE LA ACTIVIDAD PARA EL DÍA DE MAÑANA 11-08-2025 11/08/2025 SE REALIZA INSTALACIÓN DE CORRESPONSAL, SE INSTALAN EQUIPOS CON PRUEBAS EXITOSAS, SE CAPACITA Y SE EVALÚA AL CLIENTE, SE INSTALA PUBLICIDAD COMPLETA, CB QUEDA OPERATIVO. USUARIO SOMOS BANCOLOMBIA ACTIVO"/>
    <s v="VISITA_TECNICA"/>
    <s v="FGZZZ903"/>
    <s v="TIPO III"/>
    <s v="TERRESTRE"/>
    <s v="MURCIA HERNANDEZ HARVEY IGNACIO"/>
    <n v="1"/>
    <n v="0"/>
    <n v="275728.78077800001"/>
    <n v="196536.5258152"/>
    <n v="275728.78077800001"/>
    <m/>
    <m/>
    <m/>
    <m/>
    <m/>
    <m/>
    <m/>
    <m/>
  </r>
  <r>
    <s v="BOGOTA"/>
    <x v="5"/>
    <x v="5"/>
    <n v="25843"/>
    <s v="TA-25-929451"/>
    <n v="80920"/>
    <s v="APERTURA"/>
    <s v="CB CRECIMIENTO - NUEVO"/>
    <s v="CUNDINAMARCA"/>
    <s v="VILLA DE SAN DIEGO DE UBATE"/>
    <s v="BARRIO VEREDA LA ESPERANZA VILLA DE SAN DIEGO DE UBATE"/>
    <s v="REDEBAN"/>
    <s v="FO-25-1337691"/>
    <d v="2025-08-06T00:00:00"/>
    <d v="2025-08-11T00:00:00"/>
    <s v="UNO A UNO"/>
    <s v="UNO A UNO"/>
    <s v="EJECUTADO"/>
    <s v="06-08-2025 SE REALIZA LLAMADA AL CLIENTE, SE HABLA CON LA SRA LUCILA SANCHEZ RUIZ, SE VALIDA DIRECCIÓN OK, CANAL OK, DISPONIBILIDAD TOTAL, LLAMAR EL DÍA LA INSTALACIÓN PARA CONFIRMAR VISITA, AVISO EXTERIOR ALTURA APROX 2 METROS; TOMACORRIENTE CERCANO: SI; TIENE CABINA DE SEGURIDAD: SI 11/08/2025 SE REALIZA INSTALACIÓN DE CORRESPONSAL, SE INSTALAN EQUIPOS CON PRUEBAS EXITOSAS, SE CAPACITA Y SE EVALÚA AL CLIENTE, SE INSTALA PUBLICIDAD COMPLETA, CB QUEDA OPERATIVO. USUARIO SOMOS BANCOLOMBIA ACTIVO"/>
    <s v="VISITA_TECNICA"/>
    <s v="FGZZZ904"/>
    <s v="TIPO II"/>
    <s v="TERRESTRE"/>
    <s v="LOZADA ROJAS CHRISTIAN ANDRES"/>
    <n v="1"/>
    <n v="0"/>
    <n v="163813.69572160003"/>
    <n v="140395.6348884"/>
    <n v="163813.69572160003"/>
    <m/>
    <m/>
    <m/>
    <m/>
    <m/>
    <m/>
    <m/>
    <m/>
  </r>
  <r>
    <s v="BUCARAMANGA"/>
    <x v="3"/>
    <x v="3"/>
    <n v="68500"/>
    <s v="TA-25-929453"/>
    <n v="80902"/>
    <s v="APERTURA"/>
    <s v="CB CRECIMIENTO - NUEVO"/>
    <s v="SANTANDER"/>
    <s v="OIBA"/>
    <s v="BARRIO LA VARIABLE OIBA OIBA"/>
    <s v="REDEBAN"/>
    <s v="FO-25-1337696"/>
    <d v="2025-08-06T00:00:00"/>
    <d v="2025-08-12T00:00:00"/>
    <s v="UNO A UNO"/>
    <s v="UNO A UNO"/>
    <s v="EJECUTADO"/>
    <s v="06-08-2025 SE REALIZA LLAMADA AL CLIENTE, SE HABLA CON LA SRA ESMERALDA VALLEJO LOPEZ, SE VALIDA DIRECCIÓN OK, CANAL OK, DISPONIBILIDAD TOTAL, LLAMAR EL DÍA LA INSTALACIÓN PARA CONFIRMAR VISITA, AVISO EXTERIOR ALTURA APROX 2 METROS; TOMACORRIENTE CERCANO: SI; TIENE CABINA DE SEGURIDAD: NOEN COMUNICACIÓN CON LA CLIENTE ESMERALDA VALLEJO AL CELULAR 3174319370, QUE POR MOTIVO DE DESPLAZAMIENTO, NO SE LOGRÓ LLEGAR A LA HORA, SE REPROGRAMA ACTIVIDAD PARA MAÑANA MARTES 12 DE AGOSTO DEL 2025. 12/08/2025 SE REALIZA INSTALACIÓN DE CORRESPONSAL, SE INSTALAN EQUIPOS CON PRUEBAS EXITOSAS, SE CAPACITA Y SE EVALÚA AL CLIENTE, SE INSTALA PUBLICIDAD COMPLETA, CB QUEDA OPERATIVO. USUARIO SOMOS BANCOLOMBIA ACTIVO"/>
    <s v="VISITA_TECNICA"/>
    <s v="FGZZZ905"/>
    <s v="TIPO III"/>
    <s v="TERRESTRE"/>
    <s v="MARTINEZ FLOREZ DONIS ALBERTO"/>
    <n v="1"/>
    <n v="0"/>
    <n v="275728.78077800001"/>
    <n v="196536.5258152"/>
    <n v="275728.78077800001"/>
    <m/>
    <m/>
    <m/>
    <m/>
    <m/>
    <m/>
    <m/>
    <m/>
  </r>
  <r>
    <s v="CALI"/>
    <x v="1"/>
    <x v="1"/>
    <n v="76001"/>
    <s v="TA-25-929470"/>
    <n v="80871"/>
    <s v="APERTURA"/>
    <s v="CB CRECIMIENTO - NUEVO"/>
    <s v="VALLE DEL CAUCA"/>
    <s v="CALI"/>
    <s v="BARRIO TERRON COLORADO CALI 2"/>
    <s v="REDEBAN"/>
    <s v="FO-25-1337707"/>
    <d v="2025-08-06T00:00:00"/>
    <d v="2025-08-08T00:00:00"/>
    <s v="UNO A UNO"/>
    <s v="UNO A UNO"/>
    <s v="EJECUTADO"/>
    <s v="06-08 SE REALIZA LLAMADA AL CLIENTE, SE HABLA CON LA SRA JHENIFER CAROLINA VANEGAS RODRIGUEZ  SE VALIDA DIRECCIÓN OK, CANAL OK, DISPONIBILIDAD TOTAL, LLAMAR EL DÍA LA INSTALACIÓN PARA CONFIRMAR VISITA, AVISO EXTERIOR ALTURA: NO INDICA ALTURA; TOMACORRIENTE CERCANO: SI; TIENE CABINA DE SEGURIDAD: SI 08-08 SE REALIZA INSTALACIÓN DE CORRESPONSAL, SE INSTALAN EQUIPOS CON PRUEBAS EXITOSAS, SE CAPACITA Y SE EVALÚA AL CLIENTE, SE INSTALA PUBLICIDAD COMPLETA, CB QUEDA OPERATIVO. USUARIO SOMOS BANCOLOMBIA ACTIVO. SE INSTALAN 5 MT DE CABLE UTP"/>
    <s v="VISITA_TECNICA"/>
    <s v="FGZZZ906"/>
    <s v="TIPO I"/>
    <s v="TERRESTRE"/>
    <s v="BOLAÑOS TABORDA JORGE ENRIQUE"/>
    <n v="1"/>
    <n v="0"/>
    <n v="75096.394270399993"/>
    <n v="75096.394270399993"/>
    <n v="75096.394270399993"/>
    <m/>
    <m/>
    <m/>
    <m/>
    <m/>
    <m/>
    <m/>
    <m/>
  </r>
  <r>
    <s v="MEDELLIN"/>
    <x v="2"/>
    <x v="2"/>
    <n v="5686"/>
    <s v="TA-25-929484"/>
    <n v="80883"/>
    <s v="APERTURA"/>
    <s v="CB CRECIMIENTO - NUEVO"/>
    <s v="ANTIOQUIA"/>
    <s v="SANTA ROSA DE OSOS"/>
    <s v="BARRIO VEREDA EL CANEY SANTA ROSA DE OSOS 1"/>
    <s v="REDEBAN"/>
    <s v="FO-25-1337717"/>
    <d v="2025-08-06T00:00:00"/>
    <d v="2025-08-11T00:00:00"/>
    <s v="UNO A UNO"/>
    <s v="UNO A UNO"/>
    <s v="EJECUTADO"/>
    <s v="06-08 SE REALIZA LLAMADA AL CLIENTE, SE HABLA CON LA SR LUIS FELIPE DURANGO ZULUAGA SE VALIDA DIRECCIÓN OK, CANAL OK, DISPONIBILIDAD TOTAL, LLAMAR EL DÍA LA INSTALACIÓN PARA CONFIRMAR VISITA, AVISO EXTERIOR ALTURA APROX 2 METROS; TOMACORRIENTE CERCANO: SI; TIENE CABINA DE SEGURIDAD: NO - COMUNICACIÓN POR WPP 11/08/2025 SE REALIZA INSTALACIÓN DE CORRESPONSAL, SE INSTALAN EQUIPOS CON PRUEBAS EXITOSAS, SE CAPACITA Y SE EVALÚA AL CLIENTE, SE INSTALA PUBLICIDAD COMPLETA, CB QUEDA OPERATIVO. USUARIO SOMOS BANCOLOMBIA ACTIVO"/>
    <s v="VISITA_TECNICA"/>
    <s v="FGZZZ907"/>
    <s v="TIPO II"/>
    <s v="TERRESTRE"/>
    <s v="DIAZ ZABALA FRANCIS DUBAN"/>
    <n v="1"/>
    <n v="0"/>
    <n v="163813.69572160003"/>
    <n v="140395.6348884"/>
    <n v="163813.69572160003"/>
    <m/>
    <m/>
    <m/>
    <m/>
    <m/>
    <m/>
    <m/>
    <m/>
  </r>
  <r>
    <s v="CALI"/>
    <x v="1"/>
    <x v="1"/>
    <n v="76001"/>
    <s v="TA-25-929495"/>
    <n v="80872"/>
    <s v="APERTURA"/>
    <s v="CB CRECIMIENTO - NUEVO"/>
    <s v="VALLE DEL CAUCA"/>
    <s v="CALI"/>
    <s v="BARRIO  EL INGENIO CALI"/>
    <s v="REDEBAN"/>
    <s v="FO-25-1337724"/>
    <d v="2025-08-06T00:00:00"/>
    <d v="2025-08-08T00:00:00"/>
    <s v="UNO A UNO"/>
    <s v="UNO A UNO"/>
    <s v="EJECUTADO"/>
    <s v="06-08-2025 SE REALIZA LLAMADA AL CLIENTE, SE HABLA CON LA SRA YAMILE MAYORQUIN DICE QUE EL SR RODOLFO BRAND MAMIAN NO SE ENCUENTA, SE VALIDA DIRECCIÓN OK, CANAL OK, DISPONIBILIDAD TOTAL, LLAMAR EL DÍA LA INSTALACIÓN PARA CONFIRMAR VISITA, AVISO EXTERIOR ALTURA APROX  DONDE EL TECNICO LO VEA CONVENIENTE; TOMACORRIENTE CERCANO: SI; TIENE CABINA DE SEGURIDAD: SI 8/08/2025 SE REALIZA INSTALACIÓN DE CORRESPONSAL, SE INSTALAN EQUIPOS CON PRUEBAS EXITOSAS, SE CAPACITA Y SE EVALÚA AL CLIENTE, SE INSTALA PUBLICIDAD COMPLETA, CB QUEDA OPERATIVO. USUARIO SOMOS BANCOLOMBIA ACTIVO"/>
    <s v="VISITA_TECNICA"/>
    <s v="FGZZZ908"/>
    <s v="TIPO I"/>
    <s v="TERRESTRE"/>
    <s v="HERRERA MONAR GEOVANNY"/>
    <n v="1"/>
    <n v="0"/>
    <n v="75096.394270399993"/>
    <n v="75096.394270399993"/>
    <n v="75096.394270399993"/>
    <m/>
    <m/>
    <m/>
    <m/>
    <m/>
    <m/>
    <m/>
    <m/>
  </r>
  <r>
    <s v="TUNJA"/>
    <x v="3"/>
    <x v="3"/>
    <n v="15776"/>
    <s v="TA-25-929577"/>
    <n v="80912"/>
    <s v="APERTURA"/>
    <s v="CB CRECIMIENTO - NUEVO"/>
    <s v="BOYACA"/>
    <s v="SUTAMARCHAN"/>
    <s v="BARRIO CENTRO SUTAMARCHAN 4"/>
    <s v="REDEBAN"/>
    <s v="FO-25-1337775"/>
    <d v="2025-08-06T00:00:00"/>
    <d v="2025-08-12T00:00:00"/>
    <s v="UNO A UNO"/>
    <s v="UNO A UNO"/>
    <s v="EJECUTADO"/>
    <s v="06-08-2025 SE REALIZA LLAMADA AL CLIENTE, SE HABLA CON LA SRA DIANA MARCELA GALVIS RODRÍGUEZ, SE VALIDA DIRECCIÓN OK, CANAL OK, DISPONIBILIDAD TOTAL, LLAMAR EL DÍA LA INSTALACIÓN PARA CONFIRMAR VISITA, AVISO EXTERIOR ALTURA APROX  DONDE EL TECNICO LO VEA CONVENIENTE; TOMACORRIENTE CERCANO: SI; TIENE CABINA DE SEGURIDAD: SI 11-08 POR TEMAS RELACIONADO AL PARO DE MINEROS PRESENTADO EN EL DEPARTAMENTO LA ORDEN SE REPROGRAMA HASTA  NUEVA ORDEN 12/08/2025 SE REALIZA INSTALACIÓN DE CORRESPONSAL, SE INSTALAN EQUIPOS CON PRUEBAS EXITOSAS, SE CAPACITA Y SE EVALÚA AL CLIENTE, SE INSTALA PUBLICIDAD COMPLETA, CB QUEDA OPERATIVO. USUARIO SOMOS BANCOLOMBIA ACTIVO"/>
    <s v="VISITA_TECNICA"/>
    <s v="FGZZZ909"/>
    <s v="TIPO II"/>
    <s v="TERRESTRE"/>
    <s v="RODRIGUEZ MURCIA YERSON IVAN"/>
    <n v="1"/>
    <n v="0"/>
    <n v="163813.69572160003"/>
    <n v="140395.6348884"/>
    <n v="163813.69572160003"/>
    <m/>
    <m/>
    <m/>
    <m/>
    <m/>
    <m/>
    <m/>
    <m/>
  </r>
  <r>
    <s v="MONTERIA"/>
    <x v="4"/>
    <x v="4"/>
    <n v="5154"/>
    <s v="TA-25-931157"/>
    <n v="80876"/>
    <s v="APERTURA"/>
    <s v="CB CRECIMIENTO - NUEVO"/>
    <s v="ANTIOQUIA"/>
    <s v="CAUCASIA"/>
    <s v="BARRIO ASOVIVIENDA CAUCASIA 2"/>
    <s v="REDEBAN"/>
    <s v="FO-25-1339032"/>
    <d v="2025-08-06T00:00:00"/>
    <d v="2025-08-08T00:00:00"/>
    <s v="UNO A UNO"/>
    <s v="UNO A UNO"/>
    <s v="EJECUTADO"/>
    <s v="06-08-2025 SE REALIZA LLAMADA AL CLIENTE, SE HABLA CON LA SRA MARIA CAMILA CANO CADAVID, SE VALIDA DIRECCIÓN OK, CANAL OK, DISPONIBILIDAD TOTAL, LLAMAR EL DÍA LA INSTALACIÓN PARA CONFIRMAR VISITA, AVISO EXTERIOR ALTURA APROX  1,50 METROS; TOMACORRIENTE CERCANO: SI; TIENE CABINA DE SEGURIDAD: SI 8/08/2025 SE REALIZA INSTALACIÓN DE CORRESPONSAL, SE INSTALAN EQUIPOS CON PRUEBAS EXITOSAS, SE CAPACITA Y SE EVALÚA AL CLIENTE, SE INSTALA PUBLICIDAD COMPLETA, CB QUEDA OPERATIVO. USUARIO SOMOS BANCOLOMBIA ACTIVO"/>
    <s v="VISITA_TECNICA"/>
    <s v="FGZZZ910"/>
    <s v="TIPO II"/>
    <s v="TERRESTRE"/>
    <s v="CASSIANI PEREZ RAUL RAMIRO"/>
    <n v="1"/>
    <n v="0"/>
    <n v="163813.69572160003"/>
    <n v="140395.6348884"/>
    <n v="163813.69572160003"/>
    <m/>
    <m/>
    <m/>
    <m/>
    <m/>
    <m/>
    <m/>
    <m/>
  </r>
  <r>
    <s v="NEIVA"/>
    <x v="0"/>
    <x v="0"/>
    <n v="41020"/>
    <s v="TA-25-931158"/>
    <n v="80864"/>
    <s v="APERTURA"/>
    <s v="CB CRECIMIENTO - NUEVO"/>
    <s v="HUILA"/>
    <s v="ALGECIRAS"/>
    <s v="BARRIO CENTRO ALGECIRAS 18"/>
    <s v="REDEBAN"/>
    <s v="FO-25-1339039"/>
    <d v="2025-08-06T00:00:00"/>
    <d v="2025-08-08T00:00:00"/>
    <s v="UNO A UNO"/>
    <s v="UNO A UNO"/>
    <s v="EJECUTADO"/>
    <s v="06-08-2025 SE REALIZA LLAMADA AL CLIENTE, SE HABLA CON LA SRA LEYDI MARITZA CORTAZO QUILINDO, SE VALIDA DIRECCIÓN OK, CANAL OK, DISPONIBILIDAD TOTAL, LLAMAR EL DÍA LA INSTALACIÓN PARA CONFIRMAR VISITA, AVISO EXTERIOR ALTURA APROX   DONDE EL TECNICO LO VEA CONVENIENTE; TOMACORRIENTE CERCANO: SI; TIENE CABINA DE SEGURIDAD: SI 8/08/2025 SE REALIZA INSTALACIÓN DE CORRESPONSAL, SE INSTALAN EQUIPOS CON PRUEBAS EXITOSAS, SE CAPACITA Y SE EVALÚA AL CLIENTE, SE INSTALA PUBLICIDAD COMPLETA, CB QUEDA OPERATIVO. USUARIO SOMOS BANCOLOMBIA ACTIVO"/>
    <s v="VISITA_TECNICA"/>
    <s v="FGZZZ911"/>
    <s v="TIPO II"/>
    <s v="TERRESTRE"/>
    <s v="DEVIA REINOSO JUAN CARLOS"/>
    <n v="1"/>
    <n v="0"/>
    <n v="163813.69572160003"/>
    <n v="140395.6348884"/>
    <n v="163813.69572160003"/>
    <m/>
    <m/>
    <m/>
    <m/>
    <m/>
    <m/>
    <m/>
    <m/>
  </r>
  <r>
    <s v="TUNJA"/>
    <x v="3"/>
    <x v="3"/>
    <n v="15367"/>
    <s v="TA-25-931159"/>
    <n v="80894"/>
    <s v="APERTURA"/>
    <s v="CB CRECIMIENTO - NUEVO"/>
    <s v="BOYACA"/>
    <s v="JENESANO"/>
    <s v="BARRIO CENTRO JENESANO 7"/>
    <s v="REDEBAN"/>
    <s v="FO-25-1339047"/>
    <d v="2025-08-06T00:00:00"/>
    <d v="2025-08-11T00:00:00"/>
    <s v="UNO A UNO"/>
    <s v="UNO A UNO"/>
    <s v="EJECUTADO"/>
    <s v="06-08-2025 SE REALIZA LLAMADA AL CLIENTE, SE HABLA CON LA SRA YURY ROCIO PARRA APONTE, SE VALIDA DIRECCIÓN OK, CANAL OK, DISPONIBILIDAD TOTAL, LLAMAR EL DÍA LA INSTALACIÓN PARA CONFIRMAR VISITA, AVISO EXTERIOR ALTURA APROX   3 METROS; TOMACORRIENTE CERCANO: SI; TIENE CABINA DE SEGURIDAD: NO 11/08/2025 SE REALIZA INSTALACIÓN DE CORRESPONSAL, SE INSTALAN EQUIPOS CON PRUEBAS EXITOSAS, SE CAPACITA Y SE EVALÚA AL CLIENTE, SE INSTALA PUBLICIDAD COMPLETA, CB QUEDA OPERATIVO. USUARIO SOMOS BANCOLOMBIA ACTIVO. SE INSTALAN 10 MT DE CABLE UTP"/>
    <s v="VISITA_TECNICA"/>
    <s v="FGZZZ912"/>
    <s v="TIPO II"/>
    <s v="TERRESTRE"/>
    <s v="SOLER HOYOS CRISTIAN LEONARDO"/>
    <n v="1"/>
    <n v="0"/>
    <n v="163813.69572160003"/>
    <n v="140395.6348884"/>
    <n v="163813.69572160003"/>
    <m/>
    <m/>
    <m/>
    <m/>
    <m/>
    <m/>
    <m/>
    <m/>
  </r>
  <r>
    <s v="BARRANQUILLA"/>
    <x v="4"/>
    <x v="4"/>
    <n v="8758"/>
    <s v="TA-25-931160"/>
    <n v="80917"/>
    <s v="APERTURA"/>
    <s v="CB CRECIMIENTO - NUEVO"/>
    <s v="ATLANTICO"/>
    <s v="SOLEDAD"/>
    <s v="BARRIO MANANTIALES SOLEDAD"/>
    <s v="REDEBAN"/>
    <s v="FO-25-1339054"/>
    <d v="2025-08-06T00:00:00"/>
    <d v="2025-08-11T00:00:00"/>
    <s v="UNO A UNO"/>
    <s v="UNO A UNO"/>
    <s v="EJECUTADO"/>
    <s v="06-08-2025 SE REALIZA LLAMADA AL CLIENTE, SE HABLA CON LA SRA ISMARI ROJAS GOMEZ, SE VALIDA DIRECCIÓN OK, CANAL OK, DISPONIBILIDAD TOTAL, LLAMAR EL DÍA LA INSTALACIÓN PARA CONFIRMAR VISITA, AVISO EXTERIOR ALTURA APROX  2 METROS; TOMACORRIENTE CERCANO: SI; TIENE CABINA DE SEGURIDAD: NO// TIENE DISPONIBILIDAD EN LAS HORAS DE LA MAÑANA 11/08/2025 SE REALIZA INSTALACIÓN DE CORRESPONSAL, SE INSTALAN EQUIPOS CON PRUEBAS EXITOSAS, SE CAPACITA Y SE EVALÚA AL CLIENTE, SE INSTALA PUBLICIDAD COMPLETA, CB QUEDA OPERATIVO. USUARIO SOMOS BANCOLOMBIA ACTIVO"/>
    <s v="VISITA_TECNICA"/>
    <s v="FGZZZ913"/>
    <s v="TIPO I"/>
    <s v="TERRESTRE"/>
    <s v="DE AGUAS MUÑOZ DAVID JOSE"/>
    <n v="1"/>
    <n v="0"/>
    <n v="75096.394270399993"/>
    <n v="75096.394270399993"/>
    <n v="75096.394270399993"/>
    <m/>
    <m/>
    <m/>
    <m/>
    <m/>
    <m/>
    <m/>
    <m/>
  </r>
  <r>
    <s v="IBAGUE"/>
    <x v="0"/>
    <x v="0"/>
    <n v="73001"/>
    <s v="TA-25-931161"/>
    <n v="80888"/>
    <s v="APERTURA"/>
    <s v="CB CRECIMIENTO - NUEVO"/>
    <s v="TOLIMA"/>
    <s v="IBAGUE"/>
    <s v="BARRIO GAITAN IBAGUE"/>
    <s v="REDEBAN"/>
    <s v="FO-25-1339064"/>
    <d v="2025-08-06T00:00:00"/>
    <d v="2025-08-11T00:00:00"/>
    <s v="UNO A UNO"/>
    <s v="UNO A UNO"/>
    <s v="EJECUTADO"/>
    <s v="06-08-2025 SE REALIZA LLAMADA AL CLIENTE, SE HABLA CON EL SR DEIBY BRAVO BRAVO, SE VALIDA DIRECCIÓN OK, CANAL OK, DISPONIBILIDAD TOTAL, LLAMAR EL DÍA LA INSTALACIÓN PARA CONFIRMAR VISITA, AVISO EXTERIOR ALTURA APROX DONDE EL TECNICO LO VEA CONVENIENTE; TOMACORRIENTE CERCANO: SI; TIENE CABINA DE SEGURIDAD: NO 08-08 SE COMUNICA TELEFÓNICAMENTE CON EL SEÑOR  DEIBY BRAVO BRAVO AL NÚMERO TELEFÓNICO # 3133548286 PARA REALIZAR LA INSTALACIÓN DE CORRESPONSAL INFORMA QUE NO ES POSIBLE RECIBIR LA INSTALACIÓN DEL CB EL DÍA DE HOY SOLICITA QUE SE REALICE EL DÍA LUNES 11 AGOSTO 11-08 SE REALIZA INSTALACIÓN DE CORRESPONSAL, SE INSTALAN EQUIPOS CON PRUEBAS EXITOSAS, SE CAPACITA Y SE EVALÚA AL CLIENTE, SE INSTALA PUBLICIDAD COMPLETA, CB QUEDA OPERATIVO. USUARIO SOMOS BANCOLOMBIA ACTIVO. SE INSTALAN 10 MT DE CABLE UTP"/>
    <s v="VISITA_TECNICA"/>
    <s v="FGZZZ914"/>
    <s v="TIPO I"/>
    <s v="TERRESTRE"/>
    <s v="GUTIERREZ  CAMILO ANDRES"/>
    <n v="1"/>
    <n v="0"/>
    <n v="75096.394270399993"/>
    <n v="75096.394270399993"/>
    <n v="75096.394270399993"/>
    <m/>
    <m/>
    <m/>
    <m/>
    <m/>
    <m/>
    <m/>
    <m/>
  </r>
  <r>
    <s v="CARTAGENA"/>
    <x v="4"/>
    <x v="4"/>
    <n v="13001"/>
    <s v="TA-25-931162"/>
    <n v="80875"/>
    <s v="APERTURA"/>
    <s v="CB CRECIMIENTO - NUEVO"/>
    <s v="BOLIVAR"/>
    <s v="CARTAGENA"/>
    <s v="BRR CIUDAD BICENTENARIO SEC SAN SEBASTIAN CARTAGENA DE INDIAS"/>
    <s v="REDEBAN"/>
    <s v="FO-25-1339072"/>
    <d v="2025-08-06T00:00:00"/>
    <d v="2025-08-13T00:00:00"/>
    <s v="UNO A UNO"/>
    <s v="UNO A UNO"/>
    <s v="EJECUTADO"/>
    <s v="06-08-2025 SE REALIZA LLAMADA AL CLIENTE, SE HABLA CON EL SR OSCAR ENRIQUE BOLAÑO BOHORQUEZ, SE VALIDA DIRECCIÓN OK, CANAL OK, DISPONIBILIDAD TOTAL, LLAMAR EL DÍA LA INSTALACIÓN PARA CONFIRMAR VISITA, AVISO EXTERIOR ALTURA APROX DONDE EL TECNICO LO VEA CONVENIENTE; TOMACORRIENTE CERCANO: SI; TIENE CABINA DE SEGURIDAD: SI 08-08 SE LLAMA AL CLIENTE INFORMA QUE AÚN ESTÁ EN ADECUACIONES EL LOCAL LE FALTA LAS VITRINAS ESTANTES Y QUE LE ESTUQUEN POR TAL MOTIVO SE APLAZA LA APERTURA PARA EL MIÉRCOLES 13 DE AGOSTO QUEDA PENDIENTE 13/08/2025 SE REALIZA INSTALACIÓN DE CORRESPONSAL, SE INSTALAN EQUIPOS CON PRUEBAS EXITOSAS, SE CAPACITA Y SE EVALÚA AL CLIENTE, SE INSTALA PUBLICIDAD COMPLETA, CB QUEDA OPERATIVO. USUARIO SOMOS BANCOLOMBIA ACTIVO"/>
    <s v="VISITA_TECNICA"/>
    <s v="FGZZZ915"/>
    <s v="TIPO I"/>
    <s v="TERRESTRE"/>
    <s v="CANEDO HERRERA ALEXANDER"/>
    <n v="1"/>
    <n v="0"/>
    <n v="75096.394270399993"/>
    <n v="75096.394270399993"/>
    <n v="75096.394270399993"/>
    <m/>
    <m/>
    <m/>
    <m/>
    <m/>
    <m/>
    <m/>
    <m/>
  </r>
  <r>
    <s v="IBAGUE"/>
    <x v="0"/>
    <x v="0"/>
    <n v="73001"/>
    <s v="TA-25-931163"/>
    <n v="80889"/>
    <s v="APERTURA"/>
    <s v="CB CRECIMIENTO - NUEVO"/>
    <s v="TOLIMA"/>
    <s v="IBAGUE"/>
    <s v="BARRIO SAN REMO IBAGUE"/>
    <s v="REDEBAN"/>
    <s v="FO-25-1339083"/>
    <d v="2025-08-06T00:00:00"/>
    <d v="2025-08-11T00:00:00"/>
    <s v="UNO A UNO"/>
    <s v="UNO A UNO"/>
    <s v="EJECUTADO"/>
    <s v="06-08-2025 SE REALIZA LLAMADA AL CLIENTE, SE HABLA CON LA  SRA DIANA MARCELA PATIÑO HERNANDEZ, SE VALIDA DIRECCIÓN OK, CANAL OK, DISPONIBILIDAD TOTAL, LLAMAR EL DÍA LA INSTALACIÓN PARA CONFIRMAR VISITA, AVISO EXTERIOR ALTURA APROX 2,50 METROS; TOMACORRIENTE CERCANO: SI; TIENE CABINA DE SEGURIDAD: NO// MODEM A 5 METROS  11/08/2025 SE REALIZA INSTALACIÓN DE CORRESPONSAL, SE INSTALAN EQUIPOS CON PRUEBAS EXITOSAS, SE CAPACITA Y SE EVALÚA AL CLIENTE, SE INSTALA PUBLICIDAD COMPLETA, CB QUEDA OPERATIVO. USUARIO SOMOS BANCOLOMBIA ACTIVO. SE INSTALAN 15 MT DE CABLE UTP"/>
    <s v="VISITA_TECNICA"/>
    <s v="FGZZZ916"/>
    <s v="TIPO I"/>
    <s v="TERRESTRE"/>
    <s v="BARRAGAN TAFUR EDWIN ESTEBAN"/>
    <n v="1"/>
    <n v="0"/>
    <n v="75096.394270399993"/>
    <n v="75096.394270399993"/>
    <n v="75096.394270399993"/>
    <m/>
    <m/>
    <m/>
    <m/>
    <m/>
    <m/>
    <m/>
    <m/>
  </r>
  <r>
    <s v="BUCARAMANGA"/>
    <x v="3"/>
    <x v="3"/>
    <n v="68547"/>
    <s v="TA-25-931164"/>
    <n v="80909"/>
    <s v="APERTURA"/>
    <s v="CB CRECIMIENTO - NUEVO"/>
    <s v="SANTANDER"/>
    <s v="PIEDECUESTA"/>
    <s v="BARRIO SAN CARLOS PIEDECUESTA 1"/>
    <s v="REDEBAN"/>
    <s v="FO-25-1339090"/>
    <d v="2025-08-06T00:00:00"/>
    <d v="2025-08-11T00:00:00"/>
    <s v="UNO A UNO"/>
    <s v="UNO A UNO"/>
    <s v="EJECUTADO"/>
    <s v="06-08-2025 SE REALIZA LLAMADA AL CLIENTE, SE HABLA CON EL SR OLMER AUGUSTO VALENCIA JAIMES, SE VALIDA DIRECCIÓN OK, CANAL OK, DISPONIBILIDAD TOTAL, LLAMAR EL DÍA LA INSTALACIÓN PARA CONFIRMAR VISITA, AVISO EXTERIOR ALTURA APROX 2 METROS; TOMACORRIENTE CERCANO: SI; TIENE CABINA DE SEGURIDAD: NO// MODEM A 5 METROS  11-08 SE REALIZA INSTALACIÓN DE CORRESPONSAL, SE INSTALAN EQUIPOS CON PRUEBAS EXITOSAS, SE CAPACITA Y SE EVALÚA AL CLIENTE, SE INSTALA PUBLICIDAD COMPLETA, CB QUEDA OPERATIVO. USUARIO SOMOS BANCOLOMBIA ACTIVO"/>
    <s v="VISITA_TECNICA"/>
    <s v="FGZZZ917"/>
    <s v="TIPO II"/>
    <s v="TERRESTRE"/>
    <s v="PEÑA DIAZ IVAN YESID"/>
    <n v="1"/>
    <n v="0"/>
    <n v="163813.69572160003"/>
    <n v="140395.6348884"/>
    <n v="163813.69572160003"/>
    <m/>
    <m/>
    <m/>
    <m/>
    <m/>
    <m/>
    <m/>
    <m/>
  </r>
  <r>
    <s v="BOGOTA"/>
    <x v="5"/>
    <x v="5"/>
    <n v="11001"/>
    <s v="TA-25-931165"/>
    <n v="80866"/>
    <s v="APERTURA"/>
    <s v="CB CRECIMIENTO - NUEVO"/>
    <s v="CUNDINAMARCA"/>
    <s v="BOGOTA"/>
    <s v="BARRIO BOITA BOGOTA 8"/>
    <s v="REDEBAN"/>
    <s v="FO-25-1339105"/>
    <d v="2025-08-06T00:00:00"/>
    <d v="2025-08-11T00:00:00"/>
    <s v="UNO A UNO"/>
    <s v="UNO A UNO"/>
    <s v="EJECUTADO"/>
    <s v="06-08-2025 SE REALIZA LLAMADA AL CLIENTE, SE HABLA CON EL SR EDGAR ANDREZ OBANDO GUTIERREZ, SE VALIDA DIRECCIÓN OK, CANAL OK, DISPONIBILIDAD TOTAL, LLAMAR EL DÍA LA INSTALACIÓN PARA CONFIRMAR VISITA, AVISO EXTERIOR ALTURA APROX 2 METROS; TOMACORRIENTE CERCANO: SI; TIENE CABINA DE SEGURIDAD: SI 11/08/2025 SE REALIZA INSTALACIÓN DE CORRESPONSAL, SE INSTALAN EQUIPOS CON PRUEBAS EXITOSAS, SE CAPACITA Y SE EVALÚA AL CLIENTE, SE INSTALA PUBLICIDAD COMPLETA, CB QUEDA OPERATIVO. USUARIO SOMOS BANCOLOMBIA ACTIVO"/>
    <s v="VISITA_TECNICA"/>
    <s v="FGZZZ918"/>
    <s v="TIPO I"/>
    <s v="TERRESTRE"/>
    <s v="ORTIZ MARTINEZ STIVEN"/>
    <n v="1"/>
    <n v="0"/>
    <n v="75096.394270399993"/>
    <n v="75096.394270399993"/>
    <n v="75096.394270399993"/>
    <m/>
    <m/>
    <m/>
    <m/>
    <m/>
    <m/>
    <m/>
    <m/>
  </r>
  <r>
    <s v="CALI"/>
    <x v="1"/>
    <x v="1"/>
    <n v="19455"/>
    <s v="TA-25-931166"/>
    <n v="80895"/>
    <s v="APERTURA"/>
    <s v="CB CRECIMIENTO - NUEVO"/>
    <s v="CAUCA"/>
    <s v="MIRANDA"/>
    <s v="BARRIO CENTRO MIRANDA 3"/>
    <s v="REDEBAN"/>
    <s v="FO-25-1339113"/>
    <d v="2025-08-06T00:00:00"/>
    <d v="2025-08-08T00:00:00"/>
    <s v="UNO A UNO"/>
    <s v="UNO A UNO"/>
    <s v="EJECUTADO"/>
    <s v="06-08-2025 SE REALIZA LLAMADA AL CLIENTE, SE HABLA CON LA SRA EVELYN YULIET MERA QUINTERO, SE VALIDA DIRECCIÓN OK, CANAL OK, DISPONIBILIDAD TOTAL, LLAMAR EL DÍA LA INSTALACIÓN PARA CONFIRMAR VISITA, AVISO EXTERIOR ALTURA APROX DONDE EL TECNICO LO VEA CONVENIENTE; TOMACORRIENTE CERCANO: SI; TIENE CABINA DE SEGURIDAD: NO  8/08/2025 SE REALIZA INSTALACIÓN DE CORRESPONSAL, SE INSTALAN EQUIPOS CON PRUEBAS EXITOSAS, SE CAPACITA Y SE EVALÚA AL CLIENTE, SE INSTALA PUBLICIDAD COMPLETA, CB QUEDA OPERATIVO. USUARIO SOMOS BANCOLOMBIA ACTIVO"/>
    <s v="VISITA_TECNICA"/>
    <s v="FGZZZ919"/>
    <s v="TIPO III"/>
    <s v="TERRESTRE"/>
    <s v="PAREDES CASTILLO DIEGO"/>
    <n v="1"/>
    <n v="0"/>
    <n v="275728.78077800001"/>
    <n v="196536.5258152"/>
    <n v="275728.78077800001"/>
    <m/>
    <m/>
    <m/>
    <m/>
    <m/>
    <m/>
    <m/>
    <m/>
  </r>
  <r>
    <s v="PEREIRA"/>
    <x v="1"/>
    <x v="6"/>
    <n v="76020"/>
    <s v="TA-25-931167"/>
    <n v="80863"/>
    <s v="APERTURA"/>
    <s v="CB CRECIMIENTO - NUEVO"/>
    <s v="VALLE DEL CAUCA"/>
    <s v="ALCALA"/>
    <s v="BARRIO LA PLAZUELA ALCALA"/>
    <s v="REDEBAN"/>
    <s v="FO-25-1339125"/>
    <d v="2025-08-06T00:00:00"/>
    <d v="2025-08-11T00:00:00"/>
    <s v="UNO A UNO"/>
    <s v="UNO A UNO"/>
    <s v="EJECUTADO"/>
    <s v="06-08-2025 SE REALIZA LLAMADA AL CLIENTE, SE HABLA CON LA SRA DIANA MILDRED LINARES ACEVEDO, SE VALIDA DIRECCIÓN OK, CANAL OK, DISPONIBILIDAD TOTAL, LLAMAR EL DÍA LA INSTALACIÓN PARA CONFIRMAR VISITA, AVISO EXTERIOR ALTURA APROX DONDE EL TECNICO LO VEA CONVENIENTE; TOMACORRIENTE CERCANO: SI; TIENE CABINA DE SEGURIDAD: NO 11/08/2025 SE REALIZA INSTALACIÓN DE CORRESPONSAL, SE INSTALAN EQUIPOS CON PRUEBAS EXITOSAS, SE CAPACITA Y SE EVALÚA AL CLIENTE, SE INSTALA PUBLICIDAD COMPLETA, CB QUEDA OPERATIVO. USUARIO SOMOS BANCOLOMBIA ACTIVO"/>
    <s v="VISITA_TECNICA"/>
    <s v="FGZZZ920"/>
    <s v="TIPO II"/>
    <s v="TERRESTRE"/>
    <s v="ARROYAVE CANO MANUEL GUILLERMO"/>
    <n v="1"/>
    <n v="0"/>
    <n v="163813.69572160003"/>
    <n v="140395.6348884"/>
    <n v="163813.69572160003"/>
    <m/>
    <m/>
    <m/>
    <m/>
    <m/>
    <m/>
    <m/>
    <m/>
  </r>
  <r>
    <s v="PASTO"/>
    <x v="1"/>
    <x v="1"/>
    <n v="52110"/>
    <s v="TA-25-931170"/>
    <n v="80869"/>
    <s v="APERTURA"/>
    <s v="CB CRECIMIENTO - NUEVO"/>
    <s v="NARIÑO"/>
    <s v="BUESACO"/>
    <s v="BARRIO LA LOMA BUESACO"/>
    <s v="REDEBAN"/>
    <s v="FO-25-1339133"/>
    <d v="2025-08-06T00:00:00"/>
    <d v="2025-08-08T00:00:00"/>
    <s v="UNO A UNO"/>
    <s v="UNO A UNO"/>
    <s v="EJECUTADO"/>
    <s v="06-08-2025 SE REALIZA LLAMADA AL CLIENTE, SE HABLA CON LA SRA DAYANA CAROLINA VIVEROS MUÑOZ, SE VALIDA DIRECCIÓN OK, CANAL OK, DISPONIBILIDAD TOTAL, LLAMAR EL DÍA LA INSTALACIÓN PARA CONFIRMAR VISITA, AVISO EXTERIOR ALTURA APROX  5 METROS; TOMACORRIENTE CERCANO: SI; TIENE CABINA DE SEGURIDAD: NO 8/08/2025 SE REALIZA INSTALACIÓN DE CORRESPONSAL, SE INSTALAN EQUIPOS CON PRUEBAS EXITOSAS, SE CAPACITA Y SE EVALÚA AL CLIENTE, SE INSTALA PUBLICIDAD COMPLETA, CB QUEDA OPERATIVO. USUARIO SOMOS BANCOLOMBIA ACTIVO"/>
    <s v="VISITA_TECNICA"/>
    <s v="FGZZZ921"/>
    <s v="TIPO II"/>
    <s v="TERRESTRE"/>
    <s v="PAZ MARTINEZ RICHARD HUMBERTO"/>
    <n v="1"/>
    <n v="0"/>
    <n v="163813.69572160003"/>
    <n v="140395.6348884"/>
    <n v="163813.69572160003"/>
    <m/>
    <m/>
    <m/>
    <m/>
    <m/>
    <m/>
    <m/>
    <m/>
  </r>
  <r>
    <s v="BOGOTA"/>
    <x v="5"/>
    <x v="5"/>
    <n v="25754"/>
    <s v="TA-25-931172"/>
    <n v="80915"/>
    <s v="APERTURA"/>
    <s v="CB CRECIMIENTO - NUEVO"/>
    <s v="CUNDINAMARCA"/>
    <s v="SOACHA"/>
    <s v="BARRIO TREBOL SOACHA SOACHA"/>
    <s v="REDEBAN"/>
    <s v="FO-25-1339140"/>
    <d v="2025-08-06T00:00:00"/>
    <d v="2025-08-08T00:00:00"/>
    <s v="UNO A UNO"/>
    <s v="UNO A UNO"/>
    <s v="EJECUTADO"/>
    <s v="06-08-2025 SE REALIZA LLAMADA AL CLIENTE, SE HABLA CON EL SR HARVEY ARTURO BUSTOS GAITAN, SE VALIDA DIRECCIÓN OK, CANAL OK, DISPONIBILIDAD TOTAL, LLAMAR EL DÍA LA INSTALACIÓN PARA CONFIRMAR VISITA, AVISO EXTERIOR ALTURA APROX  2 METROS; TOMACORRIENTE CERCANO: SI; TIENE CABINA DE SEGURIDAD: SI 8/08/2025 SE REALIZA INSTALACIÓN DE CORRESPONSAL, SE INSTALAN EQUIPOS CON PRUEBAS EXITOSAS, SE CAPACITA Y SE EVALÚA AL CLIENTE, SE INSTALA PUBLICIDAD COMPLETA, CB QUEDA OPERATIVO. USUARIO SOMOS BANCOLOMBIA ACTIVO"/>
    <s v="VISITA_TECNICA"/>
    <s v="FGZZZ923"/>
    <s v="TIPO I"/>
    <s v="TERRESTRE"/>
    <s v="GALEANO SORIANO JUAN DAVID"/>
    <n v="1"/>
    <n v="0"/>
    <n v="75096.394270399993"/>
    <n v="75096.394270399993"/>
    <n v="75096.394270399993"/>
    <m/>
    <m/>
    <m/>
    <m/>
    <m/>
    <m/>
    <m/>
    <m/>
  </r>
  <r>
    <s v="TUNJA"/>
    <x v="3"/>
    <x v="3"/>
    <n v="15001"/>
    <s v="TA-25-931229"/>
    <n v="80918"/>
    <s v="APERTURA"/>
    <s v="CB CRECIMIENTO - NUEVO"/>
    <s v="BOYACA"/>
    <s v="TUNJA"/>
    <s v="BARRIO JORDAN TUNJA 3"/>
    <s v="REDEBAN"/>
    <s v="FO-25-1339297"/>
    <d v="2025-08-06T00:00:00"/>
    <d v="2025-08-11T00:00:00"/>
    <s v="UNO A UNO"/>
    <s v="UNO A UNO"/>
    <s v="EJECUTADO"/>
    <s v="06-08 SE REALIZA LLAMADA AL CLIENTE, SE HABLA CON LA SRA LEIDY CAROLINA REYES PACHECO  SE VALIDA DIRECCIÓN OK, CANAL OK, DISPONIBILIDAD TOTAL, LLAMAR EL DÍA LA INSTALACIÓN PARA CONFIRMAR VISITA, AVISO EXTERIOR ALTURA APROX 2 METROS; TOMACORRIENTE CERCANO: SI; TIENE CABINA DE SEGURIDAD: NO - COMUNICACIÓN POR WPP 11/08/2025 SE REALIZA INSTALACIÓN DE CORRESPONSAL, SE INSTALAN EQUIPOS CON PRUEBAS EXITOSAS, SE CAPACITA Y SE EVALÚA AL CLIENTE, SE INSTALA PUBLICIDAD COMPLETA, CB QUEDA OPERATIVO. USUARIO SOMOS BANCOLOMBIA ACTIVO"/>
    <s v="VISITA_TECNICA"/>
    <s v="FGZZZ924"/>
    <s v="TIPO I"/>
    <s v="TERRESTRE"/>
    <s v="GONZALEZ GONZALEZ MARIO ALBERTO"/>
    <n v="1"/>
    <n v="0"/>
    <n v="75096.394270399993"/>
    <n v="75096.394270399993"/>
    <n v="75096.394270399993"/>
    <m/>
    <m/>
    <m/>
    <m/>
    <m/>
    <m/>
    <m/>
    <m/>
  </r>
  <r>
    <s v="BUCARAMANGA"/>
    <x v="3"/>
    <x v="3"/>
    <n v="68001"/>
    <s v="TA-25-931173"/>
    <n v="80868"/>
    <s v="APERTURA"/>
    <s v="CB CRECIMIENTO - NUEVO"/>
    <s v="SANTANDER"/>
    <s v="BUCARAMANGA"/>
    <s v="BARRIO TERMINAL DE BUCARAMANGA BUCARAMANGA"/>
    <s v="REDEBAN"/>
    <s v="FO-25-1339148"/>
    <d v="2025-08-06T00:00:00"/>
    <d v="2025-08-08T00:00:00"/>
    <s v="UNO A UNO"/>
    <s v="UNO A UNO"/>
    <s v="EJECUTADO"/>
    <s v="06-08 SE REALIZA LLAMADA AL CLIENTE, SE HABLA CON LA SRA KATERYN ALEJANDRA MOLINA MENDOZA SE VALIDA DIRECCIÓN OK, CANAL OK, DISPONIBILIDAD TOTAL, LLAMAR EL DÍA LA INSTALACIÓN PARA CONFIRMAR VISITA, AVISO EXTERIOR ALTURA APROX 3 METROS; TOMACORRIENTE CERCANO: SI; TIENE CABINA DE SEGURIDAD: SI 8/08/2025 SE REALIZA INSTALACIÓN DE CORRESPONSAL, SE INSTALAN EQUIPOS CON PRUEBAS EXITOSAS, SE CAPACITA Y SE EVALÚA AL CLIENTE, SE INSTALA PUBLICIDAD COMPLETA, CB QUEDA OPERATIVO. USUARIO SOMOS BANCOLOMBIA ACTIVO"/>
    <s v="VISITA_TECNICA"/>
    <s v="FGZZZ925"/>
    <s v="TIPO I"/>
    <s v="TERRESTRE"/>
    <s v="GONZALEZ ESTUPIÑAN YEISON WALTER ANTONIO"/>
    <n v="1"/>
    <n v="0"/>
    <n v="75096.394270399993"/>
    <n v="75096.394270399993"/>
    <n v="75096.394270399993"/>
    <m/>
    <m/>
    <m/>
    <m/>
    <m/>
    <m/>
    <m/>
    <m/>
  </r>
  <r>
    <s v="MONTERIA"/>
    <x v="4"/>
    <x v="4"/>
    <n v="23464"/>
    <s v="TA-25-931174"/>
    <n v="80896"/>
    <s v="APERTURA"/>
    <s v="CB CRECIMIENTO - NUEVO"/>
    <s v="CORDOBA"/>
    <s v="MOMIL"/>
    <s v="BARRIO SANTA LUCIA MOMIL 1"/>
    <s v="REDEBAN"/>
    <s v="FO-25-1339157"/>
    <d v="2025-08-06T00:00:00"/>
    <d v="2025-08-11T00:00:00"/>
    <s v="UNO A UNO"/>
    <s v="UNO A UNO"/>
    <s v="EJECUTADO"/>
    <s v="06-08 SE REALIZA LLAMADA AL CLIENTE, SE HABLA CON LA SRA ALEJANDRA OSORIO MOLINA SE VALIDA DIRECCIÓN OK, CANAL OK, DISPONIBILIDAD TOTAL, LLAMAR EL DÍA LA INSTALACIÓN PARA CONFIRMAR VISITA, AVISO EXTERIOR ALTURA APROX 3 METROS; TOMACORRIENTE CERCANO: SI; TIENE CABINA DE SEGURIDAD: NO - EL MODEM ESTA A 7 MT  11/08/2025 SE REALIZA INSTALACIÓN DE CORRESPONSAL, SE INSTALAN EQUIPOS CON PRUEBAS EXITOSAS, SE CAPACITA Y SE EVALÚA AL CLIENTE, SE INSTALA PUBLICIDAD COMPLETA, CB QUEDA OPERATIVO. USUARIO SOMOS BANCOLOMBIA ACTIVO"/>
    <s v="VISITA_TECNICA"/>
    <s v="FGZZZ926"/>
    <s v="TIPO II"/>
    <s v="TERRESTRE"/>
    <s v="CASSIANI PEREZ RAUL RAMIRO"/>
    <n v="1"/>
    <n v="0"/>
    <n v="163813.69572160003"/>
    <n v="140395.6348884"/>
    <n v="163813.69572160003"/>
    <m/>
    <m/>
    <m/>
    <m/>
    <m/>
    <m/>
    <m/>
    <m/>
  </r>
  <r>
    <s v="NEIVA"/>
    <x v="0"/>
    <x v="0"/>
    <n v="41001"/>
    <s v="TA-25-931176"/>
    <n v="80901"/>
    <s v="APERTURA"/>
    <s v="CB CRECIMIENTO - NUEVO"/>
    <s v="HUILA"/>
    <s v="NEIVA"/>
    <s v="BARRIO SAN VALENTIN NEIVA 2"/>
    <s v="REDEBAN"/>
    <s v="FO-25-1339169"/>
    <d v="2025-08-06T00:00:00"/>
    <d v="2025-08-08T00:00:00"/>
    <s v="UNO A UNO"/>
    <s v="UNO A UNO"/>
    <s v="EJECUTADO"/>
    <s v="06-08 SE REALIZA LLAMADA AL CLIENTE, SE HABLA CON LA SRA MARTHA CECILIA MOSQUERA ESCOBAR SE VALIDA DIRECCIÓN OK, CANAL OK, DISPONIBILIDAD TOTAL, LLAMAR EL DÍA LA INSTALACIÓN PARA CONFIRMAR VISITA, AVISO EXTERIOR ALTURA APROX 2 METROS; TOMACORRIENTE CERCANO: SI; TIENE CABINA DE SEGURIDAD: NO - COMUNICACIÓN POR WPP 08-08 SE REALIZA INSTALACIÓN DE CORRESPONSAL, SE INSTALAN EQUIPOS CON PRUEBAS EXITOSAS, SE CAPACITA Y SE EVALÚA AL CLIENTE, SE INSTALA PUBLICIDAD COMPLETA, CB QUEDA OPERATIVO. USUARIO SOMOS BANCOLOMBIA ACTIVO"/>
    <s v="VISITA_TECNICA"/>
    <s v="FGZZZ927"/>
    <s v="TIPO I"/>
    <s v="TERRESTRE"/>
    <s v="DIAZ VARGAS JONATHAN MIGUEL"/>
    <n v="1"/>
    <n v="0"/>
    <n v="75096.394270399993"/>
    <n v="75096.394270399993"/>
    <n v="75096.394270399993"/>
    <m/>
    <m/>
    <m/>
    <m/>
    <m/>
    <m/>
    <m/>
    <m/>
  </r>
  <r>
    <s v="CALI"/>
    <x v="1"/>
    <x v="1"/>
    <n v="19845"/>
    <s v="TA-25-931178"/>
    <n v="80922"/>
    <s v="APERTURA"/>
    <s v="CB CRECIMIENTO - NUEVO"/>
    <s v="CAUCA"/>
    <s v="VILLA RICA"/>
    <s v="BARRIO CENTRO VILLA RICA 5"/>
    <s v="REDEBAN"/>
    <s v="FO-25-1350933"/>
    <d v="2025-08-06T00:00:00"/>
    <d v="2025-08-13T00:00:00"/>
    <s v="UNO A UNO"/>
    <s v="UNO A UNO"/>
    <s v="EJECUTADO"/>
    <s v="06-08 SE REALIZA LLAMADA AL CLIENTE, SE HABLA CON LA SR JANIER JULIAN VALENCIA ESCOBAR  SE VALIDA DIRECCIÓN OK, CANAL OK, DISPONIBILIDAD TOTAL, LLAMAR EL DÍA LA INSTALACIÓN PARA CONFIRMAR VISITA, AVISO EXTERIOR ALTURA: NO INDICA ALTURA; TOMACORRIENTE CERCANO: SI; TIENE CABINA DE SEGURIDAD: SI 8/08/2025SE LLEGA A SITIO PARA REALIZA LA INSTALACIÓN CB Y LA ENERGIA SE FUE HACE APROXIMADAMENTE 90 MINUTOS. EL DATÁFONO QUEDA CONFIGURADO SIN HABER REALIZADO NINGUNA TRANSACCIÓN DE PRUEBA. 13/08/2025 SE REALIZA INSTALACIÓN DE CORRESPONSAL, SE INSTALAN EQUIPOS CON PRUEBAS EXITOSAS, SE CAPACITA Y SE EVALÚA AL CLIENTE, SE INSTALA PUBLICIDAD COMPLETA, CB QUEDA OPERATIVO. USUARIO SOMOS BANCOLOMBIA ACTIVO"/>
    <s v="VISITA_TECNICA"/>
    <s v="FGZZZ929"/>
    <s v="TIPO IV"/>
    <s v="TERRESTRE"/>
    <s v="TORRES GARCIA JENDRY JOSE"/>
    <n v="1"/>
    <n v="1"/>
    <n v="504832.64687880001"/>
    <n v="196536.5258152"/>
    <n v="701369.17269399995"/>
    <m/>
    <m/>
    <m/>
    <m/>
    <m/>
    <m/>
    <m/>
    <m/>
  </r>
  <r>
    <s v="PEREIRA"/>
    <x v="1"/>
    <x v="6"/>
    <n v="66001"/>
    <s v="TA-25-931179"/>
    <n v="80907"/>
    <s v="APERTURA"/>
    <s v="CB CRECIMIENTO - NUEVO"/>
    <s v="RISARALDA"/>
    <s v="PEREIRA"/>
    <s v="BARRIO CENTRO PEREIRA 52"/>
    <s v="REDEBAN"/>
    <s v="FO-25-1339182"/>
    <d v="2025-08-06T00:00:00"/>
    <d v="2025-08-08T00:00:00"/>
    <s v="UNO A UNO"/>
    <s v="UNO A UNO"/>
    <s v="EJECUTADO"/>
    <s v="06-08 SE REALIZA LLAMADA AL CLIENTE, SE HABLA CON LA SRA MARIANA GISETH NAVARRO MUETE  SE VALIDA DIRECCIÓN OK, CANAL OK, DISPONIBILIDAD TOTAL, LLAMAR EL DÍA LA INSTALACIÓN PARA CONFIRMAR VISITA, AVISO EXTERIOR ALTURA APROX 2.5 METROS; TOMACORRIENTE CERCANO: SI; TIENE CABINA DE SEGURIDAD: NO 8/08/2025 SE REALIZA INSTALACIÓN DE CORRESPONSAL, SE INSTALAN EQUIPOS CON PRUEBAS EXITOSAS, SE CAPACITA Y SE EVALÚA AL CLIENTE, SE INSTALA PUBLICIDAD COMPLETA, CB QUEDA OPERATIVO. USUARIO SOMOS BANCOLOMBIA ACTIVO"/>
    <s v="VISITA_TECNICA"/>
    <s v="FGZZZ931"/>
    <s v="TIPO I"/>
    <s v="TERRESTRE"/>
    <s v="FRANCO CAÑAVERAL YAMID RAUL"/>
    <n v="1"/>
    <n v="0"/>
    <n v="75096.394270399993"/>
    <n v="75096.394270399993"/>
    <n v="75096.394270399993"/>
    <m/>
    <m/>
    <m/>
    <m/>
    <m/>
    <m/>
    <m/>
    <m/>
  </r>
  <r>
    <s v="CARTAGENA"/>
    <x v="4"/>
    <x v="4"/>
    <n v="13657"/>
    <s v="TA-25-931180"/>
    <n v="80914"/>
    <s v="APERTURA"/>
    <s v="CB CRECIMIENTO - NUEVO"/>
    <s v="BOLIVAR"/>
    <s v="SAN JUAN NEPOMUCENO"/>
    <s v="BARRIO LA FRONTERA SAN JUAN NEPOMUCENO"/>
    <s v="REDEBAN"/>
    <s v="FO-25-1339187"/>
    <d v="2025-08-06T00:00:00"/>
    <d v="2025-08-11T00:00:00"/>
    <s v="UNO A UNO"/>
    <s v="UNO A UNO"/>
    <s v="EJECUTADO"/>
    <s v="06-08 SE REALIZA LLAMADA AL CLIENTE, SE HABLA CON LA SR RONALD SAMIR ROMERO CARO  SE VALIDA DIRECCIÓN OK, CANAL OK, DISPONIBILIDAD TOTAL, LLAMAR EL DÍA LA INSTALACIÓN PARA CONFIRMAR VISITA, AVISO EXTERIOR ALTURA APROX 2.20 METROS; TOMACORRIENTE CERCANO: SI; TIENE CABINA DE SEGURIDAD: SI 11/08/2025 SE REALIZA INSTALACIÓN DE CORRESPONSAL, SE INSTALAN EQUIPOS CON PRUEBAS EXITOSAS, SE CAPACITA Y SE EVALÚA AL CLIENTE, SE INSTALA PUBLICIDAD COMPLETA, CB QUEDA OPERATIVO. USUARIO SOMOS BANCOLOMBIA ACTIVO"/>
    <s v="VISITA_TECNICA"/>
    <s v="FGZZZ932"/>
    <s v="TIPO II"/>
    <s v="TERRESTRE"/>
    <s v="CANEDO HERRERA ALEXANDER"/>
    <n v="1"/>
    <n v="0"/>
    <n v="163813.69572160003"/>
    <n v="140395.6348884"/>
    <n v="163813.69572160003"/>
    <m/>
    <m/>
    <m/>
    <m/>
    <m/>
    <m/>
    <m/>
    <m/>
  </r>
  <r>
    <s v="BUCARAMANGA"/>
    <x v="3"/>
    <x v="3"/>
    <n v="68132"/>
    <s v="TA-25-931182"/>
    <n v="80873"/>
    <s v="APERTURA"/>
    <s v="CB CRECIMIENTO - NUEVO"/>
    <s v="SANTANDER"/>
    <s v="CALIFORNIA"/>
    <s v="BARRIO CALIFORNIA CALIFORNIA"/>
    <s v="REDEBAN"/>
    <s v="FO-25-1339197"/>
    <d v="2025-08-06T00:00:00"/>
    <d v="2025-08-12T00:00:00"/>
    <s v="UNO A UNO"/>
    <s v="UNO A UNO"/>
    <s v="EJECUTADO"/>
    <s v="06-08 SE REALIZA LLAMADA AL CLIENTE, SE HABLA CON LA SRA KELLY JOHANNA SANCHEZ BANDERAS  SE VALIDA DIRECCIÓN OK, CANAL OK, DISPONIBILIDAD TOTAL, LLAMAR EL DÍA LA INSTALACIÓN PARA CONFIRMAR VISITA, AVISO EXTERIOR ALTURA APROX 3 METROS; TOMACORRIENTE CERCANO: SI; TIENE CABINA DE SEGURIDAD: NO 11-08 EN COMUNICACIÓN CON LA SEÑORA KELLY AL MOVIL 3103538440,SE CONFIRMA DISPONIBILIDAD DE ATENCIÓN POR PARTE DEL CLIENTE  PARA EL DÍA MARTES 12 DE AGOSTO. 12/08/2025 SE REALIZA INSTALACIÓN DE CORRESPONSAL, SE INSTALAN EQUIPOS CON PRUEBAS EXITOSAS, SE CAPACITA Y SE EVALÚA AL CLIENTE, SE INSTALA PUBLICIDAD COMPLETA, CB QUEDA OPERATIVO. USUARIO SOMOS BANCOLOMBIA ACTIVO"/>
    <s v="VISITA_TECNICA"/>
    <s v="FGZZZ934"/>
    <s v="TIPO III"/>
    <s v="TERRESTRE"/>
    <s v="SANTOS GONZALEZ JOHAN FABIAN"/>
    <n v="1"/>
    <n v="0"/>
    <n v="275728.78077800001"/>
    <n v="196536.5258152"/>
    <n v="275728.78077800001"/>
    <m/>
    <m/>
    <m/>
    <m/>
    <m/>
    <m/>
    <m/>
    <m/>
  </r>
  <r>
    <s v="TUNJA"/>
    <x v="3"/>
    <x v="3"/>
    <n v="15238"/>
    <s v="TA-25-931183"/>
    <n v="80881"/>
    <s v="APERTURA"/>
    <s v="CB CRECIMIENTO - NUEVO"/>
    <s v="BOYACA"/>
    <s v="DUITAMA"/>
    <s v="BARRIO LIBERTADOR DUITAMA 1"/>
    <s v="REDEBAN"/>
    <s v="FO-25-1339202"/>
    <d v="2025-08-06T00:00:00"/>
    <d v="2025-08-08T00:00:00"/>
    <s v="UNO A UNO"/>
    <s v="UNO A UNO"/>
    <s v="EJECUTADO"/>
    <s v="06-08 SE REALIZA LLAMADA AL CLIENTE, SE HABLA CON LA SRA MARIA DEL ROSARIO MONSOCUA VEGA SE VALIDA DIRECCIÓN OK, CANAL OK, DISPONIBILIDAD TOTAL, LLAMAR EL DÍA LA INSTALACIÓN PARA CONFIRMAR VISITA, USUARIO INDICA QUE YA TIENE AVISO; TOMACORRIENTE CERCANO: SI; TIENE CABINA DE SEGURIDAD: SI  08-08 SE REALIZA INSTALACIÓN DE CORRESPONSAL, SE INSTALAN EQUIPOS CON PRUEBAS EXITOSAS, SE CAPACITA Y SE EVALÚA AL CLIENTE, SE INSTALA SOLO AVISO YA QUE EN BODEGA NO HAY FALNGGER YD DISPLAY DE HORARIO, CB QUEDA OPERATIVO. USUARIO SOMOS BANCOLOMBIA ACTIVO"/>
    <s v="VISITA_TECNICA"/>
    <s v="FGZZZ935"/>
    <s v="TIPO II"/>
    <s v="TERRESTRE"/>
    <s v="SOLER HOYOS CRISTIAN LEONARDO"/>
    <n v="1"/>
    <n v="0"/>
    <n v="163813.69572160003"/>
    <n v="140395.6348884"/>
    <n v="163813.69572160003"/>
    <m/>
    <m/>
    <m/>
    <m/>
    <m/>
    <m/>
    <m/>
    <m/>
  </r>
  <r>
    <s v="BUCARAMANGA"/>
    <x v="3"/>
    <x v="3"/>
    <n v="68169"/>
    <s v="TA-25-931184"/>
    <n v="80877"/>
    <s v="APERTURA"/>
    <s v="CB CRECIMIENTO - NUEVO"/>
    <s v="SANTANDER"/>
    <s v="CHARTA"/>
    <s v="BARRIO EL CARMEN CHARTA"/>
    <s v="REDEBAN"/>
    <s v="FO-25-1339209"/>
    <d v="2025-08-06T00:00:00"/>
    <d v="2025-08-11T00:00:00"/>
    <s v="UNO A UNO"/>
    <s v="UNO A UNO"/>
    <s v="EJECUTADO"/>
    <s v="06-08 SE REALIZA LLAMADA AL CLIENTE, SE HABLA CON LA SRA ALICIA PABON DE VILLABONA SE VALIDA DIRECCIÓN OK, CANAL OK, DISPONIBILIDAD TOTAL, LLAMAR EL DÍA LA INSTALACIÓN PARA CONFIRMAR VISITA, AVISO EXTERIOR ALTURA APROX 2 METROS; TOMACORRIENTE CERCANO: SI; TIENE CABINA DE SEGURIDAD: NO - EL MODEM ESTA A 5 MT  11/08/2025 SE REALIZA INSTALACIÓN DE CORRESPONSAL, SE INSTALAN EQUIPOS CON PRUEBAS EXITOSAS, SE CAPACITA Y SE EVALÚA AL CLIENTE, SE INSTALA PUBLICIDAD COMPLETA, CB QUEDA OPERATIVO. USUARIO SOMOS BANCOLOMBIA ACTIVO. SE INSTALAN 10 MT DE CABLE UTP"/>
    <s v="VISITA_TECNICA"/>
    <s v="FGZZZ936"/>
    <s v="TIPO II"/>
    <s v="TERRESTRE"/>
    <s v="SANTOS GONZALEZ JOHAN FABIAN"/>
    <n v="1"/>
    <n v="0"/>
    <n v="163813.69572160003"/>
    <n v="140395.6348884"/>
    <n v="163813.69572160003"/>
    <m/>
    <m/>
    <m/>
    <m/>
    <m/>
    <m/>
    <m/>
    <m/>
  </r>
  <r>
    <s v="PEREIRA"/>
    <x v="1"/>
    <x v="6"/>
    <n v="66383"/>
    <s v="TA-25-931185"/>
    <n v="80892"/>
    <s v="APERTURA"/>
    <s v="CB CRECIMIENTO - NUEVO"/>
    <s v="RISARALDA"/>
    <s v="LA CELIA"/>
    <s v="BARRIO CENTRO LA CELIA 6"/>
    <s v="REDEBAN"/>
    <s v="FO-25-1339215"/>
    <d v="2025-08-06T00:00:00"/>
    <d v="2025-08-08T00:00:00"/>
    <s v="UNO A UNO"/>
    <s v="UNO A UNO"/>
    <s v="EJECUTADO"/>
    <s v="06-08 SE REALIZA LLAMADA AL CLIENTE, SE HABLA CON LA SR JHONIER ALEXIS OSORIO CORREA SE VALIDA DIRECCIÓN OK, CANAL OK, DISPONIBILIDAD TOTAL, LLAMAR EL DÍA LA INSTALACIÓN PARA CONFIRMAR VISITA, AVISO EXTERIOR ALTURA APROX 2 METROS; TOMACORRIENTE CERCANO: SI; TIENE CABINA DE SEGURIDAD: NO 8/08/2025 SE REALIZA INSTALACIÓN DE CORRESPONSAL, SE INSTALAN EQUIPOS CON PRUEBAS EXITOSAS, SE CAPACITA Y SE EVALÚA AL CLIENTE, SE INSTALA PUBLICIDAD COMPLETA, CB QUEDA OPERATIVO. USUARIO SOMOS BANCOLOMBIA ACTIVO"/>
    <s v="VISITA_TECNICA"/>
    <s v="FGZZZ937"/>
    <s v="TIPO II"/>
    <s v="TERRESTRE"/>
    <s v="ARROYAVE CANO MANUEL GUILLERMO"/>
    <n v="1"/>
    <n v="0"/>
    <n v="163813.69572160003"/>
    <n v="140395.6348884"/>
    <n v="163813.69572160003"/>
    <m/>
    <m/>
    <m/>
    <m/>
    <m/>
    <m/>
    <m/>
    <m/>
  </r>
  <r>
    <s v="YOPAL"/>
    <x v="0"/>
    <x v="0"/>
    <n v="85010"/>
    <s v="TA-25-931186"/>
    <n v="80862"/>
    <s v="APERTURA"/>
    <s v="CB CRECIMIENTO - NUEVO"/>
    <s v="CASANARE"/>
    <s v="AGUAZUL"/>
    <s v="BARRIO LA ESPIGA AGUAZUL"/>
    <s v="REDEBAN"/>
    <s v="FO-25-1339221"/>
    <d v="2025-08-06T00:00:00"/>
    <d v="2025-08-12T00:00:00"/>
    <s v="UNO A UNO"/>
    <s v="UNO A UNO"/>
    <s v="EJECUTADO"/>
    <s v="06-08 SE REALIZA LLAMADA AL CLIENTE, SE HABLA CON LA SR RAFAEL SE VALIDA DIRECCIÓN OK, CANAL OK, DISPONIBILIDAD TOTAL, LLAMAR EL DÍA LA INSTALACIÓN PARA CONFIRMAR VISITA, AVISO EXTERIOR ALTURA APROX 2 METROS; TOMACORRIENTE CERCANO: SI; TIENE CABINA DE SEGURIDAD: SI - EL MODEM ESTA A 6 MT  09-08 EN COMUNICACIÓN CON EL SEÑOR RAFAEL CORONEL AL NUMERO 3209171697, INDICA POR TEMAS PERSONALES Y DISPOSICION NO PUEDE RECIBIRNOS HOY. INDICA NOS ATIENDE EL DIA 12-8-2025. 12/08/2025 SE REALIZA INSTALACIÓN DE CORRESPONSAL, SE INSTALAN EQUIPOS CON PRUEBAS EXITOSAS, SE CAPACITA Y SE EVALÚA AL CLIENTE, SE INSTALA PUBLICIDAD COMPLETA, CB QUEDA OPERATIVO. USUARIO SOMOS BANCOLOMBIA ACTIVO. SE INSTALAN 15 MT DE CABLE UTP"/>
    <s v="VISITA_TECNICA"/>
    <s v="FGZZZ940"/>
    <s v="TIPO II"/>
    <s v="TERRESTRE"/>
    <s v="BERNAL ELAICA EDGAR ALEXIS"/>
    <n v="1"/>
    <n v="0"/>
    <n v="163813.69572160003"/>
    <n v="140395.6348884"/>
    <n v="163813.69572160003"/>
    <m/>
    <m/>
    <m/>
    <m/>
    <m/>
    <m/>
    <m/>
    <m/>
  </r>
  <r>
    <s v="TUNJA"/>
    <x v="3"/>
    <x v="3"/>
    <n v="15238"/>
    <s v="TA-25-931187"/>
    <n v="80882"/>
    <s v="APERTURA"/>
    <s v="CB CRECIMIENTO - NUEVO"/>
    <s v="BOYACA"/>
    <s v="DUITAMA"/>
    <s v="BARRIO ALAMOS DUITAMA"/>
    <s v="REDEBAN"/>
    <s v="FO-25-1339227"/>
    <d v="2025-08-06T00:00:00"/>
    <d v="2025-08-14T00:00:00"/>
    <s v="UNO A UNO"/>
    <s v="UNO A UNO"/>
    <s v="EJECUTADO"/>
    <s v="06-08 SE REALIZA LLAMADA AL CLIENTE, SE HABLA CON LA SR JHON JAIRO ESTUPIÑAN DIAZ  SE VALIDA DIRECCIÓN OK, CANAL OK, DISPONIBILIDAD TOTAL, LLAMAR EL DÍA LA INSTALACIÓN PARA CONFIRMAR VISITA, AVISO EXTERIOR ALTURA APROX 2.5 METROS; TOMACORRIENTE CERCANO: SI; TIENE CABINA DE SEGURIDAD: NO - EL MODEM ESTA A 4 MT  08-08 POR TEMAS RELACIONADOS AL PARO DE MINEROS PRESENTADO EN EL DEPARTAMENTO   LA ORDEN  SE REPROGRAMA HASTA  NUEVA ORDEN 14/08/2025 SE REALIZA INSTALACIÓN DE CORRESPONSAL, SE INSTALAN EQUIPOS CON PRUEBAS EXITOSAS, SE CAPACITA Y SE EVALÚA AL CLIENTE, SE INSTALA PUBLICIDAD COMPLETA, CB QUEDA OPERATIVO. USUARIO SOMOS BANCOLOMBIA ACTIVO. SE INSTALAN 10 MT DE CABLE UTP"/>
    <s v="VISITA_TECNICA"/>
    <s v="FGZZZ941"/>
    <s v="TIPO II"/>
    <s v="TERRESTRE"/>
    <s v="MARTINEZ FLOREZ DONIS ALBERTO"/>
    <n v="1"/>
    <n v="0"/>
    <n v="163813.69572160003"/>
    <n v="140395.6348884"/>
    <n v="163813.69572160003"/>
    <m/>
    <m/>
    <m/>
    <m/>
    <m/>
    <m/>
    <m/>
    <m/>
  </r>
  <r>
    <s v="TUNJA"/>
    <x v="3"/>
    <x v="3"/>
    <n v="15696"/>
    <s v="TA-25-931191"/>
    <n v="80874"/>
    <s v="APERTURA"/>
    <s v="CB CRECIMIENTO - NUEVO"/>
    <s v="BOYACA"/>
    <s v="SANTA SOFIA"/>
    <s v="BARRIO CENTRO SANTA SOFIA 6"/>
    <s v="REDEBAN"/>
    <s v="FO-25-1339232"/>
    <d v="2025-08-06T00:00:00"/>
    <d v="2025-08-15T00:00:00"/>
    <s v="UNO A UNO"/>
    <s v="UNO A UNO"/>
    <s v="EJECUTADO"/>
    <s v="06-08 SE REALIZA LLAMADA AL CLIENTE, SE HABLA CON LA SRA ANGELICA MARIA LOPEZ GAMBOA SE VALIDA DIRECCIÓN OK, CANAL OK, DISPONIBILIDAD TOTAL, LLAMAR EL DÍA LA INSTALACIÓN PARA CONFIRMAR VISITA, AVISO EXTERIOR ALTURA APROX 2 METROS; TOMACORRIENTE CERCANO: SI; TIENE CABINA DE SEGURIDAD: SI 08-08 POR TEMAS RELACIONADOS AL PARO DE MINEROS PRESENTADO EN EL DEPARTAMENTO SE REPROGRAMA VISITA HASTA  NUEVA ORDEN 15/08/2025 SE REALIZA INSTALACIÓN DE CORRESPONSAL, SE INSTALAN EQUIPOS CON PRUEBAS EXITOSAS, SE CAPACITA Y SE EVALÚA AL CLIENTE, SE INSTALA PUBLICIDAD COMPLETA, CB QUEDA OPERATIVO. USUARIO SOMOS BANCOLOMBIA ACTIVO. SE INSTALA ROUTER"/>
    <s v="VISITA_TECNICA"/>
    <s v="FGZZZ942"/>
    <s v="TIPO II"/>
    <s v="TERRESTRE"/>
    <s v="GONZALEZ GONZALEZ MARIO ALBERTO"/>
    <n v="1"/>
    <n v="0"/>
    <n v="163813.69572160003"/>
    <n v="140395.6348884"/>
    <n v="163813.69572160003"/>
    <m/>
    <m/>
    <m/>
    <m/>
    <m/>
    <m/>
    <m/>
    <m/>
  </r>
  <r>
    <s v="MONTERIA"/>
    <x v="4"/>
    <x v="4"/>
    <n v="23580"/>
    <s v="TA-25-931198"/>
    <n v="80911"/>
    <s v="APERTURA"/>
    <s v="CB CRECIMIENTO - NUEVO"/>
    <s v="CORDOBA"/>
    <s v="PUERTO LIBERTADOR"/>
    <s v="BARRIO VIA TRONCAL PUERTO LIBERTADOR"/>
    <s v="REDEBAN"/>
    <s v="FO-25-1339237"/>
    <d v="2025-08-06T00:00:00"/>
    <d v="2025-08-14T00:00:00"/>
    <s v="UNO A UNO"/>
    <s v="UNO A UNO"/>
    <s v="EJECUTADO"/>
    <s v="06-08 SE REALIZA LLAMADA AL CLIENTE, SE HABLA CON LA SRA MARIA CECILIA MERCADO LOPEZSE VALIDA DIRECCIÓN OK, CANAL OK, DISPONIBILIDAD TOTAL, LLAMAR EL DÍA LA INSTALACIÓN PARA CONFIRMAR VISITA, AVISO EXTERIOR ALTURA APROX 2 METROS; TOMACORRIENTE CERCANO: SI; TIENE CABINA DE SEGURIDAD: NO - COMUNICACIÓN POR WPP / EL MODEM ESTA A 5 MT  / EL MODEM NO TIENE PUERTO DISPONIBLES 11-08 EN COMUNICACIÓN CON LA SRA MARIA MARCELA MERCADO, INDICA QUE NO PUEDE ATENDER LA INSTALACIÓN EL DÍA DE HOY DEBIDO A QUE SE ENCUENTRA EN CITA MÉDICA, SOLICITA SE REPROGRAME PARA EL DÍA JUEVES 14-08 14/08/2025 SE REALIZA INSTALACIÓN DE CORRESPONSAL, SE INSTALAN EQUIPOS CON PRUEBAS EXITOSAS, SE CAPACITA Y SE EVALÚA AL CLIENTE, SE INSTALA PUBLICIDAD COMPLETA, CB QUEDA OPERATIVO. USUARIO SOMOS BANCOLOMBIA ACTIVO"/>
    <s v="VISITA_TECNICA"/>
    <s v="FGZZZ943"/>
    <s v="TIPO IV"/>
    <s v="TERRESTRE"/>
    <s v="COGOLLO VERTEL EDER LUIS"/>
    <n v="1"/>
    <n v="0"/>
    <n v="504832.64687880001"/>
    <n v="196536.5258152"/>
    <n v="504832.64687880001"/>
    <m/>
    <m/>
    <m/>
    <m/>
    <m/>
    <m/>
    <m/>
    <m/>
  </r>
  <r>
    <s v="BARRANQUILLA"/>
    <x v="4"/>
    <x v="4"/>
    <n v="8001"/>
    <s v="TA-25-931199"/>
    <n v="80865"/>
    <s v="APERTURA"/>
    <s v="CB CRECIMIENTO - NUEVO"/>
    <s v="ATLANTICO"/>
    <s v="BARRANQUILLA"/>
    <s v="BARRIO CIUDAD JARDIN BARRANQUILLA 17"/>
    <s v="REDEBAN"/>
    <s v="FO-25-1339240"/>
    <d v="2025-08-06T00:00:00"/>
    <d v="2025-08-08T00:00:00"/>
    <s v="UNO A UNO"/>
    <s v="UNO A UNO"/>
    <s v="EJECUTADO"/>
    <s v="06-08 SE REALIZA LLAMADA AL CLIENTE, SE HABLA CON LA SR ENRIQUE SE VALIDA DIRECCIÓN OK, CANAL OK, DISPONIBILIDAD TOTAL, LLAMAR EL DÍA LA INSTALACIÓN PARA CONFIRMAR VISITA, AVISO EXTERIOR ALTURA APROX 2 METROS; TOMACORRIENTE CERCANO: SI; TIENE CABINA DE SEGURIDAD: NO 8/08/2025 SE REALIZA INSTALACIÓN DE CORRESPONSAL, SE INSTALAN EQUIPOS CON PRUEBAS EXITOSAS, SE CAPACITA Y SE EVALÚA AL CLIENTE, SE INSTALA PUBLICIDAD COMPLETA, CB QUEDA OPERATIVO. USUARIO SOMOS BANCOLOMBIA ACTIVO"/>
    <s v="VISITA_TECNICA"/>
    <s v="FGZZZ944"/>
    <s v="TIPO I"/>
    <s v="TERRESTRE"/>
    <s v="DE AVILA SIADES ALBERTO ENRIQUE"/>
    <n v="1"/>
    <n v="0"/>
    <n v="75096.394270399993"/>
    <n v="75096.394270399993"/>
    <n v="75096.394270399993"/>
    <m/>
    <m/>
    <m/>
    <m/>
    <m/>
    <m/>
    <m/>
    <m/>
  </r>
  <r>
    <s v="MEDELLIN"/>
    <x v="2"/>
    <x v="2"/>
    <n v="5284"/>
    <s v="TA-25-931201"/>
    <n v="67788"/>
    <s v="APERTURA"/>
    <s v="DATAFONO ADICIONAL"/>
    <s v="ANTIOQUIA"/>
    <s v="FRONTINO"/>
    <s v="BARRIO DARIEN FRONTINO"/>
    <s v="REDEBAN"/>
    <s v="FO-25-1339244"/>
    <d v="2025-08-06T00:00:00"/>
    <d v="2025-08-08T00:00:00"/>
    <s v="UNO A UNO"/>
    <s v="UNO A UNO"/>
    <s v="EJECUTADO"/>
    <s v="06-08 SE REALIZA LLAMADA AL CLIENTE, SE HABLA CON LA SRA CLAUDIA MARÍA CRUZ PEREZ  SE VALIDA DIRECCIÓN OK, CANAL OK, DISPONIBILIDAD TOTAL, LLAMAR EL DÍA LA INSTALACIÓN PARA CONFIRMAR VISITA 08-08 SE REALIZA INSTALACIÓN DE DAT ADICIONAL, PRUEBAS EXITOSAS, CB QUEDA OPERATIVO"/>
    <s v="VISITA_TECNICA"/>
    <s v="FGZZZ945"/>
    <s v="TIPO IV"/>
    <s v="TERRESTRE"/>
    <s v="MARTINEZ TOVAR OSCAR DAVID"/>
    <n v="1"/>
    <n v="0"/>
    <n v="504832.64687880001"/>
    <n v="196536.5258152"/>
    <n v="504832.64687880001"/>
    <m/>
    <m/>
    <m/>
    <m/>
    <m/>
    <m/>
    <m/>
    <m/>
  </r>
  <r>
    <s v="MEDELLIN"/>
    <x v="2"/>
    <x v="2"/>
    <n v="5390"/>
    <s v="TA-25-931203"/>
    <n v="39390"/>
    <s v="APERTURA"/>
    <s v="DATAFONO ADICIONAL"/>
    <s v="ANTIOQUIA"/>
    <s v="LA PINTADA"/>
    <s v="BARRIO PARQUE LA PINTADA 1"/>
    <s v="REDEBAN"/>
    <s v="FO-25-1339249"/>
    <d v="2025-08-06T00:00:00"/>
    <d v="2025-08-08T00:00:00"/>
    <s v="UNO A UNO"/>
    <s v="UNO A UNO"/>
    <s v="EJECUTADO"/>
    <s v="06-08 SE REALIZA LLAMADA AL CLIENTE, SE HABLA CON LA SRA LUZ AMELIA GOMEZ SIERRA  SE VALIDA DIRECCIÓN OK, CANAL OK, DISPONIBILIDAD TOTAL, LLAMAR EL DÍA LA INSTALACIÓN PARA CONFIRMAR VISITA 8/08/2025 SE REALIZA INSTALACIÓN DE DAT ADICIONAL, PRUEBAS EXITOSAS, CB QUEDA OPERATIVO"/>
    <s v="VISITA_TECNICA"/>
    <s v="FGZZZ946"/>
    <s v="TIPO II"/>
    <s v="TERRESTRE"/>
    <s v="ALVAREZ ARENAS VICTOR HUGO"/>
    <n v="1"/>
    <n v="0"/>
    <n v="163813.69572160003"/>
    <n v="140395.6348884"/>
    <n v="163813.69572160003"/>
    <m/>
    <m/>
    <m/>
    <m/>
    <m/>
    <m/>
    <m/>
    <m/>
  </r>
  <r>
    <s v="BUCARAMANGA"/>
    <x v="3"/>
    <x v="3"/>
    <n v="68895"/>
    <s v="TA-25-931204"/>
    <n v="80820"/>
    <s v="APERTURA"/>
    <s v="CB CRECIMIENTO - OTRAS LISTAS"/>
    <s v="SANTANDER"/>
    <s v="ZAPATOCA"/>
    <s v="BARRIO SANTA BARBARA ZAPATOCA 2"/>
    <s v="REDEBAN"/>
    <s v="FO-25-1339254"/>
    <d v="2025-08-06T00:00:00"/>
    <d v="2025-08-08T00:00:00"/>
    <s v="UNO A UNO"/>
    <s v="UNO A UNO"/>
    <s v="EJECUTADO"/>
    <s v="06-08 SE REALIZA LLAMADA AL CLIENTE, SE HABLA CON LA SRA YOSARY MILENA MANJARRES RODRÍGUEZ SE VALIDA DIRECCIÓN OK, CANAL OK, DISPONIBILIDAD TOTAL, LLAMAR EL DÍA LA INSTALACIÓN PARA CONFIRMAR VISITA, AVISO EXTERIOR ALTURA APROX 2.5 METROS; TOMACORRIENTE CERCANO: SI; TIENE CABINA DE SEGURIDAD: NO 8/08/2025 SE REALIZA INSTALACIÓN DE CORRESPONSAL, SE INSTALAN EQUIPOS CON PRUEBAS EXITOSAS, SE CAPACITA Y SE EVALÚA AL CLIENTE, SE INSTALA PUBLICIDAD COMPLETA, CB QUEDA OPERATIVO. USUARIO SOMOS BANCOLOMBIA ACTIVO"/>
    <s v="VISITA_TECNICA"/>
    <s v="FGZZZ947"/>
    <s v="TIPO III"/>
    <s v="TERRESTRE"/>
    <s v="MARIÑO PABON JORGE ENRIQUE"/>
    <n v="1"/>
    <n v="0"/>
    <n v="275728.78077800001"/>
    <n v="196536.5258152"/>
    <n v="275728.78077800001"/>
    <m/>
    <m/>
    <m/>
    <m/>
    <m/>
    <m/>
    <m/>
    <m/>
  </r>
  <r>
    <s v="TUNJA"/>
    <x v="3"/>
    <x v="3"/>
    <n v="15176"/>
    <s v="TA-25-931206"/>
    <n v="80726"/>
    <s v="APERTURA"/>
    <s v="CB CRECIMIENTO - OTRAS LISTAS"/>
    <s v="BOYACA"/>
    <s v="CHIQUINQUIRA"/>
    <s v="BARRIO EL BOSQUE CHIQUINQUIRA 2"/>
    <s v="REDEBAN"/>
    <s v="FO-25-1339258"/>
    <d v="2025-08-06T00:00:00"/>
    <d v="2025-08-12T00:00:00"/>
    <s v="UNO A UNO"/>
    <s v="UNO A UNO"/>
    <s v="EJECUTADO"/>
    <s v="06-08 SE REALIZA LLAMADA AL CLIENTE, SE HABLA CON LA SRA ANDREA KATHERINE FUENTES LETRADO SE VALIDA DIRECCIÓN OK, CANAL OK, DISPONIBILIDAD TOTAL, LLAMAR EL DÍA LA INSTALACIÓN PARA CONFIRMAR VISITA, AVISO EXTERIOR ALTURA: NO INDICAL ALTURA; TOMACORRIENTE CERCANO: SI; TIENE CABINA DE SEGURIDAD: NO 11-08 POR TEMAS RELACIONADO AL PARO DE MINEROS PRESENTADO EN EL DEPARTAMENTO LA ORDEN SE REPROGRAMA HASTA  NUEVA ORDEN 12-08 SE REALIZA INSTALACIÓN DE CORRESPONSAL, SE INSTALAN EQUIPOS CON PRUEBAS EXITOSAS, SE CAPACITA Y SE EVALÚA AL CLIENTE, SE INSTALA PUBLICIDAD COMPLETA, CB QUEDA OPERATIVO. USUARIO SOMOS BANCOLOMBIA ACTIVO"/>
    <s v="VISITA_TECNICA"/>
    <s v="FGZZZ948"/>
    <s v="TIPO III"/>
    <s v="TERRESTRE"/>
    <s v="RODRIGUEZ MURCIA YERSON IVAN"/>
    <n v="1"/>
    <n v="0"/>
    <n v="275728.78077800001"/>
    <n v="196536.5258152"/>
    <n v="275728.78077800001"/>
    <m/>
    <m/>
    <m/>
    <m/>
    <m/>
    <m/>
    <m/>
    <m/>
  </r>
  <r>
    <s v="MANIZALES"/>
    <x v="1"/>
    <x v="6"/>
    <n v="17873"/>
    <s v="TA-25-931207"/>
    <n v="80811"/>
    <s v="APERTURA"/>
    <s v="CB CRECIMIENTO - OTRAS LISTAS"/>
    <s v="CALDAS"/>
    <s v="VILLAMARIA"/>
    <s v="BARRIO LA FLORIDA VILLAMARIA"/>
    <s v="REDEBAN"/>
    <s v="FO-25-1339265"/>
    <d v="2025-08-06T00:00:00"/>
    <d v="2025-08-08T00:00:00"/>
    <s v="UNO A UNO"/>
    <s v="UNO A UNO"/>
    <s v="EJECUTADO"/>
    <s v="06-08 SE REALIZA LLAMADA AL CLIENTE, SE HABLA CON LA SRA JOSE ANTONIO TRUJILLO DE LOS RIOS SE VALIDA DIRECCIÓN OK, CANAL OK, DISPONIBILIDAD TOTAL, LLAMAR EL DÍA LA INSTALACIÓN PARA CONFIRMAR VISITA, AVISO EXTERIOR ALTURA APROX 2 METROS; TOMACORRIENTE CERCANO: SI; TIENE CABINA DE SEGURIDAD: NO - COMUNICACIÓN POR WPP 10/08/2025 SE REALIZA INSTALACIÓN DE CORRESPONSAL, SE INSTALAN EQUIPOS CON PRUEBAS EXITOSAS, SE CAPACITA Y SE EVALÚA AL CLIENTE, SE INSTALA PUBLICIDAD COMPLETA, CB QUEDA OPERATIVO. USUARIO SOMOS BANCOLOMBIA ACTIVO"/>
    <s v="VISITA_TECNICA"/>
    <s v="FGZZZ949"/>
    <s v="TIPO I"/>
    <s v="TERRESTRE"/>
    <s v="AGUIRRE HENAO RAUL EDUARDO"/>
    <n v="1"/>
    <n v="0"/>
    <n v="75096.394270399993"/>
    <n v="75096.394270399993"/>
    <n v="75096.394270399993"/>
    <m/>
    <m/>
    <m/>
    <m/>
    <m/>
    <m/>
    <m/>
    <m/>
  </r>
  <r>
    <s v="CUCUTA"/>
    <x v="3"/>
    <x v="3"/>
    <n v="54001"/>
    <s v="TA-25-951678"/>
    <n v="80943"/>
    <s v="APERTURA"/>
    <s v="CB CRECIMIENTO - NUEVO"/>
    <s v="NORTE DE SANTANDER"/>
    <s v="CUCUTA"/>
    <s v="BARRIO NUEVO HORIZONTE CUCUTA 6"/>
    <s v="REDEBAN"/>
    <s v="FO-25-1359797"/>
    <d v="2025-08-11T00:00:00"/>
    <d v="2025-08-12T00:00:00"/>
    <s v="UNO A UNO"/>
    <s v="UNO A UNO"/>
    <s v="EJECUTADO"/>
    <s v="11-08 SE REALIZA LLAMADA AL CLIENTE, SE HABLA CON LA SRA LUIS RAMÓN CARRASCAL VERGEL SE VALIDA DIRECCIÓN OK, CANAL OK, DISPONIBILIDAD TOTAL, LLAMAR EL DÍA LA INSTALACIÓN PARA CONFIRMAR VISITA, AVISO EXTERIOR ALTURA APROX 2 METROS; TOMACORRIENTE CERCANO: SI; TIENE CABINA DE SEGURIDAD: SI  12.08 SE REALIZA INSTALACIÓN DE CORRESPONSAL, SE INSTALAN EQUIPOS CON PRUEBAS EXITOSAS, SE CAPACITA Y SE EVALÚA AL CLIENTE, SE INSTALA PUBLICIDAD COMPLETA, CB QUEDA OPERATIVO. USUARIO SOMOS BANCOLOMBIA ACTIVO"/>
    <s v="VISITA_TECNICA"/>
    <s v="FIZZZ271"/>
    <s v="TIPO I"/>
    <s v="TERRESTRE"/>
    <s v="NARANJO AFANADOR RUBEN JESUS"/>
    <n v="1"/>
    <n v="0"/>
    <n v="75096.394270399993"/>
    <n v="75096.394270399993"/>
    <n v="75096.394270399993"/>
    <m/>
    <m/>
    <m/>
    <m/>
    <m/>
    <m/>
    <m/>
    <m/>
  </r>
  <r>
    <s v="VALLEDUPAR"/>
    <x v="4"/>
    <x v="4"/>
    <n v="20001"/>
    <s v="TA-25-951708"/>
    <n v="80974"/>
    <s v="APERTURA"/>
    <s v="CB CRECIMIENTO - NUEVO"/>
    <s v="CESAR"/>
    <s v="VALLEDUPAR"/>
    <s v="BARRIO CENTRO VALLEDUPAR 32"/>
    <s v="REDEBAN"/>
    <s v="FO-25-1359815"/>
    <d v="2025-08-11T00:00:00"/>
    <d v="2025-08-13T00:00:00"/>
    <s v="UNO A UNO"/>
    <s v="UNO A UNO"/>
    <s v="EJECUTADO"/>
    <s v="11-08-2025 SE REALIZA LLAMADA AL CLIENTE, SE HABLA CON EL SR DANIEL ENRIQUE PRADA GOMEZ SE VALIDA DIRECCIÓN OK, CANAL OK, DISPONIBILIDAD TOTAL, LLAMAR EL DÍA LA INSTALACIÓN PARA CONFIRMAR VISITA, AVISO EXTERIOR ALTURA APROX 2 METROS; TOMACORRIENTE CERCANO: SI; TIENE CABINA DE SEGURIDAD: SI // CONTACTO REALIZADO POR LA APP // CLIENTE INDICA QUE PARA EL DIA DE MAÑANA TIENE CITA MEDICA, SOLICITA VISITAR EL 13/08 13/08/2025 SE REALIZA INSTALACIÓN DE CORRESPONSAL, SE INSTALAN EQUIPOS CON PRUEBAS EXITOSAS, SE CAPACITA Y SE EVALÚA AL CLIENTE, SE INSTALA PUBLICIDAD COMPLETA, CB QUEDA OPERATIVO. USUARIO SOMOS BANCOLOMBIA ACTIVO"/>
    <s v="VISITA_TECNICA"/>
    <s v="FIZZZ272"/>
    <s v="TIPO I"/>
    <s v="TERRESTRE"/>
    <s v="MAESTRE MENGUAL EDGAR ENRIQUE"/>
    <n v="1"/>
    <n v="0"/>
    <n v="75096.394270399993"/>
    <n v="75096.394270399993"/>
    <n v="75096.394270399993"/>
    <m/>
    <m/>
    <m/>
    <m/>
    <m/>
    <m/>
    <m/>
    <m/>
  </r>
  <r>
    <s v="TUNJA"/>
    <x v="3"/>
    <x v="3"/>
    <n v="15723"/>
    <s v="TA-25-951739"/>
    <n v="80975"/>
    <s v="APERTURA"/>
    <s v="CB CRECIMIENTO - NUEVO"/>
    <s v="BOYACA"/>
    <s v="SATIVASUR"/>
    <s v="BARRIO CENTRO SATIVASUR"/>
    <s v="REDEBAN"/>
    <s v="FO-25-1359836"/>
    <d v="2025-08-11T00:00:00"/>
    <d v="2025-08-14T00:00:00"/>
    <s v="UNO A UNO"/>
    <s v="UNO A UNO"/>
    <s v="EJECUTADO"/>
    <s v="11-08-2025 SE REALIZA LLAMADA AL CLIENTE, SE HABLA CON LA SRA LINA LEONOR PATIÑO DURAN SE VALIDA DIRECCIÓN OK, CANAL OK, DISPONIBILIDAD TOTAL, LLAMAR EL DÍA LA INSTALACIÓN PARA CONFIRMAR VISITA, AVISO EXTERIOR ALTURA APROX 2,50 METROS; TOMACORRIENTE CERCANO: SI; TIENE CABINA DE SEGURIDAD: SI // CONTACTO REALIZADO POR LA APP // CLIENTE INDICA QUE PARA EL DIA DE MIERCOLES TIENE CITA MEDICA FUERA DE LA CIUDAD, SOLICITA VISITAR EL 14/08 14-08 SE REALIZA INSTALACIÓN DE CORRESPONSAL, SE INSTALAN EQUIPOS CON PRUEBAS EXITOSAS, SE CAPACITA Y SE EVALÚA AL CLIENTE, SE INSTALA PUBLICIDAD COMPLETA, CB QUEDA OPERATIVO. USUARIO SOMOS BANCOLOMBIA ACTIVO. SE INSTALAN 10 MT DE CABLE UTP"/>
    <s v="VISITA_TECNICA"/>
    <s v="FIZZZ273"/>
    <s v="TIPO III"/>
    <s v="TERRESTRE"/>
    <s v="SOLER HOYOS CRISTIAN LEONARDO"/>
    <n v="1"/>
    <n v="0"/>
    <n v="275728.78077800001"/>
    <n v="196536.5258152"/>
    <n v="275728.78077800001"/>
    <m/>
    <m/>
    <m/>
    <m/>
    <m/>
    <m/>
    <m/>
    <m/>
  </r>
  <r>
    <s v="TUNJA"/>
    <x v="3"/>
    <x v="3"/>
    <n v="15759"/>
    <s v="TA-25-951767"/>
    <n v="80969"/>
    <s v="APERTURA"/>
    <s v="CB CRECIMIENTO - NUEVO"/>
    <s v="BOYACA"/>
    <s v="SOGAMOSO"/>
    <s v="BARRIO CHAPINERO SOGAMOSO 3"/>
    <s v="REDEBAN"/>
    <s v="FO-25-1359854"/>
    <d v="2025-08-11T00:00:00"/>
    <d v="2025-08-13T00:00:00"/>
    <s v="UNO A UNO"/>
    <s v="UNO A UNO"/>
    <s v="EJECUTADO"/>
    <s v="11-08-2025 SE REALIZA LLAMADA AL CLIENTE, SE HABLA CON LA SRA MARÍA YOLANDA SALAMANCA CRUZ SE VALIDA DIRECCIÓN OK, CANAL OK, DISPONIBILIDAD TOTAL, LLAMAR EL DÍA LA INSTALACIÓN PARA CONFIRMAR VISITA, AVISO EXTERIOR ALTURA APROX CLIENTE NO TIENE CONOCIMIENTO DE MEDIDAS; TOMACORRIENTE CERCANO: SI; TIENE CABINA DE SEGURIDAD: SI // CONTACTO REALIZADO POR LA APP 13/08/2025 SE REALIZA INSTALACIÓN DE CORRESPONSAL, SE INSTALAN EQUIPOS CON PRUEBAS EXITOSAS, SE CAPACITA Y SE EVALÚA AL CLIENTE, SE INSTALA PUBLICIDAD COMPLETA, CB QUEDA OPERATIVO. USUARIO SOMOS BANCOLOMBIA ACTIVO"/>
    <s v="VISITA_TECNICA"/>
    <s v="FIZZZ274"/>
    <s v="TIPO II"/>
    <s v="TERRESTRE"/>
    <s v="MARTINEZ FLOREZ DONIS ALBERTO"/>
    <n v="1"/>
    <n v="0"/>
    <n v="163813.69572160003"/>
    <n v="140395.6348884"/>
    <n v="163813.69572160003"/>
    <m/>
    <m/>
    <m/>
    <m/>
    <m/>
    <m/>
    <m/>
    <m/>
  </r>
  <r>
    <s v="SINCELEJO"/>
    <x v="4"/>
    <x v="4"/>
    <n v="70001"/>
    <s v="TA-25-951795"/>
    <n v="80966"/>
    <s v="APERTURA"/>
    <s v="CB CRECIMIENTO - NUEVO"/>
    <s v="SUCRE"/>
    <s v="SINCELEJO"/>
    <s v="BARRIO NUEVOS PIONEROS SINCELEJO"/>
    <s v="REDEBAN"/>
    <s v="FO-25-1359873"/>
    <d v="2025-08-11T00:00:00"/>
    <d v="2025-08-13T00:00:00"/>
    <s v="UNO A UNO"/>
    <s v="UNO A UNO"/>
    <s v="EJECUTADO"/>
    <s v="11-08-2025 SE REALIZA LLAMADA AL CLIENTE, SE HABLA CON LA SRA MILENA DEL ROCIO PEREZ MENDEZ SE VALIDA DIRECCIÓN OK, CANAL OK, DISPONIBILIDAD TOTAL, LLAMAR EL DÍA LA INSTALACIÓN PARA CONFIRMAR VISITA, AVISO EXTERIOR ALTURA APROX CLIENTE NO TIENE CONOCIMIENTO DE MEDIDAS; TOMACORRIENTE CERCANO: SI; TIENE CABINA DE SEGURIDAD: SI // CONTACTO REALIZADO POR WHATSAPP 13/08/2025 SE REALIZA INSTALACIÓN DE CORRESPONSAL, SE INSTALAN EQUIPOS CON PRUEBAS EXITOSAS, SE CAPACITA Y SE EVALÚA AL CLIENTE, SE INSTALA PUBLICIDAD COMPLETA, CB QUEDA OPERATIVO. USUARIO SOMOS BANCOLOMBIA ACTIVO"/>
    <s v="VISITA_TECNICA"/>
    <s v="FIZZZ275"/>
    <s v="TIPO I"/>
    <s v="TERRESTRE"/>
    <s v="SANTOS GUZMAN CHRISTIAN FELIPE"/>
    <n v="1"/>
    <n v="0"/>
    <n v="75096.394270399993"/>
    <n v="75096.394270399993"/>
    <n v="75096.394270399993"/>
    <m/>
    <m/>
    <m/>
    <m/>
    <m/>
    <m/>
    <m/>
    <m/>
  </r>
  <r>
    <s v="CUCUTA"/>
    <x v="3"/>
    <x v="3"/>
    <n v="54874"/>
    <s v="TA-25-951828"/>
    <n v="80980"/>
    <s v="APERTURA"/>
    <s v="CB CRECIMIENTO - NUEVO"/>
    <s v="NORTE DE SANTANDER"/>
    <s v="VILLA DEL ROSARIO"/>
    <s v="BARRIO SAN MARTIN VILLA DEL ROSARIO  2"/>
    <s v="REDEBAN"/>
    <s v="FO-25-1359892"/>
    <d v="2025-08-11T00:00:00"/>
    <d v="2025-08-12T00:00:00"/>
    <s v="UNO A UNO"/>
    <s v="UNO A UNO"/>
    <s v="EJECUTADO"/>
    <s v="11-08-2025 SE REALIZA LLAMADA AL CLIENTE, SE HABLA CON LA SRA YAIRE DAYLEN SILVA PRADO SE VALIDA DIRECCIÓN OK, CANAL OK, DISPONIBILIDAD TOTAL, LLAMAR EL DÍA LA INSTALACIÓN PARA CONFIRMAR VISITA, AVISO EXTERIOR ALTURA APROX 2 METROS; TOMACORRIENTE CERCANO: SI; TIENE CABINA DE SEGURIDAD: SI // CONTACTO REALIZADO POR LA APP 12/08/2025 SE REALIZA INSTALACIÓN DE CORRESPONSAL, SE INSTALAN EQUIPOS CON PRUEBAS EXITOSAS, SE CAPACITA Y SE EVALÚA AL CLIENTE, SE INSTALA PUBLICIDAD COMPLETA, CB QUEDA OPERATIVO. USUARIO SOMOS BANCOLOMBIA ACTIVO"/>
    <s v="VISITA_TECNICA"/>
    <s v="FIZZZ276"/>
    <s v="TIPO I"/>
    <s v="TERRESTRE"/>
    <s v="PACHECO BUITRAGO JAVIER ALONSO"/>
    <n v="1"/>
    <n v="0"/>
    <n v="75096.394270399993"/>
    <n v="75096.394270399993"/>
    <n v="75096.394270399993"/>
    <m/>
    <m/>
    <m/>
    <m/>
    <m/>
    <m/>
    <m/>
    <m/>
  </r>
  <r>
    <s v="BARRANQUILLA"/>
    <x v="4"/>
    <x v="4"/>
    <n v="8141"/>
    <s v="TA-25-951857"/>
    <n v="80938"/>
    <s v="APERTURA"/>
    <s v="CB CRECIMIENTO - NUEVO"/>
    <s v="ATLANTICO"/>
    <s v="CANDELARIA"/>
    <s v="BARRIO CANDELARIA CANDELARIA"/>
    <s v="REDEBAN"/>
    <s v="FO-25-1359911"/>
    <d v="2025-08-11T00:00:00"/>
    <d v="2025-08-12T00:00:00"/>
    <s v="UNO A UNO"/>
    <s v="UNO A UNO"/>
    <s v="EJECUTADO"/>
    <s v="11-08-2025 SE REALIZA LLAMADA AL CLIENTE, SE HABLA CON EL SR ABID ENRIQUE MUÑOZ ARIZA SE VALIDA DIRECCIÓN OK, CANAL OK, DISPONIBILIDAD TOTAL, LLAMAR EL DÍA LA INSTALACIÓN PARA CONFIRMAR VISITA, AVISO EXTERIOR ALTURA APROX 2 METROS; TOMACORRIENTE CERCANO: SI; TIENE CABINA DE SEGURIDAD: SI // CONTACTO REALIZADO POR LA APP 12-08 SE REALIZA INSTALACIÓN DE CORRESPONSAL, SE INSTALAN EQUIPOS CON PRUEBAS EXITOSAS, SE CAPACITA Y SE EVALÚA AL CLIENTE, SE INSTALA PUBLICIDAD COMPLETA, CB QUEDA OPERATIVO. USUARIO SOMOS BANCOLOMBIA ACTIVO"/>
    <s v="VISITA_TECNICA"/>
    <s v="FIZZZ278"/>
    <s v="TIPO II"/>
    <s v="TERRESTRE"/>
    <s v="DE AVILA SIADES ALBERTO ENRIQUE"/>
    <n v="1"/>
    <n v="0"/>
    <n v="163813.69572160003"/>
    <n v="140395.6348884"/>
    <n v="163813.69572160003"/>
    <m/>
    <m/>
    <m/>
    <m/>
    <m/>
    <m/>
    <m/>
    <m/>
  </r>
  <r>
    <s v="VILLAVICENCIO"/>
    <x v="0"/>
    <x v="0"/>
    <n v="50001"/>
    <s v="TA-25-951899"/>
    <n v="80983"/>
    <s v="APERTURA"/>
    <s v="CB CRECIMIENTO - NUEVO"/>
    <s v="META"/>
    <s v="VILLAVICENCIO"/>
    <s v="BARRIO PORVENIR VILLAVICENCIO 11"/>
    <s v="REDEBAN"/>
    <s v="FO-25-1359933"/>
    <d v="2025-08-11T00:00:00"/>
    <d v="2025-08-13T00:00:00"/>
    <s v="UNO A UNO"/>
    <s v="UNO A UNO"/>
    <s v="EJECUTADO"/>
    <s v="11-08-2025 SE REALIZA LLAMADA AL CLIENTE, SE HABLA CON LA SRA YAIRE DAYLEN SILVA PRADO SE VALIDA DIRECCIÓN OK, CANAL OK, DISPONIBILIDAD TOTAL, LLAMAR EL DÍA LA INSTALACIÓN PARA CONFIRMAR VISITA, AVISO EXTERIOR ALTURA APROX 2 METROS; TOMACORRIENTE CERCANO: SI; TIENE CABINA DE SEGURIDAD: SI // CONTACTO REALIZADO POR LA APP 13/08/2025 SE REALIZA INSTALACIÓN DE CORRESPONSAL, SE INSTALAN EQUIPOS CON PRUEBAS EXITOSAS, SE CAPACITA Y SE EVALÚA AL CLIENTE, SE INSTALA PUBLICIDAD COMPLETA, CB QUEDA OPERATIVO. USUARIO SOMOS BANCOLOMBIA ACTIVO"/>
    <s v="VISITA_TECNICA"/>
    <s v="FIZZZ279"/>
    <s v="TIPO I"/>
    <s v="TERRESTRE"/>
    <s v="CASTRILLON URREA LONDIER LEANDRO"/>
    <n v="1"/>
    <n v="0"/>
    <n v="75096.394270399993"/>
    <n v="75096.394270399993"/>
    <n v="75096.394270399993"/>
    <m/>
    <m/>
    <m/>
    <m/>
    <m/>
    <m/>
    <m/>
    <m/>
  </r>
  <r>
    <s v="CUCUTA"/>
    <x v="3"/>
    <x v="3"/>
    <n v="54405"/>
    <s v="TA-25-951927"/>
    <n v="80947"/>
    <s v="APERTURA"/>
    <s v="CB CRECIMIENTO - NUEVO"/>
    <s v="NORTE DE SANTANDER"/>
    <s v="LOS PATIOS"/>
    <s v="BARRIO URB LA CAMPIÑA LOS PATIOS  1"/>
    <s v="REDEBAN"/>
    <s v="FO-25-1359954"/>
    <d v="2025-08-11T00:00:00"/>
    <d v="2025-08-12T00:00:00"/>
    <s v="UNO A UNO"/>
    <s v="UNO A UNO"/>
    <s v="EJECUTADO"/>
    <s v="11-08-2025 SE REALIZA LLAMADA AL CLIENTE, SE HABLA CON LA SRA JUDITH MENDOZA BERMUDEZ SE VALIDA DIRECCIÓN OK, CANAL OK, DISPONIBILIDAD TOTAL, LLAMAR EL DÍA LA INSTALACIÓN PARA CONFIRMAR VISITA, AVISO EXTERIOR ALTURA APROX 6 METROS; TOMACORRIENTE CERCANO: SI; TIENE CABINA DE SEGURIDAD: SI // CONTACTO REALIZADO POR LA APP // CLIENTE SOLICITA VISITAR EN HORAS DE LA TARDE MAS ESPECIFICO A LAS 3, YA QUE A ESA HORA ESATRIA ELLA Y LA JOVEN QUE LA AYUDA A ATENDER EL NEGOCIO 12-08 SE REALIZA INSTALACIÓN DE CORRESPONSAL, SE INSTALAN EQUIPOS CON PRUEBAS EXITOSAS, SE CAPACITA Y SE EVALÚA AL CLIENTE, SE INSTALA PUBLICIDAD COMPLETA, CB QUEDA OPERATIVO. USUARIO SOMOS BANCOLOMBIA ACTIVO"/>
    <s v="VISITA_TECNICA"/>
    <s v="FIZZZ280"/>
    <s v="TIPO I"/>
    <s v="TERRESTRE"/>
    <s v="PACHECO BUITRAGO JAVIER ALONSO"/>
    <n v="1"/>
    <n v="0"/>
    <n v="75096.394270399993"/>
    <n v="75096.394270399993"/>
    <n v="75096.394270399993"/>
    <m/>
    <m/>
    <m/>
    <m/>
    <m/>
    <m/>
    <m/>
    <m/>
  </r>
  <r>
    <s v="SINCELEJO"/>
    <x v="4"/>
    <x v="4"/>
    <n v="70001"/>
    <s v="TA-25-951957"/>
    <n v="80967"/>
    <s v="APERTURA"/>
    <s v="CB CRECIMIENTO - NUEVO"/>
    <s v="SUCRE"/>
    <s v="SINCELEJO"/>
    <s v="BARRIO CENTRO SINCELEJO 26"/>
    <s v="REDEBAN"/>
    <s v="FO-25-1359973"/>
    <d v="2025-08-11T00:00:00"/>
    <d v="2025-08-12T00:00:00"/>
    <s v="UNO A UNO"/>
    <s v="UNO A UNO"/>
    <s v="EJECUTADO"/>
    <s v="11-08-2025 SE REALIZA LLAMADA AL CLIENTE, SE HABLA CON EL SR ROBERTO CARLOS ROMERO CARDOZA SE VALIDA DIRECCIÓN OK, CANAL OK, DISPONIBILIDAD TOTAL, LLAMAR EL DÍA LA INSTALACIÓN PARA CONFIRMAR VISITA, AVISO EXTERIOR ALTURA APROX 1 METROS; TOMACORRIENTE CERCANO: SI; TIENE CABINA DE SEGURIDAD: NO // CONTACTO REALIZADO POR LA APP // CLIENTE COMENTA QUE DE SER POSIBLE VISITAR EN LA MAÑANA 12/08/2025 SE REALIZA INSTALACIÓN DE CORRESPONSAL, SE INSTALAN EQUIPOS CON PRUEBAS EXITOSAS, SE CAPACITA Y SE EVALÚA AL CLIENTE, SE INSTALA PUBLICIDAD COMPLETA, CB QUEDA OPERATIVO. USUARIO SOMOS BANCOLOMBIA ACTIVO"/>
    <s v="VISITA_TECNICA"/>
    <s v="FIZZZ281"/>
    <s v="TIPO I"/>
    <s v="TERRESTRE"/>
    <s v="SANTOS GUZMAN CHRISTIAN FELIPE"/>
    <n v="1"/>
    <n v="0"/>
    <n v="75096.394270399993"/>
    <n v="75096.394270399993"/>
    <n v="75096.394270399993"/>
    <m/>
    <m/>
    <m/>
    <m/>
    <m/>
    <m/>
    <m/>
    <m/>
  </r>
  <r>
    <s v="VILLAVICENCIO"/>
    <x v="0"/>
    <x v="0"/>
    <n v="50001"/>
    <s v="TA-25-951985"/>
    <n v="80982"/>
    <s v="APERTURA"/>
    <s v="CB CRECIMIENTO - NUEVO"/>
    <s v="META"/>
    <s v="VILLAVICENCIO"/>
    <s v="BARRIO EL BRILLANTE VILLAVICENCIO 2"/>
    <s v="REDEBAN"/>
    <s v="FO-25-1359996"/>
    <d v="2025-08-11T00:00:00"/>
    <d v="2025-08-13T00:00:00"/>
    <s v="UNO A UNO"/>
    <s v="UNO A UNO"/>
    <s v="EJECUTADO"/>
    <s v="11-08-2025 SE REALIZA LLAMADA AL CLIENTE, SE HABLA CON EL SR ROLFER JERMEHY PARDO SERNA SE VALIDA DIRECCIÓN OK, CANAL OK, DISPONIBILIDAD TOTAL, LLAMAR EL DÍA LA INSTALACIÓN PARA CONFIRMAR VISITA, AVISO EXTERIOR ALTURA APROX 3,50 METROS; TOMACORRIENTE CERCANO: SI; TIENE CABINA DE SEGURIDAD: NO // CONTACTO REALIZADO POR LA APP 13-08 SE REALIZA INSTALACIÓN DE CORRESPONSAL, SE INSTALAN EQUIPOS CON PRUEBAS EXITOSAS, SE CAPACITA Y SE EVALÚA AL CLIENTE, SE INSTALA PUBLICIDAD COMPLETA, CB QUEDA OPERATIVO. USUARIO SOMOS BANCOLOMBIA ACTIVO"/>
    <s v="VISITA_TECNICA"/>
    <s v="FIZZZ282"/>
    <s v="TIPO I"/>
    <s v="TERRESTRE"/>
    <s v="CASTRILLON URREA LONDIER LEANDRO"/>
    <n v="1"/>
    <n v="0"/>
    <n v="75096.394270399993"/>
    <n v="75096.394270399993"/>
    <n v="75096.394270399993"/>
    <m/>
    <m/>
    <m/>
    <m/>
    <m/>
    <m/>
    <m/>
    <m/>
  </r>
  <r>
    <s v="BOGOTA"/>
    <x v="5"/>
    <x v="5"/>
    <n v="25843"/>
    <s v="TA-25-952015"/>
    <n v="80979"/>
    <s v="APERTURA"/>
    <s v="CB CRECIMIENTO - NUEVO"/>
    <s v="CUNDINAMARCA"/>
    <s v="VILLA DE SAN DIEGO DE UBATE"/>
    <s v="BARRIO NORTE VILLA DE SAN DIEGO DE UBATE 3"/>
    <s v="REDEBAN"/>
    <s v="FO-25-1360015"/>
    <d v="2025-08-11T00:00:00"/>
    <d v="2025-08-12T00:00:00"/>
    <s v="UNO A UNO"/>
    <s v="UNO A UNO"/>
    <s v="EJECUTADO"/>
    <s v="11-08-2025 SE REALIZA LLAMADA AL CLIENTE, SE HABLA CON LA SRA MINELY PAOLA RODRIGUEZ GUZMAN SE VALIDA DIRECCIÓN OK, CANAL OK, DISPONIBILIDAD TOTAL, LLAMAR EL DÍA LA INSTALACIÓN PARA CONFIRMAR VISITA, AVISO EXTERIOR ALTURA APROX 2,50 METROS; TOMACORRIENTE CERCANO: SI; TIENE CABINA DE SEGURIDAD: NO // CONTACTO REALIZADO POR LA APP 12/08/2025 SE REALIZA INSTALACIÓN DE CORRESPONSAL, SE INSTALAN EQUIPOS CON PRUEBAS EXITOSAS, SE CAPACITA Y SE EVALÚA AL CLIENTE, SE INSTALA PUBLICIDAD COMPLETA, CB QUEDA OPERATIVO. USUARIO SOMOS BANCOLOMBIA ACTIVO"/>
    <s v="VISITA_TECNICA"/>
    <s v="FIZZZ283"/>
    <s v="TIPO II"/>
    <s v="TERRESTRE"/>
    <s v="GOMEZ VEGA DAVID SNEYDER"/>
    <n v="1"/>
    <n v="0"/>
    <n v="163813.69572160003"/>
    <n v="140395.6348884"/>
    <n v="163813.69572160003"/>
    <m/>
    <m/>
    <m/>
    <m/>
    <m/>
    <m/>
    <m/>
    <m/>
  </r>
  <r>
    <s v="MEDELLIN"/>
    <x v="2"/>
    <x v="2"/>
    <n v="5001"/>
    <s v="TA-25-952041"/>
    <n v="80984"/>
    <s v="APERTURA"/>
    <s v="CB CRECIMIENTO - NUEVO"/>
    <s v="ANTIOQUIA"/>
    <s v="MEDELLIN"/>
    <s v="BARRIO ENCISO LLANADITAS MEDELLIN"/>
    <s v="REDEBAN"/>
    <s v="FO-25-1360033"/>
    <d v="2025-08-11T00:00:00"/>
    <d v="2025-08-13T00:00:00"/>
    <s v="UNO A UNO"/>
    <s v="UNO A UNO"/>
    <s v="EJECUTADO"/>
    <s v="11-08-2025 SE REALIZA LLAMADA AL CLIENTE, SE HABLA CON EL SR SEBASTIAN QUINTERO MARTINEZ SE VALIDA DIRECCIÓN OK, CANAL OK, DISPONIBILIDAD TOTAL, LLAMAR EL DÍA LA INSTALACIÓN PARA CONFIRMAR VISITA, AVISO EXTERIOR ALTURA APROX 2 METROS; TOMACORRIENTE CERCANO: SI; TIENE CABINA DE SEGURIDAD: NO // CONTACTO REALIZADO POR LA APP 13-08 SE REALIZA INSTALACIÓN DE CORRESPONSAL, SE INSTALAN EQUIPOS CON PRUEBAS EXITOSAS, SE CAPACITA Y SE EVALÚA AL CLIENTE, SE INSTALA PUBLICIDAD COMPLETA, CB QUEDA OPERATIVO. USUARIO SOMOS BANCOLOMBIA ACTIVO"/>
    <s v="VISITA_TECNICA"/>
    <s v="FIZZZ284"/>
    <s v="TIPO I"/>
    <s v="TERRESTRE"/>
    <s v="ALVAREZ ARENAS VICTOR HUGO"/>
    <n v="1"/>
    <n v="0"/>
    <n v="75096.394270399993"/>
    <n v="75096.394270399993"/>
    <n v="75096.394270399993"/>
    <m/>
    <m/>
    <m/>
    <m/>
    <m/>
    <m/>
    <m/>
    <m/>
  </r>
  <r>
    <s v="PASTO"/>
    <x v="1"/>
    <x v="1"/>
    <n v="52079"/>
    <s v="TA-25-952072"/>
    <n v="80928"/>
    <s v="APERTURA"/>
    <s v="CB CRECIMIENTO - NUEVO"/>
    <s v="NARIÑO"/>
    <s v="BARBACOAS"/>
    <s v="BARRIO CL SAN ANTONIO BARBACOAS"/>
    <s v="REDEBAN"/>
    <s v="FO-25-1360054"/>
    <d v="2025-08-11T00:00:00"/>
    <d v="2025-08-14T00:00:00"/>
    <s v="UNO A UNO"/>
    <s v="UNO A UNO"/>
    <s v="EJECUTADO"/>
    <s v="11-08 SE REALIZA LLAMADA AL CLIENTE, SE HABLA CON LA SR BRAINER ALONSO CUERO QUIÑONES  SE VALIDA DIRECCIÓN OK, CANAL OK, DISPONIBILIDAD TOTAL, LLAMAR EL DÍA LA INSTALACIÓN PARA CONFIRMAR VISITA, AVISO EXTERIOR ALTURA APROX 2 METROS; TOMACORRIENTE CERCANO: SI; TIENE CABINA DE SEGURIDAD: NO 13-08 13-08 ACTUALMENTE SE ENCUENTRAN EL TECNICO EN MAGUI, DE ALLI DEBE CONSIGUIR OTRO TRANSPORTE PARA BARBACOAS EN LANCHA Y BUS. SE REPROGRAMA ACTIVIDAD 14-08 SE REALIZA INSTALACIÓN DE CORRESPONSAL, SE INSTALAN EQUIPOS CON PRUEBAS EXITOSAS, SE CAPACITA Y SE EVALÚA AL CLIENTE, SE INSTALA PUBLICIDAD COMPLETA, CB QUEDA OPERATIVO. USUARIO SOMOS BANCOLOMBIA ACTIVO"/>
    <s v="VISITA_TECNICA"/>
    <s v="FIZZZ285"/>
    <s v="TIPO IV"/>
    <s v="TERRESTRE"/>
    <s v="PAZ MARTINEZ RICHARD HUMBERTO"/>
    <n v="1"/>
    <n v="0"/>
    <n v="504832.64687880001"/>
    <n v="196536.5258152"/>
    <n v="504832.64687880001"/>
    <m/>
    <m/>
    <m/>
    <m/>
    <m/>
    <m/>
    <m/>
    <m/>
  </r>
  <r>
    <s v="CALI"/>
    <x v="1"/>
    <x v="1"/>
    <n v="76275"/>
    <s v="TA-25-952096"/>
    <n v="80944"/>
    <s v="APERTURA"/>
    <s v="CB CRECIMIENTO - NUEVO"/>
    <s v="VALLE DEL CAUCA"/>
    <s v="FLORIDA"/>
    <s v="BARRIO LA ESPERANZA FLORIDA 1"/>
    <s v="REDEBAN"/>
    <s v="FO-25-1360070"/>
    <d v="2025-08-11T00:00:00"/>
    <d v="2025-08-14T00:00:00"/>
    <s v="UNO A UNO"/>
    <s v="UNO A UNO"/>
    <s v="EJECUTADO"/>
    <s v="11-08 SE REALIZA LLAMADA AL CLIENTE, SE HABLA CON LA SRA KELLY JHOANNA ZUÑIGA ASPRILLA  SE VALIDA DIRECCIÓN OK, CANAL OK, DISPONIBILIDAD TOTAL, LLAMAR EL DÍA LA INSTALACIÓN PARA CONFIRMAR VISITA, AVISO EXTERIOR ALTURA APROX 2 METROS; TOMACORRIENTE CERCANO: SI; TIENE CABINA DE SEGURIDAD: NO - EL MODEM ESTA A 4 MT  13-08 SE COMUNICA CON EL CLIENTE VÍA TELÉFONICA PARA CONFIRMA LA VISTA E INDICA QUE EL DÍA DE HOY NO HAY SERVICIO DE TRANSPORTE PÚBLICO HACIA EL MUNICIPIO DE FLORIDA, SE DESPLAZA HACIA LA TERMINAL DE CALI Y SE CONFIRMA LA INFORMACIÓN. 14/08/2025 SE REALIZA INSTALACIÓN DE CORRESPONSAL, SE INSTALAN EQUIPOS CON PRUEBAS EXITOSAS, SE CAPACITA Y SE EVALÚA AL CLIENTE, SE INSTALA PUBLICIDAD COMPLETA, CB QUEDA OPERATIVO. USUARIO SOMOS BANCOLOMBIA ACTIVO"/>
    <s v="VISITA_TECNICA"/>
    <s v="FIZZZ286"/>
    <s v="TIPO II"/>
    <s v="TERRESTRE"/>
    <s v="MONTERO MUESES GIAN CARLO"/>
    <n v="1"/>
    <n v="0"/>
    <n v="163813.69572160003"/>
    <n v="140395.6348884"/>
    <n v="163813.69572160003"/>
    <m/>
    <m/>
    <m/>
    <m/>
    <m/>
    <m/>
    <m/>
    <m/>
  </r>
  <r>
    <s v="BOGOTA"/>
    <x v="5"/>
    <x v="5"/>
    <n v="25899"/>
    <s v="TA-25-952124"/>
    <n v="80989"/>
    <s v="APERTURA"/>
    <s v="CB CRECIMIENTO - NUEVO"/>
    <s v="CUNDINAMARCA"/>
    <s v="ZIPAQUIRA"/>
    <s v="BARRIO PASO ANCHO ZIPAQUIRÁ"/>
    <s v="REDEBAN"/>
    <s v="FO-25-1360091"/>
    <d v="2025-08-11T00:00:00"/>
    <d v="2025-08-14T00:00:00"/>
    <s v="UNO A UNO"/>
    <s v="UNO A UNO"/>
    <s v="EJECUTADO"/>
    <s v="11-08 SE REALIZA LLAMADA AL CLIENTE, SE HABLA CON LA SRA YOLI PAOLA CASALLAS MARQUEZ  SE VALIDA DIRECCIÓN OK, CANAL OK, DISPONIBILIDAD TOTAL, LLAMAR EL DÍA LA INSTALACIÓN PARA CONFIRMAR VISITA, AVISO EXTERIOR ALTURA APROX 2 METROS; TOMACORRIENTE CERCANO: SI; TIENE CABINA DE SEGURIDAD: NO // CONTACTO REALIZADO POR LA APP // CLIENTE SOLICITA QUE SE VISITE PARA LA APERTURA EL DIA 14/08 YA QUE EL MIERCOLES NO HABRA NADIE EN EL COMERCIO 14/08/2025 SE REALIZA INSTALACIÓN DE CORRESPONSAL, SE INSTALAN EQUIPOS CON PRUEBAS EXITOSAS, SE CAPACITA Y SE EVALÚA AL CLIENTE, SE INSTALA PUBLICIDAD COMPLETA, CB QUEDA OPERATIVO. USUARIO SOMOS BANCOLOMBIA ACTIVO"/>
    <s v="VISITA_TECNICA"/>
    <s v="FIZZZ287"/>
    <s v="TIPO II"/>
    <s v="TERRESTRE"/>
    <s v="MURCIA HERNANDEZ HARVEY IGNACIO"/>
    <n v="1"/>
    <n v="0"/>
    <n v="163813.69572160003"/>
    <n v="140395.6348884"/>
    <n v="163813.69572160003"/>
    <m/>
    <m/>
    <m/>
    <m/>
    <m/>
    <m/>
    <m/>
    <m/>
  </r>
  <r>
    <s v="BOGOTA"/>
    <x v="5"/>
    <x v="5"/>
    <n v="11001"/>
    <s v="TA-25-952153"/>
    <n v="80933"/>
    <s v="APERTURA"/>
    <s v="CAMBIO DE RAZON SOCIAL"/>
    <s v="CUNDINAMARCA"/>
    <s v="BOGOTA"/>
    <s v="BARRIO BOCHICA BOGOTA 3"/>
    <s v="REDEBAN"/>
    <s v="FO-25-1360107"/>
    <d v="2025-08-11T00:00:00"/>
    <d v="2025-08-12T00:00:00"/>
    <s v="UNO A UNO"/>
    <s v="UNO A UNO"/>
    <s v="EJECUTADO"/>
    <s v="11-08 SE REALIZA LLAMADA AL CLIENTE, SE HABLA CON LA SRA LEITH MARCELA BOHORQUEZ GRANADOS SE VALIDA DIRECCIÓN OK, CANAL OK, DISPONIBILIDAD TOTAL, LLAMAR EL DÍA LA INSTALACIÓN PARA CONFIRMAR VISITA, AVISO EXTERIOR ALTURA APROX 2 METROS; TOMACORRIENTE CERCANO: SI; TIENE CABINA DE SEGURIDAD: NO - COMUNIICACIÓN POR WPP 12-08 SE REALIZA INSTALACIÓN DE CORRESPONSAL, SE INSTALAN EQUIPOS CON PRUEBAS EXITOSAS, SE CAPACITA Y SE EVALÚA AL CLIENTE, SE INSTALA PUBLICIDAD COMPLETA, CB QUEDA OPERATIVO. USUARIO SOMOS BANCOLOMBIA ACTIVO"/>
    <s v="VISITA_TECNICA"/>
    <s v="FIZZZ288"/>
    <s v="TIPO I"/>
    <s v="TERRESTRE"/>
    <s v="MURCIA HERNANDEZ HARVEY IGNACIO"/>
    <n v="1"/>
    <n v="0"/>
    <n v="75096.394270399993"/>
    <n v="75096.394270399993"/>
    <n v="75096.394270399993"/>
    <m/>
    <m/>
    <m/>
    <m/>
    <m/>
    <m/>
    <m/>
    <m/>
  </r>
  <r>
    <s v="PASTO"/>
    <x v="1"/>
    <x v="1"/>
    <n v="52621"/>
    <s v="TA-25-952173"/>
    <n v="80963"/>
    <s v="APERTURA"/>
    <s v="CB CRECIMIENTO - NUEVO"/>
    <s v="NARIÑO"/>
    <s v="ROBERTO PAYAN"/>
    <s v="BARRIO LA PRIMAVERA ROBERTO PAYAN 1"/>
    <s v="REDEBAN"/>
    <s v="FO-25-1360123"/>
    <d v="2025-08-11T00:00:00"/>
    <d v="2025-08-12T00:00:00"/>
    <s v="UNO A UNO"/>
    <s v="UNO A UNO"/>
    <s v="EJECUTADO"/>
    <s v="11-08 SE REALIZA LLAMADA AL CLIENTE, SE HABLA CON LA SR YEISON ROMARIO CASANOVA CORTES  SE VALIDA DIRECCIÓN OK, CANAL OK, DISPONIBILIDAD TOTAL, LLAMAR EL DÍA LA INSTALACIÓN PARA CONFIRMAR VISITA, AVISO EXTERIOR ALTURA APROX 6 METROS; TOMACORRIENTE CERCANO: SI; TIENE CABINA DE SEGURIDAD: NO 12-08 SE REALIZA INSTALACIÓN DE CORRESPONSAL, SE INSTALAN EQUIPOS CON PRUEBAS EXITOSAS, SE CAPACITA Y SE EVALÚA AL CLIENTE, SE INSTALA PUBLICIDAD COMPLETA, CB QUEDA OPERATIVO. USUARIO SOMOS BANCOLOMBIA ACTIVO"/>
    <s v="VISITA_TECNICA"/>
    <s v="FIZZZ289"/>
    <s v="TIPO IV ESPECIAL"/>
    <s v="FLUVIAL"/>
    <s v="PAZ MARTINEZ RICHARD HUMBERTO"/>
    <n v="1"/>
    <n v="0"/>
    <n v="504832.64687880001"/>
    <n v="196536.5258152"/>
    <n v="504832.64687880001"/>
    <m/>
    <m/>
    <m/>
    <m/>
    <m/>
    <m/>
    <m/>
    <m/>
  </r>
  <r>
    <s v="APARTADO"/>
    <x v="2"/>
    <x v="2"/>
    <n v="5665"/>
    <s v="TA-25-952201"/>
    <n v="80961"/>
    <s v="APERTURA"/>
    <s v="CB CRECIMIENTO - NUEVO"/>
    <s v="ANTIOQUIA"/>
    <s v="SAN PEDRO DE URABA"/>
    <s v="BARRO ALFONSO LOPEZ SAN PEDRO DE URABA ANTIOQUIA SAN PEDRO DE URABA"/>
    <s v="REDEBAN"/>
    <s v="FO-25-1360142"/>
    <d v="2025-08-11T00:00:00"/>
    <d v="2025-08-20T00:00:00"/>
    <s v="UNO A UNO"/>
    <s v="UNO A UNO"/>
    <s v="EJECUTADO"/>
    <s v="11-08 SE REALIZA LLAMADA AL CLIENTE, SE HABLA CON LA SR IVAN DARIO MONTALVO VILLEGAS  SE VALIDA DIRECCIÓN OK, CANAL OK, DISPONIBILIDAD TOTAL, LLAMAR EL DÍA LA INSTALACIÓN PARA CONFIRMAR VISITA, AVISO EXTERIOR ALTURA APROX 2 METROS; TOMACORRIENTE CERCANO: SI; TIENE CABINA DE SEGURIDAD: NO - EL MODEM ESTA A 8 MT  13-08 SE HACE LLAMADA PREVIA AL USUARRIO, EL SR IVAN DARIO NOS INFORMA QUE TIENE TODAS LAS ADECUACIONES Y CUENTA CON TIEMPO PARA RECIBIRNOS, PERO NOS INDICA QUE EN LA ZONA DE SAN PEDRO ESTAN SIN INTERNET. DICE QUE A ESTADO LLOVIENDO MUCHO Y QUE POSIBLEMENTE POR ESO ESTAN AFECTADOS CON ESTE SERVICIO, NOS PIDE ENCARECIDAMENTE QUE SI PODEMOS REAGENDAR LA VISITA Y QUE EL NOS INFORMARA APENAS RESTABLESCAN EL INTERNEN EN LA ZONA. 20/08/2025 SE REALIZA INSTALACIÓN DE CORRESPONSAL, SE INSTALAN EQUIPOS CON PRUEBAS EXITOSAS, SE CAPACITA Y SE EVALÚA AL CLIENTE, SE INSTALA PUBLICIDAD COMPLETA, CB QUEDA OPERATIVO. USUARIO SOMOS BANCOLOMBIA ACTIVO. SE INSTALAN 3 MT DE CABLE UTP"/>
    <s v="VISITA_TECNICA"/>
    <s v="FIZZZ290"/>
    <s v="TIPO III"/>
    <s v="TERRESTRE"/>
    <s v="SALDARRIAGA MIRANDA SANTIAGO"/>
    <n v="1"/>
    <n v="0"/>
    <n v="275728.78077800001"/>
    <n v="196536.5258152"/>
    <n v="275728.78077800001"/>
    <m/>
    <m/>
    <m/>
    <m/>
    <m/>
    <m/>
    <m/>
    <m/>
  </r>
  <r>
    <s v="MEDELLIN"/>
    <x v="2"/>
    <x v="2"/>
    <n v="5001"/>
    <s v="TA-25-952233"/>
    <n v="80987"/>
    <s v="APERTURA"/>
    <s v="CB CRECIMIENTO - NUEVO"/>
    <s v="ANTIOQUIA"/>
    <s v="MEDELLIN"/>
    <s v="BARRIO PRADITO MEDELLIN 6"/>
    <s v="REDEBAN"/>
    <s v="FO-25-1360163"/>
    <d v="2025-08-11T00:00:00"/>
    <d v="2025-08-13T00:00:00"/>
    <s v="UNO A UNO"/>
    <s v="UNO A UNO"/>
    <s v="EJECUTADO"/>
    <s v="11-08 SE REALIZA LLAMADA AL CLIENTE, SE HABLA CON LA SR RUDERICO DE JESUS ORTIZ HERNANDEZ  SE VALIDA DIRECCIÓN OK, CANAL OK, DISPONIBILIDAD TOTAL, LLAMAR EL DÍA LA INSTALACIÓN PARA CONFIRMAR VISITA, AVISO EXTERIOR ALTURA APROX 3 METROS; TOMACORRIENTE CERCANO: SI; TIENE CABINA DE SEGURIDAD: NO 13/08/2025 SE REALIZA INSTALACIÓN DE CORRESPONSAL, SE INSTALAN EQUIPOS CON PRUEBAS EXITOSAS, SE CAPACITA Y SE EVALÚA AL CLIENTE, SE INSTALA PUBLICIDAD COMPLETA, CB QUEDA OPERATIVO. USUARIO SOMOS BANCOLOMBIA ACTIVO"/>
    <s v="VISITA_TECNICA"/>
    <s v="FIZZZ291"/>
    <s v="TIPO I"/>
    <s v="TERRESTRE"/>
    <s v="ALVAREZ ARENAS VICTOR HUGO"/>
    <n v="1"/>
    <n v="0"/>
    <n v="75096.394270399993"/>
    <n v="75096.394270399993"/>
    <n v="75096.394270399993"/>
    <m/>
    <m/>
    <m/>
    <m/>
    <m/>
    <m/>
    <m/>
    <m/>
  </r>
  <r>
    <s v="CALI"/>
    <x v="1"/>
    <x v="1"/>
    <n v="19001"/>
    <s v="TA-25-952261"/>
    <n v="80960"/>
    <s v="APERTURA"/>
    <s v="CB CRECIMIENTO - NUEVO"/>
    <s v="CAUCA"/>
    <s v="POPAYAN"/>
    <s v="BARRIO LA MARIA OCCIDENTE POPAYAN 1"/>
    <s v="REDEBAN"/>
    <s v="FO-25-1360187"/>
    <d v="2025-08-11T00:00:00"/>
    <d v="2025-08-13T00:00:00"/>
    <s v="UNO A UNO"/>
    <s v="UNO A UNO"/>
    <s v="EJECUTADO"/>
    <s v="11-08 SE REALIZA LLAMADA AL CLIENTE, SE HABLA CON LA SR YULMER DANILO CORDOBA SAMBONI  SE VALIDA DIRECCIÓN OK, CANAL OK, DISPONIBILIDAD TOTAL, LLAMAR EL DÍA LA INSTALACIÓN PARA CONFIRMAR VISITA, AVISO EXTERIOR ALTURA: NO INDICA ALTURA; TOMACORRIENTE CERCANO: SI; TIENE CABINA DE SEGURIDAD: NO 13/08/2025 SE REALIZA INSTALACIÓN DE CORRESPONSAL, SE INSTALAN EQUIPOS CON PRUEBAS EXITOSAS, SE CAPACITA Y SE EVALÚA AL CLIENTE, SE INSTALA PUBLICIDAD COMPLETA, CB QUEDA OPERATIVO. USUARIO SOMOS BANCOLOMBIA ACTIVO"/>
    <s v="VISITA_TECNICA"/>
    <s v="FIZZZ292"/>
    <s v="TIPO III"/>
    <s v="TERRESTRE"/>
    <s v="GIMBUEL LASSO LUIS GERMAN"/>
    <n v="1"/>
    <n v="0"/>
    <n v="275728.78077800001"/>
    <n v="196536.5258152"/>
    <n v="275728.78077800001"/>
    <m/>
    <m/>
    <m/>
    <m/>
    <m/>
    <m/>
    <m/>
    <m/>
  </r>
  <r>
    <s v="BOGOTA"/>
    <x v="5"/>
    <x v="5"/>
    <n v="25488"/>
    <s v="TA-25-952286"/>
    <n v="80929"/>
    <s v="APERTURA"/>
    <s v="CB CRECIMIENTO - NUEVO"/>
    <s v="CUNDINAMARCA"/>
    <s v="NILO"/>
    <s v="BARRIO TOLEMAIDA NILO 1"/>
    <s v="REDEBAN"/>
    <s v="FO-25-1360203"/>
    <d v="2025-08-11T00:00:00"/>
    <d v="2025-08-12T00:00:00"/>
    <s v="UNO A UNO"/>
    <s v="UNO A UNO"/>
    <s v="EJECUTADO"/>
    <s v="11-08 SE REALIZA LLAMADA AL CLIENTE, SE HABLA CON LA SRA PIEDAD GARCIA RODRIGUEZ SE VALIDA DIRECCIÓN OK, CANAL OK, DISPONIBILIDAD TOTAL, LLAMAR EL DÍA LA INSTALACIÓN PARA CONFIRMAR VISITA, AVISO EXTERIOR ALTURA APROX 2 METROS; TOMACORRIENTE CERCANO: SI; TIENE CABINA DE SEGURIDAD: NO - DEBE ENVIAR NOMBRE COMPLETO Y CEDULA A LA USUARIO PARA AUTORIZAR EL INGRESO - SI NO CONTESTA ESCRIBIR POR WPP 12-08 SE REALIZA INSTALACIÓN DE CORRESPONSAL, SE INSTALAN EQUIPOS CON PRUEBAS EXITOSAS, SE CAPACITA Y SE EVALÚA AL CLIENTE, SE INSTALA PUBLICIDAD COMPLETA, CB QUEDA OPERATIVO. USUARIO SOMOS BANCOLOMBIA ACTIVO"/>
    <s v="VISITA_TECNICA"/>
    <s v="FIZZZ293"/>
    <s v="TIPO III"/>
    <s v="TERRESTRE"/>
    <s v="GALEANO SORIANO JUAN DAVID"/>
    <n v="1"/>
    <n v="0"/>
    <n v="275728.78077800001"/>
    <n v="196536.5258152"/>
    <n v="275728.78077800001"/>
    <m/>
    <m/>
    <m/>
    <m/>
    <m/>
    <m/>
    <m/>
    <m/>
  </r>
  <r>
    <s v="MEDELLIN"/>
    <x v="2"/>
    <x v="2"/>
    <n v="5148"/>
    <s v="TA-25-952313"/>
    <n v="80981"/>
    <s v="APERTURA"/>
    <s v="CB CRECIMIENTO - NUEVO"/>
    <s v="ANTIOQUIA"/>
    <s v="EL CARMEN DE VIBORAL"/>
    <s v="BARRIO OSPINA EL CARMEN DE VIBORAL"/>
    <s v="REDEBAN"/>
    <s v="FO-25-1360221"/>
    <d v="2025-08-11T00:00:00"/>
    <d v="2025-08-13T00:00:00"/>
    <s v="UNO A UNO"/>
    <s v="UNO A UNO"/>
    <s v="EJECUTADO"/>
    <s v="11-08 SE REALIZA LLAMADA AL CLIENTE, SE HABLA CON LA SRA NORMA GISELA ZULUAGA GARCIA  SE VALIDA DIRECCIÓN OK, CANAL OK, DISPONIBILIDAD TOTAL, LLAMAR EL DÍA LA INSTALACIÓN PARA CONFIRMAR VISITA, AVISO EXTERIOR ALTURA APROX 2.50 METROS; TOMACORRIENTE CERCANO: SI; TIENE CABINA DE SEGURIDAD: NO - COMUNICACIÓN POR WPP / EL MODEM NO TIENE PUERTOS DISPONIBLE 13/08/2025 SE REALIZA INSTALACIÓN DE CORRESPONSAL, SE INSTALAN EQUIPOS CON PRUEBAS EXITOSAS, SE CAPACITA Y SE EVALÚA AL CLIENTE, SE INSTALA PUBLICIDAD COMPLETA, CB QUEDA OPERATIVO. USUARIO SOMOS BANCOLOMBIA ACTIVO"/>
    <s v="VISITA_TECNICA"/>
    <s v="FIZZZ294"/>
    <s v="TIPO II"/>
    <s v="TERRESTRE"/>
    <s v="MARTINEZ TOVAR OSCAR DAVID"/>
    <n v="1"/>
    <n v="0"/>
    <n v="163813.69572160003"/>
    <n v="140395.6348884"/>
    <n v="163813.69572160003"/>
    <m/>
    <m/>
    <m/>
    <m/>
    <m/>
    <m/>
    <m/>
    <m/>
  </r>
  <r>
    <s v="APARTADO"/>
    <x v="2"/>
    <x v="2"/>
    <n v="27077"/>
    <s v="TA-25-952341"/>
    <n v="80971"/>
    <s v="APERTURA"/>
    <s v="CB CRECIMIENTO - NUEVO"/>
    <s v="CHOCO"/>
    <s v="BAJO BAUDO"/>
    <s v="BARRIO PUEBLO NUEVO BAJO BAUDO 1"/>
    <s v="REDEBAN"/>
    <s v="FO-25-1360238"/>
    <d v="2025-08-11T00:00:00"/>
    <d v="2025-08-21T00:00:00"/>
    <s v="UNO A UNO"/>
    <s v="UNO A UNO"/>
    <s v="EJECUTADO"/>
    <s v="11-08 SE REALIZA LLAMADA AL CLIENTE, SE HABLA CON LA SR NARCISO HURTADO TORRES  SE VALIDA DIRECCIÓN OK, CANAL OK, DISPONIBILIDAD TOTAL, LLAMAR EL DÍA LA INSTALACIÓN PARA CONFIRMAR VISITA, AVISO EXTERIOR ALTURA APROX 2 METROS; TOMACORRIENTE CERCANO: SI; TIENE CABINA DE SEGURIDAD: SI  - COMUNICACIÓN POR WPP 21-08 SE REALIZA INSTALACIÓN DE CORRESPONSAL, SE INSTALAN EQUIPOS CON PRUEBAS EXITOSAS, SE CAPACITA Y SE EVALÚA AL CLIENTE, SE INSTALA PUBLICIDAD COMPLETA, CB QUEDA OPERATIVO. USUARIO SOMOS BANCOLOMBIA ACTIVO"/>
    <s v="VISITA_TECNICA"/>
    <s v="FIZZZ295"/>
    <s v="TIPO IV ESPECIAL"/>
    <s v="AEREO"/>
    <s v="ROBLEDO DIAZ ANDRES FELIPE"/>
    <n v="1"/>
    <n v="0"/>
    <n v="988462.96268840006"/>
    <n v="196536.5258152"/>
    <n v="988462.96268840006"/>
    <m/>
    <m/>
    <m/>
    <m/>
    <m/>
    <m/>
    <m/>
    <m/>
  </r>
  <r>
    <s v="MEDELLIN"/>
    <x v="2"/>
    <x v="2"/>
    <n v="5667"/>
    <s v="TA-25-952369"/>
    <n v="80962"/>
    <s v="APERTURA"/>
    <s v="CB CRECIMIENTO - NUEVO"/>
    <s v="ANTIOQUIA"/>
    <s v="SAN RAFAEL"/>
    <s v="BARRIOS SAN RAFAEL SAN RAFAEL"/>
    <s v="REDEBAN"/>
    <s v="FO-25-1360257"/>
    <d v="2025-08-11T00:00:00"/>
    <d v="2025-08-13T00:00:00"/>
    <s v="UNO A UNO"/>
    <s v="UNO A UNO"/>
    <s v="EJECUTADO"/>
    <s v="11-08 SE REALIZA LLAMADA AL CLIENTE, SE HABLA CON LA SRA JEREMIAS CARDONA MONSALVE SE VALIDA DIRECCIÓN OK, CANAL OK, DISPONIBILIDAD TOTAL, LLAMAR EL DÍA LA INSTALACIÓN PARA CONFIRMAR VISITA, AVISO EXTERIOR ALTURA APROX 2.70 METROS; TOMACORRIENTE CERCANO: SI; TIENE CABINA DE SEGURIDAD: SI - COMUNICACION POR WPP / EL MODEM ESTA A 6 MT  13/08/2025 SE REALIZA INSTALACIÓN DE CORRESPONSAL, SE INSTALAN EQUIPOS CON PRUEBAS EXITOSAS, SE CAPACITA Y SE EVALÚA AL CLIENTE, SE INSTALA PUBLICIDAD COMPLETA, CB QUEDA OPERATIVO. USUARIO SOMOS BANCOLOMBIA ACTIVO"/>
    <s v="VISITA_TECNICA"/>
    <s v="FIZZZ296"/>
    <s v="TIPO III"/>
    <s v="TERRESTRE"/>
    <s v="DIAZ ZABALA FRANCIS DUBAN"/>
    <n v="1"/>
    <n v="0"/>
    <n v="275728.78077800001"/>
    <n v="196536.5258152"/>
    <n v="275728.78077800001"/>
    <m/>
    <m/>
    <m/>
    <m/>
    <m/>
    <m/>
    <m/>
    <m/>
  </r>
  <r>
    <s v="CALI"/>
    <x v="1"/>
    <x v="1"/>
    <n v="76520"/>
    <s v="TA-25-952397"/>
    <n v="80952"/>
    <s v="APERTURA"/>
    <s v="CB CRECIMIENTO - NUEVO"/>
    <s v="VALLE DEL CAUCA"/>
    <s v="PALMIRA"/>
    <s v="BARRIO ALTAMIRA PALMIRA 3"/>
    <s v="REDEBAN"/>
    <s v="FO-25-1360278"/>
    <d v="2025-08-11T00:00:00"/>
    <d v="2025-08-12T00:00:00"/>
    <s v="UNO A UNO"/>
    <s v="UNO A UNO"/>
    <s v="EJECUTADO"/>
    <s v="11-08 SE REALIZA LLAMADA AL CLIENTE, SE HABLA CON LA SR EDUARD ALEJANDRO ORTEGA SANCHEZ SE VALIDA DIRECCIÓN OK, CANAL OK, DISPONIBILIDAD TOTAL, LLAMAR EL DÍA LA INSTALACIÓN PARA CONFIRMAR VISITA, AVISO EXTERIOR ALTURA : NO INDICA ALTURA; TOMACORRIENTE CERCANO: SI; TIENE CABINA DE SEGURIDAD: SI - EL MODEM ESTA A 4 MT  12-08 SE REALIZA INSTALACIÓN DE CORRESPONSAL, SE INSTALAN EQUIPOS CON PRUEBAS EXITOSAS, SE CAPACITA Y SE EVALÚA AL CLIENTE, SE INSTALA PUBLICIDAD COMPLETA, CB QUEDA OPERATIVO. USUARIO SOMOS BANCOLOMBIA ACTIVO"/>
    <s v="VISITA_TECNICA"/>
    <s v="FIZZZ297"/>
    <s v="TIPO I"/>
    <s v="TERRESTRE"/>
    <s v="SANCHEZ URREGO ROBINSON DAVID"/>
    <n v="1"/>
    <n v="0"/>
    <n v="75096.394270399993"/>
    <n v="75096.394270399993"/>
    <n v="75096.394270399993"/>
    <m/>
    <m/>
    <m/>
    <m/>
    <m/>
    <m/>
    <m/>
    <m/>
  </r>
  <r>
    <s v="PASTO"/>
    <x v="1"/>
    <x v="1"/>
    <n v="52001"/>
    <s v="TA-25-952422"/>
    <n v="80957"/>
    <s v="APERTURA"/>
    <s v="CAMBIO DE RAZON SOCIAL"/>
    <s v="NARIÑO"/>
    <s v="PASTO"/>
    <s v="BARRIO EL BERNAL PASTO 1"/>
    <s v="REDEBAN"/>
    <s v="FO-25-1360295"/>
    <d v="2025-08-11T00:00:00"/>
    <d v="2025-08-13T00:00:00"/>
    <s v="UNO A UNO"/>
    <s v="UNO A UNO"/>
    <s v="EJECUTADO"/>
    <s v="11-08 SE REALIZA LLAMADA AL CLIENTE, SE HABLA CON LA SRA ANGIE CATHERINE ROSALES OJEDA SE VALIDA DIRECCIÓN OK, CANAL OK, DISPONIBILIDAD TOTAL, LLAMAR EL DÍA LA INSTALACIÓN PARA CONFIRMAR VISITA, AVISO EXTERIOR ALTURA APROX 2 METROS; TOMACORRIENTE CERCANO: SI; TIENE CABINA DE SEGURIDAD: NO 13/08/2025 SE REALIZA INSTALACIÓN DE CORRESPONSAL, SE INSTALAN EQUIPOS CON PRUEBAS EXITOSAS, SE CAPACITA Y SE EVALÚA AL CLIENTE, NO SE INSTALA PUBLICIDAD, USUARIO YA LA TENIA INSTALADA, CB QUEDA OPERATIVO. USUARIO SOMOS BANCOLOMBIA ACTIVO"/>
    <s v="VISITA_TECNICA"/>
    <s v="FIZZZ298"/>
    <s v="TIPO I"/>
    <s v="TERRESTRE"/>
    <s v="GUERRERO RAMIREZ OSCAR DARIO"/>
    <n v="1"/>
    <n v="0"/>
    <n v="75096.394270399993"/>
    <n v="75096.394270399993"/>
    <n v="75096.394270399993"/>
    <m/>
    <m/>
    <m/>
    <m/>
    <m/>
    <m/>
    <m/>
    <m/>
  </r>
  <r>
    <s v="MEDELLIN"/>
    <x v="2"/>
    <x v="2"/>
    <n v="5591"/>
    <s v="TA-25-952447"/>
    <n v="80970"/>
    <s v="APERTURA"/>
    <s v="CAMBIO DE RAZON SOCIAL"/>
    <s v="ANTIOQUIA"/>
    <s v="PUERTO TRIUNFO"/>
    <s v="BARRIO DORADAL PUERTO TRIUNFO 4"/>
    <s v="REDEBAN"/>
    <s v="FO-25-1360314"/>
    <d v="2025-08-11T00:00:00"/>
    <d v="2025-08-12T00:00:00"/>
    <s v="UNO A UNO"/>
    <s v="UNO A UNO"/>
    <s v="EJECUTADO"/>
    <s v="11-08 SE REALIZA LLAMADA AL CLIENTE, SE HABLA CON LA SRA DIANA PATRICIA LOPEZ GUZMAN SE VALIDA DIRECCIÓN OK, CANAL OK, DISPONIBILIDAD TOTAL, LLAMAR EL DÍA LA INSTALACIÓN PARA CONFIRMAR VISITA, TIENE TODA LA PUBLICIDAD Y ESTA EN BUEN ESTADO   - CAMBIO DE RAZON SOCIAL 36355 - LLEVAR SOLO DISPLAY  12-08 SE REALIZA INSTALACIÓN DE CORRESPONSAL, SE INSTALAN EQUIPOS CON PRUEBAS EXITOSAS, SE CAPACITA Y SE EVALÚA AL CLIENTE, SE INSTALA SOLO DISPLAY DE HORARIO LA DEMAS PUBLICIDAD ESTABA INSTALADA, CB QUEDA OPERATIVO. USUARIO SOMOS BANCOLOMBIA ACTIVO"/>
    <s v="VISITA_TECNICA"/>
    <s v="FIZZZ299"/>
    <s v="TIPO IV"/>
    <s v="TERRESTRE"/>
    <s v="PAREJA ECHAVARRIA JHON DAVID"/>
    <n v="1"/>
    <n v="0"/>
    <n v="504832.64687880001"/>
    <n v="196536.5258152"/>
    <n v="504832.64687880001"/>
    <m/>
    <m/>
    <m/>
    <m/>
    <m/>
    <m/>
    <m/>
    <m/>
  </r>
  <r>
    <s v="CUCUTA"/>
    <x v="3"/>
    <x v="3"/>
    <n v="54001"/>
    <s v="TA-25-952466"/>
    <n v="80942"/>
    <s v="APERTURA"/>
    <s v="CB CRECIMIENTO - NUEVO"/>
    <s v="NORTE DE SANTANDER"/>
    <s v="CUCUTA"/>
    <s v="BARRIO CALLEJON CUCUTA 23"/>
    <s v="REDEBAN"/>
    <s v="FO-25-1360334"/>
    <d v="2025-08-11T00:00:00"/>
    <d v="2025-08-14T00:00:00"/>
    <s v="UNO A UNO"/>
    <s v="UNO A UNO"/>
    <s v="EJECUTADO"/>
    <s v="11-08 SE REALIZA LLAMADA AL CLIENTE, SE HABLA CON LA SR JOSÉ AGUSTÍN CASALLAS RODRÍGUEZ SE VALIDA DIRECCIÓN OK, CANAL OK, DISPONIBILIDAD TOTAL, LLAMAR EL DÍA LA INSTALACIÓN PARA CONFIRMAR VISITA, AVISO EXTERIOR ALTURA APROX 2 METROS; TOMACORRIENTE CERCANO: SI; TIENE CABINA DE SEGURIDAD: SI 12-08 SE REALIZÓ LLAMADA TELEFÓNICA AL NÚMERO 3202698207 INDICA QUE NO ESTA DISPONIBLE POR MOTIVO DE VIAJE PARA RECIBIR LA APERTURA, NOS  ATIENDE EL DÍA JUEVES 14/08/2025. 14-08 SE REALIZA INSTALACIÓN DE CORRESPONSAL, SE INSTALAN EQUIPOS CON PRUEBAS EXITOSAS, SE CAPACITA Y SE EVALÚA AL CLIENTE, SE INSTALA PUBLICIDAD COMPLETA, CB QUEDA OPERATIVO. USUARIO SOMOS BANCOLOMBIA ACTIVO"/>
    <s v="VISITA_TECNICA"/>
    <s v="FIZZZ301"/>
    <s v="TIPO I"/>
    <s v="TERRESTRE"/>
    <s v="PACHECO BUITRAGO JAVIER ALONSO"/>
    <n v="1"/>
    <n v="0"/>
    <n v="75096.394270399993"/>
    <n v="75096.394270399993"/>
    <n v="75096.394270399993"/>
    <m/>
    <m/>
    <m/>
    <m/>
    <m/>
    <m/>
    <m/>
    <m/>
  </r>
  <r>
    <s v="TUNJA"/>
    <x v="3"/>
    <x v="3"/>
    <n v="15774"/>
    <s v="TA-25-952467"/>
    <n v="80976"/>
    <s v="APERTURA"/>
    <s v="CB CRECIMIENTO - NUEVO"/>
    <s v="BOYACA"/>
    <s v="SUSACON"/>
    <s v="BARRIO VEREDA EL HATO ARBOL SOLO SUSACON"/>
    <s v="REDEBAN"/>
    <s v="FO-25-1360339"/>
    <d v="2025-08-11T00:00:00"/>
    <d v="2025-08-13T00:00:00"/>
    <s v="UNO A UNO"/>
    <s v="UNO A UNO"/>
    <s v="EJECUTADO"/>
    <s v="11-08 SE REALIZA LLAMADA AL CLIENTE, SE HABLA CON LA SR HECTOR JAVIER RAMIREZ WALTEROS  SE VALIDA DIRECCIÓN OK, CANAL OK, DISPONIBILIDAD TOTAL, LLAMAR EL DÍA LA INSTALACIÓN PARA CONFIRMAR VISITA, AVISO EXTERIOR ALTURA: NO INDICA ALTURA; TOMACORRIENTE CERCANO: SI; TIENE CABINA DE SEGURIDAD: NO 13-08 SE REALIZA INSTALACIÓN DE CORRESPONSAL, SE INSTALAN EQUIPOS CON PRUEBAS EXITOSAS, SE CAPACITA Y SE EVALÚA AL CLIENTE, SE INSTALA PUBLICIDAD COMPLETA, CB QUEDA OPERATIVO. USUARIO SOMOS BANCOLOMBIA ACTIVO"/>
    <s v="VISITA_TECNICA"/>
    <s v="FIZZZ302"/>
    <s v="TIPO III"/>
    <s v="TERRESTRE"/>
    <s v="ALVARADO MORENO CRISTHIAN"/>
    <n v="1"/>
    <n v="0"/>
    <n v="275728.78077800001"/>
    <n v="196536.5258152"/>
    <n v="275728.78077800001"/>
    <m/>
    <m/>
    <m/>
    <m/>
    <m/>
    <m/>
    <m/>
    <m/>
  </r>
  <r>
    <s v="BOGOTA"/>
    <x v="5"/>
    <x v="5"/>
    <n v="11001"/>
    <s v="TA-25-952468"/>
    <n v="80932"/>
    <s v="APERTURA"/>
    <s v="CB CRECIMIENTO - NUEVO"/>
    <s v="CUNDINAMARCA"/>
    <s v="BOGOTA"/>
    <s v="BARRIO SAN FRANCISCO BOGOTA 16"/>
    <s v="REDEBAN"/>
    <s v="FO-25-1360343"/>
    <d v="2025-08-11T00:00:00"/>
    <d v="2025-08-12T00:00:00"/>
    <s v="UNO A UNO"/>
    <s v="UNO A UNO"/>
    <s v="EJECUTADO"/>
    <s v="11-08 SE REALIZA LLAMADA AL CLIENTE, SE HABLA CON LA SRA BLANCA FULVIA PEÑA PINEDA SE VALIDA DIRECCIÓN OK, CANAL OK, DISPONIBILIDAD TOTAL, LLAMAR EL DÍA LA INSTALACIÓN PARA CONFIRMAR VISITA, AVISO EXTERIOR ALTURA APROX 2 .70 METROS; TOMACORRIENTE CERCANO: SI; TIENE CABINA DE SEGURIDAD: NO - COMUICACIÓN POR WPP 12-08 SE REALIZA INSTALACIÓN DE CORRESPONSAL, SE INSTALAN EQUIPOS CON PRUEBAS EXITOSAS, SE CAPACITA Y SE EVALÚA AL CLIENTE, SE INSTALA PUBLICIDAD COMPLETA, CB QUEDA OPERATIVO. USUARIO SOMOS BANCOLOMBIA ACTIVO"/>
    <s v="VISITA_TECNICA"/>
    <s v="FIZZZ304"/>
    <s v="TIPO I"/>
    <s v="TERRESTRE"/>
    <s v="ROMERO ROJAS BREIDY JHOHAN"/>
    <n v="1"/>
    <n v="0"/>
    <n v="75096.394270399993"/>
    <n v="75096.394270399993"/>
    <n v="75096.394270399993"/>
    <m/>
    <m/>
    <m/>
    <m/>
    <m/>
    <m/>
    <m/>
    <m/>
  </r>
  <r>
    <s v="CALI"/>
    <x v="1"/>
    <x v="1"/>
    <n v="76001"/>
    <s v="TA-25-952469"/>
    <n v="80937"/>
    <s v="APERTURA"/>
    <s v="CB CRECIMIENTO - NUEVO"/>
    <s v="VALLE DEL CAUCA"/>
    <s v="CALI"/>
    <s v="BARRIO UNION DE VIVIENDA POPULAR CALI"/>
    <s v="REDEBAN"/>
    <s v="FO-25-1360347"/>
    <d v="2025-08-11T00:00:00"/>
    <d v="2025-08-13T00:00:00"/>
    <s v="UNO A UNO"/>
    <s v="UNO A UNO"/>
    <s v="EJECUTADO"/>
    <s v="11-08 SE REALIZA LLAMADA AL CLIENTE, SE HABLA CON LA SR OSMAR YESID SUAZA ALMARALES SE VALIDA DIRECCIÓN OK, CANAL OK, DISPONIBILIDAD TOTAL, LLAMAR EL DÍA LA INSTALACIÓN PARA CONFIRMAR VISITA, AVISO EXTERIOR ALTURA: NO INDICA ALTURA ; TOMACORRIENTE CERCANO: SI; TIENE CABINA DE SEGURIDAD: NO 13/08/2025 SE REALIZA INSTALACIÓN DE CORRESPONSAL, SE INSTALAN EQUIPOS CON PRUEBAS EXITOSAS, SE CAPACITA Y SE EVALÚA AL CLIENTE, SE INSTALA PUBLICIDAD COMPLETA, CB QUEDA OPERATIVO. USUARIO SOMOS BANCOLOMBIA ACTIVO"/>
    <s v="VISITA_TECNICA"/>
    <s v="FIZZZ305"/>
    <s v="TIPO I"/>
    <s v="TERRESTRE"/>
    <s v="CUERO RUIZ JHONNY"/>
    <n v="1"/>
    <n v="0"/>
    <n v="75096.394270399993"/>
    <n v="75096.394270399993"/>
    <n v="75096.394270399993"/>
    <m/>
    <m/>
    <m/>
    <m/>
    <m/>
    <m/>
    <m/>
    <m/>
  </r>
  <r>
    <s v="TUNJA"/>
    <x v="3"/>
    <x v="3"/>
    <n v="15407"/>
    <s v="TA-25-952470"/>
    <n v="80978"/>
    <s v="APERTURA"/>
    <s v="CB CRECIMIENTO - NUEVO"/>
    <s v="BOYACA"/>
    <s v="VILLA DE LEYVA"/>
    <s v="BARRIO SANTA ANA VILLA DE LEYVA"/>
    <s v="REDEBAN"/>
    <s v="FO-25-1360349"/>
    <d v="2025-08-11T00:00:00"/>
    <d v="2025-08-13T00:00:00"/>
    <s v="UNO A UNO"/>
    <s v="UNO A UNO"/>
    <s v="EJECUTADO"/>
    <s v="11-08 SE REALIZA LLAMADA AL CLIENTE, SE HABLA CON LA SR CARLOS ANDRÉS ROJAS QUINTERO  SE VALIDA DIRECCIÓN OK, CANAL OK, DISPONIBILIDAD TOTAL, LLAMAR EL DÍA LA INSTALACIÓN PARA CONFIRMAR VISITA, AVISO EXTERIOR ALTURA APROX 2 METROS; TOMACORRIENTE CERCANO: SI; TIENE CABINA DE SEGURIDAD: NO - COMUNICACIÓN POR WPP 13/08/2025 SE REALIZA INSTALACIÓN DE CORRESPONSAL, SE INSTALAN EQUIPOS CON PRUEBAS EXITOSAS, SE CAPACITA Y SE EVALÚA AL CLIENTE, SE INSTALA PUBLICIDAD COMPLETA, CB QUEDA OPERATIVO. USUARIO SOMOS BANCOLOMBIA ACTIVO"/>
    <s v="VISITA_TECNICA"/>
    <s v="FIZZZ306"/>
    <s v="TIPO II"/>
    <s v="TERRESTRE"/>
    <s v="GONZALEZ GONZALEZ MARIO ALBERTO"/>
    <n v="1"/>
    <n v="0"/>
    <n v="163813.69572160003"/>
    <n v="140395.6348884"/>
    <n v="163813.69572160003"/>
    <m/>
    <m/>
    <m/>
    <m/>
    <m/>
    <m/>
    <m/>
    <m/>
  </r>
  <r>
    <s v="CALI"/>
    <x v="1"/>
    <x v="1"/>
    <n v="76001"/>
    <s v="TA-25-952471"/>
    <n v="80936"/>
    <s v="APERTURA"/>
    <s v="CB CRECIMIENTO - NUEVO"/>
    <s v="VALLE DEL CAUCA"/>
    <s v="CALI"/>
    <s v="BARRIO MELENDEZ CALI 5"/>
    <s v="REDEBAN"/>
    <s v="FO-25-1360351"/>
    <d v="2025-08-11T00:00:00"/>
    <d v="2025-08-12T00:00:00"/>
    <s v="UNO A UNO"/>
    <s v="UNO A UNO"/>
    <s v="EJECUTADO"/>
    <s v="11-08 SE REALIZA LLAMADA AL CLIENTE, SE HABLA CON LA SRA DORIS ALICIA COROZO GRUEZO SE VALIDA DIRECCIÓN OK, CANAL OK, DISPONIBILIDAD TOTAL, LLAMAR EL DÍA LA INSTALACIÓN PARA CONFIRMAR VISITA, AVISO EXTERIOR ALTURA APROX 3 METROS; TOMACORRIENTE CERCANO: SI; TIENE CABINA DE SEGURIDAD: SI 12/08/2025 SE REALIZA INSTALACIÓN DE CORRESPONSAL, SE INSTALAN EQUIPOS CON PRUEBAS EXITOSAS, SE CAPACITA Y SE EVALÚA AL CLIENTE, SE INSTALA PUBLICIDAD COMPLETA, CB QUEDA OPERATIVO. USUARIO SOMOS BANCOLOMBIA ACTIVO"/>
    <s v="VISITA_TECNICA"/>
    <s v="FIZZZ307"/>
    <s v="TIPO I"/>
    <s v="TERRESTRE"/>
    <s v="MONTERO MUESES GIAN CARLO"/>
    <n v="1"/>
    <n v="0"/>
    <n v="75096.394270399993"/>
    <n v="75096.394270399993"/>
    <n v="75096.394270399993"/>
    <m/>
    <m/>
    <m/>
    <m/>
    <m/>
    <m/>
    <m/>
    <m/>
  </r>
  <r>
    <s v="TUNJA"/>
    <x v="3"/>
    <x v="3"/>
    <n v="15774"/>
    <s v="TA-25-952472"/>
    <n v="80977"/>
    <s v="APERTURA"/>
    <s v="CAMBIO DE RAZON SOCIAL"/>
    <s v="BOYACA"/>
    <s v="SUSACON"/>
    <s v="BARRIO CENTRO SUSACON 2"/>
    <s v="REDEBAN"/>
    <s v="FO-25-1360353"/>
    <d v="2025-08-11T00:00:00"/>
    <d v="2025-08-13T00:00:00"/>
    <s v="UNO A UNO"/>
    <s v="UNO A UNO"/>
    <s v="EJECUTADO"/>
    <s v="11-08 SE REALIZA LLAMADA AL CLIENTE, SE HABLA CON LA SRA BLANCA YULISA FIGUEREDO LAGOS SE VALIDA DIRECCIÓN OK, CANAL OK, DISPONIBILIDAD TOTAL, LLAMAR EL DÍA LA INSTALACIÓN PARA CONFIRMAR VISITA, AVISO EXTERIOR ALTURA APROX 4 METROS; TOMACORRIENTE CERCANO: SI; TIENE CABINA DE SEGURIDAD: NO13-08 SE REALIZA INSTALACIÓN DE CORRESPONSAL, SE INSTALAN EQUIPOS CON PRUEBAS EXITOSAS, SE CAPACITA Y SE EVALÚA AL CLIENTE, SE INSTALA PUBLICIDAD COMPLETA, CB QUEDA OPERATIVO. USUARIO SOMOS BANCOLOMBIA ACTIVO"/>
    <s v="VISITA_TECNICA"/>
    <s v="FIZZZ308"/>
    <s v="TIPO III"/>
    <s v="TERRESTRE"/>
    <s v="ALVARADO MORENO CRISTHIAN"/>
    <n v="1"/>
    <n v="0"/>
    <n v="275728.78077800001"/>
    <n v="196536.5258152"/>
    <n v="275728.78077800001"/>
    <m/>
    <m/>
    <m/>
    <m/>
    <m/>
    <m/>
    <m/>
    <m/>
  </r>
  <r>
    <s v="BOGOTA"/>
    <x v="5"/>
    <x v="5"/>
    <n v="11001"/>
    <s v="TA-25-952475"/>
    <n v="80930"/>
    <s v="APERTURA"/>
    <s v="CB CRECIMIENTO - NUEVO"/>
    <s v="CUNDINAMARCA"/>
    <s v="BOGOTA"/>
    <s v="BARRIO VILLA CLAUDIA BOGOTA 1"/>
    <s v="REDEBAN"/>
    <s v="FO-25-1360358"/>
    <d v="2025-08-11T00:00:00"/>
    <d v="2025-08-12T00:00:00"/>
    <s v="UNO A UNO"/>
    <s v="UNO A UNO"/>
    <s v="EJECUTADO"/>
    <s v="11-08 SE REALIZA LLAMADA AL CLIENTE, SE HABLA CON LA SRA DERLYN LOPEZ HERNANDEZ SE VALIDA DIRECCIÓN OK, CANAL OK, DISPONIBILIDAD TOTAL, LLAMAR EL DÍA LA INSTALACIÓN PARA CONFIRMAR VISITA, AVISO EXTERIOR ALTURA APROX 2 METROS; TOMACORRIENTE CERCANO: SI; TIENE CABINA DE SEGURIDAD: NO - COMUNICACIÓN POR WPP 12/08/2025 SE REALIZA INSTALACIÓN DE CORRESPONSAL, SE INSTALAN EQUIPOS CON PRUEBAS EXITOSAS, SE CAPACITA Y SE EVALÚA AL CLIENTE, SE INSTALA PUBLICIDAD COMPLETA, CB QUEDA OPERATIVO. USUARIO SOMOS BANCOLOMBIA ACTIVO"/>
    <s v="VISITA_TECNICA"/>
    <s v="FIZZZ309"/>
    <s v="TIPO I"/>
    <s v="TERRESTRE"/>
    <s v="LOZADA ROJAS CHRISTIAN ANDRES"/>
    <n v="1"/>
    <n v="0"/>
    <n v="75096.394270399993"/>
    <n v="75096.394270399993"/>
    <n v="75096.394270399993"/>
    <m/>
    <m/>
    <m/>
    <m/>
    <m/>
    <m/>
    <m/>
    <m/>
  </r>
  <r>
    <s v="MEDELLIN"/>
    <x v="2"/>
    <x v="2"/>
    <n v="5887"/>
    <s v="TA-25-952476"/>
    <n v="80988"/>
    <s v="APERTURA"/>
    <s v="CB CRECIMIENTO - NUEVO"/>
    <s v="ANTIOQUIA"/>
    <s v="YARUMAL"/>
    <s v="BARRIO VARIANTE YARUMAL"/>
    <s v="REDEBAN"/>
    <s v="FO-25-1360360"/>
    <d v="2025-08-11T00:00:00"/>
    <d v="2025-08-13T00:00:00"/>
    <s v="UNO A UNO"/>
    <s v="UNO A UNO"/>
    <s v="EJECUTADO"/>
    <s v="11-08 SE REALIZA LLAMADA AL CLIENTE, SE HABLA CON EL SR ANIBAL DAGOBERTO AMAYA MUÑOZ SE VALIDA DIRECCIÓN OK, CANAL OK, DISPONIBILIDAD TOTAL, LLAMAR EL DÍA LA INSTALACIÓN PARA CONFIRMAR VISITA, AVISO EXTERIOR ALTURA APROX 3 METROS; TOMACORRIENTE CERCANO: SI; TIENE CABINA DE SEGURIDAD: NO 13/08/2025 SE REALIZA INSTALACIÓN DE CORRESPONSAL, SE INSTALAN EQUIPOS CON PRUEBAS EXITOSAS, SE CAPACITA Y SE EVALÚA AL CLIENTE, SE INSTALA PUBLICIDAD COMPLETA, CB QUEDA OPERATIVO. USUARIO SOMOS BANCOLOMBIA ACTIVO"/>
    <s v="VISITA_TECNICA"/>
    <s v="FIZZZ310"/>
    <s v="TIPO III"/>
    <s v="TERRESTRE"/>
    <s v="BADEL ACUÑA LUIS ALBERTO"/>
    <n v="1"/>
    <n v="0"/>
    <n v="275728.78077800001"/>
    <n v="196536.5258152"/>
    <n v="275728.78077800001"/>
    <m/>
    <m/>
    <m/>
    <m/>
    <m/>
    <m/>
    <m/>
    <m/>
  </r>
  <r>
    <s v="APARTADO"/>
    <x v="2"/>
    <x v="2"/>
    <n v="5490"/>
    <s v="TA-25-952478"/>
    <n v="80940"/>
    <s v="APERTURA"/>
    <s v="CB CRECIMIENTO - NUEVO"/>
    <s v="ANTIOQUIA"/>
    <s v="NECOCLI"/>
    <s v="BARRIO NECOCLI ANTIOQUIA NECOCLI"/>
    <s v="REDEBAN"/>
    <s v="FO-25-1360365"/>
    <d v="2025-08-11T00:00:00"/>
    <d v="2025-08-12T00:00:00"/>
    <s v="UNO A UNO"/>
    <s v="UNO A UNO"/>
    <s v="EJECUTADO"/>
    <s v="11-08 SE REALIZA LLAMADA AL CLIENTE, SE HABLA CON LA SRA CATERINE CASTRO GUTIERREZ SE VALIDA DIRECCIÓN OK, CANAL OK, DISPONIBILIDAD TOTAL, LLAMAR EL DÍA LA INSTALACIÓN PARA CONFIRMAR VISITA, AVISO EXTERIOR ALTURA APROX 3.04 METROS; TOMACORRIENTE CERCANO: SI; TIENE CABINA DE SEGURIDAD: NO - COMUNICACIÓN POR WPP 12-08 SE REALIZA INSTALACIÓN DE CORRESPONSAL, SE INSTALAN EQUIPOS CON PRUEBAS EXITOSAS, SE CAPACITA Y SE EVALÚA AL CLIENTE, SE INSTALA PUBLICIDAD COMPLETA, CB QUEDA OPERATIVO. USUARIO SOMOS BANCOLOMBIA ACTIVO"/>
    <s v="VISITA_TECNICA"/>
    <s v="FIZZZ311"/>
    <s v="TIPO II"/>
    <s v="TERRESTRE"/>
    <s v="SALDARRIAGA MIRANDA SANTIAGO"/>
    <n v="1"/>
    <n v="0"/>
    <n v="163813.69572160003"/>
    <n v="140395.6348884"/>
    <n v="163813.69572160003"/>
    <m/>
    <m/>
    <m/>
    <m/>
    <m/>
    <m/>
    <m/>
    <m/>
  </r>
  <r>
    <s v="PEREIRA"/>
    <x v="1"/>
    <x v="6"/>
    <n v="66001"/>
    <s v="TA-25-952479"/>
    <n v="80959"/>
    <s v="APERTURA"/>
    <s v="CB CRECIMIENTO - NUEVO"/>
    <s v="RISARALDA"/>
    <s v="PEREIRA"/>
    <s v="BARRIO CENTRO PEREIRA 54"/>
    <s v="REDEBAN"/>
    <s v="FO-25-1360368"/>
    <d v="2025-08-11T00:00:00"/>
    <d v="2025-08-12T00:00:00"/>
    <s v="UNO A UNO"/>
    <s v="UNO A UNO"/>
    <s v="EJECUTADO"/>
    <s v="11-08 SE REALIZA LLAMADA AL CLIENTE, SE HABLA CON LA SRA KELY VIVIANA POSADA URIBE  SE VALIDA DIRECCIÓN OK, CANAL OK, DISPONIBILIDAD TOTAL, LLAMAR EL DÍA LA INSTALACIÓN PARA CONFIRMAR VISITA, AVISO EXTERIOR ALTURA APROX 2 METROS; TOMACORRIENTE CERCANO: SI; TIENE CABINA DE SEGURIDAD: NO 12-08 SE REALIZA INSTALACIÓN DE CORRESPONSAL, SE INSTALAN EQUIPOS CON PRUEBAS EXITOSAS, SE CAPACITA Y SE EVALÚA AL CLIENTE, SE INSTALA PUBLICIDAD COMPLETA, CB QUEDA OPERATIVO. USUARIO SOMOS BANCOLOMBIA ACTIVO"/>
    <s v="VISITA_TECNICA"/>
    <s v="FIZZZ312"/>
    <s v="TIPO I"/>
    <s v="TERRESTRE"/>
    <s v="ARROYAVE CANO MANUEL GUILLERMO"/>
    <n v="1"/>
    <n v="0"/>
    <n v="75096.394270399993"/>
    <n v="75096.394270399993"/>
    <n v="75096.394270399993"/>
    <m/>
    <m/>
    <m/>
    <m/>
    <m/>
    <m/>
    <m/>
    <m/>
  </r>
  <r>
    <s v="PASTO"/>
    <x v="1"/>
    <x v="1"/>
    <n v="52001"/>
    <s v="TA-25-952483"/>
    <n v="80956"/>
    <s v="APERTURA"/>
    <s v="CB CRECIMIENTO - NUEVO"/>
    <s v="NARIÑO"/>
    <s v="PASTO"/>
    <s v="BARRIO CORR DE SANTA BARBARA PASTO"/>
    <s v="REDEBAN"/>
    <s v="FO-25-1360373"/>
    <d v="2025-08-11T00:00:00"/>
    <d v="2025-08-12T00:00:00"/>
    <s v="UNO A UNO"/>
    <s v="UNO A UNO"/>
    <s v="EJECUTADO"/>
    <s v="11-08 SE REALIZA LLAMADA AL CLIENTE, SE HABLA CON LA SR JULIO CESAR LOPEZ DIAZ SE VALIDA DIRECCIÓN OK, CANAL OK, DISPONIBILIDAD TOTAL, LLAMAR EL DÍA LA INSTALACIÓN PARA CONFIRMAR VISITA, AVISO EXTERIOR ALTURA APROX 3 METROS; TOMACORRIENTE CERCANO: SI; TIENE CABINA DE SEGURIDAD: NO 12-08 SE REALIZA INSTALACIÓN DE CORRESPONSAL, SE INSTALAN EQUIPOS CON PRUEBAS EXITOSAS, SE CAPACITA Y SE EVALÚA AL CLIENTE, SE INSTALA PUBLICIDAD COMPLETA, CB QUEDA OPERATIVO. USUARIO SOMOS BANCOLOMBIA ACTIVO"/>
    <s v="VISITA_TECNICA"/>
    <s v="FIZZZ313"/>
    <s v="TIPO I"/>
    <s v="TERRESTRE"/>
    <s v="GUERRERO RAMIREZ OSCAR DARIO"/>
    <n v="1"/>
    <n v="0"/>
    <n v="75096.394270399993"/>
    <n v="75096.394270399993"/>
    <n v="75096.394270399993"/>
    <m/>
    <m/>
    <m/>
    <m/>
    <m/>
    <m/>
    <m/>
    <m/>
  </r>
  <r>
    <s v="TUNJA"/>
    <x v="3"/>
    <x v="3"/>
    <n v="15001"/>
    <s v="TA-25-952485"/>
    <n v="80972"/>
    <s v="APERTURA"/>
    <s v="CB CRECIMIENTO - NUEVO"/>
    <s v="BOYACA"/>
    <s v="TUNJA"/>
    <s v="BARRIO LOS MUISCAS TUNJA 9"/>
    <s v="REDEBAN"/>
    <s v="FO-25-1360377"/>
    <d v="2025-08-11T00:00:00"/>
    <d v="2025-08-12T00:00:00"/>
    <s v="UNO A UNO"/>
    <s v="UNO A UNO"/>
    <s v="EJECUTADO"/>
    <s v="11-08 SE REALIZA LLAMADA AL CLIENTE, SE HABLA CON LA SRA YULI PAOLA GÓMEZ BARRERA SE VALIDA DIRECCIÓN OK, CANAL OK, DISPONIBILIDAD TOTAL, LLAMAR EL DÍA LA INSTALACIÓN PARA CONFIRMAR VISITA, AVISO EXTERIOR ALTURA APROX 2 METROS; TOMACORRIENTE CERCANO: SI; TIENE CABINA DE SEGURIDAD: NO - COMUNICACIÓN POR WPP 12/08/2025 SE REALIZA INSTALACIÓN DE CORRESPONSAL, SE INSTALAN EQUIPOS CON PRUEBAS EXITOSAS, SE CAPACITA Y SE EVALÚA AL CLIENTE, SE INSTALA PUBLICIDAD COMPLETA, CB QUEDA OPERATIVO. USUARIO SOMOS BANCOLOMBIA ACTIVO"/>
    <s v="VISITA_TECNICA"/>
    <s v="FIZZZ314"/>
    <s v="TIPO I"/>
    <s v="TERRESTRE"/>
    <s v="GONZALEZ GONZALEZ MARIO ALBERTO"/>
    <n v="1"/>
    <n v="0"/>
    <n v="75096.394270399993"/>
    <n v="75096.394270399993"/>
    <n v="75096.394270399993"/>
    <m/>
    <m/>
    <m/>
    <m/>
    <m/>
    <m/>
    <m/>
    <m/>
  </r>
  <r>
    <s v="CUCUTA"/>
    <x v="3"/>
    <x v="3"/>
    <n v="54518"/>
    <s v="TA-25-952486"/>
    <n v="80953"/>
    <s v="APERTURA"/>
    <s v="CB CRECIMIENTO - NUEVO"/>
    <s v="NORTE DE SANTANDER"/>
    <s v="PAMPLONA"/>
    <s v="BARRIO LOS CEREZOS PAMPLONA"/>
    <s v="REDEBAN"/>
    <s v="FO-25-1360379"/>
    <d v="2025-08-11T00:00:00"/>
    <d v="2025-08-13T00:00:00"/>
    <s v="UNO A UNO"/>
    <s v="UNO A UNO"/>
    <s v="EJECUTADO"/>
    <s v="11-08 SE REALIZA LLAMADA AL CLIENTE, SE HABLA CON LA SRA MAYRA ALEJANDRA BARAJAS LIZARAZO SE VALIDA DIRECCIÓN OK, CANAL OK, DISPONIBILIDAD TOTAL, LLAMAR EL DÍA LA INSTALACIÓN PARA CONFIRMAR VISITA, AVISO EXTERIOR ALTURA: NO INDICA ALTURA; TOMACORRIENTE CERCANO: SI; TIENE CABINA DE SEGURIDAD: NO 13/08/2025 SE REALIZA INSTALACIÓN DE CORRESPONSAL, SE INSTALAN EQUIPOS CON PRUEBAS EXITOSAS, SE CAPACITA Y SE EVALÚA AL CLIENTE, SE INSTALA PUBLICIDAD COMPLETA, CB QUEDA OPERATIVO. USUARIO SOMOS BANCOLOMBIA ACTIVO"/>
    <s v="VISITA_TECNICA"/>
    <s v="FIZZZ315"/>
    <s v="TIPO III"/>
    <s v="TERRESTRE"/>
    <s v="MORA VEGA JEAMPIER"/>
    <n v="1"/>
    <n v="0"/>
    <n v="275728.78077800001"/>
    <n v="196536.5258152"/>
    <n v="275728.78077800001"/>
    <m/>
    <m/>
    <m/>
    <m/>
    <m/>
    <m/>
    <m/>
    <m/>
  </r>
  <r>
    <s v="CUCUTA"/>
    <x v="3"/>
    <x v="3"/>
    <n v="54518"/>
    <s v="TA-25-952488"/>
    <n v="80954"/>
    <s v="APERTURA"/>
    <s v="CB CRECIMIENTO - NUEVO"/>
    <s v="NORTE DE SANTANDER"/>
    <s v="PAMPLONA"/>
    <s v="BARRIO SANTO DOMINGO PAMPLONA 2"/>
    <s v="REDEBAN"/>
    <s v="FO-25-1360385"/>
    <d v="2025-08-11T00:00:00"/>
    <d v="2025-08-13T00:00:00"/>
    <s v="UNO A UNO"/>
    <s v="UNO A UNO"/>
    <s v="EJECUTADO"/>
    <s v="11-08 SE REALIZA LLAMADA AL CLIENTE, SE HABLA CON LA SR JAVIER ENRIQUE TORRES GUTIERREZ  SE VALIDA DIRECCIÓN OK, CANAL OK, DISPONIBILIDAD TOTAL, LLAMAR EL DÍA LA INSTALACIÓN PARA CONFIRMAR VISITA, AVISO EXTERIOR ALTURA: NO INDICA ALTURA; TOMACORRIENTE CERCANO: SI; TIENE CABINA DE SEGURIDAD: NO 13/08/2025 SE REALIZA INSTALACIÓN DE CORRESPONSAL, SE INSTALAN EQUIPOS CON PRUEBAS EXITOSAS, SE CAPACITA Y SE EVALÚA AL CLIENTE, SE INSTALA PUBLICIDAD COMPLETA, CB QUEDA OPERATIVO. USUARIO SOMOS BANCOLOMBIA ACTIVO"/>
    <s v="VISITA_TECNICA"/>
    <s v="FIZZZ316"/>
    <s v="TIPO III"/>
    <s v="TERRESTRE"/>
    <s v="MORA VEGA JEAMPIER"/>
    <n v="1"/>
    <n v="0"/>
    <n v="275728.78077800001"/>
    <n v="196536.5258152"/>
    <n v="275728.78077800001"/>
    <m/>
    <m/>
    <m/>
    <m/>
    <m/>
    <m/>
    <m/>
    <m/>
  </r>
  <r>
    <s v="BOGOTA"/>
    <x v="5"/>
    <x v="5"/>
    <n v="11001"/>
    <s v="TA-25-952490"/>
    <n v="80931"/>
    <s v="APERTURA"/>
    <s v="CB CRECIMIENTO - NUEVO"/>
    <s v="CUNDINAMARCA"/>
    <s v="BOGOTA"/>
    <s v="BARRIO LA ESPERANZA BOGOTA 4"/>
    <s v="REDEBAN"/>
    <s v="FO-25-1360389"/>
    <d v="2025-08-11T00:00:00"/>
    <d v="2025-08-12T00:00:00"/>
    <s v="UNO A UNO"/>
    <s v="UNO A UNO"/>
    <s v="EJECUTADO"/>
    <s v="11-08 SE REALIZA LLAMADA AL CLIENTE, SE HABLA CON LA SRA LIGIA ELENA GONZALEZ GONZALEZSE VALIDA DIRECCIÓN OK, CANAL OK, DISPONIBILIDAD TOTAL, LLAMAR EL DÍA LA INSTALACIÓN PARA CONFIRMAR VISITA, AVISO EXTERIOR ALTURA APROX 3 METROS; TOMACORRIENTE CERCANO: SI; TIENE CABINA DE SEGURIDAD: NO - COMUNICACIÓN POR WPP 12-08 SE REALIZA INSTALACIÓN DE CORRESPONSAL, SE INSTALAN EQUIPOS CON PRUEBAS EXITOSAS, SE CAPACITA Y SE EVALÚA AL CLIENTE, SE INSTALA PUBLICIDAD COMPLETA, CB QUEDA OPERATIVO. USUARIO SOMOS BANCOLOMBIA ACTIVO"/>
    <s v="VISITA_TECNICA"/>
    <s v="FIZZZ317"/>
    <s v="TIPO I"/>
    <s v="TERRESTRE"/>
    <s v="MURCIA HERNANDEZ HARVEY IGNACIO"/>
    <n v="1"/>
    <n v="0"/>
    <n v="75096.394270399993"/>
    <n v="75096.394270399993"/>
    <n v="75096.394270399993"/>
    <m/>
    <m/>
    <m/>
    <m/>
    <m/>
    <m/>
    <m/>
    <m/>
  </r>
  <r>
    <s v="CALI"/>
    <x v="1"/>
    <x v="1"/>
    <n v="76130"/>
    <s v="TA-25-952491"/>
    <n v="80939"/>
    <s v="APERTURA"/>
    <s v="CB CRECIMIENTO - NUEVO"/>
    <s v="VALLE DEL CAUCA"/>
    <s v="CANDELARIA"/>
    <s v="BARRIO ARMANDO VASQUEZ CANDELARIA"/>
    <s v="REDEBAN"/>
    <s v="FO-25-1360392"/>
    <d v="2025-08-11T00:00:00"/>
    <d v="2025-08-12T00:00:00"/>
    <s v="UNO A UNO"/>
    <s v="UNO A UNO"/>
    <s v="EJECUTADO"/>
    <s v="11-08 SE REALIZA LLAMADA AL CLIENTE, SE HABLA CON LA SR LUCINDA VIATRIZ GALEA VILLANUEVA  SE VALIDA DIRECCIÓN OK, CANAL OK, DISPONIBILIDAD TOTAL, LLAMAR EL DÍA LA INSTALACIÓN PARA CONFIRMAR VISITA, AVISO EXTERIOR ALTURA APROX 2.5 METROS; TOMACORRIENTE CERCANO: SI; TIENE CABINA DE SEGURIDAD: NO - COMUNICACIÓN POR WPP /  EL MODEM ESTA A 8 MT  12-08 SE REALIZA INSTALACIÓN DE CORRESPONSAL, SE INSTALAN EQUIPOS CON PRUEBAS EXITOSAS, SE CAPACITA Y SE EVALÚA AL CLIENTE, SE INSTALA PUBLICIDAD COMPLETA, CB QUEDA OPERATIVO. USUARIO SOMOS BANCOLOMBIA ACTIVO. SE INSTALAN 15 MT DE CABLE UTP"/>
    <s v="VISITA_TECNICA"/>
    <s v="FIZZZ318"/>
    <s v="TIPO II"/>
    <s v="TERRESTRE"/>
    <s v="TORRES GARCIA JENDRY JOSE"/>
    <n v="1"/>
    <n v="0"/>
    <n v="163813.69572160003"/>
    <n v="140395.6348884"/>
    <n v="163813.69572160003"/>
    <m/>
    <m/>
    <m/>
    <m/>
    <m/>
    <m/>
    <m/>
    <m/>
  </r>
  <r>
    <s v="MANIZALES"/>
    <x v="1"/>
    <x v="6"/>
    <n v="17001"/>
    <s v="TA-25-952494"/>
    <n v="80949"/>
    <s v="APERTURA"/>
    <s v="CB CRECIMIENTO - NUEVO"/>
    <s v="CALDAS"/>
    <s v="MANIZALES"/>
    <s v="BARRIO NEVADO MANIZALES 2"/>
    <s v="REDEBAN"/>
    <s v="FO-25-1360397"/>
    <d v="2025-08-11T00:00:00"/>
    <d v="2025-08-12T00:00:00"/>
    <s v="UNO A UNO"/>
    <s v="UNO A UNO"/>
    <s v="EJECUTADO"/>
    <s v="11-08 SE REALIZA LLAMADA AL CLIENTE, SE HABLA CON LA SR ALBEIRO BLANDON RAMIREZ  SE VALIDA DIRECCIÓN OK, CANAL OK, DISPONIBILIDAD TOTAL, LLAMAR EL DÍA LA INSTALACIÓN PARA CONFIRMAR VISITA, AVISO EXTERIOR ALTURA: NO INDICA ALTURA; TOMACORRIENTE CERCANO: SI; TIENE CABINA DE SEGURIDAD: NO 12/08/2025 SE REALIZA INSTALACIÓN DE CORRESPONSAL, SE INSTALAN EQUIPOS CON PRUEBAS EXITOSAS, SE CAPACITA Y SE EVALÚA AL CLIENTE, SE INSTALA PUBLICIDAD COMPLETA, CB QUEDA OPERATIVO. USUARIO SOMOS BANCOLOMBIA ACTIVO"/>
    <s v="VISITA_TECNICA"/>
    <s v="FIZZZ319"/>
    <s v="TIPO I"/>
    <s v="TERRESTRE"/>
    <s v="AGUIRRE HENAO RAUL EDUARDO"/>
    <n v="1"/>
    <n v="0"/>
    <n v="75096.394270399993"/>
    <n v="75096.394270399993"/>
    <n v="75096.394270399993"/>
    <m/>
    <m/>
    <m/>
    <m/>
    <m/>
    <m/>
    <m/>
    <m/>
  </r>
  <r>
    <s v="BOGOTA"/>
    <x v="5"/>
    <x v="5"/>
    <n v="11001"/>
    <s v="TA-25-952495"/>
    <n v="80934"/>
    <s v="APERTURA"/>
    <s v="CB CRECIMIENTO - NUEVO"/>
    <s v="CUNDINAMARCA"/>
    <s v="BOGOTA"/>
    <s v="BARRIO BOSA CARBONEL BOGOTA 1"/>
    <s v="REDEBAN"/>
    <s v="FO-25-1374679"/>
    <d v="2025-08-11T00:00:00"/>
    <d v="2025-08-14T00:00:00"/>
    <s v="UNO A UNO"/>
    <s v="UNO A UNO"/>
    <s v="EJECUTADO"/>
    <s v="11-08 SE REALIZA LLAMADA AL CLIENTE, SE HABLA CON EL SRA JOHANNA PAOLA CASTAÑO MARTINEZ SE VALIDA DIRECCIÓN OK, CANAL OK, DISPONIBILIDAD TOTAL, LLAMAR EL DÍA LA INSTALACIÓN PARA CONFIRMAR VISITA, AVISO EXTERIOR ALTURA APROX 3  METROS; TOMACORRIENTE CERCANO: SI; TIENE CABINA DE SEGURIDAD: NO  - COMUNICACIÓN POR WPP / EL MODEM ESTA A 4 MT  12/08/2025 SE ESCALA NOVEDAD EN APERTURA REDEBAN 3007080934 BARRIO BOSA CARBONEL BOGOTA 1,  LA CUAL AL LLEGAR AL SITIO, SE ENCUENTRA UN CORRESPONSAL INSTALADO A 34 METROS SEGÚN MAPS. ADJUNTO REGISTRO FOTOGRÁFICO DATOS DE CB EXISTENTE (ADJUNTO COPIA TIRILA) NOMBRE:                    PTM BOGOTA DROGUERIA A CÓDIGO ÚNICO:           3007058171 DIRECCIÓN:                  CR 78C 71C SUR 40 COORDENADAS:                 4.603577 -74.196202 14/08/2025 ENTIDAD APRUEBA INSTALACION 14/08/2025 SE REALIZA INSTALACIÓN DE CORRESPONSAL, SE INSTALAN EQUIPOS CON PRUEBAS EXITOSAS, SE CAPACITA Y SE EVALÚA AL CLIENTE, SE INSTALA PUBLICIDAD COMPLETA, CB QUEDA OPERATIVO. USUARIO SOMOS BANCOLOMBIA ACTIVO"/>
    <s v="VISITA_TECNICA"/>
    <s v="FIZZZ320"/>
    <s v="TIPO I"/>
    <s v="TERRESTRE"/>
    <s v="LOZADA ROJAS CHRISTIAN ANDRES"/>
    <n v="1"/>
    <n v="1"/>
    <n v="75096.394270399993"/>
    <n v="75096.394270399993"/>
    <n v="150192.78854079999"/>
    <m/>
    <m/>
    <m/>
    <m/>
    <m/>
    <m/>
    <m/>
    <m/>
  </r>
  <r>
    <s v="CUCUTA"/>
    <x v="3"/>
    <x v="3"/>
    <n v="54001"/>
    <s v="TA-25-952497"/>
    <n v="80941"/>
    <s v="APERTURA"/>
    <s v="CB CRECIMIENTO - NUEVO"/>
    <s v="NORTE DE SANTANDER"/>
    <s v="CUCUTA"/>
    <s v="BARRIO URB NIZA CUCUTA 2"/>
    <s v="REDEBAN"/>
    <s v="FO-25-1360408"/>
    <d v="2025-08-11T00:00:00"/>
    <d v="2025-08-12T00:00:00"/>
    <s v="UNO A UNO"/>
    <s v="UNO A UNO"/>
    <s v="EJECUTADO"/>
    <s v="11-08 SE REALIZA LLAMADA AL CLIENTE, SE HABLA CON LA SRA ANDREA SE VALIDA DIRECCIÓN OK, CANAL OK, DISPONIBILIDAD TOTAL, LLAMAR EL DÍA LA INSTALACIÓN PARA CONFIRMAR VISITA, AVISO EXTERIOR ALTURA APROX 2 METROS; TOMACORRIENTE CERCANO: SI; TIENE CABINA DE SEGURIDAD: NO 12-08 SE REALIZA INSTALACIÓN DE CORRESPONSAL, SE INSTALAN EQUIPOS CON PRUEBAS EXITOSAS, SE CAPACITA Y SE EVALÚA AL CLIENTE, SE INSTALA PUBLICIDAD COMPLETA, CB QUEDA OPERATIVO. USUARIO SOMOS BANCOLOMBIA ACTIVO"/>
    <s v="VISITA_TECNICA"/>
    <s v="FIZZZ322"/>
    <s v="TIPO I"/>
    <s v="TERRESTRE"/>
    <s v="DURAN ACOSTA FRANK YONNY"/>
    <n v="1"/>
    <n v="0"/>
    <n v="75096.394270399993"/>
    <n v="75096.394270399993"/>
    <n v="75096.394270399993"/>
    <m/>
    <m/>
    <m/>
    <m/>
    <m/>
    <m/>
    <m/>
    <m/>
  </r>
  <r>
    <s v="SINCELEJO"/>
    <x v="4"/>
    <x v="4"/>
    <n v="70001"/>
    <s v="TA-25-952498"/>
    <n v="80968"/>
    <s v="APERTURA"/>
    <s v="CB CRECIMIENTO - NUEVO"/>
    <s v="SUCRE"/>
    <s v="SINCELEJO"/>
    <s v="BARRIO VEINTE DE JULIO SINCELEJO"/>
    <s v="REDEBAN"/>
    <s v="FO-25-1360411"/>
    <d v="2025-08-11T00:00:00"/>
    <d v="2025-08-12T00:00:00"/>
    <s v="UNO A UNO"/>
    <s v="UNO A UNO"/>
    <s v="EJECUTADO"/>
    <s v="11-08 SE REALIZA LLAMADA AL CLIENTE, SE HABLA CON LA SR FABIAN TORRES  SE VALIDA DIRECCIÓN OK, CANAL OK, DISPONIBILIDAD TOTAL, LLAMAR EL DÍA LA INSTALACIÓN PARA CONFIRMAR VISITA, AVISO EXTERIOR ALTURA APROX 3 METROS; TOMACORRIENTE CERCANO: SI; TIENE CABINA DE SEGURIDAD: NO - EL MODEM ESTA 7 MT  12-08 SE REALIZA INSTALACIÓN DE CORRESPONSAL, SE INSTALAN EQUIPOS CON PRUEBAS EXITOSAS, SE CAPACITA Y SE EVALÚA AL CLIENTE, SE INSTALA PUBLICIDAD COMPLETA, CB QUEDA OPERATIVO. USUARIO SOMOS BANCOLOMBIA ACTIVO"/>
    <s v="VISITA_TECNICA"/>
    <s v="FIZZZ323"/>
    <s v="TIPO I"/>
    <s v="TERRESTRE"/>
    <s v="SANTOS GUZMAN CHRISTIAN FELIPE"/>
    <n v="1"/>
    <n v="0"/>
    <n v="75096.394270399993"/>
    <n v="75096.394270399993"/>
    <n v="75096.394270399993"/>
    <m/>
    <m/>
    <m/>
    <m/>
    <m/>
    <m/>
    <m/>
    <m/>
  </r>
  <r>
    <s v="PEREIRA"/>
    <x v="1"/>
    <x v="6"/>
    <n v="66001"/>
    <s v="TA-25-952501"/>
    <n v="80958"/>
    <s v="APERTURA"/>
    <s v="CAMBIO DE RAZON SOCIAL"/>
    <s v="RISARALDA"/>
    <s v="PEREIRA"/>
    <s v="BARRIO CENTRO PEREIRA 53"/>
    <s v="REDEBAN"/>
    <s v="FO-25-1360416"/>
    <d v="2025-08-11T00:00:00"/>
    <d v="2025-08-12T00:00:00"/>
    <s v="UNO A UNO"/>
    <s v="UNO A UNO"/>
    <s v="EJECUTADO"/>
    <s v="11-08 SE REALIZA LLAMADA AL CLIENTE, SE HABLA CON LA SRA KELLY JOHANA SANCHEZ DELGADO SE VALIDA DIRECCIÓN OK, CANAL OK, DISPONIBILIDAD TOTAL, LLAMAR EL DÍA LA INSTALACIÓN PARA CONFIRMAR VISITA, AVISO EXTERIOR ALTURA APROX 3 METROS; TOMACORRIENTE CERCANO: SI; TIENE CABINA DE SEGURIDAD: SI  12/08/2025 SE REALIZA INSTALACIÓN DE CORRESPONSAL POR CAMBIO DE RAZON SOCIAL, SE INSTALAN EQUIPOS CON PRUEBAS EXITOSAS, SE CAPACITA Y SE EVALÚA AL CLIENTE, SE INSTALA SOLO FLANGGER LA DEMAS PUBLICIDAD YA ESTABA INSTALADA, CB QUEDA OPERATIVO. USUARIO SOMOS BANCOLOMBIA ACTIVO"/>
    <s v="VISITA_TECNICA"/>
    <s v="FIZZZ324"/>
    <s v="TIPO I"/>
    <s v="TERRESTRE"/>
    <s v="ARROYAVE CANO MANUEL GUILLERMO"/>
    <n v="1"/>
    <n v="0"/>
    <n v="75096.394270399993"/>
    <n v="75096.394270399993"/>
    <n v="75096.394270399993"/>
    <m/>
    <m/>
    <m/>
    <m/>
    <m/>
    <m/>
    <m/>
    <m/>
  </r>
  <r>
    <s v="MEDELLIN"/>
    <x v="2"/>
    <x v="2"/>
    <n v="5001"/>
    <s v="TA-25-952502"/>
    <n v="80985"/>
    <s v="APERTURA"/>
    <s v="CB CRECIMIENTO - NUEVO"/>
    <s v="ANTIOQUIA"/>
    <s v="MEDELLIN"/>
    <s v="BARRIO CENTRO ORIENTAL CON HUEVO MEDELLIN"/>
    <s v="REDEBAN"/>
    <s v="FO-25-1360419"/>
    <d v="2025-08-11T00:00:00"/>
    <d v="2025-08-12T00:00:00"/>
    <s v="UNO A UNO"/>
    <s v="UNO A UNO"/>
    <s v="EJECUTADO"/>
    <s v="11-08 SE REALIZA LLAMADA AL CLIENTE, SE HABLA CON EL SR FRANCISCO LUIS MONTOYA TAMAYO SE VALIDA DIRECCIÓN OK, CANAL OK, DISPONIBILIDAD TOTAL, LLAMAR EL DÍA LA INSTALACIÓN PARA CONFIRMAR VISITA, AVISO EXTERIOR ALTURA APROX 2 METROS; TOMACORRIENTE CERCANO: SI; TIENE CABINA DE SEGURIDAD: SI 12/08/2025 SE REALIZA INSTALACIÓN DE CORRESPONSAL, SE INSTALAN EQUIPOS CON PRUEBAS EXITOSAS, SE CAPACITA Y SE EVALÚA AL CLIENTE, SE INSTALA PUBLICIDAD COMPLETA, CB QUEDA OPERATIVO. USUARIO SOMOS BANCOLOMBIA ACTIVO"/>
    <s v="VISITA_TECNICA"/>
    <s v="FIZZZ325"/>
    <s v="TIPO I"/>
    <s v="TERRESTRE"/>
    <s v="MARTINEZ TOVAR OSCAR DAVID"/>
    <n v="1"/>
    <n v="0"/>
    <n v="75096.394270399993"/>
    <n v="75096.394270399993"/>
    <n v="75096.394270399993"/>
    <m/>
    <m/>
    <m/>
    <m/>
    <m/>
    <m/>
    <m/>
    <m/>
  </r>
  <r>
    <s v="MEDELLIN"/>
    <x v="2"/>
    <x v="2"/>
    <n v="5001"/>
    <s v="TA-25-952503"/>
    <n v="80986"/>
    <s v="APERTURA"/>
    <s v="CAMBIO DE RAZON SOCIAL"/>
    <s v="ANTIOQUIA"/>
    <s v="MEDELLIN"/>
    <s v="BARRIO BELEN MEDELLIN 18"/>
    <s v="REDEBAN"/>
    <s v="FO-25-1360424"/>
    <d v="2025-08-11T00:00:00"/>
    <d v="2025-08-12T00:00:00"/>
    <s v="UNO A UNO"/>
    <s v="UNO A UNO"/>
    <s v="EJECUTADO"/>
    <s v="11-08 SE REALIZA LLAMADA AL CLIENTE, SE HABLA CON LA SRA  Yuly Builes SE VALIDA DIRECCIÓN OK, CANAL OK, DISPONIBILIDAD TOTAL, LLAMAR EL DÍA LA INSTALACIÓN PARA CONFIRMAR VISITA, AVISO EXTERIOR ALTURA APROX 2.20 METROS; TOMACORRIENTE CERCANO: SI; TIENE CABINA DE SEGURIDAD: NO - COMUNICACIÓN POR WPP 12-08 SE REALIZA INSTALACIÓN DE CORRESPONSAL, SE INSTALAN EQUIPOS CON PRUEBAS EXITOSAS, SE CAPACITA Y SE EVALÚA AL CLIENTE, SE INSTALA SOLO FLANGGER LA DEMAS PUBLICIDAD YA ESTABA INSTALADA, CB QUEDA OPERATIVO. USUARIO SOMOS BANCOLOMBIA ACTIVO"/>
    <s v="VISITA_TECNICA"/>
    <s v="FIZZZ326"/>
    <s v="TIPO I"/>
    <s v="TERRESTRE"/>
    <s v="MARTINEZ TOVAR OSCAR DAVID"/>
    <n v="1"/>
    <n v="0"/>
    <n v="75096.394270399993"/>
    <n v="75096.394270399993"/>
    <n v="75096.394270399993"/>
    <m/>
    <m/>
    <m/>
    <m/>
    <m/>
    <m/>
    <m/>
    <m/>
  </r>
  <r>
    <s v="PEREIRA"/>
    <x v="1"/>
    <x v="6"/>
    <n v="66440"/>
    <s v="TA-25-952504"/>
    <n v="80950"/>
    <s v="APERTURA"/>
    <s v="CB CRECIMIENTO - NUEVO"/>
    <s v="RISARALDA"/>
    <s v="MARSELLA"/>
    <s v="BARRIO CENTRO MARSELLA 7"/>
    <s v="REDEBAN"/>
    <s v="FO-25-1360428"/>
    <d v="2025-08-11T00:00:00"/>
    <d v="2025-08-12T00:00:00"/>
    <s v="UNO A UNO"/>
    <s v="UNO A UNO"/>
    <s v="EJECUTADO"/>
    <s v="11-08 SE REALIZA LLAMADA AL CLIENTE, SE HABLA CON EL SR CELSO MARTINEZ ORTIZ SE VALIDA DIRECCIÓN OK, CANAL OK, DISPONIBILIDAD TOTAL, LLAMAR EL DÍA LA INSTALACIÓN PARA CONFIRMAR VISITA, AVISO EXTERIOR ALTURA APROX 2 METROS; TOMACORRIENTE CERCANO: SI; TIENE CABINA DE SEGURIDAD: SI 12-08 SE REALIZA INSTALACIÓN DE CORRESPONSAL, SE INSTALAN EQUIPOS CON PRUEBAS EXITOSAS, SE CAPACITA Y SE EVALÚA AL CLIENTE, SE INSTALA PUBLICIDAD COMPLETA, CB QUEDA OPERATIVO. USUARIO SOMOS BANCOLOMBIA ACTIVO"/>
    <s v="VISITA_TECNICA"/>
    <s v="FIZZZ327"/>
    <s v="TIPO II"/>
    <s v="TERRESTRE"/>
    <s v="FRANCO CAÑAVERAL YAMID RAUL"/>
    <n v="1"/>
    <n v="0"/>
    <n v="163813.69572160003"/>
    <n v="140395.6348884"/>
    <n v="163813.69572160003"/>
    <m/>
    <m/>
    <m/>
    <m/>
    <m/>
    <m/>
    <m/>
    <m/>
  </r>
  <r>
    <s v="PEREIRA"/>
    <x v="1"/>
    <x v="6"/>
    <n v="66383"/>
    <s v="TA-25-952505"/>
    <n v="80946"/>
    <s v="APERTURA"/>
    <s v="CB CRECIMIENTO - NUEVO"/>
    <s v="RISARALDA"/>
    <s v="LA CELIA"/>
    <s v="BARRIO CENTRO LA CELIA 7"/>
    <s v="REDEBAN"/>
    <s v="FO-25-1360430"/>
    <d v="2025-08-11T00:00:00"/>
    <d v="2025-08-13T00:00:00"/>
    <s v="UNO A UNO"/>
    <s v="UNO A UNO"/>
    <s v="EJECUTADO"/>
    <s v="11-08 SE REALIZA LLAMADA AL CLIENTE, SE HABLA CON EL SR NESTOR IVAN CASTAÑO SOTO SE VALIDA DIRECCIÓN OK, CANAL OK, DISPONIBILIDAD TOTAL, LLAMAR EL DÍA LA INSTALACIÓN PARA CONFIRMAR VISITA, AVISO EXTERIOR ALTURA APROX 3 METROS; TOMACORRIENTE CERCANO: SI; TIENE CABINA DE SEGURIDAD: NO 13/08/2025 SE REALIZA INSTALACIÓN DE CORRESPONSAL, SE INSTALAN EQUIPOS CON PRUEBAS EXITOSAS, SE CAPACITA Y SE EVALÚA AL CLIENTE, SE INSTALA PUBLICIDAD COMPLETA, CB QUEDA OPERATIVO. USUARIO SOMOS BANCOLOMBIA ACTIVO"/>
    <s v="VISITA_TECNICA"/>
    <s v="FIZZZ328"/>
    <s v="TIPO II"/>
    <s v="TERRESTRE"/>
    <s v="ARROYAVE CANO MANUEL GUILLERMO"/>
    <n v="1"/>
    <n v="0"/>
    <n v="163813.69572160003"/>
    <n v="140395.6348884"/>
    <n v="163813.69572160003"/>
    <m/>
    <m/>
    <m/>
    <m/>
    <m/>
    <m/>
    <m/>
    <m/>
  </r>
  <r>
    <s v="BOGOTA"/>
    <x v="5"/>
    <x v="5"/>
    <n v="11001"/>
    <s v="TA-25-952506"/>
    <n v="80935"/>
    <s v="APERTURA"/>
    <s v="CB CRECIMIENTO - NUEVO"/>
    <s v="CUNDINAMARCA"/>
    <s v="BOGOTA"/>
    <s v="BARRIO MARCO FIDEL SUAREZ BOGOTA 8"/>
    <s v="REDEBAN"/>
    <s v="FO-25-1360435"/>
    <d v="2025-08-11T00:00:00"/>
    <d v="2025-08-12T00:00:00"/>
    <s v="UNO A UNO"/>
    <s v="UNO A UNO"/>
    <s v="EJECUTADO"/>
    <s v="11-08 SE REALIZA LLAMADA AL CLIENTE, SE HABLA CON LA SR WILSON OSWALDO GARZON GARZON SE VALIDA DIRECCIÓN OK, CANAL OK, DISPONIBILIDAD TOTAL, LLAMAR EL DÍA LA INSTALACIÓN PARA CONFIRMAR VISITA, AVISO EXTERIOR ALTURA: NO INDICA ALTURA; TOMACORRIENTE CERCANO: SI; TIENE CABINA DE SEGURIDAD: SI 12/08/2025 SE REALIZA INSTALACIÓN DE CORRESPONSAL, SE INSTALAN EQUIPOS CON PRUEBAS EXITOSAS, SE CAPACITA Y SE EVALÚA AL CLIENTE, SE INSTALA PUBLICIDAD COMPLETA, CB QUEDA OPERATIVO. USUARIO SOMOS BANCOLOMBIA ACTIVO. NOTA: DESPUES DE INSTALADO EL CORRESPOSAL ENTIDAD SOLICITO REALIZAR EL RETIRO NO INDICARON EL MOTIVO"/>
    <s v="VISITA_TECNICA"/>
    <s v="FIZZZ329"/>
    <s v="TIPO I"/>
    <s v="TERRESTRE"/>
    <s v="ROMERO ROJAS BREIDY JHOHAN"/>
    <n v="1"/>
    <n v="0"/>
    <n v="75096.394270399993"/>
    <n v="75096.394270399993"/>
    <n v="75096.394270399993"/>
    <m/>
    <m/>
    <m/>
    <m/>
    <m/>
    <m/>
    <m/>
    <m/>
  </r>
  <r>
    <s v="BUCARAMANGA"/>
    <x v="3"/>
    <x v="3"/>
    <n v="68418"/>
    <s v="TA-25-952507"/>
    <n v="80948"/>
    <s v="APERTURA"/>
    <s v="CB CRECIMIENTO - NUEVO"/>
    <s v="SANTANDER"/>
    <s v="LOS SANTOS"/>
    <s v="BARRIO LOS SANTOS LOS SANTOS 1"/>
    <s v="REDEBAN"/>
    <s v="FO-25-1360440"/>
    <d v="2025-08-11T00:00:00"/>
    <d v="2025-08-12T00:00:00"/>
    <s v="UNO A UNO"/>
    <s v="UNO A UNO"/>
    <s v="EJECUTADO"/>
    <s v="11-08 SE REALIZA LLAMADA AL CLIENTE, SE HABLA CON LA SRA ERICA YURLEY CACERES DELGADO SE VALIDA DIRECCIÓN OK, CANAL OK, DISPONIBILIDAD TOTAL, LLAMAR EL DÍA LA INSTALACIÓN PARA CONFIRMAR VISITA, AVISO EXTERIOR ALTURA APROX 2 METROS; TOMACORRIENTE CERCANO: SI; TIENE CABINA DE SEGURIDAD: NO - COMUNICACIÓN POR WPP12/08/2025 SE REALIZA INSTALACIÓN DE CORRESPONSAL, SE INSTALAN EQUIPOS CON PRUEBAS EXITOSAS, SE CAPACITA Y SE EVALÚA AL CLIENTE, SE INSTALA PUBLICIDAD COMPLETA, CB QUEDA OPERATIVO. USUARIO SOMOS BANCOLOMBIA ACTIVO"/>
    <s v="VISITA_TECNICA"/>
    <s v="FIZZZ330"/>
    <s v="TIPO II"/>
    <s v="TERRESTRE"/>
    <s v="GONZALEZ ESTUPIÑAN YEISON WALTER ANTONIO"/>
    <n v="1"/>
    <n v="0"/>
    <n v="163813.69572160003"/>
    <n v="140395.6348884"/>
    <n v="163813.69572160003"/>
    <m/>
    <m/>
    <m/>
    <m/>
    <m/>
    <m/>
    <m/>
    <m/>
  </r>
  <r>
    <s v="IBAGUE"/>
    <x v="0"/>
    <x v="0"/>
    <n v="73001"/>
    <s v="TA-25-952508"/>
    <n v="80945"/>
    <s v="APERTURA"/>
    <s v="CB CRECIMIENTO - NUEVO"/>
    <s v="TOLIMA"/>
    <s v="IBAGUE"/>
    <s v="BARRIO LA POLA IBAGUE 7"/>
    <s v="REDEBAN"/>
    <s v="FO-25-1360444"/>
    <d v="2025-08-11T00:00:00"/>
    <d v="2025-08-12T00:00:00"/>
    <s v="UNO A UNO"/>
    <s v="UNO A UNO"/>
    <s v="EJECUTADO"/>
    <s v="11-08 SE REALIZA LLAMADA AL CLIENTE, SE HABLA CON LA SRA MARÍA ALEJANDRA CORREA DELGADO SE VALIDA DIRECCIÓN OK, CANAL OK, DISPONIBILIDAD TOTAL, LLAMAR EL DÍA LA INSTALACIÓN PARA CONFIRMAR VISITA, AVISO EXTERIOR ALTURA APROX 2 METROS; TOMACORRIENTE CERCANO: SI; TIENE CABINA DE SEGURIDAD: SI 12-08 SE REALIZA INSTALACIÓN DE CORRESPONSAL, SE INSTALAN EQUIPOS CON PRUEBAS EXITOSAS, SE CAPACITA Y SE EVALÚA AL CLIENTE, SE INSTALA PUBLICIDAD COMPLETA, CB QUEDA OPERATIVO. USUARIO SOMOS BANCOLOMBIA ACTIVO"/>
    <s v="VISITA_TECNICA"/>
    <s v="FIZZZ331"/>
    <s v="TIPO I"/>
    <s v="TERRESTRE"/>
    <s v="BARRAGAN TAFUR EDWIN ESTEBAN"/>
    <n v="1"/>
    <n v="0"/>
    <n v="75096.394270399993"/>
    <n v="75096.394270399993"/>
    <n v="75096.394270399993"/>
    <m/>
    <m/>
    <m/>
    <m/>
    <m/>
    <m/>
    <m/>
    <m/>
  </r>
  <r>
    <s v="VILLAVICENCIO"/>
    <x v="0"/>
    <x v="0"/>
    <n v="50110"/>
    <s v="TA-25-952510"/>
    <n v="74158"/>
    <s v="APERTURA"/>
    <s v="DATAFONO ADICIONAL"/>
    <s v="META"/>
    <s v="BARRANCA DE UPIA"/>
    <s v="BARRIO LAS FERIAS BARRANCA DE UPÍA"/>
    <s v="REDEBAN"/>
    <s v="FO-25-1360446"/>
    <d v="2025-08-11T00:00:00"/>
    <d v="2025-08-13T00:00:00"/>
    <s v="UNO A UNO"/>
    <s v="UNO A UNO"/>
    <s v="EJECUTADO"/>
    <s v="11-08 SE REALIZA LLAMADA AL CLIENTE, SE HABLA CON EL SR FERNANDO VARGAS LESMES SE VALIDA DIRECCIÓN OK, CANAL OK, DISPONIBILIDAD TOTAL, LLAMAR EL DÍA LA INSTALACIÓN PARA CONFIRMAR VISITA  13/08/2025 SE REALIZA INSTALACIÓN DE DAT ADICIONAL PRUEBAS EXITOSAS, CB QUEDA OPERATIVO"/>
    <s v="VISITA_TECNICA"/>
    <s v="FIZZZ332"/>
    <s v="TIPO II"/>
    <s v="TERRESTRE"/>
    <s v="PEDREROS CONTRERAS MICHAEL STEVENS"/>
    <n v="1"/>
    <n v="0"/>
    <n v="163813.69572160003"/>
    <n v="140395.6348884"/>
    <n v="163813.69572160003"/>
    <m/>
    <m/>
    <m/>
    <m/>
    <m/>
    <m/>
    <m/>
    <m/>
  </r>
  <r>
    <s v="VILLAVICENCIO"/>
    <x v="0"/>
    <x v="0"/>
    <n v="50001"/>
    <s v="TA-25-952514"/>
    <n v="80923"/>
    <s v="APERTURA"/>
    <s v="CB CRECIMIENTO - OTRAS LISTAS"/>
    <s v="META"/>
    <s v="VILLAVICENCIO"/>
    <s v="BARRIO ACAPULCO VILLAVICENCIO 2"/>
    <s v="REDEBAN"/>
    <s v="FO-25-1360451"/>
    <d v="2025-08-11T00:00:00"/>
    <d v="2025-08-12T00:00:00"/>
    <s v="UNO A UNO"/>
    <s v="UNO A UNO"/>
    <s v="EJECUTADO"/>
    <s v="11-08 SE REALIZA LLAMADA AL CLIENTE, SE HABLA CON LA SRA YESICA VICTORIA ESPITIA GONZÁLEZ  VERGEL SE VALIDA DIRECCIÓN OK, CANAL OK, DISPONIBILIDAD TOTAL, LLAMAR EL DÍA LA INSTALACIÓN PARA CONFIRMAR VISITA, AVISO EXTERIOR ALTURA APROX 2 METROS; TOMACORRIENTE CERCANO: SI; TIENE CABINA DE SEGURIDAD: NO 12-08 SE REALIZA INSTALACIÓN DE CORRESPONSAL, SE INSTALAN EQUIPOS CON PRUEBAS EXITOSAS, SE CAPACITA Y SE EVALÚA AL CLIENTE, SE INSTALA PUBLICIDAD COMPLETA, CB QUEDA OPERATIVO. USUARIO SOMOS BANCOLOMBIA ACTIVO"/>
    <s v="VISITA_TECNICA"/>
    <s v="FIZZZ333"/>
    <s v="TIPO I"/>
    <s v="TERRESTRE"/>
    <s v="PEDREROS CONTRERAS MICHAEL STEVENS"/>
    <n v="1"/>
    <n v="0"/>
    <n v="75096.394270399993"/>
    <n v="75096.394270399993"/>
    <n v="75096.394270399993"/>
    <m/>
    <m/>
    <m/>
    <m/>
    <m/>
    <m/>
    <m/>
    <m/>
  </r>
  <r>
    <s v="MEDELLIN"/>
    <x v="2"/>
    <x v="2"/>
    <n v="5001"/>
    <s v="TA-25-952519"/>
    <n v="80927"/>
    <s v="APERTURA"/>
    <s v="CB CRECIMIENTO ALIANZA - NUEVO"/>
    <s v="ANTIOQUIA"/>
    <s v="MEDELLIN"/>
    <s v="DISTRICOL ADMINISTRATIVO"/>
    <s v="REDEBAN"/>
    <s v="FO-25-1360462"/>
    <d v="2025-08-11T00:00:00"/>
    <d v="2025-08-11T00:00:00"/>
    <s v="AGREGADOR"/>
    <s v="DISTRICOL"/>
    <s v="EJECUTADO"/>
    <s v="11-08 PROGRAMACIÓN REALIZADA POR LA ALIANZA 11/08/2025 SE REALIZA INSTALACIÓN DE DAT, PRUEBAS EXITOSAS, CB QUEDA OPERATIVO"/>
    <s v="VISITA_TECNICA"/>
    <s v="FHZZZ682"/>
    <s v="TIPO I"/>
    <s v="TERRESTRE"/>
    <s v="ALVAREZ ARENAS VICTOR HUGO"/>
    <n v="1"/>
    <n v="0"/>
    <n v="75096.394270399993"/>
    <n v="75096.394270399993"/>
    <n v="75096.394270399993"/>
    <m/>
    <m/>
    <m/>
    <m/>
    <m/>
    <m/>
    <m/>
    <m/>
  </r>
  <r>
    <s v="MANIZALES"/>
    <x v="1"/>
    <x v="6"/>
    <n v="17614"/>
    <s v="TA-25-952520"/>
    <n v="67901"/>
    <s v="APERTURA"/>
    <s v="DATAFONO ADICIONAL - ALIANZA"/>
    <s v="CALDAS"/>
    <s v="RIOSUCIO"/>
    <s v="DISTRICOL VARIEDADES  LA M"/>
    <s v="REDEBAN"/>
    <s v="FO-25-1360466"/>
    <d v="2025-08-11T00:00:00"/>
    <d v="2025-08-13T00:00:00"/>
    <s v="AGREGADOR"/>
    <s v="DISTRICOL"/>
    <s v="EJECUTADO"/>
    <s v="11-08 PROGRAMACIÓN REALIZADA POR LA ALIANZA 13/08/2025 SE REALIZA INSTALACIÓN DE DAT ADICIONAL PRUEBAS EXITOSAS, CB QUEDA OPERATIVO"/>
    <s v="VISITA_TECNICA"/>
    <s v="FIZZZ367"/>
    <s v="TIPO II"/>
    <s v="TERRESTRE"/>
    <s v="AGUIRRE HENAO RAUL EDUARDO"/>
    <n v="1"/>
    <n v="0"/>
    <n v="163813.69572160003"/>
    <n v="140395.6348884"/>
    <n v="163813.69572160003"/>
    <m/>
    <m/>
    <m/>
    <m/>
    <m/>
    <m/>
    <m/>
    <m/>
  </r>
  <r>
    <s v="MONTERIA"/>
    <x v="4"/>
    <x v="4"/>
    <n v="23466"/>
    <s v="TA-25-952521"/>
    <n v="38029"/>
    <s v="APERTURA"/>
    <s v="DATAFONO ADICIONAL - ALIANZA"/>
    <s v="CORDOBA"/>
    <s v="MONTELIBANO"/>
    <s v="DISTRICOL TRAMITES Y SERVICIOS MONTELIBANO"/>
    <s v="REDEBAN"/>
    <s v="FO-25-1360469"/>
    <d v="2025-08-11T00:00:00"/>
    <d v="2025-08-13T00:00:00"/>
    <s v="AGREGADOR"/>
    <s v="DISTRICOL"/>
    <s v="EJECUTADO"/>
    <s v="11-08 PROGRAMACIÓN REALIZADA POR LA ALIANZA 13/08/2025 SE REALIZA INSTALACIÓN DE DAT ADICIONAL PRUEBAS EXITOSAS, CB QUEDA OPERATIVO"/>
    <s v="VISITA_TECNICA"/>
    <s v="FIZZZ368"/>
    <s v="TIPO IV"/>
    <s v="TERRESTRE"/>
    <s v="CASSIANI PEREZ RAUL RAMIRO"/>
    <n v="1"/>
    <n v="0"/>
    <n v="504832.64687880001"/>
    <n v="196536.5258152"/>
    <n v="504832.64687880001"/>
    <m/>
    <m/>
    <m/>
    <m/>
    <m/>
    <m/>
    <m/>
    <m/>
  </r>
  <r>
    <s v="MEDELLIN"/>
    <x v="2"/>
    <x v="2"/>
    <n v="5001"/>
    <s v="TA-25-969495"/>
    <n v="81036"/>
    <s v="APERTURA"/>
    <s v="CB CRECIMIENTO ALIANZA - NUEVO"/>
    <s v="ANTIOQUIA"/>
    <s v="MEDELLIN"/>
    <s v="DISTRICOL PET SHOP MI TAPITO"/>
    <s v="REDEBAN"/>
    <s v="FO-25-1371520"/>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887"/>
    <s v="TIPO I"/>
    <s v="TERRESTRE"/>
    <s v="PAREJA ECHAVARRIA JHON DAVID"/>
    <n v="1"/>
    <n v="0"/>
    <n v="75096.394270399993"/>
    <n v="75096.394270399993"/>
    <n v="75096.394270399993"/>
    <m/>
    <m/>
    <m/>
    <m/>
    <m/>
    <m/>
    <m/>
    <m/>
  </r>
  <r>
    <s v="MEDELLIN"/>
    <x v="2"/>
    <x v="2"/>
    <n v="5001"/>
    <s v="TA-25-969518"/>
    <n v="81037"/>
    <s v="APERTURA"/>
    <s v="CB CRECIMIENTO ALIANZA - NUEVO"/>
    <s v="ANTIOQUIA"/>
    <s v="MEDELLIN"/>
    <s v="DISTRICOL LA VIÑA JCI"/>
    <s v="REDEBAN"/>
    <s v="FO-25-1371529"/>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888"/>
    <s v="TIPO I"/>
    <s v="TERRESTRE"/>
    <s v="PAREJA ECHAVARRIA JHON DAVID"/>
    <n v="1"/>
    <n v="0"/>
    <n v="75096.394270399993"/>
    <n v="75096.394270399993"/>
    <n v="75096.394270399993"/>
    <m/>
    <m/>
    <m/>
    <m/>
    <m/>
    <m/>
    <m/>
    <m/>
  </r>
  <r>
    <s v="MEDELLIN"/>
    <x v="2"/>
    <x v="2"/>
    <n v="5001"/>
    <s v="TA-25-969535"/>
    <n v="81038"/>
    <s v="APERTURA"/>
    <s v="CB CRECIMIENTO ALIANZA - NUEVO"/>
    <s v="ANTIOQUIA"/>
    <s v="MEDELLIN"/>
    <s v="DISTRICOL EDEMAT GROUP S.A.S."/>
    <s v="REDEBAN"/>
    <s v="FO-25-1371534"/>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ECNICA"/>
    <s v="FJZZZ889"/>
    <s v="TIPO I"/>
    <s v="TERRESTRE"/>
    <s v="BADEL ACUÑA LUIS ALBERTO"/>
    <n v="1"/>
    <n v="0"/>
    <n v="75096.394270399993"/>
    <n v="75096.394270399993"/>
    <n v="75096.394270399993"/>
    <m/>
    <m/>
    <m/>
    <m/>
    <m/>
    <m/>
    <m/>
    <m/>
  </r>
  <r>
    <s v="MEDELLIN"/>
    <x v="2"/>
    <x v="2"/>
    <n v="5001"/>
    <s v="TA-25-969537"/>
    <n v="81039"/>
    <s v="APERTURA"/>
    <s v="CB CRECIMIENTO ALIANZA - NUEVO"/>
    <s v="ANTIOQUIA"/>
    <s v="MEDELLIN"/>
    <s v="DISTRICOL CARNES LAS MERCEDES"/>
    <s v="REDEBAN"/>
    <s v="FO-25-1371536"/>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ECNICA"/>
    <s v="FJZZZ890"/>
    <s v="TIPO I"/>
    <s v="TERRESTRE"/>
    <s v="BADEL ACUÑA LUIS ALBERTO"/>
    <n v="1"/>
    <n v="0"/>
    <n v="75096.394270399993"/>
    <n v="75096.394270399993"/>
    <n v="75096.394270399993"/>
    <m/>
    <m/>
    <m/>
    <m/>
    <m/>
    <m/>
    <m/>
    <m/>
  </r>
  <r>
    <s v="MEDELLIN"/>
    <x v="2"/>
    <x v="2"/>
    <n v="5001"/>
    <s v="TA-25-969539"/>
    <n v="81040"/>
    <s v="APERTURA"/>
    <s v="CB CRECIMIENTO ALIANZA - NUEVO"/>
    <s v="ANTIOQUIA"/>
    <s v="MEDELLIN"/>
    <s v="DISTRICOL PC BELEN 76"/>
    <s v="REDEBAN"/>
    <s v="FO-25-1371538"/>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891"/>
    <s v="TIPO I"/>
    <s v="TERRESTRE"/>
    <s v="BADEL ACUÑA LUIS ALBERTO"/>
    <n v="1"/>
    <n v="0"/>
    <n v="75096.394270399993"/>
    <n v="75096.394270399993"/>
    <n v="75096.394270399993"/>
    <m/>
    <m/>
    <m/>
    <m/>
    <m/>
    <m/>
    <m/>
    <m/>
  </r>
  <r>
    <s v="MEDELLIN"/>
    <x v="2"/>
    <x v="2"/>
    <n v="5001"/>
    <s v="TA-25-969540"/>
    <n v="81041"/>
    <s v="APERTURA"/>
    <s v="CB CRECIMIENTO ALIANZA - NUEVO"/>
    <s v="ANTIOQUIA"/>
    <s v="MEDELLIN"/>
    <s v="PTM MEDELLIN AUTOSERVICIO LA P"/>
    <s v="REDEBAN"/>
    <s v="FO-25-1371541"/>
    <d v="2025-08-13T00:00:00"/>
    <d v="2025-08-15T00:00:00"/>
    <s v="AGREGADOR"/>
    <s v="COMCARD - PTM"/>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ECNICA"/>
    <s v="FJZZZ892"/>
    <s v="TIPO I"/>
    <s v="TERRESTRE"/>
    <s v="CASTAÑEDA PALACIO CARLOS FELIPE"/>
    <n v="1"/>
    <n v="0"/>
    <n v="75096.394270399993"/>
    <n v="75096.394270399993"/>
    <n v="75096.394270399993"/>
    <m/>
    <m/>
    <m/>
    <m/>
    <m/>
    <m/>
    <m/>
    <m/>
  </r>
  <r>
    <s v="MEDELLIN"/>
    <x v="2"/>
    <x v="2"/>
    <n v="5001"/>
    <s v="TA-25-969541"/>
    <n v="81042"/>
    <s v="APERTURA"/>
    <s v="CB CRECIMIENTO ALIANZA - NUEVO"/>
    <s v="ANTIOQUIA"/>
    <s v="MEDELLIN"/>
    <s v="PTM MEDELLIN AJN TRAVEL"/>
    <s v="REDEBAN"/>
    <s v="FO-25-1371543"/>
    <d v="2025-08-13T00:00:00"/>
    <d v="2025-08-14T00:00:00"/>
    <s v="AGREGADOR"/>
    <s v="COMCARD - PTM"/>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893"/>
    <s v="TIPO I"/>
    <s v="TERRESTRE"/>
    <s v="BADEL ACUÑA LUIS ALBERTO"/>
    <n v="1"/>
    <n v="0"/>
    <n v="75096.394270399993"/>
    <n v="75096.394270399993"/>
    <n v="75096.394270399993"/>
    <m/>
    <m/>
    <m/>
    <m/>
    <m/>
    <m/>
    <m/>
    <m/>
  </r>
  <r>
    <s v="MEDELLIN"/>
    <x v="2"/>
    <x v="2"/>
    <n v="5001"/>
    <s v="TA-25-969543"/>
    <n v="81043"/>
    <s v="APERTURA"/>
    <s v="CB CRECIMIENTO ALIANZA - NUEVO"/>
    <s v="ANTIOQUIA"/>
    <s v="MEDELLIN"/>
    <s v="PTM MEDELLIN MISCELANEA LA TAT"/>
    <s v="REDEBAN"/>
    <s v="FO-25-1371545"/>
    <d v="2025-08-13T00:00:00"/>
    <d v="2025-08-15T00:00:00"/>
    <s v="AGREGADOR"/>
    <s v="COMCARD - PTM"/>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ECNICA"/>
    <s v="FJZZZ894"/>
    <s v="TIPO I"/>
    <s v="TERRESTRE"/>
    <s v="MARTINEZ TOVAR OSCAR DAVID"/>
    <n v="1"/>
    <n v="0"/>
    <n v="75096.394270399993"/>
    <n v="75096.394270399993"/>
    <n v="75096.394270399993"/>
    <m/>
    <m/>
    <m/>
    <m/>
    <m/>
    <m/>
    <m/>
    <m/>
  </r>
  <r>
    <s v="MEDELLIN"/>
    <x v="2"/>
    <x v="2"/>
    <n v="5088"/>
    <s v="TA-25-969547"/>
    <n v="81032"/>
    <s v="APERTURA"/>
    <s v="CB CRECIMIENTO ALIANZA - NUEVO"/>
    <s v="ANTIOQUIA"/>
    <s v="BELLO"/>
    <s v="PTM BELLO MISCELANEA SOLUCION"/>
    <s v="REDEBAN"/>
    <s v="FO-25-1371547"/>
    <d v="2025-08-13T00:00:00"/>
    <d v="2025-08-15T00:00:00"/>
    <s v="AGREGADOR"/>
    <s v="COMCARD - PTM"/>
    <s v="EJECUTADO"/>
    <s v="13-08 PROGRAMACIÓN REALIZADA POR LA ALIANZA 15-08 SE REALIZA INSTALACIÓN DE CORRESPONSAL, SE INSTALAN EQUIPOS CON PRUEBAS EXITOSAS, SE CAPACITA Y SE EVALÚA AL CLIENTE, SE INSTALA PUBLICIDAD COMPLETA, CB QUEDA OPERATIVO. USUARIO SOMOS BANCOLOMBIA ACTIVO"/>
    <s v="VISITA_TECNICA"/>
    <s v="FJZZZ895"/>
    <s v="TIPO I"/>
    <s v="TERRESTRE"/>
    <s v="MARTINEZ TOVAR OSCAR DAVID"/>
    <n v="1"/>
    <n v="0"/>
    <n v="75096.394270399993"/>
    <n v="75096.394270399993"/>
    <n v="75096.394270399993"/>
    <m/>
    <m/>
    <m/>
    <m/>
    <m/>
    <m/>
    <m/>
    <m/>
  </r>
  <r>
    <s v="MEDELLIN"/>
    <x v="2"/>
    <x v="2"/>
    <n v="5129"/>
    <s v="TA-25-969548"/>
    <n v="81006"/>
    <s v="APERTURA"/>
    <s v="CB CRECIMIENTO ALIANZA - NUEVO"/>
    <s v="ANTIOQUIA"/>
    <s v="CALDAS"/>
    <s v="PTM CALDAS BOTANICASALOMON"/>
    <s v="REDEBAN"/>
    <s v="FO-25-1371550"/>
    <d v="2025-08-13T00:00:00"/>
    <d v="2025-08-15T00:00:00"/>
    <s v="AGREGADOR"/>
    <s v="COMCARD - PTM"/>
    <s v="EJECUTADO"/>
    <s v="13-08 PROGRAMACIÓN REALIZADA POR LA ALIANZA 15/08/2025 SE REALIZA INSTALACIÓN DE CORRESPONSAL, SE INSTALAN EQUIPOS CON PRUEBAS EXITOSAS, NO SE CAPACITA USUARIO INDICA QUE NO REQUIERE, SE INSTALA PUBLICIDAD COMPLETA, CB QUEDA OPERATIVO. USUARIO SOMOS BANCOLOMBIA ACTIVO"/>
    <s v="VISITA_TECNICA"/>
    <s v="FJZZZ896"/>
    <s v="TIPO I"/>
    <s v="TERRESTRE"/>
    <s v="CASTAÑEDA PALACIO CARLOS FELIPE"/>
    <n v="1"/>
    <n v="0"/>
    <n v="75096.394270399993"/>
    <n v="75096.394270399993"/>
    <n v="75096.394270399993"/>
    <m/>
    <m/>
    <m/>
    <m/>
    <m/>
    <m/>
    <m/>
    <m/>
  </r>
  <r>
    <s v="MEDELLIN"/>
    <x v="2"/>
    <x v="2"/>
    <n v="5148"/>
    <s v="TA-25-969549"/>
    <n v="81033"/>
    <s v="APERTURA"/>
    <s v="CB CRECIMIENTO ALIANZA - NUEVO"/>
    <s v="ANTIOQUIA"/>
    <s v="EL CARMEN DE VIBORAL"/>
    <s v="DISTRICOL TIENDA ISABELLA´S"/>
    <s v="REDEBAN"/>
    <s v="FO-25-1371553"/>
    <d v="2025-08-13T00:00:00"/>
    <d v="2025-08-14T00:00:00"/>
    <s v="AGREGADOR"/>
    <s v="DISTRICOL"/>
    <s v="EJECUTADO"/>
    <s v="13-08 PROGRAMACIÓN REALIZADA POR LA ALIANZA 14-08 SE REALIZA INSTALACIÓN DE CORRESPONSAL, SE INSTALAN EQUIPOS CON PRUEBAS EXITOSAS, SE CAPACITA Y SE EVALÚA AL CLIENTE, SE INSTALA PUBLICIDAD COMPLETA, CB QUEDA OPERATIVO. USUARIO SOMOS BANCOLOMBIA ACTIVO"/>
    <s v="VISITA_TECNICA"/>
    <s v="FJZZZ897"/>
    <s v="TIPO II"/>
    <s v="TERRESTRE"/>
    <s v="MARTINEZ TOVAR OSCAR DAVID"/>
    <n v="1"/>
    <n v="0"/>
    <n v="163813.69572160003"/>
    <n v="140395.6348884"/>
    <n v="163813.69572160003"/>
    <m/>
    <m/>
    <m/>
    <m/>
    <m/>
    <m/>
    <m/>
    <m/>
  </r>
  <r>
    <s v="MEDELLIN"/>
    <x v="2"/>
    <x v="2"/>
    <n v="5376"/>
    <s v="TA-25-969553"/>
    <n v="81035"/>
    <s v="APERTURA"/>
    <s v="CB CRECIMIENTO ALIANZA - NUEVO"/>
    <s v="ANTIOQUIA"/>
    <s v="LA CEJA"/>
    <s v="DISTRICOL CREDIPLUS M Y M"/>
    <s v="REDEBAN"/>
    <s v="FO-25-1371556"/>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898"/>
    <s v="TIPO II"/>
    <s v="TERRESTRE"/>
    <s v="DIAZ ZABALA FRANCIS DUBAN"/>
    <n v="1"/>
    <n v="0"/>
    <n v="163813.69572160003"/>
    <n v="140395.6348884"/>
    <n v="163813.69572160003"/>
    <m/>
    <m/>
    <m/>
    <m/>
    <m/>
    <m/>
    <m/>
    <m/>
  </r>
  <r>
    <s v="BARRANQUILLA"/>
    <x v="4"/>
    <x v="4"/>
    <n v="8001"/>
    <s v="TA-25-969556"/>
    <n v="80994"/>
    <s v="APERTURA"/>
    <s v="CB CRECIMIENTO ALIANZA - NUEVO"/>
    <s v="ATLANTICO"/>
    <s v="BARRANQUILLA"/>
    <s v="DISTRICOL Q´CHICHA S.A.S."/>
    <s v="REDEBAN"/>
    <s v="FO-25-1371558"/>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899"/>
    <s v="TIPO I"/>
    <s v="TERRESTRE"/>
    <s v="DE AVILA SIADES ALBERTO ENRIQUE"/>
    <n v="1"/>
    <n v="0"/>
    <n v="75096.394270399993"/>
    <n v="75096.394270399993"/>
    <n v="75096.394270399993"/>
    <m/>
    <m/>
    <m/>
    <m/>
    <m/>
    <m/>
    <m/>
    <m/>
  </r>
  <r>
    <s v="TUNJA"/>
    <x v="3"/>
    <x v="3"/>
    <n v="15238"/>
    <s v="TA-25-969557"/>
    <n v="81011"/>
    <s v="APERTURA"/>
    <s v="CB CRECIMIENTO ALIANZA - NUEVO"/>
    <s v="BOYACA"/>
    <s v="DUITAMA"/>
    <s v="DISTRICOL FREA HOM"/>
    <s v="REDEBAN"/>
    <s v="FO-25-1371561"/>
    <d v="2025-08-13T00:00:00"/>
    <d v="2025-08-15T00:00:00"/>
    <s v="AGREGADOR"/>
    <s v="DISTRICOL"/>
    <s v="EJECUTADO"/>
    <s v="13-08 PROGRAMACIÓN REALIZADA POR LA ALIANZA 15/08/2025 SE REALIZA INSTALACIÓN DE CORRESPONSAL, SE INSTALAN EQUIPOS CON PRUEBAS EXITOSAS, NO SE CAPACITA USUARIO INDICA QUE NO REQUIERE, SE INSTALA PUBLICIDAD COMPLETA, CB QUEDA OPERATIVO. USUARIO SOMOS BANCOLOMBIA ACTIVO"/>
    <s v="VISITA_TECNICA"/>
    <s v="FJZZZ900"/>
    <s v="TIPO II"/>
    <s v="TERRESTRE"/>
    <s v="RODRIGUEZ MURCIA YERSON IVAN"/>
    <n v="1"/>
    <n v="0"/>
    <n v="163813.69572160003"/>
    <n v="140395.6348884"/>
    <n v="163813.69572160003"/>
    <m/>
    <m/>
    <m/>
    <m/>
    <m/>
    <m/>
    <m/>
    <m/>
  </r>
  <r>
    <s v="TUNJA"/>
    <x v="3"/>
    <x v="3"/>
    <n v="15238"/>
    <s v="TA-25-969558"/>
    <n v="81012"/>
    <s v="APERTURA"/>
    <s v="CB CRECIMIENTO ALIANZA - NUEVO"/>
    <s v="BOYACA"/>
    <s v="DUITAMA"/>
    <s v="DISTRICOL R&amp;M SEGUROS SERVICIO"/>
    <s v="REDEBAN"/>
    <s v="FO-25-1371563"/>
    <d v="2025-08-13T00:00:00"/>
    <d v="2025-08-15T00:00:00"/>
    <s v="AGREGADOR"/>
    <s v="DISTRICOL"/>
    <s v="EJECUTADO"/>
    <s v="13-08 PROGRAMACIÓN REALIZADA POR LA ALIANZA 15/08/2025 SE REALIZA INSTALACIÓN DE CORRESPONSAL, SE INSTALAN EQUIPOS CON PRUEBAS EXITOSAS, NO SE CAPACITA USUARIO INDICA QUE NO REQUIERE, SE INSTALA PUBLICIDAD COMPLETA, CB QUEDA OPERATIVO. USUARIO SOMOS BANCOLOMBIA ACTIVO"/>
    <s v="VISITA_TECNICA"/>
    <s v="FJZZZ901"/>
    <s v="TIPO II"/>
    <s v="TERRESTRE"/>
    <s v="RODRIGUEZ MURCIA YERSON IVAN"/>
    <n v="1"/>
    <n v="0"/>
    <n v="163813.69572160003"/>
    <n v="140395.6348884"/>
    <n v="163813.69572160003"/>
    <m/>
    <m/>
    <m/>
    <m/>
    <m/>
    <m/>
    <m/>
    <m/>
  </r>
  <r>
    <s v="TUNJA"/>
    <x v="3"/>
    <x v="3"/>
    <n v="15686"/>
    <s v="TA-25-969559"/>
    <n v="81025"/>
    <s v="APERTURA"/>
    <s v="CB CRECIMIENTO ALIANZA - NUEVO"/>
    <s v="BOYACA"/>
    <s v="SANTANA"/>
    <s v="DISTRICOL KAROLAY PLATINUM"/>
    <s v="REDEBAN"/>
    <s v="FO-25-1371565"/>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ECNICA"/>
    <s v="FJZZZ902"/>
    <s v="TIPO III"/>
    <s v="TERRESTRE"/>
    <s v="HERRERA GARZON JEYSON STEVENT"/>
    <n v="1"/>
    <n v="0"/>
    <n v="275728.78077800001"/>
    <n v="196536.5258152"/>
    <n v="275728.78077800001"/>
    <m/>
    <m/>
    <m/>
    <m/>
    <m/>
    <m/>
    <m/>
    <m/>
  </r>
  <r>
    <s v="NEIVA"/>
    <x v="0"/>
    <x v="0"/>
    <n v="18150"/>
    <s v="TA-25-969567"/>
    <n v="81005"/>
    <s v="APERTURA"/>
    <s v="CB CRECIMIENTO ALIANZA - NUEVO"/>
    <s v="CAQUETA"/>
    <s v="CARTAGENA DEL CHAIRA"/>
    <s v="DISTRICOL CROCHET ROSA MONTANA"/>
    <s v="REDEBAN"/>
    <s v="FO-25-1371573"/>
    <d v="2025-08-13T00:00:00"/>
    <d v="2025-08-20T00:00:00"/>
    <s v="AGREGADOR"/>
    <s v="DISTRICOL"/>
    <s v="EJECUTADO"/>
    <s v="13-08 PROGRAMACIÓN REALIZADA POR LA ALIANZA 20/08/2025 SE REALIZA INSTALACIÓN DE CORRESPONSAL, SE INSTALAN EQUIPOS CON PRUEBAS EXITOSAS, SE CAPACITA Y SE EVALÚA AL CLIENTE, SE INSTALA PUBLICIDAD COMPLETA, CB QUEDA OPERATIVO. USUARIO SOMOS BANCOLOMBIA ACTIVO"/>
    <s v="VISITA_TECNICA"/>
    <s v="FJZZZ904"/>
    <s v="TIPO IV ESPECIAL"/>
    <s v="TERRESTRE"/>
    <s v="BERMUDEZ SANCHEZ JOSE NEYBER"/>
    <n v="1"/>
    <n v="0"/>
    <n v="504832.64687880001"/>
    <n v="196536.5258152"/>
    <n v="504832.64687880001"/>
    <m/>
    <m/>
    <m/>
    <m/>
    <m/>
    <m/>
    <m/>
    <m/>
  </r>
  <r>
    <s v="NEIVA"/>
    <x v="0"/>
    <x v="0"/>
    <n v="18460"/>
    <s v="TA-25-969568"/>
    <n v="81016"/>
    <s v="APERTURA"/>
    <s v="CB CRECIMIENTO ALIANZA - NUEVO"/>
    <s v="CAQUETA"/>
    <s v="MILAN"/>
    <s v="DISTRICOL MISELANEA FAMILIAR"/>
    <s v="REDEBAN"/>
    <s v="FO-25-1371575"/>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ECNICA"/>
    <s v="FJZZZ905"/>
    <s v="TIPO IV"/>
    <s v="TERRESTRE"/>
    <s v="BERMUDEZ SANCHEZ JOSE NEYBER"/>
    <n v="1"/>
    <n v="0"/>
    <n v="504832.64687880001"/>
    <n v="196536.5258152"/>
    <n v="504832.64687880001"/>
    <m/>
    <m/>
    <m/>
    <m/>
    <m/>
    <m/>
    <m/>
    <m/>
  </r>
  <r>
    <s v="CALI"/>
    <x v="1"/>
    <x v="1"/>
    <n v="19001"/>
    <s v="TA-25-969569"/>
    <n v="81023"/>
    <s v="APERTURA"/>
    <s v="CB CRECIMIENTO ALIANZA - NUEVO"/>
    <s v="CAUCA"/>
    <s v="POPAYAN"/>
    <s v="PTM POPAYAN COPILIGT"/>
    <s v="REDEBAN"/>
    <s v="FO-25-1371577"/>
    <d v="2025-08-13T00:00:00"/>
    <d v="2025-08-14T00:00:00"/>
    <s v="AGREGADOR"/>
    <s v="COMCARD - PTM"/>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906"/>
    <s v="TIPO III"/>
    <s v="TERRESTRE"/>
    <s v="GIMBUEL LASSO LUIS GERMAN"/>
    <n v="1"/>
    <n v="0"/>
    <n v="275728.78077800001"/>
    <n v="196536.5258152"/>
    <n v="275728.78077800001"/>
    <m/>
    <m/>
    <m/>
    <m/>
    <m/>
    <m/>
    <m/>
    <m/>
  </r>
  <r>
    <s v="MONTERIA"/>
    <x v="4"/>
    <x v="4"/>
    <n v="23555"/>
    <s v="TA-25-969570"/>
    <n v="81021"/>
    <s v="APERTURA"/>
    <s v="CB CRECIMIENTO ALIANZA - NUEVO"/>
    <s v="CORDOBA"/>
    <s v="PLANETA RICA"/>
    <s v="DISTRICOL ABASTOS PROGRESO G"/>
    <s v="REDEBAN"/>
    <s v="FO-25-1371579"/>
    <d v="2025-08-13T00:00:00"/>
    <d v="2025-08-16T00:00:00"/>
    <s v="AGREGADOR"/>
    <s v="DISTRICOL"/>
    <s v="EJECUTADO"/>
    <s v="13-08 PROGRAMACIÓN REALIZADA POR LA ALIANZA 15-08 SE ESTÁ BLECE COMUNIACION CON EL CLIENTE GERALDINE PÉREZ INDICA QUE POR FUERTES LLUVIAS EN EL CORREGIMIENTO SE INTERRUMPIÓ EL FLUIDO ELÉCTRICO, SOLICITA REPROGRAMAR VISTA PARA EL DÍA SÁBADO 16/08/202516-08 SE REALIZA INSTALACIÓN DE CORRESPONSAL, SE INSTALAN EQUIPOS CON PRUEBAS EXITOSAS, SE CAPACITA Y SE EVALÚA AL CLIENTE, SE INSTALA PUBLICIDAD COMPLETA, CB QUEDA OPERATIVO. USUARIO SOMOS BANCOLOMBIA ACTIVO"/>
    <s v="VISITA_TECNICA"/>
    <s v="FJZZZ907"/>
    <s v="TIPO II"/>
    <s v="TERRESTRE"/>
    <s v="GONZALEZ FERRER JESUS ALEXANDER"/>
    <n v="1"/>
    <n v="0"/>
    <n v="163813.69572160003"/>
    <n v="140395.6348884"/>
    <n v="163813.69572160003"/>
    <m/>
    <m/>
    <m/>
    <m/>
    <m/>
    <m/>
    <m/>
    <m/>
  </r>
  <r>
    <s v="MONTERIA"/>
    <x v="4"/>
    <x v="4"/>
    <n v="23555"/>
    <s v="TA-25-969571"/>
    <n v="81022"/>
    <s v="APERTURA"/>
    <s v="CB CRECIMIENTO ALIANZA - NUEVO"/>
    <s v="CORDOBA"/>
    <s v="PLANETA RICA"/>
    <s v="DISTRICOL LA PATRONA CATERING"/>
    <s v="REDEBAN"/>
    <s v="FO-25-1371581"/>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ECNICA"/>
    <s v="FJZZZ908"/>
    <s v="TIPO II"/>
    <s v="TERRESTRE"/>
    <s v="GONZALEZ FERRER JESUS ALEXANDER"/>
    <n v="1"/>
    <n v="0"/>
    <n v="163813.69572160003"/>
    <n v="140395.6348884"/>
    <n v="163813.69572160003"/>
    <m/>
    <m/>
    <m/>
    <m/>
    <m/>
    <m/>
    <m/>
    <m/>
  </r>
  <r>
    <s v="APARTADO"/>
    <x v="2"/>
    <x v="2"/>
    <n v="27006"/>
    <s v="TA-25-969572"/>
    <n v="80990"/>
    <s v="APERTURA"/>
    <s v="CB CRECIMIENTO ALIANZA - NUEVO"/>
    <s v="CHOCO"/>
    <s v="ACANDI"/>
    <s v="DISTRICOL DROGUEINTEGRAL"/>
    <s v="REDEBAN"/>
    <s v="FO-25-1371584"/>
    <d v="2025-08-13T00:00:00"/>
    <d v="2025-08-21T00:00:00"/>
    <s v="AGREGADOR"/>
    <s v="DISTRICOL"/>
    <s v="EJECUTADO"/>
    <s v="13-08 PROGRAMACIÓN REALIZADA POR LA ALIANZA 21-08 SE REALIZA INSTALACIÓN DE CORRESPONSAL, SE INSTALAN EQUIPOS CON PRUEBAS EXITOSAS, SE CAPACITA Y SE EVALÚA AL CLIENTE, SE INSTALA PUBLICIDAD COMPLETA, CB QUEDA OPERATIVO. USUARIO SOMOS BANCOLOMBIA ACTIVO"/>
    <s v="VISITA_TECNICA"/>
    <s v="FJZZZ909"/>
    <s v="TIPO IV ESPECIAL"/>
    <s v="AEREO"/>
    <s v="SALDARRIAGA MIRANDA SANTIAGO"/>
    <n v="1"/>
    <n v="0"/>
    <n v="988462.96268840006"/>
    <n v="196536.5258152"/>
    <n v="988462.96268840006"/>
    <m/>
    <m/>
    <m/>
    <m/>
    <m/>
    <m/>
    <m/>
    <m/>
  </r>
  <r>
    <s v="APARTADO"/>
    <x v="2"/>
    <x v="2"/>
    <n v="27615"/>
    <s v="TA-25-969573"/>
    <n v="80997"/>
    <s v="APERTURA"/>
    <s v="CB CRECIMIENTO ALIANZA - NUEVO"/>
    <s v="CHOCO"/>
    <s v="RIOSUCIO"/>
    <s v="DISTRICOL QUÍMICOS LOS 3 REYES"/>
    <s v="REDEBAN"/>
    <s v="FO-25-1371586"/>
    <d v="2025-08-13T00:00:00"/>
    <d v="2025-08-25T00:00:00"/>
    <s v="AGREGADOR"/>
    <s v="DISTRICOL"/>
    <s v="EJECUTADO"/>
    <s v="13-08 PROGRAMACIÓN REALIZADA POR LA ALIANZA 25-08 SE REALIZA INSTALACIÓN DE CORRESPONSAL, SE INSTALAN EQUIPOS CON PRUEBAS EXITOSAS, SE CAPACITA Y SE EVALÚA AL CLIENTE, SE INSTALA PUBLICIDAD COMPLETA, CB QUEDA OPERATIVO. USUARIO SOMOS BANCOLOMBIA ACTIVO"/>
    <s v="VISITA_TECNICA"/>
    <s v="FJZZZ910"/>
    <s v="TIPO IV ESPECIAL"/>
    <s v="TERRESTRE/FLUVIAL"/>
    <s v="SALDARRIAGA MIRANDA SANTIAGO"/>
    <n v="1"/>
    <n v="0"/>
    <n v="504832.64687880001"/>
    <n v="196536.5258152"/>
    <n v="504832.64687880001"/>
    <m/>
    <m/>
    <m/>
    <m/>
    <m/>
    <m/>
    <m/>
    <m/>
  </r>
  <r>
    <s v="NEIVA"/>
    <x v="0"/>
    <x v="0"/>
    <n v="41016"/>
    <s v="TA-25-969574"/>
    <n v="80991"/>
    <s v="APERTURA"/>
    <s v="CB CRECIMIENTO ALIANZA - NUEVO"/>
    <s v="HUILA"/>
    <s v="AIPE"/>
    <s v="DISTRICOL MULTIPRODUCTOS MISCE"/>
    <s v="REDEBAN"/>
    <s v="FO-25-1371588"/>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911"/>
    <s v="TIPO II"/>
    <s v="TERRESTRE"/>
    <s v="ANDRADE HERNANDEZ JUAN CARLOS"/>
    <n v="1"/>
    <n v="0"/>
    <n v="163813.69572160003"/>
    <n v="140395.6348884"/>
    <n v="163813.69572160003"/>
    <m/>
    <m/>
    <m/>
    <m/>
    <m/>
    <m/>
    <m/>
    <m/>
  </r>
  <r>
    <s v="NEIVA"/>
    <x v="0"/>
    <x v="0"/>
    <n v="41298"/>
    <s v="TA-25-969575"/>
    <n v="81014"/>
    <s v="APERTURA"/>
    <s v="CB CRECIMIENTO ALIANZA - NUEVO"/>
    <s v="HUILA"/>
    <s v="GARZON"/>
    <s v="DISTRICOL FAMILIAR MAX SUPER"/>
    <s v="REDEBAN"/>
    <s v="FO-25-1371591"/>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ECNICA"/>
    <s v="FJZZZ912"/>
    <s v="TIPO III"/>
    <s v="TERRESTRE"/>
    <s v="ANDRADE HERNANDEZ JUAN CARLOS"/>
    <n v="1"/>
    <n v="0"/>
    <n v="275728.78077800001"/>
    <n v="196536.5258152"/>
    <n v="275728.78077800001"/>
    <m/>
    <m/>
    <m/>
    <m/>
    <m/>
    <m/>
    <m/>
    <m/>
  </r>
  <r>
    <s v="SANTA MARTA"/>
    <x v="4"/>
    <x v="4"/>
    <n v="44001"/>
    <s v="TA-25-969576"/>
    <n v="81026"/>
    <s v="APERTURA"/>
    <s v="CB CRECIMIENTO ALIANZA - NUEVO"/>
    <s v="LA GUAJIRA"/>
    <s v="RIOHACHA"/>
    <s v="DISTRICOL EKIRAASEDECALLEANCHA"/>
    <s v="REDEBAN"/>
    <s v="FO-25-1371595"/>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913"/>
    <s v="TIPO III"/>
    <s v="TERRESTRE"/>
    <s v="PEÑALOZA GUTIERREZ RAFAEL GUSTAVO"/>
    <n v="1"/>
    <n v="0"/>
    <n v="275728.78077800001"/>
    <n v="196536.5258152"/>
    <n v="275728.78077800001"/>
    <m/>
    <m/>
    <m/>
    <m/>
    <m/>
    <m/>
    <m/>
    <m/>
  </r>
  <r>
    <s v="SANTA MARTA"/>
    <x v="4"/>
    <x v="4"/>
    <n v="44001"/>
    <s v="TA-25-969577"/>
    <n v="81027"/>
    <s v="APERTURA"/>
    <s v="CB CRECIMIENTO ALIANZA - NUEVO"/>
    <s v="LA GUAJIRA"/>
    <s v="RIOHACHA"/>
    <s v="DISTRICOL VARIEDAPAPELERIGLEY"/>
    <s v="REDEBAN"/>
    <s v="FO-25-1371598"/>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914"/>
    <s v="TIPO III"/>
    <s v="TERRESTRE"/>
    <s v="PEÑALOZA GUTIERREZ RAFAEL GUSTAVO"/>
    <n v="1"/>
    <n v="0"/>
    <n v="275728.78077800001"/>
    <n v="196536.5258152"/>
    <n v="275728.78077800001"/>
    <m/>
    <m/>
    <m/>
    <m/>
    <m/>
    <m/>
    <m/>
    <m/>
  </r>
  <r>
    <s v="SANTA MARTA"/>
    <x v="4"/>
    <x v="4"/>
    <n v="44001"/>
    <s v="TA-25-969581"/>
    <n v="81028"/>
    <s v="APERTURA"/>
    <s v="CB CRECIMIENTO ALIANZA - NUEVO"/>
    <s v="LA GUAJIRA"/>
    <s v="RIOHACHA"/>
    <s v="PTM RIOACHA TIENDA DEPORTIVA F"/>
    <s v="REDEBAN"/>
    <s v="FO-25-1371601"/>
    <d v="2025-08-13T00:00:00"/>
    <d v="2025-08-15T00:00:00"/>
    <s v="AGREGADOR"/>
    <s v="COMCARD - PTM"/>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ECNICA"/>
    <s v="FJZZZ915"/>
    <s v="TIPO III"/>
    <s v="TERRESTRE"/>
    <s v="PEÑALOZA GUTIERREZ RAFAEL GUSTAVO"/>
    <n v="1"/>
    <n v="0"/>
    <n v="275728.78077800001"/>
    <n v="196536.5258152"/>
    <n v="275728.78077800001"/>
    <m/>
    <m/>
    <m/>
    <m/>
    <m/>
    <m/>
    <m/>
    <m/>
  </r>
  <r>
    <s v="SANTA MARTA"/>
    <x v="4"/>
    <x v="4"/>
    <n v="44090"/>
    <s v="TA-25-969582"/>
    <n v="81010"/>
    <s v="APERTURA"/>
    <s v="CB CRECIMIENTO ALIANZA - NUEVO"/>
    <s v="LA GUAJIRA"/>
    <s v="DIBULLA"/>
    <s v="DISTRICOL DROGUERIA ALFARERO 2"/>
    <s v="REDEBAN"/>
    <s v="FO-25-1371604"/>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916"/>
    <s v="TIPO III"/>
    <s v="TERRESTRE"/>
    <s v="THOMAS  CAMPO SIGIFREDO SEGUNDO"/>
    <n v="1"/>
    <n v="0"/>
    <n v="275728.78077800001"/>
    <n v="196536.5258152"/>
    <n v="275728.78077800001"/>
    <m/>
    <m/>
    <m/>
    <m/>
    <m/>
    <m/>
    <m/>
    <m/>
  </r>
  <r>
    <s v="SANTA MARTA"/>
    <x v="4"/>
    <x v="4"/>
    <n v="44430"/>
    <s v="TA-25-969586"/>
    <n v="81015"/>
    <s v="APERTURA"/>
    <s v="CB CRECIMIENTO ALIANZA - NUEVO"/>
    <s v="LA GUAJIRA"/>
    <s v="MAICAO"/>
    <s v="DISTRICOL HELADERIADULTENTACIO"/>
    <s v="REDEBAN"/>
    <s v="FO-25-1371609"/>
    <d v="2025-08-13T00:00:00"/>
    <d v="2025-08-15T00:00:00"/>
    <s v="AGREGADOR"/>
    <s v="DISTRICOL"/>
    <s v="EJECUTADO"/>
    <s v="13-08 PROGRAMACIÓN REALIZADA POR LA ALIANZA 15-08 SE REALIZA INSTALACIÓN DE CORRESPONSAL, SE INSTALAN EQUIPOS CON PRUEBAS EXITOSAS, SE CAPACITA Y SE EVALÚA AL CLIENTE, SE INSTALA PUBLICIDAD COMPLETA, CB QUEDA OPERATIVO. USUARIO SOMOS BANCOLOMBIA ACTIVO"/>
    <s v="VISITA_TECNICA"/>
    <s v="FJZZZ917"/>
    <s v="TIPO IV"/>
    <s v="TERRESTRE"/>
    <s v="BENITEZ CARVAJAL ALVARO JAVIER"/>
    <n v="1"/>
    <n v="0"/>
    <n v="504832.64687880001"/>
    <n v="196536.5258152"/>
    <n v="504832.64687880001"/>
    <m/>
    <m/>
    <m/>
    <m/>
    <m/>
    <m/>
    <m/>
    <m/>
  </r>
  <r>
    <s v="VILLAVICENCIO"/>
    <x v="0"/>
    <x v="0"/>
    <n v="50001"/>
    <s v="TA-25-969588"/>
    <n v="81034"/>
    <s v="APERTURA"/>
    <s v="CB CRECIMIENTO ALIANZA - NUEVO"/>
    <s v="META"/>
    <s v="VILLAVICENCIO"/>
    <s v="DISTRICOL DROGUERI GRAN TREBOL"/>
    <s v="REDEBAN"/>
    <s v="FO-25-1371613"/>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918"/>
    <s v="TIPO I"/>
    <s v="TERRESTRE"/>
    <s v="CASTRILLON URREA LONDIER LEANDRO"/>
    <n v="1"/>
    <n v="0"/>
    <n v="75096.394270399993"/>
    <n v="75096.394270399993"/>
    <n v="75096.394270399993"/>
    <m/>
    <m/>
    <m/>
    <m/>
    <m/>
    <m/>
    <m/>
    <m/>
  </r>
  <r>
    <s v="PASTO"/>
    <x v="1"/>
    <x v="1"/>
    <n v="52001"/>
    <s v="TA-25-969595"/>
    <n v="81018"/>
    <s v="APERTURA"/>
    <s v="CB CRECIMIENTO ALIANZA - NUEVO"/>
    <s v="NARIÑO"/>
    <s v="PASTO"/>
    <s v="DISTRICOL DROG FARMAMEDIC"/>
    <s v="REDEBAN"/>
    <s v="FO-25-1371620"/>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ECNICA"/>
    <s v="FJZZZ920"/>
    <s v="TIPO I"/>
    <s v="TERRESTRE"/>
    <s v="GUERRERO RAMIREZ OSCAR DARIO"/>
    <n v="1"/>
    <n v="0"/>
    <n v="75096.394270399993"/>
    <n v="75096.394270399993"/>
    <n v="75096.394270399993"/>
    <m/>
    <m/>
    <m/>
    <m/>
    <m/>
    <m/>
    <m/>
    <m/>
  </r>
  <r>
    <s v="CUCUTA"/>
    <x v="3"/>
    <x v="3"/>
    <n v="54001"/>
    <s v="TA-25-969626"/>
    <n v="81007"/>
    <s v="APERTURA"/>
    <s v="CB CRECIMIENTO ALIANZA - NUEVO"/>
    <s v="NORTE DE SANTANDER"/>
    <s v="CUCUTA"/>
    <s v="DISTRICOL MAX PLAX"/>
    <s v="REDEBAN"/>
    <s v="FO-25-1371624"/>
    <d v="2025-08-13T00:00:00"/>
    <d v="2025-08-15T00:00:00"/>
    <s v="AGREGADOR"/>
    <s v="DISTRICOL"/>
    <s v="EJECUTADO"/>
    <s v="13-08 PROGRAMACIÓN REALIZADA POR LA ALIANZA 14/08/2025 SE CONTACTA TELEFÓNICAMENTE AL CLIENTE, EL SEÑOR MANUEL REYES, CONFIRMA DATOS OK, SOLICITA QUE SE REALICE LA VISITA EL DÍA DE MAÑANA 15/08. 15/08/2025 SE REALIZA INSTALACIÓN DE CORRESPONSAL, SE INSTALAN EQUIPOS CON PRUEBAS EXITOSAS, SE CAPACITA Y SE EVALÚA AL CLIENTE, SE INSTALA PUBLICIDAD COMPLETA, CB QUEDA OPERATIVO. USUARIO SOMOS BANCOLOMBIA ACTIVO"/>
    <s v="VISITA_TECNICA"/>
    <s v="FJZZZ922"/>
    <s v="TIPO I"/>
    <s v="TERRESTRE"/>
    <s v="PACHECO BUITRAGO JAVIER ALONSO"/>
    <n v="1"/>
    <n v="0"/>
    <n v="75096.394270399993"/>
    <n v="75096.394270399993"/>
    <n v="75096.394270399993"/>
    <m/>
    <m/>
    <m/>
    <m/>
    <m/>
    <m/>
    <m/>
    <m/>
  </r>
  <r>
    <s v="CUCUTA"/>
    <x v="3"/>
    <x v="3"/>
    <n v="54001"/>
    <s v="TA-25-969639"/>
    <n v="81008"/>
    <s v="APERTURA"/>
    <s v="CB CRECIMIENTO ALIANZA - NUEVO"/>
    <s v="NORTE DE SANTANDER"/>
    <s v="CUCUTA"/>
    <s v="DISTRICOL ZULYRINCODENTALCLINI"/>
    <s v="REDEBAN"/>
    <s v="FO-25-1371629"/>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923"/>
    <s v="TIPO I"/>
    <s v="TERRESTRE"/>
    <s v="DURAN ACOSTA FRANK YONNY"/>
    <n v="1"/>
    <n v="0"/>
    <n v="75096.394270399993"/>
    <n v="75096.394270399993"/>
    <n v="75096.394270399993"/>
    <m/>
    <m/>
    <m/>
    <m/>
    <m/>
    <m/>
    <m/>
    <m/>
  </r>
  <r>
    <s v="CUCUTA"/>
    <x v="3"/>
    <x v="3"/>
    <n v="54001"/>
    <s v="TA-25-969648"/>
    <n v="81009"/>
    <s v="APERTURA"/>
    <s v="CB CRECIMIENTO ALIANZA - NUEVO"/>
    <s v="NORTE DE SANTANDER"/>
    <s v="CUCUTA"/>
    <s v="DISTRICOL MULTISERVICIOS ARKAD"/>
    <s v="REDEBAN"/>
    <s v="FO-25-1371631"/>
    <d v="2025-08-13T00:00:00"/>
    <d v="2025-08-14T00:00:00"/>
    <s v="AGREGADOR"/>
    <s v="DISTRICOL"/>
    <s v="EJECUTADO"/>
    <s v="13-08 PROGRAMACIÓN REALIZADA POR LA ALIANZA 14-08 SE REALIZA INSTALACIÓN DE CORRESPONSAL, SE INSTALAN EQUIPOS CON PRUEBAS EXITOSAS, SE CAPACITA Y SE EVALÚA AL CLIENTE, SE INSTALA PUBLICIDAD COMPLETA, CB QUEDA OPERATIVO. USUARIO SOMOS BANCOLOMBIA ACTIVO"/>
    <s v="VISITA_TECNICA"/>
    <s v="FJZZZ924"/>
    <s v="TIPO I"/>
    <s v="TERRESTRE"/>
    <s v="DURAN ACOSTA FRANK YONNY"/>
    <n v="1"/>
    <n v="0"/>
    <n v="75096.394270399993"/>
    <n v="75096.394270399993"/>
    <n v="75096.394270399993"/>
    <m/>
    <m/>
    <m/>
    <m/>
    <m/>
    <m/>
    <m/>
    <m/>
  </r>
  <r>
    <s v="PEREIRA"/>
    <x v="1"/>
    <x v="6"/>
    <n v="63594"/>
    <s v="TA-25-969652"/>
    <n v="81024"/>
    <s v="APERTURA"/>
    <s v="CB CRECIMIENTO ALIANZA - NUEVO"/>
    <s v="QUINDIO"/>
    <s v="QUIMBAYA"/>
    <s v="DISTRICOL TONNY RYP SERVICIOS"/>
    <s v="REDEBAN"/>
    <s v="FO-25-1371636"/>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ECNICA"/>
    <s v="FJZZZ925"/>
    <s v="TIPO II"/>
    <s v="TERRESTRE"/>
    <s v="SANCHEZ SOLORZANO JUAN SEBASTIAN"/>
    <n v="1"/>
    <n v="0"/>
    <n v="163813.69572160003"/>
    <n v="140395.6348884"/>
    <n v="163813.69572160003"/>
    <m/>
    <m/>
    <m/>
    <m/>
    <m/>
    <m/>
    <m/>
    <m/>
  </r>
  <r>
    <s v="PEREIRA"/>
    <x v="1"/>
    <x v="6"/>
    <n v="66001"/>
    <s v="TA-25-969654"/>
    <n v="81019"/>
    <s v="APERTURA"/>
    <s v="CB CRECIMIENTO ALIANZA - NUEVO"/>
    <s v="RISARALDA"/>
    <s v="PEREIRA"/>
    <s v="DISTRICOL TECNOMANIA EL GOCHO"/>
    <s v="REDEBAN"/>
    <s v="FO-25-1371640"/>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926"/>
    <s v="TIPO I"/>
    <s v="TERRESTRE"/>
    <s v="FRANCO CAÑAVERAL YAMID RAUL"/>
    <n v="1"/>
    <n v="0"/>
    <n v="75096.394270399993"/>
    <n v="75096.394270399993"/>
    <n v="75096.394270399993"/>
    <m/>
    <m/>
    <m/>
    <m/>
    <m/>
    <m/>
    <m/>
    <m/>
  </r>
  <r>
    <s v="PEREIRA"/>
    <x v="1"/>
    <x v="6"/>
    <n v="66045"/>
    <s v="TA-25-969655"/>
    <n v="80992"/>
    <s v="APERTURA"/>
    <s v="CB CRECIMIENTO ALIANZA - NUEVO"/>
    <s v="RISARALDA"/>
    <s v="APIA"/>
    <s v="DISTRICOL SWEET GIRL BY EMILY"/>
    <s v="REDEBAN"/>
    <s v="FO-25-1371643"/>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ECNICA"/>
    <s v="FJZZZ927"/>
    <s v="TIPO II"/>
    <s v="TERRESTRE"/>
    <s v="ARROYAVE CANO MANUEL GUILLERMO"/>
    <n v="1"/>
    <n v="0"/>
    <n v="163813.69572160003"/>
    <n v="140395.6348884"/>
    <n v="163813.69572160003"/>
    <m/>
    <m/>
    <m/>
    <m/>
    <m/>
    <m/>
    <m/>
    <m/>
  </r>
  <r>
    <s v="BUCARAMANGA"/>
    <x v="3"/>
    <x v="3"/>
    <n v="68001"/>
    <s v="TA-25-969656"/>
    <n v="80998"/>
    <s v="APERTURA"/>
    <s v="CB CRECIMIENTO ALIANZA - NUEVO"/>
    <s v="SANTANDER"/>
    <s v="BUCARAMANGA"/>
    <s v="PTM BUCARAMANGA DESTELLOS CYC"/>
    <s v="REDEBAN"/>
    <s v="FO-25-1371647"/>
    <d v="2025-08-13T00:00:00"/>
    <d v="2025-08-14T00:00:00"/>
    <s v="AGREGADOR"/>
    <s v="COMCARD - PTM"/>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928"/>
    <s v="TIPO I"/>
    <s v="TERRESTRE"/>
    <s v="ORTEGA BARRERAGA MARLON STWAR"/>
    <n v="1"/>
    <n v="0"/>
    <n v="75096.394270399993"/>
    <n v="75096.394270399993"/>
    <n v="75096.394270399993"/>
    <m/>
    <m/>
    <m/>
    <m/>
    <m/>
    <m/>
    <m/>
    <m/>
  </r>
  <r>
    <s v="BUCARAMANGA"/>
    <x v="3"/>
    <x v="3"/>
    <n v="68001"/>
    <s v="TA-25-969658"/>
    <n v="80999"/>
    <s v="APERTURA"/>
    <s v="CB CRECIMIENTO ALIANZA - NUEVO"/>
    <s v="SANTANDER"/>
    <s v="BUCARAMANGA"/>
    <s v="PTM BUCARAMANGA MINIMARKET EL"/>
    <s v="REDEBAN"/>
    <s v="FO-25-1371649"/>
    <d v="2025-08-13T00:00:00"/>
    <d v="2025-08-14T00:00:00"/>
    <s v="AGREGADOR"/>
    <s v="COMCARD - PTM"/>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929"/>
    <s v="TIPO I"/>
    <s v="TERRESTRE"/>
    <s v="PEÑA DIAZ IVAN YESID"/>
    <n v="1"/>
    <n v="0"/>
    <n v="75096.394270399993"/>
    <n v="75096.394270399993"/>
    <n v="75096.394270399993"/>
    <m/>
    <m/>
    <m/>
    <m/>
    <m/>
    <m/>
    <m/>
    <m/>
  </r>
  <r>
    <s v="BUCARAMANGA"/>
    <x v="3"/>
    <x v="3"/>
    <n v="68547"/>
    <s v="TA-25-969660"/>
    <n v="81020"/>
    <s v="APERTURA"/>
    <s v="CB CRECIMIENTO ALIANZA - NUEVO"/>
    <s v="SANTANDER"/>
    <s v="PIEDECUESTA"/>
    <s v="PTM PIEDECUESTA EL RINCÓN DE A"/>
    <s v="REDEBAN"/>
    <s v="FO-25-1371651"/>
    <d v="2025-08-13T00:00:00"/>
    <d v="2025-08-14T00:00:00"/>
    <s v="AGREGADOR"/>
    <s v="COMCARD - PTM"/>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930"/>
    <s v="TIPO II"/>
    <s v="TERRESTRE"/>
    <s v="MARIÑO PABON JORGE ENRIQUE"/>
    <n v="1"/>
    <n v="0"/>
    <n v="163813.69572160003"/>
    <n v="140395.6348884"/>
    <n v="163813.69572160003"/>
    <m/>
    <m/>
    <m/>
    <m/>
    <m/>
    <m/>
    <m/>
    <m/>
  </r>
  <r>
    <s v="CALI"/>
    <x v="1"/>
    <x v="1"/>
    <n v="76001"/>
    <s v="TA-25-969661"/>
    <n v="81001"/>
    <s v="APERTURA"/>
    <s v="CB CRECIMIENTO ALIANZA - NUEVO"/>
    <s v="VALLE DEL CAUCA"/>
    <s v="CALI"/>
    <s v="DISTRICOL MULTISERVICIOS MATI"/>
    <s v="REDEBAN"/>
    <s v="FO-25-1371653"/>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931"/>
    <s v="TIPO I"/>
    <s v="TERRESTRE"/>
    <s v="HERRERA MONAR GEOVANNY"/>
    <n v="1"/>
    <n v="0"/>
    <n v="75096.394270399993"/>
    <n v="75096.394270399993"/>
    <n v="75096.394270399993"/>
    <m/>
    <m/>
    <m/>
    <m/>
    <m/>
    <m/>
    <m/>
    <m/>
  </r>
  <r>
    <s v="CALI"/>
    <x v="1"/>
    <x v="1"/>
    <n v="76001"/>
    <s v="TA-25-969663"/>
    <n v="81003"/>
    <s v="APERTURA"/>
    <s v="CB CRECIMIENTO ALIANZA - NUEVO"/>
    <s v="VALLE DEL CAUCA"/>
    <s v="CALI"/>
    <s v="PTM CALI VARIEDADES MARIANNE"/>
    <s v="REDEBAN"/>
    <s v="FO-25-1371661"/>
    <d v="2025-08-13T00:00:00"/>
    <d v="2025-08-15T00:00:00"/>
    <s v="AGREGADOR"/>
    <s v="COMCARD - PTM"/>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ECNICA"/>
    <s v="FJZZZ933"/>
    <s v="TIPO I"/>
    <s v="TERRESTRE"/>
    <s v="MONTERO MUESES GIAN CARLO"/>
    <n v="1"/>
    <n v="0"/>
    <n v="75096.394270399993"/>
    <n v="75096.394270399993"/>
    <n v="75096.394270399993"/>
    <m/>
    <m/>
    <m/>
    <m/>
    <m/>
    <m/>
    <m/>
    <m/>
  </r>
  <r>
    <s v="CALI"/>
    <x v="1"/>
    <x v="1"/>
    <n v="76130"/>
    <s v="TA-25-969664"/>
    <n v="81004"/>
    <s v="APERTURA"/>
    <s v="CB CRECIMIENTO ALIANZA - NUEVO"/>
    <s v="VALLE DEL CAUCA"/>
    <s v="CANDELARIA"/>
    <s v="PTM CANDELARIA VARIEDADES M&amp;G"/>
    <s v="REDEBAN"/>
    <s v="FO-25-1371663"/>
    <d v="2025-08-13T00:00:00"/>
    <d v="2025-08-14T00:00:00"/>
    <s v="AGREGADOR"/>
    <s v="COMCARD - PTM"/>
    <s v="EJECUTADO"/>
    <s v="13-08 PROGRAMACIÓN REALIZADA POR LA ALIANZA"/>
    <s v="VISITA_TECNICA"/>
    <s v="FJZZZ934"/>
    <s v="TIPO II"/>
    <s v="TERRESTRE"/>
    <s v="BOLAÑOS TABORDA JORGE ENRIQUE"/>
    <n v="1"/>
    <n v="0"/>
    <n v="163813.69572160003"/>
    <n v="140395.6348884"/>
    <n v="163813.69572160003"/>
    <m/>
    <m/>
    <m/>
    <m/>
    <m/>
    <m/>
    <m/>
    <m/>
  </r>
  <r>
    <s v="CALI"/>
    <x v="1"/>
    <x v="1"/>
    <n v="76834"/>
    <s v="TA-25-969665"/>
    <n v="81030"/>
    <s v="APERTURA"/>
    <s v="CB CRECIMIENTO ALIANZA - NUEVO"/>
    <s v="VALLE DEL CAUCA"/>
    <s v="TULUA"/>
    <s v="PTM TULIA CHALOZ"/>
    <s v="REDEBAN"/>
    <s v="FO-25-1371666"/>
    <d v="2025-08-13T00:00:00"/>
    <d v="2025-08-15T00:00:00"/>
    <s v="AGREGADOR"/>
    <s v="COMCARD - PTM"/>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ECNICA"/>
    <s v="FJZZZ935"/>
    <s v="TIPO II"/>
    <s v="TERRESTRE"/>
    <s v="TORRES GARCIA JENDRY JOSE"/>
    <n v="1"/>
    <n v="0"/>
    <n v="163813.69572160003"/>
    <n v="140395.6348884"/>
    <n v="163813.69572160003"/>
    <m/>
    <m/>
    <m/>
    <m/>
    <m/>
    <m/>
    <m/>
    <m/>
  </r>
  <r>
    <s v="BUCARAMANGA"/>
    <x v="3"/>
    <x v="3"/>
    <n v="81001"/>
    <s v="TA-25-969669"/>
    <n v="80993"/>
    <s v="APERTURA"/>
    <s v="CB CRECIMIENTO ALIANZA - NUEVO"/>
    <s v="ARAUCA"/>
    <s v="ARAUCA"/>
    <s v="DISTRICOL MEKACAMBIOS"/>
    <s v="REDEBAN"/>
    <s v="FO-25-1371671"/>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ECNICA"/>
    <s v="FJZZZ936"/>
    <s v="TIPO IV ESPECIAL"/>
    <s v="AEREO"/>
    <s v="REYES RAMIREZ DIEGO ALEXANDER"/>
    <n v="1"/>
    <n v="0"/>
    <n v="988462.96268840006"/>
    <n v="196536.5258152"/>
    <n v="988462.96268840006"/>
    <m/>
    <m/>
    <m/>
    <m/>
    <m/>
    <m/>
    <m/>
    <m/>
  </r>
  <r>
    <s v="YOPAL"/>
    <x v="0"/>
    <x v="0"/>
    <n v="85001"/>
    <s v="TA-25-969670"/>
    <n v="81044"/>
    <s v="APERTURA"/>
    <s v="CB CRECIMIENTO ALIANZA - NUEVO"/>
    <s v="CASANARE"/>
    <s v="YOPAL"/>
    <s v="DISTRICOL COPIDESCUENTOS LA 30"/>
    <s v="REDEBAN"/>
    <s v="FO-25-1371673"/>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ECNICA"/>
    <s v="FJZZZ937"/>
    <s v="TIPO I"/>
    <s v="TERRESTRE"/>
    <s v="BERNAL ELAICA EDGAR ALEXIS"/>
    <n v="1"/>
    <n v="0"/>
    <n v="75096.394270399993"/>
    <n v="75096.394270399993"/>
    <n v="75096.394270399993"/>
    <m/>
    <m/>
    <m/>
    <m/>
    <m/>
    <m/>
    <m/>
    <m/>
  </r>
  <r>
    <s v="PASTO"/>
    <x v="1"/>
    <x v="1"/>
    <n v="86749"/>
    <s v="TA-25-969671"/>
    <n v="81029"/>
    <s v="APERTURA"/>
    <s v="CB CRECIMIENTO ALIANZA - NUEVO"/>
    <s v="PUTUMAYO"/>
    <s v="SIBUNDOY"/>
    <s v="DISTRICOL DROG FARSALUD Y VIDA"/>
    <s v="REDEBAN"/>
    <s v="FO-25-1371676"/>
    <d v="2025-08-13T00:00:00"/>
    <d v="2025-08-15T00:00:00"/>
    <s v="AGREGADOR"/>
    <s v="DISTRICOL"/>
    <s v="EJECUTADO"/>
    <s v="13-08 PROGRAMACIÓN REALIZADA POR LA ALIANZA 15/08/2025 SE REALIZA INSTALACIÓN DE CORRESPONSAL, SE INSTALAN EQUIPOS CON PRUEBAS EXITOSAS, SE CAPACITA Y SE EVALÚA AL CLIENTE, SE INSTALA PUBLICIDAD COMPLETA, CB QUEDA OPERATIVO. USUARIO SOMOS BANCOLOMBIA ACTIVO"/>
    <s v="VISITA_TECNICA"/>
    <s v="FJZZZ938"/>
    <s v="TIPO III"/>
    <s v="TERRESTRE"/>
    <s v="CASTILLO HERRERA ALEX RICARDO"/>
    <n v="1"/>
    <n v="0"/>
    <n v="275728.78077800001"/>
    <n v="196536.5258152"/>
    <n v="275728.78077800001"/>
    <m/>
    <m/>
    <m/>
    <m/>
    <m/>
    <m/>
    <m/>
    <m/>
  </r>
  <r>
    <s v="PASTO"/>
    <x v="1"/>
    <x v="1"/>
    <n v="86865"/>
    <s v="TA-25-969673"/>
    <n v="81031"/>
    <s v="APERTURA"/>
    <s v="CB CRECIMIENTO ALIANZA - NUEVO"/>
    <s v="PUTUMAYO"/>
    <s v="VALLE DEL GUAMUEZ"/>
    <s v="DISTRICOL ESTILOS"/>
    <s v="REDEBAN"/>
    <s v="FO-25-1371685"/>
    <d v="2025-08-13T00:00:00"/>
    <d v="2025-08-20T00:00:00"/>
    <s v="AGREGADOR"/>
    <s v="DISTRICOL"/>
    <s v="EJECUTADO"/>
    <s v="13-08 PROGRAMACIÓN REALIZADA POR LA ALIANZA 15-08 SE REALIZA VALIDACIÓN PARA DESPLAZAMIENTO EL DIA DE HOY PERO POR PROBLEMAS EN LA VIA HACIA PUTUMAYO NO SE CONSIGUE TRANSPORTE , SE HABLA CON EL CLIENTE Y SE REALIZARA DESPLAZAMIENTO EL DIA MARTES PARA ATENCIÓN DE APERTURA 20/08/2025 SE REALIZA INSTALACIÓN DE CORRESPONSAL, SE INSTALAN EQUIPOS CON PRUEBAS EXITOSAS, SE CAPACITA Y SE EVALÚA AL CLIENTE, SE INSTALA PUBLICIDAD COMPLETA, CB QUEDA OPERATIVO. USUARIO SOMOS BANCOLOMBIA ACTIVO"/>
    <s v="VISITA_TECNICA"/>
    <s v="FJZZZ939"/>
    <s v="TIPO IV"/>
    <s v="TERRESTRE"/>
    <s v="GUERRERO RAMIREZ OSCAR DARIO"/>
    <n v="1"/>
    <n v="0"/>
    <n v="504832.64687880001"/>
    <n v="196536.5258152"/>
    <n v="504832.64687880001"/>
    <m/>
    <m/>
    <m/>
    <m/>
    <m/>
    <m/>
    <m/>
    <m/>
  </r>
  <r>
    <s v="BOGOTA"/>
    <x v="5"/>
    <x v="5"/>
    <n v="11001"/>
    <s v="TA-25-969680"/>
    <n v="80995"/>
    <s v="APERTURA"/>
    <s v="CB CRECIMIENTO ALIANZA - NUEVO"/>
    <s v="CUNDINAMARCA"/>
    <s v="BOGOTA"/>
    <s v="DISTRICOL CENTRO DE SERVICIOS"/>
    <s v="REDEBAN"/>
    <s v="FO-25-1371687"/>
    <d v="2025-08-13T00:00:00"/>
    <d v="2025-08-14T00:00:00"/>
    <s v="AGREGADOR"/>
    <s v="DISTRICOL"/>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940"/>
    <s v="TIPO I"/>
    <s v="TERRESTRE"/>
    <s v="GALEANO SORIANO JUAN DAVID"/>
    <n v="1"/>
    <n v="0"/>
    <n v="75096.394270399993"/>
    <n v="75096.394270399993"/>
    <n v="75096.394270399993"/>
    <m/>
    <m/>
    <m/>
    <m/>
    <m/>
    <m/>
    <m/>
    <m/>
  </r>
  <r>
    <s v="BOGOTA"/>
    <x v="5"/>
    <x v="5"/>
    <n v="11001"/>
    <s v="TA-25-969684"/>
    <n v="80996"/>
    <s v="APERTURA"/>
    <s v="CB CRECIMIENTO ALIANZA - NUEVO"/>
    <s v="CUNDINAMARCA"/>
    <s v="BOGOTA"/>
    <s v="PTM BOGOTA TIENDA EL PATRON BO"/>
    <s v="REDEBAN"/>
    <s v="FO-25-1371689"/>
    <d v="2025-08-13T00:00:00"/>
    <d v="2025-08-14T00:00:00"/>
    <s v="AGREGADOR"/>
    <s v="COMCARD - PTM"/>
    <s v="EJECUTADO"/>
    <s v="13-08 PROGRAMACIÓN REALIZADA POR LA ALIANZA 14/08/2025 SE REALIZA INSTALACIÓN DE CORRESPONSAL, SE INSTALAN EQUIPOS CON PRUEBAS EXITOSAS, SE CAPACITA Y SE EVALÚA AL CLIENTE, SE INSTALA PUBLICIDAD COMPLETA, CB QUEDA OPERATIVO. USUARIO SOMOS BANCOLOMBIA ACTIVO"/>
    <s v="VISITA_TECNICA"/>
    <s v="FJZZZ941"/>
    <s v="TIPO I"/>
    <s v="TERRESTRE"/>
    <s v="HERNANDEZ NARANJO OSCAR EDUARDO"/>
    <n v="1"/>
    <n v="0"/>
    <n v="75096.394270399993"/>
    <n v="75096.394270399993"/>
    <n v="75096.394270399993"/>
    <m/>
    <m/>
    <m/>
    <m/>
    <m/>
    <m/>
    <m/>
    <m/>
  </r>
  <r>
    <s v="NEIVA"/>
    <x v="0"/>
    <x v="0"/>
    <n v="41001"/>
    <s v="TA-25-969685"/>
    <n v="19587"/>
    <s v="APERTURA"/>
    <s v="DATAFONO ADICIONAL - ALIANZA"/>
    <s v="HUILA"/>
    <s v="NEIVA"/>
    <s v="REVAL 454 - NEIVA"/>
    <s v="REDEBAN"/>
    <s v="FO-25-1371691"/>
    <d v="2025-08-13T00:00:00"/>
    <d v="2025-08-14T00:00:00"/>
    <s v="ROBUSTO"/>
    <s v="REVAL"/>
    <s v="EJECUTADO"/>
    <s v="13-08 SE REALIZA LLAMADA AL CLIENTE, SE HABLA CON LA SR LUIS PENAGOS  SE VALIDA DIRECCIÓN OK, CANAL OK, DISPONIBILIDAD TOTAL, LLAMAR EL DÍA LA INSTALACIÓN PARA CONFIRMAR VISITA 14/08/2025 SE REALIZA INSTALACIÓN DE DAT ADICIONAL, PRUEBAS EXITOSAS, CB QUEDA OPERATIVO"/>
    <s v="VISITA_TECNICA"/>
    <s v="FJZZZ942"/>
    <s v="TIPO I"/>
    <s v="TERRESTRE"/>
    <s v="DIAZ VARGAS JONATHAN MIGUEL"/>
    <n v="1"/>
    <n v="0"/>
    <n v="75096.394270399993"/>
    <n v="75096.394270399993"/>
    <n v="75096.394270399993"/>
    <m/>
    <m/>
    <m/>
    <m/>
    <m/>
    <m/>
    <m/>
    <m/>
  </r>
  <r>
    <s v="SANTA MARTA"/>
    <x v="4"/>
    <x v="4"/>
    <n v="44430"/>
    <s v="TA-25-969686"/>
    <n v="34094"/>
    <s v="APERTURA"/>
    <s v="DATAFONO ADICIONAL - ALIANZA"/>
    <s v="LA GUAJIRA"/>
    <s v="MAICAO"/>
    <s v="DISTRICOL DINAMAR CROCHE1"/>
    <s v="REDEBAN"/>
    <s v="FO-25-1371693"/>
    <d v="2025-08-13T00:00:00"/>
    <d v="2025-08-15T00:00:00"/>
    <s v="AGREGADOR"/>
    <s v="DISTRICOL"/>
    <s v="EJECUTADO"/>
    <s v="13-08 PROGRAMACIÓN REALIZADA POR LA ALIANZA 15/08/2025 SE REALIZA  INSTALACIÓN DE DAT ADICIONAL, PRUEBAS EXITOSAS, CB QUEDA OPERATIVO"/>
    <s v="VISITA_TECNICA"/>
    <s v="FJZZZ943"/>
    <s v="TIPO IV"/>
    <s v="TERRESTRE"/>
    <s v="BENITEZ CARVAJAL ALVARO JAVIER"/>
    <n v="1"/>
    <n v="0"/>
    <n v="504832.64687880001"/>
    <n v="196536.5258152"/>
    <n v="504832.64687880001"/>
    <m/>
    <m/>
    <m/>
    <m/>
    <m/>
    <m/>
    <m/>
    <m/>
  </r>
  <r>
    <s v="BOGOTA"/>
    <x v="5"/>
    <x v="5"/>
    <n v="11001"/>
    <s v="TA-25-969688"/>
    <n v="22815"/>
    <s v="APERTURA"/>
    <s v="DATAFONO ADICIONAL - ALIANZA"/>
    <s v="CUNDINAMARCA"/>
    <s v="BOGOTA"/>
    <s v="MULTIPAGAS  MONTEVIDEO"/>
    <s v="REDEBAN"/>
    <s v="FO-25-1371696"/>
    <d v="2025-08-13T00:00:00"/>
    <d v="2025-08-14T00:00:00"/>
    <s v="ROBUSTO"/>
    <s v="MULTIPAGAS"/>
    <s v="EJECUTADO"/>
    <s v="13-08 SE REALIZA LLAMADA AL CLIENTE, SE HABLA CON LA SRA MARCELA LOPEZ  SE VALIDA DIRECCIÓN OK, CANAL OK, DISPONIBILIDAD TOTAL, LLAMAR EL DÍA LA INSTALACIÓN PARA CONFIRMAR VISITA 14/08/2025 SE REALIZA INSTALACIÓN DE DAT ADICIONAL, PRUEBAS EXITOSAS, CB QUEDA OPERATIVO"/>
    <s v="VISITA_TECNICA"/>
    <s v="FJZZZ944"/>
    <s v="TIPO I"/>
    <s v="TERRESTRE"/>
    <s v="GALINDO ROJAS LUIS FELIPE"/>
    <n v="1"/>
    <n v="0"/>
    <n v="75096.394270399993"/>
    <n v="75096.394270399993"/>
    <n v="75096.394270399993"/>
    <m/>
    <m/>
    <m/>
    <m/>
    <m/>
    <m/>
    <m/>
    <m/>
  </r>
  <r>
    <s v="BOGOTA"/>
    <x v="5"/>
    <x v="5"/>
    <n v="11001"/>
    <s v="TA-25-969689"/>
    <n v="34392"/>
    <s v="APERTURA"/>
    <s v="DATAFONO ADICIONAL - ALIANZA"/>
    <s v="CUNDINAMARCA"/>
    <s v="BOGOTA"/>
    <s v="Multipagas - Gran Estación "/>
    <s v="REDEBAN"/>
    <s v="FO-25-1371699"/>
    <d v="2025-08-13T00:00:00"/>
    <d v="2025-08-14T00:00:00"/>
    <s v="ROBUSTO"/>
    <s v="MULTIPAGAS"/>
    <s v="EJECUTADO"/>
    <s v="13-08 SE REALIZA LLAMADA AL CLIENTE, SE HABLA CON LA SRA ERCILIA MOLINA SE VALIDA DIRECCIÓN OK, CANAL OK, DISPONIBILIDAD TOTAL, LLAMAR EL DÍA LA INSTALACIÓN PARA CONFIRMAR VISITA 14/08/2025 SE REALIZA INSTALACIÓN DE DAT ADICIONAL, PRUEBAS EXITOSAS, CB QUEDA OPERATIVO"/>
    <s v="VISITA_TECNICA"/>
    <s v="FJZZZ945"/>
    <s v="TIPO I"/>
    <s v="TERRESTRE"/>
    <s v="GALINDO ROJAS LUIS FELIPE"/>
    <n v="1"/>
    <n v="0"/>
    <n v="75096.394270399993"/>
    <n v="75096.394270399993"/>
    <n v="75096.394270399993"/>
    <m/>
    <m/>
    <m/>
    <m/>
    <m/>
    <m/>
    <m/>
    <m/>
  </r>
  <r>
    <s v="MEDELLIN"/>
    <x v="2"/>
    <x v="2"/>
    <n v="5001"/>
    <s v="TA-25-975408"/>
    <n v="81045"/>
    <s v="APERTURA"/>
    <s v="CB CRECIMIENTO ALIANZA - NUEVO"/>
    <s v="ANTIOQUIA"/>
    <s v="MEDELLIN"/>
    <s v="Alkomprar La Central"/>
    <s v="REDEBAN"/>
    <s v="FO-25-1378009"/>
    <d v="2025-08-15T00:00:00"/>
    <d v="2025-08-15T00:00:00"/>
    <s v="RETAILER"/>
    <s v="ALKOMPRAR"/>
    <s v="EJECUTADO"/>
    <s v="14-08 SE REALIZA LLAMADA AL CLIENTE, SE HABLA CON LA SRA  Natalia Garzon  SE VALIDA DIRECCIÓN OK, CANAL OK, DISPONIBILIDAD TOTAL, LLAMAR EL DÍA LA INSTALACIÓN PARA CONFIRMAR VISITA - COMUNICACIÓN POR WPP 15-08 SE REALIZA INSTALACIÓN DE CORRESPONSAL, SE INSTALAN EQUIPOS CON PRUEBAS EXITOSAS, NO SE CAPACITA, SE INSTALA SOLO DISPLAY DE HORARIO, CB QUEDA OPERATIVO. SE DEJE CB PURO POR PETICIÓN DEL USUARIO"/>
    <s v="VISITA_TECNICA"/>
    <s v="SFZZZ197 SFZZZ198 SFZZZ199"/>
    <s v="TIPO I"/>
    <s v="TERRESTRE"/>
    <s v="PAREJA ECHAVARRIA JHON DAVID"/>
    <n v="1"/>
    <n v="0"/>
    <n v="75096.394270399993"/>
    <n v="75096.394270399993"/>
    <n v="75096.394270399993"/>
    <m/>
    <m/>
    <m/>
    <m/>
    <m/>
    <m/>
    <m/>
    <m/>
  </r>
  <r>
    <s v="MEDELLIN"/>
    <x v="2"/>
    <x v="2"/>
    <n v="5001"/>
    <s v="TA-25-983250"/>
    <n v="81048"/>
    <s v="APERTURA"/>
    <s v="CB CRECIMIENTO ALIANZA - NUEVO"/>
    <s v="ANTIOQUIA"/>
    <s v="MEDELLIN"/>
    <s v="PTM MEDELLIN TODOENUNO"/>
    <s v="REDEBAN"/>
    <s v="FO-25-1392146"/>
    <d v="2025-08-19T00:00:00"/>
    <d v="2025-08-20T00:00:00"/>
    <s v="AGREGADOR"/>
    <s v="COMCARD - PTM"/>
    <s v="EJECUTADO"/>
    <s v="19-08 PROGRAMACIÓN REALIZADA POR LA ALIANZA 20/08/2025 SE REALIZA INSTALACIÓN DE CORRESPONSAL, SE INSTALAN EQUIPOS CON PRUEBAS EXITOSAS, SE CAPACITA Y SE EVALÚA AL CLIENTE, SE INSTALA PUBLICIDAD COMPLETA, CB QUEDA OPERATIVO. USUARIO SOMOS BANCOLOMBIA ACTIVO"/>
    <s v="VISITA_TECNICA"/>
    <s v="SGZZZ959"/>
    <s v="TIPO I"/>
    <s v="TERRESTRE"/>
    <s v="ALVAREZ ARENAS VICTOR HUGO"/>
    <n v="1"/>
    <n v="0"/>
    <n v="75096.394270399993"/>
    <n v="75096.394270399993"/>
    <n v="75096.394270399993"/>
    <m/>
    <m/>
    <m/>
    <m/>
    <m/>
    <m/>
    <m/>
    <m/>
  </r>
  <r>
    <s v="BOGOTA"/>
    <x v="5"/>
    <x v="5"/>
    <n v="25754"/>
    <s v="TA-25-983251"/>
    <n v="81047"/>
    <s v="APERTURA"/>
    <s v="CB CRECIMIENTO ALIANZA - NUEVO"/>
    <s v="CUNDINAMARCA"/>
    <s v="SOACHA"/>
    <s v="PTM SOACHA TIENDA DISEAS"/>
    <s v="REDEBAN"/>
    <s v="FO-25-1392149"/>
    <d v="2025-08-19T00:00:00"/>
    <d v="2025-08-20T00:00:00"/>
    <s v="AGREGADOR"/>
    <s v="COMCARD - PTM"/>
    <s v="EJECUTADO"/>
    <s v="19-08 PROGRAMACIÓN REALIZADA POR LA ALIANZA 20/08/2025 SE REALIZA INSTALACIÓN DE CORRESPONSAL, SE INSTALAN EQUIPOS CON PRUEBAS EXITOSAS, SE CAPACITA Y SE EVALÚA AL CLIENTE, SE INSTALA PUBLICIDAD COMPLETA, CB QUEDA OPERATIVO. USUARIO SOMOS BANCOLOMBIA ACTIVO"/>
    <s v="VISITA_TECNICA"/>
    <s v="SGZZZ960"/>
    <s v="TIPO I"/>
    <s v="TERRESTRE"/>
    <s v="GOMEZ VEGA DAVID SNEYDER"/>
    <n v="1"/>
    <n v="0"/>
    <n v="75096.394270399993"/>
    <n v="75096.394270399993"/>
    <n v="75096.394270399993"/>
    <m/>
    <m/>
    <m/>
    <m/>
    <m/>
    <m/>
    <m/>
    <m/>
  </r>
  <r>
    <s v="BUCARAMANGA"/>
    <x v="3"/>
    <x v="3"/>
    <n v="68001"/>
    <s v="TA-25-983254"/>
    <n v="81046"/>
    <s v="APERTURA"/>
    <s v="CB CRECIMIENTO ALIANZA - NUEVO"/>
    <s v="SANTANDER"/>
    <s v="BUCARAMANGA"/>
    <s v="PTM BUCARAMANGA FERREMUEBLES S"/>
    <s v="REDEBAN"/>
    <s v="FO-25-1392155"/>
    <d v="2025-08-19T00:00:00"/>
    <d v="2025-08-20T00:00:00"/>
    <s v="AGREGADOR"/>
    <s v="COMCARD - PTM"/>
    <s v="EJECUTADO"/>
    <s v="19-08 PROGRAMACIÓN REALIZADA POR LA ALIANZA 20/08/2025 SE REALIZA INSTALACIÓN DE CORRESPONSAL, SE INSTALAN EQUIPOS CON PRUEBAS EXITOSAS, SE CAPACITA Y SE EVALÚA AL CLIENTE, SE INSTALA PUBLICIDAD COMPLETA, CB QUEDA OPERATIVO. USUARIO SOMOS BANCOLOMBIA ACTIVO"/>
    <s v="VISITA_TECNICA"/>
    <s v="SGZZZ961"/>
    <s v="TIPO I"/>
    <s v="TERRESTRE"/>
    <s v="HERRERA LUQUE SAUL JAVIER"/>
    <n v="1"/>
    <n v="0"/>
    <n v="75096.394270399993"/>
    <n v="75096.394270399993"/>
    <n v="75096.394270399993"/>
    <m/>
    <m/>
    <m/>
    <m/>
    <m/>
    <m/>
    <m/>
    <m/>
  </r>
  <r>
    <s v="VALLEDUPAR"/>
    <x v="4"/>
    <x v="4"/>
    <n v="20001"/>
    <s v="TA-25-983255"/>
    <n v="54485"/>
    <s v="APERTURA"/>
    <s v="DATAFONO ADICIONAL - ALIANZA"/>
    <s v="CESAR"/>
    <s v="VALLEDUPAR"/>
    <s v="PTM VALLEDUPAR  CLICKPAGO LOS"/>
    <s v="REDEBAN"/>
    <s v="FO-25-1392159"/>
    <d v="2025-08-19T00:00:00"/>
    <d v="2025-08-20T00:00:00"/>
    <s v="AGREGADOR"/>
    <s v="COMCARD - PTM"/>
    <s v="EJECUTADO"/>
    <s v="19-08 PROGRAMACIÓN REALIZADA POR LA ALIANZA  20/08/2025 SE REALIZA INSTALACIÓN DE DAT ADICIONAL, PRUEBAS EXITOSAS, CB QUEDA OPERATIVO"/>
    <s v="VISITA_TECNICA"/>
    <s v="SGZZZ962"/>
    <s v="TIPO I"/>
    <s v="TERRESTRE"/>
    <s v="MAESTRE MENGUAL EDGAR ENRIQUE"/>
    <n v="1"/>
    <n v="0"/>
    <n v="75096.394270399993"/>
    <n v="75096.394270399993"/>
    <n v="75096.394270399993"/>
    <m/>
    <m/>
    <m/>
    <m/>
    <m/>
    <m/>
    <m/>
    <m/>
  </r>
  <r>
    <s v="CALI"/>
    <x v="1"/>
    <x v="1"/>
    <n v="76001"/>
    <s v="TA-25-983256"/>
    <n v="76441"/>
    <s v="APERTURA"/>
    <s v="DATAFONO ADICIONAL - ALIANZA"/>
    <s v="VALLE DEL CAUCA"/>
    <s v="CALI"/>
    <s v="PTM CALI MUNDO AL REVES.NET"/>
    <s v="REDEBAN"/>
    <s v="FO-25-1392162"/>
    <d v="2025-08-19T00:00:00"/>
    <d v="2025-08-20T00:00:00"/>
    <s v="AGREGADOR"/>
    <s v="COMCARD - PTM"/>
    <s v="EJECUTADO"/>
    <s v="19-08 PROGRAMACIÓN REALIZADA POR LA ALIANZA  20/08/2025 SE REALIZA INSTALACIÓN DE DAT ADICIONAL, PRUEBAS EXITOSAS, CB QUEDA OPERATIVO"/>
    <s v="VISITA_TECNICA"/>
    <s v="SGZZZ963"/>
    <s v="TIPO I"/>
    <s v="TERRESTRE"/>
    <s v="TORRES GARCIA JENDRY JOSE"/>
    <n v="1"/>
    <n v="0"/>
    <n v="75096.394270399993"/>
    <n v="75096.394270399993"/>
    <n v="75096.394270399993"/>
    <m/>
    <m/>
    <m/>
    <m/>
    <m/>
    <m/>
    <m/>
    <m/>
  </r>
  <r>
    <s v="MONTERIA"/>
    <x v="4"/>
    <x v="4"/>
    <n v="5154"/>
    <s v="TA-25-982504"/>
    <n v="81066"/>
    <s v="APERTURA"/>
    <s v="CB CRECIMIENTO - NUEVO"/>
    <s v="ANTIOQUIA"/>
    <s v="CAUCASIA"/>
    <s v="BARRIO PUEBLO NUEVO CAUCASIA 4"/>
    <s v="REDEBAN"/>
    <s v="FO-25-1390782"/>
    <d v="2025-08-19T00:00:00"/>
    <d v="2025-08-20T00:00:00"/>
    <s v="UNO A UNO"/>
    <s v="UNO A UNO"/>
    <s v="EJECUTADO"/>
    <s v="16-08 SE REALIZA LLAMADA AL CLIENTE, SE HABLA CON LA SRA YULIETH PAOLA PESTANA REYES DIRECCIÓN OK, CANAL OK, DISPONIBILIDAD TOTAL, LLAMAR EL DÍA LA INSTALACIÓN PARA CONFIRMAR VISITA, AVISO EXTERIOR ALTURA: 2 METROS; TOMACORRIENTE CERCANO: SI; TIENE CABINA DE SEGURIDAD: SI 20/08/2025 SE REALIZA INSTALACIÓN DE CORRESPONSAL, SE INSTALAN EQUIPOS CON PRUEBAS EXITOSAS, SE CAPACITA Y SE EVALÚA AL CLIENTE, SE INSTALA PUBLICIDAD COMPLETA, CB QUEDA OPERATIVO. USUARIO SOMOS BANCOLOMBIA ACTIVO"/>
    <s v="VISITA_TECNICA"/>
    <s v="SGZZZ967"/>
    <s v="TIPO II"/>
    <s v="TERRESTRE"/>
    <s v="COGOLLO VERTEL EDER LUIS"/>
    <n v="1"/>
    <n v="0"/>
    <n v="163813.69572160003"/>
    <n v="140395.6348884"/>
    <n v="163813.69572160003"/>
    <m/>
    <m/>
    <m/>
    <m/>
    <m/>
    <m/>
    <m/>
    <m/>
  </r>
  <r>
    <s v="SANTA MARTA"/>
    <x v="4"/>
    <x v="4"/>
    <n v="47245"/>
    <s v="TA-25-982507"/>
    <n v="81073"/>
    <s v="APERTURA"/>
    <s v="CB CRECIMIENTO - NUEVO"/>
    <s v="MAGDALENA"/>
    <s v="EL BANCO"/>
    <s v="BARRIO MANZANARES EL BANCO"/>
    <s v="REDEBAN"/>
    <s v="FO-25-1390784"/>
    <d v="2025-08-19T00:00:00"/>
    <d v="2025-08-21T00:00:00"/>
    <s v="UNO A UNO"/>
    <s v="UNO A UNO"/>
    <s v="EJECUTADO"/>
    <s v="16-08 SE REALIZA LLAMADA AL CLIENTE, SE HABLA CON EL SR JUVEN DEL BARRIO DIRECCIÓN OK, CANAL OK, DISPONIBILIDAD TOTAL, LLAMAR EL DÍA LA INSTALACIÓN PARA CONFIRMAR VISITA, AVISO EXTERIOR ALTURA: NO INDICA ALTURA; TOMACORRIENTE CERCANO: SI; TIENE CABINA DE SEGURIDAD: SI 21/08/2025 SE REALIZA INSTALACIÓN DE CORRESPONSAL, SE INSTALAN EQUIPOS CON PRUEBAS EXITOSAS, SE CAPACITA Y SE EVALÚA AL CLIENTE, SE INSTALA PUBLICIDAD COMPLETA, CB QUEDA OPERATIVO. USUARIO SOMOS BANCOLOMBIA ACTIVO"/>
    <s v="VISITA_TECNICA"/>
    <s v="SGZZZ968"/>
    <s v="TIPO IV"/>
    <s v="TERRESTRE"/>
    <s v="PEÑALOZA GUTIERREZ RAFAEL GUSTAVO"/>
    <n v="1"/>
    <n v="0"/>
    <n v="504832.64687880001"/>
    <n v="196536.5258152"/>
    <n v="504832.64687880001"/>
    <m/>
    <m/>
    <m/>
    <m/>
    <m/>
    <m/>
    <m/>
    <m/>
  </r>
  <r>
    <s v="CUCUTA"/>
    <x v="3"/>
    <x v="3"/>
    <n v="54001"/>
    <s v="TA-25-982509"/>
    <n v="81070"/>
    <s v="APERTURA"/>
    <s v="CB CRECIMIENTO - NUEVO"/>
    <s v="NORTE DE SANTANDER"/>
    <s v="CUCUTA"/>
    <s v="BARRIO SANTANDER CUCUTA 3"/>
    <s v="REDEBAN"/>
    <s v="FO-25-1390790"/>
    <d v="2025-08-19T00:00:00"/>
    <d v="2025-08-20T00:00:00"/>
    <s v="UNO A UNO"/>
    <s v="UNO A UNO"/>
    <s v="EJECUTADO"/>
    <s v="16-08 SE REALIZA LLAMADA AL CLIENTE, SE HABLA CON LA SRA MARIA CAMILA TORRES SEPULVEDA DIRECCIÓN OK, CANAL OK, DISPONIBILIDAD TOTAL, LLAMAR EL DÍA LA INSTALACIÓN PARA CONFIRMAR VISITA, AVISO EXTERIOR ALTURA: NO INDICA ALTURA; TOMACORRIENTE CERCANO: SI; TIENE CABINA DE SEGURIDAD: SI; INDICA 8 METROS DE CABLE PARA LA CONEXIÓN DATAFONO-MODEM 20-08 SE REALIZA INSTALACIÓN DE CORRESPONSAL, SE INSTALAN EQUIPOS CON PRUEBAS EXITOSAS, SE CAPACITA Y SE EVALÚA AL CLIENTE, SE INSTALA PUBLICIDAD COMPLETA, CB QUEDA OPERATIVO. USUARIO SOMOS BANCOLOMBIA ACTIVO"/>
    <s v="VISITA_TECNICA"/>
    <s v="SGZZZ969"/>
    <s v="TIPO I"/>
    <s v="TERRESTRE"/>
    <s v="NARANJO AFANADOR RUBEN JESUS"/>
    <n v="1"/>
    <n v="0"/>
    <n v="75096.394270399993"/>
    <n v="75096.394270399993"/>
    <n v="75096.394270399993"/>
    <m/>
    <m/>
    <m/>
    <m/>
    <m/>
    <m/>
    <m/>
    <m/>
  </r>
  <r>
    <s v="NEIVA"/>
    <x v="0"/>
    <x v="0"/>
    <n v="41001"/>
    <s v="TA-25-982510"/>
    <n v="81086"/>
    <s v="APERTURA"/>
    <s v="CB CRECIMIENTO - NUEVO"/>
    <s v="HUILA"/>
    <s v="NEIVA"/>
    <s v="BARRIO CHICALA NEIVA 1"/>
    <s v="REDEBAN"/>
    <s v="FO-25-1390793"/>
    <d v="2025-08-19T00:00:00"/>
    <d v="2025-08-20T00:00:00"/>
    <s v="UNO A UNO"/>
    <s v="UNO A UNO"/>
    <s v="EJECUTADO"/>
    <s v="16-08 SE REALIZA LLAMADA AL CLIENTE, SE HABLA CON LA SR OSCAR FERNANDO ORTIZ GUERRERO  SE VALIDA DIRECCIÓN OK, CANAL OK, DISPONIBILIDAD TOTAL, LLAMAR EL DÍA LA INSTALACIÓN PARA CONFIRMAR VISITA, AVISO EXTERIOR ALTURA APROX 2 METROS; TOMACORRIENTE CERCANO: SI; TIENE CABINA DE SEGURIDAD: NO - COMUNICACIÓN POR WPP 20/08/2025 SE REALIZA INSTALACIÓN DE CORRESPONSAL, SE INSTALAN EQUIPOS CON PRUEBAS EXITOSAS, SE CAPACITA Y SE EVALÚA AL CLIENTE, SE INSTALA PUBLICIDAD COMPLETA, CB QUEDA OPERATIVO. USUARIO SOMOS BANCOLOMBIA ACTIVO"/>
    <s v="VISITA_TECNICA"/>
    <s v="SGZZZ970"/>
    <s v="TIPO I"/>
    <s v="TERRESTRE"/>
    <s v="DIAZ VARGAS JONATHAN MIGUEL"/>
    <n v="1"/>
    <n v="0"/>
    <n v="75096.394270399993"/>
    <n v="75096.394270399993"/>
    <n v="75096.394270399993"/>
    <m/>
    <m/>
    <m/>
    <m/>
    <m/>
    <m/>
    <m/>
    <m/>
  </r>
  <r>
    <s v="SINCELEJO"/>
    <x v="4"/>
    <x v="4"/>
    <n v="70001"/>
    <s v="TA-25-982512"/>
    <n v="81100"/>
    <s v="APERTURA"/>
    <s v="CB CRECIMIENTO - NUEVO"/>
    <s v="SUCRE"/>
    <s v="SINCELEJO"/>
    <s v="BARRIO CIUDADELA UNIVERSITARIA SINCELEJO"/>
    <s v="REDEBAN"/>
    <s v="FO-25-1390797"/>
    <d v="2025-08-19T00:00:00"/>
    <d v="2025-08-20T00:00:00"/>
    <s v="UNO A UNO"/>
    <s v="UNO A UNO"/>
    <s v="EJECUTADO"/>
    <s v="16-08 SE REALIZA LLAMADA AL CLIENTE, SE HABLA CON EL SR ALFREDO DE JESUS SALAZAR OVIEDO DIRECCIÓN OK, CANAL OK, DISPONIBILIDAD TOTAL, LLAMAR EL DÍA LA INSTALACIÓN PARA CONFIRMAR VISITA, AVISO EXTERIOR ALTURA: NO INDICA ALTURA; TOMACORRIENTE CERCANO: SI; TIENE CABINA DE SEGURIDAD: SI, REJA20-08 SE REALIZA INSTALACIÓN DE CORRESPONSAL, SE INSTALAN EQUIPOS CON PRUEBAS EXITOSAS, SE CAPACITA Y SE EVALÚA AL CLIENTE, SE INSTALA PUBLICIDAD COMPLETA, CB QUEDA OPERATIVO. USUARIO SOMOS BANCOLOMBIA ACTIVO"/>
    <s v="VISITA_TECNICA"/>
    <s v="SGZZZ971"/>
    <s v="TIPO I"/>
    <s v="TERRESTRE"/>
    <s v="CACERES HERNANDEZ ANDRES"/>
    <n v="1"/>
    <n v="0"/>
    <n v="75096.394270399993"/>
    <n v="75096.394270399993"/>
    <n v="75096.394270399993"/>
    <m/>
    <m/>
    <m/>
    <m/>
    <m/>
    <m/>
    <m/>
    <m/>
  </r>
  <r>
    <s v="MONTERIA"/>
    <x v="4"/>
    <x v="4"/>
    <n v="23001"/>
    <s v="TA-25-982513"/>
    <n v="81084"/>
    <s v="APERTURA"/>
    <s v="CB CRECIMIENTO - NUEVO"/>
    <s v="CORDOBA"/>
    <s v="MONTERIA"/>
    <s v="BARRIO 6 DE MARZO MONTERIA 6"/>
    <s v="REDEBAN"/>
    <s v="FO-25-1390800"/>
    <d v="2025-08-19T00:00:00"/>
    <d v="2025-08-20T00:00:00"/>
    <s v="UNO A UNO"/>
    <s v="UNO A UNO"/>
    <s v="EJECUTADO"/>
    <s v="16-08 SE REALIZA LLAMADA AL CLIENTE, SE HABLA CON LA SRA LAURA SOFIA CADENA PESTANA DIRECCIÓN OK, CANAL OK, DISPONIBILIDAD TOTAL, LLAMAR EL DÍA LA INSTALACIÓN PARA CONFIRMAR VISITA, AVISO EXTERIOR ALTURA: APROX 2 METROS ; TOMACORRIENTE CERCANO: SI; TIENE CABINA DE SEGURIDAD: SI 20/08/2025 SE REALIZA INSTALACIÓN DE CORRESPONSAL, SE INSTALAN EQUIPOS CON PRUEBAS EXITOSAS, SE CAPACITA Y SE EVALÚA AL CLIENTE, SE INSTALA PUBLICIDAD COMPLETA, CB QUEDA OPERATIVO. USUARIO SOMOS BANCOLOMBIA ACTIVO"/>
    <s v="VISITA_TECNICA"/>
    <s v="SGZZZ972"/>
    <s v="TIPO I"/>
    <s v="TERRESTRE"/>
    <s v="CASSIANI PEREZ RAUL RAMIRO"/>
    <n v="1"/>
    <n v="0"/>
    <n v="75096.394270399993"/>
    <n v="75096.394270399993"/>
    <n v="75096.394270399993"/>
    <m/>
    <m/>
    <m/>
    <m/>
    <m/>
    <m/>
    <m/>
    <m/>
  </r>
  <r>
    <s v="BUCARAMANGA"/>
    <x v="3"/>
    <x v="3"/>
    <n v="68397"/>
    <s v="TA-25-982514"/>
    <n v="81080"/>
    <s v="APERTURA"/>
    <s v="CB CRECIMIENTO - NUEVO"/>
    <s v="SANTANDER"/>
    <s v="LA PAZ"/>
    <s v="BARRIO CENTRO LA PAZ"/>
    <s v="REDEBAN"/>
    <s v="FO-25-1390812"/>
    <d v="2025-08-19T00:00:00"/>
    <d v="2025-08-21T00:00:00"/>
    <s v="UNO A UNO"/>
    <s v="UNO A UNO"/>
    <s v="EJECUTADO"/>
    <s v="16-08 SE REALIZA LLAMADA AL CLIENTE, SE HABLA CON LA SRA JULIETA BARBOSA CEPEDA  SE VALIDA DIRECCIÓN OK, CANAL OK, DISPONIBILIDAD TOTAL, LLAMAR EL DÍA LA INSTALACIÓN PARA CONFIRMAR VISITA, AVISO EXTERIOR ALTURA APROX 1.50 METROS; TOMACORRIENTE CERCANO: SI; TIENE CABINA DE SEGURIDAD: NO 21-08 SE REALIZA INSTALACIÓN DE CORRESPONSAL, SE INSTALAN EQUIPOS CON PRUEBAS EXITOSAS, SE CAPACITA Y SE EVALÚA AL CLIENTE, SE INSTALA PUBLICIDAD COMPLETA, CB QUEDA OPERATIVO. USUARIO SOMOS BANCOLOMBIA ACTIVO"/>
    <s v="VISITA_TECNICA"/>
    <s v="SGZZZ973"/>
    <s v="TIPO IV"/>
    <s v="TERRESTRE"/>
    <s v="ALVARADO MORENO CRISTHIAN"/>
    <n v="1"/>
    <n v="0"/>
    <n v="504832.64687880001"/>
    <n v="196536.5258152"/>
    <n v="504832.64687880001"/>
    <m/>
    <m/>
    <m/>
    <m/>
    <m/>
    <m/>
    <m/>
    <m/>
  </r>
  <r>
    <s v="MANIZALES"/>
    <x v="1"/>
    <x v="6"/>
    <n v="17001"/>
    <s v="TA-25-982515"/>
    <n v="81083"/>
    <s v="APERTURA"/>
    <s v="CB CRECIMIENTO - NUEVO"/>
    <s v="CALDAS"/>
    <s v="MANIZALES"/>
    <s v="BARRIO EL TRIANGULO MANIZALES"/>
    <s v="REDEBAN"/>
    <s v="FO-25-1390818"/>
    <d v="2025-08-19T00:00:00"/>
    <d v="2025-08-20T00:00:00"/>
    <s v="UNO A UNO"/>
    <s v="UNO A UNO"/>
    <s v="EJECUTADO"/>
    <s v="16-08 SE REALIZA LLAMADA AL CLIENTE, SE HABLA CON EL SR CLAUDIA MARCELA HERNANDEZ LOPEZ DIRECCIÓN OK, CANAL OK, DISPONIBILIDAD TOTAL, LLAMAR EL DÍA LA INSTALACIÓN PARA CONFIRMAR VISITA, AVISO EXTERIOR ALTURA: APROX 2,50 METROS; TOMACORRIENTE CERCANO: SI; TIENE CABINA DE SEGURIDAD: NO, // CONTCATO REALIZADO POR LA APP 20/08/2025 SE REALIZA INSTALACIÓN DE CORRESPONSAL, SE INSTALAN EQUIPOS CON PRUEBAS EXITOSAS, SE CAPACITA Y SE EVALÚA AL CLIENTE, SE INSTALA PUBLICIDAD COMPLETA, CB QUEDA OPERATIVO. USUARIO SOMOS BANCOLOMBIA ACTIVO"/>
    <s v="VISITA_TECNICA"/>
    <s v="SGZZZ974"/>
    <s v="TIPO I"/>
    <s v="TERRESTRE"/>
    <s v="AGUIRRE HENAO RAUL EDUARDO"/>
    <n v="1"/>
    <n v="0"/>
    <n v="75096.394270399993"/>
    <n v="75096.394270399993"/>
    <n v="75096.394270399993"/>
    <m/>
    <m/>
    <m/>
    <m/>
    <m/>
    <m/>
    <m/>
    <m/>
  </r>
  <r>
    <s v="BOGOTA"/>
    <x v="5"/>
    <x v="5"/>
    <n v="25290"/>
    <s v="TA-25-982516"/>
    <n v="81077"/>
    <s v="APERTURA"/>
    <s v="CB CRECIMIENTO - NUEVO"/>
    <s v="CUNDINAMARCA"/>
    <s v="FUSAGASUGA"/>
    <s v="BARRIO RECREO FUSAGASUGA"/>
    <s v="REDEBAN"/>
    <s v="FO-25-1390823"/>
    <d v="2025-08-19T00:00:00"/>
    <d v="2025-08-20T00:00:00"/>
    <s v="UNO A UNO"/>
    <s v="UNO A UNO"/>
    <s v="EJECUTADO"/>
    <s v="16-08 SE REALIZA LLAMADA AL CLIENTE, SE HABLA CON EL SR CHAYANNE CAMILO RODRIGUEZ GONZALEZ DIRECCIÓN OK, CANAL OK, DISPONIBILIDAD TOTAL, LLAMAR EL DÍA LA INSTALACIÓN PARA CONFIRMAR VISITA, AVISO EXTERIOR ALTURA: APROX 4 METROS; TOMACORRIENTE CERCANO: SI; TIENE CABINA DE SEGURIDAD: NO, REJA  20/08/2025 SE REALIZA INSTALACIÓN DE CORRESPONSAL, SE INSTALAN EQUIPOS CON PRUEBAS EXITOSAS, SE CAPACITA Y SE EVALÚA AL CLIENTE, SE INSTALA PUBLICIDAD COMPLETA, CB QUEDA OPERATIVO. USUARIO SOMOS BANCOLOMBIA ACTIVO"/>
    <s v="VISITA_TECNICA"/>
    <s v="SGZZZ975"/>
    <s v="TIPO II"/>
    <s v="TERRESTRE"/>
    <s v="BUSTOS MORA DIEGO MANUEL"/>
    <n v="1"/>
    <n v="0"/>
    <n v="163813.69572160003"/>
    <n v="140395.6348884"/>
    <n v="163813.69572160003"/>
    <m/>
    <m/>
    <m/>
    <m/>
    <m/>
    <m/>
    <m/>
    <m/>
  </r>
  <r>
    <s v="MEDELLIN"/>
    <x v="2"/>
    <x v="2"/>
    <n v="5088"/>
    <s v="TA-25-982517"/>
    <n v="81108"/>
    <s v="APERTURA"/>
    <s v="CB CRECIMIENTO - NUEVO"/>
    <s v="ANTIOQUIA"/>
    <s v="BELLO"/>
    <s v="BARRIO CENTRO BELLO 1"/>
    <s v="REDEBAN"/>
    <s v="FO-25-1390829"/>
    <d v="2025-08-19T00:00:00"/>
    <d v="2025-08-20T00:00:00"/>
    <s v="UNO A UNO"/>
    <s v="UNO A UNO"/>
    <s v="EJECUTADO"/>
    <s v="16-08 SE REALIZA LLAMADA AL CLIENTE, SE HABLA CON EL SR ELKIN ANDRES BEDOYA SANCHEZ DIRECCIÓN OK, CANAL OK, DISPONIBILIDAD TOTAL, LLAMAR EL DÍA LA INSTALACIÓN PARA CONFIRMAR VISITA, AVISO EXTERIOR ALTURA: APROX 2 METROS; TOMACORRIENTE CERCANO: SI; TIENE CABINA DE SEGURIDAD: SI; INDICA DISTANCIA APROX MODEM-DATAFONO 30 METROS 20-08 SE REALIZA INSTALACIÓN DE CORRESPONSAL, SE INSTALAN EQUIPOS CON PRUEBAS EXITOSAS, SE CAPACITA Y SE EVALÚA AL CLIENTE, SE INSTALA PUBLICIDAD COMPLETA, CB QUEDA OPERATIVO. USUARIO SOMOS BANCOLOMBIA ACTIVO. SE INSTALAN 20 MT DE CABLE UTP"/>
    <s v="VISITA_TECNICA"/>
    <s v="SGZZZ976"/>
    <s v="TIPO I"/>
    <s v="TERRESTRE"/>
    <s v="MARTINEZ TOVAR OSCAR DAVID"/>
    <n v="1"/>
    <n v="0"/>
    <n v="75096.394270399993"/>
    <n v="75096.394270399993"/>
    <n v="75096.394270399993"/>
    <m/>
    <m/>
    <m/>
    <m/>
    <m/>
    <m/>
    <m/>
    <m/>
  </r>
  <r>
    <s v="BOGOTA"/>
    <x v="5"/>
    <x v="5"/>
    <n v="25290"/>
    <s v="TA-25-982518"/>
    <n v="81078"/>
    <s v="APERTURA"/>
    <s v="CB CRECIMIENTO - NUEVO"/>
    <s v="CUNDINAMARCA"/>
    <s v="FUSAGASUGA"/>
    <s v="BARRIO CEDRITOS FUSAGASUGA 4"/>
    <s v="REDEBAN"/>
    <s v="FO-25-1390834"/>
    <d v="2025-08-19T00:00:00"/>
    <d v="2025-08-20T00:00:00"/>
    <s v="UNO A UNO"/>
    <s v="UNO A UNO"/>
    <s v="EJECUTADO"/>
    <s v="16-08 SE REALIZA LLAMADA AL CLIENTE, SE HABLA CON EL SR OSCAR EDUARDO RODRIGUEZ LOPEZ  DIRECCIÓN OK, CANAL OK, DISPONIBILIDAD TOTAL, LLAMAR EL DÍA LA INSTALACIÓN PARA CONFIRMAR VISITA, AVISO EXTERIOR ALTURA: APROX 2 METROS; TOMACORRIENTE CERCANO: SI; TIENE CABINA DE SEGURIDAD: SI 20/08/2025 SE REALIZA INSTALACIÓN DE CORRESPONSAL, SE INSTALAN EQUIPOS CON PRUEBAS EXITOSAS, SE CAPACITA Y SE EVALÚA AL CLIENTE, SE INSTALA PUBLICIDAD COMPLETA, CB QUEDA OPERATIVO. USUARIO SOMOS BANCOLOMBIA ACTIVO"/>
    <s v="VISITA_TECNICA"/>
    <s v="SGZZZ977"/>
    <s v="TIPO II"/>
    <s v="TERRESTRE"/>
    <s v="LOZADA ROJAS CHRISTIAN ANDRES"/>
    <n v="1"/>
    <n v="0"/>
    <n v="163813.69572160003"/>
    <n v="140395.6348884"/>
    <n v="163813.69572160003"/>
    <m/>
    <m/>
    <m/>
    <m/>
    <m/>
    <m/>
    <m/>
    <m/>
  </r>
  <r>
    <s v="MEDELLIN"/>
    <x v="2"/>
    <x v="2"/>
    <n v="5038"/>
    <s v="TA-25-982519"/>
    <n v="81074"/>
    <s v="APERTURA"/>
    <s v="CB CRECIMIENTO - NUEVO"/>
    <s v="ANTIOQUIA"/>
    <s v="ANGOSTURA"/>
    <s v="BARRIO CENTRO ANGOSTURA "/>
    <s v="REDEBAN"/>
    <s v="FO-25-1390839"/>
    <d v="2025-08-19T00:00:00"/>
    <d v="2025-08-21T00:00:00"/>
    <s v="UNO A UNO"/>
    <s v="UNO A UNO"/>
    <s v="EJECUTADO"/>
    <s v="16-08 SE REALIZA LLAMADA AL CLIENTE, SE HABLA CON LA SRA NATALIA SANCHEZ URIBE DIRECCIÓN OK, CANAL OK, DISPONIBILIDAD TOTAL, LLAMAR EL DÍA LA INSTALACIÓN PARA CONFIRMAR VISITA, AVISO EXTERIOR ALTURA: NO INDICA ALTURA; TOMACORRIENTE CERCANO: SI; TIENE CABINA DE SEGURIDAD: NO 21-08 SE REALIZA INSTALACIÓN DE CORRESPONSAL, SE INSTALAN EQUIPOS CON PRUEBAS EXITOSAS, SE CAPACITA Y SE EVALÚA AL CLIENTE, SE INSTALA PUBLICIDAD COMPLETA, CB QUEDA OPERATIVO. USUARIO SOMOS BANCOLOMBIA ACTIVO"/>
    <s v="VISITA_TECNICA"/>
    <s v="SGZZZ978"/>
    <s v="TIPO III"/>
    <s v="TERRESTRE"/>
    <s v="DIAZ ZABALA FRANCIS DUBAN"/>
    <n v="1"/>
    <n v="0"/>
    <n v="275728.78077800001"/>
    <n v="196536.5258152"/>
    <n v="275728.78077800001"/>
    <m/>
    <m/>
    <m/>
    <m/>
    <m/>
    <m/>
    <m/>
    <m/>
  </r>
  <r>
    <s v="CALI"/>
    <x v="1"/>
    <x v="1"/>
    <n v="76520"/>
    <s v="TA-25-982520"/>
    <n v="81089"/>
    <s v="APERTURA"/>
    <s v="CB CRECIMIENTO - NUEVO"/>
    <s v="VALLE DEL CAUCA"/>
    <s v="PALMIRA"/>
    <s v="BARRIO MARIA CANO PALMIRA 1"/>
    <s v="REDEBAN"/>
    <s v="FO-25-1390846"/>
    <d v="2025-08-19T00:00:00"/>
    <d v="2025-08-20T00:00:00"/>
    <s v="UNO A UNO"/>
    <s v="UNO A UNO"/>
    <s v="EJECUTADO"/>
    <s v="19-08-2025 SE REALIZA LLAMADA AL CLIENTE, SE HABLA CON EL SR CRISTHIAN CAMILO HERRERA HIDALGO SE VALIDA DIRECCIÓN OK, CANAL OK, DISPONIBILIDAD TOTAL, LLAMAR EL DÍA LA INSTALACIÓN PARA CONFIRMAR VISITA, AVISO EXTERIOR ALTURA APROX CLIENTE NO TIENE CONOCIMIENTO DE MEDIDAS; TOMACORRIENTE CERCANO: SI; TIENE CABINA DE SEGURIDAD: SI // CONTACTO REALIZADO POR LA APP 20-08 SE REALIZA INSTALACIÓN DE CORRESPONSAL, SE INSTALAN EQUIPOS CON PRUEBAS EXITOSAS, SE CAPACITA Y SE EVALÚA AL CLIENTE, SE INSTALA PUBLICIDAD COMPLETA, CB QUEDA OPERATIVO. USUARIO SOMOS BANCOLOMBIA ACTIVO"/>
    <s v="VISITA_TECNICA"/>
    <s v="SGZZZ979"/>
    <s v="TIPO I"/>
    <s v="TERRESTRE"/>
    <s v="BOLAÑOS TABORDA JORGE ENRIQUE"/>
    <n v="1"/>
    <n v="0"/>
    <n v="75096.394270399993"/>
    <n v="75096.394270399993"/>
    <n v="75096.394270399993"/>
    <m/>
    <m/>
    <m/>
    <m/>
    <m/>
    <m/>
    <m/>
    <m/>
  </r>
  <r>
    <s v="CALI"/>
    <x v="1"/>
    <x v="1"/>
    <n v="19001"/>
    <s v="TA-25-982522"/>
    <n v="81092"/>
    <s v="APERTURA"/>
    <s v="CB CRECIMIENTO - NUEVO"/>
    <s v="CAUCA"/>
    <s v="POPAYAN"/>
    <s v="BARRIO LA ESMERALDA POPAYAN  8"/>
    <s v="REDEBAN"/>
    <s v="FO-25-1390852"/>
    <d v="2025-08-19T00:00:00"/>
    <d v="2025-08-20T00:00:00"/>
    <s v="UNO A UNO"/>
    <s v="UNO A UNO"/>
    <s v="EJECUTADO"/>
    <s v="19-08-2025 SE REALIZA LLAMADA AL CLIENTE, SE HABLA CON EL SR NESTOR ANDRES CRIOLLO TACUE SE VALIDA DIRECCIÓN OK, CANAL OK, DISPONIBILIDAD TOTAL, LLAMAR EL DÍA LA INSTALACIÓN PARA CONFIRMAR VISITA, AVISO EXTERIOR ALTURA APROX 3 METROS MAX; TOMACORRIENTE CERCANO: SI; TIENE CABINA DE SEGURIDAD: SI // CONTACTO REALIZADO POR LA APP 20-08 SE REALIZA INSTALACIÓN DE CORRESPONSAL, SE INSTALAN EQUIPOS CON PRUEBAS EXITOSAS, SE CAPACITA Y SE EVALÚA AL CLIENTE, SE INSTALA PUBLICIDAD COMPLETA, CB QUEDA OPERATIVO. USUARIO SOMOS BANCOLOMBIA ACTIVO"/>
    <s v="VISITA_TECNICA"/>
    <s v="SGZZZ980"/>
    <s v="TIPO III"/>
    <s v="TERRESTRE"/>
    <s v="GIMBUEL LASSO LUIS GERMAN"/>
    <n v="1"/>
    <n v="0"/>
    <n v="275728.78077800001"/>
    <n v="196536.5258152"/>
    <n v="275728.78077800001"/>
    <m/>
    <m/>
    <m/>
    <m/>
    <m/>
    <m/>
    <m/>
    <m/>
  </r>
  <r>
    <s v="CALI"/>
    <x v="1"/>
    <x v="1"/>
    <n v="76892"/>
    <s v="TA-25-982523"/>
    <n v="81110"/>
    <s v="APERTURA"/>
    <s v="CB CRECIMIENTO - NUEVO"/>
    <s v="VALLE DEL CAUCA"/>
    <s v="YUMBO"/>
    <s v="BARRIO GUABINAS YUMBO YUMBO"/>
    <s v="REDEBAN"/>
    <s v="FO-25-1390857"/>
    <d v="2025-08-19T00:00:00"/>
    <d v="2025-08-21T00:00:00"/>
    <s v="UNO A UNO"/>
    <s v="UNO A UNO"/>
    <s v="EJECUTADO"/>
    <s v="19-08-2025 SE REALIZA LLAMADA AL CLIENTE, SE HABLA CON EL SR DIEGO FRANCISCO TOBAR SANCHEZ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
    <s v="VISITA_TECNICA"/>
    <s v="SGZZZ981"/>
    <s v="TIPO I"/>
    <s v="TERRESTRE"/>
    <s v="TORRES GARCIA JENDRY JOSE"/>
    <n v="1"/>
    <n v="0"/>
    <n v="75096.394270399993"/>
    <n v="75096.394270399993"/>
    <n v="75096.394270399993"/>
    <m/>
    <m/>
    <m/>
    <m/>
    <m/>
    <m/>
    <m/>
    <m/>
  </r>
  <r>
    <s v="MANIZALES"/>
    <x v="1"/>
    <x v="6"/>
    <n v="17777"/>
    <s v="TA-25-982524"/>
    <n v="81104"/>
    <s v="APERTURA"/>
    <s v="CB CRECIMIENTO - NUEVO"/>
    <s v="CALDAS"/>
    <s v="SUPIA"/>
    <s v="BARRIO AVENIDA CARVAJAL SUPIA"/>
    <s v="REDEBAN"/>
    <s v="FO-25-1390862"/>
    <d v="2025-08-19T00:00:00"/>
    <d v="2025-08-21T00:00:00"/>
    <s v="UNO A UNO"/>
    <s v="UNO A UNO"/>
    <s v="EJECUTADO"/>
    <s v="19-08-2025 SE REALIZA LLAMADA AL CLIENTE, SE HABLA CON EL SR RUBEN DARIO FRANCO ESTRADA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
    <s v="VISITA_TECNICA"/>
    <s v="SGZZZ982"/>
    <s v="TIPO II"/>
    <s v="TERRESTRE"/>
    <s v="FRANCO CAÑAVERAL YAMID RAUL"/>
    <n v="1"/>
    <n v="0"/>
    <n v="163813.69572160003"/>
    <n v="140395.6348884"/>
    <n v="163813.69572160003"/>
    <m/>
    <m/>
    <m/>
    <m/>
    <m/>
    <m/>
    <m/>
    <m/>
  </r>
  <r>
    <s v="BOGOTA"/>
    <x v="5"/>
    <x v="5"/>
    <n v="25743"/>
    <s v="TA-25-982525"/>
    <n v="81096"/>
    <s v="APERTURA"/>
    <s v="CB CRECIMIENTO - NUEVO"/>
    <s v="CUNDINAMARCA"/>
    <s v="SILVANIA"/>
    <s v="BARRIO MOLINO ROJO SILVANIA"/>
    <s v="REDEBAN"/>
    <s v="FO-25-1390865"/>
    <d v="2025-08-19T00:00:00"/>
    <d v="2025-08-21T00:00:00"/>
    <s v="UNO A UNO"/>
    <s v="UNO A UNO"/>
    <s v="EJECUTADO"/>
    <s v="16-08 SE REALIZA LLAMADA AL CLIENTE, SE HABLA CON LA SRA LEIDY GOMEZ DIRECCIÓN OK, CANAL OK, DISPONIBILIDAD TOTAL, LLAMAR EL DÍA LA INSTALACIÓN PARA CONFIRMAR VISITA, AVISO EXTERIOR ALTURA: NO INDICA ALTURA; TOMACORRIENTE CERCANO: SI; TIENE CABINA DE SEGURIDAD: SI 21-08 SE REALIZA INSTALACIÓN DE CORRESPONSAL, SE INSTALAN EQUIPOS CON PRUEBAS EXITOSAS, SE CAPACITA Y SE EVALÚA AL CLIENTE, SE INSTALA PUBLICIDAD COMPLETA, CB QUEDA OPERATIVO. USUARIO SOMOS BANCOLOMBIA ACTIVO"/>
    <s v="VISITA_TECNICA"/>
    <s v="SGZZZ983"/>
    <s v="TIPO II"/>
    <s v="TERRESTRE"/>
    <s v="GALEANO SORIANO JUAN DAVID"/>
    <n v="1"/>
    <n v="0"/>
    <n v="163813.69572160003"/>
    <n v="140395.6348884"/>
    <n v="163813.69572160003"/>
    <m/>
    <m/>
    <m/>
    <m/>
    <m/>
    <m/>
    <m/>
    <m/>
  </r>
  <r>
    <s v="BOGOTA"/>
    <x v="5"/>
    <x v="5"/>
    <n v="25175"/>
    <s v="TA-25-982527"/>
    <n v="81067"/>
    <s v="APERTURA"/>
    <s v="CB CRECIMIENTO - NUEVO"/>
    <s v="CUNDINAMARCA"/>
    <s v="CHIA"/>
    <s v="BARRIO NUEVO MILENIO CHIA 1"/>
    <s v="REDEBAN"/>
    <s v="FO-25-1390872"/>
    <d v="2025-08-19T00:00:00"/>
    <d v="2025-08-20T00:00:00"/>
    <s v="UNO A UNO"/>
    <s v="UNO A UNO"/>
    <s v="EJECUTADO"/>
    <s v="19-08-2025 SE REALIZA LLAMADA AL CLIENTE, SE HABLA CON EL SR JOSE ISADIT FORERO SE VALIDA DIRECCIÓN OK, CANAL OK, DISPONIBILIDAD TOTAL, LLAMAR EL DÍA LA INSTALACIÓN PARA CONFIRMAR VISITA, AVISO EXTERIOR ALTURA APROX 2 METROS; TOMACORRIENTE CERCANO: SI; TIENE CABINA DE SEGURIDAD: NO // CONTACTO REALIZADO POR LA APP 20/08/2025 SE REALIZA INSTALACIÓN DE CORRESPONSAL, SE INSTALAN EQUIPOS CON PRUEBAS EXITOSAS, SE CAPACITA Y SE EVALÚA AL CLIENTE, SE INSTALA PUBLICIDAD COMPLETA, CB QUEDA OPERATIVO. USUARIO SOMOS BANCOLOMBIA ACTIVO"/>
    <s v="VISITA_TECNICA"/>
    <s v="SGZZZ984"/>
    <s v="TIPO II"/>
    <s v="TERRESTRE"/>
    <s v="GALEANO SORIANO JUAN DAVID"/>
    <n v="1"/>
    <n v="0"/>
    <n v="163813.69572160003"/>
    <n v="140395.6348884"/>
    <n v="163813.69572160003"/>
    <m/>
    <m/>
    <m/>
    <m/>
    <m/>
    <m/>
    <m/>
    <m/>
  </r>
  <r>
    <s v="CALI"/>
    <x v="1"/>
    <x v="1"/>
    <n v="76001"/>
    <s v="TA-25-982528"/>
    <n v="81061"/>
    <s v="APERTURA"/>
    <s v="CB CRECIMIENTO - NUEVO"/>
    <s v="VALLE DEL CAUCA"/>
    <s v="CALI"/>
    <s v="BARRIO LA FLORESTA CALI 1"/>
    <s v="REDEBAN"/>
    <s v="FO-25-1390876"/>
    <d v="2025-08-19T00:00:00"/>
    <d v="2025-08-20T00:00:00"/>
    <s v="UNO A UNO"/>
    <s v="UNO A UNO"/>
    <s v="EJECUTADO"/>
    <s v="19-08-2025 SE REALIZA LLAMADA AL CLIENTE, SE HABLA CON LA SRA CLAUDIA PATRICIA HERRAN VANEGAS SE VALIDA DIRECCIÓN OK, CANAL OK, DISPONIBILIDAD TOTAL, LLAMAR EL DÍA LA INSTALACIÓN PARA CONFIRMAR VISITA, AVISO EXTERIOR ALTURA APROX 2 METROS; TOMACORRIENTE CERCANO: SI; TIENE CABINA DE SEGURIDAD: NO // CONTACTO REALIZADO POR LA APP 20-08 SE REALIZA INSTALACIÓN DE CORRESPONSAL, SE INSTALAN EQUIPOS CON PRUEBAS EXITOSAS, SE CAPACITA Y SE EVALÚA AL CLIENTE, SE INSTALA PUBLICIDAD COMPLETA, CB QUEDA OPERATIVO. USUARIO SOMOS BANCOLOMBIA ACTIVO"/>
    <s v="VISITA_TECNICA"/>
    <s v="SGZZZ985"/>
    <s v="TIPO I"/>
    <s v="TERRESTRE"/>
    <s v="TORRES GARCIA JENDRY JOSE"/>
    <n v="1"/>
    <n v="0"/>
    <n v="75096.394270399993"/>
    <n v="75096.394270399993"/>
    <n v="75096.394270399993"/>
    <m/>
    <m/>
    <m/>
    <m/>
    <m/>
    <m/>
    <m/>
    <m/>
  </r>
  <r>
    <s v="MONTERIA"/>
    <x v="4"/>
    <x v="4"/>
    <n v="5495"/>
    <s v="TA-25-982529"/>
    <n v="81087"/>
    <s v="APERTURA"/>
    <s v="CB CRECIMIENTO - NUEVO"/>
    <s v="ANTIOQUIA"/>
    <s v="NECHI"/>
    <s v="BARRIO CENTRO NECHI 3"/>
    <s v="REDEBAN"/>
    <s v="FO-25-1390881"/>
    <d v="2025-08-19T00:00:00"/>
    <d v="2025-08-21T00:00:00"/>
    <s v="UNO A UNO"/>
    <s v="UNO A UNO"/>
    <s v="EJECUTADO"/>
    <s v="16-08 SE REALIZA LLAMADA AL CLIENTE, SE HABLA CON LA SRA DANIELA DAVILA ARIAS DIRECCIÓN OK, CANAL OK, DISPONIBILIDAD TOTAL, LLAMAR EL DÍA LA INSTALACIÓN PARA CONFIRMAR VISITA, AVISO EXTERIOR ALTURA: NO INDICA ALTURA; TOMACORRIENTE CERCANO: SI; TIENE CABINA DE SEGURIDAD: SI 21-08 SE REALIZA INSTALACIÓN DE CORRESPONSAL, SE INSTALAN EQUIPOS CON PRUEBAS EXITOSAS, SE CAPACITA Y SE EVALÚA AL CLIENTE, SE INSTALA PUBLICIDAD COMPLETA, CB QUEDA OPERATIVO. USUARIO SOMOS BANCOLOMBIA ACTIVO"/>
    <s v="VISITA_TECNICA"/>
    <s v="SGZZZ986"/>
    <s v="TIPO III"/>
    <s v="TERRESTRE"/>
    <s v="CALDERA SALCEDO CARLOS JULIO"/>
    <n v="1"/>
    <n v="0"/>
    <n v="275728.78077800001"/>
    <n v="196536.5258152"/>
    <n v="275728.78077800001"/>
    <m/>
    <m/>
    <m/>
    <m/>
    <m/>
    <m/>
    <m/>
    <m/>
  </r>
  <r>
    <s v="CALI"/>
    <x v="1"/>
    <x v="1"/>
    <n v="76001"/>
    <s v="TA-25-982530"/>
    <n v="81063"/>
    <s v="APERTURA"/>
    <s v="CB CRECIMIENTO - NUEVO"/>
    <s v="VALLE DEL CAUCA"/>
    <s v="CALI"/>
    <s v="BARRIO LA INDEPENDENCIA CALI 1"/>
    <s v="REDEBAN"/>
    <s v="FO-25-1390884"/>
    <d v="2025-08-19T00:00:00"/>
    <d v="2025-08-21T00:00:00"/>
    <s v="UNO A UNO"/>
    <s v="UNO A UNO"/>
    <s v="EJECUTADO"/>
    <s v="19-08-2025 SE REALIZA LLAMADA AL CLIENTE, SE HABLA CON LA SRA LINA MARCELA VARGAS TASCON SE VALIDA DIRECCIÓN OK, CANAL OK, DISPONIBILIDAD TOTAL, LLAMAR EL DÍA LA INSTALACIÓN PARA CONFIRMAR VISITA, AVISO EXTERIOR ALTURA APROX 2,50 METROS; TOMACORRIENTE CERCANO: SI; TIENE CABINA DE SEGURIDAD: SI // CONTACTO REALIZADO POR LA APP // CLIENTE INDICA TENER DISPONIBILIDAD EL DIA 21/08 JUEVES, YA QUE MAÑANA MIERCOLES ESTARIA EN UN PROCESO MEDICO 21-08 SE REALIZA INSTALACIÓN DE CORRESPONSAL, SE INSTALAN EQUIPOS CON PRUEBAS EXITOSAS, SE CAPACITA Y SE EVALÚA AL CLIENTE, SE INSTALA PUBLICIDAD COMPLETA, CB QUEDA OPERATIVO. USUARIO SOMOS BANCOLOMBIA ACTIVO. SE INSTALAN 7 MT DE CABLE UTP"/>
    <s v="VISITA_TECNICA"/>
    <s v="SGZZZ987"/>
    <s v="TIPO I"/>
    <s v="TERRESTRE"/>
    <s v="HERRERA MONAR GEOVANNY"/>
    <n v="1"/>
    <n v="0"/>
    <n v="75096.394270399993"/>
    <n v="75096.394270399993"/>
    <n v="75096.394270399993"/>
    <m/>
    <m/>
    <m/>
    <m/>
    <m/>
    <m/>
    <m/>
    <m/>
  </r>
  <r>
    <s v="BOGOTA"/>
    <x v="5"/>
    <x v="5"/>
    <n v="11001"/>
    <s v="TA-25-982531"/>
    <n v="81053"/>
    <s v="APERTURA"/>
    <s v="CB CRECIMIENTO - NUEVO"/>
    <s v="CUNDINAMARCA"/>
    <s v="BOGOTA"/>
    <s v="BARRIO BOLIVIA BOGOTA 3"/>
    <s v="REDEBAN"/>
    <s v="FO-25-1390888"/>
    <d v="2025-08-19T00:00:00"/>
    <d v="2025-08-20T00:00:00"/>
    <s v="UNO A UNO"/>
    <s v="UNO A UNO"/>
    <s v="EJECUTADO"/>
    <s v="16-08 SE REALIZA LLAMADA AL CLIENTE, SE HABLA CON LA SRA MYRIAN LORENA FERRO DIRECCIÓN OK, CANAL OK, DISPONIBILIDAD TOTAL, LLAMAR EL DÍA LA INSTALACIÓN PARA CONFIRMAR VISITA, AVISO EXTERIOR ALTURA: NO INDICA ALTURA; TOMACORRIENTE CERCANO: SI; TIENE CABINA DE SEGURIDAD: SI 20/08/2025 SE REALIZA INSTALACIÓN DE CORRESPONSAL, SE INSTALAN EQUIPOS CON PRUEBAS EXITOSAS, SE CAPACITA Y SE EVALÚA AL CLIENTE, SE INSTALA PUBLICIDAD COMPLETA, CB QUEDA OPERATIVO. USUARIO SOMOS BANCOLOMBIA ACTIVO"/>
    <s v="VISITA_TECNICA"/>
    <s v="SGZZZ988"/>
    <s v="TIPO I"/>
    <s v="TERRESTRE"/>
    <s v="MURCIA HERNANDEZ HARVEY IGNACIO"/>
    <n v="1"/>
    <n v="0"/>
    <n v="75096.394270399993"/>
    <n v="75096.394270399993"/>
    <n v="75096.394270399993"/>
    <m/>
    <m/>
    <m/>
    <m/>
    <m/>
    <m/>
    <m/>
    <m/>
  </r>
  <r>
    <s v="PASTO"/>
    <x v="1"/>
    <x v="1"/>
    <n v="52683"/>
    <s v="TA-25-982533"/>
    <n v="81098"/>
    <s v="APERTURA"/>
    <s v="CB CRECIMIENTO - NUEVO"/>
    <s v="NARIÑO"/>
    <s v="SANDONA"/>
    <s v="BARRIO EL COMERCIO SANDONA"/>
    <s v="REDEBAN"/>
    <s v="FO-25-1390894"/>
    <d v="2025-08-19T00:00:00"/>
    <d v="2025-08-20T00:00:00"/>
    <s v="UNO A UNO"/>
    <s v="UNO A UNO"/>
    <s v="EJECUTADO"/>
    <s v="19-08-2025 SE REALIZA LLAMADA AL CLIENTE, SE HABLA CON LA SRA NHORA DEL CARMEN ARCOS ARCOS SE VALIDA DIRECCIÓN OK, CANAL OK, DISPONIBILIDAD TOTAL, LLAMAR EL DÍA LA INSTALACIÓN PARA CONFIRMAR VISITA, AVISO EXTERIOR ALTURA APROX 2 METROS; TOMACORRIENTE CERCANO: SI; TIENE CABINA DE SEGURIDAD: NO // CONTACTO REALIZADO POR LA APP 20/08/2025 SE REALIZA INSTALACIÓN DE CORRESPONSAL, SE INSTALAN EQUIPOS CON PRUEBAS EXITOSAS, SE CAPACITA Y SE EVALÚA AL CLIENTE, SE INSTALA PUBLICIDAD COMPLETA, CB QUEDA OPERATIVO. USUARIO SOMOS BANCOLOMBIA ACTIVO"/>
    <s v="VISITA_TECNICA"/>
    <s v="SGZZZ989"/>
    <s v="TIPO II"/>
    <s v="TERRESTRE"/>
    <s v="PAZ MARTINEZ RICHARD HUMBERTO"/>
    <n v="1"/>
    <n v="0"/>
    <n v="163813.69572160003"/>
    <n v="140395.6348884"/>
    <n v="163813.69572160003"/>
    <m/>
    <m/>
    <m/>
    <m/>
    <m/>
    <m/>
    <m/>
    <m/>
  </r>
  <r>
    <s v="BOGOTA"/>
    <x v="5"/>
    <x v="5"/>
    <n v="11001"/>
    <s v="TA-25-982534"/>
    <n v="81054"/>
    <s v="APERTURA"/>
    <s v="CB CRECIMIENTO - NUEVO"/>
    <s v="CUNDINAMARCA"/>
    <s v="BOGOTA"/>
    <s v="BARRIO CANDELARIA LA NUEVA BOGOTA 10"/>
    <s v="REDEBAN"/>
    <s v="FO-25-1390897"/>
    <d v="2025-08-19T00:00:00"/>
    <d v="2025-08-21T00:00:00"/>
    <s v="UNO A UNO"/>
    <s v="UNO A UNO"/>
    <s v="EJECUTADO"/>
    <s v="19-08-2025 SE REALIZA LLAMADA AL CLIENTE, SE HABLA CON EL ESPOSO DE LA SRA LILIA LEONOR RODRIGUEZ CUERVO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
    <s v="VISITA_TECNICA"/>
    <s v="SGZZZ990"/>
    <s v="TIPO I"/>
    <s v="TERRESTRE"/>
    <s v="BUSTOS MORA DIEGO MANUEL"/>
    <n v="1"/>
    <n v="0"/>
    <n v="75096.394270399993"/>
    <n v="75096.394270399993"/>
    <n v="75096.394270399993"/>
    <m/>
    <m/>
    <m/>
    <m/>
    <m/>
    <m/>
    <m/>
    <m/>
  </r>
  <r>
    <s v="CALI"/>
    <x v="1"/>
    <x v="1"/>
    <n v="76834"/>
    <s v="TA-25-982535"/>
    <n v="81106"/>
    <s v="APERTURA"/>
    <s v="CB CRECIMIENTO - NUEVO"/>
    <s v="VALLE DEL CAUCA"/>
    <s v="TULUA"/>
    <s v="BARRIO EL HORIZONTE TULUA"/>
    <s v="REDEBAN"/>
    <s v="FO-25-1390901"/>
    <d v="2025-08-19T00:00:00"/>
    <d v="2025-08-21T00:00:00"/>
    <s v="UNO A UNO"/>
    <s v="UNO A UNO"/>
    <s v="EJECUTADO"/>
    <s v="19-08-2025 SE REALIZA LLAMADA AL CLIENTE, SE HABLA CON LA SRA LUZ STELLA RAMIREZ TABARES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
    <s v="VISITA_TECNICA"/>
    <s v="SGZZZ991"/>
    <s v="TIPO II"/>
    <s v="TERRESTRE"/>
    <s v="MONTERO MUESES GIAN CARLO"/>
    <n v="1"/>
    <n v="0"/>
    <n v="163813.69572160003"/>
    <n v="140395.6348884"/>
    <n v="163813.69572160003"/>
    <m/>
    <m/>
    <m/>
    <m/>
    <m/>
    <m/>
    <m/>
    <m/>
  </r>
  <r>
    <s v="MONTERIA"/>
    <x v="4"/>
    <x v="4"/>
    <n v="23807"/>
    <s v="TA-25-982536"/>
    <n v="81105"/>
    <s v="APERTURA"/>
    <s v="CB CRECIMIENTO - NUEVO"/>
    <s v="CORDOBA"/>
    <s v="TIERRALTA"/>
    <s v="BARRIO 9 DE AGOSTO TIERRALTA"/>
    <s v="REDEBAN"/>
    <s v="FO-25-1390904"/>
    <d v="2025-08-19T00:00:00"/>
    <d v="2025-08-21T00:00:00"/>
    <s v="UNO A UNO"/>
    <s v="UNO A UNO"/>
    <s v="EJECUTADO"/>
    <s v="19-08-2025 SE REALIZA LLAMADA AL CLIENTE, SE HABLA CON EL ESPOSO DE LA SRA ENA ROCIO RODRIGUEZ GASPAR SE VALIDA DIRECCIÓN OK, CANAL OK, DISPONIBILIDAD TOTAL, LLAMAR EL DÍA LA INSTALACIÓN PARA CONFIRMAR VISITA, AVISO EXTERIOR ALTURA APROX 3,50 METROS; TOMACORRIENTE CERCANO: SI; TIENE CABINA DE SEGURIDAD: SI // CONTACTO REALIZADO POR LA APP 21/08/2025 SE REALIZA INSTALACIÓN DE CORRESPONSAL, SE INSTALAN EQUIPOS CON PRUEBAS EXITOSAS, SE CAPACITA Y SE EVALÚA AL CLIENTE, SE INSTALA PUBLICIDAD COMPLETA, CB QUEDA OPERATIVO. USUARIO SOMOS BANCOLOMBIA ACTIVO"/>
    <s v="VISITA_TECNICA"/>
    <s v="SGZZZ992"/>
    <s v="TIPO III"/>
    <s v="TERRESTRE"/>
    <s v="GONZALEZ FERRER JESUS ALEXANDER"/>
    <n v="1"/>
    <n v="0"/>
    <n v="275728.78077800001"/>
    <n v="196536.5258152"/>
    <n v="275728.78077800001"/>
    <m/>
    <m/>
    <m/>
    <m/>
    <m/>
    <m/>
    <m/>
    <m/>
  </r>
  <r>
    <s v="TUNJA"/>
    <x v="3"/>
    <x v="3"/>
    <n v="15097"/>
    <s v="TA-25-982538"/>
    <n v="81050"/>
    <s v="APERTURA"/>
    <s v="CB CRECIMIENTO - NUEVO"/>
    <s v="BOYACA"/>
    <s v="BOAVITA"/>
    <s v="BARRIO CENTRO BOAVITA 6"/>
    <s v="REDEBAN"/>
    <s v="FO-25-1390908"/>
    <d v="2025-08-19T00:00:00"/>
    <d v="2025-08-21T00:00:00"/>
    <s v="UNO A UNO"/>
    <s v="UNO A UNO"/>
    <s v="EJECUTADO"/>
    <s v="16-08 SE REALIZA LLAMADA AL CLIENTE, SE HABLA CON LA SRA LAURA YULIETH DUARTE CUADROS DIRECCIÓN OK, CANAL OK, DISPONIBILIDAD TOTAL, LLAMAR EL DÍA LA INSTALACIÓN PARA CONFIRMAR VISITA, AVISO EXTERIOR ALTURA: 2 METROS APROX; TOMACORRIENTE CERCANO: SI; TIENE CABINA DE SEGURIDAD: SI 20-08 POR DEMORA DE BUS INTERMUNICIPAL EN DESPLAZAMIENTO HACIA SITIO SE COMUNICA CON CLIENTE AL NÚMERO TELEFÓNICO 3112111435 LA SEÑORA LAURA YULIETH DUARTE CONFIRMA VISITA PARA EL DIA DE MAÑANA 21/8/2025 DESPUES DE LAS 9 A.M 21/08/2025 SE REALIZA INSTALACIÓN DE CORRESPONSAL, SE INSTALAN EQUIPOS CON PRUEBAS EXITOSAS, SE CAPACITA Y SE EVALÚA AL CLIENTE, SE INSTALA PUBLICIDAD COMPLETA, CB QUEDA OPERATIVO. USUARIO SOMOS BANCOLOMBIA ACTIVO"/>
    <s v="VISITA_TECNICA"/>
    <s v="SGZZZ993"/>
    <s v="TIPO IV"/>
    <s v="TERRESTRE"/>
    <s v="GONZALEZ GONZALEZ MARIO ALBERTO"/>
    <n v="1"/>
    <n v="0"/>
    <n v="504832.64687880001"/>
    <n v="196536.5258152"/>
    <n v="504832.64687880001"/>
    <m/>
    <m/>
    <m/>
    <m/>
    <m/>
    <m/>
    <m/>
    <m/>
  </r>
  <r>
    <s v="BUCARAMANGA"/>
    <x v="3"/>
    <x v="3"/>
    <n v="68547"/>
    <s v="TA-25-982539"/>
    <n v="81091"/>
    <s v="APERTURA"/>
    <s v="CB CRECIMIENTO - NUEVO"/>
    <s v="SANTANDER"/>
    <s v="PIEDECUESTA"/>
    <s v="BARRIO PIEDECUESTA PIEDECUESTA 3"/>
    <s v="REDEBAN"/>
    <s v="FO-25-1390913"/>
    <d v="2025-08-19T00:00:00"/>
    <d v="2025-08-21T00:00:00"/>
    <s v="UNO A UNO"/>
    <s v="UNO A UNO"/>
    <s v="EJECUTADO"/>
    <s v="16-08 SE REALIZA LLAMADA AL CLIENTE, SE HABLA CON LA SRA ERIKA TATIANA NIÑO REYES DIRECCIÓN OK, CANAL OK, DISPONIBILIDAD TOTAL, LLAMAR EL DÍA LA INSTALACIÓN PARA CONFIRMAR VISITA, AVISO EXTERIOR ALTURA: NO INDICA ALTURA; TOMACORRIENTE CERCANO: SI; TIENE CABINA DE SEGURIDAD: SI 20-08 SE INTENTA COMUNICAR WN VARIAS OPORTUNIDADES AL NUMERO 3118313651 ,Y NO HAY RESPUESTA , DEBIDO A Q SE EVIDENCIA Q LA INSTALACION ES EN UNA ZONA RURAL VEREDA, SE ESTARA INTENTANDO COMUNICAR NUEVAMENTE EN EL TRASCURSO DEL.DIA / INTENTAMOS COMUNICARNOS NUEVAMENTE AL NUMERO 3118313651 NUEVAMENTE ,HASTA Q CONTESTA LA SEÑORA ERIKA Y NOS INDICA QUE POR MOTIVOS PERSONALES NO ESTABA DISPONIBLE EL DIA DE HOY , QUE POR FAVOR  LA VISITEMOS MAÑANA 21 DE AGOSOTO DESPUÉS DE LAS 8:30AM, SE LE INDICA Q SE LE ESTARA VISITANDO EL DIA DE MAÑANA JUEVES 21 DE AGOSOTO A LA HORAQ ELLA INDICA 21/08/2025 SE REALIZA INSTALACIÓN DE CORRESPONSAL, SE INSTALAN EQUIPOS CON PRUEBAS EXITOSAS, SE CAPACITA Y SE EVALÚA AL CLIENTE, SE INSTALA PUBLICIDAD COMPLETA, CB QUEDA OPERATIVO. USUARIO SOMOS BANCOLOMBIA ACTIVO. SE INSTALAN 8 MT DE CABLE UTP"/>
    <s v="VISITA_TECNICA"/>
    <s v="SGZZZ994"/>
    <s v="TIPO II"/>
    <s v="TERRESTRE"/>
    <s v="GELVEZ MOGOLLON JOSE ELISEO"/>
    <n v="1"/>
    <n v="0"/>
    <n v="163813.69572160003"/>
    <n v="140395.6348884"/>
    <n v="163813.69572160003"/>
    <m/>
    <m/>
    <m/>
    <m/>
    <m/>
    <m/>
    <m/>
    <m/>
  </r>
  <r>
    <s v="VILLAVICENCIO"/>
    <x v="0"/>
    <x v="0"/>
    <n v="50568"/>
    <s v="TA-25-982541"/>
    <n v="81095"/>
    <s v="APERTURA"/>
    <s v="CB CRECIMIENTO - NUEVO"/>
    <s v="META"/>
    <s v="PUERTO GAITAN"/>
    <s v="BARRIO PERLAS DEL NANACACIAS PUERTO GAITAN"/>
    <s v="REDEBAN"/>
    <s v="FO-25-1390916"/>
    <d v="2025-08-19T00:00:00"/>
    <d v="2025-08-20T00:00:00"/>
    <s v="UNO A UNO"/>
    <s v="UNO A UNO"/>
    <s v="EJECUTADO"/>
    <s v="16-08 SE REALIZA LLAMADA AL CLIENTE, SE HABLA CON LA SRA JENNY ALEXANDRA RUIZ CRISTANCHODIRECCIÓN OK, CANAL OK, DISPONIBILIDAD TOTAL, LLAMAR EL DÍA LA INSTALACIÓN PARA CONFIRMAR VISITA, AVISO EXTERIOR ALTURA: 2 METROS APROX; TOMACORRIENTE CERCANO: SI; TIENE CABINA DE SEGURIDAD: SI 20-08 SE REALIZA INSTALACIÓN DE CORRESPONSAL, SE INSTALAN EQUIPOS CON PRUEBAS EXITOSAS, SE CAPACITA Y SE EVALÚA AL CLIENTE, SE INSTALA PUBLICIDAD COMPLETA, CB QUEDA OPERATIVO. USUARIO SOMOS BANCOLOMBIA ACTIVO"/>
    <s v="VISITA_TECNICA"/>
    <s v="SGZZZ995"/>
    <s v="TIPO III"/>
    <s v="TERRESTRE"/>
    <s v="ROZO JIMENEZ EDGAR ARMANDO"/>
    <n v="1"/>
    <n v="0"/>
    <n v="275728.78077800001"/>
    <n v="196536.5258152"/>
    <n v="275728.78077800001"/>
    <m/>
    <m/>
    <m/>
    <m/>
    <m/>
    <m/>
    <m/>
    <m/>
  </r>
  <r>
    <s v="VALLEDUPAR"/>
    <x v="4"/>
    <x v="4"/>
    <n v="20570"/>
    <s v="TA-25-982542"/>
    <n v="81094"/>
    <s v="APERTURA"/>
    <s v="CB CRECIMIENTO - NUEVO"/>
    <s v="CESAR"/>
    <s v="PUEBLO BELLO"/>
    <s v="BARRIO LA CEIBA PUEBLO BELLO"/>
    <s v="REDEBAN"/>
    <s v="FO-25-1390919"/>
    <d v="2025-08-19T00:00:00"/>
    <d v="2025-08-20T00:00:00"/>
    <s v="UNO A UNO"/>
    <s v="UNO A UNO"/>
    <s v="EJECUTADO"/>
    <s v="16-08 SE REALIZA LLAMADA AL CLIENTE, SE HABLA CON EL SR DAIMIR JOSE GUERRERO SANTIAGO  DIRECCIÓN OK, CANAL OK, DISPONIBILIDAD TOTAL, LLAMAR EL DÍA LA INSTALACIÓN PARA CONFIRMAR VISITA, AVISO EXTERIOR ALTURA: APROX 3 METROS; TOMACORRIENTE CERCANO: SI; TIENE CABINA DE SEGURIDAD: NO 20/08/2025 SE REALIZA INSTALACIÓN DE CORRESPONSAL, SE INSTALAN EQUIPOS CON PRUEBAS EXITOSAS, SE CAPACITA Y SE EVALÚA AL CLIENTE, SE INSTALA PUBLICIDAD COMPLETA, CB QUEDA OPERATIVO. USUARIO SOMOS BANCOLOMBIA ACTIVO"/>
    <s v="VISITA_TECNICA"/>
    <s v="SGZZZ996"/>
    <s v="TIPO III"/>
    <s v="TERRESTRE"/>
    <s v="MAESTRE MENGUAL EDGAR ENRIQUE"/>
    <n v="1"/>
    <n v="0"/>
    <n v="275728.78077800001"/>
    <n v="196536.5258152"/>
    <n v="275728.78077800001"/>
    <m/>
    <m/>
    <m/>
    <m/>
    <m/>
    <m/>
    <m/>
    <m/>
  </r>
  <r>
    <s v="CALI"/>
    <x v="1"/>
    <x v="1"/>
    <n v="76001"/>
    <s v="TA-25-982543"/>
    <n v="81064"/>
    <s v="APERTURA"/>
    <s v="CB CRECIMIENTO - NUEVO"/>
    <s v="VALLE DEL CAUCA"/>
    <s v="CALI"/>
    <s v="BARRIO VILLA SAN MARCOS  CALI"/>
    <s v="REDEBAN"/>
    <s v="FO-25-1390924"/>
    <d v="2025-08-19T00:00:00"/>
    <d v="2025-08-20T00:00:00"/>
    <s v="UNO A UNO"/>
    <s v="UNO A UNO"/>
    <s v="EJECUTADO"/>
    <s v="19-08-2025 SE REALIZA LLAMADA AL CLIENTE, SE HABLA CON EL SR DEYBY ALEXANDER VALDERRAMA MIRANDA SE VALIDA DIRECCIÓN OK, CANAL OK, DISPONIBILIDAD TOTAL, LLAMAR EL DÍA LA INSTALACIÓN PARA CONFIRMAR VISITA, AVISO EXTERIOR ALTURA APROX 2,50-3 METROS; TOMACORRIENTE CERCANO: SI; TIENE CABINA DE SEGURIDAD: SI // CONTACTO REALIZADO POR LA APP 20/08/2025 SE REALIZA INSTALACIÓN DE CORRESPONSAL, SE INSTALAN EQUIPOS CON PRUEBAS EXITOSAS, SE CAPACITA Y SE EVALÚA AL CLIENTE, SE INSTALA PUBLICIDAD COMPLETA, CB QUEDA OPERATIVO. USUARIO SOMOS BANCOLOMBIA ACTIVO"/>
    <s v="VISITA_TECNICA"/>
    <s v="SGZZZ997"/>
    <s v="TIPO I"/>
    <s v="TERRESTRE"/>
    <s v="PAREDES CASTILLO DIEGO"/>
    <n v="1"/>
    <n v="0"/>
    <n v="75096.394270399993"/>
    <n v="75096.394270399993"/>
    <n v="75096.394270399993"/>
    <m/>
    <m/>
    <m/>
    <m/>
    <m/>
    <m/>
    <m/>
    <m/>
  </r>
  <r>
    <s v="MANIZALES"/>
    <x v="1"/>
    <x v="6"/>
    <n v="17524"/>
    <s v="TA-25-982544"/>
    <n v="81103"/>
    <s v="APERTURA"/>
    <s v="CAMBIO DE RAZON SOCIAL"/>
    <s v="CALDAS"/>
    <s v="PALESTINA"/>
    <s v="BARRIO ARAUCA PALESTINA 2"/>
    <s v="REDEBAN"/>
    <s v="FO-25-1390928"/>
    <d v="2025-08-19T00:00:00"/>
    <d v="2025-08-21T00:00:00"/>
    <s v="UNO A UNO"/>
    <s v="UNO A UNO"/>
    <s v="EJECUTADO"/>
    <s v="19-08-2025 SE REALIZA LLAMADA AL CLIENTE, SE HABLA CON EL ESPOSO DE LA SRA ANGELA MARIA OSPINA ZULUAGA SE VALIDA DIRECCIÓN OK, CANAL OK, DISPONIBILIDAD TOTAL, LLAMAR EL DÍA LA INSTALACIÓN PARA CONFIRMAR VISITA, AVISO EXTERIOR ALTURA APROX 2 METROS; TOMACORRIENTE CERCANO: SI; TIENE CABINA DE SEGURIDAD: NO // CONTACTO REALIZADO POR LA APP 21/08/2025 SE REALIZA INSTALACIÓN DE CORRESPONSAL, SE INSTALAN EQUIPOS CON PRUEBAS EXITOSAS, SE CAPACITA Y SE EVALÚA AL CLIENTE, SE INSTALA PUBLICIDAD COMPLETA, CB QUEDA OPERATIVO. USUARIO SOMOS BANCOLOMBIA ACTIVO"/>
    <s v="VISITA_TECNICA"/>
    <s v="SGZZZ998"/>
    <s v="TIPO II"/>
    <s v="TERRESTRE"/>
    <s v="AGUIRRE HENAO RAUL EDUARDO"/>
    <n v="1"/>
    <n v="0"/>
    <n v="163813.69572160003"/>
    <n v="140395.6348884"/>
    <n v="163813.69572160003"/>
    <m/>
    <m/>
    <m/>
    <m/>
    <m/>
    <m/>
    <m/>
    <m/>
  </r>
  <r>
    <s v="CALI"/>
    <x v="1"/>
    <x v="1"/>
    <n v="76113"/>
    <s v="TA-25-982545"/>
    <n v="81057"/>
    <s v="APERTURA"/>
    <s v="CB CRECIMIENTO - NUEVO"/>
    <s v="VALLE DEL CAUCA"/>
    <s v="BUGALAGRANDE"/>
    <s v="BARRIO LOS MARMOLES BUGALAGRANDE"/>
    <s v="REDEBAN"/>
    <s v="FO-25-1390932"/>
    <d v="2025-08-19T00:00:00"/>
    <d v="2025-08-21T00:00:00"/>
    <s v="UNO A UNO"/>
    <s v="UNO A UNO"/>
    <s v="EJECUTADO"/>
    <s v="19-08 SE REALIZA LLAMADA AL CLIENTE, SE HABLA CON EL SR EDGAR CRUZ VELEZ  SE VALIDA DIRECCIÓN OK, CANAL OK, DISPONIBILIDAD TOTAL, LLAMAR EL DÍA LA INSTALACIÓN PARA CONFIRMAR VISITA, AVISO EXTERIOR ALTURA APROX 3 METROS; TOMACORRIENTE CERCANO: SI; TIENE CABINA DE SEGURIDAD: NO 21/08/2025 SE REALIZA INSTALACIÓN DE CORRESPONSAL, SE INSTALAN EQUIPOS CON PRUEBAS EXITOSAS, SE CAPACITA Y SE EVALÚA AL CLIENTE, SE INSTALA PUBLICIDAD COMPLETA, CB QUEDA OPERATIVO. USUARIO SOMOS BANCOLOMBIA ACTIVO"/>
    <s v="VISITA_TECNICA"/>
    <s v="SGZZZ999"/>
    <s v="TIPO II"/>
    <s v="TERRESTRE"/>
    <s v="PAREDES CASTILLO DIEGO"/>
    <n v="1"/>
    <n v="0"/>
    <n v="163813.69572160003"/>
    <n v="140395.6348884"/>
    <n v="163813.69572160003"/>
    <m/>
    <m/>
    <m/>
    <m/>
    <m/>
    <m/>
    <m/>
    <m/>
  </r>
  <r>
    <s v="BUCARAMANGA"/>
    <x v="3"/>
    <x v="3"/>
    <n v="68276"/>
    <s v="TA-25-982600"/>
    <n v="81075"/>
    <s v="APERTURA"/>
    <s v="CB CRECIMIENTO - NUEVO"/>
    <s v="SANTANDER"/>
    <s v="FLORIDABLANCA"/>
    <s v="BARRIO LA CUMBRE FLORIDABLANCA  12"/>
    <s v="REDEBAN"/>
    <s v="FO-25-1391123"/>
    <d v="2025-08-19T00:00:00"/>
    <d v="2025-08-20T00:00:00"/>
    <s v="UNO A UNO"/>
    <s v="UNO A UNO"/>
    <s v="EJECUTADO"/>
    <s v="16-08 SE REALIZA LLAMADA AL CLIENTE, SE HABLA CON EL SR RICARDO LEON RANGEL  DIRECCIÓN OK, CANAL OK, DISPONIBILIDAD TOTAL, LLAMAR EL DÍA LA INSTALACIÓN PARA CONFIRMAR VISITA, AVISO EXTERIOR ALTURA: APROX 5 METROS; TOMACORRIENTE CERCANO: SI; TIENE CABINA DE SEGURIDAD: NO 20/08/2025 SE REALIZA INSTALACIÓN DE CORRESPONSAL, SE INSTALAN EQUIPOS CON PRUEBAS EXITOSAS, SE CAPACITA Y SE EVALÚA AL CLIENTE, SE INSTALA PUBLICIDAD COMPLETA, CB QUEDA OPERATIVO. USUARIO SOMOS BANCOLOMBIA ACTIVO"/>
    <s v="VISITA_TECNICA"/>
    <s v="SHZZZ001"/>
    <s v="TIPO I"/>
    <s v="TERRESTRE"/>
    <s v="GELVEZ MOGOLLON JOSE ELISEO"/>
    <n v="1"/>
    <n v="0"/>
    <n v="75096.394270399993"/>
    <n v="75096.394270399993"/>
    <n v="75096.394270399993"/>
    <m/>
    <m/>
    <m/>
    <m/>
    <m/>
    <m/>
    <m/>
    <m/>
  </r>
  <r>
    <s v="BOGOTA"/>
    <x v="5"/>
    <x v="5"/>
    <n v="25286"/>
    <s v="TA-25-982548"/>
    <n v="81076"/>
    <s v="APERTURA"/>
    <s v="CAMBIO DE RAZON SOCIAL"/>
    <s v="CUNDINAMARCA"/>
    <s v="FUNZA"/>
    <s v="BARRIO PADRE FUNZA FUNZA"/>
    <s v="REDEBAN"/>
    <s v="FO-25-1400516"/>
    <d v="2025-08-19T00:00:00"/>
    <d v="2025-08-25T00:00:00"/>
    <s v="UNO A UNO"/>
    <s v="UNO A UNO"/>
    <s v="EJECUTADO"/>
    <s v="19-08 SE REALIZA LLAMADA AL CLIENTE, SE HABLA CON LA SRA DELFINA VARGAS IBAÑEZ SE VALIDA DIRECCIÓN OK, CANAL OK, DISPONIBILIDAD TOTAL, LLAMAR EL DÍA LA INSTALACIÓN AL NÚMERO 3152100085 PARA CONFIRMAR VISITA, AVISO EXTERIOR NO INDICA ALTURA; TOMACORRIENTE CERCANO: SI; TIENE CABINA DE SEGURIDAD: NO 20-08 SE VISITA COMERCIO YA QUE NO HUBO CONTACTO PREVIO CON EL CLIENTE POR VÍA TELEFÓNICA, EN EL SITIO NOS BRINDAN UN NÚMERO TELEFÓNICO 3152100085 DONDE NOS COMUNICAMOS CON LA SRA DELFINA VARGAS QUIEN INFORMA QUE LA PERSONA ENCARGADA PARA LA INSTALACIÓN NO SE ENCUENTRA YA SE FUE DE VIAJE Y VUELVEN HASTA EL DÍA VIERNES EN LA NOCHE POR LO QUE PIDE SEA REAGENDADA LA INSTALACIÓN PARA EL DÍA LUNES 25 DE AGOSTO, SE LE INDICA AL COORDINADOR QUIEN AUTORIZA EL REAGENDAMIENTO, INSTALACIÓN FALLIDA REPROGRAMADA. 25-08 SE REALIZA INSTALACIÓN DE CORRESPONSAL, SE INSTALAN EQUIPOS CON PRUEBAS EXITOSAS, SE CAPACITA Y SE EVALÚA AL CLIENTE, SE INSTALA PUBLICIDAD COMPLETA, CB QUEDA OPERATIVO. USUARIO SOMOS BANCOLOMBIA ACTIVO"/>
    <s v="VISITA_TECNICA"/>
    <s v="SHZZZ002"/>
    <s v="TIPO II"/>
    <s v="TERRESTRE"/>
    <s v="ROMERO ROJAS BREIDY JHOHAN"/>
    <n v="1"/>
    <n v="0"/>
    <n v="163813.69572160003"/>
    <n v="140395.6348884"/>
    <n v="163813.69572160003"/>
    <m/>
    <m/>
    <m/>
    <m/>
    <m/>
    <m/>
    <m/>
    <m/>
  </r>
  <r>
    <s v="BOGOTA"/>
    <x v="5"/>
    <x v="5"/>
    <n v="11001"/>
    <s v="TA-25-982550"/>
    <n v="81055"/>
    <s v="APERTURA"/>
    <s v="CB CRECIMIENTO - NUEVO"/>
    <s v="CUNDINAMARCA"/>
    <s v="BOGOTA"/>
    <s v="BARRIO KENNEDY SAN CARLOS BOGOTA"/>
    <s v="REDEBAN"/>
    <s v="FO-25-1390950"/>
    <d v="2025-08-19T00:00:00"/>
    <d v="2025-08-20T00:00:00"/>
    <s v="UNO A UNO"/>
    <s v="UNO A UNO"/>
    <s v="EJECUTADO"/>
    <s v="16-08 SE REALIZA LLAMADA AL CLIENTE, SE HABLA CON EL SR ROBERT BARRERA HERRERA  DIRECCIÓN OK, CANAL OK, DISPONIBILIDAD TOTAL, LLAMAR EL DÍA LA INSTALACIÓN PARA CONFIRMAR VISITA, AVISO EXTERIOR ALTURA: APROX 2 METROS; TOMACORRIENTE CERCANO: SI; TIENE CABINA DE SEGURIDAD: SI 20/08/2025 SE REALIZA INSTALACIÓN DE CORRESPONSAL, SE INSTALAN EQUIPOS CON PRUEBAS EXITOSAS, SE CAPACITA Y SE EVALÚA AL CLIENTE, SE INSTALA PUBLICIDAD COMPLETA, CB QUEDA OPERATIVO. USUARIO SOMOS BANCOLOMBIA ACTIVO"/>
    <s v="VISITA_TECNICA"/>
    <s v="SHZZZ003"/>
    <s v="TIPO I"/>
    <s v="TERRESTRE"/>
    <s v="SOTO LONDOÑO FREDY ALEXANDER"/>
    <n v="1"/>
    <n v="0"/>
    <n v="75096.394270399993"/>
    <n v="75096.394270399993"/>
    <n v="75096.394270399993"/>
    <m/>
    <m/>
    <m/>
    <m/>
    <m/>
    <m/>
    <m/>
    <m/>
  </r>
  <r>
    <s v="MEDELLIN"/>
    <x v="2"/>
    <x v="2"/>
    <n v="5789"/>
    <s v="TA-25-982551"/>
    <n v="81097"/>
    <s v="APERTURA"/>
    <s v="CB CRECIMIENTO - NUEVO"/>
    <s v="ANTIOQUIA"/>
    <s v="TAMESIS"/>
    <s v="BARRIO TAMESIS TAMESIS 4"/>
    <s v="REDEBAN"/>
    <s v="FO-25-1390956"/>
    <d v="2025-08-19T00:00:00"/>
    <d v="2025-08-21T00:00:00"/>
    <s v="UNO A UNO"/>
    <s v="UNO A UNO"/>
    <s v="EJECUTADO"/>
    <s v="16-08 SE REALIZA LLAMADA AL CLIENTE, SE HABLA CON EL SR WILMAR ALEJANDRO BEDOYA GALLEGO  DIRECCIÓN OK, CANAL OK, DISPONIBILIDAD TOTAL, LLAMAR EL DÍA LA INSTALACIÓN PARA CONFIRMAR VISITA, AVISO EXTERIOR ALTURA: NO INDICA ALTURA; TOMACORRIENTE CERCANO: SI; TIENE CABINA DE SEGURIDAD: NO 21-08 SE REALIZA INSTALACIÓN DE CORRESPONSAL, SE INSTALAN EQUIPOS CON PRUEBAS EXITOSAS, SE CAPACITA Y SE EVALÚA AL CLIENTE, SE INSTALA PUBLICIDAD COMPLETA, CB QUEDA OPERATIVO. USUARIO SOMOS BANCOLOMBIA ACTIVO"/>
    <s v="VISITA_TECNICA"/>
    <s v="SHZZZ004"/>
    <s v="TIPO III"/>
    <s v="TERRESTRE"/>
    <s v="QUINTERO SANCHEZ JUAN SEBASTIAN"/>
    <n v="1"/>
    <n v="0"/>
    <n v="275728.78077800001"/>
    <n v="196536.5258152"/>
    <n v="275728.78077800001"/>
    <m/>
    <m/>
    <m/>
    <m/>
    <m/>
    <m/>
    <m/>
    <m/>
  </r>
  <r>
    <s v="PEREIRA"/>
    <x v="1"/>
    <x v="6"/>
    <n v="63001"/>
    <s v="TA-25-982552"/>
    <n v="81051"/>
    <s v="APERTURA"/>
    <s v="CB CRECIMIENTO - NUEVO"/>
    <s v="QUINDIO"/>
    <s v="ARMENIA"/>
    <s v="BARRIO GIBRALTAR ARMENIA"/>
    <s v="REDEBAN"/>
    <s v="FO-25-1390963"/>
    <d v="2025-08-19T00:00:00"/>
    <d v="2025-08-20T00:00:00"/>
    <s v="UNO A UNO"/>
    <s v="UNO A UNO"/>
    <s v="EJECUTADO"/>
    <s v="19-08 SE REALIZA LLAMADA AL CLIENTE, SE HABLA CON LA SRA LUZ ANGELA ANGULO NEGRETEA  SE VALIDA DIRECCIÓN OK, CANAL OK, DISPONIBILIDAD TOTAL, LLAMAR EL DÍA LA INSTALACIÓN PARA CONFIRMAR VISITA, AVISO EXTERIOR NO INDICA ALTURA; TOMACORRIENTE CERCANO: SI; TIENE CABINA DE SEGURIDAD: SI 20/08/2025 SE REALIZA INSTALACIÓN DE CORRESPONSAL, SE INSTALAN EQUIPOS CON PRUEBAS EXITOSAS, SE CAPACITA Y SE EVALÚA AL CLIENTE, SE INSTALA PUBLICIDAD COMPLETA, CB QUEDA OPERATIVO. USUARIO SOMOS BANCOLOMBIA ACTIVO"/>
    <s v="VISITA_TECNICA"/>
    <s v="SHZZZ005"/>
    <s v="TIPO II"/>
    <s v="TERRESTRE"/>
    <s v="SANCHEZ SOLORZANO JUAN SEBASTIAN"/>
    <n v="1"/>
    <n v="0"/>
    <n v="163813.69572160003"/>
    <n v="140395.6348884"/>
    <n v="163813.69572160003"/>
    <m/>
    <m/>
    <m/>
    <m/>
    <m/>
    <m/>
    <m/>
    <m/>
  </r>
  <r>
    <s v="MEDELLIN"/>
    <x v="2"/>
    <x v="2"/>
    <n v="5088"/>
    <s v="TA-25-982553"/>
    <n v="81107"/>
    <s v="APERTURA"/>
    <s v="CB CRECIMIENTO - NUEVO"/>
    <s v="ANTIOQUIA"/>
    <s v="BELLO"/>
    <s v="BARRIO EL PINAR BELLO 3"/>
    <s v="REDEBAN"/>
    <s v="FO-25-1390968"/>
    <d v="2025-08-19T00:00:00"/>
    <d v="2025-08-20T00:00:00"/>
    <s v="UNO A UNO"/>
    <s v="UNO A UNO"/>
    <s v="EJECUTADO"/>
    <s v="16-08 SE REALIZA LLAMADA AL CLIENTE, SE HABLA CON LA SRA LUIS RAMÓN CARRASCAL VERGEL SE VALIDA DIRECCIÓN OK, CANAL OK, DISPONIBILIDAD TOTAL, LLAMAR EL DÍA LA INSTALACIÓN PARA CONFIRMAR VISITA, AVISO EXTERIOR ALTURA APROX 2 METROS; TOMACORRIENTE CERCANO: SI; TIENE CABINA DE SEGURIDAD: NO - EL MODEM ESTA A 7 MT  / COMUNICACIÓN POR WPP 20/08/2025 SE REALIZA INSTALACIÓN DE CORRESPONSAL, SE INSTALAN EQUIPOS CON PRUEBAS EXITOSAS, SE CAPACITA Y SE EVALÚA AL CLIENTE, SE INSTALA PUBLICIDAD COMPLETA, CB QUEDA OPERATIVO. USUARIO SOMOS BANCOLOMBIA ACTIVO"/>
    <s v="VISITA_TECNICA"/>
    <s v="SHZZZ006"/>
    <s v="TIPO I"/>
    <s v="TERRESTRE"/>
    <s v="MARTINEZ TOVAR OSCAR DAVID"/>
    <n v="1"/>
    <n v="0"/>
    <n v="75096.394270399993"/>
    <n v="75096.394270399993"/>
    <n v="75096.394270399993"/>
    <m/>
    <m/>
    <m/>
    <m/>
    <m/>
    <m/>
    <m/>
    <m/>
  </r>
  <r>
    <s v="MONTERIA"/>
    <x v="4"/>
    <x v="4"/>
    <n v="5250"/>
    <s v="TA-25-982554"/>
    <n v="81072"/>
    <s v="APERTURA"/>
    <s v="CB CRECIMIENTO - NUEVO"/>
    <s v="ANTIOQUIA"/>
    <s v="EL BAGRE"/>
    <s v="BARRIO BIJAO EL BAGRE 5"/>
    <s v="REDEBAN"/>
    <s v="FO-25-1390972"/>
    <d v="2025-08-19T00:00:00"/>
    <d v="2025-08-21T00:00:00"/>
    <s v="UNO A UNO"/>
    <s v="UNO A UNO"/>
    <s v="EJECUTADO"/>
    <s v="16-08 SE REALIZA LLAMADA AL CLIENTE, SE HABLA CON EL SR CRITIAN  SE VALIDA DIRECCIÓN OK, CANAL OK, DISPONIBILIDAD TOTAL, LLAMAR EL DÍA LA INSTALACIÓN PARA CONFIRMAR VISITA, AVISO EXTERIOR ALTURA: NO INDICA ALTURA; TOMACORRIENTE CERCANO: SI; TIENE CABINA DE SEGURIDAD: NO 21/08/2025 SE REALIZA INSTALACIÓN DE CORRESPONSAL, SE INSTALAN EQUIPOS CON PRUEBAS EXITOSAS, SE CAPACITA Y SE EVALÚA AL CLIENTE, SE INSTALA PUBLICIDAD COMPLETA, CB QUEDA OPERATIVO. USUARIO SOMOS BANCOLOMBIA ACTIVO"/>
    <s v="VISITA_TECNICA"/>
    <s v="SHZZZ007"/>
    <s v="TIPO IV"/>
    <s v="TERRESTRE"/>
    <s v="COGOLLO VERTEL EDER LUIS"/>
    <n v="1"/>
    <n v="0"/>
    <n v="504832.64687880001"/>
    <n v="196536.5258152"/>
    <n v="504832.64687880001"/>
    <m/>
    <m/>
    <m/>
    <m/>
    <m/>
    <m/>
    <m/>
    <m/>
  </r>
  <r>
    <s v="VILLAVICENCIO"/>
    <x v="0"/>
    <x v="0"/>
    <n v="50006"/>
    <s v="TA-25-982556"/>
    <n v="81049"/>
    <s v="APERTURA"/>
    <s v="CB CRECIMIENTO - NUEVO"/>
    <s v="META"/>
    <s v="ACACIAS"/>
    <s v="BARRIO MANCERA ACACIAS 6"/>
    <s v="REDEBAN"/>
    <s v="FO-25-1390978"/>
    <d v="2025-08-19T00:00:00"/>
    <d v="2025-08-21T00:00:00"/>
    <s v="UNO A UNO"/>
    <s v="UNO A UNO"/>
    <s v="EJECUTADO"/>
    <s v="16-08 SE REALIZA LLAMADA AL CLIENTE, SE HABLA CON LA SR BREYNER EDUARDO RODRIGUEZ USECHE  SE VALIDA DIRECCIÓN OK, CANAL OK, DISPONIBILIDAD TOTAL, LLAMAR EL DÍA LA INSTALACIÓN PARA CONFIRMAR VISITA, AVISO EXTERIOR ALTURA APROX 2.5 METROS; TOMACORRIENTE CERCANO: SI; TIENE CABINA DE SEGURIDAD: NO - COMUNICACIÓ POR WPP 21/08/2025 SE REALIZA INSTALACIÓN DE CORRESPONSAL, SE INSTALAN EQUIPOS CON PRUEBAS EXITOSAS, SE CAPACITA Y SE EVALÚA AL CLIENTE, SE INSTALA PUBLICIDAD COMPLETA, CB QUEDA OPERATIVO. USUARIO SOMOS BANCOLOMBIA ACTIVO"/>
    <s v="VISITA_TECNICA"/>
    <s v="SHZZZ008"/>
    <s v="TIPO II"/>
    <s v="TERRESTRE"/>
    <s v="PEDREROS CONTRERAS MICHAEL STEVENS"/>
    <n v="1"/>
    <n v="0"/>
    <n v="163813.69572160003"/>
    <n v="140395.6348884"/>
    <n v="163813.69572160003"/>
    <m/>
    <m/>
    <m/>
    <m/>
    <m/>
    <m/>
    <m/>
    <m/>
  </r>
  <r>
    <s v="CUCUTA"/>
    <x v="3"/>
    <x v="3"/>
    <n v="54001"/>
    <s v="TA-25-982557"/>
    <n v="81069"/>
    <s v="APERTURA"/>
    <s v="CB CRECIMIENTO - NUEVO"/>
    <s v="NORTE DE SANTANDER"/>
    <s v="CUCUTA"/>
    <s v="BARRIO SAN LUIS CUCUTA  32"/>
    <s v="REDEBAN"/>
    <s v="FO-25-1390985"/>
    <d v="2025-08-19T00:00:00"/>
    <d v="2025-08-20T00:00:00"/>
    <s v="UNO A UNO"/>
    <s v="UNO A UNO"/>
    <s v="EJECUTADO"/>
    <s v="16-08 SE REALIZA LLAMADA AL CLIENTE, SE HABLA CON LA SR JEAN CARLOS BAYONA CONTRERAS SE VALIDA DIRECCIÓN OK, CANAL OK, DISPONIBILIDAD TOTAL, LLAMAR EL DÍA LA INSTALACIÓN PARA CONFIRMAR VISITA, AVISO EXTERIOR ALTURA APROX 2 METROS; TOMACORRIENTE CERCANO: SI; TIENE CABINA DE SEGURIDAD: SI - EL MODEM ESTA A 4 MT 20-08 SE REALIZA INSTALACIÓN DE CORRESPONSAL, SE INSTALAN EQUIPOS CON PRUEBAS EXITOSAS, SE CAPACITA Y SE EVALÚA AL CLIENTE, SE INSTALA PUBLICIDAD COMPLETA, CB QUEDA OPERATIVO. USUARIO SOMOS BANCOLOMBIA ACTIVO"/>
    <s v="VISITA_TECNICA"/>
    <s v="SHZZZ009"/>
    <s v="TIPO I"/>
    <s v="TERRESTRE"/>
    <s v="MORA VEGA JEAMPIER"/>
    <n v="1"/>
    <n v="0"/>
    <n v="75096.394270399993"/>
    <n v="75096.394270399993"/>
    <n v="75096.394270399993"/>
    <m/>
    <m/>
    <m/>
    <m/>
    <m/>
    <m/>
    <m/>
    <m/>
  </r>
  <r>
    <s v="MONTERIA"/>
    <x v="4"/>
    <x v="4"/>
    <n v="5154"/>
    <s v="TA-25-982559"/>
    <n v="81065"/>
    <s v="APERTURA"/>
    <s v="CB CRECIMIENTO - NUEVO"/>
    <s v="ANTIOQUIA"/>
    <s v="CAUCASIA"/>
    <s v="BARRIO VRD VILLA DEL SOCORRO CAUCASIA"/>
    <s v="REDEBAN"/>
    <s v="FO-25-1390990"/>
    <d v="2025-08-19T00:00:00"/>
    <d v="2025-08-20T00:00:00"/>
    <s v="UNO A UNO"/>
    <s v="UNO A UNO"/>
    <s v="EJECUTADO"/>
    <s v="16-08 SE REALIZA LLAMADA AL CLIENTE, SE HABLA CON LA SR JORGE LUIS BALLESTEROS MARTINEZ SE VALIDA DIRECCIÓN OK, CANAL OK, DISPONIBILIDAD TOTAL, LLAMAR EL DÍA LA INSTALACIÓN PARA CONFIRMAR VISITA, AVISO EXTERIOR ALTURA APROX 4 METROS; TOMACORRIENTE CERCANO: SI; TIENE CABINA DE SEGURIDAD: NO  - COMUNICACIÓN POR WPP 20-08 SE REALIZA INSTALACIÓN DE CORRESPONSAL, SE INSTALAN EQUIPOS CON PRUEBAS EXITOSAS, SE CAPACITA Y SE EVALÚA AL CLIENTE, SE INSTALA PUBLICIDAD COMPLETA, CB QUEDA OPERATIVO. USUARIO SOMOS BANCOLOMBIA ACTIVO"/>
    <s v="VISITA_TECNICA"/>
    <s v="SHZZZ010"/>
    <s v="TIPO II"/>
    <s v="TERRESTRE"/>
    <s v="CALDERA SALCEDO CARLOS JULIO"/>
    <n v="1"/>
    <n v="0"/>
    <n v="163813.69572160003"/>
    <n v="140395.6348884"/>
    <n v="163813.69572160003"/>
    <m/>
    <m/>
    <m/>
    <m/>
    <m/>
    <m/>
    <m/>
    <m/>
  </r>
  <r>
    <s v="TUNJA"/>
    <x v="3"/>
    <x v="3"/>
    <n v="15759"/>
    <s v="TA-25-982561"/>
    <n v="81102"/>
    <s v="APERTURA"/>
    <s v="CB CRECIMIENTO - NUEVO"/>
    <s v="BOYACA"/>
    <s v="SOGAMOSO"/>
    <s v="BARRIO SUGAMUXI SOGAMOSO"/>
    <s v="REDEBAN"/>
    <s v="FO-25-1390993"/>
    <d v="2025-08-19T00:00:00"/>
    <d v="2025-08-20T00:00:00"/>
    <s v="UNO A UNO"/>
    <s v="UNO A UNO"/>
    <s v="EJECUTADO"/>
    <s v="16-08 SE REALIZA LLAMADA AL CLIENTE, SE HABLA CON LA SR JUAN SEBASTIAN SALAMANCA RAMOS SE VALIDA DIRECCIÓN OK, CANAL OK, DISPONIBILIDAD TOTAL, LLAMAR EL DÍA LA INSTALACIÓN PARA CONFIRMAR VISITA, AVISO EXTERIOR ALTURA APROX 2.50  METROS; TOMACORRIENTE CERCANO: SI; TIENE CABINA DE SEGURIDAD: NO - COMUNICACIÓN POR WPP 20/08/2025 SE REALIZA INSTALACIÓN DE CORRESPONSAL, SE INSTALAN EQUIPOS CON PRUEBAS EXITOSAS, SE CAPACITA Y SE EVALÚA AL CLIENTE, SE INSTALA PUBLICIDAD COMPLETA, CB QUEDA OPERATIVO. USUARIO SOMOS BANCOLOMBIA ACTIVO"/>
    <s v="VISITA_TECNICA"/>
    <s v="SHZZZ011"/>
    <s v="TIPO II"/>
    <s v="TERRESTRE"/>
    <s v="RODRIGUEZ MURCIA YERSON IVAN"/>
    <n v="1"/>
    <n v="0"/>
    <n v="163813.69572160003"/>
    <n v="140395.6348884"/>
    <n v="163813.69572160003"/>
    <m/>
    <m/>
    <m/>
    <m/>
    <m/>
    <m/>
    <m/>
    <m/>
  </r>
  <r>
    <s v="PEREIRA"/>
    <x v="1"/>
    <x v="6"/>
    <n v="63001"/>
    <s v="TA-25-982562"/>
    <n v="81052"/>
    <s v="APERTURA"/>
    <s v="CB CRECIMIENTO - NUEVO"/>
    <s v="QUINDIO"/>
    <s v="ARMENIA"/>
    <s v="BARRIO BAMBUSA ARMENIA"/>
    <s v="REDEBAN"/>
    <s v="FO-25-1390995"/>
    <d v="2025-08-19T00:00:00"/>
    <d v="2025-08-20T00:00:00"/>
    <s v="UNO A UNO"/>
    <s v="UNO A UNO"/>
    <s v="EJECUTADO"/>
    <s v="19-08 SE REALIZA LLAMADA AL CLIENTE, SE HABLA CON EL SR FABIO DE JESUS TUSARMA  SE VALIDA DIRECCIÓN OK, CANAL OK, DISPONIBILIDAD TOTAL, LLAMAR EL DÍA LA INSTALACIÓN PARA CONFIRMAR VISITA, AVISO EXTERIOR NO INDICA ALTURA; TOMACORRIENTE CERCANO: SI; TIENE CABINA DE SEGURIDAD: SI; MODEM NO CUENTA CON PUERTOS DISPONIBLES 20-08 SE REALIZA INSTALACIÓN DE CORRESPONSAL, SE INSTALAN EQUIPOS CON PRUEBAS EXITOSAS, SE CAPACITA Y SE EVALÚA AL CLIENTE, SE INSTALA PUBLICIDAD COMPLETA, CB QUEDA OPERATIVO. USUARIO SOMOS BANCOLOMBIA ACTIVO"/>
    <s v="VISITA_TECNICA"/>
    <s v="SHZZZ012"/>
    <s v="TIPO II"/>
    <s v="TERRESTRE"/>
    <s v="SANCHEZ SOLORZANO JUAN SEBASTIAN"/>
    <n v="1"/>
    <n v="0"/>
    <n v="163813.69572160003"/>
    <n v="140395.6348884"/>
    <n v="163813.69572160003"/>
    <m/>
    <m/>
    <m/>
    <m/>
    <m/>
    <m/>
    <m/>
    <m/>
  </r>
  <r>
    <s v="MANIZALES"/>
    <x v="1"/>
    <x v="6"/>
    <n v="17001"/>
    <s v="TA-25-982564"/>
    <n v="81082"/>
    <s v="APERTURA"/>
    <s v="CB CRECIMIENTO - NUEVO"/>
    <s v="CALDAS"/>
    <s v="MANIZALES"/>
    <s v="BARRIO VILLA PILAR MANIZALES 1"/>
    <s v="REDEBAN"/>
    <s v="FO-25-1391003"/>
    <d v="2025-08-19T00:00:00"/>
    <d v="2025-08-20T00:00:00"/>
    <s v="UNO A UNO"/>
    <s v="UNO A UNO"/>
    <s v="EJECUTADO"/>
    <s v="19-08 SE REALIZA LLAMADA AL CLIENTE, SE HABLA CON LA SRA CENEIDA ROJAS GONZALEZ SE VALIDA DIRECCIÓN OK, CANAL OK, DISPONIBILIDAD TOTAL, LLAMAR EL DÍA LA INSTALACIÓN PARA CONFIRMAR VISITA, AVISO EXTERIOR NO INDICA ALTURA; TOMACORRIENTE CERCANO: SI; TIENE CABINA DE SEGURIDAD: NO 20-08 SE REALIZA INSTALACIÓN DE CORRESPONSAL, SE INSTALAN EQUIPOS CON PRUEBAS EXITOSAS, SE CAPACITA Y SE EVALÚA AL CLIENTE, SE INSTALA PUBLICIDAD COMPLETA, CB QUEDA OPERATIVO. USUARIO SOMOS BANCOLOMBIA ACTIVO"/>
    <s v="VISITA_TECNICA"/>
    <s v="SHZZZ014"/>
    <s v="TIPO I"/>
    <s v="TERRESTRE"/>
    <s v="AGUIRRE HENAO RAUL EDUARDO"/>
    <n v="1"/>
    <n v="0"/>
    <n v="75096.394270399993"/>
    <n v="75096.394270399993"/>
    <n v="75096.394270399993"/>
    <m/>
    <m/>
    <m/>
    <m/>
    <m/>
    <m/>
    <m/>
    <m/>
  </r>
  <r>
    <s v="MONTERIA"/>
    <x v="4"/>
    <x v="4"/>
    <n v="23001"/>
    <s v="TA-25-982569"/>
    <n v="81085"/>
    <s v="APERTURA"/>
    <s v="CB CRECIMIENTO - NUEVO"/>
    <s v="CORDOBA"/>
    <s v="MONTERIA"/>
    <s v="BARRIO CGT SANTA ISABEL MONTERIA"/>
    <s v="REDEBAN"/>
    <s v="FO-25-1391010"/>
    <d v="2025-08-19T00:00:00"/>
    <d v="2025-08-21T00:00:00"/>
    <s v="UNO A UNO"/>
    <s v="UNO A UNO"/>
    <s v="EJECUTADO"/>
    <s v="16-08 SE REALIZA LLAMADA AL CLIENTE, SE HABLA CON LA SR FIDEL ANTONIO CARVAJAL VILLADIEGO  SE VALIDA DIRECCIÓN OK, CANAL OK, DISPONIBILIDAD TOTAL, LLAMAR EL DÍA LA INSTALACIÓN PARA CONFIRMAR VISITA, AVISO EXTERIOR ALTURA APROX 2 METROS; TOMACORRIENTE CERCANO: SI; TIENE CABINA DE SEGURIDAD: SI  21/08/2025 SE REALIZA INSTALACIÓN DE CORRESPONSAL, SE INSTALAN EQUIPOS CON PRUEBAS EXITOSAS, SE CAPACITA Y SE EVALÚA AL CLIENTE, SE INSTALA PUBLICIDAD COMPLETA, CB QUEDA OPERATIVO. USUARIO SOMOS BANCOLOMBIA ACTIVO"/>
    <s v="VISITA_TECNICA"/>
    <s v="SHZZZ015"/>
    <s v="TIPO I"/>
    <s v="TERRESTRE"/>
    <s v="CASSIANI PEREZ RAUL RAMIRO"/>
    <n v="1"/>
    <n v="0"/>
    <n v="75096.394270399993"/>
    <n v="75096.394270399993"/>
    <n v="75096.394270399993"/>
    <m/>
    <m/>
    <m/>
    <m/>
    <m/>
    <m/>
    <m/>
    <m/>
  </r>
  <r>
    <s v="BOGOTA"/>
    <x v="5"/>
    <x v="5"/>
    <n v="25126"/>
    <s v="TA-25-982574"/>
    <n v="81058"/>
    <s v="APERTURA"/>
    <s v="CB CRECIMIENTO - NUEVO"/>
    <s v="CUNDINAMARCA"/>
    <s v="CAJICA"/>
    <s v="BARRIO EL PRADO CAJICA 1"/>
    <s v="REDEBAN"/>
    <s v="FO-25-1391017"/>
    <d v="2025-08-19T00:00:00"/>
    <d v="2025-08-21T00:00:00"/>
    <s v="UNO A UNO"/>
    <s v="UNO A UNO"/>
    <s v="EJECUTADO"/>
    <s v="16-08 SE REALIZA LLAMADA AL CLIENTE, SE HABLA CON LA SRA MARBY YESENIA RODRIGUEZ MURCIA  SE VALIDA DIRECCIÓN OK, CANAL OK, DISPONIBILIDAD TOTAL, LLAMAR EL DÍA LA INSTALACIÓN PARA CONFIRMAR VISITA, AVISO EXTERIOR ALTURA APROX 2.5 METROS; TOMACORRIENTE CERCANO: SI; TIENE CABINA DE SEGURIDAD: SI  21/08/2025 SE REALIZA INSTALACIÓN DE CORRESPONSAL, SE INSTALAN EQUIPOS CON PRUEBAS EXITOSAS, SE CAPACITA Y SE EVALÚA AL CLIENTE, SE INSTALA PUBLICIDAD COMPLETA, CB QUEDA OPERATIVO. USUARIO SOMOS BANCOLOMBIA ACTIVO"/>
    <s v="VISITA_TECNICA"/>
    <s v="SHZZZ016"/>
    <s v="TIPO II"/>
    <s v="TERRESTRE"/>
    <s v="VEGA MANRIQUE JONATAN MAURICIO"/>
    <n v="1"/>
    <n v="0"/>
    <n v="163813.69572160003"/>
    <n v="140395.6348884"/>
    <n v="163813.69572160003"/>
    <m/>
    <m/>
    <m/>
    <m/>
    <m/>
    <m/>
    <m/>
    <m/>
  </r>
  <r>
    <s v="BOGOTA"/>
    <x v="5"/>
    <x v="5"/>
    <n v="25754"/>
    <s v="TA-25-982575"/>
    <n v="81101"/>
    <s v="APERTURA"/>
    <s v="CB CRECIMIENTO - NUEVO"/>
    <s v="CUNDINAMARCA"/>
    <s v="SOACHA"/>
    <s v="BARRIO CIUDADELA SUCRE SOACHA 2"/>
    <s v="REDEBAN"/>
    <s v="FO-25-1391021"/>
    <d v="2025-08-19T00:00:00"/>
    <d v="2025-08-20T00:00:00"/>
    <s v="UNO A UNO"/>
    <s v="UNO A UNO"/>
    <s v="EJECUTADO"/>
    <s v="16-08 SE REALIZA LLAMADA AL CLIENTE, SE HABLA CON LA SRA YUDITH SIRLEY SANCHEZ MORENO SE VALIDA DIRECCIÓN OK, CANAL OK, DISPONIBILIDAD TOTAL, LLAMAR EL DÍA LA INSTALACIÓN PARA CONFIRMAR VISITA, AVISO EXTERIOR ALTURA APROX 2 METROS; TOMACORRIENTE CERCANO: SI; TIENE CABINA DE SEGURIDAD: NO 20-08 SE REALIZA INSTALACIÓN DE CORRESPONSAL, SE INSTALAN EQUIPOS CON PRUEBAS EXITOSAS, SE CAPACITA Y SE EVALÚA AL CLIENTE, SE INSTALA PUBLICIDAD COMPLETA, CB QUEDA OPERATIVO. USUARIO SOMOS BANCOLOMBIA ACTIVO"/>
    <s v="VISITA_TECNICA"/>
    <s v="SHZZZ017"/>
    <s v="TIPO I"/>
    <s v="TERRESTRE"/>
    <s v="ORTIZ MARTINEZ STIVEN"/>
    <n v="1"/>
    <n v="0"/>
    <n v="75096.394270399993"/>
    <n v="75096.394270399993"/>
    <n v="75096.394270399993"/>
    <m/>
    <m/>
    <m/>
    <m/>
    <m/>
    <m/>
    <m/>
    <m/>
  </r>
  <r>
    <s v="MEDELLIN"/>
    <x v="2"/>
    <x v="2"/>
    <n v="5001"/>
    <s v="TA-25-982576"/>
    <n v="81109"/>
    <s v="APERTURA"/>
    <s v="CB CRECIMIENTO - NUEVO"/>
    <s v="ANTIOQUIA"/>
    <s v="MEDELLIN"/>
    <s v="BARRIO ROBLEDO VILLA FLORA MEDELLIN 5"/>
    <s v="REDEBAN"/>
    <s v="FO-25-1391024"/>
    <d v="2025-08-19T00:00:00"/>
    <d v="2025-08-20T00:00:00"/>
    <s v="UNO A UNO"/>
    <s v="UNO A UNO"/>
    <s v="EJECUTADO"/>
    <s v="16-08 SE REALIZA LLAMADA AL CLIENTE, SE HABLA CON LA SRA YOMER NELLY OSSA GOMEZ  SE VALIDA DIRECCIÓN OK, CANAL OK, DISPONIBILIDAD TOTAL, LLAMAR EL DÍA LA INSTALACIÓN PARA CONFIRMAR VISITA, AVISO EXTERIOR ALTURA APROX 2 METROS; TOMACORRIENTE CERCANO: SI; TIENE CABINA DE SEGURIDAD: NO 20/08/2025 SE REALIZA INSTALACIÓN DE CORRESPONSAL, SE INSTALAN EQUIPOS CON PRUEBAS EXITOSAS, SE CAPACITA Y SE EVALÚA AL CLIENTE, SE INSTALA PUBLICIDAD COMPLETA, CB QUEDA OPERATIVO. USUARIO SOMOS BANCOLOMBIA ACTIVO"/>
    <s v="VISITA_TECNICA"/>
    <s v="SHZZZ018"/>
    <s v="TIPO I"/>
    <s v="TERRESTRE"/>
    <s v="ALVAREZ ARENAS VICTOR HUGO"/>
    <n v="1"/>
    <n v="0"/>
    <n v="75096.394270399993"/>
    <n v="75096.394270399993"/>
    <n v="75096.394270399993"/>
    <m/>
    <m/>
    <m/>
    <m/>
    <m/>
    <m/>
    <m/>
    <m/>
  </r>
  <r>
    <s v="MONTERIA"/>
    <x v="4"/>
    <x v="4"/>
    <n v="5495"/>
    <s v="TA-25-982577"/>
    <n v="81088"/>
    <s v="APERTURA"/>
    <s v="CB CRECIMIENTO - NUEVO"/>
    <s v="ANTIOQUIA"/>
    <s v="NECHI"/>
    <s v="BARRIO 20 DE ENERO NECHI"/>
    <s v="REDEBAN"/>
    <s v="FO-25-1391028"/>
    <d v="2025-08-19T00:00:00"/>
    <d v="2025-08-21T00:00:00"/>
    <s v="UNO A UNO"/>
    <s v="UNO A UNO"/>
    <s v="EJECUTADO"/>
    <s v="16-08 SE REALIZA LLAMADA AL CLIENTE, SE HABLA CON LA SR DIANIS ESTER MONROY RIVERA  SE VALIDA DIRECCIÓN OK, CANAL OK, DISPONIBILIDAD TOTAL, LLAMAR EL DÍA LA INSTALACIÓN PARA CONFIRMAR VISITA, AVISO EXTERIOR ALTURA APROX 2.5 METROS; TOMACORRIENTE CERCANO: SI; TIENE CABINA DE SEGURIDAD: SI 21/08/2025 SE REALIZA INSTALACIÓN DE CORRESPONSAL, SE INSTALAN EQUIPOS CON PRUEBAS EXITOSAS, SE CAPACITA Y SE EVALÚA AL CLIENTE, SE INSTALA PUBLICIDAD COMPLETA, CB QUEDA OPERATIVO. USUARIO SOMOS BANCOLOMBIA ACTIVO"/>
    <s v="VISITA_TECNICA"/>
    <s v="SHZZZ019"/>
    <s v="TIPO III"/>
    <s v="TERRESTRE"/>
    <s v="CALDERA SALCEDO CARLOS JULIO"/>
    <n v="1"/>
    <n v="0"/>
    <n v="275728.78077800001"/>
    <n v="196536.5258152"/>
    <n v="275728.78077800001"/>
    <m/>
    <m/>
    <m/>
    <m/>
    <m/>
    <m/>
    <m/>
    <m/>
  </r>
  <r>
    <s v="BUCARAMANGA"/>
    <x v="3"/>
    <x v="3"/>
    <n v="68001"/>
    <s v="TA-25-982578"/>
    <n v="81056"/>
    <s v="APERTURA"/>
    <s v="CB CRECIMIENTO - NUEVO"/>
    <s v="SANTANDER"/>
    <s v="BUCARAMANGA"/>
    <s v="BARRIO EL PRADO BUCARAMANGA 5"/>
    <s v="REDEBAN"/>
    <s v="FO-25-1391034"/>
    <d v="2025-08-19T00:00:00"/>
    <d v="2025-08-20T00:00:00"/>
    <s v="UNO A UNO"/>
    <s v="UNO A UNO"/>
    <s v="EJECUTADO"/>
    <s v="16-08 SE REALIZA LLAMADA AL CLIENTE, SE HABLA CON LA SRA HEIDY KAMILA FLOREZ ARGUELLO SE VALIDA DIRECCIÓN OK, CANAL OK, DISPONIBILIDAD TOTAL, LLAMAR EL DÍA LA INSTALACIÓN PARA CONFIRMAR VISITA, AVISO EXTERIOR ALTURA APROX 1.80 METROS; TOMACORRIENTE CERCANO: SI; TIENE CABINA DE SEGURIDAD: NO 20/08/2025 SE REALIZA INSTALACIÓN DE CORRESPONSAL, SE INSTALAN EQUIPOS CON PRUEBAS EXITOSAS, SE CAPACITA Y SE EVALÚA AL CLIENTE, SE INSTALA PUBLICIDAD COMPLETA, CB QUEDA OPERATIVO. USUARIO SOMOS BANCOLOMBIA ACTIVO"/>
    <s v="VISITA_TECNICA"/>
    <s v="SHZZZ020"/>
    <s v="TIPO I"/>
    <s v="TERRESTRE"/>
    <s v="HERRERA LUQUE SAUL JAVIER"/>
    <n v="1"/>
    <n v="0"/>
    <n v="75096.394270399993"/>
    <n v="75096.394270399993"/>
    <n v="75096.394270399993"/>
    <m/>
    <m/>
    <m/>
    <m/>
    <m/>
    <m/>
    <m/>
    <m/>
  </r>
  <r>
    <s v="BUCARAMANGA"/>
    <x v="3"/>
    <x v="3"/>
    <n v="68895"/>
    <s v="TA-25-982580"/>
    <n v="81111"/>
    <s v="APERTURA"/>
    <s v="CB CRECIMIENTO - NUEVO"/>
    <s v="SANTANDER"/>
    <s v="ZAPATOCA"/>
    <s v="BARRIO ZAPATOCA ZAPATOCA"/>
    <s v="REDEBAN"/>
    <s v="FO-25-1391039"/>
    <d v="2025-08-19T00:00:00"/>
    <d v="2025-08-20T00:00:00"/>
    <s v="UNO A UNO"/>
    <s v="UNO A UNO"/>
    <s v="EJECUTADO"/>
    <s v="16-08 SE REALIZA LLAMADA AL CLIENTE, SE HABLA CON LA SR NELSON HELI GÓMEZ GÓMEZ  SE VALIDA DIRECCIÓN OK, CANAL OK, DISPONIBILIDAD TOTAL, LLAMAR EL DÍA LA INSTALACIÓN PARA CONFIRMAR VISITA, AVISO EXTERIOR ALTURA APROX 2.5 METROS; TOMACORRIENTE CERCANO: SI; TIENE CABINA DE SEGURIDAD: NO - EL MODEM ESTA A 4 MT  20/08/2025 SE REALIZA INSTALACIÓN DE CORRESPONSAL, SE INSTALAN EQUIPOS CON PRUEBAS EXITOSAS, SE CAPACITA Y SE EVALÚA AL CLIENTE, SE INSTALA PUBLICIDAD COMPLETA, CB QUEDA OPERATIVO. USUARIO SOMOS BANCOLOMBIA ACTIVO"/>
    <s v="VISITA_TECNICA"/>
    <s v="SHZZZ021"/>
    <s v="TIPO III"/>
    <s v="TERRESTRE"/>
    <s v="MARIÑO PABON JORGE ENRIQUE"/>
    <n v="1"/>
    <n v="0"/>
    <n v="275728.78077800001"/>
    <n v="196536.5258152"/>
    <n v="275728.78077800001"/>
    <m/>
    <m/>
    <m/>
    <m/>
    <m/>
    <m/>
    <m/>
    <m/>
  </r>
  <r>
    <s v="MONTERIA"/>
    <x v="4"/>
    <x v="4"/>
    <n v="23417"/>
    <s v="TA-25-982581"/>
    <n v="81081"/>
    <s v="APERTURA"/>
    <s v="CB CRECIMIENTO - NUEVO"/>
    <s v="CORDOBA"/>
    <s v="LORICA"/>
    <s v="BARRIO NAVIDAD LORICA"/>
    <s v="REDEBAN"/>
    <s v="FO-25-1391044"/>
    <d v="2025-08-19T00:00:00"/>
    <d v="2025-08-20T00:00:00"/>
    <s v="UNO A UNO"/>
    <s v="UNO A UNO"/>
    <s v="EJECUTADO"/>
    <s v="16-08 SE REALIZA LLAMADA AL CLIENTE, SE HABLA CON LA SRA PAOLA HERRERA SUAREZ SE VALIDA DIRECCIÓN OK, CANAL OK, DISPONIBILIDAD TOTAL, LLAMAR EL DÍA LA INSTALACIÓN PARA CONFIRMAR VISITA, AVISO EXTERIOR ALTURA:NO INDICA ALTURA; TOMACORRIENTE CERCANO: SI; TIENE CABINA DE SEGURIDAD: NO 20-08 SE REALIZA INSTALACIÓN DE CORRESPONSAL, SE INSTALAN EQUIPOS CON PRUEBAS EXITOSAS, SE CAPACITA Y SE EVALÚA AL CLIENTE, SE INSTALA PUBLICIDAD COMPLETA, CB QUEDA OPERATIVO. USUARIO SOMOS BANCOLOMBIA ACTIVO"/>
    <s v="VISITA_TECNICA"/>
    <s v="SHZZZ022"/>
    <s v="TIPO II"/>
    <s v="TERRESTRE"/>
    <s v="GONZALEZ FERRER JESUS ALEXANDER"/>
    <n v="1"/>
    <n v="0"/>
    <n v="163813.69572160003"/>
    <n v="140395.6348884"/>
    <n v="163813.69572160003"/>
    <m/>
    <m/>
    <m/>
    <m/>
    <m/>
    <m/>
    <m/>
    <m/>
  </r>
  <r>
    <s v="CUCUTA"/>
    <x v="3"/>
    <x v="3"/>
    <n v="54001"/>
    <s v="TA-25-982582"/>
    <n v="81071"/>
    <s v="APERTURA"/>
    <s v="CB CRECIMIENTO - NUEVO"/>
    <s v="NORTE DE SANTANDER"/>
    <s v="CUCUTA"/>
    <s v="BARRIO TRIGAL DEL NORTE CUCUTA 10"/>
    <s v="REDEBAN"/>
    <s v="FO-25-1391048"/>
    <d v="2025-08-19T00:00:00"/>
    <d v="2025-08-20T00:00:00"/>
    <s v="UNO A UNO"/>
    <s v="UNO A UNO"/>
    <s v="EJECUTADO"/>
    <s v="16-08 SE REALIZA LLAMADA AL CLIENTE, SE HABLA CON LA SRA BRAYAM ORLANDO MURCIA ARDILA SE VALIDA DIRECCIÓN OK, CANAL OK, DISPONIBILIDAD TOTAL, LLAMAR EL DÍA LA INSTALACIÓN PARA CONFIRMAR VISITA, AVISO EXTERIOR ALTURA APROX 2 METROS; TOMACORRIENTE CERCANO: SI; TIENE CABINA DE SEGURIDAD: SI 20/08/2025 SE REALIZA INSTALACIÓN DE CORRESPONSAL, SE INSTALAN EQUIPOS CON PRUEBAS EXITOSAS, SE CAPACITA Y SE EVALÚA AL CLIENTE, SE INSTALA PUBLICIDAD COMPLETA, CB QUEDA OPERATIVO. USUARIO SOMOS BANCOLOMBIA ACTIVO"/>
    <s v="VISITA_TECNICA"/>
    <s v="SHZZZ023"/>
    <s v="TIPO I"/>
    <s v="TERRESTRE"/>
    <s v="DURAN ACOSTA FRANK YONNY"/>
    <n v="1"/>
    <n v="0"/>
    <n v="75096.394270399993"/>
    <n v="75096.394270399993"/>
    <n v="75096.394270399993"/>
    <m/>
    <m/>
    <m/>
    <m/>
    <m/>
    <m/>
    <m/>
    <m/>
  </r>
  <r>
    <s v="CALI"/>
    <x v="1"/>
    <x v="1"/>
    <n v="76364"/>
    <s v="TA-25-982585"/>
    <n v="81079"/>
    <s v="APERTURA"/>
    <s v="CB CRECIMIENTO - NUEVO"/>
    <s v="VALLE DEL CAUCA"/>
    <s v="JAMUNDI"/>
    <s v="BARRIO BELLO HORIZONTE JAMUNDI"/>
    <s v="REDEBAN"/>
    <s v="FO-25-1391057"/>
    <d v="2025-08-19T00:00:00"/>
    <d v="2025-08-20T00:00:00"/>
    <s v="UNO A UNO"/>
    <s v="UNO A UNO"/>
    <s v="EJECUTADO"/>
    <s v="19-08 SE REALIZA LLAMADA AL CLIENTE, SE HABLA CON EL SR DIEGO ANDRES ARIAS GOMEZ SE VALIDA DIRECCIÓN OK, CANAL OK, DISPONIBILIDAD TOTAL, LLAMAR EL DÍA LA INSTALACIÓN PARA CONFIRMAR VISITA, AVISO EXTERIOR NO INDICA ALTURA; TOMACORRIENTE CERCANO: SI; TIENE CABINA DE SEGURIDAD: SI 20-08 SE REALIZA INSTALACIÓN DE CORRESPONSAL, SE INSTALAN EQUIPOS CON PRUEBAS EXITOSAS, SE CAPACITA Y SE EVALÚA AL CLIENTE, SE INSTALA PUBLICIDAD COMPLETA, CB QUEDA OPERATIVO. USUARIO SOMOS BANCOLOMBIA ACTIV"/>
    <s v="VISITA_TECNICA"/>
    <s v="SHZZZ024"/>
    <s v="TIPO II"/>
    <s v="TERRESTRE"/>
    <s v="MONTERO MUESES GIAN CARLO"/>
    <n v="1"/>
    <n v="0"/>
    <n v="163813.69572160003"/>
    <n v="140395.6348884"/>
    <n v="163813.69572160003"/>
    <m/>
    <m/>
    <m/>
    <m/>
    <m/>
    <m/>
    <m/>
    <m/>
  </r>
  <r>
    <s v="CALI"/>
    <x v="1"/>
    <x v="1"/>
    <n v="19001"/>
    <s v="TA-25-982587"/>
    <n v="81093"/>
    <s v="APERTURA"/>
    <s v="CB CRECIMIENTO - NUEVO"/>
    <s v="CAUCA"/>
    <s v="POPAYAN"/>
    <s v="BARRIO PANDIGUANDO POPAYAN 2"/>
    <s v="REDEBAN"/>
    <s v="FO-25-1391061"/>
    <d v="2025-08-19T00:00:00"/>
    <d v="2025-08-20T00:00:00"/>
    <s v="UNO A UNO"/>
    <s v="UNO A UNO"/>
    <s v="EJECUTADO"/>
    <s v="19-08 SE REALIZA LLAMADA AL CLIENTE, SE HABLA CON EL SR LUIS ESTEBAN MIRANDA GRACIANO SE VALIDA DIRECCIÓN OK, CANAL OK, DISPONIBILIDAD TOTAL, LLAMAR EL DÍA LA INSTALACIÓN PARA CONFIRMAR VISITA, AVISO EXTERIOR NO INDICA ALTURA; TOMACORRIENTE CERCANO: SI; TIENE CABINA DE SEGURIDAD: SI  20/08/2025 SE REALIZA INSTALACIÓN DE CORRESPONSAL, SE INSTALAN EQUIPOS CON PRUEBAS EXITOSAS, SE CAPACITA Y SE EVALÚA AL CLIENTE, SE INSTALA PUBLICIDAD COMPLETA, CB QUEDA OPERATIVO. USUARIO SOMOS BANCOLOMBIA ACTIVO"/>
    <s v="VISITA_TECNICA"/>
    <s v="SHZZZ025"/>
    <s v="TIPO III"/>
    <s v="TERRESTRE"/>
    <s v="GIMBUEL LASSO LUIS GERMAN"/>
    <n v="1"/>
    <n v="0"/>
    <n v="275728.78077800001"/>
    <n v="196536.5258152"/>
    <n v="275728.78077800001"/>
    <m/>
    <m/>
    <m/>
    <m/>
    <m/>
    <m/>
    <m/>
    <m/>
  </r>
  <r>
    <s v="CALI"/>
    <x v="1"/>
    <x v="1"/>
    <n v="76001"/>
    <s v="TA-25-982588"/>
    <n v="81062"/>
    <s v="APERTURA"/>
    <s v="CB CRECIMIENTO - NUEVO"/>
    <s v="VALLE DEL CAUCA"/>
    <s v="CALI"/>
    <s v="BARRIO LOURDES CALI"/>
    <s v="REDEBAN"/>
    <s v="FO-25-1391066"/>
    <d v="2025-08-19T00:00:00"/>
    <d v="2025-08-20T00:00:00"/>
    <s v="UNO A UNO"/>
    <s v="UNO A UNO"/>
    <s v="EJECUTADO"/>
    <s v="19-08 SE REALIZA LLAMADA AL CLIENTE, SE HABLA CON LA SR SAUL ZULUAGA LOPEZ SE VALIDA DIRECCIÓN OK, CANAL OK, DISPONIBILIDAD TOTAL, LLAMAR EL DÍA LA INSTALACIÓN PARA CONFIRMAR VISITA, AVISO EXTERIOR ALTURA APROX 2 METROS; TOMACORRIENTE CERCANO: SI; TIENE CABINA DE SEGURIDAD: NO 20-08 SE REALIZA INSTALACIÓN DE CORRESPONSAL, SE INSTALAN EQUIPOS CON PRUEBAS EXITOSAS, SE CAPACITA Y SE EVALÚA AL CLIENTE, SE INSTALA PUBLICIDAD COMPLETA, CB QUEDA OPERATIVO. USUARIO SOMOS BANCOLOMBIA ACTIVO"/>
    <s v="VISITA_TECNICA"/>
    <s v="SHZZZ026"/>
    <s v="TIPO I"/>
    <s v="TERRESTRE"/>
    <s v="HERRERA MONAR GEOVANNY"/>
    <n v="1"/>
    <n v="0"/>
    <n v="75096.394270399993"/>
    <n v="75096.394270399993"/>
    <n v="75096.394270399993"/>
    <m/>
    <m/>
    <m/>
    <m/>
    <m/>
    <m/>
    <m/>
    <m/>
  </r>
  <r>
    <s v="PEREIRA"/>
    <x v="1"/>
    <x v="6"/>
    <n v="63130"/>
    <s v="TA-25-982589"/>
    <n v="81059"/>
    <s v="APERTURA"/>
    <s v="CB CRECIMIENTO - NUEVO"/>
    <s v="QUINDIO"/>
    <s v="CALARCA"/>
    <s v="BARRIO LAS PALOMAS CALARCA 1"/>
    <s v="REDEBAN"/>
    <s v="FO-25-1391068"/>
    <d v="2025-08-19T00:00:00"/>
    <d v="2025-08-21T00:00:00"/>
    <s v="UNO A UNO"/>
    <s v="UNO A UNO"/>
    <s v="EJECUTADO"/>
    <s v="19-08 SE REALIZA LLAMADA AL CLIENTE, SE HABLA CON EL SR JORGE JONAN LOPEZ GIL SE VALIDA DIRECCIÓN OK, CANAL OK, DISPONIBILIDAD TOTAL, LLAMAR EL DÍA LA INSTALACIÓN PARA CONFIRMAR VISITA, AVISO EXTERIOR NO INDICA ALTURA; TOMACORRIENTE CERCANO: SI; TIENE CABINA DE SEGURIDAD: SI 21/08/2025 SE REALIZA INSTALACIÓN DE CORRESPONSAL, SE INSTALAN EQUIPOS CON PRUEBAS EXITOSAS, SE CAPACITA Y SE EVALÚA AL CLIENTE, SE INSTALA PUBLICIDAD COMPLETA, CB QUEDA OPERATIVO. USUARIO SOMOS BANCOLOMBIA ACTIVO"/>
    <s v="VISITA_TECNICA"/>
    <s v="SHZZZ027"/>
    <s v="TIPO II"/>
    <s v="TERRESTRE"/>
    <s v="SANCHEZ SOLORZANO JUAN SEBASTIAN"/>
    <n v="1"/>
    <n v="0"/>
    <n v="163813.69572160003"/>
    <n v="140395.6348884"/>
    <n v="163813.69572160003"/>
    <m/>
    <m/>
    <m/>
    <m/>
    <m/>
    <m/>
    <m/>
    <m/>
  </r>
  <r>
    <s v="BOGOTA"/>
    <x v="5"/>
    <x v="5"/>
    <n v="25740"/>
    <s v="TA-25-982590"/>
    <n v="81099"/>
    <s v="APERTURA"/>
    <s v="CB CRECIMIENTO - NUEVO"/>
    <s v="CUNDINAMARCA"/>
    <s v="SIBATE"/>
    <s v="BARRIO PROGRESO SIBATE 1"/>
    <s v="REDEBAN"/>
    <s v="FO-25-1391073"/>
    <d v="2025-08-19T00:00:00"/>
    <d v="2025-08-21T00:00:00"/>
    <s v="UNO A UNO"/>
    <s v="UNO A UNO"/>
    <s v="EJECUTADO"/>
    <s v="16-08 SE REALIZA LLAMADA AL CLIENTE, SE HABLA CON LA SRA SANDRA MILENA GARCIA ALVAREZ  SE VALIDA DIRECCIÓN OK, CANAL OK, DISPONIBILIDAD TOTAL, LLAMAR EL DÍA LA INSTALACIÓN PARA CONFIRMAR VISITA, AVISO EXTERIOR ALTURA: NO INDICA ALTURA ; TOMACORRIENTE CERCANO: SI; TIENE CABINA DE SEGURIDAD: NO 21/08/2025 SE REALIZA INSTALACIÓN DE CORRESPONSAL, SE INSTALAN EQUIPOS CON PRUEBAS EXITOSAS, SE CAPACITA Y SE EVALÚA AL CLIENTE, SE INSTALA PUBLICIDAD COMPLETA, CB QUEDA OPERATIVO. USUARIO SOMOS BANCOLOMBIA ACTIVO"/>
    <s v="VISITA_TECNICA"/>
    <s v="SHZZZ028"/>
    <s v="TIPO II"/>
    <s v="TERRESTRE"/>
    <s v="GALEANO SORIANO JUAN DAVID"/>
    <n v="1"/>
    <n v="0"/>
    <n v="163813.69572160003"/>
    <n v="140395.6348884"/>
    <n v="163813.69572160003"/>
    <m/>
    <m/>
    <m/>
    <m/>
    <m/>
    <m/>
    <m/>
    <m/>
  </r>
  <r>
    <s v="MEDELLIN"/>
    <x v="2"/>
    <x v="2"/>
    <n v="5579"/>
    <s v="TA-25-982591"/>
    <n v="81068"/>
    <s v="APERTURA"/>
    <s v="CB CRECIMIENTO - NUEVO"/>
    <s v="ANTIOQUIA"/>
    <s v="PUERTO BERRIO"/>
    <s v="BARRIO CENTRO PUERTO BERRIO 9"/>
    <s v="REDEBAN"/>
    <s v="FO-25-1391078"/>
    <d v="2025-08-19T00:00:00"/>
    <d v="2025-08-21T00:00:00"/>
    <s v="UNO A UNO"/>
    <s v="UNO A UNO"/>
    <s v="EJECUTADO"/>
    <s v="16-08 SE REALIZA LLAMADA AL CLIENTE, SE HABLA CON LA SR WILLIAM DE JESUS GARCIA AGUDELO SE VALIDA DIRECCIÓN OK, CANAL OK, DISPONIBILIDAD TOTAL, LLAMAR EL DÍA LA INSTALACIÓN PARA CONFIRMAR VISITA, AVISO EXTERIOR ALTURA APROX 2 METROS; TOMACORRIENTE CERCANO: SI; TIENE CABINA DE SEGURIDAD: NO 21-08 SE REALIZA INSTALACIÓN DE CORRESPONSAL, SE INSTALAN EQUIPOS CON PRUEBAS EXITOSAS, SE CAPACITA Y SE EVALÚA AL CLIENTE, SE INSTALA PUBLICIDAD COMPLETA, CB QUEDA OPERATIVO. USUARIO SOMOS BANCOLOMBIA ACTIVO"/>
    <s v="VISITA_TECNICA"/>
    <s v="SHZZZ029"/>
    <s v="TIPO III"/>
    <s v="TERRESTRE"/>
    <s v="BARRIENTOS HERNANDEZ CRISTIAN HORACIO"/>
    <n v="1"/>
    <n v="0"/>
    <n v="275728.78077800001"/>
    <n v="196536.5258152"/>
    <n v="275728.78077800001"/>
    <m/>
    <m/>
    <m/>
    <m/>
    <m/>
    <m/>
    <m/>
    <m/>
  </r>
  <r>
    <s v="BOGOTA"/>
    <x v="5"/>
    <x v="5"/>
    <n v="25473"/>
    <s v="TA-25-982592"/>
    <n v="80951"/>
    <s v="APERTURA"/>
    <s v="CB CRECIMIENTO - OTRAS LISTAS"/>
    <s v="CUNDINAMARCA"/>
    <s v="MOSQUERA"/>
    <s v="BARRIO CENTRO MOSQUERA MOSQUERA"/>
    <s v="REDEBAN"/>
    <s v="FO-25-1391081"/>
    <d v="2025-08-19T00:00:00"/>
    <d v="2025-08-20T00:00:00"/>
    <s v="UNO A UNO"/>
    <s v="UNO A UNO"/>
    <s v="EJECUTADO"/>
    <s v="16-08 SE REALIZA LLAMADA AL CLIENTE, SE HABLA CON LA SRA YEIMY KATHERINE VARGAS BAUTISTA  SE VALIDA DIRECCIÓN OK, CANAL OK, DISPONIBILIDAD TOTAL, LLAMAR EL DÍA LA INSTALACIÓN PARA CONFIRMAR VISITA, AVISO EXTERIOR ALTURA: NO INDICA ALTURA; TOMACORRIENTE CERCANO: SI; TIENE CABINA DE SEGURIDAD: NO - COMUNICACIÓN POR WPP 20-08 SE REALIZA INSTALACIÓN DE CORRESPONSAL, SE INSTALAN EQUIPOS CON PRUEBAS EXITOSAS, SE CAPACITA Y SE EVALÚA AL CLIENTE, SE INSTALA PUBLICIDAD COMPLETA, CB QUEDA OPERATIVO. USUARIO SOMOS BANCOLOMBIA ACTIVO"/>
    <s v="VISITA_TECNICA"/>
    <s v="SHZZZ030"/>
    <s v="TIPO I"/>
    <s v="TERRESTRE"/>
    <s v="VEGA MANRIQUE JONATAN MAURICIO"/>
    <n v="1"/>
    <n v="0"/>
    <n v="75096.394270399993"/>
    <n v="75096.394270399993"/>
    <n v="75096.394270399993"/>
    <m/>
    <m/>
    <m/>
    <m/>
    <m/>
    <m/>
    <m/>
    <m/>
  </r>
  <r>
    <s v="CARTAGENA"/>
    <x v="4"/>
    <x v="4"/>
    <n v="13654"/>
    <s v="TA-25-982593"/>
    <n v="80965"/>
    <s v="APERTURA"/>
    <s v="CB CRECIMIENTO - OTRAS LISTAS"/>
    <s v="BOLIVAR"/>
    <s v="SAN JACINTO"/>
    <s v="BARRIO CENTRO SAN JACINTO 3"/>
    <s v="REDEBAN"/>
    <s v="FO-25-1391088"/>
    <d v="2025-08-19T00:00:00"/>
    <d v="2025-08-20T00:00:00"/>
    <s v="UNO A UNO"/>
    <s v="UNO A UNO"/>
    <s v="EJECUTADO"/>
    <s v="16-08 SE REALIZA LLAMADA AL CLIENTE, SE HABLA CON LA SRA DAYANA SALAZAR JIMENEZ SE VALIDA DIRECCIÓN OK, CANAL OK, DISPONIBILIDAD TOTAL, LLAMAR EL DÍA LA INSTALACIÓN PARA CONFIRMAR VISITA, AVISO EXTERIOR ALTURA APROX 2 METROS; TOMACORRIENTE CERCANO: SI; TIENE CABINA DE SEGURIDAD: NO 20/08/2025 SE REALIZA INSTALACIÓN DE CORRESPONSAL, SE INSTALAN EQUIPOS CON PRUEBAS EXITOSAS, SE CAPACITA Y SE EVALÚA AL CLIENTE, SE INSTALA PUBLICIDAD COMPLETA, CB QUEDA OPERATIVO. USUARIO SOMOS BANCOLOMBIA ACTIVO"/>
    <s v="VISITA_TECNICA"/>
    <s v="SHZZZ031"/>
    <s v="TIPO III"/>
    <s v="TERRESTRE"/>
    <s v="MARTINEZ SALGUEDO ANDRES AUGUSTO"/>
    <n v="1"/>
    <n v="0"/>
    <n v="275728.78077800001"/>
    <n v="196536.5258152"/>
    <n v="275728.78077800001"/>
    <m/>
    <m/>
    <m/>
    <m/>
    <m/>
    <m/>
    <m/>
    <m/>
  </r>
  <r>
    <s v="APARTADO"/>
    <x v="2"/>
    <x v="2"/>
    <n v="27413"/>
    <s v="TA-25-982594"/>
    <n v="80973"/>
    <s v="APERTURA"/>
    <s v="CB CRECIMIENTO - OTRAS LISTAS"/>
    <s v="CHOCO"/>
    <s v="LLORO"/>
    <s v="BARRIO NUEVO LLORO LLORO"/>
    <s v="REDEBAN"/>
    <s v="FO-25-1391091"/>
    <d v="2025-08-19T00:00:00"/>
    <d v="2025-08-27T00:00:00"/>
    <s v="UNO A UNO"/>
    <s v="UNO A UNO"/>
    <s v="EJECUTADO"/>
    <s v="16-08 SE REALIZA LLAMADA AL CLIENTE, SE HABLA CON LA SRA YENSY LONDOÑO L SE VALIDA DIRECCIÓN OK, CANAL OK, DISPONIBILIDAD TOTAL, LLAMAR EL DÍA LA INSTALACIÓN PARA CONFIRMAR VISITA, AVISO EXTERIOR ALTURA APROX 2 METROS; TOMACORRIENTE CERCANO: SI; TIENE CABINA DE SEGURIDAD: NO 27/08/2025 SE REALIZA INSTALACIÓN DE CORRESPONSAL, SE INSTALAN EQUIPOS CON PRUEBAS EXITOSAS, SE CAPACITA Y SE EVALÚA AL CLIENTE, SE INSTALA PUBLICIDAD COMPLETA, CB QUEDA OPERATIVO. USUARIO SOMOS BANCOLOMBIA ACTIVO"/>
    <s v="VISITA_TECNICA"/>
    <s v="SHZZZ032"/>
    <s v="TIPO IV"/>
    <s v="TERRESTRE"/>
    <s v="ROBLEDO DIAZ ANDRES FELIPE"/>
    <n v="1"/>
    <n v="0"/>
    <n v="504832.64687880001"/>
    <n v="196536.5258152"/>
    <n v="504832.64687880001"/>
    <m/>
    <m/>
    <m/>
    <m/>
    <m/>
    <m/>
    <m/>
    <m/>
  </r>
  <r>
    <s v="VALLEDUPAR"/>
    <x v="4"/>
    <x v="4"/>
    <n v="20011"/>
    <s v="TA-25-982595"/>
    <n v="30906"/>
    <s v="APERTURA"/>
    <s v="DATAFONO ADICIONAL"/>
    <s v="CESAR"/>
    <s v="AGUACHICA"/>
    <s v="BARRIO EL CARRETERO 3 "/>
    <s v="REDEBAN"/>
    <s v="FO-25-1391094"/>
    <d v="2025-08-19T00:00:00"/>
    <d v="2025-08-21T00:00:00"/>
    <s v="UNO A UNO"/>
    <s v="UNO A UNO"/>
    <s v="EJECUTADO"/>
    <s v="16-08 SE REALIZA LLAMADA AL CLIENTE, SE HABLA CON LA SRA MAGALY SUAREZ SANCHEZSE VALIDA DIRECCIÓN OK, CANAL OK, DISPONIBILIDAD TOTAL, LLAMAR EL DÍA LA INSTALACIÓN PARA CONFIRMAR VISITA 21/08/2025 SE REALIZA INSTALACIÓN DE DAT ADICIONAL, PRUEBAS EXITOSAS, CB QUEDA OPERATIVO"/>
    <s v="VISITA_TECNICA"/>
    <s v="SHZZZ034"/>
    <s v="TIPO IV"/>
    <s v="TERRESTRE"/>
    <s v="BENITEZ CARVAJAL ALVARO JAVIER"/>
    <n v="1"/>
    <n v="0"/>
    <n v="504832.64687880001"/>
    <n v="196536.5258152"/>
    <n v="504832.64687880001"/>
    <m/>
    <m/>
    <m/>
    <m/>
    <m/>
    <m/>
    <m/>
    <m/>
  </r>
  <r>
    <s v="PASTO"/>
    <x v="1"/>
    <x v="1"/>
    <n v="52356"/>
    <s v="TA-25-982596"/>
    <n v="37745"/>
    <s v="APERTURA"/>
    <s v="DATAFONO ADICIONAL"/>
    <s v="NARIÑO"/>
    <s v="IPIALES"/>
    <s v="BARRIO OBRERO IPIALES 1"/>
    <s v="REDEBAN"/>
    <s v="FO-25-1400641"/>
    <d v="2025-08-19T00:00:00"/>
    <d v="2025-08-21T00:00:00"/>
    <s v="UNO A UNO"/>
    <s v="UNO A UNO"/>
    <s v="EJECUTADO"/>
    <s v="19-08 SE REALIZA LLAMADA AL CLIENTE, SE HABLA CON EL SR NELSON ARTURO ROSERO CUASQUER  SE VALIDA DIRECCIÓN OK, CANAL OK, DISPONIBILIDAD TOTAL, LLAMAR EL DÍA LA INSTALACIÓN PARA CONFIRMAR VISITA, AVISO EXTERIOR: 2 METROS APROX; TOMACORRIENTE CERCANO: SI; TIENE CABINA DE SEGURIDAD: SI 20-08 SE VISITA CB. CLIENTE INFORMA QUE HAY UN DAÑO CON EL INTERNET Y N EL SECTOR, SE COMUNICAN CON LA EMPRESA DE INTERNET E INFORMAN QUE EL ARREGLO SE DEMORA. SE PROCEDE A ATENDER OTRAS ACTIVIDADES EN IPIALES PARA DAR TIEMPO A QUÉ SOLUCIONEN EL PROBLEMA. SE VUELVE A REALIZAR COMUNICACIÓN CON EL CLIENTE E INFORMA QUE NO LE ALCANZARON A DAR SOLUCIÓN. SE ESCALA E INDICAN CERRAR ACTIVIDAD 21/08/2025 SE REALIZA INSTALACIÓN DE DAT ADICIONAL, PRUEBAS EXITOSAS, CB QUEDA OPERATIVO. SE DEJA BASE EN CUSTODIA DE CLIENTE, NO SE INSTALA POR SOLICITUD DE CLIENTE"/>
    <s v="VISITA_TECNICA"/>
    <s v="SHZZZ035"/>
    <s v="TIPO II"/>
    <s v="TERRESTRE"/>
    <s v="CASTILLO HERRERA ALEX RICARDO"/>
    <n v="1"/>
    <n v="1"/>
    <n v="163813.69572160003"/>
    <n v="140395.6348884"/>
    <n v="304209.33061000006"/>
    <m/>
    <m/>
    <m/>
    <m/>
    <m/>
    <m/>
    <m/>
    <m/>
  </r>
  <r>
    <s v="CUCUTA"/>
    <x v="3"/>
    <x v="3"/>
    <n v="54498"/>
    <s v="TA-25-982597"/>
    <n v="40365"/>
    <s v="APERTURA"/>
    <s v="DATAFONO ADICIONAL"/>
    <s v="NORTE DE SANTANDER"/>
    <s v="OCAÑA"/>
    <s v="BARRIO EL CARMEN OCAÑA"/>
    <s v="REDEBAN"/>
    <s v="FO-25-1391103"/>
    <d v="2025-08-19T00:00:00"/>
    <d v="2025-08-21T00:00:00"/>
    <s v="UNO A UNO"/>
    <s v="UNO A UNO"/>
    <s v="EJECUTADO"/>
    <s v="16-08 SE REALIZA LLAMADA AL CLIENTE, SE HABLA CON LA SRA MAIRA ALEJANDRA QUINTERO BONETH  SE VALIDA DIRECCIÓN OK, CANAL OK, DISPONIBILIDAD TOTAL, LLAMAR EL DÍA LA INSTALACIÓN PARA CONFIRMAR VISITA 21/08/202521/08/2025 SE REALIZA INSTALACIÓN DE DAT ADICIONAL, PRUEBAS EXITOSAS, CB QUEDA OPERATIVO"/>
    <s v="VISITA_TECNICA"/>
    <s v="SHZZZ036"/>
    <s v="TIPO IV"/>
    <s v="TERRESTRE"/>
    <s v="MORA VEGA JEAMPIER"/>
    <n v="1"/>
    <n v="0"/>
    <n v="504832.64687880001"/>
    <n v="196536.5258152"/>
    <n v="504832.64687880001"/>
    <m/>
    <m/>
    <m/>
    <m/>
    <m/>
    <m/>
    <m/>
    <m/>
  </r>
  <r>
    <s v="BOGOTA"/>
    <x v="5"/>
    <x v="5"/>
    <n v="25754"/>
    <s v="TA-25-982598"/>
    <n v="66902"/>
    <s v="APERTURA"/>
    <s v="DATAFONO ADICIONAL"/>
    <s v="CUNDINAMARCA"/>
    <s v="SOACHA"/>
    <s v="BARRIO LEON XIII SOACHA 8"/>
    <s v="REDEBAN"/>
    <s v="FO-25-1391107"/>
    <d v="2025-08-19T00:00:00"/>
    <d v="2025-08-21T00:00:00"/>
    <s v="UNO A UNO"/>
    <s v="UNO A UNO"/>
    <s v="EJECUTADO"/>
    <s v="16-08 SE REALIZA LLAMADA AL CLIENTE, SE HABLA CON LA SR CESAR CAMILO SANCHEZ ERAZO SE VALIDA DIRECCIÓN OK, CANAL OK, DISPONIBILIDAD TOTAL, LLAMAR EL DÍA LA INSTALACIÓN PARA CONFIRMAR VISITA 21/08/2025 21/08/2025 SE REALIZA INSTALACIÓN DE DAT ADICIONAL, PRUEBAS EXITOSAS, CB QUEDA OPERATIVO"/>
    <s v="VISITA_TECNICA"/>
    <s v="SHZZZ037"/>
    <s v="TIPO I"/>
    <s v="TERRESTRE"/>
    <s v="BUSTOS MORA DIEGO MANUEL"/>
    <n v="1"/>
    <n v="0"/>
    <n v="75096.394270399993"/>
    <n v="75096.394270399993"/>
    <n v="75096.394270399993"/>
    <m/>
    <m/>
    <m/>
    <m/>
    <m/>
    <m/>
    <m/>
    <m/>
  </r>
  <r>
    <s v="SANTA MARTA"/>
    <x v="4"/>
    <x v="4"/>
    <n v="47980"/>
    <s v="TA-25-982599"/>
    <n v="70320"/>
    <s v="APERTURA"/>
    <s v="DATAFONO ADICIONAL"/>
    <s v="MAGDALENA"/>
    <s v="ZONA BANANERA"/>
    <s v="BARRIO CENTRO ZONA BANANERA  12"/>
    <s v="REDEBAN"/>
    <s v="FO-25-1391111"/>
    <d v="2025-08-19T00:00:00"/>
    <d v="2025-08-20T00:00:00"/>
    <s v="UNO A UNO"/>
    <s v="UNO A UNO"/>
    <s v="EJECUTADO"/>
    <s v="16-08 SE REALIZA LLAMADA AL CLIENTE, SE HABLA CON LA SRA LEIDY ELIZABETH LEON COMBITA  SE VALIDA DIRECCIÓN OK, CANAL OK, DISPONIBILIDAD TOTAL, LLAMAR EL DÍA LA INSTALACIÓN PARA CONFIRMAR VISITA 20/08/2025 SE REALIZA INSTALACION DE DAT ADICIONAL PRUEBAS EXITOSAS, CB QUEDA OPERATIVO"/>
    <s v="VISITA_TECNICA"/>
    <s v="SHZZZ038"/>
    <s v="TIPO II"/>
    <s v="TERRESTRE"/>
    <s v="PEÑALOZA GUTIERREZ RAFAEL GUSTAVO"/>
    <n v="1"/>
    <n v="0"/>
    <n v="163813.69572160003"/>
    <n v="140395.6348884"/>
    <n v="163813.69572160003"/>
    <m/>
    <m/>
    <m/>
    <m/>
    <m/>
    <m/>
    <m/>
    <m/>
  </r>
  <r>
    <s v="APARTADO"/>
    <x v="2"/>
    <x v="2"/>
    <n v="5490"/>
    <s v="TA-25-992996"/>
    <n v="81113"/>
    <s v="APERTURA"/>
    <s v="CB CRECIMIENTO ALIANZA - NUEVO"/>
    <s v="ANTIOQUIA"/>
    <s v="NECOCLI"/>
    <s v="DISTRICOL VARIEDADES GUACAMAYA"/>
    <s v="REDEBAN"/>
    <s v="FO-25-1404415"/>
    <d v="2025-08-21T00:00:00"/>
    <d v="2025-08-25T00:00:00"/>
    <s v="AGREGADOR"/>
    <s v="DISTRICOL"/>
    <s v="EJECUTADO"/>
    <s v="21-08 PROGRAMACIÓN REALIZADA POR LA ALIANZA 25-08 SE REALIZA INSTALACIÓN DE CORRESPONSAL, SE INSTALAN EQUIPOS CON PRUEBAS EXITOSAS, SE CAPACITA Y SE EVALÚA AL CLIENTE, SE INSTALA PUBLICIDAD COMPLETA, CB QUEDA OPERATIVO. USUARIO SOMOS BANCOLOMBIA ACTIVO"/>
    <s v="VISITA_TECNICA"/>
    <s v="SIZZZ933"/>
    <s v="TIPO II"/>
    <s v="TERRESTRE"/>
    <s v="GONZALEZ FERRER JESUS ALEXANDER"/>
    <n v="1"/>
    <n v="0"/>
    <n v="163813.69572160003"/>
    <n v="140395.6348884"/>
    <n v="163813.69572160003"/>
    <m/>
    <m/>
    <m/>
    <m/>
    <m/>
    <m/>
    <m/>
    <m/>
  </r>
  <r>
    <s v="MEDELLIN"/>
    <x v="2"/>
    <x v="2"/>
    <n v="5887"/>
    <s v="TA-25-992999"/>
    <n v="81119"/>
    <s v="APERTURA"/>
    <s v="CB CRECIMIENTO ALIANZA - NUEVO"/>
    <s v="ANTIOQUIA"/>
    <s v="YARUMAL"/>
    <s v="DISTRICOL PAPELERIA DETALLES A"/>
    <s v="REDEBAN"/>
    <s v="FO-25-1404425"/>
    <d v="2025-08-21T00:00:00"/>
    <d v="2025-08-25T00:00:00"/>
    <s v="AGREGADOR"/>
    <s v="DISTRICOL"/>
    <s v="EJECUTADO"/>
    <s v="21-08 PROGRAMACIÓN REALIZADA POR LA ALIANZA 25-08 SE REALIZA INSTALACIÓN DE CORRESPONSAL, SE INSTALAN EQUIPOS CON PRUEBAS EXITOSAS, SE CAPACITA Y SE EVALÚA AL CLIENTE, SE INSTALA PUBLICIDAD COMPLETA, CB QUEDA OPERATIVO. USUARIO SOMOS BANCOLOMBIA ACTIVO"/>
    <s v="VISITA_TECNICA"/>
    <s v="SIZZZ935"/>
    <s v="TIPO III"/>
    <s v="TERRESTRE"/>
    <s v="PAREJA ECHAVARRIA JHON DAVID"/>
    <n v="1"/>
    <n v="0"/>
    <n v="275728.78077800001"/>
    <n v="196536.5258152"/>
    <n v="275728.78077800001"/>
    <m/>
    <m/>
    <m/>
    <m/>
    <m/>
    <m/>
    <m/>
    <m/>
  </r>
  <r>
    <s v="MANIZALES"/>
    <x v="1"/>
    <x v="6"/>
    <n v="17873"/>
    <s v="TA-25-993008"/>
    <n v="81117"/>
    <s v="APERTURA"/>
    <s v="CB CRECIMIENTO ALIANZA - NUEVO"/>
    <s v="CALDAS"/>
    <s v="VILLAMARIA"/>
    <s v="DISTRICOL CITYPHONE CLUB"/>
    <s v="REDEBAN"/>
    <s v="FO-25-1404427"/>
    <d v="2025-08-21T00:00:00"/>
    <d v="2025-08-22T00:00:00"/>
    <s v="AGREGADOR"/>
    <s v="DISTRICOL"/>
    <s v="EJECUTADO"/>
    <s v="21-08 PROGRAMACIÓN REALIZADA POR LA ALIANZA 22/08/2025 SE REALIZA INSTALACIÓN DE CORRESPONSAL, SE INSTALAN EQUIPOS CON PRUEBAS EXITOSAS, SE CAPACITA Y SE EVALÚA AL CLIENTE, SE INSTALA PUBLICIDAD COMPLETA, CB QUEDA OPERATIVO. USUARIO SOMOS BANCOLOMBIA ACTIVO"/>
    <s v="VISITA_TECNICA"/>
    <s v="SIZZZ936"/>
    <s v="TIPO I"/>
    <s v="TERRESTRE"/>
    <s v="AGUIRRE HENAO RAUL EDUARDO"/>
    <n v="1"/>
    <n v="0"/>
    <n v="75096.394270399993"/>
    <n v="75096.394270399993"/>
    <n v="75096.394270399993"/>
    <m/>
    <m/>
    <m/>
    <m/>
    <m/>
    <m/>
    <m/>
    <m/>
  </r>
  <r>
    <s v="SANTA MARTA"/>
    <x v="4"/>
    <x v="4"/>
    <n v="44430"/>
    <s v="TA-25-993009"/>
    <n v="81114"/>
    <s v="APERTURA"/>
    <s v="CB CRECIMIENTO ALIANZA - NUEVO"/>
    <s v="LA GUAJIRA"/>
    <s v="MAICAO"/>
    <s v="DISTRICOL SAANTINA S.A.S"/>
    <s v="REDEBAN"/>
    <s v="FO-25-1404429"/>
    <d v="2025-08-21T00:00:00"/>
    <d v="2025-08-25T00:00:00"/>
    <s v="AGREGADOR"/>
    <s v="DISTRICOL"/>
    <s v="EJECUTADO"/>
    <s v="21-08 PROGRAMACIÓN REALIZADA POR LA ALIANZA 25-08 SE REALIZA INSTALACIÓN DE CORRESPONSAL, SE INSTALAN EQUIPOS CON PRUEBAS EXITOSAS, SE CAPACITA Y SE EVALÚA AL CLIENTE, SE INSTALA PUBLICIDAD COMPLETA, CB QUEDA OPERATIVO. USUARIO SOMOS BANCOLOMBIA ACTIVO"/>
    <s v="VISITA_TECNICA"/>
    <s v="SIZZZ937"/>
    <s v="TIPO IV"/>
    <s v="TERRESTRE"/>
    <s v="THOMAS  CAMPO SIGIFREDO SEGUNDO"/>
    <n v="1"/>
    <n v="0"/>
    <n v="504832.64687880001"/>
    <n v="196536.5258152"/>
    <n v="504832.64687880001"/>
    <m/>
    <m/>
    <m/>
    <m/>
    <m/>
    <m/>
    <m/>
    <m/>
  </r>
  <r>
    <s v="PASTO"/>
    <x v="1"/>
    <x v="1"/>
    <n v="52001"/>
    <s v="TA-25-993010"/>
    <n v="81115"/>
    <s v="APERTURA"/>
    <s v="CB CRECIMIENTO ALIANZA - NUEVO"/>
    <s v="NARIÑO"/>
    <s v="PASTO"/>
    <s v="DISTRICOL CONECTADOS 123"/>
    <s v="REDEBAN"/>
    <s v="FO-25-1404432"/>
    <d v="2025-08-21T00:00:00"/>
    <d v="2025-08-22T00:00:00"/>
    <s v="AGREGADOR"/>
    <s v="DISTRICOL"/>
    <s v="EJECUTADO"/>
    <s v="21-08 PROGRAMACIÓN REALIZADA POR LA ALIANZA 22/08/2025 SE REALIZA INSTALACIÓN DE CORRESPONSAL, SE INSTALAN EQUIPOS CON PRUEBAS EXITOSAS, SE CAPACITA Y SE EVALÚA AL CLIENTE, SE INSTALA PUBLICIDAD COMPLETA, CB QUEDA OPERATIVO. USUARIO SOMOS BANCOLOMBIA ACTIVO"/>
    <s v="VISITA_TECNICA"/>
    <s v="SIZZZ938"/>
    <s v="TIPO I"/>
    <s v="TERRESTRE"/>
    <s v="CASTILLO HERRERA ALEX RICARDO"/>
    <n v="1"/>
    <n v="0"/>
    <n v="75096.394270399993"/>
    <n v="75096.394270399993"/>
    <n v="75096.394270399993"/>
    <m/>
    <m/>
    <m/>
    <m/>
    <m/>
    <m/>
    <m/>
    <m/>
  </r>
  <r>
    <s v="TUNJA"/>
    <x v="3"/>
    <x v="3"/>
    <n v="68077"/>
    <s v="TA-25-993019"/>
    <n v="81112"/>
    <s v="APERTURA"/>
    <s v="CB CRECIMIENTO ALIANZA - NUEVO"/>
    <s v="SANTANDER"/>
    <s v="BARBOSA"/>
    <s v="DISTRICOL MOTO EXPRESS"/>
    <s v="REDEBAN"/>
    <s v="FO-25-1404437"/>
    <d v="2025-08-21T00:00:00"/>
    <d v="2025-08-22T00:00:00"/>
    <s v="AGREGADOR"/>
    <s v="DISTRICOL"/>
    <s v="EJECUTADO"/>
    <s v="21-08 PROGRAMACIÓN REALIZADA POR LA ALIANZA 22/08/2025 SE REALIZA INSTALACIÓN DE CORRESPONSAL, SE INSTALAN EQUIPOS CON PRUEBAS EXITOSAS, SE CAPACITA Y SE EVALÚA AL CLIENTE, SE INSTALA PUBLICIDAD COMPLETA, CB QUEDA OPERATIVO. USUARIO SOMOS BANCOLOMBIA ACTIVO"/>
    <s v="VISITA_TECNICA"/>
    <s v="SIZZZ939"/>
    <s v="TIPO II"/>
    <s v="TERRESTRE"/>
    <s v="RODRIGUEZ MURCIA YERSON IVAN"/>
    <n v="1"/>
    <n v="0"/>
    <n v="163813.69572160003"/>
    <n v="140395.6348884"/>
    <n v="163813.69572160003"/>
    <m/>
    <m/>
    <m/>
    <m/>
    <m/>
    <m/>
    <m/>
    <m/>
  </r>
  <r>
    <s v="BUCARAMANGA"/>
    <x v="3"/>
    <x v="3"/>
    <n v="68001"/>
    <s v="TA-25-993020"/>
    <n v="47890"/>
    <s v="APERTURA"/>
    <s v="DATAFONO ADICIONAL - ALIANZA"/>
    <s v="SANTANDER"/>
    <s v="BUCARAMANGA"/>
    <s v="DISTRICOL MENSAJERÍA ZUUUM"/>
    <s v="REDEBAN"/>
    <s v="FO-25-1404440"/>
    <d v="2025-08-21T00:00:00"/>
    <d v="2025-08-22T00:00:00"/>
    <s v="AGREGADOR"/>
    <s v="DISTRICOL"/>
    <s v="EJECUTADO"/>
    <s v="21-08 PROGRAMACIÓN REALIZADA POR LA ALIANZA 22/08/2025 SE REALIZA INSTALACIÓN DE DAT ADICIONAL, PRUEBAS EXITOSAS, CB QUEDA OEPRATIVO"/>
    <s v="VISITA_TECNICA"/>
    <s v="SIZZZ940"/>
    <s v="TIPO I"/>
    <s v="TERRESTRE"/>
    <s v="ORTEBARRERAGA MARLON STWAR"/>
    <n v="1"/>
    <n v="0"/>
    <n v="75096.394270399993"/>
    <n v="75096.394270399993"/>
    <n v="75096.394270399993"/>
    <m/>
    <m/>
    <m/>
    <m/>
    <m/>
    <m/>
    <m/>
    <m/>
  </r>
  <r>
    <s v="CARTAGENA"/>
    <x v="4"/>
    <x v="4"/>
    <n v="13442"/>
    <s v="TA-25-992097"/>
    <n v="81146"/>
    <s v="APERTURA"/>
    <s v="CB CRECIMIENTO - NUEVO"/>
    <s v="BOLIVAR"/>
    <s v="MARIA LA BAJA"/>
    <s v="BARRIO ARROYO ABAJO MARÍA LA BAJA"/>
    <s v="REDEBAN"/>
    <s v="FO-25-1402155"/>
    <d v="2025-08-21T00:00:00"/>
    <d v="2025-08-22T00:00:00"/>
    <s v="UNO A UNO"/>
    <s v="UNO A UNO"/>
    <s v="EJECUTADO"/>
    <s v="21-08-2025 SE REALIZA LLAMADA AL CLIENTE, SE HABLA CON LA SRA IDALY HERNANDEZ VASQUEZ SE VALIDA DIRECCIÓN OK, CANAL OK, DISPONIBILIDAD TOTAL, LLAMAR EL DÍA LA INSTALACIÓN PARA CONFIRMAR VISITA, AVISO EXTERIOR ALTURA APROX 2 METROS; TOMACORRIENTE CERCANO: SI; TIENE CABINA DE SEGURIDAD: SI // CONTACTO REALIZADO POR LA APP 22/08/2025 SE REALIZA INSTALACIÓN DE CORRESPONSAL, SE INSTALAN EQUIPOS CON PRUEBAS EXITOSAS, SE CAPACITA Y SE EVALÚA AL CLIENTE, SE INSTALA PUBLICIDAD COMPLETA, CB QUEDA OPERATIVO. USUARIO SOMOS BANCOLOMBIA ACTIVO"/>
    <s v="VISITA_TECNICA"/>
    <s v="SIZZZ880"/>
    <s v="TIPO II"/>
    <s v="TERRESTRE"/>
    <s v="MARTINEZ SALGUEDO ANDRES AUGUSTO"/>
    <n v="1"/>
    <n v="0"/>
    <n v="163813.69572160003"/>
    <n v="140395.6348884"/>
    <n v="163813.69572160003"/>
    <m/>
    <m/>
    <m/>
    <m/>
    <m/>
    <m/>
    <m/>
    <m/>
  </r>
  <r>
    <s v="PASTO"/>
    <x v="1"/>
    <x v="1"/>
    <n v="52520"/>
    <s v="TA-25-992098"/>
    <n v="81135"/>
    <s v="APERTURA"/>
    <s v="CB CRECIMIENTO - NUEVO"/>
    <s v="NARIÑO"/>
    <s v="FRANCISCO PIZARRO"/>
    <s v="BARRIO AV LOS ESTUDIANTES FRANCISCO PIZARRO"/>
    <s v="REDEBAN"/>
    <s v="FO-25-1402160"/>
    <d v="2025-08-21T00:00:00"/>
    <d v="2025-08-26T00:00:00"/>
    <s v="UNO A UNO"/>
    <s v="UNO A UNO"/>
    <s v="EJECUTADO"/>
    <s v="21-08-2025 SE REALIZA LLAMADA AL CLIENTE, SE HABLA CON EL SR JESUS FABRICIO YEPEZ SEVILLANO SE VALIDA DIRECCIÓN OK, CANAL OK, DISPONIBILIDAD TOTAL, LLAMAR EL DÍA LA INSTALACIÓN PARA CONFIRMAR VISITA, AVISO EXTERIOR ALTURA APROX 2,20 METROS; TOMACORRIENTE CERCANO: SI; TIENE CABINA DE SEGURIDAD: SI // CONTACTO REALIZADO POR LA APP 26/08/2025 SE REALIZA INSTALACIÓN DE CORRESPONSAL, SE INSTALAN EQUIPOS CON PRUEBAS EXITOSAS, SE CAPACITA Y SE EVALÚA AL CLIENTE, SE INSTALA PUBLICIDAD COMPLETA, CB QUEDA OPERATIVO. USUARIO SOMOS BANCOLOMBIA ACTIVO. EL COMERCIO NO CUENTA CON AVISO COMERCIAL DEBIDO A QUE ESTABAN ADECUANDO EL LUGAR PARA LA INSTALACIÓN Y DEBIDO A QUE ESTA FUE ADELANTADA NO ALCANZARON A TENER EL AVISO PUESTO, LA NOVEDAD FUE ESCALADA Y APROBADA"/>
    <s v="VISITA_TECNICA"/>
    <s v="SIZZZ881"/>
    <s v="TIPO IV ESPECIAL"/>
    <s v="FLUVIAL"/>
    <s v="PAZ MARTINEZ RICHARD HUMBERTO"/>
    <n v="1"/>
    <n v="0"/>
    <n v="504832.64687880001"/>
    <n v="196536.5258152"/>
    <n v="504832.64687880001"/>
    <m/>
    <m/>
    <m/>
    <m/>
    <m/>
    <m/>
    <m/>
    <m/>
  </r>
  <r>
    <s v="MEDELLIN"/>
    <x v="2"/>
    <x v="2"/>
    <n v="5086"/>
    <s v="TA-25-992099"/>
    <n v="81138"/>
    <s v="APERTURA"/>
    <s v="CB CRECIMIENTO - NUEVO"/>
    <s v="ANTIOQUIA"/>
    <s v="BELMIRA"/>
    <s v="BARRIO BELMIRA BELMIRA"/>
    <s v="REDEBAN"/>
    <s v="FO-25-1402165"/>
    <d v="2025-08-21T00:00:00"/>
    <d v="2025-08-25T00:00:00"/>
    <s v="UNO A UNO"/>
    <s v="UNO A UNO"/>
    <s v="EJECUTADO"/>
    <s v="21-08-2025 SE REALIZA LLAMADA AL CLIENTE, SE HABLA CON LA SRA LINA ALEJANDRA LONDOÑO ZAPATA SE VALIDA DIRECCIÓN OK, CANAL OK, DISPONIBILIDAD TOTAL, LLAMAR EL DÍA LA INSTALACIÓN PARA CONFIRMAR VISITA, AVISO EXTERIOR ALTURA APROX 1,50 METROS; TOMACORRIENTE CERCANO: SI; TIENE CABINA DE SEGURIDAD: SI // CONTACTO REALIZADO POR LA APP 25-08 SE REALIZA INSTALACIÓN DE CORRESPONSAL, SE INSTALAN EQUIPOS CON PRUEBAS EXITOSAS, SE CAPACITA Y SE EVALÚA AL CLIENTE, SE INSTALA PUBLICIDAD COMPLETA, CB QUEDA OPERATIVO. USUARIO SOMOS BANCOLOMBIA ACTIVO"/>
    <s v="VISITA_TECNICA"/>
    <s v="SIZZZ882"/>
    <s v="TIPO II"/>
    <s v="TERRESTRE"/>
    <s v="QUINTERO SANCHEZ JUAN SEBASTIAN"/>
    <n v="1"/>
    <n v="0"/>
    <n v="163813.69572160003"/>
    <n v="140395.6348884"/>
    <n v="163813.69572160003"/>
    <m/>
    <m/>
    <m/>
    <m/>
    <m/>
    <m/>
    <m/>
    <m/>
  </r>
  <r>
    <s v="CARTAGENA"/>
    <x v="4"/>
    <x v="4"/>
    <n v="13001"/>
    <s v="TA-25-992101"/>
    <n v="81125"/>
    <s v="APERTURA"/>
    <s v="CB CRECIMIENTO - NUEVO"/>
    <s v="BOLIVAR"/>
    <s v="CARTAGENA"/>
    <s v="BARRIO BICENTENARIO CARTAGENA DE INDIAS 5"/>
    <s v="REDEBAN"/>
    <s v="FO-25-1402167"/>
    <d v="2025-08-21T00:00:00"/>
    <d v="2025-08-25T00:00:00"/>
    <s v="UNO A UNO"/>
    <s v="UNO A UNO"/>
    <s v="EJECUTADO"/>
    <s v="21-08-2025 SE REALIZA LLAMADA AL CLIENTE, SE HABLA CON EL SR IVAN MARTIN FAJARDO NAVARRO SE VALIDA DIRECCIÓN OK, CANAL OK, DISPONIBILIDAD TOTAL, LLAMAR EL DÍA LA INSTALACIÓN PARA CONFIRMAR VISITA, AVISO EXTERIOR ALTURA APROX 2 METROS; TOMACORRIENTE CERCANO: SI; TIENE CABINA DE SEGURIDAD: SI // CONTACTO REALIZADO POR LA APP 25-08 SE REALIZA INSTALACIÓN DE CORRESPONSAL, SE INSTALAN EQUIPOS CON PRUEBAS EXITOSAS, SE CAPACITA Y SE EVALÚA AL CLIENTE, SE INSTALA PUBLICIDAD COMPLETA, CB QUEDA OPERATIVO. USUARIO SOMOS BANCOLOMBIA ACTIVO. SE INSTALAN 10 MT DE CABLE UTP"/>
    <s v="VISITA_TECNICA"/>
    <s v="SIZZZ883"/>
    <s v="TIPO I"/>
    <s v="TERRESTRE"/>
    <s v="CANEDO HERRERA ALEXANDER"/>
    <n v="1"/>
    <n v="0"/>
    <n v="75096.394270399993"/>
    <n v="75096.394270399993"/>
    <n v="75096.394270399993"/>
    <m/>
    <m/>
    <m/>
    <m/>
    <m/>
    <m/>
    <m/>
    <m/>
  </r>
  <r>
    <s v="MEDELLIN"/>
    <x v="2"/>
    <x v="2"/>
    <n v="5697"/>
    <s v="TA-25-992105"/>
    <n v="81160"/>
    <s v="APERTURA"/>
    <s v="CB CRECIMIENTO - NUEVO"/>
    <s v="ANTIOQUIA"/>
    <s v="EL SANTUARIO"/>
    <s v="BARRIO BUENOS AIRES EL SANTUARIO"/>
    <s v="REDEBAN"/>
    <s v="FO-25-1402175"/>
    <d v="2025-08-21T00:00:00"/>
    <d v="2025-08-25T00:00:00"/>
    <s v="UNO A UNO"/>
    <s v="UNO A UNO"/>
    <s v="EJECUTADO"/>
    <s v="21-08-2025 SE REALIZA LLAMADA AL CLIENTE, SE HABLA CON EL SR FABIO NELSON GIRALDO OROZCO SE VALIDA DIRECCIÓN OK, CANAL OK, DISPONIBILIDAD TOTAL, LLAMAR EL DÍA LA INSTALACIÓN PARA CONFIRMAR VISITA, AVISO EXTERIOR ALTURA APROX 2 METROS; TOMACORRIENTE CERCANO: SI; TIENE CABINA DE SEGURIDAD: NO // CONTACTO REALIZADO POR LA APP 25/08/2025 SE REALIZA INSTALACIÓN DE CORRESPONSAL, SE INSTALAN EQUIPOS CON PRUEBAS EXITOSAS, SE CAPACITA Y SE EVALÚA AL CLIENTE, SE INSTALA PUBLICIDAD COMPLETA, CB QUEDA OPERATIVO. USUARIO SOMOS BANCOLOMBIA ACTIVO"/>
    <s v="VISITA_TECNICA"/>
    <s v="SIZZZ884"/>
    <s v="TIPO II"/>
    <s v="TERRESTRE"/>
    <s v="ZAPATA LOPEZ EDWARD ASDRUBAL"/>
    <n v="1"/>
    <n v="0"/>
    <n v="163813.69572160003"/>
    <n v="140395.6348884"/>
    <n v="163813.69572160003"/>
    <m/>
    <m/>
    <m/>
    <m/>
    <m/>
    <m/>
    <m/>
    <m/>
  </r>
  <r>
    <s v="MANIZALES"/>
    <x v="1"/>
    <x v="6"/>
    <n v="17001"/>
    <s v="TA-25-992108"/>
    <n v="81142"/>
    <s v="APERTURA"/>
    <s v="CB CRECIMIENTO - NUEVO"/>
    <s v="CALDAS"/>
    <s v="MANIZALES"/>
    <s v="BARRIO CARIBE MANIZALES 1"/>
    <s v="REDEBAN"/>
    <s v="FO-25-1402185"/>
    <d v="2025-08-21T00:00:00"/>
    <d v="2025-08-22T00:00:00"/>
    <s v="UNO A UNO"/>
    <s v="UNO A UNO"/>
    <s v="EJECUTADO"/>
    <s v="21-08-2025 SE REALIZA LLAMADA AL CLIENTE, SE HABLA CON LA SRA LUISA FERNANDA MARTINEZ RUA SE VALIDA DIRECCIÓN OK, CANAL OK, DISPONIBILIDAD TOTAL, LLAMAR EL DÍA LA INSTALACIÓN PARA CONFIRMAR VISITA, AVISO EXTERIOR ALTURA APROX 3 METROS; TOMACORRIENTE CERCANO: SI; TIENE CABINA DE SEGURIDAD: NO // CONTACTO REALIZADO POR LA APP 22/08/2025 SE REALIZA INSTALACIÓN DE CORRESPONSAL, SE INSTALAN EQUIPOS CON PRUEBAS EXITOSAS, SE CAPACITA Y SE EVALÚA AL CLIENTE, SE INSTALA PUBLICIDAD COMPLETA, CB QUEDA OPERATIVO. USUARIO SOMOS BANCOLOMBIA ACTIVO"/>
    <s v="VISITA_TECNICA"/>
    <s v="SIZZZ885"/>
    <s v="TIPO I"/>
    <s v="TERRESTRE"/>
    <s v="AGUIRRE HENAO RAUL EDUARDO"/>
    <n v="1"/>
    <n v="0"/>
    <n v="75096.394270399993"/>
    <n v="75096.394270399993"/>
    <n v="75096.394270399993"/>
    <m/>
    <m/>
    <m/>
    <m/>
    <m/>
    <m/>
    <m/>
    <m/>
  </r>
  <r>
    <s v="BOGOTA"/>
    <x v="5"/>
    <x v="5"/>
    <n v="25053"/>
    <s v="TA-25-992109"/>
    <n v="81137"/>
    <s v="APERTURA"/>
    <s v="CB CRECIMIENTO - NUEVO"/>
    <s v="CUNDINAMARCA"/>
    <s v="ARBELAEZ"/>
    <s v="BARRIO CENTRO ARBELAEZ 1"/>
    <s v="REDEBAN"/>
    <s v="FO-25-1402191"/>
    <d v="2025-08-21T00:00:00"/>
    <d v="2025-08-25T00:00:00"/>
    <s v="UNO A UNO"/>
    <s v="UNO A UNO"/>
    <s v="EJECUTADO"/>
    <s v="21-08-2025 SE REALIZA LLAMADA AL CLIENTE, SE HABLA CON EL SR CESAR AGUSTO NOVOA AGUDELO SE VALIDA DIRECCIÓN OK, CANAL OK, DISPONIBILIDAD TOTAL, LLAMAR EL DÍA LA INSTALACIÓN PARA CONFIRMAR VISITA, AVISO EXTERIOR ALTURA APROX 2 METROS; TOMACORRIENTE CERCANO: SI; TIENE CABINA DE SEGURIDAD: SI (CLIENTE SOLICITA PINPAD) // CONTACTO REALIZADO POR LA APP 25/08/2025 SE REALIZA INSTALACIÓN DE CORRESPONSAL, SE INSTALAN EQUIPOS CON PRUEBAS EXITOSAS, SE CAPACITA Y SE EVALÚA AL CLIENTE, SE INSTALA PUBLICIDAD COMPLETA, CB QUEDA OPERATIVO. USUARIO SOMOS BANCOLOMBIA ACTIVO"/>
    <s v="VISITA_TECNICA"/>
    <s v="SIZZZ886"/>
    <s v="TIPO II"/>
    <s v="TERRESTRE"/>
    <s v="ORTIZ MARTINEZ STIVEN"/>
    <n v="1"/>
    <n v="0"/>
    <n v="163813.69572160003"/>
    <n v="140395.6348884"/>
    <n v="163813.69572160003"/>
    <m/>
    <m/>
    <m/>
    <m/>
    <m/>
    <m/>
    <m/>
    <m/>
  </r>
  <r>
    <s v="MANIZALES"/>
    <x v="1"/>
    <x v="6"/>
    <n v="17174"/>
    <s v="TA-25-992111"/>
    <n v="81128"/>
    <s v="APERTURA"/>
    <s v="CAMBIO DE RAZON SOCIAL"/>
    <s v="CALDAS"/>
    <s v="CHINCHINA"/>
    <s v="BARRIO CENTRO CHINCHINA 13"/>
    <s v="REDEBAN"/>
    <s v="FO-25-1402195"/>
    <d v="2025-08-21T00:00:00"/>
    <d v="2025-08-22T00:00:00"/>
    <s v="UNO A UNO"/>
    <s v="UNO A UNO"/>
    <s v="EJECUTADO"/>
    <s v="21-08-2025 SE REALIZA LLAMADA AL CLIENTE, SE HABLA CON EL SR ANTONIO JOSE TORO TORO SE VALIDA DIRECCIÓN OK, CANAL OK, DISPONIBILIDAD TOTAL, LLAMAR EL DÍA LA INSTALACIÓN PARA CONFIRMAR VISITA, AVISO EXTERIOR ALTURA APROX 2 METROS; TOMACORRIENTE CERCANO: SI; TIENE CABINA DE SEGURIDAD: SI (CLIENTE SOLICITA PINPAD) // CONTACTO REALIZADO POR LA APP 22/08/2025 SE REALIZA INSTALACIÓN DE CORRESPONSAL, SE INSTALAN EQUIPOS CON PRUEBAS EXITOSAS, SE CAPACITA Y SE EVALÚA AL CLIENTE, SE INSTALA PUBLICIDAD COMPLETA MENOS AVISO POR CAMBIO DE RAZON SOCIAL, CB QUEDA OPERATIVO. USUARIO SOMOS BANCOLOMBIA ACTIVO"/>
    <s v="VISITA_TECNICA"/>
    <s v="SIZZZ887"/>
    <s v="TIPO II"/>
    <s v="TERRESTRE"/>
    <s v="ARROYAVE CANO MANUEL GUILLERMO"/>
    <n v="1"/>
    <n v="0"/>
    <n v="163813.69572160003"/>
    <n v="140395.6348884"/>
    <n v="163813.69572160003"/>
    <m/>
    <m/>
    <m/>
    <m/>
    <m/>
    <m/>
    <m/>
    <m/>
  </r>
  <r>
    <s v="VILLAVICENCIO"/>
    <x v="0"/>
    <x v="0"/>
    <n v="50223"/>
    <s v="TA-25-992113"/>
    <n v="81132"/>
    <s v="APERTURA"/>
    <s v="CB CRECIMIENTO - NUEVO"/>
    <s v="META"/>
    <s v="CUBARRAL"/>
    <s v="BARRIO CENTRO CUBARRAL  8"/>
    <s v="REDEBAN"/>
    <s v="FO-25-1402202"/>
    <d v="2025-08-21T00:00:00"/>
    <d v="2025-08-25T00:00:00"/>
    <s v="UNO A UNO"/>
    <s v="UNO A UNO"/>
    <s v="EJECUTADO"/>
    <s v="21-08-2025 SE REALIZA LLAMADA AL CLIENTE, SE HABLA CON LA SRA MAIRA BERNARDA RODRIGUEZ CARDONA SE VALIDA DIRECCIÓN OK, CANAL OK, DISPONIBILIDAD TOTAL, LLAMAR EL DÍA LA INSTALACIÓN PARA CONFIRMAR VISITA, AVISO EXTERIOR ALTURA APROX 2 METROS; TOMACORRIENTE CERCANO: SI; TIENE CABINA DE SEGURIDAD: SI // CONTACTO REALIZADO POR LA APP 25/08/2025 SE REALIZA INSTALACIÓN DE CORRESPONSAL, SE INSTALAN EQUIPOS CON PRUEBAS EXITOSAS, SE CAPACITA Y SE EVALÚA AL CLIENTE, SE INSTALA PUBLICIDAD COMPLETA, CB QUEDA OPERATIVO. USUARIO SOMOS BANCOLOMBIA ACTIVO"/>
    <s v="VISITA_TECNICA"/>
    <s v="SIZZZ888"/>
    <s v="TIPO II"/>
    <s v="TERRESTRE"/>
    <s v="ROZO JIMENEZ EDGAR ARMANDO"/>
    <n v="1"/>
    <n v="0"/>
    <n v="163813.69572160003"/>
    <n v="140395.6348884"/>
    <n v="163813.69572160003"/>
    <m/>
    <m/>
    <m/>
    <m/>
    <m/>
    <m/>
    <m/>
    <m/>
  </r>
  <r>
    <s v="MANIZALES"/>
    <x v="1"/>
    <x v="6"/>
    <n v="17001"/>
    <s v="TA-25-992114"/>
    <n v="81144"/>
    <s v="APERTURA"/>
    <s v="CB CRECIMIENTO - NUEVO"/>
    <s v="CALDAS"/>
    <s v="MANIZALES"/>
    <s v="BARRIO CENTRO MANIZALES 27"/>
    <s v="REDEBAN"/>
    <s v="FO-25-1402209"/>
    <d v="2025-08-21T00:00:00"/>
    <d v="2025-08-25T00:00:00"/>
    <s v="UNO A UNO"/>
    <s v="UNO A UNO"/>
    <s v="EJECUTADO"/>
    <s v="21-08-2025 SE REALIZA LLAMADA AL CLIENTE, SE HABLA CON LA SRA LEYDI VIVIANA PULGARIN SE VALIDA DIRECCIÓN OK, CANAL OK, DISPONIBILIDAD TOTAL, LLAMAR EL DÍA LA INSTALACIÓN PARA CONFIRMAR VISITA, AVISO EXTERIOR ALTURA APROX 3 METROS; TOMACORRIENTE CERCANO: SI; TIENE CABINA DE SEGURIDAD: SI // CONTACTO REALIZADO POR LA APP 25/08/2025 SE REALIZA INSTALACIÓN DE CORRESPONSAL, SE INSTALAN EQUIPOS CON PRUEBAS EXITOSAS, SE CAPACITA Y SE EVALÚA AL CLIENTE, SE INSTALA PUBLICIDAD COMPLETA, CB QUEDA OPERATIVO. USUARIO SOMOS BANCOLOMBIA ACTIVO"/>
    <s v="VISITA_TECNICA"/>
    <s v="SIZZZ889"/>
    <s v="TIPO I"/>
    <s v="TERRESTRE"/>
    <s v="FRANCO CAÑAVERAL YAMID RAUL"/>
    <n v="1"/>
    <n v="0"/>
    <n v="75096.394270399993"/>
    <n v="75096.394270399993"/>
    <n v="75096.394270399993"/>
    <m/>
    <m/>
    <m/>
    <m/>
    <m/>
    <m/>
    <m/>
    <m/>
  </r>
  <r>
    <s v="CALI"/>
    <x v="1"/>
    <x v="1"/>
    <n v="19573"/>
    <s v="TA-25-992115"/>
    <n v="81153"/>
    <s v="APERTURA"/>
    <s v="CB CRECIMIENTO - NUEVO"/>
    <s v="CAUCA"/>
    <s v="PUERTO TEJADA"/>
    <s v="BARRIO CENTRO PUERTO TEJADA 12"/>
    <s v="REDEBAN"/>
    <s v="FO-25-1402214"/>
    <d v="2025-08-21T00:00:00"/>
    <d v="2025-08-22T00:00:00"/>
    <s v="UNO A UNO"/>
    <s v="UNO A UNO"/>
    <s v="EJECUTADO"/>
    <s v="21-08-2025 SE REALIZA LLAMADA AL CLIENTE, SE HABLA CON LA SRA OLGA MERCEDES REYES RIASCOS SE VALIDA DIRECCIÓN OK, CANAL OK, DISPONIBILIDAD TOTAL, LLAMAR EL DÍA LA INSTALACIÓN PARA CONFIRMAR VISITA, AVISO EXTERIOR ALTURA APROX 2,50 METROS; TOMACORRIENTE CERCANO: SI; TIENE CABINA DE SEGURIDAD: SI // CONTACTO REALIZADO POR LA APP 22/08/2025 SE REALIZA INSTALACIÓN DE CORRESPONSAL, SE INSTALAN EQUIPOS CON PRUEBAS EXITOSAS, SE CAPACITA Y SE EVALÚA AL CLIENTE, SE INSTALA PUBLICIDAD COMPLETA, CB QUEDA OPERATIVO. USUARIO SOMOS BANCOLOMBIA ACTIVO"/>
    <s v="VISITA_TECNICA"/>
    <s v="SIZZZ890"/>
    <s v="TIPO II"/>
    <s v="TERRESTRE"/>
    <s v="PAREDES CASTILLO DIEGO"/>
    <n v="1"/>
    <n v="0"/>
    <n v="163813.69572160003"/>
    <n v="140395.6348884"/>
    <n v="163813.69572160003"/>
    <m/>
    <m/>
    <m/>
    <m/>
    <m/>
    <m/>
    <m/>
    <m/>
  </r>
  <r>
    <s v="BOGOTA"/>
    <x v="5"/>
    <x v="5"/>
    <n v="25899"/>
    <s v="TA-25-992116"/>
    <n v="81163"/>
    <s v="APERTURA"/>
    <s v="CB CRECIMIENTO - NUEVO"/>
    <s v="CUNDINAMARCA"/>
    <s v="ZIPAQUIRA"/>
    <s v="BARRIO CENTRO ZIPQUIRA"/>
    <s v="REDEBAN"/>
    <s v="FO-25-1402219"/>
    <d v="2025-08-21T00:00:00"/>
    <d v="2025-08-22T00:00:00"/>
    <s v="UNO A UNO"/>
    <s v="UNO A UNO"/>
    <s v="EJECUTADO"/>
    <s v="21-08-2025 SE REALIZA LLAMADA AL CLIENTE, SE HABLA CON LA SRA NANCY MERCEDES GUERRERO ALVAREZ SE VALIDA DIRECCIÓN OK, CANAL OK, DISPONIBILIDAD TOTAL, LLAMAR EL DÍA LA INSTALACIÓN PARA CONFIRMAR VISITA, AVISO EXTERIOR ALTURA APROX 2,50 METROS; TOMACORRIENTE CERCANO: SI; TIENE CABINA DE SEGURIDAD: NO // CONTACTO REALIZADO POR LA APP 22/08/2025 SE REALIZA INSTALACIÓN DE CORRESPONSAL, SE INSTALAN EQUIPOS CON PRUEBAS EXITOSAS, SE CAPACITA Y SE EVALÚA AL CLIENTE, SE INSTALA PUBLICIDAD COMPLETA, CB QUEDA OPERATIVO. USUARIO SOMOS BANCOLOMBIA ACTIVO"/>
    <s v="VISITA_TECNICA"/>
    <s v="SIZZZ892"/>
    <s v="TIPO II"/>
    <s v="TERRESTRE"/>
    <s v="LOZADA ROJAS CHRISTIAN ANDRES"/>
    <n v="1"/>
    <n v="0"/>
    <n v="163813.69572160003"/>
    <n v="140395.6348884"/>
    <n v="163813.69572160003"/>
    <m/>
    <m/>
    <m/>
    <m/>
    <m/>
    <m/>
    <m/>
    <m/>
  </r>
  <r>
    <s v="MONTERIA"/>
    <x v="4"/>
    <x v="4"/>
    <n v="23580"/>
    <s v="TA-25-992117"/>
    <n v="81152"/>
    <s v="APERTURA"/>
    <s v="CB CRECIMIENTO - NUEVO"/>
    <s v="CORDOBA"/>
    <s v="PUERTO LIBERTADOR"/>
    <s v="BARRIO CGT SAN JUAN DE ASIS PUERTO LIBERTADOR"/>
    <s v="REDEBAN"/>
    <s v="FO-25-1402224"/>
    <d v="2025-08-21T00:00:00"/>
    <d v="2025-08-27T00:00:00"/>
    <s v="UNO A UNO"/>
    <s v="UNO A UNO"/>
    <s v="EJECUTADO"/>
    <s v="21-08-2025 SE REALIZA LLAMADA AL CLIENTE, SE HABLA CON EL SR SANTIAGO ENRIQUE TEJADA ATENCIO SE VALIDA DIRECCIÓN OK, CANAL OK, DISPONIBILIDAD TOTAL, LLAMAR EL DÍA LA INSTALACIÓN PARA CONFIRMAR VISITA, AVISO EXTERIOR ALTURA APROX 3 METROS; TOMACORRIENTE CERCANO: SI; TIENE CABINA DE SEGURIDAD: NO // CONTACTO REALIZADO POR LA APP 25-08 SE REALIZA GESTIÓN TELEFÓNICA CON EL SÑ SANTIAGO TEJADA, MANIFESTADO NO ENCONTRARSE EN EL ESTABLECIMIENTO POR MOTIVO DE VIAJE PIDE QUE SE REPROGRAME LA VISITA PARA EL DÍA MIÉRCOLES 27/08/25 27/08/2025 SE ESCALA CASO DE APERTURA CB 81152, DONDE SE EVIDENCIA QUE EN LA FACHADA DEL COMERCIO NO CUENTA CON AVISO PUBLICITARIO CON EL NOMBRE DEL COMERCIO. CABE ANOTAR QUE LA DIRECCION EN EL CORREGIMIENTO SI COINCIDE CON CÁMARA DE COMERCIO Y SERVICIOS PÚBLICOS, LO MISMO QUE EL OBJETIVO COMERCIAL, TAMBIEN COINCIDE CON LOS PRODUCTOS EXHIBIDOS // ENTIDAD APRUEBA INSTALACIÓN - 27-08 SE REALIZA INSTALACIÓN DE CORRESPONSAL, SE INSTALAN EQUIPOS CON PRUEBAS EXITOSAS, SE CAPACITA Y SE EVALÚA AL CLIENTE, SE INSTALA PUBLICIDAD COMPLETA, CB QUEDA OPERATIVO. USUARIO SOMOS BANCOLOMBIA ACTIVO"/>
    <s v="VISITA_TECNICA"/>
    <s v="SIZZZ893"/>
    <s v="TIPO IV"/>
    <s v="TERRESTRE"/>
    <s v="ARRAZOLA HERNANDEZ NICOLAS AUGUSTO"/>
    <n v="1"/>
    <n v="0"/>
    <n v="504832.64687880001"/>
    <n v="196536.5258152"/>
    <n v="504832.64687880001"/>
    <m/>
    <m/>
    <m/>
    <m/>
    <m/>
    <m/>
    <m/>
    <m/>
  </r>
  <r>
    <s v="BOGOTA"/>
    <x v="5"/>
    <x v="5"/>
    <n v="25175"/>
    <s v="TA-25-992118"/>
    <n v="81127"/>
    <s v="APERTURA"/>
    <s v="CB CRECIMIENTO - NUEVO"/>
    <s v="CUNDINAMARCA"/>
    <s v="CHIA"/>
    <s v="BARRIO CHILAGOS  CHIA 1"/>
    <s v="REDEBAN"/>
    <s v="FO-25-1402228"/>
    <d v="2025-08-21T00:00:00"/>
    <d v="2025-08-22T00:00:00"/>
    <s v="UNO A UNO"/>
    <s v="UNO A UNO"/>
    <s v="EJECUTADO"/>
    <s v="21-08-2025 SE REALIZA LLAMADA AL CLIENTE, SE HABLA CON LA SRA LEIDY YAMILE URUEÑA MEDINA SE VALIDA DIRECCIÓN OK, CANAL OK, DISPONIBILIDAD TOTAL, LLAMAR EL DÍA LA INSTALACIÓN PARA CONFIRMAR VISITA, AVISO EXTERIOR ALTURA APROX 2 METROS; TOMACORRIENTE CERCANO: SI; TIENE CABINA DE SEGURIDAD: SI // CONTACTO REALIZADO POR LA APP 22/08/2025 SE REALIZA INSTALACIÓN DE CORRESPONSAL, SE INSTALAN EQUIPOS CON PRUEBAS EXITOSAS, SE CAPACITA Y SE EVALÚA AL CLIENTE, SE INSTALA PUBLICIDAD COMPLETA, CB QUEDA OPERATIVO. USUARIO SOMOS BANCOLOMBIA ACTIVO"/>
    <s v="VISITA_TECNICA"/>
    <s v="SIZZZ894"/>
    <s v="TIPO II"/>
    <s v="TERRESTRE"/>
    <s v="LOZADA ROJAS CHRISTIAN ANDRES"/>
    <n v="1"/>
    <n v="0"/>
    <n v="163813.69572160003"/>
    <n v="140395.6348884"/>
    <n v="163813.69572160003"/>
    <m/>
    <m/>
    <m/>
    <m/>
    <m/>
    <m/>
    <m/>
    <m/>
  </r>
  <r>
    <s v="CARTAGENA"/>
    <x v="4"/>
    <x v="4"/>
    <n v="13052"/>
    <s v="TA-25-992119"/>
    <n v="81120"/>
    <s v="APERTURA"/>
    <s v="CB CRECIMIENTO - NUEVO"/>
    <s v="BOLIVAR"/>
    <s v="ARJONA"/>
    <s v="BARRIO CL JUNCAL SEC EL PONDO ARJONA"/>
    <s v="REDEBAN"/>
    <s v="FO-25-1402232"/>
    <d v="2025-08-21T00:00:00"/>
    <d v="2025-08-25T00:00:00"/>
    <s v="UNO A UNO"/>
    <s v="UNO A UNO"/>
    <s v="EJECUTADO"/>
    <s v="21-08-2025 SE REALIZA LLAMADA AL CLIENTE, SE HABLA CON LA SRA HEIDYS DEL ROSARIO PAJARO PAJARO SE VALIDA DIRECCIÓN OK, CANAL OK, DISPONIBILIDAD TOTAL, LLAMAR EL DÍA LA INSTALACIÓN PARA CONFIRMAR VISITA, AVISO EXTERIOR ALTURA APROX 2,50 METROS; TOMACORRIENTE CERCANO: SI; TIENE CABINA DE SEGURIDAD: SI // CONTACTO REALIZADO POR LA APP 22-08 SE VALIDA CON EL CLIENTE INFORMA QUE EL DIA DE MAÑANA NO ABRA SERVICIO DE LUZ EN EL PUEBLO HASTA LAS 5PM POR LO QUE SE REPROGRAMA LA VISITA PARA EL DIA LUNES 25/08/2025 SE REALIZA INSTALACIÓN DE CORRESPONSAL, SE INSTALAN EQUIPOS CON PRUEBAS EXITOSAS, SE CAPACITA Y SE EVALÚA AL CLIENTE, SE INSTALA PUBLICIDAD COMPLETA, CB QUEDA OPERATIVO. USUARIO SOMOS BANCOLOMBIA ACTIVO"/>
    <s v="VISITA_TECNICA"/>
    <s v="SIZZZ895"/>
    <s v="TIPO II"/>
    <s v="TERRESTRE"/>
    <s v="MARTINEZ SALGUEDO ANDRES AUGUSTO"/>
    <n v="1"/>
    <n v="0"/>
    <n v="163813.69572160003"/>
    <n v="140395.6348884"/>
    <n v="163813.69572160003"/>
    <m/>
    <m/>
    <m/>
    <m/>
    <m/>
    <m/>
    <m/>
    <m/>
  </r>
  <r>
    <s v="CARTAGENA"/>
    <x v="4"/>
    <x v="4"/>
    <n v="13001"/>
    <s v="TA-25-992120"/>
    <n v="81126"/>
    <s v="APERTURA"/>
    <s v="CAMBIO DE RAZON SOCIAL"/>
    <s v="BOLIVAR"/>
    <s v="CARTAGENA"/>
    <s v="BARRIO COLOMBIATON CARTAGENA DE INDIAS"/>
    <s v="REDEBAN"/>
    <s v="FO-25-1402240"/>
    <d v="2025-08-21T00:00:00"/>
    <d v="2025-08-22T00:00:00"/>
    <s v="UNO A UNO"/>
    <s v="UNO A UNO"/>
    <s v="EJECUTADO"/>
    <s v="21-08 SE REALIZA LA LLAMADA AL CLIENTE, SE HABLA CON LA SRA DARYS DEL CARMEN MEZA PALOMINO SE VALIDA DIRECCIÓN OK, CANAL OK, DISPONIBILIDAD TOTAL, LLAMAR EL DIA DE LA INSTALACIÓN PARA CONFIRMAR VISITA, AVISO EXTERIOR ALTURA APROX 2 METROS; TOMACORRIENTE CERCANO: SI; TIENE CABINA DE SEGURIDAD; SI 22/08/2025 SE REALIZA INSTALACIÓN DE CORRESPONSAL, SE INSTALAN EQUIPOS CON PRUEBAS EXITOSAS, SE CAPACITA Y SE EVALÚA AL CLIENTE, SE INSTALA PUBLICIDAD COMPLETA, CB QUEDA OPERATIVO. USUARIO SOMOS BANCOLOMBIA ACTIVO"/>
    <s v="VISITA_TECNICA"/>
    <s v="SIZZZ896"/>
    <s v="TIPO I"/>
    <s v="TERRESTRE"/>
    <s v="CANEDO HERRERA ALEXANDER"/>
    <n v="1"/>
    <n v="0"/>
    <n v="75096.394270399993"/>
    <n v="75096.394270399993"/>
    <n v="75096.394270399993"/>
    <m/>
    <m/>
    <m/>
    <m/>
    <m/>
    <m/>
    <m/>
    <m/>
  </r>
  <r>
    <s v="BUCARAMANGA"/>
    <x v="3"/>
    <x v="3"/>
    <n v="68276"/>
    <s v="TA-25-992133"/>
    <n v="81134"/>
    <s v="APERTURA"/>
    <s v="CB CRECIMIENTO - NUEVO"/>
    <s v="SANTANDER"/>
    <s v="FLORIDABLANCA"/>
    <s v="BARRIO EL CARMEN FLORIDABLANCA 5"/>
    <s v="REDEBAN"/>
    <s v="FO-25-1402245"/>
    <d v="2025-08-21T00:00:00"/>
    <d v="2025-08-22T00:00:00"/>
    <s v="UNO A UNO"/>
    <s v="UNO A UNO"/>
    <s v="EJECUTADO"/>
    <s v="21-08 SE REALIZA LA LLAMADA AL CLIENTE, SE HABLA CON EL SR JAMES FERNANDO AGUIRRE HERNÁNDEZ SE VALIDA DIRECCIÓN OK, CANAL OK, DISPONIBILIDAD TOTAL, LLAMAR EL DIA DE LA INSTALACIÓN PARA CONFIRMAR VISITA, AVISO EXTERIOR ALTURA APROX 2 METROS; TOMACORRIENTE CERCANO: SI; TIENE CABINA DE SEGURIDAD; SI 22-08 SE REALIZA INSTALACIÓN DE CORRESPONSAL, SE INSTALAN EQUIPOS CON PRUEBAS EXITOSAS, SE CAPACITA Y SE EVALÚA AL CLIENTE, SE INSTALA PUBLICIDAD COMPLETA, CB QUEDA OPERATIVO. USUARIO SOMOS BANCOLOMBIA ACTIVO"/>
    <s v="VISITA_TECNICA"/>
    <s v="SIZZZ897"/>
    <s v="TIPO I"/>
    <s v="TERRESTRE"/>
    <s v="MARTINEZ FLOREZ DONIS ALBERTO"/>
    <n v="1"/>
    <n v="0"/>
    <n v="75096.394270399993"/>
    <n v="75096.394270399993"/>
    <n v="75096.394270399993"/>
    <m/>
    <m/>
    <m/>
    <m/>
    <m/>
    <m/>
    <m/>
    <m/>
  </r>
  <r>
    <s v="BUCARAMANGA"/>
    <x v="3"/>
    <x v="3"/>
    <n v="20710"/>
    <s v="TA-25-992134"/>
    <n v="81155"/>
    <s v="APERTURA"/>
    <s v="CB CRECIMIENTO - NUEVO"/>
    <s v="CESAR"/>
    <s v="SAN ALBERTO"/>
    <s v="BARRIO EL CENTRO SAN ALBERTO "/>
    <s v="REDEBAN"/>
    <s v="FO-25-1402250"/>
    <d v="2025-08-21T00:00:00"/>
    <d v="2025-08-22T00:00:00"/>
    <s v="UNO A UNO"/>
    <s v="UNO A UNO"/>
    <s v="EJECUTADO"/>
    <s v="21-08 SE REALIZA LA LLAMADA AL CLIENTE, SE HABLA CON LA SRA MARIA MERCEDES HERNANDEZ HERRERA  SE VALIDA DIRECCIÓN OK, CANAL OK, DISPONIBILIDAD TOTAL, LLAMAR EL DIA DE LA INSTALACIÓN PARA CONFIRMAR VISITA, AVISO EXTERIOR ALTURA APROX 1,5 METROS; TOMACORRIENTE CERCANO: SI; TIENE CABINA DE SEGURIDAD; SI 22-08 SE REALIZA INSTALACIÓN DE CORRESPONSAL, SE INSTALAN EQUIPOS CON PRUEBAS EXITOSAS, SE CAPACITA Y SE EVALÚA AL CLIENTE, SE INSTALA PUBLICIDAD COMPLETA, CB QUEDA OPERATIVO. USUARIO SOMOS BANCOLOMBIA ACTIVO"/>
    <s v="VISITA_TECNICA"/>
    <s v="SIZZZ898"/>
    <s v="TIPO III"/>
    <s v="TERRESTRE"/>
    <s v="HERRERA LUQUE SAUL JAVIER"/>
    <n v="1"/>
    <n v="0"/>
    <n v="275728.78077800001"/>
    <n v="196536.5258152"/>
    <n v="275728.78077800001"/>
    <m/>
    <m/>
    <m/>
    <m/>
    <m/>
    <m/>
    <m/>
    <m/>
  </r>
  <r>
    <s v="PEREIRA"/>
    <x v="1"/>
    <x v="6"/>
    <n v="66318"/>
    <s v="TA-25-992135"/>
    <n v="81139"/>
    <s v="APERTURA"/>
    <s v="CB CRECIMIENTO - NUEVO"/>
    <s v="RISARALDA"/>
    <s v="GUATICA"/>
    <s v="BARRIO EL JARDIN GUATICA"/>
    <s v="REDEBAN"/>
    <s v="FO-25-1420655"/>
    <d v="2025-08-21T00:00:00"/>
    <d v="2025-08-29T00:00:00"/>
    <s v="UNO A UNO"/>
    <s v="UNO A UNO"/>
    <s v="EJECUTADO"/>
    <s v="21-08 SE REALIZA CONTACTO CON EL CLIENTE VIA WHATSAPP, SE HABLA CON LA SRA LEIDY JULIET ZAPATA OROZCO SE VALIDA DIRECCIÓN OK, CANAL OK, DISPONIBILIDAD TOTAL, LLAMAR EL DIA DE LA INSTALACIÓN PARA CONFIRMAR VISITA, AVISO EXTERIOR ALTURA APROX 3 METROS; TOMACORRIENTE CERCANO: SI; TIENE CABINA DE SEGURIDAD; NO 25/08/2025 VISITAMOS COMERCIO PERO NO ES POSIBLE REALIZAR LA INSTALACION YA QUE EN LA ZONA NO TIENEN INTERNET DESDE EL DÍA SÁBADO, NO FUE POSIBLE CONTACTO TELEFÓNICO CON EL CLIENTE POR LA MISMA FALLA DE LA ZONA LE INDICAMOS QUE SE REPROGRAMA LA VISITA QUEDAMOS PENDIENTE QUE NOS INFORME EL CLIENTE CUANDO SE SOLUCIONE LA FALLA EN LA ZONA YA QUE LE INFORMARON QUE A PARTIR DE HOY A MAÑANA LE DAN SOLUCIÓN. 29/08/2025 SE REALIZA INSTALACIÓN DE CORRESPONSAL, SE INSTALAN EQUIPOS CON PRUEBAS EXITOSAS, SE CAPACITA Y SE EVALÚA AL CLIENTE, SE INSTALA PUBLICIDAD COMPLETA, CB QUEDA OPERATIVO. USUARIO SOMOS BANCOLOMBIA ACTIVO"/>
    <s v="VISITA_TECNICA"/>
    <s v="SIZZZ899"/>
    <s v="TIPO II"/>
    <s v="TERRESTRE"/>
    <s v="ARROYAVE CANO MANUEL GUILLERMO"/>
    <n v="1"/>
    <n v="1"/>
    <n v="163813.69572160003"/>
    <n v="140395.6348884"/>
    <n v="304209.33061000006"/>
    <m/>
    <m/>
    <m/>
    <m/>
    <m/>
    <m/>
    <m/>
    <m/>
  </r>
  <r>
    <s v="BOGOTA"/>
    <x v="5"/>
    <x v="5"/>
    <n v="25326"/>
    <s v="TA-25-992137"/>
    <n v="81158"/>
    <s v="APERTURA"/>
    <s v="CB CRECIMIENTO - NUEVO"/>
    <s v="CUNDINAMARCA"/>
    <s v="GUATAVITA"/>
    <s v="BARRIO GUATAVITA GUATAVITA"/>
    <s v="REDEBAN"/>
    <s v="FO-25-1402272"/>
    <d v="2025-08-21T00:00:00"/>
    <d v="2025-08-25T00:00:00"/>
    <s v="UNO A UNO"/>
    <s v="UNO A UNO"/>
    <s v="EJECUTADO"/>
    <s v="21-08 SE REALIZA LA LLAMADA AL CLIENTE, SE HABLA CON EL SR NICOLAS ADONIAS VELASQUEZ OBANDO SE VALIDA DIRECCIÓN OK, CANAL OK, DISPONIBILIDAD TOTAL, LLAMAR EL DIA DE LA INSTALACIÓN PARA CONFIRMAR VISITA, AVISO EXTERIOR NO INDICA ALTURA, EL USUARIO REFIERE QUE L ALCALDIA DE GUATAVITA NO ESTÁ PERMITIENDO AVISOS EXTERIORES QUE NO SEAN EN MADERA O HIERRO FORJADO; TOMACORRIENTE CERCANO: SI; TIENE CABINA DE SEGURIDAD; SI 25/08/2025 SE REALIZA INSTALACIÓN DE CORRESPONSAL, SE INSTALAN EQUIPOS CON PRUEBAS EXITOSAS, SE CAPACITA Y SE EVALÚA AL CLIENTE, SE INSTALA PUBLICIDAD COMPLETA, CB QUEDA OPERATIVO. USUARIO SOMOS BANCOLOMBIA ACTIVO"/>
    <s v="VISITA_TECNICA"/>
    <s v="SIZZZ901"/>
    <s v="TIPO II"/>
    <s v="TERRESTRE"/>
    <s v="HERNANDEZ NARANJO OSCAR EDUARDO"/>
    <n v="1"/>
    <n v="0"/>
    <n v="163813.69572160003"/>
    <n v="140395.6348884"/>
    <n v="163813.69572160003"/>
    <m/>
    <m/>
    <m/>
    <m/>
    <m/>
    <m/>
    <m/>
    <m/>
  </r>
  <r>
    <s v="BOGOTA"/>
    <x v="5"/>
    <x v="5"/>
    <n v="25286"/>
    <s v="TA-25-992141"/>
    <n v="81136"/>
    <s v="APERTURA"/>
    <s v="CB CRECIMIENTO - NUEVO"/>
    <s v="CUNDINAMARCA"/>
    <s v="FUNZA"/>
    <s v="BARRIO HATO 1 FUNZA"/>
    <s v="REDEBAN"/>
    <s v="FO-25-1402280"/>
    <d v="2025-08-21T00:00:00"/>
    <d v="2025-08-22T00:00:00"/>
    <s v="UNO A UNO"/>
    <s v="UNO A UNO"/>
    <s v="EJECUTADO"/>
    <s v="21-08 SE REALIZA LA LLAMADA AL CLIENTE, SE HABLA CON LA SRA  ADRIANA MARIA MURILLO TORRES  SE VALIDA DIRECCIÓN OK, CANAL OK, DISPONIBILIDAD TOTAL, LLAMAR EL DIA DE LA INSTALACIÓN PARA CONFIRMAR VISITA, AVISO EXTERIOR ALTURA APROX 2 METROS; TOMACORRIENTE CERCANO: SI; TIENE CABINA DE SEGURIDAD; SI 22/08/2025 SE REALIZA INSTALACIÓN DE CORRESPONSAL, SE INSTALAN EQUIPOS CON PRUEBAS EXITOSAS, SE CAPACITA Y SE EVALÚA AL CLIENTE, SE INSTALA PUBLICIDAD COMPLETA, CB QUEDA OPERATIVO. USUARIO SOMOS BANCOLOMBIA ACTIVO"/>
    <s v="VISITA_TECNICA"/>
    <s v="SIZZZ902"/>
    <s v="TIPO II"/>
    <s v="TERRESTRE"/>
    <s v="GOMEZ VEGA DAVID SNEYDER"/>
    <n v="1"/>
    <n v="0"/>
    <n v="163813.69572160003"/>
    <n v="140395.6348884"/>
    <n v="163813.69572160003"/>
    <m/>
    <m/>
    <m/>
    <m/>
    <m/>
    <m/>
    <m/>
    <m/>
  </r>
  <r>
    <s v="MANIZALES"/>
    <x v="1"/>
    <x v="6"/>
    <n v="17001"/>
    <s v="TA-25-992142"/>
    <n v="81143"/>
    <s v="APERTURA"/>
    <s v="CB CRECIMIENTO - NUEVO"/>
    <s v="CALDAS"/>
    <s v="MANIZALES"/>
    <s v="BARRIO LA CUMBRE MANIZALES 1"/>
    <s v="REDEBAN"/>
    <s v="FO-25-1402285"/>
    <d v="2025-08-21T00:00:00"/>
    <d v="2025-08-25T00:00:00"/>
    <s v="UNO A UNO"/>
    <s v="UNO A UNO"/>
    <s v="EJECUTADO"/>
    <s v="21-08 SE REALIZA LA LLAMADA AL CLIENTE, SE HABLA CON LA SRA YERALDIN GIRALDO VELEZ SE VALIDA DIRECCIÓN OK, CANAL OK, DISPONIBILIDAD TOTAL, LLAMAR EL DIA DE LA INSTALACIÓN PARA CONFIRMAR VISITA, AVISO EXTERIOR NO INDICA ALTURA; TOMACORRIENTE CERCANO: SI; TIENE CABINA DE SEGURIDAD; POR EL MOMENTO NO 25/08/2025 SE REALIZA INSTALACIÓN DE CORRESPONSAL, SE INSTALAN EQUIPOS CON PRUEBAS EXITOSAS, SE CAPACITA Y SE EVALÚA AL CLIENTE, SE INSTALA PUBLICIDAD COMPLETA, CB QUEDA OPERATIVO. USUARIO SOMOS BANCOLOMBIA ACTIVO"/>
    <s v="VISITA_TECNICA"/>
    <s v="SIZZZ903"/>
    <s v="TIPO I"/>
    <s v="TERRESTRE"/>
    <s v="AGUIRRE HENAO RAUL EDUARDO"/>
    <n v="1"/>
    <n v="0"/>
    <n v="75096.394270399993"/>
    <n v="75096.394270399993"/>
    <n v="75096.394270399993"/>
    <m/>
    <m/>
    <m/>
    <m/>
    <m/>
    <m/>
    <m/>
    <m/>
  </r>
  <r>
    <s v="CALI"/>
    <x v="1"/>
    <x v="1"/>
    <n v="19001"/>
    <s v="TA-25-992143"/>
    <n v="81150"/>
    <s v="APERTURA"/>
    <s v="CB CRECIMIENTO - NUEVO"/>
    <s v="CAUCA"/>
    <s v="POPAYAN"/>
    <s v="BARRIO LA MARIA OCCIDENTE POPAYAN 3"/>
    <s v="REDEBAN"/>
    <s v="FO-25-1402293"/>
    <d v="2025-08-21T00:00:00"/>
    <d v="2025-08-25T00:00:00"/>
    <s v="UNO A UNO"/>
    <s v="UNO A UNO"/>
    <s v="EJECUTADO"/>
    <s v="21-08 SE REALIZA LA LLAMADA AL CLIENTE, SE HABLA CON EL SR JHON FREDY REALPE PEREZ SE VALIDA DIRECCIÓN OK, CANAL OK, DISPONIBILIDAD TOTAL, LLAMAR EL DIA DE LA INSTALACIÓN PARA CONFIRMAR VISITA, AVISO EXTERIOR 2 METROS APROX; TOMACORRIENTE CERCANO: SI; TIENE CABINA DE SEGURIDAD; SI 25/08/2025 SE REALIZA INSTALACIÓN DE CORRESPONSAL, SE INSTALAN EQUIPOS CON PRUEBAS EXITOSAS, SE CAPACITA Y SE EVALÚA AL CLIENTE, SE INSTALA PUBLICIDAD COMPLETA, CB QUEDA OPERATIVO. USUARIO SOMOS BANCOLOMBIA ACTIVO"/>
    <s v="VISITA_TECNICA"/>
    <s v="SIZZZ904"/>
    <s v="TIPO III"/>
    <s v="TERRESTRE"/>
    <s v="GIMBUEL LASSO LUIS GERMAN"/>
    <n v="1"/>
    <n v="0"/>
    <n v="275728.78077800001"/>
    <n v="196536.5258152"/>
    <n v="275728.78077800001"/>
    <m/>
    <m/>
    <m/>
    <m/>
    <m/>
    <m/>
    <m/>
    <m/>
  </r>
  <r>
    <s v="BOGOTA"/>
    <x v="5"/>
    <x v="5"/>
    <n v="25386"/>
    <s v="TA-25-992144"/>
    <n v="81141"/>
    <s v="APERTURA"/>
    <s v="CB CRECIMIENTO - NUEVO"/>
    <s v="CUNDINAMARCA"/>
    <s v="LA MESA"/>
    <s v="BARRIO LA MESA LA MESA 7"/>
    <s v="REDEBAN"/>
    <s v="FO-25-1402302"/>
    <d v="2025-08-21T00:00:00"/>
    <d v="2025-08-22T00:00:00"/>
    <s v="UNO A UNO"/>
    <s v="UNO A UNO"/>
    <s v="EJECUTADO"/>
    <s v="21-08 SE REALIZA LA LLAMADA AL CLIENTE, SE HABLA CON LA SRA  YURI MAGALI RIVERA ROSADO SE VALIDA DIRECCIÓN OK, CANAL OK, DISPONIBILIDAD TOTAL, LLAMAR EL DIA DE LA INSTALACIÓN PARA CONFIRMAR VISITA, AVISO EXTERIOR 2 METROS APROX; TOMACORRIENTE CERCANO: SI; TIENE CABINA DE SEGURIDAD; SI 22/08/2025 SE REALIZA INSTALACIÓN DE CORRESPONSAL, SE INSTALAN EQUIPOS CON PRUEBAS EXITOSAS, SE CAPACITA Y SE EVALÚA AL CLIENTE, SE INSTALA PUBLICIDAD COMPLETA, CB QUEDA OPERATIVO. USUARIO SOMOS BANCOLOMBIA ACTIVO"/>
    <s v="VISITA_TECNICA"/>
    <s v="SIZZZ905"/>
    <s v="TIPO II"/>
    <s v="TERRESTRE"/>
    <s v="GALEANO SORIANO JUAN DAVID"/>
    <n v="1"/>
    <n v="0"/>
    <n v="163813.69572160003"/>
    <n v="140395.6348884"/>
    <n v="163813.69572160003"/>
    <m/>
    <m/>
    <m/>
    <m/>
    <m/>
    <m/>
    <m/>
    <m/>
  </r>
  <r>
    <s v="APARTADO"/>
    <x v="2"/>
    <x v="2"/>
    <n v="5147"/>
    <s v="TA-25-992145"/>
    <n v="81130"/>
    <s v="APERTURA"/>
    <s v="CB CRECIMIENTO - NUEVO"/>
    <s v="ANTIOQUIA"/>
    <s v="CAREPA"/>
    <s v="BARRIO LA PRADERA CAREPA ANTIOQUIA  CAREPA"/>
    <s v="REDEBAN"/>
    <s v="FO-25-1402309"/>
    <d v="2025-08-21T00:00:00"/>
    <d v="2025-08-22T00:00:00"/>
    <s v="UNO A UNO"/>
    <s v="UNO A UNO"/>
    <s v="EJECUTADO"/>
    <s v="21-08 SE REALIZA LA LLAMADA AL CLIENTE, SE HABLA CON EL SR  FABIO NELSON LOPEZ MUÑOZ SE VALIDA DIRECCIÓN OK, CANAL OK, DISPONIBILIDAD TOTAL, LLAMAR EL DIA DE LA INSTALACIÓN PARA CONFIRMAR VISITA, AVISO EXTERIOR NO INDICA ALTURA; TOMACORRIENTE CERCANO: SI; TIENE CABINA DE SEGURIDAD; NO  22-08 SE REALIZA INSTALACIÓN DE CORRESPONSAL, SE INSTALAN EQUIPOS CON PRUEBAS EXITOSAS, SE CAPACITA Y SE EVALÚA AL CLIENTE, SE INSTALA PUBLICIDAD COMPLETA, CB QUEDA OPERATIVO. USUARIO SOMOS BANCOLOMBIA ACTIVO"/>
    <s v="VISITA_TECNICA"/>
    <s v="SIZZZ906"/>
    <s v="TIPO I"/>
    <s v="TERRESTRE"/>
    <s v="MARTINEZ TOVAR OSCAR DAVID"/>
    <n v="1"/>
    <n v="0"/>
    <n v="75096.394270399993"/>
    <n v="75096.394270399993"/>
    <n v="75096.394270399993"/>
    <m/>
    <m/>
    <m/>
    <m/>
    <m/>
    <m/>
    <m/>
    <m/>
  </r>
  <r>
    <s v="APARTADO"/>
    <x v="2"/>
    <x v="2"/>
    <n v="5045"/>
    <s v="TA-25-992147"/>
    <n v="81129"/>
    <s v="APERTURA"/>
    <s v="CAMBIO DE RAZON SOCIAL"/>
    <s v="ANTIOQUIA"/>
    <s v="APARTADO"/>
    <s v="BARRIO LAURELES APARTADO ANTIOQUIA APARTADO"/>
    <s v="REDEBAN"/>
    <s v="FO-25-1402319"/>
    <d v="2025-08-21T00:00:00"/>
    <d v="2025-08-22T00:00:00"/>
    <s v="UNO A UNO"/>
    <s v="UNO A UNO"/>
    <s v="EJECUTADO"/>
    <s v="21-08 SE REALIZA LA LLAMADA AL CLIENTE, SE HABLA CON EL SR  WIDELMAN CARDENAS SE VALIDA DIRECCIÓN OK, CANAL OK, DISPONIBILIDAD TOTAL, LLAMAR EL DIA DE LA INSTALACIÓN PARA CONFIRMAR VISITA, AVISO EXTERIOR 2,5 METROS APROX; TOMACORRIENTE CERCANO: SI; TIENE CABINA DE SEGURIDAD; NO 22-08 SE REALIZA INSTALACIÓN DE CORRESPONSAL, SE INSTALAN EQUIPOS CON PRUEBAS EXITOSAS, SE CAPACITA Y SE EVALÚA AL CLIENTE, SE INSTALA PUBLICIDAD COMPLETA, CB QUEDA OPERATIVO. USUARIO SOMOS BANCOLOMBIA ACTIVO"/>
    <s v="VISITA_TECNICA"/>
    <s v="SIZZZ908"/>
    <s v="TIPO I"/>
    <s v="TERRESTRE"/>
    <s v="SALDARRIAGA MIRANDA SANTIAGO"/>
    <n v="1"/>
    <n v="0"/>
    <n v="75096.394270399993"/>
    <n v="75096.394270399993"/>
    <n v="75096.394270399993"/>
    <m/>
    <m/>
    <m/>
    <m/>
    <m/>
    <m/>
    <m/>
    <m/>
  </r>
  <r>
    <s v="CALI"/>
    <x v="1"/>
    <x v="1"/>
    <n v="19001"/>
    <s v="TA-25-992148"/>
    <n v="81151"/>
    <s v="APERTURA"/>
    <s v="CB CRECIMIENTO - NUEVO"/>
    <s v="CAUCA"/>
    <s v="POPAYAN"/>
    <s v="BARRIO LOMAS DE GRANADA POPAYAN 8"/>
    <s v="REDEBAN"/>
    <s v="FO-25-1402322"/>
    <d v="2025-08-21T00:00:00"/>
    <d v="2025-08-25T00:00:00"/>
    <s v="UNO A UNO"/>
    <s v="UNO A UNO"/>
    <s v="EJECUTADO"/>
    <s v="21-08 SE REALIZA LA LLAMADA AL CLIENTE, SE HABLA CON LA SRA JOHANA CATERINE HOYOS BASTIDAS SE VALIDA DIRECCIÓN OK, CANAL OK, DISPONIBILIDAD TOTAL, LLAMAR EL DIA DE LA INSTALACIÓN PARA CONFIRMAR VISITA, AVISO EXTERIOR 2 METROS APROX; TOMACORRIENTE CERCANO: SI; TIENE CABINA DE SEGURIDAD; SI 25-08 SE REALIZA INSTALACIÓN DE CORRESPONSAL, SE INSTALAN EQUIPOS CON PRUEBAS EXITOSAS, SE CAPACITA Y SE EVALÚA AL CLIENTE, SE INSTALA PUBLICIDAD COMPLETA, CB QUEDA OPERATIVO. USUARIO SOMOS BANCOLOMBIA ACTIVO"/>
    <s v="VISITA_TECNICA"/>
    <s v="SIZZZ909"/>
    <s v="TIPO III"/>
    <s v="TERRESTRE"/>
    <s v="GIMBUEL LASSO LUIS GERMAN"/>
    <n v="1"/>
    <n v="0"/>
    <n v="275728.78077800001"/>
    <n v="196536.5258152"/>
    <n v="275728.78077800001"/>
    <m/>
    <m/>
    <m/>
    <m/>
    <m/>
    <m/>
    <m/>
    <m/>
  </r>
  <r>
    <s v="MANIZALES"/>
    <x v="1"/>
    <x v="6"/>
    <n v="17001"/>
    <s v="TA-25-992149"/>
    <n v="81145"/>
    <s v="APERTURA"/>
    <s v="CB CRECIMIENTO - NUEVO"/>
    <s v="CALDAS"/>
    <s v="MANIZALES"/>
    <s v="BARRIO LOS CAMBULOS MANEIZALES"/>
    <s v="REDEBAN"/>
    <s v="FO-25-1402324"/>
    <d v="2025-08-21T00:00:00"/>
    <d v="2025-08-25T00:00:00"/>
    <s v="UNO A UNO"/>
    <s v="UNO A UNO"/>
    <s v="EJECUTADO"/>
    <s v="21-08 SE REALIZA LA LLAMADA AL CLIENTE, SE HABLA CON EL SR  ALEJANDRO SALAZAR CORTES SE VALIDA DIRECCIÓN OK, CANAL OK, DISPONIBILIDAD TOTAL, LLAMAR EL DIA DE LA INSTALACIÓN PARA CONFIRMAR VISITA, AVISO EXTERIOR 2 METROS APROX; TOMACORRIENTE CERCANO: SI; TIENE CABINA DE SEGURIDAD; SI 25-08 SE REALIZA INSTALACIÓN DE CORRESPONSAL, SE INSTALAN EQUIPOS CON PRUEBAS EXITOSAS, SE CAPACITA Y SE EVALÚA AL CLIENTE, SE INSTALA PUBLICIDAD COMPLETA, CB QUEDA OPERATIVO. USUARIO SOMOS BANCOLOMBIA ACTIVO"/>
    <s v="VISITA_TECNICA"/>
    <s v="SIZZZ910"/>
    <s v="TIPO I"/>
    <s v="TERRESTRE"/>
    <s v="FRANCO CAÑAVERAL YAMID RAUL"/>
    <n v="1"/>
    <n v="0"/>
    <n v="75096.394270399993"/>
    <n v="75096.394270399993"/>
    <n v="75096.394270399993"/>
    <m/>
    <m/>
    <m/>
    <m/>
    <m/>
    <m/>
    <m/>
    <m/>
  </r>
  <r>
    <s v="PASTO"/>
    <x v="1"/>
    <x v="1"/>
    <n v="52356"/>
    <s v="TA-25-992151"/>
    <n v="81140"/>
    <s v="APERTURA"/>
    <s v="CB CRECIMIENTO - NUEVO"/>
    <s v="NARIÑO"/>
    <s v="IPIALES"/>
    <s v="BARRIO OBRERO IPIALES 6"/>
    <s v="REDEBAN"/>
    <s v="FO-25-1402328"/>
    <d v="2025-08-21T00:00:00"/>
    <d v="2025-08-22T00:00:00"/>
    <s v="UNO A UNO"/>
    <s v="UNO A UNO"/>
    <s v="EJECUTADO"/>
    <s v="21-08 SE REALIZA LA LLAMADA AL CLIENTE, SE HABLA CON EL SR EDWIN DARIO LEYTON CHACON  SE VALIDA DIRECCIÓN OK, CANAL OK, DISPONIBILIDAD TOTAL, LLAMAR EL DIA DE LA INSTALACIÓN PARA CONFIRMAR VISITA, AVISO EXTERIOR 2METROS APROX; TOMACORRIENTE CERCANO: SI; TIENE CABINA DE SEGURIDAD; SI 22/08/2025 SE REALIZA INSTALACIÓN DE CORRESPONSAL, SE INSTALAN EQUIPOS CON PRUEBAS EXITOSAS, SE CAPACITA Y SE EVALÚA AL CLIENTE, SE INSTALA PUBLICIDAD COMPLETA, CB QUEDA OPERATIVO. USUARIO SOMOS BANCOLOMBIA ACTIVO"/>
    <s v="VISITA_TECNICA"/>
    <s v="SIZZZ911"/>
    <s v="TIPO II"/>
    <s v="TERRESTRE"/>
    <s v="PAZ MARTINEZ RICHARD HUMBERTO"/>
    <n v="1"/>
    <n v="0"/>
    <n v="163813.69572160003"/>
    <n v="140395.6348884"/>
    <n v="163813.69572160003"/>
    <m/>
    <m/>
    <m/>
    <m/>
    <m/>
    <m/>
    <m/>
    <m/>
  </r>
  <r>
    <s v="CALI"/>
    <x v="1"/>
    <x v="1"/>
    <n v="19698"/>
    <s v="TA-25-992155"/>
    <n v="81157"/>
    <s v="APERTURA"/>
    <s v="CB CRECIMIENTO - NUEVO"/>
    <s v="CAUCA"/>
    <s v="SANTANDER DE QUILICHAO"/>
    <s v="BARRIO PANAMERICANO SANTANDER DE QUILICHAO  3"/>
    <s v="REDEBAN"/>
    <s v="FO-25-1402332"/>
    <d v="2025-08-21T00:00:00"/>
    <d v="2025-08-22T00:00:00"/>
    <s v="UNO A UNO"/>
    <s v="UNO A UNO"/>
    <s v="EJECUTADO"/>
    <s v="21-08 SE REALIZA LLAMADA AL CLIENTE, SE HABLA CON LA  SRA EVELIN PEÑA DAZA SE VALIDA DIRECCIÓN OK, CANAL OK, DISPONIBILIDAD TOTAL, LLAMAR EL DÍA LA INSTALACIÓN PARA CONFIRMAR VISITA, AVISO EXTERIOR NO INDICA ALTURA; TOMACORRIENTE CERCANO: SI; TIENE CABINA DE SEGURIDAD: NO 22-08 SE REALIZA INSTALACIÓN DE CORRESPONSAL, SE INSTALAN EQUIPOS CON PRUEBAS EXITOSAS, SE CAPACITA Y SE EVALÚA AL CLIENTE, SE INSTALA PUBLICIDAD COMPLETA, CB QUEDA OPERATIVO. USUARIO SOMOS BANCOLOMBIA ACTIVO"/>
    <s v="VISITA_TECNICA"/>
    <s v="SIZZZ912"/>
    <s v="TIPO II"/>
    <s v="TERRESTRE"/>
    <s v="BOLAÑOS TABORDA JORGE ENRIQUE"/>
    <n v="1"/>
    <n v="0"/>
    <n v="163813.69572160003"/>
    <n v="140395.6348884"/>
    <n v="163813.69572160003"/>
    <m/>
    <m/>
    <m/>
    <m/>
    <m/>
    <m/>
    <m/>
    <m/>
  </r>
  <r>
    <s v="MEDELLIN"/>
    <x v="2"/>
    <x v="2"/>
    <n v="5789"/>
    <s v="TA-25-992160"/>
    <n v="81156"/>
    <s v="APERTURA"/>
    <s v="CAMBIO DE RAZON SOCIAL"/>
    <s v="ANTIOQUIA"/>
    <s v="TAMESIS"/>
    <s v="BARRIO PARQUE TAMESIS   2"/>
    <s v="REDEBAN"/>
    <s v="FO-25-1402338"/>
    <d v="2025-08-21T00:00:00"/>
    <d v="2025-08-22T00:00:00"/>
    <s v="UNO A UNO"/>
    <s v="UNO A UNO"/>
    <s v="EJECUTADO"/>
    <s v="21-08 SE REALIZA LLAMADA AL CLIENTE, SE HABLA CON LA SRA MARIA CAMILA  SE VALIDA DIRECCIÓN OK, CANAL OK, DISPONIBILIDAD TOTAL, LLAMAR EL DÍA LA INSTALACIÓN PARA CONFIRMAR VISITA, AVISO EXTERIOR ALTURA APROX 3 METROS; TOMACORRIENTE CERCANO: SI; TIENE CABINA DE SEGURIDAD: SI 22/08/2025 SE REALIZA INSTALACIÓN DE CORRESPONSAL, SE INSTALAN EQUIPOS CON PRUEBAS EXITOSAS, SE CAPACITA Y SE EVALÚA AL CLIENTE, SE INSTALA PUBLICIDAD COMPLETA, CB QUEDA OPERATIVO. USUARIO SOMOS BANCOLOMBIA ACTIVO"/>
    <s v="VISITA_TECNICA"/>
    <s v="SIZZZ913"/>
    <s v="TIPO III"/>
    <s v="TERRESTRE"/>
    <s v="QUINTERO SANCHEZ JUAN SEBASTIAN"/>
    <n v="1"/>
    <n v="0"/>
    <n v="275728.78077800001"/>
    <n v="196536.5258152"/>
    <n v="275728.78077800001"/>
    <m/>
    <m/>
    <m/>
    <m/>
    <m/>
    <m/>
    <m/>
    <m/>
  </r>
  <r>
    <s v="BOGOTA"/>
    <x v="5"/>
    <x v="5"/>
    <n v="11001"/>
    <s v="TA-25-992166"/>
    <n v="81121"/>
    <s v="APERTURA"/>
    <s v="CB CRECIMIENTO - NUEVO"/>
    <s v="CUNDINAMARCA"/>
    <s v="BOGOTA"/>
    <s v="BARRIO PATIO BONITO II SECTOR BOGOTA"/>
    <s v="REDEBAN"/>
    <s v="FO-25-1402343"/>
    <d v="2025-08-21T00:00:00"/>
    <d v="2025-08-22T00:00:00"/>
    <s v="UNO A UNO"/>
    <s v="UNO A UNO"/>
    <s v="EJECUTADO"/>
    <s v="21-08 SE REALIZA LLAMADA AL CLIENTE, SE HABLA CON LA SRA MARIA CRISTINA BARRERO TORO  SE VALIDA DIRECCIÓN OK, CANAL OK, DISPONIBILIDAD TOTAL, LLAMAR EL DÍA LA INSTALACIÓN PARA CONFIRMAR VISITA, AVISO EXTERIOR ALTURA: NO INDICA ALTURA; TOMACORRIENTE CERCANO: SI; TIENE CABINA DE SEGURIDAD: NO 22/08/2025 SE REALIZA INSTALACIÓN DE CORRESPONSAL, SE INSTALAN EQUIPOS CON PRUEBAS EXITOSAS, SE CAPACITA Y SE EVALÚA AL CLIENTE, SE INSTALA PUBLICIDAD COMPLETA, CB QUEDA OPERATIVO. USUARIO SOMOS BANCOLOMBIA ACTIVO"/>
    <s v="VISITA_TECNICA"/>
    <s v="SIZZZ914"/>
    <s v="TIPO I"/>
    <s v="TERRESTRE"/>
    <s v="HERNANDEZ NARANJO OSCAR EDUARDO"/>
    <n v="1"/>
    <n v="0"/>
    <n v="75096.394270399993"/>
    <n v="75096.394270399993"/>
    <n v="75096.394270399993"/>
    <m/>
    <m/>
    <m/>
    <m/>
    <m/>
    <m/>
    <m/>
    <m/>
  </r>
  <r>
    <s v="BOGOTA"/>
    <x v="5"/>
    <x v="5"/>
    <n v="11001"/>
    <s v="TA-25-992176"/>
    <n v="81122"/>
    <s v="APERTURA"/>
    <s v="CB CRECIMIENTO - NUEVO"/>
    <s v="CUNDINAMARCA"/>
    <s v="BOGOTA"/>
    <s v="BARRIO POLO BOGOTA 2"/>
    <s v="REDEBAN"/>
    <s v="FO-25-1402386"/>
    <d v="2025-08-21T00:00:00"/>
    <d v="2025-08-25T00:00:00"/>
    <s v="UNO A UNO"/>
    <s v="UNO A UNO"/>
    <s v="EJECUTADO"/>
    <s v="21-08 SE REALIZA LLAMADA AL CLIENTE, SE HABLA CON LA SR FERNANDO SE VALIDA DIRECCIÓN OK, CANAL OK, DISPONIBILIDAD TOTAL, LLAMAR EL DÍA LA INSTALACIÓN PARA CONFIRMAR VISITA, AVISO EXTERIOR ALTURA APROX 2 METROS; TOMACORRIENTE CERCANO: SI; TIENE CABINA DE SEGURIDAD: NO 25/08/2025 SE REALIZA INSTALACIÓN DE CORRESPONSAL, SE INSTALAN EQUIPOS CON PRUEBAS EXITOSAS, SE CAPACITA Y SE EVALÚA AL CLIENTE, SE INSTALA PUBLICIDAD COMPLETA, CB QUEDA OPERATIVO. USUARIO SOMOS BANCOLOMBIA ACTIVO"/>
    <s v="VISITA_TECNICA"/>
    <s v="SIZZZ916"/>
    <s v="TIPO I"/>
    <s v="TERRESTRE"/>
    <s v="GOMEZ VEGA DAVID SNEYDER"/>
    <n v="1"/>
    <n v="0"/>
    <n v="75096.394270399993"/>
    <n v="75096.394270399993"/>
    <n v="75096.394270399993"/>
    <m/>
    <m/>
    <m/>
    <m/>
    <m/>
    <m/>
    <m/>
    <m/>
  </r>
  <r>
    <s v="MEDELLIN"/>
    <x v="2"/>
    <x v="2"/>
    <n v="5001"/>
    <s v="TA-25-992179"/>
    <n v="81162"/>
    <s v="APERTURA"/>
    <s v="CB CRECIMIENTO - NUEVO"/>
    <s v="ANTIOQUIA"/>
    <s v="MEDELLIN"/>
    <s v="BARRIO ROBLEDO MEDELLIN 29"/>
    <s v="REDEBAN"/>
    <s v="FO-25-1402405"/>
    <d v="2025-08-21T00:00:00"/>
    <d v="2025-08-25T00:00:00"/>
    <s v="UNO A UNO"/>
    <s v="UNO A UNO"/>
    <s v="EJECUTADO"/>
    <s v="21-08 SE REALIZA LLAMADA AL CLIENTE, SE HABLA CON LA SRA ANA MARIA URIBE UPEGUI  SE VALIDA DIRECCIÓN OK, CANAL OK, DISPONIBILIDAD TOTAL, LLAMAR EL DÍA LA INSTALACIÓN PARA CONFIRMAR VISITA, AVISO EXTERIOR ALTURA APROX 2 METROS; TOMACORRIENTE CERCANO: SI; TIENE CABINA DE SEGURIDAD: NO  25/08/2025 SE REALIZA INSTALACIÓN DE CORRESPONSAL, SE INSTALAN EQUIPOS CON PRUEBAS EXITOSAS, SE CAPACITA Y SE EVALÚA AL CLIENTE, SE INSTALA PUBLICIDAD COMPLETA, CB QUEDA OPERATIVO. USUARIO SOMOS BANCOLOMBIA ACTIVO"/>
    <s v="VISITA_TECNICA"/>
    <s v="SIZZZ917"/>
    <s v="TIPO I"/>
    <s v="TERRESTRE"/>
    <s v="BADEL ACUÑA LUIS ALBERTO"/>
    <n v="1"/>
    <n v="0"/>
    <n v="75096.394270399993"/>
    <n v="75096.394270399993"/>
    <n v="75096.394270399993"/>
    <m/>
    <m/>
    <m/>
    <m/>
    <m/>
    <m/>
    <m/>
    <m/>
  </r>
  <r>
    <s v="MEDELLIN"/>
    <x v="2"/>
    <x v="2"/>
    <n v="27361"/>
    <s v="TA-25-992180"/>
    <n v="81147"/>
    <s v="APERTURA"/>
    <s v="CB CRECIMIENTO - NUEVO"/>
    <s v="CHOCO"/>
    <s v="ISTMINA"/>
    <s v="BARRIO SANTA GENOVEVA FRENTE AL RESTAURANTE LA CASONA ISTMINA"/>
    <s v="REDEBAN"/>
    <s v="FO-25-1402425"/>
    <d v="2025-08-21T00:00:00"/>
    <d v="2025-08-29T00:00:00"/>
    <s v="UNO A UNO"/>
    <s v="UNO A UNO"/>
    <s v="EJECUTADO"/>
    <s v="21-08 SE REALIZA LLAMADA AL CLIENTE, SE HABLA CON LA SR YEISON DAVID TORRES SE VALIDA DIRECCIÓN OK, CANAL OK, DISPONIBILIDAD TOTAL, LLAMAR EL DÍA LA INSTALACIÓN PARA CONFIRMAR VISITA, AVISO EXTERIOR ALTURA: NO INDICA ALTURA; TOMACORRIENTE CERCANO: SI; TIENE CABINA DE SEGURIDAD: NO 29-08 SE REALIZA INSTALACIÓN DE CORRESPONSAL, SE INSTALAN EQUIPOS CON PRUEBAS EXITOSAS, SE CAPACITA Y SE EVALÚA AL CLIENTE, SE INSTALA PUBLICIDAD COMPLETA, CB QUEDA OPERATIVO. USUARIO SOMOS BANCOLOMBIA ACTIVO"/>
    <s v="VISITA_TECNICA"/>
    <s v="SIZZZ918"/>
    <s v="TIPO IV ESPECIAL"/>
    <s v="AEREO"/>
    <s v="ROBLEDO DIAZ ANDRES FELIPE"/>
    <n v="1"/>
    <n v="0"/>
    <n v="988462.96268840006"/>
    <n v="196536.5258152"/>
    <n v="988462.96268840006"/>
    <m/>
    <m/>
    <m/>
    <m/>
    <m/>
    <m/>
    <m/>
    <m/>
  </r>
  <r>
    <s v="BOGOTA"/>
    <x v="5"/>
    <x v="5"/>
    <n v="11001"/>
    <s v="TA-25-992183"/>
    <n v="81123"/>
    <s v="APERTURA"/>
    <s v="CB CRECIMIENTO - NUEVO"/>
    <s v="CUNDINAMARCA"/>
    <s v="BOGOTA"/>
    <s v="BARRIO SERRANIAS BOGOTA"/>
    <s v="REDEBAN"/>
    <s v="FO-25-1402466"/>
    <d v="2025-08-21T00:00:00"/>
    <d v="2025-08-25T00:00:00"/>
    <s v="UNO A UNO"/>
    <s v="UNO A UNO"/>
    <s v="EJECUTADO"/>
    <s v="21-08 SE REALIZA LLAMADA AL CLIENTE, SE HABLA CON LA SRA PAOLA ANDREA CALDERON SANCHEZ SE VALIDA DIRECCIÓN OK, CANAL OK, DISPONIBILIDAD TOTAL, LLAMAR EL DÍA LA INSTALACIÓN PARA CONFIRMAR VISITA, AVISO EXTERIOR ALTURA APROX 2 METROS; TOMACORRIENTE CERCANO: SI; TIENE CABINA DE SEGURIDAD: SI 25/08/2025 SE REALIZA INSTALACIÓN DE CORRESPONSAL, SE INSTALAN EQUIPOS CON PRUEBAS EXITOSAS, SE CAPACITA Y SE EVALÚA AL CLIENTE, SE INSTALA PUBLICIDAD COMPLETA, CB QUEDA OPERATIVO. USUARIO SOMOS BANCOLOMBIA ACTIVO"/>
    <s v="VISITA_TECNICA"/>
    <s v="SIZZZ920"/>
    <s v="TIPO I"/>
    <s v="TERRESTRE"/>
    <s v="BUSTOS MORA DIEGO MANUEL"/>
    <n v="1"/>
    <n v="0"/>
    <n v="75096.394270399993"/>
    <n v="75096.394270399993"/>
    <n v="75096.394270399993"/>
    <m/>
    <m/>
    <m/>
    <m/>
    <m/>
    <m/>
    <m/>
    <m/>
  </r>
  <r>
    <s v="VILLAVICENCIO"/>
    <x v="0"/>
    <x v="0"/>
    <n v="50001"/>
    <s v="TA-25-992185"/>
    <n v="81161"/>
    <s v="APERTURA"/>
    <s v="CB CRECIMIENTO - NUEVO"/>
    <s v="META"/>
    <s v="VILLAVICENCIO"/>
    <s v="BARRIO SEXTA ETAPA ESPERANZA VILLAVICENCIO"/>
    <s v="REDEBAN"/>
    <s v="FO-25-1402484"/>
    <d v="2025-08-21T00:00:00"/>
    <d v="2025-08-22T00:00:00"/>
    <s v="UNO A UNO"/>
    <s v="UNO A UNO"/>
    <s v="EJECUTADO"/>
    <s v="21-08 SE REALIZA LLAMADA AL CLIENTE, SE HABLA CON LA SR FABIAN ANDRES BAQUERO LEAL SE VALIDA DIRECCIÓN OK, CANAL OK, DISPONIBILIDAD TOTAL, LLAMAR EL DÍA LA INSTALACIÓN PARA CONFIRMAR VISITA, AVISO EXTERIOR ALTURA: NO INDICA ALTURA; TOMACORRIENTE CERCANO: SI; TIENE CABINA DE SEGURIDAD: NO 22/08/2025 SE REALIZA INSTALACIÓN DE CORRESPONSAL, SE INSTALAN EQUIPOS CON PRUEBAS EXITOSAS, SE CAPACITA Y SE EVALÚA AL CLIENTE, SE INSTALA PUBLICIDAD COMPLETA, CB QUEDA OPERATIVO. USUARIO SOMOS BANCOLOMBIA ACTIVO"/>
    <s v="VISITA_TECNICA"/>
    <s v="SIZZZ921"/>
    <s v="TIPO I"/>
    <s v="TERRESTRE"/>
    <s v="ROZO JIMENEZ EDGAR ARMANDO"/>
    <n v="1"/>
    <n v="0"/>
    <n v="75096.394270399993"/>
    <n v="75096.394270399993"/>
    <n v="75096.394270399993"/>
    <m/>
    <m/>
    <m/>
    <m/>
    <m/>
    <m/>
    <m/>
    <m/>
  </r>
  <r>
    <s v="CALI"/>
    <x v="1"/>
    <x v="1"/>
    <n v="76001"/>
    <s v="TA-25-992191"/>
    <n v="81124"/>
    <s v="APERTURA"/>
    <s v="CB CRECIMIENTO - NUEVO"/>
    <s v="VALLE DEL CAUCA"/>
    <s v="CALI"/>
    <s v="BARRIO TERRON COLORADO CALI 3"/>
    <s v="REDEBAN"/>
    <s v="FO-25-1402502"/>
    <d v="2025-08-21T00:00:00"/>
    <d v="2025-08-22T00:00:00"/>
    <s v="UNO A UNO"/>
    <s v="UNO A UNO"/>
    <s v="EJECUTADO"/>
    <s v="21-08 SE REALIZA LLAMADA AL CLIENTE, SE HABLA CON LA SRA DIANA MARCELA MEDINA BARRAGAN  SE VALIDA DIRECCIÓN OK, CANAL OK, DISPONIBILIDAD TOTAL, LLAMAR EL DÍA LA INSTALACIÓN PARA CONFIRMAR VISITA, AVISO EXTERIOR ALTURA: NO INDICA ALTURA; TOMACORRIENTE CERCANO: SI; TIENE CABINA DE SEGURIDAD: SI 22/08/2025 SE REALIZA INSTALACIÓN DE CORRESPONSAL, SE INSTALAN EQUIPOS CON PRUEBAS EXITOSAS, SE CAPACITA Y SE EVALÚA AL CLIENTE, SE INSTALA PUBLICIDAD COMPLETA, CB QUEDA OPERATIVO. USUARIO SOMOS BANCOLOMBIA ACTIVO"/>
    <s v="VISITA_TECNICA"/>
    <s v="SIZZZ922"/>
    <s v="TIPO I"/>
    <s v="TERRESTRE"/>
    <s v="MONTERO MUESES GIAN CARLO"/>
    <n v="1"/>
    <n v="0"/>
    <n v="75096.394270399993"/>
    <n v="75096.394270399993"/>
    <n v="75096.394270399993"/>
    <m/>
    <m/>
    <m/>
    <m/>
    <m/>
    <m/>
    <m/>
    <m/>
  </r>
  <r>
    <s v="PEREIRA"/>
    <x v="1"/>
    <x v="6"/>
    <n v="66001"/>
    <s v="TA-25-992195"/>
    <n v="81149"/>
    <s v="APERTURA"/>
    <s v="CB CRECIMIENTO - NUEVO"/>
    <s v="RISARALDA"/>
    <s v="PEREIRA"/>
    <s v="BARRIO VILLAVICENCIO PAREIRA"/>
    <s v="REDEBAN"/>
    <s v="FO-25-1402525"/>
    <d v="2025-08-21T00:00:00"/>
    <d v="2025-08-22T00:00:00"/>
    <s v="UNO A UNO"/>
    <s v="UNO A UNO"/>
    <s v="EJECUTADO"/>
    <s v="21-08 SE REALIZA LLAMADA AL CLIENTE, SE HABLA CON LA SRA SONIA VIVIANA VALENCIA GARZON  SE VALIDA DIRECCIÓN OK, CANAL OK, DISPONIBILIDAD TOTAL, LLAMAR EL DÍA LA INSTALACIÓN PARA CONFIRMAR VISITA, AVISO EXTERIOR ALTURA APROX 2.60 METROS; TOMACORRIENTE CERCANO: NO; TIENE CABINA DE SEGURIDAD: NO - COMUNICACIÓN POR WPP / EL MODEM ESTA A 4 MT  22/08/2025 SE REALIZA INSTALACIÓN DE CORRESPONSAL, SE INSTALAN EQUIPOS CON PRUEBAS EXITOSAS, SE CAPACITA Y SE EVALÚA AL CLIENTE, SE INSTALA PUBLICIDAD COMPLETA, CB QUEDA OPERATIVO. USUARIO SOMOS BANCOLOMBIA ACTIVO. SE INSTALAN 8 MT DE CABLE UTP"/>
    <s v="VISITA_TECNICA"/>
    <s v="SIZZZ923"/>
    <s v="TIPO I"/>
    <s v="TERRESTRE"/>
    <s v="FRANCO CAÑAVERAL YAMID RAUL"/>
    <n v="1"/>
    <n v="0"/>
    <n v="75096.394270399993"/>
    <n v="75096.394270399993"/>
    <n v="75096.394270399993"/>
    <m/>
    <m/>
    <m/>
    <m/>
    <m/>
    <m/>
    <m/>
    <m/>
  </r>
  <r>
    <s v="MONTERIA"/>
    <x v="4"/>
    <x v="4"/>
    <n v="23672"/>
    <s v="TA-25-992196"/>
    <n v="80913"/>
    <s v="APERTURA"/>
    <s v="CB CRECIMIENTO - OTRAS LISTAS"/>
    <s v="CORDOBA"/>
    <s v="SAN ANTERO"/>
    <s v="BARRIO CGT EL PORVENIR SAN ANTERO"/>
    <s v="REDEBAN"/>
    <s v="FO-25-1402543"/>
    <d v="2025-08-21T00:00:00"/>
    <d v="2025-08-25T00:00:00"/>
    <s v="UNO A UNO"/>
    <s v="UNO A UNO"/>
    <s v="EJECUTADO"/>
    <s v="21-08 SE REALIZA LLAMADA AL CLIENTE, SE HABLA CON EL SR WILMER JOSE NAVARRO RUIZ SE VALIDA DIRECCIÓN OK, CANAL OK, DISPONIBILIDAD TOTAL, LLAMAR EL DÍA LA INSTALACIÓN PARA CONFIRMAR VISITA, AVISO EXTERIOR ALTURA APROX 1.5 METROS; TOMACORRIENTE CERCANO: SI; TIENE CABINA DE SEGURIDAD: NO 25/08/2025 SE REALIZA INSTALACIÓN DE CORRESPONSAL, SE INSTALAN EQUIPOS CON PRUEBAS EXITOSAS, SE CAPACITA Y SE EVALÚA AL CLIENTE, SE INSTALA PUBLICIDAD COMPLETA, CB QUEDA OPERATIVO. USUARIO SOMOS BANCOLOMBIA ACTIVO"/>
    <s v="VISITA_TECNICA"/>
    <s v="SIZZZ924"/>
    <s v="TIPO II"/>
    <s v="TERRESTRE"/>
    <s v="CASSIANI PEREZ RAUL RAMIRO"/>
    <n v="1"/>
    <n v="0"/>
    <n v="163813.69572160003"/>
    <n v="140395.6348884"/>
    <n v="163813.69572160003"/>
    <m/>
    <m/>
    <m/>
    <m/>
    <m/>
    <m/>
    <m/>
    <m/>
  </r>
  <r>
    <s v="YOPAL"/>
    <x v="0"/>
    <x v="0"/>
    <n v="85250"/>
    <s v="TA-25-992197"/>
    <n v="80906"/>
    <s v="APERTURA"/>
    <s v="CB CRECIMIENTO - OTRAS LISTAS"/>
    <s v="CASANARE"/>
    <s v="PAZ DE ARIPORO"/>
    <s v="BARRIO EL PALMAR PAZ DE ARIPORO 2"/>
    <s v="REDEBAN"/>
    <s v="FO-25-1402562"/>
    <d v="2025-08-21T00:00:00"/>
    <d v="2025-08-22T00:00:00"/>
    <s v="UNO A UNO"/>
    <s v="UNO A UNO"/>
    <s v="EJECUTADO"/>
    <s v="21-08 SE REALIZA LLAMADA AL CLIENTE, SE HABLA CON LA SRA DIANA YULIETH SARAVIA MARTINEZ SE VALIDA DIRECCIÓN OK, CANAL OK, DISPONIBILIDAD TOTAL, LLAMAR EL DÍA LA INSTALACIÓN PARA CONFIRMAR VISITA, AVISO EXTERIOR ALTURA: NO INDICA ALTURA; TOMACORRIENTE CERCANO: SI; TIENE CABINA DE SEGURIDAD: NO 22-08 SE REALIZA INSTALACIÓN DE CORRESPONSAL, SE INSTALAN EQUIPOS CON PRUEBAS EXITOSAS, SE CAPACITA Y SE EVALÚA AL CLIENTE, SE INSTALA PUBLICIDAD COMPLETA, CB QUEDA OPERATIVO. USUARIO SOMOS BANCOLOMBIA ACTIVO"/>
    <s v="VISITA_TECNICA"/>
    <s v="SIZZZ925"/>
    <s v="TIPO II"/>
    <s v="TERRESTRE"/>
    <s v="BERNAL ELAICA EDGAR ALEXIS"/>
    <n v="1"/>
    <n v="0"/>
    <n v="163813.69572160003"/>
    <n v="140395.6348884"/>
    <n v="163813.69572160003"/>
    <m/>
    <m/>
    <m/>
    <m/>
    <m/>
    <m/>
    <m/>
    <m/>
  </r>
  <r>
    <s v="MEDELLIN"/>
    <x v="2"/>
    <x v="2"/>
    <n v="5101"/>
    <s v="TA-25-992198"/>
    <n v="43263"/>
    <s v="APERTURA"/>
    <s v="DATAFONO ADICIONAL"/>
    <s v="ANTIOQUIA"/>
    <s v="CIUDAD BOLIVAR"/>
    <s v="BARRIO LA PLAYA CIUDAD BOLIVAR 1"/>
    <s v="REDEBAN"/>
    <s v="FO-25-1402586"/>
    <d v="2025-08-21T00:00:00"/>
    <d v="2025-08-22T00:00:00"/>
    <s v="UNO A UNO"/>
    <s v="UNO A UNO"/>
    <s v="EJECUTADO"/>
    <s v="21-08 SE REALIZA LLAMADA AL CLIENTE, SE HABLA CON LA SR ANDERSON COSSIO TABARES SE VALIDA DIRECCIÓN OK, CANAL OK, DISPONIBILIDAD TOTAL, LLAMAR EL DÍA LA INSTALACIÓN PARA CONFIRMAR VISITA 22/08/2025 SE REALIZA INSTALACIÓN DE DAT ADICIONAL, PRUEBAS EXITOSAS, CB QUEDA OPERATIVO"/>
    <s v="VISITA_TECNICA"/>
    <s v="SIZZZ926"/>
    <s v="TIPO II"/>
    <s v="TERRESTRE"/>
    <s v="CASTAÑEDA PALACIO CARLOS FELIPE"/>
    <n v="1"/>
    <n v="0"/>
    <n v="163813.69572160003"/>
    <n v="140395.6348884"/>
    <n v="163813.69572160003"/>
    <m/>
    <m/>
    <m/>
    <m/>
    <m/>
    <m/>
    <m/>
    <m/>
  </r>
  <r>
    <s v="CARTAGENA"/>
    <x v="4"/>
    <x v="4"/>
    <n v="13001"/>
    <s v="TA-25-992199"/>
    <n v="47539"/>
    <s v="APERTURA"/>
    <s v="DATAFONO ADICIONAL"/>
    <s v="BOLIVAR"/>
    <s v="CARTAGENA"/>
    <s v="BARRIO EL CARMELO CARTAGENA DE INDIAS 2"/>
    <s v="REDEBAN"/>
    <s v="FO-25-1402609"/>
    <d v="2025-08-21T00:00:00"/>
    <d v="2025-08-22T00:00:00"/>
    <s v="UNO A UNO"/>
    <s v="UNO A UNO"/>
    <s v="EJECUTADO"/>
    <s v="21-08 SE REALIZA LLAMADA AL CLIENTE, SE HABLA CON LA SR JOSE MANUEL DOMINGUEZ ALTAMAR SE VALIDA DIRECCIÓN OK, CANAL OK, DISPONIBILIDAD TOTAL, LLAMAR EL DÍA LA INSTALACIÓN PARA CONFIRMAR VISITA 22/08/2025 SE REALIZA INSTALACIÓN DE DAT ADICIONAL, PRUEBAS EXITOSAS, CB QUEDA OPERATIVO"/>
    <s v="VISITA_TECNICA"/>
    <s v="SIZZZ927"/>
    <s v="TIPO I"/>
    <s v="TERRESTRE"/>
    <s v="CANEDO HERRERA ALEXANDER"/>
    <n v="1"/>
    <n v="0"/>
    <n v="75096.394270399993"/>
    <n v="75096.394270399993"/>
    <n v="75096.394270399993"/>
    <m/>
    <m/>
    <m/>
    <m/>
    <m/>
    <m/>
    <m/>
    <m/>
  </r>
  <r>
    <s v="VALLEDUPAR"/>
    <x v="4"/>
    <x v="4"/>
    <n v="20011"/>
    <s v="TA-25-992204"/>
    <n v="61957"/>
    <s v="APERTURA"/>
    <s v="DATAFONO ADICIONAL"/>
    <s v="CESAR"/>
    <s v="AGUACHICA"/>
    <s v="BARRIO IDEMA AGUACHICA"/>
    <s v="REDEBAN"/>
    <s v="FO-25-1402634"/>
    <d v="2025-08-21T00:00:00"/>
    <d v="2025-08-25T00:00:00"/>
    <s v="UNO A UNO"/>
    <s v="UNO A UNO"/>
    <s v="EJECUTADO"/>
    <s v="21-08 SE REALIZA LLAMADA AL CLIENTE, SE HABLA CON LA SR HERIBERTO ANDRES BARRERO AVILA SE VALIDA DIRECCIÓN OK, CANAL OK, DISPONIBILIDAD TOTAL, LLAMAR EL DÍA LA INSTALACIÓN PARA CONFIRMAR VISITA 25/08/2025 SE REALIZA INSTALACIÓN DE DAT ADICIONAL, PRUEBAS EXITOSAS, CB QUEDA OPERATIVO"/>
    <s v="VISITA_TECNICA"/>
    <s v="SIZZZ928"/>
    <s v="TIPO IV"/>
    <s v="TERRESTRE"/>
    <s v="MONTES DIAZ JOHN FRED"/>
    <n v="1"/>
    <n v="0"/>
    <n v="504832.64687880001"/>
    <n v="196536.5258152"/>
    <n v="504832.64687880001"/>
    <m/>
    <m/>
    <m/>
    <m/>
    <m/>
    <m/>
    <m/>
    <m/>
  </r>
  <r>
    <s v="MONTERIA"/>
    <x v="4"/>
    <x v="4"/>
    <n v="23417"/>
    <s v="TA-25-992206"/>
    <n v="77281"/>
    <s v="APERTURA"/>
    <s v="DATAFONO ADICIONAL"/>
    <s v="CORDOBA"/>
    <s v="LORICA"/>
    <s v="BARRIO ALTO PRADO LORICA"/>
    <s v="REDEBAN"/>
    <s v="FO-25-1402659"/>
    <d v="2025-08-21T00:00:00"/>
    <d v="2025-08-22T00:00:00"/>
    <s v="UNO A UNO"/>
    <s v="UNO A UNO"/>
    <s v="EJECUTADO"/>
    <s v="21-08 SE REALIZA LLAMADA AL CLIENTE, SE HABLA CON LA SR Alvaro Andres Alvarez De La Ossa SE VALIDA DIRECCIÓN OK, CANAL OK, DISPONIBILIDAD TOTAL, LLAMAR EL DÍA LA INSTALACIÓN PARA CONFIRMAR VISITA - LLEVAR PINPAD 22/08/2025 SE REALIZA INSTALACIÓN DE DAT ADICIONAL, PRUEBAS EXITOSAS, CB QUEDA OPERATIVO"/>
    <s v="VISITA_TECNICA"/>
    <s v="SIZZZ929"/>
    <s v="TIPO II"/>
    <s v="TERRESTRE"/>
    <s v="CASSIANI PEREZ RAUL RAMIRO"/>
    <n v="1"/>
    <n v="0"/>
    <n v="163813.69572160003"/>
    <n v="140395.6348884"/>
    <n v="163813.69572160003"/>
    <m/>
    <m/>
    <m/>
    <m/>
    <m/>
    <m/>
    <m/>
    <m/>
  </r>
  <r>
    <s v="BARRANQUILLA"/>
    <x v="4"/>
    <x v="4"/>
    <n v="8001"/>
    <s v="TA-25-1006004"/>
    <n v="72023"/>
    <s v="APERTURA"/>
    <s v="DATAFONO ADICIONAL - ALIANZA"/>
    <s v="ATLANTICO"/>
    <s v="BARRANQUILLA"/>
    <s v="DISTRICOL LINDAS STORE DH"/>
    <s v="REDEBAN"/>
    <s v="FO-25-1420562"/>
    <d v="2025-08-25T00:00:00"/>
    <d v="2025-08-26T00:00:00"/>
    <s v="AGREGADOR"/>
    <s v="DISTRICOL"/>
    <s v="EJECUTADO"/>
    <s v="25-08 PROGRAMACIÓN REALIZADA POR LA ALIANZA 26/08/2025 SE REALIZA INSTALACIÓN DE DAT ADICIONAL, PRUEBAS EXITOSAS, CB QUEDA OPERATIVO"/>
    <s v="VISITA_TECNICA"/>
    <s v="VBZZZ265"/>
    <s v="TIPO I"/>
    <s v="TERRESTRE"/>
    <s v="DE AVILA SIADES ALBERTO ENRIQUE"/>
    <n v="1"/>
    <n v="0"/>
    <n v="75096.394270399993"/>
    <n v="75096.394270399993"/>
    <n v="75096.394270399993"/>
    <m/>
    <m/>
    <m/>
    <m/>
    <m/>
    <m/>
    <m/>
    <m/>
  </r>
  <r>
    <s v="CUCUTA"/>
    <x v="3"/>
    <x v="3"/>
    <n v="54001"/>
    <s v="TA-25-1006007"/>
    <n v="58266"/>
    <s v="APERTURA"/>
    <s v="DATAFONO ADICIONAL - ALIANZA"/>
    <s v="NORTE DE SANTANDER"/>
    <s v="CUCUTA"/>
    <s v="DISTRICOL VENTA SUMINISTROS CA"/>
    <s v="REDEBAN"/>
    <s v="FO-25-1420569"/>
    <d v="2025-08-25T00:00:00"/>
    <d v="2025-08-26T00:00:00"/>
    <s v="AGREGADOR"/>
    <s v="DISTRICOL"/>
    <s v="EJECUTADO"/>
    <s v="25-08 PROGRAMACIÓN REALIZADA POR LA ALIANZA 26/08/2025 SE REALIZA INSTALACIÓN DE DAT ADICIONAL, PRUEBAS EXITOSAS, CB QUEDA OPERATIVO"/>
    <s v="VISITA_TECNICA"/>
    <s v="VBZZZ266"/>
    <s v="TIPO I"/>
    <s v="TERRESTRE"/>
    <s v="NARANJO AFANADOR RUBEN JESUS"/>
    <n v="1"/>
    <n v="0"/>
    <n v="75096.394270399993"/>
    <n v="75096.394270399993"/>
    <n v="75096.394270399993"/>
    <m/>
    <m/>
    <m/>
    <m/>
    <m/>
    <m/>
    <m/>
    <m/>
  </r>
  <r>
    <s v="NEIVA"/>
    <x v="0"/>
    <x v="0"/>
    <n v="41001"/>
    <s v="TA-25-1005055"/>
    <n v="81170"/>
    <s v="APERTURA"/>
    <s v="CB CRECIMIENTO - NUEVO"/>
    <s v="HUILA"/>
    <s v="NEIVA"/>
    <s v="BARRIO LOS CAMBULOS NEIVA 1"/>
    <s v="REDEBAN"/>
    <s v="FO-25-1418960"/>
    <d v="2025-08-25T00:00:00"/>
    <d v="2025-08-26T00:00:00"/>
    <s v="UNO A UNO"/>
    <s v="UNO A UNO"/>
    <s v="EJECUTADO"/>
    <s v="25-08 SE REALIZA LLAMADA AL CLIENTE, SE HABLA CON LA SRA ANGELA YANIVE OSPINA SALINAS  SE VALIDA DIRECCIÓN OK, CANAL OK, DISPONIBILIDAD TOTAL, LLAMAR EL DÍA DELA INSTALACIÓN PARA CONFIRMAR VISITA, AVISO EXTERIOR NO INDICA ALTURA; TOMACORRIENTE CERCANO: SI; TIENE CABINA DE SEGURIDAD: NO 26/08/2025 SE REALIZA INSTALACIÓN DE CORRESPONSAL, SE INSTALAN EQUIPOS CON PRUEBAS EXITOSAS, SE CAPACITA Y SE EVALÚA AL CLIENTE, SE INSTALA PUBLICIDAD COMPLETA, CB QUEDA OPERATIVO. USUARIO SOMOS BANCOLOMBIA ACTIVO"/>
    <s v="VISITA_TECNICA"/>
    <s v="VBZZZ271"/>
    <s v="TIPO I"/>
    <s v="TERRESTRE"/>
    <s v="DEVIA REINOSO JUAN CARLOS"/>
    <n v="1"/>
    <n v="0"/>
    <n v="75096.394270399993"/>
    <n v="75096.394270399993"/>
    <n v="75096.394270399993"/>
    <m/>
    <m/>
    <m/>
    <m/>
    <m/>
    <m/>
    <m/>
    <m/>
  </r>
  <r>
    <s v="BUCARAMANGA"/>
    <x v="3"/>
    <x v="3"/>
    <n v="68276"/>
    <s v="TA-25-1005057"/>
    <n v="81168"/>
    <s v="APERTURA"/>
    <s v="CB CRECIMIENTO - NUEVO"/>
    <s v="SANTANDER"/>
    <s v="FLORIDABLANCA"/>
    <s v="BARRIO BELLAVISTA FLORIDABLANCA FLORIDABLACA"/>
    <s v="REDEBAN"/>
    <s v="FO-25-1418968"/>
    <d v="2025-08-25T00:00:00"/>
    <d v="2025-08-26T00:00:00"/>
    <s v="UNO A UNO"/>
    <s v="UNO A UNO"/>
    <s v="EJECUTADO"/>
    <s v="25-08 SE REALIZA LLAMADA AL CLIENTE, SE HABLA CON LA SRA MARIA AZUCENA ARDILA SE VALIDA DIRECCIÓN OK, CANAL OK, DISPONIBILIDAD TOTAL, LLAMAR EL DÍA DELA INSTALACIÓN PARA CONFIRMAR VISITA, AVISO EXTERIOR 2 METROS APROX; TOMACORRIENTE CERCANO: SI; TIENE CABINA DE SEGURIDAD: SI 26/08/2025 SE REALIZA INSTALACIÓN DE CORRESPONSAL, SE INSTALAN EQUIPOS CON PRUEBAS EXITOSAS, SE CAPACITA Y SE EVALÚA AL CLIENTE, SE INSTALA PUBLICIDAD COMPLETA, CB QUEDA OPERATIVO. USUARIO SOMOS BANCOLOMBIA ACTIVO"/>
    <s v="VISITA_TECNICA"/>
    <s v="VBZZZ272"/>
    <s v="TIPO I"/>
    <s v="TERRESTRE"/>
    <s v="MARTINEZ FLOREZ DONIS ALBERTO"/>
    <n v="1"/>
    <n v="0"/>
    <n v="75096.394270399993"/>
    <n v="75096.394270399993"/>
    <n v="75096.394270399993"/>
    <m/>
    <m/>
    <m/>
    <m/>
    <m/>
    <m/>
    <m/>
    <m/>
  </r>
  <r>
    <s v="VALLEDUPAR"/>
    <x v="4"/>
    <x v="4"/>
    <n v="20001"/>
    <s v="TA-25-1005058"/>
    <n v="81179"/>
    <s v="APERTURA"/>
    <s v="CB CRECIMIENTO - NUEVO"/>
    <s v="CESAR"/>
    <s v="VALLEDUPAR"/>
    <s v="BARRIO DOCE DE OCTUBRE VALLEDUPAR 5"/>
    <s v="REDEBAN"/>
    <s v="FO-25-1418974"/>
    <d v="2025-08-25T00:00:00"/>
    <d v="2025-08-26T00:00:00"/>
    <s v="UNO A UNO"/>
    <s v="UNO A UNO"/>
    <s v="EJECUTADO"/>
    <s v="25-08 SE REALIZA LLAMADA AL CLIENTE, SE HABLA CON EL SR RAUL PEYES  SE VALIDA DIRECCIÓN OK, CANAL OK, DISPONIBILIDAD TOTAL, LLAMAR EL DÍA DE LA INSTALACIÓN PARA CONFIRMAR VISITA, AVISO EXTERIOR NO INDICA ALTURA; TOMACORRIENTE CERCANO: SI; TIENE CABINA DE SEGURIDAD: SI 26/08/2025 SE REALIZA INSTALACIÓN DE CORRESPONSAL, SE INSTALAN EQUIPOS CON PRUEBAS EXITOSAS, SE CAPACITA Y SE EVALÚA AL CLIENTE, SE INSTALA PUBLICIDAD COMPLETA, CB QUEDA OPERATIVO. USUARIO SOMOS BANCOLOMBIA ACTIVO"/>
    <s v="VISITA_TECNICA"/>
    <s v="VBZZZ273"/>
    <s v="TIPO I"/>
    <s v="TERRESTRE"/>
    <s v="MAESTRE MENGUAL EDGAR ENRIQUE"/>
    <n v="1"/>
    <n v="0"/>
    <n v="75096.394270399993"/>
    <n v="75096.394270399993"/>
    <n v="75096.394270399993"/>
    <m/>
    <m/>
    <m/>
    <m/>
    <m/>
    <m/>
    <m/>
    <m/>
  </r>
  <r>
    <s v="TUNJA"/>
    <x v="3"/>
    <x v="3"/>
    <n v="15837"/>
    <s v="TA-25-1005059"/>
    <n v="81175"/>
    <s v="APERTURA"/>
    <s v="CB CRECIMIENTO - NUEVO"/>
    <s v="BOYACA"/>
    <s v="TUTA"/>
    <s v="BARRIO VEREDA RIO DE PIEDRAS TUTA"/>
    <s v="REDEBAN"/>
    <s v="FO-25-1418980"/>
    <d v="2025-08-25T00:00:00"/>
    <d v="2025-08-26T00:00:00"/>
    <s v="UNO A UNO"/>
    <s v="UNO A UNO"/>
    <s v="EJECUTADO"/>
    <s v="25-08 SE REALIZA LLAMADA AL CLIENTE, SE HABLA CON LA SRA SANDRA LILIANA CUESTAS SE VALIDA DIRECCIÓN OK, CANAL OK, DISPONIBILIDAD TOTAL, LLAMAR EL DÍA DELA INSTALACIÓN PARA CONFIRMAR VISITA, AVISO EXTERIOR NO INDICA ALTURA; TOMACORRIENTE CERCANO: SI; TIENE CABINA DE SEGURIDAD: NO 26/08/2025 SE REALIZA INSTALACIÓN DE CORRESPONSAL, SE INSTALAN EQUIPOS CON PRUEBAS EXITOSAS, SE CAPACITA Y SE EVALÚA AL CLIENTE, SE INSTALA PUBLICIDAD COMPLETA, CB QUEDA OPERATIVO. USUARIO SOMOS BANCOLOMBIA ACTIVO"/>
    <s v="VISITA_TECNICA"/>
    <s v="VBZZZ274"/>
    <s v="TIPO II"/>
    <s v="TERRESTRE"/>
    <s v="GONZALEZ GONZALEZ MARIO ALBERTO"/>
    <n v="1"/>
    <n v="0"/>
    <n v="163813.69572160003"/>
    <n v="140395.6348884"/>
    <n v="163813.69572160003"/>
    <m/>
    <m/>
    <m/>
    <m/>
    <m/>
    <m/>
    <m/>
    <m/>
  </r>
  <r>
    <s v="VALLEDUPAR"/>
    <x v="4"/>
    <x v="4"/>
    <n v="20750"/>
    <s v="TA-25-1005061"/>
    <n v="81174"/>
    <s v="APERTURA"/>
    <s v="CB CRECIMIENTO - NUEVO"/>
    <s v="CESAR"/>
    <s v="SAN DIEGO"/>
    <s v="BARRIO MUNICH SAN DIEGO"/>
    <s v="REDEBAN"/>
    <s v="FO-25-1418984"/>
    <d v="2025-08-25T00:00:00"/>
    <d v="2025-08-27T00:00:00"/>
    <s v="UNO A UNO"/>
    <s v="UNO A UNO"/>
    <s v="EJECUTADO"/>
    <s v="25-08 SE REALIZA LLAMADA AL CLIENTE, SE HABLA CON LA SRA CARMEN EMILIA RUEDA FUENTES  SE VALIDA DIRECCIÓN OK, CANAL OK, DISPONIBILIDAD TOTAL, LLAMAR EL DÍA DE LA INSTALACIÓN PARA CONFIRMAR VISITA AL NÚMERO 3116264418, AVISO EXTERIOR APROX 3 METROS; TOMACORRIENTE CERCANO: SI; TIENE CABINA DE SEGURIDAD: SI 27/08/2025 SE REALIZA INSTALACIÓN DE CORRESPONSAL, SE INSTALAN EQUIPOS CON PRUEBAS EXITOSAS, SE CAPACITA Y SE EVALÚA AL CLIENTE, SE INSTALA PUBLICIDAD COMPLETA, CB QUEDA OPERATIVO. USUARIO SOMOS BANCOLOMBIA ACTIVO"/>
    <s v="VISITA_TECNICA"/>
    <s v="VBZZZ275"/>
    <s v="TIPO II"/>
    <s v="TERRESTRE"/>
    <s v="MONTES DIAZ JOHN FRED"/>
    <n v="1"/>
    <n v="0"/>
    <n v="163813.69572160003"/>
    <n v="140395.6348884"/>
    <n v="163813.69572160003"/>
    <m/>
    <m/>
    <m/>
    <m/>
    <m/>
    <m/>
    <m/>
    <m/>
  </r>
  <r>
    <s v="BUCARAMANGA"/>
    <x v="3"/>
    <x v="3"/>
    <n v="68547"/>
    <s v="TA-25-1005062"/>
    <n v="81172"/>
    <s v="APERTURA"/>
    <s v="CB CRECIMIENTO - NUEVO"/>
    <s v="SANTANDER"/>
    <s v="PIEDECUESTA"/>
    <s v="BARRIO VILLANUEVA PIEDECUESTA 1"/>
    <s v="REDEBAN"/>
    <s v="FO-25-1418990"/>
    <d v="2025-08-25T00:00:00"/>
    <d v="2025-08-26T00:00:00"/>
    <s v="UNO A UNO"/>
    <s v="UNO A UNO"/>
    <s v="EJECUTADO"/>
    <s v="25-08 SE REALIZA LLAMADA AL CLIENTE, SE HABLA CON EL SR CAMILO ESTEBAN JAIMES VILLAMIZAR SE VALIDA DIRECCIÓN OK, CANAL OK, DISPONIBILIDAD TOTAL, LLAMAR EL DÍA DE LA INSTALACIÓN PARA CONFIRMAR VISITA, AVISO EXTERIOR 2,5 METROS APROX; TOMACORRIENTE CERCANO: SI; TIENE CABINA DE SEGURIDAD: NO 26/08/2025 SE REALIZA INSTALACIÓN DE CORRESPONSAL, SE INSTALAN EQUIPOS CON PRUEBAS EXITOSAS, SE CAPACITA Y SE EVALÚA AL CLIENTE, SE INSTALA PUBLICIDAD COMPLETA, CB QUEDA OPERATIVO. USUARIO SOMOS BANCOLOMBIA ACTIVO. SE INSTALA SWITCH 223C4S6013230"/>
    <s v="VISITA_TECNICA"/>
    <s v="VBZZZ276"/>
    <s v="TIPO II"/>
    <s v="TERRESTRE"/>
    <s v="ORTEBARRERAGA MARLON STWAR"/>
    <n v="1"/>
    <n v="0"/>
    <n v="163813.69572160003"/>
    <n v="140395.6348884"/>
    <n v="163813.69572160003"/>
    <m/>
    <m/>
    <m/>
    <m/>
    <m/>
    <m/>
    <m/>
    <m/>
  </r>
  <r>
    <s v="SINCELEJO"/>
    <x v="4"/>
    <x v="4"/>
    <n v="70124"/>
    <s v="TA-25-1005063"/>
    <n v="81165"/>
    <s v="APERTURA"/>
    <s v="CB CRECIMIENTO - NUEVO"/>
    <s v="SUCRE"/>
    <s v="CAIMITO"/>
    <s v="BARRIO LAS GUADUAS CAIMITO"/>
    <s v="REDEBAN"/>
    <s v="FO-25-1418996"/>
    <d v="2025-08-25T00:00:00"/>
    <d v="2025-08-26T00:00:00"/>
    <s v="UNO A UNO"/>
    <s v="UNO A UNO"/>
    <s v="EJECUTADO"/>
    <s v="25-08 SE REALIZA LLAMADA AL CLIENTE, SE HABLA CON LA SRA SANDRA MILENA UPARELA VILORIA SE VALIDA DIRECCIÓN OK, CANAL OK, DISPONIBILIDAD TOTAL, LLAMAR EL DÍA DE LA INSTALACIÓN PARA CONFIRMAR VISITA, AVISO EXTERIOR APROX 3 METROS; MODEM NO CUENTA CON PUERTOS DISPONILES; TOMACORRIENTE CERCANO: SI; TIENE CABINA DE SEGURIDAD: NO 26/08/2025 SE REALIZA INSTALACIÓN DE CORRESPONSAL, SE INSTALAN EQUIPOS CON PRUEBAS EXITOSAS, SE CAPACITA Y SE EVALÚA AL CLIENTE, SE INSTALA PUBLICIDAD COMPLETA, CB QUEDA OPERATIVO. USUARIO SOMOS BANCOLOMBIA ACTIVO"/>
    <s v="VISITA_TECNICA"/>
    <s v="VBZZZ277"/>
    <s v="TIPO IV"/>
    <s v="TERRESTRE"/>
    <s v="CACERES HERNANDEZ ANDRES"/>
    <n v="1"/>
    <n v="0"/>
    <n v="504832.64687880001"/>
    <n v="196536.5258152"/>
    <n v="504832.64687880001"/>
    <m/>
    <m/>
    <m/>
    <m/>
    <m/>
    <m/>
    <m/>
    <m/>
  </r>
  <r>
    <s v="SANTA MARTA"/>
    <x v="4"/>
    <x v="4"/>
    <n v="47798"/>
    <s v="TA-25-1005065"/>
    <n v="81177"/>
    <s v="APERTURA"/>
    <s v="CB CRECIMIENTO - NUEVO"/>
    <s v="MAGDALENA"/>
    <s v="TENERIFE"/>
    <s v="BARRIO CENTRO TENERIFE 2"/>
    <s v="REDEBAN"/>
    <s v="FO-25-1419002"/>
    <d v="2025-08-25T00:00:00"/>
    <d v="2025-08-26T00:00:00"/>
    <s v="UNO A UNO"/>
    <s v="UNO A UNO"/>
    <s v="EJECUTADO"/>
    <s v="25-08 SE REALIZA LLAMADA AL CLIENTE, SE HABLA CON EL SR  JHON MARIO GIRALDO OSPINA SE VALIDA DIRECCIÓN OK; CANAL OK, DISPONIBILIDAD TOTAL, LLAMAR EL DÍA DE LA INSTALACIÓN PARA CONFIRMAR VISITA, AVISO EXTERIOR NO INDICA ALTURA; TOMACORRIENTE CERCANO: SI; TIENE CABINA DE SEGURIDAD: NO 26/08/2025 SE REALIZA INSTALACIÓN DE CORRESPONSAL, SE INSTALAN EQUIPOS CON PRUEBAS EXITOSAS, SE CAPACITA Y SE EVALÚA AL CLIENTE, SE INSTALA PUBLICIDAD COMPLETA, CB QUEDA OPERATIVO. USUARIO SOMOS BANCOLOMBIA ACTIVO"/>
    <s v="VISITA_TECNICA"/>
    <s v="VBZZZ278"/>
    <s v="TIPO IV"/>
    <s v="TERRESTRE"/>
    <s v="BENITEZ CARVAJAL ALVARO JAVIER"/>
    <n v="1"/>
    <n v="0"/>
    <n v="504832.64687880001"/>
    <n v="196536.5258152"/>
    <n v="504832.64687880001"/>
    <m/>
    <m/>
    <m/>
    <m/>
    <m/>
    <m/>
    <m/>
    <m/>
  </r>
  <r>
    <s v="VILLAVICENCIO"/>
    <x v="0"/>
    <x v="0"/>
    <n v="50270"/>
    <s v="TA-25-1005066"/>
    <n v="81167"/>
    <s v="APERTURA"/>
    <s v="CB CRECIMIENTO - NUEVO"/>
    <s v="META"/>
    <s v="EL DORADO"/>
    <s v="BARRIO CENTRO EL DORADO 2"/>
    <s v="REDEBAN"/>
    <s v="FO-25-1419007"/>
    <d v="2025-08-25T00:00:00"/>
    <d v="2025-08-26T00:00:00"/>
    <s v="UNO A UNO"/>
    <s v="UNO A UNO"/>
    <s v="EJECUTADO"/>
    <s v="25-08 SE REALIZA LLAMADA AL CLIENTE, SE HABLA CON EL SR ANDRES MARTINEZ SE VALIDA DIRECCIÓN OK; CANAL OK, DISPONIBILIDAD TOTAL, LLAMAR EL DÍA DE LA INSTALACIÓN PARA CONFIRMAR VISITA, AVISO EXTERIOR APROX 2 METROS; TOMACORRIENTE CERCANO: SI; TIENE CABINA DE SEGURIDAD: SI 26/08/2025 SE REALIZA INSTALACIÓN DE CORRESPONSAL, SE INSTALAN EQUIPOS CON PRUEBAS EXITOSAS, SE CAPACITA Y SE EVALÚA AL CLIENTE, SE INSTALA PUBLICIDAD COMPLETA, CB QUEDA OPERATIVO. USUARIO SOMOS BANCOLOMBIA ACTIVO"/>
    <s v="VISITA_TECNICA"/>
    <s v="VBZZZ279"/>
    <s v="TIPO II"/>
    <s v="TERRESTRE"/>
    <s v="PEDREROS CONTRERAS MICHAEL STEVENS"/>
    <n v="1"/>
    <n v="0"/>
    <n v="163813.69572160003"/>
    <n v="140395.6348884"/>
    <n v="163813.69572160003"/>
    <m/>
    <m/>
    <m/>
    <m/>
    <m/>
    <m/>
    <m/>
    <m/>
  </r>
  <r>
    <s v="MONTERIA"/>
    <x v="4"/>
    <x v="4"/>
    <n v="23090"/>
    <s v="TA-25-1005067"/>
    <n v="81166"/>
    <s v="APERTURA"/>
    <s v="CB CRECIMIENTO - NUEVO"/>
    <s v="CORDOBA"/>
    <s v="CANALETE"/>
    <s v="BARRIO EL CENTRO CANALETE"/>
    <s v="REDEBAN"/>
    <s v="FO-25-1419012"/>
    <d v="2025-08-25T00:00:00"/>
    <d v="2025-08-27T00:00:00"/>
    <s v="UNO A UNO"/>
    <s v="UNO A UNO"/>
    <s v="EJECUTADO"/>
    <s v="25-08 SE REALIZA LLAMADA AL CLIENTE, SE HABLA CON LA SRA EDELMA MARIA MONTALVO MADERA SE VALIDA DIRECCIÓN OK, CANAL OK, DISPONIBILIDAD TOTAL, LLAMAR EL DÍA DE LA INSTALACIÓN PARA CONFIRMAR VISITA, AVISO EXTERIOR APROX 2 METROS; TOMACORRIENTE CERCANO: SI; TIENE CABINA DE SEGURIDAD: SI 27/08/2025 SE REALIZA INSTALACIÓN DE CORRESPONSAL, SE INSTALAN EQUIPOS CON PRUEBAS EXITOSAS, SE CAPACITA Y SE EVALÚA AL CLIENTE, SE INSTALA PUBLICIDAD COMPLETA, CB QUEDA OPERATIVO. USUARIO SOMOS BANCOLOMBIA ACTIVO. NOTA: LAS PRUEBAS DE RECAUDO Y TRANSFERENCIA NO SE REALIZARON PORQUE EL CLIENTE NO TIENE OTRA CUENTA Y NO HAY FACTURAS PARA HACER RECAUDOS."/>
    <s v="VISITA_TECNICA"/>
    <s v="VBZZZ280"/>
    <s v="TIPO II"/>
    <s v="TERRESTRE"/>
    <s v="CALDERA SALCEDO CARLOS JULIO"/>
    <n v="1"/>
    <n v="0"/>
    <n v="163813.69572160003"/>
    <n v="140395.6348884"/>
    <n v="163813.69572160003"/>
    <m/>
    <m/>
    <m/>
    <m/>
    <m/>
    <m/>
    <m/>
    <m/>
  </r>
  <r>
    <s v="TUNJA"/>
    <x v="3"/>
    <x v="3"/>
    <n v="15276"/>
    <s v="TA-25-1005071"/>
    <n v="81178"/>
    <s v="APERTURA"/>
    <s v="CB CRECIMIENTO - NUEVO"/>
    <s v="BOYACA"/>
    <s v="FLORESTA"/>
    <s v="BARRIO CENTRO FLORESTA"/>
    <s v="REDEBAN"/>
    <s v="FO-25-1419021"/>
    <d v="2025-08-25T00:00:00"/>
    <d v="2025-08-27T00:00:00"/>
    <s v="UNO A UNO"/>
    <s v="UNO A UNO"/>
    <s v="EJECUTADO"/>
    <s v="25-08 SE REALIZA LLAMADA AL CLIENTE, SE HABLA CON EL SR GUSTAVO ANTONIO VARGAS RINCON SE VALIDA DIRECCIÓN OK, CANAL OK, DISPONIBILIDAD TOTAL, LLAMAR EL DÍA DE LA INSTALACIÓN PARA CONFIRMAR VISITA, AVISO EXTERIOR 2 METROS APROX; TOMACORRIENTE CERCANO: SI; TIENE CABINA DE SEGURIDAD: SI 27/08/2025 SE REALIZA INSTALACIÓN DE CORRESPONSAL, SE INSTALAN EQUIPOS CON PRUEBAS EXITOSAS, SE CAPACITA Y SE EVALÚA AL CLIENTE, SE INSTALA PUBLICIDAD COMPLETA, CB QUEDA OPERATIVO. USUARIO SOMOS BANCOLOMBIA ACTIVO"/>
    <s v="VISITA_TECNICA"/>
    <s v="VBZZZ281"/>
    <s v="TIPO II"/>
    <s v="TERRESTRE"/>
    <s v="ALVARADO MORENO CRISTHIAN"/>
    <n v="1"/>
    <n v="0"/>
    <n v="163813.69572160003"/>
    <n v="140395.6348884"/>
    <n v="163813.69572160003"/>
    <m/>
    <m/>
    <m/>
    <m/>
    <m/>
    <m/>
    <m/>
    <m/>
  </r>
  <r>
    <s v="SINCELEJO"/>
    <x v="4"/>
    <x v="4"/>
    <n v="70708"/>
    <s v="TA-25-1005073"/>
    <n v="81176"/>
    <s v="APERTURA"/>
    <s v="CB CRECIMIENTO - NUEVO"/>
    <s v="SUCRE"/>
    <s v="SAN MARCOS"/>
    <s v="BARRIO SAN JOSE SAN MARCOS 2"/>
    <s v="REDEBAN"/>
    <s v="FO-25-1419026"/>
    <d v="2025-08-25T00:00:00"/>
    <d v="2025-08-26T00:00:00"/>
    <s v="UNO A UNO"/>
    <s v="UNO A UNO"/>
    <s v="EJECUTADO"/>
    <s v="25-08 SE REALIZA LLAMADA AL CLIENTE, SE HABLA CON EL SR LUIS EDUARDO VERGARA HERRERA SE VALIDA DIRECCIÓN OK, CANAL OK, DISPONIBILIDAD TOTAL, LLAMAR EL DÍA DE LA INSTALACIÓN PARA CONFIRMAR VISITA, AVISO EXTERIOR NO INDICA ALTURA; TOMACORRIENTE CERCANO: SI; TIENE CABINA DE SEGURIDAD: SI 26/08/2025 SE REALIZA INSTALACIÓN DE CORRESPONSAL, SE INSTALAN EQUIPOS CON PRUEBAS EXITOSAS, SE CAPACITA Y SE EVALÚA AL CLIENTE, SE INSTALA PUBLICIDAD COMPLETA, CB QUEDA OPERATIVO. USUARIO SOMOS BANCOLOMBIA ACTIVO"/>
    <s v="VISITA_TECNICA"/>
    <s v="VBZZZ282"/>
    <s v="TIPO III"/>
    <s v="TERRESTRE"/>
    <s v="SANTOS GUZMAN CHRISTIAN FELIPE"/>
    <n v="1"/>
    <n v="0"/>
    <n v="275728.78077800001"/>
    <n v="196536.5258152"/>
    <n v="275728.78077800001"/>
    <m/>
    <m/>
    <m/>
    <m/>
    <m/>
    <m/>
    <m/>
    <m/>
  </r>
  <r>
    <s v="VILLAVICENCIO"/>
    <x v="0"/>
    <x v="0"/>
    <n v="50287"/>
    <s v="TA-25-1005074"/>
    <n v="81169"/>
    <s v="APERTURA"/>
    <s v="CB CRECIMIENTO - NUEVO"/>
    <s v="META"/>
    <s v="FUENTE DE ORO"/>
    <s v="BARRIO CENTRO FUENTE 7 DE ORO"/>
    <s v="REDEBAN"/>
    <s v="FO-25-1419031"/>
    <d v="2025-08-25T00:00:00"/>
    <d v="2025-08-27T00:00:00"/>
    <s v="UNO A UNO"/>
    <s v="UNO A UNO"/>
    <s v="EJECUTADO"/>
    <s v="25-08 SE REALIZA LLAMADA AL CLIENTE, SE HABLA CON LA SRA SANDRA PATRICIA MARTINEZ GARCIA SE VALIDA DIRECCIÓN OK, CANAL OK, DISPONIBILIDAD TOTAL, LLAMAR EL DÍA DE LA INSTALACIÓN PARA CONFIRMAR VISITA, AVISO EXTERIOR APROX 1,5 METROS; TOMACORRIENTE CERCANO: SI; TIENE CABINA DE SEGURIDAD: SI 27/08/2025 SE REALIZA INSTALACIÓN DE CORRESPONSAL, SE INSTALAN EQUIPOS CON PRUEBAS EXITOSAS, SE CAPACITA Y SE EVALÚA AL CLIENTE, SE INSTALA PUBLICIDAD COMPLETA, CB QUEDA OPERATIVO. USUARIO SOMOS BANCOLOMBIA ACTIVO"/>
    <s v="VISITA_TECNICA"/>
    <s v="VBZZZ283"/>
    <s v="TIPO III"/>
    <s v="TERRESTRE"/>
    <s v="CASTRILLON URREA LONDIER LEANDRO"/>
    <n v="1"/>
    <n v="0"/>
    <n v="275728.78077800001"/>
    <n v="196536.5258152"/>
    <n v="275728.78077800001"/>
    <m/>
    <m/>
    <m/>
    <m/>
    <m/>
    <m/>
    <m/>
    <m/>
  </r>
  <r>
    <s v="VILLAVICENCIO"/>
    <x v="0"/>
    <x v="0"/>
    <n v="50577"/>
    <s v="TA-25-1005075"/>
    <n v="81173"/>
    <s v="APERTURA"/>
    <s v="CB CRECIMIENTO - NUEVO"/>
    <s v="META"/>
    <s v="PUERTO LLERAS"/>
    <s v="BARRIO CENTRO PUERTO 7 LLERAS"/>
    <s v="REDEBAN"/>
    <s v="FO-25-1419036"/>
    <d v="2025-08-25T00:00:00"/>
    <d v="2025-08-27T00:00:00"/>
    <s v="UNO A UNO"/>
    <s v="UNO A UNO"/>
    <s v="EJECUTADO"/>
    <s v="25-08 SE REALIZA LLAMADA AL CLIENTE, SE HABLA CON LA SRA HASBLEIDY YULENNY SOTO PULIDO SE VALIDA DIRECCIÓN OK, CANAL OK, DISPONIBILIDAD TOTAL, LLAMAR EL DÍA DE LA INSTALACIÓN PARA CONFIRMAR VISITA, AVISO EXTERIOR APROX 3 METROS; TOMACORRIENTE CERCANO: SI; TIENE CABINA DE SEGURIDAD: SI 27/08/2025 SE REALIZA INSTALACIÓN DE CORRESPONSAL, SE INSTALAN EQUIPOS CON PRUEBAS EXITOSAS, SE CAPACITA Y SE EVALÚA AL CLIENTE, SE INSTALA PUBLICIDAD COMPLETA, CB QUEDA OPERATIVO. USUARIO SOMOS BANCOLOMBIA ACTIVO"/>
    <s v="VISITA_TECNICA"/>
    <s v="VBZZZ284"/>
    <s v="TIPO III"/>
    <s v="TERRESTRE"/>
    <s v="CASTRILLON URREA LONDIER LEANDRO"/>
    <n v="1"/>
    <n v="0"/>
    <n v="275728.78077800001"/>
    <n v="196536.5258152"/>
    <n v="275728.78077800001"/>
    <m/>
    <m/>
    <m/>
    <m/>
    <m/>
    <m/>
    <m/>
    <m/>
  </r>
  <r>
    <s v="TUNJA"/>
    <x v="3"/>
    <x v="3"/>
    <n v="15516"/>
    <s v="TA-25-1005078"/>
    <n v="81171"/>
    <s v="APERTURA"/>
    <s v="CB CRECIMIENTO - NUEVO"/>
    <s v="BOYACA"/>
    <s v="PAIPA"/>
    <s v="BARRIO CENTRO PAIPA 19"/>
    <s v="REDEBAN"/>
    <s v="FO-25-1419041"/>
    <d v="2025-08-25T00:00:00"/>
    <d v="2025-08-27T00:00:00"/>
    <s v="UNO A UNO"/>
    <s v="UNO A UNO"/>
    <s v="EJECUTADO"/>
    <s v="25-08 SE REALIZA LLAMADA AL CLIENTE, SE HABLA CON EL SR LUIS FERNANDO GRANADOS CORREDOR SE VALIDA DIRECCIÓN OK, CANAL OK, DISPONIBILIDAD TOTAL, LLAMAR EL DÍA DE LA INSTALACIÓN PARA CONFIRMAR VISITA, AVISO EXTERIOR 2 METROS APROX; TOMACORRIENTE CERCANO: SI; TIENE CABINA DE SEGURIDAD: SI 26-08 SE LOGRA COMUNICACION CON EL SEÑOR LUIS FERNANDO GRANADOS AL NUMERO TELEFONICO 3134561677 QUIEN NOS INFORMA QUE EL DIA DE HOY AMANECIO SIN SERVICIO DE INTERNET YA QUE HAY UNA FALLA GENERAL EN LA CIUDAD, CLIENTE MANIFIESTA QUE SE COMUNICARA EN EL TRANSCURSO DEL DIA PARA CONFIRMAR LA VISITA, CLIENTE MANIFIESTA QUE NECESITA 7 METROS DE CABLE UTP Y EL AVISO SE DEBE COLOCAR A 3 METROS DE ALTURA. 27/08/2025 SE REALIZA INSTALACIÓN DE CORRESPONSAL, SE INSTALAN EQUIPOS CON PRUEBAS EXITOSAS, SE CAPACITA Y SE EVALÚA AL CLIENTE, SE INSTALA PUBLICIDAD COMPLETA, CB QUEDA OPERATIVO. USUARIO SOMOS BANCOLOMBIA ACTIVO"/>
    <s v="VISITA_TECNICA"/>
    <s v="VBZZZ285"/>
    <s v="TIPO II"/>
    <s v="TERRESTRE"/>
    <s v="SOLER HOYOS CRISTIAN LEONARDO"/>
    <n v="1"/>
    <n v="0"/>
    <n v="163813.69572160003"/>
    <n v="140395.6348884"/>
    <n v="163813.69572160003"/>
    <m/>
    <m/>
    <m/>
    <m/>
    <m/>
    <m/>
    <m/>
    <m/>
  </r>
  <r>
    <s v="CALI"/>
    <x v="1"/>
    <x v="1"/>
    <n v="76001"/>
    <s v="TA-25-1005079"/>
    <n v="81060"/>
    <s v="APERTURA"/>
    <s v="CB CRECIMIENTO - OTRAS LISTAS"/>
    <s v="VALLE DEL CAUCA"/>
    <s v="CALI"/>
    <s v="BARRIO SANTA ISABEL CALI 3"/>
    <s v="REDEBAN"/>
    <s v="FO-25-1419047"/>
    <d v="2025-08-25T00:00:00"/>
    <d v="2025-08-26T00:00:00"/>
    <s v="UNO A UNO"/>
    <s v="UNO A UNO"/>
    <s v="EJECUTADO"/>
    <s v="25-08 SE REALIZA LLAMADA AL CLIENTE, SE HABLA CON LA SRA VALENTINA LOPEZ MONDOL SE VALIDA DIRECCIÓN OK, CANAL OK, DISPONIBILIDAD TOTAL, LLAMAR EL DÍA DE LA INSTALACIÓN PARA CONFIRMAR VISITA, AVISO EXTERIOR APROX 3 METROS; TOMACORRIENTE CERCANO: SI; TIENE CABINA DE SEGURIDAD: SI 26/08/2025 SE REALIZA INSTALACIÓN DE CORRESPONSAL, SE INSTALAN EQUIPOS CON PRUEBAS EXITOSAS, SE CAPACITA Y SE EVALÚA AL CLIENTE, SE INSTALA PUBLICIDAD COMPLETA, CB QUEDA OPERATIVO. USUARIO SOMOS BANCOLOMBIA ACTIVO. SE INSTALAN SWITCCHH 221C1Q3006448"/>
    <s v="VISITA_TECNICA"/>
    <s v="VBZZZ286"/>
    <s v="TIPO I"/>
    <s v="TERRESTRE"/>
    <s v="MONTERO MUESES GIAN CARLO"/>
    <n v="1"/>
    <n v="0"/>
    <n v="75096.394270399993"/>
    <n v="75096.394270399993"/>
    <n v="75096.394270399993"/>
    <m/>
    <m/>
    <m/>
    <m/>
    <m/>
    <m/>
    <m/>
    <m/>
  </r>
  <r>
    <s v="CALI"/>
    <x v="1"/>
    <x v="1"/>
    <n v="76520"/>
    <s v="TA-25-1005081"/>
    <n v="81090"/>
    <s v="APERTURA"/>
    <s v="CB CRECIMIENTO - OTRAS LISTAS"/>
    <s v="VALLE DEL CAUCA"/>
    <s v="PALMIRA"/>
    <s v="BARRIO POPULAR MODELO PALMIRA"/>
    <s v="REDEBAN"/>
    <s v="FO-25-1419050"/>
    <d v="2025-08-25T00:00:00"/>
    <d v="2025-08-26T00:00:00"/>
    <s v="UNO A UNO"/>
    <s v="UNO A UNO"/>
    <s v="EJECUTADO"/>
    <s v="25-08 SE REALIZA LLAMADA AL CLIENTE, SE HABLA CON EL SR LUIS FERNANDO PIZA VELANDIA SE VALIDA DIRECCIÓN OK, CANAL OK, DISPONIBILIDAD TOTAL, LLAMAR EL DÍA DE LA INSTALACIÓN PARA CONFIRMAR VISITA, AVISO EXTERIOR NO INDICA ALTURA; TOMACORRIENTE CERCANO: SI; TIENE CABINA DE SEGURIDAD: SI 26/08/2025 SE REALIZA INSTALACIÓN DE CORRESPONSAL, SE INSTALAN EQUIPOS TRANSACCIONES DE DEPÓSITO Y RETIRO EXITOSO. DEMÁS TRANSACCIONES SE SIMULARON PERO NO FUERON EXITOSAS POR FALTA HERRAMIENTAS DEL CLIENTE ( TRANSFERENCIA Y SALDO Y RETIRO CON TARJETA)., SE CAPACITA Y SE EVALÚA AL CLIENTE, SE INSTALA PUBLICIDAD COMPLETA, CB QUEDA OPERATIVO. USUARIO SOMOS BANCOLOMBIA ACTIVO. SE INSTALAN 20 MT DE CABLE UTP"/>
    <s v="VISITA_TECNICA"/>
    <s v="VBZZZ287"/>
    <s v="TIPO I"/>
    <s v="TERRESTRE"/>
    <s v="BOLAÑOS TABORDA JORGE ENRIQUE"/>
    <n v="1"/>
    <n v="0"/>
    <n v="75096.394270399993"/>
    <n v="75096.394270399993"/>
    <n v="75096.394270399993"/>
    <m/>
    <m/>
    <m/>
    <m/>
    <m/>
    <m/>
    <m/>
    <m/>
  </r>
  <r>
    <s v="CUCUTA"/>
    <x v="3"/>
    <x v="3"/>
    <n v="54313"/>
    <s v="TA-25-1033965"/>
    <n v="81205"/>
    <s v="APERTURA"/>
    <s v="CB CRECIMIENTO - NUEVO"/>
    <s v="NORTE DE SANTANDER"/>
    <s v="GRAMALOTE"/>
    <s v="BARRIO GRAMALOTE GRAMALOTE"/>
    <s v="REDEBAN"/>
    <s v="FO-25-1432951"/>
    <d v="2025-08-27T00:00:00"/>
    <d v="2025-08-29T00:00:00"/>
    <s v="UNO A UNO"/>
    <s v="UNO A UNO"/>
    <s v="EJECUTADO"/>
    <s v="27-08-2025 SE REALIZA LLAMADA AL CLIENTE, SE HABLA CON LA SRA BELKIS XIOMARA MEZA TORRES SE VALIDA DIRECCIÓN OK, CANAL OK, DISPONIBILIDAD TOTAL, LLAMAR EL DÍA LA INSTALACIÓN PARA CONFIRMAR VISITA, AVISO EXTERIOR ALTURA APROX 3 METROS; TOMACORRIENTE CERCANO: SI; TIENE CABINA DE SEGURIDAD: SI // CONTACTO REALIZADO POR LA APP 28-08 SE COMUNICA CON LA CLIENTE BELKIS XIOMARA AL #3044403270, NOS COMUNICA QUE EL DIA DE HOY NO PUEDE ATENDER LA VISITA YA QUE EN EL PUEBLO NO HAY LUZ, Y LLEGA HASTA DESPUES DE LAS 6 PM, SE PROGRAMA VISITA PARA EL DIA DE MAÑANA 29/08 29/08/2025 SE REALIZA INSTALACIÓN DE CORRESPONSAL, SE INSTALAN EQUIPOS CON PRUEBAS EXITOSAS, SE CAPACITA Y SE EVALÚA AL CLIENTE, SE INSTALA PUBLICIDAD COMPLETA, CB QUEDA OPERATIVO. USUARIO SOMOS BANCOLOMBIA ACTIVO"/>
    <s v="VISITA_TECNICA"/>
    <s v="FKZZZ630"/>
    <s v="TIPO II"/>
    <s v="TERRESTRE"/>
    <s v="NARANJO AFANADOR RUBEN JESUS"/>
    <n v="1"/>
    <n v="0"/>
    <n v="163813.69572160003"/>
    <n v="140395.6348884"/>
    <n v="163813.69572160003"/>
    <m/>
    <m/>
    <m/>
    <m/>
    <m/>
    <m/>
    <m/>
    <m/>
  </r>
  <r>
    <s v="SANTA MARTA"/>
    <x v="4"/>
    <x v="4"/>
    <n v="47030"/>
    <s v="TA-25-1033968"/>
    <n v="81182"/>
    <s v="APERTURA"/>
    <s v="CB CRECIMIENTO - NUEVO"/>
    <s v="MAGDALENA"/>
    <s v="ALGARROBO"/>
    <s v="BARRIO CENTRO ALGARROBO 1"/>
    <s v="REDEBAN"/>
    <s v="FO-25-1432956"/>
    <d v="2025-08-27T00:00:00"/>
    <d v="2025-08-28T00:00:00"/>
    <s v="UNO A UNO"/>
    <s v="UNO A UNO"/>
    <s v="EJECUTADO"/>
    <s v="26-08 SE REALIZA LLAMADA AL CLIENTE, SE HABLA CON EL SR  MIGUEL ANGEL VILLEGAS YEPES SE VALIDA DIRECCIÓN OK, CANAL OK, DISPONIBILIDAD TOTAL, LLAMAR EL DÍA DE LA INSTALACIÓN PARA CONFIRMAR VISITA, AVISO EXTERIOR 2,5 METROS APROX; TOMACORRIENTE CERCANO: SI; TIENE CABINA DE SEGURIDAD: NO 28/08/2025 SE REALIZA INSTALACIÓN DE CORRESPONSAL, SE INSTALAN EQUIPOS CON PRUEBAS EXITOSAS, SE CAPACITA Y SE EVALÚA AL CLIENTE, SE INSTALA PUBLICIDAD COMPLETA, CB QUEDA OPERATIVO. USUARIO SOMOS BANCOLOMBIA ACTIVO"/>
    <s v="VISITA_TECNICA"/>
    <s v="FKZZZ631"/>
    <s v="TIPO IV"/>
    <s v="TERRESTRE"/>
    <s v="THOMAS  CAMPO SIGIFREDO SEGUNDO"/>
    <n v="1"/>
    <n v="0"/>
    <n v="504832.64687880001"/>
    <n v="196536.5258152"/>
    <n v="504832.64687880001"/>
    <m/>
    <m/>
    <m/>
    <m/>
    <m/>
    <m/>
    <m/>
    <m/>
  </r>
  <r>
    <s v="NEIVA"/>
    <x v="0"/>
    <x v="0"/>
    <n v="41298"/>
    <s v="TA-25-1033971"/>
    <n v="81204"/>
    <s v="APERTURA"/>
    <s v="CB CRECIMIENTO - NUEVO"/>
    <s v="HUILA"/>
    <s v="GARZON"/>
    <s v="BARRIO GUADUALES GARZON"/>
    <s v="REDEBAN"/>
    <s v="FO-25-1432962"/>
    <d v="2025-08-27T00:00:00"/>
    <d v="2025-08-28T00:00:00"/>
    <s v="UNO A UNO"/>
    <s v="UNO A UNO"/>
    <s v="EJECUTADO"/>
    <s v="27-08-2025 SE REALIZA LLAMADA AL CLIENTE, SE HABLA CON LA SRA LINA MARCELA LOPEZ CUELLAR SE VALIDA DIRECCIÓN OK, CANAL OK, DISPONIBILIDAD TOTAL, LLAMAR EL DÍA LA INSTALACIÓN PARA CONFIRMAR VISITA, AVISO EXTERIOR ALTURA APROX 2,50 METROS; TOMACORRIENTE CERCANO: SI; TIENE CABINA DE SEGURIDAD: NO // CONTACTO REALIZADO POR LA APP 28/08/2025 SE REALIZA INSTALACIÓN DE CORRESPONSAL, SE INSTALAN EQUIPOS CON PRUEBAS EXITOSAS, SE CAPACITA Y SE EVALÚA AL CLIENTE, SE INSTALA PUBLICIDAD COMPLETA, CB QUEDA OPERATIVO. USUARIO SOMOS BANCOLOMBIA ACTIVO"/>
    <s v="VISITA_TECNICA"/>
    <s v="FKZZZ632"/>
    <s v="TIPO III"/>
    <s v="TERRESTRE"/>
    <s v="ANDRADE HERNANDEZ JUAN CARLOS"/>
    <n v="1"/>
    <n v="0"/>
    <n v="275728.78077800001"/>
    <n v="196536.5258152"/>
    <n v="275728.78077800001"/>
    <m/>
    <m/>
    <m/>
    <m/>
    <m/>
    <m/>
    <m/>
    <m/>
  </r>
  <r>
    <s v="IBAGUE"/>
    <x v="0"/>
    <x v="0"/>
    <n v="73319"/>
    <s v="TA-25-1033972"/>
    <n v="81206"/>
    <s v="APERTURA"/>
    <s v="CB CRECIMIENTO - NUEVO"/>
    <s v="TOLIMA"/>
    <s v="GUAMO"/>
    <s v="BARRIO SANTA ANA GUAMO 2"/>
    <s v="REDEBAN"/>
    <s v="FO-25-1432965"/>
    <d v="2025-08-27T00:00:00"/>
    <d v="2025-08-28T00:00:00"/>
    <s v="UNO A UNO"/>
    <s v="UNO A UNO"/>
    <s v="EJECUTADO"/>
    <s v="27-08-2025 SE REALIZA LLAMADA AL CLIENTE, SE HABLA CON EL SR EDGAR ANDRES HIMBOL QUIÑONES SE VALIDA DIRECCIÓN OK, CANAL OK, DISPONIBILIDAD TOTAL, LLAMAR EL DÍA LA INSTALACIÓN PARA CONFIRMAR VISITA, AVISO EXTERIOR ALTURA APROX 2,50 METROS; TOMACORRIENTE CERCANO: SI; TIENE CABINA DE SEGURIDAD: SI // CONTACTO REALIZADO POR LA APP 28/08/2025 SE REALIZA INSTALACIÓN DE CORRESPONSAL, SE INSTALAN EQUIPOS CON PRUEBAS EXITOSAS, SE CAPACITA Y SE EVALÚA AL CLIENTE, SE INSTALA PUBLICIDAD COMPLETA, CB QUEDA OPERATIVO. USUARIO SOMOS BANCOLOMBIA ACTIVO"/>
    <s v="VISITA_TECNICA"/>
    <s v="FKZZZ633"/>
    <s v="TIPO II"/>
    <s v="TERRESTRE"/>
    <s v="GUTIERREZ  CAMILO ANDRES"/>
    <n v="1"/>
    <n v="0"/>
    <n v="163813.69572160003"/>
    <n v="140395.6348884"/>
    <n v="163813.69572160003"/>
    <m/>
    <m/>
    <m/>
    <m/>
    <m/>
    <m/>
    <m/>
    <m/>
  </r>
  <r>
    <s v="TUNJA"/>
    <x v="3"/>
    <x v="3"/>
    <n v="68271"/>
    <s v="TA-25-1033973"/>
    <n v="81202"/>
    <s v="APERTURA"/>
    <s v="CB CRECIMIENTO - NUEVO"/>
    <s v="SANTANDER"/>
    <s v="FLORIAN"/>
    <s v="BARRIO CENTRO FLORIAN 1"/>
    <s v="REDEBAN"/>
    <s v="FO-25-1432972"/>
    <d v="2025-08-27T00:00:00"/>
    <d v="2025-08-29T00:00:00"/>
    <s v="UNO A UNO"/>
    <s v="UNO A UNO"/>
    <s v="EJECUTADO"/>
    <s v="27-08-2025 SE REALIZA LLAMADA AL CLIENTE, SE HABLA CON EL SR CARLOS ALBERTO DIAZ MELO SE VALIDA DIRECCIÓN OK, CANAL OK, DISPONIBILIDAD TOTAL, LLAMAR EL DÍA LA INSTALACIÓN PARA CONFIRMAR VISITA, AVISO EXTERIOR ALTURA APROX 2,50 METROS; TOMACORRIENTE CERCANO: SI; TIENE CABINA DE SEGURIDAD: SI // CONTACTO REALIZADO POR LA APP 29/08/2025 SE REALIZA INSTALACIÓN DE CORRESPONSAL, SE INSTALAN EQUIPOS CON PRUEBAS EXITOSAS, SE CAPACITA Y SE EVALÚA AL CLIENTE, SE INSTALA PUBLICIDAD COMPLETA, CB QUEDA OPERATIVO. USUARIO SOMOS BANCOLOMBIA ACTIVO"/>
    <s v="VISITA_TECNICA"/>
    <s v="FKZZZ634"/>
    <s v="TIPO IV"/>
    <s v="TERRESTRE"/>
    <s v="SOLER HOYOS CRISTIAN LEONARDO"/>
    <n v="1"/>
    <n v="0"/>
    <n v="504832.64687880001"/>
    <n v="196536.5258152"/>
    <n v="504832.64687880001"/>
    <m/>
    <m/>
    <m/>
    <m/>
    <m/>
    <m/>
    <m/>
    <m/>
  </r>
  <r>
    <s v="BOGOTA"/>
    <x v="5"/>
    <x v="5"/>
    <n v="25200"/>
    <s v="TA-25-1033975"/>
    <n v="81207"/>
    <s v="APERTURA"/>
    <s v="CB CRECIMIENTO - NUEVO"/>
    <s v="CUNDINAMARCA"/>
    <s v="COGUA"/>
    <s v="BARRIO CENTRO COGUA 9"/>
    <s v="REDEBAN"/>
    <s v="FO-25-1432985"/>
    <d v="2025-08-27T00:00:00"/>
    <d v="2025-08-28T00:00:00"/>
    <s v="UNO A UNO"/>
    <s v="UNO A UNO"/>
    <s v="EJECUTADO"/>
    <s v="27-08-2025 SE REALIZA LLAMADA AL CLIENTE, SE HABLA CON LA SRA DIANA NATALY CASAS MENDIETA SE VALIDA DIRECCIÓN OK, CANAL OK, DISPONIBILIDAD TOTAL, LLAMAR EL DÍA LA INSTALACIÓN PARA CONFIRMAR VISITA, AVISO EXTERIOR ALTURA APROX 4 METROS; TOMACORRIENTE CERCANO: SI; TIENE CABINA DE SEGURIDAD: SI // CONTACTO REALIZADO POR LA APP 28-08 SE REALIZA INSTALACIÓN DE CORRESPONSAL, SE INSTALAN EQUIPOS CON PRUEBAS EXITOSAS, SE CAPACITA Y SE EVALÚA AL CLIENTE, SE INSTALA PUBLICIDAD COMPLETA, CB QUEDA OPERATIVO. USUARIO SOMOS BANCOLOMBIA ACTIVO"/>
    <s v="VISITA_TECNICA"/>
    <s v="FKZZZ636"/>
    <s v="TIPO II"/>
    <s v="TERRESTRE"/>
    <s v="MURCIA HERNANDEZ HARVEY IGNACIO"/>
    <n v="1"/>
    <n v="0"/>
    <n v="163813.69572160003"/>
    <n v="140395.6348884"/>
    <n v="163813.69572160003"/>
    <m/>
    <m/>
    <m/>
    <m/>
    <m/>
    <m/>
    <m/>
    <m/>
  </r>
  <r>
    <s v="BOGOTA"/>
    <x v="5"/>
    <x v="5"/>
    <n v="25430"/>
    <s v="TA-25-1033976"/>
    <n v="81210"/>
    <s v="APERTURA"/>
    <s v="CB CRECIMIENTO - NUEVO"/>
    <s v="CUNDINAMARCA"/>
    <s v="MADRID"/>
    <s v="BARRIO SAN JOSE MADRID MADRID"/>
    <s v="REDEBAN"/>
    <s v="FO-25-1432992"/>
    <d v="2025-08-27T00:00:00"/>
    <d v="2025-08-28T00:00:00"/>
    <s v="UNO A UNO"/>
    <s v="UNO A UNO"/>
    <s v="EJECUTADO"/>
    <s v="27-08-2025 SE REALIZA LLAMADA AL CLIENTE, SE HABLA CON EL SR IVAN DARIO GOMEZ SANDOVAL SE VALIDA DIRECCIÓN OK, CANAL OK, DISPONIBILIDAD TOTAL, LLAMAR EL DÍA LA INSTALACIÓN PARA CONFIRMAR VISITA, AVISO EXTERIOR ALTURA APROX 2 METROS; TOMACORRIENTE CERCANO: SI; TIENE CABINA DE SEGURIDAD: NO // CONTACTO REALIZADO POR LA APP 28/08/2025 ESTANDO EN SITIO PARA REALIZAR APERTURA REDEBAN 3007081210 BARRIO SAN JOSE MADRID MADRID, EL COMERCIO TIENE NOMBRE EN UN PENDON, ADJUNTO CÁMARA DE COMERCIO + REGISTRO FOTOGRÁFICO. / POR FAVOR INSTALAR LA VINCULACIÓN YA QUE SE EVIDENCIA QUE EL COMERCIO TIENE EL AVISO CON EL NOMBRE DEL ESTABLECIMIENTO.  28/08/2025 SE REALIZA INSTALACIÓN DE CORRESPONSAL, SE INSTALAN EQUIPOS CON PRUEBAS EXITOSAS, SE CAPACITA Y SE EVALÚA AL CLIENTE, SE INSTALA PUBLICIDAD COMPLETA, CB QUEDA OPERATIVO. USUARIO SOMOS BANCOLOMBIA ACTIVO. NO SE PUEDE REALIZAR CONSULTA DE SALGO NO SE CUÁNTA CON TARJETA NI RECAUDO SIN FACTURAS PARA PAGAR"/>
    <s v="VISITA_TECNICA"/>
    <s v="FKZZZ637"/>
    <s v="TIPO II"/>
    <s v="TERRESTRE"/>
    <s v="GOMEZ VEGA DAVID SNEYDER"/>
    <n v="1"/>
    <n v="0"/>
    <n v="163813.69572160003"/>
    <n v="140395.6348884"/>
    <n v="163813.69572160003"/>
    <m/>
    <m/>
    <m/>
    <m/>
    <m/>
    <m/>
    <m/>
    <m/>
  </r>
  <r>
    <s v="BOGOTA"/>
    <x v="5"/>
    <x v="5"/>
    <n v="11001"/>
    <s v="TA-25-1033977"/>
    <n v="81187"/>
    <s v="APERTURA"/>
    <s v="CAMBIO DE RAZON SOCIAL"/>
    <s v="CUNDINAMARCA"/>
    <s v="BOGOTA"/>
    <s v="BARRIO LA ESMERALDA BOGOTA 7"/>
    <s v="REDEBAN"/>
    <s v="FO-25-1432997"/>
    <d v="2025-08-27T00:00:00"/>
    <d v="2025-08-29T00:00:00"/>
    <s v="UNO A UNO"/>
    <s v="UNO A UNO"/>
    <s v="EJECUTADO"/>
    <s v="27-08-2025 SE REALIZA LLAMADA AL CLIENTE, SE HABLA CON EL SR CAMILO EDUARDO PINZON CASTILLO SE VALIDA DIRECCIÓN OK, CANAL OK, DISPONIBILIDAD TOTAL, LLAMAR EL DÍA LA INSTALACIÓN PARA CONFIRMAR VISITA, AVISO EXTERIOR ALTURA APROX 2 METROS; TOMACORRIENTE CERCANO: SI; TIENE CABINA DE SEGURIDAD: NO // CONTACTO REALIZADO POR LA APP 29/08/2025 SE REALIZA INSTALACIÓN DE CORRESPONSAL, SE INSTALAN EQUIPOS CON PRUEBAS EXITOSAS, SE CAPACITA Y SE EVALÚA AL CLIENTE, SE INSTALA PUBLICIDAD COMPLETA, CB QUEDA OPERATIVO. USUARIO SOMOS BANCOLOMBIA ACTIVO"/>
    <s v="VISITA_TECNICA"/>
    <s v="FKZZZ638"/>
    <s v="TIPO I"/>
    <s v="TERRESTRE"/>
    <s v="LOZADA ROJAS CHRISTIAN ANDRES"/>
    <n v="1"/>
    <n v="0"/>
    <n v="75096.394270399993"/>
    <n v="75096.394270399993"/>
    <n v="75096.394270399993"/>
    <m/>
    <m/>
    <m/>
    <m/>
    <m/>
    <m/>
    <m/>
    <m/>
  </r>
  <r>
    <s v="BOGOTA"/>
    <x v="5"/>
    <x v="5"/>
    <n v="25290"/>
    <s v="TA-25-1033978"/>
    <n v="81203"/>
    <s v="APERTURA"/>
    <s v="CB CRECIMIENTO - NUEVO"/>
    <s v="CUNDINAMARCA"/>
    <s v="FUSAGASUGA"/>
    <s v="BARRIO VILLA LADY FUSAGASUGA"/>
    <s v="REDEBAN"/>
    <s v="FO-25-1433002"/>
    <d v="2025-08-27T00:00:00"/>
    <d v="2025-08-29T00:00:00"/>
    <s v="UNO A UNO"/>
    <s v="UNO A UNO"/>
    <s v="EJECUTADO"/>
    <s v="27-08-2025 SE REALIZA LLAMADA AL CLIENTE, SE HABLA CON LA SRA SOFIA LALINDE SARMIENTO SE VALIDA DIRECCIÓN OK, CANAL OK, DISPONIBILIDAD TOTAL, LLAMAR EL DÍA LA INSTALACIÓN PARA CONFIRMAR VISITA, AVISO EXTERIOR ALTURA APROX 2 METROS; TOMACORRIENTE CERCANO: SI; TIENE CABINA DE SEGURIDAD: SI // CONTACTO REALIZADO POR LA APP 28-09 ESTABLECERMOS COMUNICACION TELÉFONICA CON LA CLIENTE SOFÍA LALINDE 3176035897 SE LE INDICA QUE SE LE VISITARÁ. EL DÍA DE MAÑANA YA QUE HAY PROBLEMAS EN LA VÍA DEVIDO  AL ROPTURA DE UN TUBO DE GAS NATURAL Y NO HAY PASO SE LE INDICA AL COORDINADOR WILLIAM ROZO QUIEN AUTORIZA 29/08/2025 SE REALIZA INSTALACIÓN DE CORRESPONSAL, SE INSTALAN EQUIPOS CON PRUEBAS EXITOSAS, SE CAPACITA Y SE EVALÚA AL CLIENTE, SE INSTALA PUBLICIDAD COMPLETA, CB QUEDA OPERATIVO. USUARIO SOMOS BANCOLOMBIA ACTIVO"/>
    <s v="VISITA_TECNICA"/>
    <s v="FKZZZ639"/>
    <s v="TIPO II"/>
    <s v="TERRESTRE"/>
    <s v="HERNANDEZ NARANJO OSCAR EDUARDO"/>
    <n v="1"/>
    <n v="0"/>
    <n v="163813.69572160003"/>
    <n v="140395.6348884"/>
    <n v="163813.69572160003"/>
    <m/>
    <m/>
    <m/>
    <m/>
    <m/>
    <m/>
    <m/>
    <m/>
  </r>
  <r>
    <s v="MANIZALES"/>
    <x v="1"/>
    <x v="6"/>
    <n v="17616"/>
    <s v="TA-25-1033982"/>
    <n v="81240"/>
    <s v="APERTURA"/>
    <s v="CB CRECIMIENTO - NUEVO"/>
    <s v="CALDAS"/>
    <s v="RISARALDA"/>
    <s v="BARRIO CENTRO RISARALDA 2"/>
    <s v="REDEBAN"/>
    <s v="FO-25-1433008"/>
    <d v="2025-08-27T00:00:00"/>
    <d v="2025-08-28T00:00:00"/>
    <s v="UNO A UNO"/>
    <s v="UNO A UNO"/>
    <s v="EJECUTADO"/>
    <s v="27-08-2025 SE REALIZA LLAMADA AL CLIENTE, SE HABLA CON LA SRA LEIDY YOHANNA SANCHEZ BETANCUR SE VALIDA DIRECCIÓN OK, CANAL OK, DISPONIBILIDAD TOTAL, LLAMAR EL DÍA LA INSTALACIÓN PARA CONFIRMAR VISITA, AVISO EXTERIOR ALTURA APROX 2 METROS; TOMACORRIENTE CERCANO: SI; TIENE CABINA DE SEGURIDAD: NO // CONTACTO REALIZADO POR LA APP 28/08/2025 SE REALIZA INSTALACIÓN DE CORRESPONSAL, SE INSTALAN EQUIPOS, SE CAPACITA Y SE EVALÚA AL CLIENTE, SE INSTALA PUBLICIDAD COMPLETA, CB QUEDA OPERATIVO. USUARIO SOMOS BANCOLOMBIA ACTIVO. SE HACEN PRUEBA DE CONSULTA DE SALDO SOLAMENTE YA QUE USUARIO NO CUENTA CON LAS HERRAMIENTAS PARA REALIZAR LAS DEMAS PRUEBAS(RETIRO,RECAUDO, TRANSFERENCIA) SERVICIO OK"/>
    <s v="VISITA_TECNICA"/>
    <s v="FKZZZ640"/>
    <s v="TIPO II"/>
    <s v="TERRESTRE"/>
    <s v="AGUIRRE HENAO RAUL EDUARDO"/>
    <n v="1"/>
    <n v="0"/>
    <n v="163813.69572160003"/>
    <n v="140395.6348884"/>
    <n v="163813.69572160003"/>
    <m/>
    <m/>
    <m/>
    <m/>
    <m/>
    <m/>
    <m/>
    <m/>
  </r>
  <r>
    <s v="TUNJA"/>
    <x v="3"/>
    <x v="3"/>
    <n v="15835"/>
    <s v="TA-25-1033983"/>
    <n v="81250"/>
    <s v="APERTURA"/>
    <s v="CB CRECIMIENTO - NUEVO"/>
    <s v="BOYACA"/>
    <s v="TURMEQUE"/>
    <s v="BARRIO LA PLAZA CENTRO TURMEQUE"/>
    <s v="REDEBAN"/>
    <s v="FO-25-1433014"/>
    <d v="2025-08-27T00:00:00"/>
    <d v="2025-08-28T00:00:00"/>
    <s v="UNO A UNO"/>
    <s v="UNO A UNO"/>
    <s v="EJECUTADO"/>
    <s v="27-08-2025 SE REALIZA LLAMADA AL CLIENTE, SE HABLA CON LA SRA FLORINDA LARA GUATAQUIRA SE VALIDA DIRECCIÓN OK, CANAL OK, DISPONIBILIDAD TOTAL, LLAMAR EL DÍA LA INSTALACIÓN PARA CONFIRMAR VISITA, AVISO EXTERIOR ALTURA APROX 2,50 METROS; TOMACORRIENTE CERCANO: SI; TIENE CABINA DE SEGURIDAD: NO // CONTACTO REALIZADO POR LA APP 28/08/2025 SE REALIZA INSTALACIÓN DE CORRESPONSAL, SE INSTALAN EQUIPOS CON PRUEBAS EXITOSAS, SE CAPACITA Y SE EVALÚA AL CLIENTE, SE INSTALA PUBLICIDAD COMPLETA, CB QUEDA OPERATIVO. USUARIO SOMOS BANCOLOMBIA ACTIVO. SE INSTALA ROUTER E0682019513003931"/>
    <s v="VISITA_TECNICA"/>
    <s v="FKZZZ641"/>
    <s v="TIPO II"/>
    <s v="TERRESTRE"/>
    <s v="GONZALEZ GONZALEZ MARIO ALBERTO"/>
    <n v="1"/>
    <n v="0"/>
    <n v="163813.69572160003"/>
    <n v="140395.6348884"/>
    <n v="163813.69572160003"/>
    <m/>
    <m/>
    <m/>
    <m/>
    <m/>
    <m/>
    <m/>
    <m/>
  </r>
  <r>
    <s v="PASTO"/>
    <x v="1"/>
    <x v="1"/>
    <n v="52256"/>
    <s v="TA-25-1033984"/>
    <n v="81200"/>
    <s v="APERTURA"/>
    <s v="CB CRECIMIENTO - NUEVO"/>
    <s v="NARIÑO"/>
    <s v="EL ROSARIO"/>
    <s v="BARRIO SAGRADO CORAZON DE JESUS EL ROSARIO"/>
    <s v="REDEBAN"/>
    <s v="FO-25-1433021"/>
    <d v="2025-08-27T00:00:00"/>
    <d v="2025-08-29T00:00:00"/>
    <s v="UNO A UNO"/>
    <s v="UNO A UNO"/>
    <s v="EJECUTADO"/>
    <s v="27-08 SE REALIZA LLAMADA AL CLIENTE, SE HABLA CON LA SRA YULIANA ÑAÑEZ POPAYAN SE VALIDA DIRECCIÓN OK, CANAL OK, DISPONIBILIDAD TOTAL, LLAMAR EL DÍA LA INSTALACIÓN PARA CONFIRMAR VISITA, AVISO EXTERIOR ALTURA: 2,60 ; TOMACORRIENTE CERCANO: SI; TIENE CABINA DE SEGURIDAD: NO - COMUNICACIÓN POR WPP / EL MODEM ESTA A 4 MT  29/08/2025 SE REALIZA INSTALACIÓN DE CORRESPONSAL, SE INSTALAN EQUIPOS CON PRUEBAS EXITOSAS, SE CAPACITA Y SE EVALÚA AL CLIENTE, SE INSTALA PUBLICIDAD COMPLETA, CB QUEDA OPERATIVO. USUARIO SOMOS BANCOLOMBIA ACTIVO"/>
    <s v="VISITA_TECNICA"/>
    <s v="FKZZZ642"/>
    <s v="TIPO II"/>
    <s v="TERRESTRE"/>
    <s v="CASTILLO HERRERA ALEX RICARDO"/>
    <n v="1"/>
    <n v="0"/>
    <n v="163813.69572160003"/>
    <n v="140395.6348884"/>
    <n v="163813.69572160003"/>
    <m/>
    <m/>
    <m/>
    <m/>
    <m/>
    <m/>
    <m/>
    <m/>
  </r>
  <r>
    <s v="BOGOTA"/>
    <x v="5"/>
    <x v="5"/>
    <n v="25279"/>
    <s v="TA-25-1033986"/>
    <n v="81209"/>
    <s v="APERTURA"/>
    <s v="CB CRECIMIENTO - NUEVO"/>
    <s v="CUNDINAMARCA"/>
    <s v="FOMEQUE"/>
    <s v="BARRIO CENTRO FOMEQUE FOMEQUE"/>
    <s v="REDEBAN"/>
    <s v="FO-25-1433033"/>
    <d v="2025-08-27T00:00:00"/>
    <d v="2025-08-28T00:00:00"/>
    <s v="UNO A UNO"/>
    <s v="UNO A UNO"/>
    <s v="EJECUTADO"/>
    <s v="27-08-2025 SE REALIZA LLAMADA AL CLIENTE, SE HABLA CON EL SR ISAURO SABALA SE VALIDA DIRECCIÓN OK, CANAL OK, DISPONIBILIDAD TOTAL, LLAMAR EL DÍA LA INSTALACIÓN PARA CONFIRMAR VISITA, AVISO EXTERIOR ALTURA APROX 2 METROS; TOMACORRIENTE CERCANO: SI; TIENE CABINA DE SEGURIDAD: NO // CONTACTO REALIZADO POR LA APP 28/08/2025 SE REALIZA INSTALACIÓN DE CORRESPONSAL, SE INSTALAN EQUIPOS, SE HACE SOLO UNA CONSULTA DE SALDO Y SE VA EN INTERNET, SE CAPACITA Y SE EVALÚA AL CLIENTE, SE INSTALA PUBLICIDAD COMPLETA, CB QUEDA OPERATIVO. USUARIO SOMOS BANCOLOMBIA ACTIVO. INTERNET DEL CLIENTE CON FALLAS SE INDICA PEDIR SERVICIO TÉCNICO PARA VALIDAR SE HACE SOLO UNA CONSULTA DE SALDO Y SE VA EL INTERNET"/>
    <s v="VISITA_TECNICA"/>
    <s v="FKZZZ644"/>
    <s v="TIPO II"/>
    <s v="TERRESTRE"/>
    <s v="BUSTOS MORA DIEGO MANUEL"/>
    <n v="1"/>
    <n v="0"/>
    <n v="163813.69572160003"/>
    <n v="140395.6348884"/>
    <n v="163813.69572160003"/>
    <m/>
    <m/>
    <m/>
    <m/>
    <m/>
    <m/>
    <m/>
    <m/>
  </r>
  <r>
    <s v="PEREIRA"/>
    <x v="1"/>
    <x v="6"/>
    <n v="76100"/>
    <s v="TA-25-1033988"/>
    <n v="81192"/>
    <s v="APERTURA"/>
    <s v="CB CRECIMIENTO - NUEVO"/>
    <s v="VALLE DEL CAUCA"/>
    <s v="BOLIVAR"/>
    <s v="BARRIO NARANJAL BOLIVAR 1"/>
    <s v="REDEBAN"/>
    <s v="FO-25-1433043"/>
    <d v="2025-08-27T00:00:00"/>
    <d v="2025-08-29T00:00:00"/>
    <s v="UNO A UNO"/>
    <s v="UNO A UNO"/>
    <s v="EJECUTADO"/>
    <s v="27-08-2025 SE REALIZA LLAMADA AL CLIENTE, SE HABLA CON LA SRA JENNY JOHANA AGUDELO TORRES  SE VALIDA DIRECCIÓN OK, CANAL OK, DISPONIBILIDAD TOTAL, LLAMAR EL DÍA LA INSTALACIÓN PARA CONFIRMAR VISITA, AVISO EXTERIOR ALTURA APROX 1,5 METROS; TOMACORRIENTE CERCANO: SI; TIENE CABINA DE SEGURIDAD: SI  29/08/2025 EN LA VISITA REALIZADA POR EL TECNICO EN EL SITIO SE EVIDENCIA QUE EN EL PUNTO NO CUENTA CON AVISO DEL NOMBRE DEL COMERCIO, NI NOMENCLATURA EN LA FACHADA.  / ENTIDAD APRUEBA INSTALACIÓN 29/08/2025 SE REALIZA INSTALACIÓN DE CORRESPONSAL, SE INSTALAN EQUIPOS CON PRUEBAS EXITOSAS, SE CAPACITA Y SE EVALÚA AL CLIENTE, SE INSTALA PUBLICIDAD COMPLETA, CB QUEDA OPERATIVO. USUARIO SOMOS BANCOLOMBIA ACTIVO"/>
    <s v="VISITA_TECNICA"/>
    <s v="FKZZZ647"/>
    <s v="TIPO II"/>
    <s v="TERRESTRE"/>
    <s v="PAREDES CASTILLO DIEGO"/>
    <n v="1"/>
    <n v="0"/>
    <n v="163813.69572160003"/>
    <n v="140395.6348884"/>
    <n v="163813.69572160003"/>
    <m/>
    <m/>
    <m/>
    <m/>
    <m/>
    <m/>
    <m/>
    <m/>
  </r>
  <r>
    <s v="MEDELLIN"/>
    <x v="2"/>
    <x v="2"/>
    <n v="5212"/>
    <s v="TA-25-1033989"/>
    <n v="81199"/>
    <s v="APERTURA"/>
    <s v="CAMBIO DE RAZON SOCIAL"/>
    <s v="ANTIOQUIA"/>
    <s v="COPACABANA"/>
    <s v="BARRIO VRD ZARZAL LA LUZ COPACABANA"/>
    <s v="REDEBAN"/>
    <s v="FO-25-1433048"/>
    <d v="2025-08-27T00:00:00"/>
    <d v="2025-08-29T00:00:00"/>
    <s v="UNO A UNO"/>
    <s v="UNO A UNO"/>
    <s v="EJECUTADO"/>
    <s v="27-08-2025 SE REALIZA LLAMADA AL CLIENTE, SE HABLA CON LA SRA ZULY YULIANA CASTAÑO PUERTA SE VALIDA DIRECCIÓN OK, CANAL OK, DISPONIBILIDAD TOTAL, LLAMAR EL DÍA LA INSTALACIÓN PARA CONFIRMAR VISITA, AVISO EXTERIOR ALTURA APROX 2,5 METROS; TOMACORRIENTE CERCANO: SI; TIENE CABINA DE SEGURIDAD: SI  29/08/2025 SE REALIZA INSTALACIÓN DE CORRESPONSAL, SE INSTALAN EQUIPOS CON PRUEBAS EXITOSAS, SE CAPACITA Y SE EVALÚA AL CLIENTE, SE INSTALA PUBLICIDAD COMPLETA, CB QUEDA OPERATIVO. USUARIO SOMOS BANCOLOMBIA ACTIVO"/>
    <s v="VISITA_TECNICA"/>
    <s v="FKZZZ648"/>
    <s v="TIPO I"/>
    <s v="TERRESTRE"/>
    <s v="QUINTERO SANCHEZ JUAN SEBASTIAN"/>
    <n v="1"/>
    <n v="0"/>
    <n v="75096.394270399993"/>
    <n v="75096.394270399993"/>
    <n v="75096.394270399993"/>
    <m/>
    <m/>
    <m/>
    <m/>
    <m/>
    <m/>
    <m/>
    <m/>
  </r>
  <r>
    <s v="PEREIRA"/>
    <x v="1"/>
    <x v="6"/>
    <n v="63001"/>
    <s v="TA-25-1033992"/>
    <n v="81184"/>
    <s v="APERTURA"/>
    <s v="CB CRECIMIENTO - NUEVO"/>
    <s v="QUINDIO"/>
    <s v="ARMENIA"/>
    <s v="BARRIO ESMERALDA ARMENIA"/>
    <s v="REDEBAN"/>
    <s v="FO-25-1433065"/>
    <d v="2025-08-27T00:00:00"/>
    <d v="2025-08-28T00:00:00"/>
    <s v="UNO A UNO"/>
    <s v="UNO A UNO"/>
    <s v="EJECUTADO"/>
    <s v="27-08-2025 SE REALIZA LLAMADA AL CLIENTE, SE HABLA CON EL SR JAUMBER DUNOT GUTIERREZ SE VALIDA DIRECCIÓN OK, CANAL OK, DISPONIBILIDAD TOTAL, LLAMAR EL DÍA LA INSTALACIÓN PARA CONFIRMAR VISITA, AVISO EXTERIOR ALTURA APROX 2,5 METROS; TOMACORRIENTE CERCANO: SI; TIENE CABINA DE SEGURIDAD: SI  28/08/2025 SE REALIZA INSTALACIÓN DE CORRESPONSAL, SE INSTALAN EQUIPOS CON PRUEBAS EXITOSAS, SE CAPACITA Y SE EVALÚA AL CLIENTE, SE INSTALA PUBLICIDAD COMPLETA, CB QUEDA OPERATIVO. USUARIO SOMOS BANCOLOMBIA ACTIVO"/>
    <s v="VISITA_TECNICA"/>
    <s v="FKZZZ650"/>
    <s v="TIPO II"/>
    <s v="TERRESTRE"/>
    <s v="SANCHEZ SOLORZANO JUAN SEBASTIAN"/>
    <n v="1"/>
    <n v="0"/>
    <n v="163813.69572160003"/>
    <n v="140395.6348884"/>
    <n v="163813.69572160003"/>
    <m/>
    <m/>
    <m/>
    <m/>
    <m/>
    <m/>
    <m/>
    <m/>
  </r>
  <r>
    <s v="CALI"/>
    <x v="1"/>
    <x v="1"/>
    <n v="76520"/>
    <s v="TA-25-1033993"/>
    <n v="81213"/>
    <s v="APERTURA"/>
    <s v="CB CRECIMIENTO - NUEVO"/>
    <s v="VALLE DEL CAUCA"/>
    <s v="PALMIRA"/>
    <s v="BARRIO EL BOSQUE PALMIRA 1"/>
    <s v="REDEBAN"/>
    <s v="FO-25-1433073"/>
    <d v="2025-08-27T00:00:00"/>
    <d v="2025-08-28T00:00:00"/>
    <s v="UNO A UNO"/>
    <s v="UNO A UNO"/>
    <s v="EJECUTADO"/>
    <s v="27-08-2025 SE REALIZA LLAMADA AL CLIENTE, SE HABLA CON LA SRA BERTHA LIGIA PANTOJA ERAZO SE VALIDA DIRECCIÓN OK, CANAL OK, DISPONIBILIDAD TOTAL, LLAMAR EL DÍA LA INSTALACIÓN PARA CONFIRMAR VISITA, AVISO EXTERIOR ALTURA NO INDICA ALTURA; TOMACORRIENTE CERCANO: SI; TIENE CABINA DE SEGURIDAD: SI  28/08/2025 SE REALIZA INSTALACIÓN DE CORRESPONSAL, SE INSTALAN EQUIPOS CON PRUEBAS EXITOSAS, SE CAPACITA Y SE EVALÚA AL CLIENTE, SE INSTALA PUBLICIDAD COMPLETA, CB QUEDA OPERATIVO. USUARIO SOMOS BANCOLOMBIA ACTIVO"/>
    <s v="VISITA_TECNICA"/>
    <s v="FKZZZ651"/>
    <s v="TIPO I"/>
    <s v="TERRESTRE"/>
    <s v="TORRES GARCIA JENDRY JOSE"/>
    <n v="1"/>
    <n v="0"/>
    <n v="75096.394270399993"/>
    <n v="75096.394270399993"/>
    <n v="75096.394270399993"/>
    <m/>
    <m/>
    <m/>
    <m/>
    <m/>
    <m/>
    <m/>
    <m/>
  </r>
  <r>
    <s v="CALI"/>
    <x v="1"/>
    <x v="1"/>
    <n v="76001"/>
    <s v="TA-25-1033994"/>
    <n v="81193"/>
    <s v="APERTURA"/>
    <s v="CB CRECIMIENTO - NUEVO"/>
    <s v="VALLE DEL CAUCA"/>
    <s v="CALI"/>
    <s v="BARRIO ULPIANO LLOREDA CALI 1"/>
    <s v="REDEBAN"/>
    <s v="FO-25-1433077"/>
    <d v="2025-08-27T00:00:00"/>
    <d v="2025-08-28T00:00:00"/>
    <s v="UNO A UNO"/>
    <s v="UNO A UNO"/>
    <s v="EJECUTADO"/>
    <s v="27-08-2025 SE REALIZA LLAMADA AL CLIENTE, SE HABLA CON EL SR CARLOS ALFONSO FALLA HENAO SE VALIDA DIRECCIÓN OK, CANAL OK, DISPONIBILIDAD TOTAL, LLAMAR EL DÍA LA INSTALACIÓN PARA CONFIRMAR VISITA, AVISO EXTERIOR ALTURA APROX 2 METROS; TOMACORRIENTE CERCANO: SI; TIENE CABINA DE SEGURIDAD: SI  28-08 SE REALIZA INSTALACIÓN DE CORRESPONSAL, SE INSTALAN EQUIPOS CON PRUEBAS EXITOSAS, SE CAPACITA Y SE EVALÚA AL CLIENTE, SE INSTALA PUBLICIDAD COMPLETA, CB QUEDA OPERATIVO. USUARIO SOMOS BANCOLOMBIA ACTIVO. SE INSTALAN 10 MT DE CABLE UTP"/>
    <s v="VISITA_TECNICA"/>
    <s v="FKZZZ652"/>
    <s v="TIPO I"/>
    <s v="TERRESTRE"/>
    <s v="BOLAÑOS TABORDA JORGE ENRIQUE"/>
    <n v="1"/>
    <n v="0"/>
    <n v="75096.394270399993"/>
    <n v="75096.394270399993"/>
    <n v="75096.394270399993"/>
    <m/>
    <m/>
    <m/>
    <m/>
    <m/>
    <m/>
    <m/>
    <m/>
  </r>
  <r>
    <s v="BOGOTA"/>
    <x v="5"/>
    <x v="5"/>
    <n v="11001"/>
    <s v="TA-25-1033995"/>
    <n v="81190"/>
    <s v="APERTURA"/>
    <s v="CB CRECIMIENTO - NUEVO"/>
    <s v="CUNDINAMARCA"/>
    <s v="BOGOTA"/>
    <s v="BARRIO CAÑAVERALEJO BOGOTA 1"/>
    <s v="REDEBAN"/>
    <s v="FO-25-1433086"/>
    <d v="2025-08-27T00:00:00"/>
    <d v="2025-08-28T00:00:00"/>
    <s v="UNO A UNO"/>
    <s v="UNO A UNO"/>
    <s v="EJECUTADO"/>
    <s v="27-08-2025 SE REALIZA LLAMADA AL CLIENTE, SE HABLA CON LA SRA NUBIA YANETH ARENAS NARANJO SE VALIDA DIRECCIÓN OK, CANAL OK, DISPONIBILIDAD TOTAL, LLAMAR EL DÍA LA INSTALACIÓN PARA CONFIRMAR VISITA, AVISO EXTERIOR ALTURA APROX 3 METROS; TOMACORRIENTE CERCANO: SI; TIENE CABINA DE SEGURIDAD: SI  28/08/2025 SE REALIZA INSTALACIÓN DE CORRESPONSAL, SE INSTALAN EQUIPOS CON PRUEBAS EXITOSAS, SE CAPACITA Y SE EVALÚA AL CLIENTE, SE INSTALA PUBLICIDAD COMPLETA, CB QUEDA OPERATIVO. USUARIO SOMOS BANCOLOMBIA ACTIVO"/>
    <s v="VISITA_TECNICA"/>
    <s v="FKZZZ653"/>
    <s v="TIPO I"/>
    <s v="TERRESTRE"/>
    <s v="HERNANDEZ NARANJO OSCAR EDUARDO"/>
    <n v="1"/>
    <n v="0"/>
    <n v="75096.394270399993"/>
    <n v="75096.394270399993"/>
    <n v="75096.394270399993"/>
    <m/>
    <m/>
    <m/>
    <m/>
    <m/>
    <m/>
    <m/>
    <m/>
  </r>
  <r>
    <s v="BOGOTA"/>
    <x v="5"/>
    <x v="5"/>
    <n v="11001"/>
    <s v="TA-25-1033996"/>
    <n v="81191"/>
    <s v="APERTURA"/>
    <s v="CB CRECIMIENTO - NUEVO"/>
    <s v="CUNDINAMARCA"/>
    <s v="BOGOTA"/>
    <s v="BARRIO BILBAO BOGOTA 7"/>
    <s v="REDEBAN"/>
    <s v="FO-25-1433090"/>
    <d v="2025-08-27T00:00:00"/>
    <d v="2025-08-28T00:00:00"/>
    <s v="UNO A UNO"/>
    <s v="UNO A UNO"/>
    <s v="EJECUTADO"/>
    <s v="27-08-2025 SE REALIZA LLAMADA AL CLIENTE, SE HABLA CON EL SR HECTOR GONZALO CORTES PACHON SE VALIDA DIRECCIÓN OK, CANAL OK, DISPONIBILIDAD TOTAL, LLAMAR EL DÍA LA INSTALACIÓN PARA CONFIRMAR VISITA, AVISO EXTERIOR ALTURA APROX 3 METROS; TOMACORRIENTE CERCANO: SI; TIENE CABINA DE SEGURIDAD: SI  28/08/2025 ESTANDO EN SITIO PARA REALIZAR APERTURA REDEBAN 3007081191  BARRIO BILBAO BOGOTA, EL COMERCIO NO TIENE NOMBRE EN LA FACAHA, ADJUNTO CÁMARA DE COMERCIO + REGISTRO FOTOGRÁFICO. / REPUESTA DE LA RED: POR FAVOR REALICEMOS LA VINCULACIÓN Y DEJEMOS LA NOVEDAD EN EL INFORME.  28/08/2025 SE REALIZA INSTALACIÓN DE CORRESPONSAL, SE INSTALAN EQUIPOS, SE CAPACITA Y SE EVALÚA AL CLIENTE, SE INSTALA PUBLICIDAD COMPLETA, CB QUEDA OPERATIVO. USUARIO SOMOS BANCOLOMBIA ACTIVO. NO SE PUEDE REALIZAR PRUEBA DE RECAUDO PUES NO TIENEN NINGÚN RECIBO PARA PAGAR Y TAMPOCO LA DE LA TRANSFERENCIA POR QUE NO HAY NÚMERO DE OTRA CUENTA A LA CUAL ENVIAR LA TRASFERENCIA"/>
    <s v="VISITA_TECNICA"/>
    <s v="FKZZZ654"/>
    <s v="TIPO I"/>
    <s v="TERRESTRE"/>
    <s v="VEGA MANRIQUE JONATAN MAURICIO"/>
    <n v="1"/>
    <n v="0"/>
    <n v="75096.394270399993"/>
    <n v="75096.394270399993"/>
    <n v="75096.394270399993"/>
    <m/>
    <m/>
    <m/>
    <m/>
    <m/>
    <m/>
    <m/>
    <m/>
  </r>
  <r>
    <s v="NEIVA"/>
    <x v="0"/>
    <x v="0"/>
    <n v="18001"/>
    <s v="TA-25-1033997"/>
    <n v="81201"/>
    <s v="APERTURA"/>
    <s v="CB CRECIMIENTO - NUEVO"/>
    <s v="CAQUETA"/>
    <s v="FLORENCIA"/>
    <s v="BARRIO PORVENIR FLORENCIA"/>
    <s v="REDEBAN"/>
    <s v="FO-25-1433097"/>
    <d v="2025-08-27T00:00:00"/>
    <d v="2025-08-28T00:00:00"/>
    <s v="UNO A UNO"/>
    <s v="UNO A UNO"/>
    <s v="EJECUTADO"/>
    <s v="27-08-2025 SE REALIZA LLAMADA AL CLIENTE, SE HABLA CON EL SR YEFERSON BUSTOS ASCENCIO SE VALIDA DIRECCIÓN OK, CANAL OK, DISPONIBILIDAD TOTAL, LLAMAR EL DÍA LA INSTALACIÓN PARA CONFIRMAR VISITA, AVISO EXTERIOR ALTURA APROX 2 METROS; TOMACORRIENTE CERCANO: SI; TIENE CABINA DE SEGURIDAD: SI  28/08/2025 SE REALIZA INSTALACIÓN DE CORRESPONSAL, SE INSTALAN EQUIPOS CON PRUEBAS EXITOSAS, SE CAPACITA Y SE EVALÚA AL CLIENTE, SE INSTALA PUBLICIDAD COMPLETA, CB QUEDA OPERATIVO. USUARIO SOMOS BANCOLOMBIA ACTIVO"/>
    <s v="VISITA_TECNICA"/>
    <s v="FKZZZ655"/>
    <s v="TIPO IV"/>
    <s v="TERRESTRE"/>
    <s v="DEVIA REINOSO JUAN CARLOS"/>
    <n v="1"/>
    <n v="0"/>
    <n v="504832.64687880001"/>
    <n v="196536.5258152"/>
    <n v="504832.64687880001"/>
    <m/>
    <m/>
    <m/>
    <m/>
    <m/>
    <m/>
    <m/>
    <m/>
  </r>
  <r>
    <s v="BARRANQUILLA"/>
    <x v="4"/>
    <x v="4"/>
    <n v="8638"/>
    <s v="TA-25-1033998"/>
    <n v="81245"/>
    <s v="APERTURA"/>
    <s v="CB CRECIMIENTO - NUEVO"/>
    <s v="ATLANTICO"/>
    <s v="SABANALARGA"/>
    <s v="BARRIO CENTRO SABANALARGA 24"/>
    <s v="REDEBAN"/>
    <s v="FO-25-1433101"/>
    <d v="2025-08-27T00:00:00"/>
    <d v="2025-08-28T00:00:00"/>
    <s v="UNO A UNO"/>
    <s v="UNO A UNO"/>
    <s v="EJECUTADO"/>
    <s v="26-08 SE REALIZA LLAMADA AL CLIENTE, SE HABLA CON EL SR  FRANCISCO DAVID BERDUGO CASTAÑEDA  SE VALIDA DIRECCIÓN OK, CANAL OK, DISPONIBILIDAD TOTAL, LLAMAR EL DÍA DE LA INSTALACIÓN PARA CONFIRMAR VISITA, AVISO EXTERIOR NO INDICA ALTURA; TOMACORRIENTE CERCANO: SI; TIENE CABINA DE SEGURIDAD: NO 28-08 SE REALIZA INSTALACIÓN DE CORRESPONSAL, SE INSTALAN EQUIPOS CON PRUEBAS EXITOSAS, SE CAPACITA Y SE EVALÚA AL CLIENTE, SE INSTALA PUBLICIDAD COMPLETA, CB QUEDA OPERATIVO. USUARIO SOMOS BANCOLOMBIA ACTIVO"/>
    <s v="VISITA_TECNICA"/>
    <s v="FKZZZ656"/>
    <s v="TIPO II"/>
    <s v="TERRESTRE"/>
    <s v="DE AGUAS MUÑOZ DAVID JOSE"/>
    <n v="1"/>
    <n v="0"/>
    <n v="163813.69572160003"/>
    <n v="140395.6348884"/>
    <n v="163813.69572160003"/>
    <m/>
    <m/>
    <m/>
    <m/>
    <m/>
    <m/>
    <m/>
    <m/>
  </r>
  <r>
    <s v="BUCARAMANGA"/>
    <x v="3"/>
    <x v="3"/>
    <n v="68679"/>
    <s v="TA-25-1034001"/>
    <n v="81248"/>
    <s v="APERTURA"/>
    <s v="CB CRECIMIENTO - NUEVO"/>
    <s v="SANTANDER"/>
    <s v="SAN GIL"/>
    <s v="BARRIO SAN GIL SAN GIL 1"/>
    <s v="REDEBAN"/>
    <s v="FO-25-1433107"/>
    <d v="2025-08-27T00:00:00"/>
    <d v="2025-08-28T00:00:00"/>
    <s v="UNO A UNO"/>
    <s v="UNO A UNO"/>
    <s v="EJECUTADO"/>
    <s v="27-08-2025 SE REALIZA LLAMADA AL CLIENTE, SE HABLA CON LA SRA ELIANA ANDREA DIAZ ROMERO SE VALIDA DIRECCIÓN OK, CANAL OK, DISPONIBILIDAD TOTAL, LLAMAR EL DÍA LA INSTALACIÓN PARA CONFIRMAR VISITA, AVISO EXTERIOR NO INDICA ALTURA; TOMACORRIENTE CERCANO: SI; TIENE CABINA DE SEGURIDAD: NO 28-08 SE REALIZA INSTALACIÓN DE CORRESPONSAL, SE INSTALAN EQUIPOS CON PRUEBAS EXITOSAS, SE CAPACITA Y SE EVALÚA AL CLIENTE, SE INSTALA PUBLICIDAD COMPLETA, CB QUEDA OPERATIVO. USUARIO SOMOS BANCOLOMBIA ACTIVO. TRANFERENCIA SE REALIZA PERO CLIENTE NO TIENE OTRA CUENTA PARA TRASFERIR , SALDO"/>
    <s v="VISITA_TECNICA"/>
    <s v="FKZZZ657"/>
    <s v="TIPO II"/>
    <s v="TERRESTRE"/>
    <s v="HERRERA LUQUE SAUL JAVIER"/>
    <n v="1"/>
    <n v="0"/>
    <n v="163813.69572160003"/>
    <n v="140395.6348884"/>
    <n v="163813.69572160003"/>
    <m/>
    <m/>
    <m/>
    <m/>
    <m/>
    <m/>
    <m/>
    <m/>
  </r>
  <r>
    <s v="CALI"/>
    <x v="1"/>
    <x v="1"/>
    <n v="76001"/>
    <s v="TA-25-1034002"/>
    <n v="81196"/>
    <s v="APERTURA"/>
    <s v="CB CRECIMIENTO - NUEVO"/>
    <s v="VALLE DEL CAUCA"/>
    <s v="CALI"/>
    <s v="BARRIO FLORALIA CALI 11"/>
    <s v="REDEBAN"/>
    <s v="FO-25-1433110"/>
    <d v="2025-08-27T00:00:00"/>
    <d v="2025-08-28T00:00:00"/>
    <s v="UNO A UNO"/>
    <s v="UNO A UNO"/>
    <s v="EJECUTADO"/>
    <s v="27-08-2025 SE REALIZA LLAMADA AL CLIENTE, SE HABLA CON EL SR CRISTIAN AGUDELO GUERRERO SE VALIDA DIRECCIÓN OK, CANAL OK, DISPONIBILIDAD TOTAL, LLAMAR EL DÍA LA INSTALACIÓN PARA CONFIRMAR VISITA, AVISO EXTERIOR ALTURA APROX 2,5 METROS; TOMACORRIENTE CERCANO: SI; TIENE CABINA DE SEGURIDAD: SI  28/08/2025 SE REALIZA INSTALACIÓN DE CORRESPONSAL, SE INSTALAN EQUIPOS CON PRUEBAS EXITOSAS, SE CAPACITA Y SE EVALÚA AL CLIENTE, SE INSTALA PUBLICIDAD COMPLETA, CB QUEDA OPERATIVO. USUARIO SOMOS BANCOLOMBIA ACTIVO"/>
    <s v="VISITA_TECNICA"/>
    <s v="FKZZZ658"/>
    <s v="TIPO I"/>
    <s v="TERRESTRE"/>
    <s v="HERRERA MONAR GEOVANNY"/>
    <n v="1"/>
    <n v="0"/>
    <n v="75096.394270399993"/>
    <n v="75096.394270399993"/>
    <n v="75096.394270399993"/>
    <m/>
    <m/>
    <m/>
    <m/>
    <m/>
    <m/>
    <m/>
    <m/>
  </r>
  <r>
    <s v="MANIZALES"/>
    <x v="1"/>
    <x v="6"/>
    <n v="17174"/>
    <s v="TA-25-1034003"/>
    <n v="81198"/>
    <s v="APERTURA"/>
    <s v="CB CRECIMIENTO - NUEVO"/>
    <s v="CALDAS"/>
    <s v="CHINCHINA"/>
    <s v="BARRIO CENTRO CHINCHINA 14"/>
    <s v="REDEBAN"/>
    <s v="FO-25-1433115"/>
    <d v="2025-08-27T00:00:00"/>
    <d v="2025-08-28T00:00:00"/>
    <s v="UNO A UNO"/>
    <s v="UNO A UNO"/>
    <s v="EJECUTADO"/>
    <s v="27-08-2025 SE REALIZA LLAMADA AL CLIENTE, SE HABLA CON LA SRA  YAMILETH SALAZAR SE VALIDA DIRECCIÓN OK, CANAL OK, DISPONIBILIDAD TOTAL, LLAMAR EL DÍA LA INSTALACIÓN PARA CONFIRMAR VISITA, AVISO EXTERIOR 2,5 METROS APROX ; TOMACORRIENTE CERCANO: SI; TIENE CABINA DE SEGURIDAD: SI 28/08/2025 SE REALIZA INSTALACIÓN DE CORRESPONSAL, SE INSTALAN EQUIPOS CON PRUEBAS EXITOSAS, SE CAPACITA Y SE EVALÚA AL CLIENTE, SE INSTALA PUBLICIDAD COMPLETA, CB QUEDA OPERATIVO. USUARIO SOMOS BANCOLOMBIA ACTIVO"/>
    <s v="VISITA_TECNICA"/>
    <s v="FKZZZ659"/>
    <s v="TIPO II"/>
    <s v="TERRESTRE"/>
    <s v="FRANCO CAÑAVERAL YAMID RAUL"/>
    <n v="1"/>
    <n v="0"/>
    <n v="163813.69572160003"/>
    <n v="140395.6348884"/>
    <n v="163813.69572160003"/>
    <m/>
    <m/>
    <m/>
    <m/>
    <m/>
    <m/>
    <m/>
    <m/>
  </r>
  <r>
    <s v="CALI"/>
    <x v="1"/>
    <x v="1"/>
    <n v="76001"/>
    <s v="TA-25-1034005"/>
    <n v="81197"/>
    <s v="APERTURA"/>
    <s v="CB CRECIMIENTO - NUEVO"/>
    <s v="VALLE DEL CAUCA"/>
    <s v="CALI"/>
    <s v="BARRIO LOS NARANJOS 1 CALI"/>
    <s v="REDEBAN"/>
    <s v="FO-25-1433122"/>
    <d v="2025-08-27T00:00:00"/>
    <d v="2025-08-28T00:00:00"/>
    <s v="UNO A UNO"/>
    <s v="UNO A UNO"/>
    <s v="EJECUTADO"/>
    <s v="27-08-2025 SE REALIZA LLAMADA AL CLIENTE, SE HABLA CON LA SRA  INGRY LILIAN CORNELIO ESCOBAR SE VALIDA DIRECCIÓN OK, CANAL OK, DISPONIBILIDAD TOTAL, LLAMAR EL DÍA LA INSTALACIÓN PARA CONFIRMAR VISITA, AVISO EXTERIOR NO INDICA ALTURA  ; TOMACORRIENTE CERCANO: SI; TIENE CABINA DE SEGURIDAD: SI 28/08/2025 SE REALIZA INSTALACIÓN DE CORRESPONSAL, SE INSTALAN EQUIPOS CON PRUEBAS EXITOSAS, SE CAPACITA Y SE EVALÚA AL CLIENTE, SE INSTALA PUBLICIDAD COMPLETA, CB QUEDA OPERATIVO. USUARIO SOMOS BANCOLOMBIA ACTIVO. DEMÁS PRUEBAS SE SIMULAN YA QUE CLIENTE NO DISPONE DE MÁS HERRAMIENTAS"/>
    <s v="VISITA_TECNICA"/>
    <s v="FKZZZ660"/>
    <s v="TIPO I"/>
    <s v="TERRESTRE"/>
    <s v="BOLAÑOS TABORDA JORGE ENRIQUE"/>
    <n v="1"/>
    <n v="0"/>
    <n v="75096.394270399993"/>
    <n v="75096.394270399993"/>
    <n v="75096.394270399993"/>
    <m/>
    <m/>
    <m/>
    <m/>
    <m/>
    <m/>
    <m/>
    <m/>
  </r>
  <r>
    <s v="BOGOTA"/>
    <x v="5"/>
    <x v="5"/>
    <n v="25035"/>
    <s v="TA-25-1034007"/>
    <n v="81183"/>
    <s v="APERTURA"/>
    <s v="CB CRECIMIENTO - NUEVO"/>
    <s v="CUNDINAMARCA"/>
    <s v="ANAPOIMA"/>
    <s v="BARRIO ANAPOIMA ANAPOIMA 2"/>
    <s v="REDEBAN"/>
    <s v="FO-25-1433126"/>
    <d v="2025-08-27T00:00:00"/>
    <d v="2025-08-29T00:00:00"/>
    <s v="UNO A UNO"/>
    <s v="UNO A UNO"/>
    <s v="EJECUTADO"/>
    <s v="27-08-2025 SE REALIZA LLAMADA AL CLIENTE, SE HABLA CON EL SR  ALFONSO GUEVARA MARTINEZ SE VALIDA DIRECCIÓN OK, CANAL OK, DISPONIBILIDAD TOTAL, LLAMAR EL DÍA LA INSTALACIÓN PARA CONFIRMAR VISITA, AVISO EXTERIOR ALTURA APROX 2,5 METROS; TOMACORRIENTE CERCANO: SI; TIENE CABINA DE SEGURIDAD: NO  29/08/2025 SE REALIZA INSTALACIÓN DE CORRESPONSAL, SE INSTALAN EQUIPOS CON PRUEBAS EXITOSAS, SE CAPACITA Y SE EVALÚA AL CLIENTE, SE INSTALA PUBLICIDAD COMPLETA, CB QUEDA OPERATIVO. USUARIO SOMOS BANCOLOMBIA ACTIVO"/>
    <s v="VISITA_TECNICA"/>
    <s v="FKZZZ661"/>
    <s v="TIPO II"/>
    <s v="TERRESTRE"/>
    <s v="GOMEZ VEGA DAVID SNEYDER"/>
    <n v="1"/>
    <n v="0"/>
    <n v="163813.69572160003"/>
    <n v="140395.6348884"/>
    <n v="163813.69572160003"/>
    <m/>
    <m/>
    <m/>
    <m/>
    <m/>
    <m/>
    <m/>
    <m/>
  </r>
  <r>
    <s v="VALLEDUPAR"/>
    <x v="4"/>
    <x v="4"/>
    <n v="20045"/>
    <s v="TA-25-1034013"/>
    <n v="81186"/>
    <s v="APERTURA"/>
    <s v="CB CRECIMIENTO - NUEVO"/>
    <s v="CESAR"/>
    <s v="BECERRIL"/>
    <s v="BARRIO CENTRO BECERRIL 8"/>
    <s v="REDEBAN"/>
    <s v="FO-25-1433137"/>
    <d v="2025-08-27T00:00:00"/>
    <d v="2025-08-28T00:00:00"/>
    <s v="UNO A UNO"/>
    <s v="UNO A UNO"/>
    <s v="EJECUTADO"/>
    <s v="26-08 SE REALIZA LLAMADA AL CLIENTE, SE HABLA CON LA SRA  YOLIMA VERA BARRIOS SE VALIDA DIRECCIÓN OK, CANAL OK, DISPONIBILIDAD TOTAL, LLAMAR EL DÍA DE LA INSTALACIÓN PARA CONFIRMAR VISITA, AVISO EXTERIOR 3 METROS APROX; TOMACORRIENTE CERCANO: SI; TIENE CABINA DE SEGURIDAD: SI 28/08/2025 SE REALIZA INSTALACIÓN DE CORRESPONSAL, SE INSTALAN EQUIPOS CON PRUEBAS EXITOSAS, SE CAPACITA Y SE EVALÚA AL CLIENTE, SE INSTALA PUBLICIDAD COMPLETA, CB QUEDA OPERATIVO. USUARIO SOMOS BANCOLOMBIA ACTIVO"/>
    <s v="VISITA_TECNICA"/>
    <s v="FKZZZ663"/>
    <s v="TIPO II"/>
    <s v="TERRESTRE"/>
    <s v="MONTES DIAZ JOHN FRED"/>
    <n v="1"/>
    <n v="0"/>
    <n v="163813.69572160003"/>
    <n v="140395.6348884"/>
    <n v="163813.69572160003"/>
    <m/>
    <m/>
    <m/>
    <m/>
    <m/>
    <m/>
    <m/>
    <m/>
  </r>
  <r>
    <s v="VILLAVICENCIO"/>
    <x v="0"/>
    <x v="0"/>
    <n v="50680"/>
    <s v="TA-25-1034015"/>
    <n v="81246"/>
    <s v="APERTURA"/>
    <s v="CB CRECIMIENTO - NUEVO"/>
    <s v="META"/>
    <s v="SAN CARLOS DE GUAROA"/>
    <s v="BARRIO CENTRO SAN CARLOS DE GUAROA 8"/>
    <s v="REDEBAN"/>
    <s v="FO-25-1433143"/>
    <d v="2025-08-27T00:00:00"/>
    <d v="2025-08-29T00:00:00"/>
    <s v="UNO A UNO"/>
    <s v="UNO A UNO"/>
    <s v="EJECUTADO"/>
    <s v="27-08 SE REALIZA LLAMADA AL CLIENTE, SE HABLA CON LA SRA LAURA NATALY CALDERON RODRIGUEZ  SE VALIDA DIRECCIÓN OK, CANAL OK, DISPONIBILIDAD TOTAL, LLAMAR EL DÍA LA INSTALACIÓN PARA CONFIRMAR VISITA, AVISO EXTERIOR ALTURA APROX 2 METROS; TOMACORRIENTE CERCANO: SI; TIENE CABINA DE SEGURIDAD: NO 29/08/2025 SE REALIZA INSTALACIÓN DE CORRESPONSAL, SE INSTALAN EQUIPOS CON PRUEBAS EXITOSAS, SE CAPACITA Y SE EVALÚA AL CLIENTE, SE INSTALA PUBLICIDAD COMPLETA, CB QUEDA OPERATIVO. USUARIO SOMOS BANCOLOMBIA ACTIVO"/>
    <s v="VISITA_TECNICA"/>
    <s v="FKZZZ664"/>
    <s v="TIPO II"/>
    <s v="TERRESTRE"/>
    <s v="CASTRILLON URREA LONDIER LEANDRO"/>
    <n v="1"/>
    <n v="0"/>
    <n v="163813.69572160003"/>
    <n v="140395.6348884"/>
    <n v="163813.69572160003"/>
    <m/>
    <m/>
    <m/>
    <m/>
    <m/>
    <m/>
    <m/>
    <m/>
  </r>
  <r>
    <s v="CALI"/>
    <x v="1"/>
    <x v="1"/>
    <n v="76001"/>
    <s v="TA-25-1034019"/>
    <n v="81194"/>
    <s v="APERTURA"/>
    <s v="CAMBIO DE RAZON SOCIAL"/>
    <s v="VALLE DEL CAUCA"/>
    <s v="CALI"/>
    <s v="BARRIO LA RIVERA CALI 6"/>
    <s v="REDEBAN"/>
    <s v="FO-25-1433158"/>
    <d v="2025-08-27T00:00:00"/>
    <d v="2025-08-28T00:00:00"/>
    <s v="UNO A UNO"/>
    <s v="UNO A UNO"/>
    <s v="EJECUTADO"/>
    <s v="27-08 SE REALIZA LLAMADA AL CLIENTE, SE HABLA CON LA SRA JENNY VIVIANA RUIZ CORTES  SE VALIDA DIRECCIÓN OK, CANAL OK, DISPONIBILIDAD TOTAL, LLAMAR EL DÍA LA INSTALACIÓN PARA CONFIRMAR VISITA, AVISO EXTERIOR ALTURA APROX 2 METROS; TOMACORRIENTE CERCANO: SI; TIENE CABINA DE SEGURIDAD: SI 28-09 SE REALIZA INSTALACIÓN DE CORRESPONSAL, SE INSTALAN EQUIPOS CON PRUEBAS EXITOSAS, NO SE CAPACITA YA QUE EL USUARIO SABE EL MANEJO POR CAMBIO DE RAZON SOCIAL, SE INSTALA PUBLICIDAD COMPLETA, CB QUEDA OPERATIVO. USUARIO SOMOS BANCOLOMBIA ACTIVO"/>
    <s v="VISITA_TECNICA"/>
    <s v="FKZZZ666"/>
    <s v="TIPO I"/>
    <s v="TERRESTRE"/>
    <s v="HERRERA MONAR GEOVANNY"/>
    <n v="1"/>
    <n v="0"/>
    <n v="75096.394270399993"/>
    <n v="75096.394270399993"/>
    <n v="75096.394270399993"/>
    <m/>
    <m/>
    <m/>
    <m/>
    <m/>
    <m/>
    <m/>
    <m/>
  </r>
  <r>
    <s v="BOGOTA"/>
    <x v="5"/>
    <x v="5"/>
    <n v="11001"/>
    <s v="TA-25-1034020"/>
    <n v="81188"/>
    <s v="APERTURA"/>
    <s v="CB CRECIMIENTO - NUEVO"/>
    <s v="CUNDINAMARCA"/>
    <s v="BOGOTA"/>
    <s v="BARRIO BARRANCAS BOGOTA 13"/>
    <s v="REDEBAN"/>
    <s v="FO-25-1433163"/>
    <d v="2025-08-27T00:00:00"/>
    <d v="2025-08-28T00:00:00"/>
    <s v="UNO A UNO"/>
    <s v="UNO A UNO"/>
    <s v="EJECUTADO"/>
    <s v="27-08 SE REALIZA LLAMADA AL CLIENTE, SE HABLA CON LA SR OSCAR ALEJANDRO LOZANO LOPEZ SE VALIDA DIRECCIÓN OK, CANAL OK, DISPONIBILIDAD TOTAL, LLAMAR EL DÍA LA INSTALACIÓN PARA CONFIRMAR VISITA, AVISO EXTERIOR ALTURA: NO INDICA ALTURA; TOMACORRIENTE CERCANO: SI; TIENE CABINA DE SEGURIDAD: NO - EL MODEM ESTA A 15 MT  28/08/2025 SE REALIZA INSTALACIÓN DE CORRESPONSAL, SE INSTALAN EQUIPOS CON PRUEBAS EXITOSAS, SE CAPACITA Y SE EVALÚA AL CLIENTE, SE INSTALA PUBLICIDAD COMPLETA, CB QUEDA OPERATIVO. USUARIO SOMOS BANCOLOMBIA ACTIVO. SE INSTALAN 8 MT DE CABLE UTP"/>
    <s v="VISITA_TECNICA"/>
    <s v="FKZZZ667"/>
    <s v="TIPO I"/>
    <s v="TERRESTRE"/>
    <s v="ORTIZ MARTINEZ STIVEN"/>
    <n v="1"/>
    <n v="0"/>
    <n v="75096.394270399993"/>
    <n v="75096.394270399993"/>
    <n v="75096.394270399993"/>
    <m/>
    <m/>
    <m/>
    <m/>
    <m/>
    <m/>
    <m/>
    <m/>
  </r>
  <r>
    <s v="PEREIRA"/>
    <x v="1"/>
    <x v="6"/>
    <n v="66001"/>
    <s v="TA-25-1034021"/>
    <n v="81243"/>
    <s v="APERTURA"/>
    <s v="CB CRECIMIENTO - NUEVO"/>
    <s v="RISARALDA"/>
    <s v="PEREIRA"/>
    <s v="BARRIO PUEBLITO PAISA CUBA PEREIRA"/>
    <s v="REDEBAN"/>
    <s v="FO-25-1433171"/>
    <d v="2025-08-27T00:00:00"/>
    <d v="2025-08-28T00:00:00"/>
    <s v="UNO A UNO"/>
    <s v="UNO A UNO"/>
    <s v="EJECUTADO"/>
    <s v="27-08 SE REALIZA LLAMADA AL CLIENTE, SE HABLA CON LA SRA MAYILESLY ARANGO ROMERO  SE VALIDA DIRECCIÓN OK, CANAL OK, DISPONIBILIDAD TOTAL, LLAMAR EL DÍA LA INSTALACIÓN PARA CONFIRMAR VISITA, AVISO EXTERIOR ALTURA: NO INDICA ALTURA; TOMACORRIENTE CERCANO: SI; TIENE CABINA DE SEGURIDAD: NO 28/08/2025 SE REALIZA INSTALACIÓN DE CORRESPONSAL, SE INSTALAN EQUIPOS CON PRUEBAS EXITOSAS, SE CAPACITA Y SE EVALÚA AL CLIENTE, SE INSTALA PUBLICIDAD COMPLETA, CB QUEDA OPERATIVO. USUARIO SOMOS BANCOLOMBIA ACTIVO. SOLO REALIZAMOS PRUEBA DE CONSULTA DE SALDO YA QUE EL CLIENTE NO TIENE LA TARJETA PARA REALIZAR PRUEBAS DE TRANSFERENCIA, DEPOSITO, RETIRO, Y RECAUDO"/>
    <s v="VISITA_TECNICA"/>
    <s v="FKZZZ668"/>
    <s v="TIPO I"/>
    <s v="TERRESTRE"/>
    <s v="ARROYAVE CANO MANUEL GUILLERMO"/>
    <n v="1"/>
    <n v="0"/>
    <n v="75096.394270399993"/>
    <n v="75096.394270399993"/>
    <n v="75096.394270399993"/>
    <m/>
    <m/>
    <m/>
    <m/>
    <m/>
    <m/>
    <m/>
    <m/>
  </r>
  <r>
    <s v="VILLAVICENCIO"/>
    <x v="0"/>
    <x v="0"/>
    <n v="50006"/>
    <s v="TA-25-1034023"/>
    <n v="81180"/>
    <s v="APERTURA"/>
    <s v="CB CRECIMIENTO - NUEVO"/>
    <s v="META"/>
    <s v="ACACIAS"/>
    <s v="BARRIO BRISAS DEL PLAYON ACACIAS"/>
    <s v="REDEBAN"/>
    <s v="FO-25-1433185"/>
    <d v="2025-08-27T00:00:00"/>
    <d v="2025-08-28T00:00:00"/>
    <s v="UNO A UNO"/>
    <s v="UNO A UNO"/>
    <s v="EJECUTADO"/>
    <s v="27-08 SE REALIZA LLAMADA AL CLIENTE, SE HABLA CON LA SRA LUZ YENNY MARTÍNEZ LEON SE VALIDA DIRECCIÓN OK, CANAL OK, DISPONIBILIDAD TOTAL, LLAMAR EL DÍA LA INSTALACIÓN PARA CONFIRMAR VISITA, AVISO EXTERIOR ALTURA: NO INDICA ALTURA; TOMACORRIENTE CERCANO: NO; TIENE CABINA DE SEGURIDAD: SI - EL MODEM ESTA A 4 MT  28/08/2025 SE REALIZA INSTALACIÓN DE CORRESPONSAL, SE INSTALAN EQUIPOS CON PRUEBAS EXITOSAS, SE CAPACITA Y SE EVALÚA AL CLIENTE, SE INSTALA PUBLICIDAD COMPLETA, CB QUEDA OPERATIVO. USUARIO SOMOS BANCOLOMBIA ACTIVO"/>
    <s v="VISITA_TECNICA"/>
    <s v="FKZZZ670"/>
    <s v="TIPO II"/>
    <s v="TERRESTRE"/>
    <s v="ROZO JIMENEZ EDGAR ARMANDO"/>
    <n v="1"/>
    <n v="0"/>
    <n v="163813.69572160003"/>
    <n v="140395.6348884"/>
    <n v="163813.69572160003"/>
    <m/>
    <m/>
    <m/>
    <m/>
    <m/>
    <m/>
    <m/>
    <m/>
  </r>
  <r>
    <s v="NEIVA"/>
    <x v="0"/>
    <x v="0"/>
    <n v="41016"/>
    <s v="TA-25-1034024"/>
    <n v="81181"/>
    <s v="APERTURA"/>
    <s v="CB CRECIMIENTO - NUEVO"/>
    <s v="HUILA"/>
    <s v="AIPE"/>
    <s v="BARRIO LAS MARIAS AIPE"/>
    <s v="REDEBAN"/>
    <s v="FO-25-1433192"/>
    <d v="2025-08-27T00:00:00"/>
    <d v="2025-08-28T00:00:00"/>
    <s v="UNO A UNO"/>
    <s v="UNO A UNO"/>
    <s v="EJECUTADO"/>
    <s v="27-08 SE REALIZA LLAMADA AL CLIENTE, SE HABLA CON LA SRA CHELSEA PERDOMO GARCIA  SE VALIDA DIRECCIÓN OK, CANAL OK, DISPONIBILIDAD TOTAL, LLAMAR EL DÍA LA INSTALACIÓN PARA CONFIRMAR VISITA, AVISO EXTERIOR ALTURA: NO INDICA ALTURA; TOMACORRIENTE CERCANO: SI; TIENE CABINA DE SEGURIDAD: NO 28-08 SE REALIZA INSTALACIÓN DE CORRESPONSAL, SE INSTALAN EQUIPOS CON PRUEBAS EXITOSAS, SE CAPACITA Y SE EVALÚA AL CLIENTE, SE INSTALA PUBLICIDAD COMPLETA, CB QUEDA OPERATIVO. USUARIO SOMOS BANCOLOMBIA ACTIVO"/>
    <s v="VISITA_TECNICA"/>
    <s v="FKZZZ671"/>
    <s v="TIPO II"/>
    <s v="TERRESTRE"/>
    <s v="DIAZ VARGAS JONATHAN MIGUEL"/>
    <n v="1"/>
    <n v="0"/>
    <n v="163813.69572160003"/>
    <n v="140395.6348884"/>
    <n v="163813.69572160003"/>
    <m/>
    <m/>
    <m/>
    <m/>
    <m/>
    <m/>
    <m/>
    <m/>
  </r>
  <r>
    <s v="CALI"/>
    <x v="1"/>
    <x v="1"/>
    <n v="76606"/>
    <s v="TA-25-1034028"/>
    <n v="81244"/>
    <s v="APERTURA"/>
    <s v="CB CRECIMIENTO - NUEVO"/>
    <s v="VALLE DEL CAUCA"/>
    <s v="RESTREPO"/>
    <s v="BARRIO CENTRO RESTREPO 8"/>
    <s v="REDEBAN"/>
    <s v="FO-25-1433218"/>
    <d v="2025-08-27T00:00:00"/>
    <d v="2025-08-29T00:00:00"/>
    <s v="UNO A UNO"/>
    <s v="UNO A UNO"/>
    <s v="EJECUTADO"/>
    <s v="27-08 SE REALIZA LLAMADA AL CLIENTE, SE HABLA CON LA SRA JULIO ERNESTO SALAZAR SALAZAR  SE VALIDA DIRECCIÓN OK, CANAL OK, DISPONIBILIDAD TOTAL, LLAMAR EL DÍA LA INSTALACIÓN PARA CONFIRMAR VISITA, AVISO EXTERIOR ALTURA APROX 2.5 METROS; TOMACORRIENTE CERCANO: SI; TIENE CABINA DE SEGURIDAD: NO  - EL MODEM ESTA A 5 MT  29-08 SE REALIZA INSTALACIÓN DE CORRESPONSAL, SE INSTALAN EQUIPOS CON PRUEBAS EXITOSAS, SE CAPACITA Y SE EVALÚA AL CLIENTE, SE INSTALA PUBLICIDAD COMPLETA, CB QUEDA OPERATIVO. USUARIO SOMOS BANCOLOMBIA ACTIVO. SE INSTALAN 7 MT DE CABLE UTP"/>
    <s v="VISITA_TECNICA"/>
    <s v="FKZZZ674"/>
    <s v="TIPO II"/>
    <s v="TERRESTRE"/>
    <s v="MONTERO MUESES GIAN CARLO"/>
    <n v="1"/>
    <n v="0"/>
    <n v="163813.69572160003"/>
    <n v="140395.6348884"/>
    <n v="163813.69572160003"/>
    <m/>
    <m/>
    <m/>
    <m/>
    <m/>
    <m/>
    <m/>
    <m/>
  </r>
  <r>
    <s v="MEDELLIN"/>
    <x v="2"/>
    <x v="2"/>
    <n v="5380"/>
    <s v="TA-25-1031265"/>
    <n v="81253"/>
    <s v="APERTURA"/>
    <s v="CB CRECIMIENTO - NUEVO"/>
    <s v="ANTIOQUIA"/>
    <s v="LA ESTRELLA"/>
    <s v="BARRIO BAVARIA LA ESTRELLA 1"/>
    <s v="REDEBAN"/>
    <s v="FO-25-1429791"/>
    <d v="2025-08-27T00:00:00"/>
    <d v="2025-08-27T00:00:00"/>
    <s v="UNO A UNO"/>
    <s v="UNO A UNO"/>
    <s v="EJECUTADO"/>
    <s v="26-08 SE REALIZA LLAMADA AL CLIENTE, SE HABLA CON LA SRA  DALILA DEL SOCORRO MONDRAGON SE VALIDA DIRECCIÓN OK, CANAL OK, DISPONIBILIDAD TOTAL, LLAMAR EL DÍA DE LA INSTALACIÓN PARA CONFIRMAR VISITA, AVISO EXTERIOR 2 METROS APROX; TOMACORRIENTE CERCANO: SI; TIENE CABINA DE SEGURIDAD: SI 27/08/2025 SE REALIZA INSTALACIÓN DE CORRESPONSAL, SE INSTALAN EQUIPOS CON PRUEBAS EXITOSAS, SE CAPACITA Y SE EVALÚA AL CLIENTE, SE INSTALA PUBLICIDAD COMPLETA, CB QUEDA OPERATIVO. USUARIO SOMOS BANCOLOMBIA ACTIVO"/>
    <s v="VISITA_TECNICA"/>
    <s v="FKZZZ676"/>
    <s v="TIPO I"/>
    <s v="TERRESTRE"/>
    <s v="ALVAREZ ARENAS VICTOR HUGO"/>
    <n v="1"/>
    <n v="0"/>
    <n v="75096.394270399993"/>
    <n v="75096.394270399993"/>
    <n v="75096.394270399993"/>
    <m/>
    <m/>
    <m/>
    <m/>
    <m/>
    <m/>
    <m/>
    <m/>
  </r>
  <r>
    <s v="BOGOTA"/>
    <x v="5"/>
    <x v="5"/>
    <n v="11001"/>
    <s v="TA-25-1034030"/>
    <n v="81189"/>
    <s v="APERTURA"/>
    <s v="CB CRECIMIENTO - NUEVO"/>
    <s v="CUNDINAMARCA"/>
    <s v="BOGOTA"/>
    <s v="BARRIO ALFONSO LOPEZ 6 BOGOTA"/>
    <s v="REDEBAN"/>
    <s v="FO-25-1433226"/>
    <d v="2025-08-27T00:00:00"/>
    <d v="2025-08-29T00:00:00"/>
    <s v="UNO A UNO"/>
    <s v="UNO A UNO"/>
    <s v="EJECUTADO"/>
    <s v="27-08 SE REALIZA LLAMADA AL CLIENTE, SE HABLA CON EL SR JOSE ESTEFANS TRIANA TRIANA  SE VALIDA DIRECCIÓN OK, CANAL OK, DISPONIBILIDAD TOTAL, LLAMAR EL DÍA LA INSTALACIÓN PARA CONFIRMAR VISITA, AVISO EXTERIOR ALTURA APROX 2.70 METROS; TOMACORRIENTE CERCANO: SI; TIENE CABINA DE SEGURIDAD: NO - COMUNICACIÓN POR WPP 28-09 EN CONTACTO CON EL COMERCIO JOSE ESTEFANS TRIANA TRIANA / TELEFONO DE CONTACTO: 3058720953, CONFIRMA RECIBIR INSTALACIÓN EL DÍA DE MAÑANA 29-08-205 29/08/2025 SE REALIZA INSTALACIÓN DE CORRESPONSAL, SE INSTALAN EQUIPOS CON PRUEBAS EXITOSAS, SE CAPACITA Y SE EVALÚA AL CLIENTE, SE INSTALA PUBLICIDAD COMPLETA, CB QUEDA OPERATIVO. USUARIO SOMOS BANCOLOMBIA ACTIVO"/>
    <s v="VISITA_TECNICA"/>
    <s v="FKZZZ677"/>
    <s v="TIPO I"/>
    <s v="TERRESTRE"/>
    <s v="ROMERO ROJAS BREIDY JHOHAN"/>
    <n v="1"/>
    <n v="0"/>
    <n v="75096.394270399993"/>
    <n v="75096.394270399993"/>
    <n v="75096.394270399993"/>
    <m/>
    <m/>
    <m/>
    <m/>
    <m/>
    <m/>
    <m/>
    <m/>
  </r>
  <r>
    <s v="CALI"/>
    <x v="1"/>
    <x v="1"/>
    <n v="76834"/>
    <s v="TA-25-1034031"/>
    <n v="81159"/>
    <s v="APERTURA"/>
    <s v="CB CRECIMIENTO - OTRAS LISTAS"/>
    <s v="VALLE DEL CAUCA"/>
    <s v="TULUA"/>
    <s v="BARRIO CENTRO TULUA 28"/>
    <s v="REDEBAN"/>
    <s v="FO-25-1433234"/>
    <d v="2025-08-27T00:00:00"/>
    <d v="2025-08-29T00:00:00"/>
    <s v="UNO A UNO"/>
    <s v="UNO A UNO"/>
    <s v="EJECUTADO"/>
    <s v="27-08 SE REALIZA LLAMADA AL CLIENTE, SE HABLA CON LA SR DAVID FELIPE TORO MAZUERA SE VALIDA DIRECCIÓN OK, CANAL OK, DISPONIBILIDAD TOTAL, LLAMAR EL DÍA LA INSTALACIÓN PARA CONFIRMAR VISITA, AVISO EXTERIOR ALTURA APROX 2.5 METROS; TOMACORRIENTE CERCANO: SI; TIENE CABINA DE SEGURIDAD: NO 29-08 SE REALIZA INSTALACIÓN DE CORRESPONSAL, SE INSTALAN EQUIPOS CON PRUEBAS EXITOSAS, SE CAPACITA Y SE EVALÚA AL CLIENTE, SE INSTALA PUBLICIDAD COMPLETA, CB QUEDA OPERATIVO. USUARIO SOMOS BANCOLOMBIA ACTIVO"/>
    <s v="VISITA_TECNICA"/>
    <s v="FKZZZ678"/>
    <s v="TIPO II"/>
    <s v="TERRESTRE"/>
    <s v="BOLAÑOS TABORDA JORGE ENRIQUE"/>
    <n v="1"/>
    <n v="0"/>
    <n v="163813.69572160003"/>
    <n v="140395.6348884"/>
    <n v="163813.69572160003"/>
    <m/>
    <m/>
    <m/>
    <m/>
    <m/>
    <m/>
    <m/>
    <m/>
  </r>
  <r>
    <s v="MEDELLIN"/>
    <x v="2"/>
    <x v="2"/>
    <n v="5001"/>
    <s v="TA-25-1034032"/>
    <n v="37302"/>
    <s v="APERTURA"/>
    <s v="DATAFONO ADICIONAL"/>
    <s v="ANTIOQUIA"/>
    <s v="MEDELLIN"/>
    <s v="BARRIO MANRIQUE MEDELLIN 3"/>
    <s v="REDEBAN"/>
    <s v="FO-25-1433239"/>
    <d v="2025-08-27T00:00:00"/>
    <d v="2025-08-29T00:00:00"/>
    <s v="UNO A UNO"/>
    <s v="UNO A UNO"/>
    <s v="EJECUTADO"/>
    <s v="27-08 SE REALIZA LLAMADA AL CLIENTE, SE HABLA CON EL SR MIGUEL ALFONSO BEDOYA GRANADOS  SE VALIDA DIRECCIÓN OK, CANAL OK, DISPONIBILIDAD TOTAL, LLAMAR EL DÍA LA INSTALACIÓN PARA CONFIRMAR VISITA 29-08 SE INSTALACIÓN DE DAT ADICIONAL,  PRUEBAS EXITOSAS, CB QUEDA OPERATIVO"/>
    <s v="VISITA_TECNICA"/>
    <s v="FKZZZ679"/>
    <s v="TIPO I"/>
    <s v="TERRESTRE"/>
    <s v="PAREJA ECHAVARRIA JHON DAVID"/>
    <n v="1"/>
    <n v="0"/>
    <n v="75096.394270399993"/>
    <n v="75096.394270399993"/>
    <n v="75096.394270399993"/>
    <m/>
    <m/>
    <m/>
    <m/>
    <m/>
    <m/>
    <m/>
    <m/>
  </r>
  <r>
    <s v="MEDELLIN"/>
    <x v="2"/>
    <x v="2"/>
    <n v="5001"/>
    <s v="TA-25-1034033"/>
    <n v="73503"/>
    <s v="APERTURA"/>
    <s v="DATAFONO ADICIONAL"/>
    <s v="ANTIOQUIA"/>
    <s v="MEDELLIN"/>
    <s v="BARRIO PASAJE COMERC LA BOLSA  MEDELLIN"/>
    <s v="REDEBAN"/>
    <s v="FO-25-1433246"/>
    <d v="2025-08-27T00:00:00"/>
    <d v="2025-08-29T00:00:00"/>
    <s v="UNO A UNO"/>
    <s v="UNO A UNO"/>
    <s v="EJECUTADO"/>
    <s v="27-08 SE REALIZA LLAMADA AL CLIENTE, SE HABLA CON LA SRA YURANY AMPARO GARCIA OSORIO SE VALIDA DIRECCIÓN OK, CANAL OK, DISPONIBILIDAD TOTAL, LLAMAR EL DÍA LA INSTALACIÓN PARA CONFIRMAR VISITA 29-08 SE REALIZA INSTALACIÓN DE DAT ADICIONAL, PRUEBAS EXITOSAS, CB QUEDA OPERATIVO"/>
    <s v="VISITA_TECNICA"/>
    <s v="FKZZZ680"/>
    <s v="TIPO I"/>
    <s v="TERRESTRE"/>
    <s v="PAREJA ECHAVARRIA JHON DAVID"/>
    <n v="1"/>
    <n v="0"/>
    <n v="75096.394270399993"/>
    <n v="75096.394270399993"/>
    <n v="75096.394270399993"/>
    <m/>
    <m/>
    <m/>
    <m/>
    <m/>
    <m/>
    <m/>
    <m/>
  </r>
  <r>
    <s v="MEDELLIN"/>
    <x v="2"/>
    <x v="2"/>
    <n v="5001"/>
    <s v="TA-25-1034454"/>
    <n v="81238"/>
    <s v="APERTURA"/>
    <s v="CB CRECIMIENTO ALIANZA - NUEVO"/>
    <s v="ANTIOQUIA"/>
    <s v="MEDELLIN"/>
    <s v="DISTRICOL FRUVER PAGUE MENOS"/>
    <s v="REDEBAN"/>
    <s v="FO-25-1433870"/>
    <d v="2025-08-27T00:00:00"/>
    <d v="2025-08-29T00:00:00"/>
    <s v="AGREGADOR"/>
    <s v="DISTRICOL"/>
    <s v="EJECUTADO"/>
    <s v="27-08 PROGRAMACIÓN REALIZADA POR LA ALIANZA 29/08/2025 SE REALIZA INSTALACIÓN DE CORRESPONSAL, SE INSTALAN EQUIPOS CON PRUEBAS EXITOSAS, SE CAPACITA Y SE EVALÚA AL CLIENTE, SE INSTALA PUBLICIDAD COMPLETA, CB QUEDA OPERATIVO. USUARIO SOMOS BANCOLOMBIA ACTIVO"/>
    <s v="VISITA_TECNICA"/>
    <s v="FKZZZ681"/>
    <s v="TIPO I"/>
    <s v="TERRESTRE"/>
    <s v="PAREJA ECHAVARRIA JHON DAVID"/>
    <n v="1"/>
    <n v="0"/>
    <n v="75096.394270399993"/>
    <n v="75096.394270399993"/>
    <n v="75096.394270399993"/>
    <m/>
    <m/>
    <m/>
    <m/>
    <m/>
    <m/>
    <m/>
    <m/>
  </r>
  <r>
    <s v="MEDELLIN"/>
    <x v="2"/>
    <x v="2"/>
    <n v="5088"/>
    <s v="TA-25-1034455"/>
    <n v="81234"/>
    <s v="APERTURA"/>
    <s v="CB CRECIMIENTO ALIANZA - NUEVO"/>
    <s v="ANTIOQUIA"/>
    <s v="BELLO"/>
    <s v="DISTRICOL SUPERMERCADO PORVENI"/>
    <s v="REDEBAN"/>
    <s v="FO-25-1433873"/>
    <d v="2025-08-27T00:00:00"/>
    <d v="2025-08-29T00:00:00"/>
    <s v="AGREGADOR"/>
    <s v="DISTRICOL"/>
    <s v="EJECUTADO"/>
    <s v="27-08 PROGRAMACIÓN REALIZADA POR LA ALIANZA 29/08/2025 SE REALIZA INSTALACIÓN DE CORRESPONSAL, SE INSTALAN EQUIPOS CON PRUEBAS EXITOSAS, SE CAPACITA Y SE EVALÚA AL CLIENTE, SE INSTALA PUBLICIDAD COMPLETA, CB QUEDA OPERATIVO. USUARIO SOMOS BANCOLOMBIA ACTIVO"/>
    <s v="VISITA_TECNICA"/>
    <s v="FKZZZ682"/>
    <s v="TIPO I"/>
    <s v="TERRESTRE"/>
    <s v="QUINTERO SANCHEZ JUAN SEBASTIAN"/>
    <n v="1"/>
    <n v="0"/>
    <n v="75096.394270399993"/>
    <n v="75096.394270399993"/>
    <n v="75096.394270399993"/>
    <m/>
    <m/>
    <m/>
    <m/>
    <m/>
    <m/>
    <m/>
    <m/>
  </r>
  <r>
    <s v="MEDELLIN"/>
    <x v="2"/>
    <x v="2"/>
    <n v="5361"/>
    <s v="TA-25-1034457"/>
    <n v="81215"/>
    <s v="APERTURA"/>
    <s v="CB CRECIMIENTO ALIANZA - NUEVO"/>
    <s v="ANTIOQUIA"/>
    <s v="ITUANGO"/>
    <s v="DISTRICOL PEQUEÑOS ENCANTOS"/>
    <s v="REDEBAN"/>
    <s v="FO-25-1433881"/>
    <d v="2025-08-27T00:00:00"/>
    <d v="2025-08-28T00:00:00"/>
    <s v="AGREGADOR"/>
    <s v="DISTRICOL"/>
    <s v="EJECUTADO"/>
    <s v="27-08 PROGRAMACIÓN REALIZADA POR LA ALIANZA 28-08 SE REALIZA INSTALACIÓN DE CORRESPONSAL, SE INSTALAN EQUIPOS CON PRUEBAS EXITOSAS, SE CAPACITA Y SE EVALÚA AL CLIENTE, SE INSTALA PUBLICIDAD COMPLETA, CB QUEDA OPERATIVO. USUARIO SOMOS BANCOLOMBIA ACTIVO"/>
    <s v="VISITA_TECNICA"/>
    <s v="FKZZZ684"/>
    <s v="TIPO IV"/>
    <s v="TERRESTRE"/>
    <s v="MARTINEZ TOVAR OSCAR DAVID"/>
    <n v="1"/>
    <n v="0"/>
    <n v="504832.64687880001"/>
    <n v="196536.5258152"/>
    <n v="504832.64687880001"/>
    <m/>
    <m/>
    <m/>
    <m/>
    <m/>
    <m/>
    <m/>
    <m/>
  </r>
  <r>
    <s v="MEDELLIN"/>
    <x v="2"/>
    <x v="2"/>
    <n v="5858"/>
    <s v="TA-25-1034458"/>
    <n v="81231"/>
    <s v="APERTURA"/>
    <s v="CB CRECIMIENTO ALIANZA - NUEVO"/>
    <s v="ANTIOQUIA"/>
    <s v="VEGACHI"/>
    <s v="DISTRICOL CELUMOVIL VEGACHI"/>
    <s v="REDEBAN"/>
    <s v="FO-25-1433884"/>
    <d v="2025-08-27T00:00:00"/>
    <d v="2025-08-28T00:00:00"/>
    <s v="AGREGADOR"/>
    <s v="DISTRICOL"/>
    <s v="EJECUTADO"/>
    <s v="27-08 PROGRAMACIÓN REALIZADA POR LA ALIANZA 28/08/2025 SE REALIZA INSTALACIÓN DE CORRESPONSAL, SE INSTALAN EQUIPOS CON PRUEBAS EXITOSAS, SE CAPACITA Y SE EVALÚA AL CLIENTE, SE INSTALA PUBLICIDAD COMPLETA, CB QUEDA OPERATIVO. USUARIO SOMOS BANCOLOMBIA ACTIVO"/>
    <s v="VISITA_TECNICA"/>
    <s v="FKZZZ685"/>
    <s v="TIPO III"/>
    <s v="TERRESTRE"/>
    <s v="DIAZ ZABALA FRANCIS DUBAN"/>
    <n v="1"/>
    <n v="0"/>
    <n v="275728.78077800001"/>
    <n v="196536.5258152"/>
    <n v="275728.78077800001"/>
    <m/>
    <m/>
    <m/>
    <m/>
    <m/>
    <m/>
    <m/>
    <m/>
  </r>
  <r>
    <s v="TUNJA"/>
    <x v="3"/>
    <x v="3"/>
    <n v="15238"/>
    <s v="TA-25-1034459"/>
    <n v="81223"/>
    <s v="APERTURA"/>
    <s v="CB CRECIMIENTO ALIANZA - NUEVO"/>
    <s v="BOYACA"/>
    <s v="DUITAMA"/>
    <s v="DISTRICOL MAGIC PAPELERIA CREA"/>
    <s v="REDEBAN"/>
    <s v="FO-25-1433887"/>
    <d v="2025-08-27T00:00:00"/>
    <d v="2025-08-28T00:00:00"/>
    <s v="AGREGADOR"/>
    <s v="DISTRICOL"/>
    <s v="EJECUTADO"/>
    <s v="27-08 PROGRAMACIÓN REALIZADA POR LA ALIANZA 28/08/2025 SE REALIZA INSTALACIÓN DE CORRESPONSAL, SE INSTALAN EQUIPOS CON PRUEBAS EXITOSAS, SE CAPACITA Y SE EVALÚA AL CLIENTE, SE INSTALA PUBLICIDAD COMPLETA, CB QUEDA OPERATIVO. USUARIO SOMOS BANCOLOMBIA ACTIVO"/>
    <s v="VISITA_TECNICA"/>
    <s v="FKZZZ686"/>
    <s v="TIPO II"/>
    <s v="TERRESTRE"/>
    <s v="RODRIGUEZ MURCIA YERSON IVAN"/>
    <n v="1"/>
    <n v="0"/>
    <n v="163813.69572160003"/>
    <n v="140395.6348884"/>
    <n v="163813.69572160003"/>
    <m/>
    <m/>
    <m/>
    <m/>
    <m/>
    <m/>
    <m/>
    <m/>
  </r>
  <r>
    <s v="NEIVA"/>
    <x v="0"/>
    <x v="0"/>
    <n v="18256"/>
    <s v="TA-25-1034460"/>
    <n v="81224"/>
    <s v="APERTURA"/>
    <s v="CB CRECIMIENTO ALIANZA - NUEVO"/>
    <s v="CAQUETA"/>
    <s v="EL PAUJIL"/>
    <s v="DISTRICOL TIENDA CHAUX"/>
    <s v="REDEBAN"/>
    <s v="FO-25-1433892"/>
    <d v="2025-08-27T00:00:00"/>
    <d v="2025-08-28T00:00:00"/>
    <s v="AGREGADOR"/>
    <s v="DISTRICOL"/>
    <s v="EJECUTADO"/>
    <s v="27-08 PROGRAMACIÓN REALIZADA POR LA ALIANZA 28-08 SE REALIZA INSTALACIÓN DE CORRESPONSAL, SE INSTALAN EQUIPOS CON PRUEBAS EXITOSAS, SE CAPACITA Y SE EVALÚA AL CLIENTE, SE INSTALA PUBLICIDAD COMPLETA, CB QUEDA OPERATIVO. USUARIO SOMOS BANCOLOMBIA ACTIV"/>
    <s v="VISITA_TECNICA"/>
    <s v="FKZZZ687"/>
    <s v="TIPO IV"/>
    <s v="TERRESTRE"/>
    <s v="DEVIA REINOSO JUAN CARLOS"/>
    <n v="1"/>
    <n v="0"/>
    <n v="504832.64687880001"/>
    <n v="196536.5258152"/>
    <n v="504832.64687880001"/>
    <m/>
    <m/>
    <m/>
    <m/>
    <m/>
    <m/>
    <m/>
    <m/>
  </r>
  <r>
    <s v="PASTO"/>
    <x v="1"/>
    <x v="1"/>
    <n v="52356"/>
    <s v="TA-25-1034462"/>
    <n v="81226"/>
    <s v="APERTURA"/>
    <s v="CB CRECIMIENTO ALIANZA - NUEVO"/>
    <s v="NARIÑO"/>
    <s v="IPIALES"/>
    <s v="DISTRICOL EL LANCERO B MILITAR"/>
    <s v="REDEBAN"/>
    <s v="FO-25-1433899"/>
    <d v="2025-08-27T00:00:00"/>
    <d v="2025-08-28T00:00:00"/>
    <s v="AGREGADOR"/>
    <s v="DISTRICOL"/>
    <s v="EJECUTADO"/>
    <s v="27-08 PROGRAMACIÓN REALIZADA POR LA ALIANZA 28/08/2025 SE REALIZA INSTALACIÓN DE CORRESPONSAL, SE INSTALAN EQUIPOS CON PRUEBAS EXITOSAS, SE CAPACITA Y SE EVALÚA AL CLIENTE, SE INSTALA PUBLICIDAD COMPLETA, CB QUEDA OPERATIVO. USUARIO SOMOS BANCOLOMBIA ACTIVO. NO SÉ TIENE CUENTA DE AHORROS PARA REALIZAR TRANSFERENCIA EXITOSA. QUEDA OPERATIVO."/>
    <s v="VISITA_TECNICA"/>
    <s v="FKZZZ689"/>
    <s v="TIPO II"/>
    <s v="TERRESTRE"/>
    <s v="CASTILLO HERRERA ALEX RICARDO"/>
    <n v="1"/>
    <n v="0"/>
    <n v="163813.69572160003"/>
    <n v="140395.6348884"/>
    <n v="163813.69572160003"/>
    <m/>
    <m/>
    <m/>
    <m/>
    <m/>
    <m/>
    <m/>
    <m/>
  </r>
  <r>
    <s v="PASTO"/>
    <x v="1"/>
    <x v="1"/>
    <n v="52838"/>
    <s v="TA-25-1034464"/>
    <n v="81233"/>
    <s v="APERTURA"/>
    <s v="CB CRECIMIENTO ALIANZA - NUEVO"/>
    <s v="NARIÑO"/>
    <s v="TUQUERRES"/>
    <s v="DISTRICOL DROG SANA SANA"/>
    <s v="REDEBAN"/>
    <s v="FO-25-1433910"/>
    <d v="2025-08-27T00:00:00"/>
    <d v="2025-08-28T00:00:00"/>
    <s v="AGREGADOR"/>
    <s v="DISTRICOL"/>
    <s v="EJECUTADO"/>
    <s v="27-08 PROGRAMACIÓN REALIZADA POR LA ALIANZA28/08/2025 SE REALIZA INSTALACIÓN DE CORRESPONSAL, SE INSTALAN EQUIPOS CON PRUEBAS EXITOSAS, SE CAPACITA Y SE EVALÚA AL CLIENTE, SE INSTALA PUBLICIDAD COMPLETA, CB QUEDA OPERATIVO. USUARIO SOMOS BANCOLOMBIA ACTIVO"/>
    <s v="VISITA_TECNICA"/>
    <s v="FKZZZ691"/>
    <s v="TIPO II"/>
    <s v="TERRESTRE"/>
    <s v="GUERRERO RAMIREZ OSCAR DARIO"/>
    <n v="1"/>
    <n v="0"/>
    <n v="163813.69572160003"/>
    <n v="140395.6348884"/>
    <n v="163813.69572160003"/>
    <m/>
    <m/>
    <m/>
    <m/>
    <m/>
    <m/>
    <m/>
    <m/>
  </r>
  <r>
    <s v="PEREIRA"/>
    <x v="1"/>
    <x v="6"/>
    <n v="76400"/>
    <s v="TA-25-1034469"/>
    <n v="81228"/>
    <s v="APERTURA"/>
    <s v="CB CRECIMIENTO ALIANZA - NUEVO"/>
    <s v="VALLE DEL CAUCA"/>
    <s v="LA UNION"/>
    <s v="DISTRICOL COSITAS Y VAINAS"/>
    <s v="REDEBAN"/>
    <s v="FO-25-1433917"/>
    <d v="2025-08-27T00:00:00"/>
    <d v="2025-08-28T00:00:00"/>
    <s v="AGREGADOR"/>
    <s v="DISTRICOL"/>
    <s v="EJECUTADO"/>
    <s v="27-08 PROGRAMACIÓN REALIZADA POR LA ALIANZA28/08/2025 SE REALIZA INSTALACIÓN DE CORRESPONSAL, SE INSTALAN EQUIPOS CON PRUEBAS EXITOSAS, SE CAPACITA Y SE EVALÚA AL CLIENTE, SE INSTALA PUBLICIDAD COMPLETA, CB QUEDA OPERATIVO. USUARIO SOMOS BANCOLOMBIA ACTIVO"/>
    <s v="VISITA_TECNICA"/>
    <s v="FKZZZ692"/>
    <s v="TIPO II"/>
    <s v="TERRESTRE"/>
    <s v="PAREDES CASTILLO DIEGO"/>
    <n v="1"/>
    <n v="0"/>
    <n v="163813.69572160003"/>
    <n v="140395.6348884"/>
    <n v="163813.69572160003"/>
    <m/>
    <m/>
    <m/>
    <m/>
    <m/>
    <m/>
    <m/>
    <m/>
  </r>
  <r>
    <s v="YOPAL"/>
    <x v="0"/>
    <x v="0"/>
    <n v="85001"/>
    <s v="TA-25-1034474"/>
    <n v="81239"/>
    <s v="APERTURA"/>
    <s v="CB CRECIMIENTO ALIANZA - NUEVO"/>
    <s v="CASANARE"/>
    <s v="YOPAL"/>
    <s v="DISTRICOL PAPELERIA LA MONA 2"/>
    <s v="REDEBAN"/>
    <s v="FO-25-1433923"/>
    <d v="2025-08-27T00:00:00"/>
    <d v="2025-08-28T00:00:00"/>
    <s v="AGREGADOR"/>
    <s v="DISTRICOL"/>
    <s v="EJECUTADO"/>
    <s v="27-08 PROGRAMACIÓN REALIZADA POR LA ALIANZA 28/08/2025 SE REALIZA INSTALACIÓN DE CORRESPONSAL, SE INSTALAN EQUIPOS CON PRUEBAS EXITOSAS, SE CAPACITA Y SE EVALÚA AL CLIENTE, SE INSTALA PUBLICIDAD COMPLETA, CB QUEDA OPERATIVO. USUARIO SOMOS BANCOLOMBIA ACTIVO. NOTA: NO SE REGISTRA TRANSFERENCIA, NO SE CUENTA CON MAS CUENTAS"/>
    <s v="VISITA_TECNICA"/>
    <s v="FKZZZ693"/>
    <s v="TIPO I"/>
    <s v="TERRESTRE"/>
    <s v="BERNAL ELAICA EDGAR ALEXIS"/>
    <n v="1"/>
    <n v="0"/>
    <n v="75096.394270399993"/>
    <n v="75096.394270399993"/>
    <n v="75096.394270399993"/>
    <m/>
    <m/>
    <m/>
    <m/>
    <m/>
    <m/>
    <m/>
    <m/>
  </r>
  <r>
    <s v="YOPAL"/>
    <x v="0"/>
    <x v="0"/>
    <n v="85010"/>
    <s v="TA-25-1034475"/>
    <n v="81214"/>
    <s v="APERTURA"/>
    <s v="CB CRECIMIENTO ALIANZA - NUEVO"/>
    <s v="CASANARE"/>
    <s v="AGUAZUL"/>
    <s v="DISTRICOL SUPERDROGAS LA 17"/>
    <s v="REDEBAN"/>
    <s v="FO-25-1433927"/>
    <d v="2025-08-27T00:00:00"/>
    <d v="2025-08-28T00:00:00"/>
    <s v="AGREGADOR"/>
    <s v="DISTRICOL"/>
    <s v="EJECUTADO"/>
    <s v="27-08 PROGRAMACIÓN REALIZADA POR LA ALIANZA 28/08/2025 SE REALIZA INSTALACIÓN DE CORRESPONSAL, SE INSTALAN EQUIPOS CON PRUEBAS EXITOSAS, SE CAPACITA Y SE EVALÚA AL CLIENTE, SE INSTALA PUBLICIDAD COMPLETA, CB QUEDA OPERATIVO. USUARIO SOMOS BANCOLOMBIA ACTIVO.  NO SE REALIZA PRUEBA DE TRANSFERENCIA, NO SE CUENTA CON CUENTA PARA REALIZAR LA OPERACION "/>
    <s v="VISITA_TECNICA"/>
    <s v="FKZZZ694"/>
    <s v="TIPO II"/>
    <s v="TERRESTRE"/>
    <s v="BERNAL ELAICA EDGAR ALEXIS"/>
    <n v="1"/>
    <n v="0"/>
    <n v="163813.69572160003"/>
    <n v="140395.6348884"/>
    <n v="163813.69572160003"/>
    <m/>
    <m/>
    <m/>
    <m/>
    <m/>
    <m/>
    <m/>
    <m/>
  </r>
  <r>
    <s v="APARTADO"/>
    <x v="2"/>
    <x v="2"/>
    <n v="5045"/>
    <s v="TA-25-1034479"/>
    <n v="81220"/>
    <s v="APERTURA"/>
    <s v="CB CRECIMIENTO ALIANZA - NUEVO"/>
    <s v="ANTIOQUIA"/>
    <s v="APARTADO"/>
    <s v="DISTRICOL MISCELANEA YAJANDRE"/>
    <s v="REDEBAN"/>
    <s v="FO-25-1433944"/>
    <d v="2025-08-27T00:00:00"/>
    <d v="2025-08-28T00:00:00"/>
    <s v="AGREGADOR"/>
    <s v="DISTRICOL"/>
    <s v="EJECUTADO"/>
    <s v="27-08 PROGRAMACIÓN REALIZADA POR LA ALIANZA 28-08 SE REALIZA INSTALACIÓN DE CORRESPONSAL, SE INSTALAN EQUIPOS CON PRUEBAS EXITOSAS, SE CAPACITA Y SE EVALÚA AL CLIENTE, SE INSTALA PUBLICIDAD COMPLETA, CB QUEDA OPERATIVO. USUARIO SOMOS BANCOLOMBIA ACTIVO"/>
    <s v="VISITA_TECNICA"/>
    <s v="FKZZZ697"/>
    <s v="TIPO I"/>
    <s v="TERRESTRE"/>
    <s v="SALDARRIAGA MIRANDA SANTIAGO"/>
    <n v="1"/>
    <n v="0"/>
    <n v="75096.394270399993"/>
    <n v="75096.394270399993"/>
    <n v="75096.394270399993"/>
    <m/>
    <m/>
    <m/>
    <m/>
    <m/>
    <m/>
    <m/>
    <m/>
  </r>
  <r>
    <s v="BUCARAMANGA"/>
    <x v="3"/>
    <x v="3"/>
    <n v="68001"/>
    <s v="TA-25-1034488"/>
    <n v="35899"/>
    <s v="APERTURA"/>
    <s v="DATAFONO ADICIONAL - ALIANZA"/>
    <s v="SANTANDER"/>
    <s v="BUCARAMANGA"/>
    <s v="PTM B/MANGA RYM"/>
    <s v="REDEBAN"/>
    <s v="FO-25-1433954"/>
    <d v="2025-08-27T00:00:00"/>
    <d v="2025-08-28T00:00:00"/>
    <s v="AGREGADOR"/>
    <s v="COMCARD - PTM"/>
    <s v="EJECUTADO"/>
    <s v="27-08 PROGRAMACIÓN REALIZADA POR LA ALIANZA 28/08/2025 SE REALIZA INSTALACION DE DAT ADICIONAL, PRUEBAS EXITOSAS, CB QUEDA OPERATIVO. NOTA: TRANSFERENCIA NO SE REALIZA CLIENTE SIN SALDO. CONVENIO NO CLIENTE NO TIENE CONVENIO A LA MANO"/>
    <s v="VISITA_TECNICA"/>
    <s v="FKZZZ698"/>
    <s v="TIPO I"/>
    <s v="TERRESTRE"/>
    <s v="MARTINEZ FLOREZ DONIS ALBERTO"/>
    <n v="1"/>
    <n v="0"/>
    <n v="75096.394270399993"/>
    <n v="75096.394270399993"/>
    <n v="75096.394270399993"/>
    <m/>
    <m/>
    <m/>
    <m/>
    <m/>
    <m/>
    <m/>
    <m/>
  </r>
  <r>
    <s v="BUCARAMANGA"/>
    <x v="3"/>
    <x v="3"/>
    <n v="68307"/>
    <s v="TA-25-1034489"/>
    <n v="67407"/>
    <s v="APERTURA"/>
    <s v="DATAFONO ADICIONAL - ALIANZA"/>
    <s v="SANTANDER"/>
    <s v="GIRON"/>
    <s v="DISTRICOL ESTEBAN Y SOFIA "/>
    <s v="REDEBAN"/>
    <s v="FO-25-1433959"/>
    <d v="2025-08-27T00:00:00"/>
    <d v="2025-08-28T00:00:00"/>
    <s v="AGREGADOR"/>
    <s v="DISTRICOL"/>
    <s v="EJECUTADO"/>
    <s v="27-08 PROGRAMACIÓN REALIZADA POR LA ALIANZA 28/08/2025 SE REALIZA INSTALACION DE DAT ADICIONAL, CB QUEDA OPERATIVO. NOTA:PRUEBAS:CONSULTA DE SALDO:SITRANSFERENCIA:SI DEPÓSITO:SIRETIROS:SIRECAUDO:NO SIN CONVENIO DE RECAUDOS AUTORIZADO"/>
    <s v="VISITA_TECNICA"/>
    <s v="FKZZZ699"/>
    <s v="TIPO I"/>
    <s v="TERRESTRE"/>
    <s v="HERNANDEZ GUARIN MIGUEL JULIAN"/>
    <n v="1"/>
    <n v="0"/>
    <n v="75096.394270399993"/>
    <n v="75096.394270399993"/>
    <n v="75096.394270399993"/>
    <m/>
    <m/>
    <m/>
    <m/>
    <m/>
    <m/>
    <m/>
    <m/>
  </r>
  <r>
    <s v="CALI"/>
    <x v="1"/>
    <x v="1"/>
    <n v="76130"/>
    <s v="TA-25-1034494"/>
    <n v="78755"/>
    <s v="APERTURA"/>
    <s v="DATAFONO ADICIONAL - ALIANZA"/>
    <s v="VALLE DEL CAUCA"/>
    <s v="CANDELARIA"/>
    <s v="DISTRICOL METALMETALLICA"/>
    <s v="REDEBAN"/>
    <s v="FO-25-1433963"/>
    <d v="2025-08-27T00:00:00"/>
    <d v="2025-08-29T00:00:00"/>
    <s v="AGREGADOR"/>
    <s v="DISTRICOL"/>
    <s v="EJECUTADO"/>
    <s v="27-08 PROGRAMACIÓN REALIZADA POR LA ALIANZA 29/08/2025 SE REALIZA INSTALACIÓN DE DAT ADICIONAL, PRUEBAS EXITOSAS, CB QUEDA OPERATIVO"/>
    <s v="VISITA_TECNICA"/>
    <s v="FKZZZ700"/>
    <s v="TIPO II"/>
    <s v="TERRESTRE"/>
    <s v="TORRES GARCIA JENDRY JOSE"/>
    <n v="1"/>
    <n v="0"/>
    <n v="163813.69572160003"/>
    <n v="140395.6348884"/>
    <n v="163813.69572160003"/>
    <m/>
    <m/>
    <m/>
    <m/>
    <m/>
    <m/>
    <m/>
    <m/>
  </r>
  <r>
    <s v="PEREIRA"/>
    <x v="1"/>
    <x v="6"/>
    <n v="76147"/>
    <s v="TA-25-1034498"/>
    <n v="45576"/>
    <s v="APERTURA"/>
    <s v="DATAFONO ADICIONAL - ALIANZA"/>
    <s v="VALLE DEL CAUCA"/>
    <s v="CARTAGO"/>
    <s v="DISTRICOL LA TIENDA DEL HOGAR CARTAGO"/>
    <s v="REDEBAN"/>
    <s v="FO-25-1433969"/>
    <d v="2025-08-27T00:00:00"/>
    <d v="2025-08-29T00:00:00"/>
    <s v="AGREGADOR"/>
    <s v="DISTRICOL"/>
    <s v="EJECUTADO"/>
    <s v="27-08 PROGRAMACIÓN REALIZADA POR LA ALIANZA 29/08/2025 SE REALIZA INSTALACIÓN DE DAT ADICIONAL, PRUEBAS EXITOSAS, CB QUEDA OPERATIVO"/>
    <s v="VISITA_TECNICA"/>
    <s v="FKZZZ701"/>
    <s v="TIPO I"/>
    <s v="TERRESTRE"/>
    <s v="LOAIZA LOPEZ JHON FREDDY"/>
    <n v="1"/>
    <n v="0"/>
    <n v="75096.394270399993"/>
    <n v="75096.394270399993"/>
    <n v="75096.394270399993"/>
    <m/>
    <m/>
    <m/>
    <m/>
    <m/>
    <m/>
    <m/>
    <m/>
  </r>
  <r>
    <s v="PEREIRA"/>
    <x v="1"/>
    <x v="6"/>
    <n v="76147"/>
    <s v="TA-25-1034508"/>
    <n v="67249"/>
    <s v="APERTURA"/>
    <s v="DATAFONO ADICIONAL - ALIANZA"/>
    <s v="VALLE DEL CAUCA"/>
    <s v="CARTAGO"/>
    <s v="DISTRICOL MISCELANEA Y PANADER"/>
    <s v="REDEBAN"/>
    <s v="FO-25-1433980"/>
    <d v="2025-08-27T00:00:00"/>
    <d v="2025-08-29T00:00:00"/>
    <s v="AGREGADOR"/>
    <s v="DISTRICOL"/>
    <s v="EJECUTADO"/>
    <s v="27-08 PROGRAMACIÓN REALIZADA POR LA ALIANZA 29/08/2025 SE REALIZA INSTALACIÓN DE DAT ADICIONAL, PRUEBAS EXITOSAS, CB QUEDA OPERATIVO"/>
    <s v="VISITA_TECNICA"/>
    <s v="FKZZZ702"/>
    <s v="TIPO I"/>
    <s v="TERRESTRE"/>
    <s v="LOAIZA LOPEZ JHON FREDDY"/>
    <n v="1"/>
    <n v="0"/>
    <n v="75096.394270399993"/>
    <n v="75096.394270399993"/>
    <n v="75096.394270399993"/>
    <m/>
    <m/>
    <m/>
    <m/>
    <m/>
    <m/>
    <m/>
    <m/>
  </r>
  <r>
    <m/>
    <x v="6"/>
    <x v="7"/>
    <m/>
    <m/>
    <m/>
    <m/>
    <m/>
    <m/>
    <m/>
    <m/>
    <m/>
    <m/>
    <m/>
    <m/>
    <m/>
    <m/>
    <m/>
    <m/>
    <m/>
    <m/>
    <m/>
    <m/>
    <m/>
    <m/>
    <m/>
    <m/>
    <m/>
    <n v="94349556.936447799"/>
    <m/>
    <m/>
    <m/>
    <m/>
    <m/>
    <m/>
    <m/>
    <m/>
  </r>
  <r>
    <m/>
    <x v="6"/>
    <x v="7"/>
    <m/>
    <m/>
    <m/>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5">
  <r>
    <s v="BUCARAMANGA"/>
    <x v="0"/>
    <x v="0"/>
    <n v="68679"/>
    <n v="2535859"/>
    <n v="48929"/>
    <s v="INCIDENTE"/>
    <s v="SANTANDER"/>
    <s v="SAN GIL"/>
    <s v="DISTRICOL COMUNICACIONES JIRET"/>
    <s v="REDEBAN"/>
    <s v="FO-25-1313905"/>
    <d v="2025-07-31T17:17:00"/>
    <d v="2025-08-01T08:51:00"/>
    <s v="NO"/>
    <s v="HARDWARE"/>
    <s v="ACTUALIZACION"/>
    <s v="VERSION CAMBIO POS"/>
    <s v="AGREGADOR"/>
    <m/>
    <s v="CERRADO"/>
    <s v="01/08/2025 SE REALIZA VISITA AL COMERCIO SE ACTUALIZA DATAFONO A LA VERSIÓN 9.90 SE REALIZAN PRUEBAS OK"/>
    <s v="VISITA_TÉCNICA"/>
    <s v="AD00M861"/>
    <s v="TIPO II"/>
    <s v="TERRESTRE"/>
    <s v="MARIÑO PABON JORGE ENRIQUE"/>
    <n v="1"/>
    <n v="0"/>
    <n v="144967.87232000002"/>
    <n v="140395.6348884"/>
    <n v="144967.87232000002"/>
    <m/>
    <m/>
    <m/>
    <m/>
    <m/>
    <m/>
    <m/>
    <m/>
  </r>
  <r>
    <s v="CUCUTA"/>
    <x v="0"/>
    <x v="0"/>
    <n v="54405"/>
    <n v="2535436"/>
    <n v="53530"/>
    <s v="INCIDENTE"/>
    <s v="NORTE DE SANTANDER"/>
    <s v="LOS PATIOS"/>
    <s v="BARRIO SANTA ROSA DE LIMA LOS"/>
    <s v="REDEBAN"/>
    <s v="FO-25-1313417"/>
    <d v="2025-07-31T16:04:00"/>
    <d v="2025-08-01T08:58:00"/>
    <s v="NO"/>
    <s v="HARDWARE"/>
    <s v="LECTOR DE BARRAS"/>
    <s v="DAÑO POS"/>
    <s v="CB UNO A UNO"/>
    <m/>
    <s v="CERRADO"/>
    <s v="31/07/2025 31-07 SE ESCALA PARA VISITA. LLAMAR ANTES DE VISITAR, CONFIRMAR FALLA Y DATOS | 01/08/2025 SE REALIZÓ VISITA AL COMERCIO Y SE ENCUENTRA LECTORA DAÑADA, SE REALIZA CAMBIO DE EQUIPO PRUEBAS EXITOSAS"/>
    <s v="VISITA_TÉCNICA"/>
    <s v="TR0VZ607"/>
    <s v="TIPO I"/>
    <s v="TERRESTRE"/>
    <s v="MORA VEGA JEAMPIER"/>
    <n v="1"/>
    <n v="0"/>
    <n v="65960.072302"/>
    <n v="75096.394270399993"/>
    <n v="65960.072302"/>
    <m/>
    <m/>
    <m/>
    <m/>
    <m/>
    <m/>
    <m/>
    <m/>
  </r>
  <r>
    <s v="MEDELLIN"/>
    <x v="1"/>
    <x v="1"/>
    <n v="5890"/>
    <n v="2531780"/>
    <n v="76392"/>
    <s v="INCIDENTE"/>
    <s v="ANTIOQUIA"/>
    <s v="YOLOMBO"/>
    <s v="PTM YOLOMBO  DROGUERIA EL RUBI"/>
    <s v="REDEBAN"/>
    <s v="FO-25-1310322"/>
    <d v="2025-07-31T09:41:00"/>
    <d v="2025-08-01T09:10:00"/>
    <s v="NO"/>
    <s v="HARDWARE"/>
    <s v="COMUNICACION"/>
    <s v="DAÑO POS"/>
    <s v="AGREGADOR"/>
    <m/>
    <s v="CERRADO"/>
    <s v="31/07/2025 31-07 SE ESCALA PARA VISITA. LLAMAR ANTES DE VISITAR, CONFIRMAR FALLA Y DATOS | 31/07/2025 SE CAMBIA EQUIPO POR PUERTO DE RED MALO"/>
    <s v="VISITA_TÉCNICA"/>
    <s v="A10RZ489 - A10SZ735"/>
    <s v="TIPO II"/>
    <s v="TERRESTRE"/>
    <s v="BADEL ACUÑA LUIS ALBERTO"/>
    <n v="1"/>
    <n v="0"/>
    <n v="144967.87232000002"/>
    <n v="140395.6348884"/>
    <n v="144967.87232000002"/>
    <m/>
    <m/>
    <m/>
    <m/>
    <m/>
    <m/>
    <m/>
    <m/>
  </r>
  <r>
    <s v="MEDELLIN"/>
    <x v="1"/>
    <x v="1"/>
    <n v="5088"/>
    <n v="2534410"/>
    <n v="30086"/>
    <s v="INCIDENTE"/>
    <s v="ANTIOQUIA"/>
    <s v="BELLO"/>
    <s v="COMCARD BELLO MERCADOS LA CRUZ"/>
    <s v="REDEBAN"/>
    <s v="FO-25-1312972"/>
    <d v="2025-07-31T14:27:00"/>
    <d v="2025-08-01T09:38:00"/>
    <s v="NO"/>
    <s v="HARDWARE"/>
    <s v="COMUNICACION"/>
    <s v="MENSAJE CABLE DE RED DESCONECTADO"/>
    <s v="AGREGADOR"/>
    <m/>
    <s v="CERRADO"/>
    <s v="01/08/2025 SE REVISA EL CABLE DE RED Y SE ENCUENTRA EL MAL ESTADO SE REPONCHA EL CABLE DE RED REALIZAN PRUEBAS EXITOSAS SERVICIO OPERATIVO OK"/>
    <s v="VISITA_TÉCNICA"/>
    <s v="BBTZZ891"/>
    <s v="TIPO I"/>
    <s v="TERRESTRE"/>
    <s v="ZAPATA LOPEZ EDWARD ASDRUBAL"/>
    <n v="1"/>
    <n v="0"/>
    <n v="65960.072302"/>
    <n v="75096.394270399993"/>
    <n v="65960.072302"/>
    <m/>
    <m/>
    <m/>
    <m/>
    <m/>
    <m/>
    <m/>
    <m/>
  </r>
  <r>
    <s v="CARTAGENA"/>
    <x v="2"/>
    <x v="2"/>
    <n v="13001"/>
    <n v="2534555"/>
    <n v="33382"/>
    <s v="INCIDENTE"/>
    <s v="BOLIVAR"/>
    <s v="CARTAGENA"/>
    <s v="PAGAFACIL BAZURTO"/>
    <s v="REDEBAN"/>
    <s v="FO-25-1313041"/>
    <d v="2025-07-31T14:59:00"/>
    <d v="2025-08-01T10:21:00"/>
    <s v="NO"/>
    <s v="SOFTWARE"/>
    <s v="FLASH FULL"/>
    <s v="ACTUALIZACION VERSION"/>
    <s v="ROBUSTO"/>
    <m/>
    <s v="CERRADO"/>
    <s v="01/08/2025 EN SITIO ESPERANDO AUTORIZACIÓN DE INGRESO | 01/08/2025 SE CAMBIA EQUIPO POR PROBLEMAS DE IMPRESORA SE CAMBIA PIN PAD POR TECNOLOGÍA"/>
    <s v="VISITA_TÉCNICA"/>
    <s v="18ZZZ921"/>
    <s v="TIPO I"/>
    <s v="TERRESTRE"/>
    <s v="MARTINEZ SALGUEDO ANDRES AUGUSTO"/>
    <n v="1"/>
    <n v="0"/>
    <n v="65960.072302"/>
    <n v="75096.394270399993"/>
    <n v="65960.072302"/>
    <m/>
    <m/>
    <m/>
    <m/>
    <m/>
    <m/>
    <m/>
    <m/>
  </r>
  <r>
    <s v="VILLAVICENCIO"/>
    <x v="3"/>
    <x v="3"/>
    <n v="50568"/>
    <n v="2525574"/>
    <n v="58542"/>
    <s v="INCIDENTE"/>
    <s v="META"/>
    <s v="PUERTO GAITAN"/>
    <s v="BARRIO CENTRO PUERTO GAITAN 9"/>
    <s v="REDEBAN"/>
    <s v="FO-25-1304845"/>
    <d v="2025-07-30T09:59:00"/>
    <d v="2025-08-01T10:33:00"/>
    <s v="NO"/>
    <s v="HARDWARE"/>
    <s v="NO ENCIENDE"/>
    <s v="DAÑO POS"/>
    <s v="CB UNO A UNO"/>
    <m/>
    <s v="CERRADO"/>
    <s v="30/07/2025 30-07 EN COMUNICACION CON LA SEÑORA ANGIE ALVARADO AL NUMERO 3187565278, CONFIRMA FALLA, DATOS CORRECTOS. SE ESCALA PARA VISITA | 01/08/2025 SE REALIZA CAMBIO DE EQUIPO PRUEBAS OK SIN NOVEDADES"/>
    <s v="VISITA_TÉCNICA"/>
    <s v="TYZZZ661"/>
    <s v="TIPO III"/>
    <s v="TERRESTRE"/>
    <s v="CASTRILLON URREA LONDIER LEANDRO"/>
    <n v="1"/>
    <n v="0"/>
    <n v="275728.78077800001"/>
    <n v="196536.5258152"/>
    <n v="275728.78077800001"/>
    <m/>
    <m/>
    <m/>
    <m/>
    <m/>
    <m/>
    <m/>
    <m/>
  </r>
  <r>
    <s v="BUCARAMANGA"/>
    <x v="0"/>
    <x v="0"/>
    <n v="68615"/>
    <n v="2530689"/>
    <n v="69616"/>
    <s v="INCIDENTE"/>
    <s v="SANTANDER"/>
    <s v="RIONEGRO"/>
    <s v="BARRIO UNIDO RIONEGRO"/>
    <s v="REDEBAN"/>
    <s v="FO-25-1309852"/>
    <d v="2025-07-31T08:00:00"/>
    <d v="2025-08-01T10:46:00"/>
    <s v="NO"/>
    <s v="HARDWARE"/>
    <s v="LECTOR DE BARRAS"/>
    <s v="FORMATO INVALIDO LECTOR DAÑADO"/>
    <s v="CB UNO A UNO"/>
    <m/>
    <s v="CERRADO"/>
    <s v="31/07/2025 31-07 SE ESCALA PARA VISITA. LLAMAR ANTES DE VISITAR, CONFIRMAR FALLA Y DATOS | 01/08/2025 SE REALIZA VISITA AL COMERCIO CB, SE VALIDA Y SE ENCUENTRA LECTOR DE BARRAS EN DAÑO SE REINICIA CONSTANTEMENTE, SE PROCEDE A HACER CAMBIO SE HACEN PRUEBAS DEJANDO TODO OK"/>
    <s v="VISITA_TÉCNICA"/>
    <s v="EG004608"/>
    <s v="TIPO II"/>
    <s v="TERRESTRE"/>
    <s v="GONZALEZ ESTUPIÑAN YEISON WALTER ANTONIO"/>
    <n v="1"/>
    <n v="0"/>
    <n v="144967.87232000002"/>
    <n v="140395.6348884"/>
    <n v="144967.87232000002"/>
    <m/>
    <m/>
    <m/>
    <m/>
    <m/>
    <m/>
    <m/>
    <m/>
  </r>
  <r>
    <s v="VALLEDUPAR"/>
    <x v="2"/>
    <x v="2"/>
    <n v="20001"/>
    <n v="2534424"/>
    <n v="65049"/>
    <s v="INCIDENTE"/>
    <s v="CESAR"/>
    <s v="VALLEDUPAR"/>
    <s v="BARRIO BELLA VISTA VALLEDUPAR"/>
    <s v="REDEBAN"/>
    <s v="FO-25-1312961"/>
    <d v="2025-07-31T14:29:00"/>
    <d v="2025-08-01T10:55:00"/>
    <s v="NO"/>
    <s v="HARDWARE"/>
    <s v="CABLEADO"/>
    <s v="DAÑO POS"/>
    <s v="CB UNO A UNO"/>
    <m/>
    <s v="CERRADO"/>
    <s v="31/07/2025 31-07 SE ESCALA PARA VISITA. LLAMAR ANTES DE VISITAR, CONFIRMAR FALLA Y DATOS | 01/08/2025 BUENOS DIAS SE HACE VISITA AL CB Y SE EVIDENCIA QUE EL CABLE DEL LECTOR ESTÁ AVERIADO POR QUE SE CAMBIA Y TAMBIÉN EL CABLE DEL PINPAD TIENE EL CONECTOR FLOJO, SE PROCEDE A HACER EL CAMBIO"/>
    <s v="VISITA_TÉCNICA"/>
    <s v="6Z005717"/>
    <s v="TIPO I"/>
    <s v="TERRESTRE"/>
    <s v="BENITEZ CARVAJAL ALVARO JAVIER"/>
    <n v="1"/>
    <n v="0"/>
    <n v="65960.072302"/>
    <n v="75096.394270399993"/>
    <n v="65960.072302"/>
    <m/>
    <m/>
    <m/>
    <m/>
    <m/>
    <m/>
    <m/>
    <m/>
  </r>
  <r>
    <s v="VALLEDUPAR"/>
    <x v="2"/>
    <x v="2"/>
    <n v="20383"/>
    <n v="2528990"/>
    <n v="11416"/>
    <s v="INCIDENTE"/>
    <s v="CESAR"/>
    <s v="LA GLORIA"/>
    <s v="LA GLORIA   CESAR"/>
    <s v="REDEBAN"/>
    <s v="FO-25-1307791"/>
    <d v="2025-07-30T15:55:00"/>
    <d v="2025-08-01T11:05:00"/>
    <s v="NO"/>
    <s v="HARDWARE"/>
    <s v="LECTOR DE BARRAS"/>
    <s v="DAÑO POS"/>
    <s v="CB UNO A UNO"/>
    <m/>
    <s v="CERRADO"/>
    <s v="30/07/2025 30-07 EN COMUNICACION CON EL SEÑOR GUSTAVO PINO AL NUMERO 3175576521, CONFIRMA FALLA, DATOS CORRECTOS. SE ESCALA PARA VISITA | 01/08/2025 SE REALIZA VISITA POR SOLICITUD DE CLIENTE, SE LLEGA A SITIO SE VALIDA LECTOR DE BARRAS LA CUAL NO LLE LAS FACTURAS, SE REALIZA CAMBIÓ DE LECTOR QUEDANDO SERVICIO OPERÁTIVO AL 100%"/>
    <s v="VISITA_TÉCNICA"/>
    <s v="A00FZ861"/>
    <s v="TIPO IV"/>
    <s v="TERRESTRE"/>
    <s v="MAESTRE MENGUAL EDGAR ENRIQUE"/>
    <n v="1"/>
    <n v="0"/>
    <n v="479588.87655000004"/>
    <n v="196536.5258152"/>
    <n v="479588.87655000004"/>
    <m/>
    <m/>
    <m/>
    <m/>
    <m/>
    <m/>
    <m/>
    <m/>
  </r>
  <r>
    <s v="CUCUTA"/>
    <x v="0"/>
    <x v="0"/>
    <n v="54720"/>
    <n v="2531280"/>
    <n v="39109"/>
    <s v="INCIDENTE"/>
    <s v="NORTE DE SANTANDER"/>
    <s v="SARDINATA"/>
    <s v="BARRIO SAN FRANCISCO SARDINATA"/>
    <s v="REDEBAN"/>
    <s v="FO-25-1310134"/>
    <d v="2025-07-31T09:11:00"/>
    <d v="2025-08-01T11:10:00"/>
    <s v="NO"/>
    <s v="HARDWARE"/>
    <s v="PANTALLA"/>
    <s v="DAÑO POS"/>
    <s v="CB UNO A UNO"/>
    <m/>
    <s v="CERRADO"/>
    <s v="31/07/2025 31-07 SE ESCALA PARA VISITA. LLAMAR ANTES DE VISITAR, CONFIRMAR FALLA Y DATOS | 01/08/2025 SE CAMBIO DATAFONO POR DAÑO EN LA PANTALLA SE INSTALA NUEVA VERSIÓN CIERRES Y PRUEBAS OK"/>
    <s v="VISITA_TÉCNICA"/>
    <s v="AA07Z118"/>
    <s v="TIPO II"/>
    <s v="TERRESTRE"/>
    <s v="DURAN ACOSTA FRANK YONNY"/>
    <n v="1"/>
    <n v="0"/>
    <n v="144967.87232000002"/>
    <n v="140395.6348884"/>
    <n v="144967.87232000002"/>
    <m/>
    <m/>
    <m/>
    <m/>
    <m/>
    <m/>
    <m/>
    <m/>
  </r>
  <r>
    <s v="VALLEDUPAR"/>
    <x v="2"/>
    <x v="2"/>
    <n v="20001"/>
    <n v="2534486"/>
    <n v="60632"/>
    <s v="INCIDENTE"/>
    <s v="CESAR"/>
    <s v="VALLEDUPAR"/>
    <s v="DISTRICOL VARIEDADES LA NENAYD"/>
    <s v="REDEBAN"/>
    <s v="FO-25-1312955"/>
    <d v="2025-07-31T14:50:00"/>
    <d v="2025-08-01T11:22:00"/>
    <s v="NO"/>
    <s v="HARDWARE"/>
    <s v="CABLEADO"/>
    <s v="DAÑO POS"/>
    <s v="AGREGADOR"/>
    <m/>
    <s v="CERRADO"/>
    <s v="31/07/2025 31-07 SE ESCALA PARA VISITA. LLAMAR ANTES DE VISITAR, CONFIRMAR FALLA Y DATOS | 01/08/2025 BUENOS DÍAS SE VISITA CB Y SE ENCUENTRA CABLE DEL LECTOR AVERIADO SE HACE CAMBIO DE ACCESORIO Y SE HACEN PRUEBAS"/>
    <s v="VISITA_TÉCNICA"/>
    <s v="MA00C921"/>
    <s v="TIPO I"/>
    <s v="TERRESTRE"/>
    <s v="BENITEZ CARVAJAL ALVARO JAVIER"/>
    <n v="1"/>
    <n v="0"/>
    <n v="65960.072302"/>
    <n v="75096.394270399993"/>
    <n v="65960.072302"/>
    <m/>
    <m/>
    <m/>
    <m/>
    <m/>
    <m/>
    <m/>
    <m/>
  </r>
  <r>
    <s v="MEDELLIN"/>
    <x v="1"/>
    <x v="1"/>
    <n v="5264"/>
    <n v="2535903"/>
    <n v="62252"/>
    <s v="INCIDENTE"/>
    <s v="ANTIOQUIA"/>
    <s v="ENTRERRIOS"/>
    <s v="BARRIO LA TERMINAL ENTRERRIOS"/>
    <s v="REDEBAN"/>
    <s v="FO-25-1313778"/>
    <d v="2025-07-31T16:50:00"/>
    <d v="2025-08-01T11:40:00"/>
    <s v="NO"/>
    <s v="HARDWARE"/>
    <s v="LECTOR DE BARRAS"/>
    <s v="CABLE LECTORA AVERIADO"/>
    <s v="CB UNO A UNO"/>
    <m/>
    <s v="CERRADO"/>
    <s v="31/07/2025 31-07 SE ESCALA PARA VISITA. LLAMAR ANTES DE VISITAR, CONFIRMAR FALLA Y DATOS | 01/08/2025 SE CAMBIA CABLE DE LECTOR DE BARRAS"/>
    <s v="VISITA_TÉCNICA"/>
    <s v="NA00K026"/>
    <s v="TIPO II"/>
    <s v="TERRESTRE"/>
    <s v="CASTAÑEDA PALACIO CARLOS FELIPE"/>
    <n v="1"/>
    <n v="0"/>
    <n v="144967.87232000002"/>
    <n v="140395.6348884"/>
    <n v="144967.87232000002"/>
    <m/>
    <m/>
    <m/>
    <m/>
    <m/>
    <m/>
    <m/>
    <m/>
  </r>
  <r>
    <s v="PASTO"/>
    <x v="4"/>
    <x v="4"/>
    <n v="52001"/>
    <n v="2536216"/>
    <n v="50655"/>
    <s v="INCIDENTE"/>
    <s v="NARIÑO"/>
    <s v="PASTO"/>
    <s v="PTM  PASTO  DONDE LUCHO EXPRES"/>
    <s v="REDEBAN"/>
    <s v="FO-25-1314599"/>
    <d v="2025-08-01T08:00:00"/>
    <d v="2025-08-01T11:46:00"/>
    <s v="NO"/>
    <s v="HARDWARE"/>
    <s v="PINPAD"/>
    <s v="DAÑO POS"/>
    <s v="AGREGADOR"/>
    <m/>
    <s v="CERRADO"/>
    <s v="01/08/2025 01-08 SE ESCALA PARA VISITA. LLAMAR ANTES DE VISITAR, CONFIRMAR FALLA Y DATOS | 01/08/2025 SE LLEGA A CORRESPONSAL PARA REVISAR FALLA DE PIN PAD, NO LEE ALGUNAS TARJETAS, SE REALIZA CAMBIO DE PIN PAD, TAMBIÉN SE REALIZA BORRADO DE DATÁFONO, Y REINSTALACIÓN DE SOFTWARE Y VERSIÓN, SE HACEN PRUEBAS OK CB OPERATIVO"/>
    <s v="VISITA_TÉCNICA"/>
    <s v="BA00Y355, KA00E871"/>
    <s v="TIPO I"/>
    <s v="TERRESTRE"/>
    <s v="GUERRERO RAMIREZ OSCAR DARIO"/>
    <n v="1"/>
    <n v="0"/>
    <n v="65960.072302"/>
    <n v="75096.394270399993"/>
    <n v="65960.072302"/>
    <m/>
    <m/>
    <m/>
    <m/>
    <m/>
    <m/>
    <m/>
    <m/>
  </r>
  <r>
    <s v="CALI"/>
    <x v="4"/>
    <x v="4"/>
    <n v="76001"/>
    <n v="2535811"/>
    <n v="72516"/>
    <s v="INCIDENTE"/>
    <s v="VALLE DEL CAUCA"/>
    <s v="CALI"/>
    <s v="CALI OBRERO 1"/>
    <s v="REDEBAN"/>
    <s v="FO-25-1313771"/>
    <d v="2025-07-31T16:53:00"/>
    <d v="2025-08-01T11:58:00"/>
    <s v="NO"/>
    <s v="HARDWARE"/>
    <s v="PANTALLA"/>
    <s v="DAÑO POS"/>
    <s v="CB UNO A UNO"/>
    <m/>
    <s v="CERRADO"/>
    <s v="31/07/2025 31-07 SE ESCALA PARA VISITA. LLAMAR ANTES DE VISITAR, CONFIRMAR FALLA Y DATOS | 01/08/2025 SE CAMBIA DATÁFONO YA QUE EL DEL CLIENTE TIENE LA PANTALLA OSCURA"/>
    <s v="VISITA_TÉCNICA"/>
    <s v="TV00L331"/>
    <s v="TIPO I"/>
    <s v="TERRESTRE"/>
    <s v="CUERO RUIZ JHONNY"/>
    <n v="1"/>
    <n v="0"/>
    <n v="65960.072302"/>
    <n v="75096.394270399993"/>
    <n v="65960.072302"/>
    <m/>
    <m/>
    <m/>
    <m/>
    <m/>
    <m/>
    <m/>
    <m/>
  </r>
  <r>
    <s v="SANTA MARTA"/>
    <x v="2"/>
    <x v="2"/>
    <n v="47245"/>
    <n v="2530864"/>
    <n v="35993"/>
    <s v="INCIDENTE"/>
    <s v="MAGDALENA"/>
    <s v="EL BANCO"/>
    <s v="BARRIO LA PLEGARIA EL BANCO 1"/>
    <s v="REDEBAN"/>
    <s v="FO-25-1309846"/>
    <d v="2025-07-31T08:25:00"/>
    <d v="2025-08-01T12:01:00"/>
    <s v="NO"/>
    <s v="HARDWARE"/>
    <s v="PINPAD"/>
    <s v="ALERTADO"/>
    <s v="CB UNO A UNO"/>
    <m/>
    <s v="CERRADO"/>
    <s v="31/07/2025 31-07 SE INTENTA COMUNICACION CON LA SEÑORA LUZ PERALES AL NUMERO 3017185880, PERO NO CONTESTA LA LLAMADA. SE ESCALA PARA VISITA, CONFIRMAR FALLA Y DATOS | 01/08/2025 SE REALIZA CAMBIO DE PINPAD, YA QUE SE ENCONTRABA ALERTADO, SE CAMBIA DE IGUAL MANERA EL DATAFONO POR COMPATIBILIDAD EN TECNOLOGÍA, SE REALIZAN PRUEBAS DEJANDO SERVICIO FUNCIONAL AL 100 %"/>
    <s v="VISITA_TÉCNICA"/>
    <s v="GZ006858"/>
    <s v="TIPO IV"/>
    <s v="TERRESTRE"/>
    <s v="MONTES DIAZ JOHN FRED"/>
    <n v="1"/>
    <n v="0"/>
    <n v="479588.87655000004"/>
    <n v="196536.5258152"/>
    <n v="479588.87655000004"/>
    <m/>
    <m/>
    <m/>
    <m/>
    <m/>
    <m/>
    <m/>
    <m/>
  </r>
  <r>
    <s v="BOGOTA"/>
    <x v="5"/>
    <x v="5"/>
    <n v="11001"/>
    <n v="2533786"/>
    <n v="17568"/>
    <s v="INCIDENTE"/>
    <s v="CUNDINAMARCA"/>
    <s v="BOGOTA"/>
    <s v="BARRIO LA SOLEDAD II BOGOTA"/>
    <s v="REDEBAN"/>
    <s v="FO-25-1312008"/>
    <d v="2025-07-31T13:26:00"/>
    <d v="2025-08-01T12:10:00"/>
    <s v="NO"/>
    <s v="HARDWARE"/>
    <s v="SE REINICIA"/>
    <s v="DAÑO POS"/>
    <s v="CB UNO A UNO"/>
    <m/>
    <s v="CERRADO"/>
    <s v="31/07/2025 31-07 SE ESCALA PARA VISITA. LLAMAR ANTES DE VISITAR, CONFIRMAR FALLA Y DATOS | 01/08/2025 SE REALIZA VISITA DE CAMPO DONDE SE EVIDENCIA QUE EQUIPO SE REINICIA POR LO ANTERIOR SE CAMBIA CABLE MAGIC BOX, SE HACEN PRUEBAS OK CUPO Y USUARIO OK."/>
    <s v="VISITA_TÉCNICA"/>
    <s v="9T8ZZ801"/>
    <s v="TIPO I"/>
    <s v="TERRESTRE"/>
    <s v="LOZADA ROJAS CHRISTIAN ANDRES"/>
    <n v="1"/>
    <n v="0"/>
    <n v="65960.072302"/>
    <n v="75096.394270399993"/>
    <n v="65960.072302"/>
    <m/>
    <m/>
    <m/>
    <m/>
    <m/>
    <m/>
    <m/>
    <m/>
  </r>
  <r>
    <s v="NEIVA"/>
    <x v="3"/>
    <x v="3"/>
    <n v="41020"/>
    <n v="2530083"/>
    <n v="29917"/>
    <s v="INCIDENTE"/>
    <s v="HUILA"/>
    <s v="ALGECIRAS"/>
    <s v="BARRIO CENTRO 6 ALGECIRAS"/>
    <s v="REDEBAN"/>
    <s v="FO-25-1309865"/>
    <d v="2025-07-31T08:00:00"/>
    <d v="2025-08-01T12:13:00"/>
    <s v="NO"/>
    <s v="HARDWARE"/>
    <s v="COMUNICACION"/>
    <s v="DAÑO POS"/>
    <s v="CB UNO A UNO"/>
    <m/>
    <s v="CERRADO"/>
    <s v="31/07/2025 31-07 SE ESCALA PARA VISITA. LLAMAR ANTES DE VISITAR, CONFIRMAR FALLA Y DATOS | 01/08/2025 SE REALIZA CAMBIO DE EQUIPO POR DAÑO PUERTO ETHERNET"/>
    <s v="VISITA_TÉCNICA"/>
    <s v="BL01Y424"/>
    <s v="TIPO II"/>
    <s v="TERRESTRE"/>
    <s v="DIAZ VARGAS JONATHAN MIGUEL"/>
    <n v="1"/>
    <n v="0"/>
    <n v="144967.87232000002"/>
    <n v="140395.6348884"/>
    <n v="144967.87232000002"/>
    <m/>
    <m/>
    <m/>
    <m/>
    <m/>
    <m/>
    <m/>
    <m/>
  </r>
  <r>
    <s v="VALLEDUPAR"/>
    <x v="2"/>
    <x v="2"/>
    <n v="20001"/>
    <n v="2535030"/>
    <n v="72032"/>
    <s v="INCIDENTE"/>
    <s v="CESAR"/>
    <s v="VALLEDUPAR"/>
    <s v="VALLEDUPAR MARIA PAULA"/>
    <s v="REDEBAN"/>
    <s v="FO-25-1313119"/>
    <d v="2025-07-31T15:31:00"/>
    <d v="2025-08-01T12:42:00"/>
    <s v="NO"/>
    <s v="HARDWARE"/>
    <s v="DETERIORO"/>
    <s v="DATAFONO"/>
    <s v="CB UNO A UNO"/>
    <m/>
    <s v="CERRADO"/>
    <s v="31/07/2025 31-07 SE ESCALA PARA VISITA. LLAMAR ANTES DE VISITAR, CONFIRMAR FALLA Y DATOS | 01/08/2025 BUENOS DIAS SE VISITA CB Y SE ENCUENTRA DATAFONO CON PUERTO USB DAÑADO, SE PROCEDE A HACER EL CAMBIO Y SE HACEN PRUEBAS"/>
    <s v="VISITA_TÉCNICA"/>
    <s v="MN00O26"/>
    <s v="TIPO I"/>
    <s v="TERRESTRE"/>
    <s v="BENITEZ CARVAJAL ALVARO JAVIER"/>
    <n v="1"/>
    <n v="0"/>
    <n v="65960.072302"/>
    <n v="75096.394270399993"/>
    <n v="65960.072302"/>
    <m/>
    <m/>
    <m/>
    <m/>
    <m/>
    <m/>
    <m/>
    <m/>
  </r>
  <r>
    <s v="MEDELLIN"/>
    <x v="1"/>
    <x v="1"/>
    <n v="5541"/>
    <n v="2536898"/>
    <n v="14819"/>
    <s v="INCIDENTE"/>
    <s v="ANTIOQUIA"/>
    <s v="PEÑOL"/>
    <s v="MULTIPAGAS EL PENOL"/>
    <s v="REDEBAN"/>
    <s v="FO-25-1314611"/>
    <d v="2025-08-01T08:00:00"/>
    <d v="2025-08-01T12:57:00"/>
    <s v="NO"/>
    <s v="HARDWARE"/>
    <s v="LECTOR DE BARRAS"/>
    <s v="CABLE LECTORA AVERIADO"/>
    <s v="ROBUSTO"/>
    <m/>
    <s v="CERRADO"/>
    <s v="01/08/2025 01-08 SE ESCALA PARA VISITA. LLAMAR ANTES DE VISITAR, CONFIRMAR FALLA Y DATOS | 01/08/2025 SE HACE CAMBIO DE LECTOR POR FALLAS EN CABLEADO"/>
    <s v="VISITA_TÉCNICA"/>
    <s v="CZZZZ431"/>
    <s v="TIPO II"/>
    <s v="TERRESTRE"/>
    <s v="DIAZ ZABALA FRANCIS DUBAN"/>
    <n v="1"/>
    <n v="0"/>
    <n v="144967.87232000002"/>
    <n v="140395.6348884"/>
    <n v="144967.87232000002"/>
    <m/>
    <m/>
    <m/>
    <m/>
    <m/>
    <m/>
    <m/>
    <m/>
  </r>
  <r>
    <s v="SINCELEJO"/>
    <x v="2"/>
    <x v="2"/>
    <n v="70418"/>
    <n v="2533425"/>
    <n v="50268"/>
    <s v="INCIDENTE"/>
    <s v="SUCRE"/>
    <s v="LOS PALMITOS"/>
    <s v="BARRIO PALMITOS LOS PALMITOS"/>
    <s v="REDEBAN"/>
    <s v="FO-25-1311428"/>
    <d v="2025-07-31T11:41:00"/>
    <d v="2025-08-01T13:14:00"/>
    <s v="NO"/>
    <s v="HARDWARE"/>
    <s v="LECTOR DE BARRAS"/>
    <s v="DAÑO POS"/>
    <s v="CB UNO A UNO"/>
    <m/>
    <s v="CERRADO"/>
    <s v="31/07/2025 31-07 SE ESCALA PARA VISITA. LLAMAR ANTES DE VISITAR, CONFIRMAR FALLA Y DATOS | 01/08/2025 SE VISITA COMERCIO POR UNA FALLA, SE HACE CAMBIO DE EQUIPO LECTOR, CAUSAL L1 NO ENCIENDE, SE DEJA CON LA VERSIÓN 9.90, SE REALIZAN PRUEBAS OK, COMERCIO MIXTO CU 19526086 TERMINAL FUA00592."/>
    <s v="VISITA_TÉCNICA"/>
    <s v="AD00V069 - FUA00592"/>
    <s v="TIPO II"/>
    <s v="TERRESTRE"/>
    <s v="CACERES HERNANDEZ ANDRES"/>
    <n v="1"/>
    <n v="0"/>
    <n v="144967.87232000002"/>
    <n v="140395.6348884"/>
    <n v="144967.87232000002"/>
    <m/>
    <m/>
    <m/>
    <m/>
    <m/>
    <m/>
    <m/>
    <m/>
  </r>
  <r>
    <s v="BOGOTA"/>
    <x v="5"/>
    <x v="5"/>
    <n v="25486"/>
    <n v="2533653"/>
    <n v="37375"/>
    <s v="INCIDENTE"/>
    <s v="CUNDINAMARCA"/>
    <s v="NEMOCON"/>
    <s v="REDY NEMOCOM"/>
    <s v="REDEBAN"/>
    <s v="FO-25-1311802"/>
    <d v="2025-07-31T12:48:00"/>
    <d v="2025-08-01T13:30:00"/>
    <s v="NO"/>
    <s v="HARDWARE"/>
    <s v="PINPAD"/>
    <s v="SE REINICIA"/>
    <s v="ROBUSTO"/>
    <m/>
    <s v="CERRADO"/>
    <s v="31/07/2025 31-07 SE ESCALA PARA VISITA. LLAMAR ANTES DE VISITAR, CONFIRMAR FALLA Y DATOS | 01/08/2025 TRANCÓN EN LA SALIDA DE BOGOTÁ ZONA NORTE | 01/08/2025 SE LLEGA AL COMERCIO SE ENTREGA CARNET PARA VALIDACIÓN DE IDENTIDAD Y PERMISO PARA INGRESO SE DEMORAN APROXIMADAMENTE 15 MIN EN EL PROCESO | 01/08/2025 CAMBIO DE PINPAD Y HUB POR DAÑO SE REALIZA PRUEBAS OK SE ENTREGA SERVICIO OPERATIVO"/>
    <s v="VISITA_TÉCNICA"/>
    <s v="AA00O864"/>
    <s v="TIPO II"/>
    <s v="TERRESTRE"/>
    <s v="HERNANDEZ NARANJO OSCAR EDUARDO"/>
    <n v="1"/>
    <n v="0"/>
    <n v="144967.87232000002"/>
    <n v="140395.6348884"/>
    <n v="144967.87232000002"/>
    <m/>
    <m/>
    <m/>
    <m/>
    <m/>
    <m/>
    <m/>
    <m/>
  </r>
  <r>
    <s v="BOGOTA"/>
    <x v="5"/>
    <x v="5"/>
    <n v="11001"/>
    <n v="2535359"/>
    <n v="46325"/>
    <s v="INCIDENTE"/>
    <s v="CUNDINAMARCA"/>
    <s v="BOGOTA"/>
    <s v="PTM  BOGOTA  MINIMARKET JYM"/>
    <s v="REDEBAN"/>
    <s v="FO-25-1313340"/>
    <d v="2025-07-31T16:03:00"/>
    <d v="2025-08-01T13:36:00"/>
    <s v="NO"/>
    <s v="HARDWARE"/>
    <s v="ALERT IRRUPTION"/>
    <s v="ALERT IRRUPTION"/>
    <s v="AGREGADOR"/>
    <m/>
    <s v="CERRADO"/>
    <s v="31/07/2025 31-07 SE ESCALA PARA VISITA. LLAMAR ANTES DE VISITAR, CONFIRMAR FALLA Y DATOS | 01/08/2025 REALIZA CAMBIO DE DATÁFONO POR ALERT INTERRUPTION, SE REALIZA CONFIGURACIÓN Y PRUEBAS EN DATÁFONO SE ENTREGA OPERATIVO SE VALIDA LECTORA"/>
    <s v="VISITA_TÉCNICA"/>
    <s v="BA005169"/>
    <s v="TIPO I"/>
    <s v="TERRESTRE"/>
    <s v="SOTO MUNAR DYLAN DAVID"/>
    <n v="1"/>
    <n v="0"/>
    <n v="65960.072302"/>
    <n v="75096.394270399993"/>
    <n v="65960.072302"/>
    <m/>
    <m/>
    <m/>
    <m/>
    <m/>
    <m/>
    <m/>
    <m/>
  </r>
  <r>
    <s v="SINCELEJO"/>
    <x v="2"/>
    <x v="2"/>
    <n v="70708"/>
    <n v="2531138"/>
    <n v="48599"/>
    <s v="INCIDENTE"/>
    <s v="SUCRE"/>
    <s v="SAN MARCOS"/>
    <s v="DISTRICOL DROGUERIA LA UNION S"/>
    <s v="REDEBAN"/>
    <s v="FO-25-1309827"/>
    <d v="2025-07-31T08:43:00"/>
    <d v="2025-08-01T13:57:00"/>
    <s v="NO"/>
    <s v="HARDWARE"/>
    <s v="TECLADO"/>
    <s v="DAÑO POS"/>
    <s v="AGREGADOR"/>
    <m/>
    <s v="CERRADO"/>
    <s v="31/07/2025 31-07 EN COMUNICACION CON EL SEÑOR YARLEY QUIÑONEZ AL NUMERO 3107240782, CONFIRMA DATOS CORRECTOS. SE ESCALA PARA VISITA DE RECOLECCION | 01/08/2025 SE VISITA SITIO SE VERIFICA INFORMACIÓN SE REALIZA PRIMEROS AUXILIOS, DATÁFONO PRESENTA FALLA TECLADO BORROSO SE CAMBIA, DAÑO POS, CIERRE OK, PRUEBA TRX EXITOSA. SE CAMBIA ESCÁNER FALLA NO ENCIENDE."/>
    <s v="VISITA_TÉCNICA"/>
    <s v="GB00L312 "/>
    <s v="TIPO III"/>
    <s v="TERRESTRE"/>
    <s v="SANTOS GUZMAN CHRISTIAN FELIPE"/>
    <n v="1"/>
    <n v="0"/>
    <n v="275728.78077800001"/>
    <n v="196536.5258152"/>
    <n v="275728.78077800001"/>
    <m/>
    <m/>
    <m/>
    <m/>
    <m/>
    <m/>
    <m/>
    <m/>
  </r>
  <r>
    <s v="SANTA MARTA"/>
    <x v="2"/>
    <x v="2"/>
    <n v="44090"/>
    <n v="2534537"/>
    <n v="72103"/>
    <s v="INCIDENTE"/>
    <s v="LA GUAJIRA"/>
    <s v="DIBULLA"/>
    <s v="PTM LA GUAJIRA  VARIEDADES AYS"/>
    <s v="REDEBAN"/>
    <s v="FO-25-1312948"/>
    <d v="2025-07-31T14:52:00"/>
    <d v="2025-08-01T14:08:00"/>
    <s v="NO"/>
    <s v="HARDWARE"/>
    <s v="LECTOR DE BARRAS"/>
    <s v="DAÑO POS"/>
    <s v="AGREGADOR"/>
    <m/>
    <s v="CERRADO"/>
    <s v="31/07/2025 31-07 SE INTENTA COMUNICACION CON LA SEÑORA YOHANA NAVARRO AL NUMERO 3145081916, PERO NO CONTESTA LA LLAMADA. SE ESCALA PARA VISITA, CONFIRMAR FALLA Y DATOS | 01/08/2025 SE REALIZA LA VISITA, SE ENCUENTRA EL LECTOR DE BARRAS CON PROBLEMAS DE LECTURA DE CÓDIGOS DE BARRAS Y QUE EN ALGUNAS OCASIONES NO LEE LAS FACTURAS, SE PROCEDE A CAMBIAR EL ACCESORIO, SE REALIZAN PRUEBAS Y TODO OK"/>
    <s v="VISITA_TÉCNICA"/>
    <s v="NN00K642, NN00M475"/>
    <s v="TIPO III"/>
    <s v="TERRESTRE"/>
    <s v="THOMAS  CAMPO SIGIFREDO SEGUNDO"/>
    <n v="1"/>
    <n v="0"/>
    <n v="275728.78077800001"/>
    <n v="196536.5258152"/>
    <n v="275728.78077800001"/>
    <m/>
    <m/>
    <m/>
    <m/>
    <m/>
    <m/>
    <m/>
    <m/>
  </r>
  <r>
    <s v="YOPAL"/>
    <x v="3"/>
    <x v="3"/>
    <n v="85001"/>
    <n v="2535677"/>
    <n v="28467"/>
    <s v="INCIDENTE"/>
    <s v="CASANARE"/>
    <s v="YOPAL"/>
    <s v="MULTIPAGAS ALCARAVAN"/>
    <s v="REDEBAN"/>
    <s v="FO-25-1313784"/>
    <d v="2025-07-31T16:41:00"/>
    <d v="2025-08-01T14:12:00"/>
    <s v="NO"/>
    <s v="HARDWARE"/>
    <s v="DETERIORO"/>
    <s v="DATAFONO"/>
    <s v="ROBUSTO"/>
    <m/>
    <s v="CERRADO"/>
    <s v="31/07/2025 31-07 SE ESCALA PARA VISITA. LLAMAR ANTES DE VISITAR, CONFIRMAR FALLA Y DATOS | 01/08/2025 SE VISITA COMERCIO, SE CAMBIA DATÁFONO, PINPAD Y HUB. PRUEBAS OK. OPERATIVO EL SERVICIO"/>
    <s v="VISITA_TÉCNICA"/>
    <s v="9WZZZ107"/>
    <s v="TIPO I"/>
    <s v="TERRESTRE"/>
    <s v="BERNAL ELAICA EDGAR ALEXIS"/>
    <n v="1"/>
    <n v="0"/>
    <n v="65960.072302"/>
    <n v="75096.394270399993"/>
    <n v="65960.072302"/>
    <m/>
    <m/>
    <m/>
    <m/>
    <m/>
    <m/>
    <m/>
    <m/>
  </r>
  <r>
    <s v="MEDELLIN"/>
    <x v="1"/>
    <x v="1"/>
    <n v="5440"/>
    <n v="2535368"/>
    <n v="32943"/>
    <s v="INCIDENTE"/>
    <s v="ANTIOQUIA"/>
    <s v="MARINILLA"/>
    <s v="BARRIO MARIA AUXILIADORA MARIN"/>
    <s v="REDEBAN"/>
    <s v="FO-25-1313412"/>
    <d v="2025-07-31T16:06:00"/>
    <d v="2025-08-01T14:22:00"/>
    <s v="NO"/>
    <s v="HARDWARE"/>
    <s v="TECLADO"/>
    <s v="DAÑO POS"/>
    <s v="CB UNO A UNO"/>
    <m/>
    <s v="CERRADO"/>
    <s v="31/07/2025 31-07 SE ESCALA PARA VISITA. LLAMAR ANTES DE VISITAR, CONFIRMAR FALLA Y DATOS | 01/08/2025 SE CAMBIA DATÁFONO POR DETERIORO Y FALLA EN IMPRESIÓN"/>
    <s v="VISITA_TÉCNICA"/>
    <s v="11XZZ789"/>
    <s v="TIPO II"/>
    <s v="TERRESTRE"/>
    <s v="DIAZ ZABALA FRANCIS DUBAN"/>
    <n v="1"/>
    <n v="0"/>
    <n v="144967.87232000002"/>
    <n v="140395.6348884"/>
    <n v="144967.87232000002"/>
    <m/>
    <m/>
    <m/>
    <m/>
    <m/>
    <m/>
    <m/>
    <m/>
  </r>
  <r>
    <s v="MONTERIA"/>
    <x v="2"/>
    <x v="2"/>
    <n v="23466"/>
    <n v="2534845"/>
    <n v="58879"/>
    <s v="INCIDENTE"/>
    <s v="CORDOBA"/>
    <s v="MONTELIBANO"/>
    <s v="BARRIO EL PORVENIR MONTELIBANO"/>
    <s v="REDEBAN"/>
    <s v="FO-25-1313089"/>
    <d v="2025-07-31T15:27:00"/>
    <d v="2025-08-01T14:29:00"/>
    <s v="NO"/>
    <s v="HARDWARE"/>
    <s v="IMPRESION"/>
    <s v="NO IMPRIME UNO O VARIOS CARACTERES"/>
    <s v="CB UNO A UNO"/>
    <m/>
    <s v="CERRADO"/>
    <s v="31/07/2025 31-07 EN COMUNICACION CON LA SEÑORA JENNY POSADA AL NUMERO 3215039867, CONFIRMA FALLA, DATOS CORRECTOS. SE ESCALA PARA VISITA | 01/08/2025 SE REALIZA VISITA TÉCNICA Y SE HACE NECESARIO CAMBIO DE DATAFONO YA QUE NO IMPRIME VARIOS CARACTERES LA INFORMACIÓN DEL BAUCHER SALE INCOMPLETA, SE INSTALA DATAFONO PLACA 1255503 Y SE RETIRA DATAFONO PLACA 1030993, DE IGUAL MANERA SE CAMBIA PINPAD POR TECNOLOGÍA, SE RETIRA PINPAD PLACA 951918 Y SE INSTALA PINPAD PLACA 1219647, DE IGUAL MANERA SE INSTALA MAGICBOX SERIALIZADO. SE REALIZAN PRUEBAS Y SE DEJA EL SERVICIO FUNCIONANDO CORRECTAMENTE"/>
    <s v="VISITA_TÉCNICA"/>
    <s v="LA002094"/>
    <s v="TIPO IV"/>
    <s v="TERRESTRE"/>
    <s v="CASSIANI PEREZ RAUL RAMIRO"/>
    <n v="1"/>
    <n v="0"/>
    <n v="479588.87655000004"/>
    <n v="196536.5258152"/>
    <n v="479588.87655000004"/>
    <m/>
    <m/>
    <m/>
    <m/>
    <m/>
    <m/>
    <m/>
    <m/>
  </r>
  <r>
    <s v="TUNJA"/>
    <x v="0"/>
    <x v="0"/>
    <n v="15172"/>
    <n v="2529535"/>
    <n v="68347"/>
    <s v="INCIDENTE"/>
    <s v="BOYACA"/>
    <s v="CHINAVITA"/>
    <s v="BARRIO CENTRO CHINAVITA 2"/>
    <s v="REDEBAN"/>
    <s v="FO-25-1308207"/>
    <d v="2025-07-30T16:39:00"/>
    <d v="2025-08-01T14:35:00"/>
    <s v="NO"/>
    <s v="HARDWARE"/>
    <s v="LECTOR DE BARRAS"/>
    <s v="DAÑO POS"/>
    <s v="CB UNO A UNO"/>
    <m/>
    <s v="CERRADO"/>
    <s v="30/07/2025 30-07 2025-07-30 SE INTENTA COMUNICACION CON EL SEÑOR OSCAR MORA AL NUMERO 3124829251, PERO NO CONTESTA LA LLAMADA. SE ESCALA PARA VISITA, CONFIRMAR FALLA Y DATOS | 01/08/2025 CAMBIO DE LECTOR DAÑO, NO LEE FACTURAS"/>
    <s v="VISITA_TÉCNICA"/>
    <s v="AALFZ665"/>
    <s v="TIPO III"/>
    <s v="TERRESTRE"/>
    <s v="HERRERA GARZON JEYSON STEVENT"/>
    <n v="1"/>
    <n v="0"/>
    <n v="275728.78077800001"/>
    <n v="196536.5258152"/>
    <n v="275728.78077800001"/>
    <m/>
    <m/>
    <m/>
    <m/>
    <m/>
    <m/>
    <m/>
    <m/>
  </r>
  <r>
    <s v="MEDELLIN"/>
    <x v="1"/>
    <x v="1"/>
    <n v="5088"/>
    <n v="2537125"/>
    <n v="74631"/>
    <s v="INCIDENTE"/>
    <s v="ANTIOQUIA"/>
    <s v="BELLO"/>
    <s v="PTM BELLO  TIENDA EL TREBOL VE"/>
    <s v="REDEBAN"/>
    <s v="FO-25-1314675"/>
    <d v="2025-08-01T08:07:00"/>
    <d v="2025-08-01T14:42:00"/>
    <s v="NO"/>
    <s v="SOFTWARE"/>
    <s v="COMUNICACION"/>
    <s v="VERIFIQUE PARAMETROS"/>
    <s v="AGREGADOR"/>
    <m/>
    <s v="CERRADO"/>
    <s v="01/08/2025 01-08 SE ESCALA PARA VISITA. LLAMAR ANTES DE VISITAR, CONFIRMAR FALLA Y DATOS | 01/08/2025 SE REVISA EQUIPO, Y ESTÁ DANDO RECHAZO GENERAL SE RECONFIGURA EL EQUIPO SE REALIZAN PRUEBAS EXITOSAS SERVICIO OPERATIVO OK"/>
    <s v="VISITA_TÉCNICA"/>
    <s v="NNLZZ164 - ONHZZ145"/>
    <s v="TIPO I"/>
    <s v="TERRESTRE"/>
    <s v="ZAPATA LOPEZ EDWARD ASDRUBAL"/>
    <n v="1"/>
    <n v="0"/>
    <n v="65960.072302"/>
    <n v="75096.394270399993"/>
    <n v="65960.072302"/>
    <m/>
    <m/>
    <m/>
    <m/>
    <m/>
    <m/>
    <m/>
    <m/>
  </r>
  <r>
    <s v="APARTADO"/>
    <x v="1"/>
    <x v="1"/>
    <n v="5837"/>
    <n v="2537331"/>
    <n v="63073"/>
    <s v="INCIDENTE"/>
    <s v="ANTIOQUIA"/>
    <s v="TURBO"/>
    <s v="BARRIO EL JARDIN TURBO"/>
    <s v="REDEBAN"/>
    <s v="FO-25-1315155"/>
    <d v="2025-08-01T08:34:00"/>
    <d v="2025-08-01T14:49:00"/>
    <s v="NO"/>
    <s v="HARDWARE"/>
    <s v="IMPRESION"/>
    <s v="TAPA IMPRESORA"/>
    <s v="CB UNO A UNO"/>
    <m/>
    <s v="CERRADO"/>
    <s v="01/08/2025 01-08 SE ESCALA PARA VISITA. LLAMAR ANTES DE VISITAR, CONFIRMAR FALLA Y DATOS | 01/08/2025 SE CAMBIA TAPA IMPRESORA AL DATAFONO DESK 3500 YA QUE LA ANTERIOR SE ENCONTRABA EN MAL ESTADO. SE INSTALA UNA BUENA Y SE HACEN PRUEBAS EXITOSAS"/>
    <s v="VISITA_TÉCNICA"/>
    <s v="HA00R828"/>
    <s v="TIPO II"/>
    <s v="TERRESTRE"/>
    <s v="SALDARRIAGA MIRANDA SANTIAGO"/>
    <n v="1"/>
    <n v="0"/>
    <n v="144967.87232000002"/>
    <n v="140395.6348884"/>
    <n v="144967.87232000002"/>
    <m/>
    <m/>
    <m/>
    <m/>
    <m/>
    <m/>
    <m/>
    <m/>
  </r>
  <r>
    <s v="BOGOTA"/>
    <x v="5"/>
    <x v="5"/>
    <n v="11001"/>
    <n v="2535682"/>
    <n v="34264"/>
    <s v="INCIDENTE"/>
    <s v="CUNDINAMARCA"/>
    <s v="BOGOTA"/>
    <s v="OPRAP CENTRO COMERCIAL ENSUENO"/>
    <s v="REDEBAN"/>
    <s v="FO-25-1313790"/>
    <d v="2025-07-31T16:43:00"/>
    <d v="2025-08-01T14:54:00"/>
    <s v="NO"/>
    <s v="HARDWARE"/>
    <s v="IMPRESION"/>
    <s v="TAPA IMPRESORA"/>
    <s v="ROBUSTO"/>
    <m/>
    <s v="CERRADO"/>
    <s v="31/07/2025 31-07 SE ESCALA PARA VISITA. LLAMAR ANTES DE VISITAR, CONFIRMAR FALLA Y DATOS | 02/08/2025 SE REALIZA EL CAMBIO DE LA TAPA DE LA IMPRESORA POR ESTAR ROTA, EN EL OTRO DATÁFONO SE REALIZA CAMBIO DE RODILLO POR ESTAR EN MAL ESTADO, NO AVANZA PAPEL Y SUENA, EN EL OTRO DATÁFONO, SE HACEN PRUEBAS DE FUNCIONAMIENTO DEL CHIP Y LECTOR"/>
    <s v="VISITA_TÉCNICA"/>
    <s v="1UZZZ596/1UZZZ597/1UZZZ598"/>
    <s v="TIPO I"/>
    <s v="TERRESTRE"/>
    <s v="SOTO MUNAR DYLAN DAVID"/>
    <n v="1"/>
    <n v="0"/>
    <n v="65960.072302"/>
    <n v="75096.394270399993"/>
    <n v="65960.072302"/>
    <m/>
    <m/>
    <m/>
    <m/>
    <m/>
    <m/>
    <m/>
    <m/>
  </r>
  <r>
    <s v="MEDELLIN"/>
    <x v="1"/>
    <x v="1"/>
    <n v="5001"/>
    <n v="2537900"/>
    <n v="47960"/>
    <s v="INCIDENTE"/>
    <s v="ANTIOQUIA"/>
    <s v="MEDELLIN"/>
    <s v="PTM MEDELLIN MAXIBELLEZA COM Y"/>
    <s v="REDEBAN"/>
    <s v="FO-25-1315211"/>
    <d v="2025-08-01T09:14:00"/>
    <d v="2025-08-01T15:19:00"/>
    <s v="NO"/>
    <s v="SOFTWARE"/>
    <s v="COMUNICACION"/>
    <s v="PARAMETROS DE CONFIGURACION EN POS"/>
    <s v="AGREGADOR"/>
    <m/>
    <s v="CERRADO"/>
    <s v="01/08/2025 01-08 SE ESCALA PARA VISITA. LLAMAR ANTES DE VISITAR, CONFIRMAR FALLA Y DATOS | 01/08/2025 SE HACE CONFIGURACIÓN DE PARÁMETROS"/>
    <s v="VISITA_TÉCNICA"/>
    <s v="NA001931 - TRQZZ004"/>
    <s v="TIPO I"/>
    <s v="TERRESTRE"/>
    <s v="MORENO MEDINA JUAN PABLO"/>
    <n v="1"/>
    <n v="0"/>
    <n v="65960.072302"/>
    <n v="75096.394270399993"/>
    <n v="65960.072302"/>
    <m/>
    <m/>
    <m/>
    <m/>
    <m/>
    <m/>
    <m/>
    <m/>
  </r>
  <r>
    <s v="MONTERIA"/>
    <x v="2"/>
    <x v="2"/>
    <n v="5495"/>
    <n v="2531596"/>
    <n v="76320"/>
    <s v="INCIDENTE"/>
    <s v="ANTIOQUIA"/>
    <s v="NECHI"/>
    <s v="DISTRICOL DR0GUERIA NAZARETH"/>
    <s v="REDEBAN"/>
    <s v="FO-25-1310330"/>
    <d v="2025-07-31T09:35:00"/>
    <d v="2025-08-01T15:22:00"/>
    <s v="NO"/>
    <s v="HARDWARE"/>
    <s v="PINPAD"/>
    <s v="DAÑO POS"/>
    <s v="AGREGADOR"/>
    <m/>
    <s v="CERRADO"/>
    <s v="31/07/2025 31-07 EN COMUNICACION CON EL SEÑOR ALEXIS VARGAS AL NUMERO 3127490762, CONFIRMA FALLA, DATOS CORRECTOS. SE ESCALA PARA VISITA | 01/08/2025 SE REALIZÓ REVISIÓN DE EQUIPOS, EL CLIENTE PIDIÓ RETIRAR EL PINPAD Y DEJAR EL EQUIPO FUNCIONANDO SIN PINPAD Y HUB. PRUEBAS OK, TELECARGA DRNA."/>
    <s v="VISITA_TÉCNICA"/>
    <s v="V10OZ397"/>
    <s v="TIPO III"/>
    <s v="TERRESTRE"/>
    <s v="CALDERA SALCEDO CARLOS JULIO"/>
    <n v="1"/>
    <n v="0"/>
    <n v="275728.78077800001"/>
    <n v="196536.5258152"/>
    <n v="275728.78077800001"/>
    <m/>
    <m/>
    <m/>
    <m/>
    <m/>
    <m/>
    <m/>
    <m/>
  </r>
  <r>
    <s v="MEDELLIN"/>
    <x v="1"/>
    <x v="1"/>
    <n v="5088"/>
    <n v="2540129"/>
    <n v="30479"/>
    <s v="INCIDENTE"/>
    <s v="ANTIOQUIA"/>
    <s v="BELLO"/>
    <s v="ARRIO NAVARRA 3 BELLO"/>
    <s v="REDEBAN"/>
    <s v="FO-25-1316890"/>
    <d v="2025-08-01T12:11:00"/>
    <d v="2025-08-01T15:23:00"/>
    <s v="NO"/>
    <s v="HARDWARE"/>
    <s v="PINPAD"/>
    <s v="DAÑO POS"/>
    <s v="CB UNO A UNO"/>
    <m/>
    <s v="CERRADO"/>
    <s v="01/08/2025 01-08 SE ESCALA PARA VISITA. LLAMAR ANTES DE VISITAR, CONFIRMAR FALLA Y DATOS | 01/08/2025 SE LLEGA AL SITIO Y EL PINPAD TIENE ERROR DE IRRUPTION SE REALIZA CAMBIO DE PINPAD POR ENDE TOCA CAMBIE EQUIPO Y HUB POR PROBLEMAS DE INCOMPATIBILIDAD SE REALIZAN PRUEBAS EXITOSAS SERVICIO OPERATIVO OK"/>
    <s v="VISITA_TÉCNICA"/>
    <s v="9A000050"/>
    <s v="TIPO I"/>
    <s v="TERRESTRE"/>
    <s v="ZAPATA LOPEZ EDWARD ASDRUBAL"/>
    <n v="1"/>
    <n v="0"/>
    <n v="65960.072302"/>
    <n v="75096.394270399993"/>
    <n v="65960.072302"/>
    <m/>
    <m/>
    <m/>
    <m/>
    <m/>
    <m/>
    <m/>
    <m/>
  </r>
  <r>
    <s v="BUCARAMANGA"/>
    <x v="0"/>
    <x v="0"/>
    <n v="68547"/>
    <n v="2535897"/>
    <n v="62411"/>
    <s v="INCIDENTE"/>
    <s v="SANTANDER"/>
    <s v="PIEDECUESTA"/>
    <s v="BARRIO SAN CRISTOBAL ETAPA 2 P"/>
    <s v="REDEBAN"/>
    <s v="FO-25-1313942"/>
    <d v="2025-07-31T17:57:00"/>
    <d v="2025-08-01T15:26:00"/>
    <s v="NO"/>
    <s v="HARDWARE"/>
    <s v="IMPRESION"/>
    <s v="NO IMPRIME UNO O VARIOS CARACTERES"/>
    <s v="CB UNO A UNO"/>
    <m/>
    <s v="CERRADO"/>
    <s v="01/08/2025 SE VISITA COMERCIO SE REALIZA EL CAMBIO DE EQUIPO DATÁFONO DESK 2600 OK, EQUIPO MAGICBOX OK,VERSION 10.3 OK, PRUEBAS OK, LECTOR DE BARRAS OK, PINPAD OK, CB OPERATIVO"/>
    <s v="VISITA_TÉCNICA"/>
    <s v="HA00M907"/>
    <s v="TIPO II"/>
    <s v="TERRESTRE"/>
    <s v="BARAJAS BERMUDEZ YAHIR MAURICIO"/>
    <n v="1"/>
    <n v="0"/>
    <n v="144967.87232000002"/>
    <n v="140395.6348884"/>
    <n v="144967.87232000002"/>
    <m/>
    <m/>
    <m/>
    <m/>
    <m/>
    <m/>
    <m/>
    <m/>
  </r>
  <r>
    <s v="MEDELLIN"/>
    <x v="1"/>
    <x v="1"/>
    <n v="5001"/>
    <n v="2539785"/>
    <n v="70873"/>
    <s v="INCIDENTE"/>
    <s v="ANTIOQUIA"/>
    <s v="MEDELLIN"/>
    <s v="PTM MEDELLIN  MERCADOS DOBLE A"/>
    <s v="REDEBAN"/>
    <s v="FO-25-1316716"/>
    <d v="2025-08-01T11:53:00"/>
    <d v="2025-08-01T15:29:00"/>
    <s v="NO"/>
    <s v="SOFTWARE"/>
    <s v="COMUNICACION"/>
    <s v="PARAMETROS DE CONFIGURACION EN POS"/>
    <s v="AGREGADOR"/>
    <m/>
    <s v="CERRADO"/>
    <s v="01/08/2025 01-08 SE ESCALA PARA VISITA. LLAMAR ANTES DE VISITAR, CONFIRMAR FALLA Y DATOS | 01/08/2025 SE HACE CONFIGURACIÓN DE PARÁMETROS"/>
    <s v="VISITA_TÉCNICA"/>
    <s v="TV007925 - EF00E834"/>
    <s v="TIPO I"/>
    <s v="TERRESTRE"/>
    <s v="MORENO MEDINA JUAN PABLO"/>
    <n v="1"/>
    <n v="0"/>
    <n v="65960.072302"/>
    <n v="75096.394270399993"/>
    <n v="65960.072302"/>
    <m/>
    <m/>
    <m/>
    <m/>
    <m/>
    <m/>
    <m/>
    <m/>
  </r>
  <r>
    <s v="MONTERIA"/>
    <x v="2"/>
    <x v="2"/>
    <n v="23672"/>
    <n v="2532785"/>
    <n v="10828"/>
    <s v="INCIDENTE"/>
    <s v="CORDOBA"/>
    <s v="SAN ANTERO"/>
    <s v="SAN ANTERO   CORDOBA"/>
    <s v="REDEBAN"/>
    <s v="FO-25-1311157"/>
    <d v="2025-07-31T11:10:00"/>
    <d v="2025-08-01T15:36:00"/>
    <s v="NO"/>
    <s v="HARDWARE"/>
    <s v="LECTOR DE BARRAS"/>
    <s v="CABLE LECTORA AVERIADO"/>
    <s v="CB UNO A UNO"/>
    <m/>
    <s v="CERRADO"/>
    <s v="31/07/2025 31-07 SE ESCALA PARA VISITA. LLAMAR ANTES DE VISITAR, CONFIRMAR FALLA Y DATOS | 01/08/2025 SE VISITA SITIO, SE CAMBIA LECTOR DE BARRAS POR DAÑO EN CABLE OK. SE REALIZAN PRUEBAS EXITOSAS"/>
    <s v="VISITA_TÉCNICA"/>
    <s v="A00EZ710"/>
    <s v="TIPO II"/>
    <s v="TERRESTRE"/>
    <s v="COGOLLO VERTEL EDER LUIS"/>
    <n v="1"/>
    <n v="0"/>
    <n v="144967.87232000002"/>
    <n v="140395.6348884"/>
    <n v="144967.87232000002"/>
    <m/>
    <m/>
    <m/>
    <m/>
    <m/>
    <m/>
    <m/>
    <m/>
  </r>
  <r>
    <s v="TUNJA"/>
    <x v="0"/>
    <x v="0"/>
    <n v="68572"/>
    <n v="2539087"/>
    <n v="47997"/>
    <s v="INCIDENTE"/>
    <s v="SANTANDER"/>
    <s v="PUENTE NACIONAL"/>
    <s v="DISTRICOL DETALLES JANIK"/>
    <s v="REDEBAN"/>
    <s v="FO-25-1315999"/>
    <d v="2025-08-01T10:46:00"/>
    <d v="2025-08-01T15:43:00"/>
    <s v="NO"/>
    <s v="HARDWARE"/>
    <s v="ALERT IRRUPTION"/>
    <s v="ALERT IRRUPTION"/>
    <s v="AGREGADOR"/>
    <m/>
    <s v="CERRADO"/>
    <s v="01/08/2025 01-08 SE ESCALA PARA VISITA. LLAMAR ANTES DE VISITAR, CONFIRMAR FALLA Y DATOS | 01/08/2025 SE VISITA CB MANTENIMIENTO DE EQUIPO....CAMBIO DE POS POR DAÑO PRUEBAS EXITOSAS"/>
    <s v="VISITA_TÉCNICA"/>
    <s v="9C00I735"/>
    <s v="TIPO II"/>
    <s v="TERRESTRE"/>
    <s v="GONZALEZ GONZALEZ MARIO ALBERTO"/>
    <n v="1"/>
    <n v="0"/>
    <n v="144967.87232000002"/>
    <n v="140395.6348884"/>
    <n v="144967.87232000002"/>
    <m/>
    <m/>
    <m/>
    <m/>
    <m/>
    <m/>
    <m/>
    <m/>
  </r>
  <r>
    <s v="MEDELLIN"/>
    <x v="1"/>
    <x v="1"/>
    <n v="5376"/>
    <n v="2529563"/>
    <n v="35563"/>
    <s v="INCIDENTE"/>
    <s v="ANTIOQUIA"/>
    <s v="LA CEJA"/>
    <s v="COMCARD LA CEJA COMPUARTE"/>
    <s v="REDEBAN"/>
    <s v="FO-25-1309803"/>
    <d v="2025-07-30T16:48:00"/>
    <d v="2025-08-01T15:49:00"/>
    <s v="NO"/>
    <s v="HARDWARE"/>
    <s v="CABLEADO"/>
    <s v="CABLE MAGICBOX AVERIADO"/>
    <s v="AGREGADOR"/>
    <m/>
    <s v="CERRADO"/>
    <s v="31/07/2025 31-07 SE ESCALA PARA VISITA. LLAMAR ANTES DE VISITAR, CONFIRMAR FALLA Y DATOS | 31/07/2025 31-07 SE ESCALA PARA VISITA. LLAMAR ANTES DE VISITAR, CONFIRMAR FALLA Y DATOS | 31/07/2025 31-07 SE ESCALA PARA VISITA. LLAMAR ANTES DE VISITAR, CONFIRMAR FALLA Y DATOS | 01/08/2025 SE REALIZA CAMBIO DE MAGICBOX POR DAÑO"/>
    <s v="VISITA_TÉCNICA"/>
    <s v="AA004669"/>
    <s v="TIPO II"/>
    <s v="TERRESTRE"/>
    <s v="HERNANDEZ CHAVARRIA JUAN CAMILO"/>
    <n v="1"/>
    <n v="0"/>
    <n v="144967.87232000002"/>
    <n v="140395.6348884"/>
    <n v="144967.87232000002"/>
    <m/>
    <m/>
    <m/>
    <m/>
    <m/>
    <m/>
    <m/>
    <m/>
  </r>
  <r>
    <s v="VALLEDUPAR"/>
    <x v="2"/>
    <x v="2"/>
    <n v="20011"/>
    <n v="2533316"/>
    <n v="30908"/>
    <s v="INCIDENTE"/>
    <s v="CESAR"/>
    <s v="AGUACHICA"/>
    <s v="BARRIO HIGUERON"/>
    <s v="REDEBAN"/>
    <s v="FO-25-1311433"/>
    <d v="2025-07-31T11:40:00"/>
    <d v="2025-08-01T16:02:00"/>
    <s v="NO"/>
    <s v="HARDWARE"/>
    <s v="LECTOR DE BARRAS"/>
    <s v="DAÑO POS"/>
    <s v="CB UNO A UNO"/>
    <m/>
    <s v="CERRADO"/>
    <s v="31/07/2025 31-07 EN COMUNICACION CON LA SEÑORA MAGALY SUAREZ AL NUMERO 3174384688, CONFIRMA FALLA, DATOS CORRECTOS. SE ESCALA PARA VISITA | 02/08/2025 SE REALIZA VISITÁ POR SOLICITUD DE CLIENTE,SE LLEGA A SITIO Y SE EVIDENCIA LECTOR NO ENCIENDE, SE REALZIA CAMBIO DE LECTORA Y HUB ,DEJANDO SERVICO OPERATIVO, SE REALIZAN PRUEBAS CON DIFERENTES FACTURAS QUEDANDO OK"/>
    <s v="VISITA_TÉCNICA"/>
    <s v="1111W387"/>
    <s v="TIPO IV"/>
    <s v="TERRESTRE"/>
    <s v="MAESTRE MENGUAL EDGAR ENRIQUE"/>
    <n v="1"/>
    <n v="0"/>
    <n v="479588.87655000004"/>
    <n v="196536.5258152"/>
    <n v="479588.87655000004"/>
    <m/>
    <m/>
    <m/>
    <m/>
    <m/>
    <m/>
    <m/>
    <m/>
  </r>
  <r>
    <s v="VILLAVICENCIO"/>
    <x v="3"/>
    <x v="3"/>
    <n v="50001"/>
    <n v="2539528"/>
    <n v="64576"/>
    <s v="INCIDENTE"/>
    <s v="META"/>
    <s v="VILLAVICENCIO"/>
    <s v="BARRIO CEIBA VILLAVICENCIO 2"/>
    <s v="REDEBAN"/>
    <s v="FO-25-1316408"/>
    <d v="2025-08-01T11:16:00"/>
    <d v="2025-08-01T16:07:00"/>
    <s v="NO"/>
    <s v="HARDWARE"/>
    <s v="LECTOR DE BARRAS"/>
    <s v="FORMATO INVALIDO LECTOR DAÑADO"/>
    <s v="CB UNO A UNO"/>
    <m/>
    <s v="CERRADO"/>
    <s v="01/08/2025 01-08 SE ESCALA PARA VISITA. LLAMAR ANTES DE VISITAR, CONFIRMAR FALLA Y DATOS | 01/08/2025 SE VISITA CB Y SE REALIZA CAMBIO DE LECTORA DE BARRAS POR DAÑO. SE INSTALA NUEVA LECTORA Y SE REALIZAN PRUEBAS EXITOSAS PRUEBAS OK"/>
    <s v="VISITA_TÉCNICA"/>
    <s v="1A003532"/>
    <s v="TIPO I"/>
    <s v="TERRESTRE"/>
    <s v="GARZON RUIZ LUIS MIGUEL"/>
    <n v="1"/>
    <n v="0"/>
    <n v="65960.072302"/>
    <n v="75096.394270399993"/>
    <n v="65960.072302"/>
    <m/>
    <m/>
    <m/>
    <m/>
    <m/>
    <m/>
    <m/>
    <m/>
  </r>
  <r>
    <s v="PEREIRA"/>
    <x v="4"/>
    <x v="6"/>
    <n v="63401"/>
    <n v="2540393"/>
    <n v="27039"/>
    <s v="INCIDENTE"/>
    <s v="QUINDIO"/>
    <s v="LA TEBAIDA"/>
    <s v="BARRIO VIA AL VALLE LA TEBAIDA"/>
    <s v="REDEBAN"/>
    <s v="FO-25-1317180"/>
    <d v="2025-08-01T13:29:00"/>
    <d v="2025-08-01T16:11:00"/>
    <s v="NO"/>
    <s v="SOFTWARE"/>
    <s v="COMUNICACION"/>
    <s v="PARAMETROS DE CONFIGURACION EN POS"/>
    <s v="CB UNO A UNO"/>
    <m/>
    <s v="CERRADO"/>
    <s v="01/08/2025 01-08 SE ESCALA PARA VISITA. LLAMAR ANTES DE VISITAR, CONFIRMAR FALLA Y DATOS | 01/08/2025 SE VISITA COMERCIO SE REALIZAN PRUEBAS ALGUNAS SON EXITOSAS OTRAS SON FALLIDAS SE EVIDENCIA QUE LA FALTA CONSISTE EN LA RED DEL OPERADOR CLARO ESTA MUY INTERMITENTE. COORDINADOR DIEGO HENADO ESCALA TEMA CON REDEBAN PARA SOLICITUD DE OTRO EQUIPO INALÁMBRICO COM OTRO OPERADOR ."/>
    <s v="VISITA_TÉCNICA"/>
    <s v="999UZ954"/>
    <s v="TIPO II"/>
    <s v="TERRESTRE"/>
    <s v="SANCHEZ SOLORZANO JUAN SEBASTIAN"/>
    <n v="1"/>
    <n v="0"/>
    <n v="144967.87232000002"/>
    <n v="140395.6348884"/>
    <n v="144967.87232000002"/>
    <m/>
    <m/>
    <m/>
    <m/>
    <m/>
    <m/>
    <m/>
    <m/>
  </r>
  <r>
    <s v="PEREIRA"/>
    <x v="4"/>
    <x v="6"/>
    <n v="66001"/>
    <n v="2540248"/>
    <n v="24385"/>
    <s v="INCIDENTE"/>
    <s v="RISARALDA"/>
    <s v="PEREIRA"/>
    <s v="MULTIPAGAS BARRIO CUBA"/>
    <s v="REDEBAN"/>
    <s v="FO-25-1316958"/>
    <d v="2025-08-01T12:36:00"/>
    <d v="2025-08-01T16:13:00"/>
    <s v="NO"/>
    <s v="SOFTWARE"/>
    <s v="COMUNICACION"/>
    <s v="PARAMETROS DE CONFIGURACION EN POS"/>
    <s v="ROBUSTO"/>
    <m/>
    <s v="CERRADO"/>
    <s v="01/08/2025 01-08 SE ESCALA PARA VISITA. LLAMAR ANTES DE VISITAR, CONFIRMAR FALLA Y DATOS | 01/08/2025 VISITAMOS COMERCIO EL DATÁFONO PERDIO LOS PARÁMETROS LO CONFIGURAMOS NUEVAMENTE LO INICIALIZAMOS Y REALIZAMOS PRUEBAS OK."/>
    <s v="VISITA_TÉCNICA"/>
    <s v="9A08Z918"/>
    <s v="TIPO I"/>
    <s v="TERRESTRE"/>
    <s v="ARROYAVE CANO MANUEL GUILLERMO"/>
    <n v="1"/>
    <n v="0"/>
    <n v="65960.072302"/>
    <n v="75096.394270399993"/>
    <n v="65960.072302"/>
    <m/>
    <m/>
    <m/>
    <m/>
    <m/>
    <m/>
    <m/>
    <m/>
  </r>
  <r>
    <s v="IBAGUE"/>
    <x v="3"/>
    <x v="3"/>
    <n v="73001"/>
    <n v="2536306"/>
    <n v="47149"/>
    <s v="INCIDENTE"/>
    <s v="TOLIMA"/>
    <s v="IBAGUE"/>
    <s v="BARRIO TORREON DE PEIDRA PINTA"/>
    <s v="REDEBAN"/>
    <s v="FO-25-1314607"/>
    <d v="2025-08-01T08:00:00"/>
    <d v="2025-08-01T16:14:00"/>
    <s v="NO"/>
    <s v="HARDWARE"/>
    <s v="SE REINICIA"/>
    <s v="DAÑO POS"/>
    <s v="CB UNO A UNO"/>
    <m/>
    <s v="CERRADO"/>
    <s v="01/08/2025 01-08 SE ESCALA PARA VISITA. LLAMAR ANTES DE VISITAR, CONFIRMAR FALLA Y DATOS | 01/08/2025 SE REALIZA CAMBIO DE DATÁFONO POR DAÑO EN PUERTO DE ALIMENTACIÓN, SE REALIZA PRUEBAS DE FUNCIONAMIENTO OK CUBRE CLAVE INSTALADO."/>
    <s v="VISITA_TÉCNICA"/>
    <s v="9C00D664"/>
    <s v="TIPO I"/>
    <s v="TERRESTRE"/>
    <s v="BARRAGAN TAFUR EDWIN ESTEBAN"/>
    <n v="1"/>
    <n v="0"/>
    <n v="65960.072302"/>
    <n v="75096.394270399993"/>
    <n v="65960.072302"/>
    <m/>
    <m/>
    <m/>
    <m/>
    <m/>
    <m/>
    <m/>
    <m/>
  </r>
  <r>
    <s v="APARTADO"/>
    <x v="1"/>
    <x v="1"/>
    <n v="5045"/>
    <n v="2539948"/>
    <n v="43294"/>
    <s v="INCIDENTE"/>
    <s v="ANTIOQUIA"/>
    <s v="APARTADO"/>
    <s v="BARRIO LA MARTINA APARTADO"/>
    <s v="REDEBAN"/>
    <s v="FO-25-1316731"/>
    <d v="2025-08-01T12:00:00"/>
    <d v="2025-08-01T16:15:00"/>
    <s v="NO"/>
    <s v="HARDWARE"/>
    <s v="LECTOR DE TARJETAS"/>
    <s v="DAÑO POS"/>
    <s v="CB UNO A UNO"/>
    <m/>
    <s v="CERRADO"/>
    <s v="01/08/2025 01-08 SE ESCALA PARA VISITA. LLAMAR ANTES DE VISITAR, CONFIRMAR FALLA Y DATOS | 01/08/2025 SE REALIZA CAMBIO DE DATÁFONO POR CAMBIO DE TECNOLOGÍA Y CAMBIO DE PIN PAD POR MALA LECTURA DE TARJETAS"/>
    <s v="VISITA_TÉCNICA"/>
    <s v="GB0DZ166"/>
    <s v="TIPO I"/>
    <s v="TERRESTRE"/>
    <s v="CASTRO HENAO DANIEL ESTEBAN"/>
    <n v="1"/>
    <n v="0"/>
    <n v="65960.072302"/>
    <n v="75096.394270399993"/>
    <n v="65960.072302"/>
    <m/>
    <m/>
    <m/>
    <m/>
    <m/>
    <m/>
    <m/>
    <m/>
  </r>
  <r>
    <s v="BUCARAMANGA"/>
    <x v="0"/>
    <x v="0"/>
    <n v="68255"/>
    <n v="2531361"/>
    <n v="73471"/>
    <s v="INCIDENTE"/>
    <s v="SANTANDER"/>
    <s v="EL PLAYON"/>
    <s v="PTM VIA AL MAR VEREDA ESTACION"/>
    <s v="REDEBAN"/>
    <s v="FO-25-1309911"/>
    <d v="2025-07-31T08:58:00"/>
    <d v="2025-08-01T16:18:00"/>
    <s v="NO"/>
    <s v="HARDWARE"/>
    <s v="SE REINICIA"/>
    <s v="DAÑO POS"/>
    <s v="AGREGADOR"/>
    <m/>
    <s v="CERRADO"/>
    <s v="31/07/2025 31-07 SE ESCALA PARA VISITA. LLAMAR ANTES DE VISITAR, CONFIRMAR FALLA Y DATOS | 01/08/2025 SE REALIZA VISITA AL COMERCIO CB, SE VALIDA Y EL DATÁFONO PRESENTA DAÑO, SE REINICIA CONSTANTEMENTE, SE PROCEDE A CAMBIAR SE CONFIGURA Y SE HACEN PRUEBAS DEJANDO TODO OK"/>
    <s v="VISITA_TÉCNICA"/>
    <s v="MN00Y633"/>
    <s v="TIPO II"/>
    <s v="TERRESTRE"/>
    <s v="GONZALEZ ESTUPIÑAN YEISON WALTER ANTONIO"/>
    <n v="1"/>
    <n v="0"/>
    <n v="144967.87232000002"/>
    <n v="140395.6348884"/>
    <n v="144967.87232000002"/>
    <m/>
    <m/>
    <m/>
    <m/>
    <m/>
    <m/>
    <m/>
    <m/>
  </r>
  <r>
    <s v="VALLEDUPAR"/>
    <x v="2"/>
    <x v="2"/>
    <n v="20001"/>
    <n v="2539040"/>
    <n v="32345"/>
    <s v="INCIDENTE"/>
    <s v="CESAR"/>
    <s v="VALLEDUPAR"/>
    <s v="MULTIPAGAS OLIMPICA VALLEDUPAR"/>
    <s v="REDEBAN"/>
    <s v="FO-25-1315865"/>
    <d v="2025-08-01T10:35:00"/>
    <d v="2025-08-01T16:22:00"/>
    <s v="NO"/>
    <s v="HARDWARE"/>
    <s v="CABLEADO"/>
    <s v="DAÑO POS"/>
    <s v="ROBUSTO"/>
    <m/>
    <s v="CERRADO"/>
    <s v="01/08/2025 01-08 SE ESCALA PARA VISITA. LLAMAR ANTES DE VISITAR, CONFIRMAR FALLA Y DATOS | 01/08/2025 BUENAS TARDES SE HACE VISITA TÉCNICA Y  SE EVIDENCIA CABLE DE LECTOR AVERIADO. SE HACE CAMBIO DE LECTOR, SE HACEN PRUEBAS Y TODO ESTÁ OK_x000a__x000a_EL CB ME ENTREGA UN RADICADO QUE LE ENTREGAN POR LA VISITA . #13850478"/>
    <s v="VISITA_TÉCNICA"/>
    <s v="111UZ680"/>
    <s v="TIPO I"/>
    <s v="TERRESTRE"/>
    <s v="BENITEZ CARVAJAL ALVARO JAVIER"/>
    <n v="1"/>
    <n v="0"/>
    <n v="65960.072302"/>
    <n v="75096.394270399993"/>
    <n v="65960.072302"/>
    <m/>
    <m/>
    <m/>
    <m/>
    <m/>
    <m/>
    <m/>
    <m/>
  </r>
  <r>
    <s v="TUNJA"/>
    <x v="0"/>
    <x v="0"/>
    <n v="15204"/>
    <n v="2539486"/>
    <n v="40733"/>
    <s v="INCIDENTE"/>
    <s v="BOYACA"/>
    <s v="COMBITA"/>
    <s v="DISTRICOL COMBILLANTAS EXPRESS"/>
    <s v="REDEBAN"/>
    <s v="FO-25-1316564"/>
    <d v="2025-08-01T11:26:00"/>
    <d v="2025-08-01T16:23:00"/>
    <s v="NO"/>
    <s v="HARDWARE"/>
    <s v="IMPRESION"/>
    <s v="TAPA IMPRESORA"/>
    <s v="AGREGADOR"/>
    <m/>
    <s v="CERRADO"/>
    <s v="01/08/2025 01-08 SE ESCALA PARA VISITA. LLAMAR ANTES DE VISITAR, CONFIRMAR FALLA Y DATOS | 01/08/2025 SE REALIZA CAMBIO DE TAPA DE IMPRESORA ROTA PRUEBAS OK CLIENTE CONFORME"/>
    <s v="VISITA_TÉCNICA"/>
    <s v="AA0OZ013"/>
    <s v="TIPO II"/>
    <s v="TERRESTRE"/>
    <s v="RODRIGUEZ MURCIA YERSON IVAN"/>
    <n v="1"/>
    <n v="0"/>
    <n v="144967.87232000002"/>
    <n v="140395.6348884"/>
    <n v="144967.87232000002"/>
    <m/>
    <m/>
    <m/>
    <m/>
    <m/>
    <m/>
    <m/>
    <m/>
  </r>
  <r>
    <s v="CUCUTA"/>
    <x v="0"/>
    <x v="0"/>
    <n v="54001"/>
    <n v="2539705"/>
    <n v="55284"/>
    <s v="INCIDENTE"/>
    <s v="NORTE DE SANTANDER"/>
    <s v="CUCUTA"/>
    <s v="PTM CUCUTA DROGUERIA COLVEN"/>
    <s v="REDEBAN"/>
    <s v="FO-25-1316554"/>
    <d v="2025-08-01T11:29:00"/>
    <d v="2025-08-01T16:26:00"/>
    <s v="NO"/>
    <s v="HARDWARE"/>
    <s v="LECTOR DE BARRAS"/>
    <s v="CABLE LECTORA AVERIADO"/>
    <s v="AGREGADOR"/>
    <m/>
    <s v="CERRADO"/>
    <s v="01/08/2025 01-08 SE ESCALA PARA VISITA. LLAMAR ANTES DE VISITAR, CONFIRMAR FALLA Y DATOS | 01/08/2025 SE VISITA COMERCIO, SE REALIZA CAMBIO DE LECTOR DE CODIGOS POR DAÑO, SE HACE MANTENIMIENTO AL RODILLO, SE HACEN PRUEBAS EXITOSA, CB OPERATIVO."/>
    <s v="VISITA_TÉCNICA"/>
    <s v="TRCZZ905"/>
    <s v="TIPO I"/>
    <s v="TERRESTRE"/>
    <s v="NARANJO AFANADOR RUBEN JESUS"/>
    <n v="1"/>
    <n v="0"/>
    <n v="65960.072302"/>
    <n v="75096.394270399993"/>
    <n v="65960.072302"/>
    <m/>
    <m/>
    <m/>
    <m/>
    <m/>
    <m/>
    <m/>
    <m/>
  </r>
  <r>
    <s v="MEDELLIN"/>
    <x v="1"/>
    <x v="1"/>
    <n v="5001"/>
    <n v="2540141"/>
    <n v="17698"/>
    <s v="INCIDENTE"/>
    <s v="ANTIOQUIA"/>
    <s v="MEDELLIN"/>
    <s v="BARRIO CAMPO VALDES X MEDELLIN"/>
    <s v="REDEBAN"/>
    <s v="FO-25-1316886"/>
    <d v="2025-08-01T12:14:00"/>
    <d v="2025-08-01T16:33:00"/>
    <s v="NO"/>
    <s v="HARDWARE"/>
    <s v="COMUNICACION"/>
    <s v="DAÑO POS"/>
    <s v="CB UNO A UNO"/>
    <m/>
    <s v="CERRADO"/>
    <s v="01/08/2025 01-08 SE ESCALA PARA VISITA. LLAMAR ANTES DE VISITAR, CONFIRMAR FALLA Y DATOS | 01/08/2025 SE VISITA COMERCIO PERO LA EQUIPOS ESTÁN BLOQUEADOS, SE LLAMA AL BANCO Y CORROBORAN ESTA INFORMACIÓN, ESTÁN UTILIZANDO UN EQUIPO TÁCTIL"/>
    <s v="VISITA_TÉCNICA"/>
    <s v="KA00H930-LN3ZZ001"/>
    <s v="TIPO I"/>
    <s v="TERRESTRE"/>
    <s v="RUA ALVAREZ RICHARD ANDRES"/>
    <n v="1"/>
    <n v="0"/>
    <n v="65960.072302"/>
    <n v="75096.394270399993"/>
    <n v="65960.072302"/>
    <m/>
    <m/>
    <m/>
    <m/>
    <m/>
    <m/>
    <m/>
    <m/>
  </r>
  <r>
    <s v="MEDELLIN"/>
    <x v="1"/>
    <x v="1"/>
    <n v="5001"/>
    <n v="2539026"/>
    <n v="56991"/>
    <s v="INCIDENTE"/>
    <s v="ANTIOQUIA"/>
    <s v="MEDELLIN"/>
    <s v="DISTRICOL MERCADOS PARQUEADERO"/>
    <s v="REDEBAN"/>
    <s v="FO-25-1315870"/>
    <d v="2025-08-01T10:33:00"/>
    <d v="2025-08-01T16:42:00"/>
    <s v="NO"/>
    <s v="HARDWARE"/>
    <s v="SE REINICIA"/>
    <s v="DAÑO POS"/>
    <s v="AGREGADOR"/>
    <m/>
    <s v="CERRADO"/>
    <s v="01/08/2025 01-08 SE ESCALA PARA VISITA. LLAMAR ANTES DE VISITAR, CONFIRMAR FALLA Y DATOS | 01/08/2025 SE LLAMA AL NÚMERO INDICADO Y LA SEÑORA WENDY INDICA QUE EL DATAFONO YA SE ENCUENTRA FUNCIONANDO CON NORMALIDAD"/>
    <s v="SOPORTE_TELEFÓNICO"/>
    <n v="0"/>
    <s v="TIPO I"/>
    <s v="TERRESTRE"/>
    <s v="RUA ALVAREZ RICHARD ANDRES"/>
    <n v="0"/>
    <n v="0"/>
    <n v="41241.0800752"/>
    <n v="0"/>
    <n v="41241.0800752"/>
    <m/>
    <m/>
    <m/>
    <m/>
    <m/>
    <m/>
    <m/>
    <m/>
  </r>
  <r>
    <s v="BUCARAMANGA"/>
    <x v="0"/>
    <x v="0"/>
    <n v="68001"/>
    <n v="2539184"/>
    <n v="70595"/>
    <s v="INCIDENTE"/>
    <s v="SANTANDER"/>
    <s v="BUCARAMANGA"/>
    <s v="MULTIPAGAS SAN ANDRESITO CENTR"/>
    <s v="REDEBAN"/>
    <s v="FO-25-1316293"/>
    <d v="2025-08-01T10:59:00"/>
    <d v="2025-08-01T17:01:00"/>
    <s v="NO"/>
    <s v="HARDWARE"/>
    <s v="LECTOR DE BARRAS"/>
    <s v="DAÑO POS"/>
    <s v="ROBUSTO"/>
    <m/>
    <s v="CERRADO"/>
    <s v="01/08/2025 01-08 SE ESCALA PARA VISITA. LLAMAR ANTES DE VISITAR, CONFIRMAR FALLA Y DATOS | 01/08/2025 SE REALIZA CAMBIO DE LECTOR DE BARRAS POR DAÑO, NO LEE FACTURAS, PRUEBAS Y LIMPIEZA DE EQUIPOS OK."/>
    <s v="VISITA_TÉCNICA"/>
    <s v="UV006350"/>
    <s v="TIPO I"/>
    <s v="TERRESTRE"/>
    <s v="MARTINEZ FLOREZ DONIS ALBERTO"/>
    <n v="1"/>
    <n v="0"/>
    <n v="65960.072302"/>
    <n v="75096.394270399993"/>
    <n v="65960.072302"/>
    <m/>
    <m/>
    <m/>
    <m/>
    <m/>
    <m/>
    <m/>
    <m/>
  </r>
  <r>
    <s v="PEREIRA"/>
    <x v="4"/>
    <x v="6"/>
    <n v="63130"/>
    <n v="2540347"/>
    <n v="73122"/>
    <s v="INCIDENTE"/>
    <s v="QUINDIO"/>
    <s v="CALARCA"/>
    <s v="DISTRICOL LA BODEGA DE ALEJO"/>
    <s v="REDEBAN"/>
    <s v="FO-25-1317120"/>
    <d v="2025-08-01T13:06:00"/>
    <d v="2025-08-01T17:06:00"/>
    <s v="NO"/>
    <s v="HARDWARE"/>
    <s v="LECTOR DE TARJETAS"/>
    <s v="DAÑO POS"/>
    <s v="AGREGADOR"/>
    <m/>
    <s v="CERRADO"/>
    <s v="01/08/2025 01-08 SE ESCALA PARA VISITA. LLAMAR ANTES DE VISITAR, CONFIRMAR FALLA Y DATOS | 01/08/2025 SE VISITA COMERCIO SE REALIZÓ CAMBIO DE DATAFONO POR DAÑO EN LECTOR TARJETAS"/>
    <s v="VISITA_TÉCNICA"/>
    <s v="NN00P179"/>
    <s v="TIPO II"/>
    <s v="TERRESTRE"/>
    <s v="SANCHEZ SOLORZANO JUAN SEBASTIAN"/>
    <n v="1"/>
    <n v="0"/>
    <n v="144967.87232000002"/>
    <n v="140395.6348884"/>
    <n v="144967.87232000002"/>
    <m/>
    <m/>
    <m/>
    <m/>
    <m/>
    <m/>
    <m/>
    <m/>
  </r>
  <r>
    <s v="MONTERIA"/>
    <x v="2"/>
    <x v="2"/>
    <n v="23001"/>
    <n v="2536213"/>
    <n v="75532"/>
    <s v="INCIDENTE"/>
    <s v="CORDOBA"/>
    <s v="MONTERIA"/>
    <s v="PTM MONTERIA PAPELERIA +X-"/>
    <s v="REDEBAN"/>
    <s v="FO-25-1314605"/>
    <d v="2025-08-01T08:00:00"/>
    <d v="2025-08-01T17:30:00"/>
    <s v="NO"/>
    <s v="HARDWARE"/>
    <s v="TECLADO"/>
    <s v="DAÑO POS"/>
    <s v="AGREGADOR"/>
    <m/>
    <s v="CERRADO"/>
    <s v="01/08/2025 01-08 SE ESCALA PARA VISITA. LLAMAR ANTES DE VISITAR, CONFIRMAR FALLA Y DATOS | 01/08/2025 SE REALIZA CAMBIO DE EQUIPO POR DAÑO EN EL TECLADO, TECLAS BORROSAS, ADICIONAL SE REINICIA CONSTANTEMENTE, SE PROCEDE A INSTALAR NUEVO EQUIPO OPERATIVO SIN NOVEDAD, PRUEBAS EXITOSAS, CLIENTE CB VALIDA SALDO ANTES Y DESPUÉS DEL CAMBIO OK. CB SE DEJA OPERATIVO OK"/>
    <s v="VISITA_TÉCNICA"/>
    <s v="SX00J151 ; SX00J089"/>
    <s v="TIPO I"/>
    <s v="TERRESTRE"/>
    <s v="GONZALEZ FERRER JESUS ALEXANDER"/>
    <n v="1"/>
    <n v="0"/>
    <n v="65960.072302"/>
    <n v="75096.394270399993"/>
    <n v="65960.072302"/>
    <m/>
    <m/>
    <m/>
    <m/>
    <m/>
    <m/>
    <m/>
    <m/>
  </r>
  <r>
    <s v="MEDELLIN"/>
    <x v="1"/>
    <x v="1"/>
    <n v="5031"/>
    <n v="2522545"/>
    <n v="37862"/>
    <s v="INCIDENTE"/>
    <s v="ANTIOQUIA"/>
    <s v="AMALFI"/>
    <s v="DISTRICOL DROGUERIA EMMANUEL"/>
    <s v="REDEBAN"/>
    <s v="FO-25-1301967"/>
    <d v="2025-07-29T15:35:00"/>
    <d v="2025-08-01T17:59:00"/>
    <s v="NO"/>
    <s v="HARDWARE"/>
    <s v="TECLADO"/>
    <s v="DAÑO POS"/>
    <s v="AGREGADOR"/>
    <m/>
    <s v="CERRADO"/>
    <s v="29/07/2025 29-07 SE INTENTA COMUNICACION CON LA SEÑORA GLADIS YARLEI OSPINA AL NUMERO 3217529300, PERO NO CONTESTA LA LLAMADA. SE ESCALA PARA VISITA, CONFIRMAR FALLA Y DATOS | 01/08/2025 SE CAMBIA EQUIPO POR TECLADO BORROSO._x000a_NOTA: HUBO DEMORAS EN LA ACTIVIDAD YA QUE SE HIZO CAMBIO DE EQUIPO Y SE CAYÓ EL INTERNET, ESTUVO INTERMITENTE TODA LA TARDE."/>
    <s v="VISITA_TÉCNICA"/>
    <s v="GZ00R499"/>
    <s v="TIPO IV"/>
    <s v="TERRESTRE"/>
    <s v="BADEL ACUÑA LUIS ALBERTO"/>
    <n v="1"/>
    <n v="0"/>
    <n v="479588.87655000004"/>
    <n v="196536.5258152"/>
    <n v="479588.87655000004"/>
    <m/>
    <m/>
    <m/>
    <m/>
    <m/>
    <m/>
    <m/>
    <m/>
  </r>
  <r>
    <s v="PEREIRA"/>
    <x v="4"/>
    <x v="6"/>
    <n v="76147"/>
    <n v="2539582"/>
    <n v="42702"/>
    <s v="INCIDENTE"/>
    <s v="VALLE DEL CAUCA"/>
    <s v="CARTAGO"/>
    <s v="MULTIPAGAS NUESTRO CARTAGO"/>
    <s v="REDEBAN"/>
    <s v="FO-25-1316570"/>
    <d v="2025-08-01T11:24:00"/>
    <d v="2025-08-01T18:08:00"/>
    <s v="NO"/>
    <s v="HARDWARE"/>
    <s v="PINPAD"/>
    <s v="ALERTADO"/>
    <s v="ROBUSTO"/>
    <m/>
    <s v="CERRADO"/>
    <s v="01/08/2025 01-08 SE ESCALA PARA VISITA. LLAMAR ANTES DE VISITAR, CONFIRMAR FALLA Y DATOS | 02/08/2025 SE CAMBIA EQUIPO (802914) YA QUE NO ES COMPATIBLE CON EL PIN PAD 1600, SE CAMBIA PIN PAD POR DAÑO ALERT INTERRUPTION, SE CAMBIA HUB DEL EQUIPO POR AVERÍA EN CABLE DE COMUNICACIÓN, SE REALIZAN PRUEBAS OK."/>
    <s v="VISITA_TÉCNICA"/>
    <s v="GZ7ZZ167"/>
    <s v="TIPO I"/>
    <s v="TERRESTRE"/>
    <s v="FRANCO CAÑAVERAL YAMID RAUL"/>
    <n v="1"/>
    <n v="0"/>
    <n v="65960.072302"/>
    <n v="75096.394270399993"/>
    <n v="65960.072302"/>
    <m/>
    <m/>
    <m/>
    <m/>
    <m/>
    <m/>
    <m/>
    <m/>
  </r>
  <r>
    <s v="CARTAGENA"/>
    <x v="2"/>
    <x v="2"/>
    <n v="13001"/>
    <n v="2536201"/>
    <n v="17203"/>
    <s v="INCIDENTE"/>
    <s v="BOLIVAR"/>
    <s v="CARTAGENA"/>
    <s v="BARRIO URBANIZACION HORIZONTE"/>
    <s v="REDEBAN"/>
    <s v="FO-25-1313935"/>
    <d v="2025-08-01T08:00:00"/>
    <d v="2025-08-01T18:21:00"/>
    <s v="NO"/>
    <s v="HARDWARE"/>
    <s v="PANTALLA"/>
    <s v="DAÑO POS"/>
    <s v="CB UNO A UNO"/>
    <m/>
    <s v="CERRADO"/>
    <s v="01/08/2025 SE CAMBIA DATAFONO POR ERROR WARRNING KEY SE DEJA UNO NUEVO TODO OK"/>
    <s v="VISITA_TÉCNICA"/>
    <s v="JKZZZ156"/>
    <s v="TIPO I"/>
    <s v="TERRESTRE"/>
    <s v="MARTINEZ SALGUEDO ANDRES AUGUSTO"/>
    <n v="1"/>
    <n v="0"/>
    <n v="65960.072302"/>
    <n v="75096.394270399993"/>
    <n v="65960.072302"/>
    <m/>
    <m/>
    <m/>
    <m/>
    <m/>
    <m/>
    <m/>
    <m/>
  </r>
  <r>
    <s v="CARTAGENA"/>
    <x v="2"/>
    <x v="2"/>
    <n v="13001"/>
    <n v="2538591"/>
    <n v="72090"/>
    <s v="INCIDENTE"/>
    <s v="BOLIVAR"/>
    <s v="CARTAGENA"/>
    <s v="CARTAGENA DE INDIAS CORREGIMEN"/>
    <s v="REDEBAN"/>
    <s v="FO-25-1315875"/>
    <d v="2025-08-01T10:22:00"/>
    <d v="2025-08-02T10:00:00"/>
    <s v="NO"/>
    <s v="HARDWARE"/>
    <s v="IMPRESION"/>
    <s v="NO IMPRIME UNO O VARIOS CARACTERES"/>
    <s v="CB UNO A UNO"/>
    <m/>
    <s v="CERRADO"/>
    <s v="01/08/2025 01-08 SE ESCALA PARA VISITA. LLAMAR ANTES DE VISITAR, CONFIRMAR FALLA Y DATOS | 02/08/2025 SE LLEGA AL SITIO Y SE ENCUENTRA CERRADO SE LLAMA AL CLIENTE Y NO HAY RESPUESTA | 02/08/2025 NUMEROS DE CONTACTO SIN RESPUESTA NO CONTESTA | 02/08/2025 SE REALIZA CAMBIO DE EQUIPO POR PROBLEMAS DE IMPRESORA SE VALIDA TODO QUEDA OK"/>
    <s v="VISITA_TÉCNICA"/>
    <s v="NN00K629"/>
    <s v="TIPO I"/>
    <s v="TERRESTRE"/>
    <s v="MARTINEZ SALGUEDO ANDRES AUGUSTO"/>
    <n v="1"/>
    <n v="0"/>
    <n v="65960.072302"/>
    <n v="75096.394270399993"/>
    <n v="65960.072302"/>
    <m/>
    <m/>
    <m/>
    <m/>
    <m/>
    <m/>
    <m/>
    <m/>
  </r>
  <r>
    <s v="MEDELLIN"/>
    <x v="1"/>
    <x v="1"/>
    <n v="5001"/>
    <n v="2541584"/>
    <n v="77879"/>
    <s v="INCIDENTE"/>
    <s v="ANTIOQUIA"/>
    <s v="MEDELLIN"/>
    <s v="PTM MEDELLIN VARIEDADES TEYEZ"/>
    <s v="REDEBAN"/>
    <s v="FO-25-1318159"/>
    <d v="2025-08-01T15:51:00"/>
    <d v="2025-08-02T10:18:00"/>
    <s v="NO"/>
    <s v="HARDWARE"/>
    <s v="COMUNICACION"/>
    <s v="MENSAJE CABLE DE RED DESCONECTADO"/>
    <s v="AGREGADOR"/>
    <m/>
    <s v="CERRADO"/>
    <s v="01/08/2025 01-08 SE ESCALA PARA VISITA. LLAMAR ANTES DE VISITAR, CONFIRMAR FALLA Y DATOS | 02/08/2025 LLAMO AL NÚMERO INDICADO PARA CONFIRMAR LA VISITA, Y LA SEÑORA YUDIS TELLEZ CON CC: 43896809 INFORMA QUE EL DATAFONO YA SE ENCUENTRA FUNCIONANDO CON NORMALIDAD EL PROBLEMA ERA EL INTERNET DEL COMERCIO"/>
    <s v="SOPORTE_TELEFÓNICO"/>
    <n v="0"/>
    <s v="TIPO I"/>
    <s v="TERRESTRE"/>
    <s v="RUA ALVAREZ RICHARD ANDRES"/>
    <n v="0"/>
    <n v="0"/>
    <n v="41241.0800752"/>
    <n v="0"/>
    <n v="41241.0800752"/>
    <m/>
    <m/>
    <m/>
    <m/>
    <m/>
    <m/>
    <m/>
    <m/>
  </r>
  <r>
    <s v="VILLAVICENCIO"/>
    <x v="3"/>
    <x v="3"/>
    <n v="50001"/>
    <n v="2541887"/>
    <n v="22179"/>
    <s v="INCIDENTE"/>
    <s v="META"/>
    <s v="VILLAVICENCIO"/>
    <s v="BARRIO ANILLO VIAL VILLAVICENC"/>
    <s v="REDEBAN"/>
    <s v="FO-25-1318463"/>
    <d v="2025-08-01T16:21:00"/>
    <d v="2025-08-02T10:22:00"/>
    <s v="NO"/>
    <s v="SOFTWARE"/>
    <s v="COMUNICACION"/>
    <s v="VERIFIQUE PARAMETROS"/>
    <s v="CB UNO A UNO"/>
    <m/>
    <s v="CERRADO"/>
    <s v="01/08/2025 01-08 SE ESCALA PARA VISITA. LLAMAR ANTES DE VISITAR, CONFIRMAR FALLA Y DATOS | 02/08/2025 SE REALIZA AJUSTE SE COLOCA IP FIJA SE REALIZA PRUEBAS BÁSICAS SIN NOVEDAD"/>
    <s v="VISITA_TÉCNICA"/>
    <s v="ADZZZ515"/>
    <s v="TIPO I"/>
    <s v="TERRESTRE"/>
    <s v="ROZO JIMENEZ EDGAR ARMANDO"/>
    <n v="1"/>
    <n v="0"/>
    <n v="65960.072302"/>
    <n v="75096.394270399993"/>
    <n v="65960.072302"/>
    <m/>
    <m/>
    <m/>
    <m/>
    <m/>
    <m/>
    <m/>
    <m/>
  </r>
  <r>
    <s v="CUCUTA"/>
    <x v="0"/>
    <x v="0"/>
    <n v="54001"/>
    <n v="2541464"/>
    <n v="69246"/>
    <s v="INCIDENTE"/>
    <s v="NORTE DE SANTANDER"/>
    <s v="CUCUTA"/>
    <s v="DISTRICOLSALA BELLEZA VIANISA"/>
    <s v="REDEBAN"/>
    <s v="FO-25-1317911"/>
    <d v="2025-08-01T15:20:00"/>
    <d v="2025-08-02T10:33:00"/>
    <s v="NO"/>
    <s v="HARDWARE"/>
    <s v="SE REINICIA"/>
    <s v="DAÑO POS"/>
    <s v="AGREGADOR"/>
    <m/>
    <s v="CERRADO"/>
    <s v="01/08/2025 01-08 SE ESCALA PARA VISITA. LLAMAR ANTES DE VISITAR, CONFIRMAR FALLA Y DATOS | 02/08/2025 SE REALIZARON LLAMADAS TELEFÓNICA AL NÚMERO 3114830971 NO SE OBTIENE COMUNICACIÓN, SE DEJAN MSJ VÍA WHATSAPP Y SE PROCEDE A REALIZAR VISITA TÉCNICA | 02/08/2025 SE REALIZÓ VISITA AL COMERCIO Y SE ENCUENTRA DATAFONO REINICIANDOSE, SE REALIZA CAMBIO DE DATAFONO PRUEBAS EXITOSAS"/>
    <s v="VISITA_TÉCNICA"/>
    <s v="A303Z055"/>
    <s v="TIPO I"/>
    <s v="TERRESTRE"/>
    <s v="MORA VEGA JEAMPIER"/>
    <n v="1"/>
    <n v="0"/>
    <n v="65960.072302"/>
    <n v="75096.394270399993"/>
    <n v="65960.072302"/>
    <m/>
    <m/>
    <m/>
    <m/>
    <m/>
    <m/>
    <m/>
    <m/>
  </r>
  <r>
    <s v="MONTERIA"/>
    <x v="2"/>
    <x v="2"/>
    <n v="23162"/>
    <n v="2539447"/>
    <n v="65471"/>
    <s v="INCIDENTE"/>
    <s v="CORDOBA"/>
    <s v="CERETE"/>
    <s v="BARRIO EL SOCORRO CERETE 1"/>
    <s v="REDEBAN"/>
    <s v="FO-25-1316284"/>
    <d v="2025-08-01T11:14:00"/>
    <d v="2025-08-02T10:45:00"/>
    <s v="NO"/>
    <s v="SOFTWARE"/>
    <s v="ERROR DE TRANSACCIONES"/>
    <s v="RECHAZO GENERAL"/>
    <s v="CB UNO A UNO"/>
    <m/>
    <s v="CERRADO"/>
    <s v="01/08/2025 01-08 SE ESCALA PARA VISITA. LLAMAR ANTES DE VISITAR, CONFIRMAR FALLA Y DATOS | 02/08/2025 SE REALIZA VISITA AL PUNTO PARA MANTENIMIENTO REPORTADO POR EL CLIENTE, SE LLEGA AL PUNTO Y SE ENCONTRÓ CERRADO ES ESTABLECIMIENTO COMERCIAL, SE REALIZAN LLAMAS AL NÚMEROS SUMIISTEDOS Y NO RESPONDEN."/>
    <s v="VISITA_TÉCNICA"/>
    <s v="NO INTERVENIDA "/>
    <s v="TIPO I"/>
    <s v="TERRESTRE"/>
    <s v="GONZALEZ FERRER JESUS ALEXANDER"/>
    <n v="1"/>
    <n v="0"/>
    <n v="65960.072302"/>
    <n v="75096.394270399993"/>
    <n v="65960.072302"/>
    <m/>
    <m/>
    <m/>
    <m/>
    <m/>
    <m/>
    <m/>
    <m/>
  </r>
  <r>
    <s v="BOGOTA"/>
    <x v="5"/>
    <x v="5"/>
    <n v="11001"/>
    <n v="2539701"/>
    <n v="25841"/>
    <s v="INCIDENTE"/>
    <s v="CUNDINAMARCA"/>
    <s v="BOGOTA"/>
    <s v="REDY SANTA HELENITA"/>
    <s v="REDEBAN"/>
    <s v="FO-25-1316559"/>
    <d v="2025-08-01T11:28:00"/>
    <d v="2025-08-02T10:50:00"/>
    <s v="NO"/>
    <s v="HARDWARE"/>
    <s v="DETERIORO"/>
    <s v="DATAFONO"/>
    <s v="ROBUSTO"/>
    <m/>
    <s v="CERRADO"/>
    <s v="01/08/2025 01-08 SE ESCALA PARA VISITA. LLAMAR ANTES DE VISITAR, CONFIRMAR FALLA Y DATOS | 02/08/2025 SE REALIZA CAMBIO DE DATAFONO POR DAÑO EN TECLADO, SE CREA USUARIOS, PRUEBAS OK."/>
    <s v="VISITA_TÉCNICA"/>
    <s v="9C0FZ086"/>
    <s v="TIPO I"/>
    <s v="TERRESTRE"/>
    <s v="MURCIA HERNANDEZ HARVEY IGNACIO"/>
    <n v="1"/>
    <n v="0"/>
    <n v="65960.072302"/>
    <n v="75096.394270399993"/>
    <n v="65960.072302"/>
    <m/>
    <m/>
    <m/>
    <m/>
    <m/>
    <m/>
    <m/>
    <m/>
  </r>
  <r>
    <s v="BOGOTA"/>
    <x v="5"/>
    <x v="5"/>
    <n v="25572"/>
    <n v="2523623"/>
    <n v="50304"/>
    <s v="INCIDENTE"/>
    <s v="CUNDINAMARCA"/>
    <s v="PUERTO SALGAR"/>
    <s v="BARRIO PUERTO SALGAR PUERTO SA"/>
    <s v="REDEBAN"/>
    <s v="FO-25-1302768"/>
    <d v="2025-07-29T17:32:00"/>
    <d v="2025-08-02T10:58:00"/>
    <s v="NO"/>
    <s v="HARDWARE"/>
    <s v="COMUNICACION"/>
    <s v="DAÑO POS"/>
    <s v="CB UNO A UNO"/>
    <m/>
    <s v="CERRADO"/>
    <s v="29/07/2025 29-07 SE ESCALA PARA VISITA. LLAMAR ANTES DE VISITAR, CONFIRMAR FALLA Y DATOS | 02/08/2025 SE VISITA COMERCIO POR FALLEN EN COMUNICACIÓN CABLE DESCONECTADO ALMVALIDAR EQUIPO SE EVIDENCIA QUE EL PUERTO ETHERNET DEL DATÁFONO ESTÁ DAÑADO SE PROCEDE A GENERAR CAMBIO DE EQUIPO Y POR TECNOLOGÍA SE INSTALA PINPAD Y MAGICBOX CON S/N 241597317561324755901283 SE REALIZAN TRANSACCIONES DE PRUEBA OKAY SE DEJA CB OPERANDO SIN NOVEDAD"/>
    <s v="VISITA_TÉCNICA"/>
    <s v="XP00W429"/>
    <s v="TIPO IV"/>
    <s v="TERRESTRE"/>
    <s v="ROMERO ROJAS BREIDY JHOHAN"/>
    <n v="1"/>
    <n v="0"/>
    <n v="479588.87655000004"/>
    <n v="196536.5258152"/>
    <n v="479588.87655000004"/>
    <m/>
    <m/>
    <m/>
    <m/>
    <m/>
    <m/>
    <m/>
    <m/>
  </r>
  <r>
    <s v="CALI"/>
    <x v="4"/>
    <x v="4"/>
    <n v="19001"/>
    <n v="2528851"/>
    <n v="63865"/>
    <s v="INCIDENTE"/>
    <s v="CAUCA"/>
    <s v="POPAYAN"/>
    <s v="BARRIO LA PAMBA POPAYAN 1"/>
    <s v="REDEBAN"/>
    <s v="FO-25-1307651"/>
    <d v="2025-07-30T15:27:00"/>
    <d v="2025-08-02T11:14:00"/>
    <s v="NO"/>
    <s v="HARDWARE"/>
    <s v="COMUNICACION"/>
    <s v="MENSAJE CABLE DE RED DESCONECTADO"/>
    <s v="CB UNO A UNO"/>
    <m/>
    <s v="CERRADO"/>
    <s v="30/07/2025 30-07 EN COMUNICACION CON LA SEÑORA VICTORIA CUELLAR AL NUMERO 3173664961, CONFIRMA FALLA, DATOS CORRECTOS. SE ESCALA PARA VISITA | 02/08/2025 SE LLEGA AL SITIO DENTRO DE LA INSTALACIÓN INFORMA VIGILANTE QUE LA SEÑORA AÚN NO HA LLEGADO SE ESPERÓ EN SITIO NO LLEGA LA PERSONA NI CONTESTA EL CELULAR POR TANTO SE CIERRA LA VISITA"/>
    <s v="VISITA_TÉCNICA"/>
    <s v="NO APLICA"/>
    <s v="TIPO III"/>
    <s v="TERRESTRE"/>
    <s v="GIMBUEL LASSO LUIS GERMAN"/>
    <n v="1"/>
    <n v="0"/>
    <n v="275728.78077800001"/>
    <n v="196536.5258152"/>
    <n v="275728.78077800001"/>
    <m/>
    <m/>
    <m/>
    <m/>
    <m/>
    <m/>
    <m/>
    <m/>
  </r>
  <r>
    <s v="CARTAGENA"/>
    <x v="2"/>
    <x v="2"/>
    <n v="13430"/>
    <n v="2530756"/>
    <n v="60167"/>
    <s v="INCIDENTE"/>
    <s v="BOLIVAR"/>
    <s v="MAGANGUE"/>
    <s v="BARRIO CENTRO MAGANGUE 7"/>
    <s v="REDEBAN"/>
    <s v="FO-25-1309857"/>
    <d v="2025-07-31T08:00:00"/>
    <d v="2025-08-02T11:18:00"/>
    <s v="NO"/>
    <s v="SOFTWARE"/>
    <s v="LECTOR DE BARRAS"/>
    <s v="LECTOR DESCONFIGURADO"/>
    <s v="CB UNO A UNO"/>
    <m/>
    <s v="CERRADO"/>
    <s v="31/07/2025 31-07 EN COMUNICACION CON LA SEÑORA BERTHA RANGEL AL NUMERO 3145318764, CONFIRMA DATOS CORRECTOS. SE ESCALA PARA VISITA DE RECOLECCION | 02/08/2025 SE VISITA COMERCIO POR FALLA, SE CONFIGURA LECTOR Y SE ACOMODA BIEN EN EL DATÁFONO, SE LE INDICA QUE MANTENGA EL LECTOR CONECTADO,  NO SE REALIZA CIERRE, SE REALIZAN PRUEBAS OK."/>
    <s v="VISITA_TÉCNICA"/>
    <s v="UV00L431"/>
    <s v="TIPO IV"/>
    <s v="TERRESTRE"/>
    <s v="CACERES HERNANDEZ ANDRES"/>
    <n v="1"/>
    <n v="0"/>
    <n v="479588.87655000004"/>
    <n v="196536.5258152"/>
    <n v="479588.87655000004"/>
    <m/>
    <m/>
    <m/>
    <m/>
    <m/>
    <m/>
    <m/>
    <m/>
  </r>
  <r>
    <s v="CUCUTA"/>
    <x v="0"/>
    <x v="0"/>
    <n v="54001"/>
    <n v="2539789"/>
    <n v="41889"/>
    <s v="INCIDENTE"/>
    <s v="NORTE DE SANTANDER"/>
    <s v="CUCUTA"/>
    <s v="BARRIO NINA CECI CUCUTA 1"/>
    <s v="REDEBAN"/>
    <s v="FO-25-1316713"/>
    <d v="2025-08-01T11:54:00"/>
    <d v="2025-08-02T11:34:00"/>
    <s v="NO"/>
    <s v="SOFTWARE"/>
    <s v="COMUNICACION"/>
    <s v="PARAMETROS DE CONFIGURACION EN POS"/>
    <s v="CB UNO A UNO"/>
    <m/>
    <s v="CERRADO"/>
    <s v="01/08/2025 01-08 SE ESCALA PARA VISITA. LLAMAR ANTES DE VISITAR, CONFIRMAR FALLA Y DATOS | 02/08/2025 SE VISITA COMERCIO, SE REPISAN PARAMETROS DE COMUNICACION, SE HACEN PRUEBAS EXITOSA, CB OPERATIVO."/>
    <s v="VISITA_TÉCNICA"/>
    <s v="9A0ZZ015"/>
    <s v="TIPO I"/>
    <s v="TERRESTRE"/>
    <s v="NARANJO AFANADOR RUBEN JESUS"/>
    <n v="1"/>
    <n v="0"/>
    <n v="65960.072302"/>
    <n v="75096.394270399993"/>
    <n v="65960.072302"/>
    <m/>
    <m/>
    <m/>
    <m/>
    <m/>
    <m/>
    <m/>
    <m/>
  </r>
  <r>
    <s v="BOGOTA"/>
    <x v="5"/>
    <x v="5"/>
    <n v="11001"/>
    <n v="2542404"/>
    <n v="27970"/>
    <s v="INCIDENTE"/>
    <s v="CUNDINAMARCA"/>
    <s v="BOGOTA"/>
    <s v="OPRAP   MICENTRO EL PORVENIR"/>
    <s v="REDEBAN"/>
    <s v="FO-25-1318638"/>
    <d v="2025-08-01T17:10:00"/>
    <d v="2025-08-02T11:44:00"/>
    <s v="NO"/>
    <s v="HARDWARE"/>
    <s v="LECTOR DE BARRAS"/>
    <s v="CABLE LECTORA AVERIADO"/>
    <s v="ROBUSTO"/>
    <m/>
    <s v="CERRADO"/>
    <s v="01/08/2025 01-08 SE ESCALA PARA VISITA. LLAMAR ANTES DE VISITAR, CONFIRMAR FALLA Y DATOS | 02/08/2025 CAMBIO DE LECTOR DE BARRAS SE REALIZA PRUEBAS OK SE ENTREGA SERVICIO OPERATIVO"/>
    <s v="VISITA_TÉCNICA"/>
    <s v="9DZZZ739"/>
    <s v="TIPO I"/>
    <s v="TERRESTRE"/>
    <s v="HERNANDEZ NARANJO OSCAR EDUARDO"/>
    <n v="1"/>
    <n v="0"/>
    <n v="65960.072302"/>
    <n v="75096.394270399993"/>
    <n v="65960.072302"/>
    <m/>
    <m/>
    <m/>
    <m/>
    <m/>
    <m/>
    <m/>
    <m/>
  </r>
  <r>
    <s v="MONTERIA"/>
    <x v="2"/>
    <x v="2"/>
    <n v="23001"/>
    <n v="2541666"/>
    <n v="53175"/>
    <s v="INCIDENTE"/>
    <s v="CORDOBA"/>
    <s v="MONTERIA"/>
    <s v="BARRIO LOS LAURELES MONTERIA 3"/>
    <s v="REDEBAN"/>
    <s v="FO-25-1318152"/>
    <d v="2025-08-01T15:56:00"/>
    <d v="2025-08-02T11:48:00"/>
    <s v="NO"/>
    <s v="SOFTWARE"/>
    <s v="LECTOR DE BARRAS"/>
    <s v="LECTOR DESCONFIGURADO"/>
    <s v="CB UNO A UNO"/>
    <m/>
    <s v="CERRADO"/>
    <s v="01/08/2025 01-08 SE ESCALA PARA VISITA. LLAMAR ANTES DE VISITAR, CONFIRMAR FALLA Y DATOS | 02/08/2025 SE REALIZÓ CONFIGURACIÓN DE LECTOR DE CÓDIGO DE BARRAS OK, PRUEBAS OK, TELECARGA DRNA."/>
    <s v="VISITA_TÉCNICA"/>
    <s v="XP0OZ131"/>
    <s v="TIPO I"/>
    <s v="TERRESTRE"/>
    <s v="CALDERA SALCEDO CARLOS JULIO"/>
    <n v="1"/>
    <n v="0"/>
    <n v="65960.072302"/>
    <n v="75096.394270399993"/>
    <n v="65960.072302"/>
    <m/>
    <m/>
    <m/>
    <m/>
    <m/>
    <m/>
    <m/>
    <m/>
  </r>
  <r>
    <s v="PEREIRA"/>
    <x v="4"/>
    <x v="6"/>
    <n v="66001"/>
    <n v="2541631"/>
    <n v="49275"/>
    <s v="INCIDENTE"/>
    <s v="RISARALDA"/>
    <s v="PEREIRA"/>
    <s v="DISTRICOL TIENDA NUEVA VILLA"/>
    <s v="REDEBAN"/>
    <s v="FO-25-1318163"/>
    <d v="2025-08-01T15:41:00"/>
    <d v="2025-08-02T11:52:00"/>
    <s v="NO"/>
    <s v="HARDWARE"/>
    <s v="IMPRESION"/>
    <s v="TAPA IMPRESORA"/>
    <s v="AGREGADOR"/>
    <m/>
    <s v="CERRADO"/>
    <s v="01/08/2025 01-08 SE ESCALA PARA VISITA. LLAMAR ANTES DE VISITAR, CONFIRMAR FALLA Y DATOS | 02/08/2025 SE CAMBIA EQUIPO POR DAÑO EN LA TAPA DE LA IMPRESORA, SE REALIZAN PRUEBAS OK."/>
    <s v="VISITA_TÉCNICA"/>
    <s v="9C00Q125"/>
    <s v="TIPO I"/>
    <s v="TERRESTRE"/>
    <s v="FRANCO CAÑAVERAL YAMID RAUL"/>
    <n v="1"/>
    <n v="0"/>
    <n v="65960.072302"/>
    <n v="75096.394270399993"/>
    <n v="65960.072302"/>
    <m/>
    <m/>
    <m/>
    <m/>
    <m/>
    <m/>
    <m/>
    <m/>
  </r>
  <r>
    <s v="MEDELLIN"/>
    <x v="1"/>
    <x v="1"/>
    <n v="5001"/>
    <n v="2541086"/>
    <n v="37968"/>
    <s v="INCIDENTE"/>
    <s v="ANTIOQUIA"/>
    <s v="MEDELLIN"/>
    <s v="BARRIO BELEN LAS MERCEDES MED"/>
    <s v="REDEBAN"/>
    <s v="FO-25-1317816"/>
    <d v="2025-08-01T14:58:00"/>
    <d v="2025-08-02T11:58:00"/>
    <s v="NO"/>
    <s v="HARDWARE"/>
    <s v="COMUNICACION"/>
    <s v="DAÑO POS"/>
    <s v="CB UNO A UNO"/>
    <m/>
    <s v="CERRADO"/>
    <s v="01/08/2025 01-08 SE ESCALA PARA VISITA. LLAMAR ANTES DE VISITAR, CONFIRMAR FALLA Y DATOS | 02/08/2025 SE LLAMA AL NÚMERO INDICADO PARA CONFIRMAR LA VISITA, Y LA SEÑORA NATALIA SANCHEZ CON CC1078636661, INDICA QUE EL EQUIPO YA SE ENCUENTRA FUNCIONANDO CON TOTAL NORMALIDAD, EQUIPO OK"/>
    <s v="SOPORTE_TELEFÓNICO"/>
    <n v="0"/>
    <s v="TIPO I"/>
    <s v="TERRESTRE"/>
    <s v="RUA ALVAREZ RICHARD ANDRES"/>
    <n v="0"/>
    <n v="0"/>
    <n v="41241.0800752"/>
    <n v="0"/>
    <n v="41241.0800752"/>
    <m/>
    <m/>
    <m/>
    <m/>
    <m/>
    <m/>
    <m/>
    <m/>
  </r>
  <r>
    <s v="MEDELLIN"/>
    <x v="1"/>
    <x v="1"/>
    <n v="5310"/>
    <n v="2536269"/>
    <n v="10524"/>
    <s v="INCIDENTE"/>
    <s v="ANTIOQUIA"/>
    <s v="GOMEZ PLATA"/>
    <s v="GOMEZ PLATA II - ANTIOQUIA"/>
    <s v="REDEBAN"/>
    <s v="FO-25-1314580"/>
    <d v="2025-08-01T08:00:00"/>
    <d v="2025-08-02T12:10:00"/>
    <s v="NO"/>
    <s v="HARDWARE"/>
    <s v="PINPAD"/>
    <s v="DAÑO POS"/>
    <s v="CB UNO A UNO"/>
    <m/>
    <s v="CERRADO"/>
    <s v="01/08/2025 01-08 SE ESCALA PARA VISITA. LLAMAR ANTES DE VISITAR, CONFIRMAR FALLA Y DATOS | 02/08/2025 SE CAMBIA PINPAD CON LECTOR CHIP MALO, SE CAMBIA DATÁFONO POR TECNOLOGÍA, SE DEJAN SERVICIOS FUNCIONANDO CORRECTAMENTE"/>
    <s v="VISITA_TÉCNICA"/>
    <s v="IZ0YZ155"/>
    <s v="TIPO II"/>
    <s v="TERRESTRE"/>
    <s v="BARRIENTOS HERNANDEZ CRISTIAN HORACIO"/>
    <n v="1"/>
    <n v="0"/>
    <n v="144967.87232000002"/>
    <n v="140395.6348884"/>
    <n v="144967.87232000002"/>
    <m/>
    <m/>
    <m/>
    <m/>
    <m/>
    <m/>
    <m/>
    <m/>
  </r>
  <r>
    <s v="MEDELLIN"/>
    <x v="1"/>
    <x v="1"/>
    <n v="27001"/>
    <n v="2530956"/>
    <n v="36476"/>
    <s v="INCIDENTE"/>
    <s v="CHOCO"/>
    <s v="QUIBDO"/>
    <s v="BARRIO CESAR CONTO QUIBDO 1"/>
    <s v="REDEBAN"/>
    <s v="FO-25-1309833"/>
    <d v="2025-07-31T08:31:00"/>
    <d v="2025-08-02T12:15:00"/>
    <s v="NO"/>
    <s v="SOFTWARE"/>
    <s v="INCOMPATIBILIDAD POR TECNOLOGIA"/>
    <s v="PINPAD"/>
    <s v="CB UNO A UNO"/>
    <m/>
    <s v="CERRADO"/>
    <s v="31/07/2025 31-07 SE INTENTA COMUNICACION CON LA SEÑORA MARTA MARTINEZ AL NUMERO 3233588026, PERO NO CONTESTA LA LLAMADA. SE ESCALA PARA VISITA, CONFIRMAR FALLA Y DATOS | 02/08/2025 SE REALIZA CAMBIO DE EQUIPO POR DAÑO EN EL PIND PAD E INCOMPATIBILIDAD, SE REIALZAN PRUEBAS EL CB QUEDA OPERATIVO"/>
    <s v="VISITA_TÉCNICA"/>
    <s v="AA00D862"/>
    <s v="TIPO IV ESPECIAL"/>
    <s v="AEREO"/>
    <s v="ROBLEDO DIAZ ANDRES FELIPE"/>
    <n v="1"/>
    <n v="0"/>
    <n v="988462.96268840006"/>
    <n v="196536.5258152"/>
    <n v="988462.96268840006"/>
    <m/>
    <m/>
    <m/>
    <m/>
    <m/>
    <m/>
    <m/>
    <m/>
  </r>
  <r>
    <s v="BUCARAMANGA"/>
    <x v="0"/>
    <x v="0"/>
    <n v="68001"/>
    <n v="2543350"/>
    <n v="80422"/>
    <s v="INCIDENTE"/>
    <s v="SANTANDER"/>
    <s v="BUCARAMANGA"/>
    <s v="BARRIO LAS AMERICAS BUCARAMANGA"/>
    <s v="REDEBAN"/>
    <s v="FO-25-1320045"/>
    <d v="2025-08-02T09:27:00"/>
    <d v="2025-08-02T12:19:00"/>
    <s v="NO"/>
    <s v="SOFTWARE"/>
    <s v="COMUNICACION"/>
    <s v="PARAMETROS DE CONFIGURACION EN POS"/>
    <s v="CB UNO A UNO"/>
    <m/>
    <s v="CERRADO"/>
    <s v="02/08/2025 01-08 SE ESCALA PARA VISITA. LLAMAR ANTES DE VISITAR, CONFIRMAR FALLA Y DATOS | 02/08/2025 SE REALIZA VISITA AL COMERCIO CB, SE VALIDA Y LA CLIENTE COMENTA QUE EL EQUIPO NO ENCENDIA HACE UNOS DIAS POR FALTA DE CARGA EN LA BATERIA, SE LE COMENTA QUE PASO DEBE SEGUIR PARA QUE NO SE LE PRESENTE DICHO INCONVENIENTE, SE FORMATEA Y SE DESCARGA SISTEMA OPERATIVO Y VERSION, SE CONFIGURA Y SE HACEN PRUEBAS DEJANDO TODO OK"/>
    <s v="VISITA_TÉCNICA"/>
    <s v="LDZZZ368"/>
    <s v="TIPO I"/>
    <s v="TERRESTRE"/>
    <s v="GONZALEZ ESTUPIÑAN YEISON WALTER ANTONIO"/>
    <n v="1"/>
    <n v="0"/>
    <n v="65960.072302"/>
    <n v="75096.394270399993"/>
    <n v="65960.072302"/>
    <m/>
    <m/>
    <m/>
    <m/>
    <m/>
    <m/>
    <m/>
    <m/>
  </r>
  <r>
    <s v="MEDELLIN"/>
    <x v="1"/>
    <x v="1"/>
    <n v="5001"/>
    <n v="2542753"/>
    <n v="71465"/>
    <s v="INCIDENTE"/>
    <s v="ANTIOQUIA"/>
    <s v="MEDELLIN"/>
    <s v="PTM MEDELLIN  GRANERO EL PANA"/>
    <s v="REDEBAN"/>
    <s v="FO-25-1319503"/>
    <d v="2025-08-02T08:00:00"/>
    <d v="2025-08-02T12:21:00"/>
    <s v="NO"/>
    <s v="HARDWARE"/>
    <s v="NO ENCIENDE SE REINICIA"/>
    <s v="FUENTE PODER AVERIADA"/>
    <s v="AGREGADOR"/>
    <m/>
    <s v="CERRADO"/>
    <s v="02/08/2025 01-08 SE ESCALA PARA VISITA. LLAMAR ANTES DE VISITAR, CONFIRMAR FALLA Y DATOS | 02/08/2025 CAMBIO DE FUENTE PODER MALA OK PRUEBAS OK NO TELECARGA"/>
    <s v="VISITA_TÉCNICA"/>
    <s v="UV00B367-NN00E772"/>
    <s v="TIPO I"/>
    <s v="TERRESTRE"/>
    <s v="PAREJA ECHAVARRIA JHON DAVID"/>
    <n v="1"/>
    <n v="0"/>
    <n v="65960.072302"/>
    <n v="75096.394270399993"/>
    <n v="65960.072302"/>
    <m/>
    <m/>
    <m/>
    <m/>
    <m/>
    <m/>
    <m/>
    <m/>
  </r>
  <r>
    <s v="MEDELLIN"/>
    <x v="1"/>
    <x v="1"/>
    <n v="5001"/>
    <n v="2543263"/>
    <n v="22446"/>
    <s v="INCIDENTE"/>
    <s v="ANTIOQUIA"/>
    <s v="MEDELLIN"/>
    <s v="COMCARD MED MANRIQUE GARFIELD"/>
    <s v="REDEBAN"/>
    <s v="FO-25-1320040"/>
    <d v="2025-08-02T09:28:00"/>
    <d v="2025-08-02T12:41:00"/>
    <s v="NO"/>
    <s v="SOFTWARE"/>
    <s v="COMUNICACION"/>
    <s v="PARAMETROS DE CONFIGURACION EN POS"/>
    <s v="AGREGADOR"/>
    <m/>
    <s v="CERRADO"/>
    <s v="02/08/2025 01-08 SE ESCALA PARA VISITA. LLAMAR ANTES DE VISITAR, CONFIRMAR FALLA Y DATOS | 02/08/2025 SE REALIZA CONFIGURACIÓN DE PARÁMETROS DESCONTINUADOS POR REVERSO PENDIENTE PRUEBAS OK"/>
    <s v="VISITA_TÉCNICA"/>
    <s v="AIZZZ292-TRZZZ949"/>
    <s v="TIPO I"/>
    <s v="TERRESTRE"/>
    <s v="PAREJA ECHAVARRIA JHON DAVID"/>
    <n v="1"/>
    <n v="0"/>
    <n v="65960.072302"/>
    <n v="75096.394270399993"/>
    <n v="65960.072302"/>
    <m/>
    <m/>
    <m/>
    <m/>
    <m/>
    <m/>
    <m/>
    <m/>
  </r>
  <r>
    <s v="BOGOTA"/>
    <x v="5"/>
    <x v="5"/>
    <n v="11001"/>
    <n v="2542521"/>
    <n v="62630"/>
    <s v="INCIDENTE"/>
    <s v="CUNDINAMARCA"/>
    <s v="BOGOTA"/>
    <s v="PAGAFACIL  SAN ANDRESITO SAN"/>
    <s v="REDEBAN"/>
    <s v="FO-25-1319525"/>
    <d v="2025-08-02T08:00:00"/>
    <d v="2025-08-02T12:45:00"/>
    <s v="NO"/>
    <s v="SOFTWARE"/>
    <s v="ACTUALIZACION"/>
    <s v="VERSION CARGA SO VR"/>
    <s v="ROBUSTO"/>
    <m/>
    <s v="CERRADO"/>
    <s v="02/08/2025 01-08 SE ESCALA PARA VISITA. LLAMAR ANTES DE VISITAR, CONFIRMAR FALLA Y DATOS | 02/08/2025 ACTUALIZACIÓN DE DATAFONO PRUEBAS OK"/>
    <s v="VISITA_TÉCNICA"/>
    <s v="FUA0P414"/>
    <s v="TIPO I"/>
    <s v="TERRESTRE"/>
    <s v="GOMEZ VEGA DAVID SNEYDER"/>
    <n v="1"/>
    <n v="0"/>
    <n v="65960.072302"/>
    <n v="75096.394270399993"/>
    <n v="65960.072302"/>
    <m/>
    <m/>
    <m/>
    <m/>
    <m/>
    <m/>
    <m/>
    <m/>
  </r>
  <r>
    <s v="PASTO"/>
    <x v="4"/>
    <x v="4"/>
    <n v="52001"/>
    <n v="2543327"/>
    <n v="25208"/>
    <s v="INCIDENTE"/>
    <s v="NARIÑO"/>
    <s v="PASTO"/>
    <s v="MULTIPAGAS UNICENTRO PASTO"/>
    <s v="REDEBAN"/>
    <s v="FO-25-1320061"/>
    <d v="2025-08-02T09:05:00"/>
    <d v="2025-08-02T12:46:00"/>
    <s v="NO"/>
    <s v="HARDWARE"/>
    <s v="IMPRESION"/>
    <s v="NO IMPRIME UNO O VARIOS CARACTERES"/>
    <s v="ROBUSTO"/>
    <m/>
    <s v="CERRADO"/>
    <s v="02/08/2025 01-08 SE ESCALA PARA VISITA. LLAMAR ANTES DE VISITAR, CONFIRMAR FALLA Y DATOS | 02/08/2025 SE VISITA CB. SE REALIZA CAMBIO DE EQUIPO POR IMPRESORA DAÑADA, NO IMPRIME ALGUNOS CARACTERES. SE REALIZAN PRUEBAS TX EXITOSAS. QUEDA OPERATIVO"/>
    <s v="VISITA_TÉCNICA"/>
    <s v="A000M364"/>
    <s v="TIPO I"/>
    <s v="TERRESTRE"/>
    <s v="CASTILLO HERRERA ALEX RICARDO"/>
    <n v="1"/>
    <n v="0"/>
    <n v="65960.072302"/>
    <n v="75096.394270399993"/>
    <n v="65960.072302"/>
    <m/>
    <m/>
    <m/>
    <m/>
    <m/>
    <m/>
    <m/>
    <m/>
  </r>
  <r>
    <s v="PEREIRA"/>
    <x v="4"/>
    <x v="6"/>
    <n v="66170"/>
    <n v="2542299"/>
    <n v="19852"/>
    <s v="INCIDENTE"/>
    <s v="RISARALDA"/>
    <s v="DOSQUEBRADAS"/>
    <s v="REVAL DOSQUEBRADAS"/>
    <s v="REDEBAN"/>
    <s v="FO-25-1319530"/>
    <d v="2025-08-02T08:00:00"/>
    <d v="2025-08-02T12:48:00"/>
    <s v="NO"/>
    <s v="SOFTWARE"/>
    <s v="CIERRE"/>
    <s v="CIERRE NO HABILITADO"/>
    <s v="ROBUSTO"/>
    <m/>
    <s v="CERRADO"/>
    <s v="02/08/2025 01-08 SE ESCALA PARA VISITA. LLAMAR ANTES DE VISITAR, CONFIRMAR FALLA Y DATOS | 02/08/2025 VISITAMOS COMERCIO EL DATÁFONO SE DEMORA EN REALIZAR EL CIERRE YA QUE ACUMULA DÍAS PASADOS, FORMATEAMOS EL DATAFONO LO CONFIGURAMOS NUEVAMENTE LO INICIALIZAMOS Y REALIZAMOS PRUEBAS OK."/>
    <s v="VISITA_TÉCNICA"/>
    <s v="AAAAL098"/>
    <s v="TIPO I"/>
    <s v="TERRESTRE"/>
    <s v="ARROYAVE CANO MANUEL GUILLERMO"/>
    <n v="1"/>
    <n v="0"/>
    <n v="65960.072302"/>
    <n v="75096.394270399993"/>
    <n v="65960.072302"/>
    <m/>
    <m/>
    <m/>
    <m/>
    <m/>
    <m/>
    <m/>
    <m/>
  </r>
  <r>
    <s v="VALLEDUPAR"/>
    <x v="2"/>
    <x v="2"/>
    <n v="20013"/>
    <n v="2541457"/>
    <n v="10637"/>
    <s v="INCIDENTE"/>
    <s v="CESAR"/>
    <s v="AGUSTIN CODAZZI"/>
    <s v="AGUSTIN CODAZZI III - CESAR"/>
    <s v="REDEBAN"/>
    <s v="FO-25-1317916"/>
    <d v="2025-08-01T15:19:00"/>
    <d v="2025-08-02T12:52:00"/>
    <s v="NO"/>
    <s v="HARDWARE"/>
    <s v="SE REINICIA"/>
    <s v="DAÑO POS"/>
    <s v="CB UNO A UNO"/>
    <m/>
    <s v="CERRADO"/>
    <s v="01/08/2025 01-08 SE ESCALA PARA VISITA. LLAMAR ANTES DE VISITAR, CONFIRMAR FALLA Y DATOS | 02/08/2025 BUENOS DÍAS SE VISITA CB Y SE ENCUENTRA FALLA EN EQUIPO 3500 QUE SE REINICIA Y TAMBIÉN TIENE LA TECLA HACIA ARRIBA MUY DURA, SE PROCEDE A HACER EL CAMBIO Y SE DEJA TODO OK_x000a_SE HACEN PRUEBAS Y SE DEJA CB FUNCIONANDO."/>
    <s v="VISITA_TÉCNICA"/>
    <s v="IZ2ZZ167"/>
    <s v="TIPO II"/>
    <s v="TERRESTRE"/>
    <s v="BENITEZ CARVAJAL ALVARO JAVIER"/>
    <n v="1"/>
    <n v="0"/>
    <n v="144967.87232000002"/>
    <n v="140395.6348884"/>
    <n v="144967.87232000002"/>
    <m/>
    <m/>
    <m/>
    <m/>
    <m/>
    <m/>
    <m/>
    <m/>
  </r>
  <r>
    <s v="MEDELLIN"/>
    <x v="1"/>
    <x v="1"/>
    <n v="5212"/>
    <n v="2540943"/>
    <n v="40686"/>
    <s v="INCIDENTE"/>
    <s v="ANTIOQUIA"/>
    <s v="COPACABANA"/>
    <s v="PTM COPACABANA SMOKESHOP"/>
    <s v="REDEBAN"/>
    <s v="FO-25-1317819"/>
    <d v="2025-08-01T14:55:00"/>
    <d v="2025-08-02T13:00:00"/>
    <s v="NO"/>
    <s v="HARDWARE"/>
    <s v="LECTOR DE BARRAS"/>
    <s v="FORMATO INVALIDO LECTOR DAÑADO"/>
    <s v="AGREGADOR"/>
    <m/>
    <s v="CERRADO"/>
    <s v="01/08/2025 01-08 SE ESCALA PARA VISITA. LLAMAR ANTES DE VISITAR, CONFIRMAR FALLA Y DATOS | 02/08/2025 SE REVISA LECTORA Y NO LEER SE RECONFIGURA Y EL FALLO CONTINÚA SE CAMBIE LECTORA SE REALIZAN PRUEBAS EXITOSAS SERVICIO OPERATIVO OK"/>
    <s v="VISITA_TÉCNICA"/>
    <s v="AA0NZ736"/>
    <s v="TIPO I"/>
    <s v="TERRESTRE"/>
    <s v="ZAPATA LOPEZ EDWARD ASDRUBAL"/>
    <n v="1"/>
    <n v="0"/>
    <n v="65960.072302"/>
    <n v="75096.394270399993"/>
    <n v="65960.072302"/>
    <m/>
    <m/>
    <m/>
    <m/>
    <m/>
    <m/>
    <m/>
    <m/>
  </r>
  <r>
    <s v="TUNJA"/>
    <x v="0"/>
    <x v="0"/>
    <n v="15407"/>
    <n v="2539458"/>
    <n v="43303"/>
    <s v="INCIDENTE"/>
    <s v="BOYACA"/>
    <s v="VILLA DE LEYVA"/>
    <s v="DISTRICOL LAS EFE SAS"/>
    <s v="REDEBAN"/>
    <s v="FO-25-1316397"/>
    <d v="2025-08-01T11:18:00"/>
    <d v="2025-08-02T13:02:00"/>
    <s v="NO"/>
    <s v="HARDWARE"/>
    <s v="LECTOR DE TARJETAS"/>
    <s v="DAÑO POS"/>
    <s v="AGREGADOR"/>
    <m/>
    <s v="CERRADO"/>
    <s v="01/08/2025 01-08 SE ESCALA PARA VISITA. LLAMAR ANTES DE VISITAR, CONFIRMAR FALLA Y DATOS | 02/08/2025 SE REALIZA CAMBIO DE EQUIPO POR DAÑO LECTOR CHIP DEJANDO PRUEBAS OK SIN TELECARGA NO AUTORIZADA"/>
    <s v="VISITA_TÉCNICA"/>
    <s v="ABAZZ464"/>
    <s v="TIPO II"/>
    <s v="TERRESTRE"/>
    <s v="ALVARADO MORENO CRISTHIAN"/>
    <n v="1"/>
    <n v="0"/>
    <n v="144967.87232000002"/>
    <n v="140395.6348884"/>
    <n v="144967.87232000002"/>
    <m/>
    <m/>
    <m/>
    <m/>
    <m/>
    <m/>
    <m/>
    <m/>
  </r>
  <r>
    <s v="MEDELLIN"/>
    <x v="1"/>
    <x v="1"/>
    <n v="5615"/>
    <n v="2537757"/>
    <n v="12414"/>
    <s v="INCIDENTE"/>
    <s v="ANTIOQUIA"/>
    <s v="RIONEGRO"/>
    <s v="BARRIO EL PORVENIR - RIONEGRO"/>
    <s v="REDEBAN"/>
    <s v="FO-25-1315140"/>
    <d v="2025-08-01T09:09:00"/>
    <d v="2025-08-02T13:08:00"/>
    <s v="NO"/>
    <s v="HARDWARE"/>
    <s v="IMPRESION"/>
    <s v="NO IMPRIME UNO O VARIOS CARACTERES"/>
    <s v="CB UNO A UNO"/>
    <m/>
    <s v="CERRADO"/>
    <s v="01/08/2025 01-08 SE ESCALA PARA VISITA. LLAMAR ANTES DE VISITAR, CONFIRMAR FALLA Y DATOS | 02/08/2025 SE REALIZA CAMBIO DE EQUIPO PORQ NO ESTA IMPRIMIENDO VARIOS CARACTERES Y TECLADO BORROSO"/>
    <s v="VISITA_TÉCNICA"/>
    <s v="IZ8ZZ970 - JAAAR106"/>
    <s v="TIPO II"/>
    <s v="TERRESTRE"/>
    <s v="HERNANDEZ CHAVARRIA JUAN CAMILO"/>
    <n v="1"/>
    <n v="0"/>
    <n v="144967.87232000002"/>
    <n v="140395.6348884"/>
    <n v="144967.87232000002"/>
    <m/>
    <m/>
    <m/>
    <m/>
    <m/>
    <m/>
    <m/>
    <m/>
  </r>
  <r>
    <s v="PEREIRA"/>
    <x v="4"/>
    <x v="6"/>
    <n v="66001"/>
    <n v="2543425"/>
    <n v="78657"/>
    <s v="INCIDENTE"/>
    <s v="RISARALDA"/>
    <s v="PEREIRA"/>
    <s v="DISTRICOL TECNODATS"/>
    <s v="REDEBAN"/>
    <s v="FO-25-1320491"/>
    <d v="2025-08-02T10:48:00"/>
    <d v="2025-08-02T13:13:00"/>
    <s v="NO"/>
    <s v="SOFTWARE"/>
    <s v="COMUNICACION"/>
    <s v="VERIFIQUE PARAMETROS"/>
    <s v="AGREGADOR"/>
    <m/>
    <s v="CERRADO"/>
    <s v="02/08/2025 01-08 SE ESCALA PARA VISITA. LLAMAR ANTES DE VISITAR, CONFIRMAR FALLA Y DATOS | 02/08/2025 SE FORMATEA, CONFIGURA E INICIALIZA EQUIPO, SE REALIZAN PRUEBAS OK."/>
    <s v="VISITA_TÉCNICA"/>
    <s v="SAOZZ073"/>
    <s v="TIPO I"/>
    <s v="TERRESTRE"/>
    <s v="FRANCO CAÑAVERAL YAMID RAUL"/>
    <n v="1"/>
    <n v="0"/>
    <n v="65960.072302"/>
    <n v="75096.394270399993"/>
    <n v="65960.072302"/>
    <m/>
    <m/>
    <m/>
    <m/>
    <m/>
    <m/>
    <m/>
    <m/>
  </r>
  <r>
    <s v="MEDELLIN"/>
    <x v="1"/>
    <x v="1"/>
    <n v="5001"/>
    <n v="2543424"/>
    <n v="63496"/>
    <s v="INCIDENTE"/>
    <s v="ANTIOQUIA"/>
    <s v="MEDELLIN"/>
    <s v="DISTRICOL DROGUERIA GALEON"/>
    <s v="REDEBAN"/>
    <s v="FO-25-1320495"/>
    <d v="2025-08-02T10:48:00"/>
    <d v="2025-08-02T13:19:00"/>
    <s v="NO"/>
    <s v="HARDWARE"/>
    <s v="LECTOR DE TARJETAS"/>
    <s v="DAÑO POS"/>
    <s v="AGREGADOR"/>
    <m/>
    <s v="CERRADO"/>
    <s v="02/08/2025 01-08 SE ESCALA PARA VISITA. LLAMAR ANTES DE VISITAR, CONFIRMAR FALLA Y DATOS | 02/08/2025 SE CAMBIA DATAFONO POR DAÑO EN LECTOR DE TARJETAS (CHIP)"/>
    <s v="VISITA_TÉCNICA"/>
    <s v="HA00W606"/>
    <s v="TIPO I"/>
    <s v="TERRESTRE"/>
    <s v="RUA ALVAREZ RICHARD ANDRES"/>
    <n v="1"/>
    <n v="0"/>
    <n v="65960.072302"/>
    <n v="75096.394270399993"/>
    <n v="65960.072302"/>
    <m/>
    <m/>
    <m/>
    <m/>
    <m/>
    <m/>
    <m/>
    <m/>
  </r>
  <r>
    <s v="CALI"/>
    <x v="4"/>
    <x v="4"/>
    <n v="76001"/>
    <n v="2542455"/>
    <n v="59018"/>
    <s v="INCIDENTE"/>
    <s v="VALLE DEL CAUCA"/>
    <s v="CALI"/>
    <s v="REDY MORICHAL"/>
    <s v="REDEBAN"/>
    <s v="FO-25-1318730"/>
    <d v="2025-08-01T17:41:00"/>
    <d v="2025-08-02T13:38:00"/>
    <s v="NO"/>
    <s v="HARDWARE"/>
    <s v="COMUNICACION"/>
    <s v="MENSAJE CABLE DE RED DESCONECTADO"/>
    <s v="ROBUSTO"/>
    <m/>
    <s v="CERRADO"/>
    <s v="01/08/2025 01-08 SE ESCALA PARA VISITA. LLAMAR ANTES DE VISITAR, CONFIRMAR FALLA Y DATOS | 02/08/2025 SE REALIZA CAMBIO DE MAGIC BOX 2600 DEBIDO A DAÑO EN PUERTO DE RED, SE REALIZA CAMBIO DE DATAFONO, SE REALIZAN PRUEBAS OK."/>
    <s v="VISITA_TÉCNICA"/>
    <s v="LMRZZ006"/>
    <s v="TIPO I"/>
    <s v="TERRESTRE"/>
    <s v="MONTERO MUESES GIAN CARLO"/>
    <n v="1"/>
    <n v="0"/>
    <n v="65960.072302"/>
    <n v="75096.394270399993"/>
    <n v="65960.072302"/>
    <m/>
    <m/>
    <m/>
    <m/>
    <m/>
    <m/>
    <m/>
    <m/>
  </r>
  <r>
    <s v="SINCELEJO"/>
    <x v="2"/>
    <x v="2"/>
    <n v="70215"/>
    <n v="2537308"/>
    <n v="57175"/>
    <s v="INCIDENTE"/>
    <s v="SUCRE"/>
    <s v="COROZAL"/>
    <s v="PTM COROZAL MEDIFARMA"/>
    <s v="REDEBAN"/>
    <s v="FO-25-1315157"/>
    <d v="2025-08-01T08:30:00"/>
    <d v="2025-08-02T13:43:00"/>
    <s v="NO"/>
    <s v="HARDWARE"/>
    <s v="TECLADO"/>
    <s v="DAÑO POS"/>
    <s v="AGREGADOR"/>
    <m/>
    <s v="CERRADO"/>
    <s v="01/08/2025 01-08 SE ESCALA PARA VISITA. LLAMAR ANTES DE VISITAR, CONFIRMAR FALLA Y DATOS | 02/08/2025 SE VISITA SITIO SE VERIFICA INFORMACIÓN SE REALIZA PRIMEROS AUXILIOS, DATÁFONO PRESENTA FALLA TECLADO BORROSO, DAÑO POS, CIERRE OK, PRUEBA TRX EXITOSA."/>
    <s v="VISITA_TÉCNICA"/>
    <s v="TRSZZ742-AB11O608 "/>
    <s v="TIPO II"/>
    <s v="TERRESTRE"/>
    <s v="SANTOS GUZMAN CHRISTIAN FELIPE"/>
    <n v="1"/>
    <n v="0"/>
    <n v="144967.87232000002"/>
    <n v="140395.6348884"/>
    <n v="144967.87232000002"/>
    <m/>
    <m/>
    <m/>
    <m/>
    <m/>
    <m/>
    <m/>
    <m/>
  </r>
  <r>
    <s v="NEIVA"/>
    <x v="3"/>
    <x v="3"/>
    <n v="41132"/>
    <n v="2537484"/>
    <n v="61198"/>
    <s v="INCIDENTE"/>
    <s v="HUILA"/>
    <s v="CAMPOALEGRE"/>
    <s v="BARRIO CENTRO CAMPOALEGRE 5"/>
    <s v="REDEBAN"/>
    <s v="FO-25-1315146"/>
    <d v="2025-08-01T08:53:00"/>
    <d v="2025-08-02T13:53:00"/>
    <s v="NO"/>
    <s v="HARDWARE"/>
    <s v="LECTOR DE TARJETAS"/>
    <s v="MENSAJE RETIRE TARJETA"/>
    <s v="CB UNO A UNO"/>
    <m/>
    <s v="CERRADO"/>
    <s v="01/08/2025 01-08 SE ESCALA PARA VISITA. LLAMAR ANTES DE VISITAR, CONFIRMAR FALLA Y DATOS | 02/08/2025 SE REALIZA CAMBIO DE EQUIPO POR FALLA AL LEER TARJETAS CHIP"/>
    <s v="VISITA_TÉCNICA"/>
    <s v="9TZZZ261"/>
    <s v="TIPO II"/>
    <s v="TERRESTRE"/>
    <s v="DIAZ VARGAS JONATHAN MIGUEL"/>
    <n v="1"/>
    <n v="0"/>
    <n v="144967.87232000002"/>
    <n v="140395.6348884"/>
    <n v="144967.87232000002"/>
    <m/>
    <m/>
    <m/>
    <m/>
    <m/>
    <m/>
    <m/>
    <m/>
  </r>
  <r>
    <s v="CUCUTA"/>
    <x v="0"/>
    <x v="0"/>
    <n v="54405"/>
    <n v="2543243"/>
    <n v="77678"/>
    <s v="INCIDENTE"/>
    <s v="NORTE DE SANTANDER"/>
    <s v="LOS PATIOS"/>
    <s v="BARRIO PIZARREAL LOS PATIOS 6"/>
    <s v="REDEBAN"/>
    <s v="FO-25-1320055"/>
    <d v="2025-08-02T09:14:00"/>
    <d v="2025-08-02T13:58:00"/>
    <s v="NO"/>
    <s v="HARDWARE"/>
    <s v="ALERT IRRUPTION"/>
    <s v="ALERT IRRUPTION"/>
    <s v="CB UNO A UNO"/>
    <m/>
    <s v="CERRADO"/>
    <s v="02/08/2025 01-08 SE ESCALA PARA VISITA. LLAMAR ANTES DE VISITAR, CONFIRMAR FALLA Y DATOS | 02/08/2025 SE REALIZA VISITA, SE ENCUENTRA DATAFONO CON ERROR ALERT IRRUPTION, SE REALIZA CAMBIO, SE INSTALA ÚLTIMA VERSIÓN, SE CREAN USUARIOS OK, SE REALIZAN PRUEBAS Y CIERRES OK"/>
    <s v="VISITA_TÉCNICA"/>
    <s v="10LZZ949"/>
    <s v="TIPO I"/>
    <s v="TERRESTRE"/>
    <s v="PACHECO BUITRAGO JAVIER ALONSO"/>
    <n v="1"/>
    <n v="0"/>
    <n v="65960.072302"/>
    <n v="75096.394270399993"/>
    <n v="65960.072302"/>
    <m/>
    <m/>
    <m/>
    <m/>
    <m/>
    <m/>
    <m/>
    <m/>
  </r>
  <r>
    <s v="CALI"/>
    <x v="4"/>
    <x v="4"/>
    <n v="76001"/>
    <n v="2543373"/>
    <n v="40255"/>
    <s v="INCIDENTE"/>
    <s v="VALLE DEL CAUCA"/>
    <s v="CALI"/>
    <s v="PTM CALI MUNDO MOVIL"/>
    <s v="REDEBAN"/>
    <s v="FO-25-1320029"/>
    <d v="2025-08-02T09:51:00"/>
    <d v="2025-08-02T14:08:00"/>
    <s v="NO"/>
    <s v="HARDWARE"/>
    <s v="IMPRESION"/>
    <s v="DAÑO POS"/>
    <s v="AGREGADOR"/>
    <m/>
    <s v="CERRADO"/>
    <s v="02/08/2025 01-08 SE ESCALA PARA VISITA. LLAMAR ANTES DE VISITAR, CONFIRMAR FALLA Y DATOS | 02/08/2025 SE VISITA EL COMERCIO, SE ENCUENTRA DATAFONO FALLA LA IMPRESORA POR LO QUE SE CAMBIA RESOLVIENDO EL DAÑO, PRUEBAS OK, TELECARGA TRNA"/>
    <s v="VISITA_TÉCNICA"/>
    <s v="AB0HZ961 - UV001663"/>
    <s v="TIPO I"/>
    <s v="TERRESTRE"/>
    <s v="HERRERA MONAR GEOVANNY"/>
    <n v="1"/>
    <n v="0"/>
    <n v="65960.072302"/>
    <n v="75096.394270399993"/>
    <n v="65960.072302"/>
    <m/>
    <m/>
    <m/>
    <m/>
    <m/>
    <m/>
    <m/>
    <m/>
  </r>
  <r>
    <s v="MEDELLIN"/>
    <x v="1"/>
    <x v="1"/>
    <n v="5001"/>
    <n v="2543379"/>
    <n v="23004"/>
    <s v="INCIDENTE"/>
    <s v="ANTIOQUIA"/>
    <s v="MEDELLIN"/>
    <s v="COMCARD MEDELLIN CENTRO Y Y M"/>
    <s v="REDEBAN"/>
    <s v="FO-25-1320018"/>
    <d v="2025-08-02T09:55:00"/>
    <d v="2025-08-02T14:16:00"/>
    <s v="NO"/>
    <s v="HARDWARE"/>
    <s v="LECTOR DE TARJETAS"/>
    <s v="MENSAJE RETIRE TARJETA"/>
    <s v="AGREGADOR"/>
    <m/>
    <s v="CERRADO"/>
    <s v="02/08/2025 01-08 SE ESCALA PARA VISITA. LLAMAR ANTES DE VISITAR, CONFIRMAR FALLA Y DATOS | 02/08/2025 SE REALIZA CAMBIO DE EQUIPO POR DAÑO EN EL LECTOR CHIP DE TARJETAS Y TECLADO BORROSO OK, EQUIPO QUEDA OPERATIVO,  SE HACEN PRUEBAS EXITOSAS OK"/>
    <s v="VISITA_TÉCNICA"/>
    <s v="HZZZZ128 -XPSZZ054 "/>
    <s v="TIPO I"/>
    <s v="TERRESTRE"/>
    <s v="MARTINEZ TOVAR OSCAR DAVID"/>
    <n v="1"/>
    <n v="0"/>
    <n v="65960.072302"/>
    <n v="75096.394270399993"/>
    <n v="65960.072302"/>
    <m/>
    <m/>
    <m/>
    <m/>
    <m/>
    <m/>
    <m/>
    <m/>
  </r>
  <r>
    <s v="MEDELLIN"/>
    <x v="1"/>
    <x v="1"/>
    <n v="5001"/>
    <n v="2543636"/>
    <n v="20707"/>
    <s v="INCIDENTE"/>
    <s v="ANTIOQUIA"/>
    <s v="MEDELLIN"/>
    <s v="COMCARD MEDELLIN FLORESTA"/>
    <s v="REDEBAN"/>
    <s v="FO-25-1320740"/>
    <d v="2025-08-02T11:19:00"/>
    <d v="2025-08-02T14:22:00"/>
    <s v="NO"/>
    <s v="HARDWARE"/>
    <s v="TECLADO"/>
    <s v="DAÑO POS"/>
    <s v="AGREGADOR"/>
    <m/>
    <s v="CERRADO"/>
    <s v="02/08/2025 01-08 SE ESCALA PARA VISITA. LLAMAR ANTES DE VISITAR, CONFIRMAR FALLA Y DATOS | 02/08/2025 SE REALIZA CAMBIO DE DATAFONO POR TECLADO MALO Y IMPRESORA CON DAÑO, SE CAMBIO HUB Y PINPAD POR TECNOLOGÍA"/>
    <s v="VISITA_TÉCNICA"/>
    <s v="AAAAS970 - TRZZZ934"/>
    <s v="TIPO I"/>
    <s v="TERRESTRE"/>
    <s v="QUINTERO SANCHEZ JUAN SEBASTIAN"/>
    <n v="1"/>
    <n v="0"/>
    <n v="65960.072302"/>
    <n v="75096.394270399993"/>
    <n v="65960.072302"/>
    <m/>
    <m/>
    <m/>
    <m/>
    <m/>
    <m/>
    <m/>
    <m/>
  </r>
  <r>
    <s v="IBAGUE"/>
    <x v="3"/>
    <x v="3"/>
    <n v="73001"/>
    <n v="2542735"/>
    <n v="74877"/>
    <s v="INCIDENTE"/>
    <s v="TOLIMA"/>
    <s v="IBAGUE"/>
    <s v="BARRIO EL SALADO IBAGUE 13"/>
    <s v="REDEBAN"/>
    <s v="FO-25-1319521"/>
    <d v="2025-08-02T08:00:00"/>
    <d v="2025-08-02T14:45:00"/>
    <s v="NO"/>
    <s v="HARDWARE"/>
    <s v="CABLEADO"/>
    <s v="CABLE MAGICBOX AVERIADO"/>
    <s v="CB UNO A UNO"/>
    <m/>
    <s v="CERRADO"/>
    <s v="02/08/2025 01-08 SE ESCALA PARA VISITA. LLAMAR ANTES DE VISITAR, CONFIRMAR FALLA Y DATOS | 02/08/2025 SE REALIZA CAMBIO DE CABLE ENSORTIJADO TRANSACCIONES DE PRUEBA O.K"/>
    <s v="VISITA_TÉCNICA"/>
    <s v="ONTZZ198"/>
    <s v="TIPO I"/>
    <s v="TERRESTRE"/>
    <s v="GUTIERREZ  CAMILO ANDRES"/>
    <n v="1"/>
    <n v="0"/>
    <n v="65960.072302"/>
    <n v="75096.394270399993"/>
    <n v="65960.072302"/>
    <m/>
    <m/>
    <m/>
    <m/>
    <m/>
    <m/>
    <m/>
    <m/>
  </r>
  <r>
    <s v="CALI"/>
    <x v="4"/>
    <x v="4"/>
    <n v="76001"/>
    <n v="2543184"/>
    <n v="80440"/>
    <s v="INCIDENTE"/>
    <s v="VALLE DEL CAUCA"/>
    <s v="CALI"/>
    <s v="BARRIO MODELO CALI"/>
    <s v="REDEBAN"/>
    <s v="FO-25-1320026"/>
    <d v="2025-08-02T09:53:00"/>
    <d v="2025-08-03T09:06:00"/>
    <s v="NO"/>
    <s v="HARDWARE"/>
    <s v="IMPRESION"/>
    <s v="DAÑO POS"/>
    <s v="CB UNO A UNO"/>
    <m/>
    <s v="CERRADO"/>
    <s v="02/08/2025 01-08 SE ESCALA PARA VISITA. LLAMAR ANTES DE VISITAR, CONFIRMAR FALLA Y DATOS | 02/08/2025 SE VISITA EL COMERCIO, SE ENCUENTRA DATAFONO NO IMPRIME LAS TRANSACCIONES, SE REVISA CONEXIONES ESTA FLOJO LA BATERÍA SE ACOMODA RESOLVIENDO EL PROBLEMA, PRUEBAS DE IMPRESIÓN OK, TELECARGA TRNA"/>
    <s v="VISITA_TÉCNICA"/>
    <s v="SAZZZ793"/>
    <s v="TIPO I"/>
    <s v="TERRESTRE"/>
    <s v="HERRERA MONAR GEOVANNY"/>
    <n v="1"/>
    <n v="0"/>
    <n v="65960.072302"/>
    <n v="75096.394270399993"/>
    <n v="65960.072302"/>
    <m/>
    <m/>
    <m/>
    <m/>
    <m/>
    <m/>
    <m/>
    <m/>
  </r>
  <r>
    <s v="VILLAVICENCIO"/>
    <x v="3"/>
    <x v="3"/>
    <n v="50001"/>
    <n v="2543503"/>
    <n v="70392"/>
    <s v="INCIDENTE"/>
    <s v="META"/>
    <s v="VILLAVICENCIO"/>
    <s v="VILLAVICENCIO CENTRO II"/>
    <s v="REDEBAN"/>
    <s v="FO-25-1320500"/>
    <d v="2025-08-02T10:12:00"/>
    <d v="2025-08-03T09:09:00"/>
    <s v="NO"/>
    <s v="HARDWARE"/>
    <s v="LECTOR DE BARRAS"/>
    <s v="FORMATO INVALIDO LECTOR DAÑADO"/>
    <s v="ROBUSTO"/>
    <m/>
    <s v="CERRADO"/>
    <s v="02/08/2025 01-08 SE ESCALA PARA VISITA. LLAMAR ANTES DE VISITAR, CONFIRMAR FALLA Y DATOS | 02/08/2025 SE REALIZA CONTACTO TELEFÓNICO CON LA SEÑORA PILAR LA CUAL INDICA QUE REQUIERE CAMBIO DE LOS LECTORA POR TECNOLOGÍA SYMBOL, SE LE INFORMA QUE NO HAY DISPONIBILIDAD EN EL MOMENTO A LO QUE INDICA QUE NO ES NECESARIO VISITA"/>
    <s v="SOPORTE_TELEFÓNICO"/>
    <n v="0"/>
    <s v="TIPO I"/>
    <s v="TERRESTRE"/>
    <s v="PEDREROS CONTRERAS MICHAEL STEVENS"/>
    <n v="0"/>
    <n v="0"/>
    <n v="41241.0800752"/>
    <n v="0"/>
    <n v="41241.0800752"/>
    <m/>
    <m/>
    <m/>
    <m/>
    <m/>
    <m/>
    <m/>
    <m/>
  </r>
  <r>
    <s v="SINCELEJO"/>
    <x v="2"/>
    <x v="2"/>
    <n v="70215"/>
    <n v="2541436"/>
    <n v="78606"/>
    <s v="INCIDENTE"/>
    <s v="SUCRE"/>
    <s v="COROZAL"/>
    <s v="BARRIO SAN MIGUEL COROZAL  2"/>
    <s v="REDEBAN"/>
    <s v="FO-25-1317922"/>
    <d v="2025-08-01T15:16:00"/>
    <d v="2025-08-03T11:20:00"/>
    <s v="NO"/>
    <s v="HARDWARE"/>
    <s v="LECTOR DE BARRAS"/>
    <s v="DAÑO POS"/>
    <s v="CB UNO A UNO"/>
    <m/>
    <s v="CERRADO"/>
    <s v="01/08/2025 01-08 SE ESCALA PARA VISITA. LLAMAR ANTES DE VISITAR, CONFIRMAR FALLA Y DATOS | 03/08/2025 SE VISITA SITIO SE VERIFICA INFORMACIÓN, SE OBSERVA ESCÁNER CON DAÑO EN EL LENTE, DESPRENDIDO Y DAÑO LA ÓPTICA. SE CAMBIA ESCÁNER, SE REALIZA PRUEBA TRX EXITOSA."/>
    <s v="VISITA_TÉCNICA"/>
    <s v="F1MZZ635 "/>
    <s v="TIPO II"/>
    <s v="TERRESTRE"/>
    <s v="SANTOS GUZMAN CHRISTIAN FELIPE"/>
    <n v="1"/>
    <n v="0"/>
    <n v="144967.87232000002"/>
    <n v="140395.6348884"/>
    <n v="144967.87232000002"/>
    <m/>
    <m/>
    <m/>
    <m/>
    <m/>
    <m/>
    <m/>
    <m/>
  </r>
  <r>
    <s v="CARTAGENA"/>
    <x v="2"/>
    <x v="2"/>
    <n v="13780"/>
    <n v="2534952"/>
    <n v="79421"/>
    <s v="INCIDENTE"/>
    <s v="BOLIVAR"/>
    <s v="TALAIGUA NUEVO"/>
    <s v="BARRIO 10 DE ABRIL TALAIGUA NUEVO 1"/>
    <s v="REDEBAN"/>
    <s v="FO-25-1313126"/>
    <d v="2025-07-31T15:31:00"/>
    <d v="2025-08-04T09:00:00"/>
    <s v="NO"/>
    <s v="HARDWARE"/>
    <s v="ALERT IRRUPTION"/>
    <s v="ALERT IRRUPTION"/>
    <s v="CB UNO A UNO"/>
    <m/>
    <s v="CERRADO"/>
    <s v="31/07/2025 31-07 EN COMUNICACION CON EL SEÑOR JAIME RODRIGUEZ AL NUMERO 3002842027, CONFIRMA FALLA, DATOS CORRECTOS. SE ESCALA PARA VISITA | 04/08/2025 SE VISITA COMERCIO POR UNA FALLA, SE HACE CAMBIO DE DATAFONO, CAUSAL A6 ALERT IRRUPTION, SE INSTALA MAGIC BOX DESK/2600, SE DEJA CON LA VERSIÓN 10.3, SE REALIZAN PRUEBAS OK, SE CREA USUARIO Y CONTRASEÑA"/>
    <s v="VISITA_TÉCNICA"/>
    <s v="10XZZ959"/>
    <s v="TIPO IV"/>
    <s v="TERRESTRE"/>
    <s v="CACERES HERNANDEZ ANDRES"/>
    <n v="1"/>
    <n v="0"/>
    <n v="479588.87655000004"/>
    <n v="196536.5258152"/>
    <n v="479588.87655000004"/>
    <m/>
    <m/>
    <m/>
    <m/>
    <m/>
    <m/>
    <m/>
    <m/>
  </r>
  <r>
    <s v="SANTA MARTA"/>
    <x v="2"/>
    <x v="2"/>
    <n v="47001"/>
    <n v="2543450"/>
    <n v="58669"/>
    <s v="INCIDENTE"/>
    <s v="MAGDALENA"/>
    <s v="SANTA MARTA"/>
    <s v="BARRIO ALTOS DE SANTA MARTA SA"/>
    <s v="REDEBAN"/>
    <s v="FO-25-1321026"/>
    <d v="2025-08-02T11:56:00"/>
    <d v="2025-08-04T09:49:00"/>
    <s v="NO"/>
    <s v="HARDWARE"/>
    <s v="IMPRESION"/>
    <s v="TAPA IMPRESORA"/>
    <s v="CB UNO A UNO"/>
    <m/>
    <s v="CERRADO"/>
    <s v="02/08/2025 01-08 SE ESCALA PARA VISITA. LLAMAR ANTES DE VISITAR, CONFIRMAR FALLA Y DATOS | 03/08/2025 SE HACE GESTIÓN TELEFÓNICA, EL CLIENTE INFORMA QUE EL DÍA DOMINGO NO ABRE EL CORRESPONSAL, ADEMÁS INFORMA QUE UNA PIEZA INTERNA DEL DATÁFONO SE PARTIÓ Y NO PERMITE EL AJUSTE DE LA TAPA DE LA IMPRESORA, QUE SE LE PROGRAME LA VISITA PARA EL DÍA LUNES 4 DE AGOSTO | 04/08/2025 SE REALIZA LA VISITA SE ENCUENTRA LA TAPA DE LA IMPRESORA PARTIDA, SE PROCEDE A CAMBIARLA, SE REALIZAN PRUEBAS Y TODO OK"/>
    <s v="VISITA_TÉCNICA"/>
    <s v="IVZZZ984"/>
    <s v="TIPO I"/>
    <s v="TERRESTRE"/>
    <s v="THOMAS  CAMPO SIGIFREDO SEGUNDO"/>
    <n v="1"/>
    <n v="0"/>
    <n v="65960.072302"/>
    <n v="75096.394270399993"/>
    <n v="65960.072302"/>
    <m/>
    <m/>
    <m/>
    <m/>
    <m/>
    <m/>
    <m/>
    <m/>
  </r>
  <r>
    <s v="CALI"/>
    <x v="4"/>
    <x v="4"/>
    <n v="76001"/>
    <n v="2544464"/>
    <n v="35502"/>
    <s v="INCIDENTE"/>
    <s v="VALLE DEL CAUCA"/>
    <s v="CALI"/>
    <s v="DISTRICOL ALMACEN Y AUTOSERVIC"/>
    <s v="REDEBAN"/>
    <s v="FO-25-1322989"/>
    <d v="2025-08-03T12:24:00"/>
    <d v="2025-08-04T10:16:00"/>
    <s v="NO"/>
    <s v="HARDWARE"/>
    <s v="TECLADO"/>
    <s v="DAÑO POS"/>
    <s v="AGREGADOR"/>
    <m/>
    <s v="CERRADO"/>
    <s v="03/08/2025 03-08 SE ESCALA PARA VISITA. LLAMAR ANTES DE VISITAR, CONFIRMAR FALLA Y DATOS | 04/08/2025 SE VISITARA EL DIA 4 DE AGOSTO YA QUE REQUIERE CAMNIO DE EQUIPOS | 04/08/2025 SE CAMBIA DATÁFONO YA QUE EL DEL CLIENTE TENIA LAS TECLAS BORROSAS"/>
    <s v="VISITA_TÉCNICA"/>
    <s v="GZ000348"/>
    <s v="TIPO I"/>
    <s v="TERRESTRE"/>
    <s v="CUERO RUIZ JHONNY"/>
    <n v="1"/>
    <n v="0"/>
    <n v="65960.072302"/>
    <n v="75096.394270399993"/>
    <n v="65960.072302"/>
    <m/>
    <m/>
    <m/>
    <m/>
    <m/>
    <m/>
    <m/>
    <m/>
  </r>
  <r>
    <s v="VALLEDUPAR"/>
    <x v="2"/>
    <x v="2"/>
    <n v="20250"/>
    <n v="2532829"/>
    <n v="51294"/>
    <s v="INCIDENTE"/>
    <s v="CESAR"/>
    <s v="EL PASO"/>
    <s v="BARRIO DIVINO NINO EL PASO"/>
    <s v="REDEBAN"/>
    <s v="FO-25-1311112"/>
    <d v="2025-07-31T10:59:00"/>
    <d v="2025-08-04T11:18:00"/>
    <s v="NO"/>
    <s v="HARDWARE"/>
    <s v="SE REINICIA"/>
    <s v="DAÑO POS"/>
    <s v="CB UNO A UNO"/>
    <m/>
    <s v="CERRADO"/>
    <s v="31/07/2025 31-07 EN COMUNICACION CON EL SEÑOR LUIS PEÑA AL NUMERO 3205042044, CONFIRMA FALLA, DATOS CORRECTOS. SE ESCALA PARA VISITA | 02/08/2025 BUENAS TARDES ME COMUNICO CON EL CLIENTE LUIS PEÑA TELEFONICAMENTE E INDICA QUE NO ATIENDE LOS DIAS SÁBADO._x000a_SOLO TRABAJA DE DOMINGOS A VIERNES. | 04/08/2025 BUENOS DÍAS SE HACE VISITA AL CB Y SE ENCUENTRA NOVEDAD QUE EL DATAFONO DE ESTÁ REINICIANDO, SE PROCEDE A CAMBIAR EL EQUIPO Y TAMBIÉN EL PINPAD POR COMPATIBILIDAD, SE HACEN PRUEBAS Y SE DEJA SERVICIO OK._x000a_EL SERVICIO FUE GESTIÓNADO EL DIA 02 DE AGOSTO PERO EL CLIENTE VIA TELÉFONICA INFORMÓ QUE SOLO ATENDÍA DE DOMINGO A VIERNES"/>
    <s v="VISITA_TÉCNICA"/>
    <s v="BA05Z120"/>
    <s v="TIPO III"/>
    <s v="TERRESTRE"/>
    <s v="BENITEZ CARVAJAL ALVARO JAVIER"/>
    <n v="1"/>
    <n v="0"/>
    <n v="275728.78077800001"/>
    <n v="196536.5258152"/>
    <n v="275728.78077800001"/>
    <m/>
    <m/>
    <m/>
    <m/>
    <m/>
    <m/>
    <m/>
    <m/>
  </r>
  <r>
    <s v="VILLAVICENCIO"/>
    <x v="3"/>
    <x v="3"/>
    <n v="50001"/>
    <n v="2543574"/>
    <n v="65160"/>
    <s v="INCIDENTE"/>
    <s v="META"/>
    <s v="VILLAVICENCIO"/>
    <s v="PTM VILLAVICENCIO SERVIMOTORS"/>
    <s v="REDEBAN"/>
    <s v="FO-25-1321116"/>
    <d v="2025-08-02T12:36:00"/>
    <d v="2025-08-04T11:29:00"/>
    <s v="NO"/>
    <s v="HARDWARE"/>
    <s v="COMUNICACION"/>
    <s v="MENSAJE DE ERROR SOCKET"/>
    <s v="AGREGADOR"/>
    <m/>
    <s v="CERRADO"/>
    <s v="03/08/2025 POR HORARIO DE ATENCIÓN ATIENDE EL LUNES | 04/08/2025 SE REALIZA VISITA Y SE EVIDENCIA QUE CLIENTE NO CUENTA CON SERVICIO DE INTENET, EL DAÑO ES EN EL.MEDIO DE COMUNICACIÓN"/>
    <s v="VISITA_TÉCNICA"/>
    <s v="2A008699 - 2A008508"/>
    <s v="TIPO I"/>
    <s v="TERRESTRE"/>
    <s v="PEDREROS CONTRERAS MICHAEL STEVENS"/>
    <n v="1"/>
    <n v="0"/>
    <n v="65960.072302"/>
    <n v="75096.394270399993"/>
    <n v="65960.072302"/>
    <m/>
    <m/>
    <m/>
    <m/>
    <m/>
    <m/>
    <m/>
    <m/>
  </r>
  <r>
    <s v="CALI"/>
    <x v="4"/>
    <x v="4"/>
    <n v="76001"/>
    <n v="2543694"/>
    <n v="58165"/>
    <s v="INCIDENTE"/>
    <s v="VALLE DEL CAUCA"/>
    <s v="CALI"/>
    <s v="PTM CALI EL ESQUINAZO DE LA 10"/>
    <s v="REDEBAN"/>
    <s v="FO-25-1321443"/>
    <d v="2025-08-02T13:17:00"/>
    <d v="2025-08-04T11:33:00"/>
    <s v="NO"/>
    <s v="HARDWARE"/>
    <s v="IMPRESION"/>
    <s v="NO AVANZA PAPEL"/>
    <s v="AGREGADOR"/>
    <m/>
    <s v="CERRADO"/>
    <s v="02/08/2025 01-08 SE ESCALA PARA VISITA. LLAMAR ANTES DE VISITAR, CONFIRMAR FALLA Y DATOS | 03/08/2025 SE REPROGRAMA VISITA PARA EL DIA LUNES YA QUE SE REQUIERE CAMBIO DE EQUIPO Y NO HAY SOPORTE POR PARTE DE REDEBAN | 04/08/2025 SE CAMBIA DATÁFONO YA QUE EL PAPEL NO AVANZA"/>
    <s v="VISITA_TÉCNICA"/>
    <s v="TUZZZ356 - TUZZZ930"/>
    <s v="TIPO I"/>
    <s v="TERRESTRE"/>
    <s v="CUERO RUIZ JHONNY"/>
    <n v="1"/>
    <n v="0"/>
    <n v="65960.072302"/>
    <n v="75096.394270399993"/>
    <n v="65960.072302"/>
    <m/>
    <m/>
    <m/>
    <m/>
    <m/>
    <m/>
    <m/>
    <m/>
  </r>
  <r>
    <s v="MONTERIA"/>
    <x v="2"/>
    <x v="2"/>
    <n v="23670"/>
    <n v="2543650"/>
    <n v="76162"/>
    <s v="INCIDENTE"/>
    <s v="CORDOBA"/>
    <s v="SAN ANDRES SOTAVENTO"/>
    <s v="BARRIO OTRO SAN ANDRES DE SOTA"/>
    <s v="REDEBAN"/>
    <s v="FO-25-1321031"/>
    <d v="2025-08-02T11:44:00"/>
    <d v="2025-08-04T11:37:00"/>
    <s v="NO"/>
    <s v="HARDWARE"/>
    <s v="IMPRESION"/>
    <s v="TAPA IMPRESORA"/>
    <s v="CB UNO A UNO"/>
    <m/>
    <s v="CERRADO"/>
    <s v="02/08/2025 01-08 SE ESCALA PARA VISITA. LLAMAR ANTES DE VISITAR, CONFIRMAR FALLA Y DATOS | 04/08/2025 SE VISITA SITIO, SE AJUSTA TAPA IMPRESORA Y CAMBIA BATERÍA OK. SE CAMBIA MAGIC BOX POR DETERIORO. SE REALIZAN PRUEBAS EXITOSAS"/>
    <s v="VISITA_TÉCNICA"/>
    <s v="SX0GZ313"/>
    <s v="TIPO II"/>
    <s v="TERRESTRE"/>
    <s v="COGOLLO VERTEL EDER LUIS"/>
    <n v="1"/>
    <n v="0"/>
    <n v="144967.87232000002"/>
    <n v="140395.6348884"/>
    <n v="144967.87232000002"/>
    <m/>
    <m/>
    <m/>
    <m/>
    <m/>
    <m/>
    <m/>
    <m/>
  </r>
  <r>
    <s v="MEDELLIN"/>
    <x v="1"/>
    <x v="1"/>
    <n v="5240"/>
    <n v="2543437"/>
    <n v="40331"/>
    <s v="INCIDENTE"/>
    <s v="ANTIOQUIA"/>
    <s v="EBEJICO"/>
    <s v="BARRIO CALLE EL COMERCIO EBEJI"/>
    <s v="REDEBAN"/>
    <s v="FO-25-1320736"/>
    <d v="2025-08-02T11:21:00"/>
    <d v="2025-08-04T11:40:00"/>
    <s v="NO"/>
    <s v="HARDWARE"/>
    <s v="LECTOR DE BARRAS"/>
    <s v="CABLE LECTORA AVERIADO"/>
    <s v="CB UNO A UNO"/>
    <m/>
    <s v="CERRADO"/>
    <s v="02/08/2025 01-08 SE ESCALA PARA VISITA. LLAMAR ANTES DE VISITAR, CONFIRMAR FALLA Y DATOS | 04/08/2025 SE CAMBIA LECTOR DE BARRAS POR DAÑO EN CABLE Y DATÁFONO CON LECTOR CHIP AVERIADO"/>
    <s v="VISITA_TÉCNICA"/>
    <s v="9A0KZ168"/>
    <s v="TIPO II"/>
    <s v="TERRESTRE"/>
    <s v="CASTAÑEDA PALACIO CARLOS FELIPE"/>
    <n v="1"/>
    <n v="0"/>
    <n v="144967.87232000002"/>
    <n v="140395.6348884"/>
    <n v="144967.87232000002"/>
    <m/>
    <m/>
    <m/>
    <m/>
    <m/>
    <m/>
    <m/>
    <m/>
  </r>
  <r>
    <s v="BOGOTA"/>
    <x v="5"/>
    <x v="5"/>
    <n v="11001"/>
    <n v="2543834"/>
    <n v="47418"/>
    <s v="INCIDENTE"/>
    <s v="CUNDINAMARCA"/>
    <s v="BOGOTA"/>
    <s v="BARRIO SAN ANTONIO NORTE BOGOT"/>
    <s v="REDEBAN"/>
    <s v="FO-25-1322397"/>
    <d v="2025-08-02T15:43:00"/>
    <d v="2025-08-04T12:03:00"/>
    <s v="NO"/>
    <s v="HARDWARE"/>
    <s v="ALERT IRRUPTION"/>
    <s v="ALERT IRRUPTION"/>
    <s v="CB UNO A UNO"/>
    <m/>
    <s v="CERRADO"/>
    <s v="03/08/2025 03-08 SE ESCALA PARA VISITA. LLAMAR ANTES DE VISITAR, CONFIRMAR FALLA Y DATOS | 03/08/2025 ESTABLECEMOS COMUNICACIÓN TELEFÓNICA CON LA SEÑORA SANDRA MATILLA AL 3158168979 LA CUAL NOS INDICA QUE POSIBLEMENTE NO DE APERTURA EL DÍA DE HOY Y APARTE QUIERE QUE SE LE CAMBIE EL DATAFONO SOLICITA SER VISITADA EL DÍA LUNES APARTIR DE LA 10:30 AM YA QUE ANTES DE ESA HORA SE LE DIFICULTA | 04/08/2025 CAMBIO DE DATAFONO EN DAÑO NO PRENDE SE REALIZAN PRUEBAS OK"/>
    <s v="VISITA_TÉCNICA"/>
    <s v="9C00G064"/>
    <s v="TIPO I"/>
    <s v="TERRESTRE"/>
    <s v="GOMEZ VEGA DAVID SNEYDER"/>
    <n v="1"/>
    <n v="0"/>
    <n v="65960.072302"/>
    <n v="75096.394270399993"/>
    <n v="65960.072302"/>
    <m/>
    <m/>
    <m/>
    <m/>
    <m/>
    <m/>
    <m/>
    <m/>
  </r>
  <r>
    <s v="MEDELLIN"/>
    <x v="1"/>
    <x v="1"/>
    <n v="5282"/>
    <n v="2543808"/>
    <n v="27724"/>
    <s v="INCIDENTE"/>
    <s v="ANTIOQUIA"/>
    <s v="FREDONIA"/>
    <s v="DISTRICOL PAPELERIA VENGA MIRE"/>
    <s v="REDEBAN"/>
    <s v="FO-25-1321439"/>
    <d v="2025-08-02T14:08:00"/>
    <d v="2025-08-04T12:18:00"/>
    <s v="NO"/>
    <s v="HARDWARE"/>
    <s v="TECLADO"/>
    <s v="DAÑO POS"/>
    <s v="AGREGADOR"/>
    <m/>
    <s v="CERRADO"/>
    <s v="02/08/2025 01-08 SE ESCALA PARA VISITA. LLAMAR ANTES DE VISITAR, CONFIRMAR FALLA Y DATOS | 04/08/2025 SE REALIZA CAMBIO DE EQUIPO POR TECLADO BORROSO"/>
    <s v="VISITA_TÉCNICA"/>
    <s v="99WZZ907"/>
    <s v="TIPO II"/>
    <s v="TERRESTRE"/>
    <s v="HERNANDEZ CHAVARRIA JUAN CAMILO"/>
    <n v="1"/>
    <n v="0"/>
    <n v="144967.87232000002"/>
    <n v="140395.6348884"/>
    <n v="144967.87232000002"/>
    <m/>
    <m/>
    <m/>
    <m/>
    <m/>
    <m/>
    <m/>
    <m/>
  </r>
  <r>
    <s v="CUCUTA"/>
    <x v="0"/>
    <x v="0"/>
    <n v="54810"/>
    <n v="2535076"/>
    <n v="60498"/>
    <s v="INCIDENTE"/>
    <s v="NORTE DE SANTANDER"/>
    <s v="TIBU"/>
    <s v="BARRIO FUERA DEL MUNICIPIO DE"/>
    <s v="REDEBAN"/>
    <s v="FO-25-1313232"/>
    <d v="2025-07-31T15:48:00"/>
    <d v="2025-08-04T12:23:00"/>
    <s v="NO"/>
    <s v="HARDWARE"/>
    <s v="COMUNICACION"/>
    <s v="DAÑO POS"/>
    <s v="CB UNO A UNO"/>
    <m/>
    <s v="CERRADO"/>
    <s v="31/07/2025 31-07 EN COMUNICACION CON EL SEÑOR OCTAVIO TORO AL NUMERO 3118333056, CONFIRMA FALLA, DATOS CORRECTOS. SE ESCALA PARA VISITA | 01/08/2025 POR ORDEN PÚBLICO EN EL CATATUMBO SE LE INFORMA AL CLIENTE QUE LOS CASOS SE ATIENDEN EN LA BODEGA CÚCUTA,ME INFORMA EL SR OCTAVIO TORO 3118333056 QUE VIAJARA EL DIA SÁBADO PARA LA ATENCIÓN DEL CASO SE PROGRAMA VISITA A LA ESPERA DE CONFIRMACIÓN DE LLEGADA DEL CLIENTE A LA CUIDAD | 02/08/2025 NO SÉ LOGRÓ COMUNICACIÓN CON EL SR SR OCTAVIO TORO 3118333056 PARA CONFIRMAR SI LOGRO VIAJAS A LA CUIDAD PARA LA ATENCIÓN DEL CASO EN BODEGA CÚCUTA,SE PROGRAMA VISITA PARA EL DÍA LUNES 04-08-25 A LA ESPERA DE CONFIRMACIÓN DEL CLIENTE | 04/08/2025 POR ORDEN PÚBLICO EN EL CATATUMBO CLIENTE BAJA EL EQUIPO PARA LA ATENCIÓN DEL CASO EN BODEGA CÚCUTA, SE CAMBIO DATAFONO POR DAÑO EN PUERTO DE INTERNET, SE INSTALA NUEVA VERSIÓN CIERRES Y PRUEBAS OK"/>
    <s v="VISITA_TÉCNICA"/>
    <s v="KA00C879"/>
    <s v="TIPO IV ESPECIAL"/>
    <s v="TERRESTRE"/>
    <s v="DURAN ACOSTA FRANK YONNY"/>
    <n v="1"/>
    <n v="0"/>
    <n v="479588.87655000004"/>
    <n v="196536.5258152"/>
    <n v="479588.87655000004"/>
    <m/>
    <m/>
    <m/>
    <m/>
    <m/>
    <m/>
    <m/>
    <m/>
  </r>
  <r>
    <s v="MEDELLIN"/>
    <x v="1"/>
    <x v="1"/>
    <n v="5001"/>
    <n v="2544728"/>
    <n v="37696"/>
    <s v="INCIDENTE"/>
    <s v="ANTIOQUIA"/>
    <s v="MEDELLIN"/>
    <s v="BARRIO ROBLEDO VILLA SOFIA MED"/>
    <s v="REDEBAN"/>
    <s v="FO-25-1323622"/>
    <d v="2025-08-03T17:47:00"/>
    <d v="2025-08-04T12:25:00"/>
    <s v="NO"/>
    <s v="HARDWARE"/>
    <s v="PANTALLA"/>
    <s v="DAÑO POS"/>
    <s v="CB UNO A UNO"/>
    <m/>
    <s v="CERRADO"/>
    <s v="04/08/2025 03-08 SE ESCALA PARA VISITA. LLAMAR ANTES DE VISITAR, CONFIRMAR FALLA Y DATOS | 04/08/2025 SE LLAMA AL SEÑOR DUBER AL 3114390803 PARA PREGUNTARLE BIEN LA UBICACION DEL CB YA QUE NO SE UBICABA, PERO ESTE INFORMO QUE SOLO FALLO AYER PERO QUE NO VOLVIÓ A MOLESTAR Y QUE NO NECESITA QUE LO VISITEMOS POR LO QUE SE CIERRA VISITA"/>
    <s v="SOPORTE_TELEFÓNICO"/>
    <n v="0"/>
    <s v="TIPO I"/>
    <s v="TERRESTRE"/>
    <s v="ALVAREZ ARENAS VICTOR HUGO"/>
    <n v="0"/>
    <n v="0"/>
    <n v="41241.0800752"/>
    <n v="0"/>
    <n v="41241.0800752"/>
    <m/>
    <m/>
    <m/>
    <m/>
    <m/>
    <m/>
    <m/>
    <m/>
  </r>
  <r>
    <s v="PEREIRA"/>
    <x v="4"/>
    <x v="6"/>
    <n v="66001"/>
    <n v="2543529"/>
    <n v="68021"/>
    <s v="INCIDENTE"/>
    <s v="RISARALDA"/>
    <s v="PEREIRA"/>
    <s v="DISTRICOL MISCELAN LA ESPIGA"/>
    <s v="REDEBAN"/>
    <s v="FO-25-1320482"/>
    <d v="2025-08-02T10:54:00"/>
    <d v="2025-08-04T12:28:00"/>
    <s v="NO"/>
    <s v="HARDWARE"/>
    <s v="SE REINICIA"/>
    <s v="DAÑO POS"/>
    <s v="AGREGADOR"/>
    <m/>
    <s v="CERRADO"/>
    <s v="02/08/2025 01-08 SE ESCALA PARA VISITA. LLAMAR ANTES DE VISITAR, CONFIRMAR FALLA Y DATOS | 02/08/2025 SE HABLA CON CLIENTE E INDICA REALIZAR VISITA EL DIA LUNES, YA QUE NO SE ENCUENTRA EN EL LOCAL | 04/08/2025 VISITAMOS COMERCIO REALIZAMOS CAMBIO DE DATAFONO YA QUE EN OCASIONES SE REINICIA LO CONFIGURAMOS Y REALIZAMOS PRUEBAS OK"/>
    <s v="VISITA_TÉCNICA"/>
    <s v="AAL0V571"/>
    <s v="TIPO I"/>
    <s v="TERRESTRE"/>
    <s v="ARROYAVE CANO MANUEL GUILLERMO"/>
    <n v="1"/>
    <n v="0"/>
    <n v="65960.072302"/>
    <n v="75096.394270399993"/>
    <n v="65960.072302"/>
    <m/>
    <m/>
    <m/>
    <m/>
    <m/>
    <m/>
    <m/>
    <m/>
  </r>
  <r>
    <s v="MEDELLIN"/>
    <x v="1"/>
    <x v="1"/>
    <n v="5001"/>
    <n v="2543642"/>
    <n v="33409"/>
    <s v="INCIDENTE"/>
    <s v="ANTIOQUIA"/>
    <s v="MEDELLIN"/>
    <s v="COMCARD MED PELUQUERO PICACHO"/>
    <s v="REDEBAN"/>
    <s v="FO-25-1320728"/>
    <d v="2025-08-02T11:28:00"/>
    <d v="2025-08-04T12:34:00"/>
    <s v="NO"/>
    <s v="HARDWARE"/>
    <s v="LECTOR DE TARJETAS"/>
    <s v="DAÑO POS"/>
    <s v="AGREGADOR"/>
    <m/>
    <s v="CERRADO"/>
    <s v="02/08/2025 01-08 SE ESCALA PARA VISITA. LLAMAR ANTES DE VISITAR, CONFIRMAR FALLA Y DATOS | 02/08/2025 EN COMUNICACIÓN CON LA SEÑORITA DAYANA 3212969194, NOS IDICA QUE NO ES POSIBLE ATENDER LA VISITA EL DÍA DE HOY YA QUE ELLA CIERRA EL COMERCIO A LAS 12PM Y ABRE NUEVAMENTE A LAS 2PM SE ME INDICA QUE A ESA HORA NO SE TIENE SOPORTE PARA CAMBIOS DE EQUIPO Y NO MANIFIESTA QUE NO HAY PROBLEMA QUE PUEDE ATENDER EL LUNES A PRIMERA HORA. | 04/08/2025 SE LIMPIA CONTACTO CHIP SE HACEN PRUEBAS TODO QUEDA OK"/>
    <s v="VISITA_TÉCNICA"/>
    <s v="17ZZZ957-NA001728"/>
    <s v="TIPO I"/>
    <s v="TERRESTRE"/>
    <s v="ALVAREZ ARENAS VICTOR HUGO"/>
    <n v="1"/>
    <n v="0"/>
    <n v="65960.072302"/>
    <n v="75096.394270399993"/>
    <n v="65960.072302"/>
    <m/>
    <m/>
    <m/>
    <m/>
    <m/>
    <m/>
    <m/>
    <m/>
  </r>
  <r>
    <s v="MEDELLIN"/>
    <x v="1"/>
    <x v="1"/>
    <n v="5001"/>
    <n v="2546051"/>
    <n v="51558"/>
    <s v="INCIDENTE"/>
    <s v="ANTIOQUIA"/>
    <s v="MEDELLIN"/>
    <s v="BARRIO PLAZA DE FERIA MEDELLIN"/>
    <s v="REDEBAN"/>
    <s v="FO-25-1324452"/>
    <d v="2025-08-04T09:06:00"/>
    <d v="2025-08-04T12:51:00"/>
    <s v="NO"/>
    <s v="HARDWARE"/>
    <s v="LECTOR DE TARJETAS"/>
    <s v="MENSAJE RETIRE TARJETA"/>
    <s v="CB UNO A UNO"/>
    <m/>
    <s v="CERRADO"/>
    <s v="04/08/2025 04-08 SE ESCALA PARA VISITA. LLAMAR ANTES DE VISITAR, CONFIRMAR FALLA Y DATOS | 04/08/2025 SE LIMPIA CONTACTO CHIP SE HACEN PRUEBAS QUEDA OK"/>
    <s v="VISITA_TÉCNICA"/>
    <s v="TR08Z447"/>
    <s v="TIPO I"/>
    <s v="TERRESTRE"/>
    <s v="ALVAREZ ARENAS VICTOR HUGO"/>
    <n v="1"/>
    <n v="0"/>
    <n v="65960.072302"/>
    <n v="75096.394270399993"/>
    <n v="65960.072302"/>
    <m/>
    <m/>
    <m/>
    <m/>
    <m/>
    <m/>
    <m/>
    <m/>
  </r>
  <r>
    <s v="PEREIRA"/>
    <x v="4"/>
    <x v="6"/>
    <n v="66170"/>
    <n v="2543693"/>
    <n v="51570"/>
    <s v="INCIDENTE"/>
    <s v="RISARALDA"/>
    <s v="DOSQUEBRADAS"/>
    <s v="PTM DOSQUEBRADAS MINIMERCADO L"/>
    <s v="REDEBAN"/>
    <s v="FO-25-1321447"/>
    <d v="2025-08-02T13:16:00"/>
    <d v="2025-08-04T12:55:00"/>
    <s v="NO"/>
    <s v="HARDWARE"/>
    <s v="DETERIORO"/>
    <s v="DATAFONO"/>
    <s v="AGREGADOR"/>
    <m/>
    <s v="CERRADO"/>
    <s v="02/08/2025 01-08 SE ESCALA PARA VISITA. LLAMAR ANTES DE VISITAR, CONFIRMAR FALLA Y DATOS | 03/08/2025 EN COMUNICACIÓN CON LA SEÑORA YUDY MORALES INFORMA QUE DATÁFONO SE REINICIA AL INSERTAR TARJETAS SE REQUIERE CAMBIO DE DATÁFONO SE REAGENDAR POR FALTA DE TORRE DE CONTROL PARA GESTIONAR CAMBIO | 04/08/2025 VISITAMOS COMERCIO REALIZAMOS CAMBIO DE DATAFONO YA QUE SE REINICIA CUANDO INGRESAN LAS TARJETAS Y TAMBIÉN TIENE ALGUNAS TECLAS MUY PEGADAS, LO CONFIGURAMOS Y REALIZAMOS PRUEBAS CON EL NUEVO DATÁFONO OK."/>
    <s v="VISITA_TÉCNICA"/>
    <s v="TR08Z459-HA006883"/>
    <s v="TIPO I"/>
    <s v="TERRESTRE"/>
    <s v="ARROYAVE CANO MANUEL GUILLERMO"/>
    <n v="1"/>
    <n v="0"/>
    <n v="65960.072302"/>
    <n v="75096.394270399993"/>
    <n v="65960.072302"/>
    <m/>
    <m/>
    <m/>
    <m/>
    <m/>
    <m/>
    <m/>
    <m/>
  </r>
  <r>
    <s v="NEIVA"/>
    <x v="3"/>
    <x v="3"/>
    <n v="41001"/>
    <n v="2544983"/>
    <n v="24005"/>
    <s v="INCIDENTE"/>
    <s v="HUILA"/>
    <s v="NEIVA"/>
    <s v="BARRIO EL CENTRO  NEIVA"/>
    <s v="REDEBAN"/>
    <s v="FO-25-1323616"/>
    <d v="2025-08-04T08:00:00"/>
    <d v="2025-08-04T13:00:00"/>
    <s v="NO"/>
    <s v="HARDWARE"/>
    <s v="IMPRESION"/>
    <s v="TAPA IMPRESORA"/>
    <s v="CB UNO A UNO"/>
    <m/>
    <s v="CERRADO"/>
    <s v="04/08/2025 03-08 SE ESCALA PARA VISITA. LLAMAR ANTES DE VISITAR, CONFIRMAR FALLA Y DATOS | 04/08/2025 SE REALIZA VISITA AL PUNTO, SE REALIZA AJUSTE DE TAPA IMPRESORA. PRUEBAS IMPRESIÓN OK, PRUEBAS MIXTAS OK ,CB OPERATIVO"/>
    <s v="VISITA_TÉCNICA"/>
    <s v="BL08Z709"/>
    <s v="TIPO I"/>
    <s v="TERRESTRE"/>
    <s v="DEVIA REINOSO JUAN CARLOS"/>
    <n v="1"/>
    <n v="0"/>
    <n v="65960.072302"/>
    <n v="75096.394270399993"/>
    <n v="65960.072302"/>
    <m/>
    <m/>
    <m/>
    <m/>
    <m/>
    <m/>
    <m/>
    <m/>
  </r>
  <r>
    <s v="CALI"/>
    <x v="4"/>
    <x v="4"/>
    <n v="76001"/>
    <n v="2544367"/>
    <n v="46873"/>
    <s v="INCIDENTE"/>
    <s v="VALLE DEL CAUCA"/>
    <s v="CALI"/>
    <s v="BARRIO REMANSOS DE COMFANDI CA"/>
    <s v="REDEBAN"/>
    <s v="FO-25-1322986"/>
    <d v="2025-08-03T12:33:00"/>
    <d v="2025-08-04T13:16:00"/>
    <s v="NO"/>
    <s v="HARDWARE"/>
    <s v="LECTOR DE TARJETAS"/>
    <s v="MENSAJE RETIRE TARJETA"/>
    <s v="CB UNO A UNO"/>
    <m/>
    <s v="CERRADO"/>
    <s v="03/08/2025 03-08 SE ESCALA PARA VISITA. LLAMAR ANTES DE VISITAR, CONFIRMAR FALLA Y DATOS | 04/08/2025 SE VISITARA EL DIA 4 DE AGOSTO YA QUE REQUIERE CAMBIO DE EQUIPO | 04/08/2025 SE LE HACE MANTENIMIENTO AL PINPAD Y QUEDA FUNCIONANDO CORRECTAMENTE"/>
    <s v="VISITA_TÉCNICA"/>
    <s v="AD00A034"/>
    <s v="TIPO I"/>
    <s v="TERRESTRE"/>
    <s v="CUERO RUIZ JHONNY"/>
    <n v="1"/>
    <n v="0"/>
    <n v="65960.072302"/>
    <n v="75096.394270399993"/>
    <n v="65960.072302"/>
    <m/>
    <m/>
    <m/>
    <m/>
    <m/>
    <m/>
    <m/>
    <m/>
  </r>
  <r>
    <s v="MONTERIA"/>
    <x v="2"/>
    <x v="2"/>
    <n v="23807"/>
    <n v="2543651"/>
    <n v="31872"/>
    <s v="INCIDENTE"/>
    <s v="CORDOBA"/>
    <s v="TIERRALTA"/>
    <s v="PAGAFACIL TIERRALTA"/>
    <s v="REDEBAN"/>
    <s v="FO-25-1321028"/>
    <d v="2025-08-02T11:45:00"/>
    <d v="2025-08-04T13:24:00"/>
    <s v="NO"/>
    <s v="HARDWARE"/>
    <s v="PINPAD"/>
    <s v="DAÑO POS"/>
    <s v="ROBUSTO"/>
    <m/>
    <s v="CERRADO"/>
    <s v="02/08/2025 01-08 SE ESCALA PARA VISITA. LLAMAR ANTES DE VISITAR, CONFIRMAR FALLA Y DATOS | 03/08/2025 COMERCIO NO ATIENDE DOMINGO, NO FESTIVO, SE REAGENDA LUNES 04 AGOSTO | 04/08/2025 SE REALIZÓ CAMBIO DE EQUIPO OK, FUE NECESARIO CAMBIAR DATAFONO, PINPAD Y HUB POR COMPATIBILIDAD, USUARIOS OK, PRUEBAS OK, TELECARGA DRNA."/>
    <s v="VISITA_TÉCNICA"/>
    <s v="1111R587"/>
    <s v="TIPO III"/>
    <s v="TERRESTRE"/>
    <s v="CALDERA SALCEDO CARLOS JULIO"/>
    <n v="1"/>
    <n v="0"/>
    <n v="275728.78077800001"/>
    <n v="196536.5258152"/>
    <n v="275728.78077800001"/>
    <m/>
    <m/>
    <m/>
    <m/>
    <m/>
    <m/>
    <m/>
    <m/>
  </r>
  <r>
    <s v="MEDELLIN"/>
    <x v="1"/>
    <x v="1"/>
    <n v="5001"/>
    <n v="2544505"/>
    <n v="26224"/>
    <s v="INCIDENTE"/>
    <s v="ANTIOQUIA"/>
    <s v="MEDELLIN"/>
    <s v="COMCARD MED JF"/>
    <s v="REDEBAN"/>
    <s v="FO-25-1322740"/>
    <d v="2025-08-03T10:35:00"/>
    <d v="2025-08-04T13:34:00"/>
    <s v="NO"/>
    <s v="HARDWARE"/>
    <s v="HUB"/>
    <s v="SE REINICIA"/>
    <s v="AGREGADOR"/>
    <m/>
    <s v="CERRADO"/>
    <s v="03/08/2025 03-08 SE ESCALA PARA VISITA. LLAMAR ANTES DE VISITAR, CONFIRMAR FALLA Y DATOS | 03/08/2025 EN COMUNICACIÓN CON EL SEÑOR JOHAN HURTADO RIVERA AL NÚMERO 3016510407, INFORMA QUE NUNCA LE HAN CAMBIADO EL DATÁFONO Y QUE ESTÁ FALLANDO MUCHO, SE LE INDICA QUE DÍAS DOMINGOS NO SE PUEDE CAMBIAR EQUIPOS POR QUE NO HAY SISTEMA PARA CAMBIOS, VISITAR EL DÍA DE MAÑANA A PRIMERA HORA | 04/08/2025 SE LLAMA AL PUNTO PARA PEDIRLE INDICACIONES PERO EL CLIENTE INFORMA QUE LA PERSONA NO LLEGA AL PUNTO HASTA LAS 10:30 POR LO QUE SE APLAZA VISITA HASTA DESPUÉS DE LAS 10:30 | 04/08/2025 SE CAMBIA HUB POR CONSTANTE REINICIO"/>
    <s v="VISITA_TÉCNICA"/>
    <s v="99990998-IINZZ659"/>
    <s v="TIPO I"/>
    <s v="TERRESTRE"/>
    <s v="ALVAREZ ARENAS VICTOR HUGO"/>
    <n v="1"/>
    <n v="0"/>
    <n v="65960.072302"/>
    <n v="75096.394270399993"/>
    <n v="65960.072302"/>
    <m/>
    <m/>
    <m/>
    <m/>
    <m/>
    <m/>
    <m/>
    <m/>
  </r>
  <r>
    <s v="VILLAVICENCIO"/>
    <x v="3"/>
    <x v="3"/>
    <n v="50313"/>
    <n v="2546858"/>
    <n v="54880"/>
    <s v="INCIDENTE"/>
    <s v="META"/>
    <s v="GRANADA"/>
    <s v="BARRIO LAS DELICIAS GRANADA 4"/>
    <s v="REDEBAN"/>
    <s v="FO-25-1324924"/>
    <d v="2025-08-04T09:42:00"/>
    <d v="2025-08-04T13:36:00"/>
    <s v="NO"/>
    <s v="HARDWARE"/>
    <s v="SE REINICIA"/>
    <s v="DAÑO POS"/>
    <s v="CB UNO A UNO"/>
    <m/>
    <s v="CERRADO"/>
    <s v="04/08/2025 04-08 SE ESCALA PARA VISITA. LLAMAR ANTES DE VISITAR, CONFIRMAR FALLA Y DATOS | 04/08/2025 SE REALIZA CAMBIO DE HUB SE AJUSTA TAPA IMPRESIÓN PRUEBAS OK SIN NOVEDADES"/>
    <s v="VISITA_TÉCNICA"/>
    <s v="II9ZZ859"/>
    <s v="TIPO II"/>
    <s v="TERRESTRE"/>
    <s v="CASTRILLON URREA LONDIER LEANDRO"/>
    <n v="1"/>
    <n v="0"/>
    <n v="144967.87232000002"/>
    <n v="140395.6348884"/>
    <n v="144967.87232000002"/>
    <m/>
    <m/>
    <m/>
    <m/>
    <m/>
    <m/>
    <m/>
    <m/>
  </r>
  <r>
    <s v="BUCARAMANGA"/>
    <x v="0"/>
    <x v="0"/>
    <n v="68081"/>
    <n v="2539559"/>
    <n v="61521"/>
    <s v="INCIDENTE"/>
    <s v="SANTANDER"/>
    <s v="BARRANCABERMEJA"/>
    <s v="BARRIO TORCOROMA BARRANCABERME"/>
    <s v="REDEBAN"/>
    <s v="FO-25-1316389"/>
    <d v="2025-08-01T11:19:00"/>
    <d v="2025-08-04T13:47:00"/>
    <s v="NO"/>
    <s v="HARDWARE"/>
    <s v="COMUNICACION"/>
    <s v="MENSAJE CABLE DE RED DESCONECTADO"/>
    <s v="CB UNO A UNO"/>
    <m/>
    <s v="CERRADO"/>
    <s v="01/08/2025 01-08 EN COMUNICACION CON EL SEÑOR ADRIAN ZAMBRANO AL NUMERO 3124542809, CONFIRMA FALLA, DATOS CORRECTOS. SE ESCALA PARA VISITA | 04/08/2025 SE HACE PRESENCIA EN COMERCIO SE REALIZA CAMBIO DE EQUIPO DEBIDO A QUE NO COMUNICA CON EL MÓDEM DEL INTERNET SE REALIZAN PRUEBAS OK SE CREAN USUARIOS Y CONTRASEÑA"/>
    <s v="VISITA_TÉCNICA"/>
    <s v="JA00H773"/>
    <s v="TIPO III"/>
    <s v="TERRESTRE"/>
    <s v="ORTEBARRERAGA MARLON STWAR"/>
    <n v="1"/>
    <n v="0"/>
    <n v="275728.78077800001"/>
    <n v="196536.5258152"/>
    <n v="275728.78077800001"/>
    <m/>
    <m/>
    <m/>
    <m/>
    <m/>
    <m/>
    <m/>
    <m/>
  </r>
  <r>
    <s v="BUCARAMANGA"/>
    <x v="0"/>
    <x v="0"/>
    <n v="68276"/>
    <n v="2546503"/>
    <n v="43211"/>
    <s v="INCIDENTE"/>
    <s v="SANTANDER"/>
    <s v="FLORIDABLANCA"/>
    <s v="BARRIO PRADOS DEL SUR FLORIDAB"/>
    <s v="REDEBAN"/>
    <s v="FO-25-1324562"/>
    <d v="2025-08-04T09:16:00"/>
    <d v="2025-08-04T14:05:00"/>
    <s v="NO"/>
    <s v="SOFTWARE"/>
    <s v="COMUNICACION"/>
    <s v="VERIFIQUE PARAMETROS"/>
    <s v="CB UNO A UNO"/>
    <m/>
    <s v="CERRADO"/>
    <s v="04/08/2025 04-08 SE ESCALA PARA VISITA. LLAMAR ANTES DE VISITAR, CONFIRMAR FALLA Y DATOS | 04/08/2025 SE REALIZA BORRADO EL INYECCIÓN DE VECINO A LOS DATÁFONO POR ERROR DE PARÁMETROS, MENSAJE DEBE INICIALIZAR, PRUEBAS Y LIMPIEZA DE EQUIPOS OK."/>
    <s v="VISITA_TÉCNICA"/>
    <s v="GZFZZ783 - EG0IZ238"/>
    <s v="TIPO I"/>
    <s v="TERRESTRE"/>
    <s v="MARTINEZ FLOREZ DONIS ALBERTO"/>
    <n v="1"/>
    <n v="0"/>
    <n v="65960.072302"/>
    <n v="75096.394270399993"/>
    <n v="65960.072302"/>
    <m/>
    <m/>
    <m/>
    <m/>
    <m/>
    <m/>
    <m/>
    <m/>
  </r>
  <r>
    <s v="MEDELLIN"/>
    <x v="1"/>
    <x v="1"/>
    <n v="5001"/>
    <n v="2544634"/>
    <n v="71080"/>
    <s v="INCIDENTE"/>
    <s v="ANTIOQUIA"/>
    <s v="MEDELLIN"/>
    <s v="DROGUERIA LA BOTIQUERIA"/>
    <s v="REDEBAN"/>
    <s v="FO-25-1323619"/>
    <d v="2025-08-03T17:49:00"/>
    <d v="2025-08-04T14:21:00"/>
    <s v="NO"/>
    <s v="SOFTWARE"/>
    <s v="COMUNICACION"/>
    <s v="PARAMETROS DE CONFIGURACION EN POS"/>
    <s v="AGREGADOR"/>
    <m/>
    <s v="CERRADO"/>
    <s v="04/08/2025 03-08 SE ESCALA PARA VISITA. LLAMAR ANTES DE VISITAR, CONFIRMAR FALLA Y DATOS | 04/08/2025 SE REALIZA CONFIGURACIÓN DE PARÁMETROS DE COMUNICACIÓN"/>
    <s v="VISITA_TÉCNICA"/>
    <s v="NN00B502 - NN00B988"/>
    <s v="TIPO I"/>
    <s v="TERRESTRE"/>
    <s v="CASTAÑEDA PALACIO CARLOS FELIPE"/>
    <n v="1"/>
    <n v="0"/>
    <n v="65960.072302"/>
    <n v="75096.394270399993"/>
    <n v="65960.072302"/>
    <m/>
    <m/>
    <m/>
    <m/>
    <m/>
    <m/>
    <m/>
    <m/>
  </r>
  <r>
    <s v="BOGOTA"/>
    <x v="5"/>
    <x v="5"/>
    <n v="73148"/>
    <n v="2543965"/>
    <n v="48473"/>
    <s v="INCIDENTE"/>
    <s v="TOLIMA"/>
    <s v="CARMEN DE APICALA"/>
    <s v="BARRIO CENTRO CARMEN DE APICAL"/>
    <s v="REDEBAN"/>
    <s v="FO-25-1322433"/>
    <d v="2025-08-03T08:00:00"/>
    <d v="2025-08-04T14:42:00"/>
    <s v="NO"/>
    <s v="HARDWARE"/>
    <s v="IMPRESION"/>
    <s v="DAÑO POS"/>
    <s v="CB UNO A UNO"/>
    <m/>
    <s v="CERRADO"/>
    <s v="03/08/2025 03-08 SE ESCALA PARA VISITA. LLAMAR ANTES DE VISITAR, CONFIRMAR FALLA Y DATOS | 03/08/2025 DATAFONO REQUIERE CAMBIO DAÑO EN LA IMPRESORA O AVANZA EL PAPEL SIN SOPORTE DE RBM CONTACTO KAREN SALAS 3133404113 | 04/08/2025 SE REALIZA VISITA DE CAMPO DONDE SE EVIDENCIA QUE EQUIPO NO IMPRIME, POR LO ANTERIOR SE CAMBIA EQUIPO Y PINPAD POR COMPATIBILIDAD DE EQUIPO, PRUEBAS CUPO Y USUARIO OK."/>
    <s v="VISITA_TÉCNICA"/>
    <s v="MA00C296-XP00J186"/>
    <s v="TIPO II"/>
    <s v="TERRESTRE"/>
    <s v="LOZADA ROJAS CHRISTIAN ANDRES"/>
    <n v="1"/>
    <n v="0"/>
    <n v="144967.87232000002"/>
    <n v="140395.6348884"/>
    <n v="144967.87232000002"/>
    <m/>
    <m/>
    <m/>
    <m/>
    <m/>
    <m/>
    <m/>
    <m/>
  </r>
  <r>
    <s v="MEDELLIN"/>
    <x v="1"/>
    <x v="1"/>
    <n v="5615"/>
    <n v="2547406"/>
    <n v="50235"/>
    <s v="INCIDENTE"/>
    <s v="ANTIOQUIA"/>
    <s v="RIONEGRO"/>
    <s v="BARRIO SAJONIA RIONEGRO 1"/>
    <s v="REDEBAN"/>
    <s v="FO-25-1325460"/>
    <d v="2025-08-04T10:09:00"/>
    <d v="2025-08-04T14:56:00"/>
    <s v="NO"/>
    <s v="HARDWARE"/>
    <s v="LECTOR DE TARJETAS"/>
    <s v="DAÑO POS"/>
    <s v="CB UNO A UNO"/>
    <m/>
    <s v="CERRADO"/>
    <s v="04/08/2025 04-08 SE ESCALA PARA VISITA. LLAMAR ANTES DE VISITAR, CONFIRMAR FALLA Y DATOS | 04/08/2025 SE REVISA EQUIPO Y ESTA FUNCIONANDO CORRECTAMENTE, MÁS SIN ENBARGO LE HAGO UN MANTENIMIENTO QUITANDO IMPUREZAS DEL CHIP, SE HACEN VARIAS PRUEBAS Y TODAS SON OK"/>
    <s v="VISITA_TÉCNICA"/>
    <s v="AD00V036"/>
    <s v="TIPO II"/>
    <s v="TERRESTRE"/>
    <s v="RUA ALVAREZ RICHARD ANDRES"/>
    <n v="1"/>
    <n v="0"/>
    <n v="144967.87232000002"/>
    <n v="140395.6348884"/>
    <n v="144967.87232000002"/>
    <m/>
    <m/>
    <m/>
    <m/>
    <m/>
    <m/>
    <m/>
    <m/>
  </r>
  <r>
    <s v="TUNJA"/>
    <x v="0"/>
    <x v="0"/>
    <n v="15051"/>
    <n v="2547119"/>
    <n v="78803"/>
    <s v="INCIDENTE"/>
    <s v="BOYACA"/>
    <s v="ARCABUCO"/>
    <s v="BARRIO VEREDA QUIRBAQUIRA ARCABUCO 1"/>
    <s v="REDEBAN"/>
    <s v="FO-25-1324926"/>
    <d v="2025-08-04T09:52:00"/>
    <d v="2025-08-04T14:59:00"/>
    <s v="NO"/>
    <s v="HARDWARE"/>
    <s v="ALERT IRRUPTION"/>
    <s v="ALERT IRRUPTION"/>
    <s v="CB UNO A UNO"/>
    <m/>
    <s v="CERRADO"/>
    <s v="04/08/2025 SE VISITA CB MANTENIMIENTO DE EQUIPO....CAMBIO DE POS POR DAÑO PRUEBAS EXITOSAS"/>
    <s v="VISITA_TÉCNICA"/>
    <s v="V1SZZ185"/>
    <s v="TIPO II"/>
    <s v="TERRESTRE"/>
    <s v="GONZALEZ GONZALEZ MARIO ALBERTO"/>
    <n v="1"/>
    <n v="0"/>
    <n v="144967.87232000002"/>
    <n v="140395.6348884"/>
    <n v="144967.87232000002"/>
    <m/>
    <m/>
    <m/>
    <m/>
    <m/>
    <m/>
    <m/>
    <m/>
  </r>
  <r>
    <s v="MANIZALES"/>
    <x v="4"/>
    <x v="6"/>
    <n v="17001"/>
    <n v="2549526"/>
    <n v="26570"/>
    <s v="INCIDENTE"/>
    <s v="CALDAS"/>
    <s v="MANIZALES"/>
    <s v="BARRIO FANNY GONZALEZ MANIZALE"/>
    <s v="REDEBAN"/>
    <s v="FO-25-1326659"/>
    <d v="2025-08-04T13:03:00"/>
    <d v="2025-08-04T15:10:00"/>
    <s v="NO"/>
    <s v="HARDWARE"/>
    <s v="TECLADO"/>
    <s v="DAÑO POS"/>
    <s v="CB UNO A UNO"/>
    <m/>
    <s v="CERRADO"/>
    <s v="04/08/2025 04-08 SE ESCALA PARA VISITA. LLAMAR ANTES DE VISITAR, CONFIRMAR FALLA Y DATOS | 04/08/2025 SE REALIZA LLAMADA CON USUARIO PARA VALIDAR ATENCIÓN DE LA VISITA INDICA QUE NO PUEDE ATENDER EN EL MOMENTO, SE ENCUENTRA OCUPADA, SE LE INDICA QUE POR VENCIMIENTO DE LAS VISITAS DEBERA DE LLAMAR NUEVAMENTE PARA SOLICITAR EL SERVICIO, INDICA NO TENER INCONVENIENTES CON LLAMAR DE NUEVO PARA CUANDO TENGA DISPONIBILIDAD"/>
    <s v="SOPORTE_TELEFÓNICO"/>
    <n v="0"/>
    <s v="TIPO I"/>
    <s v="TERRESTRE"/>
    <s v="AGUIRRE HENAO RAUL EDUARDO"/>
    <n v="0"/>
    <n v="0"/>
    <n v="41241.0800752"/>
    <n v="0"/>
    <n v="41241.0800752"/>
    <m/>
    <m/>
    <m/>
    <m/>
    <m/>
    <m/>
    <m/>
    <m/>
  </r>
  <r>
    <s v="CALI"/>
    <x v="4"/>
    <x v="4"/>
    <n v="76001"/>
    <n v="2548440"/>
    <n v="46250"/>
    <s v="INCIDENTE"/>
    <s v="VALLE DEL CAUCA"/>
    <s v="CALI"/>
    <s v="BARRIO TRONCAL CALI"/>
    <s v="REDEBAN"/>
    <s v="FO-25-1325892"/>
    <d v="2025-08-04T11:18:00"/>
    <d v="2025-08-04T15:12:00"/>
    <s v="NO"/>
    <s v="HARDWARE"/>
    <s v="LECTOR DE BARRAS"/>
    <s v="CABLE LECTORA AVERIADO"/>
    <s v="CB UNO A UNO"/>
    <m/>
    <s v="CERRADO"/>
    <s v="04/08/2025 SE REALIZA CAMBIO DE LECTOR POR DAÑO EN EL CABLEADO. SE REALIZAN PRUEBAS OPERATIVAS SIN NOVEDAD"/>
    <s v="VISITA_TÉCNICA"/>
    <s v="9C006208"/>
    <s v="TIPO I"/>
    <s v="TERRESTRE"/>
    <s v="TORRES GARCIA JENDRY JOSE"/>
    <n v="1"/>
    <n v="0"/>
    <n v="65960.072302"/>
    <n v="75096.394270399993"/>
    <n v="65960.072302"/>
    <m/>
    <m/>
    <m/>
    <m/>
    <m/>
    <m/>
    <m/>
    <m/>
  </r>
  <r>
    <s v="BUCARAMANGA"/>
    <x v="0"/>
    <x v="0"/>
    <n v="68001"/>
    <n v="2546947"/>
    <n v="59329"/>
    <s v="INCIDENTE"/>
    <s v="SANTANDER"/>
    <s v="BUCARAMANGA"/>
    <s v="DISTRICOL ASESORATE Y LUNAAZUL"/>
    <s v="REDEBAN"/>
    <s v="FO-25-1324916"/>
    <d v="2025-08-04T09:53:00"/>
    <d v="2025-08-04T15:16:00"/>
    <s v="NO"/>
    <s v="HARDWARE"/>
    <s v="IMPRESION"/>
    <s v="NO IMPRIME UNO O VARIOS CARACTERES"/>
    <s v="AGREGADOR"/>
    <m/>
    <s v="CERRADO"/>
    <s v="04/08/2025 | SE LLEGA A SITIO SE HACEN VALIDACIONES E IMPRIME BORROSO DEBIDO A QUE EL ROLLO SE ENCONTRABA EN MAL ESTADO, SE COLOCA UN ROLLO NUEVO Y SE HACEN PRUEBAS Y DATAFONO QUEDA OPERATIVO FUNCIONANDO CORRECTAMENTE, VISITA EXITOSA"/>
    <s v="VISITA_TÉCNICA"/>
    <s v="FUA05642"/>
    <s v="TIPO I"/>
    <s v="TERRESTRE"/>
    <s v="GELVEZ MOGOLLON JOSE ELISEO"/>
    <n v="1"/>
    <n v="0"/>
    <n v="65960.072302"/>
    <n v="75096.394270399993"/>
    <n v="65960.072302"/>
    <m/>
    <m/>
    <m/>
    <m/>
    <m/>
    <m/>
    <m/>
    <m/>
  </r>
  <r>
    <s v="MEDELLIN"/>
    <x v="1"/>
    <x v="1"/>
    <n v="5001"/>
    <n v="2546808"/>
    <n v="10314"/>
    <s v="INCIDENTE"/>
    <s v="ANTIOQUIA"/>
    <s v="MEDELLIN"/>
    <s v="BARRIO  POPULAR II"/>
    <s v="REDEBAN"/>
    <s v="FO-25-1324939"/>
    <d v="2025-08-04T09:36:00"/>
    <d v="2025-08-04T15:20:00"/>
    <s v="NO"/>
    <s v="HARDWARE"/>
    <s v="LECTOR DE BARRAS"/>
    <s v="FORMATO INVALIDO LECTOR DAÑADO"/>
    <s v="CB UNO A UNO"/>
    <m/>
    <s v="CERRADO"/>
    <s v="04/08/2025 | SE HACE MANTENIMIENTO SE OK SE CAMBIA FUENTE DE PODER"/>
    <s v="VISITA_TÉCNICA"/>
    <s v="JAAAC740"/>
    <s v="TIPO I"/>
    <s v="TERRESTRE"/>
    <s v="DIAZ ZABALA FRANCIS DUBAN"/>
    <n v="1"/>
    <n v="0"/>
    <n v="65960.072302"/>
    <n v="75096.394270399993"/>
    <n v="65960.072302"/>
    <m/>
    <m/>
    <m/>
    <m/>
    <m/>
    <m/>
    <m/>
    <m/>
  </r>
  <r>
    <s v="CARTAGENA"/>
    <x v="2"/>
    <x v="2"/>
    <n v="13001"/>
    <n v="2546070"/>
    <n v="35961"/>
    <s v="INCIDENTE"/>
    <s v="BOLIVAR"/>
    <s v="CARTAGENA"/>
    <s v="BARRIO LA CONSOLATA SECT VILLA"/>
    <s v="REDEBAN"/>
    <s v="FO-25-1324572"/>
    <d v="2025-08-04T09:08:00"/>
    <d v="2025-08-04T15:26:00"/>
    <s v="NO"/>
    <s v="HARDWARE"/>
    <s v="COMUNICACION"/>
    <s v="DAÑO POS"/>
    <s v="CB UNO A UNO"/>
    <m/>
    <s v="CERRADO"/>
    <s v="04/08/2025 04-08 SE ESCALA PARA VISITA. LLAMAR ANTES DE VISITAR, CONFIRMAR FALLA Y DATOS | 04/08/2025 BUEN DIA SE REALIZA CAMBIO DE EQUIPO POR DAÑO DEL PUERTO DE RED , SE DEJA INSTALADO UNO NUEVO CON MAGIC BOX SE HACEN PRUEBAS Y TODO QUEDA OK"/>
    <s v="VISITA_TÉCNICA"/>
    <s v="GZ006871"/>
    <s v="TIPO I"/>
    <s v="TERRESTRE"/>
    <s v="MARTINEZ SALGUEDO ANDRES AUGUSTO"/>
    <n v="1"/>
    <n v="0"/>
    <n v="65960.072302"/>
    <n v="75096.394270399993"/>
    <n v="65960.072302"/>
    <m/>
    <m/>
    <m/>
    <m/>
    <m/>
    <m/>
    <m/>
    <m/>
  </r>
  <r>
    <s v="SANTA MARTA"/>
    <x v="2"/>
    <x v="2"/>
    <n v="47001"/>
    <n v="2545507"/>
    <n v="45850"/>
    <s v="INCIDENTE"/>
    <s v="MAGDALENA"/>
    <s v="SANTA MARTA"/>
    <s v="DISTRICOL DROGUERIA VILLA DEL"/>
    <s v="REDEBAN"/>
    <s v="FO-25-1325532"/>
    <d v="2025-08-04T08:21:00"/>
    <d v="2025-08-04T15:31:00"/>
    <s v="NO"/>
    <s v="HARDWARE"/>
    <s v="COMUNICACION"/>
    <s v="MENSAJE CABLE DE RED DESCONECTADO"/>
    <s v="AGREGADOR"/>
    <m/>
    <s v="CERRADO"/>
    <s v="04/08/2025 SE REALIZA LA VISITA, SE ENCUENTRA EL DATÁFONO SIN INTERNET SE REVISA EL PUERTO EL CABLEADO Y CONFIGURACIÓN PERO EL PROBLEMA PERSISTE, EL CLIENTE INFORMA QUE SE DAÑO DESPUÉS DE UN FUERTE TRUENO EN EL SECTOR, SE PROCEDE A CAMBIAR EL EQUIPO, SE REALIZAN PRUEBAS Y TODO OK"/>
    <s v="VISITA_TÉCNICA"/>
    <s v="XP000823"/>
    <s v="TIPO I"/>
    <s v="TERRESTRE"/>
    <s v="THOMAS  CAMPO SIGIFREDO SEGUNDO"/>
    <n v="2"/>
    <n v="0"/>
    <n v="65960.072302"/>
    <n v="75096.394270399993"/>
    <n v="131920.144604"/>
    <m/>
    <m/>
    <m/>
    <m/>
    <m/>
    <m/>
    <m/>
    <m/>
  </r>
  <r>
    <s v="CALI"/>
    <x v="4"/>
    <x v="4"/>
    <n v="76248"/>
    <n v="2545093"/>
    <n v="21205"/>
    <s v="INCIDENTE"/>
    <s v="VALLE DEL CAUCA"/>
    <s v="EL CERRITO"/>
    <s v="MULTIPAGAS CERRITO PARQUE"/>
    <s v="REDEBAN"/>
    <s v="FO-25-1323978"/>
    <d v="2025-08-04T08:00:00"/>
    <d v="2025-08-04T15:36:00"/>
    <s v="NO"/>
    <s v="HARDWARE"/>
    <s v="ALERT IRRUPTION"/>
    <s v="ALERT IRRUPTION"/>
    <s v="ROBUSTO"/>
    <m/>
    <s v="CERRADO"/>
    <s v="04/08/2025 04-08 SE ESCALA PARA VISITA. LLAMAR ANTES DE VISITAR, CONFIRMAR FALLA Y DATOS | 04/08/2025 EN LA VISITA TÉCNICA SE REALIZÓ EL CAMBIO DE DATÁFONO YA QUE SE ENCONTRÓ BLOQUEADO (ALERT IRRUPTION) SE INSTALO MAGIC BOX 2600, SE INSTALO EL SISTEMA OPERATIVO Y VERSIÓN 10.3N SE CREARON LOS USUARIOS Y SE REALIZARON LAS PRUEBAS OK, SE REALIZÓ LA CONFIGURACIÓN DEL LECTOR MOTOROLA SYMBOL Y SE REALIZARON LAS PRUEBAS DEJANDO EL SERVICIO OPERANDO SIN FALLAS Y SIN NOVEDAD"/>
    <s v="VISITA_TÉCNICA"/>
    <s v="AAAXZ468"/>
    <s v="TIPO II"/>
    <s v="TERRESTRE"/>
    <s v="SANCHEZ URREGO ROBINSON DAVID"/>
    <n v="1"/>
    <n v="0"/>
    <n v="144967.87232000002"/>
    <n v="140395.6348884"/>
    <n v="144967.87232000002"/>
    <m/>
    <m/>
    <m/>
    <m/>
    <m/>
    <m/>
    <m/>
    <m/>
  </r>
  <r>
    <s v="MEDELLIN"/>
    <x v="1"/>
    <x v="1"/>
    <n v="5001"/>
    <n v="2544438"/>
    <n v="74179"/>
    <s v="INCIDENTE"/>
    <s v="ANTIOQUIA"/>
    <s v="MEDELLIN"/>
    <s v="BARRIO BOSTON MEDELLI 5"/>
    <s v="REDEBAN"/>
    <s v="FO-25-1322742"/>
    <d v="2025-08-03T10:34:00"/>
    <d v="2025-08-04T15:46:00"/>
    <s v="NO"/>
    <s v="HARDWARE"/>
    <s v="LECTOR DE TARJETAS"/>
    <s v="MENSAJE RETIRE TARJETA"/>
    <s v="CB UNO A UNO"/>
    <m/>
    <s v="CERRADO"/>
    <s v="03/08/2025 03-08 SE ESCALA PARA VISITA. LLAMAR ANTES DE VISITAR, CONFIRMAR FALLA Y DATOS | 03/08/2025 EN COMUNICACIÓN CON LA SEÑORA ADRIANA JARAMILLO AL NÚMERO 3113391198 INFORMA QUE REQUIERE CAMBIAR DATÁFONO YA QUE NO LEE NINGUNA TARJETA, SE LE INFORMA QUE EL DÍA DE HOY NO SE PUEDEN REALIZAR CAMBIOS DE EQUIPO YA QUE EL SISTEMA NO LO PERMITE, LA VISITA CON EL POSIBLE CAMBIO DE EQUIPO QUEDA PARA MAÑANA LUNES Y LA SEÑORA ACEPTA | 04/08/2025 SE REVISA EQUIPO, Y SE REALIZA MANTENIMIENTO Y SIGUE EL PROBLEMA SE REALIZA CAMBIO DE EQUIPO SE REALIZA PRUEBAS EXITOSAS SERVICIO OPERATIVO OK"/>
    <s v="VISITA_TÉCNICA"/>
    <s v="FAUZZ227"/>
    <s v="TIPO I"/>
    <s v="TERRESTRE"/>
    <s v="ZAPATA LOPEZ EDWARD ASDRUBAL"/>
    <n v="1"/>
    <n v="0"/>
    <n v="65960.072302"/>
    <n v="75096.394270399993"/>
    <n v="65960.072302"/>
    <m/>
    <m/>
    <m/>
    <m/>
    <m/>
    <m/>
    <m/>
    <m/>
  </r>
  <r>
    <s v="MEDELLIN"/>
    <x v="1"/>
    <x v="1"/>
    <n v="5001"/>
    <n v="2543942"/>
    <n v="61259"/>
    <s v="INCIDENTE"/>
    <s v="ANTIOQUIA"/>
    <s v="MEDELLIN"/>
    <s v="BARRIO SANTA FE MEDELLIN 3"/>
    <s v="REDEBAN"/>
    <s v="FO-25-1322391"/>
    <d v="2025-08-03T08:00:00"/>
    <d v="2025-08-04T15:51:00"/>
    <s v="NO"/>
    <s v="HARDWARE"/>
    <s v="NO ENCIENDE"/>
    <s v="DAÑO POS"/>
    <s v="CB UNO A UNO"/>
    <m/>
    <s v="CERRADO"/>
    <s v="03/08/2025 03-08 SE ESCALA PARA VISITA. LLAMAR ANTES DE VISITAR, CONFIRMAR FALLA Y DATOS | 03/08/2025 EN COMUNICACIÓN CON LA SRA. LOURDES DÍAZ INFORMA QUE EL DÍA DE HOY NO PRESTA SERVICIO Y NO ABRE EL COMERCIO | 04/08/2025 SE CAMBIA DATÁFONO CON PUERTO DE CARGA MALO"/>
    <s v="VISITA_TÉCNICA"/>
    <s v="FUA0H948"/>
    <s v="TIPO I"/>
    <s v="TERRESTRE"/>
    <s v="CASTAÑEDA PALACIO CARLOS FELIPE"/>
    <n v="1"/>
    <n v="0"/>
    <n v="65960.072302"/>
    <n v="75096.394270399993"/>
    <n v="65960.072302"/>
    <m/>
    <m/>
    <m/>
    <m/>
    <m/>
    <m/>
    <m/>
    <m/>
  </r>
  <r>
    <s v="MEDELLIN"/>
    <x v="1"/>
    <x v="1"/>
    <n v="5001"/>
    <n v="2543919"/>
    <n v="56908"/>
    <s v="INCIDENTE"/>
    <s v="ANTIOQUIA"/>
    <s v="MEDELLIN"/>
    <s v="BARRIO ROBLEDO MEDELLIN 17"/>
    <s v="REDEBAN"/>
    <s v="FO-25-1322394"/>
    <d v="2025-08-02T15:45:00"/>
    <d v="2025-08-04T16:00:00"/>
    <s v="NO"/>
    <s v="HARDWARE"/>
    <s v="LECTOR DE TARJETAS"/>
    <s v="DAÑO POS"/>
    <s v="CB UNO A UNO"/>
    <m/>
    <s v="CERRADO"/>
    <s v="03/08/2025 03-08 SE ESCALA PARA VISITA. LLAMAR ANTES DE VISITAR, CONFIRMAR FALLA Y DATOS | 03/08/2025 NO SE LOGRO CONTACTO CON EL CB PARA CONFIRMAR ATENCIÓN Y UBICACIÓN DEL COMERCIO, SEGÚN FALLA REPORTADA SE REQUIERE DE UN CAMBIO DE DATÁFONO POR FALLA EN EL PUERTO USB Y LOS DÍAS DOMINGOS NO ES POSIBLE CAMBIAR EQUIPOS | 04/08/2025 SE CAMBIA EQUIPO POR CONSTANTE PROBLEMA CON LECTOR CHIP YA LOS HABÍAN VISITADO POR LO MISMO TODO OK"/>
    <s v="VISITA_TÉCNICA"/>
    <s v="9CQZZ666"/>
    <s v="TIPO I"/>
    <s v="TERRESTRE"/>
    <s v="ALVAREZ ARENAS VICTOR HUGO"/>
    <n v="1"/>
    <n v="0"/>
    <n v="65960.072302"/>
    <n v="75096.394270399993"/>
    <n v="65960.072302"/>
    <m/>
    <m/>
    <m/>
    <m/>
    <m/>
    <m/>
    <m/>
    <m/>
  </r>
  <r>
    <s v="BUCARAMANGA"/>
    <x v="0"/>
    <x v="0"/>
    <n v="68406"/>
    <n v="2543473"/>
    <n v="64490"/>
    <s v="INCIDENTE"/>
    <s v="SANTANDER"/>
    <s v="LEBRIJA"/>
    <s v="AAGAFACIL LEBRIJA"/>
    <s v="REDEBAN"/>
    <s v="FO-25-1321119"/>
    <d v="2025-08-02T12:35:00"/>
    <d v="2025-08-04T16:22:00"/>
    <s v="NO"/>
    <s v="HARDWARE"/>
    <s v="TECLADO"/>
    <s v="DAÑO POS"/>
    <s v="ROBUSTO"/>
    <m/>
    <s v="CERRADO"/>
    <s v="03/08/2025 SE COMUNICA CON LA SEÑORITA ANDREA ANGARITA AL NÚMERO DE TELÉFONO 3164747873 PARA VALIDAR DISPONIBILIDAD, CLIENTE SOLICITA QUE POR FAVOR LE CAMBIEN EL EQUIPO DEBIDO QUE EL TECLADO ESTÁ DURO Y MAL ESTADO, ADICIONAL INDICA QUE OTROS EQUIPOS ESTÁN FALLANDO, SE LE INFORMA QUE EN EL DÍA DE HOY NO TENEMOS SOPORTE DE REDEBAN PARA CAMBIOS Y SE ATENDERÁ EL DÍA DE MAÑANA LUNES 4/8/25 | 04/08/2025 CB CON DOS TERMINALES EN FALLA, TERMINAL CON VERSION ANTIGUA, TERMINAL CON TECLADO EN DAÑO, CAMBIO DE DTAAFONO, BORRADO E INYECCION DE SO +VER 9.90, CONFIGURACION CB OK, PRUEBAS OK"/>
    <s v="VISITA_TÉCNICA"/>
    <s v="1A003963-1A003962"/>
    <s v="TIPO II"/>
    <s v="TERRESTRE"/>
    <s v="SANTOS GONZALEZ JOHAN FABIAN"/>
    <n v="1"/>
    <n v="0"/>
    <n v="144967.87232000002"/>
    <n v="140395.6348884"/>
    <n v="144967.87232000002"/>
    <m/>
    <m/>
    <m/>
    <m/>
    <m/>
    <m/>
    <m/>
    <m/>
  </r>
  <r>
    <s v="BARRANQUILLA"/>
    <x v="2"/>
    <x v="2"/>
    <n v="8001"/>
    <n v="2543284"/>
    <n v="21409"/>
    <s v="INCIDENTE"/>
    <s v="ATLANTICO"/>
    <s v="BARRANQUILLA"/>
    <s v="PAGAFACIL BARRANQUILLA"/>
    <s v="REDEBAN"/>
    <s v="FO-25-1320035"/>
    <d v="2025-08-02T09:49:00"/>
    <d v="2025-08-04T16:34:00"/>
    <s v="NO"/>
    <s v="HARDWARE"/>
    <s v="SE REINICIA"/>
    <s v="LECTOR BARRAS"/>
    <s v="ROBUSTO"/>
    <m/>
    <s v="CERRADO"/>
    <s v="02/08/2025 01-08 SE ESCALA PARA VISITA. LLAMAR ANTES DE VISITAR, CONFIRMAR FALLA Y DATOS | 03/08/2025 CORRESPONSAL ROBUSTO ESTA CERRADO FINES DE SEMANA | 04/08/2025 DATAFONO SE REINICIABA, SE FORMATEA SE INSTALA VERSIÓN Y SO Y QUEDA OK"/>
    <s v="VISITA_TÉCNICA"/>
    <s v="AALZZ249"/>
    <s v="TIPO I"/>
    <s v="TERRESTRE"/>
    <s v="DE AVILA SIADES ALBERTO ENRIQUE"/>
    <n v="1"/>
    <n v="0"/>
    <n v="65960.072302"/>
    <n v="75096.394270399993"/>
    <n v="65960.072302"/>
    <m/>
    <m/>
    <m/>
    <m/>
    <m/>
    <m/>
    <m/>
    <m/>
  </r>
  <r>
    <s v="MEDELLIN"/>
    <x v="1"/>
    <x v="1"/>
    <n v="5206"/>
    <n v="2543130"/>
    <n v="10414"/>
    <s v="INCIDENTE"/>
    <s v="ANTIOQUIA"/>
    <s v="CONCEPCION"/>
    <s v="CONCEPCION - ANTIOQUIA"/>
    <s v="REDEBAN"/>
    <s v="FO-25-1319490"/>
    <d v="2025-08-02T08:41:00"/>
    <d v="2025-08-04T16:37:00"/>
    <s v="NO"/>
    <s v="HARDWARE"/>
    <s v="SE REINICIA"/>
    <s v="DAÑO POS"/>
    <s v="CB UNO A UNO"/>
    <m/>
    <s v="CERRADO"/>
    <s v="02/08/2025 01-08 SE ESCALA PARA VISITA. LLAMAR ANTES DE VISITAR, CONFIRMAR FALLA Y DATOS | 04/08/2025 ACTIVIDAD PENDIENTE POR CAPACIDAD OPERATIVA, FECHA ATENCION 4-08-2025 | 04/08/2025 CAMBIO EQUIPO POR DAÑO SE REINICIA PIN PAD POR COMPATIBILIDAD Y MAGIC BOX POR HUB PRUEBAS OK"/>
    <s v="VISITA_TÉCNICA"/>
    <s v="JAAAA305"/>
    <s v="TIPO II"/>
    <s v="TERRESTRE"/>
    <s v="PAREJA ECHAVARRIA JHON DAVID"/>
    <n v="1"/>
    <n v="0"/>
    <n v="144967.87232000002"/>
    <n v="140395.6348884"/>
    <n v="144967.87232000002"/>
    <m/>
    <m/>
    <m/>
    <m/>
    <m/>
    <m/>
    <m/>
    <m/>
  </r>
  <r>
    <s v="BARRANQUILLA"/>
    <x v="2"/>
    <x v="2"/>
    <n v="8001"/>
    <n v="2549119"/>
    <n v="26049"/>
    <s v="INCIDENTE"/>
    <s v="ATLANTICO"/>
    <s v="BARRANQUILLA"/>
    <s v="REDY UNICO BARRANQUILLA"/>
    <s v="REDEBAN"/>
    <s v="FO-25-1326418"/>
    <d v="2025-08-04T12:06:00"/>
    <d v="2025-08-04T16:45:00"/>
    <s v="NO"/>
    <s v="HARDWARE"/>
    <s v="LECTOR DE BARRAS"/>
    <s v="DAÑO POS"/>
    <s v="ROBUSTO"/>
    <m/>
    <s v="CERRADO"/>
    <s v="04/08/2025 SE REALIZA VISITA TÉCNICA, SE CAMBIA EL LECTOR DE BARRAS, SE REALIZAN PRUEBAS EXITOSAS, EQUIPO FUNCIONA CORRECTAMENTE. CB QUEDA OPERATIVO"/>
    <s v="VISITA_TÉCNICA"/>
    <s v="3A004726"/>
    <s v="TIPO I"/>
    <s v="TERRESTRE"/>
    <s v="DE AGUAS MUÑOZ DAVID JOSE"/>
    <n v="1"/>
    <n v="0"/>
    <n v="65960.072302"/>
    <n v="75096.394270399993"/>
    <n v="65960.072302"/>
    <m/>
    <m/>
    <m/>
    <m/>
    <m/>
    <m/>
    <m/>
    <m/>
  </r>
  <r>
    <s v="MEDELLIN"/>
    <x v="1"/>
    <x v="1"/>
    <n v="5088"/>
    <n v="2549037"/>
    <n v="68453"/>
    <s v="INCIDENTE"/>
    <s v="ANTIOQUIA"/>
    <s v="BELLO"/>
    <s v="BARRIO LA GABRIELA BELLO 3"/>
    <s v="REDEBAN"/>
    <s v="FO-25-1326426"/>
    <d v="2025-08-04T12:05:00"/>
    <d v="2025-08-04T16:47:00"/>
    <s v="NO"/>
    <s v="HARDWARE"/>
    <s v="IMPRESION"/>
    <s v="NO AVANZA PAPEL"/>
    <s v="CB UNO A UNO"/>
    <m/>
    <s v="CERRADO"/>
    <s v="04/08/2025 04-08 SE ESCALA PARA VISITA. LLAMAR ANTES DE VISITAR, CONFIRMAR FALLA Y DATOS | 04/08/2025 SE REVISA EQUIPO, Y NO AVANZA EL PAPEL DE REALIZA MANTENIMIENTO Y EL PROBLEMA PERSISTE SE REALIZA CAMBIO DE EQUIPO, PRUEBAS EXITOSAS SERVICIO OPERATIVO OK"/>
    <s v="VISITA_TÉCNICA"/>
    <s v="A100H177"/>
    <s v="TIPO I"/>
    <s v="TERRESTRE"/>
    <s v="ZAPATA LOPEZ EDWARD ASDRUBAL"/>
    <n v="1"/>
    <n v="0"/>
    <n v="65960.072302"/>
    <n v="75096.394270399993"/>
    <n v="65960.072302"/>
    <m/>
    <m/>
    <m/>
    <m/>
    <m/>
    <m/>
    <m/>
    <m/>
  </r>
  <r>
    <s v="PASTO"/>
    <x v="4"/>
    <x v="4"/>
    <n v="52356"/>
    <n v="2548530"/>
    <n v="75651"/>
    <s v="INCIDENTE"/>
    <s v="NARIÑO"/>
    <s v="IPIALES"/>
    <s v="BARRIO CENTENARIO IPIALES"/>
    <s v="REDEBAN"/>
    <s v="FO-25-1325890"/>
    <d v="2025-08-04T11:22:00"/>
    <d v="2025-08-04T16:55:00"/>
    <s v="NO"/>
    <s v="SOFTWARE"/>
    <s v="LECTOR DE BARRAS"/>
    <s v="LECTOR DESCONFIGURADO"/>
    <s v="CB UNO A UNO"/>
    <m/>
    <s v="CERRADO"/>
    <s v="04/08/2025 SE LLEGA A CORRESPONSAL SE VERIFICA FALLA EN LECTOR DE BARRAS SE CONFIGURA LECTOR SE REALIZA PRUEBAS DE FUNCIONAMIENTO EXITOSAS CB QUEDA OPERATIVO Y LECTOR FUNCIONANDO"/>
    <s v="VISITA_TÉCNICA"/>
    <s v="1000R469"/>
    <s v="TIPO II"/>
    <s v="TERRESTRE"/>
    <s v="BRAVO MADROÑERO OSCAR ESTEBAN"/>
    <n v="1"/>
    <n v="0"/>
    <n v="144967.87232000002"/>
    <n v="140395.6348884"/>
    <n v="144967.87232000002"/>
    <m/>
    <m/>
    <m/>
    <m/>
    <m/>
    <m/>
    <m/>
    <m/>
  </r>
  <r>
    <s v="MEDELLIN"/>
    <x v="1"/>
    <x v="1"/>
    <n v="5001"/>
    <n v="2548092"/>
    <n v="71291"/>
    <s v="INCIDENTE"/>
    <s v="ANTIOQUIA"/>
    <s v="MEDELLIN"/>
    <s v="PTM MEDELLIN DROGUERIA VILLA P"/>
    <s v="REDEBAN"/>
    <s v="FO-25-1325706"/>
    <d v="2025-08-04T11:01:00"/>
    <d v="2025-08-04T17:00:00"/>
    <s v="NO"/>
    <s v="HARDWARE"/>
    <s v="SE REINICIA"/>
    <s v="DAÑO POS"/>
    <s v="AGREGADOR"/>
    <m/>
    <s v="CERRADO"/>
    <s v="04/08/2025 04-08 SE ESCALA PARA VISITA. LLAMAR ANTES DE VISITAR, CONFIRMAR FALLA Y DATOS | 04/08/2025 SE REALIZA CAMBIO DE LECTORA POR REINICIOS Y SE EQUIPO DEBIDO A REINICIOS Y TECLADO MALO"/>
    <s v="VISITA_TÉCNICA"/>
    <s v="SV00C114 - NN00E764"/>
    <s v="TIPO I"/>
    <s v="TERRESTRE"/>
    <s v="QUINTERO SANCHEZ JUAN SEBASTIAN"/>
    <n v="1"/>
    <n v="0"/>
    <n v="65960.072302"/>
    <n v="75096.394270399993"/>
    <n v="65960.072302"/>
    <m/>
    <m/>
    <m/>
    <m/>
    <m/>
    <m/>
    <m/>
    <m/>
  </r>
  <r>
    <s v="CUCUTA"/>
    <x v="0"/>
    <x v="0"/>
    <n v="54001"/>
    <n v="2548112"/>
    <n v="27376"/>
    <s v="INCIDENTE"/>
    <s v="NORTE DE SANTANDER"/>
    <s v="CUCUTA"/>
    <s v="PAGAFACIL CC VENTURA PLAZA"/>
    <s v="REDEBAN"/>
    <s v="FO-25-1325729"/>
    <d v="2025-08-04T10:46:00"/>
    <d v="2025-08-04T17:25:00"/>
    <s v="NO"/>
    <s v="HARDWARE"/>
    <s v="LECTOR DE BARRAS"/>
    <s v="DAÑO POS"/>
    <s v="ROBUSTO"/>
    <m/>
    <s v="CERRADO"/>
    <s v="04/08/2025 04-08 EN COMUNICACION CON LA SEÑORA SOREYI AL NUMERO 3113868118 INDICA QUE EL DATFAONO LE ARROJA  RECHAZO GENERAL, LECTOR DE TARJETAS, CONFIRMA DATOS, SE ESCALA PARA VISITA | 04/08/2025 SE REALIZÓ VISITA AL COMERCIO Y SE ENCUENTRA LECTORA DAÑADA, SE REALIZA CAMBIO DE LECTORA PRUEBAS EXITOSAS"/>
    <s v="VISITA_TÉCNICA"/>
    <n v="0"/>
    <s v="TIPO I"/>
    <s v="TERRESTRE"/>
    <s v="MORA VEGA JEAMPIER"/>
    <n v="1"/>
    <n v="0"/>
    <n v="65960.072302"/>
    <n v="75096.394270399993"/>
    <n v="65960.072302"/>
    <m/>
    <m/>
    <m/>
    <m/>
    <m/>
    <m/>
    <m/>
    <m/>
  </r>
  <r>
    <s v="BUCARAMANGA"/>
    <x v="0"/>
    <x v="0"/>
    <n v="68001"/>
    <n v="2547781"/>
    <n v="34113"/>
    <s v="INCIDENTE"/>
    <s v="SANTANDER"/>
    <s v="BUCARAMANGA"/>
    <s v="COMCARD B MANGA TIENDA SHADDAY"/>
    <s v="REDEBAN"/>
    <s v="FO-25-1325735"/>
    <d v="2025-08-04T10:43:00"/>
    <d v="2025-08-04T17:34:00"/>
    <s v="NO"/>
    <s v="HARDWARE"/>
    <s v="SE REINICIA"/>
    <s v="DAÑO POS"/>
    <s v="AGREGADOR"/>
    <m/>
    <s v="CERRADO"/>
    <s v="04/08/2025 04-08 SE ESCALA PARA VISITA. LLAMAR ANTES DE VISITAR, CONFIRMAR FALLA Y DATOS | 04/08/2025 SE ESTABLECE CONTACTO TELEFÓNICO CON LA SEÑORA RUTH AL NÚMERO 3172187256 QUIEN NOS CONFIRMA QUE NOS PODRÁ ATENDER APARTIR DE LAS 15:00 HRS"/>
    <s v="VISITA_TÉCNICA"/>
    <s v="1QZZZ217-II0XZ495"/>
    <s v="TIPO I"/>
    <s v="TERRESTRE"/>
    <s v="REYES RAMIREZ DIEGO ALEXANDER"/>
    <n v="1"/>
    <n v="0"/>
    <n v="65960.072302"/>
    <n v="75096.394270399993"/>
    <n v="65960.072302"/>
    <m/>
    <m/>
    <m/>
    <m/>
    <m/>
    <m/>
    <m/>
    <m/>
  </r>
  <r>
    <s v="MEDELLIN"/>
    <x v="1"/>
    <x v="1"/>
    <n v="5360"/>
    <n v="2547275"/>
    <n v="61338"/>
    <s v="INCIDENTE"/>
    <s v="ANTIOQUIA"/>
    <s v="ITAGUI"/>
    <s v="BARRIO SAN FRANCISCO ITAGUI 2"/>
    <s v="REDEBAN"/>
    <s v="FO-25-1325469"/>
    <d v="2025-08-04T10:05:00"/>
    <d v="2025-08-04T17:49:00"/>
    <s v="NO"/>
    <s v="HARDWARE"/>
    <s v="IMPRESION"/>
    <s v="NO IMPRIME UNO O VARIOS CARACTERES"/>
    <s v="CB UNO A UNO"/>
    <m/>
    <s v="CERRADO"/>
    <s v="04/08/2025 04-08 SE ESCALA PARA VISITA. LLAMAR ANTES DE VISITAR, CONFIRMAR FALLA Y DATOS | 04/08/2025 SE CAMBIA EQUIPO POR DAÑO EN IMPRESORA Y RECHAZO GENERAL"/>
    <s v="VISITA_TÉCNICA"/>
    <n v="0"/>
    <s v="TIPO I"/>
    <s v="TERRESTRE"/>
    <s v="MORENO MEDINA JUAN PABLO"/>
    <n v="1"/>
    <n v="0"/>
    <n v="65960.072302"/>
    <n v="75096.394270399993"/>
    <n v="65960.072302"/>
    <m/>
    <m/>
    <m/>
    <m/>
    <m/>
    <m/>
    <m/>
    <m/>
  </r>
  <r>
    <s v="MEDELLIN"/>
    <x v="1"/>
    <x v="1"/>
    <n v="5360"/>
    <n v="2546658"/>
    <n v="73033"/>
    <s v="INCIDENTE"/>
    <s v="ANTIOQUIA"/>
    <s v="ITAGUI"/>
    <s v="BARRIO GUAYABALA ITAGUI"/>
    <s v="REDEBAN"/>
    <s v="FO-25-1324931"/>
    <d v="2025-08-04T09:37:00"/>
    <d v="2025-08-04T17:53:00"/>
    <s v="NO"/>
    <s v="HARDWARE"/>
    <s v="LECTOR DE TARJETAS"/>
    <s v="DAÑO POS"/>
    <s v="CB UNO A UNO"/>
    <m/>
    <s v="CERRADO"/>
    <s v="04/08/2025 04-08 SE ESCALA PARA VISITA. LLAMAR ANTES DE VISITAR, CONFIRMAR FALLA Y DATOS | 04/08/2025 SE REALIZA CAMBIO DE EQUIPO YA QUE NO LEE NINGUNA TARJETA"/>
    <s v="VISITA_TÉCNICA"/>
    <s v="MN00Q987"/>
    <s v="TIPO I"/>
    <s v="TERRESTRE"/>
    <s v="HERNANDEZ CHAVARRIA JUAN CAMILO"/>
    <n v="1"/>
    <n v="0"/>
    <n v="65960.072302"/>
    <n v="75096.394270399993"/>
    <n v="65960.072302"/>
    <m/>
    <m/>
    <m/>
    <m/>
    <m/>
    <m/>
    <m/>
    <m/>
  </r>
  <r>
    <s v="MEDELLIN"/>
    <x v="1"/>
    <x v="1"/>
    <n v="5360"/>
    <n v="2545840"/>
    <n v="36353"/>
    <s v="INCIDENTE"/>
    <s v="ANTIOQUIA"/>
    <s v="ITAGUI"/>
    <s v="BARRIO VIVIENDAS DEL SUR ITAGU"/>
    <s v="REDEBAN"/>
    <s v="FO-25-1324370"/>
    <d v="2025-08-04T08:45:00"/>
    <d v="2025-08-04T18:00:00"/>
    <s v="NO"/>
    <s v="HARDWARE"/>
    <s v="ALERT IRRUPTION"/>
    <s v="ALERT IRRUPTION"/>
    <s v="CB UNO A UNO"/>
    <m/>
    <s v="CERRADO"/>
    <s v="03/08/2025 04-08 SE ESCALA PARA VISITA. LLAMAR ANTES DE VISITAR, CONFIRMAR FALLA Y DATOS | 04/08/2025 SE REALIZA CAMBIO DE EQUIPO PORQUE PRESENTA FALLA CON PANTALLA AZUL  IRRUPTION"/>
    <s v="VISITA_TÉCNICA"/>
    <s v="GZ00B569"/>
    <s v="TIPO I"/>
    <s v="TERRESTRE"/>
    <s v="HERNANDEZ CHAVARRIA JUAN CAMILO"/>
    <n v="1"/>
    <n v="0"/>
    <n v="65960.072302"/>
    <n v="75096.394270399993"/>
    <n v="65960.072302"/>
    <m/>
    <m/>
    <m/>
    <m/>
    <m/>
    <m/>
    <m/>
    <m/>
  </r>
  <r>
    <s v="MEDELLIN"/>
    <x v="1"/>
    <x v="1"/>
    <n v="5088"/>
    <n v="2545670"/>
    <n v="21426"/>
    <s v="INCIDENTE"/>
    <s v="ANTIOQUIA"/>
    <s v="BELLO"/>
    <s v="OPRAP EXITO BELLO NIQUIA"/>
    <s v="REDEBAN"/>
    <s v="FO-25-1324379"/>
    <d v="2025-08-04T08:34:00"/>
    <d v="2025-08-04T18:07:00"/>
    <s v="NO"/>
    <s v="HARDWARE"/>
    <s v="PINPAD"/>
    <s v="CABLE AVERIADO"/>
    <s v="ROBUSTO"/>
    <m/>
    <s v="CERRADO"/>
    <s v="03/08/2025 04-08 SE ESCALA PARA VISITA. LLAMAR ANTES DE VISITAR, CONFIRMAR FALLA Y DATOS | 04/08/2025 SE REVISA PINPAD Y EL CABLE SE ENCUENTRA AVERIADO, SE REALIZA CAMBIO DE EQUIPO PRUEBAS EXITOSAS SERVICIO OPERATIVO OK"/>
    <s v="VISITA_TÉCNICA"/>
    <s v="AAPZZ626"/>
    <s v="TIPO I"/>
    <s v="TERRESTRE"/>
    <s v="ZAPATA LOPEZ EDWARD ASDRUBAL"/>
    <n v="1"/>
    <n v="0"/>
    <n v="65960.072302"/>
    <n v="75096.394270399993"/>
    <n v="65960.072302"/>
    <m/>
    <m/>
    <m/>
    <m/>
    <m/>
    <m/>
    <m/>
    <m/>
  </r>
  <r>
    <s v="CALI"/>
    <x v="4"/>
    <x v="4"/>
    <n v="76520"/>
    <n v="2545549"/>
    <n v="27905"/>
    <s v="INCIDENTE"/>
    <s v="VALLE DEL CAUCA"/>
    <s v="PALMIRA"/>
    <s v="ARRIO EL PRADO 2 PALMIRA"/>
    <s v="REDEBAN"/>
    <s v="FO-25-1324388"/>
    <d v="2025-08-04T08:33:00"/>
    <d v="2025-08-04T18:08:00"/>
    <s v="NO"/>
    <s v="HARDWARE"/>
    <s v="DETERIORO"/>
    <s v="DATAFONO"/>
    <s v="CB UNO A UNO"/>
    <m/>
    <s v="CERRADO"/>
    <s v="03/08/2025 04-08 SE ESCALA PARA VISITA. LLAMAR ANTES DE VISITAR, CONFIRMAR FALLA Y DATOS | 04/08/2025 EN LA VISITA TÉCNICA SE ENCONTRÓ EL DATÁFONO AVERIADO EL PUERTO USB, SE REALIZÓ EL CAMBIO POR TECNOLOGÍA DESK 2600, SE CAMBIÓ EL PINPAD POR TECNOLOGÍA DESK 1600, SE RETIRÓ EL HUB, SE INSTALÓ MAGIC BOX 2600, SE CAMBIÓ EL LECTOR DE CÓDIGO DE BARRAS YA QUE SE ENCONTRÓ CON EL CABLE AVERIADO, SE INSTALO EL SISTEMA OPERATIVO Y VERSIÓN 10.3N, SE CREARON LOS USUARIOS Y SE REALIZARON LAS PRUEBAS DEJANDO EL SERVICIO OPERANDO SIN FALLAS Y SIN NOVEDAD"/>
    <s v="VISITA_TÉCNICA"/>
    <s v="BL09Z932"/>
    <s v="TIPO I"/>
    <s v="TERRESTRE"/>
    <s v="SANCHEZ URREGO ROBINSON DAVID"/>
    <n v="1"/>
    <n v="0"/>
    <n v="65960.072302"/>
    <n v="75096.394270399993"/>
    <n v="65960.072302"/>
    <m/>
    <m/>
    <m/>
    <m/>
    <m/>
    <m/>
    <m/>
    <m/>
  </r>
  <r>
    <s v="BOGOTA"/>
    <x v="5"/>
    <x v="5"/>
    <n v="11001"/>
    <n v="2545623"/>
    <n v="47779"/>
    <s v="INCIDENTE"/>
    <s v="CUNDINAMARCA"/>
    <s v="BOGOTA"/>
    <s v="BARRIO SANTA BIBIANA BOGOTA"/>
    <s v="REDEBAN"/>
    <s v="FO-25-1323954"/>
    <d v="2025-08-04T08:27:00"/>
    <d v="2025-08-04T18:09:00"/>
    <s v="NO"/>
    <s v="SOFTWARE"/>
    <s v="ACTUALIZACION"/>
    <s v="VERSION CARGA SO VR"/>
    <s v="CB UNO A UNO"/>
    <m/>
    <s v="CERRADO"/>
    <s v="04/08/2025 04-08 SE ESCALA PARA VISITA. LLAMAR ANTES DE VISITAR, CONFIRMAR FALLA Y DATOS | 04/08/2025 SE REALIZA UNA ACTUALIZACIÓN DEL DATAFONO, SE CONFIGURA SE REALIZAN PRUEBAS, SE ENTREGA OPERATIVO, SE HABILITAN CIERRES, LECTORA, SE CREAN USUARIO OPERADOR"/>
    <s v="VISITA_TÉCNICA"/>
    <s v="XP00F526"/>
    <s v="TIPO I"/>
    <s v="TERRESTRE"/>
    <s v="SOTO MUNAR DYLAN DAVID"/>
    <n v="1"/>
    <n v="0"/>
    <n v="65960.072302"/>
    <n v="75096.394270399993"/>
    <n v="65960.072302"/>
    <m/>
    <m/>
    <m/>
    <m/>
    <m/>
    <m/>
    <m/>
    <m/>
  </r>
  <r>
    <s v="TUNJA"/>
    <x v="0"/>
    <x v="0"/>
    <n v="15455"/>
    <n v="2543810"/>
    <n v="43978"/>
    <s v="INCIDENTE"/>
    <s v="BOYACA"/>
    <s v="MIRAFLORES"/>
    <s v="BARRIO CENTRO MIRAFLORES 2"/>
    <s v="REDEBAN"/>
    <s v="FO-25-1321436"/>
    <d v="2025-08-02T14:14:00"/>
    <d v="2025-08-04T18:10:00"/>
    <s v="NO"/>
    <s v="HARDWARE"/>
    <s v="TECLADO"/>
    <s v="DAÑO POS"/>
    <s v="CB UNO A UNO"/>
    <m/>
    <s v="CERRADO"/>
    <s v="02/08/2025 01-08 SE ESCALA PARA VISITA. LLAMAR ANTES DE VISITAR, CONFIRMAR FALLA Y DATOS | 04/08/2025 SE REALIZA VISITA AL COMERCIO, SE CAMBIA DATAFONO POR DAÑO, SE HACEN PRUEBAS OK, SE DEMORA EN EJECUCION YA QUE PLATAFORMA DE REDEBAN PRESENTO CAIDA MASIVA"/>
    <s v="VISITA_TÉCNICA"/>
    <s v="9AMZZ161"/>
    <s v="TIPO IV"/>
    <s v="TERRESTRE"/>
    <s v="SOLER HOYOS CRISTIAN LEONARDO"/>
    <n v="1"/>
    <n v="0"/>
    <n v="479588.87655000004"/>
    <n v="196536.5258152"/>
    <n v="479588.87655000004"/>
    <m/>
    <m/>
    <m/>
    <m/>
    <m/>
    <m/>
    <m/>
    <m/>
  </r>
  <r>
    <s v="BUCARAMANGA"/>
    <x v="0"/>
    <x v="0"/>
    <n v="13670"/>
    <n v="2537375"/>
    <n v="71280"/>
    <s v="INCIDENTE"/>
    <s v="BOLIVAR"/>
    <s v="SAN PABLO"/>
    <s v="DISTRICOL H.H TECNOLOGICA"/>
    <s v="REDEBAN"/>
    <s v="FO-25-1315151"/>
    <d v="2025-08-01T08:42:00"/>
    <d v="2025-08-04T18:51:00"/>
    <s v="NO"/>
    <s v="HARDWARE"/>
    <s v="SE REINICIA"/>
    <s v="DAÑO POS"/>
    <s v="AGREGADOR"/>
    <m/>
    <s v="CERRADO"/>
    <s v="01/08/2025 01-08 SE INTENTA COMUNICACION CON LA SEÑORA HEIDI HERNANDEZ AL NUMERO 3137283880, PERO NO CONTESTA LA LLAMADA. SE ESCALA PARA VISITA, CONFIRMAR FALLA Y DATOS | 04/08/2025 SE HACE PRESENCIA EN COMERCIO SE REALIZA CAMBIO DE EQUIPO DEBIDO A QUE SE REINICIA CONSTANTEMENTE SE REALIZAN PRUEBAS OK SE CREAN USUARIOS Y CONTRASEÑA"/>
    <s v="VISITA_TÉCNICA"/>
    <s v="ON00E086"/>
    <s v="TIPO IV ESPECIAL"/>
    <s v="TERRESTRE/FLUVIAL"/>
    <s v="ORTEBARRERAGA MARLON STWAR"/>
    <n v="1"/>
    <n v="0"/>
    <n v="479588.87655000004"/>
    <n v="196536.5258152"/>
    <n v="479588.87655000004"/>
    <m/>
    <m/>
    <m/>
    <m/>
    <m/>
    <m/>
    <m/>
    <m/>
  </r>
  <r>
    <s v="BUCARAMANGA"/>
    <x v="0"/>
    <x v="0"/>
    <n v="68500"/>
    <n v="2539911"/>
    <n v="10895"/>
    <s v="INCIDENTE"/>
    <s v="SANTANDER"/>
    <s v="OIBA"/>
    <s v="AIBA - SANTANDER"/>
    <s v="REDEBAN"/>
    <s v="FO-25-1316690"/>
    <d v="2025-08-01T11:44:00"/>
    <d v="2025-08-05T08:04:00"/>
    <s v="NO"/>
    <s v="HARDWARE"/>
    <s v="IMPRESION"/>
    <s v="NO IMPRIME UNO O VARIOS CARACTERES"/>
    <s v="CB UNO A UNO"/>
    <m/>
    <s v="CERRADO"/>
    <s v="01/08/2025 01-08 EN COMUNICACION CON EL SEÑOR HERNAN DIAZ AL NUMERO 3012631144, CONFIRMA FALLA, DATOS CORRECTOS. SE ESCALA PARA VISITA | 02/08/2025 SE COMUNICA CON EL SEÑOR HERNÁN DÍAZ AL NÚMERO DE TELÉFONO 3012631144 PARA VALIDAR DISPONIBILIDAD , CLIENTE INDICA QUE POR FAVOR LE CAMBIEN EL DATAFONO DEBIDO QUE LA IMPRESORA ESTÁ DAÑADA , SE LE INDICA DEBIDO QUE REDEBAN NO NOS BRINDA SOPORTE PARA CAMBIO , SE VISITARÁ EL DÍA LUNES 4/8/2025  , CLIENTE INDICA QUE NO TIENE INCONVENIENTE QUE ÉL ESPERA LA VISITA TÉCNICA | 05/08/2025 SE VISITA COMERCIO SE CAMBIA ACTIVO DEBIDO NO IMPRIME UNO O VARIOS CARACTERES , SE REALIZA INYECCIÓN DE SISTEMA Y VERSIÓN INICIALIZADA OK PRUEBAS OK CUBRE CLAVE OK. SE CAMBIA PINPAD POR TECNOLOGÍA"/>
    <s v="VISITA_TÉCNICA"/>
    <s v="A00DZ238 - AB11T065"/>
    <s v="TIPO III"/>
    <s v="TERRESTRE"/>
    <s v="HERRERA LUQUE SAUL JAVIER"/>
    <n v="1"/>
    <n v="0"/>
    <n v="275728.78077800001"/>
    <n v="196536.5258152"/>
    <n v="275728.78077800001"/>
    <m/>
    <m/>
    <m/>
    <m/>
    <m/>
    <m/>
    <m/>
    <m/>
  </r>
  <r>
    <s v="CUCUTA"/>
    <x v="0"/>
    <x v="0"/>
    <n v="54001"/>
    <n v="2545650"/>
    <n v="68778"/>
    <s v="INCIDENTE"/>
    <s v="NORTE DE SANTANDER"/>
    <s v="CUCUTA"/>
    <s v="PTM CUCUTA PAPELERIA Y VARIED"/>
    <s v="REDEBAN"/>
    <s v="FO-25-1323951"/>
    <d v="2025-08-04T08:30:00"/>
    <d v="2025-08-05T08:11:00"/>
    <s v="NO"/>
    <s v="SOFTWARE"/>
    <s v="COMUNICACION"/>
    <s v="PARAMETROS DE CONFIGURACION EN POS"/>
    <s v="AGREGADOR"/>
    <m/>
    <s v="CERRADO"/>
    <s v="04/08/2025 04-08 SE ESCALA PARA VISITA. LLAMAR ANTES DE VISITAR, CONFIRMAR FALLA Y DATOS | 05/08/2025 SE VISITA COMERCIO, SE REPISAN PARAMETROS DE COMUNICACION, SE HACEN PRUEBAS OK, CB OPERATIVO SIN NOVEDAD."/>
    <s v="VISITA_TÉCNICA"/>
    <s v="AALUZ204"/>
    <s v="TIPO I"/>
    <s v="TERRESTRE"/>
    <s v="NARANJO AFANADOR RUBEN JESUS"/>
    <n v="1"/>
    <n v="0"/>
    <n v="65960.072302"/>
    <n v="75096.394270399993"/>
    <n v="65960.072302"/>
    <m/>
    <m/>
    <m/>
    <m/>
    <m/>
    <m/>
    <m/>
    <m/>
  </r>
  <r>
    <s v="VALLEDUPAR"/>
    <x v="2"/>
    <x v="2"/>
    <n v="20400"/>
    <n v="2543320"/>
    <n v="28629"/>
    <s v="INCIDENTE"/>
    <s v="CESAR"/>
    <s v="LA JAGUA DE IBIRICO"/>
    <s v="BARRIO OVELIO JIMENEZ LA JAGUA"/>
    <s v="REDEBAN"/>
    <s v="FO-25-1320064"/>
    <d v="2025-08-02T08:59:00"/>
    <d v="2025-08-05T08:40:00"/>
    <s v="NO"/>
    <s v="HARDWARE"/>
    <s v="IMPRESION"/>
    <s v="NO AVANZA PAPEL"/>
    <s v="CB UNO A UNO"/>
    <m/>
    <s v="CERRADO"/>
    <s v="05/08/2025 BUENOS DÍAS SE HACE VISITA AL CB Y SE EVIDENCIA QUE NO AVANZA EL PAPEL EN LA IMPRESIÓN, SE PROCEDE A HACER CAMBIO DE DATAFONO Y SE HACEN PRUEBAS DEL EQUIPO"/>
    <s v="VISITA_TÉCNICA"/>
    <s v="AB009066 - BL01Y655"/>
    <s v="TIPO III"/>
    <s v="TERRESTRE"/>
    <s v="BENITEZ CARVAJAL ALVARO JAVIER"/>
    <n v="1"/>
    <n v="0"/>
    <n v="275728.78077800001"/>
    <n v="196536.5258152"/>
    <n v="275728.78077800001"/>
    <m/>
    <m/>
    <m/>
    <m/>
    <m/>
    <m/>
    <m/>
    <m/>
  </r>
  <r>
    <s v="BARRANQUILLA"/>
    <x v="2"/>
    <x v="2"/>
    <n v="8433"/>
    <n v="2545406"/>
    <n v="28370"/>
    <s v="INCIDENTE"/>
    <s v="ATLANTICO"/>
    <s v="MALAMBO"/>
    <s v="MULTIPAGAS SUCURSAL MALAMBO 1"/>
    <s v="REDEBAN"/>
    <s v="FO-25-1323962"/>
    <d v="2025-08-04T08:19:00"/>
    <d v="2025-08-05T09:20:00"/>
    <s v="NO"/>
    <s v="SOFTWARE"/>
    <s v="COMUNICACION"/>
    <s v="PARAMETROS DE CONFIGURACION EN POS"/>
    <s v="ROBUSTO"/>
    <m/>
    <s v="CERRADO"/>
    <s v="04/08/2025 04-08 SE ESCALA PARA VISITA. LLAMAR ANTES DE VISITAR, CONFIRMAR FALLA Y DATOS | 05/08/2025 ESPERANDO EN SITIO Q CLIENTE ABRA LOCAL | 05/08/2025 SE INGRESA AL LOCAL ,PERO SE ESTÁ A LA ESPERA DEL PERMISO PARA INGRESAR A REALIZAR MANTENIMIENTO | 05/08/2025 SE REALIZA ENTRADA AL SITIO ,SE DAN PERMISOS DE ENTRADA | 05/08/2025 SE REALIZA VISITA SE PROCEDE A VALIDAR COMUNICACIÓN, SE CONFIRGURA, SE REPISA COMUNICACIÓN A ETHERNET, SE HACEN PRUEBAS Y TODO OK, CB OPERATIVO"/>
    <s v="VISITA_TÉCNICA"/>
    <s v="9WZZZ135 - 9WZZZ131"/>
    <s v="TIPO II"/>
    <s v="TERRESTRE"/>
    <s v="PORRAS CASTRO DARLON NASCK"/>
    <n v="1"/>
    <n v="0"/>
    <n v="144967.87232000002"/>
    <n v="140395.6348884"/>
    <n v="144967.87232000002"/>
    <m/>
    <m/>
    <m/>
    <m/>
    <m/>
    <m/>
    <m/>
    <m/>
  </r>
  <r>
    <s v="MEDELLIN"/>
    <x v="1"/>
    <x v="1"/>
    <n v="5034"/>
    <n v="2533721"/>
    <n v="43502"/>
    <s v="INCIDENTE"/>
    <s v="ANTIOQUIA"/>
    <s v="ANDES"/>
    <s v="PTM ANDES MOTO REPUESTOS MEMO"/>
    <s v="REDEBAN"/>
    <s v="FO-25-1311681"/>
    <d v="2025-07-31T12:21:00"/>
    <d v="2025-08-05T09:28:00"/>
    <s v="NO"/>
    <s v="HARDWARE"/>
    <s v="LECTOR DE BARRAS"/>
    <s v="CABLE LECTORA AVERIADO"/>
    <s v="AGREGADOR"/>
    <m/>
    <s v="CERRADO"/>
    <s v="31/07/2025 31-07 SE INTENTA COMUNICACION CON LA SEÑORA CRISTINA BELEZ AL NUMERO 3016236727, PERO NO CONTESTA LA LLAMADA. SE ESCALA PARA VISITA, CONFIRMAR FALLA Y DATOS | 03/08/2025 EL DÍA DOMINGO NO PRESTAN SERVICIO EN EL COMERCIO | 05/08/2025 SE CAMBIA LECTORA Y SE HACEN PRUEBAS QUEDA OK"/>
    <s v="VISITA_TÉCNICA"/>
    <s v="9AEZZ461"/>
    <s v="TIPO III"/>
    <s v="TERRESTRE"/>
    <s v="ALVAREZ ARENAS VICTOR HUGO"/>
    <n v="1"/>
    <n v="0"/>
    <n v="275728.78077800001"/>
    <n v="196536.5258152"/>
    <n v="275728.78077800001"/>
    <m/>
    <m/>
    <m/>
    <m/>
    <m/>
    <m/>
    <m/>
    <m/>
  </r>
  <r>
    <s v="CALI"/>
    <x v="4"/>
    <x v="4"/>
    <n v="76113"/>
    <n v="2554051"/>
    <n v="25393"/>
    <s v="INCIDENTE"/>
    <s v="VALLE DEL CAUCA"/>
    <s v="BUGALAGRANDE"/>
    <s v="ARA0055 BUGALAGRANDE PLAZA"/>
    <s v="REDEBAN"/>
    <s v="FO-25-1330100"/>
    <d v="2025-08-05T09:02:00"/>
    <d v="2025-08-05T10:00:00"/>
    <s v="NO"/>
    <s v="HARDWARE"/>
    <s v="NO ENCIENDE"/>
    <s v="DAÑO POS"/>
    <s v="RETAIL"/>
    <m/>
    <s v="CERRADO"/>
    <s v="05/08/2025 SE ESCALA CASO ARA A LA RED | 05/08/2025 SE ESCALA CASO ARA A LA RED | 05/08/2025 SE ESCALA CASO ARA A LA RED | 05/08/2025 05-08 SE ESCALA CASO ARA A LA RED, SE PROCEDE A CERRAR YA QUE NO ATENDEMOS CADENA ARA - 05-07 TU SOLICITUD REFERENTE A GENERACIÓN DE CASOS CB ARA BANCOLOMBIA QUEDÓ RADICADA BAJO EL TICKET NÚMERO XXXXX AL ÁREA ENCARGADA."/>
    <s v="SOPORTE_TELEFÓNICO"/>
    <n v="0"/>
    <s v="TIPO II"/>
    <s v="TERRESTRE"/>
    <s v="HENAO CARDONA DIEGO FERNANDO"/>
    <n v="0"/>
    <n v="0"/>
    <n v="41241.0800752"/>
    <n v="0"/>
    <n v="41241.0800752"/>
    <m/>
    <m/>
    <m/>
    <m/>
    <m/>
    <m/>
    <m/>
    <m/>
  </r>
  <r>
    <s v="VILLAVICENCIO"/>
    <x v="3"/>
    <x v="3"/>
    <n v="50001"/>
    <s v="TA-25-921008"/>
    <n v="78576"/>
    <s v="INCIDENTE"/>
    <s v="META"/>
    <s v="VILLAVICENCIO"/>
    <s v="BARRIO LA PRADERA VILLAVICENCIO"/>
    <s v="REDEBAN"/>
    <s v="FO-25-1328423"/>
    <d v="2025-08-01T18:00:00"/>
    <d v="2025-08-05T10:00:00"/>
    <s v="NO"/>
    <s v="SOFTWARE"/>
    <s v="ERROR DE TRANSACCIONES"/>
    <s v="RECHAZO GENERAL"/>
    <s v="CB UNO A UNO"/>
    <m/>
    <s v="CERRADO"/>
    <s v="05/08/2025 SE REALIZA VISITA A COMERCIO SE REALIZA BORRADO E INICIALIZACIÓN PRUEBAS OK SIN NOVEDADES"/>
    <s v="VISITA_TÉCNICA"/>
    <s v="F1LZZ984"/>
    <s v="TIPO I"/>
    <s v="TERRESTRE"/>
    <s v="CASTRILLON URREA LONDIER LEANDRO"/>
    <n v="1"/>
    <n v="0"/>
    <n v="65960.072302"/>
    <n v="75096.394270399993"/>
    <n v="65960.072302"/>
    <m/>
    <m/>
    <m/>
    <m/>
    <m/>
    <m/>
    <m/>
    <m/>
  </r>
  <r>
    <s v="CARTAGENA"/>
    <x v="2"/>
    <x v="2"/>
    <n v="13001"/>
    <n v="2549348"/>
    <n v="26069"/>
    <s v="INCIDENTE"/>
    <s v="BOLIVAR"/>
    <s v="CARTAGENA"/>
    <s v="REDY CARRERA TERCERA"/>
    <s v="REDEBAN"/>
    <s v="FO-25-1326665"/>
    <d v="2025-08-04T12:53:00"/>
    <d v="2025-08-05T10:06:00"/>
    <s v="NO"/>
    <s v="HARDWARE"/>
    <s v="TECLADO"/>
    <s v="DAÑO POS"/>
    <s v="ROBUSTO"/>
    <m/>
    <s v="CERRADO"/>
    <s v="04/08/2025 04-08 SE ESCALA PARA VISITA. LLAMAR ANTES DE VISITAR, CONFIRMAR FALLA Y DATOS | 05/08/2025 SE LLEGA AL PUNTO CLIENTE NO ESTÁ SATISFECHO CON EL NUEVO DATAFONO DESK 2600 LAS TECLAS ESTÁN MUY DURAS DESEA QUE LE PONGAN UN DESK 3500 PERO NO SE LE COLOCA QUE YA ESE MODELO NO HAY EN BODEGA POR TAL MOTIVO NO SE CAMBIA EQUIPO, SE AJUSTA LA BASE"/>
    <s v="VISITA_TÉCNICA"/>
    <s v="LMRZZ004"/>
    <s v="TIPO I"/>
    <s v="TERRESTRE"/>
    <s v="CANEDO HERRERA ALEXANDER"/>
    <n v="1"/>
    <n v="0"/>
    <n v="65960.072302"/>
    <n v="75096.394270399993"/>
    <n v="65960.072302"/>
    <m/>
    <m/>
    <m/>
    <m/>
    <m/>
    <m/>
    <m/>
    <m/>
  </r>
  <r>
    <s v="BOGOTA"/>
    <x v="5"/>
    <x v="5"/>
    <n v="11001"/>
    <n v="2548579"/>
    <n v="37034"/>
    <s v="INCIDENTE"/>
    <s v="CUNDINAMARCA"/>
    <s v="BOGOTA"/>
    <s v="BARRIO SAN PABLO BOGOTA"/>
    <s v="REDEBAN"/>
    <s v="FO-25-1325884"/>
    <d v="2025-08-04T11:35:00"/>
    <d v="2025-08-05T10:27:00"/>
    <s v="NO"/>
    <s v="HARDWARE"/>
    <s v="PINPAD"/>
    <s v="ALERTADO"/>
    <s v="CB UNO A UNO"/>
    <m/>
    <s v="CERRADO"/>
    <s v="05/08/2025 SE REALIZA CAMBIO DE PIN PAD POR FALLA ALLT PRUEBA OK"/>
    <s v="VISITA_TÉCNICA"/>
    <s v="6A0TZ892"/>
    <s v="TIPO I"/>
    <s v="TERRESTRE"/>
    <s v="ORTIZ MARTINEZ STIVEN"/>
    <n v="1"/>
    <n v="0"/>
    <n v="65960.072302"/>
    <n v="75096.394270399993"/>
    <n v="65960.072302"/>
    <m/>
    <m/>
    <m/>
    <m/>
    <m/>
    <m/>
    <m/>
    <m/>
  </r>
  <r>
    <s v="IBAGUE"/>
    <x v="3"/>
    <x v="3"/>
    <n v="73001"/>
    <n v="2548098"/>
    <n v="68633"/>
    <s v="INCIDENTE"/>
    <s v="TOLIMA"/>
    <s v="IBAGUE"/>
    <s v="PTM IBAGUE DETALLES Y ACCESORI"/>
    <s v="REDEBAN"/>
    <s v="FO-25-1325700"/>
    <d v="2025-08-04T11:02:00"/>
    <d v="2025-08-05T10:31:00"/>
    <s v="NO"/>
    <s v="HARDWARE"/>
    <s v="TECLADO"/>
    <s v="DAÑO POS"/>
    <s v="AGREGADOR"/>
    <m/>
    <s v="CERRADO"/>
    <s v="04/08/2025 04-08 SE ESCALA PARA VISITA. LLAMAR ANTES DE VISITAR, CONFIRMAR FALLA Y DATOS | 05/08/2025 SE REALIZA CAMBIO DE DATÁFONO POR DAÑO EN TECLADO, SE REALIZA PRUEBAS DE FUNCIONAMIENTO OK; CUBRE CLAVE INSTALADO."/>
    <s v="VISITA_TÉCNICA"/>
    <s v="A300S460-A300S543"/>
    <s v="TIPO I"/>
    <s v="TERRESTRE"/>
    <s v="BARRAGAN TAFUR EDWIN ESTEBAN"/>
    <n v="1"/>
    <n v="0"/>
    <n v="65960.072302"/>
    <n v="75096.394270399993"/>
    <n v="65960.072302"/>
    <m/>
    <m/>
    <m/>
    <m/>
    <m/>
    <m/>
    <m/>
    <m/>
  </r>
  <r>
    <s v="SANTA MARTA"/>
    <x v="2"/>
    <x v="2"/>
    <n v="44090"/>
    <n v="2543527"/>
    <n v="31061"/>
    <s v="INCIDENTE"/>
    <s v="LA GUAJIRA"/>
    <s v="DIBULLA"/>
    <s v="BARRIO CENTRO"/>
    <s v="REDEBAN"/>
    <s v="FO-25-1320486"/>
    <d v="2025-08-02T10:53:00"/>
    <d v="2025-08-05T10:43:00"/>
    <s v="NO"/>
    <s v="HARDWARE"/>
    <s v="PINPAD"/>
    <s v="DAÑO POS"/>
    <s v="CB UNO A UNO"/>
    <m/>
    <s v="CERRADO"/>
    <s v="02/08/2025 01-08 SE ESCALA PARA VISITA. LLAMAR ANTES DE VISITAR, CONFIRMAR FALLA Y DATOS | 05/08/2025 SE TARDA EN LLEGAR AL PUNTO YA QUE EL CLIENTE NO CONTESTA LA LLAMADA DESDE EL DÍA ANTERIOR Y TAMPOCO SE ESPECIFICA LA DIRECCIÓN EXACTA DEL PUNTO | 05/08/2025 SE RETRASA LA ACTIVIDAD POR INCONVENIENTE EN LA PLATAFORMA PARA CAMBIO DE EQUIPO, LA VISITA SE INICIÓ DESDE LAS 9:30AM, PERO POR PROBLEMAS CON SYTEX NO SE HA PODIDO TERMINAR LA ACTIVIDAD | 05/08/2025 SE REALIZA LA VISITA SE ENCUENTRA EL PIN PAD PRESENTA DO PROBLEMAS CON LECTURA DE TARJETAS, SE PROCEDE A CAMBIAR A COMBO DESK 1600 Y 2600 POR INCOMPATIBILIDAD, SE REALIZAN PRUEBAS Y TODO OK"/>
    <s v="VISITA_TÉCNICA"/>
    <s v="BYZZZ850"/>
    <s v="TIPO III"/>
    <s v="TERRESTRE"/>
    <s v="THOMAS  CAMPO SIGIFREDO SEGUNDO"/>
    <n v="1"/>
    <n v="0"/>
    <n v="275728.78077800001"/>
    <n v="196536.5258152"/>
    <n v="275728.78077800001"/>
    <m/>
    <m/>
    <m/>
    <m/>
    <m/>
    <m/>
    <m/>
    <m/>
  </r>
  <r>
    <s v="BARRANQUILLA"/>
    <x v="2"/>
    <x v="2"/>
    <n v="8296"/>
    <n v="2549269"/>
    <n v="47534"/>
    <s v="INCIDENTE"/>
    <s v="ATLANTICO"/>
    <s v="GALAPA"/>
    <s v="BARRIO GALAPA GALAPA 1"/>
    <s v="REDEBAN"/>
    <s v="FO-25-1326572"/>
    <d v="2025-08-04T12:36:00"/>
    <d v="2025-08-05T10:46:00"/>
    <s v="NO"/>
    <s v="HARDWARE"/>
    <s v="ALERT IRRUPTION"/>
    <s v="ALERT IRRUPTION"/>
    <s v="CB UNO A UNO"/>
    <m/>
    <s v="CERRADO"/>
    <s v="04/08/2025 04-08 SE ESCALA PARA VISITA. LLAMAR ANTES DE VISITAR, CONFIRMAR FALLA Y DATOS | 05/08/2025 SE REALIZA VISITA AL COMERCIO SE ENCUENTRA PIN PAD Y DATAFONO EN ALERT IRRUPTION SE CAMBIA DATÁFONO Y PIN PAD SE REALIZAN PRUEBAS EXITOSAS Y EL CB QUEDA OPERATIVO SE CAMBIA HUB POR MAGIC BOX"/>
    <s v="VISITA_TÉCNICA"/>
    <s v="GB00H063"/>
    <s v="TIPO I"/>
    <s v="TERRESTRE"/>
    <s v="PEÑALOZA GUTIERREZ RAFAEL GUSTAVO"/>
    <n v="1"/>
    <n v="0"/>
    <n v="65960.072302"/>
    <n v="75096.394270399993"/>
    <n v="65960.072302"/>
    <m/>
    <m/>
    <m/>
    <m/>
    <m/>
    <m/>
    <m/>
    <m/>
  </r>
  <r>
    <s v="VILLAVICENCIO"/>
    <x v="3"/>
    <x v="3"/>
    <n v="50370"/>
    <n v="2534662"/>
    <n v="44681"/>
    <s v="INCIDENTE"/>
    <s v="META"/>
    <s v="URIBE"/>
    <s v="PTM URIBE MINIMARKET NAHOMY JC"/>
    <s v="REDEBAN"/>
    <s v="FO-25-1313039"/>
    <d v="2025-07-31T15:06:00"/>
    <d v="2025-08-05T11:22:00"/>
    <s v="NO"/>
    <s v="HARDWARE"/>
    <s v="COMUNICACION"/>
    <s v="MENSAJE CABLE DE RED DESCONECTADO"/>
    <s v="AGREGADOR"/>
    <m/>
    <s v="CERRADO"/>
    <s v="02/08/2025 POR DISPONIBILIDAD DE VUELO SE ATENDERÁ EL 05/08 | 05/08/2025 SE REALIZA CAMBIO DE DATAFONO POR DAÑO EN EL PUERTO DE RED, SE CAMBIA CABLE ENTORCHADO"/>
    <s v="VISITA_TÉCNICA"/>
    <s v="AB1EZ107"/>
    <s v="TIPO IV ESPECIAL"/>
    <s v="AEREO"/>
    <s v="PEDREROS CONTRERAS MICHAEL STEVENS"/>
    <n v="1"/>
    <n v="0"/>
    <n v="988462.96268840006"/>
    <n v="196536.5258152"/>
    <n v="988462.96268840006"/>
    <m/>
    <m/>
    <m/>
    <m/>
    <m/>
    <m/>
    <m/>
    <m/>
  </r>
  <r>
    <s v="PEREIRA"/>
    <x v="4"/>
    <x v="6"/>
    <n v="63001"/>
    <n v="2552164"/>
    <n v="24201"/>
    <s v="INCIDENTE"/>
    <s v="QUINDIO"/>
    <s v="ARMENIA"/>
    <s v="MULTIPAGAS PLAZA DE BOLIVAR AR"/>
    <s v="REDEBAN"/>
    <s v="FO-25-1328628"/>
    <d v="2025-08-04T17:19:00"/>
    <d v="2025-08-05T11:39:00"/>
    <s v="NO"/>
    <s v="HARDWARE"/>
    <s v="LECTOR DE BARRAS"/>
    <s v="CABLE LECTORA AVERIADO"/>
    <s v="ROBUSTO"/>
    <m/>
    <s v="CERRADO"/>
    <s v="04/08/2025 04-08 SE ESCALA PARA VISITA. LLAMAR ANTES DE VISITAR, CONFIRMAR FALLA Y DATOS | 05/08/2025 SE VISITA COMERCIO SE REALIZÓ CAMBIO DE LECTOR POR DAÑO EN CABLEADO LECTOR, PRUEBAS OK"/>
    <s v="VISITA_TÉCNICA"/>
    <s v="ABC3Z416"/>
    <s v="TIPO II"/>
    <s v="TERRESTRE"/>
    <s v="SANCHEZ SOLORZANO JUAN SEBASTIAN"/>
    <n v="1"/>
    <n v="0"/>
    <n v="144967.87232000002"/>
    <n v="140395.6348884"/>
    <n v="144967.87232000002"/>
    <m/>
    <m/>
    <m/>
    <m/>
    <m/>
    <m/>
    <m/>
    <m/>
  </r>
  <r>
    <s v="NEIVA"/>
    <x v="3"/>
    <x v="3"/>
    <n v="18205"/>
    <n v="2543244"/>
    <n v="80662"/>
    <s v="INCIDENTE"/>
    <s v="CAQUETA"/>
    <s v="CURILLO"/>
    <s v="BARRIO EL JARDIN CURILLO"/>
    <s v="REDEBAN"/>
    <s v="FO-25-1320049"/>
    <d v="2025-08-02T09:15:00"/>
    <d v="2025-08-05T11:46:00"/>
    <s v="NO"/>
    <s v="HARDWARE"/>
    <s v="IMPRESION"/>
    <s v="NO IMPRIME UNO O VARIOS CARACTERES"/>
    <s v="CB UNO A UNO"/>
    <m/>
    <s v="CERRADO"/>
    <s v="02/08/2025 01-08 SE ESCALA PARA VISITA. LLAMAR ANTES DE VISITAR, CONFIRMAR FALLA Y DATOS | 05/08/2025 SE VISITA AL CB Y SE REALIZA LIMPIEZA A LA IMPRESORA, SE REVISA RODILLO, PIÑONES Y CONEXIÓN DE ENERGÍA Y SE DEJA IMPRIMIENDO BIEN, PRUEBAS CB OK SE DEJA OPERATIVO"/>
    <s v="VISITA_TÉCNICA"/>
    <s v="V8ZZZ355"/>
    <s v="TIPO IV"/>
    <s v="TERRESTRE"/>
    <s v="BERMUDEZ SANCHEZ JOSE NEYBER"/>
    <n v="1"/>
    <n v="0"/>
    <n v="479588.87655000004"/>
    <n v="196536.5258152"/>
    <n v="479588.87655000004"/>
    <m/>
    <m/>
    <m/>
    <m/>
    <m/>
    <m/>
    <m/>
    <m/>
  </r>
  <r>
    <s v="BUCARAMANGA"/>
    <x v="0"/>
    <x v="0"/>
    <n v="68001"/>
    <n v="2551510"/>
    <n v="42247"/>
    <s v="INCIDENTE"/>
    <s v="SANTANDER"/>
    <s v="BUCARAMANGA"/>
    <s v="BARRIO KENEDY BUCARAMANGA 1"/>
    <s v="REDEBAN"/>
    <s v="FO-25-1328370"/>
    <d v="2025-08-04T16:09:00"/>
    <d v="2025-08-05T11:49:00"/>
    <s v="NO"/>
    <s v="HARDWARE"/>
    <s v="IMPRESION"/>
    <s v="TAPA IMPRESORA"/>
    <s v="CB UNO A UNO"/>
    <m/>
    <s v="CERRADO"/>
    <s v="04/08/2024 04-08 SE ESCALA PARA VISITA. LLAMAR ANTES DE VISITAR, CONFIRMAR FALLA Y DATOS | 05/08/2025 SE REALIZA AJUSTE DE TAPA DE IMPRESORA, PRUEBAS Y LIMPIEZA DE EQUIPOS OK"/>
    <s v="VISITA_TÉCNICA"/>
    <s v="AA2ZZ029"/>
    <s v="TIPO I"/>
    <s v="TERRESTRE"/>
    <s v="MARTINEZ FLOREZ DONIS ALBERTO"/>
    <n v="1"/>
    <n v="0"/>
    <n v="65960.072302"/>
    <n v="75096.394270399993"/>
    <n v="65960.072302"/>
    <m/>
    <m/>
    <m/>
    <m/>
    <m/>
    <m/>
    <m/>
    <m/>
  </r>
  <r>
    <s v="PEREIRA"/>
    <x v="4"/>
    <x v="6"/>
    <n v="63001"/>
    <n v="2553151"/>
    <n v="43903"/>
    <s v="INCIDENTE"/>
    <s v="QUINDIO"/>
    <s v="ARMENIA"/>
    <s v="PTM ARMENIA WWW ALFANET"/>
    <s v="REDEBAN"/>
    <s v="FO-25-1329255"/>
    <d v="2025-08-05T08:00:00"/>
    <d v="2025-08-05T11:53:00"/>
    <s v="NO"/>
    <s v="HARDWARE"/>
    <s v="LECTOR DE BARRAS"/>
    <s v="CABLE LECTORA AVERIADO"/>
    <s v="AGREGADOR"/>
    <m/>
    <s v="CERRADO"/>
    <s v="05/08/2025 05-08 SE ESCALA PARA VISITA. LLAMAR ANTES DE VISITAR, CONFIRMAR FALLA Y DATOS | 05/08/2025 SE VISITA COMERCIO SE REALIZÓ CAMBIO DE LECTOR POR DAÑO EN CABLEADO, PRUEBAS OK"/>
    <s v="VISITA_TÉCNICA"/>
    <s v="GZJZZ783"/>
    <s v="TIPO II"/>
    <s v="TERRESTRE"/>
    <s v="SANCHEZ SOLORZANO JUAN SEBASTIAN"/>
    <n v="1"/>
    <n v="0"/>
    <n v="144967.87232000002"/>
    <n v="140395.6348884"/>
    <n v="144967.87232000002"/>
    <m/>
    <m/>
    <m/>
    <m/>
    <m/>
    <m/>
    <m/>
    <m/>
  </r>
  <r>
    <s v="MEDELLIN"/>
    <x v="1"/>
    <x v="1"/>
    <n v="5001"/>
    <n v="2552152"/>
    <n v="61169"/>
    <s v="INCIDENTE"/>
    <s v="ANTIOQUIA"/>
    <s v="MEDELLIN"/>
    <s v="BARRIO BAYADERA MEDELLIN 3"/>
    <s v="REDEBAN"/>
    <s v="FO-25-1328637"/>
    <d v="2025-08-04T17:15:00"/>
    <d v="2025-08-05T11:59:00"/>
    <s v="NO"/>
    <s v="HARDWARE"/>
    <s v="IMPRESION"/>
    <s v="RODILLO AVERIADO"/>
    <s v="CB UNO A UNO"/>
    <m/>
    <s v="CERRADO"/>
    <s v="04/08/2025 04-08 SE ESCALA PARA VISITA. LLAMAR ANTES DE VISITAR, CONFIRMAR FALLA Y DATOS | 05/08/2025 SE REALIZA CAMBIO DE EQUIPO POR RODILLO AVERIADO OK, EQUIPO NUEVO QUEDA OPERATIVO OK, SE HACEN PRUEBAS EXITOSAS OK"/>
    <s v="VISITA_TÉCNICA"/>
    <s v="9TZZZ087"/>
    <s v="TIPO I"/>
    <s v="TERRESTRE"/>
    <s v="MARTINEZ TOVAR OSCAR DAVID"/>
    <n v="1"/>
    <n v="0"/>
    <n v="65960.072302"/>
    <n v="75096.394270399993"/>
    <n v="65960.072302"/>
    <m/>
    <m/>
    <m/>
    <m/>
    <m/>
    <m/>
    <m/>
    <m/>
  </r>
  <r>
    <s v="BUCARAMANGA"/>
    <x v="0"/>
    <x v="0"/>
    <n v="68001"/>
    <n v="2549758"/>
    <n v="79690"/>
    <s v="INCIDENTE"/>
    <s v="SANTANDER"/>
    <s v="BUCARAMANGA"/>
    <s v="PTM BUCARAMANGA AGROPECUARIA C"/>
    <s v="REDEBAN"/>
    <s v="FO-25-1326921"/>
    <d v="2025-08-04T14:00:00"/>
    <d v="2025-08-05T12:03:00"/>
    <s v="NO"/>
    <s v="HARDWARE"/>
    <s v="COMUNICACION"/>
    <s v="MENSAJE DE ERROR SOCKET"/>
    <s v="AGREGADOR"/>
    <m/>
    <s v="CERRADO"/>
    <s v="04/08/2024 04-08 SE ESCALA PARA VISITA. LLAMAR ANTES DE VISITAR, CONFIRMAR FALLA Y DATOS | 05/08/2025 VISITA POR ERROR EN LA COMUNICACIÓN CON EL EQUIPO"/>
    <s v="VISITA_TÉCNICA"/>
    <s v="V1YZZ815 - V1YZZ432"/>
    <s v="TIPO I"/>
    <s v="TERRESTRE"/>
    <s v="PEÑA DIAZ IVAN YESID"/>
    <n v="1"/>
    <n v="0"/>
    <n v="65960.072302"/>
    <n v="75096.394270399993"/>
    <n v="65960.072302"/>
    <m/>
    <m/>
    <m/>
    <m/>
    <m/>
    <m/>
    <m/>
    <m/>
  </r>
  <r>
    <s v="BARRANQUILLA"/>
    <x v="2"/>
    <x v="2"/>
    <n v="8001"/>
    <n v="2549545"/>
    <n v="39534"/>
    <s v="INCIDENTE"/>
    <s v="ATLANTICO"/>
    <s v="BARRANQUILLA"/>
    <s v="PTM BARRANQUILLA LA FABRICA"/>
    <s v="REDEBAN"/>
    <s v="FO-25-1326735"/>
    <d v="2025-08-04T13:10:00"/>
    <d v="2025-08-05T12:11:00"/>
    <s v="NO"/>
    <s v="HARDWARE"/>
    <s v="DETERIORO"/>
    <s v="DATAFONO"/>
    <s v="AGREGADOR"/>
    <m/>
    <s v="CERRADO"/>
    <s v="04/08/2024 04-08 SE ESCALA PARA VISITA. LLAMAR ANTES DE VISITAR, CONFIRMAR FALLA Y DATOS | 05/08/2025 SE REALIZA VISITA SE PROCEDE A VALIDAR DATAFONO Y TIENE EL PUERTO USB DEL DATAFONO EN DAÑO, SE PROCEDE A CAMBIAR Y TODO OK, TAMBIÉN SE CAMBIA LECTOR YA QUE EL CABLE ESTÁ MUY FRACTURADO, CB OPERATIVO, CB MIXTO"/>
    <s v="VISITA_TÉCNICA"/>
    <s v="FUA0E701 - 9A0CZ069"/>
    <s v="TIPO I"/>
    <s v="TERRESTRE"/>
    <s v="PORRAS CASTRO DARLON NASCK"/>
    <n v="1"/>
    <n v="0"/>
    <n v="65960.072302"/>
    <n v="75096.394270399993"/>
    <n v="65960.072302"/>
    <m/>
    <m/>
    <m/>
    <m/>
    <m/>
    <m/>
    <m/>
    <m/>
  </r>
  <r>
    <s v="MONTERIA"/>
    <x v="2"/>
    <x v="2"/>
    <n v="23682"/>
    <n v="2543729"/>
    <n v="79908"/>
    <s v="INCIDENTE"/>
    <s v="CORDOBA"/>
    <s v="SAN JOSE DE URE"/>
    <s v="DISTRICOL FRUTA FRESCA MERCADO"/>
    <s v="REDEBAN"/>
    <s v="FO-25-1321759"/>
    <d v="2025-08-02T15:12:00"/>
    <d v="2025-08-05T12:20:00"/>
    <s v="NO"/>
    <s v="HARDWARE"/>
    <s v="PANTALLA"/>
    <s v="DAÑO POS"/>
    <s v="AGREGADOR"/>
    <m/>
    <s v="CERRADO"/>
    <s v="02/08/2025 01-08 SE ESCALA PARA VISITA. LLAMAR ANTES DE VISITAR, CONFIRMAR FALLA Y DATOS | 05/08/2025 SE VISITA SITIO, SE CAMBIA DATAFONO POR DAÑO EN DISPLAY OK. SE INSTALA EQUIPO DESK 2600 OK PRUEBAS EXITOSAS"/>
    <s v="VISITA_TÉCNICA"/>
    <s v="SAUZZ957"/>
    <s v="TIPO III"/>
    <s v="TERRESTRE"/>
    <s v="COGOLLO VERTEL EDER LUIS"/>
    <n v="1"/>
    <n v="0"/>
    <n v="275728.78077800001"/>
    <n v="196536.5258152"/>
    <n v="275728.78077800001"/>
    <m/>
    <m/>
    <m/>
    <m/>
    <m/>
    <m/>
    <m/>
    <m/>
  </r>
  <r>
    <s v="BOGOTA"/>
    <x v="5"/>
    <x v="5"/>
    <n v="11001"/>
    <n v="2549727"/>
    <n v="74658"/>
    <s v="INCIDENTE"/>
    <s v="CUNDINAMARCA"/>
    <s v="BOGOTA"/>
    <s v="PTM BOGOTA LAVASECO Y VARIEDAD"/>
    <s v="REDEBAN"/>
    <s v="FO-25-1326856"/>
    <d v="2025-08-04T13:47:00"/>
    <d v="2025-08-05T12:31:00"/>
    <s v="NO"/>
    <s v="HARDWARE"/>
    <s v="PINPAD"/>
    <s v="DAÑO POS"/>
    <s v="AGREGADOR"/>
    <m/>
    <s v="CERRADO"/>
    <s v="04/08/2024 04-08 SE ESCALA PARA VISITA. LLAMAR ANTES DE VISITAR, CONFIRMAR FALLA Y DATOS | 05/08/2025 SE VISITA CORRESPONSAL BANCARIO POR FALLA EN PINPAD UNA O VARIAS TECLAS DEFECTUOSAS SE PROCEDE A GENERAR CAMBIO DE PINPAD Y ES NECESARIO CAMBIAR DATAFONO POR COMPATIBILIDAD SE INSTALA MAGICBOX, SE REALIZAN TRANSACCIONES DE PRUEBA OKAY Y SE DEJA CB OPERANDO SIN NOVEDAD"/>
    <s v="VISITA_TÉCNICA"/>
    <s v="SA00M834 - SA00K039"/>
    <s v="TIPO I"/>
    <s v="TERRESTRE"/>
    <s v="ROMERO ROJAS BREIDY JHOHAN"/>
    <n v="1"/>
    <n v="0"/>
    <n v="65960.072302"/>
    <n v="75096.394270399993"/>
    <n v="65960.072302"/>
    <m/>
    <m/>
    <m/>
    <m/>
    <m/>
    <m/>
    <m/>
    <m/>
  </r>
  <r>
    <s v="BOGOTA"/>
    <x v="5"/>
    <x v="5"/>
    <n v="11001"/>
    <n v="2550174"/>
    <n v="19562"/>
    <s v="INCIDENTE"/>
    <s v="CUNDINAMARCA"/>
    <s v="BOGOTA"/>
    <s v="MULTIPAGAS KENEDY BOGOTA"/>
    <s v="REDEBAN"/>
    <s v="FO-25-1327520"/>
    <d v="2025-08-04T14:34:00"/>
    <d v="2025-08-05T12:46:00"/>
    <s v="NO"/>
    <s v="HARDWARE"/>
    <s v="ALERT IRRUPTION"/>
    <s v="ALERT IRRUPTION"/>
    <s v="ROBUSTO"/>
    <m/>
    <s v="CERRADO"/>
    <s v="04/08/2024 04-08 SE ESCALA PARA VISITA. LLAMAR ANTES DE VISITAR, CONFIRMAR FALLA Y DATOS | 05/08/2025 SE REALIZA VISITA DE CAMPO DONDE SE EVIDENCIA QUE EQUIPO ESTÁ ALERTADO, POR LO ANTERIOR SE CAMBIA EQUIPO PINPAD Y HUB POR COMPATIBILIDAD, PRUEBAS CUPO Y USUARIO OK"/>
    <s v="VISITA_TÉCNICA"/>
    <s v="AAAAD816"/>
    <s v="TIPO I"/>
    <s v="TERRESTRE"/>
    <s v="LOZADA ROJAS CHRISTIAN ANDRES"/>
    <n v="1"/>
    <n v="0"/>
    <n v="65960.072302"/>
    <n v="75096.394270399993"/>
    <n v="65960.072302"/>
    <m/>
    <m/>
    <m/>
    <m/>
    <m/>
    <m/>
    <m/>
    <m/>
  </r>
  <r>
    <s v="BOGOTA"/>
    <x v="5"/>
    <x v="5"/>
    <n v="11001"/>
    <n v="2550298"/>
    <n v="38477"/>
    <s v="INCIDENTE"/>
    <s v="CUNDINAMARCA"/>
    <s v="BOGOTA"/>
    <s v="BARRIO ALTAMIRA BOGOTA 1"/>
    <s v="REDEBAN"/>
    <s v="FO-25-1327515"/>
    <d v="2025-08-04T14:44:00"/>
    <d v="2025-08-05T12:51:00"/>
    <s v="NO"/>
    <s v="HARDWARE"/>
    <s v="LECTOR DE TARJETAS"/>
    <s v="MENSAJE RETIRE TARJETA"/>
    <s v="CB UNO A UNO"/>
    <m/>
    <s v="CERRADO"/>
    <s v="04/08/2024 04-08 SE ESCALA PARA VISITA. LLAMAR ANTES DE VISITAR, CONFIRMAR FALLA Y DATOS | 05/08/2025 SE REALIZA CAMBIO DE EQUIPO POR FALLA EN LECTOR CHIP PRUEBA OK"/>
    <s v="VISITA_TÉCNICA"/>
    <s v="AA00Y677"/>
    <s v="TIPO I"/>
    <s v="TERRESTRE"/>
    <s v="ORTIZ MARTINEZ STIVEN"/>
    <n v="1"/>
    <n v="0"/>
    <n v="65960.072302"/>
    <n v="75096.394270399993"/>
    <n v="65960.072302"/>
    <m/>
    <m/>
    <m/>
    <m/>
    <m/>
    <m/>
    <m/>
    <m/>
  </r>
  <r>
    <s v="MEDELLIN"/>
    <x v="1"/>
    <x v="1"/>
    <n v="5390"/>
    <n v="2544368"/>
    <n v="44158"/>
    <s v="INCIDENTE"/>
    <s v="ANTIOQUIA"/>
    <s v="LA PINTADA"/>
    <s v="DISTRICOL ALMACEN OLIMPICO"/>
    <s v="REDEBAN"/>
    <s v="FO-25-1322984"/>
    <d v="2025-08-03T12:33:00"/>
    <d v="2025-08-05T12:57:00"/>
    <s v="NO"/>
    <s v="HARDWARE"/>
    <s v="LECTOR DE TARJETAS"/>
    <s v="DAÑO POS"/>
    <s v="AGREGADOR"/>
    <m/>
    <s v="CERRADO"/>
    <s v="03/08/2025 03-08 SE ESCALA PARA VISITA. LLAMAR ANTES DE VISITAR, CONFIRMAR FALLA Y DATOS | 05/08/2025 SE REALIZA CAMBIO DE EQUIPO PORQUE PRESENTA FALLAS CON LECTOR DE TARJETAS"/>
    <s v="VISITA_TÉCNICA"/>
    <s v="AC03Z915"/>
    <s v="TIPO II"/>
    <s v="TERRESTRE"/>
    <s v="HERNANDEZ CHAVARRIA JUAN CAMILO"/>
    <n v="1"/>
    <n v="0"/>
    <n v="144967.87232000002"/>
    <n v="140395.6348884"/>
    <n v="144967.87232000002"/>
    <m/>
    <m/>
    <m/>
    <m/>
    <m/>
    <m/>
    <m/>
    <m/>
  </r>
  <r>
    <s v="TUNJA"/>
    <x v="0"/>
    <x v="0"/>
    <n v="15176"/>
    <n v="2547266"/>
    <n v="22279"/>
    <s v="INCIDENTE"/>
    <s v="BOYACA"/>
    <s v="CHIQUINQUIRA"/>
    <s v="BARRIO CENTRO III CHIQUINQUIRA"/>
    <s v="REDEBAN"/>
    <s v="FO-25-1325477"/>
    <d v="2025-08-04T10:04:00"/>
    <d v="2025-08-05T13:30:00"/>
    <s v="NO"/>
    <s v="HARDWARE"/>
    <s v="TECLADO"/>
    <s v="DAÑO POS"/>
    <s v="CB UNO A UNO"/>
    <m/>
    <s v="CERRADO"/>
    <s v="04/08/2025 04-08 SE ESCALA PARA VISITA. LLAMAR ANTES DE VISITAR, CONFIRMAR FALLA Y DATOS | 05/08/2025 SE VISITA CB MANTENIMIENTO DE EQUIPO CAMBIO DE POS POR DAÑO PRUEBAS EXITOSAS"/>
    <s v="VISITA_TÉCNICA"/>
    <s v="AGZZZ179"/>
    <s v="TIPO III"/>
    <s v="TERRESTRE"/>
    <s v="GONZALEZ GONZALEZ MARIO ALBERTO"/>
    <n v="1"/>
    <n v="0"/>
    <n v="275728.78077800001"/>
    <n v="196536.5258152"/>
    <n v="275728.78077800001"/>
    <m/>
    <m/>
    <m/>
    <m/>
    <m/>
    <m/>
    <m/>
    <m/>
  </r>
  <r>
    <s v="PASTO"/>
    <x v="4"/>
    <x v="4"/>
    <n v="52838"/>
    <n v="2550867"/>
    <n v="64971"/>
    <s v="INCIDENTE"/>
    <s v="NARIÑO"/>
    <s v="TUQUERRES"/>
    <s v="BARRIO SAN FERNANDO TUQUERRES"/>
    <s v="REDEBAN"/>
    <s v="FO-25-1328393"/>
    <d v="2025-08-04T15:20:00"/>
    <d v="2025-08-05T13:34:00"/>
    <s v="NO"/>
    <s v="SOFTWARE"/>
    <s v="LECTOR DE BARRAS"/>
    <s v="LECTOR DESCONFIGURADO"/>
    <s v="CB UNO A UNO"/>
    <m/>
    <s v="CERRADO"/>
    <s v="04/08/2024 04-08 SE ESCALA PARA VISITA. LLAMAR ANTES DE VISITAR, CONFIRMAR FALLA Y DATOS | 05/08/2025 SE REALIZÓ VISITA AL CORRESPONSAL, USUARIO REPORTÓ QUE EL LECTOR DE BARRAS NO FUNCIONABA, SE APLICÓ CONFIGURACIÓN, SE REALIZARON PRUEBAS OK, EL CB  QUEDA OPERATIVO"/>
    <s v="VISITA_TÉCNICA"/>
    <s v="6A006378"/>
    <s v="TIPO II"/>
    <s v="TERRESTRE"/>
    <s v="GUERRERO RAMIREZ OSCAR DARIO"/>
    <n v="1"/>
    <n v="0"/>
    <n v="144967.87232000002"/>
    <n v="140395.6348884"/>
    <n v="144967.87232000002"/>
    <m/>
    <m/>
    <m/>
    <m/>
    <m/>
    <m/>
    <m/>
    <m/>
  </r>
  <r>
    <s v="MEDELLIN"/>
    <x v="1"/>
    <x v="1"/>
    <n v="5001"/>
    <n v="2552739"/>
    <n v="49302"/>
    <s v="INCIDENTE"/>
    <s v="ANTIOQUIA"/>
    <s v="MEDELLIN"/>
    <s v="BARRIO MILAGROSA MEDELLIN 3"/>
    <s v="REDEBAN"/>
    <s v="FO-25-1329226"/>
    <d v="2025-08-05T08:00:00"/>
    <d v="2025-08-05T13:38:00"/>
    <s v="NO"/>
    <s v="HARDWARE"/>
    <s v="IMPRESION"/>
    <s v="TAPA IMPRESORA"/>
    <s v="CB UNO A UNO"/>
    <m/>
    <s v="CERRADO"/>
    <s v="05/08/2025 05-08 SE ESCALA PARA VISITA. LLAMAR ANTES DE VISITAR, CONFIRMAR FALLA Y DATOS | 05/08/2025 SE CAMBIA DATÁFONO CON TAPA DE IMPRESORA MALA"/>
    <s v="VISITA_TÉCNICA"/>
    <s v="9C00Q152"/>
    <s v="TIPO I"/>
    <s v="TERRESTRE"/>
    <s v="CASTAÑEDA PALACIO CARLOS FELIPE"/>
    <n v="1"/>
    <n v="0"/>
    <n v="65960.072302"/>
    <n v="75096.394270399993"/>
    <n v="65960.072302"/>
    <m/>
    <m/>
    <m/>
    <m/>
    <m/>
    <m/>
    <m/>
    <m/>
  </r>
  <r>
    <s v="MEDELLIN"/>
    <x v="1"/>
    <x v="1"/>
    <n v="5001"/>
    <n v="2555616"/>
    <n v="67305"/>
    <s v="INCIDENTE"/>
    <s v="ANTIOQUIA"/>
    <s v="MEDELLIN"/>
    <s v="PTM MEDELLIN GRANERO LAS CUCHI"/>
    <s v="REDEBAN"/>
    <s v="FO-25-1331242"/>
    <d v="2025-08-05T10:54:00"/>
    <d v="2025-08-05T13:41:00"/>
    <s v="NO"/>
    <s v="SOFTWARE"/>
    <s v="LECTOR DE BARRAS"/>
    <s v="LECTOR DESCONFIGURADO"/>
    <s v="AGREGADOR"/>
    <m/>
    <s v="CERRADO"/>
    <s v="05/08/2025 05-08 SE ESCALA PARA VISITA. LLAMAR ANTES DE VISITAR, CONFIRMAR FALLA Y DATOS | 05/08/2025 SE REALIZÓ CONFIGURACIÓN DE LECTOR"/>
    <s v="VISITA_TÉCNICA"/>
    <s v="AAL0H579 - 9T00B502"/>
    <s v="TIPO I"/>
    <s v="TERRESTRE"/>
    <s v="CASTAÑEDA PALACIO CARLOS FELIPE"/>
    <n v="1"/>
    <n v="0"/>
    <n v="65960.072302"/>
    <n v="75096.394270399993"/>
    <n v="65960.072302"/>
    <m/>
    <m/>
    <m/>
    <m/>
    <m/>
    <m/>
    <m/>
    <m/>
  </r>
  <r>
    <s v="MEDELLIN"/>
    <x v="1"/>
    <x v="1"/>
    <n v="5088"/>
    <n v="2554588"/>
    <n v="35708"/>
    <s v="INCIDENTE"/>
    <s v="ANTIOQUIA"/>
    <s v="BELLO"/>
    <s v="BARRIO CABANAS BELLO 2"/>
    <s v="REDEBAN"/>
    <s v="FO-25-1330775"/>
    <d v="2025-08-05T09:53:00"/>
    <d v="2025-08-05T13:46:00"/>
    <s v="NO"/>
    <s v="HARDWARE"/>
    <s v="SE REINICIA"/>
    <s v="LECTOR BARRAS"/>
    <s v="CB UNO A UNO"/>
    <m/>
    <s v="CERRADO"/>
    <s v="05/08/2025 05-08 SE ESCALA PARA VISITA. LLAMAR ANTES DE VISITAR, CONFIRMAR FALLA Y DATOS | 05/08/2025 SE LLEGA AL SITIO SE VERIFICA EQUIPOS, SE REINICIA POR CULPA DE LA LECTORAS YA QUE SE ENCUENTRA EL FALLA SE REALIZA CAMBIO DE LECTORA SE REALIZAN PRUEBAS EXITOSAS SERVICIO OPERATIVO OK"/>
    <s v="VISITA_TÉCNICA"/>
    <s v="9A005505"/>
    <s v="TIPO I"/>
    <s v="TERRESTRE"/>
    <s v="ZAPATA LOPEZ EDWARD ASDRUBAL"/>
    <n v="1"/>
    <n v="0"/>
    <n v="65960.072302"/>
    <n v="75096.394270399993"/>
    <n v="65960.072302"/>
    <m/>
    <m/>
    <m/>
    <m/>
    <m/>
    <m/>
    <m/>
    <m/>
  </r>
  <r>
    <s v="CALI"/>
    <x v="4"/>
    <x v="4"/>
    <n v="76364"/>
    <n v="2547767"/>
    <n v="45281"/>
    <s v="INCIDENTE"/>
    <s v="VALLE DEL CAUCA"/>
    <s v="JAMUNDI"/>
    <s v="DISTRICOL TELECOMUNICACIONES M"/>
    <s v="REDEBAN"/>
    <s v="FO-25-1325742"/>
    <d v="2025-08-04T10:40:00"/>
    <d v="2025-08-05T13:49:00"/>
    <s v="NO"/>
    <s v="HARDWARE"/>
    <s v="COMUNICACION"/>
    <s v="MENSAJE CABLE DE RED DESCONECTADO"/>
    <s v="AGREGADOR"/>
    <m/>
    <s v="CERRADO"/>
    <s v="04/08/2025 04-08 SE ESCALA PARA VISITA. LLAMAR ANTES DE VISITAR, CONFIRMAR FALLA Y DATOS | 05/08/2025 SE VISITA CORRESPONSAL Y SE REEMPLAZA CABLE DE RED POR DAÑO Y SE CONFIGURA LECTOR POR DAÑO. TRANSACCIONES DE PRUEBA EXITOSAS. TAMBIÉN SE LE INDICA AL COMERCIO VALIDAR CON SU ISP CONFIGURACIÓN DE IP YA QUE SE EVIDENCIA QUE EL EQUIPO FUNCIONA Y OTROS SALEN DE LA RED SIN CONEXIÓN. EQUIPO EN BUEN ESTADO Y CABLEADO NUEVO DE RED"/>
    <s v="VISITA_TÉCNICA"/>
    <s v="LA002276"/>
    <s v="TIPO II"/>
    <s v="TERRESTRE"/>
    <s v="BOLAÑOS TABORDA JORGE ENRIQUE"/>
    <n v="1"/>
    <n v="0"/>
    <n v="144967.87232000002"/>
    <n v="140395.6348884"/>
    <n v="144967.87232000002"/>
    <m/>
    <m/>
    <m/>
    <m/>
    <m/>
    <m/>
    <m/>
    <m/>
  </r>
  <r>
    <s v="BOGOTA"/>
    <x v="5"/>
    <x v="5"/>
    <n v="11001"/>
    <n v="2552449"/>
    <n v="79934"/>
    <s v="INCIDENTE"/>
    <s v="CUNDINAMARCA"/>
    <s v="BOGOTA"/>
    <s v="BARRIO SOLEDAD BOGOTA"/>
    <s v="REDEBAN"/>
    <s v="FO-25-1329146"/>
    <d v="2025-08-05T08:00:00"/>
    <d v="2025-08-05T13:53:00"/>
    <s v="NO"/>
    <s v="SOFTWARE"/>
    <s v="ACTUALIZACION"/>
    <s v="VERSION CARGA SO VR"/>
    <s v="CB UNO A UNO"/>
    <m/>
    <s v="CERRADO"/>
    <s v="05/08/2025 05-08 SE ESCALA PARA VISITA. LLAMAR ANTES DE VISITAR, CONFIRMAR FALLA Y DATOS | 05/08/2025 SE LLEGA A LA DIRECCIÓN INDICADA, COMERCIO INDICA QUE POR PROBLEMAS DEL PROVEEDOR DE INTERNET NO CONTABAN CON EL MISMO POR APROXIMADAMENTE 21 DÍAS Y EL DÍA DE 04/08/2025 LE RESTABLECIERON, Y ASESORA LES INDICO QUE DEBÍAN SOLICITAR VISITA TECNICA PARA CONFIGURACIÓN DE IP, SE LE INDICA QUE EL EQUIPO FUNCIONA POR DHCP NO POR IP FIJA,NO HABÍA OPERADO POR LA INDICACIÓN DE LA ASESORA.VERSIONAMIENTO OK, USUARIOS OK, SE REALIZAN PRUEBAS EXITOSAS."/>
    <s v="VISITA_TÉCNICA"/>
    <s v="SAVZZ115"/>
    <s v="TIPO I"/>
    <s v="TERRESTRE"/>
    <s v="GARCIA PASTRANA KEVIN FERNANDO"/>
    <n v="1"/>
    <n v="0"/>
    <n v="65960.072302"/>
    <n v="75096.394270399993"/>
    <n v="65960.072302"/>
    <m/>
    <m/>
    <m/>
    <m/>
    <m/>
    <m/>
    <m/>
    <m/>
  </r>
  <r>
    <s v="BUCARAMANGA"/>
    <x v="0"/>
    <x v="0"/>
    <n v="68001"/>
    <n v="2552225"/>
    <n v="16423"/>
    <s v="INCIDENTE"/>
    <s v="SANTANDER"/>
    <s v="BUCARAMANGA"/>
    <s v="BARRIO SOTOMAYOR V BUCARAMANG"/>
    <s v="REDEBAN"/>
    <s v="FO-25-1328643"/>
    <d v="2025-08-04T17:14:00"/>
    <d v="2025-08-05T14:00:00"/>
    <s v="NO"/>
    <s v="HARDWARE"/>
    <s v="PANTALLA"/>
    <s v="DAÑO POS"/>
    <s v="CB UNO A UNO"/>
    <m/>
    <s v="CERRADO"/>
    <s v="04/08/2025 04-08 SE ESCALA PARA VISITA. LLAMAR ANTES DE VISITAR, CONFIRMAR FALLA Y DATOS | 05/08/2025 CAMBIO DE DATÁFONO POR DAÑO EN PANTALLA Y CAMBIO DE PINPAD POR TECNOLOGÍA PRUEBAS EXITOSAS"/>
    <s v="VISITA_TÉCNICA"/>
    <s v="BL08Z391"/>
    <s v="TIPO I"/>
    <s v="TERRESTRE"/>
    <s v="PEÑA DIAZ IVAN YESID"/>
    <n v="1"/>
    <n v="0"/>
    <n v="65960.072302"/>
    <n v="75096.394270399993"/>
    <n v="65960.072302"/>
    <m/>
    <m/>
    <m/>
    <m/>
    <m/>
    <m/>
    <m/>
    <m/>
  </r>
  <r>
    <s v="MEDELLIN"/>
    <x v="1"/>
    <x v="1"/>
    <n v="5001"/>
    <n v="2550687"/>
    <n v="68701"/>
    <s v="INCIDENTE"/>
    <s v="ANTIOQUIA"/>
    <s v="MEDELLIN"/>
    <s v="CYBER PLUS COMPUTADORES SAS"/>
    <s v="REDEBAN"/>
    <s v="FO-25-1328387"/>
    <d v="2025-08-04T15:22:00"/>
    <d v="2025-08-05T14:05:00"/>
    <s v="NO"/>
    <s v="HARDWARE"/>
    <s v="TECLADO"/>
    <s v="DAÑO POS"/>
    <s v="CB UNO A UNO"/>
    <m/>
    <s v="CERRADO"/>
    <s v="04/08/2024 04-08 SE ESCALA PARA VISITA. LLAMAR ANTES DE VISITAR, CONFIRMAR FALLA Y DATOS | 05/08/2025 SE REALIZA CAMBIO DE EQUIPO POR DAÑO EN EL LECTOR CHIP DE TARJETAS Y TECLADO BORROSO OK, EQUIPO NUEVO QUEDA OPERATIVO OK, SE HACEN PRUEBAS EXITOSAS OK"/>
    <s v="VISITA_TÉCNICA"/>
    <s v="9L0UZ955"/>
    <s v="TIPO I"/>
    <s v="TERRESTRE"/>
    <s v="MARTINEZ TOVAR OSCAR DAVID"/>
    <n v="1"/>
    <n v="0"/>
    <n v="65960.072302"/>
    <n v="75096.394270399993"/>
    <n v="65960.072302"/>
    <m/>
    <m/>
    <m/>
    <m/>
    <m/>
    <m/>
    <m/>
    <m/>
  </r>
  <r>
    <s v="MONTERIA"/>
    <x v="2"/>
    <x v="2"/>
    <n v="23807"/>
    <n v="2552174"/>
    <n v="31872"/>
    <s v="INCIDENTE"/>
    <s v="CORDOBA"/>
    <s v="TIERRALTA"/>
    <s v="PAGAFACIL TIERRALTA"/>
    <s v="REDEBAN"/>
    <s v="FO-25-1328625"/>
    <d v="2025-08-04T17:26:00"/>
    <d v="2025-08-05T14:51:00"/>
    <s v="NO"/>
    <s v="SOFTWARE"/>
    <s v="COMUNICACION"/>
    <s v="VERIFIQUE PARAMETROS"/>
    <s v="ROBUSTO"/>
    <m/>
    <s v="CERRADO"/>
    <s v="04/08/2025 04-08 EN COMUNICACION CON LA SEÑORA MARCELA DE CASTRO AL NUMERO 3145324604, CONFIRMA FALLA, DATOS CORRECTOS. SE ESCALA PARA VISITA | 05/08/2025 SE REALIZA VISITA TÉCNICA Y SE REALIZA LA REVISIÓN DEL EQUIPO, ENCONTRANDO QUE AL MOMENTO DE REALIZAR LAS TRANSACCIONES, SE GENERA DOBLE IMPRESIÓN DE BAUCHER DE COMERCIO, SE ESCALA EL CASO CON LA ING. PAOLA GUZMÁN DE REDEBAN, INFORMANDO QUE LA SOLUCIÓN SE GENERARA EN FORMA AUTOMÁTICA, INFORMÁNDOLE AL USUARIO QUE ESTÁ TARDARÁ 24 HORAS, Y SE PODRÁ VALIDAR LA SOLUCIÓN."/>
    <s v="VISITA_TÉCNICA"/>
    <s v="1111R587"/>
    <s v="TIPO III"/>
    <s v="TERRESTRE"/>
    <s v="CASSIANI PEREZ RAUL RAMIRO"/>
    <n v="1"/>
    <n v="0"/>
    <n v="275728.78077800001"/>
    <n v="196536.5258152"/>
    <n v="275728.78077800001"/>
    <m/>
    <m/>
    <m/>
    <m/>
    <m/>
    <m/>
    <m/>
    <m/>
  </r>
  <r>
    <s v="MEDELLIN"/>
    <x v="1"/>
    <x v="1"/>
    <n v="5440"/>
    <n v="2556084"/>
    <n v="70912"/>
    <s v="INCIDENTE"/>
    <s v="ANTIOQUIA"/>
    <s v="MARINILLA"/>
    <s v="BARRIO LA DALIA MARINILLA"/>
    <s v="REDEBAN"/>
    <s v="FO-25-1331443"/>
    <d v="2025-08-05T11:37:00"/>
    <d v="2025-08-05T14:59:00"/>
    <s v="NO"/>
    <s v="HARDWARE"/>
    <s v="TECLADO"/>
    <s v="DAÑO POS"/>
    <s v="CB UNO A UNO"/>
    <m/>
    <s v="CERRADO"/>
    <s v="05/08/2025 05-08 SE ESCALA PARA VISITA. LLAMAR ANTES DE VISITAR, CONFIRMAR FALLA Y DATOS | 05/08/2025 CAMBIO EQUIPO POR DAÑO TECLADO BORROSO OK PIN PAD POR COMPATIBILIDAD Y HUB SE CAMBIA POR MAGIC BOX PRUEBAS OK"/>
    <s v="VISITA_TÉCNICA"/>
    <s v="LN00D247"/>
    <s v="TIPO II"/>
    <s v="TERRESTRE"/>
    <s v="PAREJA ECHAVARRIA JHON DAVID"/>
    <n v="1"/>
    <n v="0"/>
    <n v="144967.87232000002"/>
    <n v="140395.6348884"/>
    <n v="144967.87232000002"/>
    <m/>
    <m/>
    <m/>
    <m/>
    <m/>
    <m/>
    <m/>
    <m/>
  </r>
  <r>
    <s v="IBAGUE"/>
    <x v="3"/>
    <x v="3"/>
    <n v="73268"/>
    <n v="2554987"/>
    <n v="31812"/>
    <s v="INCIDENTE"/>
    <s v="TOLIMA"/>
    <s v="ESPINAL"/>
    <s v="BARRIO CABALLERO Y GONGORA ESP"/>
    <s v="REDEBAN"/>
    <s v="FO-25-1330811"/>
    <d v="2025-08-05T10:26:00"/>
    <d v="2025-08-05T15:06:00"/>
    <s v="NO"/>
    <s v="HARDWARE"/>
    <s v="IMPRESION"/>
    <s v="TAPA IMPRESORA"/>
    <s v="CB UNO A UNO"/>
    <m/>
    <s v="CERRADO"/>
    <s v="05/08/2025 05-08 SE ESCALA PARA VISITA. LLAMAR ANTES DE VISITAR, CONFIRMAR FALLA Y DATOS | 05/08/2025 SE REALIZA CAMBIO DE EQUIPO, SE INSTALA DESK 2600,MAGIC BOX,CABLE DESK, FUENTE DESK, TRANSACCIONES DE PRUEBA O.K"/>
    <s v="VISITA_TÉCNICA"/>
    <s v="1111K887/II1ZZ069"/>
    <s v="TIPO II"/>
    <s v="TERRESTRE"/>
    <s v="GUTIERREZ  CAMILO ANDRES"/>
    <n v="1"/>
    <n v="0"/>
    <n v="144967.87232000002"/>
    <n v="140395.6348884"/>
    <n v="144967.87232000002"/>
    <m/>
    <m/>
    <m/>
    <m/>
    <m/>
    <m/>
    <m/>
    <m/>
  </r>
  <r>
    <s v="PASTO"/>
    <x v="4"/>
    <x v="4"/>
    <n v="52838"/>
    <n v="2554312"/>
    <n v="50155"/>
    <s v="INCIDENTE"/>
    <s v="NARIÑO"/>
    <s v="TUQUERRES"/>
    <s v="PTM TUQUERRES CELU ACCESORIOS"/>
    <s v="REDEBAN"/>
    <s v="FO-25-1330141"/>
    <d v="2025-08-05T09:20:00"/>
    <d v="2025-08-05T15:12:00"/>
    <s v="NO"/>
    <s v="HARDWARE"/>
    <s v="LECTOR DE BARRAS"/>
    <s v="FORMATO INVALIDO LECTOR DAÑADO"/>
    <s v="AGREGADOR"/>
    <m/>
    <s v="CERRADO"/>
    <s v="05/08/2025 05-08 SE ESCALA PARA VISITA. LLAMAR ANTES DE VISITAR, CONFIRMAR FALLA Y DATOS | 05/08/2025 SE VISITO EL CB PARA REVISAR FALLA DE LECTORA CON FACTURAS DE CEDENAR DA FORMATO INVÁLIDO, SE REALIZÓ CONFIGURACIÓN DE LECTOR OPTICON EXISTENTE SIN ÉXITO Y PIERDE CONFIGURACIÓN, SE REALIZA CAMBIO DE LECTOR FUNCIONA PARA OTRAS FACTURAS PERO NO CEDENAR, SE REQUIERE PARA PAGOS LECTORA SYMBOL PERO NO HAY EXISTENCIA EN BODEGA. CB QUEDA CON FORMATO INVÁLIDO PARA FACTURA CEDENAR, EL RESTO DE OPERACIONES ESTAN OK Y OPERATIVO."/>
    <s v="VISITA_TÉCNICA"/>
    <s v="GB00V345, FUA0I520"/>
    <s v="TIPO II"/>
    <s v="TERRESTRE"/>
    <m/>
    <n v="1"/>
    <n v="0"/>
    <n v="144967.87232000002"/>
    <n v="140395.6348884"/>
    <n v="144967.87232000002"/>
    <m/>
    <m/>
    <m/>
    <m/>
    <m/>
    <m/>
    <m/>
    <m/>
  </r>
  <r>
    <s v="MEDELLIN"/>
    <x v="1"/>
    <x v="1"/>
    <n v="5631"/>
    <n v="2551983"/>
    <n v="71710"/>
    <s v="INCIDENTE"/>
    <s v="ANTIOQUIA"/>
    <s v="SABANETA"/>
    <s v="SABANETA ANTIOQUIA"/>
    <s v="REDEBAN"/>
    <s v="FO-25-1328633"/>
    <d v="2025-08-04T17:17:00"/>
    <d v="2025-08-05T15:27:00"/>
    <s v="NO"/>
    <s v="HARDWARE"/>
    <s v="TECLADO"/>
    <s v="DAÑO POS"/>
    <s v="CB UNO A UNO"/>
    <m/>
    <s v="CERRADO"/>
    <s v="04/08/2025 04-08 SE ESCALA PARA VISITA. LLAMAR ANTES DE VISITAR, CONFIRMAR FALLA Y DATOS | 05/08/2025 SE CAMBIA EQUIPO PORQUE LAS TECLAS YA NO SE VEN LOS NÚMEROS, AL DATAFONO LE FALTA LA TAPA TRASERA"/>
    <s v="VISITA_TÉCNICA"/>
    <s v="SV00J113"/>
    <s v="TIPO I"/>
    <s v="TERRESTRE"/>
    <s v="RUA ALVAREZ RICHARD ANDRES"/>
    <n v="1"/>
    <n v="0"/>
    <n v="65960.072302"/>
    <n v="75096.394270399993"/>
    <n v="65960.072302"/>
    <m/>
    <m/>
    <m/>
    <m/>
    <m/>
    <m/>
    <m/>
    <m/>
  </r>
  <r>
    <s v="MEDELLIN"/>
    <x v="1"/>
    <x v="1"/>
    <n v="5541"/>
    <n v="2545987"/>
    <n v="79337"/>
    <s v="INCIDENTE"/>
    <s v="ANTIOQUIA"/>
    <s v="PEÑOL"/>
    <s v="BARRIO PENOL PENOL 1"/>
    <s v="REDEBAN"/>
    <s v="FO-25-1324357"/>
    <d v="2025-08-04T08:57:00"/>
    <d v="2025-08-05T15:44:00"/>
    <s v="NO"/>
    <s v="HARDWARE"/>
    <s v="SE REINICIA"/>
    <s v="DAÑO POS"/>
    <s v="CB UNO A UNO"/>
    <m/>
    <s v="CERRADO"/>
    <s v="03/08/2025 04-08 SE ESCALA PARA VISITA. LLAMAR ANTES DE VISITAR, CONFIRMAR FALLA Y DATOS | 05/08/2025 CAMBIO EQUIPO POR DAÑO SE REINICIA, PIN PAD POR COMPATIBILIDAD Y HUB POR MAGIC BOX"/>
    <s v="VISITA_TÉCNICA"/>
    <s v="A4WZZ864"/>
    <s v="TIPO II"/>
    <s v="TERRESTRE"/>
    <s v="PAREJA ECHAVARRIA JHON DAVID"/>
    <n v="1"/>
    <n v="0"/>
    <n v="144967.87232000002"/>
    <n v="140395.6348884"/>
    <n v="144967.87232000002"/>
    <m/>
    <m/>
    <m/>
    <m/>
    <m/>
    <m/>
    <m/>
    <m/>
  </r>
  <r>
    <s v="CUCUTA"/>
    <x v="0"/>
    <x v="0"/>
    <n v="54518"/>
    <n v="2543547"/>
    <n v="47141"/>
    <s v="INCIDENTE"/>
    <s v="NORTE DE SANTANDER"/>
    <s v="PAMPLONA"/>
    <s v="BARRIO PAMPLONA PAMPLONA 1"/>
    <s v="REDEBAN"/>
    <s v="FO-25-1320732"/>
    <d v="2025-08-02T11:25:00"/>
    <d v="2025-08-05T15:53:00"/>
    <s v="NO"/>
    <s v="HARDWARE"/>
    <s v="ALERT IRRUPTION"/>
    <s v="ALERT IRRUPTION"/>
    <s v="CB UNO A UNO"/>
    <m/>
    <s v="CERRADO"/>
    <s v="02/08/2025 01-08 SE ESCALA PARA VISITA. LLAMAR ANTES DE VISITAR, CONFIRMAR FALLA Y DATOS | 05/08/2025 SE COMUNICA CON LA CLIENTE OLGA FERNANDEZ AL # 3219771130, NOS INFORMA QUE SE LE PRESENTO UNA CALAMIDAD DOMESTICA EN LA CUAL SE ENCUENTRA EN HORAS DE LA MANAÑA EN UN SEPELIO, POR LA CUAL NO PUEDE ATENDER LA VISITA, NOS INFORMA QUE LA VISITEN EN HORAS DE LA TARDE CUANDO YA SE HAYA DESOCUPADO, SE PROGRAMA VISITA POR DISPONIBILIDAD DEL CLIENTE. | 05/08/2025 SE REALIZA CAMBIO DE DATAFONO POR DAÑO, SE HACEN PRUEBAS EXITOSAS. CB OPERATIVO"/>
    <s v="VISITA_TÉCNICA"/>
    <s v="9C00D656"/>
    <s v="TIPO III"/>
    <s v="TERRESTRE"/>
    <s v="NARANJO AFANADOR RUBEN JESUS"/>
    <n v="1"/>
    <n v="0"/>
    <n v="275728.78077800001"/>
    <n v="196536.5258152"/>
    <n v="275728.78077800001"/>
    <m/>
    <m/>
    <m/>
    <m/>
    <m/>
    <m/>
    <m/>
    <m/>
  </r>
  <r>
    <s v="BOGOTA"/>
    <x v="5"/>
    <x v="5"/>
    <n v="11001"/>
    <n v="2554859"/>
    <n v="49140"/>
    <s v="INCIDENTE"/>
    <s v="CUNDINAMARCA"/>
    <s v="BOGOTA"/>
    <s v="PTM  BOGOTA  INTERNET JR"/>
    <s v="REDEBAN"/>
    <s v="FO-25-1330753"/>
    <d v="2025-08-05T10:10:00"/>
    <d v="2025-08-05T15:59:00"/>
    <s v="NO"/>
    <s v="HARDWARE"/>
    <s v="IMPRESION"/>
    <s v="NO IMPRIME UNO O VARIOS CARACTERES"/>
    <s v="AGREGADOR"/>
    <m/>
    <s v="CERRADO"/>
    <s v="05/08/2025 05-08 SE ESCALA PARA VISITA. LLAMAR ANTES DE VISITAR, CONFIRMAR FALLA Y DATOS | 05/08/2025 SE REALIZA CAMBIO DE EQUIPO POR FALLA EN IMPRESIÓN BORROSA PRUEBA OK"/>
    <s v="VISITA_TÉCNICA"/>
    <s v="TR00M912"/>
    <s v="TIPO I"/>
    <s v="TERRESTRE"/>
    <s v="ORTIZ MARTINEZ STIVEN"/>
    <n v="1"/>
    <n v="0"/>
    <n v="65960.072302"/>
    <n v="75096.394270399993"/>
    <n v="65960.072302"/>
    <m/>
    <m/>
    <m/>
    <m/>
    <m/>
    <m/>
    <m/>
    <m/>
  </r>
  <r>
    <s v="SANTA MARTA"/>
    <x v="2"/>
    <x v="2"/>
    <n v="47555"/>
    <n v="2543766"/>
    <n v="31489"/>
    <s v="INCIDENTE"/>
    <s v="MAGDALENA"/>
    <s v="PLATO"/>
    <s v="BARRIO CENTRO 2"/>
    <s v="REDEBAN"/>
    <s v="FO-25-1322389"/>
    <d v="2025-08-03T08:00:00"/>
    <d v="2025-08-05T16:05:00"/>
    <s v="NO"/>
    <s v="HARDWARE"/>
    <s v="IMPRESION"/>
    <s v="NO IMPRIME UNO O VARIOS CARACTERES"/>
    <s v="CB UNO A UNO"/>
    <m/>
    <s v="CERRADO"/>
    <s v="03/08/2025 03-08 SE ESCALA PARA VISITA. LLAMAR ANTES DE VISITAR, CONFIRMAR FALLA Y DATOS | 05/08/2025 SE REALIZA VISITÁ POR SOLICITUD DE CLIENTE SE LLEGA A SITIO SE EVIDENCIA EQUIPO CON ERROR EN IMPRESIÓN, SE REALIZA CAMBIÓ DE EQUIPO Y LECTORA DE BARRAS, QUEDANDO SERVICIO OPERÁTIVO AL 100%"/>
    <s v="VISITA_TÉCNICA"/>
    <s v="1111D222"/>
    <s v="TIPO IV"/>
    <s v="TERRESTRE"/>
    <s v="MAESTRE MENGUAL EDGAR ENRIQUE"/>
    <n v="1"/>
    <n v="0"/>
    <n v="479588.87655000004"/>
    <n v="196536.5258152"/>
    <n v="479588.87655000004"/>
    <m/>
    <m/>
    <m/>
    <m/>
    <m/>
    <m/>
    <m/>
    <m/>
  </r>
  <r>
    <s v="MANIZALES"/>
    <x v="4"/>
    <x v="6"/>
    <n v="17524"/>
    <n v="2547505"/>
    <n v="10148"/>
    <s v="INCIDENTE"/>
    <s v="CALDAS"/>
    <s v="PALESTINA"/>
    <s v="ARAUCA - CALDAS"/>
    <s v="REDEBAN"/>
    <s v="FO-25-1325752"/>
    <d v="2025-08-04T10:16:00"/>
    <d v="2025-08-05T16:08:00"/>
    <s v="NO"/>
    <s v="HARDWARE"/>
    <s v="HUB"/>
    <s v="SE REINICIA"/>
    <s v="CB UNO A UNO"/>
    <m/>
    <s v="CERRADO"/>
    <s v="04/08/2025 04-08 SE ESCALA PARA VISITA. LLAMAR ANTES DE VISITAR, CONFIRMAR FALLA Y DATOS | 05/08/2025 SE VISITA COMERCIO SE IDENTIFICA DATÁFONO REINICIANDO Y CON BLOQUEO SE IDENTIFICA LECTORA CON FALLA SE REALIZA CAMBIO DE HUB SE REALIZA CAMBIO DE LECTORA SE REALIZA PRUEBAS OK"/>
    <s v="VISITA_TÉCNICA"/>
    <s v="IZ6ZZ666 - 6A7ZZ698"/>
    <s v="TIPO II"/>
    <s v="TERRESTRE"/>
    <s v="LOAIZA LOPEZ JHON FREDDY"/>
    <n v="1"/>
    <n v="0"/>
    <n v="144967.87232000002"/>
    <n v="140395.6348884"/>
    <n v="144967.87232000002"/>
    <m/>
    <m/>
    <m/>
    <m/>
    <m/>
    <m/>
    <m/>
    <m/>
  </r>
  <r>
    <s v="MEDELLIN"/>
    <x v="1"/>
    <x v="1"/>
    <n v="5001"/>
    <n v="2555716"/>
    <n v="24796"/>
    <s v="INCIDENTE"/>
    <s v="ANTIOQUIA"/>
    <s v="MEDELLIN"/>
    <s v="MULTIPAGAS JUMBO LA 65"/>
    <s v="REDEBAN"/>
    <s v="FO-25-1331233"/>
    <d v="2025-08-05T11:00:00"/>
    <d v="2025-08-05T16:14:00"/>
    <s v="NO"/>
    <s v="SOFTWARE"/>
    <s v="COMUNICACION"/>
    <s v="PARAMETROS DE CONFIGURACION EN POS"/>
    <s v="ROBUSTO"/>
    <m/>
    <s v="CERRADO"/>
    <s v="05/08/2025 05-08 SE ESCALA PARA VISITA. LLAMAR ANTES DE VISITAR, CONFIRMAR FALLA Y DATOS | 05/08/2025 SE REALIZA CONFIGURACIÓN DE COMUNICACIONES, EQUIPO OK"/>
    <s v="VISITA_TÉCNICA"/>
    <s v="ABGZZ609"/>
    <s v="TIPO I"/>
    <s v="TERRESTRE"/>
    <s v="QUINTERO SANCHEZ JUAN SEBASTIAN"/>
    <n v="1"/>
    <n v="0"/>
    <n v="65960.072302"/>
    <n v="75096.394270399993"/>
    <n v="65960.072302"/>
    <m/>
    <m/>
    <m/>
    <m/>
    <m/>
    <m/>
    <m/>
    <m/>
  </r>
  <r>
    <s v="BOGOTA"/>
    <x v="5"/>
    <x v="5"/>
    <n v="25386"/>
    <n v="2546740"/>
    <n v="10807"/>
    <s v="INCIDENTE"/>
    <s v="CUNDINAMARCA"/>
    <s v="LA MESA"/>
    <s v="LA MESA - CUNDINAMARCA"/>
    <s v="REDEBAN"/>
    <s v="FO-25-1324927"/>
    <d v="2025-08-04T09:40:00"/>
    <d v="2025-08-05T16:23:00"/>
    <s v="NO"/>
    <s v="HARDWARE"/>
    <s v="LECTOR DE BARRAS"/>
    <s v="CABLE LECTORA AVERIADO"/>
    <s v="CB UNO A UNO"/>
    <m/>
    <s v="CERRADO"/>
    <s v="04/08/2025 04-08 SE ESCALA PARA VISITA. LLAMAR ANTES DE VISITAR, CONFIRMAR FALLA Y DATOS | 05/08/2025 SE REALIZA CAMBIO DE LECTORA EN DAÑO"/>
    <s v="VISITA_TÉCNICA"/>
    <s v="A00IZ825"/>
    <s v="TIPO II"/>
    <s v="TERRESTRE"/>
    <s v="INFANTE SIERRA MANUEL FERNANDO"/>
    <n v="1"/>
    <n v="0"/>
    <n v="144967.87232000002"/>
    <n v="140395.6348884"/>
    <n v="144967.87232000002"/>
    <m/>
    <m/>
    <m/>
    <m/>
    <m/>
    <m/>
    <m/>
    <m/>
  </r>
  <r>
    <s v="PASTO"/>
    <x v="4"/>
    <x v="4"/>
    <n v="52001"/>
    <n v="2551687"/>
    <n v="67596"/>
    <s v="INCIDENTE"/>
    <s v="NARIÑO"/>
    <s v="PASTO"/>
    <s v="BARRIO M PASTO"/>
    <s v="REDEBAN"/>
    <s v="FO-25-1328357"/>
    <d v="2025-08-04T16:36:00"/>
    <d v="2025-08-05T16:25:00"/>
    <s v="NO"/>
    <s v="HARDWARE"/>
    <s v="IMPRESION"/>
    <s v="NO IMPRIME UNO O VARIOS CARACTERES"/>
    <s v="CB UNO A UNO"/>
    <m/>
    <s v="CERRADO"/>
    <s v="04/08/2024 04-08 SE ESCALA PARA VISITA. LLAMAR ANTES DE VISITAR, CONFIRMAR FALLA Y DATOS | 05/08/2025 SE REALIZA CAMBIO DE EQUIPO POR DAÑO EN IMPRESORA NO IMPRIME VARIOS CARACTERES, ADICIONAL SE REALIZA CAMBIO DE CABLE PACHORD POR DAÑO, SE REALIZAN PRUEBAS DE FUNCIONAMIENTO EXITOSAS, CB QUEDA OPERATIVO"/>
    <s v="VISITA_TÉCNICA"/>
    <s v="AAJ0K032"/>
    <s v="TIPO I"/>
    <s v="TERRESTRE"/>
    <s v="BRAVO MADROÑERO OSCAR ESTEBAN"/>
    <n v="1"/>
    <n v="0"/>
    <n v="65960.072302"/>
    <n v="75096.394270399993"/>
    <n v="65960.072302"/>
    <m/>
    <m/>
    <m/>
    <m/>
    <m/>
    <m/>
    <m/>
    <m/>
  </r>
  <r>
    <s v="BOGOTA"/>
    <x v="5"/>
    <x v="5"/>
    <n v="11001"/>
    <n v="2552329"/>
    <n v="78069"/>
    <s v="INCIDENTE"/>
    <s v="CUNDINAMARCA"/>
    <s v="BOGOTA"/>
    <s v="BARRIO GARCES BOGOTA 1"/>
    <s v="REDEBAN"/>
    <s v="FO-25-1328729"/>
    <d v="2025-08-04T17:38:00"/>
    <d v="2025-08-05T16:33:00"/>
    <s v="NO"/>
    <s v="HARDWARE"/>
    <s v="NO ENCIENDE"/>
    <s v="DAÑO POS"/>
    <s v="CB UNO A UNO"/>
    <m/>
    <s v="CERRADO"/>
    <s v="04/08/2025 04-08 SE ESCALA PARA VISITA. LLAMAR ANTES DE VISITAR, CONFIRMAR FALLA Y DATOS | 05/08/2025 SE REALIZA VISITA A CB PARA ATENDER INCIDENTE SE REALIZA CAMBIO DE DATAFONO POR FALLA EN PUERTO DE CARGA, SE REALIZAN PRUEBAS OK"/>
    <s v="VISITA_TÉCNICA"/>
    <s v="LMNZZ637"/>
    <s v="TIPO I"/>
    <s v="TERRESTRE"/>
    <s v="GALINDO ROJAS LUIS FELIPE"/>
    <n v="1"/>
    <n v="0"/>
    <n v="65960.072302"/>
    <n v="75096.394270399993"/>
    <n v="65960.072302"/>
    <m/>
    <m/>
    <m/>
    <m/>
    <m/>
    <m/>
    <m/>
    <m/>
  </r>
  <r>
    <s v="CALI"/>
    <x v="4"/>
    <x v="4"/>
    <n v="76892"/>
    <n v="2552413"/>
    <n v="68104"/>
    <s v="INCIDENTE"/>
    <s v="VALLE DEL CAUCA"/>
    <s v="YUMBO"/>
    <s v="PTM YUMBO MUNDO DETALLES 15"/>
    <s v="REDEBAN"/>
    <s v="FO-25-1328727"/>
    <d v="2025-08-04T17:44:00"/>
    <d v="2025-08-05T16:40:00"/>
    <s v="NO"/>
    <s v="HARDWARE"/>
    <s v="LECTOR DE TARJETAS"/>
    <s v="MENSAJE RETIRE TARJETA"/>
    <s v="AGREGADOR"/>
    <m/>
    <s v="CERRADO"/>
    <s v="04/08/2025 04-08 SE ESCALA PARA VISITA. LLAMAR ANTES DE VISITAR, CONFIRMAR FALLA Y DATOS | 05/08/2025 SE REALIZA CAMBIO DE DATÁFONO POR ERROR EN LA LECTURA DE LAS TARJETAS. SE REALIZARON PRUEBAS OPERATIVAS SIN NOVEDAD"/>
    <s v="VISITA_TÉCNICA"/>
    <s v="9T01Z865 - 9T01Z924"/>
    <s v="TIPO I"/>
    <s v="TERRESTRE"/>
    <s v="TORRES GARCIA JENDRY JOSE"/>
    <n v="1"/>
    <n v="0"/>
    <n v="65960.072302"/>
    <n v="75096.394270399993"/>
    <n v="65960.072302"/>
    <m/>
    <m/>
    <m/>
    <m/>
    <m/>
    <m/>
    <m/>
    <m/>
  </r>
  <r>
    <s v="PASTO"/>
    <x v="4"/>
    <x v="4"/>
    <n v="86865"/>
    <n v="2539608"/>
    <n v="64618"/>
    <s v="INCIDENTE"/>
    <s v="PUTUMAYO"/>
    <s v="VALLE DEL GUAMUEZ"/>
    <s v="BARRIO EL EDEN VALLE DEL GUAME"/>
    <s v="REDEBAN"/>
    <s v="FO-25-1316579"/>
    <d v="2025-08-01T11:22:00"/>
    <d v="2025-08-05T17:13:00"/>
    <s v="NO"/>
    <s v="HARDWARE"/>
    <s v="NO ENCIENDE"/>
    <s v="DAÑO POS"/>
    <s v="CB UNO A UNO"/>
    <m/>
    <s v="CERRADO"/>
    <s v="01/08/2025 01-08 EN COMUNICACION CON EL SEÑOR ANTONIO TORO AL NUMERO 3203842650, CONFIRMA FALLA, DATOS CORRECTOS. SE ESCALA PARA VISITA | 04/08/2025 SE INTENTA DESPLAZAMIENTO AM PERO HAY DERRUMBOS EN LA VÍA Y ESTÁN EN TRABAJOS DE DESPEJE. SE INFORMA AL CLIENTE QUE SE VISITARÁ MAÑANA EN HORAS DE LA TARDE. | 05/08/2025 SE VISITA CB. SE ENCUENTRA DATAFONO QUE NO ENCIENDE. SE REALIZA CAMBIO DE EQUIPO. SE REALIZAN PRUEBAS TX EXITOSAS. QUEDA OPERATIVO"/>
    <s v="VISITA_TÉCNICA"/>
    <s v="1A003574"/>
    <s v="TIPO IV"/>
    <s v="TERRESTRE"/>
    <s v="CASTILLO HERRERA ALEX RICARDO"/>
    <n v="1"/>
    <n v="0"/>
    <n v="479588.87655000004"/>
    <n v="196536.5258152"/>
    <n v="479588.87655000004"/>
    <m/>
    <m/>
    <m/>
    <m/>
    <m/>
    <m/>
    <m/>
    <m/>
  </r>
  <r>
    <s v="BOGOTA"/>
    <x v="5"/>
    <x v="5"/>
    <n v="25430"/>
    <n v="2549356"/>
    <n v="65339"/>
    <s v="INCIDENTE"/>
    <s v="CUNDINAMARCA"/>
    <s v="MADRID"/>
    <s v="PTM MADRID MISCELANEA Y PAPEL"/>
    <s v="REDEBAN"/>
    <s v="FO-25-1326661"/>
    <d v="2025-08-04T12:57:00"/>
    <d v="2025-08-05T17:23:00"/>
    <s v="NO"/>
    <s v="HARDWARE"/>
    <s v="ALERT IRRUPTION"/>
    <s v="ALERT IRRUPTION"/>
    <s v="AGREGADOR"/>
    <m/>
    <s v="CERRADO"/>
    <s v="04/08/2025 04-08 SE ESCALA PARA VISITA. LLAMAR ANTES DE VISITAR, CONFIRMAR FALLA Y DATOS | 05/08/2025 CAMBIO DE DATAFONO POR DAÑO SE REALIZAN PRUEBAS OK SE ENTREGA SERVICIO OPERATIVO"/>
    <s v="VISITA_TÉCNICA"/>
    <s v="A16ZZ719"/>
    <s v="TIPO II"/>
    <s v="TERRESTRE"/>
    <s v="HERNANDEZ NARANJO OSCAR EDUARDO"/>
    <n v="1"/>
    <n v="0"/>
    <n v="144967.87232000002"/>
    <n v="140395.6348884"/>
    <n v="144967.87232000002"/>
    <m/>
    <m/>
    <m/>
    <m/>
    <m/>
    <m/>
    <m/>
    <m/>
  </r>
  <r>
    <s v="BARRANQUILLA"/>
    <x v="2"/>
    <x v="2"/>
    <n v="8001"/>
    <n v="2554629"/>
    <n v="46387"/>
    <s v="INCIDENTE"/>
    <s v="ATLANTICO"/>
    <s v="BARRANQUILLA"/>
    <s v="BARRIO CENTRO BARRANQUILLA 23"/>
    <s v="REDEBAN"/>
    <s v="FO-25-1330778"/>
    <d v="2025-08-05T09:44:00"/>
    <d v="2025-08-05T17:33:00"/>
    <s v="NO"/>
    <s v="HARDWARE"/>
    <s v="HUB"/>
    <s v="DETERIORO CABLE"/>
    <s v="CB UNO A UNO"/>
    <m/>
    <s v="CERRADO"/>
    <s v="05/08/2025 05-08 SE ESCALA PARA VISITA. LLAMAR ANTES DE VISITAR, CONFIRMAR FALLA Y DATOS | 05/08/2025 SE REALIZA VISITA SE PROCEDE A VALIDAR ,EQUIPOS TODO OK ,POSIBLE FRACTURA EN EL CABLE DEL HUB ,PUEDE SER CAUSA DEL REINICIO, SE CAMBIA HUB SE HACEN PRUEBAS ,SE MUEVE DATAFONO Y NO SE REINICIA,CB OPERATIVO"/>
    <s v="VISITA_TÉCNICA"/>
    <s v="XP006272"/>
    <s v="TIPO I"/>
    <s v="TERRESTRE"/>
    <s v="PORRAS CASTRO DARLON NASCK"/>
    <n v="1"/>
    <n v="0"/>
    <n v="65960.072302"/>
    <n v="75096.394270399993"/>
    <n v="65960.072302"/>
    <m/>
    <m/>
    <m/>
    <m/>
    <m/>
    <m/>
    <m/>
    <m/>
  </r>
  <r>
    <s v="MEDELLIN"/>
    <x v="1"/>
    <x v="1"/>
    <n v="5440"/>
    <n v="2549125"/>
    <n v="17623"/>
    <s v="INCIDENTE"/>
    <s v="ANTIOQUIA"/>
    <s v="MARINILLA"/>
    <s v="BARRIO SECTOR GALERIA MARINILL"/>
    <s v="REDEBAN"/>
    <s v="FO-25-1326405"/>
    <d v="2025-08-04T12:07:00"/>
    <d v="2025-08-05T17:38:00"/>
    <s v="NO"/>
    <s v="HARDWARE"/>
    <s v="NO ENCIENDE SE REINICIA"/>
    <s v="FUENTE PODER AVERIADA"/>
    <s v="CB UNO A UNO"/>
    <m/>
    <s v="CERRADO"/>
    <s v="05/08/2025 SE REALIZA CAMBIO DE FUENTE PODER AVERIADA Y ENSORTIJADO OK PRUEBAS OK"/>
    <s v="VISITA_TÉCNICA"/>
    <s v="V1000866"/>
    <s v="TIPO II"/>
    <s v="TERRESTRE"/>
    <s v="PAREJA ECHAVARRIA JHON DAVID"/>
    <n v="1"/>
    <n v="0"/>
    <n v="144967.87232000002"/>
    <n v="140395.6348884"/>
    <n v="144967.87232000002"/>
    <m/>
    <m/>
    <m/>
    <m/>
    <m/>
    <m/>
    <m/>
    <m/>
  </r>
  <r>
    <s v="SINCELEJO"/>
    <x v="2"/>
    <x v="2"/>
    <n v="70823"/>
    <n v="2547290"/>
    <n v="34643"/>
    <s v="INCIDENTE"/>
    <s v="SUCRE"/>
    <s v="TOLU VIEJO"/>
    <s v="DISTRICOL LUNETTES GAFAS Y MON"/>
    <s v="REDEBAN"/>
    <s v="FO-25-1325464"/>
    <d v="2025-08-04T10:07:00"/>
    <d v="2025-08-05T17:41:00"/>
    <s v="NO"/>
    <s v="HARDWARE"/>
    <s v="HUB"/>
    <s v="SE REINICIA"/>
    <s v="AGREGADOR"/>
    <m/>
    <s v="CERRADO"/>
    <s v="04/08/2025 04-08 SE ESCALA PARA VISITA. LLAMAR ANTES DE VISITAR, CONFIRMAR FALLA Y DATOS | 05/08/2025 SE VISITA SITIO SE VERIFICA INFORMACIÓN, SE REALIZA PRIMEROS AUXILIOS, SE ENCUENTRA CB OPERANDO NORMALMENTE, SE EVIDENCIA FALLA DE HUB CUANDO SE MUEVE Y OBSTRUCCIÓN EN LA FUENTE, SE CAMBIA HUB NO SERIALIZADO. EL CB CONTINÚA SUS OPERACIONES, TECLADO OK, PINPAD OK, ESCÁNER OK, IMPRESIÓN OK. TRX EXITOSAS"/>
    <s v="VISITA_TÉCNICA"/>
    <s v="BL01B123 "/>
    <s v="TIPO II"/>
    <s v="TERRESTRE"/>
    <s v="SANTOS GUZMAN CHRISTIAN FELIPE"/>
    <n v="1"/>
    <n v="0"/>
    <n v="144967.87232000002"/>
    <n v="140395.6348884"/>
    <n v="144967.87232000002"/>
    <m/>
    <m/>
    <m/>
    <m/>
    <m/>
    <m/>
    <m/>
    <m/>
  </r>
  <r>
    <s v="MONTERIA"/>
    <x v="2"/>
    <x v="2"/>
    <n v="23855"/>
    <n v="2552418"/>
    <n v="64438"/>
    <s v="INCIDENTE"/>
    <s v="CORDOBA"/>
    <s v="VALENCIA"/>
    <s v="BARRIO CENTRO VALENCIA 5"/>
    <s v="REDEBAN"/>
    <s v="FO-25-1328722"/>
    <d v="2025-08-04T17:50:00"/>
    <d v="2025-08-05T17:50:00"/>
    <s v="NO"/>
    <s v="HARDWARE"/>
    <s v="LECTOR DE BARRAS"/>
    <s v="CABLE LECTORA AVERIADO"/>
    <s v="CB UNO A UNO"/>
    <m/>
    <s v="CERRADO"/>
    <s v="04/08/2025 04-08 SE INTENTA COMUNICACION CON LA SEÑORA ANDREA AGAMEZ AL NUMERO 3136855343, PERO NO CONTESTA LA LLAMADA. SE ESCALA PARA VISITA, CONFIRMAR FALLA Y DATOS | 05/08/2025 SE REALIZA VISITA TÉCNICA Y SE CAMBIA LECTOR DE CÓDIGO DE BARRAS Y SE RETIRA LECTORA SYMBOL PLACA 1076506 Y SE INSTALA LECTOR ÓPTICO PLACA A-526427, SE REALIZAN PRUEBAS Y SE DEJA EL SERVICIO FUNCIONANDO CORRECTAMENTE."/>
    <s v="VISITA_TÉCNICA"/>
    <s v="7A002346"/>
    <s v="TIPO III"/>
    <s v="TERRESTRE"/>
    <s v="CASSIANI PEREZ RAUL RAMIRO"/>
    <n v="1"/>
    <n v="0"/>
    <n v="275728.78077800001"/>
    <n v="196536.5258152"/>
    <n v="275728.78077800001"/>
    <m/>
    <m/>
    <m/>
    <m/>
    <m/>
    <m/>
    <m/>
    <m/>
  </r>
  <r>
    <s v="CALI"/>
    <x v="4"/>
    <x v="4"/>
    <n v="19532"/>
    <n v="2551817"/>
    <n v="63981"/>
    <s v="INCIDENTE"/>
    <s v="CAUCA"/>
    <s v="PATIA"/>
    <s v="BARRIO LA FONDA PATIA PATIA"/>
    <s v="REDEBAN"/>
    <s v="FO-25-1328360"/>
    <d v="2025-08-04T16:33:00"/>
    <d v="2025-08-05T17:53:00"/>
    <s v="NO"/>
    <s v="HARDWARE"/>
    <s v="LECTOR DE BARRAS"/>
    <s v="DAÑO POS"/>
    <s v="CB UNO A UNO"/>
    <m/>
    <s v="CERRADO"/>
    <s v="04/08/2024 04-08 SE ESCALA PARA VISITA. LLAMAR ANTES DE VISITAR, CONFIRMAR FALLA Y DATOS | 05/08/2025 SE REALIZA LLAMADA CELULAR SE HACEN PRUEBAS SE COMPRUEBA CLIENTE ESTÁ PAGANDO UNA FACTURA QUE YA NO TIENE CONVENIO CON BANCOLOMBIA"/>
    <s v="SOPORTE_TELEFÓNICO"/>
    <n v="0"/>
    <s v="TIPO IV"/>
    <s v="TERRESTRE"/>
    <s v="GIMBUEL LASSO LUIS GERMAN"/>
    <n v="0"/>
    <n v="0"/>
    <n v="41241.0800752"/>
    <n v="0"/>
    <n v="41241.0800752"/>
    <m/>
    <m/>
    <m/>
    <m/>
    <m/>
    <m/>
    <m/>
    <m/>
  </r>
  <r>
    <s v="MEDELLIN"/>
    <x v="1"/>
    <x v="1"/>
    <n v="5001"/>
    <n v="2554255"/>
    <n v="79006"/>
    <s v="INCIDENTE"/>
    <s v="ANTIOQUIA"/>
    <s v="MEDELLIN"/>
    <s v="PTM CARIBE MEDELLIN ALMACEN Y"/>
    <s v="REDEBAN"/>
    <s v="FO-25-1330789"/>
    <d v="2025-08-05T09:26:00"/>
    <d v="2025-08-05T17:56:00"/>
    <s v="NO"/>
    <s v="HARDWARE"/>
    <s v="IMPRESION"/>
    <s v="TAPA IMPRESORA"/>
    <s v="AGREGADOR"/>
    <m/>
    <s v="CERRADO"/>
    <s v="05/08/2025 05-08 SE ESCALA PARA VISITA. LLAMAR ANTES DE VISITAR, CONFIRMAR FALLA Y DATOS | 05/08/2025 SE REALIZA CAMBIO DE EQUIPO POR DETERIORO OK TAPA IMPRESORA DEL EQUIPO SE PERDIÓ RAZÓN POR LA CUAL NO SALÍA BAUCHER EQUIPO NUEVO QUEDA OPERATIVO SE HACEN PRUEBAS EXITOSAS OK"/>
    <s v="VISITA_TÉCNICA"/>
    <s v="FATZZ493- FATZZ880"/>
    <s v="TIPO I"/>
    <s v="TERRESTRE"/>
    <s v="MARTINEZ TOVAR OSCAR DAVID"/>
    <n v="1"/>
    <n v="0"/>
    <n v="65960.072302"/>
    <n v="75096.394270399993"/>
    <n v="65960.072302"/>
    <m/>
    <m/>
    <m/>
    <m/>
    <m/>
    <m/>
    <m/>
    <m/>
  </r>
  <r>
    <s v="MONTERIA"/>
    <x v="2"/>
    <x v="2"/>
    <n v="23675"/>
    <n v="2547416"/>
    <n v="80398"/>
    <s v="INCIDENTE"/>
    <s v="CORDOBA"/>
    <s v="SAN BERNARDO DEL VIENTO"/>
    <s v="BARRIO 10 DE AGOSTO SAN BERNARDO DEL VIENTO"/>
    <s v="REDEBAN"/>
    <s v="FO-25-1325454"/>
    <d v="2025-08-04T10:11:00"/>
    <d v="2025-08-05T18:15:00"/>
    <s v="NO"/>
    <s v="HARDWARE"/>
    <s v="IMPRESION"/>
    <s v="NO AVANZA PAPEL"/>
    <s v="CB UNO A UNO"/>
    <m/>
    <s v="CERRADO"/>
    <s v="04/08/2025 04-08 SE ESCALA PARA VISITA. LLAMAR ANTES DE VISITAR, CONFIRMAR FALLA Y DATOS | 05/08/2025 EN VISITA TÉCNICA AL PUNTO SE ENCONTRÓ DATAFONO NO IMPRIME, EL PAPEL NO SALÍA, SE PROCEDE AJUSTAR RODILLO Y ALINEAR PAPEL SOLUCIONANDO LA FALLA, EQUIPO SE DEJA OPERATIVO SIN NOVEDAD, CLIENTE CB VALIDA SALDO ANTES Y DESPUÉS DEL MANTENIMIENTO OK, CB SE DEJA OPERATIVO OK"/>
    <s v="VISITA_TÉCNICA"/>
    <s v="LBZZZ656"/>
    <s v="TIPO II"/>
    <s v="TERRESTRE"/>
    <s v="GONZALEZ FERRER JESUS ALEXANDER"/>
    <n v="1"/>
    <n v="0"/>
    <n v="144967.87232000002"/>
    <n v="140395.6348884"/>
    <n v="144967.87232000002"/>
    <m/>
    <m/>
    <m/>
    <m/>
    <m/>
    <m/>
    <m/>
    <m/>
  </r>
  <r>
    <s v="PEREIRA"/>
    <x v="4"/>
    <x v="6"/>
    <n v="66170"/>
    <n v="2554880"/>
    <n v="78249"/>
    <s v="INCIDENTE"/>
    <s v="RISARALDA"/>
    <s v="DOSQUEBRADAS"/>
    <s v="BARRIO LAURELES   GALAXIA DOSQ"/>
    <s v="REDEBAN"/>
    <s v="FO-25-1330747"/>
    <d v="2025-08-05T10:17:00"/>
    <d v="2025-08-05T18:16:00"/>
    <s v="NO"/>
    <s v="HARDWARE"/>
    <s v="LECTOR DE BARRAS"/>
    <s v="FORMATO INVALIDO LECTOR DAÑADO"/>
    <s v="CB UNO A UNO"/>
    <m/>
    <s v="CERRADO"/>
    <s v="05/08/2025 05-08 SE ESCALA PARA VISITA. LLAMAR ANTES DE VISITAR, CONFIRMAR FALLA Y DATOS | 05/08/2025 SE VISITA COMERCIO SE IDENTIFICA LECTORA FORMATO INVÁLIDO SE INTENTA CONFIGURAR NO RECIBE CONFIGURACIÓN SE REALIZA CAMBIO DE LECTORA SE REALIZA PRUEBAS OK"/>
    <s v="VISITA_TÉCNICA"/>
    <s v="SXNZZ051"/>
    <s v="TIPO I"/>
    <s v="TERRESTRE"/>
    <s v="LOAIZA LOPEZ JHON FREDDY"/>
    <n v="1"/>
    <n v="0"/>
    <n v="65960.072302"/>
    <n v="75096.394270399993"/>
    <n v="65960.072302"/>
    <m/>
    <m/>
    <m/>
    <m/>
    <m/>
    <m/>
    <m/>
    <m/>
  </r>
  <r>
    <s v="BUCARAMANGA"/>
    <x v="0"/>
    <x v="0"/>
    <n v="68001"/>
    <n v="2556017"/>
    <n v="63933"/>
    <s v="INCIDENTE"/>
    <s v="SANTANDER"/>
    <s v="BUCARAMANGA"/>
    <s v="BARRIO CENTRO BUCARAMANGA 56"/>
    <s v="REDEBAN"/>
    <s v="FO-25-1331334"/>
    <d v="2025-08-05T11:19:00"/>
    <d v="2025-08-05T18:18:00"/>
    <s v="NO"/>
    <s v="HARDWARE"/>
    <s v="PINPAD"/>
    <s v="DAÑO POS"/>
    <s v="CB UNO A UNO"/>
    <m/>
    <s v="CERRADO"/>
    <s v="05/08/2025 05-08 SE ESCALA PARA VISITA. LLAMAR ANTES DE VISITAR, CONFIRMAR FALLA Y DATOS | 05/08/2025 SE REALIZA CAMBIO DE DATAFONO Y PIN PAD POR TECNOLOGÍA FALLA C4 CON PIN PAD INSTALACIÓN DE MAGIC BOX PRUEBAS OK SERVICIO OPERATIVO"/>
    <s v="VISITA_TÉCNICA"/>
    <s v="LA00X296"/>
    <s v="TIPO I"/>
    <s v="TERRESTRE"/>
    <s v="REYES RAMIREZ DIEGO ALEXANDER"/>
    <n v="1"/>
    <n v="0"/>
    <n v="65960.072302"/>
    <n v="75096.394270399993"/>
    <n v="65960.072302"/>
    <m/>
    <m/>
    <m/>
    <m/>
    <m/>
    <m/>
    <m/>
    <m/>
  </r>
  <r>
    <s v="PEREIRA"/>
    <x v="4"/>
    <x v="6"/>
    <n v="76895"/>
    <n v="2547501"/>
    <n v="77269"/>
    <s v="INCIDENTE"/>
    <s v="VALLE DEL CAUCA"/>
    <s v="ZARZAL"/>
    <s v="BARRIO LOS LAGOS SEGUNDA ETAPA"/>
    <s v="REDEBAN"/>
    <s v="FO-25-1325756"/>
    <d v="2025-08-04T10:15:00"/>
    <d v="2025-08-05T18:18:00"/>
    <s v="NO"/>
    <s v="HARDWARE"/>
    <s v="CABLEADO"/>
    <s v="CABLE TEFF AVERIADO"/>
    <s v="CB UNO A UNO"/>
    <m/>
    <s v="CERRADO"/>
    <s v="04/08/2025 04-08  EN COMUNICACIÓN CON LA SEÑORA FLOR CAICEDO AL NUMERO 3147598029 INDICA QUE EL DATAFONO LE ARROJA CABLE DE RED DESCONECTADO, CONFIRMA DATOS, SE ESCALA PARA VISITA | 05/08/2025 SE PINCHA NUEVAMENTE EL CABLE ETHERNET, YA QUE PRESENTA AVERÍA, SE REALIZAN PRUEBAS OK"/>
    <s v="VISITA_TÉCNICA"/>
    <s v="SX9ZZ557"/>
    <s v="TIPO III"/>
    <s v="TERRESTRE"/>
    <s v="FRANCO CAÑAVERAL YAMID RAUL"/>
    <n v="1"/>
    <n v="0"/>
    <n v="275728.78077800001"/>
    <n v="196536.5258152"/>
    <n v="275728.78077800001"/>
    <m/>
    <m/>
    <m/>
    <m/>
    <m/>
    <m/>
    <m/>
    <m/>
  </r>
  <r>
    <s v="SANTA MARTA"/>
    <x v="2"/>
    <x v="2"/>
    <n v="47189"/>
    <n v="2554206"/>
    <n v="34097"/>
    <s v="INCIDENTE"/>
    <s v="MAGDALENA"/>
    <s v="CIENAGA"/>
    <s v="ARRIO CENTRO CIENAGA 2"/>
    <s v="REDEBAN"/>
    <s v="FO-25-1330083"/>
    <d v="2025-08-05T09:14:00"/>
    <d v="2025-08-05T18:20:00"/>
    <s v="NO"/>
    <s v="HARDWARE"/>
    <s v="LECTOR DE BARRAS"/>
    <s v="DAÑO POS"/>
    <s v="CB UNO A UNO"/>
    <m/>
    <s v="CERRADO"/>
    <s v="05/08/2025 05-08 SE ESCALA PARA VISITA. LLAMAR ANTES DE VISITAR, CONFIRMAR FALLA Y DATOS | 05/08/2025 SE REALIZA LA VISITA, SE ENCUENTRA EL LECTOR DE BARRAS CON INTERMITENCIA SE ENCIENDE Y SE APAGA, Y TAMBIÉN EL HUB SE ENCUENTRA CON EL CABLE PARTIDO, SE PROCEDE A CAMBIAR LOS ACCESORIOS, SE REALIZAN PRUEBAS Y TODO OK"/>
    <s v="VISITA_TÉCNICA"/>
    <s v="BL01Y283"/>
    <s v="TIPO II"/>
    <s v="TERRESTRE"/>
    <s v="THOMAS  CAMPO SIGIFREDO SEGUNDO"/>
    <n v="1"/>
    <n v="0"/>
    <n v="144967.87232000002"/>
    <n v="140395.6348884"/>
    <n v="144967.87232000002"/>
    <m/>
    <m/>
    <m/>
    <m/>
    <m/>
    <m/>
    <m/>
    <m/>
  </r>
  <r>
    <s v="CUCUTA"/>
    <x v="0"/>
    <x v="0"/>
    <n v="54518"/>
    <n v="2552284"/>
    <n v="80287"/>
    <s v="INCIDENTE"/>
    <s v="NORTE DE SANTANDER"/>
    <s v="PAMPLONA"/>
    <s v="BARRIO CENTRO PAMPLONA 24"/>
    <s v="REDEBAN"/>
    <s v="FO-25-1328725"/>
    <d v="2025-08-04T17:48:00"/>
    <d v="2025-08-05T18:22:00"/>
    <s v="NO"/>
    <s v="HARDWARE"/>
    <s v="COMUNICACION"/>
    <s v="MENSAJE CABLE DE RED DESCONECTADO"/>
    <s v="CB UNO A UNO"/>
    <m/>
    <s v="CERRADO"/>
    <s v="04/08/2025 04-08 EN COMUNICACION CON LA SEÑORA LUZ CONTRERAS AL NUMERO 3124571979, CONFIRMA FALLA, DATOS CORRECTOS. SE ESCALA PARA VISITA | 05/08/2025 SE REALIZA CAMBIO DE DATAFONO POR DAÑO DE PUERTO ETHERNET, SE HACEN PRUEBAS EXITOSA, CB OPERATIVO"/>
    <s v="VISITA_TÉCNICA"/>
    <s v="FAZZZ471"/>
    <s v="TIPO III"/>
    <s v="TERRESTRE"/>
    <s v="NARANJO AFANADOR RUBEN JESUS"/>
    <n v="1"/>
    <n v="0"/>
    <n v="275728.78077800001"/>
    <n v="196536.5258152"/>
    <n v="275728.78077800001"/>
    <m/>
    <m/>
    <m/>
    <m/>
    <m/>
    <m/>
    <m/>
    <m/>
  </r>
  <r>
    <s v="NEIVA"/>
    <x v="3"/>
    <x v="3"/>
    <n v="41020"/>
    <n v="2546872"/>
    <n v="54252"/>
    <s v="INCIDENTE"/>
    <s v="HUILA"/>
    <s v="ALGECIRAS"/>
    <s v="BARRIO CENTRO ALGECIRAS 4"/>
    <s v="REDEBAN"/>
    <s v="FO-25-1324920"/>
    <d v="2025-08-04T09:44:00"/>
    <d v="2025-08-05T18:22:00"/>
    <s v="NO"/>
    <s v="HARDWARE"/>
    <s v="IMPRESION"/>
    <s v="NO AVANZA PAPEL"/>
    <s v="CB UNO A UNO"/>
    <m/>
    <s v="CERRADO"/>
    <s v="04/08/2025 04-08 SE ESCALA PARA VISITA. LLAMAR ANTES DE VISITAR, CONFIRMAR FALLA Y DATOS | 05/08/2025 SE REALIZA CAMBIO DE EQUIPO POR FALLA AL IMPRIMIR"/>
    <s v="VISITA_TÉCNICA"/>
    <s v="9C6ZZ504"/>
    <s v="TIPO II"/>
    <s v="TERRESTRE"/>
    <s v="DIAZ VARGAS JONATHAN MIGUEL"/>
    <n v="1"/>
    <n v="0"/>
    <n v="144967.87232000002"/>
    <n v="140395.6348884"/>
    <n v="144967.87232000002"/>
    <m/>
    <m/>
    <m/>
    <m/>
    <m/>
    <m/>
    <m/>
    <m/>
  </r>
  <r>
    <s v="BOGOTA"/>
    <x v="5"/>
    <x v="5"/>
    <n v="25754"/>
    <n v="2549071"/>
    <n v="39271"/>
    <s v="INCIDENTE"/>
    <s v="CUNDINAMARCA"/>
    <s v="SOACHA"/>
    <s v="BARRIO SOACHA DANUBIO SOACHA"/>
    <s v="REDEBAN"/>
    <s v="FO-25-1326493"/>
    <d v="2025-08-04T12:15:00"/>
    <d v="2025-08-05T18:23:00"/>
    <s v="NO"/>
    <s v="HARDWARE"/>
    <s v="PINPAD"/>
    <s v="ALERTADO"/>
    <s v="CB UNO A UNO"/>
    <m/>
    <s v="CERRADO"/>
    <s v="04/08/2025 04-08 SE ESCALA PARA VISITA. LLAMAR ANTES DE VISITAR, CONFIRMAR FALLA Y DATOS | 05/08/2025 SE HACE CONTACTO CON LA SEÑORA JOHANNA CONFIRMANDO FALLA PIDE VISITAR DESPUÉS DE LAS 14:00 HORAS | 05/08/2025 SE REALIZA CAMBIO DE TECNOLOGÍA PARA PINPAD 1600 SE CAMBIA DATAFONO, LECTORA, HUB Y PINPAD SERVICIO OPERATIVO PRUEBAS OK TRNA RBM"/>
    <s v="VISITA_TÉCNICA"/>
    <s v="9A08Z870"/>
    <s v="TIPO I"/>
    <s v="TERRESTRE"/>
    <s v="BUSTOS MORA DIEGO MANUEL"/>
    <n v="1"/>
    <n v="0"/>
    <n v="65960.072302"/>
    <n v="75096.394270399993"/>
    <n v="65960.072302"/>
    <m/>
    <m/>
    <m/>
    <m/>
    <m/>
    <m/>
    <m/>
    <m/>
  </r>
  <r>
    <s v="MEDELLIN"/>
    <x v="1"/>
    <x v="1"/>
    <n v="5001"/>
    <n v="2555988"/>
    <n v="56908"/>
    <s v="INCIDENTE"/>
    <s v="ANTIOQUIA"/>
    <s v="MEDELLIN"/>
    <s v="BARRIO ROBLEDO MEDELLIN 17"/>
    <s v="REDEBAN"/>
    <s v="FO-25-1331314"/>
    <d v="2025-08-05T11:25:00"/>
    <d v="2025-08-05T18:24:00"/>
    <s v="NO"/>
    <s v="HARDWARE"/>
    <s v="IMPRESION"/>
    <s v="NO AVANZA PAPEL"/>
    <s v="CB UNO A UNO"/>
    <m/>
    <s v="CERRADO"/>
    <s v="05/08/2025 SE REALIZA LLAMADA A USUARIO PARA CONFIRMAR LA NOVEDAD, USUARIO NO RESPONDE, SE VISITA PUNTO, USUARIO INDICA QUE YA EL DATÁFONO ESTÁ OPERATIVO OK"/>
    <s v="VISITA_TÉCNICA"/>
    <s v="9CQZZ666"/>
    <s v="TIPO I"/>
    <s v="TERRESTRE"/>
    <s v="MARTINEZ TOVAR OSCAR DAVID"/>
    <n v="1"/>
    <n v="0"/>
    <n v="65960.072302"/>
    <n v="75096.394270399993"/>
    <n v="65960.072302"/>
    <m/>
    <m/>
    <m/>
    <m/>
    <m/>
    <m/>
    <m/>
    <m/>
  </r>
  <r>
    <s v="BOGOTA"/>
    <x v="5"/>
    <x v="5"/>
    <n v="11001"/>
    <n v="2555784"/>
    <n v="49807"/>
    <s v="INCIDENTE"/>
    <s v="CUNDINAMARCA"/>
    <s v="BOGOTA"/>
    <s v="BARRIO SOCORRO BOGOTA 1"/>
    <s v="REDEBAN"/>
    <s v="FO-25-1331321"/>
    <d v="2025-08-05T11:20:00"/>
    <d v="2025-08-05T18:25:00"/>
    <s v="NO"/>
    <s v="HARDWARE"/>
    <s v="DETERIORO"/>
    <s v="DATAFONO"/>
    <s v="CB UNO A UNO"/>
    <m/>
    <s v="CERRADO"/>
    <s v="05/08/2025 05-08 SE ESCALA PARA VISITA. LLAMAR ANTES DE VISITAR, CONFIRMAR FALLA Y DATOS | 05/08/2025 SE LLEGA A LA DIRECCIÓN INDICADA, SE CAMBIA DATAFONO POR DETERIORO Y RODILLO DE TAPA IMPRESORA DAÑADA, CONFIGURACIÓN Y VERSIONAMIENTO OK, USURARIOS OK, PRUEBAS ÉXITOSAS"/>
    <s v="VISITA_TÉCNICA"/>
    <s v="BA00R848"/>
    <s v="TIPO I"/>
    <s v="TERRESTRE"/>
    <s v="GARCIA PASTRANA KEVIN FERNANDO"/>
    <n v="1"/>
    <n v="0"/>
    <n v="65960.072302"/>
    <n v="75096.394270399993"/>
    <n v="65960.072302"/>
    <m/>
    <m/>
    <m/>
    <m/>
    <m/>
    <m/>
    <m/>
    <m/>
  </r>
  <r>
    <s v="MEDELLIN"/>
    <x v="1"/>
    <x v="1"/>
    <n v="5390"/>
    <n v="2548706"/>
    <n v="10288"/>
    <s v="INCIDENTE"/>
    <s v="ANTIOQUIA"/>
    <s v="LA PINTADA"/>
    <s v="LA PINTADA-ANTIOQUIA"/>
    <s v="REDEBAN"/>
    <s v="FO-25-1325886"/>
    <d v="2025-08-04T11:31:00"/>
    <d v="2025-08-05T18:26:00"/>
    <s v="NO"/>
    <s v="HARDWARE"/>
    <s v="NO ENCIENDE SE REINICIA"/>
    <s v="FUENTE PODER AVERIADA"/>
    <s v="CB UNO A UNO"/>
    <m/>
    <s v="CERRADO"/>
    <s v="05/08/2025 SE REALIZA CAMBIO DE EQUIPO PORQUE ESTÁ MALO EL PUERTO DE ENERGÍA"/>
    <s v="VISITA_TÉCNICA"/>
    <s v="9B08Z097"/>
    <s v="TIPO II"/>
    <s v="TERRESTRE"/>
    <s v="HERNANDEZ CHAVARRIA JUAN CAMILO"/>
    <n v="1"/>
    <n v="0"/>
    <n v="144967.87232000002"/>
    <n v="140395.6348884"/>
    <n v="144967.87232000002"/>
    <m/>
    <m/>
    <m/>
    <m/>
    <m/>
    <m/>
    <m/>
    <m/>
  </r>
  <r>
    <s v="PASTO"/>
    <x v="4"/>
    <x v="4"/>
    <n v="86885"/>
    <n v="2548049"/>
    <n v="66459"/>
    <s v="INCIDENTE"/>
    <s v="PUTUMAYO"/>
    <s v="VILLAGARZON"/>
    <s v="BARRIO CENTRO VILLAGARZON 3"/>
    <s v="REDEBAN"/>
    <s v="FO-25-1325714"/>
    <d v="2025-08-04T10:53:00"/>
    <d v="2025-08-05T18:26:00"/>
    <s v="NO"/>
    <s v="HARDWARE"/>
    <s v="TECLADO"/>
    <s v="DAÑO POS"/>
    <s v="CB UNO A UNO"/>
    <m/>
    <s v="CERRADO"/>
    <s v="05/08/2025 / SE VISITA CB. SE ENCUENTRA DATAFONO CON TECLADO BORROSO. SE REALIZA CAMBIO DE EQUIPO. SE REALIZAN PRUEBAS TX EXITOSAS. QUEDA OPERATIVO"/>
    <s v="VISITA_TÉCNICA"/>
    <s v="EF00R549"/>
    <s v="TIPO IV"/>
    <s v="TERRESTRE"/>
    <s v="CASTILLO HERRERA ALEX RICARDO"/>
    <n v="1"/>
    <n v="0"/>
    <n v="479588.87655000004"/>
    <n v="196536.5258152"/>
    <n v="479588.87655000004"/>
    <m/>
    <m/>
    <m/>
    <m/>
    <m/>
    <m/>
    <m/>
    <m/>
  </r>
  <r>
    <s v="MANIZALES"/>
    <x v="4"/>
    <x v="6"/>
    <n v="17513"/>
    <n v="2535831"/>
    <n v="57847"/>
    <s v="INCIDENTE"/>
    <s v="CALDAS"/>
    <s v="PACORA"/>
    <s v="BARRIO PARQUE PRINCIPAL PACORA"/>
    <s v="REDEBAN"/>
    <s v="FO-25-1313766"/>
    <d v="2025-07-31T16:59:00"/>
    <d v="2025-08-05T18:28:00"/>
    <s v="NO"/>
    <s v="SOFTWARE"/>
    <s v="COMUNICACION"/>
    <s v="VERIFIQUE PARAMETROS"/>
    <s v="CB UNO A UNO"/>
    <m/>
    <s v="CERRADO"/>
    <s v="31/07/2025 31-07 SE ESCALA PARA VISITA. LLAMAR ANTES DE VISITAR, CONFIRMAR FALLA Y DATOS | 02/08/2025 SE REALIZA LLAMADA CON USUARIO SE CONFIRMA VISITA PARA LA PRÓXIMA SEMANA POR IMPOSIBILIDAD DE TRANSPORTE USUARIO CONFIRMA DISPONIBILIDAD LA OTRA SEMANA | 05/08/2025 SE REALIZA VISITA SE VALIDA QUE PLACA REGISTRA CON COMERCIO Y CORRESPONSAL PERO TERMINAL Y C.U DE CORRESPONSAL NO COINCIDEN CON LAS DEL CB Y TERMINAL DE CB REGISTRA INACTIVA SE ESCALA A REDEBAN PARA CREAR TERMINAL PURA PARA DEJAR SERVICIO OK, PERO SE DEBE DE VALIDAR EL ERROR Y ASI CREAR LA NUEVA PLACA, POR HORARIO DE ATENCIÓN POR PARTE DE BANCOLOMBIA EN EL MOMENTO NO DAN RESPUESTA USUARIO INCONFORME NO FIRMA, REDEBAN PIDE CERRAR VISITA MIENTRAS VALIDAN INCONVENIENTE"/>
    <s v="VISITA_TÉCNICA"/>
    <s v="9GZZZ815 MA00O105"/>
    <s v="TIPO III"/>
    <s v="TERRESTRE"/>
    <s v="AGUIRRE HENAO RAUL EDUARDO"/>
    <n v="1"/>
    <n v="0"/>
    <n v="275728.78077800001"/>
    <n v="196536.5258152"/>
    <n v="275728.78077800001"/>
    <m/>
    <m/>
    <m/>
    <m/>
    <m/>
    <m/>
    <m/>
    <m/>
  </r>
  <r>
    <s v="MONTERIA"/>
    <x v="2"/>
    <x v="2"/>
    <n v="23466"/>
    <n v="2542737"/>
    <n v="69567"/>
    <s v="INCIDENTE"/>
    <s v="CORDOBA"/>
    <s v="MONTELIBANO"/>
    <s v="BARRIO SAN BERNARDO MONTELIBAN"/>
    <s v="REDEBAN"/>
    <s v="FO-25-1319518"/>
    <d v="2025-08-02T08:00:00"/>
    <d v="2025-08-05T18:28:00"/>
    <s v="NO"/>
    <s v="HARDWARE"/>
    <s v="ALERT IRRUPTION"/>
    <s v="ALERT IRRUPTION"/>
    <s v="CB UNO A UNO"/>
    <m/>
    <s v="CERRADO"/>
    <s v="02/08/2025 01-08 SE ESCALA PARA VISITA. LLAMAR ANTES DE VISITAR, CONFIRMAR FALLA Y DATOS | 05/08/2025 SE VISITA SITIO, SE CAMBIA DATAFONO POR DAÑO ALERT IRRUPTION, SE INSTALA DATAFONO DESK2600 OK. SE REALIZAN PRUEBAS EXITOSAS"/>
    <s v="VISITA_TÉCNICA"/>
    <s v="EG004559"/>
    <s v="TIPO IV"/>
    <s v="TERRESTRE"/>
    <s v="COGOLLO VERTEL EDER LUIS"/>
    <n v="1"/>
    <n v="0"/>
    <n v="479588.87655000004"/>
    <n v="196536.5258152"/>
    <n v="479588.87655000004"/>
    <m/>
    <m/>
    <m/>
    <m/>
    <m/>
    <m/>
    <m/>
    <m/>
  </r>
  <r>
    <s v="BUCARAMANGA"/>
    <x v="0"/>
    <x v="0"/>
    <n v="68276"/>
    <n v="2555785"/>
    <n v="51777"/>
    <s v="INCIDENTE"/>
    <s v="SANTANDER"/>
    <s v="FLORIDABLANCA"/>
    <s v="BARRIO SANTA ANA FLORIDABLANCA"/>
    <s v="REDEBAN"/>
    <s v="FO-25-1331329"/>
    <d v="2025-08-05T11:20:00"/>
    <d v="2025-08-06T07:50:00"/>
    <s v="NO"/>
    <s v="HARDWARE"/>
    <s v="TECLADO"/>
    <s v="DAÑO POS"/>
    <s v="CB UNO A UNO"/>
    <m/>
    <s v="CERRADO"/>
    <s v="05/08/2025 05-08 SE ESCALA PARA VISITA. LLAMAR ANTES DE VISITAR, CONFIRMAR FALLA Y DATOS | 06/08/2025 CAMBIO DE DATÁFONO POR DETERIORO DE EL TECLADO CAMBIO PINPAD POR TECNOLOGÍA PRUEBAS EXITOSAS"/>
    <s v="VISITA_TÉCNICA"/>
    <s v="AD0BZ248"/>
    <s v="TIPO I"/>
    <s v="TERRESTRE"/>
    <s v="PEÑA DIAZ IVAN YESID"/>
    <n v="1"/>
    <n v="0"/>
    <n v="65960.072302"/>
    <n v="75096.394270399993"/>
    <n v="65960.072302"/>
    <m/>
    <m/>
    <m/>
    <m/>
    <m/>
    <m/>
    <m/>
    <m/>
  </r>
  <r>
    <s v="BARRANQUILLA"/>
    <x v="2"/>
    <x v="2"/>
    <n v="8758"/>
    <n v="2556266"/>
    <n v="60886"/>
    <s v="INCIDENTE"/>
    <s v="ATLANTICO"/>
    <s v="SOLEDAD"/>
    <s v="PTM SOLEDAD VARIEDADES Y MISC"/>
    <s v="REDEBAN"/>
    <s v="FO-25-1331559"/>
    <d v="2025-08-05T11:45:00"/>
    <d v="2025-08-06T08:20:00"/>
    <s v="NO"/>
    <s v="HARDWARE"/>
    <s v="TECLADO"/>
    <s v="DAÑO POS"/>
    <s v="AGREGADOR"/>
    <m/>
    <s v="CERRADO"/>
    <s v="05/08/2025 05-08 SE ESCALA PARA VISITA. LLAMAR ANTES DE VISITAR, CONFIRMAR FALLA Y DATOS | 05/08/2025 SE REALIZA VISITA SE PROCEDE A VALIDAR DATAFONO Y TIENE MÁS DE TRES TECLAS BORRADAS , SE PROCEDE A CAMBIAR DATAFONO , SE HACEN PRUEBAS Y TODO OK ,CB MIXTO OK"/>
    <s v="VISITA_TÉCNICA"/>
    <s v="KA00F787 -  FUA0G600"/>
    <s v="TIPO I"/>
    <s v="TERRESTRE"/>
    <s v="PORRAS CASTRO DARLON NASCK"/>
    <n v="1"/>
    <n v="0"/>
    <n v="65960.072302"/>
    <n v="75096.394270399993"/>
    <n v="65960.072302"/>
    <m/>
    <m/>
    <m/>
    <m/>
    <m/>
    <m/>
    <m/>
    <m/>
  </r>
  <r>
    <s v="MONTERIA"/>
    <x v="2"/>
    <x v="2"/>
    <n v="23001"/>
    <n v="2553377"/>
    <n v="78878"/>
    <s v="INCIDENTE"/>
    <s v="CORDOBA"/>
    <s v="MONTERIA"/>
    <s v="BARRIO CHUCHURUBI MONTERIA 6"/>
    <s v="REDEBAN"/>
    <s v="FO-25-1329691"/>
    <d v="2025-08-05T08:31:00"/>
    <d v="2025-08-06T08:42:00"/>
    <s v="NO"/>
    <s v="SOFTWARE"/>
    <s v="COMUNICACION"/>
    <s v="PARAMETROS DE CONFIGURACION EN POS"/>
    <s v="CB UNO A UNO"/>
    <m/>
    <s v="CERRADO"/>
    <s v="05/08/2025 05-08 SE ESCALA PARA VISITA. LLAMAR ANTES DE VISITAR, CONFIRMAR FALLA Y DATOS | 05/08/2025 EN COMUNICACIÓN TELEFÓNICA CON EL NO 3226052895 SRA AURY, NOS INDICA QUE ATIENDE SOBRE LAS 8:30 DE LA MAÑANA, COMERCIO CERRADO | 06/08/2025 SE REALIZA VISITA TÉCNICA Y SE CONFIGURAN PARÁMETROS PARA RESTAURAR COMUNICACIÓN DEL DATAFONO Y DEJAR EL SERVICIO FUNCIONANDO CORRECTAMENTE"/>
    <s v="VISITA_TÉCNICA"/>
    <s v="F1SZZ013"/>
    <s v="TIPO I"/>
    <s v="TERRESTRE"/>
    <s v="CASSIANI PEREZ RAUL RAMIRO"/>
    <n v="1"/>
    <n v="0"/>
    <n v="65960.072302"/>
    <n v="75096.394270399993"/>
    <n v="65960.072302"/>
    <m/>
    <m/>
    <m/>
    <m/>
    <m/>
    <m/>
    <m/>
    <m/>
  </r>
  <r>
    <s v="CUCUTA"/>
    <x v="0"/>
    <x v="0"/>
    <n v="54001"/>
    <n v="2552399"/>
    <n v="65688"/>
    <s v="INCIDENTE"/>
    <s v="NORTE DE SANTANDER"/>
    <s v="CUCUTA"/>
    <s v="BARRIO NINA CECI CUCUTA 6"/>
    <s v="REDEBAN"/>
    <s v="FO-25-1329237"/>
    <d v="2025-08-05T08:00:00"/>
    <d v="2025-08-06T08:48:00"/>
    <s v="NO"/>
    <s v="HARDWARE"/>
    <s v="IMPRESION"/>
    <s v="TAPA IMPRESORA"/>
    <s v="CB UNO A UNO"/>
    <m/>
    <s v="CERRADO"/>
    <s v="05/08/2025 05-08 SE ESCALA PARA VISITA. LLAMAR ANTES DE VISITAR, CONFIRMAR FALLA Y DATOS | 05/08/2025 SE CAMBIO TAPA DE LA IMPRESORA DEL DATAFONO POR DAÑO SE REALIZA MANTENIMIENTO CIERRES Y PRUEBAS OK"/>
    <s v="VISITA_TÉCNICA"/>
    <s v="4A00C500"/>
    <s v="TIPO I"/>
    <s v="TERRESTRE"/>
    <s v="DURAN ACOSTA FRANK YONNY"/>
    <n v="1"/>
    <n v="0"/>
    <n v="65960.072302"/>
    <n v="75096.394270399993"/>
    <n v="65960.072302"/>
    <m/>
    <m/>
    <m/>
    <m/>
    <m/>
    <m/>
    <m/>
    <m/>
  </r>
  <r>
    <s v="BOGOTA"/>
    <x v="5"/>
    <x v="5"/>
    <n v="11001"/>
    <n v="2555977"/>
    <n v="67648"/>
    <s v="INCIDENTE"/>
    <s v="CUNDINAMARCA"/>
    <s v="BOGOTA"/>
    <s v="PTM BOGOTA VARIEDADES Y TIENDA"/>
    <s v="REDEBAN"/>
    <s v="FO-25-1331316"/>
    <d v="2025-08-05T11:22:00"/>
    <d v="2025-08-06T09:46:00"/>
    <s v="NO"/>
    <s v="SOFTWARE"/>
    <s v="ACTUALIZACION"/>
    <s v="VERSION CARGA SO VR"/>
    <s v="AGREGADOR"/>
    <m/>
    <s v="CERRADO"/>
    <s v="05/08/2025 05-08 SE ESCALA PARA VISITA. LLAMAR ANTES DE VISITAR, CONFIRMAR FALLA Y DATOS | 06/08/2025 SE REALIZA BORRADO TOTAL DE DATAFONO, SE INSTALA SISTEMA OPERATIVO CON PARCHE, SE CREA USUARIO, PRUEBAS DE TX, PINPAD OK"/>
    <s v="VISITA_TÉCNICA"/>
    <s v="AAQ0N422"/>
    <s v="TIPO I"/>
    <s v="TERRESTRE"/>
    <s v="MURCIA HERNANDEZ HARVEY IGNACIO"/>
    <n v="1"/>
    <n v="0"/>
    <n v="65960.072302"/>
    <n v="75096.394270399993"/>
    <n v="65960.072302"/>
    <m/>
    <m/>
    <m/>
    <m/>
    <m/>
    <m/>
    <m/>
    <m/>
  </r>
  <r>
    <s v="MEDELLIN"/>
    <x v="1"/>
    <x v="1"/>
    <n v="5607"/>
    <n v="2554899"/>
    <n v="37079"/>
    <s v="INCIDENTE"/>
    <s v="ANTIOQUIA"/>
    <s v="RETIRO"/>
    <s v="DISTRICOL CONSTRUCCIONES INMUN"/>
    <s v="REDEBAN"/>
    <s v="FO-25-1330741"/>
    <d v="2025-08-05T10:21:00"/>
    <d v="2025-08-06T09:50:00"/>
    <s v="NO"/>
    <s v="HARDWARE"/>
    <s v="NO ENCIENDE"/>
    <s v="DAÑO POS"/>
    <s v="AGREGADOR"/>
    <m/>
    <s v="CERRADO"/>
    <s v="05/08/2025 05-08 SE ESCALA PARA VISITA. LLAMAR ANTES DE VISITAR, CONFIRMAR FALLA Y DATOS | 06/08/2025 SE CAMBIA EQUIPO POR DAÑO EN PUERTO USB Y LECTORA QUE NO ENCIENDE"/>
    <s v="VISITA_TÉCNICA"/>
    <s v="9A00K145"/>
    <s v="TIPO II"/>
    <s v="TERRESTRE"/>
    <s v="ALVAREZ ARENAS VICTOR HUGO"/>
    <n v="1"/>
    <n v="0"/>
    <n v="144967.87232000002"/>
    <n v="140395.6348884"/>
    <n v="144967.87232000002"/>
    <m/>
    <m/>
    <m/>
    <m/>
    <m/>
    <m/>
    <m/>
    <m/>
  </r>
  <r>
    <s v="CUCUTA"/>
    <x v="0"/>
    <x v="0"/>
    <n v="54498"/>
    <n v="2552403"/>
    <n v="80745"/>
    <s v="INCIDENTE"/>
    <s v="NORTE DE SANTANDER"/>
    <s v="OCAÑA"/>
    <s v="BARRIO JUAN 23  OCAÑA"/>
    <s v="REDEBAN"/>
    <s v="FO-25-1328748"/>
    <d v="2025-08-04T17:42:00"/>
    <d v="2025-08-06T10:00:00"/>
    <s v="NO"/>
    <s v="HARDWARE"/>
    <s v="COMUNICACION"/>
    <s v="MENSAJE CABLE DE RED DESCONECTADO"/>
    <s v="CB UNO A UNO"/>
    <m/>
    <s v="CERRADO"/>
    <s v="04/08/2025 04-08 SE ESCALA PARA VISITA. LLAMAR ANTES DE VISITAR, CONFIRMAR FALLA Y DATOS | 06/08/2025 SE REALIZA VISITA AL COMERCIO, SE VALIDA Y SE ENCUENTRA DATÁFONO SIN CONEXIÓN A INTERNET, SE HACE CAMBIO DE MAGIC BOX, SE HACEN PRUEBAS DEJANDO TODO OK"/>
    <s v="VISITA_TÉCNICA"/>
    <s v="VAZZZ384"/>
    <s v="TIPO IV"/>
    <s v="TERRESTRE"/>
    <s v="GONZALEZ ESTUPIÑAN YEISON WALTER ANTONIO"/>
    <n v="1"/>
    <n v="0"/>
    <n v="479588.87655000004"/>
    <n v="196536.5258152"/>
    <n v="479588.87655000004"/>
    <m/>
    <m/>
    <m/>
    <m/>
    <m/>
    <m/>
    <m/>
    <m/>
  </r>
  <r>
    <s v="MEDELLIN"/>
    <x v="1"/>
    <x v="1"/>
    <n v="5021"/>
    <n v="2547237"/>
    <n v="18094"/>
    <s v="INCIDENTE"/>
    <s v="ANTIOQUIA"/>
    <s v="ALEJANDRIA"/>
    <s v="BARRIO CENTRO ALEJANDRIA"/>
    <s v="REDEBAN"/>
    <s v="FO-25-1324912"/>
    <d v="2025-08-04T09:58:00"/>
    <d v="2025-08-06T10:05:00"/>
    <s v="NO"/>
    <s v="HARDWARE"/>
    <s v="LECTOR DE TARJETAS"/>
    <s v="DAÑO POS"/>
    <s v="CB UNO A UNO"/>
    <m/>
    <s v="CERRADO"/>
    <s v="04/08/2025 04-08 EN COMUNICACION CON LA SEÑORA SOREYI AL NUMERO 3113868118 INDICA QUE EL DATFAONO LE ARROJA  RECHAZO GENERAL, LECTOR DE TARJETAS, CONFIRMA DATOS, SE ESCALA PARA VISITA | 06/08/2025 SE CAMBIA DATÁFONO POR DAÑO EN LECTOR CHIP"/>
    <s v="VISITA_TÉCNICA"/>
    <s v="JUZZZ864"/>
    <s v="TIPO III"/>
    <s v="TERRESTRE"/>
    <s v="CASTAÑEDA PALACIO CARLOS FELIPE"/>
    <n v="1"/>
    <n v="0"/>
    <n v="275728.78077800001"/>
    <n v="196536.5258152"/>
    <n v="275728.78077800001"/>
    <m/>
    <m/>
    <m/>
    <m/>
    <m/>
    <m/>
    <m/>
    <m/>
  </r>
  <r>
    <s v="NEIVA"/>
    <x v="3"/>
    <x v="3"/>
    <n v="18753"/>
    <n v="2510513"/>
    <n v="51522"/>
    <s v="INCIDENTE"/>
    <s v="CAQUETA"/>
    <s v="SAN VICENTE DEL CAGUAN"/>
    <s v="BARRIO VILLA FALLA SAN VICENTE"/>
    <s v="REDEBAN"/>
    <s v="FO-25-1293050"/>
    <d v="2025-07-28T09:01:00"/>
    <d v="2025-08-06T10:15:00"/>
    <s v="NO"/>
    <s v="HARDWARE"/>
    <s v="IMPRESION"/>
    <s v="NO AVANZA PAPEL"/>
    <s v="CB UNO A UNO"/>
    <m/>
    <s v="CERRADO"/>
    <s v="28/07/2025 EN COMUNICACION CON EL SEÑOR DAIRO CELADA AL NUMERO 3125027971, CONFIRMA FALLA, DATOS CORRECTOS. SE ESCALA PARA VISITA | 01/08/2025 POR CAPACIDAD OPERATIVA NO SE ALCANZA ATENDER DENTRO DE LOS TIEMPOS. SE ATENDERÁ EL 04/08/2025 | 06/08/2025 SE REALIZA CAMBIO DE DATÁFONO YA QUE NO AVANZA EL PAPEL SE QUEDA ATASCADO, PRUEBAS CB OK SE DEJA OPERATIVO"/>
    <s v="VISITA_TÉCNICA"/>
    <s v="AD09Z890"/>
    <s v="TIPO IV ESPECIAL"/>
    <s v="TERRESTRE / AEREO"/>
    <s v="BERMUDEZ SANCHEZ JOSE NEYBER"/>
    <n v="1"/>
    <n v="0"/>
    <n v="479588.87655000004"/>
    <n v="196536.5258152"/>
    <n v="479588.87655000004"/>
    <m/>
    <m/>
    <m/>
    <m/>
    <m/>
    <m/>
    <m/>
    <m/>
  </r>
  <r>
    <s v="BUCARAMANGA"/>
    <x v="0"/>
    <x v="0"/>
    <n v="68001"/>
    <n v="2559233"/>
    <n v="38073"/>
    <s v="INCIDENTE"/>
    <s v="SANTANDER"/>
    <s v="BUCARAMANGA"/>
    <s v="BARRIO GIRARDOT BUCARMANGA"/>
    <s v="REDEBAN"/>
    <s v="FO-25-1333990"/>
    <d v="2025-08-05T17:38:00"/>
    <d v="2025-08-06T10:19:00"/>
    <s v="NO"/>
    <s v="HARDWARE"/>
    <s v="LECTOR DE TARJETAS"/>
    <s v="MENSAJE RETIRE TARJETA"/>
    <s v="CB UNO A UNO"/>
    <m/>
    <s v="CERRADO"/>
    <s v="05/08/2025 05-08 SE ESCALA PARA VISITA. LLAMAR ANTES DE VISITAR, CONFIRMAR FALLA Y DATOS | 06/08/2025 SE REALIZA VISITA AL COMERCIO SE HACE CAMBIO DE EQUIPO DE REALIZAN PRUEBAS OK"/>
    <s v="VISITA_TÉCNICA"/>
    <s v="AA8ZZ245"/>
    <s v="TIPO I"/>
    <s v="TERRESTRE"/>
    <s v="MARIÑO PABON JORGE ENRIQUE"/>
    <n v="1"/>
    <n v="0"/>
    <n v="65960.072302"/>
    <n v="75096.394270399993"/>
    <n v="65960.072302"/>
    <m/>
    <m/>
    <m/>
    <m/>
    <m/>
    <m/>
    <m/>
    <m/>
  </r>
  <r>
    <s v="CARTAGENA"/>
    <x v="2"/>
    <x v="2"/>
    <n v="13001"/>
    <n v="2555493"/>
    <n v="72090"/>
    <s v="INCIDENTE"/>
    <s v="BOLIVAR"/>
    <s v="CARTAGENA"/>
    <s v="CARTAGENA DE INDIAS CORREGIMEN"/>
    <s v="REDEBAN"/>
    <s v="FO-25-1331248"/>
    <d v="2025-08-05T10:52:00"/>
    <d v="2025-08-06T10:36:00"/>
    <s v="NO"/>
    <s v="HARDWARE"/>
    <s v="TECLADO"/>
    <s v="DAÑO POS"/>
    <s v="CB UNO A UNO"/>
    <m/>
    <s v="CERRADO"/>
    <s v="05/08/2025 05-08 SE ESCALA PARA VISITA. LLAMAR ANTES DE VISITAR, CONFIRMAR FALLA Y DATOS | 06/08/2025 SE REALIZA CAMBIO DE EQUIPO CLIENTE DICE QUE EL DATAFONO DESK2600 SE PEGA, TECLAS MUY DURAS. SE LE COLOCA UN DESK3500 QUEDA FUNCIONANDO SIN PROBLEMAS SE HACEN PRUEBAS"/>
    <s v="VISITA_TÉCNICA"/>
    <s v="NN00K629"/>
    <s v="TIPO I"/>
    <s v="TERRESTRE"/>
    <s v="CANEDO HERRERA ALEXANDER"/>
    <n v="1"/>
    <n v="0"/>
    <n v="65960.072302"/>
    <n v="75096.394270399993"/>
    <n v="65960.072302"/>
    <m/>
    <m/>
    <m/>
    <m/>
    <m/>
    <m/>
    <m/>
    <m/>
  </r>
  <r>
    <s v="NEIVA"/>
    <x v="3"/>
    <x v="3"/>
    <n v="41524"/>
    <n v="2557024"/>
    <n v="29954"/>
    <s v="INCIDENTE"/>
    <s v="HUILA"/>
    <s v="PALERMO"/>
    <s v="BARRIO JUNCAL PALERMO"/>
    <s v="REDEBAN"/>
    <s v="FO-25-1332628"/>
    <d v="2025-08-05T13:50:00"/>
    <d v="2025-08-06T10:47:00"/>
    <s v="NO"/>
    <s v="HARDWARE"/>
    <s v="LECTOR DE BARRAS"/>
    <s v="DAÑO POS"/>
    <s v="CB UNO A UNO"/>
    <m/>
    <s v="CERRADO"/>
    <s v="06/08/2025 SE RELAIZA VISITA AL PUNTO, SE CAMBIA LECTOR DE CÓDIGO DE BARRAS YA QUE ESTE NO ENCIENDE, SE REALIZAN PRUEBAS OK, CB ACTUALIZADO Y OPERATIVO"/>
    <s v="VISITA_TÉCNICA"/>
    <s v="BBDZZ920"/>
    <s v="TIPO I"/>
    <s v="TERRESTRE"/>
    <s v="DEVIA REINOSO JUAN CARLOS"/>
    <n v="1"/>
    <n v="0"/>
    <n v="65960.072302"/>
    <n v="75096.394270399993"/>
    <n v="65960.072302"/>
    <m/>
    <m/>
    <m/>
    <m/>
    <m/>
    <m/>
    <m/>
    <m/>
  </r>
  <r>
    <s v="MEDELLIN"/>
    <x v="1"/>
    <x v="1"/>
    <n v="5001"/>
    <n v="2555474"/>
    <n v="76078"/>
    <s v="INCIDENTE"/>
    <s v="ANTIOQUIA"/>
    <s v="MEDELLIN"/>
    <s v="BARRIO BUENOS AIRES MIRAFLORES MEDELLIN"/>
    <s v="REDEBAN"/>
    <s v="FO-25-1331256"/>
    <d v="2025-08-05T10:51:00"/>
    <d v="2025-08-06T10:50:00"/>
    <s v="NO"/>
    <s v="HARDWARE"/>
    <s v="LECTOR DE BARRAS"/>
    <s v="FORMATO INVALIDO LECTOR DAÑADO"/>
    <s v="CB UNO A UNO"/>
    <m/>
    <s v="CERRADO"/>
    <s v="05/08/2025 05-08 SE ESCALA PARA VISITA. LLAMAR ANTES DE VISITAR, CONFIRMAR FALLA Y DATOS | 06/08/2025 SE REALIZA VISITA, SE ESTÁ A LA ESPERA DE QUE EL CLIENTE ABRA EL LOCAL, HORARIO DEL CLIENTE ES A PARTIR DE LAS 10 AM | 06/08/2025 SE REALIZA CAMBIO DE LECTORA POR DAÑO YA QUE DESPUÉS DE CONFIGURARLA NUEVAMENTE SIGUE PRESENTANDO LA FALLA"/>
    <s v="VISITA_TÉCNICA"/>
    <s v="FA0BZ327"/>
    <s v="TIPO I"/>
    <s v="TERRESTRE"/>
    <s v="HERNANDEZ CHAVARRIA JUAN CAMILO"/>
    <n v="1"/>
    <n v="0"/>
    <n v="65960.072302"/>
    <n v="75096.394270399993"/>
    <n v="65960.072302"/>
    <m/>
    <m/>
    <m/>
    <m/>
    <m/>
    <m/>
    <m/>
    <m/>
  </r>
  <r>
    <s v="VILLAVICENCIO"/>
    <x v="3"/>
    <x v="3"/>
    <n v="50573"/>
    <n v="2552012"/>
    <n v="70836"/>
    <s v="INCIDENTE"/>
    <s v="META"/>
    <s v="PUERTO LOPEZ"/>
    <s v="VEREDA GETSEMANÍ"/>
    <s v="REDEBAN"/>
    <s v="FO-25-1328652"/>
    <d v="2025-08-04T16:44:00"/>
    <d v="2025-08-06T10:56:00"/>
    <s v="NO"/>
    <s v="HARDWARE"/>
    <s v="COMUNICACION"/>
    <s v="MENSAJE CABLE DE RED DESCONECTADO"/>
    <s v="CB UNO A UNO"/>
    <m/>
    <s v="CERRADO"/>
    <s v="04/08/2025 04-08 SE ESCALA PARA VISITA. LLAMAR ANTES DE VISITAR, CONFIRMAR FALLA Y DATOS | 06/08/2025 SE REALIZA CAMBIO DE EQUIPO POR DAÑO EN PUERTO DE RED SE REALIZA CAMBIO SIN NOVEDAD"/>
    <s v="VISITA_TÉCNICA"/>
    <s v="EF00B366"/>
    <s v="TIPO II"/>
    <s v="TERRESTRE"/>
    <s v="ROZO JIMENEZ EDGAR ARMANDO"/>
    <n v="1"/>
    <n v="0"/>
    <n v="144967.87232000002"/>
    <n v="140395.6348884"/>
    <n v="144967.87232000002"/>
    <m/>
    <m/>
    <m/>
    <m/>
    <m/>
    <m/>
    <m/>
    <m/>
  </r>
  <r>
    <s v="MEDELLIN"/>
    <x v="1"/>
    <x v="1"/>
    <n v="5001"/>
    <n v="2556203"/>
    <n v="40134"/>
    <s v="INCIDENTE"/>
    <s v="ANTIOQUIA"/>
    <s v="MEDELLIN"/>
    <s v="BARRIO PARQUE PRADO MEDELLIN"/>
    <s v="REDEBAN"/>
    <s v="FO-25-1331363"/>
    <d v="2025-08-05T11:27:00"/>
    <d v="2025-08-06T11:15:00"/>
    <s v="NO"/>
    <s v="HARDWARE"/>
    <s v="PINPAD"/>
    <s v="DAÑO POS"/>
    <s v="CB UNO A UNO"/>
    <m/>
    <s v="CERRADO"/>
    <s v="05/08/2025 05-08 SE ESCALA PARA VISITA. LLAMAR ANTES DE VISITAR, CONFIRMAR FALLA Y DATOS | 06/08/2025 SE REVISA EQUIPO Y EL PINPAD NO LEE TARJETAS, SE REALIZA MANTENIMIENTO Y SIGUE SIN LEER, SE REALIZA CAMBIO DE PINPAD Y DATAFONO POR TEMAS DE INCOMPATIBILIDAD. SE REALIZAN PRUEBAS EXITOSAS SERVICIO OPERATIVO"/>
    <s v="VISITA_TÉCNICA"/>
    <s v="GZ0GZ023"/>
    <s v="TIPO I"/>
    <s v="TERRESTRE"/>
    <s v="ZAPATA LOPEZ EDWARD ASDRUBAL"/>
    <n v="1"/>
    <n v="0"/>
    <n v="65960.072302"/>
    <n v="75096.394270399993"/>
    <n v="65960.072302"/>
    <m/>
    <m/>
    <m/>
    <m/>
    <m/>
    <m/>
    <m/>
    <m/>
  </r>
  <r>
    <s v="BOGOTA"/>
    <x v="5"/>
    <x v="5"/>
    <n v="11001"/>
    <n v="2560459"/>
    <n v="28210"/>
    <s v="INCIDENTE"/>
    <s v="CUNDINAMARCA"/>
    <s v="BOGOTA"/>
    <s v="BARRIO CENTRO 4 BOGOTA"/>
    <s v="REDEBAN"/>
    <s v="FO-25-1336024"/>
    <d v="2025-08-06T08:58:00"/>
    <d v="2025-08-06T11:35:00"/>
    <s v="NO"/>
    <s v="SOFTWARE"/>
    <s v="ACTUALIZACION"/>
    <s v="VERSION CARGA SO VR"/>
    <s v="CB UNO A UNO"/>
    <m/>
    <s v="CERRADO"/>
    <s v="06/08/2025 05-08 SE ESCALA PARA VISITA. LLAMAR ANTES DE VISITAR, CONFIRMAR FALLA Y DATOS | 06/08/2025 ACTUALIZACIÓN DE VERSIÓN VERIFICACIÓN PRUEBAS OK"/>
    <s v="VISITA_TÉCNICA"/>
    <s v="9KZZZ749"/>
    <s v="TIPO I"/>
    <s v="TERRESTRE"/>
    <s v="GOMEZ VEGA DAVID SNEYDER"/>
    <n v="1"/>
    <n v="0"/>
    <n v="65960.072302"/>
    <n v="75096.394270399993"/>
    <n v="65960.072302"/>
    <m/>
    <m/>
    <m/>
    <m/>
    <m/>
    <m/>
    <m/>
    <m/>
  </r>
  <r>
    <s v="BOGOTA"/>
    <x v="5"/>
    <x v="5"/>
    <n v="25754"/>
    <n v="2557743"/>
    <n v="34085"/>
    <s v="INCIDENTE"/>
    <s v="CUNDINAMARCA"/>
    <s v="SOACHA"/>
    <s v="BARRIO SOACHA SOACHA"/>
    <s v="REDEBAN"/>
    <s v="FO-25-1333420"/>
    <d v="2025-08-05T15:07:00"/>
    <d v="2025-08-06T11:39:00"/>
    <s v="NO"/>
    <s v="HARDWARE"/>
    <s v="PINPAD"/>
    <s v="ALERTADO"/>
    <s v="CB UNO A UNO"/>
    <m/>
    <s v="CERRADO"/>
    <s v="05/08/2025 05-08 SE ESCALA PARA VISITA. LLAMAR ANTES DE VISITAR, CONFIRMAR FALLA Y DATOS | 06/08/2025 SE REALIZA CAMBIO DE PINPAD POR DAÑO A13 RETIRAR TARJETA SERVICIO OPERATIVO PRUEBAS OK TRNA RBM"/>
    <s v="VISITA_TÉCNICA"/>
    <s v="10ZZZ911"/>
    <s v="TIPO I"/>
    <s v="TERRESTRE"/>
    <s v="BUSTOS MORA DIEGO MANUEL"/>
    <n v="1"/>
    <n v="0"/>
    <n v="65960.072302"/>
    <n v="75096.394270399993"/>
    <n v="65960.072302"/>
    <m/>
    <m/>
    <m/>
    <m/>
    <m/>
    <m/>
    <m/>
    <m/>
  </r>
  <r>
    <s v="CUCUTA"/>
    <x v="0"/>
    <x v="0"/>
    <n v="54001"/>
    <n v="2557802"/>
    <n v="58266"/>
    <s v="INCIDENTE"/>
    <s v="NORTE DE SANTANDER"/>
    <s v="CUCUTA"/>
    <s v="DISTRICOL VENTA SUMINISTROS CA"/>
    <s v="REDEBAN"/>
    <s v="FO-25-1333426"/>
    <d v="2025-08-05T15:06:00"/>
    <d v="2025-08-06T11:43:00"/>
    <s v="NO"/>
    <s v="HARDWARE"/>
    <s v="IMPRESION"/>
    <s v="TAPA IMPRESORA"/>
    <s v="AGREGADOR"/>
    <m/>
    <s v="CERRADO"/>
    <s v="05/08/2025 05-08 SE ESCALA PARA VISITA. LLAMAR ANTES DE VISITAR, CONFIRMAR FALLA Y DATOS | 06/08/2025 SE LIMPIO RODILLO DE IMPRESORA DEL DATAFONO SE REALIZA MANTENIMIENTO CIERRES Y PRUEBAS OK"/>
    <s v="VISITA_TÉCNICA"/>
    <s v="TWZZZ110"/>
    <s v="TIPO I"/>
    <s v="TERRESTRE"/>
    <s v="DURAN ACOSTA FRANK YONNY"/>
    <n v="1"/>
    <n v="0"/>
    <n v="65960.072302"/>
    <n v="75096.394270399993"/>
    <n v="65960.072302"/>
    <m/>
    <m/>
    <m/>
    <m/>
    <m/>
    <m/>
    <m/>
    <m/>
  </r>
  <r>
    <s v="MANIZALES"/>
    <x v="4"/>
    <x v="6"/>
    <n v="17653"/>
    <n v="2549741"/>
    <n v="34432"/>
    <s v="INCIDENTE"/>
    <s v="CALDAS"/>
    <s v="SALAMINA"/>
    <s v="COMCARD SALAMINA CELU CALZADO"/>
    <s v="REDEBAN"/>
    <s v="FO-25-1326850"/>
    <d v="2025-08-04T13:52:00"/>
    <d v="2025-08-06T11:57:00"/>
    <s v="NO"/>
    <s v="HARDWARE"/>
    <s v="NO ENCIENDE SE REINICIA"/>
    <s v="FUENTE PODER AVERIADA"/>
    <s v="AGREGADOR"/>
    <m/>
    <s v="CERRADO"/>
    <s v="04/08/2024 04-08 SE ESCALA PARA VISITA. LLAMAR ANTES DE VISITAR, CONFIRMAR FALLA Y DATOS | 06/08/2025 SE REALIZA VISITA, SE CAMBIA FUENTE DE PODER POR POSIBLES REINICIOS Y SE INSTALA NUEVAMENTE SISTEMA OPERATIVO, SE LE COMUNICA A USUARIO QUE SI LLEGA A PRESENTAR EL MISMO INCONVENIENTE REPORTARLO A LA LINEA, SE CREAN USUARIOS, SE HACEN PRUEBAS SERVICIO OK"/>
    <s v="VISITA_TÉCNICA"/>
    <s v="BL015579 AB11O690"/>
    <s v="TIPO II"/>
    <s v="TERRESTRE"/>
    <s v="AGUIRRE HENAO RAUL EDUARDO"/>
    <n v="1"/>
    <n v="0"/>
    <n v="144967.87232000002"/>
    <n v="140395.6348884"/>
    <n v="144967.87232000002"/>
    <m/>
    <m/>
    <m/>
    <m/>
    <m/>
    <m/>
    <m/>
    <m/>
  </r>
  <r>
    <s v="MONTERIA"/>
    <x v="2"/>
    <x v="2"/>
    <n v="23672"/>
    <n v="2552991"/>
    <n v="61049"/>
    <s v="INCIDENTE"/>
    <s v="CORDOBA"/>
    <s v="SAN ANTERO"/>
    <s v="BARRIO SECTOR PLAYA BLANCA SAN"/>
    <s v="REDEBAN"/>
    <s v="FO-25-1329441"/>
    <d v="2025-08-05T08:01:00"/>
    <d v="2025-08-06T12:06:00"/>
    <s v="NO"/>
    <s v="HARDWARE"/>
    <s v="TECLADO"/>
    <s v="DAÑO POS"/>
    <s v="CB UNO A UNO"/>
    <m/>
    <s v="CERRADO"/>
    <s v="05/08/2025 05-08 SE ESCALA PARA VISITA. LLAMAR ANTES DE VISITAR, CONFIRMAR FALLA Y DATOS | 06/08/2025 SE REALIZA VISITA TÉCNICA AL PUNTO POR DAÑO EN EL DATÁFONO REPORTADO POR EL CLIENTE, AL LLEGAR AL CB SE ENCONTRÓ CERRADO, SE INTENTA COMUNICACIÓN TELEFÓNICA Y WASAP CON LA SEÑORA ERIKA, SIN RESPUESTA. RESULTADO DE VISITA FALLIDA"/>
    <s v="VISITA_TÉCNICA"/>
    <s v="NO SE INTERVIENE TERMINAL "/>
    <s v="TIPO II"/>
    <s v="TERRESTRE"/>
    <s v="GONZALEZ FERRER JESUS ALEXANDER"/>
    <n v="1"/>
    <n v="0"/>
    <n v="144967.87232000002"/>
    <n v="140395.6348884"/>
    <n v="144967.87232000002"/>
    <m/>
    <m/>
    <m/>
    <m/>
    <m/>
    <m/>
    <m/>
    <m/>
  </r>
  <r>
    <s v="BOGOTA"/>
    <x v="5"/>
    <x v="5"/>
    <n v="25175"/>
    <n v="2560523"/>
    <n v="61434"/>
    <s v="INCIDENTE"/>
    <s v="CUNDINAMARCA"/>
    <s v="CHIA"/>
    <s v="BARRIO RIOFRIO CHIA 1"/>
    <s v="REDEBAN"/>
    <s v="FO-25-1335121"/>
    <d v="2025-08-06T08:52:00"/>
    <d v="2025-08-06T12:08:00"/>
    <s v="NO"/>
    <s v="HARDWARE"/>
    <s v="HUB"/>
    <s v="SE REINICIA"/>
    <s v="CB UNO A UNO"/>
    <m/>
    <s v="CERRADO"/>
    <s v="06/08/2025 SE REALIZA VISITA DE CAMPO DONDE SE EVIDENCIA QUE EL EQUIPO SE REINICIA, POR LO ANTERIOR, SE PROCEDE A CAMBIAR HUB,  PRUEBAS OK CUPO OK USUARIOS OK"/>
    <s v="VISITA_TÉCNICA"/>
    <s v="KA00J393"/>
    <s v="TIPO II"/>
    <s v="TERRESTRE"/>
    <s v="LOZADA ROJAS CHRISTIAN ANDRES"/>
    <n v="1"/>
    <n v="0"/>
    <n v="144967.87232000002"/>
    <n v="140395.6348884"/>
    <n v="144967.87232000002"/>
    <m/>
    <m/>
    <m/>
    <m/>
    <m/>
    <m/>
    <m/>
    <m/>
  </r>
  <r>
    <s v="BOGOTA"/>
    <x v="5"/>
    <x v="5"/>
    <n v="11001"/>
    <n v="2559092"/>
    <n v="80656"/>
    <s v="INCIDENTE"/>
    <s v="CUNDINAMARCA"/>
    <s v="BOGOTA"/>
    <s v="BARRIO EL POA BOGOTA 2"/>
    <s v="REDEBAN"/>
    <s v="FO-25-1334341"/>
    <d v="2025-08-06T08:00:00"/>
    <d v="2025-08-06T12:32:00"/>
    <s v="NO"/>
    <s v="HARDWARE"/>
    <s v="IMPRESION"/>
    <s v="TAPA IMPRESORA"/>
    <s v="CB UNO A UNO"/>
    <m/>
    <s v="CERRADO"/>
    <s v="06/08/2025 05-08 SE ESCALA PARA VISITA. LLAMAR ANTES DE VISITAR, CONFIRMAR FALLA Y DATOS | 06/08/2025 SE REALIZA VISITA A CB PARA ATENDER INCIDENTE, SE LE EXPLICA AL CLIENTE CÓMO GENERAR CIERRE, SE LE EXPLICA CÓMO CAMBIAR EL PAPEL Y SE REALIZAN PRUEBAS OK"/>
    <s v="VISITA_TÉCNICA"/>
    <s v="V8ZZZ399"/>
    <s v="TIPO I"/>
    <s v="TERRESTRE"/>
    <s v="GALINDO ROJAS LUIS FELIPE"/>
    <n v="1"/>
    <n v="0"/>
    <n v="65960.072302"/>
    <n v="75096.394270399993"/>
    <n v="65960.072302"/>
    <m/>
    <m/>
    <m/>
    <m/>
    <m/>
    <m/>
    <m/>
    <m/>
  </r>
  <r>
    <s v="VALLEDUPAR"/>
    <x v="2"/>
    <x v="2"/>
    <n v="20001"/>
    <n v="2560857"/>
    <n v="76357"/>
    <s v="INCIDENTE"/>
    <s v="CESAR"/>
    <s v="VALLEDUPAR"/>
    <s v="BARRIO CENTRO VALLEDUPAR 30"/>
    <s v="REDEBAN"/>
    <s v="FO-25-1335988"/>
    <d v="2025-08-06T09:24:00"/>
    <d v="2025-08-06T12:52:00"/>
    <s v="NO"/>
    <s v="SOFTWARE"/>
    <s v="ACTUALIZACION"/>
    <s v="VERSION CARGA SO VR"/>
    <s v="CB UNO A UNO"/>
    <m/>
    <s v="CERRADO"/>
    <s v="06/08/2025 05-08 SE ESCALA PARA VISITA. LLAMAR ANTES DE VISITAR, CONFIRMAR FALLA Y DATOS | 06/08/2025 SE LLEGA AL SITIO Y SE EVIDENCIA QUE EL DATAFONO ARROJA UN ERROR DE CONEXIÓN, SE VALIDAN LAS CONEXIONES Y TODO ESTA EN FUNCIONAMIENTO, SE REALIZA BORRADO DE APLICATIVOS Y SE VUELVE A RECONFIGURAR EL DATAFONO, SE REALIZAN PRUEBAS DEJANDO SERVICIO FUNCIONAL AL 100 %"/>
    <s v="VISITA_TÉCNICA"/>
    <s v="SV0LZ897"/>
    <s v="TIPO I"/>
    <s v="TERRESTRE"/>
    <s v="MONTES DIAZ JOHN FRED"/>
    <n v="1"/>
    <n v="0"/>
    <n v="65960.072302"/>
    <n v="75096.394270399993"/>
    <n v="65960.072302"/>
    <m/>
    <m/>
    <m/>
    <m/>
    <m/>
    <m/>
    <m/>
    <m/>
  </r>
  <r>
    <s v="BUCARAMANGA"/>
    <x v="0"/>
    <x v="0"/>
    <n v="68001"/>
    <n v="2559061"/>
    <n v="34752"/>
    <s v="INCIDENTE"/>
    <s v="SANTANDER"/>
    <s v="BUCARAMANGA"/>
    <s v="COMCARD B MANGA ALIADO"/>
    <s v="REDEBAN"/>
    <s v="FO-25-1333995"/>
    <d v="2025-08-05T17:36:00"/>
    <d v="2025-08-06T13:05:00"/>
    <s v="NO"/>
    <s v="HARDWARE"/>
    <s v="PINPAD"/>
    <s v="DAÑO POS"/>
    <s v="AGREGADOR"/>
    <m/>
    <s v="CERRADO"/>
    <s v="05/08/2025 05-08 SE ESCALA PARA VISITA. LLAMAR ANTES DE VISITAR, CONFIRMAR FALLA Y DATOS | 06/08/2025 SE REALIZA CAMBIO DE DATAFONO POR CPT , CAMBIO DE PIN PAD TECLADO EN DAÑO CAMBIO HUB , INSTALACIÓN MAGIC BOX CAMBIO S.O Y VERSIÓN 10.3 CREACIÓN DE USUARIOS PRUEBAS OK SERVICIO"/>
    <s v="VISITA_TÉCNICA"/>
    <s v="BL01F708-IILZZ017"/>
    <s v="TIPO I"/>
    <s v="TERRESTRE"/>
    <s v="REYES RAMIREZ DIEGO ALEXANDER"/>
    <n v="1"/>
    <n v="0"/>
    <n v="65960.072302"/>
    <n v="75096.394270399993"/>
    <n v="65960.072302"/>
    <m/>
    <m/>
    <m/>
    <m/>
    <m/>
    <m/>
    <m/>
    <m/>
  </r>
  <r>
    <s v="MEDELLIN"/>
    <x v="1"/>
    <x v="1"/>
    <n v="5120"/>
    <n v="2543302"/>
    <n v="73918"/>
    <s v="INCIDENTE"/>
    <s v="ANTIOQUIA"/>
    <s v="CACERES"/>
    <s v="PTM CACERES DROGUERIAMONTES SU"/>
    <s v="REDEBAN"/>
    <s v="FO-25-1319496"/>
    <d v="2025-08-02T08:30:00"/>
    <d v="2025-08-06T13:31:00"/>
    <s v="NO"/>
    <s v="HARDWARE"/>
    <s v="COMUNICACION"/>
    <s v="MENSAJE CABLE DE RED DESCONECTADO"/>
    <s v="AGREGADOR"/>
    <m/>
    <s v="CERRADO"/>
    <s v="02/08/2025 01-08 SE ESCALA PARA VISITA. LLAMAR ANTES DE VISITAR, CONFIRMAR FALLA Y DATOS | 05/08/2025 SE PRESENTA NOVEDAD EN LA VÍA POR PROBLEMAS DE ORDEN PUBLICO EN EL TRAMO ENTRE VALDIVIA Y TARAZÁ, HAY PRESENCIA DE GRUPOS ARMADOS EN LA VÍA Y SE HAN PRESENTADO ENFRENTAMIENTOS QUE AFECTARON BUSES DE TRANSPORTE PUBLICO, POR ESTE MOTIVO NO SE HA PODIDO REALIZAR LA VISITA. SE VA A PROGRAMAR PERSONAL DESDE CAUCASIA PARA EL DÍA MIÉRCOLES 06. | 06/08/2025 SE REALIZÓ CAMBIO DE EQUIPO OK, USUARIOS OK, PRUEBAS OK, TELECARGA DRNA"/>
    <s v="VISITA_TÉCNICA"/>
    <s v="EF02Z978-EG0PZ785"/>
    <s v="TIPO IV"/>
    <s v="TERRESTRE"/>
    <s v="CALDERA SALCEDO CARLOS JULIO"/>
    <n v="1"/>
    <n v="0"/>
    <n v="479588.87655000004"/>
    <n v="196536.5258152"/>
    <n v="479588.87655000004"/>
    <m/>
    <m/>
    <m/>
    <m/>
    <m/>
    <m/>
    <m/>
    <m/>
  </r>
  <r>
    <s v="MEDELLIN"/>
    <x v="1"/>
    <x v="1"/>
    <n v="5001"/>
    <n v="2561647"/>
    <n v="80229"/>
    <s v="INCIDENTE"/>
    <s v="ANTIOQUIA"/>
    <s v="MEDELLIN"/>
    <s v="PTM MEDELLIN DROGUERIA VITAL S"/>
    <s v="REDEBAN"/>
    <s v="FO-25-1336794"/>
    <d v="2025-08-06T10:16:00"/>
    <d v="2025-08-06T13:51:00"/>
    <s v="NO"/>
    <s v="SOFTWARE"/>
    <s v="LLT"/>
    <s v="LLT"/>
    <s v="AGREGADOR"/>
    <m/>
    <s v="CERRADO"/>
    <s v="06/08/2025 06-08 SE ESCALA PARA VISITA. LLAMAR ANTES DE VISITAR, CONFIRMAR FALLA Y DATOS | 06/08/2025 SE REINICIA EQUIPO Y SE VALIDA FUNCIONAMIENTO, SE REALIZAN PRUEBAS Y ESTÁN OK"/>
    <s v="VISITA_TÉCNICA"/>
    <s v="F4ZZZ540 - F4ZZZ837"/>
    <s v="TIPO I"/>
    <s v="TERRESTRE"/>
    <s v="HERNANDEZ CHAVARRIA JUAN CAMILO"/>
    <n v="1"/>
    <n v="0"/>
    <n v="65960.072302"/>
    <n v="75096.394270399993"/>
    <n v="65960.072302"/>
    <m/>
    <m/>
    <m/>
    <m/>
    <m/>
    <m/>
    <m/>
    <m/>
  </r>
  <r>
    <s v="MEDELLIN"/>
    <x v="1"/>
    <x v="1"/>
    <n v="5318"/>
    <n v="2559253"/>
    <n v="79260"/>
    <s v="INCIDENTE"/>
    <s v="ANTIOQUIA"/>
    <s v="GUARNE"/>
    <s v="DISTRICOL DISTRIBUIDORA SAN AN"/>
    <s v="REDEBAN"/>
    <s v="FO-25-1334001"/>
    <d v="2025-08-05T17:55:00"/>
    <d v="2025-08-06T13:59:00"/>
    <s v="NO"/>
    <s v="HARDWARE"/>
    <s v="IMPRESION"/>
    <s v="NO AVANZA PAPEL"/>
    <s v="AGREGADOR"/>
    <m/>
    <s v="CERRADO"/>
    <s v="05/08/2025 05-08 SE ESCALA PARA VISITA. LLAMAR ANTES DE VISITAR, CONFIRMAR FALLA Y DATOS | 06/08/2025 SE LLAMA A LA SEÑORA SANDRA AL 3217335693 Y INDICA QUE EL DAÑO SE PRESENTÓ AYER A LAS 5 PM PERO QUE HOY EL EQUIPO YA ESTÁ FUNCIONANDO BIEN Y NO HA TENIDO PROBLEMAS DE IMPRESIÓN POR LO QUE SE CIERRA ACTIVIDAD"/>
    <s v="SOPORTE_TELEFÓNICO"/>
    <n v="0"/>
    <s v="TIPO II"/>
    <s v="TERRESTRE"/>
    <s v="ALVAREZ ARENAS VICTOR HUGO"/>
    <n v="0"/>
    <n v="0"/>
    <n v="41241.0800752"/>
    <n v="0"/>
    <n v="41241.0800752"/>
    <m/>
    <m/>
    <m/>
    <m/>
    <m/>
    <m/>
    <m/>
    <m/>
  </r>
  <r>
    <s v="MEDELLIN"/>
    <x v="1"/>
    <x v="1"/>
    <n v="5615"/>
    <n v="2557591"/>
    <n v="30313"/>
    <s v="INCIDENTE"/>
    <s v="ANTIOQUIA"/>
    <s v="RIONEGRO"/>
    <s v="BARRIO AEROPUERTO RIONEGRO RIO"/>
    <s v="REDEBAN"/>
    <s v="FO-25-1333432"/>
    <d v="2025-08-05T15:05:00"/>
    <d v="2025-08-06T14:05:00"/>
    <s v="NO"/>
    <s v="HARDWARE"/>
    <s v="LECTOR DE TARJETAS"/>
    <s v="MENSAJE RETIRE TARJETA"/>
    <s v="CB UNO A UNO"/>
    <m/>
    <s v="CERRADO"/>
    <s v="05/08/2025 05-08 SE ESCALA PARA VISITA. LLAMAR ANTES DE VISITAR, CONFIRMAR FALLA Y DATOS | 06/08/2025 SE LIMPIA CONTACTO CHIP DE PINPAD YA QUE ESTABA RECHAZANDO MUCHA TRANSACCIÓN CON TARJETA SE HACEN PRUEBAS TODO QUEDA OK"/>
    <s v="VISITA_TÉCNICA"/>
    <s v="SVEZZ979"/>
    <s v="TIPO II"/>
    <s v="TERRESTRE"/>
    <s v="ALVAREZ ARENAS VICTOR HUGO"/>
    <n v="1"/>
    <n v="0"/>
    <n v="144967.87232000002"/>
    <n v="140395.6348884"/>
    <n v="144967.87232000002"/>
    <m/>
    <m/>
    <m/>
    <m/>
    <m/>
    <m/>
    <m/>
    <m/>
  </r>
  <r>
    <s v="BOGOTA"/>
    <x v="5"/>
    <x v="5"/>
    <n v="25035"/>
    <n v="2557367"/>
    <n v="11702"/>
    <s v="INCIDENTE"/>
    <s v="CUNDINAMARCA"/>
    <s v="ANAPOIMA"/>
    <s v="ANAPOIMA"/>
    <s v="REDEBAN"/>
    <s v="FO-25-1332772"/>
    <d v="2025-08-05T14:35:00"/>
    <d v="2025-08-06T14:13:00"/>
    <s v="NO"/>
    <s v="HARDWARE"/>
    <s v="COMUNICACION"/>
    <s v="MENSAJE CABLE DE RED DESCONECTADO"/>
    <s v="CB UNO A UNO"/>
    <m/>
    <s v="CERRADO"/>
    <s v="06/08/2025 SE REALIZA CAMBIO DE CABLE DE INTERNET Y MAGIC BOX DESK 2600 PRUEBA DE CONEXIÓN OK"/>
    <s v="VISITA_TÉCNICA"/>
    <s v="1111V000"/>
    <s v="TIPO II"/>
    <s v="TERRESTRE"/>
    <s v="ORTIZ MARTINEZ STIVEN"/>
    <n v="1"/>
    <n v="0"/>
    <n v="144967.87232000002"/>
    <n v="140395.6348884"/>
    <n v="144967.87232000002"/>
    <m/>
    <m/>
    <m/>
    <m/>
    <m/>
    <m/>
    <m/>
    <m/>
  </r>
  <r>
    <s v="CALI"/>
    <x v="4"/>
    <x v="4"/>
    <n v="76001"/>
    <s v="TA-25-924233"/>
    <n v="14454"/>
    <s v="INCIDENTE"/>
    <s v="VALLE DEL CAUCA"/>
    <s v="CALI"/>
    <s v="BARRIO EL JARDIN II CALI"/>
    <s v="REDEBAN"/>
    <s v="FO-25-1333280"/>
    <d v="2025-08-05T14:57:00"/>
    <d v="2025-08-06T14:15:00"/>
    <s v="NO"/>
    <s v="SOFTWARE"/>
    <s v="ACTUALIZACION"/>
    <s v="VERSION CARGA SO VR"/>
    <s v="CB UNO A UNO"/>
    <m/>
    <s v="CERRADO"/>
    <s v="06/08/2025 SE REALIZA TELECARGA DE LA VERSIÓN 11.4 , SE REALIZA PRUEBAS CON ESTA VERSIÓN Y LUEGO REDEBAN INDICA DEJAR EL EQUIPO CON LA VERSIÓN 9.90 PORQUE NO SALE LA OPCIÓN DE CIERRE PARCIAL EN EL MÓDULO DE CIERRE, CB BANCOLOMBIA MIXTO, PRUEBAS OK"/>
    <s v="VISITA_TÉCNICA"/>
    <s v="IZ00Q965 - JAPZZ360"/>
    <s v="TIPO I"/>
    <s v="TERRESTRE"/>
    <s v="PAREDES CASTILLO DIEGO"/>
    <n v="1"/>
    <n v="0"/>
    <n v="65960.072302"/>
    <n v="75096.394270399993"/>
    <n v="65960.072302"/>
    <m/>
    <m/>
    <m/>
    <m/>
    <m/>
    <m/>
    <m/>
    <m/>
  </r>
  <r>
    <s v="APARTADO"/>
    <x v="1"/>
    <x v="1"/>
    <n v="5172"/>
    <n v="2556033"/>
    <n v="39952"/>
    <s v="INCIDENTE"/>
    <s v="ANTIOQUIA"/>
    <s v="CHIGORODO"/>
    <s v="BARRIO CENTRO CHIGORODO"/>
    <s v="REDEBAN"/>
    <s v="FO-25-1331367"/>
    <d v="2025-08-05T11:26:00"/>
    <d v="2025-08-06T14:21:00"/>
    <s v="NO"/>
    <s v="HARDWARE"/>
    <s v="SE REINICIA"/>
    <s v="DAÑO POS"/>
    <s v="CB UNO A UNO"/>
    <m/>
    <s v="CERRADO"/>
    <s v="05/08/2025 05-08 SE ESCALA PARA VISITA. LLAMAR ANTES DE VISITAR, CONFIRMAR FALLA Y DATOS | 06/08/2025 SE HACE CAMBIO DE DATAFO DESK 3500 YA QUE USUARIO MANIFIESTA QUE SE REINICIA MUCHO Y DA MENSAJE DE FALLA DE CONEXCION SE HACE EL CAMBIO POR UN DATAFONO DESK 2600 INSTALANDO TAMBIEN UNA MAGISBOX. SE HACEN PRUEBAS DE CONSULTA DE SALDO, RETIRO Y CONSIGNACION COMO TAMBIEN PRUEBA DE LECTORA DE BARRA DEJANDO TODO FUNCIONANDO CORRECTAMENTE"/>
    <s v="VISITA_TÉCNICA"/>
    <s v="9A0FZ574"/>
    <s v="TIPO II"/>
    <s v="TERRESTRE"/>
    <s v="SALDARRIAGA MIRANDA SANTIAGO"/>
    <n v="1"/>
    <n v="0"/>
    <n v="144967.87232000002"/>
    <n v="140395.6348884"/>
    <n v="144967.87232000002"/>
    <m/>
    <m/>
    <m/>
    <m/>
    <m/>
    <m/>
    <m/>
    <m/>
  </r>
  <r>
    <s v="MEDELLIN"/>
    <x v="1"/>
    <x v="1"/>
    <n v="5088"/>
    <n v="2557680"/>
    <n v="75879"/>
    <s v="INCIDENTE"/>
    <s v="ANTIOQUIA"/>
    <s v="BELLO"/>
    <s v="BARRIO BELLAVISTA BELLO 2"/>
    <s v="REDEBAN"/>
    <s v="FO-25-1333417"/>
    <d v="2025-08-05T15:13:00"/>
    <d v="2025-08-06T15:05:00"/>
    <s v="NO"/>
    <s v="HARDWARE"/>
    <s v="COMUNICACION"/>
    <s v="MENSAJE CABLE DE RED DESCONECTADO"/>
    <s v="CB UNO A UNO"/>
    <m/>
    <s v="CERRADO"/>
    <s v="05/08/2025 05-08 SE ESCALA PARA VISITA. LLAMAR ANTES DE VISITAR, CONFIRMAR FALLA Y DATOS | 06/08/2025 SE REALIZA CAMBIO DE  CABLE UTP CABLE DE RED Y CABLE ENSORTIJADO OK, EQUIPO QUEDA OPERATIVO OK"/>
    <s v="VISITA_TÉCNICA"/>
    <s v="FA09Z408"/>
    <s v="TIPO I"/>
    <s v="TERRESTRE"/>
    <s v="MARTINEZ TOVAR OSCAR DAVID"/>
    <n v="1"/>
    <n v="0"/>
    <n v="65960.072302"/>
    <n v="75096.394270399993"/>
    <n v="65960.072302"/>
    <m/>
    <m/>
    <m/>
    <m/>
    <m/>
    <m/>
    <m/>
    <m/>
  </r>
  <r>
    <s v="MEDELLIN"/>
    <x v="1"/>
    <x v="1"/>
    <n v="5001"/>
    <n v="2557987"/>
    <n v="41617"/>
    <s v="INCIDENTE"/>
    <s v="ANTIOQUIA"/>
    <s v="MEDELLIN"/>
    <s v="BARRIO SANTO DOMINGO MEDELLIN"/>
    <s v="REDEBAN"/>
    <s v="FO-25-1333412"/>
    <d v="2025-08-05T15:43:00"/>
    <d v="2025-08-06T15:29:00"/>
    <s v="NO"/>
    <s v="HARDWARE"/>
    <s v="IMPRESION"/>
    <s v="NO IMPRIME UNO O VARIOS CARACTERES"/>
    <s v="CB UNO A UNO"/>
    <m/>
    <s v="CERRADO"/>
    <s v="05/08/2025 05-08 SE ESCALA PARA VISITA. LLAMAR ANTES DE VISITAR, CONFIRMAR FALLA Y DATOS | 06/08/2025 ME COMUNICO CON LA SEÑORA SANDRA ESCOBAR PARA CONFIRMAR LA VISITA, Y ME INDICA QUE YA ESTA IMPRIMIENDO BIEN, SIN EMBARGO, ESPERO EN LA LÍNEA HASTA QUE HAGA VARIAS PRUEBAS Y EFECTIVAMENTE EL EQUIPO ESTA OK"/>
    <s v="SOPORTE_TELEFÓNICO"/>
    <n v="0"/>
    <s v="TIPO I"/>
    <s v="TERRESTRE"/>
    <s v="RUA ALVAREZ RICHARD ANDRES"/>
    <n v="0"/>
    <n v="0"/>
    <n v="41241.0800752"/>
    <n v="0"/>
    <n v="41241.0800752"/>
    <m/>
    <m/>
    <m/>
    <m/>
    <m/>
    <m/>
    <m/>
    <m/>
  </r>
  <r>
    <s v="MEDELLIN"/>
    <x v="1"/>
    <x v="1"/>
    <n v="5604"/>
    <n v="2541397"/>
    <n v="21693"/>
    <s v="INCIDENTE"/>
    <s v="ANTIOQUIA"/>
    <s v="REMEDIOS"/>
    <s v="AA CRUZADA REMEDIOS ANTIOQUIA"/>
    <s v="REDEBAN"/>
    <s v="FO-25-1318168"/>
    <d v="2025-08-01T15:31:00"/>
    <d v="2025-08-06T15:48:00"/>
    <s v="NO"/>
    <s v="SOFTWARE"/>
    <s v="LECTOR DE BARRAS"/>
    <s v="LECTOR DESCONFIGURADO"/>
    <s v="CB UNO A UNO"/>
    <m/>
    <s v="CERRADO"/>
    <s v="05/08/2025 ESTA ACTIVIDAD NO SE HA REALIZADO YA QUE QUE NO SE A LLEGADO HA PUNTO POR PARO MINERO EN LA VIA, SE ESTA A LA ESPERA EN LA VIA A QUE DEN PASO | 06/08/2025 SE CAMBIA LECTOR DE BARRAS YA QUE NO LEE FACTURAS"/>
    <s v="VISITA_TÉCNICA"/>
    <s v="AAVZZ255"/>
    <s v="TIPO IV"/>
    <s v="TERRESTRE"/>
    <s v="BADEL ACUÑA LUIS ALBERTO"/>
    <n v="1"/>
    <n v="0"/>
    <n v="479588.87655000004"/>
    <n v="196536.5258152"/>
    <n v="479588.87655000004"/>
    <m/>
    <m/>
    <m/>
    <m/>
    <m/>
    <m/>
    <m/>
    <m/>
  </r>
  <r>
    <s v="VILLAVICENCIO"/>
    <x v="3"/>
    <x v="3"/>
    <n v="50573"/>
    <n v="2554273"/>
    <n v="29422"/>
    <s v="INCIDENTE"/>
    <s v="META"/>
    <s v="PUERTO LOPEZ"/>
    <s v="BARRIO CENTRICO PUERTO LOPEZ"/>
    <s v="REDEBAN"/>
    <s v="FO-25-1330783"/>
    <d v="2025-08-05T09:29:00"/>
    <d v="2025-08-06T15:50:00"/>
    <s v="NO"/>
    <s v="HARDWARE"/>
    <s v="IMPRESION"/>
    <s v="NO AVANZA PAPEL"/>
    <s v="CB UNO A UNO"/>
    <m/>
    <s v="CERRADO"/>
    <s v="05/08/2025 05-08 SE ESCALA PARA VISITA. LLAMAR ANTES DE VISITAR, CONFIRMAR FALLA Y DATOS | 06/08/2025 SE LLEGA AL COMERCIO SE REALIZA CAMBIO DE EQUIPO POR DAÑO EN ENGRANAJES INTERNO. PERSONA QUIEN ATIENDE NO DA CORREO, INFORMA QUE NO TIENE"/>
    <s v="VISITA_TÉCNICA"/>
    <s v="BBBBW247 "/>
    <s v="TIPO II"/>
    <s v="TERRESTRE"/>
    <s v="ROZO JIMENEZ EDGAR ARMANDO"/>
    <n v="1"/>
    <n v="0"/>
    <n v="144967.87232000002"/>
    <n v="140395.6348884"/>
    <n v="144967.87232000002"/>
    <m/>
    <m/>
    <m/>
    <m/>
    <m/>
    <m/>
    <m/>
    <m/>
  </r>
  <r>
    <s v="MONTERIA"/>
    <x v="2"/>
    <x v="2"/>
    <n v="23162"/>
    <n v="2559117"/>
    <n v="65471"/>
    <s v="INCIDENTE"/>
    <s v="CORDOBA"/>
    <s v="CERETE"/>
    <s v="BARRIO EL SOCORRO CERETE 1"/>
    <s v="REDEBAN"/>
    <s v="FO-25-1333992"/>
    <d v="2025-08-05T17:37:00"/>
    <d v="2025-08-06T16:02:00"/>
    <s v="NO"/>
    <s v="HARDWARE"/>
    <s v="IMPRESION"/>
    <s v="NO AVANZA PAPEL"/>
    <s v="CB UNO A UNO"/>
    <m/>
    <s v="CERRADO"/>
    <s v="05/08/2025 05-08 SE ESCALA PARA VISITA. LLAMAR ANTES DE VISITAR, CONFIRMAR FALLA Y DATOS | 06/08/2025 SE REALIZA VISITA TÉCNICA Y VERIFICA CORRECTA FUNCIONALIDAD DE DATAFONO, SE EXPLICA NUEVAMENTE LA CORRECTA POSTURA DEL ROLLO DE PAPEL, SE EXPLICA OPERATIVIDAD DEL DATAFONO Y SE REALIZAN PRUEBAS DEJANDO EL SERVICIO OK."/>
    <s v="VISITA_TÉCNICA"/>
    <s v="7A00B328"/>
    <s v="TIPO I"/>
    <s v="TERRESTRE"/>
    <s v="CASSIANI PEREZ RAUL RAMIRO"/>
    <n v="1"/>
    <n v="0"/>
    <n v="65960.072302"/>
    <n v="75096.394270399993"/>
    <n v="65960.072302"/>
    <m/>
    <m/>
    <m/>
    <m/>
    <m/>
    <m/>
    <m/>
    <m/>
  </r>
  <r>
    <s v="BOGOTA"/>
    <x v="5"/>
    <x v="5"/>
    <n v="25489"/>
    <n v="2545090"/>
    <n v="11923"/>
    <s v="INCIDENTE"/>
    <s v="CUNDINAMARCA"/>
    <s v="NIMAIMA"/>
    <s v="NIMAIMA - CUNDINAMARCA"/>
    <s v="REDEBAN"/>
    <s v="FO-25-1323982"/>
    <d v="2025-08-04T08:00:00"/>
    <d v="2025-08-06T16:07:00"/>
    <s v="NO"/>
    <s v="SOFTWARE"/>
    <s v="ACTUALIZACION"/>
    <s v="VERSION CARGA SO VR"/>
    <s v="CB UNO A UNO"/>
    <m/>
    <s v="CERRADO"/>
    <s v="04/08/2025 04-08 EN COMUNICACION CON LA SEÑORA MARITZA AL NUMERO 3134177573  INDICA QUE EL DATFAONO LE ARROJA  ERROR DE CONEXION VERIFICAR PARAMETROS, CONFIRMA DATOS, SE ESCALA PARA VISITA | 06/08/2025 SE LLEGA A LA DIRECCIÓN INDICADA, SE REALIZA MANTENIMIENTO A DATÁFONO, CONFIGURACIÓN Y VERSIONAMIENTO OK, USUARIOS OK , SE REALIZAN PRUEBAS EXITOSAS"/>
    <s v="VISITA_TÉCNICA"/>
    <s v="JAAAJ550"/>
    <s v="TIPO III"/>
    <s v="TERRESTRE"/>
    <s v="GARCIA PASTRANA KEVIN FERNANDO"/>
    <n v="1"/>
    <n v="0"/>
    <n v="275728.78077800001"/>
    <n v="196536.5258152"/>
    <n v="275728.78077800001"/>
    <m/>
    <m/>
    <m/>
    <m/>
    <m/>
    <m/>
    <m/>
    <m/>
  </r>
  <r>
    <s v="TUNJA"/>
    <x v="0"/>
    <x v="0"/>
    <n v="68385"/>
    <n v="2554083"/>
    <n v="79189"/>
    <s v="INCIDENTE"/>
    <s v="SANTANDER"/>
    <s v="LANDAZURI"/>
    <s v="BARRIO LA CADENA LANDAZURI  1"/>
    <s v="REDEBAN"/>
    <s v="FO-25-1330096"/>
    <d v="2025-08-05T09:06:00"/>
    <d v="2025-08-06T16:13:00"/>
    <s v="NO"/>
    <s v="SOFTWARE"/>
    <s v="SE REINICIA"/>
    <s v="AL REALIZAR CIERRE CARGA VERSION"/>
    <s v="CB UNO A UNO"/>
    <m/>
    <s v="CERRADO"/>
    <s v="05/08/2025 05-08 SE ESCALA PARA VISITA. LLAMAR ANTES DE VISITAR, CONFIRMAR FALLA Y DATOS | 06/08/2025 SE CAMBIA FUENTE DE PODER, SE LE REALIZA BORRADO AL EQUIPO SOLUCIONANDO LA FALLA REPORTADA PRUEBAS OK CLIENTE CONFORME"/>
    <s v="VISITA_TÉCNICA"/>
    <s v="A4UZZ543"/>
    <s v="TIPO III"/>
    <s v="TERRESTRE"/>
    <s v="RODRIGUEZ MURCIA YERSON IVAN"/>
    <n v="1"/>
    <n v="0"/>
    <n v="275728.78077800001"/>
    <n v="196536.5258152"/>
    <n v="275728.78077800001"/>
    <m/>
    <m/>
    <m/>
    <m/>
    <m/>
    <m/>
    <m/>
    <m/>
  </r>
  <r>
    <s v="TUNJA"/>
    <x v="0"/>
    <x v="0"/>
    <n v="15380"/>
    <n v="2555291"/>
    <n v="54439"/>
    <s v="INCIDENTE"/>
    <s v="BOYACA"/>
    <s v="LA CAPILLA"/>
    <s v="BARRIO CENTRO LA CAPILLA 3"/>
    <s v="REDEBAN"/>
    <s v="FO-25-1331238"/>
    <d v="2025-08-05T10:56:00"/>
    <d v="2025-08-06T16:17:00"/>
    <s v="NO"/>
    <s v="SOFTWARE"/>
    <s v="LECTOR DE BARRAS"/>
    <s v="FORMATO INVALIDO"/>
    <s v="CB UNO A UNO"/>
    <m/>
    <s v="CERRADO"/>
    <s v="05/08/2025 05-08 SE ESCALA PARA VISITA. LLAMAR ANTES DE VISITAR, CONFIRMAR FALLA Y DATOS | 05/08/2025 SE LOGRA COMUNICACION CON LA MILENA AL NUMERO TELEFONICO 3112128404 CON QUIEN SE CONFIRMA QUE LA VIA HACIA EL LUGAR SE ENCUENTRA BLOQUEADA POR PARO NACIONAL DE MINEROS Y AGRICULTORES, SE CONFIRMARA VISITA CUANDO EL DESPLAZAMIENTO SEA POSIBLE | 06/08/2025 SE REALIZA VISITA AL COMERCIO, SE REALIZA BORRADO Y ACTUALIZACION DE EQUIPO, SE CONFIGURA LECTORA, PRUEBAS OK."/>
    <s v="VISITA_TÉCNICA"/>
    <s v="XP5ZZ719"/>
    <s v="TIPO III"/>
    <s v="TERRESTRE"/>
    <s v="SOLER HOYOS CRISTIAN LEONARDO"/>
    <n v="1"/>
    <n v="0"/>
    <n v="275728.78077800001"/>
    <n v="196536.5258152"/>
    <n v="275728.78077800001"/>
    <m/>
    <m/>
    <m/>
    <m/>
    <m/>
    <m/>
    <m/>
    <m/>
  </r>
  <r>
    <s v="CALI"/>
    <x v="4"/>
    <x v="4"/>
    <n v="19392"/>
    <n v="2554788"/>
    <n v="76459"/>
    <s v="INCIDENTE"/>
    <s v="CAUCA"/>
    <s v="LA SIERRA"/>
    <s v="BARRIO LA SIERRA LA SIERRA"/>
    <s v="REDEBAN"/>
    <s v="FO-25-1330767"/>
    <d v="2025-08-05T10:05:00"/>
    <d v="2025-08-06T16:35:00"/>
    <s v="NO"/>
    <s v="HARDWARE"/>
    <s v="DETERIORO"/>
    <s v="DATAFONO"/>
    <s v="CB UNO A UNO"/>
    <m/>
    <s v="CERRADO"/>
    <s v="05/08/2025 05-08 SE ESCALA PARA VISITA. LLAMAR ANTES DE VISITAR, CONFIRMAR FALLA Y DATOS | 06/08/2025 SE REALIZA LLAMADA CON LA SEÑORA NINI MOSQUERA INFORMA YA PEGO EL CUBRE CABLE EL ESPOSO. YA OPERA OK"/>
    <s v="SOPORTE_TELEFÓNICO"/>
    <n v="0"/>
    <s v="TIPO III"/>
    <s v="TERRESTRE"/>
    <s v="GIMBUEL LASSO LUIS GERMAN"/>
    <n v="0"/>
    <n v="0"/>
    <n v="41241.0800752"/>
    <n v="0"/>
    <n v="41241.0800752"/>
    <m/>
    <m/>
    <m/>
    <m/>
    <m/>
    <m/>
    <m/>
    <m/>
  </r>
  <r>
    <s v="BOGOTA"/>
    <x v="5"/>
    <x v="5"/>
    <n v="25754"/>
    <n v="2560813"/>
    <n v="35749"/>
    <s v="INCIDENTE"/>
    <s v="CUNDINAMARCA"/>
    <s v="SOACHA"/>
    <s v="BARRIO SAN MATEO SOACHA 2"/>
    <s v="REDEBAN"/>
    <s v="FO-25-1336016"/>
    <d v="2025-08-06T09:14:00"/>
    <d v="2025-08-06T16:43:00"/>
    <s v="NO"/>
    <s v="SOFTWARE"/>
    <s v="COMUNICACION"/>
    <s v="PARAMETROS DE CONFIGURACION EN POS"/>
    <s v="CB UNO A UNO"/>
    <m/>
    <s v="CERRADO"/>
    <s v="06/08/2025 05-08 SE ESCALA PARA VISITA. LLAMAR ANTES DE VISITAR, CONFIRMAR FALLA Y DATOS | 06/08/2025 SE REALIZA RECONFIGURACIÓN DE EQUIPO POR FALLA EN COMUNICACIÓN SERVICIO OPERATIVO PRUEBAS OK TRNA RBM"/>
    <s v="VISITA_TÉCNICA"/>
    <s v="9A005543"/>
    <s v="TIPO I"/>
    <s v="TERRESTRE"/>
    <s v="BUSTOS MORA DIEGO MANUEL"/>
    <n v="1"/>
    <n v="0"/>
    <n v="65960.072302"/>
    <n v="75096.394270399993"/>
    <n v="65960.072302"/>
    <m/>
    <m/>
    <m/>
    <m/>
    <m/>
    <m/>
    <m/>
    <m/>
  </r>
  <r>
    <s v="MEDELLIN"/>
    <x v="1"/>
    <x v="1"/>
    <n v="5001"/>
    <n v="2560907"/>
    <n v="49071"/>
    <s v="INCIDENTE"/>
    <s v="ANTIOQUIA"/>
    <s v="MEDELLIN"/>
    <s v="BARRO ROBLEDO PAJARITO MEDELLI"/>
    <s v="REDEBAN"/>
    <s v="FO-25-1336011"/>
    <d v="2025-08-06T09:15:00"/>
    <d v="2025-08-06T16:53:00"/>
    <s v="NO"/>
    <s v="HARDWARE"/>
    <s v="LECTOR DE BARRAS"/>
    <s v="DAÑO POS"/>
    <s v="CB UNO A UNO"/>
    <m/>
    <s v="CERRADO"/>
    <s v="06/08/2025 05-08 SE ESCALA PARA VISITA. LLAMAR ANTES DE VISITAR, CONFIRMAR FALLA Y DATOS | 06/08/2025 SE CAMBIA LECTORA DE BARRAS PORQUE NO PRENDE"/>
    <s v="VISITA_TÉCNICA"/>
    <s v="BA00O035"/>
    <s v="TIPO I"/>
    <s v="TERRESTRE"/>
    <s v="RUA ALVAREZ RICHARD ANDRES"/>
    <n v="1"/>
    <n v="0"/>
    <n v="65960.072302"/>
    <n v="75096.394270399993"/>
    <n v="65960.072302"/>
    <m/>
    <m/>
    <m/>
    <m/>
    <m/>
    <m/>
    <m/>
    <m/>
  </r>
  <r>
    <s v="PEREIRA"/>
    <x v="4"/>
    <x v="6"/>
    <n v="76147"/>
    <n v="2562061"/>
    <n v="42702"/>
    <s v="INCIDENTE"/>
    <s v="VALLE DEL CAUCA"/>
    <s v="CARTAGO"/>
    <s v="MULTIPAGAS NUESTRO CARTAGO"/>
    <s v="REDEBAN"/>
    <s v="FO-25-1336937"/>
    <d v="2025-08-06T10:48:00"/>
    <d v="2025-08-06T16:56:00"/>
    <s v="NO"/>
    <s v="SOFTWARE"/>
    <s v="LECTOR DE BARRAS"/>
    <s v="LECTOR DESCONFIGURADO"/>
    <s v="ROBUSTO"/>
    <m/>
    <s v="CERRADO"/>
    <s v="06/08/2025 06-08 SE ESCALA PARA VISITA. LLAMAR ANTES DE VISITAR, CONFIRMAR FALLA Y DATOS | 06/08/2025 VISITAMOS COMERCIO EL LECTOR DE BARRAS NO LEE NINGUNA FACTURA LO CONFIGURAMOS NUEVAMENTE, REALIZAMOS PRUEBAS OK"/>
    <s v="VISITA_TÉCNICA"/>
    <s v="GZ7ZZ167"/>
    <s v="TIPO I"/>
    <s v="TERRESTRE"/>
    <s v="ARROYAVE CANO MANUEL GUILLERMO"/>
    <n v="1"/>
    <n v="0"/>
    <n v="65960.072302"/>
    <n v="75096.394270399993"/>
    <n v="65960.072302"/>
    <m/>
    <m/>
    <m/>
    <m/>
    <m/>
    <m/>
    <m/>
    <m/>
  </r>
  <r>
    <s v="MONTERIA"/>
    <x v="2"/>
    <x v="2"/>
    <n v="23555"/>
    <n v="2552374"/>
    <n v="80497"/>
    <s v="INCIDENTE"/>
    <s v="CORDOBA"/>
    <s v="PLANETA RICA"/>
    <s v="DISTRICOL TIENDA LA GRAN PARAD"/>
    <s v="REDEBAN"/>
    <s v="FO-25-1329130"/>
    <d v="2025-08-05T08:00:00"/>
    <d v="2025-08-06T17:01:00"/>
    <s v="NO"/>
    <s v="HARDWARE"/>
    <s v="LECTOR DE BARRAS"/>
    <s v="CABLE LECTORA AVERIADO"/>
    <s v="AGREGADOR"/>
    <m/>
    <s v="CERRADO"/>
    <s v="05/08/2025 05-08 SE ESCALA PARA VISITA. LLAMAR ANTES DE VISITAR, CONFIRMAR FALLA Y DATOS | 06/08/2025 SE VISITA SITIO, SE CAMBIA LECTOR DE BARRAS OK. NO ES POSIBLE REALIZAR PRUEBAS DEBIDO A PROBLEMAS CON CANAL DE COMUNICACIÓN DEL CLIENTE (SIN INTERNET)"/>
    <s v="VISITA_TÉCNICA"/>
    <s v="SDZZZ919"/>
    <s v="TIPO II"/>
    <s v="TERRESTRE"/>
    <s v="COGOLLO VERTEL EDER LUIS"/>
    <n v="1"/>
    <n v="0"/>
    <n v="144967.87232000002"/>
    <n v="140395.6348884"/>
    <n v="144967.87232000002"/>
    <m/>
    <m/>
    <m/>
    <m/>
    <m/>
    <m/>
    <m/>
    <m/>
  </r>
  <r>
    <s v="NEIVA"/>
    <x v="3"/>
    <x v="3"/>
    <n v="18753"/>
    <s v="TA-25-930155"/>
    <n v="31694"/>
    <s v="INCIDENTE"/>
    <s v="CAQUETA"/>
    <s v="SAN VICENTE DEL CAGUAN"/>
    <s v="MULTIPAGAS SAN VICENTE DEL CAG"/>
    <s v="REDEBAN"/>
    <s v="FO-25-1337989"/>
    <d v="2025-08-06T11:47:00"/>
    <d v="2025-08-06T17:05:00"/>
    <s v="NO"/>
    <s v="HARDWARE"/>
    <s v="NO ENCIENDE"/>
    <s v="DAÑO POS"/>
    <s v="ROBUSTO"/>
    <m/>
    <s v="CERRADO"/>
    <s v="06/08/2025 SE REALIZA CAMBIO DE VERSIÓN YA QUE EL DATÁFONO NO PRENDE, PRUEBAS CB OK SE DEJA OPERATIVO"/>
    <s v="VISITA_TÉCNICA"/>
    <s v="1111H883"/>
    <s v="TIPO IV ESPECIAL"/>
    <s v="TERRESTRE / AEREO"/>
    <s v="BERMUDEZ SANCHEZ JOSE NEYBER"/>
    <n v="1"/>
    <n v="0"/>
    <n v="479588.87655000004"/>
    <n v="196536.5258152"/>
    <n v="479588.87655000004"/>
    <m/>
    <m/>
    <m/>
    <m/>
    <m/>
    <m/>
    <m/>
    <m/>
  </r>
  <r>
    <s v="APARTADO"/>
    <x v="1"/>
    <x v="1"/>
    <n v="5172"/>
    <n v="2553994"/>
    <n v="45711"/>
    <s v="INCIDENTE"/>
    <s v="ANTIOQUIA"/>
    <s v="CHIGORODO"/>
    <s v="DISTRICOL VARIEDADES SALAZAR"/>
    <s v="REDEBAN"/>
    <s v="FO-25-1330146"/>
    <d v="2025-08-05T09:16:00"/>
    <d v="2025-08-06T17:07:00"/>
    <s v="NO"/>
    <s v="HARDWARE"/>
    <s v="DETERIORO"/>
    <s v="DATAFONO"/>
    <s v="AGREGADOR"/>
    <m/>
    <s v="CERRADO"/>
    <s v="05/08/2025 05-08 SE ESCALA PARA VISITA. LLAMAR ANTES DE VISITAR, CONFIRMAR FALLA Y DATOS | 06/08/2025 SE LLEGA A SITIO Y SE ENCUENTRA CB CERRADO, SE PROCEDE A LLAMAR A LA ENCARGADA EN DONDE NOS INFORMA QUE CERRO EL ESTABLECIMIENTO POR QUE NO TIENE INTERNET"/>
    <s v="VISITA_TÉCNICA"/>
    <s v="BA000716"/>
    <s v="TIPO II"/>
    <s v="TERRESTRE"/>
    <s v="SALDARRIAGA MIRANDA SANTIAGO"/>
    <n v="1"/>
    <n v="0"/>
    <n v="144967.87232000002"/>
    <n v="140395.6348884"/>
    <n v="144967.87232000002"/>
    <m/>
    <m/>
    <m/>
    <m/>
    <m/>
    <m/>
    <m/>
    <m/>
  </r>
  <r>
    <s v="MONTERIA"/>
    <x v="2"/>
    <x v="2"/>
    <n v="23300"/>
    <n v="2556526"/>
    <n v="47439"/>
    <s v="INCIDENTE"/>
    <s v="CORDOBA"/>
    <s v="COTORRA"/>
    <s v="DISTRICOL SINUVALLE"/>
    <s v="REDEBAN"/>
    <s v="FO-25-1331656"/>
    <d v="2025-08-05T11:59:00"/>
    <d v="2025-08-06T17:13:00"/>
    <s v="NO"/>
    <s v="HARDWARE"/>
    <s v="LECTOR DE BARRAS"/>
    <s v="CABLE LECTORA AVERIADO"/>
    <s v="AGREGADOR"/>
    <m/>
    <s v="CERRADO"/>
    <s v="05/08/2025 05-08 SE ESCALA PARA VISITA. LLAMAR ANTES DE VISITAR, CONFIRMAR FALLA Y DATOS | 06/08/2025 SE REALIZA CAMBIO DE LECTOR DE BARRAS, CABLE DE DATOS AVERDIDO, SE INSTALA NUEVO LECTOR OPERATIVO OK, EQUIPOS EN GENERAL EN BUEN ESTADO, PRUEBAS EXITOSAS OK, CLIENTE CB VALIDAR SALDO ANTES Y DESPUÉS DEL MANTENIMIENTO OK"/>
    <s v="VISITA_TÉCNICA"/>
    <s v="9C00G085"/>
    <s v="TIPO II"/>
    <s v="TERRESTRE"/>
    <s v="GONZALEZ FERRER JESUS ALEXANDER"/>
    <n v="1"/>
    <n v="0"/>
    <n v="144967.87232000002"/>
    <n v="140395.6348884"/>
    <n v="144967.87232000002"/>
    <m/>
    <m/>
    <m/>
    <m/>
    <m/>
    <m/>
    <m/>
    <m/>
  </r>
  <r>
    <s v="SINCELEJO"/>
    <x v="2"/>
    <x v="2"/>
    <n v="70708"/>
    <n v="2549859"/>
    <n v="67337"/>
    <s v="INCIDENTE"/>
    <s v="SUCRE"/>
    <s v="SAN MARCOS"/>
    <s v="DISTRICOL PAGATODO SAN MARCOS"/>
    <s v="REDEBAN"/>
    <s v="FO-25-1327128"/>
    <d v="2025-08-04T14:03:00"/>
    <d v="2025-08-06T17:22:00"/>
    <s v="NO"/>
    <s v="HARDWARE"/>
    <s v="IMPRESION"/>
    <s v="NO AVANZA PAPEL"/>
    <s v="AGREGADOR"/>
    <m/>
    <s v="CERRADO"/>
    <s v="04/08/2024 04-08  EN COMUNICACIÓN CON EL SEÑOR FABIO LEDESMA AL NUMERO 3126099142 INDICA QUE EL DATAFONO ESTA IMPRIMIENDO MUY BORROSO Y EMITE UN SONIDO, CONFIRMA DATOS, SE ESCALA PARA VISITA | 06/08/2025 SE VISITA COMERCIO POR UNA FALLA, SE HACE CAMBIO DE EQUIPO, CAUSAL G3 TAPA DE IMPRESORA MALA, SE DEJA CON LA VERSIÓN 10.3, SE REALIZAN PRUEBAS OK, SE CREA USUARIO Y CONTRASEÑA"/>
    <s v="VISITA_TÉCNICA"/>
    <s v="6A0TZ925"/>
    <s v="TIPO III"/>
    <s v="TERRESTRE"/>
    <s v="CACERES HERNANDEZ ANDRES"/>
    <n v="1"/>
    <n v="0"/>
    <n v="275728.78077800001"/>
    <n v="196536.5258152"/>
    <n v="275728.78077800001"/>
    <m/>
    <m/>
    <m/>
    <m/>
    <m/>
    <m/>
    <m/>
    <m/>
  </r>
  <r>
    <s v="MANIZALES"/>
    <x v="4"/>
    <x v="6"/>
    <n v="17001"/>
    <n v="2560790"/>
    <n v="23637"/>
    <s v="INCIDENTE"/>
    <s v="CALDAS"/>
    <s v="MANIZALES"/>
    <s v="BARRIO CAROLA MANIZALES"/>
    <s v="REDEBAN"/>
    <s v="FO-25-1335995"/>
    <d v="2025-08-06T09:23:00"/>
    <d v="2025-08-06T17:25:00"/>
    <s v="NO"/>
    <s v="HARDWARE"/>
    <s v="PINPAD"/>
    <s v="ALERTADO"/>
    <s v="CB UNO A UNO"/>
    <m/>
    <s v="CERRADO"/>
    <s v="06/08/2025 05-08 SE ESCALA PARA VISITA. LLAMAR ANTES DE VISITAR, CONFIRMAR FALLA Y DATOS | 06/08/2025 SE CAMBIA PIN PAD POR DAÑO ALERT IRRUPTION, SE CAMBIA EQUIPO, YA QUE NO ES COMPATIBLE CON EL PIN PAD DESK 1600, SE RETIRA HUB Y SE REALIZAN PRUEBAS OK"/>
    <s v="VISITA_TÉCNICA"/>
    <s v="BOZZZ187"/>
    <s v="TIPO I"/>
    <s v="TERRESTRE"/>
    <s v="FRANCO CAÑAVERAL YAMID RAUL"/>
    <n v="1"/>
    <n v="0"/>
    <n v="65960.072302"/>
    <n v="75096.394270399993"/>
    <n v="65960.072302"/>
    <m/>
    <m/>
    <m/>
    <m/>
    <m/>
    <m/>
    <m/>
    <m/>
  </r>
  <r>
    <s v="MEDELLIN"/>
    <x v="1"/>
    <x v="1"/>
    <n v="5887"/>
    <n v="2558669"/>
    <n v="35918"/>
    <s v="INCIDENTE"/>
    <s v="ANTIOQUIA"/>
    <s v="YARUMAL"/>
    <s v="DISTRICOL MISCELANEA LA GRAN V"/>
    <s v="REDEBAN"/>
    <s v="FO-25-1333902"/>
    <d v="2025-08-05T16:40:00"/>
    <d v="2025-08-06T17:26:00"/>
    <s v="NO"/>
    <s v="HARDWARE"/>
    <s v="LECTOR DE BARRAS"/>
    <s v="CABLE LECTORA AVERIADO"/>
    <s v="AGREGADOR"/>
    <m/>
    <s v="CERRADO"/>
    <s v="05/08/2025 05-08 SE ESCALA PARA VISITA. LLAMAR ANTES DE VISITAR, CONFIRMAR FALLA Y DATOS | 06/08/2025 SE HACE MANTENIMIENTO OK, SE LIMPIA LECTOR DE TARJETA SE Y SE CAMBIA LECTOR POR FALLAS EN CABLEADO"/>
    <s v="VISITA_TÉCNICA"/>
    <s v="9A008587"/>
    <s v="TIPO III"/>
    <s v="TERRESTRE"/>
    <s v="DIAZ ZABALA FRANCIS DUBAN"/>
    <n v="1"/>
    <n v="0"/>
    <n v="275728.78077800001"/>
    <n v="196536.5258152"/>
    <n v="275728.78077800001"/>
    <m/>
    <m/>
    <m/>
    <m/>
    <m/>
    <m/>
    <m/>
    <m/>
  </r>
  <r>
    <s v="CALI"/>
    <x v="4"/>
    <x v="4"/>
    <n v="19212"/>
    <n v="2552487"/>
    <n v="55444"/>
    <s v="INCIDENTE"/>
    <s v="CAUCA"/>
    <s v="CORINTO"/>
    <s v="BARRIO EL CENTRO CORINTO"/>
    <s v="REDEBAN"/>
    <s v="FO-25-1329231"/>
    <d v="2025-08-05T08:00:00"/>
    <d v="2025-08-06T17:38:00"/>
    <s v="NO"/>
    <s v="HARDWARE"/>
    <s v="LECTOR DE TARJETAS"/>
    <s v="DAÑO POS"/>
    <s v="CB UNO A UNO"/>
    <m/>
    <s v="CERRADO"/>
    <s v="05/08/2025 05-08 SE ESCALA PARA VISITA. LLAMAR ANTES DE VISITAR, CONFIRMAR FALLA Y DATOS | 06/08/2025 SE REALIZA CAMBIO DE DATAFONO EN CB BANCOLOMBIA MIXTO DEBIDO A QUE NO LEE TARJETA CHIP, SE REALIZAN PRUEBAS OK"/>
    <s v="VISITA_TÉCNICA"/>
    <s v="9BGZZ215 - 9T00P452"/>
    <s v="TIPO III"/>
    <s v="TERRESTRE"/>
    <s v="MONTERO MUESES GIAN CARLO"/>
    <n v="1"/>
    <n v="0"/>
    <n v="275728.78077800001"/>
    <n v="196536.5258152"/>
    <n v="275728.78077800001"/>
    <m/>
    <m/>
    <m/>
    <m/>
    <m/>
    <m/>
    <m/>
    <m/>
  </r>
  <r>
    <s v="CALI"/>
    <x v="4"/>
    <x v="4"/>
    <n v="76001"/>
    <n v="2563458"/>
    <n v="75106"/>
    <s v="INCIDENTE"/>
    <s v="VALLE DEL CAUCA"/>
    <s v="CALI"/>
    <s v="BARRIO COMUNEROS CALI 2"/>
    <s v="REDEBAN"/>
    <s v="FO-25-1339370"/>
    <d v="2025-08-06T13:18:00"/>
    <d v="2025-08-06T17:39:00"/>
    <s v="NO"/>
    <s v="HARDWARE"/>
    <s v="ALERT IRRUPTION"/>
    <s v="ALERT IRRUPTION"/>
    <s v="CB UNO A UNO"/>
    <m/>
    <s v="CERRADO"/>
    <s v="06/08/2025 06-08 SE ESCALA PARA VISITA. LLAMAR ANTES DE VISITAR, CONFIRMAR FALLA Y DATOS | 06/08/2025 SE REALIZA CAMBIO DE PINPAD A6 ALERT IRRUPTION Y SE CAMBIA EQUIPO POR TECNOLOGÍA CPT, CB BANCOLOMBIA PURO, PRIEBAS OK"/>
    <s v="VISITA_TÉCNICA"/>
    <s v="NRZZZ590"/>
    <s v="TIPO I"/>
    <s v="TERRESTRE"/>
    <s v="PAREDES CASTILLO DIEGO"/>
    <n v="1"/>
    <n v="0"/>
    <n v="65960.072302"/>
    <n v="75096.394270399993"/>
    <n v="65960.072302"/>
    <m/>
    <m/>
    <m/>
    <m/>
    <m/>
    <m/>
    <m/>
    <m/>
  </r>
  <r>
    <s v="BUCARAMANGA"/>
    <x v="0"/>
    <x v="0"/>
    <n v="13160"/>
    <n v="2541592"/>
    <n v="10491"/>
    <s v="INCIDENTE"/>
    <s v="BOLIVAR"/>
    <s v="CANTAGALLO"/>
    <s v="CANTAGALLO - BOLIVAR"/>
    <s v="REDEBAN"/>
    <s v="FO-25-1318157"/>
    <d v="2025-08-01T15:54:00"/>
    <d v="2025-08-06T18:07:00"/>
    <s v="NO"/>
    <s v="HARDWARE"/>
    <s v="COMUNICACION"/>
    <s v="MENSAJE CABLE DE RED DESCONECTADO"/>
    <s v="CB UNO A UNO"/>
    <m/>
    <s v="CERRADO"/>
    <s v="01/08/2025 01-08 EN COMUNICACION CON EL SEÑOR VICTOR RANGEL AL NUMERO 3133485215, CONFIRMA FALLA, DATOS CORRECTOS. SE ESCALA PARA VISITA | 04/08/2025 SE ESTABLE COMUNICACIÓN CON EL  SEÑOR VICTOR AL NÚMERO 3507437274 QUIEN INFORMA QUE SE ENCUENTRA EN UNA CITA EN BUCARAMANGA Y QUE LLEGA AL PUEBLO EL DIA DE MAÑANA EN HORAS DE LA TARDE POR LO CUAL DESEA QUE SE REPROGRAME LA VISITA PARA EL DIA MIÉRCOLES EN HORAS DE LA TARDE | 06/08/2025 SE HACE PRESENCIA EN COMERCIO SE REALIZA CAMBIO DE EQUIPO DEBIDO A QUE NO COMUNICA CON EL MÓDEM DEL INTERNET SE REALIZAN PRUEBAS OK SE CREAN USUARIOS Y CONTRASEÑA"/>
    <s v="VISITA_TÉCNICA"/>
    <s v="1NZZZ691"/>
    <s v="TIPO IV ESPECIAL"/>
    <s v="TERRESTRE/FLUVIAL"/>
    <s v="ORTEBARRERAGA MARLON STWAR"/>
    <n v="1"/>
    <n v="0"/>
    <n v="479588.87655000004"/>
    <n v="196536.5258152"/>
    <n v="479588.87655000004"/>
    <m/>
    <m/>
    <m/>
    <m/>
    <m/>
    <m/>
    <m/>
    <m/>
  </r>
  <r>
    <s v="MEDELLIN"/>
    <x v="1"/>
    <x v="1"/>
    <n v="5088"/>
    <n v="2563163"/>
    <n v="27928"/>
    <s v="INCIDENTE"/>
    <s v="ANTIOQUIA"/>
    <s v="BELLO"/>
    <s v="PAGAFACIL PARQUE BELLO II"/>
    <s v="REDEBAN"/>
    <s v="FO-25-1338188"/>
    <d v="2025-08-06T12:34:00"/>
    <d v="2025-08-06T18:09:00"/>
    <s v="NO"/>
    <s v="HARDWARE"/>
    <s v="LECTOR DE BARRAS"/>
    <s v="CABLE LECTORA AVERIADO"/>
    <s v="ROBUSTO"/>
    <m/>
    <s v="CERRADO"/>
    <s v="06/08/2025 06-08 SE ESCALA PARA VISITA. LLAMAR ANTES DE VISITAR, CONFIRMAR FALLA Y DATOS | 06/08/2025 SE REALIZA CAMBIO DE LECTOR POR CABLE AVERIADO OK, Y SE CAMBIA TAPA IMPRESORA POR DETERIORO OK, TODO QUEDA OPERATIVO OK"/>
    <s v="VISITA_TÉCNICA"/>
    <s v="9DZZZ786"/>
    <s v="TIPO I"/>
    <s v="TERRESTRE"/>
    <s v="MARTINEZ TOVAR OSCAR DAVID"/>
    <n v="1"/>
    <n v="0"/>
    <n v="65960.072302"/>
    <n v="75096.394270399993"/>
    <n v="65960.072302"/>
    <m/>
    <m/>
    <m/>
    <m/>
    <m/>
    <m/>
    <m/>
    <m/>
  </r>
  <r>
    <s v="TUNJA"/>
    <x v="0"/>
    <x v="0"/>
    <n v="15001"/>
    <n v="2562427"/>
    <n v="14816"/>
    <s v="INCIDENTE"/>
    <s v="BOYACA"/>
    <s v="TUNJA"/>
    <s v="CENTRO COMERCIAL UNICENTRO"/>
    <s v="REDEBAN"/>
    <s v="FO-25-1337375"/>
    <d v="2025-08-06T11:10:00"/>
    <d v="2025-08-06T18:10:00"/>
    <s v="NO"/>
    <s v="HARDWARE"/>
    <s v="IMPRESION"/>
    <s v="NO IMPRIME UNO O VARIOS CARACTERES"/>
    <s v="ROBUSTO"/>
    <m/>
    <s v="CERRADO"/>
    <s v="06/08/2025 06-08 SE ESCALA PARA VISITA. LLAMAR ANTES DE VISITAR, CONFIRMAR FALLA Y DATOS | 06/08/2025 CAMBIO DE DATÁFONO DEBIDO A QUE NO IMPRIME UNO O MÁS CARACTERES"/>
    <s v="VISITA_TÉCNICA"/>
    <s v="GA02Z189"/>
    <s v="TIPO I"/>
    <s v="TERRESTRE"/>
    <s v="HERRERA GARZON JEYSON STEVENT"/>
    <n v="1"/>
    <n v="0"/>
    <n v="65960.072302"/>
    <n v="75096.394270399993"/>
    <n v="65960.072302"/>
    <m/>
    <m/>
    <m/>
    <m/>
    <m/>
    <m/>
    <m/>
    <m/>
  </r>
  <r>
    <s v="APARTADO"/>
    <x v="1"/>
    <x v="1"/>
    <n v="5045"/>
    <n v="2560873"/>
    <n v="38979"/>
    <s v="INCIDENTE"/>
    <s v="ANTIOQUIA"/>
    <s v="APARTADO"/>
    <s v="DISTRICOL AUTOSERVICIO COMPRAM"/>
    <s v="REDEBAN"/>
    <s v="FO-25-1336843"/>
    <d v="2025-08-06T09:27:00"/>
    <d v="2025-08-06T18:12:00"/>
    <s v="NO"/>
    <s v="HARDWARE"/>
    <s v="SE REINICIA"/>
    <s v="DAÑO POS"/>
    <s v="AGREGADOR"/>
    <m/>
    <s v="CERRADO"/>
    <s v="06/08/2025 SE REALIZA CAMBIO DEBIDO DIFERENTES REINICIOS LOS CUALES ENTORPECER LA OPERATIVIDAD DEL CORRESPONSAL"/>
    <s v="VISITA_TÉCNICA"/>
    <s v="GZ03Z099"/>
    <s v="TIPO I"/>
    <s v="TERRESTRE"/>
    <s v="CASTRO HENAO DANIEL ESTEBAN"/>
    <n v="1"/>
    <n v="0"/>
    <n v="65960.072302"/>
    <n v="75096.394270399993"/>
    <n v="65960.072302"/>
    <m/>
    <m/>
    <m/>
    <m/>
    <m/>
    <m/>
    <m/>
    <m/>
  </r>
  <r>
    <s v="PASTO"/>
    <x v="4"/>
    <x v="4"/>
    <n v="52001"/>
    <n v="2562051"/>
    <n v="70838"/>
    <s v="INCIDENTE"/>
    <s v="NARIÑO"/>
    <s v="PASTO"/>
    <s v="BARRIO JAVERIANO PASTO 2"/>
    <s v="REDEBAN"/>
    <s v="FO-25-1336857"/>
    <d v="2025-08-06T10:45:00"/>
    <d v="2025-08-06T18:13:00"/>
    <s v="NO"/>
    <s v="HARDWARE"/>
    <s v="COMUNICACION"/>
    <s v="DAÑO POS"/>
    <s v="CB UNO A UNO"/>
    <m/>
    <s v="CERRADO"/>
    <s v="06/08/2025 06-08 SE ESCALA PARA VISITA. LLAMAR ANTES DE VISITAR, CONFIRMAR FALLA Y DATOS | 06/08/2025 SE REALIZA CAMBIO DE EQUIPO POR DAÑO PUERTO DE ETHERNET SE INSTALA VERSION SE CONFIGURA PARÁMETROS SE INICIALIZA SE REALIZA PRUEBAS DE FUNCIONAMIENTO EXITOSAS CB QUEDA OPERATIVO"/>
    <s v="VISITA_TÉCNICA"/>
    <s v="EF00B368"/>
    <s v="TIPO I"/>
    <s v="TERRESTRE"/>
    <s v="BRAVO MADROÑERO OSCAR ESTEBAN"/>
    <n v="1"/>
    <n v="0"/>
    <n v="65960.072302"/>
    <n v="75096.394270399993"/>
    <n v="65960.072302"/>
    <m/>
    <m/>
    <m/>
    <m/>
    <m/>
    <m/>
    <m/>
    <m/>
  </r>
  <r>
    <s v="MEDELLIN"/>
    <x v="1"/>
    <x v="1"/>
    <n v="5887"/>
    <n v="2552025"/>
    <n v="62240"/>
    <s v="INCIDENTE"/>
    <s v="ANTIOQUIA"/>
    <s v="YARUMAL"/>
    <s v="DISTRICOL AUTOREPUESTOSL&amp;J"/>
    <s v="REDEBAN"/>
    <s v="FO-25-1328647"/>
    <d v="2025-08-04T16:48:00"/>
    <d v="2025-08-06T18:24:00"/>
    <s v="NO"/>
    <s v="HARDWARE"/>
    <s v="SE REINICIA"/>
    <s v="DAÑO POS"/>
    <s v="AGREGADOR"/>
    <m/>
    <s v="CERRADO"/>
    <s v="04/08/2025 04-08 SE INTENTA COMUNICACION CON EL SEÑOR CAMILO ARBOLEDA AL NUMERO 3105065871, PERO NO CONTESTA LA LLAMADA. SE ESCALA PARA VISITA, CONFIRMAR FALLA Y DATOS | 06/08/2025 SE CAMBIA DATÁFONO POR EL LECTOR CHIP Y REINICIA"/>
    <s v="VISITA_TÉCNICA"/>
    <s v="MA00M516"/>
    <s v="TIPO III"/>
    <s v="TERRESTRE"/>
    <s v="DIAZ ZABALA FRANCIS DUBAN"/>
    <n v="1"/>
    <n v="0"/>
    <n v="275728.78077800001"/>
    <n v="196536.5258152"/>
    <n v="275728.78077800001"/>
    <m/>
    <m/>
    <m/>
    <m/>
    <m/>
    <m/>
    <m/>
    <m/>
  </r>
  <r>
    <s v="MEDELLIN"/>
    <x v="1"/>
    <x v="1"/>
    <n v="5088"/>
    <n v="2561966"/>
    <n v="68658"/>
    <s v="INCIDENTE"/>
    <s v="ANTIOQUIA"/>
    <s v="BELLO"/>
    <s v="BARRIO EL MIRADOR AL FRENTE DE"/>
    <s v="REDEBAN"/>
    <s v="FO-25-1336921"/>
    <d v="2025-08-06T10:52:00"/>
    <d v="2025-08-06T18:26:00"/>
    <s v="NO"/>
    <s v="HARDWARE"/>
    <s v="IMPRESION"/>
    <s v="NO IMPRIME UNO O VARIOS CARACTERES"/>
    <s v="CB UNO A UNO"/>
    <m/>
    <s v="CERRADO"/>
    <s v="06/08/2025 06-08 SE ESCALA PARA VISITA. LLAMAR ANTES DE VISITAR, CONFIRMAR FALLA Y DATOS | 06/08/2025 SE REALIZA VISITA AL PUNTO PARA VERIFICACIÓN Y MANTENIMIENTO PREVENTIVO. AL MOMENTO DE LA INSPECCIÓN, EL EQUIPO SE ENCUENTRA OPERANDO CON NORMALIDAD. EL VOUCHER SE IMPRIME CORRECTAMENTE, MOSTRANDO TODA LA INFORMACIÓN REQUERIDA CON BUENA LEGIBILIDAD; LOS CARACTERES SE VISUALIZAN NÍTIDOS Y SIN FALLAS. NO SE DETECTAN ANOMALÍAS EN EL FUNCIONAMIENTO"/>
    <s v="VISITA_TÉCNICA"/>
    <s v="A300S485"/>
    <s v="TIPO I"/>
    <s v="TERRESTRE"/>
    <s v="MARTINEZ TOVAR OSCAR DAVID"/>
    <n v="1"/>
    <n v="0"/>
    <n v="65960.072302"/>
    <n v="75096.394270399993"/>
    <n v="65960.072302"/>
    <m/>
    <m/>
    <m/>
    <m/>
    <m/>
    <m/>
    <m/>
    <m/>
  </r>
  <r>
    <s v="CALI"/>
    <x v="4"/>
    <x v="4"/>
    <n v="76001"/>
    <n v="2562168"/>
    <n v="79051"/>
    <s v="INCIDENTE"/>
    <s v="VALLE DEL CAUCA"/>
    <s v="CALI"/>
    <s v="BARRIO LOS ANDES CALI  4"/>
    <s v="REDEBAN"/>
    <s v="FO-25-1336928"/>
    <d v="2025-08-06T10:50:00"/>
    <d v="2025-08-06T18:27:00"/>
    <s v="NO"/>
    <s v="HARDWARE"/>
    <s v="NO ENCIENDE SE REINICIA"/>
    <s v="FUENTE PODER AVERIADA"/>
    <s v="CB UNO A UNO"/>
    <m/>
    <s v="CERRADO"/>
    <s v="06/08/2025 06-08 SE ESCALA PARA VISITA. LLAMAR ANTES DE VISITAR, CONFIRMAR FALLA Y DATOS | 06/08/2025 SE LLEGA A SITIO Y COMERCIO INDICA QUE YA VAN DE SALIDA, QUE NO PUEDEN ATENDER LA VISITA, SE LE INDICA QUE DEBE DE LLAMAR DE NUEVO PARA SOLICITAR EL SOPORTE DE NUEVO"/>
    <s v="VISITA_TÉCNICA"/>
    <s v="SASZZ626"/>
    <s v="TIPO I"/>
    <s v="TERRESTRE"/>
    <s v="TORRES GARCIA JENDRY JOSE"/>
    <n v="1"/>
    <n v="0"/>
    <n v="65960.072302"/>
    <n v="75096.394270399993"/>
    <n v="65960.072302"/>
    <m/>
    <m/>
    <m/>
    <m/>
    <m/>
    <m/>
    <m/>
    <m/>
  </r>
  <r>
    <s v="CUCUTA"/>
    <x v="0"/>
    <x v="0"/>
    <n v="54001"/>
    <n v="2561214"/>
    <n v="65491"/>
    <s v="INCIDENTE"/>
    <s v="NORTE DE SANTANDER"/>
    <s v="CUCUTA"/>
    <s v="BARRIO LOS OLIVOS CUCUTA"/>
    <s v="REDEBAN"/>
    <s v="FO-25-1336835"/>
    <d v="2025-08-06T09:40:00"/>
    <d v="2025-08-06T18:28:00"/>
    <s v="NO"/>
    <s v="HARDWARE"/>
    <s v="IMPRESION"/>
    <s v="DAÑO POS"/>
    <s v="CB UNO A UNO"/>
    <m/>
    <s v="CERRADO"/>
    <s v="06/08/2025 06-08 SE ESCALA PARA VISITA. LLAMAR ANTES DE VISITAR, CONFIRMAR FALLA Y DATOS | 06/08/2025 SE REALIZÓ VISITA AL COMERCIO Y SE ENCUENTRA DATAFONO DAÑADO EN LA PARTE DE LA IMPRESION SE REALIZA CAMBIO DE EQUIPO PRUEBAS EXITOSAS"/>
    <s v="VISITA_TÉCNICA"/>
    <s v="7A00B348"/>
    <s v="TIPO I"/>
    <s v="TERRESTRE"/>
    <s v="MORA VEGA JEAMPIER"/>
    <n v="1"/>
    <n v="0"/>
    <n v="65960.072302"/>
    <n v="75096.394270399993"/>
    <n v="65960.072302"/>
    <m/>
    <m/>
    <m/>
    <m/>
    <m/>
    <m/>
    <m/>
    <m/>
  </r>
  <r>
    <s v="NEIVA"/>
    <x v="3"/>
    <x v="3"/>
    <n v="41306"/>
    <n v="2560922"/>
    <n v="80267"/>
    <s v="INCIDENTE"/>
    <s v="HUILA"/>
    <s v="GIGANTE"/>
    <s v="BARRIO HUILA CENTENARIO GIGANTE"/>
    <s v="REDEBAN"/>
    <s v="FO-25-1336002"/>
    <d v="2025-08-06T09:18:00"/>
    <d v="2025-08-06T18:28:00"/>
    <s v="NO"/>
    <s v="HARDWARE"/>
    <s v="LECTOR DE BARRAS"/>
    <s v="DAÑO POS"/>
    <s v="CB UNO A UNO"/>
    <m/>
    <s v="CERRADO"/>
    <s v="06/08/2025 05-08 SE ESCALA PARA VISITA. LLAMAR ANTES DE VISITAR, CONFIRMAR FALLA Y DATOS | 06/08/2025 SE LLEGA AL PUNTO , SE EVIDENCIA LECTOR DE BARRAS NO LEE FACTURAS DE ALPINA CON LECTORA OPTICON C-41S, SE REALIZA CAMBIO DE LECTOR A SYMBOL PERMITIENDO LA LECTURAS DE LAS FACTURAS MENCIONADAS , SE REALIZAN PRUEBAS OK"/>
    <s v="VISITA_TÉCNICA"/>
    <s v="FAZZZ483"/>
    <s v="TIPO II"/>
    <s v="TERRESTRE"/>
    <s v="ANDRADE HERNANDEZ JUAN CARLOS"/>
    <n v="1"/>
    <n v="0"/>
    <n v="144967.87232000002"/>
    <n v="140395.6348884"/>
    <n v="144967.87232000002"/>
    <m/>
    <m/>
    <m/>
    <m/>
    <m/>
    <m/>
    <m/>
    <m/>
  </r>
  <r>
    <s v="BARRANQUILLA"/>
    <x v="2"/>
    <x v="2"/>
    <n v="8001"/>
    <n v="2561817"/>
    <n v="59440"/>
    <s v="INCIDENTE"/>
    <s v="ATLANTICO"/>
    <s v="BARRANQUILLA"/>
    <s v="PTM BARRANQUILLA DROGUERIA DJ"/>
    <s v="REDEBAN"/>
    <s v="FO-25-1336784"/>
    <d v="2025-08-06T10:24:00"/>
    <d v="2025-08-07T08:44:00"/>
    <s v="NO"/>
    <s v="HARDWARE"/>
    <s v="ALERT IRRUPTION"/>
    <s v="ALERT IRRUPTION"/>
    <s v="AGREGADOR"/>
    <m/>
    <s v="CERRADO"/>
    <s v="06/08/2025 06-08 SE ESCALA PARA VISITA. LLAMAR ANTES DE VISITAR, CONFIRMAR FALLA Y DATOS | 06/08/2025 SE REALIZA VISITA SE PROCEDE A VALIDAR DATAFONO ,SE CAMBIA DATAFONO YA QUE ESTÁ EN ALERTH INTERRUPTION,SE CAMBIA_x000a_BIA SE HACEN PRUEBAS Y TODO OK,EQUIPOS MIXTO PRUEBAS EN CB Y CO OK"/>
    <s v="VISITA_TÉCNICA"/>
    <s v="JA007366  -  IVZZZ243"/>
    <s v="TIPO I"/>
    <s v="TERRESTRE"/>
    <s v="PORRAS CASTRO DARLON NASCK"/>
    <n v="1"/>
    <n v="0"/>
    <n v="65960.072302"/>
    <n v="75096.394270399993"/>
    <n v="65960.072302"/>
    <m/>
    <m/>
    <m/>
    <m/>
    <m/>
    <m/>
    <m/>
    <m/>
  </r>
  <r>
    <s v="MEDELLIN"/>
    <x v="1"/>
    <x v="1"/>
    <n v="5001"/>
    <n v="2562419"/>
    <n v="23004"/>
    <s v="INCIDENTE"/>
    <s v="ANTIOQUIA"/>
    <s v="MEDELLIN"/>
    <s v="COMCARD MEDELLIN CENTRO Y Y M"/>
    <s v="REDEBAN"/>
    <s v="FO-25-1337381"/>
    <d v="2025-08-06T11:09:00"/>
    <d v="2025-08-07T10:46:00"/>
    <s v="NO"/>
    <s v="SOFTWARE"/>
    <s v="LLT"/>
    <s v="LLT"/>
    <s v="AGREGADOR"/>
    <m/>
    <s v="CERRADO"/>
    <s v="06/08/2025 06-08 SE ESCALA PARA VISITA. LLAMAR ANTES DE VISITAR, CONFIRMAR FALLA Y DATOS | 07/08/2025 SE REINICIA EQUIPO Y SE VALIDA FUNCIONAMIENTO, SE REALIZAN PRUEBAS Y ESTÁN OK"/>
    <s v="VISITA_TÉCNICA"/>
    <s v="HZZZZ128 - XPSZZ054"/>
    <s v="TIPO I"/>
    <s v="TERRESTRE"/>
    <s v="HERNANDEZ CHAVARRIA JUAN CAMILO"/>
    <n v="1"/>
    <n v="0"/>
    <n v="65960.072302"/>
    <n v="75096.394270399993"/>
    <n v="65960.072302"/>
    <m/>
    <m/>
    <m/>
    <m/>
    <m/>
    <m/>
    <m/>
    <m/>
  </r>
  <r>
    <s v="APARTADO"/>
    <x v="1"/>
    <x v="1"/>
    <n v="5147"/>
    <n v="2564037"/>
    <n v="35679"/>
    <s v="INCIDENTE"/>
    <s v="ANTIOQUIA"/>
    <s v="CAREPA"/>
    <s v="DISTRICOL CENTRAL CAREPA"/>
    <s v="REDEBAN"/>
    <s v="FO-25-1339662"/>
    <d v="2025-08-06T14:25:00"/>
    <d v="2025-08-07T11:05:00"/>
    <s v="NO"/>
    <s v="HARDWARE"/>
    <s v="COMUNICACION"/>
    <s v="MENSAJE CABLE DE RED DESCONECTADO"/>
    <s v="AGREGADOR"/>
    <m/>
    <s v="CERRADO"/>
    <s v="06/08/2025 06-08 SE ESCALA PARA VISITA. LLAMAR ANTES DE VISITAR, CONFIRMAR FALLA Y DATOS | 06/08/2025 DATAFONO ARROJA MENSAJE DE FALLA CONEXION ETHERNET, SE PROCEDE A VALIDAR CON OTRO DATAFONO Y ESE SI DETECTA CONECCION A INTERNET MEDIANDO EL SIMBOLO DE RED, SE PROCEDE HACER EL CAMBIO DE DATAFONO Y SE INSTALA MAGIBOX, AL MOMENTO DE CO FIGURAR EL DATAFONO Y SE PROCEDE A INICIALIZAR NOS ARROJA FALLA DE CONEXION, SE VALIDA INTERNET Y EFECTIVAMENTE HAY NAVEGACION. SE HACE PRUEBAS CON EL INTERNET DEL VECINO Y ESTE SI NOS DEJA INICIALIZAR. VALIDANDO ASI QUE EL INTERNET DE LA USUARIA NO CUENTA CON EL PUERTO 0443 ACTIVADO Y ESTO NO NOS DEJA HACER LA INICIALIZACION CON SU INTERNET. SE HACEN PRUEBAS DE RETIRO, CONSULTA DE SALDO, CONSIGNACIONES Y PRUEBA DE LECTORA ESTANDO CONECTADO CON EL INTERNET DEL VECINO, SE LE DA LA EXPLICACION A LA USUARIA QUE SE COMUNIQUE CON EL PROVEEDOR DE INTERNET PARA QUE LE ACTIVEN EL PUERTO. EL PROBLEMA PUDO HABERSE OCACIONADO POR QUE DIAS ATRAS SE TUVO UN DAÑO GENERAL EN LA ZONA POR UNA DESCARGA ELECTRICA &quot;RAYO&quot;"/>
    <s v="VISITA_TÉCNICA"/>
    <s v="9A005410"/>
    <s v="TIPO I"/>
    <s v="TERRESTRE"/>
    <s v="SALDARRIAGA MIRANDA SANTIAGO"/>
    <n v="1"/>
    <n v="0"/>
    <n v="65960.072302"/>
    <n v="75096.394270399993"/>
    <n v="65960.072302"/>
    <m/>
    <m/>
    <m/>
    <m/>
    <m/>
    <m/>
    <m/>
    <m/>
  </r>
  <r>
    <s v="VILLAVICENCIO"/>
    <x v="3"/>
    <x v="3"/>
    <n v="50110"/>
    <n v="2561152"/>
    <n v="74158"/>
    <s v="INCIDENTE"/>
    <s v="META"/>
    <s v="BARRANCA DE UPIA"/>
    <s v="BARRIO LAS FERIAS BARRANCA DE"/>
    <s v="REDEBAN"/>
    <s v="FO-25-1336827"/>
    <d v="2025-08-06T09:45:00"/>
    <d v="2025-08-08T09:23:00"/>
    <s v="NO"/>
    <s v="HARDWARE"/>
    <s v="COMUNICACION"/>
    <s v="MENSAJE DE ERROR SOCKET"/>
    <s v="CB UNO A UNO"/>
    <m/>
    <s v="CERRADO"/>
    <s v="06/08/2025 06-08 SE ESCALA PARA VISITA. LLAMAR ANTES DE VISITAR, CONFIRMAR FALLA Y DATOS | 08/08/2025 SE REALIZA CAMBIO DE DIRECCIÓN IP, PRUEBRAS OK"/>
    <s v="VISITA_TÉCNICA"/>
    <s v="SV0UZ873"/>
    <s v="TIPO II"/>
    <s v="TERRESTRE"/>
    <s v="PEDREROS CONTRERAS MICHAEL STEVENS"/>
    <n v="1"/>
    <n v="0"/>
    <n v="144967.87232000002"/>
    <n v="140395.6348884"/>
    <n v="144967.87232000002"/>
    <m/>
    <m/>
    <m/>
    <m/>
    <m/>
    <m/>
    <m/>
    <m/>
  </r>
  <r>
    <s v="NEIVA"/>
    <x v="3"/>
    <x v="3"/>
    <n v="18150"/>
    <n v="2562219"/>
    <n v="77651"/>
    <s v="INCIDENTE"/>
    <s v="CAQUETA"/>
    <s v="CARTAGENA DEL CHAIRA"/>
    <s v="BARRIO CENTRO CARTAGENA DE CHA"/>
    <s v="REDEBAN"/>
    <s v="FO-25-1337388"/>
    <d v="2025-08-06T10:59:00"/>
    <d v="2025-08-08T09:31:00"/>
    <s v="NO"/>
    <s v="SOFTWARE"/>
    <s v="COMUNICACION"/>
    <s v="PARAMETROS DE CONFIGURACION EN POS"/>
    <s v="CB UNO A UNO"/>
    <m/>
    <s v="CERRADO"/>
    <s v="06/08/2025 6-08 11:30 SE INTENTA COMUNICACION CON LA SEÑORA LEIDY PAOLA MEJIA TORRES AL NUMERO 3112281819 PERO NO HA SIDO POSIBLE, SE ESCALA AL COORDINADOR DE LA ZONA PARA VALIDAR EN SITIO | 08/08/2025 SE REALIZA VISITA AL CB YA QUE NO PERMITÍA CONEXIÓN EN EL DATÁFONO, YA QUE EL PROVEEDOR DE INTERNET REALIZÓ CAMBIO DE IP FIJA A DHCP Y NO SE REALIZO EL CAMBIO EN EL DATÁFONO. PRUEBAS CB OK SE DEJA OPERATIVO"/>
    <s v="VISITA_TÉCNICA"/>
    <s v="10LZZ922"/>
    <s v="TIPO IV ESPECIAL"/>
    <s v="TERRESTRE"/>
    <s v="BERMUDEZ SANCHEZ JOSE NEYBER"/>
    <n v="1"/>
    <n v="0"/>
    <n v="479588.87655000004"/>
    <n v="196536.5258152"/>
    <n v="479588.87655000004"/>
    <m/>
    <m/>
    <m/>
    <m/>
    <m/>
    <m/>
    <m/>
    <m/>
  </r>
  <r>
    <s v="NEIVA"/>
    <x v="3"/>
    <x v="3"/>
    <n v="41016"/>
    <n v="2566091"/>
    <n v="57053"/>
    <s v="INCIDENTE"/>
    <s v="HUILA"/>
    <s v="AIPE"/>
    <s v="BARRIO CENTRO AIPE 4"/>
    <s v="REDEBAN"/>
    <s v="FO-25-1342297"/>
    <d v="2025-08-07T08:00:00"/>
    <d v="2025-08-08T09:36:00"/>
    <s v="NO"/>
    <s v="HARDWARE"/>
    <s v="LECTOR DE TARJETAS"/>
    <s v="MENSAJE RETIRE TARJETA"/>
    <s v="CB UNO A UNO"/>
    <m/>
    <s v="CERRADO"/>
    <s v="07/08/2025 07-08 SE ESCALA PARA VISITA. LLAMAR ANTES DE VISITAR, CONFIRMAR FALLA Y DATOS | 08/08/2025 EN COMUNICACIÓN CON EL SEÑOR ARNOLD PARA CONFIRMAR DATOS PARA LA VISITA, EL CLIENTE CONFIRMA QUE YA DIÓ SOLUCIÓN AL INCONVENIENTE, INGRESO UN CLIC AL LECTOR DE TARJETAS EXTRAYENDO UN PEDAZO DE PLÁSTICO, EL DATAFONO ESTÁ TRABAJANDO OK"/>
    <s v="SOPORTE_TELEFÓNICO"/>
    <n v="0"/>
    <s v="TIPO II"/>
    <s v="TERRESTRE"/>
    <s v="ANDRADE HERNANDEZ JUAN CARLOS"/>
    <n v="0"/>
    <n v="0"/>
    <n v="41241.0800752"/>
    <n v="0"/>
    <n v="41241.0800752"/>
    <m/>
    <m/>
    <m/>
    <m/>
    <m/>
    <m/>
    <m/>
    <m/>
  </r>
  <r>
    <s v="MEDELLIN"/>
    <x v="1"/>
    <x v="1"/>
    <n v="5237"/>
    <n v="2561708"/>
    <n v="76369"/>
    <s v="INCIDENTE"/>
    <s v="ANTIOQUIA"/>
    <s v="DON MATIAS"/>
    <s v="PTM DON MATIAS LEONES DE PAPEL"/>
    <s v="REDEBAN"/>
    <s v="FO-25-1336800 | FO-25-1345561"/>
    <d v="2025-08-06T10:14:00"/>
    <d v="2025-08-08T09:57:00"/>
    <s v="NO"/>
    <s v="HARDWARE"/>
    <s v="NO ENCIENDE"/>
    <s v="DAÑO POS"/>
    <s v="AGREGADOR"/>
    <m/>
    <s v="CERRADO"/>
    <s v="08/08/2025 SE REVISA EQUIPO SE QUEDA EN PANTALLAZO BLANCO SE REALIZA CAMBIO DEL EQUIPO, PRUEBAS EXITOSAS SERVICIO OPERATIVO OK"/>
    <s v="VISITA_TÉCNICA"/>
    <s v="A10RZ466 - A10SZ430"/>
    <s v="TIPO II"/>
    <s v="TERRESTRE"/>
    <s v="ZAPATA LOPEZ EDWARD ASDRUBAL"/>
    <n v="2"/>
    <n v="0"/>
    <n v="144967.87232000002"/>
    <n v="140395.6348884"/>
    <n v="289935.74464000005"/>
    <m/>
    <m/>
    <m/>
    <m/>
    <m/>
    <m/>
    <m/>
    <m/>
  </r>
  <r>
    <s v="MONTERIA"/>
    <x v="2"/>
    <x v="2"/>
    <n v="23068"/>
    <n v="2543471"/>
    <n v="31658"/>
    <s v="INCIDENTE"/>
    <s v="CORDOBA"/>
    <s v="AYAPEL"/>
    <s v="DISTRICOL VARIEDADES JIMY"/>
    <s v="REDEBAN"/>
    <s v="FO-25-1349101"/>
    <d v="2025-08-02T12:33:00"/>
    <d v="2025-08-08T10:19:00"/>
    <s v="NO"/>
    <s v="HARDWARE"/>
    <s v="DETERIORO"/>
    <s v="DATAFONO"/>
    <s v="AGREGADOR"/>
    <m/>
    <s v="CERRADO"/>
    <s v="04/08/2025 4-08 9:26  EN COMUNICACIÓN CON EL SEÑOR JAIME QUINTERO AL NÚMERO 3104894751 INDICA QUE EL DATAFONO, CABLEADO Y BASE  SE QUEMARON DEBIDO A UN INCENDIO QUE OCURRIÓ  POR FAVOR NOS INDICAN CÓMO PROCEDER** 4-08 9:57 DE ACUERDO CON TU SOLICITUD ES IMPORTANTE QUE EL CLIENTE NOS COMPARTA EL CERTIFICADO DE SINIESTRO DEL INCENDIO EMITIDO POR EL CUERPO DE BOMBEROS PARA PROCEDER CON SU REPOSICIÓN** 5-08 9:12 SE ADJUNTA DOCUMENTO ENVIADO POR EL USUARIO POR FAVOR NOS INDICAN CÓMO PROCEDER** 6-08 7:31  REVISANDO EL FORMATO ADJUNTO NO SE EVIDENCIA LAS PLACAS DE LOS EQUIPOS PARA DAR CONTINUIDAD AL PROCESO, AGRADEZCO TU APOYO PARA INDICARLE AL CLIENTE QUE DEBE REALIZAR UNA CARTA DEL REPRESENTANTE LEGAL DONDE NOS RELACIONE LA INFORMACIÓN DE LOS EQUIPOS QUEMADOS EN EL SINIESTRO. COMPARTO INVENTARIO DEL COMERCIO.**06-08 8:51 SE LE INFORMA AL USUARIO QUE DEBE ENVIAR LA CARTA DEL REPRESENTANTE LEGAL , POR FAVOR NOS INDICAN SI DEJAMOS EL CASO ABIERTO MIENTRAS EL USUARIO NOS ENVÍA LA INFORMACIÓN**8-08 9:49 POR FAVOR CERREMOS EL CASO PORQUE NO SABEMOS CUÁNDO EL CLIENTE NOS ENVÍE LA CARTA Y SIN ESE DOCUMENTO NO PODEMOS DAR CONTINUIDAD AL PROCESO. | 04/08/2025 4-08 9:26  EN COMUNICACIÓN CON EL SEÑOR JAIME QUINTERO AL NÚMERO 3104894751 INDICA QUE EL DATAFONO, CABLEADO Y BASE  SE QUEMARON DEBIDO A UN INCENDIO QUE OCURRIÓ  POR FAVOR NOS INDICAN CÓMO PROCEDER** 4-08 9:57 DE ACUERDO CON TU SOLICITUD ES IMPORTANTE QUE EL CLIENTE NOS COMPARTA EL CERTIFICADO DE SINIESTRO DEL INCENDIO EMITIDO POR EL CUERPO DE BOMBEROS PARA PROCEDER CON SU REPOSICIÓN** 5-08 9:12 SE ADJUNTA DOCUMENTO ENVIADO POR EL USUARIO POR FAVOR NOS INDICAN CÓMO PROCEDER** 6-08 7:31  REVISANDO EL FORMATO ADJUNTO NO SE EVIDENCIA LAS PLACAS DE LOS EQUIPOS PARA DAR CONTINUIDAD AL PROCESO, AGRADEZCO TU APOYO PARA INDICARLE AL CLIENTE QUE DEBE REALIZAR UNA CARTA DEL REPRESENTANTE LEGAL DONDE NOS RELACIONE LA INFORMACIÓN DE LOS EQUIPOS QUEMADOS EN EL SINIESTRO. COMPARTO INVENTARIO DEL COMERCIO.**06-08 8:51 SE LE INFORMA AL USUARIO QUE DEBE ENVIAR LA CARTA DEL REPRESENTANTE LEGAL , POR FAVOR NOS INDICAN SI DEJAMOS EL CASO ABIERTO MIENTRAS EL USUARIO NOS ENVÍA LA INFORMACIÓN**8-08 9:49 POR FAVOR CERREMOS EL CASO PORQUE NO SABEMOS CUÁNDO EL CLIENTE NOS ENVÍE LA CARTA Y SIN ESE DOCUMENTO NO PODEMOS DAR CONTINUIDAD AL PROCESO. | 04/08/2025 4-08 9:26  EN COMUNICACIÓN CON EL SEÑOR JAIME QUINTERO AL NÚMERO 3104894751 INDICA QUE EL DATAFONO, CABLEADO Y BASE  SE QUEMARON DEBIDO A UN INCENDIO QUE OCURRIÓ  POR FAVOR NOS INDICAN CÓMO PROCEDER** 4-08 9:57 DE ACUERDO CON TU SOLICITUD ES IMPORTANTE QUE EL CLIENTE NOS COMPARTA EL CERTIFICADO DE SINIESTRO DEL INCENDIO EMITIDO POR EL CUERPO DE BOMBEROS PARA PROCEDER CON SU REPOSICIÓN** 5-08 9:12 SE ADJUNTA DOCUMENTO ENVIADO POR EL USUARIO POR FAVOR NOS INDICAN CÓMO PROCEDER** 6-08 7:31  REVISANDO EL FORMATO ADJUNTO NO SE EVIDENCIA LAS PLACAS DE LOS EQUIPOS PARA DAR CONTINUIDAD AL PROCESO, AGRADEZCO TU APOYO PARA INDICARLE AL CLIENTE QUE DEBE REALIZAR UNA CARTA DEL REPRESENTANTE LEGAL DONDE NOS RELACIONE LA INFORMACIÓN DE LOS EQUIPOS QUEMADOS EN EL SINIESTRO. COMPARTO INVENTARIO DEL COMERCIO.**06-08 8:51 SE LE INFORMA AL USUARIO QUE DEBE ENVIAR LA CARTA DEL REPRESENTANTE LEGAL , POR FAVOR NOS INDICAN SI DEJAMOS EL CASO ABIERTO MIENTRAS EL USUARIO NOS ENVÍA LA INFORMACIÓN**8-08 9:49 POR FAVOR CERREMOS EL CASO PORQUE NO SABEMOS CUÁNDO EL CLIENTE NOS ENVÍE LA CARTA Y SIN ESE DOCUMENTO NO PODEMOS DAR CONTINUIDAD AL PROCESO. | 08/08/2025 4-08 9:26  EN COMUNICACIÓN CON EL SEÑOR JAIME QUINTERO AL NÚMERO 3104894751 INDICA QUE EL DATAFONO, CABLEADO Y BASE  SE QUEMARON DEBIDO A UN INCENDIO QUE OCURRIÓ  POR FAVOR NOS INDICAN CÓMO PROCEDER** 4-08 9:57 DE ACUERDO CON TU SOLICITUD ES IMPORTANTE QUE EL CLIENTE NOS COMPARTA EL CERTIFICADO DE SINIESTRO DEL INCENDIO EMITIDO POR EL CUERPO DE BOMBEROS PARA PROCEDER CON SU REPOSICIÓN** 5-08 9:12 SE ADJUNTA DOCUMENTO ENVIADO POR EL USUARIO POR FAVOR NOS INDICAN CÓMO PROCEDER** 6-08 7:31  REVISANDO EL FORMATO ADJUNTO NO SE EVIDENCIA LAS PLACAS DE LOS EQUIPOS PARA DAR CONTINUIDAD AL PROCESO, AGRADEZCO TU APOYO PARA INDICARLE AL CLIENTE QUE DEBE REALIZAR UNA CARTA DEL REPRESENTANTE LEGAL DONDE NOS RELACIONE LA INFORMACIÓN DE LOS EQUIPOS QUEMADOS EN EL SINIESTRO. COMPARTO INVENTARIO DEL COMERCIO.**06-08 8:51 SE LE INFORMA AL USUARIO QUE DEBE ENVIAR LA CARTA DEL REPRESENTANTE LEGAL , POR FAVOR NOS INDICAN SI DEJAMOS EL CASO ABIERTO MIENTRAS EL USUARIO NOS ENVÍA LA INFORMACIÓN**8-08 9:49 POR FAVOR CERREMOS EL CASO PORQUE NO SABEMOS CUÁNDO EL CLIENTE NOS ENVÍE LA CARTA Y SIN ESE DOCUMENTO NO PODEMOS DAR CONTINUIDAD AL PROCESO. | 08/08/2025 4-08 9:26  EN COMUNICACIÓN CON EL SEÑOR JAIME QUINTERO AL NÚMERO 3104894751 INDICA QUE EL DATAFONO, CABLEADO Y BASE  SE QUEMARON DEBIDO A UN INCENDIO QUE OCURRIÓ  POR FAVOR NOS INDICAN CÓMO PROCEDER** 4-08 9:57 DE ACUERDO CON TU SOLICITUD ES IMPORTANTE QUE EL CLIENTE NOS COMPARTA EL CERTIFICADO DE SINIESTRO DEL INCENDIO EMITIDO POR EL CUERPO DE BOMBEROS PARA PROCEDER CON SU REPOSICIÓN** 5-08 9:12 SE ADJUNTA DOCUMENTO ENVIADO POR EL USUARIO POR FAVOR NOS INDICAN CÓMO PROCEDER** 6-08 7:31  REVISANDO EL FORMATO ADJUNTO NO SE EVIDENCIA LAS PLACAS DE LOS EQUIPOS PARA DAR CONTINUIDAD AL PROCESO, AGRADEZCO TU APOYO PARA INDICARLE AL CLIENTE QUE DEBE REALIZAR UNA CARTA DEL REPRESENTANTE LEGAL DONDE NOS RELACIONE LA INFORMACIÓN DE LOS EQUIPOS QUEMADOS EN EL SINIESTRO. COMPARTO INVENTARIO DEL COMERCIO.**06-08 8:51 SE LE INFORMA AL USUARIO QUE DEBE ENVIAR LA CARTA DEL REPRESENTANTE LEGAL , POR FAVOR NOS INDICAN SI DEJAMOS EL CASO ABIERTO MIENTRAS EL USUARIO NOS ENVÍA LA INFORMACIÓN**8-08 9:49 POR FAVOR CERREMOS EL CASO PORQUE NO SABEMOS CUÁNDO EL CLIENTE NOS ENVÍE LA CARTA Y SIN ESE DOCUMENTO NO PODEMOS DAR CONTINUIDAD AL PROCESO."/>
    <s v="SOPORTE_TELEFÓNICO"/>
    <n v="0"/>
    <s v="TIPO III"/>
    <s v="TERRESTRE"/>
    <s v="GARCIA CHAVARRIA TATIANA EDELMIRA"/>
    <n v="0"/>
    <n v="0"/>
    <n v="41241.0800752"/>
    <n v="0"/>
    <n v="41241.0800752"/>
    <m/>
    <m/>
    <m/>
    <m/>
    <m/>
    <m/>
    <m/>
    <m/>
  </r>
  <r>
    <s v="BOGOTA"/>
    <x v="5"/>
    <x v="5"/>
    <n v="25035"/>
    <n v="2567611"/>
    <n v="11702"/>
    <s v="INCIDENTE"/>
    <s v="CUNDINAMARCA"/>
    <s v="ANAPOIMA"/>
    <s v="ANAPOIMA"/>
    <s v="REDEBAN"/>
    <s v="FO-25-1347130"/>
    <d v="2025-08-08T08:00:00"/>
    <d v="2025-08-08T10:22:00"/>
    <s v="NO"/>
    <s v="HARDWARE"/>
    <s v="CABLEADO"/>
    <s v="DAÑO POS"/>
    <s v="CB UNO A UNO"/>
    <m/>
    <s v="CERRADO"/>
    <s v="08/08/2025 08-08 SE ESCALA PARA VISITA. LLAMAR ANTES DE VISITAR, CONFIRMAR FALLA Y DATOS | 08/08/2025 CAMBIO DE FUENTE DE PODER POR DAÑO SE REALIZA PRUEBAS OK. SE ENTREGA SERVICIO OPERATIVO"/>
    <s v="VISITA_TÉCNICA"/>
    <s v="1111V000"/>
    <s v="TIPO II"/>
    <s v="TERRESTRE"/>
    <s v="HERNANDEZ NARANJO OSCAR EDUARDO"/>
    <n v="1"/>
    <n v="0"/>
    <n v="144967.87232000002"/>
    <n v="140395.6348884"/>
    <n v="144967.87232000002"/>
    <m/>
    <m/>
    <m/>
    <m/>
    <m/>
    <m/>
    <m/>
    <m/>
  </r>
  <r>
    <s v="MEDELLIN"/>
    <x v="1"/>
    <x v="1"/>
    <n v="5001"/>
    <n v="2567309"/>
    <n v="74950"/>
    <s v="INCIDENTE"/>
    <s v="ANTIOQUIA"/>
    <s v="MEDELLIN"/>
    <s v="BARRIO FRANCISCO ANTONIO SEA M"/>
    <s v="REDEBAN"/>
    <s v="FO-25-1345601"/>
    <d v="2025-08-07T14:01:00"/>
    <d v="2025-08-08T10:30:00"/>
    <s v="NO"/>
    <s v="HARDWARE"/>
    <s v="IMPRESION"/>
    <s v="NO AVANZA PAPEL"/>
    <s v="CB UNO A UNO"/>
    <m/>
    <s v="CERRADO"/>
    <s v="08/08/2025 ME COMUNICO AL NÚMERO INDICADO PARA CONFIRMAR LA VISITA, Y LA SEÑORA YICENIA GIRALDO CON CC 32561905 INDICA QUE YA NO NECESITA VISITA TÉCNICA YA QUE EL EQUIPO DESDE ESTA MAÑANA QUE EMPEZÓ A TRABAJARLO ESTA FUNCIONANDO CON TOTAL NORMALIDAD"/>
    <s v="SOPORTE_TELEFÓNICO"/>
    <n v="0"/>
    <s v="TIPO I"/>
    <s v="TERRESTRE"/>
    <s v="RUA ALVAREZ RICHARD ANDRES"/>
    <n v="0"/>
    <n v="0"/>
    <n v="41241.0800752"/>
    <n v="0"/>
    <n v="41241.0800752"/>
    <m/>
    <m/>
    <m/>
    <m/>
    <m/>
    <m/>
    <m/>
    <m/>
  </r>
  <r>
    <s v="PEREIRA"/>
    <x v="4"/>
    <x v="6"/>
    <n v="66170"/>
    <n v="2567273"/>
    <n v="32414"/>
    <s v="INCIDENTE"/>
    <s v="RISARALDA"/>
    <s v="DOSQUEBRADAS"/>
    <s v="BARRIO TEJARES DE LA LOMA 1"/>
    <s v="REDEBAN"/>
    <s v="FO-25-1345593"/>
    <d v="2025-08-07T14:03:00"/>
    <d v="2025-08-08T10:34:00"/>
    <s v="NO"/>
    <s v="HARDWARE"/>
    <s v="IMPRESION"/>
    <s v="RODILLO AVERIADO"/>
    <s v="CB UNO A UNO"/>
    <m/>
    <s v="CERRADO"/>
    <s v="08/08/2025 DATAFONO REQUIERE CAMBIO, SE DEBE VISITAR EL DIA VIENRES YA QUE EN FESTIVO NO SE CUENTA CON SOPORTE PARA CAMBIOS | 08/08/2025 SE VISITA COMERCIO SE IDENTIFICA DATÁFONO CON TAPA IMPRESORA AVERIADO SE REALIZA CAMBIO DE DATÁFONO SE REALIZA PRUEBAS OK"/>
    <s v="VISITA_TÉCNICA"/>
    <s v="119ZZ549"/>
    <s v="TIPO I"/>
    <s v="TERRESTRE"/>
    <s v="LOAIZA LOPEZ JHON FREDDY"/>
    <n v="1"/>
    <n v="0"/>
    <n v="65960.072302"/>
    <n v="75096.394270399993"/>
    <n v="65960.072302"/>
    <m/>
    <m/>
    <m/>
    <m/>
    <m/>
    <m/>
    <m/>
    <m/>
  </r>
  <r>
    <s v="APARTADO"/>
    <x v="1"/>
    <x v="1"/>
    <n v="27810"/>
    <n v="2533508"/>
    <n v="76746"/>
    <s v="INCIDENTE"/>
    <s v="CHOCO"/>
    <s v="UNION PANAMERICANA"/>
    <s v="BARRIO CALLE DEL COMERCIO UNIO"/>
    <s v="REDEBAN"/>
    <s v="FO-25-1311456"/>
    <d v="2025-07-31T11:46:00"/>
    <d v="2025-08-08T10:44:00"/>
    <s v="NO"/>
    <s v="SOFTWARE"/>
    <s v="SE REINICIA"/>
    <s v="AL REALIZAR CIERRE CARGA VERSION"/>
    <s v="CB UNO A UNO"/>
    <m/>
    <s v="CERRADO"/>
    <s v="31/07/2025 31-07 EN COMUNICACION CON LA SEÑORA HEYDI TORRES AL NUMERO 3148967007, CONFIRMA FALLA, DATOS CORRECTOS. SE ESCALA PARA VISITA | 04/08/2025 SE REPRESENTA BLOQUEO EN QUIBDO - LAS ANIMAS A LA ALTURA DE LA ENTRADA DE LLORÓ EN EL MUNICIPIO DE YUTO | 05/08/2025 CONTINUA BLOQUEO EN QUIBDO - LAS ANIMAS A LA ALTURA DE LA ENTRADA DE LLORÓ EN EL MUNICIPIO DE YUTO | 06/08/2025 SE REALIZA DESPLAZAMIENTO Y SE EVIDENCIA QUE CONTINUA BLOQUEO EN LA VIA QUIBDO - LAS ANIMAS A LA ALTURA DE LA ENTRADA DE LLORÓ EN EL MUNICIPIO DE YUTO | 08/08/2025 SE REALIZA MANTENIMIENTO AL EQUIPO, SE REALIZA CARGA DE VERSIÓN, SE REALIZA PRUEBAS Y EL CB QUEDA OPERATIVO"/>
    <s v="VISITA_TÉCNICA"/>
    <s v="SA2ZZ158"/>
    <s v="TIPO IV"/>
    <s v="TERRESTRE"/>
    <s v="ROBLEDO DIAZ ANDRES FELIPE"/>
    <n v="1"/>
    <n v="0"/>
    <n v="479588.87655000004"/>
    <n v="196536.5258152"/>
    <n v="479588.87655000004"/>
    <m/>
    <m/>
    <m/>
    <m/>
    <m/>
    <m/>
    <m/>
    <m/>
  </r>
  <r>
    <s v="BARRANQUILLA"/>
    <x v="2"/>
    <x v="2"/>
    <n v="8758"/>
    <n v="2565791"/>
    <n v="79144"/>
    <s v="INCIDENTE"/>
    <s v="ATLANTICO"/>
    <s v="SOLEDAD"/>
    <s v="BARRIO VILLA MONACO SOLEDAD 2"/>
    <s v="REDEBAN"/>
    <s v="FO-25-1342309"/>
    <d v="2025-08-07T08:00:00"/>
    <d v="2025-08-08T10:51:00"/>
    <s v="NO"/>
    <s v="HARDWARE"/>
    <s v="LECTOR DE BARRAS"/>
    <s v="DAÑO POS"/>
    <s v="CB UNO A UNO"/>
    <m/>
    <s v="CERRADO"/>
    <s v="07/08/2025 07-08 SE ESCALA PARA VISITA. LLAMAR ANTES DE VISITAR, CONFIRMAR FALLA Y DATOS | 07/08/2025 NO HAY DISPONIBLE PARA ATENCION, SE REPROGRAMA PARA DIA HABIL | 08/08/2025 SE ATENDERA DESPUES DE LAS 8:30AM DEBIDO A FUERTES LLUVIAS EN LA CIUDAD | 08/08/2025 POR FUERTES LLUVIAS EN LA CIUDAD SE REAGENDA PARA DESPUÉS DE 9:00 AM. | 09/08/2025 SE REALIZA VISITA TÉCNICA, SE CAMBIA EL LECTOR DE BARRAS, SE REALIZAN PRUEBAS EXITOSAS, EQUIPO FUNCIONA CORRECTAMENTE, CB QUEDA OPERATIVO"/>
    <s v="VISITA_TÉCNICA"/>
    <s v="SASZZ719"/>
    <s v="TIPO I"/>
    <s v="TERRESTRE"/>
    <s v="DE AGUAS MUÑOZ DAVID JOSE"/>
    <n v="1"/>
    <n v="0"/>
    <n v="65960.072302"/>
    <n v="75096.394270399993"/>
    <n v="65960.072302"/>
    <m/>
    <m/>
    <m/>
    <m/>
    <m/>
    <m/>
    <m/>
    <m/>
  </r>
  <r>
    <s v="BUCARAMANGA"/>
    <x v="0"/>
    <x v="0"/>
    <n v="68001"/>
    <n v="2565373"/>
    <n v="65659"/>
    <s v="INCIDENTE"/>
    <s v="SANTANDER"/>
    <s v="BUCARAMANGA"/>
    <s v="PTM BUCARAMANGA ZONACIBERT"/>
    <s v="REDEBAN"/>
    <s v="FO-25-1341289"/>
    <d v="2025-08-06T16:31:00"/>
    <d v="2025-08-08T10:57:00"/>
    <s v="NO"/>
    <s v="HARDWARE"/>
    <s v="COMUNICACION"/>
    <s v="MENSAJE CABLE DE RED DESCONECTADO"/>
    <s v="AGREGADOR"/>
    <m/>
    <s v="CERRADO"/>
    <s v="06/08/2025 06-08 SE ESCALA PARA VISITA. LLAMAR ANTES DE VISITAR, CONFIRMAR FALLA Y DATOS | 07/08/2025 EN COMUNICACIÓN CON LA ADMINISTRADORA LIDIA RODRÍGUEZ AL CELULAR 3162288873, INFORMA QUE TIENE FALLAS EN EL TECLADO DEL DATÁFONO, SE LE INFORMA QUE LA ESTAREMOS VISITANDO EL DÍA DE MAÑANA VIERNES 8 DE AGOSTO YA QUE EL DÍA DE HOY POR SER FESTIVO NO HAY SOPORTE DE REDEBAN PARA REALIZAR CAMBIO DEL EQUIPO. | 08/08/2025 SE VISITA COMERCIO SE REALIZA EL CAMBIO DE EQUIPO DATÁFONO OK, MAGICBOX OK, VERSION 10.3 OK, SE REALIZAN PRUEBAS OK, LECTOR DE BARRAS OK, CB OPERATIVO"/>
    <s v="VISITA_TÉCNICA"/>
    <s v="4A00C082 - 4A00C471"/>
    <s v="TIPO I"/>
    <s v="TERRESTRE"/>
    <s v="BARAJAS BERMUDEZ YAHIR MAURICIO"/>
    <n v="1"/>
    <n v="0"/>
    <n v="65960.072302"/>
    <n v="75096.394270399993"/>
    <n v="65960.072302"/>
    <m/>
    <m/>
    <m/>
    <m/>
    <m/>
    <m/>
    <m/>
    <m/>
  </r>
  <r>
    <s v="MEDELLIN"/>
    <x v="1"/>
    <x v="1"/>
    <n v="5467"/>
    <n v="2564646"/>
    <n v="23628"/>
    <s v="INCIDENTE"/>
    <s v="ANTIOQUIA"/>
    <s v="MONTEBELLO"/>
    <s v="PARQUE PRINCIPAL MONTEBELLO AN"/>
    <s v="REDEBAN"/>
    <s v="FO-25-1340240"/>
    <d v="2025-08-06T15:15:00"/>
    <d v="2025-08-08T11:03:00"/>
    <s v="NO"/>
    <s v="HARDWARE"/>
    <s v="LECTOR DE BARRAS"/>
    <s v="DAÑO POS"/>
    <s v="CB UNO A UNO"/>
    <m/>
    <s v="CERRADO"/>
    <s v="06/08/2025 06-08 SE ESCALA PARA VISITA. LLAMAR ANTES DE VISITAR, CONFIRMAR FALLA Y DATOS | 08/08/2025 SE CAMBIA LECTOR QUE NO PRENDE"/>
    <s v="VISITA_TÉCNICA"/>
    <s v="A00IZ765"/>
    <s v="TIPO II"/>
    <s v="TERRESTRE"/>
    <s v="CASTAÑEDA PALACIO CARLOS FELIPE"/>
    <n v="1"/>
    <n v="0"/>
    <n v="144967.87232000002"/>
    <n v="140395.6348884"/>
    <n v="144967.87232000002"/>
    <m/>
    <m/>
    <m/>
    <m/>
    <m/>
    <m/>
    <m/>
    <m/>
  </r>
  <r>
    <s v="SANTA MARTA"/>
    <x v="2"/>
    <x v="2"/>
    <n v="44090"/>
    <n v="2567231"/>
    <n v="31061"/>
    <s v="INCIDENTE"/>
    <s v="LA GUAJIRA"/>
    <s v="DIBULLA"/>
    <s v="BARRIO CENTRO"/>
    <s v="REDEBAN"/>
    <s v="FO-25-1345273"/>
    <d v="2025-08-07T12:33:00"/>
    <d v="2025-08-08T11:28:00"/>
    <s v="NO"/>
    <s v="HARDWARE"/>
    <s v="PINPAD"/>
    <s v="DAÑO POS"/>
    <s v="CB UNO A UNO"/>
    <m/>
    <s v="CERRADO"/>
    <s v="07/08/2025 07-08 SE ESCALA PARA VISITA. LLAMAR ANTES DE VISITAR, CONFIRMAR FALLA Y DATOS | 08/08/2025 SE HACE GESTIÓN TELEFÓNICA EL CLIENTE NO RESPONDE LA LLAMADA DESPUÉS DE 2 HORAS INTENTANDO SE LOGRA COMUNICACIÓN CON LA SEÑORA CARMEN E INFORMA QUE EL DATÁFONO HOY AMANECIÓ OPERANDO BIEN JUNTO CON EL PINPAD, QUE PARECE QUE ERA UN PROBLEMAS CON LAS CONEXIONES ELECTRICAS LA RAZÓN POR LA CUAL NO ENCENDIA EL PIN PAD, EL CLIENTE INFORMA QUE EL CORRESPONSAL ESTÁ TRABAJANDO DE FORMA NORMAL Y A SATISFACCIÓN"/>
    <s v="SOPORTE_TELEFÓNICO"/>
    <n v="0"/>
    <s v="TIPO III"/>
    <s v="TERRESTRE"/>
    <s v="THOMAS  CAMPO SIGIFREDO SEGUNDO"/>
    <n v="0"/>
    <n v="0"/>
    <n v="41241.0800752"/>
    <n v="0"/>
    <n v="41241.0800752"/>
    <m/>
    <m/>
    <m/>
    <m/>
    <m/>
    <m/>
    <m/>
    <m/>
  </r>
  <r>
    <s v="IBAGUE"/>
    <x v="3"/>
    <x v="3"/>
    <n v="73547"/>
    <n v="2565075"/>
    <n v="74614"/>
    <s v="INCIDENTE"/>
    <s v="TOLIMA"/>
    <s v="PIEDRAS"/>
    <s v="BARRIO CENTRO PIEDRAS 3"/>
    <s v="REDEBAN"/>
    <s v="FO-25-1341236"/>
    <d v="2025-08-06T16:08:00"/>
    <d v="2025-08-08T11:30:00"/>
    <s v="NO"/>
    <s v="HARDWARE"/>
    <s v="LECTOR DE BARRAS"/>
    <s v="CABLE LECTORA AVERIADO"/>
    <s v="CB UNO A UNO"/>
    <m/>
    <s v="CERRADO"/>
    <s v="06/08/2025 06-08 SE ESCALA PARA VISITA. LLAMAR ANTES DE VISITAR, CONFIRMAR FALLA Y DATOS | 08/08/2025 SE CAMBIA LECTOR DE BARRAS POR DAÑO. SE HACEN PRUEBAS DE TRANSACCIONES TODO OK"/>
    <s v="VISITA_TÉCNICA"/>
    <s v="TVHZZ364"/>
    <s v="TIPO II"/>
    <s v="TERRESTRE"/>
    <s v="VARGAS HERRERA JHON JAIRO"/>
    <n v="1"/>
    <n v="0"/>
    <n v="144967.87232000002"/>
    <n v="140395.6348884"/>
    <n v="144967.87232000002"/>
    <m/>
    <m/>
    <m/>
    <m/>
    <m/>
    <m/>
    <m/>
    <m/>
  </r>
  <r>
    <s v="CARTAGENA"/>
    <x v="2"/>
    <x v="2"/>
    <n v="13838"/>
    <n v="2560867"/>
    <n v="20587"/>
    <s v="INCIDENTE"/>
    <s v="BOLIVAR"/>
    <s v="TURBANA"/>
    <s v="BARRIO VARIANTE MAMONAL GAMBOT"/>
    <s v="REDEBAN"/>
    <s v="FO-25-1336849"/>
    <d v="2025-08-06T09:26:00"/>
    <d v="2025-08-08T11:41:00"/>
    <s v="NO"/>
    <s v="HARDWARE"/>
    <s v="IMPRESION"/>
    <s v="NO IMPRIME UNO O VARIOS CARACTERES"/>
    <s v="CB UNO A UNO"/>
    <m/>
    <s v="CERRADO"/>
    <s v="06/08/2025 06-08 SE ESCALA PARA VISITA. LLAMAR ANTES DE VISITAR, CONFIRMAR FALLA Y DATOS | 06/08/2025 BUEN DIA SE REPROGRAMA VISITA PARA EL VIERNES YA QUE EL COMERCIO NO ATIENDEN POR SER DIA FESTIVO | 08/08/2025 SE REALIZA CAMBIO DE EQUIPO POR PROBLEMAS DE IMPRESORA Y SE CAMBIA LECTORA POR CABLE DEGOLLADO SE DEJA INSTALADO MAGIC BOX Y TODO QUEDA OK"/>
    <s v="VISITA_TÉCNICA"/>
    <s v="AAAAT053"/>
    <s v="TIPO II"/>
    <s v="TERRESTRE"/>
    <s v="MARTINEZ SALGUEDO ANDRES AUGUSTO"/>
    <n v="1"/>
    <n v="0"/>
    <n v="144967.87232000002"/>
    <n v="140395.6348884"/>
    <n v="144967.87232000002"/>
    <m/>
    <m/>
    <m/>
    <m/>
    <m/>
    <m/>
    <m/>
    <m/>
  </r>
  <r>
    <s v="VALLEDUPAR"/>
    <x v="2"/>
    <x v="2"/>
    <n v="20001"/>
    <n v="2569411"/>
    <n v="18127"/>
    <s v="INCIDENTE"/>
    <s v="CESAR"/>
    <s v="VALLEDUPAR"/>
    <s v="BARRIO GARUPAL PRIMERA ETAPA V"/>
    <s v="REDEBAN"/>
    <s v="FO-25-1349039"/>
    <d v="2025-08-08T09:47:00"/>
    <d v="2025-08-08T11:51:00"/>
    <s v="NO"/>
    <s v="HARDWARE"/>
    <s v="CABLEADO"/>
    <s v="CABLE MAGICBOX AVERIADO"/>
    <s v="CB UNO A UNO"/>
    <m/>
    <s v="CERRADO"/>
    <s v="08/08/2025 08-08 SE ESCALA PARA VISITA. LLAMAR ANTES DE VISITAR, CONFIRMAR FALLA Y DATOS | 08/08/2025 SE REALIZA CAMBIO DE FUENTE DE PODER, YA QUE SE ENCONTRABA QUEMADA, SE REALIZAN PRUEBAS DEJANDO SERVICIO FUNCIONAL AL 100 %"/>
    <s v="VISITA_TÉCNICA"/>
    <s v="JUZZZ879"/>
    <s v="TIPO I"/>
    <s v="TERRESTRE"/>
    <s v="MONTES DIAZ JOHN FRED"/>
    <n v="1"/>
    <n v="0"/>
    <n v="65960.072302"/>
    <n v="75096.394270399993"/>
    <n v="65960.072302"/>
    <m/>
    <m/>
    <m/>
    <m/>
    <m/>
    <m/>
    <m/>
    <m/>
  </r>
  <r>
    <s v="NEIVA"/>
    <x v="3"/>
    <x v="3"/>
    <n v="18753"/>
    <n v="2562998"/>
    <n v="31694"/>
    <s v="INCIDENTE"/>
    <s v="CAQUETA"/>
    <s v="SAN VICENTE DEL CAGUAN"/>
    <s v="MULTIPAGAS SAN VICENTE DEL CAG"/>
    <s v="REDEBAN"/>
    <s v="FO-25-1337989"/>
    <d v="2025-08-06T11:47:00"/>
    <d v="2025-08-08T11:51:00"/>
    <s v="NO"/>
    <s v="HARDWARE"/>
    <s v="NO ENCIENDE"/>
    <s v="DAÑO POS"/>
    <s v="ROBUSTO"/>
    <m/>
    <s v="CERRADO"/>
    <s v="09/08/2025 SE REALIZA CAMBIO DE VERSIÓN YA QUE EL DATÁFONO NO PRENDE, PRUEBAS CB OK SE DEJA OPERATIVO"/>
    <s v="VISITA_TÉCNICA"/>
    <s v="1111H883"/>
    <s v="TIPO IV ESPECIAL"/>
    <s v="TERRESTRE / AEREO"/>
    <s v="BERMUDEZ SANCHEZ JOSE NEYBER"/>
    <n v="1"/>
    <n v="0"/>
    <n v="479588.87655000004"/>
    <n v="196536.5258152"/>
    <n v="479588.87655000004"/>
    <m/>
    <m/>
    <m/>
    <m/>
    <m/>
    <m/>
    <m/>
    <m/>
  </r>
  <r>
    <s v="BOGOTA"/>
    <x v="5"/>
    <x v="5"/>
    <n v="11001"/>
    <n v="2567166"/>
    <n v="72739"/>
    <s v="INCIDENTE"/>
    <s v="CUNDINAMARCA"/>
    <s v="BOGOTA"/>
    <s v="BARRIO MARTIRES BOGOTA 5"/>
    <s v="REDEBAN"/>
    <s v="FO-25-1345605"/>
    <d v="2025-08-07T13:51:00"/>
    <d v="2025-08-08T11:54:00"/>
    <s v="NO"/>
    <s v="HARDWARE"/>
    <s v="ALERT IRRUPTION"/>
    <s v="ALERT IRRUPTION"/>
    <s v="CB UNO A UNO"/>
    <m/>
    <s v="CERRADO"/>
    <s v="08/08/2025 SE REALIZA VISITA A CB PARA ATENDER INCIDENTE SE REALIZA CAMBIO DE DATAFONO POR FALLA ALERTADO ,SE REALIZAN PRUEBAS OK"/>
    <s v="VISITA_TÉCNICA"/>
    <s v="EF00R116"/>
    <s v="TIPO I"/>
    <s v="TERRESTRE"/>
    <s v="GALINDO ROJAS LUIS FELIPE"/>
    <n v="1"/>
    <n v="0"/>
    <n v="65960.072302"/>
    <n v="75096.394270399993"/>
    <n v="65960.072302"/>
    <m/>
    <m/>
    <m/>
    <m/>
    <m/>
    <m/>
    <m/>
    <m/>
  </r>
  <r>
    <s v="MEDELLIN"/>
    <x v="1"/>
    <x v="1"/>
    <n v="5079"/>
    <n v="2563480"/>
    <n v="29382"/>
    <s v="INCIDENTE"/>
    <s v="ANTIOQUIA"/>
    <s v="BARBOSA"/>
    <s v="MULTIPAGAS SUCURSAL BARBOSA 3"/>
    <s v="REDEBAN"/>
    <s v="FO-25-1339356"/>
    <d v="2025-08-06T13:39:00"/>
    <d v="2025-08-08T12:04:00"/>
    <s v="NO"/>
    <s v="HARDWARE"/>
    <s v="DETERIORO"/>
    <s v="DATAFONO"/>
    <s v="ROBUSTO"/>
    <m/>
    <s v="CERRADO"/>
    <s v="06/08/2025 06-08 SE ESCALA PARA VISITA. LLAMAR ANTES DE VISITAR, CONFIRMAR FALLA Y DATOS | 07/08/2025 PARA ESTA ACTIVIDAD SE REQUIERE CAMBIO DE EQUIPO, EL DIA DE HOY NO HAY SOPORTE PARA CAMBIO DE EQUIPO | 08/08/2025 SE REALIZA CAMBIO DE EQUIPO POR TECLADO BORROSO"/>
    <s v="VISITA_TÉCNICA"/>
    <s v="9B08Z096"/>
    <s v="TIPO II"/>
    <s v="TERRESTRE"/>
    <s v="HERNANDEZ CHAVARRIA JUAN CAMILO"/>
    <n v="1"/>
    <n v="0"/>
    <n v="144967.87232000002"/>
    <n v="140395.6348884"/>
    <n v="144967.87232000002"/>
    <m/>
    <m/>
    <m/>
    <m/>
    <m/>
    <m/>
    <m/>
    <m/>
  </r>
  <r>
    <s v="MEDELLIN"/>
    <x v="1"/>
    <x v="1"/>
    <n v="5440"/>
    <n v="2560023"/>
    <n v="29778"/>
    <s v="INCIDENTE"/>
    <s v="ANTIOQUIA"/>
    <s v="MARINILLA"/>
    <s v="BARRIO MARINILLA ANTIOQUIA"/>
    <s v="REDEBAN"/>
    <s v="FO-25-1334833"/>
    <d v="2025-08-06T08:00:00"/>
    <d v="2025-08-08T12:19:00"/>
    <s v="NO"/>
    <s v="HARDWARE"/>
    <s v="TECLADO"/>
    <s v="DAÑO POS"/>
    <s v="CB UNO A UNO"/>
    <m/>
    <s v="CERRADO"/>
    <s v="06/08/2025 05-08 SE ESCALA PARA VISITA. LLAMAR ANTES DE VISITAR, CONFIRMAR FALLA Y DATOS | 07/08/2025 SITIO TIPO II NO SE LOGRA VISITA DÍA MIÉRCOLES. SEGÚN DESCRIPCIÓN DE INCIDENTE EN PUNTO ES NECESARIO CAMBIO DE EQUIPO. HOY JUEVES FESTIVO NO SE PROCESAN CAMBIOS. VISITA SE REALIZARÁ EN DÍA HABIL | 08/08/2025 SE CAMBIA DATÁFONO POR FALLAS EN TECLADO"/>
    <s v="VISITA_TÉCNICA"/>
    <s v="AA0VZ359"/>
    <s v="TIPO II"/>
    <s v="TERRESTRE"/>
    <s v="DIAZ ZABALA FRANCIS DUBAN"/>
    <n v="1"/>
    <n v="0"/>
    <n v="144967.87232000002"/>
    <n v="140395.6348884"/>
    <n v="144967.87232000002"/>
    <m/>
    <m/>
    <m/>
    <m/>
    <m/>
    <m/>
    <m/>
    <m/>
  </r>
  <r>
    <s v="TUNJA"/>
    <x v="0"/>
    <x v="0"/>
    <n v="15537"/>
    <n v="2551577"/>
    <n v="22464"/>
    <s v="INCIDENTE"/>
    <s v="BOYACA"/>
    <s v="PAZ DE RIO"/>
    <s v="PAZ DEL RIO PAZ DE RIO I B"/>
    <s v="REDEBAN"/>
    <s v="FO-25-1328364"/>
    <d v="2025-08-04T16:25:00"/>
    <d v="2025-08-08T12:25:00"/>
    <s v="NO"/>
    <s v="HARDWARE"/>
    <s v="PINPAD"/>
    <s v="DAÑO POS"/>
    <s v="CB UNO A UNO"/>
    <m/>
    <s v="CERRADO"/>
    <s v="04/08/2024 04-08 SE ESCALA PARA VISITA. LLAMAR ANTES DE VISITAR, CONFIRMAR FALLA Y DATOS | 05/08/2025 DEBIDO A PARO DEL SECTOR CAMPESINO NO HAY TRANSPORTE DE FLOTAS, NI TRANSPORTE INFORMAL A MUNICIPIOS DE PAZ DE RIO. SE LE COMUNICA AL CLIENTE 3123771360 QUIEN ENTIENDE LA SITUACIÓN. A LA ESPERA DE COMO AVANZA LA SITUACIÓN | 06/08/2025 DEBIDO A PARO DEL SECTOR CAMPESINO NO HAY TRANSPORTE DE FLOTAS, NI TRANSPORTE INFORMAL A MUNICIPIOS DE PAZ DE RIO. SE LE COMUNICA AL CLIENTE 3123771360 QUIEN ENTIENDE LA SITUACIÓN. A LA ESPERA DE COMO AVANZA LA SITUACIÓN | 08/08/2025 SE REALIZA CAMBIO DE EQUIPO Y PINPAD POR FALLAS PRUEBAS OK CLIENTE CONFORME"/>
    <s v="VISITA_TÉCNICA"/>
    <s v="AHZZZ916"/>
    <s v="TIPO II"/>
    <s v="TERRESTRE"/>
    <s v="RODRIGUEZ MURCIA YERSON IVAN"/>
    <n v="1"/>
    <n v="0"/>
    <n v="144967.87232000002"/>
    <n v="140395.6348884"/>
    <n v="144967.87232000002"/>
    <m/>
    <m/>
    <m/>
    <m/>
    <m/>
    <m/>
    <m/>
    <m/>
  </r>
  <r>
    <s v="MONTERIA"/>
    <x v="2"/>
    <x v="2"/>
    <n v="5051"/>
    <n v="2563337"/>
    <n v="12079"/>
    <s v="INCIDENTE"/>
    <s v="ANTIOQUIA"/>
    <s v="ARBOLETES"/>
    <s v="ARBOLETES II"/>
    <s v="REDEBAN"/>
    <s v="FO-25-1338481"/>
    <d v="2025-08-06T12:45:00"/>
    <d v="2025-08-08T12:35:00"/>
    <s v="NO"/>
    <s v="HARDWARE"/>
    <s v="IMPRESION"/>
    <s v="DAÑO POS"/>
    <s v="CB UNO A UNO"/>
    <m/>
    <s v="CERRADO"/>
    <s v="06/08/2025 06-08 SE ESCALA PARA VISITA. LLAMAR ANTES DE VISITAR, CONFIRMAR FALLA Y DATOS | 08/08/2025 SE VISITA SITIO, SE CAMBIA DATAFONO POR DAÑO EN IMPRESORA Y PANTALLA OK. SE INSTALA EQUIPO DESK2600. SE REALIZAN PRUEBAS EXITOSAS"/>
    <s v="VISITA_TÉCNICA"/>
    <s v="SA00M831"/>
    <s v="TIPO II"/>
    <s v="TERRESTRE"/>
    <s v="COGOLLO VERTEL EDER LUIS"/>
    <n v="1"/>
    <n v="0"/>
    <n v="144967.87232000002"/>
    <n v="140395.6348884"/>
    <n v="144967.87232000002"/>
    <m/>
    <m/>
    <m/>
    <m/>
    <m/>
    <m/>
    <m/>
    <m/>
  </r>
  <r>
    <s v="APARTADO"/>
    <x v="1"/>
    <x v="1"/>
    <n v="5045"/>
    <n v="2567167"/>
    <n v="38979"/>
    <s v="INCIDENTE"/>
    <s v="ANTIOQUIA"/>
    <s v="APARTADO"/>
    <s v="DISTRICOL AUTOSERVICIO COMPRAM"/>
    <s v="REDEBAN"/>
    <s v="FO-25-1345603"/>
    <d v="2025-08-07T13:53:00"/>
    <d v="2025-08-08T12:37:00"/>
    <s v="NO"/>
    <s v="HARDWARE"/>
    <s v="IMPRESION"/>
    <s v="NO AVANZA PAPEL"/>
    <s v="AGREGADOR"/>
    <m/>
    <s v="CERRADO"/>
    <s v="09/08/2025 SE HACE REVISION FISICA Y SE PROCEDE HACER UN REINICIO AL SISTEMA Y SE CORRIGE LA FALLA DE IMPRESION. SE HACEN PRUEBAS DE RETIRO, CONSULTA DE SALDO, CONSIGNACION Y PRUEBA DE LECTORA QUEDA TODO FUNCIONANDO CORRECTAMENTE"/>
    <s v="VISITA_TÉCNICA"/>
    <s v="GZ03Z099"/>
    <s v="TIPO I"/>
    <s v="TERRESTRE"/>
    <s v="SALDARRIAGA MIRANDA SANTIAGO"/>
    <n v="1"/>
    <n v="0"/>
    <n v="65960.072302"/>
    <n v="75096.394270399993"/>
    <n v="65960.072302"/>
    <m/>
    <m/>
    <m/>
    <m/>
    <m/>
    <m/>
    <m/>
    <m/>
  </r>
  <r>
    <s v="MEDELLIN"/>
    <x v="1"/>
    <x v="1"/>
    <n v="5001"/>
    <n v="2569612"/>
    <n v="80819"/>
    <s v="INCIDENTE"/>
    <s v="ANTIOQUIA"/>
    <s v="MEDELLIN"/>
    <s v="BARRIO CHAGUALO MEDELLIN 4"/>
    <s v="REDEBAN"/>
    <s v="FO-25-1349441"/>
    <d v="2025-08-08T10:01:00"/>
    <d v="2025-08-08T12:58:00"/>
    <s v="NO"/>
    <s v="HARDWARE"/>
    <s v="HUB"/>
    <s v="DAÑO POS"/>
    <s v="CB UNO A UNO"/>
    <m/>
    <s v="CERRADO"/>
    <s v="08/08/2025 08-08 SE ESCALA PARA VISITA. LLAMAR ANTES DE VISITAR, CONFIRMAR FALLA Y DATOS | 08/08/2025 SE REALIZA CAMBIO DE MAGIC BOX MALO NO RECIBE INTERNET PRUEBAS OK"/>
    <s v="VISITA_TÉCNICA"/>
    <s v="F8ZZZ013"/>
    <s v="TIPO I"/>
    <s v="TERRESTRE"/>
    <s v="PAREJA ECHAVARRIA JHON DAVID"/>
    <n v="1"/>
    <n v="0"/>
    <n v="65960.072302"/>
    <n v="75096.394270399993"/>
    <n v="65960.072302"/>
    <m/>
    <m/>
    <m/>
    <m/>
    <m/>
    <m/>
    <m/>
    <m/>
  </r>
  <r>
    <s v="CALI"/>
    <x v="4"/>
    <x v="4"/>
    <n v="76001"/>
    <n v="2569289"/>
    <n v="79755"/>
    <s v="INCIDENTE"/>
    <s v="VALLE DEL CAUCA"/>
    <s v="CALI"/>
    <s v="BARRIO NUEVA TEQUENDAMA CALI  1"/>
    <s v="REDEBAN"/>
    <s v="FO-25-1349029"/>
    <d v="2025-08-08T09:49:00"/>
    <d v="2025-08-08T13:02:00"/>
    <s v="NO"/>
    <s v="HARDWARE"/>
    <s v="IMPRESION"/>
    <s v="NO IMPRIME UNO O VARIOS CARACTERES"/>
    <s v="CB UNO A UNO"/>
    <m/>
    <s v="CERRADO"/>
    <s v="08/08/2025 08-08 SE ESCALA PARA VISITA. LLAMAR ANTES DE VISITAR, CONFIRMAR FALLA Y DATOS | 08/08/2025 SE VISITA ESTABLECIMIENTO, CLIENTE HABÍA REPORTADO QUE DATÁFONO NO IMPRIMÍA BIEN PERO AL VISITA ESTABLECIMIENTO CLIENTE INDICA QUE YA ESTÁ FUNCIONANDO BIEN Y QUE POSIBLEMENTE NO ESTABA BIEN TAPADO. NO SE MANIPULA EQUIPO, CLIENTE ENTREGA DUPLICADO EXITOSO."/>
    <s v="VISITA_TÉCNICA"/>
    <s v="F1XZZ048"/>
    <s v="TIPO I"/>
    <s v="TERRESTRE"/>
    <s v="BOLAÑOS TABORDA JORGE ENRIQUE"/>
    <n v="1"/>
    <n v="0"/>
    <n v="65960.072302"/>
    <n v="75096.394270399993"/>
    <n v="65960.072302"/>
    <m/>
    <m/>
    <m/>
    <m/>
    <m/>
    <m/>
    <m/>
    <m/>
  </r>
  <r>
    <s v="PASTO"/>
    <x v="4"/>
    <x v="4"/>
    <n v="52001"/>
    <n v="2567524"/>
    <n v="69677"/>
    <s v="INCIDENTE"/>
    <s v="NARIÑO"/>
    <s v="PASTO"/>
    <s v="PTM PASTO  MINIMARKET SAN SEBA"/>
    <s v="REDEBAN"/>
    <s v="FO-25-1347148"/>
    <d v="2025-08-07T15:38:00"/>
    <d v="2025-08-08T13:05:00"/>
    <s v="NO"/>
    <s v="HARDWARE"/>
    <s v="LECTOR DE TARJETAS"/>
    <s v="DAÑO POS"/>
    <s v="AGREGADOR"/>
    <m/>
    <s v="CERRADO"/>
    <s v="08/08/2025 08-08 SE ESCALA PARA VISITA. LLAMAR ANTES DE VISITAR, CONFIRMAR FALLA Y DATOS | 08/08/2025 SE REALIZA CAMBIO DE EQUIPO POR DAÑO EN LECTOR DE TARJETA SE REALIZA CONFIGURACIÓN DE NUEVO EQUIPO SE REALIZA PRUEBAS DE FUNCIONAMIENTO EXITOSAS CB QUEDA OPERATIVO"/>
    <s v="VISITA_TÉCNICA"/>
    <s v="MN000639-MN000405"/>
    <s v="TIPO I"/>
    <s v="TERRESTRE"/>
    <s v="BRAVO MADROÑERO OSCAR ESTEBAN"/>
    <n v="1"/>
    <n v="0"/>
    <n v="65960.072302"/>
    <n v="75096.394270399993"/>
    <n v="65960.072302"/>
    <m/>
    <m/>
    <m/>
    <m/>
    <m/>
    <m/>
    <m/>
    <m/>
  </r>
  <r>
    <s v="PEREIRA"/>
    <x v="4"/>
    <x v="6"/>
    <n v="63001"/>
    <n v="2567139"/>
    <n v="76574"/>
    <s v="INCIDENTE"/>
    <s v="QUINDIO"/>
    <s v="ARMENIA"/>
    <s v="BARRIO JARDINES ARMENIA"/>
    <s v="REDEBAN"/>
    <s v="FO-25-1345253"/>
    <d v="2025-08-07T12:48:00"/>
    <d v="2025-08-08T13:11:00"/>
    <s v="NO"/>
    <s v="HARDWARE"/>
    <s v="ALERT IRRUPTION"/>
    <s v="ALERT IRRUPTION"/>
    <s v="CB UNO A UNO"/>
    <m/>
    <s v="CERRADO"/>
    <s v="07/08/2025 07-08 SE ESCALA PARA VISITA. LLAMAR ANTES DE VISITAR, CONFIRMAR FALLA Y DATOS | 08/08/2025 SE VISITA COMERCIO SE REALIZÓ CAMBIO DE DATAFONO POR ALERTA IRRUPCIÓN, SE REALIZÓ PRUEBAS OK"/>
    <s v="VISITA_TÉCNICA"/>
    <s v="V14ZZ250"/>
    <s v="TIPO II"/>
    <s v="TERRESTRE"/>
    <s v="SANCHEZ SOLORZANO JUAN SEBASTIAN"/>
    <n v="1"/>
    <n v="0"/>
    <n v="144967.87232000002"/>
    <n v="140395.6348884"/>
    <n v="144967.87232000002"/>
    <m/>
    <m/>
    <m/>
    <m/>
    <m/>
    <m/>
    <m/>
    <m/>
  </r>
  <r>
    <s v="PASTO"/>
    <x v="4"/>
    <x v="4"/>
    <n v="52207"/>
    <n v="2567127"/>
    <n v="65091"/>
    <s v="INCIDENTE"/>
    <s v="NARIÑO"/>
    <s v="CONSACA"/>
    <s v="DISTRICOL FER D Y B EL MAESTRO"/>
    <s v="REDEBAN"/>
    <s v="FO-25-1345279"/>
    <d v="2025-08-07T12:23:00"/>
    <d v="2025-08-08T13:14:00"/>
    <s v="NO"/>
    <s v="HARDWARE"/>
    <s v="COMUNICACION"/>
    <s v="DAÑO POS"/>
    <s v="AGREGADOR"/>
    <m/>
    <s v="CERRADO"/>
    <s v="07/08/2025 07-08 SE ESCALA PARA VISITA. LLAMAR ANTES DE VISITAR, CONFIRMAR FALLA Y DATOS | 08/08/2025 SE VISITA CB. SE ENCUENTRA DATAFONO CON DAÑO EN EL PUERTO ETHERNET. SE REALIZA CAMBIO DE DATAFONO. SE REALIZAN PRUEBAS TX EXITOSAS. QUEDA OPERATIVO"/>
    <s v="VISITA_TÉCNICA"/>
    <s v="7A008578"/>
    <s v="TIPO II"/>
    <s v="TERRESTRE"/>
    <s v="CASTILLO HERRERA ALEX RICARDO"/>
    <n v="1"/>
    <n v="0"/>
    <n v="144967.87232000002"/>
    <n v="140395.6348884"/>
    <n v="144967.87232000002"/>
    <m/>
    <m/>
    <m/>
    <m/>
    <m/>
    <m/>
    <m/>
    <m/>
  </r>
  <r>
    <s v="BOGOTA"/>
    <x v="5"/>
    <x v="5"/>
    <n v="11001"/>
    <n v="2566034"/>
    <n v="65775"/>
    <s v="INCIDENTE"/>
    <s v="CUNDINAMARCA"/>
    <s v="BOGOTA"/>
    <s v="BARRIO MODELIA BOGOTA 4"/>
    <s v="REDEBAN"/>
    <s v="FO-25-1342312"/>
    <d v="2025-08-07T08:00:00"/>
    <d v="2025-08-08T13:19:00"/>
    <s v="NO"/>
    <s v="SOFTWARE"/>
    <s v="ACTUALIZACION"/>
    <s v="VERSION CARGA SO VR"/>
    <s v="CB UNO A UNO"/>
    <m/>
    <s v="CERRADO"/>
    <s v="07/08/2025 07-08 SE ESCALA PARA VISITA. LLAMAR ANTES DE VISITAR, CONFIRMAR FALLA Y DATOS | 07/08/2025 DEBIDO A TIPO DE FALLA SE REQUIERE CAMBIO DE EQUIPO,  POR SER FESTIVO LA RED NO BRINDA SOPORTE, SE REAGENDA PARA DIA HABIL | 08/08/2025 SE LLEGA A LA DIRECCIÓN INDICADA Y SE REALIZA MANTENIMIENTO A DATÁFONO, CONFIGURACIÓN Y VERSIONAMIENTO OK, USURARIOS OK. SE REALIZA PRUEBAS EXITOSAS, COMERCIO NO TIENE EL LECTOR DE BARRAS CONECTADO AL DATÁFONO INDICABAN QUE LO TIENEN GUARDADO. EL DATÁFONO QUE SE ENCUENTRA EN EL COMERCIO NO SE EVIDENCIA LA PLACA YA QUE SE HA IDO CAYENDO INDICA COMERCIO"/>
    <s v="VISITA_TÉCNICA"/>
    <s v="6Z00H078"/>
    <s v="TIPO I"/>
    <s v="TERRESTRE"/>
    <s v="GARCIA PASTRANA KEVIN FERNANDO"/>
    <n v="1"/>
    <n v="0"/>
    <n v="65960.072302"/>
    <n v="75096.394270399993"/>
    <n v="65960.072302"/>
    <m/>
    <m/>
    <m/>
    <m/>
    <m/>
    <m/>
    <m/>
    <m/>
  </r>
  <r>
    <s v="MEDELLIN"/>
    <x v="1"/>
    <x v="1"/>
    <n v="5001"/>
    <n v="2567272"/>
    <n v="23617"/>
    <s v="INCIDENTE"/>
    <s v="ANTIOQUIA"/>
    <s v="MEDELLIN"/>
    <s v="BARRIO BELEN RINCON MEDELLIN"/>
    <s v="REDEBAN"/>
    <s v="FO-25-1345598"/>
    <d v="2025-08-07T14:02:00"/>
    <d v="2025-08-08T13:31:00"/>
    <s v="NO"/>
    <s v="HARDWARE"/>
    <s v="DETERIORO"/>
    <s v="DATAFONO"/>
    <s v="CB UNO A UNO"/>
    <m/>
    <s v="CERRADO"/>
    <s v="08/08/2025 SE REALIZA CAMBIO DE LA TAPA DATÁFONO"/>
    <s v="VISITA_TÉCNICA"/>
    <s v="9A003259"/>
    <s v="TIPO I"/>
    <s v="TERRESTRE"/>
    <s v="RAMIREZ TABARES JUAN DIEGO"/>
    <n v="1"/>
    <n v="0"/>
    <n v="65960.072302"/>
    <n v="75096.394270399993"/>
    <n v="65960.072302"/>
    <m/>
    <m/>
    <m/>
    <m/>
    <m/>
    <m/>
    <m/>
    <m/>
  </r>
  <r>
    <s v="CALI"/>
    <x v="4"/>
    <x v="4"/>
    <n v="76520"/>
    <n v="2564210"/>
    <n v="25097"/>
    <s v="INCIDENTE"/>
    <s v="VALLE DEL CAUCA"/>
    <s v="PALMIRA"/>
    <s v="MULTIPAGAS UNICENTRO PALMIRA"/>
    <s v="REDEBAN"/>
    <s v="FO-25-1340253"/>
    <d v="2025-08-06T14:42:00"/>
    <d v="2025-08-08T13:34:00"/>
    <s v="NO"/>
    <s v="HARDWARE"/>
    <s v="IMPRESION"/>
    <s v="NO AVANZA PAPEL"/>
    <s v="ROBUSTO"/>
    <m/>
    <s v="CERRADO"/>
    <s v="06/08/2025 06-08 SE ESCALA PARA VISITA. LLAMAR ANTES DE VISITAR, CONFIRMAR FALLA Y DATOS | 06/08/2025 SE REALIZA GESTIÓN TELEFÓNICA PARA CONFIRMAR LA VISITA TÉCNICA PARA EL DIA JUEVES 07 DE AGOSTO,EL USUARIO INFORMA QUE NO PUEDE ATENDER YA QUE ESTE DIA NO ABRE ,SEGUN LAS PRUEBAS REALIZADAS CON EL USUARIO SE REQUIERE CAMBIO DE DATÁFONO,SE PROGRAMA CON EL CLIENTE PARA ATENDER EL DIA VIERNES 08-08-2025 APARTIR DE LAS 8:00 AM | 08/08/2025 EN LA VISITA TÉCNICA SE REALIZÓ EL CAMBIO DE DATÁFONO YA QUE SE ENCONTRÓ LA IMPRESORA AVERIADA, NO AVANZA PAPEL Y ADICIONAL A ESO TECLADO BORROSO Y DURO, SE CAMBIÓ TAMBIÉN LA FUENTE DE PODER Y CABLE MAGIC BOX TETRA PARA DESK 3500, SE INSTALA SISTEMA OPERATIVO Y VERSIÓN 9.90, SE REALIZÓ LA CONFIGURACIÓN E INICIALIZACIÓN, SE CREARON LOS USUARIOS Y SE REALIZARON LAS PRUEBAS DEJANDO EL SERVICIO OPERANDO SIN FALLAS Y SIN NOVEDAD"/>
    <s v="VISITA_TÉCNICA"/>
    <s v="A000A126"/>
    <s v="TIPO I"/>
    <s v="TERRESTRE"/>
    <s v="SANCHEZ URREGO ROBINSON DAVID"/>
    <n v="1"/>
    <n v="0"/>
    <n v="65960.072302"/>
    <n v="75096.394270399993"/>
    <n v="65960.072302"/>
    <m/>
    <m/>
    <m/>
    <m/>
    <m/>
    <m/>
    <m/>
    <m/>
  </r>
  <r>
    <s v="MEDELLIN"/>
    <x v="1"/>
    <x v="1"/>
    <n v="5380"/>
    <n v="2563806"/>
    <n v="66683"/>
    <s v="INCIDENTE"/>
    <s v="ANTIOQUIA"/>
    <s v="LA ESTRELLA"/>
    <s v="PAGAFACIL LA TABLAZA"/>
    <s v="REDEBAN"/>
    <s v="FO-25-1339687"/>
    <d v="2025-08-06T13:56:00"/>
    <d v="2025-08-08T13:38:00"/>
    <s v="NO"/>
    <s v="HARDWARE"/>
    <s v="NO ENCIENDE SE REINICIA"/>
    <s v="FUENTE PODER AVERIADA"/>
    <s v="ROBUSTO"/>
    <m/>
    <s v="CERRADO"/>
    <s v="06/08/2025 06-08 SE ESCALA PARA VISITA. LLAMAR ANTES DE VISITAR, CONFIRMAR FALLA Y DATOS | 07/08/2025 PARA ESTA ACTIVIDAD SE REQUIERE CAMBIO DE EQUIPO, EL DIA DE HOY NO HAY SOPORTE PARA CAMBIO DE EQUIPO, SE DEBE VISITAR EL DIA DE MAÑANA | 08/08/2025 SE REALIZÓ CAMBIO DE FUENTE DE PODER. CB OPERATIVO"/>
    <s v="VISITA_TÉCNICA"/>
    <s v="2A0DZ992"/>
    <s v="TIPO I"/>
    <s v="TERRESTRE"/>
    <s v="CASTAÑEDA PALACIO CARLOS FELIPE"/>
    <n v="1"/>
    <n v="0"/>
    <n v="65960.072302"/>
    <n v="75096.394270399993"/>
    <n v="65960.072302"/>
    <m/>
    <m/>
    <m/>
    <m/>
    <m/>
    <m/>
    <m/>
    <m/>
  </r>
  <r>
    <s v="MONTERIA"/>
    <x v="2"/>
    <x v="2"/>
    <n v="23001"/>
    <n v="2563299"/>
    <n v="79217"/>
    <s v="INCIDENTE"/>
    <s v="CORDOBA"/>
    <s v="MONTERIA"/>
    <s v="BARRIO CHUCHURUBI MONTERIA 8"/>
    <s v="REDEBAN"/>
    <s v="FO-25-1339365"/>
    <d v="2025-08-06T13:21:00"/>
    <d v="2025-08-08T13:41:00"/>
    <s v="NO"/>
    <s v="HARDWARE"/>
    <s v="COMUNICACION"/>
    <s v="MENSAJE CABLE DE RED DESCONECTADO"/>
    <s v="CB UNO A UNO"/>
    <m/>
    <s v="CERRADO"/>
    <s v="06/08/2025 06-08 SE ESCALA PARA VISITA. LLAMAR ANTES DE VISITAR, CONFIRMAR FALLA Y DATOS | 07/08/2025 COMERCIO NO ATIENDE FESTIVO, SE REAGENDA VIERNES 08 AGOSTO | 08/08/2025 SE REALIZÓ VALIDACIÓN DE EQUIPOS OK, PRUEBAS OK, TELECARGA DRNA."/>
    <s v="VISITA_TÉCNICA"/>
    <s v="A4WZZ094"/>
    <s v="TIPO I"/>
    <s v="TERRESTRE"/>
    <s v="CALDERA SALCEDO CARLOS JULIO"/>
    <n v="1"/>
    <n v="0"/>
    <n v="65960.072302"/>
    <n v="75096.394270399993"/>
    <n v="65960.072302"/>
    <m/>
    <m/>
    <m/>
    <m/>
    <m/>
    <m/>
    <m/>
    <m/>
  </r>
  <r>
    <s v="BUCARAMANGA"/>
    <x v="0"/>
    <x v="0"/>
    <n v="68820"/>
    <n v="2561467"/>
    <n v="57302"/>
    <s v="INCIDENTE"/>
    <s v="SANTANDER"/>
    <s v="TONA"/>
    <s v="BARRIO CORREGIMIENTO BERLIN TO"/>
    <s v="REDEBAN"/>
    <s v="FO-25-1336809"/>
    <d v="2025-08-06T10:06:00"/>
    <d v="2025-08-08T13:46:00"/>
    <s v="NO"/>
    <s v="HARDWARE"/>
    <s v="SE REINICIA"/>
    <s v="DAÑO POS"/>
    <s v="CB UNO A UNO"/>
    <m/>
    <s v="CERRADO"/>
    <s v="06/08/2025 06-08 SE ESCALA PARA VISITA. LLAMAR ANTES DE VISITAR, CONFIRMAR FALLA Y DATOS | 07/08/2025 EN COMUNICACIÓN CON EL CLIENTE AL CELULAR 3168745401, INFORMA QUE EL DATÁFONO SE LE APAGA Y NO ESTA DANDO LA HORA CORRECTA EN LOS BAUCHER, SE LE INDICA QUE POR SER DIA FESTIVO NO HAY SOPORTE PARA CAMBIO DE EQUIPOS, SE ESTARA VISITANDO EL DIA DE MAÑANA VIERNES 8 DE AGOSTO EN EL TRANSCURSO DE LA MAÑANA, YA QUE ES UN SECTOR CON DIFICIL ACCESO Y NO TIENE FLUJO DE TRANSPORTE PUBLICADO PARA ESE SECTOR. | 08/08/2025 SE REALIZA CAMBIO DE DATÁFONO POR FALLA DE REINICIO, PRUEBAS Y LIMPIEZA DE EQUIPOS OK"/>
    <s v="VISITA_TÉCNICA"/>
    <s v="TRSZZ869"/>
    <s v="TIPO II"/>
    <s v="TERRESTRE"/>
    <s v="MARTINEZ FLOREZ DONIS ALBERTO"/>
    <n v="1"/>
    <n v="0"/>
    <n v="144967.87232000002"/>
    <n v="140395.6348884"/>
    <n v="144967.87232000002"/>
    <m/>
    <m/>
    <m/>
    <m/>
    <m/>
    <m/>
    <m/>
    <m/>
  </r>
  <r>
    <s v="TUNJA"/>
    <x v="0"/>
    <x v="0"/>
    <n v="15087"/>
    <n v="2556913"/>
    <n v="41642"/>
    <s v="INCIDENTE"/>
    <s v="BOYACA"/>
    <s v="BELEN"/>
    <s v="BARRIO CENTRO BELEN 3"/>
    <s v="REDEBAN"/>
    <s v="FO-25-1332076"/>
    <d v="2025-08-05T13:20:00"/>
    <d v="2025-08-08T13:54:00"/>
    <s v="NO"/>
    <s v="HARDWARE"/>
    <s v="LECTOR DE BARRAS"/>
    <s v="DAÑO POS"/>
    <s v="CB UNO A UNO"/>
    <m/>
    <s v="CERRADO"/>
    <s v="05/08/2025 SE ESTEBLECE COMUNICACIÓN CON LA SEÑOR LUIS ALEJANDRO LOPEZ TELÉFONO AL NÚMERO DE CONTACTO 3142561189 SE LE INDICA AL CLIENTE QUE POR TEMAS DEL CIERRE VIAL QUÉ SE PRESENTA EN LA ZONA NO ES POSIBLE REALIZAR LA VISITA EL DÍA DE HOY SE LE INDICA QUE TAN PRONTO DEN LA APERTURA DE LAS VÍAS NOS ESTAREMOS COMUNICANDO NUEVAMENTE PARA REALIZAR LA VISITA Y BRINDARLE UN SOLUCIÓN CLIENTE CONFORME | 06/08/2025 SE ESTEBLECE COMUNICACIÓN CON LA SEÑOR LUIS ALEJANDRO LOPEZ TELÉFONO AL NÚMERO DE CONTACTO 3142561189 SE LE INDICA AL CLIENTE QUE DEBIDO A QUE AUN CONTINUA EL CIERRE VIAL QUÉ SE PRESENTA EN LA ZONA NO ES POSIBLE REALIZAR LA VISITA SE LE INDICA QUE TAN PRONTO DEN LA APERTURA DE LAS VÍAS NOS ESTAREMOS COMUNICANDO NUEVAMENTE PARA REALIZAR LA VISITA Y BRINDARLE UN SOLUCIÓN CLIENTE CONFORME. | 08/08/2025 SE REALIZA CAMBIO DE EQUIPO Y LECTOR POR FALLA EN EL PUERTO USB ROTO LECTOR ENCIENDE PRUEBAS OK EQUIPO CON MEMORIA ACUMULADA CLIENTE AUTORIZA REALIZAR CAMBIO SE LE INDICA QUE EL CIERRE DEBE SER REALIZADO A DIARIO CLIENTE CONFORME"/>
    <s v="VISITA_TÉCNICA"/>
    <s v="AC007617"/>
    <s v="TIPO II"/>
    <s v="TERRESTRE"/>
    <s v="RODRIGUEZ MURCIA YERSON IVAN"/>
    <n v="1"/>
    <n v="0"/>
    <n v="144967.87232000002"/>
    <n v="140395.6348884"/>
    <n v="144967.87232000002"/>
    <m/>
    <m/>
    <m/>
    <m/>
    <m/>
    <m/>
    <m/>
    <m/>
  </r>
  <r>
    <s v="TUNJA"/>
    <x v="0"/>
    <x v="0"/>
    <n v="15835"/>
    <n v="2553990"/>
    <n v="48615"/>
    <s v="INCIDENTE"/>
    <s v="BOYACA"/>
    <s v="TURMEQUE"/>
    <s v="BARRIO CENTRO TURMEQUE"/>
    <s v="REDEBAN"/>
    <s v="FO-25-1330079"/>
    <d v="2025-08-05T09:15:00"/>
    <d v="2025-08-08T14:00:00"/>
    <s v="NO"/>
    <s v="HARDWARE"/>
    <s v="TECLADO"/>
    <s v="DAÑO POS"/>
    <s v="CB UNO A UNO"/>
    <m/>
    <s v="CERRADO"/>
    <s v="05/08/2025 05-08 SE ESCALA PARA VISITA. LLAMAR ANTES DE VISITAR, CONFIRMAR FALLA Y DATOS | 05/08/2025 SE LOGRA COMUNICACION CON LA SEÑORA CAROLINA ROBAYO AL NUMERO TELEFONICO 3209880518 CON QUIEN SE CONFIRMA QUE LA VIA HACIA EL LUGAR SE ENCUENTRA BLOQUEADA POR PARO NACIONAL DE MINEROS Y AGRICULTORES, SE CONFIRMARA VISITA CUANDO EL DESPLAZAMIENTO SEA POSIBLE | 08/08/2025 SE VISITA CB MANTENIMIENTO DE EQUIPO... CAMBIO DE POS POR DAÑO PRUEBAS EXITOSAS"/>
    <s v="VISITA_TÉCNICA"/>
    <s v="GB00L328"/>
    <s v="TIPO II"/>
    <s v="TERRESTRE"/>
    <s v="GONZALEZ GONZALEZ MARIO ALBERTO"/>
    <n v="1"/>
    <n v="0"/>
    <n v="144967.87232000002"/>
    <n v="140395.6348884"/>
    <n v="144967.87232000002"/>
    <m/>
    <m/>
    <m/>
    <m/>
    <m/>
    <m/>
    <m/>
    <m/>
  </r>
  <r>
    <s v="BOGOTA"/>
    <x v="5"/>
    <x v="5"/>
    <n v="11001"/>
    <n v="2563986"/>
    <n v="49070"/>
    <s v="INCIDENTE"/>
    <s v="CUNDINAMARCA"/>
    <s v="BOGOTA"/>
    <s v="BARRIO SAN JOSE DE FONTIBON BO"/>
    <s v="REDEBAN"/>
    <s v="FO-25-1339694"/>
    <d v="2025-08-06T14:30:00"/>
    <d v="2025-08-08T14:18:00"/>
    <s v="NO"/>
    <s v="SOFTWARE"/>
    <s v="ACTUALIZACION"/>
    <s v="VERSION CARGA SO VR"/>
    <s v="CB UNO A UNO"/>
    <m/>
    <s v="CERRADO"/>
    <s v="06/08/2025 06-08 SE ESCALA PARA VISITA. LLAMAR ANTES DE VISITAR, CONFIRMAR FALLA Y DATOS | 07/08/2025 SE ESTABLEZCO COMUNICACIÓN TELEFÓNICA CON EL CLIENTE Y CON INFORMA QUE REQUIERE CAMBIO DE EQUIPO YA QUE MUCHO DE LAS TECLAS NO TIENEN LOS NÚMEROS Y LOS CLIENTES SE QUEJAN SE LE INFORMA AL CLIENTE QUE EL DÍA DE HOY NO SE CUENTA CON SOPORTE DE REDEBAN PARA REALIZAR EL CAMBIO EQUIPO POR TAL MOTIVO REAGENDA LA VISITA | 08/08/2025 DE LLEGA A LA DIRECCIÓN INDICADA, Y DE REALIZA CAMBIO DE DATAFONO POR DETERIORO, CONFIGURACIÓN Y VERSIONAMIENTO OK, USURARIOS OK , SE REALIZAN PRUEBAS EXITOSAS"/>
    <s v="VISITA_TÉCNICA"/>
    <s v="AD00O707"/>
    <s v="TIPO I"/>
    <s v="TERRESTRE"/>
    <s v="GARCIA PASTRANA KEVIN FERNANDO"/>
    <n v="1"/>
    <n v="0"/>
    <n v="65960.072302"/>
    <n v="75096.394270399993"/>
    <n v="65960.072302"/>
    <m/>
    <m/>
    <m/>
    <m/>
    <m/>
    <m/>
    <m/>
    <m/>
  </r>
  <r>
    <s v="BARRANQUILLA"/>
    <x v="2"/>
    <x v="2"/>
    <n v="8001"/>
    <n v="2564880"/>
    <n v="66129"/>
    <s v="INCIDENTE"/>
    <s v="ATLANTICO"/>
    <s v="BARRANQUILLA"/>
    <s v="BARRIO ALAMEDA DEL RIO BARRANQ"/>
    <s v="REDEBAN"/>
    <s v="FO-25-1340696"/>
    <d v="2025-08-06T15:40:00"/>
    <d v="2025-08-08T14:26:00"/>
    <s v="NO"/>
    <s v="HARDWARE"/>
    <s v="COMUNICACION"/>
    <s v="DAÑO POS"/>
    <s v="CB UNO A UNO"/>
    <m/>
    <s v="CERRADO"/>
    <s v="06/08/2025 06-08 SE ESCALA PARA VISITA. LLAMAR ANTES DE VISITAR, CONFIRMAR FALLA Y DATOS | 07/08/2025 DE ACUERDO A DIAGNOSTICO EL DATAFONO SE CAYÓ Y SE PARTIO EL PUERTO USB, SE REQUIERE CAMBIO, NO HAY SOPORTE ACTIVOS, SE REAGENDA VIERNES 08 AGOSTO | 08/08/2025 SE REALIZA VISITA SE PROCEDE A VALIDAR DATAFONO Y TIENE EL PUERTO DE RED DAÑADO, SE PROCEDE A CAMBIAR DATAFONO SE HACEN PRUEBAS Y TODO OK,CB OPERATIVO"/>
    <s v="VISITA_TÉCNICA"/>
    <s v="1A00N041"/>
    <s v="TIPO I"/>
    <s v="TERRESTRE"/>
    <s v="PORRAS CASTRO DARLON NASCK"/>
    <n v="1"/>
    <n v="0"/>
    <n v="65960.072302"/>
    <n v="75096.394270399993"/>
    <n v="65960.072302"/>
    <m/>
    <m/>
    <m/>
    <m/>
    <m/>
    <m/>
    <m/>
    <m/>
  </r>
  <r>
    <s v="BUCARAMANGA"/>
    <x v="0"/>
    <x v="0"/>
    <n v="68081"/>
    <n v="2554922"/>
    <n v="55519"/>
    <s v="INCIDENTE"/>
    <s v="SANTANDER"/>
    <s v="BARRANCABERMEJA"/>
    <s v="DISTRICOL PUNTO LA 64"/>
    <s v="REDEBAN"/>
    <s v="FO-25-1330760"/>
    <d v="2025-08-05T10:06:00"/>
    <d v="2025-08-08T14:34:00"/>
    <s v="NO"/>
    <s v="HARDWARE"/>
    <s v="TECLADO"/>
    <s v="DAÑO POS"/>
    <s v="AGREGADOR"/>
    <m/>
    <s v="CERRADO"/>
    <s v="05/08/2025 05-08 SE ESCALA PARA VISITA. LLAMAR ANTES DE VISITAR, CONFIRMAR FALLA Y DATOS | 07/08/2025 SE ESTABLECE COMUNICACIÓN CON LA SEÑORA YENY ARENAS AL NÚMERO 3125385815 SE LE INFORMA QUE EL DIA DE HOY NO TENEMOS SOPORTE PARA CAMBIAR EL EQUIPO POR TAL MOTIVO SE ESTARÁ VISITANDO EL DIA DE MAÑANA 8 DE AGOSTO EN EL TRANSCURSO DEL DIA | 08/08/2025 SE HACE PRESENCIA EN COMERCIO SE REALIZA CAMBIO DE EQUIPO DEBIDO A QUE TIENE EL TECLADO BORROSO SE REALIZAN PRUEBAS OK SE CREAN USUARIOS Y CONTRASEÑA"/>
    <s v="VISITA_TÉCNICA"/>
    <s v="9CGZZ289"/>
    <s v="TIPO III"/>
    <s v="TERRESTRE"/>
    <s v="ORTEBARRERAGA MARLON STWAR"/>
    <n v="1"/>
    <n v="0"/>
    <n v="275728.78077800001"/>
    <n v="196536.5258152"/>
    <n v="275728.78077800001"/>
    <m/>
    <m/>
    <m/>
    <m/>
    <m/>
    <m/>
    <m/>
    <m/>
  </r>
  <r>
    <s v="BOGOTA"/>
    <x v="5"/>
    <x v="5"/>
    <n v="11001"/>
    <n v="2567243"/>
    <n v="26847"/>
    <s v="INCIDENTE"/>
    <s v="CUNDINAMARCA"/>
    <s v="BOGOTA"/>
    <s v="BARRIO SUBA LISBOA BOGOTA"/>
    <s v="REDEBAN"/>
    <s v="FO-25-1345263"/>
    <d v="2025-08-07T12:44:00"/>
    <d v="2025-08-08T14:40:00"/>
    <s v="NO"/>
    <s v="SOFTWARE"/>
    <s v="ACTUALIZACION"/>
    <s v="VERSION CARGA SO VR"/>
    <s v="CB UNO A UNO"/>
    <m/>
    <s v="CERRADO"/>
    <s v="07/08/2025 07-08 SE ESCALA PARA VISITA. LLAMAR ANTES DE VISITAR, CONFIRMAR FALLA Y DATOS | 08/08/2025 VALIDACIÓN DE IDENTIFICACIÓN CON LINEA CB BANCOLOMBIA | 08/08/2025 SE REALIZA INSTALACIÓN DE VERSIÓN, PRUEBAS DE TX OK, SE CAMBIA FUENTE DE PODER."/>
    <s v="VISITA_TÉCNICA"/>
    <s v="AB001170"/>
    <s v="TIPO I"/>
    <s v="TERRESTRE"/>
    <s v="MURCIA HERNANDEZ HARVEY IGNACIO"/>
    <n v="1"/>
    <n v="0"/>
    <n v="65960.072302"/>
    <n v="75096.394270399993"/>
    <n v="65960.072302"/>
    <m/>
    <m/>
    <m/>
    <m/>
    <m/>
    <m/>
    <m/>
    <m/>
  </r>
  <r>
    <s v="MEDELLIN"/>
    <x v="1"/>
    <x v="1"/>
    <n v="5190"/>
    <n v="2565816"/>
    <n v="34524"/>
    <s v="INCIDENTE"/>
    <s v="ANTIOQUIA"/>
    <s v="CISNEROS"/>
    <s v="BARRIO SECTOR LA IGLESIA CISNE"/>
    <s v="REDEBAN"/>
    <s v="FO-25-1341465"/>
    <d v="2025-08-06T17:07:00"/>
    <d v="2025-08-08T14:46:00"/>
    <s v="NO"/>
    <s v="SOFTWARE"/>
    <s v="ACTUALIZACION"/>
    <s v="VERSION CARGA SO VR"/>
    <s v="CB UNO A UNO"/>
    <m/>
    <s v="CERRADO"/>
    <s v="06/08/2025 06-08 SE ESCALA PARA VISITA. LLAMAR ANTES DE VISITAR, CONFIRMAR FALLA Y DATOS | 08/08/2025 SE CARGA VERSIÓN  A EQUIPO, SE REALIZAN PRUEBAS PERTINENTES, SALEN OK Y SE REALIZA  MANTENIMIENTO GENERAL AL PINPAD"/>
    <s v="VISITA_TÉCNICA"/>
    <s v="BL01B611"/>
    <s v="TIPO II"/>
    <s v="TERRESTRE"/>
    <s v="HERNANDEZ CHAVARRIA JUAN CAMILO"/>
    <n v="1"/>
    <n v="0"/>
    <n v="144967.87232000002"/>
    <n v="140395.6348884"/>
    <n v="144967.87232000002"/>
    <m/>
    <m/>
    <m/>
    <m/>
    <m/>
    <m/>
    <m/>
    <m/>
  </r>
  <r>
    <s v="TUNJA"/>
    <x v="0"/>
    <x v="0"/>
    <n v="15238"/>
    <n v="2551269"/>
    <n v="65128"/>
    <s v="INCIDENTE"/>
    <s v="BOYACA"/>
    <s v="DUITAMA"/>
    <s v="BARRIO VATICANO DUITAMA 1"/>
    <s v="REDEBAN"/>
    <s v="FO-25-1328377"/>
    <d v="2025-08-04T16:03:00"/>
    <d v="2025-08-08T14:53:00"/>
    <s v="NO"/>
    <s v="HARDWARE"/>
    <s v="TECLADO"/>
    <s v="DAÑO POS"/>
    <s v="CB UNO A UNO"/>
    <m/>
    <s v="CERRADO"/>
    <s v="04/08/2024 04-08 SE ESCALA PARA VISITA. LLAMAR ANTES DE VISITAR, CONFIRMAR FALLA Y DATOS | 05/08/2025 SE ESTABLECE COMUNICACIÓN CON LA SEÑORA MARITZA VERDUGO VARGAS AL NÚMERO DE CONTACTO 3122641609 SE LE INDICA AL CLIENTE QUE POR TEMAS DEL CIERRE VIAL QUÉ SE PRESENTA EN LA ZONA NO ES POSIBLE RELIZAR LA VISITA EL DÍA DE HOY SE LE INDICA QUE TAN PRONTO DEN LA APERTURA DE LAS VÍAS NOS ESTAREMOS COMUNICANDO NUEVAMENTE PARA REALIZAR LA VISITA Y BRINDARLE UN SOLUCIÓN CLIENTE CONFORME | 06/08/2025 SE ESTABLECE COMUNICACIÓN CON LA SEÑORA MARITZA VERDUGO VARGAS AL NÚMERO DE CONTACTO 3122641609 SE LE INDICA AL CLIENTE QUE POR TEMAS DEL CIERRE VIAL QUÉ SE PRESENTA EN LA ZONA AUN NO ES POSIBLE RELIZAR LA VISITA SE LE INDICA QUE TAN PRONTO DEN LA APERTURA DE LAS VÍAS NOS ESTAREMOS COMUNICANDO NUEVAMENTE PARA REALIZAR LA VISITA Y BRINDARLE UN SOLUCIÓN CLIENTE CONFORME | 08/08/2025 SE REALIZA CAMBIO DE EQUIPO POR FALLA EN EL TECLADO Y LA IMPRESORA EQUIPO CON LA MEMORIA ACOMULADA NO ARROJA LOS CIERRES CLIENTE AUTORIZA REALIZAR CAMBIO SE LE INDICA LA FORMA CORRECTA DE REALIZAR LOS CIERRES DIARIOS PRUEBAS OK CLIENTE CONFORME"/>
    <s v="VISITA_TÉCNICA"/>
    <s v="1A007838"/>
    <s v="TIPO II"/>
    <s v="TERRESTRE"/>
    <s v="RODRIGUEZ MURCIA YERSON IVAN"/>
    <n v="1"/>
    <n v="0"/>
    <n v="144967.87232000002"/>
    <n v="140395.6348884"/>
    <n v="144967.87232000002"/>
    <m/>
    <m/>
    <m/>
    <m/>
    <m/>
    <m/>
    <m/>
    <m/>
  </r>
  <r>
    <s v="BOGOTA"/>
    <x v="5"/>
    <x v="5"/>
    <n v="11001"/>
    <n v="2567494"/>
    <n v="34830"/>
    <s v="INCIDENTE"/>
    <s v="CUNDINAMARCA"/>
    <s v="BOGOTA"/>
    <s v="BARRIO PATIO BONITO 1 SECTOR"/>
    <s v="REDEBAN"/>
    <s v="FO-25-1347140"/>
    <d v="2025-08-07T17:05:00"/>
    <d v="2025-08-08T15:02:00"/>
    <s v="NO"/>
    <s v="HARDWARE"/>
    <s v="HUB"/>
    <s v="SE REINICIA"/>
    <s v="CB UNO A UNO"/>
    <m/>
    <s v="CERRADO"/>
    <s v="08/08/2025 08-08 SE ESCALA PARA VISITA. LLAMAR ANTES DE VISITAR, CONFIRMAR FALLA Y DATOS | 08/08/2025 SE REALIZA VISITA DE CAMPO DONDE SE EVIDENCIA QUE EQUIPO SE REINICIA POR LO ANTERIOR SE CAMBIA HUB Y CABLE PRUEBAS CUPO Y USUARIO OK"/>
    <s v="VISITA_TÉCNICA"/>
    <s v="9A003366"/>
    <s v="TIPO I"/>
    <s v="TERRESTRE"/>
    <s v="LOZADA ROJAS CHRISTIAN ANDRES"/>
    <n v="1"/>
    <n v="0"/>
    <n v="65960.072302"/>
    <n v="75096.394270399993"/>
    <n v="65960.072302"/>
    <m/>
    <m/>
    <m/>
    <m/>
    <m/>
    <m/>
    <m/>
    <m/>
  </r>
  <r>
    <s v="MEDELLIN"/>
    <x v="1"/>
    <x v="1"/>
    <n v="5001"/>
    <n v="2570855"/>
    <n v="44853"/>
    <s v="INCIDENTE"/>
    <s v="ANTIOQUIA"/>
    <s v="MEDELLIN"/>
    <s v="PTM MEDELLIN PAPELERIA LA CASA"/>
    <s v="REDEBAN"/>
    <s v="FO-25-1350141"/>
    <d v="2025-08-08T12:08:00"/>
    <d v="2025-08-08T15:08:00"/>
    <s v="NO"/>
    <s v="HARDWARE"/>
    <s v="ALERT IRRUPTION"/>
    <s v="ALERT IRRUPTION"/>
    <s v="AGREGADOR"/>
    <m/>
    <s v="CERRADO"/>
    <s v="08/08/2025 08-08 SE ESCALA PARA VISITA. LLAMAR ANTES DE VISITAR, CONFIRMAR FALLA Y DATOS | 08/08/2025 SE CAMBIA EQUIPO POR DAÑO ERROR JAMMER KEY PRUEBAS OK"/>
    <s v="VISITA_TÉCNICA"/>
    <s v="AB1FZ122-3A0AZ558"/>
    <s v="TIPO I"/>
    <s v="TERRESTRE"/>
    <s v="PAREJA ECHAVARRIA JHON DAVID"/>
    <n v="1"/>
    <n v="0"/>
    <n v="65960.072302"/>
    <n v="75096.394270399993"/>
    <n v="65960.072302"/>
    <m/>
    <m/>
    <m/>
    <m/>
    <m/>
    <m/>
    <m/>
    <m/>
  </r>
  <r>
    <s v="YOPAL"/>
    <x v="3"/>
    <x v="3"/>
    <n v="85001"/>
    <n v="2570497"/>
    <n v="74498"/>
    <s v="INCIDENTE"/>
    <s v="CASANARE"/>
    <s v="YOPAL"/>
    <s v="BARRIO JUAN HERNANDO HURREGO Y"/>
    <s v="REDEBAN"/>
    <s v="FO-25-1349952"/>
    <d v="2025-08-08T11:40:00"/>
    <d v="2025-08-08T15:13:00"/>
    <s v="NO"/>
    <s v="HARDWARE"/>
    <s v="LECTOR DE BARRAS"/>
    <s v="DAÑO POS"/>
    <s v="CB UNO A UNO"/>
    <m/>
    <s v="CERRADO"/>
    <s v="08/08/2025 08-08 SE ESCALA PARA VISITA. LLAMAR ANTES DE VISITAR, CONFIRMAR FALLA Y DATOS | 08/08/2025 SE VISITA COMERCIO, SE REALIZA CAMBIO DE LECTOR DE BARRAS. PRUEBAS OK. OPERATIVO EL SERVICIO"/>
    <s v="VISITA_TÉCNICA"/>
    <s v="TVCZZ248"/>
    <s v="TIPO I"/>
    <s v="TERRESTRE"/>
    <s v="BERNAL ELAICA EDGAR ALEXIS"/>
    <n v="1"/>
    <n v="0"/>
    <n v="65960.072302"/>
    <n v="75096.394270399993"/>
    <n v="65960.072302"/>
    <m/>
    <m/>
    <m/>
    <m/>
    <m/>
    <m/>
    <m/>
    <m/>
  </r>
  <r>
    <s v="VILLAVICENCIO"/>
    <x v="3"/>
    <x v="3"/>
    <n v="50001"/>
    <n v="2568512"/>
    <n v="25467"/>
    <s v="INCIDENTE"/>
    <s v="META"/>
    <s v="VILLAVICENCIO"/>
    <s v="VEREDA APIAY VILLAVICENCIO   M"/>
    <s v="REDEBAN"/>
    <s v="FO-25-1347934"/>
    <d v="2025-08-08T08:41:00"/>
    <d v="2025-08-08T15:17:00"/>
    <s v="NO"/>
    <s v="HARDWARE"/>
    <s v="NO ENCIENDE SE REINICIA"/>
    <s v="FUENTE PODER AVERIADA"/>
    <s v="CB UNO A UNO"/>
    <m/>
    <s v="CERRADO"/>
    <s v="08/08/2025 08-08 SE ESCALA PARA VISITA. LLAMAR ANTES DE VISITAR, CONFIRMAR FALLA Y DATOS | 08/08/2025 SE VISITA CB Y SE REALIZA CAMBIO DE FUENTE DE PODER Y CABLE MAGIC BOX. SE REALIZAN PRUEBAS EXITOSAS PRUEBAS OK"/>
    <s v="VISITA_TÉCNICA"/>
    <s v="A000T537"/>
    <s v="TIPO I"/>
    <s v="TERRESTRE"/>
    <s v="GARZON RUIZ LUIS MIGUEL"/>
    <n v="1"/>
    <n v="0"/>
    <n v="65960.072302"/>
    <n v="75096.394270399993"/>
    <n v="65960.072302"/>
    <m/>
    <m/>
    <m/>
    <m/>
    <m/>
    <m/>
    <m/>
    <m/>
  </r>
  <r>
    <s v="CALI"/>
    <x v="4"/>
    <x v="4"/>
    <n v="19212"/>
    <n v="2570465"/>
    <n v="80727"/>
    <s v="INCIDENTE"/>
    <s v="CAUCA"/>
    <s v="CORINTO"/>
    <s v="BARRIO CENTRO CORINTO 9"/>
    <s v="REDEBAN"/>
    <s v="FO-25-1349960"/>
    <d v="2025-08-08T11:34:00"/>
    <d v="2025-08-08T15:35:00"/>
    <s v="NO"/>
    <s v="HARDWARE"/>
    <s v="LECTOR DE BARRAS"/>
    <s v="DAÑO POS"/>
    <s v="CB UNO A UNO"/>
    <m/>
    <s v="CERRADO"/>
    <s v="08/08/2025 8-08 EN COMUNICACIÓN CON EL SEÑOR DANIEL FABIÁN VILLA ERAZOAL NUMERO 3147882655 INDICA QUE EL LECTOR DE BARAS NO LEE LAS FACTURAS, CONFIRMA DATOS, SE ESCALA PARA VISITA | 08/08/2025 SE REALIZA CAMBIO DE LECTOR L4 SE BLOQUEA, CB BANCOLOMBIA PURO, PRUEBAS OK"/>
    <s v="VISITA_TÉCNICA"/>
    <s v="VAZZZ368"/>
    <s v="TIPO III"/>
    <s v="TERRESTRE"/>
    <s v="PAREDES CASTILLO DIEGO"/>
    <n v="1"/>
    <n v="0"/>
    <n v="275728.78077800001"/>
    <n v="196536.5258152"/>
    <n v="275728.78077800001"/>
    <m/>
    <m/>
    <m/>
    <m/>
    <m/>
    <m/>
    <m/>
    <m/>
  </r>
  <r>
    <s v="BOGOTA"/>
    <x v="5"/>
    <x v="5"/>
    <n v="25754"/>
    <n v="2567614"/>
    <n v="50796"/>
    <s v="INCIDENTE"/>
    <s v="CUNDINAMARCA"/>
    <s v="SOACHA"/>
    <s v="PTM SOACHA DROGUERIA DUMAR"/>
    <s v="REDEBAN"/>
    <s v="FO-25-1347128"/>
    <d v="2025-08-08T08:00:00"/>
    <d v="2025-08-08T15:41:00"/>
    <s v="NO"/>
    <s v="HARDWARE"/>
    <s v="IMPRESION"/>
    <s v="NO AVANZA PAPEL"/>
    <s v="AGREGADOR"/>
    <m/>
    <s v="CERRADO"/>
    <s v="08/08/2025 08-08 SE ESCALA PARA VISITA. LLAMAR ANTES DE VISITAR, CONFIRMAR FALLA Y DATOS | 08/08/2025 SE REALIZA VISITA DE CAMPO ENCONTRANDO QUE DATÁFONO NO REALIZA IMPRESION SE REALIZA CAMBIO DE POS PRUEBA OK PARÁMETROS OKAY CIERRE OK SALDO OK"/>
    <s v="VISITA_TÉCNICA"/>
    <s v="BA00Z099-EF008233"/>
    <s v="TIPO I"/>
    <s v="TERRESTRE"/>
    <s v="GALEANO SORIANO JUAN DAVID"/>
    <n v="1"/>
    <n v="0"/>
    <n v="65960.072302"/>
    <n v="75096.394270399993"/>
    <n v="65960.072302"/>
    <m/>
    <m/>
    <m/>
    <m/>
    <m/>
    <m/>
    <m/>
    <m/>
  </r>
  <r>
    <s v="CARTAGENA"/>
    <x v="2"/>
    <x v="2"/>
    <n v="13647"/>
    <n v="2567276"/>
    <n v="77090"/>
    <s v="INCIDENTE"/>
    <s v="BOLIVAR"/>
    <s v="SAN ESTANISLAO"/>
    <s v="BARRIO ROA SAN ESTANISLAO"/>
    <s v="REDEBAN"/>
    <s v="FO-25-1345590"/>
    <d v="2025-08-07T14:05:00"/>
    <d v="2025-08-08T15:50:00"/>
    <s v="NO"/>
    <s v="HARDWARE"/>
    <s v="TECLADO"/>
    <s v="DAÑO POS"/>
    <s v="CB UNO A UNO"/>
    <m/>
    <s v="CERRADO"/>
    <s v="08/08/2025 SE REALIZA CAMBIO DE EQUIPO POR PROBLEMAS DE TECLADO Y SE CAMBIA PIN PAD POR TECNOLOGÍA Y MAGIC BOX SE HACEN PRUEBAS TODO OK"/>
    <s v="VISITA_TÉCNICA"/>
    <s v="LM7ZZ464"/>
    <s v="TIPO II"/>
    <s v="TERRESTRE"/>
    <s v="MARTINEZ SALGUEDO ANDRES AUGUSTO"/>
    <n v="1"/>
    <n v="0"/>
    <n v="144967.87232000002"/>
    <n v="140395.6348884"/>
    <n v="144967.87232000002"/>
    <m/>
    <m/>
    <m/>
    <m/>
    <m/>
    <m/>
    <m/>
    <m/>
  </r>
  <r>
    <s v="VALLEDUPAR"/>
    <x v="2"/>
    <x v="2"/>
    <n v="20011"/>
    <n v="2562618"/>
    <n v="22473"/>
    <s v="INCIDENTE"/>
    <s v="CESAR"/>
    <s v="AGUACHICA"/>
    <s v="BARRIO CENTRO II AGUACHICA"/>
    <s v="REDEBAN"/>
    <s v="FO-25-1337803"/>
    <d v="2025-08-06T11:38:00"/>
    <d v="2025-08-08T16:08:00"/>
    <s v="NO"/>
    <s v="HARDWARE"/>
    <s v="IMPRESION"/>
    <s v="NO AVANZA PAPEL"/>
    <s v="CB UNO A UNO"/>
    <m/>
    <s v="CERRADO"/>
    <s v="06/08/2025 6-08 11:48 EN COMUNICACIÓN CON EL SEÑOR JORGE ARMANDO CUADROS AL NUMERO 3162579055 INDICA QUE EL DATAFONO NO ARROJA LOS VAUCHER, CONFIRMA DATOS, SE ESCALA PARA VISITA | 08/08/2025 SE REALIZA VISITA POR SOLICITUD DE CLIENTE, SE LLEGA A SITIO Y SE EVIDENCIA PIÑONES DE TRANSMISIÓN EN MAL ESTADO TANTO EL INTERNO COMO EL EXTERNO, SE REALIZA CAMBIO DE DATAFONO, QUEDANDO EQUIPO NUEVO OPERATIVO PRUEBAS OK"/>
    <s v="VISITA_TÉCNICA"/>
    <s v="AIZZZ199"/>
    <s v="TIPO IV"/>
    <s v="TERRESTRE"/>
    <s v="MAESTRE MENGUAL EDGAR ENRIQUE"/>
    <n v="1"/>
    <n v="0"/>
    <n v="479588.87655000004"/>
    <n v="196536.5258152"/>
    <n v="479588.87655000004"/>
    <m/>
    <m/>
    <m/>
    <m/>
    <m/>
    <m/>
    <m/>
    <m/>
  </r>
  <r>
    <s v="NEIVA"/>
    <x v="3"/>
    <x v="3"/>
    <n v="41001"/>
    <n v="2571357"/>
    <n v="47387"/>
    <s v="INCIDENTE"/>
    <s v="HUILA"/>
    <s v="NEIVA"/>
    <s v="BARRIO TIMANCO NEIVA 1"/>
    <s v="REDEBAN"/>
    <s v="FO-25-1350659"/>
    <d v="2025-08-08T13:47:00"/>
    <d v="2025-08-08T16:45:00"/>
    <s v="NO"/>
    <s v="HARDWARE"/>
    <s v="TECLADO"/>
    <s v="DAÑO POS"/>
    <s v="CB UNO A UNO"/>
    <m/>
    <s v="CERRADO"/>
    <s v="08/08/2025 08-08 SE ESCALA PARA VISITA. LLAMAR ANTES DE VISITAR, CONFIRMAR FALLA Y DATOS | 08/08/2025 LA ORDEN ESTÁ POR CIERRE DEMORADOS, SE PREGUNTA AL CLIENTE CÓMO ESTÁ REALIZÁNDOLOS Y SE EVIDENCIA CIERRE NO CORRECTOS RAZÓN POR LA CUAL ESTÁ ALMACENANDO EN MEMORIA MUCHO TIEMPO, SE EXPLICA LA FORMA CORRECTA DE REALIZAR LOS CIERRES DIARIOS, SE REALIZA CAMBIO DATAFONO POR TECLADO BORROSO, SE CONFIGURA E INICIALIZA, SE CREA USUARIO Y CLAVE CON EL CLIENTE, SE REALIZA PRUEBAS OK"/>
    <s v="VISITA_TÉCNICA"/>
    <s v="9C00G033"/>
    <s v="TIPO I"/>
    <s v="TERRESTRE"/>
    <s v="ANDRADE HERNANDEZ JUAN CARLOS"/>
    <n v="1"/>
    <n v="0"/>
    <n v="65960.072302"/>
    <n v="75096.394270399993"/>
    <n v="65960.072302"/>
    <m/>
    <m/>
    <m/>
    <m/>
    <m/>
    <m/>
    <m/>
    <m/>
  </r>
  <r>
    <s v="VILLAVICENCIO"/>
    <x v="3"/>
    <x v="3"/>
    <n v="50001"/>
    <n v="2568963"/>
    <n v="24987"/>
    <s v="INCIDENTE"/>
    <s v="META"/>
    <s v="VILLAVICENCIO"/>
    <s v="BARRIO MULTIFAMILIAR LOS CENTA"/>
    <s v="REDEBAN"/>
    <s v="FO-25-1349056"/>
    <d v="2025-08-08T09:39:00"/>
    <d v="2025-08-08T16:54:00"/>
    <s v="NO"/>
    <s v="HARDWARE"/>
    <s v="ALERT IRRUPTION"/>
    <s v="ALERT IRRUPTION"/>
    <s v="CB UNO A UNO"/>
    <m/>
    <s v="CERRADO"/>
    <s v="08/08/2025 08-08 SE ESCALA PARA VISITA. LLAMAR ANTES DE VISITAR, CONFIRMAR FALLA Y DATOS | 08/08/2025 SE REALIZA CAMBIO DE EQUIPO ALERT PRUEBAS OK SIN NOVEDADES"/>
    <s v="VISITA_TÉCNICA"/>
    <s v="ABXZZ253"/>
    <s v="TIPO I"/>
    <s v="TERRESTRE"/>
    <s v="CASTRILLON URREA LONDIER LEANDRO"/>
    <n v="1"/>
    <n v="0"/>
    <n v="65960.072302"/>
    <n v="75096.394270399993"/>
    <n v="65960.072302"/>
    <m/>
    <m/>
    <m/>
    <m/>
    <m/>
    <m/>
    <m/>
    <m/>
  </r>
  <r>
    <s v="PEREIRA"/>
    <x v="4"/>
    <x v="6"/>
    <n v="66440"/>
    <n v="2566217"/>
    <n v="10963"/>
    <s v="INCIDENTE"/>
    <s v="RISARALDA"/>
    <s v="MARSELLA"/>
    <s v="MARSELLA - RISARALDA"/>
    <s v="REDEBAN"/>
    <s v="FO-25-1342304"/>
    <d v="2025-08-07T08:00:00"/>
    <d v="2025-08-08T17:22:00"/>
    <s v="NO"/>
    <s v="HARDWARE"/>
    <s v="IMPRESION"/>
    <s v="NO IMPRIME UNO O VARIOS CARACTERES"/>
    <s v="CB UNO A UNO"/>
    <m/>
    <s v="CERRADO"/>
    <s v="07/08/2025 07-08 SE ESCALA PARA VISITA. LLAMAR ANTES DE VISITAR, CONFIRMAR FALLA Y DATOS | 08/08/2025 SE VISITA COMERCIO SE IDENTIFICA DATÁFONO CON FALLA EN IMPRESIÓN"/>
    <s v="VISITA_TÉCNICA"/>
    <s v="JAAAB977 - BXZZZ638"/>
    <s v="TIPO II"/>
    <s v="TERRESTRE"/>
    <s v="LOAIZA LOPEZ JHON FREDDY"/>
    <n v="1"/>
    <n v="0"/>
    <n v="144967.87232000002"/>
    <n v="140395.6348884"/>
    <n v="144967.87232000002"/>
    <m/>
    <m/>
    <m/>
    <m/>
    <m/>
    <m/>
    <m/>
    <m/>
  </r>
  <r>
    <s v="VILLAVICENCIO"/>
    <x v="3"/>
    <x v="3"/>
    <n v="95025"/>
    <n v="2567242"/>
    <n v="63309"/>
    <s v="INCIDENTE"/>
    <s v="GUAVIARE"/>
    <s v="EL RETORNO"/>
    <s v="BARRIO VIA PRINCIPAL LA LIBERT"/>
    <s v="REDEBAN"/>
    <s v="FO-25-1345265"/>
    <d v="2025-08-07T12:43:00"/>
    <d v="2025-08-08T17:27:00"/>
    <s v="NO"/>
    <s v="SOFTWARE"/>
    <s v="COMUNICACION"/>
    <s v="PARAMETROS DE CONFIGURACION EN POS"/>
    <s v="CB UNO A UNO"/>
    <m/>
    <s v="CERRADO"/>
    <s v="07/08/2025 07-08 SE ESCALA PARA VISITA. LLAMAR ANTES DE VISITAR, CONFIRMAR FALLA Y DATOS | 08/08/2025 SE REALIZA CAMBIO DE VERSIÓN. CB OPERATIVO"/>
    <s v="VISITA_TÉCNICA"/>
    <s v="FUA0U786"/>
    <s v="TIPO IV"/>
    <s v="TERRESTRE"/>
    <s v="PEDREROS CONTRERAS MICHAEL STEVENS"/>
    <n v="1"/>
    <n v="0"/>
    <n v="479588.87655000004"/>
    <n v="196536.5258152"/>
    <n v="479588.87655000004"/>
    <m/>
    <m/>
    <m/>
    <m/>
    <m/>
    <m/>
    <m/>
    <m/>
  </r>
  <r>
    <s v="MONTERIA"/>
    <x v="2"/>
    <x v="2"/>
    <n v="5154"/>
    <n v="2567233"/>
    <n v="79206"/>
    <s v="INCIDENTE"/>
    <s v="ANTIOQUIA"/>
    <s v="CAUCASIA"/>
    <s v="BARRIO LA Y CAUCASIA"/>
    <s v="REDEBAN"/>
    <s v="FO-25-1345267"/>
    <d v="2025-08-07T12:35:00"/>
    <d v="2025-08-08T17:28:00"/>
    <s v="NO"/>
    <s v="HARDWARE"/>
    <s v="NO ENCIENDE"/>
    <s v="DAÑO POS"/>
    <s v="CB UNO A UNO"/>
    <m/>
    <s v="CERRADO"/>
    <s v="07/08/2025 07-08 SE ESCALA PARA VISITA. LLAMAR ANTES DE VISITAR, CONFIRMAR FALLA Y DATOS | 08/08/2025 SE REALIZA VISITA TÉCNICA Y SE CAMBIA DATAFONO YA QUE ES CONECTADO A LA CORRIENTE Y NO ENCIENDE LO QUE INDICA DAÑO DEL POS, SE INSTALA DATAFONO PLACA 1255515 Y SE RETIRA DATAFONO PLACA 961050, DE IGUAL MANERA SE CAMBIA PINPAD POR TECNOLOGÍA SE INSTALA PINPAD PLACA 1219637 Y SE RETIRA PINPAD PLACA 950685, SE RETIRA HUB NO SERIALIZADO Y SE INSTALA MAGICBOX SERIALIZADO. SE REALIZAN PRUEBAS Y SE DEJA EL SERVICIO NUEVAMENTE FUNCIONANDO OK"/>
    <s v="VISITA_TÉCNICA"/>
    <s v="A4WZZ083"/>
    <s v="TIPO II"/>
    <s v="TERRESTRE"/>
    <s v="CASSIANI PEREZ RAUL RAMIRO"/>
    <n v="1"/>
    <n v="0"/>
    <n v="144967.87232000002"/>
    <n v="140395.6348884"/>
    <n v="144967.87232000002"/>
    <m/>
    <m/>
    <m/>
    <m/>
    <m/>
    <m/>
    <m/>
    <m/>
  </r>
  <r>
    <s v="APARTADO"/>
    <x v="1"/>
    <x v="1"/>
    <n v="5490"/>
    <n v="2569262"/>
    <n v="70721"/>
    <s v="INCIDENTE"/>
    <s v="ANTIOQUIA"/>
    <s v="NECOCLI"/>
    <s v="BARRIO CARIBE NECOCLI"/>
    <s v="REDEBAN"/>
    <s v="FO-25-1349043"/>
    <d v="2025-08-08T09:45:00"/>
    <d v="2025-08-09T08:56:00"/>
    <s v="NO"/>
    <s v="HARDWARE"/>
    <s v="ALERT IRRUPTION"/>
    <s v="ALERT IRRUPTION"/>
    <s v="CB UNO A UNO"/>
    <m/>
    <s v="CERRADO"/>
    <s v="08/08/2025 08-08 SE ESCALA PARA VISITA. LLAMAR ANTES DE VISITAR, CONFIRMAR FALLA Y DATOS | 08/08/2025 DATAFONO CON FALLA ALRT INTERRUPCION. SE PROCEDE A CAMBIAR DATAFONO POR UN DESK 2600 SE HACE INICIALIZACION Y SE HACEN PRUEBAS DE RETIRO, CONSULTA DE SALDO, CONSIGNACION Y PRUEBA DE LECTORA TODO QUEDA FUNCIONANDO CORRECTAMENTE"/>
    <s v="VISITA_TÉCNICA"/>
    <s v="A30IZ456"/>
    <s v="TIPO II"/>
    <s v="TERRESTRE"/>
    <s v="SALDARRIAGA MIRANDA SANTIAGO"/>
    <n v="1"/>
    <n v="0"/>
    <n v="144967.87232000002"/>
    <n v="140395.6348884"/>
    <n v="144967.87232000002"/>
    <m/>
    <m/>
    <m/>
    <m/>
    <m/>
    <m/>
    <m/>
    <m/>
  </r>
  <r>
    <s v="BARRANQUILLA"/>
    <x v="2"/>
    <x v="2"/>
    <n v="8634"/>
    <n v="2570381"/>
    <n v="80188"/>
    <s v="INCIDENTE"/>
    <s v="ATLANTICO"/>
    <s v="SABANAGRANDE"/>
    <s v="BARRIO CENTRO SABANAGRADE"/>
    <s v="REDEBAN"/>
    <s v="FO-25-1349956"/>
    <d v="2025-08-08T11:35:00"/>
    <d v="2025-08-09T09:00:00"/>
    <s v="NO"/>
    <s v="HARDWARE"/>
    <s v="COMUNICACION"/>
    <s v="MENSAJE CABLE DE RED DESCONECTADO"/>
    <s v="CB UNO A UNO"/>
    <m/>
    <s v="CERRADO"/>
    <s v="08/08/2025 8-08 EN COMUNICACIÓN CON LA SEÑORA DIANA VICTORIA DIAZ AL NUMERO 3212061916 INDICA QUE EL LECTOR DE BARRAS NO LEE LAS FACTURAS, CONFIRMA DATOS, SE ESCALA PARA VISITA | 08/08/2025 SE REALIZA VISITA AL COMERCIO SE ENCUENTRA DATÁFONO CON CABLE DE RED DESCONECTADO LO CUAL NO DEJABA REALIZAR NINGÚNA OPERACIÓN SE CONFIGURA NUEVAMENTE SE REALIZAN PRUEBAS EXITOSAS Y EL CB QUEDA OPERATIVO"/>
    <s v="VISITA_TÉCNICA"/>
    <s v="F1ZZZ764"/>
    <s v="TIPO II"/>
    <s v="TERRESTRE"/>
    <s v="PEÑALOZA GUTIERREZ RAFAEL GUSTAVO"/>
    <n v="1"/>
    <n v="0"/>
    <n v="144967.87232000002"/>
    <n v="140395.6348884"/>
    <n v="144967.87232000002"/>
    <m/>
    <m/>
    <m/>
    <m/>
    <m/>
    <m/>
    <m/>
    <m/>
  </r>
  <r>
    <s v="MEDELLIN"/>
    <x v="1"/>
    <x v="1"/>
    <n v="5579"/>
    <n v="2568749"/>
    <n v="52966"/>
    <s v="INCIDENTE"/>
    <s v="ANTIOQUIA"/>
    <s v="PUERTO BERRIO"/>
    <s v="BARRIO VILLA NUEVA PUERTO BERR"/>
    <s v="REDEBAN"/>
    <s v="FO-25-1348021"/>
    <d v="2025-08-08T08:49:00"/>
    <d v="2025-08-09T09:03:00"/>
    <s v="NO"/>
    <s v="SOFTWARE"/>
    <s v="COMUNICACION"/>
    <s v="PARAMETROS DE CONFIGURACION EN POS"/>
    <s v="CB UNO A UNO"/>
    <m/>
    <s v="CERRADO"/>
    <s v="08/08/2025 8-08 SE INTENTA COMUNIACION EN VARIAS OACASIONES CON EL SEÑOR JOSE SALDARRIAGA AL NUMERO 3002416420 PARA CONFIRMAR FALLA Y DATOS PERO NO FUE POSIBLE, SE ESCALA AL COORDINADOR DE LA ZONA PARA VALIDAR EN SITIO | 09/08/2025 SE RECONFIGURA EQUIPO POR ERROR EN PARÁMETROS SE HACEN PRUEBAS QUEDA OK"/>
    <s v="VISITA_TÉCNICA"/>
    <s v="9C0LZ881"/>
    <s v="TIPO III"/>
    <s v="TERRESTRE"/>
    <s v="ALVAREZ ARENAS VICTOR HUGO"/>
    <n v="1"/>
    <n v="0"/>
    <n v="275728.78077800001"/>
    <n v="196536.5258152"/>
    <n v="275728.78077800001"/>
    <m/>
    <m/>
    <m/>
    <m/>
    <m/>
    <m/>
    <m/>
    <m/>
  </r>
  <r>
    <s v="BOGOTA"/>
    <x v="5"/>
    <x v="5"/>
    <n v="11001"/>
    <n v="2573309"/>
    <n v="58579"/>
    <s v="INCIDENTE"/>
    <s v="CUNDINAMARCA"/>
    <s v="BOGOTA"/>
    <s v="BARRIO PATIO BONITO BOGOTA 15"/>
    <s v="REDEBAN"/>
    <s v="FO-25-1352243"/>
    <d v="2025-08-08T17:48:00"/>
    <d v="2025-08-09T09:47:00"/>
    <s v="NO"/>
    <s v="SOFTWARE"/>
    <s v="ACTUALIZACION"/>
    <s v="TECNOLOGIA"/>
    <s v="CB UNO A UNO"/>
    <m/>
    <s v="CERRADO"/>
    <s v="08/08/2025 08-08 SE ESCALA PARA VISITA. LLAMAR ANTES DE VISITAR, CONFIRMAR FALLA Y DATOS | 09/08/2025 SE REALIZA VISITA DE CAMPO ENCONTRANDO QUE COMERCIO ESTA CERRADO SE INTENTA COMUNICACIÓN A LA LÍNEA 3124596879 NO HAY RESPUESTA SE INFORMA A SUPERVISOR QUIEN AUTORIZA CIERRE DE VISITA"/>
    <s v="VISITA_TÉCNICA"/>
    <s v="NONE"/>
    <s v="TIPO I"/>
    <s v="TERRESTRE"/>
    <s v="LOZADA ROJAS CHRISTIAN ANDRES"/>
    <n v="1"/>
    <n v="0"/>
    <n v="65960.072302"/>
    <n v="75096.394270399993"/>
    <n v="65960.072302"/>
    <m/>
    <m/>
    <m/>
    <m/>
    <m/>
    <m/>
    <m/>
    <m/>
  </r>
  <r>
    <s v="BOGOTA"/>
    <x v="5"/>
    <x v="5"/>
    <n v="11001"/>
    <n v="2573097"/>
    <n v="78636"/>
    <s v="INCIDENTE"/>
    <s v="CUNDINAMARCA"/>
    <s v="BOGOTA"/>
    <s v="PTM BOGOTA PAPELERIA ALCALA"/>
    <s v="REDEBAN"/>
    <s v="FO-25-1352239"/>
    <d v="2025-08-08T17:32:00"/>
    <d v="2025-08-09T10:39:00"/>
    <s v="NO"/>
    <s v="HARDWARE"/>
    <s v="NO ENCIENDE"/>
    <s v="DAÑO POS"/>
    <s v="AGREGADOR"/>
    <m/>
    <s v="CERRADO"/>
    <s v="08/08/2025 08-08 SE ESCALA PARA VISITA. LLAMAR ANTES DE VISITAR, CONFIRMAR FALLA Y DATOS | 09/08/2025 SE VISITA COMERCIO POR FALLA EN DATÁFONOS NO ENCIENDE FUENTE DE PODER DESGASTADA AL LLEGAR AL COMERCIO ESTE SE ENCUENTRA CERRADO SE INTENTA GESTION TELEFÓNICA AL NÚMERO 3108171285 PERO CLIENTE NO CONTESTA SE ESCRIBE VÍA WHATSAPP SIN ÉXITO EN COMUNICACIÓN Y SE FINALIZA ACTIVIDAD SIN MÁS NOVEDAD"/>
    <s v="VISITA_TÉCNICA"/>
    <s v="N/A"/>
    <s v="TIPO I"/>
    <s v="TERRESTRE"/>
    <s v="ROMERO ROJAS BREIDY JHOHAN"/>
    <n v="1"/>
    <n v="0"/>
    <n v="65960.072302"/>
    <n v="75096.394270399993"/>
    <n v="65960.072302"/>
    <m/>
    <m/>
    <m/>
    <m/>
    <m/>
    <m/>
    <m/>
    <m/>
  </r>
  <r>
    <s v="BOGOTA"/>
    <x v="5"/>
    <x v="5"/>
    <n v="11001"/>
    <n v="2570901"/>
    <n v="47770"/>
    <s v="INCIDENTE"/>
    <s v="CUNDINAMARCA"/>
    <s v="BOGOTA"/>
    <s v="BARRIO LA FRAGUITA BOGOTA"/>
    <s v="REDEBAN"/>
    <s v="FO-25-1350133"/>
    <d v="2025-08-08T12:09:00"/>
    <d v="2025-08-09T11:00:00"/>
    <s v="NO"/>
    <s v="SOFTWARE"/>
    <s v="ACTUALIZACION"/>
    <s v="VERSION CARGA SO VR"/>
    <s v="CB UNO A UNO"/>
    <m/>
    <s v="CERRADO"/>
    <s v="08/08/2025 08-08 SE ESCALA PARA VISITA. LLAMAR ANTES DE VISITAR, CONFIRMAR FALLA Y DATOS | 09/08/2025 SE REALIZA ACTUALIZACIÓN DE DATAFONO OK PRUEBAS OK"/>
    <s v="VISITA_TÉCNICA"/>
    <s v="XP00F517"/>
    <s v="TIPO I"/>
    <s v="TERRESTRE"/>
    <s v="GOMEZ VEGA DAVID SNEYDER"/>
    <n v="1"/>
    <n v="0"/>
    <n v="65960.072302"/>
    <n v="75096.394270399993"/>
    <n v="65960.072302"/>
    <m/>
    <m/>
    <m/>
    <m/>
    <m/>
    <m/>
    <m/>
    <m/>
  </r>
  <r>
    <s v="CALI"/>
    <x v="4"/>
    <x v="4"/>
    <n v="76834"/>
    <n v="2573975"/>
    <n v="25409"/>
    <s v="INCIDENTE"/>
    <s v="VALLE DEL CAUCA"/>
    <s v="TULUA"/>
    <s v="ARA0034 BARRIO POPULAR"/>
    <s v="REDEBAN"/>
    <s v="FO-25-1353799"/>
    <d v="2025-08-09T09:50:00"/>
    <d v="2025-08-09T11:10:00"/>
    <s v="NO"/>
    <s v="HARDWARE"/>
    <s v="SE REINICIA"/>
    <s v="DAÑO POS"/>
    <s v="RETAIL"/>
    <m/>
    <s v="CERRADO"/>
    <s v="09/08/2025 09-08 SE ESCALA A LA RED, SE PROCEDE A CERRAR YA QUE NO ATENDEMOS CADENA ARA - XX-08 TU SOLICITUD REFERENTE A GENERACIÓN DE CASOS CB ARA BANCOLOMBIA QUEDÓ RADICADA BAJO EL TICKET NÚMERO XXXXXX AL ÁREA ENCARGADA. | 09/08/2025 09-08 SE ESCALA A LA RED, SE PROCEDE A CERRAR YA QUE NO ATENDEMOS CADENA ARA - XX-08 TU SOLICITUD REFERENTE A GENERACIÓN DE CASOS CB ARA BANCOLOMBIA QUEDÓ RADICADA BAJO EL TICKET NÚMERO XXXXXX AL ÁREA ENCARGADA."/>
    <s v="SOPORTE_TELEFÓNICO"/>
    <m/>
    <s v="TIPO II"/>
    <s v="TERRESTRE"/>
    <s v="AYALA ROMERO MAYKOL DANILO"/>
    <n v="0"/>
    <n v="0"/>
    <n v="41241.0800752"/>
    <n v="0"/>
    <n v="41241.0800752"/>
    <m/>
    <m/>
    <m/>
    <m/>
    <m/>
    <m/>
    <m/>
    <m/>
  </r>
  <r>
    <s v="MEDELLIN"/>
    <x v="1"/>
    <x v="1"/>
    <n v="5001"/>
    <n v="2571619"/>
    <n v="72986"/>
    <s v="INCIDENTE"/>
    <s v="ANTIOQUIA"/>
    <s v="MEDELLIN"/>
    <s v="DISTRICOL DROGERIA CASTILLO"/>
    <s v="REDEBAN"/>
    <s v="FO-25-1351314"/>
    <d v="2025-08-08T14:11:00"/>
    <d v="2025-08-09T11:22:00"/>
    <s v="NO"/>
    <s v="HARDWARE"/>
    <s v="IMPRESION"/>
    <s v="NO AVANZA PAPEL"/>
    <s v="AGREGADOR"/>
    <m/>
    <s v="CERRADO"/>
    <s v="08/08/2025 08-08 SE ESCALA PARA VISITA. LLAMAR ANTES DE VISITAR, CONFIRMAR FALLA Y DATOS | 08/08/2025 POR DEMORAS EN DESPLAZAMIENTOS EN EL TRANSPORTE PÚBLICO NO SE ALCANZA A VISITAR EN EL HORARIO DE HOY SE VISITA MAÑANA A PRIMERAS HORAS DEL DIA | 09/08/2025 COMERCIO CERRADO SE ESPERA EN SITIO | 09/08/2025 CAMBIO EQUIPO POR DAÑO IMPRESORA SE PEGA LA IMPRESORA PRUEBAS OK"/>
    <s v="VISITA_TÉCNICA"/>
    <s v="LN00S297"/>
    <s v="TIPO I"/>
    <s v="TERRESTRE"/>
    <s v="PAREJA ECHAVARRIA JHON DAVID"/>
    <n v="1"/>
    <n v="0"/>
    <n v="65960.072302"/>
    <n v="75096.394270399993"/>
    <n v="65960.072302"/>
    <m/>
    <m/>
    <m/>
    <m/>
    <m/>
    <m/>
    <m/>
    <m/>
  </r>
  <r>
    <s v="VILLAVICENCIO"/>
    <x v="3"/>
    <x v="3"/>
    <n v="50573"/>
    <n v="2569259"/>
    <n v="76157"/>
    <s v="INCIDENTE"/>
    <s v="META"/>
    <s v="PUERTO LOPEZ"/>
    <s v="PTM PUERTO LOPEZ MISCELANEA NE"/>
    <s v="REDEBAN"/>
    <s v="FO-25-1349052"/>
    <d v="2025-08-08T09:44:00"/>
    <d v="2025-08-09T11:26:00"/>
    <s v="NO"/>
    <s v="HARDWARE"/>
    <s v="ALERT IRRUPTION"/>
    <s v="ALERT IRRUPTION"/>
    <s v="AGREGADOR"/>
    <m/>
    <s v="CERRADO"/>
    <s v="08/08/2025 08-08 SE ESCALA PARA VISITA. LLAMAR ANTES DE VISITAR, CONFIRMAR FALLA Y DATOS | 09/08/2025 SE REALIZA CAMBIO DE EQUIPO POR DAÑO SE ENTREGA OPERATIVO SIN NOVEDAD"/>
    <s v="VISITA_TÉCNICA"/>
    <s v="SX0GZ308 - ON00N889"/>
    <s v="TIPO II"/>
    <s v="TERRESTRE"/>
    <s v="ROZO JIMENEZ EDGAR ARMANDO"/>
    <n v="1"/>
    <n v="0"/>
    <n v="144967.87232000002"/>
    <n v="140395.6348884"/>
    <n v="144967.87232000002"/>
    <m/>
    <m/>
    <m/>
    <m/>
    <m/>
    <m/>
    <m/>
    <m/>
  </r>
  <r>
    <s v="VALLEDUPAR"/>
    <x v="2"/>
    <x v="2"/>
    <n v="20383"/>
    <n v="2565104"/>
    <n v="42378"/>
    <s v="INCIDENTE"/>
    <s v="CESAR"/>
    <s v="LA GLORIA"/>
    <s v="BARRIO LA MATA LA GLORIA CESAR"/>
    <s v="REDEBAN"/>
    <s v="FO-25-1340685"/>
    <d v="2025-08-06T15:43:00"/>
    <d v="2025-08-09T11:32:00"/>
    <s v="NO"/>
    <s v="HARDWARE"/>
    <s v="LECTOR DE TARJETAS"/>
    <s v="MENSAJE RETIRE TARJETA"/>
    <s v="CB UNO A UNO"/>
    <m/>
    <s v="CERRADO"/>
    <s v="06/08/2025 6-08 EN COMUNICACIÓN CON LA SEÑORA  MARTHA SANDINO HERNANDEZ  AL NUMERO 3106303471 INDICA QUE EL DATAFONO LE ARROJA MENSAJE RETIRE SU TARJETA Y EN OCASIONES REHAZO GENERAL, CONFIRMA DATOS, SE ESCALA PARA VISITA | 09/08/2025 SE REALIZA VISITÁ POR SOLICITUD DE CLIENTE,LA CUAL MANIFIEST EL EQUIPO RECHAZA LAS TARJETAS, SE REALIZAN CAMBIO DE EQUIPO QUEDANDO EQUIPO NUEVO DE TECNOLOGIA DESK 2600 PRUEBAS OK AL 100 %"/>
    <s v="VISITA_TÉCNICA"/>
    <s v="TR02Z925"/>
    <s v="TIPO IV"/>
    <s v="TERRESTRE"/>
    <s v="MAESTRE MENGUAL EDGAR ENRIQUE"/>
    <n v="1"/>
    <n v="0"/>
    <n v="479588.87655000004"/>
    <n v="196536.5258152"/>
    <n v="479588.87655000004"/>
    <m/>
    <m/>
    <m/>
    <m/>
    <m/>
    <m/>
    <m/>
    <m/>
  </r>
  <r>
    <s v="MEDELLIN"/>
    <x v="1"/>
    <x v="1"/>
    <n v="5284"/>
    <n v="2567503"/>
    <n v="10516"/>
    <s v="INCIDENTE"/>
    <s v="ANTIOQUIA"/>
    <s v="FRONTINO"/>
    <s v="FRONTINO II - ANTIOQUIA"/>
    <s v="REDEBAN"/>
    <s v="FO-25-1345668"/>
    <d v="2025-08-07T14:59:00"/>
    <d v="2025-08-09T11:44:00"/>
    <s v="NO"/>
    <s v="HARDWARE"/>
    <s v="IMPRESION"/>
    <s v="NO IMPRIME UNO O VARIOS CARACTERES"/>
    <s v="CB UNO A UNO"/>
    <m/>
    <s v="CERRADO"/>
    <s v="07/08/2025 07-08 SE ESCALA PARA VISITA. LLAMAR ANTES DE VISITAR, CONFIRMAR FALLA Y DATOS | 09/08/2025 SE REALIZA VISITA AL PUNTO CON EL OBJETIVO DE RESOLVER EL INCIDENTE REPORTADO. EL USUARIO INFORMA QUE EL EQUIPO NO IMPRIME EL BAUCHER CON LA INFORMACIÓN COMPLETA.  _x000a_SE PROCEDE A GESTIONAR MANTENIMIENTO PREVENTIVO Y CORRECTIVO; SIN EMBARGO, LA NOVEDAD PERSISTE TRAS LA INTERVENCIÓN.  _x000a_ANTE LA CONTINUIDAD DE LA FALLA, SE DETERMINA QUE EL EQUIPO PRESENTA DAÑO FÍSICO O FUNCIONAL, POR LO QUE SE REALIZA EL CAMBIO COMPLETO DEL DISPOSITIVO PARA GARANTIZAR LA OPERATIVIDAD DEL SERVICIO."/>
    <s v="VISITA_TÉCNICA"/>
    <s v="IZ0ZZ261"/>
    <s v="TIPO IV"/>
    <s v="TERRESTRE"/>
    <s v="MARTINEZ TOVAR OSCAR DAVID"/>
    <n v="1"/>
    <n v="0"/>
    <n v="479588.87655000004"/>
    <n v="196536.5258152"/>
    <n v="479588.87655000004"/>
    <m/>
    <m/>
    <m/>
    <m/>
    <m/>
    <m/>
    <m/>
    <m/>
  </r>
  <r>
    <s v="MEDELLIN"/>
    <x v="1"/>
    <x v="1"/>
    <n v="5861"/>
    <n v="2567389"/>
    <n v="10337"/>
    <s v="INCIDENTE"/>
    <s v="ANTIOQUIA"/>
    <s v="VENECIA"/>
    <s v="VENECIA II"/>
    <s v="REDEBAN"/>
    <s v="FO-25-1347134"/>
    <d v="2025-08-07T17:06:00"/>
    <d v="2025-08-09T12:14:00"/>
    <s v="NO"/>
    <s v="HARDWARE"/>
    <s v="IMPRESION"/>
    <s v="NO IMPRIME UNO O VARIOS CARACTERES"/>
    <s v="CB UNO A UNO"/>
    <m/>
    <s v="CERRADO"/>
    <s v="08/08/2025 08-08 SE ESCALA PARA VISITA. LLAMAR ANTES DE VISITAR, CONFIRMAR FALLA Y DATOS | 09/08/2025 SE HACE MANTENIMIENTO A LA IMPRESORA DEJÁNDOLA EL EQUIPO OK, E IMPRIMIENDO TODO OK"/>
    <s v="VISITA_TÉCNICA"/>
    <s v="IZ6ZZ869"/>
    <s v="TIPO II"/>
    <s v="TERRESTRE"/>
    <s v="RUA ALVAREZ RICHARD ANDRES"/>
    <n v="1"/>
    <n v="0"/>
    <n v="144967.87232000002"/>
    <n v="140395.6348884"/>
    <n v="144967.87232000002"/>
    <m/>
    <m/>
    <m/>
    <m/>
    <m/>
    <m/>
    <m/>
    <m/>
  </r>
  <r>
    <s v="BOGOTA"/>
    <x v="5"/>
    <x v="5"/>
    <n v="11001"/>
    <n v="2571378"/>
    <n v="26555"/>
    <s v="INCIDENTE"/>
    <s v="CUNDINAMARCA"/>
    <s v="BOGOTA"/>
    <s v="PAGAFACIL BOSA"/>
    <s v="REDEBAN"/>
    <s v="FO-25-1350679"/>
    <d v="2025-08-08T13:56:00"/>
    <d v="2025-08-09T12:21:00"/>
    <s v="NO"/>
    <s v="SOFTWARE"/>
    <s v="ACTUALIZACION"/>
    <s v="VERSION CARGA SO VR"/>
    <s v="ROBUSTO"/>
    <m/>
    <s v="CERRADO"/>
    <s v="08/08/2025 08-08 SE ESCALA PARA VISITA. LLAMAR ANTES DE VISITAR, CONFIRMAR FALLA Y DATOS | 09/08/2025 SE REALIZA VISITA DE CAMPO DONDE SE ACTUALIZA EQUIPO DEBIDO A ERROR  DE COMUNICACIÓN PRUEBAS CUPO Y USUARIO OK"/>
    <s v="VISITA_TÉCNICA"/>
    <s v="9999I846"/>
    <s v="TIPO I"/>
    <s v="TERRESTRE"/>
    <s v="LOZADA ROJAS CHRISTIAN ANDRES"/>
    <n v="1"/>
    <n v="0"/>
    <n v="65960.072302"/>
    <n v="75096.394270399993"/>
    <n v="65960.072302"/>
    <m/>
    <m/>
    <m/>
    <m/>
    <m/>
    <m/>
    <m/>
    <m/>
  </r>
  <r>
    <s v="CALI"/>
    <x v="4"/>
    <x v="4"/>
    <n v="19001"/>
    <n v="2568728"/>
    <n v="74739"/>
    <s v="INCIDENTE"/>
    <s v="CAUCA"/>
    <s v="POPAYAN"/>
    <s v="BARRIO CALIFORNIA POPAYAN"/>
    <s v="REDEBAN"/>
    <s v="FO-25-1348026"/>
    <d v="2025-08-08T08:46:00"/>
    <d v="2025-08-09T12:25:00"/>
    <s v="NO"/>
    <s v="HARDWARE"/>
    <s v="COMUNICACION"/>
    <s v="MENSAJE CABLE DE RED DESCONECTADO"/>
    <s v="CB UNO A UNO"/>
    <m/>
    <s v="CERRADO"/>
    <s v="08/08/2025 8-08 SE INTENTA COMUNIACION EN VARIAS OACASIONES CON EL SEÑOR LUIS MORENO AL NUMERO 3102000062 PARA CONFIRMAR FALLA Y DATOS PERO NO FUE POSIBLE, SE ESCALA AL COORDINADOR DE LA ZONA PARA VALIDAR EN SITIO | 09/08/2025 SE INGRESA SE ENCUENTRA EQUIPO DESCONFIGURADO SE FORMATIO EQUIPO SE INSTALA SISTEMA OPERATIVO VERSIÓN CREACIÓN DE USUARIOS PRUEBAS OKAY TELECARGA DRNA"/>
    <s v="VISITA_TÉCNICA"/>
    <s v="MNPZZ668"/>
    <s v="TIPO III"/>
    <s v="TERRESTRE"/>
    <s v="GIMBUEL LASSO LUIS GERMAN"/>
    <n v="1"/>
    <n v="0"/>
    <n v="275728.78077800001"/>
    <n v="196536.5258152"/>
    <n v="275728.78077800001"/>
    <m/>
    <m/>
    <m/>
    <m/>
    <m/>
    <m/>
    <m/>
    <m/>
  </r>
  <r>
    <s v="PEREIRA"/>
    <x v="4"/>
    <x v="6"/>
    <n v="66170"/>
    <n v="2572170"/>
    <n v="45198"/>
    <s v="INCIDENTE"/>
    <s v="RISARALDA"/>
    <s v="DOSQUEBRADAS"/>
    <s v="PTM DOSQUEBRADAS"/>
    <s v="REDEBAN"/>
    <s v="FO-25-1351688"/>
    <d v="2025-08-08T15:25:00"/>
    <d v="2025-08-09T12:32:00"/>
    <s v="NO"/>
    <s v="HARDWARE"/>
    <s v="DETERIORO"/>
    <s v="DATAFONO"/>
    <s v="AGREGADOR"/>
    <m/>
    <s v="CERRADO"/>
    <s v="08/08/2025 08-08 SE ESCALA PARA VISITA. LLAMAR ANTES DE VISITAR, CONFIRMAR FALLA Y DATOS | 09/08/2025 VISITAMOS COMERCIO EL DATÁFONO TIENE LAS TECLAS MUY PEGADAS, REALIZAMOS CAMBIO LO CONFIGURAMOS Y REALIZAMOS PRUEBAS PERO LUEGO DE 45 MINUTOS NO ES POSIBLE HACER PRUEBAS EXITOSAS YA QUE SALE RECHAZO GENERAL REALIZAMOS CAMBIO NUEVAMENTE LO CONFIGURAMOS REALIZAMOS PRUEBAS CON EL NUEVO DATÁFONO OK."/>
    <s v="VISITA_TÉCNICA"/>
    <s v="GA0LZ449-XP0JZ964"/>
    <s v="TIPO I"/>
    <s v="TERRESTRE"/>
    <s v="ARROYAVE CANO MANUEL GUILLERMO"/>
    <n v="1"/>
    <n v="0"/>
    <n v="65960.072302"/>
    <n v="75096.394270399993"/>
    <n v="65960.072302"/>
    <m/>
    <m/>
    <m/>
    <m/>
    <m/>
    <m/>
    <m/>
    <m/>
  </r>
  <r>
    <s v="PASTO"/>
    <x v="4"/>
    <x v="4"/>
    <n v="52320"/>
    <n v="2571126"/>
    <n v="72485"/>
    <s v="INCIDENTE"/>
    <s v="NARIÑO"/>
    <s v="GUAITARILLA"/>
    <s v="DISTRICOL SURTIHO GUAITARILLA"/>
    <s v="REDEBAN"/>
    <s v="FO-25-1350363"/>
    <d v="2025-08-08T12:33:00"/>
    <d v="2025-08-09T12:34:00"/>
    <s v="NO"/>
    <s v="HARDWARE"/>
    <s v="TECLADO"/>
    <s v="DAÑO POS"/>
    <s v="AGREGADOR"/>
    <m/>
    <s v="CERRADO"/>
    <s v="08/08/2025 08-08 SE ESCALA PARA VISITA. LLAMAR ANTES DE VISITAR, CONFIRMAR FALLA Y DATOS | 09/08/2025 SE VISITA EL CB PARA REVISAR FALLA DE DATÁFONO UNAS TECLAS NO FUNCIONAN, SE REALIZA CAMBIO DE EQUIPO, DA RECHAZO GENERAL, SE REALIZÓ NUEVAMENTE CAMBIO DE EQUIPO Y FUNCIONA OK, CB OPERATIVO"/>
    <s v="VISITA_TÉCNICA"/>
    <s v="TV00L300"/>
    <s v="TIPO II"/>
    <s v="TERRESTRE"/>
    <s v="GUERRERO RAMIREZ OSCAR DARIO"/>
    <n v="1"/>
    <n v="0"/>
    <n v="144967.87232000002"/>
    <n v="140395.6348884"/>
    <n v="144967.87232000002"/>
    <m/>
    <m/>
    <m/>
    <m/>
    <m/>
    <m/>
    <m/>
    <m/>
  </r>
  <r>
    <s v="CALI"/>
    <x v="4"/>
    <x v="4"/>
    <n v="76834"/>
    <n v="2571965"/>
    <n v="59886"/>
    <s v="INCIDENTE"/>
    <s v="VALLE DEL CAUCA"/>
    <s v="TULUA"/>
    <s v="BARRIO TOMAS URIBE TULUA 3"/>
    <s v="REDEBAN"/>
    <s v="FO-25-1351829"/>
    <d v="2025-08-08T14:51:00"/>
    <d v="2025-08-09T12:40:00"/>
    <s v="NO"/>
    <s v="HARDWARE"/>
    <s v="ALERT IRRUPTION"/>
    <s v="ALERT IRRUPTION"/>
    <s v="CB UNO A UNO"/>
    <m/>
    <s v="CERRADO"/>
    <s v="09/08/2025 EN LA VISITA TÉCNICA SE REALIZÓ EL CAMBIO DE DATÁFONO YA QUE SE ENCONTRÓ BLOQUEADO (ALERT IRRUPTION)SE INSTALA MAGIC BOX 2600,SE INSTALA EL SISTEMA OPERATIVO Y VERSIÓN 10.3N,SE CONFIGURÓ E INICIALIZÓ OK,SE CREARON LOS USUARIOS Y SE REALIZARON LAS PRUEBAS DEJANDO EL SERVICIO OPERANDO SIN FALLAS Y SIN NOVEDAD"/>
    <s v="VISITA_TÉCNICA"/>
    <s v="FUA0B437"/>
    <s v="TIPO II"/>
    <s v="TERRESTRE"/>
    <s v="SANCHEZ URREGO ROBINSON DAVID"/>
    <n v="1"/>
    <n v="0"/>
    <n v="144967.87232000002"/>
    <n v="140395.6348884"/>
    <n v="144967.87232000002"/>
    <m/>
    <m/>
    <m/>
    <m/>
    <m/>
    <m/>
    <m/>
    <m/>
  </r>
  <r>
    <s v="CUCUTA"/>
    <x v="0"/>
    <x v="0"/>
    <n v="54001"/>
    <n v="2573030"/>
    <n v="58235"/>
    <s v="INCIDENTE"/>
    <s v="NORTE DE SANTANDER"/>
    <s v="CUCUTA"/>
    <s v="PTM CUCUTA DROGUERIA ANGEL FA"/>
    <s v="REDEBAN"/>
    <s v="FO-25-1352188"/>
    <d v="2025-08-08T17:04:00"/>
    <d v="2025-08-09T12:44:00"/>
    <s v="NO"/>
    <s v="HARDWARE"/>
    <s v="LECTOR DE BARRAS"/>
    <s v="CABLE LECTORA AVERIADO"/>
    <s v="AGREGADOR"/>
    <m/>
    <s v="CERRADO"/>
    <s v="08/08/2025 08-08 SE ESCALA PARA VISITA. LLAMAR ANTES DE VISITAR, CONFIRMAR FALLA Y DATOS | 09/08/2025 SE VISITA COMERCIO ,SE CAMBIA LECTOR DE BARRAS POR DAÑO"/>
    <s v="VISITA_TÉCNICA"/>
    <s v="TWZZZ079"/>
    <s v="TIPO I"/>
    <s v="TERRESTRE"/>
    <s v="NARANJO AFANADOR RUBEN JESUS"/>
    <n v="1"/>
    <n v="0"/>
    <n v="65960.072302"/>
    <n v="75096.394270399993"/>
    <n v="65960.072302"/>
    <m/>
    <m/>
    <m/>
    <m/>
    <m/>
    <m/>
    <m/>
    <m/>
  </r>
  <r>
    <s v="SANTA MARTA"/>
    <x v="2"/>
    <x v="2"/>
    <n v="47001"/>
    <n v="2572530"/>
    <n v="28531"/>
    <s v="INCIDENTE"/>
    <s v="MAGDALENA"/>
    <s v="SANTA MARTA"/>
    <s v="BARRIO MAMATOCO SANTA MARTA"/>
    <s v="REDEBAN"/>
    <s v="FO-25-1351674"/>
    <d v="2025-08-08T15:52:00"/>
    <d v="2025-08-09T12:47:00"/>
    <s v="NO"/>
    <s v="HARDWARE"/>
    <s v="IMPRESION"/>
    <s v="NO AVANZA PAPEL"/>
    <s v="CB UNO A UNO"/>
    <m/>
    <s v="CERRADO"/>
    <s v="08/08/2025 08-08 SE ESCALA PARA VISITA. LLAMAR ANTES DE VISITAR, CONFIRMAR FALLA Y DATOS | 09/08/2025 SE REALIZA LA VISITA SE ENCUENTRA EL DATÁFONO CON PROBLEMAS DE IMPRESORA, YA QUE NO AVANZA PAPEL, SE PROCEDE A CAMBIAR LA TAPA, PERO EL PROBLEMA PERSISTE, SE CAMBIA EL EQUIPO, SE REALIZAN PRUEBAS Y TODO OK"/>
    <s v="VISITA_TÉCNICA"/>
    <s v="9ZZZZ270"/>
    <s v="TIPO I"/>
    <s v="TERRESTRE"/>
    <s v="THOMAS  CAMPO SIGIFREDO SEGUNDO"/>
    <n v="1"/>
    <n v="0"/>
    <n v="65960.072302"/>
    <n v="75096.394270399993"/>
    <n v="65960.072302"/>
    <m/>
    <m/>
    <m/>
    <m/>
    <m/>
    <m/>
    <m/>
    <m/>
  </r>
  <r>
    <s v="MEDELLIN"/>
    <x v="1"/>
    <x v="1"/>
    <n v="5376"/>
    <n v="2572779"/>
    <n v="51221"/>
    <s v="INCIDENTE"/>
    <s v="ANTIOQUIA"/>
    <s v="LA CEJA"/>
    <s v="PTM LA CEJA UNIVERSO ESCOLAR E"/>
    <s v="REDEBAN"/>
    <s v="FO-25-1352103"/>
    <d v="2025-08-08T16:39:00"/>
    <d v="2025-08-09T12:53:00"/>
    <s v="NO"/>
    <s v="HARDWARE"/>
    <s v="IMPRESION"/>
    <s v="RODILLO AVERIADO"/>
    <s v="AGREGADOR"/>
    <m/>
    <s v="CERRADO"/>
    <s v="08/08/2025 08-08 SE ESCALA PARA VISITA. LLAMAR ANTES DE VISITAR, CONFIRMAR FALLA Y DATOS | 09/08/2025 SE REVISA EQUIPO Y IMPRIME BORROSO SE REALIZA CAMBIO DE FUENTE DE REALIZAN PRUEBAS EXITOSAS SERVICIO OPERATIVO OK"/>
    <s v="VISITA_TÉCNICA"/>
    <s v="II02Z768 - XP0GZ478"/>
    <s v="TIPO II"/>
    <s v="TERRESTRE"/>
    <s v="ZAPATA LOPEZ EDWARD ASDRUBAL"/>
    <n v="1"/>
    <n v="0"/>
    <n v="144967.87232000002"/>
    <n v="140395.6348884"/>
    <n v="144967.87232000002"/>
    <m/>
    <m/>
    <m/>
    <m/>
    <m/>
    <m/>
    <m/>
    <m/>
  </r>
  <r>
    <s v="CUCUTA"/>
    <x v="0"/>
    <x v="0"/>
    <n v="54001"/>
    <n v="2572610"/>
    <n v="34207"/>
    <s v="INCIDENTE"/>
    <s v="NORTE DE SANTANDER"/>
    <s v="CUCUTA"/>
    <s v="BARRIO CENTRO CUCUTA 3"/>
    <s v="REDEBAN"/>
    <s v="FO-25-1351986"/>
    <d v="2025-08-08T16:03:00"/>
    <d v="2025-08-09T12:55:00"/>
    <s v="NO"/>
    <s v="SOFTWARE"/>
    <s v="ACTUALIZACION"/>
    <s v="VERSION CARGA SO VR"/>
    <s v="CB UNO A UNO"/>
    <m/>
    <s v="CERRADO"/>
    <s v="08/08/2025 08-08 SE ESCALA PARA VISITA. LLAMAR ANTES DE VISITAR, CONFIRMAR FALLA Y DATOS | 09/08/2025 SE REALIZA MANTENIMIENTO CIERRES Y PRUEBAS OK"/>
    <s v="VISITA_TÉCNICA"/>
    <s v="II0XZ331"/>
    <s v="TIPO I"/>
    <s v="TERRESTRE"/>
    <s v="DURAN ACOSTA FRANK YONNY"/>
    <n v="1"/>
    <n v="0"/>
    <n v="65960.072302"/>
    <n v="75096.394270399993"/>
    <n v="65960.072302"/>
    <m/>
    <m/>
    <m/>
    <m/>
    <m/>
    <m/>
    <m/>
    <m/>
  </r>
  <r>
    <s v="CUCUTA"/>
    <x v="0"/>
    <x v="0"/>
    <n v="54001"/>
    <n v="2573072"/>
    <n v="68778"/>
    <s v="INCIDENTE"/>
    <s v="NORTE DE SANTANDER"/>
    <s v="CUCUTA"/>
    <s v="PTM CUCUTA PAPELERIA Y VARIED"/>
    <s v="REDEBAN"/>
    <s v="FO-25-1352209"/>
    <d v="2025-08-08T17:22:00"/>
    <d v="2025-08-09T12:58:00"/>
    <s v="NO"/>
    <s v="HARDWARE"/>
    <s v="LECTOR DE TARJETAS"/>
    <s v="DAÑO POS"/>
    <s v="AGREGADOR"/>
    <m/>
    <s v="CERRADO"/>
    <s v="08/08/2025 08-08 SE ESCALA PARA VISITA. LLAMAR ANTES DE VISITAR, CONFIRMAR FALLA Y DATOS | 09/08/2025 SE REALIZA VISITA, SE ENCUENTRA DATAFONO CON LECTOR DE CHIP EN DAÑO, SE REALIZA CAMBIO, SE INSTALA ÚLTIMA VERSIÓN, SE CREAN USUARIOS OK, SE REALIZAN PRUEBAS Y CIERRES OK"/>
    <s v="VISITA_TÉCNICA"/>
    <s v="AALUZ204-AALUZ364"/>
    <s v="TIPO I"/>
    <s v="TERRESTRE"/>
    <s v="PACHECO BUITRAGO JAVIER ALONSO"/>
    <n v="1"/>
    <n v="0"/>
    <n v="65960.072302"/>
    <n v="75096.394270399993"/>
    <n v="65960.072302"/>
    <m/>
    <m/>
    <m/>
    <m/>
    <m/>
    <m/>
    <m/>
    <m/>
  </r>
  <r>
    <s v="VILLAVICENCIO"/>
    <x v="3"/>
    <x v="3"/>
    <n v="50001"/>
    <n v="2571791"/>
    <n v="65889"/>
    <s v="INCIDENTE"/>
    <s v="META"/>
    <s v="VILLAVICENCIO"/>
    <s v="BARRIO ZONA RURAL VILLAVICENCI"/>
    <s v="REDEBAN"/>
    <s v="FO-25-1351299"/>
    <d v="2025-08-08T14:49:00"/>
    <d v="2025-08-09T12:59:00"/>
    <s v="NO"/>
    <s v="HARDWARE"/>
    <s v="CABLEADO"/>
    <s v="CABLE MAGICBOX AVERIADO"/>
    <s v="CB UNO A UNO"/>
    <m/>
    <s v="CERRADO"/>
    <s v="08/08/2025 08-08 SE ESCALA PARA VISITA. LLAMAR ANTES DE VISITAR, CONFIRMAR FALLA Y DATOS | 09/08/2025 SE REALIZA CAMBIO DE MAGIC BOX Y FUENTE POR DAÑO SE REALIZA PRUEBAS BÁSICAS SIN NOVEDAD"/>
    <s v="VISITA_TÉCNICA"/>
    <s v="3A00G803"/>
    <s v="TIPO I"/>
    <s v="TERRESTRE"/>
    <s v="ROZO JIMENEZ EDGAR ARMANDO"/>
    <n v="1"/>
    <n v="0"/>
    <n v="65960.072302"/>
    <n v="75096.394270399993"/>
    <n v="65960.072302"/>
    <m/>
    <m/>
    <m/>
    <m/>
    <m/>
    <m/>
    <m/>
    <m/>
  </r>
  <r>
    <s v="CUCUTA"/>
    <x v="0"/>
    <x v="0"/>
    <n v="54001"/>
    <n v="2572816"/>
    <n v="78950"/>
    <s v="INCIDENTE"/>
    <s v="NORTE DE SANTANDER"/>
    <s v="CUCUTA"/>
    <s v="BARRIO PRADOS NORTE CUCUTA 1"/>
    <s v="REDEBAN"/>
    <s v="FO-25-1351982"/>
    <d v="2025-08-08T16:21:00"/>
    <d v="2025-08-09T13:17:00"/>
    <s v="NO"/>
    <s v="HARDWARE"/>
    <s v="LECTOR DE BARRAS"/>
    <s v="CABLE LECTORA AVERIADO"/>
    <s v="CB UNO A UNO"/>
    <m/>
    <s v="CERRADO"/>
    <s v="08/08/2025 08-08 SE ESCALA PARA VISITA. LLAMAR ANTES DE VISITAR, CONFIRMAR FALLA Y DATOS | 09/08/2025 SE CAMBIA LECTOR DE CODIGOS POR DAÑO."/>
    <s v="VISITA_TÉCNICA"/>
    <s v="FASZZ020"/>
    <s v="TIPO I"/>
    <s v="TERRESTRE"/>
    <s v="NARANJO AFANADOR RUBEN JESUS"/>
    <n v="1"/>
    <n v="0"/>
    <n v="65960.072302"/>
    <n v="75096.394270399993"/>
    <n v="65960.072302"/>
    <m/>
    <m/>
    <m/>
    <m/>
    <m/>
    <m/>
    <m/>
    <m/>
  </r>
  <r>
    <s v="BOGOTA"/>
    <x v="5"/>
    <x v="5"/>
    <n v="11001"/>
    <n v="2572952"/>
    <n v="49565"/>
    <s v="INCIDENTE"/>
    <s v="CUNDINAMARCA"/>
    <s v="BOGOTA"/>
    <s v="BARRIO SUBA BOGOTA 21"/>
    <s v="REDEBAN"/>
    <s v="FO-25-1352101"/>
    <d v="2025-08-08T16:45:00"/>
    <d v="2025-08-09T13:19:00"/>
    <s v="NO"/>
    <s v="HARDWARE"/>
    <s v="LECTOR DE BARRAS"/>
    <s v="CABLE LECTORA AVERIADO"/>
    <s v="CB UNO A UNO"/>
    <m/>
    <s v="CERRADO"/>
    <s v="08/08/2025 08-08 SE ESCALA PARA VISITA. LLAMAR ANTES DE VISITAR, CONFIRMAR FALLA Y DATOS | 09/08/2025 SE VISITA COMERCIO POR FALLA EN LECTORA CABLE COMUNICACIÓN AVERIADO SE PROCEDE CON CAMBIO DE LECTORA REALIZANDO PRUEBAS DE LECTURA OK Y SE DEJA CB OPERANDO SIN NOVEDAD"/>
    <s v="VISITA_TÉCNICA"/>
    <s v="AD00Q143"/>
    <s v="TIPO I"/>
    <s v="TERRESTRE"/>
    <s v="ROMERO ROJAS BREIDY JHOHAN"/>
    <n v="1"/>
    <n v="0"/>
    <n v="65960.072302"/>
    <n v="75096.394270399993"/>
    <n v="65960.072302"/>
    <m/>
    <m/>
    <m/>
    <m/>
    <m/>
    <m/>
    <m/>
    <m/>
  </r>
  <r>
    <s v="BOGOTA"/>
    <x v="5"/>
    <x v="5"/>
    <n v="11001"/>
    <n v="2573333"/>
    <n v="80774"/>
    <s v="INCIDENTE"/>
    <s v="CUNDINAMARCA"/>
    <s v="BOGOTA"/>
    <s v="BARRIO SAN BLAS BOGOTA 6"/>
    <s v="REDEBAN"/>
    <s v="FO-25-1352868"/>
    <d v="2025-08-09T08:00:00"/>
    <d v="2025-08-09T13:32:00"/>
    <s v="NO"/>
    <s v="SOFTWARE"/>
    <s v="ACTUALIZACION"/>
    <s v="VERSION CARGA SO VR"/>
    <s v="CB UNO A UNO"/>
    <m/>
    <s v="CERRADO"/>
    <s v="09/08/2025 09-08 SE ESCALA PARA VISITA. LLAMAR ANTES DE VISITAR, CONFIRMAR FALLA Y DATOS | 09/08/2025 SE LLEGA AL COMERCIO SE HABLO CON EL CLIENTE EL CUAL INFORMA SERVICIO YA SE ENCUENTRA OKAY YA HABÍA LLAMADO LA LÍNEA DE ATENCIÓN PARA CANCELAR EL MANTENIMIENTO. NO SE MANIPULAN EQUIPOS"/>
    <s v="VISITA_TÉCNICA"/>
    <s v="F8ZZZ048"/>
    <s v="TIPO I"/>
    <s v="TERRESTRE"/>
    <s v="GOMEZ VEGA DAVID SNEYDER"/>
    <n v="1"/>
    <n v="0"/>
    <n v="65960.072302"/>
    <n v="75096.394270399993"/>
    <n v="65960.072302"/>
    <m/>
    <m/>
    <m/>
    <m/>
    <m/>
    <m/>
    <m/>
    <m/>
  </r>
  <r>
    <s v="BOGOTA"/>
    <x v="5"/>
    <x v="5"/>
    <n v="25754"/>
    <n v="2573086"/>
    <n v="64143"/>
    <s v="INCIDENTE"/>
    <s v="CUNDINAMARCA"/>
    <s v="SOACHA"/>
    <s v="BARRIO SAN MATEO SOACHA 17"/>
    <s v="REDEBAN"/>
    <s v="FO-25-1352212"/>
    <d v="2025-08-08T17:29:00"/>
    <d v="2025-08-09T13:37:00"/>
    <s v="NO"/>
    <s v="HARDWARE"/>
    <s v="IMPRESION"/>
    <s v="NO IMPRIME UNO O VARIOS CARACTERES"/>
    <s v="CB UNO A UNO"/>
    <m/>
    <s v="CERRADO"/>
    <s v="08/08/2025 08-08 SE ESCALA PARA VISITA. LLAMAR ANTES DE VISITAR, CONFIRMAR FALLA Y DATOS | 09/08/2025 SE REALIZA CAMBIO DE EQUIPO POR DAÑO EN IMPRESORA CUANDO SE CAMBIABAN LOS ROLLOS SE TRANCABAN, HACIAN SALTAR EL ROLLO Y LO REPRESA SERVICIO OPERATIVO PRUEBAS OK TRNA RBM"/>
    <s v="VISITA_TÉCNICA"/>
    <s v="LA01Z128"/>
    <s v="TIPO I"/>
    <s v="TERRESTRE"/>
    <s v="BUSTOS MORA DIEGO MANUEL"/>
    <n v="1"/>
    <n v="0"/>
    <n v="65960.072302"/>
    <n v="75096.394270399993"/>
    <n v="65960.072302"/>
    <m/>
    <m/>
    <m/>
    <m/>
    <m/>
    <m/>
    <m/>
    <m/>
  </r>
  <r>
    <s v="BOGOTA"/>
    <x v="5"/>
    <x v="5"/>
    <n v="11001"/>
    <n v="2572421"/>
    <n v="18903"/>
    <s v="INCIDENTE"/>
    <s v="CUNDINAMARCA"/>
    <s v="BOGOTA"/>
    <s v="PAGAFACIL CHICO 94"/>
    <s v="REDEBAN"/>
    <s v="FO-25-1351681"/>
    <d v="2025-08-08T15:37:00"/>
    <d v="2025-08-09T13:44:00"/>
    <s v="NO"/>
    <s v="HARDWARE"/>
    <s v="NO ENCIENDE"/>
    <s v="DAÑO POS"/>
    <s v="ROBUSTO"/>
    <m/>
    <s v="CERRADO"/>
    <s v="08/08/2025 08-08 SE ESCALA PARA VISITA. LLAMAR ANTES DE VISITAR, CONFIRMAR FALLA Y DATOS | 09/08/2025 SE LLEGA A COMERCIO SE VÁLIDA QUE EL EQUIPO SE QUEMÓ NO SE PUEDE REALIZAR CAMBIO DE EQUIPO POR HORA DE LLEGADA A COMERCIO"/>
    <s v="VISITA_TÉCNICA"/>
    <s v="TZZZZ588"/>
    <s v="TIPO I"/>
    <s v="TERRESTRE"/>
    <s v="INFANTE SIERRA MANUEL FERNANDO"/>
    <n v="1"/>
    <n v="0"/>
    <n v="65960.072302"/>
    <n v="75096.394270399993"/>
    <n v="65960.072302"/>
    <m/>
    <m/>
    <m/>
    <m/>
    <m/>
    <m/>
    <m/>
    <m/>
  </r>
  <r>
    <s v="MEDELLIN"/>
    <x v="1"/>
    <x v="1"/>
    <n v="5088"/>
    <n v="2574305"/>
    <n v="66013"/>
    <s v="INCIDENTE"/>
    <s v="ANTIOQUIA"/>
    <s v="BELLO"/>
    <s v="BARRIO NIQUIA BELLO 16"/>
    <s v="REDEBAN"/>
    <s v="FO-25-1354006"/>
    <d v="2025-08-09T10:58:00"/>
    <d v="2025-08-09T14:16:00"/>
    <s v="NO"/>
    <s v="HARDWARE"/>
    <s v="IMPRESION"/>
    <s v="NO AVANZA PAPEL"/>
    <s v="CB UNO A UNO"/>
    <m/>
    <s v="CERRADO"/>
    <s v="09/08/2025 09-08 SE ESCALA PARA VISITA. LLAMAR ANTES DE VISITAR, CONFIRMAR FALLA Y DATOS | 09/08/2025 CLIENTE NO DEJA CARGAR LA BATERÍA, SE INDICA QUE SI PARA QUE PUEDA IMPRIMIR BIEN"/>
    <s v="VISITA_TÉCNICA"/>
    <s v="9A00N419"/>
    <s v="TIPO I"/>
    <s v="TERRESTRE"/>
    <s v="BADEL ACUÑA LUIS ALBERTO"/>
    <n v="1"/>
    <n v="0"/>
    <n v="65960.072302"/>
    <n v="75096.394270399993"/>
    <n v="65960.072302"/>
    <m/>
    <m/>
    <m/>
    <m/>
    <m/>
    <m/>
    <m/>
    <m/>
  </r>
  <r>
    <s v="CUCUTA"/>
    <x v="0"/>
    <x v="0"/>
    <n v="54001"/>
    <n v="2574109"/>
    <n v="55284"/>
    <s v="INCIDENTE"/>
    <s v="NORTE DE SANTANDER"/>
    <s v="CUCUTA"/>
    <s v="PTM CUCUTA DROGUERIA COLVEN"/>
    <s v="REDEBAN"/>
    <s v="FO-25-1353615"/>
    <d v="2025-08-09T09:52:00"/>
    <d v="2025-08-09T14:18:00"/>
    <s v="NO"/>
    <s v="HARDWARE"/>
    <s v="IMPRESION"/>
    <s v="DAÑO POS"/>
    <s v="AGREGADOR"/>
    <m/>
    <s v="CERRADO"/>
    <s v="09/08/2025 09-08 SE ESCALA PARA VISITA. LLAMAR ANTES DE VISITAR, CONFIRMAR FALLA Y DATOS | 09/08/2025 SE REALIZÓ VISITA AL COMERCIO Y SE ENCUENTRA EQUIPO IMPRIMIENDO MAL, SE REALIZÓ CAMBIO DE DATAFONO PRUEBAS EXITOSAS"/>
    <s v="VISITA_TÉCNICA"/>
    <s v="TRCZZ905"/>
    <s v="TIPO I"/>
    <s v="TERRESTRE"/>
    <s v="MORA VEGA JEAMPIER"/>
    <n v="1"/>
    <n v="0"/>
    <n v="65960.072302"/>
    <n v="75096.394270399993"/>
    <n v="65960.072302"/>
    <m/>
    <m/>
    <m/>
    <m/>
    <m/>
    <m/>
    <m/>
    <m/>
  </r>
  <r>
    <s v="BUCARAMANGA"/>
    <x v="0"/>
    <x v="0"/>
    <n v="68001"/>
    <n v="2574107"/>
    <n v="44872"/>
    <s v="INCIDENTE"/>
    <s v="SANTANDER"/>
    <s v="BUCARAMANGA"/>
    <s v="PAGAFACIL PALMAS I"/>
    <s v="REDEBAN"/>
    <s v="FO-25-1353626"/>
    <d v="2025-08-09T09:45:00"/>
    <d v="2025-08-09T14:22:00"/>
    <s v="NO"/>
    <s v="HARDWARE"/>
    <s v="PINPAD"/>
    <s v="SE REINICIA"/>
    <s v="ROBUSTO"/>
    <m/>
    <s v="CERRADO"/>
    <s v="09/08/2025 09-08 SE ESCALA PARA VISITA. LLAMAR ANTES DE VISITAR, CONFIRMAR FALLA Y DATOS | 09/08/2025 SE REALIZA VISITA AL COMERCIO SE HACE CAMBIO DE PINPAD SE REALIZAN PRUEBAS OK"/>
    <s v="VISITA_TÉCNICA"/>
    <s v="9B0FZ051"/>
    <s v="TIPO I"/>
    <s v="TERRESTRE"/>
    <s v="MARIÑO PABON JORGE ENRIQUE"/>
    <n v="1"/>
    <n v="0"/>
    <n v="65960.072302"/>
    <n v="75096.394270399993"/>
    <n v="65960.072302"/>
    <m/>
    <m/>
    <m/>
    <m/>
    <m/>
    <m/>
    <m/>
    <m/>
  </r>
  <r>
    <s v="BUCARAMANGA"/>
    <x v="0"/>
    <x v="0"/>
    <n v="68547"/>
    <n v="2573965"/>
    <n v="21192"/>
    <s v="INCIDENTE"/>
    <s v="SANTANDER"/>
    <s v="PIEDECUESTA"/>
    <s v="MULTIPAGAS PIEDECUESTA"/>
    <s v="REDEBAN"/>
    <s v="FO-25-1353334"/>
    <d v="2025-08-09T09:37:00"/>
    <d v="2025-08-09T14:24:00"/>
    <s v="NO"/>
    <s v="HARDWARE"/>
    <s v="COMUNICACION"/>
    <s v="MENSAJE CABLE DE RED DESCONECTADO"/>
    <s v="ROBUSTO"/>
    <m/>
    <s v="CERRADO"/>
    <s v="09/08/2025 09-08 SE ESCALA PARA VISITA. LLAMAR ANTES DE VISITAR, CONFIRMAR FALLA Y DATOS | 09/08/2025 SE VISITA COMERCIO SE REALIZA EL CAMBIO DE EQUIPO DATÁFONO DESK 2600 OK, MAGICBOX OK, LECTOR DE BARRAS OK,VERSION 10.3 OK, PRUEBAS OK, LECTOR DE BARRAS OK, CB OPERATIVO"/>
    <s v="VISITA_TÉCNICA"/>
    <s v="9A0WZ961"/>
    <s v="TIPO II"/>
    <s v="TERRESTRE"/>
    <s v="BARAJAS BERMUDEZ YAHIR MAURICIO"/>
    <n v="1"/>
    <n v="0"/>
    <n v="144967.87232000002"/>
    <n v="140395.6348884"/>
    <n v="144967.87232000002"/>
    <m/>
    <m/>
    <m/>
    <m/>
    <m/>
    <m/>
    <m/>
    <m/>
  </r>
  <r>
    <s v="MEDELLIN"/>
    <x v="1"/>
    <x v="1"/>
    <n v="5001"/>
    <n v="2573364"/>
    <n v="31645"/>
    <s v="INCIDENTE"/>
    <s v="ANTIOQUIA"/>
    <s v="MEDELLIN"/>
    <s v="DISTRICOL SUPERDELICIAS"/>
    <s v="REDEBAN"/>
    <s v="FO-25-1352859"/>
    <d v="2025-08-09T08:00:00"/>
    <d v="2025-08-09T14:26:00"/>
    <s v="NO"/>
    <s v="SOFTWARE"/>
    <s v="LECTOR DE BARRAS"/>
    <s v="LECTOR DESCONFIGURADO"/>
    <s v="AGREGADOR"/>
    <m/>
    <s v="CERRADO"/>
    <s v="09/08/2025 09-08 SE ESCALA PARA VISITA. LLAMAR ANTES DE VISITAR, CONFIRMAR FALLA Y DATOS | 09/08/2025 SE REALIZA CONFIGURACION DE LECTORA, SE HACEN PRUEBAS, TODO OK"/>
    <s v="VISITA_TÉCNICA"/>
    <s v="1111G217"/>
    <s v="TIPO I"/>
    <s v="TERRESTRE"/>
    <s v="HERNANDEZ CHAVARRIA JUAN CAMILO"/>
    <n v="1"/>
    <n v="0"/>
    <n v="65960.072302"/>
    <n v="75096.394270399993"/>
    <n v="65960.072302"/>
    <m/>
    <m/>
    <m/>
    <m/>
    <m/>
    <m/>
    <m/>
    <m/>
  </r>
  <r>
    <s v="CALI"/>
    <x v="4"/>
    <x v="4"/>
    <n v="19455"/>
    <n v="2572927"/>
    <n v="80895"/>
    <s v="INCIDENTE"/>
    <s v="CAUCA"/>
    <s v="MIRANDA"/>
    <s v="BARRIO CENTRO MIRANDA 3"/>
    <s v="REDEBAN"/>
    <s v="FO-25-1352105"/>
    <d v="2025-08-08T16:37:00"/>
    <d v="2025-08-09T14:30:00"/>
    <s v="NO"/>
    <s v="HARDWARE"/>
    <s v="DETERIORO"/>
    <s v="DATAFONO"/>
    <s v="CB UNO A UNO"/>
    <m/>
    <s v="CERRADO"/>
    <s v="08/08/2025 08-08 SE ESCALA PARA VISITA. LLAMAR ANTES DE VISITAR, CONFIRMAR FALLA Y DATOS | 09/08/2025 SE REALIZA CAMBIO DE EQUIPO E9 PUERTO USB ROTO, CB BANCOLOMBIA PURO, PRUEBAS OK"/>
    <s v="VISITA_TÉCNICA"/>
    <s v="FGZZZ919"/>
    <s v="TIPO III"/>
    <s v="TERRESTRE"/>
    <s v="PAREDES CASTILLO DIEGO"/>
    <n v="1"/>
    <n v="0"/>
    <n v="275728.78077800001"/>
    <n v="196536.5258152"/>
    <n v="275728.78077800001"/>
    <m/>
    <m/>
    <m/>
    <m/>
    <m/>
    <m/>
    <m/>
    <m/>
  </r>
  <r>
    <s v="BOGOTA"/>
    <x v="5"/>
    <x v="5"/>
    <n v="11001"/>
    <n v="2570305"/>
    <n v="41088"/>
    <s v="INCIDENTE"/>
    <s v="CUNDINAMARCA"/>
    <s v="BOGOTA"/>
    <s v="BARRIO ANDES BOGOTA 2"/>
    <s v="REDEBAN"/>
    <s v="FO-25-1349963 | FO-25-1352159 | FO-25-1355155"/>
    <d v="2025-08-08T11:06:00"/>
    <d v="2025-08-09T14:38:00"/>
    <s v="NO"/>
    <s v="HARDWARE"/>
    <s v="COMUNICACION"/>
    <s v="DAÑO POS"/>
    <s v="CB UNO A UNO"/>
    <m/>
    <s v="CERRADO"/>
    <s v="09/08/2025 SE LLEGA A COMERCIO SE CAMBIA EQUIPO CLIENTE NO PUEDE ESPERAR MÁS POR QUÉ YA CIERRA EL NEGOCIO PIDE REPROGRAMAR DÍA LUNES A PRIMERA HORA"/>
    <s v="VISITA_TÉCNICA"/>
    <s v="NO"/>
    <s v="TIPO I"/>
    <s v="TERRESTRE"/>
    <s v="INFANTE SIERRA MANUEL FERNANDO"/>
    <n v="3"/>
    <n v="0"/>
    <n v="65960.072302"/>
    <n v="75096.394270399993"/>
    <n v="197880.21690599999"/>
    <m/>
    <m/>
    <m/>
    <m/>
    <m/>
    <m/>
    <m/>
    <m/>
  </r>
  <r>
    <s v="MEDELLIN"/>
    <x v="1"/>
    <x v="1"/>
    <n v="27361"/>
    <n v="2572174"/>
    <n v="63280"/>
    <s v="INCIDENTE"/>
    <s v="CHOCO"/>
    <s v="ISTMINA"/>
    <s v="BARRIO CAMELLON ISTMINA 3"/>
    <s v="REDEBAN"/>
    <s v="FO-25-1351684"/>
    <d v="2025-08-08T15:28:00"/>
    <d v="2025-08-09T14:46:00"/>
    <s v="NO"/>
    <s v="HARDWARE"/>
    <s v="ALERT IRRUPTION"/>
    <s v="ALERT IRRUPTION"/>
    <s v="CB UNO A UNO"/>
    <m/>
    <s v="CERRADO"/>
    <s v="08/08/2025 08-08 SE ESCALA PARA VISITA. LLAMAR ANTES DE VISITAR, CONFIRMAR FALLA Y DATOS | 09/08/2025 SE REALIZA CAMBIO DE EQUIPO POR DAÑO _x000a_SE REALIZAN PRUEBAS Y EL CB QUEDA OPERATIVO"/>
    <s v="VISITA_TÉCNICA"/>
    <s v="FUA0U757"/>
    <s v="TIPO IV ESPECIAL"/>
    <s v="AEREO"/>
    <s v="ROBLEDO DIAZ ANDRES FELIPE"/>
    <n v="1"/>
    <n v="0"/>
    <n v="988462.96268840006"/>
    <n v="196536.5258152"/>
    <n v="988462.96268840006"/>
    <m/>
    <m/>
    <m/>
    <m/>
    <m/>
    <m/>
    <m/>
    <m/>
  </r>
  <r>
    <s v="BARRANQUILLA"/>
    <x v="2"/>
    <x v="2"/>
    <n v="8606"/>
    <n v="2567950"/>
    <n v="75354"/>
    <s v="INCIDENTE"/>
    <s v="ATLANTICO"/>
    <s v="REPELON"/>
    <s v="BARRIO MARCOS LOPERA REPELON"/>
    <s v="REDEBAN"/>
    <s v="FO-25-1347126"/>
    <d v="2025-08-08T08:00:00"/>
    <d v="2025-08-09T15:00:00"/>
    <s v="NO"/>
    <s v="HARDWARE"/>
    <s v="COMUNICACION"/>
    <s v="MENSAJE CABLE DE RED DESCONECTADO"/>
    <s v="CB UNO A UNO"/>
    <m/>
    <s v="CERRADO"/>
    <s v="08/08/2025 08-08 SE ESCALA PARA VISITA. LLAMAR ANTES DE VISITAR, CONFIRMAR FALLA Y DATOS | 09/08/2025 SE REALIZA VISITA TÉCNICA, SE CAMBIA EL CABLE PCTH CORD, SE REALIZAN PRUEBAS EXITOSAS, EQUIPO FUNCIONA CORRECTAMENTE, CB QUEDA OPERATIVO."/>
    <s v="VISITA_TÉCNICA"/>
    <n v="10008828"/>
    <s v="TIPO II"/>
    <s v="TERRESTRE"/>
    <s v="DE AGUAS MUÑOZ DAVID JOSE"/>
    <n v="1"/>
    <n v="0"/>
    <n v="144967.87232000002"/>
    <n v="140395.6348884"/>
    <n v="144967.87232000002"/>
    <m/>
    <m/>
    <m/>
    <m/>
    <m/>
    <m/>
    <m/>
    <m/>
  </r>
  <r>
    <s v="CALI"/>
    <x v="4"/>
    <x v="4"/>
    <n v="19532"/>
    <n v="2570700"/>
    <n v="38616"/>
    <s v="INCIDENTE"/>
    <s v="CAUCA"/>
    <s v="PATIA"/>
    <s v="BARRIO LA CENTRAL PATIA 2"/>
    <s v="REDEBAN"/>
    <s v="FO-25-1350035"/>
    <d v="2025-08-08T11:45:00"/>
    <d v="2025-08-09T15:01:00"/>
    <s v="NO"/>
    <s v="HARDWARE"/>
    <s v="IMPRESION"/>
    <s v="NO AVANZA PAPEL"/>
    <s v="CB UNO A UNO"/>
    <m/>
    <s v="CERRADO"/>
    <s v="205-08-08 11:57 8-08 EN COMUNICACIÓN CON LA SEÑORA MARTA UZCÁTEGUI AL NUMERO 3145513492 INDICA QUE EL DATAFONO NO ESTA IMPRIMIENDO LOS VAUCHER, CONFIRMA DATOS, SE ESCALA PARA VISITA | 09/08/2025 SE REALIZA LLAMADA CON EL SEÑOR HUBER INFORMA EL DÍA DE HOY YA OPERA OK EL DATÁFONO"/>
    <s v="SOPORTE_TELEFÓNICO"/>
    <m/>
    <s v="TIPO IV"/>
    <s v="TERRESTRE"/>
    <s v="GIMBUEL LASSO LUIS GERMAN"/>
    <n v="0"/>
    <n v="0"/>
    <n v="41241.0800752"/>
    <n v="0"/>
    <n v="41241.0800752"/>
    <m/>
    <m/>
    <m/>
    <m/>
    <m/>
    <m/>
    <m/>
    <m/>
  </r>
  <r>
    <s v="APARTADO"/>
    <x v="1"/>
    <x v="1"/>
    <n v="5665"/>
    <n v="2567129"/>
    <n v="80395"/>
    <s v="INCIDENTE"/>
    <s v="ANTIOQUIA"/>
    <s v="SAN PEDRO DE URABA"/>
    <s v="BARRIO 16 DE MAYO SAN PEDRO DE URABA SAN PEDRO DE URABA"/>
    <s v="REDEBAN"/>
    <s v="FO-25-1345276"/>
    <d v="2025-08-07T12:32:00"/>
    <d v="2025-08-10T10:28:00"/>
    <s v="NO"/>
    <s v="HARDWARE"/>
    <s v="IMPRESION"/>
    <s v="NO AVANZA PAPEL"/>
    <s v="CB UNO A UNO"/>
    <m/>
    <s v="CERRADO"/>
    <s v="07/08/2025 07-08 SE ESCALA PARA VISITA. LLAMAR ANTES DE VISITAR, CONFIRMAR FALLA Y DATOS | 10/08/2025 SE LLAMA AL USUARIO Y NOS INDICA QUE YA SE SOLUCIONO EL PROBLEMA DE IMPRESIÓN, LLAMÓ A LA LÍNEA Y HICIERON UNOS DESCARTES, AL DIA SIGUIENTE EL DATAGONO AMANECIÓ FUNCIONANDO"/>
    <s v="SOPORTE_TELEFÓNICO"/>
    <m/>
    <s v="TIPO III"/>
    <s v="TERRESTRE"/>
    <s v="SALDARRIAGA MIRANDA SANTIAGO"/>
    <n v="0"/>
    <n v="0"/>
    <n v="41241.0800752"/>
    <n v="0"/>
    <n v="41241.0800752"/>
    <m/>
    <m/>
    <m/>
    <m/>
    <m/>
    <m/>
    <m/>
    <m/>
  </r>
  <r>
    <s v="BARRANQUILLA"/>
    <x v="2"/>
    <x v="2"/>
    <n v="8001"/>
    <n v="2574514"/>
    <n v="61535"/>
    <s v="INCIDENTE"/>
    <s v="ATLANTICO"/>
    <s v="BARRANQUILLA"/>
    <s v="PTM BARRANQUILLA DROGUERIA PHA"/>
    <s v="REDEBAN"/>
    <s v="FO-25-1355956"/>
    <d v="2025-08-09T17:12:00"/>
    <d v="2025-08-10T10:47:00"/>
    <s v="NO"/>
    <s v="HARDWARE"/>
    <s v="COMUNICACION"/>
    <s v="MENSAJE CABLE DE RED DESCONECTADO"/>
    <s v="AGREGADOR"/>
    <m/>
    <s v="CERRADO"/>
    <s v="10/08/2025 10-08 SE ESCALA PARA VISITA. LLAMAR ANTES DE VISITAR, CONFIRMAR FALLA Y DATOS | 10/08/2025 SE REALIZA VISITA AL COMERCIO SE VERIFICA DATÁFONO LO CUAL PRESENTABA INCONVENIENTES CON CABLE DE RED DESCONECTADO LO CUAL NO DEJABA REALIZAR NINGUNA OPERACIÓN, SE CONFIGURA NUEVAMENTE, SE REALIZAN PRUEBAS EXITOSAS Y EL CB QUEDA OPERATIVO"/>
    <s v="VISITA_TÉCNICA"/>
    <s v="LA00H980"/>
    <s v="TIPO I"/>
    <s v="TERRESTRE"/>
    <s v="PEÑALOZA GUTIERREZ RAFAEL GUSTAVO"/>
    <n v="1"/>
    <n v="0"/>
    <n v="65960.072302"/>
    <n v="75096.394270399993"/>
    <n v="65960.072302"/>
    <m/>
    <m/>
    <m/>
    <m/>
    <m/>
    <m/>
    <m/>
    <m/>
  </r>
  <r>
    <s v="CALI"/>
    <x v="4"/>
    <x v="4"/>
    <n v="76001"/>
    <n v="2575050"/>
    <n v="52803"/>
    <s v="INCIDENTE"/>
    <s v="VALLE DEL CAUCA"/>
    <s v="CALI"/>
    <s v="BARRIO LAS CEIBAS CALI 2"/>
    <s v="REDEBAN"/>
    <s v="FO-25-1356206"/>
    <d v="2025-08-10T10:12:00"/>
    <d v="2025-08-10T13:02:00"/>
    <s v="NO"/>
    <s v="SOFTWARE"/>
    <s v="COMUNICACION"/>
    <s v="PARAMETROS DE CONFIGURACION EN POS"/>
    <s v="CB UNO A UNO"/>
    <m/>
    <s v="CERRADO"/>
    <s v="10/08/2025 10-08 SE ESCALA PARA VISITA. LLAMAR ANTES DE VISITAR, CONFIRMAR FALLA Y DATOS | 10/08/2025 SE REALIZA BORRADO DE APLICATIVO E INSTALACIÓN DEL MISMO EN CB BANCOLOMBIA PURO DEBIDO A DESCONFIGURACIÓN DE LOS PARÁMETROS, SE REALIZAN PRUEBAS OK"/>
    <s v="VISITA_TÉCNICA"/>
    <s v="9C0IZ913"/>
    <s v="TIPO I"/>
    <s v="TERRESTRE"/>
    <s v="MONTERO MUESES GIAN CARLO"/>
    <n v="1"/>
    <n v="0"/>
    <n v="65960.072302"/>
    <n v="75096.394270399993"/>
    <n v="65960.072302"/>
    <m/>
    <m/>
    <m/>
    <m/>
    <m/>
    <m/>
    <m/>
    <m/>
  </r>
  <r>
    <s v="APARTADO"/>
    <x v="1"/>
    <x v="1"/>
    <s v="5837"/>
    <n v="2573108"/>
    <n v="37273"/>
    <s v="INCIDENTE "/>
    <s v="ANTIOQUIA"/>
    <s v="TURBO"/>
    <s v="DISTRICOL GRANERO CARPAL SURTI"/>
    <s v="REDEBAN"/>
    <s v="FO-25-1352191"/>
    <d v="2025-08-08T16:57:00"/>
    <d v="2025-08-10T14:16:00"/>
    <s v="NO"/>
    <s v="HARDWARE"/>
    <s v="LECTOR DE BARRAS"/>
    <s v="CABLE LECTORA AVERIADO"/>
    <s v="AGREGADOR"/>
    <m/>
    <s v="CERRADO"/>
    <s v="10/08/2025 LECTORA MALA NO ENCIENDE, SE PROCEDE HACER CAMBIO POR UNA NUEVA, SE HACEN PRUEBAS. QUEDA FUNCIONANDO CORRECTAMENTE"/>
    <s v="VISITA_TÉCNICA"/>
    <s v="GZ00M050"/>
    <s v="TIPO II"/>
    <s v="TERRESTRE"/>
    <s v="SALDARRIAGA MIRANDA SANTIAGO"/>
    <s v="1"/>
    <n v="0"/>
    <n v="144967.87232000002"/>
    <n v="140395.6348884"/>
    <n v="144967.87232000002"/>
    <m/>
    <m/>
    <m/>
    <m/>
    <m/>
    <m/>
    <m/>
    <m/>
  </r>
  <r>
    <s v="VILLAVICENCIO"/>
    <x v="3"/>
    <x v="3"/>
    <n v="50606"/>
    <n v="2574201"/>
    <n v="16889"/>
    <s v="INCIDENTE"/>
    <s v="META"/>
    <s v="RESTREPO"/>
    <s v="BARRIO GAITAN RESTREPO"/>
    <s v="REDEBAN"/>
    <s v="FO-25-1353795"/>
    <d v="2025-08-09T10:25:00"/>
    <d v="2025-08-11T10:13:00"/>
    <s v="NO"/>
    <s v="HARDWARE"/>
    <s v="ALERT IRRUPTION"/>
    <s v="ALERT IRRUPTION"/>
    <s v="CB UNO A UNO"/>
    <m/>
    <s v="CERRADO"/>
    <s v="09/08/2025 09-08 SE ESCALA PARA VISITA. LLAMAR ANTES DE VISITAR, CONFIRMAR FALLA Y DATOS | 11/08/2025 SE REALIZA VISITA AL PUNTO Y COMERCIO INFORMA QUE EL DAÑO ES EN EL DATAFONO DE ADQUIERENCIA, SE LE INFORMA QUE EL REPORTO DAÑO DE DATAFONO CB BANCOLOMBIA EL CUAL SE LLEGA AL SITIO Y ESTA OPERANDO OK, SE LE INFORMA QUE DEBE LLAMAR A REDEBAN Y REPORTAR EL DAÑO EN EL OTRO EQUIPO"/>
    <s v="VISITA_TÉCNICA"/>
    <s v="NONE"/>
    <s v="TIPO II"/>
    <s v="TERRESTRE"/>
    <s v="PEDREROS CONTRERAS MICHAEL STEVENS"/>
    <n v="1"/>
    <n v="0"/>
    <n v="144967.87232000002"/>
    <n v="140395.6348884"/>
    <n v="144967.87232000002"/>
    <m/>
    <m/>
    <m/>
    <m/>
    <m/>
    <m/>
    <m/>
    <m/>
  </r>
  <r>
    <s v="CALI"/>
    <x v="4"/>
    <x v="4"/>
    <n v="76130"/>
    <n v="2574142"/>
    <n v="57505"/>
    <s v="INCIDENTE"/>
    <s v="VALLE DEL CAUCA"/>
    <s v="CANDELARIA"/>
    <s v="PTM CANDELARIA DROGUERIA YAMIL"/>
    <s v="REDEBAN"/>
    <s v="FO-25-1354053"/>
    <d v="2025-08-09T11:04:00"/>
    <d v="2025-08-11T10:29:00"/>
    <s v="NO"/>
    <s v="HARDWARE"/>
    <s v="IMPRESION"/>
    <s v="NO AVANZA PAPEL"/>
    <s v="AGREGADOR"/>
    <m/>
    <s v="CERRADO"/>
    <s v="09/08/2025 09-08 SE ESCALA PARA VISITA. LLAMAR ANTES DE VISITAR, CONFIRMAR FALLA Y DATOS | 10/08/2025 SE REALIZA VALIDACION DE DANO, POSIBLE CAMBIO DE EQUIPO , CLIENTE SOLICITA SEA VISITADO EL DIA LUNES YA QUE NO ATIENDE LOS DOMINGOS | 11/08/2025 SE CAMBIA DATÁFONO YA QUE NO SACA TIRILLA"/>
    <s v="VISITA_TÉCNICA"/>
    <s v="IIWZZ566-AAKZZ115"/>
    <s v="TIPO II"/>
    <s v="TERRESTRE"/>
    <s v="CUERO RUIZ JHONNY"/>
    <n v="1"/>
    <n v="0"/>
    <n v="144967.87232000002"/>
    <n v="140395.6348884"/>
    <n v="144967.87232000002"/>
    <m/>
    <m/>
    <m/>
    <m/>
    <m/>
    <m/>
    <m/>
    <m/>
  </r>
  <r>
    <s v="BARRANQUILLA"/>
    <x v="2"/>
    <x v="2"/>
    <n v="8001"/>
    <n v="2575723"/>
    <n v="77270"/>
    <s v="INCIDENTE"/>
    <s v="ATLANTICO"/>
    <s v="BARRANQUILLA"/>
    <s v="BARRIO EL BOSQUE BARRANQUILLA  4"/>
    <s v="REDEBAN"/>
    <s v="FO-25-1357667"/>
    <d v="2025-08-11T08:00:00"/>
    <d v="2025-08-11T11:27:00"/>
    <s v="NO"/>
    <s v="HARDWARE"/>
    <s v="ALERT IRRUPTION"/>
    <s v="ALERT IRRUPTION"/>
    <s v="CB UNO A UNO"/>
    <m/>
    <s v="CERRADO"/>
    <s v="11/08/2025 11-08 SE ESCALA PARA VISITA. LLAMAR ANTES DE VISITAR, CONFIRMAR FALLA Y DATOS | 11/08/2025 SE REALIZA VISITA AL COMERCIO SE ENCUENTRA DATÁFONO EN ALERT IRRUPTIÓN LO CUAL NO DEJABA REALIZAR NINGÚNA OPERACIÓN SE CAMBIA DATÁFONO SE REALIZAN PRUEBAS EXITOSAS Y EL CB QUEDA OPERATIVO"/>
    <s v="VISITA_TÉCNICA"/>
    <s v="FACZZ307"/>
    <s v="TIPO I"/>
    <s v="TERRESTRE"/>
    <s v="PEÑALOZA GUTIERREZ RAFAEL GUSTAVO"/>
    <n v="1"/>
    <n v="0"/>
    <n v="65960.072302"/>
    <n v="75096.394270399993"/>
    <n v="65960.072302"/>
    <m/>
    <m/>
    <m/>
    <m/>
    <m/>
    <m/>
    <m/>
    <m/>
  </r>
  <r>
    <s v="BOGOTA"/>
    <x v="5"/>
    <x v="5"/>
    <n v="25269"/>
    <n v="2574258"/>
    <n v="66285"/>
    <s v="INCIDENTE"/>
    <s v="CUNDINAMARCA"/>
    <s v="FACATATIVA"/>
    <s v="BARRIO EL BOSQUE FACATATIVA 2"/>
    <s v="REDEBAN"/>
    <s v="FO-25-1354595"/>
    <d v="2025-08-09T12:10:00"/>
    <d v="2025-08-11T11:45:00"/>
    <s v="NO"/>
    <s v="HARDWARE"/>
    <s v="LECTOR DE TARJETAS"/>
    <s v="DAÑO POS"/>
    <s v="CB UNO A UNO"/>
    <m/>
    <s v="CERRADO"/>
    <s v="09/08/2025 09-08 SE ESCALA PARA VISITA. LLAMAR ANTES DE VISITAR, CONFIRMAR FALLA Y DATOS | 11/08/2025 SE LLEGA A LA DIRECCIÓN INDICADA, SE REALIZA CAMBIO DE DATÁFONO POR PUERTO USB DAÑADO , SE INSTALA EQUIPOS DESK 2600, CON SU RESPECTIVO MAGICBOX, CONFIGURACIÓN Y VERSIONAMIENTO OK , USUARIO OK , SE REALIZAN PRUEBAS ÉXITOSAS"/>
    <s v="VISITA_TÉCNICA"/>
    <s v="7A00P509"/>
    <s v="TIPO II"/>
    <s v="TERRESTRE"/>
    <s v="GARCIA PASTRANA KEVIN FERNANDO"/>
    <n v="1"/>
    <n v="0"/>
    <n v="144967.87232000002"/>
    <n v="140395.6348884"/>
    <n v="144967.87232000002"/>
    <m/>
    <m/>
    <m/>
    <m/>
    <m/>
    <m/>
    <m/>
    <m/>
  </r>
  <r>
    <s v="VILLAVICENCIO"/>
    <x v="3"/>
    <x v="3"/>
    <n v="50226"/>
    <n v="2574269"/>
    <n v="27886"/>
    <s v="INCIDENTE"/>
    <s v="META"/>
    <s v="CUMARAL"/>
    <s v="BARRIO CENTRO 4   CUMARAL"/>
    <s v="REDEBAN"/>
    <s v="FO-25-1354770"/>
    <d v="2025-08-09T13:00:00"/>
    <d v="2025-08-11T11:51:00"/>
    <s v="NO"/>
    <s v="HARDWARE"/>
    <s v="ALERT IRRUPTION"/>
    <s v="ALERT IRRUPTION"/>
    <s v="CB UNO A UNO"/>
    <m/>
    <s v="CERRADO"/>
    <s v="09/08/2025 09-08 SE ESCALA PARA VISITA. LLAMAR ANTES DE VISITAR, CONFIRMAR FALLA Y DATOS | 11/08/2025 SE REALIZA CAMBIO DE EQUIPO Y LECTORA , DATAFONO CON ALL Y LECTORA CABLE DAÑADO"/>
    <s v="VISITA_TÉCNICA"/>
    <s v="99ZZZ155"/>
    <s v="TIPO II"/>
    <s v="TERRESTRE"/>
    <s v="PEDREROS CONTRERAS MICHAEL STEVENS"/>
    <n v="1"/>
    <n v="0"/>
    <n v="144967.87232000002"/>
    <n v="140395.6348884"/>
    <n v="144967.87232000002"/>
    <m/>
    <m/>
    <m/>
    <m/>
    <m/>
    <m/>
    <m/>
    <m/>
  </r>
  <r>
    <s v="CALI"/>
    <x v="4"/>
    <x v="4"/>
    <n v="76248"/>
    <n v="2574283"/>
    <n v="14709"/>
    <s v="INCIDENTE"/>
    <s v="VALLE DEL CAUCA"/>
    <s v="EL CERRITO"/>
    <s v="BARRIO CENTRO IV CERRITO"/>
    <s v="REDEBAN"/>
    <s v="FO-25-1354968"/>
    <d v="2025-08-09T13:48:00"/>
    <d v="2025-08-11T11:55:00"/>
    <s v="NO"/>
    <s v="HARDWARE"/>
    <s v="ALERT IRRUPTION"/>
    <s v="ALERT IRRUPTION"/>
    <s v="CB UNO A UNO"/>
    <m/>
    <s v="CERRADO"/>
    <s v="09/08/2025 09-08 SE ESCALA PARA VISITA. LLAMAR ANTES DE VISITAR, CONFIRMAR FALLA Y DATOS | 11/08/2025 EN LA VISITA TÉCNICA SE REALIZÓ EL CAMBIO DE DATÁFONO YA QUE SE ENCONTRÓ EL PINPAD BLOQUEADO Y SE CAMBIÓ POR TECNOLOGÍA DESK 1600,SE INSTALA DESK 2600, MAGIC BOX 2600,SE RETIRÓ EL HUB,SE REALIZÓ CAMBIO DEL CABLE DEL LECTOR MOTOROLA SYMBOL Y SE REALIZÓ LA CONFIGURACIÓN DEL MISMO,SE INSTALA EL SISTEMA OPERATIVO Y VERSIÓN 10.3,SE REALIZÓ LA CONFIGURACIÓN E INICIALIZACIÓN OK, SE CREARON LOS USUARIOS Y SE REALIZARON LAS PRUEBAS DEJANDO EL SERVICIO OPERANDO SIN FALLAS Y SIN NOVEDAD"/>
    <s v="VISITA_TÉCNICA"/>
    <s v="JAIZZ918"/>
    <s v="TIPO II"/>
    <s v="TERRESTRE"/>
    <s v="SANCHEZ URREGO ROBINSON DAVID"/>
    <n v="1"/>
    <n v="0"/>
    <n v="144967.87232000002"/>
    <n v="140395.6348884"/>
    <n v="144967.87232000002"/>
    <m/>
    <m/>
    <m/>
    <m/>
    <m/>
    <m/>
    <m/>
    <m/>
  </r>
  <r>
    <s v="BOGOTA"/>
    <x v="5"/>
    <x v="5"/>
    <n v="11001"/>
    <n v="2574454"/>
    <n v="79281"/>
    <s v="INCIDENTE"/>
    <s v="CUNDINAMARCA"/>
    <s v="BOGOTA"/>
    <s v="BARRIO LOMBARDIA BOGOTA"/>
    <s v="REDEBAN"/>
    <s v="FO-25-1355946"/>
    <d v="2025-08-09T17:59:00"/>
    <d v="2025-08-11T12:11:00"/>
    <s v="NO"/>
    <s v="HARDWARE"/>
    <s v="ALERT IRRUPTION"/>
    <s v="ALERT IRRUPTION"/>
    <s v="CB UNO A UNO"/>
    <m/>
    <s v="CERRADO"/>
    <s v="10/08/2025 10-08 SE ESCALA PARA VISITA. LLAMAR ANTES DE VISITAR, CONFIRMAR FALLA Y DATOS | 10/08/2025 SE REALIZA COMUNICACIÓN A LA LÍNEA 3052626162 DONDE EL SR ANTONIO  INFORMA QUE EL DÍA DE HOY NO ATIENDE, SE INDICA QUE EN EL TRASCURSO DE LA SEMANA SE VISITARÁ PARA SOLUCIONAR FALLA, DEBIDO A QUE NO HAY SOPORTE DE REDEBAN | 11/08/2025 SE REALIZA VISITA A CB PARA ATENDER INCIDENTE SE REALIZA CAMBIO DE DATAFONO POR FALLA ALERTADO,SE REALIZAN PRUEBAS OK"/>
    <s v="VISITA_TÉCNICA"/>
    <s v="A4WZZ808"/>
    <s v="TIPO I"/>
    <s v="TERRESTRE"/>
    <s v="GALINDO ROJAS LUIS FELIPE"/>
    <n v="1"/>
    <n v="0"/>
    <n v="65960.072302"/>
    <n v="75096.394270399993"/>
    <n v="65960.072302"/>
    <m/>
    <m/>
    <m/>
    <m/>
    <m/>
    <m/>
    <m/>
    <m/>
  </r>
  <r>
    <s v="BUCARAMANGA"/>
    <x v="0"/>
    <x v="0"/>
    <n v="68276"/>
    <n v="2574969"/>
    <n v="64388"/>
    <s v="INCIDENTE"/>
    <s v="SANTANDER"/>
    <s v="FLORIDABLANCA"/>
    <s v="DISTRICOL PAPELERIA 3 COLORES"/>
    <s v="REDEBAN"/>
    <s v="FO-25-1356274"/>
    <d v="2025-08-10T10:43:00"/>
    <d v="2025-08-11T12:15:00"/>
    <s v="NO"/>
    <s v="HARDWARE"/>
    <s v="LECTOR DE TARJETAS"/>
    <s v="MENSAJE RETIRE TARJETA"/>
    <s v="AGREGADOR"/>
    <m/>
    <s v="CERRADO"/>
    <s v="10/08/2025 10-08 SE ESCALA PARA VISITA. LLAMAR ANTES DE VISITAR, CONFIRMAR FALLA Y DATOS | 10/08/2025 SE REALIZA LLAMADA TELEFÓNICA AL NÚMERO INDICADO 3022607235 SE HABLA CON SEÑORITA NICOL RUEDA QUIEN CONFIRMA DAÑO EN LECTOR DE TARJETA POR LO ANTERIOR SE LE INDICA QUE EL DIA DOMINGO NO ES PARA REALIZAR CAMBIO DE EQUIPO POR ENDE SE VISITARA MAÑANA LUNES EN HORAS DE LA MAÑANA | 11/08/2025 SE HACE PRESENCIA EN COMERCIO SE REALIZA CAMBIO DE EQUIPO DEBIDO A QUE ARROJA MENSAJE RETIRE TARJETA SE REALIZAN PRUEBAS OK SE CREAN USUARIOS Y CONTRASEÑA"/>
    <s v="VISITA_TÉCNICA"/>
    <s v="7A002296"/>
    <s v="TIPO I"/>
    <s v="TERRESTRE"/>
    <s v="ORTEBARRERAGA MARLON STWAR"/>
    <n v="1"/>
    <n v="0"/>
    <n v="65960.072302"/>
    <n v="75096.394270399993"/>
    <n v="65960.072302"/>
    <m/>
    <m/>
    <m/>
    <m/>
    <m/>
    <m/>
    <m/>
    <m/>
  </r>
  <r>
    <s v="SANTA MARTA"/>
    <x v="2"/>
    <x v="2"/>
    <n v="44001"/>
    <n v="2574310"/>
    <n v="72040"/>
    <s v="INCIDENTE"/>
    <s v="LA GUAJIRA"/>
    <s v="RIOHACHA"/>
    <s v="DISTRICOL DROGUERIA C Y G"/>
    <s v="REDEBAN"/>
    <s v="FO-25-1354224"/>
    <d v="2025-08-09T11:06:00"/>
    <d v="2025-08-11T12:18:00"/>
    <s v="NO"/>
    <s v="HARDWARE"/>
    <s v="IMPRESION"/>
    <s v="NO IMPRIME UNO O VARIOS CARACTERES"/>
    <s v="AGREGADOR"/>
    <m/>
    <s v="CERRADO"/>
    <s v="09/08/2025 09-08 SE ESCALA PARA VISITA. LLAMAR ANTES DE VISITAR, CONFIRMAR FALLA Y DATOS | 11/08/2025 BUENOS DIAS SE VISITA CB Y SE EVIDENCIA QUE HAY INCONVENIENTES PARA LA IMPRESIÓN SE PROCEDE A CAMBIAR EL DATAFONO DESK 3500 POR UNO 2600 TAMBIÉN DE CAMBIA PIN PAD POR LA COMPATIBILIDAD, ADICIONAL SE INSTALA MAGIC BOX, SE HACEN PRUEBAS DE TRANSACCIÓN Y SE DEJA TODO OK"/>
    <s v="VISITA_TÉCNICA"/>
    <s v="MN00O634"/>
    <s v="TIPO III"/>
    <s v="TERRESTRE"/>
    <s v="BENITEZ CARVAJAL ALVARO JAVIER"/>
    <n v="1"/>
    <n v="0"/>
    <n v="275728.78077800001"/>
    <n v="196536.5258152"/>
    <n v="275728.78077800001"/>
    <m/>
    <m/>
    <m/>
    <m/>
    <m/>
    <m/>
    <m/>
    <m/>
  </r>
  <r>
    <s v="BUCARAMANGA"/>
    <x v="0"/>
    <x v="0"/>
    <n v="68689"/>
    <n v="2571131"/>
    <n v="71947"/>
    <s v="INCIDENTE"/>
    <s v="SANTANDER"/>
    <s v="SAN VICENTE DE CHUCURI"/>
    <s v="DISTRICOL BENDICIONES SAMA"/>
    <s v="REDEBAN"/>
    <s v="FO-25-1350356"/>
    <d v="2025-08-08T12:35:00"/>
    <d v="2025-08-11T12:21:00"/>
    <s v="NO"/>
    <s v="HARDWARE"/>
    <s v="CABLEADO"/>
    <s v="CABLE TEFF AVERIADO"/>
    <s v="AGREGADOR"/>
    <m/>
    <s v="CERRADO"/>
    <s v="08/08/2025 8-08 SE INTENTA EN VARIAS OCASIONES COMUNICACIÓN CON LA SEÑORA MAUREN BRAVO AL NUMERO 3133334612 PARA CONFIRMAR FALLA Y DATOS PERO NO FUE POSIBLE, SE ESCALA AL COORDINADOR DE LA ZONA PARA VALIDAR EN SITIO | 09/08/2025 EN COMUNICACIÓN CON MAUREN BRAVO AL NÚMERO 3133334612 NOS INDICA QUE EL DATAFONO SE ESTÁ REINICIANDO CONSTANTEMENTE Y EL TECLADO ES DURO SE LE INDICA QUE ESTAREMOS REALIZANDO LA VISITA A PARIR DEL LUNES 11 DE AGOSTO DEBIDO QUE EL DÍA DE HOY DESPUÉS DE LA 1 PM NO HAY SOPORTE PARA CAMBIO DE EQUIPO | 11/08/2025 SE REALIZA VISITA AL COMERCIO SE HACE CAMBIO DEL CABLE DE PINPAD SE REALIZAN PRUEBAS OK"/>
    <s v="VISITA_TÉCNICA"/>
    <s v="LN00M157"/>
    <s v="TIPO III"/>
    <s v="TERRESTRE"/>
    <s v="MARIÑO PABON JORGE ENRIQUE"/>
    <n v="1"/>
    <n v="0"/>
    <n v="275728.78077800001"/>
    <n v="196536.5258152"/>
    <n v="275728.78077800001"/>
    <m/>
    <m/>
    <m/>
    <m/>
    <m/>
    <m/>
    <m/>
    <m/>
  </r>
  <r>
    <s v="CARTAGENA"/>
    <x v="2"/>
    <x v="2"/>
    <n v="13001"/>
    <n v="2574366"/>
    <n v="66652"/>
    <s v="INCIDENTE"/>
    <s v="BOLIVAR"/>
    <s v="CARTAGENA"/>
    <s v="BARRIO CENTRO CARTAGENA DE IND"/>
    <s v="REDEBAN"/>
    <s v="FO-25-1354772"/>
    <d v="2025-08-09T12:55:00"/>
    <d v="2025-08-11T12:24:00"/>
    <s v="NO"/>
    <s v="HARDWARE"/>
    <s v="IMPRESION"/>
    <s v="NO IMPRIME UNO O VARIOS CARACTERES"/>
    <s v="CB UNO A UNO"/>
    <m/>
    <s v="CERRADO"/>
    <s v="09/08/2025 09-08 SE ESCALA PARA VISITA. LLAMAR ANTES DE VISITAR, CONFIRMAR FALLA Y DATOS | 09/08/2025 SE REQUIERE CAMBIO DE EQUIPO IMPRIME BORROSO SE AGENDA PARA EL 11 DE AGOSTO NO HAY SOPORTE EN REDEBAN | 11/08/2025 BUEN DIA SE REALIZA CAMBIO DE EQUIPO POR PROBLEMAS DE IMPRESORA Y LECTORA POR CABLE DEGOLLADO SE REALIZAN PRUEBA Y SE INSTALA MAGICBOX TODO QUEDA OK"/>
    <s v="VISITA_TÉCNICA"/>
    <s v="7A0BZ716"/>
    <s v="TIPO I"/>
    <s v="TERRESTRE"/>
    <s v="MARTINEZ SALGUEDO ANDRES AUGUSTO"/>
    <n v="1"/>
    <n v="0"/>
    <n v="65960.072302"/>
    <n v="75096.394270399993"/>
    <n v="65960.072302"/>
    <m/>
    <m/>
    <m/>
    <m/>
    <m/>
    <m/>
    <m/>
    <m/>
  </r>
  <r>
    <s v="VILLAVICENCIO"/>
    <x v="3"/>
    <x v="3"/>
    <n v="50689"/>
    <n v="2574460"/>
    <n v="75553"/>
    <s v="INCIDENTE"/>
    <s v="META"/>
    <s v="SAN MARTIN"/>
    <s v="PTM SAN MARTIN DROGUERIA Y MIN"/>
    <s v="REDEBAN"/>
    <s v="FO-25-1355941"/>
    <d v="2025-08-10T08:00:00"/>
    <d v="2025-08-11T12:32:00"/>
    <s v="NO"/>
    <s v="HARDWARE"/>
    <s v="ALERT IRRUPTION"/>
    <s v="ALERT IRRUPTION"/>
    <s v="AGREGADOR"/>
    <m/>
    <s v="CERRADO"/>
    <s v="10/08/2025 10-08 SE ESCALA PARA VISITA. LLAMAR ANTES DE VISITAR, CONFIRMAR FALLA Y DATOS | 11/08/2025 SE REALIZA CAMBIO DE PINPAD POR DAÑO SE REALIZA PRUEBAS BÁSICAS SIN NOVEDAD"/>
    <s v="VISITA_TÉCNICA"/>
    <s v="SX00J110"/>
    <s v="TIPO II"/>
    <s v="TERRESTRE"/>
    <s v="ROZO JIMENEZ EDGAR ARMANDO"/>
    <n v="1"/>
    <n v="0"/>
    <n v="144967.87232000002"/>
    <n v="140395.6348884"/>
    <n v="144967.87232000002"/>
    <m/>
    <m/>
    <m/>
    <m/>
    <m/>
    <m/>
    <m/>
    <m/>
  </r>
  <r>
    <s v="BOGOTA"/>
    <x v="5"/>
    <x v="5"/>
    <n v="25645"/>
    <n v="2574232"/>
    <n v="76811"/>
    <s v="INCIDENTE"/>
    <s v="CUNDINAMARCA"/>
    <s v="SAN ANTONIO DEL TEQUENDAMA"/>
    <s v="BARRIO SAN ANTONIO DEL TEQUEND"/>
    <s v="REDEBAN"/>
    <s v="FO-25-1354445"/>
    <d v="2025-08-09T11:27:00"/>
    <d v="2025-08-11T12:44:00"/>
    <s v="NO"/>
    <s v="HARDWARE"/>
    <s v="NO ENCIENDE"/>
    <s v="DAÑO POS"/>
    <s v="CB UNO A UNO"/>
    <m/>
    <s v="CERRADO"/>
    <s v="09/08/2025 09-08 SE ESCALA PARA VISITA. LLAMAR ANTES DE VISITAR, CONFIRMAR FALLA Y DATOS | 09/08/2025 NO HAY SOPORTE CON REDEBAN PARA REALIZAR CAMBIO DE EQUIPO. | 11/08/2025 11-08 DESDE LAS 10:15 LA CLIENTA ESTÁ INTENTANDO CONTACTAR LAS LÍNEAS DE ATENCIÓN PARA CONFIRMAR IDENTIDAD DEL TÉCNICO LÍNEA FIJA LE HAN COLGADO TRES VECES LA LLAMADA Y POR WAPP ESTÁ DEMORADO EL ASESOR | 11/08/2025 SE REALIZA CAMBIO DE EQUIPO POR FALLA NO ENCIENDE PANTALLA EN BLANCO SERVICIO OPERATIVO PRUEBAS OK TRNA RBM"/>
    <s v="VISITA_TÉCNICA"/>
    <s v="105ZZ357"/>
    <s v="TIPO II"/>
    <s v="TERRESTRE"/>
    <s v="BUSTOS MORA DIEGO MANUEL"/>
    <n v="1"/>
    <n v="0"/>
    <n v="144967.87232000002"/>
    <n v="140395.6348884"/>
    <n v="144967.87232000002"/>
    <m/>
    <m/>
    <m/>
    <m/>
    <m/>
    <m/>
    <m/>
    <m/>
  </r>
  <r>
    <s v="TUNJA"/>
    <x v="0"/>
    <x v="0"/>
    <n v="15806"/>
    <n v="2574238"/>
    <n v="29530"/>
    <s v="INCIDENTE"/>
    <s v="BOYACA"/>
    <s v="TIBASOSA"/>
    <s v="BARRIO VDA PATROCINIO TIBASOSA"/>
    <s v="REDEBAN"/>
    <s v="FO-25-1354424"/>
    <d v="2025-08-09T11:42:00"/>
    <d v="2025-08-11T12:47:00"/>
    <s v="NO"/>
    <s v="HARDWARE"/>
    <s v="LECTOR DE TARJETAS"/>
    <s v="MENSAJE RETIRE TARJETA"/>
    <s v="CB UNO A UNO"/>
    <m/>
    <s v="CERRADO"/>
    <s v="09/08/2025 09-08 SE ESCALA PARA VISITA. LLAMAR ANTES DE VISITAR, CONFIRMAR FALLA Y DATOS | 09/08/2025 SE REALIZA LLAMADA TELEFÓNICA DE HA LA CON SEÑORA YURI QUIEN CONFIRMA DAÑO EN LECTOR  DE TARJETAS POR LOS ANTERIOR SE INDICA QUE  DOMINGO NO ES POSIBLE REALIZAR CAMBIOS DE EQUIPO, POR TAL MOTIVO SE REAGENDA VISITA PARA EL DÍA LUNES 11 PARA CUADRAR LA VISITA AL.MUNICIPIO | 11/08/2025 ME ENCUENTRO EN SITIO REALIZANDO  MANTENIMIENTO  SE REALIZO CAMBIO DE EQUIPO ESTOY A LAS ESPERA POR NOVEDAD DE RECHAZO PRA ENTREGAR ORDEN AL 100 % | 11/08/2025 SE REALIZA CAMBIO DE EQUIPO POR DAÑO LECTOR CHIP DEJANDO PRUEBAS OK SIN TELECARGA NO AUTORIZADA , SE REALIZA CAMBIO DE CABLE PACTH CORD 3 METROS POR MANTENIMIENTO PREVENTIVO"/>
    <s v="VISITA_TÉCNICA"/>
    <s v="9A003382"/>
    <s v="TIPO II"/>
    <s v="TERRESTRE"/>
    <s v="ALVARADO MORENO CRISTHIAN"/>
    <n v="1"/>
    <n v="0"/>
    <n v="144967.87232000002"/>
    <n v="140395.6348884"/>
    <n v="144967.87232000002"/>
    <m/>
    <m/>
    <m/>
    <m/>
    <m/>
    <m/>
    <m/>
    <m/>
  </r>
  <r>
    <s v="APARTADO"/>
    <x v="1"/>
    <x v="1"/>
    <n v="5045"/>
    <n v="2574433"/>
    <n v="58200"/>
    <s v="INCIDENTE"/>
    <s v="ANTIOQUIA"/>
    <s v="APARTADO"/>
    <s v="DISTRICOL MECACENTER URABA"/>
    <s v="REDEBAN"/>
    <s v="FO-25-1355962"/>
    <d v="2025-08-09T16:10:00"/>
    <d v="2025-08-11T12:50:00"/>
    <s v="NO"/>
    <s v="HARDWARE"/>
    <s v="DETERIORO"/>
    <s v="DATAFONO"/>
    <s v="AGREGADOR"/>
    <m/>
    <s v="CERRADO"/>
    <s v="10/08/2025 10-08 SE ESCALA PARA VISITA. LLAMAR ANTES DE VISITAR, CONFIRMAR FALLA Y DATOS | 10/08/2025 EN PUNTO ES NECESARIO CAMBIO DE EQUIPO POR DAÑO FÍSICO, VISITA DEBE SER REALIZADA EN DÍA HÁBIL. VISITA PENDIENTE | 11/08/2025 SE CAMBIA DATAFONO DESK 3500 TECLADO BORROSO._x000a_POR UN DESK 2600,_x000a_SE HACEN PRUEBAS DE RETIRO,CONSULTA DE SALDO, CONSIGNACION Y PRUEBA DE LECTORA. QUEDA TODO FUNCIONANDO CORRECTAMENTE"/>
    <s v="VISITA_TÉCNICA"/>
    <s v="TUZZZ391"/>
    <s v="TIPO I"/>
    <s v="TERRESTRE"/>
    <s v="SALDARRIAGA MIRANDA SANTIAGO"/>
    <n v="1"/>
    <n v="0"/>
    <n v="65960.072302"/>
    <n v="75096.394270399993"/>
    <n v="65960.072302"/>
    <m/>
    <m/>
    <m/>
    <m/>
    <m/>
    <m/>
    <m/>
    <m/>
  </r>
  <r>
    <s v="TUNJA"/>
    <x v="0"/>
    <x v="0"/>
    <n v="15176"/>
    <n v="2573979"/>
    <n v="55135"/>
    <s v="INCIDENTE"/>
    <s v="BOYACA"/>
    <s v="CHIQUINQUIRA"/>
    <s v="BARRIO CENTRO CHIQUINQUIRA 8"/>
    <s v="REDEBAN"/>
    <s v="FO-25-1353610"/>
    <d v="2025-08-09T09:56:00"/>
    <d v="2025-08-11T12:53:00"/>
    <s v="NO"/>
    <s v="HARDWARE"/>
    <s v="ALERT IRRUPTION"/>
    <s v="ALERT IRRUPTION"/>
    <s v="CB UNO A UNO"/>
    <m/>
    <s v="CERRADO"/>
    <s v="09/08/2025 09-08 SE ESCALA PARA VISITA. LLAMAR ANTES DE VISITAR, CONFIRMAR FALLA Y DATOS | 11/08/2025 SE REALIZA CAMBIO DE EQUIPO POR FALLA ALERT INTERRUPTION PRUEBAS OK CLIENTE CONFORME"/>
    <s v="VISITA_TÉCNICA"/>
    <s v="9BDZZ639"/>
    <s v="TIPO III"/>
    <s v="TERRESTRE"/>
    <s v="RODRIGUEZ MURCIA YERSON IVAN"/>
    <n v="1"/>
    <n v="0"/>
    <n v="275728.78077800001"/>
    <n v="196536.5258152"/>
    <n v="275728.78077800001"/>
    <m/>
    <m/>
    <m/>
    <m/>
    <m/>
    <m/>
    <m/>
    <m/>
  </r>
  <r>
    <s v="BOGOTA"/>
    <x v="5"/>
    <x v="5"/>
    <n v="11001"/>
    <n v="2574330"/>
    <n v="74828"/>
    <s v="INCIDENTE"/>
    <s v="CUNDINAMARCA"/>
    <s v="BOGOTA"/>
    <s v="BARRIO ALFONSO LOPEZ  6BOGOTA"/>
    <s v="REDEBAN"/>
    <s v="FO-25-1354419"/>
    <d v="2025-08-09T11:47:00"/>
    <d v="2025-08-11T12:56:00"/>
    <s v="NO"/>
    <s v="HARDWARE"/>
    <s v="ACTUALIZACION"/>
    <s v="VERSION CAMBIO POS"/>
    <s v="CB UNO A UNO"/>
    <m/>
    <s v="CERRADO"/>
    <s v="09/08/2025 09-08 SE ESCALA PARA VISITA. LLAMAR ANTES DE VISITAR, CONFIRMAR FALLA Y DATOS | 09/08/2025 EN COMUNICACIÓN CON LA SRTA CAROLINA A LA LINEA 3007302479, NOS INFORMA QUE LE ARROJA RECHAZO GENERAL EN TODAS LAS TRANSACCIONES SE INFORMA QUE SE VISITARÁ EN LA SEMANA PARA SOLUCIONAR FALLA, ESTO DEBIDO A QUE NO HAY SOPORTE POR PARTE DE REDEBAN | 11/08/2025 SE REALIZA VALIDACIÓN CON EL CLIENTE SERVICIO YA ESTÁ OK NO PERMITE MANIPULAR EQUIPOS"/>
    <s v="VISITA_TÉCNICA"/>
    <s v="MNPZZ778"/>
    <s v="TIPO I"/>
    <s v="TERRESTRE"/>
    <s v="GOMEZ VEGA DAVID SNEYDER"/>
    <n v="1"/>
    <n v="0"/>
    <n v="65960.072302"/>
    <n v="75096.394270399993"/>
    <n v="65960.072302"/>
    <m/>
    <m/>
    <m/>
    <m/>
    <m/>
    <m/>
    <m/>
    <m/>
  </r>
  <r>
    <s v="MEDELLIN"/>
    <x v="1"/>
    <x v="1"/>
    <n v="5615"/>
    <n v="2574408"/>
    <n v="79888"/>
    <s v="INCIDENTE"/>
    <s v="ANTIOQUIA"/>
    <s v="RIONEGRO"/>
    <s v="DISTRICOL TECNOPLUS M&amp;M"/>
    <s v="REDEBAN"/>
    <s v="FO-25-1355198"/>
    <d v="2025-08-09T14:29:00"/>
    <d v="2025-08-11T12:58:00"/>
    <s v="NO"/>
    <s v="HARDWARE"/>
    <s v="IMPRESION"/>
    <s v="NO AVANZA PAPEL"/>
    <s v="AGREGADOR"/>
    <m/>
    <s v="CERRADO"/>
    <s v="13/08/2025 09-08 SE ESCALA PARA VISITA. LLAMAR ANTES DE VISITAR, CONFIRMAR FALLA Y DATOS | 11/08/2025 SE REVISA IMPRESORA, RODILLO DE IMPRESORA Y SE EVIDENCIA QUE ESTA TODO BIEN HAGO VARIAS PRUEBAS Y EL EQUIPO ESTA FUNCIONANDO OK"/>
    <s v="VISITA_TÉCNICA"/>
    <s v="SAUZZ946"/>
    <s v="TIPO II"/>
    <s v="TERRESTRE"/>
    <s v="RUA ALVAREZ RICHARD ANDRES"/>
    <n v="1"/>
    <n v="0"/>
    <n v="144967.87232000002"/>
    <n v="140395.6348884"/>
    <n v="144967.87232000002"/>
    <m/>
    <m/>
    <m/>
    <m/>
    <m/>
    <m/>
    <m/>
    <m/>
  </r>
  <r>
    <s v="IBAGUE"/>
    <x v="3"/>
    <x v="3"/>
    <n v="73001"/>
    <n v="2575365"/>
    <n v="63491"/>
    <s v="INCIDENTE"/>
    <s v="TOLIMA"/>
    <s v="IBAGUE"/>
    <s v="PTM IBAGUE DROGUERIAS CONSALUD"/>
    <s v="REDEBAN"/>
    <s v="FO-25-1357692"/>
    <d v="2025-08-11T08:00:00"/>
    <d v="2025-08-11T13:01:00"/>
    <s v="NO"/>
    <s v="HARDWARE"/>
    <s v="LECTOR DE TARJETAS"/>
    <s v="MENSAJE RETIRE TARJETA"/>
    <s v="AGREGADOR"/>
    <m/>
    <s v="CERRADO"/>
    <s v="11/08/2025 11-08 SE ESCALA PARA VISITA. LLAMAR ANTES DE VISITAR, CONFIRMAR FALLA Y DATOS | 11/08/2025 SE REALIZA CAMBIO DE DATÁFONO POR DAÑO EN LECTOR CHIP, SE REALIZA PRUEBAS DE FUNCIONAMIENTO OK; CUBRE CLAVE INSTALADO."/>
    <s v="VISITA_TÉCNICA"/>
    <s v="HA00W601-NA00T355"/>
    <s v="TIPO I"/>
    <s v="TERRESTRE"/>
    <s v="BARRAGAN TAFUR EDWIN ESTEBAN"/>
    <n v="1"/>
    <n v="0"/>
    <n v="65960.072302"/>
    <n v="75096.394270399993"/>
    <n v="65960.072302"/>
    <m/>
    <m/>
    <m/>
    <m/>
    <m/>
    <m/>
    <m/>
    <m/>
  </r>
  <r>
    <s v="MANIZALES"/>
    <x v="4"/>
    <x v="6"/>
    <n v="17001"/>
    <n v="2575926"/>
    <n v="26570"/>
    <s v="INCIDENTE"/>
    <s v="CALDAS"/>
    <s v="MANIZALES"/>
    <s v="BARRIO FANNY GONZALEZ MANIZALE"/>
    <s v="REDEBAN"/>
    <s v="FO-25-1357831"/>
    <d v="2025-08-11T08:02:00"/>
    <d v="2025-08-11T13:08:00"/>
    <s v="NO"/>
    <s v="HARDWARE"/>
    <s v="TECLADO"/>
    <s v="DAÑO POS"/>
    <s v="CB UNO A UNO"/>
    <m/>
    <s v="CERRADO"/>
    <s v="11/08/2025 11-08 SE ESCALA PARA VISITA. LLAMAR ANTES DE VISITAR, CONFIRMAR FALLA Y DATOS | 11/08/2025 SE REALIZA VISITA SE CAMBIAN 2 DATAFONOS POR TECLADO EN MAL ESTADO, TECLAS DESGASTADAS SE CREAN USUARIOS SE HACEN PRUEBAS SERVICIO OK"/>
    <s v="VISITA_TÉCNICA"/>
    <s v="AB1BZ814 9999K099"/>
    <s v="TIPO I"/>
    <s v="TERRESTRE"/>
    <s v="AGUIRRE HENAO RAUL EDUARDO"/>
    <n v="1"/>
    <n v="0"/>
    <n v="65960.072302"/>
    <n v="75096.394270399993"/>
    <n v="65960.072302"/>
    <m/>
    <m/>
    <m/>
    <m/>
    <m/>
    <m/>
    <m/>
    <m/>
  </r>
  <r>
    <s v="MEDELLIN"/>
    <x v="1"/>
    <x v="1"/>
    <n v="5001"/>
    <n v="2576069"/>
    <n v="77759"/>
    <s v="INCIDENTE"/>
    <s v="ANTIOQUIA"/>
    <s v="MEDELLIN"/>
    <s v="BARRIO CENTRO MEDELLIN 105"/>
    <s v="REDEBAN"/>
    <s v="FO-25-1357891"/>
    <d v="2025-08-11T08:27:00"/>
    <d v="2025-08-11T13:10:00"/>
    <s v="NO"/>
    <s v="HARDWARE"/>
    <s v="IMPRESION"/>
    <s v="NO AVANZA PAPEL"/>
    <s v="CB UNO A UNO"/>
    <m/>
    <s v="CERRADO"/>
    <s v="11/08/2025 11-08 SE ESCALA PARA VISITA. LLAMAR ANTES DE VISITAR, CONFIRMAR FALLA Y DATOS | 11/08/2025 SE VERIFICA IMORESION ESTA OK, SE CAMBIA DE PUNTO DE ENERGIA"/>
    <s v="VISITA_TÉCNICA"/>
    <s v="10NZZ049"/>
    <s v="TIPO I"/>
    <s v="TERRESTRE"/>
    <s v="HERNANDEZ CHAVARRIA JUAN CAMILO"/>
    <n v="1"/>
    <n v="0"/>
    <n v="65960.072302"/>
    <n v="75096.394270399993"/>
    <n v="65960.072302"/>
    <m/>
    <m/>
    <m/>
    <m/>
    <m/>
    <m/>
    <m/>
    <m/>
  </r>
  <r>
    <s v="MEDELLIN"/>
    <x v="1"/>
    <x v="1"/>
    <n v="5190"/>
    <n v="2573331"/>
    <n v="34524"/>
    <s v="INCIDENTE"/>
    <s v="ANTIOQUIA"/>
    <s v="CISNEROS"/>
    <s v="BARRIO SECTOR LA IGLESIA CISNE"/>
    <s v="REDEBAN"/>
    <s v="FO-25-1352299"/>
    <d v="2025-08-09T08:00:00"/>
    <d v="2025-08-11T13:13:00"/>
    <s v="NO"/>
    <s v="HARDWARE"/>
    <s v="LECTOR DE TARJETAS"/>
    <s v="DAÑO POS"/>
    <s v="CB UNO A UNO"/>
    <m/>
    <s v="CERRADO"/>
    <s v="09/08/2025 NOS ENCONTRÁBAMOS DE RUTA POR PUERTO BERRIO REALIZANDO OTRO INCIDENTE, PERO POR HORARIOS DE LOS SÁBADOS NO SE LOGRA LLEGAR A TIEMPO A REALIZAR INCIDENTE | 11/08/2025 SE CAMBIA PINPAD POR PROBLEMAS DE LECTOR CHIP EQUIPO SE CAMBIA POR COMPATIBILIDAD TODO OK"/>
    <s v="VISITA_TÉCNICA"/>
    <s v="BL01B611"/>
    <s v="TIPO II"/>
    <s v="TERRESTRE"/>
    <s v="ALVAREZ ARENAS VICTOR HUGO"/>
    <n v="1"/>
    <n v="0"/>
    <n v="144967.87232000002"/>
    <n v="140395.6348884"/>
    <n v="144967.87232000002"/>
    <m/>
    <m/>
    <m/>
    <m/>
    <m/>
    <m/>
    <m/>
    <m/>
  </r>
  <r>
    <s v="MONTERIA"/>
    <x v="2"/>
    <x v="2"/>
    <n v="5154"/>
    <n v="2573423"/>
    <n v="62641"/>
    <s v="INCIDENTE"/>
    <s v="ANTIOQUIA"/>
    <s v="CAUCASIA"/>
    <s v="DISTRICOL MAREMY"/>
    <s v="REDEBAN"/>
    <s v="FO-25-1352862"/>
    <d v="2025-08-09T08:00:00"/>
    <d v="2025-08-11T13:24:00"/>
    <s v="NO"/>
    <s v="HARDWARE"/>
    <s v="TECLADO"/>
    <s v="DAÑO POS"/>
    <s v="AGREGADOR"/>
    <m/>
    <s v="CERRADO"/>
    <s v="09/08/2025 09-08 SE ESCALA PARA VISITA. LLAMAR ANTES DE VISITAR, CONFIRMAR FALLA Y DATOS | 11/08/2025 SE REALIZA CAMBIO DE EQUIPO POR DAÑO EN EL TECLADO, ESPECÍFICAMENTE LA TECLA VERDE SE PEGA CONSTANTEMENTE, SE PROCEDE A INSTALAR UN NUEVO EQUIPO OPERTIVO OK, PRUEBAS EXITOSAS, CLIENTE CB VALIDA EL SALDO ANTES Y DESPUÉS DEL CAMBIO OK"/>
    <s v="VISITA_TÉCNICA"/>
    <s v="NA00O896"/>
    <s v="TIPO II"/>
    <s v="TERRESTRE"/>
    <s v="GONZALEZ FERRER JESUS ALEXANDER"/>
    <n v="1"/>
    <n v="0"/>
    <n v="144967.87232000002"/>
    <n v="140395.6348884"/>
    <n v="144967.87232000002"/>
    <m/>
    <m/>
    <m/>
    <m/>
    <m/>
    <m/>
    <m/>
    <m/>
  </r>
  <r>
    <s v="TUNJA"/>
    <x v="0"/>
    <x v="0"/>
    <n v="25745"/>
    <n v="2574612"/>
    <n v="61836"/>
    <s v="INCIDENTE"/>
    <s v="CUNDINAMARCA"/>
    <s v="SIMIJACA"/>
    <s v="BARRIO CENTRO SIMIJACA 4"/>
    <s v="REDEBAN"/>
    <s v="FO-25-1355951"/>
    <d v="2025-08-09T17:32:00"/>
    <d v="2025-08-11T13:49:00"/>
    <s v="NO"/>
    <s v="SOFTWARE"/>
    <s v="SE REINICIA"/>
    <s v="AL REALIZAR CIERRE CARGA VERSION"/>
    <s v="CB UNO A UNO"/>
    <m/>
    <s v="CERRADO"/>
    <s v="10/08/2025 10-08 SE ESCALA PARA VISITA. LLAMAR ANTES DE VISITAR, CONFIRMAR FALLA Y DATOS | 11/08/2025 SE VISITA PUNTO DE REALIZA CAMBIO DE FUENTE DE PODER SE REALIZA BORRADO AL EQUIPO SOLUCIONANDO LA FALLA REPORTADA PRUEBAS OK SE LE INDICA LA FORMA CORRECTA DE REALIZAR LOS CIERRES DIARIOS CLIENTE CONFORME"/>
    <s v="VISITA_TÉCNICA"/>
    <s v="HA00L083"/>
    <s v="TIPO III"/>
    <s v="TERRESTRE"/>
    <s v="RODRIGUEZ MURCIA YERSON IVAN"/>
    <n v="1"/>
    <n v="0"/>
    <n v="275728.78077800001"/>
    <n v="196536.5258152"/>
    <n v="275728.78077800001"/>
    <m/>
    <m/>
    <m/>
    <m/>
    <m/>
    <m/>
    <m/>
    <m/>
  </r>
  <r>
    <s v="SANTA MARTA"/>
    <x v="2"/>
    <x v="2"/>
    <n v="44847"/>
    <n v="2571136"/>
    <n v="32004"/>
    <s v="INCIDENTE"/>
    <s v="LA GUAJIRA"/>
    <s v="URIBIA"/>
    <s v="BARRIO COLOMBIA URIBIA"/>
    <s v="REDEBAN"/>
    <s v="FO-25-1350354"/>
    <d v="2025-08-08T12:36:00"/>
    <d v="2025-08-11T13:53:00"/>
    <s v="NO"/>
    <s v="HARDWARE"/>
    <s v="IMPRESION"/>
    <s v="NO IMPRIME UNO O VARIOS CARACTERES"/>
    <s v="CB UNO A UNO"/>
    <m/>
    <s v="CERRADO"/>
    <s v="08/08/2025 8-08 EN COMUNICACIÓN CON EL SEÑOR FABIAN AL NUMERO 3024310432 INDICA QUE EL DATAFONO ESTA MUY LENTO PARA ARROJAR EL VAUCHER, ADICIONAL EL DATAFONO SE ESTA REINICIANDO CONSTANTEMENTE, CONFIRMA DATOS, SE ESCALA PARA  VISITA | 11/08/2025 BUENAS TARDES SE VISITA CB Y HAY PROBLEMAS CON LA IMPRESORA SE PROCEDE A CAMBIAR EL EQUIPO, SOLO SE CAMBIA DATAFONO 3500 POR UN 2600 Y ADICIONAL SE INSTALA MAGIC BOX, SE HACEN TRANSACCIONES DE PRUEBA Y TODO FUNCIONA OK"/>
    <s v="VISITA_TÉCNICA"/>
    <n v="3007032004"/>
    <s v="TIPO IV"/>
    <s v="TERRESTRE"/>
    <s v="BENITEZ CARVAJAL ALVARO JAVIER"/>
    <n v="1"/>
    <n v="0"/>
    <n v="479588.87655000004"/>
    <n v="196536.5258152"/>
    <n v="479588.87655000004"/>
    <m/>
    <m/>
    <m/>
    <m/>
    <m/>
    <m/>
    <m/>
    <m/>
  </r>
  <r>
    <s v="VILLAVICENCIO"/>
    <x v="3"/>
    <x v="3"/>
    <n v="50001"/>
    <n v="2574507"/>
    <n v="47211"/>
    <s v="INCIDENTE"/>
    <s v="META"/>
    <s v="VILLAVICENCIO"/>
    <s v="BARRIO CENTRO VILLAVICENCIO 6"/>
    <s v="REDEBAN"/>
    <s v="FO-25-1355958"/>
    <d v="2025-08-09T16:11:00"/>
    <d v="2025-08-11T14:02:00"/>
    <s v="NO"/>
    <s v="HARDWARE"/>
    <s v="IMPRESION"/>
    <s v="NO AVANZA PAPEL"/>
    <s v="CB UNO A UNO"/>
    <m/>
    <s v="CERRADO"/>
    <s v="10/08/2025 10-08 SE ESCALA PARA VISITA. LLAMAR ANTES DE VISITAR, CONFIRMAR FALLA Y DATOS | 10/08/2025 EN COMUNICACIÓN TELEFÓNICA CON EL SEÑOR LIBARDO AL NÚMERO 3142460525 MANIFIESTA QUE HORARIO DE ATENCIÓN NO ESTÁ DISPONIBLE EL DÍA DE HOY, ABREN NUEVAMENTE EL LUNES | 11/08/2025 SE REALIZA CAMBIO DE FUENTE DE PODER PRUEBAS OK SIN NOVEDADES"/>
    <s v="VISITA_TÉCNICA"/>
    <s v="AD00C961"/>
    <s v="TIPO I"/>
    <s v="TERRESTRE"/>
    <s v="CASTRILLON URREA LONDIER LEANDRO"/>
    <n v="1"/>
    <n v="0"/>
    <n v="65960.072302"/>
    <n v="75096.394270399993"/>
    <n v="65960.072302"/>
    <m/>
    <m/>
    <m/>
    <m/>
    <m/>
    <m/>
    <m/>
    <m/>
  </r>
  <r>
    <s v="PEREIRA"/>
    <x v="4"/>
    <x v="6"/>
    <n v="66001"/>
    <n v="2574865"/>
    <n v="52578"/>
    <s v="INCIDENTE"/>
    <s v="RISARALDA"/>
    <s v="PEREIRA"/>
    <s v="BARRIO VEREDA MUNDO NUEVO PERE"/>
    <s v="REDEBAN"/>
    <s v="FO-25-1355939"/>
    <d v="2025-08-10T08:19:00"/>
    <d v="2025-08-11T14:34:00"/>
    <s v="NO"/>
    <s v="HARDWARE"/>
    <s v="NO ENCIENDE"/>
    <s v="DAÑO POS"/>
    <s v="CB UNO A UNO"/>
    <m/>
    <s v="CERRADO"/>
    <s v="10/08/2025 10-08 SE ESCALA PARA VISITA. LLAMAR ANTES DE VISITAR, CONFIRMAR FALLA Y DATOS | 10/08/2025 EN COMUNICACIÓN CON LA SEÑORA NANCY, SE LE DA LOS PRIMEROS AUXILIOS, PERO EL EQUIPO NO RESPONDE Y REQUIERE CAMBIO DE EQUIPO YA QUE LA PANTALLA SE QUEDA EN BLANCO, SE LE INDICA QUE SE VISITA MAÑANA A PRIMERA HORA, YA QUE HOY NO HAY SOPORTE POR PARTE DE REDEBAN | 11/08/2025 SE VISITA COMERCIO SE IDENTIFICA DATÁFONO REINICIANDO DURANTE ENCENDIDO SE REALIZA CAMBIO DE DATÁFONO Y FUENTE SE REALIZA PRUEBAS OK"/>
    <s v="VISITA_TÉCNICA"/>
    <s v="9C0GZ569"/>
    <s v="TIPO I"/>
    <s v="TERRESTRE"/>
    <s v="LOAIZA LOPEZ JHON FREDDY"/>
    <n v="1"/>
    <n v="0"/>
    <n v="65960.072302"/>
    <n v="75096.394270399993"/>
    <n v="65960.072302"/>
    <m/>
    <m/>
    <m/>
    <m/>
    <m/>
    <m/>
    <m/>
    <m/>
  </r>
  <r>
    <s v="CALI"/>
    <x v="4"/>
    <x v="4"/>
    <n v="19075"/>
    <n v="2574159"/>
    <n v="40739"/>
    <s v="INCIDENTE"/>
    <s v="CAUCA"/>
    <s v="BALBOA"/>
    <s v="DISTRICOL LOCOS POR EL FUTBOL"/>
    <s v="REDEBAN"/>
    <s v="FO-25-1354436"/>
    <d v="2025-08-09T11:33:00"/>
    <d v="2025-08-11T14:37:00"/>
    <s v="NO"/>
    <s v="HARDWARE"/>
    <s v="ALERT IRRUPTION"/>
    <s v="ALERT IRRUPTION"/>
    <s v="AGREGADOR"/>
    <m/>
    <s v="CERRADO"/>
    <s v="09/08/2025 09-08 SE ESCALA PARA VISITA. LLAMAR ANTES DE VISITAR, CONFIRMAR FALLA Y DATOS | 11/08/2025 INGRESA SE ENCUENTRA EQUIPO CON ALER INTERRUPTION SE PROCEDE A CAMBIAR EQUIPO SE HACEN PRUEBAS OKAY CREACIÓN DE USUARIOS TELECARGA DE RNA"/>
    <s v="VISITA_TÉCNICA"/>
    <s v="AA0OZ870"/>
    <s v="TIPO IV"/>
    <s v="TERRESTRE"/>
    <s v="GIMBUEL LASSO LUIS GERMAN"/>
    <n v="1"/>
    <n v="0"/>
    <n v="479588.87655000004"/>
    <n v="196536.5258152"/>
    <n v="479588.87655000004"/>
    <m/>
    <m/>
    <m/>
    <m/>
    <m/>
    <m/>
    <m/>
    <m/>
  </r>
  <r>
    <s v="IBAGUE"/>
    <x v="3"/>
    <x v="3"/>
    <n v="73217"/>
    <n v="2555434"/>
    <n v="67831"/>
    <s v="INCIDENTE"/>
    <s v="TOLIMA"/>
    <s v="COYAIMA"/>
    <s v="BARRIO LA VEGA COYAIMA"/>
    <s v="REDEBAN"/>
    <s v="FO-25-1331269"/>
    <d v="2025-08-05T10:38:00"/>
    <d v="2025-08-11T14:43:00"/>
    <s v="NO"/>
    <s v="HARDWARE"/>
    <s v="COMUNICACION"/>
    <s v="MENSAJE CABLE DE RED DESCONECTADO"/>
    <s v="CB UNO A UNO"/>
    <m/>
    <s v="CERRADO"/>
    <s v="05/08/2025 05-08 SE ESCALA PARA VISITA. LLAMAR ANTES DE VISITAR, CONFIRMAR FALLA Y DATOS | 11/08/2025 SE REALIZA CAMBIO MAGIC BOX  DEBIDO QUE EL PUERTO RJ45 ESTÁ DAÑADO, SE INSTALA NUEVO SE VALIDA FUNCIONAMIENTO OK"/>
    <s v="VISITA_TÉCNICA"/>
    <s v="9L00R840"/>
    <s v="TIPO III"/>
    <s v="TERRESTRE"/>
    <s v="ANDRADE HERNANDEZ JUAN CARLOS"/>
    <n v="1"/>
    <n v="0"/>
    <n v="275728.78077800001"/>
    <n v="196536.5258152"/>
    <n v="275728.78077800001"/>
    <m/>
    <m/>
    <m/>
    <m/>
    <m/>
    <m/>
    <m/>
    <m/>
  </r>
  <r>
    <s v="VILLAVICENCIO"/>
    <x v="3"/>
    <x v="3"/>
    <n v="50001"/>
    <n v="2578288"/>
    <n v="29022"/>
    <s v="INCIDENTE"/>
    <s v="META"/>
    <s v="VILLAVICENCIO"/>
    <s v="BARRIO ZONA RURAL 2 VILLAVICEN"/>
    <s v="REDEBAN"/>
    <s v="FO-25-1359206"/>
    <d v="2025-08-11T10:47:00"/>
    <d v="2025-08-11T14:45:00"/>
    <s v="NO"/>
    <s v="HARDWARE"/>
    <s v="LECTOR DE BARRAS"/>
    <s v="CABLE LECTORA AVERIADO"/>
    <s v="CB UNO A UNO"/>
    <m/>
    <s v="CERRADO"/>
    <s v="23/09/2025 11-08 SE ESCALA PARA VISITA. LLAMAR ANTES DE VISITAR, CONFIRMAR FALLA Y DATOS | 11/08/2025 SE VISITA CB Y SE REALIZA CAMBIO DE LECTORA DE BARRAS POR DAÑO. SE INSTALA NUEV LECTORA Y SE REALIZA PRUEBAS EXITOSAS PRUEBAS OK"/>
    <s v="VISITA_TÉCNICA"/>
    <s v="BBBBF133"/>
    <s v="TIPO I"/>
    <s v="TERRESTRE"/>
    <s v="GARZON RUIZ LUIS MIGUEL"/>
    <n v="1"/>
    <n v="0"/>
    <n v="65960.072302"/>
    <n v="75096.394270399993"/>
    <n v="65960.072302"/>
    <m/>
    <m/>
    <m/>
    <m/>
    <m/>
    <m/>
    <m/>
    <m/>
  </r>
  <r>
    <s v="MEDELLIN"/>
    <x v="1"/>
    <x v="1"/>
    <n v="5148"/>
    <n v="2574455"/>
    <n v="75034"/>
    <s v="INCIDENTE"/>
    <s v="ANTIOQUIA"/>
    <s v="EL CARMEN DE VIBORAL"/>
    <s v="BARRIO CENTRO EL CARMEN DE VIB"/>
    <s v="REDEBAN"/>
    <s v="FO-25-1355944"/>
    <d v="2025-08-10T08:00:00"/>
    <d v="2025-08-11T15:23:00"/>
    <s v="NO"/>
    <s v="HARDWARE"/>
    <s v="NO ENCIENDE"/>
    <s v="DAÑO POS"/>
    <s v="CB UNO A UNO"/>
    <m/>
    <s v="CERRADO"/>
    <s v="10/08/2025 10-08 SE ESCALA PARA VISITA. LLAMAR ANTES DE VISITAR, CONFIRMAR FALLA Y DATOS | 11/08/2025 SE CAMBIA EQUIPO PORQUE NO ENCIENDE SE LE DAÑO EL PUERTO DONDE VA CONECTADA LA FUENTE AL EQUIPO"/>
    <s v="VISITA_TÉCNICA"/>
    <s v="NRZZZ518"/>
    <s v="TIPO II"/>
    <s v="TERRESTRE"/>
    <s v="RUA ALVAREZ RICHARD ANDRES"/>
    <n v="1"/>
    <n v="0"/>
    <n v="144967.87232000002"/>
    <n v="140395.6348884"/>
    <n v="144967.87232000002"/>
    <m/>
    <m/>
    <m/>
    <m/>
    <m/>
    <m/>
    <m/>
    <m/>
  </r>
  <r>
    <s v="BOGOTA"/>
    <x v="5"/>
    <x v="5"/>
    <n v="25430"/>
    <n v="2575203"/>
    <n v="75260"/>
    <s v="INCIDENTE"/>
    <s v="CUNDINAMARCA"/>
    <s v="MADRID"/>
    <s v="BARRIO PARQUES DE SANTA MARIA"/>
    <s v="REDEBAN"/>
    <s v="FO-25-1356628"/>
    <d v="2025-08-10T13:39:00"/>
    <d v="2025-08-11T15:34:00"/>
    <s v="NO"/>
    <s v="SOFTWARE"/>
    <s v="ACTUALIZACION"/>
    <s v="VERSION CARGA SO VR"/>
    <s v="CB UNO A UNO"/>
    <m/>
    <s v="CERRADO"/>
    <s v="10/08/2025 10-08 SE ESCALA PARA VISITA. LLAMAR ANTES DE VISITAR, CONFIRMAR FALLA Y DATOS | 11/08/2025 SE LLEGA A LA DIRECCIÓN INDICADA, SE REALIZA MANTENIMIENTO DATÁFONO. FUENTE PODER MANIPULAR POR EL COMERCIO, SE CONECTA CORRECTAMENTE, CONFIGURACIÓN Y VERSIONAMIENTO OK , USUARIO OK SE REALIZAN PRUEBAS ÉXITOSAS."/>
    <s v="VISITA_TÉCNICA"/>
    <s v="EXZZZ698"/>
    <s v="TIPO II"/>
    <s v="TERRESTRE"/>
    <s v="GARCIA PASTRANA KEVIN FERNANDO"/>
    <n v="1"/>
    <n v="0"/>
    <n v="144967.87232000002"/>
    <n v="140395.6348884"/>
    <n v="144967.87232000002"/>
    <m/>
    <m/>
    <m/>
    <m/>
    <m/>
    <m/>
    <m/>
    <m/>
  </r>
  <r>
    <s v="PEREIRA"/>
    <x v="4"/>
    <x v="6"/>
    <n v="63001"/>
    <n v="2574235"/>
    <n v="33988"/>
    <s v="INCIDENTE"/>
    <s v="QUINDIO"/>
    <s v="ARMENIA"/>
    <s v="PAGAFACIL LA 14 ARMENIA"/>
    <s v="REDEBAN"/>
    <s v="FO-25-1354431"/>
    <d v="2025-08-09T11:37:00"/>
    <d v="2025-08-11T15:51:00"/>
    <s v="NO"/>
    <s v="HARDWARE"/>
    <s v="HUB"/>
    <s v="DAÑO HUB"/>
    <s v="ROBUSTO"/>
    <m/>
    <s v="CERRADO"/>
    <s v="09/08/2025 09-08 SE ESCALA PARA VISITA. LLAMAR ANTES DE VISITAR, CONFIRMAR FALLA Y DATOS | 09/08/2025 SE LLAMA A COMERCIO PERO POR HORARIO DE ATENCIÓN DE CB VISITA SE ATIENDE EL DÍA LUNES | 11/08/2025 POR AUTORIZACION DE REDEBAN SE REALIZA INSTALACION DE HUB EL CUAL SE USARA CON EQUIPOS DE BACKUP QUE TENIA EL CLIENTE, NO SE REALIZÓ CAMBIO DE HUB SE INSTALÓ UN HUB NUEVO."/>
    <s v="VISITA_TÉCNICA"/>
    <s v="1KZZZ685"/>
    <s v="TIPO II"/>
    <s v="TERRESTRE"/>
    <s v="SANCHEZ SOLORZANO JUAN SEBASTIAN"/>
    <n v="1"/>
    <n v="0"/>
    <n v="144967.87232000002"/>
    <n v="140395.6348884"/>
    <n v="144967.87232000002"/>
    <m/>
    <m/>
    <m/>
    <m/>
    <m/>
    <m/>
    <m/>
    <m/>
  </r>
  <r>
    <s v="MONTERIA"/>
    <x v="2"/>
    <x v="2"/>
    <n v="23500"/>
    <n v="2565654"/>
    <n v="60823"/>
    <s v="INCIDENTE"/>
    <s v="CORDOBA"/>
    <s v="MOÑITOS"/>
    <s v="BARRIO LAS FLORES DE MANGA MON"/>
    <s v="REDEBAN"/>
    <s v="FO-25-1341372"/>
    <d v="2025-08-06T16:52:00"/>
    <d v="2025-08-11T16:32:00"/>
    <s v="NO"/>
    <s v="HARDWARE"/>
    <s v="IMPRESION"/>
    <s v="NO IMPRIME UNO O VARIOS CARACTERES"/>
    <s v="CB UNO A UNO"/>
    <m/>
    <s v="CERRADO"/>
    <s v="06/08/2025 8-06 EN COMUNICACIÓN CON LA SEÑORA ISABEL SALCEDO AL NUMERO 3147683108 INDICA QUE EL DATAFONO LE ARROJA LOS VAUCHER MUY BORROSOS, CONFIRMA DATOS, SE ESCALA PARA VISITA | 09/08/2025 SE REALIZÓ LLAMADA DE VALIDACIÓN Y EL 3147683108 INFORMA QUE DESDE LA MADRUGADA ESTÁN SIN SERVICIO DE ENERGÍA DEBIDO A LAS FUERTES LLUVIAS, PIDE POR FAVOR QUE SE VISITE EL DÍA LUNES. | 11/08/2025 SE REALIZÓ REVISIÓN DE EQUIPO OK, Y SE CAMBIÓ ROLLO QUE ESTABA EN MAL ESTADO, PRUEBAS OK, TELECARGA DRNA."/>
    <s v="VISITA_TÉCNICA"/>
    <s v="FUA0G707"/>
    <s v="TIPO III"/>
    <s v="TERRESTRE"/>
    <s v="CALDERA SALCEDO CARLOS JULIO"/>
    <n v="1"/>
    <n v="0"/>
    <n v="275728.78077800001"/>
    <n v="196536.5258152"/>
    <n v="275728.78077800001"/>
    <m/>
    <m/>
    <m/>
    <m/>
    <m/>
    <m/>
    <m/>
    <m/>
  </r>
  <r>
    <s v="BUCARAMANGA"/>
    <x v="0"/>
    <x v="0"/>
    <n v="68276"/>
    <n v="2578961"/>
    <n v="45683"/>
    <s v="INCIDENTE"/>
    <s v="SANTANDER"/>
    <s v="FLORIDABLANCA"/>
    <s v="BARRIO OASIS FLORIDABLANCA 1"/>
    <s v="REDEBAN"/>
    <s v="FO-25-1359937"/>
    <d v="2025-08-11T11:42:00"/>
    <d v="2025-08-11T16:53:00"/>
    <s v="NO"/>
    <s v="HARDWARE"/>
    <s v="SE REINICIA"/>
    <s v="DAÑO POS"/>
    <s v="CB UNO A UNO"/>
    <m/>
    <s v="CERRADO"/>
    <s v="23/09/2025 11-08 SE ESCALA PARA VISITA. LLAMAR ANTES DE VISITAR, CONFIRMAR FALLA Y DATOS | 11/08/2025 SE HACE ORESENCIA EN COMERCIO SE REALIZA CAMBIO DE DATAFONO DEBIDO A QUE SE REINICIA CONSTANTEMENTE SE REALIZA CAMBIO DE PIN PAD POR TECNOLOGÍA SE REALIZAN PRUEBAS OK SE CREAN USUARIOS Y CONTRASEÑA"/>
    <s v="VISITA_TÉCNICA"/>
    <s v="AD001931"/>
    <s v="TIPO I"/>
    <s v="TERRESTRE"/>
    <s v="ORTEBARRERAGA MARLON STWAR"/>
    <n v="1"/>
    <n v="0"/>
    <n v="65960.072302"/>
    <n v="75096.394270399993"/>
    <n v="65960.072302"/>
    <m/>
    <m/>
    <m/>
    <m/>
    <m/>
    <m/>
    <m/>
    <m/>
  </r>
  <r>
    <s v="CALI"/>
    <x v="4"/>
    <x v="4"/>
    <n v="76001"/>
    <n v="2578352"/>
    <n v="77009"/>
    <s v="INCIDENTE"/>
    <s v="VALLE DEL CAUCA"/>
    <s v="CALI"/>
    <s v="BARRIO ALFONSO LOPEZ II CALI 1"/>
    <s v="REDEBAN"/>
    <s v="FO-25-1359468"/>
    <d v="2025-08-11T10:55:00"/>
    <d v="2025-08-11T17:00:00"/>
    <s v="NO"/>
    <s v="HARDWARE"/>
    <s v="ALERT IRRUPTION"/>
    <s v="ALERT IRRUPTION"/>
    <s v="CB UNO A UNO"/>
    <m/>
    <s v="CERRADO"/>
    <s v="23/09/2025 11-08 SE ESCALA PARA VISITA. LLAMAR ANTES DE VISITAR, CONFIRMAR FALLA Y DATOS | 11/08/2025 SE CAMBIA DATAFONO POR QUE EL DEL CLIENTE ESTABA MALO"/>
    <s v="VISITA_TÉCNICA"/>
    <s v="LM5ZZ634"/>
    <s v="TIPO I"/>
    <s v="TERRESTRE"/>
    <s v="CUERO RUIZ JHONNY"/>
    <n v="1"/>
    <n v="0"/>
    <n v="65960.072302"/>
    <n v="75096.394270399993"/>
    <n v="65960.072302"/>
    <m/>
    <m/>
    <m/>
    <m/>
    <m/>
    <m/>
    <m/>
    <m/>
  </r>
  <r>
    <s v="MEDELLIN"/>
    <x v="1"/>
    <x v="1"/>
    <n v="5001"/>
    <n v="2578165"/>
    <n v="13527"/>
    <s v="INCIDENTE"/>
    <s v="ANTIOQUIA"/>
    <s v="MEDELLIN"/>
    <s v="ALKOMPRAR LA 33"/>
    <s v="REDEBAN"/>
    <s v="FO-25-1359125"/>
    <d v="2025-08-11T10:37:00"/>
    <d v="2025-08-11T17:05:00"/>
    <s v="NO"/>
    <s v="HARDWARE"/>
    <s v="TECLADO"/>
    <s v="DAÑO POS"/>
    <s v="RETAIL"/>
    <m/>
    <s v="CERRADO"/>
    <s v="23/09/2025 11-08 SE ESCALA PARA VISITA. LLAMAR ANTES DE VISITAR, CONFIRMAR FALLA Y DATOS | 11/08/2025 SE ESPERA AUTORIZACIÓN DE INGRESO DE 40 MINUTOS, SE REVISA EQUIY UN EQUIPO TIENE RECHADO BORROSO Y EL OTRO LE FALLA TECLAS SE REALIZA CAMBIO DEL EQUIPO PRUEBAS EXITOSAS SERVICIO OPERATIVO OK"/>
    <s v="VISITA_TÉCNICA"/>
    <s v="JAPZZ373 - JAPZZ374"/>
    <s v="TIPO I"/>
    <s v="TERRESTRE"/>
    <s v="ZAPATA LOPEZ EDWARD ASDRUBAL"/>
    <n v="1"/>
    <n v="0"/>
    <n v="65960.072302"/>
    <n v="75096.394270399993"/>
    <n v="65960.072302"/>
    <m/>
    <m/>
    <m/>
    <m/>
    <m/>
    <m/>
    <m/>
    <m/>
  </r>
  <r>
    <s v="CALI"/>
    <x v="4"/>
    <x v="4"/>
    <n v="76111"/>
    <n v="2577823"/>
    <n v="51010"/>
    <s v="INCIDENTE"/>
    <s v="VALLE DEL CAUCA"/>
    <s v="GUADALAJARA DE BUGA"/>
    <s v="BARRIO CENTRO GUADALAJARA DE B"/>
    <s v="REDEBAN"/>
    <s v="FO-25-1358911"/>
    <d v="2025-08-11T10:06:00"/>
    <d v="2025-08-11T17:07:00"/>
    <s v="NO"/>
    <s v="HARDWARE"/>
    <s v="IMPRESION"/>
    <s v="NO AVANZA PAPEL"/>
    <s v="CB UNO A UNO"/>
    <m/>
    <s v="CERRADO"/>
    <s v="11/08/2025 11-08 SE ESCALA PARA VISITA. LLAMAR ANTES DE VISITAR, CONFIRMAR FALLA Y DATOS | 11/08/2025 SE VALIDA DAÑO CON EL CLIENTE, SE LE PIDE REINICIAR EL EQUIPO EN SU TOTALIDAD, Y ESPERAR QUE CARGUE Y REALIZAR PRUEBAS, EL CLIENTE REALIZA EL PROCESO Y CONFIRMA QUE YA ESTA IMPRIMIENDO DE NUEVO"/>
    <s v="SOPORTE_TELEFÓNICO"/>
    <n v="0"/>
    <s v="TIPO II"/>
    <s v="TERRESTRE"/>
    <s v="HENAO CARDONA DIEGO FERNANDO"/>
    <n v="0"/>
    <n v="0"/>
    <n v="41241.0800752"/>
    <n v="0"/>
    <n v="41241.0800752"/>
    <m/>
    <m/>
    <m/>
    <m/>
    <m/>
    <m/>
    <m/>
    <m/>
  </r>
  <r>
    <s v="BOGOTA"/>
    <x v="5"/>
    <x v="5"/>
    <n v="25754"/>
    <n v="2576247"/>
    <n v="75592"/>
    <s v="INCIDENTE"/>
    <s v="CUNDINAMARCA"/>
    <s v="SOACHA"/>
    <s v="BARRIO SAN CARLOS SOACHA 1"/>
    <s v="REDEBAN"/>
    <s v="FO-25-1358089"/>
    <d v="2025-08-11T08:40:00"/>
    <d v="2025-08-11T17:10:00"/>
    <s v="NO"/>
    <s v="HARDWARE"/>
    <s v="CABLEADO"/>
    <s v="CABLE MAGICBOX AVERIADO"/>
    <s v="CB UNO A UNO"/>
    <m/>
    <s v="CERRADO"/>
    <s v="11/08/2025 11-08 SE ESCALA PARA VISITA. LLAMAR ANTES DE VISITAR, CONFIRMAR FALLA Y DATOS | 11/08/2025 DURANTE LA VISITA TECNICA SE  ENCONTRAMOS QUE EL CARGADOR SE ENCUENTRA EN DAÑO REALIZA CAMBIO PRUEBA OK PARÁMETROS OKAY CIERRE OKAY"/>
    <s v="VISITA_TÉCNICA"/>
    <s v="FA00L790"/>
    <s v="TIPO I"/>
    <s v="TERRESTRE"/>
    <s v="GALEANO SORIANO JUAN DAVID"/>
    <n v="1"/>
    <n v="0"/>
    <n v="65960.072302"/>
    <n v="75096.394270399993"/>
    <n v="65960.072302"/>
    <m/>
    <m/>
    <m/>
    <m/>
    <m/>
    <m/>
    <m/>
    <m/>
  </r>
  <r>
    <s v="BOGOTA"/>
    <x v="5"/>
    <x v="5"/>
    <n v="11001"/>
    <n v="2574878"/>
    <n v="73755"/>
    <s v="INCIDENTE"/>
    <s v="CUNDINAMARCA"/>
    <s v="BOGOTA"/>
    <s v="BARRIO VENECIA BOGOTA 14"/>
    <s v="REDEBAN"/>
    <s v="FO-25-1356158"/>
    <d v="2025-08-10T09:31:00"/>
    <d v="2025-08-11T17:14:00"/>
    <s v="NO"/>
    <s v="SOFTWARE"/>
    <s v="ACTUALIZACION"/>
    <s v="VERSION CARGA SO VR"/>
    <s v="CB UNO A UNO"/>
    <m/>
    <s v="CERRADO"/>
    <s v="10/09/2025 10-08 SE ESCALA PARA VISITA. LLAMAR ANTES DE VISITAR, CONFIRMAR FALLA Y DATOS | 10/08/2025 SE INTENTA COMUNICACIÓN A LA LÍNEA 3023312542 DONDE NO HAY RESPUESTA, DE ACUERDO A REPORTE POSIBLEMENTE SE DEBA CAMBIAR EQUIPO, NO SE CUENTA CON SOPORTE DE REDEBAN | 11/08/2025 DURANTE LA VISITA DE TECNICA ENCONTRAMOS QUE DATÁFONO DESACTUALIZADO PROCEDE A REALIZAR ACTUALIZACIÓN DE SO Y VERSION SE CREAN USUARIOS SE REALIZAN PRUEBAS QUEDANDO SERVICIO OK A CONFORMIDAD DE CB"/>
    <s v="VISITA_TÉCNICA"/>
    <s v="ON04Z850"/>
    <s v="TIPO I"/>
    <s v="TERRESTRE"/>
    <s v="GALEANO SORIANO JUAN DAVID"/>
    <n v="1"/>
    <n v="0"/>
    <n v="65960.072302"/>
    <n v="75096.394270399993"/>
    <n v="65960.072302"/>
    <m/>
    <m/>
    <m/>
    <m/>
    <m/>
    <m/>
    <m/>
    <m/>
  </r>
  <r>
    <s v="PEREIRA"/>
    <x v="4"/>
    <x v="6"/>
    <n v="66170"/>
    <n v="2575037"/>
    <n v="45198"/>
    <s v="INCIDENTE"/>
    <s v="RISARALDA"/>
    <s v="DOSQUEBRADAS"/>
    <s v="PTM DOSQUEBRADAS"/>
    <s v="REDEBAN"/>
    <s v="FO-25-1356064"/>
    <d v="2025-08-10T09:08:00"/>
    <d v="2025-08-11T17:16:00"/>
    <s v="NO"/>
    <s v="SOFTWARE"/>
    <s v="COMUNICACION"/>
    <s v="VERIFIQUE PARAMETROS"/>
    <s v="AGREGADOR"/>
    <m/>
    <s v="CERRADO"/>
    <s v="10/08/2025 10-08 SE ESCALA PARA VISITA. LLAMAR ANTES DE VISITAR, CONFIRMAR FALLA Y DATOS | 10/08/2025 EN COMUNICACIÓN CON EL SR UBER, INDICA QUE HOY NO TRABAJO, SE LE INDICA QUE SE VISITA MAÑANA A PRIMERA HORA | 11/08/2025 SE VISITA COMERCIO SE IDENTIFICA DATÁFONO CON MENSAJE VERIFICAR PARÁMETROS SE REALIZA RECONFIGURACIÓN SE REALIZA PRUEBAS OK"/>
    <s v="VISITA_TÉCNICA"/>
    <s v="GA0LZ449"/>
    <s v="TIPO I"/>
    <s v="TERRESTRE"/>
    <s v="LOAIZA LOPEZ JHON FREDDY"/>
    <n v="1"/>
    <n v="0"/>
    <n v="65960.072302"/>
    <n v="75096.394270399993"/>
    <n v="65960.072302"/>
    <m/>
    <m/>
    <m/>
    <m/>
    <m/>
    <m/>
    <m/>
    <m/>
  </r>
  <r>
    <s v="NEIVA"/>
    <x v="3"/>
    <x v="3"/>
    <n v="18753"/>
    <n v="2571829"/>
    <n v="57516"/>
    <s v="INCIDENTE"/>
    <s v="CAQUETA"/>
    <s v="SAN VICENTE DEL CAGUAN"/>
    <s v="DISTRICOL SOLUCIONES LA CAQUET"/>
    <s v="REDEBAN"/>
    <s v="FO-25-1351302"/>
    <d v="2025-08-08T14:39:00"/>
    <d v="2025-08-11T17:19:00"/>
    <s v="NO"/>
    <s v="HARDWARE"/>
    <s v="IMPRESION"/>
    <s v="NO IMPRIME UNO O VARIOS CARACTERES"/>
    <s v="AGREGADOR"/>
    <m/>
    <s v="CERRADO"/>
    <s v="08/08/2025 8-08 SE INTENTA COMUNICACION CON LAS EÑORA MARYI PADILLA AL NUMERO 3227765836 PARA CONFIRMAR FALLA Y DATOS PERO NO FUE POSIBLE, SE ESCALA AL COORDINADOR DE LA ZONA PARA VALIDAR EN SITIO | 11/08/2025 SE REALIZA LIMPIEZA A LA TAPA Y RODILLOS DEL DATÁFONO, SE LE INDICA AL CLIENTE NUEVAMENTE QUE DEBE DEJAR CARGAR UN MOMENTO LA BATERÍA DEL DATÁFONO DESK2600 YA QUE ELLOS IMPRIMEN A CALOR Y LA BATERÍA DEBE ESTAR CARGADA, PRUEBA CB OK SE DEJA OPERATIVO."/>
    <s v="VISITA_TÉCNICA"/>
    <s v="IIWZZ576"/>
    <s v="TIPO IV ESPECIAL"/>
    <s v="TERRESTRE / AEREO"/>
    <s v="BERMUDEZ SANCHEZ JOSE NEYBER"/>
    <n v="1"/>
    <n v="0"/>
    <n v="479588.87655000004"/>
    <n v="196536.5258152"/>
    <n v="479588.87655000004"/>
    <m/>
    <m/>
    <m/>
    <m/>
    <m/>
    <m/>
    <m/>
    <m/>
  </r>
  <r>
    <s v="BUCARAMANGA"/>
    <x v="0"/>
    <x v="0"/>
    <n v="81300"/>
    <n v="2571711"/>
    <n v="70208"/>
    <s v="INCIDENTE"/>
    <s v="ARAUCA"/>
    <s v="FORTUL"/>
    <s v="BARRIO NUEVO CARANAL FORTUL"/>
    <s v="REDEBAN"/>
    <s v="FO-25-1351311"/>
    <d v="2025-08-08T14:29:00"/>
    <d v="2025-08-11T17:22:00"/>
    <s v="NO"/>
    <s v="HARDWARE"/>
    <s v="LECTOR DE BARRAS"/>
    <s v="DAÑO POS"/>
    <s v="CB UNO A UNO"/>
    <m/>
    <s v="CERRADO"/>
    <s v="08/08/2025 8-08 SE INTENTA COMUNICACION CON LA SEÑORA YOLIMA BONILLA AL NUMERO 3125693365 PARA CONFIRMAR FALLA Y DATOS PERO NO FUE POSIBLE, SE ESCALA AL COORDINADOR DE LA ZONA PARA VALIDAR EN SITIO | 09/08/2025 SE ESTABLECE CONTACTO CON LA SEÑORA TOLIMA BONILLA AL NÚMERO 3226970795 Y SE LE INDICA QUE NOS ENCONTRAMOS A LA ESPERA DE VUELO PARA EL DÍA LUNES PARA PODER ATENDER LA SOLICITUD A LA MAYOR BREVEDAD POSIBLE DEPENDIENDO CONDICIONES DE SEGURIDAD EN LA ZONA POR ENFRENTAMIENTOS ARMADOS U OTRO FACTOR ALTERNO | 11/08/2025 SE REALIZA CAMBIO DE LECTORA LA CUAL PRESENTA AVERIADOBEL CABLE Y SE DESCONFIGURA CONSTANTEMENTE"/>
    <s v="VISITA_TÉCNICA"/>
    <s v="EF007297"/>
    <s v="TIPO IV ESPECIAL"/>
    <s v="AEREO"/>
    <s v="REYES RAMIREZ DIEGO ALEXANDER"/>
    <n v="1"/>
    <n v="0"/>
    <n v="988462.96268840006"/>
    <n v="196536.5258152"/>
    <n v="988462.96268840006"/>
    <m/>
    <m/>
    <m/>
    <m/>
    <m/>
    <m/>
    <m/>
    <m/>
  </r>
  <r>
    <s v="IBAGUE"/>
    <x v="3"/>
    <x v="3"/>
    <n v="25324"/>
    <n v="2569563"/>
    <n v="75068"/>
    <s v="INCIDENTE"/>
    <s v="CUNDINAMARCA"/>
    <s v="GUATAQUI"/>
    <s v="BARRIO CENTRO GUATAQUI 1"/>
    <s v="REDEBAN"/>
    <s v="FO-25-1349437"/>
    <d v="2025-08-08T10:13:00"/>
    <d v="2025-08-11T17:29:00"/>
    <s v="NO"/>
    <s v="HARDWARE"/>
    <s v="SE REINICIA"/>
    <s v="DAÑO POS"/>
    <s v="CB UNO A UNO"/>
    <m/>
    <s v="CERRADO"/>
    <s v="08/08/2025 8-08 EN COMUNICACIÓN CON LA SEÑORA DIANA VICTORIA DIAZ AL NUMERO 3212061916 INDICA QUE EL LECTOR DE BARRAS NO LEE LAS FACTURAS, CONFIRMA DATOS, SE ESCALA PARA VISITA | 11/08/2025 11-08 ACTIVIDAD PENDIENTE POR CAPACIDAD OPERATIVA, FECHA DE ATENCION LUNES 11 | 11/08/2025 SE HABLA CON LA SEÑORA DIANA DÍAZ, AL NÚMERO 3212061916, ME INDICA QUE ME RECIBE DESPUÉS DEL MEDIO DÍA. | 11/08/2025 SE CAMBIA DATÁFONO POR DAÑO EN PUERTO USB. SE HACEN PRUEBAS DE TRANSACCIONES TODO OK"/>
    <s v="VISITA_TÉCNICA"/>
    <s v="NRZZZ552"/>
    <s v="TIPO III"/>
    <s v="TERRESTRE"/>
    <s v="VARGAS HERRERA JHON JAIRO"/>
    <n v="1"/>
    <n v="0"/>
    <n v="275728.78077800001"/>
    <n v="196536.5258152"/>
    <n v="275728.78077800001"/>
    <m/>
    <m/>
    <m/>
    <m/>
    <m/>
    <m/>
    <m/>
    <m/>
  </r>
  <r>
    <s v="CARTAGENA"/>
    <x v="2"/>
    <x v="2"/>
    <n v="13430"/>
    <n v="2569373"/>
    <n v="40466"/>
    <s v="INCIDENTE"/>
    <s v="BOLIVAR"/>
    <s v="MAGANGUE"/>
    <s v="ARRIO CENTRO MAGANGUE 2"/>
    <s v="REDEBAN"/>
    <s v="FO-25-1349026"/>
    <d v="2025-08-08T09:50:00"/>
    <d v="2025-08-11T17:33:00"/>
    <s v="NO"/>
    <s v="HARDWARE"/>
    <s v="SE REINICIA"/>
    <s v="LECTOR BARRAS"/>
    <s v="CB UNO A UNO"/>
    <m/>
    <s v="CERRADO"/>
    <s v="08/08/2025 8-08 EN COMUNICACIÓN CON LA SEÑORA DANIELA ROMERO AL NUMERO 3001450995 INDICA QUE EL DATAFONO SE REINICIA CONSTANTEMENTE, YA VALIDO EL CABLEADO Y SE ENCUENTRA BIEN, CONFIRMA DATOS, SE ESCALA PARA VISITA | 11/08/2025 SE VISITA COMERCIO POR FALLA, PUESTO QUE EL LECTOR NO FUNCIONA Y SE REINICIA, SE HACE CAMBIO DE LECTOR, CAUSAL L9 DAÑO FÍSICO, ADEMÁS SE CAMBIA HUB HB1 DETERIORO CABLE, SE DEJA CON LA VERSIÓN 9.90, SE REALIZAN PRUEBAS OK."/>
    <s v="VISITA_TÉCNICA"/>
    <s v="AB0LZ530"/>
    <s v="TIPO IV"/>
    <s v="TERRESTRE"/>
    <s v="CACERES HERNANDEZ ANDRES"/>
    <n v="1"/>
    <n v="0"/>
    <n v="479588.87655000004"/>
    <n v="196536.5258152"/>
    <n v="479588.87655000004"/>
    <m/>
    <m/>
    <m/>
    <m/>
    <m/>
    <m/>
    <m/>
    <m/>
  </r>
  <r>
    <s v="CALI"/>
    <x v="4"/>
    <x v="4"/>
    <n v="76520"/>
    <n v="2580418"/>
    <n v="75922"/>
    <s v="INCIDENTE"/>
    <s v="VALLE DEL CAUCA"/>
    <s v="PALMIRA"/>
    <s v="BARRIO ZAMORANO PALMIRA 4"/>
    <s v="REDEBAN"/>
    <s v="FO-25-1361655"/>
    <d v="2025-08-11T14:40:00"/>
    <d v="2025-08-11T18:01:00"/>
    <s v="NO"/>
    <s v="HARDWARE"/>
    <s v="LECTOR DE BARRAS"/>
    <s v="DAÑO POS"/>
    <s v="CB UNO A UNO"/>
    <m/>
    <s v="CERRADO"/>
    <s v="11/08/2025 11-08 SE ESCALA PARA VISITA. LLAMAR ANTES DE VISITAR, CONFIRMAR FALLA Y DATOS | 11/08/2025 EN LA VISITA TÉCNICA SE REALIZÓ EL CAMBIO DE LECTOR DE CÓDIGO DE BARRAS YA QUE SE ENCONTRÓ AVERIADO Y NO LEÍA LOS CÓDIGOS,SE TRATO DE CONFIGURAR PERO NO FUE POSIBLE,SE CAMBIÓ Y SE REALIZARON LAS PRUEBAS CON EL USUARIO DEJANDO EL SERVICIO OPERANDO SIN FALLAS Y SIN NOVEDAD"/>
    <s v="VISITA_TÉCNICA"/>
    <s v="FA09Z451"/>
    <s v="TIPO I"/>
    <s v="TERRESTRE"/>
    <s v="SANCHEZ URREGO ROBINSON DAVID"/>
    <n v="1"/>
    <n v="0"/>
    <n v="65960.072302"/>
    <n v="75096.394270399993"/>
    <n v="65960.072302"/>
    <m/>
    <m/>
    <m/>
    <m/>
    <m/>
    <m/>
    <m/>
    <m/>
  </r>
  <r>
    <s v="PASTO"/>
    <x v="4"/>
    <x v="4"/>
    <n v="52001"/>
    <n v="2579811"/>
    <n v="74774"/>
    <s v="INCIDENTE"/>
    <s v="NARIÑO"/>
    <s v="PASTO"/>
    <s v="DISTRICOL MERAQUI AUTOSERVICIO"/>
    <s v="REDEBAN"/>
    <s v="FO-25-1360982"/>
    <d v="2025-08-11T13:22:00"/>
    <d v="2025-08-11T18:05:00"/>
    <s v="NO"/>
    <s v="HARDWARE"/>
    <s v="PANTALLA"/>
    <s v="DAÑO POS"/>
    <s v="AGREGADOR"/>
    <m/>
    <s v="CERRADO"/>
    <s v="23/09/2025 11-08 SE ESCALA PARA VISITA. LLAMAR ANTES DE VISITAR, CONFIRMAR FALLA Y DATOS | 11/08/2025 SE REALIZA CAMBIO DE EQUIPO POR DAÑO EN DISPLAY SE REALIZA INSTALACIÓN DE VERSION SE CONFIGURA PARÁMETROS SE INICIALIZA SE REALIZA PRUEBAS DE FUNCIONAMIENTO FALLIDAS EQUIPO QUEDA EN RECHAZO SE REALIZA REPISADO DE SERIAL DE EQUIPO PRUEBAS EXITOSAS CB QUEDA OPERATIVO"/>
    <s v="VISITA_TÉCNICA"/>
    <s v="MNPZZ724"/>
    <s v="TIPO I"/>
    <s v="TERRESTRE"/>
    <s v="BRAVO MADROÑERO OSCAR ESTEBAN"/>
    <n v="1"/>
    <n v="0"/>
    <n v="65960.072302"/>
    <n v="75096.394270399993"/>
    <n v="65960.072302"/>
    <m/>
    <m/>
    <m/>
    <m/>
    <m/>
    <m/>
    <m/>
    <m/>
  </r>
  <r>
    <s v="BUCARAMANGA"/>
    <x v="0"/>
    <x v="0"/>
    <n v="68001"/>
    <n v="2579455"/>
    <n v="74602"/>
    <s v="INCIDENTE"/>
    <s v="SANTANDER"/>
    <s v="BUCARAMANGA"/>
    <s v="BARRIO QUINTA DIANA BUCARAMANA"/>
    <s v="REDEBAN"/>
    <s v="FO-25-1360741"/>
    <d v="2025-08-11T12:30:00"/>
    <d v="2025-08-11T18:08:00"/>
    <s v="NO"/>
    <s v="HARDWARE"/>
    <s v="COMUNICACION"/>
    <s v="MENSAJE CABLE DE RED DESCONECTADO"/>
    <s v="CB UNO A UNO"/>
    <m/>
    <s v="CERRADO"/>
    <s v="23/09/2025 11-08 SE ESCALA PARA VISITA. LLAMAR ANTES DE VISITAR, CONFIRMAR FALLA Y DATOS | 11/08/2025 SE REALIZA VISITA AL COMERCIO CB ,SE VALIDA Y EL CLIENTE COMENTA QUE EL DATÁFONO SE QUEDA SIN CONEXIÓN A INTERNET, SE HACE CAMBIO DE CABLE ENTORCHADO Y HUB POR DAÑO EN EL CABLE, SE HACEN LAS RESPECTIVAS PRUEBAS DEJANDO TODO OK"/>
    <s v="VISITA_TÉCNICA"/>
    <s v="TVHZZ352"/>
    <s v="TIPO I"/>
    <s v="TERRESTRE"/>
    <s v="GONZALEZ ESTUPIÑAN YEISON WALTER ANTONIO"/>
    <n v="1"/>
    <n v="0"/>
    <n v="65960.072302"/>
    <n v="75096.394270399993"/>
    <n v="65960.072302"/>
    <m/>
    <m/>
    <m/>
    <m/>
    <m/>
    <m/>
    <m/>
    <m/>
  </r>
  <r>
    <s v="PASTO"/>
    <x v="4"/>
    <x v="4"/>
    <n v="52356"/>
    <n v="2578772"/>
    <n v="22497"/>
    <s v="INCIDENTE"/>
    <s v="NARIÑO"/>
    <s v="IPIALES"/>
    <s v="MULTIPAGAS IPIALES"/>
    <s v="REDEBAN"/>
    <s v="FO-25-1359571"/>
    <d v="2025-08-11T11:25:00"/>
    <d v="2025-08-11T18:11:00"/>
    <s v="NO"/>
    <s v="HARDWARE"/>
    <s v="NO ENCIENDE"/>
    <s v="DAÑO POS"/>
    <s v="ROBUSTO"/>
    <m/>
    <s v="CERRADO"/>
    <s v="23/09/2025 11-08 SE ESCALA PARA VISITA. LLAMAR ANTES DE VISITAR, CONFIRMAR FALLA Y DATOS | 11/08/2025 SE VISITA EL CB PARA REVISAR FALLA DE DATÁFONO, ENCIENDE PERO QUEDA PANTALLA BLANCA, SE REALIZÓ CAMBIO DE DATÁFONO JUNTO CON PIN PAD, SE RETIRA DATAFONO, PIN PAD Y HUB, SE INSTALA DATÁFONO MAGIC 2600 Y PIN PAD. SE HACEN PRUEBAS OK, EL OTRO EQUIPO REPORTADO SOLO SE REPISA COMUNICACIÓN Y FUNCIONA OK, CB OPERATIVO"/>
    <s v="VISITA_TÉCNICA"/>
    <s v="AIZZZ122"/>
    <s v="TIPO II"/>
    <s v="TERRESTRE"/>
    <s v="GUERRERO RAMIREZ OSCAR DARIO"/>
    <n v="1"/>
    <n v="0"/>
    <n v="144967.87232000002"/>
    <n v="140395.6348884"/>
    <n v="144967.87232000002"/>
    <m/>
    <m/>
    <m/>
    <m/>
    <m/>
    <m/>
    <m/>
    <m/>
  </r>
  <r>
    <s v="MEDELLIN"/>
    <x v="1"/>
    <x v="1"/>
    <n v="5360"/>
    <n v="2577918"/>
    <n v="12495"/>
    <s v="INCIDENTE"/>
    <s v="ANTIOQUIA"/>
    <s v="ITAGUI"/>
    <s v="PAGAFACIL  EXITO ITAGUI"/>
    <s v="REDEBAN"/>
    <s v="FO-25-1359136"/>
    <d v="2025-08-11T10:21:00"/>
    <d v="2025-08-11T18:13:00"/>
    <s v="NO"/>
    <s v="HARDWARE"/>
    <s v="HUB"/>
    <s v="SE REINICIA"/>
    <s v="ROBUSTO"/>
    <m/>
    <s v="CERRADO"/>
    <s v="23/09/2025 11-08 SE ESCALA PARA VISITA. LLAMAR ANTES DE VISITAR, CONFIRMAR FALLA Y DATOS | 11/08/2025 SE REALIZA CAMBIO DE HUB, YA QUE ESTA PRESENTANDO FALLA AL TOCARSE"/>
    <s v="VISITA_TÉCNICA"/>
    <s v="JNZZZ079"/>
    <s v="TIPO I"/>
    <s v="TERRESTRE"/>
    <s v="HERNANDEZ CHAVARRIA JUAN CAMILO"/>
    <n v="1"/>
    <n v="0"/>
    <n v="65960.072302"/>
    <n v="75096.394270399993"/>
    <n v="65960.072302"/>
    <m/>
    <m/>
    <m/>
    <m/>
    <m/>
    <m/>
    <m/>
    <m/>
  </r>
  <r>
    <s v="MEDELLIN"/>
    <x v="1"/>
    <x v="1"/>
    <n v="5001"/>
    <n v="2578313"/>
    <n v="18302"/>
    <s v="INCIDENTE"/>
    <s v="ANTIOQUIA"/>
    <s v="MEDELLIN"/>
    <s v="REVAL JUMBO CC SANTAFE MEDELLI"/>
    <s v="REDEBAN"/>
    <s v="FO-25-1359210"/>
    <d v="2025-08-11T10:45:00"/>
    <d v="2025-08-11T18:23:00"/>
    <s v="NO"/>
    <s v="HARDWARE"/>
    <s v="PINPAD"/>
    <s v="SE REINICIA"/>
    <s v="ROBUSTO"/>
    <m/>
    <s v="CERRADO"/>
    <s v="23/09/2025 11-08 SE ESCALA PARA VISITA. LLAMAR ANTES DE VISITAR, CONFIRMAR FALLA Y DATOS | 11/08/2025 SE REALIZA CAMBIO DE HUB, YA QUE ESTA PRESENTANDO FALLA AL TOCARSE"/>
    <s v="VISITA_TÉCNICA"/>
    <s v="9A0KZ430"/>
    <s v="TIPO I"/>
    <s v="TERRESTRE"/>
    <s v="HERNANDEZ CHAVARRIA JUAN CAMILO"/>
    <n v="1"/>
    <n v="0"/>
    <n v="65960.072302"/>
    <n v="75096.394270399993"/>
    <n v="65960.072302"/>
    <m/>
    <m/>
    <m/>
    <m/>
    <m/>
    <m/>
    <m/>
    <m/>
  </r>
  <r>
    <s v="CALI"/>
    <x v="4"/>
    <x v="4"/>
    <n v="19355"/>
    <n v="2574256"/>
    <n v="23979"/>
    <s v="INCIDENTE"/>
    <s v="CAUCA"/>
    <s v="INZA"/>
    <s v="ZONA COMERCIAL INZA  CAUCA"/>
    <s v="REDEBAN"/>
    <s v="FO-25-1354599"/>
    <d v="2025-08-09T12:09:00"/>
    <d v="2025-08-12T09:00:00"/>
    <s v="NO"/>
    <s v="HARDWARE"/>
    <s v="COMUNICACION"/>
    <s v="MENSAJE CABLE DE RED DESCONECTADO"/>
    <s v="CB UNO A UNO"/>
    <m/>
    <s v="CERRADO"/>
    <s v="09/08/2025 09-08 SE ESCALA PARA VISITA. LLAMAR ANTES DE VISITAR, CONFIRMAR FALLA Y DATOS | 12/08/2025 SE REALIZA LLAMADA CON LA SEÑORA ALEJANDRA Y HIDROBO SE HACEN PRUEBAS SALEN EXITOSAS CORRESPONSAL YA OPERA OKAY"/>
    <s v="SOPORTE_TELEFÓNICO"/>
    <n v="0"/>
    <s v="TIPO IV"/>
    <s v="TERRESTRE"/>
    <s v="GIMBUEL LASSO LUIS GERMAN"/>
    <n v="0"/>
    <n v="0"/>
    <n v="41241.0800752"/>
    <n v="0"/>
    <n v="41241.0800752"/>
    <m/>
    <m/>
    <m/>
    <m/>
    <m/>
    <m/>
    <m/>
    <m/>
  </r>
  <r>
    <s v="NEIVA"/>
    <x v="3"/>
    <x v="3"/>
    <n v="41551"/>
    <n v="2571078"/>
    <n v="24704"/>
    <s v="INCIDENTE"/>
    <s v="HUILA"/>
    <s v="PITALITO"/>
    <s v="MULTIPAGAS CC SAN ANTONIO"/>
    <s v="REDEBAN"/>
    <s v="FO-25-1350558 | FO-25-1362722"/>
    <d v="2025-08-08T13:17:00"/>
    <d v="2025-08-12T09:55:00"/>
    <s v="NO"/>
    <s v="HARDWARE"/>
    <s v="TECLADO"/>
    <s v="DAÑO POS"/>
    <s v="ROBUSTO"/>
    <m/>
    <s v="CERRADO"/>
    <s v="12/08/2025 SE REALIZA VISITA AL PUNTO,SE CAMBIA EQUIPO POR DAÑO TECLAS BORROSAS TAMBIEN SE REALIZA CAMBIO DE PIN PAD YA QUE ESTE NO LEE LOS CHIP DE LAS TARJETAS SE DEJA EQUIPO CON VR 9.90 PRUEBAS CB OK, CB OPERATIVO."/>
    <s v="VISITA_TÉCNICA"/>
    <s v="ABCVZ508"/>
    <s v="TIPO III"/>
    <s v="TERRESTRE"/>
    <s v="DEVIA REINOSO JUAN CARLOS"/>
    <n v="2"/>
    <n v="0"/>
    <n v="275728.78077800001"/>
    <n v="196536.5258152"/>
    <n v="551457.56155600003"/>
    <m/>
    <m/>
    <m/>
    <m/>
    <m/>
    <m/>
    <m/>
    <m/>
  </r>
  <r>
    <s v="IBAGUE"/>
    <x v="3"/>
    <x v="3"/>
    <n v="73270"/>
    <n v="2574128"/>
    <n v="23586"/>
    <s v="INCIDENTE"/>
    <s v="TOLIMA"/>
    <s v="FALAN"/>
    <s v="BARRIO CENTRO FALAN"/>
    <s v="REDEBAN"/>
    <s v="FO-25-1353802"/>
    <d v="2025-08-09T10:35:00"/>
    <d v="2025-08-12T10:05:00"/>
    <s v="NO"/>
    <s v="HARDWARE"/>
    <s v="TECLADO"/>
    <s v="DAÑO POS"/>
    <s v="CB UNO A UNO"/>
    <m/>
    <s v="CERRADO"/>
    <s v="09/08/2025 09-08 SE ESCALA PARA VISITA. LLAMAR ANTES DE VISITAR, CONFIRMAR FALLA Y DATOS | 12/08/2025 SE CAMBIA DATÁFONO POR DETERIORO EN TECLADO Y FALLA DE COMUNICACIÓN. SE CAMBIA LECTOR DE BARRAS POR DETERIORO. SE HACEN PRUEBAS DE TRANSACCIONES TODO OK"/>
    <s v="VISITA_TÉCNICA"/>
    <s v="ABC09606"/>
    <s v="TIPO III"/>
    <s v="TERRESTRE"/>
    <s v="VARGAS HERRERA JHON JAIRO"/>
    <n v="1"/>
    <n v="0"/>
    <n v="275728.78077800001"/>
    <n v="196536.5258152"/>
    <n v="275728.78077800001"/>
    <m/>
    <m/>
    <m/>
    <m/>
    <m/>
    <m/>
    <m/>
    <m/>
  </r>
  <r>
    <s v="MEDELLIN"/>
    <x v="1"/>
    <x v="1"/>
    <n v="5001"/>
    <n v="2579484"/>
    <n v="38429"/>
    <s v="INCIDENTE"/>
    <s v="ANTIOQUIA"/>
    <s v="MEDELLIN"/>
    <s v="BARRIO CALASANZ MEDELLIN 3"/>
    <s v="REDEBAN"/>
    <s v="FO-25-1360732"/>
    <d v="2025-08-11T12:42:00"/>
    <d v="2025-08-12T10:30:00"/>
    <s v="NO"/>
    <s v="HARDWARE"/>
    <s v="IMPRESION"/>
    <s v="NO IMPRIME UNO O VARIOS CARACTERES"/>
    <s v="CB UNO A UNO"/>
    <m/>
    <s v="CERRADO"/>
    <s v="23/09/2025 11-08 SE ESCALA PARA VISITA. LLAMAR ANTES DE VISITAR, CONFIRMAR FALLA Y DATOS | 12/08/2025 SE REALIZA REVISIÓN DEL EQUIPO IMPRIME MAL SE REALIZA CAMBIO DE MAGIC BOX Y FUNCIONA CORRECTAMENTE DE REALIZAN PRUEBAS EXITOSAS SERVICIO OPERATIVO OK"/>
    <s v="VISITA_TÉCNICA"/>
    <s v="AA00X411 - AB003746"/>
    <s v="TIPO I"/>
    <s v="TERRESTRE"/>
    <s v="ZAPATA LOPEZ EDWARD ASDRUBAL"/>
    <n v="1"/>
    <n v="0"/>
    <n v="65960.072302"/>
    <n v="75096.394270399993"/>
    <n v="65960.072302"/>
    <m/>
    <m/>
    <m/>
    <m/>
    <m/>
    <m/>
    <m/>
    <m/>
  </r>
  <r>
    <s v="MEDELLIN"/>
    <x v="1"/>
    <x v="1"/>
    <n v="5101"/>
    <n v="2574156"/>
    <n v="25803"/>
    <s v="INCIDENTE"/>
    <s v="ANTIOQUIA"/>
    <s v="CIUDAD BOLIVAR"/>
    <s v="COMCARD BOLIVAR GALERIA"/>
    <s v="REDEBAN"/>
    <s v="FO-25-1354450"/>
    <d v="2025-08-09T11:26:00"/>
    <d v="2025-08-12T11:00:00"/>
    <s v="NO"/>
    <s v="HARDWARE"/>
    <s v="IMPRESION"/>
    <s v="DAÑO POS"/>
    <s v="AGREGADOR"/>
    <m/>
    <s v="CERRADO"/>
    <s v="09/08/2025 09-08 SE ESCALA PARA VISITA. LLAMAR ANTES DE VISITAR, CONFIRMAR FALLA Y DATOS | 11/08/2025 SE REALIZÓ GESTIÓN TELEFÓNICA SE HABLÓ CON EL SEÑOR ÓSCAR NOS INFORMA QUE LA VÍA QUE CONDUCE EN MEDELLÍN A CIUDAD BOLÍVAR SE ENCUENTRA CERRADA DEBIDO A UN DESLIZAMIENTO EN EL SECTOR LA CHUCHITA SE ESTARÁ MONITOREANDO SI SE SI DAN PASO SI NO TOCABA POSPONER VISITA HASTA QUE LE DEN APERTURA LA VÍA | 12/08/2025 SE CAMBIO POR DAÑO EN IMPRESORA"/>
    <s v="VISITA_TÉCNICA"/>
    <s v="A02ZZ500"/>
    <s v="TIPO II"/>
    <s v="TERRESTRE"/>
    <s v="CASTAÑEDA PALACIO CARLOS FELIPE"/>
    <n v="1"/>
    <n v="0"/>
    <n v="144967.87232000002"/>
    <n v="140395.6348884"/>
    <n v="144967.87232000002"/>
    <m/>
    <m/>
    <m/>
    <m/>
    <m/>
    <m/>
    <m/>
    <m/>
  </r>
  <r>
    <s v="CALI"/>
    <x v="4"/>
    <x v="4"/>
    <n v="76001"/>
    <n v="2580445"/>
    <n v="24236"/>
    <s v="INCIDENTE"/>
    <s v="VALLE DEL CAUCA"/>
    <s v="CALI"/>
    <s v="BARRIO COMFENALCO CALI"/>
    <s v="REDEBAN"/>
    <s v="FO-25-1361650"/>
    <d v="2025-08-11T14:49:00"/>
    <d v="2025-08-12T11:12:00"/>
    <s v="NO"/>
    <s v="HARDWARE"/>
    <s v="LECTOR DE TARJETAS"/>
    <s v="MENSAJE RETIRE TARJETA"/>
    <s v="CB UNO A UNO"/>
    <m/>
    <s v="CERRADO"/>
    <s v="11/08/2025 11-08 SE ESCALA PARA VISITA. LLAMAR ANTES DE VISITAR, CONFIRMAR FALLA Y DATOS | 12/08/2025 SE CAMBIA DATÁFONO,PINPAD Y HUD YA QUE EL PINPDAD DEL CLIENTE ESTABA MALO SE CAMBIA DATÁFONO POR COMPATIBILIDAD"/>
    <s v="VISITA_TÉCNICA"/>
    <s v="GA00W588"/>
    <s v="TIPO I"/>
    <s v="TERRESTRE"/>
    <s v="CUERO RUIZ JHONNY"/>
    <n v="1"/>
    <n v="0"/>
    <n v="65960.072302"/>
    <n v="75096.394270399993"/>
    <n v="65960.072302"/>
    <m/>
    <m/>
    <m/>
    <m/>
    <m/>
    <m/>
    <m/>
    <m/>
  </r>
  <r>
    <s v="PEREIRA"/>
    <x v="4"/>
    <x v="6"/>
    <n v="66440"/>
    <n v="2575103"/>
    <n v="29277"/>
    <s v="INCIDENTE"/>
    <s v="RISARALDA"/>
    <s v="MARSELLA"/>
    <s v="BARRIO  CENTRO  IASEL IA"/>
    <s v="REDEBAN"/>
    <s v="FO-25-1356410"/>
    <d v="2025-08-10T11:42:00"/>
    <d v="2025-08-12T11:21:00"/>
    <s v="NO"/>
    <s v="HARDWARE"/>
    <s v="IMPRESION"/>
    <s v="TAPA IMPRESORA"/>
    <s v="CB UNO A UNO"/>
    <m/>
    <s v="CERRADO"/>
    <s v="10/08/2025 10-08 SE ESCALA PARA VISITA. LLAMAR ANTES DE VISITAR, CONFIRMAR FALLA Y DATOS | 10/08/2025 SE VALIDA DAÑO Y REQUIERE CAMBIO DE EQUIPO, SE DEBE ATENDER A PARTIR DEL DIA LUNES YA QUE NO SE CUENTA CON SOPORTE DE ACTIVOS | 12/08/2025 SE ENCUENTRA DIFICULTADES EN EL TRASNPORTE HACIA EL MUNICIPIO DE MARSELLA POR CIERRE DE CALZADA POR AREGLOS Y PARE Y SIGA, SE ESTA ALA ESPERA DE QUE HABILITEN EL PASO | 12/08/2025 SE CAMBIA EQUIPO POR DAÑO EN LA TAPA DE LA IMPRESORA, SE REALIZAN PRUEBAS OK."/>
    <s v="VISITA_TÉCNICA"/>
    <s v="GZ8ZZ613-9A003766"/>
    <s v="TIPO II"/>
    <s v="TERRESTRE"/>
    <s v="FRANCO CAÑAVERAL YAMID RAUL"/>
    <n v="1"/>
    <n v="0"/>
    <n v="144967.87232000002"/>
    <n v="140395.6348884"/>
    <n v="144967.87232000002"/>
    <m/>
    <m/>
    <m/>
    <m/>
    <m/>
    <m/>
    <m/>
    <m/>
  </r>
  <r>
    <s v="BOGOTA"/>
    <x v="5"/>
    <x v="5"/>
    <n v="25168"/>
    <n v="2574240"/>
    <n v="21153"/>
    <s v="INCIDENTE"/>
    <s v="CUNDINAMARCA"/>
    <s v="CHAGUANI"/>
    <s v="CENTRO CHAGUANI CUNDINAMARCA"/>
    <s v="REDEBAN"/>
    <s v="FO-25-1354421"/>
    <d v="2025-08-09T11:44:00"/>
    <d v="2025-08-12T11:26:00"/>
    <s v="NO"/>
    <s v="SOFTWARE"/>
    <s v="LECTOR DE BARRAS"/>
    <s v="LECTOR DESCONFIGURADO"/>
    <s v="CB UNO A UNO"/>
    <m/>
    <s v="CERRADO"/>
    <s v="09/08/2025 09-08 SE ESCALA PARA VISITA. LLAMAR ANTES DE VISITAR, CONFIRMAR FALLA Y DATOS | 12/08/2025 SE REALIZA CAMBIO DE LECTOR DE BARRAS POR FALLAS FORMATO INVÁLIDO"/>
    <s v="VISITA_TÉCNICA"/>
    <s v="AAAXZ548"/>
    <s v="TIPO III"/>
    <s v="TERRESTRE"/>
    <s v="ORTIZ MARTINEZ STIVEN"/>
    <n v="1"/>
    <n v="0"/>
    <n v="275728.78077800001"/>
    <n v="196536.5258152"/>
    <n v="275728.78077800001"/>
    <m/>
    <m/>
    <m/>
    <m/>
    <m/>
    <m/>
    <m/>
    <m/>
  </r>
  <r>
    <s v="VILLAVICENCIO"/>
    <x v="3"/>
    <x v="3"/>
    <n v="50001"/>
    <n v="2580900"/>
    <n v="27075"/>
    <s v="INCIDENTE"/>
    <s v="META"/>
    <s v="VILLAVICENCIO"/>
    <s v="BARRIO GUATIQUIA VILLAVICENCIO"/>
    <s v="REDEBAN"/>
    <s v="FO-25-1362003"/>
    <d v="2025-08-11T15:21:00"/>
    <d v="2025-08-12T11:32:00"/>
    <s v="NO"/>
    <s v="HARDWARE"/>
    <s v="IMPRESION"/>
    <s v="TAPA IMPRESORA"/>
    <s v="CB UNO A UNO"/>
    <m/>
    <s v="CERRADO"/>
    <s v="11/08/2025 11-08 SE ESCALA PARA VISITA. LLAMAR ANTES DE VISITAR, CONFIRMAR FALLA Y DATOS | 12/08/2025 SE VISITA CB Y SE REALIZA MANTENIMIENTO . LA TAPA DE LA IMPRESORA ESTABA SUELTA. SE UBICA NUEVAMENTE LA TAPA Y SE SOLUCIONA EL PROBLEMA. PRUEBAS DE IMPRESIÓN EXITOSA"/>
    <s v="VISITA_TÉCNICA"/>
    <s v="999JZ560"/>
    <s v="TIPO I"/>
    <s v="TERRESTRE"/>
    <s v="GARZON RUIZ LUIS MIGUEL"/>
    <n v="1"/>
    <n v="0"/>
    <n v="65960.072302"/>
    <n v="75096.394270399993"/>
    <n v="65960.072302"/>
    <m/>
    <m/>
    <m/>
    <m/>
    <m/>
    <m/>
    <m/>
    <m/>
  </r>
  <r>
    <s v="BOGOTA"/>
    <x v="5"/>
    <x v="5"/>
    <n v="11001"/>
    <n v="2579098"/>
    <n v="69437"/>
    <s v="INCIDENTE"/>
    <s v="CUNDINAMARCA"/>
    <s v="BOGOTA"/>
    <s v="PAGAFACIL FONTIBON 2"/>
    <s v="REDEBAN"/>
    <s v="FO-25-1360287"/>
    <d v="2025-08-11T12:02:00"/>
    <d v="2025-08-12T11:45:00"/>
    <s v="NO"/>
    <s v="HARDWARE"/>
    <s v="ALERT IRRUPTION"/>
    <s v="ALERT IRRUPTION"/>
    <s v="ROBUSTO"/>
    <m/>
    <s v="CERRADO"/>
    <s v="23/09/2025 11-08 SE ESCALA PARA VISITA. LLAMAR ANTES DE VISITAR, CONFIRMAR FALLA Y DATOS | 12/08/2025 CAMBIO DE DATAFONO POR DAÑO SE RALIZA PRUEBAS OK SE ENTREGA SERVICIO OPERATIVO"/>
    <s v="VISITA_TÉCNICA"/>
    <s v="A309Z565"/>
    <s v="TIPO I"/>
    <s v="TERRESTRE"/>
    <s v="HERNANDEZ NARANJO OSCAR EDUARDO"/>
    <n v="1"/>
    <n v="0"/>
    <n v="65960.072302"/>
    <n v="75096.394270399993"/>
    <n v="65960.072302"/>
    <m/>
    <m/>
    <m/>
    <m/>
    <m/>
    <m/>
    <m/>
    <m/>
  </r>
  <r>
    <s v="BUCARAMANGA"/>
    <x v="0"/>
    <x v="0"/>
    <n v="68001"/>
    <n v="2579371"/>
    <n v="74788"/>
    <s v="INCIDENTE"/>
    <s v="SANTANDER"/>
    <s v="BUCARAMANGA"/>
    <s v="DISTRICOL LA ESQUINIT DEL VECI"/>
    <s v="REDEBAN"/>
    <s v="FO-25-1360736"/>
    <d v="2025-08-11T12:37:00"/>
    <d v="2025-08-12T11:51:00"/>
    <s v="NO"/>
    <s v="HARDWARE"/>
    <s v="SE REINICIA"/>
    <s v="DAÑO POS"/>
    <s v="AGREGADOR"/>
    <m/>
    <s v="CERRADO"/>
    <s v="23/09/2025 11-08 SE ESCALA PARA VISITA. LLAMAR ANTES DE VISITAR, CONFIRMAR FALLA Y DATOS | 12/08/2025 SE HACE PRESENCIA EN COMERCIO SE REALIZA CAMBIO DE EQUIPO DEBIDO A QUE SE REINICIA CONSTANTEMENTE SE REALIZAN PRUEBAS OK SE CREAN USUARIOS Y CONTRASEÑAS"/>
    <s v="VISITA_TÉCNICA"/>
    <s v="MNPZZ738"/>
    <s v="TIPO I"/>
    <s v="TERRESTRE"/>
    <s v="ORTEBARRERAGA MARLON STWAR"/>
    <n v="1"/>
    <n v="0"/>
    <n v="65960.072302"/>
    <n v="75096.394270399993"/>
    <n v="65960.072302"/>
    <m/>
    <m/>
    <m/>
    <m/>
    <m/>
    <m/>
    <m/>
    <m/>
  </r>
  <r>
    <s v="BOGOTA"/>
    <x v="5"/>
    <x v="5"/>
    <n v="11001"/>
    <n v="2579724"/>
    <n v="78636"/>
    <s v="INCIDENTE"/>
    <s v="CUNDINAMARCA"/>
    <s v="BOGOTA"/>
    <s v="PTM BOGOTA PAPELERIA ALCALA"/>
    <s v="REDEBAN"/>
    <s v="FO-25-1360995"/>
    <d v="2025-08-11T13:14:00"/>
    <d v="2025-08-12T11:55:00"/>
    <s v="NO"/>
    <s v="HARDWARE"/>
    <s v="NO ENCIENDE SE REINICIA"/>
    <s v="FUENTE PODER AVERIADA"/>
    <s v="AGREGADOR"/>
    <m/>
    <s v="CERRADO"/>
    <s v="23/09/2025 11-08 SE ESCALA PARA VISITA. LLAMAR ANTES DE VISITAR, CONFIRMAR FALLA Y DATOS | 12/08/2025 SE REALIZA VISITA A CB PARA ATENDER INCIDENTE SE REALIZA CAMBIO DE FUENTE ,SE REALIZAN PRUEBAS OK"/>
    <s v="VISITA_TÉCNICA"/>
    <s v="F1KZZ802-SA0ZZ052"/>
    <s v="TIPO I"/>
    <s v="TERRESTRE"/>
    <s v="GALINDO ROJAS LUIS FELIPE"/>
    <n v="1"/>
    <n v="0"/>
    <n v="65960.072302"/>
    <n v="75096.394270399993"/>
    <n v="65960.072302"/>
    <m/>
    <m/>
    <m/>
    <m/>
    <m/>
    <m/>
    <m/>
    <m/>
  </r>
  <r>
    <s v="MEDELLIN"/>
    <x v="1"/>
    <x v="1"/>
    <n v="5001"/>
    <n v="2580909"/>
    <n v="23661"/>
    <s v="INCIDENTE"/>
    <s v="ANTIOQUIA"/>
    <s v="MEDELLIN"/>
    <s v="BARRIO CHAGUALO IV MEDELLIN"/>
    <s v="REDEBAN"/>
    <s v="FO-25-1361999"/>
    <d v="2025-08-11T15:24:00"/>
    <d v="2025-08-12T12:02:00"/>
    <s v="NO"/>
    <s v="HARDWARE"/>
    <s v="SE REINICIA"/>
    <s v="DAÑO POS"/>
    <s v="CB UNO A UNO"/>
    <m/>
    <s v="CERRADO"/>
    <s v="11/08/2025 11-08 SE ESCALA PARA VISITA. LLAMAR ANTES DE VISITAR, CONFIRMAR FALLA Y DATOS | 12/08/2025 SE CAMBIA PINPAD POR DAÑO EN LECTOR CHIP EQUIPO SE CAMBIO POR TECNOLOGÍA TODO OK"/>
    <s v="VISITA_TÉCNICA"/>
    <s v="ABC0E001"/>
    <s v="TIPO I"/>
    <s v="TERRESTRE"/>
    <s v="ALVAREZ ARENAS VICTOR HUGO"/>
    <n v="1"/>
    <n v="0"/>
    <n v="65960.072302"/>
    <n v="75096.394270399993"/>
    <n v="65960.072302"/>
    <m/>
    <m/>
    <m/>
    <m/>
    <m/>
    <m/>
    <m/>
    <m/>
  </r>
  <r>
    <s v="CALI"/>
    <x v="4"/>
    <x v="4"/>
    <n v="76001"/>
    <n v="2580914"/>
    <n v="71766"/>
    <s v="INCIDENTE"/>
    <s v="VALLE DEL CAUCA"/>
    <s v="CALI"/>
    <s v="CALI SUCRE"/>
    <s v="REDEBAN"/>
    <s v="FO-25-1361996"/>
    <d v="2025-08-11T15:25:00"/>
    <d v="2025-08-12T12:08:00"/>
    <s v="NO"/>
    <s v="HARDWARE"/>
    <s v="IMPRESION"/>
    <s v="RODILLO AVERIADO"/>
    <s v="CB UNO A UNO"/>
    <m/>
    <s v="CERRADO"/>
    <s v="11/08/2025 11-08 SE ESCALA PARA VISITA. LLAMAR ANTES DE VISITAR, CONFIRMAR FALLA Y DATOS | 12/08/2025 SE LIMPIA PORTARROLLOS Y QUEDA FUNCIONANDO CORRECTAMENTE"/>
    <s v="VISITA_TÉCNICA"/>
    <s v="SV00J169"/>
    <s v="TIPO I"/>
    <s v="TERRESTRE"/>
    <s v="CUERO RUIZ JHONNY"/>
    <n v="1"/>
    <n v="0"/>
    <n v="65960.072302"/>
    <n v="75096.394270399993"/>
    <n v="65960.072302"/>
    <m/>
    <m/>
    <m/>
    <m/>
    <m/>
    <m/>
    <m/>
    <m/>
  </r>
  <r>
    <s v="MEDELLIN"/>
    <x v="1"/>
    <x v="1"/>
    <n v="5360"/>
    <n v="2581738"/>
    <n v="45975"/>
    <s v="INCIDENTE"/>
    <s v="ANTIOQUIA"/>
    <s v="ITAGUI"/>
    <s v="BARRIO LA INDEPENDENCIA ITAGUI"/>
    <s v="REDEBAN"/>
    <s v="FO-25-1362688"/>
    <d v="2025-08-11T16:51:00"/>
    <d v="2025-08-12T12:18:00"/>
    <s v="NO"/>
    <s v="HARDWARE"/>
    <s v="IMPRESION"/>
    <s v="DAÑO POS"/>
    <s v="CB UNO A UNO"/>
    <m/>
    <s v="CERRADO"/>
    <s v="11/08/2025 11-08 SE ESCALA PARA VISITA. LLAMAR ANTES DE VISITAR, CONFIRMAR FALLA Y DATOS | 12/08/2025 SE REALIZA CAMBIO DE EQUIPO POR MALA IMPRESIÓN"/>
    <s v="VISITA_TÉCNICA"/>
    <s v="II001587"/>
    <s v="TIPO I"/>
    <s v="TERRESTRE"/>
    <s v="HERNANDEZ CHAVARRIA JUAN CAMILO"/>
    <n v="1"/>
    <n v="0"/>
    <n v="65960.072302"/>
    <n v="75096.394270399993"/>
    <n v="65960.072302"/>
    <m/>
    <m/>
    <m/>
    <m/>
    <m/>
    <m/>
    <m/>
    <m/>
  </r>
  <r>
    <s v="MONTERIA"/>
    <x v="2"/>
    <x v="2"/>
    <n v="5250"/>
    <n v="2574242"/>
    <n v="54072"/>
    <s v="INCIDENTE"/>
    <s v="ANTIOQUIA"/>
    <s v="EL BAGRE"/>
    <s v="DISTRICOL VARIEDADES Y SERVICI"/>
    <s v="REDEBAN"/>
    <s v="FO-25-1354415"/>
    <d v="2025-08-09T11:49:00"/>
    <d v="2025-08-12T12:23:00"/>
    <s v="NO"/>
    <s v="HARDWARE"/>
    <s v="TECLADO"/>
    <s v="DAÑO POS"/>
    <s v="AGREGADOR"/>
    <m/>
    <s v="CERRADO"/>
    <s v="09/08/2025 09-08 SE ESCALA PARA VISITA. LLAMAR ANTES DE VISITAR, CONFIRMAR FALLA Y DATOS | 12/08/2025 SE REALIZA CAMBIO DE EQUIPO POR DAÑO EN LA IMPRESORA, PAPEL AVANZA LENTO Y SE ATASCA, ADICIONAL EL TECLADO ESTÁ BORROSO, TAMBIÉN FUE NECESARIO CAMBIAR EL PINPAD POR COMPATIBILIDAD Y SE INSTALA MAGIBOX SERIALIZADO OK, NUEVOS EQUIPOS INSTALADOS OPERATIVOS SIN NOVEDAD, PRUEBAS REALIZADAS EXITOSAS, CLIENTE CB VALIDA SALDO ANTES Y DESPUÉS DEL CAMBIO DE EQUIPOS OK SIN NOVEDAD, CB SE DEJA OPERATIVO OK."/>
    <s v="VISITA_TÉCNICA"/>
    <s v="9B2ZZ633"/>
    <s v="TIPO IV"/>
    <s v="TERRESTRE"/>
    <s v="GONZALEZ FERRER JESUS ALEXANDER"/>
    <n v="1"/>
    <n v="0"/>
    <n v="479588.87655000004"/>
    <n v="196536.5258152"/>
    <n v="479588.87655000004"/>
    <m/>
    <m/>
    <m/>
    <m/>
    <m/>
    <m/>
    <m/>
    <m/>
  </r>
  <r>
    <s v="CALI"/>
    <x v="4"/>
    <x v="4"/>
    <n v="76111"/>
    <n v="2582296"/>
    <n v="80268"/>
    <s v="INCIDENTE"/>
    <s v="VALLE DEL CAUCA"/>
    <s v="GUADALAJARA DE BUGA"/>
    <s v="BARRIO DIVINO NIÑO GUADALAJARA DE BUGA 1"/>
    <s v="REDEBAN"/>
    <s v="FO-25-1363405"/>
    <d v="2025-08-12T08:00:00"/>
    <d v="2025-08-12T12:29:00"/>
    <s v="NO"/>
    <s v="HARDWARE"/>
    <s v="IMPRESION"/>
    <s v="NO AVANZA PAPEL"/>
    <s v="CB UNO A UNO"/>
    <m/>
    <s v="CERRADO"/>
    <s v="12/08/2025 11-08 17:51 EN COMUNICACIÓN CON EL SEÑOR JHON JAIRO RAMIREZ AL NUMERO 3193485797 INDICA QUE EL DATAFONO LE ARROJA CABLE DE RED DESCONECTADO Y EN OCASIONES ERROR DE CONEXIÓN, CONFIRMA DATOS, SE ESCALA PARA VISITA | 12/08/2025 SE HABLA CON EL CLIENTE, SE LE INDICA REALIZAR REINICIO TOTAL DE LOS EQUIPOS YA QUE LA IMRESORA SE QUEDO PEGADA, EL CLIENTE REALIZA DESCONEXION DE EQUIPOS , LA BATERIA DE DESCARGA, SE PROCEDE A CONECTAR NUEVAMENTE, Y REALIZAR PRUEBAS EXITOSAS DE IMPRESION, SE CIERRE CASO"/>
    <s v="SOPORTE_TELEFÓNICO"/>
    <n v="0"/>
    <s v="TIPO II"/>
    <s v="TERRESTRE"/>
    <s v="HENAO CARDONA DIEGO FERNANDO"/>
    <n v="0"/>
    <n v="0"/>
    <n v="41241.0800752"/>
    <n v="0"/>
    <n v="41241.0800752"/>
    <m/>
    <m/>
    <m/>
    <m/>
    <m/>
    <m/>
    <m/>
    <m/>
  </r>
  <r>
    <s v="CALI"/>
    <x v="4"/>
    <x v="4"/>
    <n v="19001"/>
    <n v="2576629"/>
    <n v="17265"/>
    <s v="INCIDENTE"/>
    <s v="CAUCA"/>
    <s v="POPAYAN"/>
    <s v="BARRIO ESMERALDA POPAYAN"/>
    <s v="REDEBAN"/>
    <s v="FO-25-1358498"/>
    <d v="2025-08-11T08:59:00"/>
    <d v="2025-08-12T12:35:00"/>
    <s v="NO"/>
    <s v="HARDWARE"/>
    <s v="IMPRESION"/>
    <s v="NO IMPRIME UNO O VARIOS CARACTERES"/>
    <s v="CB UNO A UNO"/>
    <m/>
    <s v="CERRADO"/>
    <s v="11/08/2025 11-08 SE ESCALA PARA VISITA. LLAMAR ANTES DE VISITAR, CONFIRMAR FALLA Y DATOS | 12/08/2025 SE INGRESA FUENTE ENERGÍA MALA SE AVERIÓ NO IMPRIMA BOUCHER SE CAMBIA SE HACEN PRUEBAS OK TELECARGA DRNA"/>
    <s v="VISITA_TÉCNICA"/>
    <s v="JJZZZ846"/>
    <s v="TIPO III"/>
    <s v="TERRESTRE"/>
    <s v="GIMBUEL LASSO LUIS GERMAN"/>
    <n v="1"/>
    <n v="0"/>
    <n v="275728.78077800001"/>
    <n v="196536.5258152"/>
    <n v="275728.78077800001"/>
    <m/>
    <m/>
    <m/>
    <m/>
    <m/>
    <m/>
    <m/>
    <m/>
  </r>
  <r>
    <s v="VALLEDUPAR"/>
    <x v="2"/>
    <x v="2"/>
    <n v="20238"/>
    <n v="2578101"/>
    <n v="61359"/>
    <s v="INCIDENTE"/>
    <s v="CESAR"/>
    <s v="EL COPEY"/>
    <s v="BARRIO CENTRO EL COPEY 8"/>
    <s v="REDEBAN"/>
    <s v="FO-25-1359132"/>
    <d v="2025-08-11T10:26:00"/>
    <d v="2025-08-12T12:42:00"/>
    <s v="NO"/>
    <s v="HARDWARE"/>
    <s v="CABLEADO"/>
    <s v="CABLE TEFF AVERIADO"/>
    <s v="CB UNO A UNO"/>
    <m/>
    <s v="CERRADO"/>
    <s v="23/09/2025 11-08 SE ESCALA PARA VISITA. LLAMAR ANTES DE VISITAR, CONFIRMAR FALLA Y DATOS | 12/08/2025 SE REALIZA  VISITÁ POR SOLICITUD DE CLIENTE LA CUAL NOS INDICA QUE EL EQUIPO NO ENCIENDE SE REALIZAN CAMBIO DE FUENTE  Y EQUIPO ENCIENDE PERO PUERTO ETHERNET SE ENCUENTRA QUEMADO SE REALIZAN CAMBIO DE EQUIPO QUEDANDO OPERATIVO AL 100%"/>
    <s v="VISITA_TÉCNICA"/>
    <s v="HA00J542"/>
    <s v="TIPO II"/>
    <s v="TERRESTRE"/>
    <s v="MAESTRE MENGUAL EDGAR ENRIQUE"/>
    <n v="1"/>
    <n v="0"/>
    <n v="144967.87232000002"/>
    <n v="140395.6348884"/>
    <n v="144967.87232000002"/>
    <m/>
    <m/>
    <m/>
    <m/>
    <m/>
    <m/>
    <m/>
    <m/>
  </r>
  <r>
    <s v="CALI"/>
    <x v="4"/>
    <x v="4"/>
    <n v="76001"/>
    <n v="2579922"/>
    <n v="76538"/>
    <s v="INCIDENTE"/>
    <s v="VALLE DEL CAUCA"/>
    <s v="CALI"/>
    <s v="PTM CALI SUPERMERCADO LOS TRES"/>
    <s v="REDEBAN"/>
    <s v="FO-25-1361166"/>
    <d v="2025-08-11T13:56:00"/>
    <d v="2025-08-12T12:51:00"/>
    <s v="NO"/>
    <s v="HARDWARE"/>
    <s v="ALERT IRRUPTION"/>
    <s v="ALERT IRRUPTION"/>
    <s v="AGREGADOR"/>
    <m/>
    <s v="CERRADO"/>
    <s v="11/08/2025 11-08 SE ESCALA PARA VISITA. LLAMAR ANTES DE VISITAR, CONFIRMAR FALLA Y DATOS | 12/08/2025 SE VISITA EL COMERCIO, SE REVISA DATAFONO MUESTRA MSJ &quot; ALERT IRRUPCIÓN &quot;, POR LO QUE SE CAMBIA RESOLVIENDO EL DAÑO, PRUEBAS OK, TELECARGA TRNA"/>
    <s v="VISITA_TÉCNICA"/>
    <s v="EF03Z064 - 103ZZ218"/>
    <s v="TIPO I"/>
    <s v="TERRESTRE"/>
    <s v="HERRERA MONAR GEOVANNY"/>
    <n v="1"/>
    <n v="0"/>
    <n v="65960.072302"/>
    <n v="75096.394270399993"/>
    <n v="65960.072302"/>
    <m/>
    <m/>
    <m/>
    <m/>
    <m/>
    <m/>
    <m/>
    <m/>
  </r>
  <r>
    <s v="NEIVA"/>
    <x v="3"/>
    <x v="3"/>
    <n v="41551"/>
    <n v="2581914"/>
    <n v="24703"/>
    <s v="INCIDENTE"/>
    <s v="HUILA"/>
    <s v="PITALITO"/>
    <s v="MULTI IAGS PI IALITO"/>
    <s v="REDEBAN"/>
    <s v="FO-25-1362690"/>
    <d v="2025-08-11T16:50:00"/>
    <d v="2025-08-12T12:54:00"/>
    <s v="NO"/>
    <s v="HARDWARE"/>
    <s v="PINPAD"/>
    <s v="ALERTADO"/>
    <s v="ROBUSTO"/>
    <m/>
    <s v="CERRADO"/>
    <s v="11/08/2025 11-08 17:53 SE INTENTA COMUNIACION CON LA SEÑORA MAGALY DIAZ AL NUMERO 3202615917 PARA CONFIRMAR FALLAS Y DATOS PERO NO FUE POSIBLE, SE ESCALA AL COORDINADOR DE LA ZONA PARA VALIDAR EN SITIO | 12/08/2025 SE REALIZA VISITA AL PUNTO, SE CAMBIA PIN PAD POR ALERT IRRUPTION , SE REALIZA TAMBIÉN CAMBIO DE EQUIPO POR COMPATIBILIDAD Y TECLADO BORROSO. SE DEJA EQUIPO CON VR 10.3, PRUEBAS CB OK, CB OPERATIVO."/>
    <s v="VISITA_TÉCNICA"/>
    <s v="ABCVZ503"/>
    <s v="TIPO III"/>
    <s v="TERRESTRE"/>
    <s v="DEVIA REINOSO JUAN CARLOS"/>
    <n v="1"/>
    <n v="0"/>
    <n v="275728.78077800001"/>
    <n v="196536.5258152"/>
    <n v="275728.78077800001"/>
    <m/>
    <m/>
    <m/>
    <m/>
    <m/>
    <m/>
    <m/>
    <m/>
  </r>
  <r>
    <s v="BARRANQUILLA"/>
    <x v="2"/>
    <x v="2"/>
    <n v="8849"/>
    <n v="2576312"/>
    <n v="64834"/>
    <s v="INCIDENTE"/>
    <s v="ATLANTICO"/>
    <s v="USIACURI"/>
    <s v="BARRIO CENTRO USIACURI 3"/>
    <s v="REDEBAN"/>
    <s v="FO-25-1358085"/>
    <d v="2025-08-11T08:42:00"/>
    <d v="2025-08-12T12:56:00"/>
    <s v="NO"/>
    <s v="HARDWARE"/>
    <s v="LECTOR DE BARRAS"/>
    <s v="DAÑO POS"/>
    <s v="CB UNO A UNO"/>
    <m/>
    <s v="CERRADO"/>
    <s v="12/08/2025 SE REALIZA VISITA TÉCNICA, SE CAMBIA EL LECTOR DE BARRAS, SE REALIZAN PRUEBAS EXITOSAS, EQUIPO FUNCIONA CORRECTAMENTE. CB QUEDA OPERATIVO."/>
    <s v="VISITA_TÉCNICA"/>
    <s v="4A003818"/>
    <s v="TIPO II"/>
    <s v="TERRESTRE"/>
    <s v="DE AGUAS MUÑOZ DAVID JOSE"/>
    <n v="1"/>
    <n v="0"/>
    <n v="144967.87232000002"/>
    <n v="140395.6348884"/>
    <n v="144967.87232000002"/>
    <m/>
    <m/>
    <m/>
    <m/>
    <m/>
    <m/>
    <m/>
    <m/>
  </r>
  <r>
    <s v="MEDELLIN"/>
    <x v="1"/>
    <x v="1"/>
    <n v="5697"/>
    <n v="2575591"/>
    <n v="35625"/>
    <s v="INCIDENTE"/>
    <s v="ANTIOQUIA"/>
    <s v="EL SANTUARIO"/>
    <s v="BARRIO SANTUARIO EL SANTUARIO"/>
    <s v="REDEBAN"/>
    <s v="FO-25-1357663"/>
    <d v="2025-08-11T08:00:00"/>
    <d v="2025-08-12T13:21:00"/>
    <s v="NO"/>
    <s v="HARDWARE"/>
    <s v="LECTOR DE TARJETAS"/>
    <s v="DAÑO POS"/>
    <s v="CB UNO A UNO"/>
    <m/>
    <s v="CERRADO"/>
    <s v="11/08/2025 11-08 SE ESCALA PARA VISITA. LLAMAR ANTES DE VISITAR, CONFIRMAR FALLA Y DATOS | 12/08/2025 SE CAMBIA DATAFONO POR DAÑO EN LECTOR DE TARJETAS (CHIP)"/>
    <s v="VISITA_TÉCNICA"/>
    <s v="AA004758"/>
    <s v="TIPO II"/>
    <s v="TERRESTRE"/>
    <s v="RUA ALVAREZ RICHARD ANDRES"/>
    <n v="1"/>
    <n v="0"/>
    <n v="144967.87232000002"/>
    <n v="140395.6348884"/>
    <n v="144967.87232000002"/>
    <m/>
    <m/>
    <m/>
    <m/>
    <m/>
    <m/>
    <m/>
    <m/>
  </r>
  <r>
    <s v="BOGOTA"/>
    <x v="5"/>
    <x v="5"/>
    <n v="11001"/>
    <n v="2578464"/>
    <n v="25841"/>
    <s v="INCIDENTE"/>
    <s v="CUNDINAMARCA"/>
    <s v="BOGOTA"/>
    <s v="REDY SANTA HELENITA"/>
    <s v="REDEBAN"/>
    <s v="FO-25-1359462"/>
    <d v="2025-08-11T10:58:00"/>
    <d v="2025-08-12T13:32:00"/>
    <s v="NO"/>
    <s v="HARDWARE"/>
    <s v="ALERT IRRUPTION"/>
    <s v="ALERT IRRUPTION"/>
    <s v="ROBUSTO"/>
    <m/>
    <s v="CERRADO"/>
    <s v="23/09/2025 11-08 SE ESCALA PARA VISITA. LLAMAR ANTES DE VISITAR, CONFIRMAR FALLA Y DATOS | 12/08/2025 ASIGNACION DE ACTIVIDAD 10:10 AM 12/08/2025. EN ESPERA DE AUTORIZACION PARA INGRESO | 12/08/2025 SE LLEGA A AL DIRECCIÓN INDICADA Y SE REALIZA CAMBIO DE EQUIPO POR FALLA EN LA CONEXIÓN A DATOS , SE CAMBIA PINPAD POR INCOMPATIBILIDAD CON EL EQUIPO QUE SE DEJA INSTALADO, VERSIONAMIENTO Y CONFIGURACIÓN OK, USUARIO OK , SE REALIZAN PRUEBAS ÉXITOSAS"/>
    <s v="VISITA_TÉCNICA"/>
    <s v="A02ZZ475"/>
    <s v="TIPO I"/>
    <s v="TERRESTRE"/>
    <s v="GARCIA PASTRANA KEVIN FERNANDO"/>
    <n v="1"/>
    <n v="0"/>
    <n v="65960.072302"/>
    <n v="75096.394270399993"/>
    <n v="65960.072302"/>
    <m/>
    <m/>
    <m/>
    <m/>
    <m/>
    <m/>
    <m/>
    <m/>
  </r>
  <r>
    <s v="MEDELLIN"/>
    <x v="1"/>
    <x v="1"/>
    <n v="5664"/>
    <n v="2575738"/>
    <n v="48306"/>
    <s v="INCIDENTE"/>
    <s v="ANTIOQUIA"/>
    <s v="SAN PEDRO DE LOS MILAGROS"/>
    <s v="DISTRICOL TIENDA MIXTA LA NEGR"/>
    <s v="REDEBAN"/>
    <s v="FO-25-1357657"/>
    <d v="2025-08-11T08:00:00"/>
    <d v="2025-08-12T13:36:00"/>
    <s v="NO"/>
    <s v="HARDWARE"/>
    <s v="SE REINICIA"/>
    <s v="DAÑO POS"/>
    <s v="AGREGADOR"/>
    <m/>
    <s v="CERRADO"/>
    <s v="11/08/2025 11-08 SE ESCALA PARA VISITA. LLAMAR ANTES DE VISITAR, CONFIRMAR FALLA Y DATOS | 12/08/2025 SE CAMBIA MAGICBOX YA QUE ESTABA PROVOCANDO REINICIOS DE EQUIPO"/>
    <s v="VISITA_TÉCNICA"/>
    <s v="XP00I065"/>
    <s v="TIPO II"/>
    <s v="TERRESTRE"/>
    <s v="ALVAREZ ARENAS VICTOR HUGO"/>
    <n v="1"/>
    <n v="0"/>
    <n v="144967.87232000002"/>
    <n v="140395.6348884"/>
    <n v="144967.87232000002"/>
    <m/>
    <m/>
    <m/>
    <m/>
    <m/>
    <m/>
    <m/>
    <m/>
  </r>
  <r>
    <s v="CALI"/>
    <x v="4"/>
    <x v="4"/>
    <n v="19001"/>
    <n v="2575116"/>
    <n v="80747"/>
    <s v="INCIDENTE"/>
    <s v="CAUCA"/>
    <s v="POPAYAN"/>
    <s v="BARRIO SAN EDUARDO POPAYAN 7"/>
    <s v="REDEBAN"/>
    <s v="FO-25-1356476"/>
    <d v="2025-08-10T12:40:00"/>
    <d v="2025-08-12T13:40:00"/>
    <s v="NO"/>
    <s v="HARDWARE"/>
    <s v="LECTOR DE BARRAS"/>
    <s v="DAÑO POS"/>
    <s v="CB UNO A UNO"/>
    <m/>
    <s v="CERRADO"/>
    <s v="10/08/2025 10-08 SE ESCALA PARA VISITA. LLAMAR ANTES DE VISITAR, CONFIRMAR FALLA Y DATOS | 12/08/2025 SE INGRESA LECTOR DE CÓDIGO DE BARRAS CON FORMATO INVÁLIDO  SE CONFIGURÓ CONTINÚA FALLA SE CAMBIA LECTOR SE HACEN PRUEBAS OK TELECARGA DRNA"/>
    <s v="VISITA_TÉCNICA"/>
    <s v="VAZZZ375"/>
    <s v="TIPO III"/>
    <s v="TERRESTRE"/>
    <s v="GIMBUEL LASSO LUIS GERMAN"/>
    <n v="1"/>
    <n v="0"/>
    <n v="275728.78077800001"/>
    <n v="196536.5258152"/>
    <n v="275728.78077800001"/>
    <m/>
    <m/>
    <m/>
    <m/>
    <m/>
    <m/>
    <m/>
    <m/>
  </r>
  <r>
    <s v="VILLAVICENCIO"/>
    <x v="3"/>
    <x v="3"/>
    <n v="95001"/>
    <n v="2574052"/>
    <n v="26757"/>
    <s v="INCIDENTE"/>
    <s v="GUAVIARE"/>
    <s v="SAN JOSE DEL GUAVIARE"/>
    <s v="CENTRO SAN JOSE DEL GUAVIARE I"/>
    <s v="REDEBAN"/>
    <s v="FO-25-1353622"/>
    <d v="2025-08-09T09:49:00"/>
    <d v="2025-08-12T13:46:00"/>
    <s v="NO"/>
    <s v="SOFTWARE"/>
    <s v="ERROR DE TRANSACCIONES"/>
    <s v="RECHAZO GENERAL"/>
    <s v="CB UNO A UNO"/>
    <m/>
    <s v="CERRADO"/>
    <s v="09/08/2025 09-08 SE ESCALA PARA VISITA. LLAMAR ANTES DE VISITAR, CONFIRMAR FALLA Y DATOS | 12/08/2025 SE REALIZA REPISADO DE PARÁMETROS SE ENTREGA OPERATIVO SIN NOVEDAD"/>
    <s v="VISITA_TÉCNICA"/>
    <s v="11RZZ548"/>
    <s v="TIPO IV"/>
    <s v="TERRESTRE"/>
    <s v="ROZO JIMENEZ EDGAR ARMANDO"/>
    <n v="1"/>
    <n v="0"/>
    <n v="479588.87655000004"/>
    <n v="196536.5258152"/>
    <n v="479588.87655000004"/>
    <m/>
    <m/>
    <m/>
    <m/>
    <m/>
    <m/>
    <m/>
    <m/>
  </r>
  <r>
    <s v="NEIVA"/>
    <x v="3"/>
    <x v="3"/>
    <n v="41396"/>
    <n v="2585271"/>
    <n v="70935"/>
    <s v="INCIDENTE"/>
    <s v="HUILA"/>
    <s v="LA PLATA"/>
    <s v="BARRIO LAS QUINTAS LA PLATA"/>
    <s v="REDEBAN"/>
    <s v="FO-25-1365083"/>
    <d v="2025-08-12T10:49:00"/>
    <d v="2025-08-12T14:14:00"/>
    <s v="NO"/>
    <s v="SOFTWARE"/>
    <s v="COMUNICACION"/>
    <s v="PARAMETROS DE CONFIGURACION EN POS"/>
    <s v="CB UNO A UNO"/>
    <m/>
    <s v="CERRADO"/>
    <s v="12/08/2025 12-08 SE INTENTA COMUNICACION CON CB AL NUMERO 3112080338 SIN RESPUESTA, FAVOR LLAMAR LLAMAR ANTES DE VISITAR, CONFIRMAR FALLA Y DATOS | 12/08/2025 SE LLEGA AL PUNTO, SE REVISA CONFIGURACIÓN DE COMUNICACIONES , SE CORRIGE LA CONFIGURACIÓN ETHERNET, SE PIDE REALIZA PRUEBAS OK"/>
    <s v="VISITA_TÉCNICA"/>
    <s v="LN00D270"/>
    <s v="TIPO III"/>
    <s v="TERRESTRE"/>
    <s v="ANDRADE HERNANDEZ JUAN CARLOS"/>
    <n v="1"/>
    <n v="0"/>
    <n v="275728.78077800001"/>
    <n v="196536.5258152"/>
    <n v="275728.78077800001"/>
    <m/>
    <m/>
    <m/>
    <m/>
    <m/>
    <m/>
    <m/>
    <m/>
  </r>
  <r>
    <s v="MEDELLIN"/>
    <x v="1"/>
    <x v="1"/>
    <n v="5001"/>
    <n v="2581759"/>
    <n v="80636"/>
    <s v="INCIDENTE"/>
    <s v="ANTIOQUIA"/>
    <s v="MEDELLIN"/>
    <s v="BARRIO CENTRO EL HUECO MEDELLIN"/>
    <s v="REDEBAN"/>
    <s v="FO-25-1362734"/>
    <d v="2025-08-12T08:00:00"/>
    <d v="2025-08-12T14:24:00"/>
    <s v="NO"/>
    <s v="HARDWARE"/>
    <s v="HUB"/>
    <s v="SE REINICIA"/>
    <s v="CB UNO A UNO"/>
    <m/>
    <s v="CERRADO"/>
    <s v="11/08/2025 11-08 SE ESCALA PARA VISITA. LLAMAR ANTES DE VISITAR, CONFIRMAR FALLA Y DATOS | 12/08/2025 SE CAMBIA MÁGIC BOOK Y LECTOR POR DAÑO OK, EQUIPO QUEDA OPERATIVO OK SE HACEN PRUEBAS EXITOSAS OK"/>
    <s v="VISITA_TÉCNICA"/>
    <s v="V6ZZZ841"/>
    <s v="TIPO I"/>
    <s v="TERRESTRE"/>
    <s v="MARTINEZ TOVAR OSCAR DAVID"/>
    <n v="1"/>
    <n v="0"/>
    <n v="65960.072302"/>
    <n v="75096.394270399993"/>
    <n v="65960.072302"/>
    <m/>
    <m/>
    <m/>
    <m/>
    <m/>
    <m/>
    <m/>
    <m/>
  </r>
  <r>
    <s v="BOGOTA"/>
    <x v="5"/>
    <x v="5"/>
    <n v="25781"/>
    <n v="2574225"/>
    <n v="80801"/>
    <s v="INCIDENTE"/>
    <s v="CUNDINAMARCA"/>
    <s v="SUTATAUSA"/>
    <s v="BARRIO CENTRO SUTATAUSA CENTRO"/>
    <s v="REDEBAN"/>
    <s v="FO-25-1354051"/>
    <d v="2025-08-09T11:05:00"/>
    <d v="2025-08-12T15:09:00"/>
    <s v="NO"/>
    <s v="HARDWARE"/>
    <s v="ALERT IRRUPTION"/>
    <s v="ALERT IRRUPTION"/>
    <s v="CB UNO A UNO"/>
    <m/>
    <s v="CERRADO"/>
    <s v="09/08/2025 09-08 SE ESCALA PARA VISITA. LLAMAR ANTES DE VISITAR, CONFIRMAR FALLA Y DATOS | 09/08/2025 NO HAY SOPORTE CON REDEBAN PARA REALIZAR CAMBIO DE EQUIPO. | 12/08/2025 SE REALIZA CAMBIO DE EQUIPO YA QUE ESTÁ ALERTADO EQUIPOS CON RG PROBLEMA EN BASE 24  ESCALADO POR REDEBAN. SE LE INFORMA AL CLIENTE DE LA NOVEDAD SE DEJA EN OBSERVACIÓN PARA REALIZAR PRUEBAS CON CLIENTE"/>
    <s v="VISITA_TÉCNICA"/>
    <s v="F8ZZZ042"/>
    <s v="TIPO II"/>
    <s v="TERRESTRE"/>
    <s v="GOMEZ VEGA DAVID SNEYDER"/>
    <n v="1"/>
    <n v="0"/>
    <n v="144967.87232000002"/>
    <n v="140395.6348884"/>
    <n v="144967.87232000002"/>
    <m/>
    <m/>
    <m/>
    <m/>
    <m/>
    <m/>
    <m/>
    <m/>
  </r>
  <r>
    <s v="MONTERIA"/>
    <x v="2"/>
    <x v="2"/>
    <n v="23670"/>
    <n v="2575249"/>
    <n v="35167"/>
    <s v="INCIDENTE"/>
    <s v="CORDOBA"/>
    <s v="SAN ANDRES SOTAVENTO"/>
    <s v="COMCARD SOTAVENTO TUCHIN"/>
    <s v="REDEBAN"/>
    <s v="FO-25-1357681"/>
    <d v="2025-08-11T08:00:00"/>
    <d v="2025-08-12T15:21:00"/>
    <s v="NO"/>
    <s v="HARDWARE"/>
    <s v="COMUNICACION"/>
    <s v="MENSAJE CABLE DE RED DESCONECTADO"/>
    <s v="AGREGADOR"/>
    <m/>
    <s v="CERRADO"/>
    <s v="11/08/2025 11-08 SE ESCALA PARA VISITA. LLAMAR ANTES DE VISITAR, CONFIRMAR FALLA Y DATOS | 12/08/2025 SE VISITA COMERCIO POR UNA FALLA, SE REALIZA CAMBIO DE EQUIPO, CAUSAL E3 NO COMUNICA MÓDEM, SE DEJA CON LA VERSIÓN 9.90, NO SE HACE CIERRE, SE REALIZA PRUEBAS OK, SE CREA USUARIO Y CONTRASEÑA."/>
    <s v="VISITA_TÉCNICA"/>
    <s v="BL0DZ129"/>
    <s v="TIPO II"/>
    <s v="TERRESTRE"/>
    <s v="CACERES HERNANDEZ ANDRES"/>
    <n v="1"/>
    <n v="0"/>
    <n v="144967.87232000002"/>
    <n v="140395.6348884"/>
    <n v="144967.87232000002"/>
    <m/>
    <m/>
    <m/>
    <m/>
    <m/>
    <m/>
    <m/>
    <m/>
  </r>
  <r>
    <s v="BARRANQUILLA"/>
    <x v="2"/>
    <x v="2"/>
    <n v="8520"/>
    <n v="2576289"/>
    <n v="66743"/>
    <s v="INCIDENTE"/>
    <s v="ATLANTICO"/>
    <s v="PALMAR DE VARELA"/>
    <s v="PTM PALMAR DE VARELA TIENDA S"/>
    <s v="REDEBAN"/>
    <s v="FO-25-1358517"/>
    <d v="2025-08-11T08:49:00"/>
    <d v="2025-08-12T15:24:00"/>
    <s v="NO"/>
    <s v="HARDWARE"/>
    <s v="SE REINICIA"/>
    <s v="DAÑO POS"/>
    <s v="AGREGADOR"/>
    <m/>
    <s v="CERRADO"/>
    <s v="12/08/2025 SE REALIZA VISITA AL COMERCIO SE ENCUENTRA DATÁFONO DAÑADO LO CUAL OCASIONABA QUE EL DATÁFONO SE REINICIARA SE CAMBIA DATÁFONO SE INSTALA VERSIÓN 9.90 SE REALIZAN PRUEBAS PERO SALE RECHAZO GENERAL ME COMUNICO CON PERSONAL DE RBM LO CUAL ME INFORMA QUE LA TERMINAL ESTÁ EN BASE 24 LE INDICO AL CLIENTE QUE SIGA INTENTANDO EN EL TRANSCURSO DEL DÍA"/>
    <s v="VISITA_TÉCNICA"/>
    <s v="3A0CZ703-AB11O632"/>
    <s v="TIPO II"/>
    <s v="TERRESTRE"/>
    <s v="PEÑALOZA GUTIERREZ RAFAEL GUSTAVO"/>
    <n v="1"/>
    <n v="0"/>
    <n v="144967.87232000002"/>
    <n v="140395.6348884"/>
    <n v="144967.87232000002"/>
    <m/>
    <m/>
    <m/>
    <m/>
    <m/>
    <m/>
    <m/>
    <m/>
  </r>
  <r>
    <s v="PEREIRA"/>
    <x v="4"/>
    <x v="6"/>
    <n v="76243"/>
    <n v="2575248"/>
    <n v="12135"/>
    <s v="INCIDENTE"/>
    <s v="VALLE DEL CAUCA"/>
    <s v="EL AGUILA"/>
    <s v="EL AGUILA II VALLE DEL CAUCA"/>
    <s v="REDEBAN"/>
    <s v="FO-25-1357690"/>
    <d v="2025-08-11T08:00:00"/>
    <d v="2025-08-12T15:29:00"/>
    <s v="NO"/>
    <s v="HARDWARE"/>
    <s v="IMPRESION"/>
    <s v="NO AVANZA PAPEL"/>
    <s v="CB UNO A UNO"/>
    <m/>
    <s v="CERRADO"/>
    <s v="11/08/2025 11-08 25-07 EN COMUNICACION CON EL CB AL NUMERO 3136661630, CONFIRMA FALLA, DATOS CORRECTOS. SE ESCALA PARA VISITA | 12/08/2025 SE VISITA COMERCIO SE IDENTIFICA DATÁFONO CON FALLA EN IMPRESIÓN SE REALIZA CAMBIO DE DATÁFONO SE REALIZA PRUEBAS OK"/>
    <s v="VISITA_TÉCNICA"/>
    <s v="AVZZZ435-JAAFZ968"/>
    <s v="TIPO III"/>
    <s v="TERRESTRE"/>
    <s v="LOAIZA LOPEZ JHON FREDDY"/>
    <n v="1"/>
    <n v="0"/>
    <n v="275728.78077800001"/>
    <n v="196536.5258152"/>
    <n v="275728.78077800001"/>
    <m/>
    <m/>
    <m/>
    <m/>
    <m/>
    <m/>
    <m/>
    <m/>
  </r>
  <r>
    <s v="BOGOTA"/>
    <x v="5"/>
    <x v="5"/>
    <n v="11001"/>
    <n v="2581285"/>
    <n v="73362"/>
    <s v="INCIDENTE"/>
    <s v="CUNDINAMARCA"/>
    <s v="BOGOTA"/>
    <s v="PTM BOGOTA LUDIFARMA"/>
    <s v="REDEBAN"/>
    <s v="FO-25-1362373"/>
    <d v="2025-08-11T16:03:00"/>
    <d v="2025-08-12T15:31:00"/>
    <s v="NO"/>
    <s v="HARDWARE"/>
    <s v="IMPRESION"/>
    <s v="NO IMPRIME UNO O VARIOS CARACTERES"/>
    <s v="AGREGADOR"/>
    <m/>
    <s v="CERRADO"/>
    <s v="11/08/2025 11-08 SE ESCALA PARA VISITA. LLAMAR ANTES DE VISITAR, CONFIRMAR FALLA Y DATOS | 12/08/2025 SE LLEGA LA DIRECCIÓN INDICA, SE REALIZA CAMBIO DE DATÁFONO YA QUE NO ESTÁ IMPRIMIENDO CORRECTAMENTE, VERSIONAMIENTO Y CONFIGURACIÓN OKAY USUARIO OKAY, SE REALIZA PRUEBA EXITOSA MÓDULO ADQUIRENCIA, MÓDULO DE CORRESPONSALIA CON RECHAZO GENERAL , SE VÁLIDA CON RBM CAÍDA EN B24, Y SE AUTORIZA RETIRO DEL PUNTO."/>
    <s v="VISITA_TÉCNICA"/>
    <s v="EG00A318-EG00X714"/>
    <s v="TIPO I"/>
    <s v="TERRESTRE"/>
    <s v="GARCIA PASTRANA KEVIN FERNANDO"/>
    <n v="1"/>
    <n v="0"/>
    <n v="65960.072302"/>
    <n v="75096.394270399993"/>
    <n v="65960.072302"/>
    <m/>
    <m/>
    <m/>
    <m/>
    <m/>
    <m/>
    <m/>
    <m/>
  </r>
  <r>
    <s v="BUCARAMANGA"/>
    <x v="0"/>
    <x v="0"/>
    <n v="68001"/>
    <n v="2583293"/>
    <n v="74784"/>
    <s v="INCIDENTE"/>
    <s v="SANTANDER"/>
    <s v="BUCARAMANGA"/>
    <s v="BARRIO GAITAN BUCARAMANGA 4"/>
    <s v="REDEBAN"/>
    <s v="FO-25-1363779"/>
    <d v="2025-08-12T08:30:00"/>
    <d v="2025-08-12T15:36:00"/>
    <s v="NO"/>
    <s v="SOFTWARE"/>
    <s v="SE REINICIA"/>
    <s v="AL REALIZAR CIERRE CARGA VERSION"/>
    <s v="CB UNO A UNO"/>
    <m/>
    <s v="CERRADO"/>
    <s v="12/08/2025 11-08 SE ESCALA PARA VISITA. LLAMAR ANTES DE VISITAR, CONFIRMAR FALLA Y DATOS | 12/08/2025 SE VISITA COMERCIO SE REALIZA MANTENIMIENTO , SE REALIZA INYECCIÓN DE SISTEMA Y VERSIÓN INICIALIZADA OK PRUEBAS OK CUBRE CLAVE OK"/>
    <s v="VISITA_TÉCNICA"/>
    <s v="MNPZZ734"/>
    <s v="TIPO I"/>
    <s v="TERRESTRE"/>
    <s v="HERRERA LUQUE SAUL JAVIER"/>
    <n v="1"/>
    <n v="0"/>
    <n v="65960.072302"/>
    <n v="75096.394270399993"/>
    <n v="65960.072302"/>
    <m/>
    <m/>
    <m/>
    <m/>
    <m/>
    <m/>
    <m/>
    <m/>
  </r>
  <r>
    <s v="BUCARAMANGA"/>
    <x v="0"/>
    <x v="0"/>
    <n v="68276"/>
    <n v="2585965"/>
    <n v="35119"/>
    <s v="INCIDENTE"/>
    <s v="SANTANDER"/>
    <s v="FLORIDABLANCA"/>
    <s v="COMCARD FLORIDABLANCA JONFER"/>
    <s v="REDEBAN"/>
    <s v="FO-25-1365718"/>
    <d v="2025-08-12T12:00:00"/>
    <d v="2025-08-12T15:41:00"/>
    <s v="NO"/>
    <s v="HARDWARE"/>
    <s v="LECTOR DE BARRAS"/>
    <s v="CABLE LECTORA AVERIADO"/>
    <s v="AGREGADOR"/>
    <m/>
    <s v="CERRADO"/>
    <s v="12/08/2025 12-08 SE ESCALA PARA VISITA. LLAMAR ANTES DE VISITAR, CONFIRMAR FALLA Y DATOS | 12/08/2025 SE HACE PRESENCIA EN COMERCIO SE REALIZA CAMBIO DE LECTOR DEBIDO A QUE EL CABLEADO ESTA DAÑADO NO SE REALIZAN PRUEBAS POR CAIDA MASIVA EN B24"/>
    <s v="VISITA_TÉCNICA"/>
    <s v="BL06Z909"/>
    <s v="TIPO I"/>
    <s v="TERRESTRE"/>
    <s v="ORTEBARRERAGA MARLON STWAR"/>
    <n v="1"/>
    <n v="0"/>
    <n v="65960.072302"/>
    <n v="75096.394270399993"/>
    <n v="65960.072302"/>
    <m/>
    <m/>
    <m/>
    <m/>
    <m/>
    <m/>
    <m/>
    <m/>
  </r>
  <r>
    <s v="BOGOTA"/>
    <x v="5"/>
    <x v="5"/>
    <n v="25754"/>
    <n v="2584296"/>
    <n v="34350"/>
    <s v="INCIDENTE"/>
    <s v="CUNDINAMARCA"/>
    <s v="SOACHA"/>
    <s v="COMCARD SOACHA LA 38"/>
    <s v="REDEBAN"/>
    <s v="FO-25-1364469"/>
    <d v="2025-08-12T09:41:00"/>
    <d v="2025-08-12T15:55:00"/>
    <s v="NO"/>
    <s v="HARDWARE"/>
    <s v="IMPRESION"/>
    <s v="NO IMPRIME UNO O VARIOS CARACTERES"/>
    <s v="AGREGADOR"/>
    <m/>
    <s v="CERRADO"/>
    <s v="12/08/2025 11-08 17:51 EN COMUNICACIÓN CON EL SEÑOR JHON JAIRO RAMIREZ AL NUMERO 3193485797 INDICA QUE EL DATAFONO LE ARROJA CABLE DE RED DESCONECTADO Y EN OCASIONES ERROR DE CONEXIÓN, CONFIRMA DATOS, SE ESCALA PARA VISITA | 12/08/2025 SE REALIZA CAMBIO DE EQUIPO POR DAÑO EN IMPRESORA SERVICIO NO QUEDA OPERATIVO YA QUE HAY FALLA EN PLATAFORMA RBM BASE 24 Y NO ESTÁN PASANDO LAS TERMINALES DE CAMBIO DE EQUIPO DE EXPLICA A CLIENTE QUIEN NO QUEDA CONFORME YA QUE ESTÁ PERDIENDO CLIENTE Y TRANSACCIONES DE TOMA CONTACTO DEL MISMO PARA ESTAR PENDIENTE CUANDO SE QUITE EL RECHAZO CONFIRMAR SI QUEDA OPERATIVO RBM INDICA RETIRO DEL TÉCNICO"/>
    <s v="VISITA_TÉCNICA"/>
    <s v="7ZZZZ921"/>
    <s v="TIPO I"/>
    <s v="TERRESTRE"/>
    <s v="BUSTOS MORA DIEGO MANUEL"/>
    <n v="1"/>
    <n v="0"/>
    <n v="65960.072302"/>
    <n v="75096.394270399993"/>
    <n v="65960.072302"/>
    <m/>
    <m/>
    <m/>
    <m/>
    <m/>
    <m/>
    <m/>
    <m/>
  </r>
  <r>
    <s v="SANTA MARTA"/>
    <x v="2"/>
    <x v="2"/>
    <n v="47980"/>
    <n v="2579904"/>
    <n v="75619"/>
    <s v="INCIDENTE"/>
    <s v="MAGDALENA"/>
    <s v="ZONA BANANERA"/>
    <s v="PTM SANTA MARTA MERCADOS Y CAR"/>
    <s v="REDEBAN"/>
    <s v="FO-25-1361168"/>
    <d v="2025-08-11T13:53:00"/>
    <d v="2025-08-12T16:01:00"/>
    <s v="NO"/>
    <s v="HARDWARE"/>
    <s v="COMUNICACION"/>
    <s v="MENSAJE CABLE DE RED DESCONECTADO"/>
    <s v="AGREGADOR"/>
    <m/>
    <s v="CERRADO"/>
    <s v="11/08/2025 11-08 SE ESCALA PARA VISITA. LLAMAR ANTES DE VISITAR, CONFIRMAR FALLA Y DATOS | 12/08/2025 SE REALIZA LA VISITA SE ENCUENTRA EL DATAFONO O CON PROBLEMAS DE CONEXIÓN SE CAMBIA TODO EL CABLEADO PERO EL PROBLEMA PERSISTE, SE PROCEDE A CAMBIAR EL EQUIPO, SE REALIZAN PRUEBAS PERO EL DATÁFONO ARROJA MENSAJES DE RECHAZO GENERAL EN TRANSACCIÓN DE CB LAS DE ADQUIRENCIA LAS HACE BIEN, SE REPORTA EL INCONVENIENTE A LA ENTIDAD PERO EL BANCO INFORMA QUE NO HAY BLOQUEOS, SE ESCALA A REDEBAN Y DESPUÉS DESDE 3 HORAS INDICAN QUE HAY CAÍDA EN BASE 24 Y QUE NOS RETIREMOS DEL SITIO Y VALIDAR CON EL USUARIO EN EL TRANSCURSO DE LA TARDE O DE MAÑANA"/>
    <s v="VISITA_TÉCNICA"/>
    <s v="FA00L820, SA00K461"/>
    <s v="TIPO II"/>
    <s v="TERRESTRE"/>
    <s v="THOMAS  CAMPO SIGIFREDO SEGUNDO"/>
    <n v="1"/>
    <n v="0"/>
    <n v="144967.87232000002"/>
    <n v="140395.6348884"/>
    <n v="144967.87232000002"/>
    <m/>
    <m/>
    <m/>
    <m/>
    <m/>
    <m/>
    <m/>
    <m/>
  </r>
  <r>
    <s v="CARTAGENA"/>
    <x v="2"/>
    <x v="2"/>
    <n v="13001"/>
    <n v="2586312"/>
    <n v="26069"/>
    <s v="INCIDENTE"/>
    <s v="BOLIVAR"/>
    <s v="CARTAGENA"/>
    <s v="REDY CARRERA TERCERA"/>
    <s v="REDEBAN"/>
    <s v="FO-25-1366610"/>
    <d v="2025-08-12T12:34:00"/>
    <d v="2025-08-12T16:08:00"/>
    <s v="NO"/>
    <s v="HARDWARE"/>
    <s v="TECLADO"/>
    <s v="DAÑO POS"/>
    <s v="ROBUSTO"/>
    <m/>
    <s v="CERRADO"/>
    <s v="12/08/2025 12-08 SE ESCALA PARA VISITA. LLAMAR ANTES DE VISITAR, CONFIRMAR FALLA Y DATOS | 12/08/2025 SE REALIZA REVISIÓN DEL EQUIPO Y ESTÁ OPERATIVO ES DE LOS NUEVOS POR TAL MOTIVO EL TECLADO ES DIFERENTE AL EQUIPO DESK3500 SE LE EXPLICA QUE ASÍ ES EL MODELO DEL DATAFONO"/>
    <s v="VISITA_TÉCNICA"/>
    <s v="LMRZZ004"/>
    <s v="TIPO I"/>
    <s v="TERRESTRE"/>
    <s v="CANEDO HERRERA ALEXANDER"/>
    <n v="1"/>
    <n v="0"/>
    <n v="65960.072302"/>
    <n v="75096.394270399993"/>
    <n v="65960.072302"/>
    <m/>
    <m/>
    <m/>
    <m/>
    <m/>
    <m/>
    <m/>
    <m/>
  </r>
  <r>
    <s v="TUNJA"/>
    <x v="0"/>
    <x v="0"/>
    <n v="15001"/>
    <n v="2586129"/>
    <n v="33701"/>
    <s v="INCIDENTE"/>
    <s v="BOYACA"/>
    <s v="TUNJA"/>
    <s v="OPRAP VIVA TUNJA"/>
    <s v="REDEBAN"/>
    <s v="FO-25-1365760"/>
    <d v="2025-08-12T11:58:00"/>
    <d v="2025-08-12T16:11:00"/>
    <s v="NO"/>
    <s v="HARDWARE"/>
    <s v="IMPRESION"/>
    <s v="NO IMPRIME UNO O VARIOS CARACTERES"/>
    <s v="ROBUSTO"/>
    <m/>
    <s v="CERRADO"/>
    <s v="12/08/2025 12-08 SE ESCALA PARA VISITA. LLAMAR ANTES DE VISITAR, CONFIRMAR FALLA Y DATOS | 12/08/2025 SE VISITA CB MANTENIMIENTO DE EQUIPO... CAMBIO DE POS POR DAÑO PRUEBAS RECHAZO GENERAL FALLA POR PARTE DE REDEBAN SIN TIEMPO DE RESPUESTA"/>
    <s v="VISITA_TÉCNICA"/>
    <s v="1EZZZ541"/>
    <s v="TIPO I"/>
    <s v="TERRESTRE"/>
    <s v="GONZALEZ GONZALEZ MARIO ALBERTO"/>
    <n v="1"/>
    <n v="0"/>
    <n v="65960.072302"/>
    <n v="75096.394270399993"/>
    <n v="65960.072302"/>
    <m/>
    <m/>
    <m/>
    <m/>
    <m/>
    <m/>
    <m/>
    <m/>
  </r>
  <r>
    <s v="MEDELLIN"/>
    <x v="1"/>
    <x v="1"/>
    <n v="5360"/>
    <n v="2584251"/>
    <n v="19570"/>
    <s v="INCIDENTE"/>
    <s v="ANTIOQUIA"/>
    <s v="ITAGUI"/>
    <s v="COMCARD ITAGUI CAMIQUI"/>
    <s v="REDEBAN"/>
    <s v="FO-25-1364360"/>
    <d v="2025-08-12T09:31:00"/>
    <d v="2025-08-12T16:15:00"/>
    <s v="NO"/>
    <s v="HARDWARE"/>
    <s v="IMPRESION"/>
    <s v="RODILLO AVERIADO"/>
    <s v="AGREGADOR"/>
    <m/>
    <s v="CERRADO"/>
    <s v="12/08/2025 11-08 17:47 EN COMUNICACIÓN CON LA SEÑORA ELIZBETH JIMENEZ AL NUMERO 3107839160 INDICA QUE EL DATAFONO LE ARROJA CONECTANDO Y LUEGO LE DICE ERROR DE CONEXIÓN, CONFIRMA DATOS, SE ESCALA PARA VISITA | 12/08/2025 SE REALIZA CAMBIO DE RODILLO POR MALA IMPRESION, SE HACEN PRUEBAS DE IMPRESIÓN Y ESTÁN PERFECTAS"/>
    <s v="VISITA_TÉCNICA"/>
    <s v="AAAAD836 - XPSZZ073"/>
    <s v="TIPO I"/>
    <s v="TERRESTRE"/>
    <s v="HERNANDEZ CHAVARRIA JUAN CAMILO"/>
    <n v="1"/>
    <n v="0"/>
    <n v="65960.072302"/>
    <n v="75096.394270399993"/>
    <n v="65960.072302"/>
    <m/>
    <m/>
    <m/>
    <m/>
    <m/>
    <m/>
    <m/>
    <m/>
  </r>
  <r>
    <s v="PASTO"/>
    <x v="4"/>
    <x v="4"/>
    <n v="86571"/>
    <n v="2556166"/>
    <n v="20574"/>
    <s v="INCIDENTE"/>
    <s v="PUTUMAYO"/>
    <s v="PUERTO GUZMAN"/>
    <s v="CENTRO PUERTO GUZMAN PUTUMAYO"/>
    <s v="REDEBAN"/>
    <s v="FO-25-1331460"/>
    <d v="2025-08-05T11:35:00"/>
    <d v="2025-08-12T16:16:00"/>
    <s v="NO"/>
    <s v="HARDWARE"/>
    <s v="LECTOR DE BARRAS"/>
    <s v="DAÑO POS"/>
    <s v="CB UNO A UNO"/>
    <m/>
    <s v="CERRADO"/>
    <s v="05/08/2025 05-08  EN COMUNICACION CON EL SEÑOR BRAYAN LOPEZAL NUMERO 3186961531, CONFIRMA FALLA, DATOS CORRECTOS. SE ESCALA PARA VISITA | 09/08/2025 SE REALIZARA DESPLAZAMIENTO AL SITIO EL DIA LUNES YA QUE POR PROBLEMAS DE TRANSPORTE HACIA LA ZONA DEL PUTUMAYO SE DEBE REALIZAR LA PROXIMA SEMANA. | 11/08/2025 SE REALIZA DESPLAZAMIENTO HOY A LA CIUDAD DE MOCOA, SE CONFIRMA CON CLIENTE QUE SE VISITARÁ MAÑANA EN EL TRANSCURSO DE LA MAÑANA | 12/08/2025 SE VISITA CB. SE ENCUENTRA LECTORA CON EL CABLE DETERIORADO. SE REALIZA CAMBIO DE LECTORA. SE REALIZAN PRUEBAS TX EXITOSAS. QUEDA OPERATIVO"/>
    <s v="VISITA_TÉCNICA"/>
    <s v="AAAAS155"/>
    <s v="TIPO IV"/>
    <s v="TERRESTRE"/>
    <s v="CASTILLO HERRERA ALEX RICARDO"/>
    <n v="1"/>
    <n v="0"/>
    <n v="479588.87655000004"/>
    <n v="196536.5258152"/>
    <n v="479588.87655000004"/>
    <m/>
    <m/>
    <m/>
    <m/>
    <m/>
    <m/>
    <m/>
    <m/>
  </r>
  <r>
    <s v="MEDELLIN"/>
    <x v="1"/>
    <x v="1"/>
    <n v="5001"/>
    <n v="2584724"/>
    <n v="80717"/>
    <s v="INCIDENTE"/>
    <s v="ANTIOQUIA"/>
    <s v="MEDELLIN"/>
    <s v="DISTRICOL VARIEDADES Y DETALLE"/>
    <s v="REDEBAN"/>
    <s v="FO-25-1364658"/>
    <d v="2025-08-12T10:11:00"/>
    <d v="2025-08-12T16:17:00"/>
    <s v="NO"/>
    <s v="HARDWARE"/>
    <s v="IMPRESION"/>
    <s v="NO AVANZA PAPEL"/>
    <s v="AGREGADOR"/>
    <m/>
    <s v="CERRADO"/>
    <s v="12/08/2025 12-08 SE ESCALA PARA VISITA. LLAMAR ANTES DE VISITAR, CONFIRMAR FALLA Y DATOS | 12/08/2025 SE COMUNICA CON EL USUARIO PARA CONFIRMAR VISITA, INDICA QUE EL PAPEL NO AVANZA SE LE EXPLICA CÓMO SE INSTALA PAPEL CORRECTAMENTE Y YA IMPRIME CORRECTAMENTE SERVICIO OPERATIVO"/>
    <s v="SOPORTE_TELEFÓNICO"/>
    <n v="0"/>
    <s v="TIPO I"/>
    <s v="TERRESTRE"/>
    <s v="ZAPATA LOPEZ EDWARD ASDRUBAL"/>
    <n v="0"/>
    <n v="0"/>
    <n v="41241.0800752"/>
    <n v="0"/>
    <n v="41241.0800752"/>
    <m/>
    <m/>
    <m/>
    <m/>
    <m/>
    <m/>
    <m/>
    <m/>
  </r>
  <r>
    <s v="MANIZALES"/>
    <x v="4"/>
    <x v="6"/>
    <n v="17513"/>
    <n v="2577810"/>
    <n v="57847"/>
    <s v="INCIDENTE"/>
    <s v="CALDAS"/>
    <s v="PACORA"/>
    <s v="BARRIO PARQUE PRINCIPAL PACORA"/>
    <s v="REDEBAN"/>
    <s v="FO-25-1358965"/>
    <d v="2025-08-11T10:04:00"/>
    <d v="2025-08-12T16:19:00"/>
    <s v="NO"/>
    <s v="SOFTWARE"/>
    <s v="COMUNICACION"/>
    <s v="VERIFIQUE PARAMETROS"/>
    <s v="CB UNO A UNO"/>
    <m/>
    <s v="CERRADO"/>
    <s v="11/08/2025 11-08 SE ESCALA PARA VISITA. LLAMAR ANTES DE VISITAR, CONFIRMAR FALLA Y DATOS | 12/08/2025 SE REALIZA LLAMADA CON USUARIO EL CUAL CONTABA CON TERMINAL DESHABILITADO POR PARTE DEL BANCO, SE ESPERO A TENER NUEVA TERMINAL, SE ACTIVA REMOTAMENTE POR AUTORIZACIÓN DE REDEBAN PARA DARLE PRONTA SOLUCIÓN AL USUARIO QUE YA LLEVABA VARIOS DÍAS SIN SERVICIO, SE CREAN USUARIOS SE HACEN PRUEBAS SERVICIO OK"/>
    <s v="SOPORTE_TELEFÓNICO"/>
    <n v="0"/>
    <s v="TIPO III"/>
    <s v="TERRESTRE"/>
    <s v="AGUIRRE HENAO RAUL EDUARDO"/>
    <n v="0"/>
    <n v="0"/>
    <n v="41241.0800752"/>
    <n v="0"/>
    <n v="41241.0800752"/>
    <m/>
    <m/>
    <m/>
    <m/>
    <m/>
    <m/>
    <m/>
    <m/>
  </r>
  <r>
    <s v="PASTO"/>
    <x v="4"/>
    <x v="4"/>
    <n v="86001"/>
    <n v="2573176"/>
    <n v="79395"/>
    <s v="INCIDENTE"/>
    <s v="PUTUMAYO"/>
    <s v="MOCOA"/>
    <s v="BARRIO CENTRO MOCOA  4"/>
    <s v="REDEBAN"/>
    <s v="FO-25-1352301"/>
    <d v="2025-08-08T17:50:00"/>
    <d v="2025-08-12T16:26:00"/>
    <s v="NO"/>
    <s v="HARDWARE"/>
    <s v="TECLADO"/>
    <s v="DAÑO POS"/>
    <s v="CB UNO A UNO"/>
    <m/>
    <s v="CERRADO"/>
    <s v="12/08/2025 SE VISITA CB. SE ENCUENTRA CERRADO. SE REALIZA COMUNICACIÓN TELEFÓNICA CON LA SEÑORA MARY E INFORMA QUE ESTÁ FUERA DE MOCOA Y VUELVE EL JUEVES. SE LE PIDE VUELVA A REPORTAR EL DAÑO UNA VEZ VUELVA A ABRIR EL CB"/>
    <s v="VISITA_TÉCNICA"/>
    <s v="10XZZ933"/>
    <s v="TIPO IV"/>
    <s v="TERRESTRE"/>
    <s v="CASTILLO HERRERA ALEX RICARDO"/>
    <n v="1"/>
    <n v="0"/>
    <n v="479588.87655000004"/>
    <n v="196536.5258152"/>
    <n v="479588.87655000004"/>
    <m/>
    <m/>
    <m/>
    <m/>
    <m/>
    <m/>
    <m/>
    <m/>
  </r>
  <r>
    <s v="MEDELLIN"/>
    <x v="1"/>
    <x v="1"/>
    <n v="5001"/>
    <n v="2575931"/>
    <n v="42220"/>
    <s v="INCIDENTE"/>
    <s v="ANTIOQUIA"/>
    <s v="MEDELLIN"/>
    <s v="BARRIO INDUSTRIALES MEDELLIN"/>
    <s v="REDEBAN"/>
    <s v="FO-25-1357825"/>
    <d v="2025-08-11T08:03:00"/>
    <d v="2025-08-12T16:38:00"/>
    <s v="NO"/>
    <s v="HARDWARE"/>
    <s v="LECTOR DE TARJETAS"/>
    <s v="DAÑO POS"/>
    <s v="CB UNO A UNO"/>
    <m/>
    <s v="CERRADO"/>
    <s v="11/08/2025 11-08 SE ESCALA PARA VISITA. LLAMAR ANTES DE VISITAR, CONFIRMAR FALLA Y DATOS | 11/08/2025 CLIENTE NOS SOLICITA QUE PASEMOS MAÑANA YA QUE HOY YA NO NOS PUEDE ATENDER POR LO QUE SE APLAZA VISITA PARA MAÑANA | 12/08/2025 ESTAMOS EN NOVEDAD CON RDB YA QUE IWL 250 NO CARGA VERSIÓN 9.9 Y NO HABÍA TECNOLOGÍA MOVE2500 EN BODEGA POR LO QUE SE ESTÁ GESTIONANDO CON RDB ESTAMOS A LA ESPERA DE CONTINÚA RUTA | 12/08/2025 SE CAMBIÓ EQUIPO POR DAÑO EN TARJETA SIM EQUIPO QUE SE IVA A INSTALAR IWL 250 NO SOPORTA VERSIÓN 9.9 POR LO QUE SE CAMBIA EQUIPO DE NUEVO POR UN MOVE SE HACEN PRUEBAS TODO QUEDA OK"/>
    <s v="VISITA_TÉCNICA"/>
    <s v="AA0ZZ098"/>
    <s v="TIPO I"/>
    <s v="TERRESTRE"/>
    <s v="ALVAREZ ARENAS VICTOR HUGO"/>
    <n v="1"/>
    <n v="0"/>
    <n v="65960.072302"/>
    <n v="75096.394270399993"/>
    <n v="65960.072302"/>
    <m/>
    <m/>
    <m/>
    <m/>
    <m/>
    <m/>
    <m/>
    <m/>
  </r>
  <r>
    <s v="BOGOTA"/>
    <x v="5"/>
    <x v="5"/>
    <n v="25754"/>
    <n v="2580882"/>
    <n v="75070"/>
    <s v="INCIDENTE"/>
    <s v="CUNDINAMARCA"/>
    <s v="SOACHA"/>
    <s v="BARRIO SAN NICOLAS SOACHA 4"/>
    <s v="REDEBAN"/>
    <s v="FO-25-1361983"/>
    <d v="2025-08-11T15:31:00"/>
    <d v="2025-08-12T16:42:00"/>
    <s v="NO"/>
    <s v="HARDWARE"/>
    <s v="IMPRESION"/>
    <s v="NO IMPRIME UNO O VARIOS CARACTERES"/>
    <s v="CB UNO A UNO"/>
    <m/>
    <s v="CERRADO"/>
    <s v="11/08/2025 11-08 SE ESCALA PARA VISITA. LLAMAR ANTES DE VISITAR, CONFIRMAR FALLA Y DATOS | 12/08/2025 NO SÉ HA PODIDO EJECUTAR ACTIVIDAD POR FALLA EN PLATAFORMA DE RBM POR RG POR CAIDA BASE 24| 12/08/2025 SE LLEGA A DIRECCIÓN PARA ATENDER FALLA DE IMPRESIÓN LA SEÑORITA SANDRA INDICA QUE NO ESTÁ LA ENCARGADA Y NO TIENE AUTORIZACIÓN DE DEJAR INGRESAR SE INDICA QUE DEBERÁN VOLVER A LLAMAR EN CASO QUE LO REQUIERAM YA QUE ESTÁ ORDEN SE CERRARÁ CLIENTE ENTIENDE"/>
    <s v="VISITA_TÉCNICA"/>
    <n v="0"/>
    <s v="TIPO I"/>
    <s v="TERRESTRE"/>
    <s v="BUSTOS MORA DIEGO MANUEL"/>
    <n v="1"/>
    <n v="0"/>
    <n v="65960.072302"/>
    <n v="75096.394270399993"/>
    <n v="65960.072302"/>
    <m/>
    <m/>
    <m/>
    <m/>
    <m/>
    <m/>
    <m/>
    <m/>
  </r>
  <r>
    <s v="CALI"/>
    <x v="4"/>
    <x v="4"/>
    <n v="76001"/>
    <n v="2583988"/>
    <n v="12282"/>
    <s v="INCIDENTE"/>
    <s v="VALLE DEL CAUCA"/>
    <s v="CALI"/>
    <s v="BARRIO LA FORTALEZA"/>
    <s v="REDEBAN"/>
    <s v="FO-25-1364124"/>
    <d v="2025-08-12T09:08:00"/>
    <d v="2025-08-12T16:58:00"/>
    <s v="NO"/>
    <s v="HARDWARE"/>
    <s v="IMPRESION"/>
    <s v="NO IMPRIME UNO O VARIOS CARACTERES"/>
    <s v="CB UNO A UNO"/>
    <m/>
    <s v="CERRADO"/>
    <s v="12/08/2025 11-08 17:47 EN COMUNICACIÓN CON LA SEÑORA ELIZBETH JIMENEZ AL NUMERO 3107839160 INDICA QUE EL DATAFONO LE ARROJA CONECTANDO Y LUEGO LE DICE ERROR DE CONEXIÓN, CONFIRMA DATOS, SE ESCALA PARA VISITA | 12/08/2025 SE VISITA EL COMERCIO, SE REVISA DATAFONO NO IMPRIME UNO O VARIOS CARACTERES ESTA MAL AJUSTADO LA TAPA SE ACOMODA SOLUCIONANDO EL PROBLEMA, PRUEBAS OK, TELECARGA TRNA"/>
    <s v="VISITA_TÉCNICA"/>
    <s v="JAAAU104"/>
    <s v="TIPO I"/>
    <s v="TERRESTRE"/>
    <s v="HERRERA MONAR GEOVANNY"/>
    <n v="1"/>
    <n v="0"/>
    <n v="65960.072302"/>
    <n v="75096.394270399993"/>
    <n v="65960.072302"/>
    <m/>
    <m/>
    <m/>
    <m/>
    <m/>
    <m/>
    <m/>
    <m/>
  </r>
  <r>
    <s v="BARRANQUILLA"/>
    <x v="2"/>
    <x v="2"/>
    <n v="8758"/>
    <n v="2582051"/>
    <n v="39984"/>
    <s v="INCIDENTE"/>
    <s v="ATLANTICO"/>
    <s v="SOLEDAD"/>
    <s v="DISTRICOL TIENDA LA HORMIGA DE"/>
    <s v="REDEBAN"/>
    <s v="FO-25-1362680"/>
    <d v="2025-08-11T17:34:00"/>
    <d v="2025-08-12T17:01:00"/>
    <s v="NO"/>
    <s v="HARDWARE"/>
    <s v="TECLADO"/>
    <s v="DAÑO POS"/>
    <s v="AGREGADOR"/>
    <m/>
    <s v="CERRADO"/>
    <s v="12/08/2025 SE REALIZA VISITA SE VALIDA DATAFONO Y ESTÁ EN FLASH FULL ,SE RECUPERA PERO CLIENTE DICE CE Q SE LE CAMBIE POR TECLAS BORROSAS ,SE CAMBIA YA QUE TIENE TECLAS BORROSAS ,SE HACEN PRUEBAS Y TODO OK"/>
    <s v="VISITA_TÉCNICA"/>
    <s v="AA0FZ438"/>
    <s v="TIPO I"/>
    <s v="TERRESTRE"/>
    <s v="PORRAS CASTRO DARLON NASCK"/>
    <n v="1"/>
    <n v="0"/>
    <n v="65960.072302"/>
    <n v="75096.394270399993"/>
    <n v="65960.072302"/>
    <m/>
    <m/>
    <m/>
    <m/>
    <m/>
    <m/>
    <m/>
    <m/>
  </r>
  <r>
    <s v="MEDELLIN"/>
    <x v="1"/>
    <x v="1"/>
    <n v="5360"/>
    <n v="2585244"/>
    <n v="12495"/>
    <s v="INCIDENTE"/>
    <s v="ANTIOQUIA"/>
    <s v="ITAGUI"/>
    <s v="PAGAFACIL  EXITO ITAGUI"/>
    <s v="REDEBAN"/>
    <s v="FO-25-1364984"/>
    <d v="2025-08-12T10:44:00"/>
    <d v="2025-08-12T17:13:00"/>
    <s v="NO"/>
    <s v="HARDWARE"/>
    <s v="SE REINICIA"/>
    <s v="DAÑO POS"/>
    <s v="ROBUSTO"/>
    <m/>
    <s v="CERRADO"/>
    <s v="12/08/2025 SE REALIZA CAMBIO DE EQUIPO PORQUE SE ESTA REINICIANDO, EQUIPO PRESENTA RECHAZO, NO SE PUEDE HACER PRUEBAS EXITOSAS. REDEBAN INFORMA RETIRO DEL PUNTO, PRESENTA NOVEDADES EN SERVIDOR DE BASE B24"/>
    <s v="VISITA_TÉCNICA"/>
    <s v="JNZZZ079"/>
    <s v="TIPO I"/>
    <s v="TERRESTRE"/>
    <s v="HERNANDEZ CHAVARRIA JUAN CAMILO"/>
    <n v="1"/>
    <n v="0"/>
    <n v="65960.072302"/>
    <n v="75096.394270399993"/>
    <n v="65960.072302"/>
    <m/>
    <m/>
    <m/>
    <m/>
    <m/>
    <m/>
    <m/>
    <m/>
  </r>
  <r>
    <s v="PASTO"/>
    <x v="4"/>
    <x v="4"/>
    <n v="52001"/>
    <n v="2587854"/>
    <n v="79822"/>
    <s v="INCIDENTE"/>
    <s v="NARIÑO"/>
    <s v="PASTO"/>
    <s v="BARR LA MINGA PASTO"/>
    <s v="REDEBAN"/>
    <s v="FO-25-1367990"/>
    <d v="2025-08-12T15:37:00"/>
    <d v="2025-08-12T17:23:00"/>
    <s v="NO"/>
    <s v="HARDWARE"/>
    <s v="IMPRESION"/>
    <s v="NO AVANZA PAPEL"/>
    <s v="CB UNO A UNO"/>
    <m/>
    <s v="CERRADO"/>
    <s v="12/08/2025 12-08 SE ESCALA PARA VISITA. LLAMAR ANTES DE VISITAR, CONFIRMAR FALLA Y DATOS | 12/08/2025 SE ESTABLECE COMUNICACIÓN CON EL SEÑOR EDUARDO ESTACIÓN AL # 3157686775 SE VALIDA DAÑO SE LE INDICA LA FORMA CORRECTA DE INGRESAR ROLLO SE REALIZA PRUEBAS DE FUNCIONAMIENTO Y IMPRESIÓN EXITOSAS  AUTORIZA CERRAR ORDEN DE SERVICIO"/>
    <s v="SOPORTE_TELEFÓNICO"/>
    <n v="0"/>
    <s v="TIPO I"/>
    <s v="TERRESTRE"/>
    <s v="BRAVO MADROÑERO OSCAR ESTEBAN"/>
    <n v="0"/>
    <n v="0"/>
    <n v="41241.0800752"/>
    <n v="0"/>
    <n v="41241.0800752"/>
    <m/>
    <m/>
    <m/>
    <m/>
    <m/>
    <m/>
    <m/>
    <m/>
  </r>
  <r>
    <s v="CALI"/>
    <x v="4"/>
    <x v="4"/>
    <n v="76520"/>
    <n v="2588167"/>
    <n v="62731"/>
    <s v="INCIDENTE"/>
    <s v="VALLE DEL CAUCA"/>
    <s v="PALMIRA"/>
    <s v="DISTRICOL TELE INT LOS MANGOS"/>
    <s v="REDEBAN"/>
    <s v="FO-25-1368205"/>
    <d v="2025-08-12T16:20:00"/>
    <d v="2025-08-12T17:29:00"/>
    <s v="NO"/>
    <s v="HARDWARE"/>
    <s v="LECTOR DE BARRAS"/>
    <s v="CABLE LECTORA AVERIADO"/>
    <s v="AGREGADOR"/>
    <m/>
    <s v="CERRADO"/>
    <s v="12/08/2025 12-08 SE ESCALA PARA VISITA. LLAMAR ANTES DE VISITAR, CONFIRMAR FALLA Y DATOS | 12/08/2025 EN LA VISITA TÉCNICA SE REALIZÓ EL CAMBIO DE CABLE DEL LECTOR MOTOROLA SYMBOL Y LA CONFIGURACIÓN DEL MISMO YA QUE EL CABLE SE ENCONTRÓ PARTIDO Y EL LECTOR TAMBIÉN ESTABA DESCONFIGURADO,SE REALIZARON LAS PRUEBAS DEJANDO EL SERVICIO OPERANDO SIN FALLAS Y SIN NOVEDAD"/>
    <s v="VISITA_TÉCNICA"/>
    <s v="KA00R006"/>
    <s v="TIPO I"/>
    <s v="TERRESTRE"/>
    <s v="HENAO CARDONA DIEGO FERNANDO"/>
    <n v="1"/>
    <n v="0"/>
    <n v="65960.072302"/>
    <n v="75096.394270399993"/>
    <n v="65960.072302"/>
    <m/>
    <m/>
    <m/>
    <m/>
    <m/>
    <m/>
    <m/>
    <m/>
  </r>
  <r>
    <s v="MANIZALES"/>
    <x v="4"/>
    <x v="6"/>
    <n v="17662"/>
    <n v="2578051"/>
    <n v="12875"/>
    <s v="INCIDENTE"/>
    <s v="CALDAS"/>
    <s v="SAMANA"/>
    <s v="SAMANA SAN DIEGO CALDAS"/>
    <s v="REDEBAN"/>
    <s v="FO-25-1359134"/>
    <d v="2025-08-11T10:24:00"/>
    <d v="2025-08-12T17:35:00"/>
    <s v="NO"/>
    <s v="HARDWARE"/>
    <s v="COMUNICACION"/>
    <s v="MENSAJE CABLE DE RED DESCONECTADO"/>
    <s v="CB UNO A UNO"/>
    <m/>
    <s v="CERRADO"/>
    <s v="23/09/2025 11-08 SE ESCALA PARA VISITA. LLAMAR ANTES DE VISITAR, CONFIRMAR FALLA Y DATOS | 12/08/2025 SE REALIZA VISITA EN MANIZALES CALDAS POR PETICIÓN DEL USUARIO Y POR IMPOSIBILIDAD DE DESPLAZAMIENTO HACIA SAN DIEGO, SE CAMBIA DATAFONO POR NO COMUNICAR A MODEM SE CREAN USUARIOS SE HACEN PRUEBAS SERVICIO OK"/>
    <s v="VISITA_TÉCNICA"/>
    <s v="JAAEZ257"/>
    <s v="TIPO IV"/>
    <s v="TERRESTRE"/>
    <s v="AGUIRRE HENAO RAUL EDUARDO"/>
    <n v="1"/>
    <n v="0"/>
    <n v="479588.87655000004"/>
    <n v="196536.5258152"/>
    <n v="479588.87655000004"/>
    <m/>
    <m/>
    <m/>
    <m/>
    <m/>
    <m/>
    <m/>
    <m/>
  </r>
  <r>
    <s v="BARRANQUILLA"/>
    <x v="2"/>
    <x v="2"/>
    <n v="8758"/>
    <n v="2580117"/>
    <n v="67731"/>
    <s v="INCIDENTE"/>
    <s v="ATLANTICO"/>
    <s v="SOLEDAD"/>
    <s v="BARRIO VILLA ESTEFAN DETRAS N"/>
    <s v="REDEBAN"/>
    <s v="FO-25-1361210"/>
    <d v="2025-08-11T14:09:00"/>
    <d v="2025-08-12T17:41:00"/>
    <s v="NO"/>
    <s v="HARDWARE"/>
    <s v="LECTOR DE BARRAS"/>
    <s v="FORMATO INVALIDO LECTOR DAÑADO"/>
    <s v="CB UNO A UNO"/>
    <m/>
    <s v="CERRADO"/>
    <s v="11/08/2025 11-08 SE ESCALA PARA VISITA. LLAMAR ANTES DE VISITAR, CONFIRMAR FALLA Y DATOS | 12/08/2025 SE ENCUENTRA EN SITIO PERO CLIENTE ,TIENE INCONVENIENTES CON EL SERVICIO DE INTERNET ,NO SE PUEDE INCIALIZAR | 12/08/2025 TAMBIÉN SE LE SUMA QUE POSIBLE NOVEDAD CON REDEBAN YA QUE SE LLEVA MÁS DE UNA HORA EN SITIO CON UN RECHAZO GENERAL,Y AÚN SIN SOLUCIONAR | 12/08/2025 SE REALIZA VISITA SE VALIDA LECTOR SALE TRX INVALIDA ,SE CONFIGURA ,SE HACEN PRUEBAS Y TODO OK ,SE CAMBIA DATAFONO YA QUE NO INICIALIZA AL CAMBIARLE LA VERSIÓN ,SE HACEN PRUEBAS Y TODO OK"/>
    <s v="VISITA_TÉCNICA"/>
    <s v="6A8ZZ247"/>
    <s v="TIPO I"/>
    <s v="TERRESTRE"/>
    <s v="PORRAS CASTRO DARLON NASCK"/>
    <n v="1"/>
    <n v="0"/>
    <n v="65960.072302"/>
    <n v="75096.394270399993"/>
    <n v="65960.072302"/>
    <m/>
    <m/>
    <m/>
    <m/>
    <m/>
    <m/>
    <m/>
    <m/>
  </r>
  <r>
    <s v="CALI"/>
    <x v="4"/>
    <x v="4"/>
    <n v="76520"/>
    <n v="2583799"/>
    <n v="36201"/>
    <s v="INCIDENTE"/>
    <s v="VALLE DEL CAUCA"/>
    <s v="PALMIRA"/>
    <s v="DISTRICOL ACCESORIOS Y TELEFON"/>
    <s v="REDEBAN"/>
    <s v="FO-25-1364116"/>
    <d v="2025-08-12T09:16:00"/>
    <d v="2025-08-12T17:52:00"/>
    <s v="NO"/>
    <s v="HARDWARE"/>
    <s v="IMPRESION"/>
    <s v="NO IMPRIME UNO O VARIOS CARACTERES"/>
    <s v="AGREGADOR"/>
    <m/>
    <s v="CERRADO"/>
    <s v="12/08/2025 11-08 SE ESCALA PARA VISITA. LLAMAR ANTES DE VISITAR, CONFIRMAR FALLA Y DATOS | 12/08/2025 EN LA VISITA TÉCNICA SE REALIZÓ EL CAMBIO DE DATÁFONO YA QUE SE ENCONTRÓ QUE NO IMPRIMÍA LA INFORMACIÓN COMPLETA EN LA TIRILLA Y ADICIONAL ESTABA MUY DETERIORADO EL TECLADO Y TAPA IMPRESORA ROTA, TAMBIÉN SE CAMBIA LA FUENTE DE PODER Y CABLE MAGIC BOX TETRA DESK 3500,SE INSTALA EL SISTEMA OPERATIVO Y VERSIÓN 9.90,SE CREARON LOS USUARIOS Y SE REALIZARON LAS PRUEBAS DEJANDO EL SERVICIO OPERANDO SIN FALLAS Y SIN NOVEDAD"/>
    <s v="VISITA_TÉCNICA"/>
    <s v="9A00B101"/>
    <s v="TIPO I"/>
    <s v="TERRESTRE"/>
    <s v="SANCHEZ URREGO ROBINSON DAVID"/>
    <n v="1"/>
    <n v="0"/>
    <n v="65960.072302"/>
    <n v="75096.394270399993"/>
    <n v="65960.072302"/>
    <m/>
    <m/>
    <m/>
    <m/>
    <m/>
    <m/>
    <m/>
    <m/>
  </r>
  <r>
    <s v="APARTADO"/>
    <x v="1"/>
    <x v="1"/>
    <n v="27615"/>
    <n v="2574206"/>
    <n v="62696"/>
    <s v="INCIDENTE"/>
    <s v="CHOCO"/>
    <s v="RIOSUCIO"/>
    <s v="BARRIO PLAYA ROJA RIOSUCIO"/>
    <s v="REDEBAN"/>
    <s v="FO-25-1353791"/>
    <d v="2025-08-09T10:30:00"/>
    <d v="2025-08-12T17:55:00"/>
    <s v="NO"/>
    <s v="HARDWARE"/>
    <s v="SE REINICIA"/>
    <s v="DAÑO POS"/>
    <s v="CB UNO A UNO"/>
    <m/>
    <s v="CERRADO"/>
    <s v="09/08/2025 09-08 SE ESCALA PARA VISITA. LLAMAR ANTES DE VISITAR, CONFIRMAR FALLA Y DATOS | 12/08/2025 SE REALIZA CAMBIO DATAFONO POR DIFERENTES REINICIOS. DATAFONO QUEDA OPERATIVO."/>
    <s v="VISITA_TÉCNICA"/>
    <s v="NA00O951"/>
    <s v="TIPO IV ESPECIAL"/>
    <s v="TERRESTRE/FLUVIAL"/>
    <s v="CASTRO HENAO DANIEL ESTEBAN"/>
    <n v="1"/>
    <n v="0"/>
    <n v="479588.87655000004"/>
    <n v="196536.5258152"/>
    <n v="479588.87655000004"/>
    <m/>
    <m/>
    <m/>
    <m/>
    <m/>
    <m/>
    <m/>
    <m/>
  </r>
  <r>
    <s v="PEREIRA"/>
    <x v="4"/>
    <x v="6"/>
    <n v="66001"/>
    <n v="2586124"/>
    <n v="52316"/>
    <s v="INCIDENTE"/>
    <s v="RISARALDA"/>
    <s v="PEREIRA"/>
    <s v="BARRIO EL POBLADO 2 PEREIRA"/>
    <s v="REDEBAN"/>
    <s v="FO-25-1365772"/>
    <d v="2025-08-12T11:57:00"/>
    <d v="2025-08-12T18:00:00"/>
    <s v="NO"/>
    <s v="HARDWARE"/>
    <s v="DETERIORO"/>
    <s v="DATAFONO"/>
    <s v="CB UNO A UNO"/>
    <m/>
    <s v="CERRADO"/>
    <s v="12/08/2025 12-08 SE ESCALA PARA VISITA. LLAMAR ANTES DE VISITAR, CONFIRMAR FALLA Y DATOS | 12/08/2025 VISITAMOS COMERCIO EL DATÁFONO TIENE LAS TECLAS MUY BORROSAS REALIZAMOS CAMBIO LO CONFIGURAMOS Y REALIZAMOS PRUEBAS CON EL NUEVO DATÁFONO OK."/>
    <s v="VISITA_TÉCNICA"/>
    <s v="AD0DZ251"/>
    <s v="TIPO I"/>
    <s v="TERRESTRE"/>
    <s v="ARROYAVE CANO MANUEL GUILLERMO"/>
    <n v="1"/>
    <n v="0"/>
    <n v="65960.072302"/>
    <n v="75096.394270399993"/>
    <n v="65960.072302"/>
    <m/>
    <m/>
    <m/>
    <m/>
    <m/>
    <m/>
    <m/>
    <m/>
  </r>
  <r>
    <s v="CALI"/>
    <x v="4"/>
    <x v="4"/>
    <n v="19100"/>
    <n v="2581416"/>
    <n v="40688"/>
    <s v="INCIDENTE"/>
    <s v="CAUCA"/>
    <s v="BOLIVAR"/>
    <s v="PTM BOLIVAR MULTISERVICIOS"/>
    <s v="REDEBAN"/>
    <s v="FO-25-1362370"/>
    <d v="2025-08-11T16:09:00"/>
    <d v="2025-08-12T18:08:00"/>
    <s v="NO"/>
    <s v="SOFTWARE"/>
    <s v="CIERRE"/>
    <s v="CIERRE NO HABILITADO"/>
    <s v="AGREGADOR"/>
    <m/>
    <s v="CERRADO"/>
    <s v="11/08/2025 11-08 SE ESCALA PARA VISITA. LLAMAR ANTES DE VISITAR, CONFIRMAR FALLA Y DATOS | 12/08/2025 SE REALIZA LLAMADA CON LA SEÑORA LIBIA INFORMA YA HIZO EL CIERRE SALE EXITOSO"/>
    <s v="SOPORTE_TELEFÓNICO"/>
    <n v="0"/>
    <s v="TIPO IV"/>
    <s v="TERRESTRE"/>
    <s v="GIMBUEL LASSO LUIS GERMAN"/>
    <n v="0"/>
    <n v="0"/>
    <n v="41241.0800752"/>
    <n v="0"/>
    <n v="41241.0800752"/>
    <m/>
    <m/>
    <m/>
    <m/>
    <m/>
    <m/>
    <m/>
    <m/>
  </r>
  <r>
    <s v="TUNJA"/>
    <x v="0"/>
    <x v="0"/>
    <n v="68077"/>
    <n v="2582458"/>
    <n v="70524"/>
    <s v="INCIDENTE"/>
    <s v="SANTANDER"/>
    <s v="BARBOSA"/>
    <s v="BARRIO AVENIDA LAS AMERICAS BA"/>
    <s v="REDEBAN"/>
    <s v="FO-25-1363397"/>
    <d v="2025-08-12T08:00:00"/>
    <d v="2025-08-13T08:47:00"/>
    <s v="NO"/>
    <s v="HARDWARE"/>
    <s v="LECTOR DE BARRAS"/>
    <s v="DAÑO POS"/>
    <s v="CB UNO A UNO"/>
    <m/>
    <s v="CERRADO"/>
    <s v="12/08/2025 11-08 SE ESCALA PARA VISITA. LLAMAR ANTES DE VISITAR, CONFIRMAR FALLA Y DATOS | 12/08/2025 SE REALIZA CAMBIO DE LECTOR DE BARRAS POR ERROR DE LECTURA Y SE BLOQUEA, PRUEBAS DEL CÓDIGO DE BARRA SIN APROBAR NO HAY FACTURAS PARA CANCELACIÓN."/>
    <s v="VISITA_TÉCNICA"/>
    <s v="ON008931"/>
    <s v="TIPO II"/>
    <s v="TERRESTRE"/>
    <s v="MARTINEZ FLOREZ DONIS ALBERTO"/>
    <n v="1"/>
    <n v="0"/>
    <n v="144967.87232000002"/>
    <n v="140395.6348884"/>
    <n v="144967.87232000002"/>
    <m/>
    <m/>
    <m/>
    <m/>
    <m/>
    <m/>
    <m/>
    <m/>
  </r>
  <r>
    <s v="VALLEDUPAR"/>
    <x v="2"/>
    <x v="2"/>
    <n v="20621"/>
    <n v="2585612"/>
    <n v="61191"/>
    <s v="INCIDENTE"/>
    <s v="CESAR"/>
    <s v="LA PAZ"/>
    <s v="BARRIO LA MOCHILA LA PAZ"/>
    <s v="REDEBAN"/>
    <s v="FO-25-1365488"/>
    <d v="2025-08-12T11:20:00"/>
    <d v="2025-08-13T09:17:00"/>
    <s v="NO"/>
    <s v="HARDWARE"/>
    <s v="IMPRESION"/>
    <s v="NO IMPRIME UNO O VARIOS CARACTERES"/>
    <s v="CB UNO A UNO"/>
    <m/>
    <s v="CERRADO"/>
    <s v="12/08/2025 12-08 SE ESCALA PARA VISITA. LLAMAR ANTES DE VISITAR, CONFIRMAR FALLA Y DATOS | 13/08/2025 SE LLEGA A SITIO Y SE REALIZAN PRUEBAS CON EL DATAFONO Y LAS TIRILLAS SALEN SIN NINGUN PROBLEMA, SE LE INDICA AL CLIENTE QUE DEBE CERRAR CORRECTAMENTE LA TAPA Y DE IGUAL FORMA SE LE HACE LIMPIEZA AL EQUIPO, SE REALIZAN PRUEBAS  SERVICIO FUNCIONAL AL 100 %"/>
    <s v="VISITA_TÉCNICA"/>
    <s v="9TZZZ209"/>
    <s v="TIPO II"/>
    <s v="TERRESTRE"/>
    <s v="MONTES DIAZ JOHN FRED"/>
    <n v="1"/>
    <n v="0"/>
    <n v="144967.87232000002"/>
    <n v="140395.6348884"/>
    <n v="144967.87232000002"/>
    <m/>
    <m/>
    <m/>
    <m/>
    <m/>
    <m/>
    <m/>
    <m/>
  </r>
  <r>
    <s v="BOGOTA"/>
    <x v="5"/>
    <x v="5"/>
    <n v="11001"/>
    <n v="2584283"/>
    <n v="78636"/>
    <s v="INCIDENTE"/>
    <s v="CUNDINAMARCA"/>
    <s v="BOGOTA"/>
    <s v="PTM BOGOTA PAPELERIA ALCALA"/>
    <s v="REDEBAN"/>
    <s v="FO-25-1364353"/>
    <d v="2025-08-12T09:39:00"/>
    <d v="2025-08-13T09:35:00"/>
    <s v="NO"/>
    <s v="HARDWARE"/>
    <s v="NO ENCIENDE SE REINICIA"/>
    <s v="FUENTE PODER AVERIADA"/>
    <s v="AGREGADOR"/>
    <m/>
    <s v="CERRADO"/>
    <s v="12/08/2025 11-08 SE ESCALA PARA VISITA. LLAMAR ANTES DE VISITAR, CONFIRMAR FALLA Y DATOS | 13/08/2025 VISITA ATENDIDA EL DÍA 12-08-2025 POR EL TÉCNICO FELIPE GALINDO, SE VALIDA VÍA TELEFÓNICA CON LA SRA. JANETH PATAQUIVA DATAFONO FUNCIONANDO DE MANERA CORRECTA."/>
    <s v="SOPORTE_TELEFÓNICO"/>
    <m/>
    <s v="TIPO I"/>
    <s v="TERRESTRE"/>
    <s v="MURCIA HERNANDEZ HARVEY IGNACIO"/>
    <n v="0"/>
    <n v="0"/>
    <n v="41241.0800752"/>
    <n v="0"/>
    <n v="41241.0800752"/>
    <m/>
    <m/>
    <m/>
    <m/>
    <m/>
    <m/>
    <m/>
    <m/>
  </r>
  <r>
    <s v="MEDELLIN"/>
    <x v="1"/>
    <x v="1"/>
    <n v="5001"/>
    <n v="2585606"/>
    <n v="74627"/>
    <s v="INCIDENTE"/>
    <s v="ANTIOQUIA"/>
    <s v="MEDELLIN"/>
    <s v="MULTIPAGAS MEGACENTRO"/>
    <s v="REDEBAN"/>
    <s v="FO-25-1365491"/>
    <d v="2025-08-12T11:18:00"/>
    <d v="2025-08-13T09:52:00"/>
    <s v="NO"/>
    <s v="HARDWARE"/>
    <s v="LECTOR DE TARJETAS"/>
    <s v="MENSAJE RETIRE TARJETA"/>
    <s v="ROBUSTO"/>
    <m/>
    <s v="CERRADO"/>
    <s v="12/08/2025 12-08 SE ESCALA PARA VISITA. LLAMAR ANTES DE VISITAR, CONFIRMAR FALLA Y DATOS | 13/08/2025 SE LLEGA LA SITIO SE ESPERA AUTORIZACIÓN DE INGRESO Y LA SEÑORITA DEL CORRESPONSAL NO DEJA INGRESAR SE LE BRINDA EL RADICADO Y NO DEJA INGRESAR. SE COMUNICA A LA LÍNEA Y SUENA OCUPADO SE LE PREGUNTA AL USUARIO QUE SI PUEDE HABLAR CON SU SUPERVISOR PARA AUTORIZAR EL INGRESO Y SE NIEGA"/>
    <s v="VISITA_TÉCNICA"/>
    <s v="ONLZZ077"/>
    <s v="TIPO I"/>
    <s v="TERRESTRE"/>
    <s v="ZAPATA LOPEZ EDWARD ASDRUBAL"/>
    <n v="1"/>
    <n v="0"/>
    <n v="65960.072302"/>
    <n v="75096.394270399993"/>
    <n v="65960.072302"/>
    <m/>
    <m/>
    <m/>
    <m/>
    <m/>
    <m/>
    <m/>
    <m/>
  </r>
  <r>
    <s v="BARRANQUILLA"/>
    <x v="2"/>
    <x v="2"/>
    <n v="8001"/>
    <n v="2583390"/>
    <n v="59821"/>
    <s v="INCIDENTE"/>
    <s v="ATLANTICO"/>
    <s v="BARRANQUILLA"/>
    <s v="BARRIO BARRANQUILLA BARRANQUIL"/>
    <s v="REDEBAN"/>
    <s v="FO-25-1363794"/>
    <d v="2025-08-12T08:34:00"/>
    <d v="2025-08-13T09:56:00"/>
    <s v="NO"/>
    <s v="HARDWARE"/>
    <s v="PANTALLA"/>
    <s v="DAÑO POS"/>
    <s v="CB UNO A UNO"/>
    <m/>
    <s v="CERRADO"/>
    <s v="12/08/2025 11-08 SE ESCALA PARA VISITA. LLAMAR ANTES DE VISITAR, CONFIRMAR FALLA Y DATOS | 13/08/2025 SE REALIZA VISITA ,SE ENCUENTRA EN SITIO , SE VALIDA DATAFONO Y NO DA IMAG N EL EQUIPO SE PROCEDE A REALIZAR CAMBIO ,SE ENVÍA CORREO, SE DEJA NOVEDAD Q LOS CAMBIOS ESTAN DEMORADOS POR CAIDA DE BASE 24 | 13/08/2025 SE CAMBIA EQUIPO EXITOSAMENTE YA QUE PRESENTABA PANTALLA EN BLANCO TAMBIÉN SE CAMBIA FUENTE DE PODER.. SE REALIZA PRUEBAS DE CORRECTO FUNCIONAMIENTO"/>
    <s v="VISITA_TÉCNICA"/>
    <s v="FUA0B369"/>
    <s v="TIPO I"/>
    <s v="TERRESTRE"/>
    <s v="PORRAS CASTRO DARLON NASCK"/>
    <n v="1"/>
    <n v="0"/>
    <n v="65960.072302"/>
    <n v="75096.394270399993"/>
    <n v="65960.072302"/>
    <m/>
    <m/>
    <m/>
    <m/>
    <m/>
    <m/>
    <m/>
    <m/>
  </r>
  <r>
    <s v="NEIVA"/>
    <x v="3"/>
    <x v="3"/>
    <n v="41001"/>
    <n v="2588908"/>
    <n v="62628"/>
    <s v="INCIDENTE"/>
    <s v="HUILA"/>
    <s v="NEIVA"/>
    <s v="PAGAFACIL  UNICENTRO NEIVA"/>
    <s v="REDEBAN"/>
    <s v="FO-25-1368634"/>
    <d v="2025-08-12T17:57:00"/>
    <d v="2025-08-13T10:19:00"/>
    <s v="NO"/>
    <s v="HARDWARE"/>
    <s v="IMPRESION"/>
    <s v="TAPA IMPRESORA"/>
    <s v="ROBUSTO"/>
    <m/>
    <s v="CERRADO"/>
    <s v="12/08/2025 12-08 SE ESCALA PARA VISITA. LLAMAR ANTES DE VISITAR, CONFIRMAR FALLA Y DATOS | 13/08/2025 SE REALIZA AJUSTE DE TAPA DE IMPRESORA"/>
    <s v="VISITA_TÉCNICA"/>
    <s v="NA00O883"/>
    <s v="TIPO I"/>
    <s v="TERRESTRE"/>
    <s v="DIAZ VARGAS JONATHAN MIGUEL"/>
    <n v="1"/>
    <n v="0"/>
    <n v="65960.072302"/>
    <n v="75096.394270399993"/>
    <n v="65960.072302"/>
    <m/>
    <m/>
    <m/>
    <m/>
    <m/>
    <m/>
    <m/>
    <m/>
  </r>
  <r>
    <s v="MEDELLIN"/>
    <x v="1"/>
    <x v="1"/>
    <n v="5631"/>
    <n v="2587678"/>
    <n v="78059"/>
    <s v="INCIDENTE"/>
    <s v="ANTIOQUIA"/>
    <s v="SABANETA"/>
    <s v="PTM SABANETA DROGUERIA NATURAL"/>
    <s v="REDEBAN"/>
    <s v="FO-25-1368258"/>
    <d v="2025-08-12T15:46:00"/>
    <d v="2025-08-13T10:30:00"/>
    <s v="NO"/>
    <s v="HARDWARE"/>
    <s v="ALERT IRRUPTION"/>
    <s v="ALERT IRRUPTION"/>
    <s v="AGREGADOR"/>
    <m/>
    <s v="CERRADO"/>
    <s v="12/08/2025 12-08 SE ESCALA PARA VISITA. LLAMAR ANTES DE VISITAR, CONFIRMAR FALLA Y DATOS | 13/08/2025 SE CAMBIO DATÁFONO EN LLT"/>
    <s v="VISITA_TÉCNICA"/>
    <s v="LMMZZ554 - LMMZZ652"/>
    <s v="TIPO I"/>
    <s v="TERRESTRE"/>
    <s v="CASTAÑEDA PALACIO CARLOS FELIPE"/>
    <n v="1"/>
    <n v="0"/>
    <n v="65960.072302"/>
    <n v="75096.394270399993"/>
    <n v="65960.072302"/>
    <m/>
    <m/>
    <m/>
    <m/>
    <m/>
    <m/>
    <m/>
    <m/>
  </r>
  <r>
    <s v="BUCARAMANGA"/>
    <x v="0"/>
    <x v="0"/>
    <n v="68190"/>
    <n v="2576486"/>
    <n v="23646"/>
    <s v="INCIDENTE"/>
    <s v="SANTANDER"/>
    <s v="CIMITARRA"/>
    <s v="CENTRO CIMITARRA I SANTANDER"/>
    <s v="REDEBAN"/>
    <s v="FO-25-1358495"/>
    <d v="2025-08-11T09:01:00"/>
    <d v="2025-08-13T10:38:00"/>
    <s v="NO"/>
    <s v="HARDWARE"/>
    <s v="COMUNICACION"/>
    <s v="MENSAJE CABLE DE RED DESCONECTADO"/>
    <s v="CB UNO A UNO"/>
    <m/>
    <s v="CERRADO"/>
    <s v="11/08/2025 11-08 SE ESCALA PARA VISITA. LLAMAR ANTES DE VISITAR, CONFIRMAR FALLA Y DATOS | 13/08/2025 SE REALIZA VISITA AL COMERCIO SE HACE CAMBIO DE DATAFONO SE REALIZAN PRUEBAS OK"/>
    <s v="VISITA_TÉCNICA"/>
    <s v="BL01Y275"/>
    <s v="TIPO IV"/>
    <s v="TERRESTRE"/>
    <s v="MARIÑO PABON JORGE ENRIQUE"/>
    <n v="1"/>
    <n v="0"/>
    <n v="479588.87655000004"/>
    <n v="196536.5258152"/>
    <n v="479588.87655000004"/>
    <m/>
    <m/>
    <m/>
    <m/>
    <m/>
    <m/>
    <m/>
    <m/>
  </r>
  <r>
    <s v="MONTERIA"/>
    <x v="2"/>
    <x v="2"/>
    <n v="23001"/>
    <n v="2585564"/>
    <n v="80792"/>
    <s v="INCIDENTE"/>
    <s v="CORDOBA"/>
    <s v="MONTERIA"/>
    <s v="BARRIO URBINA MONTERIA"/>
    <s v="REDEBAN"/>
    <s v="FO-25-1365494"/>
    <d v="2025-08-12T11:13:00"/>
    <d v="2025-08-13T10:42:00"/>
    <s v="NO"/>
    <s v="HARDWARE"/>
    <s v="IMPRESION"/>
    <s v="NO AVANZA PAPEL"/>
    <s v="CB UNO A UNO"/>
    <m/>
    <s v="CERRADO"/>
    <s v="12/08/2025 12-08 SE ESCALA PARA VISITA. LLAMAR ANTES DE VISITAR, CONFIRMAR FALLA Y DATOS | 13/08/2025 SE REALIZA VISITA, TÉCNICA AL PUNTO POR ERROR AL IMPRIMIR, SE REALIZAN VALIDACINONES ENCONTRADO RODILLO SUELTO, SE PROCEDE AJUSTAR EL RODILLO OK, QUEDANDO FALLA RESUELTA E IMPRIMIENDO CON NORMALIDAD, SE REALIZAN PRUEBAS EXITOSAS OK, CLIENTE CB VALIDA SALDO ANTES Y DESPUÉS DE INTERVENIR EL EQUIPO OK"/>
    <s v="VISITA_TÉCNICA"/>
    <s v="F8ZZZ000"/>
    <s v="TIPO I"/>
    <s v="TERRESTRE"/>
    <s v="GONZALEZ FERRER JESUS ALEXANDER"/>
    <n v="1"/>
    <n v="0"/>
    <n v="65960.072302"/>
    <n v="75096.394270399993"/>
    <n v="65960.072302"/>
    <m/>
    <m/>
    <m/>
    <m/>
    <m/>
    <m/>
    <m/>
    <m/>
  </r>
  <r>
    <s v="BUCARAMANGA"/>
    <x v="0"/>
    <x v="0"/>
    <n v="68001"/>
    <n v="2587228"/>
    <n v="71344"/>
    <s v="INCIDENTE"/>
    <s v="SANTANDER"/>
    <s v="BUCARAMANGA"/>
    <s v="BARRIO CONCORDIA BUCARAMANGA 3"/>
    <s v="REDEBAN"/>
    <s v="FO-25-1367390"/>
    <d v="2025-08-12T14:44:00"/>
    <d v="2025-08-13T10:46:00"/>
    <s v="NO"/>
    <s v="HARDWARE"/>
    <s v="LECTOR DE BARRAS"/>
    <s v="DAÑO POS"/>
    <s v="CB UNO A UNO"/>
    <m/>
    <s v="CERRADO"/>
    <s v="12/08/2025 12-08 SE ESCALA PARA VISITA. LLAMAR ANTES DE VISITAR, CONFIRMAR FALLA Y DATOS | 13/08/2025 SE HACE PRESENCIA EN COMERCIO SE REALIZA CAMBIO DE LECTOR DE BARRAS DEBIDO A QUE NO ENCIENDE SE REALIZAN PRUEBAS OK"/>
    <s v="VISITA_TÉCNICA"/>
    <s v="SV00C167"/>
    <s v="TIPO I"/>
    <s v="TERRESTRE"/>
    <s v="ORTEBARRERAGA MARLON STWAR"/>
    <n v="1"/>
    <n v="0"/>
    <n v="65960.072302"/>
    <n v="75096.394270399993"/>
    <n v="65960.072302"/>
    <m/>
    <m/>
    <m/>
    <m/>
    <m/>
    <m/>
    <m/>
    <m/>
  </r>
  <r>
    <s v="TUNJA"/>
    <x v="0"/>
    <x v="0"/>
    <n v="25183"/>
    <n v="2585539"/>
    <n v="78001"/>
    <s v="INCIDENTE"/>
    <s v="CUNDINAMARCA"/>
    <s v="CHOCONTA"/>
    <s v="BARRIO CENTRO CHOCONTA 2"/>
    <s v="REDEBAN"/>
    <s v="FO-25-1365498"/>
    <d v="2025-08-12T11:09:00"/>
    <d v="2025-08-13T10:50:00"/>
    <s v="NO"/>
    <s v="SOFTWARE"/>
    <s v="ACTUALIZACION"/>
    <s v="VERSION CARGA SO VR"/>
    <s v="CB UNO A UNO"/>
    <m/>
    <s v="CERRADO"/>
    <s v="12/08/2025 12-08 SE ESCALA PARA VISITA. LLAMAR ANTES DE VISITAR, CONFIRMAR FALLA Y DATOS | 13/08/2025 SE REALIZA VISITA AL COMERCIO, SE BORRA Y ACTUALIZA EQUIPO A VERSION 9.9, SE HACEN PRUEBAS OK"/>
    <s v="VISITA_TÉCNICA"/>
    <s v="LMLZZ642"/>
    <s v="TIPO II"/>
    <s v="TERRESTRE"/>
    <s v="SOLER HOYOS CRISTIAN LEONARDO"/>
    <n v="1"/>
    <n v="0"/>
    <n v="144967.87232000002"/>
    <n v="140395.6348884"/>
    <n v="144967.87232000002"/>
    <m/>
    <m/>
    <m/>
    <m/>
    <m/>
    <m/>
    <m/>
    <m/>
  </r>
  <r>
    <s v="MEDELLIN"/>
    <x v="1"/>
    <x v="1"/>
    <n v="5631"/>
    <n v="2586410"/>
    <n v="35686"/>
    <s v="INCIDENTE"/>
    <s v="ANTIOQUIA"/>
    <s v="SABANETA"/>
    <s v="DISTRICOL TIENDA MARIGU"/>
    <s v="REDEBAN"/>
    <s v="FO-25-1366607"/>
    <d v="2025-08-12T12:47:00"/>
    <d v="2025-08-13T10:54:00"/>
    <s v="NO"/>
    <s v="SOFTWARE"/>
    <s v="COMUNICACION"/>
    <s v="PARAMETROS DE CONFIGURACION EN POS"/>
    <s v="AGREGADOR"/>
    <m/>
    <s v="CERRADO"/>
    <s v="13/08/2025 SE CONFIGURA PARÁMETROS DE COMUNICACIÓN"/>
    <s v="VISITA_TÉCNICA"/>
    <s v="9A005422"/>
    <s v="TIPO I"/>
    <s v="TERRESTRE"/>
    <s v="CASTAÑEDA PALACIO CARLOS FELIPE"/>
    <n v="1"/>
    <n v="0"/>
    <n v="65960.072302"/>
    <n v="75096.394270399993"/>
    <n v="65960.072302"/>
    <m/>
    <m/>
    <m/>
    <m/>
    <m/>
    <m/>
    <m/>
    <m/>
  </r>
  <r>
    <s v="BARRANQUILLA"/>
    <x v="2"/>
    <x v="2"/>
    <n v="8001"/>
    <n v="2586132"/>
    <n v="50448"/>
    <s v="INCIDENTE"/>
    <s v="ATLANTICO"/>
    <s v="BARRANQUILLA"/>
    <s v="BARRIO CENTRO BARRANQUILLA 27"/>
    <s v="REDEBAN"/>
    <s v="FO-25-1365755"/>
    <d v="2025-08-12T11:59:00"/>
    <d v="2025-08-13T11:13:00"/>
    <s v="NO"/>
    <s v="HARDWARE"/>
    <s v="LECTOR DE BARRAS"/>
    <s v="FORMATO INVALIDO LECTOR DAÑADO"/>
    <s v="CB UNO A UNO"/>
    <m/>
    <s v="CERRADO"/>
    <s v="12/08/2025 12-08 SE ESCALA PARA VISITA. LLAMAR ANTES DE VISITAR, CONFIRMAR FALLA Y DATOS | 13/08/2025 SE REALIZA VISITA SE VALIDA LECTOR SALE FORMATO INVALIDA SE CONFIGURA SE REALIZAN PROEBAS OK"/>
    <s v="VISITA_TÉCNICA"/>
    <s v="TR00W413"/>
    <s v="TIPO I"/>
    <s v="TERRESTRE"/>
    <s v="PORRAS CASTRO DARLON NASCK"/>
    <n v="1"/>
    <n v="0"/>
    <n v="65960.072302"/>
    <n v="75096.394270399993"/>
    <n v="65960.072302"/>
    <m/>
    <m/>
    <m/>
    <m/>
    <m/>
    <m/>
    <m/>
    <m/>
  </r>
  <r>
    <s v="MEDELLIN"/>
    <x v="1"/>
    <x v="1"/>
    <n v="5088"/>
    <n v="2585996"/>
    <n v="68709"/>
    <s v="INCIDENTE"/>
    <s v="ANTIOQUIA"/>
    <s v="BELLO"/>
    <s v="BARRIO NUEVO BELLO 1"/>
    <s v="REDEBAN"/>
    <s v="FO-25-1366490"/>
    <d v="2025-08-12T12:06:00"/>
    <d v="2025-08-13T11:18:00"/>
    <s v="NO"/>
    <s v="SOFTWARE"/>
    <s v="ERROR DE TRANSACCIONES"/>
    <s v="RECHAZO GENERAL"/>
    <s v="CB UNO A UNO"/>
    <m/>
    <s v="CERRADO"/>
    <s v="12/08/2025 12-08 SE ESCALA PARA VISITA. LLAMAR ANTES DE VISITAR, CONFIRMAR FALLA Y DATOS | 13/08/2025 SE REALIZA MANTENIMIENTO DEL EQUIPO SE RECONFIGURA YA QUE ESTABA GENERANDO RECHAZO GENERAR, SE REALIZAN PRUEBAS EXITOSAS SERVICIO OPERATIVO OK"/>
    <s v="VISITA_TÉCNICA"/>
    <s v="9L0UZ963"/>
    <s v="TIPO I"/>
    <s v="TERRESTRE"/>
    <s v="ZAPATA LOPEZ EDWARD ASDRUBAL"/>
    <n v="1"/>
    <n v="0"/>
    <n v="65960.072302"/>
    <n v="75096.394270399993"/>
    <n v="65960.072302"/>
    <m/>
    <m/>
    <m/>
    <m/>
    <m/>
    <m/>
    <m/>
    <m/>
  </r>
  <r>
    <s v="MEDELLIN"/>
    <x v="1"/>
    <x v="1"/>
    <n v="5001"/>
    <n v="2586078"/>
    <n v="34265"/>
    <s v="INCIDENTE"/>
    <s v="ANTIOQUIA"/>
    <s v="MEDELLIN"/>
    <s v="BARRIO GUAYABAL CRISTO REY"/>
    <s v="REDEBAN"/>
    <s v="FO-25-1366537"/>
    <d v="2025-08-12T12:26:00"/>
    <d v="2025-08-13T11:26:00"/>
    <s v="NO"/>
    <s v="HARDWARE"/>
    <s v="PANTALLA"/>
    <s v="DAÑO POS"/>
    <s v="CB UNO A UNO"/>
    <m/>
    <s v="CERRADO"/>
    <s v="12/08/2025 12-08 SE ESCALA PARA VISITA. LLAMAR ANTES DE VISITAR, CONFIRMAR FALLA Y DATOS | 13/08/2025 SE CAMBIA DATAFONO PORQUE LA PANTALLA ESTA TOTALMENTE EN BLANCO Y NO PASA DE AHI"/>
    <s v="VISITA_TÉCNICA"/>
    <s v="6A003855"/>
    <s v="TIPO I"/>
    <s v="TERRESTRE"/>
    <s v="RUA ALVAREZ RICHARD ANDRES"/>
    <n v="1"/>
    <n v="0"/>
    <n v="65960.072302"/>
    <n v="75096.394270399993"/>
    <n v="65960.072302"/>
    <m/>
    <m/>
    <m/>
    <m/>
    <m/>
    <m/>
    <m/>
    <m/>
  </r>
  <r>
    <s v="BUCARAMANGA"/>
    <x v="0"/>
    <x v="0"/>
    <n v="68547"/>
    <n v="2588786"/>
    <n v="71553"/>
    <s v="INCIDENTE"/>
    <s v="SANTANDER"/>
    <s v="PIEDECUESTA"/>
    <s v="PTM PIEDECUESTA FERRETERIA BAR"/>
    <s v="REDEBAN"/>
    <s v="FO-25-1369257"/>
    <d v="2025-08-13T08:00:00"/>
    <d v="2025-08-13T11:34:00"/>
    <s v="NO"/>
    <s v="HARDWARE"/>
    <s v="LLT MEMORIA INSUFICIENTE"/>
    <s v="LLT"/>
    <s v="AGREGADOR"/>
    <m/>
    <s v="CERRADO"/>
    <s v="13/08/2025 13-08 SE ESCALA PARA VISITA. LLAMAR ANTES DE VISITAR, CONFIRMAR FALLA Y DATOS | 13/08/2025 DEMORA DE MAS DE 1 HORA Y 25 PARA REALIZAR VALIDACION DE IDENTIDAD CON EL BANCO POR PARTE DEL CLIENTE POR CAIDA EN LA LINEA 01800953344 PARA PODER MANIPULAR EL DATAFONO_x000a_SE HACE FORMATEO DEL DATÁFONO SE DESCARGA SISTEMA OPERATIVO Y VERSION 9.90, SE CONFUGURA CB MIXTO SE HACEN PRUEBAS DEJANDO TODO OK"/>
    <s v="VISITA_TÉCNICA"/>
    <s v="A30KZ120-A30KZ275"/>
    <s v="TIPO II"/>
    <s v="TERRESTRE"/>
    <s v="GONZALEZ ESTUPIÑAN YEISON WALTER ANTONIO"/>
    <n v="1"/>
    <n v="0"/>
    <n v="144967.87232000002"/>
    <n v="140395.6348884"/>
    <n v="144967.87232000002"/>
    <m/>
    <m/>
    <m/>
    <m/>
    <m/>
    <m/>
    <m/>
    <m/>
  </r>
  <r>
    <s v="PEREIRA"/>
    <x v="4"/>
    <x v="6"/>
    <n v="66001"/>
    <n v="2582190"/>
    <n v="76555"/>
    <s v="INCIDENTE"/>
    <s v="RISARALDA"/>
    <s v="PEREIRA"/>
    <s v="PTM PEREIRA PAPELERIA CAVERNA"/>
    <s v="REDEBAN"/>
    <s v="FO-25-1363407"/>
    <d v="2025-08-12T08:00:00"/>
    <d v="2025-08-13T11:39:00"/>
    <s v="NO"/>
    <s v="HARDWARE"/>
    <s v="LECTOR DE TARJETAS"/>
    <s v="DAÑO POS"/>
    <s v="AGREGADOR"/>
    <m/>
    <s v="CERRADO"/>
    <s v="12/08/2025 11-08 SE ESCALA PARA VISITA. LLAMAR ANTES DE VISITAR, CONFIRMAR FALLA Y DATOS | 12/08/2025 NO SE LOGRA VISITAR EL CORRESPONSAL YA QUE POR PROBLEMAS PRESENTADOS CON REDEBAN EN CAÍDA DE SERVIDOR BASE 24 SE RETRASAN LAS VISITAS DE LA RUTA DE HOY | 13/08/2025 SE CAMBIA EQUIPO POR DAÑO EN EL LECTOR DE CHIP, SE REALIZAN PRUEBAS OK."/>
    <s v="VISITA_TÉCNICA"/>
    <s v="103ZZ278-103ZZ235"/>
    <s v="TIPO I"/>
    <s v="TERRESTRE"/>
    <s v="FRANCO CAÑAVERAL YAMID RAUL"/>
    <n v="1"/>
    <n v="0"/>
    <n v="65960.072302"/>
    <n v="75096.394270399993"/>
    <n v="65960.072302"/>
    <m/>
    <m/>
    <m/>
    <m/>
    <m/>
    <m/>
    <m/>
    <m/>
  </r>
  <r>
    <s v="BUCARAMANGA"/>
    <x v="0"/>
    <x v="0"/>
    <n v="68001"/>
    <n v="2582514"/>
    <n v="43942"/>
    <s v="INCIDENTE"/>
    <s v="SANTANDER"/>
    <s v="BUCARAMANGA"/>
    <s v="BARRIO LA CONCORDIA BUCARAMANG"/>
    <s v="REDEBAN"/>
    <s v="FO-25-1363401"/>
    <d v="2025-08-12T08:00:00"/>
    <d v="2025-08-13T11:52:00"/>
    <s v="NO"/>
    <s v="HARDWARE"/>
    <s v="SE REINICIA"/>
    <s v="DAÑO POS"/>
    <s v="CB UNO A UNO"/>
    <m/>
    <s v="CERRADO"/>
    <s v="12/08/2025 11-08 17:47 EN COMUNICACIÓN CON LA SEÑORA ELIZBETH JIMENEZ AL NUMERO 3107839160 INDICA QUE EL DATAFONO LE ARROJA CONECTANDO Y LUEGO LE DICE ERROR DE CONEXIÓN, CONFIRMA DATOS, SE ESCALA PARA VISITA | 12/08/2025 SE ESTABLECE COMUNICACIÓN CON EL SEÑOR EDER AL NÚMERO 3175194189 QUIEN INFORMA QUE SE ENCUENTRA EN UNA CITA MÉDICA Y NO ME PUEDE ATENDER EL DÍA DE HOY QUE POR FAVOR PASE EL DÍA DE MAÑANA EN EL TRASCURSO DE LA MAÑANA | 13/08/2025 SE HACE PRESENCIA EN COMERCIO SE REALIZA CAMBIO DE EQUIPO DEBIDO A QUE EL PUERTO DE ENERGÍA DEL DATAFONO ESTA DAÑADO SE REALIZAN PRUEBAS OK SE CREAN USUARIOS Y CONTRASEÑAS"/>
    <s v="VISITA_TÉCNICA"/>
    <s v="GZJZZ793"/>
    <s v="TIPO I"/>
    <s v="TERRESTRE"/>
    <s v="ORTEBARRERAGA MARLON STWAR"/>
    <n v="1"/>
    <n v="0"/>
    <n v="65960.072302"/>
    <n v="75096.394270399993"/>
    <n v="65960.072302"/>
    <m/>
    <m/>
    <m/>
    <m/>
    <m/>
    <m/>
    <m/>
    <m/>
  </r>
  <r>
    <s v="MEDELLIN"/>
    <x v="1"/>
    <x v="1"/>
    <n v="5360"/>
    <n v="2590569"/>
    <n v="12495"/>
    <s v="INCIDENTE"/>
    <s v="ANTIOQUIA"/>
    <s v="ITAGUI"/>
    <s v="PAGAFACIL  EXITO ITAGUI"/>
    <s v="REDEBAN"/>
    <s v="FO-25-1370141"/>
    <d v="2025-08-13T09:35:00"/>
    <d v="2025-08-13T12:01:00"/>
    <s v="NO"/>
    <s v="SOFTWARE"/>
    <s v="ERROR DE TRANSACCIONES"/>
    <s v="RECHAZO GENERAL"/>
    <s v="ROBUSTO"/>
    <m/>
    <s v="CERRADO"/>
    <s v="13/08/2025 13-08 SE ESCALA PARA VISITA. LLAMAR ANTES DE VISITAR, CONFIRMAR FALLA Y DATOS | 13/08/2025 SE REALIZÓ ACTUALIZACIÓN DE VERSIÓN"/>
    <s v="VISITA_TÉCNICA"/>
    <s v="JNZZZ079"/>
    <s v="TIPO I"/>
    <s v="TERRESTRE"/>
    <s v="CASTAÑEDA PALACIO CARLOS FELIPE"/>
    <n v="1"/>
    <n v="0"/>
    <n v="65960.072302"/>
    <n v="75096.394270399993"/>
    <n v="65960.072302"/>
    <m/>
    <m/>
    <m/>
    <m/>
    <m/>
    <m/>
    <m/>
    <m/>
  </r>
  <r>
    <s v="PASTO"/>
    <x v="4"/>
    <x v="4"/>
    <n v="52390"/>
    <n v="2567245"/>
    <n v="68594"/>
    <s v="INCIDENTE"/>
    <s v="NARIÑO"/>
    <s v="LA TOLA"/>
    <s v="PTM LA TOLA DROGUERIA SAN RAFA"/>
    <s v="REDEBAN"/>
    <s v="FO-25-1345256"/>
    <d v="2025-08-07T12:46:00"/>
    <d v="2025-08-13T12:05:00"/>
    <s v="NO"/>
    <s v="HARDWARE"/>
    <s v="LECTOR DE TARJETAS"/>
    <s v="DAÑO POS"/>
    <s v="AGREGADOR"/>
    <m/>
    <s v="CERRADO"/>
    <s v="07/08/2025 07-08 SE ESCALA PARA VISITA. LLAMAR ANTES DE VISITAR, CONFIRMAR FALLA Y DATOS | 08/08/2025 DADO QUE EL TRANSPORTE DEBE SER POR VIA MARITIMA SOLO SE PUEDE LLEGAR AL SITIO HACIA EL DIA 13 DE AGOSTO PARA ATENCION DE CASO | 13/08/2025 SE REALIZA CAMBIO DE DE EQUIPO C4 NO LEE TARJETAS CHIP Y SE CAMBIA LECTOR L4 SE BLOQUEA, CB BANCOLOMBIA PURO, PRUEBAS OK"/>
    <s v="VISITA_TÉCNICA"/>
    <s v="A100T060"/>
    <s v="TIPO IV ESPECIAL"/>
    <s v="FLUVIAL"/>
    <s v="PAREDES CASTILLO DIEGO"/>
    <n v="1"/>
    <n v="0"/>
    <n v="479588.87655000004"/>
    <n v="196536.5258152"/>
    <n v="479588.87655000004"/>
    <m/>
    <m/>
    <m/>
    <m/>
    <m/>
    <m/>
    <m/>
    <m/>
  </r>
  <r>
    <s v="MEDELLIN"/>
    <x v="1"/>
    <x v="1"/>
    <n v="5001"/>
    <n v="2588500"/>
    <n v="27213"/>
    <s v="INCIDENTE"/>
    <s v="ANTIOQUIA"/>
    <s v="MEDELLIN"/>
    <s v="BARRIO ARANJUEZ MEDELLIN   ANT"/>
    <s v="REDEBAN"/>
    <s v="FO-25-1368589"/>
    <d v="2025-08-12T16:45:00"/>
    <d v="2025-08-13T12:13:00"/>
    <s v="NO"/>
    <s v="HARDWARE"/>
    <s v="SE REINICIA"/>
    <s v="DAÑO POS"/>
    <s v="CB UNO A UNO"/>
    <m/>
    <s v="CERRADO"/>
    <s v="12/08/2025 12-08 SE ESCALA PARA VISITA. LLAMAR ANTES DE VISITAR, CONFIRMAR FALLA Y DATOS | 13/08/2025 SE LLEGA AL SITIO SE REALIZA MANTENIMIENTO DEL EQUIPO SE CAMBIO DEL CABLE ENSORTIJADO, YA QUE SE ENCONTRABA EN MAL ESTADO SE REALIZA PRUEBAS EXITOSAS SERVICIO OPERATIVO"/>
    <s v="VISITA_TÉCNICA"/>
    <s v="9VZZ917"/>
    <s v="TIPO I"/>
    <s v="TERRESTRE"/>
    <s v="ZAPATA LOPEZ EDWARD ASDRUBAL"/>
    <n v="1"/>
    <n v="0"/>
    <n v="65960.072302"/>
    <n v="75096.394270399993"/>
    <n v="65960.072302"/>
    <m/>
    <m/>
    <m/>
    <m/>
    <m/>
    <m/>
    <m/>
    <m/>
  </r>
  <r>
    <s v="MEDELLIN"/>
    <x v="1"/>
    <x v="1"/>
    <n v="5390"/>
    <n v="2581139"/>
    <n v="63733"/>
    <s v="INCIDENTE"/>
    <s v="ANTIOQUIA"/>
    <s v="LA PINTADA"/>
    <s v="BARRIO SECTOR EL CRUCERO LA PI"/>
    <s v="REDEBAN"/>
    <s v="FO-25-1362376"/>
    <d v="2025-08-11T15:46:00"/>
    <d v="2025-08-13T12:20:00"/>
    <s v="NO"/>
    <s v="HARDWARE"/>
    <s v="IMPRESION"/>
    <s v="NO AVANZA PAPEL"/>
    <s v="CB UNO A UNO"/>
    <m/>
    <s v="CERRADO"/>
    <s v="11/08/2025 11-08 SE ESCALA PARA VISITA. LLAMAR ANTES DE VISITAR, CONFIRMAR FALLA Y DATOS | 13/08/2025 SE REALIZA CAMBIO DE EQUIPO POR DAÑO EN IMPRESIÓN, NO AVANZA EL PAPEL, SE REALIZO CAMBIO DE CABLEADO Y RODILLO Y NO FUNCIONÓ"/>
    <s v="VISITA_TÉCNICA"/>
    <s v="JA00X241"/>
    <s v="TIPO II"/>
    <s v="TERRESTRE"/>
    <s v="HERNANDEZ CHAVARRIA JUAN CAMILO"/>
    <n v="1"/>
    <n v="0"/>
    <n v="144967.87232000002"/>
    <n v="140395.6348884"/>
    <n v="144967.87232000002"/>
    <m/>
    <m/>
    <m/>
    <m/>
    <m/>
    <m/>
    <m/>
    <m/>
  </r>
  <r>
    <s v="BOGOTA"/>
    <x v="5"/>
    <x v="5"/>
    <n v="25875"/>
    <n v="2587180"/>
    <n v="46653"/>
    <s v="INCIDENTE"/>
    <s v="CUNDINAMARCA"/>
    <s v="VILLETA"/>
    <s v="BARRIO VILLETA VILLETA 1"/>
    <s v="REDEBAN"/>
    <s v="FO-25-1367458"/>
    <d v="2025-08-12T14:48:00"/>
    <d v="2025-08-13T12:26:00"/>
    <s v="NO"/>
    <s v="HARDWARE"/>
    <s v="SE REINICIA"/>
    <s v="DAÑO POS"/>
    <s v="CB UNO A UNO"/>
    <m/>
    <s v="CERRADO"/>
    <s v="12/08/2025 12-08 SE ESCALA PARA VISITA. LLAMAR ANTES DE VISITAR, CONFIRMAR FALLA Y DATOS | 13/08/2025 SE VISITA CB POR FALLA EN DATÁFONOS SE REINICIA AL VALIDAR CABLEADO SE EVIDENCIA FALLA EN FUENTE DE PODER Y CABLE ENTORCHADO PELADO SE PROCEDE CON CAMBIO DE FUENTE Y CABLE ENTORCHADO O MAGICBOX SE REALIZAN TRANSACCIONES DE PRUEBA OK Y SE DEJA CB OPERANDO SIN NOVEDAD"/>
    <s v="VISITA_TÉCNICA"/>
    <s v="XP007633"/>
    <s v="TIPO II"/>
    <s v="TERRESTRE"/>
    <s v="ROMERO ROJAS BREIDY JHOHAN"/>
    <n v="1"/>
    <n v="0"/>
    <n v="144967.87232000002"/>
    <n v="140395.6348884"/>
    <n v="144967.87232000002"/>
    <m/>
    <m/>
    <m/>
    <m/>
    <m/>
    <m/>
    <m/>
    <m/>
  </r>
  <r>
    <s v="MEDELLIN"/>
    <x v="1"/>
    <x v="1"/>
    <n v="5390"/>
    <n v="2586298"/>
    <n v="42891"/>
    <s v="INCIDENTE"/>
    <s v="ANTIOQUIA"/>
    <s v="LA PINTADA"/>
    <s v="BARRIO CALLE PRINCIPAL LA PINT"/>
    <s v="REDEBAN"/>
    <s v="FO-25-1366628"/>
    <d v="2025-08-12T12:53:00"/>
    <d v="2025-08-13T12:50:00"/>
    <s v="NO"/>
    <s v="HARDWARE"/>
    <s v="LECTOR DE BARRAS"/>
    <s v="CABLE LECTORA AVERIADO"/>
    <s v="CB UNO A UNO"/>
    <m/>
    <s v="CERRADO"/>
    <s v="12/08/2025 12-08 SE ESCALA PARA VISITA. LLAMAR ANTES DE VISITAR, CONFIRMAR FALLA Y DATOS | 13/08/2025 SE REALIZA CAMBIO DE LECTORA PORQ PRESENTA DAÑO, SE APAGA CONSTANTEMENTE AL TOCARSE"/>
    <s v="VISITA_TÉCNICA"/>
    <s v="AB7ZZ938"/>
    <s v="TIPO II"/>
    <s v="TERRESTRE"/>
    <s v="HERNANDEZ CHAVARRIA JUAN CAMILO"/>
    <n v="1"/>
    <n v="0"/>
    <n v="144967.87232000002"/>
    <n v="140395.6348884"/>
    <n v="144967.87232000002"/>
    <m/>
    <m/>
    <m/>
    <m/>
    <m/>
    <m/>
    <m/>
    <m/>
  </r>
  <r>
    <s v="BOGOTA"/>
    <x v="5"/>
    <x v="5"/>
    <n v="11001"/>
    <n v="2587762"/>
    <n v="18903"/>
    <s v="INCIDENTE"/>
    <s v="CUNDINAMARCA"/>
    <s v="BOGOTA"/>
    <s v="PAGAFACIL CHICO 94"/>
    <s v="REDEBAN"/>
    <s v="FO-25-1367985"/>
    <d v="2025-08-12T15:40:00"/>
    <d v="2025-08-13T13:13:00"/>
    <s v="NO"/>
    <s v="HARDWARE"/>
    <s v="NO ENCIENDE"/>
    <s v="DAÑO POS"/>
    <s v="ROBUSTO"/>
    <m/>
    <s v="CERRADO"/>
    <s v="12/08/2025 12-08 SE ESCALA PARA VISITA. LLAMAR ANTES DE VISITAR, CONFIRMAR FALLA Y DATOS | 13/08/2025 SE REALIZA CAMBIO DE DATAFONO POR DAÑO EN PUERTO DE CARGA, SE CREA USUARIO, SE REALIZA INTEGRACIÓN A CAJA, PRUEBAS OK."/>
    <s v="VISITA_TÉCNICA"/>
    <s v="TZZZZ589"/>
    <s v="TIPO I"/>
    <s v="TERRESTRE"/>
    <s v="MURCIA HERNANDEZ HARVEY IGNACIO"/>
    <n v="1"/>
    <n v="0"/>
    <n v="65960.072302"/>
    <n v="75096.394270399993"/>
    <n v="65960.072302"/>
    <m/>
    <m/>
    <m/>
    <m/>
    <m/>
    <m/>
    <m/>
    <m/>
  </r>
  <r>
    <s v="BOGOTA"/>
    <x v="5"/>
    <x v="5"/>
    <n v="25843"/>
    <n v="2586056"/>
    <n v="52226"/>
    <s v="INCIDENTE"/>
    <s v="CUNDINAMARCA"/>
    <s v="VILLA DE SAN DIEGO DE UBATE"/>
    <s v="BARRIO CENTRO VILLA DE SANDIEG"/>
    <s v="REDEBAN"/>
    <s v="FO-25-1366484"/>
    <d v="2025-08-12T12:09:00"/>
    <d v="2025-08-13T13:37:00"/>
    <s v="NO"/>
    <s v="HARDWARE"/>
    <s v="IMPRESION"/>
    <s v="NO AVANZA PAPEL"/>
    <s v="CB UNO A UNO"/>
    <m/>
    <s v="CERRADO"/>
    <s v="12/08/2025 12-08 SE ESCALA PARA VISITA. LLAMAR ANTES DE VISITAR, CONFIRMAR FALLA Y DATOS | 13/08/2025 CAMBIO DE EQUIPO POR DAÑO EN IMPRESORA SE TRABA CONSTANTEMENTE EN LA ZONA CIRCULA MUCHO POLVO Y ESTÁ YA DENTRO DE LOS ENGRANES, SERVICIO OPERATIVO PRUEBAS OK TRNA RBM"/>
    <s v="VISITA_TÉCNICA"/>
    <s v="GB0DZ052"/>
    <s v="TIPO II"/>
    <s v="TERRESTRE"/>
    <s v="BUSTOS MORA DIEGO MANUEL"/>
    <n v="1"/>
    <n v="0"/>
    <n v="144967.87232000002"/>
    <n v="140395.6348884"/>
    <n v="144967.87232000002"/>
    <m/>
    <m/>
    <m/>
    <m/>
    <m/>
    <m/>
    <m/>
    <m/>
  </r>
  <r>
    <s v="MEDELLIN"/>
    <x v="1"/>
    <x v="1"/>
    <n v="5001"/>
    <n v="2588883"/>
    <n v="39305"/>
    <s v="INCIDENTE"/>
    <s v="ANTIOQUIA"/>
    <s v="MEDELLIN"/>
    <s v="PTM MED MUNDONET"/>
    <s v="REDEBAN"/>
    <s v="FO-25-1369253"/>
    <d v="2025-08-13T08:00:00"/>
    <d v="2025-08-13T13:44:00"/>
    <s v="NO"/>
    <s v="HARDWARE"/>
    <s v="SE REINICIA"/>
    <s v="DAÑO POS"/>
    <s v="AGREGADOR"/>
    <m/>
    <s v="CERRADO"/>
    <s v="13/08/2025 13-08 SE ESCALA PARA VISITA. LLAMAR ANTES DE VISITAR, CONFIRMAR FALLA Y DATOS | 13/08/2025 SE REALIZA MANTENIMIENTO DEL EQUIPO YA QUE TIENE EL MENSAJE DE INCOMPATIBILIDAD PERO EL PROBLEMA PERSISTE, SE REALIZA CAMBIO DEL EQUIPO DE REALIZAN PRUEBAS EXITOSAS SERVICIO OPERATIVO OK"/>
    <s v="VISITA_TÉCNICA"/>
    <s v="AA08Z901 - HA006837"/>
    <s v="TIPO I"/>
    <s v="TERRESTRE"/>
    <s v="ZAPATA LOPEZ EDWARD ASDRUBAL"/>
    <n v="1"/>
    <n v="0"/>
    <n v="65960.072302"/>
    <n v="75096.394270399993"/>
    <n v="65960.072302"/>
    <m/>
    <m/>
    <m/>
    <m/>
    <m/>
    <m/>
    <m/>
    <m/>
  </r>
  <r>
    <s v="TUNJA"/>
    <x v="0"/>
    <x v="0"/>
    <n v="15861"/>
    <n v="2588889"/>
    <n v="50347"/>
    <s v="INCIDENTE"/>
    <s v="BOYACA"/>
    <s v="VENTAQUEMADA"/>
    <s v="BARRIO VEREDA PUENTE DE BOYACA"/>
    <s v="REDEBAN"/>
    <s v="FO-25-1369245"/>
    <d v="2025-08-13T08:00:00"/>
    <d v="2025-08-13T13:59:00"/>
    <s v="NO"/>
    <s v="HARDWARE"/>
    <s v="LECTOR DE TARJETAS"/>
    <s v="MENSAJE RETIRE TARJETA"/>
    <s v="CB UNO A UNO"/>
    <m/>
    <s v="CERRADO"/>
    <s v="13/08/2025 13-08 SE ESCALA PARA VISITA. LLAMAR ANTES DE VISITAR, CONFIRMAR FALLA Y DATOS | 13/08/2025 SE REALIZA VISITA AL COMERCIO, SE CAMBIA EQUIPO POR DAÑO EN LECTOR DE TARJETAS, SE HACEN PRUEBAS OK."/>
    <s v="VISITA_TÉCNICA"/>
    <s v="F100E453-XP00W472"/>
    <s v="TIPO II"/>
    <s v="TERRESTRE"/>
    <s v="SOLER HOYOS CRISTIAN LEONARDO"/>
    <n v="1"/>
    <n v="0"/>
    <n v="144967.87232000002"/>
    <n v="140395.6348884"/>
    <n v="144967.87232000002"/>
    <m/>
    <m/>
    <m/>
    <m/>
    <m/>
    <m/>
    <m/>
    <m/>
  </r>
  <r>
    <s v="MEDELLIN"/>
    <x v="1"/>
    <x v="1"/>
    <n v="5579"/>
    <n v="2578460"/>
    <n v="70456"/>
    <s v="INCIDENTE"/>
    <s v="ANTIOQUIA"/>
    <s v="PUERTO BERRIO"/>
    <s v="BARRIO ALFONSO LOPEZ PUERTO BE"/>
    <s v="REDEBAN"/>
    <s v="FO-25-1359465"/>
    <d v="2025-08-11T10:57:00"/>
    <d v="2025-08-13T14:15:00"/>
    <s v="NO"/>
    <s v="SOFTWARE"/>
    <s v="ERROR DE TRANSACCIONES"/>
    <s v="RECHAZO GENERAL"/>
    <s v="CB UNO A UNO"/>
    <m/>
    <s v="CERRADO"/>
    <s v="23/09/2025 11-08 SE ESCALA PARA VISITA. LLAMAR ANTES DE VISITAR, CONFIRMAR FALLA Y DATOS | 13/08/2025 SE ENCUENTRA DESCONFIGURADO SE CONFIGURAN PARÁMETROS OK PRUEBAS OK"/>
    <s v="VISITA_TÉCNICA"/>
    <s v="FAZZZ565"/>
    <s v="TIPO III"/>
    <s v="TERRESTRE"/>
    <s v="PAREJA ECHAVARRIA JHON DAVID"/>
    <n v="1"/>
    <n v="0"/>
    <n v="275728.78077800001"/>
    <n v="196536.5258152"/>
    <n v="275728.78077800001"/>
    <m/>
    <m/>
    <m/>
    <m/>
    <m/>
    <m/>
    <m/>
    <m/>
  </r>
  <r>
    <s v="MEDELLIN"/>
    <x v="1"/>
    <x v="1"/>
    <n v="5129"/>
    <n v="2592637"/>
    <n v="48252"/>
    <s v="INCIDENTE"/>
    <s v="ANTIOQUIA"/>
    <s v="CALDAS"/>
    <s v="BARRIO UNIDOS CALDAS"/>
    <s v="REDEBAN"/>
    <s v="FO-25-1371432"/>
    <d v="2025-08-13T12:36:00"/>
    <d v="2025-08-13T14:17:00"/>
    <s v="NO"/>
    <s v="HARDWARE"/>
    <s v="CABLEADO"/>
    <s v="CABLE TEFF AVERIADO"/>
    <s v="CB UNO A UNO"/>
    <m/>
    <s v="CERRADO"/>
    <s v="13/08/2025 13-08 SE ESCALA PARA VISITA. LLAMAR ANTES DE VISITAR, CONFIRMAR FALLA Y DATOS | 13/08/2025 SE CAMBIO CABLE DE RED"/>
    <s v="VISITA_TÉCNICA"/>
    <s v="AD00I789"/>
    <s v="TIPO I"/>
    <s v="TERRESTRE"/>
    <s v="CASTAÑEDA PALACIO CARLOS FELIPE"/>
    <n v="1"/>
    <n v="0"/>
    <n v="65960.072302"/>
    <n v="75096.394270399993"/>
    <n v="65960.072302"/>
    <m/>
    <m/>
    <m/>
    <m/>
    <m/>
    <m/>
    <m/>
    <m/>
  </r>
  <r>
    <s v="PASTO"/>
    <x v="4"/>
    <x v="4"/>
    <n v="86573"/>
    <n v="2564643"/>
    <n v="58973"/>
    <s v="INCIDENTE"/>
    <s v="PUTUMAYO"/>
    <s v="LEGUIZAMO"/>
    <s v="BARRIO EL PROGRESO PUERTO LEGU"/>
    <s v="REDEBAN"/>
    <s v="FO-25-1340251"/>
    <d v="2025-08-06T15:14:00"/>
    <d v="2025-08-13T14:20:00"/>
    <s v="NO"/>
    <s v="HARDWARE"/>
    <s v="CABLEADO"/>
    <s v="CABLE MAGICBOX AVERIADO"/>
    <s v="CB UNO A UNO"/>
    <m/>
    <s v="CERRADO"/>
    <s v="06/08/2025 6-08 15:27 EN COMUNICACIÓN CON LA SEÑORA YESENIA PAOLA PEREA AL NUMERO 3203844833 INIDCA QUE EL DATAFONO SE REINICIA CONSTANTEMENTE Y PIERDE LA CONEXIÓN DE INTERNET, CONFIRMA DATOS, SE ESCALA PARA VISITA | 09/08/2025 DADO A PROBLEMAS DE MOVILIDAD HACIA EL DEPARTAMENTO DE PUTUMAYO, SE REALIZARA DESPLAZAZMIENTO EL DIA LUNES PARA LA ZONA PARA ATENCION DE INCIDENTES | 13/08/2025 CLIENTE INFORMA QUE EL DATAFONO TIENE EL CABLEADO AVERIADO Y PRESENTA INESTABILIDAD. SE ENVÍA CABLEADO POR DIFICULTAD EN EL TRANSPORTE A LA ZONA. CLIENTE INFORMA QUE DATAFONO QUEDA OK."/>
    <s v="SOPORTE_TELEFÓNICO"/>
    <n v="0"/>
    <s v="TIPO IV"/>
    <s v="AEREO"/>
    <s v="CASTILLO HERRERA ALEX RICARDO"/>
    <n v="0"/>
    <n v="0"/>
    <n v="41241.0800752"/>
    <n v="0"/>
    <n v="41241.0800752"/>
    <m/>
    <m/>
    <m/>
    <m/>
    <m/>
    <m/>
    <m/>
    <m/>
  </r>
  <r>
    <s v="MEDELLIN"/>
    <x v="1"/>
    <x v="1"/>
    <n v="5001"/>
    <n v="2591810"/>
    <n v="78307"/>
    <s v="INCIDENTE"/>
    <s v="ANTIOQUIA"/>
    <s v="MEDELLIN"/>
    <s v="BARRIO VILA SOFIA MEDELLIN"/>
    <s v="REDEBAN"/>
    <s v="FO-25-1371213"/>
    <d v="2025-08-13T11:12:00"/>
    <d v="2025-08-13T14:23:00"/>
    <s v="NO"/>
    <s v="SOFTWARE"/>
    <s v="COMUNICACION"/>
    <s v="VERIFIQUE PARAMETROS"/>
    <s v="CB UNO A UNO"/>
    <m/>
    <s v="CERRADO"/>
    <s v="13/08/2025 13-08 SE ESCALA PARA VISITA. LLAMAR ANTES DE VISITAR, CONFIRMAR FALLA Y DATOS | 13/08/2025 SE REVISA EQUIPO SALE VERIFICAR PARÁMETROS ME RECOGIERA EL EQUIPO SE REALIZA PRUEBAS EXITOSAS SERVICIO OPERATIVO"/>
    <s v="VISITA_TÉCNICA"/>
    <s v="SXOZZ566"/>
    <s v="TIPO I"/>
    <s v="TERRESTRE"/>
    <s v="ZAPATA LOPEZ EDWARD ASDRUBAL"/>
    <n v="1"/>
    <n v="0"/>
    <n v="65960.072302"/>
    <n v="75096.394270399993"/>
    <n v="65960.072302"/>
    <m/>
    <m/>
    <m/>
    <m/>
    <m/>
    <m/>
    <m/>
    <m/>
  </r>
  <r>
    <s v="MEDELLIN"/>
    <x v="1"/>
    <x v="1"/>
    <n v="5001"/>
    <s v="TA-25-969036"/>
    <n v="29374"/>
    <s v="INCIDENTE"/>
    <s v="ANTIOQUIA"/>
    <s v="MEDELLIN"/>
    <s v="BARRIO PRADO 4 MEDELLIN"/>
    <s v="REDEBAN"/>
    <s v="FO-25-1371306"/>
    <d v="2025-08-13T11:58:00"/>
    <d v="2025-08-13T14:26:00"/>
    <s v="NO"/>
    <s v="HARDWARE"/>
    <s v="ACTUALIZACION"/>
    <s v="VERSION CAMBIO POS"/>
    <s v="CB UNO A UNO"/>
    <m/>
    <s v="CERRADO"/>
    <s v="13/08/2025 SE VISITA COMERCIO Y NO PERMITE EL CAMBIO  DEL EQUIPO PORQUE ESTÁN MUY OCUPADOS, INDICAN QUE EL CAMBIO DEL EQUIPO SE PODRÍA REALIZAR EL DÍA SÁBADO"/>
    <s v="VISITA_TÉCNICA"/>
    <s v="NONE"/>
    <s v="TIPO I"/>
    <s v="TERRESTRE"/>
    <s v="RUA ALVAREZ RICHARD ANDRES"/>
    <n v="1"/>
    <n v="0"/>
    <n v="65960.072302"/>
    <n v="75096.394270399993"/>
    <n v="65960.072302"/>
    <m/>
    <m/>
    <m/>
    <m/>
    <m/>
    <m/>
    <m/>
    <m/>
  </r>
  <r>
    <s v="PEREIRA"/>
    <x v="4"/>
    <x v="6"/>
    <n v="66001"/>
    <n v="2588757"/>
    <n v="35500"/>
    <s v="INCIDENTE"/>
    <s v="RISARALDA"/>
    <s v="PEREIRA"/>
    <s v="DISTRICOL DISTRIACCESORIOS"/>
    <s v="REDEBAN"/>
    <s v="FO-25-1368636"/>
    <d v="2025-08-12T17:47:00"/>
    <d v="2025-08-13T14:30:00"/>
    <s v="NO"/>
    <s v="HARDWARE"/>
    <s v="IMPRESION"/>
    <s v="TAPA IMPRESORA"/>
    <s v="AGREGADOR"/>
    <m/>
    <s v="CERRADO"/>
    <s v="12/08/2025 12-08 SE ESCALA PARA VISITA. LLAMAR ANTES DE VISITAR, CONFIRMAR FALLA Y DATOS | 13/08/2025 SE VISITA COMERCIO SE IDENTIFICA DATÁFONO CON TAPA IMPRESORA AVERIADO SE REALIZA CAMBIO DE DATÁFONO SE REALIZA PRUEBAS OK"/>
    <s v="VISITA_TÉCNICA"/>
    <s v="GZ000507"/>
    <s v="TIPO I"/>
    <s v="TERRESTRE"/>
    <s v="LOAIZA LOPEZ JHON FREDDY"/>
    <n v="1"/>
    <n v="0"/>
    <n v="65960.072302"/>
    <n v="75096.394270399993"/>
    <n v="65960.072302"/>
    <m/>
    <m/>
    <m/>
    <m/>
    <m/>
    <m/>
    <m/>
    <m/>
  </r>
  <r>
    <s v="BOGOTA"/>
    <x v="5"/>
    <x v="5"/>
    <n v="25899"/>
    <n v="2585969"/>
    <n v="73430"/>
    <s v="INCIDENTE"/>
    <s v="CUNDINAMARCA"/>
    <s v="ZIPAQUIRA"/>
    <s v="BARRIO CENTRO ZIPAQUIRA 10"/>
    <s v="REDEBAN"/>
    <s v="FO-25-1365746"/>
    <d v="2025-08-12T12:00:00"/>
    <d v="2025-08-13T14:34:00"/>
    <s v="NO"/>
    <s v="HARDWARE"/>
    <s v="ALERT IRRUPTION"/>
    <s v="ALERT IRRUPTION"/>
    <s v="CB UNO A UNO"/>
    <m/>
    <s v="CERRADO"/>
    <s v="12/08/2025 12-08 SE ESCALA PARA VISITA. LLAMAR ANTES DE VISITAR, CONFIRMAR FALLA Y DATOS | 13/08/2025 CAMBIO DE EQUIPO POR DAÑO SE REALIZA PRUEBAS OK SE ENTREGA SERVICIO OPERATIVO"/>
    <s v="VISITA_TÉCNICA"/>
    <s v="MN00V951"/>
    <s v="TIPO II"/>
    <s v="TERRESTRE"/>
    <s v="HERNANDEZ NARANJO OSCAR EDUARDO"/>
    <n v="1"/>
    <n v="0"/>
    <n v="144967.87232000002"/>
    <n v="140395.6348884"/>
    <n v="144967.87232000002"/>
    <m/>
    <m/>
    <m/>
    <m/>
    <m/>
    <m/>
    <m/>
    <m/>
  </r>
  <r>
    <s v="MONTERIA"/>
    <x v="2"/>
    <x v="2"/>
    <n v="23675"/>
    <n v="2586103"/>
    <n v="80398"/>
    <s v="INCIDENTE"/>
    <s v="CORDOBA"/>
    <s v="SAN BERNARDO DEL VIENTO"/>
    <s v="BARRIO 10 DE AGOSTO SAN BERNARDO DEL VIENTO"/>
    <s v="REDEBAN"/>
    <s v="FO-25-1365680"/>
    <d v="2025-08-12T11:51:00"/>
    <d v="2025-08-13T14:41:00"/>
    <s v="NO"/>
    <s v="HARDWARE"/>
    <s v="IMPRESION"/>
    <s v="NO AVANZA PAPEL"/>
    <s v="CB UNO A UNO"/>
    <m/>
    <s v="CERRADO"/>
    <s v="12/08/2025 12-08 SE ESCALA PARA VISITA. LLAMAR ANTES DE VISITAR, CONFIRMAR FALLA Y DATOS | 13/08/2025 SE VISITA SITIO, SE REALIZA AJUSTE A TAPA IMPRESORA OK SE ALINEA PAPEL PARA QUE IMPRIMA CORRECTAMENTE. PRUEBAS EXITOSAS_x000a_SE LE INDICA AL CB EL CORRECTO PROCEDIMIENTO PARA CAMBIO DE PAPEL."/>
    <s v="VISITA_TÉCNICA"/>
    <s v="LBZZZ656"/>
    <s v="TIPO II"/>
    <s v="TERRESTRE"/>
    <s v="COGOLLO VERTEL EDER LUIS"/>
    <n v="1"/>
    <n v="0"/>
    <n v="144967.87232000002"/>
    <n v="140395.6348884"/>
    <n v="144967.87232000002"/>
    <m/>
    <m/>
    <m/>
    <m/>
    <m/>
    <m/>
    <m/>
    <m/>
  </r>
  <r>
    <s v="PASTO"/>
    <x v="4"/>
    <x v="4"/>
    <n v="86865"/>
    <n v="2575366"/>
    <n v="50666"/>
    <s v="INCIDENTE"/>
    <s v="PUTUMAYO"/>
    <s v="VALLE DEL GUAMUEZ"/>
    <s v="PTM  VALLE DEL GUAMUEZ DROGUER"/>
    <s v="REDEBAN"/>
    <s v="FO-25-1357686"/>
    <d v="2025-08-11T08:00:00"/>
    <d v="2025-08-13T14:45:00"/>
    <s v="NO"/>
    <s v="HARDWARE"/>
    <s v="IMPRESION"/>
    <s v="NO IMPRIME UNO O VARIOS CARACTERES"/>
    <s v="AGREGADOR"/>
    <m/>
    <s v="CERRADO"/>
    <s v="11/08/2025 11-08 25-07 EN COMUNICACION CON LA SEÑORA PATRICIA CALDERÓN AL NUMERO 3113520671, CONFIRMA FALLA, DATOS CORRECTOS. SE ESCALA PARA VISITA | 13/08/2025 SE VISITA CB. SE ENCUENTRA DATAFONO CON DAÑO EN LA IMPRESORA, NO IMPRIME VARIOS CARACTERES. SE REALIZA CAMBIO DE EQUIPO. SE REALIZAN PRUEBAS TX EXITOSAS. QUEDA OPERATIVO"/>
    <s v="VISITA_TÉCNICA"/>
    <s v="BA00Y366"/>
    <s v="TIPO IV"/>
    <s v="TERRESTRE"/>
    <s v="CASTILLO HERRERA ALEX RICARDO"/>
    <n v="1"/>
    <n v="0"/>
    <n v="479588.87655000004"/>
    <n v="196536.5258152"/>
    <n v="479588.87655000004"/>
    <m/>
    <m/>
    <m/>
    <m/>
    <m/>
    <m/>
    <m/>
    <m/>
  </r>
  <r>
    <s v="BOGOTA"/>
    <x v="5"/>
    <x v="5"/>
    <n v="11001"/>
    <n v="2591816"/>
    <n v="34385"/>
    <s v="INCIDENTE"/>
    <s v="CUNDINAMARCA"/>
    <s v="BOGOTA"/>
    <s v="REVAL MULTIPLAZA"/>
    <s v="REDEBAN"/>
    <s v="FO-25-1371210"/>
    <d v="2025-08-13T11:13:00"/>
    <d v="2025-08-13T14:51:00"/>
    <s v="NO"/>
    <s v="HARDWARE"/>
    <s v="PINPAD"/>
    <s v="CABLE AVERIADO"/>
    <s v="ROBUSTO"/>
    <m/>
    <s v="CERRADO"/>
    <s v="13/08/2025 13-08 SE ESCALA PARA VISITA. LLAMAR ANTES DE VISITAR, CONFIRMAR FALLA Y DATOS | 13/08/2025 SE REALIZA VISITA A CB PARA ATENDER INCIDENTE SE REALIZA CAMBIO DE CABLE DEL PINPAD ,SE REALIZAN PRUEBAS OK"/>
    <s v="VISITA_TÉCNICA"/>
    <s v="7ZZZZ946"/>
    <s v="TIPO I"/>
    <s v="TERRESTRE"/>
    <s v="GALINDO ROJAS LUIS FELIPE"/>
    <n v="1"/>
    <n v="0"/>
    <n v="65960.072302"/>
    <n v="75096.394270399993"/>
    <n v="65960.072302"/>
    <m/>
    <m/>
    <m/>
    <m/>
    <m/>
    <m/>
    <m/>
    <m/>
  </r>
  <r>
    <s v="PASTO"/>
    <x v="4"/>
    <x v="4"/>
    <n v="86865"/>
    <n v="2557999"/>
    <n v="57322"/>
    <s v="INCIDENTE"/>
    <s v="PUTUMAYO"/>
    <s v="VALLE DEL GUAMUEZ"/>
    <s v="BARRIO EL RECREO VALLE DEL GUA"/>
    <s v="REDEBAN"/>
    <s v="FO-25-1333408"/>
    <d v="2025-08-05T15:46:00"/>
    <d v="2025-08-13T14:55:00"/>
    <s v="NO"/>
    <s v="HARDWARE"/>
    <s v="CABLEADO"/>
    <s v="CABLE MAGICBOX AVERIADO"/>
    <s v="CB UNO A UNO"/>
    <m/>
    <s v="CERRADO"/>
    <s v="05/08/2025 05-08 SE ESCALA PARA VISITA. LLAMAR ANTES DE VISITAR, CONFIRMAR FALLA Y DATOS | 09/08/2025 DADO PROBLEMAS DE MOVILIDAD HACIA LA ZONA DEL PUTUMAYO SE DEBE REALIZAR DESPLAZAZMIENTO EL DIA LUNES. PARA ATENCION DE CASOS | 13/08/2025 SE VISITA CB. SE ENCUENTRA DATAFONO CON DAÑO EN CABLE MAGIC, SE REALIZA CAMBIO DE CABLE MAGIC. SE REALIZAN PRUEBAS TX EXITOSAS. QUEDA OPERATIVO"/>
    <s v="VISITA_TÉCNICA"/>
    <s v="TRSZZ889"/>
    <s v="TIPO IV"/>
    <s v="TERRESTRE"/>
    <s v="CASTILLO HERRERA ALEX RICARDO"/>
    <n v="1"/>
    <n v="0"/>
    <n v="479588.87655000004"/>
    <n v="196536.5258152"/>
    <n v="479588.87655000004"/>
    <m/>
    <m/>
    <m/>
    <m/>
    <m/>
    <m/>
    <m/>
    <m/>
  </r>
  <r>
    <s v="PEREIRA"/>
    <x v="4"/>
    <x v="6"/>
    <n v="66318"/>
    <n v="2581696"/>
    <n v="70765"/>
    <s v="INCIDENTE"/>
    <s v="RISARALDA"/>
    <s v="GUATICA"/>
    <s v="DISTRICOL UNIVERSO ESCOLAR"/>
    <s v="REDEBAN"/>
    <s v="FO-25-1362694"/>
    <d v="2025-08-11T16:43:00"/>
    <d v="2025-08-13T15:03:00"/>
    <s v="NO"/>
    <s v="HARDWARE"/>
    <s v="LECTOR DE TARJETAS"/>
    <s v="MENSAJE RETIRE TARJETA"/>
    <s v="AGREGADOR"/>
    <m/>
    <s v="CERRADO"/>
    <s v="11/08/2025 11-08 SE ESCALA PARA VISITA. LLAMAR ANTES DE VISITAR, CONFIRMAR FALLA Y DATOS | 13/08/2025 SE REALIZA VISITA SE CAMBIA DATAFONO POR MENSAJE RETIRE TARJETA NO LAS LEE, SE CREAN USUARIOS SE HACEN PRUEBAS SERVICIO OK"/>
    <s v="VISITA_TÉCNICA"/>
    <s v="A30IZ500"/>
    <s v="TIPO II"/>
    <s v="TERRESTRE"/>
    <s v="AGUIRRE HENAO RAUL EDUARDO"/>
    <n v="1"/>
    <n v="0"/>
    <n v="144967.87232000002"/>
    <n v="140395.6348884"/>
    <n v="144967.87232000002"/>
    <m/>
    <m/>
    <m/>
    <m/>
    <m/>
    <m/>
    <m/>
    <m/>
  </r>
  <r>
    <s v="APARTADO"/>
    <x v="1"/>
    <x v="1"/>
    <n v="5837"/>
    <n v="2592072"/>
    <n v="80845"/>
    <s v="INCIDENTE"/>
    <s v="ANTIOQUIA"/>
    <s v="TURBO"/>
    <s v="PTM TURBO SERVIDOGAS FLOREZ"/>
    <s v="REDEBAN"/>
    <s v="FO-25-1371204"/>
    <d v="2025-08-13T11:35:00"/>
    <d v="2025-08-13T15:20:00"/>
    <s v="NO"/>
    <s v="SOFTWARE"/>
    <s v="ERROR DE TRANSACCIONES"/>
    <s v="RECHAZO GENERAL"/>
    <s v="AGREGADOR"/>
    <m/>
    <s v="CERRADO"/>
    <s v="13/08/2025 13-08 SE ESCALA PARA VISITA. LLAMAR ANTES DE VISITAR, CONFIRMAR FALLA Y DATOS | 13/08/2025 DATAFONO PRESENTA RECHAZO GENERAL AL MOMENTO DE HACER RETIROS , SE PROCEDE A INICIALIZAR Y SE CORRIGE EL PROBLEMA, SE HACEN PRUEBAS DE RETIRO, CONSULTA DE SALDO, CONSIGNACION A BANCOLOMBIA Y NEQUI. PRUEBA DE LECTORA Y QUEDA RODO FUNCIONANDO CORRECTAMENTE"/>
    <s v="VISITA_TÉCNICA"/>
    <s v="FHZZZ004"/>
    <s v="TIPO II"/>
    <s v="TERRESTRE"/>
    <s v="SALDARRIAGA MIRANDA SANTIAGO"/>
    <n v="1"/>
    <n v="0"/>
    <n v="144967.87232000002"/>
    <n v="140395.6348884"/>
    <n v="144967.87232000002"/>
    <m/>
    <m/>
    <m/>
    <m/>
    <m/>
    <m/>
    <m/>
    <m/>
  </r>
  <r>
    <s v="NEIVA"/>
    <x v="3"/>
    <x v="3"/>
    <n v="41551"/>
    <n v="2591714"/>
    <n v="24704"/>
    <s v="INCIDENTE"/>
    <s v="HUILA"/>
    <s v="PITALITO"/>
    <s v="MULTIPAGAS CC SAN ANTONIO"/>
    <s v="REDEBAN"/>
    <s v="FO-25-1371220"/>
    <d v="2025-08-13T10:57:00"/>
    <d v="2025-08-13T15:24:00"/>
    <s v="NO"/>
    <s v="HARDWARE"/>
    <s v="PINPAD"/>
    <s v="DAÑO POS"/>
    <s v="ROBUSTO"/>
    <m/>
    <s v="CERRADO"/>
    <s v="13/08/2025 13-08 SE ESCALA PARA VISITA. LLAMAR ANTES DE VISITAR, CONFIRMAR FALLA Y DATOS | 13/08/2025 SE REALIZA VISITA AL PUNTO, PIN PAD PRESENTA FALLA SE REALIZA CAMBIO DE EQUIPO POR INCOMPATIBILIDAD TECNOLOGÍA CON NUEVO PIN PAD DSK1600. SE DEJA EQUIPO INSTALADO CON VR 10.3 N , PRUEBAS CB OK, CB OPERATIVO."/>
    <s v="VISITA_TÉCNICA"/>
    <s v="ABCVZ508"/>
    <s v="TIPO III"/>
    <s v="TERRESTRE"/>
    <s v="DEVIA REINOSO JUAN CARLOS"/>
    <n v="1"/>
    <n v="0"/>
    <n v="275728.78077800001"/>
    <n v="196536.5258152"/>
    <n v="275728.78077800001"/>
    <m/>
    <m/>
    <m/>
    <m/>
    <m/>
    <m/>
    <m/>
    <m/>
  </r>
  <r>
    <s v="MONTERIA"/>
    <x v="2"/>
    <x v="2"/>
    <n v="23672"/>
    <n v="2582043"/>
    <n v="61049"/>
    <s v="INCIDENTE"/>
    <s v="CORDOBA"/>
    <s v="SAN ANTERO"/>
    <s v="BARRIO SECTOR PLAYA BLANCA SAN"/>
    <s v="REDEBAN"/>
    <s v="FO-25-1362682"/>
    <d v="2025-08-11T17:32:00"/>
    <d v="2025-08-13T15:36:00"/>
    <s v="NO"/>
    <s v="HARDWARE"/>
    <s v="PANTALLA"/>
    <s v="DAÑO POS"/>
    <s v="CB UNO A UNO"/>
    <m/>
    <s v="CERRADO"/>
    <s v="11/08/2025 11-08 SE ESCALA PARA VISITA. LLAMAR ANTES DE VISITAR, CONFIRMAR FALLA Y DATOS | 13/08/2025 SE REALIZÓ CAMBIO DE EQUIPO OK, USUARIOS OK, PRUEBAS OK, TELECARGA DRNA. ÉL CB SE ENCUENTRA BLOQUEADO POR INACTIVIDAD POR TAL MOTIVO LAS PRUEBAS FUERON CON RECHAZO GENERAL."/>
    <s v="VISITA_TÉCNICA"/>
    <s v="LA00F482"/>
    <s v="TIPO II"/>
    <s v="TERRESTRE"/>
    <s v="CALDERA SALCEDO CARLOS JULIO"/>
    <n v="1"/>
    <n v="0"/>
    <n v="144967.87232000002"/>
    <n v="140395.6348884"/>
    <n v="144967.87232000002"/>
    <m/>
    <m/>
    <m/>
    <m/>
    <m/>
    <m/>
    <m/>
    <m/>
  </r>
  <r>
    <s v="BARRANQUILLA"/>
    <x v="2"/>
    <x v="2"/>
    <n v="8001"/>
    <n v="2590979"/>
    <n v="79598"/>
    <s v="INCIDENTE"/>
    <s v="ATLANTICO"/>
    <s v="BARRANQUILLA"/>
    <s v="BARRIO LA MAGDALENA BARRANQUILLA  4"/>
    <s v="REDEBAN"/>
    <s v="FO-25-1370550"/>
    <d v="2025-08-13T10:12:00"/>
    <d v="2025-08-13T15:57:00"/>
    <s v="NO"/>
    <s v="HARDWARE"/>
    <s v="CABLEADO"/>
    <s v="DAÑO POS"/>
    <s v="CB UNO A UNO"/>
    <m/>
    <s v="CERRADO"/>
    <s v="13/08/2025 13-08 SE ESCALA PARA VISITA. LLAMAR ANTES DE VISITAR, CONFIRMAR FALLA Y DATOS | 13/08/2025 SE REALIZA VISITA TÉCNICA, SE CAMBIA CABLE DE LA PIN PAD, SE REALIZAN PRUEBAS EXITOSAS, EQUIPO FUNCIONA CORRECTAMENTE, CB QUEDA OPERATIVO."/>
    <s v="VISITA_TÉCNICA"/>
    <s v="SXUZZ124"/>
    <s v="TIPO I"/>
    <s v="TERRESTRE"/>
    <s v="DE AGUAS MUÑOZ DAVID JOSE"/>
    <n v="1"/>
    <n v="0"/>
    <n v="65960.072302"/>
    <n v="75096.394270399993"/>
    <n v="65960.072302"/>
    <m/>
    <m/>
    <m/>
    <m/>
    <m/>
    <m/>
    <m/>
    <m/>
  </r>
  <r>
    <s v="BARRANQUILLA"/>
    <x v="2"/>
    <x v="2"/>
    <n v="8001"/>
    <n v="2588748"/>
    <n v="78777"/>
    <s v="INCIDENTE"/>
    <s v="ATLANTICO"/>
    <s v="BARRANQUILLA"/>
    <s v="BARRIO SAN PEDRO BARRANQUILLA"/>
    <s v="REDEBAN"/>
    <s v="FO-25-1368596"/>
    <d v="2025-08-12T17:42:00"/>
    <d v="2025-08-13T16:08:00"/>
    <s v="NO"/>
    <s v="HARDWARE"/>
    <s v="IMPRESION"/>
    <s v="NO AVANZA PAPEL"/>
    <s v="CB UNO A UNO"/>
    <m/>
    <s v="CERRADO"/>
    <s v="12/08/2025 12-08 SE ESCALA PARA VISITA. LLAMAR ANTES DE VISITAR, CONFIRMAR FALLA Y DATOS | 13/08/2025 SE REALIZA VISITA SE PROCEDE A CAMBIAR DATAFONO YA QUE NO AVANZABA EL PAPEL AL IMPRIMIR ,SE CAMBIA SE HACEN PRUEBAS Y TODO OK"/>
    <s v="VISITA_TÉCNICA"/>
    <s v="V1SZZ159"/>
    <s v="TIPO I"/>
    <s v="TERRESTRE"/>
    <s v="PORRAS CASTRO DARLON NASCK"/>
    <n v="1"/>
    <n v="0"/>
    <n v="65960.072302"/>
    <n v="75096.394270399993"/>
    <n v="65960.072302"/>
    <m/>
    <m/>
    <m/>
    <m/>
    <m/>
    <m/>
    <m/>
    <m/>
  </r>
  <r>
    <s v="PEREIRA"/>
    <x v="4"/>
    <x v="6"/>
    <n v="76895"/>
    <n v="2585712"/>
    <n v="44834"/>
    <s v="INCIDENTE"/>
    <s v="VALLE DEL CAUCA"/>
    <s v="ZARZAL"/>
    <s v="DISTRICOL DROGUIZARZAL LOS LAG"/>
    <s v="REDEBAN"/>
    <s v="FO-25-1365483"/>
    <d v="2025-08-12T11:22:00"/>
    <d v="2025-08-13T16:33:00"/>
    <s v="NO"/>
    <s v="HARDWARE"/>
    <s v="CABLEADO"/>
    <s v="CABLE MAGICBOX AVERIADO"/>
    <s v="AGREGADOR"/>
    <m/>
    <s v="CERRADO"/>
    <s v="12/08/2025 12-08 SE ESCALA PARA VISITA. LLAMAR ANTES DE VISITAR, CONFIRMAR FALLA Y DATOS | 13/08/2025 SE FORMATEA, CONFIGURA E INICIALIZA EQUIPO, SE CAMBIA FUENTE DE PODER Y MAGIC  BOX YA QUE PRESENTAN CORTO, SE REALIZAN PRUEBAS OK."/>
    <s v="VISITA_TÉCNICA"/>
    <s v="AC0CZ815"/>
    <s v="TIPO III"/>
    <s v="TERRESTRE"/>
    <s v="FRANCO CAÑAVERAL YAMID RAUL"/>
    <n v="1"/>
    <n v="0"/>
    <n v="275728.78077800001"/>
    <n v="196536.5258152"/>
    <n v="275728.78077800001"/>
    <m/>
    <m/>
    <m/>
    <m/>
    <m/>
    <m/>
    <m/>
    <m/>
  </r>
  <r>
    <s v="BOGOTA"/>
    <x v="5"/>
    <x v="5"/>
    <n v="25843"/>
    <n v="2593045"/>
    <n v="70741"/>
    <s v="INCIDENTE"/>
    <s v="CUNDINAMARCA"/>
    <s v="VILLA DE SAN DIEGO DE UBATE"/>
    <s v="BARRIO LA LEGUA VILLA DE SAN D"/>
    <s v="REDEBAN"/>
    <s v="FO-25-1372343"/>
    <d v="2025-08-13T14:16:00"/>
    <d v="2025-08-13T16:39:00"/>
    <s v="NO"/>
    <s v="SOFTWARE"/>
    <s v="ERROR DE TRANSACCIONES"/>
    <s v="RECHAZO GENERAL"/>
    <s v="CB UNO A UNO"/>
    <m/>
    <s v="CERRADO"/>
    <s v="13/08/2025 13-08 SE ESCALA PARA VISITA. LLAMAR ANTES DE VISITAR, CONFIRMAR FALLA Y DATOS | 13/08/2025 SE REALIZA RECONFIGURACIÓN DE EQUIPO YA QUE FUE CAMBIADO A MODALIDAD MIXTO Y PERO NO HICIERON NOTIFICACIÓN AL CLIENTE, SERVICIO OPERATIVO PRUEBAS OK TRNA RBM"/>
    <s v="VISITA_TÉCNICA"/>
    <s v="A30IZ476-FHZZZ371"/>
    <s v="TIPO II"/>
    <s v="TERRESTRE"/>
    <s v="BUSTOS MORA DIEGO MANUEL"/>
    <n v="1"/>
    <n v="0"/>
    <n v="144967.87232000002"/>
    <n v="140395.6348884"/>
    <n v="144967.87232000002"/>
    <m/>
    <m/>
    <m/>
    <m/>
    <m/>
    <m/>
    <m/>
    <m/>
  </r>
  <r>
    <s v="CALI"/>
    <x v="4"/>
    <x v="4"/>
    <n v="76109"/>
    <n v="2576345"/>
    <n v="19312"/>
    <s v="INCIDENTE"/>
    <s v="VALLE DEL CAUCA"/>
    <s v="BUENAVENTURA"/>
    <s v="BARRIO PUEBLO NUEVO IV BUENAVE"/>
    <s v="REDEBAN"/>
    <s v="FO-25-1358511"/>
    <d v="2025-08-11T08:50:00"/>
    <d v="2025-08-13T17:03:00"/>
    <s v="NO"/>
    <s v="HARDWARE"/>
    <s v="ALERT IRRUPTION"/>
    <s v="ALERT IRRUPTION"/>
    <s v="CB UNO A UNO"/>
    <m/>
    <s v="CERRADO"/>
    <s v="11/08/2025 11-08 SE ESCALA PARA VISITA. LLAMAR ANTES DE VISITAR, CONFIRMAR FALLA Y DATOS | 13/08/2025 SE VISITA EL COMERCIO, SE REVISA LOS EQUIPOS EL DATAFONO MUESTRA MSJ &quot; ALERT IRRUPCIÓN&quot; POR LO QUE SE CAMBIA A TECNOLOGÍA DESK 2600, MAGIC BOX Y CAMBIO PINPAD 1500 POR COMPATIBILIDAD TECNOLOGÍA DESK 1600, PRUEBAS OK, TELECARGA TRNA"/>
    <s v="VISITA_TÉCNICA"/>
    <s v="SX006397"/>
    <s v="TIPO III"/>
    <s v="TERRESTRE"/>
    <s v="HERRERA MONAR GEOVANNY"/>
    <n v="1"/>
    <n v="0"/>
    <n v="275728.78077800001"/>
    <n v="196536.5258152"/>
    <n v="275728.78077800001"/>
    <m/>
    <m/>
    <m/>
    <m/>
    <m/>
    <m/>
    <m/>
    <m/>
  </r>
  <r>
    <s v="CUCUTA"/>
    <x v="0"/>
    <x v="0"/>
    <n v="54001"/>
    <n v="2591043"/>
    <n v="66925"/>
    <s v="INCIDENTE"/>
    <s v="NORTE DE SANTANDER"/>
    <s v="CUCUTA"/>
    <s v="BARRIO ALFONSO LOPEZ CUCUTA 5"/>
    <s v="REDEBAN"/>
    <s v="FO-25-1370553"/>
    <d v="2025-08-13T10:09:00"/>
    <d v="2025-08-13T17:11:00"/>
    <s v="NO"/>
    <s v="HARDWARE"/>
    <s v="CABLEADO"/>
    <s v="CABLE MAGICBOX AVERIADO"/>
    <s v="CB UNO A UNO"/>
    <m/>
    <s v="CERRADO"/>
    <s v="13/08/2025 13-08 SE ESCALA PARA VISITA. LLAMAR ANTES DE VISITAR, CONFIRMAR FALLA Y DATOS | 13/08/2025 SE VISITA COMERCIO, SE CAMBIA CABLE MAGIC BOX POR DAÑO EXITOSO, SE HACEN PRUEBAS OK CB OPERATIVO."/>
    <s v="VISITA_TÉCNICA"/>
    <s v="4A0AZ453"/>
    <s v="TIPO I"/>
    <s v="TERRESTRE"/>
    <s v="NARANJO AFANADOR RUBEN JESUS"/>
    <n v="1"/>
    <n v="0"/>
    <n v="65960.072302"/>
    <n v="75096.394270399993"/>
    <n v="65960.072302"/>
    <m/>
    <m/>
    <m/>
    <m/>
    <m/>
    <m/>
    <m/>
    <m/>
  </r>
  <r>
    <s v="NEIVA"/>
    <x v="3"/>
    <x v="3"/>
    <n v="41001"/>
    <n v="2592653"/>
    <n v="64277"/>
    <s v="INCIDENTE"/>
    <s v="HUILA"/>
    <s v="NEIVA"/>
    <s v="BARRIO CENTRO NEIVA 30"/>
    <s v="REDEBAN"/>
    <s v="FO-25-1371465"/>
    <d v="2025-08-13T12:42:00"/>
    <d v="2025-08-13T17:14:00"/>
    <s v="NO"/>
    <s v="HARDWARE"/>
    <s v="LECTOR DE TARJETAS"/>
    <s v="DAÑO POS"/>
    <s v="CB UNO A UNO"/>
    <m/>
    <s v="CERRADO"/>
    <s v="13/08/2025 13-08 SE ESCALA PARA VISITA. LLAMAR ANTES DE VISITAR, CONFIRMAR FALLA Y DATOS | 13/08/2025 SE REALIZA CAMBIO DE PIN PAD Y CONFIGURACIÓN LECTOR DE BARRAS , SE VALIDA FUNCIONAMIENTO DEL PIN PAD OK"/>
    <s v="VISITA_TÉCNICA"/>
    <s v="3A00G956"/>
    <s v="TIPO I"/>
    <s v="TERRESTRE"/>
    <s v="ANDRADE HERNANDEZ JUAN CARLOS"/>
    <n v="1"/>
    <n v="0"/>
    <n v="65960.072302"/>
    <n v="75096.394270399993"/>
    <n v="65960.072302"/>
    <m/>
    <m/>
    <m/>
    <m/>
    <m/>
    <m/>
    <m/>
    <m/>
  </r>
  <r>
    <s v="VILLAVICENCIO"/>
    <x v="3"/>
    <x v="3"/>
    <n v="50001"/>
    <n v="2593057"/>
    <n v="19509"/>
    <s v="INCIDENTE"/>
    <s v="META"/>
    <s v="VILLAVICENCIO"/>
    <s v="UNICENTRO VILLAVICENCIO"/>
    <s v="REDEBAN"/>
    <s v="FO-25-1372336"/>
    <d v="2025-08-13T14:21:00"/>
    <d v="2025-08-13T17:41:00"/>
    <s v="NO"/>
    <s v="HARDWARE"/>
    <s v="IMPRESION"/>
    <s v="TAPA IMPRESORA"/>
    <s v="ROBUSTO"/>
    <m/>
    <s v="CERRADO"/>
    <s v="13/08/2025 13-08 SE ESCALA PARA VISITA. LLAMAR ANTES DE VISITAR, CONFIRMAR FALLA Y DATOS | 13/08/2025 SE VISITA CB Y SE REALIZA AJUSTE DE TAPA Y RODILLO. LA TAPA ESTABA SUELTA. SE REALIZAN PRUEBAS DE IMPRESIÓN EXITOSAS DATÁFONO FUNCIONA CORRECTAMENTE"/>
    <s v="VISITA_TÉCNICA"/>
    <s v="1111H858"/>
    <s v="TIPO I"/>
    <s v="TERRESTRE"/>
    <s v="GARZON RUIZ LUIS MIGUEL"/>
    <n v="1"/>
    <n v="0"/>
    <n v="65960.072302"/>
    <n v="75096.394270399993"/>
    <n v="65960.072302"/>
    <m/>
    <m/>
    <m/>
    <m/>
    <m/>
    <m/>
    <m/>
    <m/>
  </r>
  <r>
    <s v="MEDELLIN"/>
    <x v="1"/>
    <x v="1"/>
    <n v="27361"/>
    <n v="2581922"/>
    <n v="48378"/>
    <s v="INCIDENTE"/>
    <s v="CHOCO"/>
    <s v="ISTMINA"/>
    <s v="BARRIO CUBIS ISTMINA 9"/>
    <s v="REDEBAN"/>
    <s v="FO-25-1362686"/>
    <d v="2025-08-11T16:52:00"/>
    <d v="2025-08-13T17:48:00"/>
    <s v="NO"/>
    <s v="HARDWARE"/>
    <s v="COMUNICACION"/>
    <s v="DAÑO POS"/>
    <s v="CB UNO A UNO"/>
    <m/>
    <s v="CERRADO"/>
    <s v="11/08/2025 11-08 17:51 EN COMUNICACIÓN CON EL SEÑOR JHON JAIRO RAMIREZ AL NUMERO 3193485797 INDICA QUE EL DATAFONO LE ARROJA CABLE DE RED DESCONECTADO Y EN OCASIONES ERROR DE CONEXIÓN, CONFIRMA DATOS, SE ESCALA PARA VISITA | 13/08/2025 SE REALIZA CAMBIO DE EQUIPO POR DAÑO EN EL PUERTO DE RED SE REALIZAN PRUEBAS Y EL CB QUEDA OPERATIVO"/>
    <s v="VISITA_TÉCNICA"/>
    <s v="XP00I137"/>
    <s v="TIPO IV ESPECIAL"/>
    <s v="AEREO"/>
    <s v="ROBLEDO DIAZ ANDRES FELIPE"/>
    <n v="1"/>
    <n v="0"/>
    <n v="988462.96268840006"/>
    <n v="196536.5258152"/>
    <n v="988462.96268840006"/>
    <m/>
    <m/>
    <m/>
    <m/>
    <m/>
    <m/>
    <m/>
    <m/>
  </r>
  <r>
    <s v="MEDELLIN"/>
    <x v="1"/>
    <x v="1"/>
    <n v="5001"/>
    <n v="2588792"/>
    <n v="39463"/>
    <s v="INCIDENTE"/>
    <s v="ANTIOQUIA"/>
    <s v="MEDELLIN"/>
    <s v="BARRIO LOS COLORES MEDELLIN 4"/>
    <s v="REDEBAN"/>
    <s v="FO-25-1369236"/>
    <d v="2025-08-13T08:00:00"/>
    <d v="2025-08-13T18:26:00"/>
    <s v="NO"/>
    <s v="HARDWARE"/>
    <s v="COMUNICACION"/>
    <s v="DAÑO POS"/>
    <s v="CB UNO A UNO"/>
    <m/>
    <s v="CERRADO"/>
    <s v="13/08/2025 13-08 SE ESCALA PARA VISITA. LLAMAR ANTES DE VISITAR, CONFIRMAR FALLA Y DATOS | 13/08/2025 SE LLAMA A LA USUARIA Y ME INDICA QU EL DATAFONO SE ENCUENTRA FUNCIONANDO OK, DE IGUAL MANERA ESPERO EN LA LÍNEA A QUE SE HAGAN VARIAS PRUEBAS Y TODO SALIO OK"/>
    <s v="SOPORTE_TELEFÓNICO"/>
    <n v="0"/>
    <s v="TIPO I"/>
    <s v="TERRESTRE"/>
    <s v="RUA ALVAREZ RICHARD ANDRES"/>
    <n v="0"/>
    <n v="0"/>
    <n v="41241.0800752"/>
    <n v="0"/>
    <n v="41241.0800752"/>
    <m/>
    <m/>
    <m/>
    <m/>
    <m/>
    <m/>
    <m/>
    <m/>
  </r>
  <r>
    <s v="IBAGUE"/>
    <x v="3"/>
    <x v="3"/>
    <n v="73001"/>
    <n v="2594370"/>
    <n v="16749"/>
    <s v="INCIDENTE"/>
    <s v="TOLIMA"/>
    <s v="IBAGUE"/>
    <s v="MATERIALES EMO    IBAGUE"/>
    <s v="REDEBAN"/>
    <s v="FO-25-1372978"/>
    <d v="2025-08-13T16:37:00"/>
    <d v="2025-08-13T18:33:00"/>
    <s v="NO"/>
    <s v="SOFTWARE"/>
    <s v="ACTUALIZACION"/>
    <s v="VERSION CARGA SO VR"/>
    <s v="CB UNO A UNO"/>
    <m/>
    <s v="CERRADO"/>
    <s v="13/08/2025 13-08 SE ESCALA PARA VISITA. LLAMAR ANTES DE VISITAR, CONFIRMAR FALLA Y DATOS | 13/08/2025 SE REALIZA ACTUALIZACIÓN DE VERSION, E INICIALIZA DATÁFONO PARA ACTUALIZAR INFORMACIÓN DEL CB SE VISUALICE EN EL BAUCHER TRANSACCIONES DE PRUEBA O.K"/>
    <s v="VISITA_TÉCNICA"/>
    <s v="TU113001/JEZZZ878"/>
    <s v="TIPO I"/>
    <s v="TERRESTRE"/>
    <s v="GUTIERREZ  CAMILO ANDRES"/>
    <n v="1"/>
    <n v="0"/>
    <n v="65960.072302"/>
    <n v="75096.394270399993"/>
    <n v="65960.072302"/>
    <m/>
    <m/>
    <m/>
    <m/>
    <m/>
    <m/>
    <m/>
    <m/>
  </r>
  <r>
    <s v="BUCARAMANGA"/>
    <x v="0"/>
    <x v="0"/>
    <n v="68001"/>
    <n v="2594105"/>
    <n v="31585"/>
    <s v="INCIDENTE"/>
    <s v="SANTANDER"/>
    <s v="BUCARAMANGA"/>
    <s v="COMCARD B MANGA ELLITA"/>
    <s v="REDEBAN"/>
    <s v="FO-25-1372836"/>
    <d v="2025-08-13T15:50:00"/>
    <d v="2025-08-14T10:23:00"/>
    <s v="NO"/>
    <s v="HARDWARE"/>
    <s v="IMPRESION"/>
    <s v="TAPA IMPRESORA"/>
    <s v="AGREGADOR"/>
    <m/>
    <s v="CERRADO"/>
    <s v="13/08/2025 13-08 SE ESCALA PARA VISITA. LLAMAR ANTES DE VISITAR, CONFIRMAR FALLA Y DATOS | 14/08/2025 SE REALIZA VISITA AL COMERCIO CB, SE VALIDA Y SE ENCUENTRA DATÁFONO CON DAÑO EN LA IMPRESORA, DAÑO EN EL LECTOR DE BARRAS, SE PROCEDE A HACER CAMBIO, SE CONFIGURA CB MIXTO QUEDA CORRECTAMENTE CONFIGURADO, SE HACEN PRUEBAS OK"/>
    <s v="VISITA_TÉCNICA"/>
    <s v="HA006439-1111G418"/>
    <s v="TIPO I"/>
    <s v="TERRESTRE"/>
    <s v="GONZALEZ ESTUPIÑAN YEISON WALTER ANTONIO"/>
    <n v="1"/>
    <n v="0"/>
    <n v="65960.072302"/>
    <n v="75096.394270399993"/>
    <n v="65960.072302"/>
    <m/>
    <m/>
    <m/>
    <m/>
    <m/>
    <m/>
    <m/>
    <m/>
  </r>
  <r>
    <s v="MEDELLIN"/>
    <x v="1"/>
    <x v="1"/>
    <n v="27205"/>
    <n v="2575720"/>
    <n v="78530"/>
    <s v="INCIDENTE"/>
    <s v="CHOCO"/>
    <s v="CONDOTO"/>
    <s v="BARRIO PLATINERO CONDOTO CHOCO"/>
    <s v="REDEBAN"/>
    <s v="FO-25-1357674"/>
    <d v="2025-08-11T08:00:00"/>
    <d v="2025-08-14T10:38:00"/>
    <s v="NO"/>
    <s v="HARDWARE"/>
    <s v="LECTOR DE TARJETAS"/>
    <s v="MENSAJE RETIRE TARJETA"/>
    <s v="CB UNO A UNO"/>
    <m/>
    <s v="CERRADO"/>
    <s v="11/08/2025 11-08 25-07 EN COMUNICACION CON LA SEÑORA MARIA AL NUMERO 3103807054, CONFIRMA FALLA, DATOS CORRECTOS. SE ESCALA PARA VISITA | 14/08/2025 SE REALIZA VISITA, SE EVIDENCIA FALLAS EN EL FLUIDO ELÉCTRICO YA QUE LA POR UN VENDAVAL OCURRIDO HACE 2 DÍAS HUBO AFECTACIONES DE LA RED DE ENERGÍA E INTERNET Y LA SEÑAL TELEFÓNICA FUNCIONA POR RATOS_x000a_SE REALIZA LIMPIEZA DEL LECTOR DE TARJETAS Y EL CB QUEDA OPERATIVO, SE INTENTA PRUEBAS Y EL EQUIPO YA LEE LAS TARJETAS, NO SE SACA TRANSACCIÓN DE PRUEBAS PORQUE EL MUNICIPIO NO CUENTA CON SERVICIO DE INTERNET"/>
    <s v="VISITA_TÉCNICA"/>
    <s v="F1LZZ938"/>
    <s v="TIPO IV ESPECIAL"/>
    <s v="AEREO"/>
    <s v="ROBLEDO DIAZ ANDRES FELIPE"/>
    <n v="1"/>
    <n v="0"/>
    <n v="988462.96268840006"/>
    <n v="196536.5258152"/>
    <n v="988462.96268840006"/>
    <m/>
    <m/>
    <m/>
    <m/>
    <m/>
    <m/>
    <m/>
    <m/>
  </r>
  <r>
    <s v="MEDELLIN"/>
    <x v="1"/>
    <x v="1"/>
    <n v="5697"/>
    <n v="2589925"/>
    <n v="35625"/>
    <s v="INCIDENTE"/>
    <s v="ANTIOQUIA"/>
    <s v="EL SANTUARIO"/>
    <s v="BARRIO SANTUARIO EL SANTUARIO"/>
    <s v="REDEBAN"/>
    <s v="FO-25-1369614"/>
    <d v="2025-08-13T08:27:00"/>
    <d v="2025-08-14T10:48:00"/>
    <s v="NO"/>
    <s v="SOFTWARE"/>
    <s v="ERROR DE TRANSACCIONES"/>
    <s v="RECHAZO GENERAL"/>
    <s v="CB UNO A UNO"/>
    <m/>
    <s v="CERRADO"/>
    <s v="13/08/2025 13-08 SE ESCALA PARA VISITA. LLAMAR ANTES DE VISITAR, CONFIRMAR FALLA Y DATOS | 14/08/2025 SE CONFIGURA CORRECTAMENTE LA LLAVE"/>
    <s v="VISITA_TÉCNICA"/>
    <s v="AA004758"/>
    <s v="TIPO II"/>
    <s v="TERRESTRE"/>
    <s v="CASTAÑEDA PALACIO CARLOS FELIPE"/>
    <n v="1"/>
    <n v="0"/>
    <n v="144967.87232000002"/>
    <n v="140395.6348884"/>
    <n v="144967.87232000002"/>
    <m/>
    <m/>
    <m/>
    <m/>
    <m/>
    <m/>
    <m/>
    <m/>
  </r>
  <r>
    <s v="MEDELLIN"/>
    <x v="1"/>
    <x v="1"/>
    <n v="5615"/>
    <n v="2591452"/>
    <n v="24951"/>
    <s v="INCIDENTE"/>
    <s v="ANTIOQUIA"/>
    <s v="RIONEGRO"/>
    <s v="BARRIO LA GALERIA RIONEGRO"/>
    <s v="REDEBAN"/>
    <s v="FO-25-1370654"/>
    <d v="2025-08-13T10:35:00"/>
    <d v="2025-08-14T11:24:00"/>
    <s v="NO"/>
    <s v="HARDWARE"/>
    <s v="LECTOR DE TARJETAS"/>
    <s v="DAÑO POS"/>
    <s v="CB UNO A UNO"/>
    <m/>
    <s v="CERRADO"/>
    <s v="13/08/2025 13-08 SE ESCALA PARA VISITA. LLAMAR ANTES DE VISITAR, CONFIRMAR FALLA Y DATOS | 14/08/2025 SE CAMBIA PINPAD POR DAÑO EN LECTOR CHIP"/>
    <s v="VISITA_TÉCNICA"/>
    <s v="ABYZZ877"/>
    <s v="TIPO II"/>
    <s v="TERRESTRE"/>
    <s v="CASTAÑEDA PALACIO CARLOS FELIPE"/>
    <n v="1"/>
    <n v="0"/>
    <n v="144967.87232000002"/>
    <n v="140395.6348884"/>
    <n v="144967.87232000002"/>
    <m/>
    <m/>
    <m/>
    <m/>
    <m/>
    <m/>
    <m/>
    <m/>
  </r>
  <r>
    <s v="BOGOTA"/>
    <x v="5"/>
    <x v="5"/>
    <n v="11001"/>
    <n v="2593570"/>
    <n v="79279"/>
    <s v="INCIDENTE"/>
    <s v="CUNDINAMARCA"/>
    <s v="BOGOTA"/>
    <s v="BARRIO SANTA MARIA DEL LAGO BO"/>
    <s v="REDEBAN"/>
    <s v="FO-25-1372716"/>
    <d v="2025-08-13T15:06:00"/>
    <d v="2025-08-14T11:54:00"/>
    <s v="NO"/>
    <s v="HARDWARE"/>
    <s v="IMPRESION"/>
    <s v="NO IMPRIME UNO O VARIOS CARACTERES"/>
    <s v="CB UNO A UNO"/>
    <m/>
    <s v="CERRADO"/>
    <s v="13/08/2025 13-08 SE ESCALA PARA VISITA. LLAMAR ANTES DE VISITAR, CONFIRMAR FALLA Y DATOS | 14/08/2025 SE VISITA COMERCIO CB BANCOLOMBIA, SE CAMBIA DATÁFONO POR QUE NO IMPRIME ALGUNOS CARACTERES EN OCASIONES, SE DEJA EL EQUIPO NUEVO CON LOS USUARIOS DEL CLIENTE, SE REALIZAN PRUEBAS OK."/>
    <s v="VISITA_TÉCNICA"/>
    <s v="A4WZZ806"/>
    <s v="TIPO I"/>
    <s v="TERRESTRE"/>
    <s v="VEGA MANRIQUE JONATAN MAURICIO"/>
    <n v="1"/>
    <n v="0"/>
    <n v="65960.072302"/>
    <n v="75096.394270399993"/>
    <n v="65960.072302"/>
    <m/>
    <m/>
    <m/>
    <m/>
    <m/>
    <m/>
    <m/>
    <m/>
  </r>
  <r>
    <s v="MEDELLIN"/>
    <x v="1"/>
    <x v="1"/>
    <n v="5001"/>
    <n v="2594895"/>
    <n v="80229"/>
    <s v="INCIDENTE"/>
    <s v="ANTIOQUIA"/>
    <s v="MEDELLIN"/>
    <s v="PTM MEDELLIN DROGUERIA VITAL S"/>
    <s v="REDEBAN"/>
    <s v="FO-25-1373800"/>
    <d v="2025-08-14T08:00:00"/>
    <d v="2025-08-14T11:55:00"/>
    <s v="NO"/>
    <s v="SOFTWARE"/>
    <s v="FLASH FULL"/>
    <s v="ACTUALIZACION VERSION"/>
    <s v="AGREGADOR"/>
    <m/>
    <s v="CERRADO"/>
    <s v="14/08/2025 14-08 SE ESCALA PARA VISITA. LLAMAR ANTES DE VISITAR, CONFIRMAR FALLA Y DATOS | 14/08/2025 SE REALIZA CAMBIO DEL EQUIPO YA QUE NO RECONOCE LLAVE CADA 5 MINUTOS SALÍA EL ERROR SE REALIZA CAMBIO SE REALIZAN PRUEBAS EXITOSAS SERVICIO OPERATIVO OK"/>
    <s v="VISITA_TÉCNICA"/>
    <s v="F4ZZZ837 - F4ZZZ540"/>
    <s v="TIPO I"/>
    <s v="TERRESTRE"/>
    <s v="ZAPATA LOPEZ EDWARD ASDRUBAL"/>
    <n v="1"/>
    <n v="0"/>
    <n v="65960.072302"/>
    <n v="75096.394270399993"/>
    <n v="65960.072302"/>
    <m/>
    <m/>
    <m/>
    <m/>
    <m/>
    <m/>
    <m/>
    <m/>
  </r>
  <r>
    <s v="MEDELLIN"/>
    <x v="1"/>
    <x v="1"/>
    <n v="5686"/>
    <n v="2588099"/>
    <n v="56741"/>
    <s v="INCIDENTE"/>
    <s v="ANTIOQUIA"/>
    <s v="SANTA ROSA DE OSOS"/>
    <s v="BARRIO LA 33 SANTA ROSA DE OSO"/>
    <s v="REDEBAN"/>
    <s v="FO-25-1368249"/>
    <d v="2025-08-12T16:11:00"/>
    <d v="2025-08-14T12:11:00"/>
    <s v="NO"/>
    <s v="HARDWARE"/>
    <s v="LECTOR DE TARJETAS"/>
    <s v="MENSAJE RETIRE TARJETA"/>
    <s v="CB UNO A UNO"/>
    <m/>
    <s v="CERRADO"/>
    <s v="12/08/2025 12-08 SE ESCALA PARA VISITA. LLAMAR ANTES DE VISITAR, CONFIRMAR FALLA Y DATOS | 14/08/2025 SE REALIZA LIMPIADO DE LECTOR CHIP SE HACEN VARIAS PRUEBAS TODO QUEDA OK"/>
    <s v="VISITA_TÉCNICA"/>
    <s v="TRNZZ762"/>
    <s v="TIPO II"/>
    <s v="TERRESTRE"/>
    <s v="ALVAREZ ARENAS VICTOR HUGO"/>
    <n v="1"/>
    <n v="0"/>
    <n v="144967.87232000002"/>
    <n v="140395.6348884"/>
    <n v="144967.87232000002"/>
    <m/>
    <m/>
    <m/>
    <m/>
    <m/>
    <m/>
    <m/>
    <m/>
  </r>
  <r>
    <s v="BOGOTA"/>
    <x v="5"/>
    <x v="5"/>
    <n v="11001"/>
    <n v="2592537"/>
    <n v="37531"/>
    <s v="INCIDENTE"/>
    <s v="CUNDINAMARCA"/>
    <s v="BOGOTA"/>
    <s v="BARRIO SUBA TURINGA BOGOTA"/>
    <s v="REDEBAN"/>
    <s v="FO-25-1371360"/>
    <d v="2025-08-13T12:30:00"/>
    <d v="2025-08-14T12:19:00"/>
    <s v="NO"/>
    <s v="HARDWARE"/>
    <s v="ALERT IRRUPTION"/>
    <s v="ALERT IRRUPTION"/>
    <s v="CB UNO A UNO"/>
    <m/>
    <s v="CERRADO"/>
    <s v="13/08/2025 13-08 SE ESCALA PARA VISITA. LLAMAR ANTES DE VISITAR, CONFIRMAR FALLA Y DATOS | 14/08/2025 A LA ESPERA DE AUTORIZACIÓN PARA INGRESO POR VALIDACIÓN CON LINEA DE BANCOLOMBIA | 14/08/2025 SE REALIZA VISITA A CB PARA ATENDER INCIDENTE SE REALIZA CAMBIO DE DATAFONO POR FALLA ALERTADO ,SE REALIZAN PRUEBAS OK"/>
    <s v="VISITA_TÉCNICA"/>
    <s v="TUZZZ329"/>
    <s v="TIPO I"/>
    <s v="TERRESTRE"/>
    <s v="GALINDO ROJAS LUIS FELIPE"/>
    <n v="1"/>
    <n v="0"/>
    <n v="65960.072302"/>
    <n v="75096.394270399993"/>
    <n v="65960.072302"/>
    <m/>
    <m/>
    <m/>
    <m/>
    <m/>
    <m/>
    <m/>
    <m/>
  </r>
  <r>
    <s v="MEDELLIN"/>
    <x v="1"/>
    <x v="1"/>
    <n v="5380"/>
    <n v="2592993"/>
    <n v="13628"/>
    <s v="INCIDENTE"/>
    <s v="ANTIOQUIA"/>
    <s v="LA ESTRELLA"/>
    <s v="BARRIO LA ESTRELLA ANTIOQUIA"/>
    <s v="REDEBAN"/>
    <s v="FO-25-1372340"/>
    <d v="2025-08-13T14:20:00"/>
    <d v="2025-08-14T12:29:00"/>
    <s v="NO"/>
    <s v="HARDWARE"/>
    <s v="COMUNICACION"/>
    <s v="DAÑO POS"/>
    <s v="CB UNO A UNO"/>
    <m/>
    <s v="CERRADO"/>
    <s v="13/08/2025 13-08 SE ESCALA PARA VISITA. LLAMAR ANTES DE VISITAR, CONFIRMAR FALLA Y DATOS | 14/08/2025 SE REALIZA CAMBIO DE DATAFONO DEBIDO A DAÑO PUERTO ETHERNET, SE INSTALA MÁGIC BOX 2600"/>
    <s v="VISITA_TÉCNICA"/>
    <s v="JAAWZ868"/>
    <s v="TIPO I"/>
    <s v="TERRESTRE"/>
    <s v="QUINTERO SANCHEZ JUAN SEBASTIAN"/>
    <n v="1"/>
    <n v="0"/>
    <n v="65960.072302"/>
    <n v="75096.394270399993"/>
    <n v="65960.072302"/>
    <m/>
    <m/>
    <m/>
    <m/>
    <m/>
    <m/>
    <m/>
    <m/>
  </r>
  <r>
    <s v="MEDELLIN"/>
    <x v="1"/>
    <x v="1"/>
    <n v="5400"/>
    <n v="2591728"/>
    <n v="48670"/>
    <s v="INCIDENTE"/>
    <s v="ANTIOQUIA"/>
    <s v="LA UNION"/>
    <s v="PTM LA UNION  J LA HUERTA"/>
    <s v="REDEBAN"/>
    <s v="FO-25-1371217"/>
    <d v="2025-08-13T10:59:00"/>
    <d v="2025-08-14T12:36:00"/>
    <s v="NO"/>
    <s v="HARDWARE"/>
    <s v="ACTUALIZACION"/>
    <s v="VERSION CAMBIO POS"/>
    <s v="AGREGADOR"/>
    <m/>
    <s v="CERRADO"/>
    <s v="13/08/2025 13-08 SE ESCALA PARA VISITA. LLAMAR ANTES DE VISITAR, CONFIRMAR FALLA Y DATOS | 14/08/2025 SE CAMBIA DATÁFONO POR TECNOLOGÍA DESK2600"/>
    <s v="VISITA_TÉCNICA"/>
    <s v="BA00L804"/>
    <s v="TIPO II"/>
    <s v="TERRESTRE"/>
    <s v="DIAZ ZABALA FRANCIS DUBAN"/>
    <n v="1"/>
    <n v="0"/>
    <n v="144967.87232000002"/>
    <n v="140395.6348884"/>
    <n v="144967.87232000002"/>
    <m/>
    <m/>
    <m/>
    <m/>
    <m/>
    <m/>
    <m/>
    <m/>
  </r>
  <r>
    <s v="TUNJA"/>
    <x v="0"/>
    <x v="0"/>
    <n v="15238"/>
    <n v="2593244"/>
    <n v="63074"/>
    <s v="INCIDENTE"/>
    <s v="BOYACA"/>
    <s v="DUITAMA"/>
    <s v="BARRIO CENTRO DUITAMA 24"/>
    <s v="REDEBAN"/>
    <s v="FO-25-1372398"/>
    <d v="2025-08-13T14:34:00"/>
    <d v="2025-08-14T12:41:00"/>
    <s v="NO"/>
    <s v="HARDWARE"/>
    <s v="TECLADO"/>
    <s v="DAÑO POS"/>
    <s v="CB UNO A UNO"/>
    <m/>
    <s v="CERRADO"/>
    <s v="13/08/2025 13-08 SE ESCALA PARA VISITA. LLAMAR ANTES DE VISITAR, CONFIRMAR FALLA Y DATOS | 14/08/2025 SE REALIZA CAMBIO DE EQUIPO POR FALLA EN EL TECLADO PRUEBAS OK CLIENTE CONFORME"/>
    <s v="VISITA_TÉCNICA"/>
    <s v="HA00R829"/>
    <s v="TIPO II"/>
    <s v="TERRESTRE"/>
    <s v="RODRIGUEZ MURCIA YERSON IVAN"/>
    <n v="1"/>
    <n v="0"/>
    <n v="144967.87232000002"/>
    <n v="140395.6348884"/>
    <n v="144967.87232000002"/>
    <m/>
    <m/>
    <m/>
    <m/>
    <m/>
    <m/>
    <m/>
    <m/>
  </r>
  <r>
    <s v="VILLAVICENCIO"/>
    <x v="3"/>
    <x v="3"/>
    <n v="50400"/>
    <n v="2588952"/>
    <n v="11163"/>
    <s v="INCIDENTE"/>
    <s v="META"/>
    <s v="LEJANIAS"/>
    <s v="LEJANIAS   META"/>
    <s v="REDEBAN"/>
    <s v="FO-25-1369250"/>
    <d v="2025-08-13T08:00:00"/>
    <d v="2025-08-14T12:41:00"/>
    <s v="NO"/>
    <s v="HARDWARE"/>
    <s v="LECTOR DE TARJETAS"/>
    <s v="MENSAJE RETIRE TARJETA"/>
    <s v="CB UNO A UNO"/>
    <m/>
    <s v="CERRADO"/>
    <s v="13/08/2025 13-08 SE ESCALA PARA VISITA. LLAMAR ANTES DE VISITAR, CONFIRMAR FALLA Y DATOS | 14/08/2025 SE RETIRA OBJETO QUE TENIA LECTOR DE TARJETAS, PRUEBAS OK"/>
    <s v="VISITA_TÉCNICA"/>
    <s v="6A0FZ574"/>
    <s v="TIPO III"/>
    <s v="TERRESTRE"/>
    <s v="PEDREROS CONTRERAS MICHAEL STEVENS"/>
    <n v="1"/>
    <n v="0"/>
    <n v="275728.78077800001"/>
    <n v="196536.5258152"/>
    <n v="275728.78077800001"/>
    <m/>
    <m/>
    <m/>
    <m/>
    <m/>
    <m/>
    <m/>
    <m/>
  </r>
  <r>
    <s v="TUNJA"/>
    <x v="0"/>
    <x v="0"/>
    <n v="15238"/>
    <n v="2588909"/>
    <n v="47237"/>
    <s v="INCIDENTE"/>
    <s v="BOYACA"/>
    <s v="DUITAMA"/>
    <s v="BARRIO MANZANARES DUITAMA"/>
    <s v="REDEBAN"/>
    <s v="FO-25-1368632"/>
    <d v="2025-08-12T17:58:00"/>
    <d v="2025-08-14T12:44:00"/>
    <s v="NO"/>
    <s v="HARDWARE"/>
    <s v="IMPRESION"/>
    <s v="NO IMPRIME UNO O VARIOS CARACTERES"/>
    <s v="CB UNO A UNO"/>
    <m/>
    <s v="CERRADO"/>
    <s v="12/08/2025 12-08 SE ESCALA PARA VISITA. LLAMAR ANTES DE VISITAR, CONFIRMAR FALLA Y DATOS | 14/08/2025 SE VISITA PUNTO EVIDENCIANDO QUE EL EQUIPO SE ENCUENTRA FUNCIONANDO CORRECTAMENTE IMPRESIÓN CORRECTA CORRESPONSAL OPERATIVO CLIENTE CONFORME"/>
    <s v="VISITA_TÉCNICA"/>
    <s v="TR00D544"/>
    <s v="TIPO II"/>
    <s v="TERRESTRE"/>
    <s v="RODRIGUEZ MURCIA YERSON IVAN"/>
    <n v="1"/>
    <n v="0"/>
    <n v="144967.87232000002"/>
    <n v="140395.6348884"/>
    <n v="144967.87232000002"/>
    <m/>
    <m/>
    <m/>
    <m/>
    <m/>
    <m/>
    <m/>
    <m/>
  </r>
  <r>
    <s v="MANIZALES"/>
    <x v="4"/>
    <x v="6"/>
    <n v="17272"/>
    <n v="2584598"/>
    <n v="72571"/>
    <s v="INCIDENTE"/>
    <s v="CALDAS"/>
    <s v="FILADELFIA"/>
    <s v="FILADELFIA CENTRO"/>
    <s v="REDEBAN"/>
    <s v="FO-25-1364633"/>
    <d v="2025-08-12T10:04:00"/>
    <d v="2025-08-14T12:46:00"/>
    <s v="NO"/>
    <s v="SOFTWARE"/>
    <s v="COMUNICACION"/>
    <s v="PARAMETROS DE CONFIGURACION EN POS"/>
    <s v="CB UNO A UNO"/>
    <m/>
    <s v="CERRADO"/>
    <s v="12/08/2025 12-08 SE ESCALA PARA VISITA. LLAMAR ANTES DE VISITAR, CONFIRMAR FALLA Y DATOS | 14/08/2025 POR OBSTÁCULOS EN LA VIA AUN NO ES POSIBLE REALIZAR DESPLAZAMIENTO AL CLIENTE YA QUE INDICO QUE POR LLUVIAS ESTA CERRADA LA VIA PERO QUE YA ESTÁ EN PROCESO DE ABRIRLA NUEVAMENTE | 14/08/2025 SE REALIZA VISITA SE FORMATEA Y SE INICIALIZA DATAFONO POR PARAMETROS MAL CONFIGURADOS POR SE CREAN USUARIOS SE HACEN PRUEBAS SERVICIO OK"/>
    <s v="VISITA_TÉCNICA"/>
    <s v="UV00N105"/>
    <s v="TIPO II"/>
    <s v="TERRESTRE"/>
    <s v="AGUIRRE HENAO RAUL EDUARDO"/>
    <n v="1"/>
    <n v="0"/>
    <n v="144967.87232000002"/>
    <n v="140395.6348884"/>
    <n v="144967.87232000002"/>
    <m/>
    <m/>
    <m/>
    <m/>
    <m/>
    <m/>
    <m/>
    <m/>
  </r>
  <r>
    <s v="TUNJA"/>
    <x v="0"/>
    <x v="0"/>
    <n v="15238"/>
    <n v="2586527"/>
    <n v="23374"/>
    <s v="INCIDENTE"/>
    <s v="BOYACA"/>
    <s v="DUITAMA"/>
    <s v="MULTIPAGAS DUITAMA"/>
    <s v="REDEBAN"/>
    <s v="FO-25-1366809"/>
    <d v="2025-08-12T13:22:00"/>
    <d v="2025-08-14T12:50:00"/>
    <s v="NO"/>
    <s v="HARDWARE"/>
    <s v="LECTOR DE BARRAS"/>
    <s v="FORMATO INVALIDO LECTOR DAÑADO"/>
    <s v="ROBUSTO"/>
    <m/>
    <s v="CERRADO"/>
    <s v="12/08/2025 12-08 SE ESCALA PARA VISITA. LLAMAR ANTES DE VISITAR, CONFIRMAR FALLA Y DATOS | 13/08/2025 13-08 12:56 ACTIVIDAD PENDIENTE POR ORDEN PUBLICO, FECHA POSIBLE DE ATENCION JUEVES 14-08 | 13/08/2025 DEBIDO AL PARO NACIONAL  LAS ORDENES SE HAN VISTO AFECTADA POR TEMAS DE DESPLAZAMIENTOS  SE ESTA VISITANDO A PARTIR DE DÍA 14 DE AGOSTO 2025 CLIENTE CONFIRMO NUMERO 3202368688 Y NOMBRE MARTHA MARIÑO, SE INTENTÓ COMUNICACIÓN CON EL USUARIO SIN COMUNICACIÓN | 14/08/2025 SE REALIZA CAMBIO DE LECTOR DE BARRAS POR ERROR DE FORMATO INVALIDO. SE DESCONFIGURA  MUY SEGUIDO, PRUEBAS Y LIMPIEZA DE EQUIPOS OK."/>
    <s v="VISITA_TÉCNICA"/>
    <s v="AB0PZ884"/>
    <s v="TIPO II"/>
    <s v="TERRESTRE"/>
    <s v="MARTINEZ FLOREZ DONIS ALBERTO"/>
    <n v="1"/>
    <n v="0"/>
    <n v="144967.87232000002"/>
    <n v="140395.6348884"/>
    <n v="144967.87232000002"/>
    <m/>
    <m/>
    <m/>
    <m/>
    <m/>
    <m/>
    <m/>
    <m/>
  </r>
  <r>
    <s v="MONTERIA"/>
    <x v="2"/>
    <x v="2"/>
    <n v="23807"/>
    <n v="2585954"/>
    <n v="61829"/>
    <s v="INCIDENTE"/>
    <s v="CORDOBA"/>
    <s v="TIERRALTA"/>
    <s v="BARRIO CENTRO TIERRALTA 4"/>
    <s v="REDEBAN"/>
    <s v="FO-25-1365768"/>
    <d v="2025-08-12T11:57:00"/>
    <d v="2025-08-14T12:52:00"/>
    <s v="NO"/>
    <s v="HARDWARE"/>
    <s v="IMPRESION"/>
    <s v="NO IMPRIME UNO O VARIOS CARACTERES"/>
    <s v="CB UNO A UNO"/>
    <m/>
    <s v="CERRADO"/>
    <s v="12/08/2025 12-08 SE ESCALA PARA VISITA. LLAMAR ANTES DE VISITAR, CONFIRMAR FALLA Y DATOS | 14/08/2025 SE REALIZÓ CAMBIO DE EQUIPO OK, USUARIOS OK, PRUEBAS OK, TELECARGA DRNA."/>
    <s v="VISITA_TÉCNICA"/>
    <s v="HA00L076"/>
    <s v="TIPO III"/>
    <s v="TERRESTRE"/>
    <s v="CALDERA SALCEDO CARLOS JULIO"/>
    <n v="1"/>
    <n v="0"/>
    <n v="275728.78077800001"/>
    <n v="196536.5258152"/>
    <n v="275728.78077800001"/>
    <m/>
    <m/>
    <m/>
    <m/>
    <m/>
    <m/>
    <m/>
    <m/>
  </r>
  <r>
    <s v="SINCELEJO"/>
    <x v="2"/>
    <x v="2"/>
    <n v="70708"/>
    <n v="2583773"/>
    <n v="40812"/>
    <s v="INCIDENTE"/>
    <s v="SUCRE"/>
    <s v="SAN MARCOS"/>
    <s v="DISTRICOL VARIEDADES MIL COLOR"/>
    <s v="REDEBAN"/>
    <s v="FO-25-1364121"/>
    <d v="2025-08-12T09:10:00"/>
    <d v="2025-08-14T12:53:00"/>
    <s v="NO"/>
    <s v="HARDWARE"/>
    <s v="COMUNICACION"/>
    <s v="MENSAJE CABLE DE RED DESCONECTADO"/>
    <s v="AGREGADOR"/>
    <m/>
    <s v="CERRADO"/>
    <s v="12/08/2025 11-08 SE ESCALA PARA VISITA. LLAMAR ANTES DE VISITAR, CONFIRMAR FALLA Y DATOS | 14/08/2025 SE VISITA SITIO SE VERIFICA INFORMACIÓN SE REALIZA PRIMEROS AUXILIOS, LA FALLA PERSISTE SE REALIZA CAMBIO DE EQUIPO POR DAÑO EN COMUNICACION PUERTO IP MALO CAUSAL E6, IMPRESIÓN OK, TECLADO OK LECTURA CHIP OK, ESCÁNER OK, PRUEBAS TRX EXITOSAS."/>
    <s v="VISITA_TÉCNICA"/>
    <s v="AA0OZ107-TV00S803"/>
    <s v="TIPO III"/>
    <s v="TERRESTRE"/>
    <s v="SANTOS GUZMAN CHRISTIAN FELIPE"/>
    <n v="1"/>
    <n v="0"/>
    <n v="275728.78077800001"/>
    <n v="196536.5258152"/>
    <n v="275728.78077800001"/>
    <m/>
    <m/>
    <m/>
    <m/>
    <m/>
    <m/>
    <m/>
    <m/>
  </r>
  <r>
    <s v="VALLEDUPAR"/>
    <x v="2"/>
    <x v="2"/>
    <n v="20001"/>
    <n v="2595786"/>
    <n v="43426"/>
    <s v="INCIDENTE"/>
    <s v="CESAR"/>
    <s v="VALLEDUPAR"/>
    <s v="BARRIO NUEVA ESPERANZA VALLEDU"/>
    <s v="REDEBAN"/>
    <s v="FO-25-1374312"/>
    <d v="2025-08-14T08:32:00"/>
    <d v="2025-08-14T13:09:00"/>
    <s v="NO"/>
    <s v="HARDWARE"/>
    <s v="NO ENCIENDE"/>
    <s v="DAÑO POS"/>
    <s v="CB UNO A UNO"/>
    <m/>
    <s v="CERRADO"/>
    <s v="14/08/2025 14-08 SE ESCALA PARA VISITA. LLAMAR ANTES DE VISITAR, CONFIRMAR FALLA Y DATOS | 14/08/2025 BUENAS TARDES SE VISITA CB Y SE LE HACE CAMBIO DE MAGIC BOX, YA QUE EL EQUIPO NO LE ENCIENDE AL USUARIO POR PROBLEMAS CON EL MAGIC, SE HACEN PRUEBAS Y SE DEJA TODO OK"/>
    <s v="VISITA_TÉCNICA"/>
    <s v="AB1JZ765"/>
    <s v="TIPO I"/>
    <s v="TERRESTRE"/>
    <s v="BENITEZ CARVAJAL ALVARO JAVIER"/>
    <n v="1"/>
    <n v="0"/>
    <n v="65960.072302"/>
    <n v="75096.394270399993"/>
    <n v="65960.072302"/>
    <m/>
    <m/>
    <m/>
    <m/>
    <m/>
    <m/>
    <m/>
    <m/>
  </r>
  <r>
    <s v="IBAGUE"/>
    <x v="3"/>
    <x v="3"/>
    <n v="73217"/>
    <n v="2592457"/>
    <n v="67831"/>
    <s v="INCIDENTE"/>
    <s v="TOLIMA"/>
    <s v="COYAIMA"/>
    <s v="BARRIO LA VEGA COYAIMA"/>
    <s v="REDEBAN"/>
    <s v="FO-25-1371362"/>
    <d v="2025-08-13T12:27:00"/>
    <d v="2025-08-14T13:29:00"/>
    <s v="NO"/>
    <s v="HARDWARE"/>
    <s v="ALERT IRRUPTION"/>
    <s v="ALERT IRRUPTION"/>
    <s v="CB UNO A UNO"/>
    <m/>
    <s v="CERRADO"/>
    <s v="13/08/2025 13-08 SE ESCALA PARA VISITA. LLAMAR ANTES DE VISITAR, CONFIRMAR FALLA Y DATOS | 14/08/2025 SE REALIZA CAMBIO DE EQUIPO ALERTA IRRUPTION TRANSACCIONES DE PRUEBA O.K"/>
    <s v="VISITA_TÉCNICA"/>
    <s v="9L00R840/V1HZZ374"/>
    <s v="TIPO III"/>
    <s v="TERRESTRE"/>
    <s v="GUTIERREZ  CAMILO ANDRES"/>
    <n v="1"/>
    <n v="0"/>
    <n v="275728.78077800001"/>
    <n v="196536.5258152"/>
    <n v="275728.78077800001"/>
    <m/>
    <m/>
    <m/>
    <m/>
    <m/>
    <m/>
    <m/>
    <m/>
  </r>
  <r>
    <s v="MEDELLIN"/>
    <x v="1"/>
    <x v="1"/>
    <n v="5001"/>
    <n v="2593587"/>
    <n v="79436"/>
    <s v="INCIDENTE"/>
    <s v="ANTIOQUIA"/>
    <s v="MEDELLIN"/>
    <s v="BARRIO ARANJUEZ MEDELLIN 24"/>
    <s v="REDEBAN"/>
    <s v="FO-25-1372714"/>
    <d v="2025-08-13T15:13:00"/>
    <d v="2025-08-14T13:42:00"/>
    <s v="NO"/>
    <s v="HARDWARE"/>
    <s v="COMUNICACION"/>
    <s v="MENSAJE CABLE DE RED DESCONECTADO"/>
    <s v="CB UNO A UNO"/>
    <m/>
    <s v="CERRADO"/>
    <s v="13/08/2025 13-08 SE ESCALA PARA VISITA. LLAMAR ANTES DE VISITAR, CONFIRMAR FALLA Y DATOS | 14/08/2025 SE LLEGA AL SITIO SE REVISA EQUIPOS, Y TIENE EL PUERTO USB DESPEGADO SE REALIZA CAMBIO DEL EQUIPO PRUEBAS EXITOSAS SERVICIO OPERATIVO OK"/>
    <s v="VISITA_TÉCNICA"/>
    <s v="10XZZ974"/>
    <s v="TIPO I"/>
    <s v="TERRESTRE"/>
    <s v="ZAPATA LOPEZ EDWARD ASDRUBAL"/>
    <n v="1"/>
    <n v="0"/>
    <n v="65960.072302"/>
    <n v="75096.394270399993"/>
    <n v="65960.072302"/>
    <m/>
    <m/>
    <m/>
    <m/>
    <m/>
    <m/>
    <m/>
    <m/>
  </r>
  <r>
    <s v="CALI"/>
    <x v="4"/>
    <x v="4"/>
    <n v="76001"/>
    <n v="2596781"/>
    <n v="70538"/>
    <s v="INCIDENTE"/>
    <s v="VALLE DEL CAUCA"/>
    <s v="CALI"/>
    <s v="EL CANEY CALI 3"/>
    <s v="REDEBAN"/>
    <s v="FO-25-1375118"/>
    <d v="2025-08-14T09:53:00"/>
    <d v="2025-08-14T13:58:00"/>
    <s v="NO"/>
    <s v="HARDWARE"/>
    <s v="IMPRESION"/>
    <s v="NO IMPRIME UNO O VARIOS CARACTERES"/>
    <s v="CB UNO A UNO"/>
    <m/>
    <s v="CERRADO"/>
    <s v="14/08/2025 14-08 SE ESCALA PARA VISITA. LLAMAR ANTES DE VISITAR, CONFIRMAR FALLA Y DATOS | 14/08/2025 SE REALIZA CAMBIO DE DATÁFONO, POR DAÑO EN EL MOTOR DE IMPRESIÓN, FALTAN ALGUNOS CARÁCTERES._x000a_SE REALIZARON PRUEBAS OPERATIVAS SIN NOVEDAD._x000a_CB QUEDA OKEY."/>
    <s v="VISITA_TÉCNICA"/>
    <s v="ON008945"/>
    <s v="TIPO I"/>
    <s v="TERRESTRE"/>
    <s v="TORRES GARCIA JENDRY JOSE"/>
    <n v="1"/>
    <n v="0"/>
    <n v="65960.072302"/>
    <n v="75096.394270399993"/>
    <n v="65960.072302"/>
    <m/>
    <m/>
    <m/>
    <m/>
    <m/>
    <m/>
    <m/>
    <m/>
  </r>
  <r>
    <s v="MEDELLIN"/>
    <x v="1"/>
    <x v="1"/>
    <n v="5001"/>
    <n v="2594974"/>
    <n v="37044"/>
    <s v="INCIDENTE"/>
    <s v="ANTIOQUIA"/>
    <s v="MEDELLIN"/>
    <s v="PTM MED COPICOPIAS"/>
    <s v="REDEBAN"/>
    <s v="FO-25-1373794"/>
    <d v="2025-08-14T08:00:00"/>
    <d v="2025-08-14T15:08:00"/>
    <s v="NO"/>
    <s v="HARDWARE"/>
    <s v="TECLADO"/>
    <s v="DAÑO POS"/>
    <s v="AGREGADOR"/>
    <m/>
    <s v="CERRADO"/>
    <s v="14/08/2025 14-08 SE ESCALA PARA VISITA. LLAMAR ANTES DE VISITAR, CONFIRMAR FALLA Y DATOS | 14/08/2025 SE REALIZA CAMBIO DE EQUIPO POR TECLADO BORROSO SE REALIZAN PRUEBAS EXITOSAS SERVICIO OPERATIVO OK"/>
    <s v="VISITA_TÉCNICA"/>
    <s v="GZ00K012 - TRZZZ940"/>
    <s v="TIPO I"/>
    <s v="TERRESTRE"/>
    <s v="ZAPATA LOPEZ EDWARD ASDRUBAL"/>
    <n v="1"/>
    <n v="0"/>
    <n v="65960.072302"/>
    <n v="75096.394270399993"/>
    <n v="65960.072302"/>
    <m/>
    <m/>
    <m/>
    <m/>
    <m/>
    <m/>
    <m/>
    <m/>
  </r>
  <r>
    <s v="CALI"/>
    <x v="4"/>
    <x v="4"/>
    <n v="76275"/>
    <n v="2595155"/>
    <n v="13132"/>
    <s v="INCIDENTE"/>
    <s v="VALLE DEL CAUCA"/>
    <s v="FLORIDA"/>
    <s v="BARRIO RECREO FLORIDA"/>
    <s v="REDEBAN"/>
    <s v="FO-25-1373776"/>
    <d v="2025-08-14T08:00:00"/>
    <d v="2025-08-14T15:18:00"/>
    <s v="NO"/>
    <s v="HARDWARE"/>
    <s v="IMPRESION"/>
    <s v="NO IMPRIME UNO O VARIOS CARACTERES"/>
    <s v="CB UNO A UNO"/>
    <m/>
    <s v="CERRADO"/>
    <s v="14/08/2025 14-08 SE ESCALA PARA VISITA. LLAMAR ANTES DE VISITAR, CONFIRMAR FALLA Y DATOS | 14/08/2025 SE REALIZA LIMPIEZA DE IMPRESORA DE DATAFONO EN CB BANCOLOMBIA PURO DEBIDO A QUE IMPRIMIA BORROSO. SE REALIZAN PRUEBAS OK."/>
    <s v="VISITA_TÉCNICA"/>
    <s v="JAARZ915"/>
    <s v="TIPO II"/>
    <s v="TERRESTRE"/>
    <s v="MONTERO MUESES GIAN CARLO"/>
    <n v="1"/>
    <n v="0"/>
    <n v="144967.87232000002"/>
    <n v="140395.6348884"/>
    <n v="144967.87232000002"/>
    <m/>
    <m/>
    <m/>
    <m/>
    <m/>
    <m/>
    <m/>
    <m/>
  </r>
  <r>
    <s v="CALI"/>
    <x v="4"/>
    <x v="4"/>
    <n v="76001"/>
    <n v="2598290"/>
    <n v="51320"/>
    <s v="INCIDENTE"/>
    <s v="VALLE DEL CAUCA"/>
    <s v="CALI"/>
    <s v="BARRIO EL VALLADO CALI 1"/>
    <s v="REDEBAN"/>
    <s v="FO-25-1376337"/>
    <d v="2025-08-14T12:46:00"/>
    <d v="2025-08-14T15:23:00"/>
    <s v="NO"/>
    <s v="HARDWARE"/>
    <s v="FLAS FULL"/>
    <s v="MEMORIA DEL DISPOSITIVO INSUFICIENTE"/>
    <s v="CB UNO A UNO"/>
    <m/>
    <s v="CERRADO"/>
    <s v="14/08/2025 SE ESCALA PARA VISITA. LLAMAR ANTES DE VISITAR, CONFIRMAR FALLA Y DATOS | 14/08/2025 SE LLEGA A SITIO Y SE ENCUENTRA DISPOSITIVOS FUNCIONANDO CORRECTAMENTE._x000a_AL REALIZAR VALIDACION CON EL CB, SE ENCUENTRA QUE ESTAN REALIZANDO TXT CON LA BATERIA DESCARGADA DEL DESK2600._x000a_SE LE INDICA FUNCIONALIDAD DEL EQUIPO Y COMO USARLO._x000a_CB QUEDA OPERATIVO"/>
    <s v="VISITA_TÉCNICA"/>
    <s v="BA05Z146"/>
    <s v="TIPO I"/>
    <s v="TERRESTRE"/>
    <s v="TORRES GARCIA JENDRY JOSE"/>
    <n v="1"/>
    <n v="0"/>
    <n v="65960.072302"/>
    <n v="75096.394270399993"/>
    <n v="65960.072302"/>
    <m/>
    <m/>
    <m/>
    <m/>
    <m/>
    <m/>
    <m/>
    <m/>
  </r>
  <r>
    <s v="VILLAVICENCIO"/>
    <x v="3"/>
    <x v="3"/>
    <n v="50001"/>
    <n v="2598043"/>
    <n v="32995"/>
    <s v="INCIDENTE"/>
    <s v="META"/>
    <s v="VILLAVICENCIO"/>
    <s v="BARRIO SAN JORGE VILLAVICENCIO"/>
    <s v="REDEBAN"/>
    <s v="FO-25-1376056"/>
    <d v="2025-08-14T11:43:00"/>
    <d v="2025-08-14T15:44:00"/>
    <s v="NO"/>
    <s v="HARDWARE"/>
    <s v="TECLADO"/>
    <s v="DAÑO POS"/>
    <s v="CB UNO A UNO"/>
    <m/>
    <s v="CERRADO"/>
    <s v="14/08/2025 14-08 SE ESCALA PARA VISITA. LLAMAR ANTES DE VISITAR, CONFIRMAR FALLA Y DATOS | 14/08/2025 SE VISITA CB Y SE REALIZA CAMBIO DE DATÁFONO POR DAÑO EN EL TECLADO. SE INSTALA NUEVO EQUIPO SE CONFIGURA POS SE INICIALIZA SE CREAN USUARIOS CORRECTAMENTE Y SE REALIZA PRUEBAS EXITOSAS PRUEBAS OK"/>
    <s v="VISITA_TÉCNICA"/>
    <s v="11XZZ585"/>
    <s v="TIPO I"/>
    <s v="TERRESTRE"/>
    <s v="GARZON RUIZ LUIS MIGUEL"/>
    <n v="1"/>
    <n v="0"/>
    <n v="65960.072302"/>
    <n v="75096.394270399993"/>
    <n v="65960.072302"/>
    <m/>
    <m/>
    <m/>
    <m/>
    <m/>
    <m/>
    <m/>
    <m/>
  </r>
  <r>
    <s v="MEDELLIN"/>
    <x v="1"/>
    <x v="1"/>
    <n v="5001"/>
    <n v="2594668"/>
    <n v="79733"/>
    <s v="INCIDENTE"/>
    <s v="ANTIOQUIA"/>
    <s v="MEDELLIN"/>
    <s v="PTM MEDELLIN TIENDA ITM"/>
    <s v="REDEBAN"/>
    <s v="FO-25-1373122"/>
    <d v="2025-08-13T17:19:00"/>
    <d v="2025-08-14T15:52:00"/>
    <s v="NO"/>
    <s v="HARDWARE"/>
    <s v="LECTOR DE BARRAS"/>
    <s v="DAÑO POS"/>
    <s v="AGREGADOR"/>
    <m/>
    <s v="CERRADO"/>
    <s v="13/08/2025 13-08 SE ESCALA PARA VISITA. LLAMAR ANTES DE VISITAR, CONFIRMAR FALLA Y DATOS | 14/08/2025 SE REALIZA CAMBIO DE EQUIPO PORQ PRESENTA PUERTO USB MALO"/>
    <s v="VISITA_TÉCNICA"/>
    <s v="F1WZZ961 - F1WZZ549"/>
    <s v="TIPO I"/>
    <s v="TERRESTRE"/>
    <s v="HERNANDEZ CHAVARRIA JUAN CAMILO"/>
    <n v="1"/>
    <n v="0"/>
    <n v="65960.072302"/>
    <n v="75096.394270399993"/>
    <n v="65960.072302"/>
    <m/>
    <m/>
    <m/>
    <m/>
    <m/>
    <m/>
    <m/>
    <m/>
  </r>
  <r>
    <s v="MEDELLIN"/>
    <x v="1"/>
    <x v="1"/>
    <n v="5001"/>
    <n v="2594613"/>
    <n v="46208"/>
    <s v="INCIDENTE"/>
    <s v="ANTIOQUIA"/>
    <s v="MEDELLIN"/>
    <s v="BARRIO ARANJUEZ MEDELLIN 10"/>
    <s v="REDEBAN"/>
    <s v="FO-25-1373128"/>
    <d v="2025-08-13T16:57:00"/>
    <d v="2025-08-14T16:01:00"/>
    <s v="NO"/>
    <s v="HARDWARE"/>
    <s v="COMUNICACION"/>
    <s v="MENSAJE CABLE DE RED DESCONECTADO"/>
    <s v="CB UNO A UNO"/>
    <m/>
    <s v="CERRADO"/>
    <s v="13/08/2025 13-08 SE ESCALA PARA VISITA. LLAMAR ANTES DE VISITAR, CONFIRMAR FALLA Y DATOS | 14/08/2025 SE REALIZA MANTENIMIENTO DEL EQUIPO YA QUE NO DETECTA EL CABLE DE REDNSE REALIZA CAMBIO DEL EQUIPO POR PUERTO DE RED DAÑADO PRUEBAS EXITOSAS SERVICIO OPERATIVO OK"/>
    <s v="VISITA_TÉCNICA"/>
    <s v="9C006162"/>
    <s v="TIPO I"/>
    <s v="TERRESTRE"/>
    <s v="ZAPATA LOPEZ EDWARD ASDRUBAL"/>
    <n v="1"/>
    <n v="0"/>
    <n v="65960.072302"/>
    <n v="75096.394270399993"/>
    <n v="65960.072302"/>
    <m/>
    <m/>
    <m/>
    <m/>
    <m/>
    <m/>
    <m/>
    <m/>
  </r>
  <r>
    <s v="CALI"/>
    <x v="4"/>
    <x v="4"/>
    <n v="76111"/>
    <n v="2594446"/>
    <n v="55192"/>
    <s v="INCIDENTE"/>
    <s v="VALLE DEL CAUCA"/>
    <s v="GUADALAJARA DE BUGA"/>
    <s v="REDY ALBERGUE"/>
    <s v="REDEBAN"/>
    <s v="FO-25-1373132"/>
    <d v="2025-08-13T16:29:00"/>
    <d v="2025-08-14T16:10:00"/>
    <s v="NO"/>
    <s v="HARDWARE"/>
    <s v="IMPRESION"/>
    <s v="NO IMPRIME UNO O VARIOS CARACTERES"/>
    <s v="ROBUSTO"/>
    <m/>
    <s v="CERRADO"/>
    <s v="13/08/2025 13-08 SE ESCALA PARA VISITA. LLAMAR ANTES DE VISITAR, CONFIRMAR FALLA Y DATOS | 14/08/2025 EN LA VISITA TÉCNICA SE REALIZÓ EL CAMBIO DE DATÁFONO YA QUE SE ENCONTRÓ CON LA IMPRESORA AVERIADA,NO IMPRIMÍA LA INFORMACIÓN COMPLETA,EL PRIMER DATÁFONO QUE SE INSTALO SALIO MALO EL PUERTO USB,SE REALIZÓ EL CAMBIO POR UN DESK 2600,SE INSTALO MAGIC BOX 2600,SE RETIRÓ EL HUB,SE CAMBIÓ PINPAD DESK 1500 POR UN DESK 2600, SE INSTALO EL SISTEMA OPERATIVO Y VERSIÓN 10.3N,SE CREARON LOS USUARIOS Y SE REALIZARON LAS PRUEBAS DEJANDO EL SERVICIO OPERANDO SIN FALLAS Y SIN NOVEDAD"/>
    <s v="VISITA_TÉCNICA"/>
    <s v="9BDZZ754"/>
    <s v="TIPO II"/>
    <s v="TERRESTRE"/>
    <s v="SANCHEZ URREGO ROBINSON DAVID"/>
    <n v="1"/>
    <n v="0"/>
    <n v="144967.87232000002"/>
    <n v="140395.6348884"/>
    <n v="144967.87232000002"/>
    <m/>
    <m/>
    <m/>
    <m/>
    <m/>
    <m/>
    <m/>
    <m/>
  </r>
  <r>
    <s v="PEREIRA"/>
    <x v="4"/>
    <x v="6"/>
    <n v="76895"/>
    <n v="2596887"/>
    <n v="44834"/>
    <s v="INCIDENTE"/>
    <s v="VALLE DEL CAUCA"/>
    <s v="ZARZAL"/>
    <s v="DISTRICOL DROGUIZARZAL LOS LAG"/>
    <s v="REDEBAN"/>
    <s v="FO-25-1375131"/>
    <d v="2025-08-14T10:03:00"/>
    <d v="2025-08-14T16:18:00"/>
    <s v="NO"/>
    <s v="SOFTWARE"/>
    <s v="COMUNICACION"/>
    <s v="PARAMETROS DE CONFIGURACION EN POS"/>
    <s v="AGREGADOR"/>
    <m/>
    <s v="CERRADO"/>
    <s v="14/08/2025 14-08 SE ESCALA PARA VISITA. LLAMAR ANTES DE VISITAR, CONFIRMAR FALLA Y DATOS | 14/08/2025 VISITAMOS COMERCIO EL DATÁFONO PERDIO LOS PARÁMETROS, LO CONFIGURACIÓN NUEVAMENTE LO INICIALIZAMOS Y REALIZAMOS PRUEBAS OK."/>
    <s v="VISITA_TÉCNICA"/>
    <s v="AC0CZ815"/>
    <s v="TIPO III"/>
    <s v="TERRESTRE"/>
    <s v="ARROYAVE CANO MANUEL GUILLERMO"/>
    <n v="1"/>
    <n v="0"/>
    <n v="275728.78077800001"/>
    <n v="196536.5258152"/>
    <n v="275728.78077800001"/>
    <m/>
    <m/>
    <m/>
    <m/>
    <m/>
    <m/>
    <m/>
    <m/>
  </r>
  <r>
    <s v="MEDELLIN"/>
    <x v="1"/>
    <x v="1"/>
    <n v="5001"/>
    <n v="2597966"/>
    <n v="75655"/>
    <s v="INCIDENTE"/>
    <s v="ANTIOQUIA"/>
    <s v="MEDELLIN"/>
    <s v="BARRIO LAURELES ESTADIO MEDELL"/>
    <s v="REDEBAN"/>
    <s v="FO-25-1376024"/>
    <d v="2025-08-14T11:52:00"/>
    <d v="2025-08-14T16:24:00"/>
    <s v="NO"/>
    <s v="HARDWARE"/>
    <s v="LECTOR DE BARRAS"/>
    <s v="DAÑO POS"/>
    <s v="CB UNO A UNO"/>
    <m/>
    <s v="CERRADO"/>
    <s v="14/08/2025 14-08 SE ESCALA PARA VISITA. LLAMAR ANTES DE VISITAR, CONFIRMAR FALLA Y DATOS | 14/08/2025 SE REALIZA CAMBIO DE LECTORA DEBIDO A DAÑO NO ENCIENDE, TODO OK"/>
    <s v="VISITA_TÉCNICA"/>
    <s v="1000R473"/>
    <s v="TIPO I"/>
    <s v="TERRESTRE"/>
    <s v="QUINTERO SANCHEZ JUAN SEBASTIAN"/>
    <n v="1"/>
    <n v="0"/>
    <n v="65960.072302"/>
    <n v="75096.394270399993"/>
    <n v="65960.072302"/>
    <m/>
    <m/>
    <m/>
    <m/>
    <m/>
    <m/>
    <m/>
    <m/>
  </r>
  <r>
    <s v="MEDELLIN"/>
    <x v="1"/>
    <x v="1"/>
    <n v="5001"/>
    <n v="2598068"/>
    <n v="29623"/>
    <s v="INCIDENTE"/>
    <s v="ANTIOQUIA"/>
    <s v="MEDELLIN"/>
    <s v="PAGAFACIL LOS MOLINOS"/>
    <s v="REDEBAN"/>
    <s v="FO-25-1376037"/>
    <d v="2025-08-14T11:50:00"/>
    <d v="2025-08-14T17:56:00"/>
    <s v="NO"/>
    <s v="SOFTWARE"/>
    <s v="LECTOR DE BARRAS"/>
    <s v="LECTOR DESCONFIGURADO"/>
    <s v="ROBUSTO"/>
    <m/>
    <s v="CERRADO"/>
    <s v="14/08/2025 14-08 SE ESCALA PARA VISITA. LLAMAR ANTES DE VISITAR, CONFIRMAR FALLA Y DATOS | 14/08/2025 SE REALIZA CAMBIO DE LECTORA PORQ SE ESTA APAGANDO AL MOVERSE"/>
    <s v="VISITA_TÉCNICA"/>
    <s v="BBBHZ514"/>
    <s v="TIPO I"/>
    <s v="TERRESTRE"/>
    <s v="HERNANDEZ CHAVARRIA JUAN CAMILO"/>
    <n v="1"/>
    <n v="0"/>
    <n v="65960.072302"/>
    <n v="75096.394270399993"/>
    <n v="65960.072302"/>
    <m/>
    <m/>
    <m/>
    <m/>
    <m/>
    <m/>
    <m/>
    <m/>
  </r>
  <r>
    <s v="IBAGUE"/>
    <x v="3"/>
    <x v="3"/>
    <n v="73001"/>
    <n v="2598699"/>
    <n v="69351"/>
    <s v="INCIDENTE"/>
    <s v="TOLIMA"/>
    <s v="IBAGUE"/>
    <s v="BARRIO BELEN IBAGUE 3"/>
    <s v="REDEBAN"/>
    <s v="FO-25-1376734"/>
    <d v="2025-08-14T14:01:00"/>
    <d v="2025-08-14T18:03:00"/>
    <s v="NO"/>
    <s v="HARDWARE"/>
    <s v="COMUNICACION"/>
    <s v="MENSAJE CABLE DE RED DESCONECTADO"/>
    <s v="CB UNO A UNO"/>
    <m/>
    <s v="CERRADO"/>
    <s v="14/08/2025 SE ESCALA PARA VISITA. LLAMAR ANTES DE VISITAR, CONFIRMAR FALLA Y DATOS | 14/08/2025 SE REALIZA CAMBIO DE DATÁFONO POR DAÑO EN PUERTO IP, SE REALIZA PRUEBAS DE FUNCIONAMIENTO OK; CUBRE CLAVE INSTALADO."/>
    <s v="VISITA_TÉCNICA"/>
    <s v="9T5ZZ287"/>
    <s v="TIPO I"/>
    <s v="TERRESTRE"/>
    <s v="BARRAGAN TAFUR EDWIN ESTEBAN"/>
    <n v="1"/>
    <n v="0"/>
    <n v="65960.072302"/>
    <n v="75096.394270399993"/>
    <n v="65960.072302"/>
    <m/>
    <m/>
    <m/>
    <m/>
    <m/>
    <m/>
    <m/>
    <m/>
  </r>
  <r>
    <s v="IBAGUE"/>
    <x v="3"/>
    <x v="3"/>
    <n v="73001"/>
    <n v="2598819"/>
    <n v="66937"/>
    <s v="INCIDENTE"/>
    <s v="TOLIMA"/>
    <s v="IBAGUE"/>
    <s v="BARRIO URBANIZACION MODELIA I"/>
    <s v="REDEBAN"/>
    <s v="FO-25-1376722"/>
    <d v="2025-08-14T14:07:00"/>
    <d v="2025-08-14T18:10:00"/>
    <s v="NO"/>
    <s v="HARDWARE"/>
    <s v="COMUNICACION"/>
    <s v="DAÑO POS"/>
    <s v="CB UNO A UNO"/>
    <m/>
    <s v="CERRADO"/>
    <s v="14/08/2025 SE ESCALA PARA VISITA. LLAMAR ANTES DE VISITAR, CONFIRMAR FALLA Y DATOS | 14/08/2025 SE CAMBIA DATÁFONO DAÑO DE PUERTO USB. SE CAMBIA LECTOR DE BARRAS POR DAÑO EN PUERTO USB. SE HACEN PRUEBAS DE TRANSACCIONES TODO OK"/>
    <s v="VISITA_TÉCNICA"/>
    <s v="4A0AZ465"/>
    <s v="TIPO I"/>
    <s v="TERRESTRE"/>
    <s v="VARGAS HERRERA JHON JAIRO"/>
    <n v="1"/>
    <n v="0"/>
    <n v="65960.072302"/>
    <n v="75096.394270399993"/>
    <n v="65960.072302"/>
    <m/>
    <m/>
    <m/>
    <m/>
    <m/>
    <m/>
    <m/>
    <m/>
  </r>
  <r>
    <s v="CALI"/>
    <x v="4"/>
    <x v="4"/>
    <n v="76834"/>
    <n v="2596911"/>
    <n v="10747"/>
    <s v="INCIDENTE"/>
    <s v="VALLE DEL CAUCA"/>
    <s v="TULUA"/>
    <s v="BARRIO CENTRO - TULUA"/>
    <s v="REDEBAN"/>
    <s v="FO-25-1375088"/>
    <d v="2025-08-14T09:58:00"/>
    <d v="2025-08-14T18:15:00"/>
    <s v="NO"/>
    <s v="HARDWARE"/>
    <s v="COMUNICACION"/>
    <s v="CAMBIO DE IP"/>
    <s v="CB UNO A UNO"/>
    <m/>
    <s v="CERRADO"/>
    <s v="14/08/2025 14-08 SE ESCALA PARA VISITA. LLAMAR ANTES DE VISITAR, CONFIRMAR FALLA Y DATOS | 14/08/2025 EN LA VISITA TÉCNICA SE REALIZÓ LA REVISIÓN A LOS EQUIPOS ENCONTRANDO QUE EL PROBLEMA ES INTERNO EN LACONFIGURACIÓN DEL ROUTER  DEL CLIENTE,SE LE INFORMA QUE SE DEBE COMUNICAR CON LA PERSONA ENCARGADA PARA QUE REALICE LA CONFIGURACIÓN DE LAS IP PRIVADAS YA QUE SE DESCONFIGURO POR UNA DESCARGA ELÉCTRICA QUE HUBO EN EL SITIO"/>
    <s v="VISITA_TÉCNICA"/>
    <s v="IZAZZ348"/>
    <s v="TIPO II"/>
    <s v="TERRESTRE"/>
    <s v="SANCHEZ URREGO ROBINSON DAVID"/>
    <n v="1"/>
    <n v="0"/>
    <n v="144967.87232000002"/>
    <n v="140395.6348884"/>
    <n v="144967.87232000002"/>
    <m/>
    <m/>
    <m/>
    <m/>
    <m/>
    <m/>
    <m/>
    <m/>
  </r>
  <r>
    <s v="BUCARAMANGA"/>
    <x v="0"/>
    <x v="0"/>
    <n v="68547"/>
    <n v="2598150"/>
    <n v="63385"/>
    <s v="INCIDENTE"/>
    <s v="SANTANDER"/>
    <s v="PIEDECUESTA"/>
    <s v="BARRIO CENTRO PIEDECUESTA 8"/>
    <s v="REDEBAN"/>
    <s v="FO-25-1376030"/>
    <d v="2025-08-14T11:52:00"/>
    <d v="2025-08-14T18:20:00"/>
    <s v="NO"/>
    <s v="HARDWARE"/>
    <s v="IMPRESION"/>
    <s v="TAPA IMPRESORA"/>
    <s v="CB UNO A UNO"/>
    <m/>
    <s v="CERRADO"/>
    <s v="14/08/2025 14-08 SE ESCALA PARA VISITA. LLAMAR ANTES DE VISITAR, CONFIRMAR FALLA Y DATOS | 14/08/2025 SE VISITA COMERCIO SE REALIZA EL CAMBIO DE EQUIPO DATÁFONO OK VERSION 9.90 OK, LECTOR DE BARRAS OK CB OPERATIVO"/>
    <s v="VISITA_TÉCNICA"/>
    <s v="LA00V317"/>
    <s v="TIPO II"/>
    <s v="TERRESTRE"/>
    <s v="BARAJAS BERMUDEZ YAHIR MAURICIO"/>
    <n v="1"/>
    <n v="0"/>
    <n v="144967.87232000002"/>
    <n v="140395.6348884"/>
    <n v="144967.87232000002"/>
    <m/>
    <m/>
    <m/>
    <m/>
    <m/>
    <m/>
    <m/>
    <m/>
  </r>
  <r>
    <s v="APARTADO"/>
    <x v="1"/>
    <x v="1"/>
    <n v="27800"/>
    <n v="2576283"/>
    <n v="46831"/>
    <s v="INCIDENTE"/>
    <s v="CHOCO"/>
    <s v="UNGUIA"/>
    <s v="DISTRICOL EL BOTIQUIN"/>
    <s v="REDEBAN"/>
    <s v="FO-25-1358519"/>
    <d v="2025-08-11T08:48:00"/>
    <d v="2025-08-15T08:35:00"/>
    <s v="NO"/>
    <s v="HARDWARE"/>
    <s v="NO ENCIENDE SE REINICIA"/>
    <s v="FUENTE PODER AVERIADA"/>
    <s v="AGREGADOR"/>
    <m/>
    <s v="CERRADO"/>
    <s v="11/08/2025 11-08 SE ESCALA PARA VISITA. LLAMAR ANTES DE VISITAR, CONFIRMAR FALLA Y DATOS | 15/08/2025 DATAFONO SE REINICIA CONSTANTEMENTE.  SE PROCEDE A HACER CAMBIO DE DATAFONO DESK 2600 SE HACE PRUEBA DE RETIRO DE 1. EL INTERNER DEL CLIENTE PRESENTA PROBLEMAS DE CONEXION."/>
    <s v="VISITA_TÉCNICA"/>
    <s v="GB00C493"/>
    <s v="TIPO IV ESPECIAL"/>
    <s v="FLUVIAL"/>
    <s v="SALDARRIAGA MIRANDA SANTIAGO"/>
    <n v="1"/>
    <n v="0"/>
    <n v="479588.87655000004"/>
    <n v="196536.5258152"/>
    <n v="479588.87655000004"/>
    <m/>
    <m/>
    <m/>
    <m/>
    <m/>
    <m/>
    <m/>
    <m/>
  </r>
  <r>
    <s v="PASTO"/>
    <x v="4"/>
    <x v="4"/>
    <n v="86001"/>
    <n v="2596793"/>
    <n v="79395"/>
    <s v="INCIDENTE"/>
    <s v="PUTUMAYO"/>
    <s v="MOCOA"/>
    <s v="BARRIO CENTRO MOCOA  4"/>
    <s v="REDEBAN"/>
    <s v="FO-25-1375106"/>
    <d v="2025-08-14T09:55:00"/>
    <d v="2025-08-15T08:44:00"/>
    <s v="NO"/>
    <s v="HARDWARE"/>
    <s v="TECLADO"/>
    <s v="DAÑO POS"/>
    <s v="CB UNO A UNO"/>
    <m/>
    <s v="CERRADO"/>
    <s v="14/08/2025 14-08 SE ESCALA PARA VISITA. LLAMAR ANTES DE VISITAR, CONFIRMAR FALLA Y DATOS | 15/08/2025 SE VISITA CB. SE EVIDENCIA DATAFONO CON TECLADO DETERIORADO, ALGUNAS TECLAS SE QUEDAN PEGADAS. SE REALIZA CAMBIO DE EQUIPO. SE REALIZAN PRUEBAS TX EXITOSAS. QUEDA OPERATIVO"/>
    <s v="VISITA_TÉCNICA"/>
    <s v="10XZZ913"/>
    <s v="TIPO IV"/>
    <s v="TERRESTRE"/>
    <s v="CASTILLO HERRERA ALEX RICARDO"/>
    <n v="1"/>
    <n v="0"/>
    <n v="479588.87655000004"/>
    <n v="196536.5258152"/>
    <n v="479588.87655000004"/>
    <m/>
    <m/>
    <m/>
    <m/>
    <m/>
    <m/>
    <m/>
    <m/>
  </r>
  <r>
    <s v="VALLEDUPAR"/>
    <x v="2"/>
    <x v="2"/>
    <n v="20060"/>
    <n v="2598753"/>
    <n v="59501"/>
    <s v="INCIDENTE"/>
    <s v="CESAR"/>
    <s v="BOSCONIA"/>
    <s v="BARRIO BRISAS DEL CESAR BOSCON"/>
    <s v="REDEBAN"/>
    <s v="FO-25-1376731"/>
    <d v="2025-08-14T14:02:00"/>
    <d v="2025-08-15T09:38:00"/>
    <s v="NO"/>
    <s v="SOFTWARE"/>
    <s v="LECTOR DE BARRAS"/>
    <s v="LECTOR DESCONFIGURADO"/>
    <s v="CB UNO A UNO"/>
    <m/>
    <s v="CERRADO"/>
    <s v="14/08/2025 SE ESCALA PARA VISITA. LLAMAR ANTES DE VISITAR, CONFIRMAR FALLA Y DATOS | 15/08/2025 SE REALIZA CONFIGURACIÓN DE LECTOR, YA QUE SE ENCONTRABA DESCONFIGURADO, SE REALIZAN PRUEBAS DEJANDO SERVICIO FUNCIONAL AL 100 %"/>
    <s v="VISITA_TÉCNICA"/>
    <s v="JA007427"/>
    <s v="TIPO II"/>
    <s v="TERRESTRE"/>
    <s v="MONTES DIAZ JOHN FRED"/>
    <n v="1"/>
    <n v="0"/>
    <n v="144967.87232000002"/>
    <n v="140395.6348884"/>
    <n v="144967.87232000002"/>
    <m/>
    <m/>
    <m/>
    <m/>
    <m/>
    <m/>
    <m/>
    <m/>
  </r>
  <r>
    <s v="CALI"/>
    <x v="4"/>
    <x v="4"/>
    <n v="76520"/>
    <n v="2599470"/>
    <n v="33395"/>
    <s v="INCIDENTE"/>
    <s v="VALLE DEL CAUCA"/>
    <s v="PALMIRA"/>
    <s v="BARRIO PRADO PALMIRA"/>
    <s v="REDEBAN"/>
    <s v="FO-25-1377441"/>
    <d v="2025-08-14T15:21:00"/>
    <d v="2025-08-15T09:48:00"/>
    <s v="NO"/>
    <s v="HARDWARE"/>
    <s v="TECLADO"/>
    <s v="DAÑO POS"/>
    <s v="CB UNO A UNO"/>
    <m/>
    <s v="CERRADO"/>
    <s v="14/08/2025 SE ESCALA PARA VISITA. LLAMAR ANTES DE VISITAR, CONFIRMAR FALLA Y DATOS | 15/08/2025 EN OA VISITA TÉCNICA SE REALIZÓ EL CAMBIO DE DATÁFONO YA QUE SE ENCONTRÓ CON EL TECLADO BORROSO Y LA TAPA DE LA IMPRESORA AVERIADA,SE INSTALO EL SISTEMA OPERATIVO Y VERSIÓN 9.90 ,SE CREARON LOS USUARIOS Y SE REALIZARON LAS PRUEBAS DEJANDO EL SERVICIO OPERANDO SIN FALLAS Y SIN NOVEDAD"/>
    <s v="VISITA_TÉCNICA"/>
    <s v="17ZZZ509"/>
    <s v="TIPO I"/>
    <s v="TERRESTRE"/>
    <s v="SANCHEZ URREGO ROBINSON DAVID"/>
    <n v="1"/>
    <n v="0"/>
    <n v="65960.072302"/>
    <n v="75096.394270399993"/>
    <n v="65960.072302"/>
    <m/>
    <m/>
    <m/>
    <m/>
    <m/>
    <m/>
    <m/>
    <m/>
  </r>
  <r>
    <s v="BOGOTA"/>
    <x v="5"/>
    <x v="5"/>
    <n v="11001"/>
    <n v="2599022"/>
    <n v="80343"/>
    <s v="INCIDENTE"/>
    <s v="CUNDINAMARCA"/>
    <s v="BOGOTA"/>
    <s v="BARRIO RESTREPO OCCIDENTAL BOGOTA 2"/>
    <s v="REDEBAN"/>
    <s v="FO-25-1377022"/>
    <d v="2025-08-14T14:27:00"/>
    <d v="2025-08-15T10:15:00"/>
    <s v="NO"/>
    <s v="SOFTWARE"/>
    <s v="COMUNICACION"/>
    <s v="VERIFIQUE PARAMETROS"/>
    <s v="CB UNO A UNO"/>
    <m/>
    <s v="CERRADO"/>
    <s v="14/08/2025 SE ESCALA PARA VISITA. LLAMAR ANTES DE VISITAR, CONFIRMAR FALLA Y DATOS | 15/08/2025 SE VALIDA SERVICIO OK CLIENTE INDICA QUE YA NO REQUIERE VISITA NO SE MANIPULA EQUIPOS"/>
    <s v="VISITA_TÉCNICA"/>
    <s v="LBZZZ601"/>
    <s v="TIPO I"/>
    <s v="TERRESTRE"/>
    <s v="GOMEZ VEGA DAVID SNEYDER"/>
    <n v="1"/>
    <n v="0"/>
    <n v="65960.072302"/>
    <n v="75096.394270399993"/>
    <n v="65960.072302"/>
    <m/>
    <m/>
    <m/>
    <m/>
    <m/>
    <m/>
    <m/>
    <m/>
  </r>
  <r>
    <s v="CALI"/>
    <x v="4"/>
    <x v="4"/>
    <n v="76520"/>
    <n v="2600528"/>
    <n v="66525"/>
    <s v="INCIDENTE"/>
    <s v="VALLE DEL CAUCA"/>
    <s v="PALMIRA"/>
    <s v="BARRIO SENDEROS DE LA ITALIA A"/>
    <s v="REDEBAN"/>
    <s v="FO-25-1378238"/>
    <d v="2025-08-14T17:14:00"/>
    <d v="2025-08-15T10:20:00"/>
    <s v="NO"/>
    <s v="HARDWARE"/>
    <s v="CABLEADO"/>
    <s v="DAÑO POS"/>
    <s v="CB UNO A UNO"/>
    <m/>
    <s v="CERRADO"/>
    <s v="14/08/2025 SE ESCALA PARA VISITA. LLAMAR ANTES DE VISITAR, CONFIRMAR FALLA Y DATOS | 15/08/2025 EN LA VISITA TÉCNICA SE REALIZÓ EL CAMBIO DE CABLE DE ETHERNET YA QUE ESTABA AVERIADO,SE REALIZARON LAS PRUEBAS DEJANDO EL SERVICIO OPERANDO SIN FALLAS Y SIN NOVEDAD"/>
    <s v="VISITA_TÉCNICA"/>
    <s v="4A00W945"/>
    <s v="TIPO I"/>
    <s v="TERRESTRE"/>
    <s v="SANCHEZ URREGO ROBINSON DAVID"/>
    <n v="1"/>
    <n v="0"/>
    <n v="65960.072302"/>
    <n v="75096.394270399993"/>
    <n v="65960.072302"/>
    <m/>
    <m/>
    <m/>
    <m/>
    <m/>
    <m/>
    <m/>
    <m/>
  </r>
  <r>
    <s v="CUCUTA"/>
    <x v="0"/>
    <x v="0"/>
    <n v="54001"/>
    <n v="2601480"/>
    <n v="80728"/>
    <s v="INCIDENTE"/>
    <s v="NORTE DE SANTANDER"/>
    <s v="CUCUTA"/>
    <s v="BARRIO TRIGAL DEL NORTE CUCUTA 9"/>
    <s v="REDEBAN"/>
    <s v="FO-25-1378806"/>
    <d v="2025-08-15T08:23:00"/>
    <d v="2025-08-15T10:54:00"/>
    <s v="NO"/>
    <s v="SOFTWARE"/>
    <s v="COMUNICACION"/>
    <s v="VERIFIQUE PARAMETROS"/>
    <s v="CB UNO A UNO"/>
    <m/>
    <s v="CERRADO"/>
    <s v="15/08/2025 SE ESCALA PARA VISITA. LLAMAR ANTES DE VISITAR, CONFIRMAR FALLA Y DATOS | 15/08/2025 SE REALIZA MANTENIMIENTO CIERRES Y PRUEBAS OK"/>
    <s v="VISITA_TÉCNICA"/>
    <s v="VAZZZ367"/>
    <s v="TIPO I"/>
    <s v="TERRESTRE"/>
    <s v="DURAN ACOSTA FRANK YONNY"/>
    <n v="1"/>
    <n v="0"/>
    <n v="65960.072302"/>
    <n v="75096.394270399993"/>
    <n v="65960.072302"/>
    <m/>
    <m/>
    <m/>
    <m/>
    <m/>
    <m/>
    <m/>
    <m/>
  </r>
  <r>
    <s v="IBAGUE"/>
    <x v="3"/>
    <x v="3"/>
    <n v="73001"/>
    <n v="2599568"/>
    <n v="62482"/>
    <s v="INCIDENTE"/>
    <s v="TOLIMA"/>
    <s v="IBAGUE"/>
    <s v="TPM IBAGUE SAMINET SOLUCIONES"/>
    <s v="REDEBAN"/>
    <s v="FO-25-1377497"/>
    <d v="2025-08-14T15:28:00"/>
    <d v="2025-08-15T10:57:00"/>
    <s v="NO"/>
    <s v="HARDWARE"/>
    <s v="IMPRESION"/>
    <s v="DAÑO POS"/>
    <s v="AGREGADOR"/>
    <m/>
    <s v="CERRADO"/>
    <s v="14/08/2025 SE ESCALA PARA VISITA. LLAMAR ANTES DE VISITAR, CONFIRMAR FALLA Y DATOS | 15/08/2025 SE CAMBIA DATÁFONO POR DAÑO EN IMPRESORA. SE HACEN PRUEBAS DE TRANSACCIONES TODO OK"/>
    <s v="VISITA_TÉCNICA"/>
    <s v="KA00O646 - KA00O947"/>
    <s v="TIPO I"/>
    <s v="TERRESTRE"/>
    <s v="VARGAS HERRERA JHON JAIRO"/>
    <n v="1"/>
    <n v="0"/>
    <n v="65960.072302"/>
    <n v="75096.394270399993"/>
    <n v="65960.072302"/>
    <m/>
    <m/>
    <m/>
    <m/>
    <m/>
    <m/>
    <m/>
    <m/>
  </r>
  <r>
    <s v="MEDELLIN"/>
    <x v="1"/>
    <x v="1"/>
    <n v="5001"/>
    <n v="2598020"/>
    <n v="29112"/>
    <s v="INCIDENTE"/>
    <s v="ANTIOQUIA"/>
    <s v="MEDELLIN"/>
    <s v="PAGAFACIL COLTEJER II"/>
    <s v="REDEBAN"/>
    <s v="FO-25-1376059"/>
    <d v="2025-08-14T11:42:00"/>
    <d v="2025-08-15T11:06:00"/>
    <s v="NO"/>
    <s v="HARDWARE"/>
    <s v="TECLADO"/>
    <s v="DAÑO POS"/>
    <s v="ROBUSTO"/>
    <m/>
    <s v="CERRADO"/>
    <s v="14/08/2025 SE ESCALA PARA VISITA. LLAMAR ANTES DE VISITAR, CONFIRMAR FALLA Y DATOS | 15/08/2025 SE REALIZA CAMBIO DE DATAFONO POR TECLADO BORROSO Y HUB MALO LIMPIEZA DE LECTOR CHIP EN PIN PAD PRUEBAS OK"/>
    <s v="VISITA_TÉCNICA"/>
    <s v="BBBBE638"/>
    <s v="TIPO I"/>
    <s v="TERRESTRE"/>
    <s v="PAREJA ECHAVARRIA JHON DAVID"/>
    <n v="1"/>
    <n v="0"/>
    <n v="65960.072302"/>
    <n v="75096.394270399993"/>
    <n v="65960.072302"/>
    <m/>
    <m/>
    <m/>
    <m/>
    <m/>
    <m/>
    <m/>
    <m/>
  </r>
  <r>
    <s v="MONTERIA"/>
    <x v="2"/>
    <x v="2"/>
    <n v="5250"/>
    <n v="2592802"/>
    <n v="60043"/>
    <s v="INCIDENTE"/>
    <s v="ANTIOQUIA"/>
    <s v="EL BAGRE"/>
    <s v="BARRIO LOS LAURELES EL BAGRE"/>
    <s v="REDEBAN"/>
    <s v="FO-25-1371612"/>
    <d v="2025-08-13T13:15:00"/>
    <d v="2025-08-15T11:19:00"/>
    <s v="NO"/>
    <s v="SOFTWARE"/>
    <s v="ACTUALIZACION"/>
    <s v="VERSION CARGA SO VR"/>
    <s v="CB UNO A UNO"/>
    <m/>
    <s v="CERRADO"/>
    <s v="13/08/2025 13-08 SE ESCALA PARA VISITA. LLAMAR ANTES DE VISITAR, CONFIRMAR FALLA Y DATOS | 15/08/2025 SE REALIZA VISITA Y SE INSTALA APLICATIVO YA QUE FUE BORRADO DEL DATAFONO, SE INSTALA VERSIÓN Y SE INICIALIZA LA TERMINAL DEJANDO EL SERVICIO NUEVAMENTE OPERATIVO."/>
    <s v="VISITA_TÉCNICA"/>
    <s v="MA00B449"/>
    <s v="TIPO IV"/>
    <s v="TERRESTRE"/>
    <s v="CASSIANI PEREZ RAUL RAMIRO"/>
    <n v="1"/>
    <n v="0"/>
    <n v="479588.87655000004"/>
    <n v="196536.5258152"/>
    <n v="479588.87655000004"/>
    <m/>
    <m/>
    <m/>
    <m/>
    <m/>
    <m/>
    <m/>
    <m/>
  </r>
  <r>
    <s v="MONTERIA"/>
    <x v="2"/>
    <x v="2"/>
    <n v="23001"/>
    <n v="2599416"/>
    <n v="59635"/>
    <s v="INCIDENTE"/>
    <s v="CORDOBA"/>
    <s v="MONTERIA"/>
    <s v="BARRIO LA CASTELLANA MONTERIA"/>
    <s v="REDEBAN"/>
    <s v="FO-25-1377141"/>
    <d v="2025-08-14T14:58:00"/>
    <d v="2025-08-15T11:27:00"/>
    <s v="NO"/>
    <s v="HARDWARE"/>
    <s v="COMUNICACION"/>
    <s v="MENSAJE CABLE DE RED DESCONECTADO"/>
    <s v="CB UNO A UNO"/>
    <m/>
    <s v="CERRADO"/>
    <s v="14/08/2025 SE ESCALA PARA VISITA. LLAMAR ANTES DE VISITAR, CONFIRMAR FALLA Y DATOS | 15/08/2025 SE REALIZA INSPECCIÓN DEL EQUIPO, PARÁMETROS DE COMUNICACIÓN OK , TEST DE COMUNICACIÓN OK CB BANCOLOMBIA OPERANDO CON NORMALIDAD DRNA"/>
    <s v="VISITA_TÉCNICA"/>
    <s v="JA008897"/>
    <s v="TIPO I"/>
    <s v="TERRESTRE"/>
    <s v="ARRAZOLA HERNANDEZ NICOLAS AUGUSTO"/>
    <n v="1"/>
    <n v="0"/>
    <n v="65960.072302"/>
    <n v="75096.394270399993"/>
    <n v="65960.072302"/>
    <m/>
    <m/>
    <m/>
    <m/>
    <m/>
    <m/>
    <m/>
    <m/>
  </r>
  <r>
    <s v="BOGOTA"/>
    <x v="5"/>
    <x v="5"/>
    <n v="11001"/>
    <n v="2598470"/>
    <n v="47416"/>
    <s v="INCIDENTE"/>
    <s v="CUNDINAMARCA"/>
    <s v="BOGOTA"/>
    <s v="BARRIO SUBA BOGOTA 11"/>
    <s v="REDEBAN"/>
    <s v="FO-25-1376408"/>
    <d v="2025-08-14T13:06:00"/>
    <d v="2025-08-15T12:31:00"/>
    <s v="NO"/>
    <s v="HARDWARE"/>
    <s v="HUB"/>
    <s v="DAÑO HUB"/>
    <s v="CB UNO A UNO"/>
    <m/>
    <s v="CERRADO"/>
    <s v="14/08/2025 SE ESCALA PARA VISITA. LLAMAR ANTES DE VISITAR, CONFIRMAR FALLA Y DATOS | 15/08/2025 SE REALIZA CAMBIO DE HUB POR DAÑO SE ACTUALIZA VERSIÓN SE REALIZAN PRUEBAS OK"/>
    <s v="VISITA_TÉCNICA"/>
    <s v="MN00F868"/>
    <s v="TIPO I"/>
    <s v="TERRESTRE"/>
    <s v="SOTO LONDOÑO FREDY ALEXANDER"/>
    <n v="1"/>
    <n v="0"/>
    <n v="65960.072302"/>
    <n v="75096.394270399993"/>
    <n v="65960.072302"/>
    <m/>
    <m/>
    <m/>
    <m/>
    <m/>
    <m/>
    <m/>
    <m/>
  </r>
  <r>
    <s v="SANTA MARTA"/>
    <x v="2"/>
    <x v="2"/>
    <n v="47001"/>
    <n v="2594359"/>
    <n v="35173"/>
    <s v="INCIDENTE"/>
    <s v="MAGDALENA"/>
    <s v="SANTA MARTA"/>
    <s v="BARRIO LUCHA SANTA MARTA"/>
    <s v="REDEBAN"/>
    <s v="FO-25-1373130"/>
    <d v="2025-08-13T16:34:00"/>
    <d v="2025-08-15T12:32:00"/>
    <s v="NO"/>
    <s v="HARDWARE"/>
    <s v="PINPAD"/>
    <s v="DAÑO POS"/>
    <s v="CB UNO A UNO"/>
    <m/>
    <s v="CERRADO"/>
    <s v="13/08/2025 13-08 SE ESCALA PARA VISITA. LLAMAR ANTES DE VISITAR, CONFIRMAR FALLA Y DATOS | 14/08/2025 14-08 16:18 ACTIVIDAD PENDIENTE POR CAPACIDAD OPERATIVA, FECHA POSIBLE DE ATENCION VIERNES 15-08 | 15/08/2025 SE REALIZA LA VISITA SE ENCUENTRA EL CORRESPONSAL OPERATIVO, EL CLIENTE LLAMO POR QUÉ EL DÍA DOMINGO POR FUERTES LLUVIAS EL AGUA SE METIÓ EN EL LOCAL, Y SE LE MOJARON TODOS LOS CABLES, Y QUE EL PINOAD QUE SE LE DAÑO FUE EL DE CAJA NO EL DEL CORRESPONSAL, SE REALIZA PRUEBAS DE FUNCIONALIDAD DEL PIN PAD Y ESTÁ OPERATIVO"/>
    <s v="VISITA_TÉCNICA"/>
    <s v="BL0DZ141"/>
    <s v="TIPO I"/>
    <s v="TERRESTRE"/>
    <s v="THOMAS  CAMPO SIGIFREDO SEGUNDO"/>
    <n v="1"/>
    <n v="0"/>
    <n v="65960.072302"/>
    <n v="75096.394270399993"/>
    <n v="65960.072302"/>
    <m/>
    <m/>
    <m/>
    <m/>
    <m/>
    <m/>
    <m/>
    <m/>
  </r>
  <r>
    <s v="SINCELEJO"/>
    <x v="2"/>
    <x v="2"/>
    <n v="70001"/>
    <n v="2597208"/>
    <n v="30117"/>
    <s v="INCIDENTE"/>
    <s v="SUCRE"/>
    <s v="SINCELEJO"/>
    <s v="BARRIO VERACRUZ SINCELEJO"/>
    <s v="REDEBAN"/>
    <s v="FO-25-1375387"/>
    <d v="2025-08-14T10:30:00"/>
    <d v="2025-08-15T12:41:00"/>
    <s v="NO"/>
    <s v="HARDWARE"/>
    <s v="TECLADO"/>
    <s v="DAÑO POS"/>
    <s v="CB UNO A UNO"/>
    <m/>
    <s v="CERRADO"/>
    <s v="14/08/2025 14-08 SE ESCALA PARA VISITA. LLAMAR ANTES DE VISITAR, CONFIRMAR FALLA Y DATOS | 15/08/2025 COMERCIO SE TARDA EN VALIDACIÓN DE AUTORIZACIÓN DE INGRESO AL PUNTO. TÉCNICO EN SITIO, SOLUCIÓN DE LA ACTIVIDAD EN CURSO. | 15/08/2025 SE VISITA SITIO SE VERIFICA INFORMACIÓN SE REALIZA PRIMEROS AUXILIOS, DATÁFONO PRESENTA FALLA TECLADO BORROSO, DAÑO POS, CIERRE OK, PRUEBA TRX EXITOSA. ADICIONAL SE CAMBIA PINPAD POR TECNOLOGÍA, SE INSTALA MAGIC BOX 2600 FUENTE Y CABLE PINPAD."/>
    <s v="VISITA_TÉCNICA"/>
    <s v="BL0AZ045"/>
    <s v="TIPO I"/>
    <s v="TERRESTRE"/>
    <s v="SANTOS GUZMAN CHRISTIAN FELIPE"/>
    <n v="1"/>
    <n v="0"/>
    <n v="65960.072302"/>
    <n v="75096.394270399993"/>
    <n v="65960.072302"/>
    <m/>
    <m/>
    <m/>
    <m/>
    <m/>
    <m/>
    <m/>
    <m/>
  </r>
  <r>
    <s v="CALI"/>
    <x v="4"/>
    <x v="4"/>
    <n v="76001"/>
    <n v="2598742"/>
    <n v="74231"/>
    <s v="INCIDENTE"/>
    <s v="VALLE DEL CAUCA"/>
    <s v="CALI"/>
    <s v="PTM CALI LR EL LIDO"/>
    <s v="REDEBAN"/>
    <s v="FO-25-1376648"/>
    <d v="2025-08-14T13:59:00"/>
    <d v="2025-08-15T12:59:00"/>
    <s v="NO"/>
    <s v="HARDWARE"/>
    <s v="PINPAD"/>
    <s v="SE REINICIA"/>
    <s v="AGREGADOR"/>
    <m/>
    <s v="CERRADO"/>
    <s v="14/08/2025 SE ESCALA PARA VISITA. LLAMAR ANTES DE VISITAR, CONFIRMAR FALLA Y DATOS | 15/08/2025 SE REALIZA CAMBIO DE PIN PAD EN CB BANCOLOMBIA MIXTO DEBIDO A CONSTANTES REINICIOS Y EN UNA ANTERIOR VISITA YA SE HABÍA HECHO CAMBIO DEL HUB, SE CAMBIA DATAFONO POR TECNOLOGÍA, SE REALIZAN PRUEBAS OK."/>
    <s v="VISITA_TÉCNICA"/>
    <s v="EG3ZZ029 - EF02Z996"/>
    <s v="TIPO I"/>
    <s v="TERRESTRE"/>
    <s v="MONTERO MUESES GIAN CARLO"/>
    <n v="1"/>
    <n v="0"/>
    <n v="65960.072302"/>
    <n v="75096.394270399993"/>
    <n v="65960.072302"/>
    <m/>
    <m/>
    <m/>
    <m/>
    <m/>
    <m/>
    <m/>
    <m/>
  </r>
  <r>
    <s v="MEDELLIN"/>
    <x v="1"/>
    <x v="1"/>
    <n v="5001"/>
    <n v="2599046"/>
    <n v="78400"/>
    <s v="INCIDENTE"/>
    <s v="ANTIOQUIA"/>
    <s v="MEDELLIN"/>
    <s v="BARRIO ROBLEDO DE AURES MEDELL"/>
    <s v="REDEBAN"/>
    <s v="FO-25-1377008"/>
    <d v="2025-08-14T14:35:00"/>
    <d v="2025-08-15T13:10:00"/>
    <s v="NO"/>
    <s v="HARDWARE"/>
    <s v="SE REINICIA"/>
    <s v="DAÑO POS"/>
    <s v="CB UNO A UNO"/>
    <m/>
    <s v="CERRADO"/>
    <s v="14/08/2025 SE ESCALA PARA VISITA. LLAMAR ANTES DE VISITAR, CONFIRMAR FALLA Y DATOS | 15/08/2025 EN COMUNICACIÓN CON EL CLIENTE MANIFIESTA QUE HOY EMPIEZA LA OPERACIÓN UN POCO MÁS TARDES DESPUÉS DE MEDIO DÍA | 15/08/2025 SE HACE MANTENIMIENTO SE OK SE CAMBIA FUENTE DE PODER OK"/>
    <s v="VISITA_TÉCNICA"/>
    <s v="V1MZZ319"/>
    <s v="TIPO I"/>
    <s v="TERRESTRE"/>
    <s v="DIAZ ZABALA FRANCIS DUBAN"/>
    <n v="1"/>
    <n v="0"/>
    <n v="65960.072302"/>
    <n v="75096.394270399993"/>
    <n v="65960.072302"/>
    <m/>
    <m/>
    <m/>
    <m/>
    <m/>
    <m/>
    <m/>
    <m/>
  </r>
  <r>
    <s v="APARTADO"/>
    <x v="1"/>
    <x v="1"/>
    <n v="5172"/>
    <n v="2594045"/>
    <n v="44603"/>
    <s v="INCIDENTE"/>
    <s v="ANTIOQUIA"/>
    <s v="CHIGORODO"/>
    <s v="PTM CHIGORODO MISCELANEA BRISA"/>
    <s v="REDEBAN"/>
    <s v="FO-25-1372897"/>
    <d v="2025-08-13T16:01:00"/>
    <d v="2025-08-15T13:19:00"/>
    <s v="NO"/>
    <s v="HARDWARE"/>
    <s v="IMPRESION"/>
    <s v="NO AVANZA PAPEL"/>
    <s v="AGREGADOR"/>
    <m/>
    <s v="CERRADO"/>
    <s v="13/08/2025 13-08 SE ESCALA PARA VISITA. LLAMAR ANTES DE VISITAR, CONFIRMAR FALLA Y DATOS | 15/08/2025 CLIENTE INDICA QUE IMPRESORA ESTÁ MALA, LA IMPRESORA DE LOS DESK 2600 SE TRABAJA EL PAPEL. SE LE INDICA AL CLIENTE COMO ARRANCAR EL PAPEL SIN QUE SE TRABE"/>
    <s v="VISITA_TÉCNICA"/>
    <s v="6A0AZ051"/>
    <s v="TIPO II"/>
    <s v="TERRESTRE"/>
    <s v="CASTRO HENAO DANIEL ESTEBAN"/>
    <n v="1"/>
    <n v="0"/>
    <n v="144967.87232000002"/>
    <n v="140395.6348884"/>
    <n v="144967.87232000002"/>
    <m/>
    <m/>
    <m/>
    <m/>
    <m/>
    <m/>
    <m/>
    <m/>
  </r>
  <r>
    <s v="CALI"/>
    <x v="4"/>
    <x v="4"/>
    <n v="76001"/>
    <n v="2600334"/>
    <n v="64041"/>
    <s v="INCIDENTE"/>
    <s v="VALLE DEL CAUCA"/>
    <s v="CALI"/>
    <s v="PTM CALI CARNES MAIALE"/>
    <s v="REDEBAN"/>
    <s v="FO-25-1378243"/>
    <d v="2025-08-14T17:01:00"/>
    <d v="2025-08-15T13:29:00"/>
    <s v="NO"/>
    <s v="HARDWARE"/>
    <s v="LECTOR DE BARRAS"/>
    <s v="CABLE LECTORA AVERIADO"/>
    <s v="AGREGADOR"/>
    <m/>
    <s v="CERRADO"/>
    <s v="14/08/2025 SE ESCALA PARA VISITA. LLAMAR ANTES DE VISITAR, CONFIRMAR FALLA Y DATOS | 15/08/2025 SE INSTALA CABLE DE LECTOR YA QUE EL DEL CLIENTE ESTABA MALO"/>
    <s v="VISITA_TÉCNICA"/>
    <s v="OA00O654"/>
    <s v="TIPO I"/>
    <s v="TERRESTRE"/>
    <s v="CUERO RUIZ JHONNY"/>
    <n v="1"/>
    <n v="0"/>
    <n v="65960.072302"/>
    <n v="75096.394270399993"/>
    <n v="65960.072302"/>
    <m/>
    <m/>
    <m/>
    <m/>
    <m/>
    <m/>
    <m/>
    <m/>
  </r>
  <r>
    <s v="CALI"/>
    <x v="4"/>
    <x v="4"/>
    <n v="76892"/>
    <n v="2600352"/>
    <n v="11719"/>
    <s v="INCIDENTE"/>
    <s v="VALLE DEL CAUCA"/>
    <s v="YUMBO"/>
    <s v="YUMBO"/>
    <s v="REDEBAN"/>
    <s v="FO-25-1378241"/>
    <d v="2025-08-14T17:13:00"/>
    <d v="2025-08-15T13:37:00"/>
    <s v="NO"/>
    <s v="HARDWARE"/>
    <s v="IMPRESION"/>
    <s v="TAPA IMPRESORA"/>
    <s v="CB UNO A UNO"/>
    <m/>
    <s v="CERRADO"/>
    <s v="14/08/2025 SE ESCALA PARA VISITA. LLAMAR ANTES DE VISITAR, CONFIRMAR FALLA Y DATOS | 15/08/2025 SE VISITA CORRESPONSAL Y SE REEMPLAZA TAPA POR DAÑO Y FUENTE DE PODER. TRANSACCIONES DE PRUEBA EXITOSAS."/>
    <s v="VISITA_TÉCNICA"/>
    <s v="JAAAD125"/>
    <s v="TIPO I"/>
    <s v="TERRESTRE"/>
    <s v="BOLAÑOS TABORDA JORGE ENRIQUE"/>
    <n v="1"/>
    <n v="0"/>
    <n v="65960.072302"/>
    <n v="75096.394270399993"/>
    <n v="65960.072302"/>
    <m/>
    <m/>
    <m/>
    <m/>
    <m/>
    <m/>
    <m/>
    <m/>
  </r>
  <r>
    <s v="MEDELLIN"/>
    <x v="1"/>
    <x v="1"/>
    <n v="5001"/>
    <n v="2599040"/>
    <n v="27658"/>
    <s v="INCIDENTE"/>
    <s v="ANTIOQUIA"/>
    <s v="MEDELLIN"/>
    <s v="DISTRICOL WORLDCEL"/>
    <s v="REDEBAN"/>
    <s v="FO-25-1377015"/>
    <d v="2025-08-14T14:32:00"/>
    <d v="2025-08-15T13:54:00"/>
    <s v="NO"/>
    <s v="HARDWARE"/>
    <s v="LECTOR DE TARJETAS"/>
    <s v="DAÑO POS"/>
    <s v="AGREGADOR"/>
    <m/>
    <s v="CERRADO"/>
    <s v="14/08/2025 SE ESCALA PARA VISITA. LLAMAR ANTES DE VISITAR, CONFIRMAR FALLA Y DATOS | 15/08/2025 SE REALIZA CAMBIO DE EQUIPO DEBIDO A DAÑO EN PUERTO TARJETA, Y SE INSTALA MÁGIC BOX 2600, TODO OK"/>
    <s v="VISITA_TÉCNICA"/>
    <s v="99WZZ760"/>
    <s v="TIPO I"/>
    <s v="TERRESTRE"/>
    <s v="QUINTERO SANCHEZ JUAN SEBASTIAN"/>
    <n v="1"/>
    <n v="0"/>
    <n v="65960.072302"/>
    <n v="75096.394270399993"/>
    <n v="65960.072302"/>
    <m/>
    <m/>
    <m/>
    <m/>
    <m/>
    <m/>
    <m/>
    <m/>
  </r>
  <r>
    <s v="BOGOTA"/>
    <x v="5"/>
    <x v="5"/>
    <n v="11001"/>
    <n v="2600376"/>
    <n v="26554"/>
    <s v="INCIDENTE"/>
    <s v="CUNDINAMARCA"/>
    <s v="BOGOTA"/>
    <s v="REDY BARRIO 7 DE AGOSTO"/>
    <s v="REDEBAN"/>
    <s v="FO-25-1378234"/>
    <d v="2025-08-14T17:31:00"/>
    <d v="2025-08-15T13:57:00"/>
    <s v="NO"/>
    <s v="HARDWARE"/>
    <s v="IMPRESION"/>
    <s v="NO AVANZA PAPEL"/>
    <s v="ROBUSTO"/>
    <m/>
    <s v="CERRADO"/>
    <s v="14/08/2025 SE ESCALA PARA VISITA. LLAMAR ANTES DE VISITAR, CONFIRMAR FALLA Y DATOS | 15/08/2025 SE REALIZA VISITA A CB PARA ATENDER INCIDENTE SE REALIZA CAMBIO DE DATAFONO POR FALLA EN IMPRESIÓN ,SE REALIZAN PRUEBAS O"/>
    <s v="VISITA_TÉCNICA"/>
    <s v="9999I347"/>
    <s v="TIPO I"/>
    <s v="TERRESTRE"/>
    <s v="GALINDO ROJAS LUIS FELIPE"/>
    <n v="1"/>
    <n v="0"/>
    <n v="65960.072302"/>
    <n v="75096.394270399993"/>
    <n v="65960.072302"/>
    <m/>
    <m/>
    <m/>
    <m/>
    <m/>
    <m/>
    <m/>
    <m/>
  </r>
  <r>
    <s v="VILLAVICENCIO"/>
    <x v="3"/>
    <x v="3"/>
    <n v="50001"/>
    <n v="2601193"/>
    <n v="79873"/>
    <s v="INCIDENTE"/>
    <s v="META"/>
    <s v="VILLAVICENCIO"/>
    <s v="BARRIO CUIDAD MILENIO COFREM VILLAVICENCIO"/>
    <s v="REDEBAN"/>
    <s v="FO-25-1378540"/>
    <d v="2025-08-15T08:00:00"/>
    <d v="2025-08-15T14:01:00"/>
    <s v="NO"/>
    <s v="HARDWARE"/>
    <s v="IMPRESION"/>
    <s v="NO IMPRIME UNO O VARIOS CARACTERES"/>
    <s v="CB UNO A UNO"/>
    <m/>
    <s v="CERRADO"/>
    <s v="15/08/2025 SE ESCALA PARA VISITA. LLAMAR ANTES DE VISITAR, CONFIRMAR FALLA Y DATOS | 15/08/2025 SE LLAMA AL CB, ME COMUNICO CON LA SEÑORA JESSICA Y ME INFORMA QUE YA SE SOLUCIONÓ EL PROBLEMA. INDICA QUE EL DATÁFONO ESTÁ IMPRIMIENDO CON NORMALIDAD Y HOY HAN TRABAJADO CON EL EQUIPO SIN PRESENTAR NOVEDAD. DATÁFONO FUNCIONA CORRECTAMENTE"/>
    <s v="SOPORTE_TELEFÓNICO"/>
    <n v="0"/>
    <s v="TIPO I"/>
    <s v="TERRESTRE"/>
    <s v="GARZON RUIZ LUIS MIGUEL"/>
    <n v="0"/>
    <n v="0"/>
    <n v="41241.0800752"/>
    <n v="0"/>
    <n v="41241.0800752"/>
    <m/>
    <m/>
    <m/>
    <m/>
    <m/>
    <m/>
    <m/>
    <m/>
  </r>
  <r>
    <s v="PEREIRA"/>
    <x v="4"/>
    <x v="6"/>
    <n v="66594"/>
    <n v="2595124"/>
    <n v="22193"/>
    <s v="INCIDENTE"/>
    <s v="RISARALDA"/>
    <s v="QUINCHIA"/>
    <s v="CENTRO QUINCHIA RISARALDA"/>
    <s v="REDEBAN"/>
    <s v="FO-25-1373783"/>
    <d v="2025-08-14T08:00:00"/>
    <d v="2025-08-15T14:15:00"/>
    <s v="NO"/>
    <s v="HARDWARE"/>
    <s v="TECLADO"/>
    <s v="DAÑO POS"/>
    <s v="CB UNO A UNO"/>
    <m/>
    <s v="CERRADO"/>
    <s v="14/08/2025 14-08 SE ESCALA PARA VISITA. LLAMAR ANTES DE VISITAR, CONFIRMAR FALLA Y DATOS | 15/08/2025 SE CAMBIA EQUIPO YA QUE EL TECLADO ESTÁ BORROSO, SE REALIZAN PRUEBAS OK."/>
    <s v="VISITA_TÉCNICA"/>
    <s v="2A00I759-ADZZZ556"/>
    <s v="TIPO II"/>
    <s v="TERRESTRE"/>
    <s v="FRANCO CAÑAVERAL YAMID RAUL"/>
    <n v="1"/>
    <n v="0"/>
    <n v="144967.87232000002"/>
    <n v="140395.6348884"/>
    <n v="144967.87232000002"/>
    <m/>
    <m/>
    <m/>
    <m/>
    <m/>
    <m/>
    <m/>
    <m/>
  </r>
  <r>
    <s v="CALI"/>
    <x v="4"/>
    <x v="4"/>
    <n v="76001"/>
    <n v="2602147"/>
    <n v="10236"/>
    <s v="INCIDENTE"/>
    <s v="VALLE DEL CAUCA"/>
    <s v="CALI"/>
    <s v="BARRIO CIUDADELA INVICALI"/>
    <s v="REDEBAN"/>
    <s v="FO-25-1379331"/>
    <d v="2025-08-15T09:21:00"/>
    <d v="2025-08-15T14:18:00"/>
    <s v="NO"/>
    <s v="HARDWARE"/>
    <s v="PINPAD"/>
    <s v="SE REINICIA"/>
    <s v="CB UNO A UNO"/>
    <m/>
    <s v="CERRADO"/>
    <s v="15/08/2025 SE ESCALA PARA VISITA. LLAMAR ANTES DE VISITAR, CONFIRMAR FALLA Y DATOS | 15/08/2025 SE CAMBIA HUD Y CABLE DE PINPAD YA QUE SE REINICIABA EL EQUIPO"/>
    <s v="VISITA_TÉCNICA"/>
    <s v="IZ6ZZ140"/>
    <s v="TIPO I"/>
    <s v="TERRESTRE"/>
    <s v="CUERO RUIZ JHONNY"/>
    <n v="1"/>
    <n v="0"/>
    <n v="65960.072302"/>
    <n v="75096.394270399993"/>
    <n v="65960.072302"/>
    <m/>
    <m/>
    <m/>
    <m/>
    <m/>
    <m/>
    <m/>
    <m/>
  </r>
  <r>
    <s v="CALI"/>
    <x v="4"/>
    <x v="4"/>
    <n v="76520"/>
    <n v="2602459"/>
    <n v="80037"/>
    <s v="INCIDENTE"/>
    <s v="VALLE DEL CAUCA"/>
    <s v="PALMIRA"/>
    <s v="BARRIO CORR EL BOLO SAN ISIDRO PALMIRA"/>
    <s v="REDEBAN"/>
    <s v="FO-25-1379723"/>
    <d v="2025-08-15T09:41:00"/>
    <d v="2025-08-15T14:20:00"/>
    <s v="NO"/>
    <s v="HARDWARE"/>
    <s v="IMPRESION"/>
    <s v="DAÑO POS"/>
    <s v="CB UNO A UNO"/>
    <m/>
    <s v="CERRADO"/>
    <s v="15/08/2025 SE ESCALA PARA VISITA. LLAMAR ANTES DE VISITAR, CONFIRMAR FALLA Y DATOS | 15/08/2025 SE LLAMA AL CLIENTE SE LE INDICA QUE REINICIA EL EQUIPO SE HACEN PRUEBAS Y QUEDA FUNCIONANDO CORRECTAMENTE"/>
    <s v="SOPORTE_TELEFÓNICO"/>
    <n v="0"/>
    <s v="TIPO I"/>
    <s v="TERRESTRE"/>
    <s v="CUERO RUIZ JHONNY"/>
    <n v="0"/>
    <n v="0"/>
    <n v="41241.0800752"/>
    <n v="0"/>
    <n v="41241.0800752"/>
    <m/>
    <m/>
    <m/>
    <m/>
    <m/>
    <m/>
    <m/>
    <m/>
  </r>
  <r>
    <s v="CARTAGENA"/>
    <x v="2"/>
    <x v="2"/>
    <n v="13001"/>
    <n v="2602386"/>
    <n v="32949"/>
    <s v="INCIDENTE"/>
    <s v="BOLIVAR"/>
    <s v="CARTAGENA"/>
    <s v="BARRIO POZON CARTAGENA DE INDI"/>
    <s v="REDEBAN"/>
    <s v="FO-25-1379719"/>
    <d v="2025-08-15T09:44:00"/>
    <d v="2025-08-15T14:23:00"/>
    <s v="NO"/>
    <s v="HARDWARE"/>
    <s v="LECTOR DE TARJETAS"/>
    <s v="MENSAJE RETIRE TARJETA"/>
    <s v="CB UNO A UNO"/>
    <m/>
    <s v="CERRADO"/>
    <s v="15/08/2025 SE ESCALA PARA VISITA. LLAMAR ANTES DE VISITAR, CONFIRMAR FALLA Y DATOS | 15/08/2025 SE REALIZA CAMBIO DE EQUIPO NO LEE TARJETAS CHIPS QUEDA UNO NUEVO FUNCIONANDO SIN PROBLEMAS SE HACEN PRUEBAS TODO OK"/>
    <s v="VISITA_TÉCNICA"/>
    <s v="11VZZ600"/>
    <s v="TIPO I"/>
    <s v="TERRESTRE"/>
    <s v="CANEDO HERRERA ALEXANDER"/>
    <n v="1"/>
    <n v="0"/>
    <n v="65960.072302"/>
    <n v="75096.394270399993"/>
    <n v="65960.072302"/>
    <m/>
    <m/>
    <m/>
    <m/>
    <m/>
    <m/>
    <m/>
    <m/>
  </r>
  <r>
    <s v="BOGOTA"/>
    <x v="5"/>
    <x v="5"/>
    <n v="11001"/>
    <n v="2599078"/>
    <n v="27970"/>
    <s v="INCIDENTE"/>
    <s v="CUNDINAMARCA"/>
    <s v="BOGOTA"/>
    <s v="OPRAP   MICENTRO EL PORVENIR"/>
    <s v="REDEBAN"/>
    <s v="FO-25-1377135"/>
    <d v="2025-08-14T14:44:00"/>
    <d v="2025-08-15T14:26:00"/>
    <s v="NO"/>
    <s v="HARDWARE"/>
    <s v="CABLEADO"/>
    <s v="CABLE MAGICBOX AVERIADO"/>
    <s v="ROBUSTO"/>
    <m/>
    <s v="CERRADO"/>
    <s v="14/08/2025 SE ESCALA PARA VISITA. LLAMAR ANTES DE VISITAR, CONFIRMAR FALLA Y DATOS | 15/08/2025 SE REALIZA CAMBIO DE DATÁFONO POR FALLAS EN IMPRESIÓN SE CAMBIA HUB Y PIN PAD POR COMPATIBILIDAD PRUEBA OK"/>
    <s v="VISITA_TÉCNICA"/>
    <s v="9DZZZ776"/>
    <s v="TIPO I"/>
    <s v="TERRESTRE"/>
    <s v="ORTIZ MARTINEZ STIVEN"/>
    <n v="1"/>
    <n v="0"/>
    <n v="65960.072302"/>
    <n v="75096.394270399993"/>
    <n v="65960.072302"/>
    <m/>
    <m/>
    <m/>
    <m/>
    <m/>
    <m/>
    <m/>
    <m/>
  </r>
  <r>
    <s v="BARRANQUILLA"/>
    <x v="2"/>
    <x v="2"/>
    <n v="8436"/>
    <n v="2598025"/>
    <n v="47498"/>
    <s v="INCIDENTE"/>
    <s v="ATLANTICO"/>
    <s v="MANATI"/>
    <s v="DISTRICOL CENTRAL DE MANATI"/>
    <s v="REDEBAN"/>
    <s v="FO-25-1376065"/>
    <d v="2025-08-14T11:40:00"/>
    <d v="2025-08-15T14:34:00"/>
    <s v="NO"/>
    <s v="HARDWARE"/>
    <s v="LECTOR DE TARJETAS"/>
    <s v="DAÑO POS"/>
    <s v="AGREGADOR"/>
    <m/>
    <s v="CERRADO"/>
    <s v="14/08/2025 SE ESCALA PARA VISITA. LLAMAR ANTES DE VISITAR, CONFIRMAR FALLA Y DATOS | 15/08/2025 SE REALIZA VISITA TÉCNICA, SE CAMBIA EL DATAFONO, SE REALIZAN PRUEBAS EXITOSAS, EQUIPO FUNCIONA CORRECTAMENTE, CB QUEDA OPERATIVO."/>
    <s v="VISITA_TÉCNICA"/>
    <s v="7A003839"/>
    <s v="TIPO II"/>
    <s v="TERRESTRE"/>
    <s v="DE AGUAS MUÑOZ DAVID JOSE"/>
    <n v="1"/>
    <n v="0"/>
    <n v="144967.87232000002"/>
    <n v="140395.6348884"/>
    <n v="144967.87232000002"/>
    <m/>
    <m/>
    <m/>
    <m/>
    <m/>
    <m/>
    <m/>
    <m/>
  </r>
  <r>
    <s v="BOGOTA"/>
    <x v="5"/>
    <x v="5"/>
    <n v="25430"/>
    <n v="2598066"/>
    <n v="78086"/>
    <s v="INCIDENTE"/>
    <s v="CUNDINAMARCA"/>
    <s v="MADRID"/>
    <s v="BARRIO ZARAGOZA MADRID"/>
    <s v="REDEBAN"/>
    <s v="FO-25-1376047"/>
    <d v="2025-08-14T11:49:00"/>
    <d v="2025-08-15T14:37:00"/>
    <s v="NO"/>
    <s v="HARDWARE"/>
    <s v="ALERT IRRUPTION"/>
    <s v="ALERT IRRUPTION"/>
    <s v="CB UNO A UNO"/>
    <m/>
    <s v="CERRADO"/>
    <s v="14/08/2025 14-08 SE ESCALA PARA VISITA. LLAMAR ANTES DE VISITAR, CONFIRMAR FALLA Y DATOS | 15/08/2025 CAMBIO DE EQUIPO POR DAÑO ALERT IRRUPTION SERVICIO OPERATIVO PRUEBAS OK TRNA RBM SE CAMBIA PINPAD Y HUB POR COMPATIBILIDAD TECNOLÓGICA"/>
    <s v="VISITA_TÉCNICA"/>
    <s v="LMNZZ654"/>
    <s v="TIPO II"/>
    <s v="TERRESTRE"/>
    <s v="BUSTOS MORA DIEGO MANUEL"/>
    <n v="1"/>
    <n v="0"/>
    <n v="144967.87232000002"/>
    <n v="140395.6348884"/>
    <n v="144967.87232000002"/>
    <m/>
    <m/>
    <m/>
    <m/>
    <m/>
    <m/>
    <m/>
    <m/>
  </r>
  <r>
    <s v="PASTO"/>
    <x v="4"/>
    <x v="4"/>
    <n v="52323"/>
    <n v="2600832"/>
    <n v="68969"/>
    <s v="INCIDENTE"/>
    <s v="NARIÑO"/>
    <s v="GUALMATAN"/>
    <s v="BARRIO SAN ANATONIO GUALTAMATA"/>
    <s v="REDEBAN"/>
    <s v="FO-25-1378546"/>
    <d v="2025-08-15T08:00:00"/>
    <d v="2025-08-15T14:41:00"/>
    <s v="NO"/>
    <s v="HARDWARE"/>
    <s v="IMPRESION"/>
    <s v="NO AVANZA PAPEL"/>
    <s v="CB UNO A UNO"/>
    <m/>
    <s v="CERRADO"/>
    <s v="15/08/2025 SE ESCALA PARA VISITA. LLAMAR ANTES DE VISITAR, CONFIRMAR FALLA Y DATOS | 15/08/2025 SE HABLA CON LA CLIENTE QUIEN INDICA QUE ESTA INTENTANDO REALIZAR LOS CIERRES, PERO QUE EL DATAFONO NO SACA EL PAPEL DEL CIERRE, SE LE SOLICITA VALIDAR LA TAPA DE LA IMPRESORA, SE LE EXPLICA COMO DEBE AJUSTAR LA TAPA CORRECTAMENTE Y LA POSICION DEL ROLLO, EL CLIENTE REALIZA LOS AJUSTES E IMPRIME LOS CIERRES CORRECTAMENTE"/>
    <s v="SOPORTE_TELEFÓNICO"/>
    <n v="0"/>
    <s v="TIPO II"/>
    <s v="TERRESTRE"/>
    <s v="HENAO CARDONA DIEGO FERNANDO"/>
    <n v="0"/>
    <n v="0"/>
    <n v="41241.0800752"/>
    <n v="0"/>
    <n v="41241.0800752"/>
    <m/>
    <m/>
    <m/>
    <m/>
    <m/>
    <m/>
    <m/>
    <m/>
  </r>
  <r>
    <s v="NEIVA"/>
    <x v="3"/>
    <x v="3"/>
    <n v="41396"/>
    <n v="2596670"/>
    <n v="45845"/>
    <s v="INCIDENTE"/>
    <s v="HUILA"/>
    <s v="LA PLATA"/>
    <s v="DISTRICOL DULCE Y AMOR"/>
    <s v="REDEBAN"/>
    <s v="FO-25-1374879"/>
    <d v="2025-08-14T09:48:00"/>
    <d v="2025-08-15T14:48:00"/>
    <s v="NO"/>
    <s v="HARDWARE"/>
    <s v="LECTOR DE TARJETAS"/>
    <s v="DAÑO POS"/>
    <s v="AGREGADOR"/>
    <m/>
    <s v="CERRADO"/>
    <s v="14/08/2025 14-08 SE ESCALA PARA VISITA. LLAMAR ANTES DE VISITAR, CONFIRMAR FALLA Y DATOS | 15/08/2025 SE REALIZA VISITA A PUNTO, SE CAMBIA EQUIPO YA QUE ESTE PRESENTA DAÑO EN EL CHIP LECTOR DE TARJETAS NO LEE NINGUNA TARJETA. SE DEJA EQUIPO INSTALADO CON VR 10.3 PRUEBAS CB OK, CB OPERATIVO"/>
    <s v="VISITA_TÉCNICA"/>
    <s v="SAZZZ820"/>
    <s v="TIPO III"/>
    <s v="TERRESTRE"/>
    <s v="DEVIA REINOSO JUAN CARLOS"/>
    <n v="1"/>
    <n v="0"/>
    <n v="275728.78077800001"/>
    <n v="196536.5258152"/>
    <n v="275728.78077800001"/>
    <m/>
    <m/>
    <m/>
    <m/>
    <m/>
    <m/>
    <m/>
    <m/>
  </r>
  <r>
    <s v="MEDELLIN"/>
    <x v="1"/>
    <x v="1"/>
    <n v="5001"/>
    <n v="2600427"/>
    <n v="27048"/>
    <s v="INCIDENTE"/>
    <s v="ANTIOQUIA"/>
    <s v="MEDELLIN"/>
    <s v="COMCARD MED DISCAR"/>
    <s v="REDEBAN"/>
    <s v="FO-25-1378245"/>
    <d v="2025-08-14T16:56:00"/>
    <d v="2025-08-15T14:54:00"/>
    <s v="NO"/>
    <s v="HARDWARE"/>
    <s v="TECLADO"/>
    <s v="DAÑO POS"/>
    <s v="AGREGADOR"/>
    <m/>
    <s v="CERRADO"/>
    <s v="14/08/2025 SE ESCALA PARA VISITA. LLAMAR ANTES DE VISITAR, CONFIRMAR FALLA Y DATOS | 15/08/2025 SE CAMBIA EQUIPO POR DAÑO EN TECLADO BORROSO"/>
    <s v="VISITA_TÉCNICA"/>
    <s v="999HZ195-IINZZ660"/>
    <s v="TIPO I"/>
    <s v="TERRESTRE"/>
    <s v="ALVAREZ ARENAS VICTOR HUGO"/>
    <n v="1"/>
    <n v="0"/>
    <n v="65960.072302"/>
    <n v="75096.394270399993"/>
    <n v="65960.072302"/>
    <m/>
    <m/>
    <m/>
    <m/>
    <m/>
    <m/>
    <m/>
    <m/>
  </r>
  <r>
    <s v="IBAGUE"/>
    <x v="3"/>
    <x v="3"/>
    <n v="73268"/>
    <n v="2602433"/>
    <n v="70853"/>
    <s v="INCIDENTE"/>
    <s v="TOLIMA"/>
    <s v="ESPINAL"/>
    <s v="BARRIO CORREGIMIENTO DE CHICOR"/>
    <s v="REDEBAN"/>
    <s v="FO-25-1379730"/>
    <d v="2025-08-15T09:36:00"/>
    <d v="2025-08-15T14:56:00"/>
    <s v="NO"/>
    <s v="SOFTWARE"/>
    <s v="ACTUALIZACION"/>
    <s v="VERSION CARGA SO VR"/>
    <s v="CB UNO A UNO"/>
    <m/>
    <s v="CERRADO"/>
    <s v="15/08/2025 SE ESCALA PARA VISITA. LLAMAR ANTES DE VISITAR, CONFIRMAR FALLA Y DATOS | 15/08/2025 SE REALIZA BORRADO Y ACTUALIZACIÓN DE VERSIÓN, SE CAMBIA MAGIC BOX POR DAÑO; SE REALIZA PRUEBAS DE FUNCIONAMIENTO OK CUBRE CLAVE INSTALADO."/>
    <s v="VISITA_TÉCNICA"/>
    <s v="EF00B383"/>
    <s v="TIPO II"/>
    <s v="TERRESTRE"/>
    <s v="BARRAGAN TAFUR EDWIN ESTEBAN"/>
    <n v="1"/>
    <n v="0"/>
    <n v="144967.87232000002"/>
    <n v="140395.6348884"/>
    <n v="144967.87232000002"/>
    <m/>
    <m/>
    <m/>
    <m/>
    <m/>
    <m/>
    <m/>
    <m/>
  </r>
  <r>
    <s v="VILLAVICENCIO"/>
    <x v="3"/>
    <x v="3"/>
    <n v="50450"/>
    <n v="2597170"/>
    <n v="78906"/>
    <s v="INCIDENTE"/>
    <s v="META"/>
    <s v="PUERTO CONCORDIA"/>
    <s v="BARRIO CENTRO PUERTO CONCORDIA"/>
    <s v="REDEBAN"/>
    <s v="FO-25-1376113"/>
    <d v="2025-08-14T10:22:00"/>
    <d v="2025-08-15T14:59:00"/>
    <s v="NO"/>
    <s v="HARDWARE"/>
    <s v="COMUNICACION"/>
    <s v="MENSAJE CABLE DE RED DESCONECTADO"/>
    <s v="CB UNO A UNO"/>
    <m/>
    <s v="CERRADO"/>
    <s v="14/08/2025 SE ESCALA PARA VISITA. LLAMAR ANTES DE VISITAR, CONFIRMAR FALLA Y DATOS | 15/08/2025 SE CAMBIA EQUIPO POR DAÑO EN EL PUERTO DE RED, PRUEBAS OK"/>
    <s v="VISITA_TÉCNICA"/>
    <s v="F1SZZ779"/>
    <s v="TIPO IV"/>
    <s v="TERRESTRE"/>
    <s v="PEDREROS CONTRERAS MICHAEL STEVENS"/>
    <n v="1"/>
    <n v="0"/>
    <n v="479588.87655000004"/>
    <n v="196536.5258152"/>
    <n v="479588.87655000004"/>
    <m/>
    <m/>
    <m/>
    <m/>
    <m/>
    <m/>
    <m/>
    <m/>
  </r>
  <r>
    <s v="CUCUTA"/>
    <x v="0"/>
    <x v="0"/>
    <n v="54498"/>
    <n v="2593979"/>
    <n v="80331"/>
    <s v="INCIDENTE"/>
    <s v="NORTE DE SANTANDER"/>
    <s v="OCAÑA"/>
    <s v="PTM OCAÑA AUTOSERVICIO CONFIMA"/>
    <s v="REDEBAN"/>
    <s v="FO-25-1372894"/>
    <d v="2025-08-13T16:02:00"/>
    <d v="2025-08-15T15:01:00"/>
    <s v="NO"/>
    <s v="HARDWARE"/>
    <s v="LECTOR DE BARRAS"/>
    <s v="CABLE LECTORA AVERIADO"/>
    <s v="AGREGADOR"/>
    <m/>
    <s v="CERRADO"/>
    <s v="13/08/2025 13-08 SE ESCALA PARA VISITA. LLAMAR ANTES DE VISITAR, CONFIRMAR FALLA Y DATOS | 15/08/2025 SE VISITA COMERCIO, SE CAMBIA LECTOR DE CODIGOS POR DAÑO, SE HACEN PRUEBAS EXITOSA, CB OPERATIVO."/>
    <s v="VISITA_TÉCNICA"/>
    <s v="FFZZZ039-FCZZZ089"/>
    <s v="TIPO IV"/>
    <s v="TERRESTRE"/>
    <s v="NARANJO AFANADOR RUBEN JESUS"/>
    <n v="1"/>
    <n v="0"/>
    <n v="479588.87655000004"/>
    <n v="196536.5258152"/>
    <n v="479588.87655000004"/>
    <m/>
    <m/>
    <m/>
    <m/>
    <m/>
    <m/>
    <m/>
    <m/>
  </r>
  <r>
    <s v="MEDELLIN"/>
    <x v="1"/>
    <x v="1"/>
    <n v="5264"/>
    <n v="2594696"/>
    <n v="25427"/>
    <s v="INCIDENTE"/>
    <s v="ANTIOQUIA"/>
    <s v="ENTRERRIOS"/>
    <s v="ENTRERRIOS II ANTIOQUIA"/>
    <s v="REDEBAN"/>
    <s v="FO-25-1373120"/>
    <d v="2025-08-13T17:28:00"/>
    <d v="2025-08-15T15:11:00"/>
    <s v="NO"/>
    <s v="HARDWARE"/>
    <s v="LECTOR DE TARJETAS"/>
    <s v="MENSAJE RETIRE TARJETA"/>
    <s v="CB UNO A UNO"/>
    <m/>
    <s v="CERRADO"/>
    <s v="13/08/2025 13-08 SE ESCALA PARA VISITA. LLAMAR ANTES DE VISITAR, CONFIRMAR FALLA Y DATOS | 15/08/2025 SE CAMBIA DATÁFONO POR FALLAS EN LECTOR CHIP DE TARJETAS"/>
    <s v="VISITA_TÉCNICA"/>
    <s v="BL01X492"/>
    <s v="TIPO II"/>
    <s v="TERRESTRE"/>
    <s v="DIAZ ZABALA FRANCIS DUBAN"/>
    <n v="1"/>
    <n v="0"/>
    <n v="144967.87232000002"/>
    <n v="140395.6348884"/>
    <n v="144967.87232000002"/>
    <m/>
    <m/>
    <m/>
    <m/>
    <m/>
    <m/>
    <m/>
    <m/>
  </r>
  <r>
    <s v="MEDELLIN"/>
    <x v="1"/>
    <x v="1"/>
    <n v="5266"/>
    <n v="2603105"/>
    <n v="12493"/>
    <s v="INCIDENTE"/>
    <s v="ANTIOQUIA"/>
    <s v="ENVIGADO"/>
    <s v="PAGAFACIL ENVIGADO"/>
    <s v="REDEBAN"/>
    <s v="FO-25-1380040"/>
    <d v="2025-08-15T10:42:00"/>
    <d v="2025-08-15T15:16:00"/>
    <s v="NO"/>
    <s v="HARDWARE"/>
    <s v="LECTOR DE BARRAS"/>
    <s v="CABLE LECTORA AVERIADO"/>
    <s v="ROBUSTO"/>
    <m/>
    <s v="CERRADO"/>
    <s v="15/08/2025 SE ESCALA PARA VISITA. LLAMAR ANTES DE VISITAR, CONFIRMAR FALLA Y DATOS | 15/08/2025 SE REALIZA CAMBIO DE LECTORA POR DAÑO EN CABLE"/>
    <s v="VISITA_TÉCNICA"/>
    <s v="JAAAT641"/>
    <s v="TIPO I"/>
    <s v="TERRESTRE"/>
    <s v="HERNANDEZ CHAVARRIA JUAN CAMILO"/>
    <n v="1"/>
    <n v="0"/>
    <n v="65960.072302"/>
    <n v="75096.394270399993"/>
    <n v="65960.072302"/>
    <m/>
    <m/>
    <m/>
    <m/>
    <m/>
    <m/>
    <m/>
    <m/>
  </r>
  <r>
    <s v="MEDELLIN"/>
    <x v="1"/>
    <x v="1"/>
    <n v="5001"/>
    <n v="2602358"/>
    <n v="52161"/>
    <s v="INCIDENTE"/>
    <s v="ANTIOQUIA"/>
    <s v="MEDELLIN"/>
    <s v="DISTRICOL ILG SOLUCIONES"/>
    <s v="REDEBAN"/>
    <s v="FO-25-1379736"/>
    <d v="2025-08-15T09:35:00"/>
    <d v="2025-08-15T16:00:00"/>
    <s v="NO"/>
    <s v="HARDWARE"/>
    <s v="PANTALLA"/>
    <s v="DAÑO POS"/>
    <s v="AGREGADOR"/>
    <m/>
    <s v="CERRADO"/>
    <s v="15/08/2025 SE ESCALA PARA VISITA. LLAMAR ANTES DE VISITAR, CONFIRMAR FALLA Y DATOS | 15/08/2025 SE REALIZA CAMBIO DE EQUIPO DEBIDO A DAÑO EN PANTALLA INTERMITENTE, SE INSTALA MÁGIC BOX 2600 TODO OK"/>
    <s v="VISITA_TÉCNICA"/>
    <s v="GB0CZ986"/>
    <s v="TIPO I"/>
    <s v="TERRESTRE"/>
    <s v="QUINTERO SANCHEZ JUAN SEBASTIAN"/>
    <n v="1"/>
    <n v="0"/>
    <n v="65960.072302"/>
    <n v="75096.394270399993"/>
    <n v="65960.072302"/>
    <m/>
    <m/>
    <m/>
    <m/>
    <m/>
    <m/>
    <m/>
    <m/>
  </r>
  <r>
    <s v="SINCELEJO"/>
    <x v="2"/>
    <x v="2"/>
    <n v="70670"/>
    <n v="2599474"/>
    <n v="62614"/>
    <s v="INCIDENTE"/>
    <s v="SUCRE"/>
    <s v="SAMPUES"/>
    <s v="BARRIO CENTRO SAMPUES 2"/>
    <s v="REDEBAN"/>
    <s v="FO-25-1377427"/>
    <d v="2025-08-14T15:26:00"/>
    <d v="2025-08-15T16:14:00"/>
    <s v="NO"/>
    <s v="HARDWARE"/>
    <s v="LECTOR DE BARRAS"/>
    <s v="CABLE LECTORA AVERIADO"/>
    <s v="CB UNO A UNO"/>
    <m/>
    <s v="CERRADO"/>
    <s v="14/08/2025 SE ESCALA PARA VISITA. LLAMAR ANTES DE VISITAR, CONFIRMAR FALLA Y DATOS | 15/08/2025 SE VISITA COMERCIO POR UNA FALLA, PUESTO QUE EL LECTOR NO FUNCIONA, SE HACE CAMBIO DE LECTOR, CAUSAL L9 DAÑO FÍSICO, SE DEJA CON LA VERSIÓN 9.90, SE REALIZAN PRUEBAS OK."/>
    <s v="VISITA_TÉCNICA"/>
    <s v="LA00O242"/>
    <s v="TIPO II"/>
    <s v="TERRESTRE"/>
    <s v="CACERES HERNANDEZ ANDRES"/>
    <n v="1"/>
    <n v="0"/>
    <n v="144967.87232000002"/>
    <n v="140395.6348884"/>
    <n v="144967.87232000002"/>
    <m/>
    <m/>
    <m/>
    <m/>
    <m/>
    <m/>
    <m/>
    <m/>
  </r>
  <r>
    <s v="CUCUTA"/>
    <x v="0"/>
    <x v="0"/>
    <n v="54498"/>
    <n v="2599153"/>
    <n v="47705"/>
    <s v="INCIDENTE"/>
    <s v="NORTE DE SANTANDER"/>
    <s v="OCAÑA"/>
    <s v="DISTRICOL VARIEDADES SYLIANA"/>
    <s v="REDEBAN"/>
    <s v="FO-25-1377275"/>
    <d v="2025-08-14T14:59:00"/>
    <d v="2025-08-15T16:19:00"/>
    <s v="NO"/>
    <s v="HARDWARE"/>
    <s v="DETERIORO"/>
    <s v="DATAFONO"/>
    <s v="AGREGADOR"/>
    <m/>
    <s v="CERRADO"/>
    <s v="14/08/2025 SE ESCALA PARA VISITA. LLAMAR ANTES DE VISITAR, CONFIRMAR FALLA Y DATOS | 15/08/2025 SE VISITA COMERCIO, SE REALIZA CAMBIO DE DATAFONO POR DAÑO, SE HACEN PRUEBAS EXITOSA,  CB OPERATIVO."/>
    <s v="VISITA_TÉCNICA"/>
    <s v="XP00F452"/>
    <s v="TIPO IV"/>
    <s v="TERRESTRE"/>
    <s v="NARANJO AFANADOR RUBEN JESUS"/>
    <n v="1"/>
    <n v="0"/>
    <n v="479588.87655000004"/>
    <n v="196536.5258152"/>
    <n v="479588.87655000004"/>
    <m/>
    <m/>
    <m/>
    <m/>
    <m/>
    <m/>
    <m/>
    <m/>
  </r>
  <r>
    <s v="CALI"/>
    <x v="4"/>
    <x v="4"/>
    <n v="19532"/>
    <n v="2600753"/>
    <n v="73547"/>
    <s v="INCIDENTE"/>
    <s v="CAUCA"/>
    <s v="PATIA"/>
    <s v="BARRIO BETANIA PATÍA"/>
    <s v="REDEBAN"/>
    <s v="FO-25-1378554"/>
    <d v="2025-08-15T08:00:00"/>
    <d v="2025-08-15T16:22:00"/>
    <s v="NO"/>
    <s v="HARDWARE"/>
    <s v="ALERT IRRUPTION"/>
    <s v="ALERT IRRUPTION"/>
    <s v="CB UNO A UNO"/>
    <m/>
    <s v="CERRADO"/>
    <s v="15/08/2025 SE ESCALA PARA VISITA. LLAMAR ANTES DE VISITAR, CONFIRMAR FALLA Y DATOS | 15/08/2025 SE INGRESA SE ENCUENTRA EQUIPO CON ALERT INTERRUPTION SE PROCEDE A CAMBIAR EQUIPO SE INSTALA NUEVO EQUIPO SE INSTALA SISTEMA OPERATIVO VERSIÓN CREACIÓN DE USUARIOS PRUEBAS OKAY TELECARGA DRNA"/>
    <s v="VISITA_TÉCNICA"/>
    <s v="SV00W472"/>
    <s v="TIPO IV"/>
    <s v="TERRESTRE"/>
    <s v="GIMBUEL LASSO LUIS GERMAN"/>
    <n v="1"/>
    <n v="0"/>
    <n v="479588.87655000004"/>
    <n v="196536.5258152"/>
    <n v="479588.87655000004"/>
    <m/>
    <m/>
    <m/>
    <m/>
    <m/>
    <m/>
    <m/>
    <m/>
  </r>
  <r>
    <s v="CALI"/>
    <x v="4"/>
    <x v="4"/>
    <n v="76233"/>
    <n v="2594763"/>
    <n v="36842"/>
    <s v="INCIDENTE"/>
    <s v="VALLE DEL CAUCA"/>
    <s v="DAGUA"/>
    <s v="BARRIO CENTRO DAGUA 1"/>
    <s v="REDEBAN"/>
    <s v="FO-25-1373126"/>
    <d v="2025-08-13T17:08:00"/>
    <d v="2025-08-15T17:01:00"/>
    <s v="NO"/>
    <s v="HARDWARE"/>
    <s v="IMPRESION"/>
    <s v="NO AVANZA PAPEL"/>
    <s v="CB UNO A UNO"/>
    <m/>
    <s v="CERRADO"/>
    <s v="13/08/2025 13-08 SE ESCALA PARA VISITA. LLAMAR ANTES DE VISITAR, CONFIRMAR FALLA Y DATOS | 15/08/2025 SE LLEGA A COMERCIO SE HACEN PRUEBAS DATÁFONO ESTÁ FUNCIONANDO BIEN SE LE EXPLICA AL CLIENTE QUE LOS DATÁFONOS DESK 2600 CUANDO NO SE TAPA BIEN EL NO IMPRIME Y SI APRETA MUCHO LA TAPA SE ATASCA"/>
    <s v="VISITA_TÉCNICA"/>
    <s v="AB00G647"/>
    <s v="TIPO II"/>
    <s v="TERRESTRE"/>
    <s v="CUERO RUIZ JHONNY"/>
    <n v="1"/>
    <n v="0"/>
    <n v="144967.87232000002"/>
    <n v="140395.6348884"/>
    <n v="144967.87232000002"/>
    <m/>
    <m/>
    <m/>
    <m/>
    <m/>
    <m/>
    <m/>
    <m/>
  </r>
  <r>
    <s v="BOGOTA"/>
    <x v="5"/>
    <x v="5"/>
    <n v="11001"/>
    <n v="2602369"/>
    <n v="50104"/>
    <s v="INCIDENTE"/>
    <s v="CUNDINAMARCA"/>
    <s v="BOGOTA"/>
    <s v="PTM BOGOTA  PAPELERIA"/>
    <s v="REDEBAN"/>
    <s v="FO-25-1379727"/>
    <d v="2025-08-15T09:39:00"/>
    <d v="2025-08-15T17:15:00"/>
    <s v="NO"/>
    <s v="HARDWARE"/>
    <s v="TECLADO"/>
    <s v="DAÑO POS"/>
    <s v="AGREGADOR"/>
    <m/>
    <s v="CERRADO"/>
    <s v="15/08/2025 SE ESCALA PARA VISITA. LLAMAR ANTES DE VISITAR, CONFIRMAR FALLA Y DATOS | 15/08/2025 SE REALIZA VISITA A CB PARA ATENDER INCIDENTE SE REALIZA CAMBIO DE DATAFONO POR FALLA EN TECLADO ,SE REALIZAN PRUEBAS OK"/>
    <s v="VISITA_TÉCNICA"/>
    <s v="II00T995-EF008211"/>
    <s v="TIPO I"/>
    <s v="TERRESTRE"/>
    <s v="GALINDO ROJAS LUIS FELIPE"/>
    <n v="1"/>
    <n v="0"/>
    <n v="65960.072302"/>
    <n v="75096.394270399993"/>
    <n v="65960.072302"/>
    <m/>
    <m/>
    <m/>
    <m/>
    <m/>
    <m/>
    <m/>
    <m/>
  </r>
  <r>
    <s v="VILLAVICENCIO"/>
    <x v="3"/>
    <x v="3"/>
    <n v="50001"/>
    <n v="2603130"/>
    <n v="64572"/>
    <s v="INCIDENTE"/>
    <s v="META"/>
    <s v="VILLAVICENCIO"/>
    <s v="BARRIO CENTRO VILLAVICENCIO VI"/>
    <s v="REDEBAN"/>
    <s v="FO-25-1380027"/>
    <d v="2025-08-15T10:48:00"/>
    <d v="2025-08-15T17:21:00"/>
    <s v="NO"/>
    <s v="HARDWARE"/>
    <s v="LECTOR DE TARJETAS"/>
    <s v="MENSAJE RETIRE TARJETA"/>
    <s v="CB UNO A UNO"/>
    <m/>
    <s v="CERRADO"/>
    <s v="15/08/2025 SE ESCALA PARA VISITA. LLAMAR ANTES DE VISITAR, CONFIRMAR FALLA Y DATOS | 15/08/2025 SE VISITA CB PERO AL LLEGAR AL SITIO EL COMERCIO NO EXISTE"/>
    <s v="VISITA_TÉCNICA"/>
    <s v="COMERCIO CERRADO "/>
    <s v="TIPO I"/>
    <s v="TERRESTRE"/>
    <s v="GARZON RUIZ LUIS MIGUEL"/>
    <n v="1"/>
    <n v="0"/>
    <n v="65960.072302"/>
    <n v="75096.394270399993"/>
    <n v="65960.072302"/>
    <m/>
    <m/>
    <m/>
    <m/>
    <m/>
    <m/>
    <m/>
    <m/>
  </r>
  <r>
    <s v="CALI"/>
    <x v="4"/>
    <x v="4"/>
    <n v="76001"/>
    <n v="2604062"/>
    <n v="79695"/>
    <s v="INCIDENTE"/>
    <s v="VALLE DEL CAUCA"/>
    <s v="CALI"/>
    <s v="PTM CALI PUNTO RAJAAM"/>
    <s v="REDEBAN"/>
    <s v="FO-25-1380800"/>
    <d v="2025-08-15T13:00:00"/>
    <d v="2025-08-15T17:28:00"/>
    <s v="NO"/>
    <s v="HARDWARE"/>
    <s v="IMPRESION"/>
    <s v="DAÑO POS"/>
    <s v="AGREGADOR"/>
    <m/>
    <s v="CERRADO"/>
    <s v="15/08/2025 SE ESCALA PARA VISITA. LLAMAR ANTES DE VISITAR, CONFIRMAR FALLA Y DATOS | 15/08/2025 SE CAMBIA DATAFONO YA QUE EL DEL CLIENTE NO IMPRIMIA"/>
    <s v="VISITA_TÉCNICA"/>
    <s v="V1YZZ437-EF03Z101"/>
    <s v="TIPO I"/>
    <s v="TERRESTRE"/>
    <s v="CUERO RUIZ JHONNY"/>
    <n v="1"/>
    <n v="0"/>
    <n v="65960.072302"/>
    <n v="75096.394270399993"/>
    <n v="65960.072302"/>
    <m/>
    <m/>
    <m/>
    <m/>
    <m/>
    <m/>
    <m/>
    <m/>
  </r>
  <r>
    <s v="CALI"/>
    <x v="4"/>
    <x v="4"/>
    <n v="19698"/>
    <n v="2598879"/>
    <n v="47114"/>
    <s v="INCIDENTE"/>
    <s v="CAUCA"/>
    <s v="SANTANDER DE QUILICHAO"/>
    <s v="BARRIO VILLAS DE QUILICHAO SAN"/>
    <s v="REDEBAN"/>
    <s v="FO-25-1377018"/>
    <d v="2025-08-14T14:28:00"/>
    <d v="2025-08-15T17:35:00"/>
    <s v="NO"/>
    <s v="HARDWARE"/>
    <s v="IMPRESION"/>
    <s v="NO IMPRIME UNO O VARIOS CARACTERES"/>
    <s v="CB UNO A UNO"/>
    <m/>
    <s v="CERRADO"/>
    <s v="14/08/2025 SE ESCALA PARA VISITA. LLAMAR ANTES DE VISITAR, CONFIRMAR FALLA Y DATOS | 15/08/2025 SE VISITA EL COMERCIO, SE REVISA LOS EQUIPOS ESTÁ FALLANDO LA IMPRESORA DEL DATAFONO NO IMPRIME UNO O VARIOS CARACTERES POR LO QUE SE CAMBIA RESOLVIENDO EL DAÑO, PRUEBAS OK, TELECARGA TRNA"/>
    <s v="VISITA_TÉCNICA"/>
    <s v="9C00D629"/>
    <s v="TIPO II"/>
    <s v="TERRESTRE"/>
    <s v="HERRERA MONAR GEOVANNY"/>
    <n v="1"/>
    <n v="0"/>
    <n v="144967.87232000002"/>
    <n v="140395.6348884"/>
    <n v="144967.87232000002"/>
    <m/>
    <m/>
    <m/>
    <m/>
    <m/>
    <m/>
    <m/>
    <m/>
  </r>
  <r>
    <s v="IBAGUE"/>
    <x v="3"/>
    <x v="3"/>
    <n v="73001"/>
    <n v="2605070"/>
    <n v="57074"/>
    <s v="INCIDENTE"/>
    <s v="TOLIMA"/>
    <s v="IBAGUE"/>
    <s v="PTM IBAGUE VARIEDADES DIZA"/>
    <s v="REDEBAN"/>
    <s v="FO-25-1382002"/>
    <d v="2025-08-15T15:54:00"/>
    <d v="2025-08-15T17:39:00"/>
    <s v="NO"/>
    <s v="HARDWARE"/>
    <s v="LECTOR DE BARRAS"/>
    <s v="CABLE LECTORA AVERIADO"/>
    <s v="AGREGADOR"/>
    <m/>
    <s v="CERRADO"/>
    <s v="15/08/2025 SE ESCALA PARA VISITA. LLAMAR ANTES DE VISITAR, CONFIRMAR FALLA Y DATOS | 15/08/2025 SE CAMBIA LECTOR DE BARRAS POR DAÑO EN CABLE. SE HACEN PRUEBAS DE TRANSACCIONES TODO OK"/>
    <s v="VISITA_TÉCNICA"/>
    <s v="XPSZZ325 - XPSZZ366"/>
    <s v="TIPO I"/>
    <s v="TERRESTRE"/>
    <s v="VARGAS HERRERA JHON JAIRO"/>
    <n v="1"/>
    <n v="0"/>
    <n v="65960.072302"/>
    <n v="75096.394270399993"/>
    <n v="65960.072302"/>
    <m/>
    <m/>
    <m/>
    <m/>
    <m/>
    <m/>
    <m/>
    <m/>
  </r>
  <r>
    <s v="PEREIRA"/>
    <x v="4"/>
    <x v="6"/>
    <n v="76895"/>
    <n v="2598160"/>
    <n v="25482"/>
    <s v="INCIDENTE"/>
    <s v="VALLE DEL CAUCA"/>
    <s v="ZARZAL"/>
    <s v="ZARZAL III   VALLE DEL CAUCA"/>
    <s v="REDEBAN"/>
    <s v="FO-25-1376199"/>
    <d v="2025-08-14T11:54:00"/>
    <d v="2025-08-15T17:45:00"/>
    <s v="NO"/>
    <s v="HARDWARE"/>
    <s v="IMPRESION"/>
    <s v="NO IMPRIME UNO O VARIOS CARACTERES"/>
    <s v="CB UNO A UNO"/>
    <m/>
    <s v="CERRADO"/>
    <s v="14/08/2025 SE ESCALA PARA VISITA. LLAMAR ANTES DE VISITAR, CONFIRMAR FALLA Y DATOS | 15/08/2025 EN LA VISITA TÉCNICA SE REALIZÓ EL CAMBIO DE DATÁFONO YA QUE SE ENCONTRÓ CON LA IMPRESORA AVERIADA,SE CAMBIÓ POR TECNOLOGÍA DESK 2600,SE CAMBIA PINPAD POR TECNOLOGÍA DESK 1600,SE RETIRÓ EL HUB Y SE INSTALÓ MAGIC BOX 2600 ,SE INSTALÓ EL SISTEMA OPERATIVO Y VERSIÓN 10.3N SE CREARON LOS USUARIOS Y SE REALIZARON LAS PRUEBAS DEJANDO EL SERVICIO OPERANDO SIN FALLAS Y SIN NOVEDAD"/>
    <s v="VISITA_TÉCNICA"/>
    <s v="A000T552"/>
    <s v="TIPO III"/>
    <s v="TERRESTRE"/>
    <s v="SANCHEZ URREGO ROBINSON DAVID"/>
    <n v="1"/>
    <n v="0"/>
    <n v="275728.78077800001"/>
    <n v="196536.5258152"/>
    <n v="275728.78077800001"/>
    <m/>
    <m/>
    <m/>
    <m/>
    <m/>
    <m/>
    <m/>
    <m/>
  </r>
  <r>
    <s v="BOGOTA"/>
    <x v="5"/>
    <x v="5"/>
    <n v="11001"/>
    <n v="2602563"/>
    <n v="59896"/>
    <s v="INCIDENTE"/>
    <s v="CUNDINAMARCA"/>
    <s v="BOGOTA"/>
    <s v="BARRIO CANTALEJO BOGOTA 2"/>
    <s v="REDEBAN"/>
    <s v="FO-25-1379711"/>
    <d v="2025-08-15T10:05:00"/>
    <d v="2025-08-15T17:56:00"/>
    <s v="NO"/>
    <s v="HARDWARE"/>
    <s v="ALERT IRRUPTION"/>
    <s v="ALERT IRRUPTION"/>
    <s v="CB UNO A UNO"/>
    <m/>
    <s v="CERRADO"/>
    <s v="15/08/2025 SE ESCALA PARA VISITA. LLAMAR ANTES DE VISITAR, CONFIRMAR FALLA Y DATOS | 15/08/2025 SE LLEGA A COMERCIO SE CAMBIA DATAFONO ALERT INTERRUPCIÓN SE REALIZAN PRUEBAS OK"/>
    <s v="VISITA_TÉCNICA"/>
    <s v="FUA0B447"/>
    <s v="TIPO I"/>
    <s v="TERRESTRE"/>
    <s v="INFANTE SIERRA MANUEL FERNANDO"/>
    <n v="1"/>
    <n v="0"/>
    <n v="65960.072302"/>
    <n v="75096.394270399993"/>
    <n v="65960.072302"/>
    <m/>
    <m/>
    <m/>
    <m/>
    <m/>
    <m/>
    <m/>
    <m/>
  </r>
  <r>
    <s v="BUCARAMANGA"/>
    <x v="0"/>
    <x v="0"/>
    <n v="68190"/>
    <n v="2601302"/>
    <n v="46747"/>
    <s v="INCIDENTE"/>
    <s v="SANTANDER"/>
    <s v="CIMITARRA"/>
    <s v="BARRIO DIAMANTE CIMITARRA"/>
    <s v="REDEBAN"/>
    <s v="FO-25-1378538"/>
    <d v="2025-08-15T08:00:00"/>
    <d v="2025-08-15T18:10:00"/>
    <s v="NO"/>
    <s v="HARDWARE"/>
    <s v="LECTOR DE TARJETAS"/>
    <s v="MENSAJE RETIRE TARJETA"/>
    <s v="CB UNO A UNO"/>
    <m/>
    <s v="CERRADO"/>
    <s v="15/08/2025 SE ESCALA PARA VISITA. LLAMAR ANTES DE VISITAR, CONFIRMAR FALLA Y DATOS | 15/08/2025 SE REALIZA CAMBIO DE EQUIPO DEBIDO ARROJA MENSAJES RETIRE TARJETA , SE REALIZA INYECCIÓN DE SISTEMA Y VERSIÓN INICIALIZADA OK PRUEBAS OK CUBRE CLAVE OK"/>
    <s v="VISITA_TÉCNICA"/>
    <s v="TR008175-TR07Z203"/>
    <s v="TIPO IV"/>
    <s v="TERRESTRE"/>
    <s v="HERRERA LUQUE SAUL JAVIER"/>
    <n v="1"/>
    <n v="0"/>
    <n v="479588.87655000004"/>
    <n v="196536.5258152"/>
    <n v="479588.87655000004"/>
    <m/>
    <m/>
    <m/>
    <m/>
    <m/>
    <m/>
    <m/>
    <m/>
  </r>
  <r>
    <s v="BUCARAMANGA"/>
    <x v="0"/>
    <x v="0"/>
    <n v="68081"/>
    <n v="2601581"/>
    <n v="68098"/>
    <s v="INCIDENTE"/>
    <s v="SANTANDER"/>
    <s v="BARRANCABERMEJA"/>
    <s v="PTM BARRANCABERMEJA 3219388280"/>
    <s v="REDEBAN"/>
    <s v="FO-25-1379030"/>
    <d v="2025-08-15T08:36:00"/>
    <d v="2025-08-15T18:15:00"/>
    <s v="NO"/>
    <s v="SOFTWARE"/>
    <s v="LECTOR DE BARRAS"/>
    <s v="FORMATO INVALIDO"/>
    <s v="AGREGADOR"/>
    <m/>
    <s v="CERRADO"/>
    <s v="15/08/2025 SE INTENTA COMUNICACION CON CB AL NUMERO 3204908059 SIN RESPUESTA, FAVOR LLAMAR LLAMAR ANTES DE VISITAR, CONFIRMAR FALLA Y DATOS | 15/08/2025 CONFIGURACIÓN Y CAMBIO DE CABLE DE EL LECTOR SYMBOL PRUEBA EXITOSA"/>
    <s v="VISITA_TÉCNICA"/>
    <s v="9T01Z859"/>
    <s v="TIPO III"/>
    <s v="TERRESTRE"/>
    <s v="PEÑA DIAZ IVAN YESID"/>
    <n v="1"/>
    <n v="0"/>
    <n v="275728.78077800001"/>
    <n v="196536.5258152"/>
    <n v="275728.78077800001"/>
    <m/>
    <m/>
    <m/>
    <m/>
    <m/>
    <m/>
    <m/>
    <m/>
  </r>
  <r>
    <s v="VILLAVICENCIO"/>
    <x v="3"/>
    <x v="3"/>
    <n v="95025"/>
    <n v="2596921"/>
    <n v="63309"/>
    <s v="INCIDENTE"/>
    <s v="GUAVIARE"/>
    <s v="EL RETORNO"/>
    <s v="BARRIO VIA PRINCIPAL LA LIBERT"/>
    <s v="REDEBAN"/>
    <s v="FO-25-1375083"/>
    <d v="2025-08-14T10:00:00"/>
    <d v="2025-08-15T18:22:00"/>
    <s v="NO"/>
    <s v="HARDWARE"/>
    <s v="COMUNICACION"/>
    <s v="MENSAJE CABLE DE RED DESCONECTADO"/>
    <s v="CB UNO A UNO"/>
    <m/>
    <s v="CERRADO"/>
    <s v="14/08/2025 14-08 SE ESCALA PARA VISITA. LLAMAR ANTES DE VISITAR, CONFIRMAR FALLA Y DATOS | 15/08/2025 SE REALIZA CAMBIO DE CABLE MAGIC BOX Y SE AUMENTA BRILLO DE PANTALLA"/>
    <s v="VISITA_TÉCNICA"/>
    <s v="FUA0U786"/>
    <s v="TIPO IV"/>
    <s v="TERRESTRE"/>
    <s v="PEDREROS CONTRERAS MICHAEL STEVENS"/>
    <n v="1"/>
    <n v="0"/>
    <n v="479588.87655000004"/>
    <n v="196536.5258152"/>
    <n v="479588.87655000004"/>
    <m/>
    <m/>
    <m/>
    <m/>
    <m/>
    <m/>
    <m/>
    <m/>
  </r>
  <r>
    <s v="PEREIRA"/>
    <x v="4"/>
    <x v="6"/>
    <n v="63001"/>
    <n v="2605429"/>
    <n v="25339"/>
    <s v="INCIDENTE"/>
    <s v="QUINDIO"/>
    <s v="ARMENIA"/>
    <s v="ARA0010 SAN FRANCISCO"/>
    <s v="REDEBAN"/>
    <s v="FO-25-1382613"/>
    <d v="2025-08-15T16:33:00"/>
    <d v="2025-08-15T18:50:00"/>
    <s v="NO"/>
    <s v="SOFTWARE"/>
    <s v="CIERRE"/>
    <s v="CIERRE NO HABILITADO"/>
    <s v="RETAIL"/>
    <m/>
    <s v="CERRADO"/>
    <s v="15/08/2025 SE ESCALA CASO ARA A LA RED **TU SOLICITUD REFERENTE A GENERACIÓN DE CASOS CB ARA BANCOLOMBIA QUEDÓ RADICADA BAJO EL TICKET NÚMERO ***AL ÁREA ENCARGADA. | 15/08/2025 SE ESCALA CASO ARA A LA RED **TU SOLICITUD REFERENTE A GENERACIÓN DE CASOS CB ARA BANCOLOMBIA QUEDÓ RADICADA BAJO EL TICKET NÚMERO ***AL ÁREA ENCARGADA. | 15/08/2025 SE ESCALA CASO ARA A LA RED **TU SOLICITUD REFERENTE A GENERACIÓN DE CASOS CB ARA BANCOLOMBIA QUEDÓ RADICADA BAJO EL TICKET NÚMERO ***AL ÁREA ENCARGADA. | 15/08/2025 SE ESCALA CASO ARA A LA RED **TU SOLICITUD REFERENTE A GENERACIÓN DE CASOS CB ARA BANCOLOMBIA QUEDÓ RADICADA BAJO EL TICKET NÚMERO ***AL ÁREA ENCARGADA."/>
    <s v="SOPORTE_TELEFÓNICO"/>
    <n v="0"/>
    <s v="TIPO II"/>
    <s v="TERRESTRE"/>
    <s v="GARCIA CHAVARRIA TATIANA EDELMIRA"/>
    <n v="0"/>
    <n v="0"/>
    <n v="41241.0800752"/>
    <n v="0"/>
    <n v="41241.0800752"/>
    <m/>
    <m/>
    <m/>
    <m/>
    <m/>
    <m/>
    <m/>
    <m/>
  </r>
  <r>
    <s v="MEDELLIN"/>
    <x v="1"/>
    <x v="1"/>
    <n v="5091"/>
    <n v="2599994"/>
    <n v="30856"/>
    <s v="INCIDENTE"/>
    <s v="ANTIOQUIA"/>
    <s v="BETANIA"/>
    <s v="COMCARD BETANIA CITARA 3"/>
    <s v="REDEBAN"/>
    <s v="FO-25-1378249"/>
    <d v="2025-08-14T16:16:00"/>
    <d v="2025-08-16T09:14:00"/>
    <s v="NO"/>
    <s v="HARDWARE"/>
    <s v="LECTOR DE TARJETAS"/>
    <s v="MENSAJE RETIRE TARJETA"/>
    <s v="AGREGADOR"/>
    <m/>
    <s v="CERRADO"/>
    <s v="14/08/2025 SE ESCALA PARA VISITA. LLAMAR ANTES DE VISITAR, CONFIRMAR FALLA Y DATOS | 16/08/2025 SE LIMPIA CONTACTO CHIP SE HACEN PRUEBAS QUEDA OK"/>
    <s v="VISITA_TÉCNICA"/>
    <s v="BVZZZ327"/>
    <s v="TIPO III"/>
    <s v="TERRESTRE"/>
    <s v="ALVAREZ ARENAS VICTOR HUGO"/>
    <n v="1"/>
    <n v="0"/>
    <n v="275728.78077800001"/>
    <n v="196536.5258152"/>
    <n v="275728.78077800001"/>
    <m/>
    <m/>
    <m/>
    <m/>
    <m/>
    <m/>
    <m/>
    <m/>
  </r>
  <r>
    <s v="CALI"/>
    <x v="4"/>
    <x v="4"/>
    <n v="19392"/>
    <n v="2592192"/>
    <n v="76459"/>
    <s v="INCIDENTE"/>
    <s v="CAUCA"/>
    <s v="LA SIERRA"/>
    <s v="BARRIO LA SIERRA LA SIERRA"/>
    <s v="REDEBAN"/>
    <s v="FO-25-1371304"/>
    <d v="2025-08-13T11:58:00"/>
    <d v="2025-08-16T09:28:00"/>
    <s v="NO"/>
    <s v="HARDWARE"/>
    <s v="COMUNICACION"/>
    <s v="MENSAJE CABLE DE RED DESCONECTADO"/>
    <s v="CB UNO A UNO"/>
    <m/>
    <s v="CERRADO"/>
    <s v="13/08/2025 13-08 SE ESCALA PARA VISITA. LLAMAR ANTES DE VISITAR, CONFIRMAR FALLA Y DATOS | 16/08/2025 SE INGRESA EQUIPO DESCONFIGURADO PARÁMETROS SE FORMATIO EQUIPO SE INSTALA SISTEMA OPERATIVO VERSIÓN CREACIÓN DE USUARIOS PRUEBAS OKAY TELECARGA DRNA"/>
    <s v="VISITA_TÉCNICA"/>
    <s v="LM0WZ676"/>
    <s v="TIPO III"/>
    <s v="TERRESTRE"/>
    <s v="GIMBUEL LASSO LUIS GERMAN"/>
    <n v="1"/>
    <n v="0"/>
    <n v="275728.78077800001"/>
    <n v="196536.5258152"/>
    <n v="275728.78077800001"/>
    <m/>
    <m/>
    <m/>
    <m/>
    <m/>
    <m/>
    <m/>
    <m/>
  </r>
  <r>
    <s v="PEREIRA"/>
    <x v="4"/>
    <x v="6"/>
    <n v="66001"/>
    <n v="2603299"/>
    <n v="60598"/>
    <s v="INCIDENTE"/>
    <s v="RISARALDA"/>
    <s v="PEREIRA"/>
    <s v="BARRIO CENTRO PEREIRA 36"/>
    <s v="REDEBAN"/>
    <s v="FO-25-1380303"/>
    <d v="2025-08-15T11:23:00"/>
    <d v="2025-08-16T09:33:00"/>
    <s v="NO"/>
    <s v="HARDWARE"/>
    <s v="LECTOR DE TARJETAS"/>
    <s v="DAÑO POS"/>
    <s v="CB UNO A UNO"/>
    <m/>
    <s v="CERRADO"/>
    <s v="15/08/2025 SE ESCALA PARA VISITA. LLAMAR ANTES DE VISITAR, CONFIRMAR FALLA Y DATOS | 16/08/2025 SE VISITA COMERCIO CLIENTE INDICA QUE NO LEE ALGUNAS TARJETAS SE REALIZA INICIALIZACIÓN SE REALIZA PRUEBAS OK"/>
    <s v="VISITA_TÉCNICA"/>
    <s v="JA00E995"/>
    <s v="TIPO I"/>
    <s v="TERRESTRE"/>
    <s v="LOAIZA LOPEZ JHON FREDDY"/>
    <n v="1"/>
    <n v="0"/>
    <n v="65960.072302"/>
    <n v="75096.394270399993"/>
    <n v="65960.072302"/>
    <m/>
    <m/>
    <m/>
    <m/>
    <m/>
    <m/>
    <m/>
    <m/>
  </r>
  <r>
    <s v="BOGOTA"/>
    <x v="5"/>
    <x v="5"/>
    <n v="11001"/>
    <n v="2604309"/>
    <n v="47809"/>
    <s v="INCIDENTE"/>
    <s v="CUNDINAMARCA"/>
    <s v="BOGOTA"/>
    <s v="BARRIO BOGOTA BOGOTA 3"/>
    <s v="REDEBAN"/>
    <s v="FO-25-1381186"/>
    <d v="2025-08-15T13:38:00"/>
    <d v="2025-08-16T10:04:00"/>
    <s v="NO"/>
    <s v="HARDWARE"/>
    <s v="DETERIORO"/>
    <s v="DATAFONO"/>
    <s v="CB UNO A UNO"/>
    <m/>
    <s v="CERRADO"/>
    <s v="15/08/2025 SE ESCALA PARA VISITA. LLAMAR ANTES DE VISITAR, CONFIRMAR FALLA Y DATOS | 16/08/2025 SE REALIZA CAMBIO DE CABLE MAGICBOX3500, FUNCIONAMIENTO OK."/>
    <s v="VISITA_TÉCNICA"/>
    <s v="II00F601"/>
    <s v="TIPO I"/>
    <s v="TERRESTRE"/>
    <s v="MURCIA HERNANDEZ HARVEY IGNACIO"/>
    <n v="1"/>
    <n v="0"/>
    <n v="65960.072302"/>
    <n v="75096.394270399993"/>
    <n v="65960.072302"/>
    <m/>
    <m/>
    <m/>
    <m/>
    <m/>
    <m/>
    <m/>
    <m/>
  </r>
  <r>
    <s v="CALI"/>
    <x v="4"/>
    <x v="4"/>
    <n v="76520"/>
    <n v="2605897"/>
    <n v="67631"/>
    <s v="INCIDENTE"/>
    <s v="VALLE DEL CAUCA"/>
    <s v="PALMIRA"/>
    <s v="BARRIO LA PINA PALMIRA"/>
    <s v="REDEBAN"/>
    <s v="FO-25-1383181"/>
    <d v="2025-08-16T08:00:00"/>
    <d v="2025-08-16T10:24:00"/>
    <s v="NO"/>
    <s v="SOFTWARE"/>
    <s v="INCOMPATIBILIDAD POR TECNOLOGIA"/>
    <s v="PINPAD"/>
    <s v="CB UNO A UNO"/>
    <m/>
    <s v="CERRADO"/>
    <s v="16/08/2025 SE ESCALA PARA VISITA. LLAMAR ANTES DE VISITAR, CONFIRMAR FALLA Y DATOS | 16/08/2025 SE REALIZÓ GESTIÓN TELEFÓNICA PARA CONFIRMAR LA VISITA TÉCNICA CON LA CLIENTA,INFORMA QUE EL DATÁFONO ESTA FUNCIONANDO PERFECTAMENTE YA QUE FUE INSTALADO HACE 3 DIAS ,YA QUE SE LO CAMBIARON ELLA TENIA UN DESK 3500 Y SOLICITO UN PINPAD EL CUAL SE LE INSTALÓ UN DESK 1600 Y POR ESTE MOTIVO SE CAMBIÓ EL DESK 3500 POR UN DESK 2600,EL MOTIVO DE LA LLAMADA ES PORQUE ELLA DICE QUE EL NUEVO TIENE LAS TECLAS MAS PEQUEÑAS QUE EL ANTERIOR Y SE HACEN MAS DURAS,SE LE EXPLICÓ A LA USUARIA QUE ESTOS DATÁFONOS SON LOS QUE SE ESTAN IMPLEMENTANDO POR PARTE DE REDEBAN."/>
    <s v="SOPORTE_TELEFÓNICO"/>
    <n v="0"/>
    <s v="TIPO I"/>
    <s v="TERRESTRE"/>
    <s v="SANCHEZ URREGO ROBINSON DAVID"/>
    <n v="0"/>
    <n v="0"/>
    <n v="41241.0800752"/>
    <n v="0"/>
    <n v="41241.0800752"/>
    <m/>
    <m/>
    <m/>
    <m/>
    <m/>
    <m/>
    <m/>
    <m/>
  </r>
  <r>
    <s v="CALI"/>
    <x v="4"/>
    <x v="4"/>
    <n v="76111"/>
    <n v="2603270"/>
    <n v="79848"/>
    <s v="INCIDENTE"/>
    <s v="VALLE DEL CAUCA"/>
    <s v="GUADALAJARA DE BUGA"/>
    <s v="BARRIO CENTRO GUADALAJARA DE BUGA GUADALAJARA DE BUGA"/>
    <s v="REDEBAN"/>
    <s v="FO-25-1380307"/>
    <d v="2025-08-15T11:17:00"/>
    <d v="2025-08-16T10:27:00"/>
    <s v="NO"/>
    <s v="HARDWARE"/>
    <s v="COMUNICACION"/>
    <s v="MENSAJE CABLE DE RED DESCONECTADO"/>
    <s v="CB UNO A UNO"/>
    <m/>
    <s v="CERRADO"/>
    <s v="15/08/2025 SE ESCALA PARA VISITA. LLAMAR ANTES DE VISITAR, CONFIRMAR FALLA Y DATOS | 16/08/2025 SE REALIZÓ GESTIÓN TELEFÓNICA PARA CONFIRMAR LA VISITA TÉCNICA CON LA L USUARIO,PERO EN LA GESTIÓN TELEFÓNICA LA USUARIA INFORMA QUE A ESO DE LAS 5:00 PM DEL DIA 15 DE AGOSTO DE 2025 EL DATÁFONO SE ARREGLÓ SOLO Y EN EL MOMENTO ESTA OPERANDO SIN FALLAS Y SIN NOVEDAD, MANIFIESTA QUE NO REQUIERE LA VISITA TÉCNICA, AGRADECE LA COLABORACIÓN BRINDADA ."/>
    <s v="SOPORTE_TELEFÓNICO"/>
    <n v="0"/>
    <s v="TIPO II"/>
    <s v="TERRESTRE"/>
    <s v="SANCHEZ URREGO ROBINSON DAVID"/>
    <n v="0"/>
    <n v="0"/>
    <n v="41241.0800752"/>
    <n v="0"/>
    <n v="41241.0800752"/>
    <m/>
    <m/>
    <m/>
    <m/>
    <m/>
    <m/>
    <m/>
    <m/>
  </r>
  <r>
    <s v="MEDELLIN"/>
    <x v="1"/>
    <x v="1"/>
    <n v="5001"/>
    <n v="2601951"/>
    <n v="65732"/>
    <s v="INCIDENTE"/>
    <s v="ANTIOQUIA"/>
    <s v="MEDELLIN"/>
    <s v="BARRIO PALMITAS COMUNA 50 MEDE"/>
    <s v="REDEBAN"/>
    <s v="FO-25-1379336"/>
    <d v="2025-08-15T09:05:00"/>
    <d v="2025-08-16T10:38:00"/>
    <s v="NO"/>
    <s v="HARDWARE"/>
    <s v="LECTOR DE TARJETAS"/>
    <s v="DAÑO POS"/>
    <s v="CB UNO A UNO"/>
    <m/>
    <s v="CERRADO"/>
    <s v="15/08/2025 SE ESCALA PARA VISITA. LLAMAR ANTES DE VISITAR, CONFIRMAR FALLA Y DATOS | 16/08/2025 SE PRESENTA NOVEDAD EN EL TUNEL DE OCCIDENTE POR CIERRE DE UN CARRIL EN ESTE, ESTAMOS A LA ESPERA DE QUE NOS DEJEN PASAR. EL DÍA DE AYER SE CONFIRMÓ CON USUARIA QUE ESTABA ABIERTO DESSDE ANTES DE LAS 8AM PARA ATENDER VISITA OPORTUNAMENTE PERO NO HAY PASO EN EL TUNEL. A LA ESPERA. | 16/08/2025 SE REALIZA CAMBIO DE EQUIPO YA QUE PRESENTA EL PUERTO USB MALO"/>
    <s v="VISITA_TÉCNICA"/>
    <s v="6Z00H035"/>
    <s v="TIPO I"/>
    <s v="TERRESTRE"/>
    <s v="HERNANDEZ CHAVARRIA JUAN CAMILO"/>
    <n v="1"/>
    <n v="0"/>
    <n v="65960.072302"/>
    <n v="75096.394270399993"/>
    <n v="65960.072302"/>
    <m/>
    <m/>
    <m/>
    <m/>
    <m/>
    <m/>
    <m/>
    <m/>
  </r>
  <r>
    <s v="VILLAVICENCIO"/>
    <x v="3"/>
    <x v="3"/>
    <n v="85440"/>
    <n v="2599822"/>
    <n v="61650"/>
    <s v="INCIDENTE"/>
    <s v="CASANARE"/>
    <s v="VILLANUEVA"/>
    <s v="PAGAFACIL  VILLANUEVA"/>
    <s v="REDEBAN"/>
    <s v="FO-25-1377648"/>
    <d v="2025-08-14T15:42:00"/>
    <d v="2025-08-16T10:41:00"/>
    <s v="NO"/>
    <s v="HARDWARE"/>
    <s v="DETERIORO"/>
    <s v="DATAFONO"/>
    <s v="ROBUSTO"/>
    <m/>
    <s v="CERRADO"/>
    <s v="14/08/2025 SE ESCALA PARA VISITA. LLAMAR ANTES DE VISITAR, CONFIRMAR FALLA Y DATOS | 15/08/2025 SE CONTACTA A LA SEÑORA MARY SANCHEZ E INFORMA QUE NOS ATIENDE EN HORAS AM PARA ESTAR PRECENTA Y SOLICITA CAMBIO DE EQUIPO POR FALLAS REPETITIVAS EN ESTOS DÍAS | 16/08/2025 SE REALIZA CAMBIO DE EQUIPO POR DAÑO SE ENTREGA OPERATIVO SIN NOVEDAD"/>
    <s v="VISITA_TÉCNICA"/>
    <s v="FUA0L750"/>
    <s v="TIPO III"/>
    <s v="TERRESTRE"/>
    <s v="ROZO JIMENEZ EDGAR ARMANDO"/>
    <n v="1"/>
    <n v="0"/>
    <n v="275728.78077800001"/>
    <n v="196536.5258152"/>
    <n v="275728.78077800001"/>
    <m/>
    <m/>
    <m/>
    <m/>
    <m/>
    <m/>
    <m/>
    <m/>
  </r>
  <r>
    <s v="NEIVA"/>
    <x v="3"/>
    <x v="3"/>
    <n v="41668"/>
    <n v="2597959"/>
    <n v="38592"/>
    <s v="INCIDENTE"/>
    <s v="HUILA"/>
    <s v="SAN AGUSTIN"/>
    <s v="DISTRICOL CELLPHONE LATINOS"/>
    <s v="REDEBAN"/>
    <s v="FO-25-1376044"/>
    <d v="2025-08-14T11:49:00"/>
    <d v="2025-08-16T10:50:00"/>
    <s v="NO"/>
    <s v="HARDWARE"/>
    <s v="TECLADO"/>
    <s v="DAÑO POS"/>
    <s v="AGREGADOR"/>
    <m/>
    <s v="CERRADO"/>
    <s v="14/08/2025 14-08 SE ESCALA PARA VISITA. LLAMAR ANTES DE VISITAR, CONFIRMAR FALLA Y DATOS | 16/08/2025 SE LLEGA AL PUNTO CLL 4 # 12-31, NO HAY CORRESPONSAL, SE PREGUNTA A LOCALES CERCANOS COMENTANDO QUE SE TRASLADARON HACE RATO A OTRA DIRECCIÓN, SE LLAMA AL CLIENTE DONDE COMENTA QUE ESTÁ EN LA DIRECCIÓN CLL 3 # 12-16              , SE VISITA CB EN LA DIRECCIÓN QUE INDICA EL CLIENTE , SE REALIZA CAMBIO DATAFONO POR TECLADO BORROSO , SE CONFIGURA E INICIALIZA, SE CREA USUARIO Y CLAVE CON EL CLIENTE, SE REALIZA PRUEBAS OK, SE LE COMENTA AL CLIENTE REALIZAR ACTUALIZACIÓN DE DIRECCIÓN CON LA ENTIDAD DE LA ALIANZA Y/O  BANCOLOMBIA  YA QUE PUEDE SER TOMADO COMO MALA PRÁCTICA REALIZAR EL TRASLADO SI DAR AVISO"/>
    <s v="VISITA_TÉCNICA"/>
    <s v="9A01Z174"/>
    <s v="TIPO IV"/>
    <s v="TERRESTRE"/>
    <s v="ANDRADE HERNANDEZ JUAN CARLOS"/>
    <n v="1"/>
    <n v="0"/>
    <n v="479588.87655000004"/>
    <n v="196536.5258152"/>
    <n v="479588.87655000004"/>
    <m/>
    <m/>
    <m/>
    <m/>
    <m/>
    <m/>
    <m/>
    <m/>
  </r>
  <r>
    <s v="MEDELLIN"/>
    <x v="1"/>
    <x v="1"/>
    <n v="5001"/>
    <n v="2605642"/>
    <n v="41469"/>
    <s v="INCIDENTE"/>
    <s v="ANTIOQUIA"/>
    <s v="MEDELLIN"/>
    <s v="PTM MEDELLIN"/>
    <s v="REDEBAN"/>
    <s v="FO-25-1382609"/>
    <d v="2025-08-15T17:05:00"/>
    <d v="2025-08-16T11:23:00"/>
    <s v="NO"/>
    <s v="HARDWARE"/>
    <s v="IMPRESION"/>
    <s v="NO IMPRIME UNO O VARIOS CARACTERES"/>
    <s v="AGREGADOR"/>
    <m/>
    <s v="CERRADO"/>
    <s v="15/08/2025 SE ESCALA PARA VISITA. LLAMAR ANTES DE VISITAR, CONFIRMAR FALLA Y DATOS | 16/08/2025 SE REVISA IMPRESORA DEL EQUIPO Y ESTÁ BORROSO SE REALIZA CAMBIO DE FUENTE DE PODER, SE REALIZAN PRUEBAS EXITOSAS SERVICIO OPERATIVO OK"/>
    <s v="VISITA_TÉCNICA"/>
    <s v="AB0TZ569"/>
    <s v="TIPO I"/>
    <s v="TERRESTRE"/>
    <s v="ZAPATA LOPEZ EDWARD ASDRUBAL"/>
    <n v="1"/>
    <n v="0"/>
    <n v="65960.072302"/>
    <n v="75096.394270399993"/>
    <n v="65960.072302"/>
    <m/>
    <m/>
    <m/>
    <m/>
    <m/>
    <m/>
    <m/>
    <m/>
  </r>
  <r>
    <s v="MEDELLIN"/>
    <x v="1"/>
    <x v="1"/>
    <n v="5001"/>
    <n v="2606528"/>
    <n v="39892"/>
    <s v="INCIDENTE"/>
    <s v="ANTIOQUIA"/>
    <s v="MEDELLIN"/>
    <s v="BARRIO CENTRO MEDELLIN 41"/>
    <s v="REDEBAN"/>
    <s v="FO-25-1383755"/>
    <d v="2025-08-16T10:12:00"/>
    <d v="2025-08-16T11:44:00"/>
    <s v="NO"/>
    <s v="HARDWARE"/>
    <s v="IMPRESION"/>
    <s v="NO IMPRIME UNO O VARIOS CARACTERES"/>
    <s v="CB UNO A UNO"/>
    <m/>
    <s v="CERRADO"/>
    <s v="16/08/2025 SE ESCALA PARA VISITA. LLAMAR ANTES DE VISITAR, CONFIRMAR FALLA Y DATOS | 16/08/2025 SE REALIZA LIMPIEZA DE IMPRESORA SUCIAS OK PRUEBAS OK"/>
    <s v="VISITA_TÉCNICA"/>
    <s v="9B00M552"/>
    <s v="TIPO I"/>
    <s v="TERRESTRE"/>
    <s v="PAREJA ECHAVARRIA JHON DAVID"/>
    <n v="1"/>
    <n v="0"/>
    <n v="65960.072302"/>
    <n v="75096.394270399993"/>
    <n v="65960.072302"/>
    <m/>
    <m/>
    <m/>
    <m/>
    <m/>
    <m/>
    <m/>
    <m/>
  </r>
  <r>
    <s v="APARTADO"/>
    <x v="1"/>
    <x v="1"/>
    <n v="5147"/>
    <n v="2605676"/>
    <n v="35679"/>
    <s v="INCIDENTE"/>
    <s v="ANTIOQUIA"/>
    <s v="CAREPA"/>
    <s v="DISTRICOL CENTRAL CAREPA"/>
    <s v="REDEBAN"/>
    <s v="FO-25-1382607"/>
    <d v="2025-08-15T17:26:00"/>
    <d v="2025-08-16T11:48:00"/>
    <s v="NO"/>
    <s v="HARDWARE"/>
    <s v="IMPRESION"/>
    <s v="NO IMPRIME UNO O VARIOS CARACTERES"/>
    <s v="AGREGADOR"/>
    <m/>
    <s v="CERRADO"/>
    <s v="15/08/2025 SE ESCALA PARA VISITA. LLAMAR ANTES DE VISITAR, CONFIRMAR FALLA Y DATOS | 16/08/2025 SE REALIZA CAMBIO DE DATÁFONO POR IMPRESORA MALA."/>
    <s v="VISITA_TÉCNICA"/>
    <s v="9A005410"/>
    <s v="TIPO I"/>
    <s v="TERRESTRE"/>
    <s v="CASTRO HENAO DANIEL ESTEBAN"/>
    <n v="1"/>
    <n v="0"/>
    <n v="65960.072302"/>
    <n v="75096.394270399993"/>
    <n v="65960.072302"/>
    <m/>
    <m/>
    <m/>
    <m/>
    <m/>
    <m/>
    <m/>
    <m/>
  </r>
  <r>
    <s v="PEREIRA"/>
    <x v="4"/>
    <x v="6"/>
    <n v="66170"/>
    <n v="2605507"/>
    <n v="32414"/>
    <s v="INCIDENTE"/>
    <s v="RISARALDA"/>
    <s v="DOSQUEBRADAS"/>
    <s v="BARRIO TEJARES DE LA LOMA 1"/>
    <s v="REDEBAN"/>
    <s v="FO-25-1382617"/>
    <d v="2025-08-15T16:29:00"/>
    <d v="2025-08-16T11:53:00"/>
    <s v="NO"/>
    <s v="HARDWARE"/>
    <s v="LECTOR DE BARRAS"/>
    <s v="CABLE LECTORA AVERIADO"/>
    <s v="CB UNO A UNO"/>
    <m/>
    <s v="CERRADO"/>
    <s v="15/08/2025 SE ESCALA PARA VISITA. LLAMAR ANTES DE VISITAR, CONFIRMAR FALLA Y DATOS | 16/08/2025 SE CAMBIA LECTORA POR AVERÍA EN EL CABLEADO, SE REALIZAN PRUEBAS OK."/>
    <s v="VISITA_TÉCNICA"/>
    <s v="AC00O756-GA00G153"/>
    <s v="TIPO I"/>
    <s v="TERRESTRE"/>
    <s v="FRANCO CAÑAVERAL YAMID RAUL"/>
    <n v="1"/>
    <n v="0"/>
    <n v="65960.072302"/>
    <n v="75096.394270399993"/>
    <n v="65960.072302"/>
    <m/>
    <m/>
    <m/>
    <m/>
    <m/>
    <m/>
    <m/>
    <m/>
  </r>
  <r>
    <s v="NEIVA"/>
    <x v="3"/>
    <x v="3"/>
    <n v="41524"/>
    <n v="2605812"/>
    <n v="44290"/>
    <s v="INCIDENTE"/>
    <s v="HUILA"/>
    <s v="PALERMO"/>
    <s v="DISTRICOL MARIA LUZ ROJAS DUSS"/>
    <s v="REDEBAN"/>
    <s v="FO-25-1382603"/>
    <d v="2025-08-15T17:38:00"/>
    <d v="2025-08-16T11:58:00"/>
    <s v="NO"/>
    <s v="HARDWARE"/>
    <s v="ALERT IRRUPTION"/>
    <s v="ALERT IRRUPTION"/>
    <s v="AGREGADOR"/>
    <m/>
    <s v="CERRADO"/>
    <s v="15/08/2025 SE ESCALA PARA VISITA. LLAMAR ANTES DE VISITAR, CONFIRMAR FALLA Y DATOS | 16/08/2025 SE REALIZA CAMBIO DE EQUIPO POR WARNING KEY"/>
    <s v="VISITA_TÉCNICA"/>
    <s v="9B05Z126"/>
    <s v="TIPO I"/>
    <s v="TERRESTRE"/>
    <s v="DIAZ VARGAS JONATHAN MIGUEL"/>
    <n v="1"/>
    <n v="0"/>
    <n v="65960.072302"/>
    <n v="75096.394270399993"/>
    <n v="65960.072302"/>
    <m/>
    <m/>
    <m/>
    <m/>
    <m/>
    <m/>
    <m/>
    <m/>
  </r>
  <r>
    <s v="TUNJA"/>
    <x v="0"/>
    <x v="0"/>
    <n v="15176"/>
    <n v="2602316"/>
    <n v="29654"/>
    <s v="INCIDENTE"/>
    <s v="BOYACA"/>
    <s v="CHIQUINQUIRA"/>
    <s v="BARRIO CENTRO 7 CHIQUINQUIRA"/>
    <s v="REDEBAN"/>
    <s v="FO-25-1379325"/>
    <d v="2025-08-15T09:22:00"/>
    <d v="2025-08-16T12:11:00"/>
    <s v="NO"/>
    <s v="SOFTWARE"/>
    <s v="LECTOR DE BARRAS"/>
    <s v="LECTOR DESCONFIGURADO"/>
    <s v="CB UNO A UNO"/>
    <m/>
    <s v="CERRADO"/>
    <s v="15/08/2025 SE INTENTA COMUNICACION CON CB AL NUMERO 3135249864 SIN RESPUESTA, FAVOR LLAMAR LLAMAR ANTES DE VISITAR, CONFIRMAR FALLA Y DATOS | 16/08/2025 SE VISITA CB MANTENIMIENTO DE EQUIPO... CONFIGURACIÓN DE LECTOR PRUEBAS EXITOSAS"/>
    <s v="VISITA_TÉCNICA"/>
    <s v="BL01K171"/>
    <s v="TIPO III"/>
    <s v="TERRESTRE"/>
    <s v="GONZALEZ GONZALEZ MARIO ALBERTO"/>
    <n v="1"/>
    <n v="0"/>
    <n v="275728.78077800001"/>
    <n v="196536.5258152"/>
    <n v="275728.78077800001"/>
    <m/>
    <m/>
    <m/>
    <m/>
    <m/>
    <m/>
    <m/>
    <m/>
  </r>
  <r>
    <s v="MONTERIA"/>
    <x v="2"/>
    <x v="2"/>
    <n v="23855"/>
    <n v="2601731"/>
    <n v="47644"/>
    <s v="INCIDENTE"/>
    <s v="CORDOBA"/>
    <s v="VALENCIA"/>
    <s v="DISTRICOL MISCELANEA LA PERLA"/>
    <s v="REDEBAN"/>
    <s v="FO-25-1379035"/>
    <d v="2025-08-15T08:34:00"/>
    <d v="2025-08-16T12:16:00"/>
    <s v="NO"/>
    <s v="HARDWARE"/>
    <s v="NO ENCIENDE SE REINICIA"/>
    <s v="FUENTE PODER AVERIADA"/>
    <s v="AGREGADOR"/>
    <m/>
    <s v="CERRADO"/>
    <s v="15/08/2025 EN COMUNICACION CON LA SEÑORA FELICIA GUZMAN AL NUMERO 3196058225, CONFIRMA FALLA, DATOS CORRECTOS. SE ESCALA PARA VISITA | 16/08/2025 SE VISITA SITIO, SE CAMBIA FUENTE Y CABLE MAGIC BOX OK. SE REINSTALA SO PACH DESK 3500. SE REALIZAN PRUEBAS EXITOSAS"/>
    <s v="VISITA_TÉCNICA"/>
    <s v="XP00F390"/>
    <s v="TIPO III"/>
    <s v="TERRESTRE"/>
    <s v="COGOLLO VERTEL EDER LUIS"/>
    <n v="1"/>
    <n v="0"/>
    <n v="275728.78077800001"/>
    <n v="196536.5258152"/>
    <n v="275728.78077800001"/>
    <m/>
    <m/>
    <m/>
    <m/>
    <m/>
    <m/>
    <m/>
    <m/>
  </r>
  <r>
    <s v="BUCARAMANGA"/>
    <x v="0"/>
    <x v="0"/>
    <n v="5893"/>
    <n v="2600601"/>
    <n v="10306"/>
    <s v="INCIDENTE"/>
    <s v="ANTIOQUIA"/>
    <s v="YONDO"/>
    <s v="YONDO - ANTIOQUIA"/>
    <s v="REDEBAN"/>
    <s v="FO-25-1378232"/>
    <d v="2025-08-14T17:43:00"/>
    <d v="2025-08-16T12:23:00"/>
    <s v="NO"/>
    <s v="HARDWARE"/>
    <s v="SE REINICIA"/>
    <s v="DAÑO POS"/>
    <s v="CB UNO A UNO"/>
    <m/>
    <s v="CERRADO"/>
    <s v="14/08/2025 SE ESCALA PARA VISITA. LLAMAR ANTES DE VISITAR, CONFIRMAR FALLA Y DATOS | 16/08/2025 CAMBIO DE DATAFONO Y PINPAD QUE REINICIA EQUIPOS EN OPERACIONES PRUEBA EXITOSA"/>
    <s v="VISITA_TÉCNICA"/>
    <s v="A00IZ801"/>
    <s v="TIPO IV"/>
    <s v="TERRESTRE"/>
    <s v="PEÑA DIAZ IVAN YESID"/>
    <n v="1"/>
    <n v="0"/>
    <n v="479588.87655000004"/>
    <n v="196536.5258152"/>
    <n v="479588.87655000004"/>
    <m/>
    <m/>
    <m/>
    <m/>
    <m/>
    <m/>
    <m/>
    <m/>
  </r>
  <r>
    <s v="CALI"/>
    <x v="4"/>
    <x v="4"/>
    <n v="76001"/>
    <n v="2604591"/>
    <n v="32477"/>
    <s v="INCIDENTE"/>
    <s v="VALLE DEL CAUCA"/>
    <s v="CALI"/>
    <s v="BARRIO EL DORADO CALI"/>
    <s v="REDEBAN"/>
    <s v="FO-25-1381801"/>
    <d v="2025-08-15T15:05:00"/>
    <d v="2025-08-16T12:31:00"/>
    <s v="NO"/>
    <s v="HARDWARE"/>
    <s v="LECTOR DE TARJETAS"/>
    <s v="MENSAJE RETIRE TARJETA"/>
    <s v="CB UNO A UNO"/>
    <m/>
    <s v="CERRADO"/>
    <s v="15/08/2025 SE ESCALA PARA VISITA. LLAMAR ANTES DE VISITAR, CONFIRMAR FALLA Y DATOS | 16/08/2025 SE REALIZA LIMPIEZA DEL LECTOR DE TARJETA, SE RETIRA PLÁSTICO EN SU INTERIOR._x000a_SE REALIZAN PRUEBAS OPERATIVAS SIN NOVEDAD."/>
    <s v="VISITA_TÉCNICA"/>
    <s v="11GZZ207"/>
    <s v="TIPO I"/>
    <s v="TERRESTRE"/>
    <s v="TORRES GARCIA JENDRY JOSE"/>
    <n v="1"/>
    <n v="0"/>
    <n v="65960.072302"/>
    <n v="75096.394270399993"/>
    <n v="65960.072302"/>
    <m/>
    <m/>
    <m/>
    <m/>
    <m/>
    <m/>
    <m/>
    <m/>
  </r>
  <r>
    <s v="MONTERIA"/>
    <x v="2"/>
    <x v="2"/>
    <n v="23068"/>
    <n v="2594655"/>
    <n v="31658"/>
    <s v="INCIDENTE"/>
    <s v="CORDOBA"/>
    <s v="AYAPEL"/>
    <s v="DISTRICOL VARIEDADES JIMY"/>
    <s v="REDEBAN"/>
    <s v="FO-25-1373124"/>
    <d v="2025-08-13T17:13:00"/>
    <d v="2025-08-16T12:36:00"/>
    <s v="NO"/>
    <s v="HARDWARE"/>
    <s v="NO ENCIENDE"/>
    <s v="DAÑO POS"/>
    <s v="AGREGADOR"/>
    <m/>
    <s v="CERRADO"/>
    <s v="13/08/2025 13-08 SE ESCALA PARA VISITA. LLAMAR ANTES DE VISITAR, CONFIRMAR FALLA Y DATOS | 14/08/2025 SE ESCALO EL CASO A LA RED ..RESPUESTA DE LA RED: POR FAVOR PROCEDER CON LA REPOSICIÓN DE LAS TERMINALES. COMPARTO REPOSICIÓN DE LA NUEVA TERMINAL: LJZZZ595 | 15/08/2025 SE REALIZÓ REPOSICIÓN DE DATAFONO Y LECTOR POR INCENDIO EN EL LOCAL DEL CLIENTE, SE INSTALÓ MAGIC BOX, PRUEBAS OK, USUARIOS OK, TELECARGA DRNA. EN EL SITIO NO SE ENCONTRÓ DATAFONO NI LECTOR DEBIDO AL INCENDIO. ÉL CB SE ENCUENTRA BLOQUEADO POR INACTIVIDAD, SE LE INDICÓ AL CLIENTE QUE DEBE LLAMAR A LA LÍNEA DE ATENCIÓN."/>
    <s v="VISITA_TÉCNICA"/>
    <s v="LJZZZ595"/>
    <s v="TIPO III"/>
    <s v="TERRESTRE"/>
    <s v="CALDERA SALCEDO CARLOS JULIO"/>
    <n v="1"/>
    <n v="0"/>
    <n v="275728.78077800001"/>
    <n v="196536.5258152"/>
    <n v="275728.78077800001"/>
    <m/>
    <m/>
    <m/>
    <m/>
    <m/>
    <m/>
    <m/>
    <m/>
  </r>
  <r>
    <s v="SANTA MARTA"/>
    <x v="2"/>
    <x v="2"/>
    <n v="44847"/>
    <n v="2596798"/>
    <n v="58668"/>
    <s v="INCIDENTE"/>
    <s v="LA GUAJIRA"/>
    <s v="URIBIA"/>
    <s v="BARRIO PATIO BONITO URIBIA"/>
    <s v="REDEBAN"/>
    <s v="FO-25-1375093"/>
    <d v="2025-08-14T09:58:00"/>
    <d v="2025-08-16T12:40:00"/>
    <s v="NO"/>
    <s v="HARDWARE"/>
    <s v="ALERT IRRUPTION"/>
    <s v="ALERT IRRUPTION"/>
    <s v="CB UNO A UNO"/>
    <m/>
    <s v="CERRADO"/>
    <s v="14/08/2025 14-08 SE ESCALA PARA VISITA. LLAMAR ANTES DE VISITAR, CONFIRMAR FALLA Y DATOS | 16/08/2025 BUENOS DIAS SE VISITA CB Y SE LE HACE AL CB Y SE ENCUENTRA NOVEDAD CON EL DATAFONO, ESTÁ ALET IRRUPTION SE PROCEDE A HACERL EL CAMBIO DEL EQUIPO, SE HACE TRANSACCIONES DE PRUEBA Y SE DEJA TODO OK"/>
    <s v="VISITA_TÉCNICA"/>
    <s v="IVZZZ983"/>
    <s v="TIPO IV"/>
    <s v="TERRESTRE"/>
    <s v="BENITEZ CARVAJAL ALVARO JAVIER"/>
    <n v="1"/>
    <n v="0"/>
    <n v="479588.87655000004"/>
    <n v="196536.5258152"/>
    <n v="479588.87655000004"/>
    <m/>
    <m/>
    <m/>
    <m/>
    <m/>
    <m/>
    <m/>
    <m/>
  </r>
  <r>
    <s v="MONTERIA"/>
    <x v="2"/>
    <x v="2"/>
    <n v="23807"/>
    <n v="2600057"/>
    <n v="31872"/>
    <s v="INCIDENTE"/>
    <s v="CORDOBA"/>
    <s v="TIERRALTA"/>
    <s v="PAGAFACIL TIERRALTA"/>
    <s v="REDEBAN"/>
    <s v="FO-25-1378247"/>
    <d v="2025-08-14T16:25:00"/>
    <d v="2025-08-16T12:47:00"/>
    <s v="NO"/>
    <s v="SOFTWARE"/>
    <s v="COMUNICACION"/>
    <s v="PARAMETROS DE CONFIGURACION EN POS"/>
    <s v="ROBUSTO"/>
    <m/>
    <s v="CERRADO"/>
    <s v="14/08/2025 SE ESCALA PARA VISITA. LLAMAR ANTES DE VISITAR, CONFIRMAR FALLA Y DATOS | 16/08/2025 SE VISITA SITIO, SE CONFIGURA PARÁMETROS COMUNICACIÓN EN DATAFONO OK,  SE HABILITA COMUNICACIÓN CON POS DE PAGAFACIL._x000a_SINCRONIZACIÓN CON POS EXITOSAS._x000a_PRUEBAS OK"/>
    <s v="VISITA_TÉCNICA"/>
    <s v="111R587"/>
    <s v="TIPO III"/>
    <s v="TERRESTRE"/>
    <s v="COGOLLO VERTEL EDER LUIS"/>
    <n v="1"/>
    <n v="0"/>
    <n v="275728.78077800001"/>
    <n v="196536.5258152"/>
    <n v="275728.78077800001"/>
    <m/>
    <m/>
    <m/>
    <m/>
    <m/>
    <m/>
    <m/>
    <m/>
  </r>
  <r>
    <s v="PASTO"/>
    <x v="4"/>
    <x v="4"/>
    <n v="52835"/>
    <n v="2601863"/>
    <n v="28435"/>
    <s v="INCIDENTE"/>
    <s v="NARIÑO"/>
    <s v="SAN ANDRES DE TUMACO"/>
    <s v="MULTIPAGAS SEGURIDAD DEL SUR"/>
    <s v="REDEBAN"/>
    <s v="FO-25-1379044"/>
    <d v="2025-08-15T08:59:00"/>
    <d v="2025-08-16T12:56:00"/>
    <s v="NO"/>
    <s v="HARDWARE"/>
    <s v="TECLADO"/>
    <s v="DAÑO POS"/>
    <s v="ROBUSTO"/>
    <m/>
    <s v="CERRADO"/>
    <s v="15/08/2025 SE ESCALA PARA VISITA. LLAMAR ANTES DE VISITAR, CONFIRMAR FALLA Y DATOS | 16/08/2025 SE REALIZA CAMBIO DE 2 EQUIPOS F2 TECLADO BORROSO Y SE CAMBIA CABLE DE 2 LECTORAS SYMBOL, CB BANCOLOMBIA PURO, PRUEBAS OK"/>
    <s v="VISITA_TÉCNICA"/>
    <s v="HA007024 - 9WZZZ121"/>
    <s v="TIPO IV"/>
    <s v="TERRESTRE"/>
    <s v="PAREDES CASTILLO DIEGO"/>
    <n v="1"/>
    <n v="0"/>
    <n v="479588.87655000004"/>
    <n v="196536.5258152"/>
    <n v="479588.87655000004"/>
    <m/>
    <m/>
    <m/>
    <m/>
    <m/>
    <m/>
    <m/>
    <m/>
  </r>
  <r>
    <s v="MEDELLIN"/>
    <x v="1"/>
    <x v="1"/>
    <n v="5615"/>
    <n v="2602868"/>
    <n v="12414"/>
    <s v="INCIDENTE"/>
    <s v="ANTIOQUIA"/>
    <s v="RIONEGRO"/>
    <s v="BARRIO EL PORVENIR - RIONEGRO"/>
    <s v="REDEBAN"/>
    <s v="FO-25-1379847"/>
    <d v="2025-08-15T10:30:00"/>
    <d v="2025-08-16T13:01:00"/>
    <s v="NO"/>
    <s v="HARDWARE"/>
    <s v="IMPRESION"/>
    <s v="NO IMPRIME UNO O VARIOS CARACTERES"/>
    <s v="CB UNO A UNO"/>
    <m/>
    <s v="CERRADO"/>
    <s v="15/08/2025 SE ESCALA PARA VISITA. LLAMAR ANTES DE VISITAR, CONFIRMAR FALLA Y DATOS | 16/08/2025 SE HACE MANTENIMIENTO AL RODILLO DEJANDO EL EQUIPO OK, SE HACEN PRUEBAS"/>
    <s v="VISITA_TÉCNICA"/>
    <s v="JAAAR106"/>
    <s v="TIPO II"/>
    <s v="TERRESTRE"/>
    <s v="RUA ALVAREZ RICHARD ANDRES"/>
    <n v="1"/>
    <n v="0"/>
    <n v="144967.87232000002"/>
    <n v="140395.6348884"/>
    <n v="144967.87232000002"/>
    <m/>
    <m/>
    <m/>
    <m/>
    <m/>
    <m/>
    <m/>
    <m/>
  </r>
  <r>
    <s v="MEDELLIN"/>
    <x v="1"/>
    <x v="1"/>
    <n v="5079"/>
    <n v="2603043"/>
    <n v="13055"/>
    <s v="INCIDENTE"/>
    <s v="ANTIOQUIA"/>
    <s v="BARBOSA"/>
    <s v="BARBOSA III ANTIOQUIA"/>
    <s v="REDEBAN"/>
    <s v="FO-25-1380012"/>
    <d v="2025-08-15T10:51:00"/>
    <d v="2025-08-16T13:05:00"/>
    <s v="NO"/>
    <s v="HARDWARE"/>
    <s v="LECTOR DE BARRAS"/>
    <s v="DAÑO POS"/>
    <s v="CB UNO A UNO"/>
    <m/>
    <s v="CERRADO"/>
    <s v="15/08/2025 SE ESCALA PARA VISITA. LLAMAR ANTES DE VISITAR, CONFIRMAR FALLA Y DATOS | 16/08/2025 LECTOR MAL CONECTADO, SE ORGANIZA, SE REALIZA PRUEBA, EQUIPOS OPERATIVOS"/>
    <s v="VISITA_TÉCNICA"/>
    <s v="HA00M041"/>
    <s v="TIPO II"/>
    <s v="TERRESTRE"/>
    <s v="BADEL ACUÑA LUIS ALBERTO"/>
    <n v="1"/>
    <n v="0"/>
    <n v="144967.87232000002"/>
    <n v="140395.6348884"/>
    <n v="144967.87232000002"/>
    <m/>
    <m/>
    <m/>
    <m/>
    <m/>
    <m/>
    <m/>
    <m/>
  </r>
  <r>
    <s v="MEDELLIN"/>
    <x v="1"/>
    <x v="1"/>
    <n v="5360"/>
    <n v="2606475"/>
    <n v="26972"/>
    <s v="INCIDENTE"/>
    <s v="ANTIOQUIA"/>
    <s v="ITAGUI"/>
    <s v="BARRIO YARUMITO 2 ITAGUI"/>
    <s v="REDEBAN"/>
    <s v="FO-25-1383986"/>
    <d v="2025-08-16T10:30:00"/>
    <d v="2025-08-16T14:37:00"/>
    <s v="NO"/>
    <s v="HARDWARE"/>
    <s v="LECTOR DE BARRAS"/>
    <s v="DAÑO POS"/>
    <s v="CB UNO A UNO"/>
    <m/>
    <s v="CERRADO"/>
    <s v="16/08/2025 SE CAMBIA POR DAÑO EN PUERTO USB"/>
    <s v="VISITA_TÉCNICA"/>
    <s v="999EZ768"/>
    <s v="TIPO I"/>
    <s v="TERRESTRE"/>
    <s v="CASTAÑEDA PALACIO CARLOS FELIPE"/>
    <n v="1"/>
    <n v="0"/>
    <n v="65960.072302"/>
    <n v="75096.394270399993"/>
    <n v="65960.072302"/>
    <m/>
    <m/>
    <m/>
    <m/>
    <m/>
    <m/>
    <m/>
    <m/>
  </r>
  <r>
    <s v="PEREIRA"/>
    <x v="4"/>
    <x v="6"/>
    <n v="66001"/>
    <n v="2606460"/>
    <n v="52316"/>
    <s v="INCIDENTE"/>
    <s v="RISARALDA"/>
    <s v="PEREIRA"/>
    <s v="BARRIO EL POBLADO 2 PEREIRA"/>
    <s v="REDEBAN"/>
    <s v="FO-25-1383758"/>
    <d v="2025-08-16T10:09:00"/>
    <d v="2025-08-16T14:40:00"/>
    <s v="NO"/>
    <s v="HARDWARE"/>
    <s v="LECTOR DE TARJETAS"/>
    <s v="MENSAJE RETIRE TARJETA"/>
    <s v="CB UNO A UNO"/>
    <m/>
    <s v="CERRADO"/>
    <s v="16/08/2025 SE ESCALA PARA VISITA. LLAMAR ANTES DE VISITAR, CONFIRMAR FALLA Y DATOS | 16/08/2025 SE CAMBIA EQUIPO POR DAÑO EN EL LECTOR DE CHIP, SE REALIZAN PRUEBAS OK."/>
    <s v="VISITA_TÉCNICA"/>
    <s v="AD0DZ251"/>
    <s v="TIPO I"/>
    <s v="TERRESTRE"/>
    <s v="FRANCO CAÑAVERAL YAMID RAUL"/>
    <n v="1"/>
    <n v="0"/>
    <n v="65960.072302"/>
    <n v="75096.394270399993"/>
    <n v="65960.072302"/>
    <m/>
    <m/>
    <m/>
    <m/>
    <m/>
    <m/>
    <m/>
    <m/>
  </r>
  <r>
    <s v="IBAGUE"/>
    <x v="3"/>
    <x v="3"/>
    <n v="73001"/>
    <n v="2606354"/>
    <n v="75496"/>
    <s v="INCIDENTE"/>
    <s v="TOLIMA"/>
    <s v="IBAGUE"/>
    <s v="BARRIO JORDAN 6 ETAPA IBAGUE"/>
    <s v="REDEBAN"/>
    <s v="FO-25-1383765"/>
    <d v="2025-08-16T09:29:00"/>
    <d v="2025-08-16T14:45:00"/>
    <s v="NO"/>
    <s v="SOFTWARE"/>
    <s v="COMUNICACION"/>
    <s v="PARAMETROS DE CONFIGURACION EN POS"/>
    <s v="CB UNO A UNO"/>
    <m/>
    <s v="CERRADO"/>
    <s v="16/08/2025 SE ESCALA PARA VISITA. LLAMAR ANTES DE VISITAR, CONFIRMAR FALLA Y DATOS | 16/08/2025 SE REALIZA CONFIGURACIÓN DE PARÁMETROS DE COMUNICACIÓN TRANSACCIONES DE PRUEBA O_x000a_K"/>
    <s v="VISITA_TÉCNICA"/>
    <s v="SA00C401"/>
    <s v="TIPO I"/>
    <s v="TERRESTRE"/>
    <s v="GUTIERREZ  CAMILO ANDRES"/>
    <n v="1"/>
    <n v="0"/>
    <n v="65960.072302"/>
    <n v="75096.394270399993"/>
    <n v="65960.072302"/>
    <m/>
    <m/>
    <m/>
    <m/>
    <m/>
    <m/>
    <m/>
    <m/>
  </r>
  <r>
    <s v="MEDELLIN"/>
    <x v="1"/>
    <x v="1"/>
    <n v="5001"/>
    <n v="2606346"/>
    <n v="25163"/>
    <s v="INCIDENTE"/>
    <s v="ANTIOQUIA"/>
    <s v="MEDELLIN"/>
    <s v="REDY BELEN LA 33"/>
    <s v="REDEBAN"/>
    <s v="FO-25-1383492"/>
    <d v="2025-08-16T09:24:00"/>
    <d v="2025-08-16T14:51:00"/>
    <s v="NO"/>
    <s v="HARDWARE"/>
    <s v="PINPAD"/>
    <s v="DAÑO POS"/>
    <s v="ROBUSTO"/>
    <m/>
    <s v="CERRADO"/>
    <s v="16/08/2025 SE ESCALA PARA VISITA. LLAMAR ANTES DE VISITAR, CONFIRMAR FALLA Y DATOS | 16/08/2025 SE REALIZA LIMPIEZA A LECTOR DE TARJETAS DEBIDO A OBSTRUCCIÓN, TODO OK TERMINAL A000L573"/>
    <s v="VISITA_TÉCNICA"/>
    <s v="A000L573"/>
    <s v="TIPO I"/>
    <s v="TERRESTRE"/>
    <s v="QUINTERO SANCHEZ JUAN SEBASTIAN"/>
    <n v="1"/>
    <n v="0"/>
    <n v="65960.072302"/>
    <n v="75096.394270399993"/>
    <n v="65960.072302"/>
    <m/>
    <m/>
    <m/>
    <m/>
    <m/>
    <m/>
    <m/>
    <m/>
  </r>
  <r>
    <s v="NEIVA"/>
    <x v="3"/>
    <x v="3"/>
    <n v="41551"/>
    <n v="2606343"/>
    <n v="46470"/>
    <s v="INCIDENTE"/>
    <s v="HUILA"/>
    <s v="PITALITO"/>
    <s v="BARRIO BRUSELAS PITALITO 1"/>
    <s v="REDEBAN"/>
    <s v="FO-25-1383495"/>
    <d v="2025-08-16T09:22:00"/>
    <d v="2025-08-16T15:13:00"/>
    <s v="NO"/>
    <s v="HARDWARE"/>
    <s v="TECLADO"/>
    <s v="DAÑO POS"/>
    <s v="CB UNO A UNO"/>
    <m/>
    <s v="CERRADO"/>
    <s v="16/08/2025 3123375600; SE REALIZA CONTACTO CON USUARIO, SE CONFIRMA DATOS Y FALLA, SE ESCALA PARA VISITA. LLAMAR ANTES DE VISITAR | 16/08/2025 SE REALIZA CAMBIO DATAFONO POR TECLADO BORROSO Y REINICIOS CONSTANTES  , SE CONFIGURA E INICIALIZA, SE CREA USUARIO Y CLAVE CON EL CLIENTE, SE REALIZA PRUEBAS PERO SALE RECHAZO GENERAL DEBIDO QUE EL CB TIENE BLOQUEO CON LA ENTIDAD."/>
    <s v="VISITA_TÉCNICA"/>
    <s v="9C008127"/>
    <s v="TIPO III"/>
    <s v="TERRESTRE"/>
    <s v="ANDRADE HERNANDEZ JUAN CARLOS"/>
    <n v="1"/>
    <n v="0"/>
    <n v="275728.78077800001"/>
    <n v="196536.5258152"/>
    <n v="275728.78077800001"/>
    <m/>
    <m/>
    <m/>
    <m/>
    <m/>
    <m/>
    <m/>
    <m/>
  </r>
  <r>
    <s v="MONTERIA"/>
    <x v="2"/>
    <x v="2"/>
    <n v="23555"/>
    <n v="2606260"/>
    <n v="35595"/>
    <s v="INCIDENTE"/>
    <s v="CORDOBA"/>
    <s v="PLANETA RICA"/>
    <s v="DISTRICOL MULTIYA PARQUE"/>
    <s v="REDEBAN"/>
    <s v="FO-25-1383212"/>
    <d v="2025-08-16T08:07:00"/>
    <d v="2025-08-16T15:19:00"/>
    <s v="NO"/>
    <s v="HARDWARE"/>
    <s v="HUB"/>
    <s v="DAÑO HUB"/>
    <s v="AGREGADOR"/>
    <m/>
    <s v="CERRADO"/>
    <s v="16/08/2025 SE ESCALA PARA VISITA. LLAMAR ANTES DE VISITAR, CONFIRMAR FALLA Y DATOS | 16/08/2025 SE REALIZA CAMBIO SE HUB, POR DAÑO FÍSICO DEL CABLE"/>
    <s v="VISITA_TÉCNICA"/>
    <s v="AA004658"/>
    <s v="TIPO II"/>
    <s v="TERRESTRE"/>
    <s v="ARRAZOLA HERNANDEZ NICOLAS AUGUSTO"/>
    <n v="1"/>
    <n v="0"/>
    <n v="144967.87232000002"/>
    <n v="140395.6348884"/>
    <n v="144967.87232000002"/>
    <m/>
    <m/>
    <m/>
    <m/>
    <m/>
    <m/>
    <m/>
    <m/>
  </r>
  <r>
    <s v="CUCUTA"/>
    <x v="0"/>
    <x v="0"/>
    <n v="54810"/>
    <n v="2606393"/>
    <n v="66928"/>
    <s v="INCIDENTE"/>
    <s v="NORTE DE SANTANDER"/>
    <s v="TIBU"/>
    <s v="BARRIO LAS DELICIAS TIBU 5"/>
    <s v="REDEBAN"/>
    <s v="FO-25-1383977"/>
    <d v="2025-08-16T10:31:00"/>
    <d v="2025-08-16T15:38:00"/>
    <s v="NO"/>
    <s v="SOFTWARE"/>
    <s v="COMUNICACION"/>
    <s v="VERIFIQUE PARAMETROS"/>
    <s v="CB UNO A UNO"/>
    <m/>
    <s v="CERRADO"/>
    <s v="16/08/2025 EN COMUNICACIÓN CON EL CLIENTE ME INFORMA LA SRA NANCY RIVERA QUE LA NOVEDAD YA SE SOLUCIONÓ QUE AL PARECER ERA UNA FALLA CON EL PROEEDOR DE INTERNET,EL DATAFONO SE ENCUENTRA FUNCIONANDO CON NORMALIDAD"/>
    <s v="SOPORTE_TELEFÓNICO"/>
    <n v="0"/>
    <s v="TIPO IV ESPECIAL"/>
    <s v="TERRESTRE"/>
    <s v="DURAN ACOSTA FRANK YONNY"/>
    <n v="0"/>
    <n v="0"/>
    <n v="41241.0800752"/>
    <n v="0"/>
    <n v="41241.0800752"/>
    <m/>
    <m/>
    <m/>
    <m/>
    <m/>
    <m/>
    <m/>
    <m/>
  </r>
  <r>
    <s v="MEDELLIN"/>
    <x v="1"/>
    <x v="1"/>
    <n v="5001"/>
    <n v="2592966"/>
    <n v="76844"/>
    <s v="INCIDENTE"/>
    <s v="ANTIOQUIA"/>
    <s v="MEDELLIN"/>
    <s v="PTM MEDELLIN  MINI MERCADO ARI"/>
    <s v="REDEBAN"/>
    <s v="FO-25-1372349"/>
    <d v="2025-08-13T14:09:00"/>
    <d v="2025-08-16T15:46:00"/>
    <s v="NO"/>
    <s v="HARDWARE"/>
    <s v="PANTALLA"/>
    <s v="DAÑO POS"/>
    <s v="AGREGADOR"/>
    <m/>
    <s v="CERRADO"/>
    <s v="13/08/2025 13-08 SE ESCALA PARA VISITA. LLAMAR ANTES DE VISITAR, CONFIRMAR FALLA Y DATOS | 16/08/2025 CAMBIO EQUIPO POR DAÑO  PANTALLA BLANCA PRUEBAS OK"/>
    <s v="VISITA_TÉCNICA"/>
    <s v="106ZZ040-UVSZZ282"/>
    <s v="TIPO I"/>
    <s v="TERRESTRE"/>
    <s v="RUA ALVAREZ RICHARD"/>
    <n v="1"/>
    <n v="0"/>
    <n v="65960.072302"/>
    <n v="75096.394270399993"/>
    <n v="65960.072302"/>
    <m/>
    <m/>
    <m/>
    <m/>
    <m/>
    <m/>
    <m/>
    <m/>
  </r>
  <r>
    <s v="MONTERIA"/>
    <x v="2"/>
    <x v="2"/>
    <n v="23162"/>
    <n v="2606311"/>
    <n v="74580"/>
    <s v="INCIDENTE"/>
    <s v="CORDOBA"/>
    <s v="CERETE"/>
    <s v="BARRIO CENTRO CERETE 11"/>
    <s v="REDEBAN"/>
    <s v="FO-25-1383168"/>
    <d v="2025-08-16T08:05:00"/>
    <d v="2025-08-17T09:01:00"/>
    <s v="NO"/>
    <s v="HARDWARE"/>
    <s v="NO ENCIENDE SE REINICIA"/>
    <s v="FUENTE PODER AVERIADA"/>
    <s v="CB UNO A UNO"/>
    <m/>
    <s v="CERRADO"/>
    <s v="16/08/2025 SE ESCALA PARA VISITA. LLAMAR ANTES DE VISITAR, CONFIRMAR FALLA Y DATOS | 16/08/2025 SE VISITA SITIO, SE CAMBIA FUENTE DE PODER OK. SE REALIZAN PRUEBAS EXITOSAS"/>
    <s v="VISITA_TÉCNICA"/>
    <s v="TVHZZ330"/>
    <s v="TIPO I"/>
    <s v="TERRESTRE"/>
    <s v="COGOLLO VERTEL EDER LUIS"/>
    <n v="1"/>
    <n v="0"/>
    <n v="65960.072302"/>
    <n v="75096.394270399993"/>
    <n v="65960.072302"/>
    <m/>
    <m/>
    <m/>
    <m/>
    <m/>
    <m/>
    <m/>
    <m/>
  </r>
  <r>
    <s v="MEDELLIN"/>
    <x v="1"/>
    <x v="1"/>
    <n v="5001"/>
    <n v="2606761"/>
    <n v="48745"/>
    <s v="INCIDENTE"/>
    <s v="ANTIOQUIA"/>
    <s v="MEDELLIN"/>
    <s v="BARRIO BELEN RINCON MEDELLIN"/>
    <s v="REDEBAN"/>
    <s v="FO-25-1385200"/>
    <d v="2025-08-16T13:34:00"/>
    <d v="2025-08-17T10:37:00"/>
    <s v="NO"/>
    <s v="HARDWARE"/>
    <s v="LECTOR DE BARRAS"/>
    <s v="CABLE LECTORA AVERIADO"/>
    <s v="CB UNO A UNO"/>
    <m/>
    <s v="CERRADO"/>
    <s v="16/08/2025 SE ESCALA PARA VISITA. LLAMAR ANTES DE VISITAR, CONFIRMAR FALLA Y DATOS | 17/08/2025 SE VISITA COMERCIO Y SE ENCUENTRA LOCAL CERRADO NO ES POSIBLE LA COMUNICACIÓN CON EL USUARIO"/>
    <s v="VISITA_TÉCNICA"/>
    <s v="NA"/>
    <s v="TIPO I"/>
    <s v="TERRESTRE"/>
    <s v="DIAZ ZABALA FRANCIS DUBAN"/>
    <n v="1"/>
    <n v="0"/>
    <n v="65960.072302"/>
    <n v="75096.394270399993"/>
    <n v="65960.072302"/>
    <m/>
    <m/>
    <m/>
    <m/>
    <m/>
    <m/>
    <m/>
    <m/>
  </r>
  <r>
    <s v="PASTO"/>
    <x v="4"/>
    <x v="4"/>
    <n v="52001"/>
    <n v="2606686"/>
    <n v="50655"/>
    <s v="INCIDENTE"/>
    <s v="NARIÑO"/>
    <s v="PASTO"/>
    <s v="PTM  PASTO  DONDE LUCHO EXPRES"/>
    <s v="REDEBAN"/>
    <s v="FO-25-1385130"/>
    <d v="2025-08-16T14:19:00"/>
    <d v="2025-08-17T11:39:00"/>
    <s v="NO"/>
    <s v="HARDWARE"/>
    <s v="IMPRESION"/>
    <s v="NO IMPRIME UNO O VARIOS CARACTERES"/>
    <s v="AGREGADOR"/>
    <m/>
    <s v="CERRADO"/>
    <s v="16/08/2025 SE ESCALA PARA VISITA. LLAMAR ANTES DE VISITAR, CONFIRMAR FALLA Y DATOS | 17/08/2025 SE LLAMA AL CLIENTE AL NÚMERO 3188862504 HABLO CON EL SEÑOR LUIS INFORMA QUE TENÍA PROBLEMAS NO LE SALÍA LA IMPRESION DE LAS TRANSACCIONES PERO QUE YA LO RESOLVIÓ AJUSTANDO LA TAPA Y LE QUEDO FUNCIONANDO BIEN EL DATAFONO, POR SOLICITUD DEL CLIENTE YA NO REQUIERE LA VISITA"/>
    <s v="SOPORTE_TELEFÓNICO"/>
    <n v="0"/>
    <s v="TIPO I"/>
    <s v="TERRESTRE"/>
    <s v="PAZ MARTINEZ RICHARD HUMBERTO"/>
    <n v="0"/>
    <n v="0"/>
    <n v="41241.0800752"/>
    <n v="0"/>
    <n v="41241.0800752"/>
    <m/>
    <m/>
    <m/>
    <m/>
    <m/>
    <m/>
    <m/>
    <m/>
  </r>
  <r>
    <s v="MEDELLIN"/>
    <x v="1"/>
    <x v="1"/>
    <n v="5001"/>
    <n v="2606689"/>
    <n v="32923"/>
    <s v="INCIDENTE"/>
    <s v="ANTIOQUIA"/>
    <s v="MEDELLIN"/>
    <s v="BARRIO JESUS NAZARENO MEDELLIN"/>
    <s v="REDEBAN"/>
    <s v="FO-25-1385126"/>
    <d v="2025-08-16T14:28:00"/>
    <d v="2025-08-17T11:45:00"/>
    <s v="NO"/>
    <s v="HARDWARE"/>
    <s v="DETERIORO"/>
    <s v="DATAFONO"/>
    <s v="CB UNO A UNO"/>
    <m/>
    <s v="CERRADO"/>
    <s v="16/08/2025 SE ESCALA PARA VISITA. LLAMAR ANTES DE VISITAR, CONFIRMAR FALLA Y DATOS | 17/08/2025 SE ATIENDE INCIDENTE OK SE CAMBIA ENSORTIJADO POR CABLES PARTIDOS"/>
    <s v="VISITA_TÉCNICA"/>
    <s v="11WZZ246"/>
    <s v="TIPO I"/>
    <s v="TERRESTRE"/>
    <s v="DIAZ ZABALA FRANCIS DUBAN"/>
    <n v="1"/>
    <n v="0"/>
    <n v="65960.072302"/>
    <n v="75096.394270399993"/>
    <n v="65960.072302"/>
    <m/>
    <m/>
    <m/>
    <m/>
    <m/>
    <m/>
    <m/>
    <m/>
  </r>
  <r>
    <s v="CALI"/>
    <x v="4"/>
    <x v="4"/>
    <n v="76001"/>
    <n v="2606783"/>
    <n v="80122"/>
    <s v="INCIDENTE"/>
    <s v="VALLE DEL CAUCA"/>
    <s v="CALI"/>
    <s v="BARRIO ANDRES SANIN CALI 4"/>
    <s v="REDEBAN"/>
    <s v="FO-25-1385302"/>
    <d v="2025-08-16T14:54:00"/>
    <d v="2025-08-17T12:00:00"/>
    <s v="NO"/>
    <s v="HARDWARE"/>
    <s v="IMPRESION"/>
    <s v="NO IMPRIME UNO O VARIOS CARACTERES"/>
    <s v="CB UNO A UNO"/>
    <m/>
    <s v="CERRADO"/>
    <s v="16/08/2025 SE ESCALA PARA VISITA. LLAMAR ANTES DE VISITAR, CONFIRMAR FALLA Y DATOS | 17/08/2025 CLIENTE NO LABORA LOS FINES DE SEMANA, SE ATENDERÁ LA VISITA EL DÍA MARTES | 17/08/2025 SE LLAMA AL CLIENTE AL NÚMERO 3188198285 HABLO CON LA SEÑORA DIANA MARCELA VÍA WHATSAPP INFORMA QUE TENÍA PROBLEMAS NO LE SALÍA LA IMPRESION DE LAS TRANSACCIONES PERO QUE YA LO RESOLVIÓ AJUSTANDO LA TAPA Y LE QUEDO FUNCIONANDO BIEN EL DATAFONO, POR SOLICITUD DEL CLIENTE YA NO REQUIERE LA VISITA SE CANCELA"/>
    <s v="SOPORTE_TELEFÓNICO"/>
    <n v="0"/>
    <s v="TIPO I"/>
    <s v="TERRESTRE"/>
    <s v="HERRERA MONAR GEOVANNY"/>
    <n v="0"/>
    <n v="0"/>
    <n v="41241.0800752"/>
    <n v="0"/>
    <n v="41241.0800752"/>
    <m/>
    <m/>
    <m/>
    <m/>
    <m/>
    <m/>
    <m/>
    <m/>
  </r>
  <r>
    <s v="VILLAVICENCIO"/>
    <x v="3"/>
    <x v="3"/>
    <n v="50001"/>
    <n v="2607649"/>
    <n v="80632"/>
    <s v="INCIDENTE"/>
    <s v="META"/>
    <s v="VILLAVICENCIO"/>
    <s v="BARRIO PINILLA VILLAVICENCIO 2"/>
    <s v="REDEBAN"/>
    <s v="FO-25-1387306"/>
    <d v="2025-08-18T08:00:00"/>
    <d v="2025-08-18T13:35:00"/>
    <s v="NO"/>
    <s v="HARDWARE"/>
    <s v="COMUNICACION"/>
    <s v="MENSAJE CABLE DE RED DESCONECTADO"/>
    <s v="CB UNO A UNO"/>
    <m/>
    <s v="CERRADO"/>
    <s v="18/08/2025 SE ESCALA PARA VISITA. LLAMAR ANTES DE VISITAR, CONFIRMAR FALLA Y DATOS | 18/08/2025 SE REALIZA CAMBIO DE CAJA MAGINBOX  POR DAÑO SE REALIZA PRUEBAS BÁSICAS SIN NOVEDAD"/>
    <s v="VISITA_TÉCNICA"/>
    <s v="V6ZZZ816"/>
    <s v="TIPO I"/>
    <s v="TERRESTRE"/>
    <s v="ROZO JIMENEZ EDGAR ARMANDO"/>
    <n v="1"/>
    <n v="0"/>
    <n v="65960.072302"/>
    <n v="75096.394270399993"/>
    <n v="65960.072302"/>
    <m/>
    <m/>
    <m/>
    <m/>
    <m/>
    <m/>
    <m/>
    <m/>
  </r>
  <r>
    <s v="BUCARAMANGA"/>
    <x v="0"/>
    <x v="0"/>
    <n v="68001"/>
    <n v="2608513"/>
    <n v="78736"/>
    <s v="INCIDENTE"/>
    <s v="SANTANDER"/>
    <s v="BUCARAMANGA"/>
    <s v="PTM BUCARAMANGA VARIEDADES EFE"/>
    <s v="REDEBAN"/>
    <s v="FO-25-1387921"/>
    <d v="2025-08-18T11:40:00"/>
    <d v="2025-08-19T07:50:00"/>
    <s v="NO"/>
    <s v="HARDWARE"/>
    <s v="LECTOR DE BARRAS"/>
    <s v="FORMATO INVALIDO LECTOR DAÑADO"/>
    <s v="AGREGADOR"/>
    <m/>
    <s v="CERRADO"/>
    <s v="18/08/2025 SE ESCALA PARA VISITA. LLAMAR ANTES DE VISITAR, CONFIRMAR FALLA Y DATOS | 18/08/2025 EN COMUNICACIÓN CON EL CLIENTE DEL CORRESPONSAL AL NÚMERO DE CONTACTO 3169256994, COMENTA QUE CUENTA CON DISPONIBILIDAD PARA QUE LO PODAMOS ATENDER EL DÍA DE HOY LUNES 18 DE AGOSTO SE LE INDICA QUE SE LE VISITARÁ | 18/08/2025 SE REALIZA VISITA AL COMERCIO CB, SE VALIDA Y SE ENCUENTRA QUE EL LECTOR DE BARRAS PRESENTA PROBLEMAS NO ESTA LEYENDO CÓDIGOS DE BARRAS, SE PROCEDE A CAMBIAR SE HACEN PRUEBAS DEJANDO TODO OK"/>
    <s v="VISITA_TÉCNICA"/>
    <s v="LMQZZ750-LMQZZ726"/>
    <s v="TIPO I"/>
    <s v="TERRESTRE"/>
    <s v="GONZALEZ ESTUPIÑAN YEISON WALTER ANTONIO"/>
    <n v="1"/>
    <n v="0"/>
    <n v="65960.072302"/>
    <n v="75096.394270399993"/>
    <n v="65960.072302"/>
    <m/>
    <m/>
    <m/>
    <m/>
    <m/>
    <m/>
    <m/>
    <m/>
  </r>
  <r>
    <s v="BARRANQUILLA"/>
    <x v="2"/>
    <x v="2"/>
    <n v="8770"/>
    <n v="2602352"/>
    <n v="25812"/>
    <s v="INCIDENTE"/>
    <s v="ATLANTICO"/>
    <s v="SUAN"/>
    <s v="DISTRICOL DROGUERIA LA PRESA"/>
    <s v="REDEBAN"/>
    <s v="FO-25-1379499"/>
    <d v="2025-08-15T09:32:00"/>
    <d v="2025-08-19T08:30:00"/>
    <s v="NO"/>
    <s v="HARDWARE"/>
    <s v="LECTOR DE TARJETAS"/>
    <s v="MENSAJE RETIRE TARJETA"/>
    <s v="AGREGADOR"/>
    <m/>
    <s v="CERRADO"/>
    <s v="15/08/2025 SE ESCALA PARA VISITA. LLAMAR ANTES DE VISITAR, CONFIRMAR FALLA Y DATOS | 19/08/2025 SE REALIZA VISITA SE PROCEDE A CAMBIAR DATAFONO ,YA QUE EL DEL SITIO NO LEÍA TARJETA DE CHIP, MENSAJE RETIRE TARJETA, SE CAMBIA SE HACEN PRUEBAS Y TODO OK,CB OPERATIVO"/>
    <s v="VISITA_TÉCNICA"/>
    <s v="A02ZZ635"/>
    <s v="TIPO II"/>
    <s v="TERRESTRE"/>
    <s v="PORRAS CASTRO DARLON NASCK"/>
    <n v="1"/>
    <n v="0"/>
    <n v="144967.87232000002"/>
    <n v="140395.6348884"/>
    <n v="144967.87232000002"/>
    <m/>
    <m/>
    <m/>
    <m/>
    <m/>
    <m/>
    <m/>
    <m/>
  </r>
  <r>
    <s v="MEDELLIN"/>
    <x v="1"/>
    <x v="1"/>
    <n v="5858"/>
    <n v="2606678"/>
    <n v="74502"/>
    <s v="INCIDENTE"/>
    <s v="ANTIOQUIA"/>
    <s v="VEGACHI"/>
    <s v="DISTRICOL PAPALERIA ELCAMO"/>
    <s v="REDEBAN"/>
    <s v="FO-25-1385173"/>
    <d v="2025-08-16T13:55:00"/>
    <d v="2025-08-19T08:40:00"/>
    <s v="NO"/>
    <s v="HARDWARE"/>
    <s v="IMPRESION"/>
    <s v="NO IMPRIME UNO O VARIOS CARACTERES"/>
    <s v="AGREGADOR"/>
    <m/>
    <s v="CERRADO"/>
    <s v="16/08/2025 SE ESCALA PARA VISITA. LLAMAR ANTES DE VISITAR, CONFIRMAR FALLA Y DATOS | 19/08/2025 SE LLAMA AL NÚMERO INDICADO Y LA SEÑORA ALEIDA INDICA QUE QUE EL DATAFONO LE ESTA FUNCIONANDO CON TOTAL NORMALIDAD QUE NO NECESITA VISITA TÉCNICA"/>
    <s v="SOPORTE_TELEFÓNICO"/>
    <n v="0"/>
    <s v="TIPO III"/>
    <s v="TERRESTRE"/>
    <s v="RUA ALVAREZ RICHARD ANDRES"/>
    <n v="0"/>
    <n v="0"/>
    <n v="41241.0800752"/>
    <n v="0"/>
    <n v="41241.0800752"/>
    <m/>
    <m/>
    <m/>
    <m/>
    <m/>
    <m/>
    <m/>
    <m/>
  </r>
  <r>
    <s v="CUCUTA"/>
    <x v="0"/>
    <x v="0"/>
    <n v="54001"/>
    <n v="2606557"/>
    <n v="80880"/>
    <s v="INCIDENTE"/>
    <s v="NORTE DE SANTANDER"/>
    <s v="CUCUTA"/>
    <s v="BARRIO URB PRADOS DEL ESTE CUCUTA 8"/>
    <s v="REDEBAN"/>
    <s v="FO-25-1383960 | FO-25-1385332"/>
    <d v="2025-08-16T10:43:00"/>
    <d v="2025-08-19T09:16:00"/>
    <s v="NO"/>
    <s v="HARDWARE"/>
    <s v="NO ENCIENDE"/>
    <s v="DAÑO POS"/>
    <s v="CB UNO A UNO"/>
    <m/>
    <s v="CERRADO"/>
    <s v="19/08/2025 SE REALIZA VISITA AL COMERCIO Y SE ENCUENTRA CABLE DE PODER DAÑADO, SE REALIZA CAMBIO DE CABLE DE PODER, PRUEBAS EXITOSAS"/>
    <s v="VISITA_TÉCNICA"/>
    <s v="NONE"/>
    <s v="TIPO I"/>
    <s v="TERRESTRE"/>
    <s v="MORA VEGA JEAMPIER"/>
    <n v="2"/>
    <n v="0"/>
    <n v="65960.072302"/>
    <n v="75096.394270399993"/>
    <n v="131920.144604"/>
    <m/>
    <m/>
    <m/>
    <m/>
    <m/>
    <m/>
    <m/>
    <m/>
  </r>
  <r>
    <s v="VILLAVICENCIO"/>
    <x v="3"/>
    <x v="3"/>
    <n v="50001"/>
    <n v="2606766"/>
    <n v="60578"/>
    <s v="INCIDENTE"/>
    <s v="META"/>
    <s v="VILLAVICENCIO"/>
    <s v="BARRIO LA LA MADRID VILLAVICEN"/>
    <s v="REDEBAN"/>
    <s v="FO-25-1385180"/>
    <d v="2025-08-16T13:44:00"/>
    <d v="2025-08-19T09:51:00"/>
    <s v="NO"/>
    <s v="HARDWARE"/>
    <s v="ALERT IRRUPTION"/>
    <s v="ALERT IRRUPTION"/>
    <s v="CB UNO A UNO"/>
    <m/>
    <s v="CERRADO"/>
    <s v="16/08/2025 SE ESCALA PARA VISITA. LLAMAR ANTES DE VISITAR, CONFIRMAR FALLA Y DATOS | 17/08/2025 SE CONTACTA CON LA SEÑORA LUZ NOVOA SE VALIDA DAÑO I EN LA PANTALLA INFORMA QUE SALE UN LETRERO DE ALERTA INTERRUPCIÓN EL DÍA DE HOY NO HAY SOPORTE PARA CAMBIO DE EQUIPO | 19/08/2025 SE REALIZA CAMBIO DE EQUIPO POR ALERTADO SE ENTREGA OPERATIVO SIN NOVEDAD"/>
    <s v="VISITA_TÉCNICA"/>
    <s v="JA00E974"/>
    <s v="TIPO I"/>
    <s v="TERRESTRE"/>
    <s v="ROZO JIMENEZ EDGAR ARMANDO"/>
    <n v="1"/>
    <n v="0"/>
    <n v="65960.072302"/>
    <n v="75096.394270399993"/>
    <n v="65960.072302"/>
    <m/>
    <m/>
    <m/>
    <m/>
    <m/>
    <m/>
    <m/>
    <m/>
  </r>
  <r>
    <s v="PEREIRA"/>
    <x v="4"/>
    <x v="6"/>
    <n v="66001"/>
    <n v="2608518"/>
    <n v="80958"/>
    <s v="INCIDENTE"/>
    <s v="RISARALDA"/>
    <s v="PEREIRA"/>
    <s v="BARRIO CENTRO PEREIRA 53"/>
    <s v="REDEBAN"/>
    <s v="FO-25-1387897"/>
    <d v="2025-08-18T11:43:00"/>
    <d v="2025-08-19T10:22:00"/>
    <s v="NO"/>
    <s v="HARDWARE"/>
    <s v="IMPRESION"/>
    <s v="NO AVANZA PAPEL"/>
    <s v="CB UNO A UNO"/>
    <m/>
    <s v="CERRADO"/>
    <s v="18/08/2025 SE ESCALA PARA VISITA. LLAMAR ANTES DE VISITAR, CONFIRMAR FALLA Y DATOS | 18/08/2025 REALIZAMOS LLAMADA HABLAMOS CON EL SEÑOR JEINNER EL CUAL NOS INDICA QUE TOCA AYUDAR A SALIR LA TRX CON LA MANO LUEGO DE SEIS QUÉ REALIZAN SE ARREGLA, DESPUÉS DE UN RATO INICIA ATASCANDOSE EL PAPEL NUEVAMENTE, LE INDICAMOS QUE SI LA TAPA DE LA IMPRESORA ESTA BIEN AJUSTADA EL INDICA QUE SI INCLUSO CAMBIO POR VARIOS ROLLOS LA BATERÍA DEL DATAFONO ESTA CARGADA, LE INDICAMOS QUE REALIZAREMOS LA VISITA EL DÍA DE MAÑANA YA QUE SE DEBE CAMBIAR DATÁFONO PORQUE TIENE FALLA LA IMPRESIÓN Y LOS FINES DE SEMANA NO ES POSIBLE HACER EL CAMBIO POR SOPORTE DE REDEBAN. | 19/08/2025 SE CAMBIA EQUIPO YA QUE NO AVANZA EL PAPEL PARA IMPRIMIR, SE REALIZAN PRUEBAS OK."/>
    <s v="VISITA_TÉCNICA"/>
    <s v="FIZZZ324"/>
    <s v="TIPO I"/>
    <s v="TERRESTRE"/>
    <s v="FRANCO CAÑAVERAL YAMID RAUL"/>
    <n v="1"/>
    <n v="0"/>
    <n v="65960.072302"/>
    <n v="75096.394270399993"/>
    <n v="65960.072302"/>
    <m/>
    <m/>
    <m/>
    <m/>
    <m/>
    <m/>
    <m/>
    <m/>
  </r>
  <r>
    <s v="VALLEDUPAR"/>
    <x v="2"/>
    <x v="2"/>
    <n v="20001"/>
    <n v="2605732"/>
    <n v="24556"/>
    <s v="INCIDENTE"/>
    <s v="CESAR"/>
    <s v="VALLEDUPAR"/>
    <s v="BARRIO POPULANDIA VALLEDUPAR"/>
    <s v="REDEBAN"/>
    <s v="FO-25-1382601"/>
    <d v="2025-08-15T17:39:00"/>
    <d v="2025-08-19T10:26:00"/>
    <s v="NO"/>
    <s v="HARDWARE"/>
    <s v="CABLEADO"/>
    <s v="CABLE MAGICBOX AVERIADO"/>
    <s v="CB UNO A UNO"/>
    <m/>
    <s v="CERRADO"/>
    <s v="15/08/2025 SE ESCALA PARA VISITA. LLAMAR ANTES DE VISITAR, CONFIRMAR FALLA Y DATOS | 17/08/2025 ACTIVIDAD PENDIENTE POR CAPACIDAD OPERATIVA | 19/08/2025 SE REALIZA VISITÁ POR SOLICITUD DE CLIENTE SE LLEGA A SITIO SE EVIDENCIA CABLE DE PIN PAD CON PUERTO USB PARTIDO, SE REALIZA CAMBIÓ DE CABLE QUEDANDO EQUIPÓ OPERÁTIVO, PRUEBAS OK AL 100 %"/>
    <s v="VISITA_TÉCNICA"/>
    <s v="EG00Q150"/>
    <s v="TIPO I"/>
    <s v="TERRESTRE"/>
    <s v="MAESTRE MENGUAL EDGAR ENRIQUE"/>
    <n v="1"/>
    <n v="0"/>
    <n v="65960.072302"/>
    <n v="75096.394270399993"/>
    <n v="65960.072302"/>
    <m/>
    <m/>
    <m/>
    <m/>
    <m/>
    <m/>
    <m/>
    <m/>
  </r>
  <r>
    <s v="BARRANQUILLA"/>
    <x v="2"/>
    <x v="2"/>
    <n v="8685"/>
    <n v="2607551"/>
    <n v="68346"/>
    <s v="INCIDENTE"/>
    <s v="ATLANTICO"/>
    <s v="SANTO TOMAS"/>
    <s v="BARRIO CENTRO SANTO TOMAS 5"/>
    <s v="REDEBAN"/>
    <s v="FO-25-1386651"/>
    <d v="2025-08-17T14:49:00"/>
    <d v="2025-08-19T10:39:00"/>
    <s v="NO"/>
    <s v="HARDWARE"/>
    <s v="PINPAD"/>
    <s v="CABLE AVERIADO"/>
    <s v="CB UNO A UNO"/>
    <m/>
    <s v="CERRADO"/>
    <s v="17/08/2025 SE ESCALA PARA VISITA. LLAMAR ANTES DE VISITAR, CONFIRMAR FALLA Y DATOS | 19/08/2025 SE REALIZA VISITA AL COMERCIO SE ENCUENTRA PIN PAD CON CABLE DAÑADO LO CUAL NO DEJABA REALIZAR NINGÚN RETIRO SE CAMBIA CABLE DE PIN PAD SE REALIZAN PRUEBAS EXITOSAS Y EL CB QUEDA OPERATIVO"/>
    <s v="VISITA_TÉCNICA"/>
    <s v="AALFZ663"/>
    <s v="TIPO II"/>
    <s v="TERRESTRE"/>
    <s v="PEÑALOZA GUTIERREZ RAFAEL GUSTAVO"/>
    <n v="1"/>
    <n v="0"/>
    <n v="144967.87232000002"/>
    <n v="140395.6348884"/>
    <n v="144967.87232000002"/>
    <m/>
    <m/>
    <m/>
    <m/>
    <m/>
    <m/>
    <m/>
    <m/>
  </r>
  <r>
    <s v="CALI"/>
    <x v="4"/>
    <x v="4"/>
    <n v="76520"/>
    <n v="2608453"/>
    <n v="19210"/>
    <s v="INCIDENTE"/>
    <s v="VALLE DEL CAUCA"/>
    <s v="PALMIRA"/>
    <s v="BARRIO OBRERO IV PALMIRA"/>
    <s v="REDEBAN"/>
    <s v="FO-25-1387892"/>
    <d v="2025-08-18T11:50:00"/>
    <d v="2025-08-19T10:44:00"/>
    <s v="NO"/>
    <s v="HARDWARE"/>
    <s v="NO ENCIENDE SE REINICIA"/>
    <s v="FUENTE PODER AVERIADA"/>
    <s v="CB UNO A UNO"/>
    <m/>
    <s v="CERRADO"/>
    <s v="18/08/2025 SE ESCALA PARA VISITA. LLAMAR ANTES DE VISITAR, CONFIRMAR FALLA Y DATOS | 18/08/2025 SE REALIZÓ GESTIÓN TELEFÓNICA PARA CONFIRMAR LA VISITA TÉCNICA CON EL CLIENTE,EL CLIENTE INDICA QUE EL COMERCIO ESTA CERRADO EN EL MOMENTO, POSIBLEMENTE ABRE DESPUÉS DE LAS 2,EL USUARIO INDICA QUE EL DATÁFONO AL PARECER SE QUEMO Y REQUIERE CAMBIO,SE LE EXPLICÓ QUE SE DEBE ATENDER LA VISITA EL DIA DE MAÑANA YA QUE HOY NO SE PUEDE REALIZAR CAMBIO DE DATÁFONO. | 19/08/2025 EN LA VISITA TÉCNICA SE REALIZÓ EL CAMBIO DE DATÁFONO Y MAGIC BOX 2600 YA QUE EL MAGIC BOX SE ENCONTRÓ QUEMADO,SE INSTALO EL SISTEMA OPERATIVO Y VERSIÓN 10.3,SE REALIZÓ LA CONFIGURACIÓN E INICIALIZACIÓN OK,SE CREARON LOS USUARIOS Y SE REALIZARON LAS PRUEBAS DEJANDO EL SERVICIO OPERANDO SIN FALLAS Y SIN NOVEDAD"/>
    <s v="VISITA_TÉCNICA"/>
    <s v="FUA0V469"/>
    <s v="TIPO I"/>
    <s v="TERRESTRE"/>
    <s v="SANCHEZ URREGO ROBINSON DAVID"/>
    <n v="1"/>
    <n v="0"/>
    <n v="65960.072302"/>
    <n v="75096.394270399993"/>
    <n v="65960.072302"/>
    <m/>
    <m/>
    <m/>
    <m/>
    <m/>
    <m/>
    <m/>
    <m/>
  </r>
  <r>
    <s v="CALI"/>
    <x v="4"/>
    <x v="4"/>
    <n v="19001"/>
    <n v="2606399"/>
    <n v="42176"/>
    <s v="INCIDENTE"/>
    <s v="CAUCA"/>
    <s v="POPAYAN"/>
    <s v="BARRIO MACHANGARA POPAYAN 2"/>
    <s v="REDEBAN"/>
    <s v="FO-25-1383969"/>
    <d v="2025-08-16T10:39:00"/>
    <d v="2025-08-19T10:48:00"/>
    <s v="NO"/>
    <s v="HARDWARE"/>
    <s v="LECTOR DE TARJETAS"/>
    <s v="MENSAJE RETIRE TARJETA"/>
    <s v="CB UNO A UNO"/>
    <m/>
    <s v="CERRADO"/>
    <s v="16/08/2025 SE ESCALA PARA VISITA. LLAMAR ANTES DE VISITAR, CONFIRMAR FALLA Y DATOS | 18/08/2025 SE REALIZARA VISITA EL DIA MARTES 19 YA QUE EL CLIENTE NO LABORA LOS FINES DE SEMANA. | 19/08/2025 SE REALIZA LLAMADA CON EL CB INFORNA EN EL MOMENTO ESTA EN UNA CITA MEDICA SOLICITA SE LE VISITE EN LA TARDE | 19/08/2025 SE INGRESA SE REALIZA LIMPIEZA DE LECTOR CHIP SE HACEN PRUEBAS OK TELECARGA DRNA"/>
    <s v="VISITA_TÉCNICA"/>
    <s v="9A1ZZ187"/>
    <s v="TIPO III"/>
    <s v="TERRESTRE"/>
    <s v="GIMBUEL LASSO LUIS GERMAN"/>
    <n v="1"/>
    <n v="0"/>
    <n v="275728.78077800001"/>
    <n v="196536.5258152"/>
    <n v="275728.78077800001"/>
    <m/>
    <m/>
    <m/>
    <m/>
    <m/>
    <m/>
    <m/>
    <m/>
  </r>
  <r>
    <s v="MONTERIA"/>
    <x v="2"/>
    <x v="2"/>
    <n v="23162"/>
    <n v="2608447"/>
    <n v="79762"/>
    <s v="INCIDENTE"/>
    <s v="CORDOBA"/>
    <s v="CERETE"/>
    <s v="BARRIO SAN FRANCISCO CERETE"/>
    <s v="REDEBAN"/>
    <s v="FO-25-1387894"/>
    <d v="2025-08-18T11:45:00"/>
    <d v="2025-08-19T10:52:00"/>
    <s v="NO"/>
    <s v="SOFTWARE"/>
    <s v="COMUNICACION"/>
    <s v="PARAMETROS DE CONFIGURACION EN POS"/>
    <s v="CB UNO A UNO"/>
    <m/>
    <s v="CERRADO"/>
    <s v="18/08/2025 SE ESCALA PARA VISITA. LLAMAR ANTES DE VISITAR, CONFIRMAR FALLA Y DATOS | 19/08/2025 SE REALIZA CONFIGURACIÓN DE PARÁMETROS  DE COMUNICACIÓN OK, CARGUE DE SISTEMA OPERATIVO Y VERSIÓN OK, INICIALIZACIÓN OK, PRUEBAS EXITOSAS OK, CLIENTE CB VALIDA SALDO ANTES Y DESPUÉS DEL MANTENIMIENTO OK, CB SE DEJA OPERATIVO SIN NOVEDAD"/>
    <s v="VISITA_TÉCNICA"/>
    <s v="F1XZZ092"/>
    <s v="TIPO I"/>
    <s v="TERRESTRE"/>
    <s v="GONZALEZ FERRER JESUS ALEXANDER"/>
    <n v="1"/>
    <n v="0"/>
    <n v="65960.072302"/>
    <n v="75096.394270399993"/>
    <n v="65960.072302"/>
    <m/>
    <m/>
    <m/>
    <m/>
    <m/>
    <m/>
    <m/>
    <m/>
  </r>
  <r>
    <s v="BOGOTA"/>
    <x v="5"/>
    <x v="5"/>
    <n v="11001"/>
    <n v="2606602"/>
    <n v="72528"/>
    <s v="INCIDENTE"/>
    <s v="CUNDINAMARCA"/>
    <s v="BOGOTA"/>
    <s v="SUPERMERCADO Y CIGARRERIA LA 1"/>
    <s v="REDEBAN"/>
    <s v="FO-25-1384114"/>
    <d v="2025-08-16T10:49:00"/>
    <d v="2025-08-19T10:56:00"/>
    <s v="NO"/>
    <s v="SOFTWARE"/>
    <s v="ACTUALIZACION"/>
    <s v="VERSION CARGA SO VR"/>
    <s v="CB UNO A UNO"/>
    <m/>
    <s v="CERRADO"/>
    <s v="16/08/2025 SE ESCALA PARA VISITA. LLAMAR ANTES DE VISITAR, CONFIRMAR FALLA Y DATOS | 16/08/2025 NO HAY SOPORTE DE ACTIVOS PARA ATENDER ACTIVIDAD | 19/08/2025 SE REALIZA VISITA DE CAMPO ENCONTRANDO QUE LECTORA NO LEE CÓDIGOS DE BARRAS, POR LO ANTERIOR SE CAMBIA CABLE DE LECTORA SE HACEN PRUEBAS OK CUPO OK USUARIO OK"/>
    <s v="VISITA_TÉCNICA"/>
    <s v="TV00L343"/>
    <s v="TIPO I"/>
    <s v="TERRESTRE"/>
    <s v="LOZADA ROJAS CHRISTIAN ANDRES"/>
    <n v="1"/>
    <n v="0"/>
    <n v="65960.072302"/>
    <n v="75096.394270399993"/>
    <n v="65960.072302"/>
    <m/>
    <m/>
    <m/>
    <m/>
    <m/>
    <m/>
    <m/>
    <m/>
  </r>
  <r>
    <s v="APARTADO"/>
    <x v="1"/>
    <x v="1"/>
    <n v="5147"/>
    <n v="2606698"/>
    <n v="10266"/>
    <s v="INCIDENTE"/>
    <s v="ANTIOQUIA"/>
    <s v="CAREPA"/>
    <s v="CAREPA - ANTIOQUIA"/>
    <s v="REDEBAN"/>
    <s v="FO-25-1385298"/>
    <d v="2025-08-16T14:59:00"/>
    <d v="2025-08-19T11:07:00"/>
    <s v="NO"/>
    <s v="HARDWARE"/>
    <s v="ALERT IRRUPTION"/>
    <s v="ALERT IRRUPTION"/>
    <s v="CB UNO A UNO"/>
    <m/>
    <s v="CERRADO"/>
    <s v="16/08/2025 SE ESCALA PARA VISITA. LLAMAR ANTES DE VISITAR, CONFIRMAR FALLA Y DATOS | 17/08/2025 COMERCIO NO OPERA DÍAS DOMINGOS. SE INTENTA COMUNICACIÓN PARA CONFIRMAR NOVEDAD SIN ÉXITO. NO CONTESTAN NUMERO RELACIONADO. SE REALIZARÁ NUEVAMENTE VALIDACIÓN EN DÍA HÁBIL. | 19/08/2025 SE REALIZA CAMBIO DATAFONO POR TECLADO MALO."/>
    <s v="VISITA_TÉCNICA"/>
    <s v="IZ7ZZ585"/>
    <s v="TIPO I"/>
    <s v="TERRESTRE"/>
    <s v="CASTRO HENAO DANIEL ESTEBAN"/>
    <n v="1"/>
    <n v="0"/>
    <n v="65960.072302"/>
    <n v="75096.394270399993"/>
    <n v="65960.072302"/>
    <m/>
    <m/>
    <m/>
    <m/>
    <m/>
    <m/>
    <m/>
    <m/>
  </r>
  <r>
    <s v="BUCARAMANGA"/>
    <x v="0"/>
    <x v="0"/>
    <n v="68001"/>
    <n v="2608376"/>
    <n v="79842"/>
    <s v="INCIDENTE"/>
    <s v="SANTANDER"/>
    <s v="BUCARAMANGA"/>
    <s v="BARRIO ALFONSO LOPEZ BUCARAMAN"/>
    <s v="REDEBAN"/>
    <s v="FO-25-1387919"/>
    <d v="2025-08-18T11:49:00"/>
    <d v="2025-08-19T11:14:00"/>
    <s v="NO"/>
    <s v="HARDWARE"/>
    <s v="NO ENCIENDE"/>
    <s v="DAÑO POS"/>
    <s v="CB UNO A UNO"/>
    <m/>
    <s v="CERRADO"/>
    <s v="18/08/2025 SE ESCALA PARA VISITA. LLAMAR ANTES DE VISITAR, CONFIRMAR FALLA Y DATOS | 18/08/2025 EN COMUNICACIÓN CON EL CLIENTE EL SEÑOR JUAN CAMILO TRILLOS AL NUMERO DE CONTACTO  321 3746113, NOS INFORMA QUE TIENE INCONVENIENTES CON EL DATÁFONO YA QUE DESDE EL DÍA DE AYER SE QUEDÓ EN BLANCO LA PANTALLA Y NO LE DEJA REALIZAR NINGUNA TRANSACCIÓN SE DEBE REALIZAR CAMBIO DEL EQUIPO PERO SE LE COMENTA QUE DEBIDO A QUE NO TENEMOS SOPORTE POR PARTE DE REDEBAN EL DIA DE HOY QUE ES LUNES FESTIVO, SE LE VISITARÁ EL DIA DE MAÑANA MARTES 19 DE AGOSTO A PARTIR DE LAS 8AM | 19/08/2025 DATAFONO NO ENCIENDE , SE REALIZA CAMBIO SE DEJA NUEVO VERSION 9.90 SE HACEN PRUEBAS OK VISITA EXITOSA"/>
    <s v="VISITA_TÉCNICA"/>
    <s v="FAUZZ207"/>
    <s v="TIPO I"/>
    <s v="TERRESTRE"/>
    <s v="GELVEZ MOGOLLON JOSE ELISEO"/>
    <n v="1"/>
    <n v="0"/>
    <n v="65960.072302"/>
    <n v="75096.394270399993"/>
    <n v="65960.072302"/>
    <m/>
    <m/>
    <m/>
    <m/>
    <m/>
    <m/>
    <m/>
    <m/>
  </r>
  <r>
    <s v="BOGOTA"/>
    <x v="5"/>
    <x v="5"/>
    <n v="11001"/>
    <n v="2610313"/>
    <n v="41306"/>
    <s v="INCIDENTE"/>
    <s v="CUNDINAMARCA"/>
    <s v="BOGOTA"/>
    <s v="BARRIO FONTIBON BOGOTA 6"/>
    <s v="REDEBAN"/>
    <s v="FO-25-1389655"/>
    <d v="2025-08-19T09:03:00"/>
    <d v="2025-08-19T11:38:00"/>
    <s v="NO"/>
    <s v="SOFTWARE"/>
    <s v="ACTUALIZACION"/>
    <s v="VERSION CARGA SO VR"/>
    <s v="CB UNO A UNO"/>
    <m/>
    <s v="CERRADO"/>
    <s v="19/08/2025 SE ESCALA PARA VISITA. LLAMAR ANTES DE VISITAR, CONFIRMAR FALLA Y DATOS | 19/08/2025 SE REALIZA VISITA DE CAMPO DONDE SE EVIDENCIA QUE EQUIPO NO PERMITE CONEXIÓN A INTERNET POR LO ANTERIOR SE PROCEDE A FORMATEAR REINSTALAR SISTEMA OPERATIVO Y VERSION PRUEBAS CUPO Y USUARIO OK"/>
    <s v="VISITA_TÉCNICA"/>
    <s v="AA8ZZ105"/>
    <s v="TIPO I"/>
    <s v="TERRESTRE"/>
    <s v="LOZADA ROJAS CHRISTIAN ANDRES"/>
    <n v="1"/>
    <n v="0"/>
    <n v="65960.072302"/>
    <n v="75096.394270399993"/>
    <n v="65960.072302"/>
    <m/>
    <m/>
    <m/>
    <m/>
    <m/>
    <m/>
    <m/>
    <m/>
  </r>
  <r>
    <s v="MEDELLIN"/>
    <x v="1"/>
    <x v="1"/>
    <n v="5360"/>
    <n v="2607370"/>
    <n v="19695"/>
    <s v="INCIDENTE"/>
    <s v="ANTIOQUIA"/>
    <s v="ITAGUI"/>
    <s v="BARRIO LAS MARGARITAS ITAGUI"/>
    <s v="REDEBAN"/>
    <s v="FO-25-1386454"/>
    <d v="2025-08-17T10:12:00"/>
    <d v="2025-08-19T11:43:00"/>
    <s v="NO"/>
    <s v="HARDWARE"/>
    <s v="PINPAD"/>
    <s v="ALERTADO"/>
    <s v="CB UNO A UNO"/>
    <m/>
    <s v="CERRADO"/>
    <s v="17/08/2025 SE ESCALA PARA VISITA. LLAMAR ANTES DE VISITAR, CONFIRMAR FALLA Y DATOS | 18/08/2025 NO SE LOGRA COMUNICACIÓN CON USUARIO EN NÚMEROS RELACIONADOS. PUNTO NO ABRE DÍA FESTIVO. VISITA SE REALIZARÁ EN DÍA HÁBIL DE LA PRÓXIMA SEMANA. | 19/08/2025 SE REALIZA CAMBIO DE PINPAD POR DAÑO ALERT"/>
    <s v="VISITA_TÉCNICA"/>
    <s v="AA00O794"/>
    <s v="TIPO I"/>
    <s v="TERRESTRE"/>
    <s v="HERNANDEZ CHAVARRIA JUAN CAMILO"/>
    <n v="1"/>
    <n v="0"/>
    <n v="65960.072302"/>
    <n v="75096.394270399993"/>
    <n v="65960.072302"/>
    <m/>
    <m/>
    <m/>
    <m/>
    <m/>
    <m/>
    <m/>
    <m/>
  </r>
  <r>
    <s v="MEDELLIN"/>
    <x v="1"/>
    <x v="1"/>
    <n v="5001"/>
    <n v="2606696"/>
    <n v="66741"/>
    <s v="INCIDENTE"/>
    <s v="ANTIOQUIA"/>
    <s v="MEDELLIN"/>
    <s v="PTM MEDELLIN AUTOSERVICIO LA"/>
    <s v="REDEBAN"/>
    <s v="FO-25-1385305"/>
    <d v="2025-08-16T14:52:00"/>
    <d v="2025-08-19T11:45:00"/>
    <s v="NO"/>
    <s v="HARDWARE"/>
    <s v="SE REINICIA"/>
    <s v="DAÑO POS"/>
    <s v="AGREGADOR"/>
    <m/>
    <s v="CERRADO"/>
    <s v="16/08/2025 SE ESCALA PARA VISITA. LLAMAR ANTES DE VISITAR, CONFIRMAR FALLA Y DATOS | 17/08/2025 EN COMUNICACIÓN CON EL CLIENTE SE ENVIDWNCIA QUE LA FALLA ES DEL EQUIPO LOS DOMINGOS NO SE PROCESA CAMBIOS | 19/08/2025 SE LLAMA AL CLIENTE AL 3106970876  PARA PEDIRLE UBICACIÓN DEL PUNTO PERO ESTE INFORMA QUE EL EQUIPO YA ESTÁ FUNCIONANDO BIEN QUE EL DAÑO SOLO SE LE PRESENTO EL DÍA SÁBADO Y NO VOLVIÓ A MOLESTAR"/>
    <s v="SOPORTE_TELEFÓNICO"/>
    <n v="0"/>
    <s v="TIPO I"/>
    <s v="TERRESTRE"/>
    <s v="ALVAREZ ARENAS VICTOR HUGO"/>
    <n v="0"/>
    <n v="0"/>
    <n v="41241.0800752"/>
    <n v="0"/>
    <n v="41241.0800752"/>
    <m/>
    <m/>
    <m/>
    <m/>
    <m/>
    <m/>
    <m/>
    <m/>
  </r>
  <r>
    <s v="CALI"/>
    <x v="4"/>
    <x v="4"/>
    <n v="76248"/>
    <n v="2607106"/>
    <n v="71416"/>
    <s v="INCIDENTE"/>
    <s v="VALLE DEL CAUCA"/>
    <s v="EL CERRITO"/>
    <s v="EL CERRITO SANTA BARBARA"/>
    <s v="REDEBAN"/>
    <s v="FO-25-1385804"/>
    <d v="2025-08-17T08:00:00"/>
    <d v="2025-08-19T11:46:00"/>
    <s v="NO"/>
    <s v="HARDWARE"/>
    <s v="CABLEADO"/>
    <s v="CABLE MAGICBOX AVERIADO"/>
    <s v="CB UNO A UNO"/>
    <m/>
    <s v="CERRADO"/>
    <s v="17/08/2025 SE ESCALA PARA VISITA. LLAMAR ANTES DE VISITAR, CONFIRMAR FALLA Y DATOS | 17/08/2025 SE LLAMA AL CLIENTE AL NÚMERO 3152881913 HABLO CON LA SEÑORA JESSICA INFORMA QUE EL CABLE DE RED PACTH CORD TIENE EXPUESTOS LOS CABLES LE PUSO UNO CINTA Y SE REQUIERE EL CAMBIO, EL DÍA DE HOY NO LABORA Y SOLICITA LA VISITA PARA EL DÍA MARTES | 19/08/2025 EN LA VISITA TÉCNICA SE REALIZÓ EL CAMBIO DE EL CABLE ETHERNET YA QUE SE ENCONTRÓ AVERIADO,EL SERVICIO QUEDÓ OPERATIVO SIN FALLAS Y SIN NOVEDAD"/>
    <s v="VISITA_TÉCNICA"/>
    <s v="TV00C949"/>
    <s v="TIPO II"/>
    <s v="TERRESTRE"/>
    <s v="SANCHEZ URREGO ROBINSON DAVID"/>
    <n v="1"/>
    <n v="0"/>
    <n v="144967.87232000002"/>
    <n v="140395.6348884"/>
    <n v="144967.87232000002"/>
    <m/>
    <m/>
    <m/>
    <m/>
    <m/>
    <m/>
    <m/>
    <m/>
  </r>
  <r>
    <s v="MEDELLIN"/>
    <x v="1"/>
    <x v="1"/>
    <n v="5088"/>
    <n v="2607522"/>
    <n v="34705"/>
    <s v="INCIDENTE"/>
    <s v="ANTIOQUIA"/>
    <s v="BELLO"/>
    <s v="BARRIO ZAMORA BELLO 2"/>
    <s v="REDEBAN"/>
    <s v="FO-25-1386446"/>
    <d v="2025-08-17T12:49:00"/>
    <d v="2025-08-19T11:49:00"/>
    <s v="NO"/>
    <s v="HARDWARE"/>
    <s v="IMPRESION"/>
    <s v="NO AVANZA PAPEL"/>
    <s v="CB UNO A UNO"/>
    <m/>
    <s v="CERRADO"/>
    <s v="17/08/2025 SE ESCALA PARA VISITA. LLAMAR ANTES DE VISITAR, CONFIRMAR FALLA Y DATOS | 18/08/2025 EN CONVERACION CON USUARIA INFORMA QUE EL EQUIPO YA LOGRÓ IMPRIMIR Y ESTÁN TRABAJANDO PERO EL DATAFONO QUEDÓ CON UN SONIDO FUERTE AL IMPRIMIR, SIEMPRE QUE BOTA TIRILLA SUENA. PUNTO PROBABLEMENTE REQUIERE CAMBIO, VISITA SE REALIZARÁ EN DÍA HÁBIL DE LA PRÓXIMA SEMANA YA QUE FIN DE SEMANA FESTIVO NO SE PROCESAN CAMBIO. | 19/08/2025 SE HACE MANTENIMIENTO SE OK SE LUBRICA RODILLO OK SE LIMPIA LECTOR CHIP DE TARJETAS OK"/>
    <s v="VISITA_TÉCNICA"/>
    <s v="BL01G025"/>
    <s v="TIPO I"/>
    <s v="TERRESTRE"/>
    <s v="DIAZ ZABALA FRANCIS DUBAN"/>
    <n v="1"/>
    <n v="0"/>
    <n v="65960.072302"/>
    <n v="75096.394270399993"/>
    <n v="65960.072302"/>
    <m/>
    <m/>
    <m/>
    <m/>
    <m/>
    <m/>
    <m/>
    <m/>
  </r>
  <r>
    <s v="MEDELLIN"/>
    <x v="1"/>
    <x v="1"/>
    <n v="5001"/>
    <n v="2606845"/>
    <n v="37382"/>
    <s v="INCIDENTE"/>
    <s v="ANTIOQUIA"/>
    <s v="MEDELLIN"/>
    <s v="BARRIO MANRIQUE MEDELLIN 5"/>
    <s v="REDEBAN"/>
    <s v="FO-25-1385168"/>
    <d v="2025-08-16T14:16:00"/>
    <d v="2025-08-19T11:52:00"/>
    <s v="NO"/>
    <s v="HARDWARE"/>
    <s v="LECTOR DE BARRAS"/>
    <s v="DAÑO POS"/>
    <s v="CB UNO A UNO"/>
    <m/>
    <s v="CERRADO"/>
    <s v="16/08/2025 SE ESCALA PARA VISITA. LLAMAR ANTES DE VISITAR, CONFIRMAR FALLA Y DATOS | 17/08/2025 POR SER DOMINGO NO SE PROFESAN CAMBIOS FALLA QUE PRESENTA EL COMER ALERT_IRRUPTION | 19/08/2025 SE VISITA COMERCIO Y SE ENCUENTRA LOCAL CERRADO NO SE LOGRA COMUNICACIÓN CON CLIENTE"/>
    <s v="VISITA_TÉCNICA"/>
    <s v="NA"/>
    <s v="TIPO I"/>
    <s v="TERRESTRE"/>
    <s v="DIAZ ZABALA FRANCIS DUBAN"/>
    <n v="1"/>
    <n v="0"/>
    <n v="65960.072302"/>
    <n v="75096.394270399993"/>
    <n v="65960.072302"/>
    <m/>
    <m/>
    <m/>
    <m/>
    <m/>
    <m/>
    <m/>
    <m/>
  </r>
  <r>
    <s v="MEDELLIN"/>
    <x v="1"/>
    <x v="1"/>
    <n v="27001"/>
    <n v="2603921"/>
    <n v="35793"/>
    <s v="INCIDENTE"/>
    <s v="CHOCO"/>
    <s v="QUIBDO"/>
    <s v="BARRIO ALAMEDA QUIBDO"/>
    <s v="REDEBAN"/>
    <s v="FO-25-1380684"/>
    <d v="2025-08-15T12:21:00"/>
    <d v="2025-08-19T11:58:00"/>
    <s v="NO"/>
    <s v="HARDWARE"/>
    <s v="IMPRESION"/>
    <s v="NO IMPRIME UNO O VARIOS CARACTERES"/>
    <s v="CB UNO A UNO"/>
    <m/>
    <s v="CERRADO"/>
    <s v="15/08/2025 SE ESCALA PARA VISITA. LLAMAR ANTES DE VISITAR, CONFIRMAR FALLA Y DATOS | 19/08/2025 SE REALIZA CAMBIO DE EQUIPO POR FALLAS EN LA IMPRESIÓN, SE REALIZAN PRUEBAS Y EL CB QUEDA OPERATIVO"/>
    <s v="VISITA_TÉCNICA"/>
    <s v="AB006977"/>
    <s v="TIPO IV ESPECIAL"/>
    <s v="AEREO"/>
    <s v="ROBLEDO DIAZ ANDRES FELIPE"/>
    <n v="1"/>
    <n v="0"/>
    <n v="988462.96268840006"/>
    <n v="196536.5258152"/>
    <n v="988462.96268840006"/>
    <m/>
    <m/>
    <m/>
    <m/>
    <m/>
    <m/>
    <m/>
    <m/>
  </r>
  <r>
    <s v="BOGOTA"/>
    <x v="5"/>
    <x v="5"/>
    <n v="11001"/>
    <n v="2606673"/>
    <n v="70110"/>
    <s v="INCIDENTE"/>
    <s v="CUNDINAMARCA"/>
    <s v="BOGOTA"/>
    <s v="PTM DROGUERIAS BOGOTANA DE DRO"/>
    <s v="REDEBAN"/>
    <s v="FO-25-1385184"/>
    <d v="2025-08-16T13:42:00"/>
    <d v="2025-08-19T12:01:00"/>
    <s v="NO"/>
    <s v="HARDWARE"/>
    <s v="ALERT IRRUPTION"/>
    <s v="ALERT IRRUPTION"/>
    <s v="AGREGADOR"/>
    <m/>
    <s v="CERRADO"/>
    <s v="16/08/2025 SE ESCALA PARA VISITA. LLAMAR ANTES DE VISITAR, CONFIRMAR FALLA Y DATOS | 16/08/2025 SIN SOPORTE DE REDEBAN POR FIN DE SEMANA, SE REQUIERE CAMBIO DE DATAFONO. | 19/08/2025 DURANTE LA VISITA TECNICA ENCONTRAMOS QUE EL DATÁFONO SE ENCUENTRA ALERTADO SE REALIZA CAMBIO DE DATÁFONO PRUEBAS OK PARÁMETROS OKAY CIERRE OKAY"/>
    <s v="VISITA_TÉCNICA"/>
    <s v="A30EZ506-A30EZ662"/>
    <s v="TIPO I"/>
    <s v="TERRESTRE"/>
    <s v="GALEANO SORIANO JUAN DAVID"/>
    <n v="1"/>
    <n v="0"/>
    <n v="65960.072302"/>
    <n v="75096.394270399993"/>
    <n v="65960.072302"/>
    <m/>
    <m/>
    <m/>
    <m/>
    <m/>
    <m/>
    <m/>
    <m/>
  </r>
  <r>
    <s v="MONTERIA"/>
    <x v="2"/>
    <x v="2"/>
    <n v="23001"/>
    <n v="2606801"/>
    <n v="65135"/>
    <s v="INCIDENTE"/>
    <s v="CORDOBA"/>
    <s v="MONTERIA"/>
    <s v="BARRIO BUENAVISTA MONTERIA 5"/>
    <s v="REDEBAN"/>
    <s v="FO-25-1384480"/>
    <d v="2025-08-16T11:53:00"/>
    <d v="2025-08-19T12:05:00"/>
    <s v="NO"/>
    <s v="HARDWARE"/>
    <s v="LECTOR DE TARJETAS"/>
    <s v="MENSAJE RETIRE TARJETA"/>
    <s v="CB UNO A UNO"/>
    <m/>
    <s v="CERRADO"/>
    <s v="16/08/2025 SE ESCALA PARA VISITA. LLAMAR ANTES DE VISITAR, CONFIRMAR FALLA Y DATOS | 17/08/2025 SE CONFIRMA FALLA EN DATAFONO LECTOR DE TARJETAS, NO HAY SOPORTE ACTIVOS RBM PARA CAMBIO DE DATAFONO, SE REAGENDA MARTES 19 AGOSTO | 19/08/2025 SE REALIZA VISITA TÉCNICA Y SE CAMBIA DATAFONO POR FALLAS DE LECTURA DE TARJETAS AL IGUAL QUE EL PINPAD, SE INSTALA DATAFONO PLACA 1255516 Y SE RETIRA DATAFONO PLACA 1080386, DE IGUAL MANERA SE INSTALA PINPAD PLACA 1182863 Y SE RETIRA PINPAD PLACA 10311278, SE RETIRA HUB NO SERIALIZADO Y SE INSTALA MAGICBOX SERIALIZADO, SE REALIZAN PRUEBAS Y SE DEJA EL SERVICIO NUEVAMENTE FUNCIONANDO OK."/>
    <s v="VISITA_TÉCNICA"/>
    <s v="1A007845"/>
    <s v="TIPO I"/>
    <s v="TERRESTRE"/>
    <s v="CASSIANI PEREZ RAUL RAMIRO"/>
    <n v="1"/>
    <n v="0"/>
    <n v="65960.072302"/>
    <n v="75096.394270399993"/>
    <n v="65960.072302"/>
    <m/>
    <m/>
    <m/>
    <m/>
    <m/>
    <m/>
    <m/>
    <m/>
  </r>
  <r>
    <s v="NEIVA"/>
    <x v="3"/>
    <x v="3"/>
    <n v="18610"/>
    <n v="2608363"/>
    <n v="25819"/>
    <s v="INCIDENTE"/>
    <s v="CAQUETA"/>
    <s v="SAN JOSE DEL FRAGUA"/>
    <s v="CENTRO SAN JOSE DE FRAGUA   CA"/>
    <s v="REDEBAN"/>
    <s v="FO-25-1387906"/>
    <d v="2025-08-18T11:34:00"/>
    <d v="2025-08-19T12:08:00"/>
    <s v="NO"/>
    <s v="HARDWARE"/>
    <s v="ALERT IRRUPTION"/>
    <s v="ALERT IRRUPTION"/>
    <s v="CB UNO A UNO"/>
    <m/>
    <s v="CERRADO"/>
    <s v="18/08/2025 SE ESCALA PARA VISITA. LLAMAR ANTES DE VISITAR, CONFIRMAR FALLA Y DATOS | 19/08/2025 SE REALIZA CAMBIO DE EQUIPO POR ERROR DE ALERT INTERRUPTION, PRUEBAS CB OK SE DEJA OPERATIVO."/>
    <s v="VISITA_TÉCNICA"/>
    <s v="A02ZZ485-LA00I153"/>
    <s v="TIPO IV"/>
    <s v="TERRESTRE"/>
    <s v="BERMUDEZ SANCHEZ JOSE NEYBER"/>
    <n v="1"/>
    <n v="0"/>
    <n v="479588.87655000004"/>
    <n v="196536.5258152"/>
    <n v="479588.87655000004"/>
    <m/>
    <m/>
    <m/>
    <m/>
    <m/>
    <m/>
    <m/>
    <m/>
  </r>
  <r>
    <s v="MEDELLIN"/>
    <x v="1"/>
    <x v="1"/>
    <n v="5318"/>
    <n v="2606771"/>
    <n v="55088"/>
    <s v="INCIDENTE"/>
    <s v="ANTIOQUIA"/>
    <s v="GUARNE"/>
    <s v="DISTRICOL ARABELLA STORE"/>
    <s v="REDEBAN"/>
    <s v="FO-25-1385170"/>
    <d v="2025-08-16T13:56:00"/>
    <d v="2025-08-19T12:11:00"/>
    <s v="NO"/>
    <s v="HARDWARE"/>
    <s v="LECTOR DE TARJETAS"/>
    <s v="DAÑO POS"/>
    <s v="AGREGADOR"/>
    <m/>
    <s v="CERRADO"/>
    <s v="16/08/2025 SE ESCALA PARA VISITA. LLAMAR ANTES DE VISITAR, CONFIRMAR FALLA Y DATOS | 17/08/2025 SEGÚN DESCRIPCIÓN DE INCIDENTE EN PUNTO ES NECSARIO VERIFICACIÓN FÍSICA DE DATAFONO POR LECTOR DE CHIP. FIN DE SEMANA FESTIVO NO SE PROCESAN CAMBIOS. VISITA SE REALIZARÁ EN DÍA HÁBIL DE LA PRÓXIMA SEMANA. | 19/08/2025 SE VALIDA EQUIPO Y SE EVIDENCIA QUE ESTA FUNCIONANDO CORRECTAMENTE, DE IGUAL MANERA LE HAGO MANTENIMIENTO AL LECTOR DEL CHIP"/>
    <s v="VISITA_TÉCNICA"/>
    <s v="XPBZZ910"/>
    <s v="TIPO II"/>
    <s v="TERRESTRE"/>
    <s v="RUA ALVAREZ RICHARD ANDRES"/>
    <n v="1"/>
    <n v="0"/>
    <n v="144967.87232000002"/>
    <n v="140395.6348884"/>
    <n v="144967.87232000002"/>
    <m/>
    <m/>
    <m/>
    <m/>
    <m/>
    <m/>
    <m/>
    <m/>
  </r>
  <r>
    <s v="BOGOTA"/>
    <x v="5"/>
    <x v="5"/>
    <n v="11001"/>
    <n v="2606541"/>
    <n v="22814"/>
    <s v="INCIDENTE"/>
    <s v="CUNDINAMARCA"/>
    <s v="BOGOTA"/>
    <s v="MULTIPAGAS CHAPINERO"/>
    <s v="REDEBAN"/>
    <s v="FO-25-1383974"/>
    <d v="2025-08-16T10:36:00"/>
    <d v="2025-08-19T12:16:00"/>
    <s v="NO"/>
    <s v="SOFTWARE"/>
    <s v="ERROR DE TRANSACCIONES"/>
    <s v="RECHAZO GENERAL"/>
    <s v="ROBUSTO"/>
    <m/>
    <s v="CERRADO"/>
    <s v="16/08/2025 NO HAY SOPORTE CON REDEBAN PARA ATENDER REQUERIMIENTO DE ACTIVIDAD | 19/08/2025 SE REALIZA BORRADO TOTAL DE DATAFONO, SE INSTALA SISTEMA OPERATIVO PARCHADO, SE INSTALA VERSIÓN 9.90, SE CREA USUARIO, PRUEBAS OK"/>
    <s v="VISITA_TÉCNICA"/>
    <s v="BBBBV322"/>
    <s v="TIPO I"/>
    <s v="TERRESTRE"/>
    <s v="MURCIA HERNANDEZ HARVEY IGNACIO"/>
    <n v="1"/>
    <n v="0"/>
    <n v="65960.072302"/>
    <n v="75096.394270399993"/>
    <n v="65960.072302"/>
    <m/>
    <m/>
    <m/>
    <m/>
    <m/>
    <m/>
    <m/>
    <m/>
  </r>
  <r>
    <s v="CUCUTA"/>
    <x v="0"/>
    <x v="0"/>
    <n v="54810"/>
    <n v="2606408"/>
    <n v="48466"/>
    <s v="INCIDENTE"/>
    <s v="NORTE DE SANTANDER"/>
    <s v="TIBU"/>
    <s v="BARRIO LIBERTADORES TIBU 3"/>
    <s v="REDEBAN"/>
    <s v="FO-25-1383499"/>
    <d v="2025-08-16T08:49:00"/>
    <d v="2025-08-19T12:17:00"/>
    <s v="NO"/>
    <s v="SOFTWARE"/>
    <s v="COMUNICACION"/>
    <s v="VERIFIQUE PARAMETROS"/>
    <s v="CB UNO A UNO"/>
    <m/>
    <s v="CERRADO"/>
    <s v="16/08/2025 3153311336; SE REALIZA CONTACTO CON USUARIO, SE CONFIRMA DATOS Y FALLA, SE ESCALA PARA VISITA. LLAMAR ANTES DE VISITAR | 16/08/2025 NO SÉ LOGRÓ COMUNICACIÓN CON EL CLIENTE PARA SABER EL ESTADO DEL DATAFONO SI AÚN CONTINÚA L FALLA SE LE DEJO UN MENSAJE POR  WHATSAPP A LA ESPERA DE RESPUESTA POR PARTE DEL CLIENTE | 19/08/2025 EN COMUNICACIÓN CON EL CLIENTE ME INFORMA LA SRA LUZ SALDARRIAGA QUE EL DAÑO YA SE SOLUCIONÓ QUE ERA UN PROBLEMA CON EL PROVEEDOR DE INTERNET DEL COMERCIO,EL DATAFONO SE ENCUENTRA FUNCIONANDO CON NORMALIDAD"/>
    <s v="SOPORTE_TELEFÓNICO"/>
    <n v="0"/>
    <s v="TIPO IV ESPECIAL"/>
    <s v="TERRESTRE"/>
    <s v="DURAN ACOSTA FRANK YONNY"/>
    <n v="0"/>
    <n v="0"/>
    <n v="41241.0800752"/>
    <n v="0"/>
    <n v="41241.0800752"/>
    <m/>
    <m/>
    <m/>
    <m/>
    <m/>
    <m/>
    <m/>
    <m/>
  </r>
  <r>
    <s v="BOGOTA"/>
    <x v="5"/>
    <x v="5"/>
    <n v="25307"/>
    <n v="2606500"/>
    <n v="48451"/>
    <s v="INCIDENTE"/>
    <s v="CUNDINAMARCA"/>
    <s v="GIRARDOT"/>
    <s v="BARRIO SUCRE GIRARDOT 4"/>
    <s v="REDEBAN"/>
    <s v="FO-25-1383488"/>
    <d v="2025-08-16T09:25:00"/>
    <d v="2025-08-19T12:25:00"/>
    <s v="NO"/>
    <s v="HARDWARE"/>
    <s v="TECLADO"/>
    <s v="DAÑO POS"/>
    <s v="CB UNO A UNO"/>
    <m/>
    <s v="CERRADO"/>
    <s v="16/08/2025 3184561677; SE REALIZA CONTACTO CON USUARIO, SE CONFIRMA DATOS Y FALLA, SE ESCALA PARA VISITA. LLAMAR ANTES DE VISITAR | 17/08/2025 INCIDENTE NO DE VISITA POR DAÑO DEL DATAFONO, NO HAY SOPORTE DE RBM POR SER FIN DE SEMANA | 19/08/2025 SE REALIZA CAMBIO DE EQUIPO POR FALLAS EN TECLADO PRUEBA OK"/>
    <s v="VISITA_TÉCNICA"/>
    <s v="XP00J164-AD00S623"/>
    <s v="TIPO III"/>
    <s v="TERRESTRE"/>
    <s v="ORTIZ MARTINEZ STIVEN"/>
    <n v="1"/>
    <n v="0"/>
    <n v="275728.78077800001"/>
    <n v="196536.5258152"/>
    <n v="275728.78077800001"/>
    <m/>
    <m/>
    <m/>
    <m/>
    <m/>
    <m/>
    <m/>
    <m/>
  </r>
  <r>
    <s v="MONTERIA"/>
    <x v="2"/>
    <x v="2"/>
    <n v="23162"/>
    <n v="2607475"/>
    <n v="58628"/>
    <s v="INCIDENTE"/>
    <s v="CORDOBA"/>
    <s v="CERETE"/>
    <s v="DISTRICOL PARAISO TROPICAL"/>
    <s v="REDEBAN"/>
    <s v="FO-25-1386438"/>
    <d v="2025-08-17T12:53:00"/>
    <d v="2025-08-19T12:28:00"/>
    <s v="NO"/>
    <s v="HARDWARE"/>
    <s v="NO ENCIENDE"/>
    <s v="DAÑO POS"/>
    <s v="AGREGADOR"/>
    <m/>
    <s v="CERRADO"/>
    <s v="17/08/2025 SE ESCALA PARA VISITA. LLAMAR ANTES DE VISITAR, CONFIRMAR FALLA Y DATOS | 18/08/2025 SE QUE REQUIERE CAMBIO DE EQUIPOS Y NO HAY SOPORTE ACTIVOS RBM, SE REAGENDA | 19/08/2025 SE VISITA SITIO, SE COBRA DATAFONO POR DAÑO EN PUERTO IP Y FUENTE DE PODER OK_x000a_SE INSTALA EQUIPO DESK 2600._x000a_SE REALINA PRUEBAS EXITOSAS"/>
    <s v="VISITA_TÉCNICA"/>
    <s v="IVZZZ943"/>
    <s v="TIPO I"/>
    <s v="TERRESTRE"/>
    <s v="COGOLLO VERTEL EDER LUIS"/>
    <n v="1"/>
    <n v="0"/>
    <n v="65960.072302"/>
    <n v="75096.394270399993"/>
    <n v="65960.072302"/>
    <m/>
    <m/>
    <m/>
    <m/>
    <m/>
    <m/>
    <m/>
    <m/>
  </r>
  <r>
    <s v="BOGOTA"/>
    <x v="5"/>
    <x v="5"/>
    <n v="25290"/>
    <n v="2603878"/>
    <n v="50621"/>
    <s v="INCIDENTE"/>
    <s v="CUNDINAMARCA"/>
    <s v="FUSAGASUGA"/>
    <s v="BARRIO FUSAGASUGA FUSAGASUGA"/>
    <s v="REDEBAN"/>
    <s v="FO-25-1380570"/>
    <d v="2025-08-15T12:04:00"/>
    <d v="2025-08-19T12:30:00"/>
    <s v="NO"/>
    <s v="HARDWARE"/>
    <s v="DETERIORO"/>
    <s v="LECTOR BARRAS"/>
    <s v="CB UNO A UNO"/>
    <m/>
    <s v="CERRADO"/>
    <s v="15/08/2025 SE ESCALA PARA VISITA. LLAMAR ANTES DE VISITAR, CONFIRMAR FALLA Y DATOS | 16/08/2025 NO HAY SOPORTE DE ACTIVOS PARA ATENDER ACTIVIDAD | 19/08/2025 SE REALIZA CAMBIO DE LECTOR SE REALIZA. PRUEBAS DE LECTURA"/>
    <s v="VISITA_TÉCNICA"/>
    <s v="AD00Y719"/>
    <s v="TIPO II"/>
    <s v="TERRESTRE"/>
    <s v="SOTO LONDOÑO FREDY ALEXANDER"/>
    <n v="1"/>
    <n v="0"/>
    <n v="144967.87232000002"/>
    <n v="140395.6348884"/>
    <n v="144967.87232000002"/>
    <m/>
    <m/>
    <m/>
    <m/>
    <m/>
    <m/>
    <m/>
    <m/>
  </r>
  <r>
    <s v="TUNJA"/>
    <x v="0"/>
    <x v="0"/>
    <n v="15001"/>
    <n v="2606918"/>
    <n v="80972"/>
    <s v="INCIDENTE"/>
    <s v="BOYACA"/>
    <s v="TUNJA"/>
    <s v="BARRIO LOS MUISCAS TUNJA 9"/>
    <s v="REDEBAN"/>
    <s v="FO-25-1385808"/>
    <d v="2025-08-16T16:38:00"/>
    <d v="2025-08-19T12:32:00"/>
    <s v="NO"/>
    <s v="HARDWARE"/>
    <s v="ALERT IRRUPTION"/>
    <s v="ALERT IRRUPTION"/>
    <s v="CB UNO A UNO"/>
    <m/>
    <s v="CERRADO"/>
    <s v="17/08/2025 SE ESCALA PARA VISITA. LLAMAR ANTES DE VISITAR, CONFIRMAR FALLA Y DATOS | 17/08/2025 EN COMUNICACIÓN CON LA SEÑORA FRANCY GÓMEZ AL NÚMERO DE CONTACTO 3202191876, COMENTA EL CLIENTE QUE TIENE UN AVISO EN ROJO EN LA PANTALLA DEL DATÁFONO Y NO PERMITE REALIZAR NINGUNA TRANSACCION ,EL CUAL REQUIERE DE CAMBIO SE LE INDICA A LA CLIENTE QUE POR NO HABER SOPORTE POR PARTE DE REDEBAN PARA DICHO CAMBIO PODEMOS ATENDERLA EL DÍA MARTES 19 DE AGOSTO A PARTIR DE LAS 8 DE LA MAÑANA | 19/08/2025 SE VISITA CB MANTENIMIENTO DE EQUIPO.... CAMBIO DE EQUIPO POR DAÑO PRUEBAS EXITOSAS"/>
    <s v="VISITA_TÉCNICA"/>
    <s v="FIZZZ314"/>
    <s v="TIPO I"/>
    <s v="TERRESTRE"/>
    <s v="GONZALEZ GONZALEZ MARIO ALBERTO"/>
    <n v="1"/>
    <n v="0"/>
    <n v="65960.072302"/>
    <n v="75096.394270399993"/>
    <n v="65960.072302"/>
    <m/>
    <m/>
    <m/>
    <m/>
    <m/>
    <m/>
    <m/>
    <m/>
  </r>
  <r>
    <s v="CALI"/>
    <x v="4"/>
    <x v="4"/>
    <n v="19698"/>
    <n v="2606797"/>
    <n v="76478"/>
    <s v="INCIDENTE"/>
    <s v="CAUCA"/>
    <s v="SANTANDER DE QUILICHAO"/>
    <s v="BARRIO URBANIZACION VILLA SOFI"/>
    <s v="REDEBAN"/>
    <s v="FO-25-1385813"/>
    <d v="2025-08-16T16:01:00"/>
    <d v="2025-08-19T12:34:00"/>
    <s v="NO"/>
    <s v="HARDWARE"/>
    <s v="PANTALLA"/>
    <s v="DAÑO POS"/>
    <s v="CB UNO A UNO"/>
    <m/>
    <s v="CERRADO"/>
    <s v="17/08/2025 SE ESCALA PARA VISITA. LLAMAR ANTES DE VISITAR, CONFIRMAR FALLA Y DATOS | 17/08/2025 SE LLAMA AL CLIENTE AL NÚMERO AL CLIENTE AL NÚMERO 3137497640 HABLO CON EL SEÑOR NICANOR VALDERRAMA INFORMA QUE EL DATAFONO TIENE LA PANTALLA EN BLANCO LO A DESCONECTADO Y ENCENDIDO CONTINUA IGUAL EL DAÑO, SE REQUIERE CAMBIO NO HAY SOPORTE DE RBM, SE PROGRAMA VISITA PARA EL DÍA MARTES YA QUE EL CLIENTE NO LABORARA EL FIN DE SEMANA. | 19/08/2025 SE REALIZA CAMBIO DE EQUIPO B1 DISPLAY BLANCO / OSCURO, CB BANCOLOMBIA PURO, PRUEBAS OK"/>
    <s v="VISITA_TÉCNICA"/>
    <s v="LM0WZ695"/>
    <s v="TIPO II"/>
    <s v="TERRESTRE"/>
    <s v="PAREDES CASTILLO DIEGO"/>
    <n v="1"/>
    <n v="0"/>
    <n v="144967.87232000002"/>
    <n v="140395.6348884"/>
    <n v="144967.87232000002"/>
    <m/>
    <m/>
    <m/>
    <m/>
    <m/>
    <m/>
    <m/>
    <m/>
  </r>
  <r>
    <s v="BOGOTA"/>
    <x v="5"/>
    <x v="5"/>
    <n v="25269"/>
    <n v="2607054"/>
    <n v="80013"/>
    <s v="INCIDENTE"/>
    <s v="CUNDINAMARCA"/>
    <s v="FACATATIVA"/>
    <s v="BARRIO VILLA NUEVA FACATATIVA FACTATIVA"/>
    <s v="REDEBAN"/>
    <s v="FO-25-1385801"/>
    <d v="2025-08-17T08:00:00"/>
    <d v="2025-08-19T12:36:00"/>
    <s v="NO"/>
    <s v="SOFTWARE"/>
    <s v="ACTUALIZACION"/>
    <s v="VERSION CARGA SO VR"/>
    <s v="CB UNO A UNO"/>
    <m/>
    <s v="CERRADO"/>
    <s v="17/08/2025 SE ESCALA PARA VISITA. LLAMAR ANTES DE VISITAR, CONFIRMAR FALLA Y DATOS | 17/08/2025 EN CONTACTO TELEFÓNICO CON LA CLIENTE INDICA QUE NO ESTÁ EL FIN DE SEMANA FESTIVO EN EL COMERCIO, SE ATENDERÁ VISITA TÉCNICA EL DÍA MARTES 19-08-2025 SEGÚN PROGRAMACIÓN. | 19/08/2025 SE REALIZA VISITA DE CAMPO DONDE SE EVIDENCIA QUE EQUIPO NO PERMITE IMPRIMIR CIERRE LE SALE DE DÍAS ANTERIORES POR LO CUAL SE PROCEDE A FORMATEAR REINSTALAR SISTEMA OPERATIVO Y VERSION PRUEBAS CUPO Y USUARIO OK"/>
    <s v="VISITA_TÉCNICA"/>
    <s v="SAXZZ506"/>
    <s v="TIPO II"/>
    <s v="TERRESTRE"/>
    <s v="LOZADA ROJAS CHRISTIAN ANDRES"/>
    <n v="1"/>
    <n v="0"/>
    <n v="144967.87232000002"/>
    <n v="140395.6348884"/>
    <n v="144967.87232000002"/>
    <m/>
    <m/>
    <m/>
    <m/>
    <m/>
    <m/>
    <m/>
    <m/>
  </r>
  <r>
    <s v="BOGOTA"/>
    <x v="5"/>
    <x v="5"/>
    <n v="25290"/>
    <n v="2606430"/>
    <n v="72034"/>
    <s v="INCIDENTE"/>
    <s v="CUNDINAMARCA"/>
    <s v="FUSAGASUGA"/>
    <s v="BARRIO CUNDINAMARCA FUSAGASUGA"/>
    <s v="REDEBAN"/>
    <s v="FO-25-1383762"/>
    <d v="2025-08-16T09:30:00"/>
    <d v="2025-08-19T12:39:00"/>
    <s v="NO"/>
    <s v="SOFTWARE"/>
    <s v="COMUNICACION"/>
    <s v="PARAMETROS DE CONFIGURACION EN POS"/>
    <s v="CB UNO A UNO"/>
    <m/>
    <s v="CERRADO"/>
    <s v="16/08/2025 SE ESCALA PARA VISITA. LLAMAR ANTES DE VISITAR, CONFIRMAR FALLA Y DATOS | 17/08/2025 SE REQUIERE CAMBIO DE DATAFONO, NO ES POSIBLE REALIZAR LA ATENCIÓN DEL INCIDENTE POR FALTA DE SOPORTE TÉCNICO DE REDEBAN FIN DE SEMANA. | 19/08/2025 SE VISITA COMERCIO SE INSPECCIONAN CONEXIONES DEL COMERCIO SE REALIZA PRUEBAS OK"/>
    <s v="VISITA_TÉCNICA"/>
    <s v="MN00O628"/>
    <s v="TIPO II"/>
    <s v="TERRESTRE"/>
    <s v="SOTO LONDOÑO FREDY ALEXANDER"/>
    <n v="1"/>
    <n v="0"/>
    <n v="144967.87232000002"/>
    <n v="140395.6348884"/>
    <n v="144967.87232000002"/>
    <m/>
    <m/>
    <m/>
    <m/>
    <m/>
    <m/>
    <m/>
    <m/>
  </r>
  <r>
    <s v="MONTERIA"/>
    <x v="2"/>
    <x v="2"/>
    <n v="23815"/>
    <n v="2603252"/>
    <n v="58320"/>
    <s v="INCIDENTE"/>
    <s v="CORDOBA"/>
    <s v="TUCHIN"/>
    <s v="BARRIO VEREDA CALLE DEL MEDIO"/>
    <s v="REDEBAN"/>
    <s v="FO-25-1380160"/>
    <d v="2025-08-15T11:15:00"/>
    <d v="2025-08-19T12:44:00"/>
    <s v="NO"/>
    <s v="HARDWARE"/>
    <s v="COMUNICACION"/>
    <s v="MENSAJE CABLE DE RED DESCONECTADO"/>
    <s v="CB UNO A UNO"/>
    <m/>
    <s v="CERRADO"/>
    <s v="15/08/2025 SE ESCALA PARA VISITA. LLAMAR ANTES DE VISITAR, CONFIRMAR FALLA Y DATOS | 16/08/2025 SE QUE REQUIERE CAMBIO DE EQUIPOS Y NO HAY SOPORTE ACTIVOS RBM, SE REAGENDAN MARTES 19 DE AGOSTO. | 19/08/2025 SE VISITA SITIO SE VERIFICA INFORMACIÓN,_x000a_SE REALIZA PRIMEROS AUXILIOS, SE EVIDENCIA QUE EL DATÁFONO TIENE FALLA EN EL PUERTO, SE REALIZA CAMBIO DE EQUIPO, IMPRESIÓN OK, LECTOR DE CHIP OK, TECLADO OK, PRUEBA TRX EXITOSA."/>
    <s v="VISITA_TÉCNICA"/>
    <s v="IMZZZ442"/>
    <s v="TIPO III"/>
    <s v="TERRESTRE"/>
    <s v="SANTOS GUZMAN CHRISTIAN FELIPE"/>
    <n v="1"/>
    <n v="0"/>
    <n v="275728.78077800001"/>
    <n v="196536.5258152"/>
    <n v="275728.78077800001"/>
    <m/>
    <m/>
    <m/>
    <m/>
    <m/>
    <m/>
    <m/>
    <m/>
  </r>
  <r>
    <s v="BOGOTA"/>
    <x v="5"/>
    <x v="5"/>
    <n v="11001"/>
    <n v="2611302"/>
    <n v="34168"/>
    <s v="INCIDENTE"/>
    <s v="CUNDINAMARCA"/>
    <s v="BOGOTA"/>
    <s v="BARRIO SUBA ORQUIDEAS BOGOTA"/>
    <s v="REDEBAN"/>
    <s v="FO-25-1390471"/>
    <d v="2025-08-19T10:22:00"/>
    <d v="2025-08-19T12:46:00"/>
    <s v="NO"/>
    <s v="HARDWARE"/>
    <s v="TECLADO"/>
    <s v="DAÑO POS"/>
    <s v="CB UNO A UNO"/>
    <m/>
    <s v="CERRADO"/>
    <s v="19/08/2025 SE ESCALA PARA VISITA. LLAMAR ANTES DE VISITAR, CONFIRMAR FALLA Y DATOS | 19/08/2025 SE VISITA COMERCIO CB BANCOLOMBIA, SE REALIZA CAMBIO DE DATAFONO PUES EL QUE TENÍA ESTÁ CON EL TECLADO DETERIORADO, SE DEJA EL NUEVO OK CON LOS USUARIOS DEL CLIENTE, SE REALIZAN PRUEBAS OK."/>
    <s v="VISITA_TÉCNICA"/>
    <s v="BL01F322"/>
    <s v="TIPO I"/>
    <s v="TERRESTRE"/>
    <s v="VEGA MANRIQUE JONATAN MAURICIO"/>
    <n v="1"/>
    <n v="0"/>
    <n v="65960.072302"/>
    <n v="75096.394270399993"/>
    <n v="65960.072302"/>
    <m/>
    <m/>
    <m/>
    <m/>
    <m/>
    <m/>
    <m/>
    <m/>
  </r>
  <r>
    <s v="CALI"/>
    <x v="4"/>
    <x v="4"/>
    <n v="76130"/>
    <n v="2607716"/>
    <n v="80939"/>
    <s v="INCIDENTE"/>
    <s v="VALLE DEL CAUCA"/>
    <s v="CANDELARIA"/>
    <s v="BARRIO ARMANDO VASQUEZ CANDELARIA"/>
    <s v="REDEBAN"/>
    <s v="FO-25-1387312"/>
    <d v="2025-08-17T15:47:00"/>
    <d v="2025-08-19T12:50:00"/>
    <s v="NO"/>
    <s v="HARDWARE"/>
    <s v="COMUNICACION"/>
    <s v="MENSAJE CABLE DE RED DESCONECTADO"/>
    <s v="CB UNO A UNO"/>
    <m/>
    <s v="CERRADO"/>
    <s v="18/08/2025 SE ESCALA PARA VISITA. LLAMAR ANTES DE VISITAR, CONFIRMAR FALLA Y DATOS | 18/08/2025 SE REALIZÓ GESTIÓN TELEFÓNICA PARA CONFIRMAR LA VISITA TÉCNICA CON EL CLIENTE,Y VALIDAR LA FALLA,EL CLIENTE MANIFIESTA QUE NO VA A ABRIR EL COMERCIO EL DIA DE HOY Y NO PUEDE ATENDER LA VISITA TÉCNICA. | 19/08/2025 SE REALIZA PONCHADO DE CABLE DE RED EN CB BANCOLOMBIA PURO DEBIDO A MENSAJE DE ERROR EN CONEXIÓN, SE REALIZAN PRUEBAS OK."/>
    <s v="VISITA_TÉCNICA"/>
    <s v="FIZZZ318"/>
    <s v="TIPO II"/>
    <s v="TERRESTRE"/>
    <s v="MONTERO MUESES GIAN CARLO"/>
    <n v="1"/>
    <n v="0"/>
    <n v="144967.87232000002"/>
    <n v="140395.6348884"/>
    <n v="144967.87232000002"/>
    <m/>
    <m/>
    <m/>
    <m/>
    <m/>
    <m/>
    <m/>
    <m/>
  </r>
  <r>
    <s v="PASTO"/>
    <x v="4"/>
    <x v="4"/>
    <n v="52001"/>
    <n v="2606724"/>
    <n v="67598"/>
    <s v="INCIDENTE"/>
    <s v="NARIÑO"/>
    <s v="PASTO"/>
    <s v="BARRIO SAN DIEGO PASTO"/>
    <s v="REDEBAN"/>
    <s v="FO-25-1384482"/>
    <d v="2025-08-16T11:52:00"/>
    <d v="2025-08-19T12:55:00"/>
    <s v="NO"/>
    <s v="HARDWARE"/>
    <s v="TECLADO"/>
    <s v="DAÑO POS"/>
    <s v="CB UNO A UNO"/>
    <m/>
    <s v="CERRADO"/>
    <s v="16/08/2025 SE ESCALA PARA VISITA. LLAMAR ANTES DE VISITAR, CONFIRMAR FALLA Y DATOS | 17/08/2025 SE VALIDA DALO, SE REQUIERE CAMBIO DE EQUIPO, SE DEBE VISITAR EL DIA MARTES | 19/08/2025 SE REALIZA CAMBIO DE DATAFONO POR DAÑO EN TECLADO SE RECONFIGURA OK PARÁMETROS OK Y SE REALIZAN PRUEBAS ÉXITOSAS DE TRANSACCIONES"/>
    <s v="VISITA_TÉCNICA"/>
    <s v="AAJ0K034"/>
    <s v="TIPO I"/>
    <s v="TERRESTRE"/>
    <s v="PAZ MARTINEZ RICHARD HUMBERTO"/>
    <n v="1"/>
    <n v="0"/>
    <n v="65960.072302"/>
    <n v="75096.394270399993"/>
    <n v="65960.072302"/>
    <m/>
    <m/>
    <m/>
    <m/>
    <m/>
    <m/>
    <m/>
    <m/>
  </r>
  <r>
    <s v="CALI"/>
    <x v="4"/>
    <x v="4"/>
    <n v="76001"/>
    <n v="2606594"/>
    <n v="76411"/>
    <s v="INCIDENTE"/>
    <s v="VALLE DEL CAUCA"/>
    <s v="CALI"/>
    <s v="PTM CALI PAPELERIA Y VARIEDADE"/>
    <s v="REDEBAN"/>
    <s v="FO-25-1384330"/>
    <d v="2025-08-16T11:43:00"/>
    <d v="2025-08-19T12:58:00"/>
    <s v="NO"/>
    <s v="HARDWARE"/>
    <s v="ALERT IRRUPTION"/>
    <s v="ALERT IRRUPTION"/>
    <s v="AGREGADOR"/>
    <m/>
    <s v="CERRADO"/>
    <s v="16/08/2025 SE ESCALA PARA VISITA. LLAMAR ANTES DE VISITAR, CONFIRMAR FALLA Y DATOS | 17/08/2025 SE VALIDA DAÑO PERO REQUIERE CAMBIO DE EQUIPO, SE DEBE VISITAR EL DIA MARTES | 19/08/2025 SE VISITA CORRESPONSAL Y SE REEMPLAZA DATÁFONO Y HUB USB POR DAÑO. TRANSACCIÓNEA DE PRUEBA EXITOSAS. SE CREAN USUARIOS."/>
    <s v="VISITA_TÉCNICA"/>
    <s v="A40UZ499, EF03Z056"/>
    <s v="TIPO I"/>
    <s v="TERRESTRE"/>
    <s v="BOLAÑOS TABORDA JORGE ENRIQUE"/>
    <n v="1"/>
    <n v="0"/>
    <n v="65960.072302"/>
    <n v="75096.394270399993"/>
    <n v="65960.072302"/>
    <m/>
    <m/>
    <m/>
    <m/>
    <m/>
    <m/>
    <m/>
    <m/>
  </r>
  <r>
    <s v="SANTA MARTA"/>
    <x v="2"/>
    <x v="2"/>
    <n v="47189"/>
    <n v="2609524"/>
    <n v="65053"/>
    <s v="INCIDENTE"/>
    <s v="MAGDALENA"/>
    <s v="CIENAGA"/>
    <s v="BARRIO EL POBLADO CIENAGA"/>
    <s v="REDEBAN"/>
    <s v="FO-25-1389023"/>
    <d v="2025-08-19T08:04:00"/>
    <d v="2025-08-19T13:01:00"/>
    <s v="NO"/>
    <s v="HARDWARE"/>
    <s v="COMUNICACION"/>
    <s v="MENSAJE CABLE DE RED DESCONECTADO"/>
    <s v="CB UNO A UNO"/>
    <m/>
    <s v="CERRADO"/>
    <s v="19/08/2025 SE ESCALA PARA VISITA. LLAMAR ANTES DE VISITAR, CONFIRMAR FALLA Y DATOS | 19/08/2025 SE REALIZA LA VISITA, SE ENCUENTRA EL DATÁFONO CON PROBLEMA DE COMUNICACIÓN, SE REVISA Y SE ENCUENTRA EL MENSAJE DE CABLE DE RED DESCONECTADO PERO TODO ESTÁ BIEN CONECTADO, SE HACE CAMBIO DE CABLEADO PERO EL PROBLEMA PERSISTE, SE REALIZA PRUEBAS Y TODO OK"/>
    <s v="VISITA_TÉCNICA"/>
    <s v="6Z005721"/>
    <s v="TIPO II"/>
    <s v="TERRESTRE"/>
    <s v="THOMAS  CAMPO SIGIFREDO SEGUNDO"/>
    <n v="1"/>
    <n v="0"/>
    <n v="144967.87232000002"/>
    <n v="140395.6348884"/>
    <n v="144967.87232000002"/>
    <m/>
    <m/>
    <m/>
    <m/>
    <m/>
    <m/>
    <m/>
    <m/>
  </r>
  <r>
    <s v="MANIZALES"/>
    <x v="4"/>
    <x v="6"/>
    <n v="17614"/>
    <n v="2603594"/>
    <n v="58253"/>
    <s v="INCIDENTE"/>
    <s v="CALDAS"/>
    <s v="RIOSUCIO"/>
    <s v="DISTRICOL TIENDA Y CAF KINGKNO"/>
    <s v="REDEBAN"/>
    <s v="FO-25-1380406"/>
    <d v="2025-08-15T11:45:00"/>
    <d v="2025-08-19T13:05:00"/>
    <s v="NO"/>
    <s v="HARDWARE"/>
    <s v="DETERIORO"/>
    <s v="DATAFONO"/>
    <s v="AGREGADOR"/>
    <m/>
    <s v="CERRADO"/>
    <s v="15/08/2025 SE ESCALA PARA VISITA. LLAMAR ANTES DE VISITAR, CONFIRMAR FALLA Y DATOS | 16/08/2025 SE REALIZA LLAMADA A LA SEÑORA SANDRA PARA VALIDAR INCONVENIENTE PERO INDICA NO ESTAR LABORANDO EL DIA DE HOY, SE DEBE VALIDAR EL DIA MARTES PARA VER SI EL PROBLEMA PERSISTE . | 19/08/2025 VISITAMOS COMERCIO EL DATAFONO TIENE LAS TECLAS MUY BORROSAS, REALIZAMOS CAMBIO LO CONFIGURAMOS Y REALIZAMOS PRUEBAS CON EL NUEVO DATÁFONO OK."/>
    <s v="VISITA_TÉCNICA"/>
    <s v="TWZZZ097"/>
    <s v="TIPO II"/>
    <s v="TERRESTRE"/>
    <s v="ARROYAVE CANO MANUEL GUILLERMO"/>
    <n v="1"/>
    <n v="0"/>
    <n v="144967.87232000002"/>
    <n v="140395.6348884"/>
    <n v="144967.87232000002"/>
    <m/>
    <m/>
    <m/>
    <m/>
    <m/>
    <m/>
    <m/>
    <m/>
  </r>
  <r>
    <s v="BOGOTA"/>
    <x v="5"/>
    <x v="5"/>
    <n v="25843"/>
    <n v="2610893"/>
    <n v="52226"/>
    <s v="INCIDENTE"/>
    <s v="CUNDINAMARCA"/>
    <s v="VILLA DE SAN DIEGO DE UBATE"/>
    <s v="BARRIO CENTRO VILLA DE SANDIEG"/>
    <s v="REDEBAN"/>
    <s v="FO-25-1390404"/>
    <d v="2025-08-19T10:05:00"/>
    <d v="2025-08-19T13:25:00"/>
    <s v="NO"/>
    <s v="HARDWARE"/>
    <s v="IMPRESION"/>
    <s v="NO IMPRIME UNO O VARIOS CARACTERES"/>
    <s v="CB UNO A UNO"/>
    <m/>
    <s v="CERRADO"/>
    <s v="19/08/2025 SE ESCALA PARA VISITA. LLAMAR ANTES DE VISITAR, CONFIRMAR FALLA Y DATOS | 19/08/2025 SE VALIDA NO IMPRIMIA VARIOS CARACTERES YA QUE LA BATERÍA DEL EQUIPO DESK 2600 ESTABA DESCARGADA SE REALIZAN VALIDACIÓNES  CON CLIENTE SERVICIO YA ESTÁ OK"/>
    <s v="VISITA_TÉCNICA"/>
    <s v="GB0DZ052"/>
    <s v="TIPO II"/>
    <s v="TERRESTRE"/>
    <s v="GOMEZ VEGA DAVID SNEYDER"/>
    <n v="1"/>
    <n v="0"/>
    <n v="144967.87232000002"/>
    <n v="140395.6348884"/>
    <n v="144967.87232000002"/>
    <m/>
    <m/>
    <m/>
    <m/>
    <m/>
    <m/>
    <m/>
    <m/>
  </r>
  <r>
    <s v="MEDELLIN"/>
    <x v="1"/>
    <x v="1"/>
    <n v="5001"/>
    <n v="2608454"/>
    <n v="76057"/>
    <s v="INCIDENTE"/>
    <s v="ANTIOQUIA"/>
    <s v="MEDELLIN"/>
    <s v="PTM MEDELLIN TIENDA LAS PAISAS"/>
    <s v="REDEBAN"/>
    <s v="FO-25-1387890"/>
    <d v="2025-08-18T11:52:00"/>
    <d v="2025-08-19T13:28:00"/>
    <s v="NO"/>
    <s v="HARDWARE"/>
    <s v="CABLEADO"/>
    <s v="DAÑO POS"/>
    <s v="AGREGADOR"/>
    <m/>
    <s v="CERRADO"/>
    <s v="18/08/2025 SE ESCALA PARA VISITA. LLAMAR ANTES DE VISITAR, CONFIRMAR FALLA Y DATOS | 19/08/2025 EN COMUNICACIÓN CON EL USUARIO NOS INDICA QUE NOS PUEDE ATENDER DESPUÉS DEL MEDIO DÍA QUE ELLA ESTÉ EN EL COMERCIO. | 19/08/2025 SE ATIENDE INCIDENTE OK SE CAMBIA FUENTE DE PODER OK PRUEBAS EXITOSAS"/>
    <s v="VISITA_TÉCNICA"/>
    <s v="LM0BZ704-UVRZZ640"/>
    <s v="TIPO I"/>
    <s v="TERRESTRE"/>
    <s v="DIAZ ZABALA FRANCIS DUBAN"/>
    <n v="1"/>
    <n v="0"/>
    <n v="65960.072302"/>
    <n v="75096.394270399993"/>
    <n v="65960.072302"/>
    <m/>
    <m/>
    <m/>
    <m/>
    <m/>
    <m/>
    <m/>
    <m/>
  </r>
  <r>
    <s v="MEDELLIN"/>
    <x v="1"/>
    <x v="1"/>
    <n v="5088"/>
    <n v="2606798"/>
    <n v="75823"/>
    <s v="INCIDENTE"/>
    <s v="ANTIOQUIA"/>
    <s v="BELLO"/>
    <s v="PTM BELLO TIENDA LOS DUQUE"/>
    <s v="REDEBAN"/>
    <s v="FO-25-1385810"/>
    <d v="2025-08-16T16:02:00"/>
    <d v="2025-08-19T13:32:00"/>
    <s v="NO"/>
    <s v="HARDWARE"/>
    <s v="LECTOR DE TARJETAS"/>
    <s v="MENSAJE RETIRE TARJETA"/>
    <s v="AGREGADOR"/>
    <m/>
    <s v="CERRADO"/>
    <s v="17/08/2025 SE ESCALA PARA VISITA. LLAMAR ANTES DE VISITAR, CONFIRMAR FALLA Y DATOS | 17/08/2025 EN COMUNICACIÓN CON USUARIO SE VALIDAN FALLAS Y TOCA CAMBIAR EQUIPO, POR SER DOMINGO NO SE PROCESAN CAMBIOS | 19/08/2025 SE PROCEDE AL REEMPLAZO DEL DATÁFONO DEBIDO A UNA FALLA EN EL LECTOR DE CHIP, LA CUAL GENERABA EL MENSAJE “RETIRE TARJETA” DE FORMA PERSISTENTE, IMPIDIENDO TRANSACCIONES EXITOSAS.  SE INSTALA EQUIPO NUEVO, SE REALIZA PRUEBA FUNCIONAL Y SE CONFIRMA QUE QUEDA OPERATIVO SIN INCONVENIENTES.  EL DISPOSITIVO SE ENCUENTRA EN PLENO FUNCIONAMIENTO Y LISTO PARA USO"/>
    <s v="VISITA_TÉCNICA"/>
    <s v="F100V568-FA00X371"/>
    <s v="TIPO I"/>
    <s v="TERRESTRE"/>
    <s v="MARTINEZ TOVAR OSCAR DAVID"/>
    <n v="1"/>
    <n v="0"/>
    <n v="65960.072302"/>
    <n v="75096.394270399993"/>
    <n v="65960.072302"/>
    <m/>
    <m/>
    <m/>
    <m/>
    <m/>
    <m/>
    <m/>
    <m/>
  </r>
  <r>
    <s v="MEDELLIN"/>
    <x v="1"/>
    <x v="1"/>
    <n v="5001"/>
    <n v="2606841"/>
    <n v="51350"/>
    <s v="INCIDENTE"/>
    <s v="ANTIOQUIA"/>
    <s v="MEDELLIN"/>
    <s v="PAGAFACIL  MINORISTA"/>
    <s v="REDEBAN"/>
    <s v="FO-25-1385195"/>
    <d v="2025-08-16T13:35:00"/>
    <d v="2025-08-19T13:36:00"/>
    <s v="NO"/>
    <s v="SOFTWARE"/>
    <s v="ACTUALIZACION"/>
    <s v="VERSION CARGA SO VR"/>
    <s v="ROBUSTO"/>
    <m/>
    <s v="CERRADO"/>
    <s v="16/08/2025 SE ESCALA PARA VISITA. LLAMAR ANTES DE VISITAR, CONFIRMAR FALLA Y DATOS | 17/08/2025 EN COMUNICACIÓN CON EL USUARIO NOS INDICA QUE NO OPERAN LOS DOMINGOS | 19/08/2025 SE MONTA SO Y VERSIÓN POR REINICIOS"/>
    <s v="VISITA_TÉCNICA"/>
    <s v="ON009423"/>
    <s v="TIPO I"/>
    <s v="TERRESTRE"/>
    <s v="BADEL ACUÑA LUIS ALBERTO"/>
    <n v="1"/>
    <n v="0"/>
    <n v="65960.072302"/>
    <n v="75096.394270399993"/>
    <n v="65960.072302"/>
    <m/>
    <m/>
    <m/>
    <m/>
    <m/>
    <m/>
    <m/>
    <m/>
  </r>
  <r>
    <s v="TUNJA"/>
    <x v="0"/>
    <x v="0"/>
    <n v="15238"/>
    <n v="2606694"/>
    <n v="75974"/>
    <s v="INCIDENTE"/>
    <s v="BOYACA"/>
    <s v="DUITAMA"/>
    <s v="PTM DUITAMA PAPELERIA Y MISCEL"/>
    <s v="REDEBAN"/>
    <s v="FO-25-1385123"/>
    <d v="2025-08-16T14:41:00"/>
    <d v="2025-08-19T13:49:00"/>
    <s v="NO"/>
    <s v="HARDWARE"/>
    <s v="LECTOR DE TARJETAS"/>
    <s v="DAÑO POS"/>
    <s v="AGREGADOR"/>
    <m/>
    <s v="CERRADO"/>
    <s v="16/08/2025 SE ESCALA PARA VISITA. LLAMAR ANTES DE VISITAR, CONFIRMAR FALLA Y DATOS | 18/08/2025 EN COMUNICACIÓN CON LA SEÑORA LEIDY ALBARRACÍN EL NÚMERO DE CONTACTO  3214707470 , CONFIRMA LA CLIENTE QUE TIENE PROBLEMAS CON EL LECTOR DE TARJETAS Y REINICIO CONSTANTE DEL DATÁFONO, REQUIRE CAMBIO DEL EQUIPO, SE LE INDICA AL CLIENTE QUE DEBIDO A QUE NO TENEMOS EL DÍA DE HOY LUNES FESTIVO SOPORTE CON REDEBAN, SE LE ESTARA VISITANDO EL DIA DE MAÑANA MARTES 19 DE AGOSTO A PARTIR DE LAS 8 AM | 19/08/2025 SE REALIZA CAMBIO DE EQUIPO POR DAÑO LECTOR CHIP DEJANDO PRUEBAS OK SIN TELECARGA NO AUTORIZADA"/>
    <s v="VISITA_TÉCNICA"/>
    <s v="LA05Z753-FA09Z503"/>
    <s v="TIPO II"/>
    <s v="TERRESTRE"/>
    <s v="ALVARADO MORENO CRISTHIAN"/>
    <n v="1"/>
    <n v="0"/>
    <n v="144967.87232000002"/>
    <n v="140395.6348884"/>
    <n v="144967.87232000002"/>
    <m/>
    <m/>
    <m/>
    <m/>
    <m/>
    <m/>
    <m/>
    <m/>
  </r>
  <r>
    <s v="MONTERIA"/>
    <x v="2"/>
    <x v="2"/>
    <n v="23670"/>
    <n v="2605910"/>
    <n v="80397"/>
    <s v="INCIDENTE"/>
    <s v="CORDOBA"/>
    <s v="SAN ANDRES SOTAVENTO"/>
    <s v="BARRIO LAS FLORES SAN ANDRES DE SOTAVENTO"/>
    <s v="REDEBAN"/>
    <s v="FO-25-1382596"/>
    <d v="2025-08-15T17:54:00"/>
    <d v="2025-08-19T13:52:00"/>
    <s v="NO"/>
    <s v="HARDWARE"/>
    <s v="IMPRESION"/>
    <s v="NO AVANZA PAPEL"/>
    <s v="CB UNO A UNO"/>
    <m/>
    <s v="CERRADO"/>
    <s v="15/08/2025 SE ESCALA PARA VISITA. LLAMAR ANTES DE VISITAR, CONFIRMAR FALLA Y DATOS | 16/08/2025 SE QUE REQUIERE CAMBIO DE EQUIPOS Y NO HAY SOPORTE ACTIVOS RBM, SE REAGENDAN MARTES 19 DE AGOSTO. | 19/08/2025 SE VISITA SITIO SE VERIFICA INFORMACIÓN SE REALIZA PRIMEROS AUXILIOS, DATÁFONO DESK2600 NO AVANZA PAPEL, BATERIA INTERNA DESCARGADA,  SE LE BRINDA INSTRUCCIONES DE LA CARGA. TECLADO OK LECTURA CHIP OK IMPRESIÓN OK, CB SE ENCUENTRA FUNCIONANDO NORMALMENTE."/>
    <s v="VISITA_TÉCNICA"/>
    <s v="LBZZZ655"/>
    <s v="TIPO II"/>
    <s v="TERRESTRE"/>
    <s v="SANTOS GUZMAN CHRISTIAN FELIPE"/>
    <n v="1"/>
    <n v="0"/>
    <n v="144967.87232000002"/>
    <n v="140395.6348884"/>
    <n v="144967.87232000002"/>
    <m/>
    <m/>
    <m/>
    <m/>
    <m/>
    <m/>
    <m/>
    <m/>
  </r>
  <r>
    <s v="TUNJA"/>
    <x v="0"/>
    <x v="0"/>
    <n v="15325"/>
    <n v="2600531"/>
    <n v="24116"/>
    <s v="INCIDENTE"/>
    <s v="BOYACA"/>
    <s v="GUAYATA"/>
    <s v="CENTRO GUAYATA BOYACA"/>
    <s v="REDEBAN"/>
    <s v="FO-25-1378236"/>
    <d v="2025-08-14T17:16:00"/>
    <d v="2025-08-19T13:58:00"/>
    <s v="NO"/>
    <s v="HARDWARE"/>
    <s v="NO ENCIENDE SE REINICIA"/>
    <s v="FUENTE PODER AVERIADA"/>
    <s v="CB UNO A UNO"/>
    <m/>
    <s v="CERRADO"/>
    <s v="14/08/2025 SE ESCALA PARA VISITA. LLAMAR ANTES DE VISITAR, CONFIRMAR FALLA Y DATOS | 16/08/2025 POR TEMAS DE DESPLAZAMIENTO YA QUE ES TIPOLOGIA LEJANA NO SE ALCANZARIA LLEGAR EN LOS TIEMPOS ESTABLECIDOS POR LA RED RBM PARA REALIZAR CAMBIO DE EQUIPO , SE LLEGARÍA AL MUNICIPIO DE GUAYATA CUANDO YA NO HABRIA SOPORTE DE RBM REDEBAN . SE INTENTA COMUNICACIÓN CON EL USUARIO DONDE NO ES POSIBLE BUZON DE VOZ ,SE DEJA MENSAJE VÍA WHATSAPP Y TAMPOCO HAY RESPUESTA PARA EXPLICARLE LA NOVEDAD E INDICARLE QUE SE VISITARIA EL DÍA MARTES 19 DE AGOSTO DEL 2025 YA QUE EL DIA LUNES ES FESTIVO Y TAMPOCO HABRIA SOPORTE | 17/08/2025 SE LOGRA COMUNICACIÓN  CON EL CLIENTE LA SEÑORA DEICY CÁRDENAS AL NÚMERO CELULAR 3108151511 VIA WHATSAPP , SE LE EXPLICA LA MOVEDAD QUE POR SER FIN SE SEMANA NO HABRIA SOPORTE POR PARTE DE LA RED PARA CAMBIO DE EQUIPOS , SE LE INDICA QUE SE VISITARA EL DÍA MARTES 19 DE AGOSTO EN EL TRANSCURSO DEL DIA | 19/08/2025 CAMBIO DE FUENTE DE PODER, INICIALIZACION Y BORRADO DE VERSIÓN, 9.90 PRUEBAS EXITOSAS"/>
    <s v="VISITA_TÉCNICA"/>
    <s v="1QZZZ568;ON0JZ192"/>
    <s v="TIPO III"/>
    <s v="TERRESTRE"/>
    <s v="HERRERA GARZON JEYSON STEVENT"/>
    <n v="1"/>
    <n v="0"/>
    <n v="275728.78077800001"/>
    <n v="196536.5258152"/>
    <n v="275728.78077800001"/>
    <m/>
    <m/>
    <m/>
    <m/>
    <m/>
    <m/>
    <m/>
    <m/>
  </r>
  <r>
    <s v="APARTADO"/>
    <x v="1"/>
    <x v="1"/>
    <n v="5837"/>
    <n v="2604747"/>
    <n v="37273"/>
    <s v="INCIDENTE"/>
    <s v="ANTIOQUIA"/>
    <s v="TURBO"/>
    <s v="DISTRICOL GRANERO CARPAL SURTI"/>
    <s v="REDEBAN"/>
    <s v="FO-25-1381491"/>
    <d v="2025-08-15T14:53:00"/>
    <d v="2025-08-19T14:04:00"/>
    <s v="NO"/>
    <s v="HARDWARE"/>
    <s v="IMPRESION"/>
    <s v="NO IMPRIME UNO O VARIOS CARACTERES"/>
    <s v="AGREGADOR"/>
    <m/>
    <s v="CERRADO"/>
    <s v="15/08/2025 SE ESCALA PARA VISITA. LLAMAR ANTES DE VISITAR, CONFIRMAR FALLA Y DATOS | 17/08/2025 SEGÚN DESCRIPCIÓN DE INCIDENTE EN PUNTO SE REQUIERE CAMBIO DE EQUIPO. NO SE CUENTA CON SOPORTE PARA  CAMBIO ESTE FIN DE SEMANA FESTIVO. VISITA SE REALIZARÁ EN DÍA HÁBIL. | 19/08/2025 SE REALIZA CAMBIO DE DATÁFONO POR IMPRESORA MALA Y TECLADO DESGASTADO"/>
    <s v="VISITA_TÉCNICA"/>
    <s v="GZ00M050"/>
    <s v="TIPO II"/>
    <s v="TERRESTRE"/>
    <s v="CASTRO HENAO DANIEL ESTEBAN"/>
    <n v="1"/>
    <n v="0"/>
    <n v="144967.87232000002"/>
    <n v="140395.6348884"/>
    <n v="144967.87232000002"/>
    <m/>
    <m/>
    <m/>
    <m/>
    <m/>
    <m/>
    <m/>
    <m/>
  </r>
  <r>
    <s v="MEDELLIN"/>
    <x v="1"/>
    <x v="1"/>
    <n v="5690"/>
    <n v="2607501"/>
    <n v="10517"/>
    <s v="INCIDENTE"/>
    <s v="ANTIOQUIA"/>
    <s v="SANTO DOMINGO"/>
    <s v="SANTO DOMINGO II - ANTIOQUIA"/>
    <s v="REDEBAN"/>
    <s v="FO-25-1386452"/>
    <d v="2025-08-17T10:37:00"/>
    <d v="2025-08-19T14:19:00"/>
    <s v="NO"/>
    <s v="HARDWARE"/>
    <s v="COMUNICACION"/>
    <s v="DAÑO POS"/>
    <s v="CB UNO A UNO"/>
    <m/>
    <s v="CERRADO"/>
    <s v="17/08/2025 SE ESCALA PARA VISITA. LLAMAR ANTES DE VISITAR, CONFIRMAR FALLA Y DATOS | 19/08/2025 VAMOS EN CAMINO PERO HAY NOVEDAD EN LA VIA EN EL PEAJE | 19/08/2025 SE VERIFICA EQUIPO CON MENSAJES VERIFICACIÓN DE PARÁMETROS SE RECONFIGURA EL EQUIPO SE REALIZAN PRUEBAS EXITOSAS SERVICIO OPERATIVO OK"/>
    <s v="VISITA_TÉCNICA"/>
    <s v="IZ0XZ933"/>
    <s v="TIPO II"/>
    <s v="TERRESTRE"/>
    <s v="ZAPATA LOPEZ EDWARD ASDRUBAL"/>
    <n v="1"/>
    <n v="0"/>
    <n v="144967.87232000002"/>
    <n v="140395.6348884"/>
    <n v="144967.87232000002"/>
    <m/>
    <m/>
    <m/>
    <m/>
    <m/>
    <m/>
    <m/>
    <m/>
  </r>
  <r>
    <s v="CALI"/>
    <x v="4"/>
    <x v="4"/>
    <n v="19142"/>
    <n v="2607377"/>
    <n v="61425"/>
    <s v="INCIDENTE"/>
    <s v="CAUCA"/>
    <s v="CALOTO"/>
    <s v="BARRIO LA UNION CALOTO 2"/>
    <s v="REDEBAN"/>
    <s v="FO-25-1386450"/>
    <d v="2025-08-17T10:39:00"/>
    <d v="2025-08-19T14:44:00"/>
    <s v="NO"/>
    <s v="HARDWARE"/>
    <s v="PINPAD"/>
    <s v="DAÑO POS"/>
    <s v="CB UNO A UNO"/>
    <m/>
    <s v="CERRADO"/>
    <s v="17/08/2025 SE ESCALA PARA VISITA. LLAMAR ANTES DE VISITAR, CONFIRMAR FALLA Y DATOS | 17/08/2025 SE VÁLIDA INCIDENTE, EL CLIENTE NO LABORA LOS FINES DE SEMANA, SE ATENDERÁ VISITA EL DÍA MARTES | 19/08/2025 SE REALIZA CAMBIO DE PINPAD C4 NO OEE TARJETAS CHIP, SE CAMBIA EQUIPO POR TECNOLOGÍA CPT Y SE RETIRA HUB SIN PLACA, CB BANCOLOMBIA PURO, PRUEBAS OK"/>
    <s v="VISITA_TÉCNICA"/>
    <s v="KA00J384"/>
    <s v="TIPO II"/>
    <s v="TERRESTRE"/>
    <s v="PAREDES CASTILLO DIEGO"/>
    <n v="1"/>
    <n v="0"/>
    <n v="144967.87232000002"/>
    <n v="140395.6348884"/>
    <n v="144967.87232000002"/>
    <m/>
    <m/>
    <m/>
    <m/>
    <m/>
    <m/>
    <m/>
    <m/>
  </r>
  <r>
    <s v="PASTO"/>
    <x v="4"/>
    <x v="4"/>
    <n v="52356"/>
    <n v="2610087"/>
    <n v="56865"/>
    <s v="INCIDENTE"/>
    <s v="NARIÑO"/>
    <s v="IPIALES"/>
    <s v="BARRIO EL CHARCO IPIALES"/>
    <s v="REDEBAN"/>
    <s v="FO-25-1389665"/>
    <d v="2025-08-19T08:48:00"/>
    <d v="2025-08-19T14:47:00"/>
    <s v="NO"/>
    <s v="HARDWARE"/>
    <s v="IMPRESION"/>
    <s v="NO AVANZA PAPEL"/>
    <s v="CB UNO A UNO"/>
    <m/>
    <s v="CERRADO"/>
    <s v="19/08/2025 SE ESCALA PARA VISITA. LLAMAR ANTES DE VISITAR, CONFIRMAR FALLA Y DATOS | 19/08/2025 SE REALIZA CAMBIO DE EQUIPO POR DAÑO EN IMPRESORA Y RODILLO SE INSTALA VERSION SE CONFIGURA PARÁMETROS SE INICIALIZA SE REALIZA PRUEBAS DE FUNCIONAMIENTO EXITOSAS CB QUEDA OPERATIVO"/>
    <s v="VISITA_TÉCNICA"/>
    <s v="IIOZZ213"/>
    <s v="TIPO II"/>
    <s v="TERRESTRE"/>
    <s v="BRAVO MADROÑERO OSCAR ESTEBAN"/>
    <n v="1"/>
    <n v="0"/>
    <n v="144967.87232000002"/>
    <n v="140395.6348884"/>
    <n v="144967.87232000002"/>
    <m/>
    <m/>
    <m/>
    <m/>
    <m/>
    <m/>
    <m/>
    <m/>
  </r>
  <r>
    <s v="BUCARAMANGA"/>
    <x v="0"/>
    <x v="0"/>
    <n v="68547"/>
    <n v="2607524"/>
    <n v="38837"/>
    <s v="INCIDENTE"/>
    <s v="SANTANDER"/>
    <s v="PIEDECUESTA"/>
    <s v="PTM PIEDECUESTA MARNIETO"/>
    <s v="REDEBAN"/>
    <s v="FO-25-1386443"/>
    <d v="2025-08-17T12:50:00"/>
    <d v="2025-08-19T14:53:00"/>
    <s v="NO"/>
    <s v="HARDWARE"/>
    <s v="COMUNICACION"/>
    <s v="MENSAJE CABLE DE RED DESCONECTADO"/>
    <s v="AGREGADOR"/>
    <m/>
    <s v="CERRADO"/>
    <s v="17/08/2025 SE ESCALA PARA VISITA. LLAMAR ANTES DE VISITAR, CONFIRMAR FALLA Y DATOS | 17/08/2025 SE TRATA DE ESTABLECER CONTACTO TELEFÓNICO Y POR WHATSAPP AL NÚMERO 3183295547 PERO NO ES POSIBLE, SE VOLVERA A INTENTAR DICHA COMUNICACION CON LA CLIENTE | 18/08/2025 SE LOGRÓ OBTENER COMUNICACIÓN CON LA SEÑORA MARTA NIETO AL NÚMERO DE CONTACTO+57 318 3295547, DÓNDE NOS COMENTA QUE DEBIDO A UN ALTERCADO QUE TUVO CON UN CLIENTE TIENE INCONVENIENTES PARA ENCENDER EL DATÁFONO COMO TAL Y ADICIONAL PIDIÓ UNA BASE PARA CAMBIO DICE QUE EL DÍA DE HOY NO ESTÁ LABORANDO POR TAL MOTIVO NO SE ESPERA EL DÍA DE MAÑANA MARTES 19 DE AGOSTO A PARTIR DE LAS 7:30 DE LA MAÑANA | 19/08/2025 SE VISITA COMERCIO SE REALIZA EL CAMBIO DE EQUIPO DATÁFONO OK VERSION 9.90 OK, PRUEBAS OK, LECTOR DE BARRAS OK, CB OPERATIVO"/>
    <s v="VISITA_TÉCNICA"/>
    <s v="9A03Z943 - TSZZZ296"/>
    <s v="TIPO II"/>
    <s v="TERRESTRE"/>
    <s v="BARAJAS BERMUDEZ YAHIR MAURICIO"/>
    <n v="1"/>
    <n v="0"/>
    <n v="144967.87232000002"/>
    <n v="140395.6348884"/>
    <n v="144967.87232000002"/>
    <m/>
    <m/>
    <m/>
    <m/>
    <m/>
    <m/>
    <m/>
    <m/>
  </r>
  <r>
    <s v="MEDELLIN"/>
    <x v="1"/>
    <x v="1"/>
    <n v="5088"/>
    <n v="2606852"/>
    <n v="26600"/>
    <s v="INCIDENTE"/>
    <s v="ANTIOQUIA"/>
    <s v="BELLO"/>
    <s v="COMCARD MED BLIANS"/>
    <s v="REDEBAN"/>
    <s v="FO-25-1385296"/>
    <d v="2025-08-16T15:00:00"/>
    <d v="2025-08-19T14:56:00"/>
    <s v="NO"/>
    <s v="HARDWARE"/>
    <s v="LECTOR DE BARRAS"/>
    <s v="CABLE LECTORA AVERIADO"/>
    <s v="AGREGADOR"/>
    <m/>
    <s v="CERRADO"/>
    <s v="16/08/2025 SE ESCALA PARA VISITA. LLAMAR ANTES DE VISITAR, CONFIRMAR FALLA Y DATOS | 17/08/2025 EN COMUNICACIÓN CON EL COMERCIO INDICA QUE NO OPERAN LOS DOMINGOS | 19/08/2025 SE EFECTUÓ EL REEMPLAZO DEL LECTOR DEBIDO A UN FALLO EN EL CABLEADO ORIGINAL. EL COMPONENTE DEFECTUOSO FUE RETIRADO Y SUSTITUIDO POR UN NUEVO LECTOR, EL CUAL FUE INSTALADO CORRECTAMENTE Y VERIFICADO EN SU FUNCIONAMIENTO. TRAS LAS PRUEBAS PERTINENTES, EL NUEVO DISPOSITIVO QUEDÓ COMPLETAMENTE OPERATIVO Y EN CONDICIONES ÓPTIMAS PARA SU USO."/>
    <s v="VISITA_TÉCNICA"/>
    <s v="999X050"/>
    <s v="TIPO I"/>
    <s v="TERRESTRE"/>
    <s v="MARTINEZ TOVAR OSCAR DAVID"/>
    <n v="1"/>
    <n v="0"/>
    <n v="65960.072302"/>
    <n v="75096.394270399993"/>
    <n v="65960.072302"/>
    <m/>
    <m/>
    <m/>
    <m/>
    <m/>
    <m/>
    <m/>
    <m/>
  </r>
  <r>
    <s v="APARTADO"/>
    <x v="1"/>
    <x v="1"/>
    <n v="5837"/>
    <n v="2606670"/>
    <n v="72559"/>
    <s v="INCIDENTE"/>
    <s v="ANTIOQUIA"/>
    <s v="TURBO"/>
    <s v="DISTRICOL ALMACEN Y TALLER"/>
    <s v="REDEBAN"/>
    <s v="FO-25-1385192"/>
    <d v="2025-08-16T13:37:00"/>
    <d v="2025-08-19T15:00:00"/>
    <s v="NO"/>
    <s v="HARDWARE"/>
    <s v="LECTOR DE BARRAS"/>
    <s v="DAÑO POS"/>
    <s v="AGREGADOR"/>
    <m/>
    <s v="CERRADO"/>
    <s v="16/08/2025 SE ESCALA PARA VISITA. LLAMAR ANTES DE VISITAR, CONFIRMAR FALLA Y DATOS | 17/08/2025 SE REALIZA VERIFICACIÓN Y SE ENCUENTRA QUE COMERCIO NO ABRE DOMINGOS NI FESTIVOS. VISITA SE REALIZARÁ EN DÍA HÁBIL DE LA PRÓXIMA SEMANA. | 19/08/2025 SE REALIZA CAMBIO LECTORA BARRAS"/>
    <s v="VISITA_TÉCNICA"/>
    <s v="UV00N093"/>
    <s v="TIPO II"/>
    <s v="TERRESTRE"/>
    <s v="CASTRO HENAO DANIEL ESTEBAN"/>
    <n v="1"/>
    <n v="0"/>
    <n v="144967.87232000002"/>
    <n v="140395.6348884"/>
    <n v="144967.87232000002"/>
    <m/>
    <m/>
    <m/>
    <m/>
    <m/>
    <m/>
    <m/>
    <m/>
  </r>
  <r>
    <s v="SANTA MARTA"/>
    <x v="2"/>
    <x v="2"/>
    <n v="47551"/>
    <n v="2605033"/>
    <n v="60985"/>
    <s v="INCIDENTE"/>
    <s v="MAGDALENA"/>
    <s v="PIVIJAY"/>
    <s v="BARRIO CENTRO PIVIJAY 4"/>
    <s v="REDEBAN"/>
    <s v="FO-25-1381862"/>
    <d v="2025-08-15T15:31:00"/>
    <d v="2025-08-19T15:05:00"/>
    <s v="NO"/>
    <s v="HARDWARE"/>
    <s v="TECLADO"/>
    <s v="DAÑO POS"/>
    <s v="CB UNO A UNO"/>
    <m/>
    <s v="CERRADO"/>
    <s v="15/08/2025 SE ESCALA PARA VISITA. LLAMAR ANTES DE VISITAR, CONFIRMAR FALLA Y DATOS | 19/08/2025 SE REALIZA VISITA SE PROCEDE A CAMBIAR DATAFONO YA QUE TIENE LAS TECLAS BORROSAS ,SE CAMBIA SE HACEN PRUEBAS Y TODO OK,CB OPERATIVO"/>
    <s v="VISITA_TÉCNICA"/>
    <s v="JA00G856-II3ZZ893"/>
    <s v="TIPO IV"/>
    <s v="TERRESTRE"/>
    <s v="PORRAS CASTRO DARLON NASCK"/>
    <n v="1"/>
    <n v="0"/>
    <n v="479588.87655000004"/>
    <n v="196536.5258152"/>
    <n v="479588.87655000004"/>
    <m/>
    <m/>
    <m/>
    <m/>
    <m/>
    <m/>
    <m/>
    <m/>
  </r>
  <r>
    <s v="MEDELLIN"/>
    <x v="1"/>
    <x v="1"/>
    <n v="27361"/>
    <n v="2604887"/>
    <n v="17667"/>
    <s v="INCIDENTE"/>
    <s v="CHOCO"/>
    <s v="ISTMINA"/>
    <s v="OFFEL ITSMINA CHOCO"/>
    <s v="REDEBAN"/>
    <s v="FO-25-1381856"/>
    <d v="2025-08-15T15:33:00"/>
    <d v="2025-08-19T15:08:00"/>
    <s v="NO"/>
    <s v="HARDWARE"/>
    <s v="ALERT IRRUPTION"/>
    <s v="ALERT IRRUPTION"/>
    <s v="CB UNO A UNO"/>
    <m/>
    <s v="CERRADO"/>
    <s v="15/08/2025 SE ESCALA PARA VISITA. LLAMAR ANTES DE VISITAR, CONFIRMAR FALLA Y DATOS | 19/08/2025 SE REALIZA CAMBIO DE EQUIPOPOR DAÑO  ALERT IRRUPTIÓN, SE REALIZAN PRUEBAS Y EL  QUEDA OPERATIVO"/>
    <s v="VISITA_TÉCNICA"/>
    <s v="A00FZ315"/>
    <s v="TIPO IV ESPECIAL"/>
    <s v="AEREO"/>
    <s v="ROBLEDO DIAZ ANDRES FELIPE"/>
    <n v="1"/>
    <n v="0"/>
    <n v="988462.96268840006"/>
    <n v="196536.5258152"/>
    <n v="988462.96268840006"/>
    <m/>
    <m/>
    <m/>
    <m/>
    <m/>
    <m/>
    <m/>
    <m/>
  </r>
  <r>
    <s v="APARTADO"/>
    <x v="1"/>
    <x v="1"/>
    <n v="5490"/>
    <n v="2598048"/>
    <n v="80940"/>
    <s v="INCIDENTE"/>
    <s v="ANTIOQUIA"/>
    <s v="NECOCLI"/>
    <s v="BARRIO NECOCLI ANTIOQUIA NECOCLI"/>
    <s v="REDEBAN"/>
    <s v="FO-25-1376053"/>
    <d v="2025-08-14T11:45:00"/>
    <d v="2025-08-19T15:13:00"/>
    <s v="NO"/>
    <s v="HARDWARE"/>
    <s v="IMPRESION"/>
    <s v="RODILLO AVERIADO"/>
    <s v="CB UNO A UNO"/>
    <m/>
    <s v="CERRADO"/>
    <s v="14/08/2025 14-08 SE ESCALA PARA VISITA. LLAMAR ANTES DE VISITAR, CONFIRMAR FALLA Y DATOS | 15/08/2025 ENTRE LA VIA TURBO NECOCLI A LA ALTURA DE PUNTA DE PIEDRA CORREGIMIENTO DE TURBO, SE PRESENTA UNA MANIFESTACION Y CIERRE TOTAL DE LA VIA PANAMERICANA POR LOS LUGAREÑOS YA QUE DIAS ANTERIORES HUBO UN ACCIDENTE MARITIMO Y LA ARMADA NACIONAL NO A AYUDADO CON LA BUSQUEDA DE LSO DESAPARECIDOS. POR ESO CERRARON LA VIA COMO FORMA DE PROTESTA. POR ESTA RAZON NO SE PUEDE TRASLADAS HASTA NECOCLI A ATENDER EL INCIDENTE | 19/08/2025 SE LLEGA A SITIO Y SE ENCUENTRA DATAFONO CON PROBLEMAS DE IMPRESION. USUARIO MANIFIETA QUE EL DIA VIERNES ESTABA ATENDIENDO A UN CLIENTE Y AL MOMENTO DE QUE EL CLIENTE INSERTARA LA CLAVE LO HIZO MUY DURO Y ESO PROVOCO LA CAIDA DEL EQUIPO. SE PROCEDE HACER CAMBIO DE DATAFONO , SE INICIALIZA Y SE HACEN PRUEBAS DE RETIRO,CO SIGNACION, CONSULTA DE SALDO Y PRUEBA DE LECTORA DEJANDO TODO FUNCIONANDO CORRECTAMENTE."/>
    <s v="VISITA_TÉCNICA"/>
    <s v="FIZZZ311"/>
    <s v="TIPO II"/>
    <s v="TERRESTRE"/>
    <s v="SALDARRIAGA MIRANDA SANTIAGO"/>
    <n v="1"/>
    <n v="0"/>
    <n v="144967.87232000002"/>
    <n v="140395.6348884"/>
    <n v="144967.87232000002"/>
    <m/>
    <m/>
    <m/>
    <m/>
    <m/>
    <m/>
    <m/>
    <m/>
  </r>
  <r>
    <s v="SINCELEJO"/>
    <x v="2"/>
    <x v="2"/>
    <n v="70742"/>
    <n v="2604779"/>
    <n v="72308"/>
    <s v="INCIDENTE"/>
    <s v="SUCRE"/>
    <s v="SAN LUIS DE SINCE"/>
    <s v="SAN LUIS DE SINCE CASCAJITO"/>
    <s v="REDEBAN"/>
    <s v="FO-25-1381792"/>
    <d v="2025-08-15T15:09:00"/>
    <d v="2025-08-19T15:18:00"/>
    <s v="NO"/>
    <s v="HARDWARE"/>
    <s v="ALERT IRRUPTION"/>
    <s v="ALERT IRRUPTION"/>
    <s v="CB UNO A UNO"/>
    <m/>
    <s v="CERRADO"/>
    <s v="15/08/2025 SE ESCALA PARA VISITA. LLAMAR ANTES DE VISITAR, CONFIRMAR FALLA Y DATOS | 17/08/2025 SE CONFIRMA FALLA ALERT IRRUPTION, NO HAY SOPORTE ACTIVOS RBM ACTIVOS, SE REAGENDA MARTES 19 AGOSTO | 19/08/2025 SE VISITA COMERCIO POR UNA FALLA, SE HACE CAMBIO DE DATAFONO, CAUSAL A6 ALERT IRRUPTION, SE DEJA CON LA VERSIÓN 9.90, SE REALIZAN PRUEBAS OK, SE CREA USUARIO Y CONTRASEÑA."/>
    <s v="VISITA_TÉCNICA"/>
    <s v="ON00N754"/>
    <s v="TIPO II"/>
    <s v="TERRESTRE"/>
    <s v="CACERES HERNANDEZ ANDRES"/>
    <n v="1"/>
    <n v="0"/>
    <n v="144967.87232000002"/>
    <n v="140395.6348884"/>
    <n v="144967.87232000002"/>
    <m/>
    <m/>
    <m/>
    <m/>
    <m/>
    <m/>
    <m/>
    <m/>
  </r>
  <r>
    <s v="PASTO"/>
    <x v="4"/>
    <x v="4"/>
    <n v="52110"/>
    <n v="2606768"/>
    <n v="44481"/>
    <s v="INCIDENTE"/>
    <s v="NARIÑO"/>
    <s v="BUESACO"/>
    <s v="DISTRICOL CELU CENTRO JJ"/>
    <s v="REDEBAN"/>
    <s v="FO-25-1385176"/>
    <d v="2025-08-16T13:50:00"/>
    <d v="2025-08-19T15:21:00"/>
    <s v="NO"/>
    <s v="HARDWARE"/>
    <s v="CABLEADO"/>
    <s v="CABLE MAGICBOX AVERIADO"/>
    <s v="AGREGADOR"/>
    <m/>
    <s v="CERRADO"/>
    <s v="16/08/2025 SE ESCALA PARA VISITA. LLAMAR ANTES DE VISITAR, CONFIRMAR FALLA Y DATOS | 18/08/2025 SE VALIDA DAÑO PERO CLIENTE NO LA LABORA FESTIVOS SE DEBE VALIDAR EL MARTES | 19/08/2025 SE VISITA CORRESPONSAL. SE REALIZA CAMBIO DE CABLE MAGIC . SE REALIZAN PRUEBAS TX EXITOSAS. QUEDA OPERATIVO"/>
    <s v="VISITA_TÉCNICA"/>
    <s v="9B09Z924"/>
    <s v="TIPO II"/>
    <s v="TERRESTRE"/>
    <s v="CASTILLO HERRERA ALEX RICARDO"/>
    <n v="1"/>
    <n v="0"/>
    <n v="144967.87232000002"/>
    <n v="140395.6348884"/>
    <n v="144967.87232000002"/>
    <m/>
    <m/>
    <m/>
    <m/>
    <m/>
    <m/>
    <m/>
    <m/>
  </r>
  <r>
    <s v="BOGOTA"/>
    <x v="5"/>
    <x v="5"/>
    <n v="11001"/>
    <n v="2605966"/>
    <n v="23165"/>
    <s v="INCIDENTE"/>
    <s v="CUNDINAMARCA"/>
    <s v="BOGOTA"/>
    <s v="BARRIO BOCHICA III BOGOTA"/>
    <s v="REDEBAN"/>
    <s v="FO-25-1383175"/>
    <d v="2025-08-16T08:00:00"/>
    <d v="2025-08-19T15:28:00"/>
    <s v="NO"/>
    <s v="HARDWARE"/>
    <s v="IMPRESION"/>
    <s v="NO AVANZA PAPEL"/>
    <s v="CB UNO A UNO"/>
    <m/>
    <s v="CERRADO"/>
    <s v="16/08/2025 SE ESCALA PARA VISITA. LLAMAR ANTES DE VISITAR, CONFIRMAR FALLA Y DATOS | 16/08/2025 EN COMUNICACIÓN TELEFÓNICA CON CLIENTE AL NÚMERO 3162382865 MANIFIESTA QUE EL SOLICITO LA VISITA PARA EL DÍA MARTES 19/2025 YA QUE SE ENCUENTRA FUERA DE LA CIUDAD SE PROCEDE A CONFIRMAR VIST Y SE FINALIZA  COMUNICACIÓN | 19/08/2025 SE REALIZA CAMBIO DE EQUIPO POR DAÑO EN IMPRESORA SERVICIO OPERATIVO PRUEBAS OK TRNA RBM SE CAMBIA LECTOR DE BARRAS"/>
    <s v="VISITA_TÉCNICA"/>
    <s v="GZZZZ924"/>
    <s v="TIPO I"/>
    <s v="TERRESTRE"/>
    <s v="BUSTOS MORA DIEGO MANUEL"/>
    <n v="1"/>
    <n v="0"/>
    <n v="65960.072302"/>
    <n v="75096.394270399993"/>
    <n v="65960.072302"/>
    <m/>
    <m/>
    <m/>
    <m/>
    <m/>
    <m/>
    <m/>
    <m/>
  </r>
  <r>
    <s v="MEDELLIN"/>
    <x v="1"/>
    <x v="1"/>
    <n v="27361"/>
    <n v="2604815"/>
    <n v="10728"/>
    <s v="INCIDENTE"/>
    <s v="CHOCO"/>
    <s v="ISTMINA"/>
    <s v="ITSMINA IV - CHOCO"/>
    <s v="REDEBAN"/>
    <s v="FO-25-1381786"/>
    <d v="2025-08-15T15:10:00"/>
    <d v="2025-08-19T15:31:00"/>
    <s v="NO"/>
    <s v="HARDWARE"/>
    <s v="IMPRESION"/>
    <s v="TAPA IMPRESORA"/>
    <s v="CB UNO A UNO"/>
    <m/>
    <s v="CERRADO"/>
    <s v="15/08/2025 SE ESCALA PARA VISITA. LLAMAR ANTES DE VISITAR, CONFIRMAR FALLA Y DATOS | 19/08/2025 SE REALIZA CAMBIO DE EQUIPO POR DAÑO EN EN LA TAPA_x000a_SE REALIZAN PRUEBAS Y EL CB QUEDA OPERATIVO"/>
    <s v="VISITA_TÉCNICA"/>
    <s v="JAAAF178"/>
    <s v="TIPO IV ESPECIAL"/>
    <s v="AEREO"/>
    <s v="ROBLEDO DIAZ ANDRES FELIPE"/>
    <n v="1"/>
    <n v="0"/>
    <n v="988462.96268840006"/>
    <n v="196536.5258152"/>
    <n v="988462.96268840006"/>
    <m/>
    <m/>
    <m/>
    <m/>
    <m/>
    <m/>
    <m/>
    <m/>
  </r>
  <r>
    <s v="BUCARAMANGA"/>
    <x v="0"/>
    <x v="0"/>
    <n v="68001"/>
    <n v="2609567"/>
    <n v="63933"/>
    <s v="INCIDENTE"/>
    <s v="SANTANDER"/>
    <s v="BUCARAMANGA"/>
    <s v="BARRIO CENTRO BUCARAMANGA 56"/>
    <s v="REDEBAN"/>
    <s v="FO-25-1389123"/>
    <d v="2025-08-19T08:18:00"/>
    <d v="2025-08-19T15:52:00"/>
    <s v="NO"/>
    <s v="HARDWARE"/>
    <s v="SE REINICIA"/>
    <s v="DAÑO POS"/>
    <s v="CB UNO A UNO"/>
    <m/>
    <s v="CERRADO"/>
    <s v="19/08/2025 SE ESCALA PARA VISITA. LLAMAR ANTES DE VISITAR, CONFIRMAR FALLA Y DATOS | 19/08/2025 SE REALIZA CAMBIO DE MÁGICO BOX , Y SE HACEN PRUEBAS OK VISITA EXITOSA"/>
    <s v="VISITA_TÉCNICA"/>
    <s v="LA00X296"/>
    <s v="TIPO I"/>
    <s v="TERRESTRE"/>
    <s v="GELVEZ MOGOLLON JOSE ELISEO"/>
    <n v="1"/>
    <n v="0"/>
    <n v="65960.072302"/>
    <n v="75096.394270399993"/>
    <n v="65960.072302"/>
    <m/>
    <m/>
    <m/>
    <m/>
    <m/>
    <m/>
    <m/>
    <m/>
  </r>
  <r>
    <s v="MEDELLIN"/>
    <x v="1"/>
    <x v="1"/>
    <n v="5360"/>
    <n v="2610406"/>
    <n v="11291"/>
    <s v="INCIDENTE"/>
    <s v="ANTIOQUIA"/>
    <s v="ITAGUI"/>
    <s v="PAGO FACIL  NIQUIA"/>
    <s v="REDEBAN"/>
    <s v="FO-25-1389795"/>
    <d v="2025-08-19T09:08:00"/>
    <d v="2025-08-19T15:57:00"/>
    <s v="NO"/>
    <s v="HARDWARE"/>
    <s v="SE REINICIA"/>
    <s v="DAÑO POS"/>
    <s v="ROBUSTO"/>
    <m/>
    <s v="CERRADO"/>
    <s v="19/08/2025 SE ESCALA PARA VISITA. LLAMAR ANTES DE VISITAR, CONFIRMAR FALLA Y DATOS | 19/08/2025 SE REEMPLAZÓ EL HUB EXISTENTE DEBIDO A REINICIOS FRECUENTES QUE AFECTABAN LA ESTABILIDAD DEL SISTEMA. EL NUEVO DISPOSITIVO FUE INSTALADO CORRECTAMENTE, Y TRAS REALIZAR LAS PRUEBAS DE FUNCIONAMIENTO, SE VERIFICÓ QUE OPERA DE MANERA ESTABLE Y CONTINUA. EL HUB NUEVO QUEDA COMPLETAMENTE OPERATIVO Y EN CONDICIONES ÓPTIMAS PARA SU USO. ADICIONALMENTE SE CAMBIA TAPA IMPRESORA POR DETERIORO OK"/>
    <s v="VISITA_TÉCNICA"/>
    <s v="JNZZZ070"/>
    <s v="TIPO I"/>
    <s v="TERRESTRE"/>
    <s v="MARTINEZ TOVAR OSCAR DAVID"/>
    <n v="1"/>
    <n v="0"/>
    <n v="65960.072302"/>
    <n v="75096.394270399993"/>
    <n v="65960.072302"/>
    <m/>
    <m/>
    <m/>
    <m/>
    <m/>
    <m/>
    <m/>
    <m/>
  </r>
  <r>
    <s v="BARRANQUILLA"/>
    <x v="2"/>
    <x v="2"/>
    <n v="8001"/>
    <n v="2606550"/>
    <n v="20488"/>
    <s v="INCIDENTE"/>
    <s v="ATLANTICO"/>
    <s v="BARRANQUILLA"/>
    <s v="REVAL PORTAL DEL PRADO"/>
    <s v="REDEBAN"/>
    <s v="FO-25-1383966"/>
    <d v="2025-08-16T10:39:00"/>
    <d v="2025-08-19T16:00:00"/>
    <s v="NO"/>
    <s v="HARDWARE"/>
    <s v="LECTOR DE BARRAS"/>
    <s v="CABLE LECTORA AVERIADO"/>
    <s v="ROBUSTO"/>
    <m/>
    <s v="CERRADO"/>
    <s v="16/08/2025 SE ESCALA PARA VISITA. LLAMAR ANTES DE VISITAR, CONFIRMAR FALLA Y DATOS | 17/08/2025 COMERCIO REVAL NO ATIENDE DOMINGOS NI FESTIVOS, SE REAGENDA VISITA MARTES 19 | 19/08/2025 SE REMPLAZA LECTOR DE BARRAS, NO ENCENDÍA"/>
    <s v="VISITA_TÉCNICA"/>
    <s v="AAAAS994"/>
    <s v="TIPO I"/>
    <s v="TERRESTRE"/>
    <s v="DE AVILA SIADES ALBERTO ENRIQUE"/>
    <n v="1"/>
    <n v="0"/>
    <n v="65960.072302"/>
    <n v="75096.394270399993"/>
    <n v="65960.072302"/>
    <m/>
    <m/>
    <m/>
    <m/>
    <m/>
    <m/>
    <m/>
    <m/>
  </r>
  <r>
    <s v="VILLAVICENCIO"/>
    <x v="3"/>
    <x v="3"/>
    <n v="50001"/>
    <n v="2609532"/>
    <n v="64158"/>
    <s v="INCIDENTE"/>
    <s v="META"/>
    <s v="VILLAVICENCIO"/>
    <s v="BARRIO LA MADRIS ETAPA 5 VILLA"/>
    <s v="REDEBAN"/>
    <s v="FO-25-1389012"/>
    <d v="2025-08-19T08:08:00"/>
    <d v="2025-08-19T16:11:00"/>
    <s v="NO"/>
    <s v="HARDWARE"/>
    <s v="CABLEADO"/>
    <s v="CABLE MAGICBOX AVERIADO"/>
    <s v="CB UNO A UNO"/>
    <m/>
    <s v="CERRADO"/>
    <s v="19/08/2025 SE ESCALA PARA VISITA. LLAMAR ANTES DE VISITAR, CONFIRMAR FALLA Y DATOS | 19/08/2025 SE VISITA CB Y SE REALIZA CAMBIO DE DATÁFONO POR DAÑO EN EL PUERTO DE RED. SE INSTALA NUEVO EQUIPO SE CONFIGURA POS SE INICIALIZA SE CREAN USUARIOS CORRECTAMENTE Y SE REALIZA PRUEBAS EXITOSAS PRUEBAS OK"/>
    <s v="VISITA_TÉCNICA"/>
    <s v="LA01Z143"/>
    <s v="TIPO I"/>
    <s v="TERRESTRE"/>
    <s v="GARZON RUIZ LUIS MIGUEL"/>
    <n v="1"/>
    <n v="0"/>
    <n v="65960.072302"/>
    <n v="75096.394270399993"/>
    <n v="65960.072302"/>
    <m/>
    <m/>
    <m/>
    <m/>
    <m/>
    <m/>
    <m/>
    <m/>
  </r>
  <r>
    <s v="TUNJA"/>
    <x v="0"/>
    <x v="0"/>
    <n v="15798"/>
    <n v="2606685"/>
    <n v="12059"/>
    <s v="INCIDENTE"/>
    <s v="BOYACA"/>
    <s v="TENZA"/>
    <s v="TENZA - BOYACA"/>
    <s v="REDEBAN"/>
    <s v="FO-25-1385166"/>
    <d v="2025-08-16T14:17:00"/>
    <d v="2025-08-19T16:36:00"/>
    <s v="NO"/>
    <s v="HARDWARE"/>
    <s v="IMPRESION"/>
    <s v="NO AVANZA PAPEL"/>
    <s v="CB UNO A UNO"/>
    <m/>
    <s v="CERRADO"/>
    <s v="16/08/2025 SE ESCALA PARA VISITA. LLAMAR ANTES DE VISITAR, CONFIRMAR FALLA Y DATOS | 19/08/2025 TRANSPORTE PUBLICO DE LA ZONA: POR DISPONIBILIDAD DE TRANSPORTE LA VISITA DE REALIZARÁ DESPUÉS DE LAS 2 PM. SE LE INFORMA AL CLIENTE, CLIENTE ENTIENDE Y CONFIRMA INFORMACIÓN, SE ATENDERÁ HOY 19/08/2025 DESPUÉS DE LAS 2PM. | 19/08/2025 CAMBIO DE EQUIPO DAÑO EN IMPRESORA NO AVANZA PAPEL, SEGUNDO CAMBIO FALLA LECTURA EN TARJETA CHIP"/>
    <s v="VISITA_TÉCNICA"/>
    <s v="JAAAD10"/>
    <s v="TIPO III"/>
    <s v="TERRESTRE"/>
    <s v="HERRERA GARZON JEYSON STEVENT"/>
    <n v="1"/>
    <n v="0"/>
    <n v="275728.78077800001"/>
    <n v="196536.5258152"/>
    <n v="275728.78077800001"/>
    <m/>
    <m/>
    <m/>
    <m/>
    <m/>
    <m/>
    <m/>
    <m/>
  </r>
  <r>
    <s v="APARTADO"/>
    <x v="1"/>
    <x v="1"/>
    <n v="5490"/>
    <n v="2605720"/>
    <n v="10357"/>
    <s v="INCIDENTE"/>
    <s v="ANTIOQUIA"/>
    <s v="NECOCLI"/>
    <s v="NECOCLI III"/>
    <s v="REDEBAN"/>
    <s v="FO-25-1382605"/>
    <d v="2025-08-15T17:31:00"/>
    <d v="2025-08-19T16:40:00"/>
    <s v="NO"/>
    <s v="HARDWARE"/>
    <s v="SE REINICIA"/>
    <s v="DAÑO POS"/>
    <s v="CB UNO A UNO"/>
    <m/>
    <s v="CERRADO"/>
    <s v="15/08/2025 SE ESCALA PARA VISITA. LLAMAR ANTES DE VISITAR, CONFIRMAR FALLA Y DATOS | 17/08/2025 DESDE EL DÍA VIERNES SE TIENE NOVEDAD EN LA VÍA TURBO-NECOCLI A LA ALTURA DE PUNTA DE PIEDRA, SE PRESENTA MANIFESTACION Y CIERRE TOTAL DE LA VIA PANAMERICANA POR LOS LUGAREÑOS YA QUE DIAS ANTERIORES HUBO UN ACCIDENTE MARÍTIMO Y LA ARMADA NACIONAL NO A AYUDADO CON LA BÚSQUEDA DE LOS DESAPARECIDOS. SE VISITARÁ LA PRÓXIMA SEMANA QUE SE NORMALICE LA SITUACIÓN EN LA ZONA. | 19/08/2025 DATAFONO PRESENTA FALLA CON ALGUNAS TARJETAS NO LAS RECONOCE. DATAFONO SE REINICIA CONSTANTEMENTE. SE PROCEDE HACER UN CAMBIO DE EQUIPO Y SE INICIALIZA SE HACEN PRUEBAS DE RETIRO. CONSULTA DE SALDO, CONSIGNACIONES Y PRUEBA DE LECTORA."/>
    <s v="VISITA_TÉCNICA"/>
    <s v="IZ6ZZ553"/>
    <s v="TIPO II"/>
    <s v="TERRESTRE"/>
    <s v="SALDARRIAGA MIRANDA SANTIAGO"/>
    <n v="1"/>
    <n v="0"/>
    <n v="144967.87232000002"/>
    <n v="140395.6348884"/>
    <n v="144967.87232000002"/>
    <m/>
    <m/>
    <m/>
    <m/>
    <m/>
    <m/>
    <m/>
    <m/>
  </r>
  <r>
    <s v="CUCUTA"/>
    <x v="0"/>
    <x v="0"/>
    <n v="54518"/>
    <n v="2610421"/>
    <n v="48707"/>
    <s v="INCIDENTE"/>
    <s v="NORTE DE SANTANDER"/>
    <s v="PAMPLONA"/>
    <s v="DISTRICOL T Y T COMUNICACIONES"/>
    <s v="REDEBAN"/>
    <s v="FO-25-1389790"/>
    <d v="2025-08-19T09:10:00"/>
    <d v="2025-08-19T16:44:00"/>
    <s v="NO"/>
    <s v="HARDWARE"/>
    <s v="CABLEADO"/>
    <s v="CABLE MAGICBOX AVERIADO"/>
    <s v="AGREGADOR"/>
    <m/>
    <s v="CERRADO"/>
    <s v="19/08/2025 EN COMUNICACIÓN CON LA SEÑORA ELVIA LEAL AL NUMERO 3118443837 INDICA QUE EL DATAFONO SE REINICIA CONSTANTEMENTE, CONFIRMA DATOS, SE ESCALA PARA VISITA | 19/08/2025 SE  CAMBIO DE CABLE MAGIC BOX DESK3500 ,SE REALIZA MANTENIMIENTO CIERRES Y PRUEBAS OK"/>
    <s v="VISITA_TÉCNICA"/>
    <s v="BA00L841"/>
    <s v="TIPO III"/>
    <s v="TERRESTRE"/>
    <s v="DURAN ACOSTA FRANK YONNY"/>
    <n v="1"/>
    <n v="0"/>
    <n v="275728.78077800001"/>
    <n v="196536.5258152"/>
    <n v="275728.78077800001"/>
    <m/>
    <m/>
    <m/>
    <m/>
    <m/>
    <m/>
    <m/>
    <m/>
  </r>
  <r>
    <s v="CALI"/>
    <x v="4"/>
    <x v="4"/>
    <n v="19548"/>
    <n v="2604683"/>
    <n v="57115"/>
    <s v="INCIDENTE"/>
    <s v="CAUCA"/>
    <s v="PIENDAMO"/>
    <s v="BARRIO LUZ DEL PARAISO PIENDAM"/>
    <s v="REDEBAN"/>
    <s v="FO-25-1381507"/>
    <d v="2025-08-15T14:55:00"/>
    <d v="2025-08-19T16:50:00"/>
    <s v="NO"/>
    <s v="HARDWARE"/>
    <s v="LLT MEMORIA INSUFICIENTE"/>
    <s v="LLT"/>
    <s v="CB UNO A UNO"/>
    <m/>
    <s v="CERRADO"/>
    <s v="15/08/2025 SE ESCALA PARA VISITA. LLAMAR ANTES DE VISITAR, CONFIRMAR FALLA Y DATOS | 16/08/2025 SE VALIDA CON EL CLIENTE PARA SOLUCION DE INDIDENTE PERO EL CLIENTE NO LABORA FINES DE SEMANA , SE REALIZARA VALIDACION EL DIA MARTES | 19/08/2025 SE INGRESA SE FORMATEO EQUIPO SE INSTALA SISTEMA OPERATIVO VERSIÓN CREACIÓN DE USUARIOS PRUEBAS OK TELE CARGA DRNA"/>
    <s v="VISITA_TÉCNICA"/>
    <s v="XPTZZ181"/>
    <s v="TIPO III"/>
    <s v="TERRESTRE"/>
    <s v="GIMBUEL LASSO LUIS GERMAN"/>
    <n v="1"/>
    <n v="0"/>
    <n v="275728.78077800001"/>
    <n v="196536.5258152"/>
    <n v="275728.78077800001"/>
    <m/>
    <m/>
    <m/>
    <m/>
    <m/>
    <m/>
    <m/>
    <m/>
  </r>
  <r>
    <s v="MEDELLIN"/>
    <x v="1"/>
    <x v="1"/>
    <n v="5001"/>
    <n v="2608904"/>
    <n v="79438"/>
    <s v="INCIDENTE"/>
    <s v="ANTIOQUIA"/>
    <s v="MEDELLIN"/>
    <s v="BARRIO CAICEDO MEDELLIN  14"/>
    <s v="REDEBAN"/>
    <s v="FO-25-1388866"/>
    <d v="2025-08-18T17:19:00"/>
    <d v="2025-08-19T16:58:00"/>
    <s v="NO"/>
    <s v="SOFTWARE"/>
    <s v="CIERRE"/>
    <s v="CIERRE NO HABILITADO"/>
    <s v="CB UNO A UNO"/>
    <m/>
    <s v="CERRADO"/>
    <s v="19/08/2025 SE ESCALA PARA VISITA. LLAMAR ANTES DE VISITAR, CONFIRMAR FALLA Y DATOS | 19/08/2025 SE MONTA VERSIÓN NUEVAMENTE, YA QUE TENIA LA 10.6"/>
    <s v="VISITA_TÉCNICA"/>
    <s v="10XZZ976"/>
    <s v="TIPO I"/>
    <s v="TERRESTRE"/>
    <s v="BADEL ACUÑA LUIS ALBERTO"/>
    <n v="1"/>
    <n v="0"/>
    <n v="65960.072302"/>
    <n v="75096.394270399993"/>
    <n v="65960.072302"/>
    <m/>
    <m/>
    <m/>
    <m/>
    <m/>
    <m/>
    <m/>
    <m/>
  </r>
  <r>
    <s v="BOGOTA"/>
    <x v="5"/>
    <x v="5"/>
    <n v="25740"/>
    <n v="2606560"/>
    <n v="67532"/>
    <s v="INCIDENTE"/>
    <s v="CUNDINAMARCA"/>
    <s v="SIBATE"/>
    <s v="BARRIO SAN JUAN SIBATE 1"/>
    <s v="REDEBAN"/>
    <s v="FO-25-1383957"/>
    <d v="2025-08-16T10:45:00"/>
    <d v="2025-08-19T17:15:00"/>
    <s v="NO"/>
    <s v="HARDWARE"/>
    <s v="IMPRESION"/>
    <s v="NO IMPRIME UNO O VARIOS CARACTERES"/>
    <s v="CB UNO A UNO"/>
    <m/>
    <s v="CERRADO"/>
    <s v="16/08/2025 SE ESCALA PARA VISITA. LLAMAR ANTES DE VISITAR, CONFIRMAR FALLA Y DATOS | 16/08/2025 NO HAY SOPORTE CON REDEBAN PARA ATENDER ACTIVIDAD | 19/08/2025 SE REALIZA CAMBIO DE DATAFONO POR DAÑO EN LA IMPRESORA NO SE REALIZAN PRUEBAS YA QUE NO SE CUENTA CON TARJETA DE PRUEBA"/>
    <s v="VISITA_TÉCNICA"/>
    <s v="9T00K218"/>
    <s v="TIPO II"/>
    <s v="TERRESTRE"/>
    <s v="SOTO LONDOÑO FREDY ALEXANDER"/>
    <n v="1"/>
    <n v="0"/>
    <n v="144967.87232000002"/>
    <n v="140395.6348884"/>
    <n v="144967.87232000002"/>
    <m/>
    <m/>
    <m/>
    <m/>
    <m/>
    <m/>
    <m/>
    <m/>
  </r>
  <r>
    <s v="MEDELLIN"/>
    <x v="1"/>
    <x v="1"/>
    <n v="5212"/>
    <n v="2611559"/>
    <n v="79184"/>
    <s v="INCIDENTE"/>
    <s v="ANTIOQUIA"/>
    <s v="COPACABANA"/>
    <s v="BARRIO COPACABANA COPACABANA"/>
    <s v="REDEBAN"/>
    <s v="FO-25-1390678"/>
    <d v="2025-08-19T10:47:00"/>
    <d v="2025-08-19T17:50:00"/>
    <s v="NO"/>
    <s v="HARDWARE"/>
    <s v="COMUNICACION"/>
    <s v="MENSAJE CABLE DE RED DESCONECTADO"/>
    <s v="CB UNO A UNO"/>
    <m/>
    <s v="CERRADO"/>
    <s v="19/08/2025 SE ESCALA PARA VISITA. LLAMAR ANTES DE VISITAR, CONFIRMAR FALLA Y DATOS | 19/08/2025 SE REVISA EQUIPO Y SE PONCHA CABLE RED YA QUE EL EQUIPO SE ENCONTRABA SIN CONEXIÓN SE REALIZAN PRUEBAS EXITOSAS SERVICIO OPERATIVO OK"/>
    <s v="VISITA_TÉCNICA"/>
    <s v="A4UZZ538"/>
    <s v="TIPO I"/>
    <s v="TERRESTRE"/>
    <s v="ZAPATA LOPEZ EDWARD ASDRUBAL"/>
    <n v="1"/>
    <n v="0"/>
    <n v="65960.072302"/>
    <n v="75096.394270399993"/>
    <n v="65960.072302"/>
    <m/>
    <m/>
    <m/>
    <m/>
    <m/>
    <m/>
    <m/>
    <m/>
  </r>
  <r>
    <s v="MEDELLIN"/>
    <x v="1"/>
    <x v="1"/>
    <n v="5819"/>
    <n v="2602658"/>
    <n v="78282"/>
    <s v="INCIDENTE"/>
    <s v="ANTIOQUIA"/>
    <s v="TOLEDO"/>
    <s v="BARRIO CGT VALLE SECTOR PARQUE"/>
    <s v="REDEBAN"/>
    <s v="FO-25-1379716"/>
    <d v="2025-08-15T10:04:00"/>
    <d v="2025-08-19T17:57:00"/>
    <s v="NO"/>
    <s v="HARDWARE"/>
    <s v="NO ENCIENDE"/>
    <s v="DAÑO POS"/>
    <s v="CB UNO A UNO"/>
    <m/>
    <s v="CERRADO"/>
    <s v="15/08/2025 EN COMUNICACION CON LA SEÑORA CAROLINA GÓMEZ AL NUMERO 3103759563, CONFIRMA FALLA, DATOS CORRECTOS. SE ESCALA PARA VISITA | 19/08/2025 SE CONSULTA CON USUARIO QUE NO TRABAJAN EN LUNES FESTIVO Y SE VA EN CAMINO PERO HAY NOVEDAD EN VÍA EN EL PEAJE | 19/08/2025 SE REALIZA REVISIÓN DE CABLES, SE CARGA VERSIÓN DEBIDO A MEMORIA LLENA, TODO OK"/>
    <s v="VISITA_TÉCNICA"/>
    <s v="SXNZZ607"/>
    <s v="TIPO IV"/>
    <s v="TERRESTRE"/>
    <s v="QUINTERO SANCHEZ JUAN SEBASTIAN"/>
    <n v="1"/>
    <n v="0"/>
    <n v="479588.87655000004"/>
    <n v="196536.5258152"/>
    <n v="479588.87655000004"/>
    <m/>
    <m/>
    <m/>
    <m/>
    <m/>
    <m/>
    <m/>
    <m/>
  </r>
  <r>
    <s v="CUCUTA"/>
    <x v="0"/>
    <x v="0"/>
    <n v="54001"/>
    <n v="2605066"/>
    <n v="75467"/>
    <s v="INCIDENTE"/>
    <s v="NORTE DE SANTANDER"/>
    <s v="CUCUTA"/>
    <s v="BARRIO EL CENTRO CUCUTA 80"/>
    <s v="REDEBAN"/>
    <s v="FO-25-1391120"/>
    <d v="2025-08-15T15:53:00"/>
    <d v="2025-08-20T08:38:00"/>
    <s v="NO"/>
    <s v="HARDWARE"/>
    <s v="NO ENCIENDE"/>
    <s v="DAÑO POS"/>
    <s v="CB UNO A UNO"/>
    <m/>
    <s v="CERRADO"/>
    <s v="19/08/2025 SE ESCALA PARA VISITA. LLAMAR ANTES DE VISITAR, CONFIRMAR FALLA Y DATOS | 19/08/2025 SE VISITA COMERCIO, SE REALIZA CAMBIO DE DATAFONO POR DAÑO, SE HACEN PRUEBAS EXITOSA. CB OPERATIVO."/>
    <s v="VISITA_TÉCNICA"/>
    <s v="V100C090"/>
    <s v="TIPO I"/>
    <s v="TERRESTRE"/>
    <s v="NARANJO AFANADOR RUBEN JESUS"/>
    <n v="1"/>
    <n v="0"/>
    <n v="65960.072302"/>
    <n v="75096.394270399993"/>
    <n v="65960.072302"/>
    <m/>
    <m/>
    <m/>
    <m/>
    <m/>
    <m/>
    <m/>
    <m/>
  </r>
  <r>
    <s v="PEREIRA"/>
    <x v="4"/>
    <x v="6"/>
    <n v="66170"/>
    <n v="2611484"/>
    <n v="48922"/>
    <s v="INCIDENTE"/>
    <s v="RISARALDA"/>
    <s v="DOSQUEBRADAS"/>
    <s v="DISTRICOL DROGUERIA VITALFARMA"/>
    <s v="REDEBAN"/>
    <s v="FO-25-1390954"/>
    <d v="2025-08-19T10:50:00"/>
    <d v="2025-08-20T09:05:00"/>
    <s v="NO"/>
    <s v="HARDWARE"/>
    <s v="CABLEADO"/>
    <s v="DAÑO POS"/>
    <s v="AGREGADOR"/>
    <m/>
    <s v="CERRADO"/>
    <s v="19/08/2025 SE ESCALA PARA VISITA. LLAMAR ANTES DE VISITAR, CONFIRMAR FALLA Y DATOS | 19/08/2025 SE VISITA COMERCIO SE IDENTIFICA CABLE MAGIC DETERIORADO SE REACOMODA CABLEADO SE REALIZA CAMBIO DE MAGIC SE REALIZA PRUEBAS OK"/>
    <s v="VISITA_TÉCNICA"/>
    <s v="AD00M854"/>
    <s v="TIPO I"/>
    <s v="TERRESTRE"/>
    <s v="LOAIZA LOPEZ JHON FREDDY"/>
    <n v="1"/>
    <n v="0"/>
    <n v="65960.072302"/>
    <n v="75096.394270399993"/>
    <n v="65960.072302"/>
    <m/>
    <m/>
    <m/>
    <m/>
    <m/>
    <m/>
    <m/>
    <m/>
  </r>
  <r>
    <s v="MEDELLIN"/>
    <x v="1"/>
    <x v="1"/>
    <n v="5129"/>
    <n v="2611596"/>
    <n v="24173"/>
    <s v="INCIDENTE"/>
    <s v="ANTIOQUIA"/>
    <s v="CALDAS"/>
    <s v="COMCARD CALDAS 2"/>
    <s v="REDEBAN"/>
    <s v="FO-25-1391671"/>
    <d v="2025-08-19T10:55:00"/>
    <d v="2025-08-20T09:13:00"/>
    <s v="NO"/>
    <s v="HARDWARE"/>
    <s v="IMPRESION"/>
    <s v="RODILLO AVERIADO"/>
    <s v="AGREGADOR"/>
    <m/>
    <s v="CERRADO"/>
    <s v="19/08/2025 SE ESCALA PARA VISITA. LLAMAR ANTES DE VISITAR, CONFIRMAR FALLA Y DATOS | 19/08/2025 SE REALIZA CAMBIO DE RODILLO A EQUIPOS POR MALA IMPRESIÓN"/>
    <s v="VISITA_TÉCNICA"/>
    <s v="ABC3Z069 - 7A003837"/>
    <s v="TIPO I"/>
    <s v="TERRESTRE"/>
    <s v="HERNANDEZ CHAVARRIA JUAN CAMILO"/>
    <n v="1"/>
    <n v="0"/>
    <n v="65960.072302"/>
    <n v="75096.394270399993"/>
    <n v="65960.072302"/>
    <m/>
    <m/>
    <m/>
    <m/>
    <m/>
    <m/>
    <m/>
    <m/>
  </r>
  <r>
    <s v="CALI"/>
    <x v="4"/>
    <x v="4"/>
    <n v="76001"/>
    <n v="2612074"/>
    <n v="35515"/>
    <s v="INCIDENTE"/>
    <s v="VALLE DEL CAUCA"/>
    <s v="CALI"/>
    <s v="REDY LIMONAR"/>
    <s v="REDEBAN"/>
    <s v="FO-25-1391649"/>
    <d v="2025-08-19T11:35:00"/>
    <d v="2025-08-20T09:19:00"/>
    <s v="NO"/>
    <s v="HARDWARE"/>
    <s v="IMPRESION"/>
    <s v="NO IMPRIME UNO O VARIOS CARACTERES"/>
    <s v="ROBUSTO"/>
    <m/>
    <s v="CERRADO"/>
    <s v="19/08/2025 SE ESCALA PARA VISITA. LLAMAR ANTES DE VISITAR, CONFIRMAR FALLA Y DATOS | 19/08/2025 SE CAMBIA DATÁFONO YA QUE EL DEL CLIENTE NO IMPRIMIA"/>
    <s v="VISITA_TÉCNICA"/>
    <s v="GZ001401"/>
    <s v="TIPO I"/>
    <s v="TERRESTRE"/>
    <s v="CUERO RUIZ JHONNY"/>
    <n v="1"/>
    <n v="0"/>
    <n v="65960.072302"/>
    <n v="75096.394270399993"/>
    <n v="65960.072302"/>
    <m/>
    <m/>
    <m/>
    <m/>
    <m/>
    <m/>
    <m/>
    <m/>
  </r>
  <r>
    <s v="BOGOTA"/>
    <x v="5"/>
    <x v="5"/>
    <n v="11001"/>
    <n v="2612723"/>
    <n v="22210"/>
    <s v="INCIDENTE"/>
    <s v="CUNDINAMARCA"/>
    <s v="BOGOTA"/>
    <s v="REVAL EXITO SUBA"/>
    <s v="REDEBAN"/>
    <s v="FO-25-1392156"/>
    <d v="2025-08-19T12:36:00"/>
    <d v="2025-08-20T09:22:00"/>
    <s v="NO"/>
    <s v="HARDWARE"/>
    <s v="IMPRESION"/>
    <s v="NO IMPRIME UNO O VARIOS CARACTERES"/>
    <s v="ROBUSTO"/>
    <m/>
    <s v="CERRADO"/>
    <s v="19/08/2025 SE ESCALA PARA VISITA. LLAMAR ANTES DE VISITAR, CONFIRMAR FALLA Y DATOS | 19/08/2025 SE VISITA COMERCIO CB BANCOLOMBIA ROBUSTO, SE CAMBIA DATAFONO POR FALLAS EN LA IMPRESORA, SE CAMBIA POR COMPATIBILIDAD EL PINPAD TAMBIEN, SE DEJAN USUARIOS DEL CLIENTE, SE REALIZAN PRUEBAS OK."/>
    <s v="VISITA_TÉCNICA"/>
    <s v="A000P512"/>
    <s v="TIPO I"/>
    <s v="TERRESTRE"/>
    <s v="VEGA MANRIQUE JONATAN MAURICIO"/>
    <n v="1"/>
    <n v="0"/>
    <n v="65960.072302"/>
    <n v="75096.394270399993"/>
    <n v="65960.072302"/>
    <m/>
    <m/>
    <m/>
    <m/>
    <m/>
    <m/>
    <m/>
    <m/>
  </r>
  <r>
    <s v="MONTERIA"/>
    <x v="2"/>
    <x v="2"/>
    <n v="23001"/>
    <n v="2613287"/>
    <n v="28352"/>
    <s v="INCIDENTE"/>
    <s v="CORDOBA"/>
    <s v="MONTERIA"/>
    <s v="ARA0335 EL MORA"/>
    <s v="REDEBAN"/>
    <s v="FO-25-1393047"/>
    <d v="2025-08-19T14:29:00"/>
    <d v="2025-08-20T09:23:00"/>
    <s v="NO"/>
    <s v="HARDWARE"/>
    <s v="IMPRESION"/>
    <s v="DAÑO POS"/>
    <s v="RETAIL"/>
    <m/>
    <s v="CERRADO"/>
    <s v="19/08/2025 SE ESCALA CASO ARA A LA RED** TU SOLICITUD REFERENTE A GENERACIÓN DE CASOS CB ARA BANCOLOMBIA QUEDÓ RADICADA BAJO EL TICKET NÚMERO 5763392 AL ÁREA ENCARGADA. | 19/08/2025 SE ESCALA CASO ARA A LA RED** TU SOLICITUD REFERENTE A GENERACIÓN DE CASOS CB ARA BANCOLOMBIA QUEDÓ RADICADA BAJO EL TICKET NÚMERO 5763392 AL ÁREA ENCARGADA. | 19/08/2025 SE ESCALA CASO ARA A LA RED** TU SOLICITUD REFERENTE A GENERACIÓN DE CASOS CB ARA BANCOLOMBIA QUEDÓ RADICADA BAJO EL TICKET NÚMERO 5763392 AL ÁREA ENCARGADA. | 20/08/2025 SE ESCALA CASO ARA A LA RED** TU SOLICITUD REFERENTE A GENERACIÓN DE CASOS CB ARA BANCOLOMBIA QUEDÓ RADICADA BAJO EL TICKET NÚMERO 5763392 AL ÁREA ENCARGADA."/>
    <s v="SOPORTE_TELEFÓNICO"/>
    <n v="0"/>
    <s v="TIPO I"/>
    <s v="TERRESTRE"/>
    <s v="HERNANDEZ ROJAS JOSE MAURICIO"/>
    <n v="0"/>
    <n v="0"/>
    <n v="41241.0800752"/>
    <n v="0"/>
    <n v="41241.0800752"/>
    <m/>
    <m/>
    <m/>
    <m/>
    <m/>
    <m/>
    <m/>
    <m/>
  </r>
  <r>
    <s v="CALI"/>
    <x v="4"/>
    <x v="4"/>
    <n v="19142"/>
    <n v="2611706"/>
    <n v="45217"/>
    <s v="INCIDENTE"/>
    <s v="CAUCA"/>
    <s v="CALOTO"/>
    <s v="DISTRICOL ESTACION DE SERVICIO"/>
    <s v="REDEBAN"/>
    <s v="FO-25-1391677"/>
    <d v="2025-08-19T10:54:00"/>
    <d v="2025-08-20T09:24:00"/>
    <s v="NO"/>
    <s v="HARDWARE"/>
    <s v="IMPRESION"/>
    <s v="TAPA IMPRESORA"/>
    <s v="AGREGADOR"/>
    <m/>
    <s v="CERRADO"/>
    <s v="19/08/2025 SE ESCALA PARA VISITA. LLAMAR ANTES DE VISITAR, CONFIRMAR FALLA Y DATOS | 19/08/2025 SE REALIZA CAMBIO DE EQUIPO G3 TAPA DE LA IMPRESORA MALA Y F2 TECLADO BORROSO, CB BANCOLOMBIA PURO, PRUEBAS OK"/>
    <s v="VISITA_TÉCNICA"/>
    <s v="GA0LZ485"/>
    <s v="TIPO II"/>
    <s v="TERRESTRE"/>
    <s v="PAREDES CASTILLO DIEGO"/>
    <n v="1"/>
    <n v="0"/>
    <n v="144967.87232000002"/>
    <n v="140395.6348884"/>
    <n v="144967.87232000002"/>
    <m/>
    <m/>
    <m/>
    <m/>
    <m/>
    <m/>
    <m/>
    <m/>
  </r>
  <r>
    <s v="BOGOTA"/>
    <x v="5"/>
    <x v="5"/>
    <n v="25781"/>
    <n v="2611829"/>
    <n v="80801"/>
    <s v="INCIDENTE"/>
    <s v="CUNDINAMARCA"/>
    <s v="SUTATAUSA"/>
    <s v="BARRIO CENTRO SUTATAUSA CENTRO"/>
    <s v="REDEBAN"/>
    <s v="FO-25-1391664"/>
    <d v="2025-08-19T11:05:00"/>
    <d v="2025-08-20T09:27:00"/>
    <s v="NO"/>
    <s v="HARDWARE"/>
    <s v="IMPRESION"/>
    <s v="NO AVANZA PAPEL"/>
    <s v="CB UNO A UNO"/>
    <m/>
    <s v="CERRADO"/>
    <s v="19/08/2025 SE ESCALA PARA VISITA. LLAMAR ANTES DE VISITAR, CONFIRMAR FALLA Y DATOS | 19/08/2025 SE VALIDA CON LA CLIENTE LA CUAL INFORMA QUE NO FUNCIONABA EL SERVICIO DE IMPRESIÓN EN EL DATÁFONO SE REALIZA REINICIO GENERAL DEL EQUIPO ESPECIFICACIONES OKAY"/>
    <s v="VISITA_TÉCNICA"/>
    <s v="F8ZZZ042"/>
    <s v="TIPO II"/>
    <s v="TERRESTRE"/>
    <s v="GOMEZ VEGA DAVID SNEYDER"/>
    <n v="1"/>
    <n v="0"/>
    <n v="144967.87232000002"/>
    <n v="140395.6348884"/>
    <n v="144967.87232000002"/>
    <m/>
    <m/>
    <m/>
    <m/>
    <m/>
    <m/>
    <m/>
    <m/>
  </r>
  <r>
    <s v="BOGOTA"/>
    <x v="5"/>
    <x v="5"/>
    <n v="25269"/>
    <n v="2611989"/>
    <n v="75913"/>
    <s v="INCIDENTE"/>
    <s v="CUNDINAMARCA"/>
    <s v="FACATATIVA"/>
    <s v="BARRIO LOS CEREZOS FACATATIVA"/>
    <s v="REDEBAN"/>
    <s v="FO-25-1391643"/>
    <d v="2025-08-19T11:38:00"/>
    <d v="2025-08-20T09:30:00"/>
    <s v="NO"/>
    <s v="HARDWARE"/>
    <s v="IMPRESION"/>
    <s v="NO AVANZA PAPEL"/>
    <s v="CB UNO A UNO"/>
    <m/>
    <s v="CERRADO"/>
    <s v="19/08/2025 SE ESCALA PARA VISITA. LLAMAR ANTES DE VISITAR, CONFIRMAR FALLA Y DATOS | 19/08/2025 SE REALIZA VISITA DE CAMPO ENCONTRANDO QUE EQUIPO NO IMPRIME POR LO ANTERIOR SE CAMBIA RODILLO DE IMPRESIÓN PRUEBAS CUPO Y USUARIO OK"/>
    <s v="VISITA_TÉCNICA"/>
    <s v="FA09Z442"/>
    <s v="TIPO II"/>
    <s v="TERRESTRE"/>
    <s v="LOZADA ROJAS CHRISTIAN ANDRES"/>
    <n v="1"/>
    <n v="0"/>
    <n v="144967.87232000002"/>
    <n v="140395.6348884"/>
    <n v="144967.87232000002"/>
    <m/>
    <m/>
    <m/>
    <m/>
    <m/>
    <m/>
    <m/>
    <m/>
  </r>
  <r>
    <s v="CALI"/>
    <x v="4"/>
    <x v="4"/>
    <n v="19573"/>
    <n v="2613193"/>
    <n v="12365"/>
    <s v="INCIDENTE"/>
    <s v="CAUCA"/>
    <s v="PUERTO TEJADA"/>
    <s v="PUERTO TEJADA - CAUCA"/>
    <s v="REDEBAN"/>
    <s v="FO-25-1392683"/>
    <d v="2025-08-19T14:29:00"/>
    <d v="2025-08-20T09:33:00"/>
    <s v="NO"/>
    <s v="HARDWARE"/>
    <s v="CIERRE"/>
    <s v="SE REINICIA"/>
    <s v="CB UNO A UNO"/>
    <m/>
    <s v="CERRADO"/>
    <s v="19/08/2025 SE ESCALA PARA VISITA. LLAMAR ANTES DE VISITAR, CONFIRMAR FALLA Y DATOS | 19/08/2025 SE VISITA EL COMERCIO, SE REVISA EQUIPOS EL DATAFONO SE ESTÁ REINICIANDO AL REALIZAR LOS CIERRES LA FALLA Y ESTÁ OPERANDO CON LA VERSIÓN 9.91, SE BORRA EL INSTALA VERSIÓN 9.90,0SE INICIALIZA TERMINALES MIXTA EXITOSAMENTE, PRUEBAS OK TELECARGA TRNA. COD ÚNICO COMERCIO 11895588, TERMINAL COMERCIO 95588011, AUTOSERVICIO MERCAPAVA"/>
    <s v="VISITA_TÉCNICA"/>
    <s v="95588011 - A000T873"/>
    <s v="TIPO II"/>
    <s v="TERRESTRE"/>
    <s v="HERRERA MONAR GEOVANNY"/>
    <n v="1"/>
    <n v="0"/>
    <n v="144967.87232000002"/>
    <n v="140395.6348884"/>
    <n v="144967.87232000002"/>
    <m/>
    <m/>
    <m/>
    <m/>
    <m/>
    <m/>
    <m/>
    <m/>
  </r>
  <r>
    <s v="VILLAVICENCIO"/>
    <x v="3"/>
    <x v="3"/>
    <n v="95025"/>
    <n v="2606601"/>
    <n v="46486"/>
    <s v="INCIDENTE"/>
    <s v="GUAVIARE"/>
    <s v="EL RETORNO"/>
    <s v="BARRIO CENTRO EL RETORNO"/>
    <s v="REDEBAN"/>
    <s v="FO-25-1383950"/>
    <d v="2025-08-16T10:47:00"/>
    <d v="2025-08-20T09:39:00"/>
    <s v="NO"/>
    <s v="HARDWARE"/>
    <s v="ALERT IRRUPTION"/>
    <s v="ALERT IRRUPTION"/>
    <s v="CB UNO A UNO"/>
    <m/>
    <s v="CERRADO"/>
    <s v="16/08/2025 SE ESCALA PARA VISITA. LLAMAR ANTES DE VISITAR, CONFIRMAR FALLA Y DATOS | 20/08/2025 SE CAMBIO EQUIPO POR DAÑO ALERT IRRUPTION"/>
    <s v="VISITA_TÉCNICA"/>
    <s v="9C008143"/>
    <s v="TIPO IV"/>
    <s v="TERRESTRE"/>
    <s v="PEDREROS CONTRERAS MICHAEL STEVENS"/>
    <n v="1"/>
    <n v="0"/>
    <n v="479588.87655000004"/>
    <n v="196536.5258152"/>
    <n v="479588.87655000004"/>
    <m/>
    <m/>
    <m/>
    <m/>
    <m/>
    <m/>
    <m/>
    <m/>
  </r>
  <r>
    <s v="MONTERIA"/>
    <x v="2"/>
    <x v="2"/>
    <n v="23162"/>
    <n v="2614932"/>
    <n v="58775"/>
    <s v="INCIDENTE"/>
    <s v="CORDOBA"/>
    <s v="CERETE"/>
    <s v="ARA0873  CERETE VENUS"/>
    <s v="REDEBAN"/>
    <s v="FO-25-1393987"/>
    <d v="2025-08-19T16:39:00"/>
    <d v="2025-08-20T09:55:00"/>
    <s v="NO"/>
    <s v="HARDWARE"/>
    <s v="LECTOR DE TARJETAS"/>
    <s v="DAÑO POS"/>
    <s v="RETAIL"/>
    <m/>
    <s v="CERRADO"/>
    <s v="19/08/2025 SE ESCALA CASO ARA** TU SOLICITUD REFERENTE A GENERACIÓN DE CASOS CB ARA BANCOLOMBIA QUEDÓ RADICADA BAJO EL TICKET NÚMERO AL ÁREA ENCARGADA. | 20/08/2025 SE ESCALA CASO ARA** TU SOLICITUD REFERENTE A GENERACIÓN DE CASOS CB ARA BANCOLOMBIA QUEDÓ RADICADA BAJO EL TICKET NÚMERO AL ÁREA ENCARGADA. | 20/08/2025 SE ESCALA CASO ARA** TU SOLICITUD REFERENTE A GENERACIÓN DE CASOS CB ARA BANCOLOMBIA QUEDÓ RADICADA BAJO EL TICKET NÚMERO AL ÁREA ENCARGADA. | 20/08/2025 SE ESCALA CASO ARA** TU SOLICITUD REFERENTE A GENERACIÓN DE CASOS CB ARA BANCOLOMBIA QUEDÓ RADICADA BAJO EL TICKET NÚMERO AL ÁREA ENCARGADA."/>
    <s v="SOPORTE_TELEFÓNICO"/>
    <n v="0"/>
    <s v="TIPO I"/>
    <s v="TERRESTRE"/>
    <s v="GARCIA CHAVARRIA TATIANA EDELMIRA"/>
    <n v="0"/>
    <n v="0"/>
    <n v="41241.0800752"/>
    <n v="0"/>
    <n v="41241.0800752"/>
    <m/>
    <m/>
    <m/>
    <m/>
    <m/>
    <m/>
    <m/>
    <m/>
  </r>
  <r>
    <s v="BOGOTA"/>
    <x v="5"/>
    <x v="5"/>
    <n v="11001"/>
    <n v="2612829"/>
    <n v="41968"/>
    <s v="INCIDENTE"/>
    <s v="CUNDINAMARCA"/>
    <s v="BOGOTA"/>
    <s v="PTM BOGOTA MERK FAST"/>
    <s v="REDEBAN"/>
    <s v="FO-25-1392145"/>
    <d v="2025-08-19T12:59:00"/>
    <d v="2025-08-20T10:01:00"/>
    <s v="NO"/>
    <s v="HARDWARE"/>
    <s v="LECTOR DE BARRAS"/>
    <s v="CABLE LECTORA AVERIADO"/>
    <s v="AGREGADOR"/>
    <m/>
    <s v="CERRADO"/>
    <s v="19/08/2025 SE ESCALA PARA VISITA. LLAMAR ANTES DE VISITAR, CONFIRMAR FALLA Y DATOS | 20/08/2025 SE REALIZA VISITA DE CAMPO ENCONTRANDO QUE LA LECTORA NO LEE CÓDIGOS DE BARRAS POR LO ANTERIOR SE CAMBIA EQUIPO PRUEBAS CUPO Y USUARIO OK."/>
    <s v="VISITA_TÉCNICA"/>
    <s v="GZ0WZ984"/>
    <s v="TIPO I"/>
    <s v="TERRESTRE"/>
    <s v="LOZADA ROJAS CHRISTIAN ANDRES"/>
    <n v="1"/>
    <n v="0"/>
    <n v="65960.072302"/>
    <n v="75096.394270399993"/>
    <n v="65960.072302"/>
    <m/>
    <m/>
    <m/>
    <m/>
    <m/>
    <m/>
    <m/>
    <m/>
  </r>
  <r>
    <s v="TUNJA"/>
    <x v="0"/>
    <x v="0"/>
    <n v="15299"/>
    <n v="2607614"/>
    <n v="10884"/>
    <s v="INCIDENTE"/>
    <s v="BOYACA"/>
    <s v="GARAGOA"/>
    <s v="GARAGOA   BOYACA"/>
    <s v="REDEBAN"/>
    <s v="FO-25-1386654"/>
    <d v="2025-08-17T14:40:00"/>
    <d v="2025-08-20T10:17:00"/>
    <s v="NO"/>
    <s v="HARDWARE"/>
    <s v="IMPRESION"/>
    <s v="TAPA IMPRESORA"/>
    <s v="CB UNO A UNO"/>
    <m/>
    <s v="CERRADO"/>
    <s v="17/08/2025 SE ESCALA PARA VISITA. LLAMAR ANTES DE VISITAR, CONFIRMAR FALLA Y DATOS | 20/08/2025 CAMBIO DE TAPA DE IMPRESIÓN POR DAÑO, PRUEBAS EXITOSAS"/>
    <s v="VISITA_TÉCNICA"/>
    <s v="A00FZ857"/>
    <s v="TIPO III"/>
    <s v="TERRESTRE"/>
    <s v="HERRERA GARZON JEYSON STEVENT"/>
    <n v="1"/>
    <n v="0"/>
    <n v="275728.78077800001"/>
    <n v="196536.5258152"/>
    <n v="275728.78077800001"/>
    <m/>
    <m/>
    <m/>
    <m/>
    <m/>
    <m/>
    <m/>
    <m/>
  </r>
  <r>
    <s v="BUCARAMANGA"/>
    <x v="0"/>
    <x v="0"/>
    <n v="68001"/>
    <n v="2614189"/>
    <n v="64464"/>
    <s v="INCIDENTE"/>
    <s v="SANTANDER"/>
    <s v="BUCARAMANGA"/>
    <s v="BARRIO CENTRO BUCARAMANGA 57"/>
    <s v="REDEBAN"/>
    <s v="FO-25-1393611"/>
    <d v="2025-08-19T15:59:00"/>
    <d v="2025-08-20T10:24:00"/>
    <s v="NO"/>
    <s v="HARDWARE"/>
    <s v="PINPAD"/>
    <s v="SE REINICIA"/>
    <s v="CB UNO A UNO"/>
    <m/>
    <s v="CERRADO"/>
    <s v="19/08/2025 SE ESCALA PARA VISITA. LLAMAR ANTES DE VISITAR, CONFIRMAR FALLA Y DATOS | 20/08/2025 SE VISITA COMERCIO SE VERIFICA CONEXIONES EN OPTIMAS CONDICIONES OK, VERSION 9.90 OKS OK, LECTOR DE BARRAS OK, PINPAD OK,CB OPERATIVO"/>
    <s v="VISITA_TÉCNICA"/>
    <s v="7A002372"/>
    <s v="TIPO I"/>
    <s v="TERRESTRE"/>
    <s v="BARAJAS BERMUDEZ YAHIR MAURICIO"/>
    <n v="1"/>
    <n v="0"/>
    <n v="65960.072302"/>
    <n v="75096.394270399993"/>
    <n v="65960.072302"/>
    <m/>
    <m/>
    <m/>
    <m/>
    <m/>
    <m/>
    <m/>
    <m/>
  </r>
  <r>
    <s v="BARRANQUILLA"/>
    <x v="2"/>
    <x v="2"/>
    <n v="8001"/>
    <n v="2615975"/>
    <n v="39067"/>
    <s v="INCIDENTE"/>
    <s v="ATLANTICO"/>
    <s v="BARRANQUILLA"/>
    <s v="DISTRICOL TIENDA"/>
    <s v="REDEBAN"/>
    <s v="FO-25-1394495"/>
    <d v="2025-08-20T08:00:00"/>
    <d v="2025-08-20T10:57:00"/>
    <s v="NO"/>
    <s v="HARDWARE"/>
    <s v="LECTOR DE BARRAS"/>
    <s v="FORMATO INVALIDO LECTOR DAÑADO"/>
    <s v="AGREGADOR"/>
    <m/>
    <s v="CERRADO"/>
    <s v="20/08/2025 SE ESCALA PARA VISITA. LLAMAR ANTES DE VISITAR, CONFIRMAR FALLA Y DATOS | 20/08/2025 SE REALIZA VISITA TÉCNICA, SE CAMBIA EL LECTOR DE BARRAS, SE REALIZAN PRUEBAS EXITOSAS EQUIPO FUNCIONA CORRECTAMENTE, CB QUEDA OPERATIVO."/>
    <s v="VISITA_TÉCNICA"/>
    <s v="AA06Z969"/>
    <s v="TIPO I"/>
    <s v="TERRESTRE"/>
    <s v="DE AGUAS MUÑOZ DAVID JOSE"/>
    <n v="1"/>
    <n v="0"/>
    <n v="65960.072302"/>
    <n v="75096.394270399993"/>
    <n v="65960.072302"/>
    <m/>
    <m/>
    <m/>
    <m/>
    <m/>
    <m/>
    <m/>
    <m/>
  </r>
  <r>
    <s v="BARRANQUILLA"/>
    <x v="2"/>
    <x v="2"/>
    <n v="8001"/>
    <n v="2614230"/>
    <n v="48151"/>
    <s v="INCIDENTE"/>
    <s v="ATLANTICO"/>
    <s v="BARRANQUILLA"/>
    <s v="DISTRICOL TIENDA AUTOSERVICIO"/>
    <s v="REDEBAN"/>
    <s v="FO-25-1393582"/>
    <d v="2025-08-19T15:41:00"/>
    <d v="2025-08-20T10:59:00"/>
    <s v="NO"/>
    <s v="HARDWARE"/>
    <s v="SE REINICIA"/>
    <s v="DAÑO POS"/>
    <s v="AGREGADOR"/>
    <m/>
    <s v="CERRADO"/>
    <s v="19/08/2025 SE ESCALA PARA VISITA. LLAMAR ANTES DE VISITAR, CONFIRMAR FALLA Y DATOS | 20/08/2025 SE REALIZA VISITA SE CAMBIA FUENTE DE PODER SE REALIZAN PRUEBAS DE CORRECTO FUNCIONAMIENTO"/>
    <s v="VISITA_TÉCNICA"/>
    <s v="AD00I688"/>
    <s v="TIPO I"/>
    <s v="TERRESTRE"/>
    <s v="VILLACOB VILLACOB ELKIN EDUARDO"/>
    <n v="1"/>
    <n v="0"/>
    <n v="65960.072302"/>
    <n v="75096.394270399993"/>
    <n v="65960.072302"/>
    <m/>
    <m/>
    <m/>
    <m/>
    <m/>
    <m/>
    <m/>
    <m/>
  </r>
  <r>
    <s v="APARTADO"/>
    <x v="1"/>
    <x v="1"/>
    <n v="5665"/>
    <n v="2610541"/>
    <n v="80395"/>
    <s v="INCIDENTE"/>
    <s v="ANTIOQUIA"/>
    <s v="SAN PEDRO DE URABA"/>
    <s v="BARRIO 16 DE MAYO SAN PEDRO DE URABA SAN PEDRO DE URABA"/>
    <s v="REDEBAN"/>
    <s v="FO-25-1390268"/>
    <d v="2025-08-19T09:31:00"/>
    <d v="2025-08-20T11:17:00"/>
    <s v="NO"/>
    <s v="HARDWARE"/>
    <s v="IMPRESION"/>
    <s v="NO AVANZA PAPEL"/>
    <s v="CB UNO A UNO"/>
    <m/>
    <s v="CERRADO"/>
    <s v="19/08/2025 EN COMUNICACIÓN CON LA SEÑORA INGRID MONTES AL NUMERO 3218850947 INDICA QUE EL DATAFONO TIENE LA IMPRESIÓN MUY BORROSA E INCOMPLETA, CONFIRMA DATOS, SE ESCALA PARA VISITA | 20/08/2025 20-8 DATAFONO NO IMPRIME TIRILLA EN ALGUNAS OCASIONES. SE PROCEDE A REINICIAR EQUIPO Y HACER UNA INICIALIZACIÓN LOGRANDO CORREGIR EL ERROR, SE HACEN PRUEBAS Y QUEDA TODO FUNCIONANDO CORRECTAMENTE"/>
    <s v="VISITA_TÉCNICA"/>
    <s v="LBZZZ653"/>
    <s v="TIPO III"/>
    <s v="TERRESTRE"/>
    <s v="SALDARRIAGA MIRANDA SANTIAGO"/>
    <n v="1"/>
    <n v="0"/>
    <n v="275728.78077800001"/>
    <n v="196536.5258152"/>
    <n v="275728.78077800001"/>
    <m/>
    <m/>
    <m/>
    <m/>
    <m/>
    <m/>
    <m/>
    <m/>
  </r>
  <r>
    <s v="NEIVA"/>
    <x v="3"/>
    <x v="3"/>
    <n v="41298"/>
    <n v="2610906"/>
    <n v="77855"/>
    <s v="INCIDENTE"/>
    <s v="HUILA"/>
    <s v="GARZON"/>
    <s v="DISTRICOL EL BODEGON MAYORISTA"/>
    <s v="REDEBAN"/>
    <s v="FO-25-1390262"/>
    <d v="2025-08-19T09:45:00"/>
    <d v="2025-08-20T11:19:00"/>
    <s v="NO"/>
    <s v="HARDWARE"/>
    <s v="IMPRESION"/>
    <s v="NO IMPRIME UNO O VARIOS CARACTERES"/>
    <s v="AGREGADOR"/>
    <m/>
    <s v="CERRADO"/>
    <s v="19/08/2025 EN COMUNICACIÓN CON LA SEÑORA MARYELIS SEPULVEDA AL NUMERO 3209445321  INDICA QUE EL DATAFONO TIENE LA IMPRESIÓN MUY BORROSA, CONFIRMA DATOS, SE ESCALA PARA VISITA | 20/08/2025 SE REALIZA VISITA AL PUNTO, SE EVIDENCIA EQUIPO GENERA BORROSOS LOS VAUCHER, SE REALIZA LIMPIEZA A IMPRESORA . SE REALIZAN PRUEBAS DE IMPRESIÓN OK, CB OPERATIVO Y ACTUALIZADO"/>
    <s v="VISITA_TÉCNICA"/>
    <s v="AK1MZZ039"/>
    <s v="TIPO III"/>
    <s v="TERRESTRE"/>
    <s v="DEVIA REINOSO JUAN CARLOS"/>
    <n v="1"/>
    <n v="0"/>
    <n v="275728.78077800001"/>
    <n v="196536.5258152"/>
    <n v="275728.78077800001"/>
    <m/>
    <m/>
    <m/>
    <m/>
    <m/>
    <m/>
    <m/>
    <m/>
  </r>
  <r>
    <s v="VILLAVICENCIO"/>
    <x v="3"/>
    <x v="3"/>
    <n v="95001"/>
    <n v="2605760"/>
    <n v="41906"/>
    <s v="INCIDENTE"/>
    <s v="GUAVIARE"/>
    <s v="SAN JOSE DEL GUAVIARE"/>
    <s v="BARRIO LA GRANJA SAN JOSE DEL"/>
    <s v="REDEBAN"/>
    <s v="FO-25-1382591"/>
    <d v="2025-08-16T08:00:00"/>
    <d v="2025-08-20T11:23:00"/>
    <s v="NO"/>
    <s v="HARDWARE"/>
    <s v="LECTOR DE TARJETAS"/>
    <s v="DAÑO POS"/>
    <s v="CB UNO A UNO"/>
    <m/>
    <s v="CERRADO"/>
    <s v="15/08/2025 SE ESCALA PARA VISITA. LLAMAR ANTES DE VISITAR, CONFIRMAR FALLA Y DATOS | 19/08/2025 SE LLEGA A SAN JOSE A LAS 6:20PM POR TEMAS DE DESPLAZAMIENTO Y POCA AFLUENCIA  DE TRASPORTE Y SE REALIZA CONTACTO CON EL CLIENTE EL CUAL INFORMA QUE TIENE SERVICIO SOLO HASTA LAS Y PM, NOS INFORMA QUE NOS PUEDE RECIBIR EL DIA DE MAÑANA DESPUÉS DE LAS 8 AM | 20/08/2025 SE REALIZA VISITA AL PUNTO Y SE EVIDENCIA QUE PIN PAD Y DATAFONO FUNCIONAN CORRECTAMENTE"/>
    <s v="VISITA_TÉCNICA"/>
    <s v="LBZZZ679"/>
    <s v="TIPO IV"/>
    <s v="TERRESTRE"/>
    <s v="PEDREROS CONTRERAS MICHAEL STEVENS"/>
    <n v="1"/>
    <n v="0"/>
    <n v="479588.87655000004"/>
    <n v="196536.5258152"/>
    <n v="479588.87655000004"/>
    <m/>
    <m/>
    <m/>
    <m/>
    <m/>
    <m/>
    <m/>
    <m/>
  </r>
  <r>
    <s v="BUCARAMANGA"/>
    <x v="0"/>
    <x v="0"/>
    <n v="81300"/>
    <n v="2593216"/>
    <n v="47764"/>
    <s v="INCIDENTE"/>
    <s v="ARAUCA"/>
    <s v="FORTUL"/>
    <s v="BARRIO CENTRO FORTUL 2"/>
    <s v="REDEBAN"/>
    <s v="FO-25-1372334"/>
    <d v="2025-08-13T14:25:00"/>
    <d v="2025-08-20T11:25:00"/>
    <s v="NO"/>
    <s v="HARDWARE"/>
    <s v="IMPRESION"/>
    <s v="TAPA IMPRESORA"/>
    <s v="CB UNO A UNO"/>
    <m/>
    <s v="CERRADO"/>
    <s v="13/08/2025 13-08 SE ESCALA PARA VISITA. LLAMAR ANTES DE VISITAR, CONFIRMAR FALLA Y DATOS | 17/08/2025 SE ESTABLECE CONTACTO TELEFÓNICO CON LA SEÑORA LINDA CEPEDA AL NÚMERO 3134366738 QUIEN NOS INDICA QUE NOS PODRÁ ATENDER EL DÍA MARTES YA QUE POR SER FESTIVO Y ESTAR EN FERIAS  PATRONALES DE TAME NO TENDRÁ ATENCIÓN EL DÍA LUNES PARA VALIDAR SI SE REQUIERE NUEVAMENTE CAMBIO DE DATAFONO | 20/08/2025 SE REALIZA CAMBIO DE TAPA DE IMPRESORA LA CUAL PRESENTA DAÑO EN RODILLO EN UNO DE SUS DIENTES PROVOCANDO QUE EL PAPEL NO SALIERA CORRECTAMENTE PRUEBAS OK SERVICIO OPERATIVO"/>
    <s v="VISITA_TÉCNICA"/>
    <s v="XP00F511"/>
    <s v="TIPO IV ESPECIAL"/>
    <s v="AEREO"/>
    <s v="REYES RAMIREZ DIEGO ALEXANDER"/>
    <n v="1"/>
    <n v="0"/>
    <n v="988462.96268840006"/>
    <n v="196536.5258152"/>
    <n v="988462.96268840006"/>
    <m/>
    <m/>
    <m/>
    <m/>
    <m/>
    <m/>
    <m/>
    <m/>
  </r>
  <r>
    <s v="BOGOTA"/>
    <x v="5"/>
    <x v="5"/>
    <n v="25754"/>
    <n v="2614234"/>
    <n v="80407"/>
    <s v="INCIDENTE"/>
    <s v="CUNDINAMARCA"/>
    <s v="SOACHA"/>
    <s v="BARRIO COMPARTIR SOACHA 12"/>
    <s v="REDEBAN"/>
    <s v="FO-25-1393576"/>
    <d v="2025-08-19T15:41:00"/>
    <d v="2025-08-20T11:33:00"/>
    <s v="NO"/>
    <s v="SOFTWARE"/>
    <s v="SE REINICIA"/>
    <s v="AL REALIZAR CIERRE CARGA VERSION"/>
    <s v="CB UNO A UNO"/>
    <m/>
    <s v="CERRADO"/>
    <s v="19/08/2025 SE ESCALA PARA VISITA. LLAMAR ANTES DE VISITAR, CONFIRMAR FALLA Y DATOS | 20/08/2025 SE REALIZA BORRADO DE DATAFONO SE CARGA SO Y VR 10.3 POR FALLAS EN REINICIO PRUEBA OK"/>
    <s v="VISITA_TÉCNICA"/>
    <s v="LBZZZ665"/>
    <s v="TIPO I"/>
    <s v="TERRESTRE"/>
    <s v="ORTIZ MARTINEZ STIVEN"/>
    <n v="1"/>
    <n v="0"/>
    <n v="65960.072302"/>
    <n v="75096.394270399993"/>
    <n v="65960.072302"/>
    <m/>
    <m/>
    <m/>
    <m/>
    <m/>
    <m/>
    <m/>
    <m/>
  </r>
  <r>
    <s v="BOGOTA"/>
    <x v="5"/>
    <x v="5"/>
    <n v="25799"/>
    <n v="2612460"/>
    <n v="66526"/>
    <s v="INCIDENTE"/>
    <s v="CUNDINAMARCA"/>
    <s v="TENJO"/>
    <s v="PAGAFACIL TENJO"/>
    <s v="REDEBAN"/>
    <s v="FO-25-1391615"/>
    <d v="2025-08-19T12:01:00"/>
    <d v="2025-08-20T11:37:00"/>
    <s v="NO"/>
    <s v="HARDWARE"/>
    <s v="DETERIORO"/>
    <s v="DATAFONO"/>
    <s v="ROBUSTO"/>
    <m/>
    <s v="CERRADO"/>
    <s v="19/08/2025 SE ESCALA PARA VISITA. LLAMAR ANTES DE VISITAR, CONFIRMAR FALLA Y DATOS | 20/08/2025 SE REALIZA CAMBIO DE DATÁFONO Y PIN PAD POR DAÑO SE REALIZAN PRUEBAS OK"/>
    <s v="VISITA_TÉCNICA"/>
    <s v="5A04Z710"/>
    <s v="TIPO II"/>
    <s v="TERRESTRE"/>
    <s v="INFANTE SIERRA MANUEL FERNANDO"/>
    <n v="1"/>
    <n v="0"/>
    <n v="144967.87232000002"/>
    <n v="140395.6348884"/>
    <n v="144967.87232000002"/>
    <m/>
    <m/>
    <m/>
    <m/>
    <m/>
    <m/>
    <m/>
    <m/>
  </r>
  <r>
    <s v="TUNJA"/>
    <x v="0"/>
    <x v="0"/>
    <n v="15480"/>
    <n v="2608458"/>
    <n v="76508"/>
    <s v="INCIDENTE"/>
    <s v="BOYACA"/>
    <s v="MUZO"/>
    <s v="BARRIO VEREDA MATECAFE MUZO"/>
    <s v="REDEBAN"/>
    <s v="FO-25-1387884"/>
    <d v="2025-08-18T11:54:00"/>
    <d v="2025-08-20T11:43:00"/>
    <s v="NO"/>
    <s v="HARDWARE"/>
    <s v="COMUNICACION"/>
    <s v="MENSAJE CABLE DE RED DESCONECTADO"/>
    <s v="CB UNO A UNO"/>
    <m/>
    <s v="CERRADO"/>
    <s v="18/08/2025 SE ESCALA PARA VISITA. LLAMAR ANTES DE VISITAR, CONFIRMAR FALLA Y DATOS | 20/08/2025 SE REALIZA VISITA AL COMERCIO, SE CAMBIA EQUIPO POR DAÑO, SE HACEN PRUEBAS OK."/>
    <s v="VISITA_TÉCNICA"/>
    <s v="F10YZ571"/>
    <s v="TIPO IV"/>
    <s v="TERRESTRE"/>
    <s v="SOLER HOYOS CRISTIAN LEONARDO"/>
    <n v="1"/>
    <n v="0"/>
    <n v="479588.87655000004"/>
    <n v="196536.5258152"/>
    <n v="479588.87655000004"/>
    <m/>
    <m/>
    <m/>
    <m/>
    <m/>
    <m/>
    <m/>
    <m/>
  </r>
  <r>
    <s v="BOGOTA"/>
    <x v="5"/>
    <x v="5"/>
    <n v="25473"/>
    <n v="2613100"/>
    <n v="45943"/>
    <s v="INCIDENTE"/>
    <s v="CUNDINAMARCA"/>
    <s v="MOSQUERA"/>
    <s v="BARRIO EL POBLADO MOSQUERA 1"/>
    <s v="REDEBAN"/>
    <s v="FO-25-1393069"/>
    <d v="2025-08-19T13:43:00"/>
    <d v="2025-08-20T12:08:00"/>
    <s v="NO"/>
    <s v="SOFTWARE"/>
    <s v="ACTUALIZACION"/>
    <s v="VERSION CARGA SO VR"/>
    <s v="CB UNO A UNO"/>
    <m/>
    <s v="CERRADO"/>
    <s v="19/08/2025 SE ESCALA PARA VISITA. LLAMAR ANTES DE VISITAR, CONFIRMAR FALLA Y DATOS | 20/08/2025 SE LLEGA LA DIRECCIÓN INDICA SE VERIFICA CONEXIÓN DE DATOS, SE LE RECOMIENDA AL COMERCIO VERIFICAR EL CONECTOR EN EL MODEM YA QUE NO SE ENCUENTRA DENTRO DEL COMERCIO. SE REALIZA MANTENIMIENTO A DATÁFONO CONFIGURACIÓN Y VERSIONAMIENTO QUE DE USUARIO OKAY SE REALIZAN PRUEBAS EXITOSAS"/>
    <s v="VISITA_TÉCNICA"/>
    <s v="TR000989"/>
    <s v="TIPO I"/>
    <s v="TERRESTRE"/>
    <s v="GARCIA PASTRANA KEVIN FERNANDO"/>
    <n v="1"/>
    <n v="0"/>
    <n v="65960.072302"/>
    <n v="75096.394270399993"/>
    <n v="65960.072302"/>
    <m/>
    <m/>
    <m/>
    <m/>
    <m/>
    <m/>
    <m/>
    <m/>
  </r>
  <r>
    <s v="PASTO"/>
    <x v="4"/>
    <x v="4"/>
    <n v="52001"/>
    <n v="2615264"/>
    <n v="81018"/>
    <s v="INCIDENTE"/>
    <s v="NARIÑO"/>
    <s v="PASTO"/>
    <s v="DISTRICOL DROG FARMAMEDIC"/>
    <s v="REDEBAN"/>
    <s v="FO-25-1394046"/>
    <d v="2025-08-19T17:30:00"/>
    <d v="2025-08-20T12:12:00"/>
    <s v="NO"/>
    <s v="HARDWARE"/>
    <s v="IMPRESION"/>
    <s v="NO IMPRIME UNO O VARIOS CARACTERES"/>
    <e v="#N/A"/>
    <m/>
    <s v="CERRADO"/>
    <s v="19/08/2025 SE ESCALA PARA VISITA. LLAMAR ANTES DE VISITAR, CONFIRMAR FALLA Y DATOS | 20/08/2025 SE REALIZA CAMBIO DE EQUIPO POR FALLA EN IMPRESORA Y PUERTO USB SE INSTALA VERSION SE CONFIGURA PARÁMETROS SE INICIALIZA SE REALIZA PRUEBAS DE FUNCIONAMIENTO EXITOSAS CB QUEDA OPERATIVO"/>
    <s v="VISITA_TÉCNICA"/>
    <s v="FJZZZ920"/>
    <s v="TIPO I"/>
    <s v="TERRESTRE"/>
    <s v="BRAVO MADROÑERO OSCAR ESTEBAN"/>
    <n v="1"/>
    <n v="0"/>
    <n v="65960.072302"/>
    <n v="75096.394270399993"/>
    <n v="65960.072302"/>
    <m/>
    <m/>
    <m/>
    <m/>
    <m/>
    <m/>
    <m/>
    <m/>
  </r>
  <r>
    <s v="MEDELLIN"/>
    <x v="1"/>
    <x v="1"/>
    <n v="5088"/>
    <n v="2615980"/>
    <n v="75823"/>
    <s v="INCIDENTE"/>
    <s v="ANTIOQUIA"/>
    <s v="BELLO"/>
    <s v="PTM BELLO TIENDA LOS DUQUE"/>
    <s v="REDEBAN"/>
    <s v="FO-25-1394809"/>
    <d v="2025-08-20T08:00:00"/>
    <d v="2025-08-20T12:25:00"/>
    <s v="NO"/>
    <s v="HARDWARE"/>
    <s v="NO ENCIENDE"/>
    <s v="DAÑO POS"/>
    <s v="AGREGADOR"/>
    <m/>
    <s v="CERRADO"/>
    <s v="20/08/2025 SE ESCALA PARA VISITA. LLAMAR ANTES DE VISITAR, CONFIRMAR FALLA Y DATOS | 20/08/2025 SE REALIZA EQUIPO Y ENTIENDE LUEGO SE PAGA SE REALIZA MANTENIMIENTO Y SIGUE LA FALLA SE REALIZA EL CAMBIO DE EQUIPO PRUEBAS EXITOSAS SERVICIO OPERATIVO OK"/>
    <s v="VISITA_TÉCNICA"/>
    <s v="F100V568 - FA00X371"/>
    <s v="TIPO I"/>
    <s v="TERRESTRE"/>
    <s v="ZAPATA LOPEZ EDWARD ASDRUBAL"/>
    <n v="1"/>
    <n v="0"/>
    <n v="65960.072302"/>
    <n v="75096.394270399993"/>
    <n v="65960.072302"/>
    <m/>
    <m/>
    <m/>
    <m/>
    <m/>
    <m/>
    <m/>
    <m/>
  </r>
  <r>
    <s v="CUCUTA"/>
    <x v="0"/>
    <x v="0"/>
    <n v="54405"/>
    <n v="2613633"/>
    <n v="65169"/>
    <s v="INCIDENTE"/>
    <s v="NORTE DE SANTANDER"/>
    <s v="LOS PATIOS"/>
    <s v="ARRIO PATIOS CENTRO LOS PATIOS"/>
    <s v="REDEBAN"/>
    <s v="FO-25-1393040"/>
    <d v="2025-08-19T14:43:00"/>
    <d v="2025-08-20T12:29:00"/>
    <s v="NO"/>
    <s v="HARDWARE"/>
    <s v="IMPRESION"/>
    <s v="NO AVANZA PAPEL"/>
    <s v="CB UNO A UNO"/>
    <m/>
    <s v="CERRADO"/>
    <s v="19/08/2025 SE ESCALA PARA VISITA. LLAMAR ANTES DE VISITAR, CONFIRMAR FALLA Y DATOS | 20/08/2025 SE REALIZA VISITA, SE ENCUENTRA DATAFONO EN DAÑO, SE REALIZA CAMBIO, SE INSTALA ÚLTIMA VERSIÓN, SE CREAN USUARIOS OK, SE REALIZAN PRUEBAS Y CIERRES OK"/>
    <s v="VISITA_TÉCNICA"/>
    <s v="2A008708"/>
    <s v="TIPO I"/>
    <s v="TERRESTRE"/>
    <s v="PACHECO BUITRAGO JAVIER ALONSO"/>
    <n v="1"/>
    <n v="0"/>
    <n v="65960.072302"/>
    <n v="75096.394270399993"/>
    <n v="65960.072302"/>
    <m/>
    <m/>
    <m/>
    <m/>
    <m/>
    <m/>
    <m/>
    <m/>
  </r>
  <r>
    <s v="PASTO"/>
    <x v="4"/>
    <x v="4"/>
    <n v="52356"/>
    <n v="2617454"/>
    <n v="40796"/>
    <s v="INCIDENTE"/>
    <s v="NARIÑO"/>
    <s v="IPIALES"/>
    <s v="DISTRICOL MAXI DULCES 2 CONFIT"/>
    <s v="REDEBAN"/>
    <s v="FO-25-1395766"/>
    <d v="2025-08-20T09:48:00"/>
    <d v="2025-08-20T12:36:00"/>
    <s v="NO"/>
    <s v="SOFTWARE"/>
    <s v="CIERRE"/>
    <s v="CIERRE NO HABILITADO"/>
    <s v="AGREGADOR"/>
    <m/>
    <s v="CERRADO"/>
    <s v="20/08/2025 SE ESCALA PARA VISITA. LLAMAR ANTES DE VISITAR, CONFIRMAR FALLA Y DATOS | 20/08/2025 SE VISITA CB. CLIENTE INFORMA QUE EL DATAFONO NO ESTÁ IMPRIMIENDO LOS CIERRES HACE MUCHO TIEMPO. SE REALIZA MANTENIMIENTO, SE REALIZAN PRUEBAS TX EXITOSAS. QUEDA OPERATIVO"/>
    <s v="VISITA_TÉCNICA"/>
    <s v="AA0OZ091"/>
    <s v="TIPO II"/>
    <s v="TERRESTRE"/>
    <s v="CASTILLO HERRERA ALEX RICARDO"/>
    <n v="1"/>
    <n v="0"/>
    <n v="144967.87232000002"/>
    <n v="140395.6348884"/>
    <n v="144967.87232000002"/>
    <m/>
    <m/>
    <m/>
    <m/>
    <m/>
    <m/>
    <m/>
    <m/>
  </r>
  <r>
    <s v="MEDELLIN"/>
    <x v="1"/>
    <x v="1"/>
    <n v="5001"/>
    <n v="2613927"/>
    <n v="26321"/>
    <s v="INCIDENTE"/>
    <s v="ANTIOQUIA"/>
    <s v="MEDELLIN"/>
    <s v="PARQUE DE SAN ANTONIO DE PRADO"/>
    <s v="REDEBAN"/>
    <s v="FO-25-1393596"/>
    <d v="2025-08-19T15:11:00"/>
    <d v="2025-08-20T12:39:00"/>
    <s v="NO"/>
    <s v="HARDWARE"/>
    <s v="LECTOR DE BARRAS"/>
    <s v="CABLE LECTORA AVERIADO"/>
    <s v="CB UNO A UNO"/>
    <m/>
    <s v="CERRADO"/>
    <s v="19/08/2025 SE ESCALA PARA VISITA. LLAMAR ANTES DE VISITAR, CONFIRMAR FALLA Y DATOS | 20/08/2025 SE REALIZÓ CAMBIO DE CABLE DEL LECTORA"/>
    <s v="VISITA_TÉCNICA"/>
    <s v="999D852"/>
    <s v="TIPO I"/>
    <s v="TERRESTRE"/>
    <s v="CASTAÑEDA PALACIO CARLOS FELIPE"/>
    <n v="1"/>
    <n v="0"/>
    <n v="65960.072302"/>
    <n v="75096.394270399993"/>
    <n v="65960.072302"/>
    <m/>
    <m/>
    <m/>
    <m/>
    <m/>
    <m/>
    <m/>
    <m/>
  </r>
  <r>
    <s v="PASTO"/>
    <x v="4"/>
    <x v="4"/>
    <n v="86757"/>
    <n v="2598818"/>
    <n v="68311"/>
    <s v="INCIDENTE"/>
    <s v="PUTUMAYO"/>
    <s v="SAN MIGUEL"/>
    <s v="BARRIO CENTRAL SAN MIGUEL 3"/>
    <s v="REDEBAN"/>
    <s v="FO-25-1376725"/>
    <d v="2025-08-14T14:06:00"/>
    <d v="2025-08-20T13:12:00"/>
    <s v="NO"/>
    <s v="HARDWARE"/>
    <s v="PANTALLA"/>
    <s v="DAÑO POS"/>
    <s v="CB UNO A UNO"/>
    <m/>
    <s v="CERRADO"/>
    <s v="14/08/2025 SE ESCALA PARA VISITA. LLAMAR ANTES DE VISITAR, CONFIRMAR FALLA Y DATOS | 16/08/2025 BUEN DIA SE VALIDA COMUNICACION CON EL CLIENTE PERO INDICA NO ESTA LABORANDO EL DIA DE HOY, SE DEBE REALIZAR VISITA A PARTIR DEL DIA MARTES | 20/08/2025 SE VISITA EL CB PARA REVISAR FALLA, DATAFONO QUEDÓ EN PANTALLA BLANCA, SE CAMBIA EQUIPO, SE INICIALIZA OK, PRUEBAS OK CB OPERATIVO"/>
    <s v="VISITA_TÉCNICA"/>
    <s v="A1006532"/>
    <s v="TIPO IV"/>
    <s v="TERRESTRE"/>
    <s v="GUERRERO RAMIREZ OSCAR DARIO"/>
    <n v="1"/>
    <n v="0"/>
    <n v="479588.87655000004"/>
    <n v="196536.5258152"/>
    <n v="479588.87655000004"/>
    <m/>
    <m/>
    <m/>
    <m/>
    <m/>
    <m/>
    <m/>
    <m/>
  </r>
  <r>
    <s v="CALI"/>
    <x v="4"/>
    <x v="4"/>
    <n v="76001"/>
    <n v="2613696"/>
    <n v="32415"/>
    <s v="INCIDENTE"/>
    <s v="VALLE DEL CAUCA"/>
    <s v="CALI"/>
    <s v="BARRIO CENTRO SAN NICOLAS CALI"/>
    <s v="REDEBAN"/>
    <s v="FO-25-1393032"/>
    <d v="2025-08-19T14:58:00"/>
    <d v="2025-08-20T13:27:00"/>
    <s v="NO"/>
    <s v="HARDWARE"/>
    <s v="IMPRESION"/>
    <s v="NO IMPRIME UNO O VARIOS CARACTERES"/>
    <s v="CB UNO A UNO"/>
    <m/>
    <s v="CERRADO"/>
    <s v="20/08/2025 SE. HACE MANTENIMIENTO AL PORTAROLLOS Y QUEDA FUNCIONANDO CORRECTAMENTE"/>
    <s v="VISITA_TÉCNICA"/>
    <s v="119ZZ533"/>
    <s v="TIPO I"/>
    <s v="TERRESTRE"/>
    <s v="CUERO RUIZ JHONNY"/>
    <n v="1"/>
    <n v="0"/>
    <n v="65960.072302"/>
    <n v="75096.394270399993"/>
    <n v="65960.072302"/>
    <m/>
    <m/>
    <m/>
    <m/>
    <m/>
    <m/>
    <m/>
    <m/>
  </r>
  <r>
    <s v="BOGOTA"/>
    <x v="5"/>
    <x v="5"/>
    <n v="25473"/>
    <n v="2613228"/>
    <n v="25700"/>
    <s v="INCIDENTE"/>
    <s v="CUNDINAMARCA"/>
    <s v="MOSQUERA"/>
    <s v="MAIPORE MOSQUERA CUNDINAMARCA"/>
    <s v="REDEBAN"/>
    <s v="FO-25-1393056"/>
    <d v="2025-08-19T14:12:00"/>
    <d v="2025-08-20T13:39:00"/>
    <s v="NO"/>
    <s v="SOFTWARE"/>
    <s v="ACTUALIZACION"/>
    <s v="VERSION CARGA SO VR"/>
    <s v="CB UNO A UNO"/>
    <m/>
    <s v="CERRADO"/>
    <s v="19/08/2025 SE ESCALA PARA VISITA. LLAMAR ANTES DE VISITAR, CONFIRMAR FALLA Y DATOS | 20/08/2025 SE LLEGA LA DIRECCIÓN INDICA Y SE REALIZA CAMBIO DE DATÁFONO POR FALLO EN LA IMPRESIÓN CONFIGURACIÓN Y VERSIONAMIENTO OKAY USUARIO OKAY SE REALIZAN PRUEBAS EXITOSAS"/>
    <s v="VISITA_TÉCNICA"/>
    <s v="A00HZ389"/>
    <s v="TIPO I"/>
    <s v="TERRESTRE"/>
    <s v="GARCIA PASTRANA KEVIN FERNANDO"/>
    <n v="1"/>
    <n v="0"/>
    <n v="65960.072302"/>
    <n v="75096.394270399993"/>
    <n v="65960.072302"/>
    <m/>
    <m/>
    <m/>
    <m/>
    <m/>
    <m/>
    <m/>
    <m/>
  </r>
  <r>
    <s v="MEDELLIN"/>
    <x v="1"/>
    <x v="1"/>
    <n v="5360"/>
    <n v="2613063"/>
    <n v="12337"/>
    <s v="INCIDENTE"/>
    <s v="ANTIOQUIA"/>
    <s v="ITAGUI"/>
    <s v="BARRIO SANTA MARIA II - ITAGUI"/>
    <s v="REDEBAN"/>
    <s v="FO-25-1393537"/>
    <d v="2025-08-19T14:02:00"/>
    <d v="2025-08-20T14:01:00"/>
    <s v="NO"/>
    <s v="HARDWARE"/>
    <s v="TECLADO"/>
    <s v="DAÑO POS"/>
    <s v="CB UNO A UNO"/>
    <m/>
    <s v="CERRADO"/>
    <s v="19/08/2025 SE ESCALA PARA VISITA. LLAMAR ANTES DE VISITAR, CONFIRMAR FALLA Y DATOS | 20/08/2025 SE RELALIZA CAMBIO DE DATÁFONO YA QUE LA TECLA VERDE HAY QUE IMPRIMIRLA VARIAS VECES PARA QUE PUEDA AVANZAR, ADICIONAL EL TECLADO BORROSO,"/>
    <s v="VISITA_TÉCNICA"/>
    <s v="JAAAS296"/>
    <s v="TIPO I"/>
    <s v="TERRESTRE"/>
    <s v="RAMIREZ TABARES JUAN DIEGO"/>
    <n v="1"/>
    <n v="0"/>
    <n v="65960.072302"/>
    <n v="75096.394270399993"/>
    <n v="65960.072302"/>
    <m/>
    <m/>
    <m/>
    <m/>
    <m/>
    <m/>
    <m/>
    <m/>
  </r>
  <r>
    <s v="MEDELLIN"/>
    <x v="1"/>
    <x v="1"/>
    <n v="5761"/>
    <n v="2615455"/>
    <n v="44135"/>
    <s v="INCIDENTE"/>
    <s v="ANTIOQUIA"/>
    <s v="SOPETRAN"/>
    <s v="MULTIPAGAS SOPETRAN"/>
    <s v="REDEBAN"/>
    <s v="FO-25-1394463"/>
    <d v="2025-08-20T08:00:00"/>
    <d v="2025-08-20T14:20:00"/>
    <s v="NO"/>
    <s v="HARDWARE"/>
    <s v="ALERT IRRUPTION"/>
    <s v="ALERT IRRUPTION"/>
    <s v="ROBUSTO"/>
    <m/>
    <s v="CERRADO"/>
    <s v="20/08/2025 SE ESCALA PARA VISITA. LLAMAR ANTES DE VISITAR, CONFIRMAR FALLA Y DATOS | 20/08/2025 EL PINPAD PRESENTA PANTALLA AZUL, POR LO TANTO SE REALIZA CAMBIO DE EQUIPOS POR INCOMPATIBILIDAD"/>
    <s v="VISITA_TÉCNICA"/>
    <s v="9B00Z189"/>
    <s v="TIPO II"/>
    <s v="TERRESTRE"/>
    <s v="HERNANDEZ CHAVARRIA JUAN CAMILO"/>
    <n v="1"/>
    <n v="0"/>
    <n v="144967.87232000002"/>
    <n v="140395.6348884"/>
    <n v="144967.87232000002"/>
    <m/>
    <m/>
    <m/>
    <m/>
    <m/>
    <m/>
    <m/>
    <m/>
  </r>
  <r>
    <s v="MEDELLIN"/>
    <x v="1"/>
    <x v="1"/>
    <n v="5001"/>
    <n v="2616226"/>
    <n v="16830"/>
    <s v="INCIDENTE"/>
    <s v="ANTIOQUIA"/>
    <s v="MEDELLIN"/>
    <s v="PAGAFACIL COLTEJER"/>
    <s v="REDEBAN"/>
    <s v="FO-25-1394802"/>
    <d v="2025-08-20T08:16:00"/>
    <d v="2025-08-20T14:33:00"/>
    <s v="NO"/>
    <s v="HARDWARE"/>
    <s v="IMPRESION"/>
    <s v="NO IMPRIME UNO O VARIOS CARACTERES"/>
    <s v="ROBUSTO"/>
    <m/>
    <s v="CERRADO"/>
    <s v="20/08/2025 SE ESCALA PARA VISITA. LLAMAR ANTES DE VISITAR, CONFIRMAR FALLA Y DATOS | 20/08/2025 SE LIMPIA IMPRESORA YA QUE ESTA SUCIA, EQUIPOS OPERATIVOS"/>
    <s v="VISITA_TÉCNICA"/>
    <s v="JFZZZ776"/>
    <s v="TIPO I"/>
    <s v="TERRESTRE"/>
    <s v="BADEL ACUÑA LUIS ALBERTO"/>
    <n v="1"/>
    <n v="0"/>
    <n v="65960.072302"/>
    <n v="75096.394270399993"/>
    <n v="65960.072302"/>
    <m/>
    <m/>
    <m/>
    <m/>
    <m/>
    <m/>
    <m/>
    <m/>
  </r>
  <r>
    <s v="BOGOTA"/>
    <x v="5"/>
    <x v="5"/>
    <n v="25126"/>
    <n v="2605773"/>
    <n v="74635"/>
    <s v="INCIDENTE"/>
    <s v="CUNDINAMARCA"/>
    <s v="CAJICA"/>
    <s v="PTM CAJICA PAPELERIA POLOLAS ."/>
    <s v="REDEBAN"/>
    <s v="FO-25-1383193"/>
    <d v="2025-08-16T08:00:00"/>
    <d v="2025-08-20T14:46:00"/>
    <s v="NO"/>
    <s v="HARDWARE"/>
    <s v="CIERRE"/>
    <s v="MEMORIA DEL DISPOSITIVO INSUFICIENTE"/>
    <s v="AGREGADOR"/>
    <m/>
    <s v="CERRADO"/>
    <s v="16/08/2025 SE ESCALA PARA VISITA. LLAMAR ANTES DE VISITAR, CONFIRMAR FALLA Y DATOS | 17/08/2025 SE REALIZA LLAMADA DE VALIDACIÓN TIPO DE INCIDENTE SE HABLA CON LA SRA. PAOLA QUIEN INFORMA QUE EL BLOQUEO DEL DATAFONO ES AL MONENTO REALIZAR LOS CIERRES, POSIBLE CAMBIO DE DATAFONO, NO ES POSIBLE REALIZAR LA ATENCIÓN DEL INCIDENTE POR FALTA DE SOPORTE REDEBAN FIN DE SEMANA. | 20/08/2025 DURANTE LA VISITA TECNICA ENCONTRAMOS QUE EL DATÁFONO  NO LE PERMITE REALIZAR EL CIERRE POR ACUMULACIÓN DE TRANSACCIONES SE REALIZA BORRADO Y REINSTALACIÓN DE SO Y VERSION ADICIONAL SE REALIZAN TRANSACCIONES DE PRUEBA Y SE BRINDA INFORMACIÓN DEL CORRECTO CIERRE QUEDANDO OKAY LA FUNCIONALIDAD DE CIERRE SIN NOVEDAD EN EL INCIDENTE A CONFORMIDAD CORRESPONSAL BANCARIO"/>
    <s v="VISITA_TÉCNICA"/>
    <s v="NNLZZ168-EFOZZ665"/>
    <s v="TIPO II"/>
    <s v="TERRESTRE"/>
    <s v="GALEANO SORIANO JUAN DAVID"/>
    <n v="1"/>
    <n v="0"/>
    <n v="144967.87232000002"/>
    <n v="140395.6348884"/>
    <n v="144967.87232000002"/>
    <m/>
    <m/>
    <m/>
    <m/>
    <m/>
    <m/>
    <m/>
    <m/>
  </r>
  <r>
    <s v="BARRANQUILLA"/>
    <x v="2"/>
    <x v="2"/>
    <n v="8638"/>
    <n v="2618038"/>
    <n v="43888"/>
    <s v="INCIDENTE"/>
    <s v="ATLANTICO"/>
    <s v="SABANALARGA"/>
    <s v="PTM SABANALARGA MASIVOS"/>
    <s v="REDEBAN"/>
    <s v="FO-25-1396442"/>
    <d v="2025-08-20T10:28:00"/>
    <d v="2025-08-20T14:54:00"/>
    <s v="NO"/>
    <s v="HARDWARE"/>
    <s v="PINPAD"/>
    <s v="SE REINICIA"/>
    <s v="AGREGADOR"/>
    <m/>
    <s v="CERRADO"/>
    <s v="20/08/2025 SE ESCALA PARA VISITA. LLAMAR ANTES DE VISITAR, CONFIRMAR FALLA Y DATOS | 20/08/2025 PIN PAD SE REINICIABA, SE CAMBIA CABLE DEL PIN PAD"/>
    <s v="VISITA_TÉCNICA"/>
    <s v="AAL0H201"/>
    <s v="TIPO II"/>
    <s v="TERRESTRE"/>
    <s v="DE AVILA SIADES ALBERTO ENRIQUE"/>
    <n v="1"/>
    <n v="0"/>
    <n v="144967.87232000002"/>
    <n v="140395.6348884"/>
    <n v="144967.87232000002"/>
    <m/>
    <m/>
    <m/>
    <m/>
    <m/>
    <m/>
    <m/>
    <m/>
  </r>
  <r>
    <s v="MEDELLIN"/>
    <x v="1"/>
    <x v="1"/>
    <n v="5001"/>
    <n v="2613933"/>
    <n v="17518"/>
    <s v="INCIDENTE"/>
    <s v="ANTIOQUIA"/>
    <s v="MEDELLIN"/>
    <s v="PAGAFACIL AVENIDA COLOMBIA"/>
    <s v="REDEBAN"/>
    <s v="FO-25-1393593"/>
    <d v="2025-08-19T15:13:00"/>
    <d v="2025-08-20T14:57:00"/>
    <s v="NO"/>
    <s v="HARDWARE"/>
    <s v="IMPRESION"/>
    <s v="RODILLO AVERIADO"/>
    <s v="ROBUSTO"/>
    <m/>
    <s v="CERRADO"/>
    <s v="19/08/2025 SE ESCALA PARA VISITA. LLAMAR ANTES DE VISITAR, CONFIRMAR FALLA Y DATOS | 20/08/2025 SE CAMBIA RODILLOS DE LA IMPRESORA, EQUIPOS OPERATIVOS"/>
    <s v="VISITA_TÉCNICA"/>
    <s v="JNZZZ061"/>
    <s v="TIPO I"/>
    <s v="TERRESTRE"/>
    <s v="BADEL ACUÑA LUIS ALBERTO"/>
    <n v="1"/>
    <n v="0"/>
    <n v="65960.072302"/>
    <n v="75096.394270399993"/>
    <n v="65960.072302"/>
    <m/>
    <m/>
    <m/>
    <m/>
    <m/>
    <m/>
    <m/>
    <m/>
  </r>
  <r>
    <s v="MEDELLIN"/>
    <x v="1"/>
    <x v="1"/>
    <n v="5380"/>
    <n v="2618694"/>
    <n v="24599"/>
    <s v="INCIDENTE"/>
    <s v="ANTIOQUIA"/>
    <s v="LA ESTRELLA"/>
    <s v="REDY LA ESTRELLA"/>
    <s v="REDEBAN"/>
    <s v="FO-25-1396877"/>
    <d v="2025-08-20T11:22:00"/>
    <d v="2025-08-20T15:04:00"/>
    <s v="NO"/>
    <s v="HARDWARE"/>
    <s v="NO ENCIENDE SE REINICIA"/>
    <s v="FUENTE PODER AVERIADA"/>
    <s v="ROBUSTO"/>
    <m/>
    <s v="CERRADO"/>
    <s v="20/08/2025 SE ESCALA PARA VISITA. LLAMAR ANTES DE VISITAR, CONFIRMAR FALLA Y DATOS | 20/08/2025 SE REALIZA CAMBIO DE FUENTE DE PODER"/>
    <s v="VISITA_TÉCNICA"/>
    <s v="ABCOZ295"/>
    <s v="TIPO I"/>
    <s v="TERRESTRE"/>
    <s v="CASTAÑEDA PALACIO CARLOS FELIPE"/>
    <n v="1"/>
    <n v="0"/>
    <n v="65960.072302"/>
    <n v="75096.394270399993"/>
    <n v="65960.072302"/>
    <m/>
    <m/>
    <m/>
    <m/>
    <m/>
    <m/>
    <m/>
    <m/>
  </r>
  <r>
    <s v="BOGOTA"/>
    <x v="5"/>
    <x v="5"/>
    <n v="25754"/>
    <n v="2617180"/>
    <n v="23547"/>
    <s v="INCIDENTE"/>
    <s v="CUNDINAMARCA"/>
    <s v="SOACHA"/>
    <s v="BARRIO EL COLMENAR SOACHA"/>
    <s v="REDEBAN"/>
    <s v="FO-25-1395744"/>
    <d v="2025-08-20T09:32:00"/>
    <d v="2025-08-20T15:16:00"/>
    <s v="NO"/>
    <s v="HARDWARE"/>
    <s v="LECTOR DE BARRAS"/>
    <s v="FORMATO INVALIDO LECTOR DAÑADO"/>
    <s v="CB UNO A UNO"/>
    <m/>
    <s v="CERRADO"/>
    <s v="20/08/2025 SE ESCALA PARA VISITA. LLAMAR ANTES DE VISITAR, CONFIRMAR FALLA Y DATOS | 20/08/2025 SE REALIZA CAMBIO DE LECTOR POR DAÑO PRUEBAS OK"/>
    <s v="VISITA_TÉCNICA"/>
    <s v="ABC09228"/>
    <s v="TIPO I"/>
    <s v="TERRESTRE"/>
    <s v="GOMEZ VEGA DAVID SNEYDER"/>
    <n v="1"/>
    <n v="0"/>
    <n v="65960.072302"/>
    <n v="75096.394270399993"/>
    <n v="65960.072302"/>
    <m/>
    <m/>
    <m/>
    <m/>
    <m/>
    <m/>
    <m/>
    <m/>
  </r>
  <r>
    <s v="NEIVA"/>
    <x v="3"/>
    <x v="3"/>
    <n v="41551"/>
    <n v="2608443"/>
    <n v="76153"/>
    <s v="INCIDENTE"/>
    <s v="HUILA"/>
    <s v="PITALITO"/>
    <s v="PTM PITALITO"/>
    <s v="REDEBAN"/>
    <s v="FO-25-1387899"/>
    <d v="2025-08-18T11:41:00"/>
    <d v="2025-08-20T15:20:00"/>
    <s v="NO"/>
    <s v="HARDWARE"/>
    <s v="ALERT IRRUPTION"/>
    <s v="ALERT IRRUPTION"/>
    <s v="AGREGADOR"/>
    <m/>
    <s v="CERRADO"/>
    <s v="18/08/2025 SE ESCALA PARA VISITA. LLAMAR ANTES DE VISITAR, CONFIRMAR FALLA Y DATOS | 20/08/2025 SE REALIZA VISITA AL PUNTO, SE CAMBIA EQUIPO POR DAÑO ALERT IRRUPTION,SE DEJA EQUIPO INSTALADO CON VR 10.3, PRUEBAS CB OK, CB OPERATIVO."/>
    <s v="VISITA_TÉCNICA"/>
    <s v="SX0GZ304-SX0GZ426"/>
    <s v="TIPO III"/>
    <s v="TERRESTRE"/>
    <s v="DEVIA REINOSO JUAN CARLOS"/>
    <n v="1"/>
    <n v="0"/>
    <n v="275728.78077800001"/>
    <n v="196536.5258152"/>
    <n v="275728.78077800001"/>
    <m/>
    <m/>
    <m/>
    <m/>
    <m/>
    <m/>
    <m/>
    <m/>
  </r>
  <r>
    <s v="BUCARAMANGA"/>
    <x v="0"/>
    <x v="0"/>
    <n v="81736"/>
    <n v="2593521"/>
    <n v="41254"/>
    <s v="INCIDENTE"/>
    <s v="ARAUCA"/>
    <s v="SARAVENA"/>
    <s v="BARRIO SARAVENA SARAVENA"/>
    <s v="REDEBAN"/>
    <s v="FO-25-1374738"/>
    <d v="2025-08-13T14:54:00"/>
    <d v="2025-08-20T15:40:00"/>
    <s v="NO"/>
    <s v="HARDWARE"/>
    <s v="LECTOR DE BARRAS"/>
    <s v="CABLE LECTORA AVERIADO"/>
    <s v="CB UNO A UNO"/>
    <m/>
    <s v="CERRADO"/>
    <s v="14/08/2025 14-08 SE ESCALA PARA VISITA. LLAMAR ANTES DE VISITAR, CONFIRMAR FALLA Y DATOS | 17/08/2025 SE ESTABLECE CONTACTO TELEFÓNICO CON LA SEÑORA ANGIE MARTINEZ AL NÚMERO 3134366738 QUIEN NOS INFORMA QUE RETORNARÁ CON EL SERVICIO EL DÍA MARTES  YA QUÉ NO VA TENER SERVICIO POR SER FESTIVO Y CELEBRACIÓN DE FIESTAS PATRONALES EN TAME | 20/08/2025 SE REALIZA BORRADO E INSTALACIÓN DE S.O Y VERSIÓN 9.90 S.O DESACTUALIZADO SE REALIZA CAMBIO DE HUB , LECTORA, FUENTE DE PODER. CREACIÓN DE USUARIOS PRUEBAS OK SERVICIO OPERATIVO"/>
    <s v="VISITA_TÉCNICA"/>
    <s v="XP00I248"/>
    <s v="TIPO IV ESPECIAL"/>
    <s v="AEREO"/>
    <s v="REYES RAMIREZ DIEGO ALEXANDER"/>
    <n v="1"/>
    <n v="0"/>
    <n v="988462.96268840006"/>
    <n v="196536.5258152"/>
    <n v="988462.96268840006"/>
    <m/>
    <m/>
    <m/>
    <m/>
    <m/>
    <m/>
    <m/>
    <m/>
  </r>
  <r>
    <s v="BOGOTA"/>
    <x v="5"/>
    <x v="5"/>
    <n v="11001"/>
    <n v="2615302"/>
    <n v="28687"/>
    <s v="INCIDENTE"/>
    <s v="CUNDINAMARCA"/>
    <s v="BOGOTA"/>
    <s v="REVAL PRADO VERANIEGO"/>
    <s v="REDEBAN"/>
    <s v="FO-25-1394044"/>
    <d v="2025-08-19T17:31:00"/>
    <d v="2025-08-20T15:44:00"/>
    <s v="NO"/>
    <s v="HARDWARE"/>
    <s v="IMPRESION"/>
    <s v="TAPA IMPRESORA"/>
    <s v="ROBUSTO"/>
    <m/>
    <s v="CERRADO"/>
    <s v="20/08/2025 SE VISITA COMERCIO POR FALLA EN DATÁFONO TAPA IMPRESORA ROTA POR DESGASTE SE PROCEDE A CAMBIAR DATÁFONO , SE CAMBIA HUB , PINPAD POR TECNOLOGÍA SE INSTALA MAGICBOX Y PINPAD 1600 SE REALIZAN TRANSACCIONES DE PRUEBA PKNY SE DEJA CB OPERANDO SIN NOVEDAD"/>
    <s v="VISITA_TÉCNICA"/>
    <s v="BBBB3491"/>
    <s v="TIPO I"/>
    <s v="TERRESTRE"/>
    <s v="ROMERO ROJAS BREIDY JHOHAN"/>
    <n v="1"/>
    <n v="0"/>
    <n v="65960.072302"/>
    <n v="75096.394270399993"/>
    <n v="65960.072302"/>
    <m/>
    <m/>
    <m/>
    <m/>
    <m/>
    <m/>
    <m/>
    <m/>
  </r>
  <r>
    <s v="BOGOTA"/>
    <x v="5"/>
    <x v="5"/>
    <n v="25290"/>
    <n v="2615068"/>
    <n v="78189"/>
    <s v="INCIDENTE"/>
    <s v="CUNDINAMARCA"/>
    <s v="FUSAGASUGA"/>
    <s v="BARRIO ALTOS DE FUSA FUSAGASUGA"/>
    <s v="REDEBAN"/>
    <s v="FO-25-1394052"/>
    <d v="2025-08-19T17:23:00"/>
    <d v="2025-08-20T15:46:00"/>
    <s v="NO"/>
    <s v="HARDWARE"/>
    <s v="COMUNICACION"/>
    <s v="MENSAJE CABLE DE RED DESCONECTADO"/>
    <s v="CB UNO A UNO"/>
    <m/>
    <s v="CERRADO"/>
    <s v="19/08/2025 SE ESCALA PARA VISITA. LLAMAR ANTES DE VISITAR, CONFIRMAR FALLA Y DATOS | 20/08/2025 SE LLEGA A DIRECCIÓN PARA ATENDER INCIDENTE ENCONTRANDO CERRADO SE INTENTA CONTACTO AL NÚMERO 3107784786 SIN ÉXITO SE DEJA REGISTRO FOTOGRÁFICO"/>
    <s v="VISITA_TÉCNICA"/>
    <n v="0"/>
    <s v="TIPO II"/>
    <s v="TERRESTRE"/>
    <s v="BUSTOS MORA DIEGO MANUEL"/>
    <n v="1"/>
    <n v="0"/>
    <n v="144967.87232000002"/>
    <n v="140395.6348884"/>
    <n v="144967.87232000002"/>
    <m/>
    <m/>
    <m/>
    <m/>
    <m/>
    <m/>
    <m/>
    <m/>
  </r>
  <r>
    <s v="MEDELLIN"/>
    <x v="1"/>
    <x v="1"/>
    <n v="5360"/>
    <n v="2618566"/>
    <n v="48139"/>
    <s v="INCIDENTE"/>
    <s v="ANTIOQUIA"/>
    <s v="ITAGUI"/>
    <s v="DISTRICOL DISTRICOR ANTIOQUIA"/>
    <s v="REDEBAN"/>
    <s v="FO-25-1396874"/>
    <d v="2025-08-20T11:22:00"/>
    <d v="2025-08-20T15:54:00"/>
    <s v="NO"/>
    <s v="HARDWARE"/>
    <s v="IMPRESION"/>
    <s v="TAPA IMPRESORA"/>
    <s v="AGREGADOR"/>
    <m/>
    <s v="CERRADO"/>
    <s v="20/08/2025 SE ESCALA PARA VISITA. LLAMAR ANTES DE VISITAR, CONFIRMAR FALLA Y DATOS | 20/08/2025 SE REALIZA MANTENIMIENTO DE LA TAPA DE IMPRESIÓN YA QUE LA TENÍAN DESAJUSTADA, SE REALIZAN PRUEBAS Y YA QUEDA OPERATIVO, SERVIO OK."/>
    <s v="VISITA_TÉCNICA"/>
    <s v="AD00I676"/>
    <s v="TIPO I"/>
    <s v="TERRESTRE"/>
    <s v="RAMIREZ TABARES JUAN DIEGO"/>
    <n v="1"/>
    <n v="0"/>
    <n v="65960.072302"/>
    <n v="75096.394270399993"/>
    <n v="65960.072302"/>
    <m/>
    <m/>
    <m/>
    <m/>
    <m/>
    <m/>
    <m/>
    <m/>
  </r>
  <r>
    <s v="VALLEDUPAR"/>
    <x v="2"/>
    <x v="2"/>
    <n v="20001"/>
    <n v="2617022"/>
    <n v="25600"/>
    <s v="INCIDENTE"/>
    <s v="CESAR"/>
    <s v="VALLEDUPAR"/>
    <s v="LOPERENA VALLEDUPAR CESAR"/>
    <s v="REDEBAN"/>
    <s v="FO-25-1395756"/>
    <d v="2025-08-20T09:17:00"/>
    <d v="2025-08-20T15:59:00"/>
    <s v="NO"/>
    <s v="HARDWARE"/>
    <s v="COMUNICACION"/>
    <s v="DAÑO POS"/>
    <s v="CB UNO A UNO"/>
    <m/>
    <s v="CERRADO"/>
    <s v="20/08/2025 SE ESCALA PARA VISITA. LLAMAR ANTES DE VISITAR, CONFIRMAR FALLA Y DATOS | 20/08/2025 BUENAS TARDES SE VISITA CB Y SE ENCUENTRA NOVEDAD QUE DATAFONO NO LEE LOS DATOS DEL CABLE DE RED, SE HACEN PRUEBAS Y SE EVIDENCIA QUE ES EL PUERTO DEL DATAFONO, SE PROCEDE A CAMBIAR EQUIPO Y SE DEJA TODO OK, SE PRUEBAN TRANSACCIONES Y TAMBIÉN SE PRUEBAN CON TARJETA"/>
    <s v="VISITA_TÉCNICA"/>
    <s v="GZKZZ950"/>
    <s v="TIPO I"/>
    <s v="TERRESTRE"/>
    <s v="BENITEZ CARVAJAL ALVARO JAVIER"/>
    <n v="1"/>
    <n v="0"/>
    <n v="65960.072302"/>
    <n v="75096.394270399993"/>
    <n v="65960.072302"/>
    <m/>
    <m/>
    <m/>
    <m/>
    <m/>
    <m/>
    <m/>
    <m/>
  </r>
  <r>
    <s v="BUCARAMANGA"/>
    <x v="0"/>
    <x v="0"/>
    <n v="68307"/>
    <n v="2614713"/>
    <n v="45532"/>
    <s v="INCIDENTE"/>
    <s v="SANTANDER"/>
    <s v="GIRON"/>
    <s v="PTM GIRON  LA ESQUINA DE KOPIT"/>
    <s v="REDEBAN"/>
    <s v="FO-25-1393990"/>
    <d v="2025-08-19T16:25:00"/>
    <d v="2025-08-20T16:02:00"/>
    <s v="NO"/>
    <s v="HARDWARE"/>
    <s v="LECTOR DE BARRAS"/>
    <s v="CABLE LECTORA AVERIADO"/>
    <s v="AGREGADOR"/>
    <m/>
    <s v="CERRADO"/>
    <s v="19/08/2025 SE ESCALA PARA VISITA. LLAMAR ANTES DE VISITAR, CONFIRMAR FALLA Y DATOS | 20/08/2025 CB CON LECTOR DE BARRAS EN DAÑO, CAMBIO DE LECTORA, EQUIPO CON VERSIÓN 9.90,PRUEBAS OK, NO PERMITEN CIERRE POR FLUJO DE CLIENTES."/>
    <s v="VISITA_TÉCNICA"/>
    <s v="GB002363-9C8ZZ969"/>
    <s v="TIPO I"/>
    <s v="TERRESTRE"/>
    <s v="SANTOS GONZALEZ JOHAN FABIAN"/>
    <n v="1"/>
    <n v="0"/>
    <n v="65960.072302"/>
    <n v="75096.394270399993"/>
    <n v="65960.072302"/>
    <m/>
    <m/>
    <m/>
    <m/>
    <m/>
    <m/>
    <m/>
    <m/>
  </r>
  <r>
    <s v="VILLAVICENCIO"/>
    <x v="3"/>
    <x v="3"/>
    <n v="99773"/>
    <n v="2542301"/>
    <n v="61916"/>
    <s v="INCIDENTE"/>
    <s v="VICHADA"/>
    <s v="CUMARIBO"/>
    <s v="BARRIO CORREGIMIENTO AMANAVEN"/>
    <s v="REDEBAN"/>
    <s v="FO-25-1318642"/>
    <d v="2025-08-01T17:08:00"/>
    <d v="2025-08-20T16:16:00"/>
    <s v="NO"/>
    <s v="HARDWARE"/>
    <s v="ALERT IRRUPTION"/>
    <s v="ALERT IRRUPTION"/>
    <s v="CB UNO A UNO"/>
    <m/>
    <s v="CERRADO"/>
    <s v="01/08/2025 01-08 EN COMUNICACION CON LA SEÑORA JOHANA SANCHEZ AL TELEFONO 3102037376, CONFIRMA FALLA, DATOS CORRECTOS. SE ESCALA PARA VISITA | 04/08/2025 ACTIVIDAD PENDIENTE POR DISPONIBILIDAD DE VUELO, SE ESTÁ VALIDANDO FECHA PARA ATENDER LO MAS PRONTO POSIBLE | 20/08/2025 CAMBIO DE EQUIPO POR DAÑO SE INTENTA HACE PRUEBAS CB SE ENCUENTRA BLOQUEADO SE LE EXPLICA AL CLIENTE SE ENTREGA SERVICIO SE ESCALA A WILLIAM ROZO QUIEN AUTORIZA"/>
    <s v="VISITA_TÉCNICA"/>
    <s v="HA00L163"/>
    <s v="TIPO IV ESPECIAL"/>
    <s v="AEREO"/>
    <s v="HERNANDEZ NARANJO OSCAR EDUARDO"/>
    <n v="1"/>
    <n v="0"/>
    <n v="988462.96268840006"/>
    <n v="196536.5258152"/>
    <n v="988462.96268840006"/>
    <m/>
    <m/>
    <m/>
    <m/>
    <m/>
    <m/>
    <m/>
    <m/>
  </r>
  <r>
    <s v="MONTERIA"/>
    <x v="2"/>
    <x v="2"/>
    <n v="23001"/>
    <n v="2615453"/>
    <n v="20874"/>
    <s v="INCIDENTE"/>
    <s v="CORDOBA"/>
    <s v="MONTERIA"/>
    <s v="MULTIPAGAS MONTERIA"/>
    <s v="REDEBAN"/>
    <s v="FO-25-1394469"/>
    <d v="2025-08-20T08:00:00"/>
    <d v="2025-08-20T16:21:00"/>
    <s v="NO"/>
    <s v="HARDWARE"/>
    <s v="DETERIORO"/>
    <s v="DATAFONO"/>
    <s v="ROBUSTO"/>
    <m/>
    <s v="CERRADO"/>
    <s v="20/08/2025 SE ESCALA PARA VISITA. LLAMAR ANTES DE VISITAR, CONFIRMAR FALLA Y DATOS | 20/08/2025 SE REALIZÓ CAMBIO DE EQUIPO,  OK, PRUEBAS OK, TELECARGA DRNA."/>
    <s v="VISITA_TÉCNICA"/>
    <s v="AA9ZZ050"/>
    <s v="TIPO I"/>
    <s v="TERRESTRE"/>
    <s v="ARRAZOLA HERNANDEZ NICOLAS AUGUSTO"/>
    <n v="1"/>
    <n v="0"/>
    <n v="65960.072302"/>
    <n v="75096.394270399993"/>
    <n v="65960.072302"/>
    <m/>
    <m/>
    <m/>
    <m/>
    <m/>
    <m/>
    <m/>
    <m/>
  </r>
  <r>
    <s v="SINCELEJO"/>
    <x v="2"/>
    <x v="2"/>
    <n v="70221"/>
    <n v="2605387"/>
    <n v="63812"/>
    <s v="INCIDENTE"/>
    <s v="SUCRE"/>
    <s v="COVEÑAS"/>
    <s v="BARRIO BOCA DE LA CIENAGA"/>
    <s v="REDEBAN"/>
    <s v="FO-25-1382611"/>
    <d v="2025-08-15T16:38:00"/>
    <d v="2025-08-20T16:30:00"/>
    <s v="NO"/>
    <s v="HARDWARE"/>
    <s v="TECLADO"/>
    <s v="DAÑO POS"/>
    <s v="CB UNO A UNO"/>
    <m/>
    <s v="CERRADO"/>
    <s v="15/08/2025 SE ESCALA PARA VISITA. LLAMAR ANTES DE VISITAR, CONFIRMAR FALLA Y DATOS | 17/08/2025 SE CONFIRMA DIAGNOSTIO CON TECLADO EN DAÑO, NO HAY SOPORTE ACTIVOS RBM, SE REAGENDA VISITA MARTES 19 AGOSTO | 20/08/2025 SE VISITA SITIO SE VERIFICA INFORMACIÓN SE REALIZA PRIMEROS AUXILIOS, DATÁFONO PRESENTA FALLA TECLADO BORROSO, DAÑO POS, CIERRE OK, PRUEBA TRX EXITOSA."/>
    <s v="VISITA_TÉCNICA"/>
    <s v="JA00X320-6A002945"/>
    <s v="TIPO II"/>
    <s v="TERRESTRE"/>
    <s v="SANTOS GUZMAN CHRISTIAN FELIPE"/>
    <n v="1"/>
    <n v="0"/>
    <n v="144967.87232000002"/>
    <n v="140395.6348884"/>
    <n v="144967.87232000002"/>
    <m/>
    <m/>
    <m/>
    <m/>
    <m/>
    <m/>
    <m/>
    <m/>
  </r>
  <r>
    <s v="PASTO"/>
    <x v="4"/>
    <x v="4"/>
    <n v="52001"/>
    <n v="2619359"/>
    <n v="40639"/>
    <s v="INCIDENTE"/>
    <s v="NARIÑO"/>
    <s v="PASTO"/>
    <s v="BARRIO EL PILAR PASTO"/>
    <s v="REDEBAN"/>
    <s v="FO-25-1397312"/>
    <d v="2025-08-20T12:40:00"/>
    <d v="2025-08-20T16:35:00"/>
    <s v="NO"/>
    <s v="HARDWARE"/>
    <s v="IMPRESION"/>
    <s v="NO AVANZA PAPEL"/>
    <s v="CB UNO A UNO"/>
    <m/>
    <s v="CERRADO"/>
    <s v="20/08/2025 SE ESCALA PARA VISITA. LLAMAR ANTES DE VISITAR, CONFIRMAR FALLA Y DATOS | 20/08/2025 SE REALIZA CAMBIO DE EQUIPO POR DAÑO EN PILLONES DE RODILLO SE CONFIGURA NUEVO EQUIPO SE INSTALA VERSION SE CONFIGURA PARÁMETROS SE INICIALIZA SE REALIZA PRUEBAS DE FUNCIONAMIENTO EXITOSAS CB QUEDA OPERATIVO"/>
    <s v="VISITA_TÉCNICA"/>
    <s v="9A0NZ919"/>
    <s v="TIPO I"/>
    <s v="TERRESTRE"/>
    <s v="BRAVO MADROÑERO OSCAR ESTEBAN"/>
    <n v="1"/>
    <n v="0"/>
    <n v="65960.072302"/>
    <n v="75096.394270399993"/>
    <n v="65960.072302"/>
    <m/>
    <m/>
    <m/>
    <m/>
    <m/>
    <m/>
    <m/>
    <m/>
  </r>
  <r>
    <s v="CALI"/>
    <x v="4"/>
    <x v="4"/>
    <n v="76111"/>
    <n v="2615514"/>
    <n v="79848"/>
    <s v="INCIDENTE"/>
    <s v="VALLE DEL CAUCA"/>
    <s v="GUADALAJARA DE BUGA"/>
    <s v="BARRIO CENTRO GUADALAJARA DE BUGA GUADALAJARA DE BUGA"/>
    <s v="REDEBAN"/>
    <s v="FO-25-1394101"/>
    <d v="2025-08-20T08:00:00"/>
    <d v="2025-08-20T16:37:00"/>
    <s v="NO"/>
    <s v="SOFTWARE"/>
    <s v="COMUNICACION"/>
    <s v="VERIFIQUE PARAMETROS"/>
    <s v="CB UNO A UNO"/>
    <m/>
    <s v="CERRADO"/>
    <s v="19/08/2025 SE ESCALA PARA VISITA. LLAMAR ANTES DE VISITAR, CONFIRMAR FALLA Y DATOS | 20/08/2025 EN LA VISITA TÉCNICA SE REALIZÓ EL CAMBIO DE DATÁFONO YA QUE SE ENCONTRÓ EL MAGIC BOX QUEMADO,SE CAMBIO TAMBIÉN EL MAGIC BOX SE INSTALO EL SISTEMA OPERATIVO Y VERSIÓN 10.3N,SE CREARON LOS USUARIOS Y SE REALIZARON LAS PRUEBAS DEJANDO EL SERVICIO OPERANDO SIN FALLAS Y SIN"/>
    <s v="VISITA_TÉCNICA"/>
    <s v="FAUZZ213"/>
    <s v="TIPO II"/>
    <s v="TERRESTRE"/>
    <s v="SANCHEZ URREGO ROBINSON DAVID"/>
    <n v="1"/>
    <n v="0"/>
    <n v="144967.87232000002"/>
    <n v="140395.6348884"/>
    <n v="144967.87232000002"/>
    <m/>
    <m/>
    <m/>
    <m/>
    <m/>
    <m/>
    <m/>
    <m/>
  </r>
  <r>
    <s v="MEDELLIN"/>
    <x v="1"/>
    <x v="1"/>
    <n v="5001"/>
    <n v="2610006"/>
    <n v="79808"/>
    <s v="INCIDENTE"/>
    <s v="ANTIOQUIA"/>
    <s v="MEDELLIN"/>
    <s v="BARRIO BOSTON MEDELLIN  7"/>
    <s v="REDEBAN"/>
    <s v="FO-25-1393993"/>
    <d v="2025-08-19T08:38:00"/>
    <d v="2025-08-20T16:51:00"/>
    <s v="NO"/>
    <s v="HARDWARE"/>
    <s v="ACTUALIZACION"/>
    <s v="VERSION CAMBIO POS"/>
    <s v="CB UNO A UNO"/>
    <m/>
    <s v="CERRADO"/>
    <s v="20/08/2025 SE INSTALA DATAFONO, ACTIVIDAD DE REPOSICIÓN DE EQUIPO POR ROBO"/>
    <s v="VISITA_TÉCNICA"/>
    <s v="F1VZZ939"/>
    <s v="TIPO I"/>
    <s v="TERRESTRE"/>
    <s v="BADEL ACUÑA LUIS ALBERTO"/>
    <n v="1"/>
    <n v="0"/>
    <n v="65960.072302"/>
    <n v="75096.394270399993"/>
    <n v="65960.072302"/>
    <m/>
    <m/>
    <m/>
    <m/>
    <m/>
    <m/>
    <m/>
    <m/>
  </r>
  <r>
    <s v="NEIVA"/>
    <x v="3"/>
    <x v="3"/>
    <n v="41001"/>
    <n v="2620212"/>
    <n v="30364"/>
    <s v="INCIDENTE"/>
    <s v="HUILA"/>
    <s v="NEIVA"/>
    <s v="BARRIO CENTRO 70 NEIVA"/>
    <s v="REDEBAN"/>
    <s v="FO-25-1398613"/>
    <d v="2025-08-20T14:36:00"/>
    <d v="2025-08-20T17:26:00"/>
    <s v="NO"/>
    <s v="HARDWARE"/>
    <s v="IMPRESION"/>
    <s v="NO AVANZA PAPEL"/>
    <s v="CB UNO A UNO"/>
    <m/>
    <s v="CERRADO"/>
    <s v="20/08/2025 SE ESCALA PARA VISITA. LLAMAR ANTES DE VISITAR, CONFIRMAR FALLA Y DATOS | 20/08/2025 SE REALIZA CAMBIO DE DATAFONO POR DAÑO EN  IMPRESIÓN  Y POR CONSIGUIENTE PIN PAD POR TEGNOLOGIA,SE CONFIGURA E INICIALIZA, SE CREA USUARIO Y CLAVE CON EL CLIENTE, SE REALIZA PRUEBAS OK"/>
    <s v="VISITA_TÉCNICA"/>
    <s v="BHZZZ833"/>
    <s v="TIPO I"/>
    <s v="TERRESTRE"/>
    <s v="ANDRADE HERNANDEZ JUAN CARLOS"/>
    <n v="1"/>
    <n v="0"/>
    <n v="65960.072302"/>
    <n v="75096.394270399993"/>
    <n v="65960.072302"/>
    <m/>
    <m/>
    <m/>
    <m/>
    <m/>
    <m/>
    <m/>
    <m/>
  </r>
  <r>
    <s v="VILLAVICENCIO"/>
    <x v="3"/>
    <x v="3"/>
    <n v="50001"/>
    <n v="2615485"/>
    <n v="61674"/>
    <s v="INCIDENTE"/>
    <s v="META"/>
    <s v="VILLAVICENCIO"/>
    <s v="BARRIO SAN CARLOS VILLAVICENCI"/>
    <s v="REDEBAN"/>
    <s v="FO-25-1394458"/>
    <d v="2025-08-20T08:00:00"/>
    <d v="2025-08-20T17:37:00"/>
    <s v="NO"/>
    <s v="HARDWARE"/>
    <s v="LECTOR DE BARRAS"/>
    <s v="FORMATO INVALIDO LECTOR DAÑADO"/>
    <s v="CB UNO A UNO"/>
    <m/>
    <s v="CERRADO"/>
    <s v="20/08/2025 SE ESCALA PARA VISITA. LLAMAR ANTES DE VISITAR, CONFIRMAR FALLA Y DATOS | 20/08/2025 SE BUSCA DIRECCIÓN DE CB CL 28A #  20 - 03 PERO NO ES POSIBLE LOCALIZAR EL COMERCIO. SE LLAMA EN VARIAS OCASIONES AL NÚMERO DEL CLIENTE 3209804088 PARA CONFIRMAR UBICACIÓN PERO NO CONTESTA LA LLAMADA. LA DIRECCIÓN NO EXISTE"/>
    <s v="VISITA_TÉCNICA"/>
    <s v="N/AN00"/>
    <s v="TIPO I"/>
    <s v="TERRESTRE"/>
    <s v="GARZON RUIZ LUIS MIGUEL"/>
    <n v="1"/>
    <n v="0"/>
    <n v="65960.072302"/>
    <n v="75096.394270399993"/>
    <n v="65960.072302"/>
    <m/>
    <m/>
    <m/>
    <m/>
    <m/>
    <m/>
    <m/>
    <m/>
  </r>
  <r>
    <s v="CUCUTA"/>
    <x v="0"/>
    <x v="0"/>
    <n v="54874"/>
    <n v="2618600"/>
    <n v="30940"/>
    <s v="INCIDENTE"/>
    <s v="NORTE DE SANTANDER"/>
    <s v="VILLA DEL ROSARIO"/>
    <s v="PAGAFACIL VILLA DEL ROSARIO"/>
    <s v="REDEBAN"/>
    <s v="FO-25-1396890"/>
    <d v="2025-08-20T11:05:00"/>
    <d v="2025-08-20T17:41:00"/>
    <s v="NO"/>
    <s v="HARDWARE"/>
    <s v="ALERT IRRUPTION"/>
    <s v="ALERT IRRUPTION"/>
    <s v="ROBUSTO"/>
    <m/>
    <s v="CERRADO"/>
    <s v="20/08/2025 SE ESCALA PARA VISITA. LLAMAR ANTES DE VISITAR, CONFIRMAR FALLA Y DATOS | 20/08/2025 SE REALIZA VISITA, SE ENCUENTRA DATAFONO CON ERROR ALERT IRRUPTION, SE REALIZA CAMBIO, SE INSTALA ÚLTIMA VERSIÓN, SE CREAN USUARIOS OK, SE REALIZAN PRUEBAS Y CIERRES OK."/>
    <s v="VISITA_TÉCNICA"/>
    <s v="BUZZZ776"/>
    <s v="TIPO I"/>
    <s v="TERRESTRE"/>
    <s v="PACHECO BUITRAGO JAVIER ALONSO"/>
    <n v="1"/>
    <n v="0"/>
    <n v="65960.072302"/>
    <n v="75096.394270399993"/>
    <n v="65960.072302"/>
    <m/>
    <m/>
    <m/>
    <m/>
    <m/>
    <m/>
    <m/>
    <m/>
  </r>
  <r>
    <s v="CALI"/>
    <x v="4"/>
    <x v="4"/>
    <n v="76364"/>
    <n v="2614518"/>
    <n v="48196"/>
    <s v="INCIDENTE"/>
    <s v="VALLE DEL CAUCA"/>
    <s v="JAMUNDI"/>
    <s v="DISTRICOL TIENDA MIXTA CARMEN"/>
    <s v="REDEBAN"/>
    <s v="FO-25-1393608"/>
    <d v="2025-08-19T16:05:00"/>
    <d v="2025-08-20T18:11:00"/>
    <s v="NO"/>
    <s v="HARDWARE"/>
    <s v="ALERT IRRUPTION"/>
    <s v="ALERT IRRUPTION"/>
    <s v="AGREGADOR"/>
    <m/>
    <s v="CERRADO"/>
    <s v="19/08/2025 SE ESCALA PARA VISITA. LLAMAR ANTES DE VISITAR, CONFIRMAR FALLA Y DATOS | 20/08/2025 SE REALIZA CAMBIO DE PIN PAD DEBIDO A ALERT IRRUPTION, DE REALIZA CAMBIO DE DATÁFONO POR TECNOLOGÍA, SE REALIZAN PRUEBAS OK."/>
    <s v="VISITA_TÉCNICA"/>
    <s v="AD00I733"/>
    <s v="TIPO II"/>
    <s v="TERRESTRE"/>
    <s v="MONTERO MUESES GIAN CARLO"/>
    <n v="1"/>
    <n v="0"/>
    <n v="144967.87232000002"/>
    <n v="140395.6348884"/>
    <n v="144967.87232000002"/>
    <m/>
    <m/>
    <m/>
    <m/>
    <m/>
    <m/>
    <m/>
    <m/>
  </r>
  <r>
    <s v="BARRANQUILLA"/>
    <x v="2"/>
    <x v="2"/>
    <n v="8141"/>
    <n v="2614323"/>
    <n v="80938"/>
    <s v="INCIDENTE"/>
    <s v="ATLANTICO"/>
    <s v="CANDELARIA"/>
    <s v="BARRIO CANDELARIA CANDELARIA"/>
    <s v="REDEBAN"/>
    <s v="FO-25-1393587"/>
    <d v="2025-08-19T15:39:00"/>
    <d v="2025-08-21T09:01:00"/>
    <s v="NO"/>
    <s v="SOFTWARE"/>
    <s v="ACTUALIZACION"/>
    <s v="TECNOLOGIA"/>
    <s v="CB UNO A UNO"/>
    <m/>
    <s v="CERRADO"/>
    <m/>
    <s v="SOPORTE_TELEFÓNICO"/>
    <n v="0"/>
    <s v="TIPO II"/>
    <s v="TERRESTRE"/>
    <s v="PORRAS CASTRO DARLON NASCK"/>
    <n v="0"/>
    <n v="0"/>
    <n v="41241.0800752"/>
    <n v="0"/>
    <n v="41241.0800752"/>
    <m/>
    <m/>
    <m/>
    <m/>
    <m/>
    <m/>
    <m/>
    <m/>
  </r>
  <r>
    <s v="CUCUTA"/>
    <x v="0"/>
    <x v="0"/>
    <n v="54001"/>
    <n v="2617077"/>
    <n v="58546"/>
    <s v="INCIDENTE"/>
    <s v="NORTE DE SANTANDER"/>
    <s v="CUCUTA"/>
    <s v="BARRIO URB PLENO SOL CUCUTA"/>
    <s v="REDEBAN"/>
    <s v="FO-25-1395746"/>
    <d v="2025-08-20T09:31:00"/>
    <d v="2025-08-21T09:10:00"/>
    <s v="NO"/>
    <s v="HARDWARE"/>
    <s v="LECTOR DE BARRAS"/>
    <s v="CABLE LECTORA AVERIADO"/>
    <s v="CB UNO A UNO"/>
    <m/>
    <s v="CERRADO"/>
    <s v="20/08/2025 SE ESCALA PARA VISITA. LLAMAR ANTES DE VISITAR, CONFIRMAR FALLA Y DATOS | 21/08/2025 SE VISITA COMERCIO, SE ENCUENTRA CB CERRADO, SE COMUNICA USUARIO SIN RESPUESTA."/>
    <s v="VISITA_TÉCNICA"/>
    <s v="NA"/>
    <s v="TIPO I"/>
    <s v="TERRESTRE"/>
    <s v="NARANJO AFANADOR RUBEN JESUS"/>
    <n v="1"/>
    <n v="0"/>
    <n v="65960.072302"/>
    <n v="75096.394270399993"/>
    <n v="65960.072302"/>
    <m/>
    <m/>
    <m/>
    <m/>
    <m/>
    <m/>
    <m/>
    <m/>
  </r>
  <r>
    <s v="CARTAGENA"/>
    <x v="2"/>
    <x v="2"/>
    <n v="13780"/>
    <n v="2608460"/>
    <n v="79421"/>
    <s v="INCIDENTE"/>
    <s v="BOLIVAR"/>
    <s v="TALAIGUA NUEVO"/>
    <s v="BARRIO 10 DE ABRIL TALAIGUA NUEVO 1"/>
    <s v="REDEBAN"/>
    <s v="FO-25-1387882"/>
    <d v="2025-08-18T11:56:00"/>
    <d v="2025-08-21T09:11:00"/>
    <s v="NO"/>
    <s v="HARDWARE"/>
    <s v="IMPRESION"/>
    <s v="NO AVANZA PAPEL"/>
    <s v="CB UNO A UNO"/>
    <m/>
    <s v="CERRADO"/>
    <s v="18/08/2025 SE ESCALA PARA VISITA. LLAMAR ANTES DE VISITAR, CONFIRMAR FALLA Y DATOS | 20/08/2025 SE COMUNICA CON EL SR JAIME RODRÍGUEZ 3002842027, INDICA QUE EL CB SE ENCUENTRA FUNCIONANDO NORMALMENTE, LA FALLA CORRESPONDE A BATERIA DESK2600 DESCARGADA SE LE BRINDA INSTRUCCIONES DE QUE LA BATERIA TIENE QUE PERMANECER CARGADA"/>
    <s v="SOPORTE_TELEFÓNICO"/>
    <n v="0"/>
    <s v="TIPO IV"/>
    <s v="TERRESTRE"/>
    <s v="SANTOS GUZMAN CHRISTIAN FELIPE"/>
    <n v="0"/>
    <n v="0"/>
    <n v="41241.0800752"/>
    <n v="0"/>
    <n v="41241.0800752"/>
    <m/>
    <m/>
    <m/>
    <m/>
    <m/>
    <m/>
    <m/>
    <m/>
  </r>
  <r>
    <s v="MEDELLIN"/>
    <x v="1"/>
    <x v="1"/>
    <n v="5034"/>
    <n v="2613156"/>
    <n v="10749"/>
    <s v="INCIDENTE"/>
    <s v="ANTIOQUIA"/>
    <s v="ANDES"/>
    <s v="ANDES II"/>
    <s v="REDEBAN"/>
    <s v="FO-25-1393063"/>
    <d v="2025-08-19T14:07:00"/>
    <d v="2025-08-21T09:38:00"/>
    <s v="NO"/>
    <s v="HARDWARE"/>
    <s v="ALERT IRRUPTION"/>
    <s v="ALERT IRRUPTION"/>
    <s v="CB UNO A UNO"/>
    <m/>
    <s v="CERRADO"/>
    <s v="19/08/2025 SE ESCALA PARA VISITA. LLAMAR ANTES DE VISITAR, CONFIRMAR FALLA Y DATOS | 21/08/2025 SE CAMBIA EQUIPO POR ALERTA INTERRUPCIÓN PINPAD Y HUB SE CAMBIAN POR TECNOLOGÍA TODO OK"/>
    <s v="VISITA_TÉCNICA"/>
    <s v="IZ8ZZ784"/>
    <s v="TIPO III"/>
    <s v="TERRESTRE"/>
    <s v="ALVAREZ ARENAS VICTOR HUGO"/>
    <n v="1"/>
    <n v="0"/>
    <n v="275728.78077800001"/>
    <n v="196536.5258152"/>
    <n v="275728.78077800001"/>
    <m/>
    <m/>
    <m/>
    <m/>
    <m/>
    <m/>
    <m/>
    <m/>
  </r>
  <r>
    <s v="VILLAVICENCIO"/>
    <x v="3"/>
    <x v="3"/>
    <n v="50568"/>
    <n v="2605744"/>
    <n v="61684"/>
    <s v="INCIDENTE"/>
    <s v="META"/>
    <s v="PUERTO GAITAN"/>
    <s v="BARRIO ZONA RURAL DE PUERTO GA"/>
    <s v="REDEBAN"/>
    <s v="FO-25-1382593"/>
    <d v="2025-08-15T17:55:00"/>
    <d v="2025-08-21T09:44:00"/>
    <s v="NO"/>
    <s v="HARDWARE"/>
    <s v="LECTOR DE TARJETAS"/>
    <s v="MENSAJE RETIRE TARJETA"/>
    <s v="CB UNO A UNO"/>
    <m/>
    <s v="CERRADO"/>
    <s v="15/08/2025 SE ESCALA PARA VISITA. LLAMAR ANTES DE VISITAR, CONFIRMAR FALLA Y DATOS | 17/08/2025 SIN SOPORTE DE ACTIVOS RBM PARA CAMBIO DE EQUIPOS | 21/08/2025 SE REALIZA CAMBIO DE EQUIPO POR DAÑO EN SHIP DE TARJETA SE REALIZA PRUEBAS BÁSICAS SIN NOVEDAD"/>
    <s v="VISITA_TÉCNICA"/>
    <s v="FUA0K602"/>
    <s v="TIPO III"/>
    <s v="TERRESTRE"/>
    <s v="ROZO JIMENEZ EDGAR ARMANDO"/>
    <n v="1"/>
    <n v="0"/>
    <n v="275728.78077800001"/>
    <n v="196536.5258152"/>
    <n v="275728.78077800001"/>
    <m/>
    <m/>
    <m/>
    <m/>
    <m/>
    <m/>
    <m/>
    <m/>
  </r>
  <r>
    <s v="MEDELLIN"/>
    <x v="1"/>
    <x v="1"/>
    <n v="5001"/>
    <n v="2618268"/>
    <n v="65935"/>
    <s v="INCIDENTE"/>
    <s v="ANTIOQUIA"/>
    <s v="MEDELLIN"/>
    <s v="DISTRICOL CHARCUTERIA 3 MMM"/>
    <s v="REDEBAN"/>
    <s v="FO-25-1396896"/>
    <d v="2025-08-20T10:59:00"/>
    <d v="2025-08-21T09:53:00"/>
    <s v="NO"/>
    <s v="HARDWARE"/>
    <s v="IMPRESION"/>
    <s v="TAPA IMPRESORA"/>
    <s v="AGREGADOR"/>
    <m/>
    <s v="CERRADO"/>
    <s v="20/08/2025 SE ESCALA PARA VISITA. LLAMAR ANTES DE VISITAR, CONFIRMAR FALLA Y DATOS | 21/08/2025 SE COMUNICA CON EL USUARIO PARA CONFIRMAR LA VISITA Y INDICA QUE ABRE EL COMERCIO A PARTIR DE LAS 12PM."/>
    <s v="SOPORTE_TELEFÓNICO"/>
    <n v="0"/>
    <s v="TIPO I"/>
    <s v="TERRESTRE"/>
    <s v="ZAPATA LOPEZ EDWARD ASDRUBAL"/>
    <n v="0"/>
    <n v="0"/>
    <n v="41241.0800752"/>
    <n v="0"/>
    <n v="41241.0800752"/>
    <m/>
    <m/>
    <m/>
    <m/>
    <m/>
    <m/>
    <m/>
    <m/>
  </r>
  <r>
    <s v="MEDELLIN"/>
    <x v="1"/>
    <x v="1"/>
    <n v="5001"/>
    <n v="2619108"/>
    <n v="36270"/>
    <s v="INCIDENTE"/>
    <s v="ANTIOQUIA"/>
    <s v="MEDELLIN"/>
    <s v="PTM MED LA 112"/>
    <s v="REDEBAN"/>
    <s v="FO-25-1397194"/>
    <d v="2025-08-20T11:58:00"/>
    <d v="2025-08-21T10:05:00"/>
    <s v="NO"/>
    <s v="HARDWARE"/>
    <s v="IMPRESION"/>
    <s v="TAPA IMPRESORA"/>
    <s v="AGREGADOR"/>
    <m/>
    <s v="CERRADO"/>
    <s v="20/08/2025 SE ESCALA PARA VISITA. LLAMAR ANTES DE VISITAR, CONFIRMAR FALLA Y DATOS | 21/08/2025 SE REALIZA CAMBIO DE TAPA DE IMPRESIÓN YA QUE NO IMPRIME COMPLETO SE REALIZAN PRUEBAS EXITOSAS SERVICIO OPERATIVO OK"/>
    <s v="VISITA_TÉCNICA"/>
    <s v="GZ00B496 - HA006834"/>
    <s v="TIPO I"/>
    <s v="TERRESTRE"/>
    <s v="ZAPATA LOPEZ EDWARD ASDRUBAL"/>
    <n v="1"/>
    <n v="0"/>
    <n v="65960.072302"/>
    <n v="75096.394270399993"/>
    <n v="65960.072302"/>
    <m/>
    <m/>
    <m/>
    <m/>
    <m/>
    <m/>
    <m/>
    <m/>
  </r>
  <r>
    <s v="PASTO"/>
    <x v="4"/>
    <x v="4"/>
    <n v="86757"/>
    <n v="2608511"/>
    <n v="64813"/>
    <s v="INCIDENTE"/>
    <s v="PUTUMAYO"/>
    <s v="SAN MIGUEL"/>
    <s v="BARRIO VDA EL SABALO SAN MIGUE"/>
    <s v="REDEBAN"/>
    <s v="FO-25-1387901"/>
    <d v="2025-08-18T11:37:00"/>
    <d v="2025-08-21T10:09:00"/>
    <s v="NO"/>
    <s v="HARDWARE"/>
    <s v="IMPRESION"/>
    <s v="DAÑO POS"/>
    <s v="CB UNO A UNO"/>
    <m/>
    <s v="CERRADO"/>
    <s v="18/08/2025 SE ESCALA PARA VISITA. LLAMAR ANTES DE VISITAR, CONFIRMAR FALLA Y DATOS | 21/08/2025 SE VISITA EL CB PARA REVISAR FALLA DE DATÁFONO, NO IMPRIME, SE REALIZÓ CAMBIO DE EQUIPO, SE HACEN PRUEBAS OK CORRESPONSAL OPERATIVO"/>
    <s v="VISITA_TÉCNICA"/>
    <s v="3A003190"/>
    <s v="TIPO IV"/>
    <s v="TERRESTRE"/>
    <s v="GUERRERO RAMIREZ OSCAR DARIO"/>
    <n v="1"/>
    <n v="0"/>
    <n v="479588.87655000004"/>
    <n v="196536.5258152"/>
    <n v="479588.87655000004"/>
    <m/>
    <m/>
    <m/>
    <m/>
    <m/>
    <m/>
    <m/>
    <m/>
  </r>
  <r>
    <s v="MANIZALES"/>
    <x v="4"/>
    <x v="6"/>
    <n v="17777"/>
    <n v="2617889"/>
    <n v="63081"/>
    <s v="INCIDENTE"/>
    <s v="CALDAS"/>
    <s v="SUPIA"/>
    <s v="BARRIO LA GALERIA SUPIA"/>
    <s v="REDEBAN"/>
    <s v="FO-25-1396436"/>
    <d v="2025-08-20T10:31:00"/>
    <d v="2025-08-21T10:22:00"/>
    <s v="NO"/>
    <s v="HARDWARE"/>
    <s v="COMUNICACION"/>
    <s v="MENSAJE DE ERROR SOCKET"/>
    <s v="CB UNO A UNO"/>
    <m/>
    <s v="CERRADO"/>
    <s v="20/08/2025 SE ESCALA PARA VISITA. LLAMAR ANTES DE VISITAR, CONFIRMAR FALLA Y DATOS | 21/08/2025 SE REALIZA VALIDACION CON EL CLIENTE, Y SE LE PIDE REALIZAR REINICIO A LOS EQUIPOS DE COMUNICACIONES DEL LOCAL Y A AL MODEN DEL PROVEEDOR DE INTERENT, SE REALIZAR VERIFICACIONES DE CONECTIVIDAD Y EL DATAFONO YA OPERA CON NORMALIDAD."/>
    <s v="SOPORTE_TELEFÓNICO"/>
    <n v="0"/>
    <s v="TIPO II"/>
    <s v="TERRESTRE"/>
    <s v="HENAO CARDONA DIEGO FERNANDO"/>
    <n v="0"/>
    <n v="0"/>
    <n v="41241.0800752"/>
    <n v="0"/>
    <n v="41241.0800752"/>
    <m/>
    <m/>
    <m/>
    <m/>
    <m/>
    <m/>
    <m/>
    <m/>
  </r>
  <r>
    <s v="IBAGUE"/>
    <x v="3"/>
    <x v="3"/>
    <n v="73001"/>
    <n v="2621229"/>
    <n v="60666"/>
    <s v="INCIDENTE"/>
    <s v="TOLIMA"/>
    <s v="IBAGUE"/>
    <s v="BARRIO LA GAVIOTA IBAGUE 4"/>
    <s v="REDEBAN"/>
    <s v="FO-25-1398918"/>
    <d v="2025-08-20T15:54:00"/>
    <d v="2025-08-21T10:32:00"/>
    <s v="NO"/>
    <s v="HARDWARE"/>
    <s v="LECTOR DE TARJETAS"/>
    <s v="MENSAJE RETIRE TARJETA"/>
    <s v="CB UNO A UNO"/>
    <m/>
    <s v="CERRADO"/>
    <s v="20/08/2025 SE ESCALA PARA VISITA. LLAMAR ANTES DE VISITAR, CONFIRMAR FALLA Y DATOS | 21/08/2025 SE REALIZA CAMBIO DE DATÁFONO POR DAÑO EN LECTOR CHIP, SE REALIZA PRUEBAS DE FUNCIONAMIENTO OK; CUBRE CLAVE INSTALADO."/>
    <s v="VISITA_TÉCNICA"/>
    <s v="MA00C955"/>
    <s v="TIPO I"/>
    <s v="TERRESTRE"/>
    <s v="BARRAGAN TAFUR EDWIN ESTEBAN"/>
    <n v="1"/>
    <n v="0"/>
    <n v="65960.072302"/>
    <n v="75096.394270399993"/>
    <n v="65960.072302"/>
    <m/>
    <m/>
    <m/>
    <m/>
    <m/>
    <m/>
    <m/>
    <m/>
  </r>
  <r>
    <s v="CALI"/>
    <x v="4"/>
    <x v="4"/>
    <n v="76364"/>
    <n v="2615392"/>
    <n v="80158"/>
    <s v="INCIDENTE"/>
    <s v="VALLE DEL CAUCA"/>
    <s v="JAMUNDI"/>
    <s v="BARRIO POPULAR JAMUNDI 2"/>
    <s v="REDEBAN"/>
    <s v="FO-25-1394460"/>
    <d v="2025-08-20T08:00:00"/>
    <d v="2025-08-21T10:35:00"/>
    <s v="NO"/>
    <s v="HARDWARE"/>
    <s v="IMPRESION"/>
    <s v="NO AVANZA PAPEL"/>
    <s v="CB UNO A UNO"/>
    <m/>
    <s v="CERRADO"/>
    <s v="21/08/2025 SE VISITÓ CORRESPONSAL Y CLIENTE INFORMA QUE DATÁFONO ESTÁ FUNCIONANDO CORRECTAMENTE, CLIENTE ENTREGA DUPLICADO DE TRANSACCIÓN. NO SE MANIPULA EQUIPO"/>
    <s v="VISITA_TÉCNICA"/>
    <s v="F1ZZZ704"/>
    <s v="TIPO II"/>
    <s v="TERRESTRE"/>
    <s v="BOLAÑOS TABORDA JORGE ENRIQUE"/>
    <n v="1"/>
    <n v="0"/>
    <n v="144967.87232000002"/>
    <n v="140395.6348884"/>
    <n v="144967.87232000002"/>
    <m/>
    <m/>
    <m/>
    <m/>
    <m/>
    <m/>
    <m/>
    <m/>
  </r>
  <r>
    <s v="BOGOTA"/>
    <x v="5"/>
    <x v="5"/>
    <n v="25297"/>
    <n v="2619301"/>
    <n v="80276"/>
    <s v="INCIDENTE"/>
    <s v="CUNDINAMARCA"/>
    <s v="GACHETA"/>
    <s v="BARRIO CENTEO GACHETA GACHETA"/>
    <s v="REDEBAN"/>
    <s v="FO-25-1397276"/>
    <d v="2025-08-20T12:22:00"/>
    <d v="2025-08-21T10:36:00"/>
    <s v="NO"/>
    <s v="SOFTWARE"/>
    <s v="COMUNICACION"/>
    <s v="PARAMETROS DE CONFIGURACION EN POS"/>
    <s v="CB UNO A UNO"/>
    <m/>
    <s v="CERRADO"/>
    <s v="20/08/2025 SE ESCALA PARA VISITA. LLAMAR ANTES DE VISITAR, CONFIRMAR FALLA Y DATOS | 21/08/2025 SE LLEGA A COMERCIO EL CUAL SE ENCUENTRA  SE REALIZA CONTACTO TELEFÓNICO CON CLIENTE NUBIA URREGO A NÚMERO DE CONTACTO 3127734115 LA CUAL INFORMA QUE EL DATÁFONO YA SE ENCUENTRA FUNCIONANDO EN PERFECTAS CONDICIONES QUE SE ARREGLÓ ANOCHE SOBRE LAS 8 PM ADICIONAL NO SE ENCUENTRA EN EL MUNICIPIO Y QUE NO ES NESESARIA LA VISITA"/>
    <s v="VISITA_TÉCNICA"/>
    <s v="NA"/>
    <s v="TIPO III"/>
    <s v="TERRESTRE"/>
    <s v="ORTIZ MARTINEZ STIVEN"/>
    <n v="1"/>
    <n v="0"/>
    <n v="275728.78077800001"/>
    <n v="196536.5258152"/>
    <n v="275728.78077800001"/>
    <m/>
    <m/>
    <m/>
    <m/>
    <m/>
    <m/>
    <m/>
    <m/>
  </r>
  <r>
    <s v="MEDELLIN"/>
    <x v="1"/>
    <x v="1"/>
    <n v="5001"/>
    <n v="2621240"/>
    <n v="49465"/>
    <s v="INCIDENTE"/>
    <s v="ANTIOQUIA"/>
    <s v="MEDELLIN"/>
    <s v="BARRIO PRADO CENTRO MEDELLIN 5"/>
    <s v="REDEBAN"/>
    <s v="FO-25-1398915"/>
    <d v="2025-08-20T15:59:00"/>
    <d v="2025-08-21T10:48:00"/>
    <s v="NO"/>
    <s v="HARDWARE"/>
    <s v="IMPRESION"/>
    <s v="NO IMPRIME UNO O VARIOS CARACTERES"/>
    <s v="CB UNO A UNO"/>
    <m/>
    <s v="CERRADO"/>
    <s v="21/08/2025 CAMBIO DE 2 EQUIPOS POR DAÑO  IMPRESION BORROSA PRUEBAS"/>
    <s v="VISITA_TÉCNICA"/>
    <s v="LA00A500"/>
    <s v="TIPO I"/>
    <s v="TERRESTRE"/>
    <s v="PAREJA ECHAVARRIA JHON DAVID"/>
    <n v="1"/>
    <n v="0"/>
    <n v="65960.072302"/>
    <n v="75096.394270399993"/>
    <n v="65960.072302"/>
    <m/>
    <m/>
    <m/>
    <m/>
    <m/>
    <m/>
    <m/>
    <m/>
  </r>
  <r>
    <s v="CALI"/>
    <x v="4"/>
    <x v="4"/>
    <n v="76001"/>
    <n v="2622038"/>
    <n v="80588"/>
    <s v="INCIDENTE"/>
    <s v="VALLE DEL CAUCA"/>
    <s v="CALI"/>
    <s v="BARRIO SALOMIA CALI 8"/>
    <s v="REDEBAN"/>
    <s v="FO-25-1399294"/>
    <d v="2025-08-20T17:48:00"/>
    <d v="2025-08-21T10:54:00"/>
    <s v="NO"/>
    <s v="HARDWARE"/>
    <s v="IMPRESION"/>
    <s v="NO AVANZA PAPEL"/>
    <s v="CB UNO A UNO"/>
    <m/>
    <s v="CERRADO"/>
    <s v="20/08/2025 SE ESCALA PARA VISITA. LLAMAR ANTES DE VISITAR, CONFIRMAR FALLA Y DATOS | 21/08/2025 SE LLEGA AL COMERCIO CLIENTE INDICA QUE EL EQUIPO ESTA FUNCIONANDO CORRECTAMENTE NO SE INTERVIENE EQUIPO"/>
    <s v="VISITA_TÉCNICA"/>
    <s v="V6ZZZ821"/>
    <s v="TIPO I"/>
    <s v="TERRESTRE"/>
    <s v="CUERO RUIZ JHONNY"/>
    <n v="1"/>
    <n v="0"/>
    <n v="65960.072302"/>
    <n v="75096.394270399993"/>
    <n v="65960.072302"/>
    <m/>
    <m/>
    <m/>
    <m/>
    <m/>
    <m/>
    <m/>
    <m/>
  </r>
  <r>
    <s v="MEDELLIN"/>
    <x v="1"/>
    <x v="1"/>
    <n v="5001"/>
    <n v="2618555"/>
    <n v="39736"/>
    <s v="INCIDENTE"/>
    <s v="ANTIOQUIA"/>
    <s v="MEDELLIN"/>
    <s v="PTM MED PAPELERIA SERGIO"/>
    <s v="REDEBAN"/>
    <s v="FO-25-1396882"/>
    <d v="2025-08-20T11:19:00"/>
    <d v="2025-08-21T11:05:00"/>
    <s v="NO"/>
    <s v="SOFTWARE"/>
    <s v="COMUNICACIÓN"/>
    <s v="PARAMETROS DE CONFIGURACION EN POS"/>
    <s v="AGREGADOR"/>
    <m/>
    <s v="CERRADO"/>
    <s v="20/08/2025 SE ESCALA PARA VISITA. LLAMAR ANTES DE VISITAR, CONFIRMAR FALLA Y DATOS - 21-08 SE REALIZA CONFIGURACIÓN DE PARÁMETROS"/>
    <s v="VISITA_TÉCNICA"/>
    <s v="XPBZZ073 - GZ0CZ369"/>
    <s v="TIPO I"/>
    <s v="TERRESTRE"/>
    <s v="HERNANDEZ CHAVARRIA JUAN CAMILO"/>
    <n v="1"/>
    <n v="0"/>
    <n v="65960.072302"/>
    <n v="75096.394270399993"/>
    <n v="65960.072302"/>
    <m/>
    <m/>
    <m/>
    <m/>
    <m/>
    <m/>
    <m/>
    <m/>
  </r>
  <r>
    <s v="MONTERIA"/>
    <x v="2"/>
    <x v="2"/>
    <n v="5495"/>
    <n v="2603673"/>
    <n v="76320"/>
    <s v="INCIDENTE"/>
    <s v="ANTIOQUIA"/>
    <s v="NECHI"/>
    <s v="DISTRICOL DR0GUERIA NAZARETH"/>
    <s v="REDEBAN"/>
    <s v="FO-25-1380574"/>
    <d v="2025-08-15T12:01:00"/>
    <d v="2025-08-21T11:07:00"/>
    <s v="NO"/>
    <s v="SOFTWARE"/>
    <s v="ERROR DE TRANSACCIONES"/>
    <s v="RECHAZO GENERAL"/>
    <s v="AGREGADOR"/>
    <m/>
    <s v="CERRADO"/>
    <s v="15/08/2025 SE ESCALA PARA VISITA. LLAMAR ANTES DE VISITAR, CONFIRMAR FALLA Y DATOS | 17/08/2025 SE CONFIRMA FALLA RECHAZO GENERAL EN TODAS LAS TRANSACCIONES, SE REQUIERE SOPORTE DE RBM, SE REAGENDA MARTES 19 AGOSTO"/>
    <s v="SOPORTE_TELEFÓNICO"/>
    <n v="0"/>
    <s v="TIPO III"/>
    <s v="TERRESTRE"/>
    <s v="CALDERA SALCEDO CARLOS JULIO"/>
    <n v="0"/>
    <n v="0"/>
    <n v="41241.0800752"/>
    <n v="0"/>
    <n v="41241.0800752"/>
    <m/>
    <m/>
    <m/>
    <m/>
    <m/>
    <m/>
    <m/>
    <m/>
  </r>
  <r>
    <s v="BOGOTA"/>
    <x v="5"/>
    <x v="5"/>
    <n v="11001"/>
    <n v="2619055"/>
    <n v="27295"/>
    <s v="INCIDENTE"/>
    <s v="CUNDINAMARCA"/>
    <s v="BOGOTA"/>
    <s v="BARRIO BARRIO TERRA GRANDE   B"/>
    <s v="REDEBAN"/>
    <s v="FO-25-1397183"/>
    <d v="2025-08-20T12:06:00"/>
    <d v="2025-08-21T11:42:00"/>
    <s v="NO"/>
    <s v="HARDWARE"/>
    <s v="LECTOR DE BARRAS"/>
    <s v="FORMATO INVALIDO LECTOR DAÑADO"/>
    <s v="CB UNO A UNO"/>
    <m/>
    <s v="CERRADO"/>
    <s v="20/08/2025 SE ESCALA PARA VISITA. LLAMAR ANTES DE VISITAR, CONFIRMAR FALLA Y DATOS | 21/08/2025 SE REALIZA COMUNICACIÓN CON CLIENTE PARA CONFIRMAR DIRECCIÓN INDICA QUE ES EN SOACHA ,PERO APARECE EN BOGOTÁ ,SE LE INDICA AL CLIENTE LLAMAR A REALIZAR EL CAMBIO ,SE REPORTA CON REDEBAN Y SE CIERRA EL CASO"/>
    <s v="SOPORTE_TELEFÓNICO"/>
    <n v="0"/>
    <s v="TIPO I"/>
    <s v="TERRESTRE"/>
    <s v="ROZO ROZO WILLIAM ASDRUBAL"/>
    <n v="0"/>
    <n v="0"/>
    <n v="41241.0800752"/>
    <n v="0"/>
    <n v="41241.0800752"/>
    <m/>
    <m/>
    <m/>
    <m/>
    <m/>
    <m/>
    <m/>
    <m/>
  </r>
  <r>
    <s v="CUCUTA"/>
    <x v="0"/>
    <x v="0"/>
    <n v="54001"/>
    <n v="2616331"/>
    <n v="56795"/>
    <s v="INCIDENTE"/>
    <s v="NORTE DE SANTANDER"/>
    <s v="CUCUTA"/>
    <s v="PTM CUCUTA SUPERMERCADO RAPI E"/>
    <s v="REDEBAN"/>
    <s v="FO-25-1394823"/>
    <d v="2025-08-20T08:20:00"/>
    <d v="2025-08-21T12:19:00"/>
    <s v="NO"/>
    <s v="HARDWARE"/>
    <s v="NO ENCIENDE SE REINICIA"/>
    <s v="FUENTE PODER AVERIADA"/>
    <s v="AGREGADOR"/>
    <m/>
    <s v="CERRADO"/>
    <s v="21/08/2025 SE CONTACTA TELEFÓNICAMENTE AL CLIENTE, LA SEÑORA ANGIE NARANJO SOLICITA QUE SE REALICE LA VISITA DESPUÉS DE LAS 9 AM. SE REAGENDA VISITA POR SOLICITUD DEL CLIENTE._x000a__x000a_3174948059 | 21/08/2025 SE REALIZA VISITA, SE CAMBIA FUENTE DE PODER, SE REALIZAN PRUEBAS Y CIERRES OK"/>
    <s v="VISITA_TÉCNICA"/>
    <s v="IIOZZ143 - IIOZZ237"/>
    <s v="TIPO I"/>
    <s v="TERRESTRE"/>
    <s v="PACHECO BUITRAGO JAVIER ALONSO"/>
    <n v="1"/>
    <n v="0"/>
    <n v="65960.072302"/>
    <n v="75096.394270399993"/>
    <n v="65960.072302"/>
    <m/>
    <m/>
    <m/>
    <m/>
    <m/>
    <m/>
    <m/>
    <m/>
  </r>
  <r>
    <s v="BOGOTA"/>
    <x v="5"/>
    <x v="5"/>
    <n v="11001"/>
    <n v="2617725"/>
    <n v="29455"/>
    <s v="INCIDENTE"/>
    <s v="CUNDINAMARCA"/>
    <s v="BOGOTA"/>
    <s v="OPRAP TUNAL CENTRO COMERCIAL"/>
    <s v="REDEBAN"/>
    <s v="FO-25-1395974"/>
    <d v="2025-08-20T10:04:00"/>
    <d v="2025-08-21T12:22:00"/>
    <s v="NO"/>
    <s v="HARDWARE"/>
    <s v="SE REINICIA"/>
    <s v="DAÑO POS"/>
    <s v="ROBUSTO"/>
    <m/>
    <s v="CERRADO"/>
    <s v="20/08/2025 SE ESCALA PARA VISITA. LLAMAR ANTES DE VISITAR, CONFIRMAR FALLA Y DATOS | 21/08/2025 SE REALIZA VISITA A CB PARA ATENDER INCIDENTE SE REALIZA CAMBIO DE DOS DATAFONOS POR FALLA UNO EN TECLADO EL OTRO EN PUERTO DE CARGA ,SE CAMBIAN PINPAD POR TECNOLOGÍA Y SE INSTALA MAGIC BOX,SE REALIZAN PRUEBAS OK"/>
    <s v="VISITA_TÉCNICA"/>
    <s v="BBBBV664-BBBBV666"/>
    <s v="TIPO I"/>
    <s v="TERRESTRE"/>
    <s v="GALINDO ROJAS LUIS FELIPE"/>
    <n v="1"/>
    <n v="0"/>
    <n v="65960.072302"/>
    <n v="75096.394270399993"/>
    <n v="65960.072302"/>
    <m/>
    <m/>
    <m/>
    <m/>
    <m/>
    <m/>
    <m/>
    <m/>
  </r>
  <r>
    <s v="BOGOTA"/>
    <x v="5"/>
    <x v="5"/>
    <n v="25772"/>
    <n v="2615186"/>
    <n v="42897"/>
    <s v="INCIDENTE"/>
    <s v="CUNDINAMARCA"/>
    <s v="SUESCA"/>
    <s v="BARRIO CACICAZGO SUESCA"/>
    <s v="REDEBAN"/>
    <s v="FO-25-1394041"/>
    <d v="2025-08-19T17:32:00"/>
    <d v="2025-08-21T12:25:00"/>
    <s v="NO"/>
    <s v="HARDWARE"/>
    <s v="LECTOR DE BARRAS"/>
    <s v="CABLE LECTORA AVERIADO"/>
    <s v="CB UNO A UNO"/>
    <m/>
    <s v="CERRADO"/>
    <s v="19/08/2025 SE ESCALA PARA VISITA. LLAMAR ANTES DE VISITAR, CONFIRMAR FALLA Y DATOS | 21/08/2025 CAMBIO DE LECTOR DE BARRAS EN DAÑO PRUEBAS OK"/>
    <s v="VISITA_TÉCNICA"/>
    <s v="AA9ZZ781"/>
    <s v="TIPO II"/>
    <s v="TERRESTRE"/>
    <s v="GOMEZ VEGA DAVID SNEYDER"/>
    <n v="1"/>
    <n v="0"/>
    <n v="144967.87232000002"/>
    <n v="140395.6348884"/>
    <n v="144967.87232000002"/>
    <m/>
    <m/>
    <m/>
    <m/>
    <m/>
    <m/>
    <m/>
    <m/>
  </r>
  <r>
    <s v="PEREIRA"/>
    <x v="4"/>
    <x v="6"/>
    <n v="76041"/>
    <n v="2623352"/>
    <n v="19706"/>
    <s v="INCIDENTE"/>
    <s v="VALLE DEL CAUCA"/>
    <s v="ANSERMANUEVO"/>
    <s v="BARRIO ARSEMANUEVO III ANSERMA"/>
    <s v="REDEBAN"/>
    <s v="FO-25-1401788"/>
    <d v="2025-08-21T08:53:00"/>
    <d v="2025-08-21T12:35:00"/>
    <s v="NO"/>
    <s v="HARDWARE"/>
    <s v="HUB"/>
    <s v="SE REINICIA"/>
    <s v="CB UNO A UNO"/>
    <m/>
    <s v="CERRADO"/>
    <s v="21/08/2025 SE ESCALA PARA VISITA. LLAMAR ANTES DE VISITAR, CONFIRMAR FALLA Y DATOS | 21/08/2025 VISITAMOS COMERCIO EL DATÁFONO SE BLOQUEA EN OCASIONES ENCONTRAMOS QUE EL INCONVENIENTE LO ESTÁ GENERANDO EL HUB LO CAMBIAMOS REALIZAMOS PRUEBAS OK."/>
    <s v="VISITA_TÉCNICA"/>
    <s v="GZ007364-B0ZZZ186"/>
    <s v="TIPO II"/>
    <s v="TERRESTRE"/>
    <s v="ARROYAVE CANO MANUEL GUILLERMO"/>
    <n v="1"/>
    <n v="0"/>
    <n v="144967.87232000002"/>
    <n v="140395.6348884"/>
    <n v="144967.87232000002"/>
    <m/>
    <m/>
    <m/>
    <m/>
    <m/>
    <m/>
    <m/>
    <m/>
  </r>
  <r>
    <s v="NEIVA"/>
    <x v="3"/>
    <x v="3"/>
    <n v="41006"/>
    <n v="2618423"/>
    <n v="78173"/>
    <s v="INCIDENTE"/>
    <s v="HUILA"/>
    <s v="ACEVEDO"/>
    <s v="BARRIO ANDAKY ACEVEDO"/>
    <s v="REDEBAN"/>
    <s v="FO-25-1396888"/>
    <d v="2025-08-20T11:07:00"/>
    <d v="2025-08-21T12:39:00"/>
    <s v="NO"/>
    <s v="HARDWARE"/>
    <s v="CABLEADO"/>
    <s v="CABLE MAGICBOX AVERIADO"/>
    <s v="CB UNO A UNO"/>
    <m/>
    <s v="CERRADO"/>
    <s v="20/08/2025 SE ESCALA PARA VISITA. LLAMAR ANTES DE VISITAR, CONFIRMAR FALLA Y DATOS | 21/08/2025 SE REALIZA VISITA AL PUNTO, SE EVIDENCIA EQUIPO SE REINICIA CONSTANTEMENTE, EL CABLE MAGIC BOX PRESENTA DAÑO , SE REALIZA CAMBIO DE CABLE, PRUEBAS CB OK . CB OPERATIVO"/>
    <s v="VISITA_TÉCNICA"/>
    <s v="SXLZZ555"/>
    <s v="TIPO III"/>
    <s v="TERRESTRE"/>
    <s v="DEVIA REINOSO JUAN CARLOS"/>
    <n v="1"/>
    <n v="0"/>
    <n v="275728.78077800001"/>
    <n v="196536.5258152"/>
    <n v="275728.78077800001"/>
    <m/>
    <m/>
    <m/>
    <m/>
    <m/>
    <m/>
    <m/>
    <m/>
  </r>
  <r>
    <s v="CUCUTA"/>
    <x v="0"/>
    <x v="0"/>
    <n v="54810"/>
    <n v="2613226"/>
    <n v="52425"/>
    <s v="INCIDENTE"/>
    <s v="NORTE DE SANTANDER"/>
    <s v="TIBU"/>
    <s v="BARRIO FUERA DEL MUNICIPIO DE"/>
    <s v="REDEBAN"/>
    <s v="FO-25-1393061"/>
    <d v="2025-08-19T14:10:00"/>
    <d v="2025-08-21T12:41:00"/>
    <s v="NO"/>
    <s v="HARDWARE"/>
    <s v="IMPRESION"/>
    <s v="NO AVANZA PAPEL"/>
    <s v="CB UNO A UNO"/>
    <m/>
    <s v="CERRADO"/>
    <s v="19/08/2025 SE ESCALA PARA VISITA. LLAMAR ANTES DE VISITAR, CONFIRMAR FALLA Y DATOS | 20/08/2025 EN COMUNICACIÓN CON EL CLIENTE SE LE INFORMA AL CLIENTE EL SR GERSON ROPERO QUE POR ORDEN PÚBLICO EN LA ZONA DEL CATATUMBO NO SE PUEDE VIAJAR PARA LA ATENCIÓN DEL CASO,ME INFORMA QUE VA A PROGRAMAR Y SACAR TIEMPO PARA PODER VIAJAR A CÚCUTA Y PARA LA REVISIÓN DEL EQUIPO,SE PROGRAMA VISITA A LA ESPERA DE CONFIRMACIÓN POR PARTE DEL CLIENTE | 21/08/2025 SE CAMBIO DATAFONO POR TECLADO BORROSO, IMPRESORA DAÑADA Y LECTOR DE BARRAS DAÑADO NO ENCIENDE, SE INSTALA NUEVA VERSIÓN CIERRES Y PRUEBAS OK_x000a_SE ATENDIÓ CASO EN BODEGA POR ORDEN PÚBLICO EN EL CATATUMBO, CLIENTE VIAJO A LA CUIDAD DE CÚCUTA"/>
    <s v="VISITA_TÉCNICA"/>
    <s v="XP0EZ831"/>
    <s v="TIPO IV ESPECIAL"/>
    <s v="TERRESTRE"/>
    <s v="DURAN ACOSTA FRANK YONNY"/>
    <n v="1"/>
    <n v="0"/>
    <n v="479588.87655000004"/>
    <n v="196536.5258152"/>
    <n v="479588.87655000004"/>
    <m/>
    <m/>
    <m/>
    <m/>
    <m/>
    <m/>
    <m/>
    <m/>
  </r>
  <r>
    <s v="MEDELLIN"/>
    <x v="1"/>
    <x v="1"/>
    <n v="5091"/>
    <n v="2622587"/>
    <n v="25797"/>
    <s v="INCIDENTE"/>
    <s v="ANTIOQUIA"/>
    <s v="BETANIA"/>
    <s v="BARRIO BETANIA CENTRO"/>
    <s v="REDEBAN"/>
    <s v="FO-25-1401865"/>
    <d v="2025-08-21T08:00:00"/>
    <d v="2025-08-21T12:43:00"/>
    <s v="NO"/>
    <s v="HARDWARE"/>
    <s v="COMUNICACION"/>
    <s v="MENSAJE CABLE DE RED DESCONECTADO"/>
    <s v="CB UNO A UNO"/>
    <m/>
    <s v="CERRADO"/>
    <s v="21/08/2025 SE ESCALA PARA VISITA. LLAMAR ANTES DE VISITAR, CONFIRMAR FALLA Y DATOS | 21/08/2025 SE CAMBIA EQUIPO POR DAÑO EN PUERTO ETHERNET TODO OK"/>
    <s v="VISITA_TÉCNICA"/>
    <s v="A00YZ192"/>
    <s v="TIPO III"/>
    <s v="TERRESTRE"/>
    <s v="ALVAREZ ARENAS VICTOR HUGO"/>
    <n v="1"/>
    <n v="0"/>
    <n v="275728.78077800001"/>
    <n v="196536.5258152"/>
    <n v="275728.78077800001"/>
    <m/>
    <m/>
    <m/>
    <m/>
    <m/>
    <m/>
    <m/>
    <m/>
  </r>
  <r>
    <s v="CALI"/>
    <x v="4"/>
    <x v="4"/>
    <n v="19001"/>
    <n v="2623364"/>
    <n v="34583"/>
    <s v="INCIDENTE"/>
    <s v="CAUCA"/>
    <s v="POPAYAN"/>
    <s v="BARRIO VILLA DEL VIENTO 3 POPA"/>
    <s v="REDEBAN"/>
    <s v="FO-25-1401915"/>
    <d v="2025-08-21T09:08:00"/>
    <d v="2025-08-21T12:45:00"/>
    <s v="NO"/>
    <s v="HARDWARE"/>
    <s v="COMUNICACIÓN"/>
    <s v="MENSAJE DE ERROR SOCKET"/>
    <s v="CB UNO A UNO"/>
    <m/>
    <s v="CERRADO"/>
    <s v="21/08/2025 SE ESCALA PARA VISITA. LLAMAR ANTES DE VISITAR, CONFIRMAR FALLA Y DATOS - 21-08 SE REALIZA VALIDACION CON EL CLIENTE, Y SE LE PIDE REALIZAR REINICIO A LOS EQUIPOS DE COMUNICACIONES DEL LOCAL Y A AL MODEN DEL PROVEEDOR DE INTERENT, SE REALIZAR VERIFICACIONES DE CONECTIVIDAD Y EL DATAFONO YA OPERA CON NORMALIDAD."/>
    <s v="SOPORTE_TELEFÓNICO"/>
    <n v="0"/>
    <s v="TIPO III"/>
    <s v="TERRESTRE"/>
    <s v="HENAO CARDONA DIEGO FERNANDO"/>
    <n v="0"/>
    <n v="0"/>
    <n v="41241.0800752"/>
    <n v="0"/>
    <n v="41241.0800752"/>
    <m/>
    <m/>
    <m/>
    <m/>
    <m/>
    <m/>
    <m/>
    <m/>
  </r>
  <r>
    <s v="SANTA MARTA"/>
    <x v="2"/>
    <x v="2"/>
    <n v="47707"/>
    <n v="2617851"/>
    <n v="47676"/>
    <s v="INCIDENTE"/>
    <s v="MAGDALENA"/>
    <s v="SANTA ANA"/>
    <s v="DISTRICOL ESA ATH LA SANTANA"/>
    <s v="REDEBAN"/>
    <s v="FO-25-1396448"/>
    <d v="2025-08-20T10:23:00"/>
    <d v="2025-08-21T12:47:00"/>
    <s v="NO"/>
    <s v="HARDWARE"/>
    <s v="ALERT IRRUPTION"/>
    <s v="ALERT IRRUPTION"/>
    <s v="AGREGADOR"/>
    <m/>
    <s v="CERRADO"/>
    <s v="20/08/2025 SE ESCALA PARA VISITA. LLAMAR ANTES DE VISITAR, CONFIRMAR FALLA Y DATOS | 21/08/2025 SE VISITA SITIO SE VERIFICA INFORMACIÓN, SE REALIZA CAMBIO DE EQUIPO POR DAÑO ALERT IRRUPTION, SE REALIZA PRUEBA TRX EXITOSA."/>
    <s v="VISITA_TÉCNICA"/>
    <s v="XP00F423"/>
    <s v="TIPO IV"/>
    <s v="TERRESTRE"/>
    <s v="SANTOS GUZMAN CHRISTIAN FELIPE"/>
    <n v="1"/>
    <n v="0"/>
    <n v="479588.87655000004"/>
    <n v="196536.5258152"/>
    <n v="479588.87655000004"/>
    <m/>
    <m/>
    <m/>
    <m/>
    <m/>
    <m/>
    <m/>
    <m/>
  </r>
  <r>
    <s v="MONTERIA"/>
    <x v="2"/>
    <x v="2"/>
    <n v="23001"/>
    <n v="2619787"/>
    <n v="62687"/>
    <s v="INCIDENTE"/>
    <s v="CORDOBA"/>
    <s v="MONTERIA"/>
    <s v="BARRIO LA CAMPINA MONTERIA"/>
    <s v="REDEBAN"/>
    <s v="FO-25-1398222"/>
    <d v="2025-08-20T14:21:00"/>
    <d v="2025-08-21T12:51:00"/>
    <s v="NO"/>
    <s v="HARDWARE"/>
    <s v="IMPRESION"/>
    <s v="TAPA IMPRESORA"/>
    <s v="CB UNO A UNO"/>
    <m/>
    <s v="CERRADO"/>
    <s v="20/08/2025 SE ESCALA PARA VISITA. LLAMAR ANTES DE VISITAR, CONFIRMAR FALLA Y DATOS | 20/08/2025 PUNTO REQUIERE POSIBLE CAMBIO DE EQUIPO, SOPORTE RBM, SE REALIZA AGENDA PARA EL DÍA DE MAÑANA | 21/08/2025 SE REALIZA CAMBIO DE EQUIPO POR PROBLEMAS EN LA TAPA DE IMPRESIÓN, SE CREAN USUARIOS, PRUEBAS OK, SE PIDE AL ENCARGADO DE PUNTO VALIDAR CUPO DEL CB."/>
    <s v="VISITA_TÉCNICA"/>
    <s v="NA00O942"/>
    <s v="TIPO I"/>
    <s v="TERRESTRE"/>
    <s v="ARRAZOLA HERNANDEZ NICOLAS AUGUSTO"/>
    <n v="1"/>
    <n v="0"/>
    <n v="65960.072302"/>
    <n v="75096.394270399993"/>
    <n v="65960.072302"/>
    <m/>
    <m/>
    <m/>
    <m/>
    <m/>
    <m/>
    <m/>
    <m/>
  </r>
  <r>
    <s v="MEDELLIN"/>
    <x v="1"/>
    <x v="1"/>
    <n v="5001"/>
    <n v="2620354"/>
    <n v="35461"/>
    <s v="INCIDENTE"/>
    <s v="ANTIOQUIA"/>
    <s v="MEDELLIN"/>
    <s v="COMCARD MED 3800"/>
    <s v="REDEBAN"/>
    <s v="FO-25-1398608"/>
    <d v="2025-08-20T14:59:00"/>
    <d v="2025-08-21T12:54:00"/>
    <s v="NO"/>
    <s v="HARDWARE"/>
    <s v="NO ENCIENDE SE REINICIA"/>
    <s v="FUENTE PODER AVERIADA"/>
    <s v="AGREGADOR"/>
    <m/>
    <s v="CERRADO"/>
    <s v="20/08/2025 SE ESCALA PARA VISITA. LLAMAR ANTES DE VISITAR, CONFIRMAR FALLA Y DATOS | 21/08/2025 SE REALIZA CAMBIO DE FUENTE PODER Y ENSORTIJADO OK PRUEBAS OK"/>
    <s v="VISITA_TÉCNICA"/>
    <s v="GZ000379"/>
    <s v="TIPO I"/>
    <s v="TERRESTRE"/>
    <s v="PAREJA ECHAVARRIA JHON DAVID"/>
    <n v="1"/>
    <n v="0"/>
    <n v="65960.072302"/>
    <n v="75096.394270399993"/>
    <n v="65960.072302"/>
    <m/>
    <m/>
    <m/>
    <m/>
    <m/>
    <m/>
    <m/>
    <m/>
  </r>
  <r>
    <s v="VALLEDUPAR"/>
    <x v="2"/>
    <x v="2"/>
    <n v="13074"/>
    <n v="2601754"/>
    <n v="30605"/>
    <s v="INCIDENTE"/>
    <s v="BOLIVAR"/>
    <s v="BARRANCO DE LOBA"/>
    <s v="BARRIO AV PRINCIPAL BARRANDO D"/>
    <s v="REDEBAN"/>
    <s v="FO-25-1379023"/>
    <d v="2025-08-15T08:40:00"/>
    <d v="2025-08-21T13:02:00"/>
    <s v="NO"/>
    <s v="HARDWARE"/>
    <s v="COMUNICACION"/>
    <s v="MENSAJE CABLE DE RED DESCONECTADO"/>
    <s v="CB UNO A UNO"/>
    <m/>
    <s v="CERRADO"/>
    <s v="15/08/2025 EN COMUNICACION CON LA SEÑORA YURLEIDYS SÁNCHEZ AL NUMERO 3135249864, CONFIRMA FALLA, DATOS CORRECTOS. SE ESCALA PARA VISITA | 19/08/2025 ACTIVIDAD PENDIENTE POR CAPACIDAD OPERATIVA. FECHA POSIBLE DE ATENCION MIERCOLES 20-08 | 21/08/2025 EN COMUNICACIÓN CON YULEIDIS SÁNCHEZ AL NÚMERO 3135249864 ME MANIFIESTA QUE YA EL DATÁFONO ESTÁ FUNCIONANDO BIEN YA QUE LA FALLA QUE PRESENTABA ERA DEL INTERNET LO CUAL YA SE PUDO SOLUCIONAR EL MANIFIESTO QUE SI LA FALLA PERSISTE SE COMUNIQUE NUEVAMENTE ALA LÍNEA DE SOPORTE 018000953344"/>
    <s v="SOPORTE_TELEFÓNICO"/>
    <n v="0"/>
    <s v="TIPO IV"/>
    <s v="TERRESTRE"/>
    <s v="PEÑALOZA GUTIERREZ RAFAEL GUSTAVO"/>
    <n v="0"/>
    <n v="0"/>
    <n v="41241.0800752"/>
    <n v="0"/>
    <n v="41241.0800752"/>
    <m/>
    <m/>
    <m/>
    <m/>
    <m/>
    <m/>
    <m/>
    <m/>
  </r>
  <r>
    <s v="CUCUTA"/>
    <x v="0"/>
    <x v="0"/>
    <n v="54261"/>
    <n v="2621793"/>
    <n v="57387"/>
    <s v="INCIDENTE"/>
    <s v="NORTE DE SANTANDER"/>
    <s v="EL ZULIA"/>
    <s v="BARRIO EL TRIUNFO EL ZULIA 4"/>
    <s v="REDEBAN"/>
    <s v="FO-25-1399176"/>
    <d v="2025-08-20T17:11:00"/>
    <d v="2025-08-21T13:06:00"/>
    <s v="NO"/>
    <s v="HARDWARE"/>
    <s v="LECTOR DE TARJETAS"/>
    <s v="MENSAJE RETIRE TARJETA"/>
    <s v="CB UNO A UNO"/>
    <m/>
    <s v="CERRADO"/>
    <s v="21/08/2025 SE VISITA COMERCIO, SE REALIZA CAMBIO DE DATAFONO POR DAÑO DE LECTOR DE TARJETAS, SE HACEN PRUEBAS EXITOSA, CB OPERATIVO."/>
    <s v="VISITA_TÉCNICA"/>
    <s v="IIRZZ859"/>
    <s v="TIPO II"/>
    <s v="TERRESTRE"/>
    <s v="NARANJO AFANADOR RUBEN JESUS"/>
    <n v="1"/>
    <n v="0"/>
    <n v="144967.87232000002"/>
    <n v="140395.6348884"/>
    <n v="144967.87232000002"/>
    <m/>
    <m/>
    <m/>
    <m/>
    <m/>
    <m/>
    <m/>
    <m/>
  </r>
  <r>
    <s v="MONTERIA"/>
    <x v="2"/>
    <x v="2"/>
    <n v="5250"/>
    <n v="2615166"/>
    <n v="70984"/>
    <s v="INCIDENTE"/>
    <s v="ANTIOQUIA"/>
    <s v="EL BAGRE"/>
    <s v="BARRIO LA VEGA EL BAGRE"/>
    <s v="REDEBAN"/>
    <s v="FO-25-1394049"/>
    <d v="2025-08-19T17:24:00"/>
    <d v="2025-08-21T13:10:00"/>
    <s v="NO"/>
    <s v="HARDWARE"/>
    <s v="IMPRESION"/>
    <s v="NO AVANZA PAPEL"/>
    <s v="CB UNO A UNO"/>
    <m/>
    <s v="CERRADO"/>
    <s v="19/08/2025 SE ESCALA PARA VISITA. LLAMAR ANTES DE VISITAR, CONFIRMAR FALLA Y DATOS | 21/08/2025 SE VISITA SE AJUSTA TAPA IMPRESORA OK., SE ORGANIZA CABLEADO DE DATAFONO Y SE REINSTALA VERSIÓN OK_x000a_SE REALIZAN PRUEBAS EXITOSAS"/>
    <s v="VISITA_TÉCNICA"/>
    <s v="MN00C058"/>
    <s v="TIPO IV"/>
    <s v="TERRESTRE"/>
    <s v="COGOLLO VERTEL EDER LUIS"/>
    <n v="1"/>
    <n v="0"/>
    <n v="479588.87655000004"/>
    <n v="196536.5258152"/>
    <n v="479588.87655000004"/>
    <m/>
    <m/>
    <m/>
    <m/>
    <m/>
    <m/>
    <m/>
    <m/>
  </r>
  <r>
    <s v="BOGOTA"/>
    <x v="5"/>
    <x v="5"/>
    <n v="11001"/>
    <n v="2621597"/>
    <n v="73846"/>
    <s v="INCIDENTE"/>
    <s v="CUNDINAMARCA"/>
    <s v="BOGOTA"/>
    <s v="BARRIO GUACAMAYAS BOGOTA 1"/>
    <s v="REDEBAN"/>
    <s v="FO-25-1399136"/>
    <d v="2025-08-20T17:02:00"/>
    <d v="2025-08-21T13:15:00"/>
    <s v="NO"/>
    <s v="HARDWARE"/>
    <s v="NO ENCIENDE"/>
    <s v="DAÑO POS"/>
    <s v="CB UNO A UNO"/>
    <m/>
    <s v="CERRADO"/>
    <s v="20/08/2025 SE ESCALA PARA VISITA. LLAMAR ANTES DE VISITAR, CONFIRMAR FALLA Y DATOS | 21/08/2025 SE LLEGA LA DIRECCIÓN INDICA SI REALIZA CAMBIO DE DATÁFONO Y PINPAD YA QUE NO ENCIENDE DATÁFONO , SE INSTALAN COMBO 2600 CON SU RESPECTIVO MAGIC BOX VERSIONAMIENTO Y CONFIGURACIÓN OKAY USUARIOS OKAY SE REALIZAN PRUEBAS EXITOSAS"/>
    <s v="VISITA_TÉCNICA"/>
    <s v="EG0FZ812"/>
    <s v="TIPO I"/>
    <s v="TERRESTRE"/>
    <s v="GARCIA PASTRANA KEVIN FERNANDO"/>
    <n v="1"/>
    <n v="0"/>
    <n v="65960.072302"/>
    <n v="75096.394270399993"/>
    <n v="65960.072302"/>
    <m/>
    <m/>
    <m/>
    <m/>
    <m/>
    <m/>
    <m/>
    <m/>
  </r>
  <r>
    <s v="CARTAGENA"/>
    <x v="2"/>
    <x v="2"/>
    <n v="13001"/>
    <n v="2621928"/>
    <n v="51584"/>
    <s v="INCIDENTE"/>
    <s v="BOLIVAR"/>
    <s v="CARTAGENA"/>
    <s v="BARRIO EL POZON CARTAGENA DE I"/>
    <s v="REDEBAN"/>
    <s v="FO-25-1399225"/>
    <d v="2025-08-20T17:17:00"/>
    <d v="2025-08-21T13:18:00"/>
    <s v="NO"/>
    <s v="HARDWARE"/>
    <s v="IMPRESION"/>
    <s v="NO AVANZA PAPEL"/>
    <s v="CB UNO A UNO"/>
    <m/>
    <s v="CERRADO"/>
    <s v="20/08/2025 SE ESCALA PARA VISITA. LLAMAR ANTES DE VISITAR, CONFIRMAR FALLA Y DATOS | 21/08/2025 SE REALIZA CAMBIO DE EQUIPO NO IMPRIME QUEDA EQUIPO NUEVO SE HACEN PRUEBAS"/>
    <s v="VISITA_TÉCNICA"/>
    <s v="TR08Z473"/>
    <s v="TIPO I"/>
    <s v="TERRESTRE"/>
    <s v="CANEDO HERRERA ALEXANDER"/>
    <n v="1"/>
    <n v="0"/>
    <n v="65960.072302"/>
    <n v="75096.394270399993"/>
    <n v="65960.072302"/>
    <m/>
    <m/>
    <m/>
    <m/>
    <m/>
    <m/>
    <m/>
    <m/>
  </r>
  <r>
    <s v="CARTAGENA"/>
    <x v="2"/>
    <x v="2"/>
    <n v="13001"/>
    <n v="2624438"/>
    <n v="78294"/>
    <s v="INCIDENTE"/>
    <s v="BOLIVAR"/>
    <s v="CARTAGENA"/>
    <s v="BARRIO BOSTON CARTAGENA DE IND"/>
    <s v="REDEBAN"/>
    <s v="FO-25-1403287"/>
    <d v="2025-08-21T10:26:00"/>
    <d v="2025-08-21T13:36:00"/>
    <s v="NO"/>
    <s v="HARDWARE"/>
    <s v="SE REINICIA"/>
    <s v="DAÑO POS"/>
    <s v="CB UNO A UNO"/>
    <m/>
    <s v="CERRADO"/>
    <s v="21/08/2025 SE ESCALA PARA VISITA. LLAMAR ANTES DE VISITAR, CONFIRMAR FALLA Y DATOS | 21/08/2025 SE REALIZA CAMBIO DE EQUIPO CLIENTE INFORMA QUE EN OCACIONES SE REINICIA SE DEJA UNO NUEVO INSTALADO TODO OK"/>
    <s v="VISITA_TÉCNICA"/>
    <s v="SXOZZ553"/>
    <s v="TIPO I"/>
    <s v="TERRESTRE"/>
    <s v="MARTINEZ SALGUEDO ANDRES AUGUSTO"/>
    <n v="1"/>
    <n v="0"/>
    <n v="65960.072302"/>
    <n v="75096.394270399993"/>
    <n v="65960.072302"/>
    <m/>
    <m/>
    <m/>
    <m/>
    <m/>
    <m/>
    <m/>
    <m/>
  </r>
  <r>
    <s v="APARTADO"/>
    <x v="1"/>
    <x v="1"/>
    <n v="5490"/>
    <n v="2620617"/>
    <n v="10357"/>
    <s v="INCIDENTE"/>
    <s v="ANTIOQUIA"/>
    <s v="NECOCLI"/>
    <s v="NECOCLI III"/>
    <s v="REDEBAN"/>
    <s v="FO-25-1398603"/>
    <d v="2025-08-20T15:17:00"/>
    <d v="2025-08-21T13:42:00"/>
    <s v="NO"/>
    <s v="HARDWARE"/>
    <s v="LECTOR DE TARJETAS"/>
    <s v="DAÑO POS"/>
    <s v="CB UNO A UNO"/>
    <m/>
    <s v="CERRADO"/>
    <s v="20/08/2025 SE ESCALA PARA VISITA. LLAMAR ANTES DE VISITAR, CONFIRMAR FALLA Y DATOS | 21/08/2025 DATAFONO SE ENCUENTRA MALO NO LEE TARJETAS, SE REALIZA CAMBIO."/>
    <s v="VISITA_TÉCNICA"/>
    <s v="IZ6ZZ553"/>
    <s v="TIPO II"/>
    <s v="TERRESTRE"/>
    <s v="CASTRO HENAO DANIEL ESTEBAN"/>
    <n v="1"/>
    <n v="0"/>
    <n v="144967.87232000002"/>
    <n v="140395.6348884"/>
    <n v="144967.87232000002"/>
    <m/>
    <m/>
    <m/>
    <m/>
    <m/>
    <m/>
    <m/>
    <m/>
  </r>
  <r>
    <s v="MEDELLIN"/>
    <x v="1"/>
    <x v="1"/>
    <n v="5425"/>
    <n v="2608483"/>
    <n v="37386"/>
    <s v="INCIDENTE"/>
    <s v="ANTIOQUIA"/>
    <s v="MACEO"/>
    <s v="BARRIO CENTRO MACEO"/>
    <s v="REDEBAN"/>
    <s v="FO-25-1387910"/>
    <d v="2025-08-18T12:25:00"/>
    <d v="2025-08-21T13:46:00"/>
    <s v="NO"/>
    <s v="HARDWARE"/>
    <s v="LECTOR DE TARJETAS"/>
    <s v="DAÑO POS"/>
    <s v="CB UNO A UNO"/>
    <m/>
    <s v="CERRADO"/>
    <s v="18/08/2025 SE ESCALA PARA VISITA. LLAMAR ANTES DE VISITAR, CONFIRMAR FALLA Y DATOS | 21/08/2025 TECNICO EN SAN JOSE DESDE HORAS DE LA MAÑANA PERO NO HABÍA VÍA HABILITADA PARA DESPLAZARSE A MACEO PARA REALIZAR ACTIVIDAD SE TUVO QUE ESPERAR HABILITACIÓN DE VÍA PARA PODER DESPLAZARSE. VISITA EN CURSO PERO SE LLEGÓ TARDE POR NOVEDAD EN VÍA. | 21/08/2025 SE CAMBIA DATÁFONO CON LECTOR CHIP AVERIADO, SE DEJAN SERVICIOS FUNCIONANDO CORRECTAMENTE"/>
    <s v="VISITA_TÉCNICA"/>
    <s v="AB00N154"/>
    <s v="TIPO III"/>
    <s v="TERRESTRE"/>
    <s v="BARRIENTOS HERNANDEZ CRISTIAN HORACIO"/>
    <n v="1"/>
    <n v="0"/>
    <n v="275728.78077800001"/>
    <n v="196536.5258152"/>
    <n v="275728.78077800001"/>
    <m/>
    <m/>
    <m/>
    <m/>
    <m/>
    <m/>
    <m/>
    <m/>
  </r>
  <r>
    <s v="VILLAVICENCIO"/>
    <x v="3"/>
    <x v="3"/>
    <n v="50001"/>
    <n v="2623312"/>
    <n v="61674"/>
    <s v="INCIDENTE"/>
    <s v="META"/>
    <s v="VILLAVICENCIO"/>
    <s v="BARRIO SAN CARLOS VILLAVICENCI"/>
    <s v="REDEBAN"/>
    <s v="FO-25-1401807"/>
    <d v="2025-08-21T08:43:00"/>
    <d v="2025-08-21T14:45:00"/>
    <s v="NO"/>
    <s v="HARDWARE"/>
    <s v="LECTOR DE BARRAS"/>
    <s v="FORMATO INVALIDO LECTOR DAÑADO"/>
    <s v="CB UNO A UNO"/>
    <m/>
    <s v="CERRADO"/>
    <s v="21/08/2025 SE ESCALA PARA VISITA. LLAMAR ANTES DE VISITAR, CONFIRMAR FALLA Y DATOS | 21/08/2025 SE VISITA CB Y SE REALIZA CAMBIO DE LECTOR DE BARRAS POR DAÑÓ. SE REALIZAN PRUEBAS EXITOSAS PRUEBAS OK"/>
    <s v="VISITA_TÉCNICA"/>
    <s v="FUA0K592"/>
    <s v="TIPO I"/>
    <s v="TERRESTRE"/>
    <s v="GARZON RUIZ LUIS MIGUEL"/>
    <n v="1"/>
    <n v="0"/>
    <n v="65960.072302"/>
    <n v="75096.394270399993"/>
    <n v="65960.072302"/>
    <m/>
    <m/>
    <m/>
    <m/>
    <m/>
    <m/>
    <m/>
    <m/>
  </r>
  <r>
    <s v="BUCARAMANGA"/>
    <x v="0"/>
    <x v="0"/>
    <n v="68307"/>
    <n v="2623712"/>
    <n v="15531"/>
    <s v="INCIDENTE"/>
    <s v="SANTANDER"/>
    <s v="GIRON"/>
    <s v="MULTIPAGAS GIRON"/>
    <s v="REDEBAN"/>
    <s v="FO-25-1401906"/>
    <d v="2025-08-21T09:17:00"/>
    <d v="2025-08-21T14:50:00"/>
    <s v="NO"/>
    <s v="HARDWARE"/>
    <s v="IMPRESION"/>
    <s v="NO AVANZA PAPEL"/>
    <s v="ROBUSTO"/>
    <m/>
    <s v="CERRADO"/>
    <s v="21/08/2025 SE ESCALA PARA VISITA. LLAMAR ANTES DE VISITAR, CONFIRMAR FALLA Y DATOS | 21/08/2025 EQUIPO NO IMPRIME, CAMBIO DE DATAFONO Y LECTORA, BORRADO E INYECCION DE SO +VER 10.3N,CONFIGURACION CB OK, PRUEBAS OK."/>
    <s v="VISITA_TÉCNICA"/>
    <s v="AB0PZ872"/>
    <s v="TIPO I"/>
    <s v="TERRESTRE"/>
    <s v="SANTOS GONZALEZ JOHAN FABIAN"/>
    <n v="1"/>
    <n v="0"/>
    <n v="65960.072302"/>
    <n v="75096.394270399993"/>
    <n v="65960.072302"/>
    <m/>
    <m/>
    <m/>
    <m/>
    <m/>
    <m/>
    <m/>
    <m/>
  </r>
  <r>
    <s v="CALI"/>
    <x v="4"/>
    <x v="4"/>
    <n v="19001"/>
    <n v="2611845"/>
    <n v="78716"/>
    <s v="INCIDENTE"/>
    <s v="CAUCA"/>
    <s v="POPAYAN"/>
    <s v="PTM POPAYA MALU PAPELERIA"/>
    <s v="REDEBAN"/>
    <s v="FO-25-1391656"/>
    <d v="2025-08-19T11:10:00"/>
    <d v="2025-08-21T14:59:00"/>
    <s v="NO"/>
    <s v="HARDWARE"/>
    <s v="COMUNICACION"/>
    <s v="MENSAJE CABLE DE RED DESCONECTADO"/>
    <s v="AGREGADOR"/>
    <m/>
    <s v="CERRADO"/>
    <s v="19/08/2025 EN COMUNICACIÓN CON LA SEÑORA LAURA SAMBONAY AL NUMERO 3217177672 INDICA QUE EL DATAFONO LE ARROJA CABLE DE RED DESCONECTADO, CONFIRMA DATOS, SE ESCALA PARA VISITA | 21/08/2025 SE REALIZA LLAMADA CON EL SEÑOR PEDRO INFORMA EL DATÁFONO YA TIENE INTERNET OPERA OK"/>
    <s v="SOPORTE_TELEFÓNICO"/>
    <n v="0"/>
    <s v="TIPO III"/>
    <s v="TERRESTRE"/>
    <s v="GIMBUEL LASSO LUIS GERMAN"/>
    <n v="0"/>
    <n v="0"/>
    <n v="41241.0800752"/>
    <n v="0"/>
    <n v="41241.0800752"/>
    <m/>
    <m/>
    <m/>
    <m/>
    <m/>
    <m/>
    <m/>
    <m/>
  </r>
  <r>
    <s v="MEDELLIN"/>
    <x v="1"/>
    <x v="1"/>
    <n v="5001"/>
    <n v="2625174"/>
    <n v="48745"/>
    <s v="INCIDENTE"/>
    <s v="ANTIOQUIA"/>
    <s v="MEDELLIN"/>
    <s v="BARRIO BELEN RINCON MEDELLIN"/>
    <s v="REDEBAN"/>
    <s v="FO-25-1404000"/>
    <d v="2025-08-21T11:43:00"/>
    <d v="2025-08-21T15:07:00"/>
    <s v="NO"/>
    <s v="HARDWARE"/>
    <s v="LECTOR DE BARRAS"/>
    <s v="CABLE LECTORA AVERIADO"/>
    <s v="CB UNO A UNO"/>
    <m/>
    <s v="CERRADO"/>
    <s v="21/08/2025 SE ESCALA PARA VISITA. LLAMAR ANTES DE VISITAR, CONFIRMAR FALLA Y DATOS | 21/08/2025 SE REALIZA CAMBIO DE LA LECTORA YA QUE NO ENCENDÍA, SE REALIZAN PRUEBAS Y FUNCIONA CORRECTAMENTE."/>
    <s v="VISITA_TÉCNICA"/>
    <s v="1100K349"/>
    <s v="TIPO I"/>
    <s v="TERRESTRE"/>
    <s v="RAMIREZ TABARES JUAN DIEGO"/>
    <n v="1"/>
    <n v="0"/>
    <n v="65960.072302"/>
    <n v="75096.394270399993"/>
    <n v="65960.072302"/>
    <m/>
    <m/>
    <m/>
    <m/>
    <m/>
    <m/>
    <m/>
    <m/>
  </r>
  <r>
    <s v="MONTERIA"/>
    <x v="2"/>
    <x v="2"/>
    <n v="5250"/>
    <n v="2624967"/>
    <n v="37661"/>
    <s v="INCIDENTE"/>
    <s v="ANTIOQUIA"/>
    <s v="EL BAGRE"/>
    <s v="DISTRICOL ASECONTRY"/>
    <s v="REDEBAN"/>
    <s v="FO-25-1403839"/>
    <d v="2025-08-21T11:11:00"/>
    <d v="2025-08-21T15:12:00"/>
    <s v="NO"/>
    <s v="HARDWARE"/>
    <s v="PANTALLA"/>
    <s v="DAÑO POS"/>
    <s v="AGREGADOR"/>
    <m/>
    <s v="CERRADO"/>
    <s v="21/08/2025 SE ESCALA PARA VISITA. LLAMAR ANTES DE VISITAR, CONFIRMAR FALLA Y DATOS | 21/08/2025 SE VISITA SITIO, SE CAMBIA DATAFONO POR DAÑO EN FUENTE Y PANTALLA OK. SE INSTALA EQUIPO DESK2600 Y SE REALIZAN PRUEBAS EXITOSAS"/>
    <s v="VISITA_TÉCNICA"/>
    <s v="AA00P607"/>
    <s v="TIPO IV"/>
    <s v="TERRESTRE"/>
    <s v="COGOLLO VERTEL EDER LUIS"/>
    <n v="1"/>
    <n v="0"/>
    <n v="479588.87655000004"/>
    <n v="196536.5258152"/>
    <n v="479588.87655000004"/>
    <m/>
    <m/>
    <m/>
    <m/>
    <m/>
    <m/>
    <m/>
    <m/>
  </r>
  <r>
    <s v="VILLAVICENCIO"/>
    <x v="3"/>
    <x v="3"/>
    <n v="50318"/>
    <n v="2615314"/>
    <n v="78805"/>
    <s v="INCIDENTE"/>
    <s v="META"/>
    <s v="GUAMAL"/>
    <s v="BARRIO LAS FERIAS GUAMAL 2"/>
    <s v="REDEBAN"/>
    <s v="FO-25-1394039"/>
    <d v="2025-08-19T17:38:00"/>
    <d v="2025-08-21T15:16:00"/>
    <s v="NO"/>
    <s v="HARDWARE"/>
    <s v="NO ENCIENDE SE REINICIA"/>
    <s v="FUENTE PODER AVERIADA"/>
    <s v="CB UNO A UNO"/>
    <m/>
    <s v="CERRADO"/>
    <s v="19/08/2025 SE ESCALA PARA VISITA. LLAMAR ANTES DE VISITAR, CONFIRMAR FALLA Y DATOS | 21/08/2025 SE REALIZA CAMBIO DE FUENTE DE PODER, PRUEBAS OK"/>
    <s v="VISITA_TÉCNICA"/>
    <s v="V1SZZ187"/>
    <s v="TIPO II"/>
    <s v="TERRESTRE"/>
    <s v="PEDREROS CONTRERAS MICHAEL STEVENS"/>
    <n v="1"/>
    <n v="0"/>
    <n v="144967.87232000002"/>
    <n v="140395.6348884"/>
    <n v="144967.87232000002"/>
    <m/>
    <m/>
    <m/>
    <m/>
    <m/>
    <m/>
    <m/>
    <m/>
  </r>
  <r>
    <s v="BARRANQUILLA"/>
    <x v="2"/>
    <x v="2"/>
    <n v="47675"/>
    <n v="2616367"/>
    <n v="35493"/>
    <s v="INCIDENTE"/>
    <s v="MAGDALENA"/>
    <s v="SALAMINA"/>
    <s v="DISTRICOL LA PERSEVERANCIA"/>
    <s v="REDEBAN"/>
    <s v="FO-25-1395429"/>
    <d v="2025-08-20T08:31:00"/>
    <d v="2025-08-21T15:18:00"/>
    <s v="NO"/>
    <s v="HARDWARE"/>
    <s v="IMPRESION"/>
    <s v="NO AVANZA PAPEL"/>
    <s v="AGREGADOR"/>
    <m/>
    <s v="CERRADO"/>
    <s v="20/08/2025 SE ESCALA PARA VISITA. LLAMAR ANTES DE VISITAR, CONFIRMAR FALLA Y DATOS | 21/08/2025 SE REALIZA VISITA SE PROCEDE A CAMBIAR DATAFONO YA QUE EL EQUIPO NO IMPRIMA EL PAPEL QUEDABA ATASCADO, SE CAMBIA SE HACEN PRUEBAS Y TODO OK"/>
    <s v="VISITA_TÉCNICA"/>
    <s v="GZ000516"/>
    <s v="TIPO II"/>
    <s v="TERRESTRE"/>
    <s v="PORRAS CASTRO DARLON NASCK"/>
    <n v="1"/>
    <n v="0"/>
    <n v="144967.87232000002"/>
    <n v="140395.6348884"/>
    <n v="144967.87232000002"/>
    <m/>
    <m/>
    <m/>
    <m/>
    <m/>
    <m/>
    <m/>
    <m/>
  </r>
  <r>
    <s v="CARTAGENA"/>
    <x v="2"/>
    <x v="2"/>
    <n v="13001"/>
    <n v="2624180"/>
    <n v="24956"/>
    <s v="INCIDENTE"/>
    <s v="BOLIVAR"/>
    <s v="CARTAGENA"/>
    <s v="BARRIO LA CANDELARIA CARTAGENA"/>
    <s v="REDEBAN"/>
    <s v="FO-25-1402919"/>
    <d v="2025-08-21T10:06:00"/>
    <d v="2025-08-21T15:20:00"/>
    <s v="NO"/>
    <s v="SOFTWARE"/>
    <s v="COMUNICACION"/>
    <s v="PARAMETROS DE CONFIGURACION EN POS"/>
    <s v="CB UNO A UNO"/>
    <m/>
    <s v="CERRADO"/>
    <s v="21/08/2025 SE ESCALA PARA VISITA. LLAMAR ANTES DE VISITAR, CONFIRMAR FALLA Y DATOS | 21/08/2025 SE VALIDA ERROR DE PARÁMETROS SE RECONFIGURA Y TODO QUEDA OK"/>
    <s v="VISITA_TÉCNICA"/>
    <s v="ABYZZ069"/>
    <s v="TIPO I"/>
    <s v="TERRESTRE"/>
    <s v="MARTINEZ SALGUEDO ANDRES AUGUSTO"/>
    <n v="1"/>
    <n v="0"/>
    <n v="65960.072302"/>
    <n v="75096.394270399993"/>
    <n v="65960.072302"/>
    <m/>
    <m/>
    <m/>
    <m/>
    <m/>
    <m/>
    <m/>
    <m/>
  </r>
  <r>
    <s v="VILLAVICENCIO"/>
    <x v="3"/>
    <x v="3"/>
    <n v="50318"/>
    <n v="2621981"/>
    <n v="76772"/>
    <s v="INCIDENTE"/>
    <s v="META"/>
    <s v="GUAMAL"/>
    <s v="BARRIO FUNDADORES GUAMAL 9"/>
    <s v="REDEBAN"/>
    <s v="FO-25-1402875"/>
    <d v="2025-08-21T08:00:00"/>
    <d v="2025-08-21T15:25:00"/>
    <s v="NO"/>
    <s v="HARDWARE"/>
    <s v="LECTOR DE BARRAS"/>
    <s v="FORMATO INVALIDO LECTOR DAÑADO"/>
    <s v="CB UNO A UNO"/>
    <m/>
    <s v="CERRADO"/>
    <s v="21/08/2025 SE ESCALA PARA VISITA. LLAMAR ANTES DE VISITAR, CONFIRMAR FALLA Y DATOS | 21/08/2025 SE REALIZA CAMBIO DE LECTORA POR DAÑO, NO ENCIENDE"/>
    <s v="VISITA_TÉCNICA"/>
    <s v="A48ZZ331"/>
    <s v="TIPO II"/>
    <s v="TERRESTRE"/>
    <s v="PEDREROS CONTRERAS MICHAEL STEVENS"/>
    <n v="1"/>
    <n v="0"/>
    <n v="144967.87232000002"/>
    <n v="140395.6348884"/>
    <n v="144967.87232000002"/>
    <m/>
    <m/>
    <m/>
    <m/>
    <m/>
    <m/>
    <m/>
    <m/>
  </r>
  <r>
    <s v="MEDELLIN"/>
    <x v="1"/>
    <x v="1"/>
    <n v="5318"/>
    <n v="2623329"/>
    <n v="79260"/>
    <s v="INCIDENTE"/>
    <s v="ANTIOQUIA"/>
    <s v="GUARNE"/>
    <s v="DISTRICOL DISTRIBUIDORA SAN AN"/>
    <s v="REDEBAN"/>
    <s v="FO-25-1401794"/>
    <d v="2025-08-21T08:49:00"/>
    <d v="2025-08-21T15:37:00"/>
    <s v="NO"/>
    <s v="HARDWARE"/>
    <s v="IMPRESION"/>
    <s v="NO AVANZA PAPEL"/>
    <s v="AGREGADOR"/>
    <m/>
    <s v="CERRADO"/>
    <s v="21/08/2025 SE ESCALA PARA VISITA. LLAMAR ANTES DE VISITAR, CONFIRMAR FALLA Y DATOS | 21/08/2025 SE LLAMA AL NÚMERO INDICADO PARA CONFIRMAR LA VISITA Y LA USUARIA SANDRA SANCHEZ GARCIA CON CC1036937549 INDICA QUE YA EL EQUIPO ESTA FUNCIONANDO CON NORMALIDAD QUE NO NECESITA VISITA TÉCNICA"/>
    <s v="SOPORTE_TELEFÓNICO"/>
    <n v="0"/>
    <s v="TIPO II"/>
    <s v="TERRESTRE"/>
    <s v="RUA ALVAREZ RICHARD ANDRES"/>
    <n v="0"/>
    <n v="0"/>
    <n v="41241.0800752"/>
    <n v="0"/>
    <n v="41241.0800752"/>
    <m/>
    <m/>
    <m/>
    <m/>
    <m/>
    <m/>
    <m/>
    <m/>
  </r>
  <r>
    <s v="IBAGUE"/>
    <x v="3"/>
    <x v="3"/>
    <n v="73168"/>
    <n v="2617473"/>
    <n v="32030"/>
    <s v="INCIDENTE"/>
    <s v="TOLIMA"/>
    <s v="CHAPARRAL"/>
    <s v="BARRIO PRIMERO DE MAYO CHAPARR"/>
    <s v="REDEBAN"/>
    <s v="FO-25-1395988"/>
    <d v="2025-08-20T09:55:00"/>
    <d v="2025-08-21T15:40:00"/>
    <s v="NO"/>
    <s v="HARDWARE"/>
    <s v="COMUNICACION"/>
    <s v="CAMBIO DE IP"/>
    <s v="CB UNO A UNO"/>
    <m/>
    <s v="CERRADO"/>
    <s v="20/08/2025 SE ESCALA PARA VISITA. LLAMAR ANTES DE VISITAR, CONFIRMAR FALLA Y DATOS | 21/08/2025 SE BORRA APLICATIVO DEL DATÁFONO POR FALLA DE COMUNICACIÓN. SE INYECTA LA VERSIÓN 9.90 Y SE HACE LA INICIALIZACIÓN. SE VERIFICA CONEXIÓN ELÉCTRICA Y DE INTERNET. SE HACEN PRUEBAS DE TRANSACCIONES TODO OK"/>
    <s v="VISITA_TÉCNICA"/>
    <s v="A16ZZ720"/>
    <s v="TIPO III"/>
    <s v="TERRESTRE"/>
    <s v="VARGAS HERRERA JHON JAIRO"/>
    <n v="1"/>
    <n v="0"/>
    <n v="275728.78077800001"/>
    <n v="196536.5258152"/>
    <n v="275728.78077800001"/>
    <m/>
    <m/>
    <m/>
    <m/>
    <m/>
    <m/>
    <m/>
    <m/>
  </r>
  <r>
    <s v="VILLAVICENCIO"/>
    <x v="3"/>
    <x v="3"/>
    <n v="50223"/>
    <n v="2614997"/>
    <n v="80364"/>
    <s v="INCIDENTE"/>
    <s v="META"/>
    <s v="CUBARRAL"/>
    <s v="BARRIO EL JARDIN CUBARRAL"/>
    <s v="REDEBAN"/>
    <s v="FO-25-1393980"/>
    <d v="2025-08-19T16:51:00"/>
    <d v="2025-08-21T15:49:00"/>
    <s v="NO"/>
    <s v="HARDWARE"/>
    <s v="COMUNICACION"/>
    <s v="MENSAJE CABLE DE RED DESCONECTADO"/>
    <s v="CB UNO A UNO"/>
    <m/>
    <s v="CERRADO"/>
    <s v="19/08/2025 SE ESCALA PARA VISITA. LLAMAR ANTES DE VISITAR, CONFIRMAR FALLA Y DATOS | 21/08/2025 SE REALIZA CONTACTO TELEFONICO CON LA SEÑORA HERLINDA LA CUAL INDICA QUE EL DATAFONO YA  LE ESTA FUNCIONANDO OK"/>
    <s v="SOPORTE_TELEFÓNICO"/>
    <n v="0"/>
    <s v="TIPO II"/>
    <s v="TERRESTRE"/>
    <s v="PEDREROS CONTRERAS MICHAEL STEVENS"/>
    <n v="0"/>
    <n v="0"/>
    <n v="41241.0800752"/>
    <n v="0"/>
    <n v="41241.0800752"/>
    <m/>
    <m/>
    <m/>
    <m/>
    <m/>
    <m/>
    <m/>
    <m/>
  </r>
  <r>
    <s v="BUCARAMANGA"/>
    <x v="0"/>
    <x v="0"/>
    <n v="68001"/>
    <n v="2623656"/>
    <n v="74340"/>
    <s v="INCIDENTE"/>
    <s v="SANTANDER"/>
    <s v="BUCARAMANGA"/>
    <s v="PTM BUCARAMANGA DESPENSA LA OR"/>
    <s v="REDEBAN"/>
    <s v="FO-25-1402820"/>
    <d v="2025-08-21T09:22:00"/>
    <d v="2025-08-21T15:53:00"/>
    <s v="NO"/>
    <s v="HARDWARE"/>
    <s v="SE REINICIA"/>
    <s v="DAÑO POS"/>
    <s v="AGREGADOR"/>
    <m/>
    <s v="CERRADO"/>
    <s v="21/08/2025 SE ESCALA PARA VISITA. LLAMAR ANTES DE VISITAR, CONFIRMAR FALLA Y DATOS | 21/08/2025 SE REALIZA VISITA AL COMERCIO SE HACE CAMBIO DE DATAFONO SE REALIZAN PRUEBAS OK"/>
    <s v="VISITA_TÉCNICA"/>
    <s v="EF8ZZ427-EF8ZZ140"/>
    <s v="TIPO I"/>
    <s v="TERRESTRE"/>
    <s v="MARIÑO PABON JORGE ENRIQUE"/>
    <n v="1"/>
    <n v="0"/>
    <n v="65960.072302"/>
    <n v="75096.394270399993"/>
    <n v="65960.072302"/>
    <m/>
    <m/>
    <m/>
    <m/>
    <m/>
    <m/>
    <m/>
    <m/>
  </r>
  <r>
    <s v="MONTERIA"/>
    <x v="2"/>
    <x v="2"/>
    <n v="23001"/>
    <n v="2624507"/>
    <n v="20874"/>
    <s v="INCIDENTE"/>
    <s v="CORDOBA"/>
    <s v="MONTERIA"/>
    <s v="MULTIPAGAS MONTERIA"/>
    <s v="REDEBAN"/>
    <s v="FO-25-1403230"/>
    <d v="2025-08-21T10:18:00"/>
    <d v="2025-08-21T15:56:00"/>
    <s v="NO"/>
    <s v="HARDWARE"/>
    <s v="HUB"/>
    <s v="DETERIORO CABLE"/>
    <s v="ROBUSTO"/>
    <m/>
    <s v="CERRADO"/>
    <s v="21/08/2025 SE ESCALA PARA VISITA. LLAMAR ANTES DE VISITAR, CONFIRMAR FALLA Y DATOS | 21/08/2025 SE REALIZA CAMBIO DE EQUIPO, HUB SE ENCONTRÓ CON EL CABLE DETERIORADO, SE PROCEDE A INSTALAR EL NUEVO HUB, SE REALIZA PRUEBAS, LECTORA OK, PIN PAD FUNCIONADON CON NORMALIDAD , CB OPERANDO CON NORMALIDAD."/>
    <s v="VISITA_TÉCNICA"/>
    <s v="AA9ZZ050"/>
    <s v="TIPO I"/>
    <s v="TERRESTRE"/>
    <s v="ARRAZOLA HERNANDEZ NICOLAS AUGUSTO"/>
    <n v="1"/>
    <n v="0"/>
    <n v="65960.072302"/>
    <n v="75096.394270399993"/>
    <n v="65960.072302"/>
    <m/>
    <m/>
    <m/>
    <m/>
    <m/>
    <m/>
    <m/>
    <m/>
  </r>
  <r>
    <s v="BOGOTA"/>
    <x v="5"/>
    <x v="5"/>
    <n v="25513"/>
    <n v="2617028"/>
    <n v="61835"/>
    <s v="INCIDENTE"/>
    <s v="CUNDINAMARCA"/>
    <s v="PACHO"/>
    <s v="BARRIO CENTRO PACHO 8"/>
    <s v="REDEBAN"/>
    <s v="FO-25-1395751"/>
    <d v="2025-08-20T09:18:00"/>
    <d v="2025-08-21T15:57:00"/>
    <s v="NO"/>
    <s v="HARDWARE"/>
    <s v="TECLADO"/>
    <s v="DAÑO POS"/>
    <s v="CB UNO A UNO"/>
    <m/>
    <s v="CERRADO"/>
    <s v="21/08/2025 SE REALIZA CAMBIO DE DATAFONO POR DAÑO EN TECLADO SE CREAN USUARIOS SE REALIZAN PRUEBAS. OK"/>
    <s v="VISITA_TÉCNICA"/>
    <s v="HA00L082"/>
    <s v="TIPO III"/>
    <s v="TERRESTRE"/>
    <s v="SOTO LONDOÑO FREDY ALEXANDER"/>
    <n v="1"/>
    <n v="0"/>
    <n v="275728.78077800001"/>
    <n v="196536.5258152"/>
    <n v="275728.78077800001"/>
    <m/>
    <m/>
    <m/>
    <m/>
    <m/>
    <m/>
    <m/>
    <m/>
  </r>
  <r>
    <s v="CALI"/>
    <x v="4"/>
    <x v="4"/>
    <n v="76248"/>
    <n v="2626792"/>
    <n v="27592"/>
    <s v="INCIDENTE"/>
    <s v="VALLE DEL CAUCA"/>
    <s v="EL CERRITO"/>
    <s v="BARRIO EL PLACER   EL CERRITO"/>
    <s v="REDEBAN"/>
    <s v="FO-25-1405186"/>
    <d v="2025-08-21T14:56:00"/>
    <d v="2025-08-21T16:01:00"/>
    <s v="NO"/>
    <s v="HARDWARE"/>
    <s v="LECTOR DE BARRAS"/>
    <s v="CABLE LECTORA AVERIADO"/>
    <s v="CB UNO A UNO"/>
    <m/>
    <s v="CERRADO"/>
    <s v="21/08/2025 SE ESCALA PARA VISITA. LLAMAR ANTES DE VISITAR, CONFIRMAR FALLA Y DATOS | 21/08/2025 EN LA VISITA TÉCNICA SE REALIZÓ EL CAMBIO DE LECTOR DE CÓDIGO DE BARRAS YA QUE SE ENCONTRÓ CON EL CABLE AVERIADO,SE INSTALA EL LECTOR Y SE REALIZARON LAS PRUEBAS DEJANDO EL SERVICIO OPERANDO SIN FALLAS Y SIN NOVEDAD"/>
    <s v="VISITA_TÉCNICA"/>
    <s v="BL01U059"/>
    <s v="TIPO II"/>
    <s v="TERRESTRE"/>
    <s v="SANCHEZ URREGO ROBINSON DAVID"/>
    <n v="1"/>
    <n v="0"/>
    <n v="144967.87232000002"/>
    <n v="140395.6348884"/>
    <n v="144967.87232000002"/>
    <m/>
    <m/>
    <m/>
    <m/>
    <m/>
    <m/>
    <m/>
    <m/>
  </r>
  <r>
    <s v="MONTERIA"/>
    <x v="2"/>
    <x v="2"/>
    <n v="5895"/>
    <n v="2603136"/>
    <n v="57003"/>
    <s v="INCIDENTE"/>
    <s v="ANTIOQUIA"/>
    <s v="ZARAGOZA"/>
    <s v="DISTRICOL LOCURAS INTIMAS"/>
    <s v="REDEBAN"/>
    <s v="FO-25-1380018"/>
    <d v="2025-08-15T10:49:00"/>
    <d v="2025-08-21T16:09:00"/>
    <s v="NO"/>
    <s v="HARDWARE"/>
    <s v="LECTOR DE BARRAS"/>
    <s v="DAÑO POS"/>
    <s v="AGREGADOR"/>
    <m/>
    <s v="CERRADO"/>
    <s v="15/08/2025 SE INTENTA COMUNICACION CON CB AL NUMERO 3133474742 SIN RESPUESTA, FAVOR LLAMAR LLAMAR ANTES DE VISITAR, CONFIRMAR FALLA Y DATOS | 21/08/2025 SE VISITA SITIO, SE CAMBIA LECTOR POR DAÑO, NO LEE FACTURAS OK. SE REALIZAN PRUEBAS CON NUEVO LECTOR OPERATIVO"/>
    <s v="VISITA_TÉCNICA"/>
    <s v="XPRZZ669"/>
    <s v="TIPO IV"/>
    <s v="TERRESTRE"/>
    <s v="COGOLLO VERTEL EDER LUIS"/>
    <n v="1"/>
    <n v="0"/>
    <n v="479588.87655000004"/>
    <n v="196536.5258152"/>
    <n v="479588.87655000004"/>
    <m/>
    <m/>
    <m/>
    <m/>
    <m/>
    <m/>
    <m/>
    <m/>
  </r>
  <r>
    <s v="BUCARAMANGA"/>
    <x v="0"/>
    <x v="0"/>
    <n v="68276"/>
    <n v="2622674"/>
    <n v="17747"/>
    <s v="INCIDENTE"/>
    <s v="SANTANDER"/>
    <s v="FLORIDABLANCA"/>
    <s v="BARRIO VILLABEL FLORIDABLANCA"/>
    <s v="REDEBAN"/>
    <s v="FO-25-1401847"/>
    <d v="2025-08-21T08:00:00"/>
    <d v="2025-08-21T16:23:00"/>
    <s v="NO"/>
    <s v="HARDWARE"/>
    <s v="ALERT IRRUPTION"/>
    <s v="ALERT IRRUPTION"/>
    <s v="CB UNO A UNO"/>
    <m/>
    <s v="CERRADO"/>
    <s v="21/08/2025 SE ESCALA PARA VISITA. LLAMAR ANTES DE VISITAR, CONFIRMAR FALLA Y DATOS | 21/08/2025 SE REALIZA CAMBIO DE EQUIPO DEBIDO ALERT IRRUPTION SE REALIZA INYECCIÓN DE SISTEMA Y VERSIÓN INICIALIZADA OK PRUEBAS OK CUBRE CLAVE OK"/>
    <s v="VISITA_TÉCNICA"/>
    <s v="9A002525"/>
    <s v="TIPO I"/>
    <s v="TERRESTRE"/>
    <s v="HERRERA LUQUE SAUL JAVIER"/>
    <n v="1"/>
    <n v="0"/>
    <n v="65960.072302"/>
    <n v="75096.394270399993"/>
    <n v="65960.072302"/>
    <m/>
    <m/>
    <m/>
    <m/>
    <m/>
    <m/>
    <m/>
    <m/>
  </r>
  <r>
    <s v="NEIVA"/>
    <x v="3"/>
    <x v="3"/>
    <n v="41551"/>
    <n v="2623761"/>
    <n v="50382"/>
    <s v="INCIDENTE"/>
    <s v="HUILA"/>
    <s v="PITALITO"/>
    <s v="BARRIO TEQUENDAMA PITALITO"/>
    <s v="REDEBAN"/>
    <s v="FO-25-1402774"/>
    <d v="2025-08-21T09:32:00"/>
    <d v="2025-08-21T16:26:00"/>
    <s v="NO"/>
    <s v="SOFTWARE"/>
    <s v="ACTUALIZACION"/>
    <s v="VERSION CARGA SO VR"/>
    <s v="CB UNO A UNO"/>
    <m/>
    <s v="CERRADO"/>
    <s v="21/08/2025 SE ESCALA PARA VISITA. LLAMAR ANTES DE VISITAR, CONFIRMAR FALLA Y DATOS | 21/08/2025 SE REALIZA VISITA AL PUNTO ,SE  EVIDENCIA DATAFONO NO EJECUTA LA ORDEN DE IMPRESIÓN. SE REALIZA BORRADO DE VR , SE INICIALIZA Y SE REALIZAN PRUEBAS EXITOSAS. CB OPERATIVO."/>
    <s v="VISITA_TÉCNICA"/>
    <s v="XP00W507"/>
    <s v="TIPO III"/>
    <s v="TERRESTRE"/>
    <s v="DEVIA REINOSO JUAN CARLOS"/>
    <n v="1"/>
    <n v="0"/>
    <n v="275728.78077800001"/>
    <n v="196536.5258152"/>
    <n v="275728.78077800001"/>
    <m/>
    <m/>
    <m/>
    <m/>
    <m/>
    <m/>
    <m/>
    <m/>
  </r>
  <r>
    <s v="CUCUTA"/>
    <x v="0"/>
    <x v="0"/>
    <n v="54001"/>
    <n v="2624990"/>
    <n v="40083"/>
    <s v="INCIDENTE"/>
    <s v="NORTE DE SANTANDER"/>
    <s v="CUCUTA"/>
    <s v="BARRIO MOTILONES CUCUTA 1"/>
    <s v="REDEBAN"/>
    <s v="FO-25-1403832"/>
    <d v="2025-08-21T11:19:00"/>
    <d v="2025-08-21T16:28:00"/>
    <s v="NO"/>
    <s v="HARDWARE"/>
    <s v="TECLADO"/>
    <s v="DAÑO POS"/>
    <s v="CB UNO A UNO"/>
    <m/>
    <s v="CERRADO"/>
    <s v="21/08/2025 SE ESCALA PARA VISITA. LLAMAR ANTES DE VISITAR, CONFIRMAR FALLA Y DATOS | 21/08/2025 SE CAMBIO DATAFONO POR DAÑO EN TECLADO BORROSO SE INSTALA NUEVA VERSIÓN CIERRES Y PRUEBAS OK"/>
    <s v="VISITA_TÉCNICA"/>
    <s v="AB0FZ184"/>
    <s v="TIPO I"/>
    <s v="TERRESTRE"/>
    <s v="DURAN ACOSTA FRANK YONNY"/>
    <n v="1"/>
    <n v="0"/>
    <n v="65960.072302"/>
    <n v="75096.394270399993"/>
    <n v="65960.072302"/>
    <m/>
    <m/>
    <m/>
    <m/>
    <m/>
    <m/>
    <m/>
    <m/>
  </r>
  <r>
    <s v="VALLEDUPAR"/>
    <x v="2"/>
    <x v="2"/>
    <n v="20011"/>
    <n v="2605928"/>
    <n v="46067"/>
    <s v="INCIDENTE"/>
    <s v="CESAR"/>
    <s v="AGUACHICA"/>
    <s v="PTM AGUACHICA  INTERNET Y VARI"/>
    <s v="REDEBAN"/>
    <s v="FO-25-1383188"/>
    <d v="2025-08-16T08:00:00"/>
    <d v="2025-08-21T16:32:00"/>
    <s v="NO"/>
    <s v="HARDWARE"/>
    <s v="TECLADO"/>
    <s v="DAÑO POS"/>
    <s v="AGREGADOR"/>
    <m/>
    <s v="CERRADO"/>
    <s v="16/08/2025 SE ESCALA PARA VISITA. LLAMAR ANTES DE VISITAR, CONFIRMAR FALLA Y DATOS | 21/08/2025 BUENAS TARDES SE VISITA CB MIXTO Y SE HACE CAMBIO DE EQUIPO, SE HACEN PRUEBAS Y SE DEJA TODO OK"/>
    <s v="VISITA_TÉCNICA"/>
    <s v="XP004577-LA00A471"/>
    <s v="TIPO IV"/>
    <s v="TERRESTRE"/>
    <s v="BENITEZ CARVAJAL ALVARO JAVIER"/>
    <n v="1"/>
    <n v="0"/>
    <n v="479588.87655000004"/>
    <n v="196536.5258152"/>
    <n v="479588.87655000004"/>
    <m/>
    <m/>
    <m/>
    <m/>
    <m/>
    <m/>
    <m/>
    <m/>
  </r>
  <r>
    <s v="CALI"/>
    <x v="4"/>
    <x v="4"/>
    <n v="76892"/>
    <n v="2621755"/>
    <n v="73694"/>
    <s v="INCIDENTE"/>
    <s v="VALLE DEL CAUCA"/>
    <s v="YUMBO"/>
    <s v="BARRIO GUABINAS YUMBO"/>
    <s v="REDEBAN"/>
    <s v="FO-25-1399141"/>
    <d v="2025-08-20T16:53:00"/>
    <d v="2025-08-21T16:35:00"/>
    <s v="NO"/>
    <s v="HARDWARE"/>
    <s v="IMPRESION"/>
    <s v="NO IMPRIME UNO O VARIOS CARACTERES"/>
    <s v="CB UNO A UNO"/>
    <m/>
    <s v="CERRADO"/>
    <s v="20/08/2025 SE ESCALA PARA VISITA. LLAMAR ANTES DE VISITAR, CONFIRMAR FALLA Y DATOS | 21/08/2025 ‎SE REALIZA CAMBIO DE DATÁFONO POR MOTOR DE IMPRESIÓN, EL CUÁL IMPRIME MUY CLARO LOS DATOS._x000a_‎SE REALIZAN PRUEBAS OPERATIVAS SIN NOVEDAD._x000a_‎CB QUEDA OKEY._x000a_‎"/>
    <s v="VISITA_TÉCNICA"/>
    <s v="EG03Z548"/>
    <s v="TIPO I"/>
    <s v="TERRESTRE"/>
    <s v="TORRES GARCIA JENDRY JOSE"/>
    <n v="1"/>
    <n v="0"/>
    <n v="65960.072302"/>
    <n v="75096.394270399993"/>
    <n v="65960.072302"/>
    <m/>
    <m/>
    <m/>
    <m/>
    <m/>
    <m/>
    <m/>
    <m/>
  </r>
  <r>
    <s v="MEDELLIN"/>
    <x v="1"/>
    <x v="1"/>
    <n v="5212"/>
    <n v="2621962"/>
    <n v="69533"/>
    <s v="INCIDENTE"/>
    <s v="ANTIOQUIA"/>
    <s v="COPACABANA"/>
    <s v="BARRIO MARIA COPACABANA 2"/>
    <s v="REDEBAN"/>
    <s v="FO-25-1399315"/>
    <d v="2025-08-20T17:49:00"/>
    <d v="2025-08-21T16:45:00"/>
    <s v="NO"/>
    <s v="HARDWARE"/>
    <s v="COMUNICACION"/>
    <s v="MENSAJE CABLE DE RED DESCONECTADO"/>
    <s v="CB UNO A UNO"/>
    <m/>
    <s v="CERRADO"/>
    <s v="20/08/2025 SE ESCALA PARA VISITA. LLAMAR ANTES DE VISITAR, CONFIRMAR FALLA Y DATOS | 21/08/2025 SE LLEGA AL SITIO SE VERIFICA EQUIPOS Y NO TIENE RED RE VERIFICA CABLEADO Y EL CABLE DE RED Y SE ENCUENTRA EN BUEN MAL ESTADO"/>
    <s v="VISITA_TÉCNICA"/>
    <s v="10YZZ753"/>
    <s v="TIPO I"/>
    <s v="TERRESTRE"/>
    <s v="ZAPATA LOPEZ EDWARD ASDRUBAL"/>
    <n v="1"/>
    <n v="0"/>
    <n v="65960.072302"/>
    <n v="75096.394270399993"/>
    <n v="65960.072302"/>
    <m/>
    <m/>
    <m/>
    <m/>
    <m/>
    <m/>
    <m/>
    <m/>
  </r>
  <r>
    <s v="VALLEDUPAR"/>
    <x v="2"/>
    <x v="2"/>
    <n v="20001"/>
    <n v="2622138"/>
    <n v="72096"/>
    <s v="INCIDENTE"/>
    <s v="CESAR"/>
    <s v="VALLEDUPAR"/>
    <s v="PTM VALLEDUPAR  SUPER PUNTO YE"/>
    <s v="REDEBAN"/>
    <s v="FO-25-1402849"/>
    <d v="2025-08-21T08:00:00"/>
    <d v="2025-08-21T16:48:00"/>
    <s v="NO"/>
    <s v="HARDWARE"/>
    <s v="NO ENCIENDE"/>
    <s v="DAÑO POS"/>
    <s v="AGREGADOR"/>
    <m/>
    <s v="CERRADO"/>
    <s v="21/08/2025 SE ESCALA PARA VISITA. LLAMAR ANTES DE VISITAR, CONFIRMAR FALLA Y DATOS | 21/08/2025 SE REALIZA VISITA POR SOLICITUD DE CLIENTE, SE LLEGA A SITIO SE EVIDENCIA EQUIPO QUE NO ENCIENDE SE REALIZAN CAMBIO DE EQUIPO DEJANDO EQUIPO TECNOLOGÍA DESK 2600 CON SU RESPECTIVO HUB, PRUEBAS OK AL 100%"/>
    <s v="VISITA_TÉCNICA"/>
    <s v="NN00K635-NN00M742"/>
    <s v="TIPO I"/>
    <s v="TERRESTRE"/>
    <s v="MAESTRE MENGUAL EDGAR ENRIQUE"/>
    <n v="1"/>
    <n v="0"/>
    <n v="65960.072302"/>
    <n v="75096.394270399993"/>
    <n v="65960.072302"/>
    <m/>
    <m/>
    <m/>
    <m/>
    <m/>
    <m/>
    <m/>
    <m/>
  </r>
  <r>
    <s v="CALI"/>
    <x v="4"/>
    <x v="4"/>
    <n v="76036"/>
    <n v="2619557"/>
    <n v="49118"/>
    <s v="INCIDENTE"/>
    <s v="VALLE DEL CAUCA"/>
    <s v="ANDALUCIA"/>
    <s v="BARRIO RICAUTE ANDALUCIA"/>
    <s v="REDEBAN"/>
    <s v="FO-25-1397374"/>
    <d v="2025-08-20T12:57:00"/>
    <d v="2025-08-21T17:01:00"/>
    <s v="NO"/>
    <s v="HARDWARE"/>
    <s v="IMPRESION"/>
    <s v="TAPA IMPRESORA"/>
    <s v="CB UNO A UNO"/>
    <m/>
    <s v="CERRADO"/>
    <s v="21/08/2025 SE REALIZA CAMBIO DE EQUIPO G3 TAPA DE IMPRESORA MALA, CB BANCOLOMBIA PURO, PRUEBAS OK"/>
    <s v="VISITA_TÉCNICA"/>
    <s v="BA00O082 - TR09Z294"/>
    <s v="TIPO II"/>
    <s v="TERRESTRE"/>
    <s v="PAREDES CASTILLO DIEGO"/>
    <n v="1"/>
    <n v="0"/>
    <n v="144967.87232000002"/>
    <n v="140395.6348884"/>
    <n v="144967.87232000002"/>
    <m/>
    <m/>
    <m/>
    <m/>
    <m/>
    <m/>
    <m/>
    <m/>
  </r>
  <r>
    <s v="APARTADO"/>
    <x v="1"/>
    <x v="1"/>
    <n v="5480"/>
    <n v="2619060"/>
    <n v="44356"/>
    <s v="INCIDENTE"/>
    <s v="ANTIOQUIA"/>
    <s v="MUTATA"/>
    <s v="DISTRICOL LA ESQUINA AZUL LA 7"/>
    <s v="REDEBAN"/>
    <s v="FO-25-1397174"/>
    <d v="2025-08-20T12:09:00"/>
    <d v="2025-08-21T17:07:00"/>
    <s v="NO"/>
    <s v="HARDWARE"/>
    <s v="IMPRESION"/>
    <s v="NO AVANZA PAPEL"/>
    <s v="AGREGADOR"/>
    <m/>
    <s v="CERRADO"/>
    <s v="20/08/2025 SE ESCALA PARA VISITA. LLAMAR ANTES DE VISITAR, CONFIRMAR FALLA Y DATOS | 21/08/2025 SE REALIZA EL REEMPLAZO DEL DATÁFONO DEBIDO A UNA FALLA EN EL MECANISMO DE IMPRESIÓN: EL EQUIPO ANTERIOR PRESENTABA OBSTRUCCIÓN EN EL AVANCE DEL PAPEL, IMPIDIENDO SU FUNCIONAMIENTO ADECUADO. SE INSTALA UN DISPOSITIVO NUEVO, EL CUAL QUEDA COMPLETAMENTE OPERATIVO TRAS REALIZAR PRUEBAS FUNCIONALES DE IMPRESIÓN Y CONECTIVIDAD. TODAS LAS VERIFICACIONES RESULTAN EXITOSAS, ASEGURANDO LA CONTINUIDAD DEL SERVICIO SIN AFECTACIONES."/>
    <s v="VISITA_TÉCNICA"/>
    <s v="AB19Z136"/>
    <s v="TIPO II"/>
    <s v="TERRESTRE"/>
    <s v="MARTINEZ TOVAR OSCAR DAVID"/>
    <n v="1"/>
    <n v="0"/>
    <n v="144967.87232000002"/>
    <n v="140395.6348884"/>
    <n v="144967.87232000002"/>
    <m/>
    <m/>
    <m/>
    <m/>
    <m/>
    <m/>
    <m/>
    <m/>
  </r>
  <r>
    <s v="MONTERIA"/>
    <x v="2"/>
    <x v="2"/>
    <n v="5895"/>
    <n v="2623494"/>
    <n v="30592"/>
    <s v="INCIDENTE"/>
    <s v="ANTIOQUIA"/>
    <s v="ZARAGOZA"/>
    <s v="ARRIO CENTRO ZARAGOZA"/>
    <s v="REDEBAN"/>
    <s v="FO-25-1401909"/>
    <d v="2025-08-21T09:15:00"/>
    <d v="2025-08-21T17:09:00"/>
    <s v="NO"/>
    <s v="SOFTWARE"/>
    <s v="LECTOR DE BARRAS"/>
    <s v="FORMATO INVALIDO"/>
    <s v="CB UNO A UNO"/>
    <m/>
    <s v="CERRADO"/>
    <s v="21/08/2025 SE ESCALA PARA VISITA. LLAMAR ANTES DE VISITAR, CONFIRMAR FALLA Y DATOS | 21/08/2025 SE VISITA SITIO, SE CONFIGURA LECTOR DE BARRAS OK_x000a_SE REALIZAN PRUEBAS EXITOSAS"/>
    <s v="VISITA_TÉCNICA"/>
    <s v="1A003443"/>
    <s v="TIPO IV"/>
    <s v="TERRESTRE"/>
    <s v="COGOLLO VERTEL EDER LUIS"/>
    <n v="1"/>
    <n v="0"/>
    <n v="479588.87655000004"/>
    <n v="196536.5258152"/>
    <n v="479588.87655000004"/>
    <m/>
    <m/>
    <m/>
    <m/>
    <m/>
    <m/>
    <m/>
    <m/>
  </r>
  <r>
    <s v="VALLEDUPAR"/>
    <x v="2"/>
    <x v="2"/>
    <n v="20011"/>
    <n v="2606428"/>
    <n v="34587"/>
    <s v="INCIDENTE"/>
    <s v="CESAR"/>
    <s v="AGUACHICA"/>
    <s v="BARRIO MARIA EUGENIA ALTO AGUA"/>
    <s v="REDEBAN"/>
    <s v="FO-25-1383767"/>
    <d v="2025-08-16T09:26:00"/>
    <d v="2025-08-21T17:41:00"/>
    <s v="NO"/>
    <s v="HARDWARE"/>
    <s v="ALERT IRRUPTION"/>
    <s v="ALERT IRRUPTION"/>
    <s v="CB UNO A UNO"/>
    <m/>
    <s v="CERRADO"/>
    <s v="16/08/2025 SE ESCALA PARA VISITA. LLAMAR ANTES DE VISITAR, CONFIRMAR FALLA Y DATOS | 21/08/2025 BUENAS TARDES SE VISITA CB Y SE ENCUENTRA DATAFONO CON DAÑO, ERROR EN PANTALLA ALERT IRRUPCIÓN ,SE PROCEDE A REALIZAR EL CAMBIO Y SE DEJA TODO OK"/>
    <s v="VISITA_TÉCNICA"/>
    <s v="BL01B126"/>
    <s v="TIPO IV"/>
    <s v="TERRESTRE"/>
    <s v="BENITEZ CARVAJAL ALVARO JAVIER"/>
    <n v="1"/>
    <n v="0"/>
    <n v="479588.87655000004"/>
    <n v="196536.5258152"/>
    <n v="479588.87655000004"/>
    <m/>
    <m/>
    <m/>
    <m/>
    <m/>
    <m/>
    <m/>
    <m/>
  </r>
  <r>
    <s v="BOGOTA"/>
    <x v="5"/>
    <x v="5"/>
    <n v="25126"/>
    <n v="2621116"/>
    <n v="35974"/>
    <s v="INCIDENTE "/>
    <s v="CUNDINAMARCA"/>
    <s v="CAJICA"/>
    <s v="BARRIO CAPELLANIA CAJICA 1"/>
    <s v="REDEBAN"/>
    <s v="FO-25-1398920"/>
    <d v="2025-08-20T15:47:00"/>
    <d v="2025-08-22T07:11:00"/>
    <s v="NO"/>
    <s v="HARDWARE"/>
    <s v="SE REINICIA"/>
    <s v="DAÑO POS"/>
    <s v="CB UNO A UNO"/>
    <m/>
    <s v="CERRADO"/>
    <s v="21/08/2025 SE VISITA COMERCIO CB BANCOLOMBIA, SE CAMBIAN LOS DOS EQUIPOS JUNTO CON LOS PINPAD POR PROBLEMAS DE REINICIOS CONSTANTES, SE DEJAN LOS USUARIOS DEL CLIENTE, SE REALIZAN PRUEBAS OK."/>
    <s v="VISITA_TÉCNICA"/>
    <s v="AD00S475 - 9A008647"/>
    <s v="TIPO II"/>
    <s v="TERRESTRE"/>
    <s v="VEGA MANRIQUE JONATAN MAURICIO"/>
    <n v="1"/>
    <n v="0"/>
    <n v="144967.87232000002"/>
    <n v="140395.6348884"/>
    <n v="144967.87232000002"/>
    <m/>
    <m/>
    <m/>
    <m/>
    <m/>
    <m/>
    <m/>
    <m/>
  </r>
  <r>
    <s v="MEDELLIN"/>
    <x v="1"/>
    <x v="1"/>
    <n v="5088"/>
    <n v="2624206"/>
    <n v="40226"/>
    <s v="INCIDENTE "/>
    <s v="ANTIOQUIA"/>
    <s v="BELLO"/>
    <s v="PTM BELLO LA CHINCA"/>
    <s v="REDEBAN"/>
    <s v="FO-25-1402725"/>
    <d v="2025-08-21T09:58:00"/>
    <d v="2025-08-22T09:08:00"/>
    <s v="NO"/>
    <s v="HARDWARE"/>
    <s v="TECLADO"/>
    <s v="DAÑO POS"/>
    <s v="AGREGADOR"/>
    <m/>
    <s v="CERRADO"/>
    <s v="22/08/2025 SE REALIZA CAMBIO DE EQUIPO POR DETERIORO DEL TECLADO Y DAÑO EN LA PANTALLA. SE REALIZAN PRUEBAS EXITOSAS SERVICIO OPERATIVO OK"/>
    <s v="VISITA_TÉCNICA"/>
    <s v="AA0JZ957 - 9CMZZ699"/>
    <s v="TIPO I"/>
    <s v="TERRESTRE"/>
    <s v="ZAPATA LOPEZ EDWARD ASDRUBAL"/>
    <n v="1"/>
    <n v="0"/>
    <n v="65960.072302"/>
    <n v="75096.394270399993"/>
    <n v="65960.072302"/>
    <m/>
    <m/>
    <m/>
    <m/>
    <m/>
    <m/>
    <m/>
    <m/>
  </r>
  <r>
    <s v="BOGOTA"/>
    <x v="5"/>
    <x v="5"/>
    <n v="11001"/>
    <n v="2625862"/>
    <n v="80657"/>
    <s v="INCIDENTE "/>
    <s v="CUNDINAMARCA"/>
    <s v="BOGOTA"/>
    <s v="BARRIO GUACAMAYAS BOGOTA 3"/>
    <s v="REDEBAN"/>
    <s v="FO-25-1404333"/>
    <d v="2025-08-21T12:40:00"/>
    <d v="2025-08-22T09:16:00"/>
    <s v="NO"/>
    <s v="HARDWARE"/>
    <s v="LECTOR DE BARRAS"/>
    <s v="DAÑO POS"/>
    <s v="CB UNO A UNO"/>
    <m/>
    <s v="CERRADO"/>
    <s v="22/08/2025 SE VISITA CB POR FALLA EN LECTOR DE BARRAS NO LEE CÓDIGOS DE BARRAS SE VÁLIDA LECTORA SE EVIDENCIA FALLA EN CABLE DE COMUNICACIÓN SE PROCEDE A GENERAR CAMBIO DE LECTORA REALIZANDO PRUEBAS DE LECTURA OK SE REALIZAN TRANSACCIONES DE PRUEBA OK SE DEJA CB OPERANDO SIN NOVEDAD"/>
    <s v="VISITA_TÉCNICA"/>
    <s v="V8ZZZ370"/>
    <s v="TIPO I"/>
    <s v="TERRESTRE"/>
    <s v="ROMERO ROJAS BREIDY JHOHAN"/>
    <n v="1"/>
    <n v="0"/>
    <n v="65960.072302"/>
    <n v="75096.394270399993"/>
    <n v="65960.072302"/>
    <m/>
    <m/>
    <m/>
    <m/>
    <m/>
    <m/>
    <m/>
    <m/>
  </r>
  <r>
    <s v="BUCARAMANGA"/>
    <x v="0"/>
    <x v="0"/>
    <n v="68081"/>
    <n v="2619529"/>
    <n v="39022"/>
    <s v="INCIDENTE "/>
    <s v="SANTANDER"/>
    <s v="BARRANCABERMEJA"/>
    <s v="PTM CORRESPONSALES KT"/>
    <s v="REDEBAN"/>
    <s v="FO-25-1397309"/>
    <d v="2025-08-20T12:43:00"/>
    <d v="2025-08-22T09:30:00"/>
    <s v="NO"/>
    <s v="HARDWARE"/>
    <s v="LECTOR DE BARRAS"/>
    <s v="FORMATO INVALIDO LECTOR DAÑADO"/>
    <s v="AGREGADOR"/>
    <m/>
    <s v="CERRADO"/>
    <s v="22/08/2025 SE REALIZA VISITA AL COMERCIO SE VALIDA Y AL LLEGAR SE ENCUENTRA QUE NO HAY SERVICIO DE ENERGÍA ELÉCTRICA EN EL SECTOR POR FUERTES TORMENTAS ELÉCTRICAS REGISTRADAS EN LA MADRUGADA DEL DÍA DE HOY SE ESPERA DURANTE UNA HORA QUE SE PUEDA RESTABLECER EL FLUIDO ELÉCTRICO PERO NO LLEGÓ LA PERSONA ENCARGADA LA SEÑORA JAMIE COMENTA QUE SE RETIRA DEL PUNTO YA QUE NO PRESTARÁ SERVICIO POR EL DÍA DE HOY AL PÚBLICO"/>
    <s v="VISITA_TÉCNICA"/>
    <s v="9A06Z204"/>
    <s v="TIPO III"/>
    <s v="TERRESTRE"/>
    <s v="GONZALEZ ESTUPIÑAN YEISON WALTER ANTONIO"/>
    <n v="1"/>
    <n v="0"/>
    <n v="275728.78077800001"/>
    <n v="196536.5258152"/>
    <n v="275728.78077800001"/>
    <m/>
    <m/>
    <m/>
    <m/>
    <m/>
    <m/>
    <m/>
    <m/>
  </r>
  <r>
    <s v="BOGOTA"/>
    <x v="5"/>
    <x v="5"/>
    <n v="11001"/>
    <n v="2622160"/>
    <n v="70959"/>
    <s v="INCIDENTE "/>
    <s v="CUNDINAMARCA"/>
    <s v="BOGOTA"/>
    <s v="BARRIO TRINIDAD BOGOTA 1"/>
    <s v="REDEBAN"/>
    <s v="FO-25-1401883"/>
    <d v="2025-08-21T08:00:00"/>
    <d v="2025-08-22T09:44:00"/>
    <s v="NO"/>
    <s v="HARDWARE"/>
    <s v="TECLADO"/>
    <s v="DAÑO POS"/>
    <s v="CB UNO A UNO"/>
    <m/>
    <s v="CERRADO"/>
    <s v="22/08/2025 SE REALIZA VISITA A CB PARA ATENDER INCIDENTE SE REALIZA CAMBIO DE DATAFONO POR FALLA EN TECLADO ,SE REALIZAN PRUEBAS OK"/>
    <s v="VISITA_TÉCNICA"/>
    <s v="LN00D294"/>
    <s v="TIPO I"/>
    <s v="TERRESTRE"/>
    <s v="GALINDO ROJAS LUIS FELIPE"/>
    <n v="1"/>
    <n v="0"/>
    <n v="65960.072302"/>
    <n v="75096.394270399993"/>
    <n v="65960.072302"/>
    <m/>
    <m/>
    <m/>
    <m/>
    <m/>
    <m/>
    <m/>
    <m/>
  </r>
  <r>
    <s v="MEDELLIN"/>
    <x v="1"/>
    <x v="1"/>
    <n v="5088"/>
    <n v="2626155"/>
    <n v="48347"/>
    <s v="INCIDENTE "/>
    <s v="ANTIOQUIA"/>
    <s v="BELLO"/>
    <s v="BARRIO EL PARAISO BELLO"/>
    <s v="REDEBAN"/>
    <s v="FO-25-1404678"/>
    <d v="2025-08-21T13:36:00"/>
    <d v="2025-08-22T09:47:00"/>
    <s v="NO"/>
    <s v="HARDWARE"/>
    <s v="IMPRESION"/>
    <s v="TAPA IMPRESORA"/>
    <s v="CB UNO A UNO"/>
    <m/>
    <s v="CERRADO"/>
    <s v="22/08/2025 SE REVISA EQUIPO Y SE CAMBIA TAPA DE IMPRESIÓN SE REALIZAN PRUEBAS EXITOSAS SERVICIO OPERATIVO OK"/>
    <s v="VISITA_TÉCNICA"/>
    <s v="XP00I106"/>
    <s v="TIPO I"/>
    <s v="TERRESTRE"/>
    <s v="ZAPATA LOPEZ EDWARD ASDRUBAL"/>
    <n v="1"/>
    <n v="0"/>
    <n v="65960.072302"/>
    <n v="75096.394270399993"/>
    <n v="65960.072302"/>
    <m/>
    <m/>
    <m/>
    <m/>
    <m/>
    <m/>
    <m/>
    <m/>
  </r>
  <r>
    <s v="BOGOTA"/>
    <x v="5"/>
    <x v="5"/>
    <n v="25398"/>
    <n v="2622732"/>
    <n v="39757"/>
    <s v="INCIDENTE "/>
    <s v="CUNDINAMARCA"/>
    <s v="LA PEÑA"/>
    <s v="BARRIO LOS PINOS LA PENA"/>
    <s v="REDEBAN"/>
    <s v="FO-25-1401858"/>
    <d v="2025-08-21T08:00:00"/>
    <d v="2025-08-22T10:00:00"/>
    <s v="NO"/>
    <s v="HARDWARE"/>
    <s v="FLAS FULL"/>
    <s v="DAÑO POS"/>
    <s v="CB UNO A UNO"/>
    <m/>
    <s v="CERRADO"/>
    <s v="22/08/2025 SE REALIZA CAMBIO DE EQUIPO POR FLASH FULL Y DETERIORO SERVICIO OPERATIVO PRUEBAS OK TRNA RBM"/>
    <s v="VISITA_TÉCNICA"/>
    <s v="GZ0CZ022"/>
    <s v="TIPO III"/>
    <s v="TERRESTRE"/>
    <s v="BUSTOS MORA DIEGO MANUEL"/>
    <n v="1"/>
    <n v="0"/>
    <n v="275728.78077800001"/>
    <n v="196536.5258152"/>
    <n v="275728.78077800001"/>
    <m/>
    <m/>
    <m/>
    <m/>
    <m/>
    <m/>
    <m/>
    <m/>
  </r>
  <r>
    <s v="CUCUTA"/>
    <x v="0"/>
    <x v="0"/>
    <n v="54800"/>
    <n v="2619197"/>
    <n v="26913"/>
    <s v="INCIDENTE "/>
    <s v="NORTE DE SANTANDER"/>
    <s v="TEORAMA"/>
    <s v="CALLE CENTRAL TEORAMA   NORTE"/>
    <s v="REDEBAN"/>
    <s v="FO-25-1397279"/>
    <d v="2025-08-20T12:21:00"/>
    <d v="2025-08-22T10:07:00"/>
    <s v="NO"/>
    <s v="HARDWARE"/>
    <s v="ALERT IRRUPTION"/>
    <s v="ALERT IRRUPTION"/>
    <s v="CB UNO A UNO"/>
    <m/>
    <s v="CERRADO"/>
    <s v="22/08/2025 SE REALIZÓ VISITA A LA DIRECCIÓN ASIGNADA POR EL CLIENTE EN EL MUNICIPIO DE OCAÑA POR MOTIVO DE ORDEN PÚBLICO EN EL CORREGIMIENTO DE SAN PABLO, SE ATIENDE ORDEN EN DIRECCIÓN OCAÑA, Y SE ENCUENTRA DATAFONO ALERTADO, SE REALIZA CAMBIO DE EQUIPO PRUEBAS EXITOSAS"/>
    <s v="VISITA_TÉCNICA"/>
    <s v="BL01Y251"/>
    <s v="TIPO IV"/>
    <s v="TERRESTRE"/>
    <s v="MORA VEGA JEAMPIER"/>
    <n v="1"/>
    <n v="0"/>
    <n v="479588.87655000004"/>
    <n v="196536.5258152"/>
    <n v="479588.87655000004"/>
    <m/>
    <m/>
    <m/>
    <m/>
    <m/>
    <m/>
    <m/>
    <m/>
  </r>
  <r>
    <s v="BOGOTA"/>
    <x v="5"/>
    <x v="5"/>
    <n v="25473"/>
    <n v="2623679"/>
    <n v="24981"/>
    <s v="INCIDENTE "/>
    <s v="CUNDINAMARCA"/>
    <s v="MOSQUERA"/>
    <s v="PAGAFACIL MOSQUERA"/>
    <s v="REDEBAN"/>
    <s v="FO-25-1402799"/>
    <d v="2025-08-21T09:27:00"/>
    <d v="2025-08-22T10:11:00"/>
    <s v="NO"/>
    <s v="HARDWARE"/>
    <s v="CABLEADO"/>
    <s v="CABLE MAGICBOX AVERIADO"/>
    <s v="ROBUSTO"/>
    <m/>
    <s v="CERRADO"/>
    <s v="22/08/2025 SE REALIZA CAMBIO DE HUB POR DESGASTE EN CABLE, PRUEBAS DE MANIPULACIÓN DEL DATAFONO OK, NO SE OBTIENE REINICIO AL MOVIMIENTO."/>
    <s v="VISITA_TÉCNICA"/>
    <s v="A0000126"/>
    <s v="TIPO I"/>
    <s v="TERRESTRE"/>
    <s v="MURCIA HERNANDEZ HARVEY IGNACIO"/>
    <n v="1"/>
    <n v="0"/>
    <n v="65960.072302"/>
    <n v="75096.394270399993"/>
    <n v="65960.072302"/>
    <m/>
    <m/>
    <m/>
    <m/>
    <m/>
    <m/>
    <m/>
    <m/>
  </r>
  <r>
    <s v="MEDELLIN"/>
    <x v="1"/>
    <x v="1"/>
    <n v="5088"/>
    <n v="2628425"/>
    <n v="80073"/>
    <s v="INCIDENTE "/>
    <s v="ANTIOQUIA"/>
    <s v="BELLO"/>
    <s v="BARRIO LA GABRIELA CALLE VIEJA"/>
    <s v="REDEBAN"/>
    <s v="FO-25-1407115"/>
    <d v="2025-08-22T08:00:00"/>
    <d v="2025-08-22T10:17:00"/>
    <s v="NO"/>
    <s v="SOFTWARE"/>
    <s v="SE REINICIA"/>
    <s v="AL REALIZAR CIERRE CARGA VERSION"/>
    <s v="CB UNO A UNO"/>
    <m/>
    <s v="CERRADO"/>
    <s v="22/08/2025 SE DESCONECTA BATERÍA Y FUENTE DE PODER PARA PODER REINICIAR DATÁFONO YA QUE ESTABA EN ERROR, SE VERIFICA NUEVAMENTE Y FUNCIONA CORRECTAMENTE."/>
    <s v="VISITA_TÉCNICA"/>
    <s v="SAXZZ552"/>
    <s v="TIPO I"/>
    <s v="TERRESTRE"/>
    <s v="RAMIREZ TABARES JUAN DIEGO"/>
    <n v="1"/>
    <n v="0"/>
    <n v="65960.072302"/>
    <n v="75096.394270399993"/>
    <n v="65960.072302"/>
    <m/>
    <m/>
    <m/>
    <m/>
    <m/>
    <m/>
    <m/>
    <m/>
  </r>
  <r>
    <s v="YOPAL"/>
    <x v="3"/>
    <x v="3"/>
    <n v="85001"/>
    <n v="2627729"/>
    <n v="28467"/>
    <s v="INCIDENTE "/>
    <s v="CASANARE"/>
    <s v="YOPAL"/>
    <s v="MULTIPAGAS ALCARAVAN"/>
    <s v="REDEBAN"/>
    <s v="FO-25-1406076"/>
    <d v="2025-08-21T16:20:00"/>
    <d v="2025-08-22T10:19:00"/>
    <s v="NO"/>
    <s v="SOFTWARE"/>
    <s v="LECTOR DE BARRAS"/>
    <s v="LECTOR DESCONFIGURADO"/>
    <s v="ROBUSTO"/>
    <m/>
    <s v="CERRADO"/>
    <s v="22/08/2025 SE VISITA COMERCIO, SE CAMBIAN LECTORES. OPERATIVO EL SERVICIO. PRUEBAS OK"/>
    <s v="VISITA_TÉCNICA"/>
    <s v="9WZZZ109-9WZZZ107-9WZZZ104"/>
    <s v="TIPO I"/>
    <s v="TERRESTRE"/>
    <s v="BERNAL ELAICA EDGAR ALEXIS"/>
    <n v="1"/>
    <n v="0"/>
    <n v="65960.072302"/>
    <n v="75096.394270399993"/>
    <n v="65960.072302"/>
    <m/>
    <m/>
    <m/>
    <m/>
    <m/>
    <m/>
    <m/>
    <m/>
  </r>
  <r>
    <s v="MEDELLIN"/>
    <x v="1"/>
    <x v="1"/>
    <n v="5001"/>
    <n v="2627611"/>
    <n v="27048"/>
    <s v="INCIDENTE "/>
    <s v="ANTIOQUIA"/>
    <s v="MEDELLIN"/>
    <s v="COMCARD MED DISCAR"/>
    <s v="REDEBAN"/>
    <s v="FO-25-1405877"/>
    <d v="2025-08-21T16:15:00"/>
    <d v="2025-08-22T10:26:00"/>
    <s v="NO"/>
    <s v="HARDWARE"/>
    <s v="TECLADO"/>
    <s v="DAÑO POS"/>
    <s v="AGREGADOR"/>
    <m/>
    <s v="CERRADO"/>
    <s v="22/08/2025 SE LLEGÓ AL PUNTO Y EL CLIENTE INDICA QUE ESTOS DÍAS LE CAMBIARON EL EQUIPO Y EL TECLADO ES MUY DURO INDICA QUE  PRESENTA UN PROBLEMA EN LOS DEDOS Y LE CUESTA MANIPULAR EL EQUIPO."/>
    <s v="VISITA_TÉCNICA"/>
    <s v="999HZ195"/>
    <s v="TIPO I"/>
    <s v="TERRESTRE"/>
    <s v="BADEL ACUÑA LUIS ALBERTO"/>
    <n v="1"/>
    <n v="0"/>
    <n v="65960.072302"/>
    <n v="75096.394270399993"/>
    <n v="65960.072302"/>
    <m/>
    <m/>
    <m/>
    <m/>
    <m/>
    <m/>
    <m/>
    <m/>
  </r>
  <r>
    <s v="CUCUTA"/>
    <x v="0"/>
    <x v="0"/>
    <n v="54001"/>
    <n v="2628228"/>
    <n v="38503"/>
    <s v="INCIDENTE "/>
    <s v="NORTE DE SANTANDER"/>
    <s v="CUCUTA"/>
    <s v="BARRIO URB PRADOS DEL ESTE CUC"/>
    <s v="REDEBAN"/>
    <s v="FO-25-1406430"/>
    <d v="2025-08-22T08:00:00"/>
    <d v="2025-08-22T10:39:00"/>
    <s v="NO"/>
    <s v="SOFTWARE"/>
    <s v="ACTUALIZACION"/>
    <s v="VERSION CARGA SO VR"/>
    <s v="CB UNO A UNO"/>
    <m/>
    <s v="CERRADO"/>
    <s v="22/08/2025 SE REALIZA MANTENIMIENTO SE INSTALACIÓN NUEVA VERSIÓN CIERRES Y PRUEBAS OK"/>
    <s v="VISITA_TÉCNICA"/>
    <s v="9C00E745"/>
    <s v="TIPO I"/>
    <s v="TERRESTRE"/>
    <s v="DURAN ACOSTA FRANK YONNY"/>
    <n v="1"/>
    <n v="0"/>
    <n v="65960.072302"/>
    <n v="75096.394270399993"/>
    <n v="65960.072302"/>
    <m/>
    <m/>
    <m/>
    <m/>
    <m/>
    <m/>
    <m/>
    <m/>
  </r>
  <r>
    <s v="CUCUTA"/>
    <x v="0"/>
    <x v="0"/>
    <n v="54800"/>
    <n v="2619312"/>
    <n v="51020"/>
    <s v="INCIDENTE "/>
    <s v="NORTE DE SANTANDER"/>
    <s v="TEORAMA"/>
    <s v="BARRIO SAN PABLO TEORAMA 1"/>
    <s v="REDEBAN"/>
    <s v="FO-25-1397268"/>
    <d v="2025-08-20T12:26:00"/>
    <d v="2025-08-22T11:01:00"/>
    <s v="NO"/>
    <s v="HARDWARE"/>
    <s v="ALERT IRRUPTION"/>
    <s v="ALERT IRRUPTION"/>
    <s v="CB UNO A UNO"/>
    <m/>
    <s v="CERRADO"/>
    <s v="22/08/2025 SE REALIZÓ VISITA A LA DIRECCIÓN ASIGNADA POR EL CLIENTE EN EL MUNICIPIO DE OCAÑA POR MOTIVO DE ORDEN PÚBLICO EN EL CORREGIMIENTO DE SAN PABLO, SE ATIENDE ORDEN EN DIRECCIÓN OCAÑA, Y SE ENCUENTRA DATAFONO ALERTADO, SE REALIZA CAMBIO DE EQUIPO PRUEBAS EXITOSAS"/>
    <s v="VISITA_TÉCNICA"/>
    <s v="AD04Z059"/>
    <s v="TIPO IV"/>
    <s v="TERRESTRE"/>
    <s v="MORA VEGA JEAMPIER"/>
    <n v="1"/>
    <n v="0"/>
    <n v="479588.87655000004"/>
    <n v="196536.5258152"/>
    <n v="479588.87655000004"/>
    <m/>
    <m/>
    <m/>
    <m/>
    <m/>
    <m/>
    <m/>
    <m/>
  </r>
  <r>
    <s v="APARTADO"/>
    <x v="1"/>
    <x v="1"/>
    <n v="5172"/>
    <n v="2612270"/>
    <n v="45711"/>
    <s v="INCIDENTE "/>
    <s v="ANTIOQUIA"/>
    <s v="CHIGORODO"/>
    <s v="DISTRICOL VARIEDADES SALAZAR"/>
    <s v="REDEBAN"/>
    <s v="FO-25-1391622"/>
    <d v="2025-08-19T11:50:00"/>
    <d v="2025-08-22T11:04:00"/>
    <s v="NO"/>
    <s v="HARDWARE"/>
    <s v="IMPRESION"/>
    <s v="TAPA IMPRESORA"/>
    <s v="AGREGADOR"/>
    <m/>
    <s v="CERRADO"/>
    <s v="22/08/2025 SE REALIZA EL REEMPLAZO DE LA TAPA DE LA IMPRESORA DEL DATÁFONO DEBIDO A DETERIORO FÍSICO QUE COMPROMETÍA SU FUNCIONALIDAD. LA NUEVA TAPA QUEDA CORRECTAMENTE INSTALADA, CON AJUSTE FIRME Y ADECUADO. SE EFECTÚAN PRUEBAS DE IMPRESIÓN Y OPERACIÓN GENERAL, TODAS CON RESULTADOS EXITOSOS. EL EQUIPO QUEDA COMPLETAMENTE OPERATIVO Y LISTO PARA CONTINUAR CON SU USO HABITUAL."/>
    <s v="VISITA_TÉCNICA"/>
    <s v="BA000716"/>
    <s v="TIPO II"/>
    <s v="TERRESTRE"/>
    <s v="MARTINEZ TOVAR OSCAR DAVID"/>
    <n v="1"/>
    <n v="0"/>
    <n v="144967.87232000002"/>
    <n v="140395.6348884"/>
    <n v="144967.87232000002"/>
    <m/>
    <m/>
    <m/>
    <m/>
    <m/>
    <m/>
    <m/>
    <m/>
  </r>
  <r>
    <s v="CALI"/>
    <x v="4"/>
    <x v="4"/>
    <n v="76001"/>
    <n v="2628314"/>
    <n v="69766"/>
    <s v="INCIDENTE "/>
    <s v="VALLE DEL CAUCA"/>
    <s v="CALI"/>
    <s v="BARRIO MARIANO RAMOS CALI 3"/>
    <s v="REDEBAN"/>
    <s v="FO-25-1406405"/>
    <d v="2025-08-21T17:45:00"/>
    <d v="2025-08-22T11:12:00"/>
    <s v="NO"/>
    <s v="HARDWARE"/>
    <s v="SE REINICIA"/>
    <s v="DAÑO POS"/>
    <s v="CB UNO A UNO"/>
    <m/>
    <s v="CERRADO"/>
    <s v="22/08/2025 SE CAMBIA MAGIC BOX SE INICIALIZA Y QUEFA FUNCIONANDO CORRECTAMENTE"/>
    <s v="VISITA_TÉCNICA"/>
    <s v="NN000792"/>
    <s v="TIPO I"/>
    <s v="TERRESTRE"/>
    <s v="CUERO RUIZ JHONNY"/>
    <n v="1"/>
    <n v="0"/>
    <n v="65960.072302"/>
    <n v="75096.394270399993"/>
    <n v="65960.072302"/>
    <m/>
    <m/>
    <m/>
    <m/>
    <m/>
    <m/>
    <m/>
    <m/>
  </r>
  <r>
    <s v="BUCARAMANGA"/>
    <x v="0"/>
    <x v="0"/>
    <n v="68001"/>
    <n v="2625720"/>
    <n v="38310"/>
    <s v="INCIDENTE "/>
    <s v="SANTANDER"/>
    <s v="BUCARAMANGA"/>
    <s v="BARRIO KENNEDY BUCARAMANGA"/>
    <s v="REDEBAN"/>
    <s v="FO-25-1404206"/>
    <d v="2025-08-21T11:59:00"/>
    <d v="2025-08-22T11:36:00"/>
    <s v="NO"/>
    <s v="HARDWARE"/>
    <s v="IMPRESION"/>
    <s v="NO IMPRIME UNO O VARIOS CARACTERES"/>
    <s v="CB UNO A UNO"/>
    <m/>
    <s v="CERRADO"/>
    <s v="22/08/2025 CB CON IMPRESORA EN DAÑO Y PANTALLA, CAMBIO DE DATAFONO, BORRADO E INYECCION DE SO +VER 9.90, CONFIGURACION CB OK, PRUEBAS OK. NO SE RELIZA CIERRE DE EQUIPO RETIRADO PORQUE TARDA DEMASIADO SE RETIRA EQUIPO SIN CIERRE CON AUTORIZACION DE PROPIETARIO."/>
    <s v="VISITA_TÉCNICA"/>
    <s v="AB00U431"/>
    <s v="TIPO I"/>
    <s v="TERRESTRE"/>
    <s v="SANTOS GONZALEZ JOHAN FABIAN"/>
    <n v="1"/>
    <n v="0"/>
    <n v="65960.072302"/>
    <n v="75096.394270399993"/>
    <n v="65960.072302"/>
    <m/>
    <m/>
    <m/>
    <m/>
    <m/>
    <m/>
    <m/>
    <m/>
  </r>
  <r>
    <s v="BOGOTA"/>
    <x v="5"/>
    <x v="5"/>
    <n v="25473"/>
    <n v="2629163"/>
    <n v="77317"/>
    <s v="INCIDENTE "/>
    <s v="CUNDINAMARCA"/>
    <s v="MOSQUERA"/>
    <s v="BARRIO EL REMANSO MOSQUERA  1"/>
    <s v="REDEBAN"/>
    <s v="FO-25-1407665"/>
    <d v="2025-08-22T08:09:00"/>
    <d v="2025-08-22T11:39:00"/>
    <s v="NO"/>
    <s v="HARDWARE"/>
    <s v="ACTUALIZACION"/>
    <s v="VERSION CAMBIO POS"/>
    <s v="CB UNO A UNO"/>
    <m/>
    <s v="CERRADO"/>
    <s v="22/08/2025 SE REALIZA BORRADO TOTAL DE DATAFONO, SE INSTALA SISTEMA OPERATIVO CON PARCHE, SE INSTALA VERSIÓN 9.90, PRUEBAS OK, SE CREA USUARIOS, PRUEBAS DE TX OK."/>
    <s v="VISITA_TÉCNICA"/>
    <s v="FACZZ894"/>
    <s v="TIPO I"/>
    <s v="TERRESTRE"/>
    <s v="MURCIA HERNANDEZ HARVEY IGNACIO"/>
    <n v="1"/>
    <n v="0"/>
    <n v="65960.072302"/>
    <n v="75096.394270399993"/>
    <n v="65960.072302"/>
    <m/>
    <m/>
    <m/>
    <m/>
    <m/>
    <m/>
    <m/>
    <m/>
  </r>
  <r>
    <s v="BARRANQUILLA"/>
    <x v="2"/>
    <x v="2"/>
    <n v="8001"/>
    <n v="2629686"/>
    <n v="45896"/>
    <s v="INCIDENTE "/>
    <s v="ATLANTICO"/>
    <s v="BARRANQUILLA"/>
    <s v="BARRIO ALTO PRADO BARRANQUILLA"/>
    <s v="REDEBAN"/>
    <s v="FO-25-1408060"/>
    <d v="2025-08-22T09:14:00"/>
    <d v="2025-08-22T11:41:00"/>
    <s v="NO"/>
    <s v="HARDWARE"/>
    <s v="COMUNICACION"/>
    <s v="MENSAJE CABLE DE RED DESCONECTADO"/>
    <s v="CB UNO A UNO"/>
    <m/>
    <s v="CERRADO"/>
    <s v="22/08/2025 SE REALIZA VISITA AL COMERCIO SE ENCUENTRA DATÁFONO CON CABLE DE RED DESCONECTADO LO CUAL NO DEJABA REALIZAR NINGÚNA OPERACIÓN SE CONFIGURA NUEVAMENTE SE REALIZAN PRUEBAS EXITOSAS Y EL CB QUEDA OPERATIVO"/>
    <s v="VISITA_TÉCNICA"/>
    <s v="XP002056"/>
    <s v="TIPO I"/>
    <s v="TERRESTRE"/>
    <s v="PEÑALOZA GUTIERREZ RAFAEL GUSTAVO"/>
    <n v="1"/>
    <n v="0"/>
    <n v="65960.072302"/>
    <n v="75096.394270399993"/>
    <n v="65960.072302"/>
    <m/>
    <m/>
    <m/>
    <m/>
    <m/>
    <m/>
    <m/>
    <m/>
  </r>
  <r>
    <s v="CUCUTA"/>
    <x v="0"/>
    <x v="0"/>
    <n v="54518"/>
    <n v="2613273"/>
    <n v="79820"/>
    <s v="INCIDENTE "/>
    <s v="NORTE DE SANTANDER"/>
    <s v="PAMPLONA"/>
    <s v="BARRIO CHAPINERO PAMPLONA 2"/>
    <s v="REDEBAN"/>
    <s v="FO-25-1393052"/>
    <d v="2025-08-19T14:27:00"/>
    <d v="2025-08-22T11:43:00"/>
    <s v="NO"/>
    <s v="HARDWARE"/>
    <s v="LECTOR DE BARRAS"/>
    <s v="CABLE LECTORA AVERIADO"/>
    <s v="CB UNO A UNO"/>
    <m/>
    <s v="CERRADO"/>
    <s v="22/08/2025 SE VISITA COMERCIO, SE REALIZA CAMBIO DE LECTOR DE CODIGOS POR DAÑO, SE HACEN PRUEBAS EXITOSA, CB OPERATIVO."/>
    <s v="VISITA_TÉCNICA"/>
    <s v="F1XZZ077"/>
    <s v="TIPO III"/>
    <s v="TERRESTRE"/>
    <s v="NARANJO AFANADOR RUBEN JESUS"/>
    <n v="1"/>
    <n v="0"/>
    <n v="275728.78077800001"/>
    <n v="196536.5258152"/>
    <n v="275728.78077800001"/>
    <m/>
    <m/>
    <m/>
    <m/>
    <m/>
    <m/>
    <m/>
    <m/>
  </r>
  <r>
    <s v="NEIVA"/>
    <x v="3"/>
    <x v="3"/>
    <n v="41396"/>
    <n v="2614788"/>
    <n v="79305"/>
    <s v="INCIDENTE "/>
    <s v="HUILA"/>
    <s v="LA PLATA"/>
    <s v="BARRIO CENTRO POBLADO SAN ANDRES LA PLATA"/>
    <s v="REDEBAN"/>
    <s v="FO-25-1393978"/>
    <d v="2025-08-19T16:52:00"/>
    <d v="2025-08-22T11:45:00"/>
    <s v="NO"/>
    <s v="HARDWARE"/>
    <s v="LECTOR DE BARRAS"/>
    <s v="FORMATO INVALIDO LECTOR DAÑADO"/>
    <s v="CB UNO A UNO"/>
    <m/>
    <s v="CERRADO"/>
    <s v="22/08/2025 SE LLAMA AL CLIENTE NORBEY PERDOMO AL CELULAR 3134442655 PARA CONFIRMAR FALLA Y DIRECCIÓN PARA VISITA , CLIENTE INDICA LECTOR ESTÁ TRABAJANDO NORMAL , SE PIDE REALIZAR LECTURA DE FACTURA DE GAS Y PERMITE LEERLO SIN NOVEDAD , SE COMENTA AL CLIENTE SE CIERRA ORDEN DE SERVICIO."/>
    <s v="SOPORTE_TELEFÓNICO"/>
    <n v="0"/>
    <s v="TIPO III"/>
    <s v="TERRESTRE"/>
    <s v="ANDRADE HERNANDEZ JUAN CARLOS"/>
    <n v="0"/>
    <n v="0"/>
    <n v="41241.0800752"/>
    <n v="0"/>
    <n v="41241.0800752"/>
    <m/>
    <m/>
    <m/>
    <m/>
    <m/>
    <m/>
    <m/>
    <m/>
  </r>
  <r>
    <s v="BOGOTA"/>
    <x v="5"/>
    <x v="5"/>
    <n v="11001"/>
    <n v="2626978"/>
    <n v="13146"/>
    <s v="INCIDENTE "/>
    <s v="CUNDINAMARCA"/>
    <s v="BOGOTA"/>
    <s v="BARRIO EL PARAISO II BOGOTA"/>
    <s v="REDEBAN"/>
    <s v="FO-25-1405374"/>
    <d v="2025-08-21T15:15:00"/>
    <d v="2025-08-22T11:50:00"/>
    <s v="NO"/>
    <s v="HARDWARE"/>
    <s v="TECLADO"/>
    <s v="DAÑO POS"/>
    <s v="CB UNO A UNO"/>
    <m/>
    <s v="CERRADO"/>
    <s v="22/08/2025 SE REALIZA CAMBIO DE EQUIPO POR FALLA EN TECLADO BAÑADO PRUEBA OK"/>
    <s v="VISITA_TÉCNICA"/>
    <s v="JAASZ340"/>
    <s v="TIPO I"/>
    <s v="TERRESTRE"/>
    <s v="ORTIZ MARTINEZ STIVEN"/>
    <n v="1"/>
    <n v="0"/>
    <n v="65960.072302"/>
    <n v="75096.394270399993"/>
    <n v="65960.072302"/>
    <m/>
    <m/>
    <m/>
    <m/>
    <m/>
    <m/>
    <m/>
    <m/>
  </r>
  <r>
    <s v="BUCARAMANGA"/>
    <x v="0"/>
    <x v="0"/>
    <n v="81220"/>
    <n v="2618218"/>
    <n v="25792"/>
    <s v="INCIDENTE "/>
    <s v="ARAUCA"/>
    <s v="CRAVO NORTE"/>
    <s v="SECTOR CRAVO NORTE  ARAUCA"/>
    <s v="REDEBAN"/>
    <s v="FO-25-1396428"/>
    <d v="2025-08-20T10:47:00"/>
    <d v="2025-08-22T11:53:00"/>
    <s v="NO"/>
    <s v="HARDWARE"/>
    <s v="PINPAD"/>
    <s v="ALERTADO"/>
    <s v="CB UNO A UNO"/>
    <m/>
    <s v="CERRADO"/>
    <s v="22/08/2025 SE REALIZA CAMBIO DE DATAFONO,HUB, LECTORA,PIN PAD PIN PAD A1, LECTORA REINICIA EQUIPO CAMBIO POR TECNOLOGÍA NO COMPATIBLE VERSIÓN 10.3 CREACIÓN DE USUARIOS PRUEBAS OK SERVICIO OPERATIVO"/>
    <s v="VISITA_TÉCNICA"/>
    <s v="A00UZ618"/>
    <s v="TIPO IV ESPECIAL"/>
    <s v="AEREO"/>
    <s v="REYES RAMIREZ DIEGO ALEXANDER"/>
    <n v="1"/>
    <n v="0"/>
    <n v="988462.96268840006"/>
    <n v="196536.5258152"/>
    <n v="988462.96268840006"/>
    <m/>
    <m/>
    <m/>
    <m/>
    <m/>
    <m/>
    <m/>
    <m/>
  </r>
  <r>
    <s v="SANTA MARTA"/>
    <x v="2"/>
    <x v="2"/>
    <n v="47001"/>
    <n v="2627470"/>
    <n v="35173"/>
    <s v="INCIDENTE "/>
    <s v="MAGDALENA"/>
    <s v="SANTA MARTA"/>
    <s v="BARRIO LUCHA SANTA MARTA"/>
    <s v="REDEBAN"/>
    <s v="FO-25-1405887"/>
    <d v="2025-08-21T16:00:00"/>
    <d v="2025-08-22T11:57:00"/>
    <s v="NO"/>
    <s v="SOFTWARE"/>
    <s v="CIERRE"/>
    <s v="CIERRE NO HABILITADO"/>
    <s v="CB UNO A UNO"/>
    <m/>
    <s v="CERRADO"/>
    <s v="22/08/2025 SE  REALIZA LA VISITA SE ENCUENTRA EL DATÁFONO CON LA MEMORIA LLENA Y NO PERMITE HACER CIERRE, SE PROCEDE A BORRAR LAS TRANSACCIONES, SE REALIZAN TRANSACCIONES DE PRUEBAS Y CIERRE NUEVAMENTE Y TODO OK"/>
    <s v="VISITA_TÉCNICA"/>
    <s v="BL0D141"/>
    <s v="TIPO I"/>
    <s v="TERRESTRE"/>
    <s v="THOMAS  CAMPO SIGIFREDO SEGUNDO"/>
    <n v="1"/>
    <n v="0"/>
    <n v="65960.072302"/>
    <n v="75096.394270399993"/>
    <n v="65960.072302"/>
    <m/>
    <m/>
    <m/>
    <m/>
    <m/>
    <m/>
    <m/>
    <m/>
  </r>
  <r>
    <s v="MEDELLIN"/>
    <x v="1"/>
    <x v="1"/>
    <n v="5001"/>
    <n v="2627284"/>
    <n v="71574"/>
    <s v="INCIDENTE "/>
    <s v="ANTIOQUIA"/>
    <s v="MEDELLIN"/>
    <s v="MEDELLIN FLORESTA 1"/>
    <s v="REDEBAN"/>
    <s v="FO-25-1405895"/>
    <d v="2025-08-21T15:58:00"/>
    <d v="2025-08-22T12:01:00"/>
    <s v="NO"/>
    <s v="HARDWARE"/>
    <s v="LECTOR DE BARRAS"/>
    <s v="DAÑO POS"/>
    <s v="CB UNO A UNO"/>
    <m/>
    <s v="CERRADO"/>
    <s v="22/08/2025 SE CAMBIA EL LECTOR DE BARRAS YA QUE SE PERDIÓ CONFIGURACION"/>
    <s v="VISITA_TÉCNICA"/>
    <s v="LN00F202"/>
    <s v="TIPO I"/>
    <s v="TERRESTRE"/>
    <s v="BADEL ACUÑA LUIS ALBERTO"/>
    <n v="1"/>
    <n v="0"/>
    <n v="65960.072302"/>
    <n v="75096.394270399993"/>
    <n v="65960.072302"/>
    <m/>
    <m/>
    <m/>
    <m/>
    <m/>
    <m/>
    <m/>
    <m/>
  </r>
  <r>
    <s v="MEDELLIN"/>
    <x v="1"/>
    <x v="1"/>
    <n v="5440"/>
    <n v="2622950"/>
    <n v="17458"/>
    <s v="INCIDENTE "/>
    <s v="ANTIOQUIA"/>
    <s v="MARINILLA"/>
    <s v="AARRIO PARQUE PRINCIPAL MARINI"/>
    <s v="REDEBAN"/>
    <s v="FO-25-1401830 | FO-25-1404222"/>
    <d v="2025-08-21T08:16:00"/>
    <d v="2025-08-22T12:07:00"/>
    <s v="NO"/>
    <s v="HARDWARE"/>
    <s v="COMUNICACION"/>
    <s v="MENSAJE CABLE DE RED DESCONECTADO"/>
    <s v="CB UNO A UNO"/>
    <m/>
    <s v="CERRADO"/>
    <s v="22/08/2025 SE REALIZA CAMBIO DE EQUIPO YA QUE SE ESTA REINICIANDO_x000a_22/08/2025 SE REPROGRAMA VISITA PORQUE EL USUARIO NECESITA PINPAD Y EL DATAFONO QUE TENGO PARA INSTALAR NO ES COMPATIBLE CON EL PINPAD"/>
    <s v="VISITA_TÉCNICA"/>
    <s v="GB08Z918"/>
    <s v="TIPO II"/>
    <s v="TERRESTRE"/>
    <s v="RUA ALVAREZ RICHARD ANDRES"/>
    <n v="2"/>
    <n v="0"/>
    <n v="144967.87232000002"/>
    <n v="140395.6348884"/>
    <n v="289935.74464000005"/>
    <m/>
    <m/>
    <m/>
    <m/>
    <m/>
    <m/>
    <m/>
    <m/>
  </r>
  <r>
    <s v="PASTO"/>
    <x v="4"/>
    <x v="4"/>
    <n v="86885"/>
    <n v="2605514"/>
    <n v="52830"/>
    <s v="INCIDENTE "/>
    <s v="PUTUMAYO"/>
    <s v="VILLAGARZON"/>
    <s v="BARRIO FATIMA VILLAGARZON"/>
    <s v="REDEBAN"/>
    <s v="FO-25-1382615"/>
    <d v="2025-08-15T16:31:00"/>
    <d v="2025-08-22T12:12:00"/>
    <s v="NO"/>
    <s v="HARDWARE"/>
    <s v="PANTALLA"/>
    <s v="DAÑO POS"/>
    <s v="CB UNO A UNO"/>
    <m/>
    <s v="CERRADO"/>
    <s v="22/08/2025 SE REALIZÓ VISITA AL CB PARA REVISAR FALLA DE DATÁFONO SE QUEDÓ EN PANTALLA BLANCA. SE CAMBIA EQUIPO, SE INSTALA 2600 Y SE INSTALA MAGIC 2600, SE HACEN PRUEBAS OK CORRESPONSAL OPERATIVO"/>
    <s v="VISITA_TÉCNICA"/>
    <s v="A1KZZ376"/>
    <s v="TIPO IV"/>
    <s v="TERRESTRE"/>
    <s v="GUERRERO RAMIREZ OSCAR DARIO"/>
    <n v="1"/>
    <n v="0"/>
    <n v="479588.87655000004"/>
    <n v="196536.5258152"/>
    <n v="479588.87655000004"/>
    <m/>
    <m/>
    <m/>
    <m/>
    <m/>
    <m/>
    <m/>
    <m/>
  </r>
  <r>
    <s v="BOGOTA"/>
    <x v="5"/>
    <x v="5"/>
    <n v="25286"/>
    <n v="2622087"/>
    <n v="30351"/>
    <s v="INCIDENTE "/>
    <s v="CUNDINAMARCA"/>
    <s v="FUNZA"/>
    <s v="BARRIO SERREZUELITA FUNZA"/>
    <s v="REDEBAN"/>
    <s v="FO-25-1401887"/>
    <d v="2025-08-21T08:00:00"/>
    <d v="2025-08-22T12:20:00"/>
    <s v="NO"/>
    <s v="HARDWARE"/>
    <s v="TECLADO"/>
    <s v="DAÑO POS"/>
    <s v="CB UNO A UNO"/>
    <m/>
    <s v="CERRADO"/>
    <s v="22/08/2025 CAMBIO DE DATAFONO DAÑO EN TECLADO"/>
    <s v="VISITA_TÉCNICA"/>
    <s v="AB1BZ793"/>
    <s v="TIPO II"/>
    <s v="TERRESTRE"/>
    <s v="GOMEZ VEGA DAVID SNEYDER"/>
    <n v="1"/>
    <n v="0"/>
    <n v="144967.87232000002"/>
    <n v="140395.6348884"/>
    <n v="144967.87232000002"/>
    <m/>
    <m/>
    <m/>
    <m/>
    <m/>
    <m/>
    <m/>
    <m/>
  </r>
  <r>
    <s v="BUCARAMANGA"/>
    <x v="0"/>
    <x v="0"/>
    <n v="68001"/>
    <n v="2625846"/>
    <n v="80422"/>
    <s v="INCIDENTE "/>
    <s v="SANTANDER"/>
    <s v="BUCARAMANGA"/>
    <s v="BARRIO LAS AMERICAS BUCARAMANGA"/>
    <s v="REDEBAN"/>
    <s v="FO-25-1404292"/>
    <d v="2025-08-21T12:27:00"/>
    <d v="2025-08-22T12:20:00"/>
    <s v="SI"/>
    <s v="HARDWARE"/>
    <s v="CABLEADO"/>
    <s v="DAÑO POS"/>
    <s v="CB UNO A UNO"/>
    <m/>
    <s v="CERRADO"/>
    <s v="22/08/2025 SE REALIZA VISITA AL COMERCIO SE EJECUTA INSTALACIÓN DE CABLE UTP DE 10 METROS DEBIDO A QUE UN ANIMAL ROEDOR DAÑO EL QUE TENÍA CON CONECTORES NUEVOS PRUEBAS EXITOSAS"/>
    <s v="VISITA_TÉCNICA"/>
    <s v="LDZZZ368"/>
    <s v="TIPO I"/>
    <s v="TERRESTRE"/>
    <s v="MARIÑO PABON JORGE ENRIQUE"/>
    <n v="1"/>
    <n v="0"/>
    <n v="65960.072302"/>
    <n v="75096.394270399993"/>
    <n v="65960.072302"/>
    <m/>
    <m/>
    <m/>
    <m/>
    <m/>
    <m/>
    <m/>
    <m/>
  </r>
  <r>
    <s v="BOGOTA"/>
    <x v="5"/>
    <x v="5"/>
    <n v="25245"/>
    <n v="2621783"/>
    <n v="41555"/>
    <s v="INCIDENTE "/>
    <s v="CUNDINAMARCA"/>
    <s v="EL COLEGIO"/>
    <s v="BARRIO EL COLEGIO EL COLEGIO 1"/>
    <s v="REDEBAN"/>
    <s v="FO-25-1399134"/>
    <d v="2025-08-20T17:03:00"/>
    <d v="2025-08-22T12:28:00"/>
    <s v="NO"/>
    <s v="HARDWARE"/>
    <s v="LECTOR DE TARJETAS"/>
    <s v="MENSAJE RETIRE TARJETA"/>
    <s v="CB UNO A UNO"/>
    <m/>
    <s v="CERRADO"/>
    <s v="22/08/2025 SE REALIZA VISITA DE CAMPO ENCONTRANDO QUE DATÁFONO NO LE FUNCIONA EL LECTOR DE CHIP SE REALIZA CAMBIO DE POS PRUEBA OK PARÁMETROS OKAY CIERRE OKAY"/>
    <s v="VISITA_TÉCNICA"/>
    <s v="GZ0TZ797"/>
    <s v="TIPO II"/>
    <s v="TERRESTRE"/>
    <s v="GALEANO SORIANO JUAN DAVID"/>
    <n v="1"/>
    <n v="0"/>
    <n v="144967.87232000002"/>
    <n v="140395.6348884"/>
    <n v="144967.87232000002"/>
    <m/>
    <m/>
    <m/>
    <m/>
    <m/>
    <m/>
    <m/>
    <m/>
  </r>
  <r>
    <s v="BOGOTA"/>
    <x v="5"/>
    <x v="5"/>
    <n v="25290"/>
    <n v="2622356"/>
    <n v="52302"/>
    <s v="INCIDENTE "/>
    <s v="CUNDINAMARCA"/>
    <s v="FUSAGASUGA"/>
    <s v="BARRIO OLAYA FUSAGASUGA 1"/>
    <s v="REDEBAN"/>
    <s v="FO-25-1401872"/>
    <d v="2025-08-21T08:00:00"/>
    <d v="2025-08-22T12:37:00"/>
    <s v="NO"/>
    <s v="SOFTWARE"/>
    <s v="ACTUALIZACION"/>
    <s v="VERSION CARGA SO VR"/>
    <s v="CB UNO A UNO"/>
    <m/>
    <s v="CERRADO"/>
    <s v="22/08/2025 SE LLEGA LA DIRECCIÓN INDICADA SE REALIZA MANTENIMIENTO A DATÁFONO CONFIGURACIÓN Y VERSIONAMIENTO OK USUARIOS OK SE REALIZAN PRUEBAS EXITOSAS."/>
    <s v="VISITA_TÉCNICA"/>
    <s v="AD0DZ224"/>
    <s v="TIPO II"/>
    <s v="TERRESTRE"/>
    <s v="GARCIA PASTRANA KEVIN FERNANDO"/>
    <n v="1"/>
    <n v="0"/>
    <n v="144967.87232000002"/>
    <n v="140395.6348884"/>
    <n v="144967.87232000002"/>
    <m/>
    <m/>
    <m/>
    <m/>
    <m/>
    <m/>
    <m/>
    <m/>
  </r>
  <r>
    <s v="BOGOTA"/>
    <x v="5"/>
    <x v="5"/>
    <n v="11001"/>
    <n v="2626996"/>
    <n v="72190"/>
    <s v="INCIDENTE "/>
    <s v="CUNDINAMARCA"/>
    <s v="BOGOTA"/>
    <s v="BOGOTA TINTAL 1"/>
    <s v="REDEBAN"/>
    <s v="FO-25-1405746"/>
    <d v="2025-08-21T15:22:00"/>
    <d v="2025-08-22T12:40:00"/>
    <s v="NO"/>
    <s v="HARDWARE"/>
    <s v="ALERT IRRUPTION"/>
    <s v="ALERT IRRUPTION"/>
    <s v="CB UNO A UNO"/>
    <m/>
    <s v="CERRADO"/>
    <s v="22/08/2025 CAMBIO DE EQUIPO POR DAÑO SE REALIZA PRUEBAS OK SE ENTREGA SERVICIO OPERATIVO"/>
    <s v="VISITA_TÉCNICA"/>
    <s v="NN00N659"/>
    <s v="TIPO I"/>
    <s v="TERRESTRE"/>
    <s v="HERNANDEZ NARANJO OSCAR EDUARDO"/>
    <n v="1"/>
    <n v="0"/>
    <n v="65960.072302"/>
    <n v="75096.394270399993"/>
    <n v="65960.072302"/>
    <m/>
    <m/>
    <m/>
    <m/>
    <m/>
    <m/>
    <m/>
    <m/>
  </r>
  <r>
    <s v="MEDELLIN"/>
    <x v="1"/>
    <x v="1"/>
    <n v="5001"/>
    <n v="2630611"/>
    <n v="75145"/>
    <s v="INCIDENTE "/>
    <s v="ANTIOQUIA"/>
    <s v="MEDELLIN"/>
    <s v="BARRIO ENCISO MEDELLIN 21"/>
    <s v="REDEBAN"/>
    <s v="FO-25-1408639"/>
    <d v="2025-08-22T10:19:00"/>
    <d v="2025-08-22T12:45:00"/>
    <s v="NO"/>
    <s v="HARDWARE"/>
    <s v="NO ENCIENDE"/>
    <s v="DAÑO POS"/>
    <s v="CB UNO A UNO"/>
    <m/>
    <s v="CERRADO"/>
    <s v="22/08/2025 CAMBIO EQUIPO POR DAÑO NO ENCIENDE PRUEBAS OK NO TELECARGA"/>
    <s v="VISITA_TÉCNICA"/>
    <s v="V1000874"/>
    <s v="TIPO I"/>
    <s v="TERRESTRE"/>
    <s v="PAREJA ECHAVARRIA JHON DAVID"/>
    <n v="1"/>
    <n v="0"/>
    <n v="65960.072302"/>
    <n v="75096.394270399993"/>
    <n v="65960.072302"/>
    <m/>
    <m/>
    <m/>
    <m/>
    <m/>
    <m/>
    <m/>
    <m/>
  </r>
  <r>
    <s v="PASTO"/>
    <x v="4"/>
    <x v="4"/>
    <n v="52001"/>
    <n v="2630636"/>
    <n v="18317"/>
    <s v="INCIDENTE "/>
    <s v="NARIÑO"/>
    <s v="PASTO"/>
    <s v="MULTIPAGAS CENTRO PASTO"/>
    <s v="REDEBAN"/>
    <s v="FO-25-1408623"/>
    <d v="2025-08-22T10:26:00"/>
    <d v="2025-08-22T12:45:00"/>
    <s v="NO"/>
    <s v="HARDWARE"/>
    <s v="NO ENCIENDE SE REINICIA"/>
    <s v="FUENTE PODER AVERIADA"/>
    <s v="ROBUSTO"/>
    <m/>
    <s v="CERRADO"/>
    <s v="22/08/2025 SE LLEGA A CORRESPONSAL SE VERIFICA FALLA EN REINICIO DE EQUIPO Y FALLA DE HUB PUERTO USB FALLANDO SE REALIZA CAMBIO DE CABLE MAGIC BOX FUENTE DE PODER Y HUB SE REALIZA PRUEBAS DE FUNCIONAMIENTO EXITOSAS CB QUEDA OPERATIVO Y SIN REINICIO"/>
    <s v="VISITA_TÉCNICA"/>
    <s v="JYZZZ470"/>
    <s v="TIPO I"/>
    <s v="TERRESTRE"/>
    <s v="BRAVO MADROÑERO OSCAR ESTEBAN"/>
    <n v="1"/>
    <n v="0"/>
    <n v="65960.072302"/>
    <n v="75096.394270399993"/>
    <n v="65960.072302"/>
    <m/>
    <m/>
    <m/>
    <m/>
    <m/>
    <m/>
    <m/>
    <m/>
  </r>
  <r>
    <s v="MONTERIA"/>
    <x v="2"/>
    <x v="2"/>
    <n v="23466"/>
    <n v="2617425"/>
    <n v="26109"/>
    <s v="INCIDENTE "/>
    <s v="CORDOBA"/>
    <s v="MONTELIBANO"/>
    <s v="DISTRICOL EL REBANO AUTOSERVIC"/>
    <s v="REDEBAN"/>
    <s v="FO-25-1395771"/>
    <d v="2025-08-20T09:43:00"/>
    <d v="2025-08-22T12:48:00"/>
    <s v="NO"/>
    <s v="HARDWARE"/>
    <s v="LECTOR DE BARRAS"/>
    <s v="CABLE LECTORA AVERIADO"/>
    <s v="AGREGADOR"/>
    <m/>
    <s v="CERRADO"/>
    <s v="22/08/2025 SE REALIZA CAMBIO DE LECTORA, SE ENCONTRÓ CON CABLE DETERIORADO NO PERMITÍA OPERAR CON NORMALIDAD, SE INSTALA UN NUEVA LECTORA SE REALIZAN PRUEBAS OK, CB OPERANDO CON NORMALIDAD."/>
    <s v="VISITA_TÉCNICA"/>
    <s v="A5ZZZ522"/>
    <s v="TIPO IV"/>
    <s v="TERRESTRE"/>
    <s v="ARRAZOLA HERNANDEZ NICOLAS AUGUSTO"/>
    <n v="1"/>
    <n v="0"/>
    <n v="479588.87655000004"/>
    <n v="196536.5258152"/>
    <n v="479588.87655000004"/>
    <m/>
    <m/>
    <m/>
    <m/>
    <m/>
    <m/>
    <m/>
    <m/>
  </r>
  <r>
    <s v="MEDELLIN"/>
    <x v="1"/>
    <x v="1"/>
    <n v="5001"/>
    <n v="2629789"/>
    <n v="61399"/>
    <s v="INCIDENTE "/>
    <s v="ANTIOQUIA"/>
    <s v="MEDELLIN"/>
    <s v="BARRIO BOYACA LAS BRISAS MEDEL"/>
    <s v="REDEBAN"/>
    <s v="FO-25-1408049"/>
    <d v="2025-08-22T09:18:00"/>
    <d v="2025-08-22T12:54:00"/>
    <s v="NO"/>
    <s v="HARDWARE"/>
    <s v="TECLADO"/>
    <s v="DAÑO POS"/>
    <s v="CB UNO A UNO"/>
    <m/>
    <s v="CERRADO"/>
    <s v="22/08/2025 SE REVISA EQUIPO Y SE ENCUENTRA DOS TECLAS MALAS EL FLECHA ARRIBA Y VERDE, SE REALIZA CAMBIO DEL EQUIPO SE REALIZAN PRUEBAS EXITOSAS SERVICIO OPERATIVO OK"/>
    <s v="VISITA_TÉCNICA"/>
    <s v="KA00J358"/>
    <s v="TIPO I"/>
    <s v="TERRESTRE"/>
    <s v="ZAPATA LOPEZ EDWARD ASDRUBAL"/>
    <n v="1"/>
    <n v="0"/>
    <n v="65960.072302"/>
    <n v="75096.394270399993"/>
    <n v="65960.072302"/>
    <m/>
    <m/>
    <m/>
    <m/>
    <m/>
    <m/>
    <m/>
    <m/>
  </r>
  <r>
    <s v="BOGOTA"/>
    <x v="5"/>
    <x v="5"/>
    <n v="11001"/>
    <n v="2627260"/>
    <n v="30455"/>
    <s v="INCIDENTE "/>
    <s v="CUNDINAMARCA"/>
    <s v="BOGOTA"/>
    <s v="BARRIO YOMASA 9 BOGOTA"/>
    <s v="REDEBAN"/>
    <s v="FO-25-1405742"/>
    <d v="2025-08-21T15:47:00"/>
    <d v="2025-08-22T12:59:00"/>
    <s v="NO"/>
    <s v="SOFTWARE"/>
    <s v="ACTUALIZACION"/>
    <s v="VERSION CARGA SO VR"/>
    <s v="CB UNO A UNO"/>
    <m/>
    <s v="CERRADO"/>
    <s v="22/08/2025 SE REALIZA BORRADO DE DATÁFONO SE CARGA SO Y VERSIÓN 9.90 YA QUE EL DATÁFONO SE ENCONTRABA CON VERSIÓN QUE NO ERA ADICIONAL SE CAMBIA CABLE MÁGICO BOX PRUEBA OK"/>
    <s v="VISITA_TÉCNICA"/>
    <s v="BHZZZ715"/>
    <s v="TIPO I"/>
    <s v="TERRESTRE"/>
    <s v="ORTIZ MARTINEZ STIVEN"/>
    <n v="1"/>
    <n v="0"/>
    <n v="65960.072302"/>
    <n v="75096.394270399993"/>
    <n v="65960.072302"/>
    <m/>
    <m/>
    <m/>
    <m/>
    <m/>
    <m/>
    <m/>
    <m/>
  </r>
  <r>
    <s v="BOGOTA"/>
    <x v="5"/>
    <x v="5"/>
    <n v="25430"/>
    <n v="2618570"/>
    <n v="72693"/>
    <s v="INCIDENTE "/>
    <s v="CUNDINAMARCA"/>
    <s v="MADRID"/>
    <s v="MADRID PLAZA MADRID"/>
    <s v="REDEBAN"/>
    <s v="FO-25-1396866"/>
    <d v="2025-08-20T11:23:00"/>
    <d v="2025-08-22T13:34:00"/>
    <s v="NO"/>
    <s v="HARDWARE"/>
    <s v="TECLADO"/>
    <s v="DAÑO POS"/>
    <s v="CB UNO A UNO"/>
    <m/>
    <s v="CERRADO"/>
    <s v="22/08/2025 CAMBIO DE EQUIPO POR DAÑO EN TECLADO PRUEBAS OK"/>
    <s v="VISITA_TÉCNICA"/>
    <s v="EF00R070"/>
    <s v="TIPO II"/>
    <s v="TERRESTRE"/>
    <s v="GOMEZ VEGA DAVID SNEYDER"/>
    <n v="1"/>
    <n v="0"/>
    <n v="144967.87232000002"/>
    <n v="140395.6348884"/>
    <n v="144967.87232000002"/>
    <m/>
    <m/>
    <m/>
    <m/>
    <m/>
    <m/>
    <m/>
    <m/>
  </r>
  <r>
    <s v="VILLAVICENCIO"/>
    <x v="3"/>
    <x v="3"/>
    <n v="50680"/>
    <n v="2619287"/>
    <n v="53446"/>
    <s v="INCIDENTE "/>
    <s v="META"/>
    <s v="SAN CARLOS DE GUAROA"/>
    <s v="BARRIO INSPECCION LA PALMERA S"/>
    <s v="REDEBAN"/>
    <s v="FO-25-1397270"/>
    <d v="2025-08-20T12:25:00"/>
    <d v="2025-08-22T13:42:00"/>
    <s v="NO"/>
    <s v="HARDWARE"/>
    <s v="ALERT IRRUPTION"/>
    <s v="ALERT IRRUPTION"/>
    <s v="CB UNO A UNO"/>
    <m/>
    <s v="CERRADO"/>
    <s v="22/08/2025 SE VISITA CB SE REALIZA CAMBIO DE DATÁFONO POR DAÑO. SE INSTALA NUEVO EQUIPO SE CONFIGURA POS SE INICIALIZA SE CREAN USUARIOS CORRECTAMENTE Y SE REALIZA PRUEBAS EXITOSAS PRUEBAS OK"/>
    <s v="VISITA_TÉCNICA"/>
    <s v="II0QZ547"/>
    <s v="TIPO II"/>
    <s v="TERRESTRE"/>
    <s v="GARZON RUIZ LUIS MIGUEL"/>
    <n v="1"/>
    <n v="0"/>
    <n v="144967.87232000002"/>
    <n v="140395.6348884"/>
    <n v="144967.87232000002"/>
    <m/>
    <m/>
    <m/>
    <m/>
    <m/>
    <m/>
    <m/>
    <m/>
  </r>
  <r>
    <s v="MEDELLIN"/>
    <x v="1"/>
    <x v="1"/>
    <n v="5615"/>
    <n v="2630754"/>
    <n v="77755"/>
    <s v="INCIDENTE "/>
    <s v="ANTIOQUIA"/>
    <s v="RIONEGRO"/>
    <s v="PTM RIONEGRO DROGUERIA SANTA C"/>
    <s v="REDEBAN"/>
    <s v="FO-25-1408755"/>
    <d v="2025-08-22T10:55:00"/>
    <d v="2025-08-22T13:46:00"/>
    <s v="NO"/>
    <s v="HARDWARE"/>
    <s v="ACTUALIZACION"/>
    <s v="VERSION CAMBIO POS"/>
    <s v="AGREGADOR"/>
    <m/>
    <s v="CERRADO"/>
    <s v="22/08/2025 SE REALIZA INICIALIZACIÓN DE EQUIPO, QUEDA OK"/>
    <s v="VISITA_TÉCNICA"/>
    <s v="EF0PZ961 - 10NZZ045"/>
    <s v="TIPO II"/>
    <s v="TERRESTRE"/>
    <s v="HERNANDEZ CHAVARRIA JUAN CAMILO"/>
    <n v="1"/>
    <n v="0"/>
    <n v="144967.87232000002"/>
    <n v="140395.6348884"/>
    <n v="144967.87232000002"/>
    <m/>
    <m/>
    <m/>
    <m/>
    <m/>
    <m/>
    <m/>
    <m/>
  </r>
  <r>
    <s v="BUCARAMANGA"/>
    <x v="0"/>
    <x v="0"/>
    <n v="68679"/>
    <n v="2623871"/>
    <n v="48928"/>
    <s v="INCIDENTE "/>
    <s v="SANTANDER"/>
    <s v="SAN GIL"/>
    <s v="DISTRICOL CENTRO DE CONEXIONES"/>
    <s v="REDEBAN"/>
    <s v="FO-25-1402751"/>
    <d v="2025-08-21T09:40:00"/>
    <d v="2025-08-22T13:51:00"/>
    <s v="NO"/>
    <s v="HARDWARE"/>
    <s v="IMPRESION"/>
    <s v="TAPA IMPRESORA"/>
    <s v="AGREGADOR"/>
    <m/>
    <s v="CERRADO"/>
    <s v="22/08/2025 VISITA POR DAÑO EN IMPRESORA, SE CAMBIÓ TAPA DE IMPRESORA PRUEBA EXITOSA"/>
    <s v="VISITA_TÉCNICA"/>
    <s v="AD00M860"/>
    <s v="TIPO II"/>
    <s v="TERRESTRE"/>
    <s v="PEÑA DIAZ IVAN YESID"/>
    <n v="1"/>
    <n v="0"/>
    <n v="144967.87232000002"/>
    <n v="140395.6348884"/>
    <n v="144967.87232000002"/>
    <m/>
    <m/>
    <m/>
    <m/>
    <m/>
    <m/>
    <m/>
    <m/>
  </r>
  <r>
    <s v="BOGOTA"/>
    <x v="5"/>
    <x v="5"/>
    <n v="25269"/>
    <n v="2624949"/>
    <n v="41116"/>
    <s v="INCIDENTE "/>
    <s v="CUNDINAMARCA"/>
    <s v="FACATATIVA"/>
    <s v="BARRIO LA ARBOLEDA FACATATIVA"/>
    <s v="REDEBAN"/>
    <s v="FO-25-1403859"/>
    <d v="2025-08-21T11:06:00"/>
    <d v="2025-08-22T13:56:00"/>
    <s v="NO"/>
    <s v="HARDWARE"/>
    <s v="TECLADO"/>
    <s v="DAÑO POS"/>
    <s v="CB UNO A UNO"/>
    <m/>
    <s v="CERRADO"/>
    <s v="22/08/2025 SE REALIZA CAMBIO DE DATAFONO POR DAÑO EN TECLADO"/>
    <s v="VISITA_TÉCNICA"/>
    <s v="AB11N228"/>
    <s v="TIPO II"/>
    <s v="TERRESTRE"/>
    <s v="MURCIA HERNANDEZ HARVEY IGNACIO"/>
    <n v="1"/>
    <n v="0"/>
    <n v="144967.87232000002"/>
    <n v="140395.6348884"/>
    <n v="144967.87232000002"/>
    <m/>
    <m/>
    <m/>
    <m/>
    <m/>
    <m/>
    <m/>
    <m/>
  </r>
  <r>
    <s v="MANIZALES"/>
    <x v="4"/>
    <x v="6"/>
    <n v="17174"/>
    <n v="2621890"/>
    <n v="30763"/>
    <s v="INCIDENTE "/>
    <s v="CALDAS"/>
    <s v="CHINCHINA"/>
    <s v="ARRIO NEPAL"/>
    <s v="REDEBAN"/>
    <s v="FO-25-1399312"/>
    <d v="2025-08-20T17:51:00"/>
    <d v="2025-08-22T13:58:00"/>
    <s v="NO"/>
    <s v="HARDWARE"/>
    <s v="COMUNICACION"/>
    <s v="MENSAJE CABLE DE RED DESCONECTADO"/>
    <s v="CB UNO A UNO"/>
    <m/>
    <s v="CERRADO"/>
    <s v="22/08/2025 VISITAMOS COMERCIO EL DATÁFONO TIENE FALLA CON EL PUERTO DE RED DEL DATAFONO REALIZAMOS CAMBIO LO CONFIGURAMOS Y REALIZAMOS PRUEBAS CON EL NUEVO OK."/>
    <s v="VISITA_TÉCNICA"/>
    <s v="BL01Y414"/>
    <s v="TIPO II"/>
    <s v="TERRESTRE"/>
    <s v="ARROYAVE CANO MANUEL GUILLERMO"/>
    <n v="1"/>
    <n v="0"/>
    <n v="144967.87232000002"/>
    <n v="140395.6348884"/>
    <n v="144967.87232000002"/>
    <m/>
    <m/>
    <m/>
    <m/>
    <m/>
    <m/>
    <m/>
    <m/>
  </r>
  <r>
    <s v="SINCELEJO"/>
    <x v="2"/>
    <x v="2"/>
    <n v="70001"/>
    <n v="2630191"/>
    <n v="32301"/>
    <s v="INCIDENTE "/>
    <s v="SUCRE"/>
    <s v="SINCELEJO"/>
    <s v="MULTIPAGAS LAS PENITAS"/>
    <s v="REDEBAN"/>
    <s v="FO-25-1408646"/>
    <d v="2025-08-22T10:10:00"/>
    <d v="2025-08-22T14:09:00"/>
    <s v="NO"/>
    <s v="HARDWARE"/>
    <s v="LECTOR DE BARRAS"/>
    <s v="DAÑO POS"/>
    <s v="ROBUSTO"/>
    <m/>
    <s v="CERRADO"/>
    <s v="22/08/2025 SE VISITA SITIO SE VERIFICA INFORMACIÓN SE REALIZA PRIMEROS AUXILIOS, ESCÁNER NO ENCIENDE, SE REALIZA CAMBIO DE ACCESORIO, SE REALIZA PRUEBA TRX EXITOSA, LECTURA OK."/>
    <s v="VISITA_TÉCNICA"/>
    <s v="111JZ946"/>
    <s v="TIPO I"/>
    <s v="TERRESTRE"/>
    <s v="SANTOS GUZMAN CHRISTIAN FELIPE"/>
    <n v="1"/>
    <n v="0"/>
    <n v="65960.072302"/>
    <n v="75096.394270399993"/>
    <n v="65960.072302"/>
    <m/>
    <m/>
    <m/>
    <m/>
    <m/>
    <m/>
    <m/>
    <m/>
  </r>
  <r>
    <s v="MEDELLIN"/>
    <x v="1"/>
    <x v="1"/>
    <n v="5079"/>
    <n v="2621376"/>
    <n v="29632"/>
    <s v="INCIDENTE "/>
    <s v="ANTIOQUIA"/>
    <s v="BARBOSA"/>
    <s v="BARRIO PARQUE PRINCIPAL BARBOS"/>
    <s v="REDEBAN"/>
    <s v="FO-25-1398998"/>
    <d v="2025-08-20T16:20:00"/>
    <d v="2025-08-22T14:12:00"/>
    <s v="NO"/>
    <s v="HARDWARE"/>
    <s v="CABLEADO"/>
    <s v="CABLE MAGICBOX AVERIADO"/>
    <s v="CB UNO A UNO"/>
    <m/>
    <s v="CERRADO"/>
    <s v="22/08/2025 SE CAMBIA CABLE DESK 2600 DEL MAGIC BOX 2600 ROTO POR EL ROSE CON LA BASE, USUARIO REQUIERE DE UNA BASE, SE DEJAN SERVICIOS FUNCIONANDO CORRECTAMENTE"/>
    <s v="VISITA_TÉCNICA"/>
    <s v="BL01Y206"/>
    <s v="TIPO II"/>
    <s v="TERRESTRE"/>
    <s v="BARRIENTOS HERNANDEZ CRISTIAN HORACIO"/>
    <n v="1"/>
    <n v="0"/>
    <n v="144967.87232000002"/>
    <n v="140395.6348884"/>
    <n v="144967.87232000002"/>
    <m/>
    <m/>
    <m/>
    <m/>
    <m/>
    <m/>
    <m/>
    <m/>
  </r>
  <r>
    <s v="CALI"/>
    <x v="4"/>
    <x v="4"/>
    <n v="76520"/>
    <n v="2627633"/>
    <n v="80037"/>
    <s v="INCIDENTE "/>
    <s v="VALLE DEL CAUCA"/>
    <s v="PALMIRA"/>
    <s v="BARRIO CORR EL BOLO SAN ISIDRO PALMIRA"/>
    <s v="REDEBAN"/>
    <s v="FO-25-1406081"/>
    <d v="2025-08-21T16:18:00"/>
    <d v="2025-08-22T14:16:00"/>
    <s v="NO"/>
    <s v="HARDWARE"/>
    <s v="IMPRESION"/>
    <s v="NO AVANZA PAPEL"/>
    <s v="CB UNO A UNO"/>
    <m/>
    <s v="CERRADO"/>
    <s v="22/08/2025 EN LA VISITA TÉCNICA SE REALIZÓ EL CAMBIO DE DATÁFONO DESK 2600CON SU RESPECTIVO MAGIC BOX 2600 YA QUE SE ENCONTRÓ EL DATÁFONO CON LA IMPRESORA AVERIADA,SE INSTALO EL SISTEMA OPERATIVO Y VERSIÓN 10.3N SE CREARON LOS USUARIOS Y SE REALIZARON LAS PRUEBAS DEJANDO EL SERVICIO OPERANDO SIN FALLAS Y SIN NOVEDAD"/>
    <s v="VISITA_TÉCNICA"/>
    <s v="SAXZZ499"/>
    <s v="TIPO I"/>
    <s v="TERRESTRE"/>
    <s v="SANCHEZ URREGO ROBINSON DAVID"/>
    <n v="1"/>
    <n v="0"/>
    <n v="65960.072302"/>
    <n v="75096.394270399993"/>
    <n v="65960.072302"/>
    <m/>
    <m/>
    <m/>
    <m/>
    <m/>
    <m/>
    <m/>
    <m/>
  </r>
  <r>
    <s v="TUNJA"/>
    <x v="0"/>
    <x v="0"/>
    <n v="15664"/>
    <n v="2629172"/>
    <n v="12071"/>
    <s v="INCIDENTE "/>
    <s v="BOYACA"/>
    <s v="SAN JOSE DE PARE"/>
    <s v="SAN JOSE DE PARE - BOYACA"/>
    <s v="REDEBAN"/>
    <s v="FO-25-1407652"/>
    <d v="2025-08-22T08:11:00"/>
    <d v="2025-08-22T14:19:00"/>
    <s v="NO"/>
    <s v="SOFTWARE"/>
    <s v="COMUNICACION"/>
    <s v="VERIFIQUE PARAMETROS"/>
    <s v="CB UNO A UNO"/>
    <m/>
    <s v="CERRADO"/>
    <s v="22/08/2025 SE REALIZA CAMBIO DE FUENTE DE PODER SE REALIZA BORRADO AL EQUIPO SOLUCIONANDO LA FALLA REPORTADA PRUEBAS OK CLIENTE CONFORME"/>
    <s v="VISITA_TÉCNICA"/>
    <s v="JAAAD610"/>
    <s v="TIPO II"/>
    <s v="TERRESTRE"/>
    <s v="RODRIGUEZ MURCIA YERSON IVAN"/>
    <n v="1"/>
    <n v="0"/>
    <n v="144967.87232000002"/>
    <n v="140395.6348884"/>
    <n v="144967.87232000002"/>
    <m/>
    <m/>
    <m/>
    <m/>
    <m/>
    <m/>
    <m/>
    <m/>
  </r>
  <r>
    <s v="CALI"/>
    <x v="4"/>
    <x v="4"/>
    <n v="76001"/>
    <n v="2630877"/>
    <n v="68570"/>
    <s v="INCIDENTE "/>
    <s v="VALLE DEL CAUCA"/>
    <s v="CALI"/>
    <s v="BARRIO PORVENIR CALI"/>
    <s v="REDEBAN"/>
    <s v="FO-25-1409016"/>
    <d v="2025-08-22T11:16:00"/>
    <d v="2025-08-22T14:46:00"/>
    <s v="NO"/>
    <s v="HARDWARE"/>
    <s v="PINPAD"/>
    <s v="CABLE AVERIADO"/>
    <s v="CB UNO A UNO"/>
    <m/>
    <s v="CERRADO"/>
    <s v="22/08/2025 SE LIMPIA PINPAD Y QUEDA FUNCIONANDO CORRECTAMENTE"/>
    <s v="VISITA_TÉCNICA"/>
    <s v="NN005485"/>
    <s v="TIPO I"/>
    <s v="TERRESTRE"/>
    <s v="CUERO RUIZ JHONNY"/>
    <n v="1"/>
    <n v="0"/>
    <n v="65960.072302"/>
    <n v="75096.394270399993"/>
    <n v="65960.072302"/>
    <m/>
    <m/>
    <m/>
    <m/>
    <m/>
    <m/>
    <m/>
    <m/>
  </r>
  <r>
    <s v="MEDELLIN"/>
    <x v="1"/>
    <x v="1"/>
    <n v="5607"/>
    <n v="2626084"/>
    <n v="31280"/>
    <s v="INCIDENTE "/>
    <s v="ANTIOQUIA"/>
    <s v="RETIRO"/>
    <s v="BARRIO EL PINO"/>
    <s v="REDEBAN"/>
    <s v="FO-25-1404719"/>
    <d v="2025-08-21T13:40:00"/>
    <d v="2025-08-22T15:29:00"/>
    <s v="NO"/>
    <s v="SOFTWARE"/>
    <s v="ACTUALIZACION"/>
    <s v="TECNOLOGIA"/>
    <s v="CB UNO A UNO"/>
    <m/>
    <s v="CERRADO"/>
    <s v="22/08/2025 SE REALIZA INICIALIZACION DE EQUIPO, QUEDA OK"/>
    <s v="VISITA_TÉCNICA"/>
    <s v="BL01Y685"/>
    <s v="TIPO II"/>
    <s v="TERRESTRE"/>
    <s v="HERNANDEZ CHAVARRIA JUAN CAMILO"/>
    <n v="1"/>
    <n v="0"/>
    <n v="144967.87232000002"/>
    <n v="140395.6348884"/>
    <n v="144967.87232000002"/>
    <m/>
    <m/>
    <m/>
    <m/>
    <m/>
    <m/>
    <m/>
    <m/>
  </r>
  <r>
    <s v="CALI"/>
    <x v="4"/>
    <x v="4"/>
    <n v="76520"/>
    <n v="2630200"/>
    <n v="25097"/>
    <s v="INCIDENTE "/>
    <s v="VALLE DEL CAUCA"/>
    <s v="PALMIRA"/>
    <s v="MULTIPAGAS UNICENTRO PALMIRA"/>
    <s v="REDEBAN"/>
    <s v="FO-25-1408309"/>
    <d v="2025-08-22T09:43:00"/>
    <d v="2025-08-22T15:32:00"/>
    <s v="NO"/>
    <s v="HARDWARE"/>
    <s v="LECTOR DE BARRAS"/>
    <s v="DAÑO POS"/>
    <s v="ROBUSTO"/>
    <m/>
    <s v="CERRADO"/>
    <s v="22/08/2025 EN LA VISITA TÉCNICA REALIZADA ME PRESENTÉ Y PRESENTÉ EL CARNET AL USUARIO PARA CONFIRMAR MIS DATOS, EL USUARIO SE COMUNICA A LA LÍNEA DE BANCOLOMBIA DONDE LE CONFIRMAN QUE SOY UN TÉCNICO AUTORIZADO PARA INGRESAR AL CORRESPONSAL, PERO EN LA SEGURIDAD INTERNA QUE MANEJA LA RED DE MULTIPAGAS APARECE MI NÚMERO DE CÉDULA ASOCIADO AL NOMBRE DE OTRA PERSONA POR ESTA RAZÓN NO ME DAN EL INGRESO A REALIZAR EL TRABAJO, SE LE INFORMÓ A LA USUARIA QUE SE DEBE DE COMUNICAR NUEVAMENTE A LA LÍNEA DE BANCOLOMBIA PARA SOLICITAR EL SERVICIO."/>
    <s v="VISITA_TÉCNICA"/>
    <s v="NO HUBO INTERVENCIÓN TÉCNICA PARA NINGUNA DE LAS TERMINALES DEL CB"/>
    <s v="TIPO I"/>
    <s v="TERRESTRE"/>
    <s v="SANCHEZ URREGO ROBINSON DAVID"/>
    <n v="1"/>
    <n v="0"/>
    <n v="65960.072302"/>
    <n v="75096.394270399993"/>
    <n v="65960.072302"/>
    <m/>
    <m/>
    <m/>
    <m/>
    <m/>
    <m/>
    <m/>
    <m/>
  </r>
  <r>
    <s v="MEDELLIN"/>
    <x v="1"/>
    <x v="1"/>
    <n v="5001"/>
    <n v="2631533"/>
    <n v="38405"/>
    <s v="INCIDENTE "/>
    <s v="ANTIOQUIA"/>
    <s v="MEDELLIN"/>
    <s v="DISTRICOL GRANERO CALBERT"/>
    <s v="REDEBAN"/>
    <s v="FO-25-1409420"/>
    <d v="2025-08-22T12:09:00"/>
    <d v="2025-08-22T15:37:00"/>
    <s v="NO"/>
    <s v="HARDWARE"/>
    <s v="NO ENCIENDE"/>
    <s v="DAÑO POS"/>
    <s v="AGREGADOR"/>
    <m/>
    <s v="CERRADO"/>
    <s v="22/08/2025 SE REALIZA CAMBIO DE DATÁFONO YA QUE EL QUE POSEÍA NO ENCENDÍA, SE CAMBIA FUENTE DE PODER Y TAMBIÉN DE TOMA DE CORRIENTE Y NO FUNCIONA, SE INSTALA EL NUEVO SE CONFIGURA Y REALIZAMOS PRUEBAS SERVICIOS OPERATIVOS."/>
    <s v="VISITA_TÉCNICA"/>
    <s v="AA00X614"/>
    <s v="TIPO I"/>
    <s v="TERRESTRE"/>
    <s v="RAMIREZ TABARES JUAN DIEGO"/>
    <n v="1"/>
    <n v="0"/>
    <n v="65960.072302"/>
    <n v="75096.394270399993"/>
    <n v="65960.072302"/>
    <m/>
    <m/>
    <m/>
    <m/>
    <m/>
    <m/>
    <m/>
    <m/>
  </r>
  <r>
    <s v="BARRANQUILLA"/>
    <x v="2"/>
    <x v="2"/>
    <n v="8001"/>
    <n v="2628248"/>
    <n v="64520"/>
    <s v="INCIDENTE "/>
    <s v="ATLANTICO"/>
    <s v="BARRANQUILLA"/>
    <s v="BARRIO CARIBE VERDE BARRANQUIL"/>
    <s v="REDEBAN"/>
    <s v="FO-25-1406844"/>
    <d v="2025-08-22T08:00:00"/>
    <d v="2025-08-22T16:18:00"/>
    <s v="NO"/>
    <s v="HARDWARE"/>
    <s v="LECTOR DE BARRAS"/>
    <s v="CABLE LECTORA AVERIADO"/>
    <s v="CB UNO A UNO"/>
    <m/>
    <s v="CERRADO"/>
    <s v="22/08/2025 SE REALIZA CAMBIO DE BARRA LECTORA SE REALIZAN PRUEBAS DE CORRECTO FUNCIONAMIENTO"/>
    <s v="VISITA_TÉCNICA"/>
    <s v="1A003476"/>
    <s v="TIPO I"/>
    <s v="TERRESTRE"/>
    <s v="VILLACOB VILLACOB ELKIN EDUARDO"/>
    <n v="1"/>
    <n v="0"/>
    <n v="65960.072302"/>
    <n v="75096.394270399993"/>
    <n v="65960.072302"/>
    <m/>
    <m/>
    <m/>
    <m/>
    <m/>
    <m/>
    <m/>
    <m/>
  </r>
  <r>
    <s v="APARTADO"/>
    <x v="1"/>
    <x v="1"/>
    <n v="5172"/>
    <n v="2630619"/>
    <n v="49598"/>
    <s v="INCIDENTE "/>
    <s v="ANTIOQUIA"/>
    <s v="CHIGORODO"/>
    <s v="DISTRICOL GRANERO CIENTO ONCE"/>
    <s v="REDEBAN"/>
    <s v="FO-25-1408634"/>
    <d v="2025-08-22T10:21:00"/>
    <d v="2025-08-22T16:34:00"/>
    <s v="NO"/>
    <s v="HARDWARE"/>
    <s v="LECTOR DE TARJETAS"/>
    <s v="MENSAJE RETIRE TARJETA"/>
    <s v="AGREGADOR"/>
    <m/>
    <s v="CERRADO"/>
    <s v="22/08/2025 SE REALIZA CAMBIO DE EQUIPO POR DAÑO EN EL LECTOR DE TARJETAS CHIP,  EQUIPO NUEVO QUEDA OPERATIVO"/>
    <s v="VISITA_TÉCNICA"/>
    <s v="II00Q029"/>
    <s v="TIPO II"/>
    <s v="TERRESTRE"/>
    <s v="MARTINEZ TOVAR OSCAR DAVID"/>
    <n v="1"/>
    <n v="0"/>
    <n v="144967.87232000002"/>
    <n v="140395.6348884"/>
    <n v="144967.87232000002"/>
    <m/>
    <m/>
    <m/>
    <m/>
    <m/>
    <m/>
    <m/>
    <m/>
  </r>
  <r>
    <s v="BOGOTA"/>
    <x v="5"/>
    <x v="5"/>
    <n v="25612"/>
    <n v="2621549"/>
    <n v="48525"/>
    <s v="INCIDENTE "/>
    <s v="CUNDINAMARCA"/>
    <s v="RICAURTE"/>
    <s v="BARRIO CENTRO RICAURTE 1"/>
    <s v="REDEBAN"/>
    <s v="FO-25-1399144"/>
    <d v="2025-08-20T16:42:00"/>
    <d v="2025-08-22T16:42:00"/>
    <s v="NO"/>
    <s v="SOFTWARE"/>
    <s v="ACTUALIZACION"/>
    <s v="VERSION CARGA SO VR"/>
    <s v="CB UNO A UNO"/>
    <m/>
    <s v="CERRADO"/>
    <s v="22/08/2025 SE LLEGA LA DIRECCIÓN INDICADA Y SE REALIZA CAMBIO DE HUB YA QUE EL CABLE SE ENCUENTRA DETERIORADO. PRUEBAS EXITOSAS"/>
    <s v="VISITA_TÉCNICA"/>
    <s v="II00J472"/>
    <s v="TIPO III"/>
    <s v="TERRESTRE"/>
    <s v="GARCIA PASTRANA KEVIN FERNANDO"/>
    <n v="1"/>
    <n v="0"/>
    <n v="275728.78077800001"/>
    <n v="196536.5258152"/>
    <n v="275728.78077800001"/>
    <m/>
    <m/>
    <m/>
    <m/>
    <m/>
    <m/>
    <m/>
    <m/>
  </r>
  <r>
    <s v="CALI"/>
    <x v="4"/>
    <x v="4"/>
    <n v="76001"/>
    <n v="2630043"/>
    <n v="71849"/>
    <s v="INCIDENTE "/>
    <s v="VALLE DEL CAUCA"/>
    <s v="CALI"/>
    <s v="CALI PRADOS DE SUR"/>
    <s v="REDEBAN"/>
    <s v="FO-25-1408040"/>
    <d v="2025-08-22T09:31:00"/>
    <d v="2025-08-22T17:28:00"/>
    <s v="NO"/>
    <s v="HARDWARE"/>
    <s v="LECTOR DE TARJETAS"/>
    <s v="MENSAJE RETIRE TARJETA"/>
    <s v="CB UNO A UNO"/>
    <m/>
    <s v="CERRADO"/>
    <s v="22/08/2025 SE VISITA EL COMERCIO, SE REVISA LOS EQUIPOS EL DATAFONO NO ESTÁ LEYENDO LAS TARJETAS CHIP MUESTRA MSJ &quot;RETIRE LA TARJETA&quot; POR LO QUE SE CAMBIA RESOLVIENDO EL DAÑO, PRUEBAS OK, TELECARGA TRNA"/>
    <s v="VISITA_TÉCNICA"/>
    <s v="A30TZ907"/>
    <s v="TIPO I"/>
    <s v="TERRESTRE"/>
    <s v="HERRERA MONAR GEOVANNY"/>
    <n v="1"/>
    <n v="0"/>
    <n v="65960.072302"/>
    <n v="75096.394270399993"/>
    <n v="65960.072302"/>
    <m/>
    <m/>
    <m/>
    <m/>
    <m/>
    <m/>
    <m/>
    <m/>
  </r>
  <r>
    <s v="PASTO"/>
    <x v="4"/>
    <x v="4"/>
    <n v="52001"/>
    <n v="2633545"/>
    <n v="33489"/>
    <s v="INCIDENTE "/>
    <s v="NARIÑO"/>
    <s v="PASTO"/>
    <s v="BARRIO CENTRO PASTO 2"/>
    <s v="REDEBAN"/>
    <s v="FO-25-1412011"/>
    <d v="2025-08-23T08:00:00"/>
    <d v="2025-08-23T10:08:00"/>
    <s v="NO"/>
    <s v="HARDWARE"/>
    <s v="NO ENCIENDE SE REINICIA"/>
    <s v="FUENTE PODER AVERIADA"/>
    <s v="CB UNO A UNO"/>
    <m/>
    <s v="CERRADO"/>
    <s v="23/08/2025 SE VISITA CB. EVIDENCIA DATAFONO CON CABLE MAGIC EN MAL ESTADO. SE REALIZA CAMBIO DE CABLE MAGIC BOX Y BORRADO DE TRANS PARA AGILIZAR DATAFONO. SE REALIZAN PRUEBAS TX EXITOSAS. QUEDA OPERATIVO"/>
    <s v="VISITA_TÉCNICA"/>
    <s v="16ZZZ457"/>
    <s v="TIPO I"/>
    <s v="TERRESTRE"/>
    <s v="CASTILLO HERRERA ALEX RICARDO"/>
    <n v="1"/>
    <n v="0"/>
    <n v="65960.072302"/>
    <n v="75096.394270399993"/>
    <n v="65960.072302"/>
    <m/>
    <m/>
    <m/>
    <m/>
    <m/>
    <m/>
    <m/>
    <m/>
  </r>
  <r>
    <s v="CALI"/>
    <x v="4"/>
    <x v="4"/>
    <n v="19807"/>
    <n v="2619084"/>
    <n v="48047"/>
    <s v="INCIDENTE "/>
    <s v="CAUCA"/>
    <s v="TIMBIO"/>
    <s v="DISTRICOL VARIEDADES YENNY"/>
    <s v="REDEBAN"/>
    <s v="FO-25-1397272"/>
    <d v="2025-08-20T12:23:00"/>
    <d v="2025-08-23T10:13:00"/>
    <s v="NO"/>
    <s v="HARDWARE"/>
    <s v="IMPRESION"/>
    <s v="NO AVANZA PAPEL"/>
    <s v="AGREGADOR"/>
    <m/>
    <s v="CERRADO"/>
    <s v="23/08/2025 SE REALIZA LLAMADA CON LA SEÑORA LIDA INFORMA QUE EL DATÁFONO YA ESTÁ IMPRIMIENDO LOS RECIBOS OKAY"/>
    <s v="SOPORTE_TELEFÓNICO"/>
    <n v="0"/>
    <s v="TIPO III"/>
    <s v="TERRESTRE"/>
    <s v="GIMBUEL LASSO LUIS GERMAN"/>
    <n v="0"/>
    <n v="0"/>
    <n v="41241.0800752"/>
    <n v="0"/>
    <n v="41241.0800752"/>
    <m/>
    <m/>
    <m/>
    <m/>
    <m/>
    <m/>
    <m/>
    <m/>
  </r>
  <r>
    <s v="PEREIRA"/>
    <x v="4"/>
    <x v="6"/>
    <n v="66001"/>
    <n v="2632517"/>
    <n v="43604"/>
    <s v="INCIDENTE "/>
    <s v="RISARALDA"/>
    <s v="PEREIRA"/>
    <s v="PTM PEREIRA MISCELANEA VILLA M"/>
    <s v="REDEBAN"/>
    <s v="FO-25-1411178"/>
    <d v="2025-08-22T14:51:00"/>
    <d v="2025-08-23T10:34:00"/>
    <s v="NO"/>
    <s v="HARDWARE"/>
    <s v="ALERT IRRUPTION"/>
    <s v="ALERT IRRUPTION"/>
    <s v="AGREGADOR"/>
    <m/>
    <s v="CERRADO"/>
    <s v="23/08/2025 SE CAMBIA EQUIPO POR DAÑO ALERT INTERRUPTION, SE CAMBIA HUB POR AVERÍA EN EL CABLE, SE REALIZAN PRUEBAS OK."/>
    <s v="VISITA_TÉCNICA"/>
    <s v="AB11O548-9AFZZ437"/>
    <s v="TIPO I"/>
    <s v="TERRESTRE"/>
    <s v="FRANCO CAÑAVERAL YAMID RAUL"/>
    <n v="1"/>
    <n v="0"/>
    <n v="65960.072302"/>
    <n v="75096.394270399993"/>
    <n v="65960.072302"/>
    <m/>
    <m/>
    <m/>
    <m/>
    <m/>
    <m/>
    <m/>
    <m/>
  </r>
  <r>
    <s v="MEDELLIN"/>
    <x v="1"/>
    <x v="1"/>
    <n v="5656"/>
    <n v="2625571"/>
    <n v="22870"/>
    <s v="INCIDENTE "/>
    <s v="ANTIOQUIA"/>
    <s v="SAN JERONIMO"/>
    <s v="COMCARD SAN JERONIMO SIN FRONT"/>
    <s v="REDEBAN"/>
    <s v="FO-25-1404198"/>
    <d v="2025-08-21T12:05:00"/>
    <d v="2025-08-23T10:48:00"/>
    <s v="NO"/>
    <s v="HARDWARE"/>
    <s v="LECTOR DE TARJETAS"/>
    <s v="MENSAJE RETIRE TARJETA"/>
    <s v="AGREGADOR"/>
    <m/>
    <s v="CERRADO"/>
    <s v="23/08/2025 SE LIMPIA SENSOR CHIP SE HACEN PRUEBAS Y QUEDA OK"/>
    <s v="VISITA_TÉCNICA"/>
    <s v="CZZZZ192"/>
    <s v="TIPO II"/>
    <s v="TERRESTRE"/>
    <s v="ALVAREZ ARENAS VICTOR HUGO"/>
    <n v="1"/>
    <n v="0"/>
    <n v="144967.87232000002"/>
    <n v="140395.6348884"/>
    <n v="144967.87232000002"/>
    <m/>
    <m/>
    <m/>
    <m/>
    <m/>
    <m/>
    <m/>
    <m/>
  </r>
  <r>
    <s v="CALI"/>
    <x v="4"/>
    <x v="4"/>
    <n v="19001"/>
    <n v="2628472"/>
    <n v="81093"/>
    <s v="INCIDENTE "/>
    <s v="CAUCA"/>
    <s v="POPAYAN"/>
    <s v="BARRIO PANDIGUANDO POPAYAN 2"/>
    <s v="REDEBAN"/>
    <s v="FO-25-1407101"/>
    <d v="2025-08-22T08:00:00"/>
    <d v="2025-08-23T11:30:00"/>
    <s v="NO"/>
    <s v="HARDWARE"/>
    <s v="COMUNICACION"/>
    <s v="MENSAJE CABLE DE RED DESCONECTADO"/>
    <s v="CB UNO A UNO"/>
    <m/>
    <s v="CERRADO"/>
    <s v="23/08/2025 SE INGRES SE ENCUENTRA DATAFONO OPERA OK SE HACEN PRUEBAS CABLEADO EN PERFECTO ESTADO SE LE INFORMA AL CLIENTE YA ES FALLA DEL PROVEDOR DE SERVICIO INTERNET"/>
    <s v="VISITA_TÉCNICA"/>
    <s v="SHZZZ025"/>
    <s v="TIPO III"/>
    <s v="TERRESTRE"/>
    <s v="GIMBUEL LASSO LUIS GERMAN"/>
    <n v="1"/>
    <n v="0"/>
    <n v="275728.78077800001"/>
    <n v="196536.5258152"/>
    <n v="275728.78077800001"/>
    <m/>
    <m/>
    <m/>
    <m/>
    <m/>
    <m/>
    <m/>
    <m/>
  </r>
  <r>
    <s v="CUCUTA"/>
    <x v="0"/>
    <x v="0"/>
    <n v="54720"/>
    <n v="2624960"/>
    <n v="67618"/>
    <s v="INCIDENTE "/>
    <s v="NORTE DE SANTANDER"/>
    <s v="SARDINATA"/>
    <s v="BARRIO EL CENTRO SARDINATA"/>
    <s v="REDEBAN"/>
    <s v="FO-25-1403853"/>
    <d v="2025-08-21T11:08:00"/>
    <d v="2025-08-23T11:34:00"/>
    <s v="NO"/>
    <s v="HARDWARE"/>
    <s v="DETERIORO"/>
    <s v="DATAFONO"/>
    <s v="CB UNO A UNO"/>
    <m/>
    <s v="CERRADO"/>
    <s v="23/08/2025 SE REALIZA VISITA, SE ENCUENTRA DATAFONO EN DAÑO, SE REALIZA CAMBIO, SE INSTALA ÚLTIMA VERSIÓN, SE CREAN USUARIOS OK, SE REALIZAN PRUEBAS Y CIERRES OK."/>
    <s v="VISITA_TÉCNICA"/>
    <s v="AAJ0K054"/>
    <s v="TIPO II"/>
    <s v="TERRESTRE"/>
    <s v="PACHECO BUITRAGO JAVIER ALONSO"/>
    <n v="1"/>
    <n v="0"/>
    <n v="144967.87232000002"/>
    <n v="140395.6348884"/>
    <n v="144967.87232000002"/>
    <m/>
    <m/>
    <m/>
    <m/>
    <m/>
    <m/>
    <m/>
    <m/>
  </r>
  <r>
    <s v="APARTADO"/>
    <x v="1"/>
    <x v="1"/>
    <n v="5147"/>
    <n v="2626859"/>
    <n v="70444"/>
    <s v="INCIDENTE "/>
    <s v="ANTIOQUIA"/>
    <s v="CAREPA"/>
    <s v="BARRIO CENTRO CAREPA"/>
    <s v="REDEBAN"/>
    <s v="FO-25-1405177 | FO-25-1414784"/>
    <d v="2025-08-21T14:57:00"/>
    <d v="2025-08-23T11:56:00"/>
    <s v="NO"/>
    <s v="HARDWARE"/>
    <s v="DETERIORO"/>
    <s v="DATAFONO"/>
    <s v="CB UNO A UNO"/>
    <m/>
    <s v="CERRADO"/>
    <s v="23/08/2025 SE REALIZA CAMBIO DE EQUIPO DEBIDO A FALLA EN EL TECLADO DEL DISPOSITIVO ANTERIOR. EL NUEVO EQUIPO FUE INSTALADO Y CONFIGURADO, PERO DURANTE LAS PRUEBAS OPERATIVAS SE PRESENTÓ UN RECHAZO GENERAL PROLONGADO, SIN OBTENER RESULTADOS EXITOSOS. ANTE LA PERSISTENCIA DEL ERROR, SE REALIZA UN SEGUNDO CAMBIO DE EQUIPO, EL CUAL TAMBIÉN PRESENTA RECHAZO GENERAL Y NO PERMITE VALIDAR PRUEBAS SATISFACTORIAS. _x000a_DEBIDO A LA FALTA DE RESPUESTA POR PARTE DE LA ENTIDAD EN EL TRANSCURSO DEL DÍA, SE PROCEDE A REPROGRAMAR LA INTERVENCIÓN."/>
    <s v="VISITA_TÉCNICA"/>
    <s v="ON008851"/>
    <s v="TIPO I"/>
    <s v="TERRESTRE"/>
    <s v="MARTINEZ TOVAR OSCAR DAVID"/>
    <n v="1"/>
    <n v="0"/>
    <n v="65960.072302"/>
    <n v="75096.394270399993"/>
    <n v="65960.072302"/>
    <m/>
    <m/>
    <m/>
    <m/>
    <m/>
    <m/>
    <m/>
    <m/>
  </r>
  <r>
    <s v="MEDELLIN"/>
    <x v="1"/>
    <x v="1"/>
    <n v="27361"/>
    <n v="2612317"/>
    <n v="79563"/>
    <s v="INCIDENTE "/>
    <s v="CHOCO"/>
    <s v="ISTMINA"/>
    <s v="BARRIO CUBIS SEC MESETA ALTA ISTMINA CHOCO ISTMINA"/>
    <s v="REDEBAN"/>
    <s v="FO-25-1391635"/>
    <d v="2025-08-19T11:42:00"/>
    <d v="2025-08-23T12:17:00"/>
    <s v="NO"/>
    <s v="HARDWARE"/>
    <s v="IMPRESION"/>
    <s v="NO IMPRIME UNO O VARIOS CARACTERES"/>
    <s v="CB UNO A UNO"/>
    <m/>
    <s v="CERRADO"/>
    <s v="19/08/2025 SE REALIZA VISITA, SE REALIZA MANTEMINISMOT A IMPRESORA Y CAMBIO DE PAPAEL PERO EL PROBLEMA PERISTE,  TECNICO EN CAMPO NO CUENTA CON EQUIPOS DE BACK-UP PARA REALIZAR CAMBIO DE EQUIPO"/>
    <s v="VISITA_TÉCNICA"/>
    <s v="LMUZZ997"/>
    <s v="TIPO IV ESPECIAL"/>
    <s v="AEREO"/>
    <s v="ROBLEDO DIAZ ANDRES FELIPE"/>
    <n v="1"/>
    <n v="0"/>
    <n v="988462.96268840006"/>
    <n v="196536.5258152"/>
    <n v="988462.96268840006"/>
    <m/>
    <m/>
    <m/>
    <m/>
    <m/>
    <m/>
    <m/>
    <m/>
  </r>
  <r>
    <s v="BOGOTA"/>
    <x v="5"/>
    <x v="5"/>
    <n v="25754"/>
    <n v="2631908"/>
    <n v="68813"/>
    <s v="INCIDENTE "/>
    <s v="CUNDINAMARCA"/>
    <s v="SOACHA"/>
    <s v="BARRIO HOGAR DEL SOL SOACHA SO"/>
    <s v="REDEBAN"/>
    <s v="FO-25-1409810"/>
    <d v="2025-08-22T13:24:00"/>
    <d v="2025-08-23T12:28:00"/>
    <s v="NO"/>
    <s v="HARDWARE"/>
    <s v="ALERT IRRUPTION"/>
    <s v="ALERT IRRUPTION"/>
    <s v="CB UNO A UNO"/>
    <m/>
    <s v="CERRADO"/>
    <s v="23/08/2025 DURANTE LA VISITA TECNICA ENCONTRAMOS QUE EL DATÁFONO SE ENCUENTRA ALERTADO SE REALIZA CAMBIO DE DATÁFONO PRUEBAS OK PARÁMETROS OKAY CIERRE OKAY"/>
    <s v="VISITA_TÉCNICA"/>
    <s v="AALUZ239"/>
    <s v="TIPO I"/>
    <s v="TERRESTRE"/>
    <s v="GALEANO SORIANO JUAN DAVID"/>
    <n v="1"/>
    <n v="0"/>
    <n v="65960.072302"/>
    <n v="75096.394270399993"/>
    <n v="65960.072302"/>
    <m/>
    <m/>
    <m/>
    <m/>
    <m/>
    <m/>
    <m/>
    <m/>
  </r>
  <r>
    <s v="CALI"/>
    <x v="4"/>
    <x v="4"/>
    <n v="19698"/>
    <n v="2621465"/>
    <n v="47936"/>
    <s v="INCIDENTE "/>
    <s v="CAUCA"/>
    <s v="SANTANDER DE QUILICHAO"/>
    <s v="BARRIO LIMONAR SANTANDER DE QU"/>
    <s v="REDEBAN"/>
    <s v="FO-25-1399048"/>
    <d v="2025-08-20T16:25:00"/>
    <d v="2025-08-23T12:37:00"/>
    <s v="NO"/>
    <s v="HARDWARE"/>
    <s v="NO ENCIENDE SE REINICIA"/>
    <s v="FUENTE PODER AVERIADA"/>
    <s v="CB UNO A UNO"/>
    <m/>
    <s v="CERRADO"/>
    <s v="23/08/2025 SE VISITA CORRESPONSAL Y SE REEMPLAZA FUENTE DE PODER Y SE ORGANIZA CABLEADO DE DATÁFONO. TRANSACCIONES DE PRUEBA EXITOSAS."/>
    <s v="VISITA_TÉCNICA"/>
    <s v="II00F728"/>
    <s v="TIPO II"/>
    <s v="TERRESTRE"/>
    <s v="BOLAÑOS TABORDA JORGE ENRIQUE"/>
    <n v="1"/>
    <n v="0"/>
    <n v="144967.87232000002"/>
    <n v="140395.6348884"/>
    <n v="144967.87232000002"/>
    <m/>
    <m/>
    <m/>
    <m/>
    <m/>
    <m/>
    <m/>
    <m/>
  </r>
  <r>
    <s v="CALI"/>
    <x v="4"/>
    <x v="4"/>
    <n v="76364"/>
    <n v="2632562"/>
    <n v="70391"/>
    <s v="INCIDENTE "/>
    <s v="VALLE DEL CAUCA"/>
    <s v="JAMUNDI"/>
    <s v="MULTIPAGAS ALFAGUARA"/>
    <s v="REDEBAN"/>
    <s v="FO-25-1411175"/>
    <d v="2025-08-22T15:12:00"/>
    <d v="2025-08-23T12:44:00"/>
    <s v="NO"/>
    <s v="HARDWARE"/>
    <s v="COMUNICACION"/>
    <s v="MENSAJE CABLE DE RED DESCONECTADO"/>
    <s v="ROBUSTO"/>
    <m/>
    <s v="CERRADO"/>
    <s v="23/08/2025 SE REALIZA CAMBIO DE MAGIC BOX 2600, REINICIOS DEL EQUIPO Y CABLE DE RED DESCONETADO, CB BANCOLOMBIA PURO, PRUEBAS OK"/>
    <s v="VISITA_TÉCNICA"/>
    <s v="EF00B706"/>
    <s v="TIPO II"/>
    <s v="TERRESTRE"/>
    <s v="PAREDES CASTILLO DIEGO"/>
    <n v="1"/>
    <n v="0"/>
    <n v="144967.87232000002"/>
    <n v="140395.6348884"/>
    <n v="144967.87232000002"/>
    <m/>
    <m/>
    <m/>
    <m/>
    <m/>
    <m/>
    <m/>
    <m/>
  </r>
  <r>
    <s v="MEDELLIN"/>
    <x v="1"/>
    <x v="1"/>
    <n v="5440"/>
    <n v="2631543"/>
    <n v="28856"/>
    <s v="INCIDENTE "/>
    <s v="ANTIOQUIA"/>
    <s v="MARINILLA"/>
    <s v="BARRIO CIUDADELA REAL 2 MARINI"/>
    <s v="REDEBAN"/>
    <s v="FO-25-1409409"/>
    <d v="2025-08-22T12:13:00"/>
    <d v="2025-08-23T12:48:00"/>
    <s v="NO"/>
    <s v="HARDWARE"/>
    <s v="TECLADO"/>
    <s v="DAÑO POS"/>
    <s v="CB UNO A UNO"/>
    <m/>
    <s v="CERRADO"/>
    <s v="23/08/2025 SE REALIZA CAMBIO DEL EQUIPO POR TECLADO BORROSO SE REALIZAN PRUEBAS EXITOSAS SERVICIO OPERATIVO OK"/>
    <s v="VISITA_TÉCNICA"/>
    <s v="BBBYZ598"/>
    <s v="TIPO II"/>
    <s v="TERRESTRE"/>
    <s v="ZAPATA LOPEZ EDWARD ASDRUBAL"/>
    <n v="1"/>
    <n v="0"/>
    <n v="144967.87232000002"/>
    <n v="140395.6348884"/>
    <n v="144967.87232000002"/>
    <m/>
    <m/>
    <m/>
    <m/>
    <m/>
    <m/>
    <m/>
    <m/>
  </r>
  <r>
    <s v="CALI"/>
    <x v="4"/>
    <x v="4"/>
    <n v="76001"/>
    <n v="2632373"/>
    <n v="23480"/>
    <s v="INCIDENTE "/>
    <s v="VALLE DEL CAUCA"/>
    <s v="CALI"/>
    <s v="BARRIO COLON I CALI"/>
    <s v="REDEBAN"/>
    <s v="FO-25-1411182"/>
    <d v="2025-08-22T14:47:00"/>
    <d v="2025-08-23T12:51:00"/>
    <s v="NO"/>
    <s v="HARDWARE"/>
    <s v="TECLADO"/>
    <s v="DAÑO POS"/>
    <s v="CB UNO A UNO"/>
    <m/>
    <s v="CERRADO"/>
    <s v="23/08/2025 SE REALIZA CAMBIO DE DATÁFONO EN CB BANCOLOMBIA PURO DEBIDO A TECLADO BORROSO Y DAÑO EN LA TAPA DE LA IMPRESORA, SE REALIZAN PRUEBAS OK."/>
    <s v="VISITA_TÉCNICA"/>
    <s v="ABC03888"/>
    <s v="TIPO I"/>
    <s v="TERRESTRE"/>
    <s v="MONTERO MUESES GIAN CARLO"/>
    <n v="1"/>
    <n v="0"/>
    <n v="65960.072302"/>
    <n v="75096.394270399993"/>
    <n v="65960.072302"/>
    <m/>
    <m/>
    <m/>
    <m/>
    <m/>
    <m/>
    <m/>
    <m/>
  </r>
  <r>
    <s v="VILLAVICENCIO"/>
    <x v="3"/>
    <x v="3"/>
    <n v="50001"/>
    <n v="2632854"/>
    <n v="50586"/>
    <s v="INCIDENTE "/>
    <s v="META"/>
    <s v="VILLAVICENCIO"/>
    <s v="BARRIO KIRPAS VILLAVICENCIO 1"/>
    <s v="REDEBAN"/>
    <s v="FO-25-1411366"/>
    <d v="2025-08-22T15:38:00"/>
    <d v="2025-08-23T12:54:00"/>
    <s v="NO"/>
    <s v="HARDWARE"/>
    <s v="COMUNICACION"/>
    <s v="MENSAJE CABLE DE RED DESCONECTADO"/>
    <s v="CB UNO A UNO"/>
    <m/>
    <s v="CERRADO"/>
    <s v="23/08/2025 SE REALIZA ACTUALIZACIÓN Y BORRADO DE MEMORIA, PRUEBAS OK"/>
    <s v="VISITA_TÉCNICA"/>
    <s v="9C00X942"/>
    <s v="TIPO I"/>
    <s v="TERRESTRE"/>
    <s v="PEDREROS CONTRERAS MICHAEL STEVENS"/>
    <n v="1"/>
    <n v="0"/>
    <n v="65960.072302"/>
    <n v="75096.394270399993"/>
    <n v="65960.072302"/>
    <m/>
    <m/>
    <m/>
    <m/>
    <m/>
    <m/>
    <m/>
    <m/>
  </r>
  <r>
    <s v="MEDELLIN"/>
    <x v="1"/>
    <x v="1"/>
    <n v="5282"/>
    <n v="2632899"/>
    <n v="27014"/>
    <s v="INCIDENTE "/>
    <s v="ANTIOQUIA"/>
    <s v="FREDONIA"/>
    <s v="CENTRO FREDONIA   ANTIOQUIA"/>
    <s v="REDEBAN"/>
    <s v="FO-25-1411462"/>
    <d v="2025-08-22T15:54:00"/>
    <d v="2025-08-23T12:59:00"/>
    <s v="NO"/>
    <s v="HARDWARE"/>
    <s v="LECTOR DE TARJETAS"/>
    <s v="DAÑO POS"/>
    <s v="CB UNO A UNO"/>
    <m/>
    <s v="CERRADO"/>
    <s v="23/08/2025 CAMBIO EQUIPO POR DAÑO NO LEE TARJETAS PRUEBAS OK NO TELECARGA"/>
    <s v="VISITA_TÉCNICA"/>
    <s v="999HZ279"/>
    <s v="TIPO II"/>
    <s v="TERRESTRE"/>
    <s v="PAREJA ECHAVARRIA JHON DAVID"/>
    <n v="1"/>
    <n v="0"/>
    <n v="144967.87232000002"/>
    <n v="140395.6348884"/>
    <n v="144967.87232000002"/>
    <m/>
    <m/>
    <m/>
    <m/>
    <m/>
    <m/>
    <m/>
    <m/>
  </r>
  <r>
    <s v="TUNJA"/>
    <x v="0"/>
    <x v="0"/>
    <n v="15861"/>
    <n v="2633318"/>
    <n v="58654"/>
    <s v="INCIDENTE "/>
    <s v="BOYACA"/>
    <s v="VENTAQUEMADA"/>
    <s v="BARRIO VEREDA BOJIRQUE VENTAQU"/>
    <s v="REDEBAN"/>
    <s v="FO-25-1411876"/>
    <d v="2025-08-22T17:06:00"/>
    <d v="2025-08-23T13:06:00"/>
    <s v="NO"/>
    <s v="HARDWARE"/>
    <s v="DETERIORO"/>
    <s v="DATAFONO"/>
    <s v="CB UNO A UNO"/>
    <m/>
    <s v="CERRADO"/>
    <s v="23/08/2025 SE REALIZA VISITA AL COMERCIO, SE CAMBIA DATAFONO POR DAÑO EN PUERTO USB, PRUEBAS OK."/>
    <s v="VISITA_TÉCNICA"/>
    <s v="IVZZZ969"/>
    <s v="TIPO II"/>
    <s v="TERRESTRE"/>
    <s v="SOLER HOYOS CRISTIAN LEONARDO"/>
    <n v="1"/>
    <n v="0"/>
    <n v="144967.87232000002"/>
    <n v="140395.6348884"/>
    <n v="144967.87232000002"/>
    <m/>
    <m/>
    <m/>
    <m/>
    <m/>
    <m/>
    <m/>
    <m/>
  </r>
  <r>
    <s v="MEDELLIN"/>
    <x v="1"/>
    <x v="1"/>
    <n v="5001"/>
    <n v="2633310"/>
    <n v="78400"/>
    <s v="INCIDENTE "/>
    <s v="ANTIOQUIA"/>
    <s v="MEDELLIN"/>
    <s v="BARRIO ROBLEDO DE AURES MEDELL"/>
    <s v="REDEBAN"/>
    <s v="FO-25-1411975"/>
    <d v="2025-08-22T16:38:00"/>
    <d v="2025-08-23T13:12:00"/>
    <s v="NO"/>
    <s v="HARDWARE"/>
    <s v="SE REINICIA"/>
    <s v="DAÑO POS"/>
    <s v="CB UNO A UNO"/>
    <m/>
    <s v="CERRADO"/>
    <s v="23/08/2025 SE CAMBIA EQUIPOPOR CONSTANTE REINICIO PINPAD Y HUB SE CAMBIA POR TECNOLOGÍA TODO OK"/>
    <s v="VISITA_TÉCNICA"/>
    <s v="V1MZZ319"/>
    <s v="TIPO I"/>
    <s v="TERRESTRE"/>
    <s v="ALVAREZ ARENAS VICTOR HUGO"/>
    <n v="1"/>
    <n v="0"/>
    <n v="65960.072302"/>
    <n v="75096.394270399993"/>
    <n v="65960.072302"/>
    <m/>
    <m/>
    <m/>
    <m/>
    <m/>
    <m/>
    <m/>
    <m/>
  </r>
  <r>
    <s v="CARTAGENA"/>
    <x v="2"/>
    <x v="2"/>
    <n v="13001"/>
    <n v="2633198"/>
    <n v="32949"/>
    <s v="INCIDENTE "/>
    <s v="BOLIVAR"/>
    <s v="CARTAGENA"/>
    <s v="BARRIO POZON CARTAGENA DE INDI"/>
    <s v="REDEBAN"/>
    <s v="FO-25-1411978"/>
    <d v="2025-08-22T16:34:00"/>
    <d v="2025-08-23T13:18:00"/>
    <s v="NO"/>
    <s v="HARDWARE"/>
    <s v="TECLADO"/>
    <s v="DAÑO POS"/>
    <s v="CB UNO A UNO"/>
    <m/>
    <s v="CERRADO"/>
    <s v="23/08/2025 SE REALIZA REVISIÓN DEL EQUIPO ESTÁ OPERATIVO INFORMAN QUE SALÍA UN MENSAJE ROJO ESTÁ OP SE HACEN PRUEBAS"/>
    <s v="VISITA_TÉCNICA"/>
    <s v="11VZZ600"/>
    <s v="TIPO I"/>
    <s v="TERRESTRE"/>
    <s v="CANEDO HERRERA ALEXANDER"/>
    <n v="1"/>
    <n v="0"/>
    <n v="65960.072302"/>
    <n v="75096.394270399993"/>
    <n v="65960.072302"/>
    <m/>
    <m/>
    <m/>
    <m/>
    <m/>
    <m/>
    <m/>
    <m/>
  </r>
  <r>
    <s v="BARRANQUILLA"/>
    <x v="2"/>
    <x v="2"/>
    <n v="8001"/>
    <n v="2633241"/>
    <n v="74126"/>
    <s v="INCIDENTE "/>
    <s v="ATLANTICO"/>
    <s v="BARRANQUILLA"/>
    <s v="BARRIO LUCERO BARRANQUILLA 1"/>
    <s v="REDEBAN"/>
    <s v="FO-25-1411981"/>
    <d v="2025-08-22T16:33:00"/>
    <d v="2025-08-23T13:22:00"/>
    <s v="NO"/>
    <s v="HARDWARE"/>
    <s v="LECTOR DE TARJETAS"/>
    <s v="DAÑO POS"/>
    <s v="CB UNO A UNO"/>
    <m/>
    <s v="CERRADO"/>
    <s v="23/08/2025 SE REALIZA VISITA SE CAMBIA EQUIPO DATAFONO SE REALIZAN PRUEBAS DE CORRECTO FUNCIONAMIENTO"/>
    <s v="VISITA_TÉCNICA"/>
    <s v="NN0UZ081"/>
    <s v="TIPO I"/>
    <s v="TERRESTRE"/>
    <s v="VILLACOB VILLACOB ELKIN EDUARDO"/>
    <n v="1"/>
    <n v="0"/>
    <n v="65960.072302"/>
    <n v="75096.394270399993"/>
    <n v="65960.072302"/>
    <m/>
    <m/>
    <m/>
    <m/>
    <m/>
    <m/>
    <m/>
    <m/>
  </r>
  <r>
    <s v="MONTERIA"/>
    <x v="2"/>
    <x v="2"/>
    <n v="23570"/>
    <n v="2633228"/>
    <n v="69349"/>
    <s v="INCIDENTE "/>
    <s v="CORDOBA"/>
    <s v="PUEBLO NUEVO"/>
    <s v="PAGAFACIL PUEBLO NUEVO CORDOBA"/>
    <s v="REDEBAN"/>
    <s v="FO-25-1411984"/>
    <d v="2025-08-22T16:29:00"/>
    <d v="2025-08-23T13:29:00"/>
    <s v="NO"/>
    <s v="HARDWARE"/>
    <s v="LECTOR DE TARJETAS"/>
    <s v="MENSAJE RETIRE TARJETA"/>
    <s v="ROBUSTO"/>
    <m/>
    <s v="CERRADO"/>
    <s v="23/08/2025 SE REALIZÓ REVISIÓN DE PINPAD Y SE LIMPIÓ EL LECTOR DE TARJETA CHIPS, PRUEBAS OK, TELECARGA DRNA."/>
    <s v="VISITA_TÉCNICA"/>
    <s v="9T5ZZ491"/>
    <s v="TIPO II"/>
    <s v="TERRESTRE"/>
    <s v="CALDERA SALCEDO CARLOS JULIO"/>
    <n v="1"/>
    <n v="0"/>
    <n v="144967.87232000002"/>
    <n v="140395.6348884"/>
    <n v="144967.87232000002"/>
    <m/>
    <m/>
    <m/>
    <m/>
    <m/>
    <m/>
    <m/>
    <m/>
  </r>
  <r>
    <s v="MEDELLIN"/>
    <x v="1"/>
    <x v="1"/>
    <n v="5001"/>
    <n v="2633609"/>
    <n v="23004"/>
    <s v="INCIDENTE "/>
    <s v="ANTIOQUIA"/>
    <s v="MEDELLIN"/>
    <s v="COMCARD MEDELLIN CENTRO Y Y M"/>
    <s v="REDEBAN"/>
    <s v="FO-25-1412008"/>
    <d v="2025-08-23T08:00:00"/>
    <d v="2025-08-23T13:35:00"/>
    <s v="NO"/>
    <s v="SOFTWARE"/>
    <s v="ACTUALIZACION"/>
    <s v="VERSION CARGA SO VR"/>
    <s v="AGREGADOR"/>
    <m/>
    <s v="CERRADO"/>
    <s v="23/08/2025 SE REALIZÓ ACTUALIZACIÓN DE VERSIÓN"/>
    <s v="VISITA_TÉCNICA"/>
    <s v="HZZZZ128 "/>
    <s v="TIPO I"/>
    <s v="TERRESTRE"/>
    <s v="CASTAÑEDA PALACIO CARLOS FELIPE"/>
    <n v="1"/>
    <n v="0"/>
    <n v="65960.072302"/>
    <n v="75096.394270399993"/>
    <n v="65960.072302"/>
    <m/>
    <m/>
    <m/>
    <m/>
    <m/>
    <m/>
    <m/>
    <m/>
  </r>
  <r>
    <s v="CALI"/>
    <x v="4"/>
    <x v="4"/>
    <n v="76001"/>
    <n v="2634347"/>
    <n v="59725"/>
    <s v="INCIDENTE "/>
    <s v="VALLE DEL CAUCA"/>
    <s v="CALI"/>
    <s v="BARRIO CIUDAD CORDOBA CALI 3"/>
    <s v="REDEBAN"/>
    <s v="FO-25-1413070"/>
    <d v="2025-08-23T09:23:00"/>
    <d v="2025-08-23T13:43:00"/>
    <s v="NO"/>
    <s v="HARDWARE"/>
    <s v="PINPAD"/>
    <s v="DAÑO POS"/>
    <s v="CB UNO A UNO"/>
    <m/>
    <s v="CERRADO"/>
    <s v="23/08/2025 SE CONECTA CABLE DE HUD SE HACEN PRUEBAS Y QUEDA FUNCIONANDO"/>
    <s v="VISITA_TÉCNICA"/>
    <s v="SV003516"/>
    <s v="TIPO I"/>
    <s v="TERRESTRE"/>
    <s v="CUERO RUIZ JHONNY"/>
    <n v="1"/>
    <n v="0"/>
    <n v="65960.072302"/>
    <n v="75096.394270399993"/>
    <n v="65960.072302"/>
    <m/>
    <m/>
    <m/>
    <m/>
    <m/>
    <m/>
    <m/>
    <m/>
  </r>
  <r>
    <s v="BOGOTA"/>
    <x v="5"/>
    <x v="5"/>
    <n v="11001"/>
    <n v="2634251"/>
    <n v="76790"/>
    <s v="INCIDENTE "/>
    <s v="CUNDINAMARCA"/>
    <s v="BOGOTA"/>
    <s v="BARRIO VALVANERA  BOGOTA"/>
    <s v="REDEBAN"/>
    <s v="FO-25-1413074"/>
    <d v="2025-08-23T09:20:00"/>
    <d v="2025-08-23T13:47:00"/>
    <s v="NO"/>
    <s v="HARDWARE"/>
    <s v="ALERT IRRUPTION"/>
    <s v="ALERT IRRUPTION"/>
    <s v="CB UNO A UNO"/>
    <m/>
    <s v="CERRADO"/>
    <s v="23/08/2025 CAMBIO DE EQUIPO QUEMADO"/>
    <s v="VISITA_TÉCNICA"/>
    <s v="105ZZ336"/>
    <s v="TIPO I"/>
    <s v="TERRESTRE"/>
    <s v="GOMEZ VEGA DAVID SNEYDER"/>
    <n v="1"/>
    <n v="0"/>
    <n v="65960.072302"/>
    <n v="75096.394270399993"/>
    <n v="65960.072302"/>
    <m/>
    <m/>
    <m/>
    <m/>
    <m/>
    <m/>
    <m/>
    <m/>
  </r>
  <r>
    <s v="SANTA MARTA"/>
    <x v="2"/>
    <x v="2"/>
    <n v="47001"/>
    <n v="2634339"/>
    <n v="51605"/>
    <s v="INCIDENTE "/>
    <s v="MAGDALENA"/>
    <s v="SANTA MARTA"/>
    <s v="BARRIO VILLA DE RIO SANTA MART"/>
    <s v="REDEBAN"/>
    <s v="FO-25-1413078"/>
    <d v="2025-08-23T09:18:00"/>
    <d v="2025-08-23T13:51:00"/>
    <s v="NO"/>
    <s v="SOFTWARE"/>
    <s v="ACTUALIZACION"/>
    <s v="VERSION CARGA SO VR"/>
    <s v="CB UNO A UNO"/>
    <m/>
    <s v="CERRADO"/>
    <s v="23/08/2025 SE REALIZA LA VISITA, SE ENCUENTRA LA DIRECCIÓN DESACTUALIZADA, SE PROCEDE A INICIALIZAR EL EQUIPO PARA ACTUALIZAR LA DIRECCIÓN SE REALIZANR PRUEBAS Y SE EVIDENCIA EL CAMBIO EN LA TIRILLA  Y TODO OK"/>
    <s v="VISITA_TÉCNICA"/>
    <s v="TR08Z594"/>
    <s v="TIPO I"/>
    <s v="TERRESTRE"/>
    <s v="THOMAS  CAMPO SIGIFREDO SEGUNDO"/>
    <n v="1"/>
    <n v="0"/>
    <n v="65960.072302"/>
    <n v="75096.394270399993"/>
    <n v="65960.072302"/>
    <m/>
    <m/>
    <m/>
    <m/>
    <m/>
    <m/>
    <m/>
    <m/>
  </r>
  <r>
    <s v="NEIVA"/>
    <x v="3"/>
    <x v="3"/>
    <n v="41001"/>
    <n v="2634361"/>
    <n v="20891"/>
    <s v="INCIDENTE "/>
    <s v="HUILA"/>
    <s v="NEIVA"/>
    <s v="BARRIO VILLA REGINA IV NEIVA"/>
    <s v="REDEBAN"/>
    <s v="FO-25-1413242"/>
    <d v="2025-08-23T09:42:00"/>
    <d v="2025-08-23T13:58:00"/>
    <s v="NO"/>
    <s v="HARDWARE"/>
    <s v="ALERT IRRUPTION"/>
    <s v="ALERT IRRUPTION"/>
    <s v="CB UNO A UNO"/>
    <m/>
    <s v="CERRADO"/>
    <s v="23/08/2025 SE REALIZA CAMBIO DAAFONO DEBIDO QUE NO DA PANTALLA , SE CONFIGURA E INICIALIZA, SE CREA USUARIO Y CLAVE CON EL CLIENTE, SE REALIZA PRUEBAS OK"/>
    <s v="VISITA_TÉCNICA"/>
    <s v="AAAGZ385"/>
    <s v="TIPO I"/>
    <s v="TERRESTRE"/>
    <s v="ANDRADE HERNANDEZ JUAN CARLOS"/>
    <n v="1"/>
    <n v="0"/>
    <n v="65960.072302"/>
    <n v="75096.394270399993"/>
    <n v="65960.072302"/>
    <m/>
    <m/>
    <m/>
    <m/>
    <m/>
    <m/>
    <m/>
    <m/>
  </r>
  <r>
    <s v="BUCARAMANGA"/>
    <x v="0"/>
    <x v="0"/>
    <n v="68001"/>
    <n v="2634262"/>
    <n v="80422"/>
    <s v="INCIDENTE "/>
    <s v="SANTANDER"/>
    <s v="BUCARAMANGA"/>
    <s v="BARRIO LAS AMERICAS BUCARAMANGA"/>
    <s v="REDEBAN"/>
    <s v="FO-25-1413254"/>
    <d v="2025-08-23T09:32:00"/>
    <d v="2025-08-23T14:03:00"/>
    <s v="NO"/>
    <s v="HARDWARE"/>
    <s v="NO ENCIENDE"/>
    <s v="DAÑO POS"/>
    <s v="CB UNO A UNO"/>
    <m/>
    <s v="CERRADO"/>
    <s v="23/08/2025 SE REALIZA VISITA AL COMERCIO CB, SE VALIDA Y SE ENCUENTRA QUE EL DATÁFONO NO ENCIENDE, SE PROCEDE A HACER CAMBIO DEL DATÁFONO, SE HACEN LAS RESPECTIVAS CONFIGURACIÓNES, SE HACEN PRUEBAS DEJANDO TODO OK"/>
    <s v="VISITA_TÉCNICA"/>
    <s v="LDZZZ368"/>
    <s v="TIPO I"/>
    <s v="TERRESTRE"/>
    <s v="GONZALEZ ESTUPIÑAN YEISON WALTER ANTONIO"/>
    <n v="1"/>
    <n v="0"/>
    <n v="65960.072302"/>
    <n v="75096.394270399993"/>
    <n v="65960.072302"/>
    <m/>
    <m/>
    <m/>
    <m/>
    <m/>
    <m/>
    <m/>
    <m/>
  </r>
  <r>
    <s v="PEREIRA"/>
    <x v="4"/>
    <x v="6"/>
    <n v="63594"/>
    <n v="2634438"/>
    <n v="64972"/>
    <s v="INCIDENTE "/>
    <s v="QUINDIO"/>
    <s v="QUIMBAYA"/>
    <s v="BARRIO CENTRO QUIMBAYA 2"/>
    <s v="REDEBAN"/>
    <s v="FO-25-1413674"/>
    <d v="2025-08-23T10:24:00"/>
    <d v="2025-08-23T14:09:00"/>
    <s v="NO"/>
    <s v="HARDWARE"/>
    <s v="DETERIORO"/>
    <s v="DATAFONO"/>
    <s v="CB UNO A UNO"/>
    <m/>
    <s v="CERRADO"/>
    <s v="23/08/2025 SE VISITA COMERCIO SE REALIZÓ CAMBIO DE DATAFONO POR DETERIORO SE REALIZÓ PRUEBAS OK."/>
    <s v="VISITA_TÉCNICA"/>
    <s v="6A006379"/>
    <s v="TIPO II"/>
    <s v="TERRESTRE"/>
    <s v="SANCHEZ SOLORZANO JUAN SEBASTIAN"/>
    <n v="1"/>
    <n v="0"/>
    <n v="144967.87232000002"/>
    <n v="140395.6348884"/>
    <n v="144967.87232000002"/>
    <m/>
    <m/>
    <m/>
    <m/>
    <m/>
    <m/>
    <m/>
    <m/>
  </r>
  <r>
    <s v="BARRANQUILLA"/>
    <x v="2"/>
    <x v="2"/>
    <n v="8001"/>
    <n v="2632152"/>
    <n v="21410"/>
    <s v="INCIDENTE "/>
    <s v="ATLANTICO"/>
    <s v="BARRANQUILLA"/>
    <s v="PAGAFACIL PASEO BOLIVAR"/>
    <s v="REDEBAN"/>
    <s v="FO-25-1411196"/>
    <d v="2025-08-22T14:41:00"/>
    <d v="2025-08-23T14:22:00"/>
    <s v="NO"/>
    <s v="HARDWARE"/>
    <s v="IMPRESION"/>
    <s v="NO IMPRIME UNO O VARIOS CARACTERES"/>
    <s v="ROBUSTO"/>
    <m/>
    <s v="CERRADO"/>
    <s v="23/08/2025 SE REALIZA VISITA SE PROCEDE A CAMBIAR DATAFONO YAQUE NO IMPRIME COMPLETO ,SE PROCEDE A CAMBIAR SE HACEN PRUEBAS Y TODO OK,SE VALIDA LECTOR MOLESTA PARA TOMAR CÓDIGOS DE BARRAS ,TAMBIÉN SE CAMBIA PINPAD POR TECNOLOGÍA ,CB OPERATIVO"/>
    <s v="VISITA_TÉCNICA"/>
    <s v="AALZZ254"/>
    <s v="TIPO I"/>
    <s v="TERRESTRE"/>
    <s v="PORRAS CASTRO DARLON NASCK"/>
    <n v="1"/>
    <n v="0"/>
    <n v="65960.072302"/>
    <n v="75096.394270399993"/>
    <n v="65960.072302"/>
    <m/>
    <m/>
    <m/>
    <m/>
    <m/>
    <m/>
    <m/>
    <m/>
  </r>
  <r>
    <s v="BARRANQUILLA"/>
    <x v="2"/>
    <x v="2"/>
    <n v="8001"/>
    <n v="2634524"/>
    <n v="75981"/>
    <s v="INCIDENTE "/>
    <s v="ATLANTICO"/>
    <s v="BARRANQUILLA"/>
    <s v="BARRIO SAN ROQUE BARRANQUILLA"/>
    <s v="REDEBAN"/>
    <s v="FO-25-1414073 | FO-25-1415271"/>
    <d v="2025-08-23T11:08:00"/>
    <d v="2025-08-23T15:38:00"/>
    <s v="NO"/>
    <s v="HARDWARE"/>
    <s v="IMPRESION"/>
    <s v="TAPA IMPRESORA"/>
    <s v="CB UNO A UNO"/>
    <m/>
    <s v="CERRADO"/>
    <s v="23/08/2025 SE REALIZA VISITA SE VALIDA DATAFONO ,ADICIONAL AL CABLE DE MAGIC BOX EN DAÑO ,ESTÁ PARTIDO EN EL DATAFONO ,DONDE SE SOSTIENE LA TAPA DE LA IMPRESORA,SE REQUIERE CAMBIO ,POR EL TIPO DE HORA 3PM Y SER DÍA SÁBADO NO HAY SOPORTE PARA CAMBIO EN REDEBAN ,SE PROGRAMARA VISITA PARA EL DÍA LUNES 25 DE AGOSTO DEL 2025."/>
    <s v="VISITA_TÉCNICA"/>
    <s v="LM0BZ624"/>
    <s v="TIPO I"/>
    <s v="TERRESTRE"/>
    <s v="PORRAS CASTRO DARLON NASCK"/>
    <n v="1"/>
    <n v="0"/>
    <n v="65960.072302"/>
    <n v="75096.394270399993"/>
    <n v="65960.072302"/>
    <m/>
    <m/>
    <m/>
    <m/>
    <m/>
    <m/>
    <m/>
    <m/>
  </r>
  <r>
    <s v="MEDELLIN"/>
    <x v="1"/>
    <x v="1"/>
    <n v="27361"/>
    <n v="2625396"/>
    <n v="34613"/>
    <s v="INCIDENTE "/>
    <s v="CHOCO"/>
    <s v="ISTMINA"/>
    <s v="BARRIO CUBIS MESETA ALTA"/>
    <s v="REDEBAN"/>
    <s v="FO-25-1403993"/>
    <d v="2025-08-21T11:55:00"/>
    <d v="2025-08-23T15:45:00"/>
    <s v="NO"/>
    <s v="SOFTWARE"/>
    <s v="ACTUALIZACION"/>
    <s v="TECNOLOGIA"/>
    <s v="CB UNO A UNO"/>
    <m/>
    <s v="CERRADO"/>
    <s v="23/08/2025 SE REALIZA VISITA SE CUENTA COMERCIO CERRADO, SE REALIZA ESPERA DE 1 HORA, SE REALIZA INTENTO DE COMUNICACIÓN SIN TENER ÉXITO"/>
    <s v="VISITA_TÉCNICA"/>
    <s v="B101B346"/>
    <s v="TIPO IV ESPECIAL"/>
    <s v="AEREO"/>
    <s v="ROBLEDO DIAZ ANDRES FELIPE"/>
    <n v="1"/>
    <n v="0"/>
    <n v="988462.96268840006"/>
    <n v="196536.5258152"/>
    <n v="988462.96268840006"/>
    <m/>
    <m/>
    <m/>
    <m/>
    <m/>
    <m/>
    <m/>
    <m/>
  </r>
  <r>
    <s v="APARTADO"/>
    <x v="1"/>
    <x v="1"/>
    <n v="5837"/>
    <n v="2628605"/>
    <n v="19455"/>
    <s v="INCIDENTE "/>
    <s v="ANTIOQUIA"/>
    <s v="TURBO"/>
    <s v="COMCARD TURBO YARLYS"/>
    <s v="REDEBAN"/>
    <s v="FO-25-1407104 | FO-25-1416141"/>
    <d v="2025-08-22T08:00:00"/>
    <d v="2025-08-24T09:36:00"/>
    <s v="NO"/>
    <s v="HARDWARE"/>
    <s v="IMPRESION"/>
    <s v="DAÑO POS"/>
    <s v="AGREGADOR"/>
    <m/>
    <s v="CERRADO"/>
    <s v="24/08/2025 DATAFONO MALO POR PROBLEMAS DE IMPRESIÓN , SE PROCEDE HACER CAMBIO DE DATAFONO Y NO SE LOGRA HACER EL CAMBIO POR QUE HUBO UNA NOVEDAD Y LA HORA DE RESPUESTA POR PARTE DE REDEBAN ERA HASTA LA 1PM"/>
    <s v="VISITA_TÉCNICA"/>
    <s v="AAAAA378"/>
    <s v="TIPO II"/>
    <s v="TERRESTRE"/>
    <s v="SALDARRIAGA MIRANDA SANTIAGO"/>
    <n v="1"/>
    <n v="0"/>
    <n v="144967.87232000002"/>
    <n v="140395.6348884"/>
    <n v="144967.87232000002"/>
    <m/>
    <m/>
    <m/>
    <m/>
    <m/>
    <m/>
    <m/>
    <m/>
  </r>
  <r>
    <s v="MEDELLIN"/>
    <x v="1"/>
    <x v="1"/>
    <n v="5001"/>
    <n v="2635580"/>
    <n v="42713"/>
    <s v="INCIDENTE "/>
    <s v="ANTIOQUIA"/>
    <s v="MEDELLIN"/>
    <s v="PTM MED TIA LAURA CARNICOS Y P"/>
    <s v="REDEBAN"/>
    <s v="FO-25-1416840"/>
    <d v="2025-08-24T13:55:00"/>
    <d v="2025-08-25T10:33:00"/>
    <s v="NO"/>
    <s v="HARDWARE"/>
    <s v="IMPRESION"/>
    <s v="TAPA IMPRESORA"/>
    <s v="AGREGADOR"/>
    <m/>
    <s v="CERRADO"/>
    <s v="25/08/2025 SE HACE MANTENIMIENTO OK Y SE CAMBIA TAPA DE IMPRESORA"/>
    <s v="VISITA_TÉCNICA"/>
    <s v="GZ7ZZ141"/>
    <s v="TIPO I"/>
    <s v="TERRESTRE"/>
    <s v="DIAZ ZABALA FRANCIS DUBAN"/>
    <n v="1"/>
    <n v="0"/>
    <n v="65960.072302"/>
    <n v="75096.394270399993"/>
    <n v="65960.072302"/>
    <m/>
    <m/>
    <m/>
    <m/>
    <m/>
    <m/>
    <m/>
    <m/>
  </r>
  <r>
    <s v="MEDELLIN"/>
    <x v="1"/>
    <x v="1"/>
    <n v="5360"/>
    <n v="2634587"/>
    <n v="46767"/>
    <s v="INCIDENTE "/>
    <s v="ANTIOQUIA"/>
    <s v="ITAGUI"/>
    <s v="PTM ITAGUI PAPELERIA PIRANA BL"/>
    <s v="REDEBAN"/>
    <s v="FO-25-1414850"/>
    <d v="2025-08-23T13:57:00"/>
    <d v="2025-08-25T11:02:00"/>
    <s v="NO"/>
    <s v="HARDWARE"/>
    <s v="LECTOR DE TARJETAS"/>
    <s v="MENSAJE RETIRE TARJETA"/>
    <s v="AGREGADOR"/>
    <m/>
    <s v="CERRADO"/>
    <s v="25/08/2025 SE CAMBIA DATÁFONO POR FALLAS EN LECTOR CHIP DE TARJETAS"/>
    <s v="VISITA_TÉCNICA"/>
    <s v="9C00B073"/>
    <s v="TIPO I"/>
    <s v="TERRESTRE"/>
    <s v="DIAZ ZABALA FRANCIS DUBAN"/>
    <n v="1"/>
    <n v="0"/>
    <n v="65960.072302"/>
    <n v="75096.394270399993"/>
    <n v="65960.072302"/>
    <m/>
    <m/>
    <m/>
    <m/>
    <m/>
    <m/>
    <m/>
    <m/>
  </r>
  <r>
    <s v="MEDELLIN"/>
    <x v="1"/>
    <x v="1"/>
    <n v="5042"/>
    <n v="2634541"/>
    <n v="38197"/>
    <s v="INCIDENTE "/>
    <s v="ANTIOQUIA"/>
    <s v="SANTA FE DE ANTIOQUIA"/>
    <s v="PTM SANTAFE DE ANTIOQUIA DISTR"/>
    <s v="REDEBAN"/>
    <s v="FO-25-1414328"/>
    <d v="2025-08-23T11:51:00"/>
    <d v="2025-08-25T11:09:00"/>
    <s v="NO"/>
    <s v="HARDWARE"/>
    <s v="TECLADO"/>
    <s v="DAÑO POS"/>
    <s v="AGREGADOR"/>
    <m/>
    <s v="CERRADO"/>
    <s v="25/08/2025 SE CAMBIA EQUIPO POR TECLADO BORROSO"/>
    <s v="VISITA_TÉCNICA"/>
    <s v="AA00U139"/>
    <s v="TIPO II"/>
    <s v="TERRESTRE"/>
    <s v="ALVAREZ ARENAS VICTOR HUGO"/>
    <n v="1"/>
    <n v="0"/>
    <n v="144967.87232000002"/>
    <n v="140395.6348884"/>
    <n v="144967.87232000002"/>
    <m/>
    <m/>
    <m/>
    <m/>
    <m/>
    <m/>
    <m/>
    <m/>
  </r>
  <r>
    <s v="VILLAVICENCIO"/>
    <x v="3"/>
    <x v="3"/>
    <n v="50370"/>
    <n v="2618262"/>
    <n v="71215"/>
    <s v="INCIDENTE "/>
    <s v="META"/>
    <s v="URIBE"/>
    <s v="BARRIO CENTRO URIBE 6"/>
    <s v="REDEBAN"/>
    <s v="FO-25-1396901"/>
    <d v="2025-08-20T10:58:00"/>
    <d v="2025-08-25T11:15:00"/>
    <s v="NO"/>
    <s v="HARDWARE"/>
    <s v="TECLADO"/>
    <s v="DAÑO POS"/>
    <s v="CB UNO A UNO"/>
    <m/>
    <s v="CERRADO"/>
    <s v="25/08/2025 SE REALIZA CAMBIO POR DAÑO EN EL TECLADO, TECLAS MUY DURAS"/>
    <s v="VISITA_TÉCNICA"/>
    <s v="NN00E668"/>
    <s v="TIPO IV ESPECIAL"/>
    <s v="AEREO"/>
    <s v="PEDREROS CONTRERAS MICHAEL STEVENS"/>
    <n v="1"/>
    <n v="0"/>
    <n v="988462.96268840006"/>
    <n v="196536.5258152"/>
    <n v="988462.96268840006"/>
    <m/>
    <m/>
    <m/>
    <m/>
    <m/>
    <m/>
    <m/>
    <m/>
  </r>
  <r>
    <s v="BOGOTA"/>
    <x v="5"/>
    <x v="5"/>
    <n v="11001"/>
    <n v="2635368"/>
    <n v="63846"/>
    <s v="INCIDENTE "/>
    <s v="CUNDINAMARCA"/>
    <s v="BOGOTA"/>
    <s v="BARRIO VILLA ELISA BOGOTA 2"/>
    <s v="REDEBAN"/>
    <s v="FO-25-1416416"/>
    <d v="2025-08-24T10:05:00"/>
    <d v="2025-08-25T11:23:00"/>
    <s v="NO"/>
    <s v="HARDWARE"/>
    <s v="CABLEADO"/>
    <s v="CABLE MAGICBOX AVERIADO"/>
    <s v="CB UNO A UNO"/>
    <m/>
    <s v="CERRADO"/>
    <s v="25/08/2025 SE REALIZA CAMBIO DE DATAFONO POR COMPATIBILIDAD, SE INSTALA PINPAD 1600, MAGICBOX2600, SE CREA USUARIOS, PRUEBAS OK"/>
    <s v="VISITA_TÉCNICA"/>
    <s v="JA00X354"/>
    <s v="TIPO I"/>
    <s v="TERRESTRE"/>
    <s v="MURCIA HERNANDEZ HARVEY IGNACIO"/>
    <n v="1"/>
    <n v="0"/>
    <n v="65960.072302"/>
    <n v="75096.394270399993"/>
    <n v="65960.072302"/>
    <m/>
    <m/>
    <m/>
    <m/>
    <m/>
    <m/>
    <m/>
    <m/>
  </r>
  <r>
    <s v="BUCARAMANGA"/>
    <x v="0"/>
    <x v="0"/>
    <n v="68001"/>
    <n v="2635512"/>
    <n v="19554"/>
    <s v="INCIDENTE "/>
    <s v="SANTANDER"/>
    <s v="BUCARAMANGA"/>
    <s v="BARRIO MEJORAS PUBLICAS II BUC"/>
    <s v="REDEBAN"/>
    <s v="FO-25-1416214"/>
    <d v="2025-08-24T08:10:00"/>
    <d v="2025-08-25T11:45:00"/>
    <s v="NO"/>
    <s v="HARDWARE"/>
    <s v="ALERT IRRUPTION"/>
    <s v="ALERT IRRUPTION"/>
    <s v="CB UNO A UNO"/>
    <m/>
    <s v="CERRADO"/>
    <s v="25/08/2025 CB CON ALERT INTERRUPTION, CAMBIO DE DATAFONO, BORRADO E INYECCION DE SO +VER 9.90, CONFIGURACION CB OK, PRUEBAS OK"/>
    <s v="VISITA_TÉCNICA"/>
    <s v="AAAAD927"/>
    <s v="TIPO I"/>
    <s v="TERRESTRE"/>
    <s v="SANTOS GONZALEZ JOHAN FABIAN"/>
    <n v="1"/>
    <n v="0"/>
    <n v="65960.072302"/>
    <n v="75096.394270399993"/>
    <n v="65960.072302"/>
    <m/>
    <m/>
    <m/>
    <m/>
    <m/>
    <m/>
    <m/>
    <m/>
  </r>
  <r>
    <s v="PASTO"/>
    <x v="4"/>
    <x v="4"/>
    <n v="52683"/>
    <n v="2631146"/>
    <n v="29035"/>
    <s v="INCIDENTE "/>
    <s v="NARIÑO"/>
    <s v="SANDONA"/>
    <s v="BARRIO CENTRO SANDONA"/>
    <s v="REDEBAN"/>
    <s v="FO-25-1409011"/>
    <d v="2025-08-22T11:19:00"/>
    <d v="2025-08-25T11:51:00"/>
    <s v="NO"/>
    <s v="HARDWARE"/>
    <s v="ALERT IRRUPTION"/>
    <s v="ALERT IRRUPTION"/>
    <s v="CB UNO A UNO"/>
    <m/>
    <s v="CERRADO"/>
    <s v="25/08/2025 SE VISITA CB. SE REALIZA CAMBIO DE DATAFONO POR LLT Y CAMBIO DE LECTORA POR DETERIORO. SE REALIZAN PRUEBAS TX EXITOSAS. QUEDA OPERATIVO"/>
    <s v="VISITA_TÉCNICA"/>
    <s v="BBBBE757"/>
    <s v="TIPO II"/>
    <s v="TERRESTRE"/>
    <s v="CASTILLO HERRERA ALEX RICARDO"/>
    <n v="1"/>
    <n v="0"/>
    <n v="144967.87232000002"/>
    <n v="140395.6348884"/>
    <n v="144967.87232000002"/>
    <m/>
    <m/>
    <m/>
    <m/>
    <m/>
    <m/>
    <m/>
    <m/>
  </r>
  <r>
    <s v="NEIVA"/>
    <x v="3"/>
    <x v="3"/>
    <n v="41001"/>
    <n v="2635567"/>
    <n v="27627"/>
    <s v="INCIDENTE "/>
    <s v="HUILA"/>
    <s v="NEIVA"/>
    <s v="BARRIO CENTRO 55   NEIVA"/>
    <s v="REDEBAN"/>
    <s v="FO-25-1416772"/>
    <d v="2025-08-24T12:53:00"/>
    <d v="2025-08-25T11:56:00"/>
    <s v="NO"/>
    <s v="SOFTWARE"/>
    <s v="CIERRE"/>
    <s v="CIERRE NO HABILITADO"/>
    <s v="CB UNO A UNO"/>
    <m/>
    <s v="CERRADO"/>
    <s v="25/08/2025 SE REALIZA VISITA AL PUNTO, SE EVIDENCIA EQUIPO NI REALIZA CIERRE POR TRANSACCIÓNES ACUMULADAS,SE BORRA VR Y DE DEJA CLN VR 9.90 PRUEBAS OK, CIERRE OK"/>
    <s v="VISITA_TÉCNICA"/>
    <s v="99OZZ317"/>
    <s v="TIPO I"/>
    <s v="TERRESTRE"/>
    <s v="DEVIA REINOSO JUAN CARLOS"/>
    <n v="1"/>
    <n v="0"/>
    <n v="65960.072302"/>
    <n v="75096.394270399993"/>
    <n v="65960.072302"/>
    <m/>
    <m/>
    <m/>
    <m/>
    <m/>
    <m/>
    <m/>
    <m/>
  </r>
  <r>
    <s v="BUCARAMANGA"/>
    <x v="0"/>
    <x v="0"/>
    <n v="68001"/>
    <n v="2637192"/>
    <n v="42249"/>
    <s v="INCIDENTE "/>
    <s v="SANTANDER"/>
    <s v="BUCARAMANGA"/>
    <s v="BARRIO PROVENZA BUCARAMANGA 4"/>
    <s v="REDEBAN"/>
    <s v="FO-25-1418783"/>
    <d v="2025-08-25T09:25:00"/>
    <d v="2025-08-25T12:01:00"/>
    <s v="NO"/>
    <s v="SOFTWARE"/>
    <s v="COMUNICACION"/>
    <s v="PARAMETROS DE CONFIGURACION EN POS"/>
    <s v="CB UNO A UNO"/>
    <m/>
    <s v="CERRADO"/>
    <s v="25/08/2025 SE REALIZA VISITA AL COMERCIO CB, SE VALIDA Y LA CLIENTE COMENTA QUE NO ESTA IMPRIMIENDO BIEN LOS VOUCHER Y ADEMAS DICE QUE APARECE CABLE DE RED DESCONECTADO, SE PROCEDE A VALIDAR SE HACE FORMATEO DEL EQUIPO, SE DESCARGA SISTEMA OPERATIVO Y VERSION 10.3, SE HACEN LAS RESPECTIVAS CONFIGURACIÓNES SE HACEN PRUEBAS DEJANDO TODO OK"/>
    <s v="VISITA_TÉCNICA"/>
    <s v="AA2ZZ031"/>
    <s v="TIPO I"/>
    <s v="TERRESTRE"/>
    <s v="GONZALEZ ESTUPIÑAN YEISON WALTER ANTONIO"/>
    <n v="1"/>
    <n v="0"/>
    <n v="65960.072302"/>
    <n v="75096.394270399993"/>
    <n v="65960.072302"/>
    <m/>
    <m/>
    <m/>
    <m/>
    <m/>
    <m/>
    <m/>
    <m/>
  </r>
  <r>
    <s v="CALI"/>
    <x v="4"/>
    <x v="4"/>
    <n v="76001"/>
    <n v="2636751"/>
    <n v="68406"/>
    <s v="INCIDENTE "/>
    <s v="VALLE DEL CAUCA"/>
    <s v="CALI"/>
    <s v="BARRIO ORQUIDEAS CALI"/>
    <s v="REDEBAN"/>
    <s v="FO-25-1418390"/>
    <d v="2025-08-25T08:39:00"/>
    <d v="2025-08-25T12:05:00"/>
    <s v="NO"/>
    <s v="HARDWARE"/>
    <s v="IMPRESION"/>
    <s v="DAÑO POS"/>
    <s v="CB UNO A UNO"/>
    <m/>
    <s v="CERRADO"/>
    <s v="25/08/2025 SE CAMBIA DATÁFONO YA QUE NO IMPRIMIA SE CAMBIA PINPAD POR COMPATIBILIDAD"/>
    <s v="VISITA_TÉCNICA"/>
    <s v="AALFZ762"/>
    <s v="TIPO I"/>
    <s v="TERRESTRE"/>
    <s v="CUERO RUIZ JHONNY"/>
    <n v="1"/>
    <n v="0"/>
    <n v="65960.072302"/>
    <n v="75096.394270399993"/>
    <n v="65960.072302"/>
    <m/>
    <m/>
    <m/>
    <m/>
    <m/>
    <m/>
    <m/>
    <m/>
  </r>
  <r>
    <s v="BOGOTA"/>
    <x v="5"/>
    <x v="5"/>
    <n v="25843"/>
    <n v="2634578"/>
    <n v="64967"/>
    <s v="INCIDENTE "/>
    <s v="CUNDINAMARCA"/>
    <s v="VILLA DE SAN DIEGO DE UBATE"/>
    <s v="BARRIO JUAN JOSE NEIRA VILLA D"/>
    <s v="REDEBAN"/>
    <s v="FO-25-1414863"/>
    <d v="2025-08-23T13:02:00"/>
    <d v="2025-08-25T12:07:00"/>
    <s v="NO"/>
    <s v="HARDWARE"/>
    <s v="IMPRESION"/>
    <s v="TAPA IMPRESORA"/>
    <s v="CB UNO A UNO"/>
    <m/>
    <s v="CERRADO"/>
    <s v="25/08/2025 SE REALIZA VISITA DE CAMPO ENCONTRANDO QUE DATAFONO NO IMPRIME DE FORMA CORRECTA, LA TAPA Y RODILLOS SE ENCUENTRAN EN DAÑO, SE REALIZA CAMBIO DEL MISMO QUEDANDO OK LA IMPRESIÓN, SE REALIZAN PRUEBAS QUEDANDO OK A CONFORMIDAD DE CB, SIN NOVEDADES EN EL MOMENTO DEL MANTENIMIENTO"/>
    <s v="VISITA_TÉCNICA"/>
    <s v="6A006374"/>
    <s v="TIPO II"/>
    <s v="TERRESTRE"/>
    <s v="GALEANO SORIANO JUAN DAVID"/>
    <n v="1"/>
    <n v="0"/>
    <n v="144967.87232000002"/>
    <n v="140395.6348884"/>
    <n v="144967.87232000002"/>
    <m/>
    <m/>
    <m/>
    <m/>
    <m/>
    <m/>
    <m/>
    <m/>
  </r>
  <r>
    <s v="MEDELLIN"/>
    <x v="1"/>
    <x v="1"/>
    <n v="5088"/>
    <n v="2636216"/>
    <n v="80073"/>
    <s v="INCIDENTE "/>
    <s v="ANTIOQUIA"/>
    <s v="BELLO"/>
    <s v="BARRIO LA GABRIELA CALLE VIEJA"/>
    <s v="REDEBAN"/>
    <s v="FO-25-1417595"/>
    <d v="2025-08-25T08:00:00"/>
    <d v="2025-08-25T12:14:00"/>
    <s v="NO"/>
    <s v="HARDWARE"/>
    <s v="SE REINICIA"/>
    <s v="DAÑO POS"/>
    <s v="CB UNO A UNO"/>
    <m/>
    <s v="CERRADO"/>
    <s v="25/08/2025 SE PROCEDE AL REEMPLAZO DE LA UNIDAD MAGIC BOX DEBIDO A REINICIOS RECURRENTES DETECTADOS EN EL DATÁFONO.  EL NUEVO DISPOSITIVO FUE INSTALADO CORRECTAMENTE Y QUEDÓ OPERATIVO TRAS REALIZAR PRUEBAS FUNCIONALES EXITOSAS, CONFIRMANDO SU ESTABILIDAD Y CORRECTO DESEMPEÑO."/>
    <s v="VISITA_TÉCNICA"/>
    <s v="SAXZZ552"/>
    <s v="TIPO I"/>
    <s v="TERRESTRE"/>
    <s v="MARTINEZ TOVAR OSCAR DAVID"/>
    <n v="1"/>
    <n v="0"/>
    <n v="65960.072302"/>
    <n v="75096.394270399993"/>
    <n v="65960.072302"/>
    <m/>
    <m/>
    <m/>
    <m/>
    <m/>
    <m/>
    <m/>
    <m/>
  </r>
  <r>
    <s v="BOGOTA"/>
    <x v="5"/>
    <x v="5"/>
    <n v="25754"/>
    <n v="2634694"/>
    <n v="67120"/>
    <s v="INCIDENTE "/>
    <s v="CUNDINAMARCA"/>
    <s v="SOACHA"/>
    <s v="BARRIO EL TREBOL SOACHA SOACHA"/>
    <s v="REDEBAN"/>
    <s v="FO-25-1415062"/>
    <d v="2025-08-23T14:49:00"/>
    <d v="2025-08-25T12:20:00"/>
    <s v="NO"/>
    <s v="HARDWARE"/>
    <s v="PANTALLA"/>
    <s v="DAÑO POS"/>
    <s v="CB UNO A UNO"/>
    <m/>
    <s v="CERRADO"/>
    <s v="25/08/2025 SE REALIZA CAMBIO DE DATÁFONO POR DAÑO EN LA PANTALLA ADICIONAL CON PINPAD Y HUB"/>
    <s v="VISITA_TÉCNICA"/>
    <s v="9L000621"/>
    <s v="TIPO I"/>
    <s v="TERRESTRE"/>
    <s v="SOTO LONDOÑO FREDY ALEXANDER"/>
    <n v="1"/>
    <n v="0"/>
    <n v="65960.072302"/>
    <n v="75096.394270399993"/>
    <n v="65960.072302"/>
    <m/>
    <m/>
    <m/>
    <m/>
    <m/>
    <m/>
    <m/>
    <m/>
  </r>
  <r>
    <s v="PASTO"/>
    <x v="4"/>
    <x v="4"/>
    <n v="86573"/>
    <n v="2615384"/>
    <n v="58973"/>
    <s v="INCIDENTE "/>
    <s v="PUTUMAYO"/>
    <s v="LEGUIZAMO"/>
    <s v="BARRIO EL PROGRESO PUERTO LEGU"/>
    <s v="REDEBAN"/>
    <s v="FO-25-1394466"/>
    <d v="2025-08-20T08:00:00"/>
    <d v="2025-08-25T12:40:00"/>
    <s v="NO"/>
    <s v="HARDWARE"/>
    <s v="SE REINICIA"/>
    <s v="DAÑO POS"/>
    <s v="CB UNO A UNO"/>
    <m/>
    <s v="CERRADO"/>
    <s v="25/08/2025 SE REALIZA VALIDACION CON EL CLIENTE E INDICA QUE EL DATAFONO SE ENCUENTRA OPERANDO PERO EN OCACIONES SE REINICIA, SE REALIZAN VALIDACIONES Y SE ENCUENTRA PUERTOS CON DESGASTE LO QUE OCACIONA REINCIO, DADO PARA PODER DESPLZARSE AL SITIO SE DEBE SEPARAR UN VUELO CON ANTERIORIDAD, SE HABLA CON PAOLA GARZON DE REDEBAN QUIEN AUTORIZA EL CIERRE DEL CASO EN ESTE MOMENTO YA QUE EL CLIENTE ESTA OPERANDO , SE VALIDARA UNA VEZ E TENGA EL VUELO DISPONIBLE, PARA QUE EL CLIENTE GENERE DE NUEVO EL REPORTE PERTIENEN Y SE LE PUEDA REALIZAR CAMBIO DE EQUIPO SIN PROBLEMAS PARA NO DEJAR ESTE CASO ABIERTO POR MAS TIEMPO"/>
    <s v="SOPORTE_TELEFÓNICO"/>
    <n v="0"/>
    <s v="TIPO IV"/>
    <s v="AEREO"/>
    <s v="HENAO CARDONA DIEGO FERNANDO"/>
    <n v="0"/>
    <n v="0"/>
    <n v="41241.0800752"/>
    <n v="0"/>
    <n v="41241.0800752"/>
    <m/>
    <m/>
    <m/>
    <m/>
    <m/>
    <m/>
    <m/>
    <m/>
  </r>
  <r>
    <s v="MEDELLIN"/>
    <x v="1"/>
    <x v="1"/>
    <n v="5380"/>
    <n v="2636228"/>
    <n v="24599"/>
    <s v="INCIDENTE "/>
    <s v="ANTIOQUIA"/>
    <s v="LA ESTRELLA"/>
    <s v="REDY LA ESTRELLA"/>
    <s v="REDEBAN"/>
    <s v="FO-25-1417578"/>
    <d v="2025-08-25T08:00:00"/>
    <d v="2025-08-25T12:54:00"/>
    <s v="NO"/>
    <s v="HARDWARE"/>
    <s v="SE REINICIA"/>
    <s v="DAÑO POS"/>
    <s v="ROBUSTO"/>
    <m/>
    <s v="CERRADO"/>
    <s v="25/08/2025 SE CAMBIA DATÁFONO POR EN REINICIO"/>
    <s v="VISITA_TÉCNICA"/>
    <s v="ABCOZ295"/>
    <s v="TIPO I"/>
    <s v="TERRESTRE"/>
    <s v="DIAZ ZABALA FRANCIS DUBAN"/>
    <n v="1"/>
    <n v="0"/>
    <n v="65960.072302"/>
    <n v="75096.394270399993"/>
    <n v="65960.072302"/>
    <m/>
    <m/>
    <m/>
    <m/>
    <m/>
    <m/>
    <m/>
    <m/>
  </r>
  <r>
    <s v="PASTO"/>
    <x v="4"/>
    <x v="4"/>
    <n v="52001"/>
    <n v="2634787"/>
    <n v="75190"/>
    <s v="INCIDENTE "/>
    <s v="NARIÑO"/>
    <s v="PASTO"/>
    <s v="BARRIO PRADO VERDE - ALTOS DE"/>
    <s v="REDEBAN"/>
    <s v="FO-25-1416217"/>
    <d v="2025-08-24T08:00:00"/>
    <d v="2025-08-25T12:54:00"/>
    <s v="NO"/>
    <s v="HARDWARE"/>
    <s v="FLAS FULL"/>
    <s v="MEMORIA DEL DISPOSITIVO INSUFICIENTE"/>
    <s v="CB UNO A UNO"/>
    <m/>
    <s v="CERRADO"/>
    <s v="25/08/2025 SE VISITA EL CB PARA REVISAR FALLA DE DATÁFONO DISPOSITIVO INCOMPATIBLE, SE CAMBIÓ DATAFONO, SE INSTALA 2600 Y MAGIC 2600 SE HACE PRUEBAS OK CB OPERATIVO"/>
    <s v="VISITA_TÉCNICA"/>
    <s v="MSZZZ665"/>
    <s v="TIPO I"/>
    <s v="TERRESTRE"/>
    <s v="GUERRERO RAMIREZ OSCAR DARIO"/>
    <n v="1"/>
    <n v="0"/>
    <n v="65960.072302"/>
    <n v="75096.394270399993"/>
    <n v="65960.072302"/>
    <m/>
    <m/>
    <m/>
    <m/>
    <m/>
    <m/>
    <m/>
    <m/>
  </r>
  <r>
    <s v="NEIVA"/>
    <x v="3"/>
    <x v="3"/>
    <n v="18753"/>
    <n v="2638315"/>
    <n v="44541"/>
    <s v="INCIDENTE "/>
    <s v="CAQUETA"/>
    <s v="SAN VICENTE DEL CAGUAN"/>
    <s v="DISTRICOL AGRO VETERINARIA VGA"/>
    <s v="REDEBAN"/>
    <s v="FO-25-1419257"/>
    <d v="2025-08-25T10:24:00"/>
    <d v="2025-08-25T13:09:00"/>
    <s v="NO"/>
    <s v="HARDWARE"/>
    <s v="IMPRESION"/>
    <s v="DAÑO POS"/>
    <s v="AGREGADOR"/>
    <m/>
    <s v="CERRADO"/>
    <s v="25/08/2025 SE REALIZA CAMBIO DE EQUIPO YA QUE AL MOMENTO DE IMPRIMIR LOS BAUCHER EL DATÁFONO ARROJA QUE NO TIENE PAPEL, HABIENDO PAPEL EN LA IMPRESORA Y NO IMPRIME, PRUEBAS CB OK SE DEJÁ OPERATIVO."/>
    <s v="VISITA_TÉCNICA"/>
    <s v="AC08Z418"/>
    <s v="TIPO IV ESPECIAL"/>
    <s v="TERRESTRE / AEREO"/>
    <s v="BERMUDEZ SANCHEZ JOSE NEYBER"/>
    <n v="1"/>
    <n v="0"/>
    <n v="479588.87655000004"/>
    <n v="196536.5258152"/>
    <n v="479588.87655000004"/>
    <m/>
    <m/>
    <m/>
    <m/>
    <m/>
    <m/>
    <m/>
    <m/>
  </r>
  <r>
    <s v="CALI"/>
    <x v="4"/>
    <x v="4"/>
    <n v="76001"/>
    <n v="2634741"/>
    <n v="69766"/>
    <s v="INCIDENTE "/>
    <s v="VALLE DEL CAUCA"/>
    <s v="CALI"/>
    <s v="BARRIO MARIANO RAMOS CALI 3"/>
    <s v="REDEBAN"/>
    <s v="FO-25-1415176"/>
    <d v="2025-08-23T15:19:00"/>
    <d v="2025-08-25T13:10:00"/>
    <s v="NO"/>
    <s v="HARDWARE"/>
    <s v="ALERT IRRUPTION"/>
    <s v="ALERT IRRUPTION"/>
    <s v="CB UNO A UNO"/>
    <m/>
    <s v="CERRADO"/>
    <s v="25/08/2025 SE VISITA CORRESPONSAL Y SE REEMPLAZA DATÁFONO POR DAÑO. TRANSACCIONES DE PRUEBA EXITOSAS. SE CREAN USUARIO"/>
    <s v="VISITA_TÉCNICA"/>
    <s v="NN000792"/>
    <s v="TIPO I"/>
    <s v="TERRESTRE"/>
    <s v="BOLAÑOS TABORDA JORGE ENRIQUE"/>
    <n v="1"/>
    <n v="0"/>
    <n v="65960.072302"/>
    <n v="75096.394270399993"/>
    <n v="65960.072302"/>
    <m/>
    <m/>
    <m/>
    <m/>
    <m/>
    <m/>
    <m/>
    <m/>
  </r>
  <r>
    <s v="CALI"/>
    <x v="4"/>
    <x v="4"/>
    <n v="76890"/>
    <n v="2634292"/>
    <n v="59887"/>
    <s v="INCIDENTE "/>
    <s v="VALLE DEL CAUCA"/>
    <s v="YOTOCO"/>
    <s v="BARRIO YOTOCO YOTOCO"/>
    <s v="REDEBAN"/>
    <s v="FO-25-1413683"/>
    <d v="2025-08-23T10:16:00"/>
    <d v="2025-08-25T13:17:00"/>
    <s v="NO"/>
    <s v="SOFTWARE"/>
    <s v="COMUNICACION"/>
    <s v="PARAMETROS DE CONFIGURACION EN POS"/>
    <s v="CB UNO A UNO"/>
    <m/>
    <s v="CERRADO"/>
    <s v="25/08/2025 SE LLEGA A SITIO Y SE ENCUENTRA DATÁFONO EN FUNCIONAMIENTO, LA SEÑORA GLORIA MANIFIESTA QUE EL INCONVENIENTE FUE EL DÍA SABADO QUE ESTUVIERON SIN INTERNET. NO SE MANIPULA EQUIPOS"/>
    <s v="VISITA_TÉCNICA"/>
    <s v="FUA0B438"/>
    <s v="TIPO II"/>
    <s v="TERRESTRE"/>
    <s v="TORRES GARCIA JENDRY JOSE"/>
    <n v="1"/>
    <n v="0"/>
    <n v="144967.87232000002"/>
    <n v="140395.6348884"/>
    <n v="144967.87232000002"/>
    <m/>
    <m/>
    <m/>
    <m/>
    <m/>
    <m/>
    <m/>
    <m/>
  </r>
  <r>
    <s v="VILLAVICENCIO"/>
    <x v="3"/>
    <x v="3"/>
    <n v="50001"/>
    <n v="2635666"/>
    <n v="18529"/>
    <s v="INCIDENTE "/>
    <s v="META"/>
    <s v="VILLAVICENCIO"/>
    <s v="BARRIO MANANTIAL VILLAVICENCIO"/>
    <s v="REDEBAN"/>
    <s v="FO-25-1417626"/>
    <d v="2025-08-24T17:58:00"/>
    <d v="2025-08-25T13:19:00"/>
    <s v="NO"/>
    <s v="HARDWARE"/>
    <s v="NO ENCIENDE SE REINICIA"/>
    <s v="FUENTE PODER AVERIADA"/>
    <s v="CB UNO A UNO"/>
    <m/>
    <s v="CERRADO"/>
    <s v="25/08/2025 SE VISITA CB Y SE REALIZA CAMBIO DE FUENTE DE PODER POR DAÑÓ. SE REALIZAN PRUEBAS EXITOSAS PRUEBAS OK"/>
    <s v="VISITA_TÉCNICA"/>
    <s v="MZZZZ876"/>
    <s v="TIPO I"/>
    <s v="TERRESTRE"/>
    <s v="GARZON RUIZ LUIS MIGUEL"/>
    <n v="1"/>
    <n v="0"/>
    <n v="65960.072302"/>
    <n v="75096.394270399993"/>
    <n v="65960.072302"/>
    <m/>
    <m/>
    <m/>
    <m/>
    <m/>
    <m/>
    <m/>
    <m/>
  </r>
  <r>
    <s v="APARTADO"/>
    <x v="1"/>
    <x v="1"/>
    <n v="5490"/>
    <n v="2634729"/>
    <n v="10357"/>
    <s v="INCIDENTE "/>
    <s v="ANTIOQUIA"/>
    <s v="NECOCLI"/>
    <s v="NECOCLI III"/>
    <s v="REDEBAN"/>
    <s v="FO-25-1414842"/>
    <d v="2025-08-23T14:12:00"/>
    <d v="2025-08-25T13:23:00"/>
    <s v="NO"/>
    <s v="SOFTWARE"/>
    <s v="ERROR DE TRANSACCIONES"/>
    <s v="RECHAZO GENERAL"/>
    <s v="CB UNO A UNO"/>
    <m/>
    <s v="CERRADO"/>
    <s v="25/08/2025 SE REALIZA MANTENIMIENTO DEL SISTEMA Y VERSIÓN OK, SE ACTUALIZAN LLAVES OK, INICIALIZACIÓN OK, PRUEBAS DE TRANSACCIONES EXTIEOSAS OK, CLIENTE CB VALIDA SALDO ANTES Y DESPUÉS DEL MANTENIMIENTO OK, EQUIPO SE DEJA OPERATIVO SIN NOVEDAD"/>
    <s v="VISITA_TÉCNICA"/>
    <s v="IZ6ZZ553"/>
    <s v="TIPO II"/>
    <s v="TERRESTRE"/>
    <s v="GONZALEZ FERRER JESUS ALEXANDER"/>
    <n v="1"/>
    <n v="0"/>
    <n v="144967.87232000002"/>
    <n v="140395.6348884"/>
    <n v="144967.87232000002"/>
    <m/>
    <m/>
    <m/>
    <m/>
    <m/>
    <m/>
    <m/>
    <m/>
  </r>
  <r>
    <s v="TUNJA"/>
    <x v="0"/>
    <x v="0"/>
    <n v="15469"/>
    <n v="2634409"/>
    <n v="50334"/>
    <s v="INCIDENTE "/>
    <s v="BOYACA"/>
    <s v="MONIQUIRA"/>
    <s v="BARRIO LA AURORA MONIQUIRA"/>
    <s v="REDEBAN"/>
    <s v="FO-25-1413692"/>
    <d v="2025-08-23T09:54:00"/>
    <d v="2025-08-25T13:24:00"/>
    <s v="NO"/>
    <s v="HARDWARE"/>
    <s v="IMPRESION"/>
    <s v="NO AVANZA PAPEL"/>
    <s v="CB UNO A UNO"/>
    <m/>
    <s v="CERRADO"/>
    <s v="25/08/2025 SE REALIZA CAMBIO DE EQUIPO POR DAÑO IMPRESIÓN DEJANDO PRUEBAS OK SIN TELECARGA NO AUTORIZADA, CLIENTE AUTORIZA REALIZAR MANTENIMIENTO SIN CIERRE PARCIAL Y TOTAL YA QUE LA MÁQUINA SE DEMORA EN EJECUTARLO"/>
    <s v="VISITA_TÉCNICA"/>
    <s v="XP00W459"/>
    <s v="TIPO II"/>
    <s v="TERRESTRE"/>
    <s v="ALVARADO MORENO CRISTHIAN"/>
    <n v="1"/>
    <n v="0"/>
    <n v="144967.87232000002"/>
    <n v="140395.6348884"/>
    <n v="144967.87232000002"/>
    <m/>
    <m/>
    <m/>
    <m/>
    <m/>
    <m/>
    <m/>
    <m/>
  </r>
  <r>
    <s v="CALI"/>
    <x v="4"/>
    <x v="4"/>
    <n v="76001"/>
    <n v="2636506"/>
    <n v="48674"/>
    <s v="INCIDENTE "/>
    <s v="VALLE DEL CAUCA"/>
    <s v="CALI"/>
    <s v="PTM CALI MISCELANEA BETHEL"/>
    <s v="REDEBAN"/>
    <s v="FO-25-1418107"/>
    <d v="2025-08-25T08:26:00"/>
    <d v="2025-08-25T13:32:00"/>
    <s v="NO"/>
    <s v="HARDWARE"/>
    <s v="NO ENCIENDE"/>
    <s v="DAÑO POS"/>
    <s v="AGREGADOR"/>
    <m/>
    <s v="CERRADO"/>
    <s v="25/08/2025 SE CAMBIA FUENTE DE PODER YA QUE LA DEL CLIENTE ESTABA MALA"/>
    <s v="VISITA_TÉCNICA"/>
    <s v="BA00L808"/>
    <s v="TIPO I"/>
    <s v="TERRESTRE"/>
    <s v="CUERO RUIZ JHONNY"/>
    <n v="1"/>
    <n v="0"/>
    <n v="65960.072302"/>
    <n v="75096.394270399993"/>
    <n v="65960.072302"/>
    <m/>
    <m/>
    <m/>
    <m/>
    <m/>
    <m/>
    <m/>
    <m/>
  </r>
  <r>
    <s v="MONTERIA"/>
    <x v="2"/>
    <x v="2"/>
    <n v="23660"/>
    <n v="2634478"/>
    <n v="37366"/>
    <s v="INCIDENTE "/>
    <s v="CORDOBA"/>
    <s v="SAHAGUN"/>
    <s v="ARRIO CENTRO SAHAGUN 1"/>
    <s v="REDEBAN"/>
    <s v="FO-25-1414334"/>
    <d v="2025-08-23T11:50:00"/>
    <d v="2025-08-25T13:59:00"/>
    <s v="NO"/>
    <s v="HARDWARE"/>
    <s v="IMPRESION"/>
    <s v="NO AVANZA PAPEL"/>
    <s v="CB UNO A UNO"/>
    <m/>
    <s v="CERRADO"/>
    <s v="25/08/2025 SE VISITA COMERCIO POR UNA FALLA, SE HACE CAMBIO DE EQUIPO, CAUSAL G5 NO AVANZA PAPEL, SE DEJA CON LA VERSIÓN 9.90, SE REALIZAN PRUEBAS OK, SE CREA USUARIO Y CONTRASEÑA."/>
    <s v="VISITA_TÉCNICA"/>
    <s v="AB00N078"/>
    <s v="TIPO II"/>
    <s v="TERRESTRE"/>
    <s v="CACERES HERNANDEZ ANDRES"/>
    <n v="1"/>
    <n v="0"/>
    <n v="144967.87232000002"/>
    <n v="140395.6348884"/>
    <n v="144967.87232000002"/>
    <m/>
    <m/>
    <m/>
    <m/>
    <m/>
    <m/>
    <m/>
    <m/>
  </r>
  <r>
    <s v="BARRANQUILLA"/>
    <x v="2"/>
    <x v="2"/>
    <n v="8001"/>
    <n v="2638452"/>
    <n v="40480"/>
    <s v="INCIDENTE "/>
    <s v="ATLANTICO"/>
    <s v="BARRANQUILLA"/>
    <s v="DISTRICOL FERREALMACEN LA ESTR"/>
    <s v="REDEBAN"/>
    <s v="FO-25-1419437"/>
    <d v="2025-08-25T10:43:00"/>
    <d v="2025-08-25T15:15:00"/>
    <s v="NO"/>
    <s v="HARDWARE"/>
    <s v="LECTOR DE BARRAS"/>
    <s v="CABLE LECTORA AVERIADO"/>
    <s v="AGREGADOR"/>
    <m/>
    <s v="CERRADO"/>
    <s v="25/08/2025 SE REALIZA CAMBIO DE LECTORA SE REALIZAN PRUEBAS DE CORRECTO FUNCIONAMIENTO"/>
    <s v="VISITA_TÉCNICA"/>
    <s v="AB0LZ207"/>
    <s v="TIPO I"/>
    <s v="TERRESTRE"/>
    <s v="VILLACOB VILLACOB ELKIN EDUARDO"/>
    <n v="1"/>
    <n v="0"/>
    <n v="65960.072302"/>
    <n v="75096.394270399993"/>
    <n v="65960.072302"/>
    <m/>
    <m/>
    <m/>
    <m/>
    <m/>
    <m/>
    <m/>
    <m/>
  </r>
  <r>
    <s v="BOGOTA"/>
    <x v="5"/>
    <x v="5"/>
    <n v="11001"/>
    <n v="2637286"/>
    <n v="76402"/>
    <s v="INCIDENTE "/>
    <s v="CUNDINAMARCA"/>
    <s v="BOGOTA"/>
    <s v="BARRIO MARICHUELA BOGOTA  3"/>
    <s v="REDEBAN"/>
    <s v="FO-25-1418780"/>
    <d v="2025-08-25T09:26:00"/>
    <d v="2025-08-25T15:24:00"/>
    <s v="NO"/>
    <s v="HARDWARE"/>
    <s v="ALERT IRRUPTION"/>
    <s v="ALERT IRRUPTION"/>
    <s v="CB UNO A UNO"/>
    <m/>
    <s v="CERRADO"/>
    <s v="25/08/2025 SE LLEGA LA DIRECCIÓN INDICA Y SE REALIZA CAMBIO DE EQUIPO ALERTADO CON SU RESPECTIVO PINPAD, YA QUE NO ES COMPATIBLE CON LA TECNOLOGÍA A INSTALAR, SE INSTALA COMBO 2600 CON SU RESPECTIVO MAGIC BOX CONFIGURACIÓN Y VERSIONAMIENTO OKAY USUARIO OKAY, SE REALIZAN PRUEBAS EXITOSAS"/>
    <s v="VISITA_TÉCNICA"/>
    <s v="A40UZ490"/>
    <s v="TIPO I"/>
    <s v="TERRESTRE"/>
    <s v="GARCIA PASTRANA KEVIN FERNANDO"/>
    <n v="1"/>
    <n v="0"/>
    <n v="65960.072302"/>
    <n v="75096.394270399993"/>
    <n v="65960.072302"/>
    <m/>
    <m/>
    <m/>
    <m/>
    <m/>
    <m/>
    <m/>
    <m/>
  </r>
  <r>
    <s v="BOGOTA"/>
    <x v="5"/>
    <x v="5"/>
    <n v="25126"/>
    <n v="2639631"/>
    <n v="35974"/>
    <s v="INCIDENTE "/>
    <s v="CUNDINAMARCA"/>
    <s v="CAJICA"/>
    <s v="BARRIO CAPELLANIA CAJICA 1"/>
    <s v="REDEBAN"/>
    <s v="FO-25-1420291"/>
    <d v="2025-08-25T12:18:00"/>
    <d v="2025-08-25T15:39:00"/>
    <s v="NO"/>
    <s v="SOFTWARE"/>
    <s v="ACTUALIZACION"/>
    <s v="VERSION CARGA SO VR"/>
    <s v="CB UNO A UNO"/>
    <m/>
    <s v="CERRADO"/>
    <s v="25/08/2025 DURANTE LA VISITA DE TECNICA ENCONTRAMOS QUE DATÁFONO PRESENTA ERROR AL MOMENTO DE REALIZAR TRANSACCIONES, SE PROCEDE A REALIZAR ACTUALIZACIÓN DE SO Y VERSION, SE CREAN USUARIOS Y SE REALIZAN PRUEBAS QUEDANDO SERVICIO OK A CONFORMIDAD DE CB"/>
    <s v="VISITA_TÉCNICA"/>
    <s v="9A008647"/>
    <s v="TIPO II"/>
    <s v="TERRESTRE"/>
    <s v="GALEANO SORIANO JUAN DAVID"/>
    <n v="1"/>
    <n v="0"/>
    <n v="144967.87232000002"/>
    <n v="140395.6348884"/>
    <n v="144967.87232000002"/>
    <m/>
    <m/>
    <m/>
    <m/>
    <m/>
    <m/>
    <m/>
    <m/>
  </r>
  <r>
    <s v="SANTA MARTA"/>
    <x v="2"/>
    <x v="2"/>
    <n v="44430"/>
    <n v="2619999"/>
    <n v="71746"/>
    <s v="INCIDENTE "/>
    <s v="LA GUAJIRA"/>
    <s v="MAICAO"/>
    <s v="DISTRICOL TRAM Y SERV SD"/>
    <s v="REDEBAN"/>
    <s v="FO-25-1398618"/>
    <d v="2025-08-20T14:33:00"/>
    <d v="2025-08-25T15:56:00"/>
    <s v="NO"/>
    <s v="HARDWARE"/>
    <s v="NO ENCIENDE SE REINICIA"/>
    <s v="FUENTE PODER AVERIADA"/>
    <s v="AGREGADOR"/>
    <m/>
    <s v="CERRADO"/>
    <s v="25/08/2025 SE REALIZA LA VISITA SE ENCUENTRA EL DATÁFONO CON PROBLEMAS EN LA FUENTE DE PODER YA QUE EL DATÁFONO SE ENCIENDE Y SE APAGA AL MOVER EL CABLE, SE PROCEDE A CAMBIAR LA FUENTE DE PODER, SE REALIZAN PRUEBAS Y TODO OK"/>
    <s v="VISITA_TÉCNICA"/>
    <s v="SV00J149"/>
    <s v="TIPO IV"/>
    <s v="TERRESTRE"/>
    <s v="THOMAS  CAMPO SIGIFREDO SEGUNDO"/>
    <n v="1"/>
    <n v="0"/>
    <n v="479588.87655000004"/>
    <n v="196536.5258152"/>
    <n v="479588.87655000004"/>
    <m/>
    <m/>
    <m/>
    <m/>
    <m/>
    <m/>
    <m/>
    <m/>
  </r>
  <r>
    <s v="VALLEDUPAR"/>
    <x v="2"/>
    <x v="2"/>
    <n v="20295"/>
    <n v="2628897"/>
    <n v="42409"/>
    <s v="INCIDENTE "/>
    <s v="CESAR"/>
    <s v="GAMARRA"/>
    <s v="PTM GAMARRA SALA SIP"/>
    <s v="REDEBAN"/>
    <s v="FO-25-1407670"/>
    <d v="2025-08-22T08:00:00"/>
    <d v="2025-08-25T16:06:00"/>
    <s v="NO"/>
    <s v="HARDWARE"/>
    <s v="IMPRESION"/>
    <s v="NO IMPRIME UNO O VARIOS CARACTERES"/>
    <s v="AGREGADOR"/>
    <m/>
    <s v="CERRADO"/>
    <s v="25/08/2025 SE REALIZA CAMBIO DE DATAFONO, YA QUE NO IMPRIMIA LAS TIRILLAS CORRECTAMENTE, DE IGUAL FORMA SE CAMBIA PINPAD POR TEMA DE COMPATIBILIDAD, YA QUE SE COLOCA UN DESK 2600, SE REALIZAN PRUEBAS DEJANDO SERVICIO FUNCIONAL AL 100 %"/>
    <s v="VISITA_TÉCNICA"/>
    <s v="AB1ZZ930"/>
    <s v="TIPO IV"/>
    <s v="TERRESTRE"/>
    <s v="MONTES DIAZ JOHN FRED"/>
    <n v="1"/>
    <n v="0"/>
    <n v="479588.87655000004"/>
    <n v="196536.5258152"/>
    <n v="479588.87655000004"/>
    <m/>
    <m/>
    <m/>
    <m/>
    <m/>
    <m/>
    <m/>
    <m/>
  </r>
  <r>
    <s v="BUCARAMANGA"/>
    <x v="0"/>
    <x v="0"/>
    <n v="68081"/>
    <n v="2631108"/>
    <n v="49893"/>
    <s v="INCIDENTE "/>
    <s v="SANTANDER"/>
    <s v="BARRANCABERMEJA"/>
    <s v="BARRIO COLOMBIA BARRANCABERMEJ"/>
    <s v="REDEBAN"/>
    <s v="FO-25-1409031"/>
    <d v="2025-08-22T11:12:00"/>
    <d v="2025-08-25T16:11:00"/>
    <s v="NO"/>
    <s v="HARDWARE"/>
    <s v="COMUNICACION"/>
    <s v="MENSAJE CABLE DE RED DESCONECTADO"/>
    <s v="CB UNO A UNO"/>
    <m/>
    <s v="CERRADO"/>
    <s v="25/08/2025 SE REALIZA CAMBIO DE DATAFONO , SE DEJA DESK 3500 CON VERSION 9.90 SE HACEN PRUEBAS OK VISITA EXITOSA"/>
    <s v="VISITA_TÉCNICA"/>
    <s v="BA00T657"/>
    <s v="TIPO III"/>
    <s v="TERRESTRE"/>
    <s v="GELVEZ MOGOLLON JOSE ELISEO"/>
    <n v="1"/>
    <n v="0"/>
    <n v="275728.78077800001"/>
    <n v="196536.5258152"/>
    <n v="275728.78077800001"/>
    <m/>
    <m/>
    <m/>
    <m/>
    <m/>
    <m/>
    <m/>
    <m/>
  </r>
  <r>
    <s v="TUNJA"/>
    <x v="0"/>
    <x v="0"/>
    <n v="15464"/>
    <n v="2634482"/>
    <n v="80720"/>
    <s v="INCIDENTE "/>
    <s v="BOYACA"/>
    <s v="MONGUA"/>
    <s v="BARRIO CENTRO MONGUA 1"/>
    <s v="REDEBAN"/>
    <s v="FO-25-1414324"/>
    <d v="2025-08-23T11:59:00"/>
    <d v="2025-08-25T16:16:00"/>
    <s v="NO"/>
    <s v="HARDWARE"/>
    <s v="IMPRESION"/>
    <s v="NO AVANZA PAPEL"/>
    <s v="CB UNO A UNO"/>
    <m/>
    <s v="CERRADO"/>
    <s v="25/08/2025 SE REALIZA VISITA AL COMERCIO, SE VALIDA QUE EL CLIENTE NO ESTA COLOCANDO BIEN EL ROLLO Y NO ESTA AJUSTANDO LA TAPA DEL DATAFONO, SE HACEN PRUEBAS OK."/>
    <s v="VISITA_TÉCNICA"/>
    <s v="VAZZZ363"/>
    <s v="TIPO II"/>
    <s v="TERRESTRE"/>
    <s v="SOLER HOYOS CRISTIAN LEONARDO"/>
    <n v="1"/>
    <n v="0"/>
    <n v="144967.87232000002"/>
    <n v="140395.6348884"/>
    <n v="144967.87232000002"/>
    <m/>
    <m/>
    <m/>
    <m/>
    <m/>
    <m/>
    <m/>
    <m/>
  </r>
  <r>
    <s v="BARRANQUILLA"/>
    <x v="2"/>
    <x v="2"/>
    <n v="47258"/>
    <n v="2634710"/>
    <n v="34629"/>
    <s v="INCIDENTE "/>
    <s v="MAGDALENA"/>
    <s v="EL PIÑON"/>
    <s v="BARRIO SABANAS EL PINON"/>
    <s v="REDEBAN"/>
    <s v="FO-25-1414869"/>
    <d v="2025-08-23T12:59:00"/>
    <d v="2025-08-25T16:20:00"/>
    <s v="NO"/>
    <s v="HARDWARE"/>
    <s v="COMUNICACION"/>
    <s v="DAÑO POS"/>
    <s v="CB UNO A UNO"/>
    <m/>
    <s v="CERRADO"/>
    <s v="25/08/2025 SE REALIZA VISITA SE PROCEDE A CAMBIAR DATAFONO YA QUE POSIBLEMENTE TIENE DAÑADO EL PUERTO DE RED DEL EQUIPO,SE CAMBIA PINPAD POR COMPATIBILIDAD ,Y SE CAMBIA LECTOR POR DAÑO EN EL CABLE ,CB OPERATIVO"/>
    <s v="VISITA_TÉCNICA"/>
    <s v="9A002929"/>
    <s v="TIPO III"/>
    <s v="TERRESTRE"/>
    <s v="PORRAS CASTRO DARLON NASCK"/>
    <n v="1"/>
    <n v="0"/>
    <n v="275728.78077800001"/>
    <n v="196536.5258152"/>
    <n v="275728.78077800001"/>
    <m/>
    <m/>
    <m/>
    <m/>
    <m/>
    <m/>
    <m/>
    <m/>
  </r>
  <r>
    <s v="MEDELLIN"/>
    <x v="1"/>
    <x v="1"/>
    <n v="5001"/>
    <n v="2639342"/>
    <n v="79522"/>
    <s v="INCIDENTE "/>
    <s v="ANTIOQUIA"/>
    <s v="MEDELLIN"/>
    <s v="BARRIO MANRIQUE JARDIN  MEDELL"/>
    <s v="REDEBAN"/>
    <s v="FO-25-1420051"/>
    <d v="2025-08-25T11:49:00"/>
    <d v="2025-08-25T16:23:00"/>
    <s v="NO"/>
    <s v="SOFTWARE"/>
    <s v="LLT"/>
    <s v="LLT"/>
    <s v="CB UNO A UNO"/>
    <m/>
    <s v="CERRADO"/>
    <s v="25/08/2025 SE REALIZA EL CAMBIO DEL EQUIPO POR ERROR WARNING"/>
    <s v="VISITA_TÉCNICA"/>
    <s v="A1VZZ401"/>
    <s v="TIPO I"/>
    <s v="TERRESTRE"/>
    <s v="BADEL ACUÑA LUIS ALBERTO"/>
    <n v="1"/>
    <n v="0"/>
    <n v="65960.072302"/>
    <n v="75096.394270399993"/>
    <n v="65960.072302"/>
    <m/>
    <m/>
    <m/>
    <m/>
    <m/>
    <m/>
    <m/>
    <m/>
  </r>
  <r>
    <s v="PASTO"/>
    <x v="4"/>
    <x v="4"/>
    <n v="52001"/>
    <n v="2634728"/>
    <n v="81115"/>
    <s v="INCIDENTE "/>
    <s v="NARIÑO"/>
    <s v="PASTO"/>
    <s v="DISTRICOL CONECTADOS 123"/>
    <s v="REDEBAN"/>
    <s v="FO-25-1414846"/>
    <d v="2025-08-23T14:06:00"/>
    <d v="2025-08-25T16:26:00"/>
    <s v="NO"/>
    <s v="HARDWARE"/>
    <s v="LECTOR DE BARRAS"/>
    <s v="FORMATO INVALIDO LECTOR DAÑADO"/>
    <s v="AGREGADOR"/>
    <m/>
    <s v="CERRADO"/>
    <s v="25/08/2025 SE VISITA EL CB PARA REVISAR FALLA DE LECTOR NO LEE FACTURAS CEDENAR, LECTORAS EN EXISTEN EN BODEGA NO LEEN ESTAS FACTURAS POR LO QUE SE LE EXPLICA A USUARIA QUE DEBE PAGARLAS DE FORMA MANUAL CON CONVENIO, LAS DEMAS FACTURAS LAS LEE Y EL CB SE ENCUENTRA OPERANDO NORMALMENTE"/>
    <s v="VISITA_TÉCNICA"/>
    <s v="SIZZZ938"/>
    <s v="TIPO I"/>
    <s v="TERRESTRE"/>
    <s v="GUERRERO RAMIREZ OSCAR DARIO"/>
    <n v="1"/>
    <n v="0"/>
    <n v="65960.072302"/>
    <n v="75096.394270399993"/>
    <n v="65960.072302"/>
    <m/>
    <m/>
    <m/>
    <m/>
    <m/>
    <m/>
    <m/>
    <m/>
  </r>
  <r>
    <s v="CARTAGENA"/>
    <x v="2"/>
    <x v="2"/>
    <n v="13001"/>
    <n v="2634598"/>
    <n v="79997"/>
    <s v="INCIDENTE "/>
    <s v="BOLIVAR"/>
    <s v="CARTAGENA"/>
    <s v="BARRIO URB PORTALES DE ALICANTE CARTAGENA DE INDIAS"/>
    <s v="REDEBAN"/>
    <s v="FO-25-1415092"/>
    <d v="2025-08-23T15:02:00"/>
    <d v="2025-08-25T16:29:00"/>
    <s v="NO"/>
    <s v="HARDWARE"/>
    <s v="LECTOR DE BARRAS"/>
    <s v="DAÑO POS"/>
    <s v="CB UNO A UNO"/>
    <m/>
    <s v="CERRADO"/>
    <s v="25/08/2025 SE CAMBIA LECTORA NO LEE RECIBOS SE DEJA LECTORA  NUEVA SE HACEN PRUEBAS"/>
    <s v="VISITA_TÉCNICA"/>
    <s v="SAXZZ516"/>
    <s v="TIPO I"/>
    <s v="TERRESTRE"/>
    <s v="CANEDO HERRERA ALEXANDER"/>
    <n v="1"/>
    <n v="0"/>
    <n v="65960.072302"/>
    <n v="75096.394270399993"/>
    <n v="65960.072302"/>
    <m/>
    <m/>
    <m/>
    <m/>
    <m/>
    <m/>
    <m/>
    <m/>
  </r>
  <r>
    <s v="BOGOTA"/>
    <x v="5"/>
    <x v="5"/>
    <n v="25754"/>
    <n v="2634833"/>
    <n v="39231"/>
    <s v="INCIDENTE "/>
    <s v="CUNDINAMARCA"/>
    <s v="SOACHA"/>
    <s v="BARRIO DANUBIO SOACHA 1"/>
    <s v="REDEBAN"/>
    <s v="FO-25-1416227"/>
    <d v="2025-08-23T17:47:00"/>
    <d v="2025-08-25T16:33:00"/>
    <s v="NO"/>
    <s v="HARDWARE"/>
    <s v="IMPRESION"/>
    <s v="NO IMPRIME UNO O VARIOS CARACTERES"/>
    <s v="CB UNO A UNO"/>
    <m/>
    <s v="CERRADO"/>
    <s v="25/08/2025 SE REALIZA CAMBIO DE DATÁFONO Y LECTOR POR DAÑO SE CREAN USUARIOS SE REALIZAN PRUEBAS OK SE REALIZA CAMBIO DE LECTOR POR MAL ESTADO"/>
    <s v="VISITA_TÉCNICA"/>
    <s v="LM00D576"/>
    <s v="TIPO I"/>
    <s v="TERRESTRE"/>
    <s v="SOTO LONDOÑO FREDY ALEXANDER"/>
    <n v="1"/>
    <n v="0"/>
    <n v="65960.072302"/>
    <n v="75096.394270399993"/>
    <n v="65960.072302"/>
    <m/>
    <m/>
    <m/>
    <m/>
    <m/>
    <m/>
    <m/>
    <m/>
  </r>
  <r>
    <s v="BUCARAMANGA"/>
    <x v="0"/>
    <x v="0"/>
    <n v="68081"/>
    <n v="2634447"/>
    <n v="79036"/>
    <s v="INCIDENTE "/>
    <s v="SANTANDER"/>
    <s v="BARRANCABERMEJA"/>
    <s v="BARRIO BARRANACABERMEJA  BARRANCABERMEJA"/>
    <s v="REDEBAN"/>
    <s v="FO-25-1413696"/>
    <d v="2025-08-23T10:42:00"/>
    <d v="2025-08-25T16:41:00"/>
    <s v="NO"/>
    <s v="HARDWARE"/>
    <s v="ALERT IRRUPTION"/>
    <s v="ALERT IRRUPTION"/>
    <s v="CB UNO A UNO"/>
    <m/>
    <s v="CERRADO"/>
    <s v="25/08/2025 A6 ,SE REALIZA CAMBIO DE DATAFONO,SE DEJA DSK 3500 CON VERSION 9.90 SE HACEN PRUEBAS OK VISITA EXITOSA"/>
    <s v="VISITA_TÉCNICA"/>
    <s v="SASZZ611"/>
    <s v="TIPO III"/>
    <s v="TERRESTRE"/>
    <s v="GELVEZ MOGOLLON JOSE ELISEO"/>
    <n v="1"/>
    <n v="0"/>
    <n v="275728.78077800001"/>
    <n v="196536.5258152"/>
    <n v="275728.78077800001"/>
    <m/>
    <m/>
    <m/>
    <m/>
    <m/>
    <m/>
    <m/>
    <m/>
  </r>
  <r>
    <s v="BARRANQUILLA"/>
    <x v="2"/>
    <x v="2"/>
    <n v="8001"/>
    <n v="2638486"/>
    <n v="39067"/>
    <s v="INCIDENTE "/>
    <s v="ATLANTICO"/>
    <s v="BARRANQUILLA"/>
    <s v="DISTRICOL TIENDA"/>
    <s v="REDEBAN"/>
    <s v="FO-25-1419426"/>
    <d v="2025-08-25T10:47:00"/>
    <d v="2025-08-25T16:44:00"/>
    <s v="NO"/>
    <s v="HARDWARE"/>
    <s v="LECTOR DE BARRAS"/>
    <s v="DAÑO POS"/>
    <s v="AGREGADOR"/>
    <m/>
    <s v="CERRADO"/>
    <s v="25/08/2025 SE REMPLAZA DATAFONO, TENÍA PUERTO USB DAÑADO"/>
    <s v="VISITA_TÉCNICA"/>
    <s v="AA06Z969"/>
    <s v="TIPO I"/>
    <s v="TERRESTRE"/>
    <s v="DE AVILA SIADES ALBERTO ENRIQUE"/>
    <n v="1"/>
    <n v="0"/>
    <n v="65960.072302"/>
    <n v="75096.394270399993"/>
    <n v="65960.072302"/>
    <m/>
    <m/>
    <m/>
    <m/>
    <m/>
    <m/>
    <m/>
    <m/>
  </r>
  <r>
    <s v="NEIVA"/>
    <x v="3"/>
    <x v="3"/>
    <n v="41001"/>
    <n v="2634634"/>
    <n v="74532"/>
    <s v="INCIDENTE "/>
    <s v="HUILA"/>
    <s v="NEIVA"/>
    <s v="BARRIO LOS ANDES NEIVA 3"/>
    <s v="REDEBAN"/>
    <s v="FO-25-1414321"/>
    <d v="2025-08-23T12:00:00"/>
    <d v="2025-08-25T16:46:00"/>
    <s v="NO"/>
    <s v="HARDWARE"/>
    <s v="IMPRESION"/>
    <s v="NO IMPRIME UNO O VARIOS CARACTERES"/>
    <s v="CB UNO A UNO"/>
    <m/>
    <s v="CERRADO"/>
    <s v="25/08/2025 SE REALIZA CAMBIO DE EQUIPO POR FALLA AL IMPRIMIR."/>
    <s v="VISITA_TÉCNICA"/>
    <s v="EFGZZ745"/>
    <s v="TIPO I"/>
    <s v="TERRESTRE"/>
    <s v="DIAZ VARGAS JONATHAN MIGUEL"/>
    <n v="1"/>
    <n v="0"/>
    <n v="65960.072302"/>
    <n v="75096.394270399993"/>
    <n v="65960.072302"/>
    <m/>
    <m/>
    <m/>
    <m/>
    <m/>
    <m/>
    <m/>
    <m/>
  </r>
  <r>
    <s v="SINCELEJO"/>
    <x v="2"/>
    <x v="2"/>
    <n v="70670"/>
    <n v="2635366"/>
    <n v="71758"/>
    <s v="INCIDENTE "/>
    <s v="SUCRE"/>
    <s v="SAMPUES"/>
    <s v="SAMPUES CENTRO"/>
    <s v="REDEBAN"/>
    <s v="FO-25-1416422"/>
    <d v="2025-08-24T09:36:00"/>
    <d v="2025-08-25T16:49:00"/>
    <s v="NO"/>
    <s v="HARDWARE"/>
    <s v="LECTOR DE TARJETAS"/>
    <s v="MENSAJE RETIRE TARJETA"/>
    <s v="CB UNO A UNO"/>
    <m/>
    <s v="CERRADO"/>
    <s v="25/08/2025 SE VISITA COMERCIO POR FALLA, AL MOMENTO DE HACER EL RETIRO E INGRESAR LA TARJETA, SALE MENSAJE DE RETIRE TARJETA, SE LE HACE LIMPIEZA AL LECTOR DE TARJETAS YA QUE SE EVIDENCIA OBSTRUCCIÓN EN EL LECTOR, SE DEJA CON LA VERSIÓN 9.90, SE REALIZAN PRUEBAS OK."/>
    <s v="VISITA_TÉCNICA"/>
    <s v="SV00J161"/>
    <s v="TIPO II"/>
    <s v="TERRESTRE"/>
    <s v="CACERES HERNANDEZ ANDRES"/>
    <n v="1"/>
    <n v="0"/>
    <n v="144967.87232000002"/>
    <n v="140395.6348884"/>
    <n v="144967.87232000002"/>
    <m/>
    <m/>
    <m/>
    <m/>
    <m/>
    <m/>
    <m/>
    <m/>
  </r>
  <r>
    <s v="MEDELLIN"/>
    <x v="1"/>
    <x v="1"/>
    <n v="5001"/>
    <n v="2636701"/>
    <n v="75950"/>
    <s v="INCIDENTE "/>
    <s v="ANTIOQUIA"/>
    <s v="MEDELLIN"/>
    <s v="BARRIO SANTA TERESITA MEDELLIN"/>
    <s v="REDEBAN"/>
    <s v="FO-25-1418241"/>
    <d v="2025-08-25T08:31:00"/>
    <d v="2025-08-25T16:55:00"/>
    <s v="NO"/>
    <s v="HARDWARE"/>
    <s v="CABLEADO"/>
    <s v="DAÑO POS"/>
    <s v="CB UNO A UNO"/>
    <m/>
    <s v="CERRADO"/>
    <s v="25/08/2025 DATÁFONO TENÍA LA FUENTE DE PODER REVENTADA, SE REALIZA CAMBIO DE LA MISMA SE REALIZA CONSULTA DE SALDO Y FUNCIONA CORRECTAMENTE"/>
    <s v="VISITA_TÉCNICA"/>
    <s v="FA09Z479"/>
    <s v="TIPO I"/>
    <s v="TERRESTRE"/>
    <s v="RAMIREZ TABARES JUAN DIEGO"/>
    <n v="1"/>
    <n v="0"/>
    <n v="65960.072302"/>
    <n v="75096.394270399993"/>
    <n v="65960.072302"/>
    <m/>
    <m/>
    <m/>
    <m/>
    <m/>
    <m/>
    <m/>
    <m/>
  </r>
  <r>
    <s v="SINCELEJO"/>
    <x v="2"/>
    <x v="2"/>
    <n v="70823"/>
    <n v="2635367"/>
    <n v="36260"/>
    <s v="INCIDENTE "/>
    <s v="SUCRE"/>
    <s v="TOLU VIEJO"/>
    <s v="BARRIO GUAYACAN TOLU VIEJO"/>
    <s v="REDEBAN"/>
    <s v="FO-25-1416419"/>
    <d v="2025-08-24T09:37:00"/>
    <d v="2025-08-25T16:56:00"/>
    <s v="NO"/>
    <s v="HARDWARE"/>
    <s v="TECLADO"/>
    <s v="DAÑO POS"/>
    <s v="CB UNO A UNO"/>
    <m/>
    <s v="CERRADO"/>
    <s v="25/08/2025 SE VISITA SITIO SE VERIFICA INFORMACIÓN SE REALIZA PRIMEROS AUXILIOS, DATÁFONO PRESENTA FALLA TECLADO BORROSO, DAÑO POS, CIERRE OK, PRUEBA TRX EXITOSA."/>
    <s v="VISITA_TÉCNICA"/>
    <s v="3A0CZ695"/>
    <s v="TIPO II"/>
    <s v="TERRESTRE"/>
    <s v="SANTOS GUZMAN CHRISTIAN FELIPE"/>
    <n v="1"/>
    <n v="0"/>
    <n v="144967.87232000002"/>
    <n v="140395.6348884"/>
    <n v="144967.87232000002"/>
    <m/>
    <m/>
    <m/>
    <m/>
    <m/>
    <m/>
    <m/>
    <m/>
  </r>
  <r>
    <s v="MEDELLIN"/>
    <x v="1"/>
    <x v="1"/>
    <n v="5088"/>
    <n v="2636768"/>
    <n v="66013"/>
    <s v="INCIDENTE "/>
    <s v="ANTIOQUIA"/>
    <s v="BELLO"/>
    <s v="BARRIO NIQUIA BELLO 16"/>
    <s v="REDEBAN"/>
    <s v="FO-25-1418384"/>
    <d v="2025-08-25T08:41:00"/>
    <d v="2025-08-25T17:00:00"/>
    <s v="NO"/>
    <s v="HARDWARE"/>
    <s v="IMPRESION"/>
    <s v="NO AVANZA PAPEL"/>
    <s v="CB UNO A UNO"/>
    <m/>
    <s v="CERRADO"/>
    <s v="25/08/2025 SE REALIZA CAMBIO DE EQUIPO POR DAÑO EN LA IMPRESIÓN NO AVANZA PAPEL Y SE CAMBIA MAGIC BOX POR DETERIORO EN PUERTO DE INTERNET, EQUIPOS QUEDAN OPERATIVOS"/>
    <s v="VISITA_TÉCNICA"/>
    <s v="9A00N419"/>
    <s v="TIPO I"/>
    <s v="TERRESTRE"/>
    <s v="MARTINEZ TOVAR OSCAR DAVID"/>
    <n v="1"/>
    <n v="0"/>
    <n v="65960.072302"/>
    <n v="75096.394270399993"/>
    <n v="65960.072302"/>
    <m/>
    <m/>
    <m/>
    <m/>
    <m/>
    <m/>
    <m/>
    <m/>
  </r>
  <r>
    <s v="VALLEDUPAR"/>
    <x v="2"/>
    <x v="2"/>
    <n v="20250"/>
    <n v="2636312"/>
    <n v="51294"/>
    <s v="INCIDENTE "/>
    <s v="CESAR"/>
    <s v="EL PASO"/>
    <s v="BARRIO DIVINO NINO EL PASO"/>
    <s v="REDEBAN"/>
    <s v="FO-25-1417608"/>
    <d v="2025-08-25T08:00:00"/>
    <d v="2025-08-25T17:03:00"/>
    <s v="NO"/>
    <s v="HARDWARE"/>
    <s v="IMPRESION"/>
    <s v="NO IMPRIME UNO O VARIOS CARACTERES"/>
    <s v="CB UNO A UNO"/>
    <m/>
    <s v="CERRADO"/>
    <s v="25/08/2025 BUENAS TARDES SE VISITA CB Y SE ENCUENTRA NOVEDAD QUE EL DATAFONO IMPRIME BORROSO EN ALGUNOS CARACTERES, SE VALIDA Y SE PROCEDE A HACER EL CAMBIO, SE DEJA TODO OK._x000a_SE HACEN PRUEBAS DE TRANSACCIONES"/>
    <s v="VISITA_TÉCNICA"/>
    <s v="BA05Z120"/>
    <s v="TIPO III"/>
    <s v="TERRESTRE"/>
    <s v="BENITEZ CARVAJAL ALVARO JAVIER"/>
    <n v="1"/>
    <n v="0"/>
    <n v="275728.78077800001"/>
    <n v="196536.5258152"/>
    <n v="275728.78077800001"/>
    <m/>
    <m/>
    <m/>
    <m/>
    <m/>
    <m/>
    <m/>
    <m/>
  </r>
  <r>
    <s v="MEDELLIN"/>
    <x v="1"/>
    <x v="1"/>
    <n v="5266"/>
    <n v="2636888"/>
    <n v="25172"/>
    <s v="INCIDENTE "/>
    <s v="ANTIOQUIA"/>
    <s v="ENVIGADO"/>
    <s v="OPRAP EURO LA FRONTERA"/>
    <s v="REDEBAN"/>
    <s v="FO-25-1418552"/>
    <d v="2025-08-25T09:04:00"/>
    <d v="2025-08-25T17:05:00"/>
    <s v="NO"/>
    <s v="HARDWARE"/>
    <s v="PINPAD"/>
    <s v="DAÑO POS"/>
    <s v="ROBUSTO"/>
    <m/>
    <s v="CERRADO"/>
    <s v="25/08/2025 SE HACE MANTENIMIENTO OK SE LIMPIA LA LECTORA"/>
    <s v="VISITA_TÉCNICA"/>
    <s v="1KZZZ623"/>
    <s v="TIPO I"/>
    <s v="TERRESTRE"/>
    <s v="DIAZ ZABALA FRANCIS DUBAN"/>
    <n v="1"/>
    <n v="0"/>
    <n v="65960.072302"/>
    <n v="75096.394270399993"/>
    <n v="65960.072302"/>
    <m/>
    <m/>
    <m/>
    <m/>
    <m/>
    <m/>
    <m/>
    <m/>
  </r>
  <r>
    <s v="VALLEDUPAR"/>
    <x v="2"/>
    <x v="2"/>
    <n v="20621"/>
    <n v="2636859"/>
    <n v="72575"/>
    <s v="INCIDENTE "/>
    <s v="CESAR"/>
    <s v="LA PAZ"/>
    <s v="VARAUJO PABON LA PAZ"/>
    <s v="REDEBAN"/>
    <s v="FO-25-1418560"/>
    <d v="2025-08-25T09:00:00"/>
    <d v="2025-08-25T17:12:00"/>
    <s v="NO"/>
    <s v="HARDWARE"/>
    <s v="IMPRESION"/>
    <s v="NO IMPRIME UNO O VARIOS CARACTERES"/>
    <s v="CB UNO A UNO"/>
    <m/>
    <s v="CERRADO"/>
    <s v="25/08/2025 SE LLEGA A SITIO SE REALIZAN CAMBIO DE DATAFONO Y FUENTE DE PODER, SE DEJA EQUIPO CON VERSIÓN 10.3 PRUEBAS OK AL 100 %"/>
    <s v="VISITA_TÉCNICA"/>
    <s v="UV00N109"/>
    <s v="TIPO II"/>
    <s v="TERRESTRE"/>
    <s v="MAESTRE MENGUAL EDGAR ENRIQUE"/>
    <n v="1"/>
    <n v="0"/>
    <n v="144967.87232000002"/>
    <n v="140395.6348884"/>
    <n v="144967.87232000002"/>
    <m/>
    <m/>
    <m/>
    <m/>
    <m/>
    <m/>
    <m/>
    <m/>
  </r>
  <r>
    <s v="MEDELLIN"/>
    <x v="1"/>
    <x v="1"/>
    <n v="5001"/>
    <n v="2636236"/>
    <n v="10276"/>
    <s v="INCIDENTE "/>
    <s v="ANTIOQUIA"/>
    <s v="MEDELLIN"/>
    <s v="BARRIO GUAYABAL"/>
    <s v="REDEBAN"/>
    <s v="FO-25-1417985"/>
    <d v="2025-08-25T08:00:00"/>
    <d v="2025-08-25T17:12:00"/>
    <s v="NO"/>
    <s v="HARDWARE"/>
    <s v="IMPRESION"/>
    <s v="DAÑO POS"/>
    <s v="CB UNO A UNO"/>
    <m/>
    <s v="CERRADO"/>
    <s v="25/08/2025 SE REALIZA CAMBIO DE DATÁFONO POR DAÑO EN LA TAPA DE IMPRESIÓN, INICIALMENTE SE CAMBIÓ LA TAPA PERO NO FUNCIONO SE ATASCABA, SE REALIZAN PRUEBAS CON EL NUEVO DATÁFONO Y FUNCIONA CORRECTAMENTE."/>
    <s v="VISITA_TÉCNICA"/>
    <s v="GZLZZ687"/>
    <s v="TIPO I"/>
    <s v="TERRESTRE"/>
    <s v="RAMIREZ TABARES JUAN DIEGO"/>
    <n v="1"/>
    <n v="0"/>
    <n v="65960.072302"/>
    <n v="75096.394270399993"/>
    <n v="65960.072302"/>
    <m/>
    <m/>
    <m/>
    <m/>
    <m/>
    <m/>
    <m/>
    <m/>
  </r>
  <r>
    <s v="IBAGUE"/>
    <x v="3"/>
    <x v="3"/>
    <n v="17380"/>
    <n v="2641226"/>
    <n v="48447"/>
    <s v="INCIDENTE "/>
    <s v="CALDAS"/>
    <s v="LA DORADA"/>
    <s v="BARRIO LA DORADA LA DORADA 1"/>
    <s v="REDEBAN"/>
    <s v="FO-25-1421927"/>
    <d v="2025-08-25T15:37:00"/>
    <d v="2025-08-25T17:14:00"/>
    <s v="NO"/>
    <s v="HARDWARE"/>
    <s v="TECLADO"/>
    <s v="DAÑO POS"/>
    <s v="CB UNO A UNO"/>
    <m/>
    <s v="CERRADO"/>
    <s v="25/08/2025 SE CAMBIA DATÁFONO POR TECLADO DURO. SE HACEN PRUEBAS DE TRANSACCIONES TODO OK"/>
    <s v="VISITA_TÉCNICA"/>
    <s v="XP00J160"/>
    <s v="TIPO III"/>
    <s v="TERRESTRE"/>
    <s v="VARGAS HERRERA JHON JAIRO"/>
    <n v="1"/>
    <n v="0"/>
    <n v="275728.78077800001"/>
    <n v="196536.5258152"/>
    <n v="275728.78077800001"/>
    <m/>
    <m/>
    <m/>
    <m/>
    <m/>
    <m/>
    <m/>
    <m/>
  </r>
  <r>
    <s v="BOGOTA"/>
    <x v="5"/>
    <x v="5"/>
    <n v="11001"/>
    <n v="2636740"/>
    <n v="74067"/>
    <s v="INCIDENTE "/>
    <s v="CUNDINAMARCA"/>
    <s v="BOGOTA"/>
    <s v="BARRIO  GRAN YOMASA BOGOTA"/>
    <s v="REDEBAN"/>
    <s v="FO-25-1418228"/>
    <d v="2025-08-25T08:37:00"/>
    <d v="2025-08-25T17:16:00"/>
    <s v="NO"/>
    <s v="HARDWARE"/>
    <s v="ALERT IRRUPTION"/>
    <s v="ALERT IRRUPTION"/>
    <s v="CB UNO A UNO"/>
    <m/>
    <s v="CERRADO"/>
    <s v="25/08/2025 SE LLEGA LA DIRECCIÓN Y SE CAMBIA DE EQUIPO ALERTADO CONFIGURACIÓN Y VERSIONAMIENTO OKAY USUARIO OKAY SE REALIZAN PRUEBAS EXITOSAS"/>
    <s v="VISITA_TÉCNICA"/>
    <s v="ON0TZ491"/>
    <s v="TIPO I"/>
    <s v="TERRESTRE"/>
    <s v="GARCIA PASTRANA KEVIN FERNANDO"/>
    <n v="1"/>
    <n v="0"/>
    <n v="65960.072302"/>
    <n v="75096.394270399993"/>
    <n v="65960.072302"/>
    <m/>
    <m/>
    <m/>
    <m/>
    <m/>
    <m/>
    <m/>
    <m/>
  </r>
  <r>
    <s v="CUCUTA"/>
    <x v="0"/>
    <x v="0"/>
    <n v="54001"/>
    <n v="2636817"/>
    <n v="55906"/>
    <s v="INCIDENTE "/>
    <s v="NORTE DE SANTANDER"/>
    <s v="CUCUTA"/>
    <s v="PTM CUCUTA SHARIVAN"/>
    <s v="REDEBAN"/>
    <s v="FO-25-1418378"/>
    <d v="2025-08-25T08:48:00"/>
    <d v="2025-08-25T17:21:00"/>
    <s v="NO"/>
    <s v="HARDWARE"/>
    <s v="DETERIORO"/>
    <s v="DATAFONO"/>
    <s v="AGREGADOR"/>
    <m/>
    <s v="CERRADO"/>
    <s v="25/08/2025 SE VISITA COMERCIO, SE REALIZA CAMBIO DE DATAFONO POR DETERIORO, SE HACEN PRUEBAS EXITOSA, CB OPERATIVO."/>
    <s v="VISITA_TÉCNICA"/>
    <s v="9BKZZ313"/>
    <s v="TIPO I"/>
    <s v="TERRESTRE"/>
    <s v="NARANJO AFANADOR RUBEN JESUS"/>
    <n v="1"/>
    <n v="0"/>
    <n v="65960.072302"/>
    <n v="75096.394270399993"/>
    <n v="65960.072302"/>
    <m/>
    <m/>
    <m/>
    <m/>
    <m/>
    <m/>
    <m/>
    <m/>
  </r>
  <r>
    <s v="BARRANQUILLA"/>
    <x v="2"/>
    <x v="2"/>
    <n v="8001"/>
    <n v="2636543"/>
    <n v="51563"/>
    <s v="INCIDENTE "/>
    <s v="ATLANTICO"/>
    <s v="BARRANQUILLA"/>
    <s v="PTM BARRANQUILLA FERROMATERIAL"/>
    <s v="REDEBAN"/>
    <s v="FO-25-1418233"/>
    <d v="2025-08-25T08:37:00"/>
    <d v="2025-08-25T17:31:00"/>
    <s v="NO"/>
    <s v="HARDWARE"/>
    <s v="TECLADO"/>
    <s v="DAÑO POS"/>
    <s v="AGREGADOR"/>
    <m/>
    <s v="CERRADO"/>
    <s v="25/08/2025 SE REMPLAZA DATAFONO, TENÍA LAS TECLAS DURAS"/>
    <s v="VISITA_TÉCNICA"/>
    <s v="TR08Z452"/>
    <s v="TIPO I"/>
    <s v="TERRESTRE"/>
    <s v="DE AVILA SIADES ALBERTO ENRIQUE"/>
    <n v="1"/>
    <n v="0"/>
    <n v="65960.072302"/>
    <n v="75096.394270399993"/>
    <n v="65960.072302"/>
    <m/>
    <m/>
    <m/>
    <m/>
    <m/>
    <m/>
    <m/>
    <m/>
  </r>
  <r>
    <s v="MEDELLIN"/>
    <x v="1"/>
    <x v="1"/>
    <n v="5001"/>
    <n v="2639402"/>
    <n v="49381"/>
    <s v="INCIDENTE "/>
    <s v="ANTIOQUIA"/>
    <s v="MEDELLIN"/>
    <s v="DISTRICOL DROGAS DINASTIA 2"/>
    <s v="REDEBAN"/>
    <s v="FO-25-1420038"/>
    <d v="2025-08-25T11:52:00"/>
    <d v="2025-08-25T17:36:00"/>
    <s v="NO"/>
    <s v="HARDWARE"/>
    <s v="IMPRESION"/>
    <s v="NO IMPRIME UNO O VARIOS CARACTERES"/>
    <s v="AGREGADOR"/>
    <m/>
    <s v="CERRADO"/>
    <s v="25/08/2025 SE REALIZA LIMPIEZA A LA IMPRESORA"/>
    <s v="VISITA_TÉCNICA"/>
    <s v="AD00P231"/>
    <s v="TIPO I"/>
    <s v="TERRESTRE"/>
    <s v="CARDONA MOLINA BROLIN STIVEN"/>
    <n v="1"/>
    <n v="0"/>
    <n v="65960.072302"/>
    <n v="75096.394270399993"/>
    <n v="65960.072302"/>
    <m/>
    <m/>
    <m/>
    <m/>
    <m/>
    <m/>
    <m/>
    <m/>
  </r>
  <r>
    <s v="CARTAGENA"/>
    <x v="2"/>
    <x v="2"/>
    <n v="13001"/>
    <n v="2637112"/>
    <n v="67024"/>
    <s v="INCIDENTE "/>
    <s v="BOLIVAR"/>
    <s v="CARTAGENA"/>
    <s v="BARRIO SAN JOSE DE LOS CAMPANO"/>
    <s v="REDEBAN"/>
    <s v="FO-25-1418546"/>
    <d v="2025-08-25T09:07:00"/>
    <d v="2025-08-25T17:36:00"/>
    <s v="NO"/>
    <s v="HARDWARE"/>
    <s v="COMUNICACION"/>
    <s v="DAÑO POS"/>
    <s v="CB UNO A UNO"/>
    <m/>
    <s v="CERRADO"/>
    <s v="25/08/2025 BUEN DIA SE REALIZA CAMBIO DE EQUIPO POR PROBLEMAS DE COMUNICACIÓN PUERTO DE RED DAÑADO , SE CAMBIA LECTORA CLIENTE INFORMA QUE AVECES SE REINICIA PARA PODER TOMAR LOS RECIBOS Y SE INSTALA MAGIC BOX SE REALIZA PRUEBA Y TODO QUEDA OK"/>
    <s v="VISITA_TÉCNICA"/>
    <s v="MN001005"/>
    <s v="TIPO I"/>
    <s v="TERRESTRE"/>
    <s v="MARTINEZ SALGUEDO ANDRES AUGUSTO"/>
    <n v="1"/>
    <n v="0"/>
    <n v="65960.072302"/>
    <n v="75096.394270399993"/>
    <n v="65960.072302"/>
    <m/>
    <m/>
    <m/>
    <m/>
    <m/>
    <m/>
    <m/>
    <m/>
  </r>
  <r>
    <s v="MEDELLIN"/>
    <x v="1"/>
    <x v="1"/>
    <n v="5088"/>
    <n v="2638431"/>
    <n v="75820"/>
    <s v="INCIDENTE "/>
    <s v="ANTIOQUIA"/>
    <s v="BELLO"/>
    <s v="PTM BELLO UTOPIA PAPELERIA CAF"/>
    <s v="REDEBAN"/>
    <s v="FO-25-1419443"/>
    <d v="2025-08-25T10:41:00"/>
    <d v="2025-08-25T17:43:00"/>
    <s v="NO"/>
    <s v="SOFTWARE"/>
    <s v="ERROR DE TRANSACCIONES"/>
    <s v="RECHAZO GENERAL"/>
    <s v="AGREGADOR"/>
    <m/>
    <s v="CERRADO"/>
    <s v="25/08/2025 SE REALIZA VISITA AL PUNTO PARA ATENDER SOLICITUD DE MANTENIMIENTO EN DATÁFONO DEL CORRESPONSAL BANCOLOMBIA. EL USUARIO REPORTA IMPOSIBILIDAD DE REALIZAR TRANSACCIONES, INDICANDO QUE EL DISPOSITIVO ARROJA MENSAJE DE &quot;RECHAZO GENERAL&quot;. _x000a_ _x000a_AL VERIFICAR EL EQUIPO, SE IDENTIFICA QUE SE ENCUENTRA DESCONFIGURADO, LO QUE IMPIDE SU CORRECTO FUNCIONAMIENTO. SE PROCEDE CON LA RECONFIGURACIÓN COMPLETA DEL DATÁFONO, AJUSTANDO LOS PARÁMETROS NECESARIOS PARA SU OPERATIVIDAD. _x000a_ _x000a_FINALIZADA LA INTERVENCIÓN, SE REALIZAN PRUEBAS DE CONEXIÓN Y TRANSACCIÓN, OBTENIENDO RESULTADOS EXITOSOS. EL EQUIPO QUEDA OPERATIVO Y EN CONDICIONES ÓPTIMAS PARA SU USO."/>
    <s v="VISITA_TÉCNICA"/>
    <s v="F100V565"/>
    <s v="TIPO I"/>
    <s v="TERRESTRE"/>
    <s v="MARTINEZ TOVAR OSCAR DAVID"/>
    <n v="1"/>
    <n v="0"/>
    <n v="65960.072302"/>
    <n v="75096.394270399993"/>
    <n v="65960.072302"/>
    <m/>
    <m/>
    <m/>
    <m/>
    <m/>
    <m/>
    <m/>
    <m/>
  </r>
  <r>
    <s v="CALI"/>
    <x v="4"/>
    <x v="4"/>
    <n v="76520"/>
    <n v="2639275"/>
    <n v="57075"/>
    <s v="INCIDENTE "/>
    <s v="VALLE DEL CAUCA"/>
    <s v="PALMIRA"/>
    <s v="PTM PALMIRA TIENDA DE MASCOTAS"/>
    <s v="REDEBAN"/>
    <s v="FO-25-1420044"/>
    <d v="2025-08-25T11:51:00"/>
    <d v="2025-08-25T17:53:00"/>
    <s v="NO"/>
    <s v="HARDWARE"/>
    <s v="IMPRESION"/>
    <s v="DAÑO POS"/>
    <s v="AGREGADOR"/>
    <m/>
    <s v="CERRADO"/>
    <s v="25/08/2025 SE VISITA EL COMERCIO, SE REVISA LOS EQUIPOS ESTA FALLANDO EL DATAFONO MIXTO SE PEGA Y NO IMPRIME LOS VOUCHER POR LO QUE SE CAMBIA RESOLVIENDO EL DAÑO, PRUEBAS OK, TELECARGA TRNA"/>
    <s v="VISITA_TÉCNICA"/>
    <s v="XPSZZ326"/>
    <s v="TIPO I"/>
    <s v="TERRESTRE"/>
    <s v="HERRERA MONAR GEOVANNY"/>
    <n v="1"/>
    <n v="0"/>
    <n v="65960.072302"/>
    <n v="75096.394270399993"/>
    <n v="65960.072302"/>
    <m/>
    <m/>
    <m/>
    <m/>
    <m/>
    <m/>
    <m/>
    <m/>
  </r>
  <r>
    <s v="IBAGUE"/>
    <x v="3"/>
    <x v="3"/>
    <n v="73616"/>
    <n v="2634689"/>
    <n v="45989"/>
    <s v="INCIDENTE "/>
    <s v="TOLIMA"/>
    <s v="RIOBLANCO"/>
    <s v="BARRIO CENTRO RIOBLANCO 5"/>
    <s v="REDEBAN"/>
    <s v="FO-25-1414837"/>
    <d v="2025-08-23T14:20:00"/>
    <d v="2025-08-25T18:20:00"/>
    <s v="NO"/>
    <s v="HARDWARE"/>
    <s v="IMPRESION"/>
    <s v="NO IMPRIME UNO O VARIOS CARACTERES"/>
    <s v="CB UNO A UNO"/>
    <m/>
    <s v="CERRADO"/>
    <s v="25/08/2025 SE REALIZA CAMBIO DE EQUIPO &quot;NO IMPRIME ALGUNOS CARACTERES&quot; TRANSACCIONES DE PRUEBA O.K"/>
    <s v="VISITA_TÉCNICA"/>
    <s v="II001608"/>
    <s v="TIPO IV"/>
    <s v="TERRESTRE"/>
    <s v="GUTIERREZ  CAMILO ANDRES"/>
    <n v="1"/>
    <n v="0"/>
    <n v="479588.87655000004"/>
    <n v="196536.5258152"/>
    <n v="479588.87655000004"/>
    <m/>
    <m/>
    <m/>
    <m/>
    <m/>
    <m/>
    <m/>
    <m/>
  </r>
  <r>
    <s v="MEDELLIN"/>
    <x v="1"/>
    <x v="1"/>
    <n v="5088"/>
    <n v="2637552"/>
    <n v="73498"/>
    <s v="INCIDENTE "/>
    <s v="ANTIOQUIA"/>
    <s v="BELLO"/>
    <s v="BARRIO BELLO BELLO 17"/>
    <s v="REDEBAN"/>
    <s v="FO-25-1418896"/>
    <d v="2025-08-25T09:44:00"/>
    <d v="2025-08-25T18:26:00"/>
    <s v="NO"/>
    <s v="HARDWARE"/>
    <s v="LECTOR DE TARJETAS"/>
    <s v="MENSAJE RETIRE TARJETA"/>
    <s v="CB UNO A UNO"/>
    <m/>
    <s v="CERRADO"/>
    <s v="25/08/2025 SE REALIZA REEMPLAZO DEL DATÁFONO DEBIDO A FALLA EN EL LECTOR DE CHIP, LA CUAL IMPEDÍA LA REALIZACIÓN DE RETIROS MEDIANTE TARJETA. EL EQUIPO PRESENTABA IMPOSIBILIDAD DE LECTURA EN TRANSACCIONES CON CHIP, AFECTANDO LA OPERATIVIDAD DEL PUNTO. SE INSTALA NUEVO DISPOSITIVO, EL CUAL QUEDA COMPLETAMENTE FUNCIONAL Y VALIDADO PARA OPERACIONES CON TARJETA."/>
    <s v="VISITA_TÉCNICA"/>
    <s v="ON00Y636"/>
    <s v="TIPO I"/>
    <s v="TERRESTRE"/>
    <s v="MARTINEZ TOVAR OSCAR DAVID"/>
    <n v="1"/>
    <n v="0"/>
    <n v="65960.072302"/>
    <n v="75096.394270399993"/>
    <n v="65960.072302"/>
    <m/>
    <m/>
    <m/>
    <m/>
    <m/>
    <m/>
    <m/>
    <m/>
  </r>
  <r>
    <s v="PASTO"/>
    <x v="4"/>
    <x v="4"/>
    <n v="86001"/>
    <n v="2603115"/>
    <n v="44659"/>
    <s v="INCIDENTE "/>
    <s v="PUTUMAYO"/>
    <s v="MOCOA"/>
    <s v="DISTRICOL DIGITAL WORLD"/>
    <s v="REDEBAN"/>
    <s v="FO-25-1380034"/>
    <d v="2025-08-15T10:45:00"/>
    <d v="2025-08-25T18:37:00"/>
    <s v="NO"/>
    <s v="SOFTWARE"/>
    <s v="COMUNICACION"/>
    <s v="PARAMETROS DE CONFIGURACION EN POS"/>
    <s v="AGREGADOR"/>
    <m/>
    <s v="CERRADO"/>
    <s v="25/08/2025 SE REALIZA RECONFIGURACIÓN DE EQUIPO, SE INICIALIZA, Y SE REALIZAN PRUEBAS EXITOSAS"/>
    <s v="VISITA_TÉCNICA"/>
    <s v="GA0AZ470"/>
    <s v="TIPO IV"/>
    <s v="TERRESTRE"/>
    <s v="GUERRERO RAMIREZ OSCAR DARIO"/>
    <n v="1"/>
    <n v="0"/>
    <n v="479588.87655000004"/>
    <n v="196536.5258152"/>
    <n v="479588.87655000004"/>
    <m/>
    <m/>
    <m/>
    <m/>
    <m/>
    <m/>
    <m/>
    <m/>
  </r>
  <r>
    <s v="PASTO"/>
    <x v="4"/>
    <x v="4"/>
    <n v="52001"/>
    <n v="2638347"/>
    <n v="33148"/>
    <s v="INCIDENTE "/>
    <s v="NARIÑO"/>
    <s v="PASTO"/>
    <s v="BARRIO SANTA MONICA PASTO"/>
    <s v="REDEBAN"/>
    <s v="FO-25-1419334"/>
    <d v="2025-08-25T10:33:00"/>
    <d v="2025-08-25T18:48:00"/>
    <s v="NO"/>
    <s v="HARDWARE"/>
    <s v="IMPRESION"/>
    <s v="TAPA IMPRESORA"/>
    <s v="CB UNO A UNO"/>
    <m/>
    <s v="CERRADO"/>
    <s v="25/08/2025 SE LLEGA AL CB PARA REVISAR FALLA, SE ENCUENTRA DATÁFONO CON TAPA DEL RODILLO MALA Y TECLADO BORROSO, SE REALIZA CAMBIO DE EQUIPO POR 2600 SE INSTALA MAGIC Y FUENTE, SE HACEN PRUEBAS OK CORRESPONSAL OPERATIVO"/>
    <s v="VISITA_TÉCNICA"/>
    <s v="11YZZ992"/>
    <s v="TIPO I"/>
    <s v="TERRESTRE"/>
    <s v="GUERRERO RAMIREZ OSCAR DARIO"/>
    <n v="1"/>
    <n v="0"/>
    <n v="65960.072302"/>
    <n v="75096.394270399993"/>
    <n v="65960.072302"/>
    <m/>
    <m/>
    <m/>
    <m/>
    <m/>
    <m/>
    <m/>
    <m/>
  </r>
  <r>
    <s v="NEIVA"/>
    <x v="3"/>
    <x v="3"/>
    <n v="41001"/>
    <n v="2640603"/>
    <n v="10545"/>
    <s v="INCIDENTE "/>
    <s v="HUILA"/>
    <s v="NEIVA"/>
    <s v="BARRIO IPANEMA"/>
    <s v="REDEBAN"/>
    <s v="FO-25-1421510"/>
    <d v="2025-08-25T14:44:00"/>
    <d v="2025-08-25T18:57:00"/>
    <s v="NO"/>
    <s v="HARDWARE"/>
    <s v="ALERT IRRUPTION"/>
    <s v="ALERT IRRUPTION"/>
    <s v="CB UNO A UNO"/>
    <m/>
    <s v="CERRADO"/>
    <s v="25/08/2025 SE REALIZA VISITA AL PUNTO, SE REALIZA CAMBIO DE EQUIPO  POR DAÑO ALERT IRRUPTION. DE DEJA EQUIPO INSTALADO CON VR 10.3, PRUEBAS CB OK, CB OPERATIVO."/>
    <s v="VISITA_TÉCNICA"/>
    <s v="XP00I234"/>
    <s v="TIPO I"/>
    <s v="TERRESTRE"/>
    <s v="DEVIA REINOSO JUAN CARLOS"/>
    <n v="1"/>
    <n v="0"/>
    <n v="65960.072302"/>
    <n v="75096.394270399993"/>
    <n v="65960.072302"/>
    <m/>
    <m/>
    <m/>
    <m/>
    <m/>
    <m/>
    <m/>
    <m/>
  </r>
  <r>
    <s v="MEDELLIN"/>
    <x v="1"/>
    <x v="1"/>
    <n v="5101"/>
    <n v="2639722"/>
    <n v="52962"/>
    <s v="INCIDENTE "/>
    <s v="ANTIOQUIA"/>
    <s v="CIUDAD BOLIVAR"/>
    <s v="BARRIO LA CABANA CIUDAD BOLIVA"/>
    <s v="REDEBAN"/>
    <s v="FO-25-1420488"/>
    <d v="2025-08-25T12:41:00"/>
    <d v="2025-08-26T09:08:00"/>
    <s v="NO"/>
    <s v="HARDWARE"/>
    <s v="ALERT IRRUPTION"/>
    <s v="ALERT IRRUPTION"/>
    <s v="CB UNO A UNO"/>
    <m/>
    <s v="CERRADO"/>
    <s v="26/08/2025 SE CAMBIA EQUIPO POR ALERTA INTERRUPTION TODO QUEDA OK"/>
    <s v="VISITA_TÉCNICA"/>
    <s v="9C0LZ877"/>
    <s v="TIPO II"/>
    <s v="TERRESTRE"/>
    <s v="ALVAREZ ARENAS VICTOR HUGO"/>
    <n v="1"/>
    <n v="0"/>
    <n v="144967.87232000002"/>
    <n v="140395.6348884"/>
    <n v="144967.87232000002"/>
    <m/>
    <m/>
    <m/>
    <m/>
    <m/>
    <m/>
    <m/>
    <m/>
  </r>
  <r>
    <s v="BARRANQUILLA"/>
    <x v="2"/>
    <x v="2"/>
    <n v="8001"/>
    <n v="2639859"/>
    <n v="47533"/>
    <s v="INCIDENTE "/>
    <s v="ATLANTICO"/>
    <s v="BARRANQUILLA"/>
    <s v="BARRIO BELLARENA BARRANQUILLA"/>
    <s v="REDEBAN"/>
    <s v="FO-25-1420990"/>
    <d v="2025-08-25T13:43:00"/>
    <d v="2025-08-26T09:34:00"/>
    <s v="NO"/>
    <s v="SOFTWARE"/>
    <s v="LECTOR DE BARRAS"/>
    <s v="LECTOR DESCONFIGURADO"/>
    <s v="CB UNO A UNO"/>
    <m/>
    <s v="CERRADO"/>
    <s v="26/08/2025 SE REALIZA VISITA AL COMERCIO SE ENCUENTRA LECTOR DE BARRAS DESCONFIGURADO LO CUAL NO DEJABA REALIZAR NINGÚN RECAUDO SE CONFIGURA NUEVAMENTE SE REALIZAN PRUEBAS EXITOSAS Y EL CB QUEDA OPERATIVO"/>
    <s v="VISITA_TÉCNICA"/>
    <s v="GB00H062"/>
    <s v="TIPO I"/>
    <s v="TERRESTRE"/>
    <s v="PEÑALOZA GUTIERREZ RAFAEL GUSTAVO"/>
    <n v="1"/>
    <n v="0"/>
    <n v="65960.072302"/>
    <n v="75096.394270399993"/>
    <n v="65960.072302"/>
    <m/>
    <m/>
    <m/>
    <m/>
    <m/>
    <m/>
    <m/>
    <m/>
  </r>
  <r>
    <s v="BOGOTA"/>
    <x v="5"/>
    <x v="5"/>
    <n v="11001"/>
    <n v="2622777"/>
    <n v="34264"/>
    <s v="INCIDENTE "/>
    <s v="CUNDINAMARCA"/>
    <s v="BOGOTA"/>
    <s v="OPRAP CENTRO COMERCIAL ENSUENO"/>
    <s v="REDEBAN"/>
    <s v="FO-25-1405434 | FO-25-1401838"/>
    <d v="2025-08-21T08:04:00"/>
    <d v="2025-08-26T09:45:00"/>
    <s v="NO"/>
    <s v="HARDWARE"/>
    <s v="PINPAD"/>
    <s v="DAÑO POS"/>
    <s v="ROBUSTO"/>
    <m/>
    <s v="CERRADO"/>
    <s v="21/08/2025 SE LLEGA A LA DIRECCIÓN INDICADA, SE REINICIA TELÉFONO SE REINSTALAR SISTEMA OPERATIVO Y VERSIONAMIENTO PERO PINPAD CONTINÚA BLOQUEADO SE REALIZA PRUEBA CON OTRO EQUIPO DE MI BACKUP SIN SOLICITAR EL CAMBIO , PERO EL PINPAD CONTINÚA BLOQUEADO , DEBIDO A LA OPERACIÓN DEL DÍA NO SE CUENTA CON PINPAD DISPONIBLE PARA REALIZAR EL CAMBIO , SE LE COMUNICA AL COMERCIO , SE REPROGRAMA LA VISITA._x000a_26/08/2025 SE REALIZA VISITA A CB PARA ATENDER INCIDENTE SE REALIZA CAMBIO DE PINPAD POR FALLA NO LEE NINGUNA TARJETA,SE REALIZAN PRUEBAS OK"/>
    <s v="VISITA_TÉCNICA"/>
    <s v="1UZZZ596"/>
    <s v="TIPO I"/>
    <s v="TERRESTRE"/>
    <s v="GALINDO ROJAS LUIS FELIPE"/>
    <n v="1"/>
    <n v="0"/>
    <n v="65960.072302"/>
    <n v="75096.394270399993"/>
    <n v="65960.072302"/>
    <m/>
    <m/>
    <m/>
    <m/>
    <m/>
    <m/>
    <m/>
    <m/>
  </r>
  <r>
    <s v="APARTADO"/>
    <x v="1"/>
    <x v="1"/>
    <n v="5490"/>
    <n v="2633500"/>
    <n v="46643"/>
    <s v="INCIDENTE "/>
    <s v="ANTIOQUIA"/>
    <s v="NECOCLI"/>
    <s v="BARRIO CENTRO NECOCLI 4"/>
    <s v="REDEBAN"/>
    <s v="FO-25-1411871"/>
    <d v="2025-08-22T17:09:00"/>
    <d v="2025-08-26T09:54:00"/>
    <s v="NO"/>
    <s v="HARDWARE"/>
    <s v="LECTOR DE TARJETAS"/>
    <s v="DAÑO POS"/>
    <s v="CB UNO A UNO"/>
    <m/>
    <s v="CERRADO"/>
    <s v="26/08/2025 SE REALIZA CAMBIO DE EQUIPO POR DAÑO EN EL LECTOR DE TARJETAS, AL INGRESARLAS SALE RECHAZADO GENERAR, OTRAS SALE TRANSACCIÓN DECLINADA, ADICIONAL EL TECLADO ESTÁ BORROSO, SE INSTALA, CONFIGURA NUEVO EQUIPO OPERATIVO OK, PRUEBAS EXITOSAS, CLIENTE CB VALIDA SALDO ANTES Y DESPUÉS DEL MANTENIMIENTO SIN NOVEDAD, SE DEJA CB OPERATIVO OK"/>
    <s v="VISITA_TÉCNICA"/>
    <s v="XP007623"/>
    <s v="TIPO II"/>
    <s v="TERRESTRE"/>
    <s v="GONZALEZ FERRER JESUS ALEXANDER"/>
    <n v="1"/>
    <n v="0"/>
    <n v="144967.87232000002"/>
    <n v="140395.6348884"/>
    <n v="144967.87232000002"/>
    <m/>
    <m/>
    <m/>
    <m/>
    <m/>
    <m/>
    <m/>
    <m/>
  </r>
  <r>
    <s v="VILLAVICENCIO"/>
    <x v="3"/>
    <x v="3"/>
    <n v="50001"/>
    <n v="2639773"/>
    <n v="59982"/>
    <s v="INCIDENTE "/>
    <s v="META"/>
    <s v="VILLAVICENCIO"/>
    <s v="BARRIO BRR ROSA BLANCA VILLAVI"/>
    <s v="REDEBAN"/>
    <s v="FO-25-1420647"/>
    <d v="2025-08-25T13:24:00"/>
    <d v="2025-08-26T10:20:00"/>
    <s v="NO"/>
    <s v="HARDWARE"/>
    <s v="LECTOR DE BARRAS"/>
    <s v="DAÑO POS"/>
    <s v="CB UNO A UNO"/>
    <m/>
    <s v="CERRADO"/>
    <s v="26/08/2025 SE REALIZA VISITA A CB_x000a_ CAMBIO DE LECTOR DE BARRAS, LECTOR AVERIADO SE REALIZAN PRUEBAS OK"/>
    <s v="VISITA_TÉCNICA"/>
    <s v="LA00A076"/>
    <s v="TIPO I"/>
    <s v="TERRESTRE"/>
    <s v="CASTRILLON URREA LONDIER LEANDRO"/>
    <n v="1"/>
    <n v="0"/>
    <n v="65960.072302"/>
    <n v="75096.394270399993"/>
    <n v="65960.072302"/>
    <m/>
    <m/>
    <m/>
    <m/>
    <m/>
    <m/>
    <m/>
    <m/>
  </r>
  <r>
    <s v="MANIZALES"/>
    <x v="4"/>
    <x v="6"/>
    <n v="17001"/>
    <n v="2642244"/>
    <n v="51029"/>
    <s v="INCIDENTE "/>
    <s v="CALDAS"/>
    <s v="MANIZALES"/>
    <s v="BARRIO CENTRO MANIZALES 13"/>
    <s v="REDEBAN"/>
    <s v="FO-25-1422775"/>
    <d v="2025-08-25T17:49:00"/>
    <d v="2025-08-26T10:37:00"/>
    <s v="NO"/>
    <s v="HARDWARE"/>
    <s v="TECLADO"/>
    <s v="DAÑO POS"/>
    <s v="CB UNO A UNO"/>
    <m/>
    <s v="CERRADO"/>
    <s v="26/08/2025 SE REALIZA VISITA SE CAMBIA DATAFONO POR TECLADO EN MAL ESTADO, DATÁFONO INSTALADO NO REGISTRA SERIAL Y DA RECHAZO GENERAL, SE CAMBIA NUEVAMENTE SE CREAN USUARIOS SE HACEN PRUEBAS SERVICIO OK"/>
    <s v="VISITA_TÉCNICA"/>
    <s v="AD04Z068"/>
    <s v="TIPO I"/>
    <s v="TERRESTRE"/>
    <s v="AGUIRRE HENAO RAUL EDUARDO"/>
    <n v="1"/>
    <n v="0"/>
    <n v="65960.072302"/>
    <n v="75096.394270399993"/>
    <n v="65960.072302"/>
    <m/>
    <m/>
    <m/>
    <m/>
    <m/>
    <m/>
    <m/>
    <m/>
  </r>
  <r>
    <s v="MEDELLIN"/>
    <x v="1"/>
    <x v="1"/>
    <n v="5001"/>
    <n v="2643112"/>
    <n v="19580"/>
    <s v="INCIDENTE "/>
    <s v="ANTIOQUIA"/>
    <s v="MEDELLIN"/>
    <s v="COMCARD TOSCANA COMBATE"/>
    <s v="REDEBAN"/>
    <s v="FO-25-1423213"/>
    <d v="2025-08-26T08:00:00"/>
    <d v="2025-08-26T10:42:00"/>
    <s v="NO"/>
    <s v="HARDWARE"/>
    <s v="ACTUALIZACION"/>
    <s v="VERSION CAMBIO POS"/>
    <s v="AGREGADOR"/>
    <m/>
    <s v="CERRADO"/>
    <s v="26/08/2025 SE REALIZA MANTENIMIENTO OK, SE CONFIGURA PARÁMETROS QUE ESTABA DESCONFIGURADO,  EQUIPO QUEDA OPERATIVO OK"/>
    <s v="VISITA_TÉCNICA"/>
    <s v="AAAAD876"/>
    <s v="TIPO I"/>
    <s v="TERRESTRE"/>
    <s v="MARTINEZ TOVAR OSCAR DAVID"/>
    <n v="1"/>
    <n v="0"/>
    <n v="65960.072302"/>
    <n v="75096.394270399993"/>
    <n v="65960.072302"/>
    <m/>
    <m/>
    <m/>
    <m/>
    <m/>
    <m/>
    <m/>
    <m/>
  </r>
  <r>
    <s v="CALI"/>
    <x v="4"/>
    <x v="4"/>
    <n v="76364"/>
    <n v="2639959"/>
    <n v="81079"/>
    <s v="INCIDENTE "/>
    <s v="VALLE DEL CAUCA"/>
    <s v="JAMUNDI"/>
    <s v="BARRIO BELLO HORIZONTE JAMUNDI"/>
    <s v="REDEBAN"/>
    <s v="FO-25-1420980"/>
    <d v="2025-08-25T13:48:00"/>
    <d v="2025-08-26T10:51:00"/>
    <s v="NO"/>
    <s v="HARDWARE"/>
    <s v="ALERT IRRUPTION"/>
    <s v="ALERT IRRUPTION"/>
    <s v="CB UNO A UNO"/>
    <m/>
    <s v="CERRADO"/>
    <s v="26/08/2025 SE REALIZA CAMBIO DE EQUIPO A6 ALERT IRRUPTION, CB BANCOLOMBIA PURO, PRUEBAS OK"/>
    <s v="VISITA_TÉCNICA"/>
    <s v="SHZZZ024"/>
    <s v="TIPO II"/>
    <s v="TERRESTRE"/>
    <s v="PAREDES CASTILLO DIEGO"/>
    <n v="1"/>
    <n v="0"/>
    <n v="144967.87232000002"/>
    <n v="140395.6348884"/>
    <n v="144967.87232000002"/>
    <m/>
    <m/>
    <m/>
    <m/>
    <m/>
    <m/>
    <m/>
    <m/>
  </r>
  <r>
    <s v="BARRANQUILLA"/>
    <x v="2"/>
    <x v="2"/>
    <n v="8758"/>
    <n v="2639802"/>
    <n v="39650"/>
    <s v="INCIDENTE "/>
    <s v="ATLANTICO"/>
    <s v="SOLEDAD"/>
    <s v="AARRIO CENTRO SOLEDAD 2"/>
    <s v="REDEBAN"/>
    <s v="FO-25-1420478"/>
    <d v="2025-08-25T12:50:00"/>
    <d v="2025-08-26T10:59:00"/>
    <s v="NO"/>
    <s v="HARDWARE"/>
    <s v="LECTOR DE TARJETAS"/>
    <s v="DAÑO POS"/>
    <s v="CB UNO A UNO"/>
    <m/>
    <s v="CERRADO"/>
    <s v="26/08/2025 SE REALIZA VISITA TÉCNICA, CAMBIA EL DATAFONO, SE REALIZAN PRUEBAS EXITOSAS, EQUIPO FUNCIONA CORRECTAMENTE, CB QUEDA OPERATIVO."/>
    <s v="VISITA_TÉCNICA"/>
    <s v="9A0CZ280"/>
    <s v="TIPO I"/>
    <s v="TERRESTRE"/>
    <s v="DE AGUAS MUÑOZ DAVID JOSE"/>
    <n v="1"/>
    <n v="0"/>
    <n v="65960.072302"/>
    <n v="75096.394270399993"/>
    <n v="65960.072302"/>
    <m/>
    <m/>
    <m/>
    <m/>
    <m/>
    <m/>
    <m/>
    <m/>
  </r>
  <r>
    <s v="MEDELLIN"/>
    <x v="1"/>
    <x v="1"/>
    <n v="5042"/>
    <n v="2639410"/>
    <n v="53091"/>
    <s v="INCIDENTE "/>
    <s v="ANTIOQUIA"/>
    <s v="SANTA FE DE ANTIOQUIA"/>
    <s v="REVAL SANTAFE DE ANTIOQUIA"/>
    <s v="REDEBAN"/>
    <s v="FO-25-1420031"/>
    <d v="2025-08-25T11:53:00"/>
    <d v="2025-08-26T11:08:00"/>
    <s v="NO"/>
    <s v="HARDWARE"/>
    <s v="CABLEADO"/>
    <s v="DAÑO POS"/>
    <s v="ROBUSTO"/>
    <m/>
    <s v="CERRADO"/>
    <s v="26/08/2025 SE HACE MANTENIMIENTO SE OK SE CAMBIA FUENTE DE PODER OK PRUEBAS EXITOSAS"/>
    <s v="VISITA_TÉCNICA"/>
    <s v="9C0NZ455"/>
    <s v="TIPO II"/>
    <s v="TERRESTRE"/>
    <s v="DIAZ ZABALA FRANCIS DUBAN"/>
    <n v="1"/>
    <n v="0"/>
    <n v="144967.87232000002"/>
    <n v="140395.6348884"/>
    <n v="144967.87232000002"/>
    <m/>
    <m/>
    <m/>
    <m/>
    <m/>
    <m/>
    <m/>
    <m/>
  </r>
  <r>
    <s v="MEDELLIN"/>
    <x v="1"/>
    <x v="1"/>
    <n v="5576"/>
    <n v="2635379"/>
    <n v="19488"/>
    <s v="INCIDENTE "/>
    <s v="ANTIOQUIA"/>
    <s v="PUEBLORRICO"/>
    <s v="COMCARD PUEBLO RICO BAUZ"/>
    <s v="REDEBAN"/>
    <s v="FO-25-1416554"/>
    <d v="2025-08-24T10:55:00"/>
    <d v="2025-08-26T11:13:00"/>
    <s v="NO"/>
    <s v="SOFTWARE"/>
    <s v="COMUNICACION"/>
    <s v="PARAMETROS DE CONFIGURACION EN POS"/>
    <s v="AGREGADOR"/>
    <m/>
    <s v="CERRADO"/>
    <s v="26/08/2025 SE RECONFIGURA EQUIPO POR ERROR EN PARÁMETROS SE HACEN PRUEBAS TODO QUEDA OK"/>
    <s v="VISITA_TÉCNICA"/>
    <s v="AAAAA440"/>
    <s v="TIPO III"/>
    <s v="TERRESTRE"/>
    <s v="ALVAREZ ARENAS VICTOR HUGO"/>
    <n v="1"/>
    <n v="0"/>
    <n v="275728.78077800001"/>
    <n v="196536.5258152"/>
    <n v="275728.78077800001"/>
    <m/>
    <m/>
    <m/>
    <m/>
    <m/>
    <m/>
    <m/>
    <m/>
  </r>
  <r>
    <s v="SINCELEJO"/>
    <x v="2"/>
    <x v="2"/>
    <n v="70708"/>
    <n v="2634708"/>
    <n v="43635"/>
    <s v="INCIDENTE "/>
    <s v="SUCRE"/>
    <s v="SAN MARCOS"/>
    <s v="DISTRICOL PAPELERIA PINATERIA"/>
    <s v="REDEBAN"/>
    <s v="FO-25-1414875"/>
    <d v="2025-08-23T12:57:00"/>
    <d v="2025-08-26T11:19:00"/>
    <s v="NO"/>
    <s v="HARDWARE"/>
    <s v="COMUNICACION"/>
    <s v="MENSAJE CABLE DE RED DESCONECTADO"/>
    <s v="AGREGADOR"/>
    <m/>
    <s v="CERRADO"/>
    <s v="26/08/2025 SE VISITA SITIO SE VERIFICA INFORMACIÓN,_x000a_SE REALIZA PRIMEROS AUXILIOS, SE EVIDENCIA QUE EL DATÁFONO TIENE FALLA EN EL PUERTO, SE REALIZA CAMBIO DE EQUIPO, IMPRESIÓN OK, LECTOR DE CHIP OK, TECLADO OK, PRUEBA TRX EXITOSA."/>
    <s v="VISITA_TÉCNICA"/>
    <s v="9AFZZ414"/>
    <s v="TIPO III"/>
    <s v="TERRESTRE"/>
    <s v="SANTOS GUZMAN CHRISTIAN FELIPE"/>
    <n v="1"/>
    <n v="0"/>
    <n v="275728.78077800001"/>
    <n v="196536.5258152"/>
    <n v="275728.78077800001"/>
    <m/>
    <m/>
    <m/>
    <m/>
    <m/>
    <m/>
    <m/>
    <m/>
  </r>
  <r>
    <s v="CALI"/>
    <x v="4"/>
    <x v="4"/>
    <n v="76001"/>
    <n v="2643741"/>
    <n v="61523"/>
    <s v="INCIDENTE "/>
    <s v="VALLE DEL CAUCA"/>
    <s v="CALI"/>
    <s v="BARRIO ANDRES SANIN CALI 1"/>
    <s v="REDEBAN"/>
    <s v="FO-25-1424301"/>
    <d v="2025-08-26T08:43:00"/>
    <d v="2025-08-26T11:22:00"/>
    <s v="NO"/>
    <s v="HARDWARE"/>
    <s v="PINPAD"/>
    <s v="CABLE AVERIADO"/>
    <s v="CB UNO A UNO"/>
    <m/>
    <s v="CERRADO"/>
    <s v="26/08/2025 SE LIMPIA PINPAD Y QUEDA FUNCIONANDO CORRECTAMENTE"/>
    <s v="VISITA_TÉCNICA"/>
    <s v="JA00H775"/>
    <s v="TIPO I"/>
    <s v="TERRESTRE"/>
    <s v="CUERO RUIZ JHONNY"/>
    <n v="1"/>
    <n v="0"/>
    <n v="65960.072302"/>
    <n v="75096.394270399993"/>
    <n v="65960.072302"/>
    <m/>
    <m/>
    <m/>
    <m/>
    <m/>
    <m/>
    <m/>
    <m/>
  </r>
  <r>
    <s v="BUCARAMANGA"/>
    <x v="0"/>
    <x v="0"/>
    <n v="68276"/>
    <n v="2643204"/>
    <n v="43082"/>
    <s v="INCIDENTE "/>
    <s v="SANTANDER"/>
    <s v="FLORIDABLANCA"/>
    <s v="BARRIO LA ESMERALDA FLORIDABLA"/>
    <s v="REDEBAN"/>
    <s v="FO-25-1423316"/>
    <d v="2025-08-26T08:00:00"/>
    <d v="2025-08-26T11:29:00"/>
    <s v="NO"/>
    <s v="HARDWARE"/>
    <s v="IMPRESION"/>
    <s v="NO IMPRIME UNO O VARIOS CARACTERES"/>
    <s v="CB UNO A UNO"/>
    <m/>
    <s v="CERRADO"/>
    <s v="26/08/2025 SE REALIZA VISITA AL COMERCIO CB, SE VALIDA Y SE ENCUENTRA DATÁFONO CON PROBLEMAS EN LA IMPRESORA, SE HACE CAMBIO, SE CONFIGURA Y SE HACEN PRUEBAS DEJANDO TODO OK"/>
    <s v="VISITA_TÉCNICA"/>
    <s v="BA00Z087"/>
    <s v="TIPO I"/>
    <s v="TERRESTRE"/>
    <s v="GONZALEZ ESTUPIÑAN YEISON WALTER ANTONIO"/>
    <n v="1"/>
    <n v="0"/>
    <n v="65960.072302"/>
    <n v="75096.394270399993"/>
    <n v="65960.072302"/>
    <m/>
    <m/>
    <m/>
    <m/>
    <m/>
    <m/>
    <m/>
    <m/>
  </r>
  <r>
    <s v="TUNJA"/>
    <x v="0"/>
    <x v="0"/>
    <n v="15001"/>
    <n v="2641496"/>
    <n v="29390"/>
    <s v="INCIDENTE "/>
    <s v="BOYACA"/>
    <s v="TUNJA"/>
    <s v="BARRIO AQUIMIN 3 TUNJA"/>
    <s v="REDEBAN"/>
    <s v="FO-25-1422418"/>
    <d v="2025-08-25T16:14:00"/>
    <d v="2025-08-26T11:31:00"/>
    <s v="NO"/>
    <s v="HARDWARE"/>
    <s v="IMPRESION"/>
    <s v="NO AVANZA PAPEL"/>
    <s v="CB UNO A UNO"/>
    <m/>
    <s v="CERRADO"/>
    <s v="26/08/2025 SE  REALIZA CAMBIO DE EQUIPO POR DAÑO IMPRESIÓN DEJANDO PRUEBAS OK SIN TELECARGA NO AUTORIZADA"/>
    <s v="VISITA_TÉCNICA"/>
    <s v="AB002869"/>
    <s v="TIPO I"/>
    <s v="TERRESTRE"/>
    <s v="ALVARADO MORENO CRISTHIAN"/>
    <n v="1"/>
    <n v="0"/>
    <n v="65960.072302"/>
    <n v="75096.394270399993"/>
    <n v="65960.072302"/>
    <m/>
    <m/>
    <m/>
    <m/>
    <m/>
    <m/>
    <m/>
    <m/>
  </r>
  <r>
    <s v="MEDELLIN"/>
    <x v="1"/>
    <x v="1"/>
    <n v="5266"/>
    <n v="2642311"/>
    <n v="39644"/>
    <s v="INCIDENTE "/>
    <s v="ANTIOQUIA"/>
    <s v="ENVIGADO"/>
    <s v="BARRIO SAN JOSE ENVIGADO 1"/>
    <s v="REDEBAN"/>
    <s v="FO-25-1422771"/>
    <d v="2025-08-25T17:50:00"/>
    <d v="2025-08-26T11:35:00"/>
    <s v="NO"/>
    <s v="HARDWARE"/>
    <s v="NO ENCIENDE SE REINICIA"/>
    <s v="FUENTE PODER AVERIADA"/>
    <s v="CB UNO A UNO"/>
    <m/>
    <s v="CERRADO"/>
    <s v="26/08/2025 SE REALIZÓ CAMBIO DE FUENTE DE PODER"/>
    <s v="VISITA_TÉCNICA"/>
    <s v="9A0BZ965"/>
    <s v="TIPO I"/>
    <s v="TERRESTRE"/>
    <s v="CASTAÑEDA PALACIO CARLOS FELIPE"/>
    <n v="1"/>
    <n v="0"/>
    <n v="65960.072302"/>
    <n v="75096.394270399993"/>
    <n v="65960.072302"/>
    <m/>
    <m/>
    <m/>
    <m/>
    <m/>
    <m/>
    <m/>
    <m/>
  </r>
  <r>
    <s v="BOGOTA"/>
    <x v="5"/>
    <x v="5"/>
    <n v="25754"/>
    <n v="2640380"/>
    <n v="32984"/>
    <s v="INCIDENTE "/>
    <s v="CUNDINAMARCA"/>
    <s v="SOACHA"/>
    <s v="BARRIO SOACHA ALTICO SOACHA"/>
    <s v="REDEBAN"/>
    <s v="FO-25-1421445"/>
    <d v="2025-08-25T14:36:00"/>
    <d v="2025-08-26T11:47:00"/>
    <s v="NO"/>
    <s v="HARDWARE"/>
    <s v="SE REINICIA"/>
    <s v="DAÑO POS"/>
    <s v="CB UNO A UNO"/>
    <m/>
    <s v="CERRADO"/>
    <s v="26/08/2025 SE REALIZA VISITA DE CAMPO ENCONTRANDO QUE DATÁFONO SE REINICIA AL REALIZAR TX, SE REALIZA CAMBIO DE EQUIPO CON PINPAD Y HUB POR COMPATIBILIDAD CON EL DATAFONO. PRUEBAS OK, PARÁMETROS OKAY, CIERRE OKAY"/>
    <s v="VISITA_TÉCNICA"/>
    <s v="11VZZ648"/>
    <s v="TIPO I"/>
    <s v="TERRESTRE"/>
    <s v="GALEANO SORIANO JUAN DAVID"/>
    <n v="1"/>
    <n v="0"/>
    <n v="65960.072302"/>
    <n v="75096.394270399993"/>
    <n v="65960.072302"/>
    <m/>
    <m/>
    <m/>
    <m/>
    <m/>
    <m/>
    <m/>
    <m/>
  </r>
  <r>
    <s v="BUCARAMANGA"/>
    <x v="0"/>
    <x v="0"/>
    <n v="68575"/>
    <n v="2640319"/>
    <n v="65262"/>
    <s v="INCIDENTE "/>
    <s v="SANTANDER"/>
    <s v="PUERTO WILCHES"/>
    <s v="BARRIO LA CIENAGA PUERTO WILCH"/>
    <s v="REDEBAN"/>
    <s v="FO-25-1421461"/>
    <d v="2025-08-25T14:24:00"/>
    <d v="2025-08-26T11:51:00"/>
    <s v="NO"/>
    <s v="HARDWARE"/>
    <s v="LECTOR DE BARRAS"/>
    <s v="CABLE LECTORA AVERIADO"/>
    <s v="CB UNO A UNO"/>
    <m/>
    <s v="CERRADO"/>
    <s v="26/08/2025 SE FORMATEA DATAFONO SE ENCUENTRA LENTO, SE DEJA S.O Y VERSION9.90 OK. SE REALIZA CAMBIO DE LECTOR CABLE DAÑADO SE DEJA NUEVO Y SE HACEN PRUEBAS OK , VISITA EXITOSA"/>
    <s v="VISITA_TÉCNICA"/>
    <s v="2A008801"/>
    <s v="TIPO IV"/>
    <s v="TERRESTRE"/>
    <s v="GELVEZ MOGOLLON JOSE ELISEO"/>
    <n v="1"/>
    <n v="0"/>
    <n v="479588.87655000004"/>
    <n v="196536.5258152"/>
    <n v="479588.87655000004"/>
    <m/>
    <m/>
    <m/>
    <m/>
    <m/>
    <m/>
    <m/>
    <m/>
  </r>
  <r>
    <s v="IBAGUE"/>
    <x v="3"/>
    <x v="3"/>
    <n v="73585"/>
    <n v="2638341"/>
    <n v="31607"/>
    <s v="INCIDENTE "/>
    <s v="TOLIMA"/>
    <s v="PURIFICACION"/>
    <s v="BARRIO EL PUERTO 2 PURIFICACIO"/>
    <s v="REDEBAN"/>
    <s v="FO-25-1419339"/>
    <d v="2025-08-25T10:30:00"/>
    <d v="2025-08-26T12:16:00"/>
    <s v="NO"/>
    <s v="HARDWARE"/>
    <s v="LECTOR DE BARRAS"/>
    <s v="FORMATO INVALIDO LECTOR DAÑADO"/>
    <s v="CB UNO A UNO"/>
    <m/>
    <s v="CERRADO"/>
    <s v="26/08/2025 SE CONFIGURA LECTOR SYMBOL , SE REALIZA PRUEBAS OK"/>
    <s v="VISITA_TÉCNICA"/>
    <s v="1111F695"/>
    <s v="TIPO II"/>
    <s v="TERRESTRE"/>
    <s v="ANDRADE HERNANDEZ JUAN CARLOS"/>
    <n v="1"/>
    <n v="0"/>
    <n v="144967.87232000002"/>
    <n v="140395.6348884"/>
    <n v="144967.87232000002"/>
    <m/>
    <m/>
    <m/>
    <m/>
    <m/>
    <m/>
    <m/>
    <m/>
  </r>
  <r>
    <s v="CALI"/>
    <x v="4"/>
    <x v="4"/>
    <n v="76520"/>
    <n v="2641908"/>
    <n v="16654"/>
    <s v="INCIDENTE "/>
    <s v="VALLE DEL CAUCA"/>
    <s v="PALMIRA"/>
    <s v="MULTIPAGAS ROZO"/>
    <s v="REDEBAN"/>
    <s v="FO-25-1422560"/>
    <d v="2025-08-25T16:44:00"/>
    <d v="2025-08-26T12:31:00"/>
    <s v="NO"/>
    <s v="HARDWARE"/>
    <s v="IMPRESION"/>
    <s v="NO IMPRIME UNO O VARIOS CARACTERES"/>
    <s v="ROBUSTO"/>
    <m/>
    <s v="CERRADO"/>
    <s v="26/08/2025 EN LA VISITA TÉCNICA SE REALIZÓ EL CAMBIO DE LOS DATÁFONOS YA QUE SE ENCONTRARON AVERIADOS Y EN MAL ESTADO,SE CAMBIARON LOS PINPADS POR TECNOLOGÍA DESK 1600 ,SE INSTALARON MAGIC BOX 2600,SE CAMBIÓ EL LECTOR YA QUE NO ESTABA LEYENDO LOS CÓDIGOS,SE INSTALAN SISTEMA OPERATIVO Y VERSIÓN 10.3N,SE CREARON LOS USUARIOS Y SE REALIZARON LAS PRUEBAS DEJANDO EL SERVICIO OPERANDO SIN FALLAS Y SIN NOVEDAD REALIZARON LAS"/>
    <s v="VISITA_TÉCNICA"/>
    <s v="CZZZZ489 // CZZZZ491"/>
    <s v="TIPO I"/>
    <s v="TERRESTRE"/>
    <s v="SANCHEZ URREGO ROBINSON DAVID"/>
    <n v="1"/>
    <n v="0"/>
    <n v="65960.072302"/>
    <n v="75096.394270399993"/>
    <n v="65960.072302"/>
    <m/>
    <m/>
    <m/>
    <m/>
    <m/>
    <m/>
    <m/>
    <m/>
  </r>
  <r>
    <s v="PEREIRA"/>
    <x v="4"/>
    <x v="6"/>
    <n v="66001"/>
    <n v="2642630"/>
    <n v="78657"/>
    <s v="INCIDENTE "/>
    <s v="RISARALDA"/>
    <s v="PEREIRA"/>
    <s v="DISTRICOL TECNODATS"/>
    <s v="REDEBAN"/>
    <s v="FO-25-1423227"/>
    <d v="2025-08-26T08:00:00"/>
    <d v="2025-08-26T12:35:00"/>
    <s v="NO"/>
    <s v="SOFTWARE"/>
    <s v="COMUNICACION"/>
    <s v="PARAMETROS DE CONFIGURACION EN POS"/>
    <s v="AGREGADOR"/>
    <m/>
    <s v="CERRADO"/>
    <s v="26/08/2025 VISITAMOS COMERCIO, EL DATÁFONO PERDIÓ LOS PARÁMETROS, LO CONFIGURAMOS, NUEVAMENTE LO INICIALIZAMOS Y REALIZAMOS PRUEBAS OK"/>
    <s v="VISITA_TÉCNICA"/>
    <s v="SAOZZ073"/>
    <s v="TIPO I"/>
    <s v="TERRESTRE"/>
    <s v="ARROYAVE CANO MANUEL GUILLERMO"/>
    <n v="1"/>
    <n v="0"/>
    <n v="65960.072302"/>
    <n v="75096.394270399993"/>
    <n v="65960.072302"/>
    <m/>
    <m/>
    <m/>
    <m/>
    <m/>
    <m/>
    <m/>
    <m/>
  </r>
  <r>
    <s v="MEDELLIN"/>
    <x v="1"/>
    <x v="1"/>
    <n v="5360"/>
    <n v="2642157"/>
    <n v="21690"/>
    <s v="INCIDENTE "/>
    <s v="ANTIOQUIA"/>
    <s v="ITAGUI"/>
    <s v="BARRIO VILLA PAULA ITAGUI"/>
    <s v="REDEBAN"/>
    <s v="FO-25-1422656"/>
    <d v="2025-08-25T17:34:00"/>
    <d v="2025-08-26T12:55:00"/>
    <s v="NO"/>
    <s v="HARDWARE"/>
    <s v="COMUNICACION"/>
    <s v="DAÑO POS"/>
    <s v="CB UNO A UNO"/>
    <m/>
    <s v="CERRADO"/>
    <s v="26/08/2025 SE CAMBIA DATÁFONO POR PUERTO LAN DAÑADO"/>
    <s v="VISITA_TÉCNICA"/>
    <s v="AAVZZ122"/>
    <s v="TIPO I"/>
    <s v="TERRESTRE"/>
    <s v="CASTAÑEDA PALACIO CARLOS FELIPE"/>
    <n v="1"/>
    <n v="0"/>
    <n v="65960.072302"/>
    <n v="75096.394270399993"/>
    <n v="65960.072302"/>
    <m/>
    <m/>
    <m/>
    <m/>
    <m/>
    <m/>
    <m/>
    <m/>
  </r>
  <r>
    <s v="BOGOTA"/>
    <x v="5"/>
    <x v="5"/>
    <n v="25245"/>
    <n v="2639394"/>
    <n v="74366"/>
    <s v="INCIDENTE "/>
    <s v="CUNDINAMARCA"/>
    <s v="EL COLEGIO"/>
    <s v="BARRIO CENTRO EL COLEGIO 6"/>
    <s v="REDEBAN"/>
    <s v="FO-25-1420278"/>
    <d v="2025-08-25T12:08:00"/>
    <d v="2025-08-26T13:00:00"/>
    <s v="NO"/>
    <s v="HARDWARE"/>
    <s v="ALERT IRRUPTION"/>
    <s v="ALERT IRRUPTION"/>
    <s v="CB UNO A UNO"/>
    <m/>
    <s v="CERRADO"/>
    <s v="26/08/2025 SE REALIZA VISITA DE CAMPO ENCONTRADO  QUE POS SE QUEMO, POR LO ANTERIOR SE CAMBIA EQUIPO PRUEBAS CUPO Y USUARIO OK."/>
    <s v="VISITA_TÉCNICA"/>
    <s v="EG5ZZ556"/>
    <s v="TIPO II"/>
    <s v="TERRESTRE"/>
    <s v="LOZADA ROJAS CHRISTIAN ANDRES"/>
    <n v="1"/>
    <n v="0"/>
    <n v="144967.87232000002"/>
    <n v="140395.6348884"/>
    <n v="144967.87232000002"/>
    <m/>
    <m/>
    <m/>
    <m/>
    <m/>
    <m/>
    <m/>
    <m/>
  </r>
  <r>
    <s v="MEDELLIN"/>
    <x v="1"/>
    <x v="1"/>
    <n v="5001"/>
    <n v="2642185"/>
    <n v="24266"/>
    <s v="INCIDENTE "/>
    <s v="ANTIOQUIA"/>
    <s v="MEDELLIN"/>
    <s v="COMCARD MANRIQUE ANDROIDE"/>
    <s v="REDEBAN"/>
    <s v="FO-25-1422851"/>
    <d v="2025-08-26T08:00:00"/>
    <d v="2025-08-26T13:01:00"/>
    <s v="NO"/>
    <s v="HARDWARE"/>
    <s v="ALERT IRRUPTION"/>
    <s v="ALERT IRRUPTION"/>
    <s v="AGREGADOR"/>
    <m/>
    <s v="CERRADO"/>
    <s v="26/08/2025 EL EQUIPO PRESENTA ALERT IRRUPTION Y SE REALIZA EL DEBIDO CAMBIO"/>
    <s v="VISITA_TÉCNICA"/>
    <s v="ABC9Z882 - TRZZZ889"/>
    <s v="TIPO I"/>
    <s v="TERRESTRE"/>
    <s v="HERNANDEZ CHAVARRIA JUAN CAMILO"/>
    <n v="1"/>
    <n v="0"/>
    <n v="65960.072302"/>
    <n v="75096.394270399993"/>
    <n v="65960.072302"/>
    <m/>
    <m/>
    <m/>
    <m/>
    <m/>
    <m/>
    <m/>
    <m/>
  </r>
  <r>
    <s v="IBAGUE"/>
    <x v="3"/>
    <x v="3"/>
    <n v="73585"/>
    <n v="2645256"/>
    <n v="79785"/>
    <s v="INCIDENTE "/>
    <s v="TOLIMA"/>
    <s v="PURIFICACION"/>
    <s v="BARRIO PLAZA DE FERIAS PURIFICACION"/>
    <s v="REDEBAN"/>
    <s v="FO-25-1425587"/>
    <d v="2025-08-26T10:43:00"/>
    <d v="2025-08-26T13:09:00"/>
    <s v="NO"/>
    <s v="HARDWARE"/>
    <s v="LECTOR DE BARRAS"/>
    <s v="CABLE LECTORA AVERIADO"/>
    <s v="CB UNO A UNO"/>
    <m/>
    <s v="CERRADO"/>
    <s v="26/08/2025 SE REALIZA CAMBIO LECTOR DE BARRAS DEBIDO QUE EL ANTERIOR DEMORA EN LEER FACTURAS, SE INSTALA LECTOR SYMBOL, SE REALIZA PRUEBAS OK"/>
    <s v="VISITA_TÉCNICA"/>
    <s v="F1XZZ060"/>
    <s v="TIPO II"/>
    <s v="TERRESTRE"/>
    <s v="ANDRADE HERNANDEZ JUAN CARLOS"/>
    <n v="1"/>
    <n v="0"/>
    <n v="144967.87232000002"/>
    <n v="140395.6348884"/>
    <n v="144967.87232000002"/>
    <m/>
    <m/>
    <m/>
    <m/>
    <m/>
    <m/>
    <m/>
    <m/>
  </r>
  <r>
    <s v="MANIZALES"/>
    <x v="4"/>
    <x v="6"/>
    <n v="17873"/>
    <n v="2645812"/>
    <n v="19652"/>
    <s v="INCIDENTE "/>
    <s v="CALDAS"/>
    <s v="VILLAMARIA"/>
    <s v="BARRIO CENTRO IV VILLAMARIA"/>
    <s v="REDEBAN"/>
    <s v="FO-25-1425920"/>
    <d v="2025-08-26T11:14:00"/>
    <d v="2025-08-26T13:13:00"/>
    <s v="NO"/>
    <s v="HARDWARE"/>
    <s v="NO ENCIENDE SE REINICIA"/>
    <s v="FUENTE PODER AVERIADA"/>
    <s v="CB UNO A UNO"/>
    <m/>
    <s v="CERRADO"/>
    <s v="26/08/2025 SE REALIZA VISITA SE EVIDENCIA QUE FUENTE DE PODER ESTA EN MAL ESTADO, SE CAMBIA Y SE HACEN PRUEBAS, SERVICIO OK"/>
    <s v="VISITA_TÉCNICA"/>
    <s v="AAAAH123"/>
    <s v="TIPO I"/>
    <s v="TERRESTRE"/>
    <s v="AGUIRRE HENAO RAUL EDUARDO"/>
    <n v="1"/>
    <n v="0"/>
    <n v="65960.072302"/>
    <n v="75096.394270399993"/>
    <n v="65960.072302"/>
    <m/>
    <m/>
    <m/>
    <m/>
    <m/>
    <m/>
    <m/>
    <m/>
  </r>
  <r>
    <s v="MEDELLIN"/>
    <x v="1"/>
    <x v="1"/>
    <n v="5306"/>
    <n v="2644574"/>
    <n v="32938"/>
    <s v="INCIDENTE "/>
    <s v="ANTIOQUIA"/>
    <s v="GIRALDO"/>
    <s v="BARRIO CALLE PRINCIPAL VIA AL"/>
    <s v="REDEBAN"/>
    <s v="FO-25-1424736"/>
    <d v="2025-08-26T09:50:00"/>
    <d v="2025-08-26T13:17:00"/>
    <s v="NO"/>
    <s v="HARDWARE"/>
    <s v="LECTOR DE TARJETAS"/>
    <s v="MENSAJE RETIRE TARJETA"/>
    <s v="CB UNO A UNO"/>
    <m/>
    <s v="CERRADO"/>
    <s v="26/08/2025 SE HACE MANTENIMIENTO, SE LIMPIA LECTOR DE TARJETAS Y SE HACEN PRUEBAS EXITOSAS"/>
    <s v="VISITA_TÉCNICA"/>
    <s v="11XZZ536"/>
    <s v="TIPO III"/>
    <s v="TERRESTRE"/>
    <s v="DIAZ ZABALA FRANCIS DUBAN"/>
    <n v="1"/>
    <n v="0"/>
    <n v="275728.78077800001"/>
    <n v="196536.5258152"/>
    <n v="275728.78077800001"/>
    <m/>
    <m/>
    <m/>
    <m/>
    <m/>
    <m/>
    <m/>
    <m/>
  </r>
  <r>
    <s v="PEREIRA"/>
    <x v="4"/>
    <x v="6"/>
    <n v="63001"/>
    <n v="2645259"/>
    <n v="36746"/>
    <s v="INCIDENTE "/>
    <s v="QUINDIO"/>
    <s v="ARMENIA"/>
    <s v="REVAL SNR ARMENIA"/>
    <s v="REDEBAN"/>
    <s v="FO-25-1425577"/>
    <d v="2025-08-26T10:47:00"/>
    <d v="2025-08-26T13:21:00"/>
    <s v="NO"/>
    <s v="HARDWARE"/>
    <s v="DETERIORO"/>
    <s v="DATAFONO"/>
    <s v="ROBUSTO"/>
    <m/>
    <s v="CERRADO"/>
    <s v="26/08/2025 SE VISITA COMERCIO, SE REALIZÓ CAMBIO DE DATAFONO POR DETERIORO FÍSICO, SE GARANTIZAN PRUEBAS OK"/>
    <s v="VISITA_TÉCNICA"/>
    <s v="AA00F252"/>
    <s v="TIPO II"/>
    <s v="TERRESTRE"/>
    <s v="SANCHEZ SOLORZANO JUAN SEBASTIAN"/>
    <n v="1"/>
    <n v="0"/>
    <n v="144967.87232000002"/>
    <n v="140395.6348884"/>
    <n v="144967.87232000002"/>
    <m/>
    <m/>
    <m/>
    <m/>
    <m/>
    <m/>
    <m/>
    <m/>
  </r>
  <r>
    <s v="MEDELLIN"/>
    <x v="1"/>
    <x v="1"/>
    <n v="5001"/>
    <n v="2639966"/>
    <n v="62819"/>
    <s v="INCIDENTE "/>
    <s v="ANTIOQUIA"/>
    <s v="MEDELLIN"/>
    <s v="BARRIO SANTA CRUZ LA ROSA MEDE"/>
    <s v="REDEBAN"/>
    <s v="FO-25-1420976"/>
    <d v="2025-08-25T13:49:00"/>
    <d v="2025-08-26T13:29:00"/>
    <s v="NO"/>
    <s v="HARDWARE"/>
    <s v="CABLEADO"/>
    <s v="CABLE TEFF AVERIADO"/>
    <s v="CB UNO A UNO"/>
    <m/>
    <s v="CERRADO"/>
    <s v="26/08/2025 SE REALIZA CAMBIO DE CABLE ENSORTIJADO POR REINICIO CONSTANTEMENTE OK,  EQUIPO QUEDA OPERATIVO CON PRUEBAS EXITOSAS"/>
    <s v="VISITA_TÉCNICA"/>
    <s v="LA00Q031"/>
    <s v="TIPO I"/>
    <s v="TERRESTRE"/>
    <s v="MARTINEZ TOVAR OSCAR DAVID"/>
    <n v="1"/>
    <n v="0"/>
    <n v="65960.072302"/>
    <n v="75096.394270399993"/>
    <n v="65960.072302"/>
    <m/>
    <m/>
    <m/>
    <m/>
    <m/>
    <m/>
    <m/>
    <m/>
  </r>
  <r>
    <s v="BOGOTA"/>
    <x v="5"/>
    <x v="5"/>
    <n v="11001"/>
    <n v="2642051"/>
    <n v="57035"/>
    <s v="INCIDENTE "/>
    <s v="CUNDINAMARCA"/>
    <s v="BOGOTA"/>
    <s v="DISTRICOL REDPAG QUINTAS"/>
    <s v="REDEBAN"/>
    <s v="FO-25-1422567"/>
    <d v="2025-08-25T17:09:00"/>
    <d v="2025-08-26T13:39:00"/>
    <s v="NO"/>
    <s v="HARDWARE"/>
    <s v="ALERT IRRUPTION"/>
    <s v="ALERT IRRUPTION"/>
    <s v="AGREGADOR"/>
    <m/>
    <s v="CERRADO"/>
    <s v="26/08/2025 CAMBIO DE EQUIPO POR DAÑO SE REALIZA PRUEBAS OK SE ENTREGA SERVICIO OPERATIVO"/>
    <s v="VISITA_TÉCNICA"/>
    <s v="XPRZZ701"/>
    <s v="TIPO I"/>
    <s v="TERRESTRE"/>
    <s v="HERNANDEZ NARANJO OSCAR EDUARDO"/>
    <n v="1"/>
    <n v="0"/>
    <n v="65960.072302"/>
    <n v="75096.394270399993"/>
    <n v="65960.072302"/>
    <m/>
    <m/>
    <m/>
    <m/>
    <m/>
    <m/>
    <m/>
    <m/>
  </r>
  <r>
    <s v="MEDELLIN"/>
    <x v="1"/>
    <x v="1"/>
    <n v="5001"/>
    <n v="2645499"/>
    <n v="64361"/>
    <s v="INCIDENTE "/>
    <s v="ANTIOQUIA"/>
    <s v="MEDELLIN"/>
    <s v="OPRAP ESTACIÓN INDUSTRIALES"/>
    <s v="REDEBAN"/>
    <s v="FO-25-1425939"/>
    <d v="2025-08-26T11:07:00"/>
    <d v="2025-08-26T14:15:00"/>
    <s v="NO"/>
    <s v="HARDWARE"/>
    <s v="LECTOR DE BARRAS"/>
    <s v="FORMATO INVALIDO LECTOR DAÑADO"/>
    <s v="ROBUSTO"/>
    <m/>
    <s v="CERRADO"/>
    <s v="26/08/2025 SE REALIZÓ CAMBIO DE LECTOR POR CABLE DAÑADO"/>
    <s v="VISITA_TÉCNICA"/>
    <s v="7A003834"/>
    <s v="TIPO I"/>
    <s v="TERRESTRE"/>
    <s v="CASTAÑEDA PALACIO CARLOS FELIPE"/>
    <n v="1"/>
    <n v="0"/>
    <n v="65960.072302"/>
    <n v="75096.394270399993"/>
    <n v="65960.072302"/>
    <m/>
    <m/>
    <m/>
    <m/>
    <m/>
    <m/>
    <m/>
    <m/>
  </r>
  <r>
    <s v="BOGOTA"/>
    <x v="5"/>
    <x v="5"/>
    <n v="11001"/>
    <n v="2644971"/>
    <n v="73853"/>
    <s v="INCIDENTE "/>
    <s v="CUNDINAMARCA"/>
    <s v="BOGOTA"/>
    <s v="REDY FERIAS"/>
    <s v="REDEBAN"/>
    <s v="FO-25-1425249"/>
    <d v="2025-08-26T10:17:00"/>
    <d v="2025-08-26T14:22:00"/>
    <s v="NO"/>
    <s v="SOFTWARE"/>
    <s v="SE REINICIA"/>
    <s v="AL REALIZAR CIERRE CARGA VERSION"/>
    <s v="ROBUSTO"/>
    <m/>
    <s v="CERRADO"/>
    <s v="26/08/2025 SE REALIZA CAMBIO DE HUB POR FALLAS DE REINICIO PRUEBA OK"/>
    <s v="VISITA_TÉCNICA"/>
    <s v="EG0IZ229"/>
    <s v="TIPO I"/>
    <s v="TERRESTRE"/>
    <s v="ORTIZ MARTINEZ STIVEN"/>
    <n v="1"/>
    <n v="0"/>
    <n v="65960.072302"/>
    <n v="75096.394270399993"/>
    <n v="65960.072302"/>
    <m/>
    <m/>
    <m/>
    <m/>
    <m/>
    <m/>
    <m/>
    <m/>
  </r>
  <r>
    <s v="CARTAGENA"/>
    <x v="2"/>
    <x v="2"/>
    <n v="13001"/>
    <n v="2645223"/>
    <n v="49655"/>
    <s v="INCIDENTE "/>
    <s v="BOLIVAR"/>
    <s v="CARTAGENA"/>
    <s v="BARRIO URB PALMA DE SALAMANCA"/>
    <s v="REDEBAN"/>
    <s v="FO-25-1425592"/>
    <d v="2025-08-26T10:34:00"/>
    <d v="2025-08-26T15:26:00"/>
    <s v="NO"/>
    <s v="HARDWARE"/>
    <s v="TECLADO"/>
    <s v="DAÑO POS"/>
    <s v="CB UNO A UNO"/>
    <m/>
    <s v="CERRADO"/>
    <s v="26/08/2025 SE REALIZA CAMBIO DE EQUIPO POR PROBLEMAS DE TECLADO Y SE CAMBIA LECTORA POR CABLE DEGOLLADO,  SE INSTALA MAGIC BOX SE REALIZA PRUEBA Y TODO QUEDA OK"/>
    <s v="VISITA_TÉCNICA"/>
    <s v="II00Q086"/>
    <s v="TIPO I"/>
    <s v="TERRESTRE"/>
    <s v="MARTINEZ SALGUEDO ANDRES AUGUSTO"/>
    <n v="1"/>
    <n v="0"/>
    <n v="65960.072302"/>
    <n v="75096.394270399993"/>
    <n v="65960.072302"/>
    <m/>
    <m/>
    <m/>
    <m/>
    <m/>
    <m/>
    <m/>
    <m/>
  </r>
  <r>
    <s v="BOGOTA"/>
    <x v="5"/>
    <x v="5"/>
    <n v="11001"/>
    <n v="2644625"/>
    <n v="55891"/>
    <s v="INCIDENTE "/>
    <s v="CUNDINAMARCA"/>
    <s v="BOGOTA"/>
    <s v="BARRIO ALAMOS BOGOTA 3"/>
    <s v="REDEBAN"/>
    <s v="FO-25-1424749"/>
    <d v="2025-08-26T09:46:00"/>
    <d v="2025-08-26T15:31:00"/>
    <s v="NO"/>
    <s v="SOFTWARE"/>
    <s v="COMUNICACION"/>
    <s v="PARAMETROS DE CONFIGURACION EN POS"/>
    <s v="CB UNO A UNO"/>
    <m/>
    <s v="CERRADO"/>
    <s v="26/08/2025 SE REALIZA CONFIGURACIÓN PARÁMETROS DE COMUNICACIÓN PRUEBA OK"/>
    <s v="VISITA_TÉCNICA"/>
    <s v="XPJZZ892"/>
    <s v="TIPO I"/>
    <s v="TERRESTRE"/>
    <s v="ORTIZ MARTINEZ STIVEN"/>
    <n v="1"/>
    <n v="0"/>
    <n v="65960.072302"/>
    <n v="75096.394270399993"/>
    <n v="65960.072302"/>
    <m/>
    <m/>
    <m/>
    <m/>
    <m/>
    <m/>
    <m/>
    <m/>
  </r>
  <r>
    <s v="BUCARAMANGA"/>
    <x v="0"/>
    <x v="0"/>
    <n v="68001"/>
    <n v="2644281"/>
    <n v="18908"/>
    <s v="INCIDENTE "/>
    <s v="SANTANDER"/>
    <s v="BUCARAMANGA"/>
    <s v="PAGAFACIL CENTRO PAGO CABECERA"/>
    <s v="REDEBAN"/>
    <s v="FO-25-1424430"/>
    <d v="2025-08-26T09:27:00"/>
    <d v="2025-08-26T15:37:00"/>
    <s v="NO"/>
    <s v="HARDWARE"/>
    <s v="TECLADO"/>
    <s v="DAÑO POS"/>
    <s v="ROBUSTO"/>
    <m/>
    <s v="CERRADO"/>
    <s v="26/08/2025 SE VISITA COMERCIO SE CAMBIA ACTIVO DEBIDO TECLADO MALO, SE REALIZA INYECCIÓN DE SISTEMA Y VERSIÓN INICIALIZADA OK, PRUEBAS OK, CUBRE CLAVE OK, SE CAMBIA PINPAD DEBIDO A TECNOLOGÍA INSTALADA Y MAGIC BOX"/>
    <s v="VISITA_TÉCNICA"/>
    <s v="TZZZZ605"/>
    <s v="TIPO I"/>
    <s v="TERRESTRE"/>
    <s v="HERRERA LUQUE SAUL JAVIER"/>
    <n v="1"/>
    <n v="0"/>
    <n v="65960.072302"/>
    <n v="75096.394270399993"/>
    <n v="65960.072302"/>
    <m/>
    <m/>
    <m/>
    <m/>
    <m/>
    <m/>
    <m/>
    <m/>
  </r>
  <r>
    <s v="VILLAVICENCIO"/>
    <x v="3"/>
    <x v="3"/>
    <n v="99524"/>
    <n v="2608359"/>
    <n v="76548"/>
    <s v="INCIDENTE "/>
    <s v="VICHADA"/>
    <s v="LA PRIMAVERA"/>
    <s v="BARRIO EL CENTRO LA PRIMAVERA"/>
    <s v="REDEBAN"/>
    <s v="FO-25-1387908"/>
    <d v="2025-08-18T11:33:00"/>
    <d v="2025-08-26T15:45:00"/>
    <s v="NO"/>
    <s v="HARDWARE"/>
    <s v="ALERT IRRUPTION"/>
    <s v="ALERT IRRUPTION"/>
    <s v="CB UNO A UNO"/>
    <m/>
    <s v="CERRADO"/>
    <s v="26/08/2025 SE REALIZA INSTALACIÓN DE DATAFONO SE ENCUENTRA ALERTADO SE VÁLIDAD CON ENTIDAD Y EL COMERCIO SE ENCUENTRA BLOQUEADO SE REALIZA LLAMADA PARA DESBLOQUEAR Y REALIZAR PRUEBAS SE ENPERA UNOS MINUTOS Y NO LO DESBLOQUEAN SE LE INFORMA AL JEFE DE ZONA YA QUE NO SE PUEDEN REALIZAR PRUEBAS EXITOSA"/>
    <s v="VISITA_TÉCNICA"/>
    <s v="103ZZ228"/>
    <s v="TIPO IV ESPECIAL"/>
    <s v="AEREO"/>
    <s v="ROZO JIMENEZ EDGAR ARMANDO"/>
    <n v="1"/>
    <n v="0"/>
    <n v="988462.96268840006"/>
    <n v="196536.5258152"/>
    <n v="988462.96268840006"/>
    <m/>
    <m/>
    <m/>
    <m/>
    <m/>
    <m/>
    <m/>
    <m/>
  </r>
  <r>
    <s v="BUCARAMANGA"/>
    <x v="0"/>
    <x v="0"/>
    <n v="68418"/>
    <n v="2643597"/>
    <n v="49017"/>
    <s v="INCIDENTE "/>
    <s v="SANTANDER"/>
    <s v="LOS SANTOS"/>
    <s v="DISTRICOL CNDLUBLOSLINDEROS"/>
    <s v="REDEBAN"/>
    <s v="FO-25-1424313"/>
    <d v="2025-08-26T08:34:00"/>
    <d v="2025-08-26T15:48:00"/>
    <s v="NO"/>
    <s v="HARDWARE"/>
    <s v="COMUNICACION"/>
    <s v="MENSAJE CABLE DE RED DESCONECTADO"/>
    <s v="AGREGADOR"/>
    <m/>
    <s v="CERRADO"/>
    <s v="26/08/2025 SE REALIZA VISITA AL COMERCIO CB, SE VALIDA Y EL CLIENTE COMENTA QUE SE PRESENTA QUE EN EL DATÁFONO APARECE CONSTANTEMENTE EL MENSAJE SIN CONEXIÓN A INTERNET, SE VALIDA Y SE PROCEDE A CAMBIAR CABLE ENTORCHADO Y CABLE DE PODER, SE DESCARTA QUE NO SE VUELVA A PRESENTAR Y QUEDA FUNCIONANDO CORRECTAMENTE, SE HACEN PRUEBAS DEJANDO TODO OK"/>
    <s v="VISITA_TÉCNICA"/>
    <s v="AD00O654"/>
    <s v="TIPO II"/>
    <s v="TERRESTRE"/>
    <s v="GONZALEZ ESTUPIÑAN YEISON WALTER ANTONIO"/>
    <n v="1"/>
    <n v="0"/>
    <n v="144967.87232000002"/>
    <n v="140395.6348884"/>
    <n v="144967.87232000002"/>
    <m/>
    <m/>
    <m/>
    <m/>
    <m/>
    <m/>
    <m/>
    <m/>
  </r>
  <r>
    <s v="MEDELLIN"/>
    <x v="1"/>
    <x v="1"/>
    <n v="5212"/>
    <n v="2634747"/>
    <n v="78641"/>
    <s v="INCIDENTE "/>
    <s v="ANTIOQUIA"/>
    <s v="COPACABANA"/>
    <s v="DISTRICOL FRUVER EL SHANGAY"/>
    <s v="REDEBAN"/>
    <s v="FO-25-1416233"/>
    <d v="2025-08-23T15:46:00"/>
    <d v="2025-08-26T15:50:00"/>
    <s v="NO"/>
    <s v="HARDWARE"/>
    <s v="LECTOR DE TARJETAS"/>
    <s v="MENSAJE RETIRE TARJETA"/>
    <s v="AGREGADOR"/>
    <m/>
    <s v="CERRADO"/>
    <s v="26/08/2025 SE LLEGA AL SITIO SE REALIZA MANTENIMIENTO EQUIPO QUEDA OPERATIVO SE HACE PRUEBAS EXITOSAS"/>
    <s v="VISITA_TÉCNICA"/>
    <s v="SAOZZ057"/>
    <s v="TIPO I"/>
    <s v="TERRESTRE"/>
    <s v="COPETE CORDOBA DIEGO ALEJANDRO"/>
    <n v="1"/>
    <n v="0"/>
    <n v="65960.072302"/>
    <n v="75096.394270399993"/>
    <n v="65960.072302"/>
    <m/>
    <m/>
    <m/>
    <m/>
    <m/>
    <m/>
    <m/>
    <m/>
  </r>
  <r>
    <s v="APARTADO"/>
    <x v="1"/>
    <x v="1"/>
    <n v="5837"/>
    <n v="2642446"/>
    <n v="12003"/>
    <s v="INCIDENTE "/>
    <s v="ANTIOQUIA"/>
    <s v="TURBO"/>
    <s v="TURBO III"/>
    <s v="REDEBAN"/>
    <s v="FO-25-1423232"/>
    <d v="2025-08-26T08:00:00"/>
    <d v="2025-08-26T15:52:00"/>
    <s v="NO"/>
    <s v="HARDWARE"/>
    <s v="IMPRESION"/>
    <s v="DAÑO POS"/>
    <s v="CB UNO A UNO"/>
    <m/>
    <s v="CERRADO"/>
    <s v="26/08/2025 DATAFONO EXISTENTE PRESENTA PROBLEMAS DE IMPRESION, IMPRIME UNOS Y OTROS NO, IMPRIME ENCIMA DE LOS TEXTOS, SE PROCEDE A INSTALAR UNO NUEVO, SE HACEN PRUEBAS DE RETIRO, CONSULTA DE SALDO, CONSIGNACION Y PRUEBA DE LECTORA"/>
    <s v="VISITA_TÉCNICA"/>
    <s v="JAAAF480"/>
    <s v="TIPO II"/>
    <s v="TERRESTRE"/>
    <s v="SALDARRIAGA MIRANDA SANTIAGO"/>
    <n v="1"/>
    <n v="0"/>
    <n v="144967.87232000002"/>
    <n v="140395.6348884"/>
    <n v="144967.87232000002"/>
    <m/>
    <m/>
    <m/>
    <m/>
    <m/>
    <m/>
    <m/>
    <m/>
  </r>
  <r>
    <s v="MEDELLIN"/>
    <x v="1"/>
    <x v="1"/>
    <n v="5264"/>
    <n v="2636244"/>
    <n v="46085"/>
    <s v="INCIDENTE "/>
    <s v="ANTIOQUIA"/>
    <s v="ENTRERRIOS"/>
    <s v="BARRIO ROLDAN ENTRERRIOS 2"/>
    <s v="REDEBAN"/>
    <s v="FO-25-1418116"/>
    <d v="2025-08-25T08:24:00"/>
    <d v="2025-08-26T16:03:00"/>
    <s v="NO"/>
    <s v="HARDWARE"/>
    <s v="SE REINICIA"/>
    <s v="DAÑO POS"/>
    <s v="CB UNO A UNO"/>
    <m/>
    <s v="CERRADO"/>
    <s v="26/08/2025 SE REALIZA CAMBIO DE EQUIPO DEBIDO A TECLADO MALO Y REINICIOS CONSTANTES, SE CAMBIA PINPAD POR TECNOLOGÍA, SE RETIRA HUB Y SE INSTALA MÁGIC BOX 2600"/>
    <s v="VISITA_TÉCNICA"/>
    <s v="XP004627"/>
    <s v="TIPO II"/>
    <s v="TERRESTRE"/>
    <s v="QUINTERO SANCHEZ JUAN SEBASTIAN"/>
    <n v="1"/>
    <n v="0"/>
    <n v="144967.87232000002"/>
    <n v="140395.6348884"/>
    <n v="144967.87232000002"/>
    <m/>
    <m/>
    <m/>
    <m/>
    <m/>
    <m/>
    <m/>
    <m/>
  </r>
  <r>
    <s v="CALI"/>
    <x v="4"/>
    <x v="4"/>
    <n v="76001"/>
    <n v="2642351"/>
    <n v="76664"/>
    <s v="INCIDENTE "/>
    <s v="VALLE DEL CAUCA"/>
    <s v="CALI"/>
    <s v="DISTRICOL D SHOP"/>
    <s v="REDEBAN"/>
    <s v="FO-25-1422879"/>
    <d v="2025-08-26T08:00:00"/>
    <d v="2025-08-26T16:07:00"/>
    <s v="NO"/>
    <s v="HARDWARE"/>
    <s v="IMPRESION"/>
    <s v="NO AVANZA PAPEL"/>
    <s v="AGREGADOR"/>
    <m/>
    <s v="CERRADO"/>
    <s v="26/08/2025 SE LLEGA A SITIO Y SE ENCUENTRA QUE LE HACE FALTA EL RODILLO DE IMPRESIÓN, EL CUÁL SE ENCUENTRA EN EL PISO DEL CB"/>
    <s v="VISITA_TÉCNICA"/>
    <s v="SA0ZZ361"/>
    <s v="TIPO I"/>
    <s v="TERRESTRE"/>
    <s v="TORRES GARCIA JENDRY JOSE"/>
    <n v="1"/>
    <n v="0"/>
    <n v="65960.072302"/>
    <n v="75096.394270399993"/>
    <n v="65960.072302"/>
    <m/>
    <m/>
    <m/>
    <m/>
    <m/>
    <m/>
    <m/>
    <m/>
  </r>
  <r>
    <s v="MONTERIA"/>
    <x v="2"/>
    <x v="2"/>
    <n v="23670"/>
    <n v="2636488"/>
    <n v="76162"/>
    <s v="INCIDENTE "/>
    <s v="CORDOBA"/>
    <s v="SAN ANDRES SOTAVENTO"/>
    <s v="BARRIO OTRO SAN ANDRES DE SOTA"/>
    <s v="REDEBAN"/>
    <s v="FO-25-1418247"/>
    <d v="2025-08-25T08:28:00"/>
    <d v="2025-08-26T16:17:00"/>
    <s v="NO"/>
    <s v="HARDWARE"/>
    <s v="IMPRESION"/>
    <s v="NO AVANZA PAPEL"/>
    <s v="CB UNO A UNO"/>
    <m/>
    <s v="CERRADO"/>
    <s v="26/08/2025 SE REALIZA VISITA TÉCNICA Y SE HACE NECESARIO EL CAMBIO DE DATAFONO YA QUE PRESENTA PROBLEMAS CON EL AVANCE DEL PAPEL, SE ATASCA Y SALE EL BAUCHER INCOMPLETO, SE RETIRA DATAFONO PLACA 1227928, Y SE DEJA INSTALADO DATAFONO PLACA 1255394,,SE REALIZAN PRUEBAS Y SE DEJA EL SERVICIO FUNCIONANDO CORRECTAMENTE."/>
    <s v="VISITA_TÉCNICA"/>
    <s v="SX0GZ313"/>
    <s v="TIPO II"/>
    <s v="TERRESTRE"/>
    <s v="CASSIANI PEREZ RAUL RAMIRO"/>
    <n v="1"/>
    <n v="0"/>
    <n v="144967.87232000002"/>
    <n v="140395.6348884"/>
    <n v="144967.87232000002"/>
    <m/>
    <m/>
    <m/>
    <m/>
    <m/>
    <m/>
    <m/>
    <m/>
  </r>
  <r>
    <s v="MONTERIA"/>
    <x v="2"/>
    <x v="2"/>
    <n v="23570"/>
    <n v="2639958"/>
    <n v="69349"/>
    <s v="INCIDENTE "/>
    <s v="CORDOBA"/>
    <s v="PUEBLO NUEVO"/>
    <s v="PAGAFACIL PUEBLO NUEVO CORDOBA"/>
    <s v="REDEBAN"/>
    <s v="FO-25-1420986"/>
    <d v="2025-08-25T13:47:00"/>
    <d v="2025-08-26T16:26:00"/>
    <s v="NO"/>
    <s v="HARDWARE"/>
    <s v="PINPAD"/>
    <s v="DAÑO POS"/>
    <s v="ROBUSTO"/>
    <m/>
    <s v="CERRADO"/>
    <s v="26/08/2025 SE REALIZA CAMBIO DE EQUIPO,EQUIPO PRESENTA FALLAS EN LA LECTURA DE TARJETAS DECLINA LA TRANSACCIÓN, SE INSTALA NUEVOS EQUIPOS PRUEBAS OK, SE CREA USUARIOS, LECTORA DE BARRA OPERANDO OK, DNRA, SE CONFIGURACIÓN INTEGRACIÓN EN CAJA CB OPERANDO CON NORMALIDAD"/>
    <s v="VISITA_TÉCNICA"/>
    <s v="9T5ZZ491"/>
    <s v="TIPO II"/>
    <s v="TERRESTRE"/>
    <s v="ARRAZOLA HERNANDEZ NICOLAS AUGUSTO"/>
    <n v="1"/>
    <n v="0"/>
    <n v="144967.87232000002"/>
    <n v="140395.6348884"/>
    <n v="144967.87232000002"/>
    <m/>
    <m/>
    <m/>
    <m/>
    <m/>
    <m/>
    <m/>
    <m/>
  </r>
  <r>
    <s v="MEDELLIN"/>
    <x v="1"/>
    <x v="1"/>
    <n v="5664"/>
    <n v="2639481"/>
    <n v="48480"/>
    <s v="INCIDENTE "/>
    <s v="ANTIOQUIA"/>
    <s v="SAN PEDRO DE LOS MILAGROS"/>
    <s v="BARRIO PARQUE SAN PEDRO DE LOS"/>
    <s v="REDEBAN"/>
    <s v="FO-25-1420301"/>
    <d v="2025-08-25T12:13:00"/>
    <d v="2025-08-26T16:28:00"/>
    <s v="NO"/>
    <s v="HARDWARE"/>
    <s v="IMPRESION"/>
    <s v="DAÑO POS"/>
    <s v="CB UNO A UNO"/>
    <m/>
    <s v="CERRADO"/>
    <s v="26/08/2025 SE REALIZA REVISIÓN DEL EQUIPO OK, SE INSTRUYE QUE NO DEBE HABER OBSTRUCCIÓN EN LA IMPRESORA CUANDO ESTA SALIENDO EL PAPEL PORQUE SE PUEDE TRABAR"/>
    <s v="VISITA_TÉCNICA"/>
    <s v="II00J427"/>
    <s v="TIPO II"/>
    <s v="TERRESTRE"/>
    <s v="QUINTERO SANCHEZ JUAN SEBASTIAN"/>
    <n v="1"/>
    <n v="0"/>
    <n v="144967.87232000002"/>
    <n v="140395.6348884"/>
    <n v="144967.87232000002"/>
    <m/>
    <m/>
    <m/>
    <m/>
    <m/>
    <m/>
    <m/>
    <m/>
  </r>
  <r>
    <s v="CALI"/>
    <x v="4"/>
    <x v="4"/>
    <n v="19824"/>
    <n v="2639667"/>
    <n v="69035"/>
    <s v="INCIDENTE "/>
    <s v="CAUCA"/>
    <s v="TOTORO"/>
    <s v="BARRIO TOTORO TOTORO"/>
    <s v="REDEBAN"/>
    <s v="FO-25-1420495"/>
    <d v="2025-08-25T12:36:00"/>
    <d v="2025-08-26T16:34:00"/>
    <s v="NO"/>
    <s v="HARDWARE"/>
    <s v="COMUNICACION"/>
    <s v="MENSAJE CABLE DE RED DESCONECTADO"/>
    <s v="CB UNO A UNO"/>
    <m/>
    <s v="CERRADO"/>
    <s v="26/08/2025 SE REALIZA COMUNICACIÓN CON EL CB POR MEDIO DE CHAT INFORMA QUE EL DATÁFONO YA ESTÁ OPERANDO OKAY"/>
    <s v="SOPORTE_TELEFÓNICO"/>
    <s v="0"/>
    <s v="TIPO III"/>
    <s v="TERRESTRE"/>
    <s v="GIMBUEL LASSO LUIS GERMAN"/>
    <n v="0"/>
    <n v="0"/>
    <n v="41241.0800752"/>
    <n v="0"/>
    <n v="41241.0800752"/>
    <m/>
    <m/>
    <m/>
    <m/>
    <m/>
    <m/>
    <m/>
    <m/>
  </r>
  <r>
    <s v="CALI"/>
    <x v="4"/>
    <x v="4"/>
    <n v="76001"/>
    <n v="2646564"/>
    <n v="40827"/>
    <s v="INCIDENTE "/>
    <s v="VALLE DEL CAUCA"/>
    <s v="CALI"/>
    <s v="DISTRICOL MAKARIOS COMUNICACIO"/>
    <s v="REDEBAN"/>
    <s v="FO-25-1426899"/>
    <d v="2025-08-26T12:57:00"/>
    <d v="2025-08-26T16:55:00"/>
    <s v="NO"/>
    <s v="HARDWARE"/>
    <s v="LECTOR DE TARJETAS"/>
    <s v="MENSAJE RETIRE TARJETA"/>
    <s v="AGREGADOR"/>
    <m/>
    <s v="CERRADO"/>
    <s v="26/08/2025 SE RETIRA PLASTICO DE TARJETAS QUE OBSTRUIAN EL LECTOR DE CHIP DEL EQUIPO, CB BANCOLOMBIA PURO, PRUEBAS OK"/>
    <s v="VISITA_TÉCNICA"/>
    <s v="LA00Q746"/>
    <s v="TIPO I"/>
    <s v="TERRESTRE"/>
    <s v="PAREDES CASTILLO DIEGO"/>
    <n v="1"/>
    <n v="0"/>
    <n v="65960.072302"/>
    <n v="75096.394270399993"/>
    <n v="65960.072302"/>
    <m/>
    <m/>
    <m/>
    <m/>
    <m/>
    <m/>
    <m/>
    <m/>
  </r>
  <r>
    <s v="MANIZALES"/>
    <x v="4"/>
    <x v="6"/>
    <n v="17001"/>
    <n v="2646522"/>
    <n v="51029"/>
    <s v="INCIDENTE "/>
    <s v="CALDAS"/>
    <s v="MANIZALES"/>
    <s v="BARRIO CENTRO MANIZALES 13"/>
    <s v="REDEBAN"/>
    <s v="FO-25-1426743"/>
    <d v="2025-08-26T12:31:00"/>
    <d v="2025-08-26T17:01:00"/>
    <s v="NO"/>
    <s v="HARDWARE"/>
    <s v="LECTOR DE TARJETAS"/>
    <s v="MENSAJE RETIRE TARJETA"/>
    <s v="CB UNO A UNO"/>
    <m/>
    <s v="CERRADO"/>
    <s v="26/08/2025 SE REALIZA VISITA SE CAMBIA DATAFONO POR MENSAJE RETIRE TARJETA NO LAS LEE, SE CAMBIA NUEVAMENTE YA QUE NO CONECTA AL MODEM, SE CREAN USUARIOS SE HACEN PRUEBAS SERVICIO OK"/>
    <s v="VISITA_TÉCNICA"/>
    <s v="AD04Z068"/>
    <s v="TIPO I"/>
    <s v="TERRESTRE"/>
    <s v="AGUIRRE HENAO RAUL EDUARDO"/>
    <n v="1"/>
    <n v="0"/>
    <n v="65960.072302"/>
    <n v="75096.394270399993"/>
    <n v="65960.072302"/>
    <m/>
    <m/>
    <m/>
    <m/>
    <m/>
    <m/>
    <m/>
    <m/>
  </r>
  <r>
    <s v="CALI"/>
    <x v="4"/>
    <x v="4"/>
    <n v="76109"/>
    <n v="2646317"/>
    <n v="19312"/>
    <s v="INCIDENTE "/>
    <s v="VALLE DEL CAUCA"/>
    <s v="BUENAVENTURA"/>
    <s v="BARRIO PUEBLO NUEVO IV BUENAVE"/>
    <s v="REDEBAN"/>
    <s v="FO-25-1426482"/>
    <d v="2025-08-26T11:56:00"/>
    <d v="2025-08-26T17:08:00"/>
    <s v="NO"/>
    <s v="HARDWARE"/>
    <s v="IMPRESION"/>
    <s v="NO AVANZA PAPEL"/>
    <s v="CB UNO A UNO"/>
    <m/>
    <s v="CERRADO"/>
    <s v="26/08/2025 SE VISITA EL COMERCIO, EL CLIENTE INFORMA QUE EL DATAFONO A VECES NO LE IMPRIME EL VOUCHER, SE REVISA LOS EQUIPOS EL CABLEADO ESTÁ BIEN Y EL DATAFONO A VECES SE QUEDA PEGADO EL RODILLO DE LA IMPRESORA POR LO QUE SE CAMBIA RESOLVIENDO EL DAÑO, PRUEBAS OK, TELECARGA TRNA"/>
    <s v="VISITA_TÉCNICA"/>
    <s v="SX006397"/>
    <s v="TIPO III"/>
    <s v="TERRESTRE"/>
    <s v="HERRERA MONAR GEOVANNY"/>
    <n v="1"/>
    <n v="0"/>
    <n v="275728.78077800001"/>
    <n v="196536.5258152"/>
    <n v="275728.78077800001"/>
    <m/>
    <m/>
    <m/>
    <m/>
    <m/>
    <m/>
    <m/>
    <m/>
  </r>
  <r>
    <s v="CALI"/>
    <x v="4"/>
    <x v="4"/>
    <n v="76001"/>
    <n v="2645680"/>
    <n v="18571"/>
    <s v="INCIDENTE "/>
    <s v="VALLE DEL CAUCA"/>
    <s v="CALI"/>
    <s v="BARRIO SIETE DE AGOSTO III CAL"/>
    <s v="REDEBAN"/>
    <s v="FO-25-1425931"/>
    <d v="2025-08-26T11:09:00"/>
    <d v="2025-08-26T17:16:00"/>
    <s v="NO"/>
    <s v="HARDWARE"/>
    <s v="TECLADO"/>
    <s v="DAÑO POS"/>
    <s v="CB UNO A UNO"/>
    <m/>
    <s v="CERRADO"/>
    <s v="26/08/2025 SE CAMBIA DATÁFONO YA QUE DEL CLIENTE TENÍA EL TECLADO BORROSO"/>
    <s v="VISITA_TÉCNICA"/>
    <s v="NZZZZ089"/>
    <s v="TIPO I"/>
    <s v="TERRESTRE"/>
    <s v="CUERO RUIZ JHONNY"/>
    <n v="1"/>
    <n v="0"/>
    <n v="65960.072302"/>
    <n v="75096.394270399993"/>
    <n v="65960.072302"/>
    <m/>
    <m/>
    <m/>
    <m/>
    <m/>
    <m/>
    <m/>
    <m/>
  </r>
  <r>
    <s v="BUCARAMANGA"/>
    <x v="0"/>
    <x v="0"/>
    <n v="68001"/>
    <n v="2644676"/>
    <n v="74788"/>
    <s v="INCIDENTE "/>
    <s v="SANTANDER"/>
    <s v="BUCARAMANGA"/>
    <s v="DISTRICOL LA ESQUINIT DEL VECI"/>
    <s v="REDEBAN"/>
    <s v="FO-25-1424727"/>
    <d v="2025-08-26T09:54:00"/>
    <d v="2025-08-26T17:19:00"/>
    <s v="NO"/>
    <s v="HARDWARE"/>
    <s v="COMUNICACION"/>
    <s v="MENSAJE CABLE DE RED DESCONECTADO"/>
    <s v="AGREGADOR"/>
    <m/>
    <s v="CERRADO"/>
    <s v="26/08/2025 SE VISITA COMERCIO SE REALIZA EL CAMBIO DE EQUIPO DATÁFONO OK MIGICBOX OK, VERSION 10.3 OK, PRUEBAS OK, LECTOR DE BARRAS OK, CB OPERATIVO"/>
    <s v="VISITA_TÉCNICA"/>
    <s v="MNPZZ738"/>
    <s v="TIPO I"/>
    <s v="TERRESTRE"/>
    <s v="BARAJAS BERMUDEZ YAHIR MAURICIO"/>
    <n v="1"/>
    <n v="0"/>
    <n v="65960.072302"/>
    <n v="75096.394270399993"/>
    <n v="65960.072302"/>
    <m/>
    <m/>
    <m/>
    <m/>
    <m/>
    <m/>
    <m/>
    <m/>
  </r>
  <r>
    <s v="BUCARAMANGA"/>
    <x v="0"/>
    <x v="0"/>
    <n v="68276"/>
    <n v="2643778"/>
    <n v="67350"/>
    <s v="INCIDENTE "/>
    <s v="SANTANDER"/>
    <s v="FLORIDABLANCA"/>
    <s v="BARRIO LA CUMBRE FLORIDABLANCA"/>
    <s v="REDEBAN"/>
    <s v="FO-25-1424297"/>
    <d v="2025-08-26T08:50:00"/>
    <d v="2025-08-26T17:25:00"/>
    <s v="NO"/>
    <s v="HARDWARE"/>
    <s v="TECLADO"/>
    <s v="DAÑO POS"/>
    <s v="CB UNO A UNO"/>
    <m/>
    <s v="CERRADO"/>
    <s v="26/08/2025 CAMBIO DE EQUIPO POR DAÑÓ EN TECLADO DURO"/>
    <s v="VISITA_TÉCNICA"/>
    <s v="6A0TZ938"/>
    <s v="TIPO I"/>
    <s v="TERRESTRE"/>
    <s v="PEÑA DIAZ IVAN YESID"/>
    <n v="1"/>
    <n v="0"/>
    <n v="65960.072302"/>
    <n v="75096.394270399993"/>
    <n v="65960.072302"/>
    <m/>
    <m/>
    <m/>
    <m/>
    <m/>
    <m/>
    <m/>
    <m/>
  </r>
  <r>
    <s v="BOGOTA"/>
    <x v="5"/>
    <x v="5"/>
    <n v="25797"/>
    <n v="2643617"/>
    <n v="10876"/>
    <s v="INCIDENTE "/>
    <s v="CUNDINAMARCA"/>
    <s v="TENA"/>
    <s v="TENA - CUNDINAMARCA"/>
    <s v="REDEBAN"/>
    <s v="FO-25-1424330"/>
    <d v="2025-08-26T08:28:00"/>
    <d v="2025-08-26T17:27:00"/>
    <s v="NO"/>
    <s v="SOFTWARE"/>
    <s v="ACTUALIZACION"/>
    <s v="VERSION CARGA SO VR"/>
    <s v="CB UNO A UNO"/>
    <m/>
    <s v="CERRADO"/>
    <s v="26/08/2025 SE REALIZA VISITA DE CAMPO ENCONTRADO QUE EQUIPO GENERA FALLA DE PARÁMETROS EN LAS TRANSACCIONES, POR LO ANTERIOR SE FORMATEA EQUIPO Y SE CAMBIA CABLE MAGIC BOX, PRUEBAS CUPO Y USUARIOS OK"/>
    <s v="VISITA_TÉCNICA"/>
    <s v="A00IZ836"/>
    <s v="TIPO II"/>
    <s v="TERRESTRE"/>
    <s v="LOZADA ROJAS CHRISTIAN ANDRES"/>
    <n v="1"/>
    <n v="0"/>
    <n v="144967.87232000002"/>
    <n v="140395.6348884"/>
    <n v="144967.87232000002"/>
    <m/>
    <m/>
    <m/>
    <m/>
    <m/>
    <m/>
    <m/>
    <m/>
  </r>
  <r>
    <s v="PEREIRA"/>
    <x v="4"/>
    <x v="6"/>
    <n v="76622"/>
    <n v="2641423"/>
    <n v="58273"/>
    <s v="INCIDENTE "/>
    <s v="VALLE DEL CAUCA"/>
    <s v="ROLDANILLO"/>
    <s v="DISTRICOL CELL STORE MOVIL"/>
    <s v="REDEBAN"/>
    <s v="FO-25-1422106"/>
    <d v="2025-08-25T15:57:00"/>
    <d v="2025-08-26T17:29:00"/>
    <s v="NO"/>
    <s v="HARDWARE"/>
    <s v="SE REINICIA"/>
    <s v="DAÑO POS"/>
    <s v="AGREGADOR"/>
    <m/>
    <s v="CERRADO"/>
    <s v="26/08/2025 SE CAMBIA EQUIPO YA QUE SE REINICIA CONSTANTEMENTE, SE CAMBIA FUENTE DE PODER Y MAGIC BOX, SE REALIZAN PRUEBAS OK"/>
    <s v="VISITA_TÉCNICA"/>
    <s v="IKZZZ614"/>
    <s v="TIPO III"/>
    <s v="TERRESTRE"/>
    <s v="FRANCO CAÑAVERAL YAMID RAUL"/>
    <n v="1"/>
    <n v="0"/>
    <n v="275728.78077800001"/>
    <n v="196536.5258152"/>
    <n v="275728.78077800001"/>
    <m/>
    <m/>
    <m/>
    <m/>
    <m/>
    <m/>
    <m/>
    <m/>
  </r>
  <r>
    <s v="CALI"/>
    <x v="4"/>
    <x v="4"/>
    <n v="76520"/>
    <n v="2641163"/>
    <n v="11783"/>
    <s v="INCIDENTE "/>
    <s v="VALLE DEL CAUCA"/>
    <s v="PALMIRA"/>
    <s v="MULTIPAGAS LA 47"/>
    <s v="REDEBAN"/>
    <s v="FO-25-1421921"/>
    <d v="2025-08-25T15:41:00"/>
    <d v="2025-08-26T17:30:00"/>
    <s v="NO"/>
    <s v="HARDWARE"/>
    <s v="LECTOR DE BARRAS"/>
    <s v="DAÑO POS"/>
    <s v="ROBUSTO"/>
    <m/>
    <s v="CERRADO"/>
    <s v="26/08/2025 EN LA VISITA TÉCNICA SE REALIZÓ EL CAMBIO DE DATÁFONO Y MAGIC BOX YA QUE SE ENCUENTRA AVERIADO LOS PUERTOS USB Y NO ESTABA RECONOCIENDO EL PINPAD Y EL LECTOR, LOS CAMBIOS SE REALIZARON OK, SE REALIZÓ LA CONFIGURACIÓN DEL LECTOR YA QUE SE HABÍA DESCONFIGURADO, SE INSTALA EL SISTEMA OPERATIVO Y VERSIÓN 10.3N, SE CREARON LOS USUARIOS Y SE REALIZARON LAS PRUEBAS DEJANDO EL SERVICIO OPERANDO SIN FALLAS Y SIN NOVEDAD"/>
    <s v="VISITA_TÉCNICA"/>
    <s v="JAAAP323"/>
    <s v="TIPO I"/>
    <s v="TERRESTRE"/>
    <s v="SANCHEZ URREGO ROBINSON DAVID"/>
    <n v="1"/>
    <n v="0"/>
    <n v="65960.072302"/>
    <n v="75096.394270399993"/>
    <n v="65960.072302"/>
    <m/>
    <m/>
    <m/>
    <m/>
    <m/>
    <m/>
    <m/>
    <m/>
  </r>
  <r>
    <s v="MONTERIA"/>
    <x v="2"/>
    <x v="2"/>
    <n v="23555"/>
    <n v="2639807"/>
    <n v="38891"/>
    <s v="INCIDENTE "/>
    <s v="CORDOBA"/>
    <s v="PLANETA RICA"/>
    <s v="ARRIO CENTRO PLANETA RICA 2"/>
    <s v="REDEBAN"/>
    <s v="FO-25-1420472"/>
    <d v="2025-08-25T12:53:00"/>
    <d v="2025-08-26T17:31:00"/>
    <s v="NO"/>
    <s v="HARDWARE"/>
    <s v="ALERT IRRUPTION"/>
    <s v="ALERT IRRUPTION"/>
    <s v="CB UNO A UNO"/>
    <m/>
    <s v="CERRADO"/>
    <s v="26/08/2025 SE REALIZA REVISIÓN DEL EQUIPO, SE ENCUENTRA CON ERROR ALERT IRRUPTION, SE PROCEDE A CAMBIAR EQUIPO, SE CREAN USUARIOS, SE REALIZAN PRUEBAS OK, DRAN,CB OPERANDO CON NORMALIDAD"/>
    <s v="VISITA_TÉCNICA"/>
    <s v="AA04Z952"/>
    <s v="TIPO II"/>
    <s v="TERRESTRE"/>
    <s v="ARRAZOLA HERNANDEZ NICOLAS AUGUSTO"/>
    <n v="1"/>
    <n v="0"/>
    <n v="144967.87232000002"/>
    <n v="140395.6348884"/>
    <n v="144967.87232000002"/>
    <m/>
    <m/>
    <m/>
    <m/>
    <m/>
    <m/>
    <m/>
    <m/>
  </r>
  <r>
    <s v="TUNJA"/>
    <x v="0"/>
    <x v="0"/>
    <n v="15238"/>
    <n v="2640866"/>
    <n v="42161"/>
    <s v="INCIDENTE "/>
    <s v="BOYACA"/>
    <s v="DUITAMA"/>
    <s v="DISTRICOL EDS LA FRONTERA"/>
    <s v="REDEBAN"/>
    <s v="FO-25-1421781"/>
    <d v="2025-08-25T15:21:00"/>
    <d v="2025-08-26T17:54:00"/>
    <s v="NO"/>
    <s v="HARDWARE"/>
    <s v="DETERIORO"/>
    <s v="DATAFONO"/>
    <s v="AGREGADOR"/>
    <m/>
    <s v="CERRADO"/>
    <s v="26/08/2025 CAMBIO DE EQUIPO DAÑO EN PUERTO USB PRUEBAS OK"/>
    <s v="VISITA_TÉCNICA"/>
    <s v="9A1ZZ209"/>
    <s v="TIPO II"/>
    <s v="TERRESTRE"/>
    <s v="HERRERA GARZON JEYSON STEVENT"/>
    <n v="1"/>
    <n v="0"/>
    <n v="144967.87232000002"/>
    <n v="140395.6348884"/>
    <n v="144967.87232000002"/>
    <m/>
    <m/>
    <m/>
    <m/>
    <m/>
    <m/>
    <m/>
    <m/>
  </r>
  <r>
    <s v="TUNJA"/>
    <x v="0"/>
    <x v="0"/>
    <n v="15001"/>
    <n v="2644124"/>
    <n v="41543"/>
    <s v="INCIDENTE "/>
    <s v="BOYACA"/>
    <s v="TUNJA"/>
    <s v="BARRIO BELLO HORIZONTE TUNJA 1"/>
    <s v="REDEBAN"/>
    <s v="FO-25-1424353"/>
    <d v="2025-08-26T09:16:00"/>
    <d v="2025-08-26T17:58:00"/>
    <s v="NO"/>
    <s v="HARDWARE"/>
    <s v="IMPRESION"/>
    <s v="NO IMPRIME UNO O VARIOS CARACTERES"/>
    <s v="CB UNO A UNO"/>
    <m/>
    <s v="CERRADO"/>
    <s v="26/08/2025 SE REALIZA VISITA AL COMERCIO, SE CAMBIA EQUIPO POR DAÑO, SE HACEN PRUEBAS OK."/>
    <s v="VISITA_TÉCNICA"/>
    <s v="GZ0TZ807"/>
    <s v="TIPO I"/>
    <s v="TERRESTRE"/>
    <s v="SOLER HOYOS CRISTIAN LEONARDO"/>
    <n v="1"/>
    <n v="0"/>
    <n v="65960.072302"/>
    <n v="75096.394270399993"/>
    <n v="65960.072302"/>
    <m/>
    <m/>
    <m/>
    <m/>
    <m/>
    <m/>
    <m/>
    <m/>
  </r>
  <r>
    <s v="MEDELLIN"/>
    <x v="1"/>
    <x v="1"/>
    <n v="5736"/>
    <n v="2634297"/>
    <n v="57836"/>
    <s v="INCIDENTE "/>
    <s v="ANTIOQUIA"/>
    <s v="SEGOVIA"/>
    <s v="BARRIO EL CENTRO SEGOVIA 2"/>
    <s v="REDEBAN"/>
    <s v="FO-25-1413678"/>
    <d v="2025-08-23T10:20:00"/>
    <d v="2025-08-26T18:05:00"/>
    <s v="NO"/>
    <s v="HARDWARE"/>
    <s v="NO ENCIENDE"/>
    <s v="DAÑO POS"/>
    <s v="CB UNO A UNO"/>
    <m/>
    <s v="CERRADO"/>
    <s v="26/08/2025 SE CAMBIA EQUIPO YA QUE NO ENCIENDE, ADICIONAL SE RETIRA CABLE Y FUENTE 2600, CLIENTE NO ENTREGA PROTECTOR DE CABLE DE MAGICBOX"/>
    <s v="VISITA_TÉCNICA"/>
    <s v="9GZZZ456"/>
    <s v="TIPO IV"/>
    <s v="TERRESTRE"/>
    <s v="BADEL ACUÑA LUIS ALBERTO"/>
    <n v="1"/>
    <n v="0"/>
    <n v="479588.87655000004"/>
    <n v="196536.5258152"/>
    <n v="479588.87655000004"/>
    <m/>
    <m/>
    <m/>
    <m/>
    <m/>
    <m/>
    <m/>
    <m/>
  </r>
  <r>
    <s v="BOGOTA"/>
    <x v="5"/>
    <x v="5"/>
    <n v="11001"/>
    <n v="2643591"/>
    <n v="71572"/>
    <s v="INCIDENTE "/>
    <s v="CUNDINAMARCA"/>
    <s v="BOGOTA"/>
    <s v="PTM BOGOTA DROGUERÍA FAR'MACIA"/>
    <s v="REDEBAN"/>
    <s v="FO-25-1424318"/>
    <d v="2025-08-26T08:33:00"/>
    <d v="2025-08-27T07:46:00"/>
    <s v="NO"/>
    <s v="HARDWARE"/>
    <s v="COMUNICACION"/>
    <s v="MENSAJE CABLE DE RED DESCONECTADO"/>
    <s v="AGREGADOR"/>
    <m/>
    <s v="CERRADO"/>
    <s v="27/08/2025 SE REALIZA VISITA A CB PARA ATENDER INCIDENTE SE ENCUENTRA CERRADO SE INTENTA COMUNICAR CON CLIENTE NO CONTESTAN"/>
    <s v="VISITA_TÉCNICA"/>
    <s v="NO"/>
    <s v="TIPO I"/>
    <s v="TERRESTRE"/>
    <s v="GALINDO ROJAS LUIS FELIPE"/>
    <n v="1"/>
    <n v="0"/>
    <n v="65960.072302"/>
    <n v="75096.394270399993"/>
    <n v="65960.072302"/>
    <m/>
    <m/>
    <m/>
    <m/>
    <m/>
    <m/>
    <m/>
    <m/>
  </r>
  <r>
    <s v="BOGOTA"/>
    <x v="5"/>
    <x v="5"/>
    <n v="25885"/>
    <n v="2637892"/>
    <n v="66294"/>
    <s v="INCIDENTE "/>
    <s v="CUNDINAMARCA"/>
    <s v="YACOPI"/>
    <s v="BARRIO VEREDA PATEVACA YACOPI"/>
    <s v="REDEBAN"/>
    <s v="FO-25-1419152"/>
    <d v="2025-08-25T10:09:00"/>
    <d v="2025-08-27T07:52:00"/>
    <s v="NO"/>
    <s v="HARDWARE"/>
    <s v="ALERT IRRUPTION"/>
    <s v="ALERT IRRUPTION"/>
    <s v="CB UNO A UNO"/>
    <m/>
    <s v="CERRADO"/>
    <s v="26/08/2025 SE VISITA COMERCIO, SE REALIZA CAMBIO DE DATÁFONO POR QUE SE ENCUENTRA ALERTADO, SE DEJA EL NUEVO CON LOS USUARIOS DEL CLIENTE, SE REALIZAN PRUEBAS OK, NO UPS."/>
    <s v="VISITA_TÉCNICA"/>
    <s v="7A00P518"/>
    <s v="TIPO IV"/>
    <s v="TERRESTRE"/>
    <s v="VEGA MANRIQUE JONATAN MAURICIO"/>
    <n v="1"/>
    <n v="0"/>
    <n v="479588.87655000004"/>
    <n v="196536.5258152"/>
    <n v="479588.87655000004"/>
    <m/>
    <m/>
    <m/>
    <m/>
    <m/>
    <m/>
    <m/>
    <m/>
  </r>
  <r>
    <s v="PASTO"/>
    <x v="4"/>
    <x v="4"/>
    <n v="86865"/>
    <n v="2632283"/>
    <n v="18559"/>
    <s v="INCIDENTE "/>
    <s v="PUTUMAYO"/>
    <s v="VALLE DEL GUAMUEZ"/>
    <s v="LAS AMERICAS LA HORMIGA"/>
    <s v="REDEBAN"/>
    <s v="FO-25-1411186"/>
    <d v="2025-08-22T14:43:00"/>
    <d v="2025-08-27T09:04:00"/>
    <s v="NO"/>
    <s v="HARDWARE"/>
    <s v="SE REINICIA"/>
    <s v="LECTOR BARRAS"/>
    <s v="CB UNO A UNO"/>
    <m/>
    <s v="CERRADO"/>
    <s v="27/08/2025 SE VALIDA DAÑO CON EL CLIENTE, EL CLIENTE INDICA QUE EL DATAFONO ESTA OPERATIVO PERO EN OCASIONES SE REINICIA, SE LE SOLICITA VALIDAR CONEXION DEL LECTOR DE BARRAS, SE CORRIGEN CONEXIONES, EL CLIENTE INDICA QUE EL DATAFONO ESTA OPERANDO, INDICA QUE LO OPERARA Y SI EN ALGUN MOMENTO SE PRESENTA DE NUEVO, REALIZARA REPORTE"/>
    <s v="SOPORTE_TELEFÓNICO"/>
    <n v="0"/>
    <s v="TIPO IV"/>
    <s v="TERRESTRE"/>
    <s v="HENAO CARDONA DIEGO FERNANDO"/>
    <n v="0"/>
    <n v="0"/>
    <n v="41241.0800752"/>
    <n v="0"/>
    <n v="41241.0800752"/>
    <m/>
    <m/>
    <m/>
    <m/>
    <m/>
    <m/>
    <m/>
    <m/>
  </r>
  <r>
    <s v="MEDELLIN"/>
    <x v="1"/>
    <x v="1"/>
    <n v="5368"/>
    <n v="2642262"/>
    <n v="47466"/>
    <s v="INCIDENTE "/>
    <s v="ANTIOQUIA"/>
    <s v="JERICO"/>
    <s v="DISTRICOL ALQUIEQUIPOS JERICO"/>
    <s v="REDEBAN"/>
    <s v="FO-25-1423243"/>
    <d v="2025-08-26T08:00:00"/>
    <d v="2025-08-27T09:51:00"/>
    <s v="NO"/>
    <s v="HARDWARE"/>
    <s v="COMUNICACION"/>
    <s v="DAÑO POS"/>
    <s v="AGREGADOR"/>
    <m/>
    <s v="CERRADO"/>
    <s v="27/08/2025 SE CAMBIA POR DAÑO EN PUERTO LAN"/>
    <s v="VISITA_TÉCNICA"/>
    <s v="GB00G995"/>
    <s v="TIPO III"/>
    <s v="TERRESTRE"/>
    <s v="CASTAÑEDA PALACIO CARLOS FELIPE"/>
    <n v="1"/>
    <n v="0"/>
    <n v="275728.78077800001"/>
    <n v="196536.5258152"/>
    <n v="275728.78077800001"/>
    <m/>
    <m/>
    <m/>
    <m/>
    <m/>
    <m/>
    <m/>
    <m/>
  </r>
  <r>
    <s v="BARRANQUILLA"/>
    <x v="2"/>
    <x v="2"/>
    <n v="8001"/>
    <n v="2646241"/>
    <n v="78943"/>
    <s v="INCIDENTE "/>
    <s v="ATLANTICO"/>
    <s v="BARRANQUILLA"/>
    <s v="BARRIO SANTUARIO BARRANQUILLA 4"/>
    <s v="REDEBAN"/>
    <s v="FO-25-1426488"/>
    <d v="2025-08-26T11:53:00"/>
    <d v="2025-08-27T10:29:00"/>
    <s v="NO"/>
    <s v="HARDWARE"/>
    <s v="SE REINICIA"/>
    <s v="DAÑO POS"/>
    <s v="CB UNO A UNO"/>
    <m/>
    <s v="CERRADO"/>
    <s v="27/08/2025 EN COMUNICACIÓN VÍA WASHAP AL NÚMERO 3247843160, LA SEÑORA LISETH CASTRO ME INFORMA QUE DESDE HACE 2 DÍAS NO TIENEN INTERNET Y QUE NO HA PODIDO TRABAJAR, PERO QUE APARENTEMENTE EL DATAFONO YA NO SE REINICIA, SE LE INFORMA QUE CUANDO TENGA NUEVAMENTE INTERNET SOLICITE UNA NUEVA VISITA, YA QUE SIN ESTE NO SE PUEDE REALIZAR"/>
    <s v="SOPORTE_TELEFÓNICO"/>
    <n v="0"/>
    <s v="TIPO I"/>
    <s v="TERRESTRE"/>
    <s v="DE AVILA SIADES ALBERTO ENRIQUE"/>
    <n v="0"/>
    <n v="0"/>
    <n v="41241.0800752"/>
    <n v="0"/>
    <n v="41241.0800752"/>
    <m/>
    <m/>
    <m/>
    <m/>
    <m/>
    <m/>
    <m/>
    <m/>
  </r>
  <r>
    <s v="MEDELLIN"/>
    <x v="1"/>
    <x v="1"/>
    <n v="5001"/>
    <n v="2645925"/>
    <n v="75145"/>
    <s v="INCIDENTE "/>
    <s v="ANTIOQUIA"/>
    <s v="MEDELLIN"/>
    <s v="BARRIO ENCISO MEDELLIN 21"/>
    <s v="REDEBAN"/>
    <s v="FO-25-1426009"/>
    <d v="2025-08-26T11:18:00"/>
    <d v="2025-08-27T10:56:00"/>
    <s v="NO"/>
    <s v="HARDWARE"/>
    <s v="SE REINICIA"/>
    <s v="DAÑO POS"/>
    <s v="CB UNO A UNO"/>
    <m/>
    <s v="CERRADO"/>
    <s v="27/08/2025 SE REALIZA REVISIÓN DEL EQUIPO Y MANTENIMIENTO TODO OK"/>
    <s v="VISITA_TÉCNICA"/>
    <s v="V1000874"/>
    <s v="TIPO I"/>
    <s v="TERRESTRE"/>
    <s v="QUINTERO SANCHEZ JUAN SEBASTIAN"/>
    <n v="1"/>
    <n v="0"/>
    <n v="65960.072302"/>
    <n v="75096.394270399993"/>
    <n v="65960.072302"/>
    <m/>
    <m/>
    <m/>
    <m/>
    <m/>
    <m/>
    <m/>
    <m/>
  </r>
  <r>
    <s v="CALI"/>
    <x v="4"/>
    <x v="4"/>
    <n v="76001"/>
    <n v="2646518"/>
    <n v="41049"/>
    <s v="INCIDENTE "/>
    <s v="VALLE DEL CAUCA"/>
    <s v="CALI"/>
    <s v="PTM WORLD BANKS TU RED DE PAGO"/>
    <s v="REDEBAN"/>
    <s v="FO-25-1426749"/>
    <d v="2025-08-26T12:30:00"/>
    <d v="2025-08-27T11:35:00"/>
    <s v="NO"/>
    <s v="HARDWARE"/>
    <s v="PINPAD"/>
    <s v="DAÑO POS"/>
    <s v="AGREGADOR"/>
    <m/>
    <s v="CERRADO"/>
    <s v="27/08/2025 SE CAMBIA PINPAD POR QUE EL DEL CLIENTE NO LEIA TARJETAS SE CAMBIA DATÁFONO POR COMPATIBILIDAD"/>
    <s v="VISITA_TÉCNICA"/>
    <s v="AD00P444"/>
    <s v="TIPO I"/>
    <s v="TERRESTRE"/>
    <s v="CUERO RUIZ JHONNY"/>
    <n v="1"/>
    <n v="0"/>
    <n v="65960.072302"/>
    <n v="75096.394270399993"/>
    <n v="65960.072302"/>
    <m/>
    <m/>
    <m/>
    <m/>
    <m/>
    <m/>
    <m/>
    <m/>
  </r>
  <r>
    <s v="CALI"/>
    <x v="4"/>
    <x v="4"/>
    <n v="19001"/>
    <n v="2646161"/>
    <n v="39228"/>
    <s v="INCIDENTE "/>
    <s v="CAUCA"/>
    <s v="POPAYAN"/>
    <s v="BARRIO CENTRO POPAYAN 9"/>
    <s v="REDEBAN"/>
    <s v="FO-25-1426479"/>
    <d v="2025-08-26T12:00:00"/>
    <d v="2025-08-27T11:58:00"/>
    <s v="NO"/>
    <s v="SOFTWARE"/>
    <s v="LLT"/>
    <s v="LLT"/>
    <s v="CB UNO A UNO"/>
    <m/>
    <s v="CERRADO"/>
    <s v="27/08/2025 SE LLEGA EQUIPO CON MEMORIA LLENA SE FORMATIO EQUIPO SE INSTALA SISTEMA OPERTIVO VERSION CREACIIN DE USUARIOS PRUEBAS OK TELECARGA DRNA"/>
    <s v="VISITA_TÉCNICA"/>
    <s v="HA00R818"/>
    <s v="TIPO III"/>
    <s v="TERRESTRE"/>
    <s v="GIMBUEL LASSO LUIS GERMAN"/>
    <n v="1"/>
    <n v="0"/>
    <n v="275728.78077800001"/>
    <n v="196536.5258152"/>
    <n v="275728.78077800001"/>
    <m/>
    <m/>
    <m/>
    <m/>
    <m/>
    <m/>
    <m/>
    <m/>
  </r>
  <r>
    <s v="BOGOTA"/>
    <x v="5"/>
    <x v="5"/>
    <n v="11001"/>
    <n v="2651158"/>
    <n v="78671"/>
    <s v="INCIDENTE "/>
    <s v="CUNDINAMARCA"/>
    <s v="BOGOTA"/>
    <s v="PTM BOGOTA GLAMOUR COSMETICOS"/>
    <s v="REDEBAN"/>
    <s v="FO-25-1432531"/>
    <d v="2025-08-27T09:58:00"/>
    <d v="2025-08-27T12:15:00"/>
    <s v="NO"/>
    <s v="HARDWARE"/>
    <s v="LECTOR DE BARRAS"/>
    <s v="CABLE LECTORA AVERIADO"/>
    <s v="AGREGADOR"/>
    <m/>
    <s v="CERRADO"/>
    <s v="27/08/2025 CAMBIO LECTOR DE BARRAS PRUEBA DE RECAUDO NO SE CUENTA CON TARJETA DE PRUEBA PARA REALIZAR RETIROS"/>
    <s v="VISITA_TÉCNICA"/>
    <s v="10RZZ138"/>
    <s v="TIPO I"/>
    <s v="TERRESTRE"/>
    <s v="GOMEZ VEGA DAVID SNEYDER"/>
    <n v="1"/>
    <n v="0"/>
    <n v="65960.072302"/>
    <n v="75096.394270399993"/>
    <n v="65960.072302"/>
    <m/>
    <m/>
    <m/>
    <m/>
    <m/>
    <m/>
    <m/>
    <m/>
  </r>
  <r>
    <s v="MEDELLIN"/>
    <x v="1"/>
    <x v="1"/>
    <n v="5001"/>
    <n v="2650143"/>
    <n v="79733"/>
    <s v="INCIDENTE "/>
    <s v="ANTIOQUIA"/>
    <s v="MEDELLIN"/>
    <s v="PTM MEDELLIN TIENDA ITM"/>
    <s v="REDEBAN"/>
    <s v="FO-25-1431868"/>
    <d v="2025-08-27T08:45:00"/>
    <d v="2025-08-27T12:23:00"/>
    <s v="NO"/>
    <s v="HARDWARE"/>
    <s v="LECTOR DE BARRAS"/>
    <s v="CABLE LECTORA AVERIADO"/>
    <s v="AGREGADOR"/>
    <m/>
    <s v="CERRADO"/>
    <s v="27/08/2025 SE LLEGA AL SITIO Y SE VERIFICA LECTORA SE REALIZA CAMBIO DE LECTORA YA QUE LA EXISTE NO ENCIENDE POR UN DAÑO EN CABLE SE REALIZAN PRUEBAS EXITOSAS SERVICIO OPERATIVO OK"/>
    <s v="VISITA_TÉCNICA"/>
    <s v="F1WZZ961"/>
    <s v="TIPO I"/>
    <s v="TERRESTRE"/>
    <s v="ZAPATA LOPEZ EDWARD ASDRUBAL"/>
    <n v="1"/>
    <n v="0"/>
    <n v="65960.072302"/>
    <n v="75096.394270399993"/>
    <n v="65960.072302"/>
    <m/>
    <m/>
    <m/>
    <m/>
    <m/>
    <m/>
    <m/>
    <m/>
  </r>
  <r>
    <s v="CARTAGENA"/>
    <x v="2"/>
    <x v="2"/>
    <n v="13468"/>
    <n v="2634662"/>
    <n v="11062"/>
    <s v="INCIDENTE "/>
    <s v="BOLIVAR"/>
    <s v="MOMPOS"/>
    <s v="MOMPOS II - BOLIVAR"/>
    <s v="REDEBAN"/>
    <s v="FO-25-1414858"/>
    <d v="2025-08-23T13:04:00"/>
    <d v="2025-08-27T12:30:00"/>
    <s v="NO"/>
    <s v="HARDWARE"/>
    <s v="TECLADO"/>
    <s v="DAÑO POS"/>
    <s v="CB UNO A UNO"/>
    <m/>
    <s v="CERRADO"/>
    <s v="27/08/2025 SE VISITA SITIO SE VERIFICA INFORMACIÓN SE REALIZA PRIMEROS AUXILIOS, DATÁFONO PRESENTA FALLA TECLADO BORROSO, DAÑO POS, CIERRE OK, PRUEBA TRX EXITOSA."/>
    <s v="VISITA_TÉCNICA"/>
    <s v="XP0YZ641 "/>
    <s v="TIPO IV"/>
    <s v="TERRESTRE"/>
    <s v="SANTOS GUZMAN CHRISTIAN FELIPE"/>
    <n v="1"/>
    <n v="0"/>
    <n v="479588.87655000004"/>
    <n v="196536.5258152"/>
    <n v="479588.87655000004"/>
    <m/>
    <m/>
    <m/>
    <m/>
    <m/>
    <m/>
    <m/>
    <m/>
  </r>
  <r>
    <s v="MEDELLIN"/>
    <x v="1"/>
    <x v="1"/>
    <n v="5318"/>
    <n v="2638508"/>
    <n v="79330"/>
    <s v="INCIDENTE "/>
    <s v="ANTIOQUIA"/>
    <s v="GUARNE"/>
    <s v="BARRIO SAN JOSE GUARNE"/>
    <s v="REDEBAN"/>
    <s v="FO-25-1419431"/>
    <d v="2025-08-25T10:45:00"/>
    <d v="2025-08-27T12:45:00"/>
    <s v="NO"/>
    <s v="HARDWARE"/>
    <s v="COMUNICACION"/>
    <s v="DAÑO POS"/>
    <s v="CB UNO A UNO"/>
    <m/>
    <s v="CERRADO"/>
    <s v="27/08/2025 SE CAMBIA DATÁFONO CON PUERTO DE INTERNET MALO POR LAS CUCARACHAS, SE DEJAN SERVICIOS FUNCIONANDO CORRECTAMENTE"/>
    <s v="VISITA_TÉCNICA"/>
    <s v="A4WZZ857"/>
    <s v="TIPO II"/>
    <s v="TERRESTRE"/>
    <s v="BARRIENTOS HERNANDEZ CRISTIAN HORACIO"/>
    <n v="1"/>
    <n v="0"/>
    <n v="144967.87232000002"/>
    <n v="140395.6348884"/>
    <n v="144967.87232000002"/>
    <m/>
    <m/>
    <m/>
    <m/>
    <m/>
    <m/>
    <m/>
    <m/>
  </r>
  <r>
    <s v="BARRANQUILLA"/>
    <x v="2"/>
    <x v="2"/>
    <n v="8001"/>
    <n v="2646810"/>
    <n v="27871"/>
    <s v="INCIDENTE "/>
    <s v="ATLANTICO"/>
    <s v="BARRANQUILLA"/>
    <s v="BARRIO MONTES BARRANQUILLA"/>
    <s v="REDEBAN"/>
    <s v="FO-25-1427253"/>
    <d v="2025-08-26T13:40:00"/>
    <d v="2025-08-27T12:51:00"/>
    <s v="NO"/>
    <s v="HARDWARE"/>
    <s v="LECTOR DE BARRAS"/>
    <s v="FORMATO INVALIDO LECTOR DAÑADO"/>
    <s v="CB UNO A UNO"/>
    <m/>
    <s v="CERRADO"/>
    <s v="27/08/2025 SE REALIZA VISITA E CONFIGURA BARRA LECTORA SE REALIZAN PRUEBAS DE CORRECTO FUNCIONAMIENTO"/>
    <s v="VISITA_TÉCNICA"/>
    <s v="II01Z224"/>
    <s v="TIPO I"/>
    <s v="TERRESTRE"/>
    <s v="VILLACOB VILLACOB ELKIN EDUARDO"/>
    <n v="1"/>
    <n v="0"/>
    <n v="65960.072302"/>
    <n v="75096.394270399993"/>
    <n v="65960.072302"/>
    <m/>
    <m/>
    <m/>
    <m/>
    <m/>
    <m/>
    <m/>
    <m/>
  </r>
  <r>
    <s v="MEDELLIN"/>
    <x v="1"/>
    <x v="1"/>
    <n v="5001"/>
    <n v="2644891"/>
    <n v="69720"/>
    <s v="INCIDENTE "/>
    <s v="ANTIOQUIA"/>
    <s v="MEDELLIN"/>
    <s v="DISTRICOL MERCADOS LA ROSA 2"/>
    <s v="REDEBAN"/>
    <s v="FO-25-1425239"/>
    <d v="2025-08-26T10:24:00"/>
    <d v="2025-08-27T13:01:00"/>
    <s v="NO"/>
    <s v="HARDWARE"/>
    <s v="TECLADO"/>
    <s v="DAÑO POS"/>
    <s v="AGREGADOR"/>
    <m/>
    <s v="CERRADO"/>
    <s v="27/08/2025 SE CAMBIA DATÁFONO POR FALLA EN TECLADO Y IMPRESIÓN"/>
    <s v="VISITA_TÉCNICA"/>
    <s v="MN002486"/>
    <s v="TIPO I"/>
    <s v="TERRESTRE"/>
    <s v="DIAZ ZABALA FRANCIS DUBAN"/>
    <n v="1"/>
    <n v="0"/>
    <n v="65960.072302"/>
    <n v="75096.394270399993"/>
    <n v="65960.072302"/>
    <m/>
    <m/>
    <m/>
    <m/>
    <m/>
    <m/>
    <m/>
    <m/>
  </r>
  <r>
    <s v="SINCELEJO"/>
    <x v="2"/>
    <x v="2"/>
    <n v="70235"/>
    <n v="2640143"/>
    <n v="64606"/>
    <s v="INCIDENTE "/>
    <s v="SUCRE"/>
    <s v="GALERAS"/>
    <s v="BARRIO CENTRO GALERAS 4"/>
    <s v="REDEBAN"/>
    <s v="FO-25-1421467"/>
    <d v="2025-08-25T14:19:00"/>
    <d v="2025-08-27T13:37:00"/>
    <s v="NO"/>
    <s v="HARDWARE"/>
    <s v="NO ENCIENDE SE REINICIA"/>
    <s v="FUENTE PODER AVERIADA"/>
    <s v="CB UNO A UNO"/>
    <m/>
    <s v="CERRADO"/>
    <s v="27/08/2025 SE VISITA COMERCIO POR FALLA, YA QUE LA FUENTE NO FUNCIONABA EL CB ADAPTÓ UNA PROVISIONAL, SE HACE CAMBIO DE FUENTE DE PODER, SE DEJA CON LA VERSIÓN 9.90, SE REALIZAN PRUEBAS OK."/>
    <s v="VISITA_TÉCNICA"/>
    <s v="1A003562"/>
    <s v="TIPO II"/>
    <s v="TERRESTRE"/>
    <s v="CACERES HERNANDEZ ANDRES"/>
    <n v="1"/>
    <n v="0"/>
    <n v="144967.87232000002"/>
    <n v="140395.6348884"/>
    <n v="144967.87232000002"/>
    <m/>
    <m/>
    <m/>
    <m/>
    <m/>
    <m/>
    <m/>
    <m/>
  </r>
  <r>
    <s v="CUCUTA"/>
    <x v="0"/>
    <x v="0"/>
    <n v="54405"/>
    <n v="2647492"/>
    <n v="51436"/>
    <s v="INCIDENTE "/>
    <s v="NORTE DE SANTANDER"/>
    <s v="LOS PATIOS"/>
    <s v="BARRIO URB PENSILVANIA LOS PAT"/>
    <s v="REDEBAN"/>
    <s v="FO-25-1429260"/>
    <d v="2025-08-26T15:08:00"/>
    <d v="2025-08-27T13:50:00"/>
    <s v="NO"/>
    <s v="HARDWARE"/>
    <s v="LECTOR DE TARJETAS"/>
    <s v="MENSAJE RETIRE TARJETA"/>
    <s v="CB UNO A UNO"/>
    <m/>
    <s v="CERRADO"/>
    <s v="27/08/2025 SE REALIZA VISITA, SE ENCUENTRA DATAFONO EN DAÑO, SE REALIZA CAMBIO, SE INSTALA ÚLTIMA VERSIÓN, SE CREAN USUARIOS OK, SE REALIZAN PRUEBAS Y CIERRES OK."/>
    <s v="VISITA_TÉCNICA"/>
    <s v="GB07Z812"/>
    <s v="TIPO I"/>
    <s v="TERRESTRE"/>
    <s v="PACHECO BUITRAGO JAVIER ALONSO"/>
    <n v="1"/>
    <n v="0"/>
    <n v="65960.072302"/>
    <n v="75096.394270399993"/>
    <n v="65960.072302"/>
    <m/>
    <m/>
    <m/>
    <m/>
    <m/>
    <m/>
    <m/>
    <m/>
  </r>
  <r>
    <s v="MEDELLIN"/>
    <x v="1"/>
    <x v="1"/>
    <n v="5001"/>
    <n v="2647763"/>
    <n v="52519"/>
    <s v="INCIDENTE "/>
    <s v="ANTIOQUIA"/>
    <s v="MEDELLIN"/>
    <s v="BARRIO BUENOS AIRES MEDELLIN 1"/>
    <s v="REDEBAN"/>
    <s v="FO-25-1429511"/>
    <d v="2025-08-26T15:28:00"/>
    <d v="2025-08-27T13:56:00"/>
    <s v="NO"/>
    <s v="SOFTWARE"/>
    <s v="COMUNICACION"/>
    <s v="PARAMETROS DE CONFIGURACION EN POS"/>
    <s v="CB UNO A UNO"/>
    <m/>
    <s v="CERRADO"/>
    <s v="27/08/2025 SE REALIZA CONFIGURACIÓN DE COMUNICACION EN EQUIPO TODO OK, Y SE CAMBIA LECTORA POR REINICIOS"/>
    <s v="VISITA_TÉCNICA"/>
    <s v="SXMZZ318 - 9B0GZ680"/>
    <s v="TIPO I"/>
    <s v="TERRESTRE"/>
    <s v="QUINTERO SANCHEZ JUAN SEBASTIAN"/>
    <n v="1"/>
    <n v="0"/>
    <n v="65960.072302"/>
    <n v="75096.394270399993"/>
    <n v="65960.072302"/>
    <m/>
    <m/>
    <m/>
    <m/>
    <m/>
    <m/>
    <m/>
    <m/>
  </r>
  <r>
    <s v="MEDELLIN"/>
    <x v="1"/>
    <x v="1"/>
    <n v="5088"/>
    <n v="2648431"/>
    <n v="27928"/>
    <s v="INCIDENTE "/>
    <s v="ANTIOQUIA"/>
    <s v="BELLO"/>
    <s v="PAGAFACIL PARQUE BELLO II"/>
    <s v="REDEBAN"/>
    <s v="FO-25-1430092"/>
    <d v="2025-08-26T16:31:00"/>
    <d v="2025-08-27T14:04:00"/>
    <s v="NO"/>
    <s v="HARDWARE"/>
    <s v="IMPRESION"/>
    <s v="NO IMPRIME UNO O VARIOS CARACTERES"/>
    <s v="ROBUSTO"/>
    <m/>
    <s v="CERRADO"/>
    <s v="27/08/2025 SE REALIZA EL CAMBIO DE EQUIPO DEBIDO A UN DAÑO IDENTIFICADO EN EL RODILLO DE IMPRESIÓN DEL DATÁFONO. EL DISPOSITIVO PRESENTABA FALLAS AL IMPRIMIR, OMITIENDO UNO O VARIOS CARACTERES EN LOS COMPROBANTES. TRAS LA SUSTITUCIÓN, EL NUEVO EQUIPO FUE INSTALADO Y PROBADO, QUEDANDO COMPLETAMENTE OPERATIVO Y FUNCIONAL PARA SU USO."/>
    <s v="VISITA_TÉCNICA"/>
    <s v="9DZZZ787"/>
    <s v="TIPO I"/>
    <s v="TERRESTRE"/>
    <s v="MARTINEZ TOVAR OSCAR DAVID"/>
    <n v="1"/>
    <n v="0"/>
    <n v="65960.072302"/>
    <n v="75096.394270399993"/>
    <n v="65960.072302"/>
    <m/>
    <m/>
    <m/>
    <m/>
    <m/>
    <m/>
    <m/>
    <m/>
  </r>
  <r>
    <s v="MEDELLIN"/>
    <x v="1"/>
    <x v="1"/>
    <n v="5001"/>
    <n v="2648762"/>
    <n v="28238"/>
    <s v="INCIDENTE "/>
    <s v="ANTIOQUIA"/>
    <s v="MEDELLIN"/>
    <s v="BARRIO VEREDA SANTA ELENA MEDE"/>
    <s v="REDEBAN"/>
    <s v="FO-25-1430456"/>
    <d v="2025-08-26T17:47:00"/>
    <d v="2025-08-27T14:08:00"/>
    <s v="NO"/>
    <s v="HARDWARE"/>
    <s v="LECTOR DE TARJETAS"/>
    <s v="DAÑO POS"/>
    <s v="CB UNO A UNO"/>
    <m/>
    <s v="CERRADO"/>
    <s v="27/08/2025 SE REALIZA REVISIÓN Y LIMPIEZA EN LECTOR DE TARJETAS"/>
    <s v="VISITA_TÉCNICA"/>
    <s v="9PZZZ350"/>
    <s v="TIPO I"/>
    <s v="TERRESTRE"/>
    <s v="QUINTERO SANCHEZ JUAN SEBASTIAN"/>
    <n v="1"/>
    <n v="0"/>
    <n v="65960.072302"/>
    <n v="75096.394270399993"/>
    <n v="65960.072302"/>
    <m/>
    <m/>
    <m/>
    <m/>
    <m/>
    <m/>
    <m/>
    <m/>
  </r>
  <r>
    <s v="VILLAVICENCIO"/>
    <x v="3"/>
    <x v="3"/>
    <n v="50001"/>
    <n v="2648378"/>
    <n v="75334"/>
    <s v="INCIDENTE "/>
    <s v="META"/>
    <s v="VILLAVICENCIO"/>
    <s v="BARRIO ZONAS COMUNES ET 2 CONJ"/>
    <s v="REDEBAN"/>
    <s v="FO-25-1430087"/>
    <d v="2025-08-26T16:33:00"/>
    <d v="2025-08-27T15:13:00"/>
    <s v="NO"/>
    <s v="HARDWARE"/>
    <s v="NO ENCIENDE SE REINICIA"/>
    <s v="FUENTE PODER AVERIADA"/>
    <s v="CB UNO A UNO"/>
    <m/>
    <s v="CERRADO"/>
    <s v="27/08/2025 SE VISITA CB Y SE REALIZA CAMBIO DE FUENTE DE PODER POR DAÑO. SE INSTALA NUEVA FUENTE Y SE REALIZA PRUEBAS EXITOSAS PRUEBAS OK"/>
    <s v="VISITA_TÉCNICA"/>
    <s v="FA003854"/>
    <s v="TIPO I"/>
    <s v="TERRESTRE"/>
    <s v="GARZON RUIZ LUIS MIGUEL"/>
    <n v="1"/>
    <n v="0"/>
    <n v="65960.072302"/>
    <n v="75096.394270399993"/>
    <n v="65960.072302"/>
    <m/>
    <m/>
    <m/>
    <m/>
    <m/>
    <m/>
    <m/>
    <m/>
  </r>
  <r>
    <s v="CUCUTA"/>
    <x v="0"/>
    <x v="0"/>
    <n v="54001"/>
    <n v="2652598"/>
    <n v="54891"/>
    <s v="INCIDENTE "/>
    <s v="NORTE DE SANTANDER"/>
    <s v="CUCUTA"/>
    <s v="BARRIO CALLEJON CUCUTA 9"/>
    <s v="REDEBAN"/>
    <s v="FO-25-1433989"/>
    <d v="2025-08-27T12:18:00"/>
    <d v="2025-08-27T15:52:00"/>
    <s v="NO"/>
    <s v="HARDWARE"/>
    <s v="CABLEADO"/>
    <s v="DAÑO POS"/>
    <s v="CB UNO A UNO"/>
    <m/>
    <s v="CERRADO"/>
    <s v="27/08/2025 SE VISITA COMERCIO, SE CAMBIA FUENTE DE PODER POR DAÑO, SE HACEN PRUEBAS EXITOS OK."/>
    <s v="VISITA_TÉCNICA"/>
    <s v="II9ZZ870"/>
    <s v="TIPO I"/>
    <s v="TERRESTRE"/>
    <s v="NARANJO AFANADOR RUBEN JESUS"/>
    <n v="1"/>
    <n v="0"/>
    <n v="65960.072302"/>
    <n v="75096.394270399993"/>
    <n v="65960.072302"/>
    <m/>
    <m/>
    <m/>
    <m/>
    <m/>
    <m/>
    <m/>
    <m/>
  </r>
  <r>
    <s v="MEDELLIN"/>
    <x v="1"/>
    <x v="1"/>
    <n v="5001"/>
    <n v="2651801"/>
    <n v="30081"/>
    <s v="INCIDENTE "/>
    <s v="ANTIOQUIA"/>
    <s v="MEDELLIN"/>
    <s v="BARRIO BELEN 2 MEDELLIN"/>
    <s v="REDEBAN"/>
    <s v="FO-25-1433114"/>
    <d v="2025-08-27T10:50:00"/>
    <d v="2025-08-27T16:05:00"/>
    <s v="NO"/>
    <s v="HARDWARE"/>
    <s v="LECTOR DE BARRAS"/>
    <s v="CABLE LECTORA AVERIADO"/>
    <s v="CB UNO A UNO"/>
    <m/>
    <s v="CERRADO"/>
    <s v="27/08/2025 SE REVISA LECTORA Y NO LEE SE REALIZA MANTENIMIENTO Y SIGUE IGUAL SE REALIZA CAMBIO DE LECTORA SE REALIZAN PRUEBAS EXITOSAS SERVICIO OPERATIVO OK"/>
    <s v="VISITA_TÉCNICA"/>
    <s v="BBTZZ879"/>
    <s v="TIPO I"/>
    <s v="TERRESTRE"/>
    <s v="ZAPATA LOPEZ EDWARD ASDRUBAL"/>
    <n v="1"/>
    <n v="0"/>
    <n v="65960.072302"/>
    <n v="75096.394270399993"/>
    <n v="65960.072302"/>
    <m/>
    <m/>
    <m/>
    <m/>
    <m/>
    <m/>
    <m/>
    <m/>
  </r>
  <r>
    <s v="BARRANQUILLA"/>
    <x v="2"/>
    <x v="2"/>
    <n v="8296"/>
    <n v="2651412"/>
    <n v="64404"/>
    <s v="INCIDENTE "/>
    <s v="ATLANTICO"/>
    <s v="GALAPA"/>
    <s v="BARRIO CENTRO GALAPA 3"/>
    <s v="REDEBAN"/>
    <s v="FO-25-1432704"/>
    <d v="2025-08-27T10:16:00"/>
    <d v="2025-08-27T16:10:00"/>
    <s v="NO"/>
    <s v="HARDWARE"/>
    <s v="PINPAD"/>
    <s v="DAÑO POS"/>
    <s v="CB UNO A UNO"/>
    <m/>
    <s v="CERRADO"/>
    <s v="27/08/2025 SE REMPLAZA PIN PAD, NO LEÍA LAS TARJETAS"/>
    <s v="VISITA_TÉCNICA"/>
    <s v="7A002312"/>
    <s v="TIPO I"/>
    <s v="TERRESTRE"/>
    <s v="DE AVILA SIADES ALBERTO ENRIQUE"/>
    <n v="1"/>
    <n v="0"/>
    <n v="65960.072302"/>
    <n v="75096.394270399993"/>
    <n v="65960.072302"/>
    <m/>
    <m/>
    <m/>
    <m/>
    <m/>
    <m/>
    <m/>
    <m/>
  </r>
  <r>
    <s v="BOGOTA"/>
    <x v="5"/>
    <x v="5"/>
    <n v="11001"/>
    <n v="2648855"/>
    <n v="22210"/>
    <s v="INCIDENTE "/>
    <s v="CUNDINAMARCA"/>
    <s v="BOGOTA"/>
    <s v="REVAL EXITO SUBA"/>
    <s v="REDEBAN"/>
    <s v="FO-25-1430453"/>
    <d v="2025-08-26T17:56:00"/>
    <d v="2025-08-27T16:13:00"/>
    <s v="NO"/>
    <s v="HARDWARE"/>
    <s v="NO ENCIENDE"/>
    <s v="DAÑO POS"/>
    <s v="ROBUSTO"/>
    <m/>
    <s v="CERRADO"/>
    <s v="27/08/2025 SE VISITA CB POR FALLA EN DATÁFONO NO HAY CONEXIÓN AL VALIDAR EQUIPO SE EVIDENCIA QUE ES NECESARIO CAMBIARLO POR DAÑO EN PUERTOS DE RED SE INSTALA MAGICBOX Y PINPAD PARA DESK 2600, SE PROCEDE A REALIZAR TRANSACCIONES DE PRUEBA Y SE DEJA CB OPERANDO SIN NOVEDAD , DURANTE EL MANTENIMIENTO SE PRESENTA CAÍDA DE WEB DE INICIALIZACIÓN"/>
    <s v="VISITA_TÉCNICA"/>
    <s v="AA0UZ449"/>
    <s v="TIPO I"/>
    <s v="TERRESTRE"/>
    <s v="ROMERO ROJAS BREIDY JHOHAN"/>
    <n v="1"/>
    <n v="0"/>
    <n v="65960.072302"/>
    <n v="75096.394270399993"/>
    <n v="65960.072302"/>
    <m/>
    <m/>
    <m/>
    <m/>
    <m/>
    <m/>
    <m/>
    <m/>
  </r>
  <r>
    <s v="MEDELLIN"/>
    <x v="1"/>
    <x v="1"/>
    <n v="5615"/>
    <n v="2650797"/>
    <n v="47479"/>
    <s v="INCIDENTE "/>
    <s v="ANTIOQUIA"/>
    <s v="RIONEGRO"/>
    <s v="DISTRICOL NEW FIX"/>
    <s v="REDEBAN"/>
    <s v="FO-25-1432385"/>
    <d v="2025-08-27T09:46:00"/>
    <d v="2025-08-27T16:16:00"/>
    <s v="NO"/>
    <s v="HARDWARE"/>
    <s v="TECLADO"/>
    <s v="DAÑO POS"/>
    <s v="AGREGADOR"/>
    <m/>
    <s v="CERRADO"/>
    <s v="27/08/2025 SE CAMBIA DATÁFONO CON TECLADO BORROSO, SE DEJAN SERVICIOS FUNCIONANDO CORRECTAMENTE"/>
    <s v="VISITA_TÉCNICA"/>
    <s v="GB00H008"/>
    <s v="TIPO II"/>
    <s v="TERRESTRE"/>
    <s v="BARRIENTOS HERNANDEZ CRISTIAN HORACIO"/>
    <n v="1"/>
    <n v="0"/>
    <n v="144967.87232000002"/>
    <n v="140395.6348884"/>
    <n v="144967.87232000002"/>
    <m/>
    <m/>
    <m/>
    <m/>
    <m/>
    <m/>
    <m/>
    <m/>
  </r>
  <r>
    <s v="BUCARAMANGA"/>
    <x v="0"/>
    <x v="0"/>
    <n v="68001"/>
    <n v="2650939"/>
    <n v="80658"/>
    <s v="INCIDENTE "/>
    <s v="SANTANDER"/>
    <s v="BUCARAMANGA"/>
    <s v="BARRIO BUCARAMANGA BUCARAMANAGA 1"/>
    <s v="REDEBAN"/>
    <s v="FO-25-1432390"/>
    <d v="2025-08-27T09:44:00"/>
    <d v="2025-08-27T16:20:00"/>
    <s v="NO"/>
    <s v="HARDWARE"/>
    <s v="IMPRESION"/>
    <s v="DAÑO POS"/>
    <s v="CB UNO A UNO"/>
    <m/>
    <s v="CERRADO"/>
    <s v="27/08/2025 CAMBIO DE EQUIPO POR QUE NO IMPRIME"/>
    <s v="VISITA_TÉCNICA"/>
    <s v="V8ZZZ408"/>
    <s v="TIPO I"/>
    <s v="TERRESTRE"/>
    <s v="PEÑA DIAZ IVAN YESID"/>
    <n v="1"/>
    <n v="0"/>
    <n v="65960.072302"/>
    <n v="75096.394270399993"/>
    <n v="65960.072302"/>
    <m/>
    <m/>
    <m/>
    <m/>
    <m/>
    <m/>
    <m/>
    <m/>
  </r>
  <r>
    <s v="CALI"/>
    <x v="4"/>
    <x v="4"/>
    <n v="76126"/>
    <n v="2647916"/>
    <n v="72075"/>
    <s v="INCIDENTE "/>
    <s v="VALLE DEL CAUCA"/>
    <s v="CALIMA"/>
    <s v="CALIMA CENTRO"/>
    <s v="REDEBAN"/>
    <s v="FO-25-1429504"/>
    <d v="2025-08-26T15:34:00"/>
    <d v="2025-08-27T16:31:00"/>
    <s v="NO"/>
    <s v="SOFTWARE"/>
    <s v="LECTOR DE BARRAS"/>
    <s v="FORMATO INVALIDO"/>
    <s v="CB UNO A UNO"/>
    <m/>
    <s v="CERRADO"/>
    <s v="27/08/2025 SE REALIZA CONFIGURACION DEL LECTOR DE BARRAS. SE REALIZA PRUEBAS OPERATIVAS SIN NOVEDAD"/>
    <s v="VISITA_TÉCNICA"/>
    <s v="MN00O669"/>
    <s v="TIPO II"/>
    <s v="TERRESTRE"/>
    <s v="TORRES GARCIA JENDRY JOSE"/>
    <n v="1"/>
    <n v="0"/>
    <n v="144967.87232000002"/>
    <n v="140395.6348884"/>
    <n v="144967.87232000002"/>
    <m/>
    <m/>
    <m/>
    <m/>
    <m/>
    <m/>
    <m/>
    <m/>
  </r>
  <r>
    <s v="APARTADO"/>
    <x v="1"/>
    <x v="1"/>
    <n v="5045"/>
    <n v="2650436"/>
    <n v="35610"/>
    <s v="INCIDENTE "/>
    <s v="ANTIOQUIA"/>
    <s v="APARTADO"/>
    <s v="DISTRICOL COMUNICACIONES KATEB"/>
    <s v="REDEBAN"/>
    <s v="FO-25-1432107"/>
    <d v="2025-08-27T09:12:00"/>
    <d v="2025-08-27T16:32:00"/>
    <s v="NO"/>
    <s v="HARDWARE"/>
    <s v="IMPRESION"/>
    <s v="NO IMPRIME UNO O VARIOS CARACTERES"/>
    <s v="AGREGADOR"/>
    <m/>
    <s v="CERRADO"/>
    <s v="27/08/2025 DATAFONO IMPRIME DEFECTUOSOS, TIRILLA SALE BORROSO POR LA MITAD. SE PROCEDE HACER CAMBIO DE DATAFONO Y SE INSTALA MAGIBOX, SE PROCEDE HCER PRUEBAS DE RETIRO,CONSULTA DE SALDO,CONSIGNACION Y PRUEBA DE LECTORA, QUEDA FUNCIONANDO TODO CORRECTAMENTE"/>
    <s v="VISITA_TÉCNICA"/>
    <s v="AA004403"/>
    <s v="TIPO I"/>
    <s v="TERRESTRE"/>
    <s v="SALDARRIAGA MIRANDA SANTIAGO"/>
    <n v="1"/>
    <n v="0"/>
    <n v="65960.072302"/>
    <n v="75096.394270399993"/>
    <n v="65960.072302"/>
    <m/>
    <m/>
    <m/>
    <m/>
    <m/>
    <m/>
    <m/>
    <m/>
  </r>
  <r>
    <s v="NEIVA"/>
    <x v="3"/>
    <x v="3"/>
    <n v="41797"/>
    <n v="2647539"/>
    <n v="54452"/>
    <s v="INCIDENTE "/>
    <s v="HUILA"/>
    <s v="TESALIA"/>
    <s v="BARRIO ARANZASU TESALIA"/>
    <s v="REDEBAN"/>
    <s v="FO-25-1429188"/>
    <d v="2025-08-26T14:57:00"/>
    <d v="2025-08-27T16:33:00"/>
    <s v="NO"/>
    <s v="HARDWARE"/>
    <s v="LECTOR DE BARRAS"/>
    <s v="DAÑO POS"/>
    <s v="CB UNO A UNO"/>
    <m/>
    <s v="CERRADO"/>
    <s v="27/08/2025 SE LLEGA A SITIO, SE REALIZA CAMBIO DE LECTOR DE BARRAS POR FALLA AL LEER CÓDIGOS"/>
    <s v="VISITA_TÉCNICA"/>
    <s v="XP5ZZ732"/>
    <s v="TIPO II"/>
    <s v="TERRESTRE"/>
    <s v="DIAZ VARGAS JONATHAN MIGUEL"/>
    <n v="1"/>
    <n v="0"/>
    <n v="144967.87232000002"/>
    <n v="140395.6348884"/>
    <n v="144967.87232000002"/>
    <m/>
    <m/>
    <m/>
    <m/>
    <m/>
    <m/>
    <m/>
    <m/>
  </r>
  <r>
    <s v="MEDELLIN"/>
    <x v="1"/>
    <x v="1"/>
    <n v="5360"/>
    <n v="2649651"/>
    <n v="32941"/>
    <s v="INCIDENTE "/>
    <s v="ANTIOQUIA"/>
    <s v="ITAGUI"/>
    <s v="COMCARD ITAGUI PAPELERIA ASTUR"/>
    <s v="REDEBAN"/>
    <s v="FO-25-1431454"/>
    <d v="2025-08-27T08:00:00"/>
    <d v="2025-08-27T16:37:00"/>
    <s v="NO"/>
    <s v="HARDWARE"/>
    <s v="LECTOR DE BARRAS"/>
    <s v="CABLE LECTORA AVERIADO"/>
    <s v="AGREGADOR"/>
    <m/>
    <s v="CERRADO"/>
    <s v="27/08/2025 SE REVISA LECTURA Y PRUEBAS PERTINENTES CON USUARIO, TODAS OK, SE REALIZA MANTENIMIENTO GENERAL A EQUIPO, TODO OK"/>
    <s v="VISITA_TÉCNICA"/>
    <s v="XPSZZ074 - 11XZZ538-XPSZZ074 - 11XZZ538"/>
    <s v="TIPO I"/>
    <s v="TERRESTRE"/>
    <s v="HERNANDEZ CHAVARRIA JUAN CAMILO"/>
    <n v="1"/>
    <n v="0"/>
    <n v="65960.072302"/>
    <n v="75096.394270399993"/>
    <n v="65960.072302"/>
    <m/>
    <m/>
    <m/>
    <m/>
    <m/>
    <m/>
    <m/>
    <m/>
  </r>
  <r>
    <s v="MEDELLIN"/>
    <x v="1"/>
    <x v="1"/>
    <n v="5361"/>
    <n v="2647442"/>
    <n v="80769"/>
    <s v="INCIDENTE "/>
    <s v="ANTIOQUIA"/>
    <s v="ITUANGO"/>
    <s v="BARRIO CARRERA RUIZ ITUANGO"/>
    <s v="REDEBAN"/>
    <s v="FO-25-1429219"/>
    <d v="2025-08-26T14:56:00"/>
    <d v="2025-08-27T16:37:00"/>
    <s v="NO"/>
    <s v="HARDWARE"/>
    <s v="LECTOR DE BARRAS"/>
    <s v="FORMATO INVALIDO LECTOR DAÑADO"/>
    <s v="CB UNO A UNO"/>
    <m/>
    <s v="CERRADO"/>
    <s v="27/08/2025 SE REALIZA CAMBIO DE LECTOR DE BARRAS NO COMUNICA, PRUEBAS OK"/>
    <s v="VISITA_TÉCNICA"/>
    <s v="F8ZZZ049"/>
    <s v="TIPO IV"/>
    <s v="TERRESTRE"/>
    <s v="PAREJA ECHAVARRIA JHON DAVID"/>
    <n v="1"/>
    <n v="0"/>
    <n v="479588.87655000004"/>
    <n v="196536.5258152"/>
    <n v="479588.87655000004"/>
    <m/>
    <m/>
    <m/>
    <m/>
    <m/>
    <m/>
    <m/>
    <m/>
  </r>
  <r>
    <s v="BOGOTA"/>
    <x v="5"/>
    <x v="5"/>
    <n v="25645"/>
    <n v="2646541"/>
    <n v="29555"/>
    <s v="INCIDENTE "/>
    <s v="CUNDINAMARCA"/>
    <s v="SAN ANTONIO DEL TEQUENDAMA"/>
    <s v="BARRIO SECTOR TEQUENDAMA CUNDI"/>
    <s v="REDEBAN"/>
    <s v="FO-25-1426826"/>
    <d v="2025-08-26T12:40:00"/>
    <d v="2025-08-27T16:41:00"/>
    <s v="NO"/>
    <s v="SOFTWARE"/>
    <s v="LLT"/>
    <s v="LLT"/>
    <s v="CB UNO A UNO"/>
    <m/>
    <s v="CERRADO"/>
    <s v="27/08/2025 SE REALIZA CAMBIO DE EQUIPO POR FALLAS ALERT IRRUPTION, PRUEBA CON NUEVO DATÁFONO OK, SE CREAN USUARIOS"/>
    <s v="VISITA_TÉCNICA"/>
    <s v="TVAZZ630"/>
    <s v="TIPO II"/>
    <s v="TERRESTRE"/>
    <s v="ORTIZ MARTINEZ STIVEN"/>
    <n v="1"/>
    <n v="0"/>
    <n v="144967.87232000002"/>
    <n v="140395.6348884"/>
    <n v="144967.87232000002"/>
    <m/>
    <m/>
    <m/>
    <m/>
    <m/>
    <m/>
    <m/>
    <m/>
  </r>
  <r>
    <s v="PEREIRA"/>
    <x v="4"/>
    <x v="6"/>
    <n v="76122"/>
    <n v="2649566"/>
    <n v="61000"/>
    <s v="INCIDENTE "/>
    <s v="VALLE DEL CAUCA"/>
    <s v="CAICEDONIA"/>
    <s v="BARRIO CENTRO CAICEDONIA 9"/>
    <s v="REDEBAN"/>
    <s v="FO-25-1431302"/>
    <d v="2025-08-27T08:00:00"/>
    <d v="2025-08-27T16:48:00"/>
    <s v="NO"/>
    <s v="SOFTWARE"/>
    <s v="COMUNICACION"/>
    <s v="PARAMETROS DE CONFIGURACION EN POS"/>
    <s v="CB UNO A UNO"/>
    <m/>
    <s v="CERRADO"/>
    <s v="27/08/2025 SE VISITA COMERCIO SE REALIZA CONFIGURACIÓN DE PARÁMETROS DATAFONO SE GARANTIZA PRUEBAS OK."/>
    <s v="VISITA_TÉCNICA"/>
    <s v="JA00G872"/>
    <s v="TIPO II"/>
    <s v="TERRESTRE"/>
    <s v="SANCHEZ SOLORZANO JUAN SEBASTIAN"/>
    <n v="1"/>
    <n v="0"/>
    <n v="144967.87232000002"/>
    <n v="140395.6348884"/>
    <n v="144967.87232000002"/>
    <m/>
    <m/>
    <m/>
    <m/>
    <m/>
    <m/>
    <m/>
    <m/>
  </r>
  <r>
    <s v="IBAGUE"/>
    <x v="3"/>
    <x v="3"/>
    <n v="73124"/>
    <n v="2646398"/>
    <n v="42440"/>
    <s v="INCIDENTE "/>
    <s v="TOLIMA"/>
    <s v="CAJAMARCA"/>
    <s v="BARRIO CENTRO CAJAMARCA 6"/>
    <s v="REDEBAN"/>
    <s v="FO-25-1426728"/>
    <d v="2025-08-26T12:34:00"/>
    <d v="2025-08-27T16:51:00"/>
    <s v="NO"/>
    <s v="HARDWARE"/>
    <s v="IMPRESION"/>
    <s v="NO IMPRIME UNO O VARIOS CARACTERES"/>
    <s v="CB UNO A UNO"/>
    <m/>
    <s v="CERRADO"/>
    <s v="27/08/2025 SE REALIZA CAMBIO DE DATÁFONO POR DAÑO EN IMPRESIÓN, SE REALIZA PRUEBAS DE FUNCIONAMIENTO OK; CUBRE CLAVE INSTALADO"/>
    <s v="VISITA_TÉCNICA"/>
    <s v="AB2ZZ498"/>
    <s v="TIPO II"/>
    <s v="TERRESTRE"/>
    <s v="BARRAGAN TAFUR EDWIN ESTEBAN"/>
    <n v="1"/>
    <n v="0"/>
    <n v="144967.87232000002"/>
    <n v="140395.6348884"/>
    <n v="144967.87232000002"/>
    <m/>
    <m/>
    <m/>
    <m/>
    <m/>
    <m/>
    <m/>
    <m/>
  </r>
  <r>
    <s v="CALI"/>
    <x v="4"/>
    <x v="4"/>
    <n v="76111"/>
    <n v="2649626"/>
    <n v="15527"/>
    <s v="INCIDENTE "/>
    <s v="VALLE DEL CAUCA"/>
    <s v="GUADALAJARA DE BUGA"/>
    <s v="MULTIPAGAS BUGA"/>
    <s v="REDEBAN"/>
    <s v="FO-25-1431241"/>
    <d v="2025-08-27T08:00:00"/>
    <d v="2025-08-27T16:52:00"/>
    <s v="NO"/>
    <s v="HARDWARE"/>
    <s v="HUB"/>
    <s v="SE REINICIA"/>
    <s v="ROBUSTO"/>
    <m/>
    <s v="CERRADO"/>
    <s v="27/08/2025 SE REALIZA CAMBIO DE HUB HB2 CB BANCOLOMBIA PURO, PRUEBAS OK"/>
    <s v="VISITA_TÉCNICA"/>
    <s v="CZZZZ443"/>
    <s v="TIPO II"/>
    <s v="TERRESTRE"/>
    <s v="PAREDES CASTILLO DIEGO"/>
    <n v="1"/>
    <n v="0"/>
    <n v="144967.87232000002"/>
    <n v="140395.6348884"/>
    <n v="144967.87232000002"/>
    <m/>
    <m/>
    <m/>
    <m/>
    <m/>
    <m/>
    <m/>
    <m/>
  </r>
  <r>
    <s v="APARTADO"/>
    <x v="1"/>
    <x v="1"/>
    <n v="5045"/>
    <n v="2649140"/>
    <n v="73566"/>
    <s v="INCIDENTE "/>
    <s v="ANTIOQUIA"/>
    <s v="APARTADO"/>
    <s v="DISTRICOL SOLUCIONES  VIAJERO"/>
    <s v="REDEBAN"/>
    <s v="FO-25-1431250"/>
    <d v="2025-08-27T08:00:00"/>
    <d v="2025-08-27T16:56:00"/>
    <s v="NO"/>
    <s v="SOFTWARE"/>
    <s v="CIERRE"/>
    <s v="CIERRE NO HABILITADO"/>
    <s v="AGREGADOR"/>
    <m/>
    <s v="CERRADO"/>
    <s v="27/08/2025 DATAFONO PRESENTA PROBLEMAS AL MOMENTO DE HACER EL CIERRE PARCIAL. NO RECONOCE LA CLAVE DE SUPERVISOR. SE PROCEDE A ASIGNAR CLAVE EN LA OPCION ADMINISTRADOR 1526 Y SE SOLUCIONA EL PROBLEMA. USUARIO HACE PRUEBA HACIENDO CIERRE PARCIAL"/>
    <s v="VISITA_TÉCNICA"/>
    <s v="SV00W491"/>
    <s v="TIPO I"/>
    <s v="TERRESTRE"/>
    <s v="SALDARRIAGA MIRANDA SANTIAGO"/>
    <n v="1"/>
    <n v="0"/>
    <n v="65960.072302"/>
    <n v="75096.394270399993"/>
    <n v="65960.072302"/>
    <m/>
    <m/>
    <m/>
    <m/>
    <m/>
    <m/>
    <m/>
    <m/>
  </r>
  <r>
    <s v="TUNJA"/>
    <x v="0"/>
    <x v="0"/>
    <n v="15491"/>
    <n v="2646394"/>
    <n v="39438"/>
    <s v="INCIDENTE "/>
    <s v="BOYACA"/>
    <s v="NOBSA"/>
    <s v="BARRIO JERONIMO HOLGUIN NOBSA"/>
    <s v="REDEBAN"/>
    <s v="FO-25-1426737"/>
    <d v="2025-08-26T12:33:00"/>
    <d v="2025-08-27T16:56:00"/>
    <s v="NO"/>
    <s v="HARDWARE"/>
    <s v="IMPRESION"/>
    <s v="TAPA IMPRESORA"/>
    <s v="CB UNO A UNO"/>
    <m/>
    <s v="CERRADO"/>
    <s v="27/08/2025 SE REALIZA CAMBIO DE TAPA DE IMPRESORA ROTA, PRUEBAS OK, SE RELIZA BORRADO DE MEMORIA A SOLICITUD DEL CLIENTE"/>
    <s v="VISITA_TÉCNICA"/>
    <s v="GZ08Z107"/>
    <s v="TIPO II"/>
    <s v="TERRESTRE"/>
    <s v="RODRIGUEZ MURCIA YERSON IVAN"/>
    <n v="1"/>
    <n v="0"/>
    <n v="144967.87232000002"/>
    <n v="140395.6348884"/>
    <n v="144967.87232000002"/>
    <m/>
    <m/>
    <m/>
    <m/>
    <m/>
    <m/>
    <m/>
    <m/>
  </r>
  <r>
    <s v="BOGOTA"/>
    <x v="5"/>
    <x v="5"/>
    <n v="25290"/>
    <n v="2646273"/>
    <n v="81078"/>
    <s v="INCIDENTE "/>
    <s v="CUNDINAMARCA"/>
    <s v="FUSAGASUGA"/>
    <s v="BARRIO CEDRITOS FUSAGASUGA 4"/>
    <s v="REDEBAN"/>
    <s v="FO-25-1426468"/>
    <d v="2025-08-26T12:03:00"/>
    <d v="2025-08-27T17:01:00"/>
    <s v="NO"/>
    <s v="SOFTWARE"/>
    <s v="ACTUALIZACION"/>
    <s v="VERSION CARGA SO VR"/>
    <s v="CB UNO A UNO"/>
    <m/>
    <s v="CERRADO"/>
    <s v="27/08/2025 DURANTE LA VISITA DE TECNICA ENCONTRAMOS QUE DATÁFONO PRESENTA ERROR AL MOMENTO DE REALIZAR TRANSACCIONES, SE PROCEDE A REALIZAR ACTUALIZACIÓN DE SO Y VERSION, SE CREAN USUARIOS, SE REALIZAN PRUEBAS QUEDANDO SERVICIO OK A CONFORMIDAD DE CB"/>
    <s v="VISITA_TÉCNICA"/>
    <s v="SGZZZ977"/>
    <s v="TIPO II"/>
    <s v="TERRESTRE"/>
    <s v="GALEANO SORIANO JUAN DAVID"/>
    <n v="1"/>
    <n v="0"/>
    <n v="144967.87232000002"/>
    <n v="140395.6348884"/>
    <n v="144967.87232000002"/>
    <m/>
    <m/>
    <m/>
    <m/>
    <m/>
    <m/>
    <m/>
    <m/>
  </r>
  <r>
    <s v="CARTAGENA"/>
    <x v="2"/>
    <x v="2"/>
    <n v="13836"/>
    <n v="2649139"/>
    <n v="74451"/>
    <s v="INCIDENTE "/>
    <s v="BOLIVAR"/>
    <s v="TURBACO"/>
    <s v="BARRIO CIUDADELA BONANZA TURBA"/>
    <s v="REDEBAN"/>
    <s v="FO-25-1431254"/>
    <d v="2025-08-27T08:00:00"/>
    <d v="2025-08-27T17:02:00"/>
    <s v="NO"/>
    <s v="HARDWARE"/>
    <s v="TECLADO"/>
    <s v="DAÑO POS"/>
    <s v="CB UNO A UNO"/>
    <m/>
    <s v="CERRADO"/>
    <s v="27/08/2025 SE REALIZA CAMBIO DE EQUIPO POR PROBLEMAS DE TECLADO SE CAMBIA HUB POR TECNOLOGÍA Y SE INSTALA MAGIC BOX Y SE CAMBIA PIN PAD POR TECNOLOGÍA SE HACEN PRUEBAS Y TODO QUEDA OK"/>
    <s v="VISITA_TÉCNICA"/>
    <s v="SVFZZ018"/>
    <s v="TIPO II"/>
    <s v="TERRESTRE"/>
    <s v="MARTINEZ SALGUEDO ANDRES AUGUSTO"/>
    <n v="1"/>
    <n v="0"/>
    <n v="144967.87232000002"/>
    <n v="140395.6348884"/>
    <n v="144967.87232000002"/>
    <m/>
    <m/>
    <m/>
    <m/>
    <m/>
    <m/>
    <m/>
    <m/>
  </r>
  <r>
    <s v="CALI"/>
    <x v="4"/>
    <x v="4"/>
    <n v="76834"/>
    <n v="2646164"/>
    <n v="59886"/>
    <s v="INCIDENTE "/>
    <s v="VALLE DEL CAUCA"/>
    <s v="TULUA"/>
    <s v="BARRIO TOMAS URIBE TULUA 3"/>
    <s v="REDEBAN"/>
    <s v="FO-25-1426474"/>
    <d v="2025-08-26T12:01:00"/>
    <d v="2025-08-27T17:05:00"/>
    <s v="NO"/>
    <s v="HARDWARE"/>
    <s v="IMPRESION"/>
    <s v="NO IMPRIME UNO O VARIOS CARACTERES"/>
    <s v="CB UNO A UNO"/>
    <m/>
    <s v="CERRADO"/>
    <s v="27/08/2025 SE AJUSTA BIEN LA TAPA DE LA IMPRESORA DE EQUIPO DESK 2600, BANCOLOMBIA PURO, PRUEBAS OK"/>
    <s v="VISITA_TÉCNICA"/>
    <s v="FUA0B437"/>
    <s v="TIPO II"/>
    <s v="TERRESTRE"/>
    <s v="PAREDES CASTILLO DIEGO"/>
    <n v="1"/>
    <n v="0"/>
    <n v="144967.87232000002"/>
    <n v="140395.6348884"/>
    <n v="144967.87232000002"/>
    <m/>
    <m/>
    <m/>
    <m/>
    <m/>
    <m/>
    <m/>
    <m/>
  </r>
  <r>
    <s v="MEDELLIN"/>
    <x v="1"/>
    <x v="1"/>
    <n v="5129"/>
    <n v="2649111"/>
    <n v="78483"/>
    <s v="INCIDENTE "/>
    <s v="ANTIOQUIA"/>
    <s v="CALDAS"/>
    <s v="PTM DROGUERIA LA ESPECIALISTA"/>
    <s v="REDEBAN"/>
    <s v="FO-25-1431259"/>
    <d v="2025-08-27T08:00:00"/>
    <d v="2025-08-27T17:10:00"/>
    <s v="NO"/>
    <s v="HARDWARE"/>
    <s v="LECTOR DE TARJETAS"/>
    <s v="MENSAJE RETIRE TARJETA"/>
    <s v="AGREGADOR"/>
    <m/>
    <s v="CERRADO"/>
    <s v="27/08/2025 SE REALIZA CAMBIO DE EQUIPO YA QUE PRESENTA DAÑO EN LECTOR DE TARJETA"/>
    <s v="VISITA_TÉCNICA"/>
    <s v="F1KZZ747"/>
    <s v="TIPO I"/>
    <s v="TERRESTRE"/>
    <s v="HERNANDEZ CHAVARRIA JUAN CAMILO"/>
    <n v="1"/>
    <n v="0"/>
    <n v="65960.072302"/>
    <n v="75096.394270399993"/>
    <n v="65960.072302"/>
    <m/>
    <m/>
    <m/>
    <m/>
    <m/>
    <m/>
    <m/>
    <m/>
  </r>
  <r>
    <s v="BOGOTA"/>
    <x v="5"/>
    <x v="5"/>
    <n v="11001"/>
    <n v="2648894"/>
    <n v="80206"/>
    <s v="INCIDENTE "/>
    <s v="CUNDINAMARCA"/>
    <s v="BOGOTA"/>
    <s v="PTM BOGOTA REGALARTE MAS"/>
    <s v="REDEBAN"/>
    <s v="FO-25-1431263"/>
    <d v="2025-08-27T08:00:00"/>
    <d v="2025-08-27T17:17:00"/>
    <s v="NO"/>
    <s v="HARDWARE"/>
    <s v="IMPRESION"/>
    <s v="NO IMPRIME UNO O VARIOS CARACTERES"/>
    <s v="AGREGADOR"/>
    <m/>
    <s v="CERRADO"/>
    <s v="27/08/2025 SE VISITA CB POR FALLA EN DATÁFONO NO IMPRIME UNO O VARIOS CARACTERES AL VALIDAR EQUIPO SE EVIDENCIA QUE LA TAPA DE LA IMPRESORA ESTABA MAL COLOCADA Y SUCIA , SE ACOMODA LA TAPA AL EQUIPO SE REALIZAN TRANSACCIONES DE PRUEBA OK Y SE DEJA CB OPERANDO SIN NOVEDAD"/>
    <s v="VISITA_TÉCNICA"/>
    <s v="F4ZZZ861"/>
    <s v="TIPO I"/>
    <s v="TERRESTRE"/>
    <s v="ROMERO ROJAS BREIDY JHOHAN"/>
    <n v="1"/>
    <n v="0"/>
    <n v="65960.072302"/>
    <n v="75096.394270399993"/>
    <n v="65960.072302"/>
    <m/>
    <m/>
    <m/>
    <m/>
    <m/>
    <m/>
    <m/>
    <m/>
  </r>
  <r>
    <s v="CALI"/>
    <x v="4"/>
    <x v="4"/>
    <n v="76111"/>
    <n v="2644908"/>
    <n v="55351"/>
    <s v="INCIDENTE "/>
    <s v="VALLE DEL CAUCA"/>
    <s v="GUADALAJARA DE BUGA"/>
    <s v="DISTRICOL AUTOSERVICIO LA Y"/>
    <s v="REDEBAN"/>
    <s v="FO-25-1424903"/>
    <d v="2025-08-26T10:01:00"/>
    <d v="2025-08-27T17:17:00"/>
    <s v="NO"/>
    <s v="HARDWARE"/>
    <s v="LECTOR DE TARJETAS"/>
    <s v="MENSAJE RETIRE TARJETA"/>
    <s v="AGREGADOR"/>
    <m/>
    <s v="CERRADO"/>
    <s v="27/08/2025 SE RETIRA PLASTICO DE TARJETAS QUE OBSTRUIAN EL LECTOR DE CHIP DEL EQUIPO Y SE AJUSTA TAPA DE LA IMPRESORA CB BANCOLOMBIA PURO, PRUEBAS ERROR DE CONEXIÓN CB SIN INTERNET"/>
    <s v="VISITA_TÉCNICA"/>
    <s v="TRDZZ733"/>
    <s v="TIPO II"/>
    <s v="TERRESTRE"/>
    <s v="PAREDES CASTILLO DIEGO"/>
    <n v="1"/>
    <n v="0"/>
    <n v="144967.87232000002"/>
    <n v="140395.6348884"/>
    <n v="144967.87232000002"/>
    <m/>
    <m/>
    <m/>
    <m/>
    <m/>
    <m/>
    <m/>
    <m/>
  </r>
  <r>
    <s v="MANIZALES"/>
    <x v="4"/>
    <x v="6"/>
    <n v="17653"/>
    <n v="2644705"/>
    <n v="34432"/>
    <s v="INCIDENTE "/>
    <s v="CALDAS"/>
    <s v="SALAMINA"/>
    <s v="COMCARD SALAMINA CELU CALZADO"/>
    <m/>
    <s v="FO-25-1424716"/>
    <d v="2025-08-26T09:55:00"/>
    <d v="2025-08-27T17:19:00"/>
    <s v="NO"/>
    <s v="HARDWARE"/>
    <s v="LECTOR DE BARRAS"/>
    <s v="CABLE LECTORA AVERIADO"/>
    <s v="AGREGADOR"/>
    <m/>
    <s v="CERRADO"/>
    <s v="27/08/2025 SE REALIZA VISITA, SE CAMBIA LECTORA POR CABLE EN MAL ESTADO Y NO LEE LOS CODIGOS DE BARRAS, SE HACEN PRUEBAS PERO NO SE ADJUNTA TIRILLA DE PRUEBA YA QUE NO SE REALIZA TRANSACCIÓN POR QUE USUARIO NO CUENTA CON FACTURAS PENDIENTES POR PAGAR SERVICIO OK"/>
    <s v="VISITA_TÉCNICA"/>
    <s v="BL015579"/>
    <s v="TIPO II"/>
    <s v="TERRESTRE"/>
    <s v="AGUIRRE HENAO RAUL EDUARDO"/>
    <n v="1"/>
    <n v="0"/>
    <n v="144967.87232000002"/>
    <n v="140395.6348884"/>
    <n v="144967.87232000002"/>
    <m/>
    <m/>
    <m/>
    <m/>
    <m/>
    <m/>
    <m/>
    <m/>
  </r>
  <r>
    <s v="CALI"/>
    <x v="4"/>
    <x v="4"/>
    <n v="19698"/>
    <n v="2644296"/>
    <n v="80696"/>
    <s v="INCIDENTE "/>
    <s v="CAUCA"/>
    <s v="SANTANDER DE QUILICHAO"/>
    <s v="BARRIO EL CENTRO SANTANDER DE QUILICHAO 5"/>
    <m/>
    <s v="FO-25-1424424"/>
    <d v="2025-08-26T09:30:00"/>
    <d v="2025-08-27T17:24:00"/>
    <s v="NO"/>
    <s v="HARDWARE"/>
    <s v="LECTOR DE BARRAS"/>
    <s v="CABLE LECTORA AVERIADO"/>
    <s v="CB UNO A UNO"/>
    <m/>
    <s v="CERRADO"/>
    <s v="27/08/2025 SE VISITA CORRESPONSAL Y SE REEMPLAZA LECTOR DE CÓDIGO DE BARRAS POR DAÑO. TRANSACCIONES DE PRUEBA EXITOSAS."/>
    <s v="VISITA_TÉCNICA"/>
    <s v="V8ZZZ400"/>
    <s v="TIPO II"/>
    <s v="TERRESTRE"/>
    <s v="BOLAÑOS TABORDA JORGE ENRIQUE"/>
    <n v="1"/>
    <n v="0"/>
    <n v="144967.87232000002"/>
    <n v="140395.6348884"/>
    <n v="144967.87232000002"/>
    <m/>
    <m/>
    <m/>
    <m/>
    <m/>
    <m/>
    <m/>
    <m/>
  </r>
  <r>
    <s v="IBAGUE"/>
    <x v="3"/>
    <x v="3"/>
    <n v="73001"/>
    <n v="2648998"/>
    <n v="41333"/>
    <s v="INCIDENTE "/>
    <s v="TOLIMA"/>
    <s v="IBAGUE"/>
    <s v="BARRIO SALADO IBAGUE 2"/>
    <m/>
    <s v="FO-25-1431267"/>
    <d v="2025-08-27T08:00:00"/>
    <d v="2025-08-27T17:25:00"/>
    <s v="NO"/>
    <s v="HARDWARE"/>
    <s v="LECTOR DE BARRAS"/>
    <s v="FORMATO INVALIDO LECTOR DAÑADO"/>
    <s v="CB UNO A UNO"/>
    <m/>
    <s v="CERRADO"/>
    <s v="27/08/2025 SE REALIZA CAMBIO DE LECTOR &quot;PERDIÓ CONFIGURACIÓN&quot; TRANSACCIONES DE PRUEBA O.K"/>
    <s v="VISITA_TÉCNICA"/>
    <s v="AA0TZ436"/>
    <s v="TIPO I"/>
    <s v="TERRESTRE"/>
    <s v="GUTIERREZ  CAMILO ANDRES"/>
    <n v="1"/>
    <n v="0"/>
    <n v="65960.072302"/>
    <n v="75096.394270399993"/>
    <n v="65960.072302"/>
    <m/>
    <m/>
    <m/>
    <m/>
    <m/>
    <m/>
    <m/>
    <m/>
  </r>
  <r>
    <s v="MEDELLIN"/>
    <x v="1"/>
    <x v="1"/>
    <n v="5001"/>
    <n v="2649019"/>
    <n v="59085"/>
    <s v="INCIDENTE "/>
    <s v="ANTIOQUIA"/>
    <s v="MEDELLIN"/>
    <s v="DISTRICOL INTERNET IGUANA NET"/>
    <m/>
    <s v="FO-25-1431271"/>
    <d v="2025-08-27T08:00:00"/>
    <d v="2025-08-27T17:31:00"/>
    <s v="NO"/>
    <s v="HARDWARE"/>
    <s v="IMPRESION"/>
    <s v="NO IMPRIME UNO O VARIOS CARACTERES"/>
    <s v="AGREGADOR"/>
    <m/>
    <s v="CERRADO"/>
    <s v="27/08/2025 SE HACE MANTENIMIENTO SE OK SE LIMPIA IMPRESORA SE HACE PRUEBAS EXITOSAS SE"/>
    <s v="VISITA_TÉCNICA"/>
    <s v="NA000366"/>
    <s v="TIPO I"/>
    <s v="TERRESTRE"/>
    <s v="DIAZ ZABALA FRANCIS DUBAN"/>
    <n v="1"/>
    <n v="0"/>
    <n v="65960.072302"/>
    <n v="75096.394270399993"/>
    <n v="65960.072302"/>
    <m/>
    <m/>
    <m/>
    <m/>
    <m/>
    <m/>
    <m/>
    <m/>
  </r>
  <r>
    <s v="MONTERIA"/>
    <x v="2"/>
    <x v="2"/>
    <n v="23417"/>
    <n v="2643642"/>
    <n v="59132"/>
    <s v="INCIDENTE "/>
    <s v="CORDOBA"/>
    <s v="LORICA"/>
    <s v="BARRIO LOS ANDES VIA A COVENAS"/>
    <m/>
    <s v="FO-25-1424308"/>
    <d v="2025-08-26T08:36:00"/>
    <d v="2025-08-27T17:32:00"/>
    <s v="NO"/>
    <s v="SOFTWARE"/>
    <s v="COMUNICACION"/>
    <s v="PARAMETROS DE CONFIGURACION EN POS"/>
    <s v="CB UNO A UNO"/>
    <m/>
    <s v="CERRADO"/>
    <s v="27/08/2025 SE REALIZA MANTENIMIENTO DE SISTEMA Y VERSIÓN OK, SE CONFIGURAN PARÁMETROS DE COMUNICACION OK, INICIALIZACIÓN OK, PRUEBAS EXITOSAS, CLIENTE CB VALIDA SALDO ANTES Y DESPUÉS DEL MANTENIMIENTO OK"/>
    <s v="VISITA_TÉCNICA"/>
    <s v="OA001701"/>
    <s v="TIPO II"/>
    <s v="TERRESTRE"/>
    <s v="GONZALEZ FERRER JESUS ALEXANDER"/>
    <n v="1"/>
    <n v="0"/>
    <n v="144967.87232000002"/>
    <n v="140395.6348884"/>
    <n v="144967.87232000002"/>
    <m/>
    <m/>
    <m/>
    <m/>
    <m/>
    <m/>
    <m/>
    <m/>
  </r>
  <r>
    <s v="MEDELLIN"/>
    <x v="1"/>
    <x v="1"/>
    <n v="5360"/>
    <n v="2652554"/>
    <n v="76586"/>
    <s v="INCIDENTE "/>
    <s v="ANTIOQUIA"/>
    <s v="ITAGUI"/>
    <s v="DISTRICOL DROGUERIA PHARMAJIZA"/>
    <m/>
    <s v="FO-25-1433712"/>
    <d v="2025-08-27T11:52:00"/>
    <d v="2025-08-27T17:35:00"/>
    <s v="NO"/>
    <s v="HARDWARE"/>
    <s v="CABLEADO"/>
    <s v="CABLE TEFF AVERIADO"/>
    <s v="AGREGADOR"/>
    <m/>
    <s v="CERRADO"/>
    <s v="27/08/2025 SE REALIZA CAMBIO DE CABLE DE RED POR DAÑO, USUARIO NO ESTÁ TRABAJANDO YA QUE ESTA PRESENTANDO ADECUACIÓNES EN EL LOCAL"/>
    <s v="VISITA_TÉCNICA"/>
    <s v="V14ZZ262"/>
    <s v="TIPO I"/>
    <s v="TERRESTRE"/>
    <s v="HERNANDEZ CHAVARRIA JUAN CAMILO"/>
    <n v="1"/>
    <n v="0"/>
    <n v="65960.072302"/>
    <n v="75096.394270399993"/>
    <n v="65960.072302"/>
    <m/>
    <m/>
    <m/>
    <m/>
    <m/>
    <m/>
    <m/>
    <m/>
  </r>
  <r>
    <s v="IBAGUE"/>
    <x v="3"/>
    <x v="3"/>
    <n v="73001"/>
    <n v="2652366"/>
    <n v="42701"/>
    <s v="INCIDENTE "/>
    <s v="TOLIMA"/>
    <s v="IBAGUE"/>
    <s v="MULTIPAGAS MULTICENTRO"/>
    <m/>
    <s v="FO-25-1433718"/>
    <d v="2025-08-27T11:40:00"/>
    <d v="2025-08-27T17:38:00"/>
    <s v="NO"/>
    <s v="HARDWARE"/>
    <s v="IMPRESION"/>
    <s v="NO IMPRIME UNO O VARIOS CARACTERES"/>
    <s v="ROBUSTO"/>
    <m/>
    <s v="CERRADO"/>
    <s v="27/08/2025 SE REALIZA CAMBIO DE EQUIPO &quot;NO IMPRIME ALGUNOS CARACTERES&quot; TRANSACCIONES DE PRUEBA O.K"/>
    <s v="VISITA_TÉCNICA"/>
    <s v="G"/>
    <s v="TIPO I"/>
    <s v="TERRESTRE"/>
    <s v="GUTIERREZ  CAMILO ANDRES"/>
    <n v="1"/>
    <n v="0"/>
    <n v="65960.072302"/>
    <n v="75096.394270399993"/>
    <n v="65960.072302"/>
    <m/>
    <m/>
    <m/>
    <m/>
    <m/>
    <m/>
    <m/>
    <m/>
  </r>
  <r>
    <s v="CALI"/>
    <x v="4"/>
    <x v="4"/>
    <n v="19548"/>
    <n v="2643583"/>
    <n v="53462"/>
    <s v="INCIDENTE "/>
    <s v="CAUCA"/>
    <s v="PIENDAMO"/>
    <s v="BARRIO PIENDAMO PIENDAMO"/>
    <m/>
    <s v="FO-25-1424323"/>
    <d v="2025-08-26T08:30:00"/>
    <d v="2025-08-27T17:39:00"/>
    <s v="NO"/>
    <s v="HARDWARE"/>
    <s v="SE REINICIA"/>
    <s v="LECTOR BARRAS"/>
    <s v="CB UNO A UNO"/>
    <m/>
    <s v="CERRADO"/>
    <s v="27/08/2025 SE INGRESA SE CAMBIA LECTOR Y HUB, SE REINICIA EQUIPO. SE HACEN PRUEBAS OK, TELECARGA DRNA"/>
    <s v="VISITA_TÉCNICA"/>
    <s v="II0QZ563"/>
    <s v="TIPO III"/>
    <s v="TERRESTRE"/>
    <s v="GIMBUEL LASSO LUIS GERMAN"/>
    <n v="1"/>
    <n v="0"/>
    <n v="275728.78077800001"/>
    <n v="196536.5258152"/>
    <n v="275728.78077800001"/>
    <m/>
    <m/>
    <m/>
    <m/>
    <m/>
    <m/>
    <m/>
    <m/>
  </r>
  <r>
    <s v="BARRANQUILLA"/>
    <x v="2"/>
    <x v="2"/>
    <n v="8638"/>
    <n v="2647422"/>
    <n v="34418"/>
    <s v="INCIDENTE "/>
    <s v="ATLANTICO"/>
    <s v="SABANALARGA"/>
    <s v="BARRIO CENTRO SABANALARGA"/>
    <m/>
    <s v="FO-25-1429241"/>
    <d v="2025-08-26T14:53:00"/>
    <d v="2025-08-27T17:43:00"/>
    <s v="NO"/>
    <s v="HARDWARE"/>
    <s v="CABLEADO"/>
    <s v="CABLE MAGICBOX AVERIADO"/>
    <s v="CB UNO A UNO"/>
    <m/>
    <s v="CERRADO"/>
    <s v="27/08/2025 SE REALIZA VISITA TÉCNICA, SE CAMBIA EL CABLE MAGICBOX, SE REALIZAN PRUEBAS EXITOSAS EQUIPO FUNCIONA CORRECTAMENTE,CB QUEDA OPERATIVO."/>
    <s v="VISITA_TÉCNICA"/>
    <s v="AB008317"/>
    <s v="TIPO II"/>
    <s v="TERRESTRE"/>
    <s v="DE AGUAS MUÑOZ DAVID JOSE"/>
    <n v="1"/>
    <n v="0"/>
    <n v="144967.87232000002"/>
    <n v="140395.6348884"/>
    <n v="144967.87232000002"/>
    <m/>
    <m/>
    <m/>
    <m/>
    <m/>
    <m/>
    <m/>
    <m/>
  </r>
  <r>
    <s v="MEDELLIN"/>
    <x v="1"/>
    <x v="1"/>
    <n v="5541"/>
    <n v="2643348"/>
    <n v="10725"/>
    <s v="INCIDENTE "/>
    <s v="ANTIOQUIA"/>
    <s v="PEÑOL"/>
    <s v="PENOL - ANTIOQUIA"/>
    <m/>
    <s v="FO-25-1423702"/>
    <d v="2025-08-26T08:21:00"/>
    <d v="2025-08-27T17:48:00"/>
    <s v="NO"/>
    <s v="SOFTWARE"/>
    <s v="CIERRE"/>
    <s v="CIERRE NO HABILITADO"/>
    <s v="CB UNO A UNO"/>
    <m/>
    <s v="CERRADO"/>
    <s v="27/08/2025 EN COMUNICACIÓN CON LA SEÑORA ALEXANDRA ALZATE AL NÚMERO 3217839651, INDICA QUE YA NO ES NECESARIA LA VISITA YA QUE EL SERVICIO YA SE RESTABLECIÓ"/>
    <s v="SOPORTE_TELEFÓNICO"/>
    <n v="0"/>
    <s v="TIPO II"/>
    <s v="TERRESTRE"/>
    <s v="BARRIENTOS HERNANDEZ CRISTIAN HORACIO"/>
    <n v="0"/>
    <n v="0"/>
    <n v="41241.0800752"/>
    <n v="0"/>
    <n v="41241.0800752"/>
    <m/>
    <m/>
    <m/>
    <m/>
    <m/>
    <m/>
    <m/>
    <m/>
  </r>
  <r>
    <s v="TUNJA"/>
    <x v="0"/>
    <x v="0"/>
    <n v="15667"/>
    <n v="2644645"/>
    <n v="54237"/>
    <s v="INCIDENTE "/>
    <s v="BOYACA"/>
    <s v="SAN LUIS DE GACENO"/>
    <s v="BARRIO CENTRO SAN LUIS DE GACE"/>
    <m/>
    <s v="FO-25-1424741"/>
    <d v="2025-08-26T09:49:00"/>
    <d v="2025-08-27T17:51:00"/>
    <s v="NO"/>
    <s v="SOFTWARE"/>
    <s v="ACTUALIZACION"/>
    <s v="VERSION CARGA SO VR"/>
    <s v="CB UNO A UNO"/>
    <m/>
    <s v="CERRADO"/>
    <s v="27/08/2025 BORRADO DE APLICATIVO E INSTALACIÓN DE VER 9.90, INICIALIZACION EXITOSA, PRUEBAS EXITOSAS."/>
    <s v="VISITA_TÉCNICA"/>
    <s v="9C6ZZ489"/>
    <s v="TIPO III"/>
    <s v="TERRESTRE"/>
    <s v="HERRERA GARZON JEYSON STEVENT"/>
    <n v="1"/>
    <n v="0"/>
    <n v="275728.78077800001"/>
    <n v="196536.5258152"/>
    <n v="275728.78077800001"/>
    <m/>
    <m/>
    <m/>
    <m/>
    <m/>
    <m/>
    <m/>
    <m/>
  </r>
  <r>
    <s v="VILLAVICENCIO"/>
    <x v="3"/>
    <x v="3"/>
    <n v="85440"/>
    <n v="2640497"/>
    <n v="31613"/>
    <s v="INCIDENTE "/>
    <s v="CASANARE"/>
    <s v="VILLANUEVA"/>
    <s v="BARRIO MORICHAL VILLANUEVA"/>
    <m/>
    <s v="FO-25-1421788"/>
    <d v="2025-08-25T14:55:00"/>
    <d v="2025-08-27T17:52:00"/>
    <s v="NO"/>
    <s v="HARDWARE"/>
    <s v="PINPAD"/>
    <s v="DAÑO POS"/>
    <s v="CB UNO A UNO"/>
    <m/>
    <s v="CERRADO"/>
    <s v="27/08/2025 SE REALIZA CAMBIO DE PINPAD POR DAÑO. SE ENCIENDE, SE REALIZA PRUEBAS BÁSICAS CON OTRO EQUIPO, SIN NOVEDAD"/>
    <s v="VISITA_TÉCNICA"/>
    <s v="XPRZZ767"/>
    <s v="TIPO III"/>
    <s v="TERRESTRE"/>
    <s v="ROZO JIMENEZ EDGAR ARMANDO"/>
    <n v="1"/>
    <n v="0"/>
    <n v="275728.78077800001"/>
    <n v="196536.5258152"/>
    <n v="275728.78077800001"/>
    <m/>
    <m/>
    <m/>
    <m/>
    <m/>
    <m/>
    <m/>
    <m/>
  </r>
  <r>
    <s v="BARRANQUILLA"/>
    <x v="2"/>
    <x v="2"/>
    <n v="8436"/>
    <n v="2640208"/>
    <n v="59822"/>
    <s v="INCIDENTE "/>
    <s v="ATLANTICO"/>
    <s v="MANATI"/>
    <s v="BARRIO CENTRO MANATI 1"/>
    <m/>
    <s v="FO-25-1421471"/>
    <d v="2025-08-25T14:13:00"/>
    <d v="2025-08-27T18:03:00"/>
    <s v="NO"/>
    <s v="HARDWARE"/>
    <s v="LECTOR DE TARJETAS"/>
    <s v="MENSAJE RETIRE TARJETA"/>
    <s v="CB UNO A UNO"/>
    <m/>
    <s v="CERRADO"/>
    <s v="27/08/2025 SE REALIZA VISITA TÉCNICA, SE CAMBIA EL DATAFONO, SE REALIZAN PRUEBAS EXITOSAS, EQUIPO FUNCIONA CORRECTAMENTE, CB QUEDA OPERATIVO."/>
    <s v="VISITA_TÉCNICA"/>
    <s v="FUA0B370"/>
    <s v="TIPO II"/>
    <s v="TERRESTRE"/>
    <s v="DE AGUAS MUÑOZ DAVID JOSE"/>
    <n v="1"/>
    <n v="0"/>
    <n v="144967.87232000002"/>
    <n v="140395.6348884"/>
    <n v="144967.87232000002"/>
    <m/>
    <m/>
    <m/>
    <m/>
    <m/>
    <m/>
    <m/>
    <m/>
  </r>
  <r>
    <s v="MEDELLIN"/>
    <x v="1"/>
    <x v="1"/>
    <n v="5360"/>
    <n v="2654955"/>
    <n v="12494"/>
    <s v="INCIDENTE "/>
    <s v="ANTIOQUIA"/>
    <s v="ITAGUI"/>
    <s v="PAGAFACIL  PLAZA MAYORISTA"/>
    <m/>
    <s v="FO-25-1436150"/>
    <d v="2025-08-27T17:24:00"/>
    <d v="2025-08-28T09:31:00"/>
    <s v="NO"/>
    <s v="HARDWARE"/>
    <s v="PINPAD"/>
    <s v="SE REINICIA"/>
    <s v="ROBUSTO"/>
    <m/>
    <s v="CERRADO"/>
    <s v="28/08/2025 SE REALIZÓ VISITA CB NOS INFORMA QUE DESDE EL DÍA DE AYER PINPAD SE ENCUENTRA FUNCIONANDO NORMALMENTE"/>
    <s v="VISITA_TÉCNICA"/>
    <s v="ABCOZ208"/>
    <s v="TIPO I"/>
    <s v="TERRESTRE"/>
    <s v="CASTAÑEDA PALACIO CARLOS FELIPE"/>
    <n v="1"/>
    <n v="0"/>
    <n v="65960.072302"/>
    <n v="75096.394270399993"/>
    <n v="65960.072302"/>
    <m/>
    <m/>
    <m/>
    <m/>
    <m/>
    <m/>
    <m/>
    <m/>
  </r>
  <r>
    <s v="MEDELLIN"/>
    <x v="1"/>
    <x v="1"/>
    <n v="5001"/>
    <n v="2654385"/>
    <n v="16652"/>
    <s v="INCIDENTE "/>
    <s v="ANTIOQUIA"/>
    <s v="MEDELLIN"/>
    <s v="OPRAP CC SAN DIEGO"/>
    <m/>
    <s v="FO-25-1435952"/>
    <d v="2025-08-27T16:10:00"/>
    <d v="2025-08-28T09:40:00"/>
    <s v="NO"/>
    <s v="HARDWARE"/>
    <s v="IMPRESION"/>
    <s v="NO IMPRIME UNO O VARIOS CARACTERES"/>
    <s v="ROBUSTO"/>
    <m/>
    <s v="CERRADO"/>
    <s v="28/08/2025 SE CAMBIA EQUIPO POR PROBLEMAS DE IMPRESIÓN SE CAMBIA PINPAD Y HUB POR TECNOLOGÍA TODO OK"/>
    <s v="VISITA_TÉCNICA"/>
    <s v="CZZZZ481"/>
    <s v="TIPO I"/>
    <s v="TERRESTRE"/>
    <s v="ALVAREZ ARENAS VICTOR HUGO"/>
    <n v="1"/>
    <n v="0"/>
    <n v="65960.072302"/>
    <n v="75096.394270399993"/>
    <n v="65960.072302"/>
    <m/>
    <m/>
    <m/>
    <m/>
    <m/>
    <m/>
    <m/>
    <m/>
  </r>
  <r>
    <s v="VALLEDUPAR"/>
    <x v="2"/>
    <x v="2"/>
    <n v="20001"/>
    <n v="2653219"/>
    <n v="20581"/>
    <s v="INCIDENTE "/>
    <s v="CESAR"/>
    <s v="VALLEDUPAR"/>
    <s v="BARRIO FUNDADORES IV VALLEDUPA"/>
    <m/>
    <s v="FO-25-1434709"/>
    <d v="2025-08-27T14:02:00"/>
    <d v="2025-08-28T09:43:00"/>
    <s v="NO"/>
    <s v="HARDWARE"/>
    <s v="IMPRESION"/>
    <s v="TAPA IMPRESORA"/>
    <s v="CB UNO A UNO"/>
    <m/>
    <s v="CERRADO"/>
    <s v="28/08/2025 SE REALIZA VISITÁ POR SOLICITUD DE CLIENTE,SE LLEGA A SITIO SE VALIDA TAPA DE IMORESORA PARTI,SE REALIZAN CAMBIO DE TAPA QUEDANDO EQUIPÓ OPERÁTIVO AL 100 %"/>
    <s v="VISITA_TÉCNICA"/>
    <s v="AAAAT050"/>
    <s v="TIPO I"/>
    <s v="TERRESTRE"/>
    <s v="MAESTRE MENGUAL EDGAR ENRIQUE"/>
    <n v="1"/>
    <n v="0"/>
    <n v="65960.072302"/>
    <n v="75096.394270399993"/>
    <n v="65960.072302"/>
    <m/>
    <m/>
    <m/>
    <m/>
    <m/>
    <m/>
    <m/>
    <m/>
  </r>
  <r>
    <s v="MONTERIA"/>
    <x v="2"/>
    <x v="2"/>
    <n v="23001"/>
    <n v="2653032"/>
    <n v="36670"/>
    <s v="INCIDENTE "/>
    <s v="CORDOBA"/>
    <s v="MONTERIA"/>
    <s v="BARRIO EDMUNDO LOPEZ MONTERIA"/>
    <m/>
    <s v="FO-25-1434185"/>
    <d v="2025-08-27T12:53:00"/>
    <d v="2025-08-28T10:41:00"/>
    <s v="NO"/>
    <s v="HARDWARE"/>
    <s v="IMPRESION"/>
    <s v="DAÑO POS"/>
    <s v="CB UNO A UNO"/>
    <m/>
    <s v="CERRADO"/>
    <s v="28/08/2025 SE VISITA SITIO, SE CAMBIA DATAFONO POR DAÑO EN IMPRESORA OK SE REALIZAN PRUEBAS EXITOSAS._x000a_SE CAMBIA CABLE MAGIC BOX"/>
    <s v="VISITA_TÉCNICA"/>
    <s v="GZ00X527"/>
    <s v="TIPO I"/>
    <s v="TERRESTRE"/>
    <s v="COGOLLO VERTEL EDER LUIS"/>
    <n v="1"/>
    <n v="0"/>
    <n v="65960.072302"/>
    <n v="75096.394270399993"/>
    <n v="65960.072302"/>
    <m/>
    <m/>
    <m/>
    <m/>
    <m/>
    <m/>
    <m/>
    <m/>
  </r>
  <r>
    <s v="BOGOTA"/>
    <x v="5"/>
    <x v="5"/>
    <n v="25473"/>
    <n v="2653328"/>
    <n v="74370"/>
    <s v="INCIDENTE "/>
    <s v="CUNDINAMARCA"/>
    <s v="MOSQUERA"/>
    <s v="BARRIO VILLA SAJONIA MOSQUERA"/>
    <m/>
    <s v="FO-25-1434702"/>
    <d v="2025-08-27T14:06:00"/>
    <d v="2025-08-28T10:44:00"/>
    <s v="NO"/>
    <s v="SOFTWARE"/>
    <s v="ACTUALIZACION"/>
    <s v="VERSION CARGA SO VR"/>
    <s v="CB UNO A UNO"/>
    <m/>
    <s v="CERRADO"/>
    <s v="28/08/2025 ACTUALIZACIÓN DE DATAFONO QUE NO PERMITE REALIZAR CIERRE SE REALIZA PRUEBAS OK"/>
    <s v="VISITA_TÉCNICA"/>
    <s v="EG5ZZ560"/>
    <s v="TIPO I"/>
    <s v="TERRESTRE"/>
    <s v="GOMEZ VEGA DAVID SNEYDER"/>
    <n v="1"/>
    <n v="0"/>
    <n v="65960.072302"/>
    <n v="75096.394270399993"/>
    <n v="65960.072302"/>
    <m/>
    <m/>
    <m/>
    <m/>
    <m/>
    <m/>
    <m/>
    <m/>
  </r>
  <r>
    <s v="BOGOTA"/>
    <x v="5"/>
    <x v="5"/>
    <n v="11001"/>
    <n v="2652955"/>
    <n v="76943"/>
    <s v="INCIDENTE "/>
    <s v="CUNDINAMARCA"/>
    <s v="BOGOTA"/>
    <s v="BARRIO KENNEDY AYACUCHO BOGOTA"/>
    <m/>
    <s v="FO-25-1434315"/>
    <d v="2025-08-27T13:24:00"/>
    <d v="2025-08-28T11:17:00"/>
    <s v="NO"/>
    <s v="SOFTWARE"/>
    <s v="ACTUALIZACION"/>
    <s v="VERSION CARGA SO VR"/>
    <s v="CB UNO A UNO"/>
    <m/>
    <s v="CERRADO"/>
    <s v="28/08/2025 SE REALIZA ACTUALIZACIÓN DE VERSIÓN SE REALIZAN PRUEBAS OK"/>
    <s v="VISITA_TÉCNICA"/>
    <s v="A18ZZ380"/>
    <s v="TIPO I"/>
    <s v="TERRESTRE"/>
    <s v="INFANTE SIERRA MANUEL FERNANDO"/>
    <n v="1"/>
    <n v="0"/>
    <n v="65960.072302"/>
    <n v="75096.394270399993"/>
    <n v="65960.072302"/>
    <m/>
    <m/>
    <m/>
    <m/>
    <m/>
    <m/>
    <m/>
    <m/>
  </r>
  <r>
    <s v="APARTADO"/>
    <x v="1"/>
    <x v="1"/>
    <n v="5045"/>
    <n v="2655089"/>
    <n v="45370"/>
    <s v="INCIDENTE "/>
    <s v="ANTIOQUIA"/>
    <s v="APARTADO"/>
    <s v="BARRIO POLICARPA APARTADO 1"/>
    <m/>
    <s v="FO-25-1437300"/>
    <d v="2025-08-28T08:00:00"/>
    <d v="2025-08-28T11:57:00"/>
    <s v="NO"/>
    <s v="HARDWARE"/>
    <s v="IMPRESION"/>
    <s v="TAPA IMPRESORA"/>
    <s v="CB UNO A UNO"/>
    <m/>
    <s v="CERRADO"/>
    <s v="28/08/2025 DATAFONO PRESENTA TAPA IMPRESORA MALA. SE PROCEDE HACER CAMBIO POR UNA NUEVA CORRIGIENDO LA FALLA, SE PROCEDE HACER PRUEBA DE RETIRO Y CONSIGNACION DEJANDO TODO CORRECTAMENTE"/>
    <s v="VISITA_TÉCNICA"/>
    <s v="LN2ZZ998"/>
    <s v="TIPO I"/>
    <s v="TERRESTRE"/>
    <s v="SALDARRIAGA MIRANDA SANTIAGO"/>
    <n v="1"/>
    <n v="0"/>
    <n v="65960.072302"/>
    <n v="75096.394270399993"/>
    <n v="65960.072302"/>
    <m/>
    <m/>
    <m/>
    <m/>
    <m/>
    <m/>
    <m/>
    <m/>
  </r>
  <r>
    <s v="CALI"/>
    <x v="4"/>
    <x v="4"/>
    <n v="76520"/>
    <n v="2654080"/>
    <n v="75922"/>
    <s v="INCIDENTE "/>
    <s v="VALLE DEL CAUCA"/>
    <s v="PALMIRA"/>
    <s v="BARRIO ZAMORANO PALMIRA 4"/>
    <m/>
    <s v="FO-25-1435538"/>
    <d v="2025-08-27T15:41:00"/>
    <d v="2025-08-28T11:57:00"/>
    <s v="NO"/>
    <s v="HARDWARE"/>
    <s v="LECTOR DE BARRAS"/>
    <s v="DAÑO POS"/>
    <s v="CB UNO A UNO"/>
    <m/>
    <s v="CERRADO"/>
    <s v="28/08/2025 EN LA VISITA TÉCNICA SE REALIZÓ EL CAMBIO DE LECTOR DE CÓDIGO DE BARRAS YA QUE EL LECTOR QUE ESTABA INSTALADO NO ESTABA COMUNICANDO ,NO LEÍA LOS CÓDIGOS,SE REALIZARON LAS PRUEBAS DEJANDO EL SERVICIO OPERANDO SIN FALLAS Y SIN NOVEDAD"/>
    <s v="VISITA_TÉCNICA"/>
    <s v="FA09Z451"/>
    <s v="TIPO I"/>
    <s v="TERRESTRE"/>
    <s v="SANCHEZ URREGO ROBINSON DAVID"/>
    <n v="1"/>
    <n v="0"/>
    <n v="65960.072302"/>
    <n v="75096.394270399993"/>
    <n v="65960.072302"/>
    <m/>
    <m/>
    <m/>
    <m/>
    <m/>
    <m/>
    <m/>
    <m/>
  </r>
  <r>
    <s v="CALI"/>
    <x v="4"/>
    <x v="4"/>
    <n v="76001"/>
    <n v="2654678"/>
    <n v="70901"/>
    <s v="INCIDENTE "/>
    <s v="VALLE DEL CAUCA"/>
    <s v="CALI"/>
    <s v="PTM CALI  UNIVERCELL CALI"/>
    <m/>
    <s v="FO-25-1435945"/>
    <d v="2025-08-27T16:28:00"/>
    <d v="2025-08-28T12:00:00"/>
    <s v="NO"/>
    <s v="HARDWARE"/>
    <s v="LECTOR DE BARRAS"/>
    <s v="DAÑO POS"/>
    <s v="AGREGADOR"/>
    <m/>
    <s v="CERRADO"/>
    <s v="28/08/2025 SE REALIZA CONFIGURACIÓN DE LECTORA DE CÓDIGO DE BARRAS DEBIDO A QUE NO COMUNICA Y EN OCASIONES ARROJABA &quot;FORMATO INVÁLIDO&quot;, SE REALIZAN PRUEBAS OK"/>
    <s v="VISITA_TÉCNICA"/>
    <s v="EF00E862"/>
    <s v="TIPO I"/>
    <s v="TERRESTRE"/>
    <s v="MONTERO MUESES GIAN CARLO"/>
    <n v="1"/>
    <n v="0"/>
    <n v="65960.072302"/>
    <n v="75096.394270399993"/>
    <n v="65960.072302"/>
    <m/>
    <m/>
    <m/>
    <m/>
    <m/>
    <m/>
    <m/>
    <m/>
  </r>
  <r>
    <s v="CUCUTA"/>
    <x v="0"/>
    <x v="0"/>
    <n v="54001"/>
    <n v="2654300"/>
    <n v="74422"/>
    <s v="INCIDENTE "/>
    <s v="NORTE DE SANTANDER"/>
    <s v="CUCUTA"/>
    <s v="BARRIO CUNDINAMARCA CUCUTA"/>
    <m/>
    <s v="FO-25-1435619"/>
    <d v="2025-08-27T15:47:00"/>
    <d v="2025-08-28T12:05:00"/>
    <s v="NO"/>
    <s v="HARDWARE"/>
    <s v="LECTOR DE TARJETAS"/>
    <s v="MENSAJE RETIRE TARJETA"/>
    <s v="CB UNO A UNO"/>
    <m/>
    <s v="CERRADO"/>
    <s v="28/08/2025 SE CAMBIO DATAFONO Y LECTOR POR DAÑO SE INSTALA NUEVA VERSIÓN CIERRES Y PRUEBAS OK"/>
    <s v="VISITA_TÉCNICA"/>
    <s v="MNBZZ925"/>
    <s v="TIPO I"/>
    <s v="TERRESTRE"/>
    <s v="DURAN ACOSTA FRANK YONNY"/>
    <n v="1"/>
    <n v="0"/>
    <n v="65960.072302"/>
    <n v="75096.394270399993"/>
    <n v="65960.072302"/>
    <m/>
    <m/>
    <m/>
    <m/>
    <m/>
    <m/>
    <m/>
    <m/>
  </r>
  <r>
    <s v="CALI"/>
    <x v="4"/>
    <x v="4"/>
    <n v="19807"/>
    <n v="2653681"/>
    <n v="48047"/>
    <s v="INCIDENTE "/>
    <s v="CAUCA"/>
    <s v="TIMBIO"/>
    <s v="DISTRICOL VARIEDADES YENNY"/>
    <m/>
    <s v="FO-25-1435362"/>
    <d v="2025-08-27T14:55:00"/>
    <d v="2025-08-28T12:24:00"/>
    <s v="NO"/>
    <s v="HARDWARE"/>
    <s v="IMPRESION"/>
    <s v="NO IMPRIME UNO O VARIOS CARACTERES"/>
    <s v="AGREGADOR"/>
    <m/>
    <s v="CERRADO"/>
    <s v="28/08/2025 SE INGRESA, SE REALIZA LIMPIEZA DE IMPRESORA CON ALCOHOL, SE HACEN PRUEBAS OK, TELECARGA DRNA"/>
    <s v="VISITA_TÉCNICA"/>
    <s v="9C00I785"/>
    <s v="TIPO III"/>
    <s v="TERRESTRE"/>
    <s v="GIMBUEL LASSO LUIS GERMAN"/>
    <n v="1"/>
    <n v="0"/>
    <n v="275728.78077800001"/>
    <n v="196536.5258152"/>
    <n v="275728.78077800001"/>
    <m/>
    <m/>
    <m/>
    <m/>
    <m/>
    <m/>
    <m/>
    <m/>
  </r>
  <r>
    <s v="VALLEDUPAR"/>
    <x v="2"/>
    <x v="2"/>
    <n v="44078"/>
    <n v="2652363"/>
    <n v="76705"/>
    <s v="INCIDENTE "/>
    <s v="LA GUAJIRA"/>
    <s v="BARRANCAS"/>
    <s v="BARRIO CENTRO BARRANCAS 7"/>
    <m/>
    <s v="FO-25-1433724"/>
    <d v="2025-08-27T11:39:00"/>
    <d v="2025-08-28T12:50:00"/>
    <s v="NO"/>
    <s v="HARDWARE"/>
    <s v="LECTOR DE BARRAS"/>
    <s v="CABLE LECTORA AVERIADO"/>
    <s v="CB UNO A UNO"/>
    <m/>
    <s v="CERRADO"/>
    <s v="28/08/2025 BUENAS TARDES SE VISITA CORRESPONSAL Y SE ENCUENTRA PUERTO USB DEL DATAFONO DAÑADO Y CONECTOR USB DEL LECTOR DAÑADO, SE PROCEDE A HACER EL CAMBIO TANTO DEL LECTOR COMO DEL DATAFONO Y SE DEJA SERVICIO OK, SE HACEN PRUEBAS DE TRANSACCIÓNES"/>
    <s v="VISITA_TÉCNICA"/>
    <s v="SA2ZZ117"/>
    <s v="TIPO II"/>
    <s v="TERRESTRE"/>
    <s v="BENITEZ CARVAJAL ALVARO JAVIER"/>
    <n v="1"/>
    <n v="0"/>
    <n v="144967.87232000002"/>
    <n v="140395.6348884"/>
    <n v="144967.87232000002"/>
    <m/>
    <m/>
    <m/>
    <m/>
    <m/>
    <m/>
    <m/>
    <m/>
  </r>
  <r>
    <s v="CALI"/>
    <x v="4"/>
    <x v="4"/>
    <n v="76001"/>
    <n v="2657616"/>
    <n v="80441"/>
    <s v="INCIDENTE "/>
    <s v="VALLE DEL CAUCA"/>
    <s v="CALI"/>
    <s v="BARRIO OBRERO CALI 7"/>
    <m/>
    <s v="FO-25-1438152"/>
    <d v="2025-08-28T10:14:00"/>
    <d v="2025-08-28T13:16:00"/>
    <s v="NO"/>
    <s v="HARDWARE"/>
    <s v="IMPRESION"/>
    <s v="NO IMPRIME UNO O VARIOS CARACTERES"/>
    <s v="CB UNO A UNO"/>
    <m/>
    <s v="CERRADO"/>
    <s v="28/08/2025 SE LLAMA AL CLIENTE E INDICA QUE EL EQUIPO ESTA FUNCIONANDO CORRECTAMENTE"/>
    <s v="SOPORTE_TELEFÓNICO"/>
    <n v="0"/>
    <s v="TIPO I"/>
    <s v="TERRESTRE"/>
    <s v="CUERO RUIZ JHONNY"/>
    <n v="0"/>
    <n v="0"/>
    <n v="41241.0800752"/>
    <n v="0"/>
    <n v="41241.0800752"/>
    <m/>
    <m/>
    <m/>
    <m/>
    <m/>
    <m/>
    <m/>
    <m/>
  </r>
  <r>
    <s v="CALI"/>
    <x v="4"/>
    <x v="4"/>
    <n v="76001"/>
    <n v="2657255"/>
    <n v="64802"/>
    <s v="INCIDENTE "/>
    <s v="VALLE DEL CAUCA"/>
    <s v="CALI"/>
    <s v="BARRIO NUEVA FLORESTA CALI 8"/>
    <m/>
    <s v="FO-25-1438113"/>
    <d v="2025-08-28T09:52:00"/>
    <d v="2025-08-28T13:19:00"/>
    <s v="NO"/>
    <s v="HARDWARE"/>
    <s v="LECTOR DE BARRAS"/>
    <s v="CABLE LECTORA AVERIADO"/>
    <s v="CB UNO A UNO"/>
    <m/>
    <s v="CERRADO"/>
    <s v="28/08/2025 SE CAMBIA LECTOR YA QUE EL DEL CLIENTE NO ENCIENDE"/>
    <s v="VISITA_TÉCNICA"/>
    <s v="3A003179"/>
    <s v="TIPO I"/>
    <s v="TERRESTRE"/>
    <s v="CUERO RUIZ JHONNY"/>
    <n v="1"/>
    <n v="0"/>
    <n v="65960.072302"/>
    <n v="75096.394270399993"/>
    <n v="65960.072302"/>
    <m/>
    <m/>
    <m/>
    <m/>
    <m/>
    <m/>
    <m/>
    <m/>
  </r>
  <r>
    <s v="BOGOTA"/>
    <x v="5"/>
    <x v="5"/>
    <n v="11001"/>
    <n v="2657181"/>
    <n v="52330"/>
    <s v="INCIDENTE "/>
    <s v="CUNDINAMARCA"/>
    <s v="BOGOTA"/>
    <s v="BARRIO BOSA LA AMISTAD BOGOTA"/>
    <m/>
    <s v="FO-25-1438128"/>
    <d v="2025-08-28T09:48:00"/>
    <d v="2025-08-28T13:32:00"/>
    <s v="NO"/>
    <s v="HARDWARE"/>
    <s v="IMPRESION"/>
    <s v="NO IMPRIME UNO O VARIOS CARACTERES"/>
    <s v="CB UNO A UNO"/>
    <m/>
    <s v="CERRADO"/>
    <s v="28/08/2025 SE REALIZA VISITA A CB PARA ATENDER INCIDENTE SE REALIZA CAMBIO DE DATAFONO POR FALLA EN IMPRESORA, SE REALIZAN PRUEBAS OK"/>
    <s v="VISITA_TÉCNICA"/>
    <s v="NN0TZ169"/>
    <s v="TIPO I"/>
    <s v="TERRESTRE"/>
    <s v="GALINDO ROJAS LUIS FELIPE"/>
    <n v="1"/>
    <n v="0"/>
    <n v="65960.072302"/>
    <n v="75096.394270399993"/>
    <n v="65960.072302"/>
    <m/>
    <m/>
    <m/>
    <m/>
    <m/>
    <m/>
    <m/>
    <m/>
  </r>
  <r>
    <s v="BUCARAMANGA"/>
    <x v="0"/>
    <x v="0"/>
    <n v="68547"/>
    <n v="2657219"/>
    <n v="45509"/>
    <s v="INCIDENTE "/>
    <s v="SANTANDER"/>
    <s v="PIEDECUESTA"/>
    <s v="PTM PIEDECUESTA DROGUERIA EDIM"/>
    <m/>
    <s v="FO-25-1438132"/>
    <d v="2025-08-28T09:47:00"/>
    <d v="2025-08-28T14:02:00"/>
    <s v="NO"/>
    <s v="HARDWARE"/>
    <s v="IMPRESION"/>
    <s v="TAPA IMPRESORA"/>
    <s v="AGREGADOR"/>
    <m/>
    <s v="CERRADO"/>
    <s v="28/08/2025 SE VISITA COMERCIO SE REALIZA EL CAMBIO DE EQUIPO DATÁFONO OK MAGICBOX OK VERSION 10.3 OK , SE REALIZAN PRUEBAS OK, LECTOR DE BARRAS OK, CB OPERATIVO"/>
    <s v="VISITA_TÉCNICA"/>
    <s v="9C001346"/>
    <s v="TIPO II"/>
    <s v="TERRESTRE"/>
    <s v="BARAJAS BERMUDEZ YAHIR MAURICIO"/>
    <n v="1"/>
    <n v="0"/>
    <n v="144967.87232000002"/>
    <n v="140395.6348884"/>
    <n v="144967.87232000002"/>
    <m/>
    <m/>
    <m/>
    <m/>
    <m/>
    <m/>
    <m/>
    <m/>
  </r>
  <r>
    <s v="MEDELLIN"/>
    <x v="1"/>
    <x v="1"/>
    <n v="5001"/>
    <n v="2658923"/>
    <n v="18302"/>
    <s v="INCIDENTE "/>
    <s v="ANTIOQUIA"/>
    <s v="MEDELLIN"/>
    <s v="REVAL JUMBO CC SANTAFE MEDELLI"/>
    <m/>
    <s v="FO-25-1438937"/>
    <d v="2025-08-28T12:00:00"/>
    <d v="2025-08-28T14:43:00"/>
    <s v="NO"/>
    <s v="HARDWARE"/>
    <s v="TECLADO"/>
    <s v="DAÑO POS"/>
    <s v="ROBUSTO"/>
    <m/>
    <s v="CERRADO"/>
    <s v="28/08/2025 SE REALIZA CAMBIO DE EQUIPO POR TECLADO DURO Y BORROSO"/>
    <s v="VISITA_TÉCNICA"/>
    <s v="AB0XZ096"/>
    <s v="TIPO I"/>
    <s v="TERRESTRE"/>
    <s v="HERNANDEZ CHAVARRIA JUAN CAMILO"/>
    <n v="1"/>
    <n v="0"/>
    <n v="65960.072302"/>
    <n v="75096.394270399993"/>
    <n v="65960.072302"/>
    <m/>
    <m/>
    <m/>
    <m/>
    <m/>
    <m/>
    <m/>
    <m/>
  </r>
  <r>
    <s v="CALI"/>
    <x v="4"/>
    <x v="4"/>
    <n v="19622"/>
    <n v="2653298"/>
    <n v="45550"/>
    <s v="INCIDENTE "/>
    <s v="CAUCA"/>
    <s v="ROSAS"/>
    <s v="DISTRICOL DISENO Y FOTOGRAFIA"/>
    <m/>
    <s v="FO-25-1434983"/>
    <d v="2025-08-27T14:23:00"/>
    <d v="2025-08-28T14:44:00"/>
    <s v="NO"/>
    <s v="HARDWARE"/>
    <s v="TECLADO"/>
    <s v="DAÑO POS"/>
    <s v="AGREGADOR"/>
    <m/>
    <s v="CERRADO"/>
    <s v="28/08/2025 SE INGRESA, TECLADO BORROSO, SE PROCEDE A CAMBIAR EQUIPO, SE INSTALA SISTEMA OPERATIVO VERSION CREACION DE USUARIOS, PRUEBAS OK, TELECARGA DRNA"/>
    <s v="VISITA_TÉCNICA"/>
    <s v="AD000744"/>
    <s v="TIPO III"/>
    <s v="TERRESTRE"/>
    <s v="GIMBUEL LASSO LUIS GERMAN"/>
    <n v="1"/>
    <n v="0"/>
    <n v="275728.78077800001"/>
    <n v="196536.5258152"/>
    <n v="275728.78077800001"/>
    <m/>
    <m/>
    <m/>
    <m/>
    <m/>
    <m/>
    <m/>
    <m/>
  </r>
  <r>
    <s v="TUNJA"/>
    <x v="0"/>
    <x v="0"/>
    <n v="15693"/>
    <n v="2655159"/>
    <n v="11088"/>
    <s v="INCIDENTE "/>
    <s v="BOYACA"/>
    <s v="SANTA ROSA DE VITERBO"/>
    <s v="SANTA ROSA DE VITERBO - BOYACA"/>
    <m/>
    <s v="FO-25-1436976"/>
    <d v="2025-08-28T08:00:00"/>
    <d v="2025-08-28T14:48:00"/>
    <s v="NO"/>
    <s v="HARDWARE"/>
    <s v="TECLADO"/>
    <s v="DAÑO POS"/>
    <s v="CB UNO A UNO"/>
    <m/>
    <s v="CERRADO"/>
    <s v="28/08/2025 SE REALIZA CAMBIO DE EQUIPO POR DAÑO TECLADO BORROSO DEJANDO PRUEBAS OK SIN TELECARGA NO AUTORIZADA"/>
    <s v="VISITA_TÉCNICA"/>
    <s v="1UZZZ606"/>
    <s v="TIPO II"/>
    <s v="TERRESTRE"/>
    <s v="ALVARADO MORENO CRISTHIAN"/>
    <n v="1"/>
    <n v="0"/>
    <n v="144967.87232000002"/>
    <n v="140395.6348884"/>
    <n v="144967.87232000002"/>
    <m/>
    <m/>
    <m/>
    <m/>
    <m/>
    <m/>
    <m/>
    <m/>
  </r>
  <r>
    <s v="BOGOTA"/>
    <x v="5"/>
    <x v="5"/>
    <n v="25326"/>
    <n v="2652928"/>
    <n v="29809"/>
    <s v="INCIDENTE "/>
    <s v="CUNDINAMARCA"/>
    <s v="GUATAVITA"/>
    <s v="BARRIO GUATAVITA CUNDINAMARCA"/>
    <m/>
    <s v="FO-25-1434192"/>
    <d v="2025-08-27T12:53:00"/>
    <d v="2025-08-28T14:51:00"/>
    <s v="NO"/>
    <s v="HARDWARE"/>
    <s v="LECTOR DE TARJETAS"/>
    <s v="MENSAJE RETIRE TARJETA"/>
    <s v="CB UNO A UNO"/>
    <m/>
    <s v="CERRADO"/>
    <s v="28/08/2025 SE REALIZA VISITA DE CAMPO ENCONTRADO QUE EQUIPO AL MOMENTO DE CONECTAR PINPAD ARROJA ERROR RETIRE LA TARJETA, POR LO ANTERIOR, SE REALIZA CAMBIO DE EQUIPO Y PINPAD, PRUEBAS CUPO Y USUARIO OK"/>
    <s v="VISITA_TÉCNICA"/>
    <s v="111YZ879"/>
    <s v="TIPO II"/>
    <s v="TERRESTRE"/>
    <s v="LOZADA ROJAS CHRISTIAN ANDRES"/>
    <n v="1"/>
    <n v="0"/>
    <n v="144967.87232000002"/>
    <n v="140395.6348884"/>
    <n v="144967.87232000002"/>
    <m/>
    <m/>
    <m/>
    <m/>
    <m/>
    <m/>
    <m/>
    <m/>
  </r>
  <r>
    <s v="PASTO"/>
    <x v="4"/>
    <x v="4"/>
    <n v="52356"/>
    <n v="2654196"/>
    <n v="33737"/>
    <s v="INCIDENTE "/>
    <s v="NARIÑO"/>
    <s v="IPIALES"/>
    <s v="BARRIO CENTRO IPIALES 1"/>
    <m/>
    <s v="FO-25-1435959"/>
    <d v="2025-08-27T16:07:00"/>
    <d v="2025-08-28T15:01:00"/>
    <s v="NO"/>
    <s v="HARDWARE"/>
    <s v="DETERIORO"/>
    <s v="DATAFONO"/>
    <s v="CB UNO A UNO"/>
    <m/>
    <s v="CERRADO"/>
    <s v="28/08/2025 SE VISITA CB. SE ENCUENTRA DATAFONO CON PUERTO USB DAÑADO Y PATCH CORD MALO. SE REALIZA CAMBIO DE EQUIPO Y PATCH CORD. SE REALIZAN PRUEBAS TX EXITOSAS. QUEDA OPERATIVO"/>
    <s v="VISITA_TÉCNICA"/>
    <s v="9A002540"/>
    <s v="TIPO II"/>
    <s v="TERRESTRE"/>
    <s v="CASTILLO HERRERA ALEX RICARDO"/>
    <n v="1"/>
    <n v="0"/>
    <n v="144967.87232000002"/>
    <n v="140395.6348884"/>
    <n v="144967.87232000002"/>
    <m/>
    <m/>
    <m/>
    <m/>
    <m/>
    <m/>
    <m/>
    <m/>
  </r>
  <r>
    <s v="TUNJA"/>
    <x v="0"/>
    <x v="0"/>
    <n v="25873"/>
    <n v="2649972"/>
    <n v="23698"/>
    <s v="INCIDENTE "/>
    <s v="CUNDINAMARCA"/>
    <s v="VILLAPINZON"/>
    <s v="CENTRO VILLAPINZON CUNDINAMARC"/>
    <m/>
    <s v="FO-25-1431874"/>
    <d v="2025-08-27T08:41:00"/>
    <d v="2025-08-28T15:08:00"/>
    <s v="NO"/>
    <s v="HARDWARE"/>
    <s v="TECLADO"/>
    <s v="DAÑO POS"/>
    <s v="CB UNO A UNO"/>
    <m/>
    <s v="CERRADO"/>
    <s v="28/08/2025 CAMBIO DE EQUIPO TECLADO BORROSO, PRUEBAS OK"/>
    <s v="VISITA_TÉCNICA"/>
    <s v="9C00B172"/>
    <s v="TIPO II"/>
    <s v="TERRESTRE"/>
    <s v="HERRERA GARZON JEYSON STEVENT"/>
    <n v="1"/>
    <n v="0"/>
    <n v="144967.87232000002"/>
    <n v="140395.6348884"/>
    <n v="144967.87232000002"/>
    <m/>
    <m/>
    <m/>
    <m/>
    <m/>
    <m/>
    <m/>
    <m/>
  </r>
  <r>
    <s v="MONTERIA"/>
    <x v="2"/>
    <x v="2"/>
    <n v="23068"/>
    <n v="2646531"/>
    <n v="64427"/>
    <s v="INCIDENTE "/>
    <s v="CORDOBA"/>
    <s v="AYAPEL"/>
    <s v="BARRIO LLERAS CAMARGO AYAPEL"/>
    <m/>
    <s v="FO-25-1426734"/>
    <d v="2025-08-26T12:33:00"/>
    <d v="2025-08-28T15:25:00"/>
    <s v="NO"/>
    <s v="HARDWARE"/>
    <s v="TECLADO"/>
    <s v="DAÑO POS"/>
    <s v="CB UNO A UNO"/>
    <m/>
    <s v="CERRADO"/>
    <s v="28/08/2025 SE REALIZA CAMBIO DE EQUIPO POR DAÑO EN EL TECLADO TECLAS BORROSAS, ADICIONAL TAPA DE IMPRESORA AVERIADA, SE INSTALA CONFIGURA NUEVO EQUIPO OPERATIVO OK, PRUEBAS EXITOSAS OK, CLIENTE CB VALIDA SALDO ANTES Y DESPUÉS DEL CAMBIO OK, CB SE DEJA OPERATIVO SIN NOVEDAD OK"/>
    <s v="VISITA_TÉCNICA"/>
    <s v="7A002335"/>
    <s v="TIPO III"/>
    <s v="TERRESTRE"/>
    <s v="GONZALEZ FERRER JESUS ALEXANDER"/>
    <n v="1"/>
    <n v="0"/>
    <n v="275728.78077800001"/>
    <n v="196536.5258152"/>
    <n v="275728.78077800001"/>
    <m/>
    <m/>
    <m/>
    <m/>
    <m/>
    <m/>
    <m/>
    <m/>
  </r>
  <r>
    <s v="VALLEDUPAR"/>
    <x v="2"/>
    <x v="2"/>
    <n v="20001"/>
    <n v="2657213"/>
    <n v="76517"/>
    <s v="INCIDENTE "/>
    <s v="CESAR"/>
    <s v="VALLEDUPAR"/>
    <s v="MULTIPAGAS MERCADO PUBLICO VAL"/>
    <m/>
    <s v="FO-25-1437803"/>
    <d v="2025-08-28T09:46:00"/>
    <d v="2025-08-28T15:29:00"/>
    <s v="NO"/>
    <s v="HARDWARE"/>
    <s v="IMPRESION"/>
    <s v="RODILLO AVERIADO"/>
    <s v="ROBUSTO"/>
    <m/>
    <s v="CERRADO"/>
    <s v="28/08/2025 SE REALIZA VISITÁ POR SOLICITUD DE CLIENTE, SE EVIDENDIA PIÑONERIA INTERNA DE EQUIPO BLOQUEADO, SE REALIZA CAMBIÓ DE EQUIPO QUEDANDO EQUIPO DESK 3500, SE INSTALA VERSION 9.90 PRUEBAS OK AL 100 %"/>
    <s v="VISITA_TÉCNICA"/>
    <s v="LA0UZ980"/>
    <s v="TIPO I"/>
    <s v="TERRESTRE"/>
    <s v="MAESTRE MENGUAL EDGAR ENRIQUE"/>
    <n v="1"/>
    <n v="0"/>
    <n v="65960.072302"/>
    <n v="75096.394270399993"/>
    <n v="65960.072302"/>
    <m/>
    <m/>
    <m/>
    <m/>
    <m/>
    <m/>
    <m/>
    <m/>
  </r>
  <r>
    <s v="TUNJA"/>
    <x v="0"/>
    <x v="0"/>
    <n v="15238"/>
    <n v="2653164"/>
    <n v="42161"/>
    <s v="INCIDENTE "/>
    <s v="BOYACA"/>
    <s v="DUITAMA"/>
    <s v="DISTRICOL EDS LA FRONTERA"/>
    <m/>
    <s v="FO-25-1435011"/>
    <d v="2025-08-27T14:12:00"/>
    <d v="2025-08-28T15:31:00"/>
    <s v="NO"/>
    <s v="HARDWARE"/>
    <s v="LECTOR DE BARRAS"/>
    <s v="DAÑO POS"/>
    <s v="AGREGADOR"/>
    <m/>
    <s v="CERRADO"/>
    <s v="28/08/2025 SE REALIZA CAMBIO DE LECTOR POR FALLA NO ENCIENDE PRUEBAS OK CLIENTE CONFORME"/>
    <s v="VISITA_TÉCNICA"/>
    <s v="9A1ZZ209"/>
    <s v="TIPO II"/>
    <s v="TERRESTRE"/>
    <s v="RODRIGUEZ MURCIA YERSON IVAN"/>
    <n v="1"/>
    <n v="0"/>
    <n v="144967.87232000002"/>
    <n v="140395.6348884"/>
    <n v="144967.87232000002"/>
    <m/>
    <m/>
    <m/>
    <m/>
    <m/>
    <m/>
    <m/>
    <m/>
  </r>
  <r>
    <s v="MEDELLIN"/>
    <x v="1"/>
    <x v="1"/>
    <n v="27001"/>
    <n v="2644109"/>
    <n v="13464"/>
    <s v="INCIDENTE "/>
    <s v="CHOCO"/>
    <s v="QUIBDO"/>
    <s v="BARRIO CENTRO QUIBDO"/>
    <m/>
    <s v="FO-25-1424356"/>
    <d v="2025-08-26T09:14:00"/>
    <d v="2025-08-28T15:34:00"/>
    <s v="NO"/>
    <s v="HARDWARE"/>
    <s v="PINPAD"/>
    <s v="COMPATIBILIDAD"/>
    <s v="CB UNO A UNO"/>
    <m/>
    <s v="CERRADO"/>
    <s v="28/08/2025 SE REALIZA CAMBIO DE PIND PAD POR INCOMPATIBILIDAD DE TECNOLOGÍA, SE REALIZAN PRUEBAS Y EL CB QUEDA OPERATIVO"/>
    <s v="VISITA_TÉCNICA"/>
    <s v="JAAVZ150"/>
    <s v="TIPO IV ESPECIAL"/>
    <s v="AEREO"/>
    <s v="ROBLEDO DIAZ ANDRES FELIPE"/>
    <n v="1"/>
    <n v="0"/>
    <n v="988462.96268840006"/>
    <n v="196536.5258152"/>
    <n v="988462.96268840006"/>
    <m/>
    <m/>
    <m/>
    <m/>
    <m/>
    <m/>
    <m/>
    <m/>
  </r>
  <r>
    <s v="BUCARAMANGA"/>
    <x v="0"/>
    <x v="0"/>
    <n v="68547"/>
    <n v="2655877"/>
    <n v="81020"/>
    <s v="INCIDENTE "/>
    <s v="SANTANDER"/>
    <s v="PIEDECUESTA"/>
    <s v="PTM PIEDECUESTA EL RINCÓN DE A"/>
    <m/>
    <s v="FO-25-1437628"/>
    <d v="2025-08-28T08:15:00"/>
    <d v="2025-08-28T15:39:00"/>
    <s v="NO"/>
    <s v="HARDWARE"/>
    <s v="LECTOR DE BARRAS"/>
    <s v="FORMATO INVALIDO LECTOR DAÑADO"/>
    <s v="AGREGADOR"/>
    <m/>
    <s v="CERRADO"/>
    <s v="28/08/2025 SE VISITA COMERCIO SE REALIZA EL CAMBIO DE UN LECTOR DE BARRAS OK, VERSION 10.3 OK, PRUEBAS OK, LECTOR DE BARRAS OK"/>
    <s v="VISITA_TÉCNICA"/>
    <s v="FJZZZ930"/>
    <s v="TIPO II"/>
    <s v="TERRESTRE"/>
    <s v="BARAJAS BERMUDEZ YAHIR MAURICIO"/>
    <n v="1"/>
    <n v="0"/>
    <n v="144967.87232000002"/>
    <n v="140395.6348884"/>
    <n v="144967.87232000002"/>
    <m/>
    <m/>
    <m/>
    <m/>
    <m/>
    <m/>
    <m/>
    <m/>
  </r>
  <r>
    <s v="CALI"/>
    <x v="4"/>
    <x v="4"/>
    <n v="76890"/>
    <n v="2651176"/>
    <n v="58574"/>
    <s v="INCIDENTE "/>
    <s v="VALLE DEL CAUCA"/>
    <s v="YOTOCO"/>
    <s v="BARRIO CENTRO YOTOCO 4"/>
    <m/>
    <s v="FO-25-1432583"/>
    <d v="2025-08-27T10:03:00"/>
    <d v="2025-08-28T15:50:00"/>
    <s v="NO"/>
    <s v="HARDWARE"/>
    <s v="IMPRESION"/>
    <s v="NO AVANZA PAPEL"/>
    <s v="CB UNO A UNO"/>
    <m/>
    <s v="CERRADO"/>
    <s v="28/08/2025 SE REALIZA CAMBIO DE DATÁFONO EN CB BANCOLOMBIA PURO DEBIDO A QUE NO IMPRIME EL PAPEL A PESAR DE HABER CAMBIO LA FUENTE DE PODER, SE REALIZAN PRUEBAS OK"/>
    <s v="VISITA_TÉCNICA"/>
    <s v="TYZZZ693"/>
    <s v="TIPO II"/>
    <s v="TERRESTRE"/>
    <s v="MONTERO MUESES GIAN CARLO"/>
    <n v="1"/>
    <n v="0"/>
    <n v="144967.87232000002"/>
    <n v="140395.6348884"/>
    <n v="144967.87232000002"/>
    <m/>
    <m/>
    <m/>
    <m/>
    <m/>
    <m/>
    <m/>
    <m/>
  </r>
  <r>
    <s v="BOGOTA"/>
    <x v="5"/>
    <x v="5"/>
    <n v="11001"/>
    <n v="2654729"/>
    <n v="32887"/>
    <s v="INCIDENTE "/>
    <s v="CUNDINAMARCA"/>
    <s v="BOGOTA"/>
    <s v="BARRIO ISLA DEL SOL BOGOTA"/>
    <m/>
    <s v="FO-25-1436072"/>
    <d v="2025-08-27T16:43:00"/>
    <d v="2025-08-28T16:05:00"/>
    <s v="NO"/>
    <s v="HARDWARE"/>
    <s v="DETERIORO"/>
    <s v="DATAFONO"/>
    <s v="CB UNO A UNO"/>
    <m/>
    <s v="CERRADO"/>
    <s v="28/08/2025 SE REALIZA CAMBIO DE DATÁFONO Y PIN PAD SE REALIZAN PRUEBAS OK"/>
    <s v="VISITA_TÉCNICA"/>
    <s v="1GZZZ177"/>
    <s v="TIPO I"/>
    <s v="TERRESTRE"/>
    <s v="INFANTE SIERRA MANUEL FERNANDO"/>
    <n v="1"/>
    <n v="0"/>
    <n v="65960.072302"/>
    <n v="75096.394270399993"/>
    <n v="65960.072302"/>
    <m/>
    <m/>
    <m/>
    <m/>
    <m/>
    <m/>
    <m/>
    <m/>
  </r>
  <r>
    <s v="MEDELLIN"/>
    <x v="1"/>
    <x v="1"/>
    <n v="5088"/>
    <n v="2658740"/>
    <n v="59435"/>
    <s v="INCIDENTE "/>
    <s v="ANTIOQUIA"/>
    <s v="BELLO"/>
    <s v="PTM BELLO TIENDA LA LOMITA"/>
    <m/>
    <s v="FO-25-1438943"/>
    <d v="2025-08-28T11:48:00"/>
    <d v="2025-08-28T16:15:00"/>
    <s v="NO"/>
    <s v="HARDWARE"/>
    <s v="IMPRESION"/>
    <s v="NO IMPRIME UNO O VARIOS CARACTERES"/>
    <s v="AGREGADOR"/>
    <m/>
    <s v="CERRADO"/>
    <s v="28/08/2025 SE CAMBIA TAPA DE IMPRESORA YA QUE LOS BAUCHER ESTABAN SALIENDO BORROSOS, SE DEJAN SERVICIOS FUNCIONANDO CORRECTAMENTE"/>
    <s v="VISITA_TÉCNICA"/>
    <s v="JA007361"/>
    <s v="TIPO I"/>
    <s v="TERRESTRE"/>
    <s v="BARRIENTOS HERNANDEZ CRISTIAN HORACIO"/>
    <n v="1"/>
    <n v="0"/>
    <n v="65960.072302"/>
    <n v="75096.394270399993"/>
    <n v="65960.072302"/>
    <m/>
    <m/>
    <m/>
    <m/>
    <m/>
    <m/>
    <m/>
    <m/>
  </r>
  <r>
    <s v="MANIZALES"/>
    <x v="4"/>
    <x v="6"/>
    <n v="17486"/>
    <n v="2658106"/>
    <n v="28986"/>
    <s v="INCIDENTE "/>
    <s v="CALDAS"/>
    <s v="NEIRA"/>
    <s v="BARRIO CENTRO 4 NEIRA"/>
    <m/>
    <s v="FO-25-1438525"/>
    <d v="2025-08-28T10:59:00"/>
    <d v="2025-08-28T16:21:00"/>
    <s v="NO"/>
    <s v="HARDWARE"/>
    <s v="LECTOR DE BARRAS"/>
    <s v="CABLE LECTORA AVERIADO"/>
    <s v="CB UNO A UNO"/>
    <m/>
    <s v="CERRADO"/>
    <s v="28/08/2025 SE VISITA COMERCIO SE IDENTIFICA CABLE DE LECTORA AVERIADO SE REALIZA CAMBIO DE LECTORA SE REALIZA PRUEBAS OK"/>
    <s v="VISITA_TÉCNICA"/>
    <s v="BL01Y661"/>
    <s v="TIPO II"/>
    <s v="TERRESTRE"/>
    <s v="LOAIZA LOPEZ JHON FREDDY"/>
    <n v="1"/>
    <n v="0"/>
    <n v="144967.87232000002"/>
    <n v="140395.6348884"/>
    <n v="144967.87232000002"/>
    <m/>
    <m/>
    <m/>
    <m/>
    <m/>
    <m/>
    <m/>
    <m/>
  </r>
  <r>
    <s v="MEDELLIN"/>
    <x v="1"/>
    <x v="1"/>
    <n v="5001"/>
    <n v="2659046"/>
    <n v="38088"/>
    <s v="INCIDENTE "/>
    <s v="ANTIOQUIA"/>
    <s v="MEDELLIN"/>
    <s v="PTM MED AMOURE"/>
    <m/>
    <s v="FO-25-1439087"/>
    <d v="2025-08-28T12:25:00"/>
    <d v="2025-08-28T16:27:00"/>
    <s v="NO"/>
    <s v="HARDWARE"/>
    <s v="IMPRESION"/>
    <s v="TAPA IMPRESORA"/>
    <s v="AGREGADOR"/>
    <m/>
    <s v="CERRADO"/>
    <s v="28/08/2025 SE REALIZÓ CAMBIO DE TAPA DE IMPRESORA SE REPORTA A COORDINADOR POR DIRECCIÓN ERRADA"/>
    <s v="VISITA_TÉCNICA"/>
    <s v="GZ00S802"/>
    <s v="TIPO I"/>
    <s v="TERRESTRE"/>
    <s v="CASTAÑEDA PALACIO CARLOS FELIPE"/>
    <n v="1"/>
    <n v="0"/>
    <n v="65960.072302"/>
    <n v="75096.394270399993"/>
    <n v="65960.072302"/>
    <m/>
    <m/>
    <m/>
    <m/>
    <m/>
    <m/>
    <m/>
    <m/>
  </r>
  <r>
    <s v="CALI"/>
    <x v="4"/>
    <x v="4"/>
    <n v="76001"/>
    <n v="2659288"/>
    <n v="78290"/>
    <s v="INCIDENTE "/>
    <s v="VALLE DEL CAUCA"/>
    <s v="CALI"/>
    <s v="DISTRICOL ARP DISTRIBUCIONES"/>
    <m/>
    <s v="FO-25-1439860"/>
    <d v="2025-08-28T13:40:00"/>
    <d v="2025-08-28T16:30:00"/>
    <s v="NO"/>
    <s v="HARDWARE"/>
    <s v="COMUNICACION"/>
    <s v="CAMBIO DE IP"/>
    <s v="AGREGADOR"/>
    <m/>
    <s v="CERRADO"/>
    <s v="28/08/2025 SE CONFIGURA DATÁFONO SE INICIALIZA Y QUEDA FUNCIONANDO CORRECTAMENTE"/>
    <s v="VISITA_TÉCNICA"/>
    <s v="SXOZZ549"/>
    <s v="TIPO I"/>
    <s v="TERRESTRE"/>
    <s v="CUERO RUIZ JHONNY"/>
    <n v="1"/>
    <n v="0"/>
    <n v="65960.072302"/>
    <n v="75096.394270399993"/>
    <n v="65960.072302"/>
    <m/>
    <m/>
    <m/>
    <m/>
    <m/>
    <m/>
    <m/>
    <m/>
  </r>
  <r>
    <s v="MEDELLIN"/>
    <x v="1"/>
    <x v="1"/>
    <n v="5001"/>
    <n v="2658454"/>
    <n v="80084"/>
    <s v="INCIDENTE "/>
    <s v="ANTIOQUIA"/>
    <s v="MEDELLIN"/>
    <s v="BARRIO LA FLORESTA MEDELLIN 3"/>
    <m/>
    <s v="FO-25-1438761"/>
    <d v="2025-08-28T11:28:00"/>
    <d v="2025-08-28T16:34:00"/>
    <s v="NO"/>
    <s v="HARDWARE"/>
    <s v="LECTOR DE BARRAS"/>
    <s v="DAÑO POS"/>
    <s v="CB UNO A UNO"/>
    <m/>
    <s v="CERRADO"/>
    <s v="28/08/2025 SE ENCUENTRA QUE LA LECTORA ESTÁ MEDIO DESCONECTADA POR LA BASE SE ORGANIZA LECTORA CONECTANDOLA BIEN"/>
    <s v="VISITA_TÉCNICA"/>
    <s v="SAXZZ531"/>
    <s v="TIPO I"/>
    <s v="TERRESTRE"/>
    <s v="ALVAREZ ARENAS VICTOR HUGO"/>
    <n v="1"/>
    <n v="0"/>
    <n v="65960.072302"/>
    <n v="75096.394270399993"/>
    <n v="65960.072302"/>
    <m/>
    <m/>
    <m/>
    <m/>
    <m/>
    <m/>
    <m/>
    <m/>
  </r>
  <r>
    <s v="MEDELLIN"/>
    <x v="1"/>
    <x v="1"/>
    <n v="5001"/>
    <n v="2657876"/>
    <n v="22575"/>
    <s v="INCIDENTE "/>
    <s v="ANTIOQUIA"/>
    <s v="MEDELLIN"/>
    <s v="MULTIPAGAS UNICENTRO CENTRO CO"/>
    <m/>
    <s v="FO-25-1438530"/>
    <d v="2025-08-28T10:54:00"/>
    <d v="2025-08-28T16:38:00"/>
    <s v="NO"/>
    <s v="HARDWARE"/>
    <s v="LECTOR DE BARRAS"/>
    <s v="FORMATO INVALIDO LECTOR DAÑADO"/>
    <s v="ROBUSTO"/>
    <m/>
    <s v="CERRADO"/>
    <s v="28/08/2025 SE RECONFIGURA LECTORA POR FORMATO INVÁLIDO TODO OK"/>
    <s v="VISITA_TÉCNICA"/>
    <s v="ANZZZ799"/>
    <s v="TIPO I"/>
    <s v="TERRESTRE"/>
    <s v="ALVAREZ ARENAS VICTOR HUGO"/>
    <n v="1"/>
    <n v="0"/>
    <n v="65960.072302"/>
    <n v="75096.394270399993"/>
    <n v="65960.072302"/>
    <m/>
    <m/>
    <m/>
    <m/>
    <m/>
    <m/>
    <m/>
    <m/>
  </r>
  <r>
    <s v="CARTAGENA"/>
    <x v="2"/>
    <x v="2"/>
    <n v="13001"/>
    <n v="2657796"/>
    <n v="73807"/>
    <s v="INCIDENTE "/>
    <s v="BOLIVAR"/>
    <s v="CARTAGENA"/>
    <s v="PTM EL POZON CARTAGENA DROGUER"/>
    <m/>
    <s v="FO-25-1438537"/>
    <d v="2025-08-28T10:48:00"/>
    <d v="2025-08-28T16:41:00"/>
    <s v="NO"/>
    <s v="SOFTWARE"/>
    <s v="COMUNICACION"/>
    <s v="PARAMETROS DE CONFIGURACION EN POS"/>
    <s v="AGREGADOR"/>
    <m/>
    <s v="CERRADO"/>
    <s v="28/08/2025 SE RESTABLECEN PARÁMETROS DE COMUNICACIÓN Y SE REALIZAN PRUEBAS Y TODO QUEDA OK"/>
    <s v="VISITA_TÉCNICA"/>
    <s v="EG0FZ773"/>
    <s v="TIPO I"/>
    <s v="TERRESTRE"/>
    <s v="MARTINEZ SALGUEDO ANDRES AUGUSTO"/>
    <n v="1"/>
    <n v="0"/>
    <n v="65960.072302"/>
    <n v="75096.394270399993"/>
    <n v="65960.072302"/>
    <m/>
    <m/>
    <m/>
    <m/>
    <m/>
    <m/>
    <m/>
    <m/>
  </r>
  <r>
    <s v="IBAGUE"/>
    <x v="3"/>
    <x v="3"/>
    <n v="73001"/>
    <n v="2657060"/>
    <n v="70259"/>
    <s v="INCIDENTE "/>
    <s v="TOLIMA"/>
    <s v="IBAGUE"/>
    <s v="LA QUINTA II"/>
    <m/>
    <s v="FO-25-1437814"/>
    <d v="2025-08-28T09:40:00"/>
    <d v="2025-08-28T16:45:00"/>
    <s v="NO"/>
    <s v="HARDWARE"/>
    <s v="DETERIORO"/>
    <s v="DATAFONO"/>
    <s v="ROBUSTO"/>
    <m/>
    <s v="CERRADO"/>
    <s v="28/08/2025 SE REALIZA CAMBIO DE DATÁFONOS POR DETERIORO, SE REALIZA PRUEBAS DE FUNCIONAMIENTO OK; CUBRE CLAVE INSTALADO."/>
    <s v="VISITA_TÉCNICA"/>
    <s v="LN009960-LN009961"/>
    <s v="TIPO I"/>
    <s v="TERRESTRE"/>
    <s v="BARRAGAN TAFUR EDWIN ESTEBAN"/>
    <n v="1"/>
    <n v="0"/>
    <n v="65960.072302"/>
    <n v="75096.394270399993"/>
    <n v="65960.072302"/>
    <m/>
    <m/>
    <m/>
    <m/>
    <m/>
    <m/>
    <m/>
    <m/>
  </r>
  <r>
    <s v="BOGOTA"/>
    <x v="5"/>
    <x v="5"/>
    <n v="25754"/>
    <n v="2656758"/>
    <n v="24821"/>
    <s v="INCIDENTE "/>
    <s v="CUNDINAMARCA"/>
    <s v="SOACHA"/>
    <s v="RE IAL B IA DSPE IA"/>
    <m/>
    <s v="FO-25-1437603"/>
    <d v="2025-08-28T09:13:00"/>
    <d v="2025-08-28T16:56:00"/>
    <s v="NO"/>
    <s v="SOFTWARE"/>
    <s v="LECTOR DE BARRAS"/>
    <s v="FORMATO INVALIDO"/>
    <s v="ROBUSTO"/>
    <m/>
    <s v="CERRADO"/>
    <s v="28/08/2025 SE REALIZA  VISITA TECNICA ENCONTRANDO QUE LECTOR DE CODIGO DE BARRAS PERDIO CONFIGURACIÓN ARROJA FORMATO INVALIDO SE REALIZA CONFIGURACIÓN DE LECTOR CON PRUEBAS OK PARÁMETROS OK NO SE INICIALIZA EQUIPO TODO A CONFORMIDAD DE CB"/>
    <s v="VISITA_TÉCNICA"/>
    <s v="ABGZZ122"/>
    <s v="TIPO I"/>
    <s v="TERRESTRE"/>
    <s v="GALEANO SORIANO JUAN DAVID"/>
    <n v="1"/>
    <n v="0"/>
    <n v="65960.072302"/>
    <n v="75096.394270399993"/>
    <n v="65960.072302"/>
    <m/>
    <m/>
    <m/>
    <m/>
    <m/>
    <m/>
    <m/>
    <m/>
  </r>
  <r>
    <s v="CUCUTA"/>
    <x v="0"/>
    <x v="0"/>
    <n v="54001"/>
    <n v="2656668"/>
    <n v="34261"/>
    <s v="INCIDENTE "/>
    <s v="NORTE DE SANTANDER"/>
    <s v="CUCUTA"/>
    <s v="PAGAFACIL DIAGONAL SANTANDER"/>
    <m/>
    <s v="FO-25-1437608"/>
    <d v="2025-08-28T09:02:00"/>
    <d v="2025-08-28T16:59:00"/>
    <s v="NO"/>
    <s v="HARDWARE"/>
    <s v="HUB"/>
    <s v="DAÑO HUB"/>
    <s v="ROBUSTO"/>
    <m/>
    <s v="CERRADO"/>
    <s v="28/08/2025 SE REALIZÓ VISITA AL COMERCIO Y SE ENCUENTRA HUD EN CORTO, SE REALIZA CAMBIO HUD, PRUEBAS EXITOSAS"/>
    <s v="VISITA_TÉCNICA"/>
    <s v="1UZZZ572"/>
    <s v="TIPO I"/>
    <s v="TERRESTRE"/>
    <s v="MORA VEGA JEAMPIER"/>
    <n v="1"/>
    <n v="0"/>
    <n v="65960.072302"/>
    <n v="75096.394270399993"/>
    <n v="65960.072302"/>
    <m/>
    <m/>
    <m/>
    <m/>
    <m/>
    <m/>
    <m/>
    <m/>
  </r>
  <r>
    <s v="CUCUTA"/>
    <x v="0"/>
    <x v="0"/>
    <n v="54001"/>
    <n v="2658869"/>
    <n v="70423"/>
    <s v="INCIDENTE "/>
    <s v="NORTE DE SANTANDER"/>
    <s v="CUCUTA"/>
    <s v="PTM CUCUTA DROGUERIA FARMA FUE"/>
    <m/>
    <s v="FO-25-1439102"/>
    <d v="2025-08-28T12:21:00"/>
    <d v="2025-08-28T17:18:00"/>
    <s v="NO"/>
    <s v="HARDWARE"/>
    <s v="IMPRESION"/>
    <s v="NO AVANZA PAPEL"/>
    <s v="AGREGADOR"/>
    <m/>
    <s v="CERRADO"/>
    <s v="28/08/2025 SE CAMBIA DATAFONO POR DAÑO DE IMPRESORA, SE HACEN PRUEEBAS EXITOSA CB OPERATIVO."/>
    <s v="VISITA_TÉCNICA"/>
    <s v="ON005595"/>
    <s v="TIPO I"/>
    <s v="TERRESTRE"/>
    <s v="NARANJO AFANADOR RUBEN JESUS"/>
    <n v="1"/>
    <n v="0"/>
    <n v="65960.072302"/>
    <n v="75096.394270399993"/>
    <n v="65960.072302"/>
    <m/>
    <m/>
    <m/>
    <m/>
    <m/>
    <m/>
    <m/>
    <m/>
  </r>
  <r>
    <s v="VILLAVICENCIO"/>
    <x v="3"/>
    <x v="3"/>
    <n v="50573"/>
    <n v="2658151"/>
    <n v="70836"/>
    <s v="INCIDENTE "/>
    <s v="META"/>
    <s v="PUERTO LOPEZ"/>
    <s v="VEREDA GETSEMANÍ"/>
    <m/>
    <s v="FO-25-1438773"/>
    <d v="2025-08-28T11:07:00"/>
    <d v="2025-08-28T17:24:00"/>
    <s v="NO"/>
    <s v="HARDWARE"/>
    <s v="ALERT IRRUPTION"/>
    <s v="ALERT IRRUPTION"/>
    <s v="CB UNO A UNO"/>
    <m/>
    <s v="CERRADO"/>
    <s v="28/08/2025 SE CAMBIA EQUIPO POR DAÑO ALERT IRRUPTION"/>
    <s v="VISITA_TÉCNICA"/>
    <s v="EF00B366"/>
    <s v="TIPO II"/>
    <s v="TERRESTRE"/>
    <s v="PEDREROS CONTRERAS MICHAEL STEVENS"/>
    <n v="1"/>
    <n v="0"/>
    <n v="144967.87232000002"/>
    <n v="140395.6348884"/>
    <n v="144967.87232000002"/>
    <m/>
    <m/>
    <m/>
    <m/>
    <m/>
    <m/>
    <m/>
    <m/>
  </r>
  <r>
    <s v="MONTERIA"/>
    <x v="2"/>
    <x v="2"/>
    <n v="23001"/>
    <n v="2657231"/>
    <n v="44186"/>
    <s v="INCIDENTE "/>
    <s v="CORDOBA"/>
    <s v="MONTERIA"/>
    <s v="DISTRICOL SALUD Y VIDA DROGUER"/>
    <m/>
    <s v="FO-25-1438124"/>
    <d v="2025-08-28T09:49:00"/>
    <d v="2025-08-28T17:28:00"/>
    <s v="NO"/>
    <s v="HARDWARE"/>
    <s v="IMPRESION"/>
    <s v="TAPA IMPRESORA"/>
    <s v="AGREGADOR"/>
    <m/>
    <s v="CERRADO"/>
    <s v="28/08/2025 SE REALIZA INSPECCIÓN DEL EQUIPO, CLIENTE INFORMA, DATAFONO NO ESTÁ IMPRIMIENDO, SE EVIDENCIA QUE LA TAPA DE LA IMPRESORA SE ENCONTRABA MAL CERRADA OCASIONANDO ATASCAMIENTO DEL PAPEL, SE LE INGRESA UN NUEVO ROLLO SE HACE EL CERRADO CORRECTO DE LA TAPA , SE LE EXPLICA AL CLIENTE LA MANERA CORRECTA DE COMO HACERLO, PRUEBAS EXITOSAS, LECTORA OK. CB OPERANDO CON NORMALIDAD"/>
    <s v="VISITA_TÉCNICA"/>
    <s v="AC04Z539"/>
    <s v="TIPO I"/>
    <s v="TERRESTRE"/>
    <s v="ARRAZOLA HERNANDEZ NICOLAS AUGUSTO"/>
    <n v="1"/>
    <n v="0"/>
    <n v="65960.072302"/>
    <n v="75096.394270399993"/>
    <n v="65960.072302"/>
    <m/>
    <m/>
    <m/>
    <m/>
    <m/>
    <m/>
    <m/>
    <m/>
  </r>
  <r>
    <s v="IBAGUE"/>
    <x v="3"/>
    <x v="3"/>
    <n v="73001"/>
    <n v="2657081"/>
    <n v="23580"/>
    <s v="INCIDENTE "/>
    <s v="TOLIMA"/>
    <s v="IBAGUE"/>
    <s v="MULTIPAGAS IBAGUE"/>
    <m/>
    <s v="FO-25-1437806"/>
    <d v="2025-08-28T09:44:00"/>
    <d v="2025-08-28T17:33:00"/>
    <s v="NO"/>
    <s v="HARDWARE"/>
    <s v="COMUNICACION"/>
    <s v="DAÑO POS"/>
    <s v="ROBUSTO"/>
    <m/>
    <s v="CERRADO"/>
    <s v="28/08/2025 SE CAMBIA DATÁFONO Y CAJA MAGIC BOX, POR FALLA DEL PUERTO DE INTERNET DE LA CAJA MAGIC BOX. SE HACEN PRUEBAS DE TRANSACCIONES TODO OK"/>
    <s v="VISITA_TÉCNICA"/>
    <s v="FAVZZ630"/>
    <s v="TIPO I"/>
    <s v="TERRESTRE"/>
    <s v="VARGAS HERRERA JHON JAIRO"/>
    <n v="1"/>
    <n v="0"/>
    <n v="65960.072302"/>
    <n v="75096.394270399993"/>
    <n v="65960.072302"/>
    <m/>
    <m/>
    <m/>
    <m/>
    <m/>
    <m/>
    <m/>
    <m/>
  </r>
  <r>
    <s v="BUCARAMANGA"/>
    <x v="0"/>
    <x v="0"/>
    <n v="68432"/>
    <n v="2655103"/>
    <n v="57865"/>
    <s v="INCIDENTE "/>
    <s v="SANTANDER"/>
    <s v="MALAGA"/>
    <s v="BARRIO CENTRO MALAGA 1"/>
    <m/>
    <s v="FO-25-1436258"/>
    <d v="2025-08-27T17:25:00"/>
    <d v="2025-08-28T17:37:00"/>
    <s v="NO"/>
    <s v="HARDWARE"/>
    <s v="IMPRESION"/>
    <s v="NO IMPRIME UNO O VARIOS CARACTERES"/>
    <s v="CB UNO A UNO"/>
    <m/>
    <s v="CERRADO"/>
    <s v="28/08/2025 SE REALIZA VISITA AL COMERCIO SE HACE CAMBIO DE DATAFONO SE REALIZAN PRUEBAS OK"/>
    <s v="VISITA_TÉCNICA"/>
    <s v="LMNZZ910"/>
    <s v="TIPO IV"/>
    <s v="TERRESTRE"/>
    <s v="MARIÑO PABON JORGE ENRIQUE"/>
    <n v="1"/>
    <n v="0"/>
    <n v="479588.87655000004"/>
    <n v="196536.5258152"/>
    <n v="479588.87655000004"/>
    <m/>
    <m/>
    <m/>
    <m/>
    <m/>
    <m/>
    <m/>
    <m/>
  </r>
  <r>
    <s v="CALI"/>
    <x v="4"/>
    <x v="4"/>
    <n v="76834"/>
    <n v="2654380"/>
    <n v="57724"/>
    <s v="INCIDENTE "/>
    <s v="VALLE DEL CAUCA"/>
    <s v="TULUA"/>
    <s v="BARRIO LA INDEPENDENCIA TULUA"/>
    <m/>
    <s v="FO-25-1435955"/>
    <d v="2025-08-27T16:08:00"/>
    <d v="2025-08-28T17:44:00"/>
    <s v="NO"/>
    <s v="SOFTWARE"/>
    <s v="ACTUALIZACION"/>
    <s v="VERSION CARGA SO VR"/>
    <s v="CB UNO A UNO"/>
    <m/>
    <s v="CERRADO"/>
    <s v="28/08/2025 EN LA VISITA TÉCNICA REALIZADA SE ENCONTRÓ EL CORRESPONSAL CERRADO,ME COMUNIQUE CON EL CLIENTE PARA CONFIRMAR EL ME INFORMA QUE TUVO QUE SALIR AL CENTRO A HACER UNA DILIGENCIA PERSONAL Y QUE DE ALLÍ SIGUE PARA LA UNIVERSIDAD, MANIFIESTA QUE LLEGA EN LA NOCHE Y YA NO PUEDE ATENDER EL DIA DE HOY,SE LE EXPLICÓ QUE DEBE COMUNICARSE NUEVAMENTE A LA LÍNEA DE BANCOLOMBIA PARA SOLICITAR EL SERVICIO ."/>
    <s v="VISITA_TÉCNICA"/>
    <s v="NO HUBO INTERVENCIÓN A LOS EQUIPOS "/>
    <s v="TIPO II"/>
    <s v="TERRESTRE"/>
    <s v="SANCHEZ URREGO ROBINSON DAVID"/>
    <n v="1"/>
    <n v="0"/>
    <n v="144967.87232000002"/>
    <n v="140395.6348884"/>
    <n v="144967.87232000002"/>
    <m/>
    <m/>
    <m/>
    <m/>
    <m/>
    <m/>
    <m/>
    <m/>
  </r>
  <r>
    <s v="CALI"/>
    <x v="4"/>
    <x v="4"/>
    <n v="76834"/>
    <n v="2654299"/>
    <n v="64113"/>
    <s v="INCIDENTE "/>
    <s v="VALLE DEL CAUCA"/>
    <s v="TULUA"/>
    <s v="BARRIO MUNICIPAL TULUA"/>
    <m/>
    <s v="FO-25-1435963"/>
    <d v="2025-08-27T16:06:00"/>
    <d v="2025-08-28T17:47:00"/>
    <s v="NO"/>
    <s v="HARDWARE"/>
    <s v="IMPRESION"/>
    <s v="NO IMPRIME UNO O VARIOS CARACTERES"/>
    <s v="CB UNO A UNO"/>
    <m/>
    <s v="CERRADO"/>
    <s v="28/08/2025 EN LA VISITA TÉCNICA SE REALIZÓ EL CAMBIO DE DATÁFONO YA QUE SE ENCONTRÓ CON LA IMPRESORA AVERIADA,SE INSTALO DESK 2600, MAGIC BOX 2600, SE REALIZÓ EL CAMBIO DE LECTOR DE CÓDIGO DE BARRAS YA QUE SE ENCONTRÓ CON EL CABLE AVERIADO,SE INSTALA EL SISTEMA OPERATIVO Y VERSIÓN 10.3N,SE CREARON LOS USUARIOS Y SE REALIZARON LAS PRUEBAS DEJANDO EL SERVICIO OPERANDO SIN FALLAS Y SIN NOVEDAD"/>
    <s v="VISITA_TÉCNICA"/>
    <s v="OA00O726"/>
    <s v="TIPO II"/>
    <s v="TERRESTRE"/>
    <s v="SANCHEZ URREGO ROBINSON DAVID"/>
    <n v="1"/>
    <n v="0"/>
    <n v="144967.87232000002"/>
    <n v="140395.6348884"/>
    <n v="144967.87232000002"/>
    <m/>
    <m/>
    <m/>
    <m/>
    <m/>
    <m/>
    <m/>
    <m/>
  </r>
  <r>
    <s v="CUCUTA"/>
    <x v="0"/>
    <x v="0"/>
    <n v="54001"/>
    <n v="2659212"/>
    <n v="52895"/>
    <s v="INCIDENTE "/>
    <s v="NORTE DE SANTANDER"/>
    <s v="CUCUTA"/>
    <s v="BARRIO EL BOSQUE CUCUTA 1"/>
    <m/>
    <s v="FO-25-1439239"/>
    <d v="2025-08-28T12:48:00"/>
    <d v="2025-08-28T17:57:00"/>
    <s v="NO"/>
    <s v="SOFTWARE"/>
    <s v="ERROR DE TRANSACCIONES"/>
    <s v="RECHAZO GENERAL"/>
    <s v="CB UNO A UNO"/>
    <m/>
    <s v="CERRADO"/>
    <s v="28/08/2025 SE REALIZA VISITA, SE REALIZA MANTENIMIENTO, SE REALIZAN PRUEBAS Y CIERRES OK"/>
    <s v="VISITA_TÉCNICA"/>
    <s v="BA0IZ198"/>
    <s v="TIPO I"/>
    <s v="TERRESTRE"/>
    <s v="PACHECO BUITRAGO JAVIER ALONSO"/>
    <n v="1"/>
    <n v="0"/>
    <n v="65960.072302"/>
    <n v="75096.394270399993"/>
    <n v="65960.072302"/>
    <m/>
    <m/>
    <m/>
    <m/>
    <m/>
    <m/>
    <m/>
    <m/>
  </r>
  <r>
    <s v="SANTA MARTA"/>
    <x v="2"/>
    <x v="2"/>
    <n v="47288"/>
    <n v="2649624"/>
    <n v="71535"/>
    <s v="INCIDENTE "/>
    <s v="MAGDALENA"/>
    <s v="FUNDACION"/>
    <s v="DISTRICOL FARMASALUDSANRAFAEL"/>
    <m/>
    <s v="FO-25-1431245"/>
    <d v="2025-08-27T08:00:00"/>
    <d v="2025-08-28T18:10:00"/>
    <s v="NO"/>
    <s v="HARDWARE"/>
    <s v="ALERT IRRUPTION"/>
    <s v="ALERT IRRUPTION"/>
    <s v="AGREGADOR"/>
    <m/>
    <s v="CERRADO"/>
    <s v="28/08/2025 SE REALIZA LA VISITA, SE ENCUENTRA EL DATAFONO CON MENSAJE DE ALERTA IRRUTLPTION EN LETRAS ROJAS, UNO PERMITE HACER NADA, SE PROCEDE A CAMBIAR EL EQUIPO SE REALIZA PRUEBAS Y TODO OK"/>
    <s v="VISITA_TÉCNICA"/>
    <s v="A30KZ102"/>
    <s v="TIPO III"/>
    <s v="TERRESTRE"/>
    <s v="THOMAS  CAMPO SIGIFREDO SEGUNDO"/>
    <n v="1"/>
    <n v="0"/>
    <n v="275728.78077800001"/>
    <n v="196536.5258152"/>
    <n v="275728.78077800001"/>
    <m/>
    <m/>
    <m/>
    <m/>
    <m/>
    <m/>
    <m/>
    <m/>
  </r>
  <r>
    <s v="BARRANQUILLA"/>
    <x v="2"/>
    <x v="2"/>
    <n v="8758"/>
    <n v="2657014"/>
    <n v="77706"/>
    <s v="INCIDENTE "/>
    <s v="ATLANTICO"/>
    <s v="SOLEDAD"/>
    <s v="BARRIO HIPODROMO SOLEDAD 6"/>
    <m/>
    <s v="FO-25-1437695"/>
    <d v="2025-08-28T09:29:00"/>
    <d v="2025-08-28T18:17:00"/>
    <s v="NO"/>
    <s v="HARDWARE"/>
    <s v="CIERRE"/>
    <s v="MEMORIA DEL DISPOSITIVO INSUFICIENTE"/>
    <s v="CB UNO A UNO"/>
    <m/>
    <s v="CERRADO"/>
    <s v="28/08/2025 SE REALIZA VISITA SE PROCEDE A VALIDAR DATAFONO NO SALEN LOS CIERRE ,SE PROCEDE A REALIZAR BORRADO DE TRX , SE LE INDICA AL CLIENTE REALIZAR CIERRES TODOS LOS DÍAS PARA QUE NO SE LE ACUMULEN Y SE LE LLENE LA MEMORIA AL EQUIPO."/>
    <s v="VISITA_TÉCNICA"/>
    <s v="10LZZ977"/>
    <s v="TIPO I"/>
    <s v="TERRESTRE"/>
    <s v="PORRAS CASTRO DARLON NASCK"/>
    <n v="1"/>
    <n v="0"/>
    <n v="65960.072302"/>
    <n v="75096.394270399993"/>
    <n v="65960.072302"/>
    <m/>
    <m/>
    <m/>
    <m/>
    <m/>
    <m/>
    <m/>
    <m/>
  </r>
  <r>
    <s v="NEIVA"/>
    <x v="3"/>
    <x v="3"/>
    <n v="18753"/>
    <n v="2650624"/>
    <n v="35694"/>
    <s v="INCIDENTE "/>
    <s v="CAQUETA"/>
    <s v="SAN VICENTE DEL CAGUAN"/>
    <s v="DISTRICOL VETERINARIA LA TIEND"/>
    <m/>
    <s v="FO-25-1432208"/>
    <d v="2025-08-27T09:17:00"/>
    <d v="2025-08-29T09:22:00"/>
    <s v="NO"/>
    <s v="HARDWARE"/>
    <s v="COMUNICACION"/>
    <s v="CAMBIO DE IP"/>
    <s v="AGREGADOR"/>
    <m/>
    <s v="CERRADO"/>
    <s v="29/08/2025 SE REALIZA VISITA AL PUNTO,SE EVIDENCIA EQUIPO NO TIENE COMUNICACIÓN, SE CONFIGURA IP FIJA YA QUE COMERCIO CAMBIO CONFIGURACIONES DE INTERNET. PRUEBAS OK ,CB OPERATIVO."/>
    <s v="VISITA_TÉCNICA"/>
    <s v="9A005430"/>
    <s v="TIPO IV ESPECIAL"/>
    <s v="TERRESTRE / AEREO"/>
    <s v="DEVIA REINOSO JUAN CARLOS"/>
    <n v="1"/>
    <n v="0"/>
    <n v="479588.87655000004"/>
    <n v="196536.5258152"/>
    <n v="479588.87655000004"/>
    <m/>
    <m/>
    <m/>
    <m/>
    <m/>
    <m/>
    <m/>
    <m/>
  </r>
  <r>
    <s v="MANIZALES"/>
    <x v="4"/>
    <x v="6"/>
    <n v="17001"/>
    <n v="2658968"/>
    <n v="45898"/>
    <s v="INCIDENTE "/>
    <s v="CALDAS"/>
    <s v="MANIZALES"/>
    <s v="BARRIO PERALONSO MANIZALES 1"/>
    <m/>
    <s v="FO-25-1439094"/>
    <d v="2025-08-28T12:24:00"/>
    <d v="2025-08-29T09:53:00"/>
    <s v="NO"/>
    <s v="HARDWARE"/>
    <s v="CABLEADO"/>
    <s v="CABLE MAGICBOX AVERIADO"/>
    <s v="CB UNO A UNO"/>
    <m/>
    <s v="CERRADO"/>
    <s v="29/08/2025 SE REALIZA VISITA, SE CAMBIA CABLE ENTORCHADO YA QUE SE ENCUENTRA EN MAL ESTADO Y PIERDE CONEXIÓN, SE HACEN PRUEBAS, SERVICIO OK"/>
    <s v="VISITA_TÉCNICA"/>
    <s v="XP001398"/>
    <s v="TIPO I"/>
    <s v="TERRESTRE"/>
    <s v="AGUIRRE HENAO RAUL EDUARDO"/>
    <n v="1"/>
    <n v="0"/>
    <n v="65960.072302"/>
    <n v="75096.394270399993"/>
    <n v="65960.072302"/>
    <m/>
    <m/>
    <m/>
    <m/>
    <m/>
    <m/>
    <m/>
    <m/>
  </r>
  <r>
    <s v="VALLEDUPAR"/>
    <x v="2"/>
    <x v="2"/>
    <n v="20001"/>
    <n v="2659412"/>
    <n v="76517"/>
    <s v="INCIDENTE "/>
    <s v="CESAR"/>
    <s v="VALLEDUPAR"/>
    <s v="MULTIPAGAS MERCADO PUBLICO VAL"/>
    <m/>
    <s v="FO-25-1439850"/>
    <d v="2025-08-28T13:55:00"/>
    <d v="2025-08-29T10:06:00"/>
    <s v="NO"/>
    <s v="HARDWARE"/>
    <s v="IMPRESION"/>
    <s v="NO IMPRIME UNO O VARIOS CARACTERES"/>
    <s v="ROBUSTO"/>
    <m/>
    <s v="CERRADO"/>
    <s v="29/08/2025 BUENOS DÍAS, SE VISITA CB Y SE ENCUENTRA TODO FUNCIONANDO OPERATIVO, CLIENTE INFORMA QUE YA LO VISITARON EL DÍA DE AYER"/>
    <s v="VISITA_TÉCNICA"/>
    <s v="LA0UZ980"/>
    <s v="TIPO I"/>
    <s v="TERRESTRE"/>
    <s v="BENITEZ CARVAJAL ALVARO JAVIER"/>
    <n v="1"/>
    <n v="0"/>
    <n v="65960.072302"/>
    <n v="75096.394270399993"/>
    <n v="65960.072302"/>
    <m/>
    <m/>
    <m/>
    <m/>
    <m/>
    <m/>
    <m/>
    <m/>
  </r>
  <r>
    <s v="TUNJA"/>
    <x v="0"/>
    <x v="0"/>
    <n v="25183"/>
    <n v="2659282"/>
    <n v="47011"/>
    <s v="INCIDENTE "/>
    <s v="CUNDINAMARCA"/>
    <s v="CHOCONTA"/>
    <s v="BARRIO CENTRO CHOCONTA CHOCONT"/>
    <m/>
    <s v="FO-25-1439865"/>
    <d v="2025-08-28T13:37:00"/>
    <d v="2025-08-29T11:02:00"/>
    <s v="NO"/>
    <s v="HARDWARE"/>
    <s v="IMPRESION"/>
    <s v="TAPA IMPRESORA"/>
    <s v="CB UNO A UNO"/>
    <m/>
    <s v="CERRADO"/>
    <s v="29/08/2025 SE VISITA CB MANTENIMIENTO DE EQUIPO, CAMBIO TAPA IMPRESORA POR DAÑO, PRUEBAS EXITOSAS"/>
    <s v="VISITA_TÉCNICA"/>
    <s v="TR00B948"/>
    <s v="TIPO II"/>
    <s v="TERRESTRE"/>
    <s v="GONZALEZ GONZALEZ MARIO ALBERTO"/>
    <n v="1"/>
    <n v="0"/>
    <n v="144967.87232000002"/>
    <n v="140395.6348884"/>
    <n v="144967.87232000002"/>
    <m/>
    <m/>
    <m/>
    <m/>
    <m/>
    <m/>
    <m/>
    <m/>
  </r>
  <r>
    <s v="NEIVA"/>
    <x v="3"/>
    <x v="3"/>
    <n v="41001"/>
    <n v="2659120"/>
    <n v="19561"/>
    <s v="INCIDENTE "/>
    <s v="HUILA"/>
    <s v="NEIVA"/>
    <s v="REVAL CP NEIVA"/>
    <m/>
    <s v="FO-25-1439345"/>
    <d v="2025-08-28T12:57:00"/>
    <d v="2025-08-29T11:08:00"/>
    <s v="NO"/>
    <s v="HARDWARE"/>
    <s v="PINPAD"/>
    <s v="DAÑO POS"/>
    <s v="ROBUSTO"/>
    <m/>
    <s v="CERRADO"/>
    <s v="29/08/2025 SE REALIZA CAMBIO DE PIN PAD POR FALLA AL LEER TARJETAS CHIP"/>
    <s v="VISITA_TÉCNICA"/>
    <s v="VAZZZ350"/>
    <s v="TIPO I"/>
    <s v="TERRESTRE"/>
    <s v="DIAZ VARGAS JONATHAN MIGUEL"/>
    <n v="1"/>
    <n v="0"/>
    <n v="65960.072302"/>
    <n v="75096.394270399993"/>
    <n v="65960.072302"/>
    <m/>
    <m/>
    <m/>
    <m/>
    <m/>
    <m/>
    <m/>
    <m/>
  </r>
  <r>
    <s v="BUCARAMANGA"/>
    <x v="0"/>
    <x v="0"/>
    <n v="68001"/>
    <n v="2661622"/>
    <n v="31581"/>
    <s v="INCIDENTE "/>
    <s v="SANTANDER"/>
    <s v="BUCARAMANGA"/>
    <s v="COMCARD B MANGA PAPEL ISABELA"/>
    <m/>
    <s v="FO-25-1442102"/>
    <d v="2025-08-29T08:00:00"/>
    <d v="2025-08-29T11:12:00"/>
    <s v="NO"/>
    <s v="SOFTWARE"/>
    <s v="CIERRE"/>
    <s v="CIERRE NO HABILITADO"/>
    <s v="AGREGADOR"/>
    <m/>
    <s v="CERRADO"/>
    <s v="29/08/2025 SE REALIZA BORRADO E INSTALACIÓN DE S.O Y VERSIÓN 9.90 CB MIXTO PRUEBAS OK SERVICIO OPERATIVO"/>
    <s v="VISITA_TÉCNICA"/>
    <s v="1111G221"/>
    <s v="TIPO I"/>
    <s v="TERRESTRE"/>
    <s v="REYES RAMIREZ DIEGO ALEXANDER"/>
    <n v="1"/>
    <n v="0"/>
    <n v="65960.072302"/>
    <n v="75096.394270399993"/>
    <n v="65960.072302"/>
    <m/>
    <m/>
    <m/>
    <m/>
    <m/>
    <m/>
    <m/>
    <m/>
  </r>
  <r>
    <s v="APARTADO"/>
    <x v="1"/>
    <x v="1"/>
    <n v="5172"/>
    <n v="2657283"/>
    <n v="39952"/>
    <s v="INCIDENTE "/>
    <s v="ANTIOQUIA"/>
    <s v="CHIGORODO"/>
    <s v="BARRIO CENTRO CHIGORODO"/>
    <m/>
    <s v="FO-25-1438103"/>
    <d v="2025-08-28T09:59:00"/>
    <d v="2025-08-29T11:14:00"/>
    <s v="NO"/>
    <s v="SOFTWARE"/>
    <s v="ERROR DE TRANSACCIONES"/>
    <s v="RECHAZO GENERAL"/>
    <s v="CB UNO A UNO"/>
    <m/>
    <s v="CERRADO"/>
    <s v="29/08/2025 DATAFONO BLOQUEADO E PANTALLA INICIAL, SE PROCEDE A REINICIAR EQUIPO CON COMANDO CON BOTON AMARILLO Y PUNTO, LOGRANDO REINICIAR EL EQUIPO Y CORREGIR LA FALLA, QUEDA TODO FUNCIONANDO CORRECTAMENTE"/>
    <s v="VISITA_TÉCNICA"/>
    <s v="9A0FZ574"/>
    <s v="TIPO II"/>
    <s v="TERRESTRE"/>
    <s v="SALDARRIAGA MIRANDA SANTIAGO"/>
    <n v="1"/>
    <n v="0"/>
    <n v="144967.87232000002"/>
    <n v="140395.6348884"/>
    <n v="144967.87232000002"/>
    <m/>
    <m/>
    <m/>
    <m/>
    <m/>
    <m/>
    <m/>
    <m/>
  </r>
  <r>
    <s v="BOGOTA"/>
    <x v="5"/>
    <x v="5"/>
    <n v="11001"/>
    <n v="2660083"/>
    <n v="34383"/>
    <s v="INCIDENTE "/>
    <s v="CUNDINAMARCA"/>
    <s v="BOGOTA"/>
    <s v="REVAL GRANSAN"/>
    <m/>
    <s v="FO-25-1440630"/>
    <d v="2025-08-28T15:15:00"/>
    <d v="2025-08-29T11:23:00"/>
    <s v="NO"/>
    <s v="HARDWARE"/>
    <s v="CABLEADO"/>
    <s v="CABLE MAGICBOX AVERIADO"/>
    <s v="ROBUSTO"/>
    <m/>
    <s v="CERRADO"/>
    <s v="29/08/2025 SE REALIZA VISITA DE CAMPO ENCONTRADO QUE EQUIPO SE REINICIA Y EL PINPAD SE APAGA POR LO ANTERIOR SE CAMBIO DE CABLE  PINPAD, SE HACE FORMATEO DE EQUIPO, SE HACEN PRUEBAS CUPO Y USUARIO OK."/>
    <s v="VISITA_TÉCNICA"/>
    <s v="AB0LZ032"/>
    <s v="TIPO I"/>
    <s v="TERRESTRE"/>
    <s v="LOZADA ROJAS CHRISTIAN ANDRES"/>
    <n v="1"/>
    <n v="0"/>
    <n v="65960.072302"/>
    <n v="75096.394270399993"/>
    <n v="65960.072302"/>
    <m/>
    <m/>
    <m/>
    <m/>
    <m/>
    <m/>
    <m/>
    <m/>
  </r>
  <r>
    <s v="SINCELEJO"/>
    <x v="2"/>
    <x v="2"/>
    <n v="70429"/>
    <n v="2655078"/>
    <n v="18933"/>
    <s v="INCIDENTE "/>
    <s v="SUCRE"/>
    <s v="MAJAGUAL"/>
    <s v="BARRIO CENTRO MAJAGUAL"/>
    <m/>
    <s v="FO-25-1436988"/>
    <d v="2025-08-28T08:00:00"/>
    <d v="2025-08-29T12:12:00"/>
    <s v="NO"/>
    <s v="SOFTWARE"/>
    <s v="DATOS DESACTUALIZADOS"/>
    <s v="FECHA DIRECCION DESACTUALZADA"/>
    <s v="CB UNO A UNO"/>
    <m/>
    <s v="CERRADO"/>
    <s v="29/08/2025 SE VISITA SITIO, SE VERIFICA INFORMACIÓN, SE REALIZA PRIMEROS AUXILIOS, SE CAMBIA LA CLAVE DE SUPERVISOR POR DEFECTO, Y SR ACTUALIZA HORA RETRASADA DE 3 MINUTOS. LAS TECLAS FUNCIONA CORRECTAMENTE, IMPRESIÓN OK, LECTURA CHIP OK, ESCÁNER OK, PRUEBAS TRX EXITOSAS"/>
    <s v="VISITA_TÉCNICA"/>
    <s v="A00IZ077 "/>
    <s v="TIPO IV"/>
    <s v="FLUVIAL"/>
    <s v="SANTOS GUZMAN CHRISTIAN FELIPE"/>
    <n v="1"/>
    <n v="0"/>
    <n v="479588.87655000004"/>
    <n v="196536.5258152"/>
    <n v="479588.87655000004"/>
    <m/>
    <m/>
    <m/>
    <m/>
    <m/>
    <m/>
    <m/>
    <m/>
  </r>
  <r>
    <s v="IBAGUE"/>
    <x v="3"/>
    <x v="3"/>
    <n v="73001"/>
    <n v="2659307"/>
    <n v="61494"/>
    <s v="INCIDENTE "/>
    <s v="TOLIMA"/>
    <s v="IBAGUE"/>
    <s v="PTM IBAGUE NATURQUIN"/>
    <m/>
    <s v="FO-25-1439339"/>
    <d v="2025-08-28T12:58:00"/>
    <d v="2025-08-29T12:19:00"/>
    <s v="NO"/>
    <s v="HARDWARE"/>
    <s v="IMPRESION"/>
    <s v="DAÑO POS"/>
    <s v="AGREGADOR"/>
    <m/>
    <s v="CERRADO"/>
    <s v="29/08/2025 SE CAMBIA DATÁFONO POR DAÑO EN IMPRESORA. SE HACEN PRUEBAS DE TRANSACCIONES TODO OK"/>
    <s v="VISITA_TÉCNICA"/>
    <s v="JA00H746"/>
    <s v="TIPO I"/>
    <s v="TERRESTRE"/>
    <s v="VARGAS HERRERA JHON JAIRO"/>
    <n v="1"/>
    <n v="0"/>
    <n v="65960.072302"/>
    <n v="75096.394270399993"/>
    <n v="65960.072302"/>
    <m/>
    <m/>
    <m/>
    <m/>
    <m/>
    <m/>
    <m/>
    <m/>
  </r>
  <r>
    <s v="SINCELEJO"/>
    <x v="2"/>
    <x v="2"/>
    <n v="70418"/>
    <n v="2656004"/>
    <n v="11437"/>
    <s v="INCIDENTE "/>
    <s v="SUCRE"/>
    <s v="LOS PALMITOS"/>
    <s v="LOS PALMITOS - SUCRE"/>
    <m/>
    <s v="FO-25-1437632"/>
    <d v="2025-08-28T08:00:00"/>
    <d v="2025-08-29T12:21:00"/>
    <s v="NO"/>
    <s v="HARDWARE"/>
    <s v="LECTOR DE BARRAS"/>
    <s v="CABLE LECTORA AVERIADO"/>
    <s v="CB UNO A UNO"/>
    <m/>
    <s v="CERRADO"/>
    <s v="29/08/2025 SE VISITA COMERCIO POR FALLA, PUESTO QUE EL LECTOR NO FUNCIONA Y SE REINICIA, SE HACE CAMBIO DE LECTOR, CAUSAL L9 DAÑO FÍSICO, SE DEJA CON LA VERSIÓN 9.90, SE REALIZAN PRUEBAS OK"/>
    <s v="VISITA_TÉCNICA"/>
    <s v="AB009848"/>
    <s v="TIPO II"/>
    <s v="TERRESTRE"/>
    <s v="CACERES HERNANDEZ ANDRES"/>
    <n v="1"/>
    <n v="0"/>
    <n v="144967.87232000002"/>
    <n v="140395.6348884"/>
    <n v="144967.87232000002"/>
    <m/>
    <m/>
    <m/>
    <m/>
    <m/>
    <m/>
    <m/>
    <m/>
  </r>
  <r>
    <s v="BOGOTA"/>
    <x v="5"/>
    <x v="5"/>
    <n v="11001"/>
    <n v="2660778"/>
    <n v="22210"/>
    <s v="INCIDENTE "/>
    <s v="CUNDINAMARCA"/>
    <s v="BOGOTA"/>
    <s v="REVAL EXITO SUBA"/>
    <m/>
    <s v="FO-25-1441115"/>
    <d v="2025-08-28T16:43:00"/>
    <d v="2025-08-29T12:31:00"/>
    <s v="NO"/>
    <s v="HARDWARE"/>
    <s v="LECTOR DE BARRAS"/>
    <s v="CABLE LECTORA AVERIADO"/>
    <s v="ROBUSTO"/>
    <m/>
    <s v="CERRADO"/>
    <s v="29/08/2025 SE REALIZA CAMBIO DE LECTOR DE BARRAS POR DAÑO, SE REALIZA CAMBIO DE CABLE PINPAD DESK1500, PRUEBAS OK"/>
    <s v="VISITA_TÉCNICA"/>
    <s v="SXMZZ311"/>
    <s v="TIPO I"/>
    <s v="TERRESTRE"/>
    <s v="MURCIA HERNANDEZ HARVEY IGNACIO"/>
    <n v="1"/>
    <n v="0"/>
    <n v="65960.072302"/>
    <n v="75096.394270399993"/>
    <n v="65960.072302"/>
    <m/>
    <m/>
    <m/>
    <m/>
    <m/>
    <m/>
    <m/>
    <m/>
  </r>
  <r>
    <s v="CALI"/>
    <x v="4"/>
    <x v="4"/>
    <n v="19573"/>
    <n v="2657282"/>
    <n v="12365"/>
    <s v="INCIDENTE "/>
    <s v="CAUCA"/>
    <s v="PUERTO TEJADA"/>
    <s v="PUERTO TEJADA - CAUCA"/>
    <m/>
    <s v="FO-25-1438107"/>
    <d v="2025-08-28T09:58:00"/>
    <d v="2025-08-29T12:34:00"/>
    <s v="NO"/>
    <s v="HARDWARE"/>
    <s v="ACTUALIZACION"/>
    <s v="VERSION CAMBIO POS"/>
    <s v="CB UNO A UNO"/>
    <m/>
    <s v="CERRADO"/>
    <s v="29/08/2025 EN LA VISITA TÉCNICA SE REALIZÓ EL BORRADO DE TARJETA A AMBOS DATÁFONOS YA QUE SE ENCONTRARON SATURADOS, SE INSTALAN LOS SISTEMAS OPERATIVOS Y VERSIÓN 9.90, SE CREARON LOS USUARIOS Y SE REALIZARON LAS PRUEBAS DEJANDO EL SERVICIO OPERANDO SIN FALLAS Y SIN NOVEDAD"/>
    <s v="VISITA_TÉCNICA"/>
    <s v="JAAAP529 // JAAAP528"/>
    <s v="TIPO II"/>
    <s v="TERRESTRE"/>
    <s v="SANCHEZ URREGO ROBINSON DAVID"/>
    <n v="1"/>
    <n v="0"/>
    <n v="144967.87232000002"/>
    <n v="140395.6348884"/>
    <n v="144967.87232000002"/>
    <m/>
    <m/>
    <m/>
    <m/>
    <m/>
    <m/>
    <m/>
    <m/>
  </r>
  <r>
    <s v="PASTO"/>
    <x v="4"/>
    <x v="4"/>
    <n v="52001"/>
    <n v="2655200"/>
    <n v="38699"/>
    <s v="INCIDENTE "/>
    <s v="NARIÑO"/>
    <s v="PASTO"/>
    <s v="BARRIO CENTRO PASTO 8"/>
    <m/>
    <s v="FO-25-1436983"/>
    <d v="2025-08-28T08:00:00"/>
    <d v="2025-08-29T12:42:00"/>
    <s v="NO"/>
    <s v="HARDWARE"/>
    <s v="IMPRESION"/>
    <s v="TAPA IMPRESORA"/>
    <s v="CB UNO A UNO"/>
    <m/>
    <s v="CERRADO"/>
    <s v="29/08/2025 SE REALIZA CAMBIO DE EQUIPO POR DAÑO EN TAPA DE IMPRESIÓN Y TECLADO BORROSO, SE INSTALA VERSION, SE CONFIGURA PARÁMETROS, SE INICIALIZA, SE REALIZA PRUEBAS DE FUNCIONAMIENTO EXITOSAS, CB QUEDA OPERATIVO"/>
    <s v="VISITA_TÉCNICA"/>
    <s v="AB02Z249"/>
    <s v="TIPO I"/>
    <s v="TERRESTRE"/>
    <s v="BRAVO MADROÑERO OSCAR ESTEBAN"/>
    <n v="1"/>
    <n v="0"/>
    <n v="65960.072302"/>
    <n v="75096.394270399993"/>
    <n v="65960.072302"/>
    <m/>
    <m/>
    <m/>
    <m/>
    <m/>
    <m/>
    <m/>
    <m/>
  </r>
  <r>
    <s v="MEDELLIN"/>
    <x v="1"/>
    <x v="1"/>
    <n v="5001"/>
    <n v="2659365"/>
    <n v="79732"/>
    <s v="INCIDENTE "/>
    <s v="ANTIOQUIA"/>
    <s v="MEDELLIN"/>
    <s v="PTM MEDELLIN CELUPARTS"/>
    <m/>
    <s v="FO-25-1439856"/>
    <d v="2025-08-28T13:53:00"/>
    <d v="2025-08-29T12:46:00"/>
    <s v="NO"/>
    <s v="HARDWARE"/>
    <s v="DETERIORO"/>
    <s v="DATAFONO"/>
    <s v="AGREGADOR"/>
    <m/>
    <s v="CERRADO"/>
    <s v="29/08/2025 SE REVISA EQUIPO Y TIENE TIENE MALO EL PUERTO DE RED Y PUERTO USB DEL EQUIPO SE REALIZA CAMBIO DEL EQUIPO SE REALIZAN PRUEBAS EXITOSAS SERVICIO OPERATIVO OK _x000a_HUBO TARDANZA DE 4 HORAS POR CAÍDA DE REDEBAN SE RESTABLECIÓ A LAS 12:30 DE LA TARDE"/>
    <s v="VISITA_TÉCNICA"/>
    <s v="F1WZZ960"/>
    <s v="TIPO I"/>
    <s v="TERRESTRE"/>
    <s v="ZAPATA LOPEZ EDWARD ASDRUBAL"/>
    <n v="1"/>
    <n v="0"/>
    <n v="65960.072302"/>
    <n v="75096.394270399993"/>
    <n v="65960.072302"/>
    <m/>
    <m/>
    <m/>
    <m/>
    <m/>
    <m/>
    <m/>
    <m/>
  </r>
  <r>
    <s v="MEDELLIN"/>
    <x v="1"/>
    <x v="1"/>
    <n v="5148"/>
    <n v="2653060"/>
    <n v="48299"/>
    <s v="INCIDENTE "/>
    <s v="ANTIOQUIA"/>
    <s v="EL CARMEN DE VIBORAL"/>
    <s v="DISTRICOL DROGUERIA SILOE YC"/>
    <m/>
    <s v="FO-25-1434310"/>
    <d v="2025-08-27T13:25:00"/>
    <d v="2025-08-29T12:55:00"/>
    <s v="NO"/>
    <s v="HARDWARE"/>
    <s v="IMPRESION"/>
    <s v="NO IMPRIME UNO O VARIOS CARACTERES"/>
    <s v="AGREGADOR"/>
    <m/>
    <s v="CERRADO"/>
    <s v="29/08/2025 SE LIMPIA CONTACTO DE IMPRESIÓN PERO SIGUE IMPRIMIENDO UN POCO CLARO EN CIERTOS LUGARES POR LO QUE SE CAMBIA EQUIPO"/>
    <s v="VISITA_TÉCNICA"/>
    <s v="XP00I058"/>
    <s v="TIPO II"/>
    <s v="TERRESTRE"/>
    <s v="ALVAREZ ARENAS VICTOR HUGO"/>
    <n v="1"/>
    <n v="0"/>
    <n v="144967.87232000002"/>
    <n v="140395.6348884"/>
    <n v="144967.87232000002"/>
    <m/>
    <m/>
    <m/>
    <m/>
    <m/>
    <m/>
    <m/>
    <m/>
  </r>
  <r>
    <s v="BUCARAMANGA"/>
    <x v="0"/>
    <x v="0"/>
    <n v="68406"/>
    <n v="2661324"/>
    <n v="19677"/>
    <s v="INCIDENTE "/>
    <s v="SANTANDER"/>
    <s v="LEBRIJA"/>
    <s v="EXXON LEBRIJA II LEBRIJA"/>
    <m/>
    <s v="FO-25-1441255"/>
    <d v="2025-08-29T08:00:00"/>
    <d v="2025-08-29T12:58:00"/>
    <s v="NO"/>
    <s v="HARDWARE"/>
    <s v="SE REINICIA"/>
    <s v="DAÑO POS"/>
    <s v="CB UNO A UNO"/>
    <m/>
    <s v="CERRADO"/>
    <s v="29/08/2025 CB CON PROBLEMAS DE REINICIO Y LENTITUD EN LA IMPRESIÓN, CAMBIO DE DATAFONO Y FUENTE DE PODER, BORRADO E INYECCION DE SO +VER 9.90, CONFIGURACION CB OK, CUBRE CLAVE OK, PRUEBAS DE CONSULTA DE SALDO OK."/>
    <s v="VISITA_TÉCNICA"/>
    <s v="AAAAH206"/>
    <s v="TIPO II"/>
    <s v="TERRESTRE"/>
    <s v="SANTOS GONZALEZ JOHAN FABIAN"/>
    <n v="1"/>
    <n v="0"/>
    <n v="144967.87232000002"/>
    <n v="140395.6348884"/>
    <n v="144967.87232000002"/>
    <m/>
    <m/>
    <m/>
    <m/>
    <m/>
    <m/>
    <m/>
    <m/>
  </r>
  <r>
    <s v="MEDELLIN"/>
    <x v="1"/>
    <x v="1"/>
    <n v="5001"/>
    <n v="2660196"/>
    <n v="17517"/>
    <s v="INCIDENTE "/>
    <s v="ANTIOQUIA"/>
    <s v="MEDELLIN"/>
    <s v="PAGAFACIL LA AMERICA MEDELLIN"/>
    <m/>
    <s v="FO-25-1440603"/>
    <d v="2025-08-28T15:33:00"/>
    <d v="2025-08-29T13:04:00"/>
    <s v="NO"/>
    <s v="HARDWARE"/>
    <s v="PINPAD"/>
    <s v="SE REINICIA"/>
    <s v="ROBUSTO"/>
    <m/>
    <s v="CERRADO"/>
    <s v="29/08/2025 SE CAMBIA PINPAD POR REINICIOS, SE CAMBIA EQUIPO POR COMPATIBILIDAD"/>
    <s v="VISITA_TÉCNICA"/>
    <s v="A000L298"/>
    <s v="TIPO I"/>
    <s v="TERRESTRE"/>
    <s v="BADEL ACUÑA LUIS ALBERTO"/>
    <n v="1"/>
    <n v="0"/>
    <n v="65960.072302"/>
    <n v="75096.394270399993"/>
    <n v="65960.072302"/>
    <m/>
    <m/>
    <m/>
    <m/>
    <m/>
    <m/>
    <m/>
    <m/>
  </r>
  <r>
    <s v="NEIVA"/>
    <x v="3"/>
    <x v="3"/>
    <n v="41001"/>
    <n v="2661623"/>
    <n v="80680"/>
    <s v="INCIDENTE "/>
    <s v="HUILA"/>
    <s v="NEIVA"/>
    <s v="BARRIO PALMAS NEIVA 1"/>
    <m/>
    <s v="FO-25-1442095"/>
    <d v="2025-08-29T08:00:00"/>
    <d v="2025-08-29T13:13:00"/>
    <s v="NO"/>
    <s v="HARDWARE"/>
    <s v="NO ENCIENDE"/>
    <s v="DAÑO POS"/>
    <s v="CB UNO A UNO"/>
    <m/>
    <s v="CERRADO"/>
    <s v="29/08/2025 SE REALIZA CAMBIO DE CABLE DESK 2600"/>
    <s v="VISITA_TÉCNICA"/>
    <s v="V8ZZZ396"/>
    <s v="TIPO I"/>
    <s v="TERRESTRE"/>
    <s v="DIAZ VARGAS JONATHAN MIGUEL"/>
    <n v="1"/>
    <n v="0"/>
    <n v="65960.072302"/>
    <n v="75096.394270399993"/>
    <n v="65960.072302"/>
    <m/>
    <m/>
    <m/>
    <m/>
    <m/>
    <m/>
    <m/>
    <m/>
  </r>
  <r>
    <s v="CUCUTA"/>
    <x v="0"/>
    <x v="0"/>
    <n v="54810"/>
    <n v="2658963"/>
    <n v="48466"/>
    <s v="INCIDENTE "/>
    <s v="NORTE DE SANTANDER"/>
    <s v="TIBU"/>
    <s v="BARRIO LIBERTADORES TIBU 3"/>
    <m/>
    <s v="FO-25-1439111"/>
    <d v="2025-08-28T12:20:00"/>
    <d v="2025-08-29T13:18:00"/>
    <s v="NO"/>
    <s v="HARDWARE"/>
    <s v="IMPRESION"/>
    <s v="NO AVANZA PAPEL"/>
    <s v="CB UNO A UNO"/>
    <m/>
    <s v="CERRADO"/>
    <s v="29/08/2025 SE CAMBIO DATAFONO POR DAÑO EN IMPRESORA SE INSTALA NUEVA VERSIÓN CIERRES Y PRUEBAS OK"/>
    <s v="VISITA_TÉCNICA"/>
    <s v="XP00J179"/>
    <s v="TIPO IV ESPECIAL"/>
    <s v="TERRESTRE"/>
    <s v="DURAN ACOSTA FRANK YONNY"/>
    <n v="1"/>
    <n v="0"/>
    <n v="479588.87655000004"/>
    <n v="196536.5258152"/>
    <n v="479588.87655000004"/>
    <m/>
    <m/>
    <m/>
    <m/>
    <m/>
    <m/>
    <m/>
    <m/>
  </r>
  <r>
    <s v="TUNJA"/>
    <x v="0"/>
    <x v="0"/>
    <n v="15759"/>
    <n v="2658299"/>
    <n v="35074"/>
    <s v="INCIDENTE "/>
    <s v="BOYACA"/>
    <s v="SOGAMOSO"/>
    <s v="BARRIO LOS ARRAYANES SOGAMOSO"/>
    <m/>
    <s v="FO-25-1438767"/>
    <d v="2025-08-28T11:27:00"/>
    <d v="2025-08-29T13:27:00"/>
    <s v="NO"/>
    <s v="HARDWARE"/>
    <s v="LECTOR DE BARRAS"/>
    <s v="DAÑO POS"/>
    <s v="CB UNO A UNO"/>
    <m/>
    <s v="CERRADO"/>
    <s v="29/08/2025 SE REALIZA CAMBIO DE EQUIPO POR FALLA PUERTO USB ROTO SE CAMBIA CABLE DE LECTOR PRUEBAS OK CLIENTE CONFORME"/>
    <s v="VISITA_TÉCNICA"/>
    <s v="BL07Z628"/>
    <s v="TIPO II"/>
    <s v="TERRESTRE"/>
    <s v="RODRIGUEZ MURCIA YERSON IVAN"/>
    <n v="1"/>
    <n v="0"/>
    <n v="144967.87232000002"/>
    <n v="140395.6348884"/>
    <n v="144967.87232000002"/>
    <m/>
    <m/>
    <m/>
    <m/>
    <m/>
    <m/>
    <m/>
    <m/>
  </r>
  <r>
    <s v="VILLAVICENCIO"/>
    <x v="3"/>
    <x v="3"/>
    <n v="50370"/>
    <n v="2640976"/>
    <n v="67482"/>
    <s v="INCIDENTE "/>
    <s v="META"/>
    <s v="URIBE"/>
    <s v="BARRIO DIVISO ZONA RURAL URIBE"/>
    <m/>
    <s v="FO-25-1421772"/>
    <d v="2025-08-25T15:22:00"/>
    <d v="2025-08-29T13:41:00"/>
    <s v="NO"/>
    <s v="HARDWARE"/>
    <s v="ALERT IRRUPTION"/>
    <s v="ALERT IRRUPTION"/>
    <s v="CB UNO A UNO"/>
    <m/>
    <s v="CERRADO"/>
    <s v="29/08/2025 SE CAMBIA EQUIPO POR DAÑO ALL, PRUEBAS OK"/>
    <s v="VISITA_TÉCNICA"/>
    <s v="6A0ZZ362"/>
    <s v="TIPO IV ESPECIAL"/>
    <s v="AEREO"/>
    <s v="PEDREROS CONTRERAS MICHAEL STEVENS"/>
    <n v="1"/>
    <n v="0"/>
    <n v="988462.96268840006"/>
    <n v="196536.5258152"/>
    <n v="988462.96268840006"/>
    <m/>
    <m/>
    <m/>
    <m/>
    <m/>
    <m/>
    <m/>
    <m/>
  </r>
  <r>
    <s v="NEIVA"/>
    <x v="3"/>
    <x v="3"/>
    <n v="18753"/>
    <n v="2659306"/>
    <n v="27344"/>
    <s v="INCIDENTE "/>
    <s v="CAQUETA"/>
    <s v="SAN VICENTE DEL CAGUAN"/>
    <s v="HERNANDEZ SAN VICENTE DEL CAGU"/>
    <m/>
    <s v="FO-25-1439336"/>
    <d v="2025-08-28T12:58:00"/>
    <d v="2025-08-29T13:47:00"/>
    <s v="NO"/>
    <s v="HARDWARE"/>
    <s v="LECTOR DE TARJETAS"/>
    <s v="DAÑO POS"/>
    <s v="CB UNO A UNO"/>
    <m/>
    <s v="CERRADO"/>
    <s v="29/08/2025 SE REALIZA VISITA AL PUNTO, SE CAMBIA EQUIPO POR DAÑO EN EL CHIP LECTOR DE TARJETAS , SE DEJA EQUIPO CON VR 10.3, PRUEBAS CB OK, CB OPERATIVO"/>
    <s v="VISITA_TÉCNICA"/>
    <s v="111YZ869"/>
    <s v="TIPO IV ESPECIAL"/>
    <s v="TERRESTRE / AEREO"/>
    <s v="DEVIA REINOSO JUAN CARLOS"/>
    <n v="1"/>
    <n v="0"/>
    <n v="479588.87655000004"/>
    <n v="196536.5258152"/>
    <n v="479588.87655000004"/>
    <m/>
    <m/>
    <m/>
    <m/>
    <m/>
    <m/>
    <m/>
    <m/>
  </r>
  <r>
    <s v="MONTERIA"/>
    <x v="2"/>
    <x v="2"/>
    <n v="23001"/>
    <n v="2660216"/>
    <n v="61128"/>
    <s v="INCIDENTE "/>
    <s v="CORDOBA"/>
    <s v="MONTERIA"/>
    <s v="BARRIO MOGAMBITO MONTERIA 1"/>
    <m/>
    <s v="FO-25-1440626"/>
    <d v="2025-08-28T15:16:00"/>
    <d v="2025-08-29T13:52:00"/>
    <s v="NO"/>
    <s v="HARDWARE"/>
    <s v="COMUNICACION"/>
    <s v="DAÑO POS"/>
    <s v="CB UNO A UNO"/>
    <m/>
    <s v="CERRADO"/>
    <s v="29/08/2025 SE REALIZA CAMBIO DE EQUIPO POR DAÑO EN EL PUERTO IP, NO CONECTA CON EL MÓDEN, SE INSTALA NUEVO EQUIPO OPERATIVO OK, CONFIGURACIÓN OK, INICIALIZACIÓN OK, PRUEBAS EXITOSAS OK, CLIENTE CB VALIDA SALDO ANTES Y DESPUÉS DEL CAMBIO OK, CB SE DEJA OPERATIVO SIN NOVEDAD OK"/>
    <s v="VISITA_TÉCNICA"/>
    <s v="NA00F180"/>
    <s v="TIPO I"/>
    <s v="TERRESTRE"/>
    <s v="GONZALEZ FERRER JESUS ALEXANDER"/>
    <n v="1"/>
    <n v="0"/>
    <n v="65960.072302"/>
    <n v="75096.394270399993"/>
    <n v="65960.072302"/>
    <m/>
    <m/>
    <m/>
    <m/>
    <m/>
    <m/>
    <m/>
    <m/>
  </r>
  <r>
    <s v="CARTAGENA"/>
    <x v="2"/>
    <x v="2"/>
    <n v="13001"/>
    <n v="2662631"/>
    <n v="33382"/>
    <s v="INCIDENTE "/>
    <s v="BOLIVAR"/>
    <s v="CARTAGENA"/>
    <s v="PAGAFACIL BAZURTO"/>
    <m/>
    <s v="FO-25-1442670"/>
    <d v="2025-08-29T08:55:00"/>
    <d v="2025-08-29T14:07:00"/>
    <s v="NO"/>
    <s v="HARDWARE"/>
    <s v="PINPAD"/>
    <s v="SE REINICIA"/>
    <s v="ROBUSTO"/>
    <m/>
    <s v="CERRADO"/>
    <s v="29/08/2025 SE REALIZA CAMBIO DE PIN PAD POR PROBLEMAS DE TECLADO Y MAGIC BOX POR PROBLEMAS DE COMUNICACIÓN SE REINSTALA VERSIÓN DE EQUIPO SE REALIZA PRUEBA TODO OK"/>
    <s v="VISITA_TÉCNICA"/>
    <s v="18ZZZ921"/>
    <s v="TIPO I"/>
    <s v="TERRESTRE"/>
    <s v="MARTINEZ SALGUEDO ANDRES AUGUSTO"/>
    <n v="1"/>
    <n v="0"/>
    <n v="65960.072302"/>
    <n v="75096.394270399993"/>
    <n v="65960.072302"/>
    <m/>
    <m/>
    <m/>
    <m/>
    <m/>
    <m/>
    <m/>
    <m/>
  </r>
  <r>
    <s v="CALI"/>
    <x v="4"/>
    <x v="4"/>
    <n v="76520"/>
    <n v="2662618"/>
    <n v="12383"/>
    <s v="INCIDENTE "/>
    <s v="VALLE DEL CAUCA"/>
    <s v="PALMIRA"/>
    <s v="MULTIPA A  A A ERA"/>
    <m/>
    <s v="FO-25-1442685"/>
    <d v="2025-08-29T08:54:00"/>
    <d v="2025-08-29T14:15:00"/>
    <s v="NO"/>
    <s v="HARDWARE"/>
    <s v="PINPAD"/>
    <s v="DAÑO POS"/>
    <s v="ROBUSTO"/>
    <m/>
    <s v="CERRADO"/>
    <s v="29/08/2025 SE CAMBIAN DATAFONOS Y PINPAD YA QUE LOS PINPAD NO LEIAN TARJETAS"/>
    <s v="VISITA_TÉCNICA"/>
    <s v="JAATZ139-JAAXZ708"/>
    <s v="TIPO I"/>
    <s v="TERRESTRE"/>
    <s v="CUERO RUIZ JHONNY"/>
    <n v="1"/>
    <n v="0"/>
    <n v="65960.072302"/>
    <n v="75096.394270399993"/>
    <n v="65960.072302"/>
    <m/>
    <m/>
    <m/>
    <m/>
    <m/>
    <m/>
    <m/>
    <m/>
  </r>
  <r>
    <s v="PASTO"/>
    <x v="4"/>
    <x v="4"/>
    <n v="52418"/>
    <n v="2650107"/>
    <n v="52942"/>
    <s v="INCIDENTE "/>
    <s v="NARIÑO"/>
    <s v="LOS ANDES"/>
    <s v="BARRIO BOLIVAR LOS ANDES"/>
    <m/>
    <s v="FO-25-1431747"/>
    <d v="2025-08-27T08:37:00"/>
    <d v="2025-08-29T14:17:00"/>
    <s v="NO"/>
    <s v="HARDWARE"/>
    <s v="IMPRESION"/>
    <s v="DAÑO POS"/>
    <s v="CB UNO A UNO"/>
    <m/>
    <s v="CERRADO"/>
    <s v="29/08/2025 SE VISITA EL CB PARA REVISAR FALLA DE DATÁFONO, NO IMPRIME, SE REALIZÓ CAMBIO DE EQUIPO, SE HACEN PRUEBAS OK CORRESPONSAL OPERATIVO"/>
    <s v="VISITA_TÉCNICA"/>
    <s v="XP0JZ109"/>
    <s v="TIPO III"/>
    <s v="TERRESTRE"/>
    <s v="GUERRERO RAMIREZ OSCAR DARIO"/>
    <n v="1"/>
    <n v="0"/>
    <n v="275728.78077800001"/>
    <n v="196536.5258152"/>
    <n v="275728.78077800001"/>
    <m/>
    <m/>
    <m/>
    <m/>
    <m/>
    <m/>
    <m/>
    <m/>
  </r>
  <r>
    <s v="BARRANQUILLA"/>
    <x v="2"/>
    <x v="2"/>
    <n v="8520"/>
    <n v="2656323"/>
    <n v="36980"/>
    <s v="INCIDENTE "/>
    <s v="ATLANTICO"/>
    <s v="PALMAR DE VARELA"/>
    <s v="BARRIO LA CANDELARIA PALMAR DE"/>
    <m/>
    <s v="FO-25-1437624"/>
    <d v="2025-08-28T08:32:00"/>
    <d v="2025-08-29T14:19:00"/>
    <s v="NO"/>
    <s v="HARDWARE"/>
    <s v="TECLADO"/>
    <s v="DAÑO POS"/>
    <s v="CB UNO A UNO"/>
    <m/>
    <s v="CERRADO"/>
    <s v="29/08/2025 SE REALIZA VISITA AL COMERCIO, SE ENCUENTRA DATÁFONO CON TECLADO DAÑADO, SE CAMBIA DATÁFONO, SE REALIZAN PRUEBAS EXITOSAS Y EL CB QUEDA OPERATIVO"/>
    <s v="VISITA_TÉCNICA"/>
    <s v="AB00H656"/>
    <s v="TIPO II"/>
    <s v="TERRESTRE"/>
    <s v="PEÑALOZA GUTIERREZ RAFAEL GUSTAVO"/>
    <n v="1"/>
    <n v="0"/>
    <n v="144967.87232000002"/>
    <n v="140395.6348884"/>
    <n v="144967.87232000002"/>
    <m/>
    <m/>
    <m/>
    <m/>
    <m/>
    <m/>
    <m/>
    <m/>
  </r>
  <r>
    <s v="TUNJA"/>
    <x v="0"/>
    <x v="0"/>
    <n v="68077"/>
    <n v="2662440"/>
    <n v="70524"/>
    <s v="INCIDENTE "/>
    <s v="SANTANDER"/>
    <s v="BARBOSA"/>
    <s v="BARRIO AVENIDA LAS AMERICAS BA"/>
    <m/>
    <s v="FO-25-1442716"/>
    <d v="2025-08-29T08:50:00"/>
    <d v="2025-08-29T14:23:00"/>
    <s v="NO"/>
    <s v="HARDWARE"/>
    <s v="TECLADO"/>
    <s v="DAÑO POS"/>
    <s v="CB UNO A UNO"/>
    <m/>
    <s v="CERRADO"/>
    <s v="29/08/2025 SE REALIZA VISITA AL COMERCIO, SE CAMBIA DATAFONO POR DAÑO, SE HACEN PRUEBAS OK."/>
    <s v="VISITA_TÉCNICA"/>
    <s v="ON008931"/>
    <s v="TIPO II"/>
    <s v="TERRESTRE"/>
    <s v="SOLER HOYOS CRISTIAN LEONARDO"/>
    <n v="1"/>
    <n v="0"/>
    <n v="144967.87232000002"/>
    <n v="140395.6348884"/>
    <n v="144967.87232000002"/>
    <m/>
    <m/>
    <m/>
    <m/>
    <m/>
    <m/>
    <m/>
    <m/>
  </r>
  <r>
    <s v="BOGOTA"/>
    <x v="5"/>
    <x v="5"/>
    <n v="25035"/>
    <n v="2655247"/>
    <n v="11702"/>
    <s v="INCIDENTE "/>
    <s v="CUNDINAMARCA"/>
    <s v="ANAPOIMA"/>
    <s v="ANAPOIMA"/>
    <m/>
    <s v="FO-25-1436956"/>
    <d v="2025-08-28T08:00:00"/>
    <d v="2025-08-29T14:25:00"/>
    <s v="NO"/>
    <s v="HARDWARE"/>
    <s v="ACTUALIZACION"/>
    <s v="VERSION CAMBIO POS"/>
    <s v="CB UNO A UNO"/>
    <m/>
    <s v="CERRADO"/>
    <s v="29/08/2025 ACTUALIZACIÓN DE VERSIÓN Y VERIFICACIÓN DE RETIROS Y CONSIGNACIÓN OK"/>
    <s v="VISITA_TÉCNICA"/>
    <s v="1111V000"/>
    <s v="TIPO II"/>
    <s v="TERRESTRE"/>
    <s v="GOMEZ VEGA DAVID SNEYDER"/>
    <n v="1"/>
    <n v="0"/>
    <n v="144967.87232000002"/>
    <n v="140395.6348884"/>
    <n v="144967.87232000002"/>
    <m/>
    <m/>
    <m/>
    <m/>
    <m/>
    <m/>
    <m/>
    <m/>
  </r>
  <r>
    <s v="MEDELLIN"/>
    <x v="1"/>
    <x v="1"/>
    <n v="5212"/>
    <n v="2661332"/>
    <n v="68622"/>
    <s v="INCIDENTE "/>
    <s v="ANTIOQUIA"/>
    <s v="COPACABANA"/>
    <s v="DISTRICOL PUNTO LLAVES"/>
    <m/>
    <s v="FO-25-1441283"/>
    <d v="2025-08-29T08:00:00"/>
    <d v="2025-08-29T14:28:00"/>
    <s v="NO"/>
    <s v="HARDWARE"/>
    <s v="IMPRESION"/>
    <s v="NO IMPRIME UNO O VARIOS CARACTERES"/>
    <s v="AGREGADOR"/>
    <m/>
    <s v="CERRADO"/>
    <s v="29/08/2025 SE REALIZA LIMPIEZA DEL RODILLO Y EL ACETATO, SE DEJAN SERVICIOS FUNCIONANDO CORRECTAMENTE"/>
    <s v="VISITA_TÉCNICA"/>
    <s v="A100T088"/>
    <s v="TIPO I"/>
    <s v="TERRESTRE"/>
    <s v="BARRIENTOS HERNANDEZ CRISTIAN HORACIO"/>
    <n v="1"/>
    <n v="0"/>
    <n v="65960.072302"/>
    <n v="75096.394270399993"/>
    <n v="65960.072302"/>
    <m/>
    <m/>
    <m/>
    <m/>
    <m/>
    <m/>
    <m/>
    <m/>
  </r>
  <r>
    <s v="NEIVA"/>
    <x v="3"/>
    <x v="3"/>
    <n v="41298"/>
    <n v="2648983"/>
    <n v="30513"/>
    <s v="INCIDENTE "/>
    <s v="HUILA"/>
    <s v="GARZON"/>
    <s v="DISTRICOL DEPOSITO Y SUPERMERC"/>
    <m/>
    <s v="FO-25-1431277"/>
    <d v="2025-08-27T08:00:00"/>
    <d v="2025-08-29T14:31:00"/>
    <s v="NO"/>
    <s v="HARDWARE"/>
    <s v="SE REINICIA"/>
    <s v="DAÑO POS"/>
    <s v="AGREGADOR"/>
    <m/>
    <s v="CERRADO"/>
    <s v="29/08/2025 SE REALIZA CAMBIO DATAFONO POR REINICIOS CONSTANTES, SE CONFIGURA E INICIALIZA, SE CREA USUARIO Y CLAVE CON EL CLIENTE, SE REALIZA PRUEBAS OK"/>
    <s v="VISITA_TÉCNICA"/>
    <s v="BIZZZ865"/>
    <s v="TIPO III"/>
    <s v="TERRESTRE"/>
    <s v="ANDRADE HERNANDEZ JUAN CARLOS"/>
    <n v="1"/>
    <n v="0"/>
    <n v="275728.78077800001"/>
    <n v="196536.5258152"/>
    <n v="275728.78077800001"/>
    <m/>
    <m/>
    <m/>
    <m/>
    <m/>
    <m/>
    <m/>
    <m/>
  </r>
  <r>
    <s v="CALI"/>
    <x v="4"/>
    <x v="4"/>
    <n v="19137"/>
    <n v="2660004"/>
    <n v="68267"/>
    <s v="INCIDENTE "/>
    <s v="CAUCA"/>
    <s v="CALDONO"/>
    <s v="BARRIO CALDONO CALDONO"/>
    <m/>
    <s v="FO-25-1440236"/>
    <d v="2025-08-28T14:47:00"/>
    <d v="2025-08-29T14:34:00"/>
    <s v="NO"/>
    <s v="HARDWARE"/>
    <s v="LLT MEMORIA INSUFICIENTE"/>
    <s v="LLT"/>
    <s v="CB UNO A UNO"/>
    <m/>
    <s v="CERRADO"/>
    <s v="29/08/2025 SE INGRESA EQUIPO CON MEMORIA LLENA SE FORMATIO EQUIPO SE INSTALA SISTEMA OPERATIVO VERSION CREACION DE USURIOS PRUEBAS OK TELECARGA DRNA"/>
    <s v="VISITA_TÉCNICA"/>
    <s v="A1006488"/>
    <s v="TIPO III"/>
    <s v="TERRESTRE"/>
    <s v="GIMBUEL LASSO LUIS GERMAN"/>
    <n v="1"/>
    <n v="0"/>
    <n v="275728.78077800001"/>
    <n v="196536.5258152"/>
    <n v="275728.78077800001"/>
    <m/>
    <m/>
    <m/>
    <m/>
    <m/>
    <m/>
    <m/>
    <m/>
  </r>
  <r>
    <s v="CUCUTA"/>
    <x v="0"/>
    <x v="0"/>
    <n v="54800"/>
    <n v="2655014"/>
    <n v="68231"/>
    <s v="INCIDENTE "/>
    <s v="NORTE DE SANTANDER"/>
    <s v="TEORAMA"/>
    <s v="DISTRICOL BODEGA CHELY"/>
    <m/>
    <s v="FO-25-1436155"/>
    <d v="2025-08-27T17:23:00"/>
    <d v="2025-08-29T14:38:00"/>
    <s v="NO"/>
    <s v="HARDWARE"/>
    <s v="COMUNICACION"/>
    <s v="MENSAJE CABLE DE RED DESCONECTADO"/>
    <s v="AGREGADOR"/>
    <m/>
    <s v="CERRADO"/>
    <s v="29/08/2025 SE CAMBIO DATAFONO POR DAÑO CON EL PUERTO DE RED , SE INSTALA NUEVA VERSIÓN CIERRES Y PRUEBAS OK"/>
    <s v="VISITA_TÉCNICA"/>
    <s v="A1006452"/>
    <s v="TIPO IV"/>
    <s v="TERRESTRE"/>
    <s v="DURAN ACOSTA FRANK YONNY"/>
    <n v="1"/>
    <n v="0"/>
    <n v="479588.87655000004"/>
    <n v="196536.5258152"/>
    <n v="479588.87655000004"/>
    <m/>
    <m/>
    <m/>
    <m/>
    <m/>
    <m/>
    <m/>
    <m/>
  </r>
  <r>
    <s v="BARRANQUILLA"/>
    <x v="2"/>
    <x v="2"/>
    <n v="8433"/>
    <n v="2657819"/>
    <n v="62426"/>
    <s v="INCIDENTE "/>
    <s v="ATLANTICO"/>
    <s v="MALAMBO"/>
    <s v="PTM MALAMBO TIENDA Y REFRESQUE"/>
    <m/>
    <s v="FO-25-1438306"/>
    <d v="2025-08-28T10:39:00"/>
    <d v="2025-08-29T14:53:00"/>
    <s v="NO"/>
    <s v="HARDWARE"/>
    <s v="LECTOR DE BARRAS"/>
    <s v="DAÑO POS"/>
    <s v="AGREGADOR"/>
    <m/>
    <s v="CERRADO"/>
    <s v="29/08/2025 SE REALIZA VISITA AL COMERCIO, SE ENCUENTRA LECTOR DE BARRAS DAÑADO LO CUAL NO DEJABA REALIZAR NINGÚN RECAUDO, SE CAMBIA LECTOR DE BARRAS SE REALIZAN PRUEBAS EXITOSAS Y EL CB QUEDA OPERATIVO"/>
    <s v="VISITA_TÉCNICA"/>
    <s v="HA00N753"/>
    <s v="TIPO II"/>
    <s v="TERRESTRE"/>
    <s v="PEÑALOZA GUTIERREZ RAFAEL GUSTAVO"/>
    <n v="1"/>
    <n v="0"/>
    <n v="144967.87232000002"/>
    <n v="140395.6348884"/>
    <n v="144967.87232000002"/>
    <m/>
    <m/>
    <m/>
    <m/>
    <m/>
    <m/>
    <m/>
    <m/>
  </r>
  <r>
    <s v="MONTERIA"/>
    <x v="2"/>
    <x v="2"/>
    <n v="23001"/>
    <n v="2664525"/>
    <n v="60822"/>
    <s v="INCIDENTE "/>
    <s v="CORDOBA"/>
    <s v="MONTERIA"/>
    <s v="BARRIO CHUCHURUBI MONTERIA 2"/>
    <m/>
    <s v="FO-25-1444241"/>
    <d v="2025-08-29T11:34:00"/>
    <d v="2025-08-29T15:21:00"/>
    <s v="NO"/>
    <s v="HARDWARE"/>
    <s v="LECTOR DE BARRAS"/>
    <s v="CABLE LECTORA AVERIADO"/>
    <s v="CB UNO A UNO"/>
    <m/>
    <s v="CERRADO"/>
    <s v="29/08/2025 SE REALIZA CAMBIO DE LECTOR DE BARRAS POR DAÑO EN EL CABLE DE DATOS, CABLE AVERIADO, SE PROCEDE A INSTALAR NUEVO LECTOR OPERATIVO OK, PRUEBAS EXITOSAS OK, CLIENTE CB VALIDA SALDO ANTES Y DESPUÉS DEL MANTENIMIENTO OK, CB SE DEJA OPERATIVO SIN NOVEDAD"/>
    <s v="VISITA_TÉCNICA"/>
    <s v="FUA0G706"/>
    <s v="TIPO I"/>
    <s v="TERRESTRE"/>
    <s v="GONZALEZ FERRER JESUS ALEXANDER"/>
    <n v="1"/>
    <n v="0"/>
    <n v="65960.072302"/>
    <n v="75096.394270399993"/>
    <n v="65960.072302"/>
    <m/>
    <m/>
    <m/>
    <m/>
    <m/>
    <m/>
    <m/>
    <m/>
  </r>
  <r>
    <s v="BUCARAMANGA"/>
    <x v="0"/>
    <x v="0"/>
    <n v="68081"/>
    <n v="2663698"/>
    <n v="67772"/>
    <s v="INCIDENTE "/>
    <s v="SANTANDER"/>
    <s v="BARRANCABERMEJA"/>
    <s v="BARRIO EL CENTRO BARRANCABERME"/>
    <m/>
    <s v="FO-25-1443649"/>
    <d v="2025-08-29T10:34:00"/>
    <d v="2025-08-29T15:36:00"/>
    <s v="NO"/>
    <s v="HARDWARE"/>
    <s v="LECTOR DE TARJETAS"/>
    <s v="DAÑO POS"/>
    <s v="CB UNO A UNO"/>
    <m/>
    <s v="CERRADO"/>
    <s v="29/08/2025 SE REALIZA VISITA AL COMERCIO CB, SE VALIDA Y SE ENCUENTRA QUE EL DATÁFONO NO ESTA LEYENDO TARJETAS, SE PROCEDE A CAMBIAR DATÁFONO, SE CONFIGURA Y SE HACEN PRUEBAS DEJANDO TODO OK"/>
    <s v="VISITA_TÉCNICA"/>
    <s v="6A8ZZ288"/>
    <s v="TIPO III"/>
    <s v="TERRESTRE"/>
    <s v="GONZALEZ ESTUPIÑAN YEISON WALTER ANTONIO"/>
    <n v="1"/>
    <n v="0"/>
    <n v="275728.78077800001"/>
    <n v="196536.5258152"/>
    <n v="275728.78077800001"/>
    <m/>
    <m/>
    <m/>
    <m/>
    <m/>
    <m/>
    <m/>
    <m/>
  </r>
  <r>
    <s v="BOGOTA"/>
    <x v="5"/>
    <x v="5"/>
    <n v="25326"/>
    <n v="2662900"/>
    <n v="29809"/>
    <s v="INCIDENTE "/>
    <s v="CUNDINAMARCA"/>
    <s v="GUATAVITA"/>
    <s v="BARRIO GUATAVITA CUNDINAMARCA"/>
    <m/>
    <s v="FO-25-1442929"/>
    <d v="2025-08-29T09:10:00"/>
    <d v="2025-08-29T15:44:00"/>
    <s v="NO"/>
    <s v="SOFTWARE"/>
    <s v="ACTUALIZACION"/>
    <s v="TECNOLOGIA"/>
    <s v="CB UNO A UNO"/>
    <m/>
    <s v="CERRADO"/>
    <s v="29/08/2025 SE LLEGA LA DIRECCIÓN INDICADA, SE VALIDA DATÁFONO Y EL MECANISMO DE IMPRESIÓN ESTA FUNCIONANDO CORRECTAMENTE, COMERCIO MANIFIESTA INCONFORMIDAD POR LA UBICACIÓN EN PARTE DE ATRÁS DE LA IMPRESIÓN, TAMBIÉN DEL  TECLADO DURO LO QUE ES NORMAL YA QUE ES UN EQUIPO NUEVO, PERO TECLADO SE ENCUENTRA FUNCIONANDO CON NORMALIDAD, TAMBIÉN COMERCIO MANIFIESTA QUE LO QUE QUIERE ES QUE LE INSTALEN LA MISMA TECNOLOGIA DESK 3500 QUE FUE CAMBIADO EL DÍA 28/08/2025  SE LE INDICA QUE NO SE TIENE DISPONIBILIDAD DE DICHA TECNOLOGIA. LA BATERÍA DEL EQUIPO SE ENCUENTRA TOTALMENTE CARGADA Y FUNCIONAL. CB SE ENCUENTRA FUNCIONANDO CON NORMALIDAD"/>
    <s v="VISITA_TÉCNICA"/>
    <s v="111YZ879"/>
    <s v="TIPO II"/>
    <s v="TERRESTRE"/>
    <s v="GARCIA PASTRANA KEVIN FERNANDO"/>
    <n v="1"/>
    <n v="0"/>
    <n v="144967.87232000002"/>
    <n v="140395.6348884"/>
    <n v="144967.87232000002"/>
    <m/>
    <m/>
    <m/>
    <m/>
    <m/>
    <m/>
    <m/>
    <m/>
  </r>
  <r>
    <s v="TUNJA"/>
    <x v="0"/>
    <x v="0"/>
    <n v="15238"/>
    <n v="2661444"/>
    <n v="59686"/>
    <s v="INCIDENTE "/>
    <s v="BOYACA"/>
    <s v="DUITAMA"/>
    <s v="BARRIO LA FLORESTA DUITAMA 2"/>
    <m/>
    <s v="FO-25-1442106"/>
    <d v="2025-08-29T08:00:00"/>
    <d v="2025-08-29T15:53:00"/>
    <s v="NO"/>
    <s v="HARDWARE"/>
    <s v="LECTOR DE BARRAS"/>
    <s v="CABLE LECTORA AVERIADO"/>
    <s v="CB UNO A UNO"/>
    <m/>
    <s v="CERRADO"/>
    <s v="29/08/2025 SE REALIZA CAMBIO DE LECTOR POR FALLA CABLE AVERIADO PRUEBAS OK CLIENTE CONFORME"/>
    <s v="VISITA_TÉCNICA"/>
    <s v="LA009543"/>
    <s v="TIPO II"/>
    <s v="TERRESTRE"/>
    <s v="RODRIGUEZ MURCIA YERSON IVAN"/>
    <n v="1"/>
    <n v="0"/>
    <n v="144967.87232000002"/>
    <n v="140395.6348884"/>
    <n v="144967.87232000002"/>
    <m/>
    <m/>
    <m/>
    <m/>
    <m/>
    <m/>
    <m/>
    <m/>
  </r>
  <r>
    <s v="CARTAGENA"/>
    <x v="2"/>
    <x v="2"/>
    <n v="13430"/>
    <n v="2657246"/>
    <n v="53293"/>
    <m/>
    <s v="BOLIVAR"/>
    <s v="MAGANGUE"/>
    <s v="DISTRICOL CONSTRUARMAR MAGANGU"/>
    <m/>
    <s v="FO-25-1438118"/>
    <d v="2025-08-28T09:51:00"/>
    <d v="2025-08-29T15:57:00"/>
    <s v="NO"/>
    <s v="HARDWARE"/>
    <s v="IMPRESION"/>
    <s v="TAPA IMPRESORA"/>
    <s v="AGREGADOR"/>
    <m/>
    <s v="CERRADO"/>
    <s v="29/08/2025 SE VISITA COMERCIO POR FALLA, SE HACE CAMBIO DE EQUIPO, CAUSAL G3 TAPA DE IMPRESORA MALA, SE DEJA CON LA VERSIÓN 9.90, SE REALIZAN PRUEBAS OK, SE CREA USUARIO Y CONTRASEÑA."/>
    <s v="VISITA_TÉCNICA"/>
    <s v="II0NZ118"/>
    <s v="TIPO IV"/>
    <s v="TERRESTRE"/>
    <s v="CACERES HERNANDEZ ANDRES"/>
    <n v="1"/>
    <n v="0"/>
    <n v="479588.87655000004"/>
    <n v="196536.5258152"/>
    <n v="479588.87655000004"/>
    <m/>
    <m/>
    <m/>
    <m/>
    <m/>
    <m/>
    <m/>
    <m/>
  </r>
  <r>
    <s v="BOGOTA"/>
    <x v="5"/>
    <x v="5"/>
    <n v="25386"/>
    <n v="2656628"/>
    <n v="80160"/>
    <s v="INCIDENTE "/>
    <s v="CUNDINAMARCA"/>
    <s v="LA MESA"/>
    <s v="BARRIO RINCON SANTO LA MESA"/>
    <m/>
    <s v="FO-25-1437613"/>
    <d v="2025-08-28T09:00:00"/>
    <d v="2025-08-29T16:01:00"/>
    <s v="NO"/>
    <s v="HARDWARE"/>
    <s v="ACTUALIZACION"/>
    <s v="VERSION CAMBIO POS"/>
    <s v="CB UNO A UNO"/>
    <m/>
    <s v="CERRADO"/>
    <s v="29/08/2025 SE LLEGA COMERCIO SE VALIDA CON CLIENTE SERVICIO OK NO REQUIERE DE MANTENIMIENTO NO PERMITE LA MANIPULACIÓN DEL EQUIPO"/>
    <s v="VISITA_TÉCNICA"/>
    <s v="F1ZZZ727"/>
    <s v="TIPO II"/>
    <s v="TERRESTRE"/>
    <s v="GOMEZ VEGA DAVID SNEYDER"/>
    <n v="1"/>
    <n v="0"/>
    <n v="144967.87232000002"/>
    <n v="140395.6348884"/>
    <n v="144967.87232000002"/>
    <m/>
    <m/>
    <m/>
    <m/>
    <m/>
    <m/>
    <m/>
    <m/>
  </r>
  <r>
    <s v="IBAGUE"/>
    <x v="3"/>
    <x v="3"/>
    <n v="73001"/>
    <n v="2663648"/>
    <n v="66937"/>
    <s v="INCIDENTE "/>
    <s v="TOLIMA"/>
    <s v="IBAGUE"/>
    <s v="BARRIO URBANIZACION MODELIA I"/>
    <m/>
    <s v="FO-25-1443605"/>
    <d v="2025-08-29T10:21:00"/>
    <d v="2025-08-29T16:05:00"/>
    <s v="NO"/>
    <s v="HARDWARE"/>
    <s v="ALERT IRRUPTION"/>
    <s v="ALERT IRRUPTION"/>
    <s v="CB UNO A UNO"/>
    <m/>
    <s v="CERRADO"/>
    <s v="29/08/2025 SE REALIZA CAMBIO DE DATÁFONO POR DAÑO, SE REALIZA PRUEBAS DE FUNCIONAMIENTO OK; CUBRE CLAVE INSTALADO"/>
    <s v="VISITA_TÉCNICA"/>
    <s v="4A0AZ465"/>
    <s v="TIPO I"/>
    <s v="TERRESTRE"/>
    <s v="BARRAGAN TAFUR EDWIN ESTEBAN"/>
    <n v="1"/>
    <n v="0"/>
    <n v="65960.072302"/>
    <n v="75096.394270399993"/>
    <n v="65960.072302"/>
    <m/>
    <m/>
    <m/>
    <m/>
    <m/>
    <m/>
    <m/>
    <m/>
  </r>
  <r>
    <s v="VALLEDUPAR"/>
    <x v="2"/>
    <x v="2"/>
    <n v="20011"/>
    <n v="2656410"/>
    <n v="46546"/>
    <s v="INCIDENTE "/>
    <s v="CESAR"/>
    <s v="AGUACHICA"/>
    <s v="DISTRICOL EDS MACK"/>
    <m/>
    <s v="FO-25-1437620"/>
    <d v="2025-08-28T08:39:00"/>
    <d v="2025-08-29T16:07:00"/>
    <s v="NO"/>
    <s v="HARDWARE"/>
    <s v="PINPAD"/>
    <s v="DAÑO POS"/>
    <s v="AGREGADOR"/>
    <m/>
    <s v="CERRADO"/>
    <s v="29/08/2025 SE REALIZA CAMBIO DE PINPAD, YA QUE NO RECONOCIA ALGUNAS TARJETAS, SE CAMBIA DE IGUAL FORMA EL DATAFONO POR COMPATIBILIDAD DE TECNOLOGÍA, SE REALIZAN PRUEBAS DEJANDO SERVICIO FUNCIONAL AL 100 %"/>
    <s v="VISITA_TÉCNICA"/>
    <s v="AD009334"/>
    <s v="TIPO IV"/>
    <s v="TERRESTRE"/>
    <s v="MONTES DIAZ JOHN FRED"/>
    <n v="1"/>
    <n v="0"/>
    <n v="479588.87655000004"/>
    <n v="196536.5258152"/>
    <n v="479588.87655000004"/>
    <m/>
    <m/>
    <m/>
    <m/>
    <m/>
    <m/>
    <m/>
    <m/>
  </r>
  <r>
    <s v="CALI"/>
    <x v="4"/>
    <x v="4"/>
    <n v="76520"/>
    <n v="2663393"/>
    <n v="57075"/>
    <s v="INCIDENTE "/>
    <s v="VALLE DEL CAUCA"/>
    <s v="PALMIRA"/>
    <s v="PTM PALMIRA TIENDA DE MASCOTAS"/>
    <m/>
    <s v="FO-25-1443561"/>
    <d v="2025-08-29T10:10:00"/>
    <d v="2025-08-29T16:10:00"/>
    <s v="NO"/>
    <s v="HARDWARE"/>
    <s v="NO ENCIENDE"/>
    <s v="DAÑO POS"/>
    <s v="AGREGADOR"/>
    <m/>
    <s v="CERRADO"/>
    <s v="29/08/2025 DATÁFONO NO ENCIENDE SE DESCONECTA DE LA CORRIENTE SE DESCONECTA BATERÍA SE VUELVE A CONECTAR Y QUEDA FUNCIONANDO CORRECTAMENTE"/>
    <s v="VISITA_TÉCNICA"/>
    <s v="XPSZZ326"/>
    <s v="TIPO I"/>
    <s v="TERRESTRE"/>
    <s v="CUERO RUIZ JHONNY"/>
    <n v="1"/>
    <n v="0"/>
    <n v="65960.072302"/>
    <n v="75096.394270399993"/>
    <n v="65960.072302"/>
    <m/>
    <m/>
    <m/>
    <m/>
    <m/>
    <m/>
    <m/>
    <m/>
  </r>
  <r>
    <s v="CUCUTA"/>
    <x v="0"/>
    <x v="0"/>
    <n v="54743"/>
    <n v="2650341"/>
    <n v="59248"/>
    <s v="INCIDENTE "/>
    <s v="NORTE DE SANTANDER"/>
    <s v="SILOS"/>
    <s v="BARRIO SANTO DOMINGO SILOS"/>
    <m/>
    <s v="FO-25-1431975"/>
    <d v="2025-08-27T09:00:00"/>
    <d v="2025-08-29T16:10:00"/>
    <s v="NO"/>
    <s v="HARDWARE"/>
    <s v="NO ENCIENDE SE REINICIA"/>
    <s v="FUENTE PODER AVERIADA"/>
    <s v="CB UNO A UNO"/>
    <m/>
    <s v="CERRADO"/>
    <s v="29/08/2025 SE REALIZA VISITA, SE ENCUENTRA FUENTE DE PODER EN DAÑO, SE REALIZA CAMBIO, SE REALIZAN PRUEBAS Y CIERRES OK."/>
    <s v="VISITA_TÉCNICA"/>
    <s v="JA002624"/>
    <s v="TIPO IV"/>
    <s v="TERRESTRE"/>
    <s v="PACHECO BUITRAGO JAVIER ALONSO"/>
    <n v="1"/>
    <n v="0"/>
    <n v="479588.87655000004"/>
    <n v="196536.5258152"/>
    <n v="479588.87655000004"/>
    <m/>
    <m/>
    <m/>
    <m/>
    <m/>
    <m/>
    <m/>
    <m/>
  </r>
  <r>
    <s v="SANTA MARTA"/>
    <x v="2"/>
    <x v="2"/>
    <n v="47189"/>
    <n v="2662940"/>
    <n v="34097"/>
    <s v="INCIDENTE "/>
    <s v="MAGDALENA"/>
    <s v="CIENAGA"/>
    <s v="ARRIO CENTRO CIENAGA 2"/>
    <m/>
    <s v="FO-25-1442901"/>
    <d v="2025-08-29T09:23:00"/>
    <d v="2025-08-29T16:17:00"/>
    <s v="NO"/>
    <s v="HARDWARE"/>
    <s v="PINPAD"/>
    <s v="DAÑO POS"/>
    <s v="CB UNO A UNO"/>
    <m/>
    <s v="CERRADO"/>
    <s v="29/08/2025 SE REALIZA LA VISITA SE ENCUENTRA EL PIN PAD CON PROBLEMAS DE LECTURA DE TARJETA DE PROCEDE A CAMBIAR EQUIPOS  TECNOLOGÍA DATÁFONO  2600  Y Y PINPAD 1600 POR INCOMPATIBILIDAD, SE REALIZAN PRUEBAS Y TODO OK"/>
    <s v="VISITA_TÉCNICA"/>
    <s v="BL01Y283"/>
    <s v="TIPO II"/>
    <s v="TERRESTRE"/>
    <s v="THOMAS  CAMPO SIGIFREDO SEGUNDO"/>
    <n v="1"/>
    <n v="0"/>
    <n v="144967.87232000002"/>
    <n v="140395.6348884"/>
    <n v="144967.87232000002"/>
    <m/>
    <m/>
    <m/>
    <m/>
    <m/>
    <m/>
    <m/>
    <m/>
  </r>
  <r>
    <s v="MEDELLIN"/>
    <x v="1"/>
    <x v="1"/>
    <n v="5360"/>
    <n v="2662364"/>
    <n v="44593"/>
    <s v="INCIDENTE "/>
    <s v="ANTIOQUIA"/>
    <s v="ITAGUI"/>
    <s v="BARRIO SANTA MARIA MEDELLIN"/>
    <m/>
    <s v="FO-25-1442726"/>
    <d v="2025-08-29T08:43:00"/>
    <d v="2025-08-29T16:22:00"/>
    <s v="NO"/>
    <s v="HARDWARE"/>
    <s v="NO ENCIENDE"/>
    <s v="DAÑO POS"/>
    <s v="CB UNO A UNO"/>
    <m/>
    <s v="CERRADO"/>
    <s v="29/08/2025 SE REALIZA CAMBIO DE EQUIPO YA QUE NO PRENDE SE QUEDA EN PANTALLA EN BLANCO"/>
    <s v="VISITA_TÉCNICA"/>
    <s v="AB1BZ694"/>
    <s v="TIPO I"/>
    <s v="TERRESTRE"/>
    <s v="HERNANDEZ CHAVARRIA JUAN CAMILO"/>
    <n v="1"/>
    <n v="0"/>
    <n v="65960.072302"/>
    <n v="75096.394270399993"/>
    <n v="65960.072302"/>
    <m/>
    <m/>
    <m/>
    <m/>
    <m/>
    <m/>
    <m/>
    <m/>
  </r>
  <r>
    <s v="BUCARAMANGA"/>
    <x v="0"/>
    <x v="0"/>
    <n v="68081"/>
    <n v="2662346"/>
    <n v="39022"/>
    <s v="INCIDENTE "/>
    <s v="SANTANDER"/>
    <s v="BARRANCABERMEJA"/>
    <s v="PTM CORRESPONSALES KT"/>
    <m/>
    <s v="FO-25-1442735"/>
    <d v="2025-08-29T08:33:00"/>
    <d v="2025-08-29T16:28:00"/>
    <s v="NO"/>
    <s v="HARDWARE"/>
    <s v="LECTOR DE BARRAS"/>
    <s v="FORMATO INVALIDO LECTOR DAÑADO"/>
    <s v="AGREGADOR"/>
    <m/>
    <s v="CERRADO"/>
    <s v="29/08/2025 SE REALIZA VISITA AL COMERCIO CB, SE VALIDA Y SE ENCUENTRA LECTOR DE BARRAS EN DAÑO NO ESTA LEYENDO NINGUN CODIGO DE BARRAS, ADICIONAL EL HUB ESTA EN DAÑO SE CAMBIAN SE HACEN PRUEBAS QUEDANDO TODO OK"/>
    <s v="VISITA_TÉCNICA"/>
    <s v="9A06Z204"/>
    <s v="TIPO III"/>
    <s v="TERRESTRE"/>
    <s v="GONZALEZ ESTUPIÑAN YEISON WALTER ANTONIO"/>
    <n v="1"/>
    <n v="0"/>
    <n v="275728.78077800001"/>
    <n v="196536.5258152"/>
    <n v="275728.78077800001"/>
    <m/>
    <m/>
    <m/>
    <m/>
    <m/>
    <m/>
    <m/>
    <m/>
  </r>
  <r>
    <s v="BARRANQUILLA"/>
    <x v="2"/>
    <x v="2"/>
    <n v="8001"/>
    <n v="2661948"/>
    <n v="50687"/>
    <s v="INCIDENTE "/>
    <s v="ATLANTICO"/>
    <s v="BARRANQUILLA"/>
    <s v="PTM BARRANQUILLA VARIEDADES CA"/>
    <m/>
    <s v="FO-25-1442081"/>
    <d v="2025-08-29T08:00:00"/>
    <d v="2025-08-29T16:34:00"/>
    <s v="NO"/>
    <s v="HARDWARE"/>
    <s v="LECTOR DE BARRAS"/>
    <s v="FORMATO INVALIDO LECTOR DAÑADO"/>
    <s v="AGREGADOR"/>
    <m/>
    <s v="CERRADO"/>
    <s v="29/08/2025 SE REALIZA VISITA SE PROCEDE A VALIDAR DATAFONO ,SE ACOMODA TAPA DE LA IMPRESORA ,SE HACEN PRUEBAS Y TODO OK , SE CAMBIA LECTOR DE BARRAS YA QUE MOLESTA PARA LEER CÓDIGOS DE BARRAS ,SE CONFIGURA PERO AL RATO IGUAL ,SE CAMBIA SE HACEN PRUEBAS Y TODO OK"/>
    <s v="VISITA_TÉCNICA"/>
    <s v="ON006633"/>
    <s v="TIPO I"/>
    <s v="TERRESTRE"/>
    <s v="PORRAS CASTRO DARLON NASCK"/>
    <n v="1"/>
    <n v="0"/>
    <n v="65960.072302"/>
    <n v="75096.394270399993"/>
    <n v="65960.072302"/>
    <m/>
    <m/>
    <m/>
    <m/>
    <m/>
    <m/>
    <m/>
    <m/>
  </r>
  <r>
    <s v="SINCELEJO"/>
    <x v="2"/>
    <x v="2"/>
    <n v="70708"/>
    <n v="2660419"/>
    <n v="67337"/>
    <s v="INCIDENTE "/>
    <s v="SUCRE"/>
    <s v="SAN MARCOS"/>
    <s v="DISTRICOL PAGATODO SAN MARCOS"/>
    <m/>
    <s v="FO-25-1440594"/>
    <d v="2025-08-28T15:40:00"/>
    <d v="2025-08-29T16:42:00"/>
    <s v="NO"/>
    <s v="HARDWARE"/>
    <s v="IMPRESION"/>
    <s v="NO IMPRIME UNO O VARIOS CARACTERES"/>
    <s v="AGREGADOR"/>
    <m/>
    <s v="CERRADO"/>
    <s v="29/08/2025 SE VISITA SITIO SE VERIFICA INFORMACIÓN SE REALIZA PRIMEROS AUXILIOS, SE OBSERVA QUE EL DATÁFONO SE IMPRIME CORRECTAMENTE DE MANERA NÍTIDA SE TOMA EVIDENCIA, SE REALIZA TEST IMPRESIÓN OK, TECLADO OK LECTURA CHIP OK, PRUEBA TRX EXITOSA ."/>
    <s v="VISITA_TÉCNICA"/>
    <s v="6A0TZ925"/>
    <s v="TIPO III"/>
    <s v="TERRESTRE"/>
    <s v="SANTOS GUZMAN CHRISTIAN FELIPE"/>
    <n v="1"/>
    <n v="0"/>
    <n v="275728.78077800001"/>
    <n v="196536.5258152"/>
    <n v="275728.78077800001"/>
    <m/>
    <m/>
    <m/>
    <m/>
    <m/>
    <m/>
    <m/>
    <m/>
  </r>
  <r>
    <s v="CARTAGENA"/>
    <x v="2"/>
    <x v="2"/>
    <n v="13430"/>
    <n v="2662099"/>
    <n v="60167"/>
    <m/>
    <s v="BOLIVAR"/>
    <s v="MAGANGUE"/>
    <s v="BARRIO CENTRO MAGANGUE 7"/>
    <m/>
    <s v="FO-25-1442749"/>
    <d v="2025-08-29T08:17:00"/>
    <d v="2025-08-29T16:51:00"/>
    <s v="NO"/>
    <s v="HARDWARE"/>
    <s v="IMPRESION"/>
    <s v="TAPA IMPRESORA"/>
    <s v="CB UNO A UNO"/>
    <m/>
    <s v="CERRADO"/>
    <s v="29/08/2025 SE VISITA COMERCIO POR FALLA, SE CAMBIA LA TAPA DE LA IMPRESORA YA QUE SE ENCUENTRA AVERIADA, SE DEJA CON LA VERSIÓN 9.90, SE REALIZAN PRUEBAS OK."/>
    <s v="VISITA_TÉCNICA"/>
    <s v="NA00A478"/>
    <s v="TIPO IV"/>
    <s v="TERRESTRE"/>
    <s v="CACERES HERNANDEZ ANDRES"/>
    <n v="1"/>
    <n v="0"/>
    <n v="479588.87655000004"/>
    <n v="196536.5258152"/>
    <n v="479588.87655000004"/>
    <m/>
    <m/>
    <m/>
    <m/>
    <m/>
    <m/>
    <m/>
    <m/>
  </r>
  <r>
    <s v="VILLAVICENCIO"/>
    <x v="3"/>
    <x v="3"/>
    <n v="50001"/>
    <n v="2662854"/>
    <n v="50786"/>
    <s v="INCIDENTE "/>
    <s v="META"/>
    <s v="VILLAVICENCIO"/>
    <s v="MULTIPAGAS CC CENTAUROS"/>
    <m/>
    <s v="FO-25-1442825"/>
    <d v="2025-08-29T09:19:00"/>
    <d v="2025-08-29T16:55:00"/>
    <s v="NO"/>
    <s v="HARDWARE"/>
    <s v="LECTOR DE TARJETAS"/>
    <s v="MENSAJE RETIRE TARJETA"/>
    <s v="ROBUSTO"/>
    <m/>
    <s v="CERRADO"/>
    <s v="29/08/2025 SE VISITA CB Y SE REALIZA CAMBIO DE PIN PAD POR DAÑO. SE INSTALA NUEVO PIN PAD SE REALIZA PRUEBAS EXITOSAS PRUEBAS OK"/>
    <s v="VISITA_TÉCNICA"/>
    <s v="BA00Z423"/>
    <s v="TIPO I"/>
    <s v="TERRESTRE"/>
    <s v="GARZON RUIZ LUIS MIGUEL"/>
    <n v="1"/>
    <n v="0"/>
    <n v="65960.072302"/>
    <n v="75096.394270399993"/>
    <n v="65960.072302"/>
    <m/>
    <m/>
    <m/>
    <m/>
    <m/>
    <m/>
    <m/>
    <m/>
  </r>
  <r>
    <s v="VALLEDUPAR"/>
    <x v="2"/>
    <x v="2"/>
    <n v="20001"/>
    <n v="2661415"/>
    <n v="35882"/>
    <s v="INCIDENTE "/>
    <s v="CESAR"/>
    <s v="VALLEDUPAR"/>
    <s v="PAGAFACIL MAYALES PLAZA"/>
    <m/>
    <s v="FO-25-1441258"/>
    <d v="2025-08-29T08:00:00"/>
    <d v="2025-08-29T17:01:00"/>
    <s v="NO"/>
    <s v="HARDWARE"/>
    <s v="TECLADO"/>
    <s v="DAÑO POS"/>
    <s v="ROBUSTO"/>
    <m/>
    <s v="CERRADO"/>
    <s v="29/08/2025 BUENAS TARDES SE VISITA CORRESPONSAL Y SE EVIDENCIA QUE EL TECLADO SE ENCUENTRA EN BUEN ESTADO, USUARIO TAMBIÉN PRUEBA EL DATAFONO Y SE DA CUENTA QUE TODO ESTÁ OK._x000a_SE SUBE VIDEO DEL TECLADO DEL DATAFONO"/>
    <s v="VISITA_TÉCNICA"/>
    <s v="GZ005410"/>
    <s v="TIPO I"/>
    <s v="TERRESTRE"/>
    <s v="BENITEZ CARVAJAL ALVARO JAVIER"/>
    <n v="1"/>
    <n v="0"/>
    <n v="65960.072302"/>
    <n v="75096.394270399993"/>
    <n v="65960.072302"/>
    <m/>
    <m/>
    <m/>
    <m/>
    <m/>
    <m/>
    <m/>
    <m/>
  </r>
  <r>
    <s v="CALI"/>
    <x v="4"/>
    <x v="4"/>
    <n v="76001"/>
    <n v="2665366"/>
    <n v="76366"/>
    <s v="INCIDENTE "/>
    <s v="VALLE DEL CAUCA"/>
    <s v="CALI"/>
    <s v="BARRIO LOS LAGOS CALI 3"/>
    <m/>
    <s v="FO-25-1445178"/>
    <d v="2025-08-29T13:58:00"/>
    <d v="2025-08-29T17:13:00"/>
    <s v="NO"/>
    <s v="HARDWARE"/>
    <s v="COMUNICACION"/>
    <s v="MENSAJE CABLE DE RED DESCONECTADO"/>
    <s v="CB UNO A UNO"/>
    <m/>
    <s v="CERRADO"/>
    <s v="29/08/2025 SE VISITA EL COMERCIO, EL CLIENTE INFORMA QUE REPORTO FALLAS DE CONEXIÓN &quot;CABLE DE RED DESCONECTADO&quot; PERO QUE REVISO LA CONEXIONES DEL MODEM Y SOLUCIONO EL PROBLEMA, SE REALIZAN PRUEBAS DE COMUNICACIÓN EXITOSA, EL CB ESTÁ OPERATIVO"/>
    <s v="VISITA_TÉCNICA"/>
    <s v="A10RZ463"/>
    <s v="TIPO I"/>
    <s v="TERRESTRE"/>
    <s v="HERRERA MONAR GEOVANNY"/>
    <n v="1"/>
    <n v="0"/>
    <n v="65960.072302"/>
    <n v="75096.394270399993"/>
    <n v="65960.072302"/>
    <m/>
    <m/>
    <m/>
    <m/>
    <m/>
    <m/>
    <m/>
    <m/>
  </r>
  <r>
    <s v="MONTERIA"/>
    <x v="2"/>
    <x v="2"/>
    <n v="5154"/>
    <n v="2660220"/>
    <n v="32428"/>
    <s v="INCIDENTE "/>
    <s v="ANTIOQUIA"/>
    <s v="CAUCASIA"/>
    <s v="MULTIPAGAS CAUCASIA"/>
    <m/>
    <s v="FO-25-1440622"/>
    <d v="2025-08-28T15:17:00"/>
    <d v="2025-08-29T17:19:00"/>
    <s v="NO"/>
    <s v="HARDWARE"/>
    <s v="PINPAD"/>
    <s v="DAÑO POS"/>
    <s v="ROBUSTO"/>
    <m/>
    <s v="CERRADO"/>
    <s v="29/08/2025 SE LLEGA AL SITIO SE VALIDA EL EQUIPO PIN PAD  SE ENCUENTRA QUE NO ESTÁ LEYENDO LAS TARJETAS, SE REALIZA CAMBIO DE EQUIPO POR UN DESK 2600 CON PIN PAD 1600, MAGIC BOX, SE REALIZAN PRUEBAS OK, SE CREAN USUARIOS CB OPERANDO CON NORMALIDAD"/>
    <s v="VISITA_TÉCNICA"/>
    <s v="119ZZ466"/>
    <s v="TIPO II"/>
    <s v="TERRESTRE"/>
    <s v="ARRAZOLA HERNANDEZ NICOLAS AUGUSTO"/>
    <n v="1"/>
    <n v="0"/>
    <n v="144967.87232000002"/>
    <n v="140395.6348884"/>
    <n v="144967.87232000002"/>
    <m/>
    <m/>
    <m/>
    <m/>
    <m/>
    <m/>
    <m/>
    <m/>
  </r>
  <r>
    <s v="NEIVA"/>
    <x v="3"/>
    <x v="3"/>
    <n v="41668"/>
    <n v="2642296"/>
    <n v="57859"/>
    <s v="INCIDENTE "/>
    <s v="HUILA"/>
    <s v="SAN AGUSTIN"/>
    <s v="BARRIO EL CENTRO SAN AGUSTIN"/>
    <m/>
    <s v="FO-25-1423240"/>
    <d v="2025-08-26T08:00:00"/>
    <d v="2025-08-29T17:23:00"/>
    <s v="NO"/>
    <s v="HARDWARE"/>
    <s v="TECLADO"/>
    <s v="DAÑO POS"/>
    <s v="CB UNO A UNO"/>
    <m/>
    <s v="CERRADO"/>
    <s v="29/08/2025 SE REALIZA CAMBIO DATAFONO POR TECLADO BORROSO , SE CONFIGURA E INICIALIZA, SE CREA USUARIO Y CLAVE CON EL CLIENTE, SE REALIZA PRUEBAS OK"/>
    <s v="VISITA_TÉCNICA"/>
    <s v="9GZZZ858"/>
    <s v="TIPO IV"/>
    <s v="TERRESTRE"/>
    <s v="ANDRADE HERNANDEZ JUAN CARLOS"/>
    <n v="1"/>
    <n v="0"/>
    <n v="479588.87655000004"/>
    <n v="196536.5258152"/>
    <n v="479588.87655000004"/>
    <m/>
    <m/>
    <m/>
    <m/>
    <m/>
    <m/>
    <m/>
    <m/>
  </r>
  <r>
    <s v="MEDELLIN"/>
    <x v="1"/>
    <x v="1"/>
    <n v="27001"/>
    <n v="2660315"/>
    <n v="69783"/>
    <s v="INCIDENTE "/>
    <s v="CHOCO"/>
    <s v="QUIBDO"/>
    <s v="PAGAFACIL QUIBDO 2"/>
    <m/>
    <s v="FO-25-1440615"/>
    <d v="2025-08-28T15:19:00"/>
    <d v="2025-08-29T17:48:00"/>
    <s v="NO"/>
    <s v="HARDWARE"/>
    <s v="PINPAD"/>
    <s v="SE REINICIA"/>
    <s v="ROBUSTO"/>
    <m/>
    <s v="CERRADO"/>
    <s v="29/08/2025 SE REALIZA CAMBIO DE PIN PAD POR FALLAS AL MOMENTO DE LEER LAS TARJETAS, SE REALIZANPRUEBAS Y EL CB QUEDA OPERTIVO"/>
    <s v="VISITA_TÉCNICA"/>
    <s v="NN000809"/>
    <s v="TIPO IV ESPECIAL"/>
    <s v="AEREO"/>
    <s v="ROBLEDO DIAZ ANDRES FELIPE"/>
    <n v="1"/>
    <n v="0"/>
    <n v="988462.96268840006"/>
    <n v="196536.5258152"/>
    <n v="988462.96268840006"/>
    <m/>
    <m/>
    <m/>
    <m/>
    <m/>
    <m/>
    <m/>
    <m/>
  </r>
  <r>
    <s v="MEDELLIN"/>
    <x v="1"/>
    <x v="1"/>
    <n v="5001"/>
    <n v="2665404"/>
    <n v="45702"/>
    <s v="INCIDENTE "/>
    <s v="ANTIOQUIA"/>
    <s v="MEDELLIN"/>
    <s v="DISTRICOL JM TECNOLOGIA Y VARI"/>
    <m/>
    <s v="FO-25-1444954"/>
    <d v="2025-08-29T13:29:00"/>
    <d v="2025-08-29T18:19:00"/>
    <s v="NO"/>
    <s v="SOFTWARE"/>
    <s v="COMUNICACION"/>
    <s v="VERIFIQUE PARAMETROS"/>
    <s v="AGREGADOR"/>
    <m/>
    <s v="CERRADO"/>
    <s v="29/08/2025 SE REVISA QUE LA CONFIGURACIÓN DEL APARTADO TERMINAL 2.NII MULTIPOS ESTABA CON UN PARÁMETRO ERRÓNEO SE PONE EL 0033 Y YA FUNCIONA CORRECTAMENTE, SE REALIZA RETIRO DE 1 PESO Y SALE VOUCHER CON FLUIDEZ, ADICIONAL SE REALIZA CONSULTA DE SALDO OK."/>
    <s v="VISITA_TÉCNICA"/>
    <s v="BA000695"/>
    <s v="TIPO I"/>
    <s v="TERRESTRE"/>
    <s v="RAMIREZ TABARES JUAN DIEGO"/>
    <n v="1"/>
    <n v="0"/>
    <n v="65960.072302"/>
    <n v="75096.394270399993"/>
    <n v="65960.072302"/>
    <m/>
    <m/>
    <m/>
    <m/>
    <m/>
    <m/>
    <m/>
    <m/>
  </r>
  <r>
    <s v="CUCUTA"/>
    <x v="0"/>
    <x v="0"/>
    <n v="54001"/>
    <n v="2662226"/>
    <n v="32014"/>
    <s v="INCIDENTE "/>
    <s v="NORTE DE SANTANDER"/>
    <s v="CUCUTA"/>
    <s v="BARRIO ZONA INDUSTRIAL CUCUTA"/>
    <m/>
    <s v="FO-25-1442744"/>
    <d v="2025-08-29T08:25:00"/>
    <d v="2025-08-29T18:23:00"/>
    <s v="NO"/>
    <s v="HARDWARE"/>
    <s v="IMPRESION"/>
    <s v="NO IMPRIME UNO O VARIOS CARACTERES"/>
    <s v="CB UNO A UNO"/>
    <m/>
    <s v="CERRADO"/>
    <s v="29/08/2025 SE CAMBIO DATAFONO POR DAÑO EN IMPRESORA, PIN PAD POR TECNOLOGÍA, LECTOR POR DAÑO EN CABLE , SE INSTALA NUEVA VERSIÓN CIERRES Y PRUEBAS OK"/>
    <s v="VISITA_TÉCNICA"/>
    <s v="1111W536"/>
    <s v="TIPO I"/>
    <s v="TERRESTRE"/>
    <s v="DURAN ACOSTA FRANK YONNY"/>
    <n v="1"/>
    <n v="0"/>
    <n v="65960.072302"/>
    <n v="75096.394270399993"/>
    <n v="65960.072302"/>
    <m/>
    <m/>
    <m/>
    <m/>
    <m/>
    <m/>
    <m/>
    <m/>
  </r>
  <r>
    <s v="MEDELLIN"/>
    <x v="1"/>
    <x v="1"/>
    <n v="5001"/>
    <s v="TA-25-1039899"/>
    <n v="22573"/>
    <s v="INCIDENTE "/>
    <s v="ANTIOQUIA"/>
    <s v="MEDELLIN"/>
    <s v="MULTIPAGAS CARABOBO"/>
    <m/>
    <s v="FO-25-1443999"/>
    <d v="2025-08-29T11:12:00"/>
    <d v="2025-08-30T09:21:00"/>
    <s v="NO"/>
    <s v="SOFTWARE"/>
    <s v="COMUNICACION"/>
    <s v="VERIFIQUE PARAMETROS"/>
    <s v="ROBUSTO"/>
    <m/>
    <s v="CERRADO"/>
    <s v="29/08/2025 SE INICIALIZAN 3 EQUIPOS CON NUEVO GRUPO VF33, SE REALIZA PRUEBA Y QUEDAN OPERATIVOS"/>
    <s v="VISITA_TÉCNICA"/>
    <s v="9DZZZ792-7ZZZZ687-7ZZZZ685"/>
    <s v="TIPO I"/>
    <s v="TERRESTRE"/>
    <s v="BADEL ACUÑA LUIS ALBERTO"/>
    <n v="1"/>
    <n v="0"/>
    <n v="65960.072302"/>
    <n v="75096.394270399993"/>
    <n v="65960.072302"/>
    <m/>
    <m/>
    <m/>
    <m/>
    <m/>
    <m/>
    <m/>
    <m/>
  </r>
  <r>
    <s v="MEDELLIN"/>
    <x v="1"/>
    <x v="1"/>
    <n v="5093"/>
    <n v="2656991"/>
    <n v="69788"/>
    <s v="INCIDENTE "/>
    <s v="ANTIOQUIA"/>
    <s v="BETULIA"/>
    <s v="BARRIO BETULIA BETULIA 2"/>
    <m/>
    <s v="FO-25-1437822"/>
    <d v="2025-08-28T09:39:00"/>
    <d v="2025-08-30T09:36:00"/>
    <s v="NO"/>
    <s v="HARDWARE"/>
    <s v="ALERT IRRUPTION"/>
    <s v="ALERT IRRUPTION"/>
    <s v="CB UNO A UNO"/>
    <m/>
    <s v="CERRADO"/>
    <s v="30/08/2025 SE CAMBIA EQUIPO POR ALERTA INTERRUPTION TODO QUEDA OK"/>
    <s v="VISITA_TÉCNICA"/>
    <s v="NN002798"/>
    <s v="TIPO III"/>
    <s v="TERRESTRE"/>
    <s v="ALVAREZ ARENAS VICTOR HUGO"/>
    <n v="1"/>
    <n v="0"/>
    <n v="275728.78077800001"/>
    <n v="196536.5258152"/>
    <n v="275728.78077800001"/>
    <m/>
    <m/>
    <m/>
    <m/>
    <m/>
    <m/>
    <m/>
    <m/>
  </r>
  <r>
    <s v="CUCUTA"/>
    <x v="0"/>
    <x v="0"/>
    <n v="54001"/>
    <n v="2665355"/>
    <n v="59217"/>
    <s v="INCIDENTE "/>
    <s v="NORTE DE SANTANDER"/>
    <s v="CUCUTA"/>
    <s v="DISTRICOL CALZADO DARIANA"/>
    <m/>
    <s v="FO-25-1446448"/>
    <d v="2025-08-29T13:56:00"/>
    <d v="2025-08-30T12:02:00"/>
    <s v="NO"/>
    <s v="HARDWARE"/>
    <s v="ALERT IRRUPTION"/>
    <s v="ALERT IRRUPTION"/>
    <s v="AGREGADOR"/>
    <m/>
    <s v="CERRADO"/>
    <s v="30/08/2025 SW CAMBIO DATAFONO POR DAÑO ALERT IRRUPCIÓN SE INSTALA NUEVA VERSIÓN CIERRES Y PRUEBAS OK"/>
    <s v="VISITA_TÉCNICA"/>
    <s v="JA002593"/>
    <s v="TIPO I"/>
    <s v="TERRESTRE"/>
    <s v="DURAN ACOSTA FRANK YONNY"/>
    <n v="1"/>
    <n v="0"/>
    <n v="65960.072302"/>
    <n v="75096.394270399993"/>
    <n v="65960.072302"/>
    <m/>
    <m/>
    <m/>
    <m/>
    <m/>
    <m/>
    <m/>
    <m/>
  </r>
  <r>
    <s v="IBAGUE"/>
    <x v="3"/>
    <x v="3"/>
    <n v="73001"/>
    <n v="2665874"/>
    <n v="48551"/>
    <s v="INCIDENTE "/>
    <s v="TOLIMA"/>
    <s v="IBAGUE"/>
    <s v="BARRIO URBANIZACION JARDIN ETA"/>
    <m/>
    <s v="FO-25-1445847"/>
    <d v="2025-08-29T15:05:00"/>
    <d v="2025-08-30T12:08:00"/>
    <s v="NO"/>
    <s v="HARDWARE"/>
    <s v="TECLADO"/>
    <s v="DAÑO POS"/>
    <s v="CB UNO A UNO"/>
    <m/>
    <s v="CERRADO"/>
    <s v="30/08/2025 SE CAMBIA DATÁFONO POR TECLADO BORROSO, FALLA DE COMUNICACIÓN E IMPRESIONES. SE HACEN PRUEBAS DE TRANSACCIONES TODO OK"/>
    <s v="VISITA_TÉCNICA"/>
    <s v="II00J498"/>
    <s v="TIPO I"/>
    <s v="TERRESTRE"/>
    <s v="VARGAS HERRERA JHON JAIRO"/>
    <n v="1"/>
    <n v="0"/>
    <n v="65960.072302"/>
    <n v="75096.394270399993"/>
    <n v="65960.072302"/>
    <m/>
    <m/>
    <m/>
    <m/>
    <m/>
    <m/>
    <m/>
    <m/>
  </r>
  <r>
    <s v="CALI"/>
    <x v="4"/>
    <x v="4"/>
    <n v="76001"/>
    <n v="2666125"/>
    <n v="35513"/>
    <s v="INCIDENTE "/>
    <s v="VALLE DEL CAUCA"/>
    <s v="CALI"/>
    <s v="REDY LOS PINOS"/>
    <m/>
    <s v="FO-25-1446196"/>
    <d v="2025-08-29T15:15:00"/>
    <d v="2025-08-30T12:11:00"/>
    <s v="NO"/>
    <s v="HARDWARE"/>
    <s v="HUB"/>
    <s v="SE REINICIA"/>
    <s v="ROBUSTO"/>
    <m/>
    <s v="CERRADO"/>
    <s v="30/08/2025 SE REALIZA CAMBIO DE HUB Y CABLE DE PIN PAD EN CB BANCOLOMBIA PURO DEBIDO A CONSTANTES REINICIOS DEL PIN PAD. SE REALIZAN PRUEBAS OK."/>
    <s v="VISITA_TÉCNICA"/>
    <s v="GZ001391"/>
    <s v="TIPO I"/>
    <s v="TERRESTRE"/>
    <s v="MONTERO MUESES GIAN CARLO"/>
    <n v="1"/>
    <n v="0"/>
    <n v="65960.072302"/>
    <n v="75096.394270399993"/>
    <n v="65960.072302"/>
    <m/>
    <m/>
    <m/>
    <m/>
    <m/>
    <m/>
    <m/>
    <m/>
  </r>
  <r>
    <s v="MONTERIA"/>
    <x v="2"/>
    <x v="2"/>
    <n v="23001"/>
    <n v="2666226"/>
    <n v="77932"/>
    <s v="INCIDENTE "/>
    <s v="CORDOBA"/>
    <s v="MONTERIA"/>
    <s v="BARRIO  CGT EL SABANAL MONTERI"/>
    <m/>
    <s v="FO-25-1446190"/>
    <d v="2025-08-29T15:27:00"/>
    <d v="2025-08-30T12:14:00"/>
    <s v="NO"/>
    <s v="HARDWARE"/>
    <s v="COMUNICACION"/>
    <s v="MENSAJE CABLE DE RED DESCONECTADO"/>
    <s v="CB UNO A UNO"/>
    <m/>
    <s v="CERRADO"/>
    <s v="30/08/2025 SE REALIZA VISTA AL PUNTO PARA MANTENIMIENTO SOLICITADO POR EL CLIENTE, AL LLEGAR AL PUNTO NO SE ENCONTRÓ PERSONAL ENCARGO DEL PUNTO POR TAL MOTIVO NO HUBO ATENCIÓN, SE INTENTA COMUNIÓN TELEFÓNICA A LOS NUMEROS REGISTRADOS PERO NO SE OBTUVO RESPUESTA, VISTA FALLIDA CANCELADA."/>
    <s v="VISITA_TÉCNICA"/>
    <s v="SIN INTERVENIR "/>
    <s v="TIPO I"/>
    <s v="TERRESTRE"/>
    <s v="GONZALEZ FERRER JESUS ALEXANDER"/>
    <n v="1"/>
    <n v="0"/>
    <n v="65960.072302"/>
    <n v="75096.394270399993"/>
    <n v="65960.072302"/>
    <m/>
    <m/>
    <m/>
    <m/>
    <m/>
    <m/>
    <m/>
    <m/>
  </r>
  <r>
    <s v="MEDELLIN"/>
    <x v="1"/>
    <x v="1"/>
    <n v="5088"/>
    <n v="2666273"/>
    <n v="80225"/>
    <s v="INCIDENTE "/>
    <s v="ANTIOQUIA"/>
    <s v="BELLO"/>
    <s v="PTM BELLO PAULA S STORE"/>
    <m/>
    <s v="FO-25-1446254"/>
    <d v="2025-08-29T15:38:00"/>
    <d v="2025-08-30T12:20:00"/>
    <s v="NO"/>
    <s v="SOFTWARE"/>
    <s v="ERROR DE TRANSACCIONES"/>
    <s v="RECHAZO GENERAL"/>
    <s v="AGREGADOR"/>
    <m/>
    <s v="CERRADO"/>
    <s v="30/08/2025 SE ESTABLECE CONTACTO TELEFÓNICO CON EL USUARIO PARA VERIFICAR EL ESTADO DEL INCIDENTE PREVIAMENTE REPORTADO RELACIONADO CON EL DATÁFONO DEL CORRESPONSAL BANCOLOMBIA. EL USUARIO INFORMA QUE DURANTE EL DÍA ANTERIOR LAS TRANSACCIONES PRESENTABAN RECHAZO GENERAL, IMPIDIENDO EL PROCESAMIENTO HABITUAL. SIN EMBARGO, INDICA QUE EN LA JORNADA DE HOY EL EQUIPO SE ENCUENTRA OPERATIVO Y FUNCIONANDO CON NORMALIDAD, SIN PRESENTAR NUEVAS FALLAS._x000a__x000a_ANTE LA RECUPERACIÓN DEL SERVICIO, EL USUARIO MANIFIESTA QUE YA NO ES NECESARIA LA VISITA TÉCNICA, POR LO QUE SE PROCEDE A CERRAR EL CASO SIN INTERVENCIÓN PRESENCIAL."/>
    <s v="SOPORTE_TELEFÓNICO"/>
    <n v="0"/>
    <s v="TIPO I"/>
    <s v="TERRESTRE"/>
    <s v="MARTINEZ TOVAR OSCAR DAVID"/>
    <n v="0"/>
    <n v="0"/>
    <n v="41241.0800752"/>
    <n v="0"/>
    <n v="41241.0800752"/>
    <m/>
    <m/>
    <m/>
    <m/>
    <m/>
    <m/>
    <m/>
    <m/>
  </r>
  <r>
    <s v="CALI"/>
    <x v="4"/>
    <x v="4"/>
    <n v="76834"/>
    <n v="2668224"/>
    <n v="25409"/>
    <s v="INCIDENTE "/>
    <s v="VALLE DEL CAUCA"/>
    <s v="TULUA"/>
    <s v="ARA0034 BARRIO POPULAR"/>
    <m/>
    <s v="FO-25-1449267"/>
    <d v="2025-08-30T11:17:00"/>
    <d v="2025-08-30T12:55:00"/>
    <s v="NO"/>
    <s v="HARDWARE"/>
    <s v="PANTALLA"/>
    <s v="DAÑO POS"/>
    <s v="RETAIL"/>
    <m/>
    <s v="CERRADO"/>
    <s v="30/08/2025 SE ESCALA CASO A LA RED PARA ATENCIÓN"/>
    <s v="SOPORTE_TELEFÓNICO"/>
    <n v="0"/>
    <s v="TIPO II"/>
    <s v="TERRESTRE"/>
    <s v="ARGEL DORIA MIGUEL ALBERTO"/>
    <n v="0"/>
    <n v="0"/>
    <n v="41241.0800752"/>
    <n v="0"/>
    <n v="41241.0800752"/>
    <m/>
    <m/>
    <m/>
    <m/>
    <m/>
    <m/>
    <m/>
    <m/>
  </r>
  <r>
    <s v="MEDELLIN"/>
    <x v="1"/>
    <x v="1"/>
    <n v="5001"/>
    <n v="2666232"/>
    <n v="36272"/>
    <s v="INCIDENTE "/>
    <s v="ANTIOQUIA"/>
    <s v="MEDELLIN"/>
    <s v="PTM MED SALUD PLUS"/>
    <m/>
    <s v="FO-25-1446179"/>
    <d v="2025-08-29T15:28:00"/>
    <d v="2025-08-30T13:13:00"/>
    <s v="NO"/>
    <s v="HARDWARE"/>
    <s v="LECTOR DE BARRAS"/>
    <s v="CABLE LECTORA AVERIADO"/>
    <s v="AGREGADOR"/>
    <m/>
    <s v="CERRADO"/>
    <s v="30/08/2025 SE REALIZA CAMBIO DE LECTORA DEBIDO A DAÑO EN CABLE"/>
    <s v="VISITA_TÉCNICA"/>
    <s v="GZ00B498"/>
    <s v="TIPO I"/>
    <s v="TERRESTRE"/>
    <s v="QUINTERO SANCHEZ JUAN SEBASTIAN"/>
    <n v="1"/>
    <n v="0"/>
    <n v="65960.072302"/>
    <n v="75096.394270399993"/>
    <n v="65960.072302"/>
    <m/>
    <m/>
    <m/>
    <m/>
    <m/>
    <m/>
    <m/>
    <m/>
  </r>
  <r>
    <s v="MANIZALES"/>
    <x v="4"/>
    <x v="6"/>
    <n v="17001"/>
    <n v="2666115"/>
    <n v="22468"/>
    <s v="INCIDENTE "/>
    <s v="CALDAS"/>
    <s v="MANIZALES"/>
    <s v="MULTIPAGAS AVENIDA SANTANDER"/>
    <m/>
    <s v="FO-25-1446206"/>
    <d v="2025-08-29T15:13:00"/>
    <d v="2025-08-30T13:17:00"/>
    <s v="NO"/>
    <s v="HARDWARE"/>
    <s v="TECLADO"/>
    <s v="DAÑO POS"/>
    <s v="ROBUSTO"/>
    <m/>
    <s v="CERRADO"/>
    <s v="30/08/2025 SE REALIZA VISITA SE CAMBIA DATAFONO POR TECLADO DESGASTO Y TECLAS DURAS TAMBIEN PINPAD YA QUE NO LEE TARJETAS Y ARROJA MENSAJE RETIRE TARJETA SE CREAN USUARIOS SE HACEN PRUEBAS SERVICIO OK"/>
    <s v="VISITA_TÉCNICA"/>
    <s v="AIZZZ113"/>
    <s v="TIPO I"/>
    <s v="TERRESTRE"/>
    <s v="AGUIRRE HENAO RAUL EDUARDO"/>
    <n v="1"/>
    <n v="0"/>
    <n v="65960.072302"/>
    <n v="75096.394270399993"/>
    <n v="65960.072302"/>
    <m/>
    <m/>
    <m/>
    <m/>
    <m/>
    <m/>
    <m/>
    <m/>
  </r>
  <r>
    <s v="BOGOTA"/>
    <x v="5"/>
    <x v="5"/>
    <n v="11001"/>
    <n v="2668075"/>
    <n v="53600"/>
    <s v="INCIDENTE "/>
    <s v="CUNDINAMARCA"/>
    <s v="BOGOTA"/>
    <s v="PTMBOGOTAPAPELERIA LYS"/>
    <m/>
    <s v="FO-25-1448808"/>
    <d v="2025-08-30T10:12:00"/>
    <d v="2025-08-30T13:24:00"/>
    <s v="NO"/>
    <s v="HARDWARE"/>
    <s v="COMUNICACION"/>
    <s v="DAÑO POS"/>
    <s v="AGREGADOR"/>
    <m/>
    <s v="CERRADO"/>
    <s v="30/08/2025 SE REALIZA CAMBIO DE EQUIPO POR FALLAS EN PUERTO DE INTERNET PRUEBA OK"/>
    <s v="VISITA_TÉCNICA"/>
    <s v="TR0VZ682"/>
    <s v="TIPO I"/>
    <s v="TERRESTRE"/>
    <s v="ORTIZ MARTINEZ STIVEN"/>
    <n v="1"/>
    <n v="0"/>
    <n v="65960.072302"/>
    <n v="75096.394270399993"/>
    <n v="65960.072302"/>
    <m/>
    <m/>
    <m/>
    <m/>
    <m/>
    <m/>
    <m/>
    <m/>
  </r>
  <r>
    <s v="CUCUTA"/>
    <x v="0"/>
    <x v="0"/>
    <n v="54001"/>
    <n v="2667991"/>
    <n v="78948"/>
    <s v="INCIDENTE "/>
    <s v="NORTE DE SANTANDER"/>
    <s v="CUCUTA"/>
    <s v="BARRIO LA PLAYA CUCUTA 13"/>
    <m/>
    <s v="FO-25-1448813"/>
    <d v="2025-08-30T10:12:00"/>
    <d v="2025-08-30T13:31:00"/>
    <s v="NO"/>
    <s v="HARDWARE"/>
    <s v="NO ENCIENDE"/>
    <s v="DAÑO POS"/>
    <s v="CB UNO A UNO"/>
    <m/>
    <s v="CERRADO"/>
    <s v="30/08/2025 SE VISITA COMERCIO, SE REALIZA CAMBIO DE FUENTE DE PODER POR DAÑO, SE HACEN PRUEBAS EXITOSA, CB OPERATIVO"/>
    <s v="VISITA_TÉCNICA"/>
    <s v="FASZZ018"/>
    <s v="TIPO I"/>
    <s v="TERRESTRE"/>
    <s v="NARANJO AFANADOR RUBEN JESUS"/>
    <n v="1"/>
    <n v="0"/>
    <n v="65960.072302"/>
    <n v="75096.394270399993"/>
    <n v="65960.072302"/>
    <m/>
    <m/>
    <m/>
    <m/>
    <m/>
    <m/>
    <m/>
    <m/>
  </r>
  <r>
    <s v="VALLEDUPAR"/>
    <x v="2"/>
    <x v="2"/>
    <n v="20001"/>
    <n v="2668155"/>
    <n v="28993"/>
    <s v="INCIDENTE "/>
    <s v="CESAR"/>
    <s v="VALLEDUPAR"/>
    <s v="BARRIO PRIMERO DE MAYO 7 VALLE"/>
    <m/>
    <s v="FO-25-1448374"/>
    <d v="2025-08-30T09:32:00"/>
    <d v="2025-08-30T13:35:00"/>
    <s v="NO"/>
    <s v="HARDWARE"/>
    <s v="LECTOR DE BARRAS"/>
    <s v="CABLE LECTORA AVERIADO"/>
    <s v="CB UNO A UNO"/>
    <m/>
    <s v="CERRADO"/>
    <s v="30/08/2025 BUENOS DÍAS SE VISITA CB Y SE LE HACE CAMBIO DE LECTOR YA QUE EL QUE TIENE EL CLIENTE TIENE EL CABLE AVERIAD._x000a_SE HACEN PRUEBAS Y TODO FUNCIONA OK"/>
    <s v="VISITA_TÉCNICA"/>
    <s v="6A008618"/>
    <s v="TIPO I"/>
    <s v="TERRESTRE"/>
    <s v="BENITEZ CARVAJAL ALVARO JAVIER"/>
    <n v="1"/>
    <n v="0"/>
    <n v="65960.072302"/>
    <n v="75096.394270399993"/>
    <n v="65960.072302"/>
    <m/>
    <m/>
    <m/>
    <m/>
    <m/>
    <m/>
    <m/>
    <m/>
  </r>
  <r>
    <s v="CALI"/>
    <x v="4"/>
    <x v="4"/>
    <n v="76001"/>
    <n v="2667922"/>
    <n v="73730"/>
    <s v="INCIDENTE "/>
    <s v="VALLE DEL CAUCA"/>
    <s v="CALI"/>
    <s v="BARRIO COMUNEROS I CALI 1"/>
    <m/>
    <s v="FO-25-1448388"/>
    <d v="2025-08-30T08:44:00"/>
    <d v="2025-08-30T13:38:00"/>
    <s v="NO"/>
    <s v="SOFTWARE"/>
    <s v="LLT"/>
    <s v="LLT"/>
    <s v="CB UNO A UNO"/>
    <m/>
    <s v="CERRADO"/>
    <s v="30/08/2025 SE REALIZA CAMBIO DE DATÁFONO POR ALERT IRRUPCIÓN._x000a_SE REALIZAN PRUEBAS OPERATIVAS SIN NOVEDAD."/>
    <s v="VISITA_TÉCNICA"/>
    <s v="ON04Z825"/>
    <s v="TIPO I"/>
    <s v="TERRESTRE"/>
    <s v="TORRES GARCIA JENDRY JOSE"/>
    <n v="1"/>
    <n v="0"/>
    <n v="65960.072302"/>
    <n v="75096.394270399993"/>
    <n v="65960.072302"/>
    <m/>
    <m/>
    <m/>
    <m/>
    <m/>
    <m/>
    <m/>
    <m/>
  </r>
  <r>
    <s v="MEDELLIN"/>
    <x v="1"/>
    <x v="1"/>
    <n v="5088"/>
    <n v="2667497"/>
    <n v="73592"/>
    <s v="INCIDENTE "/>
    <s v="ANTIOQUIA"/>
    <s v="BELLO"/>
    <s v="PTM BELLO  SALSAMENTARIA LA 37"/>
    <m/>
    <s v="FO-25-1447617"/>
    <d v="2025-08-30T08:00:00"/>
    <d v="2025-08-30T13:50:00"/>
    <s v="NO"/>
    <s v="HARDWARE"/>
    <s v="COMUNICACION"/>
    <s v="MENSAJE CABLE DE RED DESCONECTADO"/>
    <s v="AGREGADOR"/>
    <m/>
    <s v="CERRADO"/>
    <s v="30/08/2025 SE REVISA EQUIPO Y SE PONCHA CABLE DE RED PERO EL USUARIO TIENE UN PROBLEMA EN LA RED DE INTERNET ENTONCES TIENE EL SERVICIO INTERMITENTE DE INTERNET, PERO SE LOGRÓ REALIZA PRUEBAS Y EL EQUIPO ESTÁ FUNCIONANDO CORRECTAMENTE, EL USUARIO YA LLAMO A AL PROVEEDOR DE INTERNET PARA SOLICITAR EL ARREGLO DEL INTERNET"/>
    <s v="VISITA_TÉCNICA"/>
    <s v="SV00W517"/>
    <s v="TIPO I"/>
    <s v="TERRESTRE"/>
    <s v="ZAPATA LOPEZ EDWARD ASDRUBAL"/>
    <n v="1"/>
    <n v="0"/>
    <n v="65960.072302"/>
    <n v="75096.394270399993"/>
    <n v="65960.072302"/>
    <m/>
    <m/>
    <m/>
    <m/>
    <m/>
    <m/>
    <m/>
    <m/>
  </r>
  <r>
    <s v="MEDELLIN"/>
    <x v="1"/>
    <x v="1"/>
    <n v="5001"/>
    <n v="2667171"/>
    <n v="49828"/>
    <s v="INCIDENTE "/>
    <s v="ANTIOQUIA"/>
    <s v="MEDELLIN"/>
    <s v="PTM MISCELANEA LA ABUNDANCIA"/>
    <m/>
    <s v="FO-25-1446810"/>
    <d v="2025-08-29T17:22:00"/>
    <d v="2025-08-30T13:55:00"/>
    <s v="NO"/>
    <s v="HARDWARE"/>
    <s v="LECTOR DE BARRAS"/>
    <s v="DAÑO POS"/>
    <s v="AGREGADOR"/>
    <m/>
    <s v="CERRADO"/>
    <s v="30/08/2025 SE CAMBIA EL LECTOR YA QUE NO RECONOCE DATA, CLIENTE REALIZA PRUEBAS Y QUEDA OPERATIVO"/>
    <s v="VISITA_TÉCNICA"/>
    <s v="BA00T592"/>
    <s v="TIPO I"/>
    <s v="TERRESTRE"/>
    <s v="BADEL ACUÑA LUIS ALBERTO"/>
    <n v="1"/>
    <n v="0"/>
    <n v="65960.072302"/>
    <n v="75096.394270399993"/>
    <n v="65960.072302"/>
    <m/>
    <m/>
    <m/>
    <m/>
    <m/>
    <m/>
    <m/>
    <m/>
  </r>
  <r>
    <s v="VILLAVICENCIO"/>
    <x v="3"/>
    <x v="3"/>
    <n v="50313"/>
    <n v="2664376"/>
    <n v="56118"/>
    <s v="INCIDENTE "/>
    <s v="META"/>
    <s v="GRANADA"/>
    <s v="BARRIO PARAISO MEDIO EL PARAIS"/>
    <m/>
    <s v="FO-25-1444210"/>
    <d v="2025-08-29T11:27:00"/>
    <d v="2025-08-30T13:59:00"/>
    <s v="NO"/>
    <s v="HARDWARE"/>
    <s v="IMPRESION"/>
    <s v="TAPA IMPRESORA"/>
    <s v="CB UNO A UNO"/>
    <m/>
    <s v="CERRADO"/>
    <s v="30/08/2025 SE REALIZA CAMBIO DE TAPA DE IMPRESORA SE ENCONTRÓ DAÑADA SE REALIZA PRUEBAS BÁSICAS SIN NOVED"/>
    <s v="VISITA_TÉCNICA"/>
    <s v="9BMZZ479"/>
    <s v="TIPO II"/>
    <s v="TERRESTRE"/>
    <s v="ROZO JIMENEZ EDGAR ARMANDO"/>
    <n v="1"/>
    <n v="0"/>
    <n v="144967.87232000002"/>
    <n v="140395.6348884"/>
    <n v="144967.87232000002"/>
    <m/>
    <m/>
    <m/>
    <m/>
    <m/>
    <m/>
    <m/>
    <m/>
  </r>
  <r>
    <s v="CALI"/>
    <x v="4"/>
    <x v="4"/>
    <n v="76111"/>
    <n v="2662612"/>
    <n v="51010"/>
    <s v="INCIDENTE "/>
    <s v="VALLE DEL CAUCA"/>
    <s v="GUADALAJARA DE BUGA"/>
    <s v="BARRIO CENTRO GUADALAJARA DE B"/>
    <m/>
    <s v="FO-25-1442697"/>
    <d v="2025-08-29T08:52:00"/>
    <d v="2025-08-30T14:05:00"/>
    <s v="NO"/>
    <s v="HARDWARE"/>
    <s v="IMPRESION"/>
    <s v="NO IMPRIME UNO O VARIOS CARACTERES"/>
    <s v="CB UNO A UNO"/>
    <m/>
    <s v="CERRADO"/>
    <s v="30/08/2025 EN LA VISITA TÉCNICA SE REALIZÓ MANTENIMIENTO GENERAL AL DATÁFONO,SE INSTALA NUEVAMENTE LA VERSIÓN 10.3N ,SE LE EXPLICÓ A LA USUARIA QUE LA RECOMENDACIÓN ES QUE EL DATÁFONO SIEMPRE ESTE CONECTADO A LA ENERGÍA YA QUE CUANDO SE DESCONECTA Y ESTA DESCARGADO NO IMPRIME BIEN,SE REALIZARON LAS PRUEBAS DEJANDO EL SERVICIO OPERANDO SIN FALLAS Y SIN NOVEDAD"/>
    <s v="VISITA_TÉCNICA"/>
    <s v="AD04Z049"/>
    <s v="TIPO II"/>
    <s v="TERRESTRE"/>
    <s v="SANCHEZ URREGO ROBINSON DAVID"/>
    <n v="1"/>
    <n v="0"/>
    <n v="144967.87232000002"/>
    <n v="140395.6348884"/>
    <n v="144967.87232000002"/>
    <m/>
    <m/>
    <m/>
    <m/>
    <m/>
    <m/>
    <m/>
    <m/>
  </r>
  <r>
    <s v="MEDELLIN"/>
    <x v="1"/>
    <x v="1"/>
    <n v="5001"/>
    <n v="2668322"/>
    <n v="60157"/>
    <s v="INCIDENTE "/>
    <s v="ANTIOQUIA"/>
    <s v="MEDELLIN"/>
    <s v="BARRIO CENTRO MEDELLIN 84"/>
    <m/>
    <s v="FO-25-1449300"/>
    <d v="2025-08-30T11:07:00"/>
    <d v="2025-08-30T14:09:00"/>
    <s v="NO"/>
    <s v="HARDWARE"/>
    <s v="LECTOR DE TARJETAS"/>
    <s v="DAÑO POS"/>
    <s v="CB UNO A UNO"/>
    <m/>
    <s v="CERRADO"/>
    <s v="30/08/2025 CAMBIO EQUIPO POR DAÑO SE REINICIA Y RECHAZA TARJETAS CONSTANTEMENTE PRUEBAS OK"/>
    <s v="VISITA_TÉCNICA"/>
    <s v="NA00A468"/>
    <s v="TIPO I"/>
    <s v="TERRESTRE"/>
    <s v="PAREJA ECHAVARRIA JHON DAVID"/>
    <n v="1"/>
    <n v="0"/>
    <n v="65960.072302"/>
    <n v="75096.394270399993"/>
    <n v="65960.072302"/>
    <m/>
    <m/>
    <m/>
    <m/>
    <m/>
    <m/>
    <m/>
    <m/>
  </r>
  <r>
    <s v="BOGOTA"/>
    <x v="5"/>
    <x v="5"/>
    <n v="11001"/>
    <n v="2667384"/>
    <n v="57886"/>
    <s v="INCIDENTE "/>
    <s v="CUNDINAMARCA"/>
    <s v="BOGOTA"/>
    <s v="BARRIO LOS LACHES BOGOTA 1"/>
    <m/>
    <s v="FO-25-1447627"/>
    <d v="2025-08-30T08:00:00"/>
    <d v="2025-08-30T14:16:00"/>
    <s v="NO"/>
    <s v="HARDWARE"/>
    <s v="LECTOR DE BARRAS"/>
    <s v="CABLE LECTORA AVERIADO"/>
    <s v="CB UNO A UNO"/>
    <m/>
    <s v="CERRADO"/>
    <s v="30/08/2025 SE REALIZA CAMBIO DE DATAFONO, DAÑO EN IMPRESORA, SE REALIZA CAMBIO DE LECTOR DE BARRAS, PRUEBAS OK, SE CREA USUARIOS."/>
    <s v="VISITA_TÉCNICA"/>
    <s v="XRZZZ614"/>
    <s v="TIPO I"/>
    <s v="TERRESTRE"/>
    <s v="MURCIA HERNANDEZ HARVEY IGNACIO"/>
    <n v="1"/>
    <n v="0"/>
    <n v="65960.072302"/>
    <n v="75096.394270399993"/>
    <n v="65960.072302"/>
    <m/>
    <m/>
    <m/>
    <m/>
    <m/>
    <m/>
    <m/>
    <m/>
  </r>
  <r>
    <s v="VALLEDUPAR"/>
    <x v="2"/>
    <x v="2"/>
    <n v="20001"/>
    <n v="2667430"/>
    <n v="65049"/>
    <s v="INCIDENTE "/>
    <s v="CESAR"/>
    <s v="VALLEDUPAR"/>
    <s v="BARRIO BELLA VISTA VALLEDUPAR"/>
    <m/>
    <s v="FO-25-1447645"/>
    <d v="2025-08-30T08:00:00"/>
    <d v="2025-08-30T14:21:00"/>
    <s v="NO"/>
    <s v="HARDWARE"/>
    <s v="LECTOR DE BARRAS"/>
    <s v="DAÑO POS"/>
    <s v="CB UNO A UNO"/>
    <m/>
    <s v="CERRADO"/>
    <s v="30/08/2025 SE LLEGA A SITIO SE VALIDA LECTOR DE BARRAS NO PROCEDA FACTURAS , SE REALIZAN CAMBIO DE LECTORA QUEDANDO SERVICIO OPERÁTIVO AL 100%"/>
    <s v="VISITA_TÉCNICA"/>
    <s v="6Z005717"/>
    <s v="TIPO I"/>
    <s v="TERRESTRE"/>
    <s v="MAESTRE MENGUAL EDGAR ENRIQUE"/>
    <n v="1"/>
    <n v="0"/>
    <n v="65960.072302"/>
    <n v="75096.394270399993"/>
    <n v="65960.072302"/>
    <m/>
    <m/>
    <m/>
    <m/>
    <m/>
    <m/>
    <m/>
    <m/>
  </r>
  <r>
    <s v="CALI"/>
    <x v="4"/>
    <x v="4"/>
    <n v="19001"/>
    <n v="2667421"/>
    <n v="60462"/>
    <s v="INCIDENTE "/>
    <s v="CAUCA"/>
    <s v="POPAYAN"/>
    <s v="BARRIO PRADOS DEL NORTE POPAYA"/>
    <m/>
    <s v="FO-25-1447667"/>
    <d v="2025-08-30T08:00:00"/>
    <d v="2025-08-30T14:26:00"/>
    <s v="NO"/>
    <s v="HARDWARE"/>
    <s v="LECTOR DE TARJETAS"/>
    <s v="MENSAJE RETIRE TARJETA"/>
    <s v="CB UNO A UNO"/>
    <m/>
    <s v="CERRADO"/>
    <s v="30/08/2025 SE INGRESA EQUIPO CON PINNPAD NO LEE TARJETAS SE PROCEDE A CAMBIAR TECNOLOGIA POR TECNOLOGIA SE HACEN PRUEBAS OK TELECARGA DRNA"/>
    <s v="VISITA_TÉCNICA"/>
    <s v="KA00C843"/>
    <s v="TIPO III"/>
    <s v="TERRESTRE"/>
    <s v="GIMBUEL LASSO LUIS GERMAN"/>
    <n v="1"/>
    <n v="0"/>
    <n v="275728.78077800001"/>
    <n v="196536.5258152"/>
    <n v="275728.78077800001"/>
    <m/>
    <m/>
    <m/>
    <m/>
    <m/>
    <m/>
    <m/>
    <m/>
  </r>
  <r>
    <s v="VILLAVICENCIO"/>
    <x v="3"/>
    <x v="3"/>
    <n v="50313"/>
    <n v="2666634"/>
    <n v="18286"/>
    <s v="INCIDENTE "/>
    <s v="META"/>
    <s v="GRANADA"/>
    <s v="BARRIO CENTRO GRANADA X GRANAD"/>
    <m/>
    <s v="FO-25-1446428"/>
    <d v="2025-08-29T16:02:00"/>
    <d v="2025-08-30T14:32:00"/>
    <s v="NO"/>
    <s v="HARDWARE"/>
    <s v="COMUNICACION"/>
    <s v="MENSAJE CABLE DE RED DESCONECTADO"/>
    <s v="CB UNO A UNO"/>
    <m/>
    <s v="CERRADO"/>
    <s v="30/08/2025 SE REALIZA CAMBIO DE ENTORCHADO POR DAÑO"/>
    <s v="VISITA_TÉCNICA"/>
    <s v="JYZZZ360"/>
    <s v="TIPO II"/>
    <s v="TERRESTRE"/>
    <s v="ROZO JIMENEZ EDGAR ARMANDO"/>
    <n v="1"/>
    <n v="0"/>
    <n v="144967.87232000002"/>
    <n v="140395.6348884"/>
    <n v="144967.87232000002"/>
    <m/>
    <m/>
    <m/>
    <m/>
    <m/>
    <m/>
    <m/>
    <m/>
  </r>
  <r>
    <s v="BARRANQUILLA"/>
    <x v="2"/>
    <x v="2"/>
    <n v="8638"/>
    <n v="2666164"/>
    <n v="78812"/>
    <s v="INCIDENTE "/>
    <s v="ATLANTICO"/>
    <s v="SABANALARGA"/>
    <s v="BARRIO LA CONCEPCION SABANALAR"/>
    <m/>
    <s v="FO-25-1446185"/>
    <d v="2025-08-29T15:27:00"/>
    <d v="2025-08-30T14:43:00"/>
    <s v="NO"/>
    <s v="HARDWARE"/>
    <s v="COMUNICACION"/>
    <s v="MENSAJE CABLE DE RED DESCONECTADO"/>
    <s v="CB UNO A UNO"/>
    <m/>
    <s v="CERRADO"/>
    <s v="30/08/2025 SE REALIZA VISITA SE PROCEDE A VALIDAR DATAFONO ,CONEXIONES ,TODO OK, SE FORMATEA EQUIPO ,SE INCIALIZA ,SE HACEN PRUEBAS Y TODO OK,CB OPERATIVO"/>
    <s v="VISITA_TÉCNICA"/>
    <s v="SEZZZ711"/>
    <s v="TIPO II"/>
    <s v="TERRESTRE"/>
    <s v="PORRAS CASTRO DARLON NASCK"/>
    <n v="1"/>
    <n v="0"/>
    <n v="144967.87232000002"/>
    <n v="140395.6348884"/>
    <n v="144967.87232000002"/>
    <m/>
    <m/>
    <m/>
    <m/>
    <m/>
    <m/>
    <m/>
    <m/>
  </r>
  <r>
    <s v="BUCARAMANGA"/>
    <x v="0"/>
    <x v="0"/>
    <n v="68655"/>
    <n v="2661335"/>
    <n v="50225"/>
    <s v="INCIDENTE "/>
    <s v="SANTANDER"/>
    <s v="SABANA DE TORRES"/>
    <s v="DROGUERÍA Y VARIEDADES H&amp;H"/>
    <m/>
    <s v="FO-25-1441280"/>
    <d v="2025-08-29T08:00:00"/>
    <d v="2025-08-30T14:49:00"/>
    <s v="NO"/>
    <s v="HARDWARE"/>
    <s v="COMUNICACION"/>
    <s v="DAÑO POS"/>
    <s v="AGREGADOR"/>
    <m/>
    <s v="CERRADO"/>
    <s v="30/08/2025 SE REALIZA VISITA AL COMERCIO SE VALIDA Y SE ENCUENTRA QUE EL DATÁFONO TIENE INCONVENIENTES PARA CONECTAR A LA RED DE INTERNET SE PROCEDE A REVISAR Y SE CAMBIA DATÁFONO ADICIONAL SE ENCUENTRA EL LECTOR DE BARRAS NO ESTÁ LEYENDO LOS CÓDIGOS DE BARRAS SE PROCEDE TAMBIÉN A CAMBIAR SE CONFIGURA Y SE HACEN PRUEBAS DEJANDO TODO OKAY"/>
    <s v="VISITA_TÉCNICA"/>
    <s v="MA00H199"/>
    <s v="TIPO III"/>
    <s v="TERRESTRE"/>
    <s v="GONZALEZ ESTUPIÑAN YEISON WALTER ANTONIO"/>
    <n v="1"/>
    <n v="0"/>
    <n v="275728.78077800001"/>
    <n v="196536.5258152"/>
    <n v="275728.78077800001"/>
    <m/>
    <m/>
    <m/>
    <m/>
    <m/>
    <m/>
    <m/>
    <m/>
  </r>
  <r>
    <s v="CALI"/>
    <x v="4"/>
    <x v="4"/>
    <n v="19001"/>
    <n v="2657065"/>
    <n v="17409"/>
    <s v="INCIDENTE "/>
    <s v="CAUCA"/>
    <s v="POPAYAN"/>
    <s v="BARRIO EL RECUERDO II POPAYAN"/>
    <m/>
    <s v="FO-25-1437810"/>
    <d v="2025-08-28T09:43:00"/>
    <d v="2025-08-30T14:52:00"/>
    <s v="NO"/>
    <s v="HARDWARE"/>
    <s v="COMUNICACION"/>
    <s v="MENSAJE CABLE DE RED DESCONECTADO"/>
    <s v="CB UNO A UNO"/>
    <m/>
    <s v="CERRADO"/>
    <s v="30/08/2025 SE LLAMA AL SEÑOR JULIAN INFORMA EL DATAFONO YA OPERA OK"/>
    <s v="SOPORTE_TELEFÓNICO"/>
    <n v="0"/>
    <s v="TIPO III"/>
    <s v="TERRESTRE"/>
    <s v="GIMBUEL LASSO LUIS GERMAN"/>
    <n v="0"/>
    <n v="0"/>
    <n v="41241.0800752"/>
    <n v="0"/>
    <n v="41241.0800752"/>
    <m/>
    <m/>
    <m/>
    <m/>
    <m/>
    <m/>
    <m/>
    <m/>
  </r>
  <r>
    <s v="MEDELLIN"/>
    <x v="1"/>
    <x v="1"/>
    <n v="5318"/>
    <n v="2665213"/>
    <n v="73367"/>
    <s v="INCIDENTE "/>
    <s v="ANTIOQUIA"/>
    <s v="GUARNE"/>
    <s v="PTM GUARNE ALMACEN PEPE GRILLO"/>
    <m/>
    <s v="FO-25-1444806"/>
    <d v="2025-08-29T12:56:00"/>
    <d v="2025-08-30T15:38:00"/>
    <s v="NO"/>
    <s v="HARDWARE"/>
    <s v="LECTOR DE TARJETAS"/>
    <s v="MENSAJE RETIRE TARJETA"/>
    <s v="AGREGADOR"/>
    <m/>
    <s v="CERRADO"/>
    <s v="30/08/2025 SE REALIZA LIMPIEZA AL LECTOR CHIP DEL PINPAD, SE ENSAYA EL SERVICIO CON VARIAS TARJETAS Y EL SERVICIO QUEDA FUNCIONANDO CORRECTAMENTE"/>
    <s v="VISITA_TÉCNICA"/>
    <s v="LN00U300"/>
    <s v="TIPO II"/>
    <s v="TERRESTRE"/>
    <s v="BARRIENTOS HERNANDEZ CRISTIAN HORACIO"/>
    <n v="1"/>
    <n v="0"/>
    <n v="144967.87232000002"/>
    <n v="140395.6348884"/>
    <n v="144967.87232000002"/>
    <m/>
    <m/>
    <m/>
    <m/>
    <m/>
    <m/>
    <m/>
    <m/>
  </r>
  <r>
    <s v="BARRANQUILLA"/>
    <x v="2"/>
    <x v="2"/>
    <n v="8001"/>
    <n v="2668095"/>
    <n v="47100"/>
    <s v="INCIDENTE "/>
    <s v="ATLANTICO"/>
    <s v="BARRANQUILLA"/>
    <s v="BARRIO BARRANQUILLA ATLANTICO"/>
    <m/>
    <s v="FO-25-1449296"/>
    <d v="2025-08-30T11:08:00"/>
    <d v="2025-08-31T09:35:00"/>
    <s v="NO"/>
    <s v="HARDWARE"/>
    <s v="HUB"/>
    <s v="SE REINICIA"/>
    <s v="CB UNO A UNO"/>
    <m/>
    <s v="CERRADO"/>
    <s v="30/08/2025 SE REALIZA VISITA TÉCNICA, SE CAMBIA EL HUB, SE REALIZAN PRUEBAS EXITOSAS, EQUIPO FUNCIONA CORRECTAMENTE, CB QUEDA OPERATIVO."/>
    <s v="VISITA_TÉCNICA"/>
    <s v="9C00D615"/>
    <s v="TIPO I"/>
    <s v="TERRESTRE"/>
    <s v="DE AGUAS MUÑOZ DAVID JOSE"/>
    <n v="1"/>
    <n v="0"/>
    <n v="65960.072302"/>
    <n v="75096.394270399993"/>
    <n v="65960.072302"/>
    <m/>
    <m/>
    <m/>
    <m/>
    <m/>
    <m/>
    <m/>
    <m/>
  </r>
  <r>
    <s v="BARRANQUILLA"/>
    <x v="2"/>
    <x v="2"/>
    <n v="8634"/>
    <n v="2668153"/>
    <n v="76916"/>
    <s v="INCIDENTE "/>
    <s v="ATLANTICO"/>
    <s v="SABANAGRANDE"/>
    <s v="BARRIO VILLA SOFIA SABANAGRAND"/>
    <m/>
    <s v="FO-25-1448379"/>
    <d v="2025-08-30T09:30:00"/>
    <d v="2025-08-31T09:41:00"/>
    <s v="NO"/>
    <s v="HARDWARE"/>
    <s v="NO ENCIENDE SE REINICIA"/>
    <s v="FUENTE PODER AVERIADA"/>
    <s v="CB UNO A UNO"/>
    <m/>
    <s v="CERRADO"/>
    <s v="31/08/2025 EN COMUNICACIÓN AL NÚMERO 3122768847, ME INFORMA EL SEÑOR SANTIAGO CORONADO QUE YA ESTÁ FUNCIONANDO MUY BIEN EL DATAFONO, QUE TENÍA ALGO SUELTO EN LA PARTE DE ATRÁS, PERO YA ESTÁ OK"/>
    <s v="SOPORTE_TELEFÓNICO"/>
    <n v="0"/>
    <s v="TIPO II"/>
    <s v="TERRESTRE"/>
    <s v="DE AVILA SIADES ALBERTO ENRIQUE"/>
    <n v="0"/>
    <n v="0"/>
    <n v="41241.0800752"/>
    <n v="0"/>
    <n v="41241.0800752"/>
    <m/>
    <m/>
    <m/>
    <m/>
    <m/>
    <m/>
    <m/>
    <m/>
  </r>
  <r>
    <s v="MONTERIA"/>
    <x v="2"/>
    <x v="2"/>
    <n v="23807"/>
    <n v="2666118"/>
    <n v="65474"/>
    <s v="INCIDENTE "/>
    <s v="CORDOBA"/>
    <s v="TIERRALTA"/>
    <s v="BARRIO CENTRO TIERRALTA 6"/>
    <m/>
    <s v="FO-25-1446201"/>
    <d v="2025-08-29T15:14:00"/>
    <d v="2025-08-31T09:45:00"/>
    <s v="NO"/>
    <s v="HARDWARE"/>
    <s v="ALERT IRRUPTION"/>
    <s v="ALERT IRRUPTION"/>
    <s v="CB UNO A UNO"/>
    <m/>
    <s v="CERRADO"/>
    <s v="30/08/2025 SE REALIZA VISITA TÉCNICA Y SE HACE NECESARIO EL CAMBIO DE EQUIPO POR DAÑO DE ALERT INTERRUPTION, SE INSTALA DATAFONO DESK 2600 PLACA 1184270 Y SE RETIRA DATAFONO DESK 3500 PLACA 960984, DE IGUAL MANERA SE INSTALA MAGICBOX SERIALIZADO, SE REALIZAN PRUEBAS Y SE DEJA EL SERVICIO FUNCIONANDO CORRECTAMENTE."/>
    <s v="VISITA_TÉCNICA"/>
    <s v="7A00B331"/>
    <s v="TIPO III"/>
    <s v="TERRESTRE"/>
    <s v="CASSIANI PEREZ RAUL RAMIRO"/>
    <n v="1"/>
    <n v="0"/>
    <n v="275728.78077800001"/>
    <n v="196536.5258152"/>
    <n v="275728.78077800001"/>
    <m/>
    <m/>
    <m/>
    <m/>
    <m/>
    <m/>
    <m/>
    <m/>
  </r>
  <r>
    <s v="SANTA MARTA"/>
    <x v="2"/>
    <x v="2"/>
    <n v="47551"/>
    <n v="2664650"/>
    <n v="60985"/>
    <m/>
    <s v="MAGDALENA"/>
    <s v="PIVIJAY"/>
    <s v="BARRIO CENTRO PIVIJAY 4"/>
    <m/>
    <s v="FO-25-1444439"/>
    <d v="2025-08-29T11:48:00"/>
    <d v="2025-08-31T10:03:00"/>
    <s v="NO"/>
    <s v="HARDWARE"/>
    <s v="LECTOR DE TARJETAS"/>
    <s v="DAÑO POS"/>
    <s v="CB UNO A UNO"/>
    <m/>
    <s v="CERRADO"/>
    <s v="30/08/2025 SE REALIZA VISITA SE CAMBIA DATAFONO Y PIN PAD SE REALIZAN PRUEBAS DE CORRECTO FUNCIONAMIENTO"/>
    <s v="VISITA_TÉCNICA"/>
    <s v="JA00G856"/>
    <s v="TIPO IV"/>
    <s v="TERRESTRE"/>
    <s v="VILLACOB VILLACOB ELKIN EDUARDO"/>
    <n v="1"/>
    <n v="0"/>
    <n v="479588.87655000004"/>
    <n v="196536.5258152"/>
    <n v="479588.87655000004"/>
    <m/>
    <m/>
    <m/>
    <m/>
    <m/>
    <m/>
    <m/>
    <m/>
  </r>
  <r>
    <s v="CALI"/>
    <x v="4"/>
    <x v="4"/>
    <n v="76001"/>
    <n v="2668317"/>
    <n v="35133"/>
    <s v="INCIDENTE "/>
    <s v="VALLE DEL CAUCA"/>
    <s v="CALI"/>
    <s v="DISTRICOL COMUNICACIONES ISAPI"/>
    <m/>
    <s v="FO-25-1449304"/>
    <d v="2025-08-30T11:04:00"/>
    <d v="2025-08-31T11:04:00"/>
    <s v="NO"/>
    <s v="HARDWARE"/>
    <s v="CABLEADO"/>
    <s v="CABLE MAGICBOX AVERIADO"/>
    <s v="AGREGADOR"/>
    <m/>
    <s v="CERRADO"/>
    <s v="30/08/2025 SE VISITÓ CORRESPONSAL Y SE ENCONTRÓ CERRADO, SE LLAMA EN REPETIDAS OCASIONES CLIENTE NO CONTESTA."/>
    <s v="VISITA_TÉCNICA"/>
    <s v="NO APLICA "/>
    <s v="TIPO I"/>
    <s v="TERRESTRE"/>
    <s v="BOLAÑOS TABORDA JORGE ENRIQUE"/>
    <n v="1"/>
    <n v="0"/>
    <n v="65960.072302"/>
    <n v="75096.394270399993"/>
    <n v="65960.072302"/>
    <m/>
    <m/>
    <m/>
    <m/>
    <m/>
    <m/>
    <m/>
    <m/>
  </r>
  <r>
    <m/>
    <x v="6"/>
    <x v="7"/>
    <m/>
    <m/>
    <m/>
    <m/>
    <m/>
    <m/>
    <m/>
    <m/>
    <m/>
    <m/>
    <m/>
    <m/>
    <m/>
    <m/>
    <m/>
    <m/>
    <m/>
    <m/>
    <m/>
    <m/>
    <m/>
    <m/>
    <m/>
    <m/>
    <m/>
    <m/>
    <m/>
    <m/>
    <n v="193008877.57117921"/>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r>
    <m/>
    <x v="6"/>
    <x v="7"/>
    <m/>
    <m/>
    <m/>
    <m/>
    <m/>
    <m/>
    <m/>
    <m/>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1">
  <r>
    <s v="BOGOTA"/>
    <x v="0"/>
    <x v="0"/>
    <n v="11001"/>
    <s v="TA-25-899553"/>
    <n v="43236"/>
    <s v="ORDEN DE CAMBIO"/>
    <s v="CUNDINAMARCA"/>
    <s v="BOGOTA"/>
    <s v="BARRIO FONTIBON BOGOTA 8"/>
    <s v="REDEBAN"/>
    <s v="FO-25-1297652"/>
    <d v="2025-07-29T08:00:00"/>
    <d v="2025-08-01T08:30:00"/>
    <m/>
    <s v="CIERRE"/>
    <s v="CIERRE"/>
    <s v="CB UNO A UNO"/>
    <s v="CB UNO A UNO"/>
    <s v="EJECUTADO_EXITOSO"/>
    <s v="CIERRE EXITOSO"/>
    <s v="0_x000a_ 0_x000a_ 31-07-2025 SE RETIRA DATAFONO Y LECTORA SE DESTRUYE PÚBLICIDAD EN SITIO"/>
    <s v="VISITA_TÉCNICA"/>
    <s v="SVFZZ001"/>
    <s v="TIPO I"/>
    <s v="TERRESTRE"/>
    <s v="INFANTE SIERRA MANUEL FERNANDO"/>
    <n v="1"/>
    <n v="0"/>
    <n v="65960.072302"/>
    <n v="75096.394270399993"/>
    <n v="65960.072302"/>
    <m/>
    <m/>
    <m/>
    <m/>
    <m/>
    <m/>
    <m/>
  </r>
  <r>
    <s v="CUCUTA"/>
    <x v="1"/>
    <x v="1"/>
    <n v="54001"/>
    <s v="TA-25-903359"/>
    <n v="51722"/>
    <s v="ORDEN DE CAMBIO"/>
    <s v="NORTE DE SANTANDER"/>
    <s v="CUCUTA"/>
    <s v="BARRIO LA CORALINA CUCUTA"/>
    <s v="REDEBAN"/>
    <s v="FO-25-1303373"/>
    <d v="2025-07-30T08:00:00"/>
    <d v="2025-08-01T10:18:00"/>
    <m/>
    <s v="CIERRE"/>
    <s v="CIERRE"/>
    <s v="CB UNO A UNO"/>
    <s v="CB UNO A UNO"/>
    <s v="EJECUTADO_EXITOSO"/>
    <s v="CIERRE EXITOSO"/>
    <s v="0_x000a_ 0_x000a_ 01-08-2025 SE REALIZÓ VISITA AL COMERCIO Y SE RECOGE DATAFONO Y LECTORA, PUBLICIDAD FUE DESTRUIDA POR EL CLIENTE TODO OK "/>
    <s v="VISITA_TÉCNICA"/>
    <s v="9C0AZ669"/>
    <s v="TIPO I"/>
    <s v="TERRESTRE"/>
    <s v="MORA VEGA JEAMPIER"/>
    <n v="1"/>
    <n v="0"/>
    <n v="65960.072302"/>
    <n v="75096.394270399993"/>
    <n v="65960.072302"/>
    <m/>
    <m/>
    <m/>
    <m/>
    <m/>
    <m/>
    <m/>
  </r>
  <r>
    <s v="MEDELLIN"/>
    <x v="2"/>
    <x v="2"/>
    <n v="5313"/>
    <s v="TA-25-899552"/>
    <n v="79642"/>
    <s v="ORDEN DE CAMBIO"/>
    <s v="ANTIOQUIA"/>
    <s v="GRANADA"/>
    <s v="BARRIO GRANADA GRANADA 1"/>
    <s v="REDEBAN"/>
    <s v="FO-25-1297646"/>
    <d v="2025-07-29T08:00:00"/>
    <d v="2025-08-01T10:19:00"/>
    <m/>
    <s v="CIERRE"/>
    <s v="CIERRE"/>
    <s v="CB UNO A UNO"/>
    <s v="CB UNO A UNO"/>
    <s v="EJECUTADO_EXITOSO"/>
    <s v="CIERRE EXITOSO"/>
    <s v="0_x000a_ 0_x000a_ 01-08-2025 SE HACE CIERRE OK "/>
    <s v="VISITA_TÉCNICA"/>
    <s v="SXUZZ168"/>
    <s v="TIPO II"/>
    <s v="TERRESTRE"/>
    <s v="DIAZ ZABALA FRANCIS DUBAN"/>
    <n v="1"/>
    <n v="0"/>
    <n v="144967.87232000002"/>
    <n v="140395.6348884"/>
    <n v="144967.87232000002"/>
    <m/>
    <m/>
    <m/>
    <m/>
    <m/>
    <m/>
    <m/>
  </r>
  <r>
    <s v="IBAGUE"/>
    <x v="3"/>
    <x v="3"/>
    <n v="73319"/>
    <s v="TA-25-906328"/>
    <n v="50900"/>
    <s v="ORDEN DE CAMBIO"/>
    <s v="TOLIMA"/>
    <s v="GUAMO"/>
    <s v="BARRIO SANTA ANA GUAMO"/>
    <s v="REDEBAN"/>
    <s v="FO-25-1308283"/>
    <d v="2025-07-30T15:59:00"/>
    <d v="2025-08-01T11:00:00"/>
    <m/>
    <s v="CIERRE"/>
    <s v="CIERRE"/>
    <s v="CB UNO A UNO"/>
    <s v="CB UNO A UNO"/>
    <s v="EJECUTADO_EXITOSO"/>
    <s v="CIERRE EXITOSO"/>
    <s v="0_x000a_ 0_x000a_ 01-08-2025 SE RETIRA: DATAFONO, LECTOR DE BARRAS, HUB, PIN PAD, BASE PARA DATÁFONO, CABLE MAGIC BOX, CABLE Y FUENTE DE PODER. CLIENTE HACE DISPOSICIÓN FINAL DE PUBLICIDAD."/>
    <s v="VISITA_TÉCNICA"/>
    <s v="II01Z077"/>
    <s v="TIPO II"/>
    <s v="TERRESTRE"/>
    <s v="VARGAS HERRERA JHON JAIRO"/>
    <n v="1"/>
    <n v="0"/>
    <n v="144967.87232000002"/>
    <n v="140395.6348884"/>
    <n v="144967.87232000002"/>
    <m/>
    <m/>
    <m/>
    <m/>
    <m/>
    <m/>
    <m/>
  </r>
  <r>
    <s v="MEDELLIN"/>
    <x v="2"/>
    <x v="2"/>
    <n v="5059"/>
    <s v="TA-25-917392"/>
    <n v="16613"/>
    <s v="ORDEN DE CAMBIO"/>
    <s v="ANTIOQUIA"/>
    <s v="ARMENIA"/>
    <s v="366 SAN DIEGO PLAZA OLIMPICA "/>
    <s v="REDEBAN"/>
    <s v="FO-25-1322151"/>
    <d v="2025-07-30T15:59:00"/>
    <d v="2025-08-01T11:55:00"/>
    <m/>
    <s v="CIERRE"/>
    <s v="RECUPERACION DE EQUIPOS"/>
    <s v="RETAIL"/>
    <s v="OLIMPICA"/>
    <s v="EJECUTADO_EXITOSO"/>
    <s v="CIERRE EXITOSO"/>
    <s v="SE REALIZA COMUNICACIÓN CON USUARIO. SE HABLA CON LILIANA GUIZA AL NÚMERO 3203261426. INDICA QUE LA SEMANA PASADA YA LE REALIZARON RETIRO DE EQUIPOS Y QUE YA NO TIENE MAS POR ENTREGAR DEL PUNTO 16613.SE ESCALA A LA RED //1/08 11:55 RESPUESTA DE LA RED: SE DOCUMENTA CASO: EJECUTADO EXITOSO. LA RECUPERACIÓN DE EQUIPOS FUE REALIZADA POR MEDIO DE LA GESTORÍA DE REDEBAN** RESPUESTA DE LA RED _x000a_ _x000a_ 0"/>
    <s v="SOPORTE_TELEFÓNICO"/>
    <n v="0"/>
    <s v="TIPO II"/>
    <s v="TERRESTRE"/>
    <n v="0"/>
    <n v="0"/>
    <n v="0"/>
    <n v="41241.0800752"/>
    <n v="0"/>
    <n v="41241.0800752"/>
    <m/>
    <m/>
    <m/>
    <m/>
    <m/>
    <m/>
    <m/>
  </r>
  <r>
    <s v="CARTAGENA"/>
    <x v="4"/>
    <x v="4"/>
    <n v="13030"/>
    <s v="TA-25-906340"/>
    <n v="30206"/>
    <s v="ORDEN DE CAMBIO"/>
    <s v="BOLIVAR"/>
    <s v="ALTOS DEL ROSARIO"/>
    <s v="BARRIO CENTRO - ALTOS DEL ROSARIO"/>
    <s v="REDEBAN"/>
    <s v="FO-25-1308333"/>
    <d v="2025-07-30T15:59:00"/>
    <d v="2025-08-01T12:02:00"/>
    <m/>
    <s v="CIERRE"/>
    <s v="RECUPERACION DE EQUIPOS"/>
    <s v="CB UNO A UNO"/>
    <s v="CB UNO A UNO"/>
    <s v="EJECUTADO_EXITOSO"/>
    <s v="CIERRE EXITOSO"/>
    <s v="0_x000a_ 0_x000a_ 01-08-2025 SE REALIZA DESMONTE DE CB, CLIENTE ENTREGA EQUIPOS EN DIRECCIÓN DIFERENTE, LA CUAL FUE EN LA CL 7 #13-16, EN EL MUNICIPIO DEL BANCO, SE RECOGE DATAFONO Y LECTOR, EL CLIENTE HIZO DISPOSICIÓN FINAL DE LA PUBLICIDAD "/>
    <s v="VISITA_TÉCNICA"/>
    <s v="OA00F612"/>
    <s v="TIPO IV"/>
    <s v="TERRESTRE"/>
    <s v="MONTES DIAZ JOHN FRED"/>
    <n v="1"/>
    <n v="0"/>
    <n v="479588.87655000004"/>
    <n v="196536.5258152"/>
    <n v="479588.87655000004"/>
    <m/>
    <m/>
    <m/>
    <m/>
    <m/>
    <m/>
    <m/>
  </r>
  <r>
    <s v="BOGOTA"/>
    <x v="0"/>
    <x v="0"/>
    <n v="11001"/>
    <s v="TA-25-906333"/>
    <n v="28066"/>
    <s v="ORDEN DE CAMBIO"/>
    <s v="CUNDINAMARCA"/>
    <s v="BOGOTA"/>
    <s v="BARRIO BOSA SAN ANTONIO BOGOTA"/>
    <s v="REDEBAN"/>
    <s v="FO-25-1308302"/>
    <d v="2025-07-30T15:59:00"/>
    <d v="2025-08-01T12:08:00"/>
    <m/>
    <s v="CIERRE"/>
    <s v="CIERRE"/>
    <s v="CB UNO A UNO"/>
    <s v="CB UNO A UNO"/>
    <s v="EJECUTADO_EXITOSO"/>
    <s v="CIERRE EXITOSO"/>
    <s v="0_x000a_ 0_x000a_ 01-08-2025 SE REALIZA EL RETIRO DE EQUIPO DE CB BANCOLOMBIA SIN NOVEDAD "/>
    <s v="VISITA_TÉCNICA"/>
    <s v="AA001581-A108Z701"/>
    <s v="TIPO I"/>
    <s v="TERRESTRE"/>
    <s v="ORTIZ MARTINEZ STIVEN"/>
    <n v="1"/>
    <n v="0"/>
    <n v="65960.072302"/>
    <n v="75096.394270399993"/>
    <n v="65960.072302"/>
    <m/>
    <m/>
    <m/>
    <m/>
    <m/>
    <m/>
    <m/>
  </r>
  <r>
    <s v="CARTAGENA"/>
    <x v="4"/>
    <x v="4"/>
    <n v="13620"/>
    <s v="TA-25-906306"/>
    <n v="72835"/>
    <s v="ORDEN DE CAMBIO"/>
    <s v="BOLIVAR"/>
    <s v="SAN CRISTOBAL"/>
    <s v="CORREGIMIENTO HIGUERETAL SANC"/>
    <s v="REDEBAN"/>
    <s v="FO-25-1308217"/>
    <d v="2025-07-30T15:59:00"/>
    <d v="2025-08-01T12:22:00"/>
    <m/>
    <s v="CIERRE"/>
    <s v="CIERRE"/>
    <s v="CB UNO A UNO"/>
    <s v="CB UNO A UNO"/>
    <s v="EJECUTADO_EXITOSO"/>
    <s v="CIERRE EXITOSO"/>
    <s v="0_x000a_ 0_x000a_ 01-08-2025 SE REALIZA CIERRE DEL CB CLIENTE ENTREGA EQUIPO LECTORA BASE FUENTE AVISO EXTERIOR FLANGGEE TODO OK SE DESTRUYE EN SITIO "/>
    <s v="VISITA_TÉCNICA"/>
    <s v="EF00S375"/>
    <s v="TIPO III"/>
    <s v="TERRESTRE"/>
    <s v="CANEDO HERRERA ALEXANDER"/>
    <n v="1"/>
    <n v="0"/>
    <n v="275728.78077800001"/>
    <n v="196536.5258152"/>
    <n v="275728.78077800001"/>
    <m/>
    <m/>
    <m/>
    <m/>
    <m/>
    <m/>
    <m/>
  </r>
  <r>
    <s v="BOGOTA"/>
    <x v="0"/>
    <x v="0"/>
    <n v="11001"/>
    <s v="TA-25-906336"/>
    <n v="69430"/>
    <s v="ORDEN DE CAMBIO"/>
    <s v="CUNDINAMARCA"/>
    <s v="BOGOTA"/>
    <s v="BARRIO BISA JOSE MARIA CARBONE"/>
    <s v="REDEBAN"/>
    <s v="FO-25-1308311"/>
    <d v="2025-07-30T15:59:00"/>
    <d v="2025-08-01T13:08:00"/>
    <m/>
    <s v="CIERRE"/>
    <s v="CIERRE"/>
    <s v="CB UNO A UNO"/>
    <s v="CB UNO A UNO"/>
    <s v="EJECUTADO_EXITOSO"/>
    <s v="CIERRE EXITOSO"/>
    <s v="0_x000a_ 0_x000a_ 01-08-2025 SE REALIZA EL RETIRO DE EQUIPO DE CB BANCOLOMBIA SIN NOVEDAD "/>
    <s v="VISITA_TÉCNICA"/>
    <s v="A305Z121"/>
    <s v="TIPO I"/>
    <s v="TERRESTRE"/>
    <s v="ORTIZ MARTINEZ STIVEN"/>
    <n v="1"/>
    <n v="0"/>
    <n v="65960.072302"/>
    <n v="75096.394270399993"/>
    <n v="65960.072302"/>
    <m/>
    <m/>
    <m/>
    <m/>
    <m/>
    <m/>
    <m/>
  </r>
  <r>
    <s v="BOGOTA"/>
    <x v="0"/>
    <x v="0"/>
    <n v="25486"/>
    <s v="TA-25-906310"/>
    <n v="76319"/>
    <s v="ORDEN DE CAMBIO"/>
    <s v="CUNDINAMARCA"/>
    <s v="NEMOCON"/>
    <s v="BARRIO CENTRO NEMOCON 10"/>
    <s v="REDEBAN"/>
    <s v="FO-25-1308231"/>
    <d v="2025-07-30T15:59:00"/>
    <d v="2025-08-01T13:19:00"/>
    <m/>
    <s v="CIERRE"/>
    <s v="CIERRE"/>
    <s v="CB UNO A UNO"/>
    <s v="CB UNO A UNO"/>
    <s v="EJECUTADO_EXITOSO"/>
    <s v="CIERRE EXITOSO"/>
    <s v="0_x000a_ 0_x000a_ 01-08-2025 CIERRE DE CB OK SE RETIRA DATAFONO Y LECTORA "/>
    <s v="VISITA_TÉCNICA"/>
    <s v="V10OZ396"/>
    <s v="TIPO II"/>
    <s v="TERRESTRE"/>
    <s v="HERNANDEZ NARANJO OSCAR EDUARDO"/>
    <n v="1"/>
    <n v="0"/>
    <n v="144967.87232000002"/>
    <n v="140395.6348884"/>
    <n v="144967.87232000002"/>
    <m/>
    <m/>
    <m/>
    <m/>
    <m/>
    <m/>
    <m/>
  </r>
  <r>
    <s v="CALI"/>
    <x v="5"/>
    <x v="5"/>
    <n v="19212"/>
    <s v="TA-25-915564"/>
    <n v="72846"/>
    <s v="ORDEN DE CAMBIO"/>
    <s v="CAUCA"/>
    <s v="CORINTO"/>
    <s v="CORINTO CENTRO"/>
    <s v="REDEBAN"/>
    <s v="FO-25-1316568"/>
    <d v="2025-08-01T11:39:00"/>
    <d v="2025-08-01T13:34:00"/>
    <m/>
    <s v="CIERRE"/>
    <s v="CAMBIO DE RAZÓN SOCIAL"/>
    <s v="CB UNO A UNO"/>
    <s v="CB UNO A UNO"/>
    <s v="EJECUTADO_EXITOSO"/>
    <s v="CIERRE EXITOSO"/>
    <s v="0_x000a_ 0_x000a_ 01-08-2025 SE RETIRA EQUIPO, LECTOR, ACCESORIOS Y PUBLICIDAD, CIERRE CB BANCOLOMBIA PURO POR CAMBIO DE RAZON SOCIAL "/>
    <s v="VISITA_TÉCNICA"/>
    <s v="EF00S386"/>
    <s v="TIPO III"/>
    <s v="TERRESTRE"/>
    <s v="PAREDES CASTILLO DIEGO"/>
    <n v="1"/>
    <n v="0"/>
    <n v="275728.78077800001"/>
    <n v="196536.5258152"/>
    <n v="275728.78077800001"/>
    <m/>
    <m/>
    <m/>
    <m/>
    <m/>
    <m/>
    <m/>
  </r>
  <r>
    <s v="VILLAVICENCIO"/>
    <x v="3"/>
    <x v="3"/>
    <n v="50313"/>
    <s v="TA-25-906318"/>
    <n v="68828"/>
    <s v="ORDEN DE CAMBIO"/>
    <s v="META"/>
    <s v="GRANADA"/>
    <s v="BARRIO BULEVAR 1 GRANADA 1"/>
    <s v="REDEBAN"/>
    <s v="FO-25-1308256"/>
    <d v="2025-07-30T15:59:00"/>
    <d v="2025-08-01T13:49:00"/>
    <m/>
    <s v="CIERRE"/>
    <s v="CIERRE"/>
    <s v="CB UNO A UNO"/>
    <s v="CB UNO A UNO"/>
    <s v="EJECUTADO_EXITOSO"/>
    <s v="CIERRE EXITOSO"/>
    <s v="0_x000a_ 0_x000a_ 01-08-2025 SE REALIZA RECOLECTA DE DATAFONO LECTOR CABLES POR CIERRE DEL CORRESPONSAL SE ENTREGARÁN A BODEGA VILLAVICENCIO "/>
    <s v="VISITA_TÉCNICA"/>
    <s v="AALUZ254"/>
    <s v="TIPO II"/>
    <s v="TERRESTRE"/>
    <s v="ROZO JIMENEZ EDGAR ARMANDO"/>
    <n v="1"/>
    <n v="0"/>
    <n v="144967.87232000002"/>
    <n v="140395.6348884"/>
    <n v="144967.87232000002"/>
    <m/>
    <m/>
    <m/>
    <m/>
    <m/>
    <m/>
    <m/>
  </r>
  <r>
    <s v="BUCARAMANGA"/>
    <x v="1"/>
    <x v="1"/>
    <n v="68689"/>
    <s v="TA-25-899463"/>
    <n v="65707"/>
    <s v="ORDEN DE CAMBIO"/>
    <s v="SANTANDER"/>
    <s v="SAN VICENTE DE CHUCURI"/>
    <s v="PTM SAN VICENTE DE CHUCURI ALM"/>
    <s v="REDEBAN"/>
    <s v="FO-25-1297493"/>
    <d v="2025-07-29T08:00:00"/>
    <d v="2025-08-01T14:11:00"/>
    <m/>
    <s v="CIERRE"/>
    <s v="CIERRE"/>
    <s v="AGREGADOR"/>
    <s v="COMCARD - PTM"/>
    <s v="EJECUTADO_EXITOSO"/>
    <s v="CIERRE EXITOSO"/>
    <s v="0_x000a_ 30/07/2025 SE ESTABLECE COMUNICACIÓN CON LA SEÑORA DEISY AL NÚMERO  3183274265 VIA WHATSAPP QUIEN INFORMA QUE SE VISITE EL DIA VIERNES EN EL TRANSCURSO DEL DIA_x000a_ 01-08-2025 SE REALIZA VISITA A COMERCIO Y SE RETIRA DATAFONO LECTOR Y FUENTE, NO SE RETIRA PUBLICIDAD CLIENTE INDICA QUE YA REALIZO RETIRO Y DESTRUCCIÓN DE ESTA. "/>
    <s v="VISITA_TÉCNICA"/>
    <s v="6A00F730-5A00D452"/>
    <s v="TIPO III"/>
    <s v="TERRESTRE"/>
    <s v="SANTOS GONZALEZ JOHAN FABIAN"/>
    <n v="1"/>
    <n v="0"/>
    <n v="275728.78077800001"/>
    <n v="196536.5258152"/>
    <n v="275728.78077800001"/>
    <m/>
    <m/>
    <m/>
    <m/>
    <m/>
    <m/>
    <m/>
  </r>
  <r>
    <s v="IBAGUE"/>
    <x v="3"/>
    <x v="3"/>
    <n v="73168"/>
    <s v="TA-25-903360"/>
    <n v="34305"/>
    <s v="ORDEN DE CAMBIO"/>
    <s v="TOLIMA"/>
    <s v="CHAPARRAL"/>
    <s v="BARRIO CENTRO CHAPARRAL 1"/>
    <s v="REDEBAN"/>
    <s v="FO-25-1303377"/>
    <d v="2025-07-30T08:00:00"/>
    <d v="2025-08-01T14:27:00"/>
    <m/>
    <s v="CIERRE"/>
    <s v="CIERRE"/>
    <s v="CB UNO A UNO"/>
    <s v="CB UNO A UNO"/>
    <s v="EJECUTADO_EXITOSO"/>
    <s v="CIERRE EXITOSO"/>
    <s v="0_x000a_ 0_x000a_ 01-08-2025 SE RETIRA: DATÁFONO, LECTOR DE BARRAS, BASE PARA DATÁFONO, CABLE MAGIC BOX, PATCHCORD, CABLE Y FUENTE DE PODER. CLIENTE HACE DISPOSICIÓN FINAL DE PUBLICIDAD."/>
    <s v="VISITA_TÉCNICA"/>
    <s v="NA00A872 - FUA0M631"/>
    <s v="TIPO III"/>
    <s v="TERRESTRE"/>
    <s v="VARGAS HERRERA JHON JAIRO"/>
    <n v="1"/>
    <n v="0"/>
    <n v="275728.78077800001"/>
    <n v="196536.5258152"/>
    <n v="275728.78077800001"/>
    <m/>
    <m/>
    <m/>
    <m/>
    <m/>
    <m/>
    <m/>
  </r>
  <r>
    <s v="APARTADO"/>
    <x v="2"/>
    <x v="2"/>
    <n v="5837"/>
    <s v="TA-25-906304"/>
    <n v="77829"/>
    <s v="ORDEN DE CAMBIO"/>
    <s v="ANTIOQUIA"/>
    <s v="TURBO"/>
    <s v="BARRIO TURBO TURBO 4"/>
    <s v="REDEBAN"/>
    <s v="FO-25-1308211"/>
    <d v="2025-07-30T15:59:00"/>
    <d v="2025-08-01T14:33:00"/>
    <m/>
    <s v="CIERRE"/>
    <s v="CIERRE"/>
    <s v="CB UNO A UNO"/>
    <s v="CB UNO A UNO"/>
    <s v="EJECUTADO_EXITOSO"/>
    <s v="CIERRE EXITOSO"/>
    <s v="0_x000a_ 0_x000a_ 01-08-2025 SE RECOGE DATAFONO Y PUBLICIDAD"/>
    <s v="VISITA_TÉCNICA"/>
    <s v="A1KZZ498"/>
    <s v="TIPO II"/>
    <s v="TERRESTRE"/>
    <s v="SALDARRIAGA MIRANDA SANTIAGO"/>
    <n v="1"/>
    <n v="0"/>
    <n v="144967.87232000002"/>
    <n v="140395.6348884"/>
    <n v="144967.87232000002"/>
    <m/>
    <m/>
    <m/>
    <m/>
    <m/>
    <m/>
    <m/>
  </r>
  <r>
    <s v="BARRANQUILLA"/>
    <x v="4"/>
    <x v="4"/>
    <n v="8001"/>
    <s v="TA-25-906305"/>
    <n v="72021"/>
    <s v="ORDEN DE CAMBIO"/>
    <s v="ATLANTICO"/>
    <s v="BARRANQUILLA"/>
    <s v="ATLANTICO BARRANQUILLA"/>
    <s v="REDEBAN"/>
    <s v="FO-25-1308214"/>
    <d v="2025-07-30T15:59:00"/>
    <d v="2025-08-01T14:50:00"/>
    <m/>
    <s v="CIERRE"/>
    <s v="CIERRE"/>
    <s v="CB UNO A UNO"/>
    <s v="CB UNO A UNO"/>
    <s v="EJECUTADO_EXITOSO"/>
    <s v="CIERRE EXITOSO"/>
    <s v="0_x000a_ 0_x000a_ 01-08-2025 SE RETIRAN EQUIPOS Y ACCESORIOS PRO CIERRE DEL CB "/>
    <s v="VISITA_TÉCNICA"/>
    <s v="MN00O615"/>
    <s v="TIPO I"/>
    <s v="TERRESTRE"/>
    <s v="DE AVILA SIADES ALBERTO ENRIQUE"/>
    <n v="1"/>
    <n v="0"/>
    <n v="65960.072302"/>
    <n v="75096.394270399993"/>
    <n v="65960.072302"/>
    <m/>
    <m/>
    <m/>
    <m/>
    <m/>
    <m/>
    <m/>
  </r>
  <r>
    <s v="PASTO"/>
    <x v="5"/>
    <x v="5"/>
    <n v="52678"/>
    <s v="TA-25-903367"/>
    <n v="14869"/>
    <s v="ORDEN DE CAMBIO"/>
    <s v="NARIÑO"/>
    <s v="SAMANIEGO"/>
    <s v="BARRIO INDUSTRIAL SAMANIEGO"/>
    <s v="REDEBAN"/>
    <s v="FO-25-1303390"/>
    <d v="2025-07-30T08:00:00"/>
    <d v="2025-08-01T14:57:00"/>
    <m/>
    <s v="CIERRE"/>
    <s v="RECUPERACION DE EQUIPOS"/>
    <s v="CB UNO A UNO"/>
    <s v="CB UNO A UNO"/>
    <s v="EJECUTADO_EXITOSO"/>
    <s v="CIERRE EXITOSO"/>
    <s v="0_x000a_ 0_x000a_ 01-08-2025 SE REALIZA CIERRE DE CORRESPONSAL BANCARIO SE RETIRA DATAFONO LECTOR FUENTES PUBLICIDAD FUE DESTRUIDA POR COMERCIO CANTIDAD DE ROLLOS RETIRADOS CERO CIERRE EXITOSO "/>
    <s v="VISITA_TÉCNICA"/>
    <s v="JA001260-JAVZZ003"/>
    <s v="TIPO III"/>
    <s v="TERRESTRE"/>
    <s v="BRAVO MADROÑERO OSCAR ESTEBAN"/>
    <n v="1"/>
    <n v="0"/>
    <n v="275728.78077800001"/>
    <n v="196536.5258152"/>
    <n v="275728.78077800001"/>
    <m/>
    <m/>
    <m/>
    <m/>
    <m/>
    <m/>
    <m/>
  </r>
  <r>
    <s v="CUCUTA"/>
    <x v="1"/>
    <x v="1"/>
    <n v="54498"/>
    <s v="TA-25-906321"/>
    <n v="71624"/>
    <s v="ORDEN DE CAMBIO"/>
    <s v="NORTE DE SANTANDER"/>
    <s v="OCAÑA"/>
    <s v="BARRIO ED NUMA DE LA ROSA OCAN"/>
    <s v="REDEBAN"/>
    <s v="FO-25-1308264"/>
    <d v="2025-07-30T15:59:00"/>
    <d v="2025-08-01T15:20:00"/>
    <m/>
    <s v="CIERRE"/>
    <s v="CIERRE"/>
    <s v="CB UNO A UNO"/>
    <s v="CB UNO A UNO"/>
    <s v="EJECUTADO_EXITOSO"/>
    <s v="CIERRE EXITOSO"/>
    <s v="0_x000a_ 0_x000a_ 01-08-2025 SE RETIRA DATAFONO ,LECTOR CABLES Y FUENTE DE PODER CIERRE EXITOSO"/>
    <s v="VISITA_TÉCNICA"/>
    <s v="LN00F252"/>
    <s v="TIPO IV"/>
    <s v="TERRESTRE"/>
    <s v="GELVEZ MOGOLLON JOSE ELISEO"/>
    <n v="1"/>
    <n v="0"/>
    <n v="479588.87655000004"/>
    <n v="196536.5258152"/>
    <n v="479588.87655000004"/>
    <m/>
    <m/>
    <m/>
    <m/>
    <m/>
    <m/>
    <m/>
  </r>
  <r>
    <s v="PASTO"/>
    <x v="5"/>
    <x v="5"/>
    <n v="52001"/>
    <s v="TA-25-913233"/>
    <n v="19075"/>
    <s v="ORDEN DE CAMBIO"/>
    <s v="NARIÑO"/>
    <s v="PASTO"/>
    <s v="BARRIO CENTRO XLVII PASTO"/>
    <s v="REDEBAN"/>
    <s v="FO-25-1313765"/>
    <d v="2025-07-31T16:29:00"/>
    <d v="2025-08-01T15:27:00"/>
    <m/>
    <s v="CIERRE"/>
    <s v="CIERRE"/>
    <s v="CB UNO A UNO"/>
    <s v="CB UNO A UNO"/>
    <s v="EJECUTADO_EXITOSO"/>
    <s v="CIERRE EXITOSO"/>
    <s v="0_x000a_ 0_x000a_ 01-08-2025 SE VISITA EL COMERCIO PARA REALIZAR CIERRE DEL CB, SE RETIRA DATÁFONO Y LECTORA, NO SE RETIRA PUBLICIDAD YA QUE EN DIRECCIÓN FUNCIONA OTRO CB, RETIRO OK."/>
    <s v="VISITA_TÉCNICA"/>
    <s v="WZZZZ063"/>
    <s v="TIPO I"/>
    <s v="TERRESTRE"/>
    <s v="GUERRERO RAMIREZ OSCAR DARIO"/>
    <n v="1"/>
    <n v="0"/>
    <n v="65960.072302"/>
    <n v="75096.394270399993"/>
    <n v="65960.072302"/>
    <m/>
    <m/>
    <m/>
    <m/>
    <m/>
    <m/>
    <m/>
  </r>
  <r>
    <s v="TUNJA"/>
    <x v="1"/>
    <x v="1"/>
    <n v="15109"/>
    <s v="TA-25-906308"/>
    <n v="32958"/>
    <s v="ORDEN DE CAMBIO"/>
    <s v="BOYACA"/>
    <s v="BUENAVISTA"/>
    <s v="BARRIO CENTRO BUENAVISTA"/>
    <s v="REDEBAN"/>
    <s v="FO-25-1308222"/>
    <d v="2025-07-30T15:59:00"/>
    <d v="2025-08-01T16:24:00"/>
    <m/>
    <s v="CIERRE"/>
    <s v="CIERRE"/>
    <s v="CB UNO A UNO"/>
    <s v="CB UNO A UNO"/>
    <s v="EJECUTADO_EXITOSO"/>
    <s v="CIERRE EXITOSO"/>
    <s v="0_x000a_ 0_x000a_ 01-08-2025 SE REALIZA CIERRE RETIRO CB BANCOLOMBIA RETIRANDO EQUIPO DESK/3500-LECTOR CB - DISPLAY CARTA - BASE SOPORTE AVISO EXTERIOR 1.50 MTRS ,SE DESTRUYE PUBLICIDAD EN SITIO ENTREGA LOS EQUIPOS ANDREA CORTÉS "/>
    <s v="VISITA_TÉCNICA"/>
    <s v="11XZZ573"/>
    <s v="TIPO IV"/>
    <s v="TERRESTRE"/>
    <s v="ALVARADO MORENO CRISTHIAN"/>
    <n v="1"/>
    <n v="0"/>
    <n v="479588.87655000004"/>
    <n v="196536.5258152"/>
    <n v="479588.87655000004"/>
    <m/>
    <m/>
    <m/>
    <m/>
    <m/>
    <m/>
    <m/>
  </r>
  <r>
    <s v="PASTO"/>
    <x v="5"/>
    <x v="5"/>
    <n v="52001"/>
    <s v="TA-25-913235"/>
    <n v="33635"/>
    <s v="ORDEN DE CAMBIO"/>
    <s v="NARIÑO"/>
    <s v="PASTO"/>
    <s v="BARRIO MARIDIAZ PASTO 1"/>
    <s v="REDEBAN"/>
    <s v="FO-25-1313769"/>
    <d v="2025-07-31T16:29:00"/>
    <d v="2025-08-01T16:31:00"/>
    <m/>
    <s v="CIERRE"/>
    <s v="CIERRE"/>
    <s v="CB UNO A UNO"/>
    <s v="CB UNO A UNO"/>
    <s v="EJECUTADO_EXITOSO"/>
    <s v="PARCIAL EXITOSO ACCESORIOS"/>
    <s v="0_x000a_ 0_x000a_ 01-08-2025 SE VISITA EL COMERCIO PARA REALIZAR CIERRE DEL CORRESPONSAL. SE RETIRA SOLAMENTE EL DATÁFONO, EN EL MOMENTO EL CLIENTE NO CUENTA CON EL LECTOR PLACA 529360 REGISTRADO EN INVENTARIO, NO SE RETIRA PUBLICIDAD YA QUE EN DIRECCIÓN FUNCIONA OTRO CB. CIERRE OK"/>
    <s v="VISITA_TÉCNICA"/>
    <s v="1AZZZ601"/>
    <s v="TIPO I"/>
    <s v="TERRESTRE"/>
    <s v="GUERRERO RAMIREZ OSCAR DARIO"/>
    <n v="1"/>
    <n v="0"/>
    <n v="65960.072302"/>
    <n v="75096.394270399993"/>
    <n v="65960.072302"/>
    <m/>
    <m/>
    <m/>
    <m/>
    <m/>
    <m/>
    <m/>
  </r>
  <r>
    <s v="YOPAL"/>
    <x v="3"/>
    <x v="3"/>
    <n v="85001"/>
    <s v="TA-25-906342"/>
    <n v="77381"/>
    <s v="ORDEN DE CAMBIO"/>
    <s v="CASANARE"/>
    <s v="YOPAL"/>
    <s v="BARRIO  CIUDADELA COMFACASANARE YOPAL"/>
    <s v="REDEBAN"/>
    <s v="FO-25-1308344"/>
    <d v="2025-07-30T15:59:00"/>
    <d v="2025-08-01T16:50:00"/>
    <m/>
    <s v="CIERRE"/>
    <s v="RECUPERACION DE EQUIPOS"/>
    <s v="CB UNO A UNO"/>
    <s v="CB UNO A UNO"/>
    <s v="EJECUTADO_EXITOSO"/>
    <s v="CIERRE EXITOSO"/>
    <s v="0_x000a_ 0_x000a_ 01-08-2025 SE VISITA DIRECCIÓN INDICADA POR EL SEÑOR EVER CAMACHO. ENTREGA EL SEÑOR NELSON MORALES. DATAFONO Y LECTOR, INDICA LA PUBLICIDA SE EXTRAVIO. ENTREGAN EN DIRECCIÓN DIFERENTE. NO SE REGISTRA FOTO DE TIRILLA POR DIRECCIÓN DIFERENTE."/>
    <s v="VISITA_TÉCNICA"/>
    <s v="FAEZZ462 "/>
    <s v="TIPO I"/>
    <s v="TERRESTRE"/>
    <s v="BERNAL ELAICA EDGAR ALEXIS"/>
    <n v="1"/>
    <n v="0"/>
    <n v="65960.072302"/>
    <n v="75096.394270399993"/>
    <n v="65960.072302"/>
    <m/>
    <m/>
    <m/>
    <m/>
    <m/>
    <m/>
    <m/>
  </r>
  <r>
    <s v="MEDELLIN"/>
    <x v="2"/>
    <x v="2"/>
    <n v="5607"/>
    <s v="TA-25-906302"/>
    <n v="72234"/>
    <s v="ORDEN DE CAMBIO"/>
    <s v="ANTIOQUIA"/>
    <s v="RETIRO"/>
    <s v="BARRIO LA MACARENA RETIRO"/>
    <s v="REDEBAN"/>
    <s v="FO-25-1308198"/>
    <d v="2025-07-30T15:59:00"/>
    <d v="2025-08-01T17:08:00"/>
    <m/>
    <s v="CIERRE"/>
    <s v="CIERRE"/>
    <s v="CB UNO A UNO"/>
    <s v="CB UNO A UNO"/>
    <s v="EJECUTADO_EXITOSO"/>
    <s v="CIERRE EXITOSO"/>
    <s v="0_x000a_ 0_x000a_ 01-08-2025 SE REALIZA CIERRE DE CB"/>
    <s v="VISITA_TÉCNICA"/>
    <s v="ON00N680"/>
    <s v="TIPO II"/>
    <s v="TERRESTRE"/>
    <s v="HERNANDEZ CHAVARRIA JUAN CAMILO"/>
    <n v="1"/>
    <n v="0"/>
    <n v="144967.87232000002"/>
    <n v="140395.6348884"/>
    <n v="144967.87232000002"/>
    <m/>
    <m/>
    <m/>
    <m/>
    <m/>
    <m/>
    <m/>
  </r>
  <r>
    <s v="BUCARAMANGA"/>
    <x v="1"/>
    <x v="1"/>
    <n v="68255"/>
    <s v="TA-25-899495"/>
    <n v="62274"/>
    <s v="ORDEN DE CAMBIO"/>
    <s v="SANTANDER"/>
    <s v="EL PLAYON"/>
    <s v="PTM EL PLAYON DAYECEL"/>
    <s v="REDEBAN"/>
    <s v="FO-25-1297569"/>
    <d v="2025-07-29T08:00:00"/>
    <d v="2025-08-01T17:39:00"/>
    <m/>
    <s v="CIERRE"/>
    <s v="RECUPERACION DE EQUIPOS"/>
    <s v="AGREGADOR"/>
    <s v="COMCARD - PTM"/>
    <s v="EJECUTADO_EXITOSO"/>
    <s v="CIERRE EXITOSO"/>
    <s v="0_x000a_ 29/07/2025 SE INTENTA COMUNICAR AL NUMERO 3022884789 Y NO HAY RESPUESTA , PARA Q NOS INDIQUE COMO LLEGAR A SITIO PARA LA ENTREGA DE LOS EQUIPOS, SE ESTARA INTENTANDO COMUNICARNOS CON CLIENTE EN EL TRASCURSO DEL DIA_x000a_ 01-08-2025 SE REALIZA VISITA A LA DIRECCIÓN DADA POR LA CLIENTE CLL 12 9 32 RIONEGRO, SE RETIRA DATÁFONO, LECTOR DE BARRAS Y BASE"/>
    <s v="VISITA_TÉCNICA"/>
    <s v="OA00C193"/>
    <s v="TIPO II"/>
    <s v="TERRESTRE"/>
    <s v="GONZALEZ ESTUPIÑAN YEISON WALTER ANTONIO"/>
    <n v="1"/>
    <n v="0"/>
    <n v="144967.87232000002"/>
    <n v="140395.6348884"/>
    <n v="144967.87232000002"/>
    <m/>
    <m/>
    <m/>
    <m/>
    <m/>
    <m/>
    <m/>
  </r>
  <r>
    <s v="MEDELLIN"/>
    <x v="2"/>
    <x v="2"/>
    <n v="5001"/>
    <s v="TA-25-906298"/>
    <n v="50006"/>
    <s v="ORDEN DE CAMBIO"/>
    <s v="ANTIOQUIA"/>
    <s v="MEDELLIN"/>
    <s v="BARRIO SAN JOAQUIN MEDELLIN 1"/>
    <s v="REDEBAN"/>
    <s v="FO-25-1308188"/>
    <d v="2025-07-30T15:59:00"/>
    <d v="2025-08-02T10:48:00"/>
    <m/>
    <s v="CIERRE"/>
    <s v="CIERRE"/>
    <s v="CB UNO A UNO"/>
    <s v="CB UNO A UNO"/>
    <s v="EJECUTADO_EXITOSO"/>
    <s v="CIERRE EXITOSO"/>
    <s v="0_x000a_ 0_x000a_ 02-08-2025 SE RETIRAN EQUIPOS OK "/>
    <s v="VISITA_TÉCNICA"/>
    <s v="II00S490 - KA00H927"/>
    <s v="TIPO I"/>
    <s v="TERRESTRE"/>
    <s v="QUINTERO SANCHEZ JUAN SEBASTIAN"/>
    <n v="1"/>
    <n v="0"/>
    <n v="65960.072302"/>
    <n v="75096.394270399993"/>
    <n v="65960.072302"/>
    <m/>
    <m/>
    <m/>
    <m/>
    <m/>
    <m/>
    <m/>
  </r>
  <r>
    <s v="CALI"/>
    <x v="5"/>
    <x v="5"/>
    <n v="76001"/>
    <s v="TA-25-903361"/>
    <n v="79994"/>
    <s v="ORDEN DE CAMBIO"/>
    <s v="VALLE DEL CAUCA"/>
    <s v="CALI"/>
    <s v="BARRIO TEQUENDAMA CALI 5"/>
    <s v="REDEBAN"/>
    <s v="FO-25-1303380"/>
    <d v="2025-07-30T08:00:00"/>
    <d v="2025-08-02T11:05:00"/>
    <m/>
    <s v="CIERRE"/>
    <s v="CIERRE"/>
    <s v="CB UNO A UNO"/>
    <s v="CB UNO A UNO"/>
    <s v="EJECUTADO_EXITOSO"/>
    <s v="CIERRE EXITOSO"/>
    <s v="0_x000a_ 0_x000a_ 02-08-2025 SE VISITA ESTABLECIMIENTO Y SE RETIRAN EQUIPOS EN BUEN ESTADO Y SE DESTRUYE PUBLICIDAD EN SITIO."/>
    <s v="VISITA_TÉCNICA"/>
    <s v="SAXZZ547"/>
    <s v="TIPO I"/>
    <s v="TERRESTRE"/>
    <s v="BOLAÑOS TABORDA JORGE ENRIQUE"/>
    <n v="1"/>
    <n v="0"/>
    <n v="65960.072302"/>
    <n v="75096.394270399993"/>
    <n v="65960.072302"/>
    <m/>
    <m/>
    <m/>
    <m/>
    <m/>
    <m/>
    <m/>
  </r>
  <r>
    <s v="MEDELLIN"/>
    <x v="2"/>
    <x v="2"/>
    <n v="5001"/>
    <s v="TA-25-906297"/>
    <n v="43647"/>
    <s v="ORDEN DE CAMBIO"/>
    <s v="ANTIOQUIA"/>
    <s v="MEDELLIN"/>
    <s v="BARRIO PABLO SEXTO MEDELLIN"/>
    <s v="REDEBAN"/>
    <s v="FO-25-1308186"/>
    <d v="2025-07-30T15:59:00"/>
    <d v="2025-08-02T11:14:00"/>
    <m/>
    <s v="CIERRE"/>
    <s v="CIERRE"/>
    <s v="CB UNO A UNO"/>
    <s v="CB UNO A UNO"/>
    <s v="EJECUTADO_EXITOSO"/>
    <s v="CIERRE EXITOSO"/>
    <s v="0_x000a_ 0_x000a_ 02-08-2025 RETIRO DE DATAFONO Y LECTOR OK PUBLICIDAD DESTRUIDA EN SITIO"/>
    <s v="VISITA_TÉCNICA"/>
    <s v="GZJZZ772"/>
    <s v="TIPO I"/>
    <s v="TERRESTRE"/>
    <s v="PAREJA ECHAVARRIA JHON DAVID"/>
    <n v="1"/>
    <n v="0"/>
    <n v="65960.072302"/>
    <n v="75096.394270399993"/>
    <n v="65960.072302"/>
    <m/>
    <m/>
    <m/>
    <m/>
    <m/>
    <m/>
    <m/>
  </r>
  <r>
    <s v="VILLAVICENCIO"/>
    <x v="3"/>
    <x v="3"/>
    <n v="50001"/>
    <s v="TA-25-906317"/>
    <n v="78399"/>
    <s v="ORDEN DE CAMBIO"/>
    <s v="VILLAVICENCIO"/>
    <s v="META"/>
    <s v="BARRIO BAMBU VILLAVICENCIO"/>
    <s v="REDEBAN"/>
    <s v="FO-25-1308252"/>
    <d v="2025-07-30T15:59:00"/>
    <d v="2025-08-02T14:17:00"/>
    <m/>
    <s v="CIERRE"/>
    <s v="CIERRE"/>
    <s v="CB UNO A UNO"/>
    <s v="CB UNO A UNO"/>
    <s v="EJECUTADO_EXITOSO"/>
    <s v="CIERRE EXITOSO"/>
    <s v="0_x000a_ 0_x000a_ 02-08-2025 SE REALIZA CIERRE A SOLICITUD DE CLIENTE "/>
    <s v="VISITA_TÉCNICA"/>
    <s v="V1MZZ318"/>
    <s v="TIPO I"/>
    <s v="TERRESTRE"/>
    <s v="PEDREROS CONTRERAS MICHAEL STEVENS"/>
    <n v="1"/>
    <n v="0"/>
    <n v="65960.072302"/>
    <n v="75096.394270399993"/>
    <n v="65960.072302"/>
    <m/>
    <m/>
    <m/>
    <m/>
    <m/>
    <m/>
    <m/>
  </r>
  <r>
    <s v="NEIVA"/>
    <x v="3"/>
    <x v="3"/>
    <n v="41001"/>
    <s v="TA-25-913230"/>
    <n v="68564"/>
    <s v="ORDEN DE CAMBIO"/>
    <s v="HUILA"/>
    <s v="NEIVA"/>
    <s v="BARRIO EL VERGEL NEIVA 3"/>
    <s v="REDEBAN"/>
    <s v="FO-25-1313757"/>
    <d v="2025-07-31T16:29:00"/>
    <d v="2025-08-02T15:48:00"/>
    <m/>
    <s v="CIERRE"/>
    <s v="CIERRE"/>
    <s v="CB UNO A UNO"/>
    <s v="CB UNO A UNO"/>
    <s v="EJECUTADO_EXITOSO"/>
    <s v="CIERRE EXITOSO"/>
    <s v="0_x000a_ 0_x000a_ 02-08-2025 CLIENTE ENTREGA DATAFONO , CON SOPORTE ,LECTOR DE BARRAS , CABLE MAGIC BOX, FUENTE DE PODER DATÁFONO,10 ROLLOS PAPEL RBM, AVISO EXTERIOR Y HORARIOS DETERIORADOS SE DESTRUYE EN SITIO "/>
    <s v="VISITA_TÉCNICA"/>
    <s v="A100R566"/>
    <s v="TIPO I"/>
    <s v="TERRESTRE"/>
    <s v="ANDRADE HERNANDEZ JUAN CARLOS"/>
    <n v="1"/>
    <n v="0"/>
    <n v="65960.072302"/>
    <n v="75096.394270399993"/>
    <n v="65960.072302"/>
    <m/>
    <m/>
    <m/>
    <m/>
    <m/>
    <m/>
    <m/>
  </r>
  <r>
    <s v="VILLAVICENCIO"/>
    <x v="3"/>
    <x v="3"/>
    <n v="50689"/>
    <s v="TA-25-906319"/>
    <n v="55041"/>
    <s v="ORDEN DE CAMBIO"/>
    <s v="META"/>
    <s v="SAN MARTIN"/>
    <s v="BARRIO CAMOA SAN MARTIN"/>
    <s v="REDEBAN"/>
    <s v="FO-25-1308259"/>
    <d v="2025-07-30T15:59:00"/>
    <d v="2025-08-04T08:35:00"/>
    <m/>
    <s v="CIERRE"/>
    <s v="CIERRE"/>
    <s v="CB UNO A UNO"/>
    <s v="CB UNO A UNO"/>
    <s v="EJECUTADO_EXITOSO"/>
    <s v="CIERRE EXITOSO"/>
    <s v="0_x000a_ 0_x000a_ 03-08-2025 SE REALIZA RETIRO DE EQUIPOS  POR CIERRE DEL CORRESPONSAL SE ENTREGARÁN A BODEGA VILLAVICENCIO NO HAY PUBLICIDAD EN EL COMERCIO PESONA QUIEN ATIENDE NO SABE DONDE ESTA "/>
    <s v="VISITA_TÉCNICA"/>
    <s v="9CBZZ822"/>
    <s v="TIPO II"/>
    <s v="TERRESTRE"/>
    <s v="ROZO JIMENEZ EDGAR ARMANDO"/>
    <n v="1"/>
    <n v="0"/>
    <n v="144967.87232000002"/>
    <n v="140395.6348884"/>
    <n v="144967.87232000002"/>
    <m/>
    <m/>
    <m/>
    <m/>
    <m/>
    <m/>
    <m/>
  </r>
  <r>
    <s v="APARTADO"/>
    <x v="2"/>
    <x v="2"/>
    <n v="5172"/>
    <s v="TA-25-899434"/>
    <n v="37219"/>
    <s v="ORDEN DE CAMBIO"/>
    <s v="ANTIOQUIA"/>
    <s v="CHIGORODO"/>
    <s v="PTM CHIGORODO BERSAMAVI"/>
    <s v="REDEBAN"/>
    <s v="FO-25-1297464"/>
    <d v="2025-07-29T08:00:00"/>
    <d v="2025-08-04T09:05:00"/>
    <m/>
    <s v="CIERRE"/>
    <s v="CIERRE"/>
    <s v="AGREGADOR"/>
    <s v="COMCARD - PTM"/>
    <s v="EJECUTADO_EXITOSO"/>
    <s v="CIERRE EXITOSO"/>
    <s v="0_x000a_ 0_x000a_ 04-08-2025 USUARIO ENTREGA EQUIPOS EN BODEGA APARTADO. INDICA QUE LA PUBLICIDAD LE DIERON DISPOSICION FINAL"/>
    <s v="VISITA_TÉCNICA"/>
    <s v="GZ00K510"/>
    <s v="TIPO II"/>
    <s v="TERRESTRE"/>
    <s v="SALDARRIAGA MIRANDA SANTIAGO"/>
    <n v="1"/>
    <n v="0"/>
    <n v="144967.87232000002"/>
    <n v="140395.6348884"/>
    <n v="144967.87232000002"/>
    <m/>
    <m/>
    <m/>
    <m/>
    <m/>
    <m/>
    <m/>
  </r>
  <r>
    <s v="MEDELLIN"/>
    <x v="2"/>
    <x v="2"/>
    <n v="5001"/>
    <s v="TA-25-906295"/>
    <n v="43421"/>
    <s v="ORDEN DE CAMBIO"/>
    <s v="ANTIOQUIA"/>
    <s v="MEDELLIN"/>
    <s v="BARRIO ENCISO MEDELLIN 7"/>
    <s v="REDEBAN"/>
    <s v="FO-25-1308182"/>
    <d v="2025-07-30T15:59:00"/>
    <d v="2025-08-04T10:57:00"/>
    <m/>
    <s v="CIERRE"/>
    <s v="CIERRE"/>
    <s v="CB UNO A UNO"/>
    <s v="CB UNO A UNO"/>
    <s v="EJECUTADO_EXITOSO"/>
    <s v="CIERRE EXITOSO"/>
    <s v="0_x000a_ 0_x000a_ 04-08-2025 SE REALIZA RETIRO DE EQUIPOS DEL CORRESPONSAL BANCARIO. OK "/>
    <s v="VISITA_TÉCNICA"/>
    <s v="GA06Z301"/>
    <s v="TIPO I"/>
    <s v="TERRESTRE"/>
    <s v="ZAPATA LOPEZ EDWARD ASDRUBAL"/>
    <n v="1"/>
    <n v="0"/>
    <n v="65960.072302"/>
    <n v="75096.394270399993"/>
    <n v="65960.072302"/>
    <m/>
    <m/>
    <m/>
    <m/>
    <m/>
    <m/>
    <m/>
  </r>
  <r>
    <s v="VILLAVICENCIO"/>
    <x v="3"/>
    <x v="3"/>
    <n v="50001"/>
    <s v="TA-25-906339"/>
    <n v="79666"/>
    <s v="ORDEN DE CAMBIO"/>
    <s v="META"/>
    <s v="VILLAVICENCIO"/>
    <s v="BARRIO LA MADRID ETAPA 4 VILLAVICENCIO"/>
    <s v="REDEBAN"/>
    <s v="FO-25-1308329"/>
    <d v="2025-07-30T15:59:00"/>
    <d v="2025-08-04T11:09:00"/>
    <m/>
    <s v="CIERRE"/>
    <s v="CIERRE"/>
    <s v="CB UNO A UNO"/>
    <s v="CB UNO A UNO"/>
    <s v="EJECUTADO_EXITOSO"/>
    <s v="CIERRE EXITOSO"/>
    <s v="0_x000a_ 0_x000a_ 04-08-2025 SE REALIZA CIERRE A SOLICITUD DE CLIENTE "/>
    <s v="VISITA_TÉCNICA"/>
    <s v="SXUZZ192"/>
    <s v="TIPO I"/>
    <s v="TERRESTRE"/>
    <s v="PEDREROS CONTRERAS MICHAEL STEVENS"/>
    <n v="1"/>
    <n v="0"/>
    <n v="65960.072302"/>
    <n v="75096.394270399993"/>
    <n v="65960.072302"/>
    <m/>
    <m/>
    <m/>
    <m/>
    <m/>
    <m/>
    <m/>
  </r>
  <r>
    <s v="BOGOTA"/>
    <x v="0"/>
    <x v="0"/>
    <n v="25899"/>
    <s v="TA-25-906312"/>
    <n v="75770"/>
    <s v="ORDEN DE CAMBIO"/>
    <s v="CUNDINAMARCA"/>
    <s v="ZIPAQUIRA"/>
    <s v="BARRIO SAN CARLOS ZIPAQUIRA 3"/>
    <s v="REDEBAN"/>
    <s v="FO-25-1308237"/>
    <d v="2025-07-30T15:59:00"/>
    <d v="2025-08-04T11:24:00"/>
    <m/>
    <s v="CIERRE"/>
    <s v="CIERRE"/>
    <s v="CB UNO A UNO"/>
    <s v="CB UNO A UNO"/>
    <s v="EJECUTADO_EXITOSO"/>
    <s v="CIERRE EXITOSO"/>
    <s v="0_x000a_ 0_x000a_ 04-08-2025 SE REALIZA EL RETIRO DE EQUIPO DE CB BANCOLOMBIA SIN NOVEDAD "/>
    <s v="VISITA_TÉCNICA"/>
    <s v="F100V515"/>
    <s v="TIPO II"/>
    <s v="TERRESTRE"/>
    <s v="ORTIZ MARTINEZ STIVEN"/>
    <n v="1"/>
    <n v="0"/>
    <n v="144967.87232000002"/>
    <n v="140395.6348884"/>
    <n v="144967.87232000002"/>
    <m/>
    <m/>
    <m/>
    <m/>
    <m/>
    <m/>
    <m/>
  </r>
  <r>
    <s v="MEDELLIN"/>
    <x v="2"/>
    <x v="2"/>
    <n v="5001"/>
    <s v="TA-25-906299"/>
    <n v="51454"/>
    <s v="ORDEN DE CAMBIO"/>
    <s v="ANTIOQUIA"/>
    <s v="MEDELLIN"/>
    <s v="BARRIO ROBLEDO BELLO HORIZONTE"/>
    <s v="REDEBAN"/>
    <s v="FO-25-1308191"/>
    <d v="2025-07-30T15:59:00"/>
    <d v="2025-08-04T12:36:00"/>
    <m/>
    <s v="CIERRE"/>
    <s v="CIERRE"/>
    <s v="CB UNO A UNO"/>
    <s v="CB UNO A UNO"/>
    <s v="EJECUTADO_EXITOSO"/>
    <s v="CIERRE EXITOSO"/>
    <s v="_x000a_ 0_x000a_ 04-08-2025 SE RELIZA CIERRE EXITOSO "/>
    <s v="VISITA_TÉCNICA"/>
    <s v="GB09Z948"/>
    <s v="TIPO I"/>
    <s v="TERRESTRE"/>
    <s v="ALVAREZ ARENAS VICTOR HUGO"/>
    <n v="1"/>
    <n v="0"/>
    <n v="65960.072302"/>
    <n v="75096.394270399993"/>
    <n v="65960.072302"/>
    <m/>
    <m/>
    <m/>
    <m/>
    <m/>
    <m/>
    <m/>
  </r>
  <r>
    <s v="BUCARAMANGA"/>
    <x v="1"/>
    <x v="1"/>
    <n v="68547"/>
    <s v="TA-25-913236"/>
    <n v="57809"/>
    <s v="ORDEN DE CAMBIO"/>
    <s v="SANTANDER"/>
    <s v="PIEDECUESTA"/>
    <s v="BARRIO SAN ANTONIO PIEDECUESTA"/>
    <s v="REDEBAN"/>
    <s v="FO-25-1313773"/>
    <d v="2025-07-31T16:29:00"/>
    <d v="2025-08-04T12:36:00"/>
    <m/>
    <s v="CIERRE"/>
    <s v="CIERRE"/>
    <s v="CB UNO A UNO"/>
    <s v="CB UNO A UNO"/>
    <s v="EJECUTADO_EXITOSO"/>
    <s v="CIERRE EXITOSO"/>
    <s v="_x000a_ 02/08/2025 SE COMUNICA CON EL SEÑOR JOHAN JAIMES AL NÚMERO 3202705718 EL CUAL NOS INFORMA QUE POR MOTIVOS DE NO TENER CONOCIMIENTO NO NOS PUEDE RECIBIR EL DÍA HOY , POR FAVOR IR EL DÍA 4/8/25 EN EL TRANSCURSO AM_x000a_ 04-08-2025 SE VISITA COMERCIO SE REALIZA EL RETIRO DE EQUIPOS DATÁFONO OK,LECTOR DE BARRAS OK, JUNTO CON SUS RESPECTIVOS ACCESORIOS CIERRE EXITOSO "/>
    <s v="VISITA_TÉCNICA"/>
    <s v="TSZZZ665"/>
    <s v="TIPO II"/>
    <s v="TERRESTRE"/>
    <s v="BARAJAS BERMUDEZ YAHIR MAURICIO"/>
    <n v="1"/>
    <n v="0"/>
    <n v="144967.87232000002"/>
    <n v="140395.6348884"/>
    <n v="144967.87232000002"/>
    <m/>
    <m/>
    <m/>
    <m/>
    <m/>
    <m/>
    <m/>
  </r>
  <r>
    <s v="MEDELLIN"/>
    <x v="2"/>
    <x v="2"/>
    <n v="5129"/>
    <s v="TA-25-906300"/>
    <n v="77924"/>
    <s v="ORDEN DE CAMBIO"/>
    <s v="ANTIOQUIA"/>
    <s v="CALDAS"/>
    <s v="BARRIO LA PLAYITA CALDAS"/>
    <s v="REDEBAN"/>
    <s v="FO-25-1322039"/>
    <d v="2025-07-30T15:59:00"/>
    <d v="2025-08-04T13:19:00"/>
    <m/>
    <s v="CIERRE"/>
    <s v="CIERRE"/>
    <s v="CB UNO A UNO"/>
    <s v="CB UNO A UNO"/>
    <s v="EJECUTADO_EXITOSO"/>
    <s v="CIERRE EXITOSO"/>
    <s v="_x000a_ 0_x000a_ 02-08-2025 SE REALIZÓ VISITA LOCAL SE ENCUENTRA CERRADO Y VACÍO SE REALIZÓ GESTIÓN TELEFÓNICA SE HABLO CON LA SEÑORA MARY LUZ MONTOYA EN EL 3225247381 NOS INDICA QUE LOS EQUIPOS SE ENCUENTRA EN UNA BODEGA Y EL DÍA DE HOY NO NOS PUEDE ATENDER PIDE REPROGRAMAR VISITA PARA LA PRÓXIMA SEMANA _x000a_ 0_x000a_ 04-08-2025 SE REALIZA CIERRE DE CB"/>
    <s v="VISITA_TÉCNICA"/>
    <s v="A1NZZ977"/>
    <s v="TIPO I"/>
    <s v="TERRESTRE"/>
    <s v="HERNANDEZ CHAVARRIA JUAN CAMILO"/>
    <n v="1"/>
    <n v="0"/>
    <n v="65960.072302"/>
    <n v="75096.394270399993"/>
    <n v="65960.072302"/>
    <m/>
    <m/>
    <m/>
    <m/>
    <m/>
    <m/>
    <m/>
  </r>
  <r>
    <s v="TUNJA"/>
    <x v="1"/>
    <x v="1"/>
    <n v="15001"/>
    <s v="TA-25-919349"/>
    <n v="55074"/>
    <s v="ORDEN DE CAMBIO"/>
    <s v="BOYACA"/>
    <s v="TUNJA"/>
    <s v="BARRIO MARIA FERNANDA TUNJA"/>
    <s v="REDEBAN"/>
    <s v="FO-25-1325587"/>
    <d v="2025-08-04T10:59:00"/>
    <d v="2025-08-04T13:30:00"/>
    <m/>
    <s v="CIERRE"/>
    <s v="CAMBIO DE RAZÓN SOCIAL"/>
    <s v="CB UNO A UNO"/>
    <s v="CB UNO A UNO"/>
    <s v="EJECUTADO_EXITOSO"/>
    <s v="CIERRE EXITOSO"/>
    <s v="_x000a_ 0_x000a_ 04-08-2025 RETIRO DE DATAFONO Y LECTOR DE CÓDIGO DE BARRAS POR CAMBIO DE RAZÓN SOCIAL EXITOSO"/>
    <s v="VISITA_TÉCNICA"/>
    <s v="XPAZZ658"/>
    <s v="TIPO I"/>
    <s v="TERRESTRE"/>
    <s v="HERRERA GARZON JEYSON STEVENT"/>
    <n v="1"/>
    <n v="0"/>
    <n v="65960.072302"/>
    <n v="75096.394270399993"/>
    <n v="65960.072302"/>
    <m/>
    <m/>
    <m/>
    <m/>
    <m/>
    <m/>
    <m/>
  </r>
  <r>
    <s v="BOGOTA"/>
    <x v="0"/>
    <x v="0"/>
    <n v="25290"/>
    <s v="TA-25-899488"/>
    <n v="52683"/>
    <s v="ORDEN DE CAMBIO"/>
    <s v="CUNDINAMARCA"/>
    <s v="FUSAGASUGA"/>
    <s v="PTM FUSAGASUGA DROGUERIA EL M"/>
    <s v="REDEBAN"/>
    <s v="FO-25-1297556"/>
    <d v="2025-07-29T08:00:00"/>
    <d v="2025-08-04T15:06:00"/>
    <m/>
    <s v="CIERRE"/>
    <s v="RECUPERACION DE EQUIPOS"/>
    <s v="AGREGADOR"/>
    <s v="COMCARD - PTM"/>
    <s v="EJECUTADO_EXITOSO"/>
    <s v="CIERRE EXITOSO"/>
    <s v="_x000a_ 0_x000a_ 04-08-2025 SE REALIZA VISITA DE CAMPO DONDE SE RETIRAN EQUIPOS SIN NOVEDAD ."/>
    <s v="VISITA_TÉCNICA"/>
    <s v="TR0FZ902"/>
    <s v="TIPO II"/>
    <s v="TERRESTRE"/>
    <s v="LOZADA ROJAS CHRISTIAN ANDRES"/>
    <n v="1"/>
    <n v="0"/>
    <n v="144967.87232000002"/>
    <n v="140395.6348884"/>
    <n v="144967.87232000002"/>
    <m/>
    <m/>
    <m/>
    <m/>
    <m/>
    <m/>
    <m/>
  </r>
  <r>
    <s v="CALI"/>
    <x v="5"/>
    <x v="5"/>
    <n v="76001"/>
    <s v="TA-25-899554"/>
    <n v="58693"/>
    <s v="ORDEN DE CAMBIO"/>
    <s v="VALLE DEL CAUCA"/>
    <s v="CALI"/>
    <s v="BARRIO SANTA BARBARA CALI 2"/>
    <s v="REDEBAN"/>
    <s v="FO-25-1297655"/>
    <d v="2025-07-29T08:00:00"/>
    <d v="2025-08-05T05:00:00"/>
    <m/>
    <s v="CIERRE"/>
    <s v="RECUPERACION DE EQUIPOS"/>
    <s v="CB UNO A UNO"/>
    <s v="CB UNO A UNO"/>
    <s v="EJECUTADO_EXITOSO"/>
    <s v="CIERRE EXITOSO"/>
    <s v="_x000a_ 0_x000a_ 04-08-2025 SE REALIZA RETIRO DE EQUIPO, ACCESORIOS Y PUBLICIDAD DE CB BANCOLOMBIA, LA PUBLICIDAD RETIRADA ES DESTRUIDA EN SITIO. LOS EQUIPOS Y ACCESORIOS SON ENTREGADOS EN BODEGA DE LINEA COMUNICACIONES SEDE CALI."/>
    <s v="VISITA_TÉCNICA"/>
    <s v="IWZZZ008"/>
    <s v="TIPO I"/>
    <s v="TERRESTRE"/>
    <s v="MONTERO MUESES GIAN CARLO"/>
    <n v="1"/>
    <n v="0"/>
    <n v="65960.072302"/>
    <n v="75096.394270399993"/>
    <n v="65960.072302"/>
    <m/>
    <m/>
    <m/>
    <m/>
    <m/>
    <m/>
    <m/>
  </r>
  <r>
    <s v="SINCELEJO"/>
    <x v="4"/>
    <x v="4"/>
    <n v="70001"/>
    <s v="TA-25-906325"/>
    <n v="50267"/>
    <s v="ORDEN DE CAMBIO"/>
    <s v="SUCRE"/>
    <s v="SINCELEJO"/>
    <s v="BARRIO PIONEROS SINCELEJO 1"/>
    <s v="REDEBAN"/>
    <s v="FO-25-1308275"/>
    <d v="2025-07-30T15:59:00"/>
    <d v="2025-08-05T07:56:00"/>
    <m/>
    <s v="CIERRE"/>
    <s v="CIERRE"/>
    <s v="CB UNO A UNO"/>
    <s v="CB UNO A UNO"/>
    <s v="EJECUTADO_EXITOSO"/>
    <s v="CIERRE EXITOSO"/>
    <s v="_x000a_ 0_x000a_ 04-08-2025 SE VISITA COMERCIO, SE HACE CIERRE DEL CB, SE RETIRA DATAFONO, LECTOR Y ACCESORIOS, ADEMÁS SE RETIRA PUBLICIDAD ( AVISO EXTERIOR Y DISPLAY HORARIO ) SE DESTRUYE EN SITIO, NO CUENTA CON ROLLOS."/>
    <s v="VISITA_TÉCNICA"/>
    <s v="AD00V068"/>
    <s v="TIPO I"/>
    <s v="TERRESTRE"/>
    <s v="CACERES HERNANDEZ ANDRES"/>
    <n v="1"/>
    <n v="0"/>
    <n v="65960.072302"/>
    <n v="75096.394270399993"/>
    <n v="65960.072302"/>
    <m/>
    <m/>
    <m/>
    <m/>
    <m/>
    <m/>
    <m/>
  </r>
  <r>
    <s v="IBAGUE"/>
    <x v="3"/>
    <x v="3"/>
    <n v="73001"/>
    <s v="TA-25-906327"/>
    <n v="76009"/>
    <s v="ORDEN DE CAMBIO"/>
    <s v="TOLIMA"/>
    <s v="IBAGUE"/>
    <s v="BARRIO EL SALADO IBAGUE  14 "/>
    <s v="REDEBAN"/>
    <s v="FO-25-1308280"/>
    <d v="2025-07-30T15:59:00"/>
    <d v="2025-08-05T08:07:00"/>
    <m/>
    <s v="CIERRE"/>
    <s v="CIERRE"/>
    <s v="CB UNO A UNO"/>
    <s v="CB UNO A UNO"/>
    <s v="EJECUTADO_EXITOSO"/>
    <s v="CIERRE EXITOSO"/>
    <s v="_x000a_ 31/07/2025 SE COMUNICA AL NÚMERO 3134141746, LA SEÑORA SANDRA GOMEZ SOLICITA SE PUEDA REALIZAR ACTIVIDAD EL DÍA 04-08-2025 EN HORAS DE LA TARDE EN LA DIRECCIÓN CONJUNTO VILLA SAN JUAN; DEBIDO A QUE ENTREGO EL COMERCIO Y TRASLADO LOS EQUIPOS A ESA DIRECCIÓN. GESTIÓN TELEFÓNICA_x000a_ 04-08-2025 SE VISITA DIRECCIÓN NUEVA DE RETIRO LA PERSONA AQUE ATIENDE HACE ENTREGA DE MANERA VOLUNTARIA DE DATÁFONO,LECTOR ,NO PUBLICIDAD,NO ROLLOS"/>
    <s v="VISITA_TÉCNICA"/>
    <s v="LM0BZ653"/>
    <s v="TIPO I"/>
    <s v="TERRESTRE"/>
    <s v="GUTIERREZ  CAMILO ANDRES"/>
    <n v="1"/>
    <n v="0"/>
    <n v="65960.072302"/>
    <n v="75096.394270399993"/>
    <n v="65960.072302"/>
    <m/>
    <m/>
    <m/>
    <m/>
    <m/>
    <m/>
    <m/>
  </r>
  <r>
    <s v="BOGOTA"/>
    <x v="0"/>
    <x v="0"/>
    <n v="11001"/>
    <s v="TA-25-906332"/>
    <n v="21085"/>
    <s v="ORDEN DE CAMBIO"/>
    <s v="CUNDINAMARCA"/>
    <s v="BOGOTA"/>
    <s v="BARRIO BOSA X BOGOTA"/>
    <s v="REDEBAN"/>
    <s v="FO-25-1322091"/>
    <d v="2025-07-30T15:59:00"/>
    <d v="2025-08-05T08:40:00"/>
    <m/>
    <s v="CIERRE"/>
    <s v="CIERRE"/>
    <s v="CB UNO A UNO"/>
    <s v="CB UNO A UNO"/>
    <s v="EJECUTADO_EXITOSO"/>
    <s v="CIERRE EXITOSO"/>
    <s v="_x000a_ 0_x000a_ 01-08-2025 SE LLEGA A COMERCIO EL CUAL SE ENCUENTRA CERRADO Y CON UNA AVISO DE CERRADO ASTA EL DÍAS 4 DE AGOSTO SE REALIZA INTENTOS DE COMUNICACIÓN CON CLIENTE A NÚMERO REGISTRADO 3195311854 NADIE CONTESTA SE ESCALA Y SE REPOGRAMA _x000a_ 0_x000a_ 05-08-2025 SE REALIZA CIERRE CB BANCOLOMBIA SE RETIRA DATAFONO BASE FUENTE DATOS HUB PINPAD Y LECTORA ,SE DESTRUYE PUBLICIDAD EN SITIO "/>
    <s v="VISITA_TÉCNICA"/>
    <s v="AAA0Z483"/>
    <s v="TIPO I"/>
    <s v="TERRESTRE"/>
    <s v="GALINDO ROJAS LUIS FELIPE"/>
    <n v="1"/>
    <n v="0"/>
    <n v="65960.072302"/>
    <n v="75096.394270399993"/>
    <n v="65960.072302"/>
    <m/>
    <m/>
    <m/>
    <m/>
    <m/>
    <m/>
    <m/>
  </r>
  <r>
    <s v="SANTA MARTA"/>
    <x v="4"/>
    <x v="4"/>
    <n v="47798"/>
    <s v="TA-25-903357"/>
    <n v="22176"/>
    <s v="ORDEN DE CAMBIO"/>
    <s v="MAGDALENA"/>
    <s v="TENERIFE"/>
    <s v="BARRIO INSTITUTO TENERIFE MAGD"/>
    <s v="REDEBAN"/>
    <s v="FO-25-1303364"/>
    <d v="2025-07-30T08:00:00"/>
    <d v="2025-08-05T10:42:00"/>
    <m/>
    <s v="CIERRE"/>
    <s v="CIERRE"/>
    <s v="CB UNO A UNO"/>
    <s v="CB UNO A UNO"/>
    <s v="EJECUTADO_EXITOSO"/>
    <s v="CIERRE EXITOSO"/>
    <s v="_x000a_ 0_x000a_ 05-08-2025 SE REALIZA DESMONTÉ DE CB EN DIRECCIÓN,SE RETIRA EQUIPO Y LECTORA "/>
    <s v="VISITA_TÉCNICA"/>
    <s v="ADZZZ611"/>
    <s v="TIPO IV"/>
    <s v="TERRESTRE"/>
    <s v="MAESTRE MENGUAL EDGAR ENRIQUE"/>
    <n v="1"/>
    <n v="0"/>
    <n v="479588.87655000004"/>
    <n v="196536.5258152"/>
    <n v="479588.87655000004"/>
    <m/>
    <m/>
    <m/>
    <m/>
    <m/>
    <m/>
    <m/>
  </r>
  <r>
    <s v="VILLAVICENCIO"/>
    <x v="3"/>
    <x v="3"/>
    <n v="50606"/>
    <s v="TA-25-922483"/>
    <n v="53818"/>
    <s v="ORDEN DE CAMBIO"/>
    <s v="META"/>
    <s v="RESTREPO"/>
    <s v="BARRIO CENTRO RESTREPO META 3"/>
    <s v="REDEBAN"/>
    <s v="FO-25-1330237"/>
    <d v="2025-08-05T09:41:00"/>
    <d v="2025-08-05T10:56:00"/>
    <m/>
    <s v="CIERRE"/>
    <s v="CAMBIO DE RAZÓN SOCIAL"/>
    <s v="CB UNO A UNO"/>
    <s v="CB UNO A UNO"/>
    <s v="EJECUTADO_EXITOSO"/>
    <s v="CIERRE EXITOSO"/>
    <s v="_x000a_ 0_x000a_ 05-08-2025 SE REALIZA VISITA A COMERCIO SE REALIZA CIERRE CB SE RECUPERA DATÁFONO Y LECTOR OK SIN NOVEDADES "/>
    <s v="VISITA_TÉCNICA"/>
    <s v="9C2ZZ288"/>
    <s v="TIPO II"/>
    <s v="TERRESTRE"/>
    <s v="CASTRILLON URREA LONDIER LEANDRO"/>
    <n v="1"/>
    <n v="0"/>
    <n v="144967.87232000002"/>
    <n v="140395.6348884"/>
    <n v="144967.87232000002"/>
    <m/>
    <m/>
    <m/>
    <m/>
    <m/>
    <m/>
    <m/>
  </r>
  <r>
    <s v="BOGOTA"/>
    <x v="0"/>
    <x v="0"/>
    <n v="25899"/>
    <s v="TA-25-906313"/>
    <n v="76992"/>
    <s v="ORDEN DE CAMBIO"/>
    <s v="CUNDINAMARCA"/>
    <s v="ZIPAQUIRA"/>
    <s v="BARRIO SAN PABLO ZIPAQUIRA 2"/>
    <s v="REDEBAN"/>
    <s v="FO-25-1328260"/>
    <d v="2025-07-30T15:59:00"/>
    <d v="2025-08-05T11:49:00"/>
    <m/>
    <s v="CIERRE"/>
    <s v="CIERRE"/>
    <s v="CB UNO A UNO"/>
    <s v="CB UNO A UNO"/>
    <s v="EJECUTADO_EXITOSO"/>
    <s v="CIERRE EXITOSO"/>
    <s v="_x000a_ 0_x000a_ 04-08-2025 SE LLEGA A COMERCIO EL CUAL SE ENCUENTRA CERRADO SE REALIZA INTENTOS DE COMUNICACIÓN TELÉFONICA  A LOS NÚMEROS REGISTRADOS (3113255760 NÚMERO EQUIVOCADO )(3502000617 NADIE CONTESTA )_x000a_SE ESCALA Y SE REPOGRAMA _x000a_ 0_x000a_ 05-08-2025 DURANTE LA VISITA TECNICA SE REALIZA RETIRO DE DATAFONO, A SOLICITUD DE CLIENTE, COMERCIO INDICA QUE NO DESEA QUEDAR COMO ADQUIRENTE INDICA QUE RETIREMOS EL DATAFONO SE RETIRA LECTOR DE CODIGO DE BARRAS   POR CIERRE DE PUNTO PUBLICIDAD DISPONIBLE FUE RETIRADA Y DESTRUIDA"/>
    <s v="VISITA_TÉCNICA"/>
    <s v="A18ZZ429"/>
    <s v="TIPO II"/>
    <s v="TERRESTRE"/>
    <s v="GALEANO SORIANO JUAN DAVID"/>
    <n v="1"/>
    <n v="0"/>
    <n v="144967.87232000002"/>
    <n v="140395.6348884"/>
    <n v="144967.87232000002"/>
    <m/>
    <m/>
    <m/>
    <m/>
    <m/>
    <m/>
    <m/>
  </r>
  <r>
    <s v="MEDELLIN"/>
    <x v="2"/>
    <x v="2"/>
    <n v="5390"/>
    <s v="TA-25-913237"/>
    <n v="52872"/>
    <s v="ORDEN DE CAMBIO"/>
    <s v="ANTIOQUIA"/>
    <s v="LA PINTADA"/>
    <s v="BARRIO PUEBLO NUEVO LA PINTADA"/>
    <s v="REDEBAN"/>
    <s v="FO-25-1313780"/>
    <d v="2025-07-31T16:29:00"/>
    <d v="2025-08-05T15:44:00"/>
    <m/>
    <s v="CIERRE"/>
    <s v="RECUPERACION DE EQUIPOS"/>
    <s v="CB UNO A UNO"/>
    <s v="CB UNO A UNO"/>
    <s v="EJECUTADO_EXITOSO"/>
    <s v="CIERRE EXITOSO"/>
    <s v="_x000a_ 0_x000a_ 05-08-2025 SE REALIZA CIERRE DE CB"/>
    <s v="VISITA_TÉCNICA"/>
    <s v="BA0IZ175"/>
    <s v="TIPO II"/>
    <s v="TERRESTRE"/>
    <s v="HERNANDEZ CHAVARRIA JUAN CAMILO"/>
    <n v="1"/>
    <n v="0"/>
    <n v="144967.87232000002"/>
    <n v="140395.6348884"/>
    <n v="144967.87232000002"/>
    <m/>
    <m/>
    <m/>
    <m/>
    <m/>
    <m/>
    <m/>
  </r>
  <r>
    <s v="CALI"/>
    <x v="5"/>
    <x v="5"/>
    <n v="76001"/>
    <s v="TA-25-924129"/>
    <n v="70371"/>
    <s v="ORDEN DE CAMBIO"/>
    <s v="VALLE DEL CAUCA"/>
    <s v="CALI"/>
    <s v="BARRIO OASIS DE CAMFANDI CALI"/>
    <s v="REDEBAN"/>
    <s v="FO-25-1332952"/>
    <d v="2025-08-05T14:20:00"/>
    <d v="2025-08-06T08:55:00"/>
    <m/>
    <s v="CIERRE"/>
    <s v="RECUPERACION DE EQUIPOS"/>
    <s v="CB UNO A UNO"/>
    <s v="CB UNO A UNO"/>
    <s v="EJECUTADO_EXITOSO"/>
    <s v="CIERRE EXITOSO"/>
    <s v="_x000a_ 0_x000a_ 06-08-2025 SE RETIRA DATÁFONO,LECTOR AVISO EXTERIOR Y DISPLEY DE HORARIOS"/>
    <s v="VISITA_TÉCNICA"/>
    <s v="NN006465"/>
    <s v="TIPO I"/>
    <s v="TERRESTRE"/>
    <s v="CUERO RUIZ JHONNY"/>
    <n v="1"/>
    <n v="0"/>
    <n v="65960.072302"/>
    <n v="75096.394270399993"/>
    <n v="65960.072302"/>
    <m/>
    <m/>
    <m/>
    <m/>
    <m/>
    <m/>
    <m/>
  </r>
  <r>
    <s v="CARTAGENA"/>
    <x v="4"/>
    <x v="4"/>
    <n v="13001"/>
    <s v="TA-25-913238"/>
    <n v="25442"/>
    <s v="ORDEN DE CAMBIO"/>
    <s v="BOLIVAR"/>
    <s v="CARTAGENA"/>
    <s v="MEGATIENDAS CRESPO"/>
    <s v="REDEBAN"/>
    <s v="FO-25-1313785"/>
    <d v="2025-07-31T16:29:00"/>
    <d v="2025-08-06T10:16:00"/>
    <m/>
    <s v="CIERRE"/>
    <s v="RECUPERACION DE EQUIPOS"/>
    <s v="CB UNO A UNO"/>
    <s v="CB UNO A UNO"/>
    <s v="EJECUTADO_EXITOSO"/>
    <s v="PARCIAL EXITOSO ACCESORIOS"/>
    <s v="0_x000a_ 0_x000a_ 05-08-2025 SE REALIZA CIERRE DEL CB CLIENTE ENTREGA SOLO EL EQUIPO NO TIENE LECTORA FUENTE CABLES DE RED EN BUEN ESTADO NO TIENE PUBLICIDAD "/>
    <s v="VISITA_TÉCNICA"/>
    <s v="A000T621"/>
    <s v="TIPO I"/>
    <s v="TERRESTRE"/>
    <s v="CANEDO HERRERA ALEXANDER"/>
    <n v="1"/>
    <n v="0"/>
    <n v="65960.072302"/>
    <n v="75096.394270399993"/>
    <n v="65960.072302"/>
    <m/>
    <m/>
    <m/>
    <m/>
    <m/>
    <m/>
    <m/>
  </r>
  <r>
    <s v="NEIVA"/>
    <x v="3"/>
    <x v="3"/>
    <n v="41551"/>
    <s v="TA-25-906314"/>
    <n v="40634"/>
    <s v="ORDEN DE CAMBIO"/>
    <s v="HUILA"/>
    <s v="PITALITO"/>
    <s v="BARRIO CENTRO PITALITO 3"/>
    <s v="REDEBAN"/>
    <s v="FO-25-1322064"/>
    <d v="2025-07-30T15:59:00"/>
    <d v="2025-08-06T10:16:00"/>
    <m/>
    <s v="CIERRE"/>
    <s v="CIERRE"/>
    <s v="CB UNO A UNO"/>
    <s v="CB UNO A UNO"/>
    <s v="EJECUTADO_EXITOSO"/>
    <s v="CIERRE EXITOSO"/>
    <s v="0_x000a_ 0_x000a_ 02-08-2025 SE REALIZA VISITA AL PUNTO, PERSONA ENCARGADA NO TIENE PERIMISO PARA ENTREGAR EQUIPOS YA EL TITULAR NO SE ENCUENTRA PIDE Y POR FAVOR SE REPROGRAME VISITA._x000a_ 0_x000a_ 06-08-2025 CLIENTE REALIZA LA ENTREGA DE DATAFONO CON SOPORTE , LECTOR DE BARRAS , CABLE MAGIC BOX, FUENTE DE PODER DATÁFONO,210 ROLLOS PAPEL RBM , AVISO EXTERIOR DETERIORADO SE DESTRUYE EN SITIO , SE TOMAUESTRA FOTOGRÁFICA "/>
    <s v="VISITA_TÉCNICA"/>
    <s v="00AVX001-9A0OZ212"/>
    <s v="TIPO III"/>
    <s v="TERRESTRE"/>
    <s v="ANDRADE HERNANDEZ JUAN CARLOS"/>
    <n v="1"/>
    <n v="0"/>
    <n v="275728.78077800001"/>
    <n v="196536.5258152"/>
    <n v="275728.78077800001"/>
    <m/>
    <m/>
    <m/>
    <m/>
    <m/>
    <m/>
    <m/>
  </r>
  <r>
    <s v="BUCARAMANGA"/>
    <x v="1"/>
    <x v="1"/>
    <n v="68755"/>
    <s v="TA-25-924059"/>
    <n v="70529"/>
    <s v="ORDEN DE CAMBIO"/>
    <s v="SANTANDER"/>
    <s v="SOCORRO"/>
    <s v="BARRIO CENTRO SOCORRO 11"/>
    <s v="REDEBAN"/>
    <s v="FO-25-1332825"/>
    <d v="2025-08-05T14:20:00"/>
    <d v="2025-08-06T10:19:00"/>
    <m/>
    <s v="CIERRE"/>
    <s v="CIERRE"/>
    <s v="CB UNO A UNO"/>
    <s v="CB UNO A UNO"/>
    <s v="EJECUTADO_EXITOSO"/>
    <s v="CIERRE EXITOSO"/>
    <s v="0_x000a_ 0_x000a_ 06-08-2025 SE VISITA COMERCIO SE REALIZA CIERRE CB BANCOLOMBIA PURO SE RECOGE 1 DATÁFONO LECTOR DE BARRAS BASE DE DATAFONO SIN ROLLOS SIN PUBLICIDAD "/>
    <s v="VISITA_TÉCNICA"/>
    <s v="ON008936"/>
    <s v="TIPO III"/>
    <s v="TERRESTRE"/>
    <s v="HERRERA LUQUE SAUL JAVIER"/>
    <n v="1"/>
    <n v="0"/>
    <n v="275728.78077800001"/>
    <n v="196536.5258152"/>
    <n v="275728.78077800001"/>
    <m/>
    <m/>
    <m/>
    <m/>
    <m/>
    <m/>
    <m/>
  </r>
  <r>
    <s v="PEREIRA"/>
    <x v="5"/>
    <x v="6"/>
    <n v="66001"/>
    <s v="TA-25-924074"/>
    <n v="35431"/>
    <s v="ORDEN DE CAMBIO"/>
    <s v="RISARALDA"/>
    <s v="PEREIRA"/>
    <s v="BARRIO CUBA PEREIRA 1"/>
    <s v="REDEBAN"/>
    <s v="FO-25-1332842"/>
    <d v="2025-08-05T14:20:00"/>
    <d v="2025-08-06T10:32:00"/>
    <m/>
    <s v="CIERRE"/>
    <s v="CIERRE"/>
    <s v="CB UNO A UNO"/>
    <s v="CB UNO A UNO"/>
    <s v="EJECUTADO_EXITOSO"/>
    <s v="CIERRE EXITOSO"/>
    <s v="0_x000a_ 0_x000a_ 06-08-2025 VISITAMOS COMERCIO REALIZAMOS RETIRO DE DATÁFONO CON LECTOR DE BARRAS, DESMONTAMOS AVISO EXTERIOR, FLANGGER Y DISPLAY LEGAL (HORARIO) DESTRUIMOS LA PUBLICIDAD EN EL PUNTO. "/>
    <s v="VISITA_TÉCNICA"/>
    <s v="AB000213"/>
    <s v="TIPO I"/>
    <s v="TERRESTRE"/>
    <s v="ARROYAVE CANO MANUEL GUILLERMO"/>
    <n v="1"/>
    <n v="0"/>
    <n v="65960.072302"/>
    <n v="75096.394270399993"/>
    <n v="65960.072302"/>
    <m/>
    <m/>
    <m/>
    <m/>
    <m/>
    <m/>
    <m/>
  </r>
  <r>
    <s v="BARRANQUILLA"/>
    <x v="4"/>
    <x v="4"/>
    <n v="8001"/>
    <s v="TA-25-924058"/>
    <n v="73804"/>
    <s v="ORDEN DE CAMBIO"/>
    <s v="ATLANTICO"/>
    <s v="BARRANQUILLA"/>
    <s v="BARRIO SANTO DOMINGO BARRANQUI"/>
    <s v="REDEBAN"/>
    <s v="FO-25-1332822"/>
    <d v="2025-08-05T14:20:00"/>
    <d v="2025-08-06T10:39:00"/>
    <m/>
    <s v="CIERRE"/>
    <s v="CIERRE"/>
    <s v="CB UNO A UNO"/>
    <s v="CB UNO A UNO"/>
    <s v="EJECUTADO_EXITOSO"/>
    <s v="CIERRE EXITOSO"/>
    <s v="0_x000a_ 0_x000a_ 06-08-2025 SE REALIZA VISITA TÉCNICA, SE RETIRA DEL SITIO, DATAFONO INGENICO DESK 3500, PIN PAD DESK 1500, LECTOR DE BARRAS, Y HUB, SE ENVÍA A BODEGA DE LÍNEA COMUNICACIONES EN LA CIUDAD DE BARRANQUILLA, NO SE RETIRA PUBLICIDAD, CLIENTE INDICA QUE LE DIÓ DISPOSICIÓN FINAL."/>
    <s v="VISITA_TÉCNICA"/>
    <s v="EG0FZ770"/>
    <s v="TIPO I"/>
    <s v="TERRESTRE"/>
    <s v="DE AGUAS MUÑOZ DAVID JOSE"/>
    <n v="1"/>
    <n v="0"/>
    <n v="65960.072302"/>
    <n v="75096.394270399993"/>
    <n v="65960.072302"/>
    <m/>
    <m/>
    <m/>
    <m/>
    <m/>
    <m/>
    <m/>
  </r>
  <r>
    <s v="PEREIRA"/>
    <x v="5"/>
    <x v="6"/>
    <n v="66170"/>
    <s v="TA-25-924088"/>
    <n v="79381"/>
    <s v="ORDEN DE CAMBIO"/>
    <s v="RISARALDA"/>
    <s v="DOSQUEBRADAS"/>
    <s v="BARRIO SANTA ISABEL DOSQUEBRADAS 1"/>
    <s v="REDEBAN"/>
    <s v="FO-25-1332871"/>
    <d v="2025-08-05T14:20:00"/>
    <d v="2025-08-06T11:07:00"/>
    <m/>
    <s v="CIERRE"/>
    <s v="CIERRE"/>
    <s v="CB UNO A UNO"/>
    <s v="CB UNO A UNO"/>
    <s v="EJECUTADO_EXITOSO"/>
    <s v="CIERRE EXITOSO"/>
    <s v="_x000a_ 0_x000a_ 06-08-2025 SE RETIRA DATÁFONO, BASE Y LECTORA, SE RETIRA Y SE DESTRUYE LA PUBLICIDAD COMPLETA."/>
    <s v="VISITA_TÉCNICA"/>
    <s v="10XZZ919"/>
    <s v="TIPO I"/>
    <s v="TERRESTRE"/>
    <s v="FRANCO CAÑAVERAL YAMID RAUL"/>
    <n v="1"/>
    <n v="0"/>
    <n v="65960.072302"/>
    <n v="75096.394270399993"/>
    <n v="65960.072302"/>
    <m/>
    <m/>
    <m/>
    <m/>
    <m/>
    <m/>
    <m/>
  </r>
  <r>
    <s v="NEIVA"/>
    <x v="3"/>
    <x v="3"/>
    <n v="41001"/>
    <s v="TA-25-924057"/>
    <n v="64839"/>
    <s v="ORDEN DE CAMBIO"/>
    <s v="HUILA"/>
    <s v="NEIVA"/>
    <s v="BARRIO ALAMOS NORTE NEIVA 2"/>
    <s v="REDEBAN"/>
    <s v="FO-25-1332814"/>
    <d v="2025-08-05T14:20:00"/>
    <d v="2025-08-06T11:17:00"/>
    <m/>
    <s v="CIERRE"/>
    <s v="CIERRE"/>
    <s v="CB UNO A UNO"/>
    <s v="CB UNO A UNO"/>
    <s v="EJECUTADO_EXITOSO"/>
    <s v="CIERRE EXITOSO"/>
    <s v="0_x000a_ 0_x000a_ 05-08-2025 SE REALIZA VISITA AL PUNTO, SE RETIRA CON ÉXITO BASE DATÁFONO ,LECTORA , SE DESTRUYE AVISO EXTERIOR EN PUNTO . CIERRE EXITOSO "/>
    <s v="VISITA_TÉCNICA"/>
    <s v="4A003823"/>
    <s v="TIPO I"/>
    <s v="TERRESTRE"/>
    <s v="DEVIA REINOSO JUAN CARLOS"/>
    <n v="1"/>
    <n v="0"/>
    <n v="65960.072302"/>
    <n v="75096.394270399993"/>
    <n v="65960.072302"/>
    <m/>
    <m/>
    <m/>
    <m/>
    <m/>
    <m/>
    <m/>
  </r>
  <r>
    <s v="TUNJA"/>
    <x v="1"/>
    <x v="1"/>
    <n v="15001"/>
    <s v="TA-25-924123"/>
    <n v="67732"/>
    <s v="ORDEN DE CAMBIO"/>
    <s v="BOYACA"/>
    <s v="TUNJA"/>
    <s v="BARRIO AQUIMIN TUNJA 2"/>
    <s v="REDEBAN"/>
    <s v="FO-25-1332939"/>
    <d v="2025-08-05T14:20:00"/>
    <d v="2025-08-06T11:19:00"/>
    <m/>
    <s v="CIERRE"/>
    <s v="RECUPERACION DE EQUIPOS"/>
    <s v="CB UNO A UNO"/>
    <s v="CB UNO A UNO"/>
    <s v="EJECUTADO_EXITOSO"/>
    <s v="CIERRE EXITOSO"/>
    <s v="_x000a_ 0_x000a_ 06-08-2025 SE REALIZA RETIRO DE EQUIPOS CB BANCOLOMBIA RETIRANDO EQUIPO DESK/3500-LECTOR CB - BASE SOPORTE , REALIZAN LA ENTREGA DE LOS EQUIPOS RN LA DIRECCIÓN CARRERA 17 # 11-42 DE TUNJA "/>
    <s v="VISITA_TÉCNICA"/>
    <s v="6A8ZZ248"/>
    <s v="TIPO I"/>
    <s v="TERRESTRE"/>
    <s v="ALVARADO MORENO CRISTHIAN"/>
    <n v="1"/>
    <n v="0"/>
    <n v="65960.072302"/>
    <n v="75096.394270399993"/>
    <n v="65960.072302"/>
    <m/>
    <m/>
    <m/>
    <m/>
    <m/>
    <m/>
    <m/>
  </r>
  <r>
    <s v="MEDELLIN"/>
    <x v="2"/>
    <x v="2"/>
    <n v="5890"/>
    <s v="TA-25-924022"/>
    <n v="22150"/>
    <s v="ORDEN DE CAMBIO"/>
    <s v="ANTIOQUIA"/>
    <s v="YOLOMBO"/>
    <s v="PLAZA DE MERCADO YOLOMBO ANTIO"/>
    <s v="REDEBAN"/>
    <s v="FO-25-1332752"/>
    <d v="2025-08-05T14:42:00"/>
    <d v="2025-08-06T11:22:00"/>
    <m/>
    <s v="CIERRE"/>
    <s v="CAMBIO DE RAZÓN SOCIAL"/>
    <s v="CB UNO A UNO"/>
    <s v="CB UNO A UNO"/>
    <s v="EJECUTADO_EXITOSO"/>
    <s v="CIERRE EXITOSO"/>
    <s v="_x000a_ 0_x000a_ 05-08-2025 SE REALIZA CIERRE CB POR CAMBIO DE RAZÓN SOCIAL "/>
    <s v="VISITA_TÉCNICA"/>
    <s v="ADZZZ605-FAEZZ678"/>
    <s v="TIPO II"/>
    <s v="TERRESTRE"/>
    <s v="BADEL ACUÑA LUIS ALBERTO"/>
    <n v="1"/>
    <n v="0"/>
    <n v="144967.87232000002"/>
    <n v="140395.6348884"/>
    <n v="144967.87232000002"/>
    <m/>
    <m/>
    <m/>
    <m/>
    <m/>
    <m/>
    <m/>
  </r>
  <r>
    <s v="BOGOTA"/>
    <x v="0"/>
    <x v="0"/>
    <n v="11001"/>
    <s v="TA-25-924097"/>
    <n v="63041"/>
    <s v="ORDEN DE CAMBIO"/>
    <s v="CUNDINAMARCA"/>
    <s v="BOGOTA"/>
    <s v="BARRIO ALAMOS BOGOTA 7"/>
    <s v="REDEBAN"/>
    <s v="FO-25-1332886"/>
    <d v="2025-08-05T14:20:00"/>
    <d v="2025-08-06T11:37:00"/>
    <m/>
    <s v="CIERRE"/>
    <s v="CIERRE"/>
    <s v="CB UNO A UNO"/>
    <s v="CB UNO A UNO"/>
    <s v="EJECUTADO_EXITOSO"/>
    <s v="CIERRE EXITOSO"/>
    <s v="_x000a_ 0_x000a_ 06-08-2025 SE REALIZA RETIRO DE DATAFONO Y LECTOR DE BARRAS POR CIERRE CB BANCOLOMBIA, SE DESMONTA PUBLICIDAD "/>
    <s v="VISITA_TÉCNICA"/>
    <s v="CZZZZ822"/>
    <s v="TIPO I"/>
    <s v="TERRESTRE"/>
    <s v="MURCIA HERNANDEZ HARVEY IGNACIO"/>
    <n v="1"/>
    <n v="0"/>
    <n v="65960.072302"/>
    <n v="75096.394270399993"/>
    <n v="65960.072302"/>
    <m/>
    <m/>
    <m/>
    <m/>
    <m/>
    <m/>
    <m/>
  </r>
  <r>
    <s v="BOGOTA"/>
    <x v="0"/>
    <x v="0"/>
    <n v="11001"/>
    <s v="TA-25-924055"/>
    <n v="47166"/>
    <s v="ORDEN DE CAMBIO"/>
    <s v="CUNDINAMARCA"/>
    <s v="BOGOTA"/>
    <s v="BARRIO VERGEL BOGOTA"/>
    <s v="REDEBAN"/>
    <s v="FO-25-1332806"/>
    <d v="2025-08-05T14:20:00"/>
    <d v="2025-08-06T11:39:00"/>
    <m/>
    <s v="CIERRE"/>
    <s v="CIERRE"/>
    <s v="CB UNO A UNO"/>
    <s v="CB UNO A UNO"/>
    <s v="EJECUTADO_EXITOSO"/>
    <s v="CIERRE EXITOSO"/>
    <s v="0_x000a_ 0_x000a_ 06-08-2025 RECOGIDA DE EQUIPOS POR CIERRE DE CORRESPONSAL OK NO TIENE PUBLICIDAD "/>
    <s v="VISITA_TÉCNICA"/>
    <s v="9C00D681"/>
    <s v="TIPO I"/>
    <s v="TERRESTRE"/>
    <s v="GOMEZ VEGA DAVID SNEYDER"/>
    <n v="1"/>
    <n v="0"/>
    <n v="65960.072302"/>
    <n v="75096.394270399993"/>
    <n v="65960.072302"/>
    <m/>
    <m/>
    <m/>
    <m/>
    <m/>
    <m/>
    <m/>
  </r>
  <r>
    <s v="CUCUTA"/>
    <x v="1"/>
    <x v="1"/>
    <n v="54001"/>
    <s v="TA-25-924120"/>
    <n v="61374"/>
    <s v="ORDEN DE CAMBIO"/>
    <s v="NORTE DE SANTANDER"/>
    <s v="CUCUTA"/>
    <s v="BARRIO CONJ PRADOS CENTRO CUCU"/>
    <s v="REDEBAN"/>
    <s v="FO-25-1332932"/>
    <d v="2025-08-05T14:20:00"/>
    <d v="2025-08-06T11:53:00"/>
    <m/>
    <s v="CIERRE"/>
    <s v="RECUPERACION DE EQUIPOS"/>
    <s v="CB UNO A UNO"/>
    <s v="CB UNO A UNO"/>
    <s v="EJECUTADO_EXITOSO"/>
    <s v="CIERRE EXITOSO"/>
    <s v="_x000a_ 0_x000a_ 06-08-2025 SE RETIRÓ DATAFONO LECTOR BASE Y ACCESORIOS PUBLICIDAD FUE DESTRUIDA POR EL COMERCIO POR MAL ESTADO ROLLOS FUERON USADOS POR EL CB "/>
    <s v="VISITA_TÉCNICA"/>
    <s v="HA00J557"/>
    <s v="TIPO I"/>
    <s v="TERRESTRE"/>
    <s v="DURAN ACOSTA FRANK YONNY"/>
    <n v="1"/>
    <n v="0"/>
    <n v="65960.072302"/>
    <n v="75096.394270399993"/>
    <n v="65960.072302"/>
    <m/>
    <m/>
    <m/>
    <m/>
    <m/>
    <m/>
    <m/>
  </r>
  <r>
    <s v="IBAGUE"/>
    <x v="3"/>
    <x v="3"/>
    <n v="73001"/>
    <s v="TA-25-924104"/>
    <n v="71406"/>
    <s v="ORDEN DE CAMBIO"/>
    <s v="TOLIMA"/>
    <s v="IBAGUE"/>
    <s v="BARRIO TULIO VARON IBAGUE 1"/>
    <s v="REDEBAN"/>
    <s v="FO-25-1332901"/>
    <d v="2025-08-05T14:20:00"/>
    <d v="2025-08-06T12:05:00"/>
    <m/>
    <s v="CIERRE"/>
    <s v="CIERRE"/>
    <s v="CB UNO A UNO"/>
    <s v="CB UNO A UNO"/>
    <s v="EJECUTADO_EXITOSO"/>
    <s v="CIERRE EXITOSO"/>
    <s v="_x000a_ 0_x000a_ 06-08-2025 SE VISITA DIRECCIÓN INDICADA LA PERSONA QUE ATIENDE HACE LA ENTREGA DE MANERA VOLUNTARIA DE DATÁFONO, LECTOR, AVISÓ EXTERIOR,DISPLAY HORARIO SE DESTRUYE EN SITIO,NO ROLLOS "/>
    <s v="VISITA_TÉCNICA"/>
    <s v="TV00C939"/>
    <s v="TIPO I"/>
    <s v="TERRESTRE"/>
    <s v="GUTIERREZ  CAMILO ANDRES"/>
    <n v="1"/>
    <n v="0"/>
    <n v="65960.072302"/>
    <n v="75096.394270399993"/>
    <n v="65960.072302"/>
    <m/>
    <m/>
    <m/>
    <m/>
    <m/>
    <m/>
    <m/>
  </r>
  <r>
    <s v="CALI"/>
    <x v="5"/>
    <x v="5"/>
    <n v="76001"/>
    <s v="TA-25-924127"/>
    <n v="69764"/>
    <s v="ORDEN DE CAMBIO"/>
    <s v="VALLE DEL CAUCA"/>
    <s v="CALI"/>
    <s v="BARRIO ALCAZAREZ CALI"/>
    <s v="REDEBAN"/>
    <s v="FO-25-1332946"/>
    <d v="2025-08-05T14:20:00"/>
    <d v="2025-08-06T12:15:00"/>
    <m/>
    <s v="CIERRE"/>
    <s v="RECUPERACION DE EQUIPOS"/>
    <s v="CB UNO A UNO"/>
    <s v="CB UNO A UNO"/>
    <s v="EJECUTADO_EXITOSO"/>
    <s v="CIERRE EXITOSO"/>
    <s v="_x000a_ 0_x000a_ 06-08-2025 SE REALIZA RETIRO DEL CB COLOMBIA SIN NOVEDAD."/>
    <s v="VISITA_TÉCNICA"/>
    <s v="NN000790"/>
    <s v="TIPO I"/>
    <s v="TERRESTRE"/>
    <s v="TORRES GARCIA JENDRY JOSE"/>
    <n v="1"/>
    <n v="0"/>
    <n v="65960.072302"/>
    <n v="75096.394270399993"/>
    <n v="65960.072302"/>
    <m/>
    <m/>
    <m/>
    <m/>
    <m/>
    <m/>
    <m/>
  </r>
  <r>
    <s v="MEDELLIN"/>
    <x v="2"/>
    <x v="2"/>
    <n v="5266"/>
    <s v="TA-25-924052"/>
    <n v="32249"/>
    <s v="ORDEN DE CAMBIO"/>
    <s v="ANTIOQUIA"/>
    <s v="ENVIGADO"/>
    <s v="PAGAFACIL JUMBO VEGAS"/>
    <s v="REDEBAN"/>
    <s v="FO-25-1332797"/>
    <d v="2025-08-05T14:20:00"/>
    <d v="2025-08-06T14:11:00"/>
    <m/>
    <s v="CIERRE"/>
    <s v="CIERRE"/>
    <s v="ROBUSTO"/>
    <s v="PAGAFACIL"/>
    <s v="EJECUTADO_EXITOSO"/>
    <s v="CIERRE EXITOSO"/>
    <s v="0_x000a_ 0_x000a_ 06-08-2025 SE RECLAMA EQUIPO EN LA DIRECCIÓN SUMINISTRADA POR EL USUARIO DEL ROBUSTO PAGAFACIL "/>
    <s v="VISITA_TÉCNICA"/>
    <s v="111DZ634-111DZ635-111DZ633-111DZ632"/>
    <s v="TIPO I"/>
    <s v="TERRESTRE"/>
    <s v="ZAPATA LOPEZ EDWARD ASDRUBAL"/>
    <n v="1"/>
    <n v="0"/>
    <n v="65960.072302"/>
    <n v="75096.394270399993"/>
    <n v="65960.072302"/>
    <m/>
    <m/>
    <m/>
    <m/>
    <m/>
    <m/>
    <m/>
  </r>
  <r>
    <s v="CARTAGENA"/>
    <x v="4"/>
    <x v="4"/>
    <n v="13052"/>
    <s v="TA-25-913231"/>
    <n v="48509"/>
    <s v="ORDEN DE CAMBIO"/>
    <s v="BOLIVAR"/>
    <s v="ARJONA"/>
    <s v="BARRIO CENTRO ARJONA 1"/>
    <s v="REDEBAN"/>
    <s v="FO-25-1313759"/>
    <d v="2025-07-31T16:29:00"/>
    <d v="2025-08-06T14:35:00"/>
    <m/>
    <s v="CIERRE"/>
    <s v="CIERRE"/>
    <s v="CB UNO A UNO"/>
    <s v="CB UNO A UNO"/>
    <s v="EJECUTADO_EXITOSO"/>
    <s v="CIERRE EXITOSO"/>
    <s v="_x000a_ 0_x000a_ 06-08-2025 SE REALIZA CIERRE DE CORRESPONSAL SE RECIBE EQUIPO COMPLETO CON PIN PAD Y HUB Y SE RECIBE AVISO EXTERIOR DISPLAY CARTA Y DISPLAY HORARIO TODO OK, SE DESTRUYE PUBLICIDAD "/>
    <s v="VISITA_TÉCNICA"/>
    <s v="II00J456"/>
    <s v="TIPO II"/>
    <s v="TERRESTRE"/>
    <s v="MARTINEZ SALGUEDO ANDRES AUGUSTO"/>
    <n v="1"/>
    <n v="0"/>
    <n v="144967.87232000002"/>
    <n v="140395.6348884"/>
    <n v="144967.87232000002"/>
    <m/>
    <m/>
    <m/>
    <m/>
    <m/>
    <m/>
    <m/>
  </r>
  <r>
    <s v="IBAGUE"/>
    <x v="3"/>
    <x v="3"/>
    <n v="73001"/>
    <s v="TA-25-924080"/>
    <n v="80371"/>
    <s v="ORDEN DE CAMBIO"/>
    <s v="TOLIMA"/>
    <s v="IBAGUE"/>
    <s v="BARRIO JARDIN IBAGUE 5"/>
    <s v="REDEBAN"/>
    <s v="FO-25-1332855"/>
    <d v="2025-08-05T14:20:00"/>
    <d v="2025-08-06T15:45:00"/>
    <m/>
    <s v="CIERRE"/>
    <s v="CIERRE"/>
    <s v="CB UNO A UNO"/>
    <s v="CB UNO A UNO"/>
    <s v="EJECUTADO_EXITOSO"/>
    <s v="CIERRE EXITOSO"/>
    <s v="_x000a_ 0_x000a_ 06-08-2025 SE REALIZA CIERRE POR SOLICITUD DEL CLIENTE, SE RETIRA DATÁFONO, LECTOR, BASE Y ACCESORIOS DE CONEXIÓN; SE RETIRA PUBLICIDAD COMO AVISO EXTERIOR, FLANGED Y DISPLAY LEGAL."/>
    <s v="VISITA_TÉCNICA"/>
    <s v="LBZZZ629"/>
    <s v="TIPO I"/>
    <s v="TERRESTRE"/>
    <s v="BARRAGAN TAFUR EDWIN ESTEBAN"/>
    <n v="1"/>
    <n v="0"/>
    <n v="65960.072302"/>
    <n v="75096.394270399993"/>
    <n v="65960.072302"/>
    <m/>
    <m/>
    <m/>
    <m/>
    <m/>
    <m/>
    <m/>
  </r>
  <r>
    <s v="PEREIRA"/>
    <x v="5"/>
    <x v="6"/>
    <n v="76895"/>
    <s v="TA-25-932177"/>
    <n v="34678"/>
    <s v="ORDEN DE CAMBIO"/>
    <s v="VALLE DEL CAUCA"/>
    <s v="ZARZAL"/>
    <s v="BARRIO CENTRO ZARZAL 3"/>
    <s v="REDEBAN"/>
    <s v="FO-25-1340145"/>
    <d v="2025-08-06T15:22:00"/>
    <d v="2025-08-06T15:50:00"/>
    <m/>
    <s v="CIERRE"/>
    <s v="RETIRO VOLUNTARIO"/>
    <s v="CB UNO A UNO"/>
    <s v="CB UNO A UNO"/>
    <s v="EJECUTADO_EXITOSO"/>
    <s v="CIERRE EXITOSO"/>
    <s v="0_x000a_ 0_x000a_ 06-08-2025 VISITAMOS COMERCIO HACEMOS CIERRE VOLUNTARIO REALIZAMOS RETIRO DE DATÁFONO CON LECTOR DE BARRAS, NO TIENE ROLLOS Y NADA DE PUBLICIDAD CLIENTE HIZO DISPOSICIÓN FINAL. "/>
    <s v="VISITA_TÉCNICA"/>
    <s v="AA001328"/>
    <s v="TIPO III"/>
    <s v="TERRESTRE"/>
    <s v="ARROYAVE CANO MANUEL GUILLERMO"/>
    <n v="1"/>
    <n v="0"/>
    <n v="275728.78077800001"/>
    <n v="196536.5258152"/>
    <n v="275728.78077800001"/>
    <m/>
    <m/>
    <m/>
    <m/>
    <m/>
    <m/>
    <m/>
  </r>
  <r>
    <s v="VALLEDUPAR"/>
    <x v="4"/>
    <x v="4"/>
    <n v="20001"/>
    <s v="TA-25-924064"/>
    <n v="78117"/>
    <s v="ORDEN DE CAMBIO"/>
    <s v="CESAR"/>
    <s v="VALLEDUPAR"/>
    <s v="BARRIO PANAMA VALLEDUPAR 2"/>
    <s v="REDEBAN"/>
    <s v="FO-25-1332837"/>
    <d v="2025-08-05T14:20:00"/>
    <d v="2025-08-06T16:45:00"/>
    <m/>
    <s v="CIERRE"/>
    <s v="CIERRE"/>
    <s v="CB UNO A UNO"/>
    <s v="CB UNO A UNO"/>
    <s v="EJECUTADO_EXITOSO"/>
    <s v="CIERRE EXITOSO"/>
    <s v="_x000a_ 0_x000a_ 06-08-2025 SE REALIZA CIERRE DE CB, SE RECOGE DATAFONO, LECTOR, PINPAD Y HUB, LA PUBLICIDAD SE DESTRUYE EN SITIO "/>
    <s v="VISITA_TÉCNICA"/>
    <s v="LMNZZ685"/>
    <s v="TIPO I"/>
    <s v="TERRESTRE"/>
    <s v="MONTES DIAZ JOHN FRED"/>
    <n v="1"/>
    <n v="0"/>
    <n v="65960.072302"/>
    <n v="75096.394270399993"/>
    <n v="65960.072302"/>
    <m/>
    <m/>
    <m/>
    <m/>
    <m/>
    <m/>
    <m/>
  </r>
  <r>
    <s v="MEDELLIN"/>
    <x v="2"/>
    <x v="2"/>
    <n v="5079"/>
    <s v="TA-25-924054"/>
    <n v="42364"/>
    <s v="ORDEN DE CAMBIO"/>
    <s v="ANTIOQUIA"/>
    <s v="BARBOSA"/>
    <s v="BARRIO BARBOSA PARQUE BARBOSA"/>
    <s v="REDEBAN"/>
    <s v="FO-25-1332802"/>
    <d v="2025-08-05T14:20:00"/>
    <d v="2025-08-08T11:54:00"/>
    <m/>
    <s v="CIERRE"/>
    <s v="CIERRE"/>
    <s v="CB UNO A UNO"/>
    <s v="CB UNO A UNO"/>
    <s v="EJECUTADO_EXITOSO"/>
    <s v="CIERRE EXITOSO"/>
    <s v="0_x000a_ 0_x000a_ 08-08-2025 SE REALIZA CIERRE DE CB"/>
    <s v="VISITA_TÉCNICA"/>
    <s v="MN0SZ892"/>
    <s v="TIPO II"/>
    <s v="TERRESTRE"/>
    <s v="HERNANDEZ CHAVARRIA JUAN CAMILO"/>
    <n v="1"/>
    <n v="0"/>
    <n v="144967.87232000002"/>
    <n v="140395.6348884"/>
    <n v="144967.87232000002"/>
    <m/>
    <m/>
    <m/>
    <m/>
    <m/>
    <m/>
    <m/>
  </r>
  <r>
    <s v="CALI"/>
    <x v="5"/>
    <x v="5"/>
    <n v="19001"/>
    <s v="TA-25-924107"/>
    <n v="43981"/>
    <s v="ORDEN DE CAMBIO"/>
    <s v="CAUCA"/>
    <s v="POPAYAN"/>
    <s v="BARRIO CAMPO BELLO POPAYAN"/>
    <s v="REDEBAN"/>
    <s v="FO-25-1332906"/>
    <d v="2025-08-05T14:20:00"/>
    <d v="2025-08-08T12:59:00"/>
    <m/>
    <s v="CIERRE"/>
    <s v="RECUPERACION DE EQUIPOS"/>
    <s v="CB UNO A UNO"/>
    <s v="CB UNO A UNO"/>
    <s v="EJECUTADO_EXITOSO"/>
    <s v="CIERRE EXITOSO"/>
    <s v="0_x000a_ 0_x000a_ 08-08-2025 SE INGRESA SE RECOGE BASE FUENTE EQUIPOS ESTADO OK PUBLICIDAD OK SE DESTRUYE EN SITIO"/>
    <s v="VISITA_TÉCNICA"/>
    <s v="9AMZZ164"/>
    <s v="TIPO III"/>
    <s v="TERRESTRE"/>
    <s v="GIMBUEL LASSO LUIS GERMAN"/>
    <n v="1"/>
    <n v="0"/>
    <n v="275728.78077800001"/>
    <n v="196536.5258152"/>
    <n v="275728.78077800001"/>
    <m/>
    <m/>
    <m/>
    <m/>
    <m/>
    <m/>
    <m/>
  </r>
  <r>
    <s v="BUCARAMANGA"/>
    <x v="1"/>
    <x v="1"/>
    <n v="68615"/>
    <s v="TA-25-941594"/>
    <n v="74344"/>
    <s v="ORDEN DE CAMBIO"/>
    <s v="SANTANDER"/>
    <s v="RIONEGRO"/>
    <s v="PTM RIONEGRO  INVERSIONES PINZ"/>
    <s v="REDEBAN"/>
    <s v="FO-25-1345229"/>
    <d v="2025-08-06T17:18:00"/>
    <d v="2025-08-08T13:41:00"/>
    <m/>
    <s v="CIERRE"/>
    <s v="CIERRE"/>
    <s v="AGREGADOR"/>
    <s v="COMCARD - PTM"/>
    <s v="EJECUTADO_EXITOSO"/>
    <s v="CIERRE EXITOSO"/>
    <s v="0_x000a_ 0_x000a_ 08-08-2025 SE REALIZA RECOLECCIÓN DE DATAFONO Y LECTORA NO SE ENCUENTRA PUBLICIDAD EN SITIO "/>
    <s v="VISITA_TÉCNICA"/>
    <s v="EF8ZZ144"/>
    <s v="TIPO II"/>
    <s v="TERRESTRE"/>
    <s v="REYES RAMIREZ DIEGO ALEXANDER"/>
    <n v="1"/>
    <n v="0"/>
    <n v="144967.87232000002"/>
    <n v="140395.6348884"/>
    <n v="144967.87232000002"/>
    <m/>
    <m/>
    <m/>
    <m/>
    <m/>
    <m/>
    <m/>
  </r>
  <r>
    <s v="MEDELLIN"/>
    <x v="2"/>
    <x v="2"/>
    <n v="27001"/>
    <s v="TA-25-924083"/>
    <n v="72278"/>
    <s v="ORDEN DE CAMBIO"/>
    <s v="CHOCO"/>
    <s v="QUIBDO"/>
    <s v="BARRIO CRISTO REY QUIBDO 1"/>
    <s v="REDEBAN"/>
    <s v="FO-25-1332863"/>
    <d v="2025-08-05T14:20:00"/>
    <d v="2025-08-08T14:09:00"/>
    <m/>
    <s v="CIERRE"/>
    <s v="CIERRE"/>
    <s v="CB UNO A UNO"/>
    <s v="CB UNO A UNO"/>
    <s v="EJECUTADO_EXITOSO"/>
    <s v="CIERRE EXITOSO"/>
    <s v="0_x000a_ 0_x000a_ 08-08-2025 SE REALIZA RETIRO DE CB, SE DESINSTALA PUBLICIDAD, SE DESTRUYE EN SITIO"/>
    <s v="VISITA_TÉCNICA"/>
    <s v="ON00N724"/>
    <s v="TIPO IV ESPECIAL"/>
    <s v="AEREO"/>
    <s v="ROBLEDO DIAZ ANDRES FELIPE"/>
    <n v="1"/>
    <n v="0"/>
    <n v="988462.96268840006"/>
    <n v="196536.5258152"/>
    <n v="988462.96268840006"/>
    <m/>
    <m/>
    <m/>
    <m/>
    <m/>
    <m/>
    <m/>
  </r>
  <r>
    <s v="IBAGUE"/>
    <x v="3"/>
    <x v="3"/>
    <n v="73443"/>
    <s v="TA-25-924061"/>
    <n v="30689"/>
    <s v="ORDEN DE CAMBIO"/>
    <s v="TOLIMA"/>
    <s v="MARIQUITA"/>
    <s v="BARRIO CENTRO 2 MARIQUITA SAN"/>
    <s v="REDEBAN"/>
    <s v="FO-25-1332832"/>
    <d v="2025-08-05T14:20:00"/>
    <d v="2025-08-08T14:31:00"/>
    <m/>
    <s v="CIERRE"/>
    <s v="CIERRE"/>
    <s v="CB UNO A UNO"/>
    <s v="CB UNO A UNO"/>
    <s v="EJECUTADO_EXITOSO"/>
    <s v="CIERRE EXITOSO"/>
    <s v="0_x000a_ 0_x000a_ 08-08-2025 SE RETIRA: DATÁFONO, LECTOR DE BARRAS, BASE PARA DATÁFONO Y LECTOR DE BARRAS, CABLE MAGIC BOX, CABLE Y FUENTE DE PODER. CLIENTE HACE DISPOSICIÓN FINAL DE PUBLICIDAD."/>
    <s v="VISITA_TÉCNICA"/>
    <s v="B0ZZZ351"/>
    <s v="TIPO III"/>
    <s v="TERRESTRE"/>
    <s v="VARGAS HERRERA JHON JAIRO"/>
    <n v="1"/>
    <n v="0"/>
    <n v="275728.78077800001"/>
    <n v="196536.5258152"/>
    <n v="275728.78077800001"/>
    <m/>
    <m/>
    <m/>
    <m/>
    <m/>
    <m/>
    <m/>
  </r>
  <r>
    <s v="BUCARAMANGA"/>
    <x v="1"/>
    <x v="1"/>
    <n v="68001"/>
    <s v="TA-25-941584"/>
    <n v="78267"/>
    <s v="ORDEN DE CAMBIO"/>
    <s v="SANTANDER"/>
    <s v="BUCARAMANGA"/>
    <s v="PTM BUCARAMANGA LA ESTACION MA"/>
    <s v="REDEBAN"/>
    <s v="FO-25-1345205"/>
    <d v="2025-08-06T17:18:00"/>
    <d v="2025-08-09T09:56:00"/>
    <m/>
    <s v="CIERRE"/>
    <s v="CIERRE"/>
    <s v="AGREGADOR"/>
    <s v="COMCARD - PTM"/>
    <s v="EJECUTADO_EXITOSO"/>
    <s v="CIERRE EXITOSO"/>
    <s v="0_x000a_ 0_x000a_ 09-08-2025 SE VISITA COMERCIO SE REALIZA EL RETIRO DE EQUIPOS DATÁFONO OK LECTOR DE BARRAS OK JUNTO CON SUS RESPECTIVOS ACCESORIOS CIERRE EXITOSO "/>
    <s v="VISITA_TÉCNICA"/>
    <s v="SXNZZ592"/>
    <s v="TIPO I"/>
    <s v="TERRESTRE"/>
    <s v="BARAJAS BERMUDEZ YAHIR MAURICIO"/>
    <n v="1"/>
    <n v="0"/>
    <n v="65960.072302"/>
    <n v="75096.394270399993"/>
    <n v="65960.072302"/>
    <m/>
    <m/>
    <m/>
    <m/>
    <m/>
    <m/>
    <m/>
  </r>
  <r>
    <s v="MEDELLIN"/>
    <x v="2"/>
    <x v="2"/>
    <n v="5001"/>
    <s v="TA-25-924049"/>
    <n v="44414"/>
    <s v="ORDEN DE CAMBIO"/>
    <s v="ANTIOQUIA"/>
    <s v="MEDELLIN"/>
    <s v="DISTRICOL AUTOSERVICIO LA SOBE"/>
    <s v="REDEBAN"/>
    <s v="FO-25-1332788"/>
    <d v="2025-08-05T14:20:00"/>
    <d v="2025-08-09T11:13:00"/>
    <m/>
    <s v="CIERRE"/>
    <s v="CIERRE"/>
    <s v="AGREGADOR"/>
    <s v="DISTRICOL"/>
    <s v="EJECUTADO_EXITOSO"/>
    <s v="CIERRE EXITOSO"/>
    <s v="0_x000a_ 0_x000a_ 09-08-2025 SE REALIZA RETIRO DE EQUIPOS DEL CORRESPONSAL. LA PUBLICIDAD FUE DESECHA."/>
    <s v="VISITA_TÉCNICA"/>
    <s v="GA07Z783"/>
    <s v="TIPO I"/>
    <s v="TERRESTRE"/>
    <s v="RAMIREZ TABARES JUAN DIEGO"/>
    <n v="1"/>
    <n v="0"/>
    <n v="65960.072302"/>
    <n v="75096.394270399993"/>
    <n v="65960.072302"/>
    <m/>
    <m/>
    <m/>
    <m/>
    <m/>
    <m/>
    <m/>
  </r>
  <r>
    <s v="MEDELLIN"/>
    <x v="2"/>
    <x v="2"/>
    <n v="5088"/>
    <s v="TA-25-924051"/>
    <n v="66533"/>
    <s v="ORDEN DE CAMBIO"/>
    <s v="ANTIOQUIA"/>
    <s v="BELLO"/>
    <s v="DISTRICOL PINATERIA LUCI"/>
    <s v="REDEBAN"/>
    <s v="FO-25-1332794"/>
    <d v="2025-08-05T14:20:00"/>
    <d v="2025-08-09T11:54:00"/>
    <m/>
    <s v="CIERRE"/>
    <s v="CIERRE"/>
    <s v="AGREGADOR"/>
    <s v="DISTRICOL"/>
    <s v="EJECUTADO_EXITOSO"/>
    <s v="CIERRE EXITOSO"/>
    <s v="0_x000a_ 0_x000a_ 09-08-2025 SE HACE CIERRE OK NO APLICA PUBLICIDAD "/>
    <s v="VISITA_TÉCNICA"/>
    <s v="9A0AZ857"/>
    <s v="TIPO I"/>
    <s v="TERRESTRE"/>
    <s v="DIAZ ZABALA FRANCIS DUBAN"/>
    <n v="1"/>
    <n v="0"/>
    <n v="65960.072302"/>
    <n v="75096.394270399993"/>
    <n v="65960.072302"/>
    <m/>
    <m/>
    <m/>
    <m/>
    <m/>
    <m/>
    <m/>
  </r>
  <r>
    <s v="BOGOTA"/>
    <x v="0"/>
    <x v="0"/>
    <n v="11001"/>
    <s v="TA-25-941589"/>
    <n v="55911"/>
    <s v="ORDEN DE CAMBIO"/>
    <s v="CUNDINAMARCA"/>
    <s v="BOGOTA"/>
    <s v="PTM BOGOTA PAPELNET LASA"/>
    <s v="REDEBAN"/>
    <s v="FO-25-1345218"/>
    <d v="2025-08-06T17:18:00"/>
    <d v="2025-08-09T12:13:00"/>
    <m/>
    <s v="CIERRE"/>
    <s v="CIERRE"/>
    <s v="AGREGADOR"/>
    <s v="COMCARD - PTM"/>
    <s v="EJECUTADO_EXITOSO"/>
    <s v="CIERRE EXITOSO"/>
    <s v="0_x000a_ 0_x000a_ 09-08-2025 SE REALIZA RETIRO DE DATAFONO Y LECTOR DE BARRAS POR CIERRE CB BANCOLOMBIA, SE RETIRA FLANGED Y DISPLAY LEGAL."/>
    <s v="VISITA_TÉCNICA"/>
    <s v="9BKZZ318"/>
    <s v="TIPO I"/>
    <s v="TERRESTRE"/>
    <s v="MURCIA HERNANDEZ HARVEY IGNACIO"/>
    <n v="1"/>
    <n v="0"/>
    <n v="65960.072302"/>
    <n v="75096.394270399993"/>
    <n v="65960.072302"/>
    <m/>
    <m/>
    <m/>
    <m/>
    <m/>
    <m/>
    <m/>
  </r>
  <r>
    <s v="PASTO"/>
    <x v="5"/>
    <x v="5"/>
    <n v="86865"/>
    <s v="TA-25-906343"/>
    <n v="13589"/>
    <s v="ORDEN DE CAMBIO"/>
    <s v="PUTUMAYO"/>
    <s v="VALLE DEL GUAMUEZ"/>
    <s v="VALLE DEL GUAMUEZ II PUTUMAYO"/>
    <s v="REDEBAN"/>
    <s v="FO-25-1308348"/>
    <d v="2025-07-30T15:59:00"/>
    <d v="2025-08-09T13:47:00"/>
    <m/>
    <s v="CIERRE"/>
    <s v="RECUPERACION DE EQUIPOS"/>
    <s v="CB UNO A UNO"/>
    <s v="CB UNO A UNO"/>
    <s v="EJECUTADO_EXITOSO"/>
    <s v="CIERRE EXITOSO"/>
    <s v="0_x000a_ 05/08/2025 SE HABLA CON EL CLIENTE PARA VALIDAR CIERRE, EL CLIENTE INFORMA ENCONTRARSE POR FUERA DEL MUNICIPIO PARA LA ENTREGA PERO INDICA TENER LOS EQUIPOS CON ELLA, SE LE SOLICITA ENVIARLOS POR TRANSPORTADORA Y ESTOS SON ENVIADOS POR INTERAPIDISIMO, SE QUEDA A LA ESPERA DE LLEGADA DE LOS MISMOS PARA PROCEDER CON LA DOCUMENTACION_x000a_ 09-08-2025 SE ESTABLECE COMUNICACIÓN CON CLIENTE CON LA SEÑORA YOHANA CUARAN REALIZA EL ENVÍO DE LOS EQUIPOS A BODEGA LÍNEA PASTO YA QUE YA NO SE ENCUENTRA EN EL MUNICIPIO PARA REALIZAR ENTREGA SE RECIBEN EQUIPOS PUBLICIDAD INFORMA FUE DESTRUIDA EN SITIO NO SE RECIBEN ROLLOS CIERRE EXITOSO "/>
    <s v="VISITA_TÉCNICA"/>
    <s v="4A00W491"/>
    <s v="TIPO IV"/>
    <s v="TERRESTRE"/>
    <s v="BRAVO MADROÑERO OSCAR ESTEBAN"/>
    <n v="1"/>
    <n v="0"/>
    <n v="479588.87655000004"/>
    <n v="196536.5258152"/>
    <n v="479588.87655000004"/>
    <m/>
    <m/>
    <m/>
    <m/>
    <m/>
    <m/>
    <m/>
  </r>
  <r>
    <s v="MEDELLIN"/>
    <x v="2"/>
    <x v="2"/>
    <n v="5761"/>
    <s v="TA-25-906303"/>
    <n v="61794"/>
    <s v="ORDEN DE CAMBIO"/>
    <s v="ANTIOQUIA"/>
    <s v="SOPETRAN"/>
    <s v="BARRIO ANTIOQUIA COLFRUTAS SOP"/>
    <s v="REDEBAN"/>
    <s v="FO-25-1332025"/>
    <d v="2025-07-30T15:59:00"/>
    <d v="2025-08-11T08:13:00"/>
    <m/>
    <s v="CIERRE"/>
    <s v="CIERRE"/>
    <s v="CB UNO A UNO"/>
    <s v="CB UNO A UNO"/>
    <s v="EJECUTADO_EXITOSO"/>
    <s v="CIERRE EXITOSO"/>
    <s v="0_x000a_ 05/08/2025 SE REALIZA GESTIÓN TELEFÓNICA AL NÚMERO 6044619700 EL CUAL CONTESTA EL SEÑOR CARLOS OCAMPO CON CÉDULA 70326497 HIJO DE LA SEÑORA ROCÍO ARENAS DE OCAMPO Y MANIFIESTA QUE POR FAVOR REALIZAR LA RECOGIDA EL DÍA DE MAÑANA EN MEDELLÍN EN LA DIRECCIÓN CL.53 # 78-121 EN LOS EDIFICIOS PALMAR DE LOS COLORES, EL VIGILANTE ENTREGA LOS EQUIPOS._x000a_ 05-08-2025 SE REALIZA GESTIÓN TELEFÓNICA AL NÚMERO 6044619700 EL CUAL CONTESTA EL SEÑOR CARLOS OCAMPO CON CÉDULA 70326497 HIJO DE LA SEÑORA ROCÍO ARENAS DE OCAMPO Y MANIFIESTA QUE POR FAVOR REALIZAR LA RECOGIDA EL DÍA DE MAÑANA EN MEDELLÍN EN LA DIRECCIÓN CL.53 # 78-121 EN LOS EDIFICIOS PALMAR DE LOS COLORES, EL VIGILANTE ENTREGA LOS EQUIPOS._x000a_ 0_x000a_ 11-08-2025 SE REALIZA RECOGIDA DE LOS EQUIPOS EN LA DIRECCIÓN CALLE 53 # 78 - 121 LOS COLORES MEDELLÍN, USUARIO SE DESHIZO DE LA PUBLICIDAD."/>
    <s v="VISITA_TÉCNICA"/>
    <s v="HA00L041"/>
    <s v="TIPO II"/>
    <s v="TERRESTRE"/>
    <s v="RAMIREZ TABARES JUAN DIEGO"/>
    <n v="1"/>
    <n v="0"/>
    <n v="144967.87232000002"/>
    <n v="140395.6348884"/>
    <n v="144967.87232000002"/>
    <m/>
    <m/>
    <m/>
    <m/>
    <m/>
    <m/>
    <m/>
  </r>
  <r>
    <s v="MEDELLIN"/>
    <x v="2"/>
    <x v="2"/>
    <n v="5318"/>
    <s v="TA-25-924100"/>
    <n v="28959"/>
    <s v="ORDEN DE CAMBIO"/>
    <s v="ANTIOQUIA"/>
    <s v="GUARNE"/>
    <s v="BARRIO SAN ANTONIO PARTE BAJA"/>
    <s v="REDEBAN"/>
    <s v="FO-25-1332892"/>
    <d v="2025-08-05T14:20:00"/>
    <d v="2025-08-11T11:12:00"/>
    <m/>
    <s v="CIERRE"/>
    <s v="CIERRE"/>
    <s v="CB UNO A UNO"/>
    <s v="CB UNO A UNO"/>
    <s v="EJECUTADO_EXITOSO"/>
    <s v="CIERRE EXITOSO"/>
    <s v="0_x000a_ 0_x000a_ 11-08-2025 SE RETIRA EQUIPO Y ACCESORIOS EXITOSAMENTE "/>
    <s v="VISITA_TÉCNICA"/>
    <s v="BL01Y576"/>
    <s v="TIPO II"/>
    <s v="TERRESTRE"/>
    <s v="RUA ALVAREZ RICHARD ANDRES"/>
    <n v="1"/>
    <n v="0"/>
    <n v="144967.87232000002"/>
    <n v="140395.6348884"/>
    <n v="144967.87232000002"/>
    <m/>
    <m/>
    <m/>
    <m/>
    <m/>
    <m/>
    <m/>
  </r>
  <r>
    <s v="MANIZALES"/>
    <x v="5"/>
    <x v="6"/>
    <n v="17001"/>
    <s v="TA-25-948847"/>
    <n v="59574"/>
    <s v="ORDEN DE CAMBIO"/>
    <s v="CALDAS"/>
    <s v="MANIZALES"/>
    <s v="DISTRICOL VARIEDADES MILE"/>
    <s v="REDEBAN"/>
    <s v="FO-25-1353464"/>
    <d v="2025-08-09T16:47:00"/>
    <d v="2025-08-11T12:03:00"/>
    <m/>
    <s v="CIERRE"/>
    <s v="CIERRE"/>
    <s v="AGREGADOR"/>
    <s v="DISTRICOL"/>
    <s v="EJECUTADO_EXITOSO"/>
    <s v="CIERRE EXITOSO"/>
    <s v="0_x000a_ 0_x000a_ 11-08-2025 SE RECOGE DATAFONO Y LECTORA, CABLES, SE DESINSTALA AVISO Y FLANGED, SE DESTRUYE EN SITIO SE ADJUNTA TIRILLA DE DIAS ANTERIORES YA QUE ENTREGAN DATAFONO YA DESCONECTADO NO ENTREGA ROLLOS"/>
    <s v="VISITA_TÉCNICA"/>
    <s v="HA008128"/>
    <s v="TIPO I"/>
    <s v="TERRESTRE"/>
    <s v="AGUIRRE HENAO RAUL EDUARDO"/>
    <n v="1"/>
    <n v="0"/>
    <n v="65960.072302"/>
    <n v="75096.394270399993"/>
    <n v="65960.072302"/>
    <m/>
    <m/>
    <m/>
    <m/>
    <m/>
    <m/>
    <m/>
  </r>
  <r>
    <s v="VALLEDUPAR"/>
    <x v="4"/>
    <x v="4"/>
    <n v="13074"/>
    <s v="TA-25-924116"/>
    <n v="49949"/>
    <s v="ORDEN DE CAMBIO"/>
    <s v="BOLIVAR"/>
    <s v="BARRANCO DE LOBA"/>
    <s v="BARRIO CENTRO BARRANCO DE LOBA"/>
    <s v="REDEBAN"/>
    <s v="FO-25-1332926"/>
    <d v="2025-08-05T14:20:00"/>
    <d v="2025-08-11T12:59:00"/>
    <m/>
    <s v="CIERRE"/>
    <s v="RECUPERACION DE EQUIPOS"/>
    <s v="CB UNO A UNO"/>
    <s v="CB UNO A UNO"/>
    <s v="EJECUTADO_EXITOSO"/>
    <s v="CIERRE EXITOSO"/>
    <s v="0_x000a_ 0_x000a_ 11-08-2025 SE REALIZA CIERRE DE CB, SE RECOGE DATAFONO, LECTOR Y PUBLICIDAD NO SE DESTRUYE YA QUE EL USUARIO HIZO DISPOSICIÓN FINAL Y LOS EQUIPOS SE RECOGEN EN DIRECCIÓN DIFERENTE "/>
    <s v="VISITA_TÉCNICA"/>
    <s v="TR00R907"/>
    <s v="TIPO IV"/>
    <s v="TERRESTRE"/>
    <s v="MONTES DIAZ JOHN FRED"/>
    <n v="1"/>
    <n v="0"/>
    <n v="479588.87655000004"/>
    <n v="196536.5258152"/>
    <n v="479588.87655000004"/>
    <m/>
    <m/>
    <m/>
    <m/>
    <m/>
    <m/>
    <m/>
  </r>
  <r>
    <s v="VALLEDUPAR"/>
    <x v="4"/>
    <x v="4"/>
    <n v="13074"/>
    <s v="TA-25-924113"/>
    <n v="49948"/>
    <s v="ORDEN DE CAMBIO"/>
    <s v="BOLIVAR"/>
    <s v="BARRANCO DE LOBA"/>
    <s v="BARRIO CENTRO BARRANCO DE LOBA"/>
    <s v="REDEBAN"/>
    <s v="FO-25-1332916"/>
    <d v="2025-08-05T14:20:00"/>
    <d v="2025-08-11T13:02:00"/>
    <m/>
    <s v="CIERRE"/>
    <s v="RECUPERACION DE EQUIPOS"/>
    <s v="CB UNO A UNO"/>
    <s v="CB UNO A UNO"/>
    <s v="EJECUTADO_EXITOSO"/>
    <s v="CIERRE EXITOSO"/>
    <s v="0_x000a_ 0_x000a_ 11-08-2025 SE REALIZA CIERRE DE CB, SE RECOGE DATAFONO, LECTOR Y PUBLICIDAD NO SE DESTRUYE YA QUE EL USUARIO HIZO DISPOSICIÓN FINAL Y LOS EQUIPOS SE RECOGEN EN DIRECCIÓN DIFERENTE "/>
    <s v="VISITA_TÉCNICA"/>
    <s v="TR00R906"/>
    <s v="TIPO IV"/>
    <s v="TERRESTRE"/>
    <s v="MONTES DIAZ JOHN FRED"/>
    <n v="1"/>
    <n v="0"/>
    <n v="479588.87655000004"/>
    <n v="196536.5258152"/>
    <n v="479588.87655000004"/>
    <m/>
    <m/>
    <m/>
    <m/>
    <m/>
    <m/>
    <m/>
  </r>
  <r>
    <s v="MEDELLIN"/>
    <x v="2"/>
    <x v="2"/>
    <n v="5001"/>
    <s v="TA-25-952535"/>
    <n v="27675"/>
    <s v="ORDEN DE CAMBIO"/>
    <s v="ANTIOQUIA"/>
    <s v="MEDELLIN"/>
    <s v="DISTRICOL DISTRIMOVI"/>
    <s v="REDEBAN"/>
    <s v="FO-25-1360500"/>
    <d v="2025-08-11T12:07:00"/>
    <d v="2025-08-11T16:30:00"/>
    <m/>
    <s v="CIERRE"/>
    <s v="RETIRO VOLUNTARIO"/>
    <s v="AGREGADOR"/>
    <s v="DISTRICOL"/>
    <s v="EJECUTADO_EXITOSO"/>
    <s v="CIERRE EXITOSO"/>
    <s v="11-08 LA RED. GESTIONAR ESTE CIERRE COMO RETIRO VOLUNTARIO_x000a_ 0_x000a_ 11-08-2025 SE REALIZA RETIRO VOLUNTARIO EN OFICINAS DE DISTRICOL "/>
    <s v="VISITA_TÉCNICA"/>
    <s v="99WZZ992"/>
    <s v="TIPO I"/>
    <s v="TERRESTRE"/>
    <s v="ALVAREZ ARENAS VICTOR HUGO"/>
    <n v="1"/>
    <n v="0"/>
    <n v="65960.072302"/>
    <n v="75096.394270399993"/>
    <n v="65960.072302"/>
    <m/>
    <m/>
    <m/>
    <m/>
    <m/>
    <m/>
    <m/>
  </r>
  <r>
    <s v="NEIVA"/>
    <x v="3"/>
    <x v="3"/>
    <n v="73483"/>
    <s v="TA-25-948868"/>
    <n v="75471"/>
    <s v="ORDEN DE CAMBIO"/>
    <s v="TOLIMA"/>
    <s v="NATAGAIMA"/>
    <s v="BARRIO  CENTRO NATAGAIMA"/>
    <s v="REDEBAN"/>
    <s v="FO-25-1361975"/>
    <d v="2025-08-09T16:48:00"/>
    <d v="2025-08-11T16:45:00"/>
    <m/>
    <s v="CIERRE"/>
    <s v="CIERRE"/>
    <s v="CB UNO A UNO"/>
    <s v="CB UNO A UNO"/>
    <s v="EJECUTADO_EXITOSO"/>
    <s v="CIERRE EXITOSO"/>
    <s v="0_x000a_ 0_x000a_ 11-08-2025 SE LLEGA AL SITIO COMERCIO CERRADO , VECINOS MANIFIESTA QUE EL ALMACÉN FUE RECOGIDO Y LLEVADO A IBAGUÉ, SE MARCA AL CELULAR NO CONTESTA, SE ESCRIBE POR WHATSAPP NO HAY RESPUESTA , CLIENTE EN EL ÚLTIMO MINUTO DA RESPUESTA COMENTANDO QUE LOS EQUIPOS ESTÁN EN EL MUNICIPIO DE SALDAÑA , QUE SI PODEMOS RECOGERLOS ALLÍ SE ESCALA AL JEFE INMEDIATO DONDE AUTORIZA DESPLAZARNOS HASTA SALDAÑA._x000a_ 0_x000a_ 11-08-2025 CLIENTE ENTREGA DATAFONO , LECTOR DE BARRAS,CABLE MAGIC BOX, FUENTE DE PODER DATÁFONO Y CABLE DE RED , PUBLICIDAD Y ROLLOS NO HAY "/>
    <s v="VISITA_TÉCNICA"/>
    <s v="V100C094-A406Z663"/>
    <s v="TIPO II"/>
    <s v="TERRESTRE"/>
    <s v="ANDRADE HERNANDEZ JUAN CARLOS"/>
    <n v="1"/>
    <n v="0"/>
    <n v="144967.87232000002"/>
    <n v="140395.6348884"/>
    <n v="144967.87232000002"/>
    <m/>
    <m/>
    <m/>
    <m/>
    <m/>
    <m/>
    <m/>
  </r>
  <r>
    <s v="BOGOTA"/>
    <x v="0"/>
    <x v="0"/>
    <n v="25245"/>
    <s v="TA-25-924077"/>
    <n v="36084"/>
    <s v="ORDEN DE CAMBIO"/>
    <s v="CUNDINAMARCA"/>
    <s v="EL COLEGIO"/>
    <s v="BARRIO CENTRO EL COLEGIO 1"/>
    <s v="REDEBAN"/>
    <s v="FO-25-1337274"/>
    <d v="2025-08-05T14:20:00"/>
    <d v="2025-08-12T09:42:00"/>
    <m/>
    <s v="CIERRE"/>
    <s v="CIERRE"/>
    <s v="CB UNO A UNO"/>
    <s v="CB UNO A UNO"/>
    <s v="EJECUTADO_EXITOSO"/>
    <s v="CIERRE EXITOSO"/>
    <s v="0_x000a_ 0_x000a_ 06-08-2025 SE REALIZA CONTRATO TELÉFONICO CON CLIENTE FREDDY ARIZA ARIZA A NÚMERO DE CONTACTO 3144541265. PARA VALIDAR DIRECCIÓN YA QUE LA SUMINISTRADA NO GENERA UBICACIÓN AVENIDA MEDINA 8 57 . CLIENTE INDICA EN AUDIO DE WHATSAPP QUE ES EN LA MESA CUNDINAMARCA SE LLEGA A MUNICIPIO EN EL CUAL NO SE ENCUENTRA LA DIRECCIÓN SE REALIZA NUEVAMENTE COMUNICACIÓN CON EL CLIENTE EL CUAL INFORMA QUE ES EN MESITAS .SE ESCALA CON COORDINADOR Y SE REPOGRAMA _x000a_ _x000a_ 12-08-2025 RETIRO DE EQUIPOS POR CIERRE DE CB SIN PUBLICIDAD EN SITIO"/>
    <s v="VISITA_TÉCNICA"/>
    <s v="AB009654"/>
    <s v="TIPO II"/>
    <s v="TERRESTRE"/>
    <s v="BUSTOS MORA DIEGO MANUEL"/>
    <n v="1"/>
    <n v="0"/>
    <n v="144967.87232000002"/>
    <n v="140395.6348884"/>
    <n v="144967.87232000002"/>
    <m/>
    <m/>
    <m/>
    <m/>
    <m/>
    <m/>
    <m/>
  </r>
  <r>
    <s v="BARRANQUILLA"/>
    <x v="4"/>
    <x v="4"/>
    <n v="47675"/>
    <s v="TA-25-948864"/>
    <n v="58670"/>
    <s v="ORDEN DE CAMBIO"/>
    <s v="MAGDALENA"/>
    <s v="SALAMINA"/>
    <s v="BARRIO CENTRO SALAMINA 1"/>
    <s v="REDEBAN"/>
    <s v="FO-25-1353525"/>
    <d v="2025-08-09T16:48:00"/>
    <d v="2025-08-12T10:32:00"/>
    <m/>
    <s v="CIERRE"/>
    <s v="CIERRE"/>
    <s v="CB UNO A UNO"/>
    <s v="CB UNO A UNO"/>
    <s v="EJECUTADO_EXITOSO"/>
    <s v="CIERRE EXITOSO"/>
    <s v="0_x000a_ 0_x000a_ 12-08-2025 SE REALIZA VISITA AL COMERCIO PARA REALIZAR EL CIERRE DEL CORRESPONSAL BANCOLOMBIA EXITOSO SE RETIRAN EQUIPOS "/>
    <s v="VISITA_TÉCNICA"/>
    <s v="IVZZZ985"/>
    <s v="TIPO II"/>
    <s v="TERRESTRE"/>
    <s v="PEÑALOZA GUTIERREZ RAFAEL GUSTAVO"/>
    <n v="1"/>
    <n v="0"/>
    <n v="144967.87232000002"/>
    <n v="140395.6348884"/>
    <n v="144967.87232000002"/>
    <m/>
    <m/>
    <m/>
    <m/>
    <m/>
    <m/>
    <m/>
  </r>
  <r>
    <s v="VILLAVICENCIO"/>
    <x v="3"/>
    <x v="3"/>
    <n v="95015"/>
    <s v="TA-25-924110"/>
    <n v="46949"/>
    <s v="ORDEN DE CAMBIO"/>
    <s v="GUAVIARE"/>
    <s v="CALAMAR"/>
    <s v="BARRIO LA PAZ CALAMAR"/>
    <s v="REDEBAN"/>
    <s v="FO-25-1332911"/>
    <d v="2025-08-05T14:20:00"/>
    <d v="2025-08-12T10:40:00"/>
    <m/>
    <s v="CIERRE"/>
    <s v="RECUPERACION DE EQUIPOS"/>
    <s v="CB UNO A UNO"/>
    <s v="CB UNO A UNO"/>
    <s v="EJECUTADO_EXITOSO"/>
    <s v="CIERRE EXITOSO"/>
    <s v="0_x000a_ 0_x000a_ 12-08-2025 SE REALIZA RETIRO DE EQUIPOS POR CIERRE DEL CORRESPONSAL "/>
    <s v="VISITA_TÉCNICA"/>
    <s v="AD00C183"/>
    <s v="TIPO IV ESPECIAL"/>
    <s v="AEREO"/>
    <s v="ROZO JIMENEZ EDGAR ARMANDO"/>
    <n v="1"/>
    <n v="0"/>
    <n v="988462.96268840006"/>
    <n v="196536.5258152"/>
    <n v="988462.96268840006"/>
    <m/>
    <m/>
    <m/>
    <m/>
    <m/>
    <m/>
    <m/>
  </r>
  <r>
    <s v="PEREIRA"/>
    <x v="5"/>
    <x v="6"/>
    <n v="66001"/>
    <s v="TA-25-962856"/>
    <n v="75595"/>
    <s v="ORDEN DE CAMBIO"/>
    <s v="RISARALDA"/>
    <s v="PEREIRA"/>
    <s v="BARRIO CENTRO PEREIRA 50"/>
    <s v="REDEBAN"/>
    <s v="FO-25-1364457"/>
    <d v="2025-08-12T09:49:00"/>
    <d v="2025-08-12T11:15:00"/>
    <m/>
    <s v="CIERRE"/>
    <s v="CAMBIO DE RAZÓN SOCIAL"/>
    <s v="CB UNO A UNO"/>
    <s v="CB UNO A UNO"/>
    <s v="EJECUTADO_EXITOSO"/>
    <s v="CIERRE EXITOSO"/>
    <s v="0_x000a_ 0_x000a_ 12-08-2025 VISITAMOS COMERCIO REALIZAMOS RETIRO DE DATÁFONO CON LECTOR DE BARRAS, NO RETIRAMOS NADA DE PUBLICIDAD YA QUE ES UN CAMBIO DE RAZÓN SOCIAL. "/>
    <s v="VISITA_TÉCNICA"/>
    <s v="FA00L793"/>
    <s v="TIPO I"/>
    <s v="TERRESTRE"/>
    <s v="ARROYAVE CANO MANUEL GUILLERMO"/>
    <n v="1"/>
    <n v="0"/>
    <n v="65960.072302"/>
    <n v="75096.394270399993"/>
    <n v="65960.072302"/>
    <m/>
    <m/>
    <m/>
    <m/>
    <m/>
    <m/>
    <m/>
  </r>
  <r>
    <s v="BUCARAMANGA"/>
    <x v="1"/>
    <x v="1"/>
    <n v="81736"/>
    <s v="TA-25-948873"/>
    <n v="79136"/>
    <s v="ORDEN DE CAMBIO"/>
    <s v="ARAUCA"/>
    <s v="SARAVENA"/>
    <s v="BARRIO CORREGIMIENTO PUERTO NARIÑO SARAVENA 1"/>
    <s v="REDEBAN"/>
    <s v="FO-25-1353547"/>
    <d v="2025-08-09T16:48:00"/>
    <d v="2025-08-12T12:26:00"/>
    <m/>
    <s v="CIERRE"/>
    <s v="CIERRE"/>
    <s v="CB UNO A UNO"/>
    <s v="CB UNO A UNO"/>
    <s v="EJECUTADO_EXITOSO"/>
    <s v="CIERRE EXITOSO"/>
    <s v="0_x000a_ 09/08/2025 SE ESTABLECE CONTACTO TELEFÓNICO AL NÚMERO 3506150435 CON EL SEÑOR MARTIN RODRÍGUEZ Y SE ACUERDA VISITA PARA EL DÍA MARTES YA QUE SE ENCUENTRA EN LA CIUDAD DE BUCARAMANGA SE LE INFORMA SOBRE LA DISPONIBILIDAD DE VUELOS Y CONDICIONES DE SEGURIDAD POR CONFLICTOS PRESENTADOS EN LA ZONA_x000a_ 12-08-2025 SE REALIZA RECOLECCIÓN DE DATAFONO Y LECTORA NO SE ENCUENTRA PUBLICIDAD EN SITIO NO SE PUEDE ADJUNTAR. TIRILLA DE COMPROBACIÓN VERSIÓN DADO QUE EL EQUIPO SE ENCUENTRA EN DAÑO"/>
    <s v="VISITA_TÉCNICA"/>
    <s v="SASZZ711"/>
    <s v="TIPO IV ESPECIAL"/>
    <s v="AEREO"/>
    <s v="REYES RAMIREZ DIEGO ALEXANDER"/>
    <n v="1"/>
    <n v="0"/>
    <n v="988462.96268840006"/>
    <n v="196536.5258152"/>
    <n v="988462.96268840006"/>
    <m/>
    <m/>
    <m/>
    <m/>
    <m/>
    <m/>
    <m/>
  </r>
  <r>
    <s v="MEDELLIN"/>
    <x v="2"/>
    <x v="2"/>
    <n v="5440"/>
    <s v="TA-25-924056"/>
    <n v="45591"/>
    <s v="ORDEN DE CAMBIO"/>
    <s v="ANTIOQUIA"/>
    <s v="MARINILLA"/>
    <s v="BARRIO LA AMISTAD MARINILLA"/>
    <s v="REDEBAN"/>
    <s v="FO-25-1332811"/>
    <d v="2025-08-05T14:20:00"/>
    <d v="2025-08-12T14:11:00"/>
    <m/>
    <s v="CIERRE"/>
    <s v="CIERRE"/>
    <s v="CB UNO A UNO"/>
    <s v="CB UNO A UNO"/>
    <s v="EJECUTADO_EXITOSO"/>
    <s v="CIERRE EXITOSO"/>
    <s v="0_x000a_ 0_x000a_ 12-08-2025 SE RETIRA EQUIPO Y ACCESORIO EXITOSAMENTE "/>
    <s v="VISITA_TÉCNICA"/>
    <s v="AD000818"/>
    <s v="TIPO II"/>
    <s v="TERRESTRE"/>
    <s v="RUA ALVAREZ RICHARD ANDRES"/>
    <n v="1"/>
    <n v="0"/>
    <n v="144967.87232000002"/>
    <n v="140395.6348884"/>
    <n v="144967.87232000002"/>
    <m/>
    <m/>
    <m/>
    <m/>
    <m/>
    <m/>
    <m/>
  </r>
  <r>
    <s v="BOGOTA"/>
    <x v="0"/>
    <x v="0"/>
    <n v="11001"/>
    <s v="TA-25-965172"/>
    <n v="80935"/>
    <s v="ORDEN DE CAMBIO"/>
    <s v="CUNDINAMARCA"/>
    <s v="BOGOTA"/>
    <s v="BARRIO MARCO FIDEL SUAREZ BOGOTA 8"/>
    <s v="REDEBAN"/>
    <s v="FO-25-1366787"/>
    <d v="2025-08-12T13:28:00"/>
    <d v="2025-08-12T14:22:00"/>
    <m/>
    <s v="CIERRE"/>
    <s v="CIERRE"/>
    <s v="CB UNO A UNO"/>
    <s v="CB UNO A UNO"/>
    <s v="EJECUTADO_EXITOSO"/>
    <s v="CIERRE EXITOSO"/>
    <s v="0_x000a_ 0_x000a_ 12-08-2025 SE VISITA COMERCIO POR CIERRE DE PUNTO DEBIDO A UN MAL PROCESO INTERNO POR PARTE DE LA ENTIDAD YA QUE SE SOLICITÓ INSTALACIÓN POR CAMBIO DE RAZÓN SOCIAL Y UNA VEZ INSTALADO EL CB LA ENTIDAD BANCARIA CANCELA LA INSTALACIÓN DESPUÉS DE ESTAR CERRADA SE PROCEDE CON RETIRO DE EQUIPOS DATÁFONOS,LECTORA,MAGICBOX CON SN/241637317561324755919123PINPAD,CABLE DE RED FUENTE DE PODER Y DATÁFONO SE RETIRA Y SE DEVUELVE UBLOCODAD EXISTENTE EN COMERCIO A BODEGA SE REALIZAN IMPRESIONES DE PRUEBA OKAY SE COMPLETA CIERRE SIN MÁS NOVEDAD "/>
    <s v="VISITA_TÉCNICA"/>
    <s v="FIZZZ329"/>
    <s v="TIPO I"/>
    <s v="TERRESTRE"/>
    <s v="ROMERO ROJAS BREIDY JHOHAN"/>
    <n v="1"/>
    <n v="0"/>
    <n v="65960.072302"/>
    <n v="75096.394270399993"/>
    <n v="65960.072302"/>
    <m/>
    <m/>
    <m/>
    <m/>
    <m/>
    <m/>
    <m/>
  </r>
  <r>
    <s v="YOPAL"/>
    <x v="3"/>
    <x v="3"/>
    <n v="85001"/>
    <s v="TA-25-924094"/>
    <n v="35771"/>
    <s v="ORDEN DE CAMBIO"/>
    <s v="CASANARE"/>
    <s v="YOPAL"/>
    <s v="BARRIO TILODIRAN YOPAL"/>
    <s v="REDEBAN"/>
    <s v="FO-25-1332879"/>
    <d v="2025-08-05T14:20:00"/>
    <d v="2025-08-12T14:56:00"/>
    <m/>
    <s v="CIERRE"/>
    <s v="CIERRE"/>
    <s v="CB UNO A UNO"/>
    <s v="CB UNO A UNO"/>
    <s v="EJECUTADO_EXITOSO"/>
    <s v="CIERRE EXITOSO"/>
    <s v="0_x000a_ 0_x000a_ 12-08-2025 SE VISITA COMERCIO, CLIENTE ENTREGA VOLUNTARIAMENTE DATAFONO Y LECTOR. INDICA LA PUBLICIDA SE EXTRAVÍO "/>
    <s v="VISITA_TÉCNICA"/>
    <s v="AA00Q180"/>
    <s v="TIPO I"/>
    <s v="TERRESTRE"/>
    <s v="BERNAL ELAICA EDGAR ALEXIS"/>
    <n v="1"/>
    <n v="0"/>
    <n v="65960.072302"/>
    <n v="75096.394270399993"/>
    <n v="65960.072302"/>
    <m/>
    <m/>
    <m/>
    <m/>
    <m/>
    <m/>
    <m/>
  </r>
  <r>
    <s v="MONTERIA"/>
    <x v="4"/>
    <x v="4"/>
    <n v="23807"/>
    <s v="TA-25-941577"/>
    <n v="62690"/>
    <s v="ORDEN DE CAMBIO"/>
    <s v="CORDOBA"/>
    <s v="TIERRALTA"/>
    <s v="BARRIO PRADO TIERRALTA"/>
    <s v="REDEBAN"/>
    <s v="FO-25-1345187"/>
    <d v="2025-08-06T17:22:00"/>
    <d v="2025-08-12T15:16:00"/>
    <m/>
    <s v="CIERRE"/>
    <s v="CIERRE"/>
    <s v="CB UNO A UNO"/>
    <s v="CB UNO A UNO"/>
    <s v="EJECUTADO_EXITOSO"/>
    <s v="CIERRE EXITOSO"/>
    <s v="0_x000a_ 0_x000a_ 12-08-2025 SE REALIZA VISITA TÉCNICA PARA CIERRE DE CB, SE RETIRA DATAFONO PLACA 964063, LECTORA SYMBOL PLACA 1060033, DE PUBLI SOLO SE RETIRA UN FLANGGER, YA QUE EN EL LUGAR NO SE ENCONTRÓ AVISO EXTERIOR, CLIENTE REALIZA DISPOSICIÓN FINAL. EL FLANGGER SE DESTRUYE EN SITIO. CIERRE EJECUTADO SIN NOVEDAD."/>
    <s v="VISITA_TÉCNICA"/>
    <s v="NA00O945"/>
    <s v="TIPO III"/>
    <s v="TERRESTRE"/>
    <s v="CASSIANI PEREZ RAUL RAMIRO"/>
    <n v="1"/>
    <n v="0"/>
    <n v="275728.78077800001"/>
    <n v="196536.5258152"/>
    <n v="275728.78077800001"/>
    <m/>
    <m/>
    <m/>
    <m/>
    <m/>
    <m/>
    <m/>
  </r>
  <r>
    <s v="MEDELLIN"/>
    <x v="2"/>
    <x v="2"/>
    <n v="5591"/>
    <s v="TA-25-965912"/>
    <n v="36355"/>
    <s v="ORDEN DE CAMBIO"/>
    <s v="ANTIOQUIA"/>
    <s v="PUERTO TRIUNFO"/>
    <s v="BARRIO PARQUE PRINCIPAL PUERTO"/>
    <s v="REDEBAN"/>
    <s v="FO-25-1367339"/>
    <d v="2025-08-12T14:39:00"/>
    <d v="2025-08-13T08:11:00"/>
    <m/>
    <s v="CIERRE"/>
    <s v="CAMBIO DE RAZÓN SOCIAL"/>
    <s v="CB UNO A UNO"/>
    <s v="CB UNO A UNO"/>
    <s v="EJECUTADO_EXITOSO"/>
    <s v="CIERRE EXITOSO"/>
    <s v="0_x000a_ 0_x000a_ 12-08-2025 RETIRO DE DATAFONO Y LECTOR POR CAMBIO RAZÓN SOCIAL OK AVISO Y FLANYER QUEDAN EN SITIO"/>
    <s v="VISITA_TÉCNICA"/>
    <s v="GZ00B610"/>
    <s v="TIPO IV"/>
    <s v="TERRESTRE"/>
    <s v="PAREJA ECHAVARRIA JHON DAVID"/>
    <n v="1"/>
    <n v="0"/>
    <n v="479588.87655000004"/>
    <n v="196536.5258152"/>
    <n v="479588.87655000004"/>
    <m/>
    <m/>
    <m/>
    <m/>
    <m/>
    <m/>
    <m/>
  </r>
  <r>
    <s v="MEDELLIN"/>
    <x v="2"/>
    <x v="2"/>
    <n v="5001"/>
    <s v="TA-25-966245"/>
    <n v="25686"/>
    <s v="ORDEN DE CAMBIO"/>
    <s v="ANTIOQUIA"/>
    <s v="MEDELLIN"/>
    <s v="BARRIO BELEN II MEDELLIN"/>
    <s v="REDEBAN"/>
    <s v="FO-25-1367813"/>
    <d v="2025-08-12T15:30:00"/>
    <d v="2025-08-13T09:17:00"/>
    <m/>
    <s v="CIERRE"/>
    <s v="CAMBIO DE RAZÓN SOCIAL"/>
    <s v="CB UNO A UNO"/>
    <s v="CB UNO A UNO"/>
    <s v="EJECUTADO_EXITOSO"/>
    <s v="CIERRE EXITOSO"/>
    <s v="0_x000a_ 0_x000a_ 12-08-2025 SE REALIZA CIERRE DEL CB POR CAMBIO RAZÓN SOCIAL EXITOSAMENTE OK,  SE RETIRA EQUIPOS "/>
    <s v="VISITA_TÉCNICA"/>
    <s v="A00HZ449 - BL0HZ884"/>
    <s v="TIPO I"/>
    <s v="TERRESTRE"/>
    <s v="MARTINEZ TOVAR OSCAR DAVID"/>
    <n v="1"/>
    <n v="0"/>
    <n v="65960.072302"/>
    <n v="75096.394270399993"/>
    <n v="65960.072302"/>
    <m/>
    <m/>
    <m/>
    <m/>
    <m/>
    <m/>
    <m/>
  </r>
  <r>
    <s v="BOGOTA"/>
    <x v="0"/>
    <x v="0"/>
    <n v="11001"/>
    <s v="TA-25-965201"/>
    <n v="79528"/>
    <s v="ORDEN DE CAMBIO"/>
    <s v="CUNDINAMARCA"/>
    <s v="BOGOTA"/>
    <s v="BARRIO BOCHICA BOGOTA 2"/>
    <s v="REDEBAN"/>
    <s v="FO-25-1366885"/>
    <d v="2025-08-12T13:38:00"/>
    <d v="2025-08-13T09:24:00"/>
    <m/>
    <s v="CIERRE"/>
    <s v="CAMBIO DE RAZÓN SOCIAL"/>
    <s v="CB UNO A UNO"/>
    <s v="CB UNO A UNO"/>
    <s v="EJECUTADO_EXITOSO"/>
    <s v="CIERRE EXITOSO"/>
    <s v="0_x000a_ 0_x000a_ SE CREA SOLICITUD DE CAMBIO DE RAZON SOCIAL POR SOLICITUD DE COORDINADOR VÍA EMAIL"/>
    <s v="VISITA_TÉCNICA"/>
    <s v="LMUZZ962"/>
    <s v="TIPO I"/>
    <s v="TERRESTRE"/>
    <s v="MURCIA HERNANDEZ HARVEY IGNACIO"/>
    <n v="1"/>
    <n v="0"/>
    <n v="65960.072302"/>
    <n v="75096.394270399993"/>
    <n v="65960.072302"/>
    <m/>
    <m/>
    <m/>
    <m/>
    <m/>
    <m/>
    <m/>
  </r>
  <r>
    <s v="BOGOTA"/>
    <x v="0"/>
    <x v="0"/>
    <n v="11001"/>
    <s v="TA-25-948850"/>
    <n v="65126"/>
    <s v="ORDEN DE CAMBIO"/>
    <s v="CUNDINAMARCA"/>
    <s v="BOGOTA"/>
    <s v="PTM BOGOTA EL BODEGON DE LA 11"/>
    <s v="REDEBAN"/>
    <s v="FO-25-1353477"/>
    <d v="2025-08-09T16:47:00"/>
    <d v="2025-08-13T09:41:00"/>
    <m/>
    <s v="CIERRE"/>
    <s v="RECUPERACION DE EQUIPOS"/>
    <s v="AGREGADOR"/>
    <s v="COMCARD - PTM"/>
    <s v="EJECUTADO_EXITOSO"/>
    <s v="CIERRE EXITOSO"/>
    <s v="0_x000a_ 0_x000a_ 12-08-2025 SE REALIZA RECOGIDA DE LOS EQUIPOS DATÁFONO Y LECTORA"/>
    <s v="VISITA_TÉCNICA"/>
    <s v="1A007836-1A007366"/>
    <s v="TIPO I"/>
    <s v="TERRESTRE"/>
    <s v="RAMIREZ TABARES JUAN DIEGO"/>
    <n v="1"/>
    <n v="0"/>
    <n v="65960.072302"/>
    <n v="75096.394270399993"/>
    <n v="65960.072302"/>
    <m/>
    <m/>
    <m/>
    <m/>
    <m/>
    <m/>
    <m/>
  </r>
  <r>
    <s v="BUCARAMANGA"/>
    <x v="1"/>
    <x v="1"/>
    <n v="68655"/>
    <s v="TA-25-948849"/>
    <n v="52551"/>
    <s v="ORDEN DE CAMBIO"/>
    <s v="SANTANDER"/>
    <s v="SABANA DE TORRES"/>
    <s v="PTM SABANA DE TORRES VIVERES S"/>
    <s v="REDEBAN"/>
    <s v="FO-25-1353473"/>
    <d v="2025-08-09T16:47:00"/>
    <d v="2025-08-13T10:11:00"/>
    <m/>
    <s v="CIERRE"/>
    <s v="RECUPERACION DE EQUIPOS"/>
    <s v="AGREGADOR"/>
    <s v="COMCARD - PTM"/>
    <s v="EJECUTADO_EXITOSO"/>
    <s v="CIERRE EXITOSO"/>
    <s v="0_x000a_ 0_x000a_ 12-08-2025 SE REALIZA RECOGIDA DE LOS EQUIPOS EN OFICINA PRINCIPAL DE PTM."/>
    <s v="VISITA_TÉCNICA"/>
    <s v="9C0GZ542"/>
    <s v="TIPO III"/>
    <s v="TERRESTRE"/>
    <s v="RAMIREZ TABARES JUAN DIEGO"/>
    <n v="1"/>
    <n v="0"/>
    <n v="275728.78077800001"/>
    <n v="196536.5258152"/>
    <n v="275728.78077800001"/>
    <m/>
    <m/>
    <m/>
    <m/>
    <m/>
    <m/>
    <m/>
  </r>
  <r>
    <s v="PASTO"/>
    <x v="5"/>
    <x v="5"/>
    <n v="52001"/>
    <s v="TA-25-968447"/>
    <n v="75189"/>
    <s v="ORDEN DE CAMBIO"/>
    <s v="NARIÑO"/>
    <s v="PASTO"/>
    <s v="BARRIO BERNAL PASTO"/>
    <s v="REDEBAN"/>
    <s v="FO-25-1369927"/>
    <d v="2025-08-13T09:07:00"/>
    <d v="2025-08-13T10:25:00"/>
    <m/>
    <s v="CIERRE"/>
    <s v="CAMBIO DE RAZÓN SOCIAL"/>
    <s v="CB UNO A UNO"/>
    <s v="CB UNO A UNO"/>
    <s v="EJECUTADO_EXITOSO"/>
    <s v="CIERRE EXITOSO"/>
    <s v="0_x000a_ 0_x000a_ 13-08-2025 SE REALIZA VISITA AL CB PARA RETIRAR DATAFONO Y LECTORA POR CAMBIO DE RAZÓN SOCIAL, POR LO MISMO NO SE RETIRA PUBLICIDAD, CIERRE OK "/>
    <s v="VISITA_TÉCNICA"/>
    <s v="MSZZZ664"/>
    <s v="TIPO I"/>
    <s v="TERRESTRE"/>
    <s v="GUERRERO RAMIREZ OSCAR DARIO"/>
    <n v="1"/>
    <n v="0"/>
    <n v="65960.072302"/>
    <n v="75096.394270399993"/>
    <n v="65960.072302"/>
    <m/>
    <m/>
    <m/>
    <m/>
    <m/>
    <m/>
    <m/>
  </r>
  <r>
    <s v="MEDELLIN"/>
    <x v="2"/>
    <x v="2"/>
    <n v="5360"/>
    <s v="TA-25-948856"/>
    <n v="14835"/>
    <s v="ORDEN DE CAMBIO"/>
    <s v="ANTIOQUIA"/>
    <s v="ITAGUI"/>
    <s v="EL CARMELO ITAGUI"/>
    <s v="REDEBAN"/>
    <s v="FO-25-1353493"/>
    <d v="2025-08-09T16:48:00"/>
    <d v="2025-08-13T10:32:00"/>
    <m/>
    <s v="CIERRE"/>
    <s v="CIERRE"/>
    <s v="CB UNO A UNO"/>
    <s v="CB UNO A UNO"/>
    <s v="EJECUTADO_EXITOSO"/>
    <s v="CIERRE EXITOSO"/>
    <s v="0_x000a_ 0_x000a_ 13-08-2025 SE REALIZA RECOGIDA DE EQUIPOS POR CIERRE CB"/>
    <s v="VISITA_TÉCNICA"/>
    <s v="JAMZZ538"/>
    <s v="TIPO I"/>
    <s v="TERRESTRE"/>
    <s v="RAMIREZ TABARES JUAN DIEGO"/>
    <n v="1"/>
    <n v="0"/>
    <n v="65960.072302"/>
    <n v="75096.394270399993"/>
    <n v="65960.072302"/>
    <m/>
    <m/>
    <m/>
    <m/>
    <m/>
    <m/>
    <m/>
  </r>
  <r>
    <s v="MEDELLIN"/>
    <x v="2"/>
    <x v="2"/>
    <n v="5360"/>
    <s v="TA-25-941583"/>
    <n v="61534"/>
    <s v="ORDEN DE CAMBIO"/>
    <s v="ANTIOQUIA"/>
    <s v="ITAGUI"/>
    <s v="PTM ITAGUI FESKA CO"/>
    <s v="REDEBAN"/>
    <s v="FO-25-1345202"/>
    <d v="2025-08-06T17:18:00"/>
    <d v="2025-08-13T11:41:00"/>
    <m/>
    <s v="CIERRE"/>
    <s v="CIERRE"/>
    <s v="AGREGADOR"/>
    <s v="COMCARD - PTM"/>
    <s v="EJECUTADO_EXITOSO"/>
    <s v="CIERRE EXITOSO"/>
    <s v="0_x000a_ 0_x000a_ 13-08-2025 SE REALIZA RECOGIDA DE EQUIPOS POR CIERRE DE CB OK"/>
    <s v="VISITA_TÉCNICA"/>
    <s v="LA00H979 - XPBZZ085"/>
    <s v="TIPO I"/>
    <s v="TERRESTRE"/>
    <s v="RAMIREZ TABARES JUAN DIEGO"/>
    <n v="1"/>
    <n v="0"/>
    <n v="65960.072302"/>
    <n v="75096.394270399993"/>
    <n v="65960.072302"/>
    <m/>
    <m/>
    <m/>
    <m/>
    <m/>
    <m/>
    <m/>
  </r>
  <r>
    <s v="MEDELLIN"/>
    <x v="2"/>
    <x v="2"/>
    <n v="5360"/>
    <s v="TA-25-941585"/>
    <n v="78982"/>
    <s v="ORDEN DE CAMBIO"/>
    <s v="ANTIOQUIA"/>
    <s v="ITAGUI"/>
    <s v="PTM ITAGUI LA TIENDA TRIANA"/>
    <s v="REDEBAN"/>
    <s v="FO-25-1345207"/>
    <d v="2025-08-06T17:18:00"/>
    <d v="2025-08-13T11:53:00"/>
    <m/>
    <s v="CIERRE"/>
    <s v="CIERRE"/>
    <s v="AGREGADOR"/>
    <s v="COMCARD - PTM"/>
    <s v="EJECUTADO_EXITOSO"/>
    <s v="CIERRE EXITOSO"/>
    <s v="0_x000a_ 0_x000a_ 13-08-2025 SE REALIZA RECOGIDA DE EQUIPOS POR CIERRE DE CB"/>
    <s v="VISITA_TÉCNICA"/>
    <s v="FATZZ889 - FATZZ509"/>
    <s v="TIPO I"/>
    <s v="TERRESTRE"/>
    <s v="RAMIREZ TABARES JUAN DIEGO"/>
    <n v="1"/>
    <n v="0"/>
    <n v="65960.072302"/>
    <n v="75096.394270399993"/>
    <n v="65960.072302"/>
    <m/>
    <m/>
    <m/>
    <m/>
    <m/>
    <m/>
    <m/>
  </r>
  <r>
    <s v="BUCARAMANGA"/>
    <x v="1"/>
    <x v="1"/>
    <n v="13670"/>
    <s v="TA-25-941587"/>
    <n v="31985"/>
    <s v="ORDEN DE CAMBIO"/>
    <s v="BOLIVAR"/>
    <s v="SAN PABLO"/>
    <s v="COMCARD SAN PABLO ESTUDIANTE"/>
    <s v="REDEBAN"/>
    <s v="FO-25-1345212"/>
    <d v="2025-08-06T17:18:00"/>
    <d v="2025-08-13T12:39:00"/>
    <m/>
    <s v="CIERRE"/>
    <s v="CIERRE"/>
    <s v="AGREGADOR"/>
    <s v="COMCARD - PTM"/>
    <s v="EJECUTADO_EXITOSO"/>
    <s v="CIERRE EXITOSO"/>
    <s v="0_x000a_ 12/08/2025 EN COMUNICACIÓN CON LA SEÑORA DENIS AL NUMERO 3183800827 INFORMA Q NOS ATIENDE MAÑANA DESPUES DE LAS 9:30 AM A SE LE LLAME A LOQ SE ENCUENTRE EN EL MUNICIPIO_x000a_ 13-08-2025 SE RETIRA DATAFONO ,LECTOR CABLES Y FUENTE DE PODER CIERRE EXITOSO"/>
    <s v="VISITA_TÉCNICA"/>
    <s v="1111W569"/>
    <s v="TIPO IV ESPECIAL"/>
    <s v="TERRESTRE/FLUVIAL"/>
    <s v="GELVEZ MOGOLLON JOSE ELISEO"/>
    <n v="1"/>
    <n v="0"/>
    <n v="479588.87655000004"/>
    <n v="196536.5258152"/>
    <n v="479588.87655000004"/>
    <m/>
    <m/>
    <m/>
    <m/>
    <m/>
    <m/>
    <m/>
  </r>
  <r>
    <s v="MEDELLIN"/>
    <x v="2"/>
    <x v="2"/>
    <n v="5266"/>
    <s v="TA-25-948852"/>
    <n v="47096"/>
    <s v="ORDEN DE CAMBIO"/>
    <s v="ANTIOQUIA"/>
    <s v="ENVIGADO"/>
    <s v="BARRIO LA MINA ENVIGADO 2"/>
    <s v="REDEBAN"/>
    <s v="FO-25-1353480"/>
    <d v="2025-08-09T16:48:00"/>
    <d v="2025-08-13T15:02:00"/>
    <m/>
    <s v="CIERRE"/>
    <s v="CIERRE"/>
    <s v="CB UNO A UNO"/>
    <s v="CB UNO A UNO"/>
    <s v="EJECUTADO_EXITOSO"/>
    <s v="CIERRE EXITOSO"/>
    <s v="0_x000a_ 0_x000a_ 13-08-2025 SE REALIZA RECOGIDA DE EQUIPOS POR CIERRE DE CB"/>
    <s v="VISITA_TÉCNICA"/>
    <s v="9C00D611"/>
    <s v="TIPO I"/>
    <s v="TERRESTRE"/>
    <s v="RAMIREZ TABARES JUAN DIEGO"/>
    <n v="1"/>
    <n v="0"/>
    <n v="65960.072302"/>
    <n v="75096.394270399993"/>
    <n v="65960.072302"/>
    <m/>
    <m/>
    <m/>
    <m/>
    <m/>
    <m/>
    <m/>
  </r>
  <r>
    <s v="YOPAL"/>
    <x v="3"/>
    <x v="3"/>
    <n v="85001"/>
    <s v="TA-25-948874"/>
    <n v="51627"/>
    <s v="ORDEN DE CAMBIO"/>
    <s v="CASANARE"/>
    <s v="YOPAL"/>
    <s v="BARRIO CASIQUIARE 1 YOPAL"/>
    <s v="REDEBAN"/>
    <s v="FO-25-1353554"/>
    <d v="2025-08-09T16:48:00"/>
    <d v="2025-08-13T15:20:00"/>
    <m/>
    <s v="CIERRE"/>
    <s v="CIERRE"/>
    <s v="CB UNO A UNO"/>
    <s v="CB UNO A UNO"/>
    <s v="EJECUTADO_EXITOSO"/>
    <s v="CIERRE EXITOSO"/>
    <s v="0_x000a_ 0_x000a_ 13-08-2025 SE VISITA DIRECCIÓN DIFERENTE, ENTEGAN VOLUNTARIAMENTE DATAFONO Y LECTOR. NO SE REGISTRA FOTO DE TIRILLA, LA PERSONA NO PERMITE CONECTAR LOS EQUIPOS Y SOLO ENTREGA LA EQUIPO Y LECTOR. "/>
    <s v="VISITA_TÉCNICA"/>
    <s v="TR08Z516"/>
    <s v="TIPO I"/>
    <s v="TERRESTRE"/>
    <s v="BERNAL ELAICA EDGAR ALEXIS"/>
    <n v="1"/>
    <n v="0"/>
    <n v="65960.072302"/>
    <n v="75096.394270399993"/>
    <n v="65960.072302"/>
    <m/>
    <m/>
    <m/>
    <m/>
    <m/>
    <m/>
    <m/>
  </r>
  <r>
    <s v="BOGOTA"/>
    <x v="0"/>
    <x v="0"/>
    <n v="25815"/>
    <s v="TA-25-948854"/>
    <n v="11093"/>
    <s v="ORDEN DE CAMBIO"/>
    <s v="CUNDINAMARCA"/>
    <s v="TOCAIMA"/>
    <s v="TOCAIMA - CUNDINAMARCA"/>
    <s v="REDEBAN"/>
    <s v="FO-25-1353488"/>
    <d v="2025-08-09T16:48:00"/>
    <d v="2025-08-13T15:22:00"/>
    <m/>
    <s v="CIERRE"/>
    <s v="CIERRE"/>
    <s v="CB UNO A UNO"/>
    <s v="CB UNO A UNO"/>
    <s v="EJECUTADO_EXITOSO"/>
    <s v="CIERRE EXITOSO"/>
    <s v="0_x000a_ 0_x000a_ 13-08-2025 SE REALIZA VISITA DE CAMPO DONDE SE RETIRAN EQUIPOS SIN NOVEDAD "/>
    <s v="VISITA_TÉCNICA"/>
    <s v="A00JZ062"/>
    <s v="TIPO III"/>
    <s v="TERRESTRE"/>
    <s v="LOZADA ROJAS CHRISTIAN ANDRES"/>
    <n v="1"/>
    <n v="0"/>
    <n v="275728.78077800001"/>
    <n v="196536.5258152"/>
    <n v="275728.78077800001"/>
    <m/>
    <m/>
    <m/>
    <m/>
    <m/>
    <m/>
    <m/>
  </r>
  <r>
    <s v="BARRANQUILLA"/>
    <x v="4"/>
    <x v="4"/>
    <n v="8001"/>
    <s v="TA-25-948857"/>
    <n v="78596"/>
    <s v="ORDEN DE CAMBIO"/>
    <s v="ATLANTICO"/>
    <s v="BARRANQUILLA"/>
    <s v="BARRIO SAN JOSE BARRANQUILLA  8"/>
    <s v="REDEBAN"/>
    <s v="FO-25-1353497"/>
    <d v="2025-08-09T16:48:00"/>
    <d v="2025-08-13T17:16:00"/>
    <m/>
    <s v="CIERRE"/>
    <s v="CIERRE"/>
    <s v="CB UNO A UNO"/>
    <s v="CB UNO A UNO"/>
    <s v="EJECUTADO_EXITOSO"/>
    <s v="CIERRE EXITOSO"/>
    <s v="0_x000a_ 0_x000a_ 13-08-2025 SE REALIZA VISITA SE PROCEDE A DESINTALAR AVISO EXTERIOR ,FLANGED ,DISPLAY LEGAL, SE DESTRUYEN EN SITIO , EQUIPOS DATAFONO ,LECTOR ,BASE DEL DATAFONO ,FUENTE DE PODER Y 30 ROLLOS, CIERRE EXITOSO"/>
    <s v="VISITA_TÉCNICA"/>
    <s v="F1MZZ625"/>
    <s v="TIPO I"/>
    <s v="TERRESTRE"/>
    <s v="PORRAS CASTRO DARLON NASCK"/>
    <n v="1"/>
    <n v="0"/>
    <n v="65960.072302"/>
    <n v="75096.394270399993"/>
    <n v="65960.072302"/>
    <m/>
    <m/>
    <m/>
    <m/>
    <m/>
    <m/>
    <m/>
  </r>
  <r>
    <s v="TUNJA"/>
    <x v="1"/>
    <x v="1"/>
    <n v="15774"/>
    <s v="TA-25-971824"/>
    <n v="39141"/>
    <s v="ORDEN DE CAMBIO"/>
    <s v="BOYACA"/>
    <s v="SUSACON"/>
    <s v="BARRIO CENTRO SUSACON"/>
    <s v="REDEBAN"/>
    <s v="FO-25-1373096"/>
    <d v="2025-08-13T17:34:00"/>
    <d v="2025-08-14T08:05:00"/>
    <m/>
    <s v="CIERRE"/>
    <s v="CAMBIO DE RAZÓN SOCIAL"/>
    <s v="CB UNO A UNO"/>
    <s v="CB UNO A UNO"/>
    <s v="EJECUTADO_EXITOSO"/>
    <s v="CIERRE EXITOSO"/>
    <s v="13-08 17:34 SE CREA SOLICITUD DE CAMBIO DE RAZON SOCIAL_x000a_ 0_x000a_ 13-08-2025 SE REALIZA CIERRE RETIRO CB BANCOLOMBIA RETIRANDO EQUIPO DESK/3500-LECTOR CB + BASE SOPORTE -FUENTE DE PODER, AVISO EXTERIOR 1.50 METROS Y DISPLAY DE HORARIO, SE DESTRUYE PUBLICIDAD EN SITIO, ENTREGA EQUIPOS YULISA FIGUEREDO LAGOS "/>
    <s v="VISITA_TÉCNICA"/>
    <s v="AB07Z269"/>
    <s v="TIPO III"/>
    <s v="TERRESTRE"/>
    <s v="ALVARADO MORENO CRISTHIAN"/>
    <n v="1"/>
    <n v="0"/>
    <n v="275728.78077800001"/>
    <n v="196536.5258152"/>
    <n v="275728.78077800001"/>
    <m/>
    <m/>
    <m/>
    <m/>
    <m/>
    <m/>
    <m/>
  </r>
  <r>
    <s v="BUCARAMANGA"/>
    <x v="1"/>
    <x v="1"/>
    <n v="68001"/>
    <s v="TA-25-948848"/>
    <n v="41962"/>
    <s v="ORDEN DE CAMBIO"/>
    <s v="SANTANDER"/>
    <s v="BUCARAMANGA"/>
    <s v="PTM BUCARAMANGA MULTIPAGOS RCK"/>
    <s v="REDEBAN"/>
    <s v="FO-25-1353468"/>
    <d v="2025-08-08T16:47:00"/>
    <d v="2025-08-14T11:26:00"/>
    <m/>
    <s v="CIERRE"/>
    <s v="RECUPERACION DE EQUIPOS"/>
    <s v="AGREGADOR"/>
    <s v="COMCARD - PTM"/>
    <s v="EJECUTADO_EXITOSO"/>
    <s v="CIERRE EXITOSO"/>
    <s v="0_x000a_ 0_x000a_ 14-08-2025 SE VISITA COMERCIO SE REALIZA EL RETIRO DE EQUIPO DATÁFONO OK LECTOR DE BARRAS OK PINPAD OK, HUBS OK, JUNTO CON SUS RESPECTIVOS ACCESORIOS CIERRE EXITOSO "/>
    <s v="VISITA_TÉCNICA"/>
    <s v="GZ0XZ344"/>
    <s v="TIPO I"/>
    <s v="TERRESTRE"/>
    <s v="BARAJAS BERMUDEZ YAHIR MAURICIO"/>
    <n v="1"/>
    <n v="0"/>
    <n v="65960.072302"/>
    <n v="75096.394270399993"/>
    <n v="65960.072302"/>
    <m/>
    <m/>
    <m/>
    <m/>
    <m/>
    <m/>
    <m/>
  </r>
  <r>
    <s v="MEDELLIN"/>
    <x v="2"/>
    <x v="2"/>
    <n v="5240"/>
    <s v="TA-25-962677"/>
    <n v="39467"/>
    <s v="ORDEN DE CAMBIO"/>
    <s v="ANTIOQUIA"/>
    <s v="EBEJICO"/>
    <s v="BARRIO EL BRASIL EBEJICO"/>
    <s v="REDEBAN"/>
    <s v="FO-25-1363641"/>
    <d v="2025-08-12T08:00:00"/>
    <d v="2025-08-14T12:46:00"/>
    <m/>
    <s v="CIERRE"/>
    <s v="CIERRE"/>
    <s v="CB UNO A UNO"/>
    <s v="CB UNO A UNO"/>
    <s v="EJECUTADO_EXITOSO"/>
    <s v="CIERRE EXITOSO"/>
    <s v="0_x000a_ 0_x000a_ 14-08-2025 SE RETIRA EQUIPO Y ACCESORIOS EXITOSAMENTE "/>
    <s v="VISITA_TÉCNICA"/>
    <s v="GZ08Z284"/>
    <s v="TIPO II"/>
    <s v="TERRESTRE"/>
    <s v="RUA ALVAREZ RICHARD ANDRES"/>
    <n v="1"/>
    <n v="0"/>
    <n v="144967.87232000002"/>
    <n v="140395.6348884"/>
    <n v="144967.87232000002"/>
    <m/>
    <m/>
    <m/>
    <m/>
    <m/>
    <m/>
    <m/>
  </r>
  <r>
    <s v="PEREIRA"/>
    <x v="5"/>
    <x v="6"/>
    <n v="76100"/>
    <s v="TA-25-948869"/>
    <n v="40037"/>
    <s v="ORDEN DE CAMBIO"/>
    <s v="VALLE DEL CAUCA"/>
    <s v="BOLIVAR"/>
    <s v="BARRIO LA MARIA PLAN DE VIVIEN"/>
    <s v="REDEBAN"/>
    <s v="FO-25-1353539"/>
    <d v="2025-08-09T16:48:00"/>
    <d v="2025-08-14T14:15:00"/>
    <m/>
    <s v="CIERRE"/>
    <s v="CIERRE"/>
    <s v="CB UNO A UNO"/>
    <s v="CB UNO A UNO"/>
    <s v="EJECUTADO_EXITOSO"/>
    <s v="CIERRE EXITOSO"/>
    <s v="0_x000a_ 0_x000a_ 14-08-2025 VISITAMOS COMERCIO REALIZAMOS RETIRO DE DATÁFONO CON LECTOR DE BARRAS, NO DESMONTAMOS NADA DE PUBLICIDAD YA QUE NO TIENE CLIENTE HIZO DISPOSICIÓN FINAL, NO TIENE ROLLOS. "/>
    <s v="VISITA_TÉCNICA"/>
    <s v="AA0FZ531"/>
    <s v="TIPO II"/>
    <s v="TERRESTRE"/>
    <s v="ARROYAVE CANO MANUEL GUILLERMO"/>
    <n v="1"/>
    <n v="0"/>
    <n v="144967.87232000002"/>
    <n v="140395.6348884"/>
    <n v="144967.87232000002"/>
    <m/>
    <m/>
    <m/>
    <m/>
    <m/>
    <m/>
    <m/>
  </r>
  <r>
    <s v="PASTO"/>
    <x v="5"/>
    <x v="5"/>
    <n v="52786"/>
    <s v="TA-25-948866"/>
    <n v="78470"/>
    <s v="ORDEN DE CAMBIO"/>
    <s v="NARIÑO"/>
    <s v="TAMINANGO"/>
    <s v="BARRIO REMOLINO PANAMERICANO TAMINANGO"/>
    <s v="REDEBAN"/>
    <s v="FO-25-1353531"/>
    <d v="2025-08-09T16:48:00"/>
    <d v="2025-08-14T14:32:00"/>
    <m/>
    <s v="CIERRE"/>
    <s v="CIERRE"/>
    <s v="CB UNO A UNO"/>
    <s v="CB UNO A UNO"/>
    <s v="EJECUTADO_EXITOSO"/>
    <s v="CIERRE EXITOSO"/>
    <s v="0_x000a_ 0_x000a_ 14-08-2025 SE REALICE CIERRE DE CORRESPONSAL BANCARIO SE RETIRA DATAFONO LECTOR BASE FUENTE PUBLICIDAD FUE DESTRUIDA POR COMERCIO CIERRE EXITOSO CANTIDAD DE ROLLOS RETIRADOS CERO "/>
    <s v="VISITA_TÉCNICA"/>
    <s v="V1OZZ863"/>
    <s v="TIPO II"/>
    <s v="TERRESTRE"/>
    <s v="BRAVO MADROÑERO OSCAR ESTEBAN"/>
    <n v="1"/>
    <n v="0"/>
    <n v="144967.87232000002"/>
    <n v="140395.6348884"/>
    <n v="144967.87232000002"/>
    <m/>
    <m/>
    <m/>
    <m/>
    <m/>
    <m/>
    <m/>
  </r>
  <r>
    <s v="BOGOTA"/>
    <x v="0"/>
    <x v="0"/>
    <n v="11001"/>
    <s v="TA-25-966061"/>
    <n v="66951"/>
    <s v="ORDEN DE CAMBIO"/>
    <s v="CUNDINAMARCA"/>
    <s v="BOGOTA"/>
    <s v="BARRIO VILLA ELISA BOGOTA 3"/>
    <s v="REDEBAN"/>
    <s v="FO-25-1367670"/>
    <d v="2025-08-12T15:05:00"/>
    <d v="2025-08-14T15:02:00"/>
    <m/>
    <s v="CIERRE"/>
    <s v="CIERRE"/>
    <s v="CB UNO A UNO"/>
    <s v="CB UNO A UNO"/>
    <s v="EJECUTADO_EXITOSO"/>
    <s v="PARCIAL EXITOSO ACCESORIOS"/>
    <s v="0_x000a_ 0_x000a_ 14-08-2025 SE REALIZA CIERRE CB BANCOLOMBIA SE RETIRA DATAFONO BASE FUENTE DATOS HUB PINPAD Y LECTORA ,CLIENTE YA RETIRÓ Y DESTRUYÓ PUBLICIDAD ,LA PUBLICIDAD QUE TIENE EL COMERCIO ES OTRO CB ,SE REALIZA VALIDACIÓN CON REDEBAN SOBRE LA PLACA DE LECTORA QUE TIENE EL CLIENTE CON EL INVENTARIO EN REDEBAN Y NO COINCIDEN,SE LE INDICA A PAOLA DE REDABN Y AUTORIZA RETIRARLA YA QUE AL CLIENTE SOLO LE INSTALARON ESA PLACA QUE TIENE "/>
    <s v="VISITA_TÉCNICA"/>
    <s v="4A0AZ479"/>
    <s v="TIPO I"/>
    <s v="TERRESTRE"/>
    <s v="GALINDO ROJAS LUIS FELIPE"/>
    <n v="1"/>
    <n v="0"/>
    <n v="65960.072302"/>
    <n v="75096.394270399993"/>
    <n v="65960.072302"/>
    <m/>
    <m/>
    <m/>
    <m/>
    <m/>
    <m/>
    <m/>
  </r>
  <r>
    <s v="NEIVA"/>
    <x v="3"/>
    <x v="3"/>
    <n v="41001"/>
    <s v="TA-25-962678"/>
    <n v="78548"/>
    <s v="ORDEN DE CAMBIO"/>
    <s v="HUILA"/>
    <s v="NEIVA"/>
    <s v="BARRIO MONSERRATE NEIVA  1"/>
    <s v="REDEBAN"/>
    <s v="FO-25-1369308"/>
    <d v="2025-08-12T08:00:00"/>
    <d v="2025-08-14T15:48:00"/>
    <m/>
    <s v="CIERRE"/>
    <s v="CIERRE"/>
    <s v="CB UNO A UNO"/>
    <s v="CB UNO A UNO"/>
    <s v="EJECUTADO_EXITOSO"/>
    <s v="CIERRE EXITOSO"/>
    <s v="0_x000a_ 0_x000a_ 12-08-2025 SE LLEGA A SITIO, NO SE ENCUENTRA NADIE EN COMERCIO, SE LLAMAN AL NÚMERO 3182375307 Y EN COMUNICACIÓN CON EL SEÑOR JOHN FREDY TIMOTE PERDOMO SOLICITA REALIZAR VISITA EL DÍA DE MAÑANA DESPUÉS DE LAS 4:30._x000a_ 13/08/2025 EN LLAMADA CON CLIENTE JOHN FREDY TIMOTE PERDOMO AL NÚMERO 3182375307 SOLICITA REALIZAR VISITA EL DÍA DE MAÑANA._x000a_ 14-08-2025 SE LLEGA A SITIO, SE RECOGE DATAFONO Y LECTOR DE BARRAS."/>
    <s v="VISITA_TÉCNICA"/>
    <s v="F1LZZ956"/>
    <s v="TIPO I"/>
    <s v="TERRESTRE"/>
    <s v="DIAZ VARGAS JONATHAN MIGUEL"/>
    <n v="1"/>
    <n v="0"/>
    <n v="65960.072302"/>
    <n v="75096.394270399993"/>
    <n v="65960.072302"/>
    <m/>
    <m/>
    <m/>
    <m/>
    <m/>
    <m/>
    <m/>
  </r>
  <r>
    <s v="BOGOTA"/>
    <x v="0"/>
    <x v="0"/>
    <n v="11001"/>
    <s v="TA-25-972856"/>
    <n v="75361"/>
    <s v="ORDEN DE CAMBIO"/>
    <s v="CUNDINAMARCA"/>
    <s v="BOGOTA"/>
    <s v="BARRIO VILLA DEL MAR BOGOTA 1"/>
    <s v="REDEBAN"/>
    <s v="FO-25-1373995"/>
    <d v="2025-08-14T08:07:00"/>
    <d v="2025-08-15T10:58:00"/>
    <m/>
    <s v="CIERRE"/>
    <s v="RECUPERACION DE EQUIPOS"/>
    <s v="CB UNO A UNO"/>
    <s v="CB UNO A UNO"/>
    <s v="EJECUTADO_EXITOSO"/>
    <s v="CIERRE EXITOSO"/>
    <s v="0_x000a_ 0_x000a_ 15-08-2025 SE REALIZA RETIRO DE DATAFONO Y LECTOR DE BARRAS POR CIERRES CB BANCOLOMBIA "/>
    <s v="VISITA_TÉCNICA"/>
    <n v="10008835"/>
    <s v="TIPO I"/>
    <s v="TERRESTRE"/>
    <s v="MURCIA HERNANDEZ HARVEY IGNACIO"/>
    <n v="1"/>
    <n v="0"/>
    <n v="65960.072302"/>
    <n v="75096.394270399993"/>
    <n v="65960.072302"/>
    <m/>
    <m/>
    <m/>
    <m/>
    <m/>
    <m/>
    <m/>
  </r>
  <r>
    <s v="BOGOTA"/>
    <x v="0"/>
    <x v="0"/>
    <n v="11001"/>
    <s v="TA-25-972855"/>
    <n v="77124"/>
    <s v="ORDEN DE CAMBIO"/>
    <s v="CUNDINAMARCA"/>
    <s v="BOGOTA"/>
    <s v="BARRIO MARCO FIDEL SUAREZ BOGOTA 6"/>
    <s v="REDEBAN"/>
    <s v="FO-25-1373989"/>
    <d v="2025-08-14T08:07:00"/>
    <d v="2025-08-15T11:43:00"/>
    <m/>
    <s v="CIERRE"/>
    <s v="CIERRE"/>
    <s v="CB UNO A UNO"/>
    <s v="CB UNO A UNO"/>
    <s v="EJECUTADO_EXITOSO"/>
    <s v="CIERRE EXITOSO"/>
    <s v="0_x000a_ 0_x000a_ 15-08-2025 RECOGIDA DE EQUIPOS POR CIERRE DE CORRESPONSAL OK "/>
    <s v="VISITA_TÉCNICA"/>
    <s v="LM9ZZ648"/>
    <s v="TIPO I"/>
    <s v="TERRESTRE"/>
    <s v="GOMEZ VEGA DAVID SNEYDER"/>
    <n v="1"/>
    <n v="0"/>
    <n v="65960.072302"/>
    <n v="75096.394270399993"/>
    <n v="65960.072302"/>
    <m/>
    <m/>
    <m/>
    <m/>
    <m/>
    <m/>
    <m/>
  </r>
  <r>
    <s v="APARTADO"/>
    <x v="2"/>
    <x v="2"/>
    <n v="5837"/>
    <s v="TA-25-948845"/>
    <n v="44258"/>
    <s v="ORDEN DE CAMBIO"/>
    <s v="ANTIOQUIA"/>
    <s v="TURBO"/>
    <s v="DISTRICOL ALMACEN LAS CAPRICHO"/>
    <s v="REDEBAN"/>
    <s v="FO-25-1353460"/>
    <d v="2025-08-09T16:47:00"/>
    <d v="2025-08-15T13:02:00"/>
    <m/>
    <s v="CIERRE"/>
    <s v="CIERRE"/>
    <s v="AGREGADOR"/>
    <s v="DISTRICOL"/>
    <s v="EJECUTADO_EXITOSO"/>
    <s v="PARCIAL EXITOSO ACCESORIOS"/>
    <s v="0_x000a_ 0_x000a_ 15-08-2025 SE RETIRA DATAFONO Y LECTORA EN OTRO LUGAR YA QUE AL  USUARIO LE TOCO ENTREGAR EL LOCAL. LA PUBLICIDAD NO SE RETIRA YA QUE USUARIO DIO DISPOSICION FINAL"/>
    <s v="VISITA_TÉCNICA"/>
    <s v="9B05Z545"/>
    <s v="TIPO II"/>
    <s v="TERRESTRE"/>
    <s v="SALDARRIAGA MIRANDA SANTIAGO"/>
    <n v="1"/>
    <n v="0"/>
    <n v="144967.87232000002"/>
    <n v="140395.6348884"/>
    <n v="144967.87232000002"/>
    <m/>
    <m/>
    <m/>
    <m/>
    <m/>
    <m/>
    <m/>
  </r>
  <r>
    <s v="BOGOTA"/>
    <x v="0"/>
    <x v="0"/>
    <n v="25817"/>
    <s v="TA-25-966064"/>
    <n v="15820"/>
    <s v="ORDEN DE CAMBIO"/>
    <s v="CUNDINAMARCA"/>
    <s v="TOCANCIPA"/>
    <s v="BARRIO VD LA FUENTE TOCANCIPA"/>
    <s v="REDEBAN"/>
    <s v="FO-25-1367678"/>
    <d v="2025-08-12T15:05:00"/>
    <d v="2025-08-15T13:21:00"/>
    <m/>
    <s v="CIERRE"/>
    <s v="RECUPERACION DE EQUIPOS"/>
    <s v="CB UNO A UNO"/>
    <s v="CB UNO A UNO"/>
    <s v="EJECUTADO_EXITOSO"/>
    <s v="CIERRE EXITOSO"/>
    <s v="0_x000a_ 0_x000a_ 15-08-2025 SE VISITA COMERCIO, SE RETIRAN EQUIPOS DE CB BANCOLOMBIA, NO SE MANIPULAN EQUIPOS, SE RETIRA DATÁFONO, LECTOR DE BARRAS, BASE Y CABLEADO, NO TIENEN PUBLICIDAD PARA ENTREGAR."/>
    <s v="VISITA_TÉCNICA"/>
    <s v="7ZZZZ964"/>
    <s v="TIPO II"/>
    <s v="TERRESTRE"/>
    <s v="VEGA MANRIQUE JONATAN MAURICIO"/>
    <n v="1"/>
    <n v="0"/>
    <n v="144967.87232000002"/>
    <n v="140395.6348884"/>
    <n v="144967.87232000002"/>
    <m/>
    <m/>
    <m/>
    <m/>
    <m/>
    <m/>
    <m/>
  </r>
  <r>
    <s v="MEDELLIN"/>
    <x v="2"/>
    <x v="2"/>
    <n v="5368"/>
    <s v="TA-25-948853"/>
    <n v="74720"/>
    <s v="ORDEN DE CAMBIO"/>
    <s v="ANTIOQUIA"/>
    <s v="JERICO"/>
    <s v="BARRIO JERICO JERICO 1"/>
    <s v="REDEBAN"/>
    <s v="FO-25-1353482"/>
    <d v="2025-08-09T16:48:00"/>
    <d v="2025-08-15T13:42:00"/>
    <m/>
    <s v="CIERRE"/>
    <s v="CIERRE"/>
    <s v="CB UNO A UNO"/>
    <s v="CB UNO A UNO"/>
    <s v="EJECUTADO_EXITOSO"/>
    <s v="CIERRE EXITOSO"/>
    <s v="0_x000a_ 0_x000a_ 15-08-2025 SE RETIRA EQUIPO Y ACCESORIOS EXITOSAMENTE "/>
    <s v="VISITA_TÉCNICA"/>
    <s v="MNPZZ669"/>
    <s v="TIPO III"/>
    <s v="TERRESTRE"/>
    <s v="RUA ALVAREZ RICHARD ANDRES"/>
    <n v="1"/>
    <n v="0"/>
    <n v="275728.78077800001"/>
    <n v="196536.5258152"/>
    <n v="275728.78077800001"/>
    <m/>
    <m/>
    <m/>
    <m/>
    <m/>
    <m/>
    <m/>
  </r>
  <r>
    <s v="MONTERIA"/>
    <x v="4"/>
    <x v="4"/>
    <n v="5154"/>
    <s v="TA-25-962673"/>
    <n v="78374"/>
    <s v="ORDEN DE CAMBIO"/>
    <s v="ANTIOQUIA"/>
    <s v="CAUCASIA"/>
    <s v="BARRIO ASOVIVIENDA CAUCASIA  1"/>
    <s v="REDEBAN"/>
    <s v="FO-25-1363632"/>
    <d v="2025-08-12T08:00:00"/>
    <d v="2025-08-15T14:24:00"/>
    <m/>
    <s v="CIERRE"/>
    <s v="CIERRE"/>
    <s v="CB UNO A UNO"/>
    <s v="CB UNO A UNO"/>
    <s v="EJECUTADO_EXITOSO"/>
    <s v="CIERRE EXITOSO"/>
    <s v="0_x000a_ 0_x000a_ 15-08-2025 SE REALIZA VISITA TÉCNICA PARA CIERRE DE CB SE RETIRA DATAFONO PLACA 1142695, LECTOR ÓPTICO SYMBOL PLACA 1114405, NO SE ENCUENTRA PUBLICIDAD EN SITIO. EL COERRE SE REALIZA SIN NOVEDAD."/>
    <s v="VISITA_TÉCNICA"/>
    <s v="V1MZZ293"/>
    <s v="TIPO II"/>
    <s v="TERRESTRE"/>
    <s v="CASSIANI PEREZ RAUL RAMIRO"/>
    <n v="1"/>
    <n v="0"/>
    <n v="144967.87232000002"/>
    <n v="140395.6348884"/>
    <n v="144967.87232000002"/>
    <m/>
    <m/>
    <m/>
    <m/>
    <m/>
    <m/>
    <m/>
  </r>
  <r>
    <s v="CALI"/>
    <x v="5"/>
    <x v="5"/>
    <n v="19532"/>
    <s v="TA-25-966063"/>
    <n v="77803"/>
    <s v="ORDEN DE CAMBIO"/>
    <s v="CAUCA"/>
    <s v="PATIA"/>
    <s v="BARRIO PATIA PATIA"/>
    <s v="REDEBAN"/>
    <s v="FO-25-1367675"/>
    <d v="2025-08-12T15:05:00"/>
    <d v="2025-08-15T14:44:00"/>
    <m/>
    <s v="CIERRE"/>
    <s v="RECUPERACION DE EQUIPOS"/>
    <s v="CB UNO A UNO"/>
    <s v="CB UNO A UNO"/>
    <s v="EJECUTADO_EXITOSO"/>
    <s v="CIERRE EXITOSO"/>
    <s v="0_x000a_ 0_x000a_ 15-08-2025 SE INGRESA SE DESISTALA AVISO EXTERIOR FLANGER EQUIPOS ESTADO OK"/>
    <s v="VISITA_TÉCNICA"/>
    <s v="10OZZ064"/>
    <s v="TIPO IV"/>
    <s v="TERRESTRE"/>
    <s v="GIMBUEL LASSO LUIS GERMAN"/>
    <n v="1"/>
    <n v="0"/>
    <n v="479588.87655000004"/>
    <n v="196536.5258152"/>
    <n v="479588.87655000004"/>
    <m/>
    <m/>
    <m/>
    <m/>
    <m/>
    <m/>
    <m/>
  </r>
  <r>
    <s v="MEDELLIN"/>
    <x v="2"/>
    <x v="2"/>
    <n v="5360"/>
    <s v="TA-25-973853"/>
    <n v="34175"/>
    <s v="ORDEN DE CAMBIO"/>
    <s v="ANTIOQUIA"/>
    <s v="ITAGUI"/>
    <s v="ARRIO FERRARA ITAGUI 1"/>
    <s v="REDEBAN"/>
    <s v="FO-25-1375840"/>
    <d v="2025-08-14T11:30:00"/>
    <d v="2025-08-15T15:28:00"/>
    <m/>
    <s v="CIERRE"/>
    <s v="CIERRE"/>
    <s v="CB UNO A UNO"/>
    <s v="CB UNO A UNO"/>
    <s v="EJECUTADO_EXITOSO"/>
    <s v="CIERRE EXITOSO"/>
    <s v="0_x000a_ 0_x000a_ 15-08-2025 SE REALIZA CIERRE DE CB_x000a_"/>
    <s v="VISITA_TÉCNICA"/>
    <s v="1TZZZ913 - II0ZZ865"/>
    <s v="TIPO I"/>
    <s v="TERRESTRE"/>
    <s v="HERNANDEZ CHAVARRIA JUAN CAMILO"/>
    <n v="1"/>
    <n v="0"/>
    <n v="65960.072302"/>
    <n v="75096.394270399993"/>
    <n v="65960.072302"/>
    <m/>
    <m/>
    <m/>
    <m/>
    <m/>
    <m/>
    <m/>
  </r>
  <r>
    <s v="MANIZALES"/>
    <x v="5"/>
    <x v="6"/>
    <n v="17873"/>
    <s v="TA-25-973857"/>
    <n v="74410"/>
    <s v="ORDEN DE CAMBIO"/>
    <s v="CALDAS"/>
    <s v="VILLAMARIA"/>
    <s v="BARRIO LA PRADERA VILLAMARIA 2"/>
    <s v="REDEBAN"/>
    <s v="FO-25-1375852"/>
    <d v="2025-08-14T11:30:00"/>
    <d v="2025-08-15T15:45:00"/>
    <m/>
    <s v="CIERRE"/>
    <s v="CIERRE"/>
    <s v="CB UNO A UNO"/>
    <s v="CB UNO A UNO"/>
    <s v="EJECUTADO_EXITOSO"/>
    <s v="CIERRE EXITOSO"/>
    <s v="0_x000a_ 0_x000a_ 15-08-2025 SE REALIZA VISITA SE RETIRA DATAFONO Y ACCESORIOS, LECTOR, SE DESINTALA PUBLICIDAD Y SE DESTRUYE EN SITIO NO ENTREGA ROLLOS "/>
    <s v="VISITA_TÉCNICA"/>
    <s v="MNBZZ913"/>
    <s v="TIPO I"/>
    <s v="TERRESTRE"/>
    <s v="AGUIRRE HENAO RAUL EDUARDO"/>
    <n v="1"/>
    <n v="0"/>
    <n v="65960.072302"/>
    <n v="75096.394270399993"/>
    <n v="65960.072302"/>
    <m/>
    <m/>
    <m/>
    <m/>
    <m/>
    <m/>
    <m/>
  </r>
  <r>
    <s v="MEDELLIN"/>
    <x v="2"/>
    <x v="2"/>
    <n v="5001"/>
    <s v="TA-25-972837"/>
    <n v="77764"/>
    <s v="ORDEN DE CAMBIO"/>
    <s v="ANTIOQUIA"/>
    <s v="MEDELLIN"/>
    <s v="BARRIO CRISTO REY MEDELLIN 1"/>
    <s v="REDEBAN"/>
    <s v="FO-25-1373973"/>
    <d v="2025-08-14T08:07:00"/>
    <d v="2025-08-16T10:17:00"/>
    <m/>
    <s v="CIERRE"/>
    <s v="CIERRE"/>
    <s v="CB UNO A UNO"/>
    <s v="CB UNO A UNO"/>
    <s v="EJECUTADO_EXITOSO"/>
    <s v="CIERRE EXITOSO"/>
    <s v="0_x000a_ 0_x000a_ 16-08-2025 SE RETIRAN EQUIPOS OK SIN PUBLICIDAD EN SITIO "/>
    <s v="VISITA_TÉCNICA"/>
    <s v="10NZZ054"/>
    <s v="TIPO I"/>
    <s v="TERRESTRE"/>
    <s v="QUINTERO SANCHEZ JUAN SEBASTIAN"/>
    <n v="1"/>
    <n v="0"/>
    <n v="65960.072302"/>
    <n v="75096.394270399993"/>
    <n v="65960.072302"/>
    <m/>
    <m/>
    <m/>
    <m/>
    <m/>
    <m/>
    <m/>
  </r>
  <r>
    <s v="TUNJA"/>
    <x v="1"/>
    <x v="1"/>
    <n v="15001"/>
    <s v="LC-CS-25-000016"/>
    <n v="54500"/>
    <s v="ORDEN DE CAMBIO"/>
    <s v="BOYACA"/>
    <s v="TUNJA"/>
    <s v="BARRIO LA FLORIDA TUNJA 3"/>
    <s v="REDEBAN"/>
    <s v="FO-25-1380909"/>
    <d v="2025-08-15T12:40:00"/>
    <d v="2025-08-16T10:33:00"/>
    <m/>
    <s v="CIERRE"/>
    <s v="CIERRE"/>
    <s v="CB UNO A UNO"/>
    <s v="CB UNO A UNO"/>
    <s v="EJECUTADO_EXITOSO"/>
    <s v="CIERRE EXITOSO"/>
    <s v="0_x000a_ 0_x000a_ 15-08-2025 SE REALIZA CIERRE RETIRO CB BANCOLOMBIA RETIRANDO EQUIPO DESK/3500-LECTOR CB - BASE SOPORTE -FUENTE DE PODER -AVISO EXTERIOR 1.50 METROS , DISPLAY DE HORARIO, SE DESTRUYE PUBLICIDAD EN SITIO "/>
    <s v="VISITA_TÉCNICA"/>
    <s v="II5ZZ081"/>
    <s v="TIPO I"/>
    <s v="TERRESTRE"/>
    <s v="HERRERA GARZON JEYSON STEVENT"/>
    <n v="1"/>
    <n v="0"/>
    <n v="65960.072302"/>
    <n v="75096.394270399993"/>
    <n v="65960.072302"/>
    <m/>
    <m/>
    <m/>
    <m/>
    <m/>
    <m/>
    <m/>
  </r>
  <r>
    <s v="PASTO"/>
    <x v="5"/>
    <x v="5"/>
    <n v="86573"/>
    <s v="TA-25-977514"/>
    <n v="52584"/>
    <s v="ORDEN DE CAMBIO"/>
    <s v="PUTUMAYO"/>
    <s v="LEGUIZAMO"/>
    <s v="BARRIO MECAYA PUERTO LEGUIZAMO"/>
    <s v="REDEBAN"/>
    <s v="FO-25-1381826"/>
    <d v="2025-08-15T15:43:00"/>
    <d v="2025-08-16T10:49:00"/>
    <m/>
    <s v="CIERRE"/>
    <s v="RETIRO VOLUNTARIO"/>
    <s v="CB UNO A UNO"/>
    <s v="CB UNO A UNO"/>
    <s v="EJECUTADO_EXITOSO"/>
    <s v="CIERRE EXITOSO"/>
    <s v="0_x000a_ 0_x000a_ 16-08-2025 SE REALIZA CIERRE DE CB, SE RECOGE DATAFONO Y LECTORA EN LA BODEGA LÍNEA FLORENCIA, CLIENTE NO ENTREGA PUBLICIDAD. CIERRE EXITOSO "/>
    <s v="VISITA_TÉCNICA"/>
    <s v="9C0GZ575"/>
    <s v="TIPO IV"/>
    <s v="AEREO"/>
    <s v="BERMUDEZ SANCHEZ JOSE NEYBER"/>
    <n v="1"/>
    <n v="0"/>
    <n v="479588.87655000004"/>
    <n v="196536.5258152"/>
    <n v="479588.87655000004"/>
    <m/>
    <m/>
    <m/>
    <m/>
    <m/>
    <m/>
    <m/>
  </r>
  <r>
    <s v="PEREIRA"/>
    <x v="5"/>
    <x v="6"/>
    <n v="66001"/>
    <s v="LC-CS-25-000036"/>
    <n v="75576"/>
    <s v="ORDEN DE CAMBIO"/>
    <s v="RISARALDA"/>
    <s v="PEREIRA"/>
    <s v="BARRIO TOKIO PEREIRA"/>
    <s v="REDEBAN"/>
    <s v="FO-25-1380897"/>
    <d v="2025-08-15T12:40:00"/>
    <d v="2025-08-16T10:57:00"/>
    <m/>
    <s v="CIERRE"/>
    <s v="CIERRE"/>
    <s v="CB UNO A UNO"/>
    <s v="CB UNO A UNO"/>
    <s v="EJECUTADO_EXITOSO"/>
    <s v="CIERRE EXITOSO"/>
    <s v="0_x000a_ 0_x000a_ 16-08-2025 VISITAMOS COMERCIO REALIZAMOS RETIRO DE DATÁFONO CON LECTOR DE BARRAS, DESMONTAMOS AVISO EXTERIOR Y DISPLAY LEGAL (HORARIO) "/>
    <s v="VISITA_TÉCNICA"/>
    <s v="A400L267"/>
    <s v="TIPO I"/>
    <s v="TERRESTRE"/>
    <s v="ARROYAVE CANO MANUEL GUILLERMO"/>
    <n v="1"/>
    <n v="0"/>
    <n v="65960.072302"/>
    <n v="75096.394270399993"/>
    <n v="65960.072302"/>
    <m/>
    <m/>
    <m/>
    <m/>
    <m/>
    <m/>
    <m/>
  </r>
  <r>
    <s v="MEDELLIN"/>
    <x v="2"/>
    <x v="2"/>
    <n v="5656"/>
    <s v="TA-25-973872"/>
    <n v="64064"/>
    <s v="ORDEN DE CAMBIO"/>
    <s v="ANTIOQUIA"/>
    <s v="SAN JERONIMO"/>
    <s v="BARRIO VEREDA EL POMAR SAN JER"/>
    <s v="REDEBAN"/>
    <s v="FO-25-1375891"/>
    <d v="2025-08-14T11:30:00"/>
    <d v="2025-08-16T11:06:00"/>
    <m/>
    <s v="CIERRE"/>
    <s v="RECUPERACION DE EQUIPOS"/>
    <s v="CB UNO A UNO"/>
    <s v="CB UNO A UNO"/>
    <s v="EJECUTADO_EXITOSO"/>
    <s v="CIERRE EXITOSO"/>
    <s v="0_x000a_ 0_x000a_ 16-08-2025 SE REALIZA  CIERRE DE CB"/>
    <s v="VISITA_TÉCNICA"/>
    <s v="OA00O677"/>
    <s v="TIPO II"/>
    <s v="TERRESTRE"/>
    <s v="HERNANDEZ CHAVARRIA JUAN CAMILO"/>
    <n v="1"/>
    <n v="0"/>
    <n v="144967.87232000002"/>
    <n v="140395.6348884"/>
    <n v="144967.87232000002"/>
    <m/>
    <m/>
    <m/>
    <m/>
    <m/>
    <m/>
    <m/>
  </r>
  <r>
    <s v="BOGOTA"/>
    <x v="0"/>
    <x v="0"/>
    <n v="11001"/>
    <s v="LC-CS-25-000045"/>
    <n v="58581"/>
    <s v="ORDEN DE CAMBIO"/>
    <s v="CUNDINAMARCA"/>
    <s v="BOGOTA"/>
    <s v="BARRIO QUIRIGUA BOGOTQA"/>
    <s v="REDEBAN"/>
    <s v="FO-25-1380853"/>
    <d v="2025-08-15T12:40:00"/>
    <d v="2025-08-16T11:08:00"/>
    <m/>
    <s v="CIERRE"/>
    <s v="RECUPERACION DE EQUIPOS"/>
    <s v="CB UNO A UNO"/>
    <s v="CB UNO A UNO"/>
    <s v="EJECUTADO_EXITOSO"/>
    <s v="CIERRE EXITOSO"/>
    <s v="0_x000a_ 0_x000a_ 16-08-2025 SE VISITA DIRECCIÓN INDICADA POR EL CLIENTE NOS ENTREGAN DATÁFONO LECTOR DE BARRAS NO HAY PUBLICIDAD PARA RETIRAR SE RETIRA CABLEADO Y BASE DE DATÁFONO NO SE MANIPULAN EQUIPOS."/>
    <s v="VISITA_TÉCNICA"/>
    <s v="TYZZZ700"/>
    <s v="TIPO I"/>
    <s v="TERRESTRE"/>
    <s v="VEGA MANRIQUE JONATAN MAURICIO"/>
    <n v="1"/>
    <n v="0"/>
    <n v="65960.072302"/>
    <n v="75096.394270399993"/>
    <n v="65960.072302"/>
    <m/>
    <m/>
    <m/>
    <m/>
    <m/>
    <m/>
    <m/>
  </r>
  <r>
    <s v="MEDELLIN"/>
    <x v="2"/>
    <x v="2"/>
    <n v="5380"/>
    <s v="LC-CS-25-000006"/>
    <n v="71267"/>
    <s v="ORDEN DE CAMBIO"/>
    <s v="ANTIOQUIA"/>
    <s v="LA ESTRELLA"/>
    <s v="DISTRICOL PAPELERIA PLANET"/>
    <s v="REDEBAN"/>
    <s v="FO-25-1380454"/>
    <d v="2025-08-15T11:36:00"/>
    <d v="2025-08-16T11:41:00"/>
    <m/>
    <s v="CIERRE"/>
    <s v="CIERRE"/>
    <s v="AGREGADOR"/>
    <s v="DISTRICOL"/>
    <s v="EJECUTADO_EXITOSO"/>
    <s v="CIERRE EXITOSO"/>
    <s v="0_x000a_ 0_x000a_ 16-08-2025 CIERRE EXITOSO SIN PUBLICIDAD CB INFORMA QUE LE DIÓ DISPOSICIÓN FINAL "/>
    <s v="VISITA_TÉCNICA"/>
    <s v="ON00E073"/>
    <s v="TIPO I"/>
    <s v="TERRESTRE"/>
    <s v="CASTAÑEDA PALACIO CARLOS FELIPE"/>
    <n v="1"/>
    <n v="0"/>
    <n v="65960.072302"/>
    <n v="75096.394270399993"/>
    <n v="65960.072302"/>
    <m/>
    <m/>
    <m/>
    <m/>
    <m/>
    <m/>
    <m/>
  </r>
  <r>
    <s v="PASTO"/>
    <x v="5"/>
    <x v="5"/>
    <n v="52001"/>
    <s v="TA-25-962676"/>
    <n v="76150"/>
    <s v="ORDEN DE CAMBIO"/>
    <s v="NARIÑO"/>
    <s v="PASTO"/>
    <s v="BARRIO TAMASAGRA 2 PASTO"/>
    <s v="REDEBAN"/>
    <s v="FO-25-1363637"/>
    <d v="2025-08-12T08:00:00"/>
    <d v="2025-08-16T11:55:00"/>
    <m/>
    <s v="CIERRE"/>
    <s v="CIERRE"/>
    <s v="CB UNO A UNO"/>
    <s v="CB UNO A UNO"/>
    <s v="EJECUTADO_EXITOSO"/>
    <s v="CIERRE EXITOSO"/>
    <s v="0_x000a_ 0_x000a_ 16-08-2025 SE REALIZA CIERRE DE CORRESPONSAL BANCARIO SE RETIRA DATAFONO LECTOR BASE FUENTE AVISO EXTERIOR DESTRUIDO CANTIDAD DE ROLLOS RETIRADOS CERO CIERRE EXITOSO "/>
    <s v="VISITA_TÉCNICA"/>
    <s v="SX0GZ301"/>
    <s v="TIPO I"/>
    <s v="TERRESTRE"/>
    <s v="BRAVO MADROÑERO OSCAR ESTEBAN"/>
    <n v="1"/>
    <n v="0"/>
    <n v="65960.072302"/>
    <n v="75096.394270399993"/>
    <n v="65960.072302"/>
    <m/>
    <m/>
    <m/>
    <m/>
    <m/>
    <m/>
    <m/>
  </r>
  <r>
    <s v="TUNJA"/>
    <x v="1"/>
    <x v="1"/>
    <n v="25183"/>
    <s v="LC-CS-25-000029"/>
    <n v="59135"/>
    <s v="ORDEN DE CAMBIO"/>
    <s v="CUNDINAMARCA"/>
    <s v="CHOCONTA"/>
    <s v="BARRIO CHOCONTA CHOCONTA 3"/>
    <s v="REDEBAN"/>
    <s v="FO-25-1380858"/>
    <d v="2025-08-15T12:40:00"/>
    <d v="2025-08-16T12:11:00"/>
    <m/>
    <s v="CIERRE"/>
    <s v="CIERRE"/>
    <s v="CB UNO A UNO"/>
    <s v="CB UNO A UNO"/>
    <s v="EJECUTADO_EXITOSO"/>
    <s v="CIERRE EXITOSO"/>
    <s v="0_x000a_ 0_x000a_ 16-08-2025 SE REALIZA CIERRE RETIRO CB BANCOLOMBIA RETIRANDO EQUIPO DESK/3509- LECTOR CB, BASÉ SOPORTE -FUENTE DE PODER CABLE PACTH CORD 3 AVISO EXTERIOR 1.50 MTROS FLANGER, SE DESTRUYE PUBLICIDAD EN SITIO, ENTREGA LOS EQUIPOS DANIEL RODRÍGUEZ "/>
    <s v="VISITA_TÉCNICA"/>
    <s v="OA001709"/>
    <s v="TIPO II"/>
    <s v="TERRESTRE"/>
    <s v="ALVARADO MORENO CRISTHIAN"/>
    <n v="1"/>
    <n v="0"/>
    <n v="144967.87232000002"/>
    <n v="140395.6348884"/>
    <n v="144967.87232000002"/>
    <m/>
    <m/>
    <m/>
    <m/>
    <m/>
    <m/>
    <m/>
  </r>
  <r>
    <s v="CUCUTA"/>
    <x v="1"/>
    <x v="1"/>
    <n v="54003"/>
    <s v="LC-CS-25-000008"/>
    <n v="71926"/>
    <s v="ORDEN DE CAMBIO"/>
    <s v="NORTE DE SANTANDER"/>
    <s v="ABREGO"/>
    <s v="DISTRICOL LUBRICANTE LA CRUZ"/>
    <s v="REDEBAN"/>
    <s v="FO-25-1380462"/>
    <d v="2025-08-15T11:36:00"/>
    <d v="2025-08-16T12:14:00"/>
    <m/>
    <s v="CIERRE"/>
    <s v="CIERRE"/>
    <s v="AGREGADOR"/>
    <s v="DISTRICOL"/>
    <s v="EJECUTADO_EXITOSO"/>
    <s v="CIERRE EXITOSO"/>
    <s v="0_x000a_ 0_x000a_ 16-08-2025 SE REALIZA CIERRE EXITOSO"/>
    <s v="VISITA_TÉCNICA"/>
    <s v="LN00M135"/>
    <s v="TIPO III"/>
    <s v="TERRESTRE"/>
    <s v="NARANJO AFANADOR RUBEN JESUS"/>
    <n v="1"/>
    <n v="0"/>
    <n v="275728.78077800001"/>
    <n v="196536.5258152"/>
    <n v="275728.78077800001"/>
    <m/>
    <m/>
    <m/>
    <m/>
    <m/>
    <m/>
    <m/>
  </r>
  <r>
    <s v="MEDELLIN"/>
    <x v="2"/>
    <x v="2"/>
    <n v="5088"/>
    <s v="LC-CS-25-000004"/>
    <n v="59608"/>
    <s v="ORDEN DE CAMBIO"/>
    <s v="ANTIOQUIA"/>
    <s v="BELLO"/>
    <s v="DISTRICOL PAPELERIA S&amp;J"/>
    <s v="REDEBAN"/>
    <s v="FO-25-1380456"/>
    <d v="2025-08-15T11:36:00"/>
    <d v="2025-08-17T14:03:00"/>
    <m/>
    <s v="CIERRE"/>
    <s v="CIERRE"/>
    <s v="AGREGADOR"/>
    <s v="DISTRICOL"/>
    <s v="EJECUTADO_EXITOSO"/>
    <s v="CIERRE EXITOSO"/>
    <s v="0_x000a_ 0_x000a_ 16-08-2025 SE REALIZA RETIRO EQUIPOS DEL CORRESPONSAL."/>
    <s v="VISITA_TÉCNICA"/>
    <s v="JA008655"/>
    <s v="TIPO I"/>
    <s v="TERRESTRE"/>
    <s v="RAMIREZ TABARES JUAN DIEGO"/>
    <n v="1"/>
    <n v="0"/>
    <n v="65960.072302"/>
    <n v="75096.394270399993"/>
    <n v="65960.072302"/>
    <m/>
    <m/>
    <m/>
    <m/>
    <m/>
    <m/>
    <m/>
  </r>
  <r>
    <s v="MEDELLIN"/>
    <x v="2"/>
    <x v="2"/>
    <n v="5001"/>
    <s v="LC-CS-25-000019"/>
    <n v="59804"/>
    <s v="ORDEN DE CAMBIO"/>
    <s v="ANTIOQUIA"/>
    <s v="MEDELLIN"/>
    <s v="BARRIO BELEN MEDELLIN 6"/>
    <s v="REDEBAN"/>
    <s v="FO-25-1380824"/>
    <d v="2025-08-15T12:40:00"/>
    <d v="2025-08-19T10:49:00"/>
    <m/>
    <s v="CIERRE"/>
    <s v="CIERRE"/>
    <s v="CB UNO A UNO"/>
    <s v="CB UNO A UNO"/>
    <s v="EJECUTADO_EXITOSO"/>
    <s v="CIERRE EXITOSO"/>
    <s v="0_x000a_ 0_x000a_ 19-08-2025 SE REALIZA CIERRE EXITOSO "/>
    <s v="VISITA_TÉCNICA"/>
    <s v="FUA0B352"/>
    <s v="TIPO I"/>
    <s v="TERRESTRE"/>
    <s v="ALVAREZ ARENAS VICTOR HUGO"/>
    <n v="1"/>
    <n v="0"/>
    <n v="65960.072302"/>
    <n v="75096.394270399993"/>
    <n v="65960.072302"/>
    <m/>
    <m/>
    <m/>
    <m/>
    <m/>
    <m/>
    <m/>
  </r>
  <r>
    <s v="BOGOTA"/>
    <x v="0"/>
    <x v="0"/>
    <n v="11001"/>
    <s v="LC-CS-25-000017"/>
    <n v="76182"/>
    <s v="ORDEN DE CAMBIO"/>
    <s v="CUNDINAMARCA"/>
    <s v="BOGOTA"/>
    <s v="BARRIO SAN JOAQUIN DEL VATICANO BOGOTA"/>
    <s v="REDEBAN"/>
    <s v="FO-25-1380892"/>
    <d v="2025-08-15T12:40:00"/>
    <d v="2025-08-19T11:15:00"/>
    <m/>
    <s v="CIERRE"/>
    <s v="CIERRE"/>
    <s v="CB UNO A UNO"/>
    <s v="CB UNO A UNO"/>
    <s v="EJECUTADO_EXITOSO"/>
    <s v="CIERRE EXITOSO"/>
    <s v="0_x000a_ 0_x000a_ 19-08-2025 RETIRO DE EQUIPOS POR CIERRE DE CB SIN PUBLICIDAD EN SITIO"/>
    <s v="VISITA_TÉCNICA"/>
    <s v="FA0GZ474"/>
    <s v="TIPO I"/>
    <s v="TERRESTRE"/>
    <s v="BUSTOS MORA DIEGO MANUEL"/>
    <n v="1"/>
    <n v="0"/>
    <n v="65960.072302"/>
    <n v="75096.394270399993"/>
    <n v="65960.072302"/>
    <m/>
    <m/>
    <m/>
    <m/>
    <m/>
    <m/>
    <m/>
  </r>
  <r>
    <s v="BOGOTA"/>
    <x v="0"/>
    <x v="0"/>
    <n v="25407"/>
    <s v="LC-CS-25-000031"/>
    <n v="75463"/>
    <s v="ORDEN DE CAMBIO"/>
    <s v="CUNDINAMARCA"/>
    <s v="LENGUAZAQUE"/>
    <s v="BARRIO LENGUAZAQUE LENGUAZAQUE"/>
    <s v="REDEBAN"/>
    <s v="FO-25-1380879"/>
    <d v="2025-08-15T12:40:00"/>
    <d v="2025-08-19T11:28:00"/>
    <m/>
    <s v="CIERRE"/>
    <s v="CIERRE"/>
    <s v="CB UNO A UNO"/>
    <s v="CB UNO A UNO"/>
    <s v="EJECUTADO_EXITOSO"/>
    <s v="CIERRE EXITOSO"/>
    <s v="0_x000a_ 0_x000a_ 19-08-2025 RECOGIDA DE EQUIPOS POR CIERRE DE CORRESPONSAL OK "/>
    <s v="VISITA_TÉCNICA"/>
    <s v="V100C086 - FA00P195"/>
    <s v="TIPO III"/>
    <s v="TERRESTRE"/>
    <s v="GOMEZ VEGA DAVID SNEYDER"/>
    <n v="1"/>
    <n v="0"/>
    <n v="275728.78077800001"/>
    <n v="196536.5258152"/>
    <n v="275728.78077800001"/>
    <m/>
    <m/>
    <m/>
    <m/>
    <m/>
    <m/>
    <m/>
  </r>
  <r>
    <s v="BOGOTA"/>
    <x v="0"/>
    <x v="0"/>
    <n v="25885"/>
    <s v="TA-25-962679"/>
    <n v="78439"/>
    <s v="ORDEN DE CAMBIO"/>
    <s v="CUNDINAMARCA"/>
    <s v="YACOPI"/>
    <s v="BARRIO CENTRO YACOPI  5"/>
    <s v="REDEBAN"/>
    <s v="FO-25-1363652"/>
    <d v="2025-08-12T08:00:00"/>
    <d v="2025-08-19T12:01:00"/>
    <m/>
    <s v="CIERRE"/>
    <s v="RECUPERACION DE EQUIPOS"/>
    <s v="CB UNO A UNO"/>
    <s v="CB UNO A UNO"/>
    <s v="EJECUTADO_EXITOSO"/>
    <s v="CIERRE EXITOSO"/>
    <s v="0_x000a_ 0_x000a_ 19-08-2025 SE LLEGA A LA DIRECCIÓN INDICADA, Y SE RETIRA DATAFONO Y LECTOR, SE RETIRA PUBLICIDAD Y SE DESTRUYE. CIERRE EXITOSO"/>
    <s v="VISITA_TÉCNICA"/>
    <s v="V10ZZ359"/>
    <s v="TIPO IV"/>
    <s v="TERRESTRE"/>
    <s v="GARCIA PASTRANA KEVIN FERNANDO"/>
    <n v="1"/>
    <n v="0"/>
    <n v="479588.87655000004"/>
    <n v="196536.5258152"/>
    <n v="479588.87655000004"/>
    <m/>
    <m/>
    <m/>
    <m/>
    <m/>
    <m/>
    <m/>
  </r>
  <r>
    <s v="CALI"/>
    <x v="5"/>
    <x v="5"/>
    <n v="76109"/>
    <s v="TA-25-973874"/>
    <n v="76884"/>
    <s v="ORDEN DE CAMBIO"/>
    <s v="VALLE DEL CAUCA"/>
    <s v="BUENAVENTURA"/>
    <s v="BARRIO BAHIA MALAGA"/>
    <s v="REDEBAN"/>
    <s v="FO-25-1375900"/>
    <d v="2025-08-14T11:30:00"/>
    <d v="2025-08-19T12:28:00"/>
    <m/>
    <s v="CIERRE"/>
    <s v="RECUPERACION DE EQUIPOS"/>
    <s v="CB UNO A UNO"/>
    <s v="CB UNO A UNO"/>
    <s v="EJECUTADO_EXITOSO"/>
    <s v="PARCIAL EXITOSO ACCESORIOS"/>
    <s v="0_x000a_ 0_x000a_ 19-08-2025 SE REALIZA RETIRO DE DATÁFONO, SI LECTOR DE BARRA, LA SEÑORA LIZZETH MANIFIESTA QUE LA LECTORA SE ENCUENTRA EN BAHIA MALAGA."/>
    <s v="VISITA_TÉCNICA"/>
    <s v="A16ZZ183"/>
    <s v="TIPO IV ESPECIAL"/>
    <s v="TERRESTRE"/>
    <s v="TORRES GARCIA JENDRY JOSE"/>
    <n v="1"/>
    <n v="0"/>
    <n v="479588.87655000004"/>
    <n v="196536.5258152"/>
    <n v="479588.87655000004"/>
    <m/>
    <m/>
    <m/>
    <m/>
    <m/>
    <m/>
    <m/>
  </r>
  <r>
    <s v="BOGOTA"/>
    <x v="0"/>
    <x v="0"/>
    <n v="11001"/>
    <s v="LC-CS-25-000013"/>
    <n v="56731"/>
    <s v="ORDEN DE CAMBIO"/>
    <s v="CUNDINAMARCA"/>
    <s v="BOGOTA"/>
    <s v="DISTRICOL VARIEDADES TIN"/>
    <s v="REDEBAN"/>
    <s v="FO-25-1380465"/>
    <d v="2025-08-15T11:36:00"/>
    <d v="2025-08-19T13:34:00"/>
    <m/>
    <s v="CIERRE"/>
    <s v="RECUPERACION DE EQUIPOS"/>
    <s v="AGREGADOR"/>
    <s v="DISTRICOL"/>
    <s v="EJECUTADO_EXITOSO"/>
    <s v="CIERRE EXITOSO"/>
    <s v="0_x000a_ 0_x000a_ 19-08-2025 SE REALIZA RETIRO DE EQUIPOS POR CIERRE DE CB COMBO DATAFONO CON PINPAD "/>
    <s v="VISITA_TÉCNICA"/>
    <s v="XPNZZ702"/>
    <s v="TIPO I"/>
    <s v="TERRESTRE"/>
    <s v="BUSTOS MORA DIEGO MANUEL"/>
    <n v="1"/>
    <n v="0"/>
    <n v="65960.072302"/>
    <n v="75096.394270399993"/>
    <n v="65960.072302"/>
    <m/>
    <m/>
    <m/>
    <m/>
    <m/>
    <m/>
    <m/>
  </r>
  <r>
    <s v="PASTO"/>
    <x v="5"/>
    <x v="5"/>
    <n v="52110"/>
    <s v="TA-25-973861"/>
    <n v="68530"/>
    <s v="ORDEN DE CAMBIO"/>
    <s v="NARIÑO"/>
    <s v="BUESACO"/>
    <s v="BARRIO PORTAL DE VERACRUZ"/>
    <s v="REDEBAN"/>
    <s v="FO-25-1375865"/>
    <d v="2025-08-14T11:30:00"/>
    <d v="2025-08-19T14:23:00"/>
    <m/>
    <s v="CIERRE"/>
    <s v="CIERRE"/>
    <s v="CB UNO A UNO"/>
    <s v="CB UNO A UNO"/>
    <s v="EJECUTADO_EXITOSO"/>
    <s v="CIERRE EXITOSO"/>
    <s v="0_x000a_ 0_x000a_ 19-08-2025 SE VISITA CB PARA HACER CIERRE DE CORRESPONSAL. SE RETIRA DATAFONO, LECTORA, BASE DE DATAFONO Y CABLEADO EN BUEN ESTADO. CIERRE EXITOSO"/>
    <s v="VISITA_TÉCNICA"/>
    <s v="AAJQZ424"/>
    <s v="TIPO II"/>
    <s v="TERRESTRE"/>
    <s v="CASTILLO HERRERA ALEX RICARDO"/>
    <n v="1"/>
    <n v="0"/>
    <n v="144967.87232000002"/>
    <n v="140395.6348884"/>
    <n v="144967.87232000002"/>
    <m/>
    <m/>
    <m/>
    <m/>
    <m/>
    <m/>
    <m/>
  </r>
  <r>
    <s v="BUCARAMANGA"/>
    <x v="1"/>
    <x v="1"/>
    <n v="81794"/>
    <s v="TA-25-906331"/>
    <n v="77979"/>
    <s v="ORDEN DE CAMBIO"/>
    <s v="ARAUCA"/>
    <s v="TAME"/>
    <s v="BARRIO VEREDA BETOYES TAME"/>
    <s v="REDEBAN"/>
    <s v="FO-25-1308293"/>
    <d v="2025-07-30T15:59:00"/>
    <d v="2025-08-19T15:20:00"/>
    <m/>
    <s v="CIERRE"/>
    <s v="CIERRE"/>
    <s v="CB UNO A UNO"/>
    <s v="CB UNO A UNO"/>
    <s v="EJECUTADO_EXITOSO"/>
    <s v="CIERRE EXITOSO"/>
    <s v="0_x000a_ 06/08/2025 SE INTENTA COMUNICACIÓN SIN ÉXITO A NÚMEROS DE CONTACTO 3123185087 / 3106671232VIA TELEFÓNICA Y WHATSAPP SE ATENDERÁ LA VISITA A LA MAYOR BREVEDAD POSIBLE DADO QUE NOS ENCONTRAMOS EN DISPONIBILIDAD DE VUELOS Y DEPENDIENDO EL ORDEN PÚBLICO EN LA ZONA | 12/08/2025 SE PRESENTA NOVEDAD SOBRE LA VIA QUE CONDUCE HACIA BEYOTES CONDUCTORES CONFIRMAN QUE GRUPOS ARMADOS ATRAVEZARON DOS VOLQUETAS EN E EL SECTOR COMO CONOCIDO COMO CASA LADRILLO  Y 400 METROS ADELANTE SE ENCUENTRA PERSONAL DEL EJÉRCITO | 19/08/2025 SE INICIA DESPLAZAMIENTO AL PUNTO LUEGO DE QUE EL USUARIO NOS CONFIRMA QUE YA SE RESTABLECIO EL PASO_x000a_ 19-08-2025 SE REALIZA RECOLECCIÓN DE DATAFONO Y LECTORA NO SE ENCUENTRA PUBLICIDAD EN SITIO "/>
    <s v="VISITA_TÉCNICA"/>
    <s v="A1PZZ088"/>
    <s v="TIPO IV ESPECIAL"/>
    <s v="AEREO"/>
    <s v="REYES RAMIREZ DIEGO ALEXANDER"/>
    <n v="1"/>
    <n v="0"/>
    <n v="988462.96268840006"/>
    <n v="196536.5258152"/>
    <n v="988462.96268840006"/>
    <m/>
    <m/>
    <m/>
    <m/>
    <m/>
    <m/>
    <m/>
  </r>
  <r>
    <s v="MEDELLIN"/>
    <x v="2"/>
    <x v="2"/>
    <n v="5197"/>
    <s v="TA-25-962681"/>
    <n v="59566"/>
    <s v="ORDEN DE CAMBIO"/>
    <s v="ANTIOQUIA"/>
    <s v="COCORNA"/>
    <s v="DISTRICOL VARIEDADES ARCO IRIS"/>
    <s v="REDEBAN"/>
    <s v="FO-25-1363661"/>
    <d v="2025-08-12T08:00:00"/>
    <d v="2025-08-20T05:00:00"/>
    <m/>
    <s v="CIERRE"/>
    <s v="RECUPERACION DE EQUIPOS"/>
    <s v="AGREGADOR"/>
    <s v="DISTRICOL"/>
    <s v="EJECUTADO_EXITOSO"/>
    <s v="CIERRE EXITOSO"/>
    <s v="0_x000a_ 0_x000a_ 19-08-2025 SE REALIZA RECOGIDA DE QUIPOS POR CIERRE CB,USUARIO REALIZA DISPOSICIÓN FINAL DE LA PUBLICIDAD"/>
    <s v="VISITA_TÉCNICA"/>
    <s v="HA008119"/>
    <s v="TIPO II"/>
    <s v="TERRESTRE"/>
    <s v="RAMIREZ TABARES JUAN DIEGO"/>
    <n v="1"/>
    <n v="0"/>
    <n v="144967.87232000002"/>
    <n v="140395.6348884"/>
    <n v="144967.87232000002"/>
    <m/>
    <m/>
    <m/>
    <m/>
    <m/>
    <m/>
    <m/>
  </r>
  <r>
    <s v="BUCARAMANGA"/>
    <x v="1"/>
    <x v="1"/>
    <n v="68081"/>
    <s v="TA-25-973864"/>
    <n v="41566"/>
    <s v="ORDEN DE CAMBIO"/>
    <s v="SANTANDER"/>
    <s v="BARRANCABERMEJA"/>
    <s v="BARRIO LA FLORESTA BARRANCABER"/>
    <s v="REDEBAN"/>
    <s v="FO-25-1375870"/>
    <d v="2025-08-14T11:30:00"/>
    <d v="2025-08-20T07:42:00"/>
    <m/>
    <s v="CIERRE"/>
    <s v="CIERRE"/>
    <s v="CB UNO A UNO"/>
    <s v="CB UNO A UNO"/>
    <s v="EJECUTADO_EXITOSO"/>
    <s v="CIERRE EXITOSO"/>
    <s v="0_x000a_ 0_x000a_ 19-08-2025 SE REALIZA VISITA AL COMERCIO SE VALIDA Y SE HACE RETIRO DE DATÁFONO, LECTOR DE BARRAS, PINPAD Y HUB , PUBLICIDAD PREVIAMENTE DESTRUIDA POR EL CLIENTE"/>
    <s v="VISITA_TÉCNICA"/>
    <s v="GZ0TZ871"/>
    <s v="TIPO III"/>
    <s v="TERRESTRE"/>
    <s v="GONZALEZ ESTUPIÑAN YEISON WALTER ANTONIO"/>
    <n v="1"/>
    <n v="0"/>
    <n v="275728.78077800001"/>
    <n v="196536.5258152"/>
    <n v="275728.78077800001"/>
    <m/>
    <m/>
    <m/>
    <m/>
    <m/>
    <m/>
    <m/>
  </r>
  <r>
    <s v="APARTADO"/>
    <x v="2"/>
    <x v="2"/>
    <n v="5837"/>
    <s v="LC-CS-25-000001"/>
    <n v="37620"/>
    <s v="ORDEN DE CAMBIO"/>
    <s v="ANTIOQUIA"/>
    <s v="TURBO"/>
    <s v="DISTRICOL PAPELERIA BEERM"/>
    <s v="REDEBAN"/>
    <s v="FO-25-1380524"/>
    <d v="2025-08-15T11:36:00"/>
    <d v="2025-08-20T07:49:00"/>
    <m/>
    <s v="CIERRE"/>
    <s v="CIERRE"/>
    <s v="AGREGADOR"/>
    <s v="DISTRICOL"/>
    <s v="EJECUTADO_EXITOSO"/>
    <s v="CIERRE EXITOSO"/>
    <s v="15/08/2025 EN COMUNICACIÓN CON LA SEÑORA MARLEN ROJAS AL NÚMERO 3137341056 NOS CONFIRMA LA SOLICITUD, LA USUARIA INFORMA QUE LA DIRECCIÓN PARA LA RECOLECCIÓN DE LOS ESQUIPOS ES EN MEDELLIN-ANTIOQUA OFICINA DISTRICOL CR 30 # 8-25 OFI 904 EDIFICIO SAN ESTEBAN | 19/08/2025 SE REALIZA RECOGIDA DE QUIPOS POR CIERRE CB,USUARIO REALIZA DISPOSICIÓN FINAL DE LA PUBLICIDAD"/>
    <s v="VISITA_TÉCNICA"/>
    <s v="9A00Q948"/>
    <s v="TIPO II"/>
    <s v="TERRESTRE"/>
    <s v="RAMIREZ TABARES JUAN DIEGO"/>
    <n v="1"/>
    <n v="0"/>
    <n v="144967.87232000002"/>
    <n v="140395.6348884"/>
    <n v="144967.87232000002"/>
    <m/>
    <m/>
    <m/>
    <m/>
    <m/>
    <m/>
    <m/>
  </r>
  <r>
    <s v="MONTERIA"/>
    <x v="4"/>
    <x v="4"/>
    <n v="23555"/>
    <s v="LC-CS-25-000002"/>
    <n v="54778"/>
    <s v="ORDEN DE CAMBIO"/>
    <s v="CORDOBA"/>
    <s v="PLANETA RICA"/>
    <s v="DISTRICOL DROGUERIA SAN REMO"/>
    <s v="REDEBAN"/>
    <s v="FO-25-1380522"/>
    <d v="2025-08-15T11:36:00"/>
    <d v="2025-08-20T07:53:00"/>
    <m/>
    <s v="CIERRE"/>
    <s v="CIERRE"/>
    <s v="AGREGADOR"/>
    <s v="DISTRICOL"/>
    <s v="EJECUTADO_EXITOSO"/>
    <s v="CIERRE EXITOSO"/>
    <s v="15/08/2025 EN COMUNICACIÓN CON LA SEÑORA MARLEN ROJAS AL NÚMERO 3104864932 NOS CONFIRMA LA SOLICITUD, LA USUARIA INFORMA QUE LA DIRECCIÓN PARA LA RECOLECCIÓN DE LOS ESQUIPOS ES EN MEDELLIN-ANTIOQUA OFICINA DISTRICOL CR 30 # 8-25 OFI 904 EDIFICIO SAN ESTEBAN | 19/08/2025 SE REALIZA RECOGIDA DE QUIPOS POR CIERRE CB,USUARIO REALIZA DISPOSICIÓN FINAL DE LA PUBLICIDAD"/>
    <s v="VISITA_TÉCNICA"/>
    <s v="TR8ZZ934"/>
    <s v="TIPO II"/>
    <s v="TERRESTRE"/>
    <s v="RAMIREZ TABARES JUAN DIEGO"/>
    <n v="1"/>
    <n v="0"/>
    <n v="144967.87232000002"/>
    <n v="140395.6348884"/>
    <n v="144967.87232000002"/>
    <m/>
    <m/>
    <m/>
    <m/>
    <m/>
    <m/>
    <m/>
  </r>
  <r>
    <s v="APARTADO"/>
    <x v="2"/>
    <x v="2"/>
    <n v="5147"/>
    <s v="LC-CS-25-000005"/>
    <n v="71704"/>
    <s v="ORDEN DE CAMBIO"/>
    <s v="ANTIOQUIA"/>
    <s v="CAREPA"/>
    <s v="DISTRICOL VARIEDADES KAIROS"/>
    <s v="REDEBAN"/>
    <s v="FO-25-1380459"/>
    <d v="2025-08-15T11:36:00"/>
    <d v="2025-08-20T07:56:00"/>
    <m/>
    <s v="CIERRE"/>
    <s v="CIERRE"/>
    <s v="AGREGADOR"/>
    <s v="DISTRICOL"/>
    <s v="EJECUTADO_EXITOSO"/>
    <s v="CIERRE EXITOSO"/>
    <s v="15/08/2025 EN COMUNICACIÓN CON EL SEÑOR RAUL ANTONIO MONTOYA AL NÚMERO 3116452081 NOS CONFRIMA SOLICITUD, DATOS CORRECTOS. SE ESCALA PARA VISITA | 19/08/2025 SE REALIZA RECOGIDA DE QUIPOS POR CIERRE CB,USUARIO REALIZA DISPOSICIÓN FINAL DE LA PUBLICIDAD"/>
    <s v="VISITA_TÉCNICA"/>
    <s v="SV00J107"/>
    <s v="TIPO I"/>
    <s v="TERRESTRE"/>
    <s v="RAMIREZ TABARES JUAN DIEGO"/>
    <n v="1"/>
    <n v="0"/>
    <n v="65960.072302"/>
    <n v="75096.394270399993"/>
    <n v="65960.072302"/>
    <m/>
    <m/>
    <m/>
    <m/>
    <m/>
    <m/>
    <m/>
  </r>
  <r>
    <s v="NEIVA"/>
    <x v="3"/>
    <x v="3"/>
    <n v="41001"/>
    <s v="LC-CS-25-000003"/>
    <n v="64929"/>
    <s v="ORDEN DE CAMBIO"/>
    <s v="HUILA"/>
    <s v="NEIVA"/>
    <s v="DISTRICOL BEATIFUL NAILS"/>
    <s v="REDEBAN"/>
    <s v="FO-25-1380509"/>
    <d v="2025-08-15T11:36:00"/>
    <d v="2025-08-20T07:58:00"/>
    <m/>
    <s v="CIERRE"/>
    <s v="CIERRE"/>
    <s v="AGREGADOR"/>
    <s v="DISTRICOL"/>
    <s v="EJECUTADO_EXITOSO"/>
    <s v="CIERRE EXITOSO"/>
    <s v="15/08/2025 EN COMUNICACIÓN CON LA SEÑORA MARLEN ROAS AL NÚMERO 3137341056 NOS CONFIRMA LA SOLICITUD, LA USUARIA INFORMA QUE LA DIRECCIÓN PARA LA RECOLECCIÓN DE LOS ESQUIPOS ES EN MEDELLIN-ANTIOQUA OFICINA DISTRICOL CR 30 # 8-25 OFI 904 EDIFICIO SAN ESTEBAN | 19/08/2025 SE REALIZA RECOGIDA DE QUIPOS POR CIERRE CB,USUARIO REALIZA DISPOSICIÓN FINAL DE LA PUBLICIDAD"/>
    <s v="VISITA_TÉCNICA"/>
    <s v="6A006336"/>
    <s v="TIPO I"/>
    <s v="TERRESTRE"/>
    <s v="RAMIREZ TABARES JUAN DIEGO"/>
    <n v="1"/>
    <n v="0"/>
    <n v="65960.072302"/>
    <n v="75096.394270399993"/>
    <n v="65960.072302"/>
    <m/>
    <m/>
    <m/>
    <m/>
    <m/>
    <m/>
    <m/>
  </r>
  <r>
    <s v="MEDELLIN"/>
    <x v="2"/>
    <x v="2"/>
    <n v="5001"/>
    <s v="LC-CS-25-000009"/>
    <n v="74931"/>
    <s v="ORDEN DE CAMBIO"/>
    <s v="ANTIOQUIA"/>
    <s v="MEDELLIN"/>
    <s v="DISTRICOL BALCONES DE SAN PABL"/>
    <s v="REDEBAN"/>
    <s v="FO-25-1380512"/>
    <d v="2025-08-15T11:36:00"/>
    <d v="2025-08-20T08:04:00"/>
    <m/>
    <s v="CIERRE"/>
    <s v="CIERRE"/>
    <s v="AGREGADOR"/>
    <s v="DISTRICOL"/>
    <s v="EJECUTADO_EXITOSO"/>
    <s v="CIERRE EXITOSO"/>
    <s v="15/08/2025 EN COMUNICACIÓN CON LA SEÑORA MARLEN ROJAS AL NÚMERO 3137341056 NOS CONFIRMA LA SOLICITUD, LA USUARIA INFORMA QUE LA DIRECCIÓN PARA LA RECOLECCIÓN DE LOS ESQUIPOS ES EN MEDELLIN-ANTIOQUA OFICINA DISTRICOL CR 30 # 8-25 OFI 904 EDIFICIO SAN ESTEBAN | 19/08/2025 SE REALIZA RECOGIDA DE QUIPOS POR CIERRE CB,USUARIO REALIZA DISPOSICIÓN FINAL DE LA PUBLICIDAD"/>
    <s v="VISITA_TÉCNICA"/>
    <s v="EGZZZ359"/>
    <s v="TIPO I"/>
    <s v="TERRESTRE"/>
    <s v="RAMIREZ TABARES JUAN DIEGO"/>
    <n v="1"/>
    <n v="0"/>
    <n v="65960.072302"/>
    <n v="75096.394270399993"/>
    <n v="65960.072302"/>
    <m/>
    <m/>
    <m/>
    <m/>
    <m/>
    <m/>
    <m/>
  </r>
  <r>
    <s v="APARTADO"/>
    <x v="2"/>
    <x v="2"/>
    <n v="5490"/>
    <s v="LC-CS-25-000010"/>
    <n v="71512"/>
    <s v="ORDEN DE CAMBIO"/>
    <s v="ANTIOQUIA"/>
    <s v="NECOCLI"/>
    <s v="DISTRICOL LA 44 DE DORKI"/>
    <s v="REDEBAN"/>
    <s v="FO-25-1380507"/>
    <d v="2025-08-15T11:36:00"/>
    <d v="2025-08-20T08:40:00"/>
    <m/>
    <s v="CIERRE"/>
    <s v="CIERRE"/>
    <s v="AGREGADOR"/>
    <s v="DISTRICOL"/>
    <s v="EJECUTADO_EXITOSO"/>
    <s v="CIERRE EXITOSO"/>
    <s v="15/08/2025 EN COMUNICACIÓN CON LA SEÑORA MARLEN ROJAS AL NÚMERO 3137341056 NOS CONFIRMA LA SOLICITUD, LA USUARIA INFORMA QUE LA DIRECCIÓN PARA LA RECOLECCIÓN DE LOS ESQUIPOS ES EN MEDELLIN-ANTIOQUA OFICINA DISTRICOL CR 30 # 8-25 OFI 904 EDIFICIO SAN ESTEBAN | 20/08/2025 SE REALIZA RECOGIDA DE QUIPOS POR CIERRE CB,USUARIO REALIZA DISPOSICIÓN FINAL DE LA PUBLICIDAD"/>
    <s v="VISITA_TÉCNICA"/>
    <s v="A30KZ079"/>
    <s v="TIPO II"/>
    <s v="TERRESTRE"/>
    <s v="RAMIREZ TABARES JUAN DIEGO"/>
    <n v="1"/>
    <n v="0"/>
    <n v="144967.87232000002"/>
    <n v="140395.6348884"/>
    <n v="144967.87232000002"/>
    <m/>
    <m/>
    <m/>
    <m/>
    <m/>
    <m/>
    <m/>
  </r>
  <r>
    <s v="BOGOTA"/>
    <x v="0"/>
    <x v="0"/>
    <n v="25754"/>
    <s v="LC-CS-25-000011"/>
    <n v="68867"/>
    <s v="ORDEN DE CAMBIO"/>
    <s v="CUNDINAMARCA"/>
    <s v="SOACHA"/>
    <s v="DISTRICOL VIILAFRANK AGENCIA"/>
    <s v="REDEBAN"/>
    <s v="FO-25-1380469"/>
    <d v="2025-08-15T11:36:00"/>
    <d v="2025-08-20T08:43:00"/>
    <m/>
    <s v="CIERRE"/>
    <s v="CIERRE"/>
    <s v="AGREGADOR"/>
    <s v="DISTRICOL"/>
    <s v="EJECUTADO_EXITOSO"/>
    <s v="CIERRE EXITOSO"/>
    <s v="15/08/2025 EN COMUNICACIÓN CON LA SEÑORA MARLEN ROJAS AL NÚMERO 3137341056 NOS CONFIRMA LA SOLICITUD, LA USUARIA INFORMA QUE LA DIRECCIÓN PARA LA RECOLECCIÓN DE LOS ESQUIPOS ES EN MEDELLIN-ANTIOQUA OFICINA DISTRICOL CR 30 # 8-25 OFI 904 EDIFICIO SAN ESTEBAN | 19/08/2025 SE REALIZA RECOGIDA DE QUIPOS POR CIERRE CB,USUARIO REALIZA DISPOSICIÓN FINAL DE LA PUBLICIDAD"/>
    <s v="VISITA_TÉCNICA"/>
    <s v="AAJYZ101"/>
    <s v="TIPO I"/>
    <s v="TERRESTRE"/>
    <s v="RAMIREZ TABARES JUAN DIEGO"/>
    <n v="1"/>
    <n v="0"/>
    <n v="65960.072302"/>
    <n v="75096.394270399993"/>
    <n v="65960.072302"/>
    <m/>
    <m/>
    <m/>
    <m/>
    <m/>
    <m/>
    <m/>
  </r>
  <r>
    <s v="BOGOTA"/>
    <x v="0"/>
    <x v="0"/>
    <n v="11001"/>
    <s v="LC-CS-25-000014"/>
    <n v="69718"/>
    <s v="ORDEN DE CAMBIO"/>
    <s v="CUNDINAMARCA"/>
    <s v="BOGOTA"/>
    <s v="DISTRICOL VIILAFRANK ESTANCIA"/>
    <s v="REDEBAN"/>
    <s v="FO-25-1380445"/>
    <d v="2025-08-15T11:36:00"/>
    <d v="2025-08-20T08:45:00"/>
    <m/>
    <s v="CIERRE"/>
    <s v="CIERRE"/>
    <s v="AGREGADOR"/>
    <s v="DISTRICOL"/>
    <s v="EJECUTADO_EXITOSO"/>
    <s v="PARCIAL EXITOSO ACCESORIOS"/>
    <s v="15/08/2025 EN COMUNICACIÓN CON LA SEÑORA MARLEN ROJAS AL NÚMERO 3137341056 NOS CONFIRMA LA SOLICITUD, LA USUARIA INFORMA QUE LA DIRECCIÓN PARA LA RECOLECCIÓN DE LOS ESQUIPOS ES EN MEDELLIN-ANTIOQUA OFICINA DISTRICOL CR 30 # 8-25 OFI 904 EDIFICIO SAN ESTEBAN | 19/08/2025 SE REALIZA RECOGIDA DE QUIPOS POR CIERRE CB,USUARIO REALIZA DISPOSICIÓN FINAL DE LA PUBLICIDAD, NO REALIZA ENTREGA DE LA LECTORA QUEDA PENDIENTE."/>
    <s v="VISITA_TÉCNICA"/>
    <s v="MN002484"/>
    <s v="TIPO I"/>
    <s v="TERRESTRE"/>
    <s v="RAMIREZ TABARES JUAN DIEGO"/>
    <n v="1"/>
    <n v="0"/>
    <n v="65960.072302"/>
    <n v="75096.394270399993"/>
    <n v="65960.072302"/>
    <m/>
    <m/>
    <m/>
    <m/>
    <m/>
    <m/>
    <m/>
  </r>
  <r>
    <s v="PASTO"/>
    <x v="5"/>
    <x v="5"/>
    <n v="52356"/>
    <s v="LC-CS-25-000034"/>
    <n v="45670"/>
    <s v="ORDEN DE CAMBIO"/>
    <s v="NARIÑO"/>
    <s v="IPIALES"/>
    <s v="BARRIO OBRERO IPIALES 4"/>
    <s v="REDEBAN"/>
    <s v="FO-25-1380844"/>
    <d v="2025-08-15T12:40:00"/>
    <d v="2025-08-20T08:49:00"/>
    <m/>
    <s v="CIERRE"/>
    <s v="CIERRE"/>
    <s v="CB UNO A UNO"/>
    <s v="CB UNO A UNO"/>
    <s v="EJECUTADO_EXITOSO"/>
    <s v="CIERRE EXITOSO"/>
    <s v="15/08/2025 SE INTENTA COMUNICACIÓN CON EL NÚMERO 3178134246 SE ENCUENTRA APAGADO, SE INTENTARÁ NUEVAMENTE | 19/08/2025 SE INTENTA COMUNICACIÓN CON EL NÚMERO 3178134246 SE ENCUENTRA APAGADO, SE INTENTARÁ NUEVAMENTE | 19/08/2025 SE INTENTA COMUNICACIÓN CON EL NÚMERO 3178134246 SE ENCUENTRA APAGADO. | 19/08/2025 SE REALIZA CIERRE DE CORRESPONSAL BANCARIO SE RETIRA DATAFONO LECTOR BASE FUENTE PUBLICIDAD FUE DESTRUIDA POR CLIENTE AL CIERRE DE CORRESPONSAL CANTIDAD DE ROLLOS RETIRADOS CERO CIERRE EXITOSO"/>
    <s v="VISITA_TÉCNICA"/>
    <s v="AD001919"/>
    <s v="TIPO II"/>
    <s v="TERRESTRE"/>
    <s v="BRAVO MADROÑERO OSCAR ESTEBAN"/>
    <n v="1"/>
    <n v="0"/>
    <n v="144967.87232000002"/>
    <n v="140395.6348884"/>
    <n v="144967.87232000002"/>
    <m/>
    <m/>
    <m/>
    <m/>
    <m/>
    <m/>
    <m/>
  </r>
  <r>
    <s v="BUCARAMANGA"/>
    <x v="1"/>
    <x v="1"/>
    <n v="68755"/>
    <s v="LC-CS-25-000037"/>
    <n v="34368"/>
    <s v="ORDEN DE CAMBIO"/>
    <s v="SANTANDER"/>
    <s v="SOCORRO"/>
    <s v="BARRIO CENTRO SOCORRO 1"/>
    <s v="REDEBAN"/>
    <s v="FO-25-1380906"/>
    <d v="2025-08-15T12:40:00"/>
    <d v="2025-08-20T08:53:00"/>
    <m/>
    <s v="CIERRE"/>
    <s v="CIERRE"/>
    <s v="CB UNO A UNO"/>
    <s v="CB UNO A UNO"/>
    <s v="EJECUTADO_EXITOSO"/>
    <s v="CIERRE EXITOSO"/>
    <s v="15/08/2025 EN COMUNICACIÓN CON LA SEÑORA NELLY LUENGAS GRANADOS AL NÚMERO 3182433793 NOS CONFIRMA SOLICITUD, DAOS CORRECTOS. SE ESCALA PARA VISITA | 19/08/2025 NO SE LOGRA CONTACTO A TELÉFONO DE ORDEN 7272470, SE ESCALA A NOVEDAD A COORDINADOR PARA VALIDAR UN NÚMERO DE CONTACTO NUEVO | 19/08/2025 NO SE LOGRA COMUNICACIÓN CON LA LÍNEA DE ATENCIÓN SUMINISTRADA 3174333486, SE REALIZARÁ VISITA EN FRIO. | 19/08/2025 SE REALIZA VISITA A COMERCIO Y SE RETIRA DATAFONO LECTOR Y FUENTE, SE REALIZA RETIRO DE AVISO EXTERIOR Y SE DESTRUYE EN SITIO."/>
    <s v="VISITA_TÉCNICA"/>
    <s v="8ZZZZ076"/>
    <s v="TIPO III"/>
    <s v="TERRESTRE"/>
    <s v="SANTOS GONZALEZ JOHAN FABIAN"/>
    <n v="1"/>
    <n v="0"/>
    <n v="275728.78077800001"/>
    <n v="196536.5258152"/>
    <n v="275728.78077800001"/>
    <m/>
    <m/>
    <m/>
    <m/>
    <m/>
    <m/>
    <m/>
  </r>
  <r>
    <s v="IBAGUE"/>
    <x v="3"/>
    <x v="3"/>
    <n v="73001"/>
    <s v="LC-CS-25-000053"/>
    <n v="61618"/>
    <s v="ORDEN DE CAMBIO"/>
    <s v="TOLIMA"/>
    <s v="IBAGUE"/>
    <s v="PTM IBAGUE DROGUERIA LA IBAGUE"/>
    <s v="REDEBAN"/>
    <s v="FO-25-1392569"/>
    <d v="2025-08-19T14:17:00"/>
    <d v="2025-08-20T09:16:00"/>
    <m/>
    <s v="CIERRE"/>
    <s v="CIERRE"/>
    <s v="AGREGADOR"/>
    <s v="COMCARD - PTM"/>
    <s v="EJECUTADO_EXITOSO"/>
    <s v="CIERRE EXITOSO"/>
    <s v="19/08/2025 EN COMUNICACIÓN CON EL SR LUIS MEJIA AL NÚMERO 3174414740 NOS CONFIRMA LA SOLICITUD, DATOS CORRECTOS, SE ESCALA PARA VISITA | 19/08/2025 SE REALIZA CIERRE POR SOLICITUD DEL CLIENTE, SE RETIRA DATÁFONO, LECTOR, BASE Y ACCESORIOS DE CONEXIÓN; SE REALIZA AVISO EXTERIOR Y FLANGED LOS CUALES SE DESTRUYEN EN SITIO."/>
    <s v="VISITA_TÉCNICA"/>
    <s v="NA00J403 - 0A008047"/>
    <s v="TIPO I"/>
    <s v="TERRESTRE"/>
    <s v="BARRAGAN TAFUR EDWIN ESTEBAN"/>
    <n v="1"/>
    <n v="0"/>
    <n v="65960.072302"/>
    <n v="75096.394270399993"/>
    <n v="65960.072302"/>
    <m/>
    <m/>
    <m/>
    <m/>
    <m/>
    <m/>
    <m/>
  </r>
  <r>
    <s v="BUCARAMANGA"/>
    <x v="1"/>
    <x v="1"/>
    <n v="81794"/>
    <s v="LC-CS-25-000064"/>
    <n v="47844"/>
    <s v="ORDEN DE CAMBIO"/>
    <s v="ARAUCA"/>
    <s v="TAME"/>
    <s v="DISTRICOL VIVERES EL MAS BARAT"/>
    <s v="REDEBAN"/>
    <s v="FO-25-1392546"/>
    <d v="2025-08-19T14:17:00"/>
    <d v="2025-08-20T09:58:00"/>
    <m/>
    <s v="CIERRE"/>
    <s v="CIERRE"/>
    <s v="AGREGADOR"/>
    <s v="DISTRICOL"/>
    <s v="EJECUTADO_EXITOSO"/>
    <s v="CIERRE EXITOSO"/>
    <s v="19/08/2025 EN COMUNICACIÓN CON LA SRA LUZ MYRIAM ALARON RODRIGUEZ AL NÚMERO 3115673396 NOS CONFRIMA LA SOLICITUD, DATOS CORRECTOS. SE ESCALA PARA VISITA | 20/08/2025 SE INTENTA COMUNICACIÓN SI LOGRAR OBTENER RESPUESTA A NÚMEROS DE CONTACTO SE REALIZARÁ VISITA EN FRIO | 20/08/2025 SE REALIZA RECOLECCIÓN DE DATAFONO Y LECTORA NO SE ENCUENTRA PUBLICIDAD EN SITIO"/>
    <s v="VISITA_TÉCNICA"/>
    <s v="II00F636"/>
    <s v="TIPO IV ESPECIAL"/>
    <s v="AEREO"/>
    <s v="REYES RAMIREZ DIEGO ALEXANDER"/>
    <n v="1"/>
    <n v="0"/>
    <n v="988462.96268840006"/>
    <n v="196536.5258152"/>
    <n v="988462.96268840006"/>
    <m/>
    <m/>
    <m/>
    <m/>
    <m/>
    <m/>
    <m/>
  </r>
  <r>
    <s v="IBAGUE"/>
    <x v="3"/>
    <x v="3"/>
    <n v="73001"/>
    <s v="LC-CS-25-000073"/>
    <n v="26012"/>
    <s v="ORDEN DE CAMBIO"/>
    <s v="TOLIMA"/>
    <s v="IBAGUE"/>
    <s v="BARRIO URB TOPACIO IBAGUE"/>
    <s v="REDEBAN"/>
    <s v="FO-25-1393687"/>
    <d v="2025-08-19T15:38:00"/>
    <d v="2025-08-20T10:19:00"/>
    <m/>
    <s v="CIERRE"/>
    <s v="CIERRE"/>
    <s v="CB UNO A UNO"/>
    <s v="CB UNO A UNO"/>
    <s v="EJECUTADO_EXITOSO"/>
    <s v="CIERRE EXITOSO"/>
    <s v="19/08/2025 EN COMUNICACIÓN CON LA SRA RUBIELA ACEVEDO AL NÚMERO 3007082090 NOS CONFIRMA LA SOLICITUD, DATOS CORRECTOS. SE ESCALA PARA VISITA | 20/08/2025 SE RETIRA: TRES DATÁFONOS, TRES LECTORAS DE BARRAS, TRES BASES Y TRES FUENTES DE PODER CON SUS CABLES. CLIENTE HACE DISPOSICIÓN FINAL DE PUBLICIDAD."/>
    <s v="VISITA_TÉCNICA"/>
    <s v="GZ0YZ993 - A0YZZ371 - AC007768"/>
    <s v="TIPO I"/>
    <s v="TERRESTRE"/>
    <s v="VARGAS HERRERA JHON JAIRO"/>
    <n v="1"/>
    <n v="0"/>
    <n v="65960.072302"/>
    <n v="75096.394270399993"/>
    <n v="65960.072302"/>
    <m/>
    <m/>
    <m/>
    <m/>
    <m/>
    <m/>
    <m/>
  </r>
  <r>
    <s v="CALI"/>
    <x v="5"/>
    <x v="5"/>
    <n v="76001"/>
    <s v="LC-CS-25-000047"/>
    <n v="38552"/>
    <s v="ORDEN DE CAMBIO"/>
    <s v="VALLE DEL CAUCA"/>
    <s v="CALI"/>
    <s v="PTM CALI DA Y CA"/>
    <s v="REDEBAN"/>
    <s v="FO-25-1392529"/>
    <d v="2025-08-19T14:17:00"/>
    <d v="2025-08-20T12:15:00"/>
    <m/>
    <s v="CIERRE"/>
    <s v="CIERRE"/>
    <s v="AGREGADOR"/>
    <s v="COMCARD - PTM"/>
    <s v="EJECUTADO_EXITOSO"/>
    <s v="CIERRE EXITOSO"/>
    <s v="19/08/2025 EN COMUNICACIÓN CON EL SEÑOR JAVIER ALONSO RAMIREZ FRANCO  AL NÚMERO 3113241147 NOS CONFIRMA SOLICITUD, DATOS CORRECTOS,SE ESCALA PARA VISITA. POR FAVOR LLAMAR ANTES DE DESPLAZARSE | 20/08/2025 SE RETIRA DATÁFONO Y LECTORA NO SE RETIRA PUBLICIDAD YA QUE EL CLIENTE NO TENIA"/>
    <s v="VISITA_TÉCNICA"/>
    <s v="9A01Z197"/>
    <s v="TIPO I"/>
    <s v="TERRESTRE"/>
    <s v="CUERO RUIZ JHONNY"/>
    <n v="1"/>
    <n v="0"/>
    <n v="65960.072302"/>
    <n v="75096.394270399993"/>
    <n v="65960.072302"/>
    <m/>
    <m/>
    <m/>
    <m/>
    <m/>
    <m/>
    <m/>
  </r>
  <r>
    <s v="MEDELLIN"/>
    <x v="2"/>
    <x v="2"/>
    <n v="5376"/>
    <s v="LC-CS-25-000050"/>
    <n v="27737"/>
    <s v="ORDEN DE CAMBIO"/>
    <s v="ANTIOQUIA"/>
    <s v="LA CEJA"/>
    <s v="DISTRICOL LA ESQUINA DEL FUTUR"/>
    <s v="REDEBAN"/>
    <s v="FO-25-1392540"/>
    <d v="2025-08-19T14:17:00"/>
    <d v="2025-08-20T14:12:00"/>
    <m/>
    <s v="CIERRE"/>
    <s v="CIERRE"/>
    <s v="AGREGADOR"/>
    <s v="DISTRICOL"/>
    <s v="EJECUTADO_EXITOSO"/>
    <s v="CIERRE EXITOSO"/>
    <s v="19/08/2025 SE INTENTA COMUNICACIÓN A LOS NÚMEROS 5537825- 3015567091 SE ENCUENTRA APAGADO. SE INTENTARÁ NUEVAMENTE | 20/08/2025 SE INTENTA COMUNICACIÓN A LOS NÚMEROS 5537825- 3015567091 SE ENCUENTRA APAGADO. SE INTENTARÁ NUEVAMENTE | 20/08/2025 SE INTENTA COMUNICACIÓN A LOS NÚMEROS 5537825- 3015567091 SE ENCUENTRA APAGADO. SE INTENTARÁ NUEVAMENTE | 20/08/2025 SE HACE CIERRE OK NO APLICA PUBLICIDAD"/>
    <s v="VISITA_TÉCNICA"/>
    <s v="99WZZ991"/>
    <s v="TIPO II"/>
    <s v="TERRESTRE"/>
    <s v="DIAZ ZABALA FRANCIS DUBAN"/>
    <n v="1"/>
    <n v="0"/>
    <n v="144967.87232000002"/>
    <n v="140395.6348884"/>
    <n v="144967.87232000002"/>
    <m/>
    <m/>
    <m/>
    <m/>
    <m/>
    <m/>
    <m/>
  </r>
  <r>
    <s v="NEIVA"/>
    <x v="3"/>
    <x v="3"/>
    <n v="18001"/>
    <s v="LC-CS-25-000077"/>
    <n v="65216"/>
    <s v="ORDEN DE CAMBIO"/>
    <s v="CAQUETA"/>
    <s v="FLORENCIA"/>
    <s v="BARRIO VILLA MONICA FLORENCIA"/>
    <s v="REDEBAN"/>
    <s v="FO-25-1393685"/>
    <d v="2025-08-19T15:38:00"/>
    <d v="2025-08-20T15:58:00"/>
    <m/>
    <s v="CIERRE"/>
    <s v="CIERRE"/>
    <s v="CB UNO A UNO"/>
    <s v="CB UNO A UNO"/>
    <s v="EJECUTADO_EXITOSO"/>
    <s v="CIERRE EXITOSO"/>
    <s v="19/08/2025 SE INTENTA COMUNICACIÓN CON LOS NÚMEROS 3133958163-3138003960 SUENA PERO NO HAY COMUNICACIÓN SE INTENTARÁ NUEVAMENTE | 20/08/2025 SE INTENTA COMUNICACIÓN CON LOS NÚMEROS 3133958163-3138003960 SUENA PERO NO HAY COMUNICACIÓN SE INTENTARÁ NUEVAMENTE | 20/08/2025 EN COMUNICACIÓN CON LA SRA KAROL ZAPATA AL NÚMERO 3138003960 NOS CONFIRMA LA SOLICITUD, LA USUARIA NOS INDICA QUE LA DIRECCIÓN PARA LA RECOLECCIÓN DE LOS EQUIPOS ES CR 19 # 1 H - 19 BRR BELLA VISTA, SE ESCALA PARA VISITA | 20/08/2025 SE REALIZA RETIRO DE DATÁFONO, LECTORA, BASE, FUENTE, CABLE DE RED, AVISO EXTERIOR Y PUBLICIDAD, LA PUBLICIDAD SE DESTRUYE EN SITIO, CIERRE ÉXITOSO"/>
    <s v="VISITA_TÉCNICA"/>
    <s v="2A008755"/>
    <s v="TIPO IV"/>
    <s v="TERRESTRE"/>
    <s v="BERMUDEZ SANCHEZ JOSE NEYBER"/>
    <n v="1"/>
    <n v="0"/>
    <n v="479588.87655000004"/>
    <n v="196536.5258152"/>
    <n v="479588.87655000004"/>
    <m/>
    <m/>
    <m/>
    <m/>
    <m/>
    <m/>
    <m/>
  </r>
  <r>
    <s v="TUNJA"/>
    <x v="1"/>
    <x v="1"/>
    <n v="15001"/>
    <s v="LC-CS-25-000076"/>
    <n v="62298"/>
    <s v="ORDEN DE CAMBIO"/>
    <s v="BOYACA"/>
    <s v="TUNJA"/>
    <s v="BARRIO COEDUCADORES TUNJA 1"/>
    <s v="REDEBAN"/>
    <s v="FO-25-1393682"/>
    <d v="2025-08-19T15:38:00"/>
    <d v="2025-08-21T08:16:00"/>
    <m/>
    <s v="CIERRE"/>
    <s v="CIERRE"/>
    <s v="UNO A UNO"/>
    <s v="CB UNO A UNO"/>
    <s v="EJECUTADO_EXITOSO"/>
    <s v="CIERRE EXITOSO"/>
    <s v="19/08/2025 EN COMUNICACIÓN AL NÚMERO 3142227887 NOS CONFIRMAN LA SOLICITUD, DATOS CORRECTOS. SE ESCALA PARA VISITA. POR FAVOR LLAMAR ANTES DE DESPLAZARSE | 20/08/2025 SE REALIZA CIERRE RETIRO CB BANCOLOMBIA RETIRANDO EQUIPO DESK/3500-LECTOR CB - BASE SOPORTE -FUENTE DE PODER,CABLE PACTH CORD 3 METROS, AVISO EXTERIOR 1.50 MTS , FLANGGER - DISPLAY DE HORARIO,SE DESTRUYE PUBLICIDAD EN SITIO"/>
    <s v="VISITA_TÉCNICA"/>
    <s v="OA00C217"/>
    <s v="TIPO I"/>
    <s v="TERRESTRE"/>
    <s v="ALVARADO MORENO CRISTHIAN"/>
    <n v="1"/>
    <n v="0"/>
    <n v="65960.072302"/>
    <n v="75096.394270399993"/>
    <n v="65960.072302"/>
    <m/>
    <m/>
    <m/>
    <m/>
    <m/>
    <m/>
    <m/>
  </r>
  <r>
    <s v="IBAGUE"/>
    <x v="3"/>
    <x v="3"/>
    <n v="17380"/>
    <s v="LC-CS-25-000074"/>
    <n v="38469"/>
    <s v="ORDEN DE CAMBIO"/>
    <s v="CALDAS"/>
    <s v="LA DORADA"/>
    <s v="BARRIO SARA LOPEZ LA DORADA"/>
    <s v="REDEBAN"/>
    <s v="FO-25-1393700"/>
    <d v="2025-08-19T15:38:00"/>
    <d v="2025-08-21T08:33:00"/>
    <m/>
    <s v="CIERRE"/>
    <s v="CIERRE"/>
    <s v="CB UNO A UNO"/>
    <s v="CB UNO A UNO"/>
    <s v="EJECUTADO_EXITOSO"/>
    <s v="CIERRE EXITOSO"/>
    <s v="19/08/2025 EN COMUNICACIÓN CON LA SRA YOLANDA ROJAS AL NÚMERO 3002073132 NOS CONFIRMA LA SOLICITUD, DATOS CORRECTOS. SE ESCALA PARA VISITA | 20/08/2025 SE VISITA CB EN DIRECCIÓN INDICADA LA PERSONA QUE ATIENDE HACE ENTREGA DE MANERA VOLUNTARIA DE DAFONO, LECTOR,NO PUBLICIDAD,NO ROLLOS"/>
    <s v="VISITA_TÉCNICA"/>
    <s v="AA00Y711"/>
    <s v="TIPO III"/>
    <s v="TERRESTRE"/>
    <s v="GUTIERREZ  CAMILO ANDRES"/>
    <n v="1"/>
    <n v="0"/>
    <n v="275728.78077800001"/>
    <n v="196536.5258152"/>
    <n v="275728.78077800001"/>
    <m/>
    <m/>
    <m/>
    <m/>
    <m/>
    <m/>
    <m/>
  </r>
  <r>
    <s v="BOGOTA"/>
    <x v="0"/>
    <x v="0"/>
    <n v="25473"/>
    <s v="LC-CS-25-000060"/>
    <n v="44115"/>
    <s v="ORDEN DE CAMBIO"/>
    <s v="CUNDINAMARCA"/>
    <s v="MOSQUERA"/>
    <s v="DISTRICOL SUPERMARKET CETY"/>
    <s v="REDEBAN"/>
    <s v="FO-25-1392581"/>
    <d v="2025-08-19T14:17:00"/>
    <d v="2025-08-21T08:36:00"/>
    <m/>
    <s v="CIERRE"/>
    <s v="CIERRE"/>
    <s v="AGREGADOR"/>
    <s v="DISTRICOL"/>
    <s v="EJECUTADO_EXITOSO"/>
    <s v="CIERRE EXITOSO"/>
    <s v="19/08/2025 SE INETNTA COMUNICACIÓN AL NÚMERO NÚMEROS  3187292927 SE ENCUENTRA APAGADO, EL NÚMERO 3224243823 INDICAN EQUIVOCADO. SE INTENTARÁ NUEVAMENTE | 20/08/2025 SE INETNTA COMUNICACIÓN AL NÚMERO NÚMEROS  3187292927 SE ENCUENTRA APAGADO, EL NÚMERO 3224243823 INDICAN EQUIVOCADO. SE INTENTARÁ NUEVAMENTE | 20/08/2025 SE INETNTA COMUNICACIÓN AL NÚMERO NÚMEROS  3187292927 SE ENCUENTRA APAGADO, EL NÚMERO 3224243823 INDICAN EQUIVOCADO. | 20/08/2025 SE LLEGA A LA DIRECCIÓN INDICADA Y SE RETIRA DATAFONO Y LECTOR , NO SE RETIRA PUBLICIDAD COMERCIO INDICADA QUE LA DESTRUYÓ , CIERRE ÉXITOSO"/>
    <s v="VISITA_TÉCNICA"/>
    <s v="AB11Q774"/>
    <s v="TIPO I"/>
    <s v="TERRESTRE"/>
    <s v="GARCIA PASTRANA KEVIN FERNANDO"/>
    <n v="1"/>
    <n v="0"/>
    <n v="65960.072302"/>
    <n v="75096.394270399993"/>
    <n v="65960.072302"/>
    <m/>
    <m/>
    <m/>
    <m/>
    <m/>
    <m/>
    <m/>
  </r>
  <r>
    <s v="CALI"/>
    <x v="5"/>
    <x v="5"/>
    <n v="76520"/>
    <s v="LC-CS-25-000058"/>
    <n v="76838"/>
    <s v="ORDEN DE CAMBIO"/>
    <s v="VALLE DEL CAUCA"/>
    <s v="PALMIRA"/>
    <s v="PTM PALMIRA CLINILLANTAS DEL V"/>
    <s v="REDEBAN"/>
    <s v="FO-25-1392532"/>
    <d v="2025-08-19T14:17:00"/>
    <d v="2025-08-21T09:25:00"/>
    <m/>
    <s v="CIERRE"/>
    <s v="CIERRE"/>
    <s v="AGREGADOR"/>
    <s v="COMCARD - PTM"/>
    <s v="EJECUTADO_EXITOSO"/>
    <s v="CIERRE EXITOSO"/>
    <s v="19/08/2025 EN COMUNICACIÓN CON EL SR LUIS MEJIA AL NÚMERO 3174414740 NOS CONFIRMA LA SOLICITUD, DATOS CORRECTOS, SE ESCALA PARA VISITA | 20/08/2025 EN LA VISITA TÉCNICA SE REALIZÓ LA RECOLECCIÓN DE DATÁFONO,PINPAD,HUB Y LECTOR DE CÓDIGO DE BARRAS,LA PUBLICIDAD DESINSTALADA SE DESTRUYE EN SITIO"/>
    <s v="VISITA_TÉCNICA"/>
    <s v="106ZZ132 // 106ZZ034"/>
    <s v="TIPO I"/>
    <s v="TERRESTRE"/>
    <s v="SANCHEZ URREGO ROBINSON DAVID"/>
    <n v="1"/>
    <n v="0"/>
    <n v="65960.072302"/>
    <n v="75096.394270399993"/>
    <n v="65960.072302"/>
    <m/>
    <m/>
    <m/>
    <m/>
    <m/>
    <m/>
    <m/>
  </r>
  <r>
    <s v="BUCARAMANGA"/>
    <x v="1"/>
    <x v="1"/>
    <n v="13688"/>
    <s v="TA-25-973873"/>
    <n v="50319"/>
    <s v="ORDEN DE CAMBIO"/>
    <s v="BOLIVAR"/>
    <s v="SANTA ROSA DEL SUR"/>
    <s v="BARRIO CORREGIMIENTO LOS CANEL"/>
    <s v="REDEBAN"/>
    <s v="FO-25-1375893"/>
    <d v="2025-08-14T14:36:00"/>
    <d v="2025-08-21T09:54:00"/>
    <m/>
    <s v="CIERRE"/>
    <s v="CIERRE"/>
    <s v="UNO A UNO"/>
    <s v="CB UNO A UNO"/>
    <s v="EJECUTADO_EXITOSO"/>
    <s v="CIERRE EXITOSO"/>
    <s v="14/08/2025 EN COMUNICACIÓN CON LA SEÑORA ROCIO LOPEZ AL NÚMERO 3188048882 NOS CONFIRMA DIRECCIÓN, SIN EMBARGO COMENTA QUE YA HABPIA HABLADO CON UN TÉCNICO PERO HAY PARO ARMADO PARA LA ZONA | 21/08/2025 SE REALIZA VISITA AL COMERCIO , SE VALIDA Y SE HACE RETIRO DE DATÁFONO, LECTOR DE BARRAS CON SUS RESPECTIVOS CABLES"/>
    <s v="VISITA_TÉCNICA"/>
    <s v="XP00W444"/>
    <s v="TIPO IV ESPECIAL"/>
    <s v="TERRESTRE/FLUVIAL"/>
    <s v="GONZALEZ ESTUPIÑAN YEISON WALTER ANTONIO"/>
    <n v="1"/>
    <n v="0"/>
    <n v="479588.87655000004"/>
    <n v="196536.5258152"/>
    <n v="479588.87655000004"/>
    <m/>
    <m/>
    <m/>
    <m/>
    <m/>
    <m/>
    <m/>
  </r>
  <r>
    <s v="CARTAGENA"/>
    <x v="4"/>
    <x v="4"/>
    <n v="13001"/>
    <s v="TA-25-972852"/>
    <n v="76445"/>
    <s v="ORDEN DE CAMBIO"/>
    <s v="BOLIVAR"/>
    <s v="CARTAGENA"/>
    <s v="BARRIO LLA CANDELARIA CARTAGENA DE INDIAS"/>
    <s v="REDEBAN"/>
    <s v="FO-25-1373978"/>
    <d v="2025-08-14T15:55:00"/>
    <d v="2025-08-21T10:05:00"/>
    <m/>
    <s v="CIERRE"/>
    <s v="CIERRE"/>
    <s v="UNO A UNO"/>
    <s v="UNO A UNO"/>
    <s v="EJECUTADO_EXITOSO"/>
    <s v="CIERRE EXITOSO"/>
    <s v="14/08/2025 EN COMUNICACIÓN AL NÚMERO 3225607651 AL PREGUNATAR POR LA SEÑORA YOLANDA NOS COMUNICAN QUE EL NÚMERO ESTÁ EQUIVOCADO, ADICINAL A ESO SE INTENTA COMUNICACIÓN AL SEGUNDO NÚMERO 3042163611 PERO NO HAY CONTACTO, SE ENCUENTRA APAGADO. SE INTENTARÁ NUEVAMENTE | 14/08/2025 SE INTENTA COMUNICACIÓN  NÚMERO 3042163611 PERO NO HAY CONTACTO, SE ENCUENTRA APAGADO. SE INTENTARÁ NUEVAMENTE | 15/08/2025 SE INTENTA COMUNICACIÓN  NÚMERO 3042163611 PERO NO HAY CONTACTO, SE ENCUENTRA APAGADO. | 21/08/2025 SE REALIZA CIERRE DEL CB CLIENTE ENTREGA EQUIPO LECTORA BASE FUENTE AVISO EXTERIOR TODO OK"/>
    <s v="VISITA_TÉCNICA"/>
    <s v="LM0WZ662"/>
    <s v="TIPO I"/>
    <s v="TERRESTRE"/>
    <s v="CANEDO HERRERA ALEXANDER"/>
    <n v="1"/>
    <n v="0"/>
    <n v="65960.072302"/>
    <n v="75096.394270399993"/>
    <n v="65960.072302"/>
    <m/>
    <m/>
    <m/>
    <m/>
    <m/>
    <m/>
    <m/>
  </r>
  <r>
    <s v="NEIVA"/>
    <x v="3"/>
    <x v="3"/>
    <n v="18592"/>
    <s v="LC-CS-25-000078"/>
    <n v="77695"/>
    <s v="ORDEN DE CAMBIO"/>
    <s v="CAQUETA"/>
    <s v="PUERTO RICO"/>
    <s v="BARRIO SIETE DE AGOSTO PUERTO"/>
    <s v="REDEBAN"/>
    <s v="FO-25-1393721"/>
    <d v="2025-08-19T15:38:00"/>
    <d v="2025-08-21T10:20:00"/>
    <m/>
    <s v="CIERRE"/>
    <s v="CIERRE"/>
    <s v="CB UNO A UNO"/>
    <s v="CB UNO A UNO"/>
    <s v="EJECUTADO_EXITOSO"/>
    <s v="CIERRE EXITOSO"/>
    <s v="19/08/2025 SE INTENTA COMUNICACIÓN CON LOS NÚMEROS  3112294572-3102593138 SUENA PERO NO HAY COMUNICACIÓN SE INTENTARÁ NUEVAMENTE | 20/08/2025 SE INTENTA COMUNICACIÓN CON LOS NÚMEROS  3112294572-3102593138 SUENA PERO NO HAY COMUNICACIÓN SE INTENTARÁ NUEVAMENTE | 20/08/2025 EN COMUNICACIÓN CON EL SR MARCO ALEJANDRO FIGUEROA JIMENEZ AL NÚMERO 3102593138 NOS CONFIRMA LA SOLICITUD, DATOS CORRECTOS. SE ESCALA PARA VISITA | 21/08/2025 SE REALIZA RETIRO DE DATÁFONO, LECTORA, BASE, FUENTE, CABLE DE RED, AVISO EXTERIOR Y PUBLICIDAD, LA PUBLICIDAD SE DESTRUYE EN SITIO, CIERRE ÉXITOSO"/>
    <s v="VISITA_TÉCNICA"/>
    <s v="10LZZ966"/>
    <s v="TIPO IV ESPECIAL"/>
    <s v="TERRESTRE"/>
    <s v="BERMUDEZ SANCHEZ JOSE NEYBER"/>
    <n v="1"/>
    <n v="0"/>
    <n v="479588.87655000004"/>
    <n v="196536.5258152"/>
    <n v="479588.87655000004"/>
    <m/>
    <m/>
    <m/>
    <m/>
    <m/>
    <m/>
    <m/>
  </r>
  <r>
    <s v="BUCARAMANGA"/>
    <x v="1"/>
    <x v="1"/>
    <n v="68001"/>
    <s v="LC-CS-25-000082"/>
    <n v="38189"/>
    <s v="ORDEN DE CAMBIO"/>
    <s v="SANTANDER"/>
    <s v="BUCARAMANGA"/>
    <s v="PTM B MANGA SOTOMAYOR"/>
    <s v="REDEBAN"/>
    <s v="FO-25-1397946"/>
    <d v="2025-08-20T13:58:00"/>
    <d v="2025-08-21T10:25:00"/>
    <m/>
    <s v="CIERRE"/>
    <s v="CIERRE"/>
    <s v="AGREGADOR"/>
    <s v="COMCARD - PTM"/>
    <s v="EJECUTADO_EXITOSO"/>
    <s v="PARCIAL EXITOSO ACCESORIOS"/>
    <s v="20/08/2025 SE INTENTA COMUNICACIÓN AL NÚMERO 6050962 PERO NO HAY CONTACTO. SE INTENTARÁ NUEVAMENTE | 21/08/2025 SE REALIZA VISITA AL COMERCIO SE RETIRA DATAFONO LECTORA PINPAD Y HUB CON SUS RESPECTIVOS ACCESORIOS"/>
    <s v="VISITA_TÉCNICA"/>
    <s v="II00S846-AA00U148"/>
    <s v="TIPO I"/>
    <s v="TERRESTRE"/>
    <s v="MARIÑO PABON JORGE ENRIQUE"/>
    <n v="1"/>
    <n v="0"/>
    <n v="65960.072302"/>
    <n v="75096.394270399993"/>
    <n v="65960.072302"/>
    <m/>
    <m/>
    <m/>
    <m/>
    <m/>
    <m/>
    <m/>
  </r>
  <r>
    <s v="CALI"/>
    <x v="5"/>
    <x v="5"/>
    <n v="76001"/>
    <s v="LC-CS-25-000084"/>
    <n v="60901"/>
    <s v="ORDEN DE CAMBIO"/>
    <s v="VALLE DEL CAUCA"/>
    <s v="CALI"/>
    <s v="PTM CALI INNOVACIONSTORE"/>
    <s v="REDEBAN"/>
    <s v="FO-25-1397967"/>
    <d v="2025-08-20T13:58:00"/>
    <d v="2025-08-21T10:33:00"/>
    <m/>
    <s v="CIERRE"/>
    <s v="CIERRE"/>
    <s v="AGREGADOR"/>
    <s v="COMCARD - PTM"/>
    <s v="EJECUTADO_EXITOSO"/>
    <s v="CIERRE EXITOSO"/>
    <s v="20/08/2025 EN COMUNICACIÓN CON EL SR JUAN FELIPE COLORADO AL NÚMERO 3166664112 NOS CONFIRMA LA SOLICITUD, DATOS CORRECTOS. SE ESCALA PARA VISITA, POR FAVOR LLMAR ANTES DE DESPLAZARSE | 21/08/2025 SE RETIRA DATÁFONO LECTOR PINPAD Y HUD NO SE RETIRA PUBLICIDAD YA QUE EL CLIENTE NO TIENE"/>
    <s v="VISITA_TÉCNICA"/>
    <s v="KA00F802"/>
    <s v="TIPO I"/>
    <s v="TERRESTRE"/>
    <s v="CUERO RUIZ JHONNY"/>
    <n v="1"/>
    <n v="0"/>
    <n v="65960.072302"/>
    <n v="75096.394270399993"/>
    <n v="65960.072302"/>
    <m/>
    <m/>
    <m/>
    <m/>
    <m/>
    <m/>
    <m/>
  </r>
  <r>
    <s v="MEDELLIN"/>
    <x v="2"/>
    <x v="2"/>
    <n v="5670"/>
    <s v="LC-CS-25-000015"/>
    <n v="74721"/>
    <s v="ORDEN DE CAMBIO"/>
    <s v="ANTIOQUIA"/>
    <s v="SAN ROQUE"/>
    <s v="BARRIO CGT SAN JOSE DEL NUS SA"/>
    <s v="REDEBAN"/>
    <s v="FO-25-1380869"/>
    <d v="2025-08-15T12:40:00"/>
    <d v="2025-08-21T10:39:00"/>
    <m/>
    <s v="CIERRE"/>
    <s v="CIERRE"/>
    <s v="CB UNO A UNO"/>
    <s v="CB UNO A UNO"/>
    <s v="EJECUTADO_EXITOSO"/>
    <s v="CIERRE EXITOSO"/>
    <s v="15/08/2025 SE INTANTA COMUNICACIÓN AL NÚMERO 3108443213 SUENA PERO NO HAY CONTACTO. SE INTENTARÁ NUEVAMENTE | 19/08/2025 SE INTENTA COMUNICACIÓN AL NÚMERO 3108443213 SUENA PERO NO HAY CONTACTO. SE INTENTARÁ NUEVAMENTE | 19/08/2025 EN COMUNICACIÓN CON EL SEÑOR OMAR ALIRIO JARAMILLO MONTOYA AL NÚMERO 3108443213 NOS CONFRIMA SOLICITUD, DATOS CORRESCTOS, SE ESCALA PARA VISITA, POR FAVOR LLAMAR ANTES DE DESPLAZARSE | 21/08/2025 SE RETIRA DATÁFONO Y LECTOR DE CÓDIGO DE BARRAS EN BUEN ESTADO POR CIERRE DEL CORRESPONSAL"/>
    <s v="VISITA_TÉCNICA"/>
    <s v="MNPZZ670"/>
    <s v="TIPO III"/>
    <s v="TERRESTRE"/>
    <s v="BARRIENTOS HERNANDEZ CRISTIAN HORACIO"/>
    <n v="1"/>
    <n v="0"/>
    <n v="275728.78077800001"/>
    <n v="196536.5258152"/>
    <n v="275728.78077800001"/>
    <m/>
    <m/>
    <m/>
    <m/>
    <m/>
    <m/>
    <m/>
  </r>
  <r>
    <s v="MEDELLIN"/>
    <x v="2"/>
    <x v="2"/>
    <n v="5001"/>
    <s v="LC-CS-25-000066"/>
    <n v="46636"/>
    <s v="ORDEN DE CAMBIO"/>
    <s v="ANTIOQUIA"/>
    <s v="MEDELLIN"/>
    <s v="BARRIO BELENCITO CORAZON MEDEL"/>
    <s v="REDEBAN"/>
    <s v="FO-25-1393710"/>
    <d v="2025-08-19T15:38:00"/>
    <d v="2025-08-21T11:47:00"/>
    <m/>
    <s v="CIERRE"/>
    <s v="CIERRE"/>
    <s v="CB UNO A UNO"/>
    <s v="CB UNO A UNO"/>
    <s v="EJECUTADO_EXITOSO"/>
    <s v="CIERRE EXITOSO"/>
    <s v="19/08/2025 EN COMUNICACIÓN CON LA SEÑORA OLGA AMPARO BERRÍO QUICENO AL NÚMERO 3173887693, NOS CONFIRMA LA SOLICITUD, DATOS CORRECTOS. SE ESCALA PARAB VISITA | 21/08/2025 SE REALIZA RECOGIDA DE EQUIPOS POR CIERRE CB"/>
    <s v="VISITA_TÉCNICA"/>
    <s v="XP007616"/>
    <s v="TIPO I"/>
    <s v="TERRESTRE"/>
    <s v="RAMIREZ TABARES JUAN DIEGO"/>
    <n v="1"/>
    <n v="0"/>
    <n v="65960.072302"/>
    <n v="75096.394270399993"/>
    <n v="65960.072302"/>
    <m/>
    <m/>
    <m/>
    <m/>
    <m/>
    <m/>
    <m/>
  </r>
  <r>
    <s v="CALI"/>
    <x v="5"/>
    <x v="5"/>
    <n v="76001"/>
    <s v="LC-CS-25-000080"/>
    <n v="76113"/>
    <s v="ORDEN DE CAMBIO"/>
    <s v="VALLE DEL CAUCA"/>
    <s v="CALI"/>
    <s v="PTM CALI SUPER TIENDAS DF"/>
    <s v="REDEBAN"/>
    <s v="FO-25-1397962"/>
    <d v="2025-08-20T13:58:00"/>
    <d v="2025-08-21T12:03:00"/>
    <m/>
    <s v="CIERRE"/>
    <s v="CIERRE"/>
    <s v="AGREGADOR"/>
    <s v="COMCARD - PTM"/>
    <s v="EJECUTADO_EXITOSO"/>
    <s v="CIERRE EXITOSO"/>
    <s v="20/08/2025 EN COMUNICACIÓN CON EL SR DIEGO FERNANDO ZALAZAR TUNUBALA AL NÚMERO 3008382456 NOS CONFIRMA LA SOLICITUD, DATOS CORRECTOS. SE ESCALA PARA VISITA | 21/08/2025 SE RETIRAN EQUIPOS DATÁFONO, LECTOR Y PUBLICIDAD SE DESTRUYE PUBLICIDAD EN SITIO"/>
    <s v="VISITA_TÉCNICA"/>
    <s v="LM0TZ839"/>
    <s v="TIPO I"/>
    <s v="TERRESTRE"/>
    <s v="CUERO RUIZ JHONNY"/>
    <n v="1"/>
    <n v="0"/>
    <n v="65960.072302"/>
    <n v="75096.394270399993"/>
    <n v="65960.072302"/>
    <m/>
    <m/>
    <m/>
    <m/>
    <m/>
    <m/>
    <m/>
  </r>
  <r>
    <s v="MEDELLIN"/>
    <x v="2"/>
    <x v="2"/>
    <n v="5001"/>
    <s v="LC-CS-25-000046"/>
    <n v="79731"/>
    <s v="ORDEN DE CAMBIO"/>
    <s v="ANTIOQUIA"/>
    <s v="MEDELLIN"/>
    <s v="PTM MEDELLIN SUPER MARKET EL O"/>
    <s v="REDEBAN"/>
    <s v="FO-25-1392597"/>
    <d v="2025-08-19T14:17:00"/>
    <d v="2025-08-21T14:25:00"/>
    <m/>
    <s v="CIERRE"/>
    <s v="CIERRE"/>
    <s v="AGREGADOR"/>
    <s v="COMCARD - PTM"/>
    <s v="EJECUTADO_EXITOSO"/>
    <s v="CIERRE EXITOSO"/>
    <s v="19/08/2025 EN COMUNICACIÓN CON LA SRA GENESSYS MARI LUZ ZAMBRANO CAMACHO  NOS CONFIRMA SOLICITUD, DATOS CORRECTOS. SE ESCALA PARA VISITA | 21/08/2025 SE REALIZA CIERRE DE CB"/>
    <s v="VISITA_TÉCNICA"/>
    <s v="F1WZZ959 - F1WZZ545 "/>
    <s v="TIPO I"/>
    <s v="TERRESTRE"/>
    <s v="HERNANDEZ CHAVARRIA JUAN CAMILO"/>
    <n v="1"/>
    <n v="0"/>
    <n v="65960.072302"/>
    <n v="75096.394270399993"/>
    <n v="65960.072302"/>
    <m/>
    <m/>
    <m/>
    <m/>
    <m/>
    <m/>
    <m/>
  </r>
  <r>
    <s v="MANIZALES"/>
    <x v="5"/>
    <x v="6"/>
    <n v="17524"/>
    <s v="TA-25-992583"/>
    <n v="21996"/>
    <s v="ORDEN DE CAMBIO"/>
    <s v="CALDAS"/>
    <s v="PALESTINA"/>
    <s v="ARRIO CENTRO PALESTINA"/>
    <s v="REDEBAN"/>
    <s v="FO-25-1403777"/>
    <d v="2025-08-21T12:05:00"/>
    <d v="2025-08-21T14:27:00"/>
    <m/>
    <s v="CIERRE"/>
    <s v="CAMBIO DE RAZÓN SOCIAL"/>
    <s v="CB UNO A UNO"/>
    <s v="CB UNO A UNO"/>
    <s v="EJECUTADO_EXITOSO"/>
    <s v="CIERRE EXITOSO"/>
    <s v="21/08/2025 SE REALIZA CIERRE SE RECOGE DATAFONO Y LECTOR, SE REALIZO CAMBIO DE RAZON SOCIAL Y CLIENTE ENTREGA AVISO EXTERIOR VIEJO EN MAL ESTADO Y SE DESTRUYE EN SITIO, NO ENTREGA ROLLOS"/>
    <s v="VISITA_TÉCNICA"/>
    <s v="AAYZZ831"/>
    <s v="TIPO II"/>
    <s v="TERRESTRE"/>
    <s v="AGUIRRE HENAO RAUL EDUARDO"/>
    <n v="1"/>
    <n v="0"/>
    <n v="144967.87232000002"/>
    <n v="140395.6348884"/>
    <n v="144967.87232000002"/>
    <m/>
    <m/>
    <m/>
    <m/>
    <m/>
    <m/>
    <m/>
  </r>
  <r>
    <s v="CALI"/>
    <x v="5"/>
    <x v="5"/>
    <n v="76001"/>
    <s v="TA-25-992605"/>
    <n v="57562"/>
    <s v="ORDEN DE CAMBIO"/>
    <s v="VALLE DEL CAUCA"/>
    <s v="CALI"/>
    <s v="BARRIO PASO DEL COMERCIO CALI"/>
    <s v="REDEBAN"/>
    <s v="FO-25-1403917"/>
    <d v="2025-08-21T11:53:00"/>
    <d v="2025-08-21T16:08:00"/>
    <m/>
    <s v="CIERRE"/>
    <s v="RETIRO VOLUNTARIO"/>
    <s v="UNO A UNO"/>
    <s v="CB UNO A UNO"/>
    <s v="EJECUTADO_EXITOSO"/>
    <s v="CIERRE EXITOSO"/>
    <s v="21/08/2025 SE VISITA EL COMERCIO EN LA DIRECCIÓN INDICADA POR EL CLIENTE EN CALI, SE VÁLIDA EL CIERRE SE RETIRA DATAFONO, LECTORA, ACCESORIOS EN BUEN ESTADO. CLIENTE SE LE DAÑO AL BAJAR EL AVISO EXTERIOR LO VOTO, NO TIENE FLANGER, NI DISPLAY HORARIO"/>
    <s v="VISITA_TÉCNICA"/>
    <s v="9A09Z391"/>
    <s v="TIPO I"/>
    <s v="TERRESTRE"/>
    <s v="HERRERA MONAR GEOVANNY"/>
    <n v="1"/>
    <n v="0"/>
    <n v="65960.072302"/>
    <n v="75096.394270399993"/>
    <n v="65960.072302"/>
    <m/>
    <m/>
    <m/>
    <m/>
    <m/>
    <m/>
    <m/>
  </r>
  <r>
    <s v="SINCELEJO"/>
    <x v="4"/>
    <x v="4"/>
    <n v="70678"/>
    <s v="TA-25-973869"/>
    <n v="42473"/>
    <s v="ORDEN DE CAMBIO"/>
    <s v="SUCRE"/>
    <s v="SAN BENITO ABAD"/>
    <s v="BARRIO CENTRO SAN BENITO ABAD"/>
    <s v="REDEBAN"/>
    <s v="FO-25-1375878"/>
    <d v="2025-08-14T15:45:00"/>
    <d v="2025-08-22T07:43:00"/>
    <m/>
    <s v="CIERRE"/>
    <s v="CIERRE"/>
    <s v="CB UNO A UNO"/>
    <s v="CB UNO A UNO"/>
    <s v="EJECUTADO_EXITOSO"/>
    <s v="CIERRE EXITOSO"/>
    <s v="14/08/2025 SE INTENTA COMUNICACIÓN AL NÚMERO 3126318970 PERO NO HAY CONTACTO, SE ENCUENTRA APAGADO. SE  INTENTARA NUEVAMENTE | 15/08/2025 SE INTENTA COMUNICACIÓN AL NÚMERO 3126318970 SUENA PERO NO HAY CONTACTO. SE  INTENTARA NUEVAMENTE | 15/08/2025 SE INTENTA COMUNICACIÓN AL NÚMERO 3126318970 SUENA PERO NO HAY CONTACTO. | 21/08/2025 SE VISITA COMERCIO, SE HACE CIERRE DEL CB, SE RETIRA DATAFONO, LECTOR Y ACCESORIOS, NO TIENE PUBLICIDAD INDICA QUE SE LE CAYÓ Y SE PARTIO, NO CUENTA CON ROLLOS."/>
    <s v="VISITA_TÉCNICA"/>
    <s v="GZ1ZZ486"/>
    <s v="TIPO II"/>
    <s v="TERRESTRE"/>
    <s v="CACERES HERNANDEZ ANDRES"/>
    <n v="1"/>
    <n v="0"/>
    <n v="144967.87232000002"/>
    <n v="140395.6348884"/>
    <n v="144967.87232000002"/>
    <m/>
    <m/>
    <m/>
    <m/>
    <m/>
    <m/>
    <m/>
  </r>
  <r>
    <s v="MEDELLIN"/>
    <x v="2"/>
    <x v="2"/>
    <n v="5001"/>
    <s v="LC-CS-25-000081"/>
    <n v="59770"/>
    <s v="ORDEN DE CAMBIO"/>
    <s v="ANTIOQUIA"/>
    <s v="MEDELLIN"/>
    <s v="PTM MEDELLIN CRISIS"/>
    <s v="REDEBAN"/>
    <s v="FO-25-1397950"/>
    <d v="2025-08-20T13:58:00"/>
    <d v="2025-08-22T07:48:00"/>
    <m/>
    <s v="CIERRE"/>
    <s v="CIERRE"/>
    <s v="AGREGADOR"/>
    <s v="COMCARD - PTM"/>
    <s v="EJECUTADO_EXITOSO"/>
    <s v="CIERRE EXITOSO"/>
    <s v="20/08/2025 EN COMUNICACIÓN CON EL SR ISSAC DE LEON SALDARRIAGA SE CONFIRMA LA SOLICITUD, EL USUARIO NOS INDICA QUE LA DIRECCIÓN PARA LA RECOLECCIÓN DE  LOS EQUIPOS ES EN LA CR 53 #59-75. SE ESCALA PARA VISITA, POR FAVOR LLAMAR ANTES DE DESPLAZARSE | 21/08/2025 SE REALIZA CIERRE DE CB"/>
    <s v="VISITA_TÉCNICA"/>
    <s v="FUA0B544 - FUA0B310"/>
    <s v="TIPO I"/>
    <s v="TERRESTRE"/>
    <s v="HERNANDEZ CHAVARRIA JUAN CAMILO"/>
    <n v="1"/>
    <n v="0"/>
    <n v="65960.072302"/>
    <n v="75096.394270399993"/>
    <n v="65960.072302"/>
    <m/>
    <m/>
    <m/>
    <m/>
    <m/>
    <m/>
    <m/>
  </r>
  <r>
    <s v="VILLAVICENCIO"/>
    <x v="3"/>
    <x v="3"/>
    <n v="50001"/>
    <s v="LC-CS-25-000075"/>
    <n v="50984"/>
    <s v="ORDEN DE CAMBIO"/>
    <s v="META"/>
    <s v="VILLAVICENCIO"/>
    <s v="BARRIO FLORIDA VILLAVICENCIO"/>
    <s v="REDEBAN"/>
    <s v="FO-25-1393703"/>
    <d v="2025-08-19T15:38:00"/>
    <d v="2025-08-22T07:50:00"/>
    <m/>
    <s v="CIERRE"/>
    <s v="RECUPERACION DE EQUIPOS"/>
    <s v="CB UNO A UNO"/>
    <s v="CB UNO A UNO"/>
    <s v="EJECUTADO_EXITOSO"/>
    <s v="CIERRE EXITOSO"/>
    <s v="19/08/2025 SE INTENTA COMUNICACIÓN AL NÚMERO 3103027224 SUENA PERO NO HAY CONTACTO. SE INTENTARÁ NUEVAMENTE | 20/08/2025 EN COMUNICACIÓN CON EL SR JOSE GUTIERREZ AL NÚMERO 3103027224 NOS CONFIRMA LA SOLICITUD, DATOS CORRECTOS. SE ESCALA PARA VISITA | 21/08/2025 SE VISITA CB Y SE REALIZA CIERRE. SE RETIRA DATÁFONO Y LECTORA. NO HAY PUBLICIDAD INSTALADA. INFORMAN QUE SE LA HABIAN ROBADO"/>
    <s v="VISITA_TÉCNICA"/>
    <s v="AD04Z023"/>
    <s v="TIPO I"/>
    <s v="TERRESTRE"/>
    <s v="GARZON RUIZ LUIS MIGUEL"/>
    <n v="1"/>
    <n v="0"/>
    <n v="65960.072302"/>
    <n v="75096.394270399993"/>
    <n v="65960.072302"/>
    <m/>
    <m/>
    <m/>
    <m/>
    <m/>
    <m/>
    <m/>
  </r>
  <r>
    <s v="MEDELLIN"/>
    <x v="2"/>
    <x v="2"/>
    <n v="5318"/>
    <s v="LC-CS-25-000048"/>
    <n v="69664"/>
    <s v="ORDEN DE CAMBIO"/>
    <s v="ANTIOQUIA"/>
    <s v="GUARNE"/>
    <s v="PTM GUARNE  MINIMERCADO LOS MA"/>
    <s v="REDEBAN"/>
    <s v="FO-25-1402428 | FO-25-1392601"/>
    <d v="2025-08-19T14:17:00"/>
    <d v="2025-08-22T10:35:00"/>
    <m/>
    <s v="CIERRE"/>
    <s v="CIERRE"/>
    <s v="AGREGADOR"/>
    <s v="COMCARD - PTM"/>
    <s v="EJECUTADO_EXITOSO"/>
    <s v="CIERRE EXITOSO"/>
    <s v="19/08/2025 EN COMUNICACIÓN CON LA SRA DIANA MARIA GARCIA TORO  AL NÚMERO  3117942928 NOS CONFRIMA SOLICITUD, LA USUARIA INDICA QUE LA DIRECCIÓN PARA LA RECOLECCIÓN DE LOS EQUIPOS ES EN GUARNE CR 50 # 56-41 BARRIO SAN VICENTE | 21/08/2025 SE VISITA COMERCIO PERO SE ENCUENTRA CERRADO, SE LLAMA AL NÚMERO INDICADO PERO NO CONTESTAN, ESPERO POR UNOS MINUTOS (30) PERO NO ABREN_x000a_22/08/2025 SE REALIZA CIERRE DE CB"/>
    <s v="VISITA_TÉCNICA"/>
    <s v="MN000392_x000a_MN000606 - MN000392"/>
    <s v="TIPO II"/>
    <s v="TERRESTRE"/>
    <s v="HERNANDEZ CHAVARRIA JUAN CAMILO"/>
    <n v="1"/>
    <n v="0"/>
    <n v="144967.87232000002"/>
    <n v="140395.6348884"/>
    <n v="144967.87232000002"/>
    <m/>
    <m/>
    <m/>
    <m/>
    <m/>
    <m/>
    <m/>
  </r>
  <r>
    <s v="BOGOTA"/>
    <x v="0"/>
    <x v="0"/>
    <n v="11001"/>
    <s v="LC-CS-25-000101"/>
    <n v="53155"/>
    <s v="ORDEN DE CAMBIO"/>
    <s v="CUNDINAMARCA"/>
    <s v="BOGOTA"/>
    <s v="BARRIO BELEN BOGOTA"/>
    <s v="REDEBAN"/>
    <s v="FO-25-1406245"/>
    <d v="2025-08-22T08:00:00"/>
    <d v="2025-08-22T10:47:00"/>
    <m/>
    <s v="CIERRE"/>
    <s v="RECUPERACION DE EQUIPOS"/>
    <s v="CB UNO A UNO"/>
    <s v="CB UNO A UNO"/>
    <s v="EJECUTADO_EXITOSO"/>
    <s v="CIERRE EXITOSO"/>
    <s v="22/08/2025 EN COMUNICACIÓN CON LA SRA ESPERANZA CARVAJAL AL NÚMERO 3168301244 VIA WHATSAPP NOS VALIDA LA SOLICITUD, DATOS CORRECTOS. SE ESCALA PARA VISITA | 22/08/2025 SE VISITA COMERCIO, SE RETIRAN EQUIPOS DE CB BANCOLOMBIA, DATAFONO, LECTOR DE BARRAS, BASE Y CABLEADO, NO UPS, NO TIENEN PUBLICIDAD PARA ENTREGAR YA FUE DESTRUIDA POR EL CLIENTE."/>
    <s v="VISITA_TÉCNICA"/>
    <s v="9C0NZ365"/>
    <s v="TIPO I"/>
    <s v="TERRESTRE"/>
    <s v="VEGA MANRIQUE JONATAN MAURICIO"/>
    <n v="1"/>
    <n v="0"/>
    <n v="65960.072302"/>
    <n v="75096.394270399993"/>
    <n v="65960.072302"/>
    <m/>
    <m/>
    <m/>
    <m/>
    <m/>
    <m/>
    <m/>
  </r>
  <r>
    <s v="MEDELLIN"/>
    <x v="2"/>
    <x v="2"/>
    <n v="5789"/>
    <s v="TA-25-994554"/>
    <n v="46222"/>
    <s v="ORDEN DE CAMBIO"/>
    <s v="ANTIOQUIA"/>
    <s v="TAMESIS"/>
    <s v="BARRIO TAMESIS TAMESIS"/>
    <s v="REDEBAN"/>
    <s v="FO-25-1408085"/>
    <d v="2025-08-22T10:36:00"/>
    <d v="2025-08-22T12:04:00"/>
    <m/>
    <s v="CIERRE"/>
    <s v="CAMBIO DE RAZON SOCIAL"/>
    <s v="CB UNO A UNO"/>
    <s v="CB UNO A UNO"/>
    <s v="EJECUTADO_EXITOSO"/>
    <s v="CIERRE EXITOSO"/>
    <s v="22/08/2025 SE RETIRAN EQUIPOS OK SIN PUBLICIDAD, PUBLICIDAD PERTENECE A CB INSTALADO POR CAMBIO RAZÓN SOCIAL"/>
    <s v="VISITA_TÉCNICA"/>
    <s v="9C006178"/>
    <s v="TIPO III"/>
    <s v="TERRESTRE"/>
    <s v="QUINTERO SANCHEZ JUAN SEBASTIAN"/>
    <n v="1"/>
    <n v="0"/>
    <n v="275728.78077800001"/>
    <n v="196536.5258152"/>
    <n v="275728.78077800001"/>
    <m/>
    <m/>
    <m/>
    <m/>
    <m/>
    <m/>
    <m/>
  </r>
  <r>
    <s v="MANIZALES"/>
    <x v="5"/>
    <x v="6"/>
    <n v="17174"/>
    <s v="TA-25-994597"/>
    <n v="71100"/>
    <s v="ORDEN DE CAMBIO"/>
    <s v="CALDAS"/>
    <s v="CHINCHINA"/>
    <s v="BARRIO CENTRO CHINCHINA 11"/>
    <s v="REDEBAN"/>
    <s v="FO-25-1408377"/>
    <d v="2025-08-22T10:59:00"/>
    <d v="2025-08-22T12:34:00"/>
    <m/>
    <s v="CIERRE"/>
    <s v="CAMBIO DE RAZON SOCIAL"/>
    <s v="CB UNO A UNO"/>
    <s v="CB UNO A UNO"/>
    <s v="EJECUTADO_EXITOSO"/>
    <s v="CIERRE EXITOSO"/>
    <s v="22/08/2025 VISITAMOS COMERCIO REALIZAMOS RETIRO DE DATÁFONO CON LECTOR DE BARRAS, NO REALIZAMOS RETIRO DE PUBLICIDAD YA QUE SE HIZO CAMBIO DE RAZÓN SOCIAL."/>
    <s v="VISITA_TÉCNICA"/>
    <s v="NN00B522"/>
    <s v="TIPO II"/>
    <s v="TERRESTRE"/>
    <s v="ARROYAVE CANO MANUEL GUILLERMO"/>
    <n v="1"/>
    <n v="0"/>
    <n v="144967.87232000002"/>
    <n v="140395.6348884"/>
    <n v="144967.87232000002"/>
    <m/>
    <m/>
    <m/>
    <m/>
    <m/>
    <m/>
    <m/>
  </r>
  <r>
    <s v="CARTAGENA"/>
    <x v="4"/>
    <x v="4"/>
    <n v="13001"/>
    <s v="TA-25-994553"/>
    <n v="75901"/>
    <s v="ORDEN DE CAMBIO"/>
    <s v="BOLIVAR"/>
    <s v="CARTAGENA"/>
    <s v="BARRIO URBANIZACION COLOMBIATO"/>
    <s v="REDEBAN"/>
    <s v="FO-25-1408050"/>
    <d v="2025-08-22T09:56:00"/>
    <d v="2025-08-22T14:08:00"/>
    <m/>
    <s v="CIERRE"/>
    <s v="CAMBIO DE RAZON SOCIAL"/>
    <s v="CB UNO A UNO"/>
    <s v="CB UNO A UNO"/>
    <s v="EJECUTADO_EXITOSO"/>
    <s v="CIERRE EXITOSO"/>
    <s v="22/08/2025 SE REALIZA CIERRE DEL CB CLIENTE ENTREGA EQUIPO LECTORA BASE FUENTE NO TIENE PUBLICIDAD"/>
    <s v="VISITA_TÉCNICA"/>
    <s v="FA09Z430"/>
    <s v="TIPO I"/>
    <s v="TERRESTRE"/>
    <s v="CANEDO HERRERA ALEXANDER"/>
    <n v="1"/>
    <n v="0"/>
    <n v="65960.072302"/>
    <n v="75096.394270399993"/>
    <n v="65960.072302"/>
    <m/>
    <m/>
    <m/>
    <m/>
    <m/>
    <m/>
    <m/>
  </r>
  <r>
    <s v="VALLEDUPAR"/>
    <x v="4"/>
    <x v="4"/>
    <n v="20001"/>
    <s v="LC-CS-25-000071"/>
    <n v="22643"/>
    <s v="ORDEN DE CAMBIO"/>
    <s v="CESAR"/>
    <s v="VALLEDUPAR"/>
    <s v="BARRIO LA GRANJA VALLEDUPAR"/>
    <s v="REDEBAN"/>
    <s v="FO-25-1393714"/>
    <d v="2025-08-19T15:38:00"/>
    <d v="2025-08-22T15:05:00"/>
    <m/>
    <s v="CIERRE"/>
    <s v="CIERRE"/>
    <s v="CB UNO A UNO"/>
    <s v="CB UNO A UNO"/>
    <s v="EJECUTADO_EXITOSO"/>
    <s v="CIERRE EXITOSO"/>
    <s v="19/08/2025 SE INTENTA COMUNICACIÓN AL NÚMERO 3145230742 SUENA PERO NO HAY CONTACTO. SE INTENTARÁ NUEVAMENTE | 20/08/2025 EN COMUNICACIÓN CON EL SR LIBARDO ANTONIO ORTIZ ALBERNIA AL NÚMERO 3145230742 NOS CONFIRMA SOLICITUD, DATOS CORRECTOS. SE SCALA PARA VISITA | 22/08/2025 BUENAS TARDES SE VISITA CB Y SE HACE RETIRO DE LOS EQUIPOS Y TAMBIÉN SE HACE DESMONTE DEL AVISO EXTERIOR Y SE DESTRUYE EN EL SITIO"/>
    <s v="VISITA_TÉCNICA"/>
    <s v="AOZZZ100"/>
    <s v="TIPO I"/>
    <s v="TERRESTRE"/>
    <s v="BENITEZ CARVAJAL ALVARO JAVIER"/>
    <n v="1"/>
    <n v="0"/>
    <n v="65960.072302"/>
    <n v="75096.394270399993"/>
    <n v="65960.072302"/>
    <m/>
    <m/>
    <m/>
    <m/>
    <m/>
    <m/>
    <m/>
  </r>
  <r>
    <s v="VILLAVICENCIO"/>
    <x v="3"/>
    <x v="3"/>
    <n v="50006"/>
    <s v="LC-CS-25-000095"/>
    <n v="78776"/>
    <s v="ORDEN DE CAMBIO"/>
    <s v="META"/>
    <s v="ACACIAS"/>
    <s v="BARRIO SAN JOSE ACACIAS 5"/>
    <s v="REDEBAN"/>
    <s v="FO-25-1406233"/>
    <d v="2025-08-22T08:00:00"/>
    <d v="2025-08-22T15:58:00"/>
    <m/>
    <s v="CIERRE"/>
    <s v="CIERRE"/>
    <s v="CB UNO A UNO"/>
    <s v="CB UNO A UNO"/>
    <s v="EJECUTADO_EXITOSO"/>
    <s v="CIERRE EXITOSO"/>
    <s v="22/08/2025 SE INTENTA COMUNICACIÓN AL NÚMERO 3124456564 SUENA PERO NO HAY CONTACTO. SE INTENTARÁ NUEVAMENTE | 22/08/2025 EN COMUNICACIÓN CON LA SRA ROSA ANGELICA AVELLANEDA VIA WHATSAPP AL NÚMERO 3124456564 NOS CONFIRMA LA SOLICITUD, NOS INDICA QUE LA DIRECCIÓN PARA LA RECOLECCIÓN DE LOS EQUIPOS ES CARRERA 18 # 9 -03 BARRIO CENTRO  EN MESETAS META | 22/08/2025 SE REALIZA CIERRE A SOLICITUD DE CLIENTE"/>
    <s v="VISITA_TÉCNICA"/>
    <s v="V1SZZ158"/>
    <s v="TIPO II"/>
    <s v="TERRESTRE"/>
    <s v="PEDREROS CONTRERAS MICHAEL STEVENS"/>
    <n v="1"/>
    <n v="0"/>
    <n v="144967.87232000002"/>
    <n v="140395.6348884"/>
    <n v="144967.87232000002"/>
    <m/>
    <m/>
    <m/>
    <m/>
    <m/>
    <m/>
    <m/>
  </r>
  <r>
    <s v="BOGOTA"/>
    <x v="0"/>
    <x v="0"/>
    <n v="11001"/>
    <s v="LC-CS-25-000098"/>
    <n v="37844"/>
    <s v="ORDEN DE CAMBIO"/>
    <s v="CUNDINAMARCA"/>
    <s v="BOGOTA"/>
    <s v="BARRIO PORVENIR USME BOGOTA"/>
    <s v="REDEBAN"/>
    <s v="FO-25-1406242"/>
    <d v="2025-08-22T08:00:00"/>
    <d v="2025-08-22T16:06:00"/>
    <m/>
    <s v="CIERRE"/>
    <s v="CIERRE"/>
    <s v="CB UNO A UNO"/>
    <s v="CB UNO A UNO"/>
    <s v="EJECUTADO_EXITOSO"/>
    <s v="CIERRE EXITOSO"/>
    <s v="22/08/2025 SE INTENTA COMUNICACIÓN AL NÚMERO 3124289948 SUENA PERO NO HAY CONTACTO. SE INTENTARÁ NUEVAMENTE | 22/08/2025 SE INTENTA COMUNICACIÓN AL NÚMERO 3124289948 SUENA PERO NO HAY CONTACTO. SE INTENTARÁ NUEVAMENTE | 22/08/2025 SE INTENTA COMUNICACIÓN  VIA WHATSAPP Y LLAMADA AL NÚMERO 3124289948  PERO NO HAY CONTACTO | 22/08/2025 SE VISITA COMERCIO POR CIERRE DE PUNTO DONDE NO HAY PUBLICIDAD EXISTENTE SE RECOGE DATÁFONO LECTORA ,MAGICBOX,CABLE DE RED ,FUENTE DE PODER SE REALIZAN IMPRESIONES DE PRUEBA OK Y SE COMPLETA CIERRE SIN NOVEDAD"/>
    <s v="VISITA_TÉCNICA"/>
    <s v="GZ00P145"/>
    <s v="TIPO I"/>
    <s v="TERRESTRE"/>
    <s v="ROMERO ROJAS BREIDY JHOHAN"/>
    <n v="1"/>
    <n v="0"/>
    <n v="65960.072302"/>
    <n v="75096.394270399993"/>
    <n v="65960.072302"/>
    <m/>
    <m/>
    <m/>
    <m/>
    <m/>
    <m/>
    <m/>
  </r>
  <r>
    <s v="BARRANQUILLA"/>
    <x v="4"/>
    <x v="4"/>
    <n v="8758"/>
    <s v="LC-CS-25-000093"/>
    <n v="74844"/>
    <s v="ORDEN DE CAMBIO"/>
    <s v="ATLANTICO"/>
    <s v="SOLEDAD"/>
    <s v="BARRIO CENTRO SOLEDAD 4"/>
    <s v="REDEBAN"/>
    <s v="FO-25-1397927"/>
    <d v="2025-08-20T14:00:00"/>
    <d v="2025-08-22T16:09:00"/>
    <m/>
    <s v="CIERRE"/>
    <s v="RECUPERACION DE EQUIPOS"/>
    <s v="CB UNO A UNO"/>
    <s v="CB UNO A UNO"/>
    <s v="EJECUTADO_EXITOSO"/>
    <s v="CIERRE EXITOSO"/>
    <s v="20/08/2025 EN COMUNICACIÓN CON LA SRA DIANA RAMIREZ MONTOYA AL NÚMERO 3009755110, NOS CONFIRMA LA SOLICITUD, DATOS CORRECTOS. SE ESCALA PARA VISITA | 22/08/2025 SE REALIZA VISITA SE PROCEDE RETIRAR EQUIPOS ,DATAFONO,LECTOR ,BASE DEL DATAFONO ,PARTE SUPERIOR, FUENTE DE PODER ,CABLE DE PODER,8 ROLLOS ,PUBLICIDAD ,AVISO EXTERIOR Y DISPLAY LEGAL,SE DESTRUYEN EN SITIO, CIERRE EXITOSO ,RECUPERACIÓN DE EQUIPOS OK"/>
    <s v="VISITA_TÉCNICA"/>
    <s v="ONTZZ165"/>
    <s v="TIPO I"/>
    <s v="TERRESTRE"/>
    <s v="PORRAS CASTRO DARLON NASCK"/>
    <n v="1"/>
    <n v="0"/>
    <n v="65960.072302"/>
    <n v="75096.394270399993"/>
    <n v="65960.072302"/>
    <m/>
    <m/>
    <m/>
    <m/>
    <m/>
    <m/>
    <m/>
  </r>
  <r>
    <s v="BOGOTA"/>
    <x v="0"/>
    <x v="0"/>
    <n v="11001"/>
    <s v="LC-CS-25-000085"/>
    <n v="80471"/>
    <s v="ORDEN DE CAMBIO"/>
    <s v="CUNDINAMARCA"/>
    <s v="BOGOTA"/>
    <s v="DISTRICOL VIDEORAMA 38"/>
    <s v="REDEBAN"/>
    <s v="FO-25-1397940"/>
    <d v="2025-08-20T13:58:00"/>
    <d v="2025-08-22T16:22:00"/>
    <m/>
    <s v="CIERRE"/>
    <s v="CIERRE"/>
    <s v="AGREGADOR"/>
    <s v="DISTRICOL"/>
    <s v="EJECUTADO_EXITOSO"/>
    <s v="CIERRE EXITOSO"/>
    <s v="20/08/2025 EN COMUNICACIÓN CON EL SR ALEJANDRO PARDO CHAVES AL NÚMERO 3102429061, NOS CONFIRMA LA SOLICITUD, DATOS CORRECTOS. SE ESCALA PARA VISITA | 22/08/2025 SE REALIZA CIERRE CB BANCOLOMBIA ,SE RETIRA DATAFONO BASE FUENTE DATOS MAGIC BOX Y LECTORA,SE DESTRUYE PUBLICIDAD EN SITIO"/>
    <s v="VISITA_TÉCNICA"/>
    <s v="SDZZZ944"/>
    <s v="TIPO I"/>
    <s v="TERRESTRE"/>
    <s v="GALINDO ROJAS LUIS FELIPE"/>
    <n v="1"/>
    <n v="0"/>
    <n v="65960.072302"/>
    <n v="75096.394270399993"/>
    <n v="65960.072302"/>
    <m/>
    <m/>
    <m/>
    <m/>
    <m/>
    <m/>
    <m/>
  </r>
  <r>
    <s v="CALI"/>
    <x v="5"/>
    <x v="5"/>
    <n v="19364"/>
    <s v="TA-25-973858"/>
    <n v="75653"/>
    <s v="ORDEN DE CAMBIO"/>
    <s v="CAUCA"/>
    <s v="JAMBALO"/>
    <s v="BARRIO CORREGIMIENTO LA MINA JAMBALO  1"/>
    <s v="REDEBAN"/>
    <s v="FO-25-1375859"/>
    <d v="2025-08-14T07:29:00"/>
    <d v="2025-08-23T15:34:00"/>
    <m/>
    <s v="CIERRE"/>
    <s v="CIERRE"/>
    <s v="CB UNO A UNO"/>
    <s v="CB UNO A UNO"/>
    <s v="EJECUTADO_EXITOSO"/>
    <s v="CIERRE EXITOSO"/>
    <s v="14/08/2025 SE INTENTA COMUNICACIÓN AL LOS NÚMERO 3215972171-3215972172 PERO NO HAY CONTACTO, SE ENCUENTRA APAGADO. SE  INTENTARA NUEVAMENTE | 15/08/2025 SE INTENTA COMUNICACIÓN AL LOS NÚMERO 3215972171-3215972172 PERO NO HAY CONTACTO, SE ENCUENTRA APAGADO. SE  INTENTARA NUEVAMENTE | 15/08/2025 SE INTENTA COMUNICACIÓN AL LOS NÚMERO 3215972171-3215972172 PERO NO HAY CONTACTO, SE ENCUENTRA APAGADO. | 19/08/2025 SE LLAMA AL CLIENTE AL NÚMERO 3215972172 SE VÁLIDA EL CIERRE INFORMA QUE EL DÍA DE HOY NO SE ENCUENTRA QUE SE PUEDE IR OTRO DIA, POR SOLICITUD DEL CLIENTE LLAMAR ANTES DE LA VISITA PARA CONOCER SI ESTÁ DISPONIBLE | 21/08/2025 SE ESTA A LA ESPERA DE VALIDACION DE ENTREGA DE EQUIPOS POR PARTE DEL CLIENTE EL DIA SABADO 23 EN SANTANDER DE QUILICHAO, YA QUE POR PROBLEMAS DE ORDEN PUBLICO HACIA EL MUNICIPIO DE JAMBALO, NO ES POSIBLE EL DESPLAZAZMIENTO ALLI | 23/08/2025 SE VISITA DIRECCIÓN DE RESIDENCIA SUBIMINISTADOR POR LA SEÑORA DERLY  CALLE 20 # 11 B 48  SE RECOGEN EQUIPOS EN BUEN ESTADO. SIN PUB"/>
    <s v="VISITA_TÉCNICA"/>
    <s v="1000R471"/>
    <s v="TIPO III"/>
    <s v="TERRESTRE"/>
    <s v="BOLAÑOS TABORDA JORGE ENRIQUE"/>
    <n v="1"/>
    <n v="0"/>
    <n v="275728.78077800001"/>
    <n v="196536.5258152"/>
    <n v="275728.78077800001"/>
    <m/>
    <m/>
    <m/>
    <m/>
    <m/>
    <m/>
    <m/>
  </r>
  <r>
    <s v="CALI"/>
    <x v="5"/>
    <x v="5"/>
    <n v="76130"/>
    <s v="LC-CS-25-000102"/>
    <n v="67450"/>
    <s v="ORDEN DE CAMBIO"/>
    <s v="VALLE DEL CAUCA"/>
    <s v="CANDELARIA"/>
    <s v="BARRIO CARMELO CANDELARIA"/>
    <s v="REDEBAN"/>
    <s v="FO-25-1406249"/>
    <d v="2025-08-22T08:00:00"/>
    <d v="2025-08-24T14:02:00"/>
    <m/>
    <s v="CIERRE"/>
    <s v="RECUPERACION DE EQUIPOS"/>
    <s v="CB UNO A UNO"/>
    <s v="CB UNO A UNO"/>
    <s v="EJECUTADO_EXITOSO"/>
    <s v="CIERRE EXITOSO"/>
    <s v="22/08/2025 EN COMUNICACIÓN CON EL SR JORGE ELIECER BALCAZA AL NÚMERO 3148705656 NOS CONFIRMA LA SOLICITUD, EL USUARIO INDICA QUE LA DIRECCIÓN PARA LA RECOLECCIÓN DE LOS EQUIPOS ES EN VALLE DEL CAUCA-CALI CR 47 B # 37 72 | 22/08/2025 EN LA VISITA TÉCNICA SE RECOLECTÓ EN EL SITIO EL DATÁFONO EN BUEN ESTADO SIN NOVEDAD"/>
    <s v="VISITA_TÉCNICA"/>
    <s v="1A0VZ486"/>
    <s v="TIPO II"/>
    <s v="TERRESTRE"/>
    <s v="SANCHEZ URREGO ROBINSON DAVID"/>
    <n v="1"/>
    <n v="0"/>
    <n v="144967.87232000002"/>
    <n v="140395.6348884"/>
    <n v="144967.87232000002"/>
    <m/>
    <m/>
    <m/>
    <m/>
    <m/>
    <m/>
    <m/>
  </r>
  <r>
    <s v="BARRANQUILLA"/>
    <x v="4"/>
    <x v="4"/>
    <n v="8001"/>
    <s v="LC-CS-25-000067"/>
    <n v="77155"/>
    <s v="ORDEN DE CAMBIO"/>
    <s v="ATLANTICO"/>
    <s v="BARRANQUILLA"/>
    <s v="BARRIO LAS NIEVES BARRANQUILLA"/>
    <s v="REDEBAN"/>
    <s v="FO-25-1393691"/>
    <d v="2025-08-19T15:38:00"/>
    <d v="2025-08-24T14:07:00"/>
    <m/>
    <s v="CIERRE"/>
    <s v="CIERRE"/>
    <s v="CB UNO A UNO"/>
    <s v="CB UNO A UNO"/>
    <s v="EJECUTADO_EXITOSO"/>
    <s v="CIERRE EXITOSO"/>
    <s v="19/08/2025 EN COMUNICACIÓN CON EL SR LEONARDO JESUS TOVAR ANGARITA AL NÚEMRO 3046304398 SE CONFIRMA LA SOLICITUD, DATOS CORRECTOS, SE ESCALA PARA VISITA.. POR FAVOR LLAMAR ANTES DE DESPLAZARSE | 22/08/2025 SE REALIZA VISITA SE PROCEDE A RECIBIR EQUIPOS, DATAFONO ,LECTOR ,BASE DEL DATAFONO (PARTE SUPERIOR) ,FUENTE DE PODER ,PUBLICIDAD ,AVISO EXTERIOR ,FLANGED ,DISPLAY LEGAL,SE DESTRUYEN EN SITIO , CIERRE EXITOS ,RECUPERACIÓN DE EQUIPOS OK"/>
    <s v="VISITA_TÉCNICA"/>
    <s v="SX6ZZ414"/>
    <s v="TIPO I"/>
    <s v="TERRESTRE"/>
    <s v="PORRAS CASTRO DARLON NASCK"/>
    <n v="1"/>
    <n v="0"/>
    <n v="65960.072302"/>
    <n v="75096.394270399993"/>
    <n v="65960.072302"/>
    <m/>
    <m/>
    <m/>
    <m/>
    <m/>
    <m/>
    <m/>
  </r>
  <r>
    <s v="CUCUTA"/>
    <x v="1"/>
    <x v="1"/>
    <n v="54498"/>
    <s v="LC-CS-25-000063"/>
    <n v="45252"/>
    <s v="ORDEN DE CAMBIO"/>
    <s v="NORTE DE SANTANDER"/>
    <s v="OCAÑA"/>
    <s v="DISTRICOL DROGUERIA LA COLINA"/>
    <s v="REDEBAN"/>
    <s v="FO-25-1409474 | FO-25-1392606"/>
    <d v="2025-08-19T14:17:00"/>
    <d v="2025-08-24T14:09:00"/>
    <m/>
    <s v="CIERRE"/>
    <s v="CIERRE"/>
    <s v="AGREGADOR"/>
    <s v="DISTRICOL"/>
    <s v="EJECUTADO_EXITOSO"/>
    <s v="CIERRE EXITOSO"/>
    <s v="19/08/2025 SE INTENTA COMUNICACIÓN AL NÚMERO 3157158244 SUENA PERO NO HAY CONTACTO. SE INTENTARÁ NUEVAMENTE | 20/08/2025 SE INTENTA COMUNICACIÓN AL NÚMERO 3157158244 SUENA PERO NO HAY CONTACTO. SE INTENTARÁ NUEVAMENTE | 22/08/2025 SE REALIZÓ VISITA AL COMERCIO Y CLIENTE MANIFIESTA QUE LA PERSONA ENCARGADA O REPRESENTANTE SE ENCUENTRA A LAS 3PM, SE REPROGRAMAR VISITA PARA LAS HORAS PM_x000a_22/08/2025 SE REALIZA VISITA AL COMERCIO Y SE REALIZA RETIRO DE DATAFONO LECTORA CABLEADO PUBLICIDAD FUE DESTRUIDA POR EL CLIENTE POR SU MAL ESTADO"/>
    <s v="VISITA_TÉCNICA"/>
    <s v="NONE_x000a_GA0LZ547"/>
    <s v="TIPO IV"/>
    <s v="TERRESTRE"/>
    <s v="MORA VEGA JEAMPIER"/>
    <n v="1"/>
    <n v="0"/>
    <n v="479588.87655000004"/>
    <n v="196536.5258152"/>
    <n v="479588.87655000004"/>
    <m/>
    <m/>
    <m/>
    <m/>
    <m/>
    <m/>
    <m/>
  </r>
  <r>
    <s v="CUCUTA"/>
    <x v="1"/>
    <x v="1"/>
    <n v="54800"/>
    <s v="LC-CS-25-000051"/>
    <n v="60277"/>
    <s v="ORDEN DE CAMBIO"/>
    <s v="NORTE DE SANTANDER"/>
    <s v="TEORAMA"/>
    <s v="PTM TEORAMA PUBLI GRAFICOS"/>
    <s v="REDEBAN"/>
    <s v="FO-25-1392586"/>
    <d v="2025-08-19T14:17:00"/>
    <d v="2025-08-24T14:11:00"/>
    <m/>
    <s v="CIERRE"/>
    <s v="CIERRE"/>
    <s v="AGREGADOR"/>
    <s v="COMCARD - PTM"/>
    <s v="EJECUTADO_EXITOSO"/>
    <s v="CIERRE EXITOSO"/>
    <s v="19/08/2025 SE INETNA COMUNICACIÓN A LOS NÚMEROS 6050962- 3209468870 SE ENCUENTRA APAGADO. SE INTENTARÁ NUEVAMENTE | 20/08/2025 SE INETNA COMUNICACIÓN A LOS NÚMEROS 6050962- 3209468870 SE ENCUENTRA APAGADO. SE INTENTARÁ NUEVAMENTE | 20/08/2025 EN COMUNICACIÓN CON LA SRA YURY MILENA DONADO NAVARRO  VIA WHATSAPP AL NÚMERO 3209468870, NOS CONFIRMA LA SOLICITUD, DATOS CORRECTOS. SE ESCALA PARA VISITA. POR FAVOR COMUNICARSE VIA WHATSAPP ANTES DE DESPLAZARSE | 22/08/2025 SE REALIZÓ LLAMADA TELEFÓNICA AL NÚMERO 320 9468870 SE HABLÓ CON LA SR YURI Y MANIFIESTA QUE EL ESPOSO VA TRAER EL DATAFONO Y LA LECTORA EL DÍA SÁBADO 23/08/2025 EN HORAS AM | 23/08/2025 SE REALIZÓ LLAMADA TELEFÓNICA AL NÚMERO 3209468870 SE HABLÓ CON LA SR YURY POR MOTIVO DE ORDEN PÚBLICO EN ZONA DE MUNICIPIO DE TEORAMA, CLIENTE TRAE LOS EQUIPOS HASTA EL MUNICIPIO DE OCAÑA, SE RETIRA DATAFONO LECTORA CABLEADO, PUBLICIDAD FUE DESTRUIDA POR EL CLIENTE POR SU MAL ESTADO"/>
    <s v="VISITA_TÉCNICA"/>
    <s v="9OZZZ167"/>
    <s v="TIPO IV"/>
    <s v="TERRESTRE"/>
    <s v="MORA VEGA JEAMPIER"/>
    <n v="1"/>
    <n v="0"/>
    <n v="479588.87655000004"/>
    <n v="196536.5258152"/>
    <n v="479588.87655000004"/>
    <m/>
    <m/>
    <m/>
    <m/>
    <m/>
    <m/>
    <m/>
  </r>
  <r>
    <s v="APARTADO"/>
    <x v="2"/>
    <x v="2"/>
    <n v="5480"/>
    <s v="LC-CS-25-000052"/>
    <n v="41371"/>
    <s v="ORDEN DE CAMBIO"/>
    <s v="ANTIOQUIA"/>
    <s v="MUTATA"/>
    <s v="DISTRICOL DISTRIBUCIONES MUTAT"/>
    <s v="REDEBAN"/>
    <s v="FO-25-1392534"/>
    <d v="2025-08-19T14:17:00"/>
    <d v="2025-08-24T14:15:00"/>
    <m/>
    <s v="CIERRE"/>
    <s v="CIERRE"/>
    <s v="AGREGADOR"/>
    <s v="DISTRICOL"/>
    <s v="EJECUTADO_EXITOSO"/>
    <s v="CIERRE EXITOSO"/>
    <s v="19/08/2025 SE INTENTA COMUNICACIÓN AL NÚMERO 3104584359 SUENA PERO NO HAY CONTACTO, SE INTENTARÁ NUEVAMENTE | 20/08/2025 SE INTENTA COMUNICACIÓN AL NÚMERO 3104584359 SUENA PERO NO HAY CONTACTO, SE INTENTARÁ NUEVAMENTE | 20/08/2025 EN COMUNICACIÓN CON EL SR CARLOS MARIO LOPEZ GOMEZ VIA WHATSAPP AL NÚMERO 3104584359, NOS CONFIRMA LA SOLICITUD, DATOS CORRECTOS. SE ESCALA PARA VISITA, PORFAVOR ESCRIBIR VIA WHATSAPP ANTES DE DESPLAZARSE | 23/08/2025 SE EJECUTA EL PROCESO DE CIERRE DEL PUNTO DE ATENCIÓN DE MANERA SATISFACTORIA, CUMPLIENDO CON LOS PROTOCOLOS ESTABLECIDOS. COMO PARTE DEL PROCEDIMIENTO, SE REALIZA EL RETIRO FÍSICO DEL DATÁFONO Y DEL LECTOR, DEJANDO CONSTANCIA DE SU DESINSTALACIÓN SIN NOVEDADES. TODO EL EQUIPO FUE ENTREGADO EN CONDICIONES ÓPTIMAS Y SE CONFIRMA LA FINALIZACIÓN DEL SERVICIO EN SITIO."/>
    <s v="VISITA_TÉCNICA"/>
    <s v="AA0SZ433"/>
    <s v="TIPO II"/>
    <s v="TERRESTRE"/>
    <s v="MARTINEZ TOVAR OSCAR DAVID"/>
    <n v="1"/>
    <n v="0"/>
    <n v="144967.87232000002"/>
    <n v="140395.6348884"/>
    <n v="144967.87232000002"/>
    <m/>
    <m/>
    <m/>
    <m/>
    <m/>
    <m/>
    <m/>
  </r>
  <r>
    <s v="TUNJA"/>
    <x v="1"/>
    <x v="1"/>
    <n v="15001"/>
    <s v="LC-CS-25-000094"/>
    <n v="62445"/>
    <s v="ORDEN DE CAMBIO"/>
    <s v="BOYACA"/>
    <s v="TUNJA"/>
    <s v="BARRIO SANTA LUCIA TUNJA 2"/>
    <s v="REDEBAN"/>
    <s v="FO-25-1406230"/>
    <d v="2025-08-22T08:00:00"/>
    <d v="2025-08-25T09:21:00"/>
    <m/>
    <s v="CIERRE"/>
    <s v="CIERRE"/>
    <s v="CB UNO A UNO"/>
    <s v="CB UNO A UNO"/>
    <s v="EJECUTADO_EXITOSO"/>
    <s v="CIERRE EXITOSO"/>
    <s v="22/08/2025 EN COMUNICACIÓN CON LA SRA MARIA ALEJANDRA BOHORQUEZ ROBLES AL NÚMERO 3146921093 NOS CONFIRMA LA SOLICITUD, DATOS CORRECTOS. SE ESCALA PARA VISITA, POR FAVOR LLAMAR ANTES DE DESPLAZARSE | 23/08/2025 SE VISITA CB CIERRE ....RETIRO DE EQUIPOS Y PUBLICIDAD"/>
    <s v="VISITA_TÉCNICA"/>
    <s v="HA00N772"/>
    <s v="TIPO I"/>
    <s v="TERRESTRE"/>
    <s v="GONZALEZ GONZALEZ MARIO ALBERTO"/>
    <n v="1"/>
    <n v="0"/>
    <n v="65960.072302"/>
    <n v="75096.394270399993"/>
    <n v="65960.072302"/>
    <m/>
    <m/>
    <m/>
    <m/>
    <m/>
    <m/>
    <m/>
  </r>
  <r>
    <s v="CARTAGENA"/>
    <x v="4"/>
    <x v="4"/>
    <n v="13001"/>
    <s v="LC-CS-25-000026"/>
    <n v="31685"/>
    <s v="ORDEN DE CAMBIO"/>
    <s v="BOLIVAR"/>
    <s v="CARTAGENA"/>
    <s v="BARRIO TACARIGUA CARTAGENA DE"/>
    <s v="REDEBAN"/>
    <s v="FO-25-1380873"/>
    <d v="2025-08-15T12:40:00"/>
    <d v="2025-08-25T10:33:00"/>
    <m/>
    <s v="CIERRE"/>
    <s v="CIERRE"/>
    <s v="CB UNO A UNO"/>
    <s v="CB UNO A UNO"/>
    <s v="EJECUTADO_EXITOSO"/>
    <s v="PARCIAL EXITOSO ACCESORIOS"/>
    <s v="15/08/2025 SE INTENTA COMUNICACIÓN A LOS NÚMEROS 3526999-3135411897 SUENA PERO NO HAY CONTACTO. SE INTENTARÁ NUEVAMENTE | 19/08/2025 SE INTENTA COMUNICACIÓN A LOS NÚMEROS 3526999-3135411897 SUENA PERO NO HAY CONTACTO. SE INTENTARÁ NUEVAMENTE | 19/08/2025 SE INTENTA COMUNICACIÓN A LOS NÚMEROS 3526999-3135411897 SUENA PERO NO HAY CONTACTO. | 25/08/2025 SE REALIZA CIERRE DEL CB CLIENTE ENTREGA 2 EQUIPOS 2  LECTORA 2 PINPAD 1 HUB AVISO EXTERIOR SE DESTRUYE EN SITIO"/>
    <s v="VISITA_TÉCNICA"/>
    <s v="BL03Z283-II001629"/>
    <s v="TIPO I"/>
    <s v="TERRESTRE"/>
    <s v="CANEDO HERRERA ALEXANDER"/>
    <n v="1"/>
    <n v="0"/>
    <n v="65960.072302"/>
    <n v="75096.394270399993"/>
    <n v="65960.072302"/>
    <m/>
    <m/>
    <m/>
    <m/>
    <m/>
    <m/>
    <m/>
  </r>
  <r>
    <s v="MEDELLIN"/>
    <x v="2"/>
    <x v="2"/>
    <n v="5001"/>
    <s v="LC-CS-25-000114"/>
    <n v="28481"/>
    <s v="ORDEN DE CAMBIO"/>
    <s v="ANTIOQUIA"/>
    <s v="MEDELLIN"/>
    <s v="COMCARD MED CREACIONES ZEUS"/>
    <s v="REDEBAN"/>
    <s v="FO-25-1410472"/>
    <d v="2025-08-22T13:30:00"/>
    <d v="2025-08-25T11:31:00"/>
    <m/>
    <s v="CIERRE"/>
    <s v="RECUPERACION DE EQUIPOS"/>
    <s v="AGREGADOR"/>
    <s v="COMCARD - PTM"/>
    <s v="EJECUTADO_EXITOSO"/>
    <s v="PARCIAL EXITOSO PTE. PINPAD"/>
    <s v="22/08/2025 EN COMUNICACIÓN CON LA SRA ADRIANA BADILLO AL NÚMERO 3215116269 NOS CONFIRMA LA SOLICITUD, NOS INDICA QUE LA DIRECCIÓN PARA LA RECOLECCIÓN DE LOS EQUIPOS ES CALLE 5A 39 194 OFICINA 702 MEDELLIN BARRIO POBLADO | 25/08/2025 SE RECOGE DATÁFONO ALERTADO Y LECTOR DE CÓDIGO DE BARRAS POR CIERRE DEL CORRESPONSAL"/>
    <s v="VISITA_TÉCNICA"/>
    <s v="XPSZZ102"/>
    <s v="TIPO I"/>
    <s v="TERRESTRE"/>
    <s v="BARRIENTOS HERNANDEZ CRISTIAN HORACIO"/>
    <n v="1"/>
    <n v="0"/>
    <n v="65960.072302"/>
    <n v="75096.394270399993"/>
    <n v="65960.072302"/>
    <m/>
    <m/>
    <m/>
    <m/>
    <m/>
    <m/>
    <m/>
  </r>
  <r>
    <s v="BOGOTA"/>
    <x v="0"/>
    <x v="0"/>
    <n v="11001"/>
    <s v="LC-CS-25-000128"/>
    <n v="59311"/>
    <s v="ORDEN DE CAMBIO"/>
    <s v="CUNDINAMARCA"/>
    <s v="BOGOTA"/>
    <s v="PTM BOGOTA LIZ NET"/>
    <s v="REDEBAN"/>
    <s v="FO-25-1410384"/>
    <d v="2025-08-22T13:30:00"/>
    <d v="2025-08-25T11:39:00"/>
    <m/>
    <s v="CIERRE"/>
    <s v="RECUPERACION DE EQUIPOS"/>
    <s v="AGREGADOR"/>
    <s v="COMCARD - PTM"/>
    <s v="EJECUTADO_EXITOSO"/>
    <s v="CIERRE EXITOSO"/>
    <s v="02/09/2025 EN COMUNICACIÓN CON LA SRA ADRIANA BADILLO AL NÚMERO 3215116269 NOS CONFIRMA LA SOLICITUD, NOS INDICA QUE LA DIRECCIÓN PARA LA RECOLECCIÓN DE LOS EQUIPOS ES CALLE 5A 39 194 OFICINA 702 MEDELLIN BARRIO POBLADO | 25/08/2025 SE RETIRA DATÁFONO Y LECTOR DE CÓDIGO DE BARRAS EN BUEN ESTADO POR CIERRE DEL CORRESPONSAL"/>
    <s v="VISITA_TÉCNICA"/>
    <s v="NA003196-II0YZ704"/>
    <s v="TIPO I"/>
    <s v="TERRESTRE"/>
    <s v="BARRIENTOS HERNANDEZ CRISTIAN HORACIO"/>
    <n v="1"/>
    <n v="0"/>
    <n v="65960.072302"/>
    <n v="75096.394270399993"/>
    <n v="65960.072302"/>
    <m/>
    <m/>
    <m/>
    <m/>
    <m/>
    <m/>
    <m/>
  </r>
  <r>
    <s v="MEDELLIN"/>
    <x v="2"/>
    <x v="2"/>
    <n v="5034"/>
    <s v="LC-CS-25-000126"/>
    <n v="63413"/>
    <s v="ORDEN DE CAMBIO"/>
    <s v="ANTIOQUIA"/>
    <s v="ANDES"/>
    <s v="PTM ANDES AGRO INSUMOS LOS AMA"/>
    <s v="REDEBAN"/>
    <s v="FO-25-1410424"/>
    <d v="2025-08-22T13:30:00"/>
    <d v="2025-08-25T11:56:00"/>
    <m/>
    <s v="CIERRE"/>
    <s v="RECUPERACION DE EQUIPOS"/>
    <s v="AGREGADOR"/>
    <s v="COMCARD - PTM"/>
    <s v="EJECUTADO_EXITOSO"/>
    <s v="CIERRE EXITOSO"/>
    <s v="31/08/2025 EN COMUNICACIÓN CON LA SRA ADRIANA BADILLO AL NÚMERO 3215116269 NOS CONFIRMA LA SOLICITUD, NOS INDICA QUE LA DIRECCIÓN PARA LA RECOLECCIÓN DE LOS EQUIPOS ES CALLE 5A 39 194 OFICINA 702 MEDELLIN BARRIO POBLADO | 25/08/2025 SE RETIRA DATÁFONO Y LECTOR DE CÓDIGO DE BARRAS EN BUEN ESTADO POR CIERRE DEL CORRESPONSAL"/>
    <s v="VISITA_TÉCNICA"/>
    <s v="MA00W067-AB11N830"/>
    <s v="TIPO III"/>
    <s v="TERRESTRE"/>
    <s v="BARRIENTOS HERNANDEZ CRISTIAN HORACIO"/>
    <n v="1"/>
    <n v="0"/>
    <n v="275728.78077800001"/>
    <n v="196536.5258152"/>
    <n v="275728.78077800001"/>
    <m/>
    <m/>
    <m/>
    <m/>
    <m/>
    <m/>
    <m/>
  </r>
  <r>
    <s v="MEDELLIN"/>
    <x v="2"/>
    <x v="2"/>
    <n v="5001"/>
    <s v="LC-CS-25-000113"/>
    <n v="24053"/>
    <s v="ORDEN DE CAMBIO"/>
    <s v="ANTIOQUIA"/>
    <s v="MEDELLIN"/>
    <s v="COMCARD UNIVERSIDAD IMPLEMENTO"/>
    <s v="REDEBAN"/>
    <s v="FO-25-1410452"/>
    <d v="2025-08-22T13:30:00"/>
    <d v="2025-08-25T12:16:00"/>
    <m/>
    <s v="CIERRE"/>
    <s v="RECUPERACION DE EQUIPOS"/>
    <s v="AGREGADOR"/>
    <s v="COMCARD - PTM"/>
    <s v="EJECUTADO_EXITOSO"/>
    <s v="CIERRE EXITOSO"/>
    <s v="22/08/2025 EN COMUNICACIÓN CON SR OSCAR DE LEÓN AL NÚMERO 3013957739, NOS CONFIRMA LA SOLICITUD, LA DIRECCIÓN PARA LA RECOLECCIÓN DE LOS EQUIPOS ES CARRERA 53 59 75. SE ESCALA PARA VISITA, POR FAVOR LLAMAR ANTES DE DESPLAZARSE | 25/08/2025 SE REALIZA RECOGIDA DE EQUIPOS POR CIERRE DE CB."/>
    <s v="VISITA_TÉCNICA"/>
    <s v="ABC0W595"/>
    <s v="TIPO I"/>
    <s v="TERRESTRE"/>
    <s v="RAMIREZ TABARES JUAN DIEGO"/>
    <n v="1"/>
    <n v="0"/>
    <n v="65960.072302"/>
    <n v="75096.394270399993"/>
    <n v="65960.072302"/>
    <m/>
    <m/>
    <m/>
    <m/>
    <m/>
    <m/>
    <m/>
  </r>
  <r>
    <s v="MEDELLIN"/>
    <x v="2"/>
    <x v="2"/>
    <n v="5313"/>
    <s v="LC-CS-25-000091"/>
    <n v="62141"/>
    <s v="ORDEN DE CAMBIO"/>
    <s v="ANTIOQUIA"/>
    <s v="GRANADA"/>
    <s v="BARRIO SECTOR LA ASUNCION GRAN"/>
    <s v="REDEBAN"/>
    <s v="FO-25-1397924"/>
    <d v="2025-08-20T14:00:00"/>
    <d v="2025-08-25T12:24:00"/>
    <m/>
    <s v="CIERRE"/>
    <s v="RECUPERACION DE EQUIPOS"/>
    <s v="CB UNO A UNO"/>
    <s v="CB UNO A UNO"/>
    <s v="EJECUTADO_EXITOSO"/>
    <s v="CIERRE EXITOSO"/>
    <s v="20/08/2025 SE INTENTA COMUNICACIÓN A LOS NÚMEROS 3148137237-3117909595 PERO NO HAY CONTACTO. SE INTENTARÁ NUEVAMENTE | 21/08/2025 EN COMUNICACIÓN CON LA SRA YENY POSADA AL NÚMERO 3148137237 NOS CONFIRMA LA OLICITUD, DATOS CORRECTOS. E ESCALA PARA VISITA | 25/08/2025 SE REALIZA CIERRE DE CB"/>
    <s v="VISITA_TÉCNICA"/>
    <s v="MA00L646"/>
    <s v="TIPO II"/>
    <s v="TERRESTRE"/>
    <s v="HERNANDEZ CHAVARRIA JUAN CAMILO"/>
    <n v="1"/>
    <n v="0"/>
    <n v="144967.87232000002"/>
    <n v="140395.6348884"/>
    <n v="144967.87232000002"/>
    <m/>
    <m/>
    <m/>
    <m/>
    <m/>
    <m/>
    <m/>
  </r>
  <r>
    <s v="BUCARAMANGA"/>
    <x v="1"/>
    <x v="1"/>
    <n v="68418"/>
    <s v="LC-CS-25-000070"/>
    <n v="63382"/>
    <s v="ORDEN DE CAMBIO"/>
    <s v="SANTANDER"/>
    <s v="LOS SANTOS"/>
    <s v="BARRIO LA FUENTE LOS SANTOS"/>
    <s v="REDEBAN"/>
    <s v="FO-25-1393678"/>
    <d v="2025-08-19T15:38:00"/>
    <d v="2025-08-25T12:30:00"/>
    <m/>
    <s v="CIERRE"/>
    <s v="CIERRE"/>
    <s v="CB UNO A UNO"/>
    <s v="CB UNO A UNO"/>
    <s v="EJECUTADO_EXITOSO"/>
    <s v="CIERRE EXITOSO"/>
    <s v="19/08/2025 EN COMUNICACIÓ N CON LA SRA  YURANY ALEXANDRA FRANCO NIÑO AL NÚMERO 3102357932 NOS CONFIRMA LA SOLICITUD, DATOS CORRECTOS. SE ESCALA PARA VISITA, POR FAVOR LLAMAR ANTES DE DESPLAZARSE | 25/08/2025 EN COMUNICACIÓN CON LA SEÑOR YURANI AL NUMERO 3102257932 INFORMA QUE POR DAVOR SE LE LLAME EL LUNES 25 DE AGOSOTO PARA PASAR A RECOGER LOS EQUIPOS A LA DIRECCIÓN 3102257932, MANIFIESTA Q POR FAVOR SE LLAME ANTES DE IR PARA CONFIRMAR LA VISITA | 25/08/2025 SE REALIZA VISITA AL COMERCIO SE RETIRA DATÁFONO Y LECTORA CON SUS RESPECTIVOS ACCESORIOS"/>
    <s v="VISITA_TÉCNICA"/>
    <s v="LA00V314"/>
    <s v="TIPO II"/>
    <s v="TERRESTRE"/>
    <s v="MARIÑO PABON JORGE ENRIQUE"/>
    <n v="1"/>
    <n v="0"/>
    <n v="144967.87232000002"/>
    <n v="140395.6348884"/>
    <n v="144967.87232000002"/>
    <m/>
    <m/>
    <m/>
    <m/>
    <m/>
    <m/>
    <m/>
  </r>
  <r>
    <s v="BOGOTA"/>
    <x v="0"/>
    <x v="0"/>
    <n v="11001"/>
    <s v="LC-CS-25-000129"/>
    <n v="70015"/>
    <s v="ORDEN DE CAMBIO"/>
    <s v="CUNDINAMARCA"/>
    <s v="BOGOTA"/>
    <s v="PTM BOGOTA  DROGUERIA ELECTRA"/>
    <s v="REDEBAN"/>
    <s v="FO-25-1410411"/>
    <d v="2025-08-22T13:30:00"/>
    <d v="2025-08-25T12:36:00"/>
    <m/>
    <s v="CIERRE"/>
    <s v="RECUPERACION DE EQUIPOS"/>
    <s v="AGREGADOR"/>
    <s v="COMCARD - PTM"/>
    <s v="EJECUTADO_EXITOSO"/>
    <s v="CIERRE EXITOSO"/>
    <s v="31/08/2025 SE INTENTA COMUNICACIÓN AL NÚMERO 3045406688 SUENA PERO NO HAY CONTACTO. SE INTENTARÁ NUEVAMENTE | 23/08/2025 EN COMUNICACIÓN CON EL SR JOSE ESPINEL VIA WHATSAPP AL NÚMERO 3045406688 NOS CONFIRMA LA SOLICITUD, DATOS CORRECTO. SE ESCALA PARA VISITA | 25/08/2025 SE VISITA COMERCIO, SE RETIRAN DATÁFONO, LECTOR DE BARRAS, CABLEADO, NO UPS, EN PUBLICIDAD SOLO EL AVISO EXTERIOR EL CUAL SE DESTRUYE EN SITIO."/>
    <s v="VISITA_TÉCNICA"/>
    <s v="UV001521 - UV001651"/>
    <s v="TIPO I"/>
    <s v="TERRESTRE"/>
    <s v="VEGA MANRIQUE JONATAN MAURICIO"/>
    <n v="1"/>
    <n v="0"/>
    <n v="65960.072302"/>
    <n v="75096.394270399993"/>
    <n v="65960.072302"/>
    <m/>
    <m/>
    <m/>
    <m/>
    <m/>
    <m/>
    <m/>
  </r>
  <r>
    <s v="PASTO"/>
    <x v="5"/>
    <x v="5"/>
    <n v="52678"/>
    <s v="LC-CS-25-000120"/>
    <n v="50657"/>
    <s v="ORDEN DE CAMBIO"/>
    <s v="NARIÑO"/>
    <s v="SAMANIEGO"/>
    <s v="PTM SAMANIEGO  PAGO EXPRESS"/>
    <s v="REDEBAN"/>
    <s v="FO-25-1410388"/>
    <d v="2025-08-22T13:30:00"/>
    <d v="2025-08-25T12:41:00"/>
    <m/>
    <s v="CIERRE"/>
    <s v="RECUPERACION DE EQUIPOS"/>
    <s v="AGREGADOR"/>
    <s v="COMCARD - PTM"/>
    <s v="EJECUTADO_EXITOSO"/>
    <s v="CIERRE EXITOSO"/>
    <s v="28/08/2025 EN COMUNICACIÓN CON LA SRA ADRIANA BADILLO AL NÚMERO 3215116269 NOS CONFIRMA LA SOLICITUD, NOS INDICA QUE LA DIRECCIÓN PARA LA RECOLECCIÓN DE LOS EQUIPOS ES CALLE 5A 39 194 OFICINA 702 MEDELLIN BARRIO POBLADO | 25/08/2025 SE RETIRA DATÁFONO Y LECTOR DE CÓDIGO DE BARRAS EN BUEN ESTADO POR CIERRE DEL CORRESPONSAL"/>
    <s v="VISITA_TÉCNICA"/>
    <s v="BA00Y357"/>
    <s v="TIPO III"/>
    <s v="TERRESTRE"/>
    <s v="BARRIENTOS HERNANDEZ CRISTIAN HORACIO"/>
    <n v="1"/>
    <n v="0"/>
    <n v="275728.78077800001"/>
    <n v="196536.5258152"/>
    <n v="275728.78077800001"/>
    <m/>
    <m/>
    <m/>
    <m/>
    <m/>
    <m/>
    <m/>
  </r>
  <r>
    <s v="MEDELLIN"/>
    <x v="2"/>
    <x v="2"/>
    <n v="5642"/>
    <s v="LC-CS-25-000087"/>
    <n v="75882"/>
    <s v="ORDEN DE CAMBIO"/>
    <s v="ANTIOQUIA"/>
    <s v="SALGAR"/>
    <s v="BARRIO SALGAR SALGAR 2"/>
    <s v="REDEBAN"/>
    <s v="FO-25-1397906"/>
    <d v="2025-08-20T14:00:00"/>
    <d v="2025-08-25T13:37:00"/>
    <m/>
    <s v="CIERRE"/>
    <s v="CIERRE"/>
    <s v="CB UNO A UNO"/>
    <s v="CB UNO A UNO"/>
    <s v="EJECUTADO_EXITOSO"/>
    <s v="CIERRE EXITOSO"/>
    <s v="20/08/2025 EN COMUNICACIÓN CON EL SR GABRIEL ARLEY PUERTO MEJIA AL NÚMERO 3104977326, NOS CONFIRMA LA SOLICITUD, DATOS CORRECTOS. SE ESCALA PARA VISITA | 25/08/2025 CIERRE EXITOSO SIN PUBLICIDAD CB INFORMA QUE LE DIÓ DISPOSICIÓN FINAL"/>
    <s v="VISITA_TÉCNICA"/>
    <s v="FA09Z411"/>
    <s v="TIPO II"/>
    <s v="TERRESTRE"/>
    <s v="CASTAÑEDA PALACIO CARLOS FELIPE"/>
    <n v="1"/>
    <n v="0"/>
    <n v="144967.87232000002"/>
    <n v="140395.6348884"/>
    <n v="144967.87232000002"/>
    <m/>
    <m/>
    <m/>
    <m/>
    <m/>
    <m/>
    <m/>
  </r>
  <r>
    <s v="CUCUTA"/>
    <x v="1"/>
    <x v="1"/>
    <n v="54874"/>
    <s v="LC-CS-25-000122"/>
    <n v="39854"/>
    <s v="ORDEN DE CAMBIO"/>
    <s v="NORTE DE SANTANDER"/>
    <s v="VILLA DEL ROSARIO"/>
    <s v="PTM VILLA DEL ROSARIO HARBEY ARNALDO"/>
    <s v="REDEBAN"/>
    <s v="FO-25-1410434"/>
    <d v="2025-08-22T13:30:00"/>
    <d v="2025-08-25T13:44:00"/>
    <m/>
    <s v="CIERRE"/>
    <s v="RECUPERACION DE EQUIPOS"/>
    <s v="AGREGADOR"/>
    <s v="COMCARD - PTM"/>
    <s v="EJECUTADO_EXITOSO"/>
    <s v="CIERRE EXITOSO"/>
    <s v="30/08/2025 EN COMUNICACIÓN CON LA SRA ADRIANA BADILLO AL NÚMERO 3215116269 NOS CONFIRMA LA SOLICITUD, NOS INDICA QUE LA DIRECCIÓN PARA LA RECOLECCIÓN DE LOS EQUIPOS ES CALLE 5A 39 194 OFICINA 702 MEDELLIN BARRIO POBLADO | 25/08/2025 SE RETIRA DATÁFONO Y LECTOR DE CÓDIGO DE BARRAS EN BUEN ESTADO POR CIERRE DEL CORRESPONSAL"/>
    <s v="VISITA_TÉCNICA"/>
    <s v="AB0DZ431"/>
    <s v="TIPO I"/>
    <s v="TERRESTRE"/>
    <s v="BARRIENTOS HERNANDEZ CRISTIAN HORACIO"/>
    <n v="1"/>
    <n v="0"/>
    <n v="65960.072302"/>
    <n v="75096.394270399993"/>
    <n v="65960.072302"/>
    <m/>
    <m/>
    <m/>
    <m/>
    <m/>
    <m/>
    <m/>
  </r>
  <r>
    <s v="SANTA MARTA"/>
    <x v="4"/>
    <x v="4"/>
    <n v="44430"/>
    <s v="LC-CS-25-000118"/>
    <n v="58719"/>
    <s v="ORDEN DE CAMBIO"/>
    <s v="LA GUAJIRA"/>
    <s v="MAICAO"/>
    <s v="PTM MAIICAO INUMOS KATTY"/>
    <s v="REDEBAN"/>
    <s v="FO-25-1410428"/>
    <d v="2025-08-22T13:30:00"/>
    <d v="2025-08-25T13:49:00"/>
    <m/>
    <s v="CIERRE"/>
    <s v="RECUPERACION DE EQUIPOS"/>
    <s v="AGREGADOR"/>
    <s v="COMCARD - PTM"/>
    <s v="EJECUTADO_EXITOSO"/>
    <s v="PARCIAL EXITOSO PTE. PINPAD + ACCESORIOS"/>
    <s v="26/08/2025 EN COMUNICACIÓN CON LA SRA ADRIANA BADILLO AL NÚMERO 3215116269 NOS CONFIRMA LA SOLICITUD, NOS INDICA QUE LA DIRECCIÓN PARA LA RECOLECCIÓN DE LOS EQUIPOS ES CALLE 5A 39 194 OFICINA 702 MEDELLIN BARRIO POBLADO | 25/08/2025 SE RETIRA DATÁFONO Y HUB SEGÚN INVENTARIO FALTA LECTOR DE CÓDIGO DE BARRAS Y PINPAD, NO ESTABA EN EL PAQUETE ENTREGADO POR EL USUARIO"/>
    <s v="VISITA_TÉCNICA"/>
    <s v="HA000992-HA001037"/>
    <s v="TIPO IV"/>
    <s v="TERRESTRE"/>
    <s v="BARRIENTOS HERNANDEZ CRISTIAN HORACIO"/>
    <n v="1"/>
    <n v="0"/>
    <n v="479588.87655000004"/>
    <n v="196536.5258152"/>
    <n v="479588.87655000004"/>
    <m/>
    <m/>
    <m/>
    <m/>
    <m/>
    <m/>
    <m/>
  </r>
  <r>
    <s v="BOGOTA"/>
    <x v="0"/>
    <x v="0"/>
    <n v="11001"/>
    <s v="LC-CS-25-000127"/>
    <n v="34968"/>
    <s v="ORDEN DE CAMBIO"/>
    <s v="CUNDINAMARCA"/>
    <s v="BOGOTA"/>
    <s v="COMCARD BOGOTA DATA CONEXION"/>
    <s v="REDEBAN"/>
    <s v="FO-25-1410501"/>
    <d v="2025-08-22T13:30:00"/>
    <d v="2025-08-25T13:56:00"/>
    <m/>
    <s v="CIERRE"/>
    <s v="RECUPERACION DE EQUIPOS"/>
    <s v="AGREGADOR"/>
    <s v="COMCARD - PTM"/>
    <s v="EJECUTADO_EXITOSO"/>
    <s v="CIERRE EXITOSO"/>
    <s v="01/09/2025 EN COMUNICACIÓN CON LA SRA ADRIANA BADILLO AL NÚMERO 3215116269 NOS CONFIRMA LA SOLICITUD, NOS INDICA QUE LA DIRECCIÓN PARA LA RECOLECCIÓN DE LOS EQUIPOS ES CALLE 5A 39 194 OFICINA 702 MEDELLIN BARRIO POBLADO | 25/08/2025 SE RETIRA DATÁFONO ALERTADO Y LECTOR DE CÓDIGO DE BARRAS EN BUEN ESTADO POR CIERRE DEL CORRESPONSAL"/>
    <s v="VISITA_TÉCNICA"/>
    <s v="BL01S774"/>
    <s v="TIPO I"/>
    <s v="TERRESTRE"/>
    <s v="BARRIENTOS HERNANDEZ CRISTIAN HORACIO"/>
    <n v="1"/>
    <n v="0"/>
    <n v="65960.072302"/>
    <n v="75096.394270399993"/>
    <n v="65960.072302"/>
    <m/>
    <m/>
    <m/>
    <m/>
    <m/>
    <m/>
    <m/>
  </r>
  <r>
    <s v="VILLAVICENCIO"/>
    <x v="3"/>
    <x v="3"/>
    <n v="50568"/>
    <s v="LC-CS-25-000119"/>
    <n v="61710"/>
    <s v="ORDEN DE CAMBIO"/>
    <s v="META"/>
    <s v="PUERTO GAITAN"/>
    <s v="PTM PUERTO GAITAN  GENESIS STO"/>
    <s v="REDEBAN"/>
    <s v="FO-25-1410475"/>
    <d v="2025-08-22T13:30:00"/>
    <d v="2025-08-25T14:02:00"/>
    <m/>
    <s v="CIERRE"/>
    <s v="RECUPERACION DE EQUIPOS"/>
    <s v="AGREGADOR"/>
    <s v="COMCARD - PTM"/>
    <s v="EJECUTADO_EXITOSO"/>
    <s v="CIERRE EXITOSO"/>
    <s v="27/08/2025 EN COMUNICACIÓN CON LA SRA ADRIANA BADILLO AL NÚMERO 3215116269 NOS CONFIRMA LA SOLICITUD, NOS INDICA QUE LA DIRECCIÓN PARA LA RECOLECCIÓN DE LOS EQUIPOS ES CALLE 5A 39 194 OFICINA 702 MEDELLIN BARRIO POBLADO | 25/08/2025 SE RETIRA DATÁFONO Y LECTOR DE CÓDIGO DE BARRAS EN BUEN ESTADO POR CIERRE DEL CORRESPONSAL"/>
    <s v="VISITA_TÉCNICA"/>
    <s v="FUA0L504-AB11O714"/>
    <s v="TIPO III"/>
    <s v="TERRESTRE"/>
    <s v="BARRIENTOS HERNANDEZ CRISTIAN HORACIO"/>
    <n v="1"/>
    <n v="0"/>
    <n v="275728.78077800001"/>
    <n v="196536.5258152"/>
    <n v="275728.78077800001"/>
    <m/>
    <m/>
    <m/>
    <m/>
    <m/>
    <m/>
    <m/>
  </r>
  <r>
    <s v="BOGOTA"/>
    <x v="0"/>
    <x v="0"/>
    <n v="25899"/>
    <s v="LC-CS-25-000117"/>
    <n v="52947"/>
    <s v="ORDEN DE CAMBIO"/>
    <s v="CUNDINAMARCA"/>
    <s v="ZIPAQUIRA"/>
    <s v="PTM ZIPAQUIRA  Centro de copia"/>
    <s v="REDEBAN"/>
    <s v="FO-25-1410444"/>
    <d v="2025-08-22T13:30:00"/>
    <d v="2025-08-25T14:09:00"/>
    <m/>
    <s v="CIERRE"/>
    <s v="RECUPERACION DE EQUIPOS"/>
    <s v="AGREGADOR"/>
    <s v="COMCARD - PTM"/>
    <s v="EJECUTADO_EXITOSO"/>
    <s v="CIERRE EXITOSO"/>
    <s v="25/08/2025 EN COMUNICACIÓN CON LA SRA ADRIANA BADILLO AL NÚMERO 3215116269 NOS CONFIRMA LA SOLICITUD, NOS INDICA QUE LA DIRECCIÓN PARA LA RECOLECCIÓN DE LOS EQUIPOS ES CALLE 5A 39 194 OFICINA 702 MEDELLIN BARRIO POBLADO | 25/08/2025 SE RETIRA DATÁFONO Y LECTOR DE CÓDIGO DE BARRAS EN BUEN ESTADO POR CIERRE DEL CORRESPONSAL"/>
    <s v="VISITA_TÉCNICA"/>
    <s v="9C0LZ862"/>
    <s v="TIPO II"/>
    <s v="TERRESTRE"/>
    <s v="BARRIENTOS HERNANDEZ CRISTIAN HORACIO"/>
    <n v="1"/>
    <n v="0"/>
    <n v="144967.87232000002"/>
    <n v="140395.6348884"/>
    <n v="144967.87232000002"/>
    <m/>
    <m/>
    <m/>
    <m/>
    <m/>
    <m/>
    <m/>
  </r>
  <r>
    <s v="APARTADO"/>
    <x v="2"/>
    <x v="2"/>
    <n v="5045"/>
    <s v="TA-25-996156"/>
    <n v="41725"/>
    <s v="ORDEN DE CAMBIO"/>
    <s v="ANTIOQUIA"/>
    <s v="APARTADO"/>
    <s v="BARRIO LAURELES APARTADO"/>
    <s v="REDEBAN"/>
    <s v="FO-25-1411483"/>
    <d v="2025-08-22T16:20:00"/>
    <d v="2025-08-25T14:26:00"/>
    <m/>
    <s v="CIERRE"/>
    <s v="CAMBIO DE RAZON SOCIAL"/>
    <s v="CB UNO A UNO"/>
    <s v="CB UNO A UNO"/>
    <s v="EJECUTADO_EXITOSO"/>
    <s v="PARCIAL EXITOSO ACCESORIOS"/>
    <s v="25/08/2025 SE RETIRA DATAFONO, LECTORA Y PIN PAD, NO SE RETIRA PUBLICIDAD USUARIO HACE DISPOSICION FINAL"/>
    <s v="VISITA_TÉCNICA"/>
    <s v="AA0UZ924"/>
    <s v="TIPO I"/>
    <s v="TERRESTRE"/>
    <s v="SALDARRIAGA MIRANDA SANTIAGO"/>
    <n v="1"/>
    <n v="0"/>
    <n v="65960.072302"/>
    <n v="75096.394270399993"/>
    <n v="65960.072302"/>
    <m/>
    <m/>
    <m/>
    <m/>
    <m/>
    <m/>
    <m/>
  </r>
  <r>
    <s v="BOGOTA"/>
    <x v="0"/>
    <x v="0"/>
    <n v="25286"/>
    <s v="TA-25-1005488"/>
    <n v="50184"/>
    <s v="ORDEN DE CAMBIO"/>
    <s v="CUNDINAMARCA"/>
    <s v="FUNZA"/>
    <s v="BARRIO FUNZA FUNZA 8"/>
    <s v="REDEBAN"/>
    <s v="FO-25-1419946"/>
    <d v="2025-08-25T12:56:00"/>
    <d v="2025-08-25T15:04:00"/>
    <m/>
    <s v="CIERRE"/>
    <s v="CAMBIO DE RAZON SOCIAL"/>
    <s v="CB UNO A UNO"/>
    <s v="CB UNO A UNO"/>
    <s v="EJECUTADO_EXITOSO"/>
    <s v="CIERRE EXITOSO"/>
    <s v="25/08/2025 SE VISITA COMERCIO POR ENTREGA  VOLUNTARIA POR CAMBIO DE RAZÓN SOCIAL DONDE NO HAY PUBLICIDAD_x000a_EXISTENTE SE RECOGE DATÁFONO ,LECTORA MAGICBOX ,FUENTE DE PODER CABLE DE PODER SE REALIZAN IMPRESIONES DE PRUEBA OK Y SE COMPLETA CIERRE SIN NOVEDAD"/>
    <s v="VISITA_TÉCNICA"/>
    <s v="GB00V374"/>
    <s v="TIPO II"/>
    <s v="TERRESTRE"/>
    <s v="ROMERO ROJAS BREIDY JHOHAN"/>
    <n v="1"/>
    <n v="0"/>
    <n v="144967.87232000002"/>
    <n v="140395.6348884"/>
    <n v="144967.87232000002"/>
    <m/>
    <m/>
    <m/>
    <m/>
    <m/>
    <m/>
    <m/>
  </r>
  <r>
    <s v="BUCARAMANGA"/>
    <x v="1"/>
    <x v="1"/>
    <n v="68575"/>
    <s v="LC-CS-25-000123"/>
    <n v="60897"/>
    <s v="ORDEN DE CAMBIO"/>
    <s v="SANTANDER"/>
    <s v="PUERTO WILCHES"/>
    <s v="PTM PUERTO WILCHES MAJU MULTIS"/>
    <s v="REDEBAN"/>
    <s v="FO-25-1410396"/>
    <d v="2025-08-22T13:30:00"/>
    <d v="2025-08-25T15:07:00"/>
    <m/>
    <s v="CIERRE"/>
    <s v="RECUPERACION DE EQUIPOS"/>
    <s v="AGREGADOR"/>
    <s v="COMCARD - PTM"/>
    <s v="EJECUTADO_EXITOSO"/>
    <s v="CIERRE EXITOSO"/>
    <s v="31/08/2025 EN COMUNICACIÓN CON LA SRA ADRIANA BADILLO AL NÚMERO 3215116269 NOS CONFIRMA LA SOLICITUD, NOS INDICA QUE LA DIRECCIÓN PARA LA RECOLECCIÓN DE LOS EQUIPOS ES CALLE 5A 39 194 OFICINA 702 MEDELLIN BARRIO POBLADO | 25/08/2025 SE RETIRA DATÁFONO Y LECTOR DE CÓDIGO DE BARRAS EN BUEN ESTADO POR CIERRE DEL CORRESPONSAL"/>
    <s v="VISITA_TÉCNICA"/>
    <s v="KA00F798-KA00F950"/>
    <s v="TIPO IV"/>
    <s v="TERRESTRE"/>
    <s v="BARRIENTOS HERNANDEZ CRISTIAN HORACIO"/>
    <n v="1"/>
    <n v="0"/>
    <n v="479588.87655000004"/>
    <n v="196536.5258152"/>
    <n v="479588.87655000004"/>
    <m/>
    <m/>
    <m/>
    <m/>
    <m/>
    <m/>
    <m/>
  </r>
  <r>
    <s v="BOGOTA"/>
    <x v="0"/>
    <x v="0"/>
    <n v="25126"/>
    <s v="LC-CS-25-000104"/>
    <n v="69256"/>
    <s v="ORDEN DE CAMBIO"/>
    <s v="CUNDINAMARCA"/>
    <s v="CAJICA"/>
    <s v="CHUNTAME CAJICA 3"/>
    <s v="REDEBAN"/>
    <s v="FO-25-1406221"/>
    <d v="2025-08-22T08:00:00"/>
    <d v="2025-08-25T16:51:00"/>
    <m/>
    <s v="CIERRE"/>
    <s v="RECUPERACION DE EQUIPOS"/>
    <s v="CB UNO A UNO"/>
    <s v="CB UNO A UNO"/>
    <s v="EJECUTADO_EXITOSO"/>
    <s v="CIERRE EXITOSO"/>
    <s v="22/08/2025 SE INTENTA COMUNICACIÓN AL NÚMERO 3123947779 SUENA PERO NO HAY CONTACTO. SE INTENTARÁ NUEVAMENTE | 22/08/2025 EN COMUNICACIÓN CON LA SRA YENNY MECHE AL NÚMERO 3123947779 NOS CONFIRMA LA SOLICITUD, NOS INDICA QUE LA DIRECCIÓN PARA LA RECOLECCIÓN DE LOS EQUIPOS ES CC FONTANAR LC 308, SE ESCALA PARA VISITA. POR FAVOR LLMAR ANTES DE DESPLAZARSE | 25/08/2025 DURANTE LA VISITA TECNICA SE REALIZA RETIRO DE DATAFONO, A SOLICITUD DE CLIENTE, COMERCIO INDICA QUE NO DESEA QUEDAR COMO ADQUIRENTE INDICA QUE RETIREMOS EL DATAFONO SE RETIRA LECTOR DE CODIGO DE BARRAS, PINPAD Y HUB, BRAZO POSICIONADOR  POR CIERRE DE PUNTO PUBLICIDAD DISPONIBLE FUE RETIRADA Y DESTRUIDA POR COMERCIO INDICAN"/>
    <s v="VISITA_TÉCNICA"/>
    <s v="A303Z065"/>
    <s v="TIPO II"/>
    <s v="TERRESTRE"/>
    <s v="GALEANO SORIANO JUAN DAVID"/>
    <n v="1"/>
    <n v="0"/>
    <n v="144967.87232000002"/>
    <n v="140395.6348884"/>
    <n v="144967.87232000002"/>
    <m/>
    <m/>
    <m/>
    <m/>
    <m/>
    <m/>
    <m/>
  </r>
  <r>
    <s v="MEDELLIN"/>
    <x v="2"/>
    <x v="2"/>
    <n v="5591"/>
    <s v="LC-CS-25-000049"/>
    <n v="52542"/>
    <s v="ORDEN DE CAMBIO"/>
    <s v="ANTIOQUIA"/>
    <s v="PUERTO TRIUNFO"/>
    <s v="PTM PUERTO TRIUNFO PAPELERIA A"/>
    <s v="REDEBAN"/>
    <s v="FO-25-1392566"/>
    <d v="2025-08-19T14:17:00"/>
    <d v="2025-08-26T10:33:00"/>
    <m/>
    <s v="CIERRE"/>
    <s v="CIERRE"/>
    <s v="AGREGADOR"/>
    <s v="COMCARD - PTM"/>
    <s v="EJECUTADO_EXITOSO"/>
    <s v="CIERRE EXITOSO"/>
    <s v="19/08/2025 SE INTENTA COMUNICACIÓN A LOS NÚMEROS 6050962- 3105481395 SUENA PERO NO HAY CONTACTO. SE INTENTARÁ NUEVAMENTE | 20/08/2025 SE INTENTA COMUNICACIÓN A LOS NÚMEROS 6050962- 3105481395 SUENA PERO NO HAY CONTACTO. SE INTENTARÁ NUEVAMENTE | 22/08/2025 ESTOY EN PUERTO BERRIO PARA REALIZAR ACTIVIDADES EN LA ZONA Y EN LA EMPRESA TRANSPORTADORA TRANSCOBOY NOS INFORMAN QUE NO ESTÁN SALIENDO CARROS HACIA PUERTO BOYACA Y ESE SECTOR EN GENERAL POR PARO EN SAN PEDRO. SE CONFIRMA INFORMACIÓN CON USUARIA DE PUERTO PERALES QUIEN NOS INFORMA QUE TODA LA ZONA ESTÁ EN PARO. VISITA SE POSPONE PARA LA PROXIMA SEMANA. | 26/08/2025 SE RECLAMAN EQUIPOS DEL CORRESPONSAL BANCARIO Y CIERRE DEL MISMO, LA PUBLICIDAD YA FUE DESECHA POR EL USUARIO"/>
    <s v="VISITA_TÉCNICA"/>
    <s v="9C0GZ533"/>
    <s v="TIPO IV"/>
    <s v="TERRESTRE"/>
    <s v="ZAPATA LOPEZ EDWARD ASDRUBAL"/>
    <n v="1"/>
    <n v="0"/>
    <n v="479588.87655000004"/>
    <n v="196536.5258152"/>
    <n v="479588.87655000004"/>
    <m/>
    <m/>
    <m/>
    <m/>
    <m/>
    <m/>
    <m/>
  </r>
  <r>
    <s v="BUCARAMANGA"/>
    <x v="1"/>
    <x v="1"/>
    <n v="68001"/>
    <s v="LC-CS-25-000083"/>
    <n v="80834"/>
    <s v="ORDEN DE CAMBIO"/>
    <s v="SANTANDER"/>
    <s v="BUCARAMANGA"/>
    <s v="PTM BUCARAMANGA TERRAZEO FRESH"/>
    <s v="REDEBAN"/>
    <s v="FO-25-1397956"/>
    <d v="2025-08-20T13:58:00"/>
    <d v="2025-08-26T10:42:00"/>
    <m/>
    <s v="CIERRE"/>
    <s v="CIERRE"/>
    <s v="AGREGADOR"/>
    <s v="COMCARD - PTM"/>
    <s v="EJECUTADO_EXITOSO"/>
    <s v="CIERRE EXITOSO"/>
    <s v="20/08/2025 SE INTENTA COMUNICACIÓN AL NÚMERO 3014593924 SUENA PERO NO HAY CONTACTO. SE INTENTARÁ NUEVAMENTE | 21/08/2025 EN COMUNICACIÓN CON LA SRA CANDY MARIA PINTO PAEZ, NOS CONFIRMA LA SOLICITUD, SIN EMBARGO NO ENTIENDE EL MOTIVO YA HACE UNA SEMANA ABRIO EL CB, DATOS CORRECTOS. SE ESCALA PARA VISITA, POR FAVOR LLAMAR ANTES DE DESPLAZARSE | 22/08/2025 EM COMUNICACIÓN CON LA SEÑORA CANDY,NOS MANIFIESTA Q POR FAVOR SE LE LLAME EL DÍA MARTES 26 DE AGOSTO PARA REALIZAR LA ENTREGA DE LOS EQUIPOS, MANIFIESTA Q SE LE LLAME ANTES DE PASAR , PARA CONFIRMAR SI ESTA DISPONIBLE | 26/08/2025 SE REALIZA RETIRO DE DATÁFONO, LECTOR DE BARRAS, MAGIBOX, PASCORD, BASE DATÁFONO Y PUBLICIDAD."/>
    <s v="VISITA_TÉCNICA"/>
    <s v="FHZZZ011-FAZZZ137"/>
    <s v="TIPO I"/>
    <s v="TERRESTRE"/>
    <s v="MARTINEZ FLOREZ DONIS ALBERTO"/>
    <n v="1"/>
    <n v="0"/>
    <n v="65960.072302"/>
    <n v="75096.394270399993"/>
    <n v="65960.072302"/>
    <m/>
    <m/>
    <m/>
    <m/>
    <m/>
    <m/>
    <m/>
  </r>
  <r>
    <s v="MEDELLIN"/>
    <x v="2"/>
    <x v="2"/>
    <n v="5591"/>
    <s v="LC-CS-25-000024"/>
    <n v="41630"/>
    <s v="ORDEN DE CAMBIO"/>
    <s v="ANTIOQUIA"/>
    <s v="PUERTO TRIUNFO"/>
    <s v="BARRIO PARQUE PUERTO TRIUNFO"/>
    <s v="REDEBAN"/>
    <s v="FO-25-1380882"/>
    <d v="2025-08-15T12:40:00"/>
    <d v="2025-08-26T12:03:00"/>
    <m/>
    <s v="CIERRE"/>
    <s v="CIERRE"/>
    <s v="CB UNO A UNO"/>
    <s v="CB UNO A UNO"/>
    <s v="EJECUTADO_EXITOSO"/>
    <s v="CIERRE EXITOSO"/>
    <s v="15/08/2025 SE INTENTA COMUNICACIÓN AL NÚMERO 3133360617SUENA PERO NO HAY CONTACTO. SE INTENTARÁ NUEVAMENTE | 19/08/2025 SE INTENTA COMUNICACIÓN AL NÚMERO 3133360617 SE ENCUENTRA APAGADO. SE INTENTARÁ NUEVAMENTE | 19/08/2025 SE INTENTA COMUNICACIÓN AL NÚMERO 3133360617 SE ENCUENTRA APAGADO. | 22/08/2025 ESTOY EN PUERTO BERRIO PARA REALIZAR ACTIVIDADES EN LA ZONA Y EN LA EMPRESA TRANSPORTADORA TRANSCOBOY NOS INFORMAN QUE NO ESTÁN SALIENDO CARROS HACIA PUERTO BOYACA Y ESE SECTOR EN GENERAL POR PARO EN SAN PEDRO. SE CONFIRMA INFORMACIÓN CON USUARIA DE PUERTO PERALES QUIEN NOS INFORMA QUE TODA LA ZONA ESTÁ EN PARO. VISITA SE POSPONE PARA LA PROXIMA SEMANA. | 26/08/2025 SE RECLAMAN EQUIPOS Y CIERRE DEL CORRESPONSAL BANCARIO. OK"/>
    <s v="VISITA_TÉCNICA"/>
    <s v="AA0WZ450"/>
    <s v="TIPO IV"/>
    <s v="TERRESTRE"/>
    <s v="ZAPATA LOPEZ EDWARD ASDRUBAL"/>
    <n v="1"/>
    <n v="0"/>
    <n v="479588.87655000004"/>
    <n v="196536.5258152"/>
    <n v="479588.87655000004"/>
    <m/>
    <m/>
    <m/>
    <m/>
    <m/>
    <m/>
    <m/>
  </r>
  <r>
    <s v="VILLAVICENCIO"/>
    <x v="3"/>
    <x v="3"/>
    <n v="50001"/>
    <s v="LC-CS-25-000097"/>
    <n v="23756"/>
    <s v="ORDEN DE CAMBIO"/>
    <s v="META"/>
    <s v="VILLAVICENCIO"/>
    <s v="BARRIO ROSALES VILLAVICENCIO"/>
    <s v="REDEBAN"/>
    <s v="FO-25-1406253"/>
    <d v="2025-08-22T08:00:00"/>
    <d v="2025-08-26T12:13:00"/>
    <m/>
    <s v="CIERRE"/>
    <s v="CIERRE"/>
    <s v="CB UNO A UNO"/>
    <s v="CB UNO A UNO"/>
    <s v="EJECUTADO_EXITOSO"/>
    <s v="CIERRE EXITOSO"/>
    <s v="22/08/2025 EN COMUNICACIÓN CON EL SR ALIRIO RODRIGUEZ SIERRA AL NÚMERO 3144458523 NOS CONFIRMA LA SOLICITUD, DATOS CORRECTOS. SE ESCALA PARA VISITA, POR FAVOR LLAMAR ANTES DE DESPLAZARSE | 26/08/2025 SE REALIZA VISITA A CB SE RECUPERAN EQUIPOS DATÁFONO-  LECTORA- PINPAD- HUB OK SIN NOVEDAD"/>
    <s v="VISITA_TÉCNICA"/>
    <s v="2ZZZZ426"/>
    <s v="TIPO I"/>
    <s v="TERRESTRE"/>
    <s v="MOLINA CASTRO JAVIER ALBERTO"/>
    <n v="1"/>
    <n v="0"/>
    <n v="65960.072302"/>
    <n v="75096.394270399993"/>
    <n v="65960.072302"/>
    <m/>
    <m/>
    <m/>
    <m/>
    <m/>
    <m/>
    <m/>
  </r>
  <r>
    <s v="CARTAGENA"/>
    <x v="4"/>
    <x v="4"/>
    <n v="13001"/>
    <s v="LC-CS-25-000068"/>
    <n v="80250"/>
    <s v="ORDEN DE CAMBIO"/>
    <s v="BOLIVAR"/>
    <s v="CARTAGENA"/>
    <s v="BARRIO PASACABALLO CARTAGENA DE INDIAS 3"/>
    <s v="REDEBAN"/>
    <s v="FO-25-1393717"/>
    <d v="2025-08-19T15:38:00"/>
    <d v="2025-08-26T12:50:00"/>
    <m/>
    <s v="CIERRE"/>
    <s v="CIERRE"/>
    <s v="CB UNO A UNO"/>
    <s v="CB UNO A UNO"/>
    <s v="EJECUTADO_EXITOSO"/>
    <s v="CIERRE EXITOSO"/>
    <s v="19/08/2025 EN COMUNICACIÓN CON EL SR DIOVER JESUS VASQUEZ ACEVEDO AL NÚMERO 3016285493 NOS CONFIRMA SOLICITUD, DATOS CORRECTOS, SE ESCALA PARA VISITA | 26/08/2025 SE LLEGA LOCAL SE ENCUENTRA CERRADO CLIENTE INFORMA QUE VIENE SALIENDO DE CARTAGENA SE REALIZA ESPERA | 26/08/2025 SE REALIZA CIERRE DE CORRESPONSAL  SE RECIBE EQUIPO DAÑADO ALERTA INTERRUPCIÓN SE RECIBE LECTORA BASE MAGIC BOX Y AVISO EXTERIOR Y FLANGER, SE DESTRUYE PUBLICIDAD SE DILIGENCIA FORMATO Y SE TOMA EVIDENCIA QUE YA NO TIENE PUBLICIDAD EL LOCAL TODO OK"/>
    <s v="VISITA_TÉCNICA"/>
    <s v="FAZZZ516"/>
    <s v="TIPO I"/>
    <s v="TERRESTRE"/>
    <s v="MARTINEZ SALGUEDO ANDRES AUGUSTO"/>
    <n v="1"/>
    <n v="0"/>
    <n v="65960.072302"/>
    <n v="75096.394270399993"/>
    <n v="65960.072302"/>
    <m/>
    <m/>
    <m/>
    <m/>
    <m/>
    <m/>
    <m/>
  </r>
  <r>
    <s v="MEDELLIN"/>
    <x v="2"/>
    <x v="2"/>
    <n v="5628"/>
    <s v="LC-CS-25-000088"/>
    <n v="24801"/>
    <s v="ORDEN DE CAMBIO"/>
    <s v="ANTIOQUIA"/>
    <s v="SABANALARGA"/>
    <s v="SECTOR PARQUE PRINCIPAL SABANA"/>
    <s v="REDEBAN"/>
    <s v="FO-25-1397931"/>
    <d v="2025-08-20T14:00:00"/>
    <d v="2025-08-26T13:55:00"/>
    <m/>
    <s v="CIERRE"/>
    <s v="RECUPERACION DE EQUIPOS"/>
    <s v="CB UNO A UNO"/>
    <s v="CB UNO A UNO"/>
    <s v="EJECUTADO_EXITOSO"/>
    <s v="CIERRE EXITOSO"/>
    <s v="20/08/2025 EN COMUNICACIÓN CON LA SRA ILDA JARAMILLO NOS CONFIRMA LA SOLICITUD, DATOS CORRECTOS. SE ESCALA PARA VISITA | 26/08/2025 SE REALIZA RECOGIDA DE EQUIPOS POR CIERRE DE CB, USUARIOS REALIZAN DISPOSICIÓN FINAL DE LA PUBLICIDAD."/>
    <s v="VISITA_TÉCNICA"/>
    <s v="ABGZZ545"/>
    <s v="TIPO III"/>
    <s v="TERRESTRE"/>
    <s v="RAMIREZ TABARES JUAN DIEGO"/>
    <n v="1"/>
    <n v="0"/>
    <n v="275728.78077800001"/>
    <n v="196536.5258152"/>
    <n v="275728.78077800001"/>
    <m/>
    <m/>
    <m/>
    <m/>
    <m/>
    <m/>
    <m/>
  </r>
  <r>
    <s v="PEREIRA"/>
    <x v="5"/>
    <x v="6"/>
    <n v="76863"/>
    <s v="LC-CS-25-000112"/>
    <n v="67543"/>
    <s v="ORDEN DE CAMBIO"/>
    <s v="VALLE DEL CAUCA"/>
    <s v="VERSALLES"/>
    <s v="BARRIO EL OASIS VERSALLES"/>
    <s v="REDEBAN"/>
    <s v="FO-25-1410462"/>
    <d v="2025-08-22T13:30:00"/>
    <d v="2025-08-26T13:59:00"/>
    <m/>
    <s v="CIERRE"/>
    <s v="RECUPERACION DE EQUIPOS"/>
    <s v="CB UNO A UNO"/>
    <s v="CB UNO A UNO"/>
    <s v="EJECUTADO_EXITOSO"/>
    <s v="CIERRE EXITOSO"/>
    <s v="22/08/2025 SE INTENTA COMUNICACIÓN AL NÚMERO 3112836243 SE ENCUENTRA APAGADO. SE INTENTARÁ NUEVAMENTE | 23/08/2025 EN COMUNICACIÓN CON LA SRA SANDRA LILIANA GOMEZ VIA WHATSAPP AL NÚMERO 3112836243 NOS CONFIRMA LA SOLICITUD, DATOS CORRECTOS. SE ESCALA PARA VISITA | 26/08/2025 SE RETIRA DATÁFONO, BASE, LECTORA, FLANGER, DISPLAY LEGAL Y AVISO EXTERIOR, LA PUBLICIDAD SE DESTRUYE EN SITIO."/>
    <s v="VISITA_TÉCNICA"/>
    <s v="9T00K229"/>
    <s v="TIPO III"/>
    <s v="TERRESTRE"/>
    <s v="FRANCO CAÑAVERAL YAMID RAUL"/>
    <n v="1"/>
    <n v="0"/>
    <n v="275728.78077800001"/>
    <n v="196536.5258152"/>
    <n v="275728.78077800001"/>
    <m/>
    <m/>
    <m/>
    <m/>
    <m/>
    <m/>
    <m/>
  </r>
  <r>
    <s v="MEDELLIN"/>
    <x v="2"/>
    <x v="2"/>
    <n v="5790"/>
    <s v="LC-CS-25-000147"/>
    <n v="75976"/>
    <s v="ORDEN DE CAMBIO"/>
    <s v="ANTIOQUIA"/>
    <s v="TARAZA"/>
    <s v="PTM TARAZA COSTILLAS AUMADAS T"/>
    <s v="REDEBAN"/>
    <s v="FO-25-1424066"/>
    <d v="2025-08-26T08:00:00"/>
    <d v="2025-08-26T14:03:00"/>
    <m/>
    <s v="CIERRE"/>
    <s v="CIERRE"/>
    <s v="AGREGADOR"/>
    <s v="COMCARD - PTM"/>
    <s v="EJECUTADO_EXITOSO"/>
    <s v="CIERRE EXITOSO"/>
    <s v="26/08/2025 EN COMNICACIÓN CON EL SR JHON EVER COLORADO COLORADO AL NÚMERO 3113736317 NOS CONFIRMA LA SOLICITUD, DATOS CORRECTOS. SE ESCALA PARA VISITA | 26/08/2025 RETIRO DE DATAFONO Y LECTOR OK PUBLICIDAD DETERIORADA SE DESTRUYE EN SITIO"/>
    <s v="VISITA_TÉCNICA"/>
    <s v="FA09Z505-LA05Z153"/>
    <s v="TIPO IV"/>
    <s v="TERRESTRE"/>
    <s v="PAREJA ECHAVARRIA JHON DAVID"/>
    <n v="1"/>
    <n v="0"/>
    <n v="479588.87655000004"/>
    <n v="196536.5258152"/>
    <n v="479588.87655000004"/>
    <m/>
    <m/>
    <m/>
    <m/>
    <m/>
    <m/>
    <m/>
  </r>
  <r>
    <s v="PASTO"/>
    <x v="5"/>
    <x v="5"/>
    <n v="52317"/>
    <s v="LC-CS-25-000150"/>
    <n v="70394"/>
    <s v="ORDEN DE CAMBIO"/>
    <s v="NARIÑO"/>
    <s v="GUACHUCAL"/>
    <s v="DISTRICOL PUNTO VIRTUAL MV"/>
    <s v="REDEBAN"/>
    <s v="FO-25-1424080"/>
    <d v="2025-08-26T08:00:00"/>
    <d v="2025-08-26T15:43:00"/>
    <m/>
    <s v="CIERRE"/>
    <s v="CIERRE"/>
    <s v="AGREGADOR"/>
    <s v="DISTRICOL"/>
    <s v="EJECUTADO_EXITOSO"/>
    <s v="CIERRE EXITOSO"/>
    <s v="26/08/2025 EN COMUNICACIÓN CON LA SRA MARIA VICTORIA CALPA AGUIRRE AL NÚMERO 3155857654 NOS CONFIRMA LA SOLICITUD, DATOS CORRECTOS. SE ESCALA PARA VISITA, POR FAVOR LLAMAR ANTES DE DESPLAZARSE | 26/08/2025 SE VISITA EL COMERCIO PARA REALIZAR CIERRE DEL CORRESPONSAL, SE RETIRA DATÁFONO CON LECTORA BASE CABLEADO, PIN PAD Y HUB ESTE NO SERIALIZADO. SE DESTRUYE LA PUBLICIDAD EN SITIO, CIERRE OK."/>
    <s v="VISITA_TÉCNICA"/>
    <s v="NN008048"/>
    <s v="TIPO II"/>
    <s v="TERRESTRE"/>
    <s v="GUERRERO RAMIREZ OSCAR DARIO"/>
    <n v="1"/>
    <n v="0"/>
    <n v="144967.87232000002"/>
    <n v="140395.6348884"/>
    <n v="144967.87232000002"/>
    <m/>
    <m/>
    <m/>
    <m/>
    <m/>
    <m/>
    <m/>
  </r>
  <r>
    <s v="MONTERIA"/>
    <x v="4"/>
    <x v="4"/>
    <n v="23182"/>
    <s v="LC-CS-25-000148"/>
    <n v="48294"/>
    <s v="ORDEN DE CAMBIO"/>
    <s v="CORDOBA"/>
    <s v="CHINU"/>
    <s v="DISTRICOL CHINU CELL"/>
    <s v="REDEBAN"/>
    <s v="FO-25-1424024"/>
    <d v="2025-08-26T08:00:00"/>
    <d v="2025-08-26T16:46:00"/>
    <m/>
    <s v="CIERRE"/>
    <s v="CIERRE"/>
    <s v="AGREGADOR"/>
    <s v="DISTRICOL"/>
    <s v="EJECUTADO_EXITOSO"/>
    <s v="CIERRE EXITOSO"/>
    <s v="26/08/2025 EN COMUNICACIÓN CON EL SR OSCAR JAVIER PACHECO REYES AL NÚMERO 3002024083 NOS CONFIRMA LA SOLICITUD, DATOS CORRECTOS. SE ESCALA PARA VISITA | 26/08/2025 SE REALIZA VISITA TÉCNICA PARA CIERRE DE CB, SE RETIRA DATAFONO PLACA 870326, LECTOR ÓPTICO PLACA 535872, EN SITIO YA NO SE ENCONTRÓ NADA DE PUBLICIDAD POR LO QUE NO SE RETIRA Y EL CIERRE SE REALIZA SIN NOVEDAD."/>
    <s v="VISITA_TÉCNICA"/>
    <s v="XP00I053"/>
    <s v="TIPO II"/>
    <s v="TERRESTRE"/>
    <s v="CASSIANI PEREZ RAUL RAMIRO"/>
    <n v="1"/>
    <n v="0"/>
    <n v="144967.87232000002"/>
    <n v="140395.6348884"/>
    <n v="144967.87232000002"/>
    <m/>
    <m/>
    <m/>
    <m/>
    <m/>
    <m/>
    <m/>
  </r>
  <r>
    <s v="CUCUTA"/>
    <x v="1"/>
    <x v="1"/>
    <n v="54001"/>
    <s v="LC-CS-25-000135"/>
    <n v="46236"/>
    <s v="ORDEN DE CAMBIO"/>
    <s v="NORTE DE SANTANDER"/>
    <s v="CUCUTA"/>
    <s v="BARRIO CLARET CUCUTA"/>
    <s v="REDEBAN"/>
    <s v="FO-25-1424144"/>
    <d v="2025-08-25T08:00:00"/>
    <d v="2025-08-26T16:48:00"/>
    <m/>
    <s v="CIERRE"/>
    <s v="CIERRE"/>
    <s v="CB UNO A UNO"/>
    <s v="CB UNO A UNO"/>
    <s v="EJECUTADO_EXITOSO"/>
    <s v="CIERRE EXITOSO"/>
    <s v="26/08/2025 EN COMUNICACIÓN CON EL SR CARLOS EDUARDO MELO MELO AL NÚMERO 3046684346 NOS CONFIRMA LA SOLICITUD, DATOS CORRECTOS. SE ESCALA PARA VISITA | 26/08/2025 SE REALIZÓ VISITA A LA DIRECCIÓN ASIGNADA POR EL CLIENTE Y SE RETIRA DATAFONO LECTORA CABLEADO PUBLICIDAD FUE DESTRUIDA POR EL CLIENTE POR SU MAL ESTADO"/>
    <s v="VISITA_TÉCNICA"/>
    <s v="9C006192"/>
    <s v="TIPO I"/>
    <s v="TERRESTRE"/>
    <s v="MORA VEGA JEAMPIER"/>
    <n v="1"/>
    <n v="0"/>
    <n v="65960.072302"/>
    <n v="75096.394270399993"/>
    <n v="65960.072302"/>
    <m/>
    <m/>
    <m/>
    <m/>
    <m/>
    <m/>
    <m/>
  </r>
  <r>
    <s v="YOPAL"/>
    <x v="3"/>
    <x v="3"/>
    <n v="85001"/>
    <s v="LC-CS-25-000152"/>
    <n v="67713"/>
    <s v="ORDEN DE CAMBIO"/>
    <s v="CASANARE"/>
    <s v="YOPAL"/>
    <s v="DISTRICOL TENLINEA"/>
    <s v="REDEBAN"/>
    <s v="FO-25-1424016"/>
    <d v="2025-08-26T08:00:00"/>
    <d v="2025-08-27T09:38:00"/>
    <m/>
    <s v="CIERRE"/>
    <s v="CIERRE"/>
    <s v="AGREGADOR"/>
    <s v="DISTRICOL"/>
    <s v="EJECUTADO_EXITOSO"/>
    <s v="CIERRE EXITOSO"/>
    <s v="26/08/2025 EN COMUNICACIÓN CON LA SRA ZULMA MILENA RUIZ GAMEZ AL NÚMERO 3213056224 NOS CONFIRMA LA SOLICITUD, NOS INDICA QUE LA DIRECCIÓN PARA LA RECOLECCIÓN DE LOS EQUIPOS ES CORREGIMIENTO LA CHAPARRERA  CR 6 # 5 A 01, SE ESCALA PARA VISITA POR FAVOR LLAMAR ANTES DE DESPLAZARSE | 27/08/2025 SE VISITA COMERCIO, ENTREGAN VOLUNTARIAMENTE DATAFONO LECTOR Y BASE. SE DESTRUYE EN SITIO AVISO Y FLANGED. PERSONA ENCARGADA INDICA NO SABER DEL DISPLAY"/>
    <s v="VISITA_TÉCNICA"/>
    <s v="6A8ZZ229"/>
    <s v="TIPO I"/>
    <s v="TERRESTRE"/>
    <s v="BERNAL ELAICA EDGAR ALEXIS"/>
    <n v="1"/>
    <n v="0"/>
    <n v="65960.072302"/>
    <n v="75096.394270399993"/>
    <n v="65960.072302"/>
    <m/>
    <m/>
    <m/>
    <m/>
    <m/>
    <m/>
    <m/>
  </r>
  <r>
    <s v="MEDELLIN"/>
    <x v="2"/>
    <x v="2"/>
    <n v="5001"/>
    <s v="LC-CS-25-000162"/>
    <n v="10283"/>
    <s v="ORDEN DE CAMBIO"/>
    <s v="ANTIOQUIA"/>
    <s v="MEDELLIN"/>
    <s v="BARRIO   IANRIQUE CENT IAL"/>
    <s v="REDEBAN"/>
    <s v="FO-25-1430267"/>
    <d v="2025-08-26T08:00:00"/>
    <d v="2025-08-27T09:45:00"/>
    <m/>
    <s v="CIERRE"/>
    <s v="CIERRE"/>
    <s v="CB UNO A UNO"/>
    <s v="CB UNO A UNO"/>
    <s v="EJECUTADO_EXITOSO"/>
    <s v="CIERRE EXITOSO"/>
    <s v="27/08/2025 SE HACE CIERRE OK NO APLICA PUBLICIDAD"/>
    <s v="VISITA_TÉCNICA"/>
    <s v="IZ6ZZ217"/>
    <s v="TIPO I"/>
    <s v="TERRESTRE"/>
    <s v="DIAZ ZABALA FRANCIS DUBAN"/>
    <n v="1"/>
    <n v="0"/>
    <n v="65960.072302"/>
    <n v="75096.394270399993"/>
    <n v="65960.072302"/>
    <m/>
    <m/>
    <m/>
    <m/>
    <m/>
    <m/>
    <m/>
  </r>
  <r>
    <s v="PEREIRA"/>
    <x v="5"/>
    <x v="6"/>
    <n v="76147"/>
    <s v="LC-CS-25-000142"/>
    <n v="78707"/>
    <s v="ORDEN DE CAMBIO"/>
    <s v="VALLE DEL CAUCA"/>
    <s v="CARTAGO"/>
    <s v="PTM CARTAGO PLAZA CAMPESINA CA"/>
    <s v="REDEBAN"/>
    <s v="FO-25-1424055"/>
    <d v="2025-08-26T08:00:00"/>
    <d v="2025-08-27T10:56:00"/>
    <m/>
    <s v="CIERRE"/>
    <s v="CIERRE"/>
    <s v="AGREGADOR"/>
    <s v="COMCARD - PTM"/>
    <s v="EJECUTADO_EXITOSO"/>
    <s v="CIERRE EXITOSO"/>
    <s v="26/08/2025 EN COMUNICACIÓN CON EL SR CARLOS ALBERTO CORREA OSORIO AL NÚMERO 3206789471 NOS CONFRIMA LA SOLICITUD, DATOS CORRECTOS. SE ESCALA PARA VISITA | 27/08/2025 VISITAMOS COMERCIO REALIZAMOS RETIRO DE DATÁFONO CON LECTOR DE BARRAS, DESMONTAMOS AVISO EXTERIOR, FLANGGER Y DISPLAY LEGAL (HORARIO) DESTRUIMOS LA PUBLICIDAD EN EL PUNTO NI TIENE NADA DE ROLLOS."/>
    <s v="VISITA_TÉCNICA"/>
    <s v="A1RZZ257-A1RZZ407"/>
    <s v="TIPO I"/>
    <s v="TERRESTRE"/>
    <s v="ARROYAVE CANO MANUEL GUILLERMO"/>
    <n v="1"/>
    <n v="0"/>
    <n v="65960.072302"/>
    <n v="75096.394270399993"/>
    <n v="65960.072302"/>
    <m/>
    <m/>
    <m/>
    <m/>
    <m/>
    <m/>
    <m/>
  </r>
  <r>
    <s v="PASTO"/>
    <x v="5"/>
    <x v="5"/>
    <n v="52258"/>
    <s v="LC-CS-25-000134"/>
    <n v="60107"/>
    <s v="ORDEN DE CAMBIO"/>
    <s v="NARIÑO"/>
    <s v="EL TABLON DE GOMEZ"/>
    <s v="BARRIO CENTRAL EL TABLON DE GO"/>
    <s v="REDEBAN"/>
    <s v="FO-25-1424123"/>
    <d v="2025-08-25T08:00:00"/>
    <d v="2025-08-27T11:20:00"/>
    <m/>
    <s v="CIERRE"/>
    <s v="CIERRE"/>
    <s v="CB UNO A UNO"/>
    <s v="CB UNO A UNO"/>
    <s v="EJECUTADO_EXITOSO"/>
    <s v="CIERRE EXITOSO"/>
    <s v="26/08/2025 EN COMUNICACIÓN CON LA SRA YISELA ALEXANDRA MARTÍNEZ GOMEZ AL NÚMERO 3103032047 NOS CONFIRMA LA SOLICITUD, DATOS CORRECTOS. SE ESCALA PARA VISITA | 27/08/2025 SE VISITA EL COMERCIO PARA HACER CIERRE DEL CORRESPONSAL, SE RETIRA DATÁFONO CON LECTORA, CB DESTRUYÓ LA PUBLICIDAD, CIERRE OK"/>
    <s v="VISITA_TÉCNICA"/>
    <s v="MA00B513"/>
    <s v="TIPO II"/>
    <s v="TERRESTRE"/>
    <s v="GUERRERO RAMIREZ OSCAR DARIO"/>
    <n v="1"/>
    <n v="0"/>
    <n v="144967.87232000002"/>
    <n v="140395.6348884"/>
    <n v="144967.87232000002"/>
    <m/>
    <m/>
    <m/>
    <m/>
    <m/>
    <m/>
    <m/>
  </r>
  <r>
    <s v="BOGOTA"/>
    <x v="0"/>
    <x v="0"/>
    <n v="11001"/>
    <s v="LC-CS-25-000136"/>
    <n v="64120"/>
    <s v="ORDEN DE CAMBIO"/>
    <s v="CUNDINAMARCA"/>
    <s v="BOGOTA"/>
    <s v="BARRIO SAN JORGE SUR BOGOTA 3"/>
    <s v="REDEBAN"/>
    <s v="FO-25-1424098"/>
    <d v="2025-08-25T08:00:00"/>
    <d v="2025-08-27T11:25:00"/>
    <m/>
    <s v="CIERRE"/>
    <s v="CIERRE"/>
    <s v="CB UNO A UNO"/>
    <s v="CB UNO A UNO"/>
    <s v="EJECUTADO_EXITOSO"/>
    <s v="CIERRE EXITOSO"/>
    <s v="26/08/2025 SE INTENTA COMUNICACIÓN AL NÚMERO 3138159282 SUENA PERO NO HAY CONTACTO. SE INTENTARÁ NUEVAMENTE | 26/08/2025 EN COMUNICACIÓN CON EL SR GIOVANNI PUENTES AL NÚMERO 3138159282 NOS CONFIRMA LA SOLICITUD, DATOS CORRECTOS. SE ESCALA PARA VISITA, POR FAVOR LLAMAR ANTES DE DESPLAZARSE-EN CASO DE QUE SE ENCUENTRE CERRADO EL LOCAL, TIMBRAR A LA PUERTA | 27/08/2025 SE LLEGA A LA DIRECCIÓN Y SE RETIRA DATAFONO Y LECTOR, SE RETIRARÁ Y DESTRUYE PUBLICIDAD, COMERCIO INDICA QUE ESTÁ EN PROCESO DE CAMBIO DE RAZÓN SOCIAL Y QUE ESTÁN INTERESADOS EN SEGUIR CON EL CB DESPUÉS DE REALIZAR ESTE PROCESO , CIERRE EXITOSO"/>
    <s v="VISITA_TÉCNICA"/>
    <s v="0A00O733"/>
    <s v="TIPO I"/>
    <s v="TERRESTRE"/>
    <s v="GARCIA PASTRANA KEVIN FERNANDO"/>
    <n v="1"/>
    <n v="0"/>
    <n v="65960.072302"/>
    <n v="75096.394270399993"/>
    <n v="65960.072302"/>
    <m/>
    <m/>
    <m/>
    <m/>
    <m/>
    <m/>
    <m/>
  </r>
  <r>
    <s v="BOGOTA"/>
    <x v="0"/>
    <x v="0"/>
    <n v="25740"/>
    <s v="TA-25-1012305"/>
    <n v="48232"/>
    <s v="ORDEN DE CAMBIO"/>
    <s v="CUNDINAMARCA"/>
    <s v="SIBATE"/>
    <s v="DISTRICOL TABEEL"/>
    <s v="REDEBAN"/>
    <s v="FO-25-1425843"/>
    <d v="2025-08-26T10:47:00"/>
    <d v="2025-08-27T11:40:00"/>
    <m/>
    <s v="CIERRE"/>
    <s v="RETIRO VOLUNTARIO"/>
    <s v="AGREGADOR"/>
    <s v="DISTRICOL"/>
    <s v="EJECUTADO_EXITOSO"/>
    <s v="CIERRE EXITOSO"/>
    <s v="27/08/2025 SE REALIZA RECOGIDA DE EQUIPOS POR CIERRE DE CB USUARIO REALIZA DISPOSICIÓN FINAL DE PUBLICIDAD"/>
    <s v="VISITA_TÉCNICA"/>
    <s v="AD00I796"/>
    <s v="TIPO II"/>
    <s v="TERRESTRE"/>
    <s v="CARDONA MOLINA BROLIN STIVEN"/>
    <n v="1"/>
    <n v="0"/>
    <n v="144967.87232000002"/>
    <n v="140395.6348884"/>
    <n v="144967.87232000002"/>
    <m/>
    <m/>
    <m/>
    <m/>
    <m/>
    <m/>
    <m/>
  </r>
  <r>
    <s v="SANTA MARTA"/>
    <x v="4"/>
    <x v="4"/>
    <n v="44430"/>
    <s v="TA-25-1012253"/>
    <n v="68485"/>
    <s v="ORDEN DE CAMBIO"/>
    <s v="LA GUAJIRA"/>
    <s v="MAICAO"/>
    <s v="DISTRICOL TIENDA Y&amp;A"/>
    <s v="REDEBAN"/>
    <s v="FO-25-1425718"/>
    <d v="2025-08-26T10:47:00"/>
    <d v="2025-08-27T13:11:00"/>
    <m/>
    <s v="CIERRE"/>
    <s v="RETIRO VOLUNTARIO"/>
    <s v="AGREGADOR"/>
    <s v="DISTRICOL"/>
    <s v="EJECUTADO_EXITOSO"/>
    <s v="CIERRE EXITOSO"/>
    <s v="27/08/2025 SE REALIZA RECOGIDA DE EQUIPOS POR CIERRE DE CB USUARIOS REALIZAN DISPOSICIÓN FINAL DE LA PUBLICIDAD."/>
    <s v="VISITA_TÉCNICA"/>
    <s v="AAJQZ379"/>
    <s v="TIPO IV"/>
    <s v="TERRESTRE"/>
    <s v="RAMIREZ TABARES JUAN DIEGO"/>
    <n v="1"/>
    <n v="0"/>
    <n v="479588.87655000004"/>
    <n v="196536.5258152"/>
    <n v="479588.87655000004"/>
    <m/>
    <m/>
    <m/>
    <m/>
    <m/>
    <m/>
    <m/>
  </r>
  <r>
    <s v="MEDELLIN"/>
    <x v="2"/>
    <x v="2"/>
    <n v="5440"/>
    <s v="TA-25-1012301"/>
    <n v="78230"/>
    <s v="ORDEN DE CAMBIO"/>
    <s v="ANTIOQUIA"/>
    <s v="MARINILLA"/>
    <s v="DISTRICOL PAPELERIA Y REMATES"/>
    <s v="REDEBAN"/>
    <s v="FO-25-1425836"/>
    <d v="2025-08-26T10:47:00"/>
    <d v="2025-08-27T13:14:00"/>
    <m/>
    <s v="CIERRE"/>
    <s v="RETIRO VOLUNTARIO"/>
    <s v="AGREGADOR"/>
    <s v="DISTRICOL"/>
    <s v="EJECUTADO_EXITOSO"/>
    <s v="CIERRE EXITOSO"/>
    <s v="27/08/2025 SE REALIZA RECOGIDA DE EQUIPOS POR CIERRE DE CB USUARIO REALIZA DISPOSICIÓN FINAL DE PUBLICIDAD"/>
    <s v="VISITA_TÉCNICA"/>
    <s v="SXNZZ032"/>
    <s v="TIPO II"/>
    <s v="TERRESTRE"/>
    <s v="CARDONA MOLINA BROLIN STIVEN"/>
    <n v="1"/>
    <n v="0"/>
    <n v="144967.87232000002"/>
    <n v="140395.6348884"/>
    <n v="144967.87232000002"/>
    <m/>
    <m/>
    <m/>
    <m/>
    <m/>
    <m/>
    <m/>
  </r>
  <r>
    <s v="MEDELLIN"/>
    <x v="2"/>
    <x v="2"/>
    <n v="5660"/>
    <s v="TA-25-1012309"/>
    <n v="78762"/>
    <s v="ORDEN DE CAMBIO"/>
    <s v="ANTIOQUIA"/>
    <s v="SAN LUIS"/>
    <s v="DISTRICOL TECNOMARCAS"/>
    <s v="REDEBAN"/>
    <s v="FO-25-1425852"/>
    <d v="2025-08-26T10:47:00"/>
    <d v="2025-08-27T13:17:00"/>
    <m/>
    <s v="CIERRE"/>
    <s v="RETIRO VOLUNTARIO"/>
    <s v="AGREGADOR"/>
    <s v="DISTRICOL"/>
    <s v="EJECUTADO_EXITOSO"/>
    <s v="CIERRE EXITOSO"/>
    <s v="27/08/2025 SE REALIZA RECOGIDA DE EQUIPOS POR CIERRE DE CB USUARIO REALIZA DISPOSICIÓN FINAL DE PUBLICIDAD"/>
    <s v="VISITA_TÉCNICA"/>
    <s v="SXRZZ986"/>
    <s v="TIPO III"/>
    <s v="TERRESTRE"/>
    <s v="CARDONA MOLINA BROLIN STIVEN"/>
    <n v="1"/>
    <n v="0"/>
    <n v="275728.78077800001"/>
    <n v="196536.5258152"/>
    <n v="275728.78077800001"/>
    <m/>
    <m/>
    <m/>
    <m/>
    <m/>
    <m/>
    <m/>
  </r>
  <r>
    <s v="PEREIRA"/>
    <x v="5"/>
    <x v="6"/>
    <n v="76622"/>
    <s v="LC-CS-25-000164"/>
    <n v="79572"/>
    <s v="ORDEN DE CAMBIO"/>
    <s v="VALLE DEL CAUCA"/>
    <s v="ROLDANILLO"/>
    <s v="BARRIO CENTRO ROLDANILLO 11"/>
    <s v="REDEBAN"/>
    <s v="FO-25-1430284"/>
    <d v="2025-08-26T08:00:00"/>
    <d v="2025-08-27T13:19:00"/>
    <m/>
    <s v="CIERRE"/>
    <s v="CIERRE"/>
    <s v="CB UNO A UNO"/>
    <s v="CB UNO A UNO"/>
    <s v="EJECUTADO_EXITOSO"/>
    <s v="CIERRE EXITOSO"/>
    <s v="27/08/2025 EN COMUNICACIÓN CON EL SR JULIO CESAR CIFUENTES CLAVIJO AL NÚMERO 3165734158 NOS CONFIRMA LA SOLICITUD, DATOS CORRECTOS. SE ESCALA PARA VISITA | 27/08/2025 VISITAMOS COMERCIO REALIZAMOS RETIRO DE DATÁFONO CON LECTOR DE BARRAS, DESMONTAMOS FLANGGER Y DISPLAY LEGAL (HORARIO) EL AVISO EXTERIOR NO LO TIENE CLIENTE HIZO DISPOSICIÓN FINAL, RETIRAMOS DOS ROLLOS."/>
    <s v="VISITA_TÉCNICA"/>
    <s v="LMVZZ006"/>
    <s v="TIPO III"/>
    <s v="TERRESTRE"/>
    <s v="ARROYAVE CANO MANUEL GUILLERMO"/>
    <n v="1"/>
    <n v="0"/>
    <n v="275728.78077800001"/>
    <n v="196536.5258152"/>
    <n v="275728.78077800001"/>
    <m/>
    <m/>
    <m/>
    <m/>
    <m/>
    <m/>
    <m/>
  </r>
  <r>
    <s v="MEDELLIN"/>
    <x v="2"/>
    <x v="2"/>
    <n v="5361"/>
    <s v="LC-CS-25-000099"/>
    <n v="16208"/>
    <s v="ORDEN DE CAMBIO"/>
    <s v="ANTIOQUIA"/>
    <s v="ITUANGO"/>
    <s v="BRR BERRIO ITUANGO"/>
    <s v="REDEBAN"/>
    <s v="FO-25-1406211"/>
    <d v="2025-08-22T08:00:00"/>
    <d v="2025-08-27T15:27:00"/>
    <m/>
    <s v="CIERRE"/>
    <s v="RECUPERACION DE EQUIPOS"/>
    <s v="CB UNO A UNO"/>
    <s v="CB UNO A UNO"/>
    <s v="EJECUTADO_EXITOSO"/>
    <s v="CIERRE EXITOSO"/>
    <s v="22/08/2025 EN COMUNICACIÓN CON EL SR JORGE POSADA AL NÚMERO 3146152816  NOS CONFIRMA LA SOLICITUD, DATOS CORRECTOS. SE ESCALA PARA VISITA, POR FAVOR LLAMAR ANTES DE DESPLAZARSE | 27/08/2025 RETIRO DE DATAFONO Y LECTOR OK SOLO SE RETIRA DISPLAY HORARIO VIEJO"/>
    <s v="VISITA_TÉCNICA"/>
    <s v="A00IZ058"/>
    <s v="TIPO IV"/>
    <s v="TERRESTRE"/>
    <s v="PAREJA ECHAVARRIA JHON DAVID"/>
    <n v="1"/>
    <n v="0"/>
    <n v="479588.87655000004"/>
    <n v="196536.5258152"/>
    <n v="479588.87655000004"/>
    <m/>
    <m/>
    <m/>
    <m/>
    <m/>
    <m/>
    <m/>
  </r>
  <r>
    <s v="BOGOTA"/>
    <x v="0"/>
    <x v="0"/>
    <n v="11001"/>
    <s v="LC-CS-25-000155"/>
    <n v="54832"/>
    <s v="ORDEN DE CAMBIO"/>
    <s v="CUNDINAMARCA"/>
    <s v="BOGOTA"/>
    <s v="AUTOSERVICIO BOSQUES DEL VIRRE"/>
    <s v="REDEBAN"/>
    <s v="FO-25-1424044"/>
    <d v="2025-08-26T08:00:00"/>
    <d v="2025-08-27T15:37:00"/>
    <m/>
    <s v="CIERRE"/>
    <s v="RECUPERACION DE EQUIPOS"/>
    <s v="AGREGADOR"/>
    <s v="CONTIGO"/>
    <s v="EJECUTADO_EXITOSO"/>
    <s v="CIERRE EXITOSO"/>
    <s v="26/08/2025 EN COMUNICACIÓN CON EL SR VENICIO FONSECA AL NÚMERO 3156339707 NOS CONFIRMA LA SOLICITUD, DATOS CORRECTOS. SE ESCALA PARA VISITA, POR FAVOR LLAMAR ANTES DE DESPLAZARSE | 27/08/2025 SE REALIZA VISITA DE CAMPO DONDE SE RETIRAN EQUIPOS SIN NOVEDAD."/>
    <s v="VISITA_TÉCNICA"/>
    <s v="II9ZZ811"/>
    <s v="TIPO I"/>
    <s v="TERRESTRE"/>
    <s v="LOZADA ROJAS CHRISTIAN ANDRES"/>
    <n v="1"/>
    <n v="0"/>
    <n v="65960.072302"/>
    <n v="75096.394270399993"/>
    <n v="65960.072302"/>
    <m/>
    <m/>
    <m/>
    <m/>
    <m/>
    <m/>
    <m/>
  </r>
  <r>
    <s v="MEDELLIN"/>
    <x v="2"/>
    <x v="2"/>
    <n v="5001"/>
    <s v="LC-CS-25-000163"/>
    <n v="79808"/>
    <s v="ORDEN DE CAMBIO"/>
    <s v="ANTIOQUIA"/>
    <s v="MEDELLIN"/>
    <s v="BARRIO BOSTON MEDELLIN  7"/>
    <s v="REDEBAN"/>
    <s v="FO-25-1430287"/>
    <d v="2025-08-26T08:00:00"/>
    <d v="2025-08-27T15:42:00"/>
    <m/>
    <s v="CIERRE"/>
    <s v="CIERRE"/>
    <s v="CB UNO A UNO"/>
    <s v="CB UNO A UNO"/>
    <s v="EJECUTADO_EXITOSO"/>
    <s v="CIERRE EXITOSO"/>
    <s v="27/08/2025 EN COMUNICACIÓN CON LA SRA LUZ AIDA RODRIGUEZ HOLGUIN AL NÚMERO 3023570066 NOS CONFIRMA LA SOLICITUD, DATOS CORRECTOS. SE ESCALA PARA VISITA | 27/08/2025 SE HACE CIERRE OK NO APLICA PUBLICIDAD"/>
    <s v="VISITA_TÉCNICA"/>
    <s v="F1VZZ939"/>
    <s v="TIPO I"/>
    <s v="TERRESTRE"/>
    <s v="DIAZ ZABALA FRANCIS DUBAN"/>
    <n v="1"/>
    <n v="0"/>
    <n v="65960.072302"/>
    <n v="75096.394270399993"/>
    <n v="65960.072302"/>
    <m/>
    <m/>
    <m/>
    <m/>
    <m/>
    <m/>
    <m/>
  </r>
  <r>
    <s v="APARTADO"/>
    <x v="2"/>
    <x v="2"/>
    <n v="27615"/>
    <s v="LC-CS-25-000160"/>
    <n v="58825"/>
    <s v="ORDEN DE CAMBIO"/>
    <s v="CHOCO"/>
    <s v="RIOSUCIO"/>
    <s v="DISTRICOL MAYORISTA LA BODEGA"/>
    <s v="REDEBAN"/>
    <s v="FO-25-1430293"/>
    <d v="2025-08-26T08:00:00"/>
    <d v="2025-08-27T15:51:00"/>
    <m/>
    <s v="CIERRE"/>
    <s v="CIERRE"/>
    <s v="AGREGADOR"/>
    <s v="DISTRICOL"/>
    <s v="EJECUTADO_EXITOSO"/>
    <s v="PARCIAL EXITOSO ACCESORIOS"/>
    <s v="27/08/2025 EN COMUNICACIÓN CON LA SRA MARLEN ROJAS AL NÚMERO 3137341056 NOS INDICA QUE LOS TECNICOS YA ESTAN REALIZANDO LA RECOLECCIÓN DE LOS EQUIPOS | 27/08/2025 SE REALIZA RECOGIDA DE EQUIPOS POR CIERRE CB USUARIO REALIZA DISPOSICIÓN FINAL DE LA PUBLICIDAD"/>
    <s v="VISITA_TÉCNICA"/>
    <s v="LA002040"/>
    <s v="TIPO IV ESPECIAL"/>
    <s v="TERRESTRE/FLUVIAL"/>
    <s v="RAMIREZ TABARES JUAN DIEGO"/>
    <n v="1"/>
    <n v="0"/>
    <n v="479588.87655000004"/>
    <n v="196536.5258152"/>
    <n v="479588.87655000004"/>
    <m/>
    <m/>
    <m/>
    <m/>
    <m/>
    <m/>
    <m/>
  </r>
  <r>
    <s v="BOGOTA"/>
    <x v="0"/>
    <x v="0"/>
    <n v="11001"/>
    <s v="LC-CS-25-000131"/>
    <n v="48741"/>
    <s v="ORDEN DE CAMBIO"/>
    <s v="CUNDINAMARCA"/>
    <s v="BOGOTA"/>
    <s v="BARRIO CANDELARIA LA NUEVA BOG"/>
    <s v="REDEBAN"/>
    <s v="FO-25-1424092"/>
    <d v="2025-08-25T08:00:00"/>
    <d v="2025-08-27T15:59:00"/>
    <m/>
    <s v="CIERRE"/>
    <s v="CIERRE"/>
    <s v="CB UNO A UNO"/>
    <s v="CB UNO A UNO"/>
    <s v="EJECUTADO_EXITOSO"/>
    <s v="CIERRE EXITOSO"/>
    <s v="26/08/2025 NO HAY RELACIÓN DE NÚMERO TELEFONICO | 27/08/2025 SE LLEGA A LA DIRECCIÓN INDICADA Y SE RETIRA DATAFONO, LECTOR HUB Y PINPAD, NO SE RETIRA PUBLICIDAD YA QUE EN LA DIRECCION SE ENCUENTRA OPERANDO CB 81054, CIERRE EXITOSO"/>
    <s v="VISITA_TÉCNICA"/>
    <s v="BA00L875"/>
    <s v="TIPO I"/>
    <s v="TERRESTRE"/>
    <s v="GARCIA PASTRANA KEVIN FERNANDO"/>
    <n v="1"/>
    <n v="0"/>
    <n v="65960.072302"/>
    <n v="75096.394270399993"/>
    <n v="65960.072302"/>
    <m/>
    <m/>
    <m/>
    <m/>
    <m/>
    <m/>
    <m/>
  </r>
  <r>
    <s v="MANIZALES"/>
    <x v="5"/>
    <x v="6"/>
    <n v="17777"/>
    <s v="LC-CS-25-000140"/>
    <n v="20525"/>
    <s v="ORDEN DE CAMBIO"/>
    <s v="CALDAS"/>
    <s v="SUPIA"/>
    <s v="CENTRO SUPIA CALDAS"/>
    <s v="REDEBAN"/>
    <s v="FO-25-1424109"/>
    <d v="2025-08-25T08:00:00"/>
    <d v="2025-08-27T16:02:00"/>
    <m/>
    <s v="CIERRE"/>
    <s v="RECUPERACION DE EQUIPOS"/>
    <s v="CB UNO A UNO"/>
    <s v="CB UNO A UNO"/>
    <s v="EJECUTADO_EXITOSO"/>
    <s v="CIERRE EXITOSO"/>
    <s v="26/08/2025 EN COMUNICACIÓN CON LA SRA CARMEN MARIN AL NÚMERO 3116438458 NOS CONFIRMA LA SOLICITUD, DATOS CORRECTOS. SE ESCALA PARA VISITA, POR FAVOR LLAMAR ANTES DE DESPLAZARSE | 27/08/2025 SE VISITA COMERCIO SE REALIZA CIERRE CB SE RETIRA DATÁFONO BASE  Y LECTORA CLIENTE REALIZA DISPOSICIÓN DE PUBLICIDAD"/>
    <s v="VISITA_TÉCNICA"/>
    <s v="AAAAS400"/>
    <s v="TIPO II"/>
    <s v="TERRESTRE"/>
    <s v="LOAIZA LOPEZ JHON FREDDY"/>
    <n v="1"/>
    <n v="0"/>
    <n v="144967.87232000002"/>
    <n v="140395.6348884"/>
    <n v="144967.87232000002"/>
    <m/>
    <m/>
    <m/>
    <m/>
    <m/>
    <m/>
    <m/>
  </r>
  <r>
    <s v="NEIVA"/>
    <x v="3"/>
    <x v="3"/>
    <n v="41298"/>
    <s v="LC-CS-25-000138"/>
    <n v="76008"/>
    <s v="ORDEN DE CAMBIO"/>
    <s v="HUILA"/>
    <s v="GARZON"/>
    <s v="BARRIO EL CENTRO GARZON 1"/>
    <s v="REDEBAN"/>
    <s v="FO-25-1424128"/>
    <d v="2025-08-25T08:00:00"/>
    <d v="2025-08-27T16:07:00"/>
    <m/>
    <s v="CIERRE"/>
    <s v="CIERRE"/>
    <s v="CB UNO A UNO"/>
    <s v="CB UNO A UNO"/>
    <s v="EJECUTADO_EXITOSO"/>
    <s v="CIERRE EXITOSO"/>
    <s v="26/08/2025 EN COMUNICACIÓN CON LA SRA CONSUELO SANCHEZ GOMEZ AL NÚMERO 3124376541 NOS CONFIRMA LA SOLICITUD, DATOS CORRECTOS. SE ESCALA PARA VISITA | 27/08/2025 SE REALIZA VISITA AL PUNTO, SE RETIRA CON EXITO, DATÁFONO, LECTORA, MAGIC BOX, EN BUEN ESTADO GENERAL, SE RETIRA PUBLICIDAD SE DESTRUYE EN PUNTO. CIERRE EXITOSO"/>
    <s v="VISITA_TÉCNICA"/>
    <s v="LM0BZ652"/>
    <s v="TIPO III"/>
    <s v="TERRESTRE"/>
    <s v="DEVIA REINOSO JUAN CARLOS"/>
    <n v="1"/>
    <n v="0"/>
    <n v="275728.78077800001"/>
    <n v="196536.5258152"/>
    <n v="275728.78077800001"/>
    <m/>
    <m/>
    <m/>
    <m/>
    <m/>
    <m/>
    <m/>
  </r>
  <r>
    <s v="BUCARAMANGA"/>
    <x v="1"/>
    <x v="1"/>
    <n v="68547"/>
    <s v="LC-CS-25-000158"/>
    <n v="41480"/>
    <s v="ORDEN DE CAMBIO"/>
    <s v="SANTANDER"/>
    <s v="PIEDECUESTA"/>
    <s v="PTM PIEDECUESTA MISCELANEA MIA"/>
    <s v="REDEBAN"/>
    <s v="FO-25-1430275"/>
    <d v="2025-08-26T08:00:00"/>
    <d v="2025-08-27T16:11:00"/>
    <m/>
    <s v="CIERRE"/>
    <s v="RECUPERACION DE EQUIPOS"/>
    <s v="AGREGADOR"/>
    <s v="COMCARD - PTM"/>
    <s v="EJECUTADO_EXITOSO"/>
    <s v="CIERRE EXITOSO"/>
    <s v="27/08/2025 EN COMUNICACIÓN CON LA SRA NAYA PICO AL NÚMERO 3153048086 NOS CONFIRMA LA SOLICITUD, DATOS CORRECTOS. SE ESCALA PARA VISITA, POR FAVOR LLAMAR ANTES DE DESPLAZARSE | 27/08/2025 SE VISITA COMERCIO SE REALIZA EL RETIRO DE EQUIPOS DATÁFONO OK LECTOR DE BARRAS OK JUNTO CON SUS RESPECTIVOS ACCESORIOS CIERRE EXITOSO"/>
    <s v="VISITA_TÉCNICA"/>
    <s v="TSZZZ291 - AB0TZ829"/>
    <s v="TIPO II"/>
    <s v="TERRESTRE"/>
    <s v="BARAJAS BERMUDEZ YAHIR MAURICIO"/>
    <n v="1"/>
    <n v="0"/>
    <n v="144967.87232000002"/>
    <n v="140395.6348884"/>
    <n v="144967.87232000002"/>
    <m/>
    <m/>
    <m/>
    <m/>
    <m/>
    <m/>
    <m/>
  </r>
  <r>
    <s v="MEDELLIN"/>
    <x v="2"/>
    <x v="2"/>
    <n v="5001"/>
    <s v="LC-CS-25-000107"/>
    <n v="55761"/>
    <s v="ORDEN DE CAMBIO"/>
    <s v="ANTIOQUIA"/>
    <s v="MEDELLIN"/>
    <s v="BARRIO ROBLEDO AURORA MEDELLIN"/>
    <s v="REDEBAN"/>
    <s v="FO-25-1410439"/>
    <d v="2025-08-22T13:30:00"/>
    <d v="2025-08-28T15:27:00"/>
    <m/>
    <s v="CIERRE"/>
    <s v="CIERRE"/>
    <s v="CB UNO A UNO"/>
    <s v="CB UNO A UNO"/>
    <s v="EJECUTADO_EXITOSO"/>
    <s v="CIERRE EXITOSO"/>
    <s v="22/08/2025 EN COMUNICACIÓN CON LA SRA SANDRA MILENA MESA AL NÚMERO 3134482429 NOS CONFIRMA LA SOLICITUD, DATOS CORRECTOS. SE ESCALA PARA VISITA | 28/08/2025 SE RETIRA DATÁFONO Y LECTOR DE CÓDIGO DE BARRAS EN BUEN ESTADO POR CIERRE DEL CORRESPONSAL, USUARIO HIZO DISPOSICIÓN FINAL CON LA PUBLICIDAD YA QUE ESTABA EN MAL ESTADO"/>
    <s v="VISITA_TÉCNICA"/>
    <s v="9CHZZ701"/>
    <s v="TIPO I"/>
    <s v="TERRESTRE"/>
    <s v="BARRIENTOS HERNANDEZ CRISTIAN HORACIO"/>
    <n v="1"/>
    <n v="0"/>
    <n v="65960.072302"/>
    <n v="75096.394270399993"/>
    <n v="65960.072302"/>
    <m/>
    <m/>
    <m/>
    <m/>
    <m/>
    <m/>
    <m/>
  </r>
  <r>
    <s v="BARRANQUILLA"/>
    <x v="4"/>
    <x v="4"/>
    <n v="8436"/>
    <s v="TA-25-1012311"/>
    <n v="54295"/>
    <s v="ORDEN DE CAMBIO"/>
    <s v="ATLANTICO"/>
    <s v="MANATI"/>
    <s v="PTM MANATI PAPELERIA JC &amp; NA"/>
    <s v="REDEBAN"/>
    <s v="FO-25-1425862"/>
    <d v="2025-08-26T10:43:00"/>
    <d v="2025-08-28T15:28:00"/>
    <m/>
    <s v="CIERRE"/>
    <s v="RETIRO VOLUNTARIO"/>
    <s v="AGREGADOR"/>
    <s v="COMCARD - PTM"/>
    <s v="EJECUTADO_EXITOSO"/>
    <s v="CIERRE EXITOSO"/>
    <s v="28/08/2025 SE REALIZA CIERRE DE CB"/>
    <s v="VISITA_TÉCNICA"/>
    <s v="9C6ZZ546"/>
    <s v="TIPO II"/>
    <s v="TERRESTRE"/>
    <s v="HERNANDEZ CHAVARRIA JUAN CAMILO"/>
    <n v="1"/>
    <n v="0"/>
    <n v="144967.87232000002"/>
    <n v="140395.6348884"/>
    <n v="144967.87232000002"/>
    <m/>
    <m/>
    <m/>
    <m/>
    <m/>
    <m/>
    <m/>
  </r>
  <r>
    <s v="MEDELLIN"/>
    <x v="2"/>
    <x v="2"/>
    <n v="5088"/>
    <s v="LC-CS-25-000143"/>
    <n v="71083"/>
    <s v="ORDEN DE CAMBIO"/>
    <s v="ANTIOQUIA"/>
    <s v="BELLO"/>
    <s v="DISTRICOL TELECOM DAVID OCHOA"/>
    <s v="REDEBAN"/>
    <s v="FO-25-1424071"/>
    <d v="2025-08-26T08:00:00"/>
    <d v="2025-08-28T15:40:00"/>
    <m/>
    <s v="CIERRE"/>
    <s v="CIERRE"/>
    <s v="AGREGADOR"/>
    <s v="DISTRICOL"/>
    <s v="EJECUTADO_EXITOSO"/>
    <s v="CIERRE EXITOSO"/>
    <s v="26/08/2025 EN COMUNICACIÓN CON EL SR DAVID ESTEBAN OCHOA GONZALEZ AL NÚMERO 3215227516 NOS CONFIRMA LA SOLICITUD, DATOS CORRECTOS. SE ESCALA PARA VIISTA | 28/08/2025 SE RETIRAN EQUIPOS DEL CORRESPONSAL BANCARIO"/>
    <s v="VISITA_TÉCNICA"/>
    <s v="NN00B505"/>
    <s v="TIPO I"/>
    <s v="TERRESTRE"/>
    <s v="ZAPATA LOPEZ EDWARD ASDRUBAL"/>
    <n v="1"/>
    <n v="0"/>
    <n v="65960.072302"/>
    <n v="75096.394270399993"/>
    <n v="65960.072302"/>
    <m/>
    <m/>
    <m/>
    <m/>
    <m/>
    <m/>
    <m/>
  </r>
  <r>
    <s v="BOGOTA"/>
    <x v="0"/>
    <x v="0"/>
    <n v="11001"/>
    <s v="LC-CS-25-000171"/>
    <n v="39361"/>
    <s v="ORDEN DE CAMBIO"/>
    <s v="CUNDINAMARCA"/>
    <s v="BOGOTA"/>
    <s v="PTM BOGOTA BELMAR"/>
    <s v="REDEBAN"/>
    <s v="FO-25-1436812"/>
    <d v="2025-08-27T08:00:00"/>
    <d v="2025-08-28T16:05:00"/>
    <m/>
    <s v="CIERRE"/>
    <s v="CIERRE"/>
    <s v="AGREGADOR"/>
    <s v="COMCARD - PTM"/>
    <s v="EJECUTADO_EXITOSO"/>
    <s v="CIERRE EXITOSO"/>
    <s v="28/08/2025 SE INTENTA COMUNICACIÓN AL NÚMERO 3118202513 SUENA PERO NO HAY CONTACTO. SE INTENTARÁ NUEVAMENTE | 28/08/2025 SE INTENTA COMUNICACIÓN AL NÚMERO 3118202513 SUENA PERO NO HAY CONTACTO. SE INTENTARÁ NUEVAMENTE | 28/08/2025 SE INTENTA COMUNICACIÓN AL NÚMERO 3118202513 SUENA PERO NO HAY CONTACTO | 28/08/2025 SE REALIZA EL RETIRO DE EQUIPO DE CB BANCOLOMBIA SIN NOVEDAD"/>
    <s v="VISITA_TÉCNICA"/>
    <s v="AA08Z553 -9B2ZZ667"/>
    <s v="TIPO I"/>
    <s v="TERRESTRE"/>
    <s v="ORTIZ MARTINEZ STIVEN"/>
    <n v="1"/>
    <n v="0"/>
    <n v="65960.072302"/>
    <n v="75096.394270399993"/>
    <n v="65960.072302"/>
    <m/>
    <m/>
    <m/>
    <m/>
    <m/>
    <m/>
    <m/>
  </r>
  <r>
    <s v="BOGOTA"/>
    <x v="0"/>
    <x v="0"/>
    <n v="11001"/>
    <s v="LC-CS-25-000156"/>
    <n v="76759"/>
    <s v="ORDEN DE CAMBIO"/>
    <s v="CUNDINAMARCA"/>
    <s v="BOGOTA"/>
    <s v="SIERRA STORE"/>
    <s v="REDEBAN"/>
    <s v="FO-25-1424010"/>
    <d v="2025-08-26T08:00:00"/>
    <d v="2025-08-28T16:11:00"/>
    <m/>
    <s v="CIERRE"/>
    <s v="RECUPERACION DE EQUIPOS"/>
    <s v="RETAILER"/>
    <s v="ALKOSTO"/>
    <s v="EJECUTADO_EXITOSO"/>
    <s v="CIERRE EXITOSO"/>
    <s v="26/08/2025 EN COMUNICACIÓN CON EL SR VENICIO FONSECA AL NÚMERO 3156339707 NOS CONFIRMA LA SOLICITUD, DATOS CORRECTOS. SE ESCALA PARA VISITA, POR FAVOR LLAMAR ANTES DE DESPLAZARSE | 27/08/2025 SE REALIZA VISITA DE CAMPO DONDE SE RETIRAN EQUIPOS SIN NOVEDAD."/>
    <s v="VISITA_TÉCNICA"/>
    <s v="A48ZZ318 - A48ZZ3"/>
    <s v="TIPO I"/>
    <s v="TERRESTRE"/>
    <s v="LOZADA ROJAS CHRISTIAN ANDRES"/>
    <n v="1"/>
    <n v="0"/>
    <n v="65960.072302"/>
    <n v="75096.394270399993"/>
    <n v="65960.072302"/>
    <m/>
    <m/>
    <m/>
    <m/>
    <m/>
    <m/>
    <m/>
  </r>
  <r>
    <s v="CALI"/>
    <x v="5"/>
    <x v="5"/>
    <n v="76001"/>
    <s v="TA-25-1038642"/>
    <n v="68569"/>
    <s v="ORDEN DE CAMBIO"/>
    <s v="VALLE DEL CAUCA"/>
    <s v="CALI"/>
    <s v="BARRIO LA RIVERA CALI 5"/>
    <s v="REDEBAN"/>
    <s v="FO-25-1440059"/>
    <d v="2025-08-28T15:34:00"/>
    <d v="2025-08-29T07:52:00"/>
    <m/>
    <s v="CIERRE"/>
    <s v="CAMBIO DE RAZON SOCIAL"/>
    <s v="CB UNO A UNO"/>
    <s v="CB UNO A UNO"/>
    <s v="EJECUTADO_EXITOSO"/>
    <s v="CIERRE EXITOSO"/>
    <s v="28/08/2025 SE VISITA EL COMERCIO, SE REALIZA CIERRE CB BANCOLOMBIA PURO POR UN CAMBIO DE RAZÓN SOCIAL, SE RETIRA DATAFONO, LECTORA, ACCESORIOS EN BUEN ESTADO. NO SE DESTRUYE LA PULICIDAD AVISO EXTERIOR, FLANGER, DISPLAY HORARIO PORQUE EL CLIENTE VA A SEGUIR OPERANDO CON OTRO CB 81194"/>
    <s v="VISITA_TÉCNICA"/>
    <s v="A100R571"/>
    <s v="TIPO I"/>
    <s v="TERRESTRE"/>
    <s v="HERRERA MONAR GEOVANNY"/>
    <n v="1"/>
    <n v="0"/>
    <n v="65960.072302"/>
    <n v="75096.394270399993"/>
    <n v="65960.072302"/>
    <m/>
    <m/>
    <m/>
    <m/>
    <m/>
    <m/>
    <m/>
  </r>
  <r>
    <s v="IBAGUE"/>
    <x v="3"/>
    <x v="3"/>
    <n v="73001"/>
    <s v="LC-CS-25-000175"/>
    <n v="44044"/>
    <s v="ORDEN DE CAMBIO"/>
    <s v="TOLIMA"/>
    <s v="IBAGUE"/>
    <s v="BARRIO CONDOMINIO EL VERGEL IB"/>
    <s v="REDEBAN"/>
    <s v="FO-25-1437775"/>
    <d v="2025-08-27T16:37:00"/>
    <d v="2025-08-29T11:03:00"/>
    <m/>
    <s v="CIERRE"/>
    <s v="RECUPERACION DE EQUIPOS"/>
    <s v="CB UNO A UNO"/>
    <s v="CB UNO A UNO"/>
    <s v="EJECUTADO_EXITOSO"/>
    <s v="CIERRE EXITOSO"/>
    <s v="28/08/2025 EN COMUNICACIÓN CON LA SRA YENNY CONSTANZA TOCORA OSPINA AL NÚMERO 3183812523 NOS CONFIRMA LA SOLICITUD, DATOS CORRECTOS. SE ESCALA PARA VISITA, POR FAVOR LLAMAR ANTESDE DESPLAZARSE | 29/08/2025 DE REALIZA CIERRE POR SOLICITUD DEL CLIENTE, SE RETIRA DATÁFONO, LECTOR, BASE Y ACCESORIOS DE CONEXIÓN; NO SE RETIRA PUBLICIDAD CLIENTE REALIZA DISPOSICIÓN FINAL."/>
    <s v="VISITA_TÉCNICA"/>
    <s v="GZLZZ710"/>
    <s v="TIPO I"/>
    <s v="TERRESTRE"/>
    <s v="BARRAGAN TAFUR EDWIN ESTEBAN"/>
    <n v="1"/>
    <n v="0"/>
    <n v="65960.072302"/>
    <n v="75096.394270399993"/>
    <n v="65960.072302"/>
    <m/>
    <m/>
    <m/>
    <m/>
    <m/>
    <m/>
    <m/>
  </r>
  <r>
    <s v="MEDELLIN"/>
    <x v="2"/>
    <x v="2"/>
    <n v="5197"/>
    <s v="LC-CS-25-000144"/>
    <n v="73774"/>
    <s v="ORDEN DE CAMBIO"/>
    <s v="ANTIOQUIA"/>
    <s v="COCORNA"/>
    <s v="PTM COCORNA  DI RAIZ"/>
    <s v="REDEBAN"/>
    <s v="FO-25-1424050"/>
    <d v="2025-08-26T08:00:00"/>
    <d v="2025-08-29T12:43:00"/>
    <m/>
    <s v="CIERRE"/>
    <s v="CIERRE"/>
    <s v="AGREGADOR"/>
    <s v="COMCARD - PTM"/>
    <s v="EJECUTADO_EXITOSO"/>
    <s v="CIERRE EXITOSO"/>
    <s v="26/08/2025 EN COMUNICACIÓN CON LA SRA GLORIA MARCELA RESTREPOAL NÚMERO 3137499899 NOS CONFIRMA LA SOLICITUD, DATOS CORRECTOS. SE ESCALA PARA VISITA | 29/08/2025 SE REALIZA A CIERRE EXITOSO"/>
    <s v="VISITA_TÉCNICA"/>
    <s v="ONO4Z869-0NO4Z897"/>
    <s v="TIPO II"/>
    <s v="TERRESTRE"/>
    <s v="ALVAREZ ARENAS VICTOR HUGO"/>
    <n v="1"/>
    <n v="0"/>
    <n v="144967.87232000002"/>
    <n v="140395.6348884"/>
    <n v="144967.87232000002"/>
    <m/>
    <m/>
    <m/>
    <m/>
    <m/>
    <m/>
    <m/>
  </r>
  <r>
    <s v="BOGOTA"/>
    <x v="0"/>
    <x v="0"/>
    <n v="11001"/>
    <s v="LC-CS-25-000154"/>
    <n v="69713"/>
    <s v="ORDEN DE CAMBIO"/>
    <s v="CUNDINAMARCA"/>
    <s v="BOGOTA"/>
    <s v="DISTRICOL MISCELANEA YOHAN"/>
    <s v="REDEBAN"/>
    <s v="FO-25-1424085"/>
    <d v="2025-08-26T08:00:00"/>
    <d v="2025-08-29T12:47:00"/>
    <m/>
    <s v="CIERRE"/>
    <s v="CIERRE"/>
    <s v="AGREGADOR"/>
    <s v="DISTRICOL"/>
    <s v="EJECUTADO_EXITOSO"/>
    <s v="CIERRE EXITOSO"/>
    <s v="26/08/2025 EN COMUNICACIÓN CON EL SR ALIRIO SANTA AL NÚMERO 3012121412 NOS CONFIRMA LA SOLICITUD, DATOS CORRECTOS. SE ESCALA PARA VISITA | 29/08/2025 SE RETIRA DATÁFONO Y LECTORA"/>
    <s v="VISITA_TÉCNICA"/>
    <s v="MN002479"/>
    <s v="TIPO I"/>
    <s v="TERRESTRE"/>
    <s v="INFANTE SIERRA MANUEL FERNANDO"/>
    <n v="1"/>
    <n v="0"/>
    <n v="65960.072302"/>
    <n v="75096.394270399993"/>
    <n v="65960.072302"/>
    <m/>
    <m/>
    <m/>
    <m/>
    <m/>
    <m/>
    <m/>
  </r>
  <r>
    <s v="MEDELLIN"/>
    <x v="2"/>
    <x v="2"/>
    <n v="5001"/>
    <s v="LC-CS-25-000141"/>
    <n v="74315"/>
    <s v="ORDEN DE CAMBIO"/>
    <s v="ANTIOQUIA"/>
    <s v="MEDELLIN"/>
    <s v="PTM MEDELLIN SUPERMERCADO LA B"/>
    <s v="REDEBAN"/>
    <s v="FO-25-1424088"/>
    <d v="2025-08-26T08:00:00"/>
    <d v="2025-08-29T12:50:00"/>
    <m/>
    <s v="CIERRE"/>
    <s v="CIERRE"/>
    <s v="AGREGADOR"/>
    <s v="COMCARD - PTM"/>
    <s v="EJECUTADO_EXITOSO"/>
    <s v="CIERRE EXITOSO"/>
    <s v="26/08/2025 SE INTENTA COMUNICACIÓN A LOS NÚMEROS 3147535769 EQUIVOCADO-3108311399 SE ENCUENTRA APAGADO. SE INTENTARÁ NUEVAMENTE | 26/08/2025 SE INTENTA COMUNICACIÓN AL NÚMERO 3108311399 SE ENCUENTRA APAGADO. SE INTENTARÁ NUEVAMENTE | 26/08/2025 SE INTENTA COMUNICACIÓN AL NÚMERO 3108311399 SE ENCUENTRA APAGADO | 29/08/2025 SE REALIZA RECOGIDA DE QUIPOS POR CIERRE CB,USUARIO REALIZA DISPOSICIÓN FINAL DE LA PUBLICIDAD"/>
    <s v="VISITA_TÉCNICA"/>
    <s v="EF8ZZ115"/>
    <s v="TIPO I"/>
    <s v="TERRESTRE"/>
    <s v="BADEL ACUÑA LUIS ALBERTO"/>
    <n v="1"/>
    <n v="0"/>
    <n v="65960.072302"/>
    <n v="75096.394270399993"/>
    <n v="65960.072302"/>
    <m/>
    <m/>
    <m/>
    <m/>
    <m/>
    <m/>
    <m/>
  </r>
  <r>
    <s v="TUNJA"/>
    <x v="1"/>
    <x v="1"/>
    <n v="15001"/>
    <s v="LC-CS-25-000132"/>
    <n v="67100"/>
    <s v="ORDEN DE CAMBIO"/>
    <s v="BOYACA"/>
    <s v="TUNJA"/>
    <s v="BARRIO LA CALLEJA TUNJA 1"/>
    <s v="REDEBAN"/>
    <s v="FO-25-1424139"/>
    <d v="2025-08-25T08:00:00"/>
    <d v="2025-08-29T12:54:00"/>
    <m/>
    <s v="CIERRE"/>
    <s v="CIERRE"/>
    <s v="CB UNO A UNO"/>
    <s v="CB UNO A UNO"/>
    <s v="EJECUTADO_EXITOSO"/>
    <s v="CIERRE EXITOSO"/>
    <s v="26/08/2025 SE INTENTA COMUNICACIÓN AL NÚMERO 3203672427 SUENA PERO NO HAY CONTACTO. SE INTENTARÁ NUEVAMENTE | 26/08/2025 SE INTENTA COMUNICACIÓN AL NÚMERO 3203672427 SUENA PERO NO HAY CONTACTO. SE INTENTARÁ NUEVAMENTE | 26/08/2025 SE INTENTA COMUNICACIÓN AL NÚMERO 3203672427 SUENA PERO NO HAY CONTACTO | 27/08/2025 COMUNICACION CON LA SEÑORA VANESA AL NÚMERO TELEFÓNICO 3203672427 INDICA QUE NO SE ENCUENTRA EN CIUDAD Y NOS PUEDE BRINDAR ATENCIÓN EL DIA DE MAÑANA EN HORAS A.M | 29/08/2025 SE VISITA CB CIERRE.. RETIRO DE EQUIPOS Y PUBLICIDAD"/>
    <s v="VISITA_TÉCNICA"/>
    <s v="9L000601"/>
    <s v="TIPO I"/>
    <s v="TERRESTRE"/>
    <s v="GONZALEZ GONZALEZ MARIO ALBERTO"/>
    <n v="1"/>
    <n v="0"/>
    <n v="65960.072302"/>
    <n v="75096.394270399993"/>
    <n v="65960.072302"/>
    <m/>
    <m/>
    <m/>
    <m/>
    <m/>
    <m/>
    <m/>
  </r>
  <r>
    <s v="PEREIRA"/>
    <x v="5"/>
    <x v="6"/>
    <n v="63001"/>
    <s v="LC-CS-25-000133"/>
    <n v="21340"/>
    <s v="ORDEN DE CAMBIO"/>
    <s v="QUINDIO"/>
    <s v="ARMENIA"/>
    <s v="BARRIO TORRES DEL RIO  ARMENIA"/>
    <s v="REDEBAN"/>
    <s v="FO-25-1424154"/>
    <d v="2025-08-25T08:00:00"/>
    <d v="2025-08-29T12:56:00"/>
    <m/>
    <s v="CIERRE"/>
    <s v="CIERRE"/>
    <s v="CB UNO A UNO"/>
    <s v="CB UNO A UNO"/>
    <s v="EJECUTADO_EXITOSO"/>
    <s v="CIERRE EXITOSO"/>
    <s v="26/08/2025 SE INTENTA COMUNICACIÓN A LOS NÚMEROS  7358763 EQUIVOCADO-3158837043 SUENA PERO NO HAY CONTACTO. SE INTENTARÁ NUEVAMENTE | 26/08/2025 SE INTENTA COMUNICACIÓN AL NÚMERO 3158837043 SUENA PERO NO HAY CONTACTO. SE INTENTARÁ NUEVAMENTE | 26/08/2025 SE INTENTA COMUNICACIÓN AL NÚMERO 3158837043 SUENA PERO NO HAY CONTACTO | 29/08/2025 SE VISITA COMERCIO SE REALIZÓ DESINSTALACIÓN DATAFONO Y LECTOR, CB SIN PUBLICIDAD COMERCIO HIZO DISPOSICIÓN FINAL DE PUBLICIDAD."/>
    <s v="VISITA_TÉCNICA"/>
    <s v="AAHZZ717"/>
    <s v="TIPO II"/>
    <s v="TERRESTRE"/>
    <s v="SANCHEZ SOLORZANO JUAN SEBASTIAN"/>
    <n v="1"/>
    <n v="0"/>
    <n v="144967.87232000002"/>
    <n v="140395.6348884"/>
    <n v="144967.87232000002"/>
    <m/>
    <m/>
    <m/>
    <m/>
    <m/>
    <m/>
    <m/>
  </r>
  <r>
    <s v="CALI"/>
    <x v="5"/>
    <x v="5"/>
    <n v="19418"/>
    <s v="LC-CS-25-000057"/>
    <n v="71255"/>
    <s v="ORDEN DE CAMBIO"/>
    <s v="CAUCA"/>
    <s v="LOPEZ"/>
    <s v="PTM LOPEZ DE MICAY LOPEZ  VARI"/>
    <s v="REDEBAN"/>
    <s v="FO-25-1392537"/>
    <d v="2025-08-19T14:17:00"/>
    <d v="2025-08-29T15:52:00"/>
    <m/>
    <s v="CIERRE"/>
    <s v="CIERRE"/>
    <s v="AGREGADOR"/>
    <s v="COMCARD - PTM"/>
    <s v="EJECUTADO_EXITOSO"/>
    <s v="CIERRE EXITOSO"/>
    <s v="19/08/2025 EN COMUNICACIÓN CON LA SRA ALEIDA RIASCOS URBANO AL NÚMERO 3128206034 NOS CONFRIMA LA SOLICITUD, DATOS CORRECTOS, SE ESCALA PARA VISITA. LLAMAR ANTES DE DESPLAZARSE | 26/08/2025 EL CIERRE DEBE SER REALIZADO POR PETICION DE USUARIO EL DIA 27 DE AGOSTO EN LA CIUDAD DE CALI, YA QUE LA PERSONA VIAJO DESDE LOPEZ HACIA CALI CON LOS EQUIPOS PERO SOLO ESTA DISPPONIBLE APARTIR DEL 27 PARA LA ENTREGA. | 29/08/2025 EN LA VISITA TÉCNICA SE REALIZÓ LA RECOLECCIÓN DE DATÁFONO, PINPAD,HUB, LECTOR DE CÓDIGO DE BARRAS LOS CUALES HABIAN SIDO DEJADOS POR EL USUARIO EN LA PORTERÍA DE LA UNIDAD RESIDENCIAL PODIUM"/>
    <s v="VISITA_TÉCNICA"/>
    <s v="ON00E061"/>
    <s v="TIPO IV"/>
    <s v="TERRESTRE"/>
    <s v="SANCHEZ URREGO ROBINSON DAVID"/>
    <n v="1"/>
    <n v="0"/>
    <n v="479588.87655000004"/>
    <n v="196536.5258152"/>
    <n v="479588.87655000004"/>
    <m/>
    <m/>
    <m/>
    <m/>
    <m/>
    <m/>
    <m/>
  </r>
  <r>
    <s v="TUNJA"/>
    <x v="1"/>
    <x v="1"/>
    <n v="15759"/>
    <s v="LC-CS-25-000177"/>
    <n v="77977"/>
    <s v="ORDEN DE CAMBIO"/>
    <s v="BOYACA"/>
    <s v="SOGAMOSO"/>
    <s v="BARRIO SOGAMOSO SOGAMOSO"/>
    <s v="REDEBAN"/>
    <s v="FO-25-1442608"/>
    <d v="2025-08-28T16:50:00"/>
    <d v="2025-08-29T16:05:00"/>
    <m/>
    <s v="CIERRE"/>
    <s v="CIERRE"/>
    <s v="CB UNO A UNO"/>
    <s v="CB UNO A UNO"/>
    <s v="EJECUTADO_EXITOSO"/>
    <s v="CIERRE EXITOSO"/>
    <s v="29/08/2025 EN COMUNICACIÓN CON LA SRA DIANA EDITH SILVA ALVAREZ AL NÚMERO 3213914853 NOS CONFIRMA LA SOLICITUD, DATOS CORRECTOS. SE ESCALA PARA VISITA | 29/08/2025 SE EJECUTA CIERRE CORRESPONSAL BANCARIO BANCOLOMBIA RETIRANDO LOS EQUIPOS EXISTENTES SE DESTRUYE LA PUBLICIDAD EN EL PUNTO"/>
    <s v="VISITA_TÉCNICA"/>
    <s v="A1PZZ086"/>
    <s v="TIPO II"/>
    <s v="TERRESTRE"/>
    <s v="RODRIGUEZ MURCIA YERSON IVAN"/>
    <n v="1"/>
    <n v="0"/>
    <n v="144967.87232000002"/>
    <n v="140395.6348884"/>
    <n v="144967.87232000002"/>
    <m/>
    <m/>
    <m/>
    <m/>
    <m/>
    <m/>
    <m/>
  </r>
  <r>
    <s v="IBAGUE"/>
    <x v="3"/>
    <x v="3"/>
    <n v="73001"/>
    <s v="LC-CS-25-000194"/>
    <n v="38725"/>
    <s v="ORDEN DE CAMBIO"/>
    <s v="TOLIMA"/>
    <s v="IBAGUE"/>
    <s v="BARRIO SALADO IBAGUE 1"/>
    <s v="REDEBAN"/>
    <s v="FO-25-1442634"/>
    <d v="2025-08-28T16:50:00"/>
    <d v="2025-08-29T16:16:00"/>
    <m/>
    <s v="CIERRE"/>
    <s v="CIERRE"/>
    <s v="CB UNO A UNO"/>
    <s v="CB UNO A UNO"/>
    <s v="EJECUTADO_EXITOSO"/>
    <s v="CIERRE EXITOSO"/>
    <s v="29/08/2025 EN COMUNICACIÓN CON EL SR JAIME USAQUEN AL NÚMERO 3134311329 NOS CONFRIMA LA SOLICITUD, DATOS CORRECTOS. SE ESCALA PARA VISITA, POR FAVOR LLAMAR ANTES DE DESPLAZARSE | 29/08/2025 SE REALIZA CIERRE POR SOLICITUD DE LA ENTIDAD, SE RETIRA DATÁFONO, LECTOR, BASE Y ACCESORIOS DE CONEXIÓN; SE RETIRA AVISO EXTERIOR Y FLANGED SE DESTRUYEN EN SITIO."/>
    <s v="VISITA_TÉCNICA"/>
    <s v="9A0KZ098"/>
    <s v="TIPO I"/>
    <s v="TERRESTRE"/>
    <s v="BARRAGAN TAFUR EDWIN ESTEBAN"/>
    <n v="1"/>
    <n v="0"/>
    <n v="65960.072302"/>
    <n v="75096.394270399993"/>
    <n v="65960.072302"/>
    <m/>
    <m/>
    <m/>
    <m/>
    <m/>
    <m/>
    <m/>
  </r>
  <r>
    <s v="VILLAVICENCIO"/>
    <x v="3"/>
    <x v="3"/>
    <n v="50001"/>
    <s v="LC-CS-25-000187"/>
    <n v="32103"/>
    <s v="ORDEN DE CAMBIO"/>
    <s v="META"/>
    <s v="VILLAVICENCIO"/>
    <s v="BARRIO VILLAVICENCIO META"/>
    <s v="REDEBAN"/>
    <s v="FO-25-1442693"/>
    <d v="2025-08-28T16:50:00"/>
    <d v="2025-08-29T16:19:00"/>
    <m/>
    <s v="CIERRE"/>
    <s v="CIERRE"/>
    <s v="CB UNO A UNO"/>
    <s v="CB UNO A UNO"/>
    <s v="EJECUTADO_EXITOSO"/>
    <s v="CIERRE EXITOSO"/>
    <s v="29/08/2025 EN COMUNICACIÓN CON EL SR ALEJANDRO BENAVIDES DIAZGRANADOS AL NÚMERO 3123973157  NOS CONFIRMA LA SOLIITUD, DATOS CORRESCTOS. SE ESCALA PARA VISITA | 29/08/2025 SE REALIZA VISITA A CB POR CIERRE, SE REALIZA EL CIERRE SIN NOVEDAD"/>
    <s v="VISITA_TÉCNICA"/>
    <s v="1111Y803"/>
    <s v="TIPO I"/>
    <s v="TERRESTRE"/>
    <s v="MOLINA CASTRO JAVIER ALBERTO"/>
    <n v="1"/>
    <n v="0"/>
    <n v="65960.072302"/>
    <n v="75096.394270399993"/>
    <n v="65960.072302"/>
    <m/>
    <m/>
    <m/>
    <m/>
    <m/>
    <m/>
    <m/>
  </r>
  <r>
    <s v="NEIVA"/>
    <x v="3"/>
    <x v="3"/>
    <n v="41551"/>
    <s v="LC-CS-25-000186"/>
    <n v="72478"/>
    <s v="ORDEN DE CAMBIO"/>
    <s v="HUILA"/>
    <s v="PITALITO"/>
    <s v="PITALITO CENTRO"/>
    <s v="REDEBAN"/>
    <s v="FO-25-1442579"/>
    <d v="2025-08-28T16:50:00"/>
    <d v="2025-08-30T09:54:00"/>
    <m/>
    <s v="CIERRE"/>
    <s v="CIERRE"/>
    <s v="CB UNO A UNO"/>
    <s v="CB UNO A UNO"/>
    <s v="EJECUTADO_EXITOSO"/>
    <s v="CIERRE EXITOSO"/>
    <s v="29/08/2025 EN COMUNICACIÓN CON EL SR LUIS HERMES CARDOZO SUÁREZ AL NÚMERO 3138318030 NOS CONFIRMA LA SOLIITUD, DATOS CORRESCTOS. SE ESCALA PARA VISITA | 29/08/2025 CLIENTE ENTREGA DATAFONO CON SOPORTE, LECTOR DE BARRAS, CABLE MAGIC BOX, FUENTE DE PODER DATÁFONO,CABLE UTP, AVISO EXTERIOR Y FLANGER DETERIORADO SE DESTRUYE EN SITIO, 20 ROLLOS PAPEL RBM."/>
    <s v="VISITA_TÉCNICA"/>
    <s v="TV00L293"/>
    <s v="TIPO III"/>
    <s v="TERRESTRE"/>
    <s v="ANDRADE HERNANDEZ JUAN CARLOS"/>
    <n v="1"/>
    <n v="0"/>
    <n v="275728.78077800001"/>
    <n v="196536.5258152"/>
    <n v="275728.78077800001"/>
    <m/>
    <m/>
    <m/>
    <m/>
    <m/>
    <m/>
    <m/>
  </r>
  <r>
    <s v="PEREIRA"/>
    <x v="5"/>
    <x v="6"/>
    <n v="66001"/>
    <s v="LC-CS-25-000193"/>
    <n v="66581"/>
    <s v="ORDEN DE CAMBIO"/>
    <s v="RISARALDA"/>
    <s v="PEREIRA"/>
    <s v="BARRIO CORALES PEREIRA 1"/>
    <s v="REDEBAN"/>
    <s v="FO-25-1442586"/>
    <d v="2025-08-28T16:50:00"/>
    <d v="2025-08-30T10:00:00"/>
    <m/>
    <s v="CIERRE"/>
    <s v="CIERRE"/>
    <s v="CB UNO A UNO"/>
    <s v="CB UNO A UNO"/>
    <s v="EJECUTADO_EXITOSO"/>
    <s v="CIERRE EXITOSO"/>
    <s v="29/08/2025 EN COMUNICACIÓN CON EL SR JOHAN ARISTIZABAL MORENO AL NÚMERO 3152274850 NOS CONFRIMA LA SOLICITUD, EL USUARIO INDICA QUE LA DIRECCIÓN PARA LA RECOLECCIÓN DE LOS EQUIPOS ES BARRIO GAMMA 1 LC 1 BLOQUE 12. SE ESCALA PARA VISITA | 29/08/2025 VISITAMOS COMERCIO REALIZAMOS RETIRO DE DATÁFONO CON LECTOR DE BARRAS, DESMONTAMOS AVISO EXTERIOR Y LO DESTRUIMOS EN EL PUNTO NO TIENE FLANGGER NI DISPLAY LEGAL (HORARIO) CLIENTE HIZO DISPOSICIÓN FINAL, RETIRAMOS 70 ROLLOS."/>
    <s v="VISITA_TÉCNICA"/>
    <s v="6A0AZ091"/>
    <s v="TIPO I"/>
    <s v="TERRESTRE"/>
    <s v="ARROYAVE CANO MANUEL GUILLERMO"/>
    <n v="1"/>
    <n v="0"/>
    <n v="65960.072302"/>
    <n v="75096.394270399993"/>
    <n v="65960.072302"/>
    <m/>
    <m/>
    <m/>
    <m/>
    <m/>
    <m/>
    <m/>
  </r>
  <r>
    <s v="MEDELLIN"/>
    <x v="2"/>
    <x v="2"/>
    <n v="5212"/>
    <s v="TA-25-1040873"/>
    <n v="18092"/>
    <s v="ORDEN DE CAMBIO"/>
    <s v="ANTIOQUIA"/>
    <s v="COPACABANA"/>
    <s v="BARRIO EL ZARZAL COPACABANA"/>
    <s v="REDEBAN"/>
    <s v="FO-25-1446016"/>
    <d v="2025-08-29T15:27:00"/>
    <d v="2025-08-30T10:11:00"/>
    <m/>
    <s v="CIERRE"/>
    <s v="CAMBIO DE RAZON SOCIAL"/>
    <s v="CB UNO A UNO"/>
    <s v="CB UNO A UNO"/>
    <s v="EJECUTADO_EXITOSO"/>
    <s v="CIERRE EXITOSO"/>
    <s v="30/08/2025 EN COMUNICACIÓN CON EL SR ANDRES ALEJANDRO YEPES ZAPATA AL NÚMERO 3015156341 NOS CONFRIMA LA SOLICITUD, DATOS CORRECTOS. SE ESCALA PARA VISITA | 29/08/2025 SE RETIRAN EQUIPOS OK, PUBLICIDAD PERTENECE A CB INSTALADO POR CAMBIO DE RAZÓN SOCIAL"/>
    <s v="VISITA_TÉCNICA"/>
    <s v="JUZZZ866"/>
    <s v="TIPO I"/>
    <s v="TERRESTRE"/>
    <s v="QUINTERO SANCHEZ JUAN SEBASTIAN"/>
    <n v="1"/>
    <n v="0"/>
    <n v="65960.072302"/>
    <n v="75096.394270399993"/>
    <n v="65960.072302"/>
    <m/>
    <m/>
    <m/>
    <m/>
    <m/>
    <m/>
    <m/>
  </r>
  <r>
    <s v="BOGOTA"/>
    <x v="0"/>
    <x v="0"/>
    <n v="11001"/>
    <s v="TA-25-1040120"/>
    <n v="68186"/>
    <s v="ORDEN DE CAMBIO"/>
    <s v="CUNDINAMARCA"/>
    <s v="BOGOTA"/>
    <s v="BARRIO LA ESMERALDA BOGOTA 4"/>
    <s v="REDEBAN"/>
    <s v="FO-25-1444610"/>
    <d v="2025-08-29T12:42:00"/>
    <d v="2025-08-30T15:58:00"/>
    <m/>
    <s v="CIERRE"/>
    <s v="CAMBIO DE RAZON SOCIAL"/>
    <s v="CB UNO A UNO"/>
    <s v="CB UNO A UNO"/>
    <s v="EJECUTADO_EXITOSO"/>
    <s v="CIERRE EXITOSO"/>
    <s v="30/08/2025 SE INTENTA COMUNICACIÓN AL NÚMERO 3223404888 SUENA PERO NO HAY CONTACTO. SE INTENTARÁ NUEVAMENTE | 30/08/2025 SE INTENTA COMUNICACIÓN AL NÚMERO 3223404888 SUENA PERO NO HAY CONTACTO. SE INTENTARÁ NUEVAMENTE | 30/08/2025 EN COMUNICACIÓN CON LA SRA MARIA JOSE TRIANA MARQUEZ AL NÚMERO  3223404888 NOS INDICA QUE LOS EQUIPOS FUERON ENTREGADOS EL 29-08 | 29/08/2025 SE REALIZA RETIRO DE EQUIPOS SIN NOVEDAD."/>
    <s v="VISITA_TÉCNICA"/>
    <s v="9L08Z789"/>
    <s v="TIPO I"/>
    <s v="TERRESTRE"/>
    <s v="LOZADA ROJAS CHRISTIAN ANDRES"/>
    <n v="1"/>
    <n v="0"/>
    <n v="65960.072302"/>
    <n v="75096.394270399993"/>
    <n v="65960.072302"/>
    <m/>
    <m/>
    <m/>
    <m/>
    <m/>
    <m/>
    <m/>
  </r>
  <r>
    <s v="MEDELLIN"/>
    <x v="2"/>
    <x v="2"/>
    <n v="5001"/>
    <s v="LC-CS-25-000176"/>
    <n v="79163"/>
    <s v="ORDEN DE CAMBIO"/>
    <s v="ANTIOQUIA"/>
    <s v="MEDELLIN"/>
    <s v="BARRIO PICACHO MEDELLIN 4"/>
    <s v="REDEBAN"/>
    <s v="FO-25-1442533"/>
    <d v="2025-08-28T16:50:00"/>
    <d v="2025-08-30T16:18:00"/>
    <m/>
    <s v="CIERRE"/>
    <s v="CIERRE"/>
    <s v="CB UNO A UNO"/>
    <s v="CB UNO A UNO"/>
    <s v="EJECUTADO_EXITOSO"/>
    <s v="CIERRE EXITOSO"/>
    <s v="29/08/2025 EN COMUNICACIÓN CON LA SRA YEISNE AMPARO ORTIZ ORREGO AL NÚMERO 3017910157 NOS CONFIRMA LA SOLICITUD, DATOS CORRECTOS. SE ESCALA PARA VISITA | 30/08/2025 SE RETIRAN EQUIPOS OK"/>
    <s v="VISITA_TÉCNICA"/>
    <s v="SASZZ738"/>
    <s v="TIPO I"/>
    <s v="TERRESTRE"/>
    <s v="QUINTERO SANCHEZ JUAN SEBASTIAN"/>
    <n v="1"/>
    <n v="0"/>
    <n v="65960.072302"/>
    <n v="75096.394270399993"/>
    <n v="65960.072302"/>
    <m/>
    <m/>
    <m/>
    <m/>
    <m/>
    <m/>
    <m/>
  </r>
  <r>
    <s v="MONTERIA"/>
    <x v="4"/>
    <x v="4"/>
    <n v="23162"/>
    <s v="LC-CS-25-000180"/>
    <n v="24696"/>
    <s v="ORDEN DE CAMBIO"/>
    <s v="CORDOBA"/>
    <s v="CERETE"/>
    <s v="BARRIO CENTRO II CERETE"/>
    <s v="REDEBAN"/>
    <s v="FO-25-1442621"/>
    <d v="2025-08-28T16:50:00"/>
    <d v="2025-08-30T16:20:00"/>
    <m/>
    <s v="CIERRE"/>
    <s v="CIERRE"/>
    <s v="CB UNO A UNO"/>
    <s v="CB UNO A UNO"/>
    <s v="EJECUTADO_EXITOSO"/>
    <s v="CIERRE EXITOSO"/>
    <s v="29/08/2025 SE INTENTA COMUNICACIÓN A LOS NÚMEROS 3123170-3165288935 APAGADO, SE INTENTARÁ NUEVAMENTE | 29/08/2025 EN COMUNICACIÓN CON EL SR OSCAR ENRIQUE VERBEL MARTINEZ AL NÚMERO 3165288935 NOS CONFRIMA LA SOLICITUD, DATOS CORRECTOS. SE ESCALA PARA VISITA | 30/08/2025 SE REALIZA CIERRE DE CB, SE RETIRA PUBLICIDAD SE VALIDA EL ESTADO DE LOS EQUIPO(DATAFONO Y LECTORA) EN BUEN ESTADO SE VALIDA LASPLACAS Y TERMINAL PARA SEGURIDAD DE QUE SEAN LOS EQUIPOS, ENTREGA TODO LOS ROLLOS 50 CLIENTE INDICA QUE NO SE QUEDARA CON LA TERMINAL DE ADQUIRENCIA GZCZZ265, SE RETIRA BASE PARA DATAFONO"/>
    <s v="VISITA_TÉCNICA"/>
    <s v="ABCVZ623 - GZCZZ265"/>
    <s v="TIPO I"/>
    <s v="TERRESTRE"/>
    <s v="ARRAZOLA HERNANDEZ NICOLAS AUGUSTO"/>
    <n v="1"/>
    <n v="0"/>
    <n v="65960.072302"/>
    <n v="75096.394270399993"/>
    <n v="65960.072302"/>
    <m/>
    <m/>
    <m/>
    <m/>
    <m/>
    <m/>
    <m/>
  </r>
  <r>
    <s v="VILLAVICENCIO"/>
    <x v="3"/>
    <x v="3"/>
    <n v="50313"/>
    <s v="LC-CS-25-000189"/>
    <n v="71331"/>
    <s v="ORDEN DE CAMBIO"/>
    <s v="META"/>
    <s v="GRANADA"/>
    <s v="BARRIO CENTRO GRANADA GRANADA"/>
    <s v="REDEBAN"/>
    <s v="FO-25-1442647"/>
    <d v="2025-08-28T16:50:00"/>
    <d v="2025-08-30T16:23:00"/>
    <m/>
    <s v="CIERRE"/>
    <s v="CIERRE"/>
    <s v="CB UNO A UNO"/>
    <s v="CB UNO A UNO"/>
    <s v="EJECUTADO_EXITOSO"/>
    <s v="CIERRE EXITOSO"/>
    <s v="29/08/2025 EN COMUNICACIÓN CON LA SRA LEIDY KOHANA VELEZ SAAVEDRA AL NÚMERO 3229373119 NOS CONFIRMA LA SOLICITUD, DATOS CORRECTOS. SE ESCALA PARA VISITA | 30/08/2025 SE REALIZA RECOLECCIÓN EQUIPO POR CIERRE DEL CORRESPONSAL POR EDICIÓN DEL BANCO"/>
    <s v="VISITA_TÉCNICA"/>
    <s v="SV00C154"/>
    <s v="TIPO II"/>
    <s v="TERRESTRE"/>
    <s v="ROZO JIMENEZ EDGAR ARMANDO"/>
    <n v="1"/>
    <n v="0"/>
    <n v="144967.87232000002"/>
    <n v="140395.6348884"/>
    <n v="144967.87232000002"/>
    <m/>
    <m/>
    <m/>
    <m/>
    <m/>
    <m/>
    <m/>
  </r>
  <r>
    <s v="BOGOTA"/>
    <x v="0"/>
    <x v="0"/>
    <n v="25269"/>
    <s v="LC-CS-25-000182"/>
    <n v="52301"/>
    <s v="ORDEN DE CAMBIO"/>
    <s v="CUNDINAMARCA"/>
    <s v="FACATATIVA"/>
    <s v="BARRIO SANTA RITA FACATATIVA"/>
    <s v="REDEBAN"/>
    <s v="FO-25-1442516"/>
    <d v="2025-08-28T16:50:00"/>
    <d v="2025-08-30T16:26:00"/>
    <m/>
    <s v="CIERRE"/>
    <s v="CIERRE"/>
    <s v="CB UNO A UNO"/>
    <s v="CB UNO A UNO"/>
    <s v="EJECUTADO_EXITOSO"/>
    <s v="CIERRE EXITOSO"/>
    <s v="29/08/2025 EN COMUNICACIÓN CON LA SRA NORMA YOLANDA GONZALEZ RUIZ AL NÚMERO 3112117480 NOS CONFIRMA LA SOLICITUD, DATOS CORRECTOS. SE ESCALA PARA VISITA, POR FAVOR LLAMAR ANTES DE DESPLAZARSE | 30/08/2025 RETIRO DE EQUIPOS POR CIERRE DE CB SIN PUBLICIDAD EN SITIO"/>
    <s v="VISITA_TÉCNICA"/>
    <s v="AD0DZ221"/>
    <s v="TIPO II"/>
    <s v="TERRESTRE"/>
    <s v="BUSTOS MORA DIEGO MANUEL"/>
    <n v="1"/>
    <n v="0"/>
    <n v="144967.87232000002"/>
    <n v="140395.6348884"/>
    <n v="144967.87232000002"/>
    <m/>
    <m/>
    <m/>
    <m/>
    <m/>
    <m/>
    <m/>
  </r>
  <r>
    <s v="VALLEDUPAR"/>
    <x v="4"/>
    <x v="4"/>
    <n v="20001"/>
    <s v="LC-CS-25-000181"/>
    <n v="77714"/>
    <s v="ORDEN DE CAMBIO"/>
    <s v="CESAR"/>
    <s v="VALLEDUPAR"/>
    <s v="BARRIO URB SAN TORINI VALLEDUP"/>
    <s v="REDEBAN"/>
    <s v="FO-25-1442674"/>
    <d v="2025-08-28T16:50:00"/>
    <d v="2025-08-30T16:30:00"/>
    <m/>
    <s v="CIERRE"/>
    <s v="CIERRE"/>
    <s v="CB UNO A UNO"/>
    <s v="CB UNO A UNO"/>
    <s v="EJECUTADO_EXITOSO"/>
    <s v="CIERRE EXITOSO"/>
    <s v="29/08/2025 SE INTENTA COMUNICACIÓN AL NÚMERO 3105098746 SUENA PERO NO HAY CONTACTO, SE INTENTARÁ NUEVAMENTE | 29/08/2025 EN COMUNICACIÓN  AL NÚMERO 3105098746 NOS CONFIRMAN LA SOLICITUD, DATOS CORRECTOS. SE ESCALA PARA VISITA | 30/08/2025 BUENOS DIAS SE VISITA CORRESPONSAL Y SE RETIRAN LOS EQUIPOS EN STOCK DEL CLIENTE, TAMBIÉN SE RETIRA UN AVISO EXTERIOR Y UN DISPLAY, SE DESTRUYE PUBLICIDAD EN EL SITIO"/>
    <s v="VISITA_TÉCNICA"/>
    <s v="10LZZ985"/>
    <s v="TIPO I"/>
    <s v="TERRESTRE"/>
    <s v="BENITEZ CARVAJAL ALVARO JAVIER"/>
    <n v="1"/>
    <n v="0"/>
    <n v="65960.072302"/>
    <n v="75096.394270399993"/>
    <n v="65960.072302"/>
    <m/>
    <m/>
    <m/>
    <m/>
    <m/>
    <m/>
    <m/>
  </r>
  <r>
    <s v="CALI"/>
    <x v="5"/>
    <x v="5"/>
    <n v="76001"/>
    <s v="LC-CS-25-000206"/>
    <n v="75934"/>
    <s v="ORDEN DE CAMBIO"/>
    <s v="VALLE DEL CAUCA"/>
    <s v="CALI"/>
    <s v="BARRIO MONTEBELLO CALI 4"/>
    <s v="REDEBAN"/>
    <s v="FO-25-1442733"/>
    <d v="2025-08-28T16:50:00"/>
    <d v="2025-08-30T16:33:00"/>
    <m/>
    <s v="CIERRE"/>
    <s v="RECUPERACION DE EQUIPOS"/>
    <s v="CB UNO A UNO"/>
    <s v="CB UNO A UNO"/>
    <s v="EJECUTADO_EXITOSO"/>
    <s v="CIERRE EXITOSO"/>
    <s v="29/08/2025 EN COMUNICACIÓN CON LA SRA VIVIANA IDALDO AL NÚMERO 3104477905 NOS CONFRIMA LA SOLICITUD, DATOS CORRECTOS. SE ESCALA PARA VISITA, POR FAVOR LLAMAR ANTES DE DESPLAZARSE | 30/08/2025 SE RETIRA EQUIPO, LECTOR Y ACCESORIOS, CIERRE CB BANCOLOMBIA PURO"/>
    <s v="VISITA_TÉCNICA"/>
    <s v="FA09Z463"/>
    <s v="TIPO I"/>
    <s v="TERRESTRE"/>
    <s v="PAREDES CASTILLO DIEGO"/>
    <n v="1"/>
    <n v="0"/>
    <n v="65960.072302"/>
    <n v="75096.394270399993"/>
    <n v="65960.072302"/>
    <m/>
    <m/>
    <m/>
    <m/>
    <m/>
    <m/>
    <m/>
  </r>
  <r>
    <s v="PASTO"/>
    <x v="5"/>
    <x v="5"/>
    <n v="52001"/>
    <s v="LC-CS-25-000190"/>
    <n v="75594"/>
    <s v="ORDEN DE CAMBIO"/>
    <s v="NARIÑO"/>
    <s v="PASTO"/>
    <s v="BARRIO LA  ALAMEDA PASTO"/>
    <s v="REDEBAN"/>
    <s v="FO-25-1442596"/>
    <d v="2025-08-28T16:50:00"/>
    <d v="2025-08-30T16:38:00"/>
    <m/>
    <s v="CIERRE"/>
    <s v="CIERRE"/>
    <s v="CB UNO A UNO"/>
    <s v="CB UNO A UNO"/>
    <s v="EJECUTADO_EXITOSO"/>
    <s v="CIERRE EXITOSO"/>
    <s v="29/08/2025 SE INTENTA COMUNCIACIÓN AL NÚEMRO 3164246057 SUENA PERO NO HAY CONTACTO, SE INTENTARÁ NUEVAMENTE | 29/08/2025 EN COMUNICACIÓN CON LA SRA MIRIAN ANDREA BASTIDAS ZAMBRANO AL NÚMERO 3164246057  NOS CONFIRMA LA SOLICITUD,DATOS CORRECTOS. SE ESCALA PARA VISITA, POR FAVOR LLAMAR ANTES DE DESPLAZARSE | 30/08/2025 SE REALIZÓ EL CIERRE DE CB BANCOLOMBIA SE RECIBEN EQUIPOS PUBLICIDAD DE ACCESORIOS COMPLETOS Y EN BUEN ESTADO PUBLICIDAD SE DESTRUYEN SITIO, SE RECIBEN 80 ROLLOS RBM CIERRE EXITOSO."/>
    <s v="VISITA_TÉCNICA"/>
    <s v="FA00L792"/>
    <s v="TIPO I"/>
    <s v="TERRESTRE"/>
    <s v="REMICIO AMADO JOHN HEBER"/>
    <n v="1"/>
    <n v="0"/>
    <n v="65960.072302"/>
    <n v="75096.394270399993"/>
    <n v="65960.072302"/>
    <m/>
    <m/>
    <m/>
    <m/>
    <m/>
    <m/>
    <m/>
  </r>
  <r>
    <s v="MEDELLIN"/>
    <x v="2"/>
    <x v="2"/>
    <n v="5088"/>
    <s v="LC-CS-25-000170"/>
    <n v="31533"/>
    <s v="ORDEN DE CAMBIO"/>
    <s v="ANTIOQUIA"/>
    <s v="BELLO"/>
    <s v="COMCARD BELLO ALIVIO"/>
    <s v="REDEBAN"/>
    <s v="FO-25-1436805"/>
    <d v="2025-08-27T08:00:00"/>
    <d v="2025-08-30T16:45:00"/>
    <m/>
    <s v="CIERRE"/>
    <s v="CIERRE"/>
    <s v="AGREGADOR"/>
    <s v="COMCARD - PTM"/>
    <s v="EJECUTADO_EXITOSO"/>
    <s v="CIERRE EXITOSO"/>
    <s v="28/08/2025 SE INTENTA COMUNICACIÓN AL NÚMERO 3137440095 SUENA PERO NO HAY CONTACTO. SE INTENTARÁ NUEVAMENTE | 28/08/2025 SE INTENTA COMUNICACIÓN AL NÚMERO 3137440095 SUENA PERO NO HAY CONTACTO. SE INTENTARÁ NUEVAMENTE | 28/08/2025 EN COMUNICACIÓN CON EL SR YOR QUIJANO AL NÚMERO 3137440095 NOS CONFIRMA LA SOLICITUD, DATOS CORRECTOS. SE ESCALA PARA VISITA | 30/08/2025 SE REALIZA CIERRE DEL CB EXITOSAMENTE OK,  SE RETIRA DATÁFONO Y LECTOR EN BUEN ESTADO,  SE DESTRUYE AVISO EXTERIOR EXITOSAMENTE OK"/>
    <s v="VISITA_TÉCNICA"/>
    <s v="1111G620"/>
    <s v="TIPO I"/>
    <s v="TERRESTRE"/>
    <s v="MARTINEZ TOVAR OSCAR DAVID"/>
    <n v="1"/>
    <n v="0"/>
    <n v="65960.072302"/>
    <n v="75096.394270399993"/>
    <n v="65960.072302"/>
    <m/>
    <m/>
    <m/>
    <m/>
    <m/>
    <m/>
    <m/>
  </r>
  <r>
    <s v="NEIVA"/>
    <x v="3"/>
    <x v="3"/>
    <n v="18247"/>
    <n v="13783471"/>
    <n v="64332"/>
    <s v="ORDEN DE CAMBIO"/>
    <s v="CAQUETA"/>
    <s v="EL DONCELLO"/>
    <s v="BARRIO EL JARDIN EL DONCELLO"/>
    <s v="REDEBAN"/>
    <s v="FO-25-1302285"/>
    <d v="2025-07-29T15:46:00"/>
    <d v="2025-08-01T16:16:00"/>
    <m/>
    <s v="TRASLADO"/>
    <s v="TRASLADO EXTERNO"/>
    <s v="CB UNO A UNO"/>
    <s v="CB UNO A UNO"/>
    <s v="EJECUTADO_EXITOSO"/>
    <s v="EJECUTADO EXITOSO"/>
    <s v="SOLICITUD DE TRASLADO EXTERNO_x000a_0_x000a_01/08/2025 SE REALIZA TRASLADO EXTERNO SIN NOVEDAD, SE BORRA PARÁMETROS SE CONFIGURA NUEVAMENTE Y SE INICIALIZA, PRUEBAS CB OK SE DEJA OPERATIVO Ninguna "/>
    <s v="VISITA_TÉCNICA"/>
    <s v="6A001351"/>
    <s v="TIPO IV"/>
    <s v="TERRESTRE"/>
    <s v="BERMUDEZ SANCHEZ JOSE NEYBER"/>
    <n v="1"/>
    <n v="0"/>
    <n v="479588.87655000004"/>
    <n v="196536.5258152"/>
    <n v="479588.87655000004"/>
    <m/>
    <m/>
    <m/>
    <m/>
    <m/>
    <m/>
    <m/>
  </r>
  <r>
    <s v="BOGOTA"/>
    <x v="0"/>
    <x v="0"/>
    <n v="11001"/>
    <n v="2527322"/>
    <n v="75911"/>
    <s v="ORDEN DE CAMBIO"/>
    <s v="CUNDINAMARCA"/>
    <s v="BOGOTA"/>
    <s v="BARRIO EL RECUERDO BOGOTA 2"/>
    <s v="REDEBAN"/>
    <s v="FO-25-1308009"/>
    <d v="2025-07-30T11:53:00"/>
    <d v="2025-08-02T08:02:00"/>
    <m/>
    <s v="BASE DATAFONO"/>
    <s v="BASE DATAFONO"/>
    <s v="CB UNO A UNO"/>
    <s v="CB UNO A UNO"/>
    <s v="EJECUTADO_EXITOSO"/>
    <s v="EJECUTADO EXITOSO"/>
    <s v=" SE COMUNICA CB SR(A) JAIME, PARA SOLICITAR LE COLABOREN EN PEGARLE LA BASE QUE SE LE DESPEGO DE LA VITRINA. GRACIAS_x000a_0_x000a_01/08/2025 SE REALIZA INSTALACIÓN DE BASE A SOLICITUD DEL CLIENTE YA QUE EL CLIENTE SE LE ROMPIÓ LA ANTERIOR  CERRAR"/>
    <s v="VISITA_TÉCNICA"/>
    <s v="FA09Z440"/>
    <s v="TIPO I"/>
    <s v="TERRESTRE"/>
    <s v="GALINDO ROJAS LUIS FELIPE"/>
    <n v="1"/>
    <n v="0"/>
    <n v="65960.072302"/>
    <n v="75096.394270399993"/>
    <n v="65960.072302"/>
    <m/>
    <m/>
    <m/>
    <m/>
    <m/>
    <m/>
    <m/>
  </r>
  <r>
    <s v="BOGOTA"/>
    <x v="0"/>
    <x v="0"/>
    <n v="11001"/>
    <n v="13742048"/>
    <n v="13194"/>
    <s v="ORDEN DE CAMBIO"/>
    <s v="CUNDINAMARCA"/>
    <s v="BOGOTA"/>
    <s v="CENTRO COMERCIAL DIVER PLAZA"/>
    <s v="REDEBAN"/>
    <s v="FO-25-1316173"/>
    <d v="2025-07-31T12:35:00"/>
    <d v="2025-08-02T11:24:00"/>
    <m/>
    <s v="PINPAD"/>
    <s v="PINPAD"/>
    <s v="ROBUSTO"/>
    <s v="OPRAP"/>
    <s v="EJECUTADO_CANCELADO"/>
    <s v="PETICIÓN USUARIO"/>
    <s v="SOLICITUD DE PIN PAD_x000a_0_x000a_02/08/2025 SE REALIZA VISITA A DIRECCIÓN DE COMERCIO, CAJERA QUE ATIENDE INDICA QUE NO HAN SOLICITADO VISITA TÉCNICA NI ACCESORIOS PARA EL CB, SE INFORMA A COORDINACIÓN QUIEN AUTORIZA CIERRE DE LA ACTIVIDAD  CERRAR"/>
    <s v="VISITA_TÉCNICA"/>
    <n v="0"/>
    <s v="TIPO I"/>
    <s v="TERRESTRE"/>
    <s v="MURCIA HERNANDEZ HARVEY IGNACIO"/>
    <n v="1"/>
    <n v="0"/>
    <n v="65960.072302"/>
    <n v="75096.394270399993"/>
    <n v="65960.072302"/>
    <m/>
    <m/>
    <m/>
    <m/>
    <m/>
    <m/>
    <m/>
  </r>
  <r>
    <s v="BUCARAMANGA"/>
    <x v="1"/>
    <x v="1"/>
    <n v="68547"/>
    <n v="2535896"/>
    <n v="62411"/>
    <s v="ORDEN DE CAMBIO"/>
    <s v="SANTANDER"/>
    <s v="PIEDECUESTA"/>
    <s v="BARRIO SAN CRISTOBAL ETAPA 2 P"/>
    <s v="REDEBAN"/>
    <s v="FO-25-1316208"/>
    <d v="2025-07-31T17:56:00"/>
    <d v="2025-08-02T12:20:00"/>
    <m/>
    <s v="BASE DATAFONO"/>
    <s v="BASE DATAFONO"/>
    <s v="CB UNO A UNO"/>
    <s v="CB UNO A UNO"/>
    <s v="EJECUTADO_EXITOSO"/>
    <s v="EJECUTADO EXITOSO"/>
    <s v="SE COMUNICA CB SR(A) SILVIA DULCEY PARA SOLICITAR BASE DE DATAFONO POR QUE SE DESPEGO TODA Y NO SUJETA EL DATAFONO, GRACIAS RADICADO DE TPC 13845256_x000a_0_x000a_02/08/2025 SE VISITA COMERCIO SE VERIFICA LA BASE SE ENCUENTRA EN MALAS CONDICIONES Y SE REALIZA LA INSTALACIÓN DE UNA BASE PARA DATÁFONO OK, CB OPERATIVO  CERRAR"/>
    <s v="VISITA_TÉCNICA"/>
    <s v="HA00M907"/>
    <s v="TIPO II"/>
    <s v="TERRESTRE"/>
    <s v="BARAJAS BERMUDEZ YAHIR MAURICIO"/>
    <n v="1"/>
    <n v="0"/>
    <n v="144967.87232000002"/>
    <n v="140395.6348884"/>
    <n v="144967.87232000002"/>
    <m/>
    <m/>
    <m/>
    <m/>
    <m/>
    <m/>
    <m/>
  </r>
  <r>
    <s v="MONTERIA"/>
    <x v="4"/>
    <x v="4"/>
    <n v="23001"/>
    <n v="2537516"/>
    <n v="62262"/>
    <s v="ORDEN DE CAMBIO"/>
    <s v="CORDOBA"/>
    <s v="MONTERIA"/>
    <s v="BARRIO FURATENA MONTERIA 2"/>
    <s v="REDEBAN"/>
    <s v="FO-25-1316215"/>
    <d v="2025-08-01T08:39:00"/>
    <d v="2025-08-02T12:26:00"/>
    <m/>
    <s v="BASE DATAFONO"/>
    <s v="BASE DATAFONO"/>
    <s v="CB UNO A UNO"/>
    <s v="CB UNO A UNO"/>
    <s v="EJECUTADO_EXITOSO"/>
    <s v="EJECUTADO EXITOSO"/>
    <s v="SE COMUNICA CB SR(A) KARINA PARA SOLICITAR LA BASE DEL DATAFONO YA QUE NUNCA SE LA DEJARON. GRACIAS_x000a_0_x000a_02/08/2025 SE VISITA SITIO, SE INSTALA BASE DE DATAFONO CB INDICA QUE NO LE DEJARON.  CERRAR"/>
    <s v="VISITA_TÉCNICA"/>
    <s v="NA00K036"/>
    <s v="TIPO I"/>
    <s v="TERRESTRE"/>
    <s v="COGOLLO VERTEL EDER LUIS"/>
    <n v="1"/>
    <n v="0"/>
    <n v="65960.072302"/>
    <n v="75096.394270399993"/>
    <n v="65960.072302"/>
    <m/>
    <m/>
    <m/>
    <m/>
    <m/>
    <m/>
    <m/>
  </r>
  <r>
    <s v="CALI"/>
    <x v="5"/>
    <x v="5"/>
    <n v="19001"/>
    <n v="2528682"/>
    <n v="69031"/>
    <s v="ORDEN DE CAMBIO"/>
    <s v="CAUCA"/>
    <s v="POPAYAN"/>
    <s v="LA ESMERALDA POPAYAN 7"/>
    <s v="REDEBAN"/>
    <s v="FO-25-1308007"/>
    <d v="2025-07-30T15:36:00"/>
    <d v="2025-08-02T12:31:00"/>
    <m/>
    <s v="BASE DATAFONO"/>
    <s v="BASE DATAFONO"/>
    <s v="CB UNO A UNO"/>
    <s v="CB UNO A UNO"/>
    <s v="GESTIÓN_TELEFÓNICA"/>
    <s v="CANCELADO POR EL USUARIO"/>
    <s v="SE COMUNICA CB SR(A) LUISA, BASE DE DATAFONO SE DESPEGO, CB SOLICITA PRONTA COLABORACIÓN, GRACIAS RADICADO DE TPC 13825671_x000a_0_x000a_02/08/2025 SE REALIZA LLAMADA CELULAR CON LA SEÑORA LUISA INFORMA YA LOGRO PEGAR LA BASE OPERA OK CB CERRAR"/>
    <s v="SOPORTE_TELEFÓNICO"/>
    <n v="0"/>
    <s v="TIPO III"/>
    <s v="TERRESTRE"/>
    <s v="GIMBUEL LASSO LUIS GERMAN"/>
    <n v="0"/>
    <n v="0"/>
    <n v="41241.0800752"/>
    <n v="0"/>
    <n v="41241.0800752"/>
    <m/>
    <m/>
    <m/>
    <m/>
    <m/>
    <m/>
    <m/>
  </r>
  <r>
    <s v="MEDELLIN"/>
    <x v="2"/>
    <x v="2"/>
    <n v="5001"/>
    <n v="2533806"/>
    <n v="37968"/>
    <s v="ORDEN DE CAMBIO"/>
    <s v="ANTIOQUIA"/>
    <s v="MEDELLIN"/>
    <s v="BARRIO BELEN LAS MERCEDES MED"/>
    <s v="REDEBAN"/>
    <s v="FO-25-1313584"/>
    <d v="2025-07-31T12:23:00"/>
    <d v="2025-08-02T14:59:00"/>
    <m/>
    <s v="BASE DATAFONO"/>
    <s v="BASE DATAFONO"/>
    <s v="CB UNO A UNO"/>
    <s v="CB UNO A UNO"/>
    <s v="GESTIÓN_TELEFÓNICA"/>
    <s v="CANCELADO POR EL USUARIO"/>
    <s v="SE COMUNICA CB SR(A) PARA SOLICITAR LE COLABOREN COLOCANDO LA BASE QUE TIENE, ESTO DEBIDO A QUE SE DESPEGO DE DONDE ESTABA PUESTA, GRACIAS_x000a_0_x000a_02/08/2025 SE LLAMA AL NÚMERO INDICADO Y LA SEÑORA ELIZABETH PEREZ INDICA QUE NO NECESITA LA VISITA TÉCNICA PORQUE YA LA BASE LA PEGARON Y QUEDO MÁS FIRME QUE ANTES CERRAR"/>
    <s v="SOPORTE_TELEFÓNICO"/>
    <n v="0"/>
    <s v="TIPO I"/>
    <s v="TERRESTRE"/>
    <s v="RUA ALVAREZ RICHARD ANDRES"/>
    <n v="0"/>
    <n v="0"/>
    <n v="41241.0800752"/>
    <n v="0"/>
    <n v="41241.0800752"/>
    <m/>
    <m/>
    <m/>
    <m/>
    <m/>
    <m/>
    <m/>
  </r>
  <r>
    <s v="VILLAVICENCIO"/>
    <x v="3"/>
    <x v="3"/>
    <n v="50223"/>
    <n v="13792400"/>
    <n v="56768"/>
    <s v="ORDEN DE CAMBIO"/>
    <s v="META"/>
    <s v="CUBARRAL"/>
    <s v="BARRIO SAN ALEJO CUBARRAL 1"/>
    <s v="REDEBAN"/>
    <s v="FO-25-1320568"/>
    <d v="2025-08-01T16:53:00"/>
    <d v="2025-08-04T11:02:00"/>
    <m/>
    <s v="TRASLADO"/>
    <s v="TRASLADO EXTERNO"/>
    <s v="CB UNO A UNO"/>
    <s v="CB UNO A UNO"/>
    <s v="EJECUTADO_EXITOSO"/>
    <s v="EJECUTADO EXITOSO"/>
    <s v="SOLICITUD DE TRASLADO EXTERNO_x000a_0_x000a_04/08/2025 SE REALIZA TRASLADO EXITOSO OK SIN NOVEDADES  Se realiza traslado exitoso ok sin novedades "/>
    <s v="VISITA_TÉCNICA"/>
    <s v="TRNZZ789"/>
    <s v="TIPO II"/>
    <s v="TERRESTRE"/>
    <s v="CASTRILLON URREA LONDIER LEANDRO"/>
    <n v="1"/>
    <n v="0"/>
    <n v="144967.87232000002"/>
    <n v="140395.6348884"/>
    <n v="144967.87232000002"/>
    <m/>
    <m/>
    <m/>
    <m/>
    <m/>
    <m/>
    <m/>
  </r>
  <r>
    <s v="TUNJA"/>
    <x v="1"/>
    <x v="1"/>
    <n v="15469"/>
    <n v="13792799"/>
    <n v="76900"/>
    <s v="ORDEN DE CAMBIO"/>
    <s v="BOYACA"/>
    <s v="MONIQUIRA"/>
    <s v="BARRIO LA AURORA MONIQUIRA 1"/>
    <s v="REDEBAN"/>
    <s v="FO-25-1320571"/>
    <d v="2025-08-01T16:53:00"/>
    <d v="2025-08-04T11:47:00"/>
    <m/>
    <s v="TRASLADO"/>
    <s v="TRASLADO EXTERNO"/>
    <s v="CB UNO A UNO"/>
    <s v="CB UNO A UNO"/>
    <s v="EJECUTADO_EXITOSO"/>
    <s v="EJECUTADO EXITOSO"/>
    <s v="SOLICITUD DE TRASLADO EXTERNO_x000a_0_x000a_04/08/2025 SE VISITA CB TRASLADO EXTERNO... PRUEBAS EXITOSAS  NINGUNA "/>
    <s v="VISITA_TÉCNICA"/>
    <s v="A16ZZ199"/>
    <s v="TIPO II"/>
    <s v="TERRESTRE"/>
    <s v="GONZALEZ GONZALEZ MARIO ALBERTO"/>
    <n v="1"/>
    <n v="0"/>
    <n v="144967.87232000002"/>
    <n v="140395.6348884"/>
    <n v="144967.87232000002"/>
    <m/>
    <m/>
    <m/>
    <m/>
    <m/>
    <m/>
    <m/>
  </r>
  <r>
    <s v="CALI"/>
    <x v="5"/>
    <x v="5"/>
    <n v="19807"/>
    <n v="13789667"/>
    <n v="50878"/>
    <s v="ORDEN DE CAMBIO"/>
    <s v="CAUCA"/>
    <s v="TIMBIO"/>
    <s v="BARRIO CENTRO TIMBIO 1"/>
    <s v="REDEBAN"/>
    <s v="FO-25-1320560"/>
    <d v="2025-08-01T16:53:00"/>
    <d v="2025-08-04T12:30:00"/>
    <m/>
    <s v="TRASLADO"/>
    <s v="TRASLADO EXTERNO"/>
    <s v="CB UNO A UNO"/>
    <s v="CB UNO A UNO"/>
    <s v="EJECUTADO_EXITOSO"/>
    <s v="EJECUTADO EXITOSO"/>
    <s v="SOLICITUD DE TRASLADO EXTERNO_x000a_0_x000a_04/08/2025 SE INGRESA SE FORMATIO EQUIPO SE INSTALA SISTEMA OPERATIVO VERSIÓN CREACIÓN DE USUARIOS PRUEBAS OKAY TELECARGA DRNA CB YA CUENTA CON PUBLICIDAD  Se ingresa se formatio equipo se instala sistema operativo versión creación de usuarios pruebas okay telecarga DRNA cb ya cuenta con publicidad"/>
    <s v="VISITA_TÉCNICA"/>
    <s v="II01Z055"/>
    <s v="TIPO III"/>
    <s v="TERRESTRE"/>
    <s v="GIMBUEL LASSO LUIS GERMAN"/>
    <n v="1"/>
    <n v="0"/>
    <n v="275728.78077800001"/>
    <n v="196536.5258152"/>
    <n v="275728.78077800001"/>
    <m/>
    <m/>
    <m/>
    <m/>
    <m/>
    <m/>
    <m/>
  </r>
  <r>
    <s v="CALI"/>
    <x v="5"/>
    <x v="5"/>
    <n v="76001"/>
    <n v="2544519"/>
    <n v="46873"/>
    <s v="ORDEN DE CAMBIO"/>
    <s v="VALLE DEL CAUCA"/>
    <s v="CALI"/>
    <s v="BARRIO REMANSOS DE COMFANDI CA"/>
    <s v="REDEBAN"/>
    <s v="FO-25-1322970"/>
    <d v="2025-08-04T08:00:00"/>
    <d v="2025-08-04T13:20:00"/>
    <m/>
    <s v="BASE DATAFONO"/>
    <s v="BASE DATAFONO"/>
    <s v="CB UNO A UNO"/>
    <s v="CB UNO A UNO"/>
    <s v="EJECUTADO_CANCELADO"/>
    <s v="USUARIO NO RECIBE PEDIDO"/>
    <s v="SE COMUNICA CB SR(A) JHONNY PARA SOLICITAR BASE DE DATÁFONO, INDICA QUE LA QUE TIENE AHORA YA NO SOSTIENE EL DATÁFONO, SE CAE Y LO TIENE CON UNOS CAUCHOS. GRACIAS_x000a_0_x000a_04/08/2025 NO SE CAMBIA BASE PARA DATAFONO YA QUE EL CLIENTE PEDIA UNA DE LAS MISMA SE LE EXPLICA QUE DE ESAS YA NO BIENEN Y NO QUISO LA INSTALACIÓN  CERRAR"/>
    <s v="VISITA_TÉCNICA"/>
    <s v="AD00A034"/>
    <s v="TIPO I"/>
    <s v="TERRESTRE"/>
    <s v="CUERO RUIZ JHONNY"/>
    <n v="1"/>
    <n v="0"/>
    <n v="65960.072302"/>
    <n v="75096.394270399993"/>
    <n v="65960.072302"/>
    <m/>
    <m/>
    <m/>
    <m/>
    <m/>
    <m/>
    <m/>
  </r>
  <r>
    <s v="MEDELLIN"/>
    <x v="2"/>
    <x v="2"/>
    <n v="5001"/>
    <n v="13807929"/>
    <n v="71800"/>
    <s v="ORDEN DE CAMBIO"/>
    <s v="ANTIOQUIA"/>
    <s v="MEDELLIN"/>
    <s v="BARRIO TRINIDAD MEDELLIN ANTIO"/>
    <s v="REDEBAN"/>
    <s v="FO-25-1320578"/>
    <d v="2025-08-01T16:53:00"/>
    <d v="2025-08-04T13:51:00"/>
    <m/>
    <s v="TRASLADO"/>
    <s v="TRASLADO EXTERNO"/>
    <s v="CB UNO A UNO"/>
    <s v="CB UNO A UNO"/>
    <s v="EJECUTADO_EXITOSO"/>
    <s v="EJECUTADO EXITOSO"/>
    <s v="SOLICITUD DE TRASLADO EXTERNO_x000a_0_x000a_04/08/2025 SE TRASLADAN EQUIPOS OK  Se trasladan equipos ok "/>
    <s v="VISITA_TÉCNICA"/>
    <s v="A30TZ858"/>
    <s v="TIPO I"/>
    <s v="TERRESTRE"/>
    <s v="QUINTERO SANCHEZ JUAN SEBASTIAN"/>
    <n v="1"/>
    <n v="0"/>
    <n v="65960.072302"/>
    <n v="75096.394270399993"/>
    <n v="65960.072302"/>
    <m/>
    <m/>
    <m/>
    <m/>
    <m/>
    <m/>
    <m/>
  </r>
  <r>
    <s v="VILLAVICENCIO"/>
    <x v="3"/>
    <x v="3"/>
    <n v="50001"/>
    <n v="13797878"/>
    <n v="79202"/>
    <s v="ORDEN DE CAMBIO"/>
    <s v="META"/>
    <s v="VILLAVICENCIO"/>
    <s v="BARRIO OLIMPICO VILLAVICENCIO 4"/>
    <s v="REDEBAN"/>
    <s v="FO-25-1320564"/>
    <d v="2025-08-01T16:53:00"/>
    <d v="2025-08-04T14:50:00"/>
    <m/>
    <s v="TRASLADO"/>
    <s v="TRASLADO EXTERNO"/>
    <s v="CB UNO A UNO"/>
    <s v="CB UNO A UNO"/>
    <s v="EJECUTADO_EXITOSO"/>
    <s v="EJECUTADO EXITOSO"/>
    <s v="SOLICITUD DE TRASLADO EXTERNO_x000a_0_x000a_04/08/2025 SE REALIZA TRASLADO ENTREGANDO OPERATIVO SIN NOVEDAD SE REALIZA PRUEBA BÁSICAS OK  Se realiza entrega sin. Noveda "/>
    <s v="VISITA_TÉCNICA"/>
    <s v="A4UZZ556"/>
    <s v="TIPO I"/>
    <s v="TERRESTRE"/>
    <s v="ROZO JIMENEZ EDGAR ARMANDO"/>
    <n v="1"/>
    <n v="0"/>
    <n v="65960.072302"/>
    <n v="75096.394270399993"/>
    <n v="65960.072302"/>
    <m/>
    <m/>
    <m/>
    <m/>
    <m/>
    <m/>
    <m/>
  </r>
  <r>
    <s v="BARRANQUILLA"/>
    <x v="4"/>
    <x v="4"/>
    <n v="8001"/>
    <n v="13783584"/>
    <n v="73803"/>
    <s v="ORDEN DE CAMBIO"/>
    <s v="ATLANTICO"/>
    <s v="BARRANQUILLA"/>
    <s v="BARRIO LOS PINOS BARRANQUILLA"/>
    <s v="REDEBAN"/>
    <s v="FO-25-1320576"/>
    <d v="2025-08-01T16:53:00"/>
    <d v="2025-08-04T16:00:00"/>
    <m/>
    <s v="TRASLADO"/>
    <s v="TRASLADO EXTERNO"/>
    <s v="CB UNO A UNO"/>
    <s v="CB UNO A UNO"/>
    <s v="EJECUTADO_EXITOSO"/>
    <s v="EJECUTADO EXITOSO"/>
    <s v="SOLICITUD DE TRASLADO EXTERNO_x000a_0_x000a_04/08/2025 SE REALIZA TRASLADO EXTERNO DEL CB , PASA DE LA KRA 30 # 55-55 A LA NUEVA DIRECCIÓN CALLE 43 # 41-37 Ok"/>
    <s v="VISITA_TÉCNICA"/>
    <s v="EG0FZ769"/>
    <s v="TIPO I"/>
    <s v="TERRESTRE"/>
    <s v="DE AVILA SIADES ALBERTO ENRIQUE"/>
    <n v="1"/>
    <n v="0"/>
    <n v="65960.072302"/>
    <n v="75096.394270399993"/>
    <n v="65960.072302"/>
    <m/>
    <m/>
    <m/>
    <m/>
    <m/>
    <m/>
    <m/>
  </r>
  <r>
    <s v="BOGOTA"/>
    <x v="0"/>
    <x v="0"/>
    <n v="11001"/>
    <n v="13818981"/>
    <n v="78974"/>
    <s v="ORDEN DE CAMBIO"/>
    <s v="CUNDINAMARCA"/>
    <s v="BOGOTA"/>
    <s v="PTM BOGOTA PUNTOSERVIS BOGOTA"/>
    <s v="REDEBAN"/>
    <s v="FO-25-1322529 | FO-25-1316177"/>
    <d v="2025-07-31T12:35:00"/>
    <d v="2025-08-05T09:06:00"/>
    <m/>
    <s v="PINPAD"/>
    <s v="PINPAD"/>
    <s v="AGREGADOR"/>
    <s v="COMCARD - PTM"/>
    <s v="EJECUTADO_EXITOSO"/>
    <s v="EJECUTADO EXITOSO"/>
    <s v="SOLICITUD DE PIN PAD_x000a_0_x000a_02/08/2025 SE LLEGA A LA DIRECCIÓN INDICADA, SE REALIZA CAMBIO DE DATAFONO POR COMBO DESK 2600+1600, PERO DATÁFONO DESK 2600 CON FALLOS  Y DEBIDO A QUE NO HAY SOPORTE DE REDEBAN NI SE TIENEN MÁS COMBOS EN STOCK SE INSTALA DATAFONO DESK 3500 SE DEJA CB FUNCIONANDO PERO SIN PINPAD , SE REPROGRAMA INSTALACIÓN DE PINPAD  REPROGRAMAR_x000a_0_x000a_04/08/2025 DURANTE LA VISITA TECNICA SE REALIZAR LA INSTALACIÓN DE DATAFONO, PIN PAD Y HUB CON LAS PRUEBAS OK PARÁMETROS OK USUARIOS OK A CONFORMIDAD DEL CLIENTE  CERRAR"/>
    <s v="VISITA_TÉCNICA"/>
    <s v="FATZZ876-LMQZZ765"/>
    <s v="TIPO I"/>
    <s v="TERRESTRE"/>
    <s v="GALEANO SORIANO JUAN DAVID"/>
    <n v="2"/>
    <n v="0"/>
    <n v="65960.072302"/>
    <n v="75096.394270399993"/>
    <n v="131920.144604"/>
    <m/>
    <m/>
    <m/>
    <m/>
    <m/>
    <m/>
    <m/>
  </r>
  <r>
    <s v="TUNJA"/>
    <x v="1"/>
    <x v="1"/>
    <n v="15135"/>
    <n v="2527028"/>
    <n v="76247"/>
    <s v="ORDEN DE CAMBIO"/>
    <s v="BOYACA"/>
    <s v="CAMPOHERMOSO"/>
    <s v="BARRIO CENTRO CAMPOHERMOSO"/>
    <s v="REDEBAN"/>
    <s v="FO-25-1308013"/>
    <d v="2025-07-30T11:28:00"/>
    <d v="2025-08-05T10:27:00"/>
    <m/>
    <s v="BASE DATAFONO"/>
    <s v="BASE DATAFONO"/>
    <s v="CB UNO A UNO"/>
    <s v="CB UNO A UNO"/>
    <s v="EJECUTADO_EXITOSO"/>
    <s v="EJECUTADO EXITOSO"/>
    <s v=" SE COMUNICA CB SR(A) NUBIA RODRIGUEZ PARA REPORTAR SE LE DESPEGO LA BASE AL DATAFONO, SOLICITA UNA NUEVA GRACIAS_x000a_0_x000a_05/08/2025 SE REALIZA INSTALACION DE BASE PARA DATAFONO POR DAÑO EN BASE ANTERIOR.  CERRAR"/>
    <s v="VISITA_TÉCNICA"/>
    <s v="EG0OZ107"/>
    <s v="TIPO IV"/>
    <s v="TERRESTRE"/>
    <s v="SOLER HOYOS CRISTIAN LEONARDO"/>
    <n v="1"/>
    <n v="0"/>
    <n v="479588.87655000004"/>
    <n v="196536.5258152"/>
    <n v="479588.87655000004"/>
    <m/>
    <m/>
    <m/>
    <m/>
    <m/>
    <m/>
    <m/>
  </r>
  <r>
    <s v="MEDELLIN"/>
    <x v="2"/>
    <x v="2"/>
    <n v="5001"/>
    <n v="2541293"/>
    <n v="79164"/>
    <s v="ORDEN DE CAMBIO"/>
    <s v="ANTIOQUIA"/>
    <s v="MEDELLIN"/>
    <s v="BARRIO LOMA DE LOS BERNAL MEDELLIN 1"/>
    <s v="REDEBAN"/>
    <s v="FO-25-1318913"/>
    <d v="2025-08-01T15:34:00"/>
    <d v="2025-08-05T10:41:00"/>
    <m/>
    <s v="BASE DATAFONO"/>
    <s v="BASE DATAFONO"/>
    <s v="CB UNO A UNO"/>
    <s v="CB UNO A UNO"/>
    <s v="EJECUTADO_EXITOSO"/>
    <s v="EJECUTADO EXITOSO"/>
    <s v=" SE COMUNICA CB SR(A) LICETH, SOLICITA COLABORACIÓN PARA QUE LE PEGUEN LA BASE A LA VITRINA YA QUE SE DESPEGO, Y SE CAE EL DATAFONO MUCHAS GRACIAS RADICADO DE TPC 13850764_x000a_0_x000a_04/08/2025 SE REALIZA CAMBIO DE BASE DE DATAFONO DEBIDO A ROTURA DE BASE CERRAR"/>
    <s v="VISITA_TÉCNICA"/>
    <s v="SASZZ739"/>
    <s v="TIPO I"/>
    <s v="TERRESTRE"/>
    <s v="QUINTERO SANCHEZ JUAN SEBASTIAN"/>
    <n v="1"/>
    <n v="0"/>
    <n v="65960.072302"/>
    <n v="75096.394270399993"/>
    <n v="65960.072302"/>
    <m/>
    <m/>
    <m/>
    <m/>
    <m/>
    <m/>
    <m/>
  </r>
  <r>
    <s v="CALI"/>
    <x v="5"/>
    <x v="5"/>
    <n v="76001"/>
    <n v="13820032"/>
    <n v="66594"/>
    <s v="ORDEN DE CAMBIO"/>
    <s v="VALLE DEL CAUCA"/>
    <s v="CALI"/>
    <s v="BARRIO LOS LAGOS CALI 2"/>
    <s v="REDEBAN"/>
    <s v="FO-25-1320547"/>
    <d v="2025-08-01T16:53:00"/>
    <d v="2025-08-05T10:47:00"/>
    <m/>
    <s v="PINPAD"/>
    <s v="PINPAD"/>
    <s v="CB UNO A UNO"/>
    <s v="CB UNO A UNO"/>
    <s v="EJECUTADO_CANCELADO"/>
    <s v="PETICIÓN RED"/>
    <s v="SOLICITUD DE PINPAD_x000a_0_x000a_05/08/2025 SE VISITA EL COMERCIO, SE OBSERVA QUE EL CLIENTE TIENE PUBLICIDAD INSTALA DE OTRA ENTIDAD EFECTY EN EL LOCAL, SE ESCALA A REDEBAN INFORMA QUE SE CANCELA LA INSTALACIÓN DEL PINPAD NO ES PERMITIDO TENER OTRA ENTIDAD BANCARIA, CLIENTE EXPLICA QUE YA NO TIENE EFECTY PERO NO LE HAN QUITADO LA PUBLICIDAD, LE EXPLICÓ QUE CUANDO YA NO TENGA PUBLICIDAD DE EFECTY LLAME AL BANCO HACER DE NUEVO LA SOLICITUD DEL PINPAD  CERRAR"/>
    <s v="VISITA_TÉCNICA"/>
    <n v="0"/>
    <s v="TIPO I"/>
    <s v="TERRESTRE"/>
    <s v="MONTERO MUESES GIAN CARLO"/>
    <n v="1"/>
    <n v="0"/>
    <n v="65960.072302"/>
    <n v="75096.394270399993"/>
    <n v="65960.072302"/>
    <m/>
    <m/>
    <m/>
    <m/>
    <m/>
    <m/>
    <m/>
  </r>
  <r>
    <s v="BOGOTA"/>
    <x v="0"/>
    <x v="0"/>
    <n v="11001"/>
    <n v="2539489"/>
    <n v="25841"/>
    <s v="ORDEN DE CAMBIO"/>
    <s v="CUNDINAMARCA"/>
    <s v="BOGOTA"/>
    <s v="REDY SANTA HELENITA"/>
    <s v="REDEBAN"/>
    <s v="FO-25-1318917"/>
    <d v="2025-08-01T11:27:00"/>
    <d v="2025-08-05T10:49:00"/>
    <m/>
    <s v="BASE DATAFONO"/>
    <s v="BASE DATAFONO"/>
    <s v="ROBUSTO"/>
    <s v="REDY"/>
    <s v="EJECUTADO_CANCELADO"/>
    <s v="USUARIO NO RECIBE PEDIDO"/>
    <s v="SE COMUNICA CB SR(A)MAYERLI PERLTA PARA SOLICITA LE PEGUEN LA BASE YA QUE ESTA SUELTA, GRACIAS_x000a_0_x000a_05/08/2025 SE VISITA CB POR FALLA EN BASE DE DATAFONO SUELTA AL LLEGAR AL PUNTO CLIENTE CONFIRMA QUE EL DÍA VIERNES FUE UN TÉCNICO Y REALIZÓ EL MANTENIMIENTO CORRESPONDIENTE Y YA NO NECESITA LA BASE ,SE PROCEDE A CERRAR ACTIVIDAD SIN MÁS NOVEDAD  CERRAR"/>
    <s v="VISITA_TÉCNICA"/>
    <n v="0"/>
    <s v="TIPO I"/>
    <s v="TERRESTRE"/>
    <s v="ROMERO ROJAS BREIDY JHOHAN"/>
    <n v="1"/>
    <n v="0"/>
    <n v="65960.072302"/>
    <n v="75096.394270399993"/>
    <n v="65960.072302"/>
    <m/>
    <m/>
    <m/>
    <m/>
    <m/>
    <m/>
    <m/>
  </r>
  <r>
    <s v="CALI"/>
    <x v="5"/>
    <x v="5"/>
    <n v="76520"/>
    <n v="13822344"/>
    <n v="39121"/>
    <s v="ORDEN DE CAMBIO"/>
    <s v="VALLE DEL CAUCA"/>
    <s v="PALMIRA"/>
    <s v="BARRIO CENTRO PALMIRA 3"/>
    <s v="REDEBAN"/>
    <s v="FO-25-1320557"/>
    <d v="2025-08-01T16:53:00"/>
    <d v="2025-08-05T10:56:00"/>
    <m/>
    <s v="PINPAD"/>
    <s v="PINPAD"/>
    <s v="CB UNO A UNO"/>
    <s v="CB UNO A UNO"/>
    <s v="EJECUTADO_EXITOSO"/>
    <s v="EJECUTADO EXITOSO"/>
    <s v="SOLICITUD DE PINPAD_x000a_0_x000a_05/08/2025 EN LA VISITA TÉCNICA SE REALIZÓ LA INSTALACIÓN DE PINPAD DESK 1600,SE CAMBIA DATÁFONO DESK 3500 POR TECNOLOGÍA DESK 2600,SE INSTALA MAGIC BOX 2600,SE INSTALA EL SISTEMA OPERATIVO Y VERSIÓN 10.3N,SE CREARON LOS USUARIOS Y SE REALIZARON LAS PRUEBAS DEJANDO EL SERVICIO OPERANDO SIN FALLAS Y SIN NOVEDAD  CERRAR"/>
    <s v="VISITA_TÉCNICA"/>
    <s v="TV009829"/>
    <s v="TIPO I"/>
    <s v="TERRESTRE"/>
    <s v="SANCHEZ URREGO ROBINSON DAVID"/>
    <n v="1"/>
    <n v="0"/>
    <n v="65960.072302"/>
    <n v="75096.394270399993"/>
    <n v="65960.072302"/>
    <m/>
    <m/>
    <m/>
    <m/>
    <m/>
    <m/>
    <m/>
  </r>
  <r>
    <s v="TUNJA"/>
    <x v="1"/>
    <x v="1"/>
    <n v="15176"/>
    <n v="2541661"/>
    <n v="76795"/>
    <s v="ORDEN DE CAMBIO"/>
    <s v="BOYACA"/>
    <s v="CHIQUINQUIRA"/>
    <s v="BARRIO VEDERA SUCRE OCCIDENTAL CHIQUINQUIRA"/>
    <s v="REDEBAN"/>
    <s v="FO-25-1318911"/>
    <d v="2025-08-01T15:53:00"/>
    <d v="2025-08-05T13:36:00"/>
    <m/>
    <s v="BASE DATAFONO"/>
    <s v="BASEDATAFONO"/>
    <s v="CB UNO A UNO"/>
    <s v="CB UNO A UNO"/>
    <s v="EJECUTADO_EXITOSO"/>
    <s v="EJECUTADO EXITOSO"/>
    <s v="SE COMUNICA CB SR(A) SR SEGUNDO, PARA SOLICITAR QUE LE PEGUEN LA BASE DEL DATAFONO, YA QUE LA BASE DEL DATAFONO SE DESPEGO, SE SOLICITA DE SU AYUDA, GRACIAS RADICADO DE TPC 13850947_x000a_0_x000a_05/08/2025 SE VISITA CB CAMBIO DE BASE POR DAÑO...PRUEBAS EXITOSAS  CERRAR"/>
    <s v="VISITA_TÉCNICA"/>
    <s v="105ZZ341"/>
    <s v="TIPO III"/>
    <s v="TERRESTRE"/>
    <s v="GONZALEZ GONZALEZ MARIO ALBERTO"/>
    <n v="1"/>
    <n v="0"/>
    <n v="275728.78077800001"/>
    <n v="196536.5258152"/>
    <n v="275728.78077800001"/>
    <m/>
    <m/>
    <m/>
    <m/>
    <m/>
    <m/>
    <m/>
  </r>
  <r>
    <s v="MONTERIA"/>
    <x v="4"/>
    <x v="4"/>
    <n v="5250"/>
    <n v="13810856"/>
    <n v="58297"/>
    <s v="ORDEN DE CAMBIO"/>
    <s v="ANTIOQUIA"/>
    <s v="EL BAGRE"/>
    <s v="BARRIO BRR EL PORVENIR EL BAGR"/>
    <s v="REDEBAN"/>
    <s v="FO-25-1302342"/>
    <d v="2025-07-29T15:46:00"/>
    <d v="2025-08-05T13:59:00"/>
    <m/>
    <s v="PINPAD"/>
    <s v="PINPAD"/>
    <s v="CB UNO A UNO"/>
    <s v="CB UNO A UNO"/>
    <s v="EJECUTADO_EXITOSO"/>
    <s v="EJECUTADO EXITOSO"/>
    <s v="SOLICITUD DE PIN PAD_x000a_0_x000a_05/08/2025 SE REALIZÓ INSTALACIÓN DE PINPAD OK, PRUEBAS OK, TELECARGA DRNA. CERRAR"/>
    <s v="VISITA_TÉCNICA"/>
    <s v="IMZZZ418"/>
    <s v="TIPO IV"/>
    <s v="TERRESTRE"/>
    <s v="CALDERA SALCEDO CARLOS JULIO"/>
    <n v="1"/>
    <n v="0"/>
    <n v="479588.87655000004"/>
    <n v="196536.5258152"/>
    <n v="479588.87655000004"/>
    <m/>
    <m/>
    <m/>
    <m/>
    <m/>
    <m/>
    <m/>
  </r>
  <r>
    <s v="MEDELLIN"/>
    <x v="2"/>
    <x v="2"/>
    <n v="5212"/>
    <n v="2543542"/>
    <n v="40686"/>
    <s v="ORDEN DE CAMBIO"/>
    <s v="ANTIOQUIA"/>
    <s v="COPACABANA"/>
    <s v="PTM COPACABANA SMOKESHOP"/>
    <s v="REDEBAN"/>
    <s v="FO-25-1321046"/>
    <d v="2025-08-02T11:22:00"/>
    <d v="2025-08-05T14:38:00"/>
    <m/>
    <s v="BASE DATAFONO"/>
    <s v="BASEDATAFONO"/>
    <s v="AGREGADOR"/>
    <s v="COMCARD - PTM"/>
    <s v="EJECUTADO_EXITOSO"/>
    <s v="EJECUTADO EXITOSO"/>
    <s v=" SE COMUNICA LUZ PARA SOLICITAR BASE PARA EL DATÁFONO PORQUE NO TIENE, GRACIAS_x000a_0_x000a_05/08/2025 SE REALIZA INSTALACIÓN DE BASE DE DATAFONO YA QUE EL USUARIO NO CUENTA CON BASE  CERRAR"/>
    <s v="VISITA_TÉCNICA"/>
    <s v="AA0NZ736"/>
    <s v="TIPO I"/>
    <s v="TERRESTRE"/>
    <s v="ZAPATA LOPEZ EDWARD ASDRUBAL"/>
    <n v="1"/>
    <n v="0"/>
    <n v="65960.072302"/>
    <n v="75096.394270399993"/>
    <n v="65960.072302"/>
    <m/>
    <m/>
    <m/>
    <m/>
    <m/>
    <m/>
    <m/>
  </r>
  <r>
    <s v="MEDELLIN"/>
    <x v="2"/>
    <x v="2"/>
    <n v="5088"/>
    <n v="2543705"/>
    <n v="77830"/>
    <s v="ORDEN DE CAMBIO"/>
    <s v="ANTIOQUIA"/>
    <s v="BELLO"/>
    <s v="BARRIO BELLO BELLO 24"/>
    <s v="REDEBAN"/>
    <s v="FO-25-1321596"/>
    <d v="2025-08-04T08:00:00"/>
    <d v="2025-08-05T14:43:00"/>
    <m/>
    <s v="BASE DATAFONO"/>
    <s v="BASEDATAFONO"/>
    <s v="CB UNO A UNO"/>
    <s v="CB UNO A UNO"/>
    <s v="EJECUTADO_EXITOSO"/>
    <s v="EJECUTADO EXITOSO"/>
    <s v=" LINA 77830 SE COMUNICA PARA SOLICITAR ENVIÓ DE LA CINTA PARA PEGAR LA BASE DEL DATAFONO YA QUE SE DESPEGÓ, NO SOLICITA UNA BASE SINO ÚNICAMENTE LA CINTA O PEGANTE PARA VOLVER A PEGARLA. GRACIAS_x000a_0_x000a_05/08/2025 SE REALIZA INSTALACIÓN DE BASE DE DATAFONO YA QUE LA ANTERIOR SE DETERIORO OK CERRAR"/>
    <s v="VISITA_TÉCNICA"/>
    <s v="A1KZZ499"/>
    <s v="TIPO I"/>
    <s v="TERRESTRE"/>
    <s v="ZAPATA LOPEZ EDWARD ASDRUBAL"/>
    <n v="1"/>
    <n v="0"/>
    <n v="65960.072302"/>
    <n v="75096.394270399993"/>
    <n v="65960.072302"/>
    <m/>
    <m/>
    <m/>
    <m/>
    <m/>
    <m/>
    <m/>
  </r>
  <r>
    <s v="BOGOTA"/>
    <x v="0"/>
    <x v="0"/>
    <n v="25473"/>
    <n v="2546361"/>
    <n v="60779"/>
    <s v="ORDEN DE CAMBIO"/>
    <s v="CUNDINAMARCA"/>
    <s v="MOSQUERA"/>
    <s v="DISTRICOL ACUARELAS"/>
    <s v="REDEBAN"/>
    <s v="FO-25-1324723"/>
    <d v="2025-08-04T09:19:00"/>
    <d v="2025-08-05T14:56:00"/>
    <m/>
    <s v="BASE DATAFONO"/>
    <s v="BASEDATAFONO"/>
    <s v="AGREGADOR"/>
    <s v="DISTRICOL"/>
    <s v="EJECUTADO_EXITOSO"/>
    <s v="EJECUTADO EXITOSO"/>
    <s v="SE COMUNICA ROSA PARA SOLICITAR BASE DEL DATAFONO YA QUE LA QUE TIENE ESTA DESPEGADA, POR FAVOR COLABORARLE. INDICA QUE POR FAVOR TENER EN CUENTA EL HORIA 8:00 AM -11:30 PM A 1:30 PM -5:30 PM_x000a_0_x000a_05/08/2025 AJUSTE  DE LA BASE DEL DATAFONO SE ENTREGA SERVICIO OPERATIVO  CERRAR"/>
    <s v="VISITA_TÉCNICA"/>
    <s v="FUA0G663"/>
    <s v="TIPO I"/>
    <s v="TERRESTRE"/>
    <s v="HERNANDEZ NARANJO OSCAR EDUARDO"/>
    <n v="1"/>
    <n v="0"/>
    <n v="65960.072302"/>
    <n v="75096.394270399993"/>
    <n v="65960.072302"/>
    <m/>
    <m/>
    <m/>
    <m/>
    <m/>
    <m/>
    <m/>
  </r>
  <r>
    <s v="APARTADO"/>
    <x v="2"/>
    <x v="2"/>
    <n v="5147"/>
    <n v="13850092"/>
    <n v="79886"/>
    <s v="ORDEN DE CAMBIO"/>
    <s v="ANTIOQUIA"/>
    <s v="CAREPA"/>
    <s v="DISTRICOL COOTRANSCAR"/>
    <s v="REDEBAN"/>
    <s v="FO-25-1328408"/>
    <d v="2025-08-04T13:59:00"/>
    <d v="2025-08-06T11:39:00"/>
    <m/>
    <s v="PINPAD"/>
    <s v="PINPAD"/>
    <s v="AGREGADOR"/>
    <s v="DISTRICOL"/>
    <s v="EJECUTADO_EXITOSO"/>
    <s v="EJECUTADO EXITOSO"/>
    <s v="06/08/2025 / SE HACE CAMBIO DE DATAFONO LA USUARIA SOLICITA PID PAD POR QUE INSTALARON CABINA DE SEGURIDAD Y EL PID PAD SOLO ES COMPATIBLE CON EL DATAFONO DESK 2600 Y ACTUALMENTE HAY UN TETRA 3500. _x000a_SE HACEN PRUEBAS DE RETIRO, CONSIGNACION Y CONSULTA DE SALDO, PRUEBA DE LECATORA DE BARRA Y QUEDA TODO FUNCIONANDO CORRECTAMENTE"/>
    <s v="VISITA_TÉCNICA"/>
    <s v="SAUZZ945"/>
    <s v="TIPO I"/>
    <s v="TERRESTRE"/>
    <s v="SALDARRIAGA MIRANDA SANTIAGO"/>
    <n v="1"/>
    <n v="0"/>
    <n v="65960.072302"/>
    <n v="75096.394270399993"/>
    <n v="65960.072302"/>
    <m/>
    <m/>
    <m/>
    <m/>
    <m/>
    <m/>
    <m/>
  </r>
  <r>
    <s v="BOGOTA"/>
    <x v="0"/>
    <x v="0"/>
    <n v="11001"/>
    <n v="2542519"/>
    <n v="62630"/>
    <s v="ORDEN DE CAMBIO"/>
    <s v="CUNDINAMARCA"/>
    <s v="BOGOTA"/>
    <s v="PAGAFACIL  SAN ANDRESITO SAN"/>
    <s v="REDEBAN"/>
    <s v="FO-25-1319986"/>
    <d v="2025-08-04T09:00:00"/>
    <d v="2025-08-06T11:43:00"/>
    <m/>
    <s v="BASE DATAFONO"/>
    <s v="BASE DATAFONO"/>
    <s v="ROBUSTO"/>
    <s v="PAGAFACIL"/>
    <s v="EJECUTADO_EXITOSO"/>
    <s v="EJECUTADO EXITOSO"/>
    <s v="06/08/2025 / INSTALACIÓN DE 3 BASES PARA DATAFONO SOLICITADAS POR CLIENTE SE DEJAN INSTALADASOK  YA QUE SE DESPEGARON Y SE CAEN CADA RATO "/>
    <s v="VISITA_TÉCNICA"/>
    <s v="FUA0P414 - FUA0P413 - NA00O885"/>
    <s v="TIPO I"/>
    <s v="TERRESTRE"/>
    <s v="GOMEZ VEGA DAVID SNEYDER"/>
    <n v="1"/>
    <n v="0"/>
    <n v="65960.072302"/>
    <n v="75096.394270399993"/>
    <n v="65960.072302"/>
    <m/>
    <m/>
    <m/>
    <m/>
    <m/>
    <m/>
    <m/>
  </r>
  <r>
    <s v="MEDELLIN"/>
    <x v="2"/>
    <x v="2"/>
    <n v="5376"/>
    <n v="2529668"/>
    <n v="35563"/>
    <s v="ORDEN DE CAMBIO"/>
    <s v="ANTIOQUIA"/>
    <s v="LA CEJA"/>
    <s v="COMCARD LA CEJA COMPUARTE"/>
    <s v="REDEBAN"/>
    <s v="FO-25-1309890"/>
    <d v="2025-07-30T16:47:00"/>
    <d v="2025-08-06T12:02:00"/>
    <m/>
    <s v="BASE DATAFONO"/>
    <s v="BASE DATAFONO"/>
    <s v="AGREGADOR"/>
    <s v="COMCARD - PTM"/>
    <s v="EJECUTADO_EXITOSO"/>
    <s v="EJECUTADO EXITOSO"/>
    <s v="06/08/2025 / SE INSTALA BASE YA QUE LA ANTERIOR SE QUEBRÓ "/>
    <s v="VISITA_TÉCNICA"/>
    <s v="AA004669"/>
    <s v="TIPO II"/>
    <s v="TERRESTRE"/>
    <s v="ALVAREZ ARENAS VICTOR HUGO"/>
    <n v="1"/>
    <n v="0"/>
    <n v="144967.87232000002"/>
    <n v="140395.6348884"/>
    <n v="144967.87232000002"/>
    <m/>
    <m/>
    <m/>
    <m/>
    <m/>
    <m/>
    <m/>
  </r>
  <r>
    <s v="MEDELLIN"/>
    <x v="2"/>
    <x v="2"/>
    <n v="5079"/>
    <n v="2538504"/>
    <n v="56826"/>
    <s v="ORDEN DE CAMBIO"/>
    <s v="ANTIOQUIA"/>
    <s v="BARBOSA"/>
    <s v="BARRIO BARBOSA BARBOSA 3"/>
    <s v="REDEBAN"/>
    <s v="FO-25-1316213"/>
    <d v="2025-08-01T09:58:00"/>
    <d v="2025-08-06T13:08:00"/>
    <m/>
    <s v="BASE DATAFONO"/>
    <s v="BASE DATAFONO"/>
    <s v="CB UNO A UNO"/>
    <s v="CB UNO A UNO"/>
    <s v="EJECUTADO_EXITOSO"/>
    <s v="EJECUTADO EXITOSO"/>
    <s v="06/08/2025 / SE REALIZÓ FIJADO DE BASE YA QUE LA ANTERIOR SE DESPESGO  / 04/08/2025 POR RETRASO EN VISITA POR CAÍDA DE PLATAFORMA NO SE ALCANZÓ A VISITAR"/>
    <s v="VISITA_TÉCNICA"/>
    <s v="IIOZZ174"/>
    <s v="TIPO II"/>
    <s v="TERRESTRE"/>
    <s v="CASTAÑEDA PALACIO CARLOS FELIPE"/>
    <n v="1"/>
    <n v="0"/>
    <n v="144967.87232000002"/>
    <n v="140395.6348884"/>
    <n v="144967.87232000002"/>
    <m/>
    <m/>
    <m/>
    <m/>
    <m/>
    <m/>
    <m/>
  </r>
  <r>
    <s v="BUCARAMANGA"/>
    <x v="1"/>
    <x v="1"/>
    <n v="68547"/>
    <n v="2556369"/>
    <n v="75280"/>
    <s v="ORDEN DE CAMBIO"/>
    <s v="SANTANDER"/>
    <s v="PIEDECUESTA"/>
    <s v="BARRIO VEREDA LOS CUROS PIEDEC"/>
    <s v="REDEBAN"/>
    <s v="FO-25-1333260"/>
    <d v="2025-08-05T12:11:00"/>
    <d v="2025-08-06T13:21:00"/>
    <m/>
    <s v="BASE DATAFONO"/>
    <s v="BASE DATAFONO"/>
    <s v="CB UNO A UNO"/>
    <s v="CB UNO A UNO"/>
    <s v="EJECUTADO_EXITOSO"/>
    <s v="EJECUTADO EXITOSO"/>
    <s v="06/08/2025 / SE VISITA COMERCIO SE REALIZA EL CAMBIO DE BASE PARA DATÁFONO POR DAÑO , CB OPERATIVO "/>
    <s v="VISITA_TÉCNICA"/>
    <s v="EXZZZ720"/>
    <s v="TIPO II"/>
    <s v="TERRESTRE"/>
    <s v="BARAJAS BERMUDEZ YAHIR MAURICIO"/>
    <n v="1"/>
    <n v="0"/>
    <n v="144967.87232000002"/>
    <n v="140395.6348884"/>
    <n v="144967.87232000002"/>
    <m/>
    <m/>
    <m/>
    <m/>
    <m/>
    <m/>
    <m/>
  </r>
  <r>
    <s v="VILLAVICENCIO"/>
    <x v="3"/>
    <x v="3"/>
    <n v="50006"/>
    <n v="13851108"/>
    <n v="80467"/>
    <s v="ORDEN DE CAMBIO"/>
    <s v="META"/>
    <s v="ACACIAS"/>
    <s v="DISTRICOL SEGUROS Y PAGOS MARI"/>
    <s v="REDEBAN"/>
    <s v="FO-25-1328405"/>
    <d v="2025-08-04T13:59:00"/>
    <d v="2025-08-08T10:32:00"/>
    <m/>
    <s v="PINPAD"/>
    <s v="PINPAD"/>
    <s v="AGREGADOR"/>
    <s v="DISTRICOL"/>
    <s v="EJECUTADO_EXITOSO"/>
    <s v="EJECUTADO EXITOSO"/>
    <s v="08/08/2025 / SE REALIZA INSTALACIÓN PINPAD OK SIN NOVEDADES"/>
    <s v="VISITA_TÉCNICA"/>
    <s v="SDZZZ923"/>
    <s v="TIPO II"/>
    <s v="TERRESTRE"/>
    <s v="CASTRILLON URREA LONDIER LEANDRO"/>
    <n v="1"/>
    <n v="0"/>
    <n v="144967.87232000002"/>
    <n v="140395.6348884"/>
    <n v="144967.87232000002"/>
    <m/>
    <m/>
    <m/>
    <m/>
    <m/>
    <m/>
    <m/>
  </r>
  <r>
    <s v="CUCUTA"/>
    <x v="1"/>
    <x v="1"/>
    <n v="54680"/>
    <n v="13809426"/>
    <n v="71340"/>
    <s v="ORDEN DE CAMBIO"/>
    <s v="NORTE DE SANTANDER"/>
    <s v="SANTIAGO"/>
    <s v="VILLAS DE SANTIAGO"/>
    <s v="REDEBAN"/>
    <s v="FO-25-1320551"/>
    <d v="2025-08-01T16:53:00"/>
    <d v="2025-08-08T10:37:00"/>
    <m/>
    <s v="TRASLADO"/>
    <s v="TRASLADO"/>
    <s v="CB UNO A UNO"/>
    <s v="CB UNO A UNO"/>
    <s v="EJECUTADO_EXITOSO"/>
    <s v="EJECUTADO EXITOSO"/>
    <s v="08/08/2025 / SE REALIZÓ VISITA AL COMERCIO Y SE REALIZA TRASLADO  DE DIRECCIÓN,DATAFONO, LECTORA PRUEBAS EXITOSA  / 05/08/2025 SE REALIZÓ LLAMADA TELEFÓNICA AL NÚMERO 3125810128 SE HABLÓ CON LA SRA YESSICA INDICA QUE EN EL MOMENTO NO CUENTA CON SERVICIO DE INTERNET, MANIFIESTA QUE  LA LLAMEMOS EL DÍA 06/08/2025 PARA VERIFICAR SI YA CUENTA CON EL SERVICIO DE INTERNET EN EL COMERCIO. | 06/08/2025 SE REALIZÓ LLAMADA TELEFÓNICA AL NÚMERO 3125810128 SE HABLÓ CON LA SRA YESSICA INDICA QUE  NO CUENTA CON SERVICIO DE INTERNET, QUE EL DÍA DE HOY LE INSTALAN EL SERVICIO, QUE REALICEMOS LA VISITA EL DÍA VIERNES 08/08/2025"/>
    <s v="VISITA_TÉCNICA"/>
    <s v="SV00C163"/>
    <s v="TIPO II"/>
    <s v="TERRESTRE"/>
    <s v="MORA VEGA JEAMPIER"/>
    <n v="1"/>
    <n v="0"/>
    <n v="144967.87232000002"/>
    <n v="140395.6348884"/>
    <n v="144967.87232000002"/>
    <m/>
    <m/>
    <m/>
    <m/>
    <m/>
    <m/>
    <m/>
  </r>
  <r>
    <s v="CALI"/>
    <x v="5"/>
    <x v="5"/>
    <n v="76892"/>
    <n v="13843928"/>
    <n v="74017"/>
    <s v="ORDEN DE CAMBIO"/>
    <s v="VALLE DEL CAUCA"/>
    <s v="YUMBO"/>
    <s v="DISTRICOL CE INT DEL SABER SAS"/>
    <s v="REDEBAN"/>
    <s v="FO-25-1336536"/>
    <d v="2025-08-06T08:34:00"/>
    <d v="2025-08-08T11:08:00"/>
    <m/>
    <s v="TRASLADO"/>
    <s v="TRASLADO"/>
    <s v="AGREGADOR"/>
    <s v="DISTRICOL"/>
    <s v="EJECUTADO_EXITOSO"/>
    <s v="EJECUTADO EXITOSO"/>
    <s v="08/08/2025 / SE REALIZA TRASLADO EXTERNO DE CB BANCOLOMBIA PURO, SE TRASLADAN EQUIPOS Y ACCESORIOS, SE INICIALIZA TERMINAL Y SE REALIZAN PRUEBAS OK."/>
    <s v="VISITA_TÉCNICA"/>
    <s v="MN0SZ922"/>
    <s v="TIPO I"/>
    <s v="TERRESTRE"/>
    <s v="MONTERO MUESES GIAN CARLO"/>
    <n v="1"/>
    <n v="0"/>
    <n v="65960.072302"/>
    <n v="75096.394270399993"/>
    <n v="65960.072302"/>
    <m/>
    <m/>
    <m/>
    <m/>
    <m/>
    <m/>
    <m/>
  </r>
  <r>
    <s v="CALI"/>
    <x v="5"/>
    <x v="5"/>
    <n v="76109"/>
    <n v="2537687"/>
    <n v="79355"/>
    <s v="ORDEN DE CAMBIO"/>
    <s v="VALLE DEL CAUCA"/>
    <s v="BUENAVENTURA"/>
    <s v="BARRIO PUNTA DEL ESTE BUENAVEN"/>
    <s v="REDEBAN"/>
    <s v="FO-25-1316188"/>
    <d v="2025-08-01T09:10:00"/>
    <d v="2025-08-08T11:22:00"/>
    <m/>
    <s v="BASE DATAFONO"/>
    <s v="BASE DATAFONO"/>
    <s v="CB UNO A UNO"/>
    <s v="CB UNO A UNO"/>
    <s v="EJECUTADO_EXITOSO"/>
    <s v="EJECUTADO EXITOSO"/>
    <s v="08/08/2025 / SE REALIZA ENVÍO DE BASE PARA DATAFONO POR FLOTA A LA TERMINAL DE BUENAVENTURA, SE COMUNICA CON EL CLIENTE EL DÍA VIERNES 8 DE AGOSTO Y CONFIRMA QUE SI RECIBIÓ LA BASE."/>
    <s v="ENVIO"/>
    <s v="NO SÉ INTERVIENE TERMINAL "/>
    <s v="TIPO III"/>
    <s v="TERRESTRE"/>
    <s v="MONTERO MUESES GIAN CARLO"/>
    <n v="0"/>
    <n v="0"/>
    <n v="275728.78077800001"/>
    <n v="196536.5258152"/>
    <n v="0"/>
    <m/>
    <m/>
    <m/>
    <m/>
    <m/>
    <m/>
    <m/>
  </r>
  <r>
    <s v="IBAGUE"/>
    <x v="3"/>
    <x v="3"/>
    <n v="73547"/>
    <n v="2564991"/>
    <n v="74614"/>
    <s v="ORDEN DE CAMBIO"/>
    <s v="TOLIMA"/>
    <s v="PIEDRAS"/>
    <s v="BARRIO CENTRO PIEDRAS 3"/>
    <s v="REDEBAN"/>
    <s v="FO-25-1341011"/>
    <d v="2025-08-06T16:08:00"/>
    <d v="2025-08-08T11:47:00"/>
    <m/>
    <s v="BASE DATAFONO"/>
    <s v="BASE DATAFONO"/>
    <s v="UNO A UNO"/>
    <s v="UNO A UNO"/>
    <s v="EJECUTADO_EXITOSO"/>
    <s v="EJECUTADO EXITOSO"/>
    <s v="08/08/2025 / SE CAMBIA BASE PARA DATÁFONO POR DAÑO."/>
    <s v="VISITA_TÉCNICA"/>
    <s v="TVHZZ364"/>
    <s v="TIPO II"/>
    <s v="TERRESTRE"/>
    <s v="VARGAS HERRERA JHON JAIRO"/>
    <n v="1"/>
    <n v="0"/>
    <n v="144967.87232000002"/>
    <n v="140395.6348884"/>
    <n v="144967.87232000002"/>
    <m/>
    <m/>
    <m/>
    <m/>
    <m/>
    <m/>
    <m/>
  </r>
  <r>
    <s v="MONTERIA"/>
    <x v="4"/>
    <x v="4"/>
    <n v="23001"/>
    <n v="13849569"/>
    <n v="74327"/>
    <s v="ORDEN DE CAMBIO"/>
    <s v="CORDOBA"/>
    <s v="MONTERIA"/>
    <s v="DISTRICOL ABBI SHOPS COLOMBIA"/>
    <s v="REDEBAN"/>
    <s v="FO-25-1336547"/>
    <d v="2025-08-06T08:34:00"/>
    <d v="2025-08-08T12:48:00"/>
    <m/>
    <s v="TRASLADO"/>
    <s v="TRASLADO"/>
    <s v="AGREGADOR"/>
    <s v="DISTRICOL"/>
    <s v="EJECUTADO_EXITOSO"/>
    <s v="EJECUTADO EXITOSO"/>
    <s v="08/08/2025 / SE REALIZÓ TRASLADO EXTERNO DE EQUIPOS Y PUBLICIDAD, PRUEBAS OK, TELECARGA DRNA."/>
    <s v="VISITA_TÉCNICA"/>
    <s v="EF8ZZ127"/>
    <s v="TIPO I"/>
    <s v="TERRESTRE"/>
    <s v="CALDERA SALCEDO CARLOS JULIO"/>
    <n v="1"/>
    <n v="0"/>
    <n v="65960.072302"/>
    <n v="75096.394270399993"/>
    <n v="65960.072302"/>
    <m/>
    <m/>
    <m/>
    <m/>
    <m/>
    <m/>
    <m/>
  </r>
  <r>
    <s v="CALI"/>
    <x v="5"/>
    <x v="5"/>
    <n v="76130"/>
    <n v="13860413"/>
    <n v="78755"/>
    <s v="ORDEN DE CAMBIO"/>
    <s v="VALLE DEL CAUCA"/>
    <s v="CANDELARIA"/>
    <s v="DISTRICOL METALMETALLICA"/>
    <s v="REDEBAN"/>
    <s v="FO-25-1343974"/>
    <d v="2025-08-06T17:35:00"/>
    <d v="2025-08-08T12:49:00"/>
    <m/>
    <s v="PINPAD"/>
    <s v="PINPAD"/>
    <s v="AGREGADOR"/>
    <s v="DISTRICOL"/>
    <s v="EJECUTADO_CANCELADO"/>
    <s v="PETICIÓN USUARIO"/>
    <s v="08/08/2025 / SE REALIZA VISITA TÉCNICA AL LLEGAR AL LUGAR EL CB YA CUENTA CON COMBO DE PIN PAD Y DATAFONO, LA CLIENTE INDICA QUE HIZO LA SOLICITUD DE UN DATAFONO ADICIONAL Y UN PIN PAD PARA DICHO DATAFONO, SE CANCELA VISITA DEBIDO A QUE AÚN NO LE INSTALAN EL DATAFONO ADICIONAL SOLICITADO."/>
    <s v="VISITA_TÉCNICA"/>
    <n v="0"/>
    <s v="TIPO II"/>
    <s v="TERRESTRE"/>
    <s v="MONTERO MUESES GIAN CARLO"/>
    <n v="1"/>
    <n v="0"/>
    <n v="144967.87232000002"/>
    <n v="140395.6348884"/>
    <n v="144967.87232000002"/>
    <m/>
    <m/>
    <m/>
    <m/>
    <m/>
    <m/>
    <m/>
  </r>
  <r>
    <s v="TUNJA"/>
    <x v="1"/>
    <x v="1"/>
    <n v="15238"/>
    <n v="2553213"/>
    <n v="16799"/>
    <s v="ORDEN DE CAMBIO"/>
    <s v="BOYACA"/>
    <s v="DUITAMA"/>
    <s v="BARRIO LA FUENTE DUITAMA"/>
    <s v="REDEBAN"/>
    <s v="FO-25-1329680"/>
    <d v="2025-08-05T08:05:00"/>
    <d v="2025-08-09T09:11:00"/>
    <m/>
    <s v="BASE DATAFONO"/>
    <s v="BASE DATAFONO"/>
    <s v="CB UNO A UNO"/>
    <s v="CB UNO A UNO"/>
    <s v="EJECUTADO_EXITOSO"/>
    <s v="EJECUTADO EXITOSO"/>
    <s v="08/08/2025 / SE REALIZA INSTALACIÓN DE BASE NUEVA POR MAL ESTADO ROTA CLIENTE CONFORME  / 05/08/2025 SE ESTEBLECE COMUNICACIÓN CON LA SEÑOR DANIEL CORREA_x000a_AL NÚMERO DE CONTACTO 3204655307 SE LE INDICA AL CLIENTE QUE POR TEMAS DEL CIERRE VIAL QUÉ SE PRESENTA EN LA ZONA NO ES POSIBLE RELIZAR LA VISITA EL DÍA DE HOY SE LE INDICA QUE TAN PRONTO DEN LA APERTURA DE LAS VÍAS NOS ESTAREMOS COMUNICANDO NUEVAMENTE PARA RELIZAR LA VISITA Y BRINDARLE UN SOLUCIÓN CLIENTE CONFORME. | 06/08/2025 SE ESTEBLECE COMUNICACIÓN CON EL SEÑOR DANIEL CORREA_x000a_AL NÚMERO DE CONTACTO 3204655307 SE LE INDICA AL CLIENTE QUE POR TEMAS QUE AUN CONTINUA EL CIERRE VIAL QUÉ SE PRESENTA EN LA ZONA NO ES POSIBLE RELIZAR LA VISITA SE LE INDICA QUE TAN PRONTO DEN LA APERTURA DE LAS VÍAS NOS ESTAREMOS COMUNICANDO NUEVAMENTE PARA RELIZAR LA VISITA Y BRINDARLE UN SOLUCIÓN CLIENTE CONFORME."/>
    <s v="VISITA_TÉCNICA"/>
    <s v="TR04Z183"/>
    <s v="TIPO II"/>
    <s v="TERRESTRE"/>
    <s v="RODRIGUEZ MURCIA YERSON IVAN"/>
    <n v="1"/>
    <n v="0"/>
    <n v="144967.87232000002"/>
    <n v="140395.6348884"/>
    <n v="144967.87232000002"/>
    <m/>
    <m/>
    <m/>
    <m/>
    <m/>
    <m/>
    <m/>
  </r>
  <r>
    <s v="MONTERIA"/>
    <x v="4"/>
    <x v="4"/>
    <n v="5154"/>
    <n v="13852632"/>
    <n v="78929"/>
    <s v="ORDEN DE CAMBIO"/>
    <s v="ANTIOQUIA"/>
    <s v="CAUCASIA"/>
    <s v="DISTRICOL TARMITES CONTABLES"/>
    <s v="REDEBAN"/>
    <s v="FO-25-1344033"/>
    <d v="2025-08-06T17:35:00"/>
    <d v="2025-08-09T11:04:00"/>
    <m/>
    <s v="PINPAD"/>
    <s v="PINPAD"/>
    <s v="AGREGADOR"/>
    <s v="DISTRICOL"/>
    <s v="EJECUTADO_EXITOSO"/>
    <s v="EJECUTADO EXITOSO"/>
    <s v="09/08/2025 / SE REALIZA VISITA TÉCNICA PARA INSTALACIÓN DE PINPAD, SE INSTALA PINPAD PLACA 1180099, NO EST NECESARIO CAMBIAR DATAFONO YA QUE ES DE LA MISMA TECNOLOGÍA._x000a_NOTA SE VERIFICA FUNCIONALIDAD SIN INTERNET DEBIDO A DAÑO DEL SERVICIO POR PARTE DEL PROVEEDOR._x000a_EL FUNCIONAMIENTO DEL PINPAD SE DEJA OK."/>
    <s v="VISITA_TÉCNICA"/>
    <s v="F1SZZ802"/>
    <s v="TIPO II"/>
    <s v="TERRESTRE"/>
    <s v="CASSIANI PEREZ RAUL RAMIRO"/>
    <n v="1"/>
    <n v="0"/>
    <n v="144967.87232000002"/>
    <n v="140395.6348884"/>
    <n v="144967.87232000002"/>
    <m/>
    <m/>
    <m/>
    <m/>
    <m/>
    <m/>
    <m/>
  </r>
  <r>
    <s v="CALI"/>
    <x v="5"/>
    <x v="5"/>
    <n v="76001"/>
    <n v="13818623"/>
    <n v="71394"/>
    <s v="ORDEN DE CAMBIO"/>
    <s v="VALLE DEL CAUCA"/>
    <s v="CALI"/>
    <s v="BARRIO PRIMITIVO CRESPO CALI 2"/>
    <s v="REDEBAN"/>
    <s v="FO-25-1353045"/>
    <d v="2025-08-08T17:09:00"/>
    <d v="2025-08-09T11:29:00"/>
    <m/>
    <s v="TRASLADO"/>
    <s v="TRASLADO"/>
    <s v="CB UNO A UNO"/>
    <s v="CB UNO A UNO"/>
    <s v="EJECUTADO_EXITOSO"/>
    <s v="EJECUTADO EXITOSO"/>
    <s v="09/08/2025 / SE TRASLADA DATÁFONO,LECTOR Y PUBLICIDAD SE INICIALIZA Y SE ACTUALIZA DIRECCIÓN CB SIGUE BLOQUEADO POR ENTIDAD A ESPERA DE RESPUESTA"/>
    <s v="VISITA_TÉCNICA"/>
    <s v="SV00E623"/>
    <s v="TIPO I"/>
    <s v="TERRESTRE"/>
    <s v="CUERO RUIZ JHONNY"/>
    <n v="1"/>
    <n v="0"/>
    <n v="65960.072302"/>
    <n v="75096.394270399993"/>
    <n v="65960.072302"/>
    <m/>
    <m/>
    <m/>
    <m/>
    <m/>
    <m/>
    <m/>
  </r>
  <r>
    <s v="BUCARAMANGA"/>
    <x v="1"/>
    <x v="1"/>
    <n v="68001"/>
    <n v="13857191"/>
    <n v="78793"/>
    <s v="ORDEN DE CAMBIO"/>
    <s v="SANTANDER"/>
    <s v="BUCARAMANGA"/>
    <s v="BARRIO BUCARAMANGA BUCARAMANGA"/>
    <s v="REDEBAN"/>
    <s v="FO-25-1353037"/>
    <d v="2025-08-08T17:09:00"/>
    <d v="2025-08-09T12:18:00"/>
    <m/>
    <s v="PINPAD"/>
    <s v="PINPAD"/>
    <s v="CB UNO A UNO"/>
    <s v="CB UNO A UNO"/>
    <s v="EJECUTADO_EXITOSO"/>
    <s v="EJECUTADO EXITOSO"/>
    <s v="09/08/2025 / SE REALIZA VISITA AL COMERCIO CB, SE VALIDA Y SE HACE INSTALACIÓN DE DISPOSITIVO PINPAD, SE CAMBIO DESK 3500 POR DESK 2600 SE INSTALO MAGIC BOX, SE CONFIGURA Y SE HACEN PRUEBAS DEJANDO TODO OK "/>
    <s v="VISITA_TÉCNICA"/>
    <s v="V1SZZ175"/>
    <s v="TIPO I"/>
    <s v="TERRESTRE"/>
    <s v="GONZALEZ ESTUPIÑAN YEISON WALTER ANTONIO"/>
    <n v="1"/>
    <n v="0"/>
    <n v="65960.072302"/>
    <n v="75096.394270399993"/>
    <n v="65960.072302"/>
    <m/>
    <m/>
    <m/>
    <m/>
    <m/>
    <m/>
    <m/>
  </r>
  <r>
    <s v="CUCUTA"/>
    <x v="1"/>
    <x v="1"/>
    <n v="54001"/>
    <n v="2572444"/>
    <n v="34207"/>
    <s v="ORDEN DE CAMBIO"/>
    <s v="NORTE DE SANTANDER"/>
    <s v="CUCUTA"/>
    <s v="BARRIO CENTRO CUCUTA 3"/>
    <s v="REDEBAN"/>
    <s v="FO-25-1351717"/>
    <d v="2025-08-08T15:47:00"/>
    <d v="2025-08-09T12:22:00"/>
    <m/>
    <s v="BASE DATAFONO"/>
    <s v="BASE DATAFONO"/>
    <s v="CB UNO A UNO"/>
    <s v="CB UNO A UNO"/>
    <s v="EJECUTADO_EXITOSO"/>
    <s v="EJECUTADO EXITOSO"/>
    <s v="09/08/2025 / SE INSTALA BASE DE DATAFONO OK "/>
    <s v="VISITA_TÉCNICA"/>
    <s v="II0XZ331"/>
    <s v="TIPO I"/>
    <s v="TERRESTRE"/>
    <s v="DURAN ACOSTA FRANK YONNY"/>
    <n v="1"/>
    <n v="0"/>
    <n v="65960.072302"/>
    <n v="75096.394270399993"/>
    <n v="65960.072302"/>
    <m/>
    <m/>
    <m/>
    <m/>
    <m/>
    <m/>
    <m/>
  </r>
  <r>
    <s v="CALI"/>
    <x v="5"/>
    <x v="5"/>
    <n v="76834"/>
    <n v="2571957"/>
    <n v="59886"/>
    <s v="ORDEN DE CAMBIO"/>
    <s v="VALLE DEL CAUCA"/>
    <s v="TULUA"/>
    <s v="BARRIO TOMAS URIBE TULUA 3"/>
    <s v="REDEBAN"/>
    <s v="FO-25-1351767"/>
    <d v="2025-08-08T14:50:00"/>
    <d v="2025-08-09T12:35:00"/>
    <m/>
    <s v="BASE DATAFONO"/>
    <s v="BASE DATAFONO"/>
    <s v="CB UNO A UNO"/>
    <s v="CB UNO A UNO"/>
    <s v="EJECUTADO_EXITOSO"/>
    <s v="EJECUTADO EXITOSO"/>
    <s v="09/08/2025 / EN LA VISITA TÉCNICA SE REALIZÓ EL SERVICIO DE PEGAR LA BASE SOPORTE DE EL DATÁFONO CON CINTA DOBLE FAX,YA QUE SE HABÍA DESPEGADO."/>
    <s v="VISITA_TÉCNICA"/>
    <s v="FUA0B437"/>
    <s v="TIPO II"/>
    <s v="TERRESTRE"/>
    <s v="SANCHEZ URREGO ROBINSON DAVID"/>
    <n v="1"/>
    <n v="0"/>
    <n v="144967.87232000002"/>
    <n v="140395.6348884"/>
    <n v="144967.87232000002"/>
    <m/>
    <m/>
    <m/>
    <m/>
    <m/>
    <m/>
    <m/>
  </r>
  <r>
    <s v="BARRANQUILLA"/>
    <x v="4"/>
    <x v="4"/>
    <n v="8001"/>
    <n v="2570344"/>
    <n v="26050"/>
    <s v="ORDEN DE CAMBIO"/>
    <s v="ATLANTICO"/>
    <s v="BARRANQUILLA"/>
    <s v="REDY VILLA COUNTRY"/>
    <s v="REDEBAN"/>
    <s v="FO-25-1349976"/>
    <d v="2025-08-08T11:20:00"/>
    <d v="2025-08-09T15:17:00"/>
    <m/>
    <s v="BASE DATAFONO"/>
    <s v="BASE DATAFONO"/>
    <s v="ROBUSTO"/>
    <s v="REDY"/>
    <s v="EJECUTADO_EXITOSO"/>
    <s v="EJECUTADO EXITOSO"/>
    <s v="09/08/2025 / SE REALIZA VISITA SE PROCEDE A INSTALARLE NUEVAMENTE LA BASE DEL DATAFONO YA QUE SE DESPEGÓ, SE LE COLOCÓ TORNILLOS Y TODO OK, CB OPERATIVO"/>
    <s v="VISITA_TÉCNICA"/>
    <s v="A1MZZ994"/>
    <s v="TIPO I"/>
    <s v="TERRESTRE"/>
    <s v="PORRAS CASTRO DARLON NASCK"/>
    <n v="1"/>
    <n v="0"/>
    <n v="65960.072302"/>
    <n v="75096.394270399993"/>
    <n v="65960.072302"/>
    <m/>
    <m/>
    <m/>
    <m/>
    <m/>
    <m/>
    <m/>
  </r>
  <r>
    <s v="BOGOTA"/>
    <x v="0"/>
    <x v="0"/>
    <n v="11001"/>
    <n v="2560845"/>
    <n v="26671"/>
    <s v="ORDEN DE CAMBIO"/>
    <s v="CUNDINAMARCA"/>
    <s v="BOGOTA"/>
    <s v="PAGAFACIL CORABASTOS"/>
    <s v="REDEBAN"/>
    <s v="FO-25-1336181"/>
    <d v="2025-08-06T09:22:00"/>
    <d v="2025-08-09T15:22:00"/>
    <m/>
    <s v="BASE DATAFONO"/>
    <s v="BASE DATAFONO"/>
    <s v="ROBUSTO"/>
    <s v="PAGAFACIL"/>
    <s v="EJECUTADO_EXITOSO"/>
    <s v="EJECUTADO EXITOSO"/>
    <s v="09/08/2025 / SE REALIZA VISITA DE CAMPO DONDE SE INSTALA BASE DEBIDO A QUE LA QUE TENIAN POR DAÑO"/>
    <s v="VISITA_TÉCNICA"/>
    <s v="999JZ591"/>
    <s v="TIPO I"/>
    <s v="TERRESTRE"/>
    <s v="LOZADA ROJAS CHRISTIAN ANDRES"/>
    <n v="1"/>
    <n v="0"/>
    <n v="65960.072302"/>
    <n v="75096.394270399993"/>
    <n v="65960.072302"/>
    <m/>
    <m/>
    <m/>
    <m/>
    <m/>
    <m/>
    <m/>
  </r>
  <r>
    <s v="MEDELLIN"/>
    <x v="2"/>
    <x v="2"/>
    <n v="5001"/>
    <n v="2556130"/>
    <n v="71800"/>
    <s v="ORDEN DE CAMBIO"/>
    <s v="ANTIOQUIA"/>
    <s v="MEDELLIN"/>
    <s v="BARRIO TRINIDAD MEDELLIN ANTIO"/>
    <s v="REDEBAN"/>
    <s v="FO-25-1333264"/>
    <d v="2025-08-05T11:29:00"/>
    <d v="2025-08-11T10:39:00"/>
    <m/>
    <s v="BASE DATAFONO"/>
    <s v="BASE DATAFONO"/>
    <s v="CB UNO A UNO"/>
    <s v="CB UNO A UNO"/>
    <s v="EJECUTADO_EXITOSO"/>
    <s v="EJECUTADO EXITOSO"/>
    <s v="11/08/2025 / SE REALIZA INSTALACIÓN DE LA BASE YA QUE LA QUE POSEE ESTÁ REVENTADA."/>
    <s v="VISITA_TÉCNICA"/>
    <s v="A30TZ858"/>
    <s v="TIPO I"/>
    <s v="TERRESTRE"/>
    <s v="RAMIREZ TABARES JUAN DIEGO"/>
    <n v="1"/>
    <n v="0"/>
    <n v="65960.072302"/>
    <n v="75096.394270399993"/>
    <n v="65960.072302"/>
    <m/>
    <m/>
    <m/>
    <m/>
    <m/>
    <m/>
    <m/>
  </r>
  <r>
    <s v="CALI"/>
    <x v="5"/>
    <x v="5"/>
    <n v="76001"/>
    <n v="2569366"/>
    <n v="79755"/>
    <s v="ORDEN DE CAMBIO"/>
    <s v="VALLE DEL CAUCA"/>
    <s v="CALI"/>
    <s v="BARRIO NUEVA TEQUENDAMA CALI  1"/>
    <s v="REDEBAN"/>
    <s v="FO-25-1349030"/>
    <d v="2025-08-08T09:48:00"/>
    <d v="2025-08-11T11:55:00"/>
    <m/>
    <s v="BASE DATAFONO"/>
    <s v="BASE DATAFONO"/>
    <s v="UNO A UNO"/>
    <s v="UNO A UNO"/>
    <s v="EJECUTADO_CANCELADO"/>
    <s v="PETICIÓN USUARIO"/>
    <s v="11/08/2025 / LA VISITA TECNICA REALIZADA AL COMERCIO SE LLEGA AL SITIO SE INFORMA EL MOTIVO DE LA VISITA PERO AL LLEGAR AL SITIO EN EL LUGAR SE ENCUENTRA QUE LA BASE DEL DATAFONO QUE ELLOS INFORMAN QUE SE ESTABA CAIDA PORQUE SE ESTABA DESPEGANDA SE ENCUENTRA YA PEGADA EL CLIENTE MISMO LA PEGO CON UN PEGAMENTO SUPER GLUE SE VERIFICA Y SE ENCUENTRA MUY FIRME Y BIEN PEGADA SE VERIFICO Y NO FUE NECESARIO INSTALAR UNA NUEVA BASE YA QUE LA ANTIGUA ESTA FUNCIONANDO PERFECTAMENTE"/>
    <s v="VISITA_TÉCNICA"/>
    <s v="F1XZZ048"/>
    <s v="TIPO I"/>
    <s v="TERRESTRE"/>
    <s v="BENAVIDES ARANGO RAFAEL JOSE"/>
    <n v="1"/>
    <n v="0"/>
    <n v="65960.072302"/>
    <n v="75096.394270399993"/>
    <n v="65960.072302"/>
    <m/>
    <m/>
    <m/>
    <m/>
    <m/>
    <m/>
    <m/>
  </r>
  <r>
    <s v="MEDELLIN"/>
    <x v="2"/>
    <x v="2"/>
    <n v="5001"/>
    <n v="2553980"/>
    <n v="78581"/>
    <s v="ORDEN DE CAMBIO"/>
    <s v="ANTIOQUIA"/>
    <s v="MEDELLIN"/>
    <s v="BARRIO SAN JOAQUIN MEDELLIN 4"/>
    <s v="REDEBAN"/>
    <s v="FO-25-1330478"/>
    <d v="2025-08-05T09:13:00"/>
    <d v="2025-08-11T12:06:00"/>
    <m/>
    <s v="BASE DATAFONO"/>
    <s v="BASE DATAFONO"/>
    <s v="CB UNO A UNO"/>
    <s v="CB UNO A UNO"/>
    <s v="EJECUTADO_EXITOSO"/>
    <s v="EJECUTADO EXITOSO"/>
    <s v="11/08/2025 / SE REALIZA CAMBIO DE PEGA YA QUE LA BASE ESTÁ FLOJA."/>
    <s v="VISITA_TÉCNICA"/>
    <s v="F1LZZ989"/>
    <s v="TIPO I"/>
    <s v="TERRESTRE"/>
    <s v="RAMIREZ TABARES JUAN DIEGO"/>
    <n v="1"/>
    <n v="0"/>
    <n v="65960.072302"/>
    <n v="75096.394270399993"/>
    <n v="65960.072302"/>
    <m/>
    <m/>
    <m/>
    <m/>
    <m/>
    <m/>
    <m/>
  </r>
  <r>
    <s v="BOGOTA"/>
    <x v="0"/>
    <x v="0"/>
    <n v="25645"/>
    <n v="13818769"/>
    <n v="76811"/>
    <s v="ORDEN DE CAMBIO"/>
    <s v="CUNDINAMARCA"/>
    <s v="SAN ANTONIO DEL TEQUENDAMA"/>
    <s v="BARRIO SAN ANTONIO DEL TEQUEND"/>
    <s v="REDEBAN"/>
    <s v="FO-25-1353055"/>
    <d v="2025-08-08T17:09:00"/>
    <d v="2025-08-11T12:29:00"/>
    <m/>
    <s v="TRASLADO"/>
    <s v="TRASLADO"/>
    <s v="CB UNO A UNO"/>
    <s v="CB UNO A UNO"/>
    <s v="EJECUTADO_EXITOSO"/>
    <s v="EJECUTADO EXITOSO"/>
    <s v="11/08/2025 / SE REALIZA TRASLADO EXTERNO A SOLICITUD DEL CLIENTE SERVICIO OPERATIVO PRUEBAS OK TRNA DIRECCIÓN OK CLL 4 2 38"/>
    <s v="VISITA_TÉCNICA"/>
    <s v="105ZZ357"/>
    <s v="TIPO II"/>
    <s v="TERRESTRE"/>
    <s v="BUSTOS MORA DIEGO MANUEL"/>
    <n v="1"/>
    <n v="0"/>
    <n v="144967.87232000002"/>
    <n v="140395.6348884"/>
    <n v="144967.87232000002"/>
    <m/>
    <m/>
    <m/>
    <m/>
    <m/>
    <m/>
    <m/>
  </r>
  <r>
    <s v="MEDELLIN"/>
    <x v="2"/>
    <x v="2"/>
    <n v="5001"/>
    <n v="13849634"/>
    <n v="73631"/>
    <s v="ORDEN DE CAMBIO"/>
    <s v="ANTIOQUIA"/>
    <s v="MEDELLIN"/>
    <s v="DISTRICOL DISTRIEXPRESS"/>
    <s v="REDEBAN"/>
    <s v="FO-25-1336556"/>
    <d v="2025-08-06T08:34:00"/>
    <d v="2025-08-11T15:59:00"/>
    <m/>
    <s v="TRASLADO"/>
    <s v="TRASLADO"/>
    <s v="AGREGADOR"/>
    <s v="DISTRICOL"/>
    <s v="EJECUTADO_EXITOSO"/>
    <s v="EJECUTADO EXITOSO"/>
    <s v="11/08/2025 / SE REALIZA INICIALIZACIÓN PARA TRASLADO DE CORRESPONSAL EN LA DIRECCIÓN CRA 45 # 77 - 88. SE REALIZA CONSULTA DE SALDO Y SALE LA INFORMACIÓN CORRECTA "/>
    <s v="VISITA_TÉCNICA"/>
    <s v="EF01Z547"/>
    <s v="TIPO I"/>
    <s v="TERRESTRE"/>
    <s v="RAMIREZ TABARES JUAN DIEGO"/>
    <n v="1"/>
    <n v="0"/>
    <n v="65960.072302"/>
    <n v="75096.394270399993"/>
    <n v="65960.072302"/>
    <m/>
    <m/>
    <m/>
    <m/>
    <m/>
    <m/>
    <m/>
  </r>
  <r>
    <s v="MEDELLIN"/>
    <x v="2"/>
    <x v="2"/>
    <n v="5001"/>
    <n v="2552835"/>
    <n v="49302"/>
    <s v="ORDEN DE CAMBIO"/>
    <s v="ANTIOQUIA"/>
    <s v="MEDELLIN"/>
    <s v="BARRIO MILAGROSA MEDELLIN 3"/>
    <s v="REDEBAN"/>
    <s v="FO-25-1329684"/>
    <d v="2025-08-05T08:00:00"/>
    <d v="2025-08-11T16:36:00"/>
    <m/>
    <s v="BASE DATAFONO"/>
    <s v="BASE DATAFONO"/>
    <s v="CB UNO A UNO"/>
    <s v="CB UNO A UNO"/>
    <s v="EJECUTADO_EXITOSO"/>
    <s v="EJECUTADO EXITOSO"/>
    <s v="11/08/2025 / SE REALIZA INSTALACIÓN DE BASE YA QUE LA ACTUAL ESTÁ REVENTADA."/>
    <s v="VISITA_TÉCNICA"/>
    <s v="9C00Q152"/>
    <s v="TIPO I"/>
    <s v="TERRESTRE"/>
    <s v="RAMIREZ TABARES JUAN DIEGO"/>
    <n v="1"/>
    <n v="0"/>
    <n v="65960.072302"/>
    <n v="75096.394270399993"/>
    <n v="65960.072302"/>
    <m/>
    <m/>
    <m/>
    <m/>
    <m/>
    <m/>
    <m/>
  </r>
  <r>
    <s v="CUCUTA"/>
    <x v="1"/>
    <x v="1"/>
    <n v="54001"/>
    <n v="13857405"/>
    <n v="68596"/>
    <s v="ORDEN DE CAMBIO"/>
    <s v="NORTE DE SANTANDER"/>
    <s v="CUCUTA"/>
    <s v="PTM CUCUTA MOTO CARS JULIANA"/>
    <s v="REDEBAN"/>
    <s v="FO-25-1360877"/>
    <d v="2025-08-11T12:47:00"/>
    <d v="2025-08-12T10:02:00"/>
    <m/>
    <s v="TRASLADO"/>
    <s v="TRASLADO"/>
    <s v="AGREGADOR"/>
    <s v="COMCARD - PTM"/>
    <s v="EJECUTADO_EXITOSO"/>
    <s v="EJECUTADO EXITOSO"/>
    <s v="12/08/2025 / SE REALIZÓ VISITA AL COMERCIO Y SE REALIZA TRASLADO DE DIRECCIÓN, SE TRASLADA DATÁFONO, LECTORA CABLEADO. DATÁFONO SE ENCUENTRA BLOQUEADO POR MOTIVO DE TRASLADO"/>
    <s v="VISITA_TÉCNICA"/>
    <s v="A100T062 - A100T729"/>
    <s v="TIPO I"/>
    <s v="TERRESTRE"/>
    <s v="MORA VEGA JEAMPIER"/>
    <n v="1"/>
    <n v="0"/>
    <n v="65960.072302"/>
    <n v="75096.394270399993"/>
    <n v="65960.072302"/>
    <m/>
    <m/>
    <m/>
    <m/>
    <m/>
    <m/>
    <m/>
  </r>
  <r>
    <s v="BOGOTA"/>
    <x v="0"/>
    <x v="0"/>
    <n v="25754"/>
    <n v="2574995"/>
    <n v="66902"/>
    <s v="ORDEN DE CAMBIO"/>
    <s v="CUNDINAMARCA"/>
    <s v="SOACHA"/>
    <s v="BARRIO LEON XIII SOACHA 8"/>
    <s v="REDEBAN"/>
    <s v="FO-25-1356514"/>
    <d v="2025-08-10T13:02:00"/>
    <d v="2025-08-12T11:26:00"/>
    <m/>
    <s v="BASE DATAFONO"/>
    <s v="BASE DATAFONO"/>
    <s v="CB UNO A UNO"/>
    <s v="CB UNO A UNO"/>
    <s v="EJECUTADO_EXITOSO"/>
    <s v="EJECUTADO EXITOSO"/>
    <s v="12/08/2025 / SE REALIZA CAMBIO DE BASE DATAFONO POR DAÑO SE CAYÓ Y SE ROMPIÓ SERVICIO OPERATIVO NO SE MANIPULA TERMINAL"/>
    <s v="VISITA_TÉCNICA"/>
    <s v="4A0AZ430"/>
    <s v="TIPO I"/>
    <s v="TERRESTRE"/>
    <s v="BUSTOS MORA DIEGO MANUEL"/>
    <n v="1"/>
    <n v="0"/>
    <n v="65960.072302"/>
    <n v="75096.394270399993"/>
    <n v="65960.072302"/>
    <m/>
    <m/>
    <m/>
    <m/>
    <m/>
    <m/>
    <m/>
  </r>
  <r>
    <s v="VILLAVICENCIO"/>
    <x v="3"/>
    <x v="3"/>
    <n v="50001"/>
    <n v="2580830"/>
    <n v="27075"/>
    <s v="ORDEN DE CAMBIO"/>
    <s v="META"/>
    <s v="VILLAVICENCIO"/>
    <s v="BARRIO GUATIQUIA VILLAVICENCIO"/>
    <s v="REDEBAN"/>
    <s v="FO-25-1362081"/>
    <d v="2025-08-11T15:16:00"/>
    <d v="2025-08-12T14:47:00"/>
    <m/>
    <s v="BASE DATAFONO"/>
    <s v="BASE DATAFONO"/>
    <s v="CB UNO A UNO"/>
    <s v="CB UNO A UNO"/>
    <s v="EJECUTADO_EXITOSO"/>
    <s v="EJECUTADO EXITOSO"/>
    <s v="12/08/2025 / SE VISITA CB Y SE REALIZA PEGADO DE BASE CON CINTA DOBLE FAZ, BASE DESPEGADA, LA BASE ESTA EN BUEN ESTADO"/>
    <s v="VISITA_TÉCNICA"/>
    <s v="II003282"/>
    <s v="TIPO I"/>
    <s v="TERRESTRE"/>
    <s v="GARZON RUIZ LUIS MIGUEL"/>
    <n v="1"/>
    <n v="0"/>
    <n v="65960.072302"/>
    <n v="75096.394270399993"/>
    <n v="65960.072302"/>
    <m/>
    <m/>
    <m/>
    <m/>
    <m/>
    <m/>
    <m/>
  </r>
  <r>
    <s v="MEDELLIN"/>
    <x v="2"/>
    <x v="2"/>
    <n v="5040"/>
    <n v="2553882"/>
    <n v="77383"/>
    <s v="ORDEN DE CAMBIO"/>
    <s v="ANTIOQUIA"/>
    <s v="ANORI"/>
    <s v="BARRIO CENTRO CALLE ZEA ANORI"/>
    <s v="REDEBAN"/>
    <s v="FO-25-1330482"/>
    <d v="2025-08-05T09:10:00"/>
    <d v="2025-08-12T14:53:00"/>
    <m/>
    <s v="BASE DATAFONO"/>
    <s v="BASE DATAFONO"/>
    <s v="CB UNO A UNO"/>
    <s v="CB UNO A UNO"/>
    <s v="EJECUTADO_EXITOSO"/>
    <s v="EJECUTADO EXITOSO"/>
    <s v="12/08/2025 / SE INSTALA BASE DATÁFONO, YA QUE LA QUE TENIA EL CLIENTE SE PARTIÓ "/>
    <s v="VISITA_TÉCNICA"/>
    <s v="SAAZZ151"/>
    <s v="TIPO IV"/>
    <s v="TERRESTRE"/>
    <s v="DIAZ ZABALA FRANCIS DUBAN"/>
    <n v="1"/>
    <n v="0"/>
    <n v="479588.87655000004"/>
    <n v="196536.5258152"/>
    <n v="479588.87655000004"/>
    <m/>
    <m/>
    <m/>
    <m/>
    <m/>
    <m/>
    <m/>
  </r>
  <r>
    <s v="NEIVA"/>
    <x v="3"/>
    <x v="3"/>
    <n v="41396"/>
    <n v="13874727"/>
    <n v="80378"/>
    <s v="ORDEN DE CAMBIO"/>
    <s v="HUILA"/>
    <s v="LA PLATA"/>
    <s v="BARRIO LA POLA  LA PLATA"/>
    <s v="REDEBAN"/>
    <s v="FO-25-1364808"/>
    <d v="2025-08-11T17:38:00"/>
    <d v="2025-08-12T15:03:00"/>
    <m/>
    <s v="PINPAD"/>
    <s v="PINPAD"/>
    <s v="UNO A UNO"/>
    <s v="UNO A UNO"/>
    <s v="EJECUTADO_EXITOSO"/>
    <s v="EJECUTADO EXITOSO"/>
    <s v="12/08/2025 / SE INSTALA PIN PAD CON CABLES , SE EXPLICA MANEJO Y CUIDADO DE LOS EQUIPOS"/>
    <s v="VISITA_TÉCNICA"/>
    <s v="LBZZZ636"/>
    <s v="TIPO III"/>
    <s v="TERRESTRE"/>
    <s v="ANDRADE HERNANDEZ JUAN CARLOS"/>
    <n v="1"/>
    <n v="0"/>
    <n v="275728.78077800001"/>
    <n v="196536.5258152"/>
    <n v="275728.78077800001"/>
    <m/>
    <m/>
    <m/>
    <m/>
    <m/>
    <m/>
    <m/>
  </r>
  <r>
    <s v="CALI"/>
    <x v="5"/>
    <x v="5"/>
    <n v="76520"/>
    <n v="13869638"/>
    <n v="62731"/>
    <s v="ORDEN DE CAMBIO"/>
    <s v="VALLE DEL CAUCA"/>
    <s v="PALMIRA"/>
    <s v="DISTRICOL TELE INT LOS MANGOS"/>
    <s v="REDEBAN"/>
    <s v="FO-25-1362085"/>
    <d v="2025-08-11T12:47:00"/>
    <d v="2025-08-12T16:06:00"/>
    <m/>
    <s v="PINPAD"/>
    <s v="PINPAD"/>
    <s v="AGREGADOR"/>
    <s v="DISTRICOL"/>
    <s v="EJECUTADO_EXITOSO"/>
    <s v="EJECUTADO EXITOSO"/>
    <s v="12/08/2025 / EN LA VISITA TÉCNICA SE REALIZÓ LA INSTALACIÓN DE PINPAD,SE REALIZÓ EL CAMBIO DE DATÁFONO POR TECNOLOGÍA DESK 2600 Y PINPAD DESK 1600,SE INSTALO MAGIC BOX 2600,SE INSTALO EL SISTEMA OPERATIVO Y VERSIÓN 10.3,SE CREARON LOS USUARIOS Y SE REALIZARON LAS PRUEBAS DEJANDO EL SERVICIO OPERANDO SIN FALLAS Y SIN NOVEDAD "/>
    <s v="VISITA_TÉCNICA"/>
    <s v="KA00R006"/>
    <s v="TIPO I"/>
    <s v="TERRESTRE"/>
    <s v="SANCHEZ URREGO ROBINSON DAVID"/>
    <n v="1"/>
    <n v="0"/>
    <n v="65960.072302"/>
    <n v="75096.394270399993"/>
    <n v="65960.072302"/>
    <m/>
    <m/>
    <m/>
    <m/>
    <m/>
    <m/>
    <m/>
  </r>
  <r>
    <s v="MONTERIA"/>
    <x v="4"/>
    <x v="4"/>
    <n v="23555"/>
    <n v="2574254"/>
    <n v="74748"/>
    <s v="ORDEN DE CAMBIO"/>
    <s v="CORDOBA"/>
    <s v="PLANETA RICA"/>
    <s v="BARRIO LA INMACULADA PLANETA R"/>
    <s v="REDEBAN"/>
    <s v="FO-25-1354957"/>
    <d v="2025-08-11T08:00:00"/>
    <d v="2025-08-12T16:48:00"/>
    <m/>
    <s v="BASE DATAFONO"/>
    <s v="BASE DATAFONO"/>
    <s v="CB UNO A UNO"/>
    <s v="CB UNO A UNO"/>
    <s v="EJECUTADO_EXITOSO"/>
    <s v="EJECUTADO EXITOSO"/>
    <s v="12/08/2025 / SE VISITA SITIO, SE AJUSTA BASE DE DATANO OK. NO FUE NECESARIO CAMBIAR, NO SE MANIPULA TERMINAL"/>
    <s v="VISITA_TÉCNICA"/>
    <s v="MNPZZ697"/>
    <s v="TIPO II"/>
    <s v="TERRESTRE"/>
    <s v="COGOLLO VERTEL EDER LUIS"/>
    <n v="1"/>
    <n v="0"/>
    <n v="144967.87232000002"/>
    <n v="140395.6348884"/>
    <n v="144967.87232000002"/>
    <m/>
    <m/>
    <m/>
    <m/>
    <m/>
    <m/>
    <m/>
  </r>
  <r>
    <s v="IBAGUE"/>
    <x v="3"/>
    <x v="3"/>
    <n v="73001"/>
    <n v="13847102"/>
    <n v="40564"/>
    <s v="ORDEN DE CAMBIO"/>
    <s v="TOLIMA"/>
    <s v="IBAGUE"/>
    <s v="BARRIO PICALENA IBAGUE 1"/>
    <s v="REDEBAN"/>
    <s v="FO-25-1353062"/>
    <d v="2025-08-08T17:09:00"/>
    <d v="2025-08-13T08:54:00"/>
    <m/>
    <s v="PINPAD"/>
    <s v="PINPAD"/>
    <s v="CB UNO A UNO"/>
    <s v="CB UNO A UNO"/>
    <s v="EJECUTADO_EXITOSO"/>
    <s v="EJECUTADO EXITOSO"/>
    <s v="09/08/2025 9-08 SE ESCALA AL COORDINADOR DE ZONA PARA REALIZAR VISITA | 12/08/2025 SE REALIZA INSTALACIÓN DE PIN PAD DESK 1600, SE REALIZA CAMBIO DE DATÁFONO POR INCOMPATIBILIDAD, SE INSTALA DATAFONO DESK, FUENTE DESK, CABLE DESK, MAGIC BOX. TRANSACCIONES DE PRUEBA OK"/>
    <s v="VISITA_TÉCNICA"/>
    <s v="GZ0LZ657"/>
    <s v="TIPO I"/>
    <s v="TERRESTRE"/>
    <s v="GUTIERREZ  CAMILO ANDRES"/>
    <n v="1"/>
    <n v="0"/>
    <n v="65960.072302"/>
    <n v="75096.394270399993"/>
    <n v="65960.072302"/>
    <m/>
    <m/>
    <m/>
    <m/>
    <m/>
    <m/>
    <m/>
  </r>
  <r>
    <s v="VILLAVICENCIO"/>
    <x v="3"/>
    <x v="3"/>
    <n v="50313"/>
    <n v="2576760"/>
    <n v="69395"/>
    <s v="ORDEN DE CAMBIO"/>
    <s v="META"/>
    <s v="GRANADA"/>
    <s v="BARRIO CENTRO GRANADA 16"/>
    <s v="REDEBAN"/>
    <s v="FO-25-1359066"/>
    <d v="2025-08-11T09:08:00"/>
    <d v="2025-08-13T08:58:00"/>
    <m/>
    <s v="BASE DATAFONO"/>
    <s v="BASE DATAFONO"/>
    <s v="CB UNO A UNO"/>
    <s v="CB UNO A UNO"/>
    <s v="EJECUTADO_EXITOSO"/>
    <s v="EJECUTADO EXITOSO"/>
    <s v="11/08/2025 POR FAVOR, COMUNICARSE CON USUARIO PARA CONFIRMAR UBICACION, SOLICITUD Y PROGRAMAR VISITA TECNICA | 12/08/2025 SE REALIZA AJUSTE DE BASE A SOLICITUD DEL COMERCIO"/>
    <s v="VISITA_TÉCNICA"/>
    <s v="A305Z365"/>
    <s v="TIPO II"/>
    <s v="TERRESTRE"/>
    <s v="ROZO JIMENEZ EDGAR ARMANDO"/>
    <n v="1"/>
    <n v="0"/>
    <n v="144967.87232000002"/>
    <n v="140395.6348884"/>
    <n v="144967.87232000002"/>
    <m/>
    <m/>
    <m/>
    <m/>
    <m/>
    <m/>
    <m/>
  </r>
  <r>
    <s v="PEREIRA"/>
    <x v="5"/>
    <x v="6"/>
    <n v="66001"/>
    <n v="2586109"/>
    <n v="52316"/>
    <s v="ORDEN DE CAMBIO"/>
    <s v="RISARALDA"/>
    <s v="PEREIRA"/>
    <s v="BARRIO EL POBLADO 2 PEREIRA"/>
    <s v="REDEBAN"/>
    <s v="FO-25-1366686"/>
    <d v="2025-08-12T11:56:00"/>
    <d v="2025-08-13T09:12:00"/>
    <m/>
    <s v="BASE DATAFONO"/>
    <s v="BASE DATAFONO"/>
    <s v="CB UNO A UNO"/>
    <s v="CB UNO A UNO"/>
    <s v="EJECUTADO_EXITOSO"/>
    <s v="EJECUTADO EXITOSO"/>
    <s v="12/08/2025 12-08 POR FAVOR COMUNICARSE CON CB PARA CONFIRMAR SOLICITUD, UBICACION Y PROGRAMAR VISITA TECNICA | 12/08/2025 VISITAMOS COMERCIO NO INSTALAMOS BASE ASEGURAMOS Y PEGAMOS NUEVAMENTE LA BASE QUE TIENEN"/>
    <s v="VISITA_TÉCNICA"/>
    <s v="AD0DZ251"/>
    <s v="TIPO I"/>
    <s v="TERRESTRE"/>
    <s v="ARROYAVE CANO MANUEL GUILLERMO"/>
    <n v="1"/>
    <n v="0"/>
    <n v="65960.072302"/>
    <n v="75096.394270399993"/>
    <n v="65960.072302"/>
    <m/>
    <m/>
    <m/>
    <m/>
    <m/>
    <m/>
    <m/>
  </r>
  <r>
    <s v="SANTA MARTA"/>
    <x v="4"/>
    <x v="4"/>
    <n v="47545"/>
    <n v="13849379"/>
    <n v="56170"/>
    <s v="ORDEN DE CAMBIO"/>
    <s v="MAGDALENA"/>
    <s v="PIJIÑO DEL CARMEN"/>
    <s v="DISTRICOL BON APPETIT AQ"/>
    <s v="REDEBAN"/>
    <s v="FO-25-1336552"/>
    <d v="2025-08-06T08:34:00"/>
    <d v="2025-08-13T10:37:00"/>
    <m/>
    <s v="TRASLADO"/>
    <s v="TRASLADO"/>
    <s v="AGREGADOR"/>
    <s v="DISTRICOL"/>
    <s v="EJECUTADO_EXITOSO"/>
    <s v="EJECUTADO EXITOSO"/>
    <s v="06/08/2025 SE REALIZA CONTACTO AL 3126573943 QUIEN INDICA QUE SI BIEN TIENE CB ES EL 44772 QUE NO CORRESPONDE AL TRASLADO, SE VALIDA EL 3103779660 RESPONDE SR HECTOR QUIEN CONFIRMA LA DIRECCION INDICA QUE YA TIENE LOS EQUIPOS Y EL AVISO EXTERIOR EN LA NUEVA DIRECCION SE PROGRAMA VISITA TECNICA | 13/08/2025 BUENOS DÍAS SE VISITA CB Y SE LE REALIZA EL TRASLADO DE MANERA EXITOSA, SE DEJA SERVICIO OK. SE HACEN PRUEBAS"/>
    <s v="VISITA_TÉCNICA"/>
    <s v="XPMZZ055"/>
    <s v="TIPO IV"/>
    <s v="TERRESTRE"/>
    <s v="BENITEZ CARVAJAL ALVARO JAVIER"/>
    <n v="1"/>
    <n v="0"/>
    <n v="479588.87655000004"/>
    <n v="196536.5258152"/>
    <n v="479588.87655000004"/>
    <m/>
    <m/>
    <m/>
    <m/>
    <m/>
    <m/>
    <m/>
  </r>
  <r>
    <s v="TUNJA"/>
    <x v="1"/>
    <x v="1"/>
    <n v="15377"/>
    <n v="2574870"/>
    <n v="74573"/>
    <s v="ORDEN DE CAMBIO"/>
    <s v="BOYACA"/>
    <s v="LABRANZAGRANDE"/>
    <s v="BARRIO LABRANZAGRANDE LAS PALM"/>
    <s v="REDEBAN"/>
    <s v="FO-25-1356115"/>
    <d v="2025-08-10T08:44:00"/>
    <d v="2025-08-13T11:15:00"/>
    <m/>
    <s v="BASE DATAFONO"/>
    <s v="BASE DATAFONO"/>
    <s v="CB UNO A UNO"/>
    <s v="CB UNO A UNO"/>
    <s v="GESTIÓN_TELEFÓNICA"/>
    <s v="CANCELADO POR EL USUARIO"/>
    <s v="10/08/2025 10-08 POR FAVOR, COMUNICARSE CON USUARIO PARA CONFIRMAR UBICACION, SOLICITUD Y PROGRAMAR VISITA TECNICA | 13/08/2025 EN COMUNICACIÓN CON EL SEÑOR OSCAR PEÑA AL NUMERO 3105222799, INDICA QUE YA AJUSTO LA BASE, INFORMA NO REQUIERE LA VISITA. INDICA SE ENCUENTRA OPERATIVO EL SERVICIO"/>
    <s v="SOPORTE_TELEFÓNICO"/>
    <s v="SOPORTE TELEFÓNICO "/>
    <s v="TIPO IV"/>
    <s v="TERRESTRE"/>
    <s v="BERNAL ELAICA EDGAR ALEXIS"/>
    <n v="0"/>
    <n v="0"/>
    <n v="41241.0800752"/>
    <n v="0"/>
    <n v="41241.0800752"/>
    <m/>
    <m/>
    <m/>
    <m/>
    <m/>
    <m/>
    <m/>
  </r>
  <r>
    <s v="BUCARAMANGA"/>
    <x v="1"/>
    <x v="1"/>
    <n v="68547"/>
    <n v="2567592"/>
    <n v="68399"/>
    <s v="ORDEN DE CAMBIO"/>
    <s v="SANTANDER"/>
    <s v="PIEDECUESTA"/>
    <s v="BARRIO MIRAFLOREZ PIEDECUESTA"/>
    <s v="REDEBAN"/>
    <s v="FO-25-1347036"/>
    <d v="2025-08-08T08:00:00"/>
    <d v="2025-08-13T13:14:00"/>
    <m/>
    <s v="BASE DATAFONO"/>
    <s v="BASE DATAFONO"/>
    <s v="CB UNO A UNO"/>
    <s v="CB UNO A UNO"/>
    <s v="EJECUTADO_EXITOSO"/>
    <s v="EJECUTADO EXITOSO"/>
    <s v="08/08/2025 POR FAVOR, COMUNICARSE CON USUARIO PARA CONFIRMAR UBICACION, SOLICITUD Y PROGRAMAR VISITA TECNICA | 13/08/2025 SE HACE INSTALACIÓN DE BASE PARA DATÁFONO POR DAÑO, SE DEJA AL GUSTO DEL CLIENTE"/>
    <s v="VISITA_TÉCNICA"/>
    <s v="AALFZ750"/>
    <s v="TIPO II"/>
    <s v="TERRESTRE"/>
    <s v="GONZALEZ ESTUPIÑAN YEISON WALTER ANTONIO"/>
    <n v="1"/>
    <n v="0"/>
    <n v="144967.87232000002"/>
    <n v="140395.6348884"/>
    <n v="144967.87232000002"/>
    <m/>
    <m/>
    <m/>
    <m/>
    <m/>
    <m/>
    <m/>
  </r>
  <r>
    <s v="BUCARAMANGA"/>
    <x v="1"/>
    <x v="1"/>
    <n v="81300"/>
    <n v="13872648"/>
    <n v="47764"/>
    <s v="ORDEN DE CAMBIO"/>
    <s v="ARAUCA"/>
    <s v="FORTUL"/>
    <s v="BARRIO CENTRO FORTUL 2"/>
    <s v="REDEBAN"/>
    <s v="FO-25-1353050"/>
    <d v="2025-08-08T17:09:00"/>
    <d v="2025-08-13T13:21:00"/>
    <m/>
    <s v="PINPAD"/>
    <s v="PINPAD"/>
    <s v="CB UNO A UNO"/>
    <s v="CB UNO A UNO"/>
    <s v="EJECUTADO_EXITOSO"/>
    <s v="EJECUTADO EXITOSO"/>
    <s v="09/08/2025 9-08 8:51 EN COMUNICACIÓN CON LA SEÑORA LINDA AL NUMERO 3134366738 CONFIRMA SOLICITUD DE PIN PAD, CONFIRMA DATOS, SE ESCALA PARA VISITA | 09/08/2025 SE REALIZA INTENTO DE COMUNICACIÓN FALLIDA A NÚMEROS DE CONTACTO 3134366738 SIN OBTENER RESPUESTA NOS ENCONTRAMOS A ESPERA DE VUELO PARA EL DÍA LUNES PARA EJECUCIÓN DE ACTIVIDAD A LA MAYOR BREVEDAD POSIBLE | 13/08/2025 SE REALIZA CAMBIO DE DATAFONO POR TECNOLOGÍA INSTALACIÓN DE MAGIC BOX Y PIN PAD VERSIÓN 10.3 CREACIÓN DE USUARIOS PRUEBAS OK SERVICIO OPERATIVO APP SYTEX PRESENTO FALLA BORRANDO DATOS DE FECHA UBICACIÓN FOTOS DE FACHADA Y TIRILLAS DE PRUEBA LAS CUALES FUERON TOMADAS EN SITIO Y NO SE PUEDEN RECUPERAR SE ADJUNTA INFORMACIÓN ADICIONAL"/>
    <s v="VISITA_TÉCNICA"/>
    <s v="XP00F511"/>
    <s v="TIPO IV ESPECIAL"/>
    <s v="AEREO"/>
    <s v="REYES RAMIREZ DIEGO ALEXANDER"/>
    <n v="1"/>
    <n v="0"/>
    <n v="988462.96268840006"/>
    <n v="196536.5258152"/>
    <n v="988462.96268840006"/>
    <m/>
    <m/>
    <m/>
    <m/>
    <m/>
    <m/>
    <m/>
  </r>
  <r>
    <s v="CALI"/>
    <x v="5"/>
    <x v="5"/>
    <n v="76520"/>
    <n v="13874588"/>
    <n v="67631"/>
    <s v="ORDEN DE CAMBIO"/>
    <s v="VALLE DEL CAUCA"/>
    <s v="PALMIRA"/>
    <s v="BARRIO LA PINA PALMIRA"/>
    <s v="REDEBAN"/>
    <s v="FO-25-1364814"/>
    <d v="2025-08-11T17:38:00"/>
    <d v="2025-08-13T13:27:00"/>
    <m/>
    <s v="PINPAD"/>
    <s v="PINPAD"/>
    <s v="CB UNO A UNO"/>
    <s v="CB UNO A UNO"/>
    <s v="EJECUTADO_EXITOSO"/>
    <s v="EJECUTADO EXITOSO"/>
    <s v="12/08/2025 12-08 POR FAVOR COMUNICARSE CON CB PARA CONFIRMAR SOLICITUD, UBICACION Y PROGRAMAR VISITA TECNICA | 13/08/2025 EN LA VISITA TÉCNICA SE REALIZÓ LA INSTALACIÓN DE PINPAD DESK 1600, SE CAMBIÓ DATÁFONO POR TECNOLOGÍA DESK 2600, SE INSTALA MAGIC BOX 2600,SE INSTALA EL SISTEMA OPERATIVO Y VERSIÓN, SE CREARON LOS USUARIOS Y SE REALIZARON LAS PRUEBAS DEJANDO EL SERVICIO OPERANDO SIN FALLAS Y SIN NOVEDAD"/>
    <s v="VISITA_TÉCNICA"/>
    <s v="AAJ0K067"/>
    <s v="TIPO I"/>
    <s v="TERRESTRE"/>
    <s v="SANCHEZ URREGO ROBINSON DAVID"/>
    <n v="1"/>
    <n v="0"/>
    <n v="65960.072302"/>
    <n v="75096.394270399993"/>
    <n v="65960.072302"/>
    <m/>
    <m/>
    <m/>
    <m/>
    <m/>
    <m/>
    <m/>
  </r>
  <r>
    <s v="BOGOTA"/>
    <x v="0"/>
    <x v="0"/>
    <n v="11001"/>
    <n v="13849471"/>
    <n v="73244"/>
    <s v="ORDEN DE CAMBIO"/>
    <s v="CUNDINAMARCA"/>
    <s v="BOGOTA"/>
    <s v="DISTRICOL PAPELERIA LA ESQUINA"/>
    <s v="REDEBAN"/>
    <s v="FO-25-1371322 | FO-25-1336542"/>
    <d v="2025-08-06T08:34:00"/>
    <d v="2025-08-14T08:22:00"/>
    <m/>
    <s v="TRASLADO"/>
    <s v="TRASLADO"/>
    <s v="AGREGADOR"/>
    <s v="DISTRICOL"/>
    <s v="EJECUTADO_EXITOSO"/>
    <s v="EJECUTADO EXITOSO"/>
    <s v="14/08/2025 A LA ESPERA DE INGRESO CLIENTE EN COMUNICACIÓN CON LÍNEA DE BANCOLOLMBIA | 14/08/2025 SE REALIZA VISITA DE CAMPO DONDE SE TRASLADARON EQUIPOS DE ACUERDO A INDICACIONES DEL CLIENTE PRUEBAS CUPO Y USUARIO OK, NO SE INTALA PUBLICIDAD DEBIDO A QUE NO ESTA EN EL PUNTO."/>
    <s v="VISITA_TÉCNICA"/>
    <s v="SV00T124"/>
    <s v="TIPO I"/>
    <s v="TERRESTRE"/>
    <s v="LOZADA ROJAS CHRISTIAN ANDRES"/>
    <n v="1"/>
    <n v="0"/>
    <n v="65960.072302"/>
    <n v="75096.394270399993"/>
    <n v="65960.072302"/>
    <m/>
    <m/>
    <m/>
    <m/>
    <m/>
    <m/>
    <m/>
  </r>
  <r>
    <s v="MEDELLIN"/>
    <x v="2"/>
    <x v="2"/>
    <n v="5360"/>
    <n v="13811144"/>
    <n v="75314"/>
    <s v="ORDEN DE CAMBIO"/>
    <s v="ANTIOQUIA"/>
    <s v="ITAGUI"/>
    <s v="BARRIO SAMARIA ITAGUI 4"/>
    <s v="REDEBAN"/>
    <s v="FO-25-1353039"/>
    <d v="2025-08-08T17:09:00"/>
    <d v="2025-08-14T10:03:00"/>
    <m/>
    <s v="TRASLADO"/>
    <s v="TRASLADO"/>
    <s v="CB UNO A UNO"/>
    <s v="CB UNO A UNO"/>
    <s v="EJECUTADO_EXITOSO"/>
    <s v="EJECUTADO EXITOSO"/>
    <s v="09/08/2025 9-08 8:43 SE INTENTA COMUNICACION EN VARIAS OCASIONES CON LA SEÑORA LINA MARCELA AL NUMERO 3114239749 PARA CONFIRMAR SOLICITUD DE TRASLADO EXTERNO PERO NO FUE POSIBLE, SE ESCALA AL COORDINADOR DE LA ZONA PARA VALIDAR EN SITIO | 14/08/2025 SE TRASLADAN EQUIPOS OK"/>
    <s v="VISITA_TÉCNICA"/>
    <s v="LM003501"/>
    <s v="TIPO I"/>
    <s v="TERRESTRE"/>
    <s v="QUINTERO SANCHEZ JUAN SEBASTIAN"/>
    <n v="1"/>
    <n v="0"/>
    <n v="65960.072302"/>
    <n v="75096.394270399993"/>
    <n v="65960.072302"/>
    <m/>
    <m/>
    <m/>
    <m/>
    <m/>
    <m/>
    <m/>
  </r>
  <r>
    <s v="CUCUTA"/>
    <x v="1"/>
    <x v="1"/>
    <n v="54518"/>
    <n v="13878477"/>
    <n v="80746"/>
    <s v="ORDEN DE CAMBIO"/>
    <s v="NORTE DE SANTANDER"/>
    <s v="PAMPLONA"/>
    <s v="BARRIO EL TOPON PAMPLONA"/>
    <s v="REDEBAN"/>
    <s v="FO-25-1364821"/>
    <d v="2025-08-11T17:38:00"/>
    <d v="2025-08-14T10:04:00"/>
    <m/>
    <s v="PINPAD"/>
    <s v="PINPAD"/>
    <s v="UNO A UNO"/>
    <s v="UNO A UNO"/>
    <s v="EJECUTADO_EXITOSO"/>
    <s v="EJECUTADO EXITOSO"/>
    <s v="12/08/2025 12-08 POR FAVOR COMUNICARSE CON CB PARA CONFIRMAR SOLICITUD, UBICACION Y PROGRAMAR VISITA TECNICA | 14/08/2025 SE REALIZA VISITA AL COMERCIO Y SE REALIZA INSTALACIÓN DE PID PAD PRUEBAS ÉXITOSAS"/>
    <s v="VISITA_TÉCNICA"/>
    <s v="VAZZZ390"/>
    <s v="TIPO III"/>
    <s v="TERRESTRE"/>
    <s v="MORA VEGA JEAMPIER"/>
    <n v="1"/>
    <n v="0"/>
    <n v="275728.78077800001"/>
    <n v="196536.5258152"/>
    <n v="275728.78077800001"/>
    <m/>
    <m/>
    <m/>
    <m/>
    <m/>
    <m/>
    <m/>
  </r>
  <r>
    <s v="MEDELLIN"/>
    <x v="2"/>
    <x v="2"/>
    <n v="5001"/>
    <n v="13860267"/>
    <n v="51338"/>
    <s v="ORDEN DE CAMBIO"/>
    <s v="ANTIOQUIA"/>
    <s v="MEDELLIN"/>
    <s v="PTM MEDELLIN  MERCADOS SUAREZ"/>
    <s v="REDEBAN"/>
    <s v="FO-25-1360886"/>
    <d v="2025-08-11T12:47:00"/>
    <d v="2025-08-14T12:17:00"/>
    <m/>
    <s v="TRASLADO"/>
    <s v="TRASLADO"/>
    <s v="AGREGADOR"/>
    <s v="COMCARD - PTM"/>
    <s v="EJECUTADO_EXITOSO"/>
    <s v="EJECUTADO EXITOSO"/>
    <s v="11/08/2025 POR FAVOR COMUNICARSE CON CB PARA CONFIRMAR SOLICITUD, UBICACION Y PROGRAMAR VISITA TECNICA | 14/08/2025 SE REALIZA INICIALIZACIÓN DEL DATÁFONO PARA CARGAR LA NUEVA DIRECCIÓN, SE REALIZA PRUEBA"/>
    <s v="VISITA_TÉCNICA"/>
    <s v="BA07Z492"/>
    <s v="TIPO I"/>
    <s v="TERRESTRE"/>
    <s v="RAMIREZ TABARES JUAN DIEGO"/>
    <n v="1"/>
    <n v="0"/>
    <n v="65960.072302"/>
    <n v="75096.394270399993"/>
    <n v="65960.072302"/>
    <m/>
    <m/>
    <m/>
    <m/>
    <m/>
    <m/>
    <m/>
  </r>
  <r>
    <s v="CALI"/>
    <x v="5"/>
    <x v="5"/>
    <n v="76001"/>
    <n v="2592474"/>
    <n v="35510"/>
    <s v="ORDEN DE CAMBIO"/>
    <s v="VALLE DEL CAUCA"/>
    <s v="CALI"/>
    <s v="REDY LA PRIMERA"/>
    <s v="REDEBAN"/>
    <s v="FO-25-1371504"/>
    <d v="2025-08-13T12:34:00"/>
    <d v="2025-08-14T15:09:00"/>
    <m/>
    <s v="BASE DATAFONO"/>
    <s v="BASE DATAFONO"/>
    <s v="ROBUSTO"/>
    <s v="REDY"/>
    <s v="EJECUTADO_EXITOSO"/>
    <s v="EJECUTADO EXITOSO"/>
    <s v="13/08/2025 13-08 POR FAVOR COMUNICARSE CON CB PARA CONFIRMAR SOLICITUD, UBICACION Y PROGRAMAR VISITA TECNICA | 14/08/2025 SE INSTALA 1 BASE YA QUE EL CLIENTE QUIERE PROBAR A VER SI LES FUNCIONA COMO LAS OTRAS"/>
    <s v="VISITA_TÉCNICA"/>
    <s v="GZ001385"/>
    <s v="TIPO I"/>
    <s v="TERRESTRE"/>
    <s v="CUERO RUIZ JHONNY"/>
    <n v="1"/>
    <n v="0"/>
    <n v="65960.072302"/>
    <n v="75096.394270399993"/>
    <n v="65960.072302"/>
    <m/>
    <m/>
    <m/>
    <m/>
    <m/>
    <m/>
    <m/>
  </r>
  <r>
    <s v="NEIVA"/>
    <x v="3"/>
    <x v="3"/>
    <n v="18001"/>
    <n v="2585498"/>
    <n v="76544"/>
    <s v="ORDEN DE CAMBIO"/>
    <s v="CAQUETA"/>
    <s v="FLORENCIA"/>
    <s v="OPRAP EXITO GRAN PLAZA FLORENC"/>
    <s v="REDEBAN"/>
    <s v="FO-25-1366688"/>
    <d v="2025-08-12T11:20:00"/>
    <d v="2025-08-14T15:19:00"/>
    <m/>
    <s v="BASE DATAFONO"/>
    <s v="BASE DATAFONO"/>
    <s v="ROBUSTO"/>
    <s v="OPRAP"/>
    <s v="EJECUTADO_EXITOSO"/>
    <s v="EJECUTADO EXITOSO"/>
    <s v="12/08/2025 12-08 POR FAVOR COMUNICARSE CON CB PARA CONFIRMAR SOLICITUD, UBICACION Y PROGRAMAR VISITA TECNICA | 14/08/2025 SE REALIZA PEGADO DE BASE CON SILICONA LÍQUIDA YA QUE NO SE AUTORIZO QUE LA BASE FUERA PEGADA CON TORNILLO DE CHAZO POR PARTE DE OPRAP, SE DEJA PEGADA Y EN BUEN ESTADO LA BASE"/>
    <s v="VISITA_TÉCNICA"/>
    <s v="103ZZ224"/>
    <s v="TIPO IV"/>
    <s v="TERRESTRE"/>
    <s v="BERMUDEZ SANCHEZ JOSE NEYBER"/>
    <n v="1"/>
    <n v="0"/>
    <n v="479588.87655000004"/>
    <n v="196536.5258152"/>
    <n v="479588.87655000004"/>
    <m/>
    <m/>
    <m/>
    <m/>
    <m/>
    <m/>
    <m/>
  </r>
  <r>
    <s v="MEDELLIN"/>
    <x v="2"/>
    <x v="2"/>
    <n v="5001"/>
    <n v="2584081"/>
    <n v="20707"/>
    <s v="ORDEN DE CAMBIO"/>
    <s v="ANTIOQUIA"/>
    <s v="MEDELLIN"/>
    <s v="COMCARD MEDELLIN FLORESTA"/>
    <s v="REDEBAN"/>
    <s v="FO-25-1364311"/>
    <d v="2025-08-12T09:24:00"/>
    <d v="2025-08-14T15:23:00"/>
    <m/>
    <s v="BASE DATAFONO"/>
    <s v="BASE DATAFONO"/>
    <s v="AGREGADOR"/>
    <s v="COMCARD - PTM"/>
    <s v="EJECUTADO_EXITOSO"/>
    <s v="EJECUTADO EXITOSO"/>
    <s v="12/08/2025 12-08 POR FAVOR COMUNICARSE CON CB PARA CONFIRMAR SOLICITUD, UBICACION Y PROGRAMAR VISITA TECNICA | 14/08/2025 SE REALIZA INSTALACIÓN DE LA BASE YA QUE LA OTRA ESTABA REVENTADA"/>
    <s v="VISITA_TÉCNICA"/>
    <s v="AAAAS970-TRZZZ934"/>
    <s v="TIPO I"/>
    <s v="TERRESTRE"/>
    <s v="RAMIREZ TABARES JUAN DIEGO"/>
    <n v="1"/>
    <n v="0"/>
    <n v="65960.072302"/>
    <n v="75096.394270399993"/>
    <n v="65960.072302"/>
    <m/>
    <m/>
    <m/>
    <m/>
    <m/>
    <m/>
    <m/>
  </r>
  <r>
    <s v="VILLAVICENCIO"/>
    <x v="3"/>
    <x v="3"/>
    <n v="50001"/>
    <n v="2582193"/>
    <n v="80632"/>
    <s v="ORDEN DE CAMBIO"/>
    <s v="META"/>
    <s v="VILLAVICENCIO"/>
    <s v="BARRIO PINILLA VILLAVICENCIO 2"/>
    <s v="REDEBAN"/>
    <s v="FO-25-1364321"/>
    <d v="2025-08-12T08:00:00"/>
    <d v="2025-08-14T15:27:00"/>
    <m/>
    <s v="BASE DATAFONO"/>
    <s v="BASE DATAFONO"/>
    <s v="UNO A UNO"/>
    <s v="UNO A UNO"/>
    <s v="EJECUTADO_EXITOSO"/>
    <s v="EJECUTADO EXITOSO"/>
    <s v="12/08/2025 12-08 POR FAVOR COMUNICARSE CON CB PARA CONFIRMAR SOLICITUD, UBICACION Y PROGRAMAR VISITA TECNICA | 14/08/2025 SE VISITA CB Y SE REALIZA CAMBIO DE BASE DE DATÁFONO POR DAÑO. SE INSTALA NUEVA BASE DATÁFONO FUNCIONA CORRECTAMENTE"/>
    <s v="VISITA_TÉCNICA"/>
    <s v="V6ZZZ816"/>
    <s v="TIPO I"/>
    <s v="TERRESTRE"/>
    <s v="GARZON RUIZ LUIS MIGUEL"/>
    <n v="1"/>
    <n v="0"/>
    <n v="65960.072302"/>
    <n v="75096.394270399993"/>
    <n v="65960.072302"/>
    <m/>
    <m/>
    <m/>
    <m/>
    <m/>
    <m/>
    <m/>
  </r>
  <r>
    <s v="CUCUTA"/>
    <x v="1"/>
    <x v="1"/>
    <n v="54874"/>
    <n v="13822801"/>
    <n v="78398"/>
    <s v="ORDEN DE CAMBIO"/>
    <s v="NORTE DE SANTANDER"/>
    <s v="VILLA DEL ROSARIO"/>
    <s v="BARRIO SAN GREGROP SA GREGORIO VILLA    DEL ROSARIO"/>
    <s v="REDEBAN"/>
    <s v="FO-25-1364827"/>
    <d v="2025-08-11T17:38:00"/>
    <d v="2025-08-14T15:32:00"/>
    <m/>
    <s v="TRASLADO"/>
    <s v="TRASLADO"/>
    <s v="UNO A UNO"/>
    <s v="UNO A UNO"/>
    <s v="EJECUTADO_EXITOSO"/>
    <s v="EJECUTADO EXITOSO"/>
    <s v="12/08/2025 12-08 POR FAVOR COMUNICARSE CON CB PARA CONFIRMAR SOLICITUD, UBICACION Y PROGRAMAR VISITA TECNICA | 13/08/2025 SE REALIZA VISITA, SE REALIZA TRASLADO EXTERNO, SE REALIZAN PRUEBAS Y CIERRES OK."/>
    <s v="VISITA_TÉCNICA"/>
    <s v="V1MZZ317"/>
    <s v="TIPO I"/>
    <s v="TERRESTRE"/>
    <s v="PACHECO BUITRAGO JAVIER ALONSO"/>
    <n v="1"/>
    <n v="0"/>
    <n v="65960.072302"/>
    <n v="75096.394270399993"/>
    <n v="65960.072302"/>
    <m/>
    <m/>
    <m/>
    <m/>
    <m/>
    <m/>
    <m/>
  </r>
  <r>
    <s v="MEDELLIN"/>
    <x v="2"/>
    <x v="2"/>
    <n v="5819"/>
    <n v="2569461"/>
    <n v="78282"/>
    <s v="ORDEN DE CAMBIO"/>
    <s v="ANTIOQUIA"/>
    <s v="TOLEDO"/>
    <s v="BARRIO CGT VALLE SECTOR PARQUE"/>
    <s v="REDEBAN"/>
    <s v="FO-25-1349691"/>
    <d v="2025-08-08T09:54:00"/>
    <d v="2025-08-14T15:45:00"/>
    <m/>
    <s v="BASE DATAFONO"/>
    <s v="BASE DATAFONO"/>
    <s v="CB UNO A UNO"/>
    <s v="CB UNO A UNO"/>
    <s v="EJECUTADO_EXITOSO"/>
    <s v="EJECUTADO EXITOSO"/>
    <s v="08/08/2025 SE REALIZA CONTACTO TELEFONICO CON LA SRA CAROLINA AL 3103759563 INDICA QUE LA BASE SE DESPEGO LA VOLVIO A PEGAR PERO SE VUELVE A CAER SE HACEN VALIDACIONES Y SE PROGRAMA VISITA TECNICA | 14/08/2025 SE LLEGA SE ENCUENTRA QUE LA BASE SE HABÍA DESPEGADO SE PEGA BASE DE NUEVO TODO QUEDA OK"/>
    <s v="VISITA_TÉCNICA"/>
    <s v="SXNZZ607"/>
    <s v="TIPO IV"/>
    <s v="TERRESTRE"/>
    <s v="ALVAREZ ARENAS VICTOR HUGO"/>
    <n v="1"/>
    <n v="0"/>
    <n v="479588.87655000004"/>
    <n v="196536.5258152"/>
    <n v="479588.87655000004"/>
    <m/>
    <m/>
    <m/>
    <m/>
    <m/>
    <m/>
    <m/>
  </r>
  <r>
    <s v="BOGOTA"/>
    <x v="0"/>
    <x v="0"/>
    <n v="11001"/>
    <n v="13856661"/>
    <n v="59755"/>
    <s v="ORDEN DE CAMBIO"/>
    <s v="CUNDINAMARCA"/>
    <s v="BOGOTA"/>
    <s v="BARRIO DANUBIO AZUL BOGOTA 3"/>
    <s v="REDEBAN"/>
    <s v="FO-25-1376470"/>
    <d v="2025-08-13T16:51:00"/>
    <d v="2025-08-14T15:49:00"/>
    <m/>
    <s v="TRASLADO"/>
    <s v="TRASLADO"/>
    <s v="CB UNO A UNO"/>
    <s v="CB UNO A UNO"/>
    <s v="EJECUTADO_EXITOSO"/>
    <s v="EJECUTADO EXITOSO"/>
    <s v="14/08/2025 POR FAVOR, COMUNICARSE CON USUARIO PARA CONFIRMAR UBICACION, SOLICITUD Y PROGRAMAR VISITA TECNICA | 14/08/2025 SE VISITA COMERCIO POR TRASLADO EXTERNO CLIENTE NO CUENTA CON PUBLICIDAD EXISTENTE Y MANIFIESTA LO HA SOLICITADO PERO LE DICEN QUE NO HAY INVENTARIO SE PROCEDE A REALIZAR ACTUALIZACIÓN DE DIRECCIÓN REALIZANDO TRANSACCIONES DE PRUEBA PERO CLIENTE SE ENCUENTRA BLOQUEADO POR ENTIDAD , CLIENTE SE COMUNICA Y LE CONFIRMAN DESBLOQUEO DE 24 HORAS Y SE FINALIZA ACTIVIDAD SIN MÁS NOVEDAD"/>
    <s v="VISITA_TÉCNICA"/>
    <s v="LA009612"/>
    <s v="TIPO I"/>
    <s v="TERRESTRE"/>
    <s v="ROMERO ROJAS BREIDY JHOHAN"/>
    <n v="1"/>
    <n v="0"/>
    <n v="65960.072302"/>
    <n v="75096.394270399993"/>
    <n v="65960.072302"/>
    <m/>
    <m/>
    <m/>
    <m/>
    <m/>
    <m/>
    <m/>
  </r>
  <r>
    <s v="NEIVA"/>
    <x v="3"/>
    <x v="3"/>
    <n v="18001"/>
    <n v="2598031"/>
    <n v="76544"/>
    <s v="ORDEN DE CAMBIO"/>
    <s v="CAQUETA"/>
    <s v="FLORENCIA"/>
    <s v="OPRAP EXITO GRAN PLAZA FLORENC"/>
    <s v="REDEBAN"/>
    <s v="FO-25-1376108"/>
    <d v="2025-08-14T11:40:00"/>
    <d v="2025-08-14T15:52:00"/>
    <m/>
    <s v="BASE DATAFONO"/>
    <s v="BASE DATAFONO"/>
    <s v="ROBUSTO"/>
    <s v="OPRAP"/>
    <s v="EJECUTADO_EXITOSO"/>
    <s v="EJECUTADO EXITOSO"/>
    <s v="14/08/2025 EN COMUNICACIÓN CON SEÑORA MARCELA MORALES AL NÚMERO 3209153649  CONFIRMA SOLICITUD, DATOS CORRECTOS. SE ESCALA PARA VISITA | 14/08/2025 SE REALIZA PEGADO DE BASE CON ADHESIVO Y SE DEJA EN BUEN ESTADO LA BASE."/>
    <s v="VISITA_TÉCNICA"/>
    <s v="103ZZ224"/>
    <s v="TIPO IV"/>
    <s v="TERRESTRE"/>
    <s v="BERMUDEZ SANCHEZ JOSE NEYBER"/>
    <n v="1"/>
    <n v="0"/>
    <n v="479588.87655000004"/>
    <n v="196536.5258152"/>
    <n v="479588.87655000004"/>
    <m/>
    <m/>
    <m/>
    <m/>
    <m/>
    <m/>
    <m/>
  </r>
  <r>
    <s v="CUCUTA"/>
    <x v="1"/>
    <x v="1"/>
    <n v="54001"/>
    <n v="13843835"/>
    <n v="46038"/>
    <s v="ORDEN DE CAMBIO"/>
    <s v="NORTE DE SANTANDER"/>
    <s v="CUCUTA"/>
    <s v="BARRIO EL ESCOBAL CUCUTA 2"/>
    <s v="REDEBAN"/>
    <s v="FO-25-1364790"/>
    <d v="2025-08-11T17:38:00"/>
    <d v="2025-08-14T16:05:00"/>
    <m/>
    <s v="TRASLADO"/>
    <s v="TRASLADO"/>
    <s v="UNO A UNO"/>
    <s v="CB UNO A UNO"/>
    <s v="EJECUTADO_EXITOSO"/>
    <s v="EJECUTADO EXITOSO"/>
    <s v="12/08/2025 12-08 POR FAVOR COMUNICARSE CON CB PARA CONFIRMAR SOLICITUD, UBICACION Y PROGRAMAR VISITA TECNICA | 13/08/2025 SE REALIZA VISITA, SE REALIZA TRASLADO EXTERNO, SE REALIZAN PRUEBAS Y CIERRES OK."/>
    <s v="VISITA_TÉCNICA"/>
    <s v="AD003920"/>
    <s v="TIPO I"/>
    <s v="TERRESTRE"/>
    <s v="PACHECO BUITRAGO JAVIER ALONSO"/>
    <n v="1"/>
    <n v="0"/>
    <n v="65960.072302"/>
    <n v="75096.394270399993"/>
    <n v="65960.072302"/>
    <m/>
    <m/>
    <m/>
    <m/>
    <m/>
    <m/>
    <m/>
  </r>
  <r>
    <s v="NEIVA"/>
    <x v="3"/>
    <x v="3"/>
    <n v="18001"/>
    <n v="13871082"/>
    <n v="50716"/>
    <s v="ORDEN DE CAMBIO"/>
    <s v="CAQUETA"/>
    <s v="FLORENCIA"/>
    <s v="BARRIO EL RAICERO FLORENCIA 1"/>
    <s v="REDEBAN"/>
    <s v="FO-25-1376438"/>
    <d v="2025-08-13T16:51:00"/>
    <d v="2025-08-14T16:20:00"/>
    <m/>
    <s v="TRASLADO"/>
    <s v="TRASLADO"/>
    <s v="UNO A UNO"/>
    <s v="CB UNO A UNO"/>
    <s v="EJECUTADO_EXITOSO"/>
    <s v="EJECUTADO EXITOSO"/>
    <s v="14/08/2025 SE INTENTA COMUNICACION CON EL USUARIO A LOS NUMEROS 3213793084 - 3124413632, PERO NO CONTESTA LA LLAMADA. SE ESCALA PARA VALIDACION EN SITIO | 14/08/2025 SE REALIZA TRASLADO EXTERNO SIN NOVEDAD, SE INSTALA DATÁFONO LECTORA BASE FUENTE DE PODER CABLE DE RED Y PUBLICIDAD SE REALIZAN PRUEBAS CB OK SE DEJA OPERATIVO"/>
    <s v="VISITA_TÉCNICA"/>
    <s v="II00Y892-XPGZZ471"/>
    <s v="TIPO IV"/>
    <s v="TERRESTRE"/>
    <s v="BERMUDEZ SANCHEZ JOSE NEYBER"/>
    <n v="1"/>
    <n v="0"/>
    <n v="479588.87655000004"/>
    <n v="196536.5258152"/>
    <n v="479588.87655000004"/>
    <m/>
    <m/>
    <m/>
    <m/>
    <m/>
    <m/>
    <m/>
  </r>
  <r>
    <s v="CALI"/>
    <x v="5"/>
    <x v="5"/>
    <n v="76130"/>
    <n v="2593111"/>
    <n v="79756"/>
    <s v="ORDEN DE CAMBIO"/>
    <s v="VALLE DEL CAUCA"/>
    <s v="CANDELARIA"/>
    <s v="BARRIO VILLAGORGONA CANDELARIA"/>
    <s v="REDEBAN"/>
    <s v="FO-25-1372401"/>
    <d v="2025-08-13T14:18:00"/>
    <d v="2025-08-15T07:55:00"/>
    <m/>
    <s v="BASE DATAFONO"/>
    <s v="BASE DATAFONO"/>
    <s v="CB UNO A UNO"/>
    <s v="CB UNO A UNO"/>
    <s v="EJECUTADO_EXITOSO"/>
    <s v="EJECUTADO EXITOSO"/>
    <s v="13/08/2025 POR FAVOR COMUNICARSE CON CB PARA CONFIRMAR SOLICITUD, UBICACION Y PROGRAMAR VISITA TECNICA | 14/08/2025 SE VISITA CORRESPONSAL Y SE REEMPLAZA BASE POR DAÑO."/>
    <s v="VISITA_TÉCNICA"/>
    <s v="F1XZZ070"/>
    <s v="TIPO II"/>
    <s v="TERRESTRE"/>
    <s v="BOLAÑOS TABORDA JORGE ENRIQUE"/>
    <n v="1"/>
    <n v="0"/>
    <n v="144967.87232000002"/>
    <n v="140395.6348884"/>
    <n v="144967.87232000002"/>
    <m/>
    <m/>
    <m/>
    <m/>
    <m/>
    <m/>
    <m/>
  </r>
  <r>
    <s v="MONTERIA"/>
    <x v="4"/>
    <x v="4"/>
    <n v="23001"/>
    <n v="2577460"/>
    <n v="77171"/>
    <s v="ORDEN DE CAMBIO"/>
    <s v="CORDOBA"/>
    <s v="MONTERIA"/>
    <s v="BARRIO BESITO VOLAO MONTERIA"/>
    <s v="REDEBAN"/>
    <s v="FO-25-1359062"/>
    <d v="2025-08-11T09:49:00"/>
    <d v="2025-08-15T07:58:00"/>
    <m/>
    <s v="BASE DATAFONO"/>
    <s v="BASE DATAFONO"/>
    <s v="CB UNO A UNO"/>
    <s v="CB UNO A UNO"/>
    <s v="EJECUTADO_EXITOSO"/>
    <s v="EJECUTADO EXITOSO"/>
    <s v="11/08/2025 POR FAVOR, COMUNICARSE CON USUARIO PARA CONFIRMAR UBICACION, SOLICITUD Y PROGRAMAR VISITA TECNICA | 14/08/2025 SE REALIZA INSTALACIÓN DE BASE DE DATÁFONO DEBIDO LA ANTERIOR SE QUEBRÓ QUEDANDO NO OPERATIVA, SE INSTALA NUEVAMENTE AVISO EXTERIOR YA QUE FUE TUMBADO POR FUERTE TORMENTA, NO AMERITA CAMBIO SE ENCUENTRA EN PERFECTO ESTADO NO SE MANIPULA LA TERMINAL"/>
    <s v="VISITA_TÉCNICA"/>
    <s v="SX6ZZ430"/>
    <s v="TIPO I"/>
    <s v="TERRESTRE"/>
    <s v="ARRAZOLA HERNANDEZ NICOLAS AUGUSTO"/>
    <n v="1"/>
    <n v="0"/>
    <n v="65960.072302"/>
    <n v="75096.394270399993"/>
    <n v="65960.072302"/>
    <m/>
    <m/>
    <m/>
    <m/>
    <m/>
    <m/>
    <m/>
  </r>
  <r>
    <s v="BOGOTA"/>
    <x v="0"/>
    <x v="0"/>
    <n v="11001"/>
    <n v="2573175"/>
    <n v="75769"/>
    <s v="ORDEN DE CAMBIO"/>
    <s v="CUNDINAMARCA"/>
    <s v="BOGOTA"/>
    <s v="BARRIO SANTA BIBIANA BOGOTA 1"/>
    <s v="REDEBAN"/>
    <s v="FO-25-1353027"/>
    <d v="2025-08-08T17:49:00"/>
    <d v="2025-08-15T10:55:00"/>
    <m/>
    <s v="BASE DATAFONO"/>
    <s v="BASE DATAFONO"/>
    <s v="CB UNO A UNO"/>
    <s v="CB UNO A UNO"/>
    <s v="EJECUTADO_EXITOSO"/>
    <s v="EJECUTADO EXITOSO"/>
    <s v="09/08/2025 9-08 SE ESCALA AL COORDINADOR DE ZONA PARA REALIZAR VISITA | 15/08/2025 SE INTALA BASE POR QUÉ ESTABA ROTA Y DETERIORADA"/>
    <s v="VISITA_TÉCNICA"/>
    <s v="F100V514"/>
    <s v="TIPO I"/>
    <s v="TERRESTRE"/>
    <s v="INFANTE SIERRA MANUEL FERNANDO"/>
    <n v="1"/>
    <n v="0"/>
    <n v="65960.072302"/>
    <n v="75096.394270399993"/>
    <n v="65960.072302"/>
    <m/>
    <m/>
    <m/>
    <m/>
    <m/>
    <m/>
    <m/>
  </r>
  <r>
    <s v="BOGOTA"/>
    <x v="0"/>
    <x v="0"/>
    <n v="11001"/>
    <n v="13857504"/>
    <n v="66844"/>
    <s v="ORDEN DE CAMBIO"/>
    <s v="CUNDINAMARCA"/>
    <s v="BOGOTA"/>
    <s v="BARRIO BOSA EL PORVENIR BOGOTA"/>
    <s v="REDEBAN"/>
    <s v="FO-25-1376443"/>
    <d v="2025-08-13T16:51:00"/>
    <d v="2025-08-15T12:06:00"/>
    <m/>
    <s v="TRASLADO"/>
    <s v="TRASLADO"/>
    <s v="CB UNO A UNO"/>
    <s v="CB UNO A UNO"/>
    <s v="EJECUTADO_EXITOSO"/>
    <s v="EJECUTADO EXITOSO"/>
    <s v="14/08/2025 POR FAVOR, COMUNICARSE CON USUARIO PARA CONFIRMAR UBICACION, SOLICITUD Y PROGRAMAR VISITA TECNICA | 15/08/2025 SE REALIZA TRASLADO EXTERNO NO SE REALIZA PRUEBA YA QUE EL CB SE ENCUENTRA BLOQUEADO POR PARTE DEL BANCO SE LE INFORMA COMUNICARSE CON ENTIDAD PARA EL DESBLOQUEO"/>
    <s v="VISITA_TÉCNICA"/>
    <s v="3A0CZ804"/>
    <s v="TIPO I"/>
    <s v="TERRESTRE"/>
    <s v="ORTIZ MARTINEZ STIVEN"/>
    <n v="1"/>
    <n v="0"/>
    <n v="65960.072302"/>
    <n v="75096.394270399993"/>
    <n v="65960.072302"/>
    <m/>
    <m/>
    <m/>
    <m/>
    <m/>
    <m/>
    <m/>
  </r>
  <r>
    <s v="BUCARAMANGA"/>
    <x v="1"/>
    <x v="1"/>
    <n v="68001"/>
    <n v="13846754"/>
    <n v="62914"/>
    <s v="ORDEN DE CAMBIO"/>
    <s v="SANTANDER"/>
    <s v="BUCARAMANGA"/>
    <s v="BARRIO GAITAN BUCARAMANGA 2"/>
    <s v="REDEBAN"/>
    <s v="FO-25-1378133 | FO-25-1376486"/>
    <d v="2025-08-13T16:51:00"/>
    <d v="2025-08-15T12:28:00"/>
    <m/>
    <s v="TRASLADO"/>
    <s v="TRASLADO"/>
    <s v="UNO A UNO"/>
    <s v="CB UNO A UNO"/>
    <s v="EJECUTADO_EXITOSO"/>
    <s v="EJECUTADO EXITOSO"/>
    <s v="14/08/2025 POR FAVOR, COMUNICARSE CON USUARIO PARA CONFIRMAR UBICACION, SOLICITUD Y PROGRAMAR VISITA TECNICA | 14/08/2025 SE REALIZA VISITA A LA DIRECCIÓN DADA POR LA RED SE ESPERA CERCA DE 30 MINUTOS EN EL PUNTO Y NO LLEGA EL CLIENTE A LA DIRECCIÓN SE LLAMA EN REPETIDAS OCASIONES AL NÚMERO DE CONTACTO 3125735017 Y TAMBIÉN SE ESCRIBE POR MEDIO DE WHATSAPP Y NO HAY RESPUESTA COMERCIO SE ENCUENTRA CERRADO_x000a_15/08/2025 SE REALIZA VISITA A LA DIRECCIÓN DADA POR REDEBAN, SE VALIDA Y SE HACE TRASLADO EXTERNO, SE INICIALIZA TERMINAL QUEDANDO DIRECCIÓN ACTUAL CORRECTA, SE HACEN PRUEBAS ARROJA RECHAZO GENERAL LA CLIENTE SE COMUNICA CON EL BANCO PARA PODER HACER EL RESPECTIVO DESBLOQUEO DEL CB"/>
    <s v="VISITA_TÉCNICA"/>
    <s v="MA00Q884"/>
    <s v="TIPO I"/>
    <s v="TERRESTRE"/>
    <s v="GONZALEZ ESTUPIÑAN YEISON WALTER ANTONIO"/>
    <n v="1"/>
    <n v="0"/>
    <n v="65960.072302"/>
    <n v="75096.394270399993"/>
    <n v="65960.072302"/>
    <m/>
    <m/>
    <m/>
    <m/>
    <m/>
    <m/>
    <m/>
  </r>
  <r>
    <s v="MANIZALES"/>
    <x v="5"/>
    <x v="6"/>
    <n v="17001"/>
    <n v="13861936"/>
    <n v="64755"/>
    <s v="ORDEN DE CAMBIO"/>
    <s v="CALDAS"/>
    <s v="MANIZALES"/>
    <s v="BARRIO FATIMA MANIZALES 6"/>
    <s v="REDEBAN"/>
    <s v="FO-25-1376461"/>
    <d v="2025-08-13T16:51:00"/>
    <d v="2025-08-15T12:40:00"/>
    <m/>
    <s v="TRASLADO"/>
    <s v="TRASLADO"/>
    <s v="CB UNO A UNO"/>
    <s v="CB UNO A UNO"/>
    <s v="EJECUTADO_EXITOSO"/>
    <s v="EJECUTADO EXITOSO"/>
    <s v="14/08/2025 POR FAVOR, COMUNICARSE CON USUARIO PARA CONFIRMAR UBICACION, SOLICITUD Y PROGRAMAR VISITA TECNICA | 15/08/2025 SE REALIZA VISITA SE TRASLADA CORRESPONSAL, SE INICIALIZA EQUIPO CON NUEVA DIRECCIÓN, USUARIO YA CUENTA CON PUBLICIDAD TRASLADADA SERVICIO OK"/>
    <s v="VISITA_TÉCNICA"/>
    <s v="3A003132"/>
    <s v="TIPO I"/>
    <s v="TERRESTRE"/>
    <s v="AGUIRRE HENAO RAUL EDUARDO"/>
    <n v="1"/>
    <n v="0"/>
    <n v="65960.072302"/>
    <n v="75096.394270399993"/>
    <n v="65960.072302"/>
    <m/>
    <m/>
    <m/>
    <m/>
    <m/>
    <m/>
    <m/>
  </r>
  <r>
    <s v="BOGOTA"/>
    <x v="0"/>
    <x v="0"/>
    <n v="25430"/>
    <n v="13845831"/>
    <n v="76237"/>
    <s v="ORDEN DE CAMBIO"/>
    <s v="CUNDINAMARCA"/>
    <s v="MADRID"/>
    <s v="BARRIO EL SOSIEGO MADRID MADRI"/>
    <s v="REDEBAN"/>
    <s v="FO-25-1376478"/>
    <d v="2025-08-13T16:51:00"/>
    <d v="2025-08-15T12:54:00"/>
    <m/>
    <s v="TRASLADO"/>
    <s v="TRASLADO"/>
    <s v="CB UNO A UNO"/>
    <s v="CB UNO A UNO"/>
    <s v="EJECUTADO_EXITOSO"/>
    <s v="EJECUTADO EXITOSO"/>
    <s v="14/08/2025 SE INTENTA COMUNICACION CON EL USUARIO A LOS NUMEROS 3156127218 - 3183085001, PERO NO CONTESTA LA LLAMADA. SE ESCALA PARA VALIDACION EN SITIO | 15/08/2025 SE REALIZA TRASLADO EXTERNO DE CB A SOLICITUD DEL CLIENTE SERVICIO OPERATIVO PRUEBAS OK TRNA RBM"/>
    <s v="VISITA_TÉCNICA"/>
    <s v="A40NZ746"/>
    <s v="TIPO II"/>
    <s v="TERRESTRE"/>
    <s v="BUSTOS MORA DIEGO MANUEL"/>
    <n v="1"/>
    <n v="0"/>
    <n v="144967.87232000002"/>
    <n v="140395.6348884"/>
    <n v="144967.87232000002"/>
    <m/>
    <m/>
    <m/>
    <m/>
    <m/>
    <m/>
    <m/>
  </r>
  <r>
    <s v="SINCELEJO"/>
    <x v="4"/>
    <x v="4"/>
    <n v="70001"/>
    <n v="2597218"/>
    <n v="30117"/>
    <s v="ORDEN DE CAMBIO"/>
    <s v="SUCRE"/>
    <s v="SINCELEJO"/>
    <s v="BARRIO VERACRUZ SINCELEJO"/>
    <s v="REDEBAN"/>
    <s v="FO-25-1376111"/>
    <d v="2025-08-14T10:34:00"/>
    <d v="2025-08-15T14:09:00"/>
    <m/>
    <s v="BASE DATAFONO"/>
    <s v="BASE DATAFONO"/>
    <s v="CB UNO A UNO"/>
    <s v="CB UNO A UNO"/>
    <s v="EJECUTADO_EXITOSO"/>
    <s v="EJECUTADO EXITOSO"/>
    <s v="14/08/2025 POR FAVOR COMUNICARSE CON CB PARA CONFIRMAR SOLICITUD, UBICACION Y PROGRAMAR VISITA TECNICA | 15/08/2025 SE VISITA SITIO SE VERIFICA INFORMACIÓN, SE REALIZA INSTALACIÓN DE BASE, MOTIVO LA  BASE SOPORTE PARTIDA DETERIODADA."/>
    <s v="VISITA_TÉCNICA"/>
    <s v="BL0AZ045 "/>
    <s v="TIPO I"/>
    <s v="TERRESTRE"/>
    <s v="SANTOS GUZMAN CHRISTIAN FELIPE"/>
    <n v="1"/>
    <n v="0"/>
    <n v="65960.072302"/>
    <n v="75096.394270399993"/>
    <n v="65960.072302"/>
    <m/>
    <m/>
    <m/>
    <m/>
    <m/>
    <m/>
    <m/>
  </r>
  <r>
    <s v="BOGOTA"/>
    <x v="0"/>
    <x v="0"/>
    <n v="11001"/>
    <n v="13884573"/>
    <n v="34392"/>
    <s v="ORDEN DE CAMBIO"/>
    <s v="CUNDINAMARCA"/>
    <s v="BOGOTA"/>
    <s v="MULTIPAGAS GRAN ESTACION"/>
    <s v="REDEBAN"/>
    <s v="FO-25-1377930"/>
    <d v="2025-08-14T08:27:00"/>
    <d v="2025-08-15T14:21:00"/>
    <m/>
    <s v="PINPAD"/>
    <s v="PINPAD"/>
    <s v="ROBUSTO"/>
    <s v="MULTIPAGAS"/>
    <s v="EJECUTADO_CANCELADO"/>
    <s v="PETICIÓN USUARIO"/>
    <s v="14/08/2025 POR FAVOR, COMUNICARSE CON USUARIO PARA CONFIRMAR UBICACION, SOLICITUD Y PROGRAMAR VISITA TECNICA | 15/08/2025 SE REALIZA VISITA A CB PARA REALIZAR INSTALACIÓN DE PINPAD CLIENTE INDICA QUE NO SOLICITO PINPAD SI NO UN DATAFONO ADICIONAL YA QUE CUENTA CON TODOS LOS PINPAD DE LAS CAJAS"/>
    <s v="VISITA_TÉCNICA"/>
    <n v="0"/>
    <s v="TIPO I"/>
    <s v="TERRESTRE"/>
    <s v="GALINDO ROJAS LUIS FELIPE"/>
    <n v="1"/>
    <n v="0"/>
    <n v="65960.072302"/>
    <n v="75096.394270399993"/>
    <n v="65960.072302"/>
    <m/>
    <m/>
    <m/>
    <m/>
    <m/>
    <m/>
    <m/>
  </r>
  <r>
    <s v="CALI"/>
    <x v="5"/>
    <x v="5"/>
    <n v="76890"/>
    <n v="13847236"/>
    <n v="58373"/>
    <s v="ORDEN DE CAMBIO"/>
    <s v="VALLE DEL CAUCA"/>
    <s v="YOTOCO"/>
    <s v="BARRIO CENTRO YOTOCO 3"/>
    <s v="REDEBAN"/>
    <s v="FO-25-1376466"/>
    <d v="2025-08-13T16:51:00"/>
    <d v="2025-08-15T14:41:00"/>
    <m/>
    <s v="TRASLADO"/>
    <s v="TRASLADO"/>
    <s v="CB UNO A UNO"/>
    <s v="CB UNO A UNO"/>
    <s v="EJECUTADO_EXITOSO"/>
    <s v="EJECUTADO EXITOSO"/>
    <s v="14/08/2025 POR FAVOR, COMUNICARSE CON USUARIO PARA CONFIRMAR UBICACION, SOLICITUD Y PROGRAMAR VISITA TECNICA | 15/08/2025 SE VISITA CORRESPONSAL DE PROCEDE A REALIZAR TRASLADO, SE INICIALIZA Y DIRECCIÓN QUEDA ACTUALIZADA. TRANSACCIONES DE PRUEBA OK."/>
    <s v="VISITA_TÉCNICA"/>
    <s v="NA00B599, IMZZZ495"/>
    <s v="TIPO II"/>
    <s v="TERRESTRE"/>
    <s v="BOLAÑOS TABORDA JORGE ENRIQUE"/>
    <n v="1"/>
    <n v="0"/>
    <n v="144967.87232000002"/>
    <n v="140395.6348884"/>
    <n v="144967.87232000002"/>
    <m/>
    <m/>
    <m/>
    <m/>
    <m/>
    <m/>
    <m/>
  </r>
  <r>
    <s v="BOGOTA"/>
    <x v="0"/>
    <x v="0"/>
    <n v="11001"/>
    <n v="13871399"/>
    <n v="35272"/>
    <s v="ORDEN DE CAMBIO"/>
    <s v="CUNDINAMARCA"/>
    <s v="BOGOTA"/>
    <s v="BARRIO COUNTRY NORTE BOGOTA"/>
    <s v="REDEBAN"/>
    <s v="FO-25-1364797"/>
    <d v="2025-08-11T17:38:00"/>
    <d v="2025-08-15T15:11:00"/>
    <m/>
    <s v="TRASLADO"/>
    <s v="TRASLADO"/>
    <s v="UNO A UNO"/>
    <s v="CB UNO A UNO"/>
    <s v="EJECUTADO_EXITOSO"/>
    <s v="EJECUTADO EXITOSO"/>
    <s v="12/08/2025 12-08 POR FAVOR COMUNICARSE CON CB PARA CONFIRMAR SOLICITUD, UBICACION Y PROGRAMAR VISITA TECNICA | 15/08/2025 SE REALIZA TRASLADO INTERNO SE REALIZAN PRUEBAS OK"/>
    <s v="VISITA_TÉCNICA"/>
    <s v="BL0HZ967"/>
    <s v="TIPO I"/>
    <s v="TERRESTRE"/>
    <s v="INFANTE SIERRA MANUEL FERNANDO"/>
    <n v="1"/>
    <n v="0"/>
    <n v="65960.072302"/>
    <n v="75096.394270399993"/>
    <n v="65960.072302"/>
    <m/>
    <m/>
    <m/>
    <m/>
    <m/>
    <m/>
    <m/>
  </r>
  <r>
    <s v="MEDELLIN"/>
    <x v="2"/>
    <x v="2"/>
    <n v="5001"/>
    <n v="13873602"/>
    <n v="73915"/>
    <s v="ORDEN DE CAMBIO"/>
    <s v="ANTIOQUIA"/>
    <s v="MEDELLIN"/>
    <s v="BARRIO BLANQUIZAL MEDELLÍN"/>
    <s v="REDEBAN"/>
    <s v="FO-25-1353047"/>
    <d v="2025-08-08T17:09:00"/>
    <d v="2025-08-15T16:17:00"/>
    <m/>
    <s v="PINPAD"/>
    <s v="PINPAD"/>
    <s v="CB UNO A UNO"/>
    <s v="CB UNO A UNO"/>
    <s v="EJECUTADO_CANCELADO"/>
    <s v="USUARIO NO RECIBE PEDIDO"/>
    <s v="09/08/2025 9-08 SE ESCALA AL COORDINADOR DE ZONA PARA REALIZAR VISITA | 15/08/2025 SE LLEGA AL PUNTO PERO EL PUNTO CUENTA ACON NUEVA TECNOLOGÍA WOMPI Y ESTÁ. ALA ESPERA DE RECOGIDA DE LOS EQUIPOS DE RDB POR LO QUE NO FUE POSIBLE CONTINUAR CON LA INSTALACIÓN DE PINPAD"/>
    <s v="VISITA_TÉCNICA"/>
    <n v="0"/>
    <s v="TIPO I"/>
    <s v="TERRESTRE"/>
    <s v="ALVAREZ ARENAS VICTOR HUGO"/>
    <n v="1"/>
    <n v="0"/>
    <n v="65960.072302"/>
    <n v="75096.394270399993"/>
    <n v="65960.072302"/>
    <m/>
    <m/>
    <m/>
    <m/>
    <m/>
    <m/>
    <m/>
  </r>
  <r>
    <s v="MEDELLIN"/>
    <x v="2"/>
    <x v="2"/>
    <n v="5604"/>
    <n v="2573054"/>
    <n v="70814"/>
    <s v="ORDEN DE CAMBIO"/>
    <s v="ANTIOQUIA"/>
    <s v="REMEDIOS"/>
    <s v="7 AGOSTO REMEDIO"/>
    <s v="REDEBAN"/>
    <s v="FO-25-1353030"/>
    <d v="2025-08-08T17:12:00"/>
    <d v="2025-08-15T16:33:00"/>
    <m/>
    <s v="BASE DATAFONO"/>
    <s v="BASE DATAFONO"/>
    <s v="CB UNO A UNO"/>
    <s v="CB UNO A UNO"/>
    <s v="EJECUTADO_EXITOSO"/>
    <s v="EJECUTADO EXITOSO"/>
    <s v="09/08/2025 9-08 EN COMUNICACIÓN CON LA SEÑORA BLANCA AL NUMERO 3137475677 CONFIRMA SOLICITUD DE BASE DATAFONO, CONFIRMA DATOS, SE ESCALA PARA VISITA | 15/08/2025 SE REALIZA ENVÍO DEL LA BASE AL USUARIO EL CLIENTE CONFIRMA LA LLEGADA Y LA INSTALACIÓN DE LA BASE"/>
    <s v="SOPORTE_TELEFÓNICO"/>
    <s v="EF00B344"/>
    <s v="TIPO IV"/>
    <s v="TERRESTRE"/>
    <s v="ZAPATA LOPEZ EDWARD ASDRUBAL"/>
    <n v="0"/>
    <n v="0"/>
    <n v="41241.0800752"/>
    <n v="0"/>
    <n v="41241.0800752"/>
    <m/>
    <m/>
    <m/>
    <m/>
    <m/>
    <m/>
    <m/>
  </r>
  <r>
    <s v="VILLAVICENCIO"/>
    <x v="3"/>
    <x v="3"/>
    <n v="50001"/>
    <n v="2603143"/>
    <n v="64572"/>
    <s v="ORDEN DE CAMBIO"/>
    <s v="META"/>
    <s v="VILLAVICENCIO"/>
    <s v="BARRIO CENTRO VILLAVICENCIO VI"/>
    <s v="REDEBAN"/>
    <s v="FO-25-1380047"/>
    <d v="2025-08-15T10:50:00"/>
    <d v="2025-08-15T16:49:00"/>
    <m/>
    <s v="BASE DATAFONO"/>
    <s v="BASE DATAFONO"/>
    <s v="CB UNO A UNO"/>
    <s v="CB UNO A UNO"/>
    <s v="EJECUTADO_CANCELADO"/>
    <s v="PETICIÓN USUARIO"/>
    <s v="15/08/2025 POR FAVOR, COMUNICARSE CON USUARIO PARA CONFIRMAR UBICACION, SOLICITUD Y PROGRAMAR VISITA TECNICA | 15/08/2025 SE VISITA CB PERO NO ES POSIBLE REALIZAR ACTIVIDAD DEBIDO A QUE EL COMERCIO NO EXISTE EN LA DIRECCIÓN. ME COMUNICO CON CLIENTE Y ME INDICA QUE LE PIDIERON EL LOCAL Y TUVO QUE DESOCUPAR DE UN DÍA PARA OTRO. ESTA EN TRÁMITE DE TRASLADO DEL CB"/>
    <s v="VISITA_TÉCNICA"/>
    <s v="COMERCIO CERRADO "/>
    <s v="TIPO I"/>
    <s v="TERRESTRE"/>
    <s v="GARZON RUIZ LUIS MIGUEL"/>
    <n v="1"/>
    <n v="0"/>
    <n v="65960.072302"/>
    <n v="75096.394270399993"/>
    <n v="65960.072302"/>
    <m/>
    <m/>
    <m/>
    <m/>
    <m/>
    <m/>
    <m/>
  </r>
  <r>
    <s v="PEREIRA"/>
    <x v="5"/>
    <x v="6"/>
    <n v="76895"/>
    <n v="2605132"/>
    <n v="25482"/>
    <s v="ORDEN DE CAMBIO"/>
    <s v="VALLE DEL CAUCA"/>
    <s v="ZARZAL"/>
    <s v="ZARZAL III   VALLE DEL CAUCA"/>
    <s v="REDEBAN"/>
    <s v="FO-25-1381918"/>
    <d v="2025-08-15T15:47:00"/>
    <d v="2025-08-15T17:27:00"/>
    <m/>
    <s v="BASE DATAFONO"/>
    <s v="BASE DATAFONO"/>
    <s v="CB UNO A UNO"/>
    <s v="CB UNO A UNO"/>
    <s v="EJECUTADO_EXITOSO"/>
    <s v="EJECUTADO EXITOSO"/>
    <s v="15/08/2025 POR FAVOR, COMUNICARSE CON USUARIO PARA CONFIRMAR UBICACION, SOLICITUD Y PROGRAMAR VISITA TECNICA | 15/08/2025 EN LA VISITA TÉCNICA SE REALIZÓ LA INSTALACIÓN DE LA BASE SOPORTE DE EL DATÁFONO YA QUE LA ANTERIOR SE ENCONTRÓ PARTIDA."/>
    <s v="VISITA_TÉCNICA"/>
    <s v="A000T552"/>
    <s v="TIPO III"/>
    <s v="TERRESTRE"/>
    <s v="SANCHEZ URREGO ROBINSON DAVID"/>
    <n v="1"/>
    <n v="0"/>
    <n v="275728.78077800001"/>
    <n v="196536.5258152"/>
    <n v="275728.78077800001"/>
    <m/>
    <m/>
    <m/>
    <m/>
    <m/>
    <m/>
    <m/>
  </r>
  <r>
    <s v="PASTO"/>
    <x v="5"/>
    <x v="5"/>
    <n v="52001"/>
    <n v="13852636"/>
    <n v="72715"/>
    <s v="ORDEN DE CAMBIO"/>
    <s v="NARIÑO"/>
    <s v="PASTO"/>
    <s v="BARRIO JONGOVITO CENTRO PASTO"/>
    <s v="REDEBAN"/>
    <s v="FO-25-1376468"/>
    <d v="2025-08-13T16:51:00"/>
    <d v="2025-08-16T11:02:00"/>
    <m/>
    <s v="TRASLADO"/>
    <s v="TRASLADO"/>
    <s v="CB UNO A UNO"/>
    <s v="CB UNO A UNO"/>
    <s v="EJECUTADO_EXITOSO"/>
    <s v="EJECUTADO EXITOSO"/>
    <s v="14/08/2025 POR FAVOR, COMUNICARSE CON USUARIO PARA CONFIRMAR UBICACION, SOLICITUD Y PROGRAMAR VISITA TECNICA | 16/08/2025 SE VISITÓ EL CORRESPONSAL EN NUEVA DIRECCIÓN PARA REALIZAR TRASLADO, SE INSTALÓ AVISO EXTERIOR, TIENE DISPLAY HORARIO PERO EL FLANNGED NO, SE INICIALIZÓ EQUIPO OK, CAMBIO DE DIRECCIÓN OK, PRUEBAS EXITOSAS. CB OPERATIVO"/>
    <s v="VISITA_TÉCNICA"/>
    <s v="EF00R092"/>
    <s v="TIPO I"/>
    <s v="TERRESTRE"/>
    <s v="GUERRERO RAMIREZ OSCAR DARIO"/>
    <n v="1"/>
    <n v="0"/>
    <n v="65960.072302"/>
    <n v="75096.394270399993"/>
    <n v="65960.072302"/>
    <m/>
    <m/>
    <m/>
    <m/>
    <m/>
    <m/>
    <m/>
  </r>
  <r>
    <s v="CARTAGENA"/>
    <x v="4"/>
    <x v="4"/>
    <n v="13001"/>
    <n v="13869749"/>
    <n v="77160"/>
    <s v="ORDEN DE CAMBIO"/>
    <s v="BOLIVAR"/>
    <s v="CARTAGENA"/>
    <s v="BARRIO BICENTENARIO CARTAGENA"/>
    <s v="REDEBAN"/>
    <s v="FO-25-1376454"/>
    <d v="2025-08-13T16:51:00"/>
    <d v="2025-08-16T11:30:00"/>
    <m/>
    <s v="TRASLADO"/>
    <s v="TRASLADO"/>
    <s v="CB UNO A UNO"/>
    <s v="CB UNO A UNO"/>
    <s v="EJECUTADO_EXITOSO"/>
    <s v="EJECUTADO EXITOSO"/>
    <s v="14/08/2025 POR FAVOR, COMUNICARSE CON USUARIO PARA CONFIRMAR UBICACION, SOLICITUD Y PROGRAMAR VISITA TECNICA | 16/08/2025 SE REALIZA TRASLADO DE CORRESPONSAL EXITOSAMENTE"/>
    <s v="VISITA_TÉCNICA"/>
    <s v="SX6ZZ419"/>
    <s v="TIPO I"/>
    <s v="TERRESTRE"/>
    <s v="MARTINEZ SALGUEDO ANDRES AUGUSTO"/>
    <n v="1"/>
    <n v="0"/>
    <n v="65960.072302"/>
    <n v="75096.394270399993"/>
    <n v="65960.072302"/>
    <m/>
    <m/>
    <m/>
    <m/>
    <m/>
    <m/>
    <m/>
  </r>
  <r>
    <s v="BOGOTA"/>
    <x v="0"/>
    <x v="0"/>
    <n v="11001"/>
    <n v="13891243"/>
    <n v="80827"/>
    <s v="ORDEN DE CAMBIO"/>
    <s v="CUNDINAMARCA"/>
    <s v="BOGOTA"/>
    <s v="PTM BOGOTA NISSI PERSONALIZADO"/>
    <s v="REDEBAN"/>
    <s v="FO-25-1381723"/>
    <d v="2025-08-15T11:58:00"/>
    <d v="2025-08-16T13:00:00"/>
    <m/>
    <s v="PINPAD"/>
    <s v="PINPAD"/>
    <s v="AGREGADOR"/>
    <s v="COMCARD - PTM"/>
    <s v="EJECUTADO_EXITOSO"/>
    <s v="EJECUTADO EXITOSO"/>
    <s v="15/08/2025 POR FAVOR, COMUNICARSE CON USUARIO PARA CONFIRMAR UBICACION, SOLICITUD Y PROGRAMAR VISITA TECNICA | 16/08/2025 SE INTALA PIN PAD SE REALIZAN PRUEBAS OK"/>
    <s v="VISITA_TÉCNICA"/>
    <s v="FHZZZ022"/>
    <s v="TIPO I"/>
    <s v="TERRESTRE"/>
    <s v="INFANTE SIERRA MANUEL FERNANDO"/>
    <n v="1"/>
    <n v="0"/>
    <n v="65960.072302"/>
    <n v="75096.394270399993"/>
    <n v="65960.072302"/>
    <m/>
    <m/>
    <m/>
    <m/>
    <m/>
    <m/>
    <m/>
  </r>
  <r>
    <s v="TUNJA"/>
    <x v="1"/>
    <x v="1"/>
    <n v="15176"/>
    <n v="2591185"/>
    <n v="78515"/>
    <s v="ORDEN DE CAMBIO"/>
    <s v="BOYACA"/>
    <s v="CHIQUINQUIRA"/>
    <s v="BARRIO SAN CARLOS CHIQUINQUIRA  1"/>
    <s v="REDEBAN"/>
    <s v="FO-25-1371506"/>
    <d v="2025-08-13T10:10:00"/>
    <d v="2025-08-16T13:13:00"/>
    <m/>
    <s v="BASE DATAFONO"/>
    <s v="BASE DATAFONO"/>
    <s v="UNO A UNO"/>
    <s v="UNO A UNO"/>
    <s v="EJECUTADO_EXITOSO"/>
    <s v="EJECUTADO EXITOSO"/>
    <s v="13/08/2025 13-08 EN COMUNICACION CON LA SEÑORA NATALIA POVEDA AL NUMERO 3142740848, CONFIRMA SOLICITUD Y DATOS OK. SE ESCALA PARA VISITA | 16/08/2025 SE VISITA CB CAMBIO DE BASE POR DAÑO PRUEBAS EXITOSAS"/>
    <s v="VISITA_TÉCNICA"/>
    <s v="F1LZZ923"/>
    <s v="TIPO III"/>
    <s v="TERRESTRE"/>
    <s v="GONZALEZ GONZALEZ MARIO ALBERTO"/>
    <n v="1"/>
    <n v="0"/>
    <n v="275728.78077800001"/>
    <n v="196536.5258152"/>
    <n v="275728.78077800001"/>
    <m/>
    <m/>
    <m/>
    <m/>
    <m/>
    <m/>
    <m/>
  </r>
  <r>
    <s v="BOGOTA"/>
    <x v="0"/>
    <x v="0"/>
    <n v="11001"/>
    <n v="2602447"/>
    <n v="50104"/>
    <s v="ORDEN DE CAMBIO"/>
    <s v="CUNDINAMARCA"/>
    <s v="BOGOTA"/>
    <s v="PTM BOGOTA  PAPELERIA"/>
    <s v="REDEBAN"/>
    <s v="FO-25-1380065"/>
    <d v="2025-08-15T09:37:00"/>
    <d v="2025-08-16T13:20:00"/>
    <m/>
    <s v="BASE DATAFONO"/>
    <s v="BASE DATAFONO"/>
    <s v="AGREGADOR"/>
    <s v="COMCARD - PTM"/>
    <s v="EJECUTADO_EXITOSO"/>
    <s v="EJECUTADO EXITOSO"/>
    <s v="15/08/2025 POR FAVOR, COMUNICARSE CON USUARIO PARA CONFIRMAR UBICACION, SOLICITUD Y PROGRAMAR VISITA TECNICA | 16/08/2025 SE LLEGA A LA DIRECCIÓN INDICADA Y SE CAMBIA BASE DATAFONO POR QUÉ SE ENCONTRABA PARTIDA EN EL MECANISMO ROTATORIO, SE FIJA LA BASE CON SU RESPECTIVA CINTA 3M ,LA SUPERFICIE ES VIDRIO . NO SE MANIPULA EL DATÁFONO ÚNICAMENTE PARA AJUSTARLO EN LA BASE."/>
    <s v="VISITA_TÉCNICA"/>
    <s v="II00T995"/>
    <s v="TIPO I"/>
    <s v="TERRESTRE"/>
    <s v="GARCIA PASTRANA KEVIN FERNANDO"/>
    <n v="1"/>
    <n v="0"/>
    <n v="65960.072302"/>
    <n v="75096.394270399993"/>
    <n v="65960.072302"/>
    <m/>
    <m/>
    <m/>
    <m/>
    <m/>
    <m/>
    <m/>
  </r>
  <r>
    <s v="MANIZALES"/>
    <x v="5"/>
    <x v="6"/>
    <n v="17001"/>
    <n v="2604422"/>
    <n v="73809"/>
    <s v="ORDEN DE CAMBIO"/>
    <s v="CALDAS"/>
    <s v="MANIZALES"/>
    <s v="BARRIO SOFERINO MANIZALES"/>
    <s v="REDEBAN"/>
    <s v="FO-25-1381639"/>
    <d v="2025-08-15T14:14:00"/>
    <d v="2025-08-16T13:22:00"/>
    <m/>
    <s v="BASE DATAFONO"/>
    <s v="BASE DATAFONO"/>
    <s v="CB UNO A UNO"/>
    <s v="CB UNO A UNO"/>
    <s v="EJECUTADO_EXITOSO"/>
    <s v="EJECUTADO EXITOSO"/>
    <s v="15/08/2025 POR FAVOR, COMUNICARSE CON USUARIO PARA CONFIRMAR UBICACION, SOLICITUD Y PROGRAMAR VISITA TECNICA | 16/08/2025 SE INSTALA BASE PARA DATÁFONO YA QUE LA ANTERIOR SE ESTABA EN MAL ESTADO"/>
    <s v="VISITA_TÉCNICA"/>
    <s v="EG0FZ775"/>
    <s v="TIPO I"/>
    <s v="TERRESTRE"/>
    <s v="AGUIRRE HENAO RAUL EDUARDO"/>
    <n v="1"/>
    <n v="0"/>
    <n v="65960.072302"/>
    <n v="75096.394270399993"/>
    <n v="65960.072302"/>
    <m/>
    <m/>
    <m/>
    <m/>
    <m/>
    <m/>
    <m/>
  </r>
  <r>
    <s v="MEDELLIN"/>
    <x v="2"/>
    <x v="2"/>
    <n v="5001"/>
    <n v="2598728"/>
    <n v="79162"/>
    <s v="ORDEN DE CAMBIO"/>
    <s v="ANTIOQUIA"/>
    <s v="MEDELLIN"/>
    <s v="BARRIO LA CANDELARIA CENTRO ME"/>
    <s v="REDEBAN"/>
    <s v="FO-25-1376654"/>
    <d v="2025-08-14T13:56:00"/>
    <d v="2025-08-16T13:24:00"/>
    <m/>
    <s v="BASE DATAFONO"/>
    <s v="BASE DATAFONO"/>
    <s v="CB UNO A UNO"/>
    <s v="CB UNO A UNO"/>
    <s v="EJECUTADO_EXITOSO"/>
    <s v="EJECUTADO EXITOSO"/>
    <s v="14/08/2025 POR FAVOR, COMUNICARSE CON USUARIO PARA CONFIRMAR UBICACION, SOLICITUD Y PROGRAMAR VISITA TECNICA | 16/08/2025 INSTALACIÓN DE BASE POR DAÑO SE DESPEGO"/>
    <s v="VISITA_TÉCNICA"/>
    <s v="SASZZ737"/>
    <s v="TIPO I"/>
    <s v="TERRESTRE"/>
    <s v="PAREJA ECHAVARRIA JHON DAVID"/>
    <n v="1"/>
    <n v="0"/>
    <n v="65960.072302"/>
    <n v="75096.394270399993"/>
    <n v="65960.072302"/>
    <m/>
    <m/>
    <m/>
    <m/>
    <m/>
    <m/>
    <m/>
  </r>
  <r>
    <s v="MANIZALES"/>
    <x v="5"/>
    <x v="6"/>
    <n v="17001"/>
    <n v="2602379"/>
    <n v="46130"/>
    <s v="ORDEN DE CAMBIO"/>
    <s v="CALDAS"/>
    <s v="MANIZALES"/>
    <s v="BARRIO MINITAS MANIZALES 1"/>
    <s v="REDEBAN"/>
    <s v="FO-25-1380059"/>
    <d v="2025-08-15T09:43:00"/>
    <d v="2025-08-16T13:26:00"/>
    <m/>
    <s v="BASE DATAFONO"/>
    <s v="BASE DATAFONO"/>
    <s v="CB UNO A UNO"/>
    <s v="CB UNO A UNO"/>
    <s v="EJECUTADO_EXITOSO"/>
    <s v="EJECUTADO EXITOSO"/>
    <s v="15/08/2025 POR FAVOR, COMUNICARSE CON USUARIO PARA CONFIRMAR UBICACION, SOLICITUD Y PROGRAMAR VISITA TECNICA | 16/08/2025 SE INSTALA BASE PARA DATÁFONO YA QUE LA ANTERIOR SE LE DESPEGO Y SE ENCUENTRA EN MAL ESTADO SERVICIO OK"/>
    <s v="VISITA_TÉCNICA"/>
    <s v="TR003836"/>
    <s v="TIPO I"/>
    <s v="TERRESTRE"/>
    <s v="AGUIRRE HENAO RAUL EDUARDO"/>
    <n v="1"/>
    <n v="0"/>
    <n v="65960.072302"/>
    <n v="75096.394270399993"/>
    <n v="65960.072302"/>
    <m/>
    <m/>
    <m/>
    <m/>
    <m/>
    <m/>
    <m/>
  </r>
  <r>
    <s v="MEDELLIN"/>
    <x v="2"/>
    <x v="2"/>
    <n v="5001"/>
    <n v="2593481"/>
    <n v="79436"/>
    <s v="ORDEN DE CAMBIO"/>
    <s v="ANTIOQUIA"/>
    <s v="MEDELLIN"/>
    <s v="BARRIO ARANJUEZ MEDELLIN 24"/>
    <s v="REDEBAN"/>
    <s v="FO-25-1384632 | FO-25-1372791"/>
    <d v="2025-08-13T15:12:00"/>
    <d v="2025-08-19T11:54:00"/>
    <m/>
    <s v="BASE DATAFONO"/>
    <s v="BASE DATAFONO"/>
    <s v="CB UNO A UNO"/>
    <s v="CB UNO A UNO"/>
    <s v="EJECUTADO_CANCELADO"/>
    <s v="PETICIÓN USUARIO"/>
    <s v="13/08/2025 POR FAVOR COMUNICARSE CON CB PARA CONFIRMAR SOLICITUD, UBICACION Y PROGRAMAR VISITA TECNICA | 16/08/2025 VISITA FALLIDA EL COMERCIO SE ENCUENTRA CERRADO SE LLAMA A NUMEROS DE CONTACTO NO HAY RESPUESTA_x000a_19/08/2025 SE VISITA PUNTO Y SE ENCUENTRA LOCAL CERRADO"/>
    <s v="VISITA_TÉCNICA"/>
    <s v="10XZZ974"/>
    <s v="TIPO I"/>
    <s v="TERRESTRE"/>
    <s v="DIAZ ZABALA FRANCIS DUBAN"/>
    <n v="2"/>
    <n v="0"/>
    <n v="65960.072302"/>
    <n v="75096.394270399993"/>
    <n v="131920.144604"/>
    <m/>
    <m/>
    <m/>
    <m/>
    <m/>
    <m/>
    <m/>
  </r>
  <r>
    <s v="BOGOTA"/>
    <x v="0"/>
    <x v="0"/>
    <n v="11001"/>
    <n v="13856531"/>
    <n v="62211"/>
    <s v="ORDEN DE CAMBIO"/>
    <s v="CUNDINAMARCA"/>
    <s v="BOGOTA"/>
    <s v="BARRIO AURES BOGOTA 3"/>
    <s v="REDEBAN"/>
    <s v="FO-25-1384462 | FO-25-1376484"/>
    <d v="2025-08-13T16:51:00"/>
    <d v="2025-08-19T12:15:00"/>
    <m/>
    <s v="TRASLADO"/>
    <s v="TRASLADO"/>
    <s v="CB UNO A UNO"/>
    <s v="CB UNO A UNO"/>
    <s v="EJECUTADO_EXITOSO"/>
    <s v="EJECUTADO EXITOSO"/>
    <s v="14/08/2025 POR FAVOR, COMUNICARSE CON USUARIO PARA CONFIRMAR UBICACION, SOLICITUD Y PROGRAMAR VISITA TECNICA | 16/08/2025 SE VISITA COMERCIO CB BANCOLOMBIA EN LA NUEVA DIRECCIÓN PERO ESTA CERRADO, SE LLAMA AL TELÉFONO DE CONTACTO Y LA SRA LYDA PINZÓN NOS INFORMA QUE NOS PUEDE ATENDER EL DÍA MARTES 19 DE AGOSTO, SE DEJA PARA DICHA FECHA INFORMADO AL COORDINADOR._x000a_19/08/2025 SE VISITA COMERCIO CB BANCOLOMBIA EN LA NUEVA DIRECCIÓN, SE REALIZA ACTUALIZACIÓN DE DATOS EN EL DATAFONO PARA QUE TOME LOS NUEVOS DATOS DEL COMERCIO, EL CLIENTE YA CONTABA CON LOS EQUIPOS EN LA NUEVA DIRECCIÓN, SE REALIZAN PRUEBAS OK, NO UPS, NO SE ALTERAN USUARIOS."/>
    <s v="VISITA_TÉCNICA"/>
    <s v="MA00L716"/>
    <s v="TIPO I"/>
    <s v="TERRESTRE"/>
    <s v="VEGA MANRIQUE JONATAN MAURICIO"/>
    <n v="1"/>
    <n v="0"/>
    <n v="65960.072302"/>
    <n v="75096.394270399993"/>
    <n v="65960.072302"/>
    <m/>
    <m/>
    <m/>
    <m/>
    <m/>
    <m/>
    <m/>
  </r>
  <r>
    <s v="BOGOTA"/>
    <x v="0"/>
    <x v="0"/>
    <n v="25845"/>
    <n v="2601569"/>
    <n v="79790"/>
    <s v="ORDEN DE CAMBIO"/>
    <s v="CUNDINAMARCA"/>
    <s v="UNE"/>
    <s v="BARRIO CENTRO UNE UNE"/>
    <s v="REDEBAN"/>
    <s v="FO-25-1378900"/>
    <d v="2025-08-15T08:32:00"/>
    <d v="2025-08-19T12:36:00"/>
    <m/>
    <s v="BASE DATAFONO"/>
    <s v="BASE DATAFONO"/>
    <s v="UNO A UNO"/>
    <s v="UNO A UNO"/>
    <s v="EJECUTADO_EXITOSO"/>
    <s v="EJECUTADO EXITOSO"/>
    <s v="15/08/2025 POR FAVOR, COMUNICARSE CON USUARIO PARA CONFIRMAR UBICACION, SOLICITUD Y PROGRAMAR VISITA TECNICA | 19/08/2025 SE INSTALA BASE POR DAÑO"/>
    <s v="VISITA_TÉCNICA"/>
    <s v="F1XZZ071"/>
    <s v="TIPO II"/>
    <s v="TERRESTRE"/>
    <s v="INFANTE SIERRA MANUEL FERNANDO"/>
    <n v="1"/>
    <n v="0"/>
    <n v="144967.87232000002"/>
    <n v="140395.6348884"/>
    <n v="144967.87232000002"/>
    <m/>
    <m/>
    <m/>
    <m/>
    <m/>
    <m/>
    <m/>
  </r>
  <r>
    <s v="CUCUTA"/>
    <x v="1"/>
    <x v="1"/>
    <n v="54518"/>
    <n v="13856048"/>
    <n v="77319"/>
    <s v="ORDEN DE CAMBIO"/>
    <s v="NORTE DE SANTANDER"/>
    <s v="PAMPLONA"/>
    <s v="BARRIO URB ROMERO PAMPLONA"/>
    <s v="REDEBAN"/>
    <s v="FO-25-1376480"/>
    <d v="2025-08-13T16:51:00"/>
    <d v="2025-08-19T13:17:00"/>
    <m/>
    <s v="TRASLADO"/>
    <s v="TRASLADO"/>
    <s v="CB UNO A UNO"/>
    <s v="CB UNO A UNO"/>
    <s v="EJECUTADO_EXITOSO"/>
    <s v="EJECUTADO EXITOSO"/>
    <s v="14/08/2025 POR FAVOR, COMUNICARSE CON USUARIO PARA CONFIRMAR UBICACION, SOLICITUD Y PROGRAMAR VISITA TECNICA | 19/08/2025 SE REALIZA TRASLADO SE INSTALA DATAFONO LECTOR BASE Y PUBLICIDAD SE DEJA NUEVA VERSIÓN CIERRES Y PRUEBAS OK"/>
    <s v="VISITA_TÉCNICA"/>
    <s v="FACZZ896"/>
    <s v="TIPO III"/>
    <s v="TERRESTRE"/>
    <s v="DURAN ACOSTA FRANK YONNY"/>
    <n v="1"/>
    <n v="0"/>
    <n v="275728.78077800001"/>
    <n v="196536.5258152"/>
    <n v="275728.78077800001"/>
    <m/>
    <m/>
    <m/>
    <m/>
    <m/>
    <m/>
    <m/>
  </r>
  <r>
    <s v="VILLAVICENCIO"/>
    <x v="3"/>
    <x v="3"/>
    <n v="50577"/>
    <n v="2596799"/>
    <n v="67763"/>
    <s v="ORDEN DE CAMBIO"/>
    <s v="META"/>
    <s v="PUERTO LLERAS"/>
    <s v="BARRIO CENTRO PUERTO LLERAS 6"/>
    <s v="REDEBAN"/>
    <s v="FO-25-1376121"/>
    <d v="2025-08-14T09:58:00"/>
    <d v="2025-08-19T13:27:00"/>
    <m/>
    <s v="BASE DATAFONO"/>
    <s v="BASE DATAFONO"/>
    <s v="CB UNO A UNO"/>
    <s v="CB UNO A UNO"/>
    <s v="EJECUTADO_EXITOSO"/>
    <s v="EJECUTADO EXITOSO"/>
    <s v="14/08/2025 EN COMUNICACIÓN CON SEÑORA KATERINE PARRA AL NÚMERO 3144316654 CONFIRMA SOLICITUD, DATOS CORRECTOS. SE ESCALA PARA VISITA | 19/08/2025 SE REALIZA CAMBIO DE BASE RBM YA QUE LA QUE TENIA EL COMERCIO SE PARTIÓ."/>
    <s v="VISITA_TÉCNICA"/>
    <s v="A1KZZ373"/>
    <s v="TIPO III"/>
    <s v="TERRESTRE"/>
    <s v="PEDREROS CONTRERAS MICHAEL STEVENS"/>
    <n v="1"/>
    <n v="0"/>
    <n v="275728.78077800001"/>
    <n v="196536.5258152"/>
    <n v="275728.78077800001"/>
    <m/>
    <m/>
    <m/>
    <m/>
    <m/>
    <m/>
    <m/>
  </r>
  <r>
    <s v="CALI"/>
    <x v="5"/>
    <x v="5"/>
    <n v="19001"/>
    <n v="13863346"/>
    <n v="49089"/>
    <s v="ORDEN DE CAMBIO"/>
    <s v="CAUCA"/>
    <s v="POPAYAN"/>
    <s v="BARRIO MINUTO DE DIOS POPAYAN"/>
    <s v="REDEBAN"/>
    <s v="FO-25-1376476"/>
    <d v="2025-08-13T16:51:00"/>
    <d v="2025-08-19T14:13:00"/>
    <m/>
    <s v="TRASLADO"/>
    <s v="TRASLADO"/>
    <s v="CB UNO A UNO"/>
    <s v="CB UNO A UNO"/>
    <s v="EJECUTADO_EXITOSO"/>
    <s v="EJECUTADO EXITOSO"/>
    <s v="14/08/2025 POR FAVOR, COMUNICARSE CON USUARIO PARA CONFIRMAR UBICACION, SOLICITUD Y PROGRAMAR VISITA TECNICA | 19/08/2025 SE INGRESA SE FORMATIO EQUIPO SE ACTUALIZA DIRECCION PRUEBAS"/>
    <s v="VISITA_TÉCNICA"/>
    <s v="BA00O053"/>
    <s v="TIPO III"/>
    <s v="TERRESTRE"/>
    <s v="GIMBUEL LASSO LUIS GERMAN"/>
    <n v="1"/>
    <n v="0"/>
    <n v="275728.78077800001"/>
    <n v="196536.5258152"/>
    <n v="275728.78077800001"/>
    <m/>
    <m/>
    <m/>
    <m/>
    <m/>
    <m/>
    <m/>
  </r>
  <r>
    <s v="MEDELLIN"/>
    <x v="2"/>
    <x v="2"/>
    <n v="5400"/>
    <n v="2574519"/>
    <n v="49934"/>
    <s v="ORDEN DE CAMBIO"/>
    <s v="ANTIOQUIA"/>
    <s v="LA UNION"/>
    <s v="BARRIO CENTRO LA UNION 4"/>
    <s v="REDEBAN"/>
    <s v="FO-25-1356117"/>
    <d v="2025-08-11T08:00:00"/>
    <d v="2025-08-19T14:33:00"/>
    <m/>
    <s v="BASE DATAFONO"/>
    <s v="BASE DATAFONO"/>
    <s v="CB UNO A UNO"/>
    <s v="CB UNO A UNO"/>
    <s v="EJECUTADO_EXITOSO"/>
    <s v="EJECUTADO EXITOSO"/>
    <s v="10/08/2025 10-08 POR FAVOR, COMUNICARSE CON USUARIO PARA CONFIRMAR UBICACION, SOLICITUD Y PROGRAMAR VISITA TECNICA | 18/08/2025 ACTIVIDAD PENDIENTE POR CAPACIDAD OPERATIVA | 19/08/2025 SE INSTALA BASE DATAFONO POR DAÑO SE QUEBRÓ"/>
    <s v="VISITA_TÉCNICA"/>
    <s v="TR00R892"/>
    <s v="TIPO II"/>
    <s v="TERRESTRE"/>
    <s v="PAREJA ECHAVARRIA JHON DAVID"/>
    <n v="1"/>
    <n v="0"/>
    <n v="144967.87232000002"/>
    <n v="140395.6348884"/>
    <n v="144967.87232000002"/>
    <m/>
    <m/>
    <m/>
    <m/>
    <m/>
    <m/>
    <m/>
  </r>
  <r>
    <s v="BUCARAMANGA"/>
    <x v="1"/>
    <x v="1"/>
    <n v="68081"/>
    <n v="13899835"/>
    <n v="76181"/>
    <s v="ORDEN DE CAMBIO"/>
    <s v="SANTANDER"/>
    <s v="BARRANCABERMEJA"/>
    <s v="DISTRICOL DE LUXE NAIL SPA"/>
    <s v="REDEBAN"/>
    <s v="FO-25-1381718"/>
    <d v="2025-08-15T11:58:00"/>
    <d v="2025-08-19T16:25:00"/>
    <m/>
    <s v="PINPAD"/>
    <s v="PINPAD"/>
    <s v="AGREGADOR"/>
    <s v="DISTRICOL"/>
    <s v="EJECUTADO_EXITOSO"/>
    <s v="EJECUTADO EXITOSO"/>
    <s v="15/08/2025 POR FAVOR, COMUNICARSE CON USUARIO PARA CONFIRMAR UBICACION, SOLICITUD Y PROGRAMAR VISITA TECNICA | 19/08/2025 SE REALIZA VISITA AL COMERCIO CB, SE VALIDA Y SE HACE INSTALACIÓN DE PINPAD DESK1600, HUBO LA NECESIDAD DE CAMBIAR DATÁFONO DESK3500 POR UN DESK2600 SE CONFIGURA Y SE HACEN PRUEBAS DEJANDO TODO OK"/>
    <s v="VISITA_TÉCNICA"/>
    <s v="FA0GZ473"/>
    <s v="TIPO III"/>
    <s v="TERRESTRE"/>
    <s v="GONZALEZ ESTUPIÑAN YEISON WALTER ANTONIO"/>
    <n v="1"/>
    <n v="0"/>
    <n v="275728.78077800001"/>
    <n v="196536.5258152"/>
    <n v="275728.78077800001"/>
    <m/>
    <m/>
    <m/>
    <m/>
    <m/>
    <m/>
    <m/>
  </r>
  <r>
    <s v="CUCUTA"/>
    <x v="1"/>
    <x v="1"/>
    <n v="54001"/>
    <n v="2612572"/>
    <n v="75467"/>
    <s v="ORDEN DE CAMBIO"/>
    <s v="NORTE DE SANTANDER"/>
    <s v="CUCUTA"/>
    <s v="BARRIO EL CENTRO CUCUTA 80"/>
    <s v="REDEBAN"/>
    <s v="FO-25-1381994"/>
    <d v="2025-08-15T15:53:00"/>
    <d v="2025-08-20T08:06:00"/>
    <m/>
    <s v="BASE DATAFONO"/>
    <s v="BASE DATAFONO"/>
    <s v="CB UNO A UNO"/>
    <s v="CB UNO A UNO"/>
    <s v="EJECUTADO_EXITOSO"/>
    <s v="EJECUTADO EXITOSO"/>
    <s v="15/08/2025 POR FAVOR, COMUNICARSE CON USUARIO PARA CONFIRMAR UBICACION, SOLICITUD Y PROGRAMAR VISITA TECNICA | 19/08/2025 SE VISITA COMERCIO,  PEGA NUEVAMENTE BASE  YA QUE SE HABIA DESPEGADO"/>
    <s v="VISITA_TÉCNICA"/>
    <s v="V100C090"/>
    <s v="TIPO I"/>
    <s v="TERRESTRE"/>
    <s v="NARANJO AFANADOR RUBEN JESUS"/>
    <n v="1"/>
    <n v="0"/>
    <n v="65960.072302"/>
    <n v="75096.394270399993"/>
    <n v="65960.072302"/>
    <m/>
    <m/>
    <m/>
    <m/>
    <m/>
    <m/>
    <m/>
  </r>
  <r>
    <s v="BUCARAMANGA"/>
    <x v="1"/>
    <x v="1"/>
    <n v="68547"/>
    <n v="2607525"/>
    <n v="38837"/>
    <s v="ORDEN DE CAMBIO"/>
    <s v="SANTANDER"/>
    <s v="PIEDECUESTA"/>
    <s v="PTM PIEDECUESTA MARNIETO"/>
    <s v="REDEBAN"/>
    <s v="FO-25-1386499"/>
    <d v="2025-08-17T12:51:00"/>
    <d v="2025-08-20T08:14:00"/>
    <m/>
    <s v="BASE DATAFONO"/>
    <s v="BASE DATAFONO"/>
    <s v="AGREGADOR"/>
    <s v="COMCARD - PTM"/>
    <s v="EJECUTADO_EXITOSO"/>
    <s v="EJECUTADO EXITOSO"/>
    <s v="17/08/2025 POR FAVOR, COMUNICARSE CON USUARIO PARA CONFIRMAR UBICACION, SOLICITUD Y PROGRAMAR VISITA TECNICA | 19/08/2025 SE VISITA COMERCIO SE REALIZA LA INSTALACIÓN DE BASE PARA DATÁFONO OK, YA QUE SE ENCUENTRA DAÑADA , CB OPERATIVO"/>
    <s v="VISITA_TÉCNICA"/>
    <s v="9A03Z943 - TSZZZ296"/>
    <s v="TIPO II"/>
    <s v="TERRESTRE"/>
    <s v="BARAJAS BERMUDEZ YAHIR MAURICIO"/>
    <n v="1"/>
    <n v="0"/>
    <n v="144967.87232000002"/>
    <n v="140395.6348884"/>
    <n v="144967.87232000002"/>
    <m/>
    <m/>
    <m/>
    <m/>
    <m/>
    <m/>
    <m/>
  </r>
  <r>
    <s v="MEDELLIN"/>
    <x v="2"/>
    <x v="2"/>
    <n v="5042"/>
    <n v="13876354"/>
    <n v="71247"/>
    <s v="ORDEN DE CAMBIO"/>
    <s v="ANTIOQUIA"/>
    <s v="SANTA FE DE ANTIOQUIA"/>
    <s v="PTM SANTAFE DE ANTIOQUIA  SOLU"/>
    <s v="REDEBAN"/>
    <s v="FO-25-1377943"/>
    <d v="2025-08-14T08:27:00"/>
    <d v="2025-08-20T08:34:00"/>
    <m/>
    <s v="PINPAD"/>
    <s v="PINPAD"/>
    <s v="AGREGADOR"/>
    <s v="COMCARD - PTM"/>
    <s v="EJECUTADO_EXITOSO"/>
    <s v="EJECUTADO EXITOSO"/>
    <s v="14/08/2025 POR FAVOR, COMUNICARSE CON USUARIO PARA CONFIRMAR UBICACION, SOLICITUD Y PROGRAMAR VISITA TECNICA | 20/08/2025 SE REALIZÓ INSTALACIÓN DE PINPAD, SE CAMBIA DATÁFONO POR TECNOLOGÍA"/>
    <s v="VISITA_TÉCNICA"/>
    <s v="NN00E700 - NN00E741"/>
    <s v="TIPO II"/>
    <s v="TERRESTRE"/>
    <s v="CASTAÑEDA PALACIO CARLOS FELIPE"/>
    <n v="1"/>
    <n v="0"/>
    <n v="144967.87232000002"/>
    <n v="140395.6348884"/>
    <n v="144967.87232000002"/>
    <m/>
    <m/>
    <m/>
    <m/>
    <m/>
    <m/>
    <m/>
  </r>
  <r>
    <s v="CALI"/>
    <x v="5"/>
    <x v="5"/>
    <n v="76834"/>
    <n v="13855298"/>
    <n v="55063"/>
    <s v="ORDEN DE CAMBIO"/>
    <s v="VALLE DEL CAUCA"/>
    <s v="TULUA"/>
    <s v="BARRIO EL PALMAR TULUA"/>
    <s v="REDEBAN"/>
    <s v="FO-25-1376458"/>
    <d v="2025-08-13T16:51:00"/>
    <d v="2025-08-20T08:43:00"/>
    <m/>
    <s v="TRASLADO"/>
    <s v="TRASLADO"/>
    <s v="CB UNO A UNO"/>
    <s v="CB UNO A UNO"/>
    <s v="EJECUTADO_EXITOSO"/>
    <s v="EJECUTADO EXITOSO"/>
    <s v="14/08/2025 POR FAVOR, COMUNICARSE CON USUARIO PARA CONFIRMAR UBICACION, SOLICITUD Y PROGRAMAR VISITA TECNICA | 20/08/2025 EN LA VISITA TÉCNICA SE ENCUENTRA LA PUBLICIDAD EQUIPO Y ACCESORIOS INSTALADOS EN LA NUEVA DIRECCIÓN,SE REALIZÓ LA CONFIGURACIÓN E INICIALIZACIÓN OK SE VALIDAN LOS DATOS Y SE REALIZARON LAS PRUEBAS DEJANDO EL SERVICIO OPERANDO SIN FALLAS Y SIN NOVEDAD"/>
    <s v="VISITA_TÉCNICA"/>
    <s v="XPAZZ647"/>
    <s v="TIPO II"/>
    <s v="TERRESTRE"/>
    <s v="SANCHEZ URREGO ROBINSON DAVID"/>
    <n v="1"/>
    <n v="0"/>
    <n v="144967.87232000002"/>
    <n v="140395.6348884"/>
    <n v="144967.87232000002"/>
    <m/>
    <m/>
    <m/>
    <m/>
    <m/>
    <m/>
    <m/>
  </r>
  <r>
    <s v="MEDELLIN"/>
    <x v="2"/>
    <x v="2"/>
    <n v="5001"/>
    <n v="13890396"/>
    <n v="79266"/>
    <s v="ORDEN DE CAMBIO"/>
    <s v="ANTIOQUIA"/>
    <s v="MEDELLIN"/>
    <s v="DISTRICOL VARIEDADES AUSTIN"/>
    <s v="REDEBAN"/>
    <s v="FO-25-1381715"/>
    <d v="2025-08-15T11:58:00"/>
    <d v="2025-08-20T12:42:00"/>
    <m/>
    <s v="PINPAD"/>
    <s v="PINPAD"/>
    <s v="AGREGADOR"/>
    <s v="DISTRICOL"/>
    <s v="EJECUTADO_EXITOSO"/>
    <s v="EJECUTADO EXITOSO"/>
    <s v="15/08/2025 POR FAVOR, COMUNICARSE CON USUARIO PARA CONFIRMAR UBICACION, SOLICITUD Y PROGRAMAR VISITA TECNICA | 20/08/2025 SE INSTALA PINPAD, SE CAMBIA EQUIPO POR COMPATIBILIDAD"/>
    <s v="VISITA_TÉCNICA"/>
    <s v="A4WZZ143"/>
    <s v="TIPO I"/>
    <s v="TERRESTRE"/>
    <s v="BADEL ACUÑA LUIS ALBERTO"/>
    <n v="1"/>
    <n v="0"/>
    <n v="65960.072302"/>
    <n v="75096.394270399993"/>
    <n v="65960.072302"/>
    <m/>
    <m/>
    <m/>
    <m/>
    <m/>
    <m/>
    <m/>
  </r>
  <r>
    <s v="BUCARAMANGA"/>
    <x v="1"/>
    <x v="1"/>
    <n v="13688"/>
    <n v="13896291"/>
    <n v="17172"/>
    <s v="ORDEN DE CAMBIO"/>
    <s v="BOLIVAR"/>
    <s v="SANTA ROSA DEL SUR"/>
    <s v="CENTRO SANTA ROSA DEL SUR II"/>
    <s v="REDEBAN"/>
    <s v="FO-25-1376434"/>
    <d v="2025-08-13T16:51:00"/>
    <d v="2025-08-20T13:11:00"/>
    <m/>
    <s v="PINPAD"/>
    <s v="PINPAD"/>
    <s v="CB UNO A UNO"/>
    <s v="CB UNO A UNO"/>
    <s v="EJECUTADO_EXITOSO"/>
    <s v="EJECUTADO EXITOSO"/>
    <s v="14/08/2025 EN COMUNICACION CON LA SEÑORA MARTHA PARRA AL NUMERO 3118546076, CONFIRMA SOLICITUD Y DATOS OK. SE ESCALA PARA VISITA | 20/08/2025 SE REALIZA VISITA AL COMERCIO SE HACE INSTALACIÓN DE PINPAD DESK 1600, SE CAMBIO DATÁFONO DESK 3500 POR DESK 2600, SE HACEN LAS RESPECTIVAS CONFIGURACIONES Y SE HACEN PRUEBAS DEJANDO TODO OK"/>
    <s v="VISITA_TÉCNICA"/>
    <s v="A00IZ074"/>
    <s v="TIPO IV ESPECIAL"/>
    <s v="TERRESTRE/FLUVIAL"/>
    <s v="GONZALEZ ESTUPIÑAN YEISON WALTER ANTONIO"/>
    <n v="1"/>
    <n v="0"/>
    <n v="479588.87655000004"/>
    <n v="196536.5258152"/>
    <n v="479588.87655000004"/>
    <m/>
    <m/>
    <m/>
    <m/>
    <m/>
    <m/>
    <m/>
  </r>
  <r>
    <s v="BOGOTA"/>
    <x v="0"/>
    <x v="0"/>
    <n v="25799"/>
    <n v="2612290"/>
    <n v="66526"/>
    <s v="ORDEN DE CAMBIO"/>
    <s v="CUNDINAMARCA"/>
    <s v="TENJO"/>
    <s v="PAGAFACIL TENJO"/>
    <s v="REDEBAN"/>
    <s v="FO-25-1391683"/>
    <d v="2025-08-19T11:59:00"/>
    <d v="2025-08-20T16:06:00"/>
    <m/>
    <s v="BASE DATAFONO"/>
    <s v="BASE DATAFONO"/>
    <s v="ROBUSTO"/>
    <s v="PAGAFACIL"/>
    <s v="EJECUTADO_EXITOSO"/>
    <s v="EJECUTADO EXITOSO"/>
    <s v="19/08/2025 POR FAVOR, COMUNICARSE CON USUARIO PARA CONFIRMAR UBICACION, SOLICITUD Y PROGRAMAR VISITA TECNICA | 20/08/2025 SE INSTALA BASE DATAFONO POR DAÑO ROTA"/>
    <s v="VISITA_TÉCNICA"/>
    <s v="5A04Z710"/>
    <s v="TIPO II"/>
    <s v="TERRESTRE"/>
    <s v="INFANTE SIERRA MANUEL FERNANDO"/>
    <n v="1"/>
    <n v="0"/>
    <n v="144967.87232000002"/>
    <n v="140395.6348884"/>
    <n v="144967.87232000002"/>
    <m/>
    <m/>
    <m/>
    <m/>
    <m/>
    <m/>
    <m/>
  </r>
  <r>
    <s v="CALI"/>
    <x v="5"/>
    <x v="5"/>
    <n v="76001"/>
    <n v="2616084"/>
    <n v="56147"/>
    <s v="ORDEN DE CAMBIO"/>
    <s v="VALLE DEL CAUCA"/>
    <s v="CALI"/>
    <s v="BARRIO EL CANEY CALI 2"/>
    <s v="REDEBAN"/>
    <s v="FO-25-1394903"/>
    <d v="2025-08-20T08:03:00"/>
    <d v="2025-08-21T08:05:00"/>
    <m/>
    <s v="BASE DATAFONO"/>
    <s v="BASE DATAFONO"/>
    <s v="CB UNO A UNO"/>
    <s v="CB UNO A UNO"/>
    <s v="EJECUTADO_EXITOSO"/>
    <s v="EJECUTADO EXITOSO"/>
    <s v="20/08/2025 POR FAVOR, COMUNICARSE CON USUARIO PARA CONFIRMAR UBICACION, SOLICITUD Y PROGRAMAR VISITA TECNICA | 20/08/2025 LA VISITA TECNICA REALIZADA AL COMERCIO SE LLEGA AL SITIO SE INFORMA EL MOTIVO DE LA VISITA EL CLIENTE INFORMANA QUE LA BASE  SE HABIA DESPEGADO PERO EL CLIENTE HIZO DISPOSICION Y PEGO LA BASE EL MISMO SE REVISA EL PEGADO SE ENCUENTRA FIRME NO HAY NINGUN INCONVENIENTE CON LA BASE"/>
    <s v="VISITA_TÉCNICA"/>
    <s v="9BMZZ508"/>
    <s v="TIPO I"/>
    <s v="TERRESTRE"/>
    <s v="BENAVIDES ARANGO RAFAEL JOSE"/>
    <n v="1"/>
    <n v="0"/>
    <n v="65960.072302"/>
    <n v="75096.394270399993"/>
    <n v="65960.072302"/>
    <m/>
    <m/>
    <m/>
    <m/>
    <m/>
    <m/>
    <m/>
  </r>
  <r>
    <s v="BOGOTA"/>
    <x v="0"/>
    <x v="0"/>
    <n v="25290"/>
    <n v="2611182"/>
    <n v="45405"/>
    <s v="ORDEN DE CAMBIO"/>
    <s v="CUNDINAMARCA"/>
    <s v="FUSAGASUGA"/>
    <s v="BARRIO CENTRO FUSAGASUGA 9"/>
    <s v="REDEBAN"/>
    <s v="FO-25-1390521"/>
    <d v="2025-08-19T10:20:00"/>
    <d v="2025-08-21T08:12:00"/>
    <m/>
    <s v="BASE DATAFONO"/>
    <s v="BASE DATAFONO"/>
    <s v="CB UNO A UNO"/>
    <s v="CB UNO A UNO"/>
    <s v="EJECUTADO_EXITOSO"/>
    <s v="EJECUTADO EXITOSO"/>
    <s v="19/08/2025 POR FAVOR, COMUNICARSE CON USUARIO PARA CONFIRMAR UBICACION, SOLICITUD Y PROGRAMAR VISITA TECNICA | 20/08/2025 SE REALIZA VISITA DE CAMPO DONDE SE INSTALA BASE DE ACUERDO A INDICACIONES DEL CLIENTE DADO QUE LA ANTERIOR SE ROMPIÓ."/>
    <s v="VISITA_TÉCNICA"/>
    <s v="AC0MZ744"/>
    <s v="TIPO II"/>
    <s v="TERRESTRE"/>
    <s v="LOZADA ROJAS CHRISTIAN ANDRES"/>
    <n v="1"/>
    <n v="0"/>
    <n v="144967.87232000002"/>
    <n v="140395.6348884"/>
    <n v="144967.87232000002"/>
    <m/>
    <m/>
    <m/>
    <m/>
    <m/>
    <m/>
    <m/>
  </r>
  <r>
    <s v="CUCUTA"/>
    <x v="1"/>
    <x v="1"/>
    <n v="54874"/>
    <n v="13881594"/>
    <n v="78662"/>
    <s v="ORDEN DE CAMBIO"/>
    <s v="NORTE DE SANTANDER"/>
    <s v="VILLA DEL ROSARIO"/>
    <s v="DISTRICOL HERMANOS PERLIZ"/>
    <s v="REDEBAN"/>
    <s v="FO-25-1376430"/>
    <d v="2025-08-14T08:27:00"/>
    <d v="2025-08-21T12:55:00"/>
    <m/>
    <s v="TRASLADO"/>
    <s v="TRASLADO"/>
    <s v="AGREGADOR"/>
    <s v="DISTRICOL"/>
    <s v="EJECUTADO_EXITOSO"/>
    <s v="EJECUTADO EXITOSO"/>
    <s v="14/08/2025 POR FAVOR, COMUNICARSE CON USUARIO PARA CONFIRMAR UBICACION, SOLICITUD Y PROGRAMAR VISITA TECNICA | 20/08/2025 SE CONTACTA TELEFÓNICAMENTE AL CLIENTE, LA SEÑORA MARLEN ROJAS SOLICITA QUE SE REALICE LA VISITA EL DÍA DE MAÑANA 21/08 EN LA MAÑANA. SE REAGENDA VISITA POR SOLICITUD DEL CLIENTE._x000a__x000a_3001108807 | 21/08/2025 SE VISITA COMERCIO, SE REALIZA TRASLADO EXITOSO, SE HACEN PRUEBAS OK, CB OPERATIVO."/>
    <s v="VISITA_TÉCNICA"/>
    <s v="SAOZZ078"/>
    <s v="TIPO I"/>
    <s v="TERRESTRE"/>
    <s v="NARANJO AFANADOR RUBEN JESUS"/>
    <n v="1"/>
    <n v="0"/>
    <n v="65960.072302"/>
    <n v="75096.394270399993"/>
    <n v="65960.072302"/>
    <m/>
    <m/>
    <m/>
    <m/>
    <m/>
    <m/>
    <m/>
  </r>
  <r>
    <s v="MEDELLIN"/>
    <x v="2"/>
    <x v="2"/>
    <n v="5615"/>
    <n v="2617294"/>
    <n v="77755"/>
    <s v="ORDEN DE CAMBIO"/>
    <s v="ANTIOQUIA"/>
    <s v="RIONEGRO"/>
    <s v="PTM RIONEGRO DROGUERIA SANTA C"/>
    <s v="REDEBAN"/>
    <s v="FO-25-1395752"/>
    <d v="2025-08-20T09:41:00"/>
    <d v="2025-08-21T14:09:00"/>
    <m/>
    <s v="BASE DATAFONO"/>
    <s v="BASE DATAFONO"/>
    <s v="AGREGADOR"/>
    <s v="COMCARD - PTM"/>
    <s v="EJECUTADO_EXITOSO"/>
    <s v="EJECUTADO EXITOSO"/>
    <s v="20/08/2025 POR FAVOR, COMUNICARSE CON USUARIO PARA CONFIRMAR UBICACION, SOLICITUD Y PROGRAMAR VISITA TECNICA | 21/08/2025 SE PEGA DE NUEVO LA BASE CON OTRA CINTA MÁS FINA DEJANDO ASÍ LA BASE OK"/>
    <s v="VISITA_TÉCNICA"/>
    <s v="10NZZ045"/>
    <s v="TIPO II"/>
    <s v="TERRESTRE"/>
    <s v="RUA ALVAREZ RICHARD ANDRES"/>
    <n v="1"/>
    <n v="0"/>
    <n v="144967.87232000002"/>
    <n v="140395.6348884"/>
    <n v="144967.87232000002"/>
    <m/>
    <m/>
    <m/>
    <m/>
    <m/>
    <m/>
    <m/>
  </r>
  <r>
    <s v="PASTO"/>
    <x v="5"/>
    <x v="5"/>
    <n v="86568"/>
    <n v="13881706"/>
    <n v="75212"/>
    <s v="ORDEN DE CAMBIO"/>
    <s v="PUTUMAYO"/>
    <s v="PUERTO ASIS"/>
    <s v="DISTRICOL SYSTEMSERVIS"/>
    <s v="REDEBAN"/>
    <s v="FO-25-1376428"/>
    <d v="2025-08-14T08:27:00"/>
    <d v="2025-08-21T14:47:00"/>
    <m/>
    <s v="TRASLADO"/>
    <s v="TRASLADO EXTERNO"/>
    <s v="AGREGADOR"/>
    <s v="DISTRICOL"/>
    <s v="EJECUTADO_EXITOSO"/>
    <s v="EJECUTADO EXITOSO"/>
    <s v="14/08/2025 EN COMUNICACION CON EL USUARIO AL NUMERO 3223787556, CONFIRMA SOLICITUD Y DATOS OK. SE ESCALA PARA VISITA | 21/08/2025 SE VISITO EL COMERCIO PARA REALIZAR EL TRASLADO DEL CB, SE INICIALIZÓ EL EQUIPO OK, CAMBIO DE DIRECCIÓN EN VOUCHER OK, CORRESPONSAL OPERATIVO"/>
    <s v="VISITA_TÉCNICA"/>
    <s v="OWZZZ969"/>
    <s v="TIPO IV"/>
    <s v="TERRESTRE"/>
    <s v="GUERRERO RAMIREZ OSCAR DARIO"/>
    <n v="1"/>
    <n v="0"/>
    <n v="479588.87655000004"/>
    <n v="196536.5258152"/>
    <n v="479588.87655000004"/>
    <m/>
    <m/>
    <m/>
    <m/>
    <m/>
    <m/>
    <m/>
  </r>
  <r>
    <s v="VILLAVICENCIO"/>
    <x v="3"/>
    <x v="3"/>
    <n v="50001"/>
    <n v="13867487"/>
    <n v="67754"/>
    <s v="ORDEN DE CAMBIO"/>
    <s v="META"/>
    <s v="VILLAVICENCIO"/>
    <s v="BARRIO URB CASTILLA VILLAVICEN"/>
    <s v="REDEBAN"/>
    <s v="FO-25-1376482"/>
    <d v="2025-08-13T16:51:00"/>
    <d v="2025-08-21T16:03:00"/>
    <m/>
    <s v="TRASLADO"/>
    <s v="TRASLADO EXTERNO"/>
    <s v="CB UNO A UNO"/>
    <s v="CB UNO A UNO"/>
    <s v="EJECUTADO_EXITOSO"/>
    <s v="EJECUTADO EXITOSO"/>
    <s v="14/08/2025 EN COMUNICACION CON LA SEÑORA ELIANA CORONEL AL NUMERO 3150532870, CONFIRMA SOLICITUD Y DATOS OK. SE ESCALA PARA VISITA | 21/08/2025 SE VISITA CB Y SE REALIZA INICIALIZACION Y SE REALIZAN PRUEBAS PERO LA TERMINAL ESTA BLOQUEADA ARROJA RECHAZO GENERAL. SE SOLICITA DESBLOQUEO PERO NO LA HABILITAN . CLIENTE YA HABÍA TRASLADADO EL EQUIPO. CLIENTE INFORMA QUE NO CUENTA CON PUBLICIDAD POR QUE EN LA ANTIGUA DIRECCIÓN LES HABIAN ROBADO EL AVISO"/>
    <s v="VISITA_TÉCNICA"/>
    <s v="6A8ZZ270"/>
    <s v="TIPO I"/>
    <s v="TERRESTRE"/>
    <s v="GARZON RUIZ LUIS MIGUEL"/>
    <n v="1"/>
    <n v="0"/>
    <n v="65960.072302"/>
    <n v="75096.394270399993"/>
    <n v="65960.072302"/>
    <m/>
    <m/>
    <m/>
    <m/>
    <m/>
    <m/>
    <m/>
  </r>
  <r>
    <s v="BOGOTA"/>
    <x v="0"/>
    <x v="0"/>
    <n v="11001"/>
    <n v="13904655"/>
    <n v="71428"/>
    <s v="ORDEN DE CAMBIO"/>
    <s v="CUNDINAMARCA"/>
    <s v="BOGOTA"/>
    <s v="BARRIO PATIO BONITO BOGOTA 24"/>
    <s v="REDEBAN"/>
    <s v="FO-25-1404191"/>
    <d v="2025-08-20T14:10:00"/>
    <d v="2025-08-21T16:31:00"/>
    <m/>
    <s v="TRASLADO"/>
    <s v="TRASLADO"/>
    <s v="UNO A UNO"/>
    <s v="UNO A UNO"/>
    <s v="EJECUTADO_EXITOSO"/>
    <s v="EJECUTADO EXITOSO"/>
    <s v="21/08/2025 SE REALIZA CONTACTO TELEFONICO CON LA SRA LORENA AL 3107598075 VALIDA DATOS INDICA QUE LOS EQUIPOS Y PUBLICIDAD YA SE ENCUENTRAN EN LA NUEVA DIRECCION SE PROGRAMA VISITA TECNICA LLAMAR ANTES DE DESPLAZARSE PARA CONFIRMAR QUE ESTE EN SITIO | 21/08/2025 SE REALIZA VISITA AL COMERCIO PARA EJECUTAR TRASLADO EXTERNO POR SOLICITUD DEL CLIENTE. PRUEBAS, CUPO Y USUARIO OK."/>
    <s v="VISITA_TÉCNICA"/>
    <s v="TV00C961"/>
    <s v="TIPO I"/>
    <s v="TERRESTRE"/>
    <s v="LOZADA ROJAS CHRISTIAN ANDRES"/>
    <n v="1"/>
    <n v="0"/>
    <n v="65960.072302"/>
    <n v="75096.394270399993"/>
    <n v="65960.072302"/>
    <m/>
    <m/>
    <m/>
    <m/>
    <m/>
    <m/>
    <m/>
  </r>
  <r>
    <s v="MEDELLIN"/>
    <x v="2"/>
    <x v="2"/>
    <n v="5579"/>
    <n v="13904358"/>
    <n v="70456"/>
    <s v="ORDEN DE CAMBIO"/>
    <s v="ANTIOQUIA"/>
    <s v="PUERTO BERRIO"/>
    <s v="BARRIO ALFONSO LOPEZ PUERTO BE"/>
    <s v="REDEBAN"/>
    <s v="FO-25-1404235"/>
    <d v="2025-08-20T14:10:00"/>
    <d v="2025-08-21T18:40:00"/>
    <m/>
    <s v="TRASLADO"/>
    <s v="TRASLADO"/>
    <s v="CB UNO A UNO"/>
    <s v="CB UNO A UNO"/>
    <s v="EJECUTADO_EXITOSO"/>
    <s v="EJECUTADO EXITOSO"/>
    <s v="21/08/2025 SE REALIZA CONTACTO TELEFONICO AL 3216544429 SRA ELIANA VALIDA DATOS INDICA QUE LOS EQUIPOS Y PUBLICIDAD ESTAN EN LA NUEVA DIRECCION SE ESCALA PARA VISITA TECNICA INDICA LLAMAR ANTES DE DESPLAZARSE PARA ESTAR PENDIENTE | 21/08/2025 SE REALIZA TRASLADO EXTERNO A PETICIÓN DEL USUARIO SE DEJAN SERVICIOS FUNCIONANDO CORRECTAMENTE"/>
    <s v="VISITA_TÉCNICA"/>
    <s v="FAZZZ565-ON008863"/>
    <s v="TIPO III"/>
    <s v="TERRESTRE"/>
    <s v="BARRIENTOS HERNANDEZ CRISTIAN HORACIO"/>
    <n v="1"/>
    <n v="0"/>
    <n v="275728.78077800001"/>
    <n v="196536.5258152"/>
    <n v="275728.78077800001"/>
    <m/>
    <m/>
    <m/>
    <m/>
    <m/>
    <m/>
    <m/>
  </r>
  <r>
    <s v="BOGOTA"/>
    <x v="0"/>
    <x v="0"/>
    <n v="11001"/>
    <n v="13884710"/>
    <n v="22815"/>
    <s v="ORDEN DE CAMBIO"/>
    <s v="CUNDINAMARCA"/>
    <s v="BOGOTA"/>
    <s v="MULTIPAGAS MONTEVIDEO"/>
    <s v="REDEBAN"/>
    <s v="FO-25-1377936"/>
    <d v="2025-08-14T08:27:00"/>
    <d v="2025-08-22T08:23:00"/>
    <m/>
    <s v="PINPAD"/>
    <s v="PINPAD"/>
    <s v="ROBUSTO"/>
    <s v="MULTIPAGAS"/>
    <s v="EJECUTADO_CANCELADO"/>
    <s v="USUARIO NO RECIBE PEDIDO"/>
    <s v="14/08/2025 POR FAVOR, COMUNICARSE CON USUARIO PARA CONFIRMAR UBICACION, SOLICITUD Y PROGRAMAR VISITA TECNICA | 22/08/2025 SE LLEGA A LA DIRECCIÓN INDICADA Y CB INDICA QUE NO SOLICITARON PINPAD QUE EL DÍA 14/08/2025 LE HICIERON LA INSTALACIÓN DE UN COMBO 2600, Y ESTÁN A LA ESPERA DE LA INSTALACIÓN DE OTRO DATÁFONO PREFERIBLEMENTE EN COMBO TAMBIÉN."/>
    <s v="VISITA_TÉCNICA"/>
    <n v="0"/>
    <s v="TIPO I"/>
    <s v="TERRESTRE"/>
    <s v="GARCIA PASTRANA KEVIN FERNANDO"/>
    <n v="1"/>
    <n v="0"/>
    <n v="65960.072302"/>
    <n v="75096.394270399993"/>
    <n v="65960.072302"/>
    <m/>
    <m/>
    <m/>
    <m/>
    <m/>
    <m/>
    <m/>
  </r>
  <r>
    <s v="TUNJA"/>
    <x v="1"/>
    <x v="1"/>
    <n v="15187"/>
    <n v="13885354"/>
    <n v="23923"/>
    <s v="ORDEN DE CAMBIO"/>
    <s v="BOYACA"/>
    <s v="CHIVATA"/>
    <s v="CENTRO CHIVATA BOYACA"/>
    <s v="REDEBAN"/>
    <s v="FO-25-1404218"/>
    <d v="2025-08-20T14:10:00"/>
    <d v="2025-08-22T09:34:00"/>
    <m/>
    <s v="TRASLADO"/>
    <s v="TRASLADO EXTERNO"/>
    <s v="CB UNO A UNO"/>
    <s v="CB UNO A UNO"/>
    <s v="EJECUTADO_EXITOSO"/>
    <s v="EJECUTADO EXITOSO"/>
    <s v="21/08/2025 SE REALIZA CONTACTO TELEFONICO AL 3144422373 RESPONDE CLIENTE INDICA LLAMAR MAS TARDE YA QUE ESTA EN UNA REUNION | 22/08/2025 SE REALIZA VISITA AL COMERCIO, SE REALIZA TRASLADO DE EQUIPOS Y PUBLICIDAD, SE BORRA Y ACTUALIZA EQUIPO, SIN PRUEBAS DE CB EXITOSAS YA QUE EL CB SE ENCUENTRA BLOQUEADO."/>
    <s v="VISITA_TÉCNICA"/>
    <s v="SV003379-ABC0Q636"/>
    <s v="TIPO II"/>
    <s v="TERRESTRE"/>
    <s v="SOLER HOYOS CRISTIAN LEONARDO"/>
    <n v="1"/>
    <n v="0"/>
    <n v="144967.87232000002"/>
    <n v="140395.6348884"/>
    <n v="144967.87232000002"/>
    <m/>
    <m/>
    <m/>
    <m/>
    <m/>
    <m/>
    <m/>
  </r>
  <r>
    <s v="CALI"/>
    <x v="5"/>
    <x v="5"/>
    <n v="19532"/>
    <n v="13862310"/>
    <n v="50722"/>
    <s v="ORDEN DE CAMBIO"/>
    <s v="CAUCA"/>
    <s v="PATIA"/>
    <s v="BARRIO LA UNION PATIA"/>
    <s v="REDEBAN"/>
    <s v="FO-25-1376448"/>
    <d v="2025-08-13T16:51:00"/>
    <d v="2025-08-22T13:01:00"/>
    <m/>
    <s v="TRASLADO"/>
    <s v="TRASLADO EXTERNO"/>
    <s v="CB UNO A UNO"/>
    <s v="CB UNO A UNO"/>
    <s v="EJECUTADO_EXITOSO"/>
    <s v="EJECUTADO EXITOSO"/>
    <s v="14/08/2025 EN COMUNICACION CON LA SEÑORA PAOLA RODRIGUEZ AL NUMERO 3126476517, CONFIRMA SOLICITUD Y DATOS OK. SE ESCALA PARA VISITA | 21/08/2025 SE REALIZA LLAMADA CON EL CB INFORMA EN EL MOMENTO NO  SE CUENTA CON TRANSPORTE DEBIDO A QUE SE DEBE SACAR UN PERMISO PARA INGRESAR A LA ZONA | 22/08/2025 SE INGRESA SE FORMATEÓ EQUIPO SE INSTALA SISTEMA OPERATIVO VERSIÓN CREACIÓN DE USUARIOS PRUEBAS OKAY SE ACTUALIZA DIRECCIÓN CB YA CUENTA CON PUBLICIDAD"/>
    <s v="VISITA_TÉCNICA"/>
    <s v="II00Y898"/>
    <s v="TIPO IV"/>
    <s v="TERRESTRE"/>
    <s v="GIMBUEL LASSO LUIS GERMAN"/>
    <n v="1"/>
    <n v="0"/>
    <n v="479588.87655000004"/>
    <n v="196536.5258152"/>
    <n v="479588.87655000004"/>
    <m/>
    <m/>
    <m/>
    <m/>
    <m/>
    <m/>
    <m/>
  </r>
  <r>
    <s v="CALI"/>
    <x v="5"/>
    <x v="5"/>
    <n v="76001"/>
    <n v="2627915"/>
    <n v="78981"/>
    <s v="ORDEN DE CAMBIO"/>
    <s v="VALLE DEL CAUCA"/>
    <s v="CALI"/>
    <s v="PTM CALI VARIEDADES LUISANGEL"/>
    <s v="REDEBAN"/>
    <s v="FO-25-1407385"/>
    <d v="2025-08-21T16:46:00"/>
    <d v="2025-08-22T13:29:00"/>
    <m/>
    <s v="BASE DATAFONO"/>
    <s v="BASE DATAFONO"/>
    <s v="AGREGADOR"/>
    <s v="COMCARD - PTM"/>
    <s v="EJECUTADO_EXITOSO"/>
    <s v="EJECUTADO EXITOSO"/>
    <s v="22/08/2025 POR FAVOR, COMUNICARSE CON USUARIO PARA CONFIRMAR UBICACION, SOLICITUD Y PROGRAMAR VISITA TECNICA | 22/08/2025 SE PEGA BASE DE DATAFONO YA QUE ESTABA DESPEGADA"/>
    <s v="VISITA_TÉCNICA"/>
    <s v="FATZZ906"/>
    <s v="TIPO I"/>
    <s v="TERRESTRE"/>
    <s v="CUERO RUIZ JHONNY"/>
    <n v="1"/>
    <n v="0"/>
    <n v="65960.072302"/>
    <n v="75096.394270399993"/>
    <n v="65960.072302"/>
    <m/>
    <m/>
    <m/>
    <m/>
    <m/>
    <m/>
    <m/>
  </r>
  <r>
    <s v="BARRANQUILLA"/>
    <x v="4"/>
    <x v="4"/>
    <n v="8001"/>
    <n v="13887234"/>
    <n v="77916"/>
    <s v="ORDEN DE CAMBIO"/>
    <s v="ATLANTICO"/>
    <s v="BARRANQUILLA"/>
    <s v="BARRIO SANTA MARIA BARRANQUILL"/>
    <s v="REDEBAN"/>
    <s v="FO-25-1404207"/>
    <d v="2025-08-20T14:10:00"/>
    <d v="2025-08-22T13:34:00"/>
    <m/>
    <s v="TRASLADO"/>
    <s v="TRASLADO EXTERNO"/>
    <s v="CB UNO A UNO"/>
    <s v="CB UNO A UNO"/>
    <s v="EJECUTADO_EXITOSO"/>
    <s v="EJECUTADO EXITOSO"/>
    <s v="21/08/2025 SE REALIZA CONTACTO TELEFONICO CON LA SRA MONICA AL 3045288585 INDICA QUE LOS EQUIPOS Y PUBLICIDAD ESTAN EN LA ANTIGUA UBICACION CRA 4 SUR 90-80 PARA QUE SEA TRASLADADO A LA NUEVA CR 6A SUR 90-56 SE PROGRAMA VISITA TECNICA FAVOR LLAMAR ANTES DE DESPLAZARSE PARA COORDINAR TRASLADO | 22/08/2025 SE REALIZA VISITA PARA REALIZAR TRASLADO ,SE INSTALA PUBLICIDAD Y EQUIPOS , SE INCISLIZA PARA EL CAMBIO DE DIRECCIÓN , SE HACEN PRUEBAS Y TODO OK ,TRASLADO EXITOSO,CB OPERATIVO."/>
    <s v="VISITA_TÉCNICA"/>
    <s v="A1NZZ358"/>
    <s v="TIPO I"/>
    <s v="TERRESTRE"/>
    <s v="PORRAS CASTRO DARLON NASCK"/>
    <n v="1"/>
    <n v="0"/>
    <n v="65960.072302"/>
    <n v="75096.394270399993"/>
    <n v="65960.072302"/>
    <m/>
    <m/>
    <m/>
    <m/>
    <m/>
    <m/>
    <m/>
  </r>
  <r>
    <s v="MONTERIA"/>
    <x v="4"/>
    <x v="4"/>
    <n v="23660"/>
    <n v="2604915"/>
    <n v="54320"/>
    <s v="ORDEN DE CAMBIO"/>
    <s v="CORDOBA"/>
    <s v="SAHAGUN"/>
    <s v="DISTRICOL FERREAGRO"/>
    <s v="REDEBAN"/>
    <s v="FO-25-1381634"/>
    <d v="2025-08-15T15:12:00"/>
    <d v="2025-08-22T13:40:00"/>
    <m/>
    <s v="BASE DATAFONO"/>
    <s v="BASE DATAFONO"/>
    <s v="AGREGADOR"/>
    <s v="DISTRICOL"/>
    <s v="EJECUTADO_EXITOSO"/>
    <s v="EJECUTADO EXITOSO"/>
    <s v="15/08/2025 POR FAVOR, COMUNICARSE CON USUARIO PARA CONFIRMAR UBICACION, SOLICITUD Y PROGRAMAR VISITA TECNICA | 22/08/2025 SE REALIZA CAMBIO DE BASE PARA EL DATAFONO, LA QUE SE ENCONTRÓ INSTALADA ESTÁ PARTIDA, NUEVA BASE INSTALADA OPERATIVA OK, CB EN GENERAL OPERATIVO OK"/>
    <s v="VISITA_TÉCNICA"/>
    <s v="9C6ZZ571 ; XPTZZ581"/>
    <s v="TIPO II"/>
    <s v="TERRESTRE"/>
    <s v="GONZALEZ FERRER JESUS ALEXANDER"/>
    <n v="1"/>
    <n v="0"/>
    <n v="144967.87232000002"/>
    <n v="140395.6348884"/>
    <n v="144967.87232000002"/>
    <m/>
    <m/>
    <m/>
    <m/>
    <m/>
    <m/>
    <m/>
  </r>
  <r>
    <s v="NEIVA"/>
    <x v="3"/>
    <x v="3"/>
    <n v="18001"/>
    <n v="13885963"/>
    <n v="77234"/>
    <s v="ORDEN DE CAMBIO"/>
    <s v="CAQUETA"/>
    <s v="FLORENCIA"/>
    <s v="BARRIO EL TRIUNFO FLORENCIA"/>
    <s v="REDEBAN"/>
    <s v="FO-25-1404231"/>
    <d v="2025-08-20T14:10:00"/>
    <d v="2025-08-22T16:35:00"/>
    <m/>
    <s v="TRASLADO"/>
    <s v="TRASLADO EXTERNO"/>
    <s v="CB UNO A UNO"/>
    <s v="CB UNO A UNO"/>
    <s v="EJECUTADO_EXITOSO"/>
    <s v="EJECUTADO EXITOSO"/>
    <s v="21/08/2025 SE REALIZA CONTACTO TELEFONICO AL 3123198054 CON LA SRA LEIDY VALIDA DATOS Y NUEVA DIRECCION INDICA QUE TENDRA LOS EQUIPOS Y PUBLICIDAD EN LA NUEVA DIRECCION SE ESCALA PARA VISITA TECNICA FAVOR LLAMAR ANTES DE DESPLAZARSE PARA CONFIRMAR SI ESTAN LOS EQUIPOS DONDE SE INDICA | 22/08/2025 SE REALIZA TRASLADO EXTERNO SIN NOVEDAD, SE INSTALA DATÁFONO, LECTORAZ BASE, FUENTE DE PODER CABLE DE RED, AVISO EXTERIOR Y PUBLICIDAD, PRUEBAS CB OK SE DEJA OPERATIVO"/>
    <s v="VISITA_TÉCNICA"/>
    <s v="SX9ZZ522"/>
    <s v="TIPO IV"/>
    <s v="TERRESTRE"/>
    <s v="BERMUDEZ SANCHEZ JOSE NEYBER"/>
    <n v="1"/>
    <n v="0"/>
    <n v="479588.87655000004"/>
    <n v="196536.5258152"/>
    <n v="479588.87655000004"/>
    <m/>
    <m/>
    <m/>
    <m/>
    <m/>
    <m/>
    <m/>
  </r>
  <r>
    <s v="CALI"/>
    <x v="5"/>
    <x v="5"/>
    <n v="76001"/>
    <n v="2632625"/>
    <n v="58948"/>
    <s v="ORDEN DE CAMBIO"/>
    <s v="VALLE DEL CAUCA"/>
    <s v="CALI"/>
    <s v="BARRIO EL TRONCAL CALI 3"/>
    <s v="REDEBAN"/>
    <s v="FO-25-1411227"/>
    <d v="2025-08-22T15:05:00"/>
    <d v="2025-08-23T12:04:00"/>
    <m/>
    <s v="BASE DATAFONO"/>
    <s v="BASE DATAFONO"/>
    <s v="CB UNO A UNO"/>
    <s v="CB UNO A UNO"/>
    <s v="EJECUTADO_EXITOSO"/>
    <s v="EJECUTADO EXITOSO"/>
    <s v="22/08/2025 POR FAVOR, COMUNICARSE CON USUARIO PARA CONFIRMAR UBICACION, SOLICITUD Y PROGRAMAR VISITA TECNICA | 23/08/2025 SE REALIZA CAMBIO DE BASE PARA DATAFONO DEBIDO A QUE LA ANTERIOR SE DAÑÓ."/>
    <s v="VISITA_TÉCNICA"/>
    <s v="LA002163"/>
    <s v="TIPO I"/>
    <s v="TERRESTRE"/>
    <s v="MONTERO MUESES GIAN CARLO"/>
    <n v="1"/>
    <n v="0"/>
    <n v="65960.072302"/>
    <n v="75096.394270399993"/>
    <n v="65960.072302"/>
    <m/>
    <m/>
    <m/>
    <m/>
    <m/>
    <m/>
    <m/>
  </r>
  <r>
    <s v="MANIZALES"/>
    <x v="5"/>
    <x v="6"/>
    <n v="17001"/>
    <n v="2630954"/>
    <n v="46130"/>
    <s v="ORDEN DE CAMBIO"/>
    <s v="CALDAS"/>
    <s v="MANIZALES"/>
    <s v="BARRIO MINITAS MANIZALES 1"/>
    <s v="REDEBAN"/>
    <s v="FO-25-1408858"/>
    <d v="2025-08-22T10:58:00"/>
    <d v="2025-08-23T12:08:00"/>
    <m/>
    <s v="BASE DATAFONO"/>
    <s v="BASE DATAFONO"/>
    <s v="CB UNO A UNO"/>
    <s v="CB UNO A UNO"/>
    <s v="EJECUTADO_EXITOSO"/>
    <s v="EJECUTADO EXITOSO"/>
    <s v="22/08/2025 POR FAVOR, COMUNICARSE CON USUARIO PARA CONFIRMAR UBICACION, SOLICITUD Y PROGRAMAR VISITA TECNICA | 23/08/2025 SE REALIZA VISITA SE PEGA BASE EN BUEN ESTADO, SOLO SE USA PEGANTE SERVICIO OK"/>
    <s v="VISITA_TÉCNICA"/>
    <s v="TR003836"/>
    <s v="TIPO I"/>
    <s v="TERRESTRE"/>
    <s v="AGUIRRE HENAO RAUL EDUARDO"/>
    <n v="1"/>
    <n v="0"/>
    <n v="65960.072302"/>
    <n v="75096.394270399993"/>
    <n v="65960.072302"/>
    <m/>
    <m/>
    <m/>
    <m/>
    <m/>
    <m/>
    <m/>
  </r>
  <r>
    <s v="MEDELLIN"/>
    <x v="2"/>
    <x v="2"/>
    <n v="5088"/>
    <n v="13887821"/>
    <n v="77263"/>
    <s v="ORDEN DE CAMBIO"/>
    <s v="ANTIOQUIA"/>
    <s v="BELLO"/>
    <s v="BARRIO BELLO BELLO 22"/>
    <s v="REDEBAN"/>
    <s v="FO-25-1404214"/>
    <d v="2025-08-20T14:10:00"/>
    <d v="2025-08-23T12:44:00"/>
    <m/>
    <s v="TRASLADO"/>
    <s v="TRASLADO INTERNO"/>
    <s v="CB UNO A UNO"/>
    <s v="CB UNO A UNO"/>
    <s v="EJECUTADO_EXITOSO"/>
    <s v="EJECUTADO EXITOSO"/>
    <s v="21/08/2025 SE REALIZA CONTACTO TELEFONICO CON EL SR ELKIN AL NUMERO 3233415132 VALIDA DATOS INDICA QUE ES PARA DEJAR EL DATAFONO EN OTRO SITIO DEL LOCAL QUE QUEDE BIEN PEGADA LA BASE Y ORGANIZADO EL DATAFONO SE PROGRAMA PARA VISITA TECNICA | 23/08/2025 SE REALIZA INICIALIZACIÓN DEL DATÁFONO POR TRASLADO, SE REALIZA CONSULTA DE SALDO, QUEDA FUNCIONANDO CORRECTAMENTE."/>
    <s v="VISITA_TÉCNICA"/>
    <s v="SX9ZZ551"/>
    <s v="TIPO I"/>
    <s v="TERRESTRE"/>
    <s v="RAMIREZ TABARES JUAN DIEGO"/>
    <n v="1"/>
    <n v="0"/>
    <n v="65960.072302"/>
    <n v="75096.394270399993"/>
    <n v="65960.072302"/>
    <m/>
    <m/>
    <m/>
    <m/>
    <m/>
    <m/>
    <m/>
  </r>
  <r>
    <s v="MEDELLIN"/>
    <x v="2"/>
    <x v="2"/>
    <n v="5079"/>
    <n v="2632274"/>
    <n v="29632"/>
    <s v="ORDEN DE CAMBIO"/>
    <s v="ANTIOQUIA"/>
    <s v="BARBOSA"/>
    <s v="BARRIO PARQUE PRINCIPAL BARBOS"/>
    <s v="REDEBAN"/>
    <s v="FO-25-1411229"/>
    <d v="2025-08-22T14:42:00"/>
    <d v="2025-08-23T13:19:00"/>
    <m/>
    <s v="BASE DATAFONO"/>
    <s v="BASE DATAFONO"/>
    <s v="CB UNO A UNO"/>
    <s v="CB UNO A UNO"/>
    <s v="EJECUTADO_EXITOSO"/>
    <s v="EJECUTADO EXITOSO"/>
    <s v="22/08/2025 POR FAVOR, COMUNICARSE CON USUARIO PARA CONFIRMAR UBICACION, SOLICITUD Y PROGRAMAR VISITA TECNICA | 23/08/2025 SE INSTALA BASE DE DATÁFONO A PETICIÓN DEL USUARIO POR DAÑO DE BASE SE REVENTÓ"/>
    <s v="VISITA_TÉCNICA"/>
    <s v="BL01Y206"/>
    <s v="TIPO II"/>
    <s v="TERRESTRE"/>
    <s v="BARRIENTOS HERNANDEZ CRISTIAN HORACIO"/>
    <n v="1"/>
    <n v="0"/>
    <n v="144967.87232000002"/>
    <n v="140395.6348884"/>
    <n v="144967.87232000002"/>
    <m/>
    <m/>
    <m/>
    <m/>
    <m/>
    <m/>
    <m/>
  </r>
  <r>
    <s v="MEDELLIN"/>
    <x v="2"/>
    <x v="2"/>
    <n v="5088"/>
    <n v="2624200"/>
    <n v="40226"/>
    <s v="ORDEN DE CAMBIO"/>
    <s v="ANTIOQUIA"/>
    <s v="BELLO"/>
    <s v="PTM BELLO LA CHINCA"/>
    <s v="REDEBAN"/>
    <s v="FO-25-1403021"/>
    <d v="2025-08-21T09:57:00"/>
    <d v="2025-08-23T15:22:00"/>
    <m/>
    <s v="BASE DATAFONO"/>
    <s v="BASE DATAFONO"/>
    <s v="AGREGADOR"/>
    <s v="COMCARD - PTM"/>
    <s v="EJECUTADO_EXITOSO"/>
    <s v="EJECUTADO EXITOSO"/>
    <s v="21/08/2025 POR FAVOR, COMUNICARSE CON USUARIO PARA CONFIRMAR UBICACION, SOLICITUD Y PROGRAMAR VISITA TECNICA | 23/08/2025 SE REALIZA INSTALACION DE LA BASE YA QUE TENÍAN REVENTADA, SE REVISA FUNCIONANDO TODO CORRECTO."/>
    <s v="VISITA_TÉCNICA"/>
    <s v="AAOJZ957 - 9CMZZ699"/>
    <s v="TIPO I"/>
    <s v="TERRESTRE"/>
    <s v="RAMIREZ TABARES JUAN DIEGO"/>
    <n v="1"/>
    <n v="0"/>
    <n v="65960.072302"/>
    <n v="75096.394270399993"/>
    <n v="65960.072302"/>
    <m/>
    <m/>
    <m/>
    <m/>
    <m/>
    <m/>
    <m/>
  </r>
  <r>
    <s v="BOGOTA"/>
    <x v="0"/>
    <x v="0"/>
    <n v="25799"/>
    <n v="2629429"/>
    <n v="66526"/>
    <s v="ORDEN DE CAMBIO"/>
    <s v="CUNDINAMARCA"/>
    <s v="TENJO"/>
    <s v="PAGAFACIL TENJO"/>
    <s v="REDEBAN"/>
    <s v="FO-25-1407577"/>
    <d v="2025-08-22T08:37:00"/>
    <d v="2025-08-25T15:47:00"/>
    <m/>
    <s v="BASE DATAFONO"/>
    <s v="BASE DATAFONO"/>
    <s v="ROBUSTO"/>
    <s v="PAGAFACIL"/>
    <s v="EJECUTADO_EXITOSO"/>
    <s v="EJECUTADO EXITOSO"/>
    <s v="22/08/2025 POR FAVOR, COMUNICARSE CON USUARIO PARA CONFIRMAR UBICACION, SOLICITUD Y PROGRAMAR VISITA TECNICA | 25/08/2025 SE CAMBIA BASE DAÑADA Y SE ASEGURA BASE QUE MOVIERON POR EQUIPO NUEVO"/>
    <s v="VISITA_TÉCNICA"/>
    <s v="5A04Z710"/>
    <s v="TIPO II"/>
    <s v="TERRESTRE"/>
    <s v="INFANTE SIERRA MANUEL FERNANDO"/>
    <n v="1"/>
    <n v="0"/>
    <n v="144967.87232000002"/>
    <n v="140395.6348884"/>
    <n v="144967.87232000002"/>
    <m/>
    <m/>
    <m/>
    <m/>
    <m/>
    <m/>
    <m/>
  </r>
  <r>
    <s v="BARRANQUILLA"/>
    <x v="4"/>
    <x v="4"/>
    <n v="8638"/>
    <n v="2628162"/>
    <n v="38265"/>
    <s v="ORDEN DE CAMBIO"/>
    <s v="ATLANTICO"/>
    <s v="SABANALARGA"/>
    <s v="BARRIO CENTRO SABANALARGA 2"/>
    <s v="REDEBAN"/>
    <s v="FO-25-1407378"/>
    <d v="2025-08-21T17:42:00"/>
    <d v="2025-08-25T15:52:00"/>
    <m/>
    <s v="BASE DATAFONO"/>
    <s v="BASE DATAFONO"/>
    <s v="CB UNO A UNO"/>
    <s v="CB UNO A UNO"/>
    <s v="EJECUTADO_EXITOSO"/>
    <s v="EJECUTADO EXITOSO"/>
    <s v="22/08/2025 POR FAVOR, COMUNICARSE CON USUARIO PARA CONFIRMAR UBICACION, SOLICITUD Y PROGRAMAR VISITA TECNICA | 25/08/2025 SE REALIZA VISITA TÉCNICA, SE ENCUENTRA EL PEGAMENTO DE LA BASE LEVANTADO, SE LE COLOCA PEGAMENTO Y SE PEGA LA BASE NUEVAMENTE,CB OPERATIVO."/>
    <s v="VISITA_TÉCNICA"/>
    <s v="AB00U632"/>
    <s v="TIPO II"/>
    <s v="TERRESTRE"/>
    <s v="DE AGUAS MUÑOZ DAVID JOSE"/>
    <n v="1"/>
    <n v="0"/>
    <n v="144967.87232000002"/>
    <n v="140395.6348884"/>
    <n v="144967.87232000002"/>
    <m/>
    <m/>
    <m/>
    <m/>
    <m/>
    <m/>
    <m/>
  </r>
  <r>
    <s v="BOGOTA"/>
    <x v="0"/>
    <x v="0"/>
    <n v="25260"/>
    <n v="2621860"/>
    <n v="59212"/>
    <s v="ORDEN DE CAMBIO"/>
    <s v="CUNDINAMARCA"/>
    <s v="EL ROSAL"/>
    <s v="DISTRICOL @TOMMIS COM"/>
    <s v="REDEBAN"/>
    <s v="FO-25-1400630"/>
    <d v="2025-08-20T17:32:00"/>
    <d v="2025-08-25T15:55:00"/>
    <m/>
    <s v="BASE DATAFONO"/>
    <s v="BASE DATAFONO"/>
    <s v="AGREGADOR"/>
    <s v="DISTRICOL"/>
    <s v="EJECUTADO_EXITOSO"/>
    <s v="EJECUTADO EXITOSO"/>
    <s v="21/08/2025 POR FAVOR, COMUNICARSE CON USUARIO PARA CONFIRMAR UBICACION, SOLICITUD Y PROGRAMAR VISITA TECNICA | 25/08/2025 SE CAMBIA BASE POR QUÉ ESTABA ROTA"/>
    <s v="VISITA_TÉCNICA"/>
    <s v="JA002488"/>
    <s v="TIPO II"/>
    <s v="TERRESTRE"/>
    <s v="INFANTE SIERRA MANUEL FERNANDO"/>
    <n v="1"/>
    <n v="0"/>
    <n v="144967.87232000002"/>
    <n v="140395.6348884"/>
    <n v="144967.87232000002"/>
    <m/>
    <m/>
    <m/>
    <m/>
    <m/>
    <m/>
    <m/>
  </r>
  <r>
    <s v="IBAGUE"/>
    <x v="3"/>
    <x v="3"/>
    <n v="17380"/>
    <n v="13884712"/>
    <n v="48447"/>
    <s v="ORDEN DE CAMBIO"/>
    <s v="CALDAS"/>
    <s v="LA DORADA"/>
    <s v="BARRIO LA DORADA LA DORADA 1"/>
    <s v="REDEBAN"/>
    <s v="FO-25-1404180"/>
    <d v="2025-08-20T14:10:00"/>
    <d v="2025-08-25T15:59:00"/>
    <m/>
    <s v="TRASLADO"/>
    <s v="TRASLADO EXTERNO"/>
    <s v="CB UNO A UNO"/>
    <s v="CB UNO A UNO"/>
    <s v="EJECUTADO_EXITOSO"/>
    <s v="EJECUTADO EXITOSO"/>
    <s v="21/08/2025 SE REALIZA CONTACTO TELEFONICO CLIENTE LLAMA A LA ADMINISTRADORA QUIEN CONFIRMA LA DIRECCION Y QUE EQUIPOS Y PUBLICIDAD ESTAN EN LA NUEVA DIRECCION POR FAVOR LLAMAR A LA ADMINSITRADORA SRA LORENA AL 3172935966 QUIEN ATENDERA LA VISITA SE PROGRAMA VISITA TECNICA INDICA LLAMAR ANTES DE DESPLAZARSE PARA ESTAR PENDIENTE | 25/08/2025 SE HACEN PRUEBAS DE TRANSACCIONES TODO OK. NO SE INSTALA AVISO EXTERIOR PORQUE NO LO TIENEN."/>
    <s v="VISITA_TÉCNICA"/>
    <s v="XP00J160"/>
    <s v="TIPO III"/>
    <s v="TERRESTRE"/>
    <s v="VARGAS HERRERA JHON JAIRO"/>
    <n v="1"/>
    <n v="0"/>
    <n v="275728.78077800001"/>
    <n v="196536.5258152"/>
    <n v="275728.78077800001"/>
    <m/>
    <m/>
    <m/>
    <m/>
    <m/>
    <m/>
    <m/>
  </r>
  <r>
    <s v="VALLEDUPAR"/>
    <x v="4"/>
    <x v="4"/>
    <n v="20787"/>
    <n v="13911276"/>
    <n v="65372"/>
    <s v="ORDEN DE CAMBIO"/>
    <s v="CESAR"/>
    <s v="TAMALAMEQUE"/>
    <s v="BARRIO PALMIRA TAMALAMEQUE"/>
    <s v="REDEBAN"/>
    <s v="FO-25-1404227"/>
    <d v="2025-08-20T14:10:00"/>
    <d v="2025-08-25T16:04:00"/>
    <m/>
    <s v="TRASLADO"/>
    <s v="TRASLADO EXTERNO"/>
    <s v="CB UNO A UNO"/>
    <s v="CB UNO A UNO"/>
    <s v="EJECUTADO_EXITOSO"/>
    <s v="EJECUTADO EXITOSO"/>
    <s v="21/08/2025 SE REALIZA CONTACTO TELEFONICO CON LA SRA JUDIT AL 3225300224 VALIDA DATOS INDICA QUE LOS EQUIPOS Y PUBLICIDAD ESTAN EN LA DIRECCION ANTIGUA CRA 5 2-13 PARA QUE POR FAVOR LOS TRASLADEN A LA NUEVA CL 4 5 08 BR NUEVA GRANADA YA QUE A ELLA LE DA TEMOR DAÑARLOS SE PROGRAMA VISITA TECNICA INDICA LLAMAR ANTES DE DESPLAZARSE PARA ESTAR PENDIENTE | 25/08/2025 BUENAS TARDES SE HACE VISITA AL CB Y SE LE HACE TRASLADO DE LOS EQUIPOS Y TAMBIÉN DEL AVISO EXTERIOR JUNTO CON EL DISPLAY. SE HACEN PRUEBAS Y SE LE DEJA TODO OK AL CLIENTE"/>
    <s v="VISITA_TÉCNICA"/>
    <s v="4A009766"/>
    <s v="TIPO IV"/>
    <s v="TERRESTRE"/>
    <s v="BENITEZ CARVAJAL ALVARO JAVIER"/>
    <n v="1"/>
    <n v="0"/>
    <n v="479588.87655000004"/>
    <n v="196536.5258152"/>
    <n v="479588.87655000004"/>
    <m/>
    <m/>
    <m/>
    <m/>
    <m/>
    <m/>
    <m/>
  </r>
  <r>
    <s v="CALI"/>
    <x v="5"/>
    <x v="5"/>
    <n v="76001"/>
    <n v="2634405"/>
    <n v="56147"/>
    <s v="ORDEN DE CAMBIO"/>
    <s v="VALLE DEL CAUCA"/>
    <s v="CALI"/>
    <s v="BARRIO EL CANEY CALI 2"/>
    <s v="REDEBAN"/>
    <s v="FO-25-1413630"/>
    <d v="2025-08-23T09:43:00"/>
    <d v="2025-08-25T16:28:00"/>
    <m/>
    <s v="BASE DATAFONO"/>
    <s v="BASE DATAFONO"/>
    <s v="CB UNO A UNO"/>
    <s v="CB UNO A UNO"/>
    <s v="EJECUTADO_EXITOSO"/>
    <s v="EJECUTADO EXITOSO"/>
    <s v="23/08/2025 POR FAVOR, COMUNICARSE CON USUARIO PARA CONFIRMAR UBICACION, SOLICITUD Y PROGRAMAR VISITA TECNICA | 25/08/2025 SE VISITA CORRESPONSAL Y SE REEMPLAZA POR DETERIORO."/>
    <s v="VISITA_TÉCNICA"/>
    <s v="9BMZZ508"/>
    <s v="TIPO I"/>
    <s v="TERRESTRE"/>
    <s v="BOLAÑOS TABORDA JORGE ENRIQUE"/>
    <n v="1"/>
    <n v="0"/>
    <n v="65960.072302"/>
    <n v="75096.394270399993"/>
    <n v="65960.072302"/>
    <m/>
    <m/>
    <m/>
    <m/>
    <m/>
    <m/>
    <m/>
  </r>
  <r>
    <s v="BARRANQUILLA"/>
    <x v="4"/>
    <x v="4"/>
    <n v="8001"/>
    <n v="2636710"/>
    <n v="51563"/>
    <s v="ORDEN DE CAMBIO"/>
    <s v="ATLANTICO"/>
    <s v="BARRANQUILLA"/>
    <s v="PTM BARRANQUILLA FERROMATERIAL"/>
    <s v="REDEBAN"/>
    <s v="FO-25-1418804"/>
    <d v="2025-08-25T08:35:00"/>
    <d v="2025-08-26T08:27:00"/>
    <m/>
    <s v="BASE DATAFONO"/>
    <s v="BASE DATAFONO"/>
    <s v="AGREGADOR"/>
    <s v="COMCARD - PTM"/>
    <s v="EJECUTADO_EXITOSO"/>
    <s v="EJECUTADO EXITOSO"/>
    <s v="25/08/2025 POR FAVOR, COMUNICARSE CON USUARIO PARA CONFIRMAR UBICACION, SOLICITUD Y PROGRAMAR VISITA TECNICA | 25/08/2025 SE REMPLAZA BASE DE DATAFONO , ESTABA PARTIDA"/>
    <s v="VISITA_TÉCNICA"/>
    <s v="TR08Z452"/>
    <s v="TIPO I"/>
    <s v="TERRESTRE"/>
    <s v="DE AVILA SIADES ALBERTO ENRIQUE"/>
    <n v="1"/>
    <n v="0"/>
    <n v="65960.072302"/>
    <n v="75096.394270399993"/>
    <n v="65960.072302"/>
    <m/>
    <m/>
    <m/>
    <m/>
    <m/>
    <m/>
    <m/>
  </r>
  <r>
    <s v="BUCARAMANGA"/>
    <x v="1"/>
    <x v="1"/>
    <n v="68276"/>
    <n v="2636214"/>
    <n v="43082"/>
    <s v="ORDEN DE CAMBIO"/>
    <s v="SANTANDER"/>
    <s v="FLORIDABLANCA"/>
    <s v="BARRIO LA ESMERALDA FLORIDABLA"/>
    <s v="REDEBAN"/>
    <s v="FO-25-1417969"/>
    <d v="2025-08-25T08:00:00"/>
    <d v="2025-08-26T08:30:00"/>
    <m/>
    <s v="BASE DATAFONO"/>
    <s v="BASE DATAFONO"/>
    <s v="CB UNO A UNO"/>
    <s v="CB UNO A UNO"/>
    <s v="EJECUTADO_EXITOSO"/>
    <s v="EJECUTADO EXITOSO"/>
    <s v="25/08/2025 POR FAVOR, COMUNICARSE CON USUARIO PARA CONFIRMAR UBICACION, SOLICITUD Y PROGRAMAR VISITA TECNICA | 25/08/2025 VISITA PARA INSTALA LAR BASE PARA DATÁFONO YA QUE SE PARTIÓ DATÁFONO"/>
    <s v="VISITA_TÉCNICA"/>
    <s v="BA00Z087"/>
    <s v="TIPO I"/>
    <s v="TERRESTRE"/>
    <s v="PEÑA DIAZ IVAN YESID"/>
    <n v="1"/>
    <n v="0"/>
    <n v="65960.072302"/>
    <n v="75096.394270399993"/>
    <n v="65960.072302"/>
    <m/>
    <m/>
    <m/>
    <m/>
    <m/>
    <m/>
    <m/>
  </r>
  <r>
    <s v="SANTA MARTA"/>
    <x v="4"/>
    <x v="4"/>
    <n v="47551"/>
    <n v="13922644"/>
    <n v="60985"/>
    <s v="ORDEN DE CAMBIO"/>
    <s v="MAGDALENA"/>
    <s v="PIVIJAY"/>
    <s v="BARRIO CENTRO PIVIJAY 4"/>
    <s v="REDEBAN"/>
    <s v="FO-25-1404202"/>
    <d v="2025-08-20T14:10:00"/>
    <d v="2025-08-26T08:32:00"/>
    <m/>
    <s v="PINPAD"/>
    <s v="PINPAD"/>
    <s v="CB UNO A UNO"/>
    <s v="CB UNO A UNO"/>
    <s v="EJECUTADO_EXITOSO"/>
    <s v="EJECUTADO EXITOSO"/>
    <s v="21/08/2025 SE REALIZA CONTACTO TELEFONICO CON LA SRA MIREYA AL 3126914208 QUIEN CONFIRMA SOLICITUD VALIDA DATOS SE ESCALA PARA VISITA TECNICA INDICA LLAMAR ANTES DE DESPLAZARSE PARA ESTAR PENDIENTE | 25/08/2025 SE REALIZA VISITA SE PROCEDE A INSTALAR PINPAD Y HUB ,CB OPERATIVO ,SE LE DA INDUCCIÓN DEL MANEJO"/>
    <s v="VISITA_TÉCNICA"/>
    <s v="CB: JA00G856- CO: II3ZZ893"/>
    <s v="TIPO IV"/>
    <s v="TERRESTRE"/>
    <s v="PORRAS CASTRO DARLON NASCK"/>
    <n v="1"/>
    <n v="0"/>
    <n v="479588.87655000004"/>
    <n v="196536.5258152"/>
    <n v="479588.87655000004"/>
    <m/>
    <m/>
    <m/>
    <m/>
    <m/>
    <m/>
    <m/>
  </r>
  <r>
    <s v="MEDELLIN"/>
    <x v="2"/>
    <x v="2"/>
    <n v="5101"/>
    <n v="2634441"/>
    <n v="48497"/>
    <s v="ORDEN DE CAMBIO"/>
    <s v="ANTIOQUIA"/>
    <s v="CIUDAD BOLIVAR"/>
    <s v="BARRIO CALLE PRINCIPAL CIUDAD"/>
    <s v="REDEBAN"/>
    <s v="FO-25-1413625"/>
    <d v="2025-08-23T10:28:00"/>
    <d v="2025-08-26T09:22:00"/>
    <m/>
    <s v="BASE DATAFONO"/>
    <s v="BASE DATAFONO"/>
    <s v="CB UNO A UNO"/>
    <s v="CB UNO A UNO"/>
    <s v="EJECUTADO_EXITOSO"/>
    <s v="EJECUTADO EXITOSO"/>
    <s v="23/08/2025 POR FAVOR, COMUNICARSE CON USUARIO PARA CONFIRMAR UBICACION, SOLICITUD Y PROGRAMAR VISITA TECNICA | 26/08/2025 SE INSTALA BASE YA QUE LA ANTERIOR SE QUEBRÓ TODO QUEDA OK"/>
    <s v="VISITA_TÉCNICA"/>
    <s v="II00J4444"/>
    <s v="TIPO II"/>
    <s v="TERRESTRE"/>
    <s v="ALVAREZ ARENAS VICTOR HUGO"/>
    <n v="1"/>
    <n v="0"/>
    <n v="144967.87232000002"/>
    <n v="140395.6348884"/>
    <n v="144967.87232000002"/>
    <m/>
    <m/>
    <m/>
    <m/>
    <m/>
    <m/>
    <m/>
  </r>
  <r>
    <s v="BOGOTA"/>
    <x v="0"/>
    <x v="0"/>
    <n v="25473"/>
    <n v="2629057"/>
    <n v="77317"/>
    <s v="ORDEN DE CAMBIO"/>
    <s v="CUNDINAMARCA"/>
    <s v="MOSQUERA"/>
    <s v="BARRIO EL REMANSO MOSQUERA  1"/>
    <s v="REDEBAN"/>
    <s v="FO-25-1407581"/>
    <d v="2025-08-22T08:10:00"/>
    <d v="2025-08-26T10:13:00"/>
    <m/>
    <s v="BASE DATAFONO"/>
    <s v="BASE DATAFONO"/>
    <s v="CB UNO A UNO"/>
    <s v="CB UNO A UNO"/>
    <s v="EJECUTADO_EXITOSO"/>
    <s v="EJECUTADO EXITOSO"/>
    <s v="22/08/2025 POR FAVOR, COMUNICARSE CON USUARIO PARA CONFIRMAR UBICACION, SOLICITUD Y PROGRAMAR VISITA TECNICA | 26/08/2025 INSTALACIÓN DE BASE PARA DATAFONO QUE SE DESPEGÓ SE INSTALA BASE NUEVA OK"/>
    <s v="VISITA_TÉCNICA"/>
    <s v="FACZZ894"/>
    <s v="TIPO I"/>
    <s v="TERRESTRE"/>
    <s v="GOMEZ VEGA DAVID SNEYDER"/>
    <n v="1"/>
    <n v="0"/>
    <n v="65960.072302"/>
    <n v="75096.394270399993"/>
    <n v="65960.072302"/>
    <m/>
    <m/>
    <m/>
    <m/>
    <m/>
    <m/>
    <m/>
  </r>
  <r>
    <s v="TUNJA"/>
    <x v="1"/>
    <x v="1"/>
    <n v="15516"/>
    <n v="2643394"/>
    <n v="52449"/>
    <s v="ORDEN DE CAMBIO"/>
    <s v="BOYACA"/>
    <s v="PAIPA"/>
    <s v="BARRIO EL BOSQUE PAIPA 1"/>
    <s v="REDEBAN"/>
    <s v="FO-25-1424213"/>
    <d v="2025-08-26T08:32:00"/>
    <d v="2025-08-26T11:41:00"/>
    <m/>
    <s v="BASE DATAFONO"/>
    <s v="BASE DATAFONO"/>
    <s v="CB UNO A UNO"/>
    <s v="CB UNO A UNO"/>
    <s v="EJECUTADO_EXITOSO"/>
    <s v="EJECUTADO EXITOSO"/>
    <s v="26/08/2025 POR FAVOR, COMUNICARSE CON USUARIO PARA CONFIRMAR UBICACION, SOLICITUD Y PROGRAMAR VISITA TECNICA | 26/08/2025 SE REALIZA INSTALACION DE BASE PARA DATAFONO POR DAÑO."/>
    <s v="VISITA_TÉCNICA"/>
    <s v="II0DZ090"/>
    <s v="TIPO II"/>
    <s v="TERRESTRE"/>
    <s v="SOLER HOYOS CRISTIAN LEONARDO"/>
    <n v="1"/>
    <n v="0"/>
    <n v="144967.87232000002"/>
    <n v="140395.6348884"/>
    <n v="144967.87232000002"/>
    <m/>
    <m/>
    <m/>
    <m/>
    <m/>
    <m/>
    <m/>
  </r>
  <r>
    <s v="PEREIRA"/>
    <x v="5"/>
    <x v="6"/>
    <n v="66170"/>
    <n v="2644234"/>
    <n v="78521"/>
    <s v="ORDEN DE CAMBIO"/>
    <s v="RISARALDA"/>
    <s v="DOSQUEBRADAS"/>
    <s v="BARRIO CAMPESTRE A DOSQUEBRADA"/>
    <s v="REDEBAN"/>
    <s v="FO-25-1424777"/>
    <d v="2025-08-26T09:19:00"/>
    <d v="2025-08-26T15:01:00"/>
    <m/>
    <s v="BASE DATAFONO"/>
    <s v="BASE DATAFONO"/>
    <s v="CB UNO A UNO"/>
    <s v="CB UNO A UNO"/>
    <s v="EJECUTADO_EXITOSO"/>
    <s v="EJECUTADO EXITOSO"/>
    <s v="26/08/2025 POR FAVOR, COMUNICARSE CON USUARIO PARA CONFIRMAR UBICACION, SOLICITUD Y PROGRAMAR VISITA TECNICA | 26/08/2025 VISITAMOS COMERCIO NO INSTALAMOS BASE NUEVA LA BASE QUE TIENE ESTA EN BUEN ESTADO,  LA PEGAMOS BIEN NUEVAMENTE."/>
    <s v="VISITA_TÉCNICA"/>
    <s v="F1LZZ929"/>
    <s v="TIPO I"/>
    <s v="TERRESTRE"/>
    <s v="ARROYAVE CANO MANUEL GUILLERMO"/>
    <n v="1"/>
    <n v="0"/>
    <n v="65960.072302"/>
    <n v="75096.394270399993"/>
    <n v="65960.072302"/>
    <m/>
    <m/>
    <m/>
    <m/>
    <m/>
    <m/>
    <m/>
  </r>
  <r>
    <s v="VILLAVICENCIO"/>
    <x v="3"/>
    <x v="3"/>
    <n v="50001"/>
    <n v="2627856"/>
    <n v="70392"/>
    <s v="ORDEN DE CAMBIO"/>
    <s v="META"/>
    <s v="VILLAVICENCIO"/>
    <s v="VILLAVICENCIO CENTRO II"/>
    <s v="REDEBAN"/>
    <s v="FO-25-1407380"/>
    <d v="2025-08-21T16:47:00"/>
    <d v="2025-08-26T15:39:00"/>
    <m/>
    <s v="BASE DATAFONO"/>
    <s v="BASE DATAFONO"/>
    <s v="ROBUSTO"/>
    <s v="MULTIPAGAS"/>
    <s v="EJECUTADO_EXITOSO"/>
    <s v="EJECUTADO EXITOSO"/>
    <s v="22/08/2025 POR FAVOR, COMUNICARSE CON USUARIO PARA CONFIRMAR UBICACION, SOLICITUD Y PROGRAMAR VISITA TECNICA | 24/08/2025 SE LLAMA A CLIENTE AL NÚMERO 3223344307 PARA CONFIRMAR VISITA , PERO NOS INFORMA QUE LOS DIAS DOMINGOS NO TIENE ABIERTO EL COMERCIO.. INDICA QUE PASEMOS OTRO DÍA | 26/08/2025 S VISITA CB Y SE REALIZA INSTALACIÓN DE BASE POR DAÑO. BASE SE ENCUENTRA PARTIDA"/>
    <s v="VISITA_TÉCNICA"/>
    <s v="NN007670"/>
    <s v="TIPO I"/>
    <s v="TERRESTRE"/>
    <s v="GARZON RUIZ LUIS MIGUEL"/>
    <n v="1"/>
    <n v="0"/>
    <n v="65960.072302"/>
    <n v="75096.394270399993"/>
    <n v="65960.072302"/>
    <m/>
    <m/>
    <m/>
    <m/>
    <m/>
    <m/>
    <m/>
  </r>
  <r>
    <s v="BOGOTA"/>
    <x v="0"/>
    <x v="0"/>
    <n v="11001"/>
    <n v="2645139"/>
    <n v="78636"/>
    <s v="ORDEN DE CAMBIO"/>
    <s v="CUNDINAMARCA"/>
    <s v="BOGOTA"/>
    <s v="PTM BOGOTA PAPELERIA ALCALA"/>
    <s v="REDEBAN"/>
    <s v="FO-25-1425896"/>
    <d v="2025-08-26T10:35:00"/>
    <d v="2025-08-27T09:48:00"/>
    <m/>
    <s v="BASE DATAFONO"/>
    <s v="BASE DATAFONO"/>
    <s v="AGREGADOR"/>
    <s v="COMCARD - PTM"/>
    <s v="EJECUTADO_EXITOSO"/>
    <s v="EJECUTADO EXITOSO"/>
    <s v="26/08/2025 POR FAVOR, COMUNICARSE CON USUARIO PARA CONFIRMAR UBICACION, SOLICITUD Y PROGRAMAR VISITA TECNICA | 27/08/2025 SE INSTALA BASE YA QUE SE ENCONTRABA DESPEGADA"/>
    <s v="VISITA_TÉCNICA"/>
    <s v="SA0ZZ052"/>
    <s v="TIPO I"/>
    <s v="TERRESTRE"/>
    <s v="ORTIZ MARTINEZ STIVEN"/>
    <n v="1"/>
    <n v="0"/>
    <n v="65960.072302"/>
    <n v="75096.394270399993"/>
    <n v="65960.072302"/>
    <m/>
    <m/>
    <m/>
    <m/>
    <m/>
    <m/>
    <m/>
  </r>
  <r>
    <s v="NEIVA"/>
    <x v="3"/>
    <x v="3"/>
    <n v="41001"/>
    <n v="2648790"/>
    <n v="78221"/>
    <s v="ORDEN DE CAMBIO"/>
    <s v="HUILA"/>
    <s v="NEIVA"/>
    <s v="DISTRICOL DISTRI CLAS HOUSE"/>
    <s v="REDEBAN"/>
    <s v="FO-25-1432582"/>
    <d v="2025-08-27T08:00:00"/>
    <d v="2025-08-27T10:18:00"/>
    <m/>
    <s v="BASE DATAFONO"/>
    <s v="BASE DATAFONO"/>
    <s v="AGREGADOR"/>
    <s v="DISTRICOL"/>
    <s v="EJECUTADO_CANCELADO"/>
    <s v="PETICIÓN RED"/>
    <s v="27/08/2025 EN COMUNICACIÓN CON LA SEÑORA LUZ AYDA ZUÑIGA AL NUMERO 3105624196 CONFIRMA QUE LA BASE QUE NECESITA ES PARA EL LECTOR DE BARRAS, SE LE INFORMA QUE EN EL MOMENTO NO LA ESTAMOS MANEJANDO  SE PROCEDE A CERRAR EL CASO | 27/08/2025 EN COMUNICACIÓN CON LA SEÑORA LUZ AYDA ZUÑIGA AL NUMERO 3105624196 CONFIRMA QUE LA BASE QUE NECESITA ES PARA EL LECTOR DE BARRAS, SE LE INFORMA QUE EN EL MOMENTO NO LA ESTAMOS MANEJANDO  SE PROCEDE A CERRAR EL CASO | 27/08/2025 EN COMUNICACIÓN CON LA SEÑORA LUZ AYDA ZUÑIGA AL NUMERO 3105624196 CONFIRMA QUE LA BASE QUE NECESITA ES PARA EL LECTOR DE BARRAS, SE LE INFORMA QUE EN EL MOMENTO NO LA ESTAMOS MANEJANDO  SE PROCEDE A CERRAR EL CASO"/>
    <s v="SOPORTE_TELEFÓNICO"/>
    <n v="0"/>
    <s v="TIPO I"/>
    <s v="TERRESTRE"/>
    <s v="GARCIA CHAVARRIA TATIANA EDELMIRA"/>
    <n v="0"/>
    <n v="0"/>
    <n v="41241.0800752"/>
    <n v="0"/>
    <n v="41241.0800752"/>
    <m/>
    <m/>
    <m/>
    <m/>
    <m/>
    <m/>
    <m/>
  </r>
  <r>
    <s v="BUCARAMANGA"/>
    <x v="1"/>
    <x v="1"/>
    <n v="68575"/>
    <n v="2646230"/>
    <n v="65262"/>
    <s v="ORDEN DE CAMBIO"/>
    <s v="SANTANDER"/>
    <s v="PUERTO WILCHES"/>
    <s v="BARRIO LA CIENAGA PUERTO WILCH"/>
    <s v="REDEBAN"/>
    <s v="FO-25-1426250"/>
    <d v="2025-08-26T11:51:00"/>
    <d v="2025-08-27T10:29:00"/>
    <m/>
    <s v="BASE DATAFONO"/>
    <s v="BASE DATAFONO"/>
    <s v="CB UNO A UNO"/>
    <s v="CB UNO A UNO"/>
    <s v="EJECUTADO_EXITOSO"/>
    <s v="EJECUTADO EXITOSO"/>
    <s v="26/08/2025 POR FAVOR, COMUNICARSE CON USUARIO PARA CONFIRMAR UBICACION, SOLICITUD Y PROGRAMAR VISITA TECNICA | 27/08/2025 SE INSTALA BASE DONDE CLIENTE INDICA YA QUE ESTABA PARTIDA , SE HACE CONSULTA DE SALDO OK , VISITA EXITOSA DATAGONO OPERATIVO"/>
    <s v="VISITA_TÉCNICA"/>
    <s v="2A008801"/>
    <s v="TIPO IV"/>
    <s v="TERRESTRE"/>
    <s v="GELVEZ MOGOLLON JOSE ELISEO"/>
    <n v="1"/>
    <n v="0"/>
    <n v="479588.87655000004"/>
    <n v="196536.5258152"/>
    <n v="479588.87655000004"/>
    <m/>
    <m/>
    <m/>
    <m/>
    <m/>
    <m/>
    <m/>
  </r>
  <r>
    <s v="BOGOTA"/>
    <x v="0"/>
    <x v="0"/>
    <n v="25286"/>
    <n v="2648556"/>
    <n v="41765"/>
    <s v="ORDEN DE CAMBIO"/>
    <s v="CUNDINAMARCA"/>
    <s v="FUNZA"/>
    <s v="DISTRICOL DROGUERIA FARMACORTE"/>
    <s v="REDEBAN"/>
    <s v="FO-25-1430315"/>
    <d v="2025-08-26T16:49:00"/>
    <d v="2025-08-27T12:47:00"/>
    <m/>
    <s v="BASE DATAFONO"/>
    <s v="BASE DATAFONO"/>
    <s v="AGREGADOR"/>
    <s v="DISTRICOL"/>
    <s v="EJECUTADO_EXITOSO"/>
    <s v="EJECUTADO EXITOSO"/>
    <s v="26/08/2025 POR FAVOR, COMUNICARSE CON USUARIO PARA CONFIRMAR UBICACION, SOLICITUD Y PROGRAMAR VISITA TECNICA | 27/08/2025 SE REALIZA CAMBIO DE BASE POR DAÑO DE DESPEGÓ Y SE CAYÓ, NO SE MANIPULA TERMINAL"/>
    <s v="VISITA_TÉCNICA"/>
    <s v="GZ0UZ069"/>
    <s v="TIPO II"/>
    <s v="TERRESTRE"/>
    <s v="BUSTOS MORA DIEGO MANUEL"/>
    <n v="1"/>
    <n v="0"/>
    <n v="144967.87232000002"/>
    <n v="140395.6348884"/>
    <n v="144967.87232000002"/>
    <m/>
    <m/>
    <m/>
    <m/>
    <m/>
    <m/>
    <m/>
  </r>
  <r>
    <s v="NEIVA"/>
    <x v="3"/>
    <x v="3"/>
    <n v="18610"/>
    <n v="13884299"/>
    <n v="70548"/>
    <s v="ORDEN DE CAMBIO"/>
    <s v="CAQUETA"/>
    <s v="SAN JOSE DEL FRAGUA"/>
    <s v="BARRIO LOS ALPES SAN JOSE DEL"/>
    <s v="REDEBAN"/>
    <s v="FO-25-1404196"/>
    <d v="2025-08-20T14:10:00"/>
    <d v="2025-08-27T13:04:00"/>
    <m/>
    <s v="TRASLADO"/>
    <s v="TRASLADO EXTERNO"/>
    <s v="CB UNO A UNO"/>
    <s v="CB UNO A UNO"/>
    <s v="EJECUTADO_EXITOSO"/>
    <s v="EJECUTADO EXITOSO"/>
    <s v="21/08/2025 SE REALIZA CONTACTO TELEFONICO CON LA SRA JOHANA AL 3214785488 VALIDA DATOS INDICA QUE TIENE LOS EQUIPOS Y LA PUBLICIDAD EN LA NUEVA DIRECCION SE ESCALA PARA VISITA TECNICA INDICA LLAMAR ANTES DE DESPLAZARSE PARA ESTAR PENDIENTE | 27/08/2025 SE REALIZA TRASLADO EXTERNO SIN NOVEDAD, SE INSTALA AVISO EXTERIOR Y PUBLICIDAD, SE BORRA S.O Y VERSIÓN DEL DATÁFONO, SE CONFIGURA PARÁMETROS Y SE INCIALIZA, PRUEBA CB OK SE DEJA OPERATIVO."/>
    <s v="VISITA_TÉCNICA"/>
    <s v="SV005486"/>
    <s v="TIPO IV"/>
    <s v="TERRESTRE"/>
    <s v="BERMUDEZ SANCHEZ JOSE NEYBER"/>
    <n v="1"/>
    <n v="0"/>
    <n v="479588.87655000004"/>
    <n v="196536.5258152"/>
    <n v="479588.87655000004"/>
    <m/>
    <m/>
    <m/>
    <m/>
    <m/>
    <m/>
    <m/>
  </r>
  <r>
    <s v="CARTAGENA"/>
    <x v="4"/>
    <x v="4"/>
    <n v="13836"/>
    <n v="2633098"/>
    <n v="75180"/>
    <s v="ORDEN DE CAMBIO"/>
    <s v="BOLIVAR"/>
    <s v="TURBACO"/>
    <s v="DISTRICOL SALSAMENTARIA ALTOS"/>
    <s v="REDEBAN"/>
    <s v="FO-25-1412518"/>
    <d v="2025-08-22T16:37:00"/>
    <d v="2025-08-27T14:22:00"/>
    <m/>
    <s v="BASE DATAFONO"/>
    <s v="BASE DATAFONO"/>
    <s v="AGREGADOR"/>
    <s v="DISTRICOL"/>
    <s v="EJECUTADO_EXITOSO"/>
    <s v="EJECUTADO EXITOSO"/>
    <s v="23/08/2025 POR FAVOR, COMUNICARSE CON USUARIO PARA CONFIRMAR UBICACION, SOLICITUD Y PROGRAMAR VISITA TECNICA | 27/08/2025 SE REALIZA INSTALACIÓN DE BASE DE DATAFONO POR DAÑO DE LA ANTERIOR SE DEJA TODO OK"/>
    <s v="VISITA_TÉCNICA"/>
    <s v="MSZZZ655"/>
    <s v="TIPO II"/>
    <s v="TERRESTRE"/>
    <s v="MARTINEZ SALGUEDO ANDRES AUGUSTO"/>
    <n v="1"/>
    <n v="0"/>
    <n v="144967.87232000002"/>
    <n v="140395.6348884"/>
    <n v="144967.87232000002"/>
    <m/>
    <m/>
    <m/>
    <m/>
    <m/>
    <m/>
    <m/>
  </r>
  <r>
    <s v="PASTO"/>
    <x v="5"/>
    <x v="5"/>
    <n v="52356"/>
    <n v="13931028"/>
    <n v="40796"/>
    <s v="ORDEN DE CAMBIO"/>
    <s v="NARIÑO"/>
    <s v="IPIALES"/>
    <s v="DISTRICOL MAXI DULCES 2 CONFIT"/>
    <s v="REDEBAN"/>
    <s v="FO-25-1429446"/>
    <d v="2025-08-26T11:22:00"/>
    <d v="2025-08-27T14:27:00"/>
    <m/>
    <s v="PINPAD"/>
    <s v="PINPAD"/>
    <s v="AGREGADOR"/>
    <s v="DISTRICOL"/>
    <s v="EJECUTADO_EXITOSO"/>
    <s v="EJECUTADO EXITOSO"/>
    <s v="26/08/2025 POR FAVOR, COMUNICARSE CON USUARIO PARA CONFIRMAR UBICACION, SOLICITUD Y PROGRAMAR VISITA TECNICA | 27/08/2025 SE REALIZA INSTALACIÓN DE PINPAD SE REALIZA PRUEBAS DE FUNCIONAMIENTO CON PINPAD EXITOSAS CB QUEDA OPERATIVO"/>
    <s v="VISITA_TÉCNICA"/>
    <s v="AA0OZ091"/>
    <s v="TIPO II"/>
    <s v="TERRESTRE"/>
    <s v="BRAVO MADROÑERO OSCAR ESTEBAN"/>
    <n v="1"/>
    <n v="0"/>
    <n v="144967.87232000002"/>
    <n v="140395.6348884"/>
    <n v="144967.87232000002"/>
    <m/>
    <m/>
    <m/>
    <m/>
    <m/>
    <m/>
    <m/>
  </r>
  <r>
    <s v="CALI"/>
    <x v="5"/>
    <x v="5"/>
    <n v="76001"/>
    <n v="13927661"/>
    <n v="66594"/>
    <s v="ORDEN DE CAMBIO"/>
    <s v="VALLE DEL CAUCA"/>
    <s v="CALI"/>
    <s v="BARRIO LOS LAGOS CALI 2"/>
    <s v="REDEBAN"/>
    <s v="FO-25-1434039"/>
    <d v="2025-08-27T10:05:00"/>
    <d v="2025-08-27T15:43:00"/>
    <m/>
    <s v="TRASLADO"/>
    <s v="TRASLADO EXTERNO"/>
    <s v="CB UNO A UNO"/>
    <s v="CB UNO A UNO"/>
    <s v="EJECUTADO_EXITOSO"/>
    <s v="EJECUTADO EXITOSO"/>
    <s v="27/08/2025 POR FAVOR, COMUNICARSE CON USUARIO PARA CONFIRMAR UBICACION, SOLICITUD Y PROGRAMAR VISITA TECNICA | 27/08/2025 SE CONFIGURA DATÁFONO SE INICIALIZA SE CONFIRMA CAMBIO DE DIRECCIÓN SE HACEN PRUEBAS Y QUEDA FUNCIONANDO CORRECTAMENTE"/>
    <s v="VISITA_TÉCNICA"/>
    <s v="6A0AZ104"/>
    <s v="TIPO I"/>
    <s v="TERRESTRE"/>
    <s v="CUERO RUIZ JHONNY"/>
    <n v="1"/>
    <n v="0"/>
    <n v="65960.072302"/>
    <n v="75096.394270399993"/>
    <n v="65960.072302"/>
    <m/>
    <m/>
    <m/>
    <m/>
    <m/>
    <m/>
    <m/>
  </r>
  <r>
    <s v="VILLAVICENCIO"/>
    <x v="3"/>
    <x v="3"/>
    <n v="50313"/>
    <n v="2638933"/>
    <n v="74419"/>
    <s v="ORDEN DE CAMBIO"/>
    <s v="META"/>
    <s v="GRANADA"/>
    <s v="BARRIO CENTRO GRANADA 18"/>
    <s v="REDEBAN"/>
    <s v="FO-25-1420324"/>
    <d v="2025-08-25T11:13:00"/>
    <d v="2025-08-27T21:16:00"/>
    <m/>
    <s v="BASE DATAFONO"/>
    <s v="BASE DATAFONO"/>
    <s v="CB UNO A UNO"/>
    <s v="CB UNO A UNO"/>
    <s v="EJECUTADO_EXITOSO"/>
    <s v="EJECUTADO EXITOSO"/>
    <s v="27/08/2025 SE REALIZA SOPORTE A BASE DATÁFONO SE FIJA BASE OK SIN NOVEDAD"/>
    <s v="VISITA_TÉCNICA"/>
    <s v="MNBZZ922"/>
    <s v="TIPO II"/>
    <s v="TERRESTRE"/>
    <s v="CASTRILLON URREA LONDIER LEANDRO"/>
    <n v="1"/>
    <n v="0"/>
    <n v="144967.87232000002"/>
    <n v="140395.6348884"/>
    <n v="144967.87232000002"/>
    <m/>
    <m/>
    <m/>
    <m/>
    <m/>
    <m/>
    <m/>
  </r>
  <r>
    <s v="IBAGUE"/>
    <x v="3"/>
    <x v="3"/>
    <n v="73873"/>
    <n v="2644328"/>
    <n v="49681"/>
    <s v="ORDEN DE CAMBIO"/>
    <s v="TOLIMA"/>
    <s v="VILLARRICA"/>
    <s v="BARRIO CENTRO VILLARRICA"/>
    <s v="REDEBAN"/>
    <s v="FO-25-1424768"/>
    <d v="2025-08-26T09:31:00"/>
    <d v="2025-08-27T21:22:00"/>
    <m/>
    <s v="BASE DATAFONO"/>
    <s v="BASE DATAFONO"/>
    <s v="CB UNO A UNO"/>
    <s v="CB UNO A UNO"/>
    <s v="EJECUTADO_EXITOSO"/>
    <s v="EJECUTADO EXITOSO"/>
    <s v="26/08/2025 POR FAVOR, COMUNICARSE CON USUARIO PARA CONFIRMAR UBICACION, SOLICITUD Y PROGRAMAR VISITA TECNICA | 27/08/2025 SE CAMBIA BASE DE DATÁFONO POR PARTIDA DE CABEZA QUE SOSTIENE EL DATÁFONO."/>
    <s v="VISITA_TÉCNICA"/>
    <s v="II00Q112"/>
    <s v="TIPO III"/>
    <s v="TERRESTRE"/>
    <s v="VARGAS HERRERA JHON JAIRO"/>
    <n v="1"/>
    <n v="0"/>
    <n v="275728.78077800001"/>
    <n v="196536.5258152"/>
    <n v="275728.78077800001"/>
    <m/>
    <m/>
    <m/>
    <m/>
    <m/>
    <m/>
    <m/>
  </r>
  <r>
    <s v="MEDELLIN"/>
    <x v="2"/>
    <x v="2"/>
    <n v="5360"/>
    <n v="2644287"/>
    <n v="18485"/>
    <s v="ORDEN DE CAMBIO"/>
    <s v="ANTIOQUIA"/>
    <s v="ITAGUI"/>
    <s v="BARRIO YARUMITO ITAGUI"/>
    <s v="REDEBAN"/>
    <s v="FO-25-1424773"/>
    <d v="2025-08-26T09:29:00"/>
    <d v="2025-08-28T09:24:00"/>
    <m/>
    <s v="BASE DATAFONO"/>
    <s v="BASE DATAFONO"/>
    <s v="CB UNO A UNO"/>
    <s v="CB UNO A UNO"/>
    <s v="EJECUTADO_EXITOSO"/>
    <s v="EJECUTADO EXITOSO"/>
    <s v="26/08/2025 POR FAVOR, COMUNICARSE CON USUARIO PARA CONFIRMAR UBICACION, SOLICITUD Y PROGRAMAR VISITA TECNICA | 28/08/2025 SE REALIZA INSTALACIÓN DE BASE NUEVA POR DAÑO"/>
    <s v="VISITA_TÉCNICA"/>
    <s v="A00JZ462"/>
    <s v="TIPO I"/>
    <s v="TERRESTRE"/>
    <s v="HERNANDEZ CHAVARRIA JUAN CAMILO"/>
    <n v="1"/>
    <n v="0"/>
    <n v="65960.072302"/>
    <n v="75096.394270399993"/>
    <n v="65960.072302"/>
    <m/>
    <m/>
    <m/>
    <m/>
    <m/>
    <m/>
    <m/>
  </r>
  <r>
    <s v="MONTERIA"/>
    <x v="4"/>
    <x v="4"/>
    <n v="5895"/>
    <n v="13964910"/>
    <n v="30592"/>
    <s v="ORDEN DE CAMBIO"/>
    <s v="ANTIOQUIA"/>
    <s v="ZARAGOZA"/>
    <s v="ARRIO CENTRO ZARAGOZA"/>
    <s v="REDEBAN"/>
    <s v="FO-25-1434050"/>
    <d v="2025-08-27T10:05:00"/>
    <d v="2025-08-28T12:30:00"/>
    <m/>
    <s v="PINPAD"/>
    <s v="PINPAD"/>
    <s v="CB UNO A UNO"/>
    <s v="CB UNO A UNO"/>
    <s v="EJECUTADO_EXITOSO"/>
    <s v="EJECUTADO EXITOSO"/>
    <s v="27/08/2025 POR FAVOR, COMUNICARSE CON USUARIO PARA CONFIRMAR UBICACION, SOLICITUD Y PROGRAMAR VISITA TECNICA | 28/08/2025 SE REALIZA VISITA TÉCNICA PARA INSTALACIÓN DE PINPAD, SE INSTALA PINPAD PLACA 1180653, DE IGUAL MANERA SE HACE NECESARIO EL CAMBIO DE DATAFONO POR TECNOLOGÍA, SE RETIRA EQUIPO DESK 3500 PLACA 1072735 Y SE INSTALA DATAFONO DESK 2600 PLACA 1255950, Y SE INSTALA MAGICBOX SERIALIZADO, SE REALIZAN PRUEBAS Y SE DEJA EL SERVICIO FUNCIONANDO CORRECTAMENTE."/>
    <s v="VISITA_TÉCNICA"/>
    <s v="1A003443"/>
    <s v="TIPO IV"/>
    <s v="TERRESTRE"/>
    <s v="CASSIANI PEREZ RAUL RAMIRO"/>
    <n v="1"/>
    <n v="0"/>
    <n v="479588.87655000004"/>
    <n v="196536.5258152"/>
    <n v="479588.87655000004"/>
    <m/>
    <m/>
    <m/>
    <m/>
    <m/>
    <m/>
    <m/>
  </r>
  <r>
    <s v="CALI"/>
    <x v="5"/>
    <x v="5"/>
    <n v="76318"/>
    <n v="13937735"/>
    <n v="78007"/>
    <s v="ORDEN DE CAMBIO"/>
    <s v="VALLE DEL CAUCA"/>
    <s v="GUACARI"/>
    <s v="BARRIO CENTRO GUACARI 2"/>
    <s v="REDEBAN"/>
    <s v="FO-25-1434067"/>
    <d v="2025-08-27T10:05:00"/>
    <d v="2025-08-28T12:56:00"/>
    <m/>
    <s v="TRASLADO"/>
    <s v="TRASLADO INTERNO"/>
    <s v="CB UNO A UNO"/>
    <s v="CB UNO A UNO"/>
    <s v="EJECUTADO_EXITOSO"/>
    <s v="EJECUTADO EXITOSO"/>
    <s v="27/08/2025 POR FAVOR, COMUNICARSE CON USUARIO PARA CONFIRMAR UBICACION, SOLICITUD Y PROGRAMAR VISITA TECNICA | 28/08/2025 EN LA VISITA REALIZADA SE VALIDÓ QUE SE REQUIERE REALIZAR ACOMETIDA DE DATOS, POR ESTA RAZÓN SE DEBE VISITAR NUEVAMENTE Y SE VA A SOLICITAR EL MATERIAL EN BODEGA,APROXIMADAMENTE 10 METROS DE CABLEADO. | 28/08/2025 EN LA VISITA TÉCNICA SE REALIZÓ EL TRASLADO INTERNO DE EL DATÁFONO Y EL LECTOR,SE INSTALA LA BASE SOPORTE DE EL DATÁFONO EM EL SITIO DESIGNADO POR EL CLIENTE,SE REALIZA OPERACION DE PRUEBA DEJANDO EL SERVICIO OPERANDO SIN FALLAS Y SIN NOVEDAD"/>
    <s v="VISITA_TÉCNICA"/>
    <s v="LMLZZ648"/>
    <s v="TIPO II"/>
    <s v="TERRESTRE"/>
    <s v="SANCHEZ URREGO ROBINSON DAVID"/>
    <n v="1"/>
    <n v="0"/>
    <n v="144967.87232000002"/>
    <n v="140395.6348884"/>
    <n v="144967.87232000002"/>
    <m/>
    <m/>
    <m/>
    <m/>
    <m/>
    <m/>
    <m/>
  </r>
  <r>
    <s v="CARTAGENA"/>
    <x v="4"/>
    <x v="4"/>
    <n v="13001"/>
    <n v="2638131"/>
    <n v="56918"/>
    <s v="ORDEN DE CAMBIO"/>
    <s v="BOLIVAR"/>
    <s v="CARTAGENA"/>
    <s v="BARRIO BOCAGRANDE CARTAGENA DE"/>
    <s v="REDEBAN"/>
    <s v="FO-25-1420329"/>
    <d v="2025-08-25T10:16:00"/>
    <d v="2025-08-28T13:13:00"/>
    <m/>
    <s v="BASE DATAFONO"/>
    <s v="BASE DATAFONO"/>
    <s v="CB UNO A UNO"/>
    <s v="CB UNO A UNO"/>
    <s v="EJECUTADO_EXITOSO"/>
    <s v="EJECUTADO EXITOSO"/>
    <s v="28/08/2025 SE REALIZA CAMBIO DE BASE POR PROBLEMAS DE LA ANTERIOR SE DEJA TODO OK"/>
    <s v="VISITA_TÉCNICA"/>
    <s v="9CQZZ676"/>
    <s v="TIPO I"/>
    <s v="TERRESTRE"/>
    <s v="MARTINEZ SALGUEDO ANDRES AUGUSTO"/>
    <n v="1"/>
    <n v="0"/>
    <n v="65960.072302"/>
    <n v="75096.394270399993"/>
    <n v="65960.072302"/>
    <m/>
    <m/>
    <m/>
    <m/>
    <m/>
    <m/>
    <m/>
  </r>
  <r>
    <s v="BOGOTA"/>
    <x v="0"/>
    <x v="0"/>
    <n v="25754"/>
    <n v="13938137"/>
    <n v="68360"/>
    <s v="ORDEN DE CAMBIO"/>
    <s v="CUNDINAMARCA"/>
    <s v="SOACHA"/>
    <s v="BARRIO HOGARES SOACHA SOACHA"/>
    <s v="REDEBAN"/>
    <s v="FO-25-1434057"/>
    <d v="2025-08-27T10:05:00"/>
    <d v="2025-08-28T15:03:00"/>
    <m/>
    <s v="TRASLADO"/>
    <s v="TRASLADO EXTERNO"/>
    <s v="CB UNO A UNO"/>
    <s v="CB UNO A UNO"/>
    <s v="EJECUTADO_EXITOSO"/>
    <s v="EJECUTADO EXITOSO"/>
    <s v="27/08/2025 POR FAVOR, COMUNICARSE CON USUARIO PARA CONFIRMAR UBICACION, SOLICITUD Y PROGRAMAR VISITA TECNICA | 28/08/2025 SE REALIZA TRASLADO DE CORRESPONSAL BANCARIO CON BRAZO, LECTOR DE BARRAS Y DATAFONO, SE CREAN USUARIOS DE CB INDICADOS POR EL CLIENTE, SE REALIZA PRUEBAS CB QUEDA CON RECHAZO POR UN BLOQUEO CON LA ENTIDAD INDICA CAC"/>
    <s v="VISITA_TÉCNICA"/>
    <s v="AALFZ685"/>
    <s v="TIPO I"/>
    <s v="TERRESTRE"/>
    <s v="GALEANO SORIANO JUAN DAVID"/>
    <n v="1"/>
    <n v="0"/>
    <n v="65960.072302"/>
    <n v="75096.394270399993"/>
    <n v="65960.072302"/>
    <m/>
    <m/>
    <m/>
    <m/>
    <m/>
    <m/>
    <m/>
  </r>
  <r>
    <s v="MEDELLIN"/>
    <x v="2"/>
    <x v="2"/>
    <n v="5736"/>
    <n v="13919321"/>
    <n v="75855"/>
    <s v="ORDEN DE CAMBIO"/>
    <s v="ANTIOQUIA"/>
    <s v="SEGOVIA"/>
    <s v="DISTRICOL SUPERMERCADO GALAN"/>
    <s v="REDEBAN"/>
    <s v="FO-25-1434071"/>
    <d v="2025-08-27T09:13:00"/>
    <d v="2025-08-29T09:54:00"/>
    <m/>
    <s v="TRASLADO"/>
    <s v="TRASLADO EXTERNO"/>
    <s v="AGREGADOR"/>
    <s v="DISTRICOL"/>
    <s v="EJECUTADO_EXITOSO"/>
    <s v="EJECUTADO EXITOSO"/>
    <s v="27/08/2025 POR FAVOR, COMUNICARSE CON USUARIO PARA CONFIRMAR UBICACION, SOLICITUD Y PROGRAMAR VISITA TECNICA | 29/08/2025 SE HACE TRASLADO OK PRUEBAS EXITOSAS EQUIPOS Y PUBLICIDAD OK"/>
    <s v="VISITA_TÉCNICA"/>
    <s v="FA01Z374"/>
    <s v="TIPO IV"/>
    <s v="TERRESTRE"/>
    <s v="DIAZ ZABALA FRANCIS DUBAN"/>
    <n v="1"/>
    <n v="0"/>
    <n v="479588.87655000004"/>
    <n v="196536.5258152"/>
    <n v="479588.87655000004"/>
    <m/>
    <m/>
    <m/>
    <m/>
    <m/>
    <m/>
    <m/>
  </r>
  <r>
    <s v="BOGOTA"/>
    <x v="0"/>
    <x v="0"/>
    <n v="25269"/>
    <n v="13951037"/>
    <n v="41116"/>
    <s v="ORDEN DE CAMBIO"/>
    <s v="CUNDINAMARCA"/>
    <s v="FACATATIVA"/>
    <s v="BARRIO LA ARBOLEDA FACATATIVA"/>
    <s v="REDEBAN"/>
    <s v="FO-25-1434055"/>
    <d v="2025-08-27T10:05:00"/>
    <d v="2025-08-29T11:24:00"/>
    <m/>
    <s v="PINPAD"/>
    <s v="PINPAD"/>
    <s v="CB UNO A UNO"/>
    <s v="CB UNO A UNO"/>
    <s v="EJECUTADO_EXITOSO"/>
    <s v="EJECUTADO EXITOSO"/>
    <s v="27/08/2025 POR FAVOR, COMUNICARSE CON USUARIO PARA CONFIRMAR UBICACION, SOLICITUD Y PROGRAMAR VISITA TECNICA | 29/08/2025 SE REALIZA INSTALACIÓN DE PIN PAD PRUEBA OK"/>
    <s v="VISITA_TÉCNICA"/>
    <s v="AB11N228"/>
    <s v="TIPO II"/>
    <s v="TERRESTRE"/>
    <s v="ORTIZ MARTINEZ STIVEN"/>
    <n v="1"/>
    <n v="0"/>
    <n v="144967.87232000002"/>
    <n v="140395.6348884"/>
    <n v="144967.87232000002"/>
    <m/>
    <m/>
    <m/>
    <m/>
    <m/>
    <m/>
    <m/>
  </r>
  <r>
    <s v="MANIZALES"/>
    <x v="5"/>
    <x v="6"/>
    <n v="17001"/>
    <n v="13929777"/>
    <n v="71882"/>
    <s v="ORDEN DE CAMBIO"/>
    <s v="CALDAS"/>
    <s v="MANIZALES"/>
    <s v="MANIZALES ALCAZARES"/>
    <s v="REDEBAN"/>
    <s v="FO-25-1434299"/>
    <d v="2025-08-27T10:05:00"/>
    <d v="2025-08-29T13:34:00"/>
    <m/>
    <s v="TRASLADO"/>
    <s v="TRASLADO EXTERNO"/>
    <s v="CB UNO A UNO"/>
    <s v="CB UNO A UNO"/>
    <s v="EJECUTADO_EXITOSO"/>
    <s v="EJECUTADO EXITOSO"/>
    <s v="27/08/2025 POR FAVOR, COMUNICARSE CON USUARIO PARA CONFIRMAR UBICACION, SOLICITUD Y PROGRAMAR VISITA TECNICA | 29/08/2025 SE REALIZA TRASLADO SE INSTALA PUBLICIDAD DONDE INDICA EL USUARIO SE INICIALIZA DATAFONO EN VARIAS OCASIONES Y SE ESCALA CASO A REDEBAN YA QUE NO ACTUALIZA DIRECCION Y QUEDA DIRECCIÓN VIEJA INDICAN CERRAR CASO CON ESA NOVEDAD SE CREAN USUARIOS SE HACEN PRUEBAS SERVICIO OK"/>
    <s v="VISITA_TÉCNICA"/>
    <s v="LN00M092"/>
    <s v="TIPO I"/>
    <s v="TERRESTRE"/>
    <s v="AGUIRRE HENAO RAUL EDUARDO"/>
    <n v="1"/>
    <n v="0"/>
    <n v="65960.072302"/>
    <n v="75096.394270399993"/>
    <n v="65960.072302"/>
    <m/>
    <m/>
    <m/>
    <m/>
    <m/>
    <m/>
    <m/>
  </r>
  <r>
    <s v="CALI"/>
    <x v="5"/>
    <x v="5"/>
    <n v="19698"/>
    <n v="13922990"/>
    <n v="47114"/>
    <s v="ORDEN DE CAMBIO"/>
    <s v="CAUCA"/>
    <s v="SANTANDER DE QUILICHAO"/>
    <s v="BARRIO VILLAS DE QUILICHAO SAN"/>
    <s v="REDEBAN"/>
    <s v="FO-25-1434045"/>
    <d v="2025-08-27T10:05:00"/>
    <d v="2025-08-29T17:15:00"/>
    <m/>
    <s v="TRASLADO"/>
    <s v="TRASLADO EXTERNO"/>
    <s v="CB UNO A UNO"/>
    <s v="CB UNO A UNO"/>
    <s v="EJECUTADO_EXITOSO"/>
    <s v="EJECUTADO EXITOSO"/>
    <s v="27/08/2025 POR FAVOR, COMUNICARSE CON USUARIO PARA CONFIRMAR UBICACION, SOLICITUD Y PROGRAMAR VISITA TECNICA | 29/08/2025 EN LA VISITA TÉCNICA SE REALIZÓ EL TRASLADO DE LOS EQUIPOS Y PUBLICIDAD,SE REALIZÓ LA CONFIGURACIÓN E INICIALIZACIÓN OK,PERO AL REALIZAR LA PRUEBA SE EVIDENCIA QUE LA DIRECCIÓN NO SE ACTUALIZA,SE ESCALA A RBM,ME DAN LA INDICACIÓN DE QUE ELLOS VAN A ENVIAR LA ACTUALIZACIÓN REMOTA Y TAN PRONTO EL CLIENTE HAGA UNA TRANSACCIÓN EN LA MAÑANA DEL DIA 30-08-2025 ,LA DIRECCIÓN SE DEBE A ACTUALIZAR,SE GUARDA EL CONTACTO DEL CLIENTE PARA HACER EL DEBIDO SEGUIMIENTO A LA NOVEDAD Y EN CASO DE QUE NO SE ACTUALICE ESCALAR NUEVAMENTE A RBM."/>
    <s v="VISITA_TÉCNICA"/>
    <s v="9C00D629"/>
    <s v="TIPO II"/>
    <s v="TERRESTRE"/>
    <s v="SANCHEZ URREGO ROBINSON DAVID"/>
    <n v="1"/>
    <n v="0"/>
    <n v="144967.87232000002"/>
    <n v="140395.6348884"/>
    <n v="144967.87232000002"/>
    <m/>
    <m/>
    <m/>
    <m/>
    <m/>
    <m/>
    <m/>
  </r>
  <r>
    <s v="NEIVA"/>
    <x v="3"/>
    <x v="3"/>
    <n v="18753"/>
    <n v="13945934"/>
    <n v="27344"/>
    <s v="ORDEN DE CAMBIO"/>
    <s v="CAQUETA"/>
    <s v="SAN VICENTE DEL CAGUAN"/>
    <s v="HERNANDEZ SAN VICENTE DEL CAGU"/>
    <s v="REDEBAN"/>
    <s v="FO-25-1434065"/>
    <d v="2025-08-27T10:05:00"/>
    <d v="2025-08-29T21:01:00"/>
    <m/>
    <s v="PINPAD"/>
    <s v="PINPAD"/>
    <s v="CB UNO A UNO"/>
    <s v="CB UNO A UNO"/>
    <s v="EJECUTADO_EXITOSO"/>
    <s v="EJECUTADO EXITOSO"/>
    <s v="27/08/2025 POR FAVOR, COMUNICARSE CON USUARIO PARA CONFIRMAR UBICACION, SOLICITUD Y PROGRAMAR VISITA TECNICA | 30/08/2025 SE REALIZA VISITA AL PUNTO, SE IMPLEMENTA CON EXITO PIN PAD, PRUEBAS OK, CB OPERATIVO"/>
    <s v="VISITA_TÉCNICA"/>
    <s v="111YZ869"/>
    <s v="TIPO IV ESPECIAL"/>
    <s v="TERRESTRE / AEREO"/>
    <s v="DEVIA REINOSO JUAN CARLOS"/>
    <n v="1"/>
    <n v="0"/>
    <n v="479588.87655000004"/>
    <n v="196536.5258152"/>
    <n v="479588.87655000004"/>
    <m/>
    <m/>
    <m/>
    <m/>
    <m/>
    <m/>
    <m/>
  </r>
  <r>
    <s v="BOGOTA"/>
    <x v="0"/>
    <x v="0"/>
    <n v="25785"/>
    <n v="2641450"/>
    <n v="64637"/>
    <s v="ORDEN DE CAMBIO"/>
    <s v="CUNDINAMARCA"/>
    <s v="TABIO"/>
    <s v="PAGAFACIL TABIO"/>
    <s v="REDEBAN"/>
    <s v="FO-25-1422182"/>
    <d v="2025-08-25T16:02:00"/>
    <d v="2025-08-30T09:35:00"/>
    <m/>
    <s v="BASE DATAFONO"/>
    <s v="BASE DATAFONO"/>
    <s v="ROBUSTO"/>
    <s v="PAGAFACIL"/>
    <s v="EJECUTADO_EXITOSO"/>
    <s v="EJECUTADO EXITOSO"/>
    <s v="25/08/2025 POR FAVOR, COMUNICARSE CON USUARIO PARA CONFIRMAR UBICACION, SOLICITUD Y PROGRAMAR VISITA TECNICA | 29/08/2025 SE VISITA COMERCIO CB BANCOLOMBIA ROBUSTO, SE INSTALA BASE DE DATÁFONO NUEVA YA QUE LA OTRA SE PARTIÓ , NO SE MANIPULAN USUARIOS DEL CLIENTE, SE TOMA EVIDENCIA DE LA INSTALACIÓN OK."/>
    <s v="VISITA_TÉCNICA"/>
    <s v="2A000220"/>
    <s v="TIPO II"/>
    <s v="TERRESTRE"/>
    <s v="VEGA MANRIQUE JONATAN MAURICIO"/>
    <n v="1"/>
    <n v="0"/>
    <n v="144967.87232000002"/>
    <n v="140395.6348884"/>
    <n v="144967.87232000002"/>
    <m/>
    <m/>
    <m/>
    <m/>
    <m/>
    <m/>
    <m/>
  </r>
  <r>
    <s v="BOGOTA"/>
    <x v="0"/>
    <x v="0"/>
    <n v="25402"/>
    <n v="2640101"/>
    <n v="54143"/>
    <s v="ORDEN DE CAMBIO"/>
    <s v="CUNDINAMARCA"/>
    <s v="LA VEGA"/>
    <s v="BARRIO GAITAN LA VEGA 1"/>
    <s v="REDEBAN"/>
    <s v="FO-25-1421666"/>
    <d v="2025-08-25T14:05:00"/>
    <d v="2025-08-30T09:38:00"/>
    <m/>
    <s v="BASE DATAFONO"/>
    <s v="BASE DATAFONO"/>
    <s v="CB UNO A UNO"/>
    <s v="CB UNO A UNO"/>
    <s v="EJECUTADO_EXITOSO"/>
    <s v="EJECUTADO EXITOSO"/>
    <s v="25/08/2025 POR FAVOR, COMUNICARSE CON USUARIO PARA CONFIRMAR UBICACION, SOLICITUD Y PROGRAMAR VISITA TECNICA | 29/08/2025 DURANTE LA VISITA TECNICA REALIZAMOS LA INSTALACIÓN DE LA BASE PARA EL DATAFONO POR DAÑO SE PARTIÓ, EN LUGARES INDICADOS POR COMERCIO SIN NOVEDAD EN LA INSTALACIÓN PRUEBAS OK SALDO OK A CONFORMIDAD DE CORRESPONSAL"/>
    <s v="VISITA_TÉCNICA"/>
    <s v="XP3ZZ035"/>
    <s v="TIPO II"/>
    <s v="TERRESTRE"/>
    <s v="GALEANO SORIANO JUAN DAVID"/>
    <n v="1"/>
    <n v="0"/>
    <n v="144967.87232000002"/>
    <n v="140395.6348884"/>
    <n v="144967.87232000002"/>
    <m/>
    <m/>
    <m/>
    <m/>
    <m/>
    <m/>
    <m/>
  </r>
  <r>
    <s v="BOGOTA"/>
    <x v="0"/>
    <x v="0"/>
    <n v="11001"/>
    <n v="2654837"/>
    <n v="53386"/>
    <s v="ORDEN DE CAMBIO"/>
    <s v="CUNDINAMARCA"/>
    <s v="BOGOTA"/>
    <s v="BARRIO PARAISO BOGOTA 3"/>
    <s v="REDEBAN"/>
    <s v="FO-25-1436376 | FO-25-1450137"/>
    <d v="2025-08-27T16:50:00"/>
    <d v="2025-08-30T11:24:00"/>
    <m/>
    <s v="BASE DATAFONO"/>
    <s v="BASE DATAFONO"/>
    <s v="CB UNO A UNO"/>
    <s v="CB UNO A UNO"/>
    <s v="EJECUTADO_CANCELADO"/>
    <s v="PETICIÓN USUARIO"/>
    <s v="27/08/2025 POR FAVOR, COMUNICARSE CON USUARIO PARA CONFIRMAR UBICACION, SOLICITUD Y PROGRAMAR VISITA TECNICA | 30/08/2025 SE LLEGA A COMERCIO SE ENCUENTRA CERRADO SE ESPERA TIEMPO REGLAMENTARIO NO HABRÉN SE LLAMA AL NÚMERO 3135774694 NO RESPONDEN"/>
    <s v="VISITA_TÉCNICA"/>
    <s v="NO"/>
    <s v="TIPO I"/>
    <s v="TERRESTRE"/>
    <s v="INFANTE SIERRA MANUEL FERNANDO"/>
    <n v="1"/>
    <n v="0"/>
    <n v="65960.072302"/>
    <n v="75096.394270399993"/>
    <n v="65960.072302"/>
    <m/>
    <m/>
    <m/>
    <m/>
    <m/>
    <m/>
    <m/>
  </r>
  <r>
    <s v="MEDELLIN"/>
    <x v="2"/>
    <x v="2"/>
    <n v="5615"/>
    <n v="13943957"/>
    <n v="14826"/>
    <s v="ORDEN DE CAMBIO"/>
    <s v="ANTIOQUIA"/>
    <s v="RIONEGRO"/>
    <s v="MULTIPAGAS RIONEGRO"/>
    <s v="REDEBAN"/>
    <s v="FO-25-1439806"/>
    <d v="2025-08-28T10:39:00"/>
    <d v="2025-08-30T13:10:00"/>
    <m/>
    <s v="TRASLADO"/>
    <s v="TRASLADO EXTERNO"/>
    <s v="ROBUSTO"/>
    <s v="MULTIPAGAS"/>
    <s v="EJECUTADO_EXITOSO"/>
    <s v="EJECUTADO EXITOSO"/>
    <s v="28/08/2025 POR FAVOR, COMUNICARSE CON USUARIO PARA CONFIRMAR UBICACION, SOLICITUD Y PROGRAMAR VISITA TECNICA | 30/08/2025 SE REALIZA TRASLADO EXTERNO A PETICIÓN DEL USUARIO, LOS SERVICIOS QUEDAN OK"/>
    <s v="VISITA_TÉCNICA"/>
    <s v="CZZZZ436-CZZZZ440-AB00V887-CZZZZ439-CZZZZ437-GZ0AZ382-AA00Y818-FA01Z632"/>
    <s v="TIPO II"/>
    <s v="TERRESTRE"/>
    <s v="BARRIENTOS HERNANDEZ CRISTIAN HORACIO"/>
    <n v="1"/>
    <n v="0"/>
    <n v="144967.87232000002"/>
    <n v="140395.6348884"/>
    <n v="144967.87232000002"/>
    <m/>
    <m/>
    <m/>
    <m/>
    <m/>
    <m/>
    <m/>
  </r>
  <r>
    <s v="CUCUTA"/>
    <x v="1"/>
    <x v="1"/>
    <n v="54001"/>
    <n v="2662823"/>
    <n v="74274"/>
    <s v="ORDEN DE CAMBIO"/>
    <s v="NORTE DE SANTANDER"/>
    <s v="CUCUTA"/>
    <s v="BARRIO LA LIBERTAD CUCUTA 20"/>
    <s v="REDEBAN"/>
    <s v="FO-25-1443453"/>
    <d v="2025-08-29T09:11:00"/>
    <d v="2025-08-30T14:10:00"/>
    <m/>
    <s v="BASE DATAFONO"/>
    <s v="BASE DATAFONO"/>
    <s v="CB UNO A UNO"/>
    <s v="CB UNO A UNO"/>
    <s v="EJECUTADO_EXITOSO"/>
    <s v="EJECUTADO EXITOSO"/>
    <s v="29/08/2025 POR FAVOR, COMUNICARSE CON USUARIO PARA CONFIRMAR UBICACION, SOLICITUD Y PROGRAMAR VISITA TECNICA | 30/08/2025 SE REALIZA VISITA DEL COMERCIO SE PEGA BASE DESPEGADA OK."/>
    <s v="VISITA_TÉCNICA"/>
    <s v="MN3ZZ476"/>
    <s v="TIPO I"/>
    <s v="TERRESTRE"/>
    <s v="NARANJO AFANADOR RUBEN JESUS"/>
    <n v="1"/>
    <n v="0"/>
    <n v="65960.072302"/>
    <n v="75096.394270399993"/>
    <n v="65960.072302"/>
    <m/>
    <m/>
    <m/>
    <m/>
    <m/>
    <m/>
    <m/>
  </r>
  <r>
    <s v="BOGOTA"/>
    <x v="0"/>
    <x v="0"/>
    <n v="11001"/>
    <n v="2651955"/>
    <n v="60612"/>
    <s v="ORDEN DE CAMBIO"/>
    <s v="CUNDINAMARCA"/>
    <s v="BOGOTA"/>
    <s v="BARRIO DIVINO NINO BOGOTA"/>
    <s v="REDEBAN"/>
    <s v="FO-25-1434036"/>
    <d v="2025-08-27T11:05:00"/>
    <d v="2025-08-30T14:35:00"/>
    <m/>
    <s v="BASE DATAFONO"/>
    <s v="BASE DATAFONO"/>
    <s v="CB UNO A UNO"/>
    <s v="CB UNO A UNO"/>
    <s v="EJECUTADO_EXITOSO"/>
    <s v="EJECUTADO EXITOSO"/>
    <s v="27/08/2025 POR FAVOR, COMUNICARSE CON USUARIO PARA CONFIRMAR UBICACION, SOLICITUD Y PROGRAMAR VISITA TECNICA | 30/08/2025 SE CAMBIA BASE POR DAÑO ROTA"/>
    <s v="VISITA_TÉCNICA"/>
    <s v="JA00F009"/>
    <s v="TIPO I"/>
    <s v="TERRESTRE"/>
    <s v="INFANTE SIERRA MANUEL FERNANDO"/>
    <n v="1"/>
    <n v="0"/>
    <n v="65960.072302"/>
    <n v="75096.394270399993"/>
    <n v="65960.072302"/>
    <m/>
    <m/>
    <m/>
    <m/>
    <m/>
    <m/>
    <m/>
  </r>
  <r>
    <m/>
    <x v="6"/>
    <x v="7"/>
    <m/>
    <m/>
    <m/>
    <m/>
    <m/>
    <m/>
    <m/>
    <m/>
    <m/>
    <m/>
    <m/>
    <m/>
    <m/>
    <m/>
    <m/>
    <m/>
    <m/>
    <m/>
    <m/>
    <m/>
    <m/>
    <m/>
    <m/>
    <m/>
    <m/>
    <m/>
    <m/>
    <m/>
    <n v="72797755.207949027"/>
    <m/>
    <m/>
    <m/>
    <m/>
    <m/>
    <m/>
    <m/>
  </r>
  <r>
    <m/>
    <x v="6"/>
    <x v="7"/>
    <m/>
    <m/>
    <m/>
    <m/>
    <m/>
    <m/>
    <m/>
    <m/>
    <m/>
    <m/>
    <m/>
    <m/>
    <m/>
    <m/>
    <m/>
    <m/>
    <m/>
    <m/>
    <m/>
    <m/>
    <m/>
    <m/>
    <m/>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15">
  <r>
    <s v="MANIZALES"/>
    <x v="0"/>
    <x v="0"/>
    <n v="17001"/>
    <n v="2530086"/>
    <n v="79310"/>
    <s v="ORDEN DE CAMBIO"/>
    <s v="CALDAS"/>
    <s v="MANIZALES"/>
    <s v="BARRIO LINARES MANIZALES 5"/>
    <s v="REDEBAN"/>
    <s v="FO-25-1309008"/>
    <d v="2025-07-31T08:00:00"/>
    <d v="2025-08-01T09:08:00"/>
    <m/>
    <s v="ROLLOS"/>
    <s v="ROLLOS"/>
    <s v="CB UNO A UNO"/>
    <s v="CB UNO A UNO"/>
    <s v="EJECUTADO_EXITOSO"/>
    <s v="EJECUTADO EXITOSO"/>
    <s v="01/08/2025 / SE ENTREGAN 110 ROLLOS EN EL COMERCIO NO SE MANIPULAN EQUIPOS "/>
    <s v="VISITA_TÉCNICA"/>
    <m/>
    <s v="TIPO I"/>
    <s v="TERRESTRE"/>
    <s v="AGUIRRE HENAO RAUL EDUARDO"/>
    <n v="1"/>
    <n v="35779.500569199998"/>
    <n v="0"/>
    <n v="35779.500569199998"/>
    <m/>
    <m/>
    <m/>
    <m/>
    <m/>
  </r>
  <r>
    <s v="MANIZALES"/>
    <x v="0"/>
    <x v="0"/>
    <n v="17001"/>
    <n v="2530057"/>
    <n v="59341"/>
    <s v="ORDEN DE CAMBIO"/>
    <s v="CALDAS"/>
    <s v="MANIZALES"/>
    <s v="DISTRICOL TIENDA EL LAUREL"/>
    <s v="REDEBAN"/>
    <s v="FO-25-1309019"/>
    <d v="2025-07-31T08:00:00"/>
    <d v="2025-08-01T09:23:00"/>
    <m/>
    <s v="ROLLOS"/>
    <s v="ROLLOS"/>
    <s v="AGREGADOR"/>
    <s v="DISTRICOL"/>
    <s v="EJECUTADO_EXITOSO"/>
    <s v="EJECUTADO EXITOSO"/>
    <s v="01/08/2025 / SE ENTREGAN 30 ROLLOS EN EL COMERCIO NO SE MANIPULAN EQUIPOS "/>
    <s v="VISITA_TÉCNICA"/>
    <m/>
    <s v="TIPO I"/>
    <s v="TERRESTRE"/>
    <s v="AGUIRRE HENAO RAUL EDUARDO"/>
    <n v="1"/>
    <n v="35779.500569199998"/>
    <n v="0"/>
    <n v="35779.500569199998"/>
    <m/>
    <m/>
    <m/>
    <m/>
    <m/>
  </r>
  <r>
    <s v="MEDELLIN"/>
    <x v="1"/>
    <x v="1"/>
    <n v="5001"/>
    <n v="2514151"/>
    <n v="61171"/>
    <s v="ORDEN DE CAMBIO"/>
    <s v="ANTIOQUIA"/>
    <s v="MEDELLIN"/>
    <s v="BARRIO BELLO PARIS MEDELLIN"/>
    <s v="REDEBAN"/>
    <s v="FO-25-1295783"/>
    <d v="2025-07-28T13:49:00"/>
    <d v="2025-08-01T09:25:00"/>
    <m/>
    <s v="ROLLOS"/>
    <s v="ROLLOS"/>
    <s v="CB UNO A UNO"/>
    <s v="CB UNO A UNO"/>
    <s v="EJECUTADO_EXITOSO"/>
    <s v="EJECUTADO EXITOSO"/>
    <s v="01/08/2025 / SE ENTREGARON 100 ROLLOS "/>
    <s v="VISITA_TÉCNICA"/>
    <m/>
    <s v="TIPO I"/>
    <s v="TERRESTRE"/>
    <s v="CASTAÑEDA PALACIO CARLOS FELIPE"/>
    <n v="1"/>
    <n v="35779.500569199998"/>
    <n v="0"/>
    <n v="35779.500569199998"/>
    <m/>
    <m/>
    <m/>
    <m/>
    <m/>
  </r>
  <r>
    <s v="BUCARAMANGA"/>
    <x v="2"/>
    <x v="2"/>
    <n v="68276"/>
    <n v="2535822"/>
    <n v="31589"/>
    <s v="ORDEN DE CAMBIO"/>
    <s v="SANTANDER"/>
    <s v="FLORIDABLANCA"/>
    <s v="BARRIO FLORIDABLANCA 4 FLORIDA"/>
    <s v="REDEBAN"/>
    <s v="FO-25-1313824"/>
    <d v="2025-07-31T16:56:00"/>
    <d v="2025-08-01T09:47:00"/>
    <m/>
    <s v="ROLLOS"/>
    <s v="ROLLOS"/>
    <s v="CB UNO A UNO"/>
    <s v="CB UNO A UNO"/>
    <s v="EJECUTADO_EXITOSO"/>
    <s v="EJECUTADO EXITOSO"/>
    <s v="01/08/2025 / SE REALIZA ENTREGA DE 10 ROLLOS CON VISITA NO SE MANIPULA TERMINAL "/>
    <s v="VISITA_TÉCNICA"/>
    <m/>
    <s v="TIPO I"/>
    <s v="TERRESTRE"/>
    <s v="REYES RAMIREZ DIEGO ALEXANDER"/>
    <n v="1"/>
    <n v="35779.500569199998"/>
    <n v="0"/>
    <n v="35779.500569199998"/>
    <m/>
    <m/>
    <m/>
    <m/>
    <m/>
  </r>
  <r>
    <s v="TUNJA"/>
    <x v="2"/>
    <x v="2"/>
    <n v="15051"/>
    <n v="2535003"/>
    <n v="10116"/>
    <s v="ORDEN DE CAMBIO"/>
    <s v="BOYACA"/>
    <s v="ARCABUCO"/>
    <s v="ARCABUCO - BOYACA"/>
    <s v="REDEBAN"/>
    <s v="FO-25-1313184"/>
    <d v="2025-07-31T15:26:00"/>
    <d v="2025-08-01T09:53:00"/>
    <m/>
    <s v="ROLLOS"/>
    <s v="ROLLOS"/>
    <s v="CB UNO A UNO"/>
    <s v="CB UNO A UNO"/>
    <s v="EJECUTADO_EXITOSO"/>
    <s v="EJECUTADO EXITOSO"/>
    <s v="01/08/2025 / SE VISITA CB ENTREGA 50 ROLLOS "/>
    <s v="VISITA_TÉCNICA"/>
    <m/>
    <s v="TIPO II"/>
    <s v="TERRESTRE"/>
    <s v="GONZALEZ GONZALEZ MARIO ALBERTO"/>
    <n v="1"/>
    <n v="67654.12000000001"/>
    <n v="0"/>
    <n v="67654.12000000001"/>
    <m/>
    <m/>
    <m/>
    <m/>
    <m/>
  </r>
  <r>
    <s v="CALI"/>
    <x v="0"/>
    <x v="3"/>
    <n v="76520"/>
    <n v="2532835"/>
    <n v="68741"/>
    <s v="ORDEN DE CAMBIO"/>
    <s v="VALLE DEL CAUCA"/>
    <s v="PALMIRA"/>
    <s v="BULEVAR DE LAS MERCEDES"/>
    <s v="REDEBAN"/>
    <s v="FO-25-1311579"/>
    <d v="2025-07-31T11:00:00"/>
    <d v="2025-08-01T09:56:00"/>
    <m/>
    <s v="ROLLOS"/>
    <s v="ROLLOS"/>
    <s v="CB UNO A UNO"/>
    <s v="CB UNO A UNO"/>
    <s v="EJECUTADO_EXITOSO"/>
    <s v="EJECUTADO EXITOSO"/>
    <s v="01/08/2025 / EN LA VISITA TÉCNICA SE REALIZÓ LA ENTREGA DE 20 ROLLOS TERMICOS DE REDEBAN PARA EL CB "/>
    <s v="VISITA_TÉCNICA"/>
    <m/>
    <s v="TIPO I"/>
    <s v="TERRESTRE"/>
    <s v="SANCHEZ URREGO ROBINSON DAVID"/>
    <n v="1"/>
    <n v="35779.500569199998"/>
    <n v="0"/>
    <n v="35779.500569199998"/>
    <m/>
    <m/>
    <m/>
    <m/>
    <m/>
  </r>
  <r>
    <s v="BOGOTA"/>
    <x v="3"/>
    <x v="4"/>
    <n v="11001"/>
    <n v="2521344"/>
    <n v="63727"/>
    <s v="ORDEN DE CAMBIO"/>
    <s v="CUNDINAMARCA"/>
    <s v="BOGOTA"/>
    <s v="BARRIO VILLA MAYOR BOGOTA 3"/>
    <s v="REDEBAN"/>
    <s v="FO-25-1308345"/>
    <d v="2025-07-29T13:47:00"/>
    <d v="2025-08-01T09:59:00"/>
    <m/>
    <s v="ROLLOS"/>
    <s v="ROLLOS"/>
    <s v="CB UNO A UNO"/>
    <s v="CB UNO A UNO"/>
    <s v="EJECUTADO_EXITOSO"/>
    <s v="EJECUTADO EXITOSO"/>
    <s v="01/08/2025 / ENTREGA DE ROLLOS EJECUTADO OK "/>
    <s v="VISITA_TÉCNICA"/>
    <m/>
    <s v="TIPO I"/>
    <s v="TERRESTRE"/>
    <s v="GOMEZ VEGA DAVID SNEYDER"/>
    <n v="1"/>
    <n v="35779.500569199998"/>
    <n v="0"/>
    <n v="35779.500569199998"/>
    <m/>
    <m/>
    <m/>
    <m/>
    <m/>
  </r>
  <r>
    <s v="CARTAGENA"/>
    <x v="4"/>
    <x v="5"/>
    <n v="13683"/>
    <n v="2512287"/>
    <n v="50677"/>
    <s v="ORDEN DE CAMBIO"/>
    <s v="BOLIVAR"/>
    <s v="SANTA ROSA"/>
    <s v="BARRIO EL TAMARINDO SANTA ROSA"/>
    <s v="REDEBAN"/>
    <s v="FO-25-1294119"/>
    <d v="2025-07-28T10:51:00"/>
    <d v="2025-08-01T10:03:00"/>
    <m/>
    <s v="ROLLOS"/>
    <s v="ROLLOS"/>
    <s v="CB UNO A UNO"/>
    <s v="CB UNO A UNO"/>
    <s v="EJECUTADO_EXITOSO"/>
    <s v="EJECUTADO EXITOSO"/>
    <s v="01/08/2025 / SE ENTREGAN 100 ROLLOS "/>
    <s v="VISITA_TÉCNICA"/>
    <m/>
    <s v="TIPO II"/>
    <s v="TERRESTRE"/>
    <s v="CANEDO HERRERA ALEXANDER"/>
    <n v="1"/>
    <n v="67654.12000000001"/>
    <n v="0"/>
    <n v="67654.12000000001"/>
    <m/>
    <m/>
    <m/>
    <m/>
    <m/>
  </r>
  <r>
    <s v="MEDELLIN"/>
    <x v="1"/>
    <x v="1"/>
    <n v="5001"/>
    <n v="2519291"/>
    <n v="61788"/>
    <s v="ORDEN DE CAMBIO"/>
    <s v="ANTIOQUIA"/>
    <s v="MEDELLIN"/>
    <s v="BARRIO LA AMERICA MEDELLIN 10"/>
    <s v="REDEBAN"/>
    <s v="FO-25-1299503"/>
    <d v="2025-07-29T10:10:00"/>
    <d v="2025-08-01T10:07:00"/>
    <m/>
    <s v="ROLLOS"/>
    <s v="ROLLOS"/>
    <s v="CB UNO A UNO"/>
    <s v="CB UNO A UNO"/>
    <s v="EJECUTADO_EXITOSO"/>
    <s v="EJECUTADO EXITOSO"/>
    <s v="01/08/2025 / SE HACE ENTREGA DE ROLLOS "/>
    <s v="VISITA_TÉCNICA"/>
    <m/>
    <s v="TIPO I"/>
    <s v="TERRESTRE"/>
    <s v="MORENO MEDINA JUAN PABLO"/>
    <n v="1"/>
    <n v="35779.500569199998"/>
    <n v="0"/>
    <n v="35779.500569199998"/>
    <m/>
    <m/>
    <m/>
    <m/>
    <m/>
  </r>
  <r>
    <s v="MEDELLIN"/>
    <x v="1"/>
    <x v="1"/>
    <n v="5088"/>
    <n v="2513798"/>
    <n v="79806"/>
    <s v="ORDEN DE CAMBIO"/>
    <s v="ANTIOQUIA"/>
    <s v="BELLO"/>
    <s v="&quot;BARRIO VEREDA LA CHINA ,CORREGIMIENTO SAN FÉLIX BELLO ANT BELLO&quot;"/>
    <s v="REDEBAN"/>
    <s v="FO-25-1296112"/>
    <d v="2025-07-28T13:11:00"/>
    <d v="2025-08-01T10:09:00"/>
    <m/>
    <s v="ROLLOS"/>
    <s v="ROLLOS"/>
    <s v="CB UNO A UNO"/>
    <s v="CB UNO A UNO"/>
    <s v="EJECUTADO_EXITOSO"/>
    <s v="EJECUTADO EXITOSO"/>
    <s v="01/08/2025 / SE ENTREGARON 10 ROLLOS "/>
    <s v="VISITA_TÉCNICA"/>
    <m/>
    <s v="TIPO I"/>
    <s v="TERRESTRE"/>
    <s v="CASTAÑEDA PALACIO CARLOS FELIPE"/>
    <n v="1"/>
    <n v="35779.500569199998"/>
    <n v="0"/>
    <n v="35779.500569199998"/>
    <m/>
    <m/>
    <m/>
    <m/>
    <m/>
  </r>
  <r>
    <s v="CARTAGENA"/>
    <x v="4"/>
    <x v="5"/>
    <n v="13683"/>
    <n v="2524483"/>
    <n v="39656"/>
    <s v="ORDEN DE CAMBIO"/>
    <s v="BOLIVAR"/>
    <s v="SANTA ROSA"/>
    <s v="BARRIO NUEVO PORVENIR SANTA RO"/>
    <s v="REDEBAN"/>
    <s v="FO-25-1303587"/>
    <d v="2025-07-30T08:16:00"/>
    <d v="2025-08-01T10:16:00"/>
    <m/>
    <s v="ROLLOS"/>
    <s v="ROLLOS"/>
    <s v="CB UNO A UNO"/>
    <s v="CB UNO A UNO"/>
    <s v="EJECUTADO_EXITOSO"/>
    <s v="EJECUTADO EXITOSO"/>
    <s v="01/08/2025 SE ENTREGAN 20 ROLLOS"/>
    <s v="VISITA_TÉCNICA"/>
    <m/>
    <s v="TIPO II"/>
    <s v="TERRESTRE"/>
    <s v="CANEDO HERRERA ALEXANDER"/>
    <n v="1"/>
    <n v="67654.12000000001"/>
    <n v="0"/>
    <n v="67654.12000000001"/>
    <m/>
    <m/>
    <m/>
    <m/>
    <m/>
  </r>
  <r>
    <s v="BUCARAMANGA"/>
    <x v="2"/>
    <x v="2"/>
    <n v="68001"/>
    <n v="2534478"/>
    <n v="49527"/>
    <s v="ORDEN DE CAMBIO"/>
    <s v="SANTANDER"/>
    <s v="BUCARAMANGA"/>
    <s v="DISTRICOL HAWAI FRESH"/>
    <s v="REDEBAN"/>
    <s v="FO-25-1313199"/>
    <d v="2025-07-31T14:49:00"/>
    <d v="2025-08-01T10:20:00"/>
    <m/>
    <s v="ROLLOS"/>
    <s v="ROLLOS"/>
    <s v="AGREGADOR"/>
    <s v="DISTRICOL"/>
    <s v="EJECUTADO_EXITOSO"/>
    <s v="EJECUTADO EXITOSO"/>
    <s v="01/08/2025 / SE REALIZA ENTREGA DE 20 ROLLOS CON VISITA NO SE MANIPULA TERMINAL "/>
    <s v="VISITA_TÉCNICA"/>
    <m/>
    <s v="TIPO I"/>
    <s v="TERRESTRE"/>
    <s v="REYES RAMIREZ DIEGO ALEXANDER"/>
    <n v="1"/>
    <n v="35779.500569199998"/>
    <n v="0"/>
    <n v="35779.500569199998"/>
    <m/>
    <m/>
    <m/>
    <m/>
    <m/>
  </r>
  <r>
    <s v="CALI"/>
    <x v="0"/>
    <x v="3"/>
    <n v="76520"/>
    <n v="2532232"/>
    <n v="42232"/>
    <s v="ORDEN DE CAMBIO"/>
    <s v="VALLE DEL CAUCA"/>
    <s v="PALMIRA"/>
    <s v="BARRIO CENTRO PALMIRA 6"/>
    <s v="REDEBAN"/>
    <s v="FO-25-1314704"/>
    <d v="2025-07-31T10:09:00"/>
    <d v="2025-08-01T10:26:00"/>
    <m/>
    <s v="ROLLOS"/>
    <s v="ROLLOS"/>
    <s v="CB UNO A UNO"/>
    <s v="CB UNO A UNO"/>
    <s v="EJECUTADO_EXITOSO"/>
    <s v="EJECUTADO EXITOSO"/>
    <s v="01/08/2025 / EN LA VISITA TÉCNICA SE REALIZÓ LA ENTREGA DE 40 ROLLOS TERMICOS DE REDEBAN  / 01/08/2025 31-07-2025 SE ESCALA A LA RED// 31-07 LS RED AUTORIZA LA ENTREGA DE 40 ROLLOS"/>
    <s v="VISITA_TÉCNICA"/>
    <m/>
    <s v="TIPO I"/>
    <s v="TERRESTRE"/>
    <s v="SANCHEZ URREGO ROBINSON DAVID"/>
    <n v="1"/>
    <n v="35779.500569199998"/>
    <n v="0"/>
    <n v="35779.500569199998"/>
    <m/>
    <m/>
    <m/>
    <m/>
    <m/>
  </r>
  <r>
    <s v="PEREIRA"/>
    <x v="0"/>
    <x v="0"/>
    <n v="66001"/>
    <n v="2536192"/>
    <n v="79568"/>
    <s v="ORDEN DE CAMBIO"/>
    <s v="RISARALDA"/>
    <s v="PEREIRA"/>
    <s v="BARRIO MONTELIBANO PEREIRA 2"/>
    <s v="REDEBAN"/>
    <s v="FO-25-1314407"/>
    <d v="2025-08-01T08:00:00"/>
    <d v="2025-08-01T10:44:00"/>
    <m/>
    <s v="ROLLOS"/>
    <s v="ROLLOS"/>
    <s v="CB UNO A UNO"/>
    <s v="CB UNO A UNO"/>
    <s v="EJECUTADO_EXITOSO"/>
    <s v="EJECUTADO EXITOSO"/>
    <s v="01/08/2025 / SE ENTREGAN 20 ROLLOS."/>
    <s v="VISITA_TÉCNICA"/>
    <m/>
    <s v="TIPO I"/>
    <s v="TERRESTRE"/>
    <s v="FRANCO CAÑAVERAL YAMID RAUL"/>
    <n v="1"/>
    <n v="35779.500569199998"/>
    <n v="0"/>
    <n v="35779.500569199998"/>
    <m/>
    <m/>
    <m/>
    <m/>
    <m/>
  </r>
  <r>
    <s v="CUCUTA"/>
    <x v="2"/>
    <x v="2"/>
    <n v="54001"/>
    <n v="2523301"/>
    <n v="77661"/>
    <s v="ORDEN DE CAMBIO"/>
    <s v="NORTE DE SANTANDER"/>
    <s v="CUCUTA"/>
    <s v="BARRIO LOS OLIVOS CUCUTA  2"/>
    <s v="REDEBAN"/>
    <s v="FO-25-1302862"/>
    <d v="2025-07-29T16:42:00"/>
    <d v="2025-08-01T10:47:00"/>
    <m/>
    <s v="ROLLOS"/>
    <s v="ROLLOS"/>
    <s v="CB UNO A UNO"/>
    <s v="CB UNO A UNO"/>
    <s v="EJECUTADO_EXITOSO"/>
    <s v="EJECUTADO EXITOSO"/>
    <s v="01/08/2025 / SE REALIZÓ VISITA AL COMERCIO Y SE HIZO ENTREGA DE 30 ROLLOS TODO OK"/>
    <s v="VISITA_TÉCNICA"/>
    <m/>
    <s v="TIPO I"/>
    <s v="TERRESTRE"/>
    <s v="MORA VEGA JEAMPIER"/>
    <n v="1"/>
    <n v="35779.500569199998"/>
    <n v="0"/>
    <n v="35779.500569199998"/>
    <m/>
    <m/>
    <m/>
    <m/>
    <m/>
  </r>
  <r>
    <s v="BOGOTA"/>
    <x v="3"/>
    <x v="4"/>
    <n v="11001"/>
    <n v="2520887"/>
    <n v="78414"/>
    <s v="ORDEN DE CAMBIO"/>
    <s v="CUNDINAMARCA"/>
    <s v="BOGOTA"/>
    <s v="BARRIO MARCO FIDEL SUAREZ BOGO"/>
    <s v="REDEBAN"/>
    <s v="FO-25-1300402"/>
    <d v="2025-07-29T12:15:00"/>
    <d v="2025-08-01T10:49:00"/>
    <m/>
    <s v="ROLLOS"/>
    <s v="ROLLOS"/>
    <s v="CB UNO A UNO"/>
    <s v="CB UNO A UNO"/>
    <s v="EJECUTADO_EXITOSO"/>
    <s v="EJECUTADO EXITOSO"/>
    <s v="01/08/2025 / ENTREGA DE ROLLOS EJECUTADO OK "/>
    <s v="VISITA_TÉCNICA"/>
    <m/>
    <s v="TIPO I"/>
    <s v="TERRESTRE"/>
    <s v="GOMEZ VEGA DAVID SNEYDER"/>
    <n v="1"/>
    <n v="35779.500569199998"/>
    <n v="0"/>
    <n v="35779.500569199998"/>
    <m/>
    <m/>
    <m/>
    <m/>
    <m/>
  </r>
  <r>
    <s v="PEREIRA"/>
    <x v="0"/>
    <x v="0"/>
    <n v="76736"/>
    <n v="2531692"/>
    <n v="76356"/>
    <s v="ORDEN DE CAMBIO"/>
    <s v="VALLE DEL CAUCA"/>
    <s v="SEVILLA"/>
    <s v="BARRIO CENTRO SEVILLA 12"/>
    <s v="REDEBAN"/>
    <s v="FO-25-1310221"/>
    <d v="2025-07-31T09:34:00"/>
    <d v="2025-08-01T10:50:00"/>
    <m/>
    <s v="ROLLOS"/>
    <s v="ROLLOS"/>
    <s v="CB UNO A UNO"/>
    <s v="CB UNO A UNO"/>
    <s v="EJECUTADO_EXITOSO"/>
    <s v="EJECUTADO EXITOSO"/>
    <s v="01/08/2025 / SE VISITA COMERCIO SE REALIZÓ ENTREGA DE 30 ROLLOS. "/>
    <s v="VISITA_TÉCNICA"/>
    <m/>
    <s v="TIPO II"/>
    <s v="TERRESTRE"/>
    <s v="SANCHEZ SOLORZANO JUAN SEBASTIAN"/>
    <n v="1"/>
    <n v="67654.12000000001"/>
    <n v="0"/>
    <n v="67654.12000000001"/>
    <m/>
    <m/>
    <m/>
    <m/>
    <m/>
  </r>
  <r>
    <s v="BOGOTA"/>
    <x v="3"/>
    <x v="4"/>
    <n v="25754"/>
    <n v="2534848"/>
    <n v="38685"/>
    <s v="ORDEN DE CAMBIO"/>
    <s v="CUNDINAMARCA"/>
    <s v="SOACHA"/>
    <s v="BARRIO ALTICO SOACHA"/>
    <s v="REDEBAN"/>
    <s v="FO-25-1313180"/>
    <d v="2025-07-31T15:29:00"/>
    <d v="2025-08-01T10:54:00"/>
    <m/>
    <s v="ROLLOS"/>
    <s v="ROLLOS"/>
    <s v="CB UNO A UNO"/>
    <s v="CB UNO A UNO"/>
    <s v="EJECUTADO_EXITOSO"/>
    <s v="EJECUTADO EXITOSO"/>
    <s v="01/08/2025 / ENTREGA DE 40 ROLLOS PARA DATAFONO NO SE MANIPULA TERMINAL "/>
    <s v="VISITA_TÉCNICA"/>
    <m/>
    <s v="TIPO I"/>
    <s v="TERRESTRE"/>
    <s v="BUSTOS MORA DIEGO MANUEL"/>
    <n v="1"/>
    <n v="35779.500569199998"/>
    <n v="0"/>
    <n v="35779.500569199998"/>
    <m/>
    <m/>
    <m/>
    <m/>
    <m/>
  </r>
  <r>
    <s v="BUCARAMANGA"/>
    <x v="2"/>
    <x v="2"/>
    <n v="68001"/>
    <n v="2529376"/>
    <n v="31585"/>
    <s v="ORDEN DE CAMBIO"/>
    <s v="SANTANDER"/>
    <s v="BUCARAMANGA"/>
    <s v="COMCARD B MANGA ELLITA"/>
    <s v="REDEBAN"/>
    <s v="FO-25-1308133"/>
    <d v="2025-07-30T16:23:00"/>
    <d v="2025-08-01T10:59:00"/>
    <m/>
    <s v="ROLLOS"/>
    <s v="ROLLOS"/>
    <s v="AGREGADOR"/>
    <s v="COMCARD - PTM"/>
    <s v="EJECUTADO_EXITOSO"/>
    <s v="EJECUTADO EXITOSO"/>
    <s v="01/08/2025 / SE REALIZA ENTREGA DE 60 ROLLOS CON VISITA CAMBIO DE TAPA IMPRESORA  SERVICIO OPERATIVO "/>
    <s v="VISITA_TÉCNICA"/>
    <m/>
    <s v="TIPO I"/>
    <s v="TERRESTRE"/>
    <s v="REYES RAMIREZ DIEGO ALEXANDER"/>
    <n v="1"/>
    <n v="35779.500569199998"/>
    <n v="0"/>
    <n v="35779.500569199998"/>
    <m/>
    <m/>
    <m/>
    <m/>
    <m/>
  </r>
  <r>
    <s v="BOGOTA"/>
    <x v="3"/>
    <x v="4"/>
    <n v="11001"/>
    <n v="2521492"/>
    <n v="29601"/>
    <s v="ORDEN DE CAMBIO"/>
    <s v="CUNDINAMARCA"/>
    <s v="BOGOTA"/>
    <s v="OPRAP ISIERRA 100"/>
    <s v="REDEBAN"/>
    <s v="FO-25-1301649"/>
    <d v="2025-07-29T14:14:00"/>
    <d v="2025-08-01T11:02:00"/>
    <m/>
    <s v="ROLLOS"/>
    <s v="ROLLOS"/>
    <s v="ROBUSTO"/>
    <s v="OPRAP"/>
    <s v="EJECUTADO_EXITOSO"/>
    <s v="EJECUTADO EXITOSO"/>
    <s v="01/08/2025 / SE REALIZA ENTREGA DE 140 ROLLOS "/>
    <s v="VISITA_TÉCNICA"/>
    <m/>
    <s v="TIPO I"/>
    <s v="TERRESTRE"/>
    <s v="MURCIA HERNANDEZ HARVEY IGNACIO"/>
    <n v="1"/>
    <n v="35779.500569199998"/>
    <n v="0"/>
    <n v="35779.500569199998"/>
    <m/>
    <m/>
    <m/>
    <m/>
    <m/>
  </r>
  <r>
    <s v="TUNJA"/>
    <x v="2"/>
    <x v="2"/>
    <n v="15001"/>
    <n v="2528655"/>
    <n v="49393"/>
    <s v="ORDEN DE CAMBIO"/>
    <s v="BOYACA"/>
    <s v="TUNJA"/>
    <s v="DISTRICOL DROGUERIA LA 26 TUNJ"/>
    <s v="REDEBAN"/>
    <s v="FO-25-1307908"/>
    <d v="2025-07-30T15:28:00"/>
    <d v="2025-08-01T11:11:00"/>
    <m/>
    <s v="ROLLOS"/>
    <s v="ROLLOS"/>
    <s v="AGREGADOR"/>
    <s v="DISTRICOL"/>
    <s v="EJECUTADO_EXITOSO"/>
    <s v="EJECUTADO EXITOSO"/>
    <s v="01/08/2025 / SE REALIZA ENTREGA DE 60 ROLLOS CON VISITA "/>
    <s v="VISITA_TÉCNICA"/>
    <m/>
    <s v="TIPO I"/>
    <s v="TERRESTRE"/>
    <s v="RODRIGUEZ MURCIA YERSON IVAN"/>
    <n v="1"/>
    <n v="35779.500569199998"/>
    <n v="0"/>
    <n v="35779.500569199998"/>
    <m/>
    <m/>
    <m/>
    <m/>
    <m/>
  </r>
  <r>
    <s v="CUCUTA"/>
    <x v="2"/>
    <x v="2"/>
    <n v="54001"/>
    <n v="2535923"/>
    <n v="80138"/>
    <s v="ORDEN DE CAMBIO"/>
    <s v="NORTE DE SANTANDER"/>
    <s v="CUCUTA"/>
    <s v="BRR EL PARAMO CUCUTA"/>
    <s v="REDEBAN"/>
    <s v="FO-25-1313822"/>
    <d v="2025-07-31T16:58:00"/>
    <d v="2025-08-01T11:14:00"/>
    <m/>
    <s v="ROLLOS"/>
    <s v="ROLLOS"/>
    <s v="CB UNO A UNO"/>
    <s v="CB UNO A UNO"/>
    <s v="EJECUTADO_EXITOSO"/>
    <s v="EJECUTADO EXITOSO"/>
    <s v="01/08/2025 / SE REALIZÓ VISITA AL COMERCIO Y SE HIZO ENTREGA DE 30 ROLLOS TODO OK "/>
    <s v="VISITA_TÉCNICA"/>
    <m/>
    <s v="TIPO I"/>
    <s v="TERRESTRE"/>
    <s v="MORA VEGA JEAMPIER"/>
    <n v="1"/>
    <n v="35779.500569199998"/>
    <n v="0"/>
    <n v="35779.500569199998"/>
    <m/>
    <m/>
    <m/>
    <m/>
    <m/>
  </r>
  <r>
    <s v="BOGOTA"/>
    <x v="3"/>
    <x v="4"/>
    <n v="11001"/>
    <n v="2527699"/>
    <n v="75803"/>
    <s v="ORDEN DE CAMBIO"/>
    <s v="CUNDINAMARCA"/>
    <s v="BOGOTA"/>
    <s v="BARRIO BOSA PORVENIR BOGOTA 10"/>
    <s v="REDEBAN"/>
    <s v="FO-25-1306437"/>
    <d v="2025-07-30T13:35:00"/>
    <d v="2025-08-01T11:22:00"/>
    <m/>
    <s v="ROLLOS"/>
    <s v="ROLLOS"/>
    <s v="CB UNO A UNO"/>
    <s v="CB UNO A UNO"/>
    <s v="EJECUTADO_EXITOSO"/>
    <s v="EJECUTADO EXITOSO"/>
    <s v="01/08/2025 / SE ENTREGA 20 ROLLOS "/>
    <s v="VISITA_TÉCNICA"/>
    <m/>
    <s v="TIPO I"/>
    <s v="TERRESTRE"/>
    <s v="ORTIZ MARTINEZ STIVEN"/>
    <n v="1"/>
    <n v="35779.500569199998"/>
    <n v="0"/>
    <n v="35779.500569199998"/>
    <m/>
    <m/>
    <m/>
    <m/>
    <m/>
  </r>
  <r>
    <s v="SINCELEJO"/>
    <x v="4"/>
    <x v="5"/>
    <n v="70215"/>
    <n v="2508107"/>
    <n v="78606"/>
    <s v="ORDEN DE CAMBIO"/>
    <s v="SUCRE"/>
    <s v="COROZAL"/>
    <s v="BARRIO SAN MIGUEL COROZAL  2"/>
    <s v="REDEBAN"/>
    <s v="FO-25-1290086"/>
    <d v="2025-07-26T11:57:00"/>
    <d v="2025-08-01T11:26:00"/>
    <m/>
    <s v="ROLLOS"/>
    <s v="ROLLOS"/>
    <s v="CB UNO A UNO"/>
    <s v="CB UNO A UNO"/>
    <s v="EJECUTADO_EXITOSO"/>
    <s v="EJECUTADO EXITOSO"/>
    <s v="01/08/2025 / SE VISITA COMERCIO Y SE HACE ENTREGA DE 40 ROLLOS A LA SEÑORA ANDREA GONZÁLEZ."/>
    <s v="VISITA_TÉCNICA"/>
    <m/>
    <s v="TIPO II"/>
    <s v="TERRESTRE"/>
    <s v="CACERES HERNANDEZ ANDRES"/>
    <n v="1"/>
    <n v="67654.12000000001"/>
    <n v="0"/>
    <n v="67654.12000000001"/>
    <m/>
    <m/>
    <m/>
    <m/>
    <m/>
  </r>
  <r>
    <s v="TUNJA"/>
    <x v="2"/>
    <x v="2"/>
    <n v="15001"/>
    <n v="2533438"/>
    <n v="78834"/>
    <s v="ORDEN DE CAMBIO"/>
    <s v="BOYACA"/>
    <s v="TUNJA"/>
    <s v="BARRIO SAN CARLOS TUNJA 2"/>
    <s v="REDEBAN"/>
    <s v="FO-25-1311558"/>
    <d v="2025-07-31T11:45:00"/>
    <d v="2025-08-01T11:30:00"/>
    <m/>
    <s v="ROLLOS"/>
    <s v="ROLLOS"/>
    <s v="CB UNO A UNO"/>
    <s v="CB UNO A UNO"/>
    <s v="EJECUTADO_EXITOSO"/>
    <s v="EJECUTADO EXITOSO"/>
    <s v="01/08/2025 / SE REALIZA ENTREGA DE 20 ROLLOS CON VISITA "/>
    <s v="VISITA_TÉCNICA"/>
    <m/>
    <s v="TIPO I"/>
    <s v="TERRESTRE"/>
    <s v="RODRIGUEZ MURCIA YERSON IVAN"/>
    <n v="1"/>
    <n v="35779.500569199998"/>
    <n v="0"/>
    <n v="35779.500569199998"/>
    <m/>
    <m/>
    <m/>
    <m/>
    <m/>
  </r>
  <r>
    <s v="PEREIRA"/>
    <x v="0"/>
    <x v="0"/>
    <n v="66001"/>
    <n v="2532639"/>
    <n v="68430"/>
    <s v="ORDEN DE CAMBIO"/>
    <s v="RISARALDA"/>
    <s v="PEREIRA"/>
    <s v="PTM PEREIRA PAPELERIA CREATIVO"/>
    <s v="REDEBAN"/>
    <s v="FO-25-1310941"/>
    <d v="2025-07-31T10:43:00"/>
    <d v="2025-08-01T11:34:00"/>
    <m/>
    <s v="ROLLOS"/>
    <s v="ROLLOS"/>
    <s v="AGREGADOR"/>
    <s v="COMCARD - PTM"/>
    <s v="EJECUTADO_EXITOSO"/>
    <s v="EJECUTADO EXITOSO"/>
    <s v="01/08/2025 / SE ENTREGAN 50 ROLLOS."/>
    <s v="VISITA_TÉCNICA"/>
    <m/>
    <s v="TIPO I"/>
    <s v="TERRESTRE"/>
    <s v="FRANCO CAÑAVERAL YAMID RAUL"/>
    <n v="1"/>
    <n v="35779.500569199998"/>
    <n v="0"/>
    <n v="35779.500569199998"/>
    <m/>
    <m/>
    <m/>
    <m/>
    <m/>
  </r>
  <r>
    <s v="MEDELLIN"/>
    <x v="1"/>
    <x v="1"/>
    <n v="5001"/>
    <n v="2523704"/>
    <n v="37540"/>
    <s v="ORDEN DE CAMBIO"/>
    <s v="ANTIOQUIA"/>
    <s v="MEDELLIN"/>
    <s v="PTM MED SAN JERONIMO"/>
    <s v="REDEBAN"/>
    <s v="FO-25-1303351"/>
    <d v="2025-07-30T08:00:00"/>
    <d v="2025-08-01T11:37:00"/>
    <m/>
    <s v="ROLLOS"/>
    <s v="ROLLOS"/>
    <s v="AGREGADOR"/>
    <s v="COMCARD - PTM"/>
    <s v="EJECUTADO_EXITOSO"/>
    <s v="EJECUTADO EXITOSO"/>
    <s v="01/08/2025 / SE HACE ENTREGA DE ROLLOS "/>
    <s v="VISITA_TÉCNICA"/>
    <m/>
    <s v="TIPO I"/>
    <s v="TERRESTRE"/>
    <s v="MORENO MEDINA JUAN PABLO"/>
    <n v="1"/>
    <n v="35779.500569199998"/>
    <n v="0"/>
    <n v="35779.500569199998"/>
    <m/>
    <m/>
    <m/>
    <m/>
    <m/>
  </r>
  <r>
    <s v="BUCARAMANGA"/>
    <x v="2"/>
    <x v="2"/>
    <n v="20710"/>
    <n v="2514693"/>
    <n v="44751"/>
    <s v="ORDEN DE CAMBIO"/>
    <s v="CESAR"/>
    <s v="SAN ALBERTO"/>
    <s v="DISTRICOL TRACTO LUJOS DEL CES"/>
    <s v="REDEBAN"/>
    <s v="FO-25-1299208"/>
    <d v="2025-07-28T14:49:00"/>
    <d v="2025-08-01T11:37:00"/>
    <m/>
    <s v="ROLLOS"/>
    <s v="ROLLOS"/>
    <s v="AGREGADOR"/>
    <s v="DISTRICOL"/>
    <s v="EJECUTADO_EXITOSO"/>
    <s v="EJECUTADO EXITOSO"/>
    <s v="01/08/2025 / SE CONFIRMA LA RECEPCION CON USUARIO, INDICA QUE YA LE LLEGARON_x000a_NUMERO DE GUIA 2187690592 SERVIENTREGA / 31/07/2025 SE LE ESCRIBE AL CB POR MEDIO DE WSAP PARA CONFIRMACION DE RECEPCION DE ROLLOS, QUEDAMOS A LA ESPERA DE RESPUESTA** USUARIO INDICA QUE AUN NO LE LLEGAN, QUE IRA A LA OFICINA AVER SI DE PRONTO ESTA ALLA, A LA ESPERA DE CONFIRMACION"/>
    <s v="ENVÍO"/>
    <m/>
    <s v="TIPO III"/>
    <s v="TERRESTRE"/>
    <n v="0"/>
    <n v="0"/>
    <n v="35779.500569199998"/>
    <n v="0"/>
    <n v="35779.500569199998"/>
    <m/>
    <m/>
    <m/>
    <m/>
    <m/>
  </r>
  <r>
    <s v="BOGOTA"/>
    <x v="3"/>
    <x v="4"/>
    <n v="11001"/>
    <n v="2521703"/>
    <n v="69648"/>
    <s v="ORDEN DE CAMBIO"/>
    <s v="CUNDINAMARCA"/>
    <s v="BOGOTA"/>
    <s v="ARRIO SAN MARCOS BOGOTA 1"/>
    <s v="REDEBAN"/>
    <s v="FO-25-1301646"/>
    <d v="2025-07-29T14:16:00"/>
    <d v="2025-08-01T11:48:00"/>
    <m/>
    <s v="ROLLOS"/>
    <s v="ROLLOS"/>
    <s v="CB UNO A UNO"/>
    <s v="CB UNO A UNO"/>
    <s v="EJECUTADO_EXITOSO"/>
    <s v="EJECUTADO EXITOSO"/>
    <s v="01/08/2025 / SE REALIZA ENTREGA DE 50 ROLLOS "/>
    <s v="VISITA_TÉCNICA"/>
    <m/>
    <s v="TIPO I"/>
    <s v="TERRESTRE"/>
    <s v="MURCIA HERNANDEZ HARVEY IGNACIO"/>
    <n v="1"/>
    <n v="35779.500569199998"/>
    <n v="0"/>
    <n v="35779.500569199998"/>
    <m/>
    <m/>
    <m/>
    <m/>
    <m/>
  </r>
  <r>
    <s v="MEDELLIN"/>
    <x v="1"/>
    <x v="1"/>
    <n v="5129"/>
    <n v="2522852"/>
    <n v="31014"/>
    <s v="ORDEN DE CAMBIO"/>
    <s v="ANTIOQUIA"/>
    <s v="CALDAS"/>
    <s v="BARRIO VEREDA PRIMAVERA"/>
    <s v="REDEBAN"/>
    <s v="FO-25-1302220"/>
    <d v="2025-07-29T16:10:00"/>
    <d v="2025-08-01T11:57:00"/>
    <m/>
    <s v="ROLLOS"/>
    <s v="ROLLOS"/>
    <s v="CB UNO A UNO"/>
    <s v="CB UNO A UNO"/>
    <s v="EJECUTADO_EXITOSO"/>
    <s v="EJECUTADO EXITOSO"/>
    <s v="01/08/2025 / SE ENTREGAN 40 ROLLOS EXITOSAMENTE "/>
    <s v="VISITA_TÉCNICA"/>
    <m/>
    <s v="TIPO I"/>
    <s v="TERRESTRE"/>
    <s v="RUA ALVAREZ RICHARD ANDRES"/>
    <n v="1"/>
    <n v="35779.500569199998"/>
    <n v="0"/>
    <n v="35779.500569199998"/>
    <m/>
    <m/>
    <m/>
    <m/>
    <m/>
  </r>
  <r>
    <s v="PASTO"/>
    <x v="0"/>
    <x v="3"/>
    <n v="52356"/>
    <n v="2523599"/>
    <n v="78710"/>
    <s v="ORDEN DE CAMBIO"/>
    <s v="NARIÑO"/>
    <s v="IPIALES"/>
    <s v="PTM NARINO ECOFARMALINE"/>
    <s v="REDEBAN"/>
    <s v="FO-25-1303347"/>
    <d v="2025-07-30T08:00:00"/>
    <d v="2025-08-01T12:08:00"/>
    <m/>
    <s v="ROLLOS"/>
    <s v="ROLLOS"/>
    <s v="AGREGADOR"/>
    <s v="COMCARD - PTM"/>
    <s v="EJECUTADO_EXITOSO"/>
    <s v="EJECUTADO EXITOSO"/>
    <s v="01/08/2025 / SE VISITA CB. SE REALIZA ENTREGA DE 20 ROLLOS. CLIENTE INFORMA QUE EL CB FUNCIONA CORRECTAMENTE. NO SÉ MANIPULA DATAFONO "/>
    <s v="VISITA_TÉCNICA"/>
    <m/>
    <s v="TIPO II"/>
    <s v="TERRESTRE"/>
    <s v="CASTILLO HERRERA ALEX RICARDO"/>
    <n v="1"/>
    <n v="67654.12000000001"/>
    <n v="0"/>
    <n v="67654.12000000001"/>
    <m/>
    <m/>
    <m/>
    <m/>
    <m/>
  </r>
  <r>
    <s v="MEDELLIN"/>
    <x v="1"/>
    <x v="1"/>
    <n v="5034"/>
    <n v="2508797"/>
    <n v="63249"/>
    <s v="ORDEN DE CAMBIO"/>
    <s v="ANTIOQUIA"/>
    <s v="ANDES"/>
    <s v="DISTRICOL PUNTO CLAVE"/>
    <s v="REDEBAN"/>
    <s v="FO-25-1291611"/>
    <d v="2025-07-28T08:00:00"/>
    <d v="2025-08-01T12:09:00"/>
    <m/>
    <s v="ROLLOS"/>
    <s v="ROLLOS"/>
    <s v="AGREGADOR"/>
    <s v="DISTRICOL"/>
    <s v="EJECUTADO_EXITOSO"/>
    <s v="EJECUTADO EXITOSO"/>
    <s v="01/08/2025 / SE REALIZA ENVÍO DE 30 ROLLOS POR LA TRANSPORTADORA INTERRAPIDICIMO EXITOSAMENTE OK  / 31/07/2025 SE AGREGA INCUMPLIENTO PARA TECNICO YA QUE AUN NO LOGRA REALIZAR EL ENVIO DE LOS ROLLOS. | 01/08/2025 ENVIO LLEGO A TIEMPO SE ELIMINA INCUMPLIMIENTO"/>
    <s v="ENVÍO"/>
    <m/>
    <s v="TIPO III"/>
    <s v="TERRESTRE"/>
    <s v="MARTINEZ TOVAR OSCAR DAVID"/>
    <n v="0"/>
    <n v="35779.500569199998"/>
    <n v="0"/>
    <n v="35779.500569199998"/>
    <m/>
    <m/>
    <m/>
    <m/>
    <m/>
  </r>
  <r>
    <s v="MEDELLIN"/>
    <x v="1"/>
    <x v="1"/>
    <n v="5541"/>
    <n v="2513740"/>
    <n v="27230"/>
    <s v="ORDEN DE CAMBIO"/>
    <s v="ANTIOQUIA"/>
    <s v="PEÑOL"/>
    <s v="PENOL   ANTIOQUIA 1"/>
    <s v="REDEBAN"/>
    <s v="FO-25-1294794"/>
    <d v="2025-07-28T12:30:00"/>
    <d v="2025-08-01T12:21:00"/>
    <m/>
    <s v="ROLLOS"/>
    <s v="ROLLOS"/>
    <s v="CB UNO A UNO"/>
    <s v="CB UNO A UNO"/>
    <s v="EJECUTADO_EXITOSO"/>
    <s v="EJECUTADO EXITOSO"/>
    <s v="01/08/2025 / SE ENTREGA ROLLOS OK "/>
    <s v="VISITA_TÉCNICA"/>
    <m/>
    <s v="TIPO II"/>
    <s v="TERRESTRE"/>
    <s v="DIAZ ZABALA FRANCIS DUBAN"/>
    <n v="1"/>
    <n v="67654.12000000001"/>
    <n v="0"/>
    <n v="67654.12000000001"/>
    <m/>
    <m/>
    <m/>
    <m/>
    <m/>
  </r>
  <r>
    <s v="BOGOTA"/>
    <x v="3"/>
    <x v="4"/>
    <n v="25754"/>
    <n v="2530092"/>
    <n v="69725"/>
    <s v="ORDEN DE CAMBIO"/>
    <s v="CUNDINAMARCA"/>
    <s v="SOACHA"/>
    <s v="PTM SOACHA TIENDA TRES REYES"/>
    <s v="REDEBAN"/>
    <s v="FO-25-1309005"/>
    <d v="2025-07-31T08:00:00"/>
    <d v="2025-08-01T12:25:00"/>
    <m/>
    <s v="ROLLOS"/>
    <s v="ROLLOS"/>
    <s v="AGREGADOR"/>
    <s v="COMCARD - PTM"/>
    <s v="EJECUTADO_EXITOSO"/>
    <s v="EJECUTADO EXITOSO"/>
    <s v="01/08/2025 / ENTREGA DE 70 ROLLOS PARA DATAFONO NO SE MANIPULA TERMINAL "/>
    <s v="VISITA_TÉCNICA"/>
    <m/>
    <s v="TIPO I"/>
    <s v="TERRESTRE"/>
    <s v="BUSTOS MORA DIEGO MANUEL"/>
    <n v="1"/>
    <n v="35779.500569199998"/>
    <n v="0"/>
    <n v="35779.500569199998"/>
    <m/>
    <m/>
    <m/>
    <m/>
    <m/>
  </r>
  <r>
    <s v="MEDELLIN"/>
    <x v="1"/>
    <x v="1"/>
    <n v="5088"/>
    <n v="2513542"/>
    <n v="65527"/>
    <s v="ORDEN DE CAMBIO"/>
    <s v="ANTIOQUIA"/>
    <s v="BELLO"/>
    <s v="DISTRICOL TIENDA JANET"/>
    <s v="REDEBAN"/>
    <s v="FO-25-1294830"/>
    <d v="2025-07-28T12:08:00"/>
    <d v="2025-08-01T12:30:00"/>
    <m/>
    <s v="ROLLOS"/>
    <s v="ROLLOS"/>
    <s v="AGREGADOR"/>
    <s v="DISTRICOL"/>
    <s v="EJECUTADO_EXITOSO"/>
    <s v="EJECUTADO EXITOSO"/>
    <s v="01/08/2025 / SE ENTREGARON 30 ROLLOS "/>
    <s v="VISITA_TÉCNICA"/>
    <m/>
    <s v="TIPO I"/>
    <s v="TERRESTRE"/>
    <s v="CASTAÑEDA PALACIO CARLOS FELIPE"/>
    <n v="1"/>
    <n v="35779.500569199998"/>
    <n v="0"/>
    <n v="35779.500569199998"/>
    <m/>
    <m/>
    <m/>
    <m/>
    <m/>
  </r>
  <r>
    <s v="PASTO"/>
    <x v="0"/>
    <x v="3"/>
    <n v="52356"/>
    <n v="2529871"/>
    <n v="25904"/>
    <s v="ORDEN DE CAMBIO"/>
    <s v="NARIÑO"/>
    <s v="IPIALES"/>
    <s v="ALKOSTO 20 DE JULIO"/>
    <s v="REDEBAN"/>
    <s v="FO-25-1309041"/>
    <d v="2025-07-30T17:28:00"/>
    <d v="2025-08-01T12:32:00"/>
    <m/>
    <s v="ROLLOS"/>
    <s v="ROLLOS"/>
    <s v="RETAIL"/>
    <s v="CONTIGO / ALKOMPRAR"/>
    <s v="EJECUTADO_EXITOSO"/>
    <s v="EJECUTADO EXITOSO"/>
    <s v="01/08/2025 / SE VISITA CB. SE REALIZA ENTREGA DE 40 ROLLOS. CLIENTE INFORMA QUE EL DATAFONO FUNCIONA CORRECTAMENTE. NO SÉ MANIPULA DATAFONO"/>
    <s v="VISITA_TÉCNICA"/>
    <m/>
    <s v="TIPO II"/>
    <s v="TERRESTRE"/>
    <s v="CASTILLO HERRERA ALEX RICARDO"/>
    <n v="1"/>
    <n v="67654.12000000001"/>
    <n v="0"/>
    <n v="67654.12000000001"/>
    <m/>
    <m/>
    <m/>
    <m/>
    <m/>
  </r>
  <r>
    <s v="BOGOTA"/>
    <x v="3"/>
    <x v="4"/>
    <n v="11001"/>
    <n v="2534551"/>
    <n v="11805"/>
    <s v="ORDEN DE CAMBIO"/>
    <s v="CUNDINAMARCA"/>
    <s v="BOGOTA"/>
    <s v="REVAL  BOGOTA SUR"/>
    <s v="REDEBAN"/>
    <s v="FO-25-1313196"/>
    <d v="2025-07-31T14:55:00"/>
    <d v="2025-08-01T12:34:00"/>
    <m/>
    <s v="ROLLOS"/>
    <s v="ROLLOS"/>
    <s v="ROBUSTO"/>
    <s v="REVAL"/>
    <s v="EJECUTADO_EXITOSO"/>
    <s v="EJECUTADO EXITOSO"/>
    <s v="01/08/2025 / SE REALIZA ENTREGA DE 50 ROLLOS ,NO SE MANIPULAN EQUIPOS "/>
    <s v="VISITA_TÉCNICA"/>
    <m/>
    <s v="TIPO I"/>
    <s v="TERRESTRE"/>
    <s v="GALINDO ROJAS LUIS FELIPE"/>
    <n v="1"/>
    <n v="35779.500569199998"/>
    <n v="0"/>
    <n v="35779.500569199998"/>
    <m/>
    <m/>
    <m/>
    <m/>
    <m/>
  </r>
  <r>
    <s v="MEDELLIN"/>
    <x v="1"/>
    <x v="1"/>
    <n v="5440"/>
    <n v="2527350"/>
    <n v="53282"/>
    <s v="ORDEN DE CAMBIO"/>
    <s v="ANTIOQUIA"/>
    <s v="MARINILLA"/>
    <s v="DISTRICOL CASITADELOSPAISASELD"/>
    <s v="REDEBAN"/>
    <s v="FO-25-1305701"/>
    <d v="2025-07-30T11:59:00"/>
    <d v="2025-08-01T12:52:00"/>
    <m/>
    <s v="ROLLOS"/>
    <s v="ROLLOS"/>
    <s v="AGREGADOR"/>
    <s v="DISTRICOL"/>
    <s v="EJECUTADO_EXITOSO"/>
    <s v="EJECUTADO EXITOSO"/>
    <s v="01/08/2025 / SE ENTREGA ROLLOS OK "/>
    <s v="VISITA_TÉCNICA"/>
    <m/>
    <s v="TIPO II"/>
    <s v="TERRESTRE"/>
    <s v="DIAZ ZABALA FRANCIS DUBAN"/>
    <n v="1"/>
    <n v="67654.12000000001"/>
    <n v="0"/>
    <n v="67654.12000000001"/>
    <m/>
    <m/>
    <m/>
    <m/>
    <m/>
  </r>
  <r>
    <s v="MONTERIA"/>
    <x v="4"/>
    <x v="5"/>
    <n v="23001"/>
    <n v="2534648"/>
    <n v="79217"/>
    <s v="ORDEN DE CAMBIO"/>
    <s v="CORDOBA"/>
    <s v="MONTERIA"/>
    <s v="BARRIO CHUCHURUBI MONTERIA 8"/>
    <s v="REDEBAN"/>
    <s v="FO-25-1313193"/>
    <d v="2025-07-31T15:02:00"/>
    <d v="2025-08-01T13:14:00"/>
    <m/>
    <s v="ROLLOS"/>
    <s v="ROLLOS"/>
    <s v="CB UNO A UNO"/>
    <s v="CB UNO A UNO"/>
    <s v="EJECUTADO_EXITOSO"/>
    <s v="EJECUTADO EXITOSO"/>
    <s v="01/08/2025 / SE REALIZA ENTREGA DE 10 ROLLOS EN EL PUNTO SIN NOVEDAD, EN LA ENTREGA NO SE MANIPULAN EQUIPOS"/>
    <s v="VISITA_TÉCNICA"/>
    <m/>
    <s v="TIPO I"/>
    <s v="TERRESTRE"/>
    <s v="GONZALEZ FERRER JESUS ALEXANDER"/>
    <n v="1"/>
    <n v="35779.500569199998"/>
    <n v="0"/>
    <n v="35779.500569199998"/>
    <m/>
    <m/>
    <m/>
    <m/>
    <m/>
  </r>
  <r>
    <s v="MEDELLIN"/>
    <x v="1"/>
    <x v="1"/>
    <n v="5088"/>
    <n v="2513434"/>
    <n v="70407"/>
    <s v="ORDEN DE CAMBIO"/>
    <s v="ANTIOQUIA"/>
    <s v="BELLO"/>
    <s v="DISTRICOL SAMMY TIENDA"/>
    <s v="REDEBAN"/>
    <s v="FO-25-1295786"/>
    <d v="2025-07-28T12:00:00"/>
    <d v="2025-08-01T13:16:00"/>
    <m/>
    <s v="ROLLOS"/>
    <s v="ROLLOS"/>
    <s v="AGREGADOR"/>
    <s v="DISTRICOL"/>
    <s v="EJECUTADO_EXITOSO"/>
    <s v="EJECUTADO EXITOSO"/>
    <s v="01/08/2025 / SE ENTREGARON 10 ROLLOS "/>
    <s v="VISITA_TÉCNICA"/>
    <m/>
    <s v="TIPO I"/>
    <s v="TERRESTRE"/>
    <s v="CASTAÑEDA PALACIO CARLOS FELIPE"/>
    <n v="1"/>
    <n v="35779.500569199998"/>
    <n v="0"/>
    <n v="35779.500569199998"/>
    <m/>
    <m/>
    <m/>
    <m/>
    <m/>
  </r>
  <r>
    <s v="CALI"/>
    <x v="0"/>
    <x v="3"/>
    <n v="76318"/>
    <n v="2535781"/>
    <n v="78190"/>
    <s v="ORDEN DE CAMBIO"/>
    <s v="VALLE DEL CAUCA"/>
    <s v="GUACARI"/>
    <s v="BARRIO CENTRO GUACARI 3"/>
    <s v="REDEBAN"/>
    <s v="FO-25-1313828"/>
    <d v="2025-07-31T16:49:00"/>
    <d v="2025-08-01T14:23:00"/>
    <m/>
    <s v="ROLLOS"/>
    <s v="ROLLOS"/>
    <s v="CB UNO A UNO"/>
    <s v="CB UNO A UNO"/>
    <s v="EJECUTADO_EXITOSO"/>
    <s v="EJECUTADO EXITOSO"/>
    <s v="01/08/2025 / SE LLEGA A EL CB Y SE ENCUENTRA CERRADO SE MARCAN A LOS NUMEROS DE LA DESCRIPCIÓN Y NO HAY RESPUESTA, VIA WHATSAPP UNO DE ELLOS DICEN QUE ESTOY EQUIVOCADO Y EL OTRO NÚMERO NO DIO. RESPUESTA. SE DEJA MENSAJE POR WHATSAPP AL 3147278214 PARA QUE REALICE DE NUEVO LA SOLICITUD ANTES LA ENTIDAD._x000a__x000a_DESOUES DE HABER CERRADO LA TA, EL CB RESPONDE VIA WHATSAPP Y MANIFIESTA DEJARLO EN LA DROGUERÍA DEL LADO."/>
    <s v="VISITA_TÉCNICA"/>
    <m/>
    <s v="TIPO II"/>
    <s v="TERRESTRE"/>
    <s v="TORRES GARCIA JENDRY JOSE"/>
    <n v="1"/>
    <n v="67654.12000000001"/>
    <n v="0"/>
    <n v="67654.12000000001"/>
    <m/>
    <m/>
    <m/>
    <m/>
    <m/>
  </r>
  <r>
    <s v="BOGOTA"/>
    <x v="3"/>
    <x v="4"/>
    <n v="11001"/>
    <n v="2533592"/>
    <n v="59079"/>
    <s v="ORDEN DE CAMBIO"/>
    <s v="CUNDINAMARCA"/>
    <s v="BOGOTA"/>
    <s v="PTM BOGOTA ZONA INTECRACTIVA"/>
    <s v="REDEBAN"/>
    <s v="FO-25-1311634"/>
    <d v="2025-07-31T12:13:00"/>
    <d v="2025-08-01T14:25:00"/>
    <m/>
    <s v="ROLLOS"/>
    <s v="ROLLOS"/>
    <s v="AGREGADOR"/>
    <s v="COMCARD - PTM"/>
    <s v="EJECUTADO_EXITOSO"/>
    <s v="EJECUTADO EXITOSO"/>
    <s v="01/08/2025 / DURANTE LA VISITA TECNICA SE REALIZA ENTREGA DE ROLLOS PARA DATÁFONO NO SE MANIPULAN EQUIPOS SIN NOVEDAD EN ENTREGA"/>
    <s v="VISITA_TÉCNICA"/>
    <m/>
    <s v="TIPO I"/>
    <s v="TERRESTRE"/>
    <s v="GALEANO SORIANO JUAN DAVID"/>
    <n v="1"/>
    <n v="35779.500569199998"/>
    <n v="0"/>
    <n v="35779.500569199998"/>
    <m/>
    <m/>
    <m/>
    <m/>
    <m/>
  </r>
  <r>
    <s v="CARTAGENA"/>
    <x v="4"/>
    <x v="5"/>
    <n v="13140"/>
    <n v="2532119"/>
    <n v="77890"/>
    <s v="ORDEN DE CAMBIO"/>
    <s v="BOLIVAR"/>
    <s v="CALAMAR"/>
    <s v="BARRIO CENTRO CALAMAR 1"/>
    <s v="REDEBAN"/>
    <s v="FO-25-1310737"/>
    <d v="2025-07-31T09:57:00"/>
    <d v="2025-08-01T14:27:00"/>
    <m/>
    <s v="ROLLOS"/>
    <s v="ROLLOS"/>
    <s v="CB UNO A UNO"/>
    <s v="CB UNO A UNO"/>
    <s v="EJECUTADO_EXITOSO"/>
    <s v="EJECUTADO EXITOSO"/>
    <s v="01/08/2025 / SE REALIZA VISITA SE PROCEDE A ENTREGAR 50 UNIDADES DE ROLLOS AL CLIENTE "/>
    <s v="VISITA_TÉCNICA"/>
    <m/>
    <s v="TIPO II"/>
    <s v="TERRESTRE"/>
    <s v="PORRAS CASTRO DARLON NASCK"/>
    <n v="1"/>
    <n v="67654.12000000001"/>
    <n v="0"/>
    <n v="67654.12000000001"/>
    <m/>
    <m/>
    <m/>
    <m/>
    <m/>
  </r>
  <r>
    <s v="BOGOTA"/>
    <x v="3"/>
    <x v="4"/>
    <n v="25754"/>
    <n v="2531616"/>
    <n v="37738"/>
    <s v="ORDEN DE CAMBIO"/>
    <s v="CUNDINAMARCA"/>
    <s v="SOACHA"/>
    <s v="BARRIO COMPARTIR SOACHA 4"/>
    <s v="REDEBAN"/>
    <s v="FO-25-1310073"/>
    <d v="2025-07-31T09:19:00"/>
    <d v="2025-08-01T14:29:00"/>
    <m/>
    <s v="ROLLOS"/>
    <s v="ROLLOS"/>
    <s v="CB UNO A UNO"/>
    <s v="CB UNO A UNO"/>
    <s v="EJECUTADO_EXITOSO"/>
    <s v="EJECUTADO EXITOSO"/>
    <s v="01/08/2025 / ENTREGA DE 90 ROLLOS PARA DATAFONO NO SE MANIPULA TERMINAL "/>
    <s v="VISITA_TÉCNICA"/>
    <m/>
    <s v="TIPO I"/>
    <s v="TERRESTRE"/>
    <s v="BUSTOS MORA DIEGO MANUEL"/>
    <n v="1"/>
    <n v="35779.500569199998"/>
    <n v="0"/>
    <n v="35779.500569199998"/>
    <m/>
    <m/>
    <m/>
    <m/>
    <m/>
  </r>
  <r>
    <s v="CALI"/>
    <x v="0"/>
    <x v="3"/>
    <n v="19110"/>
    <n v="2530174"/>
    <n v="70402"/>
    <s v="ORDEN DE CAMBIO"/>
    <s v="CAUCA"/>
    <s v="BUENOS AIRES"/>
    <s v="DISTRICOL DISTRIB. LA GRAN ESQ"/>
    <s v="REDEBAN"/>
    <s v="FO-25-1309001"/>
    <d v="2025-07-31T08:00:00"/>
    <d v="2025-08-01T14:30:00"/>
    <m/>
    <s v="ROLLOS"/>
    <s v="ROLLOS"/>
    <s v="AGREGADOR"/>
    <s v="DISTRICOL"/>
    <s v="EJECUTADO_EXITOSO"/>
    <s v="EJECUTADO EXITOSO"/>
    <s v="01/08/2025 / SE REALIZA ENTREGA DE 20 ROLLOS EN OTRA DIRECCIÓN POR SOLICITUD DEL CLIENTE POR LO QUE NO HAY TIRILLA DE PRUEBAS "/>
    <s v="VISITA_TÉCNICA"/>
    <m/>
    <s v="TIPO II"/>
    <s v="TERRESTRE"/>
    <s v="HERRERA MONAR GEOVANNY"/>
    <n v="1"/>
    <n v="67654.12000000001"/>
    <n v="0"/>
    <n v="67654.12000000001"/>
    <m/>
    <m/>
    <m/>
    <m/>
    <m/>
  </r>
  <r>
    <s v="CALI"/>
    <x v="0"/>
    <x v="3"/>
    <n v="76890"/>
    <n v="2524326"/>
    <n v="59887"/>
    <s v="ORDEN DE CAMBIO"/>
    <s v="VALLE DEL CAUCA"/>
    <s v="YOTOCO"/>
    <s v="BARRIO YOTOCO YOTOCO"/>
    <s v="REDEBAN"/>
    <s v="FO-25-1303336"/>
    <d v="2025-07-30T08:00:00"/>
    <d v="2025-08-01T14:34:00"/>
    <m/>
    <s v="ROLLOS"/>
    <s v="ROLLOS"/>
    <s v="CB UNO A UNO"/>
    <s v="CB UNO A UNO"/>
    <s v="EJECUTADO_EXITOSO"/>
    <s v="EJECUTADO EXITOSO"/>
    <s v="01/08/2025 / SE REALIZA ENTREGA DE 40 ROLLOS."/>
    <s v="VISITA_TÉCNICA"/>
    <m/>
    <s v="TIPO II"/>
    <s v="TERRESTRE"/>
    <s v="MONTERO MUESES GIAN CARLO"/>
    <n v="1"/>
    <n v="67654.12000000001"/>
    <n v="0"/>
    <n v="67654.12000000001"/>
    <m/>
    <m/>
    <m/>
    <m/>
    <m/>
  </r>
  <r>
    <s v="BOGOTA"/>
    <x v="3"/>
    <x v="4"/>
    <n v="11001"/>
    <n v="2523000"/>
    <n v="34387"/>
    <s v="ORDEN DE CAMBIO"/>
    <s v="CUNDINAMARCA"/>
    <s v="BOGOTA"/>
    <s v="BARIRO CEDRITOS BOGOTA"/>
    <s v="REDEBAN"/>
    <s v="FO-25-1302224"/>
    <d v="2025-07-29T16:03:00"/>
    <d v="2025-08-01T14:38:00"/>
    <m/>
    <s v="ROLLOS"/>
    <s v="ROLLOS"/>
    <s v="CB UNO A UNO"/>
    <s v="CB UNO A UNO"/>
    <s v="EJECUTADO_EXITOSO"/>
    <s v="EJECUTADO EXITOSO"/>
    <s v="01/08/2025 / SE LLEGA A LA DIRECCIÓN INDICADA Y SE ENTREGAN 20 ROLLOS Y NO SE MANIPULAN DATÁFONOS "/>
    <s v="VISITA_TÉCNICA"/>
    <m/>
    <s v="TIPO I"/>
    <s v="TERRESTRE"/>
    <s v="GARCIA PASTRANA KEVIN FERNANDO"/>
    <n v="1"/>
    <n v="35779.500569199998"/>
    <n v="0"/>
    <n v="35779.500569199998"/>
    <m/>
    <m/>
    <m/>
    <m/>
    <m/>
  </r>
  <r>
    <s v="APARTADO"/>
    <x v="1"/>
    <x v="1"/>
    <n v="5837"/>
    <n v="2513191"/>
    <n v="58625"/>
    <s v="ORDEN DE CAMBIO"/>
    <s v="ANTIOQUIA"/>
    <s v="TURBO"/>
    <s v="DISTRICOL ECO MOVIL"/>
    <s v="REDEBAN"/>
    <s v="FO-25-1294592"/>
    <d v="2025-07-28T11:50:00"/>
    <d v="2025-08-01T14:41:00"/>
    <m/>
    <s v="ROLLOS"/>
    <s v="ROLLOS"/>
    <s v="AGREGADOR"/>
    <s v="DISTRICOL"/>
    <s v="EJECUTADO_EXITOSO"/>
    <s v="EJECUTADO EXITOSO"/>
    <s v="01/08/2025 / ENTREGA DE 130 ROLLOS"/>
    <s v="VISITA_TÉCNICA"/>
    <m/>
    <s v="TIPO II"/>
    <s v="TERRESTRE"/>
    <s v="SALDARRIAGA MIRANDA SANTIAGO"/>
    <n v="1"/>
    <n v="67654.12000000001"/>
    <n v="0"/>
    <n v="67654.12000000001"/>
    <m/>
    <m/>
    <m/>
    <m/>
    <m/>
  </r>
  <r>
    <s v="BOGOTA"/>
    <x v="3"/>
    <x v="4"/>
    <n v="11001"/>
    <n v="2512298"/>
    <n v="29455"/>
    <s v="ORDEN DE CAMBIO"/>
    <s v="CUNDINAMARCA"/>
    <s v="BOGOTA"/>
    <s v="OPRAP TUNAL CENTRO COMERCIAL"/>
    <s v="REDEBAN"/>
    <s v="FO-25-1294110"/>
    <d v="2025-07-28T10:52:00"/>
    <d v="2025-08-01T14:44:00"/>
    <m/>
    <s v="ROLLOS"/>
    <s v="ROLLOS"/>
    <s v="ROBUSTO"/>
    <s v="OPRAP"/>
    <s v="EJECUTADO_EXITOSO"/>
    <s v="EJECUTADO EXITOSO"/>
    <s v="01/08/2025 / ENTREGA DE ROLLOS EJECUTADO OK "/>
    <s v="VISITA_TÉCNICA"/>
    <m/>
    <s v="TIPO I"/>
    <s v="TERRESTRE"/>
    <s v="GOMEZ VEGA DAVID SNEYDER"/>
    <n v="1"/>
    <n v="35779.500569199998"/>
    <n v="0"/>
    <n v="35779.500569199998"/>
    <m/>
    <m/>
    <m/>
    <m/>
    <m/>
  </r>
  <r>
    <s v="BOGOTA"/>
    <x v="3"/>
    <x v="4"/>
    <n v="11001"/>
    <n v="2532886"/>
    <n v="62715"/>
    <s v="ORDEN DE CAMBIO"/>
    <s v="CUNDINAMARCA"/>
    <s v="BOGOTA"/>
    <s v="BARRIO RINCON BOGOTA 6"/>
    <s v="REDEBAN"/>
    <s v="FO-25-1311568"/>
    <d v="2025-07-31T11:12:00"/>
    <d v="2025-08-01T15:02:00"/>
    <m/>
    <s v="ROLLOS"/>
    <s v="ROLLOS"/>
    <s v="CB UNO A UNO"/>
    <s v="CB UNO A UNO"/>
    <s v="EJECUTADO_EXITOSO"/>
    <s v="EJECUTADO EXITOSO"/>
    <s v="01/08/2025 / SE LLEGA A LA DIRECCIÓN INDICADA Y SE ENTREGAN 30 ROLLOS Y NO SE MANIPULAN DATÁFONOS "/>
    <s v="VISITA_TÉCNICA"/>
    <m/>
    <s v="TIPO I"/>
    <s v="TERRESTRE"/>
    <s v="GARCIA PASTRANA KEVIN FERNANDO"/>
    <n v="1"/>
    <n v="35779.500569199998"/>
    <n v="0"/>
    <n v="35779.500569199998"/>
    <m/>
    <m/>
    <m/>
    <m/>
    <m/>
  </r>
  <r>
    <s v="BOGOTA"/>
    <x v="3"/>
    <x v="4"/>
    <n v="11001"/>
    <n v="2514153"/>
    <n v="77123"/>
    <s v="ORDEN DE CAMBIO"/>
    <s v="CUNDINAMARCA"/>
    <s v="BOGOTA"/>
    <s v="BARRIO MOCHUELO BAJO BOGOTA"/>
    <s v="REDEBAN"/>
    <s v="FO-25-1295204 | FO-25-1309611"/>
    <d v="2025-07-28T13:50:00"/>
    <d v="2025-08-01T15:05:00"/>
    <m/>
    <s v="ROLLOS"/>
    <s v="ROLLOS"/>
    <s v="CB UNO A UNO"/>
    <s v="CB UNO A UNO"/>
    <s v="EJECUTADO_EXITOSO"/>
    <s v="EJECUTADO EXITOSO"/>
    <s v="28/07/2025 SE ESCALA PARA VISITA, LLAMAR ANTES DE DESPLAZARSE | 30/07/2025 VÍA CERRADA PARA LLEGAR AL COMERCIO, NO HAY OTRA RUTA PARA LLEGAR, SE DEBE REPROGRAMAR VISITA_x000a_01/08/2025 DURANTE LA VISITA TECNICA SE REALIZA ENTREGA DE ROLLOS PARA DATÁFONO NO SE MANIPULAN EQUIPOS SIN NOVEDAD EN ENTREGA"/>
    <s v="VISITA_TÉCNICA"/>
    <m/>
    <s v="TIPO I"/>
    <s v="TERRESTRE"/>
    <s v="GALEANO SORIANO JUAN DAVID | ROMERO ROJAS BREIDY JHOHAN"/>
    <n v="2"/>
    <n v="35779.500569199998"/>
    <n v="0"/>
    <n v="71559.001138399995"/>
    <m/>
    <m/>
    <m/>
    <m/>
    <m/>
  </r>
  <r>
    <s v="BOGOTA"/>
    <x v="3"/>
    <x v="4"/>
    <n v="25307"/>
    <n v="2532646"/>
    <n v="78487"/>
    <s v="ORDEN DE CAMBIO"/>
    <s v="CUNDINAMARCA"/>
    <s v="GIRARDOT"/>
    <s v="PTM GIRARDOT SYS SOLUCIONES IN"/>
    <s v="REDEBAN"/>
    <s v="FO-25-1311858"/>
    <d v="2025-07-31T10:44:00"/>
    <d v="2025-08-01T15:05:00"/>
    <m/>
    <s v="ROLLOS"/>
    <s v="ROLLOS"/>
    <s v="AGREGADOR"/>
    <s v="COMCARD - PTM"/>
    <s v="EJECUTADO_EXITOSO"/>
    <s v="EJECUTADO EXITOSO"/>
    <s v="01/08/2025 / SE CONFIRMA ENTREGA EXITOSA DE 40 ROLLOS POR PARTE DE LA TRANSPORTADORA CON GUIA 2235595933"/>
    <s v="ENVÍO"/>
    <m/>
    <s v="TIPO III"/>
    <s v="TERRESTRE"/>
    <n v="0"/>
    <n v="0"/>
    <n v="35779.500569199998"/>
    <n v="0"/>
    <n v="35779.500569199998"/>
    <m/>
    <m/>
    <m/>
    <m/>
    <m/>
  </r>
  <r>
    <s v="BOGOTA"/>
    <x v="3"/>
    <x v="4"/>
    <n v="11001"/>
    <n v="2522783"/>
    <n v="15745"/>
    <s v="ORDEN DE CAMBIO"/>
    <s v="CUNDINAMARCA"/>
    <s v="BOGOTA"/>
    <s v="OPRAP CCILA CENTRO MAYOR"/>
    <s v="REDEBAN"/>
    <s v="FO-25-1302227"/>
    <d v="2025-07-29T15:58:00"/>
    <d v="2025-08-01T15:08:00"/>
    <m/>
    <s v="ROLLOS"/>
    <s v="ROLLOS"/>
    <s v="ROBUSTO"/>
    <s v="OPRAP"/>
    <s v="EJECUTADO_EXITOSO"/>
    <s v="EJECUTADO EXITOSO"/>
    <s v="01/08/2025 / ENTREGA DE ROLLOS EJECUTADO OK "/>
    <s v="VISITA_TÉCNICA"/>
    <m/>
    <s v="TIPO I"/>
    <s v="TERRESTRE"/>
    <s v="GOMEZ VEGA DAVID SNEYDER"/>
    <n v="1"/>
    <n v="35779.500569199998"/>
    <n v="0"/>
    <n v="35779.500569199998"/>
    <m/>
    <m/>
    <m/>
    <m/>
    <m/>
  </r>
  <r>
    <s v="CALI"/>
    <x v="0"/>
    <x v="3"/>
    <n v="19532"/>
    <n v="2529379"/>
    <n v="79400"/>
    <s v="ORDEN DE CAMBIO"/>
    <s v="CAUCA"/>
    <s v="PATIA"/>
    <s v="BARRIO PABLO VI PATÍA"/>
    <s v="REDEBAN"/>
    <s v="FO-25-1310669"/>
    <d v="2025-07-30T16:25:00"/>
    <d v="2025-08-01T15:13:00"/>
    <m/>
    <s v="ROLLOS"/>
    <s v="ROLLOS"/>
    <s v="CB UNO A UNO"/>
    <s v="CB UNO A UNO"/>
    <s v="EJECUTADO_EXITOSO"/>
    <s v="EJECUTADO EXITOSO"/>
    <s v="01/08/2025 / SE CONFIRMA ENTREGA EXITOSA DE 10 ROLLOS POR PARTE DE LA TRANSPORTADORA CON GUIA 2185553699"/>
    <s v="ENVÍO"/>
    <m/>
    <s v="TIPO IV"/>
    <s v="TERRESTRE"/>
    <n v="0"/>
    <n v="0"/>
    <n v="35779.500569199998"/>
    <n v="0"/>
    <n v="35779.500569199998"/>
    <m/>
    <m/>
    <m/>
    <m/>
    <m/>
  </r>
  <r>
    <s v="BOGOTA"/>
    <x v="3"/>
    <x v="4"/>
    <n v="11001"/>
    <n v="2534012"/>
    <n v="27650"/>
    <s v="ORDEN DE CAMBIO"/>
    <s v="CUNDINAMARCA"/>
    <s v="BOGOTA"/>
    <s v="BARRIO SUBA RINCON 9   BOGOTA"/>
    <s v="REDEBAN"/>
    <s v="FO-25-1313212"/>
    <d v="2025-07-31T13:38:00"/>
    <d v="2025-08-01T15:17:00"/>
    <m/>
    <s v="ROLLOS"/>
    <s v="ROLLOS"/>
    <s v="CB UNO A UNO"/>
    <s v="CB UNO A UNO"/>
    <s v="EJECUTADO_EXITOSO"/>
    <s v="EJECUTADO EXITOSO"/>
    <s v="01/08/2025 / SE LLEGA LA DIRECCIÓN INDICADA Y SE ENTREGAN 20 ARROYOS Y NO SE MANIPULAN DATÁFONOS"/>
    <s v="VISITA_TÉCNICA"/>
    <m/>
    <s v="TIPO I"/>
    <s v="TERRESTRE"/>
    <s v="GARCIA PASTRANA KEVIN FERNANDO"/>
    <n v="1"/>
    <n v="35779.500569199998"/>
    <n v="0"/>
    <n v="35779.500569199998"/>
    <m/>
    <m/>
    <m/>
    <m/>
    <m/>
  </r>
  <r>
    <s v="SANTA MARTA"/>
    <x v="4"/>
    <x v="5"/>
    <n v="44001"/>
    <n v="2524507"/>
    <n v="75209"/>
    <s v="ORDEN DE CAMBIO"/>
    <s v="LA GUAJIRA"/>
    <s v="RIOHACHA"/>
    <s v="MULTIPAGAS RIOHACHA II"/>
    <s v="REDEBAN"/>
    <s v="FO-25-1304793"/>
    <d v="2025-07-30T08:00:00"/>
    <d v="2025-08-01T15:21:00"/>
    <m/>
    <s v="ROLLOS"/>
    <s v="ROLLOS"/>
    <s v="ROBUSTO"/>
    <s v="MULTIPAGAS"/>
    <s v="EJECUTADO_EXITOSO"/>
    <s v="EJECUTADO EXITOSO"/>
    <s v="01/08/2025 / SE CONFIRMA ENTREGA EXITOSA DE 150 ROLLOS POR PARTE DE LA TRANSPORTADORA CON GUIA 2205447103"/>
    <s v="ENVÍO"/>
    <m/>
    <s v="TIPO III"/>
    <s v="TERRESTRE"/>
    <n v="0"/>
    <n v="0"/>
    <n v="35779.500569199998"/>
    <n v="0"/>
    <n v="35779.500569199998"/>
    <m/>
    <m/>
    <m/>
    <m/>
    <m/>
  </r>
  <r>
    <s v="YOPAL"/>
    <x v="5"/>
    <x v="6"/>
    <n v="85001"/>
    <n v="2519322"/>
    <n v="74497"/>
    <s v="ORDEN DE CAMBIO"/>
    <s v="CASANARE"/>
    <s v="YOPAL"/>
    <s v="BARRIO BICENTENARIO YOPAL"/>
    <s v="REDEBAN"/>
    <s v="FO-25-1308349"/>
    <d v="2025-07-29T10:09:00"/>
    <d v="2025-08-01T15:28:00"/>
    <m/>
    <s v="ROLLOS"/>
    <s v="ROLLOS"/>
    <s v="CB UNO A UNO"/>
    <s v="CB UNO A UNO"/>
    <s v="EJECUTADO_EXITOSO"/>
    <s v="EJECUTADO EXITOSO"/>
    <s v="01/08/2025 / EN COMUNICACIÓN CON EL SEÑOR DANIEL GAMBA AL NUMERO 3164149627, SE ENVIAN ROLLOS POR TAXI. RECIBIDO OK "/>
    <s v="ENVÍO"/>
    <m/>
    <s v="TIPO I"/>
    <s v="TERRESTRE"/>
    <s v="BERNAL ELAICA EDGAR ALEXIS"/>
    <n v="0"/>
    <n v="35779.500569199998"/>
    <n v="0"/>
    <n v="35779.500569199998"/>
    <m/>
    <m/>
    <m/>
    <m/>
    <m/>
  </r>
  <r>
    <s v="TUNJA"/>
    <x v="2"/>
    <x v="2"/>
    <n v="15204"/>
    <n v="2539478"/>
    <n v="40733"/>
    <s v="ORDEN DE CAMBIO"/>
    <s v="BOYACA"/>
    <s v="COMBITA"/>
    <s v="DISTRICOL COMBILLANTAS EXPRESS"/>
    <s v="REDEBAN"/>
    <s v="FO-25-1316671"/>
    <d v="2025-08-01T11:25:00"/>
    <d v="2025-08-01T15:45:00"/>
    <m/>
    <s v="ROLLOS"/>
    <s v="ROLLOS"/>
    <s v="AGREGADOR"/>
    <s v="DISTRICOL"/>
    <s v="EJECUTADO_EXITOSO"/>
    <s v="EJECUTADO EXITOSO"/>
    <s v="01/08/2025 / SE REALIZA ENTREGA DE 20 ROLLOS CON VISITA "/>
    <s v="VISITA_TÉCNICA"/>
    <m/>
    <s v="TIPO II"/>
    <s v="TERRESTRE"/>
    <s v="RODRIGUEZ MURCIA YERSON IVAN"/>
    <n v="1"/>
    <n v="67654.12000000001"/>
    <n v="0"/>
    <n v="67654.12000000001"/>
    <m/>
    <m/>
    <m/>
    <m/>
    <m/>
  </r>
  <r>
    <s v="BUCARAMANGA"/>
    <x v="2"/>
    <x v="2"/>
    <n v="68001"/>
    <n v="2539634"/>
    <n v="63068"/>
    <s v="ORDEN DE CAMBIO"/>
    <s v="SANTANDER"/>
    <s v="BUCARAMANGA"/>
    <s v="DISTRICOL LIFSTCAN"/>
    <s v="REDEBAN"/>
    <s v="FO-25-1316669"/>
    <d v="2025-08-01T11:27:00"/>
    <d v="2025-08-01T15:47:00"/>
    <m/>
    <s v="ROLLOS"/>
    <s v="ROLLOS"/>
    <s v="AGREGADOR"/>
    <s v="DISTRICOL"/>
    <s v="EJECUTADO_EXITOSO"/>
    <s v="EJECUTADO EXITOSO"/>
    <s v="01/08/2025 / SE VISITA COMERCIO SE ENTREGA ROLLOS EN SITIO "/>
    <s v="VISITA_TÉCNICA"/>
    <m/>
    <s v="TIPO I"/>
    <s v="TERRESTRE"/>
    <s v="HERRERA LUQUE SAUL JAVIER"/>
    <n v="1"/>
    <n v="35779.500569199998"/>
    <n v="0"/>
    <n v="35779.500569199998"/>
    <m/>
    <m/>
    <m/>
    <m/>
    <m/>
  </r>
  <r>
    <s v="BUCARAMANGA"/>
    <x v="2"/>
    <x v="2"/>
    <n v="68001"/>
    <n v="2536089"/>
    <n v="71257"/>
    <s v="ORDEN DE CAMBIO"/>
    <s v="SANTANDER"/>
    <s v="BUCARAMANGA"/>
    <s v="PTM BUCARAMANGA PAPELERIA Y MI"/>
    <s v="REDEBAN"/>
    <s v="FO-25-1314417"/>
    <d v="2025-07-31T17:45:00"/>
    <d v="2025-08-01T15:51:00"/>
    <m/>
    <s v="ROLLOS"/>
    <s v="ROLLOS"/>
    <s v="AGREGADOR"/>
    <s v="COMCARD - PTM"/>
    <s v="EJECUTADO_EXITOSO"/>
    <s v="EJECUTADO EXITOSO"/>
    <s v="01/08/2025 / SE REALIZA ENTREGA DE 60 ROLLOS CON VISITA NO SE MANIPULA TERMINAL "/>
    <s v="VISITA_TÉCNICA"/>
    <m/>
    <s v="TIPO I"/>
    <s v="TERRESTRE"/>
    <s v="REYES RAMIREZ DIEGO ALEXANDER"/>
    <n v="1"/>
    <n v="35779.500569199998"/>
    <n v="0"/>
    <n v="35779.500569199998"/>
    <m/>
    <m/>
    <m/>
    <m/>
    <m/>
  </r>
  <r>
    <s v="BOGOTA"/>
    <x v="3"/>
    <x v="4"/>
    <n v="11001"/>
    <n v="2535580"/>
    <n v="79534"/>
    <s v="ORDEN DE CAMBIO"/>
    <s v="CUNDINAMARCA"/>
    <s v="BOGOTA"/>
    <s v="BARRIO LA ESTANCIA BOGOTA 3"/>
    <s v="REDEBAN"/>
    <s v="FO-25-1313830"/>
    <d v="2025-07-31T16:40:00"/>
    <d v="2025-08-01T15:56:00"/>
    <m/>
    <s v="ROLLOS"/>
    <s v="ROLLOS"/>
    <s v="CB UNO A UNO"/>
    <s v="CB UNO A UNO"/>
    <s v="EJECUTADO_EXITOSO"/>
    <s v="EJECUTADO EXITOSO"/>
    <s v="01/08/2025 / DURANTE LA VISITA TECNICA SE REALIZA ENTREGA DE ROLLOS PARA DATÁFONO NO SE MANIPULAN EQUIPOS SIN NOVEDAD EN ENTREGA"/>
    <s v="VISITA_TÉCNICA"/>
    <m/>
    <s v="TIPO I"/>
    <s v="TERRESTRE"/>
    <s v="GALEANO SORIANO JUAN DAVID"/>
    <n v="1"/>
    <n v="35779.500569199998"/>
    <n v="0"/>
    <n v="35779.500569199998"/>
    <m/>
    <m/>
    <m/>
    <m/>
    <m/>
  </r>
  <r>
    <s v="CUCUTA"/>
    <x v="2"/>
    <x v="2"/>
    <n v="54001"/>
    <n v="2529990"/>
    <n v="60340"/>
    <s v="ORDEN DE CAMBIO"/>
    <s v="NORTE DE SANTANDER"/>
    <s v="CUCUTA"/>
    <s v="BARRIO SAN MIGUEL CUCUTA 7"/>
    <s v="REDEBAN"/>
    <s v="FO-25-1309028"/>
    <d v="2025-07-31T08:00:00"/>
    <d v="2025-08-01T15:58:00"/>
    <m/>
    <s v="ROLLOS"/>
    <s v="ROLLOS"/>
    <s v="CB UNO A UNO"/>
    <s v="CB UNO A UNO"/>
    <s v="EJECUTADO_EXITOSO"/>
    <s v="EJECUTADO EXITOSO"/>
    <s v="01/08/2025 / SE REALIZÓ VISITA AL COMERCIO Y SE HIZO ENTREGA DE 40 ROLLOS TODO OK "/>
    <s v="VISITA_TÉCNICA"/>
    <m/>
    <s v="TIPO I"/>
    <s v="TERRESTRE"/>
    <s v="MORA VEGA JEAMPIER"/>
    <n v="1"/>
    <n v="35779.500569199998"/>
    <n v="0"/>
    <n v="35779.500569199998"/>
    <m/>
    <m/>
    <m/>
    <m/>
    <m/>
  </r>
  <r>
    <s v="MONTERIA"/>
    <x v="4"/>
    <x v="5"/>
    <n v="23417"/>
    <n v="2529067"/>
    <n v="77626"/>
    <s v="ORDEN DE CAMBIO"/>
    <s v="CORDOBA"/>
    <s v="LORICA"/>
    <s v="BARRIO CAMPO ALEGRE LORICA 1"/>
    <s v="REDEBAN"/>
    <s v="FO-25-1307889"/>
    <d v="2025-07-30T15:53:00"/>
    <d v="2025-08-01T16:00:00"/>
    <m/>
    <s v="ROLLOS"/>
    <s v="ROLLOS"/>
    <s v="CB UNO A UNO"/>
    <s v="CB UNO A UNO"/>
    <s v="EJECUTADO_EXITOSO"/>
    <s v="EJECUTADO EXITOSO"/>
    <s v="01/08/2025 / SE VISITA SITIO, SE ENTREGAN 20 ROLLOS CON VISITA OK "/>
    <s v="VISITA_TÉCNICA"/>
    <m/>
    <s v="TIPO II"/>
    <s v="TERRESTRE"/>
    <s v="COGOLLO VERTEL EDER LUIS"/>
    <n v="1"/>
    <n v="67654.12000000001"/>
    <n v="0"/>
    <n v="67654.12000000001"/>
    <m/>
    <m/>
    <m/>
    <m/>
    <m/>
  </r>
  <r>
    <s v="CALI"/>
    <x v="0"/>
    <x v="3"/>
    <n v="19110"/>
    <n v="2524364"/>
    <n v="37308"/>
    <s v="ORDEN DE CAMBIO"/>
    <s v="CAUCA"/>
    <s v="BUENOS AIRES"/>
    <s v="BARRIO CENTRO BUENOS AIRES 1"/>
    <s v="REDEBAN"/>
    <s v="FO-25-1303581"/>
    <d v="2025-07-30T08:18:00"/>
    <d v="2025-08-01T16:01:00"/>
    <m/>
    <s v="ROLLOS"/>
    <s v="ROLLOS"/>
    <s v="CB UNO A UNO"/>
    <s v="CB UNO A UNO"/>
    <s v="EJECUTADO_EXITOSO"/>
    <s v="EJECUTADO EXITOSO"/>
    <s v="01/08/2025 / SE REALIZA ENTREGA DE 60 ROLLOS POR SOLICITUD DEL CLIENTE SE ENTREGA EN OTRA DIRECCIÓN POR LO TANTO NO HAY TIRILLA DE PRUEBAS "/>
    <s v="VISITA_TÉCNICA"/>
    <m/>
    <s v="TIPO II"/>
    <s v="TERRESTRE"/>
    <s v="HERRERA MONAR GEOVANNY"/>
    <n v="1"/>
    <n v="67654.12000000001"/>
    <n v="0"/>
    <n v="67654.12000000001"/>
    <m/>
    <m/>
    <m/>
    <m/>
    <m/>
  </r>
  <r>
    <s v="YOPAL"/>
    <x v="5"/>
    <x v="6"/>
    <n v="85250"/>
    <n v="2511279"/>
    <n v="78557"/>
    <s v="ORDEN DE CAMBIO"/>
    <s v="CASANARE"/>
    <s v="PAZ DE ARIPORO"/>
    <s v="BARRIO ONCE DE OCTUBRE PAZ DE"/>
    <s v="REDEBAN"/>
    <s v="FO-25-1293368"/>
    <d v="2025-07-28T09:43:00"/>
    <d v="2025-08-01T16:05:00"/>
    <m/>
    <s v="ROLLOS"/>
    <s v="ROLLOS"/>
    <s v="CB UNO A UNO"/>
    <s v="CB UNO A UNO"/>
    <s v="EJECUTADO_EXITOSO"/>
    <s v="EJECUTADO EXITOSO"/>
    <s v="01/08/2025 / EN COMUNICACIÓN CON LA SEÑORA LIGIA MOLANO AL NUMERO 3102162657, INDICA SE ENVIEN LOS ROLLOS POR SERVICIO DE TAXIS. RECIBIDO OK"/>
    <s v="ENVÍO"/>
    <m/>
    <s v="TIPO II"/>
    <s v="TERRESTRE"/>
    <s v="BERNAL ELAICA EDGAR ALEXIS"/>
    <n v="0"/>
    <n v="35779.500569199998"/>
    <n v="0"/>
    <n v="35779.500569199998"/>
    <m/>
    <m/>
    <m/>
    <m/>
    <m/>
  </r>
  <r>
    <s v="IBAGUE"/>
    <x v="5"/>
    <x v="6"/>
    <n v="73001"/>
    <n v="2533170"/>
    <n v="75021"/>
    <s v="ORDEN DE CAMBIO"/>
    <s v="TOLIMA"/>
    <s v="IBAGUE"/>
    <s v="PTM IBAGUE MUNDO CREATIVO LYL"/>
    <s v="REDEBAN"/>
    <s v="FO-25-1311561"/>
    <d v="2025-07-31T11:27:00"/>
    <d v="2025-08-01T16:07:00"/>
    <m/>
    <s v="ROLLOS"/>
    <s v="ROLLOS"/>
    <s v="AGREGADOR"/>
    <s v="COMCARD - PTM"/>
    <s v="EJECUTADO_EXITOSO"/>
    <s v="EJECUTADO EXITOSO"/>
    <s v="01/08/2025 / SE REALIZA ENTREGA DE 40 ROLLOS POR SOLICITUD DEL CLIENTE."/>
    <s v="VISITA_TÉCNICA"/>
    <m/>
    <s v="TIPO I"/>
    <s v="TERRESTRE"/>
    <s v="BARRAGAN TAFUR EDWIN ESTEBAN"/>
    <n v="1"/>
    <n v="35779.500569199998"/>
    <n v="0"/>
    <n v="35779.500569199998"/>
    <m/>
    <m/>
    <m/>
    <m/>
    <m/>
  </r>
  <r>
    <s v="CALI"/>
    <x v="0"/>
    <x v="3"/>
    <n v="76001"/>
    <n v="2538154"/>
    <n v="63182"/>
    <s v="ORDEN DE CAMBIO"/>
    <s v="VALLE DEL CAUCA"/>
    <s v="CALI"/>
    <s v="PAGAFACIL  CARRERA 15"/>
    <s v="REDEBAN"/>
    <s v="FO-25-1316323"/>
    <d v="2025-08-01T09:34:00"/>
    <d v="2025-08-01T16:11:00"/>
    <m/>
    <s v="ROLLOS"/>
    <s v="ROLLOS"/>
    <s v="ROBUSTO"/>
    <s v="PAGAFACIL"/>
    <s v="EJECUTADO_EXITOSO"/>
    <s v="EJECUTADO EXITOSO"/>
    <s v="01/08/2025 / SE ENTREGAN 160 ROLLOS A ESTER VASQUES"/>
    <s v="VISITA_TÉCNICA"/>
    <m/>
    <s v="TIPO I"/>
    <s v="TERRESTRE"/>
    <s v="CUERO RUIZ JHONNY"/>
    <n v="1"/>
    <n v="35779.500569199998"/>
    <n v="0"/>
    <n v="35779.500569199998"/>
    <m/>
    <m/>
    <m/>
    <m/>
    <m/>
  </r>
  <r>
    <s v="BOGOTA"/>
    <x v="3"/>
    <x v="4"/>
    <n v="11001"/>
    <n v="2529662"/>
    <n v="31639"/>
    <s v="ORDEN DE CAMBIO"/>
    <s v="CUNDINAMARCA"/>
    <s v="BOGOTA"/>
    <s v="BARRIO CANDELARIA BOGOTA"/>
    <s v="REDEBAN"/>
    <s v="FO-25-1308312"/>
    <d v="2025-07-30T16:44:00"/>
    <d v="2025-08-01T16:13:00"/>
    <m/>
    <s v="ROLLOS"/>
    <s v="ROLLOS"/>
    <s v="CB UNO A UNO"/>
    <s v="CB UNO A UNO"/>
    <s v="EJECUTADO_EXITOSO"/>
    <s v="EJECUTADO EXITOSO"/>
    <s v="01/08/2025 / DURANTE LA VISITA TECNICA SE REALIZA ENTREGA DE ROLLOS PARA DATÁFONO NO SE MANIPULAN EQUIPOS SIN NOVEDAD EN ENTREGA"/>
    <s v="VISITA_TÉCNICA"/>
    <m/>
    <s v="TIPO I"/>
    <s v="TERRESTRE"/>
    <s v="GALEANO SORIANO JUAN DAVID"/>
    <n v="1"/>
    <n v="35779.500569199998"/>
    <n v="0"/>
    <n v="35779.500569199998"/>
    <m/>
    <m/>
    <m/>
    <m/>
    <m/>
  </r>
  <r>
    <s v="MEDELLIN"/>
    <x v="1"/>
    <x v="1"/>
    <n v="5376"/>
    <n v="2521037"/>
    <n v="79331"/>
    <s v="ORDEN DE CAMBIO"/>
    <s v="ANTIOQUIA"/>
    <s v="LA CEJA"/>
    <s v="BARRIO LA CEJA LA CEJA 10"/>
    <s v="REDEBAN"/>
    <s v="FO-25-1301679"/>
    <d v="2025-07-29T12:38:00"/>
    <d v="2025-08-01T16:16:00"/>
    <m/>
    <s v="ROLLOS"/>
    <s v="ROLLOS"/>
    <s v="CB UNO A UNO"/>
    <s v="CB UNO A UNO"/>
    <s v="EJECUTADO_EXITOSO"/>
    <s v="EJECUTADO EXITOSO"/>
    <s v="01/08/2025 / SE REALIZA ENTREGA DE ROLLOS"/>
    <s v="VISITA_TÉCNICA"/>
    <m/>
    <s v="TIPO II"/>
    <s v="TERRESTRE"/>
    <s v="HERNANDEZ CHAVARRIA JUAN CAMILO"/>
    <n v="1"/>
    <n v="67654.12000000001"/>
    <n v="0"/>
    <n v="67654.12000000001"/>
    <m/>
    <m/>
    <m/>
    <m/>
    <m/>
  </r>
  <r>
    <s v="YOPAL"/>
    <x v="5"/>
    <x v="6"/>
    <n v="85001"/>
    <n v="2532494"/>
    <n v="76523"/>
    <s v="ORDEN DE CAMBIO"/>
    <s v="CASANARE"/>
    <s v="YOPAL"/>
    <s v="BARRIO PRIMERO DE MAYO YOPAL"/>
    <s v="REDEBAN"/>
    <s v="FO-25-1310937"/>
    <d v="2025-07-31T10:44:00"/>
    <d v="2025-08-01T16:32:00"/>
    <m/>
    <s v="ROLLOS"/>
    <s v="ROLLOS"/>
    <s v="CB UNO A UNO"/>
    <s v="CB UNO A UNO"/>
    <s v="EJECUTADO_EXITOSO"/>
    <s v="EJECUTADO EXITOSO"/>
    <s v="01/08/2025 / EN COMUNICACIÓN CON EL SEÑOR HENRY AVELLA AL NÚMERO 3133430143,  SE ENVIAN ROLLOS. RECIBIDO OK."/>
    <s v="ENVÍO"/>
    <m/>
    <s v="TIPO I"/>
    <s v="TERRESTRE"/>
    <s v="BERNAL ELAICA EDGAR ALEXIS"/>
    <n v="0"/>
    <n v="35779.500569199998"/>
    <n v="0"/>
    <n v="35779.500569199998"/>
    <m/>
    <m/>
    <m/>
    <m/>
    <m/>
  </r>
  <r>
    <s v="BUCARAMANGA"/>
    <x v="2"/>
    <x v="2"/>
    <n v="68615"/>
    <n v="2517980"/>
    <n v="61459"/>
    <s v="ORDEN DE CAMBIO"/>
    <s v="SANTANDER"/>
    <s v="RIONEGRO"/>
    <s v="BARRIO PAPAYAL RIONEGRO"/>
    <s v="REDEBAN"/>
    <s v="FO-25-1298816"/>
    <d v="2025-07-29T08:42:00"/>
    <d v="2025-08-01T16:45:00"/>
    <m/>
    <s v="ROLLOS"/>
    <s v="ROLLOS"/>
    <s v="CB UNO A UNO"/>
    <s v="CB UNO A UNO"/>
    <s v="EJECUTADO_EXITOSO"/>
    <s v="EJECUTADO EXITOSO"/>
    <s v="01/08/2025 / SE HACE ENVÍO DE 40 ROLLOS POR CARRO Q CLIENTE INDICA,CLIENTE CONFIRMA RECIBIDO"/>
    <s v="ENVÍO"/>
    <m/>
    <s v="TIPO II"/>
    <s v="TERRESTRE"/>
    <s v="GELVEZ MOGOLLON JOSE ELISEO"/>
    <n v="0"/>
    <n v="35779.500569199998"/>
    <n v="0"/>
    <n v="35779.500569199998"/>
    <m/>
    <m/>
    <m/>
    <m/>
    <m/>
  </r>
  <r>
    <s v="BOGOTA"/>
    <x v="3"/>
    <x v="4"/>
    <n v="25754"/>
    <n v="2534963"/>
    <n v="32985"/>
    <s v="ORDEN DE CAMBIO"/>
    <s v="CUNDINAMARCA"/>
    <s v="SOACHA"/>
    <s v="BARRIO LEON XIII SOACHA 1"/>
    <s v="REDEBAN"/>
    <s v="FO-25-1313836"/>
    <d v="2025-07-31T15:34:00"/>
    <d v="2025-08-01T16:47:00"/>
    <m/>
    <s v="ROLLOS"/>
    <s v="ROLLOS"/>
    <s v="CB UNO A UNO"/>
    <s v="CB UNO A UNO"/>
    <s v="EJECUTADO_EXITOSO"/>
    <s v="EJECUTADO EXITOSO"/>
    <s v="01/08/2025 / SE REALIZA VISITA DE CAMPO DONDE SE ENTREGA 20 ROLLOS NO SE MANIPULA EQUIPOS."/>
    <s v="VISITA_TÉCNICA"/>
    <m/>
    <s v="TIPO I"/>
    <s v="TERRESTRE"/>
    <s v="LOZADA ROJAS CHRISTIAN ANDRES"/>
    <n v="1"/>
    <n v="35779.500569199998"/>
    <n v="0"/>
    <n v="35779.500569199998"/>
    <m/>
    <m/>
    <m/>
    <m/>
    <m/>
  </r>
  <r>
    <s v="MEDELLIN"/>
    <x v="1"/>
    <x v="1"/>
    <n v="5318"/>
    <n v="2527200"/>
    <n v="60885"/>
    <s v="ORDEN DE CAMBIO"/>
    <s v="ANTIOQUIA"/>
    <s v="GUARNE"/>
    <s v="PTM GUARNE TIENDA CUATRO ESQU"/>
    <s v="REDEBAN"/>
    <s v="FO-25-1305641"/>
    <d v="2025-07-30T11:42:00"/>
    <d v="2025-08-01T16:54:00"/>
    <m/>
    <s v="ROLLOS"/>
    <s v="ROLLOS"/>
    <s v="AGREGADOR"/>
    <s v="COMCARD - PTM"/>
    <s v="EJECUTADO_EXITOSO"/>
    <s v="EJECUTADO EXITOSO"/>
    <s v="01/08/2025 / SE ENVÍA ROLLOS CON CONDUCTOR, USUARIO CONFIRMA RECIBIDO "/>
    <s v="ENVÍO"/>
    <m/>
    <s v="TIPO II"/>
    <s v="TERRESTRE"/>
    <s v="DIAZ ZABALA FRANCIS DUBAN"/>
    <n v="0"/>
    <n v="35779.500569199998"/>
    <n v="0"/>
    <n v="35779.500569199998"/>
    <m/>
    <m/>
    <m/>
    <m/>
    <m/>
  </r>
  <r>
    <s v="CUCUTA"/>
    <x v="2"/>
    <x v="2"/>
    <n v="54810"/>
    <n v="2516936"/>
    <n v="60596"/>
    <s v="ORDEN DE CAMBIO"/>
    <s v="NORTE DE SANTANDER"/>
    <s v="TIBU"/>
    <s v="BARRIO FUERA DEL MUNICIPIO DE"/>
    <s v="REDEBAN"/>
    <s v="FO-25-1312066"/>
    <d v="2025-07-29T08:00:00"/>
    <d v="2025-08-01T17:01:00"/>
    <m/>
    <s v="ROLLOS"/>
    <s v="ROLLOS"/>
    <s v="CB UNO A UNO"/>
    <s v="CB UNO A UNO"/>
    <s v="EJECUTADO_EXITOSO"/>
    <s v="EJECUTADO EXITOSO"/>
    <s v="01/08/2025 / SE ENTREGAN 20 ROLLOS EN DIRECCION INDICADA POR EL CLIENTE"/>
    <s v="VISITA_TÉCNICA"/>
    <m/>
    <s v="TIPO IV ESPECIAL"/>
    <s v="TERRESTRE"/>
    <s v="NARANJO AFANADOR RUBEN JESUS"/>
    <n v="1"/>
    <n v="35779.500569199998"/>
    <n v="0"/>
    <n v="35779.500569199998"/>
    <m/>
    <m/>
    <m/>
    <m/>
    <m/>
  </r>
  <r>
    <s v="IBAGUE"/>
    <x v="5"/>
    <x v="6"/>
    <n v="73001"/>
    <n v="2539453"/>
    <n v="66937"/>
    <s v="ORDEN DE CAMBIO"/>
    <s v="TOLIMA"/>
    <s v="IBAGUE"/>
    <s v="BARRIO URBANIZACION MODELIA I"/>
    <s v="REDEBAN"/>
    <s v="FO-25-1316420"/>
    <d v="2025-08-01T11:17:00"/>
    <d v="2025-08-01T17:08:00"/>
    <m/>
    <s v="ROLLOS"/>
    <s v="ROLLOS"/>
    <s v="CB UNO A UNO"/>
    <s v="CB UNO A UNO"/>
    <s v="EJECUTADO_EXITOSO"/>
    <s v="EJECUTADO EXITOSO"/>
    <s v="01/08/2025 / SE REALIZA LA ENTREGA DE 40 ROLLOS EN DIRECCIÓN INDICADA"/>
    <s v="VISITA_TÉCNICA"/>
    <m/>
    <s v="TIPO I"/>
    <s v="TERRESTRE"/>
    <s v="GUTIERREZ  CAMILO ANDRES"/>
    <n v="1"/>
    <n v="35779.500569199998"/>
    <n v="0"/>
    <n v="35779.500569199998"/>
    <m/>
    <m/>
    <m/>
    <m/>
    <m/>
  </r>
  <r>
    <s v="BARRANQUILLA"/>
    <x v="4"/>
    <x v="5"/>
    <n v="8001"/>
    <n v="2525654"/>
    <n v="67792"/>
    <s v="ORDEN DE CAMBIO"/>
    <s v="ATLANTICO"/>
    <s v="BARRANQUILLA"/>
    <s v="BARRIO CENTRO BARRANQUILLA 46"/>
    <s v="REDEBAN"/>
    <s v="FO-25-1304782"/>
    <d v="2025-07-30T09:54:00"/>
    <d v="2025-08-01T17:18:00"/>
    <m/>
    <s v="ROLLOS"/>
    <s v="ROLLOS"/>
    <s v="CB UNO A UNO"/>
    <s v="CB UNO A UNO"/>
    <s v="EJECUTADO_EXITOSO"/>
    <s v="EJECUTADO EXITOSO"/>
    <s v="01/08/2025 / SE REALIZA VISITA TÉCNICA PARA LA ENTREGA DE ROLLOS DE REDEBAN 40"/>
    <s v="VISITA_TÉCNICA"/>
    <m/>
    <s v="TIPO I"/>
    <s v="TERRESTRE"/>
    <s v="MEZA MARTINEZ LUIS MATEO"/>
    <n v="1"/>
    <n v="35779.500569199998"/>
    <n v="0"/>
    <n v="35779.500569199998"/>
    <m/>
    <m/>
    <m/>
    <m/>
    <m/>
  </r>
  <r>
    <s v="BARRANQUILLA"/>
    <x v="4"/>
    <x v="5"/>
    <n v="8001"/>
    <n v="2528993"/>
    <n v="77514"/>
    <s v="ORDEN DE CAMBIO"/>
    <s v="ATLANTICO"/>
    <s v="BARRANQUILLA"/>
    <s v="BARRIO CENTRO BARRANQUILLA  52"/>
    <s v="REDEBAN"/>
    <s v="FO-25-1307882"/>
    <d v="2025-07-30T15:56:00"/>
    <d v="2025-08-01T17:25:00"/>
    <m/>
    <s v="ROLLOS"/>
    <s v="ROLLOS"/>
    <s v="CB UNO A UNO"/>
    <s v="CB UNO A UNO"/>
    <s v="EJECUTADO_EXITOSO"/>
    <s v="EJECUTADO EXITOSO"/>
    <s v="01/08/2025 / SE REALIZA VISITA TÉCNICA PARA LA ENTREGA DE ROLLOS DE REDEBAN 70"/>
    <s v="VISITA_TÉCNICA"/>
    <m/>
    <s v="TIPO I"/>
    <s v="TERRESTRE"/>
    <s v="MEZA MARTINEZ LUIS MATEO"/>
    <n v="1"/>
    <n v="35779.500569199998"/>
    <n v="0"/>
    <n v="35779.500569199998"/>
    <m/>
    <m/>
    <m/>
    <m/>
    <m/>
  </r>
  <r>
    <s v="IBAGUE"/>
    <x v="5"/>
    <x v="6"/>
    <n v="73001"/>
    <n v="2536095"/>
    <n v="80154"/>
    <s v="ORDEN DE CAMBIO"/>
    <s v="TOLIMA"/>
    <s v="IBAGUE"/>
    <s v="BARRIO URB LA ESPERANZA IBAGUE"/>
    <s v="REDEBAN"/>
    <s v="FO-25-1314415"/>
    <d v="2025-07-31T17:51:00"/>
    <d v="2025-08-01T21:28:00"/>
    <m/>
    <s v="ROLLOS"/>
    <s v="ROLLOS"/>
    <s v="CB UNO A UNO"/>
    <s v="CB UNO A UNO"/>
    <s v="EJECUTADO_EXITOSO"/>
    <s v="EJECUTADO EXITOSO"/>
    <s v="01/08/2025 / SE REALIZA LA ENTREGA DE 20 ROLLOS EN DIRECCIÓN INDICADA"/>
    <s v="VISITA_TÉCNICA"/>
    <m/>
    <s v="TIPO I"/>
    <s v="TERRESTRE"/>
    <s v="GUTIERREZ  CAMILO ANDRES"/>
    <n v="1"/>
    <n v="35779.500569199998"/>
    <n v="0"/>
    <n v="35779.500569199998"/>
    <m/>
    <m/>
    <m/>
    <m/>
    <m/>
  </r>
  <r>
    <s v="BUCARAMANGA"/>
    <x v="2"/>
    <x v="2"/>
    <n v="68276"/>
    <n v="2533567"/>
    <n v="57072"/>
    <s v="ORDEN DE CAMBIO"/>
    <s v="SANTANDER"/>
    <s v="FLORIDABLANCA"/>
    <s v="PTM FLORIDABLANCA MISCELANEA Y"/>
    <s v="REDEBAN"/>
    <s v="FO-25-1311598"/>
    <d v="2025-07-31T12:06:00"/>
    <d v="2025-08-01T21:34:00"/>
    <m/>
    <s v="ROLLOS"/>
    <s v="ROLLOS"/>
    <s v="AGREGADOR"/>
    <s v="COMCARD - PTM"/>
    <s v="EJECUTADO_EXITOSO"/>
    <s v="EJECUTADO EXITOSO"/>
    <s v="01/08/2025 / SE HACE PRESENCIA EN COMERCIO SE ENCUENTRA CERRADO SE CONTACTA AL CLIENTE AL NÚMERO 3112741323 SOLICITA QUE SE LE DEJEN EN EL LOCAL DE AL LADO"/>
    <s v="VISITA_TÉCNICA"/>
    <m/>
    <s v="TIPO I"/>
    <s v="TERRESTRE"/>
    <s v="ORTEBARRERAGA MARLON STWAR"/>
    <n v="1"/>
    <n v="35779.500569199998"/>
    <n v="0"/>
    <n v="35779.500569199998"/>
    <m/>
    <m/>
    <m/>
    <m/>
    <m/>
  </r>
  <r>
    <s v="BUCARAMANGA"/>
    <x v="2"/>
    <x v="2"/>
    <n v="68276"/>
    <n v="2533157"/>
    <n v="43714"/>
    <s v="ORDEN DE CAMBIO"/>
    <s v="SANTANDER"/>
    <s v="FLORIDABLANCA"/>
    <s v="DISTRICOL CANDELARIA USECHE AR"/>
    <s v="REDEBAN"/>
    <s v="FO-25-1311563"/>
    <d v="2025-07-31T11:26:00"/>
    <d v="2025-08-01T21:46:00"/>
    <m/>
    <s v="ROLLOS"/>
    <s v="ROLLOS"/>
    <s v="AGREGADOR"/>
    <s v="DISTRICOL"/>
    <s v="EJECUTADO_EXITOSO"/>
    <s v="EJECUTADO EXITOSO"/>
    <s v="01/08/2025 / SE HACE PRESENCIA EN COMERCIO SE REALIZA ENTREGA DE 20 ROLLOS"/>
    <s v="VISITA_TÉCNICA"/>
    <m/>
    <s v="TIPO I"/>
    <s v="TERRESTRE"/>
    <s v="ORTEBARRERAGA MARLON STWAR"/>
    <n v="1"/>
    <n v="35779.500569199998"/>
    <n v="0"/>
    <n v="35779.500569199998"/>
    <m/>
    <m/>
    <m/>
    <m/>
    <m/>
  </r>
  <r>
    <s v="BUCARAMANGA"/>
    <x v="2"/>
    <x v="2"/>
    <n v="68307"/>
    <n v="2535373"/>
    <n v="58354"/>
    <s v="ORDEN DE CAMBIO"/>
    <s v="SANTANDER"/>
    <s v="GIRON"/>
    <s v="BARRIO CHOCOA GIRON"/>
    <s v="REDEBAN"/>
    <s v="FO-25-1313833"/>
    <d v="2025-07-31T16:07:00"/>
    <d v="2025-08-01T21:53:00"/>
    <m/>
    <s v="ROLLOS"/>
    <s v="ROLLOS"/>
    <s v="CB UNO A UNO"/>
    <s v="CB UNO A UNO"/>
    <s v="EJECUTADO_EXITOSO"/>
    <s v="EJECUTADO EXITOSO"/>
    <s v="01/08/2025 / SE REALIZA ENTREGA DE 30 ROLLOS PARA DATAFONO "/>
    <s v="VISITA_TÉCNICA"/>
    <m/>
    <s v="TIPO I"/>
    <s v="TERRESTRE"/>
    <s v="PEÑA DIAZ IVAN YESID"/>
    <n v="1"/>
    <n v="35779.500569199998"/>
    <n v="0"/>
    <n v="35779.500569199998"/>
    <m/>
    <m/>
    <m/>
    <m/>
    <m/>
  </r>
  <r>
    <s v="BARRANQUILLA"/>
    <x v="4"/>
    <x v="5"/>
    <n v="8001"/>
    <n v="2510670"/>
    <n v="78944"/>
    <s v="ORDEN DE CAMBIO"/>
    <s v="ATLANTICO"/>
    <s v="BARRANQUILLA"/>
    <s v="BARRIO CARRIZAL BARRANQUILLA 1"/>
    <s v="REDEBAN"/>
    <s v="FO-25-1293094"/>
    <d v="2025-07-28T09:10:00"/>
    <d v="2025-08-02T07:30:00"/>
    <m/>
    <s v="ROLLOS"/>
    <s v="ROLLOS"/>
    <s v="CB UNO A UNO"/>
    <s v="CB UNO A UNO"/>
    <s v="EJECUTADO_EXITOSO"/>
    <s v="EJECUTADO EXITOSO"/>
    <s v="02/08/2025 / SE REALIZA VISITA TÉCNICA PARA LA ENTREGA DE ROLLOS DE REDEBAN 40"/>
    <s v="VISITA_TÉCNICA"/>
    <m/>
    <s v="TIPO I"/>
    <s v="TERRESTRE"/>
    <s v="MEZA MARTINEZ LUIS MATEO"/>
    <n v="1"/>
    <n v="35779.500569199998"/>
    <n v="0"/>
    <n v="35779.500569199998"/>
    <m/>
    <m/>
    <m/>
    <m/>
    <m/>
  </r>
  <r>
    <s v="BUCARAMANGA"/>
    <x v="2"/>
    <x v="2"/>
    <n v="68276"/>
    <n v="2542296"/>
    <n v="76133"/>
    <s v="ORDEN DE CAMBIO"/>
    <s v="SANTANDER"/>
    <s v="FLORIDABLANCA"/>
    <s v="BARRIO CASCO ANTIGUO FLORIDABL"/>
    <s v="REDEBAN"/>
    <s v="FO-25-1318847"/>
    <d v="2025-08-02T09:00:00"/>
    <d v="2025-08-02T09:51:00"/>
    <m/>
    <s v="ROLLOS"/>
    <s v="ROLLOS"/>
    <s v="CB UNO A UNO"/>
    <s v="CB UNO A UNO"/>
    <s v="EJECUTADO_EXITOSO"/>
    <s v="EJECUTADO EXITOSO"/>
    <s v="02/08/2025 / ENTREGA DE 80 ROLLOS PARA DATAFONO "/>
    <s v="VISITA_TÉCNICA"/>
    <m/>
    <s v="TIPO I"/>
    <s v="TERRESTRE"/>
    <s v="PEÑA DIAZ IVAN YESID"/>
    <n v="1"/>
    <n v="35779.500569199998"/>
    <n v="0"/>
    <n v="35779.500569199998"/>
    <m/>
    <m/>
    <m/>
    <m/>
    <m/>
  </r>
  <r>
    <s v="BUCARAMANGA"/>
    <x v="2"/>
    <x v="2"/>
    <n v="68307"/>
    <n v="2541553"/>
    <n v="27179"/>
    <s v="ORDEN DE CAMBIO"/>
    <s v="SANTANDER"/>
    <s v="GIRON"/>
    <s v="CHIMITA GIRON I SANTANDER"/>
    <s v="REDEBAN"/>
    <s v="FO-25-1318178"/>
    <d v="2025-08-01T15:44:00"/>
    <d v="2025-08-02T10:13:00"/>
    <m/>
    <s v="ROLLOS"/>
    <s v="ROLLOS"/>
    <s v="CB UNO A UNO"/>
    <s v="CB UNO A UNO"/>
    <s v="EJECUTADO_EXITOSO"/>
    <s v="EJECUTADO EXITOSO"/>
    <s v="02/08/2025 / SE REALIZA VISITA A COMERCIO Y SE ENTREGAN 60 ROLLOS CON VISITA. "/>
    <s v="VISITA_TÉCNICA"/>
    <m/>
    <s v="TIPO I"/>
    <s v="TERRESTRE"/>
    <s v="SANTOS GONZALEZ JOHAN FABIAN"/>
    <n v="1"/>
    <n v="35779.500569199998"/>
    <n v="0"/>
    <n v="35779.500569199998"/>
    <m/>
    <m/>
    <m/>
    <m/>
    <m/>
  </r>
  <r>
    <s v="TUNJA"/>
    <x v="2"/>
    <x v="2"/>
    <n v="15001"/>
    <n v="2542430"/>
    <n v="79150"/>
    <s v="ORDEN DE CAMBIO"/>
    <s v="BOYACA"/>
    <s v="TUNJA"/>
    <s v="BARRIO LIBERTADOR TUNJA 2"/>
    <s v="REDEBAN"/>
    <s v="FO-25-1318855"/>
    <d v="2025-08-01T17:24:00"/>
    <d v="2025-08-02T10:30:00"/>
    <m/>
    <s v="ROLLOS"/>
    <s v="ROLLOS"/>
    <s v="CB UNO A UNO"/>
    <s v="CB UNO A UNO"/>
    <s v="EJECUTADO_EXITOSO"/>
    <s v="EJECUTADO EXITOSO"/>
    <s v="02/08/2025 / SE REALIZA ENTREGA DE 20 ROLLOS CON VISITA "/>
    <s v="VISITA_TÉCNICA"/>
    <m/>
    <s v="TIPO I"/>
    <s v="TERRESTRE"/>
    <s v="RODRIGUEZ MURCIA YERSON IVAN"/>
    <n v="1"/>
    <n v="35779.500569199998"/>
    <n v="0"/>
    <n v="35779.500569199998"/>
    <m/>
    <m/>
    <m/>
    <m/>
    <m/>
  </r>
  <r>
    <s v="BUCARAMANGA"/>
    <x v="2"/>
    <x v="2"/>
    <n v="68547"/>
    <n v="2541330"/>
    <n v="78715"/>
    <s v="ORDEN DE CAMBIO"/>
    <s v="SANTANDER"/>
    <s v="PIEDECUESTA"/>
    <s v="PTM FLORIDABLANCA FERRETERIA Y"/>
    <s v="REDEBAN"/>
    <s v="FO-25-1318208"/>
    <d v="2025-08-01T15:12:00"/>
    <d v="2025-08-02T10:34:00"/>
    <m/>
    <s v="ROLLOS"/>
    <s v="ROLLOS"/>
    <s v="AGREGADOR"/>
    <s v="COMCARD - PTM"/>
    <s v="EJECUTADO_EXITOSO"/>
    <s v="EJECUTADO EXITOSO"/>
    <s v="02/08/2025 / SE VISITA COMERCIO SE REALIZA LA ENTREGA DE 20 ROLLOS RBM CB OPERATIVO "/>
    <s v="VISITA_TÉCNICA"/>
    <m/>
    <s v="TIPO II"/>
    <s v="TERRESTRE"/>
    <s v="BARAJAS BERMUDEZ YAHIR MAURICIO"/>
    <n v="1"/>
    <n v="67654.12000000001"/>
    <n v="0"/>
    <n v="67654.12000000001"/>
    <m/>
    <m/>
    <m/>
    <m/>
    <m/>
  </r>
  <r>
    <s v="BUCARAMANGA"/>
    <x v="2"/>
    <x v="2"/>
    <n v="68276"/>
    <n v="2542087"/>
    <n v="46724"/>
    <s v="ORDEN DE CAMBIO"/>
    <s v="SANTANDER"/>
    <s v="FLORIDABLANCA"/>
    <s v="DISTRICOL VARIEDADES LAVI"/>
    <s v="REDEBAN"/>
    <s v="FO-25-1318861"/>
    <d v="2025-08-01T17:00:00"/>
    <d v="2025-08-02T10:38:00"/>
    <m/>
    <s v="ROLLOS"/>
    <s v="ROLLOS"/>
    <s v="AGREGADOR"/>
    <s v="DISTRICOL"/>
    <s v="EJECUTADO_EXITOSO"/>
    <s v="EJECUTADO EXITOSO"/>
    <s v="02/08/2025 / ENTREGA DE 40 ROLLOS PARA DATAFONO "/>
    <s v="VISITA_TÉCNICA"/>
    <m/>
    <s v="TIPO I"/>
    <s v="TERRESTRE"/>
    <s v="PEÑA DIAZ IVAN YESID"/>
    <n v="1"/>
    <n v="35779.500569199998"/>
    <n v="0"/>
    <n v="35779.500569199998"/>
    <m/>
    <m/>
    <m/>
    <m/>
    <m/>
  </r>
  <r>
    <s v="VALLEDUPAR"/>
    <x v="4"/>
    <x v="5"/>
    <n v="20001"/>
    <n v="2540475"/>
    <n v="75459"/>
    <s v="ORDEN DE CAMBIO"/>
    <s v="CESAR"/>
    <s v="VALLEDUPAR"/>
    <s v="BARRIO LA GRANJA VALLEDUPAR 10"/>
    <s v="REDEBAN"/>
    <s v="FO-25-1317451"/>
    <d v="2025-08-01T13:30:00"/>
    <d v="2025-08-02T10:47:00"/>
    <m/>
    <s v="ROLLOS"/>
    <s v="ROLLOS"/>
    <s v="CB UNO A UNO"/>
    <s v="CB UNO A UNO"/>
    <s v="EJECUTADO_EXITOSO"/>
    <s v="EJECUTADO EXITOSO"/>
    <s v="02/08/2025 / SE REALIZA ENTREGA DE 10 ROLLOS EN SITIO "/>
    <s v="VISITA_TÉCNICA"/>
    <m/>
    <s v="TIPO I"/>
    <s v="TERRESTRE"/>
    <s v="MONTES DIAZ JOHN FRED"/>
    <n v="1"/>
    <n v="35779.500569199998"/>
    <n v="0"/>
    <n v="35779.500569199998"/>
    <m/>
    <m/>
    <m/>
    <m/>
    <m/>
  </r>
  <r>
    <s v="IBAGUE"/>
    <x v="5"/>
    <x v="6"/>
    <n v="73001"/>
    <n v="2540729"/>
    <n v="78298"/>
    <s v="ORDEN DE CAMBIO"/>
    <s v="TOLIMA"/>
    <s v="IBAGUE"/>
    <s v="BARRIO ALTOS DE GUALANDAY IBAGUE"/>
    <s v="REDEBAN"/>
    <s v="FO-25-1317439"/>
    <d v="2025-08-01T14:06:00"/>
    <d v="2025-08-02T10:50:00"/>
    <m/>
    <s v="ROLLOS"/>
    <s v="ROLLOS"/>
    <s v="CB UNO A UNO"/>
    <s v="CB UNO A UNO"/>
    <s v="EJECUTADO_EXITOSO"/>
    <s v="EJECUTADO EXITOSO"/>
    <s v="02/08/2025 / SE REALIZA LA ENTREGA DE 10 ROLLOS EN DIRECCIÓN INDICADA "/>
    <s v="VISITA_TÉCNICA"/>
    <m/>
    <s v="TIPO I"/>
    <s v="TERRESTRE"/>
    <s v="GUTIERREZ  CAMILO ANDRES"/>
    <n v="1"/>
    <n v="35779.500569199998"/>
    <n v="0"/>
    <n v="35779.500569199998"/>
    <m/>
    <m/>
    <m/>
    <m/>
    <m/>
  </r>
  <r>
    <s v="PASTO"/>
    <x v="0"/>
    <x v="3"/>
    <n v="52480"/>
    <n v="2539606"/>
    <n v="26150"/>
    <s v="ORDEN DE CAMBIO"/>
    <s v="NARIÑO"/>
    <s v="NARIÑO"/>
    <s v="BARRIO SAN FRANCISCO NARINO"/>
    <s v="REDEBAN"/>
    <s v="FO-25-1316413"/>
    <d v="2025-08-01T11:21:00"/>
    <d v="2025-08-02T10:50:00"/>
    <m/>
    <s v="ROLLOS"/>
    <s v="ROLLOS"/>
    <s v="CB UNO A UNO"/>
    <s v="CB UNO A UNO"/>
    <s v="EJECUTADO_EXITOSO"/>
    <s v="EJECUTADO EXITOSO"/>
    <s v="02/08/2025 / SE REALIZA ENVÍO DE 40 ROLLOS A LA DIRECCIÓN INDICADA POR EL CLIENTE. SE ENVÍA GUÍA AL CLIENTE. ENVÍO EXITOSO"/>
    <s v="ENVÍO"/>
    <m/>
    <s v="TIPO II"/>
    <s v="TERRESTRE"/>
    <s v="CASTILLO HERRERA ALEX RICARDO"/>
    <n v="0"/>
    <n v="35779.500569199998"/>
    <n v="0"/>
    <n v="35779.500569199998"/>
    <m/>
    <m/>
    <m/>
    <m/>
    <m/>
  </r>
  <r>
    <s v="BOGOTA"/>
    <x v="3"/>
    <x v="4"/>
    <n v="25754"/>
    <n v="2540051"/>
    <n v="79017"/>
    <s v="ORDEN DE CAMBIO"/>
    <s v="CUNDINAMARCA"/>
    <s v="SOACHA"/>
    <s v="PTM SOACHA VARIEDADES SARALUCI"/>
    <s v="REDEBAN"/>
    <s v="FO-25-1316937"/>
    <d v="2025-08-01T12:13:00"/>
    <d v="2025-08-02T10:54:00"/>
    <m/>
    <s v="ROLLOS"/>
    <s v="ROLLOS"/>
    <s v="AGREGADOR"/>
    <s v="COMCARD - PTM"/>
    <s v="EJECUTADO_CANCELADO"/>
    <s v="CB CERRADO - DESOCUPADO"/>
    <s v="02/08/2025 / SE LLEGA A DIRECCIÓN PARA ENTREGA DE ROLLOS ENCONTRANDO CERRADO, SE INTENTA CONTACTO AL NÚMERO 3222580967 SIN ÉXITO SE DEJA REGISTRO FOTOGRÁFICO"/>
    <s v="VISITA_TÉCNICA"/>
    <m/>
    <s v="TIPO I"/>
    <s v="TERRESTRE"/>
    <s v="BUSTOS MORA DIEGO MANUEL"/>
    <n v="1"/>
    <n v="35779.500569199998"/>
    <n v="0"/>
    <n v="35779.500569199998"/>
    <m/>
    <m/>
    <m/>
    <m/>
    <m/>
  </r>
  <r>
    <s v="BOGOTA"/>
    <x v="3"/>
    <x v="4"/>
    <n v="11001"/>
    <n v="2538215"/>
    <n v="45625"/>
    <s v="ORDEN DE CAMBIO"/>
    <s v="CUNDINAMARCA"/>
    <s v="BOGOTA"/>
    <s v="BARRIO SANTA HELENITA BOGOTA 1"/>
    <s v="REDEBAN"/>
    <s v="FO-25-1316315"/>
    <d v="2025-08-01T09:37:00"/>
    <d v="2025-08-02T11:03:00"/>
    <m/>
    <s v="ROLLOS"/>
    <s v="ROLLOS"/>
    <s v="CB UNO A UNO"/>
    <s v="CB UNO A UNO"/>
    <s v="EJECUTADO_EXITOSO"/>
    <s v="EJECUTADO EXITOSO"/>
    <s v="02/08/2025 / SE REALIZA ENTREGA DE 150 ROLLOS "/>
    <s v="VISITA_TÉCNICA"/>
    <m/>
    <s v="TIPO I"/>
    <s v="TERRESTRE"/>
    <s v="MURCIA HERNANDEZ HARVEY IGNACIO"/>
    <n v="1"/>
    <n v="35779.500569199998"/>
    <n v="0"/>
    <n v="35779.500569199998"/>
    <m/>
    <m/>
    <m/>
    <m/>
    <m/>
  </r>
  <r>
    <s v="MONTERIA"/>
    <x v="4"/>
    <x v="5"/>
    <n v="23001"/>
    <n v="2541864"/>
    <n v="78879"/>
    <s v="ORDEN DE CAMBIO"/>
    <s v="CORDOBA"/>
    <s v="MONTERIA"/>
    <s v="BARRIO RANCHO GRANDE MONTERIA"/>
    <s v="REDEBAN"/>
    <s v="FO-25-1318412"/>
    <d v="2025-08-01T16:13:00"/>
    <d v="2025-08-02T11:16:00"/>
    <m/>
    <s v="ROLLOS"/>
    <s v="ROLLOS"/>
    <s v="CB UNO A UNO"/>
    <s v="CB UNO A UNO"/>
    <s v="EJECUTADO_EXITOSO"/>
    <s v="EJECUTADO EXITOSO"/>
    <s v="02/08/2025 / SE REALIZA VISITA TÉCNICA Y SE HACE ENTREGA DE 20 ROLLOS PARA DATAFONO, NO SE INTERVIENE TERMINAL Y LA ENTREGA SE REALIZA SIN NOVEDAD."/>
    <s v="VISITA_TÉCNICA"/>
    <m/>
    <s v="TIPO I"/>
    <s v="TERRESTRE"/>
    <s v="CASSIANI PEREZ RAUL RAMIRO"/>
    <n v="1"/>
    <n v="35779.500569199998"/>
    <n v="0"/>
    <n v="35779.500569199998"/>
    <m/>
    <m/>
    <m/>
    <m/>
    <m/>
  </r>
  <r>
    <s v="VALLEDUPAR"/>
    <x v="4"/>
    <x v="5"/>
    <n v="20001"/>
    <n v="2538960"/>
    <n v="32345"/>
    <s v="ORDEN DE CAMBIO"/>
    <s v="CESAR"/>
    <s v="VALLEDUPAR"/>
    <s v="MULTIPAGAS OLIMPICA VALLEDUPAR"/>
    <s v="REDEBAN"/>
    <s v="FO-25-1316296"/>
    <d v="2025-08-01T10:36:00"/>
    <d v="2025-08-02T11:26:00"/>
    <m/>
    <s v="ROLLOS"/>
    <s v="ROLLOS"/>
    <s v="ROBUSTO"/>
    <s v="MULTIPAGAS"/>
    <s v="EJECUTADO_EXITOSO"/>
    <s v="EJECUTADO EXITOSO"/>
    <s v="02/08/2025 / SE REALIZA LA ENTREGA DE 130 ROLLOS EN SITIO "/>
    <s v="VISITA_TÉCNICA"/>
    <m/>
    <s v="TIPO I"/>
    <s v="TERRESTRE"/>
    <s v="MONTES DIAZ JOHN FRED"/>
    <n v="1"/>
    <n v="35779.500569199998"/>
    <n v="0"/>
    <n v="35779.500569199998"/>
    <m/>
    <m/>
    <m/>
    <m/>
    <m/>
  </r>
  <r>
    <s v="TUNJA"/>
    <x v="2"/>
    <x v="2"/>
    <n v="68077"/>
    <n v="2536050"/>
    <n v="76872"/>
    <s v="ORDEN DE CAMBIO"/>
    <s v="SANTANDER"/>
    <s v="BARBOSA"/>
    <s v="BARRIO  CITE BARBOSA"/>
    <s v="REDEBAN"/>
    <s v="FO-25-1316283"/>
    <d v="2025-07-31T17:24:00"/>
    <d v="2025-08-02T11:33:00"/>
    <m/>
    <s v="ROLLOS"/>
    <s v="ROLLOS"/>
    <s v="CB UNO A UNO"/>
    <s v="CB UNO A UNO"/>
    <s v="EJECUTADO_EXITOSO"/>
    <s v="EJECUTADO EXITOSO"/>
    <s v="02/08/2025 / SE VISITA CB ENTREGA 10 ROLLOS "/>
    <s v="VISITA_TÉCNICA"/>
    <m/>
    <s v="TIPO II"/>
    <s v="TERRESTRE"/>
    <s v="GONZALEZ GONZALEZ MARIO ALBERTO"/>
    <n v="1"/>
    <n v="67654.12000000001"/>
    <n v="0"/>
    <n v="67654.12000000001"/>
    <m/>
    <m/>
    <m/>
    <m/>
    <m/>
  </r>
  <r>
    <s v="CALI"/>
    <x v="0"/>
    <x v="3"/>
    <n v="76001"/>
    <n v="2537283"/>
    <n v="65094"/>
    <s v="ORDEN DE CAMBIO"/>
    <s v="VALLE DEL CAUCA"/>
    <s v="CALI"/>
    <s v="DISTRICOL TIENDAS DE MIL Y MAS"/>
    <s v="REDEBAN"/>
    <s v="FO-25-1315118"/>
    <d v="2025-08-01T08:32:00"/>
    <d v="2025-08-02T11:38:00"/>
    <m/>
    <s v="ROLLOS"/>
    <s v="ROLLOS"/>
    <s v="AGREGADOR"/>
    <s v="DISTRICOL"/>
    <s v="EJECUTADO_EXITOSO"/>
    <s v="EJECUTADO EXITOSO"/>
    <s v="02/08/2025 / SE REALIZA ENTREGA DE 60 ROLLOS"/>
    <s v="VISITA_TÉCNICA"/>
    <m/>
    <s v="TIPO I"/>
    <s v="TERRESTRE"/>
    <s v="MONTERO MUESES GIAN CARLO"/>
    <n v="1"/>
    <n v="35779.500569199998"/>
    <n v="0"/>
    <n v="35779.500569199998"/>
    <m/>
    <m/>
    <m/>
    <m/>
    <m/>
  </r>
  <r>
    <s v="VALLEDUPAR"/>
    <x v="4"/>
    <x v="5"/>
    <n v="20001"/>
    <n v="2537582"/>
    <n v="78444"/>
    <s v="ORDEN DE CAMBIO"/>
    <s v="CESAR"/>
    <s v="VALLEDUPAR"/>
    <s v="BARRIO ENRIQUE PUPO VALLEDUPAR"/>
    <s v="REDEBAN"/>
    <s v="FO-25-1315113"/>
    <d v="2025-08-01T08:54:00"/>
    <d v="2025-08-02T11:42:00"/>
    <m/>
    <s v="ROLLOS"/>
    <s v="ROLLOS"/>
    <s v="CB UNO A UNO"/>
    <s v="CB UNO A UNO"/>
    <s v="EJECUTADO_EXITOSO"/>
    <s v="EJECUTADO EXITOSO"/>
    <s v="02/08/2025 / SE REALIZA ENTREGA DE 60 ROLLOS EN EL SITIO "/>
    <s v="VISITA_TÉCNICA"/>
    <m/>
    <s v="TIPO I"/>
    <s v="TERRESTRE"/>
    <s v="MONTES DIAZ JOHN FRED"/>
    <n v="1"/>
    <n v="35779.500569199998"/>
    <n v="0"/>
    <n v="35779.500569199998"/>
    <m/>
    <m/>
    <m/>
    <m/>
    <m/>
  </r>
  <r>
    <s v="CARTAGENA"/>
    <x v="4"/>
    <x v="5"/>
    <n v="13001"/>
    <n v="2536098"/>
    <n v="79205"/>
    <s v="ORDEN DE CAMBIO"/>
    <s v="BOLIVAR"/>
    <s v="CARTAGENA"/>
    <s v="BARRIO ALTOS DE SAN ISIDRO CAR"/>
    <s v="REDEBAN"/>
    <s v="FO-25-1314413"/>
    <d v="2025-07-31T17:53:00"/>
    <d v="2025-08-02T11:46:00"/>
    <m/>
    <s v="ROLLOS"/>
    <s v="ROLLOS"/>
    <s v="CB UNO A UNO"/>
    <s v="CB UNO A UNO"/>
    <s v="EJECUTADO_EXITOSO"/>
    <s v="EJECUTADO EXITOSO"/>
    <s v="02/08/2025 / SE REALIZA ENTREGA DE 20 ROLLOS "/>
    <s v="VISITA_TÉCNICA"/>
    <m/>
    <s v="TIPO I"/>
    <s v="TERRESTRE"/>
    <s v="CANEDO HERRERA ALEXANDER"/>
    <n v="1"/>
    <n v="35779.500569199998"/>
    <n v="0"/>
    <n v="35779.500569199998"/>
    <m/>
    <m/>
    <m/>
    <m/>
    <m/>
  </r>
  <r>
    <s v="BOGOTA"/>
    <x v="3"/>
    <x v="4"/>
    <n v="11001"/>
    <n v="2538491"/>
    <n v="75360"/>
    <s v="ORDEN DE CAMBIO"/>
    <s v="CUNDINAMARCA"/>
    <s v="BOGOTA"/>
    <s v="BARRIO TUNA ALTA BOGOTA"/>
    <s v="REDEBAN"/>
    <s v="FO-25-1316305"/>
    <d v="2025-08-01T10:02:00"/>
    <d v="2025-08-02T11:50:00"/>
    <m/>
    <s v="ROLLOS"/>
    <s v="ROLLOS"/>
    <s v="CB UNO A UNO"/>
    <s v="CB UNO A UNO"/>
    <s v="EJECUTADO_EXITOSO"/>
    <s v="EJECUTADO EXITOSO"/>
    <s v="02/08/2025 / SE REALIZA LA ENTREGA DE 20 ROLLOS"/>
    <s v="VISITA_TÉCNICA"/>
    <m/>
    <s v="TIPO I"/>
    <s v="TERRESTRE"/>
    <s v="SOTO MUNAR DYLAN DAVID"/>
    <n v="1"/>
    <n v="35779.500569199998"/>
    <n v="0"/>
    <n v="35779.500569199998"/>
    <m/>
    <m/>
    <m/>
    <m/>
    <m/>
  </r>
  <r>
    <s v="CUCUTA"/>
    <x v="2"/>
    <x v="2"/>
    <n v="54001"/>
    <n v="2536130"/>
    <n v="24904"/>
    <s v="ORDEN DE CAMBIO"/>
    <s v="NORTE DE SANTANDER"/>
    <s v="CUCUTA"/>
    <s v="BARRIO LA RIVIERA II CUCUTA"/>
    <s v="REDEBAN"/>
    <s v="FO-25-1314410"/>
    <d v="2025-08-01T08:00:00"/>
    <d v="2025-08-02T11:54:00"/>
    <m/>
    <s v="ROLLOS"/>
    <s v="ROLLOS"/>
    <s v="CB UNO A UNO"/>
    <s v="CB UNO A UNO"/>
    <s v="EJECUTADO_EXITOSO"/>
    <s v="EJECUTADO EXITOSO"/>
    <s v="02/08/2025 / SE REALIZÓ VISITA AL COMERCIO Y SE HIZO ENTREGA DE 10 ROLLOS TODO OK "/>
    <s v="VISITA_TÉCNICA"/>
    <m/>
    <s v="TIPO I"/>
    <s v="TERRESTRE"/>
    <s v="MORA VEGA JEAMPIER"/>
    <n v="1"/>
    <n v="35779.500569199998"/>
    <n v="0"/>
    <n v="35779.500569199998"/>
    <m/>
    <m/>
    <m/>
    <m/>
    <m/>
  </r>
  <r>
    <s v="BOGOTA"/>
    <x v="3"/>
    <x v="4"/>
    <n v="25473"/>
    <n v="2535837"/>
    <n v="71668"/>
    <s v="ORDEN DE CAMBIO"/>
    <s v="CUNDINAMARCA"/>
    <s v="MOSQUERA"/>
    <s v="MOSQUERA SANTELMO"/>
    <s v="REDEBAN"/>
    <s v="FO-25-1313819"/>
    <d v="2025-07-31T17:00:00"/>
    <d v="2025-08-02T11:58:00"/>
    <m/>
    <s v="ROLLOS"/>
    <s v="ROLLOS"/>
    <s v="CB UNO A UNO"/>
    <s v="CB UNO A UNO"/>
    <s v="EJECUTADO_EXITOSO"/>
    <s v="EJECUTADO EXITOSO"/>
    <s v="02/08/2025 / DURANTE LA VISITA TECNICA SE REALIZA ENTREGA DE ROLLOS PARA DATÁFONO NO SE MANIPULAN EQUIPOS SIN NOVEDAD EN ENTREGA"/>
    <s v="VISITA_TÉCNICA"/>
    <m/>
    <s v="TIPO I"/>
    <s v="TERRESTRE"/>
    <s v="GALEANO SORIANO JUAN DAVID"/>
    <n v="1"/>
    <n v="35779.500569199998"/>
    <n v="0"/>
    <n v="35779.500569199998"/>
    <m/>
    <m/>
    <m/>
    <m/>
    <m/>
  </r>
  <r>
    <s v="CARTAGENA"/>
    <x v="4"/>
    <x v="5"/>
    <n v="13001"/>
    <n v="2535844"/>
    <n v="79758"/>
    <s v="ORDEN DE CAMBIO"/>
    <s v="BOLIVAR"/>
    <s v="CARTAGENA"/>
    <s v="BARRIO REPUBLICA DE CHILE CART"/>
    <s v="REDEBAN"/>
    <s v="FO-25-1313810"/>
    <d v="2025-07-31T17:05:00"/>
    <d v="2025-08-02T12:14:00"/>
    <m/>
    <s v="ROLLOS"/>
    <s v="ROLLOS"/>
    <s v="CB UNO A UNO"/>
    <s v="CB UNO A UNO"/>
    <s v="EJECUTADO_EXITOSO"/>
    <s v="EJECUTADO EXITOSO"/>
    <s v="02/08/2025 / SE REALIZA ENTREGA DE 10 ROLLOS "/>
    <s v="VISITA_TÉCNICA"/>
    <m/>
    <s v="TIPO I"/>
    <s v="TERRESTRE"/>
    <s v="CANEDO HERRERA ALEXANDER"/>
    <n v="1"/>
    <n v="35779.500569199998"/>
    <n v="0"/>
    <n v="35779.500569199998"/>
    <m/>
    <m/>
    <m/>
    <m/>
    <m/>
  </r>
  <r>
    <s v="CALI"/>
    <x v="0"/>
    <x v="3"/>
    <n v="76001"/>
    <n v="2537837"/>
    <n v="12902"/>
    <s v="ORDEN DE CAMBIO"/>
    <s v="VALLE DEL CAUCA"/>
    <s v="CALI"/>
    <s v="AARRIO BELLAVISTA LA DAGUA CAL"/>
    <s v="REDEBAN"/>
    <s v="FO-25-1315104"/>
    <d v="2025-08-01T09:06:00"/>
    <d v="2025-08-02T12:23:00"/>
    <m/>
    <s v="ROLLOS"/>
    <s v="ROLLOS"/>
    <s v="CB UNO A UNO"/>
    <s v="CB UNO A UNO"/>
    <s v="EJECUTADO_EXITOSO"/>
    <s v="EJECUTADO EXITOSO"/>
    <s v="02/08/2025 / SE REALIZA ENTREGA DE 30 ROLLOS"/>
    <s v="VISITA_TÉCNICA"/>
    <m/>
    <s v="TIPO I"/>
    <s v="TERRESTRE"/>
    <s v="PAREDES CASTILLO DIEGO"/>
    <n v="1"/>
    <n v="35779.500569199998"/>
    <n v="0"/>
    <n v="35779.500569199998"/>
    <m/>
    <m/>
    <m/>
    <m/>
    <m/>
  </r>
  <r>
    <s v="BOGOTA"/>
    <x v="3"/>
    <x v="4"/>
    <n v="11001"/>
    <n v="2534016"/>
    <n v="75299"/>
    <s v="ORDEN DE CAMBIO"/>
    <s v="CUNDINAMARCA"/>
    <s v="BOGOTA"/>
    <s v="BARRIO LA CHUCUA BOGOTA 2"/>
    <s v="REDEBAN"/>
    <s v="FO-25-1313209"/>
    <d v="2025-07-31T13:39:00"/>
    <d v="2025-08-02T12:28:00"/>
    <m/>
    <s v="ROLLOS"/>
    <s v="ROLLOS"/>
    <s v="CB UNO A UNO"/>
    <s v="CB UNO A UNO"/>
    <s v="EJECUTADO_CANCELADO"/>
    <s v="CB CERRADO - DESOCUPADO"/>
    <s v="02/08/2025 / SE LLEGA AL PUNTO EL COMERCIO SE ENCUENTRA CERRADO SE LLAMAN A LOS DOS NÚMEROS DE CONTACTO QUE AHI PERO APARENTEMENTE NO ENTRAN LAS LLAMADAS  / 02/08/2025 CONECTO DE ENCUENTRA CERRADO_x000a_SE LLAMA Y NO ENTRAN LAS LLAMADAS"/>
    <s v="VISITA_TÉCNICA"/>
    <m/>
    <s v="TIPO I"/>
    <s v="TERRESTRE"/>
    <s v="SOTO MUNAR DYLAN DAVID"/>
    <n v="1"/>
    <n v="35779.500569199998"/>
    <n v="0"/>
    <n v="35779.500569199998"/>
    <m/>
    <m/>
    <m/>
    <m/>
    <m/>
  </r>
  <r>
    <s v="BOGOTA"/>
    <x v="3"/>
    <x v="4"/>
    <n v="11001"/>
    <n v="2541866"/>
    <n v="20853"/>
    <s v="ORDEN DE CAMBIO"/>
    <s v="CUNDINAMARCA"/>
    <s v="BOGOTA"/>
    <s v="BARRIO EL LAGO II BOGOTA"/>
    <s v="REDEBAN"/>
    <s v="FO-25-1318409"/>
    <d v="2025-08-01T16:14:00"/>
    <d v="2025-08-02T12:35:00"/>
    <m/>
    <s v="ROLLOS"/>
    <s v="ROLLOS"/>
    <s v="CB UNO A UNO"/>
    <s v="CB UNO A UNO"/>
    <s v="EJECUTADO_EXITOSO"/>
    <s v="EJECUTADO EXITOSO"/>
    <s v="02/08/2025 / SE DEJAN 20 ROLLOS "/>
    <s v="VISITA_TÉCNICA"/>
    <m/>
    <s v="TIPO I"/>
    <s v="TERRESTRE"/>
    <s v="INFANTE SIERRA MANUEL FERNANDO"/>
    <n v="1"/>
    <n v="35779.500569199998"/>
    <n v="0"/>
    <n v="35779.500569199998"/>
    <m/>
    <m/>
    <m/>
    <m/>
    <m/>
  </r>
  <r>
    <s v="CALI"/>
    <x v="0"/>
    <x v="3"/>
    <n v="76001"/>
    <n v="2533588"/>
    <n v="76440"/>
    <s v="ORDEN DE CAMBIO"/>
    <s v="VALLE DEL CAUCA"/>
    <s v="CALI"/>
    <s v="BARRIO CALI CALI"/>
    <s v="REDEBAN"/>
    <s v="FO-25-1311637"/>
    <d v="2025-07-31T12:12:00"/>
    <d v="2025-08-02T12:48:00"/>
    <m/>
    <s v="ROLLOS"/>
    <s v="ROLLOS"/>
    <s v="CB UNO A UNO"/>
    <s v="CB UNO A UNO"/>
    <s v="EJECUTADO_EXITOSO"/>
    <s v="EJECUTADO EXITOSO"/>
    <s v="02/08/2025 / SE REALIZA ENTREGA DE 10 ROLLOS, SE ENTREGAN EN LA TIENDA DE AL LADO POR SOLICITUD DE LA CLIENTE  PORQUE INDICO QUE ESTABA REALIZANDO UNAS DILIGENCIAS "/>
    <s v="VISITA_TÉCNICA"/>
    <m/>
    <s v="TIPO I"/>
    <s v="TERRESTRE"/>
    <s v="PAREDES CASTILLO DIEGO"/>
    <n v="1"/>
    <n v="35779.500569199998"/>
    <n v="0"/>
    <n v="35779.500569199998"/>
    <m/>
    <m/>
    <m/>
    <m/>
    <m/>
  </r>
  <r>
    <s v="CALI"/>
    <x v="0"/>
    <x v="3"/>
    <n v="76001"/>
    <n v="2532782"/>
    <n v="78037"/>
    <s v="ORDEN DE CAMBIO"/>
    <s v="VALLE DEL CAUCA"/>
    <s v="CALI"/>
    <s v="PTM CALI PAPELERIA DONA ROSA"/>
    <s v="REDEBAN"/>
    <s v="FO-25-1311575"/>
    <d v="2025-07-31T11:09:00"/>
    <d v="2025-08-02T13:06:00"/>
    <m/>
    <s v="ROLLOS"/>
    <s v="ROLLOS"/>
    <s v="AGREGADOR"/>
    <s v="COMCARD - PTM"/>
    <s v="EJECUTADO_EXITOSO"/>
    <s v="EJECUTADO EXITOSO"/>
    <s v="02/08/2025 / SE VISITA CORRESPONSAL Y SE ENTREGAN 20 ROLLOS"/>
    <s v="VISITA_TÉCNICA"/>
    <m/>
    <s v="TIPO I"/>
    <s v="TERRESTRE"/>
    <s v="BOLAÑOS TABORDA JORGE ENRIQUE"/>
    <n v="1"/>
    <n v="35779.500569199998"/>
    <n v="0"/>
    <n v="35779.500569199998"/>
    <m/>
    <m/>
    <m/>
    <m/>
    <m/>
  </r>
  <r>
    <s v="CALI"/>
    <x v="0"/>
    <x v="3"/>
    <n v="76001"/>
    <n v="2541623"/>
    <n v="78452"/>
    <s v="ORDEN DE CAMBIO"/>
    <s v="VALLE DEL CAUCA"/>
    <s v="CALI"/>
    <s v="BARRIO MELENDEZ CALI 4"/>
    <s v="REDEBAN"/>
    <s v="FO-25-1318183"/>
    <d v="2025-08-01T15:39:00"/>
    <d v="2025-08-02T15:09:00"/>
    <m/>
    <s v="ROLLOS"/>
    <s v="ROLLOS"/>
    <s v="CB UNO A UNO"/>
    <s v="CB UNO A UNO"/>
    <s v="EJECUTADO_EXITOSO"/>
    <s v="EJECUTADO EXITOSO"/>
    <s v="02/08/2025 / SE REALIZA ENTREGA DE 20CROLLOS TÉRMICOS EN EL CB "/>
    <s v="VISITA_TÉCNICA"/>
    <m/>
    <s v="TIPO I"/>
    <s v="TERRESTRE"/>
    <s v="TORRES GARCIA JENDRY JOSE"/>
    <n v="1"/>
    <n v="35779.500569199998"/>
    <n v="0"/>
    <n v="35779.500569199998"/>
    <m/>
    <m/>
    <m/>
    <m/>
    <m/>
  </r>
  <r>
    <s v="CALI"/>
    <x v="0"/>
    <x v="3"/>
    <n v="76318"/>
    <n v="2540550"/>
    <n v="78190"/>
    <s v="ORDEN DE CAMBIO"/>
    <s v="VALLE DEL CAUCA"/>
    <s v="GUACARI"/>
    <s v="BARRIO CENTRO GUACARI 3"/>
    <s v="REDEBAN"/>
    <s v="FO-25-1317442"/>
    <d v="2025-08-01T13:51:00"/>
    <d v="2025-08-02T15:14:00"/>
    <m/>
    <s v="ROLLOS"/>
    <s v="ROLLOS"/>
    <s v="CB UNO A UNO"/>
    <s v="CB UNO A UNO"/>
    <s v="EJECUTADO_EXITOSO"/>
    <s v="EJECUTADO EXITOSO"/>
    <s v="02/08/2025 / EN LA VISITA TÉCNICA SE REALIZÓ LA ENTREGA DE 40 ROLLOS TÉRMICOS DE REDEBAN PARÁ CB "/>
    <s v="VISITA_TÉCNICA"/>
    <m/>
    <s v="TIPO II"/>
    <s v="TERRESTRE"/>
    <s v="SANCHEZ URREGO ROBINSON DAVID"/>
    <n v="1"/>
    <n v="67654.12000000001"/>
    <n v="0"/>
    <n v="67654.12000000001"/>
    <m/>
    <m/>
    <m/>
    <m/>
    <m/>
  </r>
  <r>
    <s v="VILLAVICENCIO"/>
    <x v="5"/>
    <x v="6"/>
    <n v="50001"/>
    <n v="2540249"/>
    <n v="78578"/>
    <s v="ORDEN DE CAMBIO"/>
    <s v="META"/>
    <s v="VILLAVICENCIO"/>
    <s v="BARRIO VEREDA JUAN BOSCO VILLA"/>
    <s v="REDEBAN"/>
    <s v="FO-25-1317134"/>
    <d v="2025-08-01T12:37:00"/>
    <d v="2025-08-02T15:19:00"/>
    <m/>
    <s v="ROLLOS"/>
    <s v="ROLLOS"/>
    <s v="CB UNO A UNO"/>
    <s v="CB UNO A UNO"/>
    <s v="EJECUTADO_EXITOSO"/>
    <s v="EJECUTADO EXITOSO"/>
    <s v="02/08/2025 / SE REALIZA ENTREGA 10 ROLLOS AL CORRESPONSAL "/>
    <s v="VISITA_TÉCNICA"/>
    <m/>
    <s v="TIPO I"/>
    <s v="TERRESTRE"/>
    <s v="ROZO JIMENEZ EDGAR ARMANDO"/>
    <n v="1"/>
    <n v="35779.500569199998"/>
    <n v="0"/>
    <n v="35779.500569199998"/>
    <m/>
    <m/>
    <m/>
    <m/>
    <m/>
  </r>
  <r>
    <s v="CUCUTA"/>
    <x v="2"/>
    <x v="2"/>
    <n v="54405"/>
    <n v="2540346"/>
    <n v="73004"/>
    <s v="ORDEN DE CAMBIO"/>
    <s v="NORTE DE SANTANDER"/>
    <s v="LOS PATIOS"/>
    <s v="DISTRICOL JORNADA MOVIL AJ"/>
    <s v="REDEBAN"/>
    <s v="FO-25-1317131"/>
    <d v="2025-08-01T13:04:00"/>
    <d v="2025-08-02T15:29:00"/>
    <m/>
    <s v="ROLLOS"/>
    <s v="ROLLOS"/>
    <s v="AGREGADOR"/>
    <s v="DISTRICOL"/>
    <s v="EJECUTADO_EXITOSO"/>
    <s v="EJECUTADO EXITOSO"/>
    <s v="02/08/2025 / SE REALIZA VISITA, SE ENTREGAN 60 ROLLOS "/>
    <s v="VISITA_TÉCNICA"/>
    <m/>
    <s v="TIPO I"/>
    <s v="TERRESTRE"/>
    <s v="PACHECO BUITRAGO JAVIER ALONSO"/>
    <n v="1"/>
    <n v="35779.500569199998"/>
    <n v="0"/>
    <n v="35779.500569199998"/>
    <m/>
    <m/>
    <m/>
    <m/>
    <m/>
  </r>
  <r>
    <s v="BARRANQUILLA"/>
    <x v="4"/>
    <x v="5"/>
    <n v="8634"/>
    <n v="2536031"/>
    <n v="76916"/>
    <s v="ORDEN DE CAMBIO"/>
    <s v="ATLANTICO"/>
    <s v="SABANAGRANDE"/>
    <s v="BARRIO VILLA SOFIA SABANAGRAND"/>
    <s v="REDEBAN"/>
    <s v="FO-25-1313808"/>
    <d v="2025-07-31T17:09:00"/>
    <d v="2025-08-02T15:41:00"/>
    <m/>
    <s v="ROLLOS"/>
    <s v="ROLLOS"/>
    <s v="CB UNO A UNO"/>
    <s v="CB UNO A UNO"/>
    <s v="EJECUTADO_EXITOSO"/>
    <s v="EJECUTADO EXITOSO"/>
    <s v="02/08/2025 / SE REALIZA VISITA SE PROCEDE A ENTREGAR 20 UNIDADES DE ROLLOS"/>
    <s v="VISITA_TÉCNICA"/>
    <m/>
    <s v="TIPO II"/>
    <s v="TERRESTRE"/>
    <s v="PORRAS CASTRO DARLON NASCK"/>
    <n v="1"/>
    <n v="67654.12000000001"/>
    <n v="0"/>
    <n v="67654.12000000001"/>
    <m/>
    <m/>
    <m/>
    <m/>
    <m/>
  </r>
  <r>
    <s v="MEDELLIN"/>
    <x v="1"/>
    <x v="1"/>
    <n v="5001"/>
    <n v="2516870"/>
    <n v="78204"/>
    <s v="ORDEN DE CAMBIO"/>
    <s v="ANTIOQUIA"/>
    <s v="MEDELLIN"/>
    <s v="BARRIO CASTILLA MEDELLIN 15"/>
    <s v="REDEBAN"/>
    <s v="FO-25-1297392"/>
    <d v="2025-07-29T08:00:00"/>
    <d v="2025-08-02T15:55:00"/>
    <m/>
    <s v="ROLLOS"/>
    <s v="ROLLOS"/>
    <s v="CB UNO A UNO"/>
    <s v="CB UNO A UNO"/>
    <s v="EJECUTADO_EXITOSO"/>
    <s v="EJECUTADO EXITOSO"/>
    <s v="02/08/2025 / SE ENTREGA ROLLOS OK "/>
    <s v="VISITA_TÉCNICA"/>
    <m/>
    <s v="TIPO I"/>
    <s v="TERRESTRE"/>
    <s v="DIAZ ZABALA FRANCIS DUBAN"/>
    <n v="1"/>
    <n v="35779.500569199998"/>
    <n v="0"/>
    <n v="35779.500569199998"/>
    <m/>
    <m/>
    <m/>
    <m/>
    <m/>
  </r>
  <r>
    <s v="CARTAGENA"/>
    <x v="4"/>
    <x v="5"/>
    <n v="13001"/>
    <n v="2511438"/>
    <n v="66179"/>
    <s v="ORDEN DE CAMBIO"/>
    <s v="BOLIVAR"/>
    <s v="CARTAGENA"/>
    <s v="PTM CARTAGENA RESTAURANTE Y FU"/>
    <s v="REDEBAN"/>
    <s v="FO-25-1294158"/>
    <d v="2025-07-28T09:50:00"/>
    <d v="2025-08-02T16:00:00"/>
    <m/>
    <s v="ROLLOS"/>
    <s v="ROLLOS"/>
    <s v="AGREGADOR"/>
    <s v="COMCARD - PTM"/>
    <s v="EJECUTADO_EXITOSO"/>
    <s v="EJECUTADO EXITOSO"/>
    <s v="02/08/2025 / SE MANDAN 50 ROLLOS SE LLAMA AL CLIENTE PARA INFORMARLE QUE CUANDO LOS TENGA ME INFORME CLIENTE INFORMA QUE YA RECIBIÓ LOS ROLLOS TODO OK "/>
    <s v="ENVÍO"/>
    <m/>
    <s v="TIPO I"/>
    <s v="TERRESTRE"/>
    <s v="CANEDO HERRERA ALEXANDER"/>
    <n v="0"/>
    <n v="35779.500569199998"/>
    <n v="0"/>
    <n v="35779.500569199998"/>
    <m/>
    <m/>
    <m/>
    <m/>
    <m/>
  </r>
  <r>
    <s v="MEDELLIN"/>
    <x v="1"/>
    <x v="1"/>
    <n v="5088"/>
    <n v="2517953"/>
    <n v="76172"/>
    <s v="ORDEN DE CAMBIO"/>
    <s v="ANTIOQUIA"/>
    <s v="BELLO"/>
    <s v="PTM BELLO MINIMERCADO ZONA FRE"/>
    <s v="REDEBAN"/>
    <s v="FO-25-1298828"/>
    <d v="2025-07-29T08:38:00"/>
    <d v="2025-08-02T16:03:00"/>
    <m/>
    <s v="ROLLOS"/>
    <s v="ROLLOS"/>
    <s v="AGREGADOR"/>
    <s v="COMCARD - PTM"/>
    <s v="EJECUTADO_EXITOSO"/>
    <s v="EJECUTADO EXITOSO"/>
    <s v="02/08/2025 / SE REALIZA ENTREGA DE 40 ROLLOS OK "/>
    <s v="VISITA_TÉCNICA"/>
    <m/>
    <s v="TIPO I"/>
    <s v="TERRESTRE"/>
    <s v="ZAPATA LOPEZ EDWARD ASDRUBAL"/>
    <n v="1"/>
    <n v="35779.500569199998"/>
    <n v="0"/>
    <n v="35779.500569199998"/>
    <m/>
    <m/>
    <m/>
    <m/>
    <m/>
  </r>
  <r>
    <s v="NEIVA"/>
    <x v="5"/>
    <x v="6"/>
    <n v="41615"/>
    <n v="2520084"/>
    <n v="78564"/>
    <s v="ORDEN DE CAMBIO"/>
    <s v="HUILA"/>
    <s v="RIVERA"/>
    <s v="BARRIO CENTRO RIVERA 9"/>
    <s v="REDEBAN"/>
    <s v="FO-25-1300427"/>
    <d v="2025-07-29T11:07:00"/>
    <d v="2025-08-02T16:05:00"/>
    <m/>
    <s v="ROLLOS"/>
    <s v="ROLLOS"/>
    <s v="CB UNO A UNO"/>
    <s v="CB UNO A UNO"/>
    <s v="EJECUTADO_EXITOSO"/>
    <s v="EJECUTADO EXITOSO"/>
    <s v="02/08/2025 / SE LLEGA A SITIO, SE ENTREGAN 30 ROLLOS RBM"/>
    <s v="VISITA_TÉCNICA"/>
    <m/>
    <s v="TIPO I"/>
    <s v="TERRESTRE"/>
    <s v="DIAZ VARGAS JONATHAN MIGUEL"/>
    <n v="1"/>
    <n v="35779.500569199998"/>
    <n v="0"/>
    <n v="35779.500569199998"/>
    <m/>
    <m/>
    <m/>
    <m/>
    <m/>
  </r>
  <r>
    <s v="MEDELLIN"/>
    <x v="1"/>
    <x v="1"/>
    <n v="5001"/>
    <n v="2520010"/>
    <n v="48682"/>
    <s v="ORDEN DE CAMBIO"/>
    <s v="ANTIOQUIA"/>
    <s v="MEDELLIN"/>
    <s v="DISTRICOL VISTA ORIENTE"/>
    <s v="REDEBAN"/>
    <s v="FO-25-1300434"/>
    <d v="2025-07-29T10:52:00"/>
    <d v="2025-08-02T16:11:00"/>
    <m/>
    <s v="ROLLOS"/>
    <s v="ROLLOS"/>
    <s v="AGREGADOR"/>
    <s v="DISTRICOL"/>
    <s v="EJECUTADO_EXITOSO"/>
    <s v="EJECUTADO EXITOSO"/>
    <s v="02/08/2025 / SE ENTREGA ROLLOS OK "/>
    <s v="VISITA_TÉCNICA"/>
    <m/>
    <s v="TIPO I"/>
    <s v="TERRESTRE"/>
    <s v="DIAZ ZABALA FRANCIS DUBAN"/>
    <n v="1"/>
    <n v="35779.500569199998"/>
    <n v="0"/>
    <n v="35779.500569199998"/>
    <m/>
    <m/>
    <m/>
    <m/>
    <m/>
  </r>
  <r>
    <s v="MEDELLIN"/>
    <x v="1"/>
    <x v="1"/>
    <n v="5001"/>
    <n v="2519280"/>
    <n v="79264"/>
    <s v="ORDEN DE CAMBIO"/>
    <s v="ANTIOQUIA"/>
    <s v="MEDELLIN"/>
    <s v="DISTRICOL AUTOSERVICIO MATIAS"/>
    <s v="REDEBAN"/>
    <s v="FO-25-1300447"/>
    <d v="2025-07-29T10:08:00"/>
    <d v="2025-08-02T16:16:00"/>
    <m/>
    <s v="ROLLOS"/>
    <s v="ROLLOS"/>
    <s v="AGREGADOR"/>
    <s v="DISTRICOL"/>
    <s v="EJECUTADO_EXITOSO"/>
    <s v="EJECUTADO EXITOSO"/>
    <s v="02/08/2025 / SE ENTREGA ROLLOS OK "/>
    <s v="VISITA_TÉCNICA"/>
    <m/>
    <s v="TIPO I"/>
    <s v="TERRESTRE"/>
    <s v="DIAZ ZABALA FRANCIS DUBAN"/>
    <n v="1"/>
    <n v="35779.500569199998"/>
    <n v="0"/>
    <n v="35779.500569199998"/>
    <m/>
    <m/>
    <m/>
    <m/>
    <m/>
  </r>
  <r>
    <s v="MEDELLIN"/>
    <x v="1"/>
    <x v="1"/>
    <n v="5088"/>
    <n v="2521828"/>
    <n v="65204"/>
    <s v="ORDEN DE CAMBIO"/>
    <s v="ANTIOQUIA"/>
    <s v="BELLO"/>
    <s v="BARRIO BUENOS AIRES BELLO 1"/>
    <s v="REDEBAN"/>
    <s v="FO-25-1301640"/>
    <d v="2025-07-29T14:35:00"/>
    <d v="2025-08-02T16:20:00"/>
    <m/>
    <s v="ROLLOS"/>
    <s v="ROLLOS"/>
    <s v="CB UNO A UNO"/>
    <s v="CB UNO A UNO"/>
    <s v="EJECUTADO_CANCELADO"/>
    <s v="CB CERRADO - DESOCUPADO"/>
    <s v="02/08/2025 / SE LLEGA AL SITIO Y EL COMERCIO SE ENCUENTRA CERRADO, SE INTENTA COMUNICAR CON EL USUARIO Y NO FUE POSIBLE SE ESPERO 20 MINUTOS Y NO HUBO RESPUESTA "/>
    <s v="VISITA_TÉCNICA"/>
    <m/>
    <s v="TIPO I"/>
    <s v="TERRESTRE"/>
    <s v="ZAPATA LOPEZ EDWARD ASDRUBAL"/>
    <n v="1"/>
    <n v="35779.500569199998"/>
    <n v="0"/>
    <n v="35779.500569199998"/>
    <m/>
    <m/>
    <m/>
    <m/>
    <m/>
  </r>
  <r>
    <s v="MEDELLIN"/>
    <x v="1"/>
    <x v="1"/>
    <n v="5615"/>
    <n v="2521696"/>
    <n v="31845"/>
    <s v="ORDEN DE CAMBIO"/>
    <s v="ANTIOQUIA"/>
    <s v="RIONEGRO"/>
    <s v="BARRIO AEROPUERTO JOSE MARIA C"/>
    <s v="REDEBAN"/>
    <s v="FO-25-1301642"/>
    <d v="2025-07-29T14:34:00"/>
    <d v="2025-08-02T16:23:00"/>
    <m/>
    <s v="ROLLOS"/>
    <s v="ROLLOS"/>
    <s v="CB UNO A UNO"/>
    <s v="CB UNO A UNO"/>
    <s v="EJECUTADO_EXITOSO"/>
    <s v="EJECUTADO EXITOSO"/>
    <s v="02/08/2025 / SE REALIZA ENTREGA DE ROLLOS "/>
    <s v="VISITA_TÉCNICA"/>
    <m/>
    <s v="TIPO II"/>
    <s v="TERRESTRE"/>
    <s v="HERNANDEZ CHAVARRIA JUAN CAMILO"/>
    <n v="1"/>
    <n v="67654.12000000001"/>
    <n v="0"/>
    <n v="67654.12000000001"/>
    <m/>
    <m/>
    <m/>
    <m/>
    <m/>
  </r>
  <r>
    <s v="MEDELLIN"/>
    <x v="1"/>
    <x v="1"/>
    <n v="5001"/>
    <n v="2521349"/>
    <n v="37203"/>
    <s v="ORDEN DE CAMBIO"/>
    <s v="ANTIOQUIA"/>
    <s v="MEDELLIN"/>
    <s v="BARRIO CASTILLA MEDELLIN 2"/>
    <s v="REDEBAN"/>
    <s v="FO-25-1301667"/>
    <d v="2025-07-29T13:51:00"/>
    <d v="2025-08-02T16:29:00"/>
    <m/>
    <s v="ROLLOS"/>
    <s v="ROLLOS"/>
    <s v="CB UNO A UNO"/>
    <s v="CB UNO A UNO"/>
    <s v="EJECUTADO_EXITOSO"/>
    <s v="EJECUTADO EXITOSO"/>
    <s v="02/08/2025 / SE ENTREGA ROLLOS OK "/>
    <s v="VISITA_TÉCNICA"/>
    <m/>
    <s v="TIPO I"/>
    <s v="TERRESTRE"/>
    <s v="DIAZ ZABALA FRANCIS DUBAN"/>
    <n v="1"/>
    <n v="35779.500569199998"/>
    <n v="0"/>
    <n v="35779.500569199998"/>
    <m/>
    <m/>
    <m/>
    <m/>
    <m/>
  </r>
  <r>
    <s v="CARTAGENA"/>
    <x v="4"/>
    <x v="5"/>
    <n v="13001"/>
    <n v="2522664"/>
    <n v="78794"/>
    <s v="ORDEN DE CAMBIO"/>
    <s v="BOLIVAR"/>
    <s v="CARTAGENA"/>
    <s v="BARRIO BOCAGRANDE CARTAGENA DE"/>
    <s v="REDEBAN"/>
    <s v="FO-25-1302241"/>
    <d v="2025-07-29T15:50:00"/>
    <d v="2025-08-02T16:33:00"/>
    <m/>
    <s v="ROLLOS"/>
    <s v="ROLLOS"/>
    <s v="CB UNO A UNO"/>
    <s v="CB UNO A UNO"/>
    <s v="EJECUTADO_EXITOSO"/>
    <s v="EJECUTADO EXITOSO"/>
    <s v="02/08/2025 / SE ENTREGAN 30 ROLLOS PUNTO ABRE A PARTIR DE LAS 10 AM POR TAL MOTIVO SE ANEXA TIRILLA DEL CIERRE DEL DÍA ANTERIOR "/>
    <s v="VISITA_TÉCNICA"/>
    <m/>
    <s v="TIPO I"/>
    <s v="TERRESTRE"/>
    <s v="CANEDO HERRERA ALEXANDER"/>
    <n v="1"/>
    <n v="35779.500569199998"/>
    <n v="0"/>
    <n v="35779.500569199998"/>
    <m/>
    <m/>
    <m/>
    <m/>
    <m/>
  </r>
  <r>
    <s v="MEDELLIN"/>
    <x v="1"/>
    <x v="1"/>
    <n v="5001"/>
    <n v="2523267"/>
    <n v="79441"/>
    <s v="ORDEN DE CAMBIO"/>
    <s v="ANTIOQUIA"/>
    <s v="MEDELLIN"/>
    <s v="BARRIO ANTONIO NARINO MEDELLIN"/>
    <s v="REDEBAN"/>
    <s v="FO-25-1302855"/>
    <d v="2025-07-29T16:57:00"/>
    <d v="2025-08-02T16:36:00"/>
    <m/>
    <s v="ROLLOS"/>
    <s v="ROLLOS"/>
    <s v="CB UNO A UNO"/>
    <s v="CB UNO A UNO"/>
    <s v="EJECUTADO_EXITOSO"/>
    <s v="EJECUTADO EXITOSO"/>
    <s v="02/08/2025 / SE ENTREGAN 30 ROLLOS OK"/>
    <s v="VISITA_TÉCNICA"/>
    <m/>
    <s v="TIPO I"/>
    <s v="TERRESTRE"/>
    <s v="QUINTERO SANCHEZ JUAN SEBASTIAN"/>
    <n v="1"/>
    <n v="35779.500569199998"/>
    <n v="0"/>
    <n v="35779.500569199998"/>
    <m/>
    <m/>
    <m/>
    <m/>
    <m/>
  </r>
  <r>
    <s v="MEDELLIN"/>
    <x v="1"/>
    <x v="1"/>
    <n v="5001"/>
    <n v="2523318"/>
    <n v="79836"/>
    <s v="ORDEN DE CAMBIO"/>
    <s v="ANTIOQUIA"/>
    <s v="MEDELLIN"/>
    <s v="PTM MEDELLIN MINIMERCADO H Y R"/>
    <s v="REDEBAN"/>
    <s v="FO-25-1302860"/>
    <d v="2025-07-29T16:44:00"/>
    <d v="2025-08-02T16:41:00"/>
    <m/>
    <s v="ROLLOS"/>
    <s v="ROLLOS"/>
    <s v="AGREGADOR"/>
    <s v="COMCARD - PTM"/>
    <s v="EJECUTADO_EXITOSO"/>
    <s v="EJECUTADO EXITOSO"/>
    <s v="02/08/2025 / SE ENTREGA ROLLOS OK "/>
    <s v="VISITA_TÉCNICA"/>
    <m/>
    <s v="TIPO I"/>
    <s v="TERRESTRE"/>
    <s v="DIAZ ZABALA FRANCIS DUBAN"/>
    <n v="1"/>
    <n v="35779.500569199998"/>
    <n v="0"/>
    <n v="35779.500569199998"/>
    <m/>
    <m/>
    <m/>
    <m/>
    <m/>
  </r>
  <r>
    <s v="MEDELLIN"/>
    <x v="1"/>
    <x v="1"/>
    <n v="5001"/>
    <n v="2523082"/>
    <n v="59085"/>
    <s v="ORDEN DE CAMBIO"/>
    <s v="ANTIOQUIA"/>
    <s v="MEDELLIN"/>
    <s v="DISTRICOL INTERNET IGUANA NET"/>
    <s v="REDEBAN"/>
    <s v="FO-25-1302865"/>
    <d v="2025-07-29T16:24:00"/>
    <d v="2025-08-02T16:43:00"/>
    <m/>
    <s v="ROLLOS"/>
    <s v="ROLLOS"/>
    <s v="AGREGADOR"/>
    <s v="DISTRICOL"/>
    <s v="EJECUTADO_CANCELADO"/>
    <s v="CB CERRADO - DESOCUPADO"/>
    <s v="02/08/2025 / VISITA FALLIDA COMERCIO CERRADO SE ESPERA EN SITIO NO ABREN SE INTENTA CONTACTAR NO CONTESTA"/>
    <s v="VISITA_TÉCNICA"/>
    <m/>
    <s v="TIPO I"/>
    <s v="TERRESTRE"/>
    <s v="PAREJA ECHAVARRIA JHON DAVID"/>
    <n v="1"/>
    <n v="35779.500569199998"/>
    <n v="0"/>
    <n v="35779.500569199998"/>
    <m/>
    <m/>
    <m/>
    <m/>
    <m/>
  </r>
  <r>
    <s v="MEDELLIN"/>
    <x v="1"/>
    <x v="1"/>
    <n v="5360"/>
    <n v="2524349"/>
    <n v="42596"/>
    <s v="ORDEN DE CAMBIO"/>
    <s v="ANTIOQUIA"/>
    <s v="ITAGUI"/>
    <s v="BARRIO OLIVARES ITAGUI"/>
    <s v="REDEBAN"/>
    <s v="FO-25-1303559"/>
    <d v="2025-07-30T08:12:00"/>
    <d v="2025-08-02T16:47:00"/>
    <m/>
    <s v="ROLLOS"/>
    <s v="ROLLOS"/>
    <s v="CB UNO A UNO"/>
    <s v="CB UNO A UNO"/>
    <s v="EJECUTADO_EXITOSO"/>
    <s v="EJECUTADO EXITOSO"/>
    <s v="02/08/2025 / SE HACE ENTREGA DE ROLLOS "/>
    <s v="VISITA_TÉCNICA"/>
    <m/>
    <s v="TIPO I"/>
    <s v="TERRESTRE"/>
    <s v="MORENO MEDINA JUAN PABLO"/>
    <n v="1"/>
    <n v="35779.500569199998"/>
    <n v="0"/>
    <n v="35779.500569199998"/>
    <m/>
    <m/>
    <m/>
    <m/>
    <m/>
  </r>
  <r>
    <s v="MEDELLIN"/>
    <x v="1"/>
    <x v="1"/>
    <n v="5360"/>
    <n v="2527612"/>
    <n v="19571"/>
    <s v="ORDEN DE CAMBIO"/>
    <s v="ANTIOQUIA"/>
    <s v="ITAGUI"/>
    <s v="COMCARD ITAGUI TODOLINUX"/>
    <s v="REDEBAN"/>
    <s v="FO-25-1306443"/>
    <d v="2025-07-30T12:30:00"/>
    <d v="2025-08-02T16:55:00"/>
    <m/>
    <s v="ROLLOS"/>
    <s v="ROLLOS"/>
    <s v="AGREGADOR"/>
    <s v="COMCARD - PTM"/>
    <s v="EJECUTADO_EXITOSO"/>
    <s v="EJECUTADO EXITOSO"/>
    <s v="02/08/2025 / SE HACE ENTREGA DE ROLLOS "/>
    <s v="VISITA_TÉCNICA"/>
    <m/>
    <s v="TIPO I"/>
    <s v="TERRESTRE"/>
    <s v="MORENO MEDINA JUAN PABLO"/>
    <n v="1"/>
    <n v="35779.500569199998"/>
    <n v="0"/>
    <n v="35779.500569199998"/>
    <m/>
    <m/>
    <m/>
    <m/>
    <m/>
  </r>
  <r>
    <s v="BARRANQUILLA"/>
    <x v="4"/>
    <x v="5"/>
    <n v="8296"/>
    <n v="2528159"/>
    <n v="77602"/>
    <s v="ORDEN DE CAMBIO"/>
    <s v="ATLANTICO"/>
    <s v="GALAPA"/>
    <s v="BARRIO CENTRO GALAPA  5"/>
    <s v="REDEBAN"/>
    <s v="FO-25-1307350"/>
    <d v="2025-07-30T14:39:00"/>
    <d v="2025-08-02T17:07:00"/>
    <m/>
    <s v="ROLLOS"/>
    <s v="ROLLOS"/>
    <s v="CB UNO A UNO"/>
    <s v="CB UNO A UNO"/>
    <s v="EJECUTADO_EXITOSO"/>
    <s v="EJECUTADO EXITOSO"/>
    <s v="02/08/2025 / SE REALIZA VISITA SE PROCEDE  ENTREGAR A 30 UNIDADES DE ROLLOS_x000a_NOTA: SE REALIZA ENTREGA DE ROLLOS EN DOMICILIO DEL CLIENTE EN LA CIUDAD DE BARRANQUILLA ,YA QUE DONDE ESTA UBICADO EL CORRESPONSAL EN EL MUNICIPIO DE GALAPA ,ESTA BLOQUEADA LA VIA Y YA LLEVAN MAS DE UNA SEMANA ."/>
    <s v="VISITA_TÉCNICA"/>
    <m/>
    <s v="TIPO I"/>
    <s v="TERRESTRE"/>
    <s v="PORRAS CASTRO DARLON NASCK"/>
    <n v="1"/>
    <n v="35779.500569199998"/>
    <n v="0"/>
    <n v="35779.500569199998"/>
    <m/>
    <m/>
    <m/>
    <m/>
    <m/>
  </r>
  <r>
    <s v="MEDELLIN"/>
    <x v="1"/>
    <x v="1"/>
    <n v="5129"/>
    <n v="2528218"/>
    <n v="72949"/>
    <s v="ORDEN DE CAMBIO"/>
    <s v="ANTIOQUIA"/>
    <s v="CALDAS"/>
    <s v="DISTRICOL FRAGANCIAS D LUXE"/>
    <s v="REDEBAN"/>
    <s v="FO-25-1307354"/>
    <d v="2025-07-30T14:30:00"/>
    <d v="2025-08-02T17:11:00"/>
    <m/>
    <s v="ROLLOS"/>
    <s v="ROLLOS"/>
    <s v="AGREGADOR"/>
    <s v="DISTRICOL"/>
    <s v="EJECUTADO_EXITOSO"/>
    <s v="EJECUTADO EXITOSO"/>
    <s v="02/08/2025 / SE HACE ENTREGA DE ROLLOS "/>
    <s v="VISITA_TÉCNICA"/>
    <m/>
    <s v="TIPO I"/>
    <s v="TERRESTRE"/>
    <s v="MORENO MEDINA JUAN PABLO"/>
    <n v="1"/>
    <n v="35779.500569199998"/>
    <n v="0"/>
    <n v="35779.500569199998"/>
    <m/>
    <m/>
    <m/>
    <m/>
    <m/>
  </r>
  <r>
    <s v="CALI"/>
    <x v="0"/>
    <x v="3"/>
    <n v="19001"/>
    <n v="2527680"/>
    <n v="78015"/>
    <s v="ORDEN DE CAMBIO"/>
    <s v="CAUCA"/>
    <s v="POPAYAN"/>
    <s v="BARRIO CENTRO POPAYAN"/>
    <s v="REDEBAN"/>
    <s v="FO-25-1307916"/>
    <d v="2025-07-30T13:16:00"/>
    <d v="2025-08-02T17:15:00"/>
    <m/>
    <s v="ROLLOS"/>
    <s v="ROLLOS"/>
    <s v="CB UNO A UNO"/>
    <s v="CB UNO A UNO"/>
    <s v="EJECUTADO_EXITOSO"/>
    <s v="EJECUTADO EXITOSO"/>
    <s v="02/08/2025 / SE TRATA NGRESA SE ENTREGA 40 ROLLOS RBM "/>
    <s v="VISITA_TÉCNICA"/>
    <m/>
    <s v="TIPO III"/>
    <s v="TERRESTRE"/>
    <s v="GIMBUEL LASSO LUIS GERMAN"/>
    <n v="1"/>
    <n v="35779.500569199998"/>
    <n v="0"/>
    <n v="35779.500569199998"/>
    <m/>
    <m/>
    <m/>
    <m/>
    <m/>
  </r>
  <r>
    <s v="MEDELLIN"/>
    <x v="1"/>
    <x v="1"/>
    <n v="5001"/>
    <n v="2523742"/>
    <n v="65448"/>
    <s v="ORDEN DE CAMBIO"/>
    <s v="ANTIOQUIA"/>
    <s v="MEDELLIN"/>
    <s v="DISTRICOL CARNES JUANSER"/>
    <s v="REDEBAN"/>
    <s v="FO-25-1308331"/>
    <d v="2025-07-30T08:00:00"/>
    <d v="2025-08-02T17:18:00"/>
    <m/>
    <s v="ROLLOS"/>
    <s v="ROLLOS"/>
    <s v="AGREGADOR"/>
    <s v="DISTRICOL"/>
    <s v="EJECUTADO_EXITOSO"/>
    <s v="EJECUTADO EXITOSO"/>
    <s v="02/08/2025 / ENTREGA DE 110 ROLLOS EN SITIO OK"/>
    <s v="VISITA_TÉCNICA"/>
    <m/>
    <s v="TIPO I"/>
    <s v="TERRESTRE"/>
    <s v="PAREJA ECHAVARRIA JHON DAVID"/>
    <n v="1"/>
    <n v="35779.500569199998"/>
    <n v="0"/>
    <n v="35779.500569199998"/>
    <m/>
    <m/>
    <m/>
    <m/>
    <m/>
  </r>
  <r>
    <s v="VALLEDUPAR"/>
    <x v="4"/>
    <x v="5"/>
    <n v="20013"/>
    <n v="2530149"/>
    <n v="77212"/>
    <s v="ORDEN DE CAMBIO"/>
    <s v="CESAR"/>
    <s v="AGUSTIN CODAZZI"/>
    <s v="BARRIO LOS LAURELES AGUSTIN CO"/>
    <s v="REDEBAN"/>
    <s v="FO-25-1309013"/>
    <d v="2025-07-31T08:00:00"/>
    <d v="2025-08-02T17:23:00"/>
    <m/>
    <s v="ROLLOS"/>
    <s v="ROLLOS"/>
    <s v="CB UNO A UNO"/>
    <s v="CB UNO A UNO"/>
    <s v="EJECUTADO_EXITOSO"/>
    <s v="EJECUTADO EXITOSO"/>
    <s v="02/08/2025 / BUENOS DÍAS SE VISITA CB Y SE LE HACE ENTREGA DE 80 ROLLOS "/>
    <s v="VISITA_TÉCNICA"/>
    <m/>
    <s v="TIPO II"/>
    <s v="TERRESTRE"/>
    <s v="BENITEZ CARVAJAL ALVARO JAVIER"/>
    <n v="1"/>
    <n v="67654.12000000001"/>
    <n v="0"/>
    <n v="67654.12000000001"/>
    <m/>
    <m/>
    <m/>
    <m/>
    <m/>
  </r>
  <r>
    <s v="BARRANQUILLA"/>
    <x v="4"/>
    <x v="5"/>
    <n v="8001"/>
    <n v="2526300"/>
    <n v="78781"/>
    <s v="ORDEN DE CAMBIO"/>
    <s v="ATLANTICO"/>
    <s v="BARRANQUILLA"/>
    <s v="BARRIO MALVINAS BARRANQUILLA 2"/>
    <s v="REDEBAN"/>
    <s v="FO-25-1305003"/>
    <d v="2025-07-30T10:38:00"/>
    <d v="2025-08-02T17:30:00"/>
    <m/>
    <s v="ROLLOS"/>
    <s v="ROLLOS"/>
    <s v="CB UNO A UNO"/>
    <s v="CB UNO A UNO"/>
    <s v="EJECUTADO_EXITOSO"/>
    <s v="EJECUTADO EXITOSO"/>
    <s v="02/08/2025 / SE REALIZA VISITA TÉCNICA PARA LA ENTREGA DE ROLLOS DE REDEBAN 50"/>
    <s v="VISITA_TÉCNICA"/>
    <m/>
    <s v="TIPO I"/>
    <s v="TERRESTRE"/>
    <s v="MEZA MARTINEZ LUIS MATEO"/>
    <n v="1"/>
    <n v="35779.500569199998"/>
    <n v="0"/>
    <n v="35779.500569199998"/>
    <m/>
    <m/>
    <m/>
    <m/>
    <m/>
  </r>
  <r>
    <s v="BARRANQUILLA"/>
    <x v="4"/>
    <x v="5"/>
    <n v="8001"/>
    <n v="2530894"/>
    <n v="79598"/>
    <s v="ORDEN DE CAMBIO"/>
    <s v="ATLANTICO"/>
    <s v="BARRANQUILLA"/>
    <s v="BARRIO LA MAGDALENA BARRANQUILLA  4"/>
    <s v="REDEBAN"/>
    <s v="FO-25-1309641"/>
    <d v="2025-07-31T08:33:00"/>
    <d v="2025-08-02T18:36:00"/>
    <m/>
    <s v="ROLLOS"/>
    <s v="ROLLOS"/>
    <s v="CB UNO A UNO"/>
    <s v="CB UNO A UNO"/>
    <s v="EJECUTADO_EXITOSO"/>
    <s v="EJECUTADO EXITOSO"/>
    <s v="02/08/2025 / SE REALIZA VISITA TÉCNICA PARA LA ENTREGA DE ROLLOS DE REDEBAN 20"/>
    <s v="VISITA_TÉCNICA"/>
    <m/>
    <s v="TIPO I"/>
    <s v="TERRESTRE"/>
    <s v="MEZA MARTINEZ LUIS MATEO"/>
    <n v="1"/>
    <n v="35779.500569199998"/>
    <n v="0"/>
    <n v="35779.500569199998"/>
    <m/>
    <m/>
    <m/>
    <m/>
    <m/>
  </r>
  <r>
    <s v="MANIZALES"/>
    <x v="0"/>
    <x v="0"/>
    <n v="17524"/>
    <n v="2531095"/>
    <n v="38140"/>
    <s v="ORDEN DE CAMBIO"/>
    <s v="CALDAS"/>
    <s v="PALESTINA"/>
    <s v="BARRIO CENTRO PALESTINA 3"/>
    <s v="REDEBAN"/>
    <s v="FO-25-1309822"/>
    <d v="2025-07-31T08:42:00"/>
    <d v="2025-08-02T18:44:00"/>
    <m/>
    <s v="ROLLOS"/>
    <s v="ROLLOS"/>
    <s v="CB UNO A UNO"/>
    <s v="CB UNO A UNO"/>
    <s v="EJECUTADO_EXITOSO"/>
    <s v="EJECUTADO EXITOSO"/>
    <s v="02/08/2025 / VISITAMOS COMERCIO REALIZAMOS ENTREGA DE 30 ROLLOS. "/>
    <s v="VISITA_TÉCNICA"/>
    <m/>
    <s v="TIPO II"/>
    <s v="TERRESTRE"/>
    <s v="ARROYAVE CANO MANUEL GUILLERMO"/>
    <n v="1"/>
    <n v="67654.12000000001"/>
    <n v="0"/>
    <n v="67654.12000000001"/>
    <m/>
    <m/>
    <m/>
    <m/>
    <m/>
  </r>
  <r>
    <s v="VILLAVICENCIO"/>
    <x v="5"/>
    <x v="6"/>
    <n v="50001"/>
    <n v="2532361"/>
    <n v="43185"/>
    <s v="ORDEN DE CAMBIO"/>
    <s v="META"/>
    <s v="VILLAVICENCIO"/>
    <s v="BARRIO HACARITAMA VILLAVICENCI"/>
    <s v="REDEBAN"/>
    <s v="FO-25-1310726"/>
    <d v="2025-07-31T10:27:00"/>
    <d v="2025-08-02T18:54:00"/>
    <m/>
    <s v="ROLLOS"/>
    <s v="ROLLOS"/>
    <s v="CB UNO A UNO"/>
    <s v="CB UNO A UNO"/>
    <s v="EJECUTADO_EXITOSO"/>
    <s v="EJECUTADO EXITOSO"/>
    <s v="02/08/2025 / SE ENTREGAN 20 ROLLOS "/>
    <s v="VISITA_TÉCNICA"/>
    <m/>
    <s v="TIPO I"/>
    <s v="TERRESTRE"/>
    <s v="PEDREROS CONTRERAS MICHAEL STEVENS"/>
    <n v="1"/>
    <n v="35779.500569199998"/>
    <n v="0"/>
    <n v="35779.500569199998"/>
    <m/>
    <m/>
    <m/>
    <m/>
    <m/>
  </r>
  <r>
    <s v="CALI"/>
    <x v="0"/>
    <x v="3"/>
    <n v="76001"/>
    <n v="2532691"/>
    <n v="79048"/>
    <s v="ORDEN DE CAMBIO"/>
    <s v="VALLE DEL CAUCA"/>
    <s v="CALI"/>
    <s v="BARRIO LAS PALMAS CALI"/>
    <s v="REDEBAN"/>
    <s v="FO-25-1311581"/>
    <d v="2025-07-31T10:57:00"/>
    <d v="2025-08-03T12:36:00"/>
    <m/>
    <s v="ROLLOS"/>
    <s v="ROLLOS"/>
    <s v="CB UNO A UNO"/>
    <s v="CB UNO A UNO"/>
    <s v="EJECUTADO_EXITOSO"/>
    <s v="EJECUTADO EXITOSO"/>
    <s v="02/08/2025 / SE REALIZA ENTREGA DE 10 ROLLOS TÉRMICOS EN EL CB."/>
    <s v="VISITA_TÉCNICA"/>
    <m/>
    <s v="TIPO I"/>
    <s v="TERRESTRE"/>
    <s v="TORRES GARCIA JENDRY JOSE"/>
    <n v="1"/>
    <n v="35779.500569199998"/>
    <n v="0"/>
    <n v="35779.500569199998"/>
    <m/>
    <m/>
    <m/>
    <m/>
    <m/>
  </r>
  <r>
    <s v="BOGOTA"/>
    <x v="3"/>
    <x v="4"/>
    <n v="25473"/>
    <n v="2533530"/>
    <n v="54919"/>
    <s v="ORDEN DE CAMBIO"/>
    <s v="CUNDINAMARCA"/>
    <s v="MOSQUERA"/>
    <s v="DISTRICOL PETS KINGDOM"/>
    <s v="REDEBAN"/>
    <s v="FO-25-1311556"/>
    <d v="2025-07-31T11:54:00"/>
    <d v="2025-08-03T12:39:00"/>
    <m/>
    <s v="ROLLOS"/>
    <s v="ROLLOS"/>
    <s v="AGREGADOR"/>
    <s v="DISTRICOL"/>
    <s v="EJECUTADO_EXITOSO"/>
    <s v="EJECUTADO EXITOSO"/>
    <s v="02/08/2025 / DURANTE LA VISITA TECNICA SE REALIZA ENTREGA DE ROLLOS PARA DATÁFONO NO SE MANIPULAN EQUIPOS SIN NOVEDAD EN ENTREGA"/>
    <s v="VISITA_TÉCNICA"/>
    <m/>
    <s v="TIPO I"/>
    <s v="TERRESTRE"/>
    <s v="GALEANO SORIANO JUAN DAVID"/>
    <n v="1"/>
    <n v="35779.500569199998"/>
    <n v="0"/>
    <n v="35779.500569199998"/>
    <m/>
    <m/>
    <m/>
    <m/>
    <m/>
  </r>
  <r>
    <s v="CALI"/>
    <x v="0"/>
    <x v="3"/>
    <n v="76520"/>
    <n v="2536897"/>
    <n v="60138"/>
    <s v="ORDEN DE CAMBIO"/>
    <s v="VALLE DEL CAUCA"/>
    <s v="PALMIRA"/>
    <s v="BARRIO PLAN DE VIVIENDA PALMIR"/>
    <s v="REDEBAN"/>
    <s v="FO-25-1315122"/>
    <d v="2025-08-01T08:00:00"/>
    <d v="2025-08-03T12:43:00"/>
    <m/>
    <s v="ROLLOS"/>
    <s v="ROLLOS"/>
    <s v="CB UNO A UNO"/>
    <s v="CB UNO A UNO"/>
    <s v="EJECUTADO_EXITOSO"/>
    <s v="EJECUTADO EXITOSO"/>
    <s v="02/08/2025 / EN LA VISITA TÉCNICA SE REALIZÓ LA ENTREGA DE 30 ROLLOS TERMICOS DE REDEBAN PARA EL CB "/>
    <s v="VISITA_TÉCNICA"/>
    <m/>
    <s v="TIPO I"/>
    <s v="TERRESTRE"/>
    <s v="SANCHEZ URREGO ROBINSON DAVID"/>
    <n v="1"/>
    <n v="35779.500569199998"/>
    <n v="0"/>
    <n v="35779.500569199998"/>
    <m/>
    <m/>
    <m/>
    <m/>
    <m/>
  </r>
  <r>
    <s v="VALLEDUPAR"/>
    <x v="4"/>
    <x v="5"/>
    <n v="20250"/>
    <n v="2506572"/>
    <n v="34721"/>
    <s v="ORDEN DE CAMBIO"/>
    <s v="CESAR"/>
    <s v="EL PASO"/>
    <s v="BARRIO CL CENTRAL EL PASO"/>
    <s v="REDEBAN"/>
    <s v="FO-25-1295849"/>
    <d v="2025-07-25T16:27:00"/>
    <d v="2025-08-03T13:17:00"/>
    <m/>
    <s v="ROLLOS"/>
    <s v="ROLLOS"/>
    <s v="CB UNO A UNO"/>
    <s v="CB UNO A UNO"/>
    <s v="EJECUTADO_EXITOSO"/>
    <s v="EJECUTADO EXITOSO"/>
    <s v="03/08/2025 / SE REALIZA ENVIO DE 20 ROLLOS CON LA GUIA: 2205447100 SERVIENTREGA ..03-08 SE CONFIRMA ENTREGA EXITOSA POR PARTE DE LA TRANSPORTADORA_x000a_ / 28/07/2025 26-07-2025 SE ESCALA A LA RED//28-07 LA RED AUTORIZA LA ENTREGA DE 10 ROLLOS | 01/08/2025 EN COMUNICACION CON CB INDICA QUE AUN NO LE HAN LLEGADO LOS ROLLOS, ENVIO EN ZONA DE DISTRIBUCION"/>
    <s v="ENVÍO"/>
    <m/>
    <s v="TIPO III"/>
    <s v="TERRESTRE"/>
    <n v="0"/>
    <n v="0"/>
    <n v="35779.500569199998"/>
    <n v="0"/>
    <n v="35779.500569199998"/>
    <m/>
    <m/>
    <m/>
    <m/>
    <m/>
  </r>
  <r>
    <s v="VALLEDUPAR"/>
    <x v="4"/>
    <x v="5"/>
    <n v="20011"/>
    <n v="2509767"/>
    <n v="46546"/>
    <s v="ORDEN DE CAMBIO"/>
    <s v="CESAR"/>
    <s v="AGUACHICA"/>
    <s v="DISTRICOL EDS MACK"/>
    <s v="REDEBAN"/>
    <s v="FO-25-1294741"/>
    <d v="2025-07-28T08:16:00"/>
    <d v="2025-08-03T13:19:00"/>
    <m/>
    <s v="ROLLOS"/>
    <s v="ROLLOS"/>
    <s v="AGREGADOR"/>
    <s v="DISTRICOL"/>
    <s v="EJECUTADO_EXITOSO"/>
    <s v="EJECUTADO EXITOSO"/>
    <s v="03/08/2025 / SE REALIZA ENVIO DE 30 ROLLOS CON LA GUIA: 2205447099 SERVIENTREGA ..03-08 SE CONFIRMA ENTREGA EXITOSA POR PARTE DE LA TRANSPORTADORA / 31/07/2025 SE LE ESCRIBE AL CB POR MEDIO DE WSAP PARA CONFIRMACION DE RECEPCION DE ROLLOS, QUEDAMOS A LA ESPERA DE RESPUESTA** USUARIO INDICA QUE AUN NO LE HAN LLEGADO LOS ROLLOS"/>
    <s v="ENVÍO"/>
    <m/>
    <s v="TIPO IV"/>
    <s v="TERRESTRE"/>
    <n v="0"/>
    <n v="0"/>
    <n v="35779.500569199998"/>
    <n v="0"/>
    <n v="35779.500569199998"/>
    <m/>
    <m/>
    <m/>
    <m/>
    <m/>
  </r>
  <r>
    <s v="MONTERIA"/>
    <x v="4"/>
    <x v="5"/>
    <n v="5495"/>
    <n v="2510307"/>
    <n v="76320"/>
    <s v="ORDEN DE CAMBIO"/>
    <s v="ANTIOQUIA"/>
    <s v="NECHI"/>
    <s v="DISTRICOL DR0GUERIA NAZARETH"/>
    <s v="REDEBAN"/>
    <s v="FO-25-1293447"/>
    <d v="2025-07-28T08:41:00"/>
    <d v="2025-08-03T13:21:00"/>
    <m/>
    <s v="ROLLOS"/>
    <s v="ROLLOS"/>
    <s v="AGREGADOR"/>
    <s v="DISTRICOL"/>
    <s v="EJECUTADO_EXITOSO"/>
    <s v="EJECUTADO EXITOSO"/>
    <s v="02/08/2025 / SE REALIZA ENVÍO DE 60 ROLLOS POR LA TRANSPORTADORA INTERRAPIDICIMO OK,   / 31/07/2025 SE COLOCA INCUMPLIMIENTO PARA EL TECNICO YA QUE AUN NO LOGRA REALIZAR ENVIO DE LOS ROLLOS"/>
    <s v="ENVÍO"/>
    <m/>
    <s v="TIPO III"/>
    <s v="TERRESTRE"/>
    <s v="MARTINEZ TOVAR OSCAR DAVID"/>
    <n v="0"/>
    <n v="35779.500569199998"/>
    <n v="0"/>
    <n v="35779.500569199998"/>
    <m/>
    <m/>
    <m/>
    <m/>
    <m/>
  </r>
  <r>
    <s v="PASTO"/>
    <x v="0"/>
    <x v="3"/>
    <n v="52678"/>
    <n v="2510283"/>
    <n v="50094"/>
    <s v="ORDEN DE CAMBIO"/>
    <s v="NARIÑO"/>
    <s v="SAMANIEGO"/>
    <s v="17874000ANIEGO  MUNDO EDPHONE"/>
    <s v="REDEBAN"/>
    <s v="FO-25-1295495"/>
    <d v="2025-07-28T08:55:00"/>
    <d v="2025-08-03T13:24:00"/>
    <m/>
    <s v="ROLLOS"/>
    <s v="ROLLOS"/>
    <s v="AGREGADOR"/>
    <s v="COMCARD - PTM"/>
    <s v="EJECUTADO_EXITOSO"/>
    <s v="EJECUTADO EXITOSO"/>
    <s v="30/07/2025 / SE REALIZÓ EL ENVÍO DE PAPELERÍA SOLICITADA SE ENTREGA COPIA DE GUÍA AL CLIENTE PARA QUE RECLAME EN OFICINA  / 01/08/2025 EN VALIDACION CON USUARIO INDICA QUE AUN NO RECIBE, ENVIO SE ENCUENTRA EN DISTRIBUCION"/>
    <s v="ENVÍO"/>
    <m/>
    <s v="TIPO III"/>
    <s v="TERRESTRE"/>
    <s v="REMICIO AMADO JOHN HEBER"/>
    <n v="0"/>
    <n v="35779.500569199998"/>
    <n v="0"/>
    <n v="35779.500569199998"/>
    <m/>
    <m/>
    <m/>
    <m/>
    <m/>
  </r>
  <r>
    <s v="BUCARAMANGA"/>
    <x v="2"/>
    <x v="2"/>
    <n v="68575"/>
    <n v="2514699"/>
    <n v="43132"/>
    <s v="ORDEN DE CAMBIO"/>
    <s v="SANTANDER"/>
    <s v="PUERTO WILCHES"/>
    <s v="BARRIO CRR PUENTE SOGAMOSO PUE"/>
    <s v="REDEBAN"/>
    <s v="FO-25-1304363"/>
    <d v="2025-07-28T14:51:00"/>
    <d v="2025-08-03T13:26:00"/>
    <m/>
    <s v="ROLLOS"/>
    <s v="ROLLOS"/>
    <s v="CB UNO A UNO"/>
    <s v="CB UNO A UNO"/>
    <s v="EJECUTADO_EXITOSO"/>
    <s v="EJECUTADO EXITOSO"/>
    <s v="03/08/2025 / SE REALIZA ENVIO DE 10 ROLLOS CON LA GUIA: 2187690598 SERVIENTREGA  ..03-08 SE CONFIRMA ENTREGA EXITOSA POR PARTE DE LA TRANSPORTADORA_x000a_ / 01/08/2025 ENVIO DE ZONA DE DISTRIBUCION, SE LE ESCRIBE AL PUNTO PARA VALIDAR RECEPCION, A LA ESPERA DE RESPUESTA"/>
    <s v="ENVÍO"/>
    <m/>
    <s v="TIPO IV"/>
    <s v="TERRESTRE"/>
    <n v="0"/>
    <n v="0"/>
    <n v="35779.500569199998"/>
    <n v="0"/>
    <n v="35779.500569199998"/>
    <m/>
    <m/>
    <m/>
    <m/>
    <m/>
  </r>
  <r>
    <s v="MEDELLIN"/>
    <x v="1"/>
    <x v="1"/>
    <n v="5001"/>
    <n v="2508213"/>
    <n v="48426"/>
    <s v="ORDEN DE CAMBIO"/>
    <s v="ANTIOQUIA"/>
    <s v="MEDELLIN"/>
    <s v="PTM RED MEDELLIN LA CASA DEL"/>
    <s v="REDEBAN"/>
    <s v="FO-25-1290426"/>
    <d v="2025-07-28T08:00:00"/>
    <d v="2025-08-04T08:52:00"/>
    <m/>
    <s v="ROLLOS"/>
    <s v="ROLLOS"/>
    <s v="AGREGADOR"/>
    <s v="COMCARD - PTM"/>
    <s v="EJECUTADO_EXITOSO"/>
    <s v="EJECUTADO EXITOSO"/>
    <s v="04/08/2025 / SE REALIZA LA ENTREGA DE 110 ROLLOS DE CB A LA ENCARGADA DIANA "/>
    <s v="VISITA_TÉCNICA"/>
    <m/>
    <s v="TIPO I"/>
    <s v="TERRESTRE"/>
    <s v="MONTOYA VELEZ ANDRES FELIPE"/>
    <n v="1"/>
    <n v="35779.500569199998"/>
    <n v="0"/>
    <n v="35779.500569199998"/>
    <m/>
    <m/>
    <m/>
    <m/>
    <m/>
  </r>
  <r>
    <s v="MEDELLIN"/>
    <x v="1"/>
    <x v="1"/>
    <n v="5001"/>
    <n v="2523652"/>
    <n v="63729"/>
    <s v="ORDEN DE CAMBIO"/>
    <s v="ANTIOQUIA"/>
    <s v="MEDELLIN"/>
    <s v="BARRIO POPULAR MEDELLIN 3"/>
    <s v="REDEBAN"/>
    <s v="FO-25-1308336"/>
    <d v="2025-07-30T08:00:00"/>
    <d v="2025-08-04T09:21:00"/>
    <m/>
    <s v="ROLLOS"/>
    <s v="ROLLOS"/>
    <s v="CB UNO A UNO"/>
    <s v="CB UNO A UNO"/>
    <s v="EJECUTADO_EXITOSO"/>
    <s v="EJECUTADO EXITOSO"/>
    <s v="04/08/2025 / SE ENTREGA ROLLOS OK "/>
    <s v="VISITA_TÉCNICA"/>
    <m/>
    <s v="TIPO I"/>
    <s v="TERRESTRE"/>
    <s v="DIAZ ZABALA FRANCIS DUBAN"/>
    <n v="1"/>
    <n v="35779.500569199998"/>
    <n v="0"/>
    <n v="35779.500569199998"/>
    <m/>
    <m/>
    <m/>
    <m/>
    <m/>
  </r>
  <r>
    <s v="MEDELLIN"/>
    <x v="1"/>
    <x v="1"/>
    <n v="5001"/>
    <n v="2533809"/>
    <n v="33406"/>
    <s v="ORDEN DE CAMBIO"/>
    <s v="ANTIOQUIA"/>
    <s v="MEDELLIN"/>
    <s v="BARRIO CORREGIMIENTO DE PLAMIT"/>
    <s v="REDEBAN"/>
    <s v="FO-25-1311855"/>
    <d v="2025-07-31T12:24:00"/>
    <d v="2025-08-04T09:35:00"/>
    <m/>
    <s v="ROLLOS"/>
    <s v="ROLLOS"/>
    <s v="CB UNO A UNO"/>
    <s v="CB UNO A UNO"/>
    <s v="EJECUTADO_EXITOSO"/>
    <s v="EJECUTADO EXITOSO"/>
    <s v="04/08/2025 / SE ENTREGARON 50 ROLLOS "/>
    <s v="VISITA_TÉCNICA"/>
    <m/>
    <s v="TIPO I"/>
    <s v="TERRESTRE"/>
    <s v="CASTAÑEDA PALACIO CARLOS FELIPE"/>
    <n v="1"/>
    <n v="35779.500569199998"/>
    <n v="0"/>
    <n v="35779.500569199998"/>
    <m/>
    <m/>
    <m/>
    <m/>
    <m/>
  </r>
  <r>
    <s v="PASTO"/>
    <x v="0"/>
    <x v="3"/>
    <n v="52356"/>
    <n v="2532547"/>
    <n v="51056"/>
    <s v="ORDEN DE CAMBIO"/>
    <s v="NARIÑO"/>
    <s v="IPIALES"/>
    <s v="PTM  IPIALES  SERVIPAGOS EN LI"/>
    <s v="REDEBAN"/>
    <s v="FO-25-1310740"/>
    <d v="2025-07-31T10:30:00"/>
    <d v="2025-08-04T09:43:00"/>
    <m/>
    <s v="ROLLOS"/>
    <s v="ROLLOS"/>
    <s v="AGREGADOR"/>
    <s v="COMCARD - PTM"/>
    <s v="EJECUTADO_EXITOSO"/>
    <s v="EJECUTADO EXITOSO"/>
    <s v="04/08/2025 / SE REALIZA ENVÍO DE 10 ROLLOS DESDE LA CIUDAD DE IPIALES A PETICIÓN DEL CLIENTE, CAMIONETAS NO DAN TIQUETE. SE ESPERA QUE CLIENTE CONFIRME RECIBIDO PARA CERRAR FO. ENVÍO EXITOSO"/>
    <s v="VISITA_TÉCNICA"/>
    <m/>
    <s v="TIPO II"/>
    <s v="TERRESTRE"/>
    <s v="CASTILLO HERRERA ALEX RICARDO"/>
    <n v="1"/>
    <n v="67654.12000000001"/>
    <n v="0"/>
    <n v="67654.12000000001"/>
    <m/>
    <m/>
    <m/>
    <m/>
    <m/>
  </r>
  <r>
    <s v="MEDELLIN"/>
    <x v="1"/>
    <x v="1"/>
    <n v="5001"/>
    <n v="2528324"/>
    <n v="71174"/>
    <s v="ORDEN DE CAMBIO"/>
    <s v="ANTIOQUIA"/>
    <s v="MEDELLIN"/>
    <s v="PTM MEDELLIN MERK CALLE NUEVA"/>
    <s v="REDEBAN"/>
    <s v="FO-25-1307338"/>
    <d v="2025-07-30T14:48:00"/>
    <d v="2025-08-04T10:20:00"/>
    <m/>
    <s v="ROLLOS"/>
    <s v="ROLLOS"/>
    <s v="AGREGADOR"/>
    <s v="COMCARD - PTM"/>
    <s v="EJECUTADO_EXITOSO"/>
    <s v="EJECUTADO EXITOSO"/>
    <s v="04/08/2025 / SE REALIZA ENTREGA DE 50 ROLLOS OK "/>
    <s v="VISITA_TÉCNICA"/>
    <m/>
    <s v="TIPO I"/>
    <s v="TERRESTRE"/>
    <s v="ZAPATA LOPEZ EDWARD ASDRUBAL"/>
    <n v="1"/>
    <n v="35779.500569199998"/>
    <n v="0"/>
    <n v="35779.500569199998"/>
    <m/>
    <m/>
    <m/>
    <m/>
    <m/>
  </r>
  <r>
    <s v="MEDELLIN"/>
    <x v="1"/>
    <x v="1"/>
    <n v="5088"/>
    <n v="2522758"/>
    <n v="75938"/>
    <s v="ORDEN DE CAMBIO"/>
    <s v="ANTIOQUIA"/>
    <s v="BELLO"/>
    <s v="BARRIO LA GABRIELA BELLO 5"/>
    <s v="REDEBAN"/>
    <s v="FO-25-1302236"/>
    <d v="2025-07-29T15:56:00"/>
    <d v="2025-08-04T10:23:00"/>
    <m/>
    <s v="ROLLOS"/>
    <s v="ROLLOS"/>
    <s v="CB UNO A UNO"/>
    <s v="CB UNO A UNO"/>
    <s v="EJECUTADO_EXITOSO"/>
    <s v="EJECUTADO EXITOSO"/>
    <s v="04/08/2025 / SE ENTREGAN 40 ROLLOS "/>
    <s v="VISITA_TÉCNICA"/>
    <m/>
    <s v="TIPO I"/>
    <s v="TERRESTRE"/>
    <s v="BARRIENTOS HERNANDEZ CRISTIAN HORACIO"/>
    <n v="1"/>
    <n v="35779.500569199998"/>
    <n v="0"/>
    <n v="35779.500569199998"/>
    <m/>
    <m/>
    <m/>
    <m/>
    <m/>
  </r>
  <r>
    <s v="BOGOTA"/>
    <x v="3"/>
    <x v="4"/>
    <n v="11001"/>
    <n v="2541178"/>
    <n v="75769"/>
    <s v="ORDEN DE CAMBIO"/>
    <s v="CUNDINAMARCA"/>
    <s v="BOGOTA"/>
    <s v="BARRIO SANTA BIBIANA BOGOTA 1"/>
    <s v="REDEBAN"/>
    <s v="FO-25-1318222"/>
    <d v="2025-08-01T14:59:00"/>
    <d v="2025-08-04T10:26:00"/>
    <m/>
    <s v="ROLLOS"/>
    <s v="ROLLOS"/>
    <s v="CB UNO A UNO"/>
    <s v="CB UNO A UNO"/>
    <s v="EJECUTADO_EXITOSO"/>
    <s v="EJECUTADO EXITOSO"/>
    <s v="04/08/2025 / ENTREGA DE ROLLOS EJECUTADO OK "/>
    <s v="VISITA_TÉCNICA"/>
    <m/>
    <s v="TIPO I"/>
    <s v="TERRESTRE"/>
    <s v="GOMEZ VEGA DAVID SNEYDER"/>
    <n v="1"/>
    <n v="35779.500569199998"/>
    <n v="0"/>
    <n v="35779.500569199998"/>
    <m/>
    <m/>
    <m/>
    <m/>
    <m/>
  </r>
  <r>
    <s v="TUNJA"/>
    <x v="2"/>
    <x v="2"/>
    <n v="15176"/>
    <n v="2531573"/>
    <n v="70922"/>
    <s v="ORDEN DE CAMBIO"/>
    <s v="BOYACA"/>
    <s v="CHIQUINQUIRA"/>
    <s v="BARRIO VEREDA SASA CHIQUINQUIR"/>
    <s v="REDEBAN"/>
    <s v="FO-25-1313103"/>
    <d v="2025-07-31T09:29:00"/>
    <d v="2025-08-04T11:34:00"/>
    <m/>
    <s v="ROLLOS"/>
    <s v="ROLLOS"/>
    <s v="CB UNO A UNO"/>
    <s v="CB UNO A UNO"/>
    <s v="EJECUTADO_EXITOSO"/>
    <s v="EJECUTADO EXITOSO"/>
    <s v="04/08/2025 / SE CONFIRMA ENTREGA EXITOSA DE 10 ROLLOS POR PARTE DE LA TRANSPORTADORA CON GUIA: 2235595937"/>
    <s v="ENVÍO"/>
    <m/>
    <s v="TIPO III"/>
    <s v="TERRESTRE"/>
    <n v="0"/>
    <n v="0"/>
    <n v="35779.500569199998"/>
    <n v="0"/>
    <n v="35779.500569199998"/>
    <m/>
    <m/>
    <m/>
    <m/>
    <m/>
  </r>
  <r>
    <s v="VILLAVICENCIO"/>
    <x v="5"/>
    <x v="6"/>
    <n v="50001"/>
    <n v="2543598"/>
    <n v="79664"/>
    <s v="ORDEN DE CAMBIO"/>
    <s v="META"/>
    <s v="VILLAVICENCIO"/>
    <s v="BARRIO VILLA DEL ORIENTE VILLA"/>
    <s v="REDEBAN"/>
    <s v="FO-25-1321643"/>
    <d v="2025-08-04T08:00:00"/>
    <d v="2025-08-04T11:35:00"/>
    <m/>
    <s v="ROLLOS"/>
    <s v="ROLLOS"/>
    <s v="CB UNO A UNO"/>
    <s v="CB UNO A UNO"/>
    <s v="EJECUTADO_EXITOSO"/>
    <s v="EJECUTADO EXITOSO"/>
    <s v="04/08/2025 / SE VISITA CB Y SE REALIZA ENTREGA DE 10 ROLLOS DE PAPEL TERMICO PARA DATÁFONO "/>
    <s v="VISITA_TÉCNICA"/>
    <m/>
    <s v="TIPO I"/>
    <s v="TERRESTRE"/>
    <s v="GARZON RUIZ LUIS MIGUEL"/>
    <n v="1"/>
    <n v="35779.500569199998"/>
    <n v="0"/>
    <n v="35779.500569199998"/>
    <m/>
    <m/>
    <m/>
    <m/>
    <m/>
  </r>
  <r>
    <s v="BUCARAMANGA"/>
    <x v="2"/>
    <x v="2"/>
    <n v="68276"/>
    <n v="2543487"/>
    <n v="64388"/>
    <s v="ORDEN DE CAMBIO"/>
    <s v="SANTANDER"/>
    <s v="FLORIDABLANCA"/>
    <s v="DISTRICOL PAPELERIA 3 COLORES"/>
    <s v="REDEBAN"/>
    <s v="FO-25-1321667"/>
    <d v="2025-08-04T08:00:00"/>
    <d v="2025-08-04T11:38:00"/>
    <m/>
    <s v="ROLLOS"/>
    <s v="ROLLOS"/>
    <s v="AGREGADOR"/>
    <s v="DISTRICOL"/>
    <s v="EJECUTADO_EXITOSO"/>
    <s v="EJECUTADO EXITOSO"/>
    <s v="04/08/2025 / SE HACE ENTREGA DE 40 ROLLOS A LA SRA NICOL RUEDA "/>
    <s v="VISITA_TÉCNICA"/>
    <m/>
    <s v="TIPO I"/>
    <s v="TERRESTRE"/>
    <s v="GONZALEZ ESTUPIÑAN YEISON WALTER ANTONIO"/>
    <n v="1"/>
    <n v="35779.500569199998"/>
    <n v="0"/>
    <n v="35779.500569199998"/>
    <m/>
    <m/>
    <m/>
    <m/>
    <m/>
  </r>
  <r>
    <s v="BUCARAMANGA"/>
    <x v="2"/>
    <x v="2"/>
    <n v="68001"/>
    <n v="2543963"/>
    <n v="31580"/>
    <s v="ORDEN DE CAMBIO"/>
    <s v="SANTANDER"/>
    <s v="BUCARAMANGA"/>
    <s v="BARRIO CONUCOS BUCARAMANGA"/>
    <s v="REDEBAN"/>
    <s v="FO-25-1322826"/>
    <d v="2025-08-04T08:00:00"/>
    <d v="2025-08-04T11:43:00"/>
    <m/>
    <s v="ROLLOS"/>
    <s v="ROLLOS"/>
    <s v="CB UNO A UNO"/>
    <s v="CB UNO A UNO"/>
    <s v="EJECUTADO_EXITOSO"/>
    <s v="EJECUTADO EXITOSO"/>
    <s v="04/08/2025 / SE REALIZA ENTREGA DE 20 ROLLOS "/>
    <s v="VISITA_TÉCNICA"/>
    <m/>
    <s v="TIPO I"/>
    <s v="TERRESTRE"/>
    <s v="GONZALEZ ESTUPIÑAN YEISON WALTER ANTONIO"/>
    <n v="1"/>
    <n v="35779.500569199998"/>
    <n v="0"/>
    <n v="35779.500569199998"/>
    <m/>
    <m/>
    <m/>
    <m/>
    <m/>
  </r>
  <r>
    <s v="CALI"/>
    <x v="0"/>
    <x v="3"/>
    <n v="19548"/>
    <n v="2532106"/>
    <n v="10639"/>
    <s v="ORDEN DE CAMBIO"/>
    <s v="CAUCA"/>
    <s v="PIENDAMO"/>
    <s v="PIENDAMO II - CAUCA"/>
    <s v="REDEBAN"/>
    <s v="FO-25-1311860"/>
    <d v="2025-07-31T09:56:00"/>
    <d v="2025-08-04T12:22:00"/>
    <m/>
    <s v="ROLLOS"/>
    <s v="ROLLOS"/>
    <s v="CB UNO A UNO"/>
    <s v="CB UNO A UNO"/>
    <s v="EJECUTADO_EXITOSO"/>
    <s v="EJECUTADO EXITOSO"/>
    <s v="04/08/2025 / SE CONFIRMA ENTREGA EXITOSA DE 230 POR PARTE DE LA TRANSPORTADORA CON GUIA: 2185553697"/>
    <s v="ENVÍO"/>
    <m/>
    <s v="TIPO III"/>
    <s v="TERRESTRE"/>
    <n v="0"/>
    <n v="0"/>
    <n v="35779.500569199998"/>
    <n v="0"/>
    <n v="35779.500569199998"/>
    <m/>
    <m/>
    <m/>
    <m/>
    <m/>
  </r>
  <r>
    <s v="NEIVA"/>
    <x v="5"/>
    <x v="6"/>
    <n v="41006"/>
    <n v="2529093"/>
    <n v="71531"/>
    <s v="ORDEN DE CAMBIO"/>
    <s v="HUILA"/>
    <s v="ACEVEDO"/>
    <s v="BARRIO ACEVEDO ACEVEDO"/>
    <s v="REDEBAN"/>
    <s v="FO-25-1310671"/>
    <d v="2025-07-30T15:56:00"/>
    <d v="2025-08-04T12:27:00"/>
    <m/>
    <s v="ROLLOS"/>
    <s v="ROLLOS"/>
    <s v="CB UNO A UNO"/>
    <s v="CB UNO A UNO"/>
    <s v="EJECUTADO_EXITOSO"/>
    <s v="EJECUTADO EXITOSO"/>
    <s v="04/08/2025 / SE CONFIRMA ENTREGA EXITOSA DE 10 POR PARTE DE LA TRANSPORTADORA CON GUIA: 2235595931"/>
    <s v="ENVÍO"/>
    <m/>
    <s v="TIPO III"/>
    <s v="TERRESTRE"/>
    <n v="0"/>
    <n v="0"/>
    <n v="35779.500569199998"/>
    <n v="0"/>
    <n v="35779.500569199998"/>
    <m/>
    <m/>
    <m/>
    <m/>
    <m/>
  </r>
  <r>
    <s v="APARTADO"/>
    <x v="1"/>
    <x v="1"/>
    <n v="5045"/>
    <n v="2529495"/>
    <n v="78482"/>
    <s v="ORDEN DE CAMBIO"/>
    <s v="ANTIOQUIA"/>
    <s v="APARTADO"/>
    <s v="PTM LA PAZ APARTADO CYBER LA P"/>
    <s v="REDEBAN"/>
    <s v="FO-25-1308316"/>
    <d v="2025-07-30T16:42:00"/>
    <d v="2025-08-04T12:52:00"/>
    <m/>
    <s v="ROLLOS"/>
    <s v="ROLLOS"/>
    <s v="AGREGADOR"/>
    <s v="COMCARD - PTM"/>
    <s v="EJECUTADO_EXITOSO"/>
    <s v="EJECUTADO EXITOSO"/>
    <s v="04/08/2025 / ENTREGA DE 30 ROLLOS"/>
    <s v="VISITA_TÉCNICA"/>
    <m/>
    <s v="TIPO I"/>
    <s v="TERRESTRE"/>
    <s v="SALDARRIAGA MIRANDA SANTIAGO"/>
    <n v="1"/>
    <n v="35779.500569199998"/>
    <n v="0"/>
    <n v="35779.500569199998"/>
    <m/>
    <m/>
    <m/>
    <m/>
    <m/>
  </r>
  <r>
    <s v="SINCELEJO"/>
    <x v="4"/>
    <x v="5"/>
    <n v="70001"/>
    <n v="2522685"/>
    <n v="64477"/>
    <s v="ORDEN DE CAMBIO"/>
    <s v="SUCRE"/>
    <s v="SINCELEJO"/>
    <s v="BARRIO LAS AMERICAS SINCELEJO"/>
    <s v="REDEBAN"/>
    <s v="FO-25-1302232"/>
    <d v="2025-07-29T15:58:00"/>
    <d v="2025-08-04T12:54:00"/>
    <m/>
    <s v="ROLLOS"/>
    <s v="ROLLOS"/>
    <s v="CB UNO A UNO"/>
    <s v="CB UNO A UNO"/>
    <s v="EJECUTADO_EXITOSO"/>
    <s v="EJECUTADO EXITOSO"/>
    <s v="04/08/2025 / SE VISITA COMERCIO Y SE HACE ENTREGA DE 80 ROLLOS A LA SEÑORA LUZ MONTERROZA."/>
    <s v="VISITA_TÉCNICA"/>
    <m/>
    <s v="TIPO I"/>
    <s v="TERRESTRE"/>
    <s v="CACERES HERNANDEZ ANDRES"/>
    <n v="1"/>
    <n v="35779.500569199998"/>
    <n v="0"/>
    <n v="35779.500569199998"/>
    <m/>
    <m/>
    <m/>
    <m/>
    <m/>
  </r>
  <r>
    <s v="MEDELLIN"/>
    <x v="1"/>
    <x v="1"/>
    <n v="5308"/>
    <n v="2527147"/>
    <n v="78939"/>
    <s v="ORDEN DE CAMBIO"/>
    <s v="ANTIOQUIA"/>
    <s v="GIRARDOTA"/>
    <s v="DISTRICOL MINIMERCADO DETODITO"/>
    <s v="REDEBAN"/>
    <s v="FO-25-1305638"/>
    <d v="2025-07-30T11:44:00"/>
    <d v="2025-08-04T12:58:00"/>
    <m/>
    <s v="ROLLOS"/>
    <s v="ROLLOS"/>
    <s v="AGREGADOR"/>
    <s v="DISTRICOL"/>
    <s v="EJECUTADO_EXITOSO"/>
    <s v="EJECUTADO EXITOSO"/>
    <s v="04/08/2025 / SE ENTREGAN 50 ROLLOS "/>
    <s v="VISITA_TÉCNICA"/>
    <m/>
    <s v="TIPO I"/>
    <s v="TERRESTRE"/>
    <s v="BARRIENTOS HERNANDEZ CRISTIAN HORACIO"/>
    <n v="1"/>
    <n v="35779.500569199998"/>
    <n v="0"/>
    <n v="35779.500569199998"/>
    <m/>
    <m/>
    <m/>
    <m/>
    <m/>
  </r>
  <r>
    <s v="IBAGUE"/>
    <x v="5"/>
    <x v="6"/>
    <n v="73001"/>
    <n v="2542305"/>
    <n v="77896"/>
    <s v="ORDEN DE CAMBIO"/>
    <s v="TOLIMA"/>
    <s v="IBAGUE"/>
    <s v="BARRIO URB  ALFONSO URIBE BADI"/>
    <s v="REDEBAN"/>
    <s v="FO-25-1318859"/>
    <d v="2025-08-01T17:09:00"/>
    <d v="2025-08-04T12:59:00"/>
    <m/>
    <s v="ROLLOS"/>
    <s v="ROLLOS"/>
    <s v="CB UNO A UNO"/>
    <s v="CB UNO A UNO"/>
    <s v="EJECUTADO_EXITOSO"/>
    <s v="EJECUTADO EXITOSO"/>
    <s v="04/08/2025 / SE HACE ENTREGA DE 20 ROLLOS EN DIRECCIÓN INDICADA"/>
    <s v="VISITA_TÉCNICA"/>
    <m/>
    <s v="TIPO I"/>
    <s v="TERRESTRE"/>
    <s v="GUTIERREZ  CAMILO ANDRES"/>
    <n v="1"/>
    <n v="35779.500569199998"/>
    <n v="0"/>
    <n v="35779.500569199998"/>
    <m/>
    <m/>
    <m/>
    <m/>
    <m/>
  </r>
  <r>
    <s v="CUCUTA"/>
    <x v="2"/>
    <x v="2"/>
    <n v="54001"/>
    <n v="2543181"/>
    <n v="75837"/>
    <s v="ORDEN DE CAMBIO"/>
    <s v="NORTE DE SANTANDER"/>
    <s v="CUCUTA"/>
    <s v="BARRIO URB PRADOS DEL ESTE CUC"/>
    <s v="REDEBAN"/>
    <s v="FO-25-1321702"/>
    <d v="2025-08-02T09:48:00"/>
    <d v="2025-08-04T13:02:00"/>
    <m/>
    <s v="ROLLOS"/>
    <s v="ROLLOS"/>
    <s v="CB UNO A UNO"/>
    <s v="CB UNO A UNO"/>
    <s v="EJECUTADO_EXITOSO"/>
    <s v="EJECUTADO EXITOSO"/>
    <s v="04/08/2025 / SE REALIZA ENTREGA DE 10 ROLLOS RBM OK "/>
    <s v="VISITA_TÉCNICA"/>
    <m/>
    <s v="TIPO I"/>
    <s v="TERRESTRE"/>
    <s v="DURAN ACOSTA FRANK YONNY"/>
    <n v="1"/>
    <n v="35779.500569199998"/>
    <n v="0"/>
    <n v="35779.500569199998"/>
    <m/>
    <m/>
    <m/>
    <m/>
    <m/>
  </r>
  <r>
    <s v="SINCELEJO"/>
    <x v="4"/>
    <x v="5"/>
    <n v="70001"/>
    <n v="2513866"/>
    <n v="77579"/>
    <s v="ORDEN DE CAMBIO"/>
    <s v="SUCRE"/>
    <s v="SINCELEJO"/>
    <s v="BARRIO EL COCUELO SINCELEJO"/>
    <s v="REDEBAN"/>
    <s v="FO-25-1295053"/>
    <d v="2025-07-28T13:04:00"/>
    <d v="2025-08-04T13:04:00"/>
    <m/>
    <s v="ROLLOS"/>
    <s v="ROLLOS"/>
    <s v="CB UNO A UNO"/>
    <s v="CB UNO A UNO"/>
    <s v="EJECUTADO_EXITOSO"/>
    <s v="EJECUTADO EXITOSO"/>
    <s v="04/08/2025 / SE VISITA COMERCIO Y SE HACE ENTREGA DE 80 ROLLOS, AL SEÑOR JESUS HERNÁNDEZ."/>
    <s v="VISITA_TÉCNICA"/>
    <m/>
    <s v="TIPO I"/>
    <s v="TERRESTRE"/>
    <s v="CACERES HERNANDEZ ANDRES"/>
    <n v="1"/>
    <n v="35779.500569199998"/>
    <n v="0"/>
    <n v="35779.500569199998"/>
    <m/>
    <m/>
    <m/>
    <m/>
    <m/>
  </r>
  <r>
    <s v="NEIVA"/>
    <x v="5"/>
    <x v="6"/>
    <n v="41006"/>
    <n v="2528976"/>
    <n v="50582"/>
    <s v="ORDEN DE CAMBIO"/>
    <s v="HUILA"/>
    <s v="ACEVEDO"/>
    <s v="BARRIO INSPECCION DE SAN ADOLF"/>
    <s v="REDEBAN"/>
    <s v="FO-25-1310674"/>
    <d v="2025-07-30T15:52:00"/>
    <d v="2025-08-04T13:35:00"/>
    <m/>
    <s v="ROLLOS"/>
    <s v="ROLLOS"/>
    <s v="CB UNO A UNO"/>
    <s v="CB UNO A UNO"/>
    <s v="EJECUTADO_EXITOSO"/>
    <s v="EJECUTADO EXITOSO"/>
    <s v="04/08/2025 / SE CONFIRMA ENTREGA EXITOSA DE 10 POR PARTE DE LA TRANSPORTADORA CON GUIA: 2235595932"/>
    <s v="ENVÍO"/>
    <m/>
    <s v="TIPO III"/>
    <s v="TERRESTRE"/>
    <n v="0"/>
    <n v="0"/>
    <n v="35779.500569199998"/>
    <n v="0"/>
    <n v="35779.500569199998"/>
    <m/>
    <m/>
    <m/>
    <m/>
    <m/>
  </r>
  <r>
    <s v="BOGOTA"/>
    <x v="3"/>
    <x v="4"/>
    <n v="25407"/>
    <n v="2527991"/>
    <n v="78355"/>
    <s v="ORDEN DE CAMBIO"/>
    <s v="CUNDINAMARCA"/>
    <s v="LENGUAZAQUE"/>
    <s v="BARRIO VRD ESPINAL CARRIZAL LENGUAZAQUE"/>
    <s v="REDEBAN"/>
    <s v="FO-25-1307914"/>
    <d v="2025-07-30T14:22:00"/>
    <d v="2025-08-04T13:43:00"/>
    <m/>
    <s v="ROLLOS"/>
    <s v="ROLLOS"/>
    <s v="CB UNO A UNO"/>
    <s v="CB UNO A UNO"/>
    <s v="EJECUTADO_EXITOSO"/>
    <s v="EJECUTADO EXITOSO"/>
    <s v="02/08/2025 / SE REALIZA ENVIO DE ROLLOS PARA DATAFONO POR  EN LA DIRECCIÓN INDICANDA POR EL COMERCIO, COMERCIO QUEDA INFORMADO DEL NUMERO DE LA GUÍA PARA REALIZAR EL RETIRO DE LA ENCOMIENDA "/>
    <s v="ENVÍO"/>
    <m/>
    <s v="TIPO III"/>
    <s v="TERRESTRE"/>
    <s v="GALEANO SORIANO JUAN DAVID"/>
    <n v="0"/>
    <n v="35779.500569199998"/>
    <n v="0"/>
    <n v="35779.500569199998"/>
    <m/>
    <m/>
    <m/>
    <m/>
    <m/>
  </r>
  <r>
    <s v="VALLEDUPAR"/>
    <x v="4"/>
    <x v="5"/>
    <n v="20517"/>
    <n v="2527472"/>
    <n v="60322"/>
    <s v="ORDEN DE CAMBIO"/>
    <s v="CESAR"/>
    <s v="PAILITAS"/>
    <s v="BARRIO CENTRO PAILITAS 1"/>
    <s v="REDEBAN"/>
    <s v="FO-25-1307236"/>
    <d v="2025-07-30T12:21:00"/>
    <d v="2025-08-04T13:47:00"/>
    <m/>
    <s v="ROLLOS"/>
    <s v="ROLLOS"/>
    <s v="CB UNO A UNO"/>
    <s v="CB UNO A UNO"/>
    <s v="EJECUTADO_EXITOSO"/>
    <s v="EJECUTADO EXITOSO"/>
    <s v="04/08/2025 / SE CONFIRMA ENTREGA EXITOSA DE 30 POR PARTE DE LA TRANSPORTADORA CON GUIA: 2205447105"/>
    <s v="ENVÍO"/>
    <m/>
    <s v="TIPO IV"/>
    <s v="TERRESTRE"/>
    <n v="0"/>
    <n v="0"/>
    <n v="35779.500569199998"/>
    <n v="0"/>
    <n v="35779.500569199998"/>
    <m/>
    <m/>
    <m/>
    <m/>
    <m/>
  </r>
  <r>
    <s v="CUCUTA"/>
    <x v="2"/>
    <x v="2"/>
    <n v="54498"/>
    <n v="2527357"/>
    <n v="69779"/>
    <s v="ORDEN DE CAMBIO"/>
    <s v="NORTE DE SANTANDER"/>
    <s v="OCAÑA"/>
    <s v="PTM OCA#A  PAPELERIA DOS DE OC"/>
    <s v="REDEBAN"/>
    <s v="FO-25-1306504"/>
    <d v="2025-07-30T12:00:00"/>
    <d v="2025-08-04T13:49:00"/>
    <m/>
    <s v="ROLLOS"/>
    <s v="ROLLOS"/>
    <s v="AGREGADOR"/>
    <s v="COMCARD - PTM"/>
    <s v="EJECUTADO_EXITOSO"/>
    <s v="EJECUTADO EXITOSO"/>
    <s v="04/08/2025 / SE CONFIRMA ENTREGA EXITOSA DE 60 POR PARTE DE LA TRANSPORTADORA CON GUIA: 2187690600"/>
    <s v="ENVÍO"/>
    <m/>
    <s v="TIPO IV"/>
    <s v="TERRESTRE"/>
    <n v="0"/>
    <n v="0"/>
    <n v="35779.500569199998"/>
    <n v="0"/>
    <n v="35779.500569199998"/>
    <m/>
    <m/>
    <m/>
    <m/>
    <m/>
  </r>
  <r>
    <s v="APARTADO"/>
    <x v="1"/>
    <x v="1"/>
    <n v="5665"/>
    <n v="2522141"/>
    <n v="61117"/>
    <s v="ORDEN DE CAMBIO"/>
    <s v="ANTIOQUIA"/>
    <s v="SAN PEDRO DE URABA"/>
    <s v="BARRIO CL PRINCIPAL CORR SANTA"/>
    <s v="REDEBAN"/>
    <s v="FO-25-1306512"/>
    <d v="2025-07-29T15:00:00"/>
    <d v="2025-08-04T13:55:00"/>
    <m/>
    <s v="ROLLOS"/>
    <s v="ROLLOS"/>
    <s v="CB UNO A UNO"/>
    <s v="CB UNO A UNO"/>
    <s v="EJECUTADO_EXITOSO"/>
    <s v="EJECUTADO EXITOSO"/>
    <s v="04/08/2025 / SE CONFIRMA ENTREGA EXITOSA DE 40 POR PARTE DE LA TRANSPORTADORA CON GUIA: 284607346"/>
    <s v="ENVÍO"/>
    <m/>
    <s v="TIPO III"/>
    <s v="TERRESTRE"/>
    <n v="0"/>
    <n v="0"/>
    <n v="35779.500569199998"/>
    <n v="0"/>
    <n v="35779.500569199998"/>
    <m/>
    <m/>
    <m/>
    <m/>
    <m/>
  </r>
  <r>
    <s v="CUCUTA"/>
    <x v="2"/>
    <x v="2"/>
    <n v="54518"/>
    <n v="2525511"/>
    <n v="66058"/>
    <s v="ORDEN DE CAMBIO"/>
    <s v="NORTE DE SANTANDER"/>
    <s v="PAMPLONA"/>
    <s v="DISTRICOL EURO CYBER COM"/>
    <s v="REDEBAN"/>
    <s v="FO-25-1304791"/>
    <d v="2025-07-30T09:44:00"/>
    <d v="2025-08-04T14:06:00"/>
    <m/>
    <s v="ROLLOS"/>
    <s v="ROLLOS"/>
    <s v="AGREGADOR"/>
    <s v="DISTRICOL"/>
    <s v="EJECUTADO_EXITOSO"/>
    <s v="EJECUTADO EXITOSO"/>
    <s v="04/08/2025 / SE CONFIRMA ENTREGA EXITOSA DE 40 POR PARTE DE LA TRANSPORTADORA CON GUIA: 2187690597"/>
    <s v="ENVÍO"/>
    <m/>
    <s v="TIPO III"/>
    <s v="TERRESTRE"/>
    <n v="0"/>
    <n v="0"/>
    <n v="35779.500569199998"/>
    <n v="0"/>
    <n v="35779.500569199998"/>
    <m/>
    <m/>
    <m/>
    <m/>
    <m/>
  </r>
  <r>
    <s v="BUCARAMANGA"/>
    <x v="2"/>
    <x v="2"/>
    <n v="68081"/>
    <n v="2523865"/>
    <n v="74053"/>
    <s v="ORDEN DE CAMBIO"/>
    <s v="SANTANDER"/>
    <s v="BARRANCABERMEJA"/>
    <s v="DISTRICOL VARIEDADES KAJU"/>
    <s v="REDEBAN"/>
    <s v="FO-25-1304476"/>
    <d v="2025-07-30T08:00:00"/>
    <d v="2025-08-04T14:08:00"/>
    <m/>
    <s v="ROLLOS"/>
    <s v="ROLLOS"/>
    <s v="AGREGADOR"/>
    <s v="DISTRICOL"/>
    <s v="EJECUTADO_EXITOSO"/>
    <s v="EJECUTADO EXITOSO"/>
    <s v="04/08/2025 / SE CONFIRMA ENTREGA EXITOSA DE 100 POR PARTE DE LA TRANSPORTADORA CON GUIA: 2187690596"/>
    <s v="ENVÍO"/>
    <m/>
    <s v="TIPO III"/>
    <s v="TERRESTRE"/>
    <n v="0"/>
    <n v="0"/>
    <n v="35779.500569199998"/>
    <n v="0"/>
    <n v="35779.500569199998"/>
    <m/>
    <m/>
    <m/>
    <m/>
    <m/>
  </r>
  <r>
    <s v="BUCARAMANGA"/>
    <x v="2"/>
    <x v="2"/>
    <n v="68081"/>
    <n v="2521785"/>
    <n v="19793"/>
    <s v="ORDEN DE CAMBIO"/>
    <s v="SANTANDER"/>
    <s v="BARRANCABERMEJA"/>
    <s v="PAGAFACIL BARRANCABERMEJA"/>
    <s v="REDEBAN"/>
    <s v="FO-25-1304362"/>
    <d v="2025-07-29T14:30:00"/>
    <d v="2025-08-04T14:15:00"/>
    <m/>
    <s v="ROLLOS"/>
    <s v="ROLLOS"/>
    <s v="ROBUSTO"/>
    <s v="PAGAFACIL"/>
    <s v="EJECUTADO_EXITOSO"/>
    <s v="EJECUTADO EXITOSO"/>
    <s v="04/08/2025 / SE CONFIRMA ENTREGA EXITOSA DE 150 POR PARTE DE LA TRANSPORTADORA CON GUIA: 380284290"/>
    <s v="ENVÍO"/>
    <m/>
    <s v="TIPO III"/>
    <s v="TERRESTRE"/>
    <n v="0"/>
    <n v="0"/>
    <n v="35779.500569199998"/>
    <n v="0"/>
    <n v="35779.500569199998"/>
    <m/>
    <m/>
    <m/>
    <m/>
    <m/>
  </r>
  <r>
    <s v="PASTO"/>
    <x v="0"/>
    <x v="3"/>
    <n v="52203"/>
    <n v="2520601"/>
    <n v="56863"/>
    <s v="ORDEN DE CAMBIO"/>
    <s v="NARIÑO"/>
    <s v="COLON"/>
    <s v="BARRIO EL PALOMAR COLON"/>
    <s v="REDEBAN"/>
    <s v="FO-25-1302873"/>
    <d v="2025-07-29T11:34:00"/>
    <d v="2025-08-04T14:21:00"/>
    <m/>
    <s v="ROLLOS"/>
    <s v="ROLLOS"/>
    <s v="CB UNO A UNO"/>
    <s v="CB UNO A UNO"/>
    <s v="EJECUTADO_EXITOSO"/>
    <s v="EJECUTADO EXITOSO"/>
    <s v="31/07/2025 / SE REALIZA ENVÍO DE 10 ROLLOS A OFICINA PRINCIPAL DE INTER RAPIDÍSIMO EN COLON GÉNOVA A PETICIÓN DEL CLIENTE. SE ENVÍA GUÍA PARA RECLAMAR PAQUETE "/>
    <s v="ENVÍO"/>
    <m/>
    <s v="TIPO IV"/>
    <s v="TERRESTRE"/>
    <s v="CASTILLO HERRERA ALEX RICARDO"/>
    <n v="0"/>
    <n v="35779.500569199998"/>
    <n v="0"/>
    <n v="35779.500569199998"/>
    <m/>
    <m/>
    <m/>
    <m/>
    <m/>
  </r>
  <r>
    <s v="IBAGUE"/>
    <x v="5"/>
    <x v="6"/>
    <n v="73443"/>
    <n v="2520845"/>
    <n v="79778"/>
    <s v="ORDEN DE CAMBIO"/>
    <s v="TOLIMA"/>
    <s v="MARIQUITA"/>
    <s v="BARRIO CENTRO SAN SEBASTIAN DE"/>
    <s v="REDEBAN"/>
    <s v="FO-25-1301744"/>
    <d v="2025-07-29T12:02:00"/>
    <d v="2025-08-04T14:24:00"/>
    <m/>
    <s v="ROLLOS"/>
    <s v="ROLLOS"/>
    <s v="CB UNO A UNO"/>
    <s v="CB UNO A UNO"/>
    <s v="EJECUTADO_EXITOSO"/>
    <s v="EJECUTADO EXITOSO"/>
    <s v="04/08/2025 / SE CONFIRMA ENTREGA EXITOSA DE 10 POR PARTE DE LA TRANSPORTADORA CON GUIA: 2235595922"/>
    <s v="ENVÍO"/>
    <m/>
    <s v="TIPO III"/>
    <s v="TERRESTRE"/>
    <n v="0"/>
    <n v="0"/>
    <n v="35779.500569199998"/>
    <n v="0"/>
    <n v="35779.500569199998"/>
    <m/>
    <m/>
    <m/>
    <m/>
    <m/>
  </r>
  <r>
    <s v="BOGOTA"/>
    <x v="3"/>
    <x v="4"/>
    <n v="25178"/>
    <n v="2509012"/>
    <n v="55297"/>
    <s v="ORDEN DE CAMBIO"/>
    <s v="CUNDINAMARCA"/>
    <s v="CHIPAQUE"/>
    <s v="BARRIO CENTRO CHIPAQUE"/>
    <s v="REDEBAN"/>
    <s v="FO-25-1291819"/>
    <d v="2025-07-28T08:00:00"/>
    <d v="2025-08-04T14:36:00"/>
    <m/>
    <s v="ROLLOS"/>
    <s v="ROLLOS"/>
    <s v="CB UNO A UNO"/>
    <s v="CB UNO A UNO"/>
    <s v="EJECUTADO_EXITOSO"/>
    <s v="EJECUTADO EXITOSO"/>
    <s v="30/07/2025 / SE REALIZA ENVÍO DE 70 ROLLOS DE ACUERDOS A DATOS INDICADOS POR CLIENTE.  / 04/08/2025 04/08 ENVIO SE CONFIRMA ENTREGA EXITOSA POR PARTE DE LA TRANSPORTADORA, SE AGREGA INCUMPLIMIENTO  YA QUE AL MOMENTO DE VENCER AÚN NO ESTABA ENTREGADO"/>
    <s v="ENVÍO"/>
    <m/>
    <s v="TIPO II"/>
    <s v="TERRESTRE"/>
    <s v="LOZADA ROJAS CHRISTIAN ANDRES"/>
    <n v="0"/>
    <n v="35779.500569199998"/>
    <n v="0"/>
    <n v="35779.500569199998"/>
    <m/>
    <m/>
    <m/>
    <m/>
    <m/>
  </r>
  <r>
    <s v="MEDELLIN"/>
    <x v="1"/>
    <x v="1"/>
    <n v="5148"/>
    <n v="2531900"/>
    <n v="69818"/>
    <s v="ORDEN DE CAMBIO"/>
    <s v="ANTIOQUIA"/>
    <s v="EL CARMEN DE VIBORAL"/>
    <s v="DISTRICOL DISTB. SUM. ORIENTE"/>
    <s v="REDEBAN"/>
    <s v="FO-25-1310252"/>
    <d v="2025-07-31T09:36:00"/>
    <d v="2025-08-04T14:50:00"/>
    <m/>
    <s v="ROLLOS"/>
    <s v="ROLLOS"/>
    <s v="AGREGADOR"/>
    <s v="DISTRICOL"/>
    <s v="EJECUTADO_EXITOSO"/>
    <s v="EJECUTADO EXITOSO"/>
    <s v="04/08/2025 / SE ENTREGAN 30 ROLLOS EXITOSAMENTE "/>
    <s v="VISITA_TÉCNICA"/>
    <m/>
    <s v="TIPO II"/>
    <s v="TERRESTRE"/>
    <s v="RUA ALVAREZ RICHARD ANDRES"/>
    <n v="1"/>
    <n v="67654.12000000001"/>
    <n v="0"/>
    <n v="67654.12000000001"/>
    <m/>
    <m/>
    <m/>
    <m/>
    <m/>
  </r>
  <r>
    <s v="MEDELLIN"/>
    <x v="1"/>
    <x v="1"/>
    <n v="5088"/>
    <n v="2528787"/>
    <n v="44671"/>
    <s v="ORDEN DE CAMBIO"/>
    <s v="ANTIOQUIA"/>
    <s v="BELLO"/>
    <s v="PTM BELLO PAPELERIA Y VARIEDAD"/>
    <s v="REDEBAN"/>
    <s v="FO-25-1307901"/>
    <d v="2025-07-30T15:31:00"/>
    <d v="2025-08-04T14:55:00"/>
    <m/>
    <s v="ROLLOS"/>
    <s v="ROLLOS"/>
    <s v="AGREGADOR"/>
    <s v="COMCARD - PTM"/>
    <s v="EJECUTADO_EXITOSO"/>
    <s v="EJECUTADO EXITOSO"/>
    <s v="04/08/2025 / SE ENTREGAN 20 ROLLOS "/>
    <s v="VISITA_TÉCNICA"/>
    <m/>
    <s v="TIPO I"/>
    <s v="TERRESTRE"/>
    <s v="BARRIENTOS HERNANDEZ CRISTIAN HORACIO"/>
    <n v="1"/>
    <n v="35779.500569199998"/>
    <n v="0"/>
    <n v="35779.500569199998"/>
    <m/>
    <m/>
    <m/>
    <m/>
    <m/>
  </r>
  <r>
    <s v="BOGOTA"/>
    <x v="3"/>
    <x v="4"/>
    <n v="25175"/>
    <n v="2543625"/>
    <n v="20877"/>
    <s v="ORDEN DE CAMBIO"/>
    <s v="CUNDINAMARCA"/>
    <s v="CHIA"/>
    <s v="MULTIPAGAS CHIA"/>
    <s v="REDEBAN"/>
    <s v="FO-25-1321686"/>
    <d v="2025-08-02T10:49:00"/>
    <d v="2025-08-04T14:58:00"/>
    <m/>
    <s v="ROLLOS"/>
    <s v="ROLLOS"/>
    <s v="ROBUSTO"/>
    <s v="MULTIPAGAS"/>
    <s v="EJECUTADO_EXITOSO"/>
    <s v="EJECUTADO EXITOSO"/>
    <s v="04/08/2025 / SE REALIZA LA ENTREGA DE 160 ROLLOS "/>
    <s v="VISITA_TÉCNICA"/>
    <m/>
    <s v="TIPO II"/>
    <s v="TERRESTRE"/>
    <s v="ORTIZ MARTINEZ STIVEN"/>
    <n v="1"/>
    <n v="67654.12000000001"/>
    <n v="0"/>
    <n v="67654.12000000001"/>
    <m/>
    <m/>
    <m/>
    <m/>
    <m/>
  </r>
  <r>
    <s v="BOGOTA"/>
    <x v="3"/>
    <x v="4"/>
    <n v="11001"/>
    <n v="2541008"/>
    <n v="78237"/>
    <s v="ORDEN DE CAMBIO"/>
    <s v="CUNDINAMARCA"/>
    <s v="BOGOTA"/>
    <s v="BARRIO LLANO GRANDE  PATIO BON"/>
    <s v="REDEBAN"/>
    <s v="FO-25-1318228"/>
    <d v="2025-08-01T14:31:00"/>
    <d v="2025-08-04T15:02:00"/>
    <m/>
    <s v="ROLLOS"/>
    <s v="ROLLOS"/>
    <s v="CB UNO A UNO"/>
    <s v="CB UNO A UNO"/>
    <s v="EJECUTADO_EXITOSO"/>
    <s v="EJECUTADO EXITOSO"/>
    <s v="04/08/2025 / ENTREGA DE 20 ROLLOS NO SE MANIPULAN EQUIPOS "/>
    <s v="VISITA_TÉCNICA"/>
    <m/>
    <s v="TIPO I"/>
    <s v="TERRESTRE"/>
    <s v="HERNANDEZ NARANJO OSCAR EDUARDO"/>
    <n v="1"/>
    <n v="35779.500569199998"/>
    <n v="0"/>
    <n v="35779.500569199998"/>
    <m/>
    <m/>
    <m/>
    <m/>
    <m/>
  </r>
  <r>
    <s v="MEDELLIN"/>
    <x v="1"/>
    <x v="1"/>
    <n v="5001"/>
    <n v="2516656"/>
    <n v="73769"/>
    <s v="ORDEN DE CAMBIO"/>
    <s v="ANTIOQUIA"/>
    <s v="MEDELLIN"/>
    <s v="PTM MEDELLIN POMPOSO DECORACIO"/>
    <s v="REDEBAN"/>
    <s v="FO-25-1297403"/>
    <d v="2025-07-28T17:23:00"/>
    <d v="2025-08-04T15:04:00"/>
    <m/>
    <s v="ROLLOS"/>
    <s v="ROLLOS"/>
    <s v="AGREGADOR"/>
    <s v="COMCARD - PTM"/>
    <s v="EJECUTADO_EXITOSO"/>
    <s v="EJECUTADO EXITOSO"/>
    <s v="04/08/2025 / SE ENTREGA ROLLOS OK "/>
    <s v="VISITA_TÉCNICA"/>
    <m/>
    <s v="TIPO I"/>
    <s v="TERRESTRE"/>
    <s v="DIAZ ZABALA FRANCIS DUBAN"/>
    <n v="1"/>
    <n v="35779.500569199998"/>
    <n v="0"/>
    <n v="35779.500569199998"/>
    <m/>
    <m/>
    <m/>
    <m/>
    <m/>
  </r>
  <r>
    <s v="MEDELLIN"/>
    <x v="1"/>
    <x v="1"/>
    <n v="5088"/>
    <n v="2536010"/>
    <n v="69093"/>
    <s v="ORDEN DE CAMBIO"/>
    <s v="ANTIOQUIA"/>
    <s v="BELLO"/>
    <s v="PTM BELLO GRANERO EL JULI"/>
    <s v="REDEBAN"/>
    <s v="FO-25-1313814"/>
    <d v="2025-07-31T17:04:00"/>
    <d v="2025-08-04T15:10:00"/>
    <m/>
    <s v="ROLLOS"/>
    <s v="ROLLOS"/>
    <s v="AGREGADOR"/>
    <s v="COMCARD - PTM"/>
    <s v="EJECUTADO_EXITOSO"/>
    <s v="EJECUTADO EXITOSO"/>
    <s v="04/08/2025 / SE ENTREGAN 90 ROLLOS "/>
    <s v="VISITA_TÉCNICA"/>
    <m/>
    <s v="TIPO I"/>
    <s v="TERRESTRE"/>
    <s v="BARRIENTOS HERNANDEZ CRISTIAN HORACIO"/>
    <n v="1"/>
    <n v="35779.500569199998"/>
    <n v="0"/>
    <n v="35779.500569199998"/>
    <m/>
    <m/>
    <m/>
    <m/>
    <m/>
  </r>
  <r>
    <s v="MEDELLIN"/>
    <x v="1"/>
    <x v="1"/>
    <n v="5088"/>
    <n v="2530030"/>
    <n v="48749"/>
    <s v="ORDEN DE CAMBIO"/>
    <s v="ANTIOQUIA"/>
    <s v="BELLO"/>
    <s v="BARRIO VILLAS DEL SOL NIQUIA B"/>
    <s v="REDEBAN"/>
    <s v="FO-25-1309031"/>
    <d v="2025-07-30T17:55:00"/>
    <d v="2025-08-04T15:31:00"/>
    <m/>
    <s v="ROLLOS"/>
    <s v="ROLLOS"/>
    <s v="CB UNO A UNO"/>
    <s v="CB UNO A UNO"/>
    <s v="EJECUTADO_EXITOSO"/>
    <s v="EJECUTADO EXITOSO"/>
    <s v="04/08/2025 / SE ENTREGAN 80 ROLLOS "/>
    <s v="VISITA_TÉCNICA"/>
    <m/>
    <s v="TIPO I"/>
    <s v="TERRESTRE"/>
    <s v="BARRIENTOS HERNANDEZ CRISTIAN HORACIO"/>
    <n v="1"/>
    <n v="35779.500569199998"/>
    <n v="0"/>
    <n v="35779.500569199998"/>
    <m/>
    <m/>
    <m/>
    <m/>
    <m/>
  </r>
  <r>
    <s v="MEDELLIN"/>
    <x v="1"/>
    <x v="1"/>
    <n v="5631"/>
    <n v="2530098"/>
    <n v="79007"/>
    <s v="ORDEN DE CAMBIO"/>
    <s v="ANTIOQUIA"/>
    <s v="SABANETA"/>
    <s v="PTM SABANETA PAPELERIA Y RECAR"/>
    <s v="REDEBAN"/>
    <s v="FO-25-1308998"/>
    <d v="2025-07-31T08:00:00"/>
    <d v="2025-08-04T15:38:00"/>
    <m/>
    <s v="ROLLOS"/>
    <s v="ROLLOS"/>
    <s v="AGREGADOR"/>
    <s v="COMCARD - PTM"/>
    <s v="EJECUTADO_EXITOSO"/>
    <s v="EJECUTADO EXITOSO"/>
    <s v="04/08/2025 / SE HACE ENTREGA DE ROLLOS "/>
    <s v="VISITA_TÉCNICA"/>
    <m/>
    <s v="TIPO I"/>
    <s v="TERRESTRE"/>
    <s v="MORENO MEDINA JUAN PABLO"/>
    <n v="1"/>
    <n v="35779.500569199998"/>
    <n v="0"/>
    <n v="35779.500569199998"/>
    <m/>
    <m/>
    <m/>
    <m/>
    <m/>
  </r>
  <r>
    <s v="MEDELLIN"/>
    <x v="1"/>
    <x v="1"/>
    <n v="5088"/>
    <n v="2529542"/>
    <n v="53540"/>
    <s v="ORDEN DE CAMBIO"/>
    <s v="ANTIOQUIA"/>
    <s v="BELLO"/>
    <s v="DISTRICOL VARIEDADES LA CASITA"/>
    <s v="REDEBAN"/>
    <s v="FO-25-1308320"/>
    <d v="2025-07-30T16:41:00"/>
    <d v="2025-08-04T15:43:00"/>
    <m/>
    <s v="ROLLOS"/>
    <s v="ROLLOS"/>
    <s v="AGREGADOR"/>
    <s v="DISTRICOL"/>
    <s v="EJECUTADO_EXITOSO"/>
    <s v="EJECUTADO EXITOSO"/>
    <s v="04/08/2025 / SE ENTREGAN 30 ROLLOS "/>
    <s v="VISITA_TÉCNICA"/>
    <m/>
    <s v="TIPO I"/>
    <s v="TERRESTRE"/>
    <s v="BARRIENTOS HERNANDEZ CRISTIAN HORACIO"/>
    <n v="1"/>
    <n v="35779.500569199998"/>
    <n v="0"/>
    <n v="35779.500569199998"/>
    <m/>
    <m/>
    <m/>
    <m/>
    <m/>
  </r>
  <r>
    <s v="MEDELLIN"/>
    <x v="1"/>
    <x v="1"/>
    <n v="5088"/>
    <n v="2526720"/>
    <n v="79661"/>
    <s v="ORDEN DE CAMBIO"/>
    <s v="ANTIOQUIA"/>
    <s v="BELLO"/>
    <s v="BARRIO PACHELY BELLO 1"/>
    <s v="REDEBAN"/>
    <s v="FO-25-1305459"/>
    <d v="2025-07-30T11:12:00"/>
    <d v="2025-08-04T15:45:00"/>
    <m/>
    <s v="ROLLOS"/>
    <s v="ROLLOS"/>
    <s v="CB UNO A UNO"/>
    <s v="CB UNO A UNO"/>
    <s v="EJECUTADO_EXITOSO"/>
    <s v="EJECUTADO EXITOSO"/>
    <s v="04/08/2025 / SE ENTREGAN 20 ROLLOS "/>
    <s v="VISITA_TÉCNICA"/>
    <m/>
    <s v="TIPO I"/>
    <s v="TERRESTRE"/>
    <s v="BARRIENTOS HERNANDEZ CRISTIAN HORACIO"/>
    <n v="1"/>
    <n v="35779.500569199998"/>
    <n v="0"/>
    <n v="35779.500569199998"/>
    <m/>
    <m/>
    <m/>
    <m/>
    <m/>
  </r>
  <r>
    <s v="PEREIRA"/>
    <x v="0"/>
    <x v="0"/>
    <n v="63001"/>
    <n v="2540449"/>
    <n v="74596"/>
    <s v="ORDEN DE CAMBIO"/>
    <s v="QUINDIO"/>
    <s v="ARMENIA"/>
    <s v="BARRIO BOSQUES DE PALERMO ARME"/>
    <s v="REDEBAN"/>
    <s v="FO-25-1317126"/>
    <d v="2025-08-01T13:13:00"/>
    <d v="2025-08-04T15:45:00"/>
    <m/>
    <s v="ROLLOS"/>
    <s v="ROLLOS"/>
    <s v="CB UNO A UNO"/>
    <s v="CB UNO A UNO"/>
    <s v="EJECUTADO_EXITOSO"/>
    <s v="EJECUTADO EXITOSO"/>
    <s v="04/08/2025 / SE VISITA COMERCIO SE REALIZÓ ENTREGA DE 20 ROLLOS "/>
    <s v="VISITA_TÉCNICA"/>
    <m/>
    <s v="TIPO II"/>
    <s v="TERRESTRE"/>
    <s v="SANCHEZ SOLORZANO JUAN SEBASTIAN"/>
    <n v="1"/>
    <n v="67654.12000000001"/>
    <n v="0"/>
    <n v="67654.12000000001"/>
    <m/>
    <m/>
    <m/>
    <m/>
    <m/>
  </r>
  <r>
    <s v="VILLAVICENCIO"/>
    <x v="5"/>
    <x v="6"/>
    <n v="50006"/>
    <n v="2542255"/>
    <n v="24708"/>
    <s v="ORDEN DE CAMBIO"/>
    <s v="META"/>
    <s v="ACACIAS"/>
    <s v="BARRIO ZONA RURAL ACACIAS ACAC"/>
    <s v="REDEBAN"/>
    <s v="FO-25-1318853"/>
    <d v="2025-08-01T17:44:00"/>
    <d v="2025-08-04T15:48:00"/>
    <m/>
    <s v="ROLLOS"/>
    <s v="ROLLOS"/>
    <s v="CB UNO A UNO"/>
    <s v="CB UNO A UNO"/>
    <s v="EJECUTADO_EXITOSO"/>
    <s v="EJECUTADO EXITOSO"/>
    <s v="04/08/2025 / SE REALIZA ENTREGA EN SITIO DE 30 ROLLOS "/>
    <s v="VISITA_TÉCNICA"/>
    <m/>
    <s v="TIPO II"/>
    <s v="TERRESTRE"/>
    <s v="CASTRILLON URREA LONDIER LEANDRO"/>
    <n v="1"/>
    <n v="67654.12000000001"/>
    <n v="0"/>
    <n v="67654.12000000001"/>
    <m/>
    <m/>
    <m/>
    <m/>
    <m/>
  </r>
  <r>
    <s v="MEDELLIN"/>
    <x v="1"/>
    <x v="1"/>
    <n v="5088"/>
    <n v="2518903"/>
    <n v="49127"/>
    <s v="ORDEN DE CAMBIO"/>
    <s v="ANTIOQUIA"/>
    <s v="BELLO"/>
    <s v="PTM  BELLO DROGUERIA J E SALUD"/>
    <s v="REDEBAN"/>
    <s v="FO-25-1298797"/>
    <d v="2025-07-29T09:37:00"/>
    <d v="2025-08-04T15:50:00"/>
    <m/>
    <s v="ROLLOS"/>
    <s v="ROLLOS"/>
    <s v="AGREGADOR"/>
    <s v="COMCARD - PTM"/>
    <s v="EJECUTADO_EXITOSO"/>
    <s v="EJECUTADO EXITOSO"/>
    <s v="04/08/2025 / SE ENTREGA ROLLOS OK "/>
    <s v="VISITA_TÉCNICA"/>
    <m/>
    <s v="TIPO I"/>
    <s v="TERRESTRE"/>
    <s v="DIAZ ZABALA FRANCIS DUBAN"/>
    <n v="1"/>
    <n v="35779.500569199998"/>
    <n v="0"/>
    <n v="35779.500569199998"/>
    <m/>
    <m/>
    <m/>
    <m/>
    <m/>
  </r>
  <r>
    <s v="SINCELEJO"/>
    <x v="4"/>
    <x v="5"/>
    <n v="70742"/>
    <n v="2509622"/>
    <n v="62017"/>
    <s v="ORDEN DE CAMBIO"/>
    <s v="SUCRE"/>
    <s v="SAN LUIS DE SINCE"/>
    <s v="PTM SINCE DISTRIBUIDORA SINCE"/>
    <s v="REDEBAN"/>
    <s v="FO-25-1292351"/>
    <d v="2025-07-28T08:00:00"/>
    <d v="2025-08-04T15:53:00"/>
    <m/>
    <s v="ROLLOS"/>
    <s v="ROLLOS"/>
    <s v="AGREGADOR"/>
    <s v="COMCARD - PTM"/>
    <s v="EJECUTADO_EXITOSO"/>
    <s v="EJECUTADO EXITOSO"/>
    <s v="04/08/2025 / SE HACE ENVÍO DE 40 ROLLOS POR FLOTA, A LA SEÑORA SANDRA GARCÍA, SE LE INFORMA PARA QUE ESTÉ PENDIENTE, SE CONFIRMA RECIBIDO VÍA WHATSAPP."/>
    <s v="ENVÍO"/>
    <m/>
    <s v="TIPO II"/>
    <s v="TERRESTRE"/>
    <s v="CACERES HERNANDEZ ANDRES"/>
    <n v="0"/>
    <n v="35779.500569199998"/>
    <n v="0"/>
    <n v="35779.500569199998"/>
    <m/>
    <m/>
    <m/>
    <m/>
    <m/>
  </r>
  <r>
    <s v="BOGOTA"/>
    <x v="3"/>
    <x v="4"/>
    <n v="11001"/>
    <n v="2543648"/>
    <n v="79526"/>
    <s v="ORDEN DE CAMBIO"/>
    <s v="CUNDINAMARCA"/>
    <s v="BOGOTA"/>
    <s v="BARRIO SAN BENITO BOGOTA 5"/>
    <s v="REDEBAN"/>
    <s v="FO-25-1321674"/>
    <d v="2025-08-02T11:42:00"/>
    <d v="2025-08-04T15:54:00"/>
    <m/>
    <s v="ROLLOS"/>
    <s v="ROLLOS"/>
    <s v="CB UNO A UNO"/>
    <s v="CB UNO A UNO"/>
    <s v="EJECUTADO_EXITOSO"/>
    <s v="EJECUTADO EXITOSO"/>
    <s v="04/08/2025 / DURANTE LA VISITA TECNICA SE REALIZA ENTREGA DE ROLLOS PARA DATÁFONO NO SE MANIPULAN EQUIPOS SIN NOVEDAD EN ENTREGA"/>
    <s v="VISITA_TÉCNICA"/>
    <m/>
    <s v="TIPO I"/>
    <s v="TERRESTRE"/>
    <s v="GALEANO SORIANO JUAN DAVID"/>
    <n v="1"/>
    <n v="35779.500569199998"/>
    <n v="0"/>
    <n v="35779.500569199998"/>
    <m/>
    <m/>
    <m/>
    <m/>
    <m/>
  </r>
  <r>
    <s v="BUCARAMANGA"/>
    <x v="2"/>
    <x v="2"/>
    <n v="54385"/>
    <n v="2545948"/>
    <n v="74218"/>
    <s v="ORDEN DE CAMBIO"/>
    <s v="NORTE DE SANTANDER"/>
    <s v="LA ESPERANZA"/>
    <s v="PTM   CORREGIMIENTO PUEBLO NUE"/>
    <s v="REDEBAN"/>
    <s v="FO-25-1326390"/>
    <d v="2025-08-04T08:53:00"/>
    <d v="2025-08-04T15:55:00"/>
    <m/>
    <s v="ROLLOS"/>
    <s v="ROLLOS"/>
    <s v="AGREGADOR"/>
    <s v="COMCARD - PTM"/>
    <s v="EJECUTADO_EXITOSO"/>
    <s v="EJECUTADO EXITOSO"/>
    <s v="04/08/2025 SE ENVIA ROLLOS CON GUIA: | 04/08/2025 SE REALIZA ENVÍO DE ROLLOS A DIRECCIÓN SUMINISTRADA POR SIXTEN AL CORREGIMIENTO DE LA ESPERANZA NORTE DE SANTANDER, POR INTERRAPIDISIMO, SE ENVÍAN 20 ROLLOS."/>
    <s v="ENVÍO"/>
    <m/>
    <s v="TIPO III"/>
    <s v="TERRESTRE"/>
    <s v="MARTINEZ FLOREZ DONIS ALBERTO"/>
    <n v="0"/>
    <n v="35779.500569199998"/>
    <n v="0"/>
    <n v="35779.500569199998"/>
    <m/>
    <m/>
    <m/>
    <m/>
    <m/>
  </r>
  <r>
    <s v="APARTADO"/>
    <x v="1"/>
    <x v="1"/>
    <n v="5490"/>
    <n v="2507904"/>
    <n v="69538"/>
    <s v="ORDEN DE CAMBIO"/>
    <s v="ANTIOQUIA"/>
    <s v="NECOCLI"/>
    <s v="BARRIO CORR ZAPATA"/>
    <s v="REDEBAN"/>
    <s v="FO-25-1289249"/>
    <d v="2025-07-26T10:22:00"/>
    <d v="2025-08-04T15:56:00"/>
    <m/>
    <s v="ROLLOS"/>
    <s v="ROLLOS"/>
    <s v="CB UNO A UNO"/>
    <s v="CB UNO A UNO"/>
    <s v="EJECUTADO_EXITOSO"/>
    <s v="EJECUTADO EXITOSO"/>
    <s v="04/08/2025 / SE ENVIA 20 ROLLOS POR FLOTA HACIA LA CIUDAD DE NECOCLI YA QUE A ZAPATA NO HAY OFICINAS ,  SE LE INDICA AL CLIENTE Y DICE QUE NO HAY PROBLEMA. SE LE COMPARTE GUIA AL CLIENTE._x000a_SE CONFIRMA QUE LA USUARIA RECLAMARA ENCOMIENDA CON LA GUIA"/>
    <s v="ENVÍO"/>
    <m/>
    <s v="TIPO II"/>
    <s v="TERRESTRE"/>
    <s v="SALDARRIAGA MIRANDA SANTIAGO"/>
    <n v="0"/>
    <n v="35779.500569199998"/>
    <n v="0"/>
    <n v="35779.500569199998"/>
    <m/>
    <m/>
    <m/>
    <m/>
    <m/>
  </r>
  <r>
    <s v="CALI"/>
    <x v="0"/>
    <x v="3"/>
    <n v="76001"/>
    <n v="2543747"/>
    <n v="78601"/>
    <s v="ORDEN DE CAMBIO"/>
    <s v="VALLE DEL CAUCA"/>
    <s v="CALI"/>
    <s v="BARRIO SANTA RITA CALI  1"/>
    <s v="REDEBAN"/>
    <s v="FO-25-1322155"/>
    <d v="2025-08-04T08:00:00"/>
    <d v="2025-08-04T15:57:00"/>
    <m/>
    <s v="ROLLOS"/>
    <s v="ROLLOS"/>
    <s v="CB UNO A UNO"/>
    <s v="CB UNO A UNO"/>
    <s v="EJECUTADO_EXITOSO"/>
    <s v="EJECUTADO EXITOSO"/>
    <s v="04/08/2025 / SE REALIZA ENTREGA DE 20 ROLLOS "/>
    <s v="VISITA_TÉCNICA"/>
    <m/>
    <s v="TIPO I"/>
    <s v="TERRESTRE"/>
    <s v="PAREDES CASTILLO DIEGO"/>
    <n v="1"/>
    <n v="35779.500569199998"/>
    <n v="0"/>
    <n v="35779.500569199998"/>
    <m/>
    <m/>
    <m/>
    <m/>
    <m/>
  </r>
  <r>
    <s v="PEREIRA"/>
    <x v="0"/>
    <x v="0"/>
    <n v="66170"/>
    <n v="2546816"/>
    <n v="47883"/>
    <s v="ORDEN DE CAMBIO"/>
    <s v="RISARALDA"/>
    <s v="DOSQUEBRADAS"/>
    <s v="DISTRICOL DROGUERIA CENTRAL ME"/>
    <s v="REDEBAN"/>
    <s v="FO-25-1326359"/>
    <d v="2025-08-04T09:36:00"/>
    <d v="2025-08-04T16:00:00"/>
    <m/>
    <s v="ROLLOS"/>
    <s v="ROLLOS"/>
    <s v="AGREGADOR"/>
    <s v="DISTRICOL"/>
    <s v="EJECUTADO_EXITOSO"/>
    <s v="EJECUTADO EXITOSO"/>
    <s v="04/08/2025 / VISITAMOS COMERCIO REALIZAMOS ENTREGA DE 120 ROLLOS. "/>
    <s v="VISITA_TÉCNICA"/>
    <m/>
    <s v="TIPO I"/>
    <s v="TERRESTRE"/>
    <s v="ARROYAVE CANO MANUEL GUILLERMO"/>
    <n v="1"/>
    <n v="35779.500569199998"/>
    <n v="0"/>
    <n v="35779.500569199998"/>
    <m/>
    <m/>
    <m/>
    <m/>
    <m/>
  </r>
  <r>
    <s v="BARRANQUILLA"/>
    <x v="4"/>
    <x v="5"/>
    <n v="88001"/>
    <n v="2543905"/>
    <n v="65080"/>
    <s v="ORDEN DE CAMBIO"/>
    <s v="ARCHIPIELAGO DE SAN ANDRES Y PROVIDENCIA"/>
    <s v="SAN ANDRES"/>
    <s v="BARRIO LOMA BARRACK SAN ANDRES"/>
    <s v="REDEBAN"/>
    <s v="FO-25-1328063"/>
    <d v="2025-08-04T08:00:00"/>
    <d v="2025-08-04T16:05:00"/>
    <m/>
    <s v="ROLLOS"/>
    <s v="ROLLOS"/>
    <s v="CB UNO A UNO"/>
    <s v="CB UNO A UNO"/>
    <s v="GESTIÓN_TELEFONICA"/>
    <s v="CANCELADO POR LA RED-SOPORTE TELEFONICO"/>
    <s v="04/08/2025 4-8 SE ESCALA CASO A LA RED: RESPUESTA DE LA RED: YA QUE LA ACTIVIDAD ES EN SAN ANDRÉS POR FAVOR PROCEDER CON LA FUERZA COMERCIAL PARA ATENDER LA ACTIVIDAD._x000a__x000a_POR FAVOR DOCUMENTEMOS Y CERREMOS EL CASO."/>
    <s v="SOPORTE_TELEFÓNICO"/>
    <m/>
    <s v="TIPO IV ESPECIAL"/>
    <s v="AEREO"/>
    <n v="0"/>
    <n v="0"/>
    <n v="41241.0800752"/>
    <n v="0"/>
    <n v="41241.0800752"/>
    <m/>
    <m/>
    <m/>
    <m/>
    <m/>
  </r>
  <r>
    <s v="APARTADO"/>
    <x v="1"/>
    <x v="1"/>
    <n v="5837"/>
    <n v="2535928"/>
    <n v="78646"/>
    <s v="ORDEN DE CAMBIO"/>
    <s v="ANTIOQUIA"/>
    <s v="TURBO"/>
    <s v="DISTRICOL SERVICIOS INTEGRALES"/>
    <s v="REDEBAN"/>
    <s v="FO-25-1313816"/>
    <d v="2025-07-31T17:01:00"/>
    <d v="2025-08-04T16:09:00"/>
    <m/>
    <s v="ROLLOS"/>
    <s v="ROLLOS"/>
    <s v="AGREGADOR"/>
    <s v="DISTRICOL"/>
    <s v="EJECUTADO_EXITOSO"/>
    <s v="EJECUTADO EXITOSO"/>
    <s v="04/08/2025 / SE ENVIAN ROLLOS POR FLOTA. SE LE NOTIFICA A LA USUARIA. ELLA CONFIRMA QUE VA RECLAMARLOS EN HORAS DE LA TARDE. CONDUCTOR NO DEJA TOMAR FOTO A SU DOCUMENTO. SE CONFIRMA EL RECIBIDO DE LOS ROLLOS"/>
    <s v="ENVÍO"/>
    <m/>
    <s v="TIPO II"/>
    <s v="TERRESTRE"/>
    <s v="SALDARRIAGA MIRANDA SANTIAGO"/>
    <n v="0"/>
    <n v="35779.500569199998"/>
    <n v="0"/>
    <n v="35779.500569199998"/>
    <m/>
    <m/>
    <m/>
    <m/>
    <m/>
  </r>
  <r>
    <s v="CALI"/>
    <x v="0"/>
    <x v="3"/>
    <n v="19130"/>
    <n v="2539640"/>
    <n v="63978"/>
    <s v="ORDEN DE CAMBIO"/>
    <s v="CAUCA"/>
    <s v="CAJIBIO"/>
    <s v="BARRIO RECUERDO BAJO CAJIBIO"/>
    <s v="REDEBAN"/>
    <s v="FO-25-1317459"/>
    <d v="2025-08-01T11:29:00"/>
    <d v="2025-08-04T16:23:00"/>
    <m/>
    <s v="ROLLOS"/>
    <s v="ROLLOS"/>
    <s v="CB UNO A UNO"/>
    <s v="CB UNO A UNO"/>
    <s v="EJECUTADO_EXITOSO"/>
    <s v="EJECUTADO EXITOSO"/>
    <s v="04/08/2025 / SE ENTREGA EN DIRECCIÓN EN POPAYAN"/>
    <s v="VISITA_TÉCNICA"/>
    <m/>
    <s v="TIPO III"/>
    <s v="TERRESTRE"/>
    <s v="GIMBUEL LASSO LUIS GERMAN"/>
    <n v="1"/>
    <n v="35779.500569199998"/>
    <n v="0"/>
    <n v="35779.500569199998"/>
    <m/>
    <m/>
    <m/>
    <m/>
    <m/>
  </r>
  <r>
    <s v="BUCARAMANGA"/>
    <x v="2"/>
    <x v="2"/>
    <n v="68001"/>
    <n v="2545089"/>
    <n v="46626"/>
    <s v="ORDEN DE CAMBIO"/>
    <s v="SANTANDER"/>
    <s v="BUCARAMANGA"/>
    <s v="PTM  BUCARAMANGA  LA GRAN ESQU"/>
    <s v="REDEBAN"/>
    <s v="FO-25-1324319"/>
    <d v="2025-08-04T08:00:00"/>
    <d v="2025-08-04T16:40:00"/>
    <m/>
    <s v="ROLLOS"/>
    <s v="ROLLOS"/>
    <s v="AGREGADOR"/>
    <s v="COMCARD - PTM"/>
    <s v="EJECUTADO_EXITOSO"/>
    <s v="EJECUTADO EXITOSO"/>
    <s v="04/08/2025 / SE VISITA COMERCIO SE HACE ENTREGA DE 20 ROLLOS"/>
    <s v="VISITA_TÉCNICA"/>
    <m/>
    <s v="TIPO I"/>
    <s v="TERRESTRE"/>
    <s v="GELVEZ MOGOLLON JOSE ELISEO"/>
    <n v="1"/>
    <n v="35779.500569199998"/>
    <n v="0"/>
    <n v="35779.500569199998"/>
    <m/>
    <m/>
    <m/>
    <m/>
    <m/>
  </r>
  <r>
    <s v="APARTADO"/>
    <x v="1"/>
    <x v="1"/>
    <n v="5837"/>
    <n v="2540214"/>
    <n v="42486"/>
    <s v="ORDEN DE CAMBIO"/>
    <s v="ANTIOQUIA"/>
    <s v="TURBO"/>
    <s v="PTM TURBO DESEABLE DE ALBEIRO"/>
    <s v="REDEBAN"/>
    <s v="FO-25-1316929"/>
    <d v="2025-08-01T12:21:00"/>
    <d v="2025-08-04T16:54:00"/>
    <m/>
    <s v="ROLLOS"/>
    <s v="ROLLOS"/>
    <s v="AGREGADOR"/>
    <s v="COMCARD - PTM"/>
    <s v="EJECUTADO_EXITOSO"/>
    <s v="EJECUTADO EXITOSO"/>
    <s v="04/08/2025 / SE ENVIAN ROLLOS POR FLOTA. SE LE NOTIFICA A LA USUARIO. EL CLIENTE CONFIRMA QUE VA RECLAMARLOS EN HORAS DE LA TARDE. CONDUCTOR NO DEJA TOMAR FOTO A SU DOCUMENTO. SE CONFIRMA QUE EL USUARIO RECLAMO ENCOMIENDA."/>
    <s v="ENVÍO"/>
    <m/>
    <s v="TIPO II"/>
    <s v="TERRESTRE"/>
    <s v="SALDARRIAGA MIRANDA SANTIAGO"/>
    <n v="0"/>
    <n v="35779.500569199998"/>
    <n v="0"/>
    <n v="35779.500569199998"/>
    <m/>
    <m/>
    <m/>
    <m/>
    <m/>
  </r>
  <r>
    <s v="NEIVA"/>
    <x v="5"/>
    <x v="6"/>
    <n v="18256"/>
    <n v="2519575"/>
    <n v="35587"/>
    <s v="ORDEN DE CAMBIO"/>
    <s v="CAQUETA"/>
    <s v="EL PAUJIL"/>
    <s v="DISTRICOL D.I SERVICIOS"/>
    <s v="REDEBAN"/>
    <s v="FO-25-1301748"/>
    <d v="2025-07-29T10:29:00"/>
    <d v="2025-08-05T09:15:00"/>
    <m/>
    <s v="ROLLOS"/>
    <s v="ROLLOS"/>
    <s v="AGREGADOR"/>
    <s v="DISTRICOL"/>
    <s v="EJECUTADO_EXITOSO"/>
    <s v="EJECUTADO EXITOSO"/>
    <s v="05/08/2025 / SE COMUNICA CON CB EL CUAL CONFIRMA ENTREGA EXITOSA POR LA TRASPORTADORA SERVIENTREGA CON GUIA 2235595924"/>
    <s v="ENVÍO"/>
    <m/>
    <s v="TIPO IV"/>
    <s v="TERRESTRE"/>
    <n v="0"/>
    <n v="0"/>
    <n v="35779.500569199998"/>
    <n v="0"/>
    <n v="35779.500569199998"/>
    <m/>
    <m/>
    <m/>
    <m/>
    <m/>
  </r>
  <r>
    <s v="IBAGUE"/>
    <x v="5"/>
    <x v="6"/>
    <n v="73678"/>
    <n v="2519818"/>
    <n v="78021"/>
    <s v="ORDEN DE CAMBIO"/>
    <s v="TOLIMA"/>
    <s v="SAN LUIS"/>
    <s v="BARRIO CENTRO SAN LUIS 3"/>
    <s v="REDEBAN"/>
    <s v="FO-25-1300441"/>
    <d v="2025-07-29T10:41:00"/>
    <d v="2025-08-05T09:21:00"/>
    <m/>
    <s v="ROLLOS"/>
    <s v="ROLLOS"/>
    <s v="CB UNO A UNO"/>
    <s v="CB UNO A UNO"/>
    <s v="EJECUTADO_EXITOSO"/>
    <s v="EJECUTADO EXITOSO"/>
    <s v="04/08/2025 / SE COMUNICA CON EL CLIENTE AL NÚMERO 3223085866, LA SEÑORA ANA CRUZ INDICA QUE POR TRANSPORTADORA INTERRAPIDISMO SEAN ENVIADO LOS ROLLOS . SE CONFIRMA CON EL CLIENTE."/>
    <s v="ENVÍO"/>
    <m/>
    <s v="TIPO II"/>
    <s v="TERRESTRE"/>
    <s v="BARRAGAN TAFUR EDWIN ESTEBAN"/>
    <n v="0"/>
    <n v="35779.500569199998"/>
    <n v="0"/>
    <n v="35779.500569199998"/>
    <m/>
    <m/>
    <m/>
    <m/>
    <m/>
  </r>
  <r>
    <s v="NEIVA"/>
    <x v="5"/>
    <x v="6"/>
    <n v="18256"/>
    <n v="2519913"/>
    <n v="64651"/>
    <s v="ORDEN DE CAMBIO"/>
    <s v="CAQUETA"/>
    <s v="EL PAUJIL"/>
    <s v="DISTRICOL SERVICIOS INTEGRALES"/>
    <s v="REDEBAN"/>
    <s v="FO-25-1301745"/>
    <d v="2025-07-29T10:51:00"/>
    <d v="2025-08-05T09:30:00"/>
    <m/>
    <s v="ROLLOS"/>
    <s v="ROLLOS"/>
    <s v="AGREGADOR"/>
    <s v="DISTRICOL"/>
    <s v="EJECUTADO_EXITOSO"/>
    <s v="EJECUTADO EXITOSO"/>
    <s v="05/08/2025 / EN COMUNICACION CON CB, CONFIRMA RECEPCION DE LOS ROLLOS,_x000a_NUMERO DE GUIA: 2235595923"/>
    <s v="ENVÍO"/>
    <m/>
    <s v="TIPO IV"/>
    <s v="TERRESTRE"/>
    <n v="0"/>
    <n v="0"/>
    <n v="35779.500569199998"/>
    <n v="0"/>
    <n v="35779.500569199998"/>
    <m/>
    <m/>
    <m/>
    <m/>
    <m/>
  </r>
  <r>
    <s v="BUCARAMANGA"/>
    <x v="2"/>
    <x v="2"/>
    <n v="5893"/>
    <n v="2520080"/>
    <n v="10306"/>
    <s v="ORDEN DE CAMBIO"/>
    <s v="ANTIOQUIA"/>
    <s v="YONDO"/>
    <s v="YONDO - ANTIOQUIA"/>
    <s v="REDEBAN"/>
    <s v="FO-25-1302875"/>
    <d v="2025-07-29T11:06:00"/>
    <d v="2025-08-05T09:42:00"/>
    <m/>
    <s v="ROLLOS"/>
    <s v="ROLLOS"/>
    <s v="CB UNO A UNO"/>
    <s v="CB UNO A UNO"/>
    <s v="EJECUTADO_EXITOSO"/>
    <s v="EJECUTADO EXITOSO"/>
    <s v="05/08/2025 / EN COMUNICACION CON CB INDICA QUE YA LE LLEGARON LOS ROLLOS_x000a_NUMERO DE GUIA SERVIENTREGA: 2187690595"/>
    <s v="ENVÍO"/>
    <m/>
    <s v="TIPO IV"/>
    <s v="TERRESTRE"/>
    <n v="0"/>
    <n v="0"/>
    <n v="35779.500569199998"/>
    <n v="0"/>
    <n v="35779.500569199998"/>
    <m/>
    <m/>
    <m/>
    <m/>
    <m/>
  </r>
  <r>
    <s v="YOPAL"/>
    <x v="5"/>
    <x v="6"/>
    <n v="85001"/>
    <n v="2543289"/>
    <n v="78446"/>
    <s v="ORDEN DE CAMBIO"/>
    <s v="CASANARE"/>
    <s v="YOPAL"/>
    <s v="BARRIO CENTRO YOPAL  9"/>
    <s v="REDEBAN"/>
    <s v="FO-25-1321693"/>
    <d v="2025-08-02T09:54:00"/>
    <d v="2025-08-05T10:23:00"/>
    <m/>
    <s v="ROLLOS"/>
    <s v="ROLLOS"/>
    <s v="CB UNO A UNO"/>
    <s v="CB UNO A UNO"/>
    <s v="EJECUTADO_EXITOSO"/>
    <s v="EJECUTADO EXITOSO"/>
    <s v="04/08/2025 / SE VISITA COMERCIO SE ENTREGAN 20 ROLLOS OK "/>
    <s v="VISITA_TÉCNICA"/>
    <m/>
    <s v="TIPO I"/>
    <s v="TERRESTRE"/>
    <s v="BERNAL ELAICA EDGAR ALEXIS"/>
    <n v="1"/>
    <n v="35779.500569199998"/>
    <n v="0"/>
    <n v="35779.500569199998"/>
    <m/>
    <m/>
    <m/>
    <m/>
    <m/>
  </r>
  <r>
    <s v="CALI"/>
    <x v="0"/>
    <x v="3"/>
    <n v="76892"/>
    <n v="2543189"/>
    <n v="79709"/>
    <s v="ORDEN DE CAMBIO"/>
    <s v="VALLE DEL CAUCA"/>
    <s v="YUMBO"/>
    <s v="PTM YUMBO PAPELERIA MILU YUMBO"/>
    <s v="REDEBAN"/>
    <s v="FO-25-1321689"/>
    <d v="2025-08-02T09:56:00"/>
    <d v="2025-08-05T10:33:00"/>
    <m/>
    <s v="ROLLOS"/>
    <s v="ROLLOS"/>
    <s v="AGREGADOR"/>
    <s v="COMCARD - PTM"/>
    <s v="EJECUTADO_EXITOSO"/>
    <s v="EJECUTADO EXITOSO"/>
    <s v="04/08/2025 / EN LA VISITA TECNICA REALIZA AL COMERCIO SE LLEGA AL SITIO SE ENTREGAN 10 ROLLOS TERMICOS EL CLIENTE RECIBE ROLLOS"/>
    <s v="VISITA_TÉCNICA"/>
    <m/>
    <s v="TIPO I"/>
    <s v="TERRESTRE"/>
    <s v="BENAVIDES ARANGO RAFAEL JOSE"/>
    <n v="1"/>
    <n v="35779.500569199998"/>
    <n v="0"/>
    <n v="35779.500569199998"/>
    <m/>
    <m/>
    <m/>
    <m/>
    <m/>
  </r>
  <r>
    <s v="APARTADO"/>
    <x v="1"/>
    <x v="1"/>
    <n v="5045"/>
    <n v="2543273"/>
    <n v="70262"/>
    <s v="ORDEN DE CAMBIO"/>
    <s v="ANTIOQUIA"/>
    <s v="APARTADO"/>
    <s v="DISTRICOL  AL NATURAL JUGS"/>
    <s v="REDEBAN"/>
    <s v="FO-25-1319853"/>
    <d v="2025-08-02T09:36:00"/>
    <d v="2025-08-05T10:39:00"/>
    <m/>
    <s v="ROLLOS"/>
    <s v="ROLLOS"/>
    <s v="AGREGADOR"/>
    <s v="DISTRICOL"/>
    <s v="EJECUTADO_EXITOSO"/>
    <s v="EJECUTADO EXITOSO"/>
    <s v="04/08/2025 / SE ENTREGA 10 ROLLOS RN EL LOCAL BACOTA POR ORDEN DEL SEÑOS JORGE MAURICIO OSPINA YA QUE EL CB SE ENCUENTRA EN EL AEROPUERTO Y EL LOS PUEDE RECOGER EN ESTA DIRECCION QUE TAMBIEN ES DE SU PROPIEDAD"/>
    <s v="VISITA_TÉCNICA"/>
    <m/>
    <s v="TIPO I"/>
    <s v="TERRESTRE"/>
    <s v="SALDARRIAGA MIRANDA SANTIAGO"/>
    <n v="1"/>
    <n v="35779.500569199998"/>
    <n v="0"/>
    <n v="35779.500569199998"/>
    <m/>
    <m/>
    <m/>
    <m/>
    <m/>
  </r>
  <r>
    <s v="CUCUTA"/>
    <x v="2"/>
    <x v="2"/>
    <n v="54405"/>
    <n v="2543704"/>
    <n v="77678"/>
    <s v="ORDEN DE CAMBIO"/>
    <s v="NORTE DE SANTANDER"/>
    <s v="LOS PATIOS"/>
    <s v="BARRIO PIZARREAL LOS PATIOS 6"/>
    <s v="REDEBAN"/>
    <s v="FO-25-1321647"/>
    <d v="2025-08-04T08:00:00"/>
    <d v="2025-08-05T10:42:00"/>
    <m/>
    <s v="ROLLOS"/>
    <s v="ROLLOS"/>
    <s v="CB UNO A UNO"/>
    <s v="CB UNO A UNO"/>
    <s v="EJECUTADO_EXITOSO"/>
    <s v="EJECUTADO EXITOSO"/>
    <s v="04/08/2025 / SE REALIZA VISITA, SE ENTREGAN 20 ROLLOS "/>
    <s v="VISITA_TÉCNICA"/>
    <m/>
    <s v="TIPO I"/>
    <s v="TERRESTRE"/>
    <s v="PACHECO BUITRAGO JAVIER ALONSO"/>
    <n v="1"/>
    <n v="35779.500569199998"/>
    <n v="0"/>
    <n v="35779.500569199998"/>
    <m/>
    <m/>
    <m/>
    <m/>
    <m/>
  </r>
  <r>
    <s v="CALI"/>
    <x v="0"/>
    <x v="3"/>
    <n v="76001"/>
    <n v="2543274"/>
    <n v="20548"/>
    <s v="ORDEN DE CAMBIO"/>
    <s v="VALLE DEL CAUCA"/>
    <s v="CALI"/>
    <s v="BARRIO CIUDADELA TERRANOVA CAL"/>
    <s v="REDEBAN"/>
    <s v="FO-25-1319847"/>
    <d v="2025-08-02T09:37:00"/>
    <d v="2025-08-05T11:03:00"/>
    <m/>
    <s v="ROLLOS"/>
    <s v="ROLLOS"/>
    <s v="CB UNO A UNO"/>
    <s v="CB UNO A UNO"/>
    <s v="EJECUTADO_EXITOSO"/>
    <s v="EJECUTADO EXITOSO"/>
    <s v="05/08/2025 / SE REALIZA ENTREGA DE 40 ROLLOS."/>
    <s v="VISITA_TÉCNICA"/>
    <m/>
    <s v="TIPO I"/>
    <s v="TERRESTRE"/>
    <s v="MONTERO MUESES GIAN CARLO"/>
    <n v="1"/>
    <n v="35779.500569199998"/>
    <n v="0"/>
    <n v="35779.500569199998"/>
    <m/>
    <m/>
    <m/>
    <m/>
    <m/>
  </r>
  <r>
    <s v="IBAGUE"/>
    <x v="5"/>
    <x v="6"/>
    <n v="73555"/>
    <n v="2531603"/>
    <n v="62464"/>
    <s v="ORDEN DE CAMBIO"/>
    <s v="TOLIMA"/>
    <s v="PLANADAS"/>
    <s v="BARRIO CENTRO PLANADAS 21"/>
    <s v="REDEBAN"/>
    <s v="FO-25-1313215"/>
    <d v="2025-07-31T09:17:00"/>
    <d v="2025-08-05T11:13:00"/>
    <m/>
    <s v="ROLLOS"/>
    <s v="ROLLOS"/>
    <s v="CB UNO A UNO"/>
    <s v="CB UNO A UNO"/>
    <s v="EJECUTADO_EXITOSO"/>
    <s v="EJECUTADO EXITOSO"/>
    <s v="04/08/2025 / SE REALIZA ENVÍO DE 10 ROLLOS POR SOLICITUD DEL CLIENTE ALA DIRECCIÓN ASIGNADA. SE CONFIRMA CON EL CLIENTE."/>
    <s v="ENVÍO"/>
    <m/>
    <s v="TIPO IV"/>
    <s v="TERRESTRE"/>
    <s v="BARRAGAN TAFUR EDWIN ESTEBAN"/>
    <n v="0"/>
    <n v="35779.500569199998"/>
    <n v="0"/>
    <n v="35779.500569199998"/>
    <m/>
    <m/>
    <m/>
    <m/>
    <m/>
  </r>
  <r>
    <s v="CUCUTA"/>
    <x v="2"/>
    <x v="2"/>
    <n v="54172"/>
    <n v="2534326"/>
    <n v="60860"/>
    <s v="ORDEN DE CAMBIO"/>
    <s v="NORTE DE SANTANDER"/>
    <s v="CHINACOTA"/>
    <s v="BARRIO FUERA DEL MUNICIPIO DE"/>
    <s v="REDEBAN"/>
    <s v="FO-25-1313206"/>
    <d v="2025-07-31T14:28:00"/>
    <d v="2025-08-05T11:23:00"/>
    <m/>
    <s v="ROLLOS"/>
    <s v="ROLLOS"/>
    <s v="CB UNO A UNO"/>
    <s v="CB UNO A UNO"/>
    <s v="EJECUTADO_EXITOSO"/>
    <s v="EJECUTADO EXITOSO"/>
    <s v="02/08/2025 / SE REALIZA ENVÍO DE 20 ROLLOS RBM OK"/>
    <s v="ENVÍO"/>
    <m/>
    <s v="TIPO II"/>
    <s v="TERRESTRE"/>
    <s v="DURAN ACOSTA FRANK YONNY"/>
    <n v="0"/>
    <n v="35779.500569199998"/>
    <n v="0"/>
    <n v="35779.500569199998"/>
    <m/>
    <m/>
    <m/>
    <m/>
    <m/>
  </r>
  <r>
    <s v="MEDELLIN"/>
    <x v="1"/>
    <x v="1"/>
    <n v="5042"/>
    <n v="2534954"/>
    <n v="79013"/>
    <s v="ORDEN DE CAMBIO"/>
    <s v="ANTIOQUIA"/>
    <s v="SANTA FE DE ANTIOQUIA"/>
    <s v="PTM SANTAFE DE ANTIOQUIA JE ST"/>
    <s v="REDEBAN"/>
    <s v="FO-25-1313177"/>
    <d v="2025-07-31T15:32:00"/>
    <d v="2025-08-05T11:26:00"/>
    <m/>
    <s v="ROLLOS"/>
    <s v="ROLLOS"/>
    <s v="AGREGADOR"/>
    <s v="COMCARD - PTM"/>
    <s v="EJECUTADO_EXITOSO"/>
    <s v="EJECUTADO EXITOSO"/>
    <s v="05/08/2025 / SE ENVÍAN 20 ROLLOS POR FLOTA SOTRAURABA A SANTA FE DE ANTIOQUÍA "/>
    <s v="ENVÍO"/>
    <m/>
    <s v="TIPO II"/>
    <s v="TERRESTRE"/>
    <s v="BARRIENTOS HERNANDEZ CRISTIAN HORACIO"/>
    <n v="0"/>
    <n v="35779.500569199998"/>
    <n v="0"/>
    <n v="35779.500569199998"/>
    <m/>
    <m/>
    <m/>
    <m/>
    <m/>
  </r>
  <r>
    <s v="APARTADO"/>
    <x v="1"/>
    <x v="1"/>
    <n v="5490"/>
    <n v="2528771"/>
    <n v="69669"/>
    <s v="ORDEN DE CAMBIO"/>
    <s v="ANTIOQUIA"/>
    <s v="NECOCLI"/>
    <s v="PTM ZAPATA MARANDIS"/>
    <s v="REDEBAN"/>
    <s v="FO-25-1307911"/>
    <d v="2025-07-30T15:25:00"/>
    <d v="2025-08-05T11:36:00"/>
    <m/>
    <s v="ROLLOS"/>
    <s v="ROLLOS"/>
    <s v="AGREGADOR"/>
    <s v="COMCARD - PTM"/>
    <s v="EJECUTADO_EXITOSO"/>
    <s v="EJECUTADO EXITOSO"/>
    <s v="05/08/2025 / SE ENVIA ROLLOS POR FLOTA, SE COMPARTE GUIA AL USUARIO Y USUARIO RECLAMA ROLLOS EN OFICINA "/>
    <s v="ENVÍO"/>
    <m/>
    <s v="TIPO II"/>
    <s v="TERRESTRE"/>
    <s v="SALDARRIAGA MIRANDA SANTIAGO"/>
    <n v="0"/>
    <n v="35779.500569199998"/>
    <n v="0"/>
    <n v="35779.500569199998"/>
    <m/>
    <m/>
    <m/>
    <m/>
    <m/>
  </r>
  <r>
    <s v="CUCUTA"/>
    <x v="2"/>
    <x v="2"/>
    <n v="54001"/>
    <n v="2543695"/>
    <n v="77346"/>
    <s v="ORDEN DE CAMBIO"/>
    <s v="NORTE DE SANTANDER"/>
    <s v="CUCUTA"/>
    <s v="BARRIO LA PLAYA CUCUTA  12"/>
    <s v="REDEBAN"/>
    <s v="FO-25-1321655"/>
    <d v="2025-08-04T08:00:00"/>
    <d v="2025-08-05T11:40:00"/>
    <m/>
    <s v="ROLLOS"/>
    <s v="ROLLOS"/>
    <s v="CB UNO A UNO"/>
    <s v="CB UNO A UNO"/>
    <s v="EJECUTADO_EXITOSO"/>
    <s v="EJECUTADO EXITOSO"/>
    <s v="04/08/2025 / SE ENTREGAN 20 ROLLOS EXITOSO"/>
    <s v="VISITA_TÉCNICA"/>
    <m/>
    <s v="TIPO I"/>
    <s v="TERRESTRE"/>
    <s v="NARANJO AFANADOR RUBEN JESUS"/>
    <n v="1"/>
    <n v="35779.500569199998"/>
    <n v="0"/>
    <n v="35779.500569199998"/>
    <m/>
    <m/>
    <m/>
    <m/>
    <m/>
  </r>
  <r>
    <s v="VALLEDUPAR"/>
    <x v="4"/>
    <x v="5"/>
    <n v="20013"/>
    <n v="2541186"/>
    <n v="79176"/>
    <s v="ORDEN DE CAMBIO"/>
    <s v="CESAR"/>
    <s v="AGUSTIN CODAZZI"/>
    <s v="BARRIO SAN VICENTE AGUSTIN COD"/>
    <s v="REDEBAN"/>
    <s v="FO-25-1318220"/>
    <d v="2025-08-01T15:00:00"/>
    <d v="2025-08-05T11:49:00"/>
    <m/>
    <s v="ROLLOS"/>
    <s v="ROLLOS"/>
    <s v="CB UNO A UNO"/>
    <s v="CB UNO A UNO"/>
    <s v="EJECUTADO_EXITOSO"/>
    <s v="EJECUTADO EXITOSO"/>
    <s v="04/08/2025 / BUENAS TARDES SE VISITA CB Y SE LE HACE ENTREGA DE 10 ROLLOS "/>
    <s v="VISITA_TÉCNICA"/>
    <m/>
    <s v="TIPO II"/>
    <s v="TERRESTRE"/>
    <s v="BENITEZ CARVAJAL ALVARO JAVIER"/>
    <n v="1"/>
    <n v="67654.12000000001"/>
    <n v="0"/>
    <n v="67654.12000000001"/>
    <m/>
    <m/>
    <m/>
    <m/>
    <m/>
  </r>
  <r>
    <s v="NEIVA"/>
    <x v="5"/>
    <x v="6"/>
    <n v="41001"/>
    <n v="2543945"/>
    <n v="67122"/>
    <s v="ORDEN DE CAMBIO"/>
    <s v="HUILA"/>
    <s v="NEIVA"/>
    <s v="BARRIO GUALANDAY NEIVA 3"/>
    <s v="REDEBAN"/>
    <s v="FO-25-1322190"/>
    <d v="2025-08-04T08:00:00"/>
    <d v="2025-08-05T11:57:00"/>
    <m/>
    <s v="ROLLOS"/>
    <s v="ROLLOS"/>
    <s v="CB UNO A UNO"/>
    <s v="CB UNO A UNO"/>
    <s v="EJECUTADO_EXITOSO"/>
    <s v="EJECUTADO EXITOSO"/>
    <s v="04/08/2025 / SE REALIZA VISITA AL PUNTO, SE ENTREGAN 60 ROLLOS PAPEL RBM CLIENTE RECIBE A SATISFACCIÓN "/>
    <s v="VISITA_TÉCNICA"/>
    <m/>
    <s v="TIPO I"/>
    <s v="TERRESTRE"/>
    <s v="DEVIA REINOSO JUAN CARLOS"/>
    <n v="1"/>
    <n v="35779.500569199998"/>
    <n v="0"/>
    <n v="35779.500569199998"/>
    <m/>
    <m/>
    <m/>
    <m/>
    <m/>
  </r>
  <r>
    <s v="BOGOTA"/>
    <x v="3"/>
    <x v="4"/>
    <n v="11001"/>
    <n v="2540354"/>
    <n v="46325"/>
    <s v="ORDEN DE CAMBIO"/>
    <s v="CUNDINAMARCA"/>
    <s v="BOGOTA"/>
    <s v="PTM  BOGOTA  MINIMARKET JYM"/>
    <s v="REDEBAN"/>
    <s v="FO-25-1326439"/>
    <d v="2025-08-01T13:09:00"/>
    <d v="2025-08-05T12:03:00"/>
    <m/>
    <s v="ROLLOS"/>
    <s v="ROLLOS"/>
    <s v="AGREGADOR"/>
    <s v="COMCARD - PTM"/>
    <s v="EJECUTADO_EXITOSO"/>
    <s v="EJECUTADO EXITOSO"/>
    <s v="04/08/2025 / SE DEJAN 10 ROLLOS / 04/08/2025 01-08 SE ESCALA A LA RED, PARA AUTORIACIÓN - 04-08 LA RED AUTORIZA  20 ROLLOS"/>
    <s v="VISITA_TÉCNICA"/>
    <m/>
    <s v="TIPO I"/>
    <s v="TERRESTRE"/>
    <s v="INFANTE SIERRA MANUEL FERNANDO"/>
    <n v="1"/>
    <n v="35779.500569199998"/>
    <n v="0"/>
    <n v="35779.500569199998"/>
    <m/>
    <m/>
    <m/>
    <m/>
    <m/>
  </r>
  <r>
    <s v="BOGOTA"/>
    <x v="3"/>
    <x v="4"/>
    <n v="11001"/>
    <n v="2539145"/>
    <n v="70346"/>
    <s v="ORDEN DE CAMBIO"/>
    <s v="CUNDINAMARCA"/>
    <s v="BOGOTA"/>
    <s v="BARRIO BOSA BRASILIA BOGOTA 3"/>
    <s v="REDEBAN"/>
    <s v="FO-25-1326448"/>
    <d v="2025-08-01T10:48:00"/>
    <d v="2025-08-05T12:06:00"/>
    <m/>
    <s v="ROLLOS"/>
    <s v="ROLLOS"/>
    <s v="CB UNO A UNO"/>
    <s v="CB UNO A UNO"/>
    <s v="EJECUTADO_EXITOSO"/>
    <s v="EJECUTADO EXITOSO"/>
    <s v="04/08/2025 / SE DEJAN 30 ROLLOS / 04/08/2025 01-08 SE ESCALA A LA RED, PARA AUTORIACIÓN - 04-08 LA RED AUTORIZA 30 ROLLOS"/>
    <s v="VISITA_TÉCNICA"/>
    <m/>
    <s v="TIPO I"/>
    <s v="TERRESTRE"/>
    <s v="INFANTE SIERRA MANUEL FERNANDO"/>
    <n v="1"/>
    <n v="35779.500569199998"/>
    <n v="0"/>
    <n v="35779.500569199998"/>
    <m/>
    <m/>
    <m/>
    <m/>
    <m/>
  </r>
  <r>
    <s v="CUCUTA"/>
    <x v="2"/>
    <x v="2"/>
    <n v="54001"/>
    <n v="2543727"/>
    <n v="79062"/>
    <s v="ORDEN DE CAMBIO"/>
    <s v="NORTE DE SANTANDER"/>
    <s v="CUCUTA"/>
    <s v="BARRIO URB TORCOROMA 2 CUCUTA"/>
    <s v="REDEBAN"/>
    <s v="FO-25-1322172"/>
    <d v="2025-08-04T08:00:00"/>
    <d v="2025-08-05T12:12:00"/>
    <m/>
    <s v="ROLLOS"/>
    <s v="ROLLOS"/>
    <s v="CB UNO A UNO"/>
    <s v="CB UNO A UNO"/>
    <s v="EJECUTADO_EXITOSO"/>
    <s v="EJECUTADO EXITOSO"/>
    <s v="04/08/2025 / SE REALIZÓ VISITA AL COMERCIO Y SE REALIZÓ ENTREGA DE 20 ROLLOS TODO OK"/>
    <s v="VISITA_TÉCNICA"/>
    <m/>
    <s v="TIPO I"/>
    <s v="TERRESTRE"/>
    <s v="MORA VEGA JEAMPIER"/>
    <n v="1"/>
    <n v="35779.500569199998"/>
    <n v="0"/>
    <n v="35779.500569199998"/>
    <m/>
    <m/>
    <m/>
    <m/>
    <m/>
  </r>
  <r>
    <s v="BUCARAMANGA"/>
    <x v="2"/>
    <x v="2"/>
    <n v="68190"/>
    <n v="2532902"/>
    <n v="75142"/>
    <s v="ORDEN DE CAMBIO"/>
    <s v="SANTANDER"/>
    <s v="CIMITARRA"/>
    <s v="BARRIO CENTRO CIMITARRA 30"/>
    <s v="REDEBAN"/>
    <s v="FO-25-1313101"/>
    <d v="2025-07-31T10:58:00"/>
    <d v="2025-08-05T12:12:00"/>
    <m/>
    <s v="ROLLOS"/>
    <s v="ROLLOS"/>
    <s v="CB UNO A UNO"/>
    <s v="CB UNO A UNO"/>
    <s v="EJECUTADO_EXITOSO"/>
    <s v="EJECUTADO EXITOSO"/>
    <s v="05/08/2025 / SE CONFIRMA ENTREGA EXITOSA DE 20 ROLLOS CON LA  GUIA: 2187690602 POR SERVIENTREGA"/>
    <s v="ENVÍO"/>
    <m/>
    <s v="TIPO IV"/>
    <s v="TERRESTRE"/>
    <n v="0"/>
    <n v="0"/>
    <n v="35779.500569199998"/>
    <n v="0"/>
    <n v="35779.500569199998"/>
    <m/>
    <m/>
    <m/>
    <m/>
    <m/>
  </r>
  <r>
    <s v="PASTO"/>
    <x v="0"/>
    <x v="3"/>
    <n v="52385"/>
    <n v="2531578"/>
    <n v="79214"/>
    <s v="ORDEN DE CAMBIO"/>
    <s v="NARIÑO"/>
    <s v="LA LLANADA"/>
    <s v="BARRIO SAN FRANCISCO LA LLANAD"/>
    <s v="REDEBAN"/>
    <s v="FO-25-1311862"/>
    <d v="2025-07-31T09:30:00"/>
    <d v="2025-08-05T13:27:00"/>
    <m/>
    <s v="ROLLOS"/>
    <s v="ROLLOS"/>
    <s v="CB UNO A UNO"/>
    <s v="CB UNO A UNO"/>
    <s v="EJECUTADO_EXITOSO"/>
    <s v="EJECUTADO EXITOSO"/>
    <s v="05/08/2025 / SE CONFIRMA ENTREGA EXITOSA DE 10 ROLLOS CON LA  GUIA: 2185553696 POR SERVIENTREGA"/>
    <s v="ENVÍO"/>
    <m/>
    <s v="TIPO IV"/>
    <s v="TERRESTRE"/>
    <n v="0"/>
    <n v="0"/>
    <n v="35779.500569199998"/>
    <n v="0"/>
    <n v="35779.500569199998"/>
    <m/>
    <m/>
    <m/>
    <m/>
    <m/>
  </r>
  <r>
    <s v="IBAGUE"/>
    <x v="5"/>
    <x v="6"/>
    <n v="73555"/>
    <n v="2529909"/>
    <n v="79015"/>
    <s v="ORDEN DE CAMBIO"/>
    <s v="TOLIMA"/>
    <s v="PLANADAS"/>
    <s v="PTM PLANADAS HUEVOS DEL SUR DI"/>
    <s v="REDEBAN"/>
    <s v="FO-25-1310664"/>
    <d v="2025-07-30T17:10:00"/>
    <d v="2025-08-05T13:34:00"/>
    <m/>
    <s v="ROLLOS"/>
    <s v="ROLLOS"/>
    <s v="AGREGADOR"/>
    <s v="COMCARD - PTM"/>
    <s v="EJECUTADO_EXITOSO"/>
    <s v="EJECUTADO EXITOSO"/>
    <s v="05/08/2025 / SE CONFIRMA ENTREGA EXITOSA DE 20 ROLLOS CON LA  GUIA: 2235595930 POR SERVIENTREGA"/>
    <s v="ENVÍO"/>
    <m/>
    <s v="TIPO IV"/>
    <s v="TERRESTRE"/>
    <n v="0"/>
    <n v="0"/>
    <n v="35779.500569199998"/>
    <n v="0"/>
    <n v="35779.500569199998"/>
    <m/>
    <m/>
    <m/>
    <m/>
    <m/>
  </r>
  <r>
    <s v="MANIZALES"/>
    <x v="0"/>
    <x v="0"/>
    <n v="17662"/>
    <n v="2528863"/>
    <n v="46033"/>
    <s v="ORDEN DE CAMBIO"/>
    <s v="CALDAS"/>
    <s v="SAMANA"/>
    <s v="BARRIO SAN DIEGO SAMANA"/>
    <s v="REDEBAN"/>
    <s v="FO-25-1310095"/>
    <d v="2025-07-30T15:30:00"/>
    <d v="2025-08-05T13:36:00"/>
    <m/>
    <s v="ROLLOS"/>
    <s v="ROLLOS"/>
    <s v="CB UNO A UNO"/>
    <s v="CB UNO A UNO"/>
    <s v="EJECUTADO_EXITOSO"/>
    <s v="EJECUTADO EXITOSO"/>
    <s v="05/08/2025 / SE CONFIRMA ENTREGA EXITOSA DE 10 ROLLOS CON LA  GUIA: 3028503103 POR SERVIENTREGA"/>
    <s v="ENVÍO"/>
    <m/>
    <s v="TIPO IV"/>
    <s v="TERRESTRE"/>
    <n v="0"/>
    <n v="0"/>
    <n v="35779.500569199998"/>
    <n v="0"/>
    <n v="35779.500569199998"/>
    <m/>
    <m/>
    <m/>
    <m/>
    <m/>
  </r>
  <r>
    <s v="MEDELLIN"/>
    <x v="1"/>
    <x v="1"/>
    <n v="5002"/>
    <n v="2527826"/>
    <n v="71284"/>
    <s v="ORDEN DE CAMBIO"/>
    <s v="ANTIOQUIA"/>
    <s v="ABEJORRAL"/>
    <s v="DISTRICOL JAVI YUDY"/>
    <s v="REDEBAN"/>
    <s v="FO-25-1307847"/>
    <d v="2025-07-30T13:55:00"/>
    <d v="2025-08-05T13:39:00"/>
    <m/>
    <s v="ROLLOS"/>
    <s v="ROLLOS"/>
    <s v="AGREGADOR"/>
    <s v="DISTRICOL"/>
    <s v="EJECUTADO_EXITOSO"/>
    <s v="EJECUTADO EXITOSO"/>
    <s v="05/08/2025 / SE CONFIRMA ENTREGA EXITOSA DE 10 ROLLOS CON LA  GUIA: 284607347 POR SERVIENTREGA"/>
    <s v="ENVÍO"/>
    <m/>
    <s v="TIPO III"/>
    <s v="TERRESTRE"/>
    <n v="0"/>
    <n v="0"/>
    <n v="35779.500569199998"/>
    <n v="0"/>
    <n v="35779.500569199998"/>
    <m/>
    <m/>
    <m/>
    <m/>
    <m/>
  </r>
  <r>
    <s v="CALI"/>
    <x v="0"/>
    <x v="3"/>
    <n v="19824"/>
    <n v="2526845"/>
    <n v="78466"/>
    <s v="ORDEN DE CAMBIO"/>
    <s v="CAUCA"/>
    <s v="TOTORO"/>
    <s v="BARRIO CENTRO TOTORO 2"/>
    <s v="REDEBAN"/>
    <s v="FO-25-1305654"/>
    <d v="2025-07-30T11:32:00"/>
    <d v="2025-08-05T13:42:00"/>
    <m/>
    <s v="ROLLOS"/>
    <s v="ROLLOS"/>
    <s v="CB UNO A UNO"/>
    <s v="CB UNO A UNO"/>
    <s v="EJECUTADO_EXITOSO"/>
    <s v="EJECUTADO EXITOSO"/>
    <s v="31/07/2025 / SE ENVÍA POR INTERRAPIDISIMO 20 ROLLOS RBM"/>
    <s v="ENVÍO"/>
    <m/>
    <s v="TIPO III"/>
    <s v="TERRESTRE"/>
    <s v="GIMBUEL LASSO LUIS GERMAN"/>
    <n v="0"/>
    <n v="35779.500569199998"/>
    <n v="0"/>
    <n v="35779.500569199998"/>
    <m/>
    <m/>
    <m/>
    <m/>
    <m/>
  </r>
  <r>
    <s v="MEDELLIN"/>
    <x v="1"/>
    <x v="1"/>
    <n v="5579"/>
    <n v="2526245"/>
    <n v="69297"/>
    <s v="ORDEN DE CAMBIO"/>
    <s v="ANTIOQUIA"/>
    <s v="PUERTO BERRIO"/>
    <s v="BARRIO CENTRO PUERTO BERRIO 6"/>
    <s v="REDEBAN"/>
    <s v="FO-25-1305474"/>
    <d v="2025-07-30T10:40:00"/>
    <d v="2025-08-05T13:51:00"/>
    <m/>
    <s v="ROLLOS"/>
    <s v="ROLLOS"/>
    <s v="CB UNO A UNO"/>
    <s v="CB UNO A UNO"/>
    <s v="EJECUTADO_EXITOSO"/>
    <s v="EJECUTADO EXITOSO"/>
    <s v="01/08/2025 / SE ENVÍAN 30 ROLLOS POR INTERRAPIDISIMO, ME COMUNICO CON LA USUARIA Y ME INDICA QUE YA LE LLEGÓ LA NOTIFICACIÓN DE INTERRAPIDISIMO DICIENDO QUE LOS ROLLOS LE SERÁN ENVIADOS "/>
    <s v="ENVÍO"/>
    <m/>
    <s v="TIPO III"/>
    <s v="TERRESTRE"/>
    <s v="RUA ALVAREZ RICHARD ANDRES"/>
    <n v="0"/>
    <n v="35779.500569199998"/>
    <n v="0"/>
    <n v="35779.500569199998"/>
    <m/>
    <m/>
    <m/>
    <m/>
    <m/>
  </r>
  <r>
    <s v="BUCARAMANGA"/>
    <x v="2"/>
    <x v="2"/>
    <n v="68575"/>
    <n v="2522956"/>
    <n v="73235"/>
    <s v="ORDEN DE CAMBIO"/>
    <s v="SANTANDER"/>
    <s v="PUERTO WILCHES"/>
    <s v="DISTRICOL SOLUCIONES STEVEN"/>
    <s v="REDEBAN"/>
    <s v="FO-25-1305013"/>
    <d v="2025-07-29T16:23:00"/>
    <d v="2025-08-05T13:56:00"/>
    <m/>
    <s v="ROLLOS"/>
    <s v="ROLLOS"/>
    <s v="AGREGADOR"/>
    <s v="DISTRICOL"/>
    <s v="EJECUTADO_EXITOSO"/>
    <s v="EJECUTADO EXITOSO"/>
    <s v="05/08/2025 / SE CONFIRMA ENTREGA EXITOSA DE 30 ROLLOS CON LA  GUIA: 2187690599 POR SERVIENTREGA"/>
    <s v="ENVÍO"/>
    <m/>
    <s v="TIPO IV"/>
    <s v="TERRESTRE"/>
    <n v="0"/>
    <n v="0"/>
    <n v="35779.500569199998"/>
    <n v="0"/>
    <n v="35779.500569199998"/>
    <m/>
    <m/>
    <m/>
    <m/>
    <m/>
  </r>
  <r>
    <s v="PASTO"/>
    <x v="0"/>
    <x v="3"/>
    <n v="52490"/>
    <n v="2524770"/>
    <n v="72718"/>
    <s v="ORDEN DE CAMBIO"/>
    <s v="NARIÑO"/>
    <s v="OLAYA HERRERA"/>
    <s v="BARRIO  LA ISLA OLAYA HERRERA"/>
    <s v="REDEBAN"/>
    <s v="FO-25-1304474"/>
    <d v="2025-07-30T08:45:00"/>
    <d v="2025-08-05T14:02:00"/>
    <m/>
    <s v="ROLLOS"/>
    <s v="ROLLOS"/>
    <s v="CB UNO A UNO"/>
    <s v="CB UNO A UNO"/>
    <s v="EJECUTADO_EXITOSO"/>
    <s v="EJECUTADO EXITOSO"/>
    <s v="05/08/2025 / SE CONFIRMA ENTREGA EXITOSA DE 20 ROLLOS CON LA  GUIA: 2185553694 POR SERVIENTREGA_x000a_ / 31/07/2025 SE LE ESCRIBE AL CB POR MEDIO DE WSAP PARA CONFIRMACION DE RECEPCION DE ROLLOS, QUEDAMOS A LA ESPERA DE RESPUESTA** USUARIO INDICA QUE AUN NO LE HAN LLEGADO LOS ROLLOS"/>
    <s v="ENVÍO"/>
    <m/>
    <s v="TIPO IV ESPECIAL"/>
    <s v="FLUVIAL"/>
    <n v="0"/>
    <n v="0"/>
    <n v="35779.500569199998"/>
    <n v="0"/>
    <n v="35779.500569199998"/>
    <m/>
    <m/>
    <m/>
    <m/>
    <m/>
  </r>
  <r>
    <s v="SANTA MARTA"/>
    <x v="4"/>
    <x v="5"/>
    <n v="47268"/>
    <n v="2522645"/>
    <n v="60847"/>
    <s v="ORDEN DE CAMBIO"/>
    <s v="MAGDALENA"/>
    <s v="EL RETEN"/>
    <s v="BARRIO CENTRO EL RETEN 1"/>
    <s v="REDEBAN"/>
    <s v="FO-25-1304358"/>
    <d v="2025-07-29T15:44:00"/>
    <d v="2025-08-05T14:07:00"/>
    <m/>
    <s v="ROLLOS"/>
    <s v="ROLLOS"/>
    <s v="CB UNO A UNO"/>
    <s v="CB UNO A UNO"/>
    <s v="EJECUTADO_EXITOSO"/>
    <s v="EJECUTADO EXITOSO"/>
    <s v="05/08/2025 / SE CONFIRMA ENTREGA EXITOSA DE 90 ROLLOS CON LA  GUIA: 2205447104 POR SERVIENTREGA_x000a_ / 31/07/2025 SE LE ESCRIBE AL CB POR MEDIO DE WSAP PARA CONFIRMACION DE RECEPCION DE ROLLOS, QUEDAMOS A LA ESPERA DE RESPUESTA** USUARIO INDICA QUE AUN NO LE HAN LLEGADO LOS ROLLOS"/>
    <s v="ENVÍO"/>
    <m/>
    <s v="TIPO III"/>
    <s v="TERRESTRE"/>
    <n v="0"/>
    <n v="0"/>
    <n v="35779.500569199998"/>
    <n v="0"/>
    <n v="35779.500569199998"/>
    <m/>
    <m/>
    <m/>
    <m/>
    <m/>
  </r>
  <r>
    <s v="NEIVA"/>
    <x v="5"/>
    <x v="6"/>
    <n v="18150"/>
    <n v="2522425"/>
    <n v="78182"/>
    <s v="ORDEN DE CAMBIO"/>
    <s v="CAQUETA"/>
    <s v="CARTAGENA DEL CHAIRA"/>
    <s v="BARRIO CENTRO CARTAGENA DEL CH"/>
    <s v="REDEBAN"/>
    <s v="FO-25-1304361"/>
    <d v="2025-07-29T15:20:00"/>
    <d v="2025-08-05T14:18:00"/>
    <m/>
    <s v="ROLLOS"/>
    <s v="ROLLOS"/>
    <s v="CB UNO A UNO"/>
    <s v="CB UNO A UNO"/>
    <s v="EJECUTADO_EXITOSO"/>
    <s v="EJECUTADO EXITOSO"/>
    <s v="05/08/2025 / SE CONFIRMA ENTREGA EXITOSA DE 10 ROLLOS CON LA  GUIA: 2235595926 POR SERVIENTREGA"/>
    <s v="ENVÍO"/>
    <m/>
    <s v="TIPO IV ESPECIAL"/>
    <s v="TERRESTRE"/>
    <n v="0"/>
    <n v="0"/>
    <n v="35779.500569199998"/>
    <n v="0"/>
    <n v="35779.500569199998"/>
    <m/>
    <m/>
    <m/>
    <m/>
    <m/>
  </r>
  <r>
    <s v="MEDELLIN"/>
    <x v="1"/>
    <x v="1"/>
    <n v="5034"/>
    <n v="2511957"/>
    <n v="70887"/>
    <s v="ORDEN DE CAMBIO"/>
    <s v="ANTIOQUIA"/>
    <s v="ANDES"/>
    <s v="DISTRICOL AUTOSERVICIO DONDE M"/>
    <s v="REDEBAN"/>
    <s v="FO-25-1294728"/>
    <d v="2025-07-28T10:25:00"/>
    <d v="2025-08-05T14:24:00"/>
    <m/>
    <s v="ROLLOS"/>
    <s v="ROLLOS"/>
    <s v="AGREGADOR"/>
    <s v="DISTRICOL"/>
    <s v="EJECUTADO_EXITOSO"/>
    <s v="EJECUTADO EXITOSO"/>
    <s v="05/08/2025 / SE CONFIRMA ENTREGA EXITOSA DE 10 ROLLOS CON LA  GUIA: 284607343 POR SERVIENTREGA_x000a_ / 31/07/2025 SE LE ESCRIBE AL CB POR MEDIO DE WSAP PARA CONFIRMACION DE RECEPCION DE ROLLOS, QUEDAMOS A LA ESPERA DE RESPUESTA** USUARIO INDICA QUE AUN NO LE HAN LLEGADO LOS ROLLOS | 01/08/2025 ES POSIBLE QUE EL PAQUETE SE ENCUENTRE EN LA OFICINA, SE LE INDICA AL USUARIO QUE VAYA A PREGUNTAR SI YA LLEGARON"/>
    <s v="ENVÍO"/>
    <m/>
    <s v="TIPO III"/>
    <s v="TERRESTRE"/>
    <n v="0"/>
    <n v="0"/>
    <n v="35779.500569199998"/>
    <n v="0"/>
    <n v="35779.500569199998"/>
    <m/>
    <m/>
    <m/>
    <m/>
    <m/>
  </r>
  <r>
    <s v="CALI"/>
    <x v="0"/>
    <x v="3"/>
    <n v="76109"/>
    <n v="2537846"/>
    <n v="79355"/>
    <s v="ORDEN DE CAMBIO"/>
    <s v="VALLE DEL CAUCA"/>
    <s v="BUENAVENTURA"/>
    <s v="BARRIO PUNTA DEL ESTE BUENAVEN"/>
    <s v="REDEBAN"/>
    <s v="FO-25-1316345"/>
    <d v="2025-08-01T09:07:00"/>
    <d v="2025-08-05T14:30:00"/>
    <m/>
    <s v="ROLLOS"/>
    <s v="ROLLOS"/>
    <s v="CB UNO A UNO"/>
    <s v="CB UNO A UNO"/>
    <s v="EJECUTADO_EXITOSO"/>
    <s v="EJECUTADO EXITOSO"/>
    <s v="05/08/2025 / SE CONFIRMA ENTREGA EXITOSA DE 10 ROLLOS CON LA  GUIA: 2185553700 POR SERVIENTREGA"/>
    <s v="ENVÍO"/>
    <m/>
    <s v="TIPO III"/>
    <s v="TERRESTRE"/>
    <n v="0"/>
    <n v="0"/>
    <n v="35779.500569199998"/>
    <n v="0"/>
    <n v="35779.500569199998"/>
    <m/>
    <m/>
    <m/>
    <m/>
    <m/>
  </r>
  <r>
    <s v="CALI"/>
    <x v="0"/>
    <x v="3"/>
    <n v="19845"/>
    <n v="2538603"/>
    <n v="74852"/>
    <s v="ORDEN DE CAMBIO"/>
    <s v="CAUCA"/>
    <s v="VILLA RICA"/>
    <s v="BARRIO TERRONAL VILLA RICAN 1"/>
    <s v="REDEBAN"/>
    <s v="FO-25-1316340"/>
    <d v="2025-08-01T10:00:00"/>
    <d v="2025-08-05T14:33:00"/>
    <m/>
    <s v="ROLLOS"/>
    <s v="ROLLOS"/>
    <s v="CB UNO A UNO"/>
    <s v="CB UNO A UNO"/>
    <s v="EJECUTADO_EXITOSO"/>
    <s v="EJECUTADO EXITOSO"/>
    <s v="05/08/2025 / SE CONFIRMA ENTREGA EXITOSA DE 50 ROLLOS CON LA  GUIA: 2185553701 POR SERVIENTREGA"/>
    <s v="ENVÍO"/>
    <m/>
    <s v="TIPO IV"/>
    <s v="TERRESTRE"/>
    <n v="0"/>
    <n v="0"/>
    <n v="35779.500569199998"/>
    <n v="0"/>
    <n v="35779.500569199998"/>
    <m/>
    <m/>
    <m/>
    <m/>
    <m/>
  </r>
  <r>
    <s v="CUCUTA"/>
    <x v="2"/>
    <x v="2"/>
    <n v="54520"/>
    <n v="2535872"/>
    <n v="68536"/>
    <s v="ORDEN DE CAMBIO"/>
    <s v="NORTE DE SANTANDER"/>
    <s v="PAMPLONITA"/>
    <s v="VEREDA LA PALMITA"/>
    <s v="REDEBAN"/>
    <s v="FO-25-1316328"/>
    <d v="2025-07-31T17:29:00"/>
    <d v="2025-08-05T14:37:00"/>
    <m/>
    <s v="ROLLOS"/>
    <s v="ROLLOS"/>
    <s v="CB UNO A UNO"/>
    <s v="CB UNO A UNO"/>
    <s v="EJECUTADO_EXITOSO"/>
    <s v="EJECUTADO EXITOSO"/>
    <s v="05/08/2025 / SE CONFIRMA ENTREGA EXITOSA DE 10 ROLLOS CON LA  GUIA: 2187690603 POR SERVIENTREGA"/>
    <s v="ENVÍO"/>
    <m/>
    <s v="TIPO III"/>
    <s v="TERRESTRE"/>
    <n v="0"/>
    <n v="0"/>
    <n v="35779.500569199998"/>
    <n v="0"/>
    <n v="35779.500569199998"/>
    <m/>
    <m/>
    <m/>
    <m/>
    <m/>
  </r>
  <r>
    <s v="SANTA MARTA"/>
    <x v="4"/>
    <x v="5"/>
    <n v="44001"/>
    <n v="2534590"/>
    <n v="32299"/>
    <s v="ORDEN DE CAMBIO"/>
    <s v="LA GUAJIRA"/>
    <s v="RIOHACHA"/>
    <s v="MULTIPAGAS VIVA WAJIRA"/>
    <s v="REDEBAN"/>
    <s v="FO-25-1314505"/>
    <d v="2025-07-31T15:07:00"/>
    <d v="2025-08-05T14:39:00"/>
    <m/>
    <s v="ROLLOS"/>
    <s v="ROLLOS"/>
    <s v="ROBUSTO"/>
    <s v="MULTIPAGAS"/>
    <s v="EJECUTADO_EXITOSO"/>
    <s v="EJECUTADO EXITOSO"/>
    <s v="05/08/2025 / SE CONFIRMA ENTREGA EXITOSA DE 160 ROLLOS CON LA  GUIA: 2205447107 POR SERVIENTREGA"/>
    <s v="ENVÍO"/>
    <m/>
    <s v="TIPO III"/>
    <s v="TERRESTRE"/>
    <n v="0"/>
    <n v="0"/>
    <n v="35779.500569199998"/>
    <n v="0"/>
    <n v="35779.500569199998"/>
    <m/>
    <m/>
    <m/>
    <m/>
    <m/>
  </r>
  <r>
    <s v="MEDELLIN"/>
    <x v="1"/>
    <x v="1"/>
    <n v="5360"/>
    <n v="2543372"/>
    <n v="10364"/>
    <s v="ORDEN DE CAMBIO"/>
    <s v="ANTIOQUIA"/>
    <s v="ITAGUI"/>
    <s v="BARRIO EL CARMELO"/>
    <s v="REDEBAN"/>
    <s v="FO-25-1321697"/>
    <d v="2025-08-02T09:50:00"/>
    <d v="2025-08-05T14:51:00"/>
    <m/>
    <s v="ROLLOS"/>
    <s v="ROLLOS"/>
    <s v="CB UNO A UNO"/>
    <s v="CB UNO A UNO"/>
    <s v="EJECUTADO_EXITOSO"/>
    <s v="EJECUTADO EXITOSO"/>
    <s v="02/08/2025 SE ESCALA AL COORDINADOR DE ZONA PARA ENTREGA DE ROLLOS EN SITIO | 05/08/2025 SE ENTREGAN 180 ROLLOS EXITOSAMENTE"/>
    <s v="VISITA_TÉCNICA"/>
    <m/>
    <s v="TIPO I"/>
    <s v="TERRESTRE"/>
    <s v="RUA ALVAREZ RICHARD ANDRES"/>
    <n v="1"/>
    <n v="35779.500569199998"/>
    <n v="0"/>
    <n v="35779.500569199998"/>
    <m/>
    <m/>
    <m/>
    <m/>
    <m/>
  </r>
  <r>
    <s v="VALLEDUPAR"/>
    <x v="4"/>
    <x v="5"/>
    <n v="20060"/>
    <n v="2528679"/>
    <n v="79044"/>
    <s v="ORDEN DE CAMBIO"/>
    <s v="CESAR"/>
    <s v="BOSCONIA"/>
    <s v="BARRIO BRISAS DE CESRA BOSCONI"/>
    <s v="REDEBAN"/>
    <s v="FO-25-1307897"/>
    <d v="2025-07-30T15:34:00"/>
    <d v="2025-08-05T14:56:00"/>
    <m/>
    <s v="ROLLOS"/>
    <s v="ROLLOS"/>
    <s v="CB UNO A UNO"/>
    <s v="CB UNO A UNO"/>
    <s v="EJECUTADO_EXITOSO"/>
    <s v="EJECUTADO EXITOSO"/>
    <s v="05/08/2025 / SE REALIZA ENTREGA DE 20 ROLLOS EN DIRECCIÓN "/>
    <s v="VISITA_TÉCNICA"/>
    <m/>
    <s v="TIPO II"/>
    <s v="TERRESTRE"/>
    <s v="MAESTRE MENGUAL EDGAR ENRIQUE"/>
    <n v="1"/>
    <n v="67654.12000000001"/>
    <n v="0"/>
    <n v="67654.12000000001"/>
    <m/>
    <m/>
    <m/>
    <m/>
    <m/>
  </r>
  <r>
    <s v="YOPAL"/>
    <x v="5"/>
    <x v="6"/>
    <n v="85162"/>
    <n v="2523173"/>
    <n v="47038"/>
    <s v="ORDEN DE CAMBIO"/>
    <s v="CASANARE"/>
    <s v="MONTERREY"/>
    <s v="BARRIO CORREGIMIENTO VILLA CAR"/>
    <s v="REDEBAN"/>
    <s v="FO-25-1302857"/>
    <d v="2025-07-29T16:50:00"/>
    <d v="2025-08-05T15:05:00"/>
    <m/>
    <s v="ROLLOS"/>
    <s v="ROLLOS"/>
    <s v="CB UNO A UNO"/>
    <s v="CB UNO A UNO"/>
    <s v="EJECUTADO_EXITOSO"/>
    <s v="EJECUTADO EXITOSO"/>
    <s v="05/08/2025 / EN COMUNICACIÓN CON LA SEÑORA DURLEY PAEZ AL NUMERO 3187302677, INDICA SE ENVIEN LOS ROLLOS POR SERVICIO DE TAXIS. RECIBIDO OK "/>
    <s v="ENVÍO"/>
    <m/>
    <s v="TIPO II"/>
    <s v="TERRESTRE"/>
    <s v="BERNAL ELAICA EDGAR ALEXIS"/>
    <n v="0"/>
    <n v="35779.500569199998"/>
    <n v="0"/>
    <n v="35779.500569199998"/>
    <m/>
    <m/>
    <m/>
    <m/>
    <m/>
  </r>
  <r>
    <s v="CARTAGENA"/>
    <x v="4"/>
    <x v="5"/>
    <n v="13836"/>
    <n v="2523875"/>
    <n v="58754"/>
    <s v="ORDEN DE CAMBIO"/>
    <s v="BOLIVAR"/>
    <s v="TURBACO"/>
    <s v="PTM TURBACO DROGUERIA Y VARIED"/>
    <s v="REDEBAN"/>
    <s v="FO-25-1326287"/>
    <d v="2025-07-30T08:00:00"/>
    <d v="2025-08-05T15:32:00"/>
    <m/>
    <s v="ROLLOS"/>
    <s v="ROLLOS"/>
    <s v="AGREGADOR"/>
    <s v="COMCARD - PTM"/>
    <s v="GESTIÓN_TELEFONICA"/>
    <s v="CANCELADO POR EL USUARIO"/>
    <s v="04/08/2025 / A ESE PUNTO SE LE LLEVÓ ROLLOS EL VIERNES 31 DE JULIO 70 ROLLOS SE LLAMA AL CLIENTE SE LE PREGUNTA SI LLAMARON NUEVAMENTE PARA PEDIR SEÑORA SULY CEL 3016236727 INFORMA QUE NO HA LLAMADO A PEDIR MÁS ROLLOS  / 04/08/2025 01-08 SE ESCALA A LA RED, PARA AUTORIACIÓN - 04-08 LA RED AUTORIZA 80 ROLLOS"/>
    <s v="SOPORTE_TELEFÓNICO"/>
    <m/>
    <s v="TIPO II"/>
    <s v="TERRESTRE"/>
    <s v="CANEDO HERRERA ALEXANDER"/>
    <n v="0"/>
    <n v="41241.0800752"/>
    <n v="0"/>
    <n v="41241.0800752"/>
    <m/>
    <m/>
    <m/>
    <m/>
    <m/>
  </r>
  <r>
    <s v="BOGOTA"/>
    <x v="3"/>
    <x v="4"/>
    <n v="99001"/>
    <n v="2546195"/>
    <n v="47599"/>
    <s v="ORDEN DE CAMBIO"/>
    <s v="VICHADA"/>
    <s v="PUERTO CARREÑO"/>
    <s v="BARRIO ACACIAS PUERTO CARRENO"/>
    <s v="REDEBAN"/>
    <s v="FO-25-1326374"/>
    <d v="2025-08-04T09:15:00"/>
    <d v="2025-08-05T16:21:00"/>
    <m/>
    <s v="ROLLOS"/>
    <s v="ROLLOS"/>
    <s v="CB UNO A UNO"/>
    <s v="CB UNO A UNO"/>
    <s v="EJECUTADO_EXITOSO"/>
    <s v="EJECUTADO EXITOSO"/>
    <s v="05/08/2025 / SE REALIZA VISITA AL COMERCIO PARA ENTREGAR ROLLOS POR SOLICITUD DEL CLIENTE OK "/>
    <s v="VISITA_TÉCNICA"/>
    <m/>
    <s v="TIPO IV ESPECIAL"/>
    <s v="AEREO"/>
    <s v="CORTES VELANDIA MIGUEL ANGEL"/>
    <n v="1"/>
    <n v="35779.500569199998"/>
    <n v="0"/>
    <n v="35779.500569199998"/>
    <m/>
    <m/>
    <m/>
    <m/>
    <m/>
  </r>
  <r>
    <s v="BARRANQUILLA"/>
    <x v="4"/>
    <x v="5"/>
    <n v="8001"/>
    <n v="2533628"/>
    <n v="22877"/>
    <s v="ORDEN DE CAMBIO"/>
    <s v="ATLANTICO"/>
    <s v="BARRANQUILLA"/>
    <s v="BARRIO PRADO VIII BARRANQUILLA"/>
    <s v="REDEBAN"/>
    <s v="FO-25-1311851"/>
    <d v="2025-07-31T12:31:00"/>
    <d v="2025-08-05T16:25:00"/>
    <m/>
    <s v="ROLLOS"/>
    <s v="ROLLOS"/>
    <s v="CB UNO A UNO"/>
    <s v="CB UNO A UNO"/>
    <s v="EJECUTADO_EXITOSO"/>
    <s v="EJECUTADO EXITOSO"/>
    <s v="04/08/2025 / SE REALIZA VISITA TÉCNICA PARA LA ENTREGA DE ROLLOS DE REDEBAN 30"/>
    <s v="VISITA_TÉCNICA"/>
    <m/>
    <s v="TIPO I"/>
    <s v="TERRESTRE"/>
    <s v="MEZA MARTINEZ LUIS MATEO"/>
    <n v="1"/>
    <n v="35779.500569199998"/>
    <n v="0"/>
    <n v="35779.500569199998"/>
    <m/>
    <m/>
    <m/>
    <m/>
    <m/>
  </r>
  <r>
    <s v="MEDELLIN"/>
    <x v="1"/>
    <x v="1"/>
    <n v="5001"/>
    <n v="2530055"/>
    <n v="79001"/>
    <s v="ORDEN DE CAMBIO"/>
    <s v="ANTIOQUIA"/>
    <s v="MEDELLIN"/>
    <s v="PTM MEDELLIN MERCADO FAMILIAR"/>
    <s v="REDEBAN"/>
    <s v="FO-25-1309023"/>
    <d v="2025-07-31T08:00:00"/>
    <d v="2025-08-05T16:29:00"/>
    <m/>
    <s v="ROLLOS"/>
    <s v="ROLLOS"/>
    <s v="AGREGADOR"/>
    <s v="COMCARD - PTM"/>
    <s v="EJECUTADO_EXITOSO"/>
    <s v="EJECUTADO EXITOSO"/>
    <s v="05/08/2025 / SE HACE ENTREGA DE ROLLOS "/>
    <s v="VISITA_TÉCNICA"/>
    <m/>
    <s v="TIPO I"/>
    <s v="TERRESTRE"/>
    <s v="MORENO MEDINA JUAN PABLO"/>
    <n v="1"/>
    <n v="35779.500569199998"/>
    <n v="0"/>
    <n v="35779.500569199998"/>
    <m/>
    <m/>
    <m/>
    <m/>
    <m/>
  </r>
  <r>
    <s v="BOGOTA"/>
    <x v="3"/>
    <x v="4"/>
    <n v="11001"/>
    <n v="2549231"/>
    <n v="78208"/>
    <s v="ORDEN DE CAMBIO"/>
    <s v="CUNDINAMARCA"/>
    <s v="BOGOTA"/>
    <s v="PTM BOGOTA MINI MARKET ANGUSS"/>
    <s v="REDEBAN"/>
    <s v="FO-25-1327331"/>
    <d v="2025-08-04T12:18:00"/>
    <d v="2025-08-05T16:36:00"/>
    <m/>
    <s v="ROLLOS"/>
    <s v="ROLLOS"/>
    <s v="AGREGADOR"/>
    <s v="COMCARD - PTM"/>
    <s v="EJECUTADO_EXITOSO"/>
    <s v="EJECUTADO EXITOSO"/>
    <s v="05/08/2025 / DURANTE LA VISITA TECNICA SE REALIZA ENTREGA DE 20 ROLLOS PARA DATÁFONO NO SE MANIPULAN EQUIPOS SIN NOVEDAD EN ENTREGA"/>
    <s v="VISITA_TÉCNICA"/>
    <m/>
    <s v="TIPO I"/>
    <s v="TERRESTRE"/>
    <s v="LOZADA ROJAS CHRISTIAN ANDRES"/>
    <n v="1"/>
    <n v="35779.500569199998"/>
    <n v="0"/>
    <n v="35779.500569199998"/>
    <m/>
    <m/>
    <m/>
    <m/>
    <m/>
  </r>
  <r>
    <s v="BUCARAMANGA"/>
    <x v="2"/>
    <x v="2"/>
    <n v="68001"/>
    <n v="2550230"/>
    <n v="49825"/>
    <s v="ORDEN DE CAMBIO"/>
    <s v="SANTANDER"/>
    <s v="BUCARAMANGA"/>
    <s v="PAGAFACIL  AVENIDA LIBERTADOR"/>
    <s v="REDEBAN"/>
    <s v="FO-25-1327262"/>
    <d v="2025-08-04T14:36:00"/>
    <d v="2025-08-05T16:41:00"/>
    <m/>
    <s v="ROLLOS"/>
    <s v="ROLLOS"/>
    <s v="ROBUSTO"/>
    <s v="PAGAFACIL"/>
    <s v="EJECUTADO_EXITOSO"/>
    <s v="EJECUTADO EXITOSO"/>
    <s v="05/08/2025 / SE REALIZA ENTREGA DE 170 ROLLOS CON VISITA NO SE MANIPULA TERMINAL "/>
    <s v="VISITA_TÉCNICA"/>
    <m/>
    <s v="TIPO I"/>
    <s v="TERRESTRE"/>
    <s v="REYES RAMIREZ DIEGO ALEXANDER"/>
    <n v="1"/>
    <n v="35779.500569199998"/>
    <n v="0"/>
    <n v="35779.500569199998"/>
    <m/>
    <m/>
    <m/>
    <m/>
    <m/>
  </r>
  <r>
    <s v="BUCARAMANGA"/>
    <x v="2"/>
    <x v="2"/>
    <n v="68001"/>
    <n v="2549134"/>
    <n v="77840"/>
    <s v="ORDEN DE CAMBIO"/>
    <s v="SANTANDER"/>
    <s v="BUCARAMANGA"/>
    <s v="DISTRICOL AMCOR SOLUCIONES"/>
    <s v="REDEBAN"/>
    <s v="FO-25-1327338"/>
    <d v="2025-08-04T12:09:00"/>
    <d v="2025-08-05T16:46:00"/>
    <m/>
    <s v="ROLLOS"/>
    <s v="ROLLOS"/>
    <s v="AGREGADOR"/>
    <s v="DISTRICOL"/>
    <s v="EJECUTADO_EXITOSO"/>
    <s v="EJECUTADO EXITOSO"/>
    <s v="05/08/2025 / SE REALIZA ENTREGA DE 20 ROLLOS EN DIRECCIÓN INDICADA POR LA USUARIA YA QUE EL LOCAL SE ENCUENTRA CERRADO "/>
    <s v="VISITA_TÉCNICA"/>
    <m/>
    <s v="TIPO I"/>
    <s v="TERRESTRE"/>
    <s v="REYES RAMIREZ DIEGO ALEXANDER"/>
    <n v="1"/>
    <n v="35779.500569199998"/>
    <n v="0"/>
    <n v="35779.500569199998"/>
    <m/>
    <m/>
    <m/>
    <m/>
    <m/>
  </r>
  <r>
    <s v="CUCUTA"/>
    <x v="2"/>
    <x v="2"/>
    <n v="54001"/>
    <n v="2546267"/>
    <n v="58266"/>
    <s v="ORDEN DE CAMBIO"/>
    <s v="NORTE DE SANTANDER"/>
    <s v="CUCUTA"/>
    <s v="DISTRICOL VENTA SUMINISTROS CA"/>
    <s v="REDEBAN"/>
    <s v="FO-25-1326381"/>
    <d v="2025-08-04T09:09:00"/>
    <d v="2025-08-05T16:48:00"/>
    <m/>
    <s v="ROLLOS"/>
    <s v="ROLLOS"/>
    <s v="AGREGADOR"/>
    <s v="DISTRICOL"/>
    <s v="EJECUTADO_EXITOSO"/>
    <s v="EJECUTADO EXITOSO"/>
    <s v="05/08/2025 / SE REALIZA ENTREGA DE 80 ROLLOS RBM OK "/>
    <s v="VISITA_TÉCNICA"/>
    <m/>
    <s v="TIPO I"/>
    <s v="TERRESTRE"/>
    <s v="DURAN ACOSTA FRANK YONNY"/>
    <n v="1"/>
    <n v="35779.500569199998"/>
    <n v="0"/>
    <n v="35779.500569199998"/>
    <m/>
    <m/>
    <m/>
    <m/>
    <m/>
  </r>
  <r>
    <s v="MEDELLIN"/>
    <x v="1"/>
    <x v="1"/>
    <n v="5001"/>
    <n v="2532240"/>
    <n v="32504"/>
    <s v="ORDEN DE CAMBIO"/>
    <s v="ANTIOQUIA"/>
    <s v="MEDELLIN"/>
    <s v="COMCARD MED BODEGUITA DANI"/>
    <s v="REDEBAN"/>
    <s v="FO-25-1310733"/>
    <d v="2025-07-31T10:10:00"/>
    <d v="2025-08-05T16:49:00"/>
    <m/>
    <s v="ROLLOS"/>
    <s v="ROLLOS"/>
    <s v="AGREGADOR"/>
    <s v="COMCARD - PTM"/>
    <s v="EJECUTADO_EXITOSO"/>
    <s v="EJECUTADO EXITOSO"/>
    <s v="05/08/2025 / SE ENTREGARON 90 ROLLOS "/>
    <s v="VISITA_TÉCNICA"/>
    <m/>
    <s v="TIPO I"/>
    <s v="TERRESTRE"/>
    <s v="CASTAÑEDA PALACIO CARLOS FELIPE"/>
    <n v="1"/>
    <n v="35779.500569199998"/>
    <n v="0"/>
    <n v="35779.500569199998"/>
    <m/>
    <m/>
    <m/>
    <m/>
    <m/>
  </r>
  <r>
    <s v="MEDELLIN"/>
    <x v="1"/>
    <x v="1"/>
    <n v="5001"/>
    <n v="2539675"/>
    <n v="79962"/>
    <s v="ORDEN DE CAMBIO"/>
    <s v="ANTIOQUIA"/>
    <s v="MEDELLIN"/>
    <s v="BARRIO LA MILAGROSA MEDELLIN 5"/>
    <s v="REDEBAN"/>
    <s v="FO-25-1316664"/>
    <d v="2025-08-01T11:34:00"/>
    <d v="2025-08-05T16:51:00"/>
    <m/>
    <s v="ROLLOS"/>
    <s v="ROLLOS"/>
    <s v="CB UNO A UNO"/>
    <s v="CB UNO A UNO"/>
    <s v="EJECUTADO_EXITOSO"/>
    <s v="EJECUTADO EXITOSO"/>
    <s v="05/08/2025 / SE ENTREGARON 10 ROLLOS "/>
    <s v="VISITA_TÉCNICA"/>
    <m/>
    <s v="TIPO I"/>
    <s v="TERRESTRE"/>
    <s v="CASTAÑEDA PALACIO CARLOS FELIPE"/>
    <n v="1"/>
    <n v="35779.500569199998"/>
    <n v="0"/>
    <n v="35779.500569199998"/>
    <m/>
    <m/>
    <m/>
    <m/>
    <m/>
  </r>
  <r>
    <s v="CUCUTA"/>
    <x v="2"/>
    <x v="2"/>
    <n v="54001"/>
    <n v="2549317"/>
    <n v="77662"/>
    <s v="ORDEN DE CAMBIO"/>
    <s v="NORTE DE SANTANDER"/>
    <s v="CUCUTA"/>
    <s v="BARRIO COMUNEROS CUCUTA 13"/>
    <s v="REDEBAN"/>
    <s v="FO-25-1327313"/>
    <d v="2025-08-04T12:27:00"/>
    <d v="2025-08-05T16:55:00"/>
    <m/>
    <s v="ROLLOS"/>
    <s v="ROLLOS"/>
    <s v="CB UNO A UNO"/>
    <s v="CB UNO A UNO"/>
    <s v="EJECUTADO_EXITOSO"/>
    <s v="EJECUTADO EXITOSO"/>
    <s v="05/08/2025 / SE REALIZA ENTREGA DE 40 ROLLOS RBM OK "/>
    <s v="VISITA_TÉCNICA"/>
    <m/>
    <s v="TIPO I"/>
    <s v="TERRESTRE"/>
    <s v="DURAN ACOSTA FRANK YONNY"/>
    <n v="1"/>
    <n v="35779.500569199998"/>
    <n v="0"/>
    <n v="35779.500569199998"/>
    <m/>
    <m/>
    <m/>
    <m/>
    <m/>
  </r>
  <r>
    <s v="PEREIRA"/>
    <x v="0"/>
    <x v="0"/>
    <n v="63001"/>
    <n v="2547434"/>
    <n v="74220"/>
    <s v="ORDEN DE CAMBIO"/>
    <s v="QUINDIO"/>
    <s v="ARMENIA"/>
    <s v="BARRIO LA CECILIA ARMENIA"/>
    <s v="REDEBAN"/>
    <s v="FO-25-1326327"/>
    <d v="2025-08-04T10:13:00"/>
    <d v="2025-08-05T16:58:00"/>
    <m/>
    <s v="ROLLOS"/>
    <s v="ROLLOS"/>
    <s v="CB UNO A UNO"/>
    <s v="CB UNO A UNO"/>
    <s v="EJECUTADO_EXITOSO"/>
    <s v="EJECUTADO EXITOSO"/>
    <s v="05/08/2025 / SE VISITA COMERCIO SE REALIZÓ ENTREGA DE 50 ROLLOS "/>
    <s v="VISITA_TÉCNICA"/>
    <m/>
    <s v="TIPO II"/>
    <s v="TERRESTRE"/>
    <s v="SANCHEZ SOLORZANO JUAN SEBASTIAN"/>
    <n v="1"/>
    <n v="67654.12000000001"/>
    <n v="0"/>
    <n v="67654.12000000001"/>
    <m/>
    <m/>
    <m/>
    <m/>
    <m/>
  </r>
  <r>
    <s v="CALI"/>
    <x v="0"/>
    <x v="3"/>
    <n v="76563"/>
    <n v="2547991"/>
    <n v="78459"/>
    <s v="ORDEN DE CAMBIO"/>
    <s v="VALLE DEL CAUCA"/>
    <s v="PRADERA"/>
    <s v="BARRIO ANTONIO RICAURTE PRADER"/>
    <s v="REDEBAN"/>
    <s v="FO-25-1326307"/>
    <d v="2025-08-04T10:57:00"/>
    <d v="2025-08-05T17:16:00"/>
    <m/>
    <s v="ROLLOS"/>
    <s v="ROLLOS"/>
    <s v="CB UNO A UNO"/>
    <s v="CB UNO A UNO"/>
    <s v="EJECUTADO_EXITOSO"/>
    <s v="EJECUTADO EXITOSO"/>
    <s v="05/08/2025 / SE REALIZA ENTREGA DE 20 ROLLOS"/>
    <s v="VISITA_TÉCNICA"/>
    <m/>
    <s v="TIPO II"/>
    <s v="TERRESTRE"/>
    <s v="PAREDES CASTILLO DIEGO"/>
    <n v="1"/>
    <n v="67654.12000000001"/>
    <n v="0"/>
    <n v="67654.12000000001"/>
    <m/>
    <m/>
    <m/>
    <m/>
    <m/>
  </r>
  <r>
    <s v="SINCELEJO"/>
    <x v="4"/>
    <x v="5"/>
    <n v="70001"/>
    <n v="2548456"/>
    <n v="78365"/>
    <s v="ORDEN DE CAMBIO"/>
    <s v="SUCRE"/>
    <s v="SINCELEJO"/>
    <s v="BARRIO BOTERO SINCELEJO 1"/>
    <s v="REDEBAN"/>
    <s v="FO-25-1326298"/>
    <d v="2025-08-04T11:21:00"/>
    <d v="2025-08-05T17:23:00"/>
    <m/>
    <s v="ROLLOS"/>
    <s v="ROLLOS"/>
    <s v="CB UNO A UNO"/>
    <s v="CB UNO A UNO"/>
    <s v="EJECUTADO_EXITOSO"/>
    <s v="EJECUTADO EXITOSO"/>
    <s v="05/08/2025 / SE VISITA COMERCIO Y SE HACE ENTREGA DE 20 ROLLOS A LA SEÑORA IVON CASTILLO."/>
    <s v="VISITA_TÉCNICA"/>
    <m/>
    <s v="TIPO I"/>
    <s v="TERRESTRE"/>
    <s v="CACERES HERNANDEZ ANDRES"/>
    <n v="1"/>
    <n v="35779.500569199998"/>
    <n v="0"/>
    <n v="35779.500569199998"/>
    <m/>
    <m/>
    <m/>
    <m/>
    <m/>
  </r>
  <r>
    <s v="SINCELEJO"/>
    <x v="4"/>
    <x v="5"/>
    <n v="70215"/>
    <n v="2524834"/>
    <n v="61385"/>
    <s v="ORDEN DE CAMBIO"/>
    <s v="SUCRE"/>
    <s v="COROZAL"/>
    <s v="BARRIO SAN JOSE DE PILETA CORO"/>
    <s v="REDEBAN"/>
    <s v="FO-25-1303821"/>
    <d v="2025-07-30T08:44:00"/>
    <d v="2025-08-06T08:42:00"/>
    <m/>
    <s v="ROLLOS"/>
    <s v="ROLLOS"/>
    <s v="CB UNO A UNO"/>
    <s v="CB UNO A UNO"/>
    <s v="EJECUTADO_EXITOSO"/>
    <s v="EJECUTADO EXITOSO"/>
    <s v="06/08/2025 / SE VISITA COMERCIO Y SE HACE ENTREGA DE 20 ROLLOS AL SEÑOR JOSÉ MIGUEL TULIO MERCADO."/>
    <s v="VISITA_TÉCNICA"/>
    <m/>
    <s v="TIPO II"/>
    <s v="TERRESTRE"/>
    <s v="CACERES HERNANDEZ ANDRES"/>
    <n v="1"/>
    <n v="67654.12000000001"/>
    <n v="0"/>
    <n v="67654.12000000001"/>
    <m/>
    <m/>
    <m/>
    <m/>
    <m/>
  </r>
  <r>
    <s v="CUCUTA"/>
    <x v="2"/>
    <x v="2"/>
    <n v="54001"/>
    <n v="2526835"/>
    <n v="43073"/>
    <s v="ORDEN DE CAMBIO"/>
    <s v="NORTE DE SANTANDER"/>
    <s v="CUCUTA"/>
    <s v="BARRIO ATALAYA 1 CUCUTA"/>
    <s v="REDEBAN"/>
    <s v="FO-25-1305448"/>
    <d v="2025-07-30T11:29:00"/>
    <d v="2025-08-06T08:48:00"/>
    <m/>
    <s v="ROLLOS"/>
    <s v="ROLLOS"/>
    <s v="CB UNO A UNO"/>
    <s v="CB UNO A UNO"/>
    <s v="EJECUTADO_EXITOSO"/>
    <s v="EJECUTADO EXITOSO"/>
    <s v="06/08/2025 / SE REALIZÓ VISITA AL COMERCIO Y SE HIZO ENTREGA DE 30 ROLLOS TODO OK "/>
    <s v="VISITA_TÉCNICA"/>
    <m/>
    <s v="TIPO I"/>
    <s v="TERRESTRE"/>
    <s v="MORA VEGA JEAMPIER"/>
    <n v="1"/>
    <n v="35779.500569199998"/>
    <n v="0"/>
    <n v="35779.500569199998"/>
    <m/>
    <m/>
    <m/>
    <m/>
    <m/>
  </r>
  <r>
    <s v="MEDELLIN"/>
    <x v="1"/>
    <x v="1"/>
    <n v="5001"/>
    <n v="2527300"/>
    <n v="77191"/>
    <s v="ORDEN DE CAMBIO"/>
    <s v="ANTIOQUIA"/>
    <s v="MEDELLIN"/>
    <s v="DISTRICOL CARNICER  LA COSECHA"/>
    <s v="REDEBAN"/>
    <s v="FO-25-1308327"/>
    <d v="2025-07-30T11:46:00"/>
    <d v="2025-08-06T09:51:00"/>
    <m/>
    <s v="ROLLOS"/>
    <s v="ROLLOS"/>
    <s v="AGREGADOR"/>
    <s v="DISTRICOL"/>
    <s v="EJECUTADO_EXITOSO"/>
    <s v="EJECUTADO EXITOSO"/>
    <s v="05/08/2025 / SE REALIZA ENTREGA DE 50 ROLLOS OK "/>
    <s v="VISITA_TÉCNICA"/>
    <m/>
    <s v="TIPO I"/>
    <s v="TERRESTRE"/>
    <s v="ZAPATA LOPEZ EDWARD ASDRUBAL"/>
    <n v="1"/>
    <n v="35779.500569199998"/>
    <n v="0"/>
    <n v="35779.500569199998"/>
    <m/>
    <m/>
    <m/>
    <m/>
    <m/>
  </r>
  <r>
    <s v="MEDELLIN"/>
    <x v="1"/>
    <x v="1"/>
    <n v="5001"/>
    <n v="2535785"/>
    <n v="78231"/>
    <s v="ORDEN DE CAMBIO"/>
    <s v="ANTIOQUIA"/>
    <s v="MEDELLIN"/>
    <s v="DISTRICOL RODAMIENTOS PRADO"/>
    <s v="REDEBAN"/>
    <s v="FO-25-1313826"/>
    <d v="2025-07-31T16:51:00"/>
    <d v="2025-08-06T10:14:00"/>
    <m/>
    <s v="ROLLOS"/>
    <s v="ROLLOS"/>
    <s v="AGREGADOR"/>
    <s v="DISTRICOL"/>
    <s v="EJECUTADO_EXITOSO"/>
    <s v="EJECUTADO EXITOSO"/>
    <s v="05/08/2025 / SE ENTREGARON 20 ROLLOS "/>
    <s v="VISITA_TÉCNICA"/>
    <m/>
    <s v="TIPO I"/>
    <s v="TERRESTRE"/>
    <s v="CASTAÑEDA PALACIO CARLOS FELIPE"/>
    <n v="1"/>
    <n v="35779.500569199998"/>
    <n v="0"/>
    <n v="35779.500569199998"/>
    <m/>
    <m/>
    <m/>
    <m/>
    <m/>
  </r>
  <r>
    <s v="MEDELLIN"/>
    <x v="1"/>
    <x v="1"/>
    <n v="5001"/>
    <n v="2534461"/>
    <n v="15412"/>
    <s v="ORDEN DE CAMBIO"/>
    <s v="ANTIOQUIA"/>
    <s v="MEDELLIN"/>
    <s v="REVAL ORIP MEDELLIN NORTE"/>
    <s v="REDEBAN"/>
    <s v="FO-25-1313229"/>
    <d v="2025-07-31T14:47:00"/>
    <d v="2025-08-06T10:18:00"/>
    <m/>
    <s v="ROLLOS"/>
    <s v="ROLLOS"/>
    <s v="ROBUSTO"/>
    <s v="REVAL"/>
    <s v="EJECUTADO_EXITOSO"/>
    <s v="EJECUTADO EXITOSO"/>
    <s v="05/08/2025 / SE ENTREGARON 40 ROLLOS "/>
    <s v="VISITA_TÉCNICA"/>
    <m/>
    <s v="TIPO I"/>
    <s v="TERRESTRE"/>
    <s v="CASTAÑEDA PALACIO CARLOS FELIPE"/>
    <n v="1"/>
    <n v="35779.500569199998"/>
    <n v="0"/>
    <n v="35779.500569199998"/>
    <m/>
    <m/>
    <m/>
    <m/>
    <m/>
  </r>
  <r>
    <s v="MEDELLIN"/>
    <x v="1"/>
    <x v="1"/>
    <n v="5001"/>
    <n v="2534603"/>
    <n v="38422"/>
    <s v="ORDEN DE CAMBIO"/>
    <s v="ANTIOQUIA"/>
    <s v="MEDELLIN"/>
    <s v="BARRIO PARQUE PRINCIPAL MEDELL"/>
    <s v="REDEBAN"/>
    <s v="FO-25-1313202"/>
    <d v="2025-07-31T14:48:00"/>
    <d v="2025-08-06T10:21:00"/>
    <m/>
    <s v="ROLLOS"/>
    <s v="ROLLOS"/>
    <s v="CB UNO A UNO"/>
    <s v="CB UNO A UNO"/>
    <s v="EJECUTADO_EXITOSO"/>
    <s v="EJECUTADO EXITOSO"/>
    <s v="05/08/2025 / SE ENTREGAN 20 ROLLOS EN EL COMERCIO DEL LADO YA QUE EL CORRESPONSAL ESTÁ CERRADO Y LA USUARIA SOLICITA ENTREGARLOS AHÍ YA QUE ESTÁ EN UNA CITA MÉDICA "/>
    <s v="VISITA_TÉCNICA"/>
    <m/>
    <s v="TIPO I"/>
    <s v="TERRESTRE"/>
    <s v="BARRIENTOS HERNANDEZ CRISTIAN HORACIO"/>
    <n v="1"/>
    <n v="35779.500569199998"/>
    <n v="0"/>
    <n v="35779.500569199998"/>
    <m/>
    <m/>
    <m/>
    <m/>
    <m/>
  </r>
  <r>
    <s v="CARTAGENA"/>
    <x v="4"/>
    <x v="5"/>
    <n v="13001"/>
    <n v="2533766"/>
    <n v="61486"/>
    <s v="ORDEN DE CAMBIO"/>
    <s v="BOLIVAR"/>
    <s v="CARTAGENA"/>
    <s v="PTM CARTAGENA CONSTRUSOLUCION"/>
    <s v="REDEBAN"/>
    <s v="FO-25-1311847"/>
    <d v="2025-07-31T13:06:00"/>
    <d v="2025-08-06T10:24:00"/>
    <m/>
    <s v="ROLLOS"/>
    <s v="ROLLOS"/>
    <s v="AGREGADOR"/>
    <s v="COMCARD - PTM"/>
    <s v="EJECUTADO_EXITOSO"/>
    <s v="EJECUTADO EXITOSO"/>
    <s v="05/08/2025 / SE ENTREGAN 10 ROLLOS "/>
    <s v="VISITA_TÉCNICA"/>
    <m/>
    <s v="TIPO I"/>
    <s v="TERRESTRE"/>
    <s v="CANEDO HERRERA ALEXANDER"/>
    <n v="1"/>
    <n v="35779.500569199998"/>
    <n v="0"/>
    <n v="35779.500569199998"/>
    <m/>
    <m/>
    <m/>
    <m/>
    <m/>
  </r>
  <r>
    <s v="MONTERIA"/>
    <x v="4"/>
    <x v="5"/>
    <n v="5154"/>
    <n v="2532808"/>
    <n v="41971"/>
    <s v="ORDEN DE CAMBIO"/>
    <s v="ANTIOQUIA"/>
    <s v="CAUCASIA"/>
    <s v="DISTRICOL CELUVARIEDADES LA 21"/>
    <s v="REDEBAN"/>
    <s v="FO-25-1311590"/>
    <d v="2025-07-31T10:54:00"/>
    <d v="2025-08-06T10:31:00"/>
    <m/>
    <s v="ROLLOS"/>
    <s v="ROLLOS"/>
    <s v="AGREGADOR"/>
    <s v="DISTRICOL"/>
    <s v="EJECUTADO_EXITOSO"/>
    <s v="EJECUTADO EXITOSO"/>
    <s v="05/08/2025 / SE REALIZÓ ENTREGA DE 100 ROLLOS PARA CB BANCOLOMBIA, NO SE MANIPULÓ EQUIPOS."/>
    <s v="VISITA_TÉCNICA"/>
    <m/>
    <s v="TIPO II"/>
    <s v="TERRESTRE"/>
    <s v="CALDERA SALCEDO CARLOS JULIO"/>
    <n v="1"/>
    <n v="67654.12000000001"/>
    <n v="0"/>
    <n v="67654.12000000001"/>
    <m/>
    <m/>
    <m/>
    <m/>
    <m/>
  </r>
  <r>
    <s v="IBAGUE"/>
    <x v="5"/>
    <x v="6"/>
    <n v="73268"/>
    <n v="2532816"/>
    <n v="77853"/>
    <s v="ORDEN DE CAMBIO"/>
    <s v="TOLIMA"/>
    <s v="ESPINAL"/>
    <s v="PTM ESPINAL PAPELERIA Y CACHAR"/>
    <s v="REDEBAN"/>
    <s v="FO-25-1311586"/>
    <d v="2025-07-31T10:55:00"/>
    <d v="2025-08-06T10:33:00"/>
    <m/>
    <s v="ROLLOS"/>
    <s v="ROLLOS"/>
    <s v="AGREGADOR"/>
    <s v="COMCARD - PTM"/>
    <s v="EJECUTADO_EXITOSO"/>
    <s v="EJECUTADO EXITOSO"/>
    <s v="05/08/2025 / SE REALIZA LA ENTREGA DE  50 ROLLOS EN DIRECCIÓN INDICADA "/>
    <s v="VISITA_TÉCNICA"/>
    <m/>
    <s v="TIPO II"/>
    <s v="TERRESTRE"/>
    <s v="GUTIERREZ  CAMILO ANDRES"/>
    <n v="1"/>
    <n v="67654.12000000001"/>
    <n v="0"/>
    <n v="67654.12000000001"/>
    <m/>
    <m/>
    <m/>
    <m/>
    <m/>
  </r>
  <r>
    <s v="SINCELEJO"/>
    <x v="4"/>
    <x v="5"/>
    <n v="70001"/>
    <n v="2532445"/>
    <n v="79137"/>
    <s v="ORDEN DE CAMBIO"/>
    <s v="SUCRE"/>
    <s v="SINCELEJO"/>
    <s v="BARRIO VILLA MADY SINCELEJO"/>
    <s v="REDEBAN"/>
    <s v="FO-25-1310745"/>
    <d v="2025-07-31T10:29:00"/>
    <d v="2025-08-06T10:36:00"/>
    <m/>
    <s v="ROLLOS"/>
    <s v="ROLLOS"/>
    <s v="CB UNO A UNO"/>
    <s v="CB UNO A UNO"/>
    <s v="EJECUTADO_EXITOSO"/>
    <s v="EJECUTADO EXITOSO"/>
    <s v="05/08/2025 / SE VISITA COMERCIO Y SE HACE ENTREGA DE 30 ROLLOS A LA SEÑORA MARLENY GARCÍA."/>
    <s v="VISITA_TÉCNICA"/>
    <m/>
    <s v="TIPO I"/>
    <s v="TERRESTRE"/>
    <s v="CACERES HERNANDEZ ANDRES"/>
    <n v="1"/>
    <n v="35779.500569199998"/>
    <n v="0"/>
    <n v="35779.500569199998"/>
    <m/>
    <m/>
    <m/>
    <m/>
    <m/>
  </r>
  <r>
    <s v="MEDELLIN"/>
    <x v="1"/>
    <x v="1"/>
    <n v="5761"/>
    <n v="2532439"/>
    <n v="62255"/>
    <s v="ORDEN DE CAMBIO"/>
    <s v="ANTIOQUIA"/>
    <s v="SOPETRAN"/>
    <s v="BARRIO SOPETRAN SOPETRAN"/>
    <s v="REDEBAN"/>
    <s v="FO-25-1310729"/>
    <d v="2025-07-31T10:26:00"/>
    <d v="2025-08-06T10:39:00"/>
    <m/>
    <s v="ROLLOS"/>
    <s v="ROLLOS"/>
    <s v="CB UNO A UNO"/>
    <s v="CB UNO A UNO"/>
    <s v="EJECUTADO_EXITOSO"/>
    <s v="EJECUTADO EXITOSO"/>
    <s v="05/08/2025 / SE ENTREGAN 80 ROLLOS "/>
    <s v="VISITA_TÉCNICA"/>
    <m/>
    <s v="TIPO II"/>
    <s v="TERRESTRE"/>
    <s v="BARRIENTOS HERNANDEZ CRISTIAN HORACIO"/>
    <n v="1"/>
    <n v="67654.12000000001"/>
    <n v="0"/>
    <n v="67654.12000000001"/>
    <m/>
    <m/>
    <m/>
    <m/>
    <m/>
  </r>
  <r>
    <s v="CALI"/>
    <x v="0"/>
    <x v="3"/>
    <n v="76377"/>
    <n v="2533681"/>
    <n v="64106"/>
    <s v="ORDEN DE CAMBIO"/>
    <s v="VALLE DEL CAUCA"/>
    <s v="LA CUMBRE"/>
    <s v="BARRIO CENTRO LA CUMBRE 3"/>
    <s v="REDEBAN"/>
    <s v="FO-25-1314700"/>
    <d v="2025-07-31T13:12:00"/>
    <d v="2025-08-06T10:46:00"/>
    <m/>
    <s v="ROLLOS"/>
    <s v="ROLLOS"/>
    <s v="CB UNO A UNO"/>
    <s v="CB UNO A UNO"/>
    <s v="EJECUTADO_EXITOSO"/>
    <s v="EJECUTADO EXITOSO"/>
    <s v="05/08/2025 / SE REALIZA ENTREGA DE 30 ROLLOS EN EL CB. / 01/08/2025 31-07-2025 SE ESCALA A LA RED// 31-07 LA RED AUTORIZA LA ENTREGA DE 30 ROLLOS"/>
    <s v="VISITA_TÉCNICA"/>
    <m/>
    <s v="TIPO II"/>
    <s v="TERRESTRE"/>
    <s v="TORRES GARCIA JENDRY JOSE"/>
    <n v="1"/>
    <n v="67654.12000000001"/>
    <n v="0"/>
    <n v="67654.12000000001"/>
    <m/>
    <m/>
    <m/>
    <m/>
    <m/>
  </r>
  <r>
    <s v="MEDELLIN"/>
    <x v="1"/>
    <x v="1"/>
    <n v="5001"/>
    <n v="2530084"/>
    <n v="68193"/>
    <s v="ORDEN DE CAMBIO"/>
    <s v="ANTIOQUIA"/>
    <s v="MEDELLIN"/>
    <s v="PTM MEDELLIN MARYERLY CATALINA"/>
    <s v="REDEBAN"/>
    <s v="FO-25-1309011"/>
    <d v="2025-07-31T08:00:00"/>
    <d v="2025-08-06T10:46:00"/>
    <m/>
    <s v="ROLLOS"/>
    <s v="ROLLOS"/>
    <s v="AGREGADOR"/>
    <s v="COMCARD - PTM"/>
    <s v="EJECUTADO_EXITOSO"/>
    <s v="EJECUTADO EXITOSO"/>
    <s v="05/08/2025 / SE REALIZA ENTREGA DE ROLLOS EN LA CASA DE LA SEÑORITA YA TIENES EL NEGOCIO CERRADO SE ENTREGA 40 ROLLOS "/>
    <s v="VISITA_TÉCNICA"/>
    <m/>
    <s v="TIPO I"/>
    <s v="TERRESTRE"/>
    <s v="ZAPATA LOPEZ EDWARD ASDRUBAL"/>
    <n v="1"/>
    <n v="35779.500569199998"/>
    <n v="0"/>
    <n v="35779.500569199998"/>
    <m/>
    <m/>
    <m/>
    <m/>
    <m/>
  </r>
  <r>
    <s v="MEDELLIN"/>
    <x v="1"/>
    <x v="1"/>
    <n v="5088"/>
    <n v="2537704"/>
    <n v="41093"/>
    <s v="ORDEN DE CAMBIO"/>
    <s v="ANTIOQUIA"/>
    <s v="BELLO"/>
    <s v="BARRIO LAS GRANJAS BELLO"/>
    <s v="REDEBAN"/>
    <s v="FO-25-1315109"/>
    <d v="2025-08-01T08:54:00"/>
    <d v="2025-08-06T10:47:00"/>
    <m/>
    <s v="ROLLOS"/>
    <s v="ROLLOS"/>
    <s v="CB UNO A UNO"/>
    <s v="CB UNO A UNO"/>
    <s v="EJECUTADO_EXITOSO"/>
    <s v="EJECUTADO EXITOSO"/>
    <s v="06/08/2025 / SE REALIZA ENTREGA DE 70 ROLLOS EXITOSAMENTE OK "/>
    <s v="VISITA_TÉCNICA"/>
    <m/>
    <s v="TIPO I"/>
    <s v="TERRESTRE"/>
    <s v="MARTINEZ TOVAR OSCAR DAVID"/>
    <n v="1"/>
    <n v="35779.500569199998"/>
    <n v="0"/>
    <n v="35779.500569199998"/>
    <m/>
    <m/>
    <m/>
    <m/>
    <m/>
  </r>
  <r>
    <s v="MEDELLIN"/>
    <x v="1"/>
    <x v="1"/>
    <n v="5360"/>
    <n v="2539258"/>
    <n v="26972"/>
    <s v="ORDEN DE CAMBIO"/>
    <s v="ANTIOQUIA"/>
    <s v="ITAGUI"/>
    <s v="BARRIO YARUMITO 2 ITAGUI"/>
    <s v="REDEBAN"/>
    <s v="FO-25-1316289"/>
    <d v="2025-08-01T11:02:00"/>
    <d v="2025-08-06T10:49:00"/>
    <m/>
    <s v="ROLLOS"/>
    <s v="ROLLOS"/>
    <s v="CB UNO A UNO"/>
    <s v="CB UNO A UNO"/>
    <s v="EJECUTADO_EXITOSO"/>
    <s v="EJECUTADO EXITOSO"/>
    <s v="05/08/2025 / SE ENTREGAN 50 ROLLOS EXITOSAMENTE "/>
    <s v="VISITA_TÉCNICA"/>
    <m/>
    <s v="TIPO I"/>
    <s v="TERRESTRE"/>
    <s v="RUA ALVAREZ RICHARD ANDRES"/>
    <n v="1"/>
    <n v="35779.500569199998"/>
    <n v="0"/>
    <n v="35779.500569199998"/>
    <m/>
    <m/>
    <m/>
    <m/>
    <m/>
  </r>
  <r>
    <s v="VILLAVICENCIO"/>
    <x v="5"/>
    <x v="6"/>
    <n v="50226"/>
    <n v="2538900"/>
    <n v="67845"/>
    <s v="ORDEN DE CAMBIO"/>
    <s v="META"/>
    <s v="CUMARAL"/>
    <s v="PAGAFACIL CUMARAL"/>
    <s v="REDEBAN"/>
    <s v="FO-25-1316302"/>
    <d v="2025-08-01T10:24:00"/>
    <d v="2025-08-06T10:51:00"/>
    <m/>
    <s v="ROLLOS"/>
    <s v="ROLLOS"/>
    <s v="ROBUSTO"/>
    <s v="PAGAFACIL"/>
    <s v="EJECUTADO_EXITOSO"/>
    <s v="EJECUTADO EXITOSO"/>
    <s v="05/08/2025 / SE REALIZA ENTREGA DE 90 ROLLOS AL COMERCIO "/>
    <s v="VISITA_TÉCNICA"/>
    <m/>
    <s v="TIPO II"/>
    <s v="TERRESTRE"/>
    <s v="ROZO JIMENEZ EDGAR ARMANDO"/>
    <n v="1"/>
    <n v="67654.12000000001"/>
    <n v="0"/>
    <n v="67654.12000000001"/>
    <m/>
    <m/>
    <m/>
    <m/>
    <m/>
  </r>
  <r>
    <s v="PEREIRA"/>
    <x v="0"/>
    <x v="0"/>
    <n v="63001"/>
    <n v="2560043"/>
    <n v="28176"/>
    <s v="ORDEN DE CAMBIO"/>
    <s v="QUINDIO"/>
    <s v="ARMENIA"/>
    <s v="BARRIO LA TEBAITA ARMENIA QUIN"/>
    <s v="REDEBAN"/>
    <s v="FO-25-1334568"/>
    <d v="2025-08-06T08:06:00"/>
    <d v="2025-08-06T10:52:00"/>
    <m/>
    <s v="ROLLOS"/>
    <s v="ROLLOS"/>
    <s v="CB UNO A UNO"/>
    <s v="CB UNO A UNO"/>
    <s v="EJECUTADO_EXITOSO"/>
    <s v="EJECUTADO EXITOSO"/>
    <s v="06/08/2025 / SE VISITA COMERCIO  SE REALIZÓ ENTREGA DE 20 ROLLOS "/>
    <s v="VISITA_TÉCNICA"/>
    <m/>
    <s v="TIPO II"/>
    <s v="TERRESTRE"/>
    <s v="SANCHEZ SOLORZANO JUAN SEBASTIAN"/>
    <n v="1"/>
    <n v="67654.12000000001"/>
    <n v="0"/>
    <n v="67654.12000000001"/>
    <m/>
    <m/>
    <m/>
    <m/>
    <m/>
  </r>
  <r>
    <s v="CUCUTA"/>
    <x v="2"/>
    <x v="2"/>
    <n v="54001"/>
    <n v="2556269"/>
    <n v="78674"/>
    <s v="ORDEN DE CAMBIO"/>
    <s v="NORTE DE SANTANDER"/>
    <s v="CUCUTA"/>
    <s v="PTM CUCUTA SERVI PAGOS NINA CE"/>
    <s v="REDEBAN"/>
    <s v="FO-25-1331588"/>
    <d v="2025-08-05T11:46:00"/>
    <d v="2025-08-06T10:55:00"/>
    <m/>
    <s v="ROLLOS"/>
    <s v="ROLLOS"/>
    <s v="AGREGADOR"/>
    <s v="COMCARD - PTM"/>
    <s v="EJECUTADO_EXITOSO"/>
    <s v="EJECUTADO EXITOSO"/>
    <s v="05/08/2025 / SE REALIZA ENTREGA DE 50 ROLLOS RBM OK "/>
    <s v="VISITA_TÉCNICA"/>
    <m/>
    <s v="TIPO I"/>
    <s v="TERRESTRE"/>
    <s v="DURAN ACOSTA FRANK YONNY"/>
    <n v="1"/>
    <n v="35779.500569199998"/>
    <n v="0"/>
    <n v="35779.500569199998"/>
    <m/>
    <m/>
    <m/>
    <m/>
    <m/>
  </r>
  <r>
    <s v="APARTADO"/>
    <x v="1"/>
    <x v="1"/>
    <n v="5490"/>
    <n v="2538313"/>
    <n v="50233"/>
    <s v="ORDEN DE CAMBIO"/>
    <s v="ANTIOQUIA"/>
    <s v="NECOCLI"/>
    <s v="BARRIO LAS CHANGAS NECOCLI"/>
    <s v="REDEBAN"/>
    <s v="FO-25-1316310"/>
    <d v="2025-08-01T09:43:00"/>
    <d v="2025-08-06T10:57:00"/>
    <m/>
    <s v="ROLLOS"/>
    <s v="ROLLOS"/>
    <s v="CB UNO A UNO"/>
    <s v="CB UNO A UNO"/>
    <s v="EJECUTADO_EXITOSO"/>
    <s v="EJECUTADO EXITOSO"/>
    <s v="05/08/2025 / SE ENVIA POR FLOTA 60 ROLLOS,SE COMPARTE GUIA A LA USUARIA, USUARIO CONFIRMA EL RECIBIDO "/>
    <s v="ENVÍO"/>
    <m/>
    <s v="TIPO II"/>
    <s v="TERRESTRE"/>
    <s v="SALDARRIAGA MIRANDA SANTIAGO"/>
    <n v="0"/>
    <n v="35779.500569199998"/>
    <n v="0"/>
    <n v="35779.500569199998"/>
    <m/>
    <m/>
    <m/>
    <m/>
    <m/>
  </r>
  <r>
    <s v="BOGOTA"/>
    <x v="3"/>
    <x v="4"/>
    <n v="25175"/>
    <n v="2556503"/>
    <n v="59693"/>
    <s v="ORDEN DE CAMBIO"/>
    <s v="CUNDINAMARCA"/>
    <s v="CHIA"/>
    <s v="BARRIO SAMARIA CHIA 1"/>
    <s v="REDEBAN"/>
    <s v="FO-25-1331583"/>
    <d v="2025-08-05T11:55:00"/>
    <d v="2025-08-06T10:59:00"/>
    <m/>
    <s v="ROLLOS"/>
    <s v="ROLLOS"/>
    <s v="CB UNO A UNO"/>
    <s v="CB UNO A UNO"/>
    <s v="EJECUTADO_EXITOSO"/>
    <s v="EJECUTADO EXITOSO"/>
    <s v="05/08/2025 / DURANTE LA VISITA TECNICA SE REALIZA ENTREGA DE ROLLOS PARA DATÁFONO NO SE MANIPULAN EQUIPOS SIN NOVEDAD EN ENTREGA"/>
    <s v="VISITA_TÉCNICA"/>
    <m/>
    <s v="TIPO II"/>
    <s v="TERRESTRE"/>
    <s v="GALEANO SORIANO JUAN DAVID"/>
    <n v="1"/>
    <n v="67654.12000000001"/>
    <n v="0"/>
    <n v="67654.12000000001"/>
    <m/>
    <m/>
    <m/>
    <m/>
    <m/>
  </r>
  <r>
    <s v="MEDELLIN"/>
    <x v="1"/>
    <x v="1"/>
    <n v="5001"/>
    <n v="2539480"/>
    <n v="32905"/>
    <s v="ORDEN DE CAMBIO"/>
    <s v="ANTIOQUIA"/>
    <s v="MEDELLIN"/>
    <s v="BARRIO ENCISO MEDELLIN 2"/>
    <s v="REDEBAN"/>
    <s v="FO-25-1316674"/>
    <d v="2025-08-01T11:25:00"/>
    <d v="2025-08-06T11:02:00"/>
    <m/>
    <s v="ROLLOS"/>
    <s v="ROLLOS"/>
    <s v="CB UNO A UNO"/>
    <s v="CB UNO A UNO"/>
    <s v="EJECUTADO_EXITOSO"/>
    <s v="EJECUTADO EXITOSO"/>
    <s v="05/08/2025 / SE ENTREGARON 70 ROLLOS"/>
    <s v="VISITA_TÉCNICA"/>
    <m/>
    <s v="TIPO I"/>
    <s v="TERRESTRE"/>
    <s v="CASTAÑEDA PALACIO CARLOS FELIPE"/>
    <n v="1"/>
    <n v="35779.500569199998"/>
    <n v="0"/>
    <n v="35779.500569199998"/>
    <m/>
    <m/>
    <m/>
    <m/>
    <m/>
  </r>
  <r>
    <s v="BUCARAMANGA"/>
    <x v="2"/>
    <x v="2"/>
    <n v="68406"/>
    <n v="2555946"/>
    <n v="76733"/>
    <s v="ORDEN DE CAMBIO"/>
    <s v="SANTANDER"/>
    <s v="LEBRIJA"/>
    <s v="BARRIO FINCA EL PLACER LEBRIJA"/>
    <s v="REDEBAN"/>
    <s v="FO-25-1331488"/>
    <d v="2025-08-05T11:18:00"/>
    <d v="2025-08-06T11:05:00"/>
    <m/>
    <s v="ROLLOS"/>
    <s v="ROLLOS"/>
    <s v="CB UNO A UNO"/>
    <s v="CB UNO A UNO"/>
    <s v="EJECUTADO_EXITOSO"/>
    <s v="EJECUTADO EXITOSO"/>
    <s v="05/08/2025 / SE REALIZA ENTREGA DE 20 ROLLOS A DIRECCIÓN CRA 9 # 8 - 75 LEBRIJA, SUMINISTRADA POR CLIENTE EN SYTEX."/>
    <s v="VISITA_TÉCNICA"/>
    <m/>
    <s v="TIPO II"/>
    <s v="TERRESTRE"/>
    <s v="MARTINEZ FLOREZ DONIS ALBERTO"/>
    <n v="1"/>
    <n v="67654.12000000001"/>
    <n v="0"/>
    <n v="67654.12000000001"/>
    <m/>
    <m/>
    <m/>
    <m/>
    <m/>
  </r>
  <r>
    <s v="BUCARAMANGA"/>
    <x v="2"/>
    <x v="2"/>
    <n v="68406"/>
    <n v="2556043"/>
    <n v="63410"/>
    <s v="ORDEN DE CAMBIO"/>
    <s v="SANTANDER"/>
    <s v="LEBRIJA"/>
    <s v="PTM LEBRIJA SUPER TODO EL PARA"/>
    <s v="REDEBAN"/>
    <s v="FO-25-1331466"/>
    <d v="2025-08-05T11:27:00"/>
    <d v="2025-08-06T11:11:00"/>
    <m/>
    <s v="ROLLOS"/>
    <s v="ROLLOS"/>
    <s v="AGREGADOR"/>
    <s v="COMCARD - PTM"/>
    <s v="EJECUTADO_EXITOSO"/>
    <s v="EJECUTADO EXITOSO"/>
    <s v="05/08/2025 / SE REALIZA ENTREGA DE 20 ROLLOS CON VISITA."/>
    <s v="VISITA_TÉCNICA"/>
    <m/>
    <s v="TIPO II"/>
    <s v="TERRESTRE"/>
    <s v="MARTINEZ FLOREZ DONIS ALBERTO"/>
    <n v="1"/>
    <n v="67654.12000000001"/>
    <n v="0"/>
    <n v="67654.12000000001"/>
    <m/>
    <m/>
    <m/>
    <m/>
    <m/>
  </r>
  <r>
    <s v="CUCUTA"/>
    <x v="2"/>
    <x v="2"/>
    <n v="54001"/>
    <n v="2554395"/>
    <n v="78949"/>
    <s v="ORDEN DE CAMBIO"/>
    <s v="NORTE DE SANTANDER"/>
    <s v="CUCUTA"/>
    <s v="BARRIO SAN JOSE CUCUTA 4"/>
    <s v="REDEBAN"/>
    <s v="FO-25-1330565"/>
    <d v="2025-08-05T09:35:00"/>
    <d v="2025-08-06T11:14:00"/>
    <m/>
    <s v="ROLLOS"/>
    <s v="ROLLOS"/>
    <s v="CB UNO A UNO"/>
    <s v="CB UNO A UNO"/>
    <s v="EJECUTADO_EXITOSO"/>
    <s v="EJECUTADO EXITOSO"/>
    <s v="06/08/2025 / SE REALIZÓ VISITA AL COMERCIO Y SE HIZO ENTREGA DE 10 ROLLOS TODO OK"/>
    <s v="VISITA_TÉCNICA"/>
    <m/>
    <s v="TIPO I"/>
    <s v="TERRESTRE"/>
    <s v="MORA VEGA JEAMPIER"/>
    <n v="1"/>
    <n v="35779.500569199998"/>
    <n v="0"/>
    <n v="35779.500569199998"/>
    <m/>
    <m/>
    <m/>
    <m/>
    <m/>
  </r>
  <r>
    <s v="CUCUTA"/>
    <x v="2"/>
    <x v="2"/>
    <n v="54001"/>
    <n v="2552417"/>
    <n v="78759"/>
    <s v="ORDEN DE CAMBIO"/>
    <s v="NORTE DE SANTANDER"/>
    <s v="CUCUTA"/>
    <s v="DISTRICOL PATY NAILS STUDIO"/>
    <s v="REDEBAN"/>
    <s v="FO-25-1328864"/>
    <d v="2025-08-04T17:49:00"/>
    <d v="2025-08-06T11:18:00"/>
    <m/>
    <s v="ROLLOS"/>
    <s v="ROLLOS"/>
    <s v="AGREGADOR"/>
    <s v="DISTRICOL"/>
    <s v="EJECUTADO_EXITOSO"/>
    <s v="EJECUTADO EXITOSO"/>
    <s v="05/08/2025 / SE REALIZÓ VISITA AL COMERCIO Y SE HIZO ENTREGA DE 20 ROLLOS TODO OK "/>
    <s v="VISITA_TÉCNICA"/>
    <m/>
    <s v="TIPO I"/>
    <s v="TERRESTRE"/>
    <s v="MORA VEGA JEAMPIER"/>
    <n v="1"/>
    <n v="35779.500569199998"/>
    <n v="0"/>
    <n v="35779.500569199998"/>
    <m/>
    <m/>
    <m/>
    <m/>
    <m/>
  </r>
  <r>
    <s v="VALLEDUPAR"/>
    <x v="4"/>
    <x v="5"/>
    <n v="20001"/>
    <n v="2552331"/>
    <n v="77329"/>
    <s v="ORDEN DE CAMBIO"/>
    <s v="CESAR"/>
    <s v="VALLEDUPAR"/>
    <s v="BARRIO  CICERON MAESTRE VALLED"/>
    <s v="REDEBAN"/>
    <s v="FO-25-1328868"/>
    <d v="2025-08-04T17:39:00"/>
    <d v="2025-08-06T11:23:00"/>
    <m/>
    <s v="ROLLOS"/>
    <s v="ROLLOS"/>
    <s v="CB UNO A UNO"/>
    <s v="CB UNO A UNO"/>
    <s v="EJECUTADO_EXITOSO"/>
    <s v="EJECUTADO EXITOSO"/>
    <s v="06/08/2025 / SE REALIZA ENTREGA DE 10 ROLLOS EN SITIO "/>
    <s v="VISITA_TÉCNICA"/>
    <m/>
    <s v="TIPO I"/>
    <s v="TERRESTRE"/>
    <s v="MONTES DIAZ JOHN FRED"/>
    <n v="1"/>
    <n v="35779.500569199998"/>
    <n v="0"/>
    <n v="35779.500569199998"/>
    <m/>
    <m/>
    <m/>
    <m/>
    <m/>
  </r>
  <r>
    <s v="BOGOTA"/>
    <x v="3"/>
    <x v="4"/>
    <n v="25386"/>
    <n v="2551915"/>
    <n v="80160"/>
    <s v="ORDEN DE CAMBIO"/>
    <s v="CUNDINAMARCA"/>
    <s v="LA MESA"/>
    <s v="BARRIO RINCON SANTO LA MESA"/>
    <s v="REDEBAN"/>
    <s v="FO-25-1328538"/>
    <d v="2025-08-04T16:52:00"/>
    <d v="2025-08-06T11:27:00"/>
    <m/>
    <s v="ROLLOS"/>
    <s v="ROLLOS"/>
    <s v="CB UNO A UNO"/>
    <s v="CB UNO A UNO"/>
    <s v="EJECUTADO_EXITOSO"/>
    <s v="EJECUTADO EXITOSO"/>
    <s v="05/08/2025 / SE DEJAN 40 ROLLOS"/>
    <s v="VISITA_TÉCNICA"/>
    <m/>
    <s v="TIPO II"/>
    <s v="TERRESTRE"/>
    <s v="INFANTE SIERRA MANUEL FERNANDO"/>
    <n v="1"/>
    <n v="67654.12000000001"/>
    <n v="0"/>
    <n v="67654.12000000001"/>
    <m/>
    <m/>
    <m/>
    <m/>
    <m/>
  </r>
  <r>
    <s v="BUCARAMANGA"/>
    <x v="2"/>
    <x v="2"/>
    <n v="68276"/>
    <n v="2551075"/>
    <n v="62409"/>
    <s v="ORDEN DE CAMBIO"/>
    <s v="SANTANDER"/>
    <s v="FLORIDABLANCA"/>
    <s v="BARRIO LA PAZ FLORIDABLANCA 4"/>
    <s v="REDEBAN"/>
    <s v="FO-25-1328436"/>
    <d v="2025-08-04T15:42:00"/>
    <d v="2025-08-06T11:30:00"/>
    <m/>
    <s v="ROLLOS"/>
    <s v="ROLLOS"/>
    <s v="CB UNO A UNO"/>
    <s v="CB UNO A UNO"/>
    <s v="EJECUTADO_EXITOSO"/>
    <s v="EJECUTADO EXITOSO"/>
    <s v="05/08/2025 / SE VISITA COMERCIO SE REALIZA LA ENTREGA DE 20 ROLLOS RBM CB OPERATIVO "/>
    <s v="VISITA_TÉCNICA"/>
    <m/>
    <s v="TIPO I"/>
    <s v="TERRESTRE"/>
    <s v="BARAJAS BERMUDEZ YAHIR MAURICIO"/>
    <n v="1"/>
    <n v="35779.500569199998"/>
    <n v="0"/>
    <n v="35779.500569199998"/>
    <m/>
    <m/>
    <m/>
    <m/>
    <m/>
  </r>
  <r>
    <s v="CARTAGENA"/>
    <x v="4"/>
    <x v="5"/>
    <n v="13001"/>
    <n v="2551222"/>
    <n v="27489"/>
    <s v="ORDEN DE CAMBIO"/>
    <s v="BOLIVAR"/>
    <s v="CARTAGENA"/>
    <s v="URB LOS JARDINEZ   CARTAGENA D"/>
    <s v="REDEBAN"/>
    <s v="FO-25-1328432"/>
    <d v="2025-08-04T15:51:00"/>
    <d v="2025-08-06T11:34:00"/>
    <m/>
    <s v="ROLLOS"/>
    <s v="ROLLOS"/>
    <s v="CB UNO A UNO"/>
    <s v="CB UNO A UNO"/>
    <s v="EJECUTADO_EXITOSO"/>
    <s v="EJECUTADO EXITOSO"/>
    <s v="05/08/2025 / SE ENTREGAN 20 ROLLOS "/>
    <s v="VISITA_TÉCNICA"/>
    <m/>
    <s v="TIPO I"/>
    <s v="TERRESTRE"/>
    <s v="CANEDO HERRERA ALEXANDER"/>
    <n v="1"/>
    <n v="35779.500569199998"/>
    <n v="0"/>
    <n v="35779.500569199998"/>
    <m/>
    <m/>
    <m/>
    <m/>
    <m/>
  </r>
  <r>
    <s v="BOGOTA"/>
    <x v="3"/>
    <x v="4"/>
    <n v="11001"/>
    <n v="2548897"/>
    <n v="68638"/>
    <s v="ORDEN DE CAMBIO"/>
    <s v="CUNDINAMARCA"/>
    <s v="BOGOTA"/>
    <s v="PTM BOGOTA CIGARRERIA 3 ESTREL"/>
    <s v="REDEBAN"/>
    <s v="FO-25-1327345"/>
    <d v="2025-08-04T12:02:00"/>
    <d v="2025-08-06T11:36:00"/>
    <m/>
    <s v="ROLLOS"/>
    <s v="ROLLOS"/>
    <s v="AGREGADOR"/>
    <s v="COMCARD - PTM"/>
    <s v="EJECUTADO_EXITOSO"/>
    <s v="EJECUTADO EXITOSO"/>
    <s v="05/08/2025 / SE LLEGA A LA DIRECCIÓN INDICADA Y SE ENTREGAN 20 ROLLOS Y NO SE MANIPULAN DATÁFONOS "/>
    <s v="VISITA_TÉCNICA"/>
    <m/>
    <s v="TIPO I"/>
    <s v="TERRESTRE"/>
    <s v="GARCIA PASTRANA KEVIN FERNANDO"/>
    <n v="1"/>
    <n v="35779.500569199998"/>
    <n v="0"/>
    <n v="35779.500569199998"/>
    <m/>
    <m/>
    <m/>
    <m/>
    <m/>
  </r>
  <r>
    <s v="MEDELLIN"/>
    <x v="1"/>
    <x v="1"/>
    <n v="5001"/>
    <n v="2540056"/>
    <n v="73147"/>
    <s v="ORDEN DE CAMBIO"/>
    <s v="ANTIOQUIA"/>
    <s v="MEDELLIN"/>
    <s v="OPRAP ESTACIÓN ACEVEDO"/>
    <s v="REDEBAN"/>
    <s v="FO-25-1316934"/>
    <d v="2025-08-01T12:15:00"/>
    <d v="2025-08-06T11:41:00"/>
    <m/>
    <s v="ROLLOS"/>
    <s v="ROLLOS"/>
    <s v="ROBUSTO"/>
    <s v="OPRAP"/>
    <s v="EJECUTADO_EXITOSO"/>
    <s v="EJECUTADO EXITOSO"/>
    <s v="06/08/2025 / SE ENTRE 120 ROLLOS EXITOSAMENTE "/>
    <s v="VISITA_TÉCNICA"/>
    <m/>
    <s v="TIPO I"/>
    <s v="TERRESTRE"/>
    <s v="RUA ALVAREZ RICHARD ANDRES"/>
    <n v="1"/>
    <n v="35779.500569199998"/>
    <n v="0"/>
    <n v="35779.500569199998"/>
    <m/>
    <m/>
    <m/>
    <m/>
    <m/>
  </r>
  <r>
    <s v="MEDELLIN"/>
    <x v="1"/>
    <x v="1"/>
    <n v="5001"/>
    <n v="2539793"/>
    <n v="79924"/>
    <s v="ORDEN DE CAMBIO"/>
    <s v="ANTIOQUIA"/>
    <s v="MEDELLIN"/>
    <s v="DISTRICOL DROGUERIA MILENIOSS"/>
    <s v="REDEBAN"/>
    <s v="FO-25-1316940"/>
    <d v="2025-08-01T11:55:00"/>
    <d v="2025-08-06T11:45:00"/>
    <m/>
    <s v="ROLLOS"/>
    <s v="ROLLOS"/>
    <s v="AGREGADOR"/>
    <s v="DISTRICOL"/>
    <s v="EJECUTADO_EXITOSO"/>
    <s v="EJECUTADO EXITOSO"/>
    <s v="05/08/2025 / SE ENTREGAN 10 ROLLOS EXITOSAMENTE "/>
    <s v="VISITA_TÉCNICA"/>
    <m/>
    <s v="TIPO I"/>
    <s v="TERRESTRE"/>
    <s v="RUA ALVAREZ RICHARD ANDRES"/>
    <n v="1"/>
    <n v="35779.500569199998"/>
    <n v="0"/>
    <n v="35779.500569199998"/>
    <m/>
    <m/>
    <m/>
    <m/>
    <m/>
  </r>
  <r>
    <s v="CUCUTA"/>
    <x v="2"/>
    <x v="2"/>
    <n v="54001"/>
    <n v="2548980"/>
    <n v="78869"/>
    <s v="ORDEN DE CAMBIO"/>
    <s v="NORTE DE SANTANDER"/>
    <s v="CUCUTA"/>
    <s v="BARRIO CAOBOS CUCUTA 9"/>
    <s v="REDEBAN"/>
    <s v="FO-25-1327349"/>
    <d v="2025-08-04T12:01:00"/>
    <d v="2025-08-06T11:46:00"/>
    <m/>
    <s v="ROLLOS"/>
    <s v="ROLLOS"/>
    <s v="CB UNO A UNO"/>
    <s v="CB UNO A UNO"/>
    <s v="EJECUTADO_EXITOSO"/>
    <s v="EJECUTADO EXITOSO"/>
    <s v="05/08/2025 / SE REALIZA ENTREGA DE 10 ROLLOS RBM OK "/>
    <s v="VISITA_TÉCNICA"/>
    <m/>
    <s v="TIPO I"/>
    <s v="TERRESTRE"/>
    <s v="DURAN ACOSTA FRANK YONNY"/>
    <n v="1"/>
    <n v="35779.500569199998"/>
    <n v="0"/>
    <n v="35779.500569199998"/>
    <m/>
    <m/>
    <m/>
    <m/>
    <m/>
  </r>
  <r>
    <s v="MEDELLIN"/>
    <x v="1"/>
    <x v="1"/>
    <n v="5079"/>
    <n v="2540351"/>
    <n v="42680"/>
    <s v="ORDEN DE CAMBIO"/>
    <s v="ANTIOQUIA"/>
    <s v="BARBOSA"/>
    <s v="PTM BARBOSA EL PORVENIR"/>
    <s v="REDEBAN"/>
    <s v="FO-25-1317129"/>
    <d v="2025-08-01T13:07:00"/>
    <d v="2025-08-06T11:49:00"/>
    <m/>
    <s v="ROLLOS"/>
    <s v="ROLLOS"/>
    <s v="AGREGADOR"/>
    <s v="COMCARD - PTM"/>
    <s v="EJECUTADO_CANCELADO"/>
    <s v="PETICIÓN BANCOLOMBIA"/>
    <s v="05/08/2025 / VISTA CANCELADA POR ESCALAMIENTO AL BANCO "/>
    <s v="VISITA_TÉCNICA"/>
    <m/>
    <s v="TIPO II"/>
    <s v="TERRESTRE"/>
    <s v="DIAZ ZABALA FRANCIS DUBAN"/>
    <n v="1"/>
    <n v="67654.12000000001"/>
    <n v="0"/>
    <n v="67654.12000000001"/>
    <m/>
    <m/>
    <m/>
    <m/>
    <m/>
  </r>
  <r>
    <s v="BOGOTA"/>
    <x v="3"/>
    <x v="4"/>
    <n v="11001"/>
    <n v="2549152"/>
    <n v="77001"/>
    <s v="ORDEN DE CAMBIO"/>
    <s v="CUNDINAMARCA"/>
    <s v="BOGOTA"/>
    <s v="BARRIO SAN RAFAEL BOGOTA 9"/>
    <s v="REDEBAN"/>
    <s v="FO-25-1327328"/>
    <d v="2025-08-04T12:19:00"/>
    <d v="2025-08-06T11:52:00"/>
    <m/>
    <s v="ROLLOS"/>
    <s v="ROLLOS"/>
    <s v="CB UNO A UNO"/>
    <s v="CB UNO A UNO"/>
    <s v="EJECUTADO_EXITOSO"/>
    <s v="EJECUTADO EXITOSO"/>
    <s v="05/08/2025 / SE LLEGA A LA DIRECCIÓN INDICADA Y SE ENTREGAN 20 ROLLOS"/>
    <s v="VISITA_TÉCNICA"/>
    <m/>
    <s v="TIPO I"/>
    <s v="TERRESTRE"/>
    <s v="GARCIA PASTRANA KEVIN FERNANDO"/>
    <n v="1"/>
    <n v="35779.500569199998"/>
    <n v="0"/>
    <n v="35779.500569199998"/>
    <m/>
    <m/>
    <m/>
    <m/>
    <m/>
  </r>
  <r>
    <s v="VILLAVICENCIO"/>
    <x v="5"/>
    <x v="6"/>
    <n v="50110"/>
    <n v="2540666"/>
    <n v="78411"/>
    <s v="ORDEN DE CAMBIO"/>
    <s v="META"/>
    <s v="BARRANCA DE UPIA"/>
    <s v="BARRIO CENTRO BARRANCA DE UPIA"/>
    <s v="REDEBAN"/>
    <s v="FO-25-1317435"/>
    <d v="2025-08-01T14:14:00"/>
    <d v="2025-08-06T11:52:00"/>
    <m/>
    <s v="ROLLOS"/>
    <s v="ROLLOS"/>
    <s v="CB UNO A UNO"/>
    <s v="CB UNO A UNO"/>
    <s v="EJECUTADO_EXITOSO"/>
    <s v="EJECUTADO EXITOSO"/>
    <s v="05/08/2025 / SE REALIZA ENTREGA DE 20 ROLLO DONDE INDICA EL CLIENT YA QUE SE ENCUENTRA CERRADO "/>
    <s v="VISITA_TÉCNICA"/>
    <m/>
    <s v="TIPO II"/>
    <s v="TERRESTRE"/>
    <s v="ROZO JIMENEZ EDGAR ARMANDO"/>
    <n v="1"/>
    <n v="67654.12000000001"/>
    <n v="0"/>
    <n v="67654.12000000001"/>
    <m/>
    <m/>
    <m/>
    <m/>
    <m/>
  </r>
  <r>
    <s v="MEDELLIN"/>
    <x v="1"/>
    <x v="1"/>
    <n v="5380"/>
    <n v="2540528"/>
    <n v="30484"/>
    <s v="ORDEN DE CAMBIO"/>
    <s v="ANTIOQUIA"/>
    <s v="LA ESTRELLA"/>
    <s v="COMCARD ESTRELLA RED J H"/>
    <s v="REDEBAN"/>
    <s v="FO-25-1317446"/>
    <d v="2025-08-01T13:42:00"/>
    <d v="2025-08-06T11:57:00"/>
    <m/>
    <s v="ROLLOS"/>
    <s v="ROLLOS"/>
    <s v="AGREGADOR"/>
    <s v="COMCARD - PTM"/>
    <s v="EJECUTADO_CANCELADO"/>
    <s v="DIRECCION ERRADA"/>
    <s v="05/08/2025 / SE VISITA COMERCIO Y SE ENCUENTRA CERRADO, ANTES DE LA VISITA SE LLAMA AL NÚMERO INDICADO PERO NO CONTESTAN, Y EN EL SECTOR NO HAY NADIE CON QUIEN LOS PUEDA DEJAR (LOS ROLLOS) LA UBICACIÓN ES DIFERENTE PORQUE ESTABA BUSCANDO SEÑAL YA QUE EN LA UBICACIÓN NO HABÍA "/>
    <s v="VISITA_TÉCNICA"/>
    <m/>
    <s v="TIPO I"/>
    <s v="TERRESTRE"/>
    <s v="RUA ALVAREZ RICHARD ANDRES"/>
    <n v="1"/>
    <n v="35779.500569199998"/>
    <n v="0"/>
    <n v="35779.500569199998"/>
    <m/>
    <m/>
    <m/>
    <m/>
    <m/>
  </r>
  <r>
    <s v="BOGOTA"/>
    <x v="3"/>
    <x v="4"/>
    <n v="11001"/>
    <n v="2549606"/>
    <n v="40578"/>
    <s v="ORDEN DE CAMBIO"/>
    <s v="CUNDINAMARCA"/>
    <s v="BOGOTA"/>
    <s v="BARRIO SAN RAFAEL BOGOTA 1"/>
    <s v="REDEBAN"/>
    <s v="FO-25-1327284"/>
    <d v="2025-08-04T13:39:00"/>
    <d v="2025-08-06T11:58:00"/>
    <m/>
    <s v="ROLLOS"/>
    <s v="ROLLOS"/>
    <s v="CB UNO A UNO"/>
    <s v="CB UNO A UNO"/>
    <s v="EJECUTADO_EXITOSO"/>
    <s v="EJECUTADO EXITOSO"/>
    <s v="05/08/2025 / SE LLEGA A LA DIRECCIÓN INDICADA Y SE ENTREGAN 50 ROLLOS Y NO SE MANIPULAN DATÁFONOS "/>
    <s v="VISITA_TÉCNICA"/>
    <m/>
    <s v="TIPO I"/>
    <s v="TERRESTRE"/>
    <s v="GARCIA PASTRANA KEVIN FERNANDO"/>
    <n v="1"/>
    <n v="35779.500569199998"/>
    <n v="0"/>
    <n v="35779.500569199998"/>
    <m/>
    <m/>
    <m/>
    <m/>
    <m/>
  </r>
  <r>
    <s v="MEDELLIN"/>
    <x v="1"/>
    <x v="1"/>
    <n v="5360"/>
    <n v="2541604"/>
    <n v="18551"/>
    <s v="ORDEN DE CAMBIO"/>
    <s v="ANTIOQUIA"/>
    <s v="ITAGUI"/>
    <s v="BARRIO SIMON BOLIVAR II ITAGUI"/>
    <s v="REDEBAN"/>
    <s v="FO-25-1318191"/>
    <d v="2025-08-01T15:33:00"/>
    <d v="2025-08-06T12:00:00"/>
    <m/>
    <s v="ROLLOS"/>
    <s v="ROLLOS"/>
    <s v="CB UNO A UNO"/>
    <s v="CB UNO A UNO"/>
    <s v="EJECUTADO_EXITOSO"/>
    <s v="EJECUTADO EXITOSO"/>
    <s v="06/08/2025 / SE REALIZA ENTREGA DE 100 ROLLOS OK ENTREGA EN LA CASA DEL CLIENTE YA QUE EL COMERCIO ESTÁ EN REMODELACIÓN "/>
    <s v="VISITA_TÉCNICA"/>
    <m/>
    <s v="TIPO I"/>
    <s v="TERRESTRE"/>
    <s v="ZAPATA LOPEZ EDWARD ASDRUBAL"/>
    <n v="1"/>
    <n v="35779.500569199998"/>
    <n v="0"/>
    <n v="35779.500569199998"/>
    <m/>
    <m/>
    <m/>
    <m/>
    <m/>
  </r>
  <r>
    <s v="MEDELLIN"/>
    <x v="1"/>
    <x v="1"/>
    <n v="5001"/>
    <n v="2541619"/>
    <n v="79706"/>
    <s v="ORDEN DE CAMBIO"/>
    <s v="ANTIOQUIA"/>
    <s v="MEDELLIN"/>
    <s v="PTM MEDELLIN ESENCIAL STORE"/>
    <s v="REDEBAN"/>
    <s v="FO-25-1318187"/>
    <d v="2025-08-01T15:38:00"/>
    <d v="2025-08-06T12:01:00"/>
    <m/>
    <s v="ROLLOS"/>
    <s v="ROLLOS"/>
    <s v="AGREGADOR"/>
    <s v="COMCARD - PTM"/>
    <s v="EJECUTADO_EXITOSO"/>
    <s v="EJECUTADO EXITOSO"/>
    <s v="05/08/2025 / SE LLEGÓ A DIRECCIÓN SE ENCUENTRA CERRADO SE LLAMA A CB TELEFÓNICAMENTE NOS PIDE DEJAR EL LA DIRECCIÓN SIGUIENTE PERSONA QUE SE LE ENTREGA NO FIRMA CONTROLES DE VISITA"/>
    <s v="VISITA_TÉCNICA"/>
    <m/>
    <s v="TIPO I"/>
    <s v="TERRESTRE"/>
    <s v="CASTAÑEDA PALACIO CARLOS FELIPE"/>
    <n v="1"/>
    <n v="35779.500569199998"/>
    <n v="0"/>
    <n v="35779.500569199998"/>
    <m/>
    <m/>
    <m/>
    <m/>
    <m/>
  </r>
  <r>
    <s v="IBAGUE"/>
    <x v="5"/>
    <x v="6"/>
    <n v="73268"/>
    <n v="2541470"/>
    <n v="78522"/>
    <s v="ORDEN DE CAMBIO"/>
    <s v="TOLIMA"/>
    <s v="ESPINAL"/>
    <s v="BARRIO CENTRO ESPINAL  26"/>
    <s v="REDEBAN"/>
    <s v="FO-25-1318200"/>
    <d v="2025-08-01T15:21:00"/>
    <d v="2025-08-06T12:03:00"/>
    <m/>
    <s v="ROLLOS"/>
    <s v="ROLLOS"/>
    <s v="CB UNO A UNO"/>
    <s v="CB UNO A UNO"/>
    <s v="EJECUTADO_EXITOSO"/>
    <s v="EJECUTADO EXITOSO"/>
    <s v="05/08/2025 / SE REALIZA LA ENTREGA DE 10 ROLLOS EN DIRECCIÓN INDICADA "/>
    <s v="VISITA_TÉCNICA"/>
    <m/>
    <s v="TIPO II"/>
    <s v="TERRESTRE"/>
    <s v="GUTIERREZ  CAMILO ANDRES"/>
    <n v="1"/>
    <n v="67654.12000000001"/>
    <n v="0"/>
    <n v="67654.12000000001"/>
    <m/>
    <m/>
    <m/>
    <m/>
    <m/>
  </r>
  <r>
    <s v="SINCELEJO"/>
    <x v="4"/>
    <x v="5"/>
    <n v="70001"/>
    <n v="2541871"/>
    <n v="32301"/>
    <s v="ORDEN DE CAMBIO"/>
    <s v="SUCRE"/>
    <s v="SINCELEJO"/>
    <s v="MULTIPAGAS LAS PENITAS"/>
    <s v="REDEBAN"/>
    <s v="FO-25-1318406"/>
    <d v="2025-08-01T16:15:00"/>
    <d v="2025-08-06T12:05:00"/>
    <m/>
    <s v="ROLLOS"/>
    <s v="ROLLOS"/>
    <s v="ROBUSTO"/>
    <s v="MULTIPAGAS"/>
    <s v="EJECUTADO_EXITOSO"/>
    <s v="EJECUTADO EXITOSO"/>
    <s v="05/08/2025 / SE VISITA COMERCIO Y SE HACE ENTREGA DE 190 ROLLOS A LA SEÑORA DAIRA MILENA COGOLLO."/>
    <s v="VISITA_TÉCNICA"/>
    <m/>
    <s v="TIPO I"/>
    <s v="TERRESTRE"/>
    <s v="CACERES HERNANDEZ ANDRES"/>
    <n v="1"/>
    <n v="35779.500569199998"/>
    <n v="0"/>
    <n v="35779.500569199998"/>
    <m/>
    <m/>
    <m/>
    <m/>
    <m/>
  </r>
  <r>
    <s v="BOGOTA"/>
    <x v="3"/>
    <x v="4"/>
    <n v="25290"/>
    <n v="2543113"/>
    <n v="76894"/>
    <s v="ORDEN DE CAMBIO"/>
    <s v="CUNDINAMARCA"/>
    <s v="FUSAGASUGA"/>
    <s v="BARRIO FUSACATAN FUSAGASUGA 1"/>
    <s v="REDEBAN"/>
    <s v="FO-25-1319199"/>
    <d v="2025-08-02T09:00:00"/>
    <d v="2025-08-06T12:07:00"/>
    <m/>
    <s v="ROLLOS"/>
    <s v="ROLLOS"/>
    <s v="CB UNO A UNO"/>
    <s v="CB UNO A UNO"/>
    <s v="EJECUTADO_EXITOSO"/>
    <s v="EJECUTADO EXITOSO"/>
    <s v="04/08/2025 / DURANTE LA VISITA TECNICA SE REALIZA ENTREGA DE 40 ROLLOS PARA DATÁFONO NO SE MANIPULAN EQUIPOS SIN NOVEDAD EN ENTREGA"/>
    <s v="VISITA_TÉCNICA"/>
    <m/>
    <s v="TIPO II"/>
    <s v="TERRESTRE"/>
    <s v="LOZADA ROJAS CHRISTIAN ANDRES"/>
    <n v="1"/>
    <n v="67654.12000000001"/>
    <n v="0"/>
    <n v="67654.12000000001"/>
    <m/>
    <m/>
    <m/>
    <m/>
    <m/>
  </r>
  <r>
    <s v="BARRANQUILLA"/>
    <x v="4"/>
    <x v="5"/>
    <n v="8638"/>
    <n v="2549876"/>
    <n v="58646"/>
    <s v="ORDEN DE CAMBIO"/>
    <s v="ATLANTICO"/>
    <s v="SABANALARGA"/>
    <s v="BARRIO VILLA CARMEN SABANALARG"/>
    <s v="REDEBAN"/>
    <s v="FO-25-1327273"/>
    <d v="2025-08-04T14:09:00"/>
    <d v="2025-08-06T12:07:00"/>
    <m/>
    <s v="ROLLOS"/>
    <s v="ROLLOS"/>
    <s v="CB UNO A UNO"/>
    <s v="CB UNO A UNO"/>
    <s v="EJECUTADO_EXITOSO"/>
    <s v="EJECUTADO EXITOSO"/>
    <s v="05/08/2025 / SE ENTREGAN 60 ROLLOS DE LA RED RBM EXITOSOS "/>
    <s v="VISITA_TÉCNICA"/>
    <m/>
    <s v="TIPO II"/>
    <s v="TERRESTRE"/>
    <s v="PEÑALOZA GUTIERREZ RAFAEL GUSTAVO"/>
    <n v="1"/>
    <n v="67654.12000000001"/>
    <n v="0"/>
    <n v="67654.12000000001"/>
    <m/>
    <m/>
    <m/>
    <m/>
    <m/>
  </r>
  <r>
    <s v="BOGOTA"/>
    <x v="3"/>
    <x v="4"/>
    <n v="11001"/>
    <n v="2542741"/>
    <n v="75973"/>
    <s v="ORDEN DE CAMBIO"/>
    <s v="CUNDINAMARCA"/>
    <s v="BOGOTA"/>
    <s v="PTM BOGOTA CAFE INTERNET JS JU"/>
    <s v="REDEBAN"/>
    <s v="FO-25-1319215"/>
    <d v="2025-08-04T09:00:00"/>
    <d v="2025-08-06T12:09:00"/>
    <m/>
    <s v="ROLLOS"/>
    <s v="ROLLOS"/>
    <s v="AGREGADOR"/>
    <s v="COMCARD - PTM"/>
    <s v="EJECUTADO_EXITOSO"/>
    <s v="EJECUTADO EXITOSO"/>
    <s v="05/08/2025 / SE VISITA CORRESPONSAL BANCARIO PARA ENTREGA DE 40 ROLLOS TÉRMICOS NO SE MANIPULA EQUIPO Y SE COMPLETA ENTREGA SIN NOVEDAD "/>
    <s v="VISITA_TÉCNICA"/>
    <m/>
    <s v="TIPO I"/>
    <s v="TERRESTRE"/>
    <s v="ROMERO ROJAS BREIDY JHOHAN"/>
    <n v="1"/>
    <n v="35779.500569199998"/>
    <n v="0"/>
    <n v="35779.500569199998"/>
    <m/>
    <m/>
    <m/>
    <m/>
    <m/>
  </r>
  <r>
    <s v="CALI"/>
    <x v="0"/>
    <x v="3"/>
    <n v="76001"/>
    <n v="2549852"/>
    <n v="48410"/>
    <s v="ORDEN DE CAMBIO"/>
    <s v="VALLE DEL CAUCA"/>
    <s v="CALI"/>
    <s v="BARRIO SANTANDER CALI"/>
    <s v="REDEBAN"/>
    <s v="FO-25-1327275"/>
    <d v="2025-08-04T14:02:00"/>
    <d v="2025-08-06T12:10:00"/>
    <m/>
    <s v="ROLLOS"/>
    <s v="ROLLOS"/>
    <s v="CB UNO A UNO"/>
    <s v="CB UNO A UNO"/>
    <s v="EJECUTADO_EXITOSO"/>
    <s v="EJECUTADO EXITOSO"/>
    <s v="05/08/2025 / SE ENTREGAN 60 ROLLOS A XIMENA AGUIRRE"/>
    <s v="VISITA_TÉCNICA"/>
    <m/>
    <s v="TIPO I"/>
    <s v="TERRESTRE"/>
    <s v="CUERO RUIZ JHONNY"/>
    <n v="1"/>
    <n v="35779.500569199998"/>
    <n v="0"/>
    <n v="35779.500569199998"/>
    <m/>
    <m/>
    <m/>
    <m/>
    <m/>
  </r>
  <r>
    <s v="PASTO"/>
    <x v="0"/>
    <x v="3"/>
    <n v="52258"/>
    <n v="2543269"/>
    <n v="66745"/>
    <s v="ORDEN DE CAMBIO"/>
    <s v="NARIÑO"/>
    <s v="EL TABLON DE GOMEZ"/>
    <s v="PTM EL TABLON DE GOMEZ DROGUER"/>
    <s v="REDEBAN"/>
    <s v="FO-25-1319858"/>
    <d v="2025-08-02T09:35:00"/>
    <d v="2025-08-06T12:11:00"/>
    <m/>
    <s v="ROLLOS"/>
    <s v="ROLLOS"/>
    <s v="AGREGADOR"/>
    <s v="COMCARD - PTM"/>
    <s v="EJECUTADO_EXITOSO"/>
    <s v="EJECUTADO EXITOSO"/>
    <s v="05/08/2025 / SE REALIZA ENVIO DE 10 ROLLOS POR SOLICITUD DE CLIENTE CONFIRMA RECIBIDO DE PAPELERÍA "/>
    <s v="ENVÍO"/>
    <m/>
    <s v="TIPO II"/>
    <s v="TERRESTRE"/>
    <s v="BRAVO MADROÑERO OSCAR ESTEBAN"/>
    <n v="0"/>
    <n v="35779.500569199998"/>
    <n v="0"/>
    <n v="35779.500569199998"/>
    <m/>
    <m/>
    <m/>
    <m/>
    <m/>
  </r>
  <r>
    <s v="CALI"/>
    <x v="0"/>
    <x v="3"/>
    <n v="76670"/>
    <n v="2543698"/>
    <n v="77252"/>
    <s v="ORDEN DE CAMBIO"/>
    <s v="VALLE DEL CAUCA"/>
    <s v="SAN PEDRO"/>
    <s v="BARRIO CENTRO SAN PEDRO  2"/>
    <s v="REDEBAN"/>
    <s v="FO-25-1321649"/>
    <d v="2025-08-04T08:00:00"/>
    <d v="2025-08-06T12:13:00"/>
    <m/>
    <s v="ROLLOS"/>
    <s v="ROLLOS"/>
    <s v="CB UNO A UNO"/>
    <s v="CB UNO A UNO"/>
    <s v="EJECUTADO_EXITOSO"/>
    <s v="EJECUTADO EXITOSO"/>
    <s v="05/08/2025 / EN LA VISITA TÉCNICA SE REALIZÓ LA ENTREGA DE 50 ROLLOS TÉRMICOS DE REDEBAN PARA EL CB "/>
    <s v="VISITA_TÉCNICA"/>
    <m/>
    <s v="TIPO II"/>
    <s v="TERRESTRE"/>
    <s v="SANCHEZ URREGO ROBINSON DAVID"/>
    <n v="1"/>
    <n v="67654.12000000001"/>
    <n v="0"/>
    <n v="67654.12000000001"/>
    <m/>
    <m/>
    <m/>
    <m/>
    <m/>
  </r>
  <r>
    <s v="CUCUTA"/>
    <x v="2"/>
    <x v="2"/>
    <n v="54001"/>
    <n v="2550184"/>
    <n v="80261"/>
    <s v="ORDEN DE CAMBIO"/>
    <s v="NORTE DE SANTANDER"/>
    <s v="CUCUTA"/>
    <s v="BARRIO PARQUES DE BOLIVAR CUCUTA"/>
    <s v="REDEBAN"/>
    <s v="FO-25-1327257"/>
    <d v="2025-08-04T14:37:00"/>
    <d v="2025-08-06T12:13:00"/>
    <m/>
    <s v="ROLLOS"/>
    <s v="ROLLOS"/>
    <s v="CB UNO A UNO"/>
    <s v="CB UNO A UNO"/>
    <s v="EJECUTADO_EXITOSO"/>
    <s v="EJECUTADO EXITOSO"/>
    <s v="05/08/2025 / SE REALIZÓ VISITA AL COMERCIO Y SE HIZO ENTREGA DE 30 ROLLOS TODO OK "/>
    <s v="VISITA_TÉCNICA"/>
    <m/>
    <s v="TIPO I"/>
    <s v="TERRESTRE"/>
    <s v="MORA VEGA JEAMPIER"/>
    <n v="1"/>
    <n v="35779.500569199998"/>
    <n v="0"/>
    <n v="35779.500569199998"/>
    <m/>
    <m/>
    <m/>
    <m/>
    <m/>
  </r>
  <r>
    <s v="MEDELLIN"/>
    <x v="1"/>
    <x v="1"/>
    <n v="5686"/>
    <n v="2543489"/>
    <n v="56741"/>
    <s v="ORDEN DE CAMBIO"/>
    <s v="ANTIOQUIA"/>
    <s v="SANTA ROSA DE OSOS"/>
    <s v="BARRIO LA 33 SANTA ROSA DE OSO"/>
    <s v="REDEBAN"/>
    <s v="FO-25-1321661"/>
    <d v="2025-08-04T08:00:00"/>
    <d v="2025-08-06T12:16:00"/>
    <m/>
    <s v="ROLLOS"/>
    <s v="ROLLOS"/>
    <s v="CB UNO A UNO"/>
    <s v="CB UNO A UNO"/>
    <s v="EJECUTADO_EXITOSO"/>
    <s v="EJECUTADO EXITOSO"/>
    <s v="05/08/2025 / SE ENTREGA ROLLOS OK "/>
    <s v="VISITA_TÉCNICA"/>
    <m/>
    <s v="TIPO II"/>
    <s v="TERRESTRE"/>
    <s v="DIAZ ZABALA FRANCIS DUBAN"/>
    <n v="1"/>
    <n v="67654.12000000001"/>
    <n v="0"/>
    <n v="67654.12000000001"/>
    <m/>
    <m/>
    <m/>
    <m/>
    <m/>
  </r>
  <r>
    <s v="BARRANQUILLA"/>
    <x v="4"/>
    <x v="5"/>
    <n v="8638"/>
    <n v="2549967"/>
    <n v="79123"/>
    <s v="ORDEN DE CAMBIO"/>
    <s v="ATLANTICO"/>
    <s v="SABANALARGA"/>
    <s v="BARRIO 1 DE DICIEMBRE SABANALA"/>
    <s v="REDEBAN"/>
    <s v="FO-25-1327265"/>
    <d v="2025-08-04T14:25:00"/>
    <d v="2025-08-06T12:18:00"/>
    <m/>
    <s v="ROLLOS"/>
    <s v="ROLLOS"/>
    <s v="CB UNO A UNO"/>
    <s v="CB UNO A UNO"/>
    <s v="EJECUTADO_EXITOSO"/>
    <s v="EJECUTADO EXITOSO"/>
    <s v="05/08/2025 / SE ENTREGAN 70 ROLLOS DE LA RED RBM EXITOSOS "/>
    <s v="VISITA_TÉCNICA"/>
    <m/>
    <s v="TIPO II"/>
    <s v="TERRESTRE"/>
    <s v="PEÑALOZA GUTIERREZ RAFAEL GUSTAVO"/>
    <n v="1"/>
    <n v="67654.12000000001"/>
    <n v="0"/>
    <n v="67654.12000000001"/>
    <m/>
    <m/>
    <m/>
    <m/>
    <m/>
  </r>
  <r>
    <s v="BOGOTA"/>
    <x v="3"/>
    <x v="4"/>
    <n v="25473"/>
    <n v="2543477"/>
    <n v="69890"/>
    <s v="ORDEN DE CAMBIO"/>
    <s v="CUNDINAMARCA"/>
    <s v="MOSQUERA"/>
    <s v="BARRIO CENTRO MOSQUERA  3"/>
    <s v="REDEBAN"/>
    <s v="FO-25-1321671"/>
    <d v="2025-08-04T08:00:00"/>
    <d v="2025-08-06T12:20:00"/>
    <m/>
    <s v="ROLLOS"/>
    <s v="ROLLOS"/>
    <s v="CB UNO A UNO"/>
    <s v="CB UNO A UNO"/>
    <s v="EJECUTADO_EXITOSO"/>
    <s v="EJECUTADO EXITOSO"/>
    <s v="05/08/2025 / ENTREGA DE 10 ROLLOS NO SE MANIPULAN EQUIPOS "/>
    <s v="VISITA_TÉCNICA"/>
    <m/>
    <s v="TIPO I"/>
    <s v="TERRESTRE"/>
    <s v="HERNANDEZ NARANJO OSCAR EDUARDO"/>
    <n v="1"/>
    <n v="35779.500569199998"/>
    <n v="0"/>
    <n v="35779.500569199998"/>
    <m/>
    <m/>
    <m/>
    <m/>
    <m/>
  </r>
  <r>
    <s v="CALI"/>
    <x v="0"/>
    <x v="3"/>
    <n v="76001"/>
    <n v="2544457"/>
    <n v="79289"/>
    <s v="ORDEN DE CAMBIO"/>
    <s v="VALLE DEL CAUCA"/>
    <s v="CALI"/>
    <s v="BARRIO FLORALIA CALI 10"/>
    <s v="REDEBAN"/>
    <s v="FO-25-1326420"/>
    <d v="2025-08-03T11:49:00"/>
    <d v="2025-08-06T12:21:00"/>
    <m/>
    <s v="ROLLOS"/>
    <s v="ROLLOS"/>
    <s v="CB UNO A UNO"/>
    <s v="CB UNO A UNO"/>
    <s v="EJECUTADO_EXITOSO"/>
    <s v="EJECUTADO EXITOSO"/>
    <s v="05/08/2025 / SE ENTREGAN 50 ROLLOS A SANTIAGO FERNÁNDEZ  / 04/08/2025 01-08 SE ESCALA A LA RED, PARA AUTORIACIÓN - 04-08 LA RED AUTORIZA  50 ROLLOS"/>
    <s v="VISITA_TÉCNICA"/>
    <m/>
    <s v="TIPO I"/>
    <s v="TERRESTRE"/>
    <s v="CUERO RUIZ JHONNY"/>
    <n v="1"/>
    <n v="35779.500569199998"/>
    <n v="0"/>
    <n v="35779.500569199998"/>
    <m/>
    <m/>
    <m/>
    <m/>
    <m/>
  </r>
  <r>
    <s v="SANTA MARTA"/>
    <x v="4"/>
    <x v="5"/>
    <n v="47001"/>
    <n v="2544543"/>
    <n v="71534"/>
    <s v="ORDEN DE CAMBIO"/>
    <s v="MAGDALENA"/>
    <s v="SANTA MARTA"/>
    <s v="PTM CORREGIMIENTO BURITICA ADD"/>
    <s v="REDEBAN"/>
    <s v="FO-25-1326404"/>
    <d v="2025-08-03T14:53:00"/>
    <d v="2025-08-06T12:27:00"/>
    <m/>
    <s v="ROLLOS"/>
    <s v="ROLLOS"/>
    <s v="AGREGADOR"/>
    <s v="COMCARD - PTM"/>
    <s v="EJECUTADO_EXITOSO"/>
    <s v="EJECUTADO EXITOSO"/>
    <s v="05/08/2025 / SE REALIZA ENTREGA DE 50 ROLLOS PARA DATÁFONO A SATISFACCIÓN DEL CLIENTE "/>
    <s v="VISITA_TÉCNICA"/>
    <m/>
    <s v="TIPO I"/>
    <s v="TERRESTRE"/>
    <s v="THOMAS  CAMPO SIGIFREDO SEGUNDO"/>
    <n v="1"/>
    <n v="35779.500569199998"/>
    <n v="0"/>
    <n v="35779.500569199998"/>
    <m/>
    <m/>
    <m/>
    <m/>
    <m/>
  </r>
  <r>
    <s v="NEIVA"/>
    <x v="5"/>
    <x v="6"/>
    <n v="18753"/>
    <n v="2528245"/>
    <n v="24121"/>
    <s v="ORDEN DE CAMBIO"/>
    <s v="CAQUETA"/>
    <s v="SAN VICENTE DEL CAGUAN"/>
    <s v="CENTRO SAN VICENTE DEL CAGUAN"/>
    <s v="REDEBAN"/>
    <s v="FO-25-1307846"/>
    <d v="2025-07-30T14:35:00"/>
    <d v="2025-08-06T13:39:00"/>
    <m/>
    <s v="ROLLOS"/>
    <s v="ROLLOS"/>
    <s v="CB UNO A UNO"/>
    <s v="CB UNO A UNO"/>
    <s v="EJECUTADO_EXITOSO"/>
    <s v="EJECUTADO EXITOSO"/>
    <s v="06/08/2025 / 06/08 SE CONFIRMA ENTREGA EXITOSA POR PARTE DE LA TRANSPORTADORA"/>
    <s v="ENVÍO"/>
    <m/>
    <s v="TIPO IV ESPECIAL"/>
    <s v="TERRESTRE / AEREO"/>
    <m/>
    <n v="0"/>
    <n v="35779.500569199998"/>
    <n v="0"/>
    <n v="35779.500569199998"/>
    <m/>
    <m/>
    <m/>
    <m/>
    <m/>
  </r>
  <r>
    <s v="NEIVA"/>
    <x v="5"/>
    <x v="6"/>
    <n v="18753"/>
    <n v="2529045"/>
    <n v="78968"/>
    <s v="ORDEN DE CAMBIO"/>
    <s v="CAQUETA"/>
    <s v="SAN VICENTE DEL CAGUAN"/>
    <s v="BARRIO CENTRO SAN VICENTE EL C"/>
    <s v="REDEBAN"/>
    <s v="FO-25-1313104"/>
    <d v="2025-07-30T15:50:00"/>
    <d v="2025-08-06T13:51:00"/>
    <m/>
    <s v="ROLLOS"/>
    <s v="ROLLOS"/>
    <s v="CB UNO A UNO"/>
    <s v="CB UNO A UNO"/>
    <s v="EJECUTADO_EXITOSO"/>
    <s v="EJECUTADO EXITOSO"/>
    <s v="06/08/2025 / SE CONFIRMA ENTREGA EXITOSA POR PARTE DE LA TRANSPORTADORA."/>
    <s v="ENVÍO"/>
    <m/>
    <s v="TIPO IV ESPECIAL"/>
    <s v="TERRESTRE / AEREO"/>
    <m/>
    <n v="0"/>
    <n v="35779.500569199998"/>
    <n v="0"/>
    <n v="35779.500569199998"/>
    <m/>
    <m/>
    <m/>
    <m/>
    <m/>
  </r>
  <r>
    <s v="APARTADO"/>
    <x v="1"/>
    <x v="1"/>
    <n v="5837"/>
    <n v="2541880"/>
    <n v="75437"/>
    <s v="ORDEN DE CAMBIO"/>
    <s v="ANTIOQUIA"/>
    <s v="TURBO"/>
    <s v="BARRIO BALTAZAR TURBO 3"/>
    <s v="REDEBAN"/>
    <s v="FO-25-1318404"/>
    <d v="2025-08-01T16:19:00"/>
    <d v="2025-08-06T13:56:00"/>
    <m/>
    <s v="ROLLOS"/>
    <s v="ROLLOS"/>
    <s v="CB UNO A UNO"/>
    <s v="CB UNO A UNO"/>
    <s v="EJECUTADO_EXITOSO"/>
    <s v="EJECUTADO EXITOSO"/>
    <s v="06/08/2025 / ENTREGA ROLLOS EN SITIO"/>
    <s v="VISITA_TÉCNICA"/>
    <m/>
    <s v="TIPO II"/>
    <s v="TERRESTRE"/>
    <s v="CASTRO HENAO DANIEL ESTEBAN"/>
    <n v="1"/>
    <n v="67654.12000000001"/>
    <n v="0"/>
    <n v="67654.12000000001"/>
    <m/>
    <m/>
    <m/>
    <m/>
    <m/>
  </r>
  <r>
    <s v="VILLAVICENCIO"/>
    <x v="5"/>
    <x v="6"/>
    <n v="50568"/>
    <n v="2529210"/>
    <n v="77181"/>
    <s v="ORDEN DE CAMBIO"/>
    <s v="META"/>
    <s v="PUERTO GAITAN"/>
    <s v="BARRIO POPULAR PUERTO GAITAN 9"/>
    <s v="REDEBAN"/>
    <s v="FO-25-1313218"/>
    <d v="2025-07-30T16:00:00"/>
    <d v="2025-08-06T13:58:00"/>
    <m/>
    <s v="ROLLOS"/>
    <s v="ROLLOS"/>
    <s v="CB UNO A UNO"/>
    <s v="CB UNO A UNO"/>
    <s v="EJECUTADO_EXITOSO"/>
    <s v="EJECUTADO EXITOSO"/>
    <s v="04/08/2025 / SE REALIZA ENVÍO DE 10 ROLLOS DE PAPEL POR TRANSPORTADORA INTER RAPIDÍSIMO NO GUIA 700165334006"/>
    <s v="ENVÍO"/>
    <m/>
    <s v="TIPO III"/>
    <s v="TERRESTRE"/>
    <s v="GARZON RUIZ LUIS MIGUEL"/>
    <n v="0"/>
    <n v="35779.500569199998"/>
    <n v="0"/>
    <n v="35779.500569199998"/>
    <m/>
    <m/>
    <m/>
    <m/>
    <m/>
  </r>
  <r>
    <s v="MEDELLIN"/>
    <x v="1"/>
    <x v="1"/>
    <n v="5001"/>
    <n v="2541969"/>
    <n v="79435"/>
    <s v="ORDEN DE CAMBIO"/>
    <s v="ANTIOQUIA"/>
    <s v="MEDELLIN"/>
    <s v="BARRIO ARANJUEZ MEDELLIN 23"/>
    <s v="REDEBAN"/>
    <s v="FO-25-1318863"/>
    <d v="2025-08-01T16:41:00"/>
    <d v="2025-08-06T13:58:00"/>
    <m/>
    <s v="ROLLOS"/>
    <s v="ROLLOS"/>
    <s v="CB UNO A UNO"/>
    <s v="CB UNO A UNO"/>
    <s v="EJECUTADO_EXITOSO"/>
    <s v="EJECUTADO EXITOSO"/>
    <s v="06/08/2025 / SE REALIZA ENTREGA DE ROLLOS "/>
    <s v="VISITA_TÉCNICA"/>
    <m/>
    <s v="TIPO I"/>
    <s v="TERRESTRE"/>
    <s v="HERNANDEZ CHAVARRIA JUAN CAMILO"/>
    <n v="1"/>
    <n v="35779.500569199998"/>
    <n v="0"/>
    <n v="35779.500569199998"/>
    <m/>
    <m/>
    <m/>
    <m/>
    <m/>
  </r>
  <r>
    <s v="MEDELLIN"/>
    <x v="1"/>
    <x v="1"/>
    <n v="5088"/>
    <n v="2543498"/>
    <n v="77830"/>
    <s v="ORDEN DE CAMBIO"/>
    <s v="ANTIOQUIA"/>
    <s v="BELLO"/>
    <s v="BARRIO BELLO BELLO 24"/>
    <s v="REDEBAN"/>
    <s v="FO-25-1321640"/>
    <d v="2025-08-04T08:00:00"/>
    <d v="2025-08-06T14:00:00"/>
    <m/>
    <s v="ROLLOS"/>
    <s v="ROLLOS"/>
    <s v="CB UNO A UNO"/>
    <s v="CB UNO A UNO"/>
    <s v="EJECUTADO_EXITOSO"/>
    <s v="EJECUTADO EXITOSO"/>
    <s v="06/08/2025 / SE REALIZA ENTREGA DE 20 ROLLOS EXITOSAMENTE OK "/>
    <s v="VISITA_TÉCNICA"/>
    <m/>
    <s v="TIPO I"/>
    <s v="TERRESTRE"/>
    <s v="MARTINEZ TOVAR OSCAR DAVID"/>
    <n v="1"/>
    <n v="35779.500569199998"/>
    <n v="0"/>
    <n v="35779.500569199998"/>
    <m/>
    <m/>
    <m/>
    <m/>
    <m/>
  </r>
  <r>
    <s v="APARTADO"/>
    <x v="1"/>
    <x v="1"/>
    <n v="5837"/>
    <n v="2543546"/>
    <n v="76729"/>
    <s v="ORDEN DE CAMBIO"/>
    <s v="ANTIOQUIA"/>
    <s v="TURBO"/>
    <s v="DISTRICOL MAXIMAX SUPERMERCA S"/>
    <s v="REDEBAN"/>
    <s v="FO-25-1321679"/>
    <d v="2025-08-02T11:24:00"/>
    <d v="2025-08-06T14:02:00"/>
    <m/>
    <s v="ROLLOS"/>
    <s v="ROLLOS"/>
    <s v="AGREGADOR"/>
    <s v="DISTRICOL"/>
    <s v="EJECUTADO_EXITOSO"/>
    <s v="EJECUTADO EXITOSO"/>
    <s v="06/08/2025 / ENTREGA ROLLOS EN SITIO"/>
    <s v="VISITA_TÉCNICA"/>
    <m/>
    <s v="TIPO II"/>
    <s v="TERRESTRE"/>
    <s v="CASTRO HENAO DANIEL ESTEBAN"/>
    <n v="1"/>
    <n v="67654.12000000001"/>
    <n v="0"/>
    <n v="67654.12000000001"/>
    <m/>
    <m/>
    <m/>
    <m/>
    <m/>
  </r>
  <r>
    <s v="BUCARAMANGA"/>
    <x v="2"/>
    <x v="2"/>
    <n v="68001"/>
    <n v="2559222"/>
    <n v="34752"/>
    <s v="ORDEN DE CAMBIO"/>
    <s v="SANTANDER"/>
    <s v="BUCARAMANGA"/>
    <s v="COMCARD B MANGA ALIADO"/>
    <s v="REDEBAN"/>
    <s v="FO-25-1334615"/>
    <d v="2025-08-05T17:35:00"/>
    <d v="2025-08-06T14:05:00"/>
    <m/>
    <s v="ROLLOS"/>
    <s v="ROLLOS"/>
    <s v="AGREGADOR"/>
    <s v="COMCARD - PTM"/>
    <s v="EJECUTADO_EXITOSO"/>
    <s v="EJECUTADO EXITOSO"/>
    <s v="06/08/2025 / SE REALIZA ENTREGA DE 40 ROLLOS CON VISITA SERVICIO OPERATIVO "/>
    <s v="VISITA_TÉCNICA"/>
    <m/>
    <s v="TIPO I"/>
    <s v="TERRESTRE"/>
    <s v="REYES RAMIREZ DIEGO ALEXANDER"/>
    <n v="1"/>
    <n v="35779.500569199998"/>
    <n v="0"/>
    <n v="35779.500569199998"/>
    <m/>
    <m/>
    <m/>
    <m/>
    <m/>
  </r>
  <r>
    <s v="CALI"/>
    <x v="0"/>
    <x v="3"/>
    <n v="76001"/>
    <n v="2543746"/>
    <n v="71364"/>
    <s v="ORDEN DE CAMBIO"/>
    <s v="VALLE DEL CAUCA"/>
    <s v="CALI"/>
    <s v="DISTRICOL LA CANASTA MAX BARAT"/>
    <s v="REDEBAN"/>
    <s v="FO-25-1322158"/>
    <d v="2025-08-04T08:00:00"/>
    <d v="2025-08-06T14:09:00"/>
    <m/>
    <s v="ROLLOS"/>
    <s v="ROLLOS"/>
    <s v="AGREGADOR"/>
    <s v="DISTRICOL"/>
    <s v="EJECUTADO_EXITOSO"/>
    <s v="EJECUTADO EXITOSO"/>
    <s v="05/08/2025 / SE REALIZA ENTREGA DE 120 ROLLOS CON VISITA, NO SE INTERVIENE EQUIPOS "/>
    <s v="VISITA_TÉCNICA"/>
    <m/>
    <s v="TIPO I"/>
    <s v="TERRESTRE"/>
    <s v="HERRERA MONAR GEOVANNY"/>
    <n v="1"/>
    <n v="35779.500569199998"/>
    <n v="0"/>
    <n v="35779.500569199998"/>
    <m/>
    <m/>
    <m/>
    <m/>
    <m/>
  </r>
  <r>
    <s v="SINCELEJO"/>
    <x v="4"/>
    <x v="5"/>
    <n v="70001"/>
    <n v="2543769"/>
    <n v="36834"/>
    <s v="ORDEN DE CAMBIO"/>
    <s v="SUCRE"/>
    <s v="SINCELEJO"/>
    <s v="BARRIO ALTOS DE LA SABANA SINC"/>
    <s v="REDEBAN"/>
    <s v="FO-25-1322829"/>
    <d v="2025-08-04T08:00:00"/>
    <d v="2025-08-06T14:12:00"/>
    <m/>
    <s v="ROLLOS"/>
    <s v="ROLLOS"/>
    <s v="CB UNO A UNO"/>
    <s v="CB UNO A UNO"/>
    <s v="EJECUTADO_EXITOSO"/>
    <s v="EJECUTADO EXITOSO"/>
    <s v="05/08/2025 / SE VISITA COMERCIO Y SE HACE ENTREGA DE 50 ROLLOS A LA SEÑORA MARTHA HERNÁNDEZ."/>
    <s v="VISITA_TÉCNICA"/>
    <m/>
    <s v="TIPO I"/>
    <s v="TERRESTRE"/>
    <s v="CACERES HERNANDEZ ANDRES"/>
    <n v="1"/>
    <n v="35779.500569199998"/>
    <n v="0"/>
    <n v="35779.500569199998"/>
    <m/>
    <m/>
    <m/>
    <m/>
    <m/>
  </r>
  <r>
    <s v="CUCUTA"/>
    <x v="2"/>
    <x v="2"/>
    <n v="54001"/>
    <n v="2558383"/>
    <n v="72058"/>
    <s v="ORDEN DE CAMBIO"/>
    <s v="NORTE DE SANTANDER"/>
    <s v="CUCUTA"/>
    <s v="BARRIO EL LLANO CUCUTA 13"/>
    <s v="REDEBAN"/>
    <s v="FO-25-1333601"/>
    <d v="2025-08-05T16:11:00"/>
    <d v="2025-08-06T14:12:00"/>
    <m/>
    <s v="ROLLOS"/>
    <s v="ROLLOS"/>
    <s v="CB UNO A UNO"/>
    <s v="CB UNO A UNO"/>
    <s v="EJECUTADO_EXITOSO"/>
    <s v="EJECUTADO EXITOSO"/>
    <s v="06/08/2025 / SE REALIZÓ VISITA AL COMERCIO Y SE HIZO ENTREGA DE 30 ROLLOS TODO OK "/>
    <s v="VISITA_TÉCNICA"/>
    <m/>
    <s v="TIPO I"/>
    <s v="TERRESTRE"/>
    <s v="MORA VEGA JEAMPIER"/>
    <n v="1"/>
    <n v="35779.500569199998"/>
    <n v="0"/>
    <n v="35779.500569199998"/>
    <m/>
    <m/>
    <m/>
    <m/>
    <m/>
  </r>
  <r>
    <s v="BOGOTA"/>
    <x v="3"/>
    <x v="4"/>
    <n v="25754"/>
    <n v="2545887"/>
    <n v="58326"/>
    <s v="ORDEN DE CAMBIO"/>
    <s v="CUNDINAMARCA"/>
    <s v="SOACHA"/>
    <s v="BARRIO SAN MATEO SOACHA 14"/>
    <s v="REDEBAN"/>
    <s v="FO-25-1324264"/>
    <d v="2025-08-04T08:51:00"/>
    <d v="2025-08-06T14:13:00"/>
    <m/>
    <s v="ROLLOS"/>
    <s v="ROLLOS"/>
    <s v="CB UNO A UNO"/>
    <s v="CB UNO A UNO"/>
    <s v="EJECUTADO_EXITOSO"/>
    <s v="EJECUTADO EXITOSO"/>
    <s v="06/08/2025 / ENTREGA DE 30 ROLLOS PARA DATAFONO NO SE MANIPULA TERMINAL "/>
    <s v="VISITA_TÉCNICA"/>
    <m/>
    <s v="TIPO I"/>
    <s v="TERRESTRE"/>
    <s v="BUSTOS MORA DIEGO MANUEL"/>
    <n v="1"/>
    <n v="35779.500569199998"/>
    <n v="0"/>
    <n v="35779.500569199998"/>
    <m/>
    <m/>
    <m/>
    <m/>
    <m/>
  </r>
  <r>
    <s v="CUCUTA"/>
    <x v="2"/>
    <x v="2"/>
    <n v="54001"/>
    <n v="2558069"/>
    <n v="50697"/>
    <s v="ORDEN DE CAMBIO"/>
    <s v="NORTE DE SANTANDER"/>
    <s v="CUCUTA"/>
    <s v="PTM CUCUTA PUNTOSERVIS"/>
    <s v="REDEBAN"/>
    <s v="FO-25-1333541"/>
    <d v="2025-08-05T15:44:00"/>
    <d v="2025-08-06T14:15:00"/>
    <m/>
    <s v="ROLLOS"/>
    <s v="ROLLOS"/>
    <s v="AGREGADOR"/>
    <s v="COMCARD - PTM"/>
    <s v="EJECUTADO_EXITOSO"/>
    <s v="EJECUTADO EXITOSO"/>
    <s v="06/08/2025 / SE REALIZÓ VISITA AL COMERCIO Y SE HIZO ENTREGA DE 20 ROLLOS TODO OK "/>
    <s v="VISITA_TÉCNICA"/>
    <m/>
    <s v="TIPO I"/>
    <s v="TERRESTRE"/>
    <s v="MORA VEGA JEAMPIER"/>
    <n v="1"/>
    <n v="35779.500569199998"/>
    <n v="0"/>
    <n v="35779.500569199998"/>
    <m/>
    <m/>
    <m/>
    <m/>
    <m/>
  </r>
  <r>
    <s v="CUCUTA"/>
    <x v="2"/>
    <x v="2"/>
    <n v="54001"/>
    <n v="2545833"/>
    <n v="71132"/>
    <s v="ORDEN DE CAMBIO"/>
    <s v="NORTE DE SANTANDER"/>
    <s v="CUCUTA"/>
    <s v="PTM CUCUTA  ELECTROAUTOS EL IN"/>
    <s v="REDEBAN"/>
    <s v="FO-25-1324272"/>
    <d v="2025-08-04T08:43:00"/>
    <d v="2025-08-06T14:16:00"/>
    <m/>
    <s v="ROLLOS"/>
    <s v="ROLLOS"/>
    <s v="AGREGADOR"/>
    <s v="COMCARD - PTM"/>
    <s v="EJECUTADO_EXITOSO"/>
    <s v="EJECUTADO EXITOSO"/>
    <s v="05/08/2025 / SE REALIZÓ VISITA AL COMERCIO Y SE HIZO ENTREGA DE 20 ROLLOS TODO OK "/>
    <s v="VISITA_TÉCNICA"/>
    <m/>
    <s v="TIPO I"/>
    <s v="TERRESTRE"/>
    <s v="MORA VEGA JEAMPIER"/>
    <n v="1"/>
    <n v="35779.500569199998"/>
    <n v="0"/>
    <n v="35779.500569199998"/>
    <m/>
    <m/>
    <m/>
    <m/>
    <m/>
  </r>
  <r>
    <s v="MEDELLIN"/>
    <x v="1"/>
    <x v="1"/>
    <n v="5001"/>
    <n v="2545632"/>
    <n v="29622"/>
    <s v="ORDEN DE CAMBIO"/>
    <s v="ANTIOQUIA"/>
    <s v="MEDELLIN"/>
    <s v="PAGAFACIL EXITO COLOMBIA II"/>
    <s v="REDEBAN"/>
    <s v="FO-25-1324278"/>
    <d v="2025-08-04T08:28:00"/>
    <d v="2025-08-06T14:17:00"/>
    <m/>
    <s v="ROLLOS"/>
    <s v="ROLLOS"/>
    <s v="ROBUSTO"/>
    <s v="PAGAFACIL"/>
    <s v="EJECUTADO_EXITOSO"/>
    <s v="EJECUTADO EXITOSO"/>
    <s v="05/08/2025 / SE ENTREGAN 140 ROLLOS OK"/>
    <s v="VISITA_TÉCNICA"/>
    <m/>
    <s v="TIPO I"/>
    <s v="TERRESTRE"/>
    <s v="QUINTERO SANCHEZ JUAN SEBASTIAN"/>
    <n v="1"/>
    <n v="35779.500569199998"/>
    <n v="0"/>
    <n v="35779.500569199998"/>
    <m/>
    <m/>
    <m/>
    <m/>
    <m/>
  </r>
  <r>
    <s v="BUCARAMANGA"/>
    <x v="2"/>
    <x v="2"/>
    <n v="68307"/>
    <n v="2557771"/>
    <n v="31909"/>
    <s v="ORDEN DE CAMBIO"/>
    <s v="SANTANDER"/>
    <s v="GIRON"/>
    <s v="BARRIO VEREDA ACAPULCO"/>
    <s v="REDEBAN"/>
    <s v="FO-25-1333137"/>
    <d v="2025-08-05T15:17:00"/>
    <d v="2025-08-06T14:19:00"/>
    <m/>
    <s v="ROLLOS"/>
    <s v="ROLLOS"/>
    <s v="CB UNO A UNO"/>
    <s v="CB UNO A UNO"/>
    <s v="EJECUTADO_EXITOSO"/>
    <s v="EJECUTADO EXITOSO"/>
    <s v="06/08/2025 / ENTREGA DE 30 ROLLOS DATÁFONO "/>
    <s v="VISITA_TÉCNICA"/>
    <m/>
    <s v="TIPO I"/>
    <s v="TERRESTRE"/>
    <s v="PEÑA DIAZ IVAN YESID"/>
    <n v="1"/>
    <n v="35779.500569199998"/>
    <n v="0"/>
    <n v="35779.500569199998"/>
    <m/>
    <m/>
    <m/>
    <m/>
    <m/>
  </r>
  <r>
    <s v="CARTAGENA"/>
    <x v="4"/>
    <x v="5"/>
    <n v="13001"/>
    <n v="2536287"/>
    <n v="69768"/>
    <s v="ORDEN DE CAMBIO"/>
    <s v="BOLIVAR"/>
    <s v="CARTAGENA"/>
    <s v="PTM CARTAGENA CRISTO TE AMA PA"/>
    <s v="REDEBAN"/>
    <s v="FO-25-1326282"/>
    <d v="2025-08-01T08:00:00"/>
    <d v="2025-08-06T14:21:00"/>
    <m/>
    <s v="ROLLOS"/>
    <s v="ROLLOS"/>
    <s v="AGREGADOR"/>
    <s v="COMCARD - PTM"/>
    <s v="EJECUTADO_EXITOSO"/>
    <s v="EJECUTADO EXITOSO"/>
    <s v="05/08/2025 / SE ENTREGAN 50 ROLLOS  / 04/08/2025 1-08-2025 SE ESCALA A LA RED// 4-08 LA RED AUTORIZA LA ENTREGA DE 50 ROLLOS"/>
    <s v="VISITA_TÉCNICA"/>
    <m/>
    <s v="TIPO I"/>
    <s v="TERRESTRE"/>
    <s v="CANEDO HERRERA ALEXANDER"/>
    <n v="1"/>
    <n v="35779.500569199998"/>
    <n v="0"/>
    <n v="35779.500569199998"/>
    <m/>
    <m/>
    <m/>
    <m/>
    <m/>
  </r>
  <r>
    <s v="BOGOTA"/>
    <x v="3"/>
    <x v="4"/>
    <n v="25758"/>
    <n v="2548252"/>
    <n v="80064"/>
    <s v="ORDEN DE CAMBIO"/>
    <s v="CUNDINAMARCA"/>
    <s v="SOPO"/>
    <s v="BARRIO CENTRO SOPO"/>
    <s v="REDEBAN"/>
    <s v="FO-25-1326304"/>
    <d v="2025-08-04T11:13:00"/>
    <d v="2025-08-06T14:22:00"/>
    <m/>
    <s v="ROLLOS"/>
    <s v="ROLLOS"/>
    <s v="CB UNO A UNO"/>
    <s v="CB UNO A UNO"/>
    <s v="EJECUTADO_EXITOSO"/>
    <s v="EJECUTADO EXITOSO"/>
    <s v="06/08/2025 / SE REALIZA VISITA DE CAMPO DONDE SE ENTREGA 10 ROLLOS NO SE MANIPULA EQUIPOS "/>
    <s v="VISITA_TÉCNICA"/>
    <m/>
    <s v="TIPO II"/>
    <s v="TERRESTRE"/>
    <s v="LOZADA ROJAS CHRISTIAN ANDRES"/>
    <n v="1"/>
    <n v="67654.12000000001"/>
    <n v="0"/>
    <n v="67654.12000000001"/>
    <m/>
    <m/>
    <m/>
    <m/>
    <m/>
  </r>
  <r>
    <s v="BOGOTA"/>
    <x v="3"/>
    <x v="4"/>
    <n v="11001"/>
    <n v="2557776"/>
    <n v="78946"/>
    <s v="ORDEN DE CAMBIO"/>
    <s v="CUNDINAMARCA"/>
    <s v="BOGOTA"/>
    <s v="BARRUI CIUDAD MONTES BOGOTA"/>
    <s v="REDEBAN"/>
    <s v="FO-25-1333134"/>
    <d v="2025-08-05T15:19:00"/>
    <d v="2025-08-06T14:24:00"/>
    <m/>
    <s v="ROLLOS"/>
    <s v="ROLLOS"/>
    <s v="CB UNO A UNO"/>
    <s v="CB UNO A UNO"/>
    <s v="EJECUTADO_EXITOSO"/>
    <s v="EJECUTADO EXITOSO"/>
    <s v="06/08/2025 / ENTREGA DE ROLLOS EJECUTADO OK "/>
    <s v="VISITA_TÉCNICA"/>
    <m/>
    <s v="TIPO I"/>
    <s v="TERRESTRE"/>
    <s v="GOMEZ VEGA DAVID SNEYDER"/>
    <n v="1"/>
    <n v="35779.500569199998"/>
    <n v="0"/>
    <n v="35779.500569199998"/>
    <m/>
    <m/>
    <m/>
    <m/>
    <m/>
  </r>
  <r>
    <s v="MEDELLIN"/>
    <x v="1"/>
    <x v="1"/>
    <n v="5761"/>
    <n v="2548070"/>
    <n v="38813"/>
    <s v="ORDEN DE CAMBIO"/>
    <s v="ANTIOQUIA"/>
    <s v="SOPETRAN"/>
    <s v="PTM SOPETRAN MEGATIENDA"/>
    <s v="REDEBAN"/>
    <s v="FO-25-1326310"/>
    <d v="2025-08-04T10:56:00"/>
    <d v="2025-08-06T14:26:00"/>
    <m/>
    <s v="ROLLOS"/>
    <s v="ROLLOS"/>
    <s v="AGREGADOR"/>
    <s v="COMCARD - PTM"/>
    <s v="EJECUTADO_EXITOSO"/>
    <s v="EJECUTADO EXITOSO"/>
    <s v="05/08/2025 / SE ENTREGAN 20 ROLLOS "/>
    <s v="VISITA_TÉCNICA"/>
    <m/>
    <s v="TIPO II"/>
    <s v="TERRESTRE"/>
    <s v="BARRIENTOS HERNANDEZ CRISTIAN HORACIO"/>
    <n v="1"/>
    <n v="67654.12000000001"/>
    <n v="0"/>
    <n v="67654.12000000001"/>
    <m/>
    <m/>
    <m/>
    <m/>
    <m/>
  </r>
  <r>
    <s v="CARTAGENA"/>
    <x v="4"/>
    <x v="5"/>
    <n v="13001"/>
    <n v="2555957"/>
    <n v="77068"/>
    <s v="ORDEN DE CAMBIO"/>
    <s v="BOLIVAR"/>
    <s v="CARTAGENA"/>
    <s v="BARRIO LOS EJECUTIVOS CARTAGEN"/>
    <s v="REDEBAN"/>
    <s v="FO-25-1331484"/>
    <d v="2025-08-05T11:19:00"/>
    <d v="2025-08-06T14:29:00"/>
    <m/>
    <s v="ROLLOS"/>
    <s v="ROLLOS"/>
    <s v="CB UNO A UNO"/>
    <s v="CB UNO A UNO"/>
    <s v="EJECUTADO_EXITOSO"/>
    <s v="EJECUTADO EXITOSO"/>
    <s v="06/08/2025 / SE ENTREGAN 20 ROLLOS "/>
    <s v="VISITA_TÉCNICA"/>
    <m/>
    <s v="TIPO I"/>
    <s v="TERRESTRE"/>
    <s v="CANEDO HERRERA ALEXANDER"/>
    <n v="1"/>
    <n v="35779.500569199998"/>
    <n v="0"/>
    <n v="35779.500569199998"/>
    <m/>
    <m/>
    <m/>
    <m/>
    <m/>
  </r>
  <r>
    <s v="PEREIRA"/>
    <x v="0"/>
    <x v="0"/>
    <n v="66001"/>
    <n v="2555996"/>
    <n v="53207"/>
    <s v="ORDEN DE CAMBIO"/>
    <s v="RISARALDA"/>
    <s v="PEREIRA"/>
    <s v="BARRIO ALFONSO LOPEZ PEREIRA"/>
    <s v="REDEBAN"/>
    <s v="FO-25-1331475"/>
    <d v="2025-08-05T11:26:00"/>
    <d v="2025-08-06T14:33:00"/>
    <m/>
    <s v="ROLLOS"/>
    <s v="ROLLOS"/>
    <s v="CB UNO A UNO"/>
    <s v="CB UNO A UNO"/>
    <s v="EJECUTADO_EXITOSO"/>
    <s v="EJECUTADO EXITOSO"/>
    <s v="06/08/2025 / SE ENTREGAN 70 ROLLOS."/>
    <s v="VISITA_TÉCNICA"/>
    <m/>
    <s v="TIPO I"/>
    <s v="TERRESTRE"/>
    <s v="FRANCO CAÑAVERAL YAMID RAUL"/>
    <n v="1"/>
    <n v="35779.500569199998"/>
    <n v="0"/>
    <n v="35779.500569199998"/>
    <m/>
    <m/>
    <m/>
    <m/>
    <m/>
  </r>
  <r>
    <s v="VILLAVICENCIO"/>
    <x v="5"/>
    <x v="6"/>
    <n v="50689"/>
    <n v="2556048"/>
    <n v="67973"/>
    <s v="ORDEN DE CAMBIO"/>
    <s v="META"/>
    <s v="SAN MARTIN"/>
    <s v="PAGAFACIL SAN MARTIN"/>
    <s v="REDEBAN"/>
    <s v="FO-25-1331461"/>
    <d v="2025-08-05T11:28:00"/>
    <d v="2025-08-06T14:39:00"/>
    <m/>
    <s v="ROLLOS"/>
    <s v="ROLLOS"/>
    <s v="ROBUSTO"/>
    <s v="PAGAFACIL"/>
    <s v="EJECUTADO_EXITOSO"/>
    <s v="EJECUTADO EXITOSO"/>
    <s v="06/08/2025 / SE REALIZA ENTREGA EN SITIO DE 70 ROLLOS "/>
    <s v="VISITA_TÉCNICA"/>
    <m/>
    <s v="TIPO II"/>
    <s v="TERRESTRE"/>
    <s v="CASTRILLON URREA LONDIER LEANDRO"/>
    <n v="1"/>
    <n v="67654.12000000001"/>
    <n v="0"/>
    <n v="67654.12000000001"/>
    <m/>
    <m/>
    <m/>
    <m/>
    <m/>
  </r>
  <r>
    <s v="CALI"/>
    <x v="0"/>
    <x v="3"/>
    <n v="76036"/>
    <n v="2555585"/>
    <n v="70950"/>
    <s v="ORDEN DE CAMBIO"/>
    <s v="VALLE DEL CAUCA"/>
    <s v="ANDALUCIA"/>
    <s v="BARRIO RICAUTE ANDALUCÍA 1"/>
    <s v="REDEBAN"/>
    <s v="FO-25-1331039"/>
    <d v="2025-08-05T10:48:00"/>
    <d v="2025-08-06T14:43:00"/>
    <m/>
    <s v="ROLLOS"/>
    <s v="ROLLOS"/>
    <s v="CB UNO A UNO"/>
    <s v="CB UNO A UNO"/>
    <s v="EJECUTADO_EXITOSO"/>
    <s v="EJECUTADO EXITOSO"/>
    <s v="06/08/2025 / SE ENTREGAN 30 ROLLOS A LINA CASTILLO"/>
    <s v="VISITA_TÉCNICA"/>
    <m/>
    <s v="TIPO II"/>
    <s v="TERRESTRE"/>
    <s v="CUERO RUIZ JHONNY"/>
    <n v="1"/>
    <n v="67654.12000000001"/>
    <n v="0"/>
    <n v="67654.12000000001"/>
    <m/>
    <m/>
    <m/>
    <m/>
    <m/>
  </r>
  <r>
    <s v="VILLAVICENCIO"/>
    <x v="5"/>
    <x v="6"/>
    <n v="50001"/>
    <n v="2556060"/>
    <n v="46562"/>
    <s v="ORDEN DE CAMBIO"/>
    <s v="META"/>
    <s v="VILLAVICENCIO"/>
    <s v="DISTRICOL SERVICIOS GIPARE"/>
    <s v="REDEBAN"/>
    <s v="FO-25-1331449"/>
    <d v="2025-08-05T11:32:00"/>
    <d v="2025-08-06T14:44:00"/>
    <m/>
    <s v="ROLLOS"/>
    <s v="ROLLOS"/>
    <s v="AGREGADOR"/>
    <s v="DISTRICOL"/>
    <s v="EJECUTADO_EXITOSO"/>
    <s v="EJECUTADO EXITOSO"/>
    <s v="06/08/2025 / SE VISITA CB Y SE REALIZA ENTREGA DE 60 ROLLOS DE PAPEL TERMICO PARA DATÁFONO "/>
    <s v="VISITA_TÉCNICA"/>
    <m/>
    <s v="TIPO I"/>
    <s v="TERRESTRE"/>
    <s v="GARZON RUIZ LUIS MIGUEL"/>
    <n v="1"/>
    <n v="35779.500569199998"/>
    <n v="0"/>
    <n v="35779.500569199998"/>
    <m/>
    <m/>
    <m/>
    <m/>
    <m/>
  </r>
  <r>
    <s v="BOGOTA"/>
    <x v="3"/>
    <x v="4"/>
    <n v="11001"/>
    <n v="2555177"/>
    <n v="25649"/>
    <s v="ORDEN DE CAMBIO"/>
    <s v="CUNDINAMARCA"/>
    <s v="BOGOTA"/>
    <s v="PROSEGUR KENNEDY"/>
    <s v="REDEBAN"/>
    <s v="FO-25-1330902"/>
    <d v="2025-08-05T10:30:00"/>
    <d v="2025-08-06T14:52:00"/>
    <m/>
    <s v="ROLLOS"/>
    <s v="ROLLOS"/>
    <s v="CB UNO A UNO"/>
    <s v="CB UNO A UNO"/>
    <s v="EJECUTADO_EXITOSO"/>
    <s v="EJECUTADO EXITOSO"/>
    <s v="06/08/2025 / ENTREGA DE 30 ROLLOS NO SE MANIPULAN EQUIPOS "/>
    <s v="VISITA_TÉCNICA"/>
    <m/>
    <s v="TIPO I"/>
    <s v="TERRESTRE"/>
    <s v="HERNANDEZ NARANJO OSCAR EDUARDO"/>
    <n v="1"/>
    <n v="35779.500569199998"/>
    <n v="0"/>
    <n v="35779.500569199998"/>
    <m/>
    <m/>
    <m/>
    <m/>
    <m/>
  </r>
  <r>
    <s v="PASTO"/>
    <x v="0"/>
    <x v="3"/>
    <n v="52001"/>
    <n v="2548131"/>
    <n v="78280"/>
    <s v="ORDEN DE CAMBIO"/>
    <s v="NARIÑO"/>
    <s v="PASTO"/>
    <s v="BARRIO LAS CUADRAS PASTO 2"/>
    <s v="REDEBAN"/>
    <s v="FO-25-1326318"/>
    <d v="2025-08-04T10:48:00"/>
    <d v="2025-08-06T14:55:00"/>
    <m/>
    <s v="ROLLOS"/>
    <s v="ROLLOS"/>
    <s v="CB UNO A UNO"/>
    <s v="CB UNO A UNO"/>
    <s v="EJECUTADO_EXITOSO"/>
    <s v="EJECUTADO EXITOSO"/>
    <s v="05/08/2025 / SE REALIZA ENTREGA DE 30 ROLLOS POR SOLICITUD DE CLIENTE NO SE MANIPULA DATAFONO "/>
    <s v="VISITA_TÉCNICA"/>
    <m/>
    <s v="TIPO I"/>
    <s v="TERRESTRE"/>
    <s v="BRAVO MADROÑERO OSCAR ESTEBAN"/>
    <n v="1"/>
    <n v="35779.500569199998"/>
    <n v="0"/>
    <n v="35779.500569199998"/>
    <m/>
    <m/>
    <m/>
    <m/>
    <m/>
  </r>
  <r>
    <s v="IBAGUE"/>
    <x v="5"/>
    <x v="6"/>
    <n v="73001"/>
    <n v="2555154"/>
    <n v="70259"/>
    <s v="ORDEN DE CAMBIO"/>
    <s v="TOLIMA"/>
    <s v="IBAGUE"/>
    <s v="LA QUINTA II"/>
    <s v="REDEBAN"/>
    <s v="FO-25-1330720"/>
    <d v="2025-08-05T10:27:00"/>
    <d v="2025-08-06T14:55:00"/>
    <m/>
    <s v="ROLLOS"/>
    <s v="ROLLOS"/>
    <s v="ROBUSTO"/>
    <s v="MULTIPAGAS"/>
    <s v="EJECUTADO_EXITOSO"/>
    <s v="EJECUTADO EXITOSO"/>
    <s v="06/08/2025 / SE REALIZA ENTREGA DE 150 ROLLOS POR SOLICITUD DEL CLIENTE."/>
    <s v="VISITA_TÉCNICA"/>
    <m/>
    <s v="TIPO I"/>
    <s v="TERRESTRE"/>
    <s v="BARRAGAN TAFUR EDWIN ESTEBAN"/>
    <n v="1"/>
    <n v="35779.500569199998"/>
    <n v="0"/>
    <n v="35779.500569199998"/>
    <m/>
    <m/>
    <m/>
    <m/>
    <m/>
  </r>
  <r>
    <s v="IBAGUE"/>
    <x v="5"/>
    <x v="6"/>
    <n v="73001"/>
    <n v="2555163"/>
    <n v="23581"/>
    <s v="ORDEN DE CAMBIO"/>
    <s v="TOLIMA"/>
    <s v="IBAGUE"/>
    <s v="MULTIPAGAS LA QUINTA"/>
    <s v="REDEBAN"/>
    <s v="FO-25-1330717"/>
    <d v="2025-08-05T10:28:00"/>
    <d v="2025-08-06T14:58:00"/>
    <m/>
    <s v="ROLLOS"/>
    <s v="ROLLOS"/>
    <s v="ROBUSTO"/>
    <s v="MULTIPAGAS"/>
    <s v="EJECUTADO_EXITOSO"/>
    <s v="EJECUTADO EXITOSO"/>
    <s v="06/08/2025 / SE REALIZA ENTREGA DE 160 ROLLOS POR SOLICITUD DEL CLIENTE."/>
    <s v="VISITA_TÉCNICA"/>
    <m/>
    <s v="TIPO I"/>
    <s v="TERRESTRE"/>
    <s v="BARRAGAN TAFUR EDWIN ESTEBAN"/>
    <n v="1"/>
    <n v="35779.500569199998"/>
    <n v="0"/>
    <n v="35779.500569199998"/>
    <m/>
    <m/>
    <m/>
    <m/>
    <m/>
  </r>
  <r>
    <s v="CUCUTA"/>
    <x v="2"/>
    <x v="2"/>
    <n v="54001"/>
    <n v="2554290"/>
    <n v="78485"/>
    <s v="ORDEN DE CAMBIO"/>
    <s v="NORTE DE SANTANDER"/>
    <s v="CUCUTA"/>
    <s v="PTM CUCUTA DISTRIBUCIONES JTF"/>
    <s v="REDEBAN"/>
    <s v="FO-25-1330570"/>
    <d v="2025-08-05T09:34:00"/>
    <d v="2025-08-06T15:01:00"/>
    <m/>
    <s v="ROLLOS"/>
    <s v="ROLLOS"/>
    <s v="AGREGADOR"/>
    <s v="COMCARD - PTM"/>
    <s v="EJECUTADO_EXITOSO"/>
    <s v="EJECUTADO EXITOSO"/>
    <s v="06/08/2025 / SE REALIZÓ VISITA AL COMERCIO Y SE HIZO ENTREGA DE 30 ROLLOS TODO OK "/>
    <s v="VISITA_TÉCNICA"/>
    <m/>
    <s v="TIPO I"/>
    <s v="TERRESTRE"/>
    <s v="MORA VEGA JEAMPIER"/>
    <n v="1"/>
    <n v="35779.500569199998"/>
    <n v="0"/>
    <n v="35779.500569199998"/>
    <m/>
    <m/>
    <m/>
    <m/>
    <m/>
  </r>
  <r>
    <s v="CALI"/>
    <x v="0"/>
    <x v="3"/>
    <n v="19698"/>
    <n v="2554585"/>
    <n v="60280"/>
    <s v="ORDEN DE CAMBIO"/>
    <s v="CAUCA"/>
    <s v="SANTANDER DE QUILICHAO"/>
    <s v="DISTRICOL VARIEDADES TUCAN"/>
    <s v="REDEBAN"/>
    <s v="FO-25-1330551"/>
    <d v="2025-08-05T09:53:00"/>
    <d v="2025-08-06T15:06:00"/>
    <m/>
    <s v="ROLLOS"/>
    <s v="ROLLOS"/>
    <s v="AGREGADOR"/>
    <s v="DISTRICOL"/>
    <s v="EJECUTADO_EXITOSO"/>
    <s v="EJECUTADO EXITOSO"/>
    <s v="06/08/2025 / SE VISITA CORRESPONSAL Y SE REALIZA ENTREGA DE 10 ROLLOS"/>
    <s v="VISITA_TÉCNICA"/>
    <m/>
    <s v="TIPO II"/>
    <s v="TERRESTRE"/>
    <s v="BOLAÑOS TABORDA JORGE ENRIQUE"/>
    <n v="1"/>
    <n v="67654.12000000001"/>
    <n v="0"/>
    <n v="67654.12000000001"/>
    <m/>
    <m/>
    <m/>
    <m/>
    <m/>
  </r>
  <r>
    <s v="IBAGUE"/>
    <x v="5"/>
    <x v="6"/>
    <n v="73001"/>
    <n v="2553195"/>
    <n v="66442"/>
    <s v="ORDEN DE CAMBIO"/>
    <s v="TOLIMA"/>
    <s v="IBAGUE"/>
    <s v="BARRIO BUENOS AIRES IBAGUE 1"/>
    <s v="REDEBAN"/>
    <s v="FO-25-1330035"/>
    <d v="2025-08-05T08:09:00"/>
    <d v="2025-08-06T15:08:00"/>
    <m/>
    <s v="ROLLOS"/>
    <s v="ROLLOS"/>
    <s v="CB UNO A UNO"/>
    <s v="CB UNO A UNO"/>
    <s v="EJECUTADO_EXITOSO"/>
    <s v="EJECUTADO EXITOSO"/>
    <s v="06/08/2025 / SE REALIZA LA ENTREGA DE 20 ROLLOS EN DIRECCIÓN INDICADA"/>
    <s v="VISITA_TÉCNICA"/>
    <m/>
    <s v="TIPO I"/>
    <s v="TERRESTRE"/>
    <s v="GUTIERREZ  CAMILO ANDRES"/>
    <n v="1"/>
    <n v="35779.500569199998"/>
    <n v="0"/>
    <n v="35779.500569199998"/>
    <m/>
    <m/>
    <m/>
    <m/>
    <m/>
  </r>
  <r>
    <s v="PEREIRA"/>
    <x v="0"/>
    <x v="0"/>
    <n v="66001"/>
    <n v="2553391"/>
    <n v="75385"/>
    <s v="ORDEN DE CAMBIO"/>
    <s v="RISARALDA"/>
    <s v="PEREIRA"/>
    <s v="BARRIO SAN FERNANDO PEREIRA 2"/>
    <s v="REDEBAN"/>
    <s v="FO-25-1330017"/>
    <d v="2025-08-05T08:34:00"/>
    <d v="2025-08-06T15:12:00"/>
    <m/>
    <s v="ROLLOS"/>
    <s v="ROLLOS"/>
    <s v="CB UNO A UNO"/>
    <s v="CB UNO A UNO"/>
    <s v="EJECUTADO_EXITOSO"/>
    <s v="EJECUTADO EXITOSO"/>
    <s v="06/08/2025 / VISITAMOS COMERCIO REALIZAMOS ENTREGA DE 70 ROLLOS. "/>
    <s v="VISITA_TÉCNICA"/>
    <m/>
    <s v="TIPO I"/>
    <s v="TERRESTRE"/>
    <s v="ARROYAVE CANO MANUEL GUILLERMO"/>
    <n v="1"/>
    <n v="35779.500569199998"/>
    <n v="0"/>
    <n v="35779.500569199998"/>
    <m/>
    <m/>
    <m/>
    <m/>
    <m/>
  </r>
  <r>
    <s v="CALI"/>
    <x v="0"/>
    <x v="3"/>
    <n v="19142"/>
    <n v="2553979"/>
    <n v="59833"/>
    <s v="ORDEN DE CAMBIO"/>
    <s v="CAUCA"/>
    <s v="CALOTO"/>
    <s v="BARRIO CENTRO CALOTO 2"/>
    <s v="REDEBAN"/>
    <s v="FO-25-1329987"/>
    <d v="2025-08-05T09:13:00"/>
    <d v="2025-08-06T15:14:00"/>
    <m/>
    <s v="ROLLOS"/>
    <s v="ROLLOS"/>
    <s v="CB UNO A UNO"/>
    <s v="CB UNO A UNO"/>
    <s v="EJECUTADO_EXITOSO"/>
    <s v="EJECUTADO EXITOSO"/>
    <s v="06/08/2025 / SE VISITA CORRESPONSAL Y SE REALIZA ENTREGA DE 210 ROLLOS "/>
    <s v="VISITA_TÉCNICA"/>
    <m/>
    <s v="TIPO II"/>
    <s v="TERRESTRE"/>
    <s v="BOLAÑOS TABORDA JORGE ENRIQUE"/>
    <n v="1"/>
    <n v="67654.12000000001"/>
    <n v="0"/>
    <n v="67654.12000000001"/>
    <m/>
    <m/>
    <m/>
    <m/>
    <m/>
  </r>
  <r>
    <s v="CUCUTA"/>
    <x v="2"/>
    <x v="2"/>
    <n v="54001"/>
    <n v="2552949"/>
    <n v="59317"/>
    <s v="ORDEN DE CAMBIO"/>
    <s v="NORTE DE SANTANDER"/>
    <s v="CUCUTA"/>
    <s v="PTM CUCUTA DROGUERIA ABANS PL"/>
    <s v="REDEBAN"/>
    <s v="FO-25-1329203"/>
    <d v="2025-08-05T08:00:00"/>
    <d v="2025-08-06T15:17:00"/>
    <m/>
    <s v="ROLLOS"/>
    <s v="ROLLOS"/>
    <s v="AGREGADOR"/>
    <s v="COMCARD - PTM"/>
    <s v="EJECUTADO_EXITOSO"/>
    <s v="EJECUTADO EXITOSO"/>
    <s v="06/08/2025 / SE REALIZÓ VISITA AL COMERCIO Y SE HIZO ENTREGA DE 60 ROLLOS TODO OK"/>
    <s v="VISITA_TÉCNICA"/>
    <m/>
    <s v="TIPO I"/>
    <s v="TERRESTRE"/>
    <s v="MORA VEGA JEAMPIER"/>
    <n v="1"/>
    <n v="35779.500569199998"/>
    <n v="0"/>
    <n v="35779.500569199998"/>
    <m/>
    <m/>
    <m/>
    <m/>
    <m/>
  </r>
  <r>
    <s v="MONTERIA"/>
    <x v="4"/>
    <x v="5"/>
    <n v="23001"/>
    <n v="2550681"/>
    <n v="70053"/>
    <s v="ORDEN DE CAMBIO"/>
    <s v="CORDOBA"/>
    <s v="MONTERIA"/>
    <s v="BARRIO MOGAMBO MONTERIA 8"/>
    <s v="REDEBAN"/>
    <s v="FO-25-1328444"/>
    <d v="2025-08-04T15:21:00"/>
    <d v="2025-08-06T15:20:00"/>
    <m/>
    <s v="ROLLOS"/>
    <s v="ROLLOS"/>
    <s v="CB UNO A UNO"/>
    <s v="CB UNO A UNO"/>
    <s v="EJECUTADO_EXITOSO"/>
    <s v="EJECUTADO EXITOSO"/>
    <s v="06/08/2025 / SE REALIZA VISITA TÉCNICA PARA ENTREGA DE 30 ROLLOS PARA DATAFONO, NO SE INTERVIENE TERMINAL Y LA ENTREGA SE REALIZA SIN NOVEDAD."/>
    <s v="VISITA_TÉCNICA"/>
    <m/>
    <s v="TIPO I"/>
    <s v="TERRESTRE"/>
    <s v="CASSIANI PEREZ RAUL RAMIRO"/>
    <n v="1"/>
    <n v="35779.500569199998"/>
    <n v="0"/>
    <n v="35779.500569199998"/>
    <m/>
    <m/>
    <m/>
    <m/>
    <m/>
  </r>
  <r>
    <s v="MEDELLIN"/>
    <x v="1"/>
    <x v="1"/>
    <n v="5001"/>
    <n v="2550649"/>
    <n v="11108"/>
    <s v="ORDEN DE CAMBIO"/>
    <s v="ANTIOQUIA"/>
    <s v="MEDELLIN"/>
    <s v="BARRIO POPULAR"/>
    <s v="REDEBAN"/>
    <s v="FO-25-1328382"/>
    <d v="2025-08-04T15:15:00"/>
    <d v="2025-08-06T15:23:00"/>
    <m/>
    <s v="ROLLOS"/>
    <s v="ROLLOS"/>
    <s v="CB UNO A UNO"/>
    <s v="CB UNO A UNO"/>
    <s v="EJECUTADO_EXITOSO"/>
    <s v="EJECUTADO EXITOSO"/>
    <s v="06/08/2025 / SE ENTREGAN 190 ROLLOS EXITOSAMENTE "/>
    <s v="VISITA_TÉCNICA"/>
    <m/>
    <s v="TIPO I"/>
    <s v="TERRESTRE"/>
    <s v="RUA ALVAREZ RICHARD ANDRES"/>
    <n v="1"/>
    <n v="35779.500569199998"/>
    <n v="0"/>
    <n v="35779.500569199998"/>
    <m/>
    <m/>
    <m/>
    <m/>
    <m/>
  </r>
  <r>
    <s v="APARTADO"/>
    <x v="1"/>
    <x v="1"/>
    <n v="5837"/>
    <n v="2547425"/>
    <n v="58301"/>
    <s v="ORDEN DE CAMBIO"/>
    <s v="ANTIOQUIA"/>
    <s v="TURBO"/>
    <s v="BARRIO EL TRES TURBO"/>
    <s v="REDEBAN"/>
    <s v="FO-25-1326331"/>
    <d v="2025-08-04T10:12:00"/>
    <d v="2025-08-06T15:24:00"/>
    <m/>
    <s v="ROLLOS"/>
    <s v="ROLLOS"/>
    <s v="CB UNO A UNO"/>
    <s v="CB UNO A UNO"/>
    <s v="EJECUTADO_EXITOSO"/>
    <s v="EJECUTADO EXITOSO"/>
    <s v="06/08/2025 / ENTREGA DE ROLLOS EN SITIO "/>
    <s v="VISITA_TÉCNICA"/>
    <m/>
    <s v="TIPO II"/>
    <s v="TERRESTRE"/>
    <s v="CASTRO HENAO DANIEL ESTEBAN"/>
    <n v="1"/>
    <n v="67654.12000000001"/>
    <n v="0"/>
    <n v="67654.12000000001"/>
    <m/>
    <m/>
    <m/>
    <m/>
    <m/>
  </r>
  <r>
    <s v="MEDELLIN"/>
    <x v="1"/>
    <x v="1"/>
    <n v="5001"/>
    <n v="2550762"/>
    <n v="11695"/>
    <s v="ORDEN DE CAMBIO"/>
    <s v="ANTIOQUIA"/>
    <s v="MEDELLIN"/>
    <s v="BARRIO SANTO DOMINGO"/>
    <s v="REDEBAN"/>
    <s v="FO-25-1328371"/>
    <d v="2025-08-04T15:18:00"/>
    <d v="2025-08-06T15:27:00"/>
    <m/>
    <s v="ROLLOS"/>
    <s v="ROLLOS"/>
    <s v="CB UNO A UNO"/>
    <s v="CB UNO A UNO"/>
    <s v="EJECUTADO_EXITOSO"/>
    <s v="EJECUTADO EXITOSO"/>
    <s v="06/08/2025 / SE ENTREGAN 80 ROLLOS EXITOSAMENTE "/>
    <s v="VISITA_TÉCNICA"/>
    <m/>
    <s v="TIPO I"/>
    <s v="TERRESTRE"/>
    <s v="RUA ALVAREZ RICHARD ANDRES"/>
    <n v="1"/>
    <n v="35779.500569199998"/>
    <n v="0"/>
    <n v="35779.500569199998"/>
    <m/>
    <m/>
    <m/>
    <m/>
    <m/>
  </r>
  <r>
    <s v="BOGOTA"/>
    <x v="3"/>
    <x v="4"/>
    <n v="25785"/>
    <n v="2549350"/>
    <n v="77612"/>
    <s v="ORDEN DE CAMBIO"/>
    <s v="CUNDINAMARCA"/>
    <s v="TABIO"/>
    <s v="BARRIO CC LA REPUBLICA TABIO"/>
    <s v="REDEBAN"/>
    <s v="FO-25-1327298"/>
    <d v="2025-08-04T12:54:00"/>
    <d v="2025-08-06T15:29:00"/>
    <m/>
    <s v="ROLLOS"/>
    <s v="ROLLOS"/>
    <s v="CB UNO A UNO"/>
    <s v="CB UNO A UNO"/>
    <s v="EJECUTADO_EXITOSO"/>
    <s v="EJECUTADO EXITOSO"/>
    <s v="06/08/2025 / SE REALIZA VISITA DE CAMPO DONDE SE ENTREGA 20 ROLLOS NO SE MANIPULA EQUIPOS "/>
    <s v="VISITA_TÉCNICA"/>
    <m/>
    <s v="TIPO II"/>
    <s v="TERRESTRE"/>
    <s v="LOZADA ROJAS CHRISTIAN ANDRES"/>
    <n v="1"/>
    <n v="67654.12000000001"/>
    <n v="0"/>
    <n v="67654.12000000001"/>
    <m/>
    <m/>
    <m/>
    <m/>
    <m/>
  </r>
  <r>
    <s v="BOGOTA"/>
    <x v="3"/>
    <x v="4"/>
    <n v="11001"/>
    <n v="2546942"/>
    <n v="46432"/>
    <s v="ORDEN DE CAMBIO"/>
    <s v="CUNDINAMARCA"/>
    <s v="BOGOTA"/>
    <s v="OPRAP CENTRO FINANCIERO AVENID"/>
    <s v="REDEBAN"/>
    <s v="FO-25-1326349"/>
    <d v="2025-08-04T09:53:00"/>
    <d v="2025-08-06T15:34:00"/>
    <m/>
    <s v="ROLLOS"/>
    <s v="ROLLOS"/>
    <s v="ROBUSTO"/>
    <s v="OPRAP"/>
    <s v="EJECUTADO_EXITOSO"/>
    <s v="EJECUTADO EXITOSO"/>
    <s v="05/08/2025 / SE LLEGA A LA DIRECCIÓN INDICADA Y SE ENTREGAN 90 ROLLOS Y NO SE MANIPULAN DATÁFONOS "/>
    <s v="VISITA_TÉCNICA"/>
    <m/>
    <s v="TIPO I"/>
    <s v="TERRESTRE"/>
    <s v="GARCIA PASTRANA KEVIN FERNANDO"/>
    <n v="1"/>
    <n v="35779.500569199998"/>
    <n v="0"/>
    <n v="35779.500569199998"/>
    <m/>
    <m/>
    <m/>
    <m/>
    <m/>
  </r>
  <r>
    <s v="TUNJA"/>
    <x v="2"/>
    <x v="2"/>
    <n v="15001"/>
    <n v="2546998"/>
    <n v="59681"/>
    <s v="ORDEN DE CAMBIO"/>
    <s v="BOYACA"/>
    <s v="TUNJA"/>
    <s v="BARRIO ALTAMIRA TUNJA"/>
    <s v="REDEBAN"/>
    <s v="FO-25-1326343"/>
    <d v="2025-08-04T09:59:00"/>
    <d v="2025-08-06T15:36:00"/>
    <m/>
    <s v="ROLLOS"/>
    <s v="ROLLOS"/>
    <s v="CB UNO A UNO"/>
    <s v="CB UNO A UNO"/>
    <s v="EJECUTADO_EXITOSO"/>
    <s v="EJECUTADO EXITOSO"/>
    <s v="05/08/2025 / SE REALIZA ENTREGA DE 20 ROLLOS CON VISITA. "/>
    <s v="VISITA_TÉCNICA"/>
    <m/>
    <s v="TIPO I"/>
    <s v="TERRESTRE"/>
    <s v="HERRERA GARZON JEYSON STEVENT"/>
    <n v="1"/>
    <n v="35779.500569199998"/>
    <n v="0"/>
    <n v="35779.500569199998"/>
    <m/>
    <m/>
    <m/>
    <m/>
    <m/>
  </r>
  <r>
    <s v="BOGOTA"/>
    <x v="3"/>
    <x v="4"/>
    <n v="25754"/>
    <n v="2546904"/>
    <n v="78720"/>
    <s v="ORDEN DE CAMBIO"/>
    <s v="CUNDINAMARCA"/>
    <s v="SOACHA"/>
    <s v="PTM SOACHA EL ETERNO SALSAMENT"/>
    <s v="REDEBAN"/>
    <s v="FO-25-1326352"/>
    <d v="2025-08-04T09:45:00"/>
    <d v="2025-08-06T15:39:00"/>
    <m/>
    <s v="ROLLOS"/>
    <s v="ROLLOS"/>
    <s v="AGREGADOR"/>
    <s v="COMCARD - PTM"/>
    <s v="EJECUTADO_EXITOSO"/>
    <s v="EJECUTADO EXITOSO"/>
    <s v="05/08/2025 / ENTREGA DE 30 ROLLOS PARA DATAFONO NO SE MANIPULA TERMINAL "/>
    <s v="VISITA_TÉCNICA"/>
    <m/>
    <s v="TIPO I"/>
    <s v="TERRESTRE"/>
    <s v="BUSTOS MORA DIEGO MANUEL"/>
    <n v="1"/>
    <n v="35779.500569199998"/>
    <n v="0"/>
    <n v="35779.500569199998"/>
    <m/>
    <m/>
    <m/>
    <m/>
    <m/>
  </r>
  <r>
    <s v="MEDELLIN"/>
    <x v="1"/>
    <x v="1"/>
    <n v="5001"/>
    <n v="2545432"/>
    <n v="12492"/>
    <s v="ORDEN DE CAMBIO"/>
    <s v="ANTIOQUIA"/>
    <s v="MEDELLIN"/>
    <s v="PAGAFACIL  EXITO DE COLOMBIA"/>
    <s v="REDEBAN"/>
    <s v="FO-25-1326395"/>
    <d v="2025-08-04T08:25:00"/>
    <d v="2025-08-06T15:41:00"/>
    <m/>
    <s v="ROLLOS"/>
    <s v="ROLLOS"/>
    <s v="ROBUSTO"/>
    <s v="PAGAFACIL"/>
    <s v="EJECUTADO_EXITOSO"/>
    <s v="EJECUTADO EXITOSO"/>
    <s v="05/08/2025 / SE ENTREGAN 300 ROLLOS OK / 04/08/2025 01-08 SE ESCALA A LA RED, PARA AUTORIACIÓN - 04-08 LA RED AUTORIZA  300 ROLLOS"/>
    <s v="VISITA_TÉCNICA"/>
    <m/>
    <s v="TIPO I"/>
    <s v="TERRESTRE"/>
    <s v="QUINTERO SANCHEZ JUAN SEBASTIAN"/>
    <n v="1"/>
    <n v="35779.500569199998"/>
    <n v="0"/>
    <n v="35779.500569199998"/>
    <m/>
    <m/>
    <m/>
    <m/>
    <m/>
  </r>
  <r>
    <s v="CALI"/>
    <x v="0"/>
    <x v="3"/>
    <n v="76001"/>
    <n v="2546850"/>
    <n v="79546"/>
    <s v="ORDEN DE CAMBIO"/>
    <s v="VALLE DEL CAUCA"/>
    <s v="CALI"/>
    <s v="BARRIO SILOE EL CORTIJO CALI"/>
    <s v="REDEBAN"/>
    <s v="FO-25-1326355"/>
    <d v="2025-08-04T09:41:00"/>
    <d v="2025-08-06T15:41:00"/>
    <m/>
    <s v="ROLLOS"/>
    <s v="ROLLOS"/>
    <s v="CB UNO A UNO"/>
    <s v="CB UNO A UNO"/>
    <s v="EJECUTADO_EXITOSO"/>
    <s v="EJECUTADO EXITOSO"/>
    <s v="06/08/2025 / SE REALIZA ENTREGA DE 20 ROLLOS CON VISITA, NO SE INTERVIENE EQUIPOS "/>
    <s v="VISITA_TÉCNICA"/>
    <m/>
    <s v="TIPO I"/>
    <s v="TERRESTRE"/>
    <s v="HERRERA MONAR GEOVANNY"/>
    <n v="1"/>
    <n v="35779.500569199998"/>
    <n v="0"/>
    <n v="35779.500569199998"/>
    <m/>
    <m/>
    <m/>
    <m/>
    <m/>
  </r>
  <r>
    <s v="PEREIRA"/>
    <x v="0"/>
    <x v="0"/>
    <n v="66001"/>
    <n v="2546338"/>
    <n v="79900"/>
    <s v="ORDEN DE CAMBIO"/>
    <s v="RISARALDA"/>
    <s v="PEREIRA"/>
    <s v="DISTRICOL PERLA HORIZONTE"/>
    <s v="REDEBAN"/>
    <s v="FO-25-1326368"/>
    <d v="2025-08-04T09:17:00"/>
    <d v="2025-08-06T15:42:00"/>
    <m/>
    <s v="ROLLOS"/>
    <s v="ROLLOS"/>
    <s v="AGREGADOR"/>
    <s v="DISTRICOL"/>
    <s v="EJECUTADO_EXITOSO"/>
    <s v="EJECUTADO EXITOSO"/>
    <s v="06/08/2025 / VISITAMOS COMERCIO REALIZAMOS ENTREGA DE 10 ROLLOS. "/>
    <s v="VISITA_TÉCNICA"/>
    <m/>
    <s v="TIPO I"/>
    <s v="TERRESTRE"/>
    <s v="ARROYAVE CANO MANUEL GUILLERMO"/>
    <n v="1"/>
    <n v="35779.500569199998"/>
    <n v="0"/>
    <n v="35779.500569199998"/>
    <m/>
    <m/>
    <m/>
    <m/>
    <m/>
  </r>
  <r>
    <s v="CALI"/>
    <x v="0"/>
    <x v="3"/>
    <n v="76001"/>
    <n v="2545080"/>
    <n v="78703"/>
    <s v="ORDEN DE CAMBIO"/>
    <s v="VALLE DEL CAUCA"/>
    <s v="CALI"/>
    <s v="PTM CALI VARIEDADES LEYJO"/>
    <s v="REDEBAN"/>
    <s v="FO-25-1326399"/>
    <d v="2025-08-04T08:00:00"/>
    <d v="2025-08-06T15:44:00"/>
    <m/>
    <s v="ROLLOS"/>
    <s v="ROLLOS"/>
    <s v="AGREGADOR"/>
    <s v="COMCARD - PTM"/>
    <s v="EJECUTADO_EXITOSO"/>
    <s v="EJECUTADO EXITOSO"/>
    <s v="05/08/2025 / SE REALIZA ENTREGA DE 40 ROLLOS CON VISITA, NO SE INTERVIENE EQUIPOS  / 04/08/2025 01-08 SE ESCALA A LA RED, PARA AUTORIACIÓN - 04-08 LA RED AUTORIZA  40 ROLLOS"/>
    <s v="VISITA_TÉCNICA"/>
    <m/>
    <s v="TIPO I"/>
    <s v="TERRESTRE"/>
    <s v="HERRERA MONAR GEOVANNY"/>
    <n v="1"/>
    <n v="35779.500569199998"/>
    <n v="0"/>
    <n v="35779.500569199998"/>
    <m/>
    <m/>
    <m/>
    <m/>
    <m/>
  </r>
  <r>
    <s v="APARTADO"/>
    <x v="1"/>
    <x v="1"/>
    <n v="5147"/>
    <n v="2546351"/>
    <n v="77847"/>
    <s v="ORDEN DE CAMBIO"/>
    <s v="ANTIOQUIA"/>
    <s v="CAREPA"/>
    <s v="DISTRICOL PESCADOS Y ALGO MAS"/>
    <s v="REDEBAN"/>
    <s v="FO-25-1326363"/>
    <d v="2025-08-04T09:18:00"/>
    <d v="2025-08-06T15:45:00"/>
    <m/>
    <s v="ROLLOS"/>
    <s v="ROLLOS"/>
    <s v="AGREGADOR"/>
    <s v="DISTRICOL"/>
    <s v="EJECUTADO_EXITOSO"/>
    <s v="EJECUTADO EXITOSO"/>
    <s v="06/08/2025 / ENTREGA DE 80 ROLLOS"/>
    <s v="VISITA_TÉCNICA"/>
    <m/>
    <s v="TIPO I"/>
    <s v="TERRESTRE"/>
    <s v="SALDARRIAGA MIRANDA SANTIAGO"/>
    <n v="1"/>
    <n v="35779.500569199998"/>
    <n v="0"/>
    <n v="35779.500569199998"/>
    <m/>
    <m/>
    <m/>
    <m/>
    <m/>
  </r>
  <r>
    <s v="MONTERIA"/>
    <x v="4"/>
    <x v="5"/>
    <n v="23001"/>
    <n v="2546287"/>
    <n v="78878"/>
    <s v="ORDEN DE CAMBIO"/>
    <s v="CORDOBA"/>
    <s v="MONTERIA"/>
    <s v="BARRIO CHUCHURUBI MONTERIA 6"/>
    <s v="REDEBAN"/>
    <s v="FO-25-1326377"/>
    <d v="2025-08-04T09:11:00"/>
    <d v="2025-08-06T15:52:00"/>
    <m/>
    <s v="ROLLOS"/>
    <s v="ROLLOS"/>
    <s v="CB UNO A UNO"/>
    <s v="CB UNO A UNO"/>
    <s v="EJECUTADO_EXITOSO"/>
    <s v="EJECUTADO EXITOSO"/>
    <s v="06/08/2025 / SE REALIZA VISITA TÉCNICA PARA ENTREGA DE 20 ROLLOS PARA DATAFONO, NO SE INTERVIENE TERMINAL Y LA ENTREGA SE REALIZA SIN NOVEDAD "/>
    <s v="VISITA_TÉCNICA"/>
    <m/>
    <s v="TIPO I"/>
    <s v="TERRESTRE"/>
    <s v="CASSIANI PEREZ RAUL RAMIRO"/>
    <n v="1"/>
    <n v="35779.500569199998"/>
    <n v="0"/>
    <n v="35779.500569199998"/>
    <m/>
    <m/>
    <m/>
    <m/>
    <m/>
  </r>
  <r>
    <s v="SANTA MARTA"/>
    <x v="4"/>
    <x v="5"/>
    <n v="47980"/>
    <n v="2543825"/>
    <n v="75619"/>
    <s v="ORDEN DE CAMBIO"/>
    <s v="MAGDALENA"/>
    <s v="ZONA BANANERA"/>
    <s v="PTM SANTA MARTA MERCADOS Y CAR"/>
    <s v="REDEBAN"/>
    <s v="FO-25-1322169"/>
    <d v="2025-08-04T08:00:00"/>
    <d v="2025-08-06T16:01:00"/>
    <m/>
    <s v="ROLLOS"/>
    <s v="ROLLOS"/>
    <s v="AGREGADOR"/>
    <s v="COMCARD - PTM"/>
    <s v="EJECUTADO_EXITOSO"/>
    <s v="EJECUTADO EXITOSO"/>
    <s v="06/08/2025 / SE REALIZA ENTREGA DE 40 ROLLOS PARA DATAFONO A SATISFACCIÓN DEL CLIENTE "/>
    <s v="VISITA_TÉCNICA"/>
    <m/>
    <s v="TIPO II"/>
    <s v="TERRESTRE"/>
    <s v="THOMAS  CAMPO SIGIFREDO SEGUNDO"/>
    <n v="1"/>
    <n v="67654.12000000001"/>
    <n v="0"/>
    <n v="67654.12000000001"/>
    <m/>
    <m/>
    <m/>
    <m/>
    <m/>
  </r>
  <r>
    <s v="PASTO"/>
    <x v="0"/>
    <x v="3"/>
    <n v="52356"/>
    <n v="2548717"/>
    <n v="39919"/>
    <s v="ORDEN DE CAMBIO"/>
    <s v="NARIÑO"/>
    <s v="IPIALES"/>
    <s v="BARRIO ESMERALDA IPIALES"/>
    <s v="REDEBAN"/>
    <s v="FO-25-1326294"/>
    <d v="2025-08-04T11:34:00"/>
    <d v="2025-08-06T16:03:00"/>
    <m/>
    <s v="ROLLOS"/>
    <s v="ROLLOS"/>
    <s v="CB UNO A UNO"/>
    <s v="CB UNO A UNO"/>
    <s v="EJECUTADO_EXITOSO"/>
    <s v="EJECUTADO EXITOSO"/>
    <s v="06/08/2025 / SE REALIZÓ COMUNICACIÓN CON EL CORRESPONSAL, LA ENCARGADA INFORMAL QUE NO SE ENCUENTRA EN LA VICTORIA SINO EN IPIALES, POR LO QUE SE REALIZA LA ENTREGA EN LA CIUDAD. ENTREGA OK"/>
    <s v="VISITA_TÉCNICA"/>
    <m/>
    <s v="TIPO II"/>
    <s v="TERRESTRE"/>
    <s v="GUERRERO RAMIREZ OSCAR DARIO"/>
    <n v="1"/>
    <n v="67654.12000000001"/>
    <n v="0"/>
    <n v="67654.12000000001"/>
    <m/>
    <m/>
    <m/>
    <m/>
    <m/>
  </r>
  <r>
    <s v="NEIVA"/>
    <x v="5"/>
    <x v="6"/>
    <n v="41306"/>
    <n v="2547974"/>
    <n v="76377"/>
    <s v="ORDEN DE CAMBIO"/>
    <s v="HUILA"/>
    <s v="GIGANTE"/>
    <s v="BARRIO SOSIMO SUAREZ GIGANTE"/>
    <s v="REDEBAN"/>
    <s v="FO-25-1326313"/>
    <d v="2025-08-04T10:54:00"/>
    <d v="2025-08-06T16:05:00"/>
    <m/>
    <s v="ROLLOS"/>
    <s v="ROLLOS"/>
    <s v="CB UNO A UNO"/>
    <s v="CB UNO A UNO"/>
    <s v="EJECUTADO_CANCELADO"/>
    <s v="PETICIÓN BANCOLOMBIA"/>
    <s v="06/08/2025 / SE REALIZA VISITA PARA LA ENTREGA DE ROLLOS Y SE CANCELA POR QUÉ CUENTA CON CORRESPONSAL DE OTRO BANCO "/>
    <s v="VISITA_TÉCNICA"/>
    <m/>
    <s v="TIPO II"/>
    <s v="TERRESTRE"/>
    <s v="ANDRADE HERNANDEZ JUAN CARLOS"/>
    <n v="1"/>
    <n v="67654.12000000001"/>
    <n v="0"/>
    <n v="67654.12000000001"/>
    <m/>
    <m/>
    <m/>
    <m/>
    <m/>
  </r>
  <r>
    <s v="PEREIRA"/>
    <x v="0"/>
    <x v="0"/>
    <n v="66170"/>
    <n v="2559157"/>
    <n v="79380"/>
    <s v="ORDEN DE CAMBIO"/>
    <s v="RISARALDA"/>
    <s v="DOSQUEBRADAS"/>
    <s v="BARRIO ZONA INDUSTRIALES LA MA"/>
    <s v="REDEBAN"/>
    <s v="FO-25-1334604"/>
    <d v="2025-08-06T08:00:00"/>
    <d v="2025-08-06T16:06:00"/>
    <m/>
    <s v="ROLLOS"/>
    <s v="ROLLOS"/>
    <s v="CB UNO A UNO"/>
    <s v="CB UNO A UNO"/>
    <s v="EJECUTADO_EXITOSO"/>
    <s v="EJECUTADO EXITOSO"/>
    <s v="06/08/2025 / SE VISITA COMERCIO SE REALIZA ENTREGA DE 20 ROLLOS DE PAPEL PARA DATÁFONO "/>
    <s v="VISITA_TÉCNICA"/>
    <m/>
    <s v="TIPO I"/>
    <s v="TERRESTRE"/>
    <s v="LOAIZA LOPEZ JHON FREDDY"/>
    <n v="1"/>
    <n v="35779.500569199998"/>
    <n v="0"/>
    <n v="35779.500569199998"/>
    <m/>
    <m/>
    <m/>
    <m/>
    <m/>
  </r>
  <r>
    <s v="YOPAL"/>
    <x v="5"/>
    <x v="6"/>
    <n v="85250"/>
    <n v="2557675"/>
    <n v="67837"/>
    <s v="ORDEN DE CAMBIO"/>
    <s v="CASANARE"/>
    <s v="PAZ DE ARIPORO"/>
    <s v="BARRIO CORREGIMIENTO EL TOTUMO"/>
    <s v="REDEBAN"/>
    <s v="FO-25-1333150"/>
    <d v="2025-08-05T15:11:00"/>
    <d v="2025-08-06T16:08:00"/>
    <m/>
    <s v="ROLLOS"/>
    <s v="ROLLOS"/>
    <s v="CB UNO A UNO"/>
    <s v="CB UNO A UNO"/>
    <s v="EJECUTADO_EXITOSO"/>
    <s v="EJECUTADO EXITOSO"/>
    <s v="06/08/2025 / EN COMUNICACIÓN CON LA SEÑORA ANA SIBO AL NUMERO 3128124170, INDICA SE ENVIEN LOS ROLLOS POR SERVICIO DE FLOTA. RECIBIDO OK"/>
    <s v="ENVÍO"/>
    <m/>
    <s v="TIPO II"/>
    <s v="TERRESTRE"/>
    <s v="BERNAL ELAICA EDGAR ALEXIS"/>
    <n v="0"/>
    <n v="35779.500569199998"/>
    <n v="0"/>
    <n v="35779.500569199998"/>
    <m/>
    <m/>
    <m/>
    <m/>
    <m/>
  </r>
  <r>
    <s v="YOPAL"/>
    <x v="5"/>
    <x v="6"/>
    <n v="85010"/>
    <n v="2557695"/>
    <n v="66208"/>
    <s v="ORDEN DE CAMBIO"/>
    <s v="CASANARE"/>
    <s v="AGUAZUL"/>
    <s v="DISTRICOL AUTOSERVICIO SURTIAL"/>
    <s v="REDEBAN"/>
    <s v="FO-25-1333141"/>
    <d v="2025-08-05T15:16:00"/>
    <d v="2025-08-06T16:11:00"/>
    <m/>
    <s v="ROLLOS"/>
    <s v="ROLLOS"/>
    <s v="AGREGADOR"/>
    <s v="DISTRICOL"/>
    <s v="EJECUTADO_EXITOSO"/>
    <s v="EJECUTADO EXITOSO"/>
    <s v="06/08/2025 / EN COMUNICACIÓN CON LA SEÑORA MARITZA PAEZ AL NUMERO 3203028829, PIDE EL FAVOR SE ENVIEN LOS ROLLOS POR SERVICIO DE TAXI. RECIBIDO OK"/>
    <s v="ENVÍO"/>
    <m/>
    <s v="TIPO II"/>
    <s v="TERRESTRE"/>
    <s v="BERNAL ELAICA EDGAR ALEXIS"/>
    <n v="0"/>
    <n v="35779.500569199998"/>
    <n v="0"/>
    <n v="35779.500569199998"/>
    <m/>
    <m/>
    <m/>
    <m/>
    <m/>
  </r>
  <r>
    <s v="CARTAGENA"/>
    <x v="4"/>
    <x v="5"/>
    <n v="13001"/>
    <n v="2552416"/>
    <n v="77997"/>
    <s v="ORDEN DE CAMBIO"/>
    <s v="BOLIVAR"/>
    <s v="CARTAGENA"/>
    <s v="BARRIO SOCORRO CARTAGENA DE IN"/>
    <s v="REDEBAN"/>
    <s v="FO-25-1328866"/>
    <d v="2025-08-04T17:46:00"/>
    <d v="2025-08-06T16:13:00"/>
    <m/>
    <s v="ROLLOS"/>
    <s v="ROLLOS"/>
    <s v="CB UNO A UNO"/>
    <s v="CB UNO A UNO"/>
    <s v="EJECUTADO_EXITOSO"/>
    <s v="EJECUTADO EXITOSO"/>
    <s v="06/08/2025 / SE ENTREGAN 20 ROLLOS "/>
    <s v="VISITA_TÉCNICA"/>
    <m/>
    <s v="TIPO I"/>
    <s v="TERRESTRE"/>
    <s v="CANEDO HERRERA ALEXANDER"/>
    <n v="1"/>
    <n v="35779.500569199998"/>
    <n v="0"/>
    <n v="35779.500569199998"/>
    <m/>
    <m/>
    <m/>
    <m/>
    <m/>
  </r>
  <r>
    <s v="IBAGUE"/>
    <x v="5"/>
    <x v="6"/>
    <n v="73001"/>
    <n v="2553370"/>
    <n v="45774"/>
    <s v="ORDEN DE CAMBIO"/>
    <s v="TOLIMA"/>
    <s v="IBAGUE"/>
    <s v="DISTRICOL MERK DELFFO"/>
    <s v="REDEBAN"/>
    <s v="FO-25-1330028"/>
    <d v="2025-08-05T08:28:00"/>
    <d v="2025-08-06T16:15:00"/>
    <m/>
    <s v="ROLLOS"/>
    <s v="ROLLOS"/>
    <s v="AGREGADOR"/>
    <s v="DISTRICOL"/>
    <s v="EJECUTADO_EXITOSO"/>
    <s v="EJECUTADO EXITOSO"/>
    <s v="06/08/2025 / SE REALIZA LA ENTREGA DE 10 ROLLOS EN DIRECCIÓN INDICADA"/>
    <s v="VISITA_TÉCNICA"/>
    <m/>
    <s v="TIPO I"/>
    <s v="TERRESTRE"/>
    <s v="GUTIERREZ  CAMILO ANDRES"/>
    <n v="1"/>
    <n v="35779.500569199998"/>
    <n v="0"/>
    <n v="35779.500569199998"/>
    <m/>
    <m/>
    <m/>
    <m/>
    <m/>
  </r>
  <r>
    <s v="YOPAL"/>
    <x v="5"/>
    <x v="6"/>
    <n v="85001"/>
    <n v="2548135"/>
    <n v="76295"/>
    <s v="ORDEN DE CAMBIO"/>
    <s v="CASANARE"/>
    <s v="YOPAL"/>
    <s v="BARRIO LA ESPERANZA YOPAL  4"/>
    <s v="REDEBAN"/>
    <s v="FO-25-1326315"/>
    <d v="2025-08-04T10:49:00"/>
    <d v="2025-08-06T16:19:00"/>
    <m/>
    <s v="ROLLOS"/>
    <s v="ROLLOS"/>
    <s v="CB UNO A UNO"/>
    <s v="CB UNO A UNO"/>
    <s v="EJECUTADO_EXITOSO"/>
    <s v="EJECUTADO EXITOSO"/>
    <s v="06/08/2025 / SE VISITA COMERCIO, SE ENTREGAN 30 ROLLOS OK"/>
    <s v="VISITA_TÉCNICA"/>
    <m/>
    <s v="TIPO I"/>
    <s v="TERRESTRE"/>
    <s v="BERNAL ELAICA EDGAR ALEXIS"/>
    <n v="1"/>
    <n v="35779.500569199998"/>
    <n v="0"/>
    <n v="35779.500569199998"/>
    <m/>
    <m/>
    <m/>
    <m/>
    <m/>
  </r>
  <r>
    <s v="PEREIRA"/>
    <x v="0"/>
    <x v="0"/>
    <n v="66170"/>
    <n v="2552638"/>
    <n v="79298"/>
    <s v="ORDEN DE CAMBIO"/>
    <s v="RISARALDA"/>
    <s v="DOSQUEBRADAS"/>
    <s v="BARRIO LA CAPILLA DOSQUEBRADAS"/>
    <s v="REDEBAN"/>
    <s v="FO-25-1329206"/>
    <d v="2025-08-05T08:00:00"/>
    <d v="2025-08-06T16:23:00"/>
    <m/>
    <s v="ROLLOS"/>
    <s v="ROLLOS"/>
    <s v="CB UNO A UNO"/>
    <s v="CB UNO A UNO"/>
    <s v="EJECUTADO_EXITOSO"/>
    <s v="EJECUTADO EXITOSO"/>
    <s v="06/08/2025 / SE VISITA COMERCIO SE REALIZA ENTREGA DE 20 ROLLOS DE PAPEL PARA DATÁFONO "/>
    <s v="VISITA_TÉCNICA"/>
    <m/>
    <s v="TIPO I"/>
    <s v="TERRESTRE"/>
    <s v="LOAIZA LOPEZ JHON FREDDY"/>
    <n v="1"/>
    <n v="35779.500569199998"/>
    <n v="0"/>
    <n v="35779.500569199998"/>
    <m/>
    <m/>
    <m/>
    <m/>
    <m/>
  </r>
  <r>
    <s v="BUCARAMANGA"/>
    <x v="2"/>
    <x v="2"/>
    <n v="68307"/>
    <n v="2563461"/>
    <n v="79088"/>
    <s v="ORDEN DE CAMBIO"/>
    <s v="SANTANDER"/>
    <s v="GIRON"/>
    <s v="BARRIO GIRALUZ GIRON"/>
    <s v="REDEBAN"/>
    <s v="FO-25-1339201"/>
    <d v="2025-08-06T13:20:00"/>
    <d v="2025-08-06T16:26:00"/>
    <m/>
    <s v="ROLLOS"/>
    <s v="ROLLOS"/>
    <s v="CB UNO A UNO"/>
    <s v="CB UNO A UNO"/>
    <s v="EJECUTADO_EXITOSO"/>
    <s v="EJECUTADO EXITOSO"/>
    <s v="06/08/2025 / SE REALIZA VISITA A COMERCIO Y SE ENTREGAN 10 ROLLOS CON VISITA NO SE MANIPULA EQUIPOS "/>
    <s v="VISITA_TÉCNICA"/>
    <m/>
    <s v="TIPO I"/>
    <s v="TERRESTRE"/>
    <s v="SANTOS GONZALEZ JOHAN FABIAN"/>
    <n v="1"/>
    <n v="35779.500569199998"/>
    <n v="0"/>
    <n v="35779.500569199998"/>
    <m/>
    <m/>
    <m/>
    <m/>
    <m/>
  </r>
  <r>
    <s v="PEREIRA"/>
    <x v="0"/>
    <x v="0"/>
    <n v="66170"/>
    <n v="2561688"/>
    <n v="80008"/>
    <s v="ORDEN DE CAMBIO"/>
    <s v="RISARALDA"/>
    <s v="DOSQUEBRADAS"/>
    <s v="BARRIO CAMPESTRE C DOSQUEBRADAS"/>
    <s v="REDEBAN"/>
    <s v="FO-25-1336632"/>
    <d v="2025-08-06T10:31:00"/>
    <d v="2025-08-06T16:29:00"/>
    <m/>
    <s v="ROLLOS"/>
    <s v="ROLLOS"/>
    <s v="CB UNO A UNO"/>
    <s v="CB UNO A UNO"/>
    <s v="EJECUTADO_EXITOSO"/>
    <s v="EJECUTADO EXITOSO"/>
    <s v="06/08/2025 / SE VISITA COMERCIO SE REALIZA ENTREGA DE 20 ROLLOS DE PAPEL PARA DATÁFONO "/>
    <s v="VISITA_TÉCNICA"/>
    <m/>
    <s v="TIPO I"/>
    <s v="TERRESTRE"/>
    <s v="LOAIZA LOPEZ JHON FREDDY"/>
    <n v="1"/>
    <n v="35779.500569199998"/>
    <n v="0"/>
    <n v="35779.500569199998"/>
    <m/>
    <m/>
    <m/>
    <m/>
    <m/>
  </r>
  <r>
    <s v="CUCUTA"/>
    <x v="2"/>
    <x v="2"/>
    <n v="54660"/>
    <n v="2561570"/>
    <n v="78196"/>
    <s v="ORDEN DE CAMBIO"/>
    <s v="NORTE DE SANTANDER"/>
    <s v="SALAZAR"/>
    <s v="BARRIO PUENTE FORTUL SALZAR"/>
    <s v="REDEBAN"/>
    <s v="FO-25-1336508"/>
    <d v="2025-08-06T10:15:00"/>
    <d v="2025-08-06T16:30:00"/>
    <m/>
    <s v="ROLLOS"/>
    <s v="ROLLOS"/>
    <s v="CB UNO A UNO"/>
    <s v="CB UNO A UNO"/>
    <s v="EJECUTADO_EXITOSO"/>
    <s v="EJECUTADO EXITOSO"/>
    <s v="06/08/2025 / SE REALIZA ENVÍO DE 20 ROLLOS RBM OK "/>
    <s v="ENVÍO"/>
    <m/>
    <s v="TIPO II"/>
    <s v="TERRESTRE"/>
    <s v="DURAN ACOSTA FRANK YONNY"/>
    <n v="0"/>
    <n v="35779.500569199998"/>
    <n v="0"/>
    <n v="35779.500569199998"/>
    <m/>
    <m/>
    <m/>
    <m/>
    <m/>
  </r>
  <r>
    <s v="BARRANQUILLA"/>
    <x v="4"/>
    <x v="5"/>
    <n v="8001"/>
    <n v="2557982"/>
    <n v="52876"/>
    <s v="ORDEN DE CAMBIO"/>
    <s v="ATLANTICO"/>
    <s v="BARRANQUILLA"/>
    <s v="BARRIO CENTRO BARRANQUILLA 30"/>
    <s v="REDEBAN"/>
    <s v="FO-25-1333547"/>
    <d v="2025-08-05T15:42:00"/>
    <d v="2025-08-06T16:40:00"/>
    <m/>
    <s v="ROLLOS"/>
    <s v="ROLLOS"/>
    <s v="CB UNO A UNO"/>
    <s v="CB UNO A UNO"/>
    <s v="EJECUTADO_EXITOSO"/>
    <s v="EJECUTADO EXITOSO"/>
    <s v="06/08/2025 / SE REALIZA VISITA TÉCNICA PARA LA ENTREGA DE ROLLOS DE REDEBAN 20"/>
    <s v="VISITA_TÉCNICA"/>
    <m/>
    <s v="TIPO I"/>
    <s v="TERRESTRE"/>
    <s v="MEZA MARTINEZ LUIS MATEO"/>
    <n v="1"/>
    <n v="35779.500569199998"/>
    <n v="0"/>
    <n v="35779.500569199998"/>
    <m/>
    <m/>
    <m/>
    <m/>
    <m/>
  </r>
  <r>
    <s v="CUCUTA"/>
    <x v="2"/>
    <x v="2"/>
    <n v="54874"/>
    <n v="2558500"/>
    <n v="78970"/>
    <s v="ORDEN DE CAMBIO"/>
    <s v="NORTE DE SANTANDER"/>
    <s v="VILLA DEL ROSARIO"/>
    <s v="BARRIO GRAMALOTE VILLA DEL ROS"/>
    <s v="REDEBAN"/>
    <s v="FO-25-1334655"/>
    <d v="2025-08-05T16:13:00"/>
    <d v="2025-08-06T16:43:00"/>
    <m/>
    <s v="ROLLOS"/>
    <s v="ROLLOS"/>
    <s v="CB UNO A UNO"/>
    <s v="CB UNO A UNO"/>
    <s v="EJECUTADO_EXITOSO"/>
    <s v="EJECUTADO EXITOSO"/>
    <s v="06/08/2025 / SE REALIZA ENTREGA DE 10 ROLLOS"/>
    <s v="VISITA_TÉCNICA"/>
    <m/>
    <s v="TIPO I"/>
    <s v="TERRESTRE"/>
    <s v="NARANJO AFANADOR RUBEN JESUS"/>
    <n v="1"/>
    <n v="35779.500569199998"/>
    <n v="0"/>
    <n v="35779.500569199998"/>
    <m/>
    <m/>
    <m/>
    <m/>
    <m/>
  </r>
  <r>
    <s v="BARRANQUILLA"/>
    <x v="4"/>
    <x v="5"/>
    <n v="8001"/>
    <n v="2558426"/>
    <n v="78785"/>
    <s v="ORDEN DE CAMBIO"/>
    <s v="ATLANTICO"/>
    <s v="BARRANQUILLA"/>
    <s v="BARRIO CENTRO BARRANQUILLA 55"/>
    <s v="REDEBAN"/>
    <s v="FO-25-1333603"/>
    <d v="2025-08-05T16:10:00"/>
    <d v="2025-08-06T16:46:00"/>
    <m/>
    <s v="ROLLOS"/>
    <s v="ROLLOS"/>
    <s v="CB UNO A UNO"/>
    <s v="CB UNO A UNO"/>
    <s v="EJECUTADO_EXITOSO"/>
    <s v="EJECUTADO EXITOSO"/>
    <s v="06/08/2025 / SÉ REALIZA VISITA TÉCNICA PARA LA ENTREGA DE ROLLOS DE REDEBAN 20"/>
    <s v="VISITA_TÉCNICA"/>
    <m/>
    <s v="TIPO I"/>
    <s v="TERRESTRE"/>
    <s v="MEZA MARTINEZ LUIS MATEO"/>
    <n v="1"/>
    <n v="35779.500569199998"/>
    <n v="0"/>
    <n v="35779.500569199998"/>
    <m/>
    <m/>
    <m/>
    <m/>
    <m/>
  </r>
  <r>
    <s v="IBAGUE"/>
    <x v="5"/>
    <x v="6"/>
    <n v="73001"/>
    <n v="2558085"/>
    <n v="46773"/>
    <s v="ORDEN DE CAMBIO"/>
    <s v="TOLIMA"/>
    <s v="IBAGUE"/>
    <s v="PTM IBAGUE INTERPLAY"/>
    <s v="REDEBAN"/>
    <s v="FO-25-1333539"/>
    <d v="2025-08-05T15:47:00"/>
    <d v="2025-08-06T16:48:00"/>
    <m/>
    <s v="ROLLOS"/>
    <s v="ROLLOS"/>
    <s v="AGREGADOR"/>
    <s v="COMCARD - PTM"/>
    <s v="EJECUTADO_EXITOSO"/>
    <s v="EJECUTADO EXITOSO"/>
    <s v="06/08/2025 / SE REALIZA LA ENTREGA DE 40 ROLLOS EN DIRECCIÓN INDICADA "/>
    <s v="VISITA_TÉCNICA"/>
    <m/>
    <s v="TIPO I"/>
    <s v="TERRESTRE"/>
    <s v="GUTIERREZ  CAMILO ANDRES"/>
    <n v="1"/>
    <n v="35779.500569199998"/>
    <n v="0"/>
    <n v="35779.500569199998"/>
    <m/>
    <m/>
    <m/>
    <m/>
    <m/>
  </r>
  <r>
    <s v="SINCELEJO"/>
    <x v="4"/>
    <x v="5"/>
    <n v="70717"/>
    <n v="2531358"/>
    <n v="44218"/>
    <s v="ORDEN DE CAMBIO"/>
    <s v="SUCRE"/>
    <s v="SAN PEDRO"/>
    <s v="DISTRICOL TIENDA P Y M"/>
    <s v="REDEBAN"/>
    <s v="FO-25-1309845"/>
    <d v="2025-07-31T08:57:00"/>
    <d v="2025-08-06T16:49:00"/>
    <m/>
    <s v="ROLLOS"/>
    <s v="ROLLOS"/>
    <s v="AGREGADOR"/>
    <s v="DISTRICOL"/>
    <s v="EJECUTADO_EXITOSO"/>
    <s v="EJECUTADO EXITOSO"/>
    <s v="06/08/2025 / SE REALIZA ENVÍO POR ENCOMIENDA INCORMAL, SE COMUNICA CON EL SEÑOR CARMELO 3126894751INDICS RECIBIR LOS ROLLOS SIN NOVEDAD."/>
    <s v="ENVÍO"/>
    <m/>
    <s v="TIPO II"/>
    <s v="TERRESTRE"/>
    <s v="SANTOS GUZMAN CHRISTIAN FELIPE"/>
    <n v="0"/>
    <n v="35779.500569199998"/>
    <n v="0"/>
    <n v="35779.500569199998"/>
    <m/>
    <m/>
    <m/>
    <m/>
    <m/>
  </r>
  <r>
    <s v="MONTERIA"/>
    <x v="4"/>
    <x v="5"/>
    <n v="23300"/>
    <n v="2555028"/>
    <n v="79697"/>
    <s v="ORDEN DE CAMBIO"/>
    <s v="CORDOBA"/>
    <s v="COTORRA"/>
    <s v="PTM COTORRA PAGA FACIL"/>
    <s v="REDEBAN"/>
    <s v="FO-25-1330653"/>
    <d v="2025-08-05T10:14:00"/>
    <d v="2025-08-06T16:53:00"/>
    <m/>
    <s v="ROLLOS"/>
    <s v="ROLLOS"/>
    <s v="AGREGADOR"/>
    <s v="COMCARD - PTM"/>
    <s v="EJECUTADO_EXITOSO"/>
    <s v="EJECUTADO EXITOSO"/>
    <s v="06/08/2025 / SE REALIZA ENTREGA DE 20 ROLLOS EN EL PUNTO SIN NOVEDAD, EN LA ENTREGA NO SE INTERVIENE EQUIPOS"/>
    <s v="VISITA_TÉCNICA"/>
    <m/>
    <s v="TIPO II"/>
    <s v="TERRESTRE"/>
    <s v="GONZALEZ FERRER JESUS ALEXANDER"/>
    <n v="1"/>
    <n v="67654.12000000001"/>
    <n v="0"/>
    <n v="67654.12000000001"/>
    <m/>
    <m/>
    <m/>
    <m/>
    <m/>
  </r>
  <r>
    <s v="CALI"/>
    <x v="0"/>
    <x v="3"/>
    <n v="76001"/>
    <n v="2561625"/>
    <n v="70126"/>
    <s v="ORDEN DE CAMBIO"/>
    <s v="VALLE DEL CAUCA"/>
    <s v="CALI"/>
    <s v="PTM CALI MINI MARKET EL PARAIS"/>
    <s v="REDEBAN"/>
    <s v="FO-25-1336511"/>
    <d v="2025-08-06T10:13:00"/>
    <d v="2025-08-06T16:57:00"/>
    <m/>
    <s v="ROLLOS"/>
    <s v="ROLLOS"/>
    <s v="AGREGADOR"/>
    <s v="COMCARD - PTM"/>
    <s v="EJECUTADO_EXITOSO"/>
    <s v="EJECUTADO EXITOSO"/>
    <s v="06/08/2025 / SE REALIZA ENTREGA DE 40 ROLLOS CON VISITA, NO SE INTERVIENE EQUIPOS "/>
    <s v="VISITA_TÉCNICA"/>
    <m/>
    <s v="TIPO I"/>
    <s v="TERRESTRE"/>
    <s v="HERRERA MONAR GEOVANNY"/>
    <n v="1"/>
    <n v="35779.500569199998"/>
    <n v="0"/>
    <n v="35779.500569199998"/>
    <m/>
    <m/>
    <m/>
    <m/>
    <m/>
  </r>
  <r>
    <s v="TUNJA"/>
    <x v="2"/>
    <x v="2"/>
    <n v="15814"/>
    <n v="2560551"/>
    <n v="78817"/>
    <s v="ORDEN DE CAMBIO"/>
    <s v="BOYACA"/>
    <s v="TOCA"/>
    <s v="BARRIO CENTRO TOCA 3"/>
    <s v="REDEBAN"/>
    <s v="FO-25-1336134"/>
    <d v="2025-08-06T09:01:00"/>
    <d v="2025-08-06T17:21:00"/>
    <m/>
    <s v="ROLLOS"/>
    <s v="ROLLOS"/>
    <s v="CB UNO A UNO"/>
    <s v="CB UNO A UNO"/>
    <s v="EJECUTADO_EXITOSO"/>
    <s v="EJECUTADO EXITOSO"/>
    <s v="06/08/2025 / SE REALIZA ENTREGA EN SITIO DE 10 ROLLOS REDEBAN RECIBE PAPELERIA YIMMY FERNEY GUIO "/>
    <s v="VISITA_TÉCNICA"/>
    <m/>
    <s v="TIPO II"/>
    <s v="TERRESTRE"/>
    <s v="ALVARADO MORENO CRISTHIAN"/>
    <n v="1"/>
    <n v="67654.12000000001"/>
    <n v="0"/>
    <n v="67654.12000000001"/>
    <m/>
    <m/>
    <m/>
    <m/>
    <m/>
  </r>
  <r>
    <s v="BOGOTA"/>
    <x v="3"/>
    <x v="4"/>
    <n v="11001"/>
    <n v="2563239"/>
    <n v="69137"/>
    <s v="ORDEN DE CAMBIO"/>
    <s v="CUNDINAMARCA"/>
    <s v="BOGOTA"/>
    <s v="PTM BOGOTA ALDALAMI DISTRIBUI"/>
    <s v="REDEBAN"/>
    <s v="FO-25-1339099"/>
    <d v="2025-08-06T12:41:00"/>
    <d v="2025-08-06T17:23:00"/>
    <m/>
    <s v="ROLLOS"/>
    <s v="ROLLOS"/>
    <s v="AGREGADOR"/>
    <s v="COMCARD - PTM"/>
    <s v="EJECUTADO_EXITOSO"/>
    <s v="EJECUTADO EXITOSO"/>
    <s v="06/08/2025 / SE DEJAN 70 ROLLOS "/>
    <s v="VISITA_TÉCNICA"/>
    <m/>
    <s v="TIPO I"/>
    <s v="TERRESTRE"/>
    <s v="INFANTE SIERRA MANUEL FERNANDO"/>
    <n v="1"/>
    <n v="35779.500569199998"/>
    <n v="0"/>
    <n v="35779.500569199998"/>
    <m/>
    <m/>
    <m/>
    <m/>
    <m/>
  </r>
  <r>
    <s v="BARRANQUILLA"/>
    <x v="4"/>
    <x v="5"/>
    <n v="8001"/>
    <n v="2539301"/>
    <n v="79039"/>
    <s v="ORDEN DE CAMBIO"/>
    <s v="ATLANTICO"/>
    <s v="BARRANQUILLA"/>
    <s v="BARRIO CENTRO BARRANQUILLA 56"/>
    <s v="REDEBAN"/>
    <s v="FO-25-1326444"/>
    <d v="2025-08-01T10:50:00"/>
    <d v="2025-08-06T17:26:00"/>
    <m/>
    <s v="ROLLOS"/>
    <s v="ROLLOS"/>
    <s v="CB UNO A UNO"/>
    <s v="CB UNO A UNO"/>
    <s v="EJECUTADO_EXITOSO"/>
    <s v="EJECUTADO EXITOSO"/>
    <s v="06/08/2025 / SE REALIZA VISITA TÉCNICA PARA LA ENTREGA DE ROLLOS DE REDEBAN 30"/>
    <s v="VISITA_TÉCNICA"/>
    <m/>
    <s v="TIPO I"/>
    <s v="TERRESTRE"/>
    <s v="MEZA MARTINEZ LUIS MATEO"/>
    <n v="1"/>
    <n v="35779.500569199998"/>
    <n v="0"/>
    <n v="35779.500569199998"/>
    <m/>
    <m/>
    <m/>
    <m/>
    <m/>
  </r>
  <r>
    <s v="CUCUTA"/>
    <x v="2"/>
    <x v="2"/>
    <n v="54001"/>
    <n v="2559161"/>
    <n v="77449"/>
    <s v="ORDEN DE CAMBIO"/>
    <s v="NORTE DE SANTANDER"/>
    <s v="CUCUTA"/>
    <s v="BARRIO CHAPINERO CUCUTA 12"/>
    <s v="REDEBAN"/>
    <s v="FO-25-1334601"/>
    <d v="2025-08-06T08:00:00"/>
    <d v="2025-08-07T09:43:00"/>
    <m/>
    <s v="ROLLOS"/>
    <s v="ROLLOS"/>
    <s v="CB UNO A UNO"/>
    <s v="CB UNO A UNO"/>
    <s v="EJECUTADO_EXITOSO"/>
    <s v="EJECUTADO EXITOSO"/>
    <s v="06/08/2025 / SE REALIZA ENTREGA DE 30 ROLLOS RBM OK "/>
    <s v="VISITA_TÉCNICA"/>
    <m/>
    <s v="TIPO I"/>
    <s v="TERRESTRE"/>
    <s v="DURAN ACOSTA FRANK YONNY"/>
    <n v="1"/>
    <n v="35779.500569199998"/>
    <n v="0"/>
    <n v="35779.500569199998"/>
    <m/>
    <m/>
    <m/>
    <m/>
    <m/>
  </r>
  <r>
    <s v="BOGOTA"/>
    <x v="3"/>
    <x v="4"/>
    <n v="25754"/>
    <n v="2559954"/>
    <n v="61196"/>
    <s v="ORDEN DE CAMBIO"/>
    <s v="CUNDINAMARCA"/>
    <s v="SOACHA"/>
    <s v="BARRIO HOGARES SOACHA 5"/>
    <s v="REDEBAN"/>
    <s v="FO-25-1334586"/>
    <d v="2025-08-06T08:00:00"/>
    <d v="2025-08-07T09:46:00"/>
    <m/>
    <s v="ROLLOS"/>
    <s v="ROLLOS"/>
    <s v="CB UNO A UNO"/>
    <s v="CB UNO A UNO"/>
    <s v="EJECUTADO_EXITOSO"/>
    <s v="EJECUTADO EXITOSO"/>
    <s v="06/08/2025 / DURANTE LA VISITA TECNICA SE REALIZA ENTREGA DE ROLLOS PARA DATÁFONO NO SE MANIPULAN EQUIPOS SIN NOVEDAD EN ENTREGA"/>
    <s v="VISITA_TÉCNICA"/>
    <m/>
    <s v="TIPO I"/>
    <s v="TERRESTRE"/>
    <s v="GALEANO SORIANO JUAN DAVID"/>
    <n v="1"/>
    <n v="35779.500569199998"/>
    <n v="0"/>
    <n v="35779.500569199998"/>
    <m/>
    <m/>
    <m/>
    <m/>
    <m/>
  </r>
  <r>
    <s v="NEIVA"/>
    <x v="5"/>
    <x v="6"/>
    <n v="41306"/>
    <n v="2551928"/>
    <n v="78953"/>
    <s v="ORDEN DE CAMBIO"/>
    <s v="HUILA"/>
    <s v="GIGANTE"/>
    <s v="BARRIO KM 1 VIA A NEIVA VEREDA"/>
    <s v="REDEBAN"/>
    <s v="FO-25-1328533"/>
    <d v="2025-08-04T16:56:00"/>
    <d v="2025-08-07T09:50:00"/>
    <m/>
    <s v="ROLLOS"/>
    <s v="ROLLOS"/>
    <s v="CB UNO A UNO"/>
    <s v="CB UNO A UNO"/>
    <s v="EJECUTADO_CANCELADO"/>
    <s v="DIRECCION ERRADA"/>
    <s v="06/08/2025 / SE LLEGA AL PUNTO NO SE EVIDENCIA CORRESPONSAL, SE PREGUNTA A SEÑORA EN EL PUNTO INDICANDO QUE FUE TRASLADADO FRENTE AL SUPERMERCADO ARA ÁREA URBANA DE GIGANTE, SE CANCELA ENTREGA DE ROLLOS "/>
    <s v="VISITA_TÉCNICA"/>
    <m/>
    <s v="TIPO II"/>
    <s v="TERRESTRE"/>
    <s v="ANDRADE HERNANDEZ JUAN CARLOS"/>
    <n v="1"/>
    <n v="67654.12000000001"/>
    <n v="0"/>
    <n v="67654.12000000001"/>
    <m/>
    <m/>
    <m/>
    <m/>
    <m/>
  </r>
  <r>
    <s v="MONTERIA"/>
    <x v="4"/>
    <x v="5"/>
    <n v="23001"/>
    <n v="2547297"/>
    <n v="78543"/>
    <s v="ORDEN DE CAMBIO"/>
    <s v="CORDOBA"/>
    <s v="MONTERIA"/>
    <s v="BARRIO CENTRO MONTERIA  29"/>
    <s v="REDEBAN"/>
    <s v="FO-25-1326340"/>
    <d v="2025-08-04T10:08:00"/>
    <d v="2025-08-07T09:56:00"/>
    <m/>
    <s v="ROLLOS"/>
    <s v="ROLLOS"/>
    <s v="CB UNO A UNO"/>
    <s v="CB UNO A UNO"/>
    <s v="EJECUTADO_EXITOSO"/>
    <s v="EJECUTADO EXITOSO"/>
    <s v="06/08/2025 / SE REALIZA ENTREGA DE 20 ROLLOS PARA DATAFONO, NO SE INTERVIENE TERMINAL Y LA ENTREGA SE REALIZA SIN NOVEDAD."/>
    <s v="VISITA_TÉCNICA"/>
    <m/>
    <s v="TIPO I"/>
    <s v="TERRESTRE"/>
    <s v="CASSIANI PEREZ RAUL RAMIRO"/>
    <n v="1"/>
    <n v="35779.500569199998"/>
    <n v="0"/>
    <n v="35779.500569199998"/>
    <m/>
    <m/>
    <m/>
    <m/>
    <m/>
  </r>
  <r>
    <s v="NEIVA"/>
    <x v="5"/>
    <x v="6"/>
    <n v="18001"/>
    <n v="2529986"/>
    <n v="79385"/>
    <s v="ORDEN DE CAMBIO"/>
    <s v="CAQUETA"/>
    <s v="FLORENCIA"/>
    <s v="BARRIO CENTRO FLORENCIA 37"/>
    <s v="REDEBAN"/>
    <s v="FO-25-1314710"/>
    <d v="2025-07-31T08:00:00"/>
    <d v="2025-08-07T10:10:00"/>
    <m/>
    <s v="ROLLOS"/>
    <s v="ROLLOS"/>
    <s v="CB UNO A UNO"/>
    <s v="CB UNO A UNO"/>
    <s v="EJECUTADO_EXITOSO"/>
    <s v="EJECUTADO EXITOSO"/>
    <s v="05/08/2025 / SE REALIZA ENTREGA DE 10 ROLLOS RBM EN SITIO, ENTREGA EXITOSA / 01/08/2025 31-07-2025 SE ESCALA A LA RED// 31-07 LA RED AUTORIZA LA ENTREGA DE 10 ROLLOS"/>
    <s v="VISITA_TÉCNICA"/>
    <m/>
    <s v="TIPO IV"/>
    <s v="TERRESTRE"/>
    <s v="BERMUDEZ SANCHEZ JOSE NEYBER"/>
    <n v="1"/>
    <n v="35779.500569199998"/>
    <n v="0"/>
    <n v="35779.500569199998"/>
    <m/>
    <m/>
    <m/>
    <m/>
    <m/>
  </r>
  <r>
    <s v="BUCARAMANGA"/>
    <x v="2"/>
    <x v="2"/>
    <n v="68820"/>
    <n v="2548909"/>
    <n v="47986"/>
    <s v="ORDEN DE CAMBIO"/>
    <s v="SANTANDER"/>
    <s v="TONA"/>
    <s v="DISTRICOL EL PUNTO ECONOMICO B"/>
    <s v="REDEBAN"/>
    <s v="FO-25-1326291"/>
    <d v="2025-08-04T11:46:00"/>
    <d v="2025-08-07T11:11:00"/>
    <m/>
    <s v="ROLLOS"/>
    <s v="ROLLOS"/>
    <s v="AGREGADOR"/>
    <s v="DISTRICOL"/>
    <s v="EJECUTADO_EXITOSO"/>
    <s v="EJECUTADO EXITOSO"/>
    <s v="07/08/2025 / EN COMUNICACIÓN CON LA ADMINISTRADORA NIDIA JAIMES AL CELULAR 3162418247, INFORMA QUE SE LE ENVÍEN LOS ROLLOS POR LUSITANIA, SE ENVÍAN 10 ROLLOS A BERLÍN TONA. A ESPERA QUE RECLAMÉ LOS ROLLOS PARA CERRAR LA ORDEN."/>
    <s v="ENVÍO"/>
    <m/>
    <s v="TIPO II"/>
    <s v="TERRESTRE"/>
    <s v="MARTINEZ FLOREZ DONIS ALBERTO"/>
    <n v="0"/>
    <n v="35779.500569199998"/>
    <n v="0"/>
    <n v="35779.500569199998"/>
    <m/>
    <m/>
    <m/>
    <m/>
    <m/>
  </r>
  <r>
    <s v="PASTO"/>
    <x v="0"/>
    <x v="3"/>
    <n v="86568"/>
    <n v="2524380"/>
    <n v="57321"/>
    <s v="ORDEN DE CAMBIO"/>
    <s v="PUTUMAYO"/>
    <s v="PUERTO ASIS"/>
    <s v="BARRIO VDA LA CARMELITA PUERTO"/>
    <s v="REDEBAN"/>
    <s v="FO-25-1305694"/>
    <d v="2025-07-30T08:19:00"/>
    <d v="2025-08-07T12:03:00"/>
    <m/>
    <s v="ROLLOS"/>
    <s v="ROLLOS"/>
    <s v="CB UNO A UNO"/>
    <s v="CB UNO A UNO"/>
    <s v="EJECUTADO_EXITOSO"/>
    <s v="EJECUTADO EXITOSO"/>
    <s v="07/08/2025 / SE CONFIRMA ENTREGA EXITOSA POR PARTE DE LA TRANSPORTADORA DE 10 ROLLOS CON GUIA: 2185553695 SERVIENTREGA_x000a__x000a_ / 05/08/2025 SE COMUNICA CON CB EL CUAL INDICA QUE IRA HOY A AVERIGUAR A LA OFICINA SI ESTAN LOS ROLLOS ALLA. PENDIENTE CONFIRMACION"/>
    <s v="ENVÍO"/>
    <m/>
    <s v="TIPO IV"/>
    <s v="TERRESTRE"/>
    <m/>
    <n v="0"/>
    <n v="35779.500569199998"/>
    <n v="0"/>
    <n v="35779.500569199998"/>
    <m/>
    <m/>
    <m/>
    <m/>
    <m/>
  </r>
  <r>
    <s v="PASTO"/>
    <x v="0"/>
    <x v="3"/>
    <n v="52835"/>
    <n v="2516106"/>
    <n v="41079"/>
    <s v="ORDEN DE CAMBIO"/>
    <s v="NARIÑO"/>
    <s v="SAN ANDRES DE TUMACO"/>
    <s v="DISTRICOL DROGUERIA EL CORAL"/>
    <s v="REDEBAN"/>
    <s v="FO-25-1304381"/>
    <d v="2025-07-28T16:27:00"/>
    <d v="2025-08-07T12:04:00"/>
    <m/>
    <s v="ROLLOS"/>
    <s v="ROLLOS"/>
    <s v="AGREGADOR"/>
    <s v="DISTRICOL"/>
    <s v="EJECUTADO_EXITOSO"/>
    <s v="EJECUTADO EXITOSO"/>
    <s v="31/07/2025 / SE REALIZA ENVÍO DE 50 ROLLOS A OFICINA PRINCIPAL DE INTER RAPIDÍSIMO EN LLORENTE. SE ENVÍA GUÍA AL CLIENTE PARA RECLAMAR PAQUETE. ENVÍO EXITOSO / 01/08/2025 ENVIÓ EN PROCESO, EN ZONA DE DISTRIBUCIÓN, USUARIO INDICA QUE AUN NO LE LLEGA | 04/08/2025 EN COMUNICACION CON CB INDICA QUE AUN NO LE LLEGAN"/>
    <s v="ENVÍO"/>
    <m/>
    <s v="TIPO IV"/>
    <s v="TERRESTRE"/>
    <s v="CASTILLO HERRERA ALEX RICARDO"/>
    <n v="0"/>
    <n v="35779.500569199998"/>
    <n v="0"/>
    <n v="35779.500569199998"/>
    <m/>
    <m/>
    <m/>
    <m/>
    <m/>
  </r>
  <r>
    <s v="VILLAVICENCIO"/>
    <x v="5"/>
    <x v="6"/>
    <n v="95001"/>
    <n v="2523338"/>
    <n v="70956"/>
    <s v="ORDEN DE CAMBIO"/>
    <s v="GUAVIARE"/>
    <s v="SAN JOSE DEL GUAVIARE"/>
    <s v="BARRIO LA ESPERANZA SAN JOSE D"/>
    <s v="REDEBAN"/>
    <s v="FO-25-1304356"/>
    <d v="2025-07-29T16:49:00"/>
    <d v="2025-08-07T12:08:00"/>
    <m/>
    <s v="ROLLOS"/>
    <s v="ROLLOS"/>
    <s v="CB UNO A UNO"/>
    <s v="CB UNO A UNO"/>
    <s v="EJECUTADO_EXITOSO"/>
    <s v="EJECUTADO EXITOSO"/>
    <s v="07/08/2025 / SE CONFIRMA ENTREGA EXITOSA POR PARTE DE LA TRANSPORTADORA DE 10 ROLLOS CON GUIA: 2235595925 SERVIENTREGA_x000a_ / 31/07/2025 SE LE ESCRIBE AL CB POR MEDIO DE WSAP PARA CONFIRMACION DE RECEPCION DE ROLLOS, QUEDAMOS A LA ESPERA DE RESPUESTA** USUARIO INDICA QUE AUN NO LE HAN LLEGADO LOS ROLLOS | 05/08/2025 EN COMUNICACION CON CB VIA WSAP INDICA QUE AUN NO LE HA LLEGADO LOS ROLLOS"/>
    <s v="ENVÍO"/>
    <m/>
    <s v="TIPO IV"/>
    <s v="TERRESTRE"/>
    <m/>
    <n v="0"/>
    <n v="35779.500569199998"/>
    <n v="0"/>
    <n v="35779.500569199998"/>
    <m/>
    <m/>
    <m/>
    <m/>
    <m/>
  </r>
  <r>
    <s v="PASTO"/>
    <x v="0"/>
    <x v="3"/>
    <n v="52435"/>
    <n v="2520603"/>
    <n v="74375"/>
    <s v="ORDEN DE CAMBIO"/>
    <s v="NARIÑO"/>
    <s v="MALLAMA"/>
    <s v="DISTRICOL MULTISERV SAN MIGUEL"/>
    <s v="REDEBAN"/>
    <s v="FO-25-1302871"/>
    <d v="2025-07-29T11:35:00"/>
    <d v="2025-08-07T12:12:00"/>
    <m/>
    <s v="ROLLOS"/>
    <s v="ROLLOS"/>
    <s v="AGREGADOR"/>
    <s v="DISTRICOL"/>
    <s v="EJECUTADO_EXITOSO"/>
    <s v="EJECUTADO EXITOSO"/>
    <s v="31/07/2025 / SE REALIZA ENVÍO DE 10 ROLLOS A OFICINA PRINCIPAL DE INTER RAPIDÍSIMO EN RICAURTE. SE ENVÍA GUÍA AL CLIENTE PARA RECLAMAR PAQUETE / 05/08/2025 ENVIO SE ENCUENTRA VIAJANDO A ZONA, SE INTENTA COMUNICACION CON CB SIN EXITO | 05/08/2025 ENVIO NADA QUE LLEGA SE AGREGA INCUMPLIMIENTO"/>
    <s v="ENVÍO"/>
    <m/>
    <s v="TIPO III"/>
    <s v="TERRESTRE"/>
    <s v="CASTILLO HERRERA ALEX RICARDO"/>
    <n v="0"/>
    <n v="35779.500569199998"/>
    <n v="0"/>
    <n v="35779.500569199998"/>
    <m/>
    <m/>
    <m/>
    <m/>
    <m/>
  </r>
  <r>
    <s v="MONTERIA"/>
    <x v="4"/>
    <x v="5"/>
    <n v="5250"/>
    <n v="2506182"/>
    <n v="72553"/>
    <s v="ORDEN DE CAMBIO"/>
    <s v="ANTIOQUIA"/>
    <s v="EL BAGRE"/>
    <s v="BIJAO EL BAGRE 4"/>
    <s v="REDEBAN"/>
    <s v="FO-25-1286914"/>
    <d v="2025-07-25T15:42:00"/>
    <d v="2025-08-07T12:15:00"/>
    <m/>
    <s v="ROLLOS"/>
    <s v="ROLLOS"/>
    <s v="CB UNO A UNO"/>
    <s v="CB UNO A UNO"/>
    <s v="EJECUTADO_EXITOSO"/>
    <s v="EJECUTADO EXITOSO"/>
    <s v="07/08/2025 / SE CONFIRMA ENTREGA EXITOSA POR PARTE DE LA TRANSPORTADORA DE 40 ROLLOS CON GUIA: 2265100341 SERVIENTREGA_x000a_ / 31/07/2025 SE LE ESCRIBE AL CB POR MEDIO DE WSAP PARA CONFIRMACIÓN DE RECEPCIÓN DE ROLLOS, QUEDAMOS A LA ESPERA DE RESPUESTA | 01/08/2025 USUARIO INDICA QUE AUN NO LE LLEGAN LOS ROLLOS, EN VALIDACION CON SERVIENTREGA INDICAN QUE HAY PROBLEMAS DE ORDEN PUBLICO EN CAUCASIA POR LO CUAL HAY RETRASO EN LOS ENVÍOS"/>
    <s v="ENVÍO"/>
    <m/>
    <s v="TIPO IV"/>
    <s v="TERRESTRE"/>
    <m/>
    <n v="0"/>
    <n v="35779.500569199998"/>
    <n v="0"/>
    <n v="35779.500569199998"/>
    <m/>
    <m/>
    <m/>
    <m/>
    <m/>
  </r>
  <r>
    <s v="CARTAGENA"/>
    <x v="4"/>
    <x v="5"/>
    <n v="13667"/>
    <n v="2495287"/>
    <n v="11903"/>
    <s v="ORDEN DE CAMBIO"/>
    <s v="BOLIVAR"/>
    <s v="SAN MARTIN DE LOBA"/>
    <s v="SAN MARTIN DE LOBA"/>
    <s v="REDEBAN"/>
    <s v="FO-25-1277619"/>
    <d v="2025-07-24T08:00:00"/>
    <d v="2025-08-07T12:17:00"/>
    <m/>
    <s v="ROLLOS"/>
    <s v="ROLLOS"/>
    <s v="CB UNO A UNO"/>
    <s v="CB UNO A UNO"/>
    <s v="EJECUTADO_EXITOSO"/>
    <s v="EJECUTADO EXITOSO"/>
    <s v="07/08/2025 / SE CONFIRMA ENTREGA EXITOSA POR PARTE DE LA TRANSPORTADORA DE 50 ROLLOS CON GUIA: 2205447094 SERVIENTREGA_x000a_ / 31/07/2025 EN COMUNICACION CON CB INDICA QUE EL ENVIO NO LE HA LLEGADO, INDICA QUE IRA A LA OFICINA AVER SI DEPRONTO ALLA ESTAN | 31/07/2025 SE LE ESCRIBE AL CB POR MEDIO DE WSAP PARA CONFIRMACION DE RECEPCION DE ROLLOS, QUEDAMOS A LA ESPERA DE RESPUESTA** USUARIO INDICA QUE AUN NO LE HAN LLEGADO LOS ROLLOS"/>
    <s v="ENVÍO"/>
    <m/>
    <s v="TIPO IV"/>
    <s v="TERRESTRE"/>
    <m/>
    <n v="0"/>
    <n v="35779.500569199998"/>
    <n v="0"/>
    <n v="35779.500569199998"/>
    <m/>
    <m/>
    <m/>
    <m/>
    <m/>
  </r>
  <r>
    <s v="BOGOTA"/>
    <x v="3"/>
    <x v="4"/>
    <n v="25320"/>
    <n v="2553951"/>
    <n v="47551"/>
    <s v="ORDEN DE CAMBIO"/>
    <s v="CUNDINAMARCA"/>
    <s v="GUADUAS"/>
    <s v="BARRIO GUADUAS GUADUAS 1"/>
    <s v="REDEBAN"/>
    <s v="FO-25-1330911"/>
    <d v="2025-08-05T09:07:00"/>
    <d v="2025-08-07T12:20:00"/>
    <m/>
    <s v="ROLLOS"/>
    <s v="ROLLOS"/>
    <s v="CB UNO A UNO"/>
    <s v="CB UNO A UNO"/>
    <s v="EJECUTADO_EXITOSO"/>
    <s v="EJECUTADO EXITOSO"/>
    <s v="07/08/2025 / SE CONFIRMA ENTREGA EXITOSA POR PARTE DE LA TRANSPORTADORA DE 20 ROLLOS CON GUIA: 2235595955 SERVIENTREGA"/>
    <s v="ENVÍO"/>
    <m/>
    <s v="TIPO III"/>
    <s v="TERRESTRE"/>
    <m/>
    <n v="0"/>
    <n v="35779.500569199998"/>
    <n v="0"/>
    <n v="35779.500569199998"/>
    <m/>
    <m/>
    <m/>
    <m/>
    <m/>
  </r>
  <r>
    <s v="BUCARAMANGA"/>
    <x v="2"/>
    <x v="2"/>
    <n v="13688"/>
    <n v="2547396"/>
    <n v="61502"/>
    <s v="ORDEN DE CAMBIO"/>
    <s v="BOLIVAR"/>
    <s v="SANTA ROSA DEL SUR"/>
    <s v="BARRIO SAN LUQUITAS SANTA ROSA"/>
    <s v="REDEBAN"/>
    <s v="FO-25-1328288"/>
    <d v="2025-08-04T10:14:00"/>
    <d v="2025-08-07T12:21:00"/>
    <m/>
    <s v="ROLLOS"/>
    <s v="ROLLOS"/>
    <s v="CB UNO A UNO"/>
    <s v="CB UNO A UNO"/>
    <s v="EJECUTADO_EXITOSO"/>
    <s v="EJECUTADO EXITOSO"/>
    <s v="07/08/2025 / SE CONFIRMA ENTREGA EXITOSA POR PARTE DE LA TRANSPORTADORA DE 20 ROLLOS CON GUIA: 2187690606 SERVIENTREGA"/>
    <s v="ENVÍO"/>
    <m/>
    <s v="TIPO IV ESPECIAL"/>
    <s v="TERRESTRE/FLUVIAL"/>
    <m/>
    <n v="0"/>
    <n v="35779.500569199998"/>
    <n v="0"/>
    <n v="35779.500569199998"/>
    <m/>
    <m/>
    <m/>
    <m/>
    <m/>
  </r>
  <r>
    <s v="SANTA MARTA"/>
    <x v="4"/>
    <x v="5"/>
    <n v="44001"/>
    <n v="2550111"/>
    <n v="74861"/>
    <s v="ORDEN DE CAMBIO"/>
    <s v="LA GUAJIRA"/>
    <s v="RIOHACHA"/>
    <s v="DISTRICOL NAYTHI MULTISERVICIO"/>
    <s v="REDEBAN"/>
    <s v="FO-25-1328287"/>
    <d v="2025-08-04T14:18:00"/>
    <d v="2025-08-07T12:23:00"/>
    <m/>
    <s v="ROLLOS"/>
    <s v="ROLLOS"/>
    <s v="AGREGADOR"/>
    <s v="DISTRICOL"/>
    <s v="EJECUTADO_EXITOSO"/>
    <s v="EJECUTADO EXITOSO"/>
    <s v="07/08/2025 / SE CONFIRMA ENTREGA EXITOSA POR PARTE DE LA TRANSPORTADORA DE 60 ROLLOS CON GUIA: 2205447115 SERVIENTREGA"/>
    <s v="ENVÍO"/>
    <m/>
    <s v="TIPO III"/>
    <s v="TERRESTRE"/>
    <m/>
    <n v="0"/>
    <n v="35779.500569199998"/>
    <n v="0"/>
    <n v="35779.500569199998"/>
    <m/>
    <m/>
    <m/>
    <m/>
    <m/>
  </r>
  <r>
    <s v="CUCUTA"/>
    <x v="2"/>
    <x v="2"/>
    <n v="54800"/>
    <n v="2548653"/>
    <n v="74127"/>
    <s v="ORDEN DE CAMBIO"/>
    <s v="NORTE DE SANTANDER"/>
    <s v="TEORAMA"/>
    <s v="BARRIO SAN JUANCITO TEORAMA"/>
    <s v="REDEBAN"/>
    <s v="FO-25-1327543"/>
    <d v="2025-08-04T11:29:00"/>
    <d v="2025-08-07T12:25:00"/>
    <m/>
    <s v="ROLLOS"/>
    <s v="ROLLOS"/>
    <s v="CB UNO A UNO"/>
    <s v="CB UNO A UNO"/>
    <s v="EJECUTADO_EXITOSO"/>
    <s v="EJECUTADO EXITOSO"/>
    <s v="07/08/2025 / SE CONFIRMA ENTREGA EXITOSA POR PARTE DE LA TRANSPORTADORA DE 30 ROLLOS CON GUIA: 2187690605 SERVIENTREGA"/>
    <s v="ENVÍO"/>
    <m/>
    <s v="TIPO IV"/>
    <s v="TERRESTRE"/>
    <m/>
    <n v="0"/>
    <n v="35779.500569199998"/>
    <n v="0"/>
    <n v="35779.500569199998"/>
    <m/>
    <m/>
    <m/>
    <m/>
    <m/>
  </r>
  <r>
    <s v="SANTA MARTA"/>
    <x v="4"/>
    <x v="5"/>
    <n v="47245"/>
    <n v="2540135"/>
    <n v="79631"/>
    <s v="ORDEN DE CAMBIO"/>
    <s v="MAGDALENA"/>
    <s v="EL BANCO"/>
    <s v="BARRIO PUEBLO NUEVO EL BANCO 1"/>
    <s v="REDEBAN"/>
    <s v="FO-25-1326441"/>
    <d v="2025-08-01T12:12:00"/>
    <d v="2025-08-07T12:27:00"/>
    <m/>
    <s v="ROLLOS"/>
    <s v="ROLLOS"/>
    <s v="CB UNO A UNO"/>
    <s v="CB UNO A UNO"/>
    <s v="EJECUTADO_EXITOSO"/>
    <s v="EJECUTADO EXITOSO"/>
    <s v="07/08/2025 / SE CONFIRMA ENTREGA EXITOSA POR PARTE DE LA TRANSPORTADORA DE 10 ROLLOS CON GUIA: 2205447114 SERVIENTREGA_x000a_ / 04/08/2025 01-08 SE ESCALA A LA RED, PARA AUTORIACIÓN - 04-08 LA RED AUTORIZA 40 ROLLOS"/>
    <s v="ENVÍO"/>
    <m/>
    <s v="TIPO IV"/>
    <s v="TERRESTRE"/>
    <m/>
    <n v="0"/>
    <n v="35779.500569199998"/>
    <n v="0"/>
    <n v="35779.500569199998"/>
    <m/>
    <m/>
    <m/>
    <m/>
    <m/>
  </r>
  <r>
    <s v="MEDELLIN"/>
    <x v="1"/>
    <x v="1"/>
    <n v="5425"/>
    <n v="2544383"/>
    <n v="77463"/>
    <s v="ORDEN DE CAMBIO"/>
    <s v="ANTIOQUIA"/>
    <s v="MACEO"/>
    <s v="BARRIO GGT PUERTO NUS MACEO"/>
    <s v="REDEBAN"/>
    <s v="FO-25-1326413"/>
    <d v="2025-08-03T14:18:00"/>
    <d v="2025-08-07T12:32:00"/>
    <m/>
    <s v="ROLLOS"/>
    <s v="ROLLOS"/>
    <s v="CB UNO A UNO"/>
    <s v="CB UNO A UNO"/>
    <s v="EJECUTADO_EXITOSO"/>
    <s v="EJECUTADO EXITOSO"/>
    <s v="05/08/2025 / SE ENVÍAN 20 ROLLOS OK"/>
    <s v="ENVÍO"/>
    <m/>
    <s v="TIPO III"/>
    <s v="TERRESTRE"/>
    <s v="QUINTERO SANCHEZ JUAN SEBASTIAN"/>
    <n v="0"/>
    <n v="35779.500569199998"/>
    <n v="0"/>
    <n v="35779.500569199998"/>
    <m/>
    <m/>
    <m/>
    <m/>
    <m/>
  </r>
  <r>
    <s v="VILLAVICENCIO"/>
    <x v="5"/>
    <x v="6"/>
    <n v="85440"/>
    <n v="2542711"/>
    <n v="79156"/>
    <s v="ORDEN DE CAMBIO"/>
    <s v="CASANARE"/>
    <s v="VILLANUEVA"/>
    <s v="BARRIO CENTRO VILLANUEVA 10"/>
    <s v="REDEBAN"/>
    <s v="FO-25-1325674"/>
    <d v="2025-08-04T09:00:00"/>
    <d v="2025-08-07T12:34:00"/>
    <m/>
    <s v="ROLLOS"/>
    <s v="ROLLOS"/>
    <s v="CB UNO A UNO"/>
    <s v="CB UNO A UNO"/>
    <s v="EJECUTADO_EXITOSO"/>
    <s v="EJECUTADO EXITOSO"/>
    <s v="07/08/2025 / SE CONFIRMA ENTREGA EXITOSA POR PARTE DE LA TRANSPORTADORA DE 20 ROLLOS CON GUIA: 2235595951 SERVIENTREGA"/>
    <s v="ENVÍO"/>
    <m/>
    <s v="TIPO III"/>
    <s v="TERRESTRE"/>
    <m/>
    <n v="0"/>
    <n v="35779.500569199998"/>
    <n v="0"/>
    <n v="35779.500569199998"/>
    <m/>
    <m/>
    <m/>
    <m/>
    <m/>
  </r>
  <r>
    <s v="BUCARAMANGA"/>
    <x v="2"/>
    <x v="2"/>
    <n v="68081"/>
    <n v="2543545"/>
    <n v="79224"/>
    <s v="ORDEN DE CAMBIO"/>
    <s v="SANTANDER"/>
    <s v="BARRANCABERMEJA"/>
    <s v="DISTRICOL DEVILUNA VARIEDADES"/>
    <s v="REDEBAN"/>
    <s v="FO-25-1325670"/>
    <d v="2025-08-02T11:23:00"/>
    <d v="2025-08-07T12:36:00"/>
    <m/>
    <s v="ROLLOS"/>
    <s v="ROLLOS"/>
    <s v="AGREGADOR"/>
    <s v="DISTRICOL"/>
    <s v="EJECUTADO_EXITOSO"/>
    <s v="EJECUTADO EXITOSO"/>
    <s v="07/08/2025 / SE CONFIRMA ENTREGA EXITOSA POR PARTE DE LA TRANSPORTADORA DE 20 ROLLOS CON GUIA: 2187690604 SERVIENTREGA"/>
    <s v="ENVÍO"/>
    <m/>
    <s v="TIPO III"/>
    <s v="TERRESTRE"/>
    <m/>
    <n v="0"/>
    <n v="35779.500569199998"/>
    <n v="0"/>
    <n v="35779.500569199998"/>
    <m/>
    <m/>
    <m/>
    <m/>
    <m/>
  </r>
  <r>
    <s v="IBAGUE"/>
    <x v="5"/>
    <x v="6"/>
    <n v="73067"/>
    <n v="2543201"/>
    <n v="60667"/>
    <s v="ORDEN DE CAMBIO"/>
    <s v="TOLIMA"/>
    <s v="ATACO"/>
    <s v="BARRIO VEREDA MESA DE POLE ATA"/>
    <s v="REDEBAN"/>
    <s v="FO-25-1322175"/>
    <d v="2025-08-02T09:00:00"/>
    <d v="2025-08-07T12:37:00"/>
    <m/>
    <s v="ROLLOS"/>
    <s v="ROLLOS"/>
    <s v="CB UNO A UNO"/>
    <s v="CB UNO A UNO"/>
    <s v="EJECUTADO_EXITOSO"/>
    <s v="EJECUTADO EXITOSO"/>
    <s v="05/08/2025 / SE REALIZA ENVÍO DE ROLLOS POR SOLICITUD DEL CLIENTE ALA DIRECCIÓN ASIGNADA GRACIAS."/>
    <s v="ENVÍO"/>
    <m/>
    <s v="TIPO III"/>
    <s v="TERRESTRE"/>
    <s v="BARRAGAN TAFUR EDWIN ESTEBAN"/>
    <n v="0"/>
    <n v="35779.500569199998"/>
    <n v="0"/>
    <n v="35779.500569199998"/>
    <m/>
    <m/>
    <m/>
    <m/>
    <m/>
  </r>
  <r>
    <s v="VILLAVICENCIO"/>
    <x v="5"/>
    <x v="6"/>
    <n v="50568"/>
    <n v="2538290"/>
    <n v="63151"/>
    <s v="ORDEN DE CAMBIO"/>
    <s v="META"/>
    <s v="PUERTO GAITAN"/>
    <s v="BARRIO RESGUARDO WACOYO ZONA R"/>
    <s v="REDEBAN"/>
    <s v="FO-25-1318868"/>
    <d v="2025-08-01T09:57:00"/>
    <d v="2025-08-07T12:39:00"/>
    <m/>
    <s v="ROLLOS"/>
    <s v="ROLLOS"/>
    <s v="CB UNO A UNO"/>
    <s v="CB UNO A UNO"/>
    <s v="EJECUTADO_EXITOSO"/>
    <s v="EJECUTADO EXITOSO"/>
    <s v="04/08/2025 / SE REALIZA ENVÍO DE 20 ROLLOS DE PAPEL POR TRANSPORTADORA INTER RAPIDÍSIMO NO GUIA 700165333500"/>
    <s v="ENVÍO"/>
    <m/>
    <s v="TIPO III"/>
    <s v="TERRESTRE"/>
    <s v="GARZON RUIZ LUIS MIGUEL"/>
    <n v="0"/>
    <n v="35779.500569199998"/>
    <n v="0"/>
    <n v="35779.500569199998"/>
    <m/>
    <m/>
    <m/>
    <m/>
    <m/>
  </r>
  <r>
    <s v="NEIVA"/>
    <x v="5"/>
    <x v="6"/>
    <n v="18753"/>
    <n v="2538263"/>
    <n v="13339"/>
    <s v="ORDEN DE CAMBIO"/>
    <s v="CAQUETA"/>
    <s v="SAN VICENTE DEL CAGUAN"/>
    <s v="BARRIO CAMPO HERMOSO"/>
    <s v="REDEBAN"/>
    <s v="FO-25-1317339"/>
    <d v="2025-08-01T09:50:00"/>
    <d v="2025-08-07T12:44:00"/>
    <m/>
    <s v="ROLLOS"/>
    <s v="ROLLOS"/>
    <s v="CB UNO A UNO"/>
    <s v="CB UNO A UNO"/>
    <s v="EJECUTADO_EXITOSO"/>
    <s v="EJECUTADO EXITOSO"/>
    <s v="07/08/2025 / SE CONFIRMA ENTREGA EXITOSA POR PARTE DE LA TRANSPORTADORA DE 30 ROLLOS CON GUIA: 2235595944 SERVIENTREGA"/>
    <s v="ENVÍO"/>
    <m/>
    <s v="TIPO IV ESPECIAL"/>
    <s v="TERRESTRE / AEREO"/>
    <m/>
    <n v="0"/>
    <n v="35779.500569199998"/>
    <n v="0"/>
    <n v="35779.500569199998"/>
    <m/>
    <m/>
    <m/>
    <m/>
    <m/>
  </r>
  <r>
    <s v="SANTA MARTA"/>
    <x v="4"/>
    <x v="5"/>
    <n v="44430"/>
    <n v="2540099"/>
    <n v="29819"/>
    <s v="ORDEN DE CAMBIO"/>
    <s v="LA GUAJIRA"/>
    <s v="MAICAO"/>
    <s v="BARRIO CENTRO MAICAO"/>
    <s v="REDEBAN"/>
    <s v="FO-25-1317330"/>
    <d v="2025-08-01T12:41:00"/>
    <d v="2025-08-07T12:46:00"/>
    <m/>
    <s v="ROLLOS"/>
    <s v="ROLLOS"/>
    <s v="CB UNO A UNO"/>
    <s v="CB UNO A UNO"/>
    <s v="EJECUTADO_EXITOSO"/>
    <s v="EJECUTADO EXITOSO"/>
    <s v="07/08/2025 / SE CONFIRMA ENTREGA EXITOSA POR PARTE DE LA TRANSPORTADORA DE 30 ROLLOS CON GUIA: 2205447111 SERVIENTREGA"/>
    <s v="ENVÍO"/>
    <m/>
    <s v="TIPO IV"/>
    <s v="TERRESTRE"/>
    <m/>
    <n v="0"/>
    <n v="35779.500569199998"/>
    <n v="0"/>
    <n v="35779.500569199998"/>
    <m/>
    <m/>
    <m/>
    <m/>
    <m/>
  </r>
  <r>
    <s v="SANTA MARTA"/>
    <x v="4"/>
    <x v="5"/>
    <n v="44001"/>
    <n v="2539627"/>
    <n v="72040"/>
    <s v="ORDEN DE CAMBIO"/>
    <s v="LA GUAJIRA"/>
    <s v="RIOHACHA"/>
    <s v="DISTRICOL DROGUERIA C Y G"/>
    <s v="REDEBAN"/>
    <s v="FO-25-1317067"/>
    <d v="2025-08-01T11:26:00"/>
    <d v="2025-08-07T12:48:00"/>
    <m/>
    <s v="ROLLOS"/>
    <s v="ROLLOS"/>
    <s v="AGREGADOR"/>
    <s v="DISTRICOL"/>
    <s v="EJECUTADO_EXITOSO"/>
    <s v="EJECUTADO EXITOSO"/>
    <s v="07/08/2025 / SE CONFIRMA ENTREGA EXITOSA POR PARTE DE LA TRANSPORTADORA DE 70 ROLLOS CON GUIA: 2205447110 SERVIENTREGA"/>
    <s v="ENVÍO"/>
    <m/>
    <s v="TIPO III"/>
    <s v="TERRESTRE"/>
    <m/>
    <n v="0"/>
    <n v="35779.500569199998"/>
    <n v="0"/>
    <n v="35779.500569199998"/>
    <m/>
    <m/>
    <m/>
    <m/>
    <m/>
  </r>
  <r>
    <s v="SANTA MARTA"/>
    <x v="4"/>
    <x v="5"/>
    <n v="44001"/>
    <n v="2539495"/>
    <n v="60780"/>
    <s v="ORDEN DE CAMBIO"/>
    <s v="LA GUAJIRA"/>
    <s v="RIOHACHA"/>
    <s v="DISTRICOL DROGUERIA 7 DE AGOST"/>
    <s v="REDEBAN"/>
    <s v="FO-25-1317064"/>
    <d v="2025-08-01T11:28:00"/>
    <d v="2025-08-07T12:50:00"/>
    <m/>
    <s v="ROLLOS"/>
    <s v="ROLLOS"/>
    <s v="AGREGADOR"/>
    <s v="DISTRICOL"/>
    <s v="EJECUTADO_EXITOSO"/>
    <s v="EJECUTADO EXITOSO"/>
    <s v="07/08/2025 / SE CONFIRMA ENTREGA EXITOSA POR PARTE DE LA TRANSPORTADORA DE 80 ROLLOS CON GUIA: 2205447109 SERVIENTREGA"/>
    <s v="ENVÍO"/>
    <m/>
    <s v="TIPO III"/>
    <s v="TERRESTRE"/>
    <m/>
    <n v="0"/>
    <n v="35779.500569199998"/>
    <n v="0"/>
    <n v="35779.500569199998"/>
    <m/>
    <m/>
    <m/>
    <m/>
    <m/>
  </r>
  <r>
    <s v="IBAGUE"/>
    <x v="5"/>
    <x v="6"/>
    <n v="73411"/>
    <n v="2533876"/>
    <n v="79700"/>
    <s v="ORDEN DE CAMBIO"/>
    <s v="TOLIMA"/>
    <s v="LIBANO"/>
    <s v="PTM LIBANO TIENDA NATURISTA VI"/>
    <s v="REDEBAN"/>
    <s v="FO-25-1314506"/>
    <d v="2025-07-31T13:24:00"/>
    <d v="2025-08-07T12:53:00"/>
    <m/>
    <s v="ROLLOS"/>
    <s v="ROLLOS"/>
    <s v="AGREGADOR"/>
    <s v="COMCARD - PTM"/>
    <s v="EJECUTADO_EXITOSO"/>
    <s v="EJECUTADO EXITOSO"/>
    <s v="07/08/2025 / SE CONFIRMA ENTREGA EXITOSA POR PARTE DE LA TRANSPORTADORA DE 10 ROLLOS CON GUIA: 2235595939 SERVIENTREGA"/>
    <s v="ENVÍO"/>
    <m/>
    <s v="TIPO III"/>
    <s v="TERRESTRE"/>
    <m/>
    <n v="0"/>
    <n v="35779.500569199998"/>
    <n v="0"/>
    <n v="35779.500569199998"/>
    <m/>
    <m/>
    <m/>
    <m/>
    <m/>
  </r>
  <r>
    <s v="MONTERIA"/>
    <x v="4"/>
    <x v="5"/>
    <n v="5250"/>
    <n v="2445609"/>
    <n v="58297"/>
    <s v="ORDEN DE CAMBIO"/>
    <s v="ANTIOQUIA"/>
    <s v="EL BAGRE"/>
    <s v="BARRIO BRR EL PORVENIR EL BAGR"/>
    <s v="REDEBAN"/>
    <s v="FO-25-1235206"/>
    <d v="2025-07-14T17:45:00"/>
    <d v="2025-08-07T12:57:00"/>
    <m/>
    <s v="ROLLOS"/>
    <s v="ROLLOS"/>
    <s v="CB UNO A UNO"/>
    <s v="CB UNO A UNO"/>
    <s v="EJECUTADO_CANCELADO"/>
    <s v="PETICIÓN USUARIO"/>
    <s v="07/08/2025 / SE REALIZA ENVIO DE  40 ROLLOS CON LA GUIA 2265100335, ENVIO PRESENTO NOVEDADES DURANTE A LA ENTREGA OBSERVACIONES NO RECLAMO EN OFICINA,SE LLAMO EN VARIAS OCACIONES TELEFONO CELULAR NO LO CONTESTAN  EXCEDIO EL TIEMPO DE ESPERA EN R.O._x000a_ / 21/07/2025 ROLLOS PARA RECLAMO, SE LE COMPARTE GUIA AL CB AL NUMERO 3226154827 | 21/07/2025 USUARIO INFORMA QUE AUN NO LLEGAN | 31/07/2025 SE LE ESCRIBE AL CB POR MEDIO DE WSAP PARA CONFIRMACION DE RECEPCION DE ROLLOS, QUEDAMOS A LA ESPERA DE RESPUESTA** USUARIO INDICA QUE AUN NO LE LLEGAN, QUE IRA A LA OFICINA AVER SI DE PRONTO ESTA ALLA, A LA ESPERA DE CONFIRMACION | 01/08/2025 EN COMUNICACION CON SERVIENTREGA INDICAN QUE EL PAQUETE SE ENCUENTRA EN LA OFICINA DEL BAGRE, SE LE INFORMA AL CB QUE VAYA POR ELLA, INDICA QUE IRA APENAS PUEDA, NO SE CIERRA AUN EL CASO YA QUE ES POSIBLE QUE HAYAN DEVOLUCIONES POR LA ANTIGUEDAD DEL CASO"/>
    <s v="ENVÍO"/>
    <m/>
    <s v="TIPO IV"/>
    <s v="TERRESTRE"/>
    <m/>
    <n v="0"/>
    <n v="35779.500569199998"/>
    <n v="0"/>
    <n v="35779.500569199998"/>
    <m/>
    <m/>
    <m/>
    <m/>
    <m/>
  </r>
  <r>
    <s v="MEDELLIN"/>
    <x v="1"/>
    <x v="1"/>
    <n v="5308"/>
    <n v="2543084"/>
    <n v="50708"/>
    <s v="ORDEN DE CAMBIO"/>
    <s v="ANTIOQUIA"/>
    <s v="GIRARDOTA"/>
    <s v="BARRIO VEREDA LA PALMA GIRARDO"/>
    <s v="REDEBAN"/>
    <s v="FO-25-1319204"/>
    <d v="2025-08-02T09:00:00"/>
    <d v="2025-08-07T13:38:00"/>
    <m/>
    <s v="ROLLOS"/>
    <s v="ROLLOS"/>
    <s v="CB UNO A UNO"/>
    <s v="CB UNO A UNO"/>
    <s v="EJECUTADO_EXITOSO"/>
    <s v="EJECUTADO EXITOSO"/>
    <s v="07/08/2025 / SE REALIZÓ LA ENTREGA DE 50 ROLLOS EN LA DIRECCIÓN INDICADA, SIN NOVEDADES. LA OPERACIÓN SE LLEVÓ A CABO DE MANERA EFICIENTE Y CONFORME A LO PROGRAMADO."/>
    <s v="VISITA_TÉCNICA"/>
    <m/>
    <s v="TIPO I"/>
    <s v="TERRESTRE"/>
    <s v="MARTINEZ TOVAR OSCAR DAVID"/>
    <n v="1"/>
    <n v="35779.500569199998"/>
    <n v="0"/>
    <n v="35779.500569199998"/>
    <m/>
    <m/>
    <m/>
    <m/>
    <m/>
  </r>
  <r>
    <s v="MEDELLIN"/>
    <x v="1"/>
    <x v="1"/>
    <n v="5212"/>
    <n v="2541194"/>
    <n v="40686"/>
    <s v="ORDEN DE CAMBIO"/>
    <s v="ANTIOQUIA"/>
    <s v="COPACABANA"/>
    <s v="PTM COPACABANA SMOKESHOP"/>
    <s v="REDEBAN"/>
    <s v="FO-25-1318215"/>
    <d v="2025-08-01T15:02:00"/>
    <d v="2025-08-07T13:41:00"/>
    <m/>
    <s v="ROLLOS"/>
    <s v="ROLLOS"/>
    <s v="AGREGADOR"/>
    <s v="COMCARD - PTM"/>
    <s v="EJECUTADO_EXITOSO"/>
    <s v="EJECUTADO EXITOSO"/>
    <s v="07/08/2025 / DURANTE LA VISITA PROGRAMADA AL PUNTO PARA REALIZAR LA ENTREGA DE 40 ROLLOS, SE CONSTATÓ QUE EL ESTABLECIMIENTO SE ENCONTRABA CERRADO. SE INTENTÓ ESTABLECER CONTACTO CON EL USUARIO MEDIANTE LLAMADAS TELEFÓNICAS, SIN OBTENER RESPUESTA._x000a__x000a_ANTE ESTA SITUACIÓN, SE PROCEDIÓ A GESTIONAR UNA ALTERNATIVA DE ENTREGA SOLICITANDO EL APOYO DEL LOCAL VECINO, QUIEN ACCEDIÓ AMABLEMENTE A RECIBIR LA MERCANCÍA. LA ENTREGA FUE REALIZADA DE MANERA EXITOSA, QUEDANDO LOS 40 ROLLOS BAJO RESGUARDO DEL VECINO, QUIEN CONFIRMÓ LA RECEPCIÓN SIN NOVEDADES."/>
    <s v="VISITA_TÉCNICA"/>
    <m/>
    <s v="TIPO I"/>
    <s v="TERRESTRE"/>
    <s v="MARTINEZ TOVAR OSCAR DAVID"/>
    <n v="1"/>
    <n v="35779.500569199998"/>
    <n v="0"/>
    <n v="35779.500569199998"/>
    <m/>
    <m/>
    <m/>
    <m/>
    <m/>
  </r>
  <r>
    <s v="PASTO"/>
    <x v="0"/>
    <x v="3"/>
    <n v="52835"/>
    <n v="2472313"/>
    <n v="77566"/>
    <s v="ORDEN DE CAMBIO"/>
    <s v="NARIÑO"/>
    <s v="SAN ANDRES DE TUMACO"/>
    <s v="BARRIO  CORREGIMIENTO DE LLORE"/>
    <s v="REDEBAN"/>
    <s v="FO-25-1259333"/>
    <d v="2025-07-21T08:26:00"/>
    <d v="2025-08-07T14:00:00"/>
    <m/>
    <s v="ROLLOS"/>
    <s v="ROLLOS"/>
    <s v="CB UNO A UNO"/>
    <s v="CB UNO A UNO"/>
    <s v="EJECUTADO_CANCELADO"/>
    <s v="USUARIO NO RECIBE PEDIDO"/>
    <s v="03/08/2025 / SE REALIZA ENVIO DE 10 ROLLOS TÉRMICOS POR MEDIO DE INTERRSPIDISIMO CON GUIA:_x000a__x000a_EL DIA MARTES 29/07 SE SOLICITO LA MODIFICACIÓN DE ENTREGA CON_x000a_PQR: PYS0000322432_x000a__x000a__x000a_ / 25/07/2025 SE LE COMPARTE GUIA AL CB AL NUMERO 3166022213 | 25/07/2025 USUARIO INFORMA QUE PIDIO LOS ROLLOS A LLORENTE Y LOS ENVIARON A TUMACO. SE ESCALA CON COORDINADOR PARA CORRECION"/>
    <s v="ENVÍO"/>
    <m/>
    <s v="TIPO IV"/>
    <s v="TERRESTRE"/>
    <s v="TORRES GARCIA JENDRY JOSE"/>
    <n v="0"/>
    <n v="35779.500569199998"/>
    <n v="0"/>
    <n v="35779.500569199998"/>
    <m/>
    <m/>
    <m/>
    <m/>
    <m/>
  </r>
  <r>
    <s v="SANTA MARTA"/>
    <x v="4"/>
    <x v="5"/>
    <n v="44430"/>
    <n v="2531854"/>
    <n v="64780"/>
    <s v="ORDEN DE CAMBIO"/>
    <s v="LA GUAJIRA"/>
    <s v="MAICAO"/>
    <s v="BARRIO PARAGUACHON MAICAO"/>
    <s v="REDEBAN"/>
    <s v="FO-25-1316330"/>
    <d v="2025-07-31T09:52:00"/>
    <d v="2025-08-08T08:44:00"/>
    <m/>
    <s v="ROLLOS"/>
    <s v="ROLLOS"/>
    <s v="CB UNO A UNO"/>
    <s v="CB UNO A UNO"/>
    <s v="EJECUTADO_EXITOSO"/>
    <s v="EJECUTADO EXITOSO"/>
    <s v="08/08/2025 / 8-8 SE CONFIRMA ENTREGA EXITOSA POR PARTE DE LA TRANSPORTADORA CON GUIA 2205447108 SE ENVIAN  20 ROLLOS"/>
    <s v="ENVÍO"/>
    <m/>
    <s v="TIPO IV"/>
    <s v="TERRESTRE"/>
    <m/>
    <n v="0"/>
    <n v="35779.500569199998"/>
    <n v="0"/>
    <n v="35779.500569199998"/>
    <m/>
    <m/>
    <m/>
    <m/>
    <m/>
  </r>
  <r>
    <s v="PEREIRA"/>
    <x v="0"/>
    <x v="0"/>
    <n v="66170"/>
    <n v="2531299"/>
    <n v="78371"/>
    <s v="ORDEN DE CAMBIO"/>
    <s v="RISARALDA"/>
    <s v="DOSQUEBRADAS"/>
    <s v="DISTRICOL RAPITIENDA EL GOCHO"/>
    <s v="REDEBAN"/>
    <s v="FO-25-1310068"/>
    <d v="2025-07-31T09:16:00"/>
    <d v="2025-08-08T08:46:00"/>
    <m/>
    <s v="ROLLOS"/>
    <s v="ROLLOS"/>
    <s v="AGREGADOR"/>
    <s v="DISTRICOL"/>
    <s v="EJECUTADO_EXITOSO"/>
    <s v="EJECUTADO EXITOSO"/>
    <s v="08/08/2025 / VISITAMOS COMERCIO REALIZAMOS ENTREGA DE 20 ROLLOS. "/>
    <s v="VISITA_TÉCNICA"/>
    <m/>
    <s v="TIPO I"/>
    <s v="TERRESTRE"/>
    <s v="ARROYAVE CANO MANUEL GUILLERMO"/>
    <n v="1"/>
    <n v="35779.500569199998"/>
    <n v="0"/>
    <n v="35779.500569199998"/>
    <m/>
    <m/>
    <m/>
    <m/>
    <m/>
  </r>
  <r>
    <s v="APARTADO"/>
    <x v="1"/>
    <x v="1"/>
    <n v="5665"/>
    <n v="2544729"/>
    <n v="71088"/>
    <s v="ORDEN DE CAMBIO"/>
    <s v="ANTIOQUIA"/>
    <s v="SAN PEDRO DE URABA"/>
    <s v="BARRIO SAN PEDRO URABA"/>
    <s v="REDEBAN"/>
    <s v="FO-25-1326402"/>
    <d v="2025-08-03T17:48:00"/>
    <d v="2025-08-08T08:54:00"/>
    <m/>
    <s v="ROLLOS"/>
    <s v="ROLLOS"/>
    <s v="CB UNO A UNO"/>
    <s v="CB UNO A UNO"/>
    <s v="EJECUTADO_EXITOSO"/>
    <s v="EJECUTADO EXITOSO"/>
    <s v="08/08/2025 / SE ENVIAN ROLLOS CON GUIA 284607349_x000a_08-08 SE CONFIRMA ENTREGA DE ROLLOS EXITOSA POR PARTE DE LA TRANSPORTADORA"/>
    <s v="ENVÍO"/>
    <m/>
    <s v="TIPO III"/>
    <s v="TERRESTRE"/>
    <m/>
    <n v="0"/>
    <n v="35779.500569199998"/>
    <n v="0"/>
    <n v="35779.500569199998"/>
    <m/>
    <m/>
    <m/>
    <m/>
    <m/>
  </r>
  <r>
    <s v="MEDELLIN"/>
    <x v="1"/>
    <x v="1"/>
    <n v="27001"/>
    <n v="2553228"/>
    <n v="10036"/>
    <s v="ORDEN DE CAMBIO"/>
    <s v="CHOCO"/>
    <s v="QUIBDO"/>
    <s v="BARRIO CRISTO REY"/>
    <s v="REDEBAN"/>
    <s v="FO-25-1330598"/>
    <d v="2025-08-05T08:07:00"/>
    <d v="2025-08-08T09:00:00"/>
    <m/>
    <s v="ROLLOS"/>
    <s v="ROLLOS"/>
    <s v="CB UNO A UNO"/>
    <s v="CB UNO A UNO"/>
    <s v="EJECUTADO_EXITOSO"/>
    <s v="EJECUTADO EXITOSO"/>
    <s v="08/08/2025 / SE ENVIAN ROLLOS CON GUIA 284607351_x000a_08-08 SE CONFIRMA ENTREGA DE ROLLOS EXITOSA POR PARTE DE LA TRANSPORTADORA"/>
    <s v="ENVÍO"/>
    <m/>
    <s v="TIPO IV ESPECIAL"/>
    <s v="AEREO"/>
    <m/>
    <n v="0"/>
    <n v="35779.500569199998"/>
    <n v="0"/>
    <n v="35779.500569199998"/>
    <m/>
    <m/>
    <m/>
    <m/>
    <m/>
  </r>
  <r>
    <s v="BUCARAMANGA"/>
    <x v="2"/>
    <x v="2"/>
    <n v="81794"/>
    <n v="2516487"/>
    <n v="47596"/>
    <s v="ORDEN DE CAMBIO"/>
    <s v="ARAUCA"/>
    <s v="TAME"/>
    <s v="BARRIO VEREDA EL BOTALON TAME"/>
    <s v="REDEBAN"/>
    <s v="FO-25-1301750"/>
    <d v="2025-07-28T17:51:00"/>
    <d v="2025-08-08T09:07:00"/>
    <m/>
    <s v="ROLLOS"/>
    <s v="ROLLOS"/>
    <s v="CB UNO A UNO"/>
    <s v="CB UNO A UNO"/>
    <s v="EJECUTADO_EXITOSO"/>
    <s v="EJECUTADO EXITOSO"/>
    <s v="08/08/2025 / SE ENVIAN ROLLOS CON GUIA 2187690594_x000a_08-08 SE CONFIRMA ENTREGA DE ROLLOS EXITOSA POR PARTE DE LA TRANSPORTADORA / 31/07/2025 ENVIO CON NOVEDAD, SERVIENTREGA INDICA QUE HUBO DESVIO POR LA VIA HABITUAL POR TEMAS DE DESVIO | 01/08/2025 SE LE ESCRIBE AL USUARIO PARA CONFIRMAR RECEPCION, A LA ESPERA DE RESPUESTA"/>
    <s v="ENVÍO"/>
    <m/>
    <s v="TIPO IV ESPECIAL"/>
    <s v="AEREO"/>
    <m/>
    <n v="0"/>
    <n v="35779.500569199998"/>
    <n v="0"/>
    <n v="35779.500569199998"/>
    <m/>
    <m/>
    <m/>
    <m/>
    <m/>
  </r>
  <r>
    <s v="CARTAGENA"/>
    <x v="4"/>
    <x v="5"/>
    <n v="13655"/>
    <n v="2542415"/>
    <n v="42461"/>
    <s v="ORDEN DE CAMBIO"/>
    <s v="BOLIVAR"/>
    <s v="SAN JACINTO DEL CAUCA"/>
    <s v="BARRIO CENTRO SAN JACINTO DEL"/>
    <s v="REDEBAN"/>
    <s v="FO-25-1324696"/>
    <d v="2025-08-01T17:16:00"/>
    <d v="2025-08-08T09:45:00"/>
    <m/>
    <s v="ROLLOS"/>
    <s v="ROLLOS"/>
    <s v="CB UNO A UNO"/>
    <s v="CB UNO A UNO"/>
    <s v="EJECUTADO_EXITOSO"/>
    <s v="EJECUTADO EXITOSO"/>
    <s v="04/08/2025 / SE ENVÍA 20 ROLLOS PARA DATAFONO A SAN JACINTO DEL CAUCA BOLIVAR, SE ENVÍA POR INTERAPIDISIMO, SE LE INFORMA A EL CLIENTE QUE ESTÉ PENDIENTE DE RECIBIR EL PAQUETE CON LOS ROLLOS. SE LE INDICA NÚMERO DE GUÍA PARA QUE LE HAGA SEGUIMIENTO."/>
    <s v="ENVÍO"/>
    <m/>
    <s v="TIPO IV"/>
    <s v="TERRESTRE"/>
    <s v="DE AGUAS MUÑOZ DAVID JOSE"/>
    <n v="0"/>
    <n v="35779.500569199998"/>
    <n v="0"/>
    <n v="35779.500569199998"/>
    <m/>
    <m/>
    <m/>
    <m/>
    <m/>
  </r>
  <r>
    <s v="PASTO"/>
    <x v="0"/>
    <x v="3"/>
    <n v="52835"/>
    <n v="2544436"/>
    <n v="63801"/>
    <s v="ORDEN DE CAMBIO"/>
    <s v="NARIÑO"/>
    <s v="SAN ANDRES DE TUMACO"/>
    <s v="BARRIO LA CANCHA SAN ANDRES DE"/>
    <s v="REDEBAN"/>
    <s v="FO-25-1326427"/>
    <d v="2025-08-03T10:33:00"/>
    <d v="2025-08-08T10:01:00"/>
    <m/>
    <s v="ROLLOS"/>
    <s v="ROLLOS"/>
    <s v="CB UNO A UNO"/>
    <s v="CB UNO A UNO"/>
    <s v="EJECUTADO_EXITOSO"/>
    <s v="EJECUTADO EXITOSO"/>
    <s v="08/08/2025 / SE ENVIAN 50 ROLLOS A BAIRON BURGOS POR INTERRAPIDISIMO "/>
    <s v="ENVÍO"/>
    <m/>
    <s v="TIPO IV"/>
    <s v="TERRESTRE"/>
    <s v="CUERO RUIZ JHONNY"/>
    <n v="0"/>
    <n v="35779.500569199998"/>
    <n v="0"/>
    <n v="35779.500569199998"/>
    <m/>
    <m/>
    <m/>
    <m/>
    <m/>
  </r>
  <r>
    <s v="PASTO"/>
    <x v="0"/>
    <x v="3"/>
    <n v="52835"/>
    <n v="2548989"/>
    <n v="77566"/>
    <s v="ORDEN DE CAMBIO"/>
    <s v="NARIÑO"/>
    <s v="SAN ANDRES DE TUMACO"/>
    <s v="BARRIO  CORREGIMIENTO DE LLORE"/>
    <s v="REDEBAN"/>
    <s v="FO-25-1327539"/>
    <d v="2025-08-04T12:04:00"/>
    <d v="2025-08-08T10:03:00"/>
    <m/>
    <s v="ROLLOS"/>
    <s v="ROLLOS"/>
    <s v="CB UNO A UNO"/>
    <s v="CB UNO A UNO"/>
    <s v="EJECUTADO_EXITOSO"/>
    <s v="EJECUTADO EXITOSO"/>
    <s v="08/08/2025 / SE ENVIAN 20 ROLLOS A SANDRA MILENA AGUDELO GALEANO "/>
    <s v="ENVÍO"/>
    <m/>
    <s v="TIPO IV"/>
    <s v="TERRESTRE"/>
    <s v="CUERO RUIZ JHONNY"/>
    <n v="0"/>
    <n v="35779.500569199998"/>
    <n v="0"/>
    <n v="35779.500569199998"/>
    <m/>
    <m/>
    <m/>
    <m/>
    <m/>
  </r>
  <r>
    <s v="BOGOTA"/>
    <x v="3"/>
    <x v="4"/>
    <n v="25386"/>
    <n v="2565833"/>
    <n v="78318"/>
    <s v="ORDEN DE CAMBIO"/>
    <s v="CUNDINAMARCA"/>
    <s v="LA MESA"/>
    <s v="BARRIO EL RECREO LA MESA  LA M"/>
    <s v="REDEBAN"/>
    <s v="FO-25-1341721"/>
    <d v="2025-08-06T17:10:00"/>
    <d v="2025-08-08T10:11:00"/>
    <m/>
    <s v="ROLLOS"/>
    <s v="ROLLOS"/>
    <s v="CB UNO A UNO"/>
    <s v="CB UNO A UNO"/>
    <s v="EJECUTADO_EXITOSO"/>
    <s v="EJECUTADO EXITOSO"/>
    <s v="08/08/2025 / ENTREGA DE 30 ROLLOS NO SE MANIPULAN EQUIPOS "/>
    <s v="VISITA_TÉCNICA"/>
    <m/>
    <s v="TIPO II"/>
    <s v="TERRESTRE"/>
    <s v="HERNANDEZ NARANJO OSCAR EDUARDO"/>
    <n v="1"/>
    <n v="67654.12000000001"/>
    <n v="0"/>
    <n v="67654.12000000001"/>
    <m/>
    <m/>
    <m/>
    <m/>
    <m/>
  </r>
  <r>
    <s v="CALI"/>
    <x v="0"/>
    <x v="3"/>
    <n v="76001"/>
    <n v="2565020"/>
    <n v="68833"/>
    <s v="ORDEN DE CAMBIO"/>
    <s v="VALLE DEL CAUCA"/>
    <s v="CALI"/>
    <s v="BARRIO EL PARAISO CALI"/>
    <s v="REDEBAN"/>
    <s v="FO-25-1340451"/>
    <d v="2025-08-06T15:44:00"/>
    <d v="2025-08-08T10:13:00"/>
    <m/>
    <s v="ROLLOS"/>
    <s v="ROLLOS"/>
    <s v="CB UNO A UNO"/>
    <s v="CB UNO A UNO"/>
    <s v="EJECUTADO_EXITOSO"/>
    <s v="EJECUTADO EXITOSO"/>
    <s v="08/08/2025 / SE ENTREGAN 30 ROLLOS A DIANI ACOSTA "/>
    <s v="VISITA_TÉCNICA"/>
    <m/>
    <s v="TIPO I"/>
    <s v="TERRESTRE"/>
    <s v="CUERO RUIZ JHONNY"/>
    <n v="1"/>
    <n v="35779.500569199998"/>
    <n v="0"/>
    <n v="35779.500569199998"/>
    <m/>
    <m/>
    <m/>
    <m/>
    <m/>
  </r>
  <r>
    <s v="CUCUTA"/>
    <x v="2"/>
    <x v="2"/>
    <n v="54001"/>
    <n v="2563890"/>
    <n v="79069"/>
    <s v="ORDEN DE CAMBIO"/>
    <s v="NORTE DE SANTANDER"/>
    <s v="CUCUTA"/>
    <s v="BARRIO GUAIMARAL CUCUTA 12"/>
    <s v="REDEBAN"/>
    <s v="FO-25-1339659"/>
    <d v="2025-08-06T14:24:00"/>
    <d v="2025-08-08T10:16:00"/>
    <m/>
    <s v="ROLLOS"/>
    <s v="ROLLOS"/>
    <s v="CB UNO A UNO"/>
    <s v="CB UNO A UNO"/>
    <s v="EJECUTADO_EXITOSO"/>
    <s v="EJECUTADO EXITOSO"/>
    <s v="08/08/2025 / SE REALIZA ENTREGA DE 40 ROLLOS RBM OK "/>
    <s v="VISITA_TÉCNICA"/>
    <m/>
    <s v="TIPO I"/>
    <s v="TERRESTRE"/>
    <s v="DURAN ACOSTA FRANK YONNY"/>
    <n v="1"/>
    <n v="35779.500569199998"/>
    <n v="0"/>
    <n v="35779.500569199998"/>
    <m/>
    <m/>
    <m/>
    <m/>
    <m/>
  </r>
  <r>
    <s v="APARTADO"/>
    <x v="1"/>
    <x v="1"/>
    <n v="5045"/>
    <n v="2534708"/>
    <n v="36801"/>
    <s v="ORDEN DE CAMBIO"/>
    <s v="ANTIOQUIA"/>
    <s v="APARTADO"/>
    <s v="DISTRICOL DROGUERIA ODISEA REA"/>
    <s v="REDEBAN"/>
    <s v="FO-25-1313188"/>
    <d v="2025-07-31T15:03:00"/>
    <d v="2025-08-08T10:18:00"/>
    <m/>
    <s v="ROLLOS"/>
    <s v="ROLLOS"/>
    <s v="AGREGADOR"/>
    <s v="DISTRICOL"/>
    <s v="EJECUTADO_EXITOSO"/>
    <s v="EJECUTADO EXITOSO"/>
    <s v="07/08/2025 / ENTREGA DE 20 ROLLOS"/>
    <s v="VISITA_TÉCNICA"/>
    <m/>
    <s v="TIPO I"/>
    <s v="TERRESTRE"/>
    <s v="SALDARRIAGA MIRANDA SANTIAGO"/>
    <n v="1"/>
    <n v="35779.500569199998"/>
    <n v="0"/>
    <n v="35779.500569199998"/>
    <m/>
    <m/>
    <m/>
    <m/>
    <m/>
  </r>
  <r>
    <s v="PEREIRA"/>
    <x v="0"/>
    <x v="0"/>
    <n v="66687"/>
    <n v="2542278"/>
    <n v="78463"/>
    <s v="ORDEN DE CAMBIO"/>
    <s v="RISARALDA"/>
    <s v="SANTUARIO"/>
    <s v="BARRIO CENTRO SANTUARIO 3"/>
    <s v="REDEBAN"/>
    <s v="FO-25-1318849"/>
    <d v="2025-08-04T09:00:00"/>
    <d v="2025-08-08T10:21:00"/>
    <m/>
    <s v="ROLLOS"/>
    <s v="ROLLOS"/>
    <s v="CB UNO A UNO"/>
    <s v="CB UNO A UNO"/>
    <s v="EJECUTADO_EXITOSO"/>
    <s v="EJECUTADO EXITOSO"/>
    <s v="08/08/2025 / SE ENTREGAN 40 ROLLOS EN LA DIRECCIÓN CL 14 #8-33 EN PEREIRA POR PETICIÓN DEL CLIENTE."/>
    <s v="VISITA_TÉCNICA"/>
    <m/>
    <s v="TIPO II"/>
    <s v="TERRESTRE"/>
    <s v="FRANCO CAÑAVERAL YAMID RAUL"/>
    <n v="1"/>
    <n v="67654.12000000001"/>
    <n v="0"/>
    <n v="67654.12000000001"/>
    <m/>
    <m/>
    <m/>
    <m/>
    <m/>
  </r>
  <r>
    <s v="VALLEDUPAR"/>
    <x v="4"/>
    <x v="5"/>
    <n v="20001"/>
    <n v="2542972"/>
    <n v="72032"/>
    <s v="ORDEN DE CAMBIO"/>
    <s v="CESAR"/>
    <s v="VALLEDUPAR"/>
    <s v="VALLEDUPAR MARIA PAULA"/>
    <s v="REDEBAN"/>
    <s v="FO-25-1319208"/>
    <d v="2025-08-02T09:00:00"/>
    <d v="2025-08-08T10:25:00"/>
    <m/>
    <s v="ROLLOS"/>
    <s v="ROLLOS"/>
    <s v="CB UNO A UNO"/>
    <s v="CB UNO A UNO"/>
    <s v="EJECUTADO_EXITOSO"/>
    <s v="EJECUTADO EXITOSO"/>
    <s v="08/08/2025 / BUENOS DÍAS SE VISITA CB Y SE LE HACE ENTREGA DE 30 ROLLOS "/>
    <s v="VISITA_TÉCNICA"/>
    <m/>
    <s v="TIPO I"/>
    <s v="TERRESTRE"/>
    <s v="BENITEZ CARVAJAL ALVARO JAVIER"/>
    <n v="1"/>
    <n v="35779.500569199998"/>
    <n v="0"/>
    <n v="35779.500569199998"/>
    <m/>
    <m/>
    <m/>
    <m/>
    <m/>
  </r>
  <r>
    <s v="VALLEDUPAR"/>
    <x v="4"/>
    <x v="5"/>
    <n v="20001"/>
    <n v="2543375"/>
    <n v="69378"/>
    <s v="ORDEN DE CAMBIO"/>
    <s v="CESAR"/>
    <s v="VALLEDUPAR"/>
    <s v="BARRIO SAN JOAQUIN VALLEDUPAR"/>
    <s v="REDEBAN"/>
    <s v="FO-25-1321695"/>
    <d v="2025-08-02T09:52:00"/>
    <d v="2025-08-08T10:35:00"/>
    <m/>
    <s v="ROLLOS"/>
    <s v="ROLLOS"/>
    <s v="CB UNO A UNO"/>
    <s v="CB UNO A UNO"/>
    <s v="EJECUTADO_EXITOSO"/>
    <s v="EJECUTADO EXITOSO"/>
    <s v="08/08/2025 / BUENOS DÍAS SE VISITA CB Y SE LE HACE ENTREGA DE 80 ROLLOS "/>
    <s v="VISITA_TÉCNICA"/>
    <m/>
    <s v="TIPO I"/>
    <s v="TERRESTRE"/>
    <s v="BENITEZ CARVAJAL ALVARO JAVIER"/>
    <n v="1"/>
    <n v="35779.500569199998"/>
    <n v="0"/>
    <n v="35779.500569199998"/>
    <m/>
    <m/>
    <m/>
    <m/>
    <m/>
  </r>
  <r>
    <s v="VALLEDUPAR"/>
    <x v="4"/>
    <x v="5"/>
    <n v="20001"/>
    <n v="2543833"/>
    <n v="78443"/>
    <s v="ORDEN DE CAMBIO"/>
    <s v="CESAR"/>
    <s v="VALLEDUPAR"/>
    <s v="BARRIO CICERON MAESTRE VALLEDU"/>
    <s v="REDEBAN"/>
    <s v="FO-25-1322167"/>
    <d v="2025-08-04T08:00:00"/>
    <d v="2025-08-08T10:50:00"/>
    <m/>
    <s v="ROLLOS"/>
    <s v="ROLLOS"/>
    <s v="CB UNO A UNO"/>
    <s v="CB UNO A UNO"/>
    <s v="EJECUTADO_EXITOSO"/>
    <s v="EJECUTADO EXITOSO"/>
    <s v="08/08/2025 / BUENOS DÍAS SE VISITA CB Y SE LE HACE ENTREGA DE 20 ROLLOS "/>
    <s v="VISITA_TÉCNICA"/>
    <m/>
    <s v="TIPO I"/>
    <s v="TERRESTRE"/>
    <s v="BENITEZ CARVAJAL ALVARO JAVIER"/>
    <n v="1"/>
    <n v="35779.500569199998"/>
    <n v="0"/>
    <n v="35779.500569199998"/>
    <m/>
    <m/>
    <m/>
    <m/>
    <m/>
  </r>
  <r>
    <s v="VALLEDUPAR"/>
    <x v="4"/>
    <x v="5"/>
    <n v="20001"/>
    <n v="2544275"/>
    <n v="79804"/>
    <s v="ORDEN DE CAMBIO"/>
    <s v="CESAR"/>
    <s v="VALLEDUPAR"/>
    <s v="BARRIO LA NEVADA VALLEDUPAR  4"/>
    <s v="REDEBAN"/>
    <s v="FO-25-1326432"/>
    <d v="2025-08-03T08:25:00"/>
    <d v="2025-08-08T10:56:00"/>
    <m/>
    <s v="ROLLOS"/>
    <s v="ROLLOS"/>
    <s v="CB UNO A UNO"/>
    <s v="CB UNO A UNO"/>
    <s v="EJECUTADO_EXITOSO"/>
    <s v="EJECUTADO EXITOSO"/>
    <s v="08/08/2025 / BUENOS DÍAS SE VISITA CB Y SE LE HACE ENTREGA DE 10 ROLLOS "/>
    <s v="VISITA_TÉCNICA"/>
    <m/>
    <s v="TIPO I"/>
    <s v="TERRESTRE"/>
    <s v="BENITEZ CARVAJAL ALVARO JAVIER"/>
    <n v="1"/>
    <n v="35779.500569199998"/>
    <n v="0"/>
    <n v="35779.500569199998"/>
    <m/>
    <m/>
    <m/>
    <m/>
    <m/>
  </r>
  <r>
    <s v="MEDELLIN"/>
    <x v="1"/>
    <x v="1"/>
    <n v="5079"/>
    <n v="2555136"/>
    <n v="69774"/>
    <s v="ORDEN DE CAMBIO"/>
    <s v="ANTIOQUIA"/>
    <s v="BARBOSA"/>
    <s v="PTM BARBOSA  UNICASA DE MI HOG"/>
    <s v="REDEBAN"/>
    <s v="FO-25-1330724"/>
    <d v="2025-08-05T10:25:00"/>
    <d v="2025-08-08T10:58:00"/>
    <m/>
    <s v="ROLLOS"/>
    <s v="ROLLOS"/>
    <s v="AGREGADOR"/>
    <s v="COMCARD - PTM"/>
    <s v="EJECUTADO_EXITOSO"/>
    <s v="EJECUTADO EXITOSO"/>
    <s v="08/08/2025 / SE REALIZA ENTREGA DE ROLLOS"/>
    <s v="VISITA_TÉCNICA"/>
    <m/>
    <s v="TIPO II"/>
    <s v="TERRESTRE"/>
    <s v="HERNANDEZ CHAVARRIA JUAN CAMILO"/>
    <n v="1"/>
    <n v="67654.12000000001"/>
    <n v="0"/>
    <n v="67654.12000000001"/>
    <m/>
    <m/>
    <m/>
    <m/>
    <m/>
  </r>
  <r>
    <s v="MANIZALES"/>
    <x v="0"/>
    <x v="0"/>
    <n v="17873"/>
    <n v="2556915"/>
    <n v="77493"/>
    <s v="ORDEN DE CAMBIO"/>
    <s v="CALDAS"/>
    <s v="VILLAMARIA"/>
    <s v="BARRIO CENTRO VILLAMARIA 4"/>
    <s v="REDEBAN"/>
    <s v="FO-25-1332167"/>
    <d v="2025-08-05T13:21:00"/>
    <d v="2025-08-08T10:59:00"/>
    <m/>
    <s v="ROLLOS"/>
    <s v="ROLLOS"/>
    <s v="CB UNO A UNO"/>
    <s v="CB UNO A UNO"/>
    <s v="EJECUTADO_EXITOSO"/>
    <s v="EJECUTADO EXITOSO"/>
    <s v="08/08/2025 / SE ENTREGAN 30 ROLLOS EN EL COMERCIO, NO SE MANIPULAN EQUIPOS "/>
    <s v="VISITA_TÉCNICA"/>
    <m/>
    <s v="TIPO I"/>
    <s v="TERRESTRE"/>
    <s v="AGUIRRE HENAO RAUL EDUARDO"/>
    <n v="1"/>
    <n v="35779.500569199998"/>
    <n v="0"/>
    <n v="35779.500569199998"/>
    <m/>
    <m/>
    <m/>
    <m/>
    <m/>
  </r>
  <r>
    <s v="CARTAGENA"/>
    <x v="4"/>
    <x v="5"/>
    <n v="13001"/>
    <n v="2557779"/>
    <n v="17204"/>
    <s v="ORDEN DE CAMBIO"/>
    <s v="BOLIVAR"/>
    <s v="CARTAGENA"/>
    <s v="BARRIO MAMONAL II CARTAGENA"/>
    <s v="REDEBAN"/>
    <s v="FO-25-1333130"/>
    <d v="2025-08-05T15:20:00"/>
    <d v="2025-08-08T11:04:00"/>
    <m/>
    <s v="ROLLOS"/>
    <s v="ROLLOS"/>
    <s v="CB UNO A UNO"/>
    <s v="CB UNO A UNO"/>
    <s v="EJECUTADO_EXITOSO"/>
    <s v="EJECUTADO EXITOSO"/>
    <s v="08/08/2025 / SE ENTREGAN 30 ROLLOS PARA EL CORRESPONSAL "/>
    <s v="VISITA_TÉCNICA"/>
    <m/>
    <s v="TIPO I"/>
    <s v="TERRESTRE"/>
    <s v="MARTINEZ SALGUEDO ANDRES AUGUSTO"/>
    <n v="1"/>
    <n v="35779.500569199998"/>
    <n v="0"/>
    <n v="35779.500569199998"/>
    <m/>
    <m/>
    <m/>
    <m/>
    <m/>
  </r>
  <r>
    <s v="VALLEDUPAR"/>
    <x v="4"/>
    <x v="5"/>
    <n v="20001"/>
    <n v="2559097"/>
    <n v="28993"/>
    <s v="ORDEN DE CAMBIO"/>
    <s v="CESAR"/>
    <s v="VALLEDUPAR"/>
    <s v="BARRIO PRIMERO DE MAYO 7 VALLE"/>
    <s v="REDEBAN"/>
    <s v="FO-25-1334609"/>
    <d v="2025-08-06T08:00:00"/>
    <d v="2025-08-08T11:06:00"/>
    <m/>
    <s v="ROLLOS"/>
    <s v="ROLLOS"/>
    <s v="CB UNO A UNO"/>
    <s v="CB UNO A UNO"/>
    <s v="EJECUTADO_EXITOSO"/>
    <s v="EJECUTADO EXITOSO"/>
    <s v="08/08/2025 / SE REALIZA LA ENTREGA DE 50 ROLLOS EN SITIO "/>
    <s v="VISITA_TÉCNICA"/>
    <m/>
    <s v="TIPO I"/>
    <s v="TERRESTRE"/>
    <s v="MONTES DIAZ JOHN FRED"/>
    <n v="1"/>
    <n v="35779.500569199998"/>
    <n v="0"/>
    <n v="35779.500569199998"/>
    <m/>
    <m/>
    <m/>
    <m/>
    <m/>
  </r>
  <r>
    <s v="VALLEDUPAR"/>
    <x v="4"/>
    <x v="5"/>
    <n v="20001"/>
    <n v="2560622"/>
    <n v="68608"/>
    <s v="ORDEN DE CAMBIO"/>
    <s v="CESAR"/>
    <s v="VALLEDUPAR"/>
    <s v="DISTRICOL WALLETPLUS"/>
    <s v="REDEBAN"/>
    <s v="FO-25-1336142"/>
    <d v="2025-08-06T08:55:00"/>
    <d v="2025-08-08T11:11:00"/>
    <m/>
    <s v="ROLLOS"/>
    <s v="ROLLOS"/>
    <s v="AGREGADOR"/>
    <s v="DISTRICOL"/>
    <s v="EJECUTADO_EXITOSO"/>
    <s v="EJECUTADO EXITOSO"/>
    <s v="08/08/2025 / SE REALIZA ENTREGA DE 20 ROLLOS EN SITIO "/>
    <s v="VISITA_TÉCNICA"/>
    <m/>
    <s v="TIPO I"/>
    <s v="TERRESTRE"/>
    <s v="MONTES DIAZ JOHN FRED"/>
    <n v="1"/>
    <n v="35779.500569199998"/>
    <n v="0"/>
    <n v="35779.500569199998"/>
    <m/>
    <m/>
    <m/>
    <m/>
    <m/>
  </r>
  <r>
    <s v="CALI"/>
    <x v="0"/>
    <x v="3"/>
    <n v="76001"/>
    <n v="2561239"/>
    <n v="75935"/>
    <s v="ORDEN DE CAMBIO"/>
    <s v="VALLE DEL CAUCA"/>
    <s v="CALI"/>
    <s v="BARRIO EL CALVARIO CALI"/>
    <s v="REDEBAN"/>
    <s v="FO-25-1336462"/>
    <d v="2025-08-06T09:46:00"/>
    <d v="2025-08-08T11:12:00"/>
    <m/>
    <s v="ROLLOS"/>
    <s v="ROLLOS"/>
    <s v="CB UNO A UNO"/>
    <s v="CB UNO A UNO"/>
    <s v="EJECUTADO_EXITOSO"/>
    <s v="EJECUTADO EXITOSO"/>
    <s v="08/08/2025 / SE VISITA CORRESPONSAL Y SE REALIZA ENTREGA DE 30 ROLLOS "/>
    <s v="VISITA_TÉCNICA"/>
    <m/>
    <s v="TIPO I"/>
    <s v="TERRESTRE"/>
    <s v="BOLAÑOS TABORDA JORGE ENRIQUE"/>
    <n v="1"/>
    <n v="35779.500569199998"/>
    <n v="0"/>
    <n v="35779.500569199998"/>
    <m/>
    <m/>
    <m/>
    <m/>
    <m/>
  </r>
  <r>
    <s v="MEDELLIN"/>
    <x v="1"/>
    <x v="1"/>
    <n v="5001"/>
    <n v="2544707"/>
    <n v="66071"/>
    <s v="ORDEN DE CAMBIO"/>
    <s v="ANTIOQUIA"/>
    <s v="MEDELLIN"/>
    <s v="BARRIO BELEN ALTAVISTA MEDELLI"/>
    <s v="REDEBAN"/>
    <s v="FO-25-1324329"/>
    <d v="2025-08-03T16:00:00"/>
    <d v="2025-08-08T11:16:00"/>
    <m/>
    <s v="ROLLOS"/>
    <s v="ROLLOS"/>
    <s v="CB UNO A UNO"/>
    <s v="CB UNO A UNO"/>
    <s v="EJECUTADO_EXITOSO"/>
    <s v="EJECUTADO EXITOSO"/>
    <s v="08/08/2025 / SE REALIZA ENTREGA DE 70 ROLLOS "/>
    <s v="VISITA_TÉCNICA"/>
    <m/>
    <s v="TIPO I"/>
    <s v="TERRESTRE"/>
    <n v="1146438650"/>
    <n v="1"/>
    <n v="35779.500569199998"/>
    <n v="0"/>
    <n v="35779.500569199998"/>
    <m/>
    <m/>
    <m/>
    <m/>
    <m/>
  </r>
  <r>
    <s v="BOGOTA"/>
    <x v="3"/>
    <x v="4"/>
    <n v="25658"/>
    <n v="2563406"/>
    <n v="49002"/>
    <s v="ORDEN DE CAMBIO"/>
    <s v="CUNDINAMARCA"/>
    <s v="SAN FRANCISCO"/>
    <s v="DISTRICOL VARIEDADES LA TORRE"/>
    <s v="REDEBAN"/>
    <s v="FO-25-1339089"/>
    <d v="2025-08-06T12:46:00"/>
    <d v="2025-08-08T11:19:00"/>
    <m/>
    <s v="ROLLOS"/>
    <s v="ROLLOS"/>
    <s v="AGREGADOR"/>
    <s v="DISTRICOL"/>
    <s v="EJECUTADO_EXITOSO"/>
    <s v="EJECUTADO EXITOSO"/>
    <s v="08/08/2025 / ENTREGA DE ROLLOS EJECUTADO OK "/>
    <s v="VISITA_TÉCNICA"/>
    <m/>
    <s v="TIPO II"/>
    <s v="TERRESTRE"/>
    <s v="GOMEZ VEGA DAVID SNEYDER"/>
    <n v="1"/>
    <n v="67654.12000000001"/>
    <n v="0"/>
    <n v="67654.12000000001"/>
    <m/>
    <m/>
    <m/>
    <m/>
    <m/>
  </r>
  <r>
    <s v="BOGOTA"/>
    <x v="3"/>
    <x v="4"/>
    <n v="25402"/>
    <n v="2566029"/>
    <n v="77899"/>
    <s v="ORDEN DE CAMBIO"/>
    <s v="CUNDINAMARCA"/>
    <s v="LA VEGA"/>
    <s v="BARRIO CENTRO LA VEGA 2"/>
    <s v="REDEBAN"/>
    <s v="FO-25-1341711"/>
    <d v="2025-08-06T17:50:00"/>
    <d v="2025-08-08T11:40:00"/>
    <m/>
    <s v="ROLLOS"/>
    <s v="ROLLOS"/>
    <s v="CB UNO A UNO"/>
    <s v="CB UNO A UNO"/>
    <s v="EJECUTADO_EXITOSO"/>
    <s v="EJECUTADO EXITOSO"/>
    <s v="08/08/2025 / ENTREGA DE ROLLOS EJECUTADO OK "/>
    <s v="VISITA_TÉCNICA"/>
    <m/>
    <s v="TIPO II"/>
    <s v="TERRESTRE"/>
    <s v="GOMEZ VEGA DAVID SNEYDER"/>
    <n v="1"/>
    <n v="67654.12000000001"/>
    <n v="0"/>
    <n v="67654.12000000001"/>
    <m/>
    <m/>
    <m/>
    <m/>
    <m/>
  </r>
  <r>
    <s v="BOGOTA"/>
    <x v="3"/>
    <x v="4"/>
    <n v="25260"/>
    <n v="2563483"/>
    <n v="16008"/>
    <s v="ORDEN DE CAMBIO"/>
    <s v="CUNDINAMARCA"/>
    <s v="EL ROSAL"/>
    <s v="DROGUERIA AQUIDROGAS EL ROSAL2"/>
    <s v="REDEBAN"/>
    <s v="FO-25-1339331"/>
    <d v="2025-08-06T13:40:00"/>
    <d v="2025-08-08T11:41:00"/>
    <m/>
    <s v="ROLLOS"/>
    <s v="ROLLOS"/>
    <s v="CB UNO A UNO"/>
    <s v="CB UNO A UNO"/>
    <s v="EJECUTADO_EXITOSO"/>
    <s v="EJECUTADO EXITOSO"/>
    <s v="08/08/2025 / ENTREGA DE ROLLOS EJECUTADO OK "/>
    <s v="VISITA_TÉCNICA"/>
    <m/>
    <s v="TIPO II"/>
    <s v="TERRESTRE"/>
    <s v="GOMEZ VEGA DAVID SNEYDER"/>
    <n v="1"/>
    <n v="67654.12000000001"/>
    <n v="0"/>
    <n v="67654.12000000001"/>
    <m/>
    <m/>
    <m/>
    <m/>
    <m/>
  </r>
  <r>
    <s v="TUNJA"/>
    <x v="2"/>
    <x v="2"/>
    <n v="25745"/>
    <n v="2533659"/>
    <n v="30058"/>
    <s v="ORDEN DE CAMBIO"/>
    <s v="CUNDINAMARCA"/>
    <s v="SIMIJACA"/>
    <s v="BARRIO TAQUIRA SIMIJACA"/>
    <s v="REDEBAN"/>
    <s v="FO-25-1314509"/>
    <d v="2025-07-31T12:50:00"/>
    <d v="2025-08-08T11:42:00"/>
    <m/>
    <s v="ROLLOS"/>
    <s v="ROLLOS"/>
    <s v="CB UNO A UNO"/>
    <s v="CB UNO A UNO"/>
    <s v="EJECUTADO_EXITOSO"/>
    <s v="EJECUTADO EXITOSO"/>
    <s v="08/08/2025 / EN COMUNICACIÓN CON LA SRA ADRIANA CONTRERAS AL NÚMERO 3102852667 INFORMA QUE YA SERVIENTREGA LE INFORMO QUE ESTAN EN LA OFICINA, INFORMA QUE LOS VA A RECOGER. SE PROCEDE A CERRAR / 08/08/2025 SE INTENTA CONTACTO TELEFONICO CON EL CB AL NUMERO 3102851667 EN VARIAS OCASIONES PARA VALIDAR ENTREGA DE ROLLOS SIN RESPUESTA"/>
    <s v="ENVÍO"/>
    <m/>
    <s v="TIPO III"/>
    <s v="TERRESTRE"/>
    <m/>
    <n v="0"/>
    <n v="35779.500569199998"/>
    <n v="0"/>
    <n v="35779.500569199998"/>
    <m/>
    <m/>
    <m/>
    <m/>
    <m/>
  </r>
  <r>
    <s v="CUCUTA"/>
    <x v="2"/>
    <x v="2"/>
    <n v="54001"/>
    <n v="2566067"/>
    <n v="77346"/>
    <s v="ORDEN DE CAMBIO"/>
    <s v="NORTE DE SANTANDER"/>
    <s v="CUCUTA"/>
    <s v="BARRIO LA PLAYA CUCUTA  12"/>
    <s v="REDEBAN"/>
    <s v="FO-25-1341705"/>
    <d v="2025-08-08T08:00:00"/>
    <d v="2025-08-08T11:46:00"/>
    <m/>
    <s v="ROLLOS"/>
    <s v="ROLLOS"/>
    <s v="CB UNO A UNO"/>
    <s v="CB UNO A UNO"/>
    <s v="EJECUTADO_EXITOSO"/>
    <s v="EJECUTADO EXITOSO"/>
    <s v="08/08/2025 / SE ENTREGAN 20 ROLLOS OK"/>
    <s v="VISITA_TÉCNICA"/>
    <m/>
    <s v="TIPO I"/>
    <s v="TERRESTRE"/>
    <s v="NARANJO AFANADOR RUBEN JESUS"/>
    <n v="1"/>
    <n v="35779.500569199998"/>
    <n v="0"/>
    <n v="35779.500569199998"/>
    <m/>
    <m/>
    <m/>
    <m/>
    <m/>
  </r>
  <r>
    <s v="BOGOTA"/>
    <x v="3"/>
    <x v="4"/>
    <n v="25269"/>
    <n v="2549130"/>
    <n v="75913"/>
    <s v="ORDEN DE CAMBIO"/>
    <s v="CUNDINAMARCA"/>
    <s v="FACATATIVA"/>
    <s v="BARRIO LOS CEREZOS FACATATIVA"/>
    <s v="REDEBAN"/>
    <s v="FO-25-1327341"/>
    <d v="2025-08-04T12:08:00"/>
    <d v="2025-08-08T11:48:00"/>
    <m/>
    <s v="ROLLOS"/>
    <s v="ROLLOS"/>
    <s v="CB UNO A UNO"/>
    <s v="CB UNO A UNO"/>
    <s v="EJECUTADO_EXITOSO"/>
    <s v="EJECUTADO EXITOSO"/>
    <s v="08/08/2025 / ENTREGA DE 20 ROLLOS PARA DATAFONO NO SE MANIPULA TERMINAL "/>
    <s v="VISITA_TÉCNICA"/>
    <m/>
    <s v="TIPO II"/>
    <s v="TERRESTRE"/>
    <s v="BUSTOS MORA DIEGO MANUEL"/>
    <n v="1"/>
    <n v="67654.12000000001"/>
    <n v="0"/>
    <n v="67654.12000000001"/>
    <m/>
    <m/>
    <m/>
    <m/>
    <m/>
  </r>
  <r>
    <s v="TUNJA"/>
    <x v="2"/>
    <x v="2"/>
    <n v="15759"/>
    <n v="2552054"/>
    <n v="50617"/>
    <s v="ORDEN DE CAMBIO"/>
    <s v="BOYACA"/>
    <s v="SOGAMOSO"/>
    <s v="BARRIO CENTRO SOGAMOSO 21"/>
    <s v="REDEBAN"/>
    <s v="FO-25-1328540"/>
    <d v="2025-08-04T16:51:00"/>
    <d v="2025-08-08T11:55:00"/>
    <m/>
    <s v="ROLLOS"/>
    <s v="ROLLOS"/>
    <s v="CB UNO A UNO"/>
    <s v="CB UNO A UNO"/>
    <s v="EJECUTADO_EXITOSO"/>
    <s v="EJECUTADO EXITOSO"/>
    <s v="08/08/2025 / SE REALIZA ENTREGA DE 20 ROLLOS CON VISITA  / 08/08/2025 EL LUNES 4 DE AGOSTO INICIO EL PARO INDEFINIDO DESDE HORAS DE LA MADRUGADA EMPEZARON LOS BLOQUEOS EN TUNJA, PAIPA, SOGAMOSO, VENTAQUEMADA, MONGUÍ, PUENTE BOYACÁ Y MÁS MUNICIPIOS DE LA ZONA"/>
    <s v="VISITA_TÉCNICA"/>
    <m/>
    <s v="TIPO II"/>
    <s v="TERRESTRE"/>
    <s v="SOLER HOYOS CRISTIAN LEONARDO"/>
    <n v="1"/>
    <n v="67654.12000000001"/>
    <n v="0"/>
    <n v="67654.12000000001"/>
    <m/>
    <m/>
    <m/>
    <m/>
    <m/>
  </r>
  <r>
    <s v="IBAGUE"/>
    <x v="5"/>
    <x v="6"/>
    <n v="73001"/>
    <n v="2561854"/>
    <n v="66442"/>
    <s v="ORDEN DE CAMBIO"/>
    <s v="TOLIMA"/>
    <s v="IBAGUE"/>
    <s v="BARRIO BUENOS AIRES IBAGUE 1"/>
    <s v="REDEBAN"/>
    <s v="FO-25-1336636"/>
    <d v="2025-08-06T10:31:00"/>
    <d v="2025-08-08T11:58:00"/>
    <m/>
    <s v="ROLLOS"/>
    <s v="ROLLOS"/>
    <s v="CB UNO A UNO"/>
    <s v="CB UNO A UNO"/>
    <s v="EJECUTADO_EXITOSO"/>
    <s v="EJECUTADO EXITOSO"/>
    <s v="08/08/2025 / SE REALIZA ENTREGA DE 20 ROLLOS POR SOLICITUD DEL CLIENTE."/>
    <s v="VISITA_TÉCNICA"/>
    <m/>
    <s v="TIPO I"/>
    <s v="TERRESTRE"/>
    <s v="BARRAGAN TAFUR EDWIN ESTEBAN"/>
    <n v="1"/>
    <n v="35779.500569199998"/>
    <n v="0"/>
    <n v="35779.500569199998"/>
    <m/>
    <m/>
    <m/>
    <m/>
    <m/>
  </r>
  <r>
    <s v="APARTADO"/>
    <x v="1"/>
    <x v="1"/>
    <n v="5480"/>
    <n v="2540860"/>
    <n v="72231"/>
    <s v="ORDEN DE CAMBIO"/>
    <s v="ANTIOQUIA"/>
    <s v="MUTATA"/>
    <s v="CENTRO MUTATA ANTIOQUIA"/>
    <s v="REDEBAN"/>
    <s v="FO-25-1318225"/>
    <d v="2025-08-01T14:31:00"/>
    <d v="2025-08-08T11:58:00"/>
    <m/>
    <s v="ROLLOS"/>
    <s v="ROLLOS"/>
    <s v="CB UNO A UNO"/>
    <s v="CB UNO A UNO"/>
    <s v="EJECUTADO_EXITOSO"/>
    <s v="EJECUTADO EXITOSO"/>
    <s v="08/08/2025 / SE ENVIAN 30 ROLLOS POR FLOTA SE CONPARTE GUIA CON EL USUARIO Y SE CONFIRMA EL RECIBIDO"/>
    <s v="ENVÍO"/>
    <m/>
    <s v="TIPO II"/>
    <s v="TERRESTRE"/>
    <s v="SALDARRIAGA MIRANDA SANTIAGO"/>
    <n v="0"/>
    <n v="35779.500569199998"/>
    <n v="0"/>
    <n v="35779.500569199998"/>
    <m/>
    <m/>
    <m/>
    <m/>
    <m/>
  </r>
  <r>
    <s v="IBAGUE"/>
    <x v="5"/>
    <x v="6"/>
    <n v="73408"/>
    <n v="2553963"/>
    <n v="77544"/>
    <s v="ORDEN DE CAMBIO"/>
    <s v="TOLIMA"/>
    <s v="LERIDA"/>
    <s v="BARRIO CENTRO LERIDA 2"/>
    <s v="REDEBAN"/>
    <s v="FO-25-1330003"/>
    <d v="2025-08-05T09:10:00"/>
    <d v="2025-08-08T12:04:00"/>
    <m/>
    <s v="ROLLOS"/>
    <s v="ROLLOS"/>
    <s v="CB UNO A UNO"/>
    <s v="CB UNO A UNO"/>
    <s v="EJECUTADO_EXITOSO"/>
    <s v="EJECUTADO EXITOSO"/>
    <s v="08/08/2025 / SE ENTREGA 90 ROLLOS"/>
    <s v="VISITA_TÉCNICA"/>
    <m/>
    <s v="TIPO II"/>
    <s v="TERRESTRE"/>
    <s v="VARGAS HERRERA JHON JAIRO"/>
    <n v="1"/>
    <n v="67654.12000000001"/>
    <n v="0"/>
    <n v="67654.12000000001"/>
    <m/>
    <m/>
    <m/>
    <m/>
    <m/>
  </r>
  <r>
    <s v="MEDELLIN"/>
    <x v="1"/>
    <x v="1"/>
    <n v="5001"/>
    <n v="2541603"/>
    <n v="79164"/>
    <s v="ORDEN DE CAMBIO"/>
    <s v="ANTIOQUIA"/>
    <s v="MEDELLIN"/>
    <s v="BARRIO LOMA DE LOS BERNAL MEDE"/>
    <s v="REDEBAN"/>
    <s v="FO-25-1318194"/>
    <d v="2025-08-01T15:32:00"/>
    <d v="2025-08-08T12:10:00"/>
    <m/>
    <s v="ROLLOS"/>
    <s v="ROLLOS"/>
    <s v="CB UNO A UNO"/>
    <s v="CB UNO A UNO"/>
    <s v="EJECUTADO_EXITOSO"/>
    <s v="EJECUTADO EXITOSO"/>
    <s v="08/08/2025 / SE REALIZA ENTREGA DE 30 ROLLOS"/>
    <s v="VISITA_TÉCNICA"/>
    <m/>
    <s v="TIPO I"/>
    <s v="TERRESTRE"/>
    <n v="1146438650"/>
    <n v="1"/>
    <n v="35779.500569199998"/>
    <n v="0"/>
    <n v="35779.500569199998"/>
    <m/>
    <m/>
    <m/>
    <m/>
    <m/>
  </r>
  <r>
    <s v="BUCARAMANGA"/>
    <x v="2"/>
    <x v="2"/>
    <n v="68276"/>
    <n v="2566030"/>
    <n v="73179"/>
    <s v="ORDEN DE CAMBIO"/>
    <s v="SANTANDER"/>
    <s v="FLORIDABLANCA"/>
    <s v="DISTRICOL FRESKY POLLO SOD"/>
    <s v="REDEBAN"/>
    <s v="FO-25-1341709"/>
    <d v="2025-08-06T17:51:00"/>
    <d v="2025-08-08T12:14:00"/>
    <m/>
    <s v="ROLLOS"/>
    <s v="ROLLOS"/>
    <s v="AGREGADOR"/>
    <s v="DISTRICOL"/>
    <s v="EJECUTADO_EXITOSO"/>
    <s v="EJECUTADO EXITOSO"/>
    <s v="08/08/2025 / SE REALIZA ENTREGA DE 30 ROLLOS CON VISITA NO SE MANIPULA TERMINAL "/>
    <s v="VISITA_TÉCNICA"/>
    <m/>
    <s v="TIPO I"/>
    <s v="TERRESTRE"/>
    <s v="REYES RAMIREZ DIEGO ALEXANDER"/>
    <n v="1"/>
    <n v="35779.500569199998"/>
    <n v="0"/>
    <n v="35779.500569199998"/>
    <m/>
    <m/>
    <m/>
    <m/>
    <m/>
  </r>
  <r>
    <s v="CUCUTA"/>
    <x v="2"/>
    <x v="2"/>
    <n v="54001"/>
    <n v="2561858"/>
    <n v="59002"/>
    <s v="ORDEN DE CAMBIO"/>
    <s v="NORTE DE SANTANDER"/>
    <s v="CUCUTA"/>
    <s v="PTM CUCUTA CARRUSEL DISTRIBUCI"/>
    <s v="REDEBAN"/>
    <s v="FO-25-1336666"/>
    <d v="2025-08-06T10:33:00"/>
    <d v="2025-08-08T12:17:00"/>
    <m/>
    <s v="ROLLOS"/>
    <s v="ROLLOS"/>
    <s v="AGREGADOR"/>
    <s v="COMCARD - PTM"/>
    <s v="EJECUTADO_EXITOSO"/>
    <s v="EJECUTADO EXITOSO"/>
    <s v="08/08/2025 / SE ENTREGAN 20 ROLLOS OK"/>
    <s v="VISITA_TÉCNICA"/>
    <m/>
    <s v="TIPO I"/>
    <s v="TERRESTRE"/>
    <s v="NARANJO AFANADOR RUBEN JESUS"/>
    <n v="1"/>
    <n v="35779.500569199998"/>
    <n v="0"/>
    <n v="35779.500569199998"/>
    <m/>
    <m/>
    <m/>
    <m/>
    <m/>
  </r>
  <r>
    <s v="CUCUTA"/>
    <x v="2"/>
    <x v="2"/>
    <n v="54001"/>
    <n v="2561994"/>
    <n v="75350"/>
    <s v="ORDEN DE CAMBIO"/>
    <s v="NORTE DE SANTANDER"/>
    <s v="CUCUTA"/>
    <s v="BARRIO EL LLANO CUCUTA 18"/>
    <s v="REDEBAN"/>
    <s v="FO-25-1337203"/>
    <d v="2025-08-06T10:58:00"/>
    <d v="2025-08-08T12:20:00"/>
    <m/>
    <s v="ROLLOS"/>
    <s v="ROLLOS"/>
    <s v="CB UNO A UNO"/>
    <s v="CB UNO A UNO"/>
    <s v="EJECUTADO_EXITOSO"/>
    <s v="EJECUTADO EXITOSO"/>
    <s v="08/08/2025 / SE ENTREGAN 30 ROLLOS OK."/>
    <s v="VISITA_TÉCNICA"/>
    <m/>
    <s v="TIPO I"/>
    <s v="TERRESTRE"/>
    <s v="NARANJO AFANADOR RUBEN JESUS"/>
    <n v="1"/>
    <n v="35779.500569199998"/>
    <n v="0"/>
    <n v="35779.500569199998"/>
    <m/>
    <m/>
    <m/>
    <m/>
    <m/>
  </r>
  <r>
    <s v="VILLAVICENCIO"/>
    <x v="5"/>
    <x v="6"/>
    <n v="50001"/>
    <n v="2565628"/>
    <n v="51766"/>
    <s v="ORDEN DE CAMBIO"/>
    <s v="META"/>
    <s v="VILLAVICENCIO"/>
    <s v="BARRIO AMERICAS VILLAVICENCIO"/>
    <s v="REDEBAN"/>
    <s v="FO-25-1341420"/>
    <d v="2025-08-06T16:45:00"/>
    <d v="2025-08-08T12:27:00"/>
    <m/>
    <s v="ROLLOS"/>
    <s v="ROLLOS"/>
    <s v="CB UNO A UNO"/>
    <s v="CB UNO A UNO"/>
    <s v="EJECUTADO_EXITOSO"/>
    <s v="EJECUTADO EXITOSO"/>
    <s v="08/08/2025 / SE VISITA CB Y SE REALIZA ENTREGA DE 30 ROLLOS DE PAPEL TERMICO PARA DATÁFONO "/>
    <s v="VISITA_TÉCNICA"/>
    <m/>
    <s v="TIPO I"/>
    <s v="TERRESTRE"/>
    <s v="GARZON RUIZ LUIS MIGUEL"/>
    <n v="1"/>
    <n v="35779.500569199998"/>
    <n v="0"/>
    <n v="35779.500569199998"/>
    <m/>
    <m/>
    <m/>
    <m/>
    <m/>
  </r>
  <r>
    <s v="VILLAVICENCIO"/>
    <x v="5"/>
    <x v="6"/>
    <n v="50313"/>
    <n v="2563923"/>
    <n v="79891"/>
    <s v="ORDEN DE CAMBIO"/>
    <s v="META"/>
    <s v="GRANADA"/>
    <s v="DISTRICOL BIOPLASTIC M"/>
    <s v="REDEBAN"/>
    <s v="FO-25-1339680"/>
    <d v="2025-08-06T14:18:00"/>
    <d v="2025-08-08T12:30:00"/>
    <m/>
    <s v="ROLLOS"/>
    <s v="ROLLOS"/>
    <s v="AGREGADOR"/>
    <s v="DISTRICOL"/>
    <s v="EJECUTADO_EXITOSO"/>
    <s v="EJECUTADO EXITOSO"/>
    <s v="08/08/2025 / SE REALIZA ENTREGA DE 10 ROLLOS "/>
    <s v="VISITA_TÉCNICA"/>
    <m/>
    <s v="TIPO II"/>
    <s v="TERRESTRE"/>
    <s v="ROZO JIMENEZ EDGAR ARMANDO"/>
    <n v="1"/>
    <n v="67654.12000000001"/>
    <n v="0"/>
    <n v="67654.12000000001"/>
    <m/>
    <m/>
    <m/>
    <m/>
    <m/>
  </r>
  <r>
    <s v="CUCUTA"/>
    <x v="2"/>
    <x v="2"/>
    <n v="54001"/>
    <n v="2565496"/>
    <n v="18620"/>
    <s v="ORDEN DE CAMBIO"/>
    <s v="NORTE DE SANTANDER"/>
    <s v="CUCUTA"/>
    <s v="BARRIO CENTRO XII CUCUTA"/>
    <s v="REDEBAN"/>
    <s v="FO-25-1341407"/>
    <d v="2025-08-06T16:53:00"/>
    <d v="2025-08-08T12:39:00"/>
    <m/>
    <s v="ROLLOS"/>
    <s v="ROLLOS"/>
    <s v="CB UNO A UNO"/>
    <s v="CB UNO A UNO"/>
    <s v="EJECUTADO_EXITOSO"/>
    <s v="EJECUTADO EXITOSO"/>
    <s v="08/08/2025 / SE ENTREGAN 20 ROLLOS"/>
    <s v="VISITA_TÉCNICA"/>
    <m/>
    <s v="TIPO I"/>
    <s v="TERRESTRE"/>
    <s v="NARANJO AFANADOR RUBEN JESUS"/>
    <n v="1"/>
    <n v="35779.500569199998"/>
    <n v="0"/>
    <n v="35779.500569199998"/>
    <m/>
    <m/>
    <m/>
    <m/>
    <m/>
  </r>
  <r>
    <s v="TUNJA"/>
    <x v="2"/>
    <x v="2"/>
    <n v="15667"/>
    <n v="2417762"/>
    <n v="66222"/>
    <s v="ORDEN DE CAMBIO"/>
    <s v="BOYACA"/>
    <s v="SAN LUIS DE GACENO"/>
    <s v="BARRIO CENTRO SAN LUIS DE GACE"/>
    <s v="REDEBAN"/>
    <s v="FO-25-1204933"/>
    <d v="2025-07-09T08:42:00"/>
    <d v="2025-08-08T12:45:00"/>
    <m/>
    <s v="ROLLOS"/>
    <s v="ROLLOS"/>
    <s v="CB UNO A UNO"/>
    <s v="CB UNO A UNO"/>
    <s v="EJECUTADO_EXITOSO"/>
    <s v="EJECUTADO EXITOSO"/>
    <s v="08/08/2025 / 08-08 LA SEÑORA LETICIA SASTOQUE MEDINAL VÍA WHATSAPP AL NÚMERO 3204958228 INFORMA QUE YA RECIBIÓ LOS ROLLOS, SE PROCEDE A CERRAR. / 21/07/2025 PAQUETE EN DEVOLUCION CO LA OBSERVACION: NO HAY QUIEN RECIBA. SE LE INFORMA GUIA AL USUARIO PARA QUE VALIDE EN OFICINA - 3204958228 | 23/07/2025 POR FAVOR NOS CONFIRMAN QUE NOVEDAD PRESENTA LA GUÍA 2235595852, FUE DEVUELTA SEGÚN OBSERVACIÓN: NO HAY QUIEN RECIBA. USUARIO INFORMA QUE SIEMPRE PERMANECE EN EL LOCAL Y CONFIRMA LA DIRECCIÓN SAN LUIS DE GACENO//DEPARTAMENTO: BOYACA//DIRECCION: CRA 5 #3- 42 CENTRO CENTRO.AGRADECEMOS LOS ROLLOS SEAN ENTREGADO EN ESA DIRECCIÓN. | 24/07/2025 ESTIMADO CLIENTE, DE ANTEMANO TE PEDIMOS DISCULPAS POR LAS NOVEDADES PRESENTADAS. ATENDIENDO A TU SOLICITUD, SE VALIDA TU GUÍA 2235595852 Y ESTA REGISTRA EN NUESTRO CENTRO LOGÍSTICO DE LA CIUDAD DE TUNJA, A LA ESPERA DE ASIGNACIÓN DE VEHÍCULO PARA SU SALIDA A REPARTO, SIN EMBARGO, POR EL TIEMPO QUE LLEVA EN ESE ESTADO, GENERAMOS UNA GESTIÓN INTERNA CON RADICADO #85"/>
    <s v="ENVÍO"/>
    <m/>
    <s v="TIPO III"/>
    <s v="TERRESTRE"/>
    <m/>
    <n v="0"/>
    <n v="35779.500569199998"/>
    <n v="0"/>
    <n v="35779.500569199998"/>
    <m/>
    <m/>
    <m/>
    <m/>
    <m/>
  </r>
  <r>
    <s v="PASTO"/>
    <x v="0"/>
    <x v="3"/>
    <n v="52001"/>
    <n v="2567613"/>
    <n v="79315"/>
    <s v="ORDEN DE CAMBIO"/>
    <s v="NARIÑO"/>
    <s v="PASTO"/>
    <s v="BARRIO SENDOYA PASTO 1"/>
    <s v="REDEBAN"/>
    <s v="FO-25-1347124"/>
    <d v="2025-08-08T08:00:00"/>
    <d v="2025-08-08T13:22:00"/>
    <m/>
    <s v="ROLLOS"/>
    <s v="ROLLOS"/>
    <s v="CB UNO A UNO"/>
    <s v="CB UNO A UNO"/>
    <s v="EJECUTADO_EXITOSO"/>
    <s v="EJECUTADO EXITOSO"/>
    <s v="08/08/2025 / SE REALIZA ENTREGA DE 40 ROLLOS POR SOLICITUD DE CLIENTE NO SE MANIPULA DATAFONO "/>
    <s v="VISITA_TÉCNICA"/>
    <m/>
    <s v="TIPO I"/>
    <s v="TERRESTRE"/>
    <s v="BRAVO MADROÑERO OSCAR ESTEBAN"/>
    <n v="1"/>
    <n v="35779.500569199998"/>
    <n v="0"/>
    <n v="35779.500569199998"/>
    <m/>
    <m/>
    <m/>
    <m/>
    <m/>
  </r>
  <r>
    <s v="SINCELEJO"/>
    <x v="4"/>
    <x v="5"/>
    <n v="70001"/>
    <n v="2567275"/>
    <n v="79254"/>
    <s v="ORDEN DE CAMBIO"/>
    <s v="SUCRE"/>
    <s v="SINCELEJO"/>
    <s v="DISTRICOL MED FARMA  2"/>
    <s v="REDEBAN"/>
    <s v="FO-25-1345469"/>
    <d v="2025-08-07T14:04:00"/>
    <d v="2025-08-08T13:24:00"/>
    <m/>
    <s v="ROLLOS"/>
    <s v="ROLLOS"/>
    <s v="AGREGADOR"/>
    <s v="DISTRICOL"/>
    <s v="EJECUTADO_EXITOSO"/>
    <s v="EJECUTADO EXITOSO"/>
    <s v="08/08/2025 / SE VISITA SITIO SE VERIFICA INFORMACIÓN SE REALIZA ENTREGA DE ROLLOS RBM NO SE MANIPULA EQUIPOS, FIRMA QUIEN RECIBE LOS ROLLOS. "/>
    <s v="VISITA_TÉCNICA"/>
    <m/>
    <s v="TIPO I"/>
    <s v="TERRESTRE"/>
    <s v="SANTOS GUZMAN CHRISTIAN FELIPE"/>
    <n v="1"/>
    <n v="35779.500569199998"/>
    <n v="0"/>
    <n v="35779.500569199998"/>
    <m/>
    <m/>
    <m/>
    <m/>
    <m/>
  </r>
  <r>
    <s v="BOGOTA"/>
    <x v="3"/>
    <x v="4"/>
    <n v="11001"/>
    <n v="2567172"/>
    <n v="76184"/>
    <s v="ORDEN DE CAMBIO"/>
    <s v="CUNDINAMARCA"/>
    <s v="BOGOTA"/>
    <s v="DISTRICOL PROYECTAR SER JES 7"/>
    <s v="REDEBAN"/>
    <s v="FO-25-1345448"/>
    <d v="2025-08-07T13:59:00"/>
    <d v="2025-08-08T13:27:00"/>
    <m/>
    <s v="ROLLOS"/>
    <s v="ROLLOS"/>
    <s v="AGREGADOR"/>
    <s v="DISTRICOL"/>
    <s v="EJECUTADO_EXITOSO"/>
    <s v="EJECUTADO EXITOSO"/>
    <s v="08/08/2025 / SE REALIZA ENTREGA DE 30 ROLLOS ,NO SE MANIPULAN EQUIPOS"/>
    <s v="VISITA_TÉCNICA"/>
    <m/>
    <s v="TIPO I"/>
    <s v="TERRESTRE"/>
    <s v="GALINDO ROJAS LUIS FELIPE"/>
    <n v="1"/>
    <n v="35779.500569199998"/>
    <n v="0"/>
    <n v="35779.500569199998"/>
    <m/>
    <m/>
    <m/>
    <m/>
    <m/>
  </r>
  <r>
    <s v="CALI"/>
    <x v="0"/>
    <x v="3"/>
    <n v="76001"/>
    <n v="2567240"/>
    <n v="78511"/>
    <s v="ORDEN DE CAMBIO"/>
    <s v="VALLE DEL CAUCA"/>
    <s v="CALI"/>
    <s v="BARRIO ALFONSO BONILLA ARAGON"/>
    <s v="REDEBAN"/>
    <s v="FO-25-1345291"/>
    <d v="2025-08-07T12:41:00"/>
    <d v="2025-08-08T13:29:00"/>
    <m/>
    <s v="ROLLOS"/>
    <s v="ROLLOS"/>
    <s v="CB UNO A UNO"/>
    <s v="CB UNO A UNO"/>
    <s v="EJECUTADO_EXITOSO"/>
    <s v="EJECUTADO EXITOSO"/>
    <s v="08/08/2025 / SE ENTREGAN 70 ROLLOS A VOLKER TABORDA RIVERA"/>
    <s v="VISITA_TÉCNICA"/>
    <m/>
    <s v="TIPO I"/>
    <s v="TERRESTRE"/>
    <s v="CUERO RUIZ JHONNY"/>
    <n v="1"/>
    <n v="35779.500569199998"/>
    <n v="0"/>
    <n v="35779.500569199998"/>
    <m/>
    <m/>
    <m/>
    <m/>
    <m/>
  </r>
  <r>
    <s v="BOGOTA"/>
    <x v="3"/>
    <x v="4"/>
    <n v="25286"/>
    <n v="2562331"/>
    <n v="76006"/>
    <s v="ORDEN DE CAMBIO"/>
    <s v="CUNDINAMARCA"/>
    <s v="FUNZA"/>
    <s v="BARRIO LA CITA FUNZA 1"/>
    <s v="REDEBAN"/>
    <s v="FO-25-1337114"/>
    <d v="2025-08-06T11:05:00"/>
    <d v="2025-08-08T13:31:00"/>
    <m/>
    <s v="ROLLOS"/>
    <s v="ROLLOS"/>
    <s v="CB UNO A UNO"/>
    <s v="CB UNO A UNO"/>
    <s v="EJECUTADO_EXITOSO"/>
    <s v="EJECUTADO EXITOSO"/>
    <s v="08/08/2025 / ENTREGA DE 50 ROLLOS PARA DATAFONO NO SE MANIPULA TERMINAL "/>
    <s v="VISITA_TÉCNICA"/>
    <m/>
    <s v="TIPO II"/>
    <s v="TERRESTRE"/>
    <s v="BUSTOS MORA DIEGO MANUEL"/>
    <n v="1"/>
    <n v="67654.12000000001"/>
    <n v="0"/>
    <n v="67654.12000000001"/>
    <m/>
    <m/>
    <m/>
    <m/>
    <m/>
  </r>
  <r>
    <s v="BOGOTA"/>
    <x v="3"/>
    <x v="4"/>
    <n v="25473"/>
    <n v="2556582"/>
    <n v="77859"/>
    <s v="ORDEN DE CAMBIO"/>
    <s v="CUNDINAMARCA"/>
    <s v="MOSQUERA"/>
    <s v="PTM MOSQUERA PAPELERIA LISETTE"/>
    <s v="REDEBAN"/>
    <s v="FO-25-1332180"/>
    <d v="2025-08-05T12:25:00"/>
    <d v="2025-08-08T13:36:00"/>
    <m/>
    <s v="ROLLOS"/>
    <s v="ROLLOS"/>
    <s v="AGREGADOR"/>
    <s v="COMCARD - PTM"/>
    <s v="EJECUTADO_EXITOSO"/>
    <s v="EJECUTADO EXITOSO"/>
    <s v="08/08/2025 / ENTREGA DE 40 ROLLOS PARA DATAFONO NO SE MANIPULA TERMINAL "/>
    <s v="VISITA_TÉCNICA"/>
    <m/>
    <s v="TIPO I"/>
    <s v="TERRESTRE"/>
    <s v="BUSTOS MORA DIEGO MANUEL"/>
    <n v="1"/>
    <n v="35779.500569199998"/>
    <n v="0"/>
    <n v="35779.500569199998"/>
    <m/>
    <m/>
    <m/>
    <m/>
    <m/>
  </r>
  <r>
    <s v="SINCELEJO"/>
    <x v="4"/>
    <x v="5"/>
    <n v="70001"/>
    <n v="2550944"/>
    <n v="72503"/>
    <s v="ORDEN DE CAMBIO"/>
    <s v="SUCRE"/>
    <s v="SINCELEJO"/>
    <s v="BARRIO  INDEPENDIEDIA SINCELEJ"/>
    <s v="REDEBAN"/>
    <s v="FO-25-1328438"/>
    <d v="2025-08-04T15:30:00"/>
    <d v="2025-08-08T13:38:00"/>
    <m/>
    <s v="ROLLOS"/>
    <s v="ROLLOS"/>
    <s v="CB UNO A UNO"/>
    <s v="CB UNO A UNO"/>
    <s v="EJECUTADO_EXITOSO"/>
    <s v="EJECUTADO EXITOSO"/>
    <s v="08/08/2025 / SE VISITA SITIO SE VERIFICA INFORMACIÓN SE REALIZA ENTREGA DE ROLLOS RBM NO SE MANIPULA EQUIPOS, FIRMA QUIEN RECIBE LOS ROLLOS. "/>
    <s v="VISITA_TÉCNICA"/>
    <m/>
    <s v="TIPO I"/>
    <s v="TERRESTRE"/>
    <s v="SANTOS GUZMAN CHRISTIAN FELIPE"/>
    <n v="1"/>
    <n v="35779.500569199998"/>
    <n v="0"/>
    <n v="35779.500569199998"/>
    <m/>
    <m/>
    <m/>
    <m/>
    <m/>
  </r>
  <r>
    <s v="MEDELLIN"/>
    <x v="1"/>
    <x v="1"/>
    <n v="5360"/>
    <n v="2538790"/>
    <n v="38802"/>
    <s v="ORDEN DE CAMBIO"/>
    <s v="ANTIOQUIA"/>
    <s v="ITAGUI"/>
    <s v="PTM ITAGUI ABEDUL"/>
    <s v="REDEBAN"/>
    <s v="FO-25-1326450"/>
    <d v="2025-08-01T10:25:00"/>
    <d v="2025-08-08T13:40:00"/>
    <m/>
    <s v="ROLLOS"/>
    <s v="ROLLOS"/>
    <s v="AGREGADOR"/>
    <s v="COMCARD - PTM"/>
    <s v="EJECUTADO_EXITOSO"/>
    <s v="EJECUTADO EXITOSO"/>
    <s v="08/08/2025 / SE ENTREGARON 10 ROLLOS  / 04/08/2025 01-08 SE ESCALA A LA RED, PARA AUTORIACIÓN - 04-08 LA RED AUTORIZA  10 ROLLOS"/>
    <s v="VISITA_TÉCNICA"/>
    <m/>
    <s v="TIPO I"/>
    <s v="TERRESTRE"/>
    <s v="CASTAÑEDA PALACIO CARLOS FELIPE"/>
    <n v="1"/>
    <n v="35779.500569199998"/>
    <n v="0"/>
    <n v="35779.500569199998"/>
    <m/>
    <m/>
    <m/>
    <m/>
    <m/>
  </r>
  <r>
    <s v="PEREIRA"/>
    <x v="0"/>
    <x v="0"/>
    <n v="66001"/>
    <n v="2564503"/>
    <n v="59950"/>
    <s v="ORDEN DE CAMBIO"/>
    <s v="RISARALDA"/>
    <s v="PEREIRA"/>
    <s v="DISTRICOL PAPELERIA Y COPIA ML"/>
    <s v="REDEBAN"/>
    <s v="FO-25-1339947"/>
    <d v="2025-08-06T15:00:00"/>
    <d v="2025-08-08T14:09:00"/>
    <m/>
    <s v="ROLLOS"/>
    <s v="ROLLOS"/>
    <s v="AGREGADOR"/>
    <s v="DISTRICOL"/>
    <s v="EJECUTADO_EXITOSO"/>
    <s v="EJECUTADO EXITOSO"/>
    <s v="08/08/2025 / SE ENTREGAN 30 ROLLOS."/>
    <s v="VISITA_TÉCNICA"/>
    <m/>
    <s v="TIPO I"/>
    <s v="TERRESTRE"/>
    <s v="FRANCO CAÑAVERAL YAMID RAUL"/>
    <n v="1"/>
    <n v="35779.500569199998"/>
    <n v="0"/>
    <n v="35779.500569199998"/>
    <m/>
    <m/>
    <m/>
    <m/>
    <m/>
  </r>
  <r>
    <s v="SINCELEJO"/>
    <x v="4"/>
    <x v="5"/>
    <n v="70001"/>
    <n v="2556747"/>
    <n v="50683"/>
    <s v="ORDEN DE CAMBIO"/>
    <s v="SUCRE"/>
    <s v="SINCELEJO"/>
    <s v="BARRIO LA CAMPINA SINCELEJO"/>
    <s v="REDEBAN"/>
    <s v="FO-25-1332169"/>
    <d v="2025-08-05T13:07:00"/>
    <d v="2025-08-08T14:11:00"/>
    <m/>
    <s v="ROLLOS"/>
    <s v="ROLLOS"/>
    <s v="CB UNO A UNO"/>
    <s v="CB UNO A UNO"/>
    <s v="EJECUTADO_EXITOSO"/>
    <s v="EJECUTADO EXITOSO"/>
    <s v="08/08/2025 / SE VISITA SITIO SE VERIFICA INFORMACIÓN SE REALIZA ENTREGA DE ROLLOS RBM NO SE MANIPULA EQUIPOS, FIRMA QUIEN RECIBE LOS ROLLOS. "/>
    <s v="VISITA_TÉCNICA"/>
    <m/>
    <s v="TIPO I"/>
    <s v="TERRESTRE"/>
    <s v="SANTOS GUZMAN CHRISTIAN FELIPE"/>
    <n v="1"/>
    <n v="35779.500569199998"/>
    <n v="0"/>
    <n v="35779.500569199998"/>
    <m/>
    <m/>
    <m/>
    <m/>
    <m/>
  </r>
  <r>
    <s v="MEDELLIN"/>
    <x v="1"/>
    <x v="1"/>
    <n v="5360"/>
    <n v="2543488"/>
    <n v="74444"/>
    <s v="ORDEN DE CAMBIO"/>
    <s v="ANTIOQUIA"/>
    <s v="ITAGUI"/>
    <s v="DISTRICOL MYLE"/>
    <s v="REDEBAN"/>
    <s v="FO-25-1321664"/>
    <d v="2025-08-04T08:00:00"/>
    <d v="2025-08-08T14:12:00"/>
    <m/>
    <s v="ROLLOS"/>
    <s v="ROLLOS"/>
    <s v="AGREGADOR"/>
    <s v="DISTRICOL"/>
    <s v="EJECUTADO_EXITOSO"/>
    <s v="EJECUTADO EXITOSO"/>
    <s v="08/08/2025 / SE ENTREGARON 50 ROLLOS "/>
    <s v="VISITA_TÉCNICA"/>
    <m/>
    <s v="TIPO I"/>
    <s v="TERRESTRE"/>
    <s v="CASTAÑEDA PALACIO CARLOS FELIPE"/>
    <n v="1"/>
    <n v="35779.500569199998"/>
    <n v="0"/>
    <n v="35779.500569199998"/>
    <m/>
    <m/>
    <m/>
    <m/>
    <m/>
  </r>
  <r>
    <s v="MEDELLIN"/>
    <x v="1"/>
    <x v="1"/>
    <n v="5360"/>
    <n v="2542740"/>
    <n v="61338"/>
    <s v="ORDEN DE CAMBIO"/>
    <s v="ANTIOQUIA"/>
    <s v="ITAGUI"/>
    <s v="BARRIO SAN FRANCISCO ITAGUI 2"/>
    <s v="REDEBAN"/>
    <s v="FO-25-1319219"/>
    <d v="2025-08-04T09:00:00"/>
    <d v="2025-08-08T14:14:00"/>
    <m/>
    <s v="ROLLOS"/>
    <s v="ROLLOS"/>
    <s v="CB UNO A UNO"/>
    <s v="CB UNO A UNO"/>
    <s v="EJECUTADO_EXITOSO"/>
    <s v="EJECUTADO EXITOSO"/>
    <s v="08/08/2025 / SE ENTREGARON 60 ROLLOS "/>
    <s v="VISITA_TÉCNICA"/>
    <m/>
    <s v="TIPO I"/>
    <s v="TERRESTRE"/>
    <s v="CASTAÑEDA PALACIO CARLOS FELIPE"/>
    <n v="1"/>
    <n v="35779.500569199998"/>
    <n v="0"/>
    <n v="35779.500569199998"/>
    <m/>
    <m/>
    <m/>
    <m/>
    <m/>
  </r>
  <r>
    <s v="MEDELLIN"/>
    <x v="1"/>
    <x v="1"/>
    <n v="5001"/>
    <n v="2541959"/>
    <n v="78308"/>
    <s v="ORDEN DE CAMBIO"/>
    <s v="ANTIOQUIA"/>
    <s v="MEDELLIN"/>
    <s v="BARRIO BELEN ROSALES MEDELLIN"/>
    <s v="REDEBAN"/>
    <s v="FO-25-1318865"/>
    <d v="2025-08-01T16:38:00"/>
    <d v="2025-08-08T14:17:00"/>
    <m/>
    <s v="ROLLOS"/>
    <s v="ROLLOS"/>
    <s v="CB UNO A UNO"/>
    <s v="CB UNO A UNO"/>
    <s v="EJECUTADO_EXITOSO"/>
    <s v="EJECUTADO EXITOSO"/>
    <s v="08/08/2025 / SE REALIZA ENTREGA DE 40 ROLLOS"/>
    <s v="VISITA_TÉCNICA"/>
    <m/>
    <s v="TIPO I"/>
    <s v="TERRESTRE"/>
    <s v="RAMIREZ TABARES JUAN DIEGO"/>
    <n v="1"/>
    <n v="35779.500569199998"/>
    <n v="0"/>
    <n v="35779.500569199998"/>
    <m/>
    <m/>
    <m/>
    <m/>
    <m/>
  </r>
  <r>
    <s v="SANTA MARTA"/>
    <x v="4"/>
    <x v="5"/>
    <n v="47980"/>
    <n v="2565223"/>
    <n v="52307"/>
    <s v="ORDEN DE CAMBIO"/>
    <s v="MAGDALENA"/>
    <s v="ZONA BANANERA"/>
    <s v="BARRIO GUACAMAYAL ZONA BANANER"/>
    <s v="REDEBAN"/>
    <s v="FO-25-1341122"/>
    <d v="2025-08-06T16:06:00"/>
    <d v="2025-08-08T14:23:00"/>
    <m/>
    <s v="ROLLOS"/>
    <s v="ROLLOS"/>
    <s v="CB UNO A UNO"/>
    <s v="CB UNO A UNO"/>
    <s v="EJECUTADO_EXITOSO"/>
    <s v="EJECUTADO EXITOSO"/>
    <s v="08/08/2025 / SE REALIZA ENTREGA DE 60 ROLLOS PARA DATÁFONO A SATISFACCIÓN DEL CLIENTE "/>
    <s v="VISITA_TÉCNICA"/>
    <m/>
    <s v="TIPO II"/>
    <s v="TERRESTRE"/>
    <s v="THOMAS  CAMPO SIGIFREDO SEGUNDO"/>
    <n v="1"/>
    <n v="67654.12000000001"/>
    <n v="0"/>
    <n v="67654.12000000001"/>
    <m/>
    <m/>
    <m/>
    <m/>
    <m/>
  </r>
  <r>
    <s v="CALI"/>
    <x v="0"/>
    <x v="3"/>
    <n v="19001"/>
    <n v="2566024"/>
    <n v="78991"/>
    <s v="ORDEN DE CAMBIO"/>
    <s v="CAUCA"/>
    <s v="POPAYAN"/>
    <s v="PTM POPAYAN DROGUERIA Y MINIMA"/>
    <s v="REDEBAN"/>
    <s v="FO-25-1341725"/>
    <d v="2025-08-06T17:49:00"/>
    <d v="2025-08-08T14:28:00"/>
    <m/>
    <s v="ROLLOS"/>
    <s v="ROLLOS"/>
    <s v="AGREGADOR"/>
    <s v="COMCARD - PTM"/>
    <s v="EJECUTADO_EXITOSO"/>
    <s v="EJECUTADO EXITOSO"/>
    <s v="08/08/2025 / SE INGRESA SE ENTREGA 20 ROLLOS RBM "/>
    <s v="VISITA_TÉCNICA"/>
    <m/>
    <s v="TIPO III"/>
    <s v="TERRESTRE"/>
    <s v="GIMBUEL LASSO LUIS GERMAN"/>
    <n v="1"/>
    <n v="35779.500569199998"/>
    <n v="0"/>
    <n v="35779.500569199998"/>
    <m/>
    <m/>
    <m/>
    <m/>
    <m/>
  </r>
  <r>
    <s v="PEREIRA"/>
    <x v="0"/>
    <x v="0"/>
    <n v="66001"/>
    <n v="2569889"/>
    <n v="74380"/>
    <s v="ORDEN DE CAMBIO"/>
    <s v="RISARALDA"/>
    <s v="PEREIRA"/>
    <s v="BARRIO PORVENIR PEREIRA"/>
    <s v="REDEBAN"/>
    <s v="FO-25-1349484"/>
    <d v="2025-08-08T10:39:00"/>
    <d v="2025-08-08T14:33:00"/>
    <m/>
    <s v="ROLLOS"/>
    <s v="ROLLOS"/>
    <s v="CB UNO A UNO"/>
    <s v="CB UNO A UNO"/>
    <s v="EJECUTADO_EXITOSO"/>
    <s v="EJECUTADO EXITOSO"/>
    <s v="08/08/2025 / SE ENTREGAN 20 ROLLOS."/>
    <s v="VISITA_TÉCNICA"/>
    <m/>
    <s v="TIPO I"/>
    <s v="TERRESTRE"/>
    <s v="FRANCO CAÑAVERAL YAMID RAUL"/>
    <n v="1"/>
    <n v="35779.500569199998"/>
    <n v="0"/>
    <n v="35779.500569199998"/>
    <m/>
    <m/>
    <m/>
    <m/>
    <m/>
  </r>
  <r>
    <s v="MEDELLIN"/>
    <x v="1"/>
    <x v="1"/>
    <n v="5360"/>
    <n v="2548535"/>
    <n v="79832"/>
    <s v="ORDEN DE CAMBIO"/>
    <s v="ANTIOQUIA"/>
    <s v="ITAGUI"/>
    <s v="PTM ITAGUI CELUMASTER BT ITAGU"/>
    <s v="REDEBAN"/>
    <s v="FO-25-1327353"/>
    <d v="2025-08-04T11:23:00"/>
    <d v="2025-08-08T14:57:00"/>
    <m/>
    <s v="ROLLOS"/>
    <s v="ROLLOS"/>
    <s v="AGREGADOR"/>
    <s v="COMCARD - PTM"/>
    <s v="EJECUTADO_EXITOSO"/>
    <s v="EJECUTADO EXITOSO"/>
    <s v="08/08/2025 / SE ENTREGARON 10 ROLLOS "/>
    <s v="VISITA_TÉCNICA"/>
    <m/>
    <s v="TIPO I"/>
    <s v="TERRESTRE"/>
    <s v="CASTAÑEDA PALACIO CARLOS FELIPE"/>
    <n v="1"/>
    <n v="35779.500569199998"/>
    <n v="0"/>
    <n v="35779.500569199998"/>
    <m/>
    <m/>
    <m/>
    <m/>
    <m/>
  </r>
  <r>
    <s v="TUNJA"/>
    <x v="2"/>
    <x v="2"/>
    <n v="15238"/>
    <n v="2554816"/>
    <n v="78933"/>
    <s v="ORDEN DE CAMBIO"/>
    <s v="BOYACA"/>
    <s v="DUITAMA"/>
    <s v="DISTRICOL PAPELERIA Y MISCELAN"/>
    <s v="REDEBAN"/>
    <s v="FO-25-1330544"/>
    <d v="2025-08-05T09:59:00"/>
    <d v="2025-08-08T15:00:00"/>
    <m/>
    <s v="ROLLOS"/>
    <s v="ROLLOS"/>
    <s v="AGREGADOR"/>
    <s v="DISTRICOL"/>
    <s v="EJECUTADO_EXITOSO"/>
    <s v="EJECUTADO EXITOSO"/>
    <s v="08/08/2025 / SE REALIZA ENTREGA DE 10 ROLLOS CON VISITA  / 06/08/2025 SE ESTABLECE COMUNICACIÓN CON LA SEÑORA ANDREA MARITZA SALAMANCA AL NÚMERO DE CONTACTO 3203782767 SE LE INDICA AL CLIENTE QUE DEBIDO AL PARO REGISTRADO EN LA ZONA NO ES POSIBLE RELIZAR VISITA PARA LA ENTREGA DE LA PAPELERIA SE LE INDICA QUE CUANDO DEN APERTURA DE LAS VÍAS AFECTADAS NOS ESTAREMOS CONTACTANDO NUEVAMENTE PARA COORDINAR LA VISITA CLIENTE CONFORME."/>
    <s v="VISITA_TÉCNICA"/>
    <m/>
    <s v="TIPO II"/>
    <s v="TERRESTRE"/>
    <s v="RODRIGUEZ MURCIA YERSON IVAN"/>
    <n v="1"/>
    <n v="67654.12000000001"/>
    <n v="0"/>
    <n v="67654.12000000001"/>
    <m/>
    <m/>
    <m/>
    <m/>
    <m/>
  </r>
  <r>
    <s v="CALI"/>
    <x v="0"/>
    <x v="3"/>
    <n v="76520"/>
    <n v="2568385"/>
    <n v="42232"/>
    <s v="ORDEN DE CAMBIO"/>
    <s v="VALLE DEL CAUCA"/>
    <s v="PALMIRA"/>
    <s v="BARRIO CENTRO PALMIRA 6"/>
    <s v="REDEBAN"/>
    <s v="FO-25-1347940"/>
    <d v="2025-08-08T08:35:00"/>
    <d v="2025-08-08T15:10:00"/>
    <m/>
    <s v="ROLLOS"/>
    <s v="ROLLOS"/>
    <s v="CB UNO A UNO"/>
    <s v="CB UNO A UNO"/>
    <s v="EJECUTADO_EXITOSO"/>
    <s v="EJECUTADO EXITOSO"/>
    <s v="08/08/2025 / EN LA VISITA TÉCNICA SE REALIZÓ LA ENTREGA DE 50 ROLLOS TÉRMICOS DE REDEBAN PARA EL CB "/>
    <s v="VISITA_TÉCNICA"/>
    <m/>
    <s v="TIPO I"/>
    <s v="TERRESTRE"/>
    <s v="SANCHEZ URREGO ROBINSON DAVID"/>
    <n v="1"/>
    <n v="35779.500569199998"/>
    <n v="0"/>
    <n v="35779.500569199998"/>
    <m/>
    <m/>
    <m/>
    <m/>
    <m/>
  </r>
  <r>
    <s v="TUNJA"/>
    <x v="2"/>
    <x v="2"/>
    <n v="15238"/>
    <n v="2559882"/>
    <n v="54438"/>
    <s v="ORDEN DE CAMBIO"/>
    <s v="BOYACA"/>
    <s v="DUITAMA"/>
    <s v="BARRIO SAN JUAN BOSCO DUITAMA"/>
    <s v="REDEBAN"/>
    <s v="FO-25-1334564"/>
    <d v="2025-08-06T08:08:00"/>
    <d v="2025-08-08T15:18:00"/>
    <m/>
    <s v="ROLLOS"/>
    <s v="ROLLOS"/>
    <s v="CB UNO A UNO"/>
    <s v="CB UNO A UNO"/>
    <s v="EJECUTADO_EXITOSO"/>
    <s v="EJECUTADO EXITOSO"/>
    <s v="08/08/2025 / SE REALIZA ENTREGA DE 20 ROLLOS CON VISITA  / 06/08/2025 SE ESTABLECE COMUNICACIÓN CON LA SEÑORA SANDRA MILENA MONROY AL NÚMERO DE CONTACTO 3222294060  SE LE INDICA AL CLIENTE QUE DEBIDO AL PARO REGISTRADO EN LA ZONA NO ES POSIBLE RELIZAR VISITA PARA LA ENTREGA DE LA PAPELERIA SE LE INDICA QUE CUANDO DEN APERTURA DE LAS VÍAS AFECTADAS NOS ESTAREMOS CONTACTANDO NUEVAMENTE PARA COORDINAR LA VISITA CLIENTE CONFORME."/>
    <s v="VISITA_TÉCNICA"/>
    <m/>
    <s v="TIPO II"/>
    <s v="TERRESTRE"/>
    <s v="RODRIGUEZ MURCIA YERSON IVAN"/>
    <n v="1"/>
    <n v="67654.12000000001"/>
    <n v="0"/>
    <n v="67654.12000000001"/>
    <m/>
    <m/>
    <m/>
    <m/>
    <m/>
  </r>
  <r>
    <s v="MEDELLIN"/>
    <x v="1"/>
    <x v="1"/>
    <n v="5615"/>
    <n v="2547409"/>
    <n v="50235"/>
    <s v="ORDEN DE CAMBIO"/>
    <s v="ANTIOQUIA"/>
    <s v="RIONEGRO"/>
    <s v="BARRIO SAJONIA RIONEGRO 1"/>
    <s v="REDEBAN"/>
    <s v="FO-25-1326335"/>
    <d v="2025-08-04T10:10:00"/>
    <d v="2025-08-08T15:21:00"/>
    <m/>
    <s v="ROLLOS"/>
    <s v="ROLLOS"/>
    <s v="CB UNO A UNO"/>
    <s v="CB UNO A UNO"/>
    <s v="EJECUTADO_EXITOSO"/>
    <s v="EJECUTADO EXITOSO"/>
    <s v="08/08/2025 / SE ENVÍA ROLLOS CON CONDUCTOR EN FLOTA, USUARIO COMFIMA RECIBIDO "/>
    <s v="VISITA_TÉCNICA"/>
    <m/>
    <s v="TIPO II"/>
    <s v="TERRESTRE"/>
    <s v="DIAZ ZABALA FRANCIS DUBAN"/>
    <n v="1"/>
    <n v="67654.12000000001"/>
    <n v="0"/>
    <n v="67654.12000000001"/>
    <m/>
    <m/>
    <m/>
    <m/>
    <m/>
  </r>
  <r>
    <s v="CALI"/>
    <x v="0"/>
    <x v="3"/>
    <n v="76001"/>
    <n v="2570958"/>
    <n v="79877"/>
    <s v="ORDEN DE CAMBIO"/>
    <s v="VALLE DEL CAUCA"/>
    <s v="CALI"/>
    <s v="PTM CALI PHONE HOUSE DM"/>
    <s v="REDEBAN"/>
    <s v="FO-25-1350329"/>
    <d v="2025-08-08T12:34:00"/>
    <d v="2025-08-08T15:47:00"/>
    <m/>
    <s v="ROLLOS"/>
    <s v="ROLLOS"/>
    <s v="AGREGADOR"/>
    <s v="COMCARD - PTM"/>
    <s v="EJECUTADO_CANCELADO"/>
    <s v="CB CON EFECTY"/>
    <s v="08/08/2025 / SE CANSELA ACTIVIDAD YA QUE CLIENTE CUENTA CON EFECTY,BANCO DE BOGOTA"/>
    <s v="VISITA_TÉCNICA"/>
    <m/>
    <s v="TIPO I"/>
    <s v="TERRESTRE"/>
    <s v="CUERO RUIZ JHONNY"/>
    <n v="1"/>
    <n v="35779.500569199998"/>
    <n v="0"/>
    <n v="35779.500569199998"/>
    <m/>
    <m/>
    <m/>
    <m/>
    <m/>
  </r>
  <r>
    <s v="CALI"/>
    <x v="0"/>
    <x v="3"/>
    <n v="76364"/>
    <n v="2556717"/>
    <n v="76236"/>
    <s v="ORDEN DE CAMBIO"/>
    <s v="VALLE DEL CAUCA"/>
    <s v="JAMUNDI"/>
    <s v="BARRIO EL CASTILLO JAMUNDI"/>
    <s v="REDEBAN"/>
    <s v="FO-25-1332176"/>
    <d v="2025-08-05T12:43:00"/>
    <d v="2025-08-08T15:52:00"/>
    <m/>
    <s v="ROLLOS"/>
    <s v="ROLLOS"/>
    <s v="CB UNO A UNO"/>
    <s v="CB UNO A UNO"/>
    <s v="EJECUTADO_EXITOSO"/>
    <s v="EJECUTADO EXITOSO"/>
    <s v="08/08/2025 / SE REALIZA ENTREGA DE 40 ROLLOS TÉRMICOS EN EL CB"/>
    <s v="VISITA_TÉCNICA"/>
    <m/>
    <s v="TIPO II"/>
    <s v="TERRESTRE"/>
    <s v="TORRES GARCIA JENDRY JOSE"/>
    <n v="1"/>
    <n v="67654.12000000001"/>
    <n v="0"/>
    <n v="67654.12000000001"/>
    <m/>
    <m/>
    <m/>
    <m/>
    <m/>
  </r>
  <r>
    <s v="BOGOTA"/>
    <x v="3"/>
    <x v="4"/>
    <n v="25286"/>
    <n v="2552373"/>
    <n v="80017"/>
    <s v="ORDEN DE CAMBIO"/>
    <s v="CUNDINAMARCA"/>
    <s v="FUNZA"/>
    <s v="BARRIO ZUAME FUNZA FUNZA"/>
    <s v="REDEBAN"/>
    <s v="FO-25-1328851"/>
    <d v="2025-08-05T08:00:00"/>
    <d v="2025-08-08T15:54:00"/>
    <m/>
    <s v="ROLLOS"/>
    <s v="ROLLOS"/>
    <s v="CB UNO A UNO"/>
    <s v="CB UNO A UNO"/>
    <s v="EJECUTADO_EXITOSO"/>
    <s v="EJECUTADO EXITOSO"/>
    <s v="08/08/2025 / ENTREGA DE 10 ROLLOS PARA DATAFONO NO SE MANIPULA TERMINAL "/>
    <s v="VISITA_TÉCNICA"/>
    <m/>
    <s v="TIPO II"/>
    <s v="TERRESTRE"/>
    <s v="BUSTOS MORA DIEGO MANUEL"/>
    <n v="1"/>
    <n v="67654.12000000001"/>
    <n v="0"/>
    <n v="67654.12000000001"/>
    <m/>
    <m/>
    <m/>
    <m/>
    <m/>
  </r>
  <r>
    <s v="MEDELLIN"/>
    <x v="1"/>
    <x v="1"/>
    <n v="27075"/>
    <n v="2523507"/>
    <n v="67278"/>
    <s v="ORDEN DE CAMBIO"/>
    <s v="CHOCO"/>
    <s v="BAHIA SOLANO"/>
    <s v="BARRIO FILLO CASTRO BAHIA SOLA"/>
    <s v="REDEBAN"/>
    <s v="FO-25-1304477"/>
    <d v="2025-07-29T17:13:00"/>
    <d v="2025-08-08T15:58:00"/>
    <m/>
    <s v="ROLLOS"/>
    <s v="ROLLOS"/>
    <s v="CB UNO A UNO"/>
    <s v="CB UNO A UNO"/>
    <s v="EJECUTADO_EXITOSO"/>
    <s v="EJECUTADO EXITOSO"/>
    <s v="08/08/2025 / 08-08 EN COMUNICACIÓN CON EL SEÑORA OLIVER ALEXIS CAICEDO CÓRDOBA VÍA WHATSAPP 3123002432 INFORMA QUE YA RECIBIÓ LOS ROLLOS. SE PROCEDE A CERRAR_x000a_ / 05/08/2025 EN COMUNICACION CON CB INDICA QUE NO LE HA LLEGADO LOS ROLLOS AUN."/>
    <s v="ENVÍO"/>
    <m/>
    <s v="TIPO IV ESPECIAL"/>
    <s v="AEREO"/>
    <m/>
    <n v="0"/>
    <n v="35779.500569199998"/>
    <n v="0"/>
    <n v="35779.500569199998"/>
    <m/>
    <m/>
    <m/>
    <m/>
    <m/>
  </r>
  <r>
    <s v="SANTA MARTA"/>
    <x v="4"/>
    <x v="5"/>
    <n v="44090"/>
    <n v="2516111"/>
    <n v="58605"/>
    <s v="ORDEN DE CAMBIO"/>
    <s v="LA GUAJIRA"/>
    <s v="DIBULLA"/>
    <s v="PTM DIBULLA SERVICIOS JBK"/>
    <s v="REDEBAN"/>
    <s v="FO-25-1305017"/>
    <d v="2025-07-28T16:27:00"/>
    <d v="2025-08-08T16:05:00"/>
    <m/>
    <s v="ROLLOS"/>
    <s v="ROLLOS"/>
    <s v="AGREGADOR"/>
    <s v="COMCARD - PTM"/>
    <s v="EJECUTADO_EXITOSO"/>
    <s v="EJECUTADO EXITOSO"/>
    <s v="08/08/2025 / 08-08 EN COMUNICACIÓN CON LA SEÑORA LUZCA SUÁREZ AL NÚMERO 3116532323 INFORMA QUE YA RECIBIÓ LOS ROLLOS. SE PROCEDE A CERRAR / 01/08/2025 ENVIO EN ZONA DE DISTRIBUCION, SE INTENTA COMUNCIACION CON CB SIN EXITO | 04/08/2025 EN COMUNICACION CON CB INDICA QUE NO LE HAN LLEGADO LOS ROLLOS, SE LE RECOMIENDA IR A LA OFICINA A AVERIGUAR SI ESTÁN ALLÁ."/>
    <s v="ENVÍO"/>
    <m/>
    <s v="TIPO III"/>
    <s v="TERRESTRE"/>
    <m/>
    <n v="0"/>
    <n v="35779.500569199998"/>
    <n v="0"/>
    <n v="35779.500569199998"/>
    <m/>
    <m/>
    <m/>
    <m/>
    <m/>
  </r>
  <r>
    <s v="CUCUTA"/>
    <x v="2"/>
    <x v="2"/>
    <n v="54498"/>
    <n v="2552376"/>
    <n v="38301"/>
    <s v="ORDEN DE CAMBIO"/>
    <s v="NORTE DE SANTANDER"/>
    <s v="OCAÑA"/>
    <s v="BARRIO JOSE ANTONIO GALAN OCAN"/>
    <s v="REDEBAN"/>
    <s v="FO-25-1333038"/>
    <d v="2025-08-05T08:00:00"/>
    <d v="2025-08-08T16:58:00"/>
    <m/>
    <s v="ROLLOS"/>
    <s v="ROLLOS"/>
    <s v="CB UNO A UNO"/>
    <s v="CB UNO A UNO"/>
    <s v="EJECUTADO_EXITOSO"/>
    <s v="EJECUTADO EXITOSO"/>
    <s v="08/08/2025 / SE CONFIRMA ENTREGA EXITOSA POR PARTE DE LA TRANSPORTADORA"/>
    <s v="ENVÍO"/>
    <m/>
    <s v="TIPO IV"/>
    <s v="TERRESTRE"/>
    <m/>
    <n v="0"/>
    <n v="35779.500569199998"/>
    <n v="0"/>
    <n v="35779.500569199998"/>
    <m/>
    <m/>
    <m/>
    <m/>
    <m/>
  </r>
  <r>
    <s v="TUNJA"/>
    <x v="2"/>
    <x v="2"/>
    <n v="15176"/>
    <n v="2554910"/>
    <n v="75048"/>
    <s v="ORDEN DE CAMBIO"/>
    <s v="BOYACA"/>
    <s v="CHIQUINQUIRA"/>
    <s v="BARRIO GUARIN CHIQUINQUIRA"/>
    <s v="REDEBAN"/>
    <s v="FO-25-1331491"/>
    <d v="2025-08-05T10:03:00"/>
    <d v="2025-08-08T16:59:00"/>
    <m/>
    <s v="ROLLOS"/>
    <s v="ROLLOS"/>
    <s v="CB UNO A UNO"/>
    <s v="CB UNO A UNO"/>
    <s v="EJECUTADO_EXITOSO"/>
    <s v="EJECUTADO EXITOSO"/>
    <s v="08/08/2025 / SE CONFIRMA ENTREGA EXITOSA POR PARTE DE LA TRANSPORTADORA"/>
    <s v="ENVÍO"/>
    <m/>
    <s v="TIPO III"/>
    <s v="TERRESTRE"/>
    <m/>
    <n v="0"/>
    <n v="35779.500569199998"/>
    <n v="0"/>
    <n v="35779.500569199998"/>
    <m/>
    <m/>
    <m/>
    <m/>
    <m/>
  </r>
  <r>
    <s v="BUCARAMANGA"/>
    <x v="2"/>
    <x v="2"/>
    <n v="13670"/>
    <n v="2554094"/>
    <n v="47504"/>
    <s v="ORDEN DE CAMBIO"/>
    <s v="BOLIVAR"/>
    <s v="SAN PABLO"/>
    <s v="DISTRICOL MISCELANEA ROSIMAR"/>
    <s v="REDEBAN"/>
    <s v="FO-25-1330594"/>
    <d v="2025-08-05T09:07:00"/>
    <d v="2025-08-08T17:00:00"/>
    <m/>
    <s v="ROLLOS"/>
    <s v="ROLLOS"/>
    <s v="AGREGADOR"/>
    <s v="DISTRICOL"/>
    <s v="EJECUTADO_EXITOSO"/>
    <s v="EJECUTADO EXITOSO"/>
    <s v="08/08/2025 / SE CONFIRMA ENTREGA EXITOSA POR PARTE DE LA TRANSPORTADORA"/>
    <s v="ENVÍO"/>
    <m/>
    <s v="TIPO IV ESPECIAL"/>
    <s v="TERRESTRE/FLUVIAL"/>
    <m/>
    <n v="0"/>
    <n v="35779.500569199998"/>
    <n v="0"/>
    <n v="35779.500569199998"/>
    <m/>
    <m/>
    <m/>
    <m/>
    <m/>
  </r>
  <r>
    <s v="MONTERIA"/>
    <x v="4"/>
    <x v="5"/>
    <n v="23466"/>
    <n v="2545335"/>
    <n v="64272"/>
    <s v="ORDEN DE CAMBIO"/>
    <s v="CORDOBA"/>
    <s v="MONTELIBANO"/>
    <s v="BARRIO CENTRO MONTELIBANO 5"/>
    <s v="REDEBAN"/>
    <s v="FO-25-1326398"/>
    <d v="2025-08-04T08:02:00"/>
    <d v="2025-08-08T17:01:00"/>
    <m/>
    <s v="ROLLOS"/>
    <s v="ROLLOS"/>
    <s v="CB UNO A UNO"/>
    <s v="CB UNO A UNO"/>
    <s v="EJECUTADO_EXITOSO"/>
    <s v="EJECUTADO EXITOSO"/>
    <s v="08/08/2025 / SE CONFIRMA ENTREGA EXITOSA POR PARTE DE LA TRANSPORTADORA"/>
    <s v="ENVÍO"/>
    <m/>
    <s v="TIPO IV"/>
    <s v="TERRESTRE"/>
    <m/>
    <n v="0"/>
    <n v="35779.500569199998"/>
    <n v="0"/>
    <n v="35779.500569199998"/>
    <m/>
    <m/>
    <m/>
    <m/>
    <m/>
  </r>
  <r>
    <s v="VALLEDUPAR"/>
    <x v="4"/>
    <x v="5"/>
    <n v="20011"/>
    <n v="2543162"/>
    <n v="48994"/>
    <s v="ORDEN DE CAMBIO"/>
    <s v="CESAR"/>
    <s v="AGUACHICA"/>
    <s v="DISTRICOL EDS NEW NOREAN"/>
    <s v="REDEBAN"/>
    <s v="FO-25-1325672"/>
    <d v="2025-08-02T09:29:00"/>
    <d v="2025-08-08T17:02:00"/>
    <m/>
    <s v="ROLLOS"/>
    <s v="ROLLOS"/>
    <s v="AGREGADOR"/>
    <s v="DISTRICOL"/>
    <s v="EJECUTADO_EXITOSO"/>
    <s v="EJECUTADO EXITOSO"/>
    <s v="08/08/2025 / SE CONFIRMA ENTREGA EXITOSA POR PARTE DE LA TRANSPORTADORA"/>
    <s v="ENVÍO"/>
    <m/>
    <s v="TIPO IV"/>
    <s v="TERRESTRE"/>
    <m/>
    <n v="0"/>
    <n v="35779.500569199998"/>
    <n v="0"/>
    <n v="35779.500569199998"/>
    <m/>
    <m/>
    <m/>
    <m/>
    <m/>
  </r>
  <r>
    <s v="IBAGUE"/>
    <x v="5"/>
    <x v="6"/>
    <n v="73217"/>
    <n v="2550989"/>
    <n v="65767"/>
    <s v="ORDEN DE CAMBIO"/>
    <s v="TOLIMA"/>
    <s v="COYAIMA"/>
    <s v="BARRIO LA MAGDALENA CORREGIMIE"/>
    <s v="REDEBAN"/>
    <s v="FO-25-1331612"/>
    <d v="2025-08-04T15:41:00"/>
    <d v="2025-08-08T17:12:00"/>
    <m/>
    <s v="ROLLOS"/>
    <s v="ROLLOS"/>
    <s v="CB UNO A UNO"/>
    <s v="CB UNO A UNO"/>
    <s v="EJECUTADO_EXITOSO"/>
    <s v="EJECUTADO EXITOSO"/>
    <s v="06/08/2025 / SE REALIZA ENVÍO DE ROLLOS POR SOLICITUD DEL CLIENTE, ALA DIRECCIÓN ASIGNADA. / 08/08/2025 SE INTENTA COMUNICACIÓN AL NÚMERO 3003593260 PERO NO HAY RESPUESTA, POR WHATSAPP SE INFORMA GUÍA Y QUE SE ENCUENTRAN EN OFICINA, PERO NO SE CIERRA YA QUE USUARIO NO CONFIRMA RECEPCIÓN DEL MENSAJE | 08/08/2025 EL SR JULIAN MORALES  VÍA WHATSAPP 3003593260 CONFIRMA QUE YA INTERRAPIDISIMO SE COMUNICO CON EL TAMBIEN Y QUE MAÑANA RECLAMA, SE PROCEDE A CERRAR."/>
    <s v="ENVÍO"/>
    <m/>
    <s v="TIPO III"/>
    <s v="TERRESTRE"/>
    <s v="BARRAGAN TAFUR EDWIN ESTEBAN"/>
    <n v="0"/>
    <n v="35779.500569199998"/>
    <n v="0"/>
    <n v="35779.500569199998"/>
    <m/>
    <m/>
    <m/>
    <m/>
    <m/>
  </r>
  <r>
    <s v="CALI"/>
    <x v="0"/>
    <x v="3"/>
    <n v="76520"/>
    <n v="2569407"/>
    <n v="79566"/>
    <s v="ORDEN DE CAMBIO"/>
    <s v="VALLE DEL CAUCA"/>
    <s v="PALMIRA"/>
    <s v="BARRIO PARQUES DE LA ITALIA PA"/>
    <s v="REDEBAN"/>
    <s v="FO-25-1348849"/>
    <d v="2025-08-08T09:46:00"/>
    <d v="2025-08-08T17:31:00"/>
    <m/>
    <s v="ROLLOS"/>
    <s v="ROLLOS"/>
    <s v="CB UNO A UNO"/>
    <s v="CB UNO A UNO"/>
    <s v="EJECUTADO_EXITOSO"/>
    <s v="EJECUTADO EXITOSO"/>
    <s v="08/08/2025 / EN LQ VISITA TÉCNICA SE REALIZÓ LA ENTREGA DE 30 ROLLOS TERMICOS DE REDEBAN PARA EL CB "/>
    <s v="VISITA_TÉCNICA"/>
    <m/>
    <s v="TIPO I"/>
    <s v="TERRESTRE"/>
    <s v="SANCHEZ URREGO ROBINSON DAVID"/>
    <n v="1"/>
    <n v="35779.500569199998"/>
    <n v="0"/>
    <n v="35779.500569199998"/>
    <m/>
    <m/>
    <m/>
    <m/>
    <m/>
  </r>
  <r>
    <s v="BUCARAMANGA"/>
    <x v="2"/>
    <x v="2"/>
    <n v="68001"/>
    <n v="2567138"/>
    <n v="42682"/>
    <s v="ORDEN DE CAMBIO"/>
    <s v="SANTANDER"/>
    <s v="BUCARAMANGA"/>
    <s v="PTM BUCARAMANGA OFFITRAZOS"/>
    <s v="REDEBAN"/>
    <s v="FO-25-1345289"/>
    <d v="2025-08-07T12:42:00"/>
    <d v="2025-08-08T17:35:00"/>
    <m/>
    <s v="ROLLOS"/>
    <s v="ROLLOS"/>
    <s v="AGREGADOR"/>
    <s v="COMCARD - PTM"/>
    <s v="EJECUTADO_EXITOSO"/>
    <s v="EJECUTADO EXITOSO"/>
    <s v="08/08/2025 / SE REALIZA ENTREGA DE 40 ROLLOS A LA SRA CAMILA RAMÍREZ "/>
    <s v="VISITA_TÉCNICA"/>
    <m/>
    <s v="TIPO I"/>
    <s v="TERRESTRE"/>
    <s v="GONZALEZ ESTUPIÑAN YEISON WALTER ANTONIO"/>
    <n v="1"/>
    <n v="35779.500569199998"/>
    <n v="0"/>
    <n v="35779.500569199998"/>
    <m/>
    <m/>
    <m/>
    <m/>
    <m/>
  </r>
  <r>
    <s v="BOGOTA"/>
    <x v="3"/>
    <x v="4"/>
    <n v="11001"/>
    <n v="2566318"/>
    <n v="72528"/>
    <s v="ORDEN DE CAMBIO"/>
    <s v="CUNDINAMARCA"/>
    <s v="BOGOTA"/>
    <s v="SUPERMERCADO Y CIGARRERIA LA 1"/>
    <s v="REDEBAN"/>
    <s v="FO-25-1342200"/>
    <d v="2025-08-08T08:00:00"/>
    <d v="2025-08-08T17:38:00"/>
    <m/>
    <s v="ROLLOS"/>
    <s v="ROLLOS"/>
    <s v="CB UNO A UNO"/>
    <s v="CB UNO A UNO"/>
    <s v="EJECUTADO_EXITOSO"/>
    <s v="EJECUTADO EXITOSO"/>
    <s v="08/08/2025 / SE LLEGA A LA DIRECCIÓN INDICADA Y SE ENTREGAN 80 ROLLOS , NO SE MANIPULAN DATÁFONOS "/>
    <s v="VISITA_TÉCNICA"/>
    <m/>
    <s v="TIPO I"/>
    <s v="TERRESTRE"/>
    <s v="GARCIA PASTRANA KEVIN FERNANDO"/>
    <n v="1"/>
    <n v="35779.500569199998"/>
    <n v="0"/>
    <n v="35779.500569199998"/>
    <m/>
    <m/>
    <m/>
    <m/>
    <m/>
  </r>
  <r>
    <s v="NEIVA"/>
    <x v="5"/>
    <x v="6"/>
    <n v="41020"/>
    <n v="2565384"/>
    <n v="72586"/>
    <s v="ORDEN DE CAMBIO"/>
    <s v="HUILA"/>
    <s v="ALGECIRAS"/>
    <s v="VEREDA EL PARAISO ALGECIRAS"/>
    <s v="REDEBAN"/>
    <s v="FO-25-1341428"/>
    <d v="2025-08-06T16:33:00"/>
    <d v="2025-08-08T17:40:00"/>
    <m/>
    <s v="ROLLOS"/>
    <s v="ROLLOS"/>
    <s v="CB UNO A UNO"/>
    <s v="CB UNO A UNO"/>
    <s v="EJECUTADO_EXITOSO"/>
    <s v="EJECUTADO EXITOSO"/>
    <s v="08/08/2025 / EN COMUNICACIÓN CON EL CLIENTE LA SEÑORA YURI SALCEDO , PIDE Y POR FAVOR LE DEJAMOS LOS ROLLOS EN UN CORRESPONSAL CERCANO . DONDE ELLA PASA Y LOS RETIRA."/>
    <s v="VISITA_TÉCNICA"/>
    <m/>
    <s v="TIPO II"/>
    <s v="TERRESTRE"/>
    <s v="DEVIA REINOSO JUAN CARLOS"/>
    <n v="1"/>
    <n v="67654.12000000001"/>
    <n v="0"/>
    <n v="67654.12000000001"/>
    <m/>
    <m/>
    <m/>
    <m/>
    <m/>
  </r>
  <r>
    <s v="BUCARAMANGA"/>
    <x v="2"/>
    <x v="2"/>
    <n v="68418"/>
    <n v="2565241"/>
    <n v="19292"/>
    <s v="ORDEN DE CAMBIO"/>
    <s v="SANTANDER"/>
    <s v="LOS SANTOS"/>
    <s v="BARRIO SECTOR MERCADO CAMPESIN"/>
    <s v="REDEBAN"/>
    <s v="FO-25-1341131"/>
    <d v="2025-08-06T16:11:00"/>
    <d v="2025-08-08T17:44:00"/>
    <m/>
    <s v="ROLLOS"/>
    <s v="ROLLOS"/>
    <s v="CB UNO A UNO"/>
    <s v="CB UNO A UNO"/>
    <s v="EJECUTADO_EXITOSO"/>
    <s v="EJECUTADO EXITOSO"/>
    <s v="08/08/2025 / SE VISITA COMERCIO SE REALIZA LA ENTREGA DE 50 ROLLOS RBM CB OPERATIVO "/>
    <s v="VISITA_TÉCNICA"/>
    <m/>
    <s v="TIPO II"/>
    <s v="TERRESTRE"/>
    <s v="BARAJAS BERMUDEZ YAHIR MAURICIO"/>
    <n v="1"/>
    <n v="67654.12000000001"/>
    <n v="0"/>
    <n v="67654.12000000001"/>
    <m/>
    <m/>
    <m/>
    <m/>
    <m/>
  </r>
  <r>
    <s v="VALLEDUPAR"/>
    <x v="4"/>
    <x v="5"/>
    <n v="20001"/>
    <n v="2561355"/>
    <n v="79153"/>
    <s v="ORDEN DE CAMBIO"/>
    <s v="CESAR"/>
    <s v="VALLEDUPAR"/>
    <s v="BARRIO PRIMERO DE MAYO VALLEDU"/>
    <s v="REDEBAN"/>
    <s v="FO-25-1336445"/>
    <d v="2025-08-06T09:55:00"/>
    <d v="2025-08-08T17:50:00"/>
    <m/>
    <s v="ROLLOS"/>
    <s v="ROLLOS"/>
    <s v="CB UNO A UNO"/>
    <s v="CB UNO A UNO"/>
    <s v="EJECUTADO_EXITOSO"/>
    <s v="EJECUTADO EXITOSO"/>
    <s v="08/08/2025 / SE REALIZA ENTREGA DE 10 ROLLOS EN SITIO "/>
    <s v="VISITA_TÉCNICA"/>
    <m/>
    <s v="TIPO I"/>
    <s v="TERRESTRE"/>
    <s v="MONTES DIAZ JOHN FRED"/>
    <n v="1"/>
    <n v="35779.500569199998"/>
    <n v="0"/>
    <n v="35779.500569199998"/>
    <m/>
    <m/>
    <m/>
    <m/>
    <m/>
  </r>
  <r>
    <s v="VALLEDUPAR"/>
    <x v="4"/>
    <x v="5"/>
    <n v="44279"/>
    <n v="2555991"/>
    <n v="71402"/>
    <s v="ORDEN DE CAMBIO"/>
    <s v="LA GUAJIRA"/>
    <s v="FONSECA"/>
    <s v="FONSECA CENTRO"/>
    <s v="REDEBAN"/>
    <s v="FO-25-1331478"/>
    <d v="2025-08-05T11:25:00"/>
    <d v="2025-08-08T17:51:00"/>
    <m/>
    <s v="ROLLOS"/>
    <s v="ROLLOS"/>
    <s v="CB UNO A UNO"/>
    <s v="CB UNO A UNO"/>
    <s v="EJECUTADO_EXITOSO"/>
    <s v="EJECUTADO EXITOSO"/>
    <s v="08/08/2025 / BUENAS TARDES SE VISITA CB Y SE LE HACE ENTREGA DE 90 ROLLOS "/>
    <s v="VISITA_TÉCNICA"/>
    <m/>
    <s v="TIPO II"/>
    <s v="TERRESTRE"/>
    <s v="BENITEZ CARVAJAL ALVARO JAVIER"/>
    <n v="1"/>
    <n v="67654.12000000001"/>
    <n v="0"/>
    <n v="67654.12000000001"/>
    <m/>
    <m/>
    <m/>
    <m/>
    <m/>
  </r>
  <r>
    <s v="TUNJA"/>
    <x v="2"/>
    <x v="2"/>
    <n v="15516"/>
    <n v="2549362"/>
    <n v="76148"/>
    <s v="ORDEN DE CAMBIO"/>
    <s v="BOYACA"/>
    <s v="PAIPA"/>
    <s v="PTM PAIPA PUNTO SERVIS PAIPA"/>
    <s v="REDEBAN"/>
    <s v="FO-25-1327292"/>
    <d v="2025-08-04T12:58:00"/>
    <d v="2025-08-08T17:55:00"/>
    <m/>
    <s v="ROLLOS"/>
    <s v="ROLLOS"/>
    <s v="AGREGADOR"/>
    <s v="COMCARD - PTM"/>
    <s v="EJECUTADO_EXITOSO"/>
    <s v="EJECUTADO EXITOSO"/>
    <s v="08/08/2025 / SE REALIZA ENTREGA DE 30 ROLLOS CON VISITA  / 06/08/2025 SE ESTABLECE COMUNICACIÓN CON LA SEÑORA JANETH BALAGUERA AL NÚMERO DE CONTACTO 3144218320 SE LE INDICA AL CLIENTE QUE DEBIDO AL PARO REGISTRADO EN LA ZONA NO ES POSIBLE RELIZAR VISITA PARA LA ENTREGA DE LA PAPELERIA SE LE INDICA QUE CUANDO DEN APERTURA DE LAS VÍAS AFECTADAS NOS ESTAREMOS CONTACTANDO NUEVAMENTE PARA COORDINAR LA VISITA CLIENTE CONFORME."/>
    <s v="VISITA_TÉCNICA"/>
    <m/>
    <s v="TIPO II"/>
    <s v="TERRESTRE"/>
    <s v="RODRIGUEZ MURCIA YERSON IVAN"/>
    <n v="1"/>
    <n v="67654.12000000001"/>
    <n v="0"/>
    <n v="67654.12000000001"/>
    <m/>
    <m/>
    <m/>
    <m/>
    <m/>
  </r>
  <r>
    <s v="BOGOTA"/>
    <x v="3"/>
    <x v="4"/>
    <n v="91001"/>
    <n v="2533541"/>
    <n v="75121"/>
    <s v="ORDEN DE CAMBIO"/>
    <s v="AMAZONAS"/>
    <s v="LETICIA"/>
    <s v="BARRIO ONCE DE NOVIEMBRE LETIC"/>
    <s v="REDEBAN"/>
    <s v="FO-25-1313098"/>
    <d v="2025-07-31T11:57:00"/>
    <d v="2025-08-08T18:02:00"/>
    <m/>
    <s v="ROLLOS"/>
    <s v="ROLLOS"/>
    <s v="CB UNO A UNO"/>
    <s v="CB UNO A UNO"/>
    <s v="EJECUTADO_EXITOSO"/>
    <s v="EJECUTADO EXITOSO"/>
    <s v="08/08/2025 /  EN COMUNICACIÓN VÍA WHATSAPP CON EL SR PABLO CASTRO AL 3002151672 , INFORMA QUE YA RECIBIÓ LOS ROLLOS / 08/08/2025 EN COMUNICACIÓN VÍA WHATSAPP CON EL SR PABLO CASTRO AL 3002151672 , INFORMA QUE AÚN NO RECIBE - SE PREGUNTA ESTADO A SERVIENTREGA"/>
    <s v="ENVÍO"/>
    <m/>
    <s v="TIPO IV ESPECIAL"/>
    <s v="AEREO"/>
    <m/>
    <n v="0"/>
    <n v="35779.500569199998"/>
    <n v="0"/>
    <n v="35779.500569199998"/>
    <m/>
    <m/>
    <m/>
    <m/>
    <m/>
  </r>
  <r>
    <s v="YOPAL"/>
    <x v="5"/>
    <x v="6"/>
    <n v="85162"/>
    <n v="2568709"/>
    <n v="47060"/>
    <s v="ORDEN DE CAMBIO"/>
    <s v="CASANARE"/>
    <s v="MONTERREY"/>
    <s v="BARRIO VEREDA EL GUAFAL MONTER"/>
    <s v="REDEBAN"/>
    <s v="FO-25-1347921"/>
    <d v="2025-08-08T08:42:00"/>
    <d v="2025-08-09T09:02:00"/>
    <m/>
    <s v="ROLLOS"/>
    <s v="ROLLOS"/>
    <s v="CB UNO A UNO"/>
    <s v="CB UNO A UNO"/>
    <s v="EJECUTADO_EXITOSO"/>
    <s v="EJECUTADO EXITOSO"/>
    <s v="08/08/2025 / EN COMUNICACIÓN CON EL SEÑOR JOSE IBAÑEZ AL NUMERO 3218847539, INDICA SE ENVIEN LOS ROLLOS POR SERVICIO DE TAXIS. RECIBIDO OK"/>
    <s v="ENVÍO"/>
    <m/>
    <s v="TIPO II"/>
    <s v="TERRESTRE"/>
    <s v="BERNAL ELAICA EDGAR ALEXIS"/>
    <n v="0"/>
    <n v="35779.500569199998"/>
    <n v="0"/>
    <n v="35779.500569199998"/>
    <m/>
    <m/>
    <m/>
    <m/>
    <m/>
  </r>
  <r>
    <s v="SINCELEJO"/>
    <x v="4"/>
    <x v="5"/>
    <n v="70001"/>
    <n v="2566026"/>
    <n v="79914"/>
    <s v="ORDEN DE CAMBIO"/>
    <s v="SUCRE"/>
    <s v="SINCELEJO"/>
    <s v="DISTRICOL LA VICTORIA DROGUERI"/>
    <s v="REDEBAN"/>
    <s v="FO-25-1341713"/>
    <d v="2025-08-06T17:49:00"/>
    <d v="2025-08-09T09:03:00"/>
    <m/>
    <s v="ROLLOS"/>
    <s v="ROLLOS"/>
    <s v="AGREGADOR"/>
    <s v="DISTRICOL"/>
    <s v="EJECUTADO_EXITOSO"/>
    <s v="EJECUTADO EXITOSO"/>
    <s v="08/08/2025 / SE VISITA SITIO SE VERIFICA INFORMACIÓN SE REALIZA ENTREGA DE ROLLOS RBM NO SE MANIPULA EQUIPOS, FIRMA QUIEN RECIBE LOS ROLLOS. "/>
    <s v="VISITA_TÉCNICA"/>
    <m/>
    <s v="TIPO I"/>
    <s v="TERRESTRE"/>
    <s v="SANTOS GUZMAN CHRISTIAN FELIPE"/>
    <n v="1"/>
    <n v="35779.500569199998"/>
    <n v="0"/>
    <n v="35779.500569199998"/>
    <m/>
    <m/>
    <m/>
    <m/>
    <m/>
  </r>
  <r>
    <s v="YOPAL"/>
    <x v="5"/>
    <x v="6"/>
    <n v="85250"/>
    <n v="2543680"/>
    <n v="78557"/>
    <s v="ORDEN DE CAMBIO"/>
    <s v="CASANARE"/>
    <s v="PAZ DE ARIPORO"/>
    <s v="BARRIO ONCE DE OCTUBRE PAZ DE"/>
    <s v="REDEBAN"/>
    <s v="FO-25-1326437"/>
    <d v="2025-08-04T08:00:00"/>
    <d v="2025-08-09T09:06:00"/>
    <m/>
    <s v="ROLLOS"/>
    <s v="ROLLOS"/>
    <s v="CB UNO A UNO"/>
    <s v="CB UNO A UNO"/>
    <s v="EJECUTADO_EXITOSO"/>
    <s v="EJECUTADO EXITOSO"/>
    <s v="08/08/2025 / EN COMUNICACIÓN CON LA SEÑORA LIGIA MOLANO AL NUMERO  310 2162657, INDICA SE ENVIEN LOS ROLLOS POR SERVICIO DE TAXIS. RECIBIDO OK  / 04/08/2025 01-08 SE ESCALA A LA RED, PARA AUTORIACIÓN - 04-08 LA RED AUTORIZA  50ROLLOS"/>
    <s v="ENVÍO"/>
    <m/>
    <s v="TIPO II"/>
    <s v="TERRESTRE"/>
    <s v="BERNAL ELAICA EDGAR ALEXIS"/>
    <n v="0"/>
    <n v="35779.500569199998"/>
    <n v="0"/>
    <n v="35779.500569199998"/>
    <m/>
    <m/>
    <m/>
    <m/>
    <m/>
  </r>
  <r>
    <s v="MEDELLIN"/>
    <x v="1"/>
    <x v="1"/>
    <n v="5001"/>
    <n v="2542220"/>
    <n v="79204"/>
    <s v="ORDEN DE CAMBIO"/>
    <s v="ANTIOQUIA"/>
    <s v="MEDELLIN"/>
    <s v="BARRIO LA FLORESTA MEDELLIN 2"/>
    <s v="REDEBAN"/>
    <s v="FO-25-1318857"/>
    <d v="2025-08-01T17:11:00"/>
    <d v="2025-08-09T09:07:00"/>
    <m/>
    <s v="ROLLOS"/>
    <s v="ROLLOS"/>
    <s v="CB UNO A UNO"/>
    <s v="CB UNO A UNO"/>
    <s v="EJECUTADO_EXITOSO"/>
    <s v="EJECUTADO EXITOSO"/>
    <s v="08/08/2025 / SE REALIZA ENTREGA DE 20 ROLLOS AL SEÑOR ALEIDER CIFUENTES YA QUE EL LOCAL ESTÁ CERRADO"/>
    <s v="VISITA_TÉCNICA"/>
    <m/>
    <s v="TIPO I"/>
    <s v="TERRESTRE"/>
    <s v="RAMIREZ TABARES JUAN DIEGO"/>
    <n v="1"/>
    <n v="35779.500569199998"/>
    <n v="0"/>
    <n v="35779.500569199998"/>
    <m/>
    <m/>
    <m/>
    <m/>
    <m/>
  </r>
  <r>
    <s v="VALLEDUPAR"/>
    <x v="4"/>
    <x v="5"/>
    <n v="44078"/>
    <n v="2541412"/>
    <n v="76705"/>
    <s v="ORDEN DE CAMBIO"/>
    <s v="LA GUAJIRA"/>
    <s v="BARRANCAS"/>
    <s v="BARRIO CENTRO BARRANCAS 7"/>
    <s v="REDEBAN"/>
    <s v="FO-25-1318211"/>
    <d v="2025-08-01T15:11:00"/>
    <d v="2025-08-09T09:09:00"/>
    <m/>
    <s v="ROLLOS"/>
    <s v="ROLLOS"/>
    <s v="CB UNO A UNO"/>
    <s v="CB UNO A UNO"/>
    <s v="EJECUTADO_EXITOSO"/>
    <s v="EJECUTADO EXITOSO"/>
    <s v="08/08/2025 / BUENAS TARDES SE VISITA CB Y SE LE HACE ENTREGA DE 50 ROLLOS "/>
    <s v="VISITA_TÉCNICA"/>
    <m/>
    <s v="TIPO II"/>
    <s v="TERRESTRE"/>
    <s v="BENITEZ CARVAJAL ALVARO JAVIER"/>
    <n v="1"/>
    <n v="67654.12000000001"/>
    <n v="0"/>
    <n v="67654.12000000001"/>
    <m/>
    <m/>
    <m/>
    <m/>
    <m/>
  </r>
  <r>
    <s v="VALLEDUPAR"/>
    <x v="4"/>
    <x v="5"/>
    <n v="20060"/>
    <n v="2567304"/>
    <n v="30101"/>
    <s v="ORDEN DE CAMBIO"/>
    <s v="CESAR"/>
    <s v="BOSCONIA"/>
    <s v="BARRIO EL CRUCE BOSCONIA"/>
    <s v="REDEBAN"/>
    <s v="FO-25-1345440"/>
    <d v="2025-08-07T13:52:00"/>
    <d v="2025-08-09T09:12:00"/>
    <m/>
    <s v="ROLLOS"/>
    <s v="ROLLOS"/>
    <s v="CB UNO A UNO"/>
    <s v="CB UNO A UNO"/>
    <s v="EJECUTADO_EXITOSO"/>
    <s v="EJECUTADO EXITOSO"/>
    <s v="09/08/2025 / BUENOS DÍAS SE VISITA CB Y SE LE HACE ENTREGA DE 40 ROLLOS "/>
    <s v="VISITA_TÉCNICA"/>
    <m/>
    <s v="TIPO II"/>
    <s v="TERRESTRE"/>
    <s v="BENITEZ CARVAJAL ALVARO JAVIER"/>
    <n v="1"/>
    <n v="67654.12000000001"/>
    <n v="0"/>
    <n v="67654.12000000001"/>
    <m/>
    <m/>
    <m/>
    <m/>
    <m/>
  </r>
  <r>
    <s v="BUCARAMANGA"/>
    <x v="2"/>
    <x v="2"/>
    <n v="68001"/>
    <n v="2564893"/>
    <n v="33506"/>
    <s v="ORDEN DE CAMBIO"/>
    <s v="SANTANDER"/>
    <s v="BUCARAMANGA"/>
    <s v="BARRIO CENTRO BUCARAMANGA 1"/>
    <s v="REDEBAN"/>
    <s v="FO-25-1340346"/>
    <d v="2025-08-06T15:42:00"/>
    <d v="2025-08-09T09:22:00"/>
    <m/>
    <s v="ROLLOS"/>
    <s v="ROLLOS"/>
    <s v="CB UNO A UNO"/>
    <s v="CB UNO A UNO"/>
    <s v="EJECUTADO_EXITOSO"/>
    <s v="EJECUTADO EXITOSO"/>
    <s v="09/08/2025 / SE VISITA COMERCIO SE REALIZA LA ENTREGA DE 20 ROLLOS RBM CB OPERATIVO "/>
    <s v="VISITA_TÉCNICA"/>
    <m/>
    <s v="TIPO I"/>
    <s v="TERRESTRE"/>
    <s v="BARAJAS BERMUDEZ YAHIR MAURICIO"/>
    <n v="1"/>
    <n v="35779.500569199998"/>
    <n v="0"/>
    <n v="35779.500569199998"/>
    <m/>
    <m/>
    <m/>
    <m/>
    <m/>
  </r>
  <r>
    <s v="MEDELLIN"/>
    <x v="1"/>
    <x v="1"/>
    <n v="5001"/>
    <n v="2548447"/>
    <n v="32909"/>
    <s v="ORDEN DE CAMBIO"/>
    <s v="ANTIOQUIA"/>
    <s v="MEDELLIN"/>
    <s v="COMCARD MED PALOMA"/>
    <s v="REDEBAN"/>
    <s v="FO-25-1326300"/>
    <d v="2025-08-04T11:19:00"/>
    <d v="2025-08-09T09:25:00"/>
    <m/>
    <s v="ROLLOS"/>
    <s v="ROLLOS"/>
    <s v="AGREGADOR"/>
    <s v="COMCARD - PTM"/>
    <s v="EJECUTADO_EXITOSO"/>
    <s v="EJECUTADO EXITOSO"/>
    <s v="09/08/2025 / ENTREGA DE 20 ROLLOS EN SITIO OK"/>
    <s v="VISITA_TÉCNICA"/>
    <m/>
    <s v="TIPO I"/>
    <s v="TERRESTRE"/>
    <s v="PAREJA ECHAVARRIA JHON DAVID"/>
    <n v="1"/>
    <n v="35779.500569199998"/>
    <n v="0"/>
    <n v="35779.500569199998"/>
    <m/>
    <m/>
    <m/>
    <m/>
    <m/>
  </r>
  <r>
    <s v="IBAGUE"/>
    <x v="5"/>
    <x v="6"/>
    <n v="73001"/>
    <n v="2565948"/>
    <n v="74345"/>
    <s v="ORDEN DE CAMBIO"/>
    <s v="TOLIMA"/>
    <s v="IBAGUE"/>
    <s v="PTM IBAGUE  MERCA LILI"/>
    <s v="REDEBAN"/>
    <s v="FO-25-1341719"/>
    <d v="2025-08-06T17:31:00"/>
    <d v="2025-08-09T09:35:00"/>
    <m/>
    <s v="ROLLOS"/>
    <s v="ROLLOS"/>
    <s v="AGREGADOR"/>
    <s v="COMCARD - PTM"/>
    <s v="EJECUTADO_EXITOSO"/>
    <s v="EJECUTADO EXITOSO"/>
    <s v="06/08/2025 SE ESCALA AL COORDINADOR DE ZONA PARA ENTREGA DE ROLLOS EN SITIO | 09/08/2025 SE REALIZA ENTREGA DE 20 ROLLOS POR SOLICITUD DEL CLIENTE."/>
    <s v="VISITA_TÉCNICA"/>
    <m/>
    <s v="TIPO I"/>
    <s v="TERRESTRE"/>
    <s v="BARRAGAN TAFUR EDWIN ESTEBAN"/>
    <n v="1"/>
    <n v="35779.500569199998"/>
    <n v="0"/>
    <n v="35779.500569199998"/>
    <m/>
    <m/>
    <m/>
    <m/>
    <m/>
  </r>
  <r>
    <s v="BARRANQUILLA"/>
    <x v="4"/>
    <x v="5"/>
    <n v="8638"/>
    <n v="2566019"/>
    <n v="30597"/>
    <s v="ORDEN DE CAMBIO"/>
    <s v="ATLANTICO"/>
    <s v="SABANALARGA"/>
    <s v="BARRIO SABANALARGA SABANALARGA"/>
    <s v="REDEBAN"/>
    <s v="FO-25-1341715"/>
    <d v="2025-08-06T17:48:00"/>
    <d v="2025-08-09T09:39:00"/>
    <m/>
    <s v="ROLLOS"/>
    <s v="ROLLOS"/>
    <s v="CB UNO A UNO"/>
    <s v="CB UNO A UNO"/>
    <s v="EJECUTADO_EXITOSO"/>
    <s v="EJECUTADO EXITOSO"/>
    <s v="09/08/2025 / SE REALIZA VISITA TÉCNICA, SE ENTREGA 50 ROLLOS PARA DATAFONO, EL CLIENTE RECIBE A SATISFACCIÓN, CB OPERATIVO."/>
    <s v="VISITA_TÉCNICA"/>
    <m/>
    <s v="TIPO II"/>
    <s v="TERRESTRE"/>
    <s v="DE AGUAS MUÑOZ DAVID JOSE"/>
    <n v="1"/>
    <n v="67654.12000000001"/>
    <n v="0"/>
    <n v="67654.12000000001"/>
    <m/>
    <m/>
    <m/>
    <m/>
    <m/>
  </r>
  <r>
    <s v="MONTERIA"/>
    <x v="4"/>
    <x v="5"/>
    <n v="5154"/>
    <n v="2557627"/>
    <n v="75549"/>
    <s v="ORDEN DE CAMBIO"/>
    <s v="ANTIOQUIA"/>
    <s v="CAUCASIA"/>
    <s v="PTM CAUCASIA D' TODITOS MIL LO"/>
    <s v="REDEBAN"/>
    <s v="FO-25-1332999"/>
    <d v="2025-08-05T14:54:00"/>
    <d v="2025-08-09T09:45:00"/>
    <m/>
    <s v="ROLLOS"/>
    <s v="ROLLOS"/>
    <s v="AGREGADOR"/>
    <s v="COMCARD - PTM"/>
    <s v="EJECUTADO_EXITOSO"/>
    <s v="EJECUTADO EXITOSO"/>
    <s v="09/08/2025 / SE REALIZA VISITA TÉCNICA PARA ENTREGA DE 10 ROLLOS PARA DATAFONO, NO SE INTERVIENE TERMINAL Y LA ENTREGA SE REALIZA SIN NOVEDAD."/>
    <s v="VISITA_TÉCNICA"/>
    <m/>
    <s v="TIPO II"/>
    <s v="TERRESTRE"/>
    <s v="CASSIANI PEREZ RAUL RAMIRO"/>
    <n v="1"/>
    <n v="67654.12000000001"/>
    <n v="0"/>
    <n v="67654.12000000001"/>
    <m/>
    <m/>
    <m/>
    <m/>
    <m/>
  </r>
  <r>
    <s v="MEDELLIN"/>
    <x v="1"/>
    <x v="1"/>
    <n v="5360"/>
    <n v="2552512"/>
    <n v="76064"/>
    <s v="ORDEN DE CAMBIO"/>
    <s v="ANTIOQUIA"/>
    <s v="ITAGUI"/>
    <s v="BARRIO ITAGUI VIVIENDAS DEL SUR ITAGUI"/>
    <s v="REDEBAN"/>
    <s v="FO-25-1328862"/>
    <d v="2025-08-04T17:55:00"/>
    <d v="2025-08-09T09:47:00"/>
    <m/>
    <s v="ROLLOS"/>
    <s v="ROLLOS"/>
    <m/>
    <m/>
    <s v="EJECUTADO_EXITOSO"/>
    <s v="EJECUTADO EXITOSO"/>
    <s v="09/08/2025 / SE ENTREGARON 40 ROLLOS "/>
    <s v="VISITA_TÉCNICA"/>
    <m/>
    <s v="TIPO I"/>
    <s v="TERRESTRE"/>
    <s v="CASTAÑEDA PALACIO CARLOS FELIPE"/>
    <n v="1"/>
    <n v="35779.500569199998"/>
    <n v="0"/>
    <n v="35779.500569199998"/>
    <m/>
    <m/>
    <m/>
    <m/>
    <m/>
  </r>
  <r>
    <s v="MEDELLIN"/>
    <x v="1"/>
    <x v="1"/>
    <n v="5001"/>
    <n v="2551826"/>
    <n v="79589"/>
    <s v="ORDEN DE CAMBIO"/>
    <s v="ANTIOQUIA"/>
    <s v="MEDELLIN"/>
    <s v="BARRIO CAMPO VALDES MEDELIN"/>
    <s v="REDEBAN"/>
    <s v="FO-25-1328361"/>
    <d v="2025-08-04T16:35:00"/>
    <d v="2025-08-09T09:49:00"/>
    <m/>
    <s v="ROLLOS"/>
    <s v="ROLLOS"/>
    <s v="CB UNO A UNO"/>
    <s v="CB UNO A UNO"/>
    <s v="EJECUTADO_EXITOSO"/>
    <s v="EJECUTADO EXITOSO"/>
    <s v="09/08/2025 / ENTREGA DE 20 ROLLOS EN SITIO OK"/>
    <s v="VISITA_TÉCNICA"/>
    <m/>
    <s v="TIPO I"/>
    <s v="TERRESTRE"/>
    <s v="PAREJA ECHAVARRIA JHON DAVID"/>
    <n v="1"/>
    <n v="35779.500569199998"/>
    <n v="0"/>
    <n v="35779.500569199998"/>
    <m/>
    <m/>
    <m/>
    <m/>
    <m/>
  </r>
  <r>
    <s v="MEDELLIN"/>
    <x v="1"/>
    <x v="1"/>
    <n v="5001"/>
    <n v="2549250"/>
    <n v="49075"/>
    <s v="ORDEN DE CAMBIO"/>
    <s v="ANTIOQUIA"/>
    <s v="MEDELLIN"/>
    <s v="BARRIO ENCISO MEDELLIN 11"/>
    <s v="REDEBAN"/>
    <s v="FO-25-1327309"/>
    <d v="2025-08-04T12:31:00"/>
    <d v="2025-08-09T09:50:00"/>
    <m/>
    <s v="ROLLOS"/>
    <s v="ROLLOS"/>
    <s v="CB UNO A UNO"/>
    <s v="CB UNO A UNO"/>
    <s v="EJECUTADO_EXITOSO"/>
    <s v="EJECUTADO EXITOSO"/>
    <s v="09/08/2025 / SE REALIZA ENTREGA DE ROLLOS"/>
    <s v="VISITA_TÉCNICA"/>
    <m/>
    <s v="TIPO I"/>
    <s v="TERRESTRE"/>
    <s v="HERNANDEZ CHAVARRIA JUAN CAMILO"/>
    <n v="1"/>
    <n v="35779.500569199998"/>
    <n v="0"/>
    <n v="35779.500569199998"/>
    <m/>
    <m/>
    <m/>
    <m/>
    <m/>
  </r>
  <r>
    <s v="MEDELLIN"/>
    <x v="1"/>
    <x v="1"/>
    <n v="5576"/>
    <n v="2540105"/>
    <n v="78849"/>
    <s v="ORDEN DE CAMBIO"/>
    <s v="ANTIOQUIA"/>
    <s v="PUEBLORRICO"/>
    <s v="DISTRICOL GRANERO RINCON SANTO"/>
    <s v="REDEBAN"/>
    <s v="FO-25-1317454"/>
    <d v="2025-08-01T11:58:00"/>
    <d v="2025-08-09T10:05:00"/>
    <m/>
    <s v="ROLLOS"/>
    <s v="ROLLOS"/>
    <s v="AGREGADOR"/>
    <s v="DISTRICOL"/>
    <s v="EJECUTADO_EXITOSO"/>
    <s v="EJECUTADO EXITOSO"/>
    <s v="09/08/2025 / SE ENVÍAN 10 ROLLOS OK, CONFIRMA RECIBIDO "/>
    <s v="ENVÍO"/>
    <m/>
    <s v="TIPO III"/>
    <s v="TERRESTRE"/>
    <s v="QUINTERO SANCHEZ JUAN SEBASTIAN"/>
    <n v="0"/>
    <n v="35779.500569199998"/>
    <n v="0"/>
    <n v="35779.500569199998"/>
    <m/>
    <m/>
    <m/>
    <m/>
    <m/>
  </r>
  <r>
    <s v="IBAGUE"/>
    <x v="5"/>
    <x v="6"/>
    <n v="73067"/>
    <n v="2554579"/>
    <n v="23585"/>
    <s v="ORDEN DE CAMBIO"/>
    <s v="TOLIMA"/>
    <s v="ATACO"/>
    <s v="CENTRO ATACO TOLIMA"/>
    <s v="REDEBAN"/>
    <s v="FO-25-1333030"/>
    <d v="2025-08-05T09:52:00"/>
    <d v="2025-08-09T10:09:00"/>
    <m/>
    <s v="ROLLOS"/>
    <s v="ROLLOS"/>
    <s v="CB UNO A UNO"/>
    <s v="CB UNO A UNO"/>
    <s v="EJECUTADO_EXITOSO"/>
    <s v="EJECUTADO EXITOSO"/>
    <s v="06/08/2025 / SE REALIZA ENVÍO DE ROLLOS POR SOLICITUD DEL, ALA DIRECCIÓN ASIGNADA."/>
    <s v="ENVÍO"/>
    <m/>
    <s v="TIPO III"/>
    <s v="TERRESTRE"/>
    <s v="BARRAGAN TAFUR EDWIN ESTEBAN"/>
    <n v="0"/>
    <n v="35779.500569199998"/>
    <n v="0"/>
    <n v="35779.500569199998"/>
    <m/>
    <m/>
    <m/>
    <m/>
    <m/>
  </r>
  <r>
    <s v="CALI"/>
    <x v="0"/>
    <x v="3"/>
    <n v="19392"/>
    <n v="2554855"/>
    <n v="76459"/>
    <s v="ORDEN DE CAMBIO"/>
    <s v="CAUCA"/>
    <s v="LA SIERRA"/>
    <s v="BARRIO LA SIERRA LA SIERRA"/>
    <s v="REDEBAN"/>
    <s v="FO-25-1331161"/>
    <d v="2025-08-05T10:09:00"/>
    <d v="2025-08-09T10:12:00"/>
    <m/>
    <s v="ROLLOS"/>
    <s v="ROLLOS"/>
    <s v="CB UNO A UNO"/>
    <s v="CB UNO A UNO"/>
    <s v="EJECUTADO_EXITOSO"/>
    <s v="EJECUTADO EXITOSO"/>
    <s v="06/08/2025 / SE ENVÍAN 50 ROLLOS RBM "/>
    <s v="ENVÍO"/>
    <m/>
    <s v="TIPO III"/>
    <s v="TERRESTRE"/>
    <s v="GIMBUEL LASSO LUIS GERMAN"/>
    <n v="0"/>
    <n v="35779.500569199998"/>
    <n v="0"/>
    <n v="35779.500569199998"/>
    <m/>
    <m/>
    <m/>
    <m/>
    <m/>
  </r>
  <r>
    <s v="MEDELLIN"/>
    <x v="1"/>
    <x v="1"/>
    <n v="5101"/>
    <n v="2543626"/>
    <n v="79553"/>
    <s v="ORDEN DE CAMBIO"/>
    <s v="ANTIOQUIA"/>
    <s v="CIUDAD BOLIVAR"/>
    <s v="BARRIO CIUDAD BOLIVAR CIUDAD B"/>
    <s v="REDEBAN"/>
    <s v="FO-25-1321683"/>
    <d v="2025-08-02T10:50:00"/>
    <d v="2025-08-09T10:12:00"/>
    <m/>
    <s v="ROLLOS"/>
    <s v="ROLLOS"/>
    <s v="CB UNO A UNO"/>
    <s v="CB UNO A UNO"/>
    <s v="EJECUTADO_EXITOSO"/>
    <s v="EJECUTADO EXITOSO"/>
    <s v="09/08/2025 / SE ENVÍAN 10 ROLLOS OK, CONFIRMA RECIBIDO "/>
    <s v="ENVÍO"/>
    <m/>
    <s v="TIPO II"/>
    <s v="TERRESTRE"/>
    <s v="QUINTERO SANCHEZ JUAN SEBASTIAN"/>
    <n v="0"/>
    <n v="35779.500569199998"/>
    <n v="0"/>
    <n v="35779.500569199998"/>
    <m/>
    <m/>
    <m/>
    <m/>
    <m/>
  </r>
  <r>
    <s v="PASTO"/>
    <x v="0"/>
    <x v="3"/>
    <n v="86865"/>
    <n v="2550166"/>
    <n v="57322"/>
    <s v="ORDEN DE CAMBIO"/>
    <s v="PUTUMAYO"/>
    <s v="VALLE DEL GUAMUEZ"/>
    <s v="BARRIO EL RECREO VALLE DEL GUA"/>
    <s v="REDEBAN"/>
    <s v="FO-25-1328285"/>
    <d v="2025-08-04T14:32:00"/>
    <d v="2025-08-09T10:13:00"/>
    <m/>
    <s v="ROLLOS"/>
    <s v="ROLLOS"/>
    <s v="CB UNO A UNO"/>
    <s v="CB UNO A UNO"/>
    <s v="EJECUTADO_EXITOSO"/>
    <s v="EJECUTADO EXITOSO"/>
    <s v="09/08/2025 / SE ENVIAN 30 ROLLOS A GUSTAVO ADOLFO FLOREZ "/>
    <s v="ENVÍO"/>
    <m/>
    <s v="TIPO IV"/>
    <s v="TERRESTRE"/>
    <s v="CUERO RUIZ JHONNY"/>
    <n v="0"/>
    <n v="35779.500569199998"/>
    <n v="0"/>
    <n v="35779.500569199998"/>
    <m/>
    <m/>
    <m/>
    <m/>
    <m/>
  </r>
  <r>
    <s v="MEDELLIN"/>
    <x v="1"/>
    <x v="1"/>
    <n v="5667"/>
    <n v="2549521"/>
    <n v="16810"/>
    <s v="ORDEN DE CAMBIO"/>
    <s v="ANTIOQUIA"/>
    <s v="SAN RAFAEL"/>
    <s v="PARQUE PRINCIPAL SAN RAFAEL"/>
    <s v="REDEBAN"/>
    <s v="FO-25-1327529"/>
    <d v="2025-08-04T13:01:00"/>
    <d v="2025-08-09T10:16:00"/>
    <m/>
    <s v="ROLLOS"/>
    <s v="ROLLOS"/>
    <s v="CB UNO A UNO"/>
    <s v="CB UNO A UNO"/>
    <s v="EJECUTADO_EXITOSO"/>
    <s v="EJECUTADO EXITOSO"/>
    <s v="09/08/2025 / SE ENVÍAN 240 ROLLOS OK, SE CONFIRMA RECIBIDO "/>
    <s v="ENVÍO"/>
    <m/>
    <s v="TIPO III"/>
    <s v="TERRESTRE"/>
    <s v="QUINTERO SANCHEZ JUAN SEBASTIAN"/>
    <n v="0"/>
    <n v="35779.500569199998"/>
    <n v="0"/>
    <n v="35779.500569199998"/>
    <m/>
    <m/>
    <m/>
    <m/>
    <m/>
  </r>
  <r>
    <s v="NEIVA"/>
    <x v="5"/>
    <x v="6"/>
    <n v="41298"/>
    <n v="2550292"/>
    <n v="47938"/>
    <s v="ORDEN DE CAMBIO"/>
    <s v="HUILA"/>
    <s v="GARZON"/>
    <s v="BARRIO SAN ANTONIO DEL PESCADO"/>
    <s v="REDEBAN"/>
    <s v="FO-25-1328281"/>
    <d v="2025-08-04T14:43:00"/>
    <d v="2025-08-09T10:19:00"/>
    <m/>
    <s v="ROLLOS"/>
    <s v="ROLLOS"/>
    <s v="CB UNO A UNO"/>
    <s v="CB UNO A UNO"/>
    <s v="EJECUTADO_EXITOSO"/>
    <s v="EJECUTADO EXITOSO"/>
    <s v="06/08/2025 / SE REALIZA ENVÍO DE 10 ROLLOS RBM POR INTERRAPIDISIMO / 08/08/2025 SE INTENTA COMUNICACIÓN AL  NÚMERO 3224557216 PERO NO HAY RESPUESTA, SE ENVÍA GUÍA POR WHATSAPP Y SE INFORMA QUE ESTA EN OFICINA, AÚN NO SE CIERRA POR QUE USUARIO NO CONFIRMA RECEPCIÓN DEL MENSAJE"/>
    <s v="ENVÍO"/>
    <m/>
    <s v="TIPO III"/>
    <s v="TERRESTRE"/>
    <s v="DIAZ VARGAS JONATHAN MIGUEL"/>
    <n v="0"/>
    <n v="35779.500569199998"/>
    <n v="0"/>
    <n v="35779.500569199998"/>
    <m/>
    <m/>
    <m/>
    <m/>
    <m/>
  </r>
  <r>
    <s v="MEDELLIN"/>
    <x v="1"/>
    <x v="1"/>
    <n v="5001"/>
    <n v="2542387"/>
    <n v="78468"/>
    <s v="ORDEN DE CAMBIO"/>
    <s v="ANTIOQUIA"/>
    <s v="MEDELLIN"/>
    <s v="BARRIO BOSTON MEDELLIN 5"/>
    <s v="REDEBAN"/>
    <s v="FO-25-1318851"/>
    <d v="2025-08-04T09:00:00"/>
    <d v="2025-08-09T10:20:00"/>
    <m/>
    <s v="ROLLOS"/>
    <s v="ROLLOS"/>
    <s v="CB UNO A UNO"/>
    <s v="CB UNO A UNO"/>
    <s v="EJECUTADO_EXITOSO"/>
    <s v="EJECUTADO EXITOSO"/>
    <s v="09/08/2025 / SE REALIZA ENTREGA DE ROLLOS"/>
    <s v="VISITA_TÉCNICA"/>
    <m/>
    <s v="TIPO I"/>
    <s v="TERRESTRE"/>
    <s v="HERNANDEZ CHAVARRIA JUAN CAMILO"/>
    <n v="1"/>
    <n v="35779.500569199998"/>
    <n v="0"/>
    <n v="35779.500569199998"/>
    <m/>
    <m/>
    <m/>
    <m/>
    <m/>
  </r>
  <r>
    <s v="SANTA MARTA"/>
    <x v="4"/>
    <x v="5"/>
    <n v="44430"/>
    <n v="2546062"/>
    <n v="76598"/>
    <s v="ORDEN DE CAMBIO"/>
    <s v="LA GUAJIRA"/>
    <s v="MAICAO"/>
    <s v="DISTRICOL CORRES BANCA MAICAO"/>
    <s v="REDEBAN"/>
    <s v="FO-25-1326384"/>
    <d v="2025-08-04T09:07:00"/>
    <d v="2025-08-09T10:21:00"/>
    <m/>
    <s v="ROLLOS"/>
    <s v="ROLLOS"/>
    <s v="AGREGADOR"/>
    <s v="DISTRICOL"/>
    <s v="EJECUTADO_EXITOSO"/>
    <s v="EJECUTADO EXITOSO"/>
    <s v="04/08/2025 / SE ENVÍA 50 ROLLOS PARA DATAFONO POR LA TRANSPORTADORA INTERAPIDISIMO, SE LE INDICA  A EL CLIENTE SOBRE EL ENVÍO Y SE LE DA EL NÚMERO DE GUÍA PARA QUE LE HAGA SEGUIMIENTO A EL PAQUETE ENVIADO."/>
    <s v="ENVÍO"/>
    <m/>
    <s v="TIPO IV"/>
    <s v="TERRESTRE"/>
    <s v="DE AGUAS MUÑOZ DAVID JOSE"/>
    <n v="0"/>
    <n v="35779.500569199998"/>
    <n v="0"/>
    <n v="35779.500569199998"/>
    <m/>
    <m/>
    <m/>
    <m/>
    <m/>
  </r>
  <r>
    <s v="MANIZALES"/>
    <x v="0"/>
    <x v="0"/>
    <n v="17001"/>
    <n v="2549363"/>
    <n v="78745"/>
    <s v="ORDEN DE CAMBIO"/>
    <s v="CALDAS"/>
    <s v="MANIZALES"/>
    <s v="PTM MANIZALES LONDON PAPELERIA"/>
    <s v="REDEBAN"/>
    <s v="FO-25-1327289"/>
    <d v="2025-08-04T12:59:00"/>
    <d v="2025-08-09T10:27:00"/>
    <m/>
    <s v="ROLLOS"/>
    <s v="ROLLOS"/>
    <s v="AGREGADOR"/>
    <s v="COMCARD - PTM"/>
    <s v="EJECUTADO_CANCELADO"/>
    <s v="DIRECCION ERRADA"/>
    <s v="09/08/2025 / SE LLEGA A DIRECCIÓN DADA POR USUARIO PARA ENTREGA PERO NO ABREN, COMERCIO A UNA CUADRA DE LA DIRECCIÓN DADA, SE VALIDA PARA ENTREGA EN EL COMERCIO PERO SE ENCUENTRA CON PUBLICIDAD DE EFECTY, NO SE ES POSIBLE ENTREGAR ROLLOS."/>
    <s v="VISITA_TÉCNICA"/>
    <m/>
    <s v="TIPO I"/>
    <s v="TERRESTRE"/>
    <s v="AGUIRRE HENAO RAUL EDUARDO"/>
    <n v="1"/>
    <n v="35779.500569199998"/>
    <n v="0"/>
    <n v="35779.500569199998"/>
    <m/>
    <m/>
    <m/>
    <m/>
    <m/>
  </r>
  <r>
    <s v="BARRANQUILLA"/>
    <x v="4"/>
    <x v="5"/>
    <n v="8638"/>
    <n v="2572524"/>
    <n v="78966"/>
    <s v="ORDEN DE CAMBIO"/>
    <s v="ATLANTICO"/>
    <s v="SABANALARGA"/>
    <s v="BARRIO CENTRO SABANALARGA  24"/>
    <s v="REDEBAN"/>
    <s v="FO-25-1351779"/>
    <d v="2025-08-08T15:50:00"/>
    <d v="2025-08-09T10:35:00"/>
    <m/>
    <s v="ROLLOS"/>
    <s v="ROLLOS"/>
    <s v="CB UNO A UNO"/>
    <s v="CB UNO A UNO"/>
    <s v="EJECUTADO_EXITOSO"/>
    <s v="EJECUTADO EXITOSO"/>
    <s v="09/08/2025 / SE REALIZA VISITA TÉCNICA, SE ENTREGA 20 ROLLOS PARA DATAFONO, EL CLIENTE RECIBE A SATISFACCIÓN, CB OPERATIVO."/>
    <s v="VISITA_TÉCNICA"/>
    <m/>
    <s v="TIPO II"/>
    <s v="TERRESTRE"/>
    <s v="DE AGUAS MUÑOZ DAVID JOSE"/>
    <n v="1"/>
    <n v="67654.12000000001"/>
    <n v="0"/>
    <n v="67654.12000000001"/>
    <m/>
    <m/>
    <m/>
    <m/>
    <m/>
  </r>
  <r>
    <s v="VILLAVICENCIO"/>
    <x v="5"/>
    <x v="6"/>
    <n v="50400"/>
    <n v="2555510"/>
    <n v="70119"/>
    <s v="ORDEN DE CAMBIO"/>
    <s v="META"/>
    <s v="LEJANIAS"/>
    <s v="72222EJANIAS  PI#ATERIA PLASTI"/>
    <s v="REDEBAN"/>
    <s v="FO-25-1331490"/>
    <d v="2025-08-05T10:37:00"/>
    <d v="2025-08-09T10:37:00"/>
    <m/>
    <s v="ROLLOS"/>
    <s v="ROLLOS"/>
    <s v="AGREGADOR"/>
    <s v="COMCARD - PTM"/>
    <s v="EJECUTADO_EXITOSO"/>
    <s v="EJECUTADO EXITOSO"/>
    <s v="09/08/2025 / SE CONFIRMA ENTREGA EXITOSA POR PARTE DE LA TRANSPORTADORA DE 60 ROLLOS CON GUIA: 2235595956 SERVIENTREGA"/>
    <s v="ENVÍO"/>
    <m/>
    <s v="TIPO III"/>
    <s v="TERRESTRE"/>
    <m/>
    <n v="0"/>
    <n v="35779.500569199998"/>
    <n v="0"/>
    <n v="35779.500569199998"/>
    <m/>
    <m/>
    <m/>
    <m/>
    <m/>
  </r>
  <r>
    <s v="BUCARAMANGA"/>
    <x v="2"/>
    <x v="2"/>
    <n v="13688"/>
    <n v="2551821"/>
    <n v="77325"/>
    <s v="ORDEN DE CAMBIO"/>
    <s v="BOLIVAR"/>
    <s v="SANTA ROSA DEL SUR"/>
    <s v="BARRIO ADESAN SANTA ROSA DEL S"/>
    <s v="REDEBAN"/>
    <s v="FO-25-1330730"/>
    <d v="2025-08-04T16:34:00"/>
    <d v="2025-08-09T10:39:00"/>
    <m/>
    <s v="ROLLOS"/>
    <s v="ROLLOS"/>
    <s v="CB UNO A UNO"/>
    <s v="CB UNO A UNO"/>
    <s v="EJECUTADO_EXITOSO"/>
    <s v="EJECUTADO EXITOSO"/>
    <s v="09/08/2025 / SE CONFIRMA ENTREGA EXITOSA POR PARTE DE LA TRANSPORTADORA DE 30 ROLLOS CON GUIA: 2187690609 SERVIENTREGA"/>
    <s v="ENVÍO"/>
    <m/>
    <s v="TIPO IV ESPECIAL"/>
    <s v="TERRESTRE/FLUVIAL"/>
    <m/>
    <n v="0"/>
    <n v="35779.500569199998"/>
    <n v="0"/>
    <n v="35779.500569199998"/>
    <m/>
    <m/>
    <m/>
    <m/>
    <m/>
  </r>
  <r>
    <s v="BUCARAMANGA"/>
    <x v="2"/>
    <x v="2"/>
    <n v="68575"/>
    <n v="2554154"/>
    <n v="80296"/>
    <s v="ORDEN DE CAMBIO"/>
    <s v="SANTANDER"/>
    <s v="PUERTO WILCHES"/>
    <s v="BARRIO EL CENTRO PUERTO WILCHES 2"/>
    <s v="REDEBAN"/>
    <s v="FO-25-1330591"/>
    <d v="2025-08-05T09:18:00"/>
    <d v="2025-08-09T10:40:00"/>
    <m/>
    <s v="ROLLOS"/>
    <s v="ROLLOS"/>
    <s v="CB UNO A UNO"/>
    <s v="CB UNO A UNO"/>
    <s v="EJECUTADO_EXITOSO"/>
    <s v="EJECUTADO EXITOSO"/>
    <s v="09/08/2025 / SE CONFIRMA ENTREGA EXITOSA POR PARTE DE LA TRANSPORTADORA DE 20 ROLLOS CON GUIA: 2187690610 SERVIENTREGA"/>
    <s v="ENVÍO"/>
    <m/>
    <s v="TIPO IV"/>
    <s v="TERRESTRE"/>
    <m/>
    <n v="0"/>
    <n v="35779.500569199998"/>
    <n v="0"/>
    <n v="35779.500569199998"/>
    <m/>
    <m/>
    <m/>
    <m/>
    <m/>
  </r>
  <r>
    <s v="MONTERIA"/>
    <x v="4"/>
    <x v="5"/>
    <n v="23580"/>
    <n v="2552994"/>
    <n v="59789"/>
    <s v="ORDEN DE CAMBIO"/>
    <s v="CORDOBA"/>
    <s v="PUERTO LIBERTADOR"/>
    <s v="DISTRICOL ELBUENPRECIOPUERTOLI"/>
    <s v="REDEBAN"/>
    <s v="FO-25-1330602"/>
    <d v="2025-08-05T08:03:00"/>
    <d v="2025-08-09T10:42:00"/>
    <m/>
    <s v="ROLLOS"/>
    <s v="ROLLOS"/>
    <s v="AGREGADOR"/>
    <s v="DISTRICOL"/>
    <s v="EJECUTADO_EXITOSO"/>
    <s v="EJECUTADO EXITOSO"/>
    <s v="09/08/2025 / SE CONFIRMA ENTREGA EXITOSA POR PARTE DE LA TRANSPORTADORA DE 130 ROLLOS CON GUIA: 2265100345 SERVIENTREGA"/>
    <s v="ENVÍO"/>
    <m/>
    <s v="TIPO IV"/>
    <s v="TERRESTRE"/>
    <m/>
    <n v="0"/>
    <n v="35779.500569199998"/>
    <n v="0"/>
    <n v="35779.500569199998"/>
    <m/>
    <m/>
    <m/>
    <m/>
    <m/>
  </r>
  <r>
    <s v="BUCARAMANGA"/>
    <x v="2"/>
    <x v="2"/>
    <n v="13688"/>
    <n v="2551801"/>
    <n v="71094"/>
    <s v="ORDEN DE CAMBIO"/>
    <s v="BOLIVAR"/>
    <s v="SANTA ROSA DEL SUR"/>
    <s v="BARRIO SAN ISIDRO SANTA ROSA D"/>
    <s v="REDEBAN"/>
    <s v="FO-25-1330066"/>
    <d v="2025-08-04T16:30:00"/>
    <d v="2025-08-09T10:44:00"/>
    <m/>
    <s v="ROLLOS"/>
    <s v="ROLLOS"/>
    <s v="CB UNO A UNO"/>
    <s v="CB UNO A UNO"/>
    <s v="EJECUTADO_EXITOSO"/>
    <s v="EJECUTADO EXITOSO"/>
    <s v="09/08/2025 / SE CONFIRMA ENTREGA EXITOSA POR PARTE DE LA TRANSPORTADORA DE 40 ROLLOS CON GUIA: 2187690611 SERVIENTREGA"/>
    <s v="ENVÍO"/>
    <m/>
    <s v="TIPO IV ESPECIAL"/>
    <s v="TERRESTRE/FLUVIAL"/>
    <m/>
    <n v="0"/>
    <n v="35779.500569199998"/>
    <n v="0"/>
    <n v="35779.500569199998"/>
    <m/>
    <m/>
    <m/>
    <m/>
    <m/>
  </r>
  <r>
    <s v="BUCARAMANGA"/>
    <x v="2"/>
    <x v="2"/>
    <n v="13688"/>
    <n v="2551791"/>
    <n v="79910"/>
    <s v="ORDEN DE CAMBIO"/>
    <s v="BOLIVAR"/>
    <s v="SANTA ROSA DEL SUR"/>
    <s v="DISTRICOL AGRO-INNOVA"/>
    <s v="REDEBAN"/>
    <s v="FO-25-1330061"/>
    <d v="2025-08-04T16:41:00"/>
    <d v="2025-08-09T10:45:00"/>
    <m/>
    <s v="ROLLOS"/>
    <s v="ROLLOS"/>
    <s v="AGREGADOR"/>
    <s v="DISTRICOL"/>
    <s v="EJECUTADO_EXITOSO"/>
    <s v="EJECUTADO EXITOSO"/>
    <s v="09/08/2025 / SE CONFIRMA ENTREGA EXITOSA POR PARTE DE LA TRANSPORTADORA DE 10 ROLLOS CON GUIA: 2187690614 SERVIENTREGA"/>
    <s v="ENVÍO"/>
    <m/>
    <s v="TIPO IV ESPECIAL"/>
    <s v="TERRESTRE/FLUVIAL"/>
    <m/>
    <n v="0"/>
    <n v="35779.500569199998"/>
    <n v="0"/>
    <n v="35779.500569199998"/>
    <m/>
    <m/>
    <m/>
    <m/>
    <m/>
  </r>
  <r>
    <s v="PASTO"/>
    <x v="0"/>
    <x v="3"/>
    <n v="86568"/>
    <n v="2538622"/>
    <n v="79115"/>
    <s v="ORDEN DE CAMBIO"/>
    <s v="PUTUMAYO"/>
    <s v="PUERTO ASIS"/>
    <s v="BARRIO CAMILO TORRES PUERTO AS"/>
    <s v="REDEBAN"/>
    <s v="FO-25-1316337"/>
    <d v="2025-08-01T10:03:00"/>
    <d v="2025-08-09T10:47:00"/>
    <m/>
    <s v="ROLLOS"/>
    <s v="ROLLOS"/>
    <s v="CB UNO A UNO"/>
    <s v="CB UNO A UNO"/>
    <s v="EJECUTADO_EXITOSO"/>
    <s v="EJECUTADO EXITOSO"/>
    <s v="09/08/2025 / SE CONFIRMA ENTREGA EXITOSA POR PARTE DE LA TRANSPORTADORA DE 20 ROLLOS CON GUIA: 2185553702 SERVIENTREGA"/>
    <s v="ENVÍO"/>
    <m/>
    <s v="TIPO IV"/>
    <s v="TERRESTRE"/>
    <m/>
    <n v="0"/>
    <n v="35779.500569199998"/>
    <n v="0"/>
    <n v="35779.500569199998"/>
    <m/>
    <m/>
    <m/>
    <m/>
    <m/>
  </r>
  <r>
    <s v="BOGOTA"/>
    <x v="3"/>
    <x v="4"/>
    <n v="25754"/>
    <n v="2569618"/>
    <n v="77624"/>
    <s v="ORDEN DE CAMBIO"/>
    <s v="CUNDINAMARCA"/>
    <s v="SOACHA"/>
    <s v="BARRIO EL RINCON DE SANTA FE S"/>
    <s v="REDEBAN"/>
    <s v="FO-25-1349372"/>
    <d v="2025-08-08T10:09:00"/>
    <d v="2025-08-09T10:50:00"/>
    <m/>
    <s v="ROLLOS"/>
    <s v="ROLLOS"/>
    <s v="CB UNO A UNO"/>
    <s v="CB UNO A UNO"/>
    <s v="EJECUTADO_EXITOSO"/>
    <s v="EJECUTADO EXITOSO"/>
    <s v="09/08/2025 / ENTREGA DE 50 ROLLOS PARA DATAFONO NO SE MANIPULA TERMINAL "/>
    <s v="VISITA_TÉCNICA"/>
    <m/>
    <s v="TIPO I"/>
    <s v="TERRESTRE"/>
    <s v="BUSTOS MORA DIEGO MANUEL"/>
    <n v="1"/>
    <n v="35779.500569199998"/>
    <n v="0"/>
    <n v="35779.500569199998"/>
    <m/>
    <m/>
    <m/>
    <m/>
    <m/>
  </r>
  <r>
    <s v="PEREIRA"/>
    <x v="0"/>
    <x v="0"/>
    <n v="63190"/>
    <n v="2570335"/>
    <n v="77341"/>
    <s v="ORDEN DE CAMBIO"/>
    <s v="QUINDIO"/>
    <s v="CIRCASIA"/>
    <s v="BARRIO CENTRO CIRCASIA 4"/>
    <s v="REDEBAN"/>
    <s v="FO-25-1349880"/>
    <d v="2025-08-08T11:14:00"/>
    <d v="2025-08-09T10:54:00"/>
    <m/>
    <s v="ROLLOS"/>
    <s v="ROLLOS"/>
    <s v="CB UNO A UNO"/>
    <s v="CB UNO A UNO"/>
    <s v="EJECUTADO_EXITOSO"/>
    <s v="EJECUTADO EXITOSO"/>
    <s v="09/08/2025 / SE VISITA COMERCIO SE REALIZÓ ENTREGA DE 40 ROLLOS "/>
    <s v="VISITA_TÉCNICA"/>
    <m/>
    <s v="TIPO II"/>
    <s v="TERRESTRE"/>
    <s v="SANCHEZ SOLORZANO JUAN SEBASTIAN"/>
    <n v="1"/>
    <n v="67654.12000000001"/>
    <n v="0"/>
    <n v="67654.12000000001"/>
    <m/>
    <m/>
    <m/>
    <m/>
    <m/>
  </r>
  <r>
    <s v="IBAGUE"/>
    <x v="5"/>
    <x v="6"/>
    <n v="73678"/>
    <n v="2543245"/>
    <n v="36117"/>
    <s v="ORDEN DE CAMBIO"/>
    <s v="TOLIMA"/>
    <s v="SAN LUIS"/>
    <s v="BARRIO CENTRO SAN LUIS TOLIMA"/>
    <s v="REDEBAN"/>
    <s v="FO-25-1319863"/>
    <d v="2025-08-02T09:16:00"/>
    <d v="2025-08-09T10:59:00"/>
    <m/>
    <s v="ROLLOS"/>
    <s v="ROLLOS"/>
    <s v="CB UNO A UNO"/>
    <s v="CB UNO A UNO"/>
    <s v="EJECUTADO_EXITOSO"/>
    <s v="EJECUTADO EXITOSO"/>
    <s v="09/08/2025 / SE REALIZA LA ENTREGA DE 60 ROLLOS EN DIRECCIÓN INDICADA "/>
    <s v="VISITA_TÉCNICA"/>
    <m/>
    <s v="TIPO II"/>
    <s v="TERRESTRE"/>
    <s v="GUTIERREZ  CAMILO ANDRES"/>
    <n v="1"/>
    <n v="67654.12000000001"/>
    <n v="0"/>
    <n v="67654.12000000001"/>
    <m/>
    <m/>
    <m/>
    <m/>
    <m/>
  </r>
  <r>
    <s v="MEDELLIN"/>
    <x v="1"/>
    <x v="1"/>
    <n v="5088"/>
    <n v="2543925"/>
    <n v="76840"/>
    <s v="ORDEN DE CAMBIO"/>
    <s v="ANTIOQUIA"/>
    <s v="BELLO"/>
    <s v="PTM  BELLO TIENDA NUEVA D VILL"/>
    <s v="REDEBAN"/>
    <s v="FO-25-1322160"/>
    <d v="2025-08-04T08:00:00"/>
    <d v="2025-08-09T11:00:00"/>
    <m/>
    <s v="ROLLOS"/>
    <s v="ROLLOS"/>
    <s v="AGREGADOR"/>
    <s v="COMCARD - PTM"/>
    <s v="EJECUTADO_EXITOSO"/>
    <s v="EJECUTADO EXITOSO"/>
    <s v="09/08/2025 / SE ENTREGA ROLLOS OK "/>
    <s v="VISITA_TÉCNICA"/>
    <m/>
    <s v="TIPO I"/>
    <s v="TERRESTRE"/>
    <s v="DIAZ ZABALA FRANCIS DUBAN"/>
    <n v="1"/>
    <n v="35779.500569199998"/>
    <n v="0"/>
    <n v="35779.500569199998"/>
    <m/>
    <m/>
    <m/>
    <m/>
    <m/>
  </r>
  <r>
    <s v="MEDELLIN"/>
    <x v="1"/>
    <x v="1"/>
    <n v="5088"/>
    <n v="2543863"/>
    <n v="35358"/>
    <s v="ORDEN DE CAMBIO"/>
    <s v="ANTIOQUIA"/>
    <s v="BELLO"/>
    <s v="COMCARD BELLO GLOBALRED"/>
    <s v="REDEBAN"/>
    <s v="FO-25-1322192"/>
    <d v="2025-08-04T08:00:00"/>
    <d v="2025-08-09T11:02:00"/>
    <m/>
    <s v="ROLLOS"/>
    <s v="ROLLOS"/>
    <s v="AGREGADOR"/>
    <s v="COMCARD - PTM"/>
    <s v="EJECUTADO_EXITOSO"/>
    <s v="EJECUTADO EXITOSO"/>
    <s v="09/08/2025 / SE ENTREGA ROLLOS OK "/>
    <s v="VISITA_TÉCNICA"/>
    <m/>
    <s v="TIPO I"/>
    <s v="TERRESTRE"/>
    <s v="DIAZ ZABALA FRANCIS DUBAN"/>
    <n v="1"/>
    <n v="35779.500569199998"/>
    <n v="0"/>
    <n v="35779.500569199998"/>
    <m/>
    <m/>
    <m/>
    <m/>
    <m/>
  </r>
  <r>
    <s v="MEDELLIN"/>
    <x v="1"/>
    <x v="1"/>
    <n v="5001"/>
    <n v="2547722"/>
    <n v="52161"/>
    <s v="ORDEN DE CAMBIO"/>
    <s v="ANTIOQUIA"/>
    <s v="MEDELLIN"/>
    <s v="DISTRICOL ILG SOLUCIONES"/>
    <s v="REDEBAN"/>
    <s v="FO-25-1326324"/>
    <d v="2025-08-04T10:31:00"/>
    <d v="2025-08-09T11:04:00"/>
    <m/>
    <s v="ROLLOS"/>
    <s v="ROLLOS"/>
    <s v="AGREGADOR"/>
    <s v="DISTRICOL"/>
    <s v="EJECUTADO_EXITOSO"/>
    <s v="EJECUTADO EXITOSO"/>
    <s v="09/08/2025 / SE REALIZA ENTREGA DE ROLLOS"/>
    <s v="VISITA_TÉCNICA"/>
    <m/>
    <s v="TIPO I"/>
    <s v="TERRESTRE"/>
    <s v="HERNANDEZ CHAVARRIA JUAN CAMILO"/>
    <n v="1"/>
    <n v="35779.500569199998"/>
    <n v="0"/>
    <n v="35779.500569199998"/>
    <m/>
    <m/>
    <m/>
    <m/>
    <m/>
  </r>
  <r>
    <s v="MEDELLIN"/>
    <x v="1"/>
    <x v="1"/>
    <n v="5266"/>
    <n v="2551586"/>
    <n v="78747"/>
    <s v="ORDEN DE CAMBIO"/>
    <s v="ANTIOQUIA"/>
    <s v="ENVIGADO"/>
    <s v="PTM ENVIGADO COUNTRY FARMA DRO"/>
    <s v="REDEBAN"/>
    <s v="FO-25-1328365"/>
    <d v="2025-08-04T16:27:00"/>
    <d v="2025-08-09T11:05:00"/>
    <m/>
    <s v="ROLLOS"/>
    <s v="ROLLOS"/>
    <s v="AGREGADOR"/>
    <s v="COMCARD - PTM"/>
    <s v="EJECUTADO_EXITOSO"/>
    <s v="EJECUTADO EXITOSO"/>
    <s v="09/08/2025 / SE ENTREGARON 20 ROLLOS "/>
    <s v="VISITA_TÉCNICA"/>
    <m/>
    <s v="TIPO I"/>
    <s v="TERRESTRE"/>
    <s v="CASTAÑEDA PALACIO CARLOS FELIPE"/>
    <n v="1"/>
    <n v="35779.500569199998"/>
    <n v="0"/>
    <n v="35779.500569199998"/>
    <m/>
    <m/>
    <m/>
    <m/>
    <m/>
  </r>
  <r>
    <s v="NEIVA"/>
    <x v="5"/>
    <x v="6"/>
    <n v="18001"/>
    <n v="2555702"/>
    <n v="44442"/>
    <s v="ORDEN DE CAMBIO"/>
    <s v="CAQUETA"/>
    <s v="FLORENCIA"/>
    <s v="DISTRICOL AUTOSERVICIO RINCON"/>
    <s v="REDEBAN"/>
    <s v="FO-25-1331032"/>
    <d v="2025-08-05T10:53:00"/>
    <d v="2025-08-09T11:06:00"/>
    <m/>
    <s v="ROLLOS"/>
    <s v="ROLLOS"/>
    <s v="AGREGADOR"/>
    <s v="DISTRICOL"/>
    <s v="EJECUTADO_EXITOSO"/>
    <s v="EJECUTADO EXITOSO"/>
    <s v="09/08/2025 / SE REALIZA ENTREGA DE 20 ROLLOS RBM EN SITIO ENTREGA EXITOSA "/>
    <s v="VISITA_TÉCNICA"/>
    <m/>
    <s v="TIPO IV"/>
    <s v="TERRESTRE"/>
    <s v="BERMUDEZ SANCHEZ JOSE NEYBER"/>
    <n v="1"/>
    <n v="35779.500569199998"/>
    <n v="0"/>
    <n v="35779.500569199998"/>
    <m/>
    <m/>
    <m/>
    <m/>
    <m/>
  </r>
  <r>
    <s v="NEIVA"/>
    <x v="5"/>
    <x v="6"/>
    <n v="41001"/>
    <n v="2572655"/>
    <n v="79811"/>
    <s v="ORDEN DE CAMBIO"/>
    <s v="HUILA"/>
    <s v="NEIVA"/>
    <s v="BARRIO ALTOS DEL LIMONAR NEIVA"/>
    <s v="REDEBAN"/>
    <s v="FO-25-1351871"/>
    <d v="2025-08-08T16:16:00"/>
    <d v="2025-08-09T11:09:00"/>
    <m/>
    <s v="ROLLOS"/>
    <s v="ROLLOS"/>
    <s v="CB UNO A UNO"/>
    <s v="CB UNO A UNO"/>
    <s v="EJECUTADO_EXITOSO"/>
    <s v="EJECUTADO EXITOSO"/>
    <s v="09/08/2025 / SE ENTREGA 10 ROLLOS DE PAPEL RBM SIN NOVEDAD "/>
    <s v="VISITA_TÉCNICA"/>
    <m/>
    <s v="TIPO I"/>
    <s v="TERRESTRE"/>
    <s v="ANDRADE HERNANDEZ JUAN CARLOS"/>
    <n v="1"/>
    <n v="35779.500569199998"/>
    <n v="0"/>
    <n v="35779.500569199998"/>
    <m/>
    <m/>
    <m/>
    <m/>
    <m/>
  </r>
  <r>
    <s v="MEDELLIN"/>
    <x v="1"/>
    <x v="1"/>
    <n v="5361"/>
    <n v="2549677"/>
    <n v="32145"/>
    <s v="ORDEN DE CAMBIO"/>
    <s v="ANTIOQUIA"/>
    <s v="ITUANGO"/>
    <s v="BARRIO HOSPITAL ITUANGO ANTIOQ"/>
    <s v="REDEBAN"/>
    <s v="FO-25-1333041"/>
    <d v="2025-08-04T14:04:00"/>
    <d v="2025-08-09T11:09:00"/>
    <m/>
    <s v="ROLLOS"/>
    <s v="ROLLOS"/>
    <s v="CB UNO A UNO"/>
    <s v="CB UNO A UNO"/>
    <s v="EJECUTADO_EXITOSO"/>
    <s v="EJECUTADO EXITOSO"/>
    <s v="09/08/2025 / SE REALIZA ENTREGA DE ROLLOS"/>
    <s v="VISITA_TÉCNICA"/>
    <m/>
    <s v="TIPO IV"/>
    <s v="TERRESTRE"/>
    <s v="HERNANDEZ CHAVARRIA JUAN CAMILO"/>
    <n v="1"/>
    <n v="35779.500569199998"/>
    <n v="0"/>
    <n v="35779.500569199998"/>
    <m/>
    <m/>
    <m/>
    <m/>
    <m/>
  </r>
  <r>
    <s v="CARTAGENA"/>
    <x v="4"/>
    <x v="5"/>
    <n v="13836"/>
    <n v="2552585"/>
    <n v="79801"/>
    <s v="ORDEN DE CAMBIO"/>
    <s v="BOLIVAR"/>
    <s v="TURBACO"/>
    <s v="BARRIO URB ASTURIAS TURBACO"/>
    <s v="REDEBAN"/>
    <s v="FO-25-1329209"/>
    <d v="2025-08-05T08:00:00"/>
    <d v="2025-08-09T11:10:00"/>
    <m/>
    <s v="ROLLOS"/>
    <s v="ROLLOS"/>
    <s v="CB UNO A UNO"/>
    <s v="CB UNO A UNO"/>
    <s v="EJECUTADO_EXITOSO"/>
    <s v="EJECUTADO EXITOSO"/>
    <s v="09/08/2025 / SE REALIZA ENTREGA DE 10 ROLLOS PARA CORRESPONSAL EN DIRECCIÓN CERCANA CLIENTE INFORMA QUE AUN NO ABIERTO EL LOCAL POR LO TANTO PIDE EL FAVOR QUE SE LOS DEJE EN DONDE UNA TÍA QUE VIVE CERCA EN LA MANZANA F LOTE 52 SE ENTREGAN TODO OK"/>
    <s v="VISITA_TÉCNICA"/>
    <m/>
    <s v="TIPO II"/>
    <s v="TERRESTRE"/>
    <s v="MARTINEZ SALGUEDO ANDRES AUGUSTO"/>
    <n v="1"/>
    <n v="67654.12000000001"/>
    <n v="0"/>
    <n v="67654.12000000001"/>
    <m/>
    <m/>
    <m/>
    <m/>
    <m/>
  </r>
  <r>
    <s v="CARTAGENA"/>
    <x v="4"/>
    <x v="5"/>
    <n v="13001"/>
    <n v="2558920"/>
    <n v="65929"/>
    <s v="ORDEN DE CAMBIO"/>
    <s v="BOLIVAR"/>
    <s v="CARTAGENA"/>
    <s v="PTM CARTAGENA DROGUERIA ANA V"/>
    <s v="REDEBAN"/>
    <s v="FO-25-1334644"/>
    <d v="2025-08-05T16:52:00"/>
    <d v="2025-08-09T11:15:00"/>
    <m/>
    <s v="ROLLOS"/>
    <s v="ROLLOS"/>
    <s v="AGREGADOR"/>
    <s v="COMCARD - PTM"/>
    <s v="EJECUTADO_EXITOSO"/>
    <s v="EJECUTADO EXITOSO"/>
    <s v="09/08/2025 / SE ENTREGAN 30 ROLLOS "/>
    <s v="VISITA_TÉCNICA"/>
    <m/>
    <s v="TIPO I"/>
    <s v="TERRESTRE"/>
    <s v="CANEDO HERRERA ALEXANDER"/>
    <n v="1"/>
    <n v="35779.500569199998"/>
    <n v="0"/>
    <n v="35779.500569199998"/>
    <m/>
    <m/>
    <m/>
    <m/>
    <m/>
  </r>
  <r>
    <s v="BUCARAMANGA"/>
    <x v="2"/>
    <x v="2"/>
    <n v="68001"/>
    <n v="2561546"/>
    <n v="52191"/>
    <s v="ORDEN DE CAMBIO"/>
    <s v="SANTANDER"/>
    <s v="BUCARAMANGA"/>
    <s v="DISTRICOL INTERTEL E&amp;G"/>
    <s v="REDEBAN"/>
    <s v="FO-25-1336431"/>
    <d v="2025-08-06T10:10:00"/>
    <d v="2025-08-09T11:17:00"/>
    <m/>
    <s v="ROLLOS"/>
    <s v="ROLLOS"/>
    <s v="AGREGADOR"/>
    <s v="DISTRICOL"/>
    <s v="EJECUTADO_EXITOSO"/>
    <s v="EJECUTADO EXITOSO"/>
    <s v="09/08/2025 / SE REALIZA ENTREGA DE 10 ROLLOS"/>
    <s v="VISITA_TÉCNICA"/>
    <m/>
    <s v="TIPO I"/>
    <s v="TERRESTRE"/>
    <s v="GONZALEZ ESTUPIÑAN YEISON WALTER ANTONIO"/>
    <n v="1"/>
    <n v="35779.500569199998"/>
    <n v="0"/>
    <n v="35779.500569199998"/>
    <m/>
    <m/>
    <m/>
    <m/>
    <m/>
  </r>
  <r>
    <s v="SANTA MARTA"/>
    <x v="4"/>
    <x v="5"/>
    <n v="47001"/>
    <n v="2561060"/>
    <n v="66088"/>
    <s v="ORDEN DE CAMBIO"/>
    <s v="MAGDALENA"/>
    <s v="SANTA MARTA"/>
    <s v="BARRIO CIUDAD EQUIDAD SANTA MA"/>
    <s v="REDEBAN"/>
    <s v="FO-25-1336480"/>
    <d v="2025-08-06T09:36:00"/>
    <d v="2025-08-09T11:21:00"/>
    <m/>
    <s v="ROLLOS"/>
    <s v="ROLLOS"/>
    <s v="CB UNO A UNO"/>
    <s v="CB UNO A UNO"/>
    <s v="EJECUTADO_EXITOSO"/>
    <s v="EJECUTADO EXITOSO"/>
    <s v="09/08/2025 / SE REALIZA ENTREGA DE 70 ROLLOS A SATISFACCIÓN DEL CLIENTE "/>
    <s v="VISITA_TÉCNICA"/>
    <m/>
    <s v="TIPO I"/>
    <s v="TERRESTRE"/>
    <s v="THOMAS  CAMPO SIGIFREDO SEGUNDO"/>
    <n v="1"/>
    <n v="35779.500569199998"/>
    <n v="0"/>
    <n v="35779.500569199998"/>
    <m/>
    <m/>
    <m/>
    <m/>
    <m/>
  </r>
  <r>
    <s v="BUCARAMANGA"/>
    <x v="2"/>
    <x v="2"/>
    <n v="68001"/>
    <n v="2572241"/>
    <n v="62408"/>
    <s v="ORDEN DE CAMBIO"/>
    <s v="SANTANDER"/>
    <s v="BUCARAMANGA"/>
    <s v="BARRIO CABECERA BUCARAMANGA 18"/>
    <s v="REDEBAN"/>
    <s v="FO-25-1351363"/>
    <d v="2025-08-08T15:13:00"/>
    <d v="2025-08-09T11:31:00"/>
    <m/>
    <s v="ROLLOS"/>
    <s v="ROLLOS"/>
    <s v="CB UNO A UNO"/>
    <s v="CB UNO A UNO"/>
    <s v="EJECUTADO_EXITOSO"/>
    <s v="EJECUTADO EXITOSO"/>
    <s v="09/08/2025 / SE VISITA COMERCIO SE ENTREGA ROLLOS EN SITIO "/>
    <s v="VISITA_TÉCNICA"/>
    <m/>
    <s v="TIPO I"/>
    <s v="TERRESTRE"/>
    <s v="HERRERA LUQUE SAUL JAVIER"/>
    <n v="1"/>
    <n v="35779.500569199998"/>
    <n v="0"/>
    <n v="35779.500569199998"/>
    <m/>
    <m/>
    <m/>
    <m/>
    <m/>
  </r>
  <r>
    <s v="PEREIRA"/>
    <x v="0"/>
    <x v="0"/>
    <n v="63130"/>
    <n v="2569880"/>
    <n v="60988"/>
    <s v="ORDEN DE CAMBIO"/>
    <s v="QUINDIO"/>
    <s v="CALARCA"/>
    <s v="BARRIO EL CAIMO CALARCA"/>
    <s v="REDEBAN"/>
    <s v="FO-25-1349426"/>
    <d v="2025-08-08T10:37:00"/>
    <d v="2025-08-09T11:35:00"/>
    <m/>
    <s v="ROLLOS"/>
    <s v="ROLLOS"/>
    <s v="CB UNO A UNO"/>
    <s v="CB UNO A UNO"/>
    <s v="EJECUTADO_EXITOSO"/>
    <s v="EJECUTADO EXITOSO"/>
    <s v="09/08/2025 / SE VISITA COMERCIO SE ENTREGARON 20 ROLLOS "/>
    <s v="VISITA_TÉCNICA"/>
    <m/>
    <s v="TIPO II"/>
    <s v="TERRESTRE"/>
    <s v="SANCHEZ SOLORZANO JUAN SEBASTIAN"/>
    <n v="1"/>
    <n v="67654.12000000001"/>
    <n v="0"/>
    <n v="67654.12000000001"/>
    <m/>
    <m/>
    <m/>
    <m/>
    <m/>
  </r>
  <r>
    <s v="TUNJA"/>
    <x v="2"/>
    <x v="2"/>
    <n v="15001"/>
    <n v="2573971"/>
    <n v="46126"/>
    <s v="ORDEN DE CAMBIO"/>
    <s v="BOYACA"/>
    <s v="TUNJA"/>
    <s v="BARRIO JORDAN TUNJA"/>
    <s v="REDEBAN"/>
    <s v="FO-25-1353401"/>
    <d v="2025-08-09T09:42:00"/>
    <d v="2025-08-09T11:38:00"/>
    <m/>
    <s v="ROLLOS"/>
    <s v="ROLLOS"/>
    <s v="CB UNO A UNO"/>
    <s v="CB UNO A UNO"/>
    <s v="EJECUTADO_EXITOSO"/>
    <s v="EJECUTADO EXITOSO"/>
    <s v="09/08/2025 / SE VISITA CB ENTREGA DE 30 ROLLOS "/>
    <s v="VISITA_TÉCNICA"/>
    <m/>
    <s v="TIPO I"/>
    <s v="TERRESTRE"/>
    <s v="GONZALEZ GONZALEZ MARIO ALBERTO"/>
    <n v="1"/>
    <n v="35779.500569199998"/>
    <n v="0"/>
    <n v="35779.500569199998"/>
    <m/>
    <m/>
    <m/>
    <m/>
    <m/>
  </r>
  <r>
    <s v="MONTERIA"/>
    <x v="4"/>
    <x v="5"/>
    <n v="23001"/>
    <n v="2570273"/>
    <n v="79108"/>
    <s v="ORDEN DE CAMBIO"/>
    <s v="CORDOBA"/>
    <s v="MONTERIA"/>
    <s v="BARRIO JUAN  XXIII MONTERIA"/>
    <s v="REDEBAN"/>
    <s v="FO-25-1349891"/>
    <d v="2025-08-08T11:11:00"/>
    <d v="2025-08-09T11:40:00"/>
    <m/>
    <s v="ROLLOS"/>
    <s v="ROLLOS"/>
    <s v="CB UNO A UNO"/>
    <s v="CB UNO A UNO"/>
    <s v="EJECUTADO_EXITOSO"/>
    <s v="EJECUTADO EXITOSO"/>
    <s v="09/08/2025 / SE ENTREGAN 10 ROLLOS CON VISITA OK"/>
    <s v="VISITA_TÉCNICA"/>
    <m/>
    <s v="TIPO I"/>
    <s v="TERRESTRE"/>
    <s v="COGOLLO VERTEL EDER LUIS"/>
    <n v="1"/>
    <n v="35779.500569199998"/>
    <n v="0"/>
    <n v="35779.500569199998"/>
    <m/>
    <m/>
    <m/>
    <m/>
    <m/>
  </r>
  <r>
    <s v="MONTERIA"/>
    <x v="4"/>
    <x v="5"/>
    <n v="23001"/>
    <n v="2569473"/>
    <n v="78088"/>
    <s v="ORDEN DE CAMBIO"/>
    <s v="CORDOBA"/>
    <s v="MONTERIA"/>
    <s v="BARRIO CANTACLARO MONTERIA 10"/>
    <s v="REDEBAN"/>
    <s v="FO-25-1349386"/>
    <d v="2025-08-08T09:55:00"/>
    <d v="2025-08-09T11:42:00"/>
    <m/>
    <s v="ROLLOS"/>
    <s v="ROLLOS"/>
    <s v="CB UNO A UNO"/>
    <s v="CB UNO A UNO"/>
    <s v="EJECUTADO_CANCELADO"/>
    <s v="CB CERRADO - DESOCUPADO"/>
    <s v="09/08/2025 / SE VISITA SITIO, LOCAL SE ENCUENTRA CERRADO, SE INTENTA COMUNICACIÓN CON EL CB PERO NO CONTESTA. SE CIERRA VISITA COMO FALLIDA."/>
    <s v="VISITA_TÉCNICA"/>
    <m/>
    <s v="TIPO I"/>
    <s v="TERRESTRE"/>
    <s v="COGOLLO VERTEL EDER LUIS"/>
    <n v="1"/>
    <n v="35779.500569199998"/>
    <n v="0"/>
    <n v="35779.500569199998"/>
    <m/>
    <m/>
    <m/>
    <m/>
    <m/>
  </r>
  <r>
    <s v="SINCELEJO"/>
    <x v="4"/>
    <x v="5"/>
    <n v="70215"/>
    <n v="2569499"/>
    <n v="26481"/>
    <s v="ORDEN DE CAMBIO"/>
    <s v="SUCRE"/>
    <s v="COROZAL"/>
    <s v="ARRIO SAN MIGUEL CENTRO   COR"/>
    <s v="REDEBAN"/>
    <s v="FO-25-1349379"/>
    <d v="2025-08-08T09:59:00"/>
    <d v="2025-08-09T11:44:00"/>
    <m/>
    <s v="ROLLOS"/>
    <s v="ROLLOS"/>
    <s v="CB UNO A UNO"/>
    <s v="CB UNO A UNO"/>
    <s v="EJECUTADO_EXITOSO"/>
    <s v="EJECUTADO EXITOSO"/>
    <s v="09/08/2025 / SE VISITA SITIO SE VERIFICA INFORMACIÓN SE REALIZA ENTREGA DE ROLLOS RBM NO SE MANIPULA EQUIPOS, FIRMA QUIEN RECIBE LOS ROLLOS. "/>
    <s v="VISITA_TÉCNICA"/>
    <m/>
    <s v="TIPO II"/>
    <s v="TERRESTRE"/>
    <s v="SANTOS GUZMAN CHRISTIAN FELIPE"/>
    <n v="1"/>
    <n v="67654.12000000001"/>
    <n v="0"/>
    <n v="67654.12000000001"/>
    <m/>
    <m/>
    <m/>
    <m/>
    <m/>
  </r>
  <r>
    <s v="MONTERIA"/>
    <x v="4"/>
    <x v="5"/>
    <n v="23001"/>
    <n v="2568913"/>
    <n v="65135"/>
    <s v="ORDEN DE CAMBIO"/>
    <s v="CORDOBA"/>
    <s v="MONTERIA"/>
    <s v="BARRIO BUENAVISTA MONTERIA 5"/>
    <s v="REDEBAN"/>
    <s v="FO-25-1348281"/>
    <d v="2025-08-08T09:10:00"/>
    <d v="2025-08-09T11:46:00"/>
    <m/>
    <s v="ROLLOS"/>
    <s v="ROLLOS"/>
    <s v="CB UNO A UNO"/>
    <s v="CB UNO A UNO"/>
    <s v="EJECUTADO_CANCELADO"/>
    <s v="CB CERRADO - DESOCUPADO"/>
    <s v="09/08/2025 / SE VISITA SITIO, LOCAL SE ENCUENTRA CERRADO, SE LLAMA AL CB PERO NO CONTESTA. SE CIERRA FO COMO FALLIDO YA QUE NO SE LOGRA COMUNICACIÓN CON EL CB."/>
    <s v="VISITA_TÉCNICA"/>
    <m/>
    <s v="TIPO I"/>
    <s v="TERRESTRE"/>
    <s v="COGOLLO VERTEL EDER LUIS"/>
    <n v="1"/>
    <n v="35779.500569199998"/>
    <n v="0"/>
    <n v="35779.500569199998"/>
    <m/>
    <m/>
    <m/>
    <m/>
    <m/>
  </r>
  <r>
    <s v="BUCARAMANGA"/>
    <x v="2"/>
    <x v="2"/>
    <n v="68001"/>
    <n v="2569190"/>
    <n v="52440"/>
    <s v="ORDEN DE CAMBIO"/>
    <s v="SANTANDER"/>
    <s v="BUCARAMANGA"/>
    <s v="PTM BUCARAMANGA MARIFER COMER"/>
    <s v="REDEBAN"/>
    <s v="FO-25-1348868"/>
    <d v="2025-08-08T09:42:00"/>
    <d v="2025-08-09T11:48:00"/>
    <m/>
    <s v="ROLLOS"/>
    <s v="ROLLOS"/>
    <s v="AGREGADOR"/>
    <s v="COMCARD - PTM"/>
    <s v="EJECUTADO_EXITOSO"/>
    <s v="EJECUTADO EXITOSO"/>
    <s v="09/08/2025 / SE REALIZA ENTREGA DE 40 ROLLOS CON VISITA."/>
    <s v="VISITA_TÉCNICA"/>
    <m/>
    <s v="TIPO I"/>
    <s v="TERRESTRE"/>
    <s v="MARTINEZ FLOREZ DONIS ALBERTO"/>
    <n v="1"/>
    <n v="35779.500569199998"/>
    <n v="0"/>
    <n v="35779.500569199998"/>
    <m/>
    <m/>
    <m/>
    <m/>
    <m/>
  </r>
  <r>
    <s v="CALI"/>
    <x v="0"/>
    <x v="3"/>
    <n v="76001"/>
    <n v="2568607"/>
    <n v="79753"/>
    <s v="ORDEN DE CAMBIO"/>
    <s v="VALLE DEL CAUCA"/>
    <s v="CALI"/>
    <s v="BARRIO CENTRO CALI 42"/>
    <s v="REDEBAN"/>
    <s v="FO-25-1347926"/>
    <d v="2025-08-08T08:39:00"/>
    <d v="2025-08-09T11:50:00"/>
    <m/>
    <s v="ROLLOS"/>
    <s v="ROLLOS"/>
    <s v="CB UNO A UNO"/>
    <s v="CB UNO A UNO"/>
    <s v="EJECUTADO_EXITOSO"/>
    <s v="EJECUTADO EXITOSO"/>
    <s v="09/08/2025 / SE REALIZA ENTREGA DE 20 ROLLOS TÉRMICOS EN EL CB."/>
    <s v="VISITA_TÉCNICA"/>
    <m/>
    <s v="TIPO I"/>
    <s v="TERRESTRE"/>
    <s v="TORRES GARCIA JENDRY JOSE"/>
    <n v="1"/>
    <n v="35779.500569199998"/>
    <n v="0"/>
    <n v="35779.500569199998"/>
    <m/>
    <m/>
    <m/>
    <m/>
    <m/>
  </r>
  <r>
    <s v="IBAGUE"/>
    <x v="5"/>
    <x v="6"/>
    <n v="73001"/>
    <n v="2565600"/>
    <n v="46185"/>
    <s v="ORDEN DE CAMBIO"/>
    <s v="TOLIMA"/>
    <s v="IBAGUE"/>
    <s v="BARRIO LA POLA IBAGUE 1"/>
    <s v="REDEBAN"/>
    <s v="FO-25-1341424"/>
    <d v="2025-08-06T16:37:00"/>
    <d v="2025-08-09T11:52:00"/>
    <m/>
    <s v="ROLLOS"/>
    <s v="ROLLOS"/>
    <s v="CB UNO A UNO"/>
    <s v="CB UNO A UNO"/>
    <s v="EJECUTADO_EXITOSO"/>
    <s v="EJECUTADO EXITOSO"/>
    <s v="09/08/2025 / SE REALIZA ENTREGA DE 80 ROLLOS POR SOLICITUD DEL CLIENTE."/>
    <s v="VISITA_TÉCNICA"/>
    <m/>
    <s v="TIPO I"/>
    <s v="TERRESTRE"/>
    <s v="BARRAGAN TAFUR EDWIN ESTEBAN"/>
    <n v="1"/>
    <n v="35779.500569199998"/>
    <n v="0"/>
    <n v="35779.500569199998"/>
    <m/>
    <m/>
    <m/>
    <m/>
    <m/>
  </r>
  <r>
    <s v="MEDELLIN"/>
    <x v="1"/>
    <x v="1"/>
    <n v="5088"/>
    <n v="2543586"/>
    <n v="59337"/>
    <s v="ORDEN DE CAMBIO"/>
    <s v="ANTIOQUIA"/>
    <s v="BELLO"/>
    <s v="DISTRICOL TIENDA FERSAN"/>
    <s v="REDEBAN"/>
    <s v="FO-25-1321659"/>
    <d v="2025-08-04T08:00:00"/>
    <d v="2025-08-09T11:54:00"/>
    <m/>
    <s v="ROLLOS"/>
    <s v="ROLLOS"/>
    <s v="AGREGADOR"/>
    <s v="DISTRICOL"/>
    <s v="EJECUTADO_EXITOSO"/>
    <s v="EJECUTADO EXITOSO"/>
    <s v="09/08/2025 / SE ENTREGA OK "/>
    <s v="VISITA_TÉCNICA"/>
    <m/>
    <s v="TIPO I"/>
    <s v="TERRESTRE"/>
    <s v="DIAZ ZABALA FRANCIS DUBAN"/>
    <n v="1"/>
    <n v="35779.500569199998"/>
    <n v="0"/>
    <n v="35779.500569199998"/>
    <m/>
    <m/>
    <m/>
    <m/>
    <m/>
  </r>
  <r>
    <s v="YOPAL"/>
    <x v="5"/>
    <x v="6"/>
    <n v="85001"/>
    <n v="2567405"/>
    <n v="31230"/>
    <s v="ORDEN DE CAMBIO"/>
    <s v="CASANARE"/>
    <s v="YOPAL"/>
    <s v="BARRIO CORREGIMIENTO LA CHAPAR"/>
    <s v="REDEBAN"/>
    <s v="FO-25-1345649"/>
    <d v="2025-08-07T15:00:00"/>
    <d v="2025-08-09T12:01:00"/>
    <m/>
    <s v="ROLLOS"/>
    <s v="ROLLOS"/>
    <s v="CB UNO A UNO"/>
    <s v="CB UNO A UNO"/>
    <s v="EJECUTADO_EXITOSO"/>
    <s v="EJECUTADO EXITOSO"/>
    <s v="09/08/2025 / EN COMUNICACIÓN CON EL SEÑORA FREDY RIVEROS AL NÚMERO 3142863372, INDICA SE ENVIEN LOS ROLLOS POR SERVICIO DE FLOTA. RECIBIDO OK"/>
    <s v="ENVÍO"/>
    <m/>
    <s v="TIPO I"/>
    <s v="TERRESTRE"/>
    <s v="BERNAL ELAICA EDGAR ALEXIS"/>
    <n v="0"/>
    <n v="35779.500569199998"/>
    <n v="0"/>
    <n v="35779.500569199998"/>
    <m/>
    <m/>
    <m/>
    <m/>
    <m/>
  </r>
  <r>
    <s v="BOGOTA"/>
    <x v="3"/>
    <x v="4"/>
    <n v="11001"/>
    <n v="2567270"/>
    <n v="80118"/>
    <s v="ORDEN DE CAMBIO"/>
    <s v="CUNDINAMARCA"/>
    <s v="BOGOTA"/>
    <s v="BARRIO SAN FRANCISCO BOGOTA 14"/>
    <s v="REDEBAN"/>
    <s v="FO-25-1345452"/>
    <d v="2025-08-07T13:58:00"/>
    <d v="2025-08-09T12:04:00"/>
    <m/>
    <s v="ROLLOS"/>
    <s v="ROLLOS"/>
    <s v="CB UNO A UNO"/>
    <s v="CB UNO A UNO"/>
    <s v="EJECUTADO_EXITOSO"/>
    <s v="EJECUTADO EXITOSO"/>
    <s v="09/08/2025 / ENTREGA DE 20 ROLLOS NO SE MANIPULAN EQUIPOS "/>
    <s v="VISITA_TÉCNICA"/>
    <m/>
    <s v="TIPO I"/>
    <s v="TERRESTRE"/>
    <s v="HERNANDEZ NARANJO OSCAR EDUARDO"/>
    <n v="1"/>
    <n v="35779.500569199998"/>
    <n v="0"/>
    <n v="35779.500569199998"/>
    <m/>
    <m/>
    <m/>
    <m/>
    <m/>
  </r>
  <r>
    <s v="MONTERIA"/>
    <x v="4"/>
    <x v="5"/>
    <n v="23001"/>
    <n v="2572602"/>
    <n v="61827"/>
    <s v="ORDEN DE CAMBIO"/>
    <s v="CORDOBA"/>
    <s v="MONTERIA"/>
    <s v="BARRIO LA GRANJA MONTERIA 17"/>
    <s v="REDEBAN"/>
    <s v="FO-25-1351768"/>
    <d v="2025-08-08T15:58:00"/>
    <d v="2025-08-09T12:07:00"/>
    <m/>
    <s v="ROLLOS"/>
    <s v="ROLLOS"/>
    <s v="CB UNO A UNO"/>
    <s v="CB UNO A UNO"/>
    <s v="EJECUTADO_EXITOSO"/>
    <s v="EJECUTADO EXITOSO"/>
    <s v="09/08/2025 / SE ENTREGAN 80 ROLLOS CON VISITA OK"/>
    <s v="VISITA_TÉCNICA"/>
    <m/>
    <s v="TIPO I"/>
    <s v="TERRESTRE"/>
    <s v="COGOLLO VERTEL EDER LUIS"/>
    <n v="1"/>
    <n v="35779.500569199998"/>
    <n v="0"/>
    <n v="35779.500569199998"/>
    <m/>
    <m/>
    <m/>
    <m/>
    <m/>
  </r>
  <r>
    <s v="PEREIRA"/>
    <x v="0"/>
    <x v="0"/>
    <n v="66001"/>
    <n v="2565632"/>
    <n v="76555"/>
    <s v="ORDEN DE CAMBIO"/>
    <s v="RISARALDA"/>
    <s v="PEREIRA"/>
    <s v="PTM PEREIRA PAPELERIA CAVERNA"/>
    <s v="REDEBAN"/>
    <s v="FO-25-1341416"/>
    <d v="2025-08-06T16:46:00"/>
    <d v="2025-08-09T12:10:00"/>
    <m/>
    <s v="ROLLOS"/>
    <s v="ROLLOS"/>
    <s v="AGREGADOR"/>
    <s v="COMCARD - PTM"/>
    <s v="EJECUTADO_EXITOSO"/>
    <s v="EJECUTADO EXITOSO"/>
    <s v="09/08/2025 / VISITAMOS COMERCIO REALIZAMOS ENTREGA DE 50 ROLLOS. "/>
    <s v="VISITA_TÉCNICA"/>
    <m/>
    <s v="TIPO I"/>
    <s v="TERRESTRE"/>
    <s v="ARROYAVE CANO MANUEL GUILLERMO"/>
    <n v="1"/>
    <n v="35779.500569199998"/>
    <n v="0"/>
    <n v="35779.500569199998"/>
    <m/>
    <m/>
    <m/>
    <m/>
    <m/>
  </r>
  <r>
    <s v="CALI"/>
    <x v="0"/>
    <x v="3"/>
    <n v="76130"/>
    <n v="2565228"/>
    <n v="52434"/>
    <s v="ORDEN DE CAMBIO"/>
    <s v="VALLE DEL CAUCA"/>
    <s v="CANDELARIA"/>
    <s v="BARRIO EL COMERCIO CANDELARIA"/>
    <s v="REDEBAN"/>
    <s v="FO-25-1341118"/>
    <d v="2025-08-06T16:07:00"/>
    <d v="2025-08-09T12:11:00"/>
    <m/>
    <s v="ROLLOS"/>
    <s v="ROLLOS"/>
    <s v="CB UNO A UNO"/>
    <s v="CB UNO A UNO"/>
    <s v="EJECUTADO_EXITOSO"/>
    <s v="EJECUTADO EXITOSO"/>
    <s v="09/08/2025 / SE REALIZA ENTREGA DE 40 ROLLOS"/>
    <s v="VISITA_TÉCNICA"/>
    <m/>
    <s v="TIPO II"/>
    <s v="TERRESTRE"/>
    <s v="PAREDES CASTILLO DIEGO"/>
    <n v="1"/>
    <n v="67654.12000000001"/>
    <n v="0"/>
    <n v="67654.12000000001"/>
    <m/>
    <m/>
    <m/>
    <m/>
    <m/>
  </r>
  <r>
    <s v="CARTAGENA"/>
    <x v="4"/>
    <x v="5"/>
    <n v="13836"/>
    <n v="2564920"/>
    <n v="54819"/>
    <s v="ORDEN DE CAMBIO"/>
    <s v="BOLIVAR"/>
    <s v="TURBACO"/>
    <s v="BARRIO VILLA ANDREA TURBACO"/>
    <s v="REDEBAN"/>
    <s v="FO-25-1340356"/>
    <d v="2025-08-06T15:38:00"/>
    <d v="2025-08-09T12:14:00"/>
    <m/>
    <s v="ROLLOS"/>
    <s v="ROLLOS"/>
    <s v="CB UNO A UNO"/>
    <s v="CB UNO A UNO"/>
    <s v="EJECUTADO_EXITOSO"/>
    <s v="EJECUTADO EXITOSO"/>
    <s v="09/08/2025 / SE REALIZA ENTREGA DE 110 ROLLOS PARA CORRESPONSAL "/>
    <s v="VISITA_TÉCNICA"/>
    <m/>
    <s v="TIPO II"/>
    <s v="TERRESTRE"/>
    <s v="MARTINEZ SALGUEDO ANDRES AUGUSTO"/>
    <n v="1"/>
    <n v="67654.12000000001"/>
    <n v="0"/>
    <n v="67654.12000000001"/>
    <m/>
    <m/>
    <m/>
    <m/>
    <m/>
  </r>
  <r>
    <s v="IBAGUE"/>
    <x v="5"/>
    <x v="6"/>
    <n v="73001"/>
    <n v="2564639"/>
    <n v="58615"/>
    <s v="ORDEN DE CAMBIO"/>
    <s v="TOLIMA"/>
    <s v="IBAGUE"/>
    <s v="PTM IBAGUE TIENDA ONLYS"/>
    <s v="REDEBAN"/>
    <s v="FO-25-1340125"/>
    <d v="2025-08-06T15:13:00"/>
    <d v="2025-08-09T12:16:00"/>
    <m/>
    <s v="ROLLOS"/>
    <s v="ROLLOS"/>
    <s v="AGREGADOR"/>
    <s v="COMCARD - PTM"/>
    <s v="EJECUTADO_EXITOSO"/>
    <s v="EJECUTADO EXITOSO"/>
    <s v="09/08/2025 / SE REALIZA ENTREGA DE 50 ROLLOS POR SOLICITUD DEL CLIENTE."/>
    <s v="VISITA_TÉCNICA"/>
    <m/>
    <s v="TIPO I"/>
    <s v="TERRESTRE"/>
    <s v="BARRAGAN TAFUR EDWIN ESTEBAN"/>
    <n v="1"/>
    <n v="35779.500569199998"/>
    <n v="0"/>
    <n v="35779.500569199998"/>
    <m/>
    <m/>
    <m/>
    <m/>
    <m/>
  </r>
  <r>
    <s v="BUCARAMANGA"/>
    <x v="2"/>
    <x v="2"/>
    <n v="68615"/>
    <n v="2562261"/>
    <n v="56068"/>
    <s v="ORDEN DE CAMBIO"/>
    <s v="SANTANDER"/>
    <s v="RIONEGRO"/>
    <s v="DISTRICOL VARIEDADES SAMY PAPA"/>
    <s v="REDEBAN"/>
    <s v="FO-25-1337335"/>
    <d v="2025-08-06T11:14:00"/>
    <d v="2025-08-09T12:18:00"/>
    <m/>
    <s v="ROLLOS"/>
    <s v="ROLLOS"/>
    <s v="AGREGADOR"/>
    <s v="DISTRICOL"/>
    <s v="EJECUTADO_EXITOSO"/>
    <s v="EJECUTADO EXITOSO"/>
    <s v="09/08/2025 / SE REALIZA ENVÍO DE 10 ROLLOS CON FLOTA LUSITANIA A SOLICITUD DEL USUARIO SE ESTABLECE CONTACTO CON USUARIA CONFIRMA RECEPCION E INDICA QUE ES MUY POCA LA CANTIDAD DE ROLLOS A LO CUAL SE LE INDICA QUE DEBE COMUNICARSE A LA LINEA DE ATENCION Y REALIZAR NUEVA SOLICITUD"/>
    <s v="ENVÍO"/>
    <m/>
    <s v="TIPO II"/>
    <s v="TERRESTRE"/>
    <s v="REYES RAMIREZ DIEGO ALEXANDER"/>
    <n v="0"/>
    <n v="35779.500569199998"/>
    <n v="0"/>
    <n v="35779.500569199998"/>
    <m/>
    <m/>
    <m/>
    <m/>
    <m/>
  </r>
  <r>
    <s v="SANTA MARTA"/>
    <x v="4"/>
    <x v="5"/>
    <n v="47001"/>
    <n v="2556472"/>
    <n v="51087"/>
    <s v="ORDEN DE CAMBIO"/>
    <s v="MAGDALENA"/>
    <s v="SANTA MARTA"/>
    <s v="BARRIO LIBANO 2000 SANTA MARTA"/>
    <s v="REDEBAN"/>
    <s v="FO-25-1331579"/>
    <d v="2025-08-05T11:56:00"/>
    <d v="2025-08-09T12:19:00"/>
    <m/>
    <s v="ROLLOS"/>
    <s v="ROLLOS"/>
    <s v="CB UNO A UNO"/>
    <s v="CB UNO A UNO"/>
    <s v="EJECUTADO_EXITOSO"/>
    <s v="EJECUTADO EXITOSO"/>
    <s v="09/08/2025 / SE REALIZA ENTREGA DE 30 ROLLOS PARA DATÁFONO A SATISFACCIÓN DEL CLIENTE "/>
    <s v="VISITA_TÉCNICA"/>
    <m/>
    <s v="TIPO I"/>
    <s v="TERRESTRE"/>
    <s v="THOMAS  CAMPO SIGIFREDO SEGUNDO"/>
    <n v="1"/>
    <n v="35779.500569199998"/>
    <n v="0"/>
    <n v="35779.500569199998"/>
    <m/>
    <m/>
    <m/>
    <m/>
    <m/>
  </r>
  <r>
    <s v="CARTAGENA"/>
    <x v="4"/>
    <x v="5"/>
    <n v="13001"/>
    <n v="2561836"/>
    <n v="79997"/>
    <s v="ORDEN DE CAMBIO"/>
    <s v="BOLIVAR"/>
    <s v="CARTAGENA"/>
    <s v="BARRIO URB PORTALES DE ALICANTE CARTAGENA DE INDIAS"/>
    <s v="REDEBAN"/>
    <s v="FO-25-1336638"/>
    <d v="2025-08-06T10:29:00"/>
    <d v="2025-08-09T12:20:00"/>
    <m/>
    <s v="ROLLOS"/>
    <s v="ROLLOS"/>
    <s v="CB UNO A UNO"/>
    <s v="CB UNO A UNO"/>
    <s v="EJECUTADO_EXITOSO"/>
    <s v="EJECUTADO EXITOSO"/>
    <s v="09/08/2025 / SE ENTREGAN 10 ROLLOS "/>
    <s v="VISITA_TÉCNICA"/>
    <m/>
    <s v="TIPO I"/>
    <s v="TERRESTRE"/>
    <s v="CANEDO HERRERA ALEXANDER"/>
    <n v="1"/>
    <n v="35779.500569199998"/>
    <n v="0"/>
    <n v="35779.500569199998"/>
    <m/>
    <m/>
    <m/>
    <m/>
    <m/>
  </r>
  <r>
    <s v="CARTAGENA"/>
    <x v="4"/>
    <x v="5"/>
    <n v="13001"/>
    <n v="2561254"/>
    <n v="73354"/>
    <s v="ORDEN DE CAMBIO"/>
    <s v="BOLIVAR"/>
    <s v="CARTAGENA"/>
    <s v="PTM CARTAGENA DROGUERIA Y FARM"/>
    <s v="REDEBAN"/>
    <s v="FO-25-1336451"/>
    <d v="2025-08-06T09:50:00"/>
    <d v="2025-08-09T12:22:00"/>
    <m/>
    <s v="ROLLOS"/>
    <s v="ROLLOS"/>
    <s v="AGREGADOR"/>
    <s v="COMCARD - PTM"/>
    <s v="EJECUTADO_EXITOSO"/>
    <s v="EJECUTADO EXITOSO"/>
    <s v="09/08/2025 / SE ENTREGAN 10 ROLLOS "/>
    <s v="VISITA_TÉCNICA"/>
    <m/>
    <s v="TIPO I"/>
    <s v="TERRESTRE"/>
    <s v="CANEDO HERRERA ALEXANDER"/>
    <n v="1"/>
    <n v="35779.500569199998"/>
    <n v="0"/>
    <n v="35779.500569199998"/>
    <m/>
    <m/>
    <m/>
    <m/>
    <m/>
  </r>
  <r>
    <s v="SINCELEJO"/>
    <x v="4"/>
    <x v="5"/>
    <n v="70742"/>
    <n v="2543921"/>
    <n v="27088"/>
    <s v="ORDEN DE CAMBIO"/>
    <s v="SUCRE"/>
    <s v="SAN LUIS DE SINCE"/>
    <s v="BARRIO CENTRO SAN LUIS DE SINC"/>
    <s v="REDEBAN"/>
    <s v="FO-25-1322163"/>
    <d v="2025-08-04T08:00:00"/>
    <d v="2025-08-09T12:22:00"/>
    <m/>
    <s v="ROLLOS"/>
    <s v="ROLLOS"/>
    <s v="CB UNO A UNO"/>
    <s v="CB UNO A UNO"/>
    <s v="EJECUTADO_EXITOSO"/>
    <s v="EJECUTADO EXITOSO"/>
    <s v="09/08/2025 / SE VISITA SITIO SE VERIFICA INFORMACIÓN SE REALIZA ENTREGA DE ROLLOS RBM NO SE MANIPULA EQUIPOS, FIRMA QUIEN RECIBE LOS ROLLOS. "/>
    <s v="VISITA_TÉCNICA"/>
    <m/>
    <s v="TIPO II"/>
    <s v="TERRESTRE"/>
    <s v="SANTOS GUZMAN CHRISTIAN FELIPE"/>
    <n v="1"/>
    <n v="67654.12000000001"/>
    <n v="0"/>
    <n v="67654.12000000001"/>
    <m/>
    <m/>
    <m/>
    <m/>
    <m/>
  </r>
  <r>
    <s v="VILLAVICENCIO"/>
    <x v="5"/>
    <x v="6"/>
    <n v="50711"/>
    <n v="2558936"/>
    <n v="48736"/>
    <s v="ORDEN DE CAMBIO"/>
    <s v="META"/>
    <s v="VISTAHERMOSA"/>
    <s v="BARRIO CENTRO VISTAHERMOSA 2"/>
    <s v="REDEBAN"/>
    <s v="FO-25-1336544"/>
    <d v="2025-08-05T16:56:00"/>
    <d v="2025-08-09T12:48:00"/>
    <m/>
    <s v="ROLLOS"/>
    <s v="ROLLOS"/>
    <s v="CB UNO A UNO"/>
    <s v="CB UNO A UNO"/>
    <s v="EJECUTADO_EXITOSO"/>
    <s v="EJECUTADO EXITOSO"/>
    <s v="08/08/2025 / SE REALIZA ENVÍO DE 10 ROLLOS DE PAPEL TERMICO PARA DATÁFONO POR TRANSPORTADORA INTER RAPIDÍSIMO NO GUÍA: 700165716269"/>
    <s v="ENVÍO"/>
    <m/>
    <s v="TIPO III"/>
    <s v="TERRESTRE"/>
    <s v="GARZON RUIZ LUIS MIGUEL"/>
    <n v="0"/>
    <n v="35779.500569199998"/>
    <n v="0"/>
    <n v="35779.500569199998"/>
    <m/>
    <m/>
    <m/>
    <m/>
    <m/>
  </r>
  <r>
    <s v="VILLAVICENCIO"/>
    <x v="5"/>
    <x v="6"/>
    <n v="85440"/>
    <n v="2559273"/>
    <n v="46676"/>
    <s v="ORDEN DE CAMBIO"/>
    <s v="CASANARE"/>
    <s v="VILLANUEVA"/>
    <s v="BARRIO CORREGIMIENTO SANTA HEL"/>
    <s v="REDEBAN"/>
    <s v="FO-25-1336540"/>
    <d v="2025-08-06T08:00:00"/>
    <d v="2025-08-09T12:50:00"/>
    <m/>
    <s v="ROLLOS"/>
    <s v="ROLLOS"/>
    <s v="CB UNO A UNO"/>
    <s v="CB UNO A UNO"/>
    <s v="EJECUTADO_EXITOSO"/>
    <s v="EJECUTADO EXITOSO"/>
    <s v="08/08/2025 / SE REALIZA ENVÍO DE 10 ROLLOS DE PAPEL TERMICO PARA DATÁFONO POR TRANSPORTADORA INTER RAPIDÍSIMO NO GUÍA 700165716629"/>
    <s v="ENVÍO"/>
    <m/>
    <s v="TIPO III"/>
    <s v="TERRESTRE"/>
    <s v="GARZON RUIZ LUIS MIGUEL"/>
    <n v="0"/>
    <n v="35779.500569199998"/>
    <n v="0"/>
    <n v="35779.500569199998"/>
    <m/>
    <m/>
    <m/>
    <m/>
    <m/>
  </r>
  <r>
    <s v="CALI"/>
    <x v="0"/>
    <x v="3"/>
    <n v="76377"/>
    <n v="2569731"/>
    <n v="76346"/>
    <s v="ORDEN DE CAMBIO"/>
    <s v="VALLE DEL CAUCA"/>
    <s v="LA CUMBRE"/>
    <s v="BARRIO CORREGIMIENTO LA CUMBRE"/>
    <s v="REDEBAN"/>
    <s v="FO-25-1349364"/>
    <d v="2025-08-08T10:11:00"/>
    <d v="2025-08-09T12:54:00"/>
    <m/>
    <s v="ROLLOS"/>
    <s v="ROLLOS"/>
    <s v="CB UNO A UNO"/>
    <s v="CB UNO A UNO"/>
    <s v="EJECUTADO_EXITOSO"/>
    <s v="EJECUTADO EXITOSO"/>
    <s v="09/08/2025 / SE REALIZA ENTREGA DE 30 ROLLOS CON VISITA, NO SE INTERVIENE EQUIPOS "/>
    <s v="VISITA_TÉCNICA"/>
    <m/>
    <s v="TIPO II"/>
    <s v="TERRESTRE"/>
    <s v="HERRERA MONAR GEOVANNY"/>
    <n v="1"/>
    <n v="67654.12000000001"/>
    <n v="0"/>
    <n v="67654.12000000001"/>
    <m/>
    <m/>
    <m/>
    <m/>
    <m/>
  </r>
  <r>
    <s v="SINCELEJO"/>
    <x v="4"/>
    <x v="5"/>
    <n v="70742"/>
    <n v="2561109"/>
    <n v="72308"/>
    <s v="ORDEN DE CAMBIO"/>
    <s v="SUCRE"/>
    <s v="SAN LUIS DE SINCE"/>
    <s v="SAN LUIS DE SINCE CASCAJITO"/>
    <s v="REDEBAN"/>
    <s v="FO-25-1336485"/>
    <d v="2025-08-06T09:35:00"/>
    <d v="2025-08-09T12:56:00"/>
    <m/>
    <s v="ROLLOS"/>
    <s v="ROLLOS"/>
    <s v="CB UNO A UNO"/>
    <s v="CB UNO A UNO"/>
    <s v="EJECUTADO_EXITOSO"/>
    <s v="EJECUTADO EXITOSO"/>
    <s v="09/08/2025 / SE VISITA SITIO SE VERIFICA INFORMACIÓN SE REALIZA ENTREGA DE ROLLOS RBM NO SE MANIPULA EQUIPOS, FIRMA QUIEN RECIBE LOS ROLLOS. "/>
    <s v="VISITA_TÉCNICA"/>
    <m/>
    <s v="TIPO II"/>
    <s v="TERRESTRE"/>
    <s v="SANTOS GUZMAN CHRISTIAN FELIPE"/>
    <n v="1"/>
    <n v="67654.12000000001"/>
    <n v="0"/>
    <n v="67654.12000000001"/>
    <m/>
    <m/>
    <m/>
    <m/>
    <m/>
  </r>
  <r>
    <s v="CALI"/>
    <x v="0"/>
    <x v="3"/>
    <n v="76001"/>
    <n v="2532991"/>
    <n v="35514"/>
    <s v="ORDEN DE CAMBIO"/>
    <s v="VALLE DEL CAUCA"/>
    <s v="CALI"/>
    <s v="REDY BRISAS ALAMOS"/>
    <s v="REDEBAN"/>
    <s v="FO-25-1311566"/>
    <d v="2025-07-31T11:15:00"/>
    <d v="2025-08-09T12:58:00"/>
    <m/>
    <s v="ROLLOS"/>
    <s v="ROLLOS"/>
    <s v="ROBUSTO"/>
    <s v="REDY"/>
    <s v="EJECUTADO_EXITOSO"/>
    <s v="EJECUTADO EXITOSO"/>
    <s v="09/08/2025 / EN LA VISITA TECNICA REALIZADA AL COMERCIO SE LLEGA AL SITIO SE INFORMA EL MOTIVO DE LA VISITA SE ENTREGAN 120 ROLLOS TERMICOS EL CLIENTE RECIBE ROLLOS / 08/08/2025 ACTIVIDAD PENDIENTE POR REALIZAR, TIENE FECHA DE ATENCIÓN 09/08"/>
    <s v="VISITA_TÉCNICA"/>
    <m/>
    <s v="TIPO I"/>
    <s v="TERRESTRE"/>
    <s v="BENAVIDES ARANGO RAFAEL JOSE"/>
    <n v="1"/>
    <n v="35779.500569199998"/>
    <n v="0"/>
    <n v="35779.500569199998"/>
    <m/>
    <m/>
    <m/>
    <m/>
    <m/>
  </r>
  <r>
    <s v="MONTERIA"/>
    <x v="4"/>
    <x v="5"/>
    <n v="23660"/>
    <n v="2527573"/>
    <n v="36867"/>
    <s v="ORDEN DE CAMBIO"/>
    <s v="CORDOBA"/>
    <s v="SAHAGUN"/>
    <s v="BARRIO SAHAGUN CORDOBA"/>
    <s v="REDEBAN"/>
    <s v="FO-25-1306440"/>
    <d v="2025-07-30T13:17:00"/>
    <d v="2025-08-09T13:00:00"/>
    <m/>
    <s v="ROLLOS"/>
    <s v="ROLLOS"/>
    <s v="CB UNO A UNO"/>
    <s v="CB UNO A UNO"/>
    <s v="EJECUTADO_EXITOSO"/>
    <s v="EJECUTADO EXITOSO"/>
    <s v="09/08/2025 / SE VISITA COMERCIO Y SE HACE ENTREGA DE 50 ROLLOS AL SEÑOR JORGE LUIS POLO. / 06/08/2025 ACTIVIDAD PENDIENTE POR PROGRAMAR, SE ESTÁ VALIDANDO FECHA PARA ATENDER LO MAS PRONTO POSIBLE"/>
    <s v="VISITA_TÉCNICA"/>
    <m/>
    <s v="TIPO II"/>
    <s v="TERRESTRE"/>
    <s v="CACERES HERNANDEZ ANDRES"/>
    <n v="1"/>
    <n v="67654.12000000001"/>
    <n v="0"/>
    <n v="67654.12000000001"/>
    <m/>
    <m/>
    <m/>
    <m/>
    <m/>
  </r>
  <r>
    <s v="CALI"/>
    <x v="0"/>
    <x v="3"/>
    <n v="76001"/>
    <n v="2572064"/>
    <n v="76442"/>
    <s v="ORDEN DE CAMBIO"/>
    <s v="VALLE DEL CAUCA"/>
    <s v="CALI"/>
    <s v="PTM CALI PUNTOSERVIS CALI 14"/>
    <s v="REDEBAN"/>
    <s v="FO-25-1351353"/>
    <d v="2025-08-08T15:15:00"/>
    <d v="2025-08-09T13:33:00"/>
    <m/>
    <s v="ROLLOS"/>
    <s v="ROLLOS"/>
    <s v="AGREGADOR"/>
    <s v="COMCARD - PTM"/>
    <s v="EJECUTADO_EXITOSO"/>
    <s v="EJECUTADO EXITOSO"/>
    <s v="09/08/2025 / EN LA VISITA TECNICA REALIZADA AL COMERCIO SE LLEGA AL SITIO SE INFORMA EL MOTIVO DE LA VISITA SE ENTREGAN 50 ROLLOS TERMICOS AL CLIENTE EL GENTE RECIBE ROLLO"/>
    <s v="VISITA_TÉCNICA"/>
    <m/>
    <s v="TIPO I"/>
    <s v="TERRESTRE"/>
    <s v="BENAVIDES ARANGO RAFAEL JOSE"/>
    <n v="1"/>
    <n v="35779.500569199998"/>
    <n v="0"/>
    <n v="35779.500569199998"/>
    <m/>
    <m/>
    <m/>
    <m/>
    <m/>
  </r>
  <r>
    <s v="BOGOTA"/>
    <x v="3"/>
    <x v="4"/>
    <n v="11001"/>
    <n v="2567142"/>
    <n v="78373"/>
    <s v="ORDEN DE CAMBIO"/>
    <s v="CUNDINAMARCA"/>
    <s v="BOGOTA"/>
    <s v="BARRIO ENGATIVA BOGOTA 11"/>
    <s v="REDEBAN"/>
    <s v="FO-25-1345282"/>
    <d v="2025-08-07T12:50:00"/>
    <d v="2025-08-09T13:35:00"/>
    <m/>
    <s v="ROLLOS"/>
    <s v="ROLLOS"/>
    <s v="CB UNO A UNO"/>
    <s v="CB UNO A UNO"/>
    <s v="EJECUTADO_EXITOSO"/>
    <s v="EJECUTADO EXITOSO"/>
    <s v="09/08/2025 / SE REALIZA ENTREGA DE 30 ROLLOS "/>
    <s v="VISITA_TÉCNICA"/>
    <m/>
    <s v="TIPO I"/>
    <s v="TERRESTRE"/>
    <s v="MURCIA HERNANDEZ HARVEY IGNACIO"/>
    <n v="1"/>
    <n v="35779.500569199998"/>
    <n v="0"/>
    <n v="35779.500569199998"/>
    <m/>
    <m/>
    <m/>
    <m/>
    <m/>
  </r>
  <r>
    <s v="PASTO"/>
    <x v="0"/>
    <x v="3"/>
    <n v="52683"/>
    <n v="2558991"/>
    <n v="59949"/>
    <s v="ORDEN DE CAMBIO"/>
    <s v="NARIÑO"/>
    <s v="SANDONA"/>
    <s v="DISTRICOL TIENDA LAURITA"/>
    <s v="REDEBAN"/>
    <s v="FO-25-1334628"/>
    <d v="2025-08-05T17:17:00"/>
    <d v="2025-08-09T13:37:00"/>
    <m/>
    <s v="ROLLOS"/>
    <s v="ROLLOS"/>
    <s v="AGREGADOR"/>
    <s v="DISTRICOL"/>
    <s v="EJECUTADO_EXITOSO"/>
    <s v="EJECUTADO EXITOSO"/>
    <s v="09/08/2025 / SE REALIZA ENVIO DE 10 ROLLOS POR SOLICITUD DE CLIENTE CONFIRMA ENTREGA DE ROLLOS "/>
    <s v="ENVÍO"/>
    <m/>
    <s v="TIPO II"/>
    <s v="TERRESTRE"/>
    <s v="BRAVO MADROÑERO OSCAR ESTEBAN"/>
    <n v="0"/>
    <n v="35779.500569199998"/>
    <n v="0"/>
    <n v="35779.500569199998"/>
    <m/>
    <m/>
    <m/>
    <m/>
    <m/>
  </r>
  <r>
    <s v="SINCELEJO"/>
    <x v="4"/>
    <x v="5"/>
    <n v="70235"/>
    <n v="2549352"/>
    <n v="16422"/>
    <s v="ORDEN DE CAMBIO"/>
    <s v="SUCRE"/>
    <s v="GALERAS"/>
    <s v="BARRIO CENTRO GALERAS"/>
    <s v="REDEBAN"/>
    <s v="FO-25-1327294"/>
    <d v="2025-08-04T12:55:00"/>
    <d v="2025-08-09T13:40:00"/>
    <m/>
    <s v="ROLLOS"/>
    <s v="ROLLOS"/>
    <s v="CB UNO A UNO"/>
    <s v="CB UNO A UNO"/>
    <s v="EJECUTADO_EXITOSO"/>
    <s v="EJECUTADO EXITOSO"/>
    <s v="09/08/2025 /  SE REALIZA ENTREGA DE ROLLOS RBM EN EL MUNICIPIO DE SAN LUIS DE SINCE CALLE 9 CRA 12 19. FIRMA QUIEN RECIBE LOS ROLLOS. "/>
    <s v="VISITA_TÉCNICA"/>
    <m/>
    <s v="TIPO II"/>
    <s v="TERRESTRE"/>
    <s v="SANTOS GUZMAN CHRISTIAN FELIPE"/>
    <n v="1"/>
    <n v="67654.12000000001"/>
    <n v="0"/>
    <n v="67654.12000000001"/>
    <m/>
    <m/>
    <m/>
    <m/>
    <m/>
  </r>
  <r>
    <s v="BOGOTA"/>
    <x v="3"/>
    <x v="4"/>
    <n v="25290"/>
    <n v="2572808"/>
    <n v="75364"/>
    <s v="ORDEN DE CAMBIO"/>
    <s v="CUNDINAMARCA"/>
    <s v="FUSAGASUGA"/>
    <s v="BARRIO EL TEJAR FUSAGASUGA"/>
    <s v="REDEBAN"/>
    <s v="FO-25-1351831"/>
    <d v="2025-08-08T16:15:00"/>
    <d v="2025-08-09T14:09:00"/>
    <m/>
    <s v="ROLLOS"/>
    <s v="ROLLOS"/>
    <s v="CB UNO A UNO"/>
    <s v="CB UNO A UNO"/>
    <s v="EJECUTADO_EXITOSO"/>
    <s v="EJECUTADO EXITOSO"/>
    <s v="09/08/2025 / DURANTE LA VISITA TECNICA SE REALIZA ENTREGA DE ROLLOS PARA DATÁFONO NO SE MANIPULAN EQUIPOS SIN NOVEDAD EN ENTREGA"/>
    <s v="VISITA_TÉCNICA"/>
    <m/>
    <s v="TIPO II"/>
    <s v="TERRESTRE"/>
    <s v="GALEANO SORIANO JUAN DAVID"/>
    <n v="1"/>
    <n v="67654.12000000001"/>
    <n v="0"/>
    <n v="67654.12000000001"/>
    <m/>
    <m/>
    <m/>
    <m/>
    <m/>
  </r>
  <r>
    <s v="MONTERIA"/>
    <x v="4"/>
    <x v="5"/>
    <n v="23090"/>
    <n v="2532958"/>
    <n v="24813"/>
    <s v="ORDEN DE CAMBIO"/>
    <s v="CORDOBA"/>
    <s v="CANALETE"/>
    <s v="DISTRICOL AGROCONCENT CANALETE"/>
    <s v="REDEBAN"/>
    <s v="FO-25-1311570"/>
    <d v="2025-07-31T11:11:00"/>
    <d v="2025-08-09T14:10:00"/>
    <m/>
    <s v="ROLLOS"/>
    <s v="ROLLOS"/>
    <s v="AGREGADOR"/>
    <s v="DISTRICOL"/>
    <s v="EJECUTADO_EXITOSO"/>
    <s v="EJECUTADO EXITOSO"/>
    <s v="09/08/2025 / SE REALIZÓ ENVÍO POR FLOTA DE 20 ROLLOS PARA CB BANCOLOMBIA. CLIENTE CONFIRMA RECEPCIÓN DE ROLLOS. / 08/08/2025 ACTIVIDAD PENDIENTE POR PROGRAMAR, SE ESTÁ VALIDANDO FECHA PARA ATENDER LO MAS PRONTO POSIBLE"/>
    <s v="ENVÍO"/>
    <m/>
    <s v="TIPO II"/>
    <s v="TERRESTRE"/>
    <s v="CALDERA SALCEDO CARLOS JULIO"/>
    <n v="0"/>
    <n v="35779.500569199998"/>
    <n v="0"/>
    <n v="35779.500569199998"/>
    <m/>
    <m/>
    <m/>
    <m/>
    <m/>
  </r>
  <r>
    <s v="MONTERIA"/>
    <x v="4"/>
    <x v="5"/>
    <n v="23660"/>
    <n v="2551234"/>
    <n v="79250"/>
    <s v="ORDEN DE CAMBIO"/>
    <s v="CORDOBA"/>
    <s v="SAHAGUN"/>
    <s v="DISTRICOL PETER PAN CAFETERIA"/>
    <s v="REDEBAN"/>
    <s v="FO-25-1328428"/>
    <d v="2025-08-04T15:54:00"/>
    <d v="2025-08-09T15:10:00"/>
    <m/>
    <s v="ROLLOS"/>
    <s v="ROLLOS"/>
    <s v="AGREGADOR"/>
    <s v="DISTRICOL"/>
    <s v="EJECUTADO_EXITOSO"/>
    <s v="EJECUTADO EXITOSO"/>
    <s v="09/08/2025 / SE VISITA COMERCIO Y SE HACE ENTREGA DE 10 ROLLOS AL SEÑOR JOHN SÁNCHEZ."/>
    <s v="VISITA_TÉCNICA"/>
    <m/>
    <s v="TIPO II"/>
    <s v="TERRESTRE"/>
    <s v="CACERES HERNANDEZ ANDRES"/>
    <n v="1"/>
    <n v="67654.12000000001"/>
    <n v="0"/>
    <n v="67654.12000000001"/>
    <m/>
    <m/>
    <m/>
    <m/>
    <m/>
  </r>
  <r>
    <s v="MEDELLIN"/>
    <x v="1"/>
    <x v="1"/>
    <n v="5656"/>
    <n v="2567060"/>
    <n v="79794"/>
    <s v="ORDEN DE CAMBIO"/>
    <s v="ANTIOQUIA"/>
    <s v="SAN JERONIMO"/>
    <s v="BARRIO VEREDA EL LLANO SAN JER"/>
    <s v="REDEBAN"/>
    <s v="FO-25-1344723"/>
    <d v="2025-08-07T12:26:00"/>
    <d v="2025-08-09T15:12:00"/>
    <m/>
    <s v="ROLLOS"/>
    <s v="ROLLOS"/>
    <s v="CB UNO A UNO"/>
    <s v="CB UNO A UNO"/>
    <s v="EJECUTADO_EXITOSO"/>
    <s v="EJECUTADO EXITOSO"/>
    <s v="09/08/2025 / SE COMPLETÓ EXITOSAMENTE LA ENTREGA DE 10 ROLLOS EN LA DIRECCIÓN PREVIAMENTE VALIDADA,"/>
    <s v="VISITA_TÉCNICA"/>
    <m/>
    <s v="TIPO II"/>
    <s v="TERRESTRE"/>
    <s v="MARTINEZ TOVAR OSCAR DAVID"/>
    <n v="1"/>
    <n v="67654.12000000001"/>
    <n v="0"/>
    <n v="67654.12000000001"/>
    <m/>
    <m/>
    <m/>
    <m/>
    <m/>
  </r>
  <r>
    <s v="CUCUTA"/>
    <x v="2"/>
    <x v="2"/>
    <n v="54405"/>
    <n v="2570948"/>
    <n v="72493"/>
    <s v="ORDEN DE CAMBIO"/>
    <s v="NORTE DE SANTANDER"/>
    <s v="LOS PATIOS"/>
    <s v="KILOMETRO 8 LOS PATIOS"/>
    <s v="REDEBAN"/>
    <s v="FO-25-1350332"/>
    <d v="2025-08-08T12:30:00"/>
    <d v="2025-08-10T12:09:00"/>
    <m/>
    <s v="ROLLOS"/>
    <s v="ROLLOS"/>
    <s v="CB UNO A UNO"/>
    <s v="CB UNO A UNO"/>
    <s v="EJECUTADO_EXITOSO"/>
    <s v="EJECUTADO EXITOSO"/>
    <s v="09/08/2025 / SE REALIZA VISITA, SE ENTREGAN 10 ROLLOS"/>
    <s v="VISITA_TÉCNICA"/>
    <m/>
    <s v="TIPO I"/>
    <s v="TERRESTRE"/>
    <s v="PACHECO BUITRAGO JAVIER ALONSO"/>
    <n v="1"/>
    <n v="35779.500569199998"/>
    <n v="0"/>
    <n v="35779.500569199998"/>
    <m/>
    <m/>
    <m/>
    <m/>
    <m/>
  </r>
  <r>
    <s v="YOPAL"/>
    <x v="5"/>
    <x v="6"/>
    <n v="85162"/>
    <n v="2569359"/>
    <n v="74295"/>
    <s v="ORDEN DE CAMBIO"/>
    <s v="CASANARE"/>
    <s v="MONTERREY"/>
    <s v="BARRIO ALFONSO LOPEZ MONTERREY"/>
    <s v="REDEBAN"/>
    <s v="FO-25-1348860"/>
    <d v="2025-08-08T09:43:00"/>
    <d v="2025-08-10T12:20:00"/>
    <m/>
    <s v="ROLLOS"/>
    <s v="ROLLOS"/>
    <s v="CB UNO A UNO"/>
    <s v="CB UNO A UNO"/>
    <s v="EJECUTADO_EXITOSO"/>
    <s v="EJECUTADO EXITOSO"/>
    <s v="09/08/2025 / EN COMUNICACIÓN CON LA SEÑORA ALEXANDRA BALLESTEROS AL NUMERO 3125240141, INDICA SE ENVIEN LOS ROLLOS POR SERVICIO DE TAXIS. RECIBIDO OK"/>
    <s v="ENVÍO"/>
    <m/>
    <s v="TIPO II"/>
    <s v="TERRESTRE"/>
    <s v="BERNAL ELAICA EDGAR ALEXIS"/>
    <n v="0"/>
    <n v="35779.500569199998"/>
    <n v="0"/>
    <n v="35779.500569199998"/>
    <m/>
    <m/>
    <m/>
    <m/>
    <m/>
  </r>
  <r>
    <s v="MEDELLIN"/>
    <x v="1"/>
    <x v="1"/>
    <n v="5042"/>
    <n v="2567137"/>
    <n v="67494"/>
    <s v="ORDEN DE CAMBIO"/>
    <s v="ANTIOQUIA"/>
    <s v="SANTA FE DE ANTIOQUIA"/>
    <s v="BARRIO PASO REAL LA ESMERALDA"/>
    <s v="REDEBAN"/>
    <s v="FO-25-1345293"/>
    <d v="2025-08-07T12:40:00"/>
    <d v="2025-08-10T12:25:00"/>
    <m/>
    <s v="ROLLOS"/>
    <s v="ROLLOS"/>
    <s v="CB UNO A UNO"/>
    <s v="CB UNO A UNO"/>
    <s v="EJECUTADO_EXITOSO"/>
    <s v="EJECUTADO EXITOSO"/>
    <s v="09/08/2025 / SE COMPLETÓ DE MANERA SATISFACTORIA LA ENTREGA DE 60 ROLLOS, SIN REPORTES DE INCONVENIENTES DURANTE EL PROCESO. EL PERSONAL ENCARGADO VERIFICÓ LA CANTIDAD Y EL ESTADO DEL MATERIAL, CONFIRMANDO SU RECEPCIÓN CONFORME. LA OPERACIÓN SE DESARROLLÓ SEGÚN LO PREVISTO"/>
    <s v="VISITA_TÉCNICA"/>
    <m/>
    <s v="TIPO II"/>
    <s v="TERRESTRE"/>
    <s v="MARTINEZ TOVAR OSCAR DAVID"/>
    <n v="1"/>
    <n v="67654.12000000001"/>
    <n v="0"/>
    <n v="67654.12000000001"/>
    <m/>
    <m/>
    <m/>
    <m/>
    <m/>
  </r>
  <r>
    <s v="CUCUTA"/>
    <x v="2"/>
    <x v="2"/>
    <n v="54810"/>
    <n v="2516672"/>
    <n v="75955"/>
    <s v="ORDEN DE CAMBIO"/>
    <s v="NORTE DE SANTANDER"/>
    <s v="TIBU"/>
    <s v="PTM  TIBU MULTISERVICIOS PAQUE"/>
    <s v="REDEBAN"/>
    <s v="FO-25-1310108"/>
    <d v="2025-07-28T17:29:00"/>
    <d v="2025-08-10T14:46:00"/>
    <m/>
    <s v="ROLLOS"/>
    <s v="ROLLOS"/>
    <s v="AGREGADOR"/>
    <s v="COMCARD - PTM"/>
    <s v="EJECUTADO_EXITOSO"/>
    <s v="EJECUTADO EXITOSO"/>
    <s v="02/08/2025 / SE REALIZA ENVÍO DE 10 ROLLOS RBM OK  / 31/07/2025 29-07-2025 SE ESCALA CASO A LA RED// 20-07 LA RED AUTORIZA LA ENTREGA DE 10 ROLLOS | 08/08/2025 SE INTENTA COMUNICACIÓN AL NÚMERO 3142305201 PERO NO HAY RESPUESTA PARA VALIDAR SI YA RECIBIÓ LOS ROLLOS | 10/08/2025 SE CONFIRMA ENTREGA EXITOSA CON EL USUARIO"/>
    <s v="ENVÍO"/>
    <m/>
    <s v="TIPO IV ESPECIAL"/>
    <s v="TERRESTRE"/>
    <s v="DURAN ACOSTA FRANK YONNY"/>
    <n v="0"/>
    <n v="35779.500569199998"/>
    <n v="0"/>
    <n v="35779.500569199998"/>
    <m/>
    <m/>
    <m/>
    <m/>
    <m/>
  </r>
  <r>
    <s v="BUCARAMANGA"/>
    <x v="2"/>
    <x v="2"/>
    <n v="68575"/>
    <n v="2545450"/>
    <n v="78717"/>
    <s v="ORDEN DE CAMBIO"/>
    <s v="SANTANDER"/>
    <s v="PUERTO WILCHES"/>
    <s v="PTM PUERTO WILCHES MULTISERVIC"/>
    <s v="REDEBAN"/>
    <s v="FO-25-1333043"/>
    <d v="2025-08-04T08:30:00"/>
    <d v="2025-08-10T15:14:00"/>
    <m/>
    <s v="ROLLOS"/>
    <s v="ROLLOS"/>
    <s v="AGREGADOR"/>
    <s v="COMCARD - PTM"/>
    <s v="EJECUTADO_EXITOSO"/>
    <s v="EJECUTADO EXITOSO"/>
    <s v="10/08/2025 / 04-08 SE REALIZA ENVIO DE ROLLOS CON GUIA: 2187690612 ** 10-08 SE CONFIRMA ENTREGA EXITOSA POR TRANSPORTADORA"/>
    <s v="ENVÍO"/>
    <m/>
    <s v="TIPO IV"/>
    <s v="TERRESTRE"/>
    <m/>
    <n v="0"/>
    <n v="35779.500569199998"/>
    <n v="0"/>
    <n v="35779.500569199998"/>
    <m/>
    <m/>
    <m/>
    <m/>
    <m/>
  </r>
  <r>
    <s v="NEIVA"/>
    <x v="5"/>
    <x v="6"/>
    <n v="41668"/>
    <n v="2552199"/>
    <n v="77087"/>
    <s v="ORDEN DE CAMBIO"/>
    <s v="HUILA"/>
    <s v="SAN AGUSTIN"/>
    <s v="BARRIO SANTA TERESITA"/>
    <s v="REDEBAN"/>
    <s v="FO-25-1330048"/>
    <d v="2025-08-04T17:37:00"/>
    <d v="2025-08-10T15:20:00"/>
    <m/>
    <s v="ROLLOS"/>
    <s v="ROLLOS"/>
    <s v="CB UNO A UNO"/>
    <s v="CB UNO A UNO"/>
    <s v="EJECUTADO_EXITOSO"/>
    <s v="EJECUTADO EXITOSO"/>
    <s v="10/08/2025 / 04-08 SE REALIZA ENVIO DE ROLLOS CON GUIA: 2235595953 ** 10-08 SE CONFIRMA ENTREGA EXITOSA POR TRANSPORTADORA"/>
    <s v="ENVÍO"/>
    <m/>
    <s v="TIPO IV"/>
    <s v="TERRESTRE"/>
    <m/>
    <n v="0"/>
    <n v="35779.500569199998"/>
    <n v="0"/>
    <n v="35779.500569199998"/>
    <m/>
    <m/>
    <m/>
    <m/>
    <m/>
  </r>
  <r>
    <s v="YOPAL"/>
    <x v="5"/>
    <x v="6"/>
    <n v="85162"/>
    <n v="2569449"/>
    <n v="78093"/>
    <s v="ORDEN DE CAMBIO"/>
    <s v="CASANARE"/>
    <s v="MONTERREY"/>
    <s v="BARRIO GUADALUPE SALCEDO MONTE"/>
    <s v="REDEBAN"/>
    <s v="FO-25-1349392"/>
    <d v="2025-08-08T09:53:00"/>
    <d v="2025-08-11T08:02:00"/>
    <m/>
    <s v="ROLLOS"/>
    <s v="ROLLOS"/>
    <s v="CB UNO A UNO"/>
    <s v="CB UNO A UNO"/>
    <s v="EJECUTADO_EXITOSO"/>
    <s v="EJECUTADO EXITOSO"/>
    <s v="11/08/2025 / EN COMUNICACIÓN CON LA SEÑORA ANDREA SANDOVAL AL NUMERO 3138139204, INDICA SE ENVIEN LOS ROLLOS POR SERVICIO DE TAXI. RECIBIDO OK "/>
    <s v="ENVÍO"/>
    <m/>
    <s v="TIPO II"/>
    <s v="TERRESTRE"/>
    <s v="BERNAL ELAICA EDGAR ALEXIS"/>
    <n v="0"/>
    <n v="35779.500569199998"/>
    <n v="0"/>
    <n v="35779.500569199998"/>
    <m/>
    <m/>
    <m/>
    <m/>
    <m/>
  </r>
  <r>
    <s v="YOPAL"/>
    <x v="5"/>
    <x v="6"/>
    <n v="85162"/>
    <n v="2569433"/>
    <n v="78093"/>
    <s v="ORDEN DE CAMBIO"/>
    <s v="CASANARE"/>
    <s v="MONTERREY"/>
    <s v="BARRIO GUADALUPE SALCEDO MONTE"/>
    <s v="REDEBAN"/>
    <s v="FO-25-1349060"/>
    <d v="2025-08-08T09:51:00"/>
    <d v="2025-08-11T08:05:00"/>
    <m/>
    <s v="ROLLOS"/>
    <s v="ROLLOS"/>
    <s v="CB UNO A UNO"/>
    <s v="CB UNO A UNO"/>
    <s v="EJECUTADO_EXITOSO"/>
    <s v="EJECUTADO EXITOSO"/>
    <s v="11/08/2025 / EN COMUNICACIÓN CON LA SEÑORA ANDREA SANDOVAL AL NUMERO 3138139204, INDICA QUE YA LE FUERON ENTREGADO LOS ROLLOS. INFORMA QUE SE EQUIVOCO Y REALIZARON LA SOLICITUD DOBLE. POR EL MOMENTO NO REQUIERE MAS ROLLOS."/>
    <s v="SOPORTE_TELEFÓNICO"/>
    <m/>
    <s v="TIPO II"/>
    <s v="TERRESTRE"/>
    <s v="BERNAL ELAICA EDGAR ALEXIS"/>
    <n v="0"/>
    <n v="41241.0800752"/>
    <n v="0"/>
    <n v="41241.0800752"/>
    <m/>
    <m/>
    <m/>
    <m/>
    <m/>
  </r>
  <r>
    <s v="APARTADO"/>
    <x v="1"/>
    <x v="1"/>
    <n v="5490"/>
    <n v="2552951"/>
    <n v="73423"/>
    <s v="ORDEN DE CAMBIO"/>
    <s v="ANTIOQUIA"/>
    <s v="NECOCLI"/>
    <s v="BARRIO SANL LUIS NECOCLI"/>
    <s v="REDEBAN"/>
    <s v="FO-25-1329201"/>
    <d v="2025-08-05T08:00:00"/>
    <d v="2025-08-11T08:12:00"/>
    <m/>
    <s v="ROLLOS"/>
    <s v="ROLLOS"/>
    <s v="CB UNO A UNO"/>
    <s v="CB UNO A UNO"/>
    <s v="EJECUTADO_EXITOSO"/>
    <s v="EJECUTADO EXITOSO"/>
    <s v="11/08/2025 / SE REALIZA ENVÍO DE ROLLOS DESDE EL MIÉRCOLES PASADO, CLIENTE CONFIRMA QUE YA RECIBIÓ LOS ROLLOS."/>
    <s v="ENVÍO"/>
    <m/>
    <s v="TIPO II"/>
    <s v="TERRESTRE"/>
    <s v="CASTRO HENAO DANIEL ESTEBAN"/>
    <n v="0"/>
    <n v="35779.500569199998"/>
    <n v="0"/>
    <n v="35779.500569199998"/>
    <m/>
    <m/>
    <m/>
    <m/>
    <m/>
  </r>
  <r>
    <s v="APARTADO"/>
    <x v="1"/>
    <x v="1"/>
    <n v="5837"/>
    <n v="2543696"/>
    <n v="38570"/>
    <s v="ORDEN DE CAMBIO"/>
    <s v="ANTIOQUIA"/>
    <s v="TURBO"/>
    <s v="DISTRICOL GRANERO Y VARIEDADES"/>
    <s v="REDEBAN"/>
    <s v="FO-25-1321653"/>
    <d v="2025-08-04T08:00:00"/>
    <d v="2025-08-11T08:19:00"/>
    <m/>
    <s v="ROLLOS"/>
    <s v="ROLLOS"/>
    <s v="AGREGADOR"/>
    <s v="DISTRICOL"/>
    <s v="EJECUTADO_EXITOSO"/>
    <s v="EJECUTADO EXITOSO"/>
    <s v="11/08/2025 / ENVÍO ROLLOS DIRECTO CON EL CONDUCTOR. ENTREGA CONFIRMADA CON EL CLIENTE"/>
    <s v="ENVÍO"/>
    <m/>
    <s v="TIPO II"/>
    <s v="TERRESTRE"/>
    <s v="CASTRO HENAO DANIEL ESTEBAN"/>
    <n v="0"/>
    <n v="35779.500569199998"/>
    <n v="0"/>
    <n v="35779.500569199998"/>
    <m/>
    <m/>
    <m/>
    <m/>
    <m/>
  </r>
  <r>
    <s v="BARRANQUILLA"/>
    <x v="4"/>
    <x v="5"/>
    <n v="8001"/>
    <n v="2543114"/>
    <n v="69804"/>
    <s v="ORDEN DE CAMBIO"/>
    <s v="ATLANTICO"/>
    <s v="BARRANQUILLA"/>
    <s v="BARRIO LA LUZ BARRANQUILLA  4"/>
    <s v="REDEBAN"/>
    <s v="FO-25-1319196"/>
    <d v="2025-08-02T09:00:00"/>
    <d v="2025-08-11T08:20:00"/>
    <m/>
    <s v="ROLLOS"/>
    <s v="ROLLOS"/>
    <s v="CB UNO A UNO"/>
    <s v="CB UNO A UNO"/>
    <s v="EJECUTADO_EXITOSO"/>
    <s v="EJECUTADO EXITOSO"/>
    <s v="11/08/2025 / SE REALIZA VISITA TÉCNICA PARA LA ENTREGA DE ROLLOS DE REDEBAN 40"/>
    <s v="VISITA_TÉCNICA"/>
    <m/>
    <s v="TIPO I"/>
    <s v="TERRESTRE"/>
    <s v="MEZA MARTINEZ LUIS MATEO"/>
    <n v="1"/>
    <n v="35779.500569199998"/>
    <n v="0"/>
    <n v="35779.500569199998"/>
    <m/>
    <m/>
    <m/>
    <m/>
    <m/>
  </r>
  <r>
    <s v="PASTO"/>
    <x v="0"/>
    <x v="3"/>
    <n v="52835"/>
    <n v="2570749"/>
    <n v="41368"/>
    <s v="ORDEN DE CAMBIO"/>
    <s v="NARIÑO"/>
    <s v="SAN ANDRES DE TUMACO"/>
    <s v="DISTRICOL SU DROGUERIA LIDERES"/>
    <s v="REDEBAN"/>
    <s v="FO-25-1350296"/>
    <d v="2025-08-08T11:58:00"/>
    <d v="2025-08-11T08:28:00"/>
    <m/>
    <s v="ROLLOS"/>
    <s v="ROLLOS"/>
    <s v="AGREGADOR"/>
    <s v="DISTRICOL"/>
    <s v="EJECUTADO_EXITOSO"/>
    <s v="EJECUTADO EXITOSO"/>
    <s v="08/08/2025 / SE REALIZÓ ENVÍO DE ROLLOS POR INTERRAPIDISIMO  / 10/08/2025 SE INFORMA GUIA AL CLIENTE PARA RECOGER PAPELERIA._x000a_INDICA QUE IRÁ MAÑANA A LA OF PPAL DE INTER RAPIDISIMO | 11/08/2025 11-08 SE REALIZA CONTACTO TELEFONICO CON LA SRA LEIDY AL 3187989477 SE LE INDICA QUE LOS ROLLOS YA SE ENCUENTRAN EN LA OFICINA DE INTERRAPIDISIMO PARA QUE LOS PUEDA RECLAMAR CLIENTE INDICA YA QUE MISMO PASA A RECOGERLOS SE CIERRA ORDEN"/>
    <s v="ENVÍO"/>
    <m/>
    <s v="TIPO IV"/>
    <s v="TERRESTRE"/>
    <s v="GUERRERO RAMIREZ OSCAR DARIO"/>
    <n v="0"/>
    <n v="35779.500569199998"/>
    <n v="0"/>
    <n v="35779.500569199998"/>
    <m/>
    <m/>
    <m/>
    <m/>
    <m/>
  </r>
  <r>
    <s v="PASTO"/>
    <x v="0"/>
    <x v="3"/>
    <n v="52835"/>
    <n v="2570647"/>
    <n v="58265"/>
    <s v="ORDEN DE CAMBIO"/>
    <s v="NARIÑO"/>
    <s v="SAN ANDRES DE TUMACO"/>
    <s v="DISTRICOL INV YANBUN"/>
    <s v="REDEBAN"/>
    <s v="FO-25-1350299"/>
    <d v="2025-08-08T11:53:00"/>
    <d v="2025-08-11T08:31:00"/>
    <m/>
    <s v="ROLLOS"/>
    <s v="ROLLOS"/>
    <s v="AGREGADOR"/>
    <s v="DISTRICOL"/>
    <s v="EJECUTADO_EXITOSO"/>
    <s v="EJECUTADO EXITOSO"/>
    <s v="08/08/2025 / SE REALIZÓ ENVIO DE ROLLOS POR INTERRAPIDISIMO  / 10/08/2025 SE INFORMA GUIA AL CLIENTE PARA RECOGER PAPELERIA._x000a_INDICA QUE IRÁ MAÑANA A LA OF PPAL DE INTER RAPIDISIMO | 11/08/2025 11-08 SE REALIZA CONTACTO TELEFONICO CON LA SRA LEIDY AL 3187989477 SE LE INDICA QUE LOS ROLLOS YA SE ENCUENTRAN EN LA OFICINA DE INTERRAPIDISIMO PARA QUE LOS PUEDA RECLAMAR CLIENTE INDICA YA QUE MISMO PASA A RECOGERLOS SE CIERRA ORDEN"/>
    <s v="ENVÍO"/>
    <m/>
    <s v="TIPO IV"/>
    <s v="TERRESTRE"/>
    <s v="GUERRERO RAMIREZ OSCAR DARIO"/>
    <n v="0"/>
    <n v="35779.500569199998"/>
    <n v="0"/>
    <n v="35779.500569199998"/>
    <m/>
    <m/>
    <m/>
    <m/>
    <m/>
  </r>
  <r>
    <s v="CALI"/>
    <x v="0"/>
    <x v="3"/>
    <n v="19050"/>
    <n v="2538641"/>
    <n v="66182"/>
    <s v="ORDEN DE CAMBIO"/>
    <s v="CAUCA"/>
    <s v="ARGELIA"/>
    <s v="PTM ARGELIA ELECTRICOS Y VARI"/>
    <s v="REDEBAN"/>
    <s v="FO-25-1316334"/>
    <d v="2025-08-01T10:05:00"/>
    <d v="2025-08-11T09:08:00"/>
    <m/>
    <s v="ROLLOS"/>
    <s v="ROLLOS"/>
    <s v="AGREGADOR"/>
    <s v="COMCARD - PTM"/>
    <s v="EJECUTADO_EXITOSO"/>
    <s v="EJECUTADO EXITOSO"/>
    <s v="11/08/2025 / SE ENVIAN ROLLOS CON GUIA 2185553703_x000a_11-08 SE REALIZA CONTACTO TELEFONICO CON EL SR HAMER AL 3505297836  INDICA QUE YA LE INFORMARON QUE LOS ROLLOS ESTAN EN OFICINA Y QUE INDICO MAÑANA PASA A RECOGERLOS EN ARGELIA SE CIERRA ORDEN"/>
    <s v="ENVÍO"/>
    <m/>
    <s v="TIPO IV"/>
    <s v="TERRESTRE"/>
    <m/>
    <n v="0"/>
    <n v="35779.500569199998"/>
    <n v="0"/>
    <n v="35779.500569199998"/>
    <m/>
    <m/>
    <m/>
    <m/>
    <m/>
  </r>
  <r>
    <s v="MANIZALES"/>
    <x v="0"/>
    <x v="0"/>
    <n v="17001"/>
    <n v="2570185"/>
    <n v="65730"/>
    <s v="ORDEN DE CAMBIO"/>
    <s v="CALDAS"/>
    <s v="MANIZALES"/>
    <s v="PAGAFACIL CC PARQUE CALDAS"/>
    <s v="REDEBAN"/>
    <s v="FO-25-1349873"/>
    <d v="2025-08-08T11:15:00"/>
    <d v="2025-08-11T09:09:00"/>
    <m/>
    <s v="ROLLOS"/>
    <s v="ROLLOS"/>
    <s v="ROBUSTO"/>
    <s v="PAGAFACIL"/>
    <s v="EJECUTADO_EXITOSO"/>
    <s v="EJECUTADO EXITOSO"/>
    <s v="11/08/2025 / SE ENTREGAN 170 ROLLOS EN EL COMERCIO NO SE MANIPULAN EQUIPOS "/>
    <s v="VISITA_TÉCNICA"/>
    <m/>
    <s v="TIPO I"/>
    <s v="TERRESTRE"/>
    <s v="AGUIRRE HENAO RAUL EDUARDO"/>
    <n v="1"/>
    <n v="35779.500569199998"/>
    <n v="0"/>
    <n v="35779.500569199998"/>
    <m/>
    <m/>
    <m/>
    <m/>
    <m/>
  </r>
  <r>
    <s v="PASTO"/>
    <x v="0"/>
    <x v="3"/>
    <n v="52835"/>
    <n v="2538049"/>
    <n v="73537"/>
    <s v="ORDEN DE CAMBIO"/>
    <s v="NARIÑO"/>
    <s v="SAN ANDRES DE TUMACO"/>
    <s v="BARRIO LA CANCHA LLORENTE NARI"/>
    <s v="REDEBAN"/>
    <s v="FO-25-1326452"/>
    <d v="2025-08-01T09:35:00"/>
    <d v="2025-08-11T09:18:00"/>
    <m/>
    <s v="ROLLOS"/>
    <s v="ROLLOS"/>
    <s v="CB UNO A UNO"/>
    <s v="CB UNO A UNO"/>
    <s v="EJECUTADO_EXITOSO"/>
    <s v="EJECUTADO EXITOSO"/>
    <s v="11/08/2025 / SE ENVIAN 20 ROLLOS POR INTERRAPIDISIMO A YANDRY LUCERO GOMEZ PINZÓ SE LE INDICA AL CLIENTE QUE DEBE PASAR A RECOJERLOS / 04/08/2025 01-08 SE ESCALA A LA RED, PARA AUTORIACIÓN - 04-08 LA RED AUTORIZA 20 ROLLOS | 11/08/2025 11-08 SE REALIZA CONTACTO TELEFONICO CON LA SRA LUCERO AL 3227021476 SE LE INDICA QUE YA PUEDE PASAR A RECLAMAR LOS ROLLOS A LA OFICINA INDICADA SE LE CONFIRMA GUIA 700165428487 CLIENTE INDICA QUE MAS TARDE LOS RECLAMA SE CIERRA ORDEN"/>
    <s v="ENVÍO"/>
    <m/>
    <s v="TIPO IV"/>
    <s v="TERRESTRE"/>
    <s v="CUERO RUIZ JHONNY"/>
    <n v="0"/>
    <n v="35779.500569199998"/>
    <n v="0"/>
    <n v="35779.500569199998"/>
    <m/>
    <m/>
    <m/>
    <m/>
    <m/>
  </r>
  <r>
    <s v="MEDELLIN"/>
    <x v="1"/>
    <x v="1"/>
    <n v="5001"/>
    <n v="2561405"/>
    <n v="64361"/>
    <s v="ORDEN DE CAMBIO"/>
    <s v="ANTIOQUIA"/>
    <s v="MEDELLIN"/>
    <s v="OPRAP ESTACIÓN INDUSTRIALES"/>
    <s v="REDEBAN"/>
    <s v="FO-25-1336448"/>
    <d v="2025-08-06T09:52:00"/>
    <d v="2025-08-11T10:23:00"/>
    <m/>
    <s v="ROLLOS"/>
    <s v="ROLLOS"/>
    <s v="ROBUSTO"/>
    <s v="OPRAP"/>
    <s v="EJECUTADO_EXITOSO"/>
    <s v="EJECUTADO EXITOSO"/>
    <s v="11/08/2025 / SE REALIZA ENTREGA DE 110 ROLLOS OK "/>
    <s v="VISITA_TÉCNICA"/>
    <m/>
    <s v="TIPO I"/>
    <s v="TERRESTRE"/>
    <s v="ZAPATA LOPEZ EDWARD ASDRUBAL"/>
    <n v="1"/>
    <n v="35779.500569199998"/>
    <n v="0"/>
    <n v="35779.500569199998"/>
    <m/>
    <m/>
    <m/>
    <m/>
    <m/>
  </r>
  <r>
    <s v="IBAGUE"/>
    <x v="5"/>
    <x v="6"/>
    <n v="73268"/>
    <n v="2560362"/>
    <n v="58564"/>
    <s v="ORDEN DE CAMBIO"/>
    <s v="TOLIMA"/>
    <s v="ESPINAL"/>
    <s v="BARRIO CORREGIMIENTO CHICORAL"/>
    <s v="REDEBAN"/>
    <s v="FO-25-1335097"/>
    <d v="2025-08-06T08:40:00"/>
    <d v="2025-08-11T10:26:00"/>
    <m/>
    <s v="ROLLOS"/>
    <s v="ROLLOS"/>
    <s v="CB UNO A UNO"/>
    <s v="CB UNO A UNO"/>
    <s v="EJECUTADO_EXITOSO"/>
    <s v="EJECUTADO EXITOSO"/>
    <s v="11/08/2025 / SE ENTREGA 20 ROLLOS CON VISITA"/>
    <s v="VISITA_TÉCNICA"/>
    <m/>
    <s v="TIPO II"/>
    <s v="TERRESTRE"/>
    <s v="VARGAS HERRERA JHON JAIRO"/>
    <n v="1"/>
    <n v="67654.12000000001"/>
    <n v="0"/>
    <n v="67654.12000000001"/>
    <m/>
    <m/>
    <m/>
    <m/>
    <m/>
  </r>
  <r>
    <s v="MEDELLIN"/>
    <x v="1"/>
    <x v="1"/>
    <n v="5001"/>
    <n v="2555806"/>
    <n v="17520"/>
    <s v="ORDEN DE CAMBIO"/>
    <s v="ANTIOQUIA"/>
    <s v="MEDELLIN"/>
    <s v="PAGAFACIL BELEN PARQUE"/>
    <s v="REDEBAN"/>
    <s v="FO-25-1331155"/>
    <d v="2025-08-05T10:58:00"/>
    <d v="2025-08-11T10:28:00"/>
    <m/>
    <s v="ROLLOS"/>
    <s v="ROLLOS"/>
    <s v="ROBUSTO"/>
    <s v="PAGAFACIL"/>
    <s v="EJECUTADO_EXITOSO"/>
    <s v="EJECUTADO EXITOSO"/>
    <s v="11/08/2025 / SE REALIZA ENTREGA DE 360 ROLLOS OK "/>
    <s v="VISITA_TÉCNICA"/>
    <m/>
    <s v="TIPO I"/>
    <s v="TERRESTRE"/>
    <s v="ZAPATA LOPEZ EDWARD ASDRUBAL"/>
    <n v="1"/>
    <n v="35779.500569199998"/>
    <n v="0"/>
    <n v="35779.500569199998"/>
    <m/>
    <m/>
    <m/>
    <m/>
    <m/>
  </r>
  <r>
    <s v="MEDELLIN"/>
    <x v="1"/>
    <x v="1"/>
    <n v="5001"/>
    <n v="2550998"/>
    <n v="80084"/>
    <s v="ORDEN DE CAMBIO"/>
    <s v="ANTIOQUIA"/>
    <s v="MEDELLIN"/>
    <s v="BARRIO LA FLORESTA MEDELLIN 3"/>
    <s v="REDEBAN"/>
    <s v="FO-25-1328368"/>
    <d v="2025-08-04T15:43:00"/>
    <d v="2025-08-11T10:32:00"/>
    <m/>
    <s v="ROLLOS"/>
    <s v="ROLLOS"/>
    <s v="CB UNO A UNO"/>
    <s v="CB UNO A UNO"/>
    <s v="EJECUTADO_EXITOSO"/>
    <s v="EJECUTADO EXITOSO"/>
    <s v="11/08/2025 / SE REALIZA ENTREGA DE 10 ROLLOS OK "/>
    <s v="VISITA_TÉCNICA"/>
    <m/>
    <s v="TIPO I"/>
    <s v="TERRESTRE"/>
    <s v="ZAPATA LOPEZ EDWARD ASDRUBAL"/>
    <n v="1"/>
    <n v="35779.500569199998"/>
    <n v="0"/>
    <n v="35779.500569199998"/>
    <m/>
    <m/>
    <m/>
    <m/>
    <m/>
  </r>
  <r>
    <s v="MANIZALES"/>
    <x v="0"/>
    <x v="0"/>
    <n v="17001"/>
    <n v="2545332"/>
    <n v="20866"/>
    <s v="ORDEN DE CAMBIO"/>
    <s v="CALDAS"/>
    <s v="MANIZALES"/>
    <s v="BARRIO GALERIA V MANIZALES"/>
    <s v="REDEBAN"/>
    <s v="FO-25-1324289"/>
    <d v="2025-08-04T08:01:00"/>
    <d v="2025-08-11T10:36:00"/>
    <m/>
    <s v="ROLLOS"/>
    <s v="ROLLOS"/>
    <s v="CB UNO A UNO"/>
    <s v="CB UNO A UNO"/>
    <s v="EJECUTADO_EXITOSO"/>
    <s v="EJECUTADO EXITOSO"/>
    <s v="11/08/2025 / SE ENTREGAN 60 ROLLOS EN EL COMERCIO NO SE MANIPULAN EQUIPOS "/>
    <s v="VISITA_TÉCNICA"/>
    <m/>
    <s v="TIPO I"/>
    <s v="TERRESTRE"/>
    <s v="AGUIRRE HENAO RAUL EDUARDO"/>
    <n v="1"/>
    <n v="35779.500569199998"/>
    <n v="0"/>
    <n v="35779.500569199998"/>
    <m/>
    <m/>
    <m/>
    <m/>
    <m/>
  </r>
  <r>
    <s v="BUCARAMANGA"/>
    <x v="2"/>
    <x v="2"/>
    <n v="68001"/>
    <n v="2574221"/>
    <n v="74162"/>
    <s v="ORDEN DE CAMBIO"/>
    <s v="SANTANDER"/>
    <s v="BUCARAMANGA"/>
    <s v="BARRIO BALCONES DEL SUR BUCARA"/>
    <s v="REDEBAN"/>
    <s v="FO-25-1354064"/>
    <d v="2025-08-09T11:02:00"/>
    <d v="2025-08-11T10:38:00"/>
    <m/>
    <s v="ROLLOS"/>
    <s v="ROLLOS"/>
    <s v="CB UNO A UNO"/>
    <s v="CB UNO A UNO"/>
    <s v="EJECUTADO_EXITOSO"/>
    <s v="EJECUTADO EXITOSO"/>
    <s v="11/08/2025 / SE REALIZA ENTREGA DE 20 ROLLOS "/>
    <s v="VISITA_TÉCNICA"/>
    <m/>
    <s v="TIPO I"/>
    <s v="TERRESTRE"/>
    <s v="GONZALEZ ESTUPIÑAN YEISON WALTER ANTONIO"/>
    <n v="1"/>
    <n v="35779.500569199998"/>
    <n v="0"/>
    <n v="35779.500569199998"/>
    <m/>
    <m/>
    <m/>
    <m/>
    <m/>
  </r>
  <r>
    <s v="MEDELLIN"/>
    <x v="1"/>
    <x v="1"/>
    <n v="5001"/>
    <n v="2564387"/>
    <n v="45019"/>
    <s v="ORDEN DE CAMBIO"/>
    <s v="ANTIOQUIA"/>
    <s v="MEDELLIN"/>
    <s v="PTM MEDELLIN SERVINETSER"/>
    <s v="REDEBAN"/>
    <s v="FO-25-1340002"/>
    <d v="2025-08-06T15:07:00"/>
    <d v="2025-08-11T10:49:00"/>
    <m/>
    <s v="ROLLOS"/>
    <s v="ROLLOS"/>
    <s v="AGREGADOR"/>
    <s v="COMCARD - PTM"/>
    <s v="EJECUTADO_EXITOSO"/>
    <s v="EJECUTADO EXITOSO"/>
    <s v="11/08/2025 / SE REALIZA ENTREGA DE 110 ROLLOS OK SE DEJAN ROLLOS CON EL COMERCIO VECINO POR SUGERENCIA DEL USUARIO "/>
    <s v="VISITA_TÉCNICA"/>
    <m/>
    <s v="TIPO I"/>
    <s v="TERRESTRE"/>
    <s v="ZAPATA LOPEZ EDWARD ASDRUBAL"/>
    <n v="1"/>
    <n v="35779.500569199998"/>
    <n v="0"/>
    <n v="35779.500569199998"/>
    <m/>
    <m/>
    <m/>
    <m/>
    <m/>
  </r>
  <r>
    <s v="VILLAVICENCIO"/>
    <x v="5"/>
    <x v="6"/>
    <n v="50689"/>
    <n v="2572847"/>
    <n v="79129"/>
    <s v="ORDEN DE CAMBIO"/>
    <s v="META"/>
    <s v="SAN MARTIN"/>
    <s v="BARRIO LAS FERIAS SAN MARTIN 3"/>
    <s v="REDEBAN"/>
    <s v="FO-25-1352285"/>
    <d v="2025-08-08T16:27:00"/>
    <d v="2025-08-11T10:51:00"/>
    <m/>
    <s v="ROLLOS"/>
    <s v="ROLLOS"/>
    <s v="CB UNO A UNO"/>
    <s v="CB UNO A UNO"/>
    <s v="EJECUTADO_EXITOSO"/>
    <s v="EJECUTADO EXITOSO"/>
    <s v="11/08/2025 / SE REALIZA ENTREGA DE 60 ROLLOS AL COMERCIO "/>
    <s v="VISITA_TÉCNICA"/>
    <m/>
    <s v="TIPO II"/>
    <s v="TERRESTRE"/>
    <s v="ROZO JIMENEZ EDGAR ARMANDO"/>
    <n v="1"/>
    <n v="67654.12000000001"/>
    <n v="0"/>
    <n v="67654.12000000001"/>
    <m/>
    <m/>
    <m/>
    <m/>
    <m/>
  </r>
  <r>
    <s v="MONTERIA"/>
    <x v="4"/>
    <x v="5"/>
    <n v="23807"/>
    <n v="2542084"/>
    <n v="76616"/>
    <s v="ORDEN DE CAMBIO"/>
    <s v="CORDOBA"/>
    <s v="TIERRALTA"/>
    <s v="BARRIO ESCOLAR TIERRALTA 5"/>
    <s v="REDEBAN"/>
    <s v="FO-25-1320459"/>
    <d v="2025-08-01T16:59:00"/>
    <d v="2025-08-11T11:23:00"/>
    <m/>
    <s v="ROLLOS"/>
    <s v="ROLLOS"/>
    <s v="CB UNO A UNO"/>
    <s v="CB UNO A UNO"/>
    <s v="EJECUTADO_EXITOSO"/>
    <s v="EJECUTADO EXITOSO"/>
    <s v="11/08/2025 / SE ENVIAN ROLLOS CON GUIA 2265100342_x000a_11-08 SE CONFIRMA ENTREGA DE ROLLOS EXITOSA POR PARTE DE LA TRANSPORTADORA"/>
    <s v="ENVÍO"/>
    <m/>
    <s v="TIPO III"/>
    <s v="TERRESTRE"/>
    <m/>
    <n v="0"/>
    <n v="35779.500569199998"/>
    <n v="0"/>
    <n v="35779.500569199998"/>
    <m/>
    <m/>
    <m/>
    <m/>
    <m/>
  </r>
  <r>
    <s v="CUCUTA"/>
    <x v="2"/>
    <x v="2"/>
    <n v="54518"/>
    <n v="2548604"/>
    <n v="79646"/>
    <s v="ORDEN DE CAMBIO"/>
    <s v="NORTE DE SANTANDER"/>
    <s v="PAMPLONA"/>
    <s v="BARRIO GALAN PAMPLONA 2"/>
    <s v="REDEBAN"/>
    <s v="FO-25-1330070"/>
    <d v="2025-08-04T11:20:00"/>
    <d v="2025-08-11T11:27:00"/>
    <m/>
    <s v="ROLLOS"/>
    <s v="ROLLOS"/>
    <s v="CB UNO A UNO"/>
    <s v="CB UNO A UNO"/>
    <s v="EJECUTADO_EXITOSO"/>
    <s v="EJECUTADO EXITOSO"/>
    <s v="11/08/2025 / SE ENVIAN ROLLOS CON GUIA 2187690607_x000a_11-08 SE CONFIRMA ENTREGA DE ROLLOS EXITOSA POR PARTE DE LA TRANSPORTADORA"/>
    <s v="ENVÍO"/>
    <m/>
    <s v="TIPO III"/>
    <s v="TERRESTRE"/>
    <m/>
    <n v="0"/>
    <n v="35779.500569199998"/>
    <n v="0"/>
    <n v="35779.500569199998"/>
    <m/>
    <m/>
    <m/>
    <m/>
    <m/>
  </r>
  <r>
    <s v="SANTA MARTA"/>
    <x v="4"/>
    <x v="5"/>
    <n v="44430"/>
    <n v="2543964"/>
    <n v="78712"/>
    <s v="ORDEN DE CAMBIO"/>
    <s v="LA GUAJIRA"/>
    <s v="MAICAO"/>
    <s v="PTM MAICAO TIENDA Y VARIEDADES"/>
    <s v="REDEBAN"/>
    <s v="FO-25-1333045"/>
    <d v="2025-08-04T08:00:00"/>
    <d v="2025-08-11T11:38:00"/>
    <m/>
    <s v="ROLLOS"/>
    <s v="ROLLOS"/>
    <s v="AGREGADOR"/>
    <s v="COMCARD - PTM"/>
    <s v="EJECUTADO_EXITOSO"/>
    <s v="EJECUTADO EXITOSO"/>
    <s v="11/08/2025 / SE ENVIAN ROLLOS CON GUIA 2205447118_x000a_11-08 SE CONFIRMA ENTREGA DE ROLLOS EXITOSA POR PARTE DE LA TRANSPORTADORA"/>
    <s v="ENVÍO"/>
    <m/>
    <s v="TIPO IV"/>
    <s v="TERRESTRE"/>
    <m/>
    <n v="0"/>
    <n v="35779.500569199998"/>
    <n v="0"/>
    <n v="35779.500569199998"/>
    <m/>
    <m/>
    <m/>
    <m/>
    <m/>
  </r>
  <r>
    <s v="SANTA MARTA"/>
    <x v="4"/>
    <x v="5"/>
    <n v="47555"/>
    <n v="2558297"/>
    <n v="79403"/>
    <s v="ORDEN DE CAMBIO"/>
    <s v="MAGDALENA"/>
    <s v="PLATO"/>
    <s v="BARRIO LOS GUYACANES PLATO"/>
    <s v="REDEBAN"/>
    <s v="FO-25-1336549"/>
    <d v="2025-08-05T16:20:00"/>
    <d v="2025-08-11T11:43:00"/>
    <m/>
    <s v="ROLLOS"/>
    <s v="ROLLOS"/>
    <s v="CB UNO A UNO"/>
    <s v="CB UNO A UNO"/>
    <s v="EJECUTADO_EXITOSO"/>
    <s v="EJECUTADO EXITOSO"/>
    <s v="11/08/2025 / SE ENVIAN ROLLOS CON GUIA 2205447120_x000a_11-08 SE CONFIRMA ENTREGA DE ROLLOS EXITOSA POR PARTE DE LA TRANSPORTADORA"/>
    <s v="ENVÍO"/>
    <m/>
    <s v="TIPO IV"/>
    <s v="TERRESTRE"/>
    <m/>
    <n v="0"/>
    <n v="35779.500569199998"/>
    <n v="0"/>
    <n v="35779.500569199998"/>
    <m/>
    <m/>
    <m/>
    <m/>
    <m/>
  </r>
  <r>
    <s v="SANTA MARTA"/>
    <x v="4"/>
    <x v="5"/>
    <n v="44001"/>
    <n v="2562043"/>
    <n v="78224"/>
    <s v="ORDEN DE CAMBIO"/>
    <s v="LA GUAJIRA"/>
    <s v="RIOHACHA"/>
    <s v="DISTRICOL TIENDA CRISTO REY 2"/>
    <s v="REDEBAN"/>
    <s v="FO-25-1337821"/>
    <d v="2025-08-06T10:43:00"/>
    <d v="2025-08-11T11:49:00"/>
    <m/>
    <s v="ROLLOS"/>
    <s v="ROLLOS"/>
    <s v="AGREGADOR"/>
    <s v="DISTRICOL"/>
    <s v="EJECUTADO_EXITOSO"/>
    <s v="EJECUTADO EXITOSO"/>
    <s v="11/08/2025 / SE ENVIAN ROLLOS CON GUIA 2205447121_x000a_11-08 SE CONFIRMA ENTREGA DE ROLLOS EXITOSA POR PARTE DE LA TRANSPORTADORA"/>
    <s v="ENVÍO"/>
    <m/>
    <s v="TIPO III"/>
    <s v="TERRESTRE"/>
    <m/>
    <n v="0"/>
    <n v="35779.500569199998"/>
    <n v="0"/>
    <n v="35779.500569199998"/>
    <m/>
    <m/>
    <m/>
    <m/>
    <m/>
  </r>
  <r>
    <s v="NEIVA"/>
    <x v="5"/>
    <x v="6"/>
    <n v="41548"/>
    <n v="2564474"/>
    <n v="50916"/>
    <s v="ORDEN DE CAMBIO"/>
    <s v="HUILA"/>
    <s v="PITAL"/>
    <s v="BARRIO INSPECCION EL SOCORRO P"/>
    <s v="REDEBAN"/>
    <s v="FO-25-1340130"/>
    <d v="2025-08-06T14:59:00"/>
    <d v="2025-08-11T12:01:00"/>
    <m/>
    <s v="ROLLOS"/>
    <s v="ROLLOS"/>
    <s v="CB UNO A UNO"/>
    <s v="CB UNO A UNO"/>
    <s v="EJECUTADO_EXITOSO"/>
    <s v="EJECUTADO EXITOSO"/>
    <s v="11/08/2025 / SE ENVIAN ROLLOS CON GUIA 2235595963_x000a_11-08 SE CONFIRMA ENTREGA DE ROLLOS EXITOSA POR PARTE DE LA TRANSPORTADORA"/>
    <s v="ENVÍO"/>
    <m/>
    <s v="TIPO III"/>
    <s v="TERRESTRE"/>
    <m/>
    <n v="0"/>
    <n v="35779.500569199998"/>
    <n v="0"/>
    <n v="35779.500569199998"/>
    <m/>
    <m/>
    <m/>
    <m/>
    <m/>
  </r>
  <r>
    <s v="BUCARAMANGA"/>
    <x v="2"/>
    <x v="2"/>
    <n v="68001"/>
    <n v="2577300"/>
    <n v="18908"/>
    <s v="ORDEN DE CAMBIO"/>
    <s v="SANTANDER"/>
    <s v="BUCARAMANGA"/>
    <s v="PAGAFACIL CENTRO PAGO CABECERA"/>
    <s v="REDEBAN"/>
    <s v="FO-25-1358571"/>
    <d v="2025-08-11T09:32:00"/>
    <d v="2025-08-11T12:06:00"/>
    <m/>
    <s v="ROLLOS"/>
    <s v="ROLLOS"/>
    <s v="ROBUSTO"/>
    <s v="PAGAFACIL"/>
    <s v="EJECUTADO_EXITOSO"/>
    <s v="EJECUTADO EXITOSO"/>
    <s v="11/08/2025 / SE VISITA COMERCIO SE REALIZA ENTREGA DE  ROLLOS EN SITIO "/>
    <s v="VISITA_TÉCNICA"/>
    <m/>
    <s v="TIPO I"/>
    <s v="TERRESTRE"/>
    <s v="HERRERA LUQUE SAUL JAVIER"/>
    <n v="1"/>
    <n v="35779.500569199998"/>
    <n v="0"/>
    <n v="35779.500569199998"/>
    <m/>
    <m/>
    <m/>
    <m/>
    <m/>
  </r>
  <r>
    <s v="CALI"/>
    <x v="0"/>
    <x v="3"/>
    <n v="19050"/>
    <n v="2540753"/>
    <n v="50283"/>
    <s v="ORDEN DE CAMBIO"/>
    <s v="CAUCA"/>
    <s v="ARGELIA"/>
    <s v="PTM MISCELANEA LAZO"/>
    <s v="REDEBAN"/>
    <s v="FO-25-1318437"/>
    <d v="2025-08-01T14:13:00"/>
    <d v="2025-08-11T12:47:00"/>
    <m/>
    <s v="ROLLOS"/>
    <s v="ROLLOS"/>
    <s v="AGREGADOR"/>
    <s v="COMCARD - PTM"/>
    <s v="EJECUTADO_EXITOSO"/>
    <s v="EJECUTADO EXITOSO"/>
    <s v="11/08/2025 / SE ENVIAN ROLLOS CON GUIA 2185553706_x000a_11-08 SE REALIZA CONTACTO TELEFONICO CON LA SRA LEINY AL 3136238423  INDICA QUE YA LE INFORMARON QUE LOS ROLLOS ESTAN EN OFICINA Y QUE MAÑANA PASA A RECLAMARLOS SE CIERRA ORDEN"/>
    <s v="ENVÍO"/>
    <m/>
    <s v="TIPO IV"/>
    <s v="TERRESTRE"/>
    <m/>
    <n v="0"/>
    <n v="35779.500569199998"/>
    <n v="0"/>
    <n v="35779.500569199998"/>
    <m/>
    <m/>
    <m/>
    <m/>
    <m/>
  </r>
  <r>
    <s v="CALI"/>
    <x v="0"/>
    <x v="3"/>
    <n v="19780"/>
    <n v="2540368"/>
    <n v="77258"/>
    <s v="ORDEN DE CAMBIO"/>
    <s v="CAUCA"/>
    <s v="SUAREZ"/>
    <s v="BARRIO BRISAS SUAREZ"/>
    <s v="REDEBAN"/>
    <s v="FO-25-1318441"/>
    <d v="2025-08-01T13:17:00"/>
    <d v="2025-08-11T12:51:00"/>
    <m/>
    <s v="ROLLOS"/>
    <s v="ROLLOS"/>
    <s v="CB UNO A UNO"/>
    <s v="CB UNO A UNO"/>
    <s v="EJECUTADO_EXITOSO"/>
    <s v="EJECUTADO EXITOSO"/>
    <s v="11/08/2025 / SE ENVIAN ROLLOS CON GUIA 2185553705_x000a_11-08 SE CONFIRMA ENTREGA DE ROLLOS EXITOSA POR PARTE DE LA SRA HELEN AL 3214629058"/>
    <s v="ENVÍO"/>
    <m/>
    <s v="TIPO III"/>
    <s v="TERRESTRE"/>
    <m/>
    <n v="0"/>
    <n v="35779.500569199998"/>
    <n v="0"/>
    <n v="35779.500569199998"/>
    <m/>
    <m/>
    <m/>
    <m/>
    <m/>
  </r>
  <r>
    <s v="MEDELLIN"/>
    <x v="1"/>
    <x v="1"/>
    <n v="5001"/>
    <n v="2546238"/>
    <n v="78035"/>
    <s v="ORDEN DE CAMBIO"/>
    <s v="ANTIOQUIA"/>
    <s v="MEDELLIN"/>
    <s v="BARRIO CASTILLA MEDELLIN 14"/>
    <s v="REDEBAN"/>
    <s v="FO-25-1326388"/>
    <d v="2025-08-04T09:04:00"/>
    <d v="2025-08-11T13:07:00"/>
    <m/>
    <s v="ROLLOS"/>
    <s v="ROLLOS"/>
    <s v="CB UNO A UNO"/>
    <s v="CB UNO A UNO"/>
    <s v="EJECUTADO_EXITOSO"/>
    <s v="EJECUTADO EXITOSO"/>
    <s v="11/08/2025 / SE REALIZA ENTREGA DE 40 ROLLOS OK "/>
    <s v="VISITA_TÉCNICA"/>
    <m/>
    <s v="TIPO I"/>
    <s v="TERRESTRE"/>
    <s v="ZAPATA LOPEZ EDWARD ASDRUBAL"/>
    <n v="1"/>
    <n v="35779.500569199998"/>
    <n v="0"/>
    <n v="35779.500569199998"/>
    <m/>
    <m/>
    <m/>
    <m/>
    <m/>
  </r>
  <r>
    <s v="MANIZALES"/>
    <x v="0"/>
    <x v="0"/>
    <n v="17001"/>
    <n v="2549630"/>
    <n v="15643"/>
    <s v="ORDEN DE CAMBIO"/>
    <s v="CALDAS"/>
    <s v="MANIZALES"/>
    <s v="BARRIO EL CAMPIN II MANIZALES"/>
    <s v="REDEBAN"/>
    <s v="FO-25-1327279"/>
    <d v="2025-08-04T13:48:00"/>
    <d v="2025-08-11T13:12:00"/>
    <m/>
    <s v="ROLLOS"/>
    <s v="ROLLOS"/>
    <s v="CB UNO A UNO"/>
    <s v="CB UNO A UNO"/>
    <s v="EJECUTADO_EXITOSO"/>
    <s v="EJECUTADO EXITOSO"/>
    <s v="11/08/2025 / SE ENTREGAN 70 ROLLOS EN EL COMERCIO NO SE MANIPULAN EQUIPOS "/>
    <s v="VISITA_TÉCNICA"/>
    <m/>
    <s v="TIPO I"/>
    <s v="TERRESTRE"/>
    <s v="AGUIRRE HENAO RAUL EDUARDO"/>
    <n v="1"/>
    <n v="35779.500569199998"/>
    <n v="0"/>
    <n v="35779.500569199998"/>
    <m/>
    <m/>
    <m/>
    <m/>
    <m/>
  </r>
  <r>
    <s v="MEDELLIN"/>
    <x v="1"/>
    <x v="1"/>
    <n v="5079"/>
    <n v="2556046"/>
    <n v="79623"/>
    <s v="ORDEN DE CAMBIO"/>
    <s v="ANTIOQUIA"/>
    <s v="BARBOSA"/>
    <s v="BARRIO BARBOSA AUTOPISTA BARBO"/>
    <s v="REDEBAN"/>
    <s v="FO-25-1331469"/>
    <d v="2025-08-05T11:27:00"/>
    <d v="2025-08-11T13:14:00"/>
    <m/>
    <s v="ROLLOS"/>
    <s v="ROLLOS"/>
    <s v="CB UNO A UNO"/>
    <s v="CB UNO A UNO"/>
    <s v="EJECUTADO_EXITOSO"/>
    <s v="EJECUTADO EXITOSO"/>
    <s v="11/08/2025 / SE ENTREGAN 20 ROLLOS A DIEGO "/>
    <s v="VISITA_TÉCNICA"/>
    <m/>
    <s v="TIPO II"/>
    <s v="TERRESTRE"/>
    <s v="ALVAREZ ARENAS VICTOR HUGO"/>
    <n v="1"/>
    <n v="67654.12000000001"/>
    <n v="0"/>
    <n v="67654.12000000001"/>
    <m/>
    <m/>
    <m/>
    <m/>
    <m/>
  </r>
  <r>
    <s v="MEDELLIN"/>
    <x v="1"/>
    <x v="1"/>
    <n v="5079"/>
    <n v="2557678"/>
    <n v="79624"/>
    <s v="ORDEN DE CAMBIO"/>
    <s v="ANTIOQUIA"/>
    <s v="BARBOSA"/>
    <s v="BARRIO GGTO HATILLO BARBOSA BA"/>
    <s v="REDEBAN"/>
    <s v="FO-25-1333144"/>
    <d v="2025-08-05T15:12:00"/>
    <d v="2025-08-11T13:17:00"/>
    <m/>
    <s v="ROLLOS"/>
    <s v="ROLLOS"/>
    <s v="CB UNO A UNO"/>
    <s v="CB UNO A UNO"/>
    <s v="EJECUTADO_EXITOSO"/>
    <s v="EJECUTADO EXITOSO"/>
    <s v="11/08/2025 / SE ENTREGAN 20 ROLLOS A NATI "/>
    <s v="VISITA_TÉCNICA"/>
    <m/>
    <s v="TIPO II"/>
    <s v="TERRESTRE"/>
    <s v="ALVAREZ ARENAS VICTOR HUGO"/>
    <n v="1"/>
    <n v="67654.12000000001"/>
    <n v="0"/>
    <n v="67654.12000000001"/>
    <m/>
    <m/>
    <m/>
    <m/>
    <m/>
  </r>
  <r>
    <s v="VILLAVICENCIO"/>
    <x v="5"/>
    <x v="6"/>
    <n v="50001"/>
    <n v="2567133"/>
    <n v="79160"/>
    <s v="ORDEN DE CAMBIO"/>
    <s v="META"/>
    <s v="VILLAVICENCIO"/>
    <s v="BARRIO BOCHICA VILLAVICENCIO 1"/>
    <s v="REDEBAN"/>
    <s v="FO-25-1345299"/>
    <d v="2025-08-07T12:36:00"/>
    <d v="2025-08-11T13:20:00"/>
    <m/>
    <s v="ROLLOS"/>
    <s v="ROLLOS"/>
    <s v="CB UNO A UNO"/>
    <s v="CB UNO A UNO"/>
    <s v="EJECUTADO_EXITOSO"/>
    <s v="EJECUTADO EXITOSO"/>
    <s v="11/08/2025 / SE VISITA CB Y SE REALIZA ENTREGA DE 10 ROLLOS DE PAPEL TERMICO PARA DATÁFONO "/>
    <s v="VISITA_TÉCNICA"/>
    <m/>
    <s v="TIPO I"/>
    <s v="TERRESTRE"/>
    <s v="GARZON RUIZ LUIS MIGUEL"/>
    <n v="1"/>
    <n v="35779.500569199998"/>
    <n v="0"/>
    <n v="35779.500569199998"/>
    <m/>
    <m/>
    <m/>
    <m/>
    <m/>
  </r>
  <r>
    <s v="MONTERIA"/>
    <x v="4"/>
    <x v="5"/>
    <n v="23417"/>
    <n v="2569341"/>
    <n v="37100"/>
    <s v="ORDEN DE CAMBIO"/>
    <s v="CORDOBA"/>
    <s v="LORICA"/>
    <s v="DISTRICOL CIBER ZINU"/>
    <s v="REDEBAN"/>
    <s v="FO-25-1348679"/>
    <d v="2025-08-08T09:40:00"/>
    <d v="2025-08-11T13:24:00"/>
    <m/>
    <s v="ROLLOS"/>
    <s v="ROLLOS"/>
    <s v="AGREGADOR"/>
    <s v="DISTRICOL"/>
    <s v="EJECUTADO_EXITOSO"/>
    <s v="EJECUTADO EXITOSO"/>
    <s v="11/08/2025 / SE REALIZÓ ENTREGA DE 40 ROLLOS PARA CB BANCOLOMBIA, NO SE MANIPULÓ EQUIPOS."/>
    <s v="VISITA_TÉCNICA"/>
    <m/>
    <s v="TIPO II"/>
    <s v="TERRESTRE"/>
    <s v="CALDERA SALCEDO CARLOS JULIO"/>
    <n v="1"/>
    <n v="67654.12000000001"/>
    <n v="0"/>
    <n v="67654.12000000001"/>
    <m/>
    <m/>
    <m/>
    <m/>
    <m/>
  </r>
  <r>
    <s v="CUCUTA"/>
    <x v="2"/>
    <x v="2"/>
    <n v="54874"/>
    <n v="2569746"/>
    <n v="80197"/>
    <s v="ORDEN DE CAMBIO"/>
    <s v="NORTE DE SANTANDER"/>
    <s v="VILLA DEL ROSARIO"/>
    <s v="BARRIO LA PRADERA VILLA DEL ROSARIO"/>
    <s v="REDEBAN"/>
    <s v="FO-25-1349358"/>
    <d v="2025-08-08T10:12:00"/>
    <d v="2025-08-11T13:26:00"/>
    <m/>
    <s v="ROLLOS"/>
    <s v="ROLLOS"/>
    <s v="CB UNO A UNO"/>
    <s v="CB UNO A UNO"/>
    <s v="EJECUTADO_EXITOSO"/>
    <s v="EJECUTADO EXITOSO"/>
    <s v="11/08/2025 / SE REALIZA VISITA, SE ENTREGAN 20 ROLLOS "/>
    <s v="VISITA_TÉCNICA"/>
    <m/>
    <s v="TIPO I"/>
    <s v="TERRESTRE"/>
    <s v="PACHECO BUITRAGO JAVIER ALONSO"/>
    <n v="1"/>
    <n v="35779.500569199998"/>
    <n v="0"/>
    <n v="35779.500569199998"/>
    <m/>
    <m/>
    <m/>
    <m/>
    <m/>
  </r>
  <r>
    <s v="CUCUTA"/>
    <x v="2"/>
    <x v="2"/>
    <n v="54001"/>
    <n v="2569949"/>
    <n v="75443"/>
    <s v="ORDEN DE CAMBIO"/>
    <s v="NORTE DE SANTANDER"/>
    <s v="CUCUTA"/>
    <s v="BARRIO CAMILO TORRES CUCUTA"/>
    <s v="REDEBAN"/>
    <s v="FO-25-1349430"/>
    <d v="2025-08-08T10:35:00"/>
    <d v="2025-08-11T13:29:00"/>
    <m/>
    <s v="ROLLOS"/>
    <s v="ROLLOS"/>
    <s v="CB UNO A UNO"/>
    <s v="CB UNO A UNO"/>
    <s v="EJECUTADO_EXITOSO"/>
    <s v="EJECUTADO EXITOSO"/>
    <s v="11/08/2025 / SE REALIZÓ LLAMADA TELEFÓNICA AL NÚMERO 3142731019 SE HABLÓ CON EL SR JAVIER Y MANIFIESTA QUE SE ENCUENTRA EN LA CIUDAD DE CUCUTA SE LE HACE ENTREGA DE 10 ROLLOS TODO OK / 09/08/2025 SE COMUNICA CON EL CLIENTE JAVIER VARGAS AL # 3142731019, NOS INFORMA QUE SE COMUNIQUE EL DIA LUNES PARA LA ENTREGA DE ROLLOS EN CUCUTA YA QUE EL SE ENCUENTRA EN LA VEREDA."/>
    <s v="VISITA_TÉCNICA"/>
    <m/>
    <s v="TIPO I"/>
    <s v="TERRESTRE"/>
    <s v="MORA VEGA JEAMPIER"/>
    <n v="1"/>
    <n v="35779.500569199998"/>
    <n v="0"/>
    <n v="35779.500569199998"/>
    <m/>
    <m/>
    <m/>
    <m/>
    <m/>
  </r>
  <r>
    <s v="BUCARAMANGA"/>
    <x v="2"/>
    <x v="2"/>
    <n v="68406"/>
    <n v="2570108"/>
    <n v="37246"/>
    <s v="ORDEN DE CAMBIO"/>
    <s v="SANTANDER"/>
    <s v="LEBRIJA"/>
    <s v="PTM LEBRIJA AGUADA"/>
    <s v="REDEBAN"/>
    <s v="FO-25-1349544"/>
    <d v="2025-08-08T10:45:00"/>
    <d v="2025-08-11T13:32:00"/>
    <m/>
    <s v="ROLLOS"/>
    <s v="ROLLOS"/>
    <s v="AGREGADOR"/>
    <s v="COMCARD - PTM"/>
    <s v="EJECUTADO_EXITOSO"/>
    <s v="EJECUTADO EXITOSO"/>
    <s v="11/08/2025 / SE VISITA COMERCIO SE ENTREGA ROLLOS EN SITIO "/>
    <s v="VISITA_TÉCNICA"/>
    <m/>
    <s v="TIPO II"/>
    <s v="TERRESTRE"/>
    <s v="HERRERA LUQUE SAUL JAVIER"/>
    <n v="1"/>
    <n v="67654.12000000001"/>
    <n v="0"/>
    <n v="67654.12000000001"/>
    <m/>
    <m/>
    <m/>
    <m/>
    <m/>
  </r>
  <r>
    <s v="IBAGUE"/>
    <x v="5"/>
    <x v="6"/>
    <n v="73001"/>
    <n v="2571137"/>
    <n v="67184"/>
    <s v="ORDEN DE CAMBIO"/>
    <s v="TOLIMA"/>
    <s v="IBAGUE"/>
    <s v="DISTRICOL VARIEDADES COMPRA"/>
    <s v="REDEBAN"/>
    <s v="FO-25-1350325"/>
    <d v="2025-08-08T12:37:00"/>
    <d v="2025-08-11T13:36:00"/>
    <m/>
    <s v="ROLLOS"/>
    <s v="ROLLOS"/>
    <s v="AGREGADOR"/>
    <s v="DISTRICOL"/>
    <s v="EJECUTADO_EXITOSO"/>
    <s v="EJECUTADO EXITOSO"/>
    <s v="11/08/2025 / SE REALIZA ENTREGA DE 20 ROLLOS POR SOLICITUD DEL CLIENTE."/>
    <s v="VISITA_TÉCNICA"/>
    <m/>
    <s v="TIPO I"/>
    <s v="TERRESTRE"/>
    <s v="BARRAGAN TAFUR EDWIN ESTEBAN"/>
    <n v="1"/>
    <n v="35779.500569199998"/>
    <n v="0"/>
    <n v="35779.500569199998"/>
    <m/>
    <m/>
    <m/>
    <m/>
    <m/>
  </r>
  <r>
    <s v="PASTO"/>
    <x v="0"/>
    <x v="3"/>
    <n v="52001"/>
    <n v="2571314"/>
    <n v="78457"/>
    <s v="ORDEN DE CAMBIO"/>
    <s v="NARIÑO"/>
    <s v="PASTO"/>
    <s v="BARRIO CENTRO PASTO  38"/>
    <s v="REDEBAN"/>
    <s v="FO-25-1350693"/>
    <d v="2025-08-08T13:23:00"/>
    <d v="2025-08-11T13:38:00"/>
    <m/>
    <s v="ROLLOS"/>
    <s v="ROLLOS"/>
    <s v="CB UNO A UNO"/>
    <s v="CB UNO A UNO"/>
    <s v="EJECUTADO_EXITOSO"/>
    <s v="EJECUTADO EXITOSO"/>
    <s v="11/08/2025 / SE REALIZA ENTREGA DE 30 ROLLOS POR SOLICITUD DE CLIENTE NO SE MANIPULA DATAFONO "/>
    <s v="VISITA_TÉCNICA"/>
    <m/>
    <s v="TIPO I"/>
    <s v="TERRESTRE"/>
    <s v="BRAVO MADROÑERO OSCAR ESTEBAN"/>
    <n v="1"/>
    <n v="35779.500569199998"/>
    <n v="0"/>
    <n v="35779.500569199998"/>
    <m/>
    <m/>
    <m/>
    <m/>
    <m/>
  </r>
  <r>
    <s v="CALI"/>
    <x v="0"/>
    <x v="3"/>
    <n v="76364"/>
    <n v="2571722"/>
    <n v="13198"/>
    <s v="ORDEN DE CAMBIO"/>
    <s v="VALLE DEL CAUCA"/>
    <s v="JAMUNDI"/>
    <s v="MULTIPAGAS JAMUNDI"/>
    <s v="REDEBAN"/>
    <s v="FO-25-1350975"/>
    <d v="2025-08-08T14:32:00"/>
    <d v="2025-08-11T13:41:00"/>
    <m/>
    <s v="ROLLOS"/>
    <s v="ROLLOS"/>
    <s v="ROBUSTO"/>
    <s v="MULTIPAGAS"/>
    <s v="EJECUTADO_EXITOSO"/>
    <s v="EJECUTADO EXITOSO"/>
    <s v="11/08/2025 / SE REALIZA ENTREGA DE 230 ROLLOS"/>
    <s v="VISITA_TÉCNICA"/>
    <m/>
    <s v="TIPO II"/>
    <s v="TERRESTRE"/>
    <s v="MONTERO MUESES GIAN CARLO"/>
    <n v="1"/>
    <n v="67654.12000000001"/>
    <n v="0"/>
    <n v="67654.12000000001"/>
    <m/>
    <m/>
    <m/>
    <m/>
    <m/>
  </r>
  <r>
    <s v="MONTERIA"/>
    <x v="4"/>
    <x v="5"/>
    <n v="23189"/>
    <n v="2571948"/>
    <n v="37736"/>
    <s v="ORDEN DE CAMBIO"/>
    <s v="CORDOBA"/>
    <s v="CIENAGA DE ORO"/>
    <s v="BARRIO CENTRO CIENAGA DE ORO 1"/>
    <s v="REDEBAN"/>
    <s v="FO-25-1351377"/>
    <d v="2025-08-08T14:48:00"/>
    <d v="2025-08-11T13:44:00"/>
    <m/>
    <s v="ROLLOS"/>
    <s v="ROLLOS"/>
    <s v="CB UNO A UNO"/>
    <s v="CB UNO A UNO"/>
    <s v="EJECUTADO_EXITOSO"/>
    <s v="EJECUTADO EXITOSO"/>
    <s v="11/08/2025 / SE VISITA SITIO, SE ENTREGAN 70 ROLLOS CON VISITA OK"/>
    <s v="VISITA_TÉCNICA"/>
    <m/>
    <s v="TIPO II"/>
    <s v="TERRESTRE"/>
    <s v="COGOLLO VERTEL EDER LUIS"/>
    <n v="1"/>
    <n v="67654.12000000001"/>
    <n v="0"/>
    <n v="67654.12000000001"/>
    <m/>
    <m/>
    <m/>
    <m/>
    <m/>
  </r>
  <r>
    <s v="CALI"/>
    <x v="0"/>
    <x v="3"/>
    <n v="76248"/>
    <n v="2572280"/>
    <n v="79080"/>
    <s v="ORDEN DE CAMBIO"/>
    <s v="VALLE DEL CAUCA"/>
    <s v="EL CERRITO"/>
    <s v="BARRIO EL PORVENIR CRR EL PLAC"/>
    <s v="REDEBAN"/>
    <s v="FO-25-1351458"/>
    <d v="2025-08-08T15:26:00"/>
    <d v="2025-08-11T13:46:00"/>
    <m/>
    <s v="ROLLOS"/>
    <s v="ROLLOS"/>
    <s v="CB UNO A UNO"/>
    <s v="CB UNO A UNO"/>
    <s v="EJECUTADO_EXITOSO"/>
    <s v="EJECUTADO EXITOSO"/>
    <s v="11/08/2025 / EN LA VISITA TÉCNICA SE REALIZÓ LA ENTREGA DE 40 ROLLOS TERMICOS DE REDEBAN PARA EL CB "/>
    <s v="VISITA_TÉCNICA"/>
    <m/>
    <s v="TIPO II"/>
    <s v="TERRESTRE"/>
    <s v="SANCHEZ URREGO ROBINSON DAVID"/>
    <n v="1"/>
    <n v="67654.12000000001"/>
    <n v="0"/>
    <n v="67654.12000000001"/>
    <m/>
    <m/>
    <m/>
    <m/>
    <m/>
  </r>
  <r>
    <s v="BOGOTA"/>
    <x v="3"/>
    <x v="4"/>
    <n v="11001"/>
    <n v="2573262"/>
    <n v="63047"/>
    <s v="ORDEN DE CAMBIO"/>
    <s v="CUNDINAMARCA"/>
    <s v="BOGOTA"/>
    <s v="BARRIO DANUBIO AZUL BOGOTA 5"/>
    <s v="REDEBAN"/>
    <s v="FO-25-1352267"/>
    <d v="2025-08-08T17:41:00"/>
    <d v="2025-08-11T13:49:00"/>
    <m/>
    <s v="ROLLOS"/>
    <s v="ROLLOS"/>
    <s v="CB UNO A UNO"/>
    <s v="CB UNO A UNO"/>
    <s v="EJECUTADO_EXITOSO"/>
    <s v="EJECUTADO EXITOSO"/>
    <s v="11/08/2025 / ENTREGA DE ROLLOS EJECUTADO OK "/>
    <s v="VISITA_TÉCNICA"/>
    <m/>
    <s v="TIPO I"/>
    <s v="TERRESTRE"/>
    <s v="GOMEZ VEGA DAVID SNEYDER"/>
    <n v="1"/>
    <n v="35779.500569199998"/>
    <n v="0"/>
    <n v="35779.500569199998"/>
    <m/>
    <m/>
    <m/>
    <m/>
    <m/>
  </r>
  <r>
    <s v="APARTADO"/>
    <x v="1"/>
    <x v="1"/>
    <n v="5045"/>
    <n v="2574506"/>
    <n v="58200"/>
    <s v="ORDEN DE CAMBIO"/>
    <s v="ANTIOQUIA"/>
    <s v="APARTADO"/>
    <s v="DISTRICOL MECACENTER URABA"/>
    <s v="REDEBAN"/>
    <s v="FO-25-1356025"/>
    <d v="2025-08-11T08:00:00"/>
    <d v="2025-08-11T13:51:00"/>
    <m/>
    <s v="ROLLOS"/>
    <s v="ROLLOS"/>
    <s v="AGREGADOR"/>
    <s v="DISTRICOL"/>
    <s v="EJECUTADO_EXITOSO"/>
    <s v="EJECUTADO EXITOSO"/>
    <s v="11/08/2025 / ENTREGA DE 60 ROLLOS"/>
    <s v="VISITA_TÉCNICA"/>
    <m/>
    <s v="TIPO I"/>
    <s v="TERRESTRE"/>
    <s v="SALDARRIAGA MIRANDA SANTIAGO"/>
    <n v="1"/>
    <n v="35779.500569199998"/>
    <n v="0"/>
    <n v="35779.500569199998"/>
    <m/>
    <m/>
    <m/>
    <m/>
    <m/>
  </r>
  <r>
    <s v="MONTERIA"/>
    <x v="4"/>
    <x v="5"/>
    <n v="23189"/>
    <n v="2572772"/>
    <n v="79368"/>
    <s v="ORDEN DE CAMBIO"/>
    <s v="CORDOBA"/>
    <s v="CIENAGA DE ORO"/>
    <s v="BARRIO CGTO BERASTEGUI CIENAGA"/>
    <s v="REDEBAN"/>
    <s v="FO-25-1352279"/>
    <d v="2025-08-08T16:37:00"/>
    <d v="2025-08-11T13:52:00"/>
    <m/>
    <s v="ROLLOS"/>
    <s v="ROLLOS"/>
    <s v="CB UNO A UNO"/>
    <s v="CB UNO A UNO"/>
    <s v="EJECUTADO_EXITOSO"/>
    <s v="EJECUTADO EXITOSO"/>
    <s v="11/08/2025 / SE VISITA SITIO, SE ENTREGAN 10 ROLLOS CON VISITA OO"/>
    <s v="VISITA_TÉCNICA"/>
    <m/>
    <s v="TIPO II"/>
    <s v="TERRESTRE"/>
    <s v="COGOLLO VERTEL EDER LUIS"/>
    <n v="1"/>
    <n v="67654.12000000001"/>
    <n v="0"/>
    <n v="67654.12000000001"/>
    <m/>
    <m/>
    <m/>
    <m/>
    <m/>
  </r>
  <r>
    <s v="VILLAVICENCIO"/>
    <x v="5"/>
    <x v="6"/>
    <n v="50226"/>
    <n v="2573192"/>
    <n v="79768"/>
    <s v="ORDEN DE CAMBIO"/>
    <s v="META"/>
    <s v="CUMARAL"/>
    <s v="BARRIO CENTRO CUMARAL  12"/>
    <s v="REDEBAN"/>
    <s v="FO-25-1352747"/>
    <d v="2025-08-11T09:00:00"/>
    <d v="2025-08-11T13:56:00"/>
    <m/>
    <s v="ROLLOS"/>
    <s v="ROLLOS"/>
    <s v="CB UNO A UNO"/>
    <s v="CB UNO A UNO"/>
    <s v="EJECUTADO_EXITOSO"/>
    <s v="EJECUTADO EXITOSO"/>
    <s v="11/08/2025 / SE ENTREGAN 10 ROLLOS RBM"/>
    <s v="VISITA_TÉCNICA"/>
    <m/>
    <s v="TIPO II"/>
    <s v="TERRESTRE"/>
    <s v="PEDREROS CONTRERAS MICHAEL STEVENS"/>
    <n v="1"/>
    <n v="67654.12000000001"/>
    <n v="0"/>
    <n v="67654.12000000001"/>
    <m/>
    <m/>
    <m/>
    <m/>
    <m/>
  </r>
  <r>
    <s v="CALI"/>
    <x v="0"/>
    <x v="3"/>
    <n v="76364"/>
    <n v="2574521"/>
    <n v="52732"/>
    <s v="ORDEN DE CAMBIO"/>
    <s v="VALLE DEL CAUCA"/>
    <s v="JAMUNDI"/>
    <s v="BARRIO FACHAMATE JAMUNDI"/>
    <s v="REDEBAN"/>
    <s v="FO-25-1356015"/>
    <d v="2025-08-11T08:00:00"/>
    <d v="2025-08-11T13:57:00"/>
    <m/>
    <s v="ROLLOS"/>
    <s v="ROLLOS"/>
    <s v="CB UNO A UNO"/>
    <s v="CB UNO A UNO"/>
    <s v="EJECUTADO_EXITOSO"/>
    <s v="EJECUTADO EXITOSO"/>
    <s v="11/08/2025 / SE REALIZA ENTREGA DE 90 ROLLOS"/>
    <s v="VISITA_TÉCNICA"/>
    <m/>
    <s v="TIPO II"/>
    <s v="TERRESTRE"/>
    <s v="MONTERO MUESES GIAN CARLO"/>
    <n v="1"/>
    <n v="67654.12000000001"/>
    <n v="0"/>
    <n v="67654.12000000001"/>
    <m/>
    <m/>
    <m/>
    <m/>
    <m/>
  </r>
  <r>
    <s v="VALLEDUPAR"/>
    <x v="4"/>
    <x v="5"/>
    <n v="20001"/>
    <n v="2574239"/>
    <n v="70222"/>
    <s v="ORDEN DE CAMBIO"/>
    <s v="CESAR"/>
    <s v="VALLEDUPAR"/>
    <s v="BARRIO PRIMERO DE MAYO VALLEDU"/>
    <s v="REDEBAN"/>
    <s v="FO-25-1354373"/>
    <d v="2025-08-09T11:43:00"/>
    <d v="2025-08-11T14:06:00"/>
    <m/>
    <s v="ROLLOS"/>
    <s v="ROLLOS"/>
    <s v="CB UNO A UNO"/>
    <s v="CB UNO A UNO"/>
    <s v="EJECUTADO_EXITOSO"/>
    <s v="EJECUTADO EXITOSO"/>
    <s v="11/08/2025 / SE REALIZA ENTREGA DE 20 ROLLOS EN DIRECCIÓN DE CB"/>
    <s v="VISITA_TÉCNICA"/>
    <m/>
    <s v="TIPO I"/>
    <s v="TERRESTRE"/>
    <s v="MAESTRE MENGUAL EDGAR ENRIQUE"/>
    <n v="1"/>
    <n v="35779.500569199998"/>
    <n v="0"/>
    <n v="35779.500569199998"/>
    <m/>
    <m/>
    <m/>
    <m/>
    <m/>
  </r>
  <r>
    <s v="CALI"/>
    <x v="0"/>
    <x v="3"/>
    <n v="19698"/>
    <n v="2574141"/>
    <n v="79253"/>
    <s v="ORDEN DE CAMBIO"/>
    <s v="CAUCA"/>
    <s v="SANTANDER DE QUILICHAO"/>
    <s v="DISTRICOL DISTRIALIMENTO SAMAN"/>
    <s v="REDEBAN"/>
    <s v="FO-25-1354058"/>
    <d v="2025-08-09T11:03:00"/>
    <d v="2025-08-11T14:08:00"/>
    <m/>
    <s v="ROLLOS"/>
    <s v="ROLLOS"/>
    <s v="AGREGADOR"/>
    <s v="DISTRICOL"/>
    <s v="EJECUTADO_EXITOSO"/>
    <s v="EJECUTADO EXITOSO"/>
    <s v="11/08/2025 / SE REALIZA ENTREGA DE 20 ROLLOS."/>
    <s v="VISITA_TÉCNICA"/>
    <m/>
    <s v="TIPO II"/>
    <s v="TERRESTRE"/>
    <s v="MONTERO MUESES GIAN CARLO"/>
    <n v="1"/>
    <n v="67654.12000000001"/>
    <n v="0"/>
    <n v="67654.12000000001"/>
    <m/>
    <m/>
    <m/>
    <m/>
    <m/>
  </r>
  <r>
    <s v="CALI"/>
    <x v="0"/>
    <x v="3"/>
    <n v="76001"/>
    <n v="2574046"/>
    <n v="14541"/>
    <s v="ORDEN DE CAMBIO"/>
    <s v="VALLE DEL CAUCA"/>
    <s v="CALI"/>
    <s v="BARRIO SERVIVIENDA CALI"/>
    <s v="REDEBAN"/>
    <s v="FO-25-1353406"/>
    <d v="2025-08-09T09:40:00"/>
    <d v="2025-08-11T14:13:00"/>
    <m/>
    <s v="ROLLOS"/>
    <s v="ROLLOS"/>
    <s v="CB UNO A UNO"/>
    <s v="CB UNO A UNO"/>
    <s v="EJECUTADO_EXITOSO"/>
    <s v="EJECUTADO EXITOSO"/>
    <s v="11/08/2025 / EN LA VISITA TECNICA REALIZADA AL COMERCIO SE LLEGA AL SITIO SE INFORMA EL MOTIVO DE LA VISITA SE ENTREGAN 50 ROLLOS TERMICOS AL CLIENTE EL CLIENTE RECIBE ROLLOS"/>
    <s v="VISITA_TÉCNICA"/>
    <m/>
    <s v="TIPO I"/>
    <s v="TERRESTRE"/>
    <s v="BENAVIDES ARANGO RAFAEL JOSE"/>
    <n v="1"/>
    <n v="35779.500569199998"/>
    <n v="0"/>
    <n v="35779.500569199998"/>
    <m/>
    <m/>
    <m/>
    <m/>
    <m/>
  </r>
  <r>
    <s v="MONTERIA"/>
    <x v="4"/>
    <x v="5"/>
    <n v="23189"/>
    <n v="2549198"/>
    <n v="72856"/>
    <s v="ORDEN DE CAMBIO"/>
    <s v="CORDOBA"/>
    <s v="CIENAGA DE ORO"/>
    <s v="CENTRO CIENAGA DE ORO CORDOBA"/>
    <s v="REDEBAN"/>
    <s v="FO-25-1327306"/>
    <d v="2025-08-04T12:34:00"/>
    <d v="2025-08-11T14:19:00"/>
    <m/>
    <s v="ROLLOS"/>
    <s v="ROLLOS"/>
    <s v="CB UNO A UNO"/>
    <s v="CB UNO A UNO"/>
    <s v="EJECUTADO_EXITOSO"/>
    <s v="EJECUTADO EXITOSO"/>
    <s v="11/08/2025 SE VISITA SITIO, SE ENTREGAN 130 ROLLOS CON VISITA OK"/>
    <s v="VISITA_TÉCNICA"/>
    <m/>
    <s v="TIPO II"/>
    <s v="TERRESTRE"/>
    <s v="COGOLLO VERTEL EDER LUIS"/>
    <n v="1"/>
    <n v="67654.12000000001"/>
    <n v="0"/>
    <n v="67654.12000000001"/>
    <m/>
    <m/>
    <m/>
    <m/>
    <m/>
  </r>
  <r>
    <s v="CUCUTA"/>
    <x v="2"/>
    <x v="2"/>
    <n v="54874"/>
    <n v="2574203"/>
    <n v="80226"/>
    <s v="ORDEN DE CAMBIO"/>
    <s v="NORTE DE SANTANDER"/>
    <s v="VILLA DEL ROSARIO"/>
    <s v="PTM VILLA DEL ROSARIO TIENDA M"/>
    <s v="REDEBAN"/>
    <s v="FO-25-1353865"/>
    <d v="2025-08-09T10:28:00"/>
    <d v="2025-08-11T14:23:00"/>
    <m/>
    <s v="ROLLOS"/>
    <s v="ROLLOS"/>
    <s v="AGREGADOR"/>
    <s v="COMCARD - PTM"/>
    <s v="EJECUTADO_EXITOSO"/>
    <s v="EJECUTADO EXITOSO"/>
    <s v="11/08/2025 / SE REALIZA VISITA, SE REALIZA ENTREGA DE 20 ROLLOS "/>
    <s v="VISITA_TÉCNICA"/>
    <m/>
    <s v="TIPO I"/>
    <s v="TERRESTRE"/>
    <s v="PACHECO BUITRAGO JAVIER ALONSO"/>
    <n v="1"/>
    <n v="35779.500569199998"/>
    <n v="0"/>
    <n v="35779.500569199998"/>
    <m/>
    <m/>
    <m/>
    <m/>
    <m/>
  </r>
  <r>
    <s v="BOGOTA"/>
    <x v="3"/>
    <x v="4"/>
    <n v="11001"/>
    <n v="2542654"/>
    <n v="39170"/>
    <s v="ORDEN DE CAMBIO"/>
    <s v="CUNDINAMARCA"/>
    <s v="BOGOTA"/>
    <s v="BARRIO DANUBIO AZUL BOGOTA 1"/>
    <s v="REDEBAN"/>
    <s v="FO-25-1319222"/>
    <d v="2025-08-04T09:00:00"/>
    <d v="2025-08-11T14:24:00"/>
    <m/>
    <s v="ROLLOS"/>
    <s v="ROLLOS"/>
    <s v="CB UNO A UNO"/>
    <s v="CB UNO A UNO"/>
    <s v="EJECUTADO_EXITOSO"/>
    <s v="EJECUTADO EXITOSO"/>
    <s v="11/08/2025 / ENTREGA DE ROLLOS EJECUTADO OK "/>
    <s v="VISITA_TÉCNICA"/>
    <m/>
    <s v="TIPO I"/>
    <s v="TERRESTRE"/>
    <s v="GOMEZ VEGA DAVID SNEYDER"/>
    <n v="1"/>
    <n v="35779.500569199998"/>
    <n v="0"/>
    <n v="35779.500569199998"/>
    <m/>
    <m/>
    <m/>
    <m/>
    <m/>
  </r>
  <r>
    <s v="NEIVA"/>
    <x v="5"/>
    <x v="6"/>
    <n v="41001"/>
    <n v="2574144"/>
    <n v="80171"/>
    <s v="ORDEN DE CAMBIO"/>
    <s v="HUILA"/>
    <s v="NEIVA"/>
    <s v="BARRIO SOLO VERDE NEIVA"/>
    <s v="REDEBAN"/>
    <s v="FO-25-1354164"/>
    <d v="2025-08-09T11:07:00"/>
    <d v="2025-08-11T14:27:00"/>
    <m/>
    <s v="ROLLOS"/>
    <s v="ROLLOS"/>
    <s v="CB UNO A UNO"/>
    <s v="CB UNO A UNO"/>
    <s v="EJECUTADO_EXITOSO"/>
    <s v="EJECUTADO EXITOSO"/>
    <s v="11/08/2025 / SE LLEGA A SITIO SE ENTREGAN 20 ROLLOS RBM"/>
    <s v="VISITA_TÉCNICA"/>
    <m/>
    <s v="TIPO I"/>
    <s v="TERRESTRE"/>
    <s v="DIAZ VARGAS JONATHAN MIGUEL"/>
    <n v="1"/>
    <n v="35779.500569199998"/>
    <n v="0"/>
    <n v="35779.500569199998"/>
    <m/>
    <m/>
    <m/>
    <m/>
    <m/>
  </r>
  <r>
    <s v="CUCUTA"/>
    <x v="2"/>
    <x v="2"/>
    <n v="54810"/>
    <n v="2543451"/>
    <n v="49138"/>
    <s v="ORDEN DE CAMBIO"/>
    <s v="NORTE DE SANTANDER"/>
    <s v="TIBU"/>
    <s v="PTM TIBU FARMA YURI"/>
    <s v="REDEBAN"/>
    <s v="FO-25-1326481 | FO-25-1359561"/>
    <d v="2025-08-02T11:57:00"/>
    <d v="2025-08-11T15:35:00"/>
    <m/>
    <s v="ROLLOS"/>
    <s v="ROLLOS"/>
    <s v="AGREGADOR"/>
    <s v="COMCARD - PTM"/>
    <s v="EJECUTADO_EXITOSO"/>
    <s v="EJECUTADO EXITOSO"/>
    <s v="11/08/2025 / SE REALIZÓ VISITA A LA DIRECCIÓN ASIGNADA POR EL CLIENTE EN LA CIUDAD DE CUCUTA Y SE HIZO ENTREGA DE 40 ROLLOS TODO OK  / 11/08/2025 ACTIVIDAD PRESENTO DEMORAS PORQUE SE CREO DE FORMA ERRONEA INCUMPLIMIENTO PARA EL CG"/>
    <s v="VISITA_TÉCNICA"/>
    <m/>
    <s v="TIPO IV ESPECIAL"/>
    <s v="TERRESTRE"/>
    <s v="DIAZ ACOSTA MARIA ISABEL"/>
    <n v="1"/>
    <n v="35779.500569199998"/>
    <n v="0"/>
    <n v="35779.500569199998"/>
    <m/>
    <m/>
    <m/>
    <m/>
    <m/>
  </r>
  <r>
    <s v="YOPAL"/>
    <x v="5"/>
    <x v="6"/>
    <n v="85250"/>
    <n v="2578776"/>
    <n v="67838"/>
    <s v="ORDEN DE CAMBIO"/>
    <s v="CASANARE"/>
    <s v="PAZ DE ARIPORO"/>
    <s v="BARRIO PANORAMA PAZ DE ARIPORO"/>
    <s v="REDEBAN"/>
    <s v="FO-25-1359550"/>
    <d v="2025-08-11T11:26:00"/>
    <d v="2025-08-11T15:39:00"/>
    <m/>
    <s v="ROLLOS"/>
    <s v="ROLLOS"/>
    <s v="CB UNO A UNO"/>
    <s v="CB UNO A UNO"/>
    <s v="EJECUTADO_EXITOSO"/>
    <s v="EJECUTADO EXITOSO"/>
    <s v="11/08/2025 / SE VISITA COMERCIO SE ENTREGAN 20 ROLLOS OK"/>
    <s v="VISITA_TÉCNICA"/>
    <m/>
    <s v="TIPO II"/>
    <s v="TERRESTRE"/>
    <s v="BERNAL ELAICA EDGAR ALEXIS"/>
    <n v="1"/>
    <n v="67654.12000000001"/>
    <n v="0"/>
    <n v="67654.12000000001"/>
    <m/>
    <m/>
    <m/>
    <m/>
    <m/>
  </r>
  <r>
    <s v="CUCUTA"/>
    <x v="2"/>
    <x v="2"/>
    <n v="54001"/>
    <n v="2578027"/>
    <n v="78643"/>
    <s v="ORDEN DE CAMBIO"/>
    <s v="NORTE DE SANTANDER"/>
    <s v="CUCUTA"/>
    <s v="PTM CUCUTA GOTAS DE ROCIO"/>
    <s v="REDEBAN"/>
    <s v="FO-25-1358947"/>
    <d v="2025-08-11T10:20:00"/>
    <d v="2025-08-11T15:42:00"/>
    <m/>
    <s v="ROLLOS"/>
    <s v="ROLLOS"/>
    <s v="AGREGADOR"/>
    <s v="COMCARD - PTM"/>
    <s v="EJECUTADO_EXITOSO"/>
    <s v="EJECUTADO EXITOSO"/>
    <s v="11/08/2025 / SE REALIZÓ VISITA AL COMERCIO Y SE HIZO ENTREGA DE 30 ROLLOS TODO OK "/>
    <s v="VISITA_TÉCNICA"/>
    <m/>
    <s v="TIPO I"/>
    <s v="TERRESTRE"/>
    <s v="MORA VEGA JEAMPIER"/>
    <n v="1"/>
    <n v="35779.500569199998"/>
    <n v="0"/>
    <n v="35779.500569199998"/>
    <m/>
    <m/>
    <m/>
    <m/>
    <m/>
  </r>
  <r>
    <s v="BUCARAMANGA"/>
    <x v="2"/>
    <x v="2"/>
    <n v="68001"/>
    <n v="2575699"/>
    <n v="74645"/>
    <s v="ORDEN DE CAMBIO"/>
    <s v="SANTANDER"/>
    <s v="BUCARAMANGA"/>
    <s v="PTM BUCARAMANGA  PAPELERIA Y V"/>
    <s v="REDEBAN"/>
    <s v="FO-25-1357511"/>
    <d v="2025-08-11T08:00:00"/>
    <d v="2025-08-11T16:01:00"/>
    <m/>
    <s v="ROLLOS"/>
    <s v="ROLLOS"/>
    <s v="AGREGADOR"/>
    <s v="COMCARD - PTM"/>
    <s v="EJECUTADO_EXITOSO"/>
    <s v="EJECUTADO EXITOSO"/>
    <s v="11/08/2025 / SE HACE ENTREGA DE 40 ROLLOS "/>
    <s v="VISITA_TÉCNICA"/>
    <m/>
    <s v="TIPO I"/>
    <s v="TERRESTRE"/>
    <s v="GONZALEZ ESTUPIÑAN YEISON WALTER ANTONIO"/>
    <n v="1"/>
    <n v="35779.500569199998"/>
    <n v="0"/>
    <n v="35779.500569199998"/>
    <m/>
    <m/>
    <m/>
    <m/>
    <m/>
  </r>
  <r>
    <s v="CUCUTA"/>
    <x v="2"/>
    <x v="2"/>
    <n v="54810"/>
    <n v="2574877"/>
    <n v="46318"/>
    <s v="ORDEN DE CAMBIO"/>
    <s v="NORTE DE SANTANDER"/>
    <s v="TIBU"/>
    <s v="PTM TIBU SERVICIOS YURI"/>
    <s v="REDEBAN"/>
    <s v="FO-25-1356194"/>
    <d v="2025-08-10T09:30:00"/>
    <d v="2025-08-11T16:03:00"/>
    <m/>
    <s v="ROLLOS"/>
    <s v="ROLLOS"/>
    <s v="AGREGADOR"/>
    <s v="COMCARD - PTM"/>
    <s v="EJECUTADO_EXITOSO"/>
    <s v="EJECUTADO EXITOSO"/>
    <s v="11/08/2025 / SE REALIZA ENTREGA DE 40 ROLLOS EN DIRECCION INDICADA POR LA CLIENTE"/>
    <s v="VISITA_TÉCNICA"/>
    <m/>
    <s v="TIPO IV ESPECIAL"/>
    <s v="TERRESTRE"/>
    <s v="NARANJO AFANADOR RUBEN JESUS"/>
    <n v="1"/>
    <n v="35779.500569199998"/>
    <n v="0"/>
    <n v="35779.500569199998"/>
    <m/>
    <m/>
    <m/>
    <m/>
    <m/>
  </r>
  <r>
    <s v="PASTO"/>
    <x v="0"/>
    <x v="3"/>
    <n v="52001"/>
    <n v="2574306"/>
    <n v="78490"/>
    <s v="ORDEN DE CAMBIO"/>
    <s v="NARIÑO"/>
    <s v="PASTO"/>
    <s v="PTM VILLAFLOR GRANERO DE TODIT"/>
    <s v="REDEBAN"/>
    <s v="FO-25-1354072"/>
    <d v="2025-08-09T10:59:00"/>
    <d v="2025-08-11T16:07:00"/>
    <m/>
    <s v="ROLLOS"/>
    <s v="ROLLOS"/>
    <s v="AGREGADOR"/>
    <s v="COMCARD - PTM"/>
    <s v="EJECUTADO_EXITOSO"/>
    <s v="EJECUTADO EXITOSO"/>
    <s v="11/08/2025 / SE REALIZA ENTREGA DE 30 ROLLOS POR SOLICITUD DE CLIENTE NO SE MANIPULA DATAFONO "/>
    <s v="VISITA_TÉCNICA"/>
    <m/>
    <s v="TIPO I"/>
    <s v="TERRESTRE"/>
    <s v="BRAVO MADROÑERO OSCAR ESTEBAN"/>
    <n v="1"/>
    <n v="35779.500569199998"/>
    <n v="0"/>
    <n v="35779.500569199998"/>
    <m/>
    <m/>
    <m/>
    <m/>
    <m/>
  </r>
  <r>
    <s v="MONTERIA"/>
    <x v="4"/>
    <x v="5"/>
    <n v="5154"/>
    <n v="2573968"/>
    <n v="44420"/>
    <s v="ORDEN DE CAMBIO"/>
    <s v="ANTIOQUIA"/>
    <s v="CAUCASIA"/>
    <s v="DISTRICOL MAXBARATO"/>
    <s v="REDEBAN"/>
    <s v="FO-25-1353412"/>
    <d v="2025-08-09T09:39:00"/>
    <d v="2025-08-11T16:16:00"/>
    <m/>
    <s v="ROLLOS"/>
    <s v="ROLLOS"/>
    <s v="AGREGADOR"/>
    <s v="DISTRICOL"/>
    <s v="EJECUTADO_EXITOSO"/>
    <s v="EJECUTADO EXITOSO"/>
    <s v="11/08/2025 / SE REALIZA ENTREGA DE 20 ROLLOS EN EL PUNTO, EN LA ENTREGA NO SE INTERVIENE EQUIPOS "/>
    <s v="VISITA_TÉCNICA"/>
    <m/>
    <s v="TIPO II"/>
    <s v="TERRESTRE"/>
    <s v="GONZALEZ FERRER JESUS ALEXANDER"/>
    <n v="1"/>
    <n v="67654.12000000001"/>
    <n v="0"/>
    <n v="67654.12000000001"/>
    <m/>
    <m/>
    <m/>
    <m/>
    <m/>
  </r>
  <r>
    <s v="BOGOTA"/>
    <x v="3"/>
    <x v="4"/>
    <n v="11001"/>
    <n v="2573238"/>
    <n v="47415"/>
    <s v="ORDEN DE CAMBIO"/>
    <s v="CUNDINAMARCA"/>
    <s v="BOGOTA"/>
    <s v="BARRIO SUBA BOGOTA 13"/>
    <s v="REDEBAN"/>
    <s v="FO-25-1352759"/>
    <d v="2025-08-08T17:23:00"/>
    <d v="2025-08-11T16:21:00"/>
    <m/>
    <s v="ROLLOS"/>
    <s v="ROLLOS"/>
    <s v="CB UNO A UNO"/>
    <s v="CB UNO A UNO"/>
    <s v="EJECUTADO_EXITOSO"/>
    <s v="EJECUTADO EXITOSO"/>
    <s v="11/08/2025 / SE VISITA COMERCIO, SE ENTREGAN ROLLOS DE PAPEL SOLICITADOS PARA EL DATÁFONO, NO UPS, NO SE MANIPULAN EQUIPOS "/>
    <s v="VISITA_TÉCNICA"/>
    <m/>
    <s v="TIPO I"/>
    <s v="TERRESTRE"/>
    <s v="VEGA MANRIQUE JONATAN MAURICIO"/>
    <n v="1"/>
    <n v="35779.500569199998"/>
    <n v="0"/>
    <n v="35779.500569199998"/>
    <m/>
    <m/>
    <m/>
    <m/>
    <m/>
  </r>
  <r>
    <s v="CUCUTA"/>
    <x v="2"/>
    <x v="2"/>
    <n v="54001"/>
    <n v="2576473"/>
    <n v="79510"/>
    <s v="ORDEN DE CAMBIO"/>
    <s v="NORTE DE SANTANDER"/>
    <s v="CUCUTA"/>
    <s v="BARRIO URB NIZA CUCUTA  1"/>
    <s v="REDEBAN"/>
    <s v="FO-25-1358374"/>
    <d v="2025-08-11T08:58:00"/>
    <d v="2025-08-11T16:22:00"/>
    <m/>
    <s v="ROLLOS"/>
    <s v="ROLLOS"/>
    <s v="CB UNO A UNO"/>
    <s v="CB UNO A UNO"/>
    <s v="EJECUTADO_EXITOSO"/>
    <s v="EJECUTADO EXITOSO"/>
    <s v="11/08/2025 / SE ENTREGA 20 ROLLOS OK"/>
    <s v="VISITA_TÉCNICA"/>
    <m/>
    <s v="TIPO I"/>
    <s v="TERRESTRE"/>
    <s v="NARANJO AFANADOR RUBEN JESUS"/>
    <n v="1"/>
    <n v="35779.500569199998"/>
    <n v="0"/>
    <n v="35779.500569199998"/>
    <m/>
    <m/>
    <m/>
    <m/>
    <m/>
  </r>
  <r>
    <s v="VILLAVICENCIO"/>
    <x v="5"/>
    <x v="6"/>
    <n v="50001"/>
    <n v="2574056"/>
    <n v="31067"/>
    <s v="ORDEN DE CAMBIO"/>
    <s v="META"/>
    <s v="VILLAVICENCIO"/>
    <s v="REVAL PRIMAVERA URBANA"/>
    <s v="REDEBAN"/>
    <s v="FO-25-1353873"/>
    <d v="2025-08-09T09:53:00"/>
    <d v="2025-08-11T16:25:00"/>
    <m/>
    <s v="ROLLOS"/>
    <s v="ROLLOS"/>
    <s v="ROBUSTO"/>
    <s v="REVAL"/>
    <s v="EJECUTADO_EXITOSO"/>
    <s v="EJECUTADO EXITOSO"/>
    <s v="11/08/2025 / SE VISITA CB Y SE REALIZA ENTREGA DE 190 ROLLOS DE PAPEL TERMICO "/>
    <s v="VISITA_TÉCNICA"/>
    <m/>
    <s v="TIPO I"/>
    <s v="TERRESTRE"/>
    <s v="GARZON RUIZ LUIS MIGUEL"/>
    <n v="1"/>
    <n v="35779.500569199998"/>
    <n v="0"/>
    <n v="35779.500569199998"/>
    <m/>
    <m/>
    <m/>
    <m/>
    <m/>
  </r>
  <r>
    <s v="SANTA MARTA"/>
    <x v="4"/>
    <x v="5"/>
    <n v="47189"/>
    <n v="2572393"/>
    <n v="73293"/>
    <s v="ORDEN DE CAMBIO"/>
    <s v="MAGDALENA"/>
    <s v="CIENAGA"/>
    <s v="DISTRICOL MSV MINIMARKET MERCA"/>
    <s v="REDEBAN"/>
    <s v="FO-25-1351774"/>
    <d v="2025-08-08T15:53:00"/>
    <d v="2025-08-11T16:27:00"/>
    <m/>
    <s v="ROLLOS"/>
    <s v="ROLLOS"/>
    <s v="AGREGADOR"/>
    <s v="DISTRICOL"/>
    <s v="EJECUTADO_EXITOSO"/>
    <s v="EJECUTADO EXITOSO"/>
    <s v="11/08/2025 / SE REALIZA ENTREGA DE 20 ROLLOS PARA DATÁFONO A SATISFACCIÓN DEL CLIENTE "/>
    <s v="VISITA_TÉCNICA"/>
    <m/>
    <s v="TIPO II"/>
    <s v="TERRESTRE"/>
    <s v="THOMAS  CAMPO SIGIFREDO SEGUNDO"/>
    <n v="1"/>
    <n v="67654.12000000001"/>
    <n v="0"/>
    <n v="67654.12000000001"/>
    <m/>
    <m/>
    <m/>
    <m/>
    <m/>
  </r>
  <r>
    <s v="CALI"/>
    <x v="0"/>
    <x v="3"/>
    <n v="76001"/>
    <n v="2573334"/>
    <n v="79048"/>
    <s v="ORDEN DE CAMBIO"/>
    <s v="VALLE DEL CAUCA"/>
    <s v="CALI"/>
    <s v="BARRIO LAS PALMAS CALI"/>
    <s v="REDEBAN"/>
    <s v="FO-25-1352753"/>
    <d v="2025-08-11T09:00:00"/>
    <d v="2025-08-11T16:29:00"/>
    <m/>
    <s v="ROLLOS"/>
    <s v="ROLLOS"/>
    <s v="CB UNO A UNO"/>
    <s v="CB UNO A UNO"/>
    <s v="EJECUTADO_EXITOSO"/>
    <s v="EJECUTADO EXITOSO"/>
    <s v="11/08/2025 / SE REALIZA ENTREGA DE 10 ROLLOS"/>
    <s v="VISITA_TÉCNICA"/>
    <m/>
    <s v="TIPO I"/>
    <s v="TERRESTRE"/>
    <s v="PAREDES CASTILLO DIEGO"/>
    <n v="1"/>
    <n v="35779.500569199998"/>
    <n v="0"/>
    <n v="35779.500569199998"/>
    <m/>
    <m/>
    <m/>
    <m/>
    <m/>
  </r>
  <r>
    <s v="MONTERIA"/>
    <x v="4"/>
    <x v="5"/>
    <n v="23675"/>
    <n v="2572441"/>
    <n v="79907"/>
    <s v="ORDEN DE CAMBIO"/>
    <s v="CORDOBA"/>
    <s v="SAN BERNARDO DEL VIENTO"/>
    <s v="DISTRICOL EL CAMPESINO GRANERO"/>
    <s v="REDEBAN"/>
    <s v="FO-25-1351787"/>
    <d v="2025-08-08T15:46:00"/>
    <d v="2025-08-11T16:30:00"/>
    <m/>
    <s v="ROLLOS"/>
    <s v="ROLLOS"/>
    <s v="AGREGADOR"/>
    <s v="DISTRICOL"/>
    <s v="EJECUTADO_EXITOSO"/>
    <s v="EJECUTADO EXITOSO"/>
    <s v="11/08/2025 / SE REALIZÓ ENTREGA DE 10 ROLLOS PARA CB BANCOLOMBIA, NO SE MANIPULÓ EQUIPOS."/>
    <s v="VISITA_TÉCNICA"/>
    <m/>
    <s v="TIPO II"/>
    <s v="TERRESTRE"/>
    <s v="CALDERA SALCEDO CARLOS JULIO"/>
    <n v="1"/>
    <n v="67654.12000000001"/>
    <n v="0"/>
    <n v="67654.12000000001"/>
    <m/>
    <m/>
    <m/>
    <m/>
    <m/>
  </r>
  <r>
    <s v="BOGOTA"/>
    <x v="3"/>
    <x v="4"/>
    <n v="11001"/>
    <n v="2572062"/>
    <n v="44846"/>
    <s v="ORDEN DE CAMBIO"/>
    <s v="CUNDINAMARCA"/>
    <s v="BOGOTA"/>
    <s v="DISTRICOL MYM SYSTEM"/>
    <s v="REDEBAN"/>
    <s v="FO-25-1351382"/>
    <d v="2025-08-08T15:15:00"/>
    <d v="2025-08-11T16:35:00"/>
    <m/>
    <s v="ROLLOS"/>
    <s v="ROLLOS"/>
    <s v="AGREGADOR"/>
    <s v="DISTRICOL"/>
    <s v="EJECUTADO_EXITOSO"/>
    <s v="EJECUTADO EXITOSO"/>
    <s v="11/08/2025 / ENTREGA DE ROLLOS EJECUTADO OK "/>
    <s v="VISITA_TÉCNICA"/>
    <m/>
    <s v="TIPO I"/>
    <s v="TERRESTRE"/>
    <s v="GOMEZ VEGA DAVID SNEYDER"/>
    <n v="1"/>
    <n v="35779.500569199998"/>
    <n v="0"/>
    <n v="35779.500569199998"/>
    <m/>
    <m/>
    <m/>
    <m/>
    <m/>
  </r>
  <r>
    <s v="TUNJA"/>
    <x v="2"/>
    <x v="2"/>
    <n v="15759"/>
    <n v="2571513"/>
    <n v="79655"/>
    <s v="ORDEN DE CAMBIO"/>
    <s v="BOYACA"/>
    <s v="SOGAMOSO"/>
    <s v="BARRIO LA PRADERA SOGAMOSO  3"/>
    <s v="REDEBAN"/>
    <s v="FO-25-1350777"/>
    <d v="2025-08-08T14:08:00"/>
    <d v="2025-08-11T16:41:00"/>
    <m/>
    <s v="ROLLOS"/>
    <s v="ROLLOS"/>
    <s v="CB UNO A UNO"/>
    <s v="CB UNO A UNO"/>
    <s v="EJECUTADO_EXITOSO"/>
    <s v="EJECUTADO EXITOSO"/>
    <s v="11/08/2025 / SE REALIZA ENTREGA EN SITIO DE 20 ROLLOS REDEBAN RECIBE PAPELERIA ROCÍO CORREDOR "/>
    <s v="VISITA_TÉCNICA"/>
    <m/>
    <s v="TIPO II"/>
    <s v="TERRESTRE"/>
    <s v="ALVARADO MORENO CRISTHIAN"/>
    <n v="1"/>
    <n v="67654.12000000001"/>
    <n v="0"/>
    <n v="67654.12000000001"/>
    <m/>
    <m/>
    <m/>
    <m/>
    <m/>
  </r>
  <r>
    <s v="BOGOTA"/>
    <x v="3"/>
    <x v="4"/>
    <n v="11001"/>
    <n v="2571390"/>
    <n v="75360"/>
    <s v="ORDEN DE CAMBIO"/>
    <s v="CUNDINAMARCA"/>
    <s v="BOGOTA"/>
    <s v="BARRIO TUNA ALTA BOGOTA"/>
    <s v="REDEBAN"/>
    <s v="FO-25-1350782"/>
    <d v="2025-08-08T14:03:00"/>
    <d v="2025-08-11T16:44:00"/>
    <m/>
    <s v="ROLLOS"/>
    <s v="ROLLOS"/>
    <s v="CB UNO A UNO"/>
    <s v="CB UNO A UNO"/>
    <s v="EJECUTADO_EXITOSO"/>
    <s v="EJECUTADO EXITOSO"/>
    <s v="11/08/2025 / SE VISITA COMERCIO, SE ENTREGAN ROLLOS DE PAPEL SOLICITADOS PARA EL DATÁFONO, NO UPS, NO SE MANIPULAN EQUIPOS "/>
    <s v="VISITA_TÉCNICA"/>
    <m/>
    <s v="TIPO I"/>
    <s v="TERRESTRE"/>
    <s v="VEGA MANRIQUE JONATAN MAURICIO"/>
    <n v="1"/>
    <n v="35779.500569199998"/>
    <n v="0"/>
    <n v="35779.500569199998"/>
    <m/>
    <m/>
    <m/>
    <m/>
    <m/>
  </r>
  <r>
    <s v="SINCELEJO"/>
    <x v="4"/>
    <x v="5"/>
    <n v="70717"/>
    <n v="2570841"/>
    <n v="79683"/>
    <s v="ORDEN DE CAMBIO"/>
    <s v="SUCRE"/>
    <s v="SAN PEDRO"/>
    <s v="BARRIO SAN MARTIN SAN PEDRO  2"/>
    <s v="REDEBAN"/>
    <s v="FO-25-1350230"/>
    <d v="2025-08-08T12:05:00"/>
    <d v="2025-08-11T16:46:00"/>
    <m/>
    <s v="ROLLOS"/>
    <s v="ROLLOS"/>
    <s v="CB UNO A UNO"/>
    <s v="CB UNO A UNO"/>
    <s v="EJECUTADO_EXITOSO"/>
    <s v="EJECUTADO EXITOSO"/>
    <s v="11/08/2025 / SE VISITA COMERCIO Y SE HACE ENTREGA DE 10 ROLLOS LUISA BANQUET."/>
    <s v="VISITA_TÉCNICA"/>
    <m/>
    <s v="TIPO II"/>
    <s v="TERRESTRE"/>
    <s v="CACERES HERNANDEZ ANDRES"/>
    <n v="1"/>
    <n v="67654.12000000001"/>
    <n v="0"/>
    <n v="67654.12000000001"/>
    <m/>
    <m/>
    <m/>
    <m/>
    <m/>
  </r>
  <r>
    <s v="CARTAGENA"/>
    <x v="4"/>
    <x v="5"/>
    <n v="13657"/>
    <n v="2560033"/>
    <n v="38271"/>
    <s v="ORDEN DE CAMBIO"/>
    <s v="BOLIVAR"/>
    <s v="SAN JUAN NEPOMUCENO"/>
    <s v="BARRIO LA TRONCAL SAN JUAN DE"/>
    <s v="REDEBAN"/>
    <s v="FO-25-1334827"/>
    <d v="2025-08-06T08:00:00"/>
    <d v="2025-08-11T16:51:00"/>
    <m/>
    <s v="ROLLOS"/>
    <s v="ROLLOS"/>
    <s v="CB UNO A UNO"/>
    <s v="CB UNO A UNO"/>
    <s v="EJECUTADO_EXITOSO"/>
    <s v="EJECUTADO EXITOSO"/>
    <s v="11/08/2025 / SE ENTREGAN 30 ROLLOS "/>
    <s v="VISITA_TÉCNICA"/>
    <m/>
    <s v="TIPO II"/>
    <s v="TERRESTRE"/>
    <s v="CANEDO HERRERA ALEXANDER"/>
    <n v="1"/>
    <n v="67654.12000000001"/>
    <n v="0"/>
    <n v="67654.12000000001"/>
    <m/>
    <m/>
    <m/>
    <m/>
    <m/>
  </r>
  <r>
    <s v="CARTAGENA"/>
    <x v="4"/>
    <x v="5"/>
    <n v="13657"/>
    <n v="2560030"/>
    <n v="13693"/>
    <s v="ORDEN DE CAMBIO"/>
    <s v="BOLIVAR"/>
    <s v="SAN JUAN NEPOMUCENO"/>
    <s v="SECTOR NOGALES"/>
    <s v="REDEBAN"/>
    <s v="FO-25-1334580"/>
    <d v="2025-08-06T08:00:00"/>
    <d v="2025-08-11T16:54:00"/>
    <m/>
    <s v="ROLLOS"/>
    <s v="ROLLOS"/>
    <s v="CB UNO A UNO"/>
    <s v="CB UNO A UNO"/>
    <s v="EJECUTADO_EXITOSO"/>
    <s v="EJECUTADO EXITOSO"/>
    <s v="11/08/2025 / SE  ENTREGAN 30 ROLLOS "/>
    <s v="VISITA_TÉCNICA"/>
    <m/>
    <s v="TIPO II"/>
    <s v="TERRESTRE"/>
    <s v="CANEDO HERRERA ALEXANDER"/>
    <n v="1"/>
    <n v="67654.12000000001"/>
    <n v="0"/>
    <n v="67654.12000000001"/>
    <m/>
    <m/>
    <m/>
    <m/>
    <m/>
  </r>
  <r>
    <s v="MONTERIA"/>
    <x v="4"/>
    <x v="5"/>
    <n v="23675"/>
    <n v="2557551"/>
    <n v="79128"/>
    <s v="ORDEN DE CAMBIO"/>
    <s v="CORDOBA"/>
    <s v="SAN BERNARDO DEL VIENTO"/>
    <s v="BARRIO CENTRO SAN BERNARDO DEL"/>
    <s v="REDEBAN"/>
    <s v="FO-25-1332995"/>
    <d v="2025-08-05T14:55:00"/>
    <d v="2025-08-11T16:57:00"/>
    <m/>
    <s v="ROLLOS"/>
    <s v="ROLLOS"/>
    <s v="CB UNO A UNO"/>
    <s v="CB UNO A UNO"/>
    <s v="EJECUTADO_EXITOSO"/>
    <s v="EJECUTADO EXITOSO"/>
    <s v="11/08/2025 / SE REALIZÓ ENTREGA DE 10 ROLLOS PARA CB BANCOLOMBIA, NO SE MANIPULÓ EQUIPOS."/>
    <s v="VISITA_TÉCNICA"/>
    <m/>
    <s v="TIPO II"/>
    <s v="TERRESTRE"/>
    <s v="CALDERA SALCEDO CARLOS JULIO"/>
    <n v="1"/>
    <n v="67654.12000000001"/>
    <n v="0"/>
    <n v="67654.12000000001"/>
    <m/>
    <m/>
    <m/>
    <m/>
    <m/>
  </r>
  <r>
    <s v="MEDELLIN"/>
    <x v="1"/>
    <x v="1"/>
    <n v="5148"/>
    <n v="2556990"/>
    <n v="62238"/>
    <s v="ORDEN DE CAMBIO"/>
    <s v="ANTIOQUIA"/>
    <s v="EL CARMEN DE VIBORAL"/>
    <s v="DISTRICOL SUPERMERCADO LAS LOM"/>
    <s v="REDEBAN"/>
    <s v="FO-25-1332968"/>
    <d v="2025-08-05T14:01:00"/>
    <d v="2025-08-11T17:00:00"/>
    <m/>
    <s v="ROLLOS"/>
    <s v="ROLLOS"/>
    <s v="AGREGADOR"/>
    <s v="DISTRICOL"/>
    <s v="EJECUTADO_EXITOSO"/>
    <s v="EJECUTADO EXITOSO"/>
    <s v="11/08/2025 / SE ENTREGAN 40 ROLLOS EXITOSAMENTE "/>
    <s v="VISITA_TÉCNICA"/>
    <m/>
    <s v="TIPO II"/>
    <s v="TERRESTRE"/>
    <s v="RUA ALVAREZ RICHARD ANDRES"/>
    <n v="1"/>
    <n v="67654.12000000001"/>
    <n v="0"/>
    <n v="67654.12000000001"/>
    <m/>
    <m/>
    <m/>
    <m/>
    <m/>
  </r>
  <r>
    <s v="TUNJA"/>
    <x v="2"/>
    <x v="2"/>
    <n v="15759"/>
    <n v="2556521"/>
    <n v="78199"/>
    <s v="ORDEN DE CAMBIO"/>
    <s v="BOYACA"/>
    <s v="SOGAMOSO"/>
    <s v="BARRIO MANANTIAL SOGAMOSO 1"/>
    <s v="REDEBAN"/>
    <s v="FO-25-1331576"/>
    <d v="2025-08-05T11:58:00"/>
    <d v="2025-08-11T17:04:00"/>
    <m/>
    <s v="ROLLOS"/>
    <s v="ROLLOS"/>
    <s v="CB UNO A UNO"/>
    <s v="CB UNO A UNO"/>
    <s v="EJECUTADO_EXITOSO"/>
    <s v="EJECUTADO EXITOSO"/>
    <s v="11/08/2025 / SE REALIZA ENTREGA EN SITIO DE 20 ROLLOS REDEBAN RECIBE PAPELERIA CRISTINA CHAPARRO  / 08/08/2025 EL LUNES 4 DE AGOSTO INICIO EL PARO INDEFINIDO DESDE HORAS DE LA MADRUGADA EMPEZARON LOS BLOQUEOS EN TUNJA, PAIPA, SOGAMOSO, VENTAQUEMADA, MONGUÍ, PUENTE BOYACÁ Y MÁS MUNICIPIOS DE LA ZONA"/>
    <s v="VISITA_TÉCNICA"/>
    <m/>
    <s v="TIPO II"/>
    <s v="TERRESTRE"/>
    <s v="ALVARADO MORENO CRISTHIAN"/>
    <n v="1"/>
    <n v="67654.12000000001"/>
    <n v="0"/>
    <n v="67654.12000000001"/>
    <m/>
    <m/>
    <m/>
    <m/>
    <m/>
  </r>
  <r>
    <s v="TUNJA"/>
    <x v="2"/>
    <x v="2"/>
    <n v="15516"/>
    <n v="2574157"/>
    <n v="76901"/>
    <s v="ORDEN DE CAMBIO"/>
    <s v="BOYACA"/>
    <s v="PAIPA"/>
    <s v="BARRIO CENTRO PAIPA 18"/>
    <s v="REDEBAN"/>
    <s v="FO-25-1356042"/>
    <d v="2025-08-09T11:30:00"/>
    <d v="2025-08-11T17:05:00"/>
    <m/>
    <s v="ROLLOS"/>
    <s v="ROLLOS"/>
    <s v="CB UNO A UNO"/>
    <s v="CB UNO A UNO"/>
    <s v="EJECUTADO_EXITOSO"/>
    <s v="EJECUTADO EXITOSO"/>
    <s v="11/08/2025 / SE REALIZA ENTREGA EN SITIO DE 20 ROLLOS REDEBAN RECIBE PAPELERIA VIVIANA RODRÍGUEZ "/>
    <s v="VISITA_TÉCNICA"/>
    <m/>
    <s v="TIPO II"/>
    <s v="TERRESTRE"/>
    <s v="ALVARADO MORENO CRISTHIAN"/>
    <n v="1"/>
    <n v="67654.12000000001"/>
    <n v="0"/>
    <n v="67654.12000000001"/>
    <m/>
    <m/>
    <m/>
    <m/>
    <m/>
  </r>
  <r>
    <s v="CUCUTA"/>
    <x v="2"/>
    <x v="2"/>
    <n v="54001"/>
    <n v="2574331"/>
    <n v="78950"/>
    <s v="ORDEN DE CAMBIO"/>
    <s v="NORTE DE SANTANDER"/>
    <s v="CUCUTA"/>
    <s v="BARRIO PRADOS NORTE CUCUTA 1"/>
    <s v="REDEBAN"/>
    <s v="FO-25-1354370"/>
    <d v="2025-08-09T11:48:00"/>
    <d v="2025-08-11T17:07:00"/>
    <m/>
    <s v="ROLLOS"/>
    <s v="ROLLOS"/>
    <s v="CB UNO A UNO"/>
    <s v="CB UNO A UNO"/>
    <s v="EJECUTADO_EXITOSO"/>
    <s v="EJECUTADO EXITOSO"/>
    <s v="11/08/2025 / SE ENTREGAN 10 ROLLOS OK"/>
    <s v="VISITA_TÉCNICA"/>
    <m/>
    <s v="TIPO I"/>
    <s v="TERRESTRE"/>
    <s v="NARANJO AFANADOR RUBEN JESUS"/>
    <n v="1"/>
    <n v="35779.500569199998"/>
    <n v="0"/>
    <n v="35779.500569199998"/>
    <m/>
    <m/>
    <m/>
    <m/>
    <m/>
  </r>
  <r>
    <s v="MONTERIA"/>
    <x v="4"/>
    <x v="5"/>
    <n v="5154"/>
    <n v="2556138"/>
    <n v="38649"/>
    <s v="ORDEN DE CAMBIO"/>
    <s v="ANTIOQUIA"/>
    <s v="CAUCASIA"/>
    <s v="ARRIO CENTRO CAUCASIA 4"/>
    <s v="REDEBAN"/>
    <s v="FO-25-1331456"/>
    <d v="2025-08-05T11:31:00"/>
    <d v="2025-08-11T17:11:00"/>
    <m/>
    <s v="ROLLOS"/>
    <s v="ROLLOS"/>
    <s v="CB UNO A UNO"/>
    <s v="CB UNO A UNO"/>
    <s v="EJECUTADO_EXITOSO"/>
    <s v="EJECUTADO EXITOSO"/>
    <s v="11/08/2025 / SE REALIZA ENTREGA DE 110 ROLLOS EN EL PUNTO SIN NOVEDAD, EN LA ENTREGA NO SE MANIPULAN EQUIPOS "/>
    <s v="VISITA_TÉCNICA"/>
    <m/>
    <s v="TIPO II"/>
    <s v="TERRESTRE"/>
    <s v="GONZALEZ FERRER JESUS ALEXANDER"/>
    <n v="1"/>
    <n v="67654.12000000001"/>
    <n v="0"/>
    <n v="67654.12000000001"/>
    <m/>
    <m/>
    <m/>
    <m/>
    <m/>
  </r>
  <r>
    <s v="BOGOTA"/>
    <x v="3"/>
    <x v="4"/>
    <n v="11001"/>
    <n v="2549193"/>
    <n v="47158"/>
    <s v="ORDEN DE CAMBIO"/>
    <s v="CUNDINAMARCA"/>
    <s v="BOGOTA"/>
    <s v="BARRIO CERRO NORTE BOGOTA"/>
    <s v="REDEBAN"/>
    <s v="FO-25-1327301"/>
    <d v="2025-08-04T12:34:00"/>
    <d v="2025-08-11T17:13:00"/>
    <m/>
    <s v="ROLLOS"/>
    <s v="ROLLOS"/>
    <s v="CB UNO A UNO"/>
    <s v="CB UNO A UNO"/>
    <s v="EJECUTADO_EXITOSO"/>
    <s v="EJECUTADO EXITOSO"/>
    <s v="11/08/2025 / ENTREGA DE 30 ROLLOS NO SE MANIPULAN EQUIPOS "/>
    <s v="VISITA_TÉCNICA"/>
    <m/>
    <s v="TIPO I"/>
    <s v="TERRESTRE"/>
    <s v="HERNANDEZ NARANJO OSCAR EDUARDO"/>
    <n v="1"/>
    <n v="35779.500569199998"/>
    <n v="0"/>
    <n v="35779.500569199998"/>
    <m/>
    <m/>
    <m/>
    <m/>
    <m/>
  </r>
  <r>
    <s v="BOGOTA"/>
    <x v="3"/>
    <x v="4"/>
    <n v="11001"/>
    <n v="2552554"/>
    <n v="69762"/>
    <s v="ORDEN DE CAMBIO"/>
    <s v="CUNDINAMARCA"/>
    <s v="BOGOTA"/>
    <s v="BARRIO BARRANCAS BOGOTA 11"/>
    <s v="REDEBAN"/>
    <s v="FO-25-1328860"/>
    <d v="2025-08-05T08:00:00"/>
    <d v="2025-08-11T17:16:00"/>
    <m/>
    <s v="ROLLOS"/>
    <s v="ROLLOS"/>
    <s v="CB UNO A UNO"/>
    <s v="CB UNO A UNO"/>
    <s v="EJECUTADO_CANCELADO"/>
    <s v="CB CERRADO - DESOCUPADO"/>
    <s v="11/08/2025 / SE REALIZA VISITA A LA DIRECCIÓN COMERCIO SE ENCUENTRA CERRADO TEL DE CONTACTO NO RESPONDE 3104564067"/>
    <s v="VISITA_TÉCNICA"/>
    <m/>
    <s v="TIPO I"/>
    <s v="TERRESTRE"/>
    <s v="HERNANDEZ NARANJO OSCAR EDUARDO"/>
    <n v="1"/>
    <n v="35779.500569199998"/>
    <n v="0"/>
    <n v="35779.500569199998"/>
    <m/>
    <m/>
    <m/>
    <m/>
    <m/>
  </r>
  <r>
    <s v="BARRANQUILLA"/>
    <x v="4"/>
    <x v="5"/>
    <n v="8001"/>
    <n v="2572083"/>
    <n v="60049"/>
    <s v="ORDEN DE CAMBIO"/>
    <s v="ATLANTICO"/>
    <s v="BARRANQUILLA"/>
    <s v="BARRIO CIUDAD JARDIN BARRANQUI"/>
    <s v="REDEBAN"/>
    <s v="FO-25-1351388"/>
    <d v="2025-08-08T15:17:00"/>
    <d v="2025-08-11T17:21:00"/>
    <m/>
    <s v="ROLLOS"/>
    <s v="ROLLOS"/>
    <s v="CB UNO A UNO"/>
    <s v="CB UNO A UNO"/>
    <s v="EJECUTADO_EXITOSO"/>
    <s v="EJECUTADO EXITOSO"/>
    <s v="11/08/2025 / SE ENTREGAN 30 ROLLOS"/>
    <s v="VISITA_TÉCNICA"/>
    <m/>
    <s v="TIPO I"/>
    <s v="TERRESTRE"/>
    <s v="DE AVILA SIADES ALBERTO ENRIQUE"/>
    <n v="1"/>
    <n v="35779.500569199998"/>
    <n v="0"/>
    <n v="35779.500569199998"/>
    <m/>
    <m/>
    <m/>
    <m/>
    <m/>
  </r>
  <r>
    <s v="MONTERIA"/>
    <x v="4"/>
    <x v="5"/>
    <n v="5154"/>
    <n v="2564168"/>
    <n v="55526"/>
    <s v="ORDEN DE CAMBIO"/>
    <s v="ANTIOQUIA"/>
    <s v="CAUCASIA"/>
    <s v="DISTRICOL VARIEDADES INTERPLEY"/>
    <s v="REDEBAN"/>
    <s v="FO-25-1339796"/>
    <d v="2025-08-06T14:40:00"/>
    <d v="2025-08-11T17:21:00"/>
    <m/>
    <s v="ROLLOS"/>
    <s v="ROLLOS"/>
    <s v="AGREGADOR"/>
    <s v="DISTRICOL"/>
    <s v="EJECUTADO_EXITOSO"/>
    <s v="EJECUTADO EXITOSO"/>
    <s v="11/08/2025 / SE REALIZA ENTREGA DE 30 ROLLOS EN EL PUNTO SIN NOVEDAD, EN LA ENTREGA NO SE MANIPULAN EQUIPOS."/>
    <s v="VISITA_TÉCNICA"/>
    <m/>
    <s v="TIPO II"/>
    <s v="TERRESTRE"/>
    <s v="GONZALEZ FERRER JESUS ALEXANDER"/>
    <n v="1"/>
    <n v="67654.12000000001"/>
    <n v="0"/>
    <n v="67654.12000000001"/>
    <m/>
    <m/>
    <m/>
    <m/>
    <m/>
  </r>
  <r>
    <s v="BARRANQUILLA"/>
    <x v="4"/>
    <x v="5"/>
    <n v="8001"/>
    <n v="2572249"/>
    <n v="76929"/>
    <s v="ORDEN DE CAMBIO"/>
    <s v="ATLANTICO"/>
    <s v="BARRANQUILLA"/>
    <s v="BARRIO ALAMEDA DEL RIO BARRANQ"/>
    <s v="REDEBAN"/>
    <s v="FO-25-1351358"/>
    <d v="2025-08-08T15:14:00"/>
    <d v="2025-08-11T17:26:00"/>
    <m/>
    <s v="ROLLOS"/>
    <s v="ROLLOS"/>
    <s v="CB UNO A UNO"/>
    <s v="CB UNO A UNO"/>
    <s v="EJECUTADO_EXITOSO"/>
    <s v="EJECUTADO EXITOSO"/>
    <s v="11/08/2025 / SE ENTREGAN 10 ROLLOS"/>
    <s v="VISITA_TÉCNICA"/>
    <m/>
    <s v="TIPO I"/>
    <s v="TERRESTRE"/>
    <s v="DE AVILA SIADES ALBERTO ENRIQUE"/>
    <n v="1"/>
    <n v="35779.500569199998"/>
    <n v="0"/>
    <n v="35779.500569199998"/>
    <m/>
    <m/>
    <m/>
    <m/>
    <m/>
  </r>
  <r>
    <s v="VILLAVICENCIO"/>
    <x v="5"/>
    <x v="6"/>
    <n v="50001"/>
    <n v="2571079"/>
    <n v="74090"/>
    <s v="ORDEN DE CAMBIO"/>
    <s v="META"/>
    <s v="VILLAVICENCIO"/>
    <s v="BARRIO SECTOR TERMINAL 3"/>
    <s v="REDEBAN"/>
    <s v="FO-25-1350707"/>
    <d v="2025-08-08T13:18:00"/>
    <d v="2025-08-11T17:29:00"/>
    <m/>
    <s v="ROLLOS"/>
    <s v="ROLLOS"/>
    <s v="CB UNO A UNO"/>
    <s v="CB UNO A UNO"/>
    <s v="EJECUTADO_EXITOSO"/>
    <s v="EJECUTADO EXITOSO"/>
    <s v="11/08/2025 / SE VISITA CB Y SE REALIZA ENTREGA DE 30 ROLLOS DE PAPEL TERMICO PARA DATÁFONO "/>
    <s v="VISITA_TÉCNICA"/>
    <m/>
    <s v="TIPO I"/>
    <s v="TERRESTRE"/>
    <s v="GARZON RUIZ LUIS MIGUEL"/>
    <n v="1"/>
    <n v="35779.500569199998"/>
    <n v="0"/>
    <n v="35779.500569199998"/>
    <m/>
    <m/>
    <m/>
    <m/>
    <m/>
  </r>
  <r>
    <s v="BOGOTA"/>
    <x v="3"/>
    <x v="4"/>
    <n v="25286"/>
    <n v="2569444"/>
    <n v="79847"/>
    <s v="ORDEN DE CAMBIO"/>
    <s v="CUNDINAMARCA"/>
    <s v="FUNZA"/>
    <s v="BARRIO CENTRO FUNZA FUNZA"/>
    <s v="REDEBAN"/>
    <s v="FO-25-1349397"/>
    <d v="2025-08-08T09:52:00"/>
    <d v="2025-08-11T17:33:00"/>
    <m/>
    <s v="ROLLOS"/>
    <s v="ROLLOS"/>
    <s v="CB UNO A UNO"/>
    <s v="CB UNO A UNO"/>
    <s v="EJECUTADO_EXITOSO"/>
    <s v="EJECUTADO EXITOSO"/>
    <s v="11/08/2025 / SE ENTREGAN 10 ROLLOS Y NO SE MANIPULAN DATÁFONOS "/>
    <s v="VISITA_TÉCNICA"/>
    <m/>
    <s v="TIPO II"/>
    <s v="TERRESTRE"/>
    <s v="GARCIA PASTRANA KEVIN FERNANDO"/>
    <n v="1"/>
    <n v="67654.12000000001"/>
    <n v="0"/>
    <n v="67654.12000000001"/>
    <m/>
    <m/>
    <m/>
    <m/>
    <m/>
  </r>
  <r>
    <s v="BARRANQUILLA"/>
    <x v="4"/>
    <x v="5"/>
    <n v="8758"/>
    <n v="2543735"/>
    <n v="77937"/>
    <s v="ORDEN DE CAMBIO"/>
    <s v="ATLANTICO"/>
    <s v="SOLEDAD"/>
    <s v="BARRIO LOS ALMENDROS SOLEDAD 8"/>
    <s v="REDEBAN"/>
    <s v="FO-25-1322165"/>
    <d v="2025-08-04T08:00:00"/>
    <d v="2025-08-12T07:57:00"/>
    <m/>
    <s v="ROLLOS"/>
    <s v="ROLLOS"/>
    <s v="CB UNO A UNO"/>
    <s v="CB UNO A UNO"/>
    <s v="EJECUTADO_EXITOSO"/>
    <s v="EJECUTADO EXITOSO"/>
    <s v="12/08/2025 / SE REALIZA VISITA TÉCNICA PARA LA ENTREGA DE ROLLOS DE REDEBAN 20"/>
    <s v="VISITA_TÉCNICA"/>
    <m/>
    <s v="TIPO I"/>
    <s v="TERRESTRE"/>
    <s v="MEZA MARTINEZ LUIS MATEO"/>
    <n v="1"/>
    <n v="35779.500569199998"/>
    <n v="0"/>
    <n v="35779.500569199998"/>
    <m/>
    <m/>
    <m/>
    <m/>
    <m/>
  </r>
  <r>
    <s v="BOGOTA"/>
    <x v="3"/>
    <x v="4"/>
    <n v="11001"/>
    <n v="2574406"/>
    <n v="32046"/>
    <s v="ORDEN DE CAMBIO"/>
    <s v="CUNDINAMARCA"/>
    <s v="BOGOTA"/>
    <s v="OPRAP CAFAM FLORESTA"/>
    <s v="REDEBAN"/>
    <s v="FO-25-1355297"/>
    <d v="2025-08-11T08:00:00"/>
    <d v="2025-08-12T08:26:00"/>
    <m/>
    <s v="ROLLOS"/>
    <s v="ROLLOS"/>
    <s v="ROBUSTO"/>
    <s v="OPRAP"/>
    <s v="EJECUTADO_EXITOSO"/>
    <s v="EJECUTADO EXITOSO"/>
    <s v="11/08/2025 / SE VISITA COMERCIO, SE ENTREGAN ROLLOS DE PAPEL SOLICITADOS PARA EL DATÁFONO, NO UPS, NO SE MANIPULAN EQUIPOS."/>
    <s v="VISITA_TÉCNICA"/>
    <m/>
    <s v="TIPO I"/>
    <s v="TERRESTRE"/>
    <s v="VEGA MANRIQUE JONATAN MAURICIO"/>
    <n v="1"/>
    <n v="35779.500569199998"/>
    <n v="0"/>
    <n v="35779.500569199998"/>
    <m/>
    <m/>
    <m/>
    <m/>
    <m/>
  </r>
  <r>
    <s v="CALI"/>
    <x v="0"/>
    <x v="3"/>
    <n v="76001"/>
    <n v="2574086"/>
    <n v="79693"/>
    <s v="ORDEN DE CAMBIO"/>
    <s v="VALLE DEL CAUCA"/>
    <s v="CALI"/>
    <s v="PTM CALI SABE SOLUCIONES"/>
    <s v="REDEBAN"/>
    <s v="FO-25-1353858"/>
    <d v="2025-08-09T10:30:00"/>
    <d v="2025-08-12T08:28:00"/>
    <m/>
    <s v="ROLLOS"/>
    <s v="ROLLOS"/>
    <s v="AGREGADOR"/>
    <s v="COMCARD - PTM"/>
    <s v="EJECUTADO_EXITOSO"/>
    <s v="EJECUTADO EXITOSO"/>
    <s v="11/08/2025 / SE REALIZA ENTREGA DE 10 ROLLOS CON VISITA, NO SE INTERVIENE EQUIPOS "/>
    <s v="VISITA_TÉCNICA"/>
    <m/>
    <s v="TIPO I"/>
    <s v="TERRESTRE"/>
    <s v="HERRERA MONAR GEOVANNY"/>
    <n v="1"/>
    <n v="35779.500569199998"/>
    <n v="0"/>
    <n v="35779.500569199998"/>
    <m/>
    <m/>
    <m/>
    <m/>
    <m/>
  </r>
  <r>
    <s v="PASTO"/>
    <x v="0"/>
    <x v="3"/>
    <n v="52835"/>
    <n v="2546013"/>
    <n v="41694"/>
    <s v="ORDEN DE CAMBIO"/>
    <s v="NARIÑO"/>
    <s v="SAN ANDRES DE TUMACO"/>
    <s v="BARRIO CENTRO SAN ANDRES DE TU"/>
    <s v="REDEBAN"/>
    <s v="FO-25-1328290"/>
    <d v="2025-08-04T08:58:00"/>
    <d v="2025-08-12T08:30:00"/>
    <m/>
    <s v="ROLLOS"/>
    <s v="ROLLOS"/>
    <s v="CB UNO A UNO"/>
    <s v="CB UNO A UNO"/>
    <s v="EJECUTADO_EXITOSO"/>
    <s v="EJECUTADO EXITOSO"/>
    <s v="11/08/2025 / SE ENVIAN 40 ROLLOS A JAVIER CADENA, SE LE INDICA AL CLIENTE QUE DEBE PASAR A RECOJERLOS"/>
    <s v="ENVÍO"/>
    <m/>
    <s v="TIPO IV"/>
    <s v="TERRESTRE"/>
    <s v="CUERO RUIZ JHONNY"/>
    <n v="0"/>
    <n v="35779.500569199998"/>
    <n v="0"/>
    <n v="35779.500569199998"/>
    <m/>
    <m/>
    <m/>
    <m/>
    <m/>
  </r>
  <r>
    <s v="MEDELLIN"/>
    <x v="1"/>
    <x v="1"/>
    <n v="5088"/>
    <n v="2549930"/>
    <n v="79729"/>
    <s v="ORDEN DE CAMBIO"/>
    <s v="ANTIOQUIA"/>
    <s v="BELLO"/>
    <s v="PTM BELLO AUTOSERVICIO JOHA"/>
    <s v="REDEBAN"/>
    <s v="FO-25-1327271"/>
    <d v="2025-08-04T14:17:00"/>
    <d v="2025-08-12T08:37:00"/>
    <m/>
    <s v="ROLLOS"/>
    <s v="ROLLOS"/>
    <s v="AGREGADOR"/>
    <s v="COMCARD - PTM"/>
    <s v="EJECUTADO_EXITOSO"/>
    <s v="EJECUTADO EXITOSO"/>
    <s v="12/08/2025 / SE REALIZA ENTREGA DE 20 ROLLOS OK "/>
    <s v="VISITA_TÉCNICA"/>
    <m/>
    <s v="TIPO I"/>
    <s v="TERRESTRE"/>
    <s v="ZAPATA LOPEZ EDWARD ASDRUBAL"/>
    <n v="1"/>
    <n v="35779.500569199998"/>
    <n v="0"/>
    <n v="35779.500569199998"/>
    <m/>
    <m/>
    <m/>
    <m/>
    <m/>
  </r>
  <r>
    <s v="CUCUTA"/>
    <x v="2"/>
    <x v="2"/>
    <n v="54001"/>
    <n v="2577111"/>
    <n v="47137"/>
    <s v="ORDEN DE CAMBIO"/>
    <s v="NORTE DE SANTANDER"/>
    <s v="CUCUTA"/>
    <s v="BARRIO EL LLANO CUCUTA 6"/>
    <s v="REDEBAN"/>
    <s v="FO-25-1358351"/>
    <d v="2025-08-11T09:15:00"/>
    <d v="2025-08-12T08:39:00"/>
    <m/>
    <s v="ROLLOS"/>
    <s v="ROLLOS"/>
    <s v="CB UNO A UNO"/>
    <s v="CB UNO A UNO"/>
    <s v="EJECUTADO_EXITOSO"/>
    <s v="EJECUTADO EXITOSO"/>
    <s v="12/08/2025 / SE REALIZÓ VISITA AL COMERCIO Y SE HIZO ENTREGA DE 30 ROLLOS TODO OK "/>
    <s v="VISITA_TÉCNICA"/>
    <m/>
    <s v="TIPO I"/>
    <s v="TERRESTRE"/>
    <s v="MORA VEGA JEAMPIER"/>
    <n v="1"/>
    <n v="35779.500569199998"/>
    <n v="0"/>
    <n v="35779.500569199998"/>
    <m/>
    <m/>
    <m/>
    <m/>
    <m/>
  </r>
  <r>
    <s v="CUCUTA"/>
    <x v="2"/>
    <x v="2"/>
    <n v="54001"/>
    <n v="2576903"/>
    <n v="47138"/>
    <s v="ORDEN DE CAMBIO"/>
    <s v="NORTE DE SANTANDER"/>
    <s v="CUCUTA"/>
    <s v="BARRIO EL LLANO CUCUTA 5"/>
    <s v="REDEBAN"/>
    <s v="FO-25-1358355"/>
    <d v="2025-08-11T09:12:00"/>
    <d v="2025-08-12T08:51:00"/>
    <m/>
    <s v="ROLLOS"/>
    <s v="ROLLOS"/>
    <s v="CB UNO A UNO"/>
    <s v="CB UNO A UNO"/>
    <s v="EJECUTADO_EXITOSO"/>
    <s v="EJECUTADO EXITOSO"/>
    <s v="12/08/2025 / SE REALIZÓ VISITA AL COMERCIO Y SE HIZO ENTREGA DE 30 ROLLOS TODO OK "/>
    <s v="VISITA_TÉCNICA"/>
    <m/>
    <s v="TIPO I"/>
    <s v="TERRESTRE"/>
    <s v="MORA VEGA JEAMPIER"/>
    <n v="1"/>
    <n v="35779.500569199998"/>
    <n v="0"/>
    <n v="35779.500569199998"/>
    <m/>
    <m/>
    <m/>
    <m/>
    <m/>
  </r>
  <r>
    <s v="MEDELLIN"/>
    <x v="1"/>
    <x v="1"/>
    <n v="5001"/>
    <n v="2568498"/>
    <n v="44081"/>
    <s v="ORDEN DE CAMBIO"/>
    <s v="ANTIOQUIA"/>
    <s v="MEDELLIN"/>
    <s v="REDY CIUDAD DEL RIO"/>
    <s v="REDEBAN"/>
    <s v="FO-25-1347935"/>
    <d v="2025-08-08T08:37:00"/>
    <d v="2025-08-12T09:14:00"/>
    <m/>
    <s v="ROLLOS"/>
    <s v="ROLLOS"/>
    <s v="ROBUSTO"/>
    <s v="REDY"/>
    <s v="EJECUTADO_EXITOSO"/>
    <s v="EJECUTADO EXITOSO"/>
    <s v="12/08/2025 / SE REALIZA ENTREGA DE 150 ROLLOS"/>
    <s v="VISITA_TÉCNICA"/>
    <m/>
    <s v="TIPO I"/>
    <s v="TERRESTRE"/>
    <s v="RAMIREZ TABARES JUAN DIEGO"/>
    <n v="1"/>
    <n v="35779.500569199998"/>
    <n v="0"/>
    <n v="35779.500569199998"/>
    <m/>
    <m/>
    <m/>
    <m/>
    <m/>
  </r>
  <r>
    <s v="MEDELLIN"/>
    <x v="1"/>
    <x v="1"/>
    <n v="5380"/>
    <n v="2549204"/>
    <n v="42406"/>
    <s v="ORDEN DE CAMBIO"/>
    <s v="ANTIOQUIA"/>
    <s v="LA ESTRELLA"/>
    <s v="PTM LA ESTRELLA MULTISERVICIOS"/>
    <s v="REDEBAN"/>
    <s v="FO-25-1327334"/>
    <d v="2025-08-04T12:10:00"/>
    <d v="2025-08-12T09:24:00"/>
    <m/>
    <s v="ROLLOS"/>
    <s v="ROLLOS"/>
    <s v="AGREGADOR"/>
    <s v="COMCARD - PTM"/>
    <s v="EJECUTADO_EXITOSO"/>
    <s v="EJECUTADO EXITOSO"/>
    <s v="12/08/2025 / SE REALIZENTREGA DE ROLLOS "/>
    <s v="VISITA_TÉCNICA"/>
    <m/>
    <s v="TIPO I"/>
    <s v="TERRESTRE"/>
    <s v="HERNANDEZ CHAVARRIA JUAN CAMILO"/>
    <n v="1"/>
    <n v="35779.500569199998"/>
    <n v="0"/>
    <n v="35779.500569199998"/>
    <m/>
    <m/>
    <m/>
    <m/>
    <m/>
  </r>
  <r>
    <s v="NEIVA"/>
    <x v="5"/>
    <x v="6"/>
    <n v="41551"/>
    <n v="2570387"/>
    <n v="79827"/>
    <s v="ORDEN DE CAMBIO"/>
    <s v="HUILA"/>
    <s v="PITALITO"/>
    <s v="BARRIO CALAMO PITALITO 2"/>
    <s v="REDEBAN"/>
    <s v="FO-25-1350306"/>
    <d v="2025-08-08T11:36:00"/>
    <d v="2025-08-12T09:28:00"/>
    <m/>
    <s v="ROLLOS"/>
    <s v="ROLLOS"/>
    <s v="UNO A UNO"/>
    <s v="UNO A UNO"/>
    <s v="EJECUTADO_EXITOSO"/>
    <s v="EJECUTADO EXITOSO"/>
    <s v="12/08/2025 / SE ENVÍAN ROLLOS CON GUÍA 2235595969. SE CONFIRMA ENTREGA DE ROLLOS EXITOSA POR PARTE DE LA TRANSPORTADORA."/>
    <s v="ENVÍO"/>
    <m/>
    <s v="TIPO III"/>
    <s v="TERRESTRE"/>
    <m/>
    <n v="0"/>
    <n v="35779.500569199998"/>
    <n v="0"/>
    <n v="35779.500569199998"/>
    <m/>
    <m/>
    <m/>
    <m/>
    <m/>
  </r>
  <r>
    <s v="CALI"/>
    <x v="0"/>
    <x v="3"/>
    <n v="76001"/>
    <n v="2580391"/>
    <n v="24236"/>
    <s v="ORDEN DE CAMBIO"/>
    <s v="VALLE DEL CAUCA"/>
    <s v="CALI"/>
    <s v="BARRIO COMFENALCO CALI"/>
    <s v="REDEBAN"/>
    <s v="FO-25-1361676"/>
    <d v="2025-08-11T14:50:00"/>
    <d v="2025-08-12T09:29:00"/>
    <m/>
    <s v="ROLLOS"/>
    <s v="ROLLOS"/>
    <s v="CB UNO A UNO"/>
    <s v="CB UNO A UNO"/>
    <s v="EJECUTADO_EXITOSO"/>
    <s v="EJECUTADO EXITOSO"/>
    <s v="12/08/2025 / SE ENTREGAN 110 ROLLOS A CESAR ARISTIZÁBAL "/>
    <s v="VISITA_TÉCNICA"/>
    <m/>
    <s v="TIPO I"/>
    <s v="TERRESTRE"/>
    <s v="CUERO RUIZ JHONNY"/>
    <n v="1"/>
    <n v="35779.500569199998"/>
    <n v="0"/>
    <n v="35779.500569199998"/>
    <m/>
    <m/>
    <m/>
    <m/>
    <m/>
  </r>
  <r>
    <s v="BOGOTA"/>
    <x v="3"/>
    <x v="4"/>
    <n v="25867"/>
    <n v="2568719"/>
    <n v="77909"/>
    <s v="ORDEN DE CAMBIO"/>
    <s v="CUNDINAMARCA"/>
    <s v="VIANI"/>
    <s v="BARRIO VIANI VIANI"/>
    <s v="REDEBAN"/>
    <s v="FO-25-1350310"/>
    <d v="2025-08-08T08:44:00"/>
    <d v="2025-08-12T09:29:00"/>
    <m/>
    <s v="ROLLOS"/>
    <s v="ROLLOS"/>
    <s v="UNO A UNO"/>
    <s v="UNO A UNO"/>
    <s v="EJECUTADO_EXITOSO"/>
    <s v="EJECUTADO EXITOSO"/>
    <s v="12/08/2025 / SE ENVÍAN ROLLOS CON GUÍA 2235595970. SE CONFIRMA ENTREGA DE ROLLOS EXITOSA POR PARTE DE LA TRANSPORTADORA."/>
    <s v="ENVÍO"/>
    <m/>
    <s v="TIPO III"/>
    <s v="TERRESTRE"/>
    <m/>
    <n v="0"/>
    <n v="35779.500569199998"/>
    <n v="0"/>
    <n v="35779.500569199998"/>
    <m/>
    <m/>
    <m/>
    <m/>
    <m/>
  </r>
  <r>
    <s v="NEIVA"/>
    <x v="5"/>
    <x v="6"/>
    <n v="41551"/>
    <n v="2570482"/>
    <n v="78386"/>
    <s v="ORDEN DE CAMBIO"/>
    <s v="HUILA"/>
    <s v="PITALITO"/>
    <s v="BARRIO PARAISO PITALITO"/>
    <s v="REDEBAN"/>
    <s v="FO-25-1350305"/>
    <d v="2025-08-08T11:37:00"/>
    <d v="2025-08-12T09:31:00"/>
    <m/>
    <s v="ROLLOS"/>
    <s v="ROLLOS"/>
    <s v="CB UNO A UNO"/>
    <s v="CB UNO A UNO"/>
    <s v="EJECUTADO_EXITOSO"/>
    <s v="EJECUTADO EXITOSO"/>
    <s v="12/08/2025 / SE ENVÍAN ROLLOS CON GUÍA 2235595968. SE CONFIRMA ENTREGA DE ROLLOS EXITOSA POR PARTE DE LA TRANSPORTADORA."/>
    <s v="ENVÍO"/>
    <m/>
    <s v="TIPO III"/>
    <s v="TERRESTRE"/>
    <m/>
    <n v="0"/>
    <n v="35779.500569199998"/>
    <n v="0"/>
    <n v="35779.500569199998"/>
    <m/>
    <m/>
    <m/>
    <m/>
    <m/>
  </r>
  <r>
    <s v="VALLEDUPAR"/>
    <x v="4"/>
    <x v="5"/>
    <n v="20383"/>
    <n v="2568180"/>
    <n v="11447"/>
    <s v="ORDEN DE CAMBIO"/>
    <s v="CESAR"/>
    <s v="LA GLORIA"/>
    <s v="LA MATA - CESAR"/>
    <s v="REDEBAN"/>
    <s v="FO-25-1347427"/>
    <d v="2025-08-08T08:11:00"/>
    <d v="2025-08-12T09:33:00"/>
    <m/>
    <s v="ROLLOS"/>
    <s v="ROLLOS"/>
    <s v="CB UNO A UNO"/>
    <s v="CB UNO A UNO"/>
    <s v="EJECUTADO_EXITOSO"/>
    <s v="EJECUTADO EXITOSO"/>
    <s v="12/08/2025 / SE ENVÍAN ROLLOS CON GUÍA 2205447122. SE CONFIRMA ENTREGA DE ROLLOS EXITOSA POR PARTE DE LA TRANSPORTADORA."/>
    <s v="ENVÍO"/>
    <m/>
    <s v="TIPO IV"/>
    <s v="TERRESTRE"/>
    <m/>
    <n v="0"/>
    <n v="35779.500569199998"/>
    <n v="0"/>
    <n v="35779.500569199998"/>
    <m/>
    <m/>
    <m/>
    <m/>
    <m/>
  </r>
  <r>
    <s v="CARTAGENA"/>
    <x v="4"/>
    <x v="5"/>
    <n v="13001"/>
    <n v="2566018"/>
    <n v="63130"/>
    <s v="ORDEN DE CAMBIO"/>
    <s v="BOLIVAR"/>
    <s v="CARTAGENA"/>
    <s v="BARRIO SAN FERNANDO CARTAGENA"/>
    <s v="REDEBAN"/>
    <s v="FO-25-1341717"/>
    <d v="2025-08-06T17:47:00"/>
    <d v="2025-08-12T09:34:00"/>
    <m/>
    <s v="ROLLOS"/>
    <s v="ROLLOS"/>
    <s v="CB UNO A UNO"/>
    <s v="CB UNO A UNO"/>
    <s v="EJECUTADO_EXITOSO"/>
    <s v="EJECUTADO EXITOSO"/>
    <s v="12/08/2025 / SE ENTREGAN 100 ROLLOS "/>
    <s v="VISITA_TÉCNICA"/>
    <m/>
    <s v="TIPO I"/>
    <s v="TERRESTRE"/>
    <s v="CANEDO HERRERA ALEXANDER"/>
    <n v="1"/>
    <n v="35779.500569199998"/>
    <n v="0"/>
    <n v="35779.500569199998"/>
    <m/>
    <m/>
    <m/>
    <m/>
    <m/>
  </r>
  <r>
    <s v="NEIVA"/>
    <x v="5"/>
    <x v="6"/>
    <n v="18753"/>
    <n v="2565878"/>
    <n v="79520"/>
    <s v="ORDEN DE CAMBIO"/>
    <s v="CAQUETA"/>
    <s v="SAN VICENTE DEL CAGUAN"/>
    <s v="BARRIO CONSOLATA SAN VICENTE DEL CAGUAN"/>
    <s v="REDEBAN"/>
    <s v="FO-25-1342499"/>
    <d v="2025-08-06T17:30:00"/>
    <d v="2025-08-12T09:34:00"/>
    <m/>
    <s v="ROLLOS"/>
    <s v="ROLLOS"/>
    <s v="UNO A UNO"/>
    <s v="UNO A UNO"/>
    <s v="EJECUTADO_EXITOSO"/>
    <s v="EJECUTADO EXITOSO"/>
    <s v="12/08/2025 / SE ENVÍAN ROLLOS CON GUÍA 2235595965. SE CONFIRMA ENTREGA DE ROLLOS EXITOSA POR PARTE DE LA TRANSPORTADORA."/>
    <s v="ENVÍO"/>
    <m/>
    <s v="TIPO IV ESPECIAL"/>
    <s v="TERRESTRE / AEREO"/>
    <m/>
    <n v="0"/>
    <n v="35779.500569199998"/>
    <n v="0"/>
    <n v="35779.500569199998"/>
    <m/>
    <m/>
    <m/>
    <m/>
    <m/>
  </r>
  <r>
    <s v="BUCARAMANGA"/>
    <x v="2"/>
    <x v="2"/>
    <n v="68081"/>
    <n v="2564048"/>
    <n v="74646"/>
    <s v="ORDEN DE CAMBIO"/>
    <s v="SANTANDER"/>
    <s v="BARRANCABERMEJA"/>
    <s v="MULTIPAGAS CC SAN SILVESTRE"/>
    <s v="REDEBAN"/>
    <s v="FO-25-1339854"/>
    <d v="2025-08-06T14:29:00"/>
    <d v="2025-08-12T09:36:00"/>
    <m/>
    <s v="ROLLOS"/>
    <s v="ROLLOS"/>
    <s v="ROBUSTO"/>
    <s v="MULTIPAGAS"/>
    <s v="EJECUTADO_EXITOSO"/>
    <s v="EJECUTADO EXITOSO"/>
    <s v="12/08/2025 / SE ENVÍAN ROLLOS CON GUÍA 380284291. SE CONFIRMA ENTREGA DE ROLLOS EXITOSA POR PARTE DE LA TRANSPORTADORA."/>
    <s v="ENVÍO"/>
    <m/>
    <s v="TIPO III"/>
    <s v="TERRESTRE"/>
    <m/>
    <n v="0"/>
    <n v="35779.500569199998"/>
    <n v="0"/>
    <n v="35779.500569199998"/>
    <m/>
    <m/>
    <m/>
    <m/>
    <m/>
  </r>
  <r>
    <s v="BUCARAMANGA"/>
    <x v="2"/>
    <x v="2"/>
    <n v="13688"/>
    <n v="2561945"/>
    <n v="79252"/>
    <s v="ORDEN DE CAMBIO"/>
    <s v="BOLIVAR"/>
    <s v="SANTA ROSA DEL SUR"/>
    <s v="DISTRICOL PUNTOSERVIS"/>
    <s v="REDEBAN"/>
    <s v="FO-25-1337819"/>
    <d v="2025-08-06T10:44:00"/>
    <d v="2025-08-12T09:37:00"/>
    <m/>
    <s v="ROLLOS"/>
    <s v="ROLLOS"/>
    <s v="AGREGADOR"/>
    <s v="DISTRICOL"/>
    <s v="EJECUTADO_EXITOSO"/>
    <s v="EJECUTADO EXITOSO"/>
    <s v="12/08/2025 / SE ENVÍAN ROLLOS CON GUÍA 2187690616. SE CONFIRMA ENTREGA DE ROLLOS EXITOSA POR PARTE DE LA TRANSPORTADORA."/>
    <s v="ENVÍO"/>
    <m/>
    <s v="TIPO IV ESPECIAL"/>
    <s v="TERRESTRE/FLUVIAL"/>
    <m/>
    <n v="0"/>
    <n v="35779.500569199998"/>
    <n v="0"/>
    <n v="35779.500569199998"/>
    <m/>
    <m/>
    <m/>
    <m/>
    <m/>
  </r>
  <r>
    <s v="MEDELLIN"/>
    <x v="1"/>
    <x v="1"/>
    <n v="5120"/>
    <n v="2562224"/>
    <n v="66858"/>
    <s v="ORDEN DE CAMBIO"/>
    <s v="ANTIOQUIA"/>
    <s v="CACERES"/>
    <s v="DISTRICOL MIL COSAS Y ALGO MAS"/>
    <s v="REDEBAN"/>
    <s v="FO-25-1337818"/>
    <d v="2025-08-06T11:00:00"/>
    <d v="2025-08-12T09:39:00"/>
    <m/>
    <s v="ROLLOS"/>
    <s v="ROLLOS"/>
    <s v="AGREGADOR"/>
    <s v="DISTRICOL"/>
    <s v="EJECUTADO_EXITOSO"/>
    <s v="EJECUTADO EXITOSO"/>
    <s v="12/08/2025 / SE ENVÍAN ROLLOS CON GUÍA 284607355. SE CONFIRMA ENTREGA DE ROLLOS EXITOSA POR PARTE DE LA TRANSPORTADORA."/>
    <s v="ENVÍO"/>
    <m/>
    <s v="TIPO IV"/>
    <s v="TERRESTRE"/>
    <m/>
    <n v="0"/>
    <n v="35779.500569199998"/>
    <n v="0"/>
    <n v="35779.500569199998"/>
    <m/>
    <m/>
    <m/>
    <m/>
    <m/>
  </r>
  <r>
    <s v="BUCARAMANGA"/>
    <x v="2"/>
    <x v="2"/>
    <n v="68575"/>
    <n v="2559095"/>
    <n v="30539"/>
    <s v="ORDEN DE CAMBIO"/>
    <s v="SANTANDER"/>
    <s v="PUERTO WILCHES"/>
    <s v="BARRIO CENTRO PUERTO WILCHES"/>
    <s v="REDEBAN"/>
    <s v="FO-25-1336537"/>
    <d v="2025-08-06T08:00:00"/>
    <d v="2025-08-12T09:40:00"/>
    <m/>
    <s v="ROLLOS"/>
    <s v="ROLLOS"/>
    <s v="CB UNO A UNO"/>
    <s v="CB UNO A UNO"/>
    <s v="EJECUTADO_EXITOSO"/>
    <s v="EJECUTADO EXITOSO"/>
    <s v="12/08/2025 / SE ENVÍAN ROLLOS CON GUÍA 2187690617. SE CONFIRMA ENTREGA DE ROLLOS EXITOSA POR PARTE DE LA TRANSPORTADORA."/>
    <s v="ENVÍO"/>
    <m/>
    <s v="TIPO IV"/>
    <s v="TERRESTRE"/>
    <m/>
    <n v="0"/>
    <n v="35779.500569199998"/>
    <n v="0"/>
    <n v="35779.500569199998"/>
    <m/>
    <m/>
    <m/>
    <m/>
    <m/>
  </r>
  <r>
    <s v="VILLAVICENCIO"/>
    <x v="5"/>
    <x v="6"/>
    <n v="85440"/>
    <n v="2552519"/>
    <n v="79157"/>
    <s v="ORDEN DE CAMBIO"/>
    <s v="CASANARE"/>
    <s v="VILLANUEVA"/>
    <s v="BARRIO FUNDADORES VILLANUEVA"/>
    <s v="REDEBAN"/>
    <s v="FO-25-1330044"/>
    <d v="2025-08-04T17:56:00"/>
    <d v="2025-08-12T09:42:00"/>
    <m/>
    <s v="ROLLOS"/>
    <s v="ROLLOS"/>
    <s v="CB UNO A UNO"/>
    <s v="CB UNO A UNO"/>
    <s v="EJECUTADO_EXITOSO"/>
    <s v="EJECUTADO EXITOSO"/>
    <s v="12/08/2025 / SE ENVÍAN ROLLOS CON GUÍA 2235595954. SE CONFIRMA ENTREGA DE ROLLOS EXITOSA POR PARTE DE LA TRANSPORTADORA."/>
    <s v="ENVÍO"/>
    <m/>
    <s v="TIPO III"/>
    <s v="TERRESTRE"/>
    <m/>
    <n v="0"/>
    <n v="35779.500569199998"/>
    <n v="0"/>
    <n v="35779.500569199998"/>
    <m/>
    <m/>
    <m/>
    <m/>
    <m/>
  </r>
  <r>
    <s v="VALLEDUPAR"/>
    <x v="4"/>
    <x v="5"/>
    <n v="20400"/>
    <n v="2551956"/>
    <n v="44235"/>
    <s v="ORDEN DE CAMBIO"/>
    <s v="CESAR"/>
    <s v="LA JAGUA DE IBIRICO"/>
    <s v="PTM CESAR PAPELERIA EDA"/>
    <s v="REDEBAN"/>
    <s v="FO-25-1330054"/>
    <d v="2025-08-04T17:04:00"/>
    <d v="2025-08-12T09:49:00"/>
    <m/>
    <s v="ROLLOS"/>
    <s v="ROLLOS"/>
    <s v="AGREGADOR"/>
    <s v="COMCARD - PTM"/>
    <s v="EJECUTADO_EXITOSO"/>
    <s v="EJECUTADO EXITOSO"/>
    <s v="12/08/2025 / SE ENVÍAN ROLLOS CON GUÍA 2205447116. SE CONFIRMA ENTREGA DE ROLLOS EXITOSA POR PARTE DE LA TRANSPORTADORA."/>
    <s v="ENVÍO"/>
    <m/>
    <s v="TIPO III"/>
    <s v="TERRESTRE"/>
    <m/>
    <n v="0"/>
    <n v="35779.500569199998"/>
    <n v="0"/>
    <n v="35779.500569199998"/>
    <m/>
    <m/>
    <m/>
    <m/>
    <m/>
  </r>
  <r>
    <s v="NEIVA"/>
    <x v="5"/>
    <x v="6"/>
    <n v="18610"/>
    <n v="2547788"/>
    <n v="58715"/>
    <s v="ORDEN DE CAMBIO"/>
    <s v="CAQUETA"/>
    <s v="SAN JOSE DEL FRAGUA"/>
    <s v="PTM SAN JOSE DEL FRAGUA FARMAC"/>
    <s v="REDEBAN"/>
    <s v="FO-25-1327546"/>
    <d v="2025-08-04T10:44:00"/>
    <d v="2025-08-12T09:53:00"/>
    <m/>
    <s v="ROLLOS"/>
    <s v="ROLLOS"/>
    <s v="AGREGADOR"/>
    <s v="COMCARD - PTM"/>
    <s v="EJECUTADO_EXITOSO"/>
    <s v="EJECUTADO EXITOSO"/>
    <s v="12/08/2025 / SE ENVÍAN ROLLOS CON GUÍA 2235595952. SE CONFIRMA ENTREGA DE ROLLOS EXITOSA POR PARTE DE LA TRANSPORTADORA."/>
    <s v="ENVÍO"/>
    <m/>
    <s v="TIPO IV"/>
    <s v="TERRESTRE"/>
    <m/>
    <n v="0"/>
    <n v="35779.500569199998"/>
    <n v="0"/>
    <n v="35779.500569199998"/>
    <m/>
    <m/>
    <m/>
    <m/>
    <m/>
  </r>
  <r>
    <s v="VILLAVICENCIO"/>
    <x v="5"/>
    <x v="6"/>
    <n v="95001"/>
    <n v="2538797"/>
    <n v="50532"/>
    <s v="ORDEN DE CAMBIO"/>
    <s v="GUAVIARE"/>
    <s v="SAN JOSE DEL GUAVIARE"/>
    <s v="BARRIO CORREGIMIENTO EL CAPRIC"/>
    <s v="REDEBAN"/>
    <s v="FO-25-1317336"/>
    <d v="2025-08-01T10:26:00"/>
    <d v="2025-08-12T09:54:00"/>
    <m/>
    <s v="ROLLOS"/>
    <s v="ROLLOS"/>
    <s v="UNO A UNO"/>
    <s v="CB UNO A UNO"/>
    <s v="EJECUTADO_EXITOSO"/>
    <s v="EJECUTADO EXITOSO"/>
    <s v="12/08/2025 / SE ENVÍAN ROLLOS CON GUÍA 2235595945. SE CONFIRMA ENTREGA DE ROLLOS EXITOSA POR PARTE DE LA TRANSPORTADORA._x000a_ / 11/08/2025 SE REALIZA CONTACTO TELEFONICO CON EL SR WALTER AL 3162758614  QUIEN INDICA QUE AUN NO LE HAN LLEGADO LOS ROLLOS GUIA 2235595945"/>
    <s v="ENVÍO"/>
    <m/>
    <s v="TIPO IV"/>
    <s v="TERRESTRE"/>
    <m/>
    <n v="0"/>
    <n v="35779.500569199998"/>
    <n v="0"/>
    <n v="35779.500569199998"/>
    <m/>
    <m/>
    <m/>
    <m/>
    <m/>
  </r>
  <r>
    <s v="NEIVA"/>
    <x v="5"/>
    <x v="6"/>
    <n v="41770"/>
    <n v="2565451"/>
    <n v="74686"/>
    <s v="ORDEN DE CAMBIO"/>
    <s v="HUILA"/>
    <s v="SUAZA"/>
    <s v="DISTRICOL VARIEDADES LA UNION"/>
    <s v="REDEBAN"/>
    <s v="FO-25-1342504"/>
    <d v="2025-08-06T16:36:00"/>
    <d v="2025-08-12T10:00:00"/>
    <m/>
    <s v="ROLLOS"/>
    <s v="ROLLOS"/>
    <s v="AGREGADOR"/>
    <s v="DISTRICOL"/>
    <s v="EJECUTADO_EXITOSO"/>
    <s v="EJECUTADO EXITOSO"/>
    <s v="08/08/2025 / SE ENVÍA 30 ROLLOS SIN NOVEDAD , SE ENVÍA FOTO DE GUÍA AL CLIENTE PARA RECLAMAR OFICINA PRINCIPAL EN SUAZA  / 10/08/2025 SE INFORMA GUIA AL CLIENTE PARA RECOGER PAPELERIA._x000a_INDICA QUE IRÁ MAÑANA A LA OF PPAL DE INTER RAPIDISIMO | 12/08/2025 SE REALIZA CONTACTO TELEFONICO CON VANESSA AL 3017170937 VIA WHATSAPP SE LE INDICA YA PUEDE RECLAMAR LOS ROLLOS Y SE LE CONFIRMA GUIA CLIENTE ACEPTA SE CIERRA ORDEN"/>
    <s v="ENVÍO"/>
    <m/>
    <s v="TIPO III"/>
    <s v="TERRESTRE"/>
    <s v="ANDRADE HERNANDEZ JUAN CARLOS"/>
    <n v="0"/>
    <n v="35779.500569199998"/>
    <n v="0"/>
    <n v="35779.500569199998"/>
    <m/>
    <m/>
    <m/>
    <m/>
    <m/>
  </r>
  <r>
    <s v="MONTERIA"/>
    <x v="4"/>
    <x v="5"/>
    <n v="23001"/>
    <n v="2580193"/>
    <n v="77931"/>
    <s v="ORDEN DE CAMBIO"/>
    <s v="CORDOBA"/>
    <s v="MONTERIA"/>
    <s v="BARRIO CANTACLARO MONTERIA 9"/>
    <s v="REDEBAN"/>
    <s v="FO-25-1361593"/>
    <d v="2025-08-11T14:32:00"/>
    <d v="2025-08-12T10:10:00"/>
    <m/>
    <s v="ROLLOS"/>
    <s v="ROLLOS"/>
    <s v="CB UNO A UNO"/>
    <s v="CB UNO A UNO"/>
    <s v="EJECUTADO_EXITOSO"/>
    <s v="EJECUTADO EXITOSO"/>
    <s v="12/08/2025 / SE REALIZA ENTREGA DE 30 ROLLOS PARA CB BANCOLOMBIA,NO SE MANIPULA EQUIPO"/>
    <s v="VISITA_TÉCNICA"/>
    <m/>
    <s v="TIPO I"/>
    <s v="TERRESTRE"/>
    <s v="CALDERA SALCEDO CARLOS JULIO"/>
    <n v="1"/>
    <n v="35779.500569199998"/>
    <n v="0"/>
    <n v="35779.500569199998"/>
    <m/>
    <m/>
    <m/>
    <m/>
    <m/>
  </r>
  <r>
    <s v="TUNJA"/>
    <x v="2"/>
    <x v="2"/>
    <n v="15001"/>
    <n v="2580402"/>
    <n v="33106"/>
    <s v="ORDEN DE CAMBIO"/>
    <s v="BOYACA"/>
    <s v="TUNJA"/>
    <s v="BARRIO CENTRO TUNJA"/>
    <s v="REDEBAN"/>
    <s v="FO-25-1361583"/>
    <d v="2025-08-11T14:36:00"/>
    <d v="2025-08-12T10:25:00"/>
    <m/>
    <s v="ROLLOS"/>
    <s v="ROLLOS"/>
    <s v="CB UNO A UNO"/>
    <s v="CB UNO A UNO"/>
    <s v="EJECUTADO_EXITOSO"/>
    <s v="EJECUTADO EXITOSO"/>
    <s v="12/08/2025 / SE VISITA CB ENTREGA 70 ROLLOS"/>
    <s v="VISITA_TÉCNICA"/>
    <m/>
    <s v="TIPO I"/>
    <s v="TERRESTRE"/>
    <s v="GONZALEZ GONZALEZ MARIO ALBERTO"/>
    <n v="1"/>
    <n v="35779.500569199998"/>
    <n v="0"/>
    <n v="35779.500569199998"/>
    <m/>
    <m/>
    <m/>
    <m/>
    <m/>
  </r>
  <r>
    <s v="CALI"/>
    <x v="0"/>
    <x v="3"/>
    <n v="76001"/>
    <n v="2578585"/>
    <n v="35512"/>
    <s v="ORDEN DE CAMBIO"/>
    <s v="VALLE DEL CAUCA"/>
    <s v="CALI"/>
    <s v="REDY VILLANUEVA"/>
    <s v="REDEBAN"/>
    <s v="FO-25-1359351"/>
    <d v="2025-08-11T11:03:00"/>
    <d v="2025-08-12T10:28:00"/>
    <m/>
    <s v="ROLLOS"/>
    <s v="ROLLOS"/>
    <s v="ROBUSTO"/>
    <s v="REDY"/>
    <s v="EJECUTADO_EXITOSO"/>
    <s v="EJECUTADO EXITOSO"/>
    <s v="12/08/2025 / SE REALIZA ENTREGA DE 210 ROLLOS CON VISITA, NO SE INTERVIENE EQUIPOS "/>
    <s v="VISITA_TÉCNICA"/>
    <m/>
    <s v="TIPO I"/>
    <s v="TERRESTRE"/>
    <s v="HERRERA MONAR GEOVANNY"/>
    <n v="1"/>
    <n v="35779.500569199998"/>
    <n v="0"/>
    <n v="35779.500569199998"/>
    <m/>
    <m/>
    <m/>
    <m/>
    <m/>
  </r>
  <r>
    <s v="CARTAGENA"/>
    <x v="4"/>
    <x v="5"/>
    <n v="13001"/>
    <n v="2574051"/>
    <n v="74147"/>
    <s v="ORDEN DE CAMBIO"/>
    <s v="BOLIVAR"/>
    <s v="CARTAGENA"/>
    <s v="PTM CARTAGENA MOVIL CELTYN"/>
    <s v="REDEBAN"/>
    <s v="FO-25-1353390"/>
    <d v="2025-08-09T09:46:00"/>
    <d v="2025-08-12T10:30:00"/>
    <m/>
    <s v="ROLLOS"/>
    <s v="ROLLOS"/>
    <s v="AGREGADOR"/>
    <s v="COMCARD - PTM"/>
    <s v="EJECUTADO_EXITOSO"/>
    <s v="EJECUTADO EXITOSO"/>
    <s v="12/08/2025 / SE ENTREGAN 110 ROLLOS "/>
    <s v="VISITA_TÉCNICA"/>
    <m/>
    <s v="TIPO I"/>
    <s v="TERRESTRE"/>
    <s v="CANEDO HERRERA ALEXANDER"/>
    <n v="1"/>
    <n v="35779.500569199998"/>
    <n v="0"/>
    <n v="35779.500569199998"/>
    <m/>
    <m/>
    <m/>
    <m/>
    <m/>
  </r>
  <r>
    <s v="IBAGUE"/>
    <x v="5"/>
    <x v="6"/>
    <n v="73001"/>
    <n v="2567247"/>
    <n v="68970"/>
    <s v="ORDEN DE CAMBIO"/>
    <s v="TOLIMA"/>
    <s v="IBAGUE"/>
    <s v="BARRIO URBANIZACION PROTECHO T"/>
    <s v="REDEBAN"/>
    <s v="FO-25-1345287"/>
    <d v="2025-08-07T12:47:00"/>
    <d v="2025-08-12T10:32:00"/>
    <m/>
    <s v="ROLLOS"/>
    <s v="ROLLOS"/>
    <s v="CB UNO A UNO"/>
    <s v="CB UNO A UNO"/>
    <s v="EJECUTADO_CANCELADO"/>
    <s v="CB CON EFECTY"/>
    <s v="12/08/2025 / SE LLEGA AL SITIO PARA REALIZAR ENTREGA DE ROLLOS, PERO NO ES POSIBLE DEBIDO A QUE EL COMERCIO CUENTA CON EFECTY."/>
    <s v="VISITA_TÉCNICA"/>
    <m/>
    <s v="TIPO I"/>
    <s v="TERRESTRE"/>
    <s v="BARRAGAN TAFUR EDWIN ESTEBAN"/>
    <n v="1"/>
    <n v="35779.500569199998"/>
    <n v="0"/>
    <n v="35779.500569199998"/>
    <m/>
    <m/>
    <m/>
    <m/>
    <m/>
  </r>
  <r>
    <s v="BUCARAMANGA"/>
    <x v="2"/>
    <x v="2"/>
    <n v="68307"/>
    <n v="2566212"/>
    <n v="58613"/>
    <s v="ORDEN DE CAMBIO"/>
    <s v="SANTANDER"/>
    <s v="GIRON"/>
    <s v="PTM GIRON MISCELANEA GRAFFITI"/>
    <s v="REDEBAN"/>
    <s v="FO-25-1341707"/>
    <d v="2025-08-08T08:00:00"/>
    <d v="2025-08-12T10:38:00"/>
    <m/>
    <s v="ROLLOS"/>
    <s v="ROLLOS"/>
    <s v="AGREGADOR"/>
    <s v="COMCARD - PTM"/>
    <s v="EJECUTADO_EXITOSO"/>
    <s v="EJECUTADO EXITOSO"/>
    <s v="12/08/2025 / SE VISITA COMERCIO SE REALIZA ENTREGA DE ROLLOS "/>
    <s v="VISITA_TÉCNICA"/>
    <m/>
    <s v="TIPO I"/>
    <s v="TERRESTRE"/>
    <s v="HERRERA LUQUE SAUL JAVIER"/>
    <n v="1"/>
    <n v="35779.500569199998"/>
    <n v="0"/>
    <n v="35779.500569199998"/>
    <m/>
    <m/>
    <m/>
    <m/>
    <m/>
  </r>
  <r>
    <s v="BOGOTA"/>
    <x v="3"/>
    <x v="4"/>
    <n v="25754"/>
    <n v="2574336"/>
    <n v="79017"/>
    <s v="ORDEN DE CAMBIO"/>
    <s v="CUNDINAMARCA"/>
    <s v="SOACHA"/>
    <s v="PTM SOACHA VARIEDADES SARALUCI"/>
    <s v="REDEBAN"/>
    <s v="FO-25-1354541"/>
    <d v="2025-08-09T11:58:00"/>
    <d v="2025-08-12T10:40:00"/>
    <m/>
    <s v="ROLLOS"/>
    <s v="ROLLOS"/>
    <s v="AGREGADOR"/>
    <s v="COMCARD - PTM"/>
    <s v="EJECUTADO_CANCELADO"/>
    <s v="CB CERRADO - DESOCUPADO"/>
    <s v="12/08/2025 / SE LLEGA A DIRECCIÓN PARA ENTREGA DE ROLLOS ENCONTRANDO CERRADO NO HAY CONTACTO AL NÚMERO 3214119917 SE DEJA REGISTRO FOTOGRÁFICO"/>
    <s v="VISITA_TÉCNICA"/>
    <m/>
    <s v="TIPO I"/>
    <s v="TERRESTRE"/>
    <s v="BUSTOS MORA DIEGO MANUEL"/>
    <n v="1"/>
    <n v="35779.500569199998"/>
    <n v="0"/>
    <n v="35779.500569199998"/>
    <m/>
    <m/>
    <m/>
    <m/>
    <m/>
  </r>
  <r>
    <s v="MEDELLIN"/>
    <x v="1"/>
    <x v="1"/>
    <n v="5001"/>
    <n v="2561073"/>
    <n v="62134"/>
    <s v="ORDEN DE CAMBIO"/>
    <s v="ANTIOQUIA"/>
    <s v="MEDELLIN"/>
    <s v="BARRIO CAICEDO MEDELLIN 9"/>
    <s v="REDEBAN"/>
    <s v="FO-25-1336474"/>
    <d v="2025-08-06T09:37:00"/>
    <d v="2025-08-12T10:41:00"/>
    <m/>
    <s v="ROLLOS"/>
    <s v="ROLLOS"/>
    <s v="CB UNO A UNO"/>
    <s v="CB UNO A UNO"/>
    <s v="EJECUTADO_EXITOSO"/>
    <s v="EJECUTADO EXITOSO"/>
    <s v="12/08/2025 / SE REALIZA ENTREGA DE 160 ROLLOS OK"/>
    <s v="VISITA_TÉCNICA"/>
    <m/>
    <s v="TIPO I"/>
    <s v="TERRESTRE"/>
    <s v="RAMIREZ TABARES JUAN DIEGO"/>
    <n v="1"/>
    <n v="35779.500569199998"/>
    <n v="0"/>
    <n v="35779.500569199998"/>
    <m/>
    <m/>
    <m/>
    <m/>
    <m/>
  </r>
  <r>
    <s v="APARTADO"/>
    <x v="1"/>
    <x v="1"/>
    <n v="5837"/>
    <n v="2559022"/>
    <n v="41224"/>
    <s v="ORDEN DE CAMBIO"/>
    <s v="ANTIOQUIA"/>
    <s v="TURBO"/>
    <s v="BARRIO EL 3 TURBO"/>
    <s v="REDEBAN"/>
    <s v="FO-25-1334623"/>
    <d v="2025-08-05T17:18:00"/>
    <d v="2025-08-12T10:43:00"/>
    <m/>
    <s v="ROLLOS"/>
    <s v="ROLLOS"/>
    <s v="CB UNO A UNO"/>
    <s v="CB UNO A UNO"/>
    <s v="EJECUTADO_EXITOSO"/>
    <s v="EJECUTADO EXITOSO"/>
    <s v="12/08/2025 / ENTREGA DE 110 ROLLOS"/>
    <s v="VISITA_TÉCNICA"/>
    <m/>
    <s v="TIPO II"/>
    <s v="TERRESTRE"/>
    <s v="SALDARRIAGA MIRANDA SANTIAGO"/>
    <n v="1"/>
    <n v="67654.12000000001"/>
    <n v="0"/>
    <n v="67654.12000000001"/>
    <m/>
    <m/>
    <m/>
    <m/>
    <m/>
  </r>
  <r>
    <s v="BOGOTA"/>
    <x v="3"/>
    <x v="4"/>
    <n v="11001"/>
    <n v="2552556"/>
    <n v="37690"/>
    <s v="ORDEN DE CAMBIO"/>
    <s v="CUNDINAMARCA"/>
    <s v="BOGOTA"/>
    <s v="DISTRICOL DOCUCOPIAR"/>
    <s v="REDEBAN"/>
    <s v="FO-25-1328854"/>
    <d v="2025-08-05T08:00:00"/>
    <d v="2025-08-12T10:45:00"/>
    <m/>
    <s v="ROLLOS"/>
    <s v="ROLLOS"/>
    <s v="AGREGADOR"/>
    <s v="DISTRICOL"/>
    <s v="EJECUTADO_EXITOSO"/>
    <s v="EJECUTADO EXITOSO"/>
    <s v="12/08/2025 / SE REALIZA ENTREGA DE 30 ROLLOS NO SE MANIPULAN EQUIPOS "/>
    <s v="VISITA_TÉCNICA"/>
    <m/>
    <s v="TIPO I"/>
    <s v="TERRESTRE"/>
    <s v="GALINDO ROJAS LUIS FELIPE"/>
    <n v="1"/>
    <n v="35779.500569199998"/>
    <n v="0"/>
    <n v="35779.500569199998"/>
    <m/>
    <m/>
    <m/>
    <m/>
    <m/>
  </r>
  <r>
    <s v="MEDELLIN"/>
    <x v="1"/>
    <x v="1"/>
    <n v="5001"/>
    <n v="2550860"/>
    <n v="78404"/>
    <s v="ORDEN DE CAMBIO"/>
    <s v="ANTIOQUIA"/>
    <s v="MEDELLIN"/>
    <s v="BARRI SAN ANTONIO DE PRADO MED"/>
    <s v="REDEBAN"/>
    <s v="FO-25-1328378"/>
    <d v="2025-08-04T15:18:00"/>
    <d v="2025-08-12T10:48:00"/>
    <m/>
    <s v="ROLLOS"/>
    <s v="ROLLOS"/>
    <s v="CB UNO A UNO"/>
    <s v="CB UNO A UNO"/>
    <s v="EJECUTADO_EXITOSO"/>
    <s v="EJECUTADO EXITOSO"/>
    <s v="12/08/2025 / SE REALIZA ENTREGA DE ROLLOS"/>
    <s v="VISITA_TÉCNICA"/>
    <m/>
    <s v="TIPO I"/>
    <s v="TERRESTRE"/>
    <s v="HERNANDEZ CHAVARRIA JUAN CAMILO"/>
    <n v="1"/>
    <n v="35779.500569199998"/>
    <n v="0"/>
    <n v="35779.500569199998"/>
    <m/>
    <m/>
    <m/>
    <m/>
    <m/>
  </r>
  <r>
    <s v="CALI"/>
    <x v="0"/>
    <x v="3"/>
    <n v="19001"/>
    <n v="2579425"/>
    <n v="72029"/>
    <s v="ORDEN DE CAMBIO"/>
    <s v="CAUCA"/>
    <s v="POPAYAN"/>
    <s v="POPAYAN LOMAS DE GRANADA"/>
    <s v="REDEBAN"/>
    <s v="FO-25-1360476"/>
    <d v="2025-08-11T12:13:00"/>
    <d v="2025-08-12T10:50:00"/>
    <m/>
    <s v="ROLLOS"/>
    <s v="ROLLOS"/>
    <s v="CB UNO A UNO"/>
    <s v="CB UNO A UNO"/>
    <s v="EJECUTADO_EXITOSO"/>
    <s v="EJECUTADO EXITOSO"/>
    <s v="12/08/2025 / SE INGRESA SE ENTREGA 80 ROLLOS RBM"/>
    <s v="VISITA_TÉCNICA"/>
    <m/>
    <s v="TIPO III"/>
    <s v="TERRESTRE"/>
    <s v="GIMBUEL LASSO LUIS GERMAN"/>
    <n v="1"/>
    <n v="35779.500569199998"/>
    <n v="0"/>
    <n v="35779.500569199998"/>
    <m/>
    <m/>
    <m/>
    <m/>
    <m/>
  </r>
  <r>
    <s v="MONTERIA"/>
    <x v="4"/>
    <x v="5"/>
    <n v="23001"/>
    <n v="2574298"/>
    <n v="79780"/>
    <s v="ORDEN DE CAMBIO"/>
    <s v="CORDOBA"/>
    <s v="MONTERIA"/>
    <s v="BARRIO LA JULIA MONTERIA 2"/>
    <s v="REDEBAN"/>
    <s v="FO-25-1355382"/>
    <d v="2025-08-11T08:00:00"/>
    <d v="2025-08-12T10:56:00"/>
    <m/>
    <s v="ROLLOS"/>
    <s v="ROLLOS"/>
    <s v="UNO A UNO"/>
    <s v="UNO A UNO"/>
    <s v="EJECUTADO_EXITOSO"/>
    <s v="EJECUTADO EXITOSO"/>
    <s v="12/08/2025 / SE REALIZA ENTRAGA DE 10 ROLLOS PARA CB BANCOLOMBIA, NO SE MANIPULA EQUIPOS "/>
    <s v="VISITA_TÉCNICA"/>
    <m/>
    <s v="TIPO I"/>
    <s v="TERRESTRE"/>
    <s v="CALDERA SALCEDO CARLOS JULIO"/>
    <n v="1"/>
    <n v="35779.500569199998"/>
    <n v="0"/>
    <n v="35779.500569199998"/>
    <m/>
    <m/>
    <m/>
    <m/>
    <m/>
  </r>
  <r>
    <s v="MEDELLIN"/>
    <x v="1"/>
    <x v="1"/>
    <n v="5670"/>
    <n v="2465639"/>
    <n v="74721"/>
    <s v="ORDEN DE CAMBIO"/>
    <s v="ANTIOQUIA"/>
    <s v="SAN ROQUE"/>
    <s v="BARRIO CGT SAN JOSE DEL NUS SA"/>
    <s v="REDEBAN"/>
    <s v="FO-25-1250993"/>
    <d v="2025-07-18T09:15:00"/>
    <d v="2025-08-12T11:22:00"/>
    <m/>
    <s v="ROLLOS"/>
    <s v="ROLLOS"/>
    <s v="CB UNO A UNO"/>
    <s v="CB UNO A UNO"/>
    <s v="EJECUTADO_CANCELADO"/>
    <s v="USUARIO NO RECIBE PEDIDO"/>
    <s v="12/08/2025 / GUIA EN DEVOLUCION EN ZONA DISTRIBUCION MEDELLIN MOTIVO DEVOLUCION NO RECLAMO EN OFICINA SE CIERRA ORDEN / 24/07/2025 SE LE COMPARTE GUIA AL CB AL NUMERO 310 8443213, PENDIENTE CONFIRMACION DE RECLAMO | 29/07/2025 EN COMUNICACION CON CB INDICA QUE NO LE HAN LLEGADO AUN LOS ROLLOS | 31/07/2025 SE LE ESCRIBE AL CB POR MEDIO DE WSAP PARA CONFIRMACION DE RECEPCION DE ROLLOS, QUEDAMOS A LA ESPERA DE RESPUESTA** USUARIO INDICA QUE AUN NO LE LLEGAN, QUE IRA A LA OFICINA AVER SI DE PRONTO ESTA ALLA, A LA ESPERA DE CONFIRMACION | 08/08/2025 SE ESCALA A OPERADOR: CON NOVEDAD DE DEVOLUCIÓN DESDE EL 04/08 YA SE DEVOLVIÓ? | 11/08/2025 GUIA EN DEVOLUCION EN ZONA DISTRIBUCION MEDELLIN MOTIVO DEVOLUCION NO RECLAMO EN OFICINA"/>
    <s v="ENVÍO"/>
    <m/>
    <s v="TIPO III"/>
    <s v="TERRESTRE"/>
    <m/>
    <n v="0"/>
    <n v="35779.500569199998"/>
    <n v="0"/>
    <n v="35779.500569199998"/>
    <m/>
    <m/>
    <m/>
    <m/>
    <m/>
  </r>
  <r>
    <s v="PASTO"/>
    <x v="0"/>
    <x v="3"/>
    <n v="86568"/>
    <n v="2572520"/>
    <n v="78962"/>
    <s v="ORDEN DE CAMBIO"/>
    <s v="PUTUMAYO"/>
    <s v="PUERTO ASIS"/>
    <s v="BARRIO OBRERO I PUERTO ASIS"/>
    <s v="REDEBAN"/>
    <s v="FO-25-1351899"/>
    <d v="2025-08-08T15:49:00"/>
    <d v="2025-08-12T11:26:00"/>
    <m/>
    <s v="ROLLOS"/>
    <s v="ROLLOS"/>
    <s v="CB UNO A UNO"/>
    <s v="CB UNO A UNO"/>
    <s v="EJECUTADO_EXITOSO"/>
    <s v="EJECUTADO EXITOSO"/>
    <s v="09/08/2025 / SE REALIZA ENVÍO DE 20 ROLLOS A CLIENTE A LA DIRECCIÓN INDICADA POR EL. SE ENVÍA FOTO DE LA GUIA"/>
    <s v="ENVÍO"/>
    <m/>
    <s v="TIPO IV"/>
    <s v="TERRESTRE"/>
    <s v="CASTILLO HERRERA ALEX RICARDO"/>
    <n v="0"/>
    <n v="35779.500569199998"/>
    <n v="0"/>
    <n v="35779.500569199998"/>
    <m/>
    <m/>
    <m/>
    <m/>
    <m/>
  </r>
  <r>
    <s v="PASTO"/>
    <x v="0"/>
    <x v="3"/>
    <n v="86568"/>
    <n v="2572087"/>
    <n v="79116"/>
    <s v="ORDEN DE CAMBIO"/>
    <s v="PUTUMAYO"/>
    <s v="PUERTO ASIS"/>
    <s v="BARRIO EL CENTRO PUERTO ASIS 1"/>
    <s v="REDEBAN"/>
    <s v="FO-25-1351844"/>
    <d v="2025-08-08T15:18:00"/>
    <d v="2025-08-12T11:31:00"/>
    <m/>
    <s v="ROLLOS"/>
    <s v="ROLLOS"/>
    <s v="CB UNO A UNO"/>
    <s v="CB UNO A UNO"/>
    <s v="EJECUTADO_EXITOSO"/>
    <s v="EJECUTADO EXITOSO"/>
    <s v="09/08/2025 / SE REALIZA ENVÍO DE 30 ROLLOS A CLIENTE A LA DIRECCIÓN INDICADA POR EL. SE ENVÍA FOTO DE LA GUIA"/>
    <s v="ENVÍO"/>
    <m/>
    <s v="TIPO IV"/>
    <s v="TERRESTRE"/>
    <s v="CASTILLO HERRERA ALEX RICARDO"/>
    <n v="0"/>
    <n v="35779.500569199998"/>
    <n v="0"/>
    <n v="35779.500569199998"/>
    <m/>
    <m/>
    <m/>
    <m/>
    <m/>
  </r>
  <r>
    <s v="PASTO"/>
    <x v="0"/>
    <x v="3"/>
    <n v="52835"/>
    <n v="2570921"/>
    <n v="41079"/>
    <s v="ORDEN DE CAMBIO"/>
    <s v="NARIÑO"/>
    <s v="SAN ANDRES DE TUMACO"/>
    <s v="DISTRICOL DROGUERIA EL CORAL"/>
    <s v="REDEBAN"/>
    <s v="FO-25-1350347"/>
    <d v="2025-08-08T12:18:00"/>
    <d v="2025-08-12T11:37:00"/>
    <m/>
    <s v="ROLLOS"/>
    <s v="ROLLOS"/>
    <s v="AGREGADOR"/>
    <s v="DISTRICOL"/>
    <s v="EJECUTADO_EXITOSO"/>
    <s v="EJECUTADO EXITOSO"/>
    <s v="09/08/2025 / SE REALIZA ENVÍO DE 50 ROLLOS A OFICINA PRINCIPAL DE INTER RAPIDÍSIMO EN LLORENTE POR SOLICITUD DE CLIENTE. SE ENVÍA GUÍA PARA RECLAMAR PEDIDO. ENVÍO EXITOSO"/>
    <s v="ENVÍO"/>
    <m/>
    <s v="TIPO IV"/>
    <s v="TERRESTRE"/>
    <s v="CASTILLO HERRERA ALEX RICARDO"/>
    <n v="0"/>
    <n v="35779.500569199998"/>
    <n v="0"/>
    <n v="35779.500569199998"/>
    <m/>
    <m/>
    <m/>
    <m/>
    <m/>
  </r>
  <r>
    <s v="BOGOTA"/>
    <x v="3"/>
    <x v="4"/>
    <n v="25754"/>
    <n v="2580837"/>
    <n v="72102"/>
    <s v="ORDEN DE CAMBIO"/>
    <s v="CUNDINAMARCA"/>
    <s v="SOACHA"/>
    <s v="SOACHA UBATE SOACHA"/>
    <s v="REDEBAN"/>
    <s v="FO-25-1361850"/>
    <d v="2025-08-11T15:19:00"/>
    <d v="2025-08-12T11:40:00"/>
    <m/>
    <s v="ROLLOS"/>
    <s v="ROLLOS"/>
    <s v="CB UNO A UNO"/>
    <s v="CB UNO A UNO"/>
    <s v="EJECUTADO_EXITOSO"/>
    <s v="EJECUTADO EXITOSO"/>
    <s v="11/08/2025 11-8 SE ESCALA AL COORDINADOR DE ZONA PARA ENTREGA DE ROLLOS EN SITIO | 12/08/2025 ENTREGA DE 40 ROLLOS PARA DATAFONO NO SE MANIPULA TERMINAL"/>
    <s v="VISITA_TÉCNICA"/>
    <m/>
    <s v="TIPO I"/>
    <s v="TERRESTRE"/>
    <s v="BUSTOS MORA DIEGO MANUEL"/>
    <n v="1"/>
    <n v="35779.500569199998"/>
    <n v="0"/>
    <n v="35779.500569199998"/>
    <m/>
    <m/>
    <m/>
    <m/>
    <m/>
  </r>
  <r>
    <s v="NEIVA"/>
    <x v="5"/>
    <x v="6"/>
    <n v="41518"/>
    <n v="2571437"/>
    <n v="75930"/>
    <s v="ORDEN DE CAMBIO"/>
    <s v="HUILA"/>
    <s v="PAICOL"/>
    <s v="BARRIO LOS ALMENDROS PAICOL 3"/>
    <s v="REDEBAN"/>
    <s v="FO-25-1350714"/>
    <d v="2025-08-08T13:59:00"/>
    <d v="2025-08-12T11:41:00"/>
    <m/>
    <s v="ROLLOS"/>
    <s v="ROLLOS"/>
    <s v="CB UNO A UNO"/>
    <s v="CB UNO A UNO"/>
    <s v="EJECUTADO_EXITOSO"/>
    <s v="EJECUTADO EXITOSO"/>
    <s v="12/08/2025 / SE ENTREGA 30 ROLLOS SIN MOVEDAD"/>
    <s v="VISITA_TÉCNICA"/>
    <m/>
    <s v="TIPO II"/>
    <s v="TERRESTRE"/>
    <s v="ANDRADE HERNANDEZ JUAN CARLOS"/>
    <n v="1"/>
    <n v="67654.12000000001"/>
    <n v="0"/>
    <n v="67654.12000000001"/>
    <m/>
    <m/>
    <m/>
    <m/>
    <m/>
  </r>
  <r>
    <s v="MONTERIA"/>
    <x v="4"/>
    <x v="5"/>
    <n v="23001"/>
    <n v="2577355"/>
    <n v="49770"/>
    <s v="ORDEN DE CAMBIO"/>
    <s v="CORDOBA"/>
    <s v="MONTERIA"/>
    <s v="BARRIO REPUBLICA DE PANAMA MON"/>
    <s v="REDEBAN"/>
    <s v="FO-25-1358619"/>
    <d v="2025-08-11T09:42:00"/>
    <d v="2025-08-12T11:42:00"/>
    <m/>
    <s v="ROLLOS"/>
    <s v="ROLLOS"/>
    <s v="CB UNO A UNO"/>
    <s v="CB UNO A UNO"/>
    <s v="EJECUTADO_EXITOSO"/>
    <s v="EJECUTADO EXITOSO"/>
    <s v="12/08/2025 / SE REALIZA ENTREGA DE 50 ROLLOS PARA CB BANCOLOMBIA, NO SE MANIPULA EQUIPOS "/>
    <s v="VISITA_TÉCNICA"/>
    <m/>
    <s v="TIPO I"/>
    <s v="TERRESTRE"/>
    <s v="CALDERA SALCEDO CARLOS JULIO"/>
    <n v="1"/>
    <n v="35779.500569199998"/>
    <n v="0"/>
    <n v="35779.500569199998"/>
    <m/>
    <m/>
    <m/>
    <m/>
    <m/>
  </r>
  <r>
    <s v="CALI"/>
    <x v="0"/>
    <x v="3"/>
    <n v="76834"/>
    <n v="2574237"/>
    <n v="79220"/>
    <s v="ORDEN DE CAMBIO"/>
    <s v="VALLE DEL CAUCA"/>
    <s v="TULUA"/>
    <s v="BARRIO SAN PEDRO CLAVER TULUA 2"/>
    <s v="REDEBAN"/>
    <s v="FO-25-1354376"/>
    <d v="2025-08-09T11:41:00"/>
    <d v="2025-08-12T11:47:00"/>
    <m/>
    <s v="ROLLOS"/>
    <s v="ROLLOS"/>
    <s v="UNO A UNO"/>
    <s v="UNO A UNO"/>
    <s v="EJECUTADO_EXITOSO"/>
    <s v="EJECUTADO EXITOSO"/>
    <s v="12/08/2025 / SE VISITA CORRESPONSAL Y SE ENTREGAN 10 ROLLOS "/>
    <s v="VISITA_TÉCNICA"/>
    <m/>
    <s v="TIPO II"/>
    <s v="TERRESTRE"/>
    <s v="BOLAÑOS TABORDA JORGE ENRIQUE"/>
    <n v="1"/>
    <n v="67654.12000000001"/>
    <n v="0"/>
    <n v="67654.12000000001"/>
    <m/>
    <m/>
    <m/>
    <m/>
    <m/>
  </r>
  <r>
    <s v="NEIVA"/>
    <x v="5"/>
    <x v="6"/>
    <n v="41551"/>
    <n v="2565636"/>
    <n v="76386"/>
    <s v="ORDEN DE CAMBIO"/>
    <s v="HUILA"/>
    <s v="PITALITO"/>
    <s v="BARRIO CENTRO PITALITO  21"/>
    <s v="REDEBAN"/>
    <s v="FO-25-1342501"/>
    <d v="2025-08-06T16:50:00"/>
    <d v="2025-08-12T11:49:00"/>
    <m/>
    <s v="ROLLOS"/>
    <s v="ROLLOS"/>
    <s v="CB UNO A UNO"/>
    <s v="CB UNO A UNO"/>
    <s v="EJECUTADO_EXITOSO"/>
    <s v="EJECUTADO EXITOSO"/>
    <s v="08/08/2025 / SE ENVÍA 60 ROLLOS PARA ENTREGA EN SITIO ,SE ENVÍA FOTO DE LA GUÍA AL CLIENTE PARA SU SEGUIMIENTO "/>
    <s v="ENVÍO"/>
    <m/>
    <s v="TIPO III"/>
    <s v="TERRESTRE"/>
    <s v="ANDRADE HERNANDEZ JUAN CARLOS"/>
    <n v="0"/>
    <n v="35779.500569199998"/>
    <n v="0"/>
    <n v="35779.500569199998"/>
    <m/>
    <m/>
    <m/>
    <m/>
    <m/>
  </r>
  <r>
    <s v="BARRANQUILLA"/>
    <x v="4"/>
    <x v="5"/>
    <n v="8638"/>
    <n v="2578336"/>
    <n v="78812"/>
    <s v="ORDEN DE CAMBIO"/>
    <s v="ATLANTICO"/>
    <s v="SABANALARGA"/>
    <s v="BARRIO LA CONCEPCION SABANALAR"/>
    <s v="REDEBAN"/>
    <s v="FO-25-1359181"/>
    <d v="2025-08-11T10:50:00"/>
    <d v="2025-08-12T11:52:00"/>
    <m/>
    <s v="ROLLOS"/>
    <s v="ROLLOS"/>
    <s v="CB UNO A UNO"/>
    <s v="CB UNO A UNO"/>
    <s v="EJECUTADO_EXITOSO"/>
    <s v="EJECUTADO EXITOSO"/>
    <s v="12/08/2025 / SE REALIZA VISITA TÉCNICA, SE ENTREGA 90 ROLLOS PARA DATAFONO, EL CLIENTE RECIBE A SATISFACCIÓN, CB OPERATIVO."/>
    <s v="VISITA_TÉCNICA"/>
    <m/>
    <s v="TIPO II"/>
    <s v="TERRESTRE"/>
    <s v="DE AGUAS MUÑOZ DAVID JOSE"/>
    <n v="1"/>
    <n v="67654.12000000001"/>
    <n v="0"/>
    <n v="67654.12000000001"/>
    <m/>
    <m/>
    <m/>
    <m/>
    <m/>
  </r>
  <r>
    <s v="CALI"/>
    <x v="0"/>
    <x v="3"/>
    <n v="19473"/>
    <n v="2564234"/>
    <n v="60816"/>
    <s v="ORDEN DE CAMBIO"/>
    <s v="CAUCA"/>
    <s v="MORALES"/>
    <s v="BARRIO CHIMBORAZO MORALES"/>
    <s v="REDEBAN"/>
    <s v="FO-25-1340058"/>
    <d v="2025-08-06T14:48:00"/>
    <d v="2025-08-12T11:54:00"/>
    <m/>
    <s v="ROLLOS"/>
    <s v="ROLLOS"/>
    <s v="UNO A UNO"/>
    <s v="CB UNO A UNO"/>
    <s v="EJECUTADO_EXITOSO"/>
    <s v="EJECUTADO EXITOSO"/>
    <s v="08/08/2025 / SE REALIZA ENVÍO DE 10 ROLLOS A LA OFICINA PRINCIPAL DE INTER RAPIDÍSIMO DE MORALES, CAUCA. / 12/08/2025 SE REALIZA CONTACTO TELEFONICO AL 3118234465 CON EL SR YONIR SE LE INDICA YA PUEDE RECOGER LOS ROLLOS EN LA OFICINA INDICADA Y SE LE CONFIRMA GUIA CLIENTE ACEPTA SE CIERRA ORDEN"/>
    <s v="ENVÍO"/>
    <m/>
    <s v="TIPO III"/>
    <s v="TERRESTRE"/>
    <s v="MONTERO MUESES GIAN CARLO"/>
    <n v="0"/>
    <n v="35779.500569199998"/>
    <n v="0"/>
    <n v="35779.500569199998"/>
    <m/>
    <m/>
    <m/>
    <m/>
    <m/>
  </r>
  <r>
    <s v="TUNJA"/>
    <x v="2"/>
    <x v="2"/>
    <n v="15293"/>
    <n v="2562076"/>
    <n v="74407"/>
    <s v="ORDEN DE CAMBIO"/>
    <s v="BOYACA"/>
    <s v="GACHANTIVA"/>
    <s v="BARRIO CENTRO GACHANTIVA 3"/>
    <s v="REDEBAN"/>
    <s v="FO-25-1337050"/>
    <d v="2025-08-06T10:49:00"/>
    <d v="2025-08-12T11:58:00"/>
    <m/>
    <s v="ROLLOS"/>
    <s v="ROLLOS"/>
    <s v="CB UNO A UNO"/>
    <s v="CB UNO A UNO"/>
    <s v="EJECUTADO_EXITOSO"/>
    <s v="EJECUTADO EXITOSO"/>
    <s v="08/08/2025 / SE REALIZA ENVIO 30 ROLLOS / 08/08/2025 EL LUNES 4 DE AGOSTO INICIO EL PARO INDEFINIDO DESDE HORAS DE LA MADRUGADA EMPEZARON LOS BLOQUEOS EN TUNJA, PAIPA, SOGAMOSO, VENTAQUEMADA, MONGUÍ, PUENTE BOYACÁ Y MÁS MUNICIPIOS DE LA ZONA"/>
    <s v="ENVÍO"/>
    <m/>
    <s v="TIPO II"/>
    <s v="TERRESTRE"/>
    <s v="GONZALEZ GONZALEZ MARIO ALBERTO"/>
    <n v="0"/>
    <n v="35779.500569199998"/>
    <n v="0"/>
    <n v="35779.500569199998"/>
    <m/>
    <m/>
    <m/>
    <m/>
    <m/>
  </r>
  <r>
    <s v="CUCUTA"/>
    <x v="2"/>
    <x v="2"/>
    <n v="54099"/>
    <n v="2556437"/>
    <n v="79740"/>
    <s v="ORDEN DE CAMBIO"/>
    <s v="NORTE DE SANTANDER"/>
    <s v="BOCHALEMA"/>
    <s v="BARRIO LA CORDIALIDAD  BOCHALEMA"/>
    <s v="REDEBAN"/>
    <s v="FO-25-1331585"/>
    <d v="2025-08-05T11:48:00"/>
    <d v="2025-08-12T12:02:00"/>
    <m/>
    <s v="ROLLOS"/>
    <s v="ROLLOS"/>
    <s v="UNO A UNO"/>
    <s v="UNO A UNO"/>
    <s v="EJECUTADO_EXITOSO"/>
    <s v="EJECUTADO EXITOSO"/>
    <s v="06/08/2025 / SE REALIZA ENVÍO DE 10 ROLLOS RBM OK "/>
    <s v="ENVÍO"/>
    <m/>
    <s v="TIPO II"/>
    <s v="TERRESTRE"/>
    <s v="DURAN ACOSTA FRANK YONNY"/>
    <n v="0"/>
    <n v="35779.500569199998"/>
    <n v="0"/>
    <n v="35779.500569199998"/>
    <m/>
    <m/>
    <m/>
    <m/>
    <m/>
  </r>
  <r>
    <s v="BARRANQUILLA"/>
    <x v="4"/>
    <x v="5"/>
    <n v="8758"/>
    <n v="2549234"/>
    <n v="45104"/>
    <s v="ORDEN DE CAMBIO"/>
    <s v="ATLANTICO"/>
    <s v="SOLEDAD"/>
    <s v="BARRIO ALMENDROS SOLEDAD 1"/>
    <s v="REDEBAN"/>
    <s v="FO-25-1327324"/>
    <d v="2025-08-04T12:20:00"/>
    <d v="2025-08-12T12:09:00"/>
    <m/>
    <s v="ROLLOS"/>
    <s v="ROLLOS"/>
    <s v="CB UNO A UNO"/>
    <s v="CB UNO A UNO"/>
    <s v="EJECUTADO_EXITOSO"/>
    <s v="EJECUTADO EXITOSO"/>
    <s v="12/08/2025 / SE REALIZA VISITA TÉCNICA PARA LA ENTREGA DE ROLLOS DE REDEBAN 70"/>
    <s v="VISITA_TÉCNICA"/>
    <m/>
    <s v="TIPO I"/>
    <s v="TERRESTRE"/>
    <s v="MEZA MARTINEZ LUIS MATEO"/>
    <n v="1"/>
    <n v="35779.500569199998"/>
    <n v="0"/>
    <n v="35779.500569199998"/>
    <m/>
    <m/>
    <m/>
    <m/>
    <m/>
  </r>
  <r>
    <s v="MONTERIA"/>
    <x v="4"/>
    <x v="5"/>
    <n v="23001"/>
    <n v="2540148"/>
    <n v="77615"/>
    <s v="ORDEN DE CAMBIO"/>
    <s v="CORDOBA"/>
    <s v="MONTERIA"/>
    <s v="BARRIO VRD SANTA FE MONTERIA"/>
    <s v="REDEBAN"/>
    <s v="FO-25-1316926"/>
    <d v="2025-08-01T12:21:00"/>
    <d v="2025-08-12T12:17:00"/>
    <m/>
    <s v="ROLLOS"/>
    <s v="ROLLOS"/>
    <s v="CB UNO A UNO"/>
    <s v="CB UNO A UNO"/>
    <s v="EJECUTADO_EXITOSO"/>
    <s v="EJECUTADO EXITOSO"/>
    <s v="12/08/2025 / SE REALIZA VISITA TÉCNICA PARA ENTREGA DE 30 ROLLOS PARA DATAFONO, NO SE INTERVIENE TERMINAL Y LA ENTREGA SE REALIZA SIN NOVEDAD."/>
    <s v="VISITA_TÉCNICA"/>
    <m/>
    <s v="TIPO I"/>
    <s v="TERRESTRE"/>
    <s v="CASSIANI PEREZ RAUL RAMIRO"/>
    <n v="1"/>
    <n v="35779.500569199998"/>
    <n v="0"/>
    <n v="35779.500569199998"/>
    <m/>
    <m/>
    <m/>
    <m/>
    <m/>
  </r>
  <r>
    <s v="CALI"/>
    <x v="0"/>
    <x v="3"/>
    <n v="76130"/>
    <n v="2578792"/>
    <n v="45911"/>
    <s v="ORDEN DE CAMBIO"/>
    <s v="VALLE DEL CAUCA"/>
    <s v="CANDELARIA"/>
    <s v="BARRIO CENTRO CANDELARIA 1"/>
    <s v="REDEBAN"/>
    <s v="FO-25-1359598"/>
    <d v="2025-08-11T11:33:00"/>
    <d v="2025-08-12T12:23:00"/>
    <m/>
    <s v="ROLLOS"/>
    <s v="ROLLOS"/>
    <s v="CB UNO A UNO"/>
    <s v="CB UNO A UNO"/>
    <s v="EJECUTADO_EXITOSO"/>
    <s v="EJECUTADO EXITOSO"/>
    <s v="12/08/2025 / SE REALIZA ENTREGA DE 30 ROLLOS TÉRMICOS EN EL CB."/>
    <s v="VISITA_TÉCNICA"/>
    <m/>
    <s v="TIPO II"/>
    <s v="TERRESTRE"/>
    <s v="TORRES GARCIA JENDRY JOSE"/>
    <n v="1"/>
    <n v="67654.12000000001"/>
    <n v="0"/>
    <n v="67654.12000000001"/>
    <m/>
    <m/>
    <m/>
    <m/>
    <m/>
  </r>
  <r>
    <s v="NEIVA"/>
    <x v="5"/>
    <x v="6"/>
    <n v="41791"/>
    <n v="2568762"/>
    <n v="74585"/>
    <s v="ORDEN DE CAMBIO"/>
    <s v="HUILA"/>
    <s v="TARQUI"/>
    <s v="PTM LA PAMPA TARQUI GRANERO LA"/>
    <s v="REDEBAN"/>
    <s v="FO-25-1348124"/>
    <d v="2025-08-08T08:53:00"/>
    <d v="2025-08-12T12:28:00"/>
    <m/>
    <s v="ROLLOS"/>
    <s v="ROLLOS"/>
    <s v="AGREGADOR"/>
    <s v="COMCARD - PTM"/>
    <s v="EJECUTADO_EXITOSO"/>
    <s v="EJECUTADO EXITOSO"/>
    <s v="08/08/2025 / SE ENVÍA 10 ROLLOS POR INTERRAPIDISIMO SIN NOVEDAD , SE ENVÍA FOTO DE LA GUÍA AL CLIENTE PARA RECLAMAR EN OFICINA PRINCIPAL TIMANA  / 12/08/2025 SE REALIZA CONTACTO VIA WHATSAPP AL 316 8368325 SE LE INDICA A  CLIENTE QUE YA PUEDE RECOGER LOS ROLLOS EN OFICINA INDICADA SE LE BRINDA NUMERO DE GUIA CLIENTE ACEPTA SE CIERRA ORDEN"/>
    <s v="ENVÍO"/>
    <m/>
    <s v="TIPO III"/>
    <s v="TERRESTRE"/>
    <s v="ANDRADE HERNANDEZ JUAN CARLOS"/>
    <n v="0"/>
    <n v="35779.500569199998"/>
    <n v="0"/>
    <n v="35779.500569199998"/>
    <m/>
    <m/>
    <m/>
    <m/>
    <m/>
  </r>
  <r>
    <s v="BOGOTA"/>
    <x v="3"/>
    <x v="4"/>
    <n v="11001"/>
    <n v="2577990"/>
    <n v="38447"/>
    <s v="ORDEN DE CAMBIO"/>
    <s v="CUNDINAMARCA"/>
    <s v="BOGOTA"/>
    <s v="BR OLARTE CUNDINAMARCA"/>
    <s v="REDEBAN"/>
    <s v="FO-25-1359082"/>
    <d v="2025-08-11T10:39:00"/>
    <d v="2025-08-12T13:29:00"/>
    <m/>
    <s v="ROLLOS"/>
    <s v="ROLLOS"/>
    <s v="CB UNO A UNO"/>
    <s v="CB UNO A UNO"/>
    <s v="EJECUTADO_EXITOSO"/>
    <s v="EJECUTADO EXITOSO"/>
    <s v="12/08/2025 / ENTREGA DE 30 ROLLOS NO SE MANIPULAN EQUIPOS "/>
    <s v="VISITA_TÉCNICA"/>
    <m/>
    <s v="TIPO I"/>
    <s v="TERRESTRE"/>
    <s v="HERNANDEZ NARANJO OSCAR EDUARDO"/>
    <n v="1"/>
    <n v="35779.500569199998"/>
    <n v="0"/>
    <n v="35779.500569199998"/>
    <m/>
    <m/>
    <m/>
    <m/>
    <m/>
  </r>
  <r>
    <s v="IBAGUE"/>
    <x v="5"/>
    <x v="6"/>
    <n v="73001"/>
    <n v="2574382"/>
    <n v="71403"/>
    <s v="ORDEN DE CAMBIO"/>
    <s v="TOLIMA"/>
    <s v="IBAGUE"/>
    <s v="BARRIO URBANIZACION VILLA CLAR"/>
    <s v="REDEBAN"/>
    <s v="FO-25-1354937"/>
    <d v="2025-08-11T08:00:00"/>
    <d v="2025-08-12T13:32:00"/>
    <m/>
    <s v="ROLLOS"/>
    <s v="ROLLOS"/>
    <s v="CB UNO A UNO"/>
    <s v="CB UNO A UNO"/>
    <s v="EJECUTADO_EXITOSO"/>
    <s v="EJECUTADO EXITOSO"/>
    <s v="12/08/2025 / SE REALIZA LA ENTREGA DE 30 ROLLOS EN DIRECCIÓN INDICADA "/>
    <s v="VISITA_TÉCNICA"/>
    <m/>
    <s v="TIPO I"/>
    <s v="TERRESTRE"/>
    <s v="GUTIERREZ  CAMILO ANDRES"/>
    <n v="1"/>
    <n v="35779.500569199998"/>
    <n v="0"/>
    <n v="35779.500569199998"/>
    <m/>
    <m/>
    <m/>
    <m/>
    <m/>
  </r>
  <r>
    <s v="CARTAGENA"/>
    <x v="4"/>
    <x v="5"/>
    <n v="13001"/>
    <n v="2566320"/>
    <n v="77845"/>
    <s v="ORDEN DE CAMBIO"/>
    <s v="BOLIVAR"/>
    <s v="CARTAGENA"/>
    <s v="PTM CARTAGENA FARMACIA LOS MEL"/>
    <s v="REDEBAN"/>
    <s v="FO-25-1342198"/>
    <d v="2025-08-08T08:00:00"/>
    <d v="2025-08-12T13:35:00"/>
    <m/>
    <s v="ROLLOS"/>
    <s v="ROLLOS"/>
    <s v="AGREGADOR"/>
    <s v="COMCARD - PTM"/>
    <s v="EJECUTADO_EXITOSO"/>
    <s v="EJECUTADO EXITOSO"/>
    <s v="12/08/2025 / SE ENTREGAN 30 ROLLOS "/>
    <s v="VISITA_TÉCNICA"/>
    <m/>
    <s v="TIPO I"/>
    <s v="TERRESTRE"/>
    <s v="CANEDO HERRERA ALEXANDER"/>
    <n v="1"/>
    <n v="35779.500569199998"/>
    <n v="0"/>
    <n v="35779.500569199998"/>
    <m/>
    <m/>
    <m/>
    <m/>
    <m/>
  </r>
  <r>
    <s v="BOGOTA"/>
    <x v="3"/>
    <x v="4"/>
    <n v="11001"/>
    <n v="2560150"/>
    <n v="50871"/>
    <s v="ORDEN DE CAMBIO"/>
    <s v="CUNDINAMARCA"/>
    <s v="BOGOTA"/>
    <s v="PTM BOGOTA LA BODEGUITA BOSANA"/>
    <s v="REDEBAN"/>
    <s v="FO-25-1335122"/>
    <d v="2025-08-06T08:33:00"/>
    <d v="2025-08-12T13:38:00"/>
    <m/>
    <s v="ROLLOS"/>
    <s v="ROLLOS"/>
    <s v="AGREGADOR"/>
    <s v="COMCARD - PTM"/>
    <s v="EJECUTADO_EXITOSO"/>
    <s v="EJECUTADO EXITOSO"/>
    <s v="12/08/2025 / ENTREGA DE 40 ROLLOS NO SE MANIPULAN EQUIPOS "/>
    <s v="VISITA_TÉCNICA"/>
    <m/>
    <s v="TIPO I"/>
    <s v="TERRESTRE"/>
    <s v="HERNANDEZ NARANJO OSCAR EDUARDO"/>
    <n v="1"/>
    <n v="35779.500569199998"/>
    <n v="0"/>
    <n v="35779.500569199998"/>
    <m/>
    <m/>
    <m/>
    <m/>
    <m/>
  </r>
  <r>
    <s v="BOGOTA"/>
    <x v="3"/>
    <x v="4"/>
    <n v="11001"/>
    <n v="2578501"/>
    <n v="72189"/>
    <s v="ORDEN DE CAMBIO"/>
    <s v="CUNDINAMARCA"/>
    <s v="BOGOTA"/>
    <s v="BOSA VILLA DE VELEN BOGOTA"/>
    <s v="REDEBAN"/>
    <s v="FO-25-1359185"/>
    <d v="2025-08-11T10:49:00"/>
    <d v="2025-08-12T13:52:00"/>
    <m/>
    <s v="ROLLOS"/>
    <s v="ROLLOS"/>
    <s v="CB UNO A UNO"/>
    <s v="CB UNO A UNO"/>
    <s v="EJECUTADO_EXITOSO"/>
    <s v="EJECUTADO EXITOSO"/>
    <s v="12/08/2025 / ENTREGA DE 20 ROLLOS NO SE MANIPULAN EQUIPOS "/>
    <s v="VISITA_TÉCNICA"/>
    <m/>
    <s v="TIPO I"/>
    <s v="TERRESTRE"/>
    <s v="HERNANDEZ NARANJO OSCAR EDUARDO"/>
    <n v="1"/>
    <n v="35779.500569199998"/>
    <n v="0"/>
    <n v="35779.500569199998"/>
    <m/>
    <m/>
    <m/>
    <m/>
    <m/>
  </r>
  <r>
    <s v="BOGOTA"/>
    <x v="3"/>
    <x v="4"/>
    <n v="11001"/>
    <n v="2578283"/>
    <n v="66048"/>
    <s v="ORDEN DE CAMBIO"/>
    <s v="CUNDINAMARCA"/>
    <s v="BOGOTA"/>
    <s v="BARRIO BOSA ESCOCIA BOGOTA 1"/>
    <s v="REDEBAN"/>
    <s v="FO-25-1359162"/>
    <d v="2025-08-11T10:46:00"/>
    <d v="2025-08-12T13:53:00"/>
    <m/>
    <s v="ROLLOS"/>
    <s v="ROLLOS"/>
    <s v="CB UNO A UNO"/>
    <s v="CB UNO A UNO"/>
    <s v="EJECUTADO_EXITOSO"/>
    <s v="EJECUTADO EXITOSO"/>
    <s v="12/08/2025 / ENTREGA DE 30 ROLLOS NO SE MANIPULAN EQUIPOS "/>
    <s v="VISITA_TÉCNICA"/>
    <m/>
    <s v="TIPO I"/>
    <s v="TERRESTRE"/>
    <s v="HERNANDEZ NARANJO OSCAR EDUARDO"/>
    <n v="1"/>
    <n v="35779.500569199998"/>
    <n v="0"/>
    <n v="35779.500569199998"/>
    <m/>
    <m/>
    <m/>
    <m/>
    <m/>
  </r>
  <r>
    <s v="CALI"/>
    <x v="0"/>
    <x v="3"/>
    <n v="76001"/>
    <n v="2582330"/>
    <n v="75110"/>
    <s v="ORDEN DE CAMBIO"/>
    <s v="VALLE DEL CAUCA"/>
    <s v="CALI"/>
    <s v="BARRIO PUERTOMALLARINO CALI"/>
    <s v="REDEBAN"/>
    <s v="FO-25-1363155"/>
    <d v="2025-08-12T08:00:00"/>
    <d v="2025-08-12T14:27:00"/>
    <m/>
    <s v="ROLLOS"/>
    <s v="ROLLOS"/>
    <s v="CB UNO A UNO"/>
    <s v="CB UNO A UNO"/>
    <s v="EJECUTADO_CANCELADO"/>
    <s v="CB CERRADO - DESOCUPADO"/>
    <s v="12/08/2025 / SE LLEGA AL COMERCIO PERO ESTA CERRADO SE LLAMA AL CLIENTE Y NO CONTESTA SE ESPERA 15 MINUTOS Y NO LLEGA"/>
    <s v="VISITA_TÉCNICA"/>
    <m/>
    <s v="TIPO I"/>
    <s v="TERRESTRE"/>
    <s v="CUERO RUIZ JHONNY"/>
    <n v="1"/>
    <n v="35779.500569199998"/>
    <n v="0"/>
    <n v="35779.500569199998"/>
    <m/>
    <m/>
    <m/>
    <m/>
    <m/>
  </r>
  <r>
    <s v="MEDELLIN"/>
    <x v="1"/>
    <x v="1"/>
    <n v="5440"/>
    <n v="2563233"/>
    <n v="46357"/>
    <s v="ORDEN DE CAMBIO"/>
    <s v="ANTIOQUIA"/>
    <s v="MARINILLA"/>
    <s v="PTM  MARINILLA  MINIMERCADO VI"/>
    <s v="REDEBAN"/>
    <s v="FO-25-1339110"/>
    <d v="2025-08-06T12:40:00"/>
    <d v="2025-08-12T14:40:00"/>
    <m/>
    <s v="ROLLOS"/>
    <s v="ROLLOS"/>
    <s v="AGREGADOR"/>
    <s v="COMCARD - PTM"/>
    <s v="EJECUTADO_EXITOSO"/>
    <s v="EJECUTADO EXITOSO"/>
    <s v="12/08/2025 / SE ENTREGAN 40 ROLLOS EXITOSAMENTE "/>
    <s v="VISITA_TÉCNICA"/>
    <m/>
    <s v="TIPO II"/>
    <s v="TERRESTRE"/>
    <s v="RUA ALVAREZ RICHARD ANDRES"/>
    <n v="1"/>
    <n v="67654.12000000001"/>
    <n v="0"/>
    <n v="67654.12000000001"/>
    <m/>
    <m/>
    <m/>
    <m/>
    <m/>
  </r>
  <r>
    <s v="BOGOTA"/>
    <x v="3"/>
    <x v="4"/>
    <n v="25260"/>
    <n v="2571200"/>
    <n v="27150"/>
    <s v="ORDEN DE CAMBIO"/>
    <s v="CUNDINAMARCA"/>
    <s v="EL ROSAL"/>
    <s v="BARRIO CENTRO EL ROSAL"/>
    <s v="REDEBAN"/>
    <s v="FO-25-1350398"/>
    <d v="2025-08-08T12:53:00"/>
    <d v="2025-08-12T14:46:00"/>
    <m/>
    <s v="ROLLOS"/>
    <s v="ROLLOS"/>
    <s v="CB UNO A UNO"/>
    <s v="CB UNO A UNO"/>
    <s v="EJECUTADO_EXITOSO"/>
    <s v="EJECUTADO EXITOSO"/>
    <s v="12/08/2025 / SE VISITA COMERCIO, SE ENTREGAN ROLLOS DE PAPEL SOLICITADOS PARA EL DATÁFONO, NO UPS, NO SE MANIPULAN EQUIPOS."/>
    <s v="VISITA_TÉCNICA"/>
    <m/>
    <s v="TIPO II"/>
    <s v="TERRESTRE"/>
    <s v="VEGA MANRIQUE JONATAN MAURICIO"/>
    <n v="1"/>
    <n v="67654.12000000001"/>
    <n v="0"/>
    <n v="67654.12000000001"/>
    <m/>
    <m/>
    <m/>
    <m/>
    <m/>
  </r>
  <r>
    <s v="MEDELLIN"/>
    <x v="1"/>
    <x v="1"/>
    <n v="5318"/>
    <n v="2550794"/>
    <n v="58993"/>
    <s v="ORDEN DE CAMBIO"/>
    <s v="ANTIOQUIA"/>
    <s v="GUARNE"/>
    <s v="PTM GUARNE MINIMERCADO JACOMA"/>
    <s v="REDEBAN"/>
    <s v="FO-25-1328440"/>
    <d v="2025-08-04T15:24:00"/>
    <d v="2025-08-12T15:20:00"/>
    <m/>
    <s v="ROLLOS"/>
    <s v="ROLLOS"/>
    <s v="AGREGADOR"/>
    <s v="COMCARD - PTM"/>
    <s v="EJECUTADO_EXITOSO"/>
    <s v="EJECUTADO EXITOSO"/>
    <s v="12/08/2025 / SE ENTREGAN 20 ROLLOS EXITOSAMENTE "/>
    <s v="VISITA_TÉCNICA"/>
    <m/>
    <s v="TIPO II"/>
    <s v="TERRESTRE"/>
    <s v="RUA ALVAREZ RICHARD ANDRES"/>
    <n v="1"/>
    <n v="67654.12000000001"/>
    <n v="0"/>
    <n v="67654.12000000001"/>
    <m/>
    <m/>
    <m/>
    <m/>
    <m/>
  </r>
  <r>
    <s v="CALI"/>
    <x v="0"/>
    <x v="3"/>
    <n v="76001"/>
    <n v="2582415"/>
    <n v="43610"/>
    <s v="ORDEN DE CAMBIO"/>
    <s v="VALLE DEL CAUCA"/>
    <s v="CALI"/>
    <s v="PTM EXXY LA CASONA."/>
    <s v="REDEBAN"/>
    <s v="FO-25-1363152"/>
    <d v="2025-08-12T08:00:00"/>
    <d v="2025-08-12T15:27:00"/>
    <m/>
    <s v="ROLLOS"/>
    <s v="ROLLOS"/>
    <s v="AGREGADOR"/>
    <s v="COMCARD - PTM"/>
    <s v="EJECUTADO_CANCELADO"/>
    <s v="CB CON EFECTY"/>
    <s v="12/08/2025 / SE CANCELA ACTIVIDAD YA QUE CLIENTE CUENTA CON OTROS BANCOS "/>
    <s v="VISITA_TÉCNICA"/>
    <m/>
    <s v="TIPO I"/>
    <s v="TERRESTRE"/>
    <s v="CUERO RUIZ JHONNY"/>
    <n v="1"/>
    <n v="35779.500569199998"/>
    <n v="0"/>
    <n v="35779.500569199998"/>
    <m/>
    <m/>
    <m/>
    <m/>
    <m/>
  </r>
  <r>
    <s v="CALI"/>
    <x v="0"/>
    <x v="3"/>
    <n v="76001"/>
    <n v="2579913"/>
    <n v="22045"/>
    <s v="ORDEN DE CAMBIO"/>
    <s v="VALLE DEL CAUCA"/>
    <s v="CALI"/>
    <s v="BARRIO CALIMA III CALI"/>
    <s v="REDEBAN"/>
    <s v="FO-25-1361135"/>
    <d v="2025-08-11T13:55:00"/>
    <d v="2025-08-12T15:30:00"/>
    <m/>
    <s v="ROLLOS"/>
    <s v="ROLLOS"/>
    <s v="CB UNO A UNO"/>
    <s v="CB UNO A UNO"/>
    <s v="EJECUTADO_EXITOSO"/>
    <s v="EJECUTADO EXITOSO"/>
    <s v="12/08/2025 / EN LA VISITA TECNICA REALIZADA AL COMERCIO SE LLEGA AL SITIO SE INFORMA EL MOTIVO DE LA VISITA SE ENTREGAN 30 ROLLOS TERMICOS AL CLIENTE  EL CLIENTE RECIBE ROLLOS"/>
    <s v="VISITA_TÉCNICA"/>
    <m/>
    <s v="TIPO I"/>
    <s v="TERRESTRE"/>
    <s v="BENAVIDES ARANGO RAFAEL JOSE"/>
    <n v="1"/>
    <n v="35779.500569199998"/>
    <n v="0"/>
    <n v="35779.500569199998"/>
    <m/>
    <m/>
    <m/>
    <m/>
    <m/>
  </r>
  <r>
    <s v="IBAGUE"/>
    <x v="5"/>
    <x v="6"/>
    <n v="73001"/>
    <n v="2577905"/>
    <n v="79240"/>
    <s v="ORDEN DE CAMBIO"/>
    <s v="TOLIMA"/>
    <s v="IBAGUE"/>
    <s v="DISTRICOL VARIEDADES NORLY"/>
    <s v="REDEBAN"/>
    <s v="FO-25-1358826"/>
    <d v="2025-08-11T10:16:00"/>
    <d v="2025-08-12T15:32:00"/>
    <m/>
    <s v="ROLLOS"/>
    <s v="ROLLOS"/>
    <s v="AGREGADOR"/>
    <s v="DISTRICOL"/>
    <s v="EJECUTADO_EXITOSO"/>
    <s v="EJECUTADO EXITOSO"/>
    <s v="12/08/2025 / SE HACE LA ENTREGA DE 20 ROLLOS EN DIRECCIÓN INDICADA "/>
    <s v="VISITA_TÉCNICA"/>
    <m/>
    <s v="TIPO I"/>
    <s v="TERRESTRE"/>
    <s v="GUTIERREZ  CAMILO ANDRES"/>
    <n v="1"/>
    <n v="35779.500569199998"/>
    <n v="0"/>
    <n v="35779.500569199998"/>
    <m/>
    <m/>
    <m/>
    <m/>
    <m/>
  </r>
  <r>
    <s v="PASTO"/>
    <x v="0"/>
    <x v="3"/>
    <n v="52683"/>
    <n v="2574132"/>
    <n v="52690"/>
    <s v="ORDEN DE CAMBIO"/>
    <s v="NARIÑO"/>
    <s v="SANDONA"/>
    <s v="PTM DROGUERIA EL INGENIO"/>
    <s v="REDEBAN"/>
    <s v="FO-25-1353839"/>
    <d v="2025-08-09T10:39:00"/>
    <d v="2025-08-12T15:36:00"/>
    <m/>
    <s v="ROLLOS"/>
    <s v="ROLLOS"/>
    <s v="AGREGADOR"/>
    <s v="COMCARD - PTM"/>
    <s v="EJECUTADO_EXITOSO"/>
    <s v="EJECUTADO EXITOSO"/>
    <s v="12/08/2025 / SE REALIZA ENVIO DE 20 ROLLOS POR SOLICITUD DE CLIENTE CONFIRMA RECIBIDO DE ROLLOS "/>
    <s v="ENVÍO"/>
    <m/>
    <s v="TIPO II"/>
    <s v="TERRESTRE"/>
    <s v="BRAVO MADROÑERO OSCAR ESTEBAN"/>
    <n v="0"/>
    <n v="35779.500569199998"/>
    <n v="0"/>
    <n v="35779.500569199998"/>
    <m/>
    <m/>
    <m/>
    <m/>
    <m/>
  </r>
  <r>
    <s v="MONTERIA"/>
    <x v="4"/>
    <x v="5"/>
    <n v="23555"/>
    <n v="2572672"/>
    <n v="27501"/>
    <s v="ORDEN DE CAMBIO"/>
    <s v="CORDOBA"/>
    <s v="PLANETA RICA"/>
    <s v="DISTRICOL CANCHA NAPOLES"/>
    <s v="REDEBAN"/>
    <s v="FO-25-1352289"/>
    <d v="2025-08-08T16:23:00"/>
    <d v="2025-08-12T15:42:00"/>
    <m/>
    <s v="ROLLOS"/>
    <s v="ROLLOS"/>
    <s v="AGREGADOR"/>
    <s v="DISTRICOL"/>
    <s v="EJECUTADO_EXITOSO"/>
    <s v="EJECUTADO EXITOSO"/>
    <s v="12/08/2025 / SE VISITA SITIO, SE ENTREGAN 40 ROLLOS CON VISITA OK"/>
    <s v="VISITA_TÉCNICA"/>
    <m/>
    <s v="TIPO II"/>
    <s v="TERRESTRE"/>
    <s v="COGOLLO VERTEL EDER LUIS"/>
    <n v="1"/>
    <n v="67654.12000000001"/>
    <n v="0"/>
    <n v="67654.12000000001"/>
    <m/>
    <m/>
    <m/>
    <m/>
    <m/>
  </r>
  <r>
    <s v="MEDELLIN"/>
    <x v="1"/>
    <x v="1"/>
    <n v="5318"/>
    <n v="2567219"/>
    <n v="37851"/>
    <s v="ORDEN DE CAMBIO"/>
    <s v="ANTIOQUIA"/>
    <s v="GUARNE"/>
    <s v="DISTRICOL TIENDA Y PANADERIA E"/>
    <s v="REDEBAN"/>
    <s v="FO-25-1344752"/>
    <d v="2025-08-07T12:22:00"/>
    <d v="2025-08-12T15:47:00"/>
    <m/>
    <s v="ROLLOS"/>
    <s v="ROLLOS"/>
    <s v="AGREGADOR"/>
    <s v="DISTRICOL"/>
    <s v="EJECUTADO_EXITOSO"/>
    <s v="EJECUTADO EXITOSO"/>
    <s v="12/08/2025 / SE ENTREGAN 50 ROLLOS EXITOSAMENTE "/>
    <s v="VISITA_TÉCNICA"/>
    <m/>
    <s v="TIPO II"/>
    <s v="TERRESTRE"/>
    <s v="RUA ALVAREZ RICHARD ANDRES"/>
    <n v="1"/>
    <n v="67654.12000000001"/>
    <n v="0"/>
    <n v="67654.12000000001"/>
    <m/>
    <m/>
    <m/>
    <m/>
    <m/>
  </r>
  <r>
    <s v="MONTERIA"/>
    <x v="4"/>
    <x v="5"/>
    <n v="23555"/>
    <n v="2564026"/>
    <n v="77471"/>
    <s v="ORDEN DE CAMBIO"/>
    <s v="CORDOBA"/>
    <s v="PLANETA RICA"/>
    <s v="BARRIO LA CASTELLANA PLANETA R"/>
    <s v="REDEBAN"/>
    <s v="FO-25-1339674"/>
    <d v="2025-08-06T14:21:00"/>
    <d v="2025-08-12T15:50:00"/>
    <m/>
    <s v="ROLLOS"/>
    <s v="ROLLOS"/>
    <s v="CB UNO A UNO"/>
    <s v="CB UNO A UNO"/>
    <s v="EJECUTADO_EXITOSO"/>
    <s v="EJECUTADO EXITOSO"/>
    <s v="12/08/2025 / SE ENTREGAN 50 ROLLOS CON VISITA OK"/>
    <s v="VISITA_TÉCNICA"/>
    <m/>
    <s v="TIPO II"/>
    <s v="TERRESTRE"/>
    <s v="COGOLLO VERTEL EDER LUIS"/>
    <n v="1"/>
    <n v="67654.12000000001"/>
    <n v="0"/>
    <n v="67654.12000000001"/>
    <m/>
    <m/>
    <m/>
    <m/>
    <m/>
  </r>
  <r>
    <s v="PASTO"/>
    <x v="0"/>
    <x v="3"/>
    <n v="52001"/>
    <n v="2582457"/>
    <n v="79822"/>
    <s v="ORDEN DE CAMBIO"/>
    <s v="NARIÑO"/>
    <s v="PASTO"/>
    <s v="BARR LA MINGA PASTO"/>
    <s v="REDEBAN"/>
    <s v="FO-25-1363141"/>
    <d v="2025-08-12T08:00:00"/>
    <d v="2025-08-12T15:58:00"/>
    <m/>
    <s v="ROLLOS"/>
    <s v="ROLLOS"/>
    <s v="CB UNO A UNO"/>
    <s v="CB UNO A UNO"/>
    <s v="EJECUTADO_EXITOSO"/>
    <s v="EJECUTADO EXITOSO"/>
    <s v="12/08/2025 / SE REALIZA ENTREGA DE 10 ROLLOS POR SOLICITUD DE CLIENTE NO SE MANIPULA DATAFONO "/>
    <s v="VISITA_TÉCNICA"/>
    <m/>
    <s v="TIPO I"/>
    <s v="TERRESTRE"/>
    <s v="BRAVO MADROÑERO OSCAR ESTEBAN"/>
    <n v="1"/>
    <n v="35779.500569199998"/>
    <n v="0"/>
    <n v="35779.500569199998"/>
    <m/>
    <m/>
    <m/>
    <m/>
    <m/>
  </r>
  <r>
    <s v="CALI"/>
    <x v="0"/>
    <x v="3"/>
    <n v="76001"/>
    <n v="2581775"/>
    <n v="75827"/>
    <s v="ORDEN DE CAMBIO"/>
    <s v="VALLE DEL CAUCA"/>
    <s v="CALI"/>
    <s v="PTM CALI TODO EN UNO MODA Y HO"/>
    <s v="REDEBAN"/>
    <s v="FO-25-1362582"/>
    <d v="2025-08-11T17:02:00"/>
    <d v="2025-08-12T17:08:00"/>
    <m/>
    <s v="ROLLOS"/>
    <s v="ROLLOS"/>
    <s v="AGREGADOR"/>
    <s v="COMCARD - PTM"/>
    <s v="EJECUTADO_EXITOSO"/>
    <s v="EJECUTADO EXITOSO"/>
    <s v="12/08/2025 / EN LA VISITA TECNICA REALIZADA EL COMERCIO SE LLEGA AL SITIO SE INFORMA EL MOTIVO DE LA VISITA SE ENTREGAN 50 ROLLOS TERMICOS AL CLIENTE EL CLIENTE RECIBE ROLLOS"/>
    <s v="VISITA_TÉCNICA"/>
    <m/>
    <s v="TIPO I"/>
    <s v="TERRESTRE"/>
    <s v="BENAVIDES ARANGO RAFAEL JOSE"/>
    <n v="1"/>
    <n v="35779.500569199998"/>
    <n v="0"/>
    <n v="35779.500569199998"/>
    <m/>
    <m/>
    <m/>
    <m/>
    <m/>
  </r>
  <r>
    <s v="VILLAVICENCIO"/>
    <x v="5"/>
    <x v="6"/>
    <n v="50001"/>
    <n v="2581823"/>
    <n v="79663"/>
    <s v="ORDEN DE CAMBIO"/>
    <s v="META"/>
    <s v="VILLAVICENCIO"/>
    <s v="BARRIO ESTERO VILLAVICENCIO 17"/>
    <s v="REDEBAN"/>
    <s v="FO-25-1362543"/>
    <d v="2025-08-11T16:50:00"/>
    <d v="2025-08-12T17:10:00"/>
    <m/>
    <s v="ROLLOS"/>
    <s v="ROLLOS"/>
    <s v="UNO A UNO"/>
    <s v="UNO A UNO"/>
    <s v="EJECUTADO_EXITOSO"/>
    <s v="EJECUTADO EXITOSO"/>
    <s v="12/08/2025 / SE ENTREGAN 10 ROLLOS RBM"/>
    <s v="VISITA_TÉCNICA"/>
    <m/>
    <s v="TIPO I"/>
    <s v="TERRESTRE"/>
    <s v="PEDREROS CONTRERAS MICHAEL STEVENS"/>
    <n v="1"/>
    <n v="35779.500569199998"/>
    <n v="0"/>
    <n v="35779.500569199998"/>
    <m/>
    <m/>
    <m/>
    <m/>
    <m/>
  </r>
  <r>
    <s v="BOGOTA"/>
    <x v="3"/>
    <x v="4"/>
    <n v="11001"/>
    <n v="2581830"/>
    <n v="42663"/>
    <s v="ORDEN DE CAMBIO"/>
    <s v="CUNDINAMARCA"/>
    <s v="BOGOTA"/>
    <s v="BARRIO BOSA PORVENIR BOGOTA 2"/>
    <s v="REDEBAN"/>
    <s v="FO-25-1362537"/>
    <d v="2025-08-11T16:51:00"/>
    <d v="2025-08-12T17:12:00"/>
    <m/>
    <s v="ROLLOS"/>
    <s v="ROLLOS"/>
    <s v="CB UNO A UNO"/>
    <s v="CB UNO A UNO"/>
    <s v="EJECUTADO_EXITOSO"/>
    <s v="EJECUTADO EXITOSO"/>
    <s v="12/08/2025 / ENTREGA DE 30 ROLLOS NO SE MANIPULAN EQUIPOS "/>
    <s v="VISITA_TÉCNICA"/>
    <m/>
    <s v="TIPO I"/>
    <s v="TERRESTRE"/>
    <s v="HERNANDEZ NARANJO OSCAR EDUARDO"/>
    <n v="1"/>
    <n v="35779.500569199998"/>
    <n v="0"/>
    <n v="35779.500569199998"/>
    <m/>
    <m/>
    <m/>
    <m/>
    <m/>
  </r>
  <r>
    <s v="BOGOTA"/>
    <x v="3"/>
    <x v="4"/>
    <n v="11001"/>
    <n v="2581244"/>
    <n v="76535"/>
    <s v="ORDEN DE CAMBIO"/>
    <s v="CUNDINAMARCA"/>
    <s v="BOGOTA"/>
    <s v="BARRIO RINCON BOGOTA 7"/>
    <s v="REDEBAN"/>
    <s v="FO-25-1362410"/>
    <d v="2025-08-11T15:50:00"/>
    <d v="2025-08-12T17:14:00"/>
    <m/>
    <s v="ROLLOS"/>
    <s v="ROLLOS"/>
    <s v="CB UNO A UNO"/>
    <s v="CB UNO A UNO"/>
    <s v="EJECUTADO_EXITOSO"/>
    <s v="EJECUTADO EXITOSO"/>
    <s v="12/08/2025 / SE ENTREGAN 30 ROLLOS"/>
    <s v="VISITA_TÉCNICA"/>
    <m/>
    <s v="TIPO I"/>
    <s v="TERRESTRE"/>
    <s v="GARCIA PASTRANA KEVIN FERNANDO"/>
    <n v="1"/>
    <n v="35779.500569199998"/>
    <n v="0"/>
    <n v="35779.500569199998"/>
    <m/>
    <m/>
    <m/>
    <m/>
    <m/>
  </r>
  <r>
    <s v="CALI"/>
    <x v="0"/>
    <x v="3"/>
    <n v="76001"/>
    <n v="2579247"/>
    <n v="77796"/>
    <s v="ORDEN DE CAMBIO"/>
    <s v="VALLE DEL CAUCA"/>
    <s v="CALI"/>
    <s v="BARRIO ALFONSO BONILLA ARAGON"/>
    <s v="REDEBAN"/>
    <s v="FO-25-1360383"/>
    <d v="2025-08-11T12:04:00"/>
    <d v="2025-08-12T17:21:00"/>
    <m/>
    <s v="ROLLOS"/>
    <s v="ROLLOS"/>
    <s v="CB UNO A UNO"/>
    <s v="CB UNO A UNO"/>
    <s v="EJECUTADO_EXITOSO"/>
    <s v="EJECUTADO EXITOSO"/>
    <s v="12/08/2025 / EN LA VISITA TECNICA REALIZADA AL COMERCIO SE LLEGA AL SITIO SE INFORMA EL MOTIVO DE LA VISITA SE ENTREGAN 40 ROLLOS TERMICOS AL CLIENTE EL CLIENTE RECIBE ROLLOS"/>
    <s v="VISITA_TÉCNICA"/>
    <m/>
    <s v="TIPO I"/>
    <s v="TERRESTRE"/>
    <s v="BENAVIDES ARANGO RAFAEL JOSE"/>
    <n v="1"/>
    <n v="35779.500569199998"/>
    <n v="0"/>
    <n v="35779.500569199998"/>
    <m/>
    <m/>
    <m/>
    <m/>
    <m/>
  </r>
  <r>
    <s v="NEIVA"/>
    <x v="5"/>
    <x v="6"/>
    <n v="18001"/>
    <n v="2576911"/>
    <n v="64419"/>
    <s v="ORDEN DE CAMBIO"/>
    <s v="CAQUETA"/>
    <s v="FLORENCIA"/>
    <s v="BARRIO CENTRO FLORENCIA 31"/>
    <s v="REDEBAN"/>
    <s v="FO-25-1358394"/>
    <d v="2025-08-11T09:14:00"/>
    <d v="2025-08-12T17:23:00"/>
    <m/>
    <s v="ROLLOS"/>
    <s v="ROLLOS"/>
    <s v="CB UNO A UNO"/>
    <s v="CB UNO A UNO"/>
    <s v="EJECUTADO_EXITOSO"/>
    <s v="EJECUTADO EXITOSO"/>
    <s v="12/08/2025 / SE REALIZA ENTREGA DE 60 ROLLOS RBM EN SITIO ENTREGA EXITOSA "/>
    <s v="VISITA_TÉCNICA"/>
    <m/>
    <s v="TIPO IV"/>
    <s v="TERRESTRE"/>
    <s v="BERMUDEZ SANCHEZ JOSE NEYBER"/>
    <n v="1"/>
    <n v="35779.500569199998"/>
    <n v="0"/>
    <n v="35779.500569199998"/>
    <m/>
    <m/>
    <m/>
    <m/>
    <m/>
  </r>
  <r>
    <s v="MEDELLIN"/>
    <x v="1"/>
    <x v="1"/>
    <n v="5686"/>
    <n v="2552316"/>
    <n v="77665"/>
    <s v="ORDEN DE CAMBIO"/>
    <s v="ANTIOQUIA"/>
    <s v="SANTA ROSA DE OSOS"/>
    <s v="BARRIO CALLE BOYACA SANTA ROSA"/>
    <s v="REDEBAN"/>
    <s v="FO-25-1328870"/>
    <d v="2025-08-04T17:27:00"/>
    <d v="2025-08-12T17:26:00"/>
    <m/>
    <s v="ROLLOS"/>
    <s v="ROLLOS"/>
    <s v="CB UNO A UNO"/>
    <s v="CB UNO A UNO"/>
    <s v="EJECUTADO_EXITOSO"/>
    <s v="EJECUTADO EXITOSO"/>
    <s v="12/08/2025 / SE REALIZA ENVÍO DE 10 ROLLOS, EL CLIENTE CONFIRMA LA LLEGADA DE LOS ROLLOS OK"/>
    <s v="ENVÍO"/>
    <m/>
    <s v="TIPO II"/>
    <s v="TERRESTRE"/>
    <s v="ZAPATA LOPEZ EDWARD ASDRUBAL"/>
    <n v="0"/>
    <n v="35779.500569199998"/>
    <n v="0"/>
    <n v="35779.500569199998"/>
    <m/>
    <m/>
    <m/>
    <m/>
    <m/>
  </r>
  <r>
    <s v="MEDELLIN"/>
    <x v="1"/>
    <x v="1"/>
    <n v="5129"/>
    <n v="2552555"/>
    <n v="78483"/>
    <s v="ORDEN DE CAMBIO"/>
    <s v="ANTIOQUIA"/>
    <s v="CALDAS"/>
    <s v="PTM DROGUERIA LA ESPECIALISTA"/>
    <s v="REDEBAN"/>
    <s v="FO-25-1328858 | FO-25-1351181"/>
    <d v="2025-08-05T08:00:00"/>
    <d v="2025-08-12T21:18:00"/>
    <m/>
    <s v="ROLLOS"/>
    <s v="ROLLOS"/>
    <s v="AGREGADOR"/>
    <s v="COMCARD - PTM"/>
    <s v="EJECUTADO_EXITOSO"/>
    <s v="EJECUTADO EXITOSO"/>
    <s v="12/08/2025 / SE REALIZA ENTREGA DE 20 ROLLOS POR EL OPERADOR CABIFY"/>
    <s v="VISITA_TÉCNICA"/>
    <m/>
    <s v="TIPO I"/>
    <s v="TERRESTRE"/>
    <s v="CORREA MESA LEIDY DANIELA | MONTOYA VELEZ ANDRES FELIPE"/>
    <n v="1"/>
    <n v="35779.500569199998"/>
    <n v="0"/>
    <n v="35779.500569199998"/>
    <m/>
    <m/>
    <m/>
    <m/>
    <m/>
  </r>
  <r>
    <s v="MEDELLIN"/>
    <x v="1"/>
    <x v="1"/>
    <n v="5631"/>
    <n v="2552453"/>
    <n v="78059"/>
    <s v="ORDEN DE CAMBIO"/>
    <s v="ANTIOQUIA"/>
    <s v="SABANETA"/>
    <s v="PTM SABANETA DROGUERIA NATURAL"/>
    <s v="REDEBAN"/>
    <s v="FO-25-1351183"/>
    <d v="2025-08-05T08:00:00"/>
    <d v="2025-08-13T07:40:00"/>
    <m/>
    <s v="ROLLOS"/>
    <s v="ROLLOS"/>
    <s v="AGREGADOR"/>
    <s v="COMCARD - PTM"/>
    <s v="EJECUTADO_EXITOSO"/>
    <s v="EJECUTADO EXITOSO"/>
    <s v="12/08/2025 SE REALIZA ENTREGA DE 60 ROLLOS POR EL OPERADOR CABIFY"/>
    <s v="VISITA_TÉCNICA"/>
    <m/>
    <s v="TIPO I"/>
    <s v="TERRESTRE"/>
    <s v="SALAZAR AGUDELO JHONATAN STIVEN"/>
    <n v="1"/>
    <n v="35779.500569199998"/>
    <n v="0"/>
    <n v="35779.500569199998"/>
    <m/>
    <m/>
    <m/>
    <m/>
    <m/>
  </r>
  <r>
    <s v="BARRANQUILLA"/>
    <x v="4"/>
    <x v="5"/>
    <n v="8001"/>
    <n v="2552583"/>
    <n v="18786"/>
    <s v="ORDEN DE CAMBIO"/>
    <s v="ATLANTICO"/>
    <s v="BARRANQUILLA"/>
    <s v="BARRIO CEVILLAR V BARRANQUILLA"/>
    <s v="REDEBAN"/>
    <s v="FO-25-1329211"/>
    <d v="2025-08-05T08:00:00"/>
    <d v="2025-08-13T07:52:00"/>
    <m/>
    <s v="ROLLOS"/>
    <s v="ROLLOS"/>
    <s v="CB UNO A UNO"/>
    <s v="CB UNO A UNO"/>
    <s v="EJECUTADO_EXITOSO"/>
    <s v="EJECUTADO EXITOSO"/>
    <s v="12/08/2025 SE REALIZA VISITA TÉCNICA PARA LA ENTREGA DE ROLLOS DE REDEBAN 90"/>
    <s v="VISITA_TÉCNICA"/>
    <m/>
    <s v="TIPO I"/>
    <s v="TERRESTRE"/>
    <s v="MEZA MARTINEZ LUIS MATEO"/>
    <n v="1"/>
    <n v="35779.500569199998"/>
    <n v="0"/>
    <n v="35779.500569199998"/>
    <m/>
    <m/>
    <m/>
    <m/>
    <m/>
  </r>
  <r>
    <s v="CALI"/>
    <x v="0"/>
    <x v="3"/>
    <n v="19622"/>
    <n v="2553167"/>
    <n v="79950"/>
    <s v="ORDEN DE CAMBIO"/>
    <s v="CAUCA"/>
    <s v="ROSAS"/>
    <s v="BARRIO SANTANDER ROSAS 1"/>
    <s v="REDEBAN"/>
    <s v="FO-25-1333036"/>
    <d v="2025-08-05T08:00:00"/>
    <d v="2025-08-13T07:56:00"/>
    <m/>
    <s v="ROLLOS"/>
    <s v="ROLLOS"/>
    <s v="CB UNO A UNO"/>
    <s v="CB UNO A UNO"/>
    <s v="EJECUTADO_EXITOSO"/>
    <s v="EJECUTADO EXITOSO"/>
    <s v="13/08/2025 SE ENVIAN ROLLOS CON GUIA 2185553713_x000a_SE CONFIRMA ENTREGA DE ROLLOS EXITOSA POR PARTE DE LA TRANSPORTADORA"/>
    <s v="ENVÍO"/>
    <m/>
    <s v="TIPO III"/>
    <s v="TERRESTRE"/>
    <m/>
    <n v="0"/>
    <n v="35779.500569199998"/>
    <n v="0"/>
    <n v="35779.500569199998"/>
    <m/>
    <m/>
    <m/>
    <m/>
    <m/>
  </r>
  <r>
    <s v="CALI"/>
    <x v="0"/>
    <x v="3"/>
    <n v="76001"/>
    <n v="2576160"/>
    <n v="78510"/>
    <s v="ORDEN DE CAMBIO"/>
    <s v="VALLE DEL CAUCA"/>
    <s v="CALI"/>
    <s v="BARRIO COMUNEROS  II CALI"/>
    <s v="REDEBAN"/>
    <s v="FO-25-1357932"/>
    <d v="2025-08-11T08:35:00"/>
    <d v="2025-08-13T08:00:00"/>
    <m/>
    <s v="ROLLOS"/>
    <s v="ROLLOS"/>
    <s v="CB UNO A UNO"/>
    <s v="CB UNO A UNO"/>
    <s v="EJECUTADO_EXITOSO"/>
    <s v="EJECUTADO EXITOSO"/>
    <s v="11/08/2025 11-08 SE ESCALA AL COORDINADOR DE ZONA PARA ENTREGA DE ROLLOS EN SITIO | 12/08/2025 LA VISITA TECNICA REALIZADA AL COMERCIO SE LLEGA AL SITIO SE INFORMA EL MOTIVO DE DE LA VISITA SE ENTREGAN 40 ROLLOS TERMICOS AL CLIENTE EL CLIENTE RECIBE ROLLOS"/>
    <s v="VISITA_TÉCNICA"/>
    <m/>
    <s v="TIPO I"/>
    <s v="TERRESTRE"/>
    <s v="BENAVIDES ARANGO RAFAEL JOSE"/>
    <n v="1"/>
    <n v="35779.500569199998"/>
    <n v="0"/>
    <n v="35779.500569199998"/>
    <m/>
    <m/>
    <m/>
    <m/>
    <m/>
  </r>
  <r>
    <s v="CALI"/>
    <x v="0"/>
    <x v="3"/>
    <n v="76001"/>
    <n v="2574430"/>
    <n v="60959"/>
    <s v="ORDEN DE CAMBIO"/>
    <s v="VALLE DEL CAUCA"/>
    <s v="CALI"/>
    <s v="BARRIO LLANO VERDE CALI"/>
    <s v="REDEBAN"/>
    <s v="FO-25-1356028"/>
    <d v="2025-08-11T08:00:00"/>
    <d v="2025-08-13T08:18:00"/>
    <m/>
    <s v="ROLLOS"/>
    <s v="ROLLOS"/>
    <s v="CB UNO A UNO"/>
    <s v="CB UNO A UNO"/>
    <s v="EJECUTADO_EXITOSO"/>
    <s v="EJECUTADO EXITOSO"/>
    <s v="10/08/2025 10-08 SE ESCALA AL COORDINADOR DE ZONA PARA ENTREGA DE ROLLOS EN SITIO | 12/08/2025 EN LA VISITA TECNICA REALIZADA AL COMERCIO SE LLEGA AL SITIO SE INFORMA EL MOTIVO DE LA VISITA SE ENTREGAN 50 ROLLOS TERMICOS AL CLIENTE EL CLIENTE RECIBE ROLLOS"/>
    <s v="VISITA_TÉCNICA"/>
    <m/>
    <s v="TIPO I"/>
    <s v="TERRESTRE"/>
    <s v="BENAVIDES ARANGO RAFAEL JOSE"/>
    <n v="1"/>
    <n v="35779.500569199998"/>
    <n v="0"/>
    <n v="35779.500569199998"/>
    <m/>
    <m/>
    <m/>
    <m/>
    <m/>
  </r>
  <r>
    <s v="MANIZALES"/>
    <x v="0"/>
    <x v="0"/>
    <n v="17653"/>
    <n v="2574520"/>
    <n v="50465"/>
    <s v="ORDEN DE CAMBIO"/>
    <s v="CALDAS"/>
    <s v="SALAMINA"/>
    <s v="BARRIO CENTRO SALAMINA 3"/>
    <s v="REDEBAN"/>
    <s v="FO-25-1356012"/>
    <d v="2025-08-11T08:00:00"/>
    <d v="2025-08-13T08:20:00"/>
    <m/>
    <s v="ROLLOS"/>
    <s v="ROLLOS"/>
    <s v="CB UNO A UNO"/>
    <s v="CB UNO A UNO"/>
    <s v="EJECUTADO_EXITOSO"/>
    <s v="EJECUTADO EXITOSO"/>
    <s v="10/08/2025 10-08 SE ESCALA AL COORDINADOR DE ZONA PARA ENTREGA DE ROLLOS EN SITIO | 12/08/2025 SE REALIZA ENVIO DE 20 ROLLOS A OFICINAS DE LA TRANSPORTADORA EN SALAMINA USUARIO INDICA PASAR A RECOGERLOS, SE VALIDA CON USUARIO RECOGIDA E INDICA YA TENERLOS EN SU PODER PARA DARLES USO"/>
    <s v="ENVÍO"/>
    <m/>
    <s v="TIPO II"/>
    <s v="TERRESTRE"/>
    <s v="AGUIRRE HENAO RAUL EDUARDO"/>
    <n v="0"/>
    <n v="35779.500569199998"/>
    <n v="0"/>
    <n v="35779.500569199998"/>
    <m/>
    <m/>
    <m/>
    <m/>
    <m/>
  </r>
  <r>
    <s v="YOPAL"/>
    <x v="5"/>
    <x v="6"/>
    <n v="85430"/>
    <n v="2567239"/>
    <n v="78201"/>
    <s v="ORDEN DE CAMBIO"/>
    <s v="CASANARE"/>
    <s v="TRINIDAD"/>
    <s v="BARRIO LAS FERIAS TRINIDAD"/>
    <s v="REDEBAN"/>
    <s v="FO-25-1345297"/>
    <d v="2025-08-07T12:39:00"/>
    <d v="2025-08-13T08:23:00"/>
    <m/>
    <s v="ROLLOS"/>
    <s v="ROLLOS"/>
    <s v="CB UNO A UNO"/>
    <s v="CB UNO A UNO"/>
    <s v="EJECUTADO_EXITOSO"/>
    <s v="EJECUTADO EXITOSO"/>
    <s v="07/08/2028 SE ESCALA AL COORDINADOR DE ZONA PARA ENTREGA DE ROLLOS EN SITIO | 12/08/2025 EN COMUNICACIÓN CON LA SEÑORA PATRICIA ALARCON AL NUMERO 3232169276, INDICA SE ENVIEN LOS ROLLOS POR SERVICIO DE TAXIS. RECIBIDO OK"/>
    <s v="ENVÍO"/>
    <m/>
    <s v="TIPO II"/>
    <s v="TERRESTRE"/>
    <s v="BERNAL ELAICA EDGAR ALEXIS"/>
    <n v="0"/>
    <n v="35779.500569199998"/>
    <n v="0"/>
    <n v="35779.500569199998"/>
    <m/>
    <m/>
    <m/>
    <m/>
    <m/>
  </r>
  <r>
    <s v="SANTA MARTA"/>
    <x v="4"/>
    <x v="5"/>
    <n v="47001"/>
    <n v="2553890"/>
    <n v="25723"/>
    <s v="ORDEN DE CAMBIO"/>
    <s v="MAGDALENA"/>
    <s v="SANTA MARTA"/>
    <s v="BARRIO CENTRO SANTA MARTA"/>
    <s v="REDEBAN"/>
    <s v="FO-25-1329994"/>
    <d v="2025-08-05T09:12:00"/>
    <d v="2025-08-13T08:25:00"/>
    <m/>
    <s v="ROLLOS"/>
    <s v="ROLLOS"/>
    <s v="CB UNO A UNO"/>
    <s v="CB UNO A UNO"/>
    <s v="EJECUTADO_EXITOSO"/>
    <s v="EJECUTADO EXITOSO"/>
    <s v="05/08/2025 SE ESCALA AL CCOORINADOR DE ZONA PARA ENTREGA DE ROLLOS EN SITIO | 09/08/2025 SE RETRASA ENTREGA POR FUERTES LLUVIAS EN LA CIUDAD | 12/08/2025 SE REALIZA ENTREGA DE 10 ROLLOS PARA DATÁFONO A SATISFACCIÓN DEL CLIENTE"/>
    <s v="VISITA_TÉCNICA"/>
    <m/>
    <s v="TIPO I"/>
    <s v="TERRESTRE"/>
    <s v="THOMAS  CAMPO SIGIFREDO SEGUNDO"/>
    <n v="1"/>
    <n v="35779.500569199998"/>
    <n v="0"/>
    <n v="35779.500569199998"/>
    <m/>
    <m/>
    <m/>
    <m/>
    <m/>
  </r>
  <r>
    <s v="BARRANQUILLA"/>
    <x v="4"/>
    <x v="5"/>
    <n v="8001"/>
    <n v="2549166"/>
    <n v="48102"/>
    <s v="ORDEN DE CAMBIO"/>
    <s v="ATLANTICO"/>
    <s v="BARRANQUILLA"/>
    <s v="BARRIO SANTA MARIA BARRANQUILL"/>
    <s v="REDEBAN"/>
    <s v="FO-25-1327321"/>
    <d v="2025-08-04T12:23:00"/>
    <d v="2025-08-13T08:27:00"/>
    <m/>
    <s v="ROLLOS"/>
    <s v="ROLLOS"/>
    <s v="CB UNO A UNO"/>
    <s v="CB UNO A UNO"/>
    <s v="EJECUTADO_EXITOSO"/>
    <s v="EJECUTADO EXITOSO"/>
    <s v="12/08/2025 SE REALIZA VISITA TÉCNICA PARA LA ENTREGA DE ROLLOS DE REDEBAN 90"/>
    <s v="VISITA_TÉCNICA"/>
    <m/>
    <s v="TIPO I"/>
    <s v="TERRESTRE"/>
    <s v="MEZA MARTINEZ LUIS MATEO"/>
    <n v="1"/>
    <n v="35779.500569199998"/>
    <n v="0"/>
    <n v="35779.500569199998"/>
    <m/>
    <m/>
    <m/>
    <m/>
    <m/>
  </r>
  <r>
    <s v="BARRANQUILLA"/>
    <x v="4"/>
    <x v="5"/>
    <n v="8758"/>
    <n v="2553968"/>
    <n v="27304"/>
    <s v="ORDEN DE CAMBIO"/>
    <s v="ATLANTICO"/>
    <s v="SOLEDAD"/>
    <s v="PAGAFACIL BARRANQUILLA CENTRAL"/>
    <s v="REDEBAN"/>
    <s v="FO-25-1329999"/>
    <d v="2025-08-05T09:11:00"/>
    <d v="2025-08-13T08:30:00"/>
    <m/>
    <s v="ROLLOS"/>
    <s v="ROLLOS"/>
    <s v="ROBUSTO"/>
    <s v="PAGAFACIL"/>
    <s v="EJECUTADO_EXITOSO"/>
    <s v="EJECUTADO EXITOSO"/>
    <s v="05/08/2025 SE ESCALA AL CCOORINADOR DE ZONA PARA ENTREGA DE ROLLOS EN SITIO | 13/08/2025 SE REALIZA VISITA TÉCNICA PARA LA ENTREGA DE ROLLOS DE REDEBAN 140"/>
    <s v="VISITA_TÉCNICA"/>
    <m/>
    <s v="TIPO I"/>
    <s v="TERRESTRE"/>
    <s v="MEZA MARTINEZ LUIS MATEO"/>
    <n v="1"/>
    <n v="35779.500569199998"/>
    <n v="0"/>
    <n v="35779.500569199998"/>
    <m/>
    <m/>
    <m/>
    <m/>
    <m/>
  </r>
  <r>
    <s v="PASTO"/>
    <x v="0"/>
    <x v="3"/>
    <n v="52835"/>
    <n v="2554886"/>
    <n v="73537"/>
    <s v="ORDEN DE CAMBIO"/>
    <s v="NARIÑO"/>
    <s v="SAN ANDRES DE TUMACO"/>
    <s v="BARRIO LA CANCHA LLORENTE NARI"/>
    <s v="REDEBAN"/>
    <s v="FO-25-1330907"/>
    <d v="2025-08-05T10:18:00"/>
    <d v="2025-08-13T08:56:00"/>
    <m/>
    <s v="ROLLOS"/>
    <s v="ROLLOS"/>
    <s v="CB UNO A UNO"/>
    <s v="CB UNO A UNO"/>
    <s v="EJECUTADO_EXITOSO"/>
    <s v="EJECUTADO EXITOSO"/>
    <s v="06/08/2025 SE REALIZA ENVÍO DE 50 ROLLOS A LA OFICINA PRINCIPAL DE INTERRAPIDISIMO EN LLORENTE - NARIÑO"/>
    <s v="ENVÍO"/>
    <m/>
    <s v="TIPO IV"/>
    <s v="TERRESTRE"/>
    <s v="HERRERA MONAR GEOVANNY"/>
    <n v="0"/>
    <n v="35779.500569199998"/>
    <n v="0"/>
    <n v="35779.500569199998"/>
    <m/>
    <m/>
    <m/>
    <m/>
    <m/>
  </r>
  <r>
    <s v="BUCARAMANGA"/>
    <x v="2"/>
    <x v="2"/>
    <n v="68276"/>
    <n v="2581949"/>
    <n v="78802"/>
    <s v="ORDEN DE CAMBIO"/>
    <s v="SANTANDER"/>
    <s v="FLORIDABLANCA"/>
    <s v="BARRIO VILLABEL FLORIDABLANCA"/>
    <s v="REDEBAN"/>
    <s v="FO-25-1362579"/>
    <d v="2025-08-11T17:04:00"/>
    <d v="2025-08-13T09:06:00"/>
    <m/>
    <s v="ROLLOS"/>
    <s v="ROLLOS"/>
    <s v="CB UNO A UNO"/>
    <s v="CB UNO A UNO"/>
    <s v="EJECUTADO_EXITOSO"/>
    <s v="EJECUTADO EXITOSO"/>
    <s v="11/08/2025 11-8 SE ESCALA AL COORDINADOR DE ZONA PARA ENTREGA DE ROLLOS EN SITIO | 13/08/2025 SE REALIZA ENTREGA DE 10 ROLLOS"/>
    <s v="VISITA_TÉCNICA"/>
    <m/>
    <s v="TIPO I"/>
    <s v="TERRESTRE"/>
    <s v="GONZALEZ ESTUPIÑAN YEISON WALTER ANTONIO"/>
    <n v="1"/>
    <n v="35779.500569199998"/>
    <n v="0"/>
    <n v="35779.500569199998"/>
    <m/>
    <m/>
    <m/>
    <m/>
    <m/>
  </r>
  <r>
    <s v="BOGOTA"/>
    <x v="3"/>
    <x v="4"/>
    <n v="11001"/>
    <n v="2574299"/>
    <n v="31115"/>
    <s v="ORDEN DE CAMBIO"/>
    <s v="CUNDINAMARCA"/>
    <s v="BOGOTA"/>
    <s v="BARRIO SUBA BILBAO"/>
    <s v="REDEBAN"/>
    <s v="FO-25-1355377"/>
    <d v="2025-08-11T08:00:00"/>
    <d v="2025-08-13T09:09:00"/>
    <m/>
    <s v="ROLLOS"/>
    <s v="ROLLOS"/>
    <s v="CB UNO A UNO"/>
    <s v="CB UNO A UNO"/>
    <s v="EJECUTADO_EXITOSO"/>
    <s v="EJECUTADO EXITOSO"/>
    <s v="09/08/2025 09-08 SE ESCALA AL COORDINADOR DE ZONA PARA ENTREGA DE ROLLOS EN SITIO | 13/08/2025 SE VISITA COMERCIO, SE ENTREGAN ROLLOS DE PAPEL SOLICITADOS PARA EL DATÁFONO, NO UPS, NO SE MANIPULAN EQUIPOS."/>
    <s v="VISITA_TÉCNICA"/>
    <m/>
    <s v="TIPO I"/>
    <s v="TERRESTRE"/>
    <s v="VEGA MANRIQUE JONATAN MAURICIO"/>
    <n v="1"/>
    <n v="35779.500569199998"/>
    <n v="0"/>
    <n v="35779.500569199998"/>
    <m/>
    <m/>
    <m/>
    <m/>
    <m/>
  </r>
  <r>
    <s v="VALLEDUPAR"/>
    <x v="4"/>
    <x v="5"/>
    <n v="20621"/>
    <n v="2574389"/>
    <n v="61191"/>
    <s v="ORDEN DE CAMBIO"/>
    <s v="CESAR"/>
    <s v="LA PAZ"/>
    <s v="BARRIO LA MOCHILA LA PAZ"/>
    <s v="REDEBAN"/>
    <s v="FO-25-1355287"/>
    <d v="2025-08-11T08:00:00"/>
    <d v="2025-08-13T09:13:00"/>
    <m/>
    <s v="ROLLOS"/>
    <s v="ROLLOS"/>
    <s v="CB UNO A UNO"/>
    <s v="CB UNO A UNO"/>
    <s v="EJECUTADO_EXITOSO"/>
    <s v="EJECUTADO EXITOSO"/>
    <s v="09/08/2025 SE ESCALA AL COORDINADOR DE ZONA PARA ENTREGA DE ROLLOS EN SITIO | 13/08/2025 SE REALIZA ENTREGA DE 20 ROLLOS EN SITIO"/>
    <s v="VISITA_TÉCNICA"/>
    <m/>
    <s v="TIPO II"/>
    <s v="TERRESTRE"/>
    <s v="MONTES DIAZ JOHN FRED"/>
    <n v="1"/>
    <n v="67654.12000000001"/>
    <n v="0"/>
    <n v="67654.12000000001"/>
    <m/>
    <m/>
    <m/>
    <m/>
    <m/>
  </r>
  <r>
    <s v="BARRANQUILLA"/>
    <x v="4"/>
    <x v="5"/>
    <n v="8001"/>
    <n v="2573974"/>
    <n v="18786"/>
    <s v="ORDEN DE CAMBIO"/>
    <s v="ATLANTICO"/>
    <s v="BARRANQUILLA"/>
    <s v="BARRIO CEVILLAR V BARRANQUILLA"/>
    <s v="REDEBAN"/>
    <s v="FO-25-1353396"/>
    <d v="2025-08-09T09:43:00"/>
    <d v="2025-08-13T09:16:00"/>
    <m/>
    <s v="ROLLOS"/>
    <s v="ROLLOS"/>
    <s v="CB UNO A UNO"/>
    <s v="CB UNO A UNO"/>
    <s v="EJECUTADO_EXITOSO"/>
    <s v="EJECUTADO EXITOSO"/>
    <s v="09/08/2025 SE ESCALA AL COORDINADOR DE ZONA PARA ENTREGA DE ROLLOS EN SITIO | 13/08/2025 SE REALIZA VISITA TÉCNICA, SE ENTREGA 90 ROLLOS PARA DATAFONO, EL CLIENTE RECIBE A SATISFACCIÓN, CB OPERATIVO."/>
    <s v="VISITA_TÉCNICA"/>
    <m/>
    <s v="TIPO I"/>
    <s v="TERRESTRE"/>
    <s v="DE AGUAS MUÑOZ DAVID JOSE"/>
    <n v="1"/>
    <n v="35779.500569199998"/>
    <n v="0"/>
    <n v="35779.500569199998"/>
    <m/>
    <m/>
    <m/>
    <m/>
    <m/>
  </r>
  <r>
    <s v="NEIVA"/>
    <x v="5"/>
    <x v="6"/>
    <n v="41791"/>
    <n v="2570642"/>
    <n v="54922"/>
    <s v="ORDEN DE CAMBIO"/>
    <s v="HUILA"/>
    <s v="TARQUI"/>
    <s v="DISTRICOL JOTIAGRO"/>
    <s v="REDEBAN"/>
    <s v="FO-25-1350302"/>
    <d v="2025-08-08T11:51:00"/>
    <d v="2025-08-13T09:17:00"/>
    <m/>
    <s v="ROLLOS"/>
    <s v="ROLLOS"/>
    <s v="AGREGADOR"/>
    <s v="DISTRICOL"/>
    <s v="EJECUTADO_EXITOSO"/>
    <s v="EJECUTADO EXITOSO"/>
    <s v="08/08/2025 SE REALIZA ENVIO ROLLOS CON GUIA | 13/08/2025 SE ENVÍAN ROLLOS CON GUÍA 2235595967. SE CONFIRMA ENTREGA DE ROLLOS EXITOSA POR PARTE DE LA TRANSPORTADORA."/>
    <s v="ENVÍO"/>
    <m/>
    <s v="TIPO III"/>
    <s v="TERRESTRE"/>
    <m/>
    <n v="0"/>
    <n v="35779.500569199998"/>
    <n v="0"/>
    <n v="35779.500569199998"/>
    <m/>
    <m/>
    <m/>
    <m/>
    <m/>
  </r>
  <r>
    <s v="MEDELLIN"/>
    <x v="1"/>
    <x v="1"/>
    <n v="5591"/>
    <n v="2567236"/>
    <n v="57145"/>
    <s v="ORDEN DE CAMBIO"/>
    <s v="ANTIOQUIA"/>
    <s v="PUERTO TRIUNFO"/>
    <s v="PTM PUERTO TRIUNFO PAPELERIA Y"/>
    <s v="REDEBAN"/>
    <s v="FO-25-1347118"/>
    <d v="2025-08-07T12:38:00"/>
    <d v="2025-08-13T09:18:00"/>
    <m/>
    <s v="ROLLOS"/>
    <s v="ROLLOS"/>
    <s v="AGREGADOR"/>
    <s v="COMCARD - PTM"/>
    <s v="EJECUTADO_EXITOSO"/>
    <s v="EJECUTADO EXITOSO"/>
    <s v="08/08/2025 SE REALIZA ENVIO ROLLOS CON GUIA | 13/08/2025 SE ENVÍAN ROLLOS CON GUÍA 284607356. SE CONFIRMA ENTREGA DE ROLLOS EXITOSA POR PARTE DE LA TRANSPORTADORA."/>
    <s v="ENVÍO"/>
    <m/>
    <s v="TIPO IV"/>
    <s v="TERRESTRE"/>
    <m/>
    <n v="0"/>
    <n v="35779.500569199998"/>
    <n v="0"/>
    <n v="35779.500569199998"/>
    <m/>
    <m/>
    <m/>
    <m/>
    <m/>
  </r>
  <r>
    <s v="BOGOTA"/>
    <x v="3"/>
    <x v="4"/>
    <n v="11001"/>
    <n v="2586476"/>
    <n v="38419"/>
    <s v="ORDEN DE CAMBIO"/>
    <s v="CUNDINAMARCA"/>
    <s v="BOGOTA"/>
    <s v="REDY TEQUENDAMA"/>
    <s v="REDEBAN"/>
    <s v="FO-25-1366830"/>
    <d v="2025-08-12T13:33:00"/>
    <d v="2025-08-13T09:19:00"/>
    <m/>
    <s v="ROLLOS"/>
    <s v="ROLLOS"/>
    <s v="ROBUSTO"/>
    <s v="REDY"/>
    <s v="EJECUTADO_EXITOSO"/>
    <s v="EJECUTADO EXITOSO"/>
    <s v="12/08/2025 12-8 SE ESCALA AL COORDINADOR DE ZONA PARA ENTREGA DE ROLLOS EN SITIO | 13/08/2025 ENTREGA DE ROLLOS EJECUTADO OK"/>
    <s v="VISITA_TÉCNICA"/>
    <m/>
    <s v="TIPO I"/>
    <s v="TERRESTRE"/>
    <s v="GOMEZ VEGA DAVID SNEYDER"/>
    <n v="1"/>
    <n v="35779.500569199998"/>
    <n v="0"/>
    <n v="35779.500569199998"/>
    <m/>
    <m/>
    <m/>
    <m/>
    <m/>
  </r>
  <r>
    <s v="VALLEDUPAR"/>
    <x v="4"/>
    <x v="5"/>
    <n v="20011"/>
    <n v="2556579"/>
    <n v="71822"/>
    <s v="ORDEN DE CAMBIO"/>
    <s v="CESAR"/>
    <s v="AGUACHICA"/>
    <s v="AGUACHICA CENTRO"/>
    <s v="REDEBAN"/>
    <s v="FO-25-1333560"/>
    <d v="2025-08-05T12:24:00"/>
    <d v="2025-08-13T09:20:00"/>
    <m/>
    <s v="ROLLOS"/>
    <s v="ROLLOS"/>
    <s v="CB UNO A UNO"/>
    <s v="CB UNO A UNO"/>
    <s v="EJECUTADO_EXITOSO"/>
    <s v="EJECUTADO EXITOSO"/>
    <s v="13/08/2025 SE ENVÍAN ROLLOS CON GUÍA 2205447119. SE CONFIRMA ENTREGA DE ROLLOS EXITOSA POR PARTE DE LA TRANSPORTADORA."/>
    <s v="ENVÍO"/>
    <m/>
    <s v="TIPO IV"/>
    <s v="TERRESTRE"/>
    <m/>
    <n v="0"/>
    <n v="35779.500569199998"/>
    <n v="0"/>
    <n v="35779.500569199998"/>
    <m/>
    <m/>
    <m/>
    <m/>
    <m/>
  </r>
  <r>
    <s v="MEDELLIN"/>
    <x v="1"/>
    <x v="1"/>
    <n v="27361"/>
    <n v="2543397"/>
    <n v="77244"/>
    <s v="ORDEN DE CAMBIO"/>
    <s v="CHOCO"/>
    <s v="ISTMINA"/>
    <s v="BARRIO  BRR INDEPENDENCIA VALD"/>
    <s v="REDEBAN"/>
    <s v="FO-25-1332186"/>
    <d v="2025-08-02T10:11:00"/>
    <d v="2025-08-13T09:21:00"/>
    <m/>
    <s v="ROLLOS"/>
    <s v="ROLLOS"/>
    <s v="CB UNO A UNO"/>
    <s v="CB UNO A UNO"/>
    <s v="EJECUTADO_EXITOSO"/>
    <s v="EJECUTADO EXITOSO"/>
    <s v="11/08/2025 SE REALIZA CONTACTO TELEFONICO CON LA SRA GLORIA AL 3104338898 INDICA QUE AUN LOS ROLLOS NO LE HAN LLEGADO GUIA 284607353 EN ZONA DE DISTRIBUCION | 13/08/2025 SE ENVÍAN ROLLOS CON GUÍA 284607353. SE CONFIRMA ENTREGA DE ROLLOS EXITOSA POR PARTE DE LA TRANSPORTADORA."/>
    <s v="ENVÍO"/>
    <m/>
    <s v="TIPO IV ESPECIAL"/>
    <s v="AEREO"/>
    <m/>
    <n v="0"/>
    <n v="35779.500569199998"/>
    <n v="0"/>
    <n v="35779.500569199998"/>
    <m/>
    <m/>
    <m/>
    <m/>
    <m/>
  </r>
  <r>
    <s v="TUNJA"/>
    <x v="2"/>
    <x v="2"/>
    <n v="15407"/>
    <n v="2567223"/>
    <n v="64417"/>
    <s v="ORDEN DE CAMBIO"/>
    <s v="BOYACA"/>
    <s v="VILLA DE LEYVA"/>
    <s v="BARRIO LA PALMA VILLA DE LEYVA"/>
    <s v="REDEBAN"/>
    <s v="FO-25-1344729"/>
    <d v="2025-08-07T12:25:00"/>
    <d v="2025-08-13T09:24:00"/>
    <m/>
    <s v="ROLLOS"/>
    <s v="ROLLOS"/>
    <s v="CB UNO A UNO"/>
    <s v="CB UNO A UNO"/>
    <s v="EJECUTADO_EXITOSO"/>
    <s v="EJECUTADO EXITOSO"/>
    <s v="07/08/2025 SE ESCALA AL COORDINADOR DE ZONA PARA ENTREGA DE ROLLOS EN SITIO | 13/08/2025 EL LUNES 4 DE AGOSTO INICIO EL PARO INDEFINIDO DESDE HORAS DE LA MADRUGADA EMPEZARON LOS BLOQUEOS EN TUNJA, PAIPA, SOGAMOSO, VENTAQUEMADA, MONGUÍ, PUENTE BOYACÁ Y MÁS MUNICIPIOS DE LA ZONA | 13/08/2025 SE VISITA CB ENTREGA 30 ROLLOS"/>
    <s v="VISITA_TÉCNICA"/>
    <m/>
    <s v="TIPO II"/>
    <s v="TERRESTRE"/>
    <s v="GONZALEZ GONZALEZ MARIO ALBERTO"/>
    <n v="1"/>
    <n v="67654.12000000001"/>
    <n v="0"/>
    <n v="67654.12000000001"/>
    <m/>
    <m/>
    <m/>
    <m/>
    <m/>
  </r>
  <r>
    <s v="VALLEDUPAR"/>
    <x v="4"/>
    <x v="5"/>
    <n v="47460"/>
    <n v="2545446"/>
    <n v="31487"/>
    <s v="ORDEN DE CAMBIO"/>
    <s v="MAGDALENA"/>
    <s v="NUEVA GRANADA"/>
    <s v="ARRIO CENTRO 3"/>
    <s v="REDEBAN"/>
    <s v="FO-25-1332185"/>
    <d v="2025-08-04T08:29:00"/>
    <d v="2025-08-13T09:25:00"/>
    <m/>
    <s v="ROLLOS"/>
    <s v="ROLLOS"/>
    <s v="CB UNO A UNO"/>
    <s v="CB UNO A UNO"/>
    <s v="EJECUTADO_EXITOSO"/>
    <s v="EJECUTADO EXITOSO"/>
    <s v="12/08/2025 SE INTENTA CONTACTO TELEFONICO CON EL CB AL 3106436737 PARA CONFIRMAR SI LLEGARON ROLLOS SIN RESPUESTA GUIA EN ZONA DE DISTRIBUCION DESDE EL 12-08 | 13/08/2025 SE ENVÍAN ROLLOS CON GUÍA 2205447117. SE CONFIRMA ENTREGA DE ROLLOS EXITOSA POR PARTE DE LA TRANSPORTADORA."/>
    <s v="ENVÍO"/>
    <m/>
    <s v="TIPO IV"/>
    <s v="TERRESTRE"/>
    <m/>
    <n v="0"/>
    <n v="35779.500569199998"/>
    <n v="0"/>
    <n v="35779.500569199998"/>
    <m/>
    <m/>
    <m/>
    <m/>
    <m/>
  </r>
  <r>
    <s v="VALLEDUPAR"/>
    <x v="4"/>
    <x v="5"/>
    <n v="20011"/>
    <n v="2540748"/>
    <n v="78972"/>
    <s v="ORDEN DE CAMBIO"/>
    <s v="CESAR"/>
    <s v="AGUACHICA"/>
    <s v="PTM LOS COCOS AGUACHICA AUTOSE"/>
    <s v="REDEBAN"/>
    <s v="FO-25-1318439"/>
    <d v="2025-08-01T14:12:00"/>
    <d v="2025-08-13T09:26:00"/>
    <m/>
    <s v="ROLLOS"/>
    <s v="ROLLOS"/>
    <s v="AGREGADOR"/>
    <s v="COMCARD - PTM"/>
    <s v="EJECUTADO_EXITOSO"/>
    <s v="EJECUTADO EXITOSO"/>
    <s v="01/08/2025 SE ENVIAN ROLLOS CON LA GUIA: | 11/08/2025 SE REALIZA GESTION TELEFONICA AL NUMERO 3153024263 RESPONDE SRA DEISY QUIEN INDICA QUE NO LE HAN LLEGADO LOS ROLLOS SE LE BRINDA GUIA 2205447112 EN ZONA DE DISTRIBUCION | 13/08/2025 SE ENVÍAN ROLLOS CON GUÍA 2205447112. SE CONFIRMA ENTREGA DE ROLLOS EXITOSA POR PARTE DE LA TRANSPORTADORA."/>
    <s v="ENVÍO"/>
    <m/>
    <s v="TIPO IV"/>
    <s v="TERRESTRE"/>
    <m/>
    <n v="0"/>
    <n v="35779.500569199998"/>
    <n v="0"/>
    <n v="35779.500569199998"/>
    <m/>
    <m/>
    <m/>
    <m/>
    <m/>
  </r>
  <r>
    <s v="BOGOTA"/>
    <x v="3"/>
    <x v="4"/>
    <n v="11001"/>
    <n v="2585213"/>
    <n v="50936"/>
    <s v="ORDEN DE CAMBIO"/>
    <s v="CUNDINAMARCA"/>
    <s v="BOGOTA"/>
    <s v="BARRIO SUBA BOGOTA 28"/>
    <s v="REDEBAN"/>
    <s v="FO-25-1365074"/>
    <d v="2025-08-12T10:40:00"/>
    <d v="2025-08-13T09:44:00"/>
    <m/>
    <s v="ROLLOS"/>
    <s v="ROLLOS"/>
    <s v="CB UNO A UNO"/>
    <s v="CB UNO A UNO"/>
    <s v="EJECUTADO_EXITOSO"/>
    <s v="EJECUTADO EXITOSO"/>
    <s v="12/08/2025 12-8 SE ESCALA AL COORDINADOR DE ZONA PARA ENTREGA DE ROLLOS EN SITIO | 13/08/2025 SE VISITA COMERCIO, SE ENTREGAN ROLLOS DE PAPEL SOLICITADOS PARA EL DATÁFONO, NO UPS, NO SE MANIPULAN EQUIPOS."/>
    <s v="VISITA_TÉCNICA"/>
    <m/>
    <s v="TIPO I"/>
    <s v="TERRESTRE"/>
    <s v="VEGA MANRIQUE JONATAN MAURICIO"/>
    <n v="1"/>
    <n v="35779.500569199998"/>
    <n v="0"/>
    <n v="35779.500569199998"/>
    <m/>
    <m/>
    <m/>
    <m/>
    <m/>
  </r>
  <r>
    <s v="IBAGUE"/>
    <x v="5"/>
    <x v="6"/>
    <n v="73124"/>
    <n v="2567271"/>
    <n v="26176"/>
    <s v="ORDEN DE CAMBIO"/>
    <s v="TOLIMA"/>
    <s v="CAJAMARCA"/>
    <s v="BARRIO CENTRO 2 CAJAMARCA"/>
    <s v="REDEBAN"/>
    <s v="FO-25-1345446"/>
    <d v="2025-08-07T14:00:00"/>
    <d v="2025-08-13T09:54:00"/>
    <m/>
    <s v="ROLLOS"/>
    <s v="ROLLOS"/>
    <s v="CB UNO A UNO"/>
    <s v="CB UNO A UNO"/>
    <s v="EJECUTADO_EXITOSO"/>
    <s v="EJECUTADO EXITOSO"/>
    <s v="07/08/2025 SE ESCALA AL COORDINADOR DE ZONA PARA ENTREGA DE ROLLOS EN SITIO | 13/08/2025 SE REALIZA ENTREGA DE 80 ROLLOS POR SOLICITUD DEL CLIENTE."/>
    <s v="VISITA_TÉCNICA"/>
    <m/>
    <s v="TIPO II"/>
    <s v="TERRESTRE"/>
    <s v="BARRAGAN TAFUR EDWIN ESTEBAN"/>
    <n v="1"/>
    <n v="67654.12000000001"/>
    <n v="0"/>
    <n v="67654.12000000001"/>
    <m/>
    <m/>
    <m/>
    <m/>
    <m/>
  </r>
  <r>
    <s v="BOGOTA"/>
    <x v="3"/>
    <x v="4"/>
    <n v="11001"/>
    <n v="2554777"/>
    <n v="49140"/>
    <s v="ORDEN DE CAMBIO"/>
    <s v="CUNDINAMARCA"/>
    <s v="BOGOTA"/>
    <s v="PTM  BOGOTA  INTERNET JR"/>
    <s v="REDEBAN"/>
    <s v="FO-25-1330529"/>
    <d v="2025-08-05T10:04:00"/>
    <d v="2025-08-13T09:58:00"/>
    <m/>
    <s v="ROLLOS"/>
    <s v="ROLLOS"/>
    <s v="AGREGADOR"/>
    <s v="COMCARD - PTM"/>
    <s v="EJECUTADO_EXITOSO"/>
    <s v="EJECUTADO EXITOSO"/>
    <s v="13/08/2025 DEMASIADO TRÁFICO COLAPSADA AVENIDA | 13/08/2025 SE REALIZA LA ENTREGA DE 60 ROLLOS"/>
    <s v="VISITA_TÉCNICA"/>
    <m/>
    <s v="TIPO I"/>
    <s v="TERRESTRE"/>
    <s v="ORTIZ MARTINEZ STIVEN"/>
    <n v="1"/>
    <n v="35779.500569199998"/>
    <n v="0"/>
    <n v="35779.500569199998"/>
    <m/>
    <m/>
    <m/>
    <m/>
    <m/>
  </r>
  <r>
    <s v="BARRANQUILLA"/>
    <x v="4"/>
    <x v="5"/>
    <n v="8758"/>
    <n v="2578490"/>
    <n v="78570"/>
    <s v="ORDEN DE CAMBIO"/>
    <s v="ATLANTICO"/>
    <s v="SOLEDAD"/>
    <s v="BARRIO COSTA HERMOSA SOLEDAD 1"/>
    <s v="REDEBAN"/>
    <s v="FO-25-1359347"/>
    <d v="2025-08-11T11:05:00"/>
    <d v="2025-08-13T10:03:00"/>
    <m/>
    <s v="ROLLOS"/>
    <s v="ROLLOS"/>
    <s v="CB UNO A UNO"/>
    <s v="CB UNO A UNO"/>
    <s v="EJECUTADO_EXITOSO"/>
    <s v="EJECUTADO EXITOSO"/>
    <s v="11/08/2025 11-08 SE ESCALA AL COORDINADOR DE ZONA PARA ENTREGA DE ROLLOS EN SITIO | 13/08/2025 SE REALIZA VISITA TÉCNICA, SE ENTREGA 40 ROLLOS PARA DATAFONO, EL CLIENTE RECIBE A SATISFACCIÓN, CB OPERATIVO."/>
    <s v="VISITA_TÉCNICA"/>
    <m/>
    <s v="TIPO I"/>
    <s v="TERRESTRE"/>
    <s v="DE AGUAS MUÑOZ DAVID JOSE"/>
    <n v="1"/>
    <n v="35779.500569199998"/>
    <n v="0"/>
    <n v="35779.500569199998"/>
    <m/>
    <m/>
    <m/>
    <m/>
    <m/>
  </r>
  <r>
    <s v="BOGOTA"/>
    <x v="3"/>
    <x v="4"/>
    <n v="25473"/>
    <n v="2554067"/>
    <n v="51366"/>
    <s v="ORDEN DE CAMBIO"/>
    <s v="CUNDINAMARCA"/>
    <s v="MOSQUERA"/>
    <s v="PTM MOSQUERA MISCELANEOS GIOVA"/>
    <s v="REDEBAN"/>
    <s v="FO-25-1330009"/>
    <d v="2025-08-05T09:03:00"/>
    <d v="2025-08-13T10:05:00"/>
    <m/>
    <s v="ROLLOS"/>
    <s v="ROLLOS"/>
    <s v="AGREGADOR"/>
    <s v="COMCARD - PTM"/>
    <s v="EJECUTADO_EXITOSO"/>
    <s v="EJECUTADO EXITOSO"/>
    <s v="05/08/2025 SE ESCALA AL CCOORINADOR DE ZONA PARA ENTREGA DE ROLLOS EN SITIO | 13/08/2025 DURANTE LA VISITA TECNICA SE REALIZA ENTREGA DE ROLLOS PARA DATÁFONO NO SE MANIPULAN EQUIPOS SIN NOVEDAD EN ENTREGA"/>
    <s v="VISITA_TÉCNICA"/>
    <m/>
    <s v="TIPO I"/>
    <s v="TERRESTRE"/>
    <s v="GALEANO SORIANO JUAN DAVID"/>
    <n v="1"/>
    <n v="35779.500569199998"/>
    <n v="0"/>
    <n v="35779.500569199998"/>
    <m/>
    <m/>
    <m/>
    <m/>
    <m/>
  </r>
  <r>
    <s v="APARTADO"/>
    <x v="1"/>
    <x v="1"/>
    <n v="5045"/>
    <n v="2545119"/>
    <n v="73566"/>
    <s v="ORDEN DE CAMBIO"/>
    <s v="ANTIOQUIA"/>
    <s v="APARTADO"/>
    <s v="DISTRICOL SOLUCIONES  VIAJERO"/>
    <s v="REDEBAN"/>
    <s v="FO-25-1324306"/>
    <d v="2025-08-04T08:00:00"/>
    <d v="2025-08-13T10:08:00"/>
    <m/>
    <s v="ROLLOS"/>
    <s v="ROLLOS"/>
    <s v="AGREGADOR"/>
    <s v="DISTRICOL"/>
    <s v="EJECUTADO_EXITOSO"/>
    <s v="EJECUTADO EXITOSO"/>
    <s v="04/08/2025 SE ESCALA AL COORDINADOR DE ZONA PARA ENTREGA DE ROLLOS EN SITIO | 13/08/2025 ENTREGA ROLLOS EN SITIO"/>
    <s v="VISITA_TÉCNICA"/>
    <m/>
    <s v="TIPO I"/>
    <s v="TERRESTRE"/>
    <s v="CASTRO HENAO DANIEL ESTEBAN"/>
    <n v="1"/>
    <n v="35779.500569199998"/>
    <n v="0"/>
    <n v="35779.500569199998"/>
    <m/>
    <m/>
    <m/>
    <m/>
    <m/>
  </r>
  <r>
    <s v="NEIVA"/>
    <x v="5"/>
    <x v="6"/>
    <n v="41001"/>
    <n v="2588045"/>
    <n v="75520"/>
    <s v="ORDEN DE CAMBIO"/>
    <s v="HUILA"/>
    <s v="NEIVA"/>
    <s v="BARRIO VENTILADOR NEIVA 1"/>
    <s v="REDEBAN"/>
    <s v="FO-25-1368332"/>
    <d v="2025-08-12T15:57:00"/>
    <d v="2025-08-13T10:09:00"/>
    <m/>
    <s v="ROLLOS"/>
    <s v="ROLLOS"/>
    <s v="CB UNO A UNO"/>
    <s v="CB UNO A UNO"/>
    <s v="EJECUTADO_EXITOSO"/>
    <s v="EJECUTADO EXITOSO"/>
    <s v="12/08/2025 12-8 SE ESCALA AL COORDINADOR DE ZONA PARA ENTREGA DE ROLLOS EN SITIO | 13/08/2025 SE LLEGA A SITIO, SE ENTREGAN 30 ROLLOS RBM"/>
    <s v="VISITA_TÉCNICA"/>
    <m/>
    <s v="TIPO I"/>
    <s v="TERRESTRE"/>
    <s v="DIAZ VARGAS JONATHAN MIGUEL"/>
    <n v="1"/>
    <n v="35779.500569199998"/>
    <n v="0"/>
    <n v="35779.500569199998"/>
    <m/>
    <m/>
    <m/>
    <m/>
    <m/>
  </r>
  <r>
    <s v="BOGOTA"/>
    <x v="3"/>
    <x v="4"/>
    <n v="11001"/>
    <n v="2585371"/>
    <n v="78789"/>
    <s v="ORDEN DE CAMBIO"/>
    <s v="CUNDINAMARCA"/>
    <s v="BOGOTA"/>
    <s v="BARRIO PUNTE ARANDA BOGOTA"/>
    <s v="REDEBAN"/>
    <s v="FO-25-1365475"/>
    <d v="2025-08-12T11:12:00"/>
    <d v="2025-08-13T10:12:00"/>
    <m/>
    <s v="ROLLOS"/>
    <s v="ROLLOS"/>
    <s v="CB UNO A UNO"/>
    <s v="CB UNO A UNO"/>
    <s v="EJECUTADO_EXITOSO"/>
    <s v="EJECUTADO EXITOSO"/>
    <s v="12/08/2025 12-8 SE ESCALA AL COORDINADOR DE ZONA PARA ENTREGA DE ROLLOS EN SITIO | 13/08/2025 ENTREGA DE ROLLOS EJECUTADO OK"/>
    <s v="VISITA_TÉCNICA"/>
    <m/>
    <s v="TIPO I"/>
    <s v="TERRESTRE"/>
    <s v="GOMEZ VEGA DAVID SNEYDER"/>
    <n v="1"/>
    <n v="35779.500569199998"/>
    <n v="0"/>
    <n v="35779.500569199998"/>
    <m/>
    <m/>
    <m/>
    <m/>
    <m/>
  </r>
  <r>
    <s v="MEDELLIN"/>
    <x v="1"/>
    <x v="1"/>
    <n v="5088"/>
    <n v="2556201"/>
    <n v="25747"/>
    <s v="ORDEN DE CAMBIO"/>
    <s v="ANTIOQUIA"/>
    <s v="BELLO"/>
    <s v="COMCARD MED DROGUERIA WHZ"/>
    <s v="REDEBAN"/>
    <s v="FO-25-1351188"/>
    <d v="2025-08-05T11:26:00"/>
    <d v="2025-08-13T10:13:00"/>
    <m/>
    <s v="ROLLOS"/>
    <s v="ROLLOS"/>
    <s v="AGREGADOR"/>
    <s v="COMCARD - PTM"/>
    <s v="EJECUTADO_EXITOSO"/>
    <s v="EJECUTADO EXITOSO"/>
    <s v="13/08/2025 SE REALIZA ENTREGA DE 50 ROLLOS POR EL OPERADOR CABIFY"/>
    <s v="VISITA_TÉCNICA"/>
    <m/>
    <s v="TIPO I"/>
    <s v="TERRESTRE"/>
    <s v="SALAZAR AGUDELO JHONATAN STIVEN"/>
    <n v="1"/>
    <n v="35779.500569199998"/>
    <n v="0"/>
    <n v="35779.500569199998"/>
    <m/>
    <m/>
    <m/>
    <m/>
    <m/>
  </r>
  <r>
    <s v="MEDELLIN"/>
    <x v="1"/>
    <x v="1"/>
    <n v="5001"/>
    <n v="2556089"/>
    <n v="69522"/>
    <s v="ORDEN DE CAMBIO"/>
    <s v="ANTIOQUIA"/>
    <s v="MEDELLIN"/>
    <s v="BARRIO PARQUE OBRERO LOS ANGEL"/>
    <s v="REDEBAN"/>
    <s v="FO-25-1351189"/>
    <d v="2025-08-05T11:38:00"/>
    <d v="2025-08-13T10:16:00"/>
    <m/>
    <s v="ROLLOS"/>
    <s v="ROLLOS"/>
    <s v="CB UNO A UNO"/>
    <s v="CB UNO A UNO"/>
    <s v="EJECUTADO_EXITOSO"/>
    <s v="EJECUTADO EXITOSO"/>
    <s v="13/08/2025 SE REALIZA ENTREGA DE 60 ROLLOS POR EL OPERADOR CABIFY"/>
    <s v="VISITA_TÉCNICA"/>
    <m/>
    <s v="TIPO I"/>
    <s v="TERRESTRE"/>
    <s v="SALAZAR AGUDELO JHONATAN STIVEN"/>
    <n v="1"/>
    <n v="35779.500569199998"/>
    <n v="0"/>
    <n v="35779.500569199998"/>
    <m/>
    <m/>
    <m/>
    <m/>
    <m/>
  </r>
  <r>
    <s v="CUCUTA"/>
    <x v="2"/>
    <x v="2"/>
    <n v="54810"/>
    <n v="2581105"/>
    <n v="60596"/>
    <s v="ORDEN DE CAMBIO"/>
    <s v="NORTE DE SANTANDER"/>
    <s v="TIBU"/>
    <s v="BARRIO FUERA DEL MUNICIPIO DE"/>
    <s v="REDEBAN"/>
    <s v="FO-25-1368282"/>
    <d v="2025-08-11T15:37:00"/>
    <d v="2025-08-13T10:21:00"/>
    <m/>
    <s v="ROLLOS"/>
    <s v="ROLLOS"/>
    <s v="CB UNO A UNO"/>
    <s v="CB UNO A UNO"/>
    <s v="EJECUTADO_EXITOSO"/>
    <s v="EJECUTADO EXITOSO"/>
    <s v="12/08/2025 12-8 SE ESCALA AL COORDINADOR DE ZONA PARA ENTREGA DE ROLLOS EN SITIO | 13/08/2025 SE REALIZA ENTREGA DE 20 ROLLOS RBM OK"/>
    <s v="VISITA_TÉCNICA"/>
    <m/>
    <s v="TIPO IV ESPECIAL"/>
    <s v="TERRESTRE"/>
    <s v="DURAN ACOSTA FRANK YONNY"/>
    <n v="1"/>
    <n v="35779.500569199998"/>
    <n v="0"/>
    <n v="35779.500569199998"/>
    <m/>
    <m/>
    <m/>
    <m/>
    <m/>
  </r>
  <r>
    <s v="VALLEDUPAR"/>
    <x v="4"/>
    <x v="5"/>
    <n v="20621"/>
    <n v="2570678"/>
    <n v="78155"/>
    <s v="ORDEN DE CAMBIO"/>
    <s v="CESAR"/>
    <s v="LA PAZ"/>
    <s v="BARRIO EL CERRITO LA PAZ"/>
    <s v="REDEBAN"/>
    <s v="FO-25-1350233"/>
    <d v="2025-08-08T12:03:00"/>
    <d v="2025-08-13T10:23:00"/>
    <m/>
    <s v="ROLLOS"/>
    <s v="ROLLOS"/>
    <s v="CB UNO A UNO"/>
    <s v="CB UNO A UNO"/>
    <s v="EJECUTADO_EXITOSO"/>
    <s v="EJECUTADO EXITOSO"/>
    <s v="08/08/2025 SE ESCALA AL COORDINADOR DE ZONA PARA ENTREGA DE ROLLOS EN SITIO | 13/08/2025 SE REALIZA ENTREGA DE 20 ROLLOS EN SITIO"/>
    <s v="VISITA_TÉCNICA"/>
    <m/>
    <s v="TIPO II"/>
    <s v="TERRESTRE"/>
    <s v="MONTES DIAZ JOHN FRED"/>
    <n v="1"/>
    <n v="67654.12000000001"/>
    <n v="0"/>
    <n v="67654.12000000001"/>
    <m/>
    <m/>
    <m/>
    <m/>
    <m/>
  </r>
  <r>
    <s v="APARTADO"/>
    <x v="1"/>
    <x v="1"/>
    <n v="5045"/>
    <n v="2561381"/>
    <n v="56081"/>
    <s v="ORDEN DE CAMBIO"/>
    <s v="ANTIOQUIA"/>
    <s v="APARTADO"/>
    <s v="DISTRICOL PAPELERIA Y VARIEDAD"/>
    <s v="REDEBAN"/>
    <s v="FO-25-1336443"/>
    <d v="2025-08-06T10:00:00"/>
    <d v="2025-08-13T10:27:00"/>
    <m/>
    <s v="ROLLOS"/>
    <s v="ROLLOS"/>
    <s v="AGREGADOR"/>
    <s v="DISTRICOL"/>
    <s v="EJECUTADO_EXITOSO"/>
    <s v="EJECUTADO EXITOSO"/>
    <s v="06/08/2025 SE ESCALA AL COORDINADOR DE ZONA PARA ENTREGA DE ROLLOS EN SITIO | 13/08/2025 ENVÍO ROLLOS CON EL CONDUCTOR DIRECTAMENTE. ENTREGA CONFIRMADA CON EL CLIENTE."/>
    <s v="ENVÍO"/>
    <m/>
    <s v="TIPO I"/>
    <s v="TERRESTRE"/>
    <s v="CASTRO HENAO DANIEL ESTEBAN"/>
    <n v="0"/>
    <n v="35779.500569199998"/>
    <n v="0"/>
    <n v="35779.500569199998"/>
    <m/>
    <m/>
    <m/>
    <m/>
    <m/>
  </r>
  <r>
    <s v="BOGOTA"/>
    <x v="3"/>
    <x v="4"/>
    <n v="11001"/>
    <n v="2565005"/>
    <n v="68577"/>
    <s v="ORDEN DE CAMBIO"/>
    <s v="CUNDINAMARCA"/>
    <s v="BOGOTA"/>
    <s v="BARRIO SAN CRISTOBAL BOGOTA 5"/>
    <s v="REDEBAN"/>
    <s v="FO-25-1340351"/>
    <d v="2025-08-06T15:39:00"/>
    <d v="2025-08-13T10:33:00"/>
    <m/>
    <s v="ROLLOS"/>
    <s v="ROLLOS"/>
    <s v="CB UNO A UNO"/>
    <s v="CB UNO A UNO"/>
    <s v="EJECUTADO_EXITOSO"/>
    <s v="EJECUTADO EXITOSO"/>
    <s v="06/08/2025 SE ESCALA AL COORDINADOR DE ZONA PARA ENTREGA DE ROLLOS EN SITIO | 13/08/2025 SE REALIZA ENTREGA DE 40 ROLLOS"/>
    <s v="VISITA_TÉCNICA"/>
    <m/>
    <s v="TIPO I"/>
    <s v="TERRESTRE"/>
    <s v="ORTIZ MARTINEZ STIVEN"/>
    <n v="1"/>
    <n v="35779.500569199998"/>
    <n v="0"/>
    <n v="35779.500569199998"/>
    <m/>
    <m/>
    <m/>
    <m/>
    <m/>
  </r>
  <r>
    <s v="CALI"/>
    <x v="0"/>
    <x v="3"/>
    <n v="76001"/>
    <n v="2586257"/>
    <n v="28199"/>
    <s v="ORDEN DE CAMBIO"/>
    <s v="VALLE DEL CAUCA"/>
    <s v="CALI"/>
    <s v="BARRIO SAMANARES DE GUADALUPE"/>
    <s v="REDEBAN"/>
    <s v="FO-25-1366845"/>
    <d v="2025-08-12T12:24:00"/>
    <d v="2025-08-13T10:35:00"/>
    <m/>
    <s v="ROLLOS"/>
    <s v="ROLLOS"/>
    <s v="CB UNO A UNO"/>
    <s v="CB UNO A UNO"/>
    <s v="EJECUTADO_EXITOSO"/>
    <s v="EJECUTADO EXITOSO"/>
    <s v="12/08/2025 12-8 SE ESCALA AL COORDINADOR DE ZONA PARA ENTREGA DE ROLLOS EN SITIO | 13/08/2025 SE VISITA CORRESPONSAL Y SE REALIZA ENTREGA DE 40 ROLLOS"/>
    <s v="VISITA_TÉCNICA"/>
    <m/>
    <s v="TIPO I"/>
    <s v="TERRESTRE"/>
    <s v="BOLAÑOS TABORDA JORGE ENRIQUE"/>
    <n v="1"/>
    <n v="35779.500569199998"/>
    <n v="0"/>
    <n v="35779.500569199998"/>
    <m/>
    <m/>
    <m/>
    <m/>
    <m/>
  </r>
  <r>
    <s v="MEDELLIN"/>
    <x v="1"/>
    <x v="1"/>
    <n v="5212"/>
    <n v="2556393"/>
    <n v="19081"/>
    <s v="ORDEN DE CAMBIO"/>
    <s v="ANTIOQUIA"/>
    <s v="COPACABANA"/>
    <s v="BARRIO AUTOPISTA NORTE COPACAB"/>
    <s v="REDEBAN"/>
    <s v="FO-25-1351191"/>
    <d v="2025-08-05T12:26:00"/>
    <d v="2025-08-13T10:39:00"/>
    <m/>
    <s v="ROLLOS"/>
    <s v="ROLLOS"/>
    <s v="CB UNO A UNO"/>
    <s v="CB UNO A UNO"/>
    <s v="EJECUTADO_EXITOSO"/>
    <s v="EJECUTADO EXITOSO"/>
    <s v="13/08/2025 SE REALIZA ENTREGA DE 30 ROLLOS POR EL OPERADOR CABIFY"/>
    <s v="VISITA_TÉCNICA"/>
    <m/>
    <s v="TIPO I"/>
    <s v="TERRESTRE"/>
    <s v="SALAZAR AGUDELO JHONATAN STIVEN"/>
    <n v="1"/>
    <n v="35779.500569199998"/>
    <n v="0"/>
    <n v="35779.500569199998"/>
    <m/>
    <m/>
    <m/>
    <m/>
    <m/>
  </r>
  <r>
    <s v="MEDELLIN"/>
    <x v="1"/>
    <x v="1"/>
    <n v="5001"/>
    <n v="2556687"/>
    <n v="40284"/>
    <s v="ORDEN DE CAMBIO"/>
    <s v="ANTIOQUIA"/>
    <s v="MEDELLIN"/>
    <s v="BARRIO 12 DE MARZO MEDELLIN"/>
    <s v="REDEBAN"/>
    <s v="FO-25-1351194"/>
    <d v="2025-08-05T12:56:00"/>
    <d v="2025-08-13T10:41:00"/>
    <m/>
    <s v="ROLLOS"/>
    <s v="ROLLOS"/>
    <s v="CB UNO A UNO"/>
    <s v="CB UNO A UNO"/>
    <s v="EJECUTADO_EXITOSO"/>
    <s v="EJECUTADO EXITOSO"/>
    <s v="13/08/2025 SE REALIZA ENTREGA DE 60 ROLLOS POR EL OPERADOR CABIFY"/>
    <s v="VISITA_TÉCNICA"/>
    <m/>
    <s v="TIPO I"/>
    <s v="TERRESTRE"/>
    <s v="SALAZAR AGUDELO JHONATAN STIVEN"/>
    <n v="1"/>
    <n v="35779.500569199998"/>
    <n v="0"/>
    <n v="35779.500569199998"/>
    <m/>
    <m/>
    <m/>
    <m/>
    <m/>
  </r>
  <r>
    <s v="MEDELLIN"/>
    <x v="1"/>
    <x v="1"/>
    <n v="5212"/>
    <n v="2557020"/>
    <n v="45525"/>
    <s v="ORDEN DE CAMBIO"/>
    <s v="ANTIOQUIA"/>
    <s v="COPACABANA"/>
    <s v="PTM COPACABANA FONDA Y CAFETER"/>
    <s v="REDEBAN"/>
    <s v="FO-25-1351196"/>
    <d v="2025-08-05T13:48:00"/>
    <d v="2025-08-13T10:54:00"/>
    <m/>
    <s v="ROLLOS"/>
    <s v="ROLLOS"/>
    <s v="AGREGADOR"/>
    <s v="COMCARD - PTM"/>
    <s v="EJECUTADO_EXITOSO"/>
    <s v="EJECUTADO EXITOSO"/>
    <s v="13/08/2025 SE REALIZA ENTREGA DE 20 ROLLOS POR EL OPERADOR CABIFY"/>
    <s v="VISITA_TÉCNICA"/>
    <m/>
    <s v="TIPO I"/>
    <s v="TERRESTRE"/>
    <s v="SALAZAR AGUDELO JHONATAN STIVEN"/>
    <n v="1"/>
    <n v="35779.500569199998"/>
    <n v="0"/>
    <n v="35779.500569199998"/>
    <m/>
    <m/>
    <m/>
    <m/>
    <m/>
  </r>
  <r>
    <s v="BOGOTA"/>
    <x v="3"/>
    <x v="4"/>
    <n v="11001"/>
    <n v="2586193"/>
    <n v="59186"/>
    <s v="ORDEN DE CAMBIO"/>
    <s v="CUNDINAMARCA"/>
    <s v="BOGOTA"/>
    <s v="BARRIO CHAPINERO ALTO PARDO RU"/>
    <s v="REDEBAN"/>
    <s v="FO-25-1366848"/>
    <d v="2025-08-12T12:24:00"/>
    <d v="2025-08-13T11:02:00"/>
    <m/>
    <s v="ROLLOS"/>
    <s v="ROLLOS"/>
    <s v="CB UNO A UNO"/>
    <s v="CB UNO A UNO"/>
    <s v="EJECUTADO_EXITOSO"/>
    <s v="EJECUTADO EXITOSO"/>
    <s v="12/08/2025 12-8 SE ESCALA AL COORDINADOR DE ZONA PARA ENTREGA DE ROLLOS EN SITIO | 13/08/2025 SE REALIZA ENTREGA DE 30 ROLLOS"/>
    <s v="VISITA_TÉCNICA"/>
    <m/>
    <s v="TIPO I"/>
    <s v="TERRESTRE"/>
    <s v="MURCIA HERNANDEZ HARVEY IGNACIO"/>
    <n v="1"/>
    <n v="35779.500569199998"/>
    <n v="0"/>
    <n v="35779.500569199998"/>
    <m/>
    <m/>
    <m/>
    <m/>
    <m/>
  </r>
  <r>
    <s v="CUCUTA"/>
    <x v="2"/>
    <x v="2"/>
    <n v="54001"/>
    <n v="2585972"/>
    <n v="67896"/>
    <s v="ORDEN DE CAMBIO"/>
    <s v="NORTE DE SANTANDER"/>
    <s v="CUCUTA"/>
    <s v="PTM CUCUTA MINIMERCADO LA CASO"/>
    <s v="REDEBAN"/>
    <s v="FO-25-1365741"/>
    <d v="2025-08-12T12:01:00"/>
    <d v="2025-08-13T11:04:00"/>
    <m/>
    <s v="ROLLOS"/>
    <s v="ROLLOS"/>
    <s v="AGREGADOR"/>
    <s v="COMCARD - PTM"/>
    <s v="EJECUTADO_EXITOSO"/>
    <s v="EJECUTADO EXITOSO"/>
    <s v="12/08/2025 12-8 SE ESCALA AL COORDINADOR DE ZONA PARA ENTREGA DE ROLLOS EN SITIO | 13/08/2025 SE REALIZA ENTREGA DE 40 ROLLOS RBM OK"/>
    <s v="VISITA_TÉCNICA"/>
    <m/>
    <s v="TIPO I"/>
    <s v="TERRESTRE"/>
    <s v="DURAN ACOSTA FRANK YONNY"/>
    <n v="1"/>
    <n v="35779.500569199998"/>
    <n v="0"/>
    <n v="35779.500569199998"/>
    <m/>
    <m/>
    <m/>
    <m/>
    <m/>
  </r>
  <r>
    <s v="MEDELLIN"/>
    <x v="1"/>
    <x v="1"/>
    <n v="5088"/>
    <n v="2558594"/>
    <n v="75710"/>
    <s v="ORDEN DE CAMBIO"/>
    <s v="ANTIOQUIA"/>
    <s v="BELLO"/>
    <s v="PTM VEREDA GRANIZAL ALTOS ORIE"/>
    <s v="REDEBAN"/>
    <s v="FO-25-1351201"/>
    <d v="2025-08-05T16:39:00"/>
    <d v="2025-08-13T11:04:00"/>
    <m/>
    <s v="ROLLOS"/>
    <s v="ROLLOS"/>
    <s v="AGREGADOR"/>
    <s v="COMCARD - PTM"/>
    <s v="EJECUTADO_EXITOSO"/>
    <s v="EJECUTADO EXITOSO"/>
    <s v="13/08/2025 SE REALIZA ENTREGA DE 30 ROLLOS POR EL OPERADOR CABIFY"/>
    <s v="VISITA_TÉCNICA"/>
    <m/>
    <s v="TIPO I"/>
    <s v="TERRESTRE"/>
    <s v="SALAZAR AGUDELO JHONATAN STIVEN"/>
    <n v="1"/>
    <n v="35779.500569199998"/>
    <n v="0"/>
    <n v="35779.500569199998"/>
    <m/>
    <m/>
    <m/>
    <m/>
    <m/>
  </r>
  <r>
    <s v="BOGOTA"/>
    <x v="3"/>
    <x v="4"/>
    <n v="25286"/>
    <n v="2583456"/>
    <n v="80017"/>
    <s v="ORDEN DE CAMBIO"/>
    <s v="CUNDINAMARCA"/>
    <s v="FUNZA"/>
    <s v="BARRIO ZUAME FUNZA FUNZA"/>
    <s v="REDEBAN"/>
    <s v="FO-25-1363764"/>
    <d v="2025-08-12T08:39:00"/>
    <d v="2025-08-13T11:06:00"/>
    <m/>
    <s v="ROLLOS"/>
    <s v="ROLLOS"/>
    <s v="CB UNO A UNO"/>
    <s v="CB UNO A UNO"/>
    <s v="EJECUTADO_EXITOSO"/>
    <s v="EJECUTADO EXITOSO"/>
    <s v="12/08/2025 12-8 SE ESCALA AL COORDINADOR DE ZONA PARA ENTREGA DE ROLLOS EN SITIO | 13/08/2025 DURANTE LA VISITA TECNICA SE REALIZA ENTREGA DE ROLLOS PARA DATÁFONO NO SE MANIPULAN EQUIPOS SIN NOVEDAD EN ENTREGA"/>
    <s v="VISITA_TÉCNICA"/>
    <m/>
    <s v="TIPO II"/>
    <s v="TERRESTRE"/>
    <s v="GALEANO SORIANO JUAN DAVID"/>
    <n v="1"/>
    <n v="67654.12000000001"/>
    <n v="0"/>
    <n v="67654.12000000001"/>
    <m/>
    <m/>
    <m/>
    <m/>
    <m/>
  </r>
  <r>
    <s v="MEDELLIN"/>
    <x v="1"/>
    <x v="1"/>
    <n v="5212"/>
    <n v="2558972"/>
    <n v="79369"/>
    <s v="ORDEN DE CAMBIO"/>
    <s v="ANTIOQUIA"/>
    <s v="COPACABANA"/>
    <s v="BARRIO PIEDRAS BLANCAS COPACAB"/>
    <s v="REDEBAN"/>
    <s v="FO-25-1351203"/>
    <d v="2025-08-05T17:05:00"/>
    <d v="2025-08-13T11:06:00"/>
    <m/>
    <s v="ROLLOS"/>
    <s v="ROLLOS"/>
    <s v="CB UNO A UNO"/>
    <s v="CB UNO A UNO"/>
    <s v="EJECUTADO_EXITOSO"/>
    <s v="EJECUTADO EXITOSO"/>
    <s v="13/08/2025 SE REALIZA ENTREGA DE 20 ROLLOS POR EL OPERADOR CABIFY"/>
    <s v="VISITA_TÉCNICA"/>
    <m/>
    <s v="TIPO I"/>
    <s v="TERRESTRE"/>
    <s v="SALAZAR AGUDELO JHONATAN STIVEN"/>
    <n v="1"/>
    <n v="35779.500569199998"/>
    <n v="0"/>
    <n v="35779.500569199998"/>
    <m/>
    <m/>
    <m/>
    <m/>
    <m/>
  </r>
  <r>
    <s v="CALI"/>
    <x v="0"/>
    <x v="3"/>
    <n v="76520"/>
    <n v="2582115"/>
    <n v="20828"/>
    <s v="ORDEN DE CAMBIO"/>
    <s v="VALLE DEL CAUCA"/>
    <s v="PALMIRA"/>
    <s v="BARRIO LA MANCHA ROJA PALMIRA"/>
    <s v="REDEBAN"/>
    <s v="FO-25-1363177"/>
    <d v="2025-08-11T17:30:00"/>
    <d v="2025-08-13T11:08:00"/>
    <m/>
    <s v="ROLLOS"/>
    <s v="ROLLOS"/>
    <s v="CB UNO A UNO"/>
    <s v="CB UNO A UNO"/>
    <s v="EJECUTADO_EXITOSO"/>
    <s v="EJECUTADO EXITOSO"/>
    <s v="12/08/2025 12-8 SE ESCALA AL COORDINADOR DE ZONA PARA ENTREGA DE ROLLOS EN SITIO | 13/08/2025 EN LA VISITA TÉCNICA SE REALIZÓ LA ENTREGA DE 140 ROLLOS TERMICOS DE REDEBAN PARA EL CB"/>
    <s v="VISITA_TÉCNICA"/>
    <m/>
    <s v="TIPO I"/>
    <s v="TERRESTRE"/>
    <s v="SANCHEZ URREGO ROBINSON DAVID"/>
    <n v="1"/>
    <n v="35779.500569199998"/>
    <n v="0"/>
    <n v="35779.500569199998"/>
    <m/>
    <m/>
    <m/>
    <m/>
    <m/>
  </r>
  <r>
    <s v="BARRANQUILLA"/>
    <x v="4"/>
    <x v="5"/>
    <n v="47745"/>
    <n v="2578642"/>
    <n v="54454"/>
    <s v="ORDEN DE CAMBIO"/>
    <s v="MAGDALENA"/>
    <s v="SITIONUEVO"/>
    <s v="BARRIO CORR PALERMO SITIONUEVO"/>
    <s v="REDEBAN"/>
    <s v="FO-25-1359426"/>
    <d v="2025-08-11T11:10:00"/>
    <d v="2025-08-13T11:10:00"/>
    <m/>
    <s v="ROLLOS"/>
    <s v="ROLLOS"/>
    <s v="CB UNO A UNO"/>
    <s v="CB UNO A UNO"/>
    <s v="EJECUTADO_EXITOSO"/>
    <s v="EJECUTADO EXITOSO"/>
    <s v="11/08/2025 11-08 SE ESCALA AL COORDINADOR DE ZONA PARA ENTREGA DE ROLLOS EN SITIO | 13/08/2025 SE REALIZA VISITA TÉCNICA, SE ENTREGA 20 ROLLOS PARA DATAFONO, EL CLIENTE RECIBE A SATISFACCIÓN, CB OPERATIVO."/>
    <s v="VISITA_TÉCNICA"/>
    <m/>
    <s v="TIPO II"/>
    <s v="TERRESTRE"/>
    <s v="DE AGUAS MUÑOZ DAVID JOSE"/>
    <n v="1"/>
    <n v="67654.12000000001"/>
    <n v="0"/>
    <n v="67654.12000000001"/>
    <m/>
    <m/>
    <m/>
    <m/>
    <m/>
  </r>
  <r>
    <s v="BOGOTA"/>
    <x v="3"/>
    <x v="4"/>
    <n v="11001"/>
    <n v="2574400"/>
    <n v="60273"/>
    <s v="ORDEN DE CAMBIO"/>
    <s v="CUNDINAMARCA"/>
    <s v="BOGOTA"/>
    <s v="OPRAP CENTRO COMERCIAL CARRERA"/>
    <s v="REDEBAN"/>
    <s v="FO-25-1354933"/>
    <d v="2025-08-11T08:00:00"/>
    <d v="2025-08-13T11:12:00"/>
    <m/>
    <s v="ROLLOS"/>
    <s v="ROLLOS"/>
    <s v="ROBUSTO"/>
    <s v="OPRAP"/>
    <s v="EJECUTADO_EXITOSO"/>
    <s v="EJECUTADO EXITOSO"/>
    <s v="09/08/2025 SE ESCALA AL COORDINADOR DE ZONA PARA ENTREGA DE ROLLOS EN SITIO | 13/08/2025 ENTREGA DE ROLLOS EJECUTADO OK"/>
    <s v="VISITA_TÉCNICA"/>
    <m/>
    <s v="TIPO I"/>
    <s v="TERRESTRE"/>
    <s v="GOMEZ VEGA DAVID SNEYDER"/>
    <n v="1"/>
    <n v="35779.500569199998"/>
    <n v="0"/>
    <n v="35779.500569199998"/>
    <m/>
    <m/>
    <m/>
    <m/>
    <m/>
  </r>
  <r>
    <s v="APARTADO"/>
    <x v="1"/>
    <x v="1"/>
    <n v="5147"/>
    <n v="2564890"/>
    <n v="40705"/>
    <s v="ORDEN DE CAMBIO"/>
    <s v="ANTIOQUIA"/>
    <s v="CAREPA"/>
    <s v="DISTRICOL ABARROTES LOS DUENDE"/>
    <s v="REDEBAN"/>
    <s v="FO-25-1340340"/>
    <d v="2025-08-06T15:42:00"/>
    <d v="2025-08-13T11:16:00"/>
    <m/>
    <s v="ROLLOS"/>
    <s v="ROLLOS"/>
    <s v="AGREGADOR"/>
    <s v="DISTRICOL"/>
    <s v="EJECUTADO_EXITOSO"/>
    <s v="EJECUTADO EXITOSO"/>
    <s v="06/08/2025 SE ESCALA AL COORDINADOR DE ZONA PARA ENTREGA DE ROLLOS EN SITIO | 13/08/2025 ENVÍO ROLLOS DIRECTAMENTE CON EL CONDUCTOR, ENTREGA CONFIRMADA."/>
    <s v="ENVÍO"/>
    <m/>
    <s v="TIPO I"/>
    <s v="TERRESTRE"/>
    <s v="CASTRO HENAO DANIEL ESTEBAN"/>
    <n v="0"/>
    <n v="35779.500569199998"/>
    <n v="0"/>
    <n v="35779.500569199998"/>
    <m/>
    <m/>
    <m/>
    <m/>
    <m/>
  </r>
  <r>
    <s v="VILLAVICENCIO"/>
    <x v="5"/>
    <x v="6"/>
    <n v="50251"/>
    <n v="2571241"/>
    <n v="77232"/>
    <s v="ORDEN DE CAMBIO"/>
    <s v="META"/>
    <s v="EL CASTILLO"/>
    <s v="BARRIO CENTRO EL CASTILLO 6"/>
    <s v="REDEBAN"/>
    <s v="FO-25-1350704"/>
    <d v="2025-08-08T13:21:00"/>
    <d v="2025-08-13T11:18:00"/>
    <m/>
    <s v="ROLLOS"/>
    <s v="ROLLOS"/>
    <s v="CB UNO A UNO"/>
    <s v="CB UNO A UNO"/>
    <s v="EJECUTADO_EXITOSO"/>
    <s v="EJECUTADO EXITOSO"/>
    <s v="08/08/2025 SE ESCALA AL COORDINADOR DE ZONA PARA ENTREGA DE ROLLOS EN SITIO | 13/08/2025 SE REALIZA ENTREGA DE 50 ROLLOS AL COMERCIO"/>
    <s v="VISITA_TÉCNICA"/>
    <m/>
    <s v="TIPO II"/>
    <s v="TERRESTRE"/>
    <s v="ROZO JIMENEZ EDGAR ARMANDO"/>
    <n v="1"/>
    <n v="67654.12000000001"/>
    <n v="0"/>
    <n v="67654.12000000001"/>
    <m/>
    <m/>
    <m/>
    <m/>
    <m/>
  </r>
  <r>
    <s v="BARRANQUILLA"/>
    <x v="4"/>
    <x v="5"/>
    <n v="8001"/>
    <n v="2574446"/>
    <n v="61535"/>
    <s v="ORDEN DE CAMBIO"/>
    <s v="ATLANTICO"/>
    <s v="BARRANQUILLA"/>
    <s v="PTM BARRANQUILLA DROGUERIA PHA"/>
    <s v="REDEBAN"/>
    <s v="FO-25-1356022"/>
    <d v="2025-08-11T08:00:00"/>
    <d v="2025-08-13T11:21:00"/>
    <m/>
    <s v="ROLLOS"/>
    <s v="ROLLOS"/>
    <s v="AGREGADOR"/>
    <s v="COMCARD - PTM"/>
    <s v="EJECUTADO_EXITOSO"/>
    <s v="EJECUTADO EXITOSO"/>
    <s v="10/08/2025 10-08 SE ESCALA AL COORDINADOR DE ZONA PARA ENTREGA DE ROLLOS EN SITIO | 13/08/2025 SE REALIZA VISITA TÉCNICA, SE ENTREGA 40 ROLLOS PARA DATAFONO, EL CLIENTE RECIBE A SATISFACCIÓN, CB OPERATIVO."/>
    <s v="VISITA_TÉCNICA"/>
    <m/>
    <s v="TIPO I"/>
    <s v="TERRESTRE"/>
    <s v="DE AGUAS MUÑOZ DAVID JOSE"/>
    <n v="1"/>
    <n v="35779.500569199998"/>
    <n v="0"/>
    <n v="35779.500569199998"/>
    <m/>
    <m/>
    <m/>
    <m/>
    <m/>
  </r>
  <r>
    <s v="MANIZALES"/>
    <x v="0"/>
    <x v="0"/>
    <n v="17442"/>
    <n v="2555453"/>
    <n v="75393"/>
    <s v="ORDEN DE CAMBIO"/>
    <s v="CALDAS"/>
    <s v="MARMATO"/>
    <s v="BARRIO MARMATO MARMATO 1"/>
    <s v="REDEBAN"/>
    <s v="FO-25-1330897"/>
    <d v="2025-08-05T10:44:00"/>
    <d v="2025-08-13T11:24:00"/>
    <m/>
    <s v="ROLLOS"/>
    <s v="ROLLOS"/>
    <s v="CB UNO A UNO"/>
    <s v="CB UNO A UNO"/>
    <s v="EJECUTADO_EXITOSO"/>
    <s v="EJECUTADO EXITOSO"/>
    <s v="13/08/2025 SE ENTREGAN 20 ROLLOS EN DIRECCIÓN SOLICITADA POR EL USUARIO EN SUPIA CR 11 # 38A 05 NO SE MANIPULAN EQUIPOS"/>
    <s v="VISITA_TÉCNICA"/>
    <m/>
    <s v="TIPO II"/>
    <s v="TERRESTRE"/>
    <s v="AGUIRRE HENAO RAUL EDUARDO"/>
    <n v="1"/>
    <n v="67654.12000000001"/>
    <n v="0"/>
    <n v="67654.12000000001"/>
    <m/>
    <m/>
    <m/>
    <m/>
    <m/>
  </r>
  <r>
    <s v="CALI"/>
    <x v="0"/>
    <x v="3"/>
    <n v="76520"/>
    <n v="2573962"/>
    <n v="76022"/>
    <s v="ORDEN DE CAMBIO"/>
    <s v="VALLE DEL CAUCA"/>
    <s v="PALMIRA"/>
    <s v="BARRIO LA TROCHA PALMIRA"/>
    <s v="REDEBAN"/>
    <s v="FO-25-1353418"/>
    <d v="2025-08-09T09:35:00"/>
    <d v="2025-08-13T11:25:00"/>
    <m/>
    <s v="ROLLOS"/>
    <s v="ROLLOS"/>
    <s v="CB UNO A UNO"/>
    <s v="CB UNO A UNO"/>
    <s v="EJECUTADO_EXITOSO"/>
    <s v="EJECUTADO EXITOSO"/>
    <s v="09/08/2025 SE ESCALA AL COORDINADOR DE ZONA PARA ENTREGA DE ROLLOS EN SITIO | 13/08/2025 EN LA VISITA TÉCNICA SE REALIZÓ LA ENTREGA DE 20 ROLLOS TERMICOS DE REDEBAN PARA EL CB"/>
    <s v="VISITA_TÉCNICA"/>
    <m/>
    <s v="TIPO I"/>
    <s v="TERRESTRE"/>
    <s v="SANCHEZ URREGO ROBINSON DAVID"/>
    <n v="1"/>
    <n v="35779.500569199998"/>
    <n v="0"/>
    <n v="35779.500569199998"/>
    <m/>
    <m/>
    <m/>
    <m/>
    <m/>
  </r>
  <r>
    <s v="MEDELLIN"/>
    <x v="1"/>
    <x v="1"/>
    <n v="5001"/>
    <n v="2556872"/>
    <n v="74978"/>
    <s v="ORDEN DE CAMBIO"/>
    <s v="ANTIOQUIA"/>
    <s v="MEDELLIN"/>
    <s v="PTM MEDELLIN LEBEN VARIEDADES"/>
    <s v="REDEBAN"/>
    <s v="FO-25-1351195"/>
    <d v="2025-08-05T13:42:00"/>
    <d v="2025-08-13T12:30:00"/>
    <m/>
    <s v="ROLLOS"/>
    <s v="ROLLOS"/>
    <s v="AGREGADOR"/>
    <s v="COMCARD - PTM"/>
    <s v="EJECUTADO_EXITOSO"/>
    <s v="EJECUTADO EXITOSO"/>
    <s v="13/08/2025 SE REALIZA ENTREGA DE 40 ROLLOS POR EL OPERADOR CABIFY"/>
    <s v="VISITA_TÉCNICA"/>
    <m/>
    <s v="TIPO I"/>
    <s v="TERRESTRE"/>
    <s v="RIOS CASTRILLON JUAN SEBASTIAN"/>
    <n v="1"/>
    <n v="35779.500569199998"/>
    <n v="0"/>
    <n v="35779.500569199998"/>
    <m/>
    <m/>
    <m/>
    <m/>
    <m/>
  </r>
  <r>
    <s v="MEDELLIN"/>
    <x v="1"/>
    <x v="1"/>
    <n v="5001"/>
    <n v="2558869"/>
    <n v="60784"/>
    <s v="ORDEN DE CAMBIO"/>
    <s v="ANTIOQUIA"/>
    <s v="MEDELLIN"/>
    <s v="BARRIO SILLETERO MEDELLIN"/>
    <s v="REDEBAN"/>
    <s v="FO-25-1334631"/>
    <d v="2025-08-05T17:16:00"/>
    <d v="2025-08-13T13:55:00"/>
    <m/>
    <s v="ROLLOS"/>
    <s v="ROLLOS"/>
    <s v="CB UNO A UNO"/>
    <s v="CB UNO A UNO"/>
    <s v="EJECUTADO_EXITOSO"/>
    <s v="EJECUTADO EXITOSO"/>
    <s v="06/08/2025 SE ESCALA AL COORDINADOR DE ZONA PARA ENTREGA DE ROLLOS EN SITIO | 13/08/2025 SE ENTREGARON 10 ROLLOS EN SITIO"/>
    <s v="VISITA_TÉCNICA"/>
    <m/>
    <s v="TIPO I"/>
    <s v="TERRESTRE"/>
    <s v="RIOS CASTRILLON JUAN SEBASTIAN"/>
    <n v="1"/>
    <n v="35779.500569199998"/>
    <n v="0"/>
    <n v="35779.500569199998"/>
    <m/>
    <m/>
    <m/>
    <m/>
    <m/>
  </r>
  <r>
    <s v="MEDELLIN"/>
    <x v="1"/>
    <x v="1"/>
    <n v="5001"/>
    <n v="2558721"/>
    <n v="10173"/>
    <s v="ORDEN DE CAMBIO"/>
    <s v="ANTIOQUIA"/>
    <s v="MEDELLIN"/>
    <s v="SANTA HELENA - ANTIOQUIA"/>
    <s v="REDEBAN"/>
    <s v="FO-25-1334829"/>
    <d v="2025-08-05T16:46:00"/>
    <d v="2025-08-13T13:57:00"/>
    <m/>
    <s v="ROLLOS"/>
    <s v="ROLLOS"/>
    <s v="CB UNO A UNO"/>
    <s v="CB UNO A UNO"/>
    <s v="EJECUTADO_EXITOSO"/>
    <s v="EJECUTADO EXITOSO"/>
    <s v="06/08/2025 SE ESCALA AL COORDINADOR DE ZONA PARA ENTREGA DE ROLLOS EN SITIO | 13/08/2025 SE ENTREGARON 100 ROLLOS A SEÑORA ARACELY"/>
    <s v="VISITA_TÉCNICA"/>
    <m/>
    <s v="TIPO I"/>
    <s v="TERRESTRE"/>
    <s v="RIOS CASTRILLON JUAN SEBASTIAN"/>
    <n v="1"/>
    <n v="35779.500569199998"/>
    <n v="0"/>
    <n v="35779.500569199998"/>
    <m/>
    <m/>
    <m/>
    <m/>
    <m/>
  </r>
  <r>
    <s v="BUCARAMANGA"/>
    <x v="2"/>
    <x v="2"/>
    <n v="68001"/>
    <n v="2588785"/>
    <n v="64499"/>
    <s v="ORDEN DE CAMBIO"/>
    <s v="SANTANDER"/>
    <s v="BUCARAMANGA"/>
    <s v="PTM BUCARAMANGA GUSSI VARIEDA"/>
    <s v="REDEBAN"/>
    <s v="FO-25-1369134"/>
    <d v="2025-08-13T08:00:00"/>
    <d v="2025-08-13T14:19:00"/>
    <m/>
    <s v="ROLLOS"/>
    <s v="ROLLOS"/>
    <s v="AGREGADOR"/>
    <s v="COMCARD - PTM"/>
    <s v="EJECUTADO_EXITOSO"/>
    <s v="EJECUTADO EXITOSO"/>
    <s v="13/08/2025 13-8 SE ESCALA AL COORDINADOR DE ZONA PARA ENTREGA DE ROLLOS EN SITIO | 13/08/2025 SE REALIZA VISITA A COMERCIO Y SE ENTREGAN 20 ROLLOS NO SE MANIPULA EQUIPOS"/>
    <s v="VISITA_TÉCNICA"/>
    <m/>
    <s v="TIPO I"/>
    <s v="TERRESTRE"/>
    <s v="SANTOS GONZALEZ JOHAN FABIAN"/>
    <n v="1"/>
    <n v="35779.500569199998"/>
    <n v="0"/>
    <n v="35779.500569199998"/>
    <m/>
    <m/>
    <m/>
    <m/>
    <m/>
  </r>
  <r>
    <s v="YOPAL"/>
    <x v="5"/>
    <x v="6"/>
    <n v="85001"/>
    <n v="2587181"/>
    <n v="76293"/>
    <s v="ORDEN DE CAMBIO"/>
    <s v="CASANARE"/>
    <s v="YOPAL"/>
    <s v="BARRIO CARIBABARE YOPAL 1"/>
    <s v="REDEBAN"/>
    <s v="FO-25-1368642"/>
    <d v="2025-08-12T14:49:00"/>
    <d v="2025-08-13T14:20:00"/>
    <m/>
    <s v="ROLLOS"/>
    <s v="ROLLOS"/>
    <s v="CB UNO A UNO"/>
    <s v="CB UNO A UNO"/>
    <s v="EJECUTADO_EXITOSO"/>
    <s v="EJECUTADO EXITOSO"/>
    <s v="12/08/2025 12-8 SE ESCALA AL COORDINADOR DE ZONA PARA ENTREGA DE ROLLOS EN SITIO | 13/08/2025 SE VISITA COMERCIO SE ENTREGAN 30 ROLLOS OK"/>
    <s v="VISITA_TÉCNICA"/>
    <m/>
    <s v="TIPO I"/>
    <s v="TERRESTRE"/>
    <s v="BERNAL ELAICA EDGAR ALEXIS"/>
    <n v="1"/>
    <n v="35779.500569199998"/>
    <n v="0"/>
    <n v="35779.500569199998"/>
    <m/>
    <m/>
    <m/>
    <m/>
    <m/>
  </r>
  <r>
    <s v="MONTERIA"/>
    <x v="4"/>
    <x v="5"/>
    <n v="23001"/>
    <n v="2588094"/>
    <n v="77170"/>
    <s v="ORDEN DE CAMBIO"/>
    <s v="CORDOBA"/>
    <s v="MONTERIA"/>
    <s v="BARRIO ALFONSO LOPEZ MONTERIA"/>
    <s v="REDEBAN"/>
    <s v="FO-25-1368328"/>
    <d v="2025-08-12T16:10:00"/>
    <d v="2025-08-13T14:23:00"/>
    <m/>
    <s v="ROLLOS"/>
    <s v="ROLLOS"/>
    <s v="CB UNO A UNO"/>
    <s v="CB UNO A UNO"/>
    <s v="EJECUTADO_EXITOSO"/>
    <s v="EJECUTADO EXITOSO"/>
    <s v="12/08/2025 12-8 SE ESCALA AL COORDINADOR DE ZONA PARA ENTREGA DE ROLLOS EN SITIO | 13/08/2025 SE REALIZA ENTREGA DE 50 ROLLOS PARA EL CB BANCOLOMBIA, NO SE MANIPULA EQUIPOS"/>
    <s v="VISITA_TÉCNICA"/>
    <m/>
    <s v="TIPO I"/>
    <s v="TERRESTRE"/>
    <s v="GONZALEZ FERRER JESUS ALEXANDER"/>
    <n v="1"/>
    <n v="35779.500569199998"/>
    <n v="0"/>
    <n v="35779.500569199998"/>
    <m/>
    <m/>
    <m/>
    <m/>
    <m/>
  </r>
  <r>
    <s v="CALI"/>
    <x v="0"/>
    <x v="3"/>
    <n v="19001"/>
    <n v="2587282"/>
    <n v="80185"/>
    <s v="ORDEN DE CAMBIO"/>
    <s v="CAUCA"/>
    <s v="POPAYAN"/>
    <s v="BARRIO ESMERALDA POPAYAN 5"/>
    <s v="REDEBAN"/>
    <s v="FO-25-1367464"/>
    <d v="2025-08-12T14:54:00"/>
    <d v="2025-08-13T14:25:00"/>
    <m/>
    <s v="ROLLOS"/>
    <s v="ROLLOS"/>
    <s v="CB UNO A UNO"/>
    <s v="CB UNO A UNO"/>
    <s v="EJECUTADO_EXITOSO"/>
    <s v="EJECUTADO EXITOSO"/>
    <s v="12/08/2025 12-8 SE ESCALA AL COORDINADOR DE ZONA PARA ENTREGA DE ROLLOS EN SITIO | 13/08/2025 SE INGRESA SE ENTREGA 20 ROLLOS RBM"/>
    <s v="VISITA_TÉCNICA"/>
    <m/>
    <s v="TIPO III"/>
    <s v="TERRESTRE"/>
    <s v="GIMBUEL LASSO LUIS GERMAN"/>
    <n v="1"/>
    <n v="35779.500569199998"/>
    <n v="0"/>
    <n v="35779.500569199998"/>
    <m/>
    <m/>
    <m/>
    <m/>
    <m/>
  </r>
  <r>
    <s v="PEREIRA"/>
    <x v="0"/>
    <x v="0"/>
    <n v="76147"/>
    <n v="2587307"/>
    <n v="65769"/>
    <s v="ORDEN DE CAMBIO"/>
    <s v="VALLE DEL CAUCA"/>
    <s v="CARTAGO"/>
    <s v="BARRIO BOTERO OBIRNE CARTAGO"/>
    <s v="REDEBAN"/>
    <s v="FO-25-1367447"/>
    <d v="2025-08-12T14:45:00"/>
    <d v="2025-08-13T14:27:00"/>
    <m/>
    <s v="ROLLOS"/>
    <s v="ROLLOS"/>
    <s v="CB UNO A UNO"/>
    <s v="CB UNO A UNO"/>
    <s v="EJECUTADO_EXITOSO"/>
    <s v="EJECUTADO EXITOSO"/>
    <s v="12/08/2025 12-8 SE ESCALA AL COORDINADOR DE ZONA PARA ENTREGA DE ROLLOS EN SITIO | 13/08/2025 SE ENTREGAN 50 ROLLOS."/>
    <s v="VISITA_TÉCNICA"/>
    <m/>
    <s v="TIPO I"/>
    <s v="TERRESTRE"/>
    <s v="FRANCO CAÑAVERAL YAMID RAUL"/>
    <n v="1"/>
    <n v="35779.500569199998"/>
    <n v="0"/>
    <n v="35779.500569199998"/>
    <m/>
    <m/>
    <m/>
    <m/>
    <m/>
  </r>
  <r>
    <s v="CUCUTA"/>
    <x v="2"/>
    <x v="2"/>
    <n v="54001"/>
    <n v="2587168"/>
    <n v="57163"/>
    <s v="ORDEN DE CAMBIO"/>
    <s v="NORTE DE SANTANDER"/>
    <s v="CUCUTA"/>
    <s v="PTM CUCUTA DROGUERIA FARMABLUE"/>
    <s v="REDEBAN"/>
    <s v="FO-25-1367442"/>
    <d v="2025-08-12T14:46:00"/>
    <d v="2025-08-13T14:49:00"/>
    <m/>
    <s v="ROLLOS"/>
    <s v="ROLLOS"/>
    <s v="AGREGADOR"/>
    <s v="COMCARD - PTM"/>
    <s v="EJECUTADO_EXITOSO"/>
    <s v="EJECUTADO EXITOSO"/>
    <s v="12/08/2025 12-8 SE ESCALA AL COORDINADOR DE ZONA PARA ENTREGA DE ROLLOS EN SITIO | 13/08/2025 SE REALIZA ENTREGA DE 20 ROLLOS RBM OK"/>
    <s v="VISITA_TÉCNICA"/>
    <m/>
    <s v="TIPO I"/>
    <s v="TERRESTRE"/>
    <s v="DURAN ACOSTA FRANK YONNY"/>
    <n v="1"/>
    <n v="35779.500569199998"/>
    <n v="0"/>
    <n v="35779.500569199998"/>
    <m/>
    <m/>
    <m/>
    <m/>
    <m/>
  </r>
  <r>
    <s v="MONTERIA"/>
    <x v="4"/>
    <x v="5"/>
    <n v="23001"/>
    <n v="2586266"/>
    <n v="67801"/>
    <s v="ORDEN DE CAMBIO"/>
    <s v="CORDOBA"/>
    <s v="MONTERIA"/>
    <s v="BARRIO VILLA ROCIO MONTERIA"/>
    <s v="REDEBAN"/>
    <s v="FO-25-1366842"/>
    <d v="2025-08-12T12:32:00"/>
    <d v="2025-08-13T14:53:00"/>
    <m/>
    <s v="ROLLOS"/>
    <s v="ROLLOS"/>
    <s v="CB UNO A UNO"/>
    <s v="CB UNO A UNO"/>
    <s v="EJECUTADO_EXITOSO"/>
    <s v="EJECUTADO EXITOSO"/>
    <s v="12/08/2025 12-8 SE ESCALA AL COORDINADOR DE ZONA PARA ENTREGA DE ROLLOS EN SITIO | 13/08/2025 SE REALIZA ENTREGA DE 40 ROLLOS PARA CB BANCOLOMBIA, NO SE MANIPULA EQUIPOS"/>
    <s v="VISITA_TÉCNICA"/>
    <m/>
    <s v="TIPO I"/>
    <s v="TERRESTRE"/>
    <s v="GONZALEZ FERRER JESUS ALEXANDER"/>
    <n v="1"/>
    <n v="35779.500569199998"/>
    <n v="0"/>
    <n v="35779.500569199998"/>
    <m/>
    <m/>
    <m/>
    <m/>
    <m/>
  </r>
  <r>
    <s v="VILLAVICENCIO"/>
    <x v="5"/>
    <x v="6"/>
    <n v="50001"/>
    <n v="2585722"/>
    <n v="78304"/>
    <s v="ORDEN DE CAMBIO"/>
    <s v="META"/>
    <s v="VILLAVICENCIO"/>
    <s v="BARRIO PORFIA VILLAVICENCIO 2"/>
    <s v="REDEBAN"/>
    <s v="FO-25-1365752"/>
    <d v="2025-08-12T11:56:00"/>
    <d v="2025-08-13T14:54:00"/>
    <m/>
    <s v="ROLLOS"/>
    <s v="ROLLOS"/>
    <s v="CB UNO A UNO"/>
    <s v="CB UNO A UNO"/>
    <s v="EJECUTADO_EXITOSO"/>
    <s v="EJECUTADO EXITOSO"/>
    <s v="12/08/2025 12-8 SE ESCALA AL COORDINADOR DE ZONA PARA ENTREGA DE ROLLOS EN SITIO | 13/08/2025 SE VISITA CB Y SE REALIZA ENTREGA DE 20 ROLLOS DE PAPEL TERMICO PARA DATÁFONO"/>
    <s v="VISITA_TÉCNICA"/>
    <m/>
    <s v="TIPO I"/>
    <s v="TERRESTRE"/>
    <s v="GARZON RUIZ LUIS MIGUEL"/>
    <n v="1"/>
    <n v="35779.500569199998"/>
    <n v="0"/>
    <n v="35779.500569199998"/>
    <m/>
    <m/>
    <m/>
    <m/>
    <m/>
  </r>
  <r>
    <s v="BOGOTA"/>
    <x v="3"/>
    <x v="4"/>
    <n v="11001"/>
    <n v="2585957"/>
    <n v="24107"/>
    <s v="ORDEN DE CAMBIO"/>
    <s v="CUNDINAMARCA"/>
    <s v="BOGOTA"/>
    <s v="BARRIO ESTANCIA LL DE FONTIBON"/>
    <s v="REDEBAN"/>
    <s v="FO-25-1365745"/>
    <d v="2025-08-12T11:59:00"/>
    <d v="2025-08-13T14:56:00"/>
    <m/>
    <s v="ROLLOS"/>
    <s v="ROLLOS"/>
    <s v="CB UNO A UNO"/>
    <s v="CB UNO A UNO"/>
    <s v="EJECUTADO_EXITOSO"/>
    <s v="EJECUTADO EXITOSO"/>
    <s v="12/08/2025 12-8 SE ESCALA AL COORDINADOR DE ZONA PARA ENTREGA DE ROLLOS EN SITIO | 13/08/2025 SE ENTREGAN 40 ROLLOS"/>
    <s v="VISITA_TÉCNICA"/>
    <m/>
    <s v="TIPO I"/>
    <s v="TERRESTRE"/>
    <s v="GARCIA PASTRANA KEVIN FERNANDO"/>
    <n v="1"/>
    <n v="35779.500569199998"/>
    <n v="0"/>
    <n v="35779.500569199998"/>
    <m/>
    <m/>
    <m/>
    <m/>
    <m/>
  </r>
  <r>
    <s v="BOGOTA"/>
    <x v="3"/>
    <x v="4"/>
    <n v="11001"/>
    <n v="2585945"/>
    <n v="48606"/>
    <s v="ORDEN DE CAMBIO"/>
    <s v="CUNDINAMARCA"/>
    <s v="BOGOTA"/>
    <s v="DISTRICOL PAPELERIA DONDE KARO"/>
    <s v="REDEBAN"/>
    <s v="FO-25-1365665"/>
    <d v="2025-08-12T11:52:00"/>
    <d v="2025-08-13T14:57:00"/>
    <m/>
    <s v="ROLLOS"/>
    <s v="ROLLOS"/>
    <s v="AGREGADOR"/>
    <s v="DISTRICOL"/>
    <s v="EJECUTADO_EXITOSO"/>
    <s v="EJECUTADO EXITOSO"/>
    <s v="12/08/2025 12-8 SE ESCALA AL COORDINADOR DE ZONA PARA ENTREGA DE ROLLOS EN SITIO | 13/08/2025 SE REALIZA LA ENTREGA DE 50 ROLLO"/>
    <s v="VISITA_TÉCNICA"/>
    <m/>
    <s v="TIPO I"/>
    <s v="TERRESTRE"/>
    <s v="ORTIZ MARTINEZ STIVEN"/>
    <n v="1"/>
    <n v="35779.500569199998"/>
    <n v="0"/>
    <n v="35779.500569199998"/>
    <m/>
    <m/>
    <m/>
    <m/>
    <m/>
  </r>
  <r>
    <s v="IBAGUE"/>
    <x v="5"/>
    <x v="6"/>
    <n v="73001"/>
    <n v="2584828"/>
    <n v="48408"/>
    <s v="ORDEN DE CAMBIO"/>
    <s v="TOLIMA"/>
    <s v="IBAGUE"/>
    <s v="BARRIO LA FRANCIA IBAGUE"/>
    <s v="REDEBAN"/>
    <s v="FO-25-1365079"/>
    <d v="2025-08-12T10:17:00"/>
    <d v="2025-08-13T15:05:00"/>
    <m/>
    <s v="ROLLOS"/>
    <s v="ROLLOS"/>
    <s v="CB UNO A UNO"/>
    <s v="CB UNO A UNO"/>
    <s v="EJECUTADO_EXITOSO"/>
    <s v="EJECUTADO EXITOSO"/>
    <s v="12/08/2025 12-8 SE ESCALA AL COORDINADOR DE ZONA PARA ENTREGA DE ROLLOS EN SITIO | 13/08/2025 SE REALIZA ENTREGA DE 120 ROLLOS POR SOLICITUD DEL CLIENTE."/>
    <s v="VISITA_TÉCNICA"/>
    <m/>
    <s v="TIPO I"/>
    <s v="TERRESTRE"/>
    <s v="BARRAGAN TAFUR EDWIN ESTEBAN"/>
    <n v="1"/>
    <n v="35779.500569199998"/>
    <n v="0"/>
    <n v="35779.500569199998"/>
    <m/>
    <m/>
    <m/>
    <m/>
    <m/>
  </r>
  <r>
    <s v="MONTERIA"/>
    <x v="4"/>
    <x v="5"/>
    <n v="23001"/>
    <n v="2584500"/>
    <n v="80167"/>
    <s v="ORDEN DE CAMBIO"/>
    <s v="CORDOBA"/>
    <s v="MONTERIA"/>
    <s v="BARRIO MONTERIA MODERNO MONTERIA"/>
    <s v="REDEBAN"/>
    <s v="FO-25-1364390"/>
    <d v="2025-08-12T09:42:00"/>
    <d v="2025-08-13T15:07:00"/>
    <m/>
    <s v="ROLLOS"/>
    <s v="ROLLOS"/>
    <s v="CB UNO A UNO"/>
    <s v="CB UNO A UNO"/>
    <s v="EJECUTADO_EXITOSO"/>
    <s v="EJECUTADO EXITOSO"/>
    <s v="12/08/2025 12-8 SE ESCALA AL COORDINADOR DE ZONA PARA ENTREGA DE ROLLOS EN SITIO | 13/08/2025 SE REALIZA ENTREGA DE 20 ROLLOS EN EL PUNTO, NO SE MANIPULA EQUIPOS"/>
    <s v="VISITA_TÉCNICA"/>
    <m/>
    <s v="TIPO I"/>
    <s v="TERRESTRE"/>
    <s v="GONZALEZ FERRER JESUS ALEXANDER"/>
    <n v="1"/>
    <n v="35779.500569199998"/>
    <n v="0"/>
    <n v="35779.500569199998"/>
    <m/>
    <m/>
    <m/>
    <m/>
    <m/>
  </r>
  <r>
    <s v="PEREIRA"/>
    <x v="0"/>
    <x v="0"/>
    <n v="66001"/>
    <n v="2584076"/>
    <n v="62758"/>
    <s v="ORDEN DE CAMBIO"/>
    <s v="RISARALDA"/>
    <s v="PEREIRA"/>
    <s v="BARRIO SAN NICOLAS PEREIRA 1"/>
    <s v="REDEBAN"/>
    <s v="FO-25-1364229"/>
    <d v="2025-08-12T09:23:00"/>
    <d v="2025-08-13T15:09:00"/>
    <m/>
    <s v="ROLLOS"/>
    <s v="ROLLOS"/>
    <s v="CB UNO A UNO"/>
    <s v="CB UNO A UNO"/>
    <s v="EJECUTADO_EXITOSO"/>
    <s v="EJECUTADO EXITOSO"/>
    <s v="12/08/2025 12-8 SE ESCALA AL COORDINADOR DE ZONA PARA ENTREGA DE ROLLOS EN SITIO | 13/08/2025 SE VISITA COMERCIO SE REALIZA ENTREGA DE 10 ROLLOS DE PAPEL PARA DATÁFONO"/>
    <s v="VISITA_TÉCNICA"/>
    <m/>
    <s v="TIPO I"/>
    <s v="TERRESTRE"/>
    <s v="LOAIZA LOPEZ JHON FREDDY"/>
    <n v="1"/>
    <n v="35779.500569199998"/>
    <n v="0"/>
    <n v="35779.500569199998"/>
    <m/>
    <m/>
    <m/>
    <m/>
    <m/>
  </r>
  <r>
    <s v="BUCARAMANGA"/>
    <x v="2"/>
    <x v="2"/>
    <n v="68001"/>
    <n v="2584011"/>
    <n v="78979"/>
    <s v="ORDEN DE CAMBIO"/>
    <s v="SANTANDER"/>
    <s v="BUCARAMANGA"/>
    <s v="PTM BUCARAMANGA PAPELERIA LA C"/>
    <s v="REDEBAN"/>
    <s v="FO-25-1364085"/>
    <d v="2025-08-12T09:14:00"/>
    <d v="2025-08-13T15:11:00"/>
    <m/>
    <s v="ROLLOS"/>
    <s v="ROLLOS"/>
    <s v="AGREGADOR"/>
    <s v="COMCARD - PTM"/>
    <s v="EJECUTADO_EXITOSO"/>
    <s v="EJECUTADO EXITOSO"/>
    <s v="12/08/2025 12-8 SE ESCALA AL COORDINADOR DE ZONA PARA ENTREGA DE ROLLOS EN SITIO | 13/08/2025 ENTREGA DE 30 ROLLOS PARA DATAFONO"/>
    <s v="VISITA_TÉCNICA"/>
    <m/>
    <s v="TIPO I"/>
    <s v="TERRESTRE"/>
    <s v="PEÑA DIAZ IVAN YESID"/>
    <n v="1"/>
    <n v="35779.500569199998"/>
    <n v="0"/>
    <n v="35779.500569199998"/>
    <m/>
    <m/>
    <m/>
    <m/>
    <m/>
  </r>
  <r>
    <s v="BOGOTA"/>
    <x v="3"/>
    <x v="4"/>
    <n v="25899"/>
    <n v="2582928"/>
    <n v="76703"/>
    <s v="ORDEN DE CAMBIO"/>
    <s v="CUNDINAMARCA"/>
    <s v="ZIPAQUIRA"/>
    <s v="BARRIO LAS VILLAS ZIPAQUIRA 1"/>
    <s v="REDEBAN"/>
    <s v="FO-25-1363387"/>
    <d v="2025-08-12T08:00:00"/>
    <d v="2025-08-13T15:12:00"/>
    <m/>
    <s v="ROLLOS"/>
    <s v="ROLLOS"/>
    <s v="CB UNO A UNO"/>
    <s v="CB UNO A UNO"/>
    <s v="EJECUTADO_EXITOSO"/>
    <s v="EJECUTADO EXITOSO"/>
    <s v="12/08/2025 12-8 SE ESCALA AL COORDINADOR DE ZONA PARA ENTREGA DE ROLLOS EN SITIO | 13/08/2025 ENTREGA DE 30 ROLLOS NO SE MANIPULAN EQUIPOS"/>
    <s v="VISITA_TÉCNICA"/>
    <m/>
    <s v="TIPO II"/>
    <s v="TERRESTRE"/>
    <s v="HERNANDEZ NARANJO OSCAR EDUARDO"/>
    <n v="1"/>
    <n v="67654.12000000001"/>
    <n v="0"/>
    <n v="67654.12000000001"/>
    <m/>
    <m/>
    <m/>
    <m/>
    <m/>
  </r>
  <r>
    <s v="SANTA MARTA"/>
    <x v="4"/>
    <x v="5"/>
    <n v="47001"/>
    <n v="2582933"/>
    <n v="60190"/>
    <s v="ORDEN DE CAMBIO"/>
    <s v="MAGDALENA"/>
    <s v="SANTA MARTA"/>
    <s v="BARRIO PORVENIR SANTA MARTA 2"/>
    <s v="REDEBAN"/>
    <s v="FO-25-1363382"/>
    <d v="2025-08-12T08:00:00"/>
    <d v="2025-08-13T15:14:00"/>
    <m/>
    <s v="ROLLOS"/>
    <s v="ROLLOS"/>
    <s v="CB UNO A UNO"/>
    <s v="CB UNO A UNO"/>
    <s v="EJECUTADO_EXITOSO"/>
    <s v="EJECUTADO EXITOSO"/>
    <s v="12/08/2025 12-8 SE ESCALA AL COORDINADOR DE ZONA PARA ENTREGA DE ROLLOS EN SITIO | 13/08/2025 SE REALIZA ENTREGA DE 20 ROLLOS PARA DATÁFONO A SATISFACCIÓN DEL CLIENTE"/>
    <s v="VISITA_TÉCNICA"/>
    <m/>
    <s v="TIPO I"/>
    <s v="TERRESTRE"/>
    <s v="THOMAS  CAMPO SIGIFREDO SEGUNDO"/>
    <n v="1"/>
    <n v="35779.500569199998"/>
    <n v="0"/>
    <n v="35779.500569199998"/>
    <m/>
    <m/>
    <m/>
    <m/>
    <m/>
  </r>
  <r>
    <s v="BOGOTA"/>
    <x v="3"/>
    <x v="4"/>
    <n v="25843"/>
    <n v="2582117"/>
    <n v="73429"/>
    <s v="ORDEN DE CAMBIO"/>
    <s v="CUNDINAMARCA"/>
    <s v="VILLA DE SAN DIEGO DE UBATE"/>
    <s v="BARRIO LA LEGUA UBATE VILLA DE"/>
    <s v="REDEBAN"/>
    <s v="FO-25-1363173"/>
    <d v="2025-08-11T17:31:00"/>
    <d v="2025-08-13T15:15:00"/>
    <m/>
    <s v="ROLLOS"/>
    <s v="ROLLOS"/>
    <s v="CB UNO A UNO"/>
    <s v="CB UNO A UNO"/>
    <s v="EJECUTADO_EXITOSO"/>
    <s v="EJECUTADO EXITOSO"/>
    <s v="12/08/2025 12-8 SE ESCALA AL COORDINADOR DE ZONA PARA ENTREGA DE ROLLOS EN SITIO | 13/08/2025 ENTREGA DE 80 ROLLOS PARA DATAFONO NO SE MANIPULA TERMINAL"/>
    <s v="VISITA_TÉCNICA"/>
    <m/>
    <s v="TIPO II"/>
    <s v="TERRESTRE"/>
    <s v="BUSTOS MORA DIEGO MANUEL"/>
    <n v="1"/>
    <n v="67654.12000000001"/>
    <n v="0"/>
    <n v="67654.12000000001"/>
    <m/>
    <m/>
    <m/>
    <m/>
    <m/>
  </r>
  <r>
    <s v="BUCARAMANGA"/>
    <x v="2"/>
    <x v="2"/>
    <n v="68547"/>
    <n v="2581818"/>
    <n v="59587"/>
    <s v="ORDEN DE CAMBIO"/>
    <s v="SANTANDER"/>
    <s v="PIEDECUESTA"/>
    <s v="DISTRICOL DROGUERIA BARILOCHE"/>
    <s v="REDEBAN"/>
    <s v="FO-25-1362504"/>
    <d v="2025-08-11T16:48:00"/>
    <d v="2025-08-13T15:17:00"/>
    <m/>
    <s v="ROLLOS"/>
    <s v="ROLLOS"/>
    <s v="AGREGADOR"/>
    <s v="DISTRICOL"/>
    <s v="EJECUTADO_EXITOSO"/>
    <s v="EJECUTADO EXITOSO"/>
    <s v="11/08/2025 11-8 SE ESCALA AL COORDINADOR DE ZONA PARA ENTREGA DE ROLLOS EN SITIO | 13/08/2025 SE REALIZA VISITA A COMERCIO Y SE ENTREGAN 20 ROLLOS CON VISITA."/>
    <s v="VISITA_TÉCNICA"/>
    <m/>
    <s v="TIPO II"/>
    <s v="TERRESTRE"/>
    <s v="SANTOS GONZALEZ JOHAN FABIAN"/>
    <n v="1"/>
    <n v="67654.12000000001"/>
    <n v="0"/>
    <n v="67654.12000000001"/>
    <m/>
    <m/>
    <m/>
    <m/>
    <m/>
  </r>
  <r>
    <s v="PEREIRA"/>
    <x v="0"/>
    <x v="0"/>
    <n v="63190"/>
    <n v="2580121"/>
    <n v="68678"/>
    <s v="ORDEN DE CAMBIO"/>
    <s v="QUINDIO"/>
    <s v="CIRCASIA"/>
    <s v="PAGAFACIL CIRCASIA"/>
    <s v="REDEBAN"/>
    <s v="FO-25-1361250"/>
    <d v="2025-08-11T14:10:00"/>
    <d v="2025-08-13T15:19:00"/>
    <m/>
    <s v="ROLLOS"/>
    <s v="ROLLOS"/>
    <s v="ROBUSTO"/>
    <s v="PAGAFACIL"/>
    <s v="EJECUTADO_EXITOSO"/>
    <s v="EJECUTADO EXITOSO"/>
    <s v="11/08/2025 11-8 SE ESCALA AL COORDINADOR DE ZONA PARA ENTREGA DE ROLLOS EN SITIO | 13/08/2025 SE VISITA COMERCIO SE REALIZÓ ENTREGA DE 80 ROLLOS"/>
    <s v="VISITA_TÉCNICA"/>
    <m/>
    <s v="TIPO II"/>
    <s v="TERRESTRE"/>
    <s v="SANCHEZ SOLORZANO JUAN SEBASTIAN"/>
    <n v="1"/>
    <n v="67654.12000000001"/>
    <n v="0"/>
    <n v="67654.12000000001"/>
    <m/>
    <m/>
    <m/>
    <m/>
    <m/>
  </r>
  <r>
    <s v="BOGOTA"/>
    <x v="3"/>
    <x v="4"/>
    <n v="11001"/>
    <n v="2580128"/>
    <n v="55406"/>
    <s v="ORDEN DE CAMBIO"/>
    <s v="CUNDINAMARCA"/>
    <s v="BOGOTA"/>
    <s v="BARRIO CASTILLA BOGOTA 14"/>
    <s v="REDEBAN"/>
    <s v="FO-25-1361242"/>
    <d v="2025-08-11T14:11:00"/>
    <d v="2025-08-13T15:24:00"/>
    <m/>
    <s v="ROLLOS"/>
    <s v="ROLLOS"/>
    <s v="CB UNO A UNO"/>
    <s v="CB UNO A UNO"/>
    <s v="EJECUTADO_EXITOSO"/>
    <s v="EJECUTADO EXITOSO"/>
    <s v="11/08/2025 11-8 SE ESCALA AL COORDINADOR DE ZONA PARA ENTREGA DE ROLLOS EN SITIO | 13/08/2025 SE ENTREGAN 40 ROLLOS"/>
    <s v="VISITA_TÉCNICA"/>
    <m/>
    <s v="TIPO I"/>
    <s v="TERRESTRE"/>
    <s v="GARCIA PASTRANA KEVIN FERNANDO"/>
    <n v="1"/>
    <n v="35779.500569199998"/>
    <n v="0"/>
    <n v="35779.500569199998"/>
    <m/>
    <m/>
    <m/>
    <m/>
    <m/>
  </r>
  <r>
    <s v="BOGOTA"/>
    <x v="3"/>
    <x v="4"/>
    <n v="25899"/>
    <n v="2579585"/>
    <n v="80092"/>
    <s v="ORDEN DE CAMBIO"/>
    <s v="CUNDINAMARCA"/>
    <s v="ZIPAQUIRA"/>
    <s v="BARRIO ZIPAQUIRÁ ZIPAQUIRÁ"/>
    <s v="REDEBAN"/>
    <s v="FO-25-1360999"/>
    <d v="2025-08-11T13:09:00"/>
    <d v="2025-08-13T15:25:00"/>
    <m/>
    <s v="ROLLOS"/>
    <s v="ROLLOS"/>
    <s v="CB UNO A UNO"/>
    <s v="CB UNO A UNO"/>
    <s v="EJECUTADO_EXITOSO"/>
    <s v="EJECUTADO EXITOSO"/>
    <s v="11/08/2025 11-08 SE ESCALA AL COORDINADOR DE ZONA PARA ENTREGA DE ROLLOS EN SITIO | 13/08/2025 ENTREGA DE 10 ROLLOS NO SE MANIPULAN EQUIPOS"/>
    <s v="VISITA_TÉCNICA"/>
    <m/>
    <s v="TIPO II"/>
    <s v="TERRESTRE"/>
    <s v="HERNANDEZ NARANJO OSCAR EDUARDO"/>
    <n v="1"/>
    <n v="67654.12000000001"/>
    <n v="0"/>
    <n v="67654.12000000001"/>
    <m/>
    <m/>
    <m/>
    <m/>
    <m/>
  </r>
  <r>
    <s v="BOGOTA"/>
    <x v="3"/>
    <x v="4"/>
    <n v="25899"/>
    <n v="2579737"/>
    <n v="60479"/>
    <s v="ORDEN DE CAMBIO"/>
    <s v="CUNDINAMARCA"/>
    <s v="ZIPAQUIRA"/>
    <s v="BARRIO LIBERIA ZIPAQUIRA 1"/>
    <s v="REDEBAN"/>
    <s v="FO-25-1360985"/>
    <d v="2025-08-11T13:20:00"/>
    <d v="2025-08-13T15:27:00"/>
    <m/>
    <s v="ROLLOS"/>
    <s v="ROLLOS"/>
    <s v="CB UNO A UNO"/>
    <s v="CB UNO A UNO"/>
    <s v="EJECUTADO_EXITOSO"/>
    <s v="EJECUTADO EXITOSO"/>
    <s v="11/08/2025 11-08 SE ESCALA AL COORDINADOR DE ZONA PARA ENTREGA DE ROLLOS EN SITIO | 13/08/2025 ENTREGA DE 10 ROLLOS NO SE MANIPULAN EQUIPOS"/>
    <s v="VISITA_TÉCNICA"/>
    <m/>
    <s v="TIPO II"/>
    <s v="TERRESTRE"/>
    <s v="HERNANDEZ NARANJO OSCAR EDUARDO"/>
    <n v="1"/>
    <n v="67654.12000000001"/>
    <n v="0"/>
    <n v="67654.12000000001"/>
    <m/>
    <m/>
    <m/>
    <m/>
    <m/>
  </r>
  <r>
    <s v="MONTERIA"/>
    <x v="4"/>
    <x v="5"/>
    <n v="23675"/>
    <n v="2579743"/>
    <n v="79652"/>
    <s v="ORDEN DE CAMBIO"/>
    <s v="CORDOBA"/>
    <s v="SAN BERNARDO DEL VIENTO"/>
    <s v="BARRIO GUAYABAL SAN BERNARDO D"/>
    <s v="REDEBAN"/>
    <s v="FO-25-1360973"/>
    <d v="2025-08-11T13:23:00"/>
    <d v="2025-08-13T15:33:00"/>
    <m/>
    <s v="ROLLOS"/>
    <s v="ROLLOS"/>
    <s v="CB UNO A UNO"/>
    <s v="CB UNO A UNO"/>
    <s v="EJECUTADO_EXITOSO"/>
    <s v="EJECUTADO EXITOSO"/>
    <s v="11/08/2025 11-08 SE ESCALA AL COORDINADOR DE ZONA PARA ENTREGA DE ROLLOS EN SITIO | 13/08/2025 SE VISITA SITIO, SE ENTREGAN 30 ROLLOS OK"/>
    <s v="VISITA_TÉCNICA"/>
    <m/>
    <s v="TIPO II"/>
    <s v="TERRESTRE"/>
    <s v="COGOLLO VERTEL EDER LUIS"/>
    <n v="1"/>
    <n v="67654.12000000001"/>
    <n v="0"/>
    <n v="67654.12000000001"/>
    <m/>
    <m/>
    <m/>
    <m/>
    <m/>
  </r>
  <r>
    <s v="YOPAL"/>
    <x v="5"/>
    <x v="6"/>
    <n v="85230"/>
    <n v="2578454"/>
    <n v="54326"/>
    <s v="ORDEN DE CAMBIO"/>
    <s v="CASANARE"/>
    <s v="OROCUE"/>
    <s v="DISTRICOL SUPER DROGAS DEL LLA"/>
    <s v="REDEBAN"/>
    <s v="FO-25-1359626"/>
    <d v="2025-08-11T10:56:00"/>
    <d v="2025-08-13T15:35:00"/>
    <m/>
    <s v="ROLLOS"/>
    <s v="ROLLOS"/>
    <s v="AGREGADOR"/>
    <s v="DISTRICOL"/>
    <s v="EJECUTADO_EXITOSO"/>
    <s v="EJECUTADO EXITOSO"/>
    <s v="11/08/2025 11-08 SE ESCALA AL COORDINADOR DE ZONA PARA ENTREGA DE ROLLOS EN SITIO | 13/08/2025 SE VISITA DIRECCIÓN INDICADA Y DIFERENTE POR EL SEÑOR PEDRO PIÑEROS,  SE ENTREGAN 20 ROLLOS OK"/>
    <s v="VISITA_TÉCNICA"/>
    <m/>
    <s v="TIPO IV ESPECIAL"/>
    <s v="TERRESTRE/FLUVIAL"/>
    <s v="BERNAL ELAICA EDGAR ALEXIS"/>
    <n v="1"/>
    <n v="35779.500569199998"/>
    <n v="0"/>
    <n v="35779.500569199998"/>
    <m/>
    <m/>
    <m/>
    <m/>
    <m/>
  </r>
  <r>
    <s v="CALI"/>
    <x v="0"/>
    <x v="3"/>
    <n v="76248"/>
    <n v="2578908"/>
    <n v="79556"/>
    <s v="ORDEN DE CAMBIO"/>
    <s v="VALLE DEL CAUCA"/>
    <s v="EL CERRITO"/>
    <s v="BARRIO EL PORVENIR EL CERRITO 1"/>
    <s v="REDEBAN"/>
    <s v="FO-25-1359555"/>
    <d v="2025-08-11T11:26:00"/>
    <d v="2025-08-13T15:36:00"/>
    <m/>
    <s v="ROLLOS"/>
    <s v="ROLLOS"/>
    <s v="CB UNO A UNO"/>
    <s v="CB UNO A UNO"/>
    <s v="EJECUTADO_EXITOSO"/>
    <s v="EJECUTADO EXITOSO"/>
    <s v="11/08/2025 11-08 SE ESCALA AL COORDINADOR DE ZONA PARA ENTREGA DE ROLLOS EN SITIO | 13/08/2025 EN LA VISITA TÉCNICA SE REALIZÓ LA ENTREGA DE 10 ROLLOS TÉRMICOS DE REDEBAN PARA EL CB"/>
    <s v="VISITA_TÉCNICA"/>
    <m/>
    <s v="TIPO II"/>
    <s v="TERRESTRE"/>
    <s v="SANCHEZ URREGO ROBINSON DAVID"/>
    <n v="1"/>
    <n v="67654.12000000001"/>
    <n v="0"/>
    <n v="67654.12000000001"/>
    <m/>
    <m/>
    <m/>
    <m/>
    <m/>
  </r>
  <r>
    <s v="PASTO"/>
    <x v="0"/>
    <x v="3"/>
    <n v="52210"/>
    <n v="2578660"/>
    <n v="79374"/>
    <s v="ORDEN DE CAMBIO"/>
    <s v="NARIÑO"/>
    <s v="CONTADERO"/>
    <s v="BARRIO PARQUE BOLIVAR CONTADAD"/>
    <s v="REDEBAN"/>
    <s v="FO-25-1359421"/>
    <d v="2025-08-11T11:13:00"/>
    <d v="2025-08-13T15:38:00"/>
    <m/>
    <s v="ROLLOS"/>
    <s v="ROLLOS"/>
    <s v="CB UNO A UNO"/>
    <s v="CB UNO A UNO"/>
    <s v="EJECUTADO_EXITOSO"/>
    <s v="EJECUTADO EXITOSO"/>
    <s v="11/08/2025 11-08 SE ESCALA AL COORDINADOR DE ZONA PARA ENTREGA DE ROLLOS EN SITIO | 13/08/2025 SE REALIZA ENTREGA DE 20 ROLLOS POR SOLICITUD DE CLIENTE NO SE MANIPULA DATAFONO"/>
    <s v="VISITA_TÉCNICA"/>
    <m/>
    <s v="TIPO II"/>
    <s v="TERRESTRE"/>
    <s v="BRAVO MADROÑERO OSCAR ESTEBAN"/>
    <n v="1"/>
    <n v="67654.12000000001"/>
    <n v="0"/>
    <n v="67654.12000000001"/>
    <m/>
    <m/>
    <m/>
    <m/>
    <m/>
  </r>
  <r>
    <s v="MONTERIA"/>
    <x v="4"/>
    <x v="5"/>
    <n v="23001"/>
    <n v="2578120"/>
    <n v="78431"/>
    <s v="ORDEN DE CAMBIO"/>
    <s v="CORDOBA"/>
    <s v="MONTERIA"/>
    <s v="BARRIO LAS VINAS MONTERIA"/>
    <s v="REDEBAN"/>
    <s v="FO-25-1358941"/>
    <d v="2025-08-11T10:29:00"/>
    <d v="2025-08-13T15:40:00"/>
    <m/>
    <s v="ROLLOS"/>
    <s v="ROLLOS"/>
    <s v="CB UNO A UNO"/>
    <s v="CB UNO A UNO"/>
    <s v="EJECUTADO_EXITOSO"/>
    <s v="EJECUTADO EXITOSO"/>
    <s v="11/08/2025 11-08 SE ESCALA AL COORDINADOR DE ZONA PARA ENTREGA DE ROLLOS EN SITIO | 13/08/2025 SE REALIZA LA ENTREGA DE 30 ROLLOS AL CB BANCOLOMBIA, NO SE MANIPULA EQUIPOS"/>
    <s v="VISITA_TÉCNICA"/>
    <m/>
    <s v="TIPO I"/>
    <s v="TERRESTRE"/>
    <s v="GONZALEZ FERRER JESUS ALEXANDER"/>
    <n v="1"/>
    <n v="35779.500569199998"/>
    <n v="0"/>
    <n v="35779.500569199998"/>
    <m/>
    <m/>
    <m/>
    <m/>
    <m/>
  </r>
  <r>
    <s v="MEDELLIN"/>
    <x v="1"/>
    <x v="1"/>
    <n v="5321"/>
    <n v="2577526"/>
    <n v="59995"/>
    <s v="ORDEN DE CAMBIO"/>
    <s v="ANTIOQUIA"/>
    <s v="GUATAPE"/>
    <s v="PTM GUATAPE MONTERREY DEL ORIE"/>
    <s v="REDEBAN"/>
    <s v="FO-25-1358614"/>
    <d v="2025-08-11T09:47:00"/>
    <d v="2025-08-13T15:42:00"/>
    <m/>
    <s v="ROLLOS"/>
    <s v="ROLLOS"/>
    <s v="AGREGADOR"/>
    <s v="COMCARD - PTM"/>
    <s v="EJECUTADO_EXITOSO"/>
    <s v="EJECUTADO EXITOSO"/>
    <s v="11/08/2025 11-08 SE ESCALA AL COORDINADOR DE ZONA PARA ENTREGA DE ROLLOS EN SITIO | 13/08/2025 SE ENTREGA ROLLOS OK"/>
    <s v="VISITA_TÉCNICA"/>
    <m/>
    <s v="TIPO II"/>
    <s v="TERRESTRE"/>
    <s v="DIAZ ZABALA FRANCIS DUBAN"/>
    <n v="1"/>
    <n v="67654.12000000001"/>
    <n v="0"/>
    <n v="67654.12000000001"/>
    <m/>
    <m/>
    <m/>
    <m/>
    <m/>
  </r>
  <r>
    <s v="YOPAL"/>
    <x v="5"/>
    <x v="6"/>
    <n v="85001"/>
    <n v="2576743"/>
    <n v="70212"/>
    <s v="ORDEN DE CAMBIO"/>
    <s v="CASANARE"/>
    <s v="YOPAL"/>
    <s v="BARRIO VILLA DAVID YOPAL"/>
    <s v="REDEBAN"/>
    <s v="FO-25-1358364"/>
    <d v="2025-08-11T09:03:00"/>
    <d v="2025-08-13T15:44:00"/>
    <m/>
    <s v="ROLLOS"/>
    <s v="ROLLOS"/>
    <s v="CB UNO A UNO"/>
    <s v="CB UNO A UNO"/>
    <s v="EJECUTADO_EXITOSO"/>
    <s v="EJECUTADO EXITOSO"/>
    <s v="11/08/2025 11-08 SE ESCALA AL COORDINADOR DE ZONA PARA ENTREGA DE ROLLOS EN SITIO | 13/08/2025 SE VISITA COMERCIO SE ENTREGAN 40 ROLLOS OK"/>
    <s v="VISITA_TÉCNICA"/>
    <m/>
    <s v="TIPO I"/>
    <s v="TERRESTRE"/>
    <s v="BERNAL ELAICA EDGAR ALEXIS"/>
    <n v="1"/>
    <n v="35779.500569199998"/>
    <n v="0"/>
    <n v="35779.500569199998"/>
    <m/>
    <m/>
    <m/>
    <m/>
    <m/>
  </r>
  <r>
    <s v="CALI"/>
    <x v="0"/>
    <x v="3"/>
    <n v="76364"/>
    <n v="2575585"/>
    <n v="78529"/>
    <s v="ORDEN DE CAMBIO"/>
    <s v="VALLE DEL CAUCA"/>
    <s v="JAMUNDI"/>
    <s v="BARRIO PAISAJE DE LAS FLORES J"/>
    <s v="REDEBAN"/>
    <s v="FO-25-1357505"/>
    <d v="2025-08-11T08:00:00"/>
    <d v="2025-08-13T15:46:00"/>
    <m/>
    <s v="ROLLOS"/>
    <s v="ROLLOS"/>
    <s v="CB UNO A UNO"/>
    <s v="CB UNO A UNO"/>
    <s v="EJECUTADO_EXITOSO"/>
    <s v="EJECUTADO EXITOSO"/>
    <s v="11/08/2025 11-08 SE ESCALA AL COORDINADOR DE ZONA PARA ENTREGA DE ROLLOS EN SITIO | 13/08/2025 SE REALIZA ENTREGA DE 10 ROLLOS TÉRMICOS EN EL CB."/>
    <s v="VISITA_TÉCNICA"/>
    <m/>
    <s v="TIPO II"/>
    <s v="TERRESTRE"/>
    <s v="TORRES GARCIA JENDRY JOSE"/>
    <n v="1"/>
    <n v="67654.12000000001"/>
    <n v="0"/>
    <n v="67654.12000000001"/>
    <m/>
    <m/>
    <m/>
    <m/>
    <m/>
  </r>
  <r>
    <s v="PASTO"/>
    <x v="0"/>
    <x v="3"/>
    <n v="52356"/>
    <n v="2574428"/>
    <n v="38620"/>
    <s v="ORDEN DE CAMBIO"/>
    <s v="NARIÑO"/>
    <s v="IPIALES"/>
    <s v="BARRIO OBRERO IPIALES 2"/>
    <s v="REDEBAN"/>
    <s v="FO-25-1356033"/>
    <d v="2025-08-11T08:00:00"/>
    <d v="2025-08-13T15:47:00"/>
    <m/>
    <s v="ROLLOS"/>
    <s v="ROLLOS"/>
    <s v="CB UNO A UNO"/>
    <s v="CB UNO A UNO"/>
    <s v="EJECUTADO_EXITOSO"/>
    <s v="EJECUTADO EXITOSO"/>
    <s v="10/08/2025 10-08 SE ESCALA AL COORDINADOR DE ZONA PARA ENTREGA DE ROLLOS EN SITIO | 13/08/2025 SE REALIZA ENTREGA DE 20 ROLLOS POR SOLICITUD DE CLIENTE NO SE MANIPULA DATAFONO"/>
    <s v="VISITA_TÉCNICA"/>
    <m/>
    <s v="TIPO II"/>
    <s v="TERRESTRE"/>
    <s v="BRAVO MADROÑERO OSCAR ESTEBAN"/>
    <n v="1"/>
    <n v="67654.12000000001"/>
    <n v="0"/>
    <n v="67654.12000000001"/>
    <m/>
    <m/>
    <m/>
    <m/>
    <m/>
  </r>
  <r>
    <s v="PEREIRA"/>
    <x v="0"/>
    <x v="0"/>
    <n v="63001"/>
    <n v="2574528"/>
    <n v="77513"/>
    <s v="ORDEN DE CAMBIO"/>
    <s v="QUINDIO"/>
    <s v="ARMENIA"/>
    <s v="BARRIO PARQUES DE BOLIVAR ARME"/>
    <s v="REDEBAN"/>
    <s v="FO-25-1356009"/>
    <d v="2025-08-11T08:00:00"/>
    <d v="2025-08-13T15:49:00"/>
    <m/>
    <s v="ROLLOS"/>
    <s v="ROLLOS"/>
    <s v="CB UNO A UNO"/>
    <s v="CB UNO A UNO"/>
    <s v="EJECUTADO_EXITOSO"/>
    <s v="EJECUTADO EXITOSO"/>
    <s v="10/08/2025 10-08 SE ESCALA AL COORDINADOR DE ZONA PARA ENTREGA DE ROLLOS EN SITIO | 13/08/2025 SE VISITA COMERCIO SE REALIZÓ ENTREGA DE 30 ROLLOS"/>
    <s v="VISITA_TÉCNICA"/>
    <m/>
    <s v="TIPO II"/>
    <s v="TERRESTRE"/>
    <s v="SANCHEZ SOLORZANO JUAN SEBASTIAN"/>
    <n v="1"/>
    <n v="67654.12000000001"/>
    <n v="0"/>
    <n v="67654.12000000001"/>
    <m/>
    <m/>
    <m/>
    <m/>
    <m/>
  </r>
  <r>
    <s v="PEREIRA"/>
    <x v="0"/>
    <x v="0"/>
    <n v="76823"/>
    <n v="2574272"/>
    <n v="73131"/>
    <s v="ORDEN DE CAMBIO"/>
    <s v="VALLE DEL CAUCA"/>
    <s v="TORO"/>
    <s v="PTM TORO DROGUERIA DROGAS CONE"/>
    <s v="REDEBAN"/>
    <s v="FO-25-1354825"/>
    <d v="2025-08-11T08:00:00"/>
    <d v="2025-08-13T15:52:00"/>
    <m/>
    <s v="ROLLOS"/>
    <s v="ROLLOS"/>
    <s v="AGREGADOR"/>
    <s v="COMCARD - PTM"/>
    <s v="EJECUTADO_EXITOSO"/>
    <s v="EJECUTADO EXITOSO"/>
    <s v="09/08/2025 SE ESCALA AL COORDINADOR DE ZONA PARA ENTREGA DE ROLLOS EN SITIO | 13/08/2025 SE ENTREGAN 70 ROLLOS."/>
    <s v="VISITA_TÉCNICA"/>
    <m/>
    <s v="TIPO II"/>
    <s v="TERRESTRE"/>
    <s v="FRANCO CAÑAVERAL YAMID RAUL"/>
    <n v="1"/>
    <n v="67654.12000000001"/>
    <n v="0"/>
    <n v="67654.12000000001"/>
    <m/>
    <m/>
    <m/>
    <m/>
    <m/>
  </r>
  <r>
    <s v="BOGOTA"/>
    <x v="3"/>
    <x v="4"/>
    <n v="11001"/>
    <n v="2571975"/>
    <n v="80343"/>
    <s v="ORDEN DE CAMBIO"/>
    <s v="CUNDINAMARCA"/>
    <s v="BOGOTA"/>
    <s v="BARRIO RESTREPO OCCIDENTAL BOGOTA 2"/>
    <s v="REDEBAN"/>
    <s v="FO-25-1351366"/>
    <d v="2025-08-08T14:53:00"/>
    <d v="2025-08-13T16:07:00"/>
    <m/>
    <s v="ROLLOS"/>
    <s v="ROLLOS"/>
    <s v="CB UNO A UNO"/>
    <s v="CB UNO A UNO"/>
    <s v="EJECUTADO_EXITOSO"/>
    <s v="EJECUTADO EXITOSO"/>
    <s v="13/08/2025 ENTREGA DE ROLLOS EJECUTADO OK"/>
    <s v="VISITA_TÉCNICA"/>
    <m/>
    <s v="TIPO I"/>
    <s v="TERRESTRE"/>
    <s v="GOMEZ VEGA DAVID SNEYDER"/>
    <n v="1"/>
    <n v="35779.500569199998"/>
    <n v="0"/>
    <n v="35779.500569199998"/>
    <m/>
    <m/>
    <m/>
    <m/>
    <m/>
  </r>
  <r>
    <s v="APARTADO"/>
    <x v="1"/>
    <x v="1"/>
    <n v="5837"/>
    <n v="2571478"/>
    <n v="77760"/>
    <s v="ORDEN DE CAMBIO"/>
    <s v="ANTIOQUIA"/>
    <s v="TURBO"/>
    <s v="PTM TURBO PUNTO SERVIS TURBO J"/>
    <s v="REDEBAN"/>
    <s v="FO-25-1350835"/>
    <d v="2025-08-08T14:16:00"/>
    <d v="2025-08-13T16:16:00"/>
    <m/>
    <s v="ROLLOS"/>
    <s v="ROLLOS"/>
    <s v="AGREGADOR"/>
    <s v="COMCARD - PTM"/>
    <s v="EJECUTADO_EXITOSO"/>
    <s v="EJECUTADO EXITOSO"/>
    <s v="08/08/2025 SE ESCALA AL COORDINADOR DE ZONA PARA ENTREGA DE ROLLOS EN SITIO | 13/08/2025 ENTREGA DE 60 ROLLOS"/>
    <s v="VISITA_TÉCNICA"/>
    <m/>
    <s v="TIPO II"/>
    <s v="TERRESTRE"/>
    <s v="SALDARRIAGA MIRANDA SANTIAGO"/>
    <n v="1"/>
    <n v="67654.12000000001"/>
    <n v="0"/>
    <n v="67654.12000000001"/>
    <m/>
    <m/>
    <m/>
    <m/>
    <m/>
  </r>
  <r>
    <s v="VILLAVICENCIO"/>
    <x v="5"/>
    <x v="6"/>
    <n v="50223"/>
    <n v="2571310"/>
    <n v="80592"/>
    <s v="ORDEN DE CAMBIO"/>
    <s v="META"/>
    <s v="CUBARRAL"/>
    <s v="BARRIO CENTRO CUBARRAL 7"/>
    <s v="REDEBAN"/>
    <s v="FO-25-1350698"/>
    <d v="2025-08-08T13:22:00"/>
    <d v="2025-08-13T16:18:00"/>
    <m/>
    <s v="ROLLOS"/>
    <s v="ROLLOS"/>
    <s v="CB UNO A UNO"/>
    <s v="CB UNO A UNO"/>
    <s v="EJECUTADO_EXITOSO"/>
    <s v="EJECUTADO EXITOSO"/>
    <s v="08/08/2025 SE ESCALA AL COORDINADOR DE ZONA PARA ENTREGA DE ROLLOS EN SITIO | 13/08/2025 SE REALIZA ENTREGA E 20 ROLLOS AL COMERCIO"/>
    <s v="VISITA_TÉCNICA"/>
    <m/>
    <s v="TIPO II"/>
    <s v="TERRESTRE"/>
    <s v="ROZO JIMENEZ EDGAR ARMANDO"/>
    <n v="1"/>
    <n v="67654.12000000001"/>
    <n v="0"/>
    <n v="67654.12000000001"/>
    <m/>
    <m/>
    <m/>
    <m/>
    <m/>
  </r>
  <r>
    <s v="BOGOTA"/>
    <x v="3"/>
    <x v="4"/>
    <n v="25035"/>
    <n v="2570393"/>
    <n v="79593"/>
    <s v="ORDEN DE CAMBIO"/>
    <s v="CUNDINAMARCA"/>
    <s v="ANAPOIMA"/>
    <s v="BARRIO CENTRO ANAPOIMA ANAPOIM"/>
    <s v="REDEBAN"/>
    <s v="FO-25-1350053"/>
    <d v="2025-08-08T11:38:00"/>
    <d v="2025-08-13T16:20:00"/>
    <m/>
    <s v="ROLLOS"/>
    <s v="ROLLOS"/>
    <s v="CB UNO A UNO"/>
    <s v="CB UNO A UNO"/>
    <s v="EJECUTADO_EXITOSO"/>
    <s v="EJECUTADO EXITOSO"/>
    <s v="08/08/2025 SE ESCALA AL COORDINADOR DE ZONA PARA ENTREGA DE ROLLOS EN SITIO | 13/08/2025 SE REALIZA VISITA DE CAMPO DONDE SE ENTREGA 10 ROLLOS NO SE MANIPULA EQUIPOS"/>
    <s v="VISITA_TÉCNICA"/>
    <m/>
    <s v="TIPO II"/>
    <s v="TERRESTRE"/>
    <s v="LOZADA ROJAS CHRISTIAN ANDRES"/>
    <n v="1"/>
    <n v="67654.12000000001"/>
    <n v="0"/>
    <n v="67654.12000000001"/>
    <m/>
    <m/>
    <m/>
    <m/>
    <m/>
  </r>
  <r>
    <s v="CARTAGENA"/>
    <x v="4"/>
    <x v="5"/>
    <n v="13222"/>
    <n v="2567141"/>
    <n v="65520"/>
    <s v="ORDEN DE CAMBIO"/>
    <s v="BOLIVAR"/>
    <s v="CLEMENCIA"/>
    <s v="PTM CLEMENCIA FERRETERIA Y ALM"/>
    <s v="REDEBAN"/>
    <s v="FO-25-1345284"/>
    <d v="2025-08-07T12:49:00"/>
    <d v="2025-08-13T16:23:00"/>
    <m/>
    <s v="ROLLOS"/>
    <s v="ROLLOS"/>
    <s v="AGREGADOR"/>
    <s v="COMCARD - PTM"/>
    <s v="EJECUTADO_EXITOSO"/>
    <s v="EJECUTADO EXITOSO"/>
    <s v="07/08/2028 SE ESCALA AL COORDINADOR DE ZONA PARA ENTREGA DE ROLLOS EN SITIO | 13/08/2025 SE ENTREGAN 30 ROLLOS"/>
    <s v="VISITA_TÉCNICA"/>
    <m/>
    <s v="TIPO II"/>
    <s v="TERRESTRE"/>
    <s v="CANEDO HERRERA ALEXANDER"/>
    <n v="1"/>
    <n v="67654.12000000001"/>
    <n v="0"/>
    <n v="67654.12000000001"/>
    <m/>
    <m/>
    <m/>
    <m/>
    <m/>
  </r>
  <r>
    <s v="MEDELLIN"/>
    <x v="1"/>
    <x v="1"/>
    <n v="5001"/>
    <n v="2559377"/>
    <n v="78668"/>
    <s v="ORDEN DE CAMBIO"/>
    <s v="ANTIOQUIA"/>
    <s v="MEDELLIN"/>
    <s v="DISTRICOL SPAMARIACEBALLOS"/>
    <s v="REDEBAN"/>
    <s v="FO-25-1351205"/>
    <d v="2025-08-06T08:00:00"/>
    <d v="2025-08-13T16:27:00"/>
    <m/>
    <s v="ROLLOS"/>
    <s v="ROLLOS"/>
    <s v="AGREGADOR"/>
    <s v="DISTRICOL"/>
    <s v="EJECUTADO_EXITOSO"/>
    <s v="EJECUTADO EXITOSO"/>
    <s v="13/08/2025 SE REALIZA ENTREGA DE 30 ROLLOS POR EL OPERADOR CABIFY"/>
    <s v="VISITA_TÉCNICA"/>
    <m/>
    <s v="TIPO I"/>
    <s v="TERRESTRE"/>
    <s v="SALAZAR AGUDELO JHONATAN STIVEN"/>
    <n v="1"/>
    <n v="35779.500569199998"/>
    <n v="0"/>
    <n v="35779.500569199998"/>
    <m/>
    <m/>
    <m/>
    <m/>
    <m/>
  </r>
  <r>
    <s v="MEDELLIN"/>
    <x v="1"/>
    <x v="1"/>
    <n v="5088"/>
    <n v="2560081"/>
    <n v="44103"/>
    <s v="ORDEN DE CAMBIO"/>
    <s v="ANTIOQUIA"/>
    <s v="BELLO"/>
    <s v="BARRIO EL BOSQUE BELLO 1"/>
    <s v="REDEBAN"/>
    <s v="FO-25-1351155"/>
    <d v="2025-08-06T08:20:00"/>
    <d v="2025-08-13T16:30:00"/>
    <m/>
    <s v="ROLLOS"/>
    <s v="ROLLOS"/>
    <s v="CB UNO A UNO"/>
    <s v="CB UNO A UNO"/>
    <s v="EJECUTADO_EXITOSO"/>
    <s v="EJECUTADO EXITOSO"/>
    <s v="13/08/2025 SE REALIZA ENTREGA DE 90 ROLLOS POR EL OPERADOR CABIFY"/>
    <s v="VISITA_TÉCNICA"/>
    <m/>
    <s v="TIPO I"/>
    <s v="TERRESTRE"/>
    <s v="SALAZAR AGUDELO JHONATAN STIVEN"/>
    <n v="1"/>
    <n v="35779.500569199998"/>
    <n v="0"/>
    <n v="35779.500569199998"/>
    <m/>
    <m/>
    <m/>
    <m/>
    <m/>
  </r>
  <r>
    <s v="MEDELLIN"/>
    <x v="1"/>
    <x v="1"/>
    <n v="5001"/>
    <n v="2560268"/>
    <n v="79919"/>
    <s v="ORDEN DE CAMBIO"/>
    <s v="ANTIOQUIA"/>
    <s v="MEDELLIN"/>
    <s v="DISTRICOL PAPELER COLORIN C"/>
    <s v="REDEBAN"/>
    <s v="FO-25-1351147"/>
    <d v="2025-08-06T08:39:00"/>
    <d v="2025-08-13T16:31:00"/>
    <m/>
    <s v="ROLLOS"/>
    <s v="ROLLOS"/>
    <s v="AGREGADOR"/>
    <s v="DISTRICOL"/>
    <s v="EJECUTADO_EXITOSO"/>
    <s v="EJECUTADO EXITOSO"/>
    <s v="13/08/2025 SE REALIZA ENTREGA DE 10 ROLLOS POR EL OPERADOR CABIFY"/>
    <s v="VISITA_TÉCNICA"/>
    <m/>
    <s v="TIPO I"/>
    <s v="TERRESTRE"/>
    <s v="SALAZAR AGUDELO JHONATAN STIVEN"/>
    <n v="1"/>
    <n v="35779.500569199998"/>
    <n v="0"/>
    <n v="35779.500569199998"/>
    <m/>
    <m/>
    <m/>
    <m/>
    <m/>
  </r>
  <r>
    <s v="MEDELLIN"/>
    <x v="1"/>
    <x v="1"/>
    <n v="5360"/>
    <n v="2560648"/>
    <n v="71180"/>
    <s v="ORDEN DE CAMBIO"/>
    <s v="ANTIOQUIA"/>
    <s v="ITAGUI"/>
    <s v="PTM ITAGUI  LEGUMBRERIA Y ALGO"/>
    <s v="REDEBAN"/>
    <s v="FO-25-1351133"/>
    <d v="2025-08-06T08:00:00"/>
    <d v="2025-08-13T16:34:00"/>
    <m/>
    <s v="ROLLOS"/>
    <s v="ROLLOS"/>
    <s v="AGREGADOR"/>
    <s v="COMCARD - PTM"/>
    <s v="EJECUTADO_EXITOSO"/>
    <s v="EJECUTADO EXITOSO"/>
    <s v="13/08/2025 SE REALIZA ENTREGA DE 30 ROLLOS POR EL OPERADOR CABIFY"/>
    <s v="VISITA_TÉCNICA"/>
    <m/>
    <s v="TIPO I"/>
    <s v="TERRESTRE"/>
    <s v="SALAZAR AGUDELO JHONATAN STIVEN"/>
    <n v="1"/>
    <n v="35779.500569199998"/>
    <n v="0"/>
    <n v="35779.500569199998"/>
    <m/>
    <m/>
    <m/>
    <m/>
    <m/>
  </r>
  <r>
    <s v="MEDELLIN"/>
    <x v="1"/>
    <x v="1"/>
    <n v="5088"/>
    <n v="2561471"/>
    <n v="70581"/>
    <s v="ORDEN DE CAMBIO"/>
    <s v="ANTIOQUIA"/>
    <s v="BELLO"/>
    <s v="DISTRICOL ROSA DIVINA"/>
    <s v="REDEBAN"/>
    <s v="FO-25-1351149"/>
    <d v="2025-08-06T10:07:00"/>
    <d v="2025-08-13T16:35:00"/>
    <m/>
    <s v="ROLLOS"/>
    <s v="ROLLOS"/>
    <s v="AGREGADOR"/>
    <s v="DISTRICOL"/>
    <s v="EJECUTADO_EXITOSO"/>
    <s v="EJECUTADO EXITOSO"/>
    <s v="13/08/2025 SE REALIZA ENTREGA DE 80 ROLLOS POR EL OPERADOR CABIFY"/>
    <s v="VISITA_TÉCNICA"/>
    <m/>
    <s v="TIPO I"/>
    <s v="TERRESTRE"/>
    <s v="SALAZAR AGUDELO JHONATAN STIVEN"/>
    <n v="1"/>
    <n v="35779.500569199998"/>
    <n v="0"/>
    <n v="35779.500569199998"/>
    <m/>
    <m/>
    <m/>
    <m/>
    <m/>
  </r>
  <r>
    <s v="MEDELLIN"/>
    <x v="1"/>
    <x v="1"/>
    <n v="5001"/>
    <n v="2561486"/>
    <n v="74629"/>
    <s v="ORDEN DE CAMBIO"/>
    <s v="ANTIOQUIA"/>
    <s v="MEDELLIN"/>
    <s v="PTM MEDELLIN  COLD TEMPTATION"/>
    <s v="REDEBAN"/>
    <s v="FO-25-1351158"/>
    <d v="2025-08-06T10:09:00"/>
    <d v="2025-08-13T16:39:00"/>
    <m/>
    <s v="ROLLOS"/>
    <s v="ROLLOS"/>
    <s v="AGREGADOR"/>
    <s v="COMCARD - PTM"/>
    <s v="EJECUTADO_EXITOSO"/>
    <s v="EJECUTADO EXITOSO"/>
    <s v="13/08/2025 SE REALIZA ENTREGA DE 40 ROLLOS POR EL OPERADOR CABIFY"/>
    <s v="VISITA_TÉCNICA"/>
    <m/>
    <s v="TIPO I"/>
    <s v="TERRESTRE"/>
    <s v="SALAZAR AGUDELO JHONATAN STIVEN"/>
    <n v="1"/>
    <n v="35779.500569199998"/>
    <n v="0"/>
    <n v="35779.500569199998"/>
    <m/>
    <m/>
    <m/>
    <m/>
    <m/>
  </r>
  <r>
    <s v="MEDELLIN"/>
    <x v="1"/>
    <x v="1"/>
    <n v="5088"/>
    <n v="2562352"/>
    <n v="28240"/>
    <s v="ORDEN DE CAMBIO"/>
    <s v="ANTIOQUIA"/>
    <s v="BELLO"/>
    <s v="COMCARD BELLO DIGINET"/>
    <s v="REDEBAN"/>
    <s v="FO-25-1351167"/>
    <d v="2025-08-06T11:08:00"/>
    <d v="2025-08-13T16:40:00"/>
    <m/>
    <s v="ROLLOS"/>
    <s v="ROLLOS"/>
    <s v="AGREGADOR"/>
    <s v="COMCARD - PTM"/>
    <s v="EJECUTADO_EXITOSO"/>
    <s v="EJECUTADO EXITOSO"/>
    <s v="13/08/2025 SE REALIZA ENTREGA DE 40 ROLLOS POR EL OPERADOR CABIFY"/>
    <s v="VISITA_TÉCNICA"/>
    <m/>
    <s v="TIPO I"/>
    <s v="TERRESTRE"/>
    <s v="SALAZAR AGUDELO JHONATAN STIVEN"/>
    <n v="1"/>
    <n v="35779.500569199998"/>
    <n v="0"/>
    <n v="35779.500569199998"/>
    <m/>
    <m/>
    <m/>
    <m/>
    <m/>
  </r>
  <r>
    <s v="MEDELLIN"/>
    <x v="1"/>
    <x v="1"/>
    <n v="5360"/>
    <n v="2567061"/>
    <n v="68139"/>
    <s v="ORDEN DE CAMBIO"/>
    <s v="ANTIOQUIA"/>
    <s v="ITAGUI"/>
    <s v="PTM ITAGUI DROGUERIA SAN VICE"/>
    <s v="REDEBAN"/>
    <s v="FO-25-1351154"/>
    <d v="2025-08-07T12:27:00"/>
    <d v="2025-08-13T16:41:00"/>
    <m/>
    <s v="ROLLOS"/>
    <s v="ROLLOS"/>
    <s v="AGREGADOR"/>
    <s v="COMCARD - PTM"/>
    <s v="EJECUTADO_EXITOSO"/>
    <s v="EJECUTADO EXITOSO"/>
    <s v="13/08/2025 SE REALIZA ENTREGA DE 80 ROLLOS POR EL OPERADOR CABIFY"/>
    <s v="VISITA_TÉCNICA"/>
    <m/>
    <s v="TIPO I"/>
    <s v="TERRESTRE"/>
    <s v="SALAZAR AGUDELO JHONATAN STIVEN"/>
    <n v="1"/>
    <n v="35779.500569199998"/>
    <n v="0"/>
    <n v="35779.500569199998"/>
    <m/>
    <m/>
    <m/>
    <m/>
    <m/>
  </r>
  <r>
    <s v="MEDELLIN"/>
    <x v="1"/>
    <x v="1"/>
    <n v="5001"/>
    <n v="2563166"/>
    <n v="79335"/>
    <s v="ORDEN DE CAMBIO"/>
    <s v="ANTIOQUIA"/>
    <s v="MEDELLIN"/>
    <s v="BARRIO ANDA LUCIA LA FRANCIA M"/>
    <s v="REDEBAN"/>
    <s v="FO-25-1351166"/>
    <d v="2025-08-06T12:37:00"/>
    <d v="2025-08-13T16:42:00"/>
    <m/>
    <s v="ROLLOS"/>
    <s v="ROLLOS"/>
    <s v="CB UNO A UNO"/>
    <s v="CB UNO A UNO"/>
    <s v="EJECUTADO_EXITOSO"/>
    <s v="EJECUTADO EXITOSO"/>
    <s v="13/08/2025 SE REALIZA ENTREGA DE 60 ROLLOS POR EL OPERADOR CABIFY"/>
    <s v="VISITA_TÉCNICA"/>
    <m/>
    <s v="TIPO I"/>
    <s v="TERRESTRE"/>
    <s v="SALAZAR AGUDELO JHONATAN STIVEN"/>
    <n v="1"/>
    <n v="35779.500569199998"/>
    <n v="0"/>
    <n v="35779.500569199998"/>
    <m/>
    <m/>
    <m/>
    <m/>
    <m/>
  </r>
  <r>
    <s v="MEDELLIN"/>
    <x v="1"/>
    <x v="1"/>
    <n v="5001"/>
    <n v="2563381"/>
    <n v="75617"/>
    <s v="ORDEN DE CAMBIO"/>
    <s v="ANTIOQUIA"/>
    <s v="MEDELLIN"/>
    <s v="DISTRICOL TIENDA DE MASCOTAS P"/>
    <s v="REDEBAN"/>
    <s v="FO-25-1351161"/>
    <d v="2025-08-06T13:24:00"/>
    <d v="2025-08-13T16:43:00"/>
    <m/>
    <s v="ROLLOS"/>
    <s v="ROLLOS"/>
    <s v="AGREGADOR"/>
    <s v="DISTRICOL"/>
    <s v="EJECUTADO_EXITOSO"/>
    <s v="EJECUTADO EXITOSO"/>
    <s v="13/08/2025 SE REALIZA ENTREGA DE 70 ROLLOS POR EL OPERADOR CABIFY"/>
    <s v="VISITA_TÉCNICA"/>
    <m/>
    <s v="TIPO I"/>
    <s v="TERRESTRE"/>
    <s v="SALAZAR AGUDELO JHONATAN STIVEN"/>
    <n v="1"/>
    <n v="35779.500569199998"/>
    <n v="0"/>
    <n v="35779.500569199998"/>
    <m/>
    <m/>
    <m/>
    <m/>
    <m/>
  </r>
  <r>
    <s v="MEDELLIN"/>
    <x v="1"/>
    <x v="1"/>
    <n v="5001"/>
    <n v="2563951"/>
    <n v="49701"/>
    <s v="ORDEN DE CAMBIO"/>
    <s v="ANTIOQUIA"/>
    <s v="MEDELLIN"/>
    <s v="DISTRICOL DONDE MAQUINA"/>
    <s v="REDEBAN"/>
    <s v="FO-25-1351177"/>
    <d v="2025-08-06T14:22:00"/>
    <d v="2025-08-13T16:44:00"/>
    <m/>
    <s v="ROLLOS"/>
    <s v="ROLLOS"/>
    <s v="AGREGADOR"/>
    <s v="DISTRICOL"/>
    <s v="EJECUTADO_EXITOSO"/>
    <s v="EJECUTADO EXITOSO"/>
    <s v="13/08/2025 SE REALIZA ENTREGA DE 20 ROLLOS POR EL OPERADOR CABIFY"/>
    <s v="VISITA_TÉCNICA"/>
    <m/>
    <s v="TIPO I"/>
    <s v="TERRESTRE"/>
    <s v="SALAZAR AGUDELO JHONATAN STIVEN"/>
    <n v="1"/>
    <n v="35779.500569199998"/>
    <n v="0"/>
    <n v="35779.500569199998"/>
    <m/>
    <m/>
    <m/>
    <m/>
    <m/>
  </r>
  <r>
    <s v="MEDELLIN"/>
    <x v="1"/>
    <x v="1"/>
    <n v="5001"/>
    <n v="2564105"/>
    <n v="47524"/>
    <s v="ORDEN DE CAMBIO"/>
    <s v="ANTIOQUIA"/>
    <s v="MEDELLIN"/>
    <s v="BARRIO BELLO ORIENTE MEDELLIN"/>
    <s v="REDEBAN"/>
    <s v="FO-25-1351146"/>
    <d v="2025-08-06T14:27:00"/>
    <d v="2025-08-13T16:45:00"/>
    <m/>
    <s v="ROLLOS"/>
    <s v="ROLLOS"/>
    <s v="CB UNO A UNO"/>
    <s v="CB UNO A UNO"/>
    <s v="EJECUTADO_EXITOSO"/>
    <s v="EJECUTADO EXITOSO"/>
    <s v="13/08/2025 SE REALIZA ENTREGA DE 60 ROLLOS POR EL OPERADOR CABIFY"/>
    <s v="VISITA_TÉCNICA"/>
    <m/>
    <s v="TIPO I"/>
    <s v="TERRESTRE"/>
    <s v="SALAZAR AGUDELO JHONATAN STIVEN"/>
    <n v="1"/>
    <n v="35779.500569199998"/>
    <n v="0"/>
    <n v="35779.500569199998"/>
    <m/>
    <m/>
    <m/>
    <m/>
    <m/>
  </r>
  <r>
    <s v="MEDELLIN"/>
    <x v="1"/>
    <x v="1"/>
    <n v="5088"/>
    <n v="2567502"/>
    <n v="80224"/>
    <s v="ORDEN DE CAMBIO"/>
    <s v="ANTIOQUIA"/>
    <s v="BELLO"/>
    <s v="PTM BELLO AUTOSERVICIO El PORV"/>
    <s v="REDEBAN"/>
    <s v="FO-25-1351163"/>
    <d v="2025-08-07T14:58:00"/>
    <d v="2025-08-13T16:46:00"/>
    <m/>
    <s v="ROLLOS"/>
    <s v="ROLLOS"/>
    <s v="AGREGADOR"/>
    <s v="COMCARD - PTM"/>
    <s v="EJECUTADO_EXITOSO"/>
    <s v="EJECUTADO EXITOSO"/>
    <s v="13/08/2025 SE REALIZA ENTREGA DE 20 ROLLOS POR EL OPERADOR CABIFY"/>
    <s v="VISITA_TÉCNICA"/>
    <m/>
    <s v="TIPO I"/>
    <s v="TERRESTRE"/>
    <s v="SALAZAR AGUDELO JHONATAN STIVEN"/>
    <n v="1"/>
    <n v="35779.500569199998"/>
    <n v="0"/>
    <n v="35779.500569199998"/>
    <m/>
    <m/>
    <m/>
    <m/>
    <m/>
  </r>
  <r>
    <s v="MEDELLIN"/>
    <x v="1"/>
    <x v="1"/>
    <n v="5001"/>
    <n v="2565530"/>
    <n v="80198"/>
    <s v="ORDEN DE CAMBIO"/>
    <s v="ANTIOQUIA"/>
    <s v="MEDELLIN"/>
    <s v="BARRIO LOS COLORES MEDELLIN 12"/>
    <s v="REDEBAN"/>
    <s v="FO-25-1351173"/>
    <d v="2025-08-06T16:32:00"/>
    <d v="2025-08-13T16:48:00"/>
    <m/>
    <s v="ROLLOS"/>
    <s v="ROLLOS"/>
    <s v="CB UNO A UNO"/>
    <s v="CB UNO A UNO"/>
    <s v="EJECUTADO_EXITOSO"/>
    <s v="EJECUTADO EXITOSO"/>
    <s v="13/08/2025 SE REALIZA ENTREGA DE 20 ROLLOS POR EL OPERADOR CABIFY"/>
    <s v="VISITA_TÉCNICA"/>
    <m/>
    <s v="TIPO I"/>
    <s v="TERRESTRE"/>
    <s v="SALAZAR AGUDELO JHONATAN STIVEN"/>
    <n v="1"/>
    <n v="35779.500569199998"/>
    <n v="0"/>
    <n v="35779.500569199998"/>
    <m/>
    <m/>
    <m/>
    <m/>
    <m/>
  </r>
  <r>
    <s v="MEDELLIN"/>
    <x v="1"/>
    <x v="1"/>
    <n v="5001"/>
    <n v="2565491"/>
    <n v="62819"/>
    <s v="ORDEN DE CAMBIO"/>
    <s v="ANTIOQUIA"/>
    <s v="MEDELLIN"/>
    <s v="BARRIO SANTA CRUZ LA ROSA MEDE"/>
    <s v="REDEBAN"/>
    <s v="FO-25-1351153"/>
    <d v="2025-08-06T16:52:00"/>
    <d v="2025-08-13T16:49:00"/>
    <m/>
    <s v="ROLLOS"/>
    <s v="ROLLOS"/>
    <s v="CB UNO A UNO"/>
    <s v="CB UNO A UNO"/>
    <s v="EJECUTADO_EXITOSO"/>
    <s v="EJECUTADO EXITOSO"/>
    <s v="13/08/2025 SE REALIZA ENTREGA DE 60 ROLLOS POR EL OPERADOR CABIFY"/>
    <s v="VISITA_TÉCNICA"/>
    <m/>
    <s v="TIPO I"/>
    <s v="TERRESTRE"/>
    <s v="SALAZAR AGUDELO JHONATAN STIVEN"/>
    <n v="1"/>
    <n v="35779.500569199998"/>
    <n v="0"/>
    <n v="35779.500569199998"/>
    <m/>
    <m/>
    <m/>
    <m/>
    <m/>
  </r>
  <r>
    <s v="MEDELLIN"/>
    <x v="1"/>
    <x v="1"/>
    <n v="5360"/>
    <n v="2565822"/>
    <n v="74138"/>
    <s v="ORDEN DE CAMBIO"/>
    <s v="ANTIOQUIA"/>
    <s v="ITAGUI"/>
    <s v="PTM ITAGUI SUPERMERCADO RANCHO"/>
    <s v="REDEBAN"/>
    <s v="FO-25-1351206"/>
    <d v="2025-08-06T17:08:00"/>
    <d v="2025-08-13T16:50:00"/>
    <m/>
    <s v="ROLLOS"/>
    <s v="ROLLOS"/>
    <s v="AGREGADOR"/>
    <s v="COMCARD - PTM"/>
    <s v="EJECUTADO_EXITOSO"/>
    <s v="EJECUTADO EXITOSO"/>
    <s v="13/08/2025 SE REALIZA ENTREGA DE 70 ROLLOS POR EL OPERADOR CABIFY"/>
    <s v="VISITA_TÉCNICA"/>
    <m/>
    <s v="TIPO I"/>
    <s v="TERRESTRE"/>
    <s v="CORREA MESA LEIDY DANIELA"/>
    <n v="1"/>
    <n v="35779.500569199998"/>
    <n v="0"/>
    <n v="35779.500569199998"/>
    <m/>
    <m/>
    <m/>
    <m/>
    <m/>
  </r>
  <r>
    <s v="TUNJA"/>
    <x v="2"/>
    <x v="2"/>
    <n v="15407"/>
    <n v="2567222"/>
    <n v="71186"/>
    <s v="ORDEN DE CAMBIO"/>
    <s v="BOYACA"/>
    <s v="VILLA DE LEYVA"/>
    <s v="BARRIO VEREDA SABANA ALTA VILL"/>
    <s v="REDEBAN"/>
    <s v="FO-25-1344742"/>
    <d v="2025-08-07T12:24:00"/>
    <d v="2025-08-13T17:17:00"/>
    <m/>
    <s v="ROLLOS"/>
    <s v="ROLLOS"/>
    <s v="CB UNO A UNO"/>
    <s v="CB UNO A UNO"/>
    <s v="EJECUTADO_EXITOSO"/>
    <s v="EJECUTADO EXITOSO"/>
    <s v="07/08/2025 SE ESCALA AL COORDINADOR DE ZONA PARA ENTREGA DE ROLLOS EN SITIO | 08/08/2025 EL LUNES 4 DE AGOSTO INICIO EL PARO INDEFINIDO DESDE HORAS DE LA MADRUGADA EMPEZARON LOS BLOQUEOS EN TUNJA, PAIPA, SOGAMOSO, VENTAQUEMADA, MONGUÍ, PUENTE BOYACÁ Y MÁS MUNICIPIOS DE LA ZONA | 13/08/2025 SE VISITA CB ENTREGA 10 ROLLOS"/>
    <s v="VISITA_TÉCNICA"/>
    <m/>
    <s v="TIPO II"/>
    <s v="TERRESTRE"/>
    <s v="GONZALEZ GONZALEZ MARIO ALBERTO"/>
    <n v="1"/>
    <n v="67654.12000000001"/>
    <n v="0"/>
    <n v="67654.12000000001"/>
    <m/>
    <m/>
    <m/>
    <m/>
    <m/>
  </r>
  <r>
    <s v="CALI"/>
    <x v="0"/>
    <x v="3"/>
    <n v="76113"/>
    <n v="2565247"/>
    <n v="59286"/>
    <s v="ORDEN DE CAMBIO"/>
    <s v="VALLE DEL CAUCA"/>
    <s v="BUGALAGRANDE"/>
    <s v="BARRIO CENTRO BUGALAGRANDE 8"/>
    <s v="REDEBAN"/>
    <s v="FO-25-1341127"/>
    <d v="2025-08-06T16:11:00"/>
    <d v="2025-08-13T17:23:00"/>
    <m/>
    <s v="ROLLOS"/>
    <s v="ROLLOS"/>
    <s v="CB UNO A UNO"/>
    <s v="CB UNO A UNO"/>
    <s v="EJECUTADO_EXITOSO"/>
    <s v="EJECUTADO EXITOSO"/>
    <s v="06/08/2025 SE ESCALA AL COORDINADOR DE ZONA PARA ENTREGA DE ROLLOS EN SITIO | 13/08/2025 SE ENTREGAN 30 ROLLOS TERMICOS EN DIRECCION DIFERENTE LA CUAL ES CL 28 #23 32 POR PETICION DEL CLIENTE EL CLIENTE NO BRINDA TIRILLA"/>
    <s v="VISITA_TÉCNICA"/>
    <m/>
    <s v="TIPO II"/>
    <s v="TERRESTRE"/>
    <s v="BENAVIDES ARANGO RAFAEL JOSE"/>
    <n v="1"/>
    <n v="67654.12000000001"/>
    <n v="0"/>
    <n v="67654.12000000001"/>
    <m/>
    <m/>
    <m/>
    <m/>
    <m/>
  </r>
  <r>
    <s v="BOGOTA"/>
    <x v="3"/>
    <x v="4"/>
    <n v="11001"/>
    <n v="2561247"/>
    <n v="40579"/>
    <s v="ORDEN DE CAMBIO"/>
    <s v="CUNDINAMARCA"/>
    <s v="BOGOTA"/>
    <s v="BARRIO IGUALDAD BOGOTA"/>
    <s v="REDEBAN"/>
    <s v="FO-25-1336457"/>
    <d v="2025-08-06T09:47:00"/>
    <d v="2025-08-14T07:46:00"/>
    <m/>
    <s v="ROLLOS"/>
    <s v="ROLLOS"/>
    <s v="CB UNO A UNO"/>
    <s v="CB UNO A UNO"/>
    <s v="EJECUTADO_EXITOSO"/>
    <s v="EJECUTADO EXITOSO"/>
    <s v="06/08/2025 SE ESCALA AL COORDINADOR DE ZONA PARA ENTREGA DE ROLLOS EN SITIO | 13/08/2025 ENTREGA DE ROLLOS EJECUTADO OK"/>
    <s v="VISITA_TÉCNICA"/>
    <m/>
    <s v="TIPO I"/>
    <s v="TERRESTRE"/>
    <s v="GOMEZ VEGA DAVID SNEYDER"/>
    <n v="1"/>
    <n v="35779.500569199998"/>
    <n v="0"/>
    <n v="35779.500569199998"/>
    <m/>
    <m/>
    <m/>
    <m/>
    <m/>
  </r>
  <r>
    <s v="MEDELLIN"/>
    <x v="1"/>
    <x v="1"/>
    <n v="5001"/>
    <n v="2561121"/>
    <n v="70420"/>
    <s v="ORDEN DE CAMBIO"/>
    <s v="ANTIOQUIA"/>
    <s v="MEDELLIN"/>
    <s v="DISTRICOL TIENDA ECONOMIA JR"/>
    <s v="REDEBAN"/>
    <s v="FO-25-1336467"/>
    <d v="2025-08-06T09:39:00"/>
    <d v="2025-08-14T07:48:00"/>
    <m/>
    <s v="ROLLOS"/>
    <s v="ROLLOS"/>
    <s v="AGREGADOR"/>
    <s v="DISTRICOL"/>
    <s v="EJECUTADO_EXITOSO"/>
    <s v="EJECUTADO EXITOSO"/>
    <s v="06/08/2025 SE ESCALA AL COORDINADOR DE ZONA PARA ENTREGA DE ROLLOS EN SITIO | 13/08/2025 SE ENTREGARON 100 ROLLOS EN SITIO"/>
    <s v="VISITA_TÉCNICA"/>
    <m/>
    <s v="TIPO I"/>
    <s v="TERRESTRE"/>
    <s v="RIOS CASTRILLON JUAN SEBASTIAN"/>
    <n v="1"/>
    <n v="35779.500569199998"/>
    <n v="0"/>
    <n v="35779.500569199998"/>
    <m/>
    <m/>
    <m/>
    <m/>
    <m/>
  </r>
  <r>
    <s v="MANIZALES"/>
    <x v="0"/>
    <x v="0"/>
    <n v="17614"/>
    <n v="2562348"/>
    <n v="67901"/>
    <s v="ORDEN DE CAMBIO"/>
    <s v="CALDAS"/>
    <s v="RIOSUCIO"/>
    <s v="DISTRICOL VARIEDADES LA M"/>
    <s v="REDEBAN"/>
    <s v="FO-25-1337108"/>
    <d v="2025-08-06T11:06:00"/>
    <d v="2025-08-14T07:59:00"/>
    <m/>
    <s v="ROLLOS"/>
    <s v="ROLLOS"/>
    <s v="AGREGADOR"/>
    <s v="DISTRICOL"/>
    <s v="EJECUTADO_EXITOSO"/>
    <s v="EJECUTADO EXITOSO"/>
    <s v="06/08/2025 SE ESCALA AL COORDINADOR DE ZONA PARA ENTREGA DE ROLLOS EN SITIO | 13/08/2025 SE ENTREGAN 80 ROLLOS EN EL COMERCIO NO SE MANIPULAN EQUIPOS"/>
    <s v="VISITA_TÉCNICA"/>
    <m/>
    <s v="TIPO II"/>
    <s v="TERRESTRE"/>
    <s v="AGUIRRE HENAO RAUL EDUARDO"/>
    <n v="1"/>
    <n v="67654.12000000001"/>
    <n v="0"/>
    <n v="67654.12000000001"/>
    <m/>
    <m/>
    <m/>
    <m/>
    <m/>
  </r>
  <r>
    <s v="PASTO"/>
    <x v="0"/>
    <x v="3"/>
    <n v="52356"/>
    <n v="2563291"/>
    <n v="78489"/>
    <s v="ORDEN DE CAMBIO"/>
    <s v="NARIÑO"/>
    <s v="IPIALES"/>
    <s v="PTM IPIALES DROGUERIA VINCULOS"/>
    <s v="REDEBAN"/>
    <s v="FO-25-1339206"/>
    <d v="2025-08-06T13:19:00"/>
    <d v="2025-08-14T08:06:00"/>
    <m/>
    <s v="ROLLOS"/>
    <s v="ROLLOS"/>
    <s v="AGREGADOR"/>
    <s v="COMCARD - PTM"/>
    <s v="EJECUTADO_EXITOSO"/>
    <s v="EJECUTADO EXITOSO"/>
    <s v="06/08/2025 SE ESCALA AL COORDINADOR DE ZONA PARA ENTREGA DE ROLLOS EN SITIO | 13/08/2025 SE REALIZA ENTREGA DE 20 ROLLOS POR SOLICITUD DE CLIENTE NO SE MANIPULA DATAFONO"/>
    <s v="VISITA_TÉCNICA"/>
    <m/>
    <s v="TIPO II"/>
    <s v="TERRESTRE"/>
    <s v="BRAVO MADROÑERO OSCAR ESTEBAN"/>
    <n v="1"/>
    <n v="67654.12000000001"/>
    <n v="0"/>
    <n v="67654.12000000001"/>
    <m/>
    <m/>
    <m/>
    <m/>
    <m/>
  </r>
  <r>
    <s v="CALI"/>
    <x v="0"/>
    <x v="3"/>
    <n v="19256"/>
    <n v="2560708"/>
    <n v="79083"/>
    <s v="ORDEN DE CAMBIO"/>
    <s v="CAUCA"/>
    <s v="EL TAMBO"/>
    <s v="BARRIO FONDAS EL TAMBO"/>
    <s v="REDEBAN"/>
    <s v="FO-25-1337069"/>
    <d v="2025-08-06T09:04:00"/>
    <d v="2025-08-14T08:11:00"/>
    <m/>
    <s v="ROLLOS"/>
    <s v="ROLLOS"/>
    <s v="CB UNO A UNO"/>
    <s v="CB UNO A UNO"/>
    <s v="EJECUTADO_EXITOSO"/>
    <s v="EJECUTADO EXITOSO"/>
    <s v="06/08/2025 SE REALIZA ENVIO ROLLOS CON GUIA | 14/08/2025 SE REALIZA CONTACTO VIA WHATSAPP AL 3137597509 SE LE INDICA A CLIENTE QUE LOS ROLLOS ESTAN EN OFICINA INDICADA SE LE CONFIRMA GUIA CLIENTE INDICA IRA MAS TARDE A RECOGERLOS SE CIERRA ORDEN | 08/08/2025 SE REALIZA ENVÍO DE 20 ROLLOS A LA OFICINA PRINCIPAL DE INTER RAPIDÍSIMO EN TAMBO, CAUCA."/>
    <s v="ENVÍO"/>
    <m/>
    <s v="TIPO III"/>
    <s v="TERRESTRE"/>
    <s v="MONTERO MUESES GIAN CARLO"/>
    <n v="0"/>
    <n v="35779.500569199998"/>
    <n v="0"/>
    <n v="35779.500569199998"/>
    <m/>
    <m/>
    <m/>
    <m/>
    <m/>
  </r>
  <r>
    <s v="BARRANQUILLA"/>
    <x v="4"/>
    <x v="5"/>
    <n v="8433"/>
    <n v="2564163"/>
    <n v="46865"/>
    <s v="ORDEN DE CAMBIO"/>
    <s v="ATLANTICO"/>
    <s v="MALAMBO"/>
    <s v="DISTRICOL PAPELERIA LA UNION"/>
    <s v="REDEBAN"/>
    <s v="FO-25-1339769"/>
    <d v="2025-08-06T14:38:00"/>
    <d v="2025-08-14T08:15:00"/>
    <m/>
    <s v="ROLLOS"/>
    <s v="ROLLOS"/>
    <s v="AGREGADOR"/>
    <s v="DISTRICOL"/>
    <s v="EJECUTADO_EXITOSO"/>
    <s v="EJECUTADO EXITOSO"/>
    <s v="06/08/2025 SE ESCALA AL COORDINADOR DE ZONA PARA ENTREGA DE ROLLOS EN SITIO | 14/08/2025 SE REALIZA VISITA TÉCNICA PARA LA ENTREGA DE ROLLOS DE REDEBAN 50"/>
    <s v="VISITA_TÉCNICA"/>
    <m/>
    <s v="TIPO II"/>
    <s v="TERRESTRE"/>
    <s v="MEZA MARTINEZ LUIS MATEO"/>
    <n v="1"/>
    <n v="67654.12000000001"/>
    <n v="0"/>
    <n v="67654.12000000001"/>
    <m/>
    <m/>
    <m/>
    <m/>
    <m/>
  </r>
  <r>
    <s v="MEDELLIN"/>
    <x v="1"/>
    <x v="1"/>
    <n v="5670"/>
    <n v="2560084"/>
    <n v="18516"/>
    <s v="ORDEN DE CAMBIO"/>
    <s v="ANTIOQUIA"/>
    <s v="SAN ROQUE"/>
    <s v="CALLE EL COMERCIO SAN ROQUE"/>
    <s v="REDEBAN"/>
    <s v="FO-25-1336531"/>
    <d v="2025-08-06T08:21:00"/>
    <d v="2025-08-14T08:19:00"/>
    <m/>
    <s v="ROLLOS"/>
    <s v="ROLLOS"/>
    <s v="CB UNO A UNO"/>
    <s v="CB UNO A UNO"/>
    <s v="EJECUTADO_EXITOSO"/>
    <s v="EJECUTADO EXITOSO"/>
    <s v="06/08/2025 SE REALIZA ENVIO ROLLOS CON GUIA | 14/08/2025 SE ENVIAN ROLLOS CON GUIA 284607354_x000a_SE CONFIRMA ENTREGA DE ROLLOS EXITOSA POR PARTE DEL CLIENTE"/>
    <s v="ENVÍO"/>
    <m/>
    <s v="TIPO III"/>
    <s v="TERRESTRE"/>
    <m/>
    <n v="0"/>
    <n v="35779.500569199998"/>
    <n v="0"/>
    <n v="35779.500569199998"/>
    <m/>
    <m/>
    <m/>
    <m/>
    <m/>
  </r>
  <r>
    <s v="CALI"/>
    <x v="0"/>
    <x v="3"/>
    <n v="76001"/>
    <n v="2591955"/>
    <n v="76714"/>
    <s v="ORDEN DE CAMBIO"/>
    <s v="VALLE DEL CAUCA"/>
    <s v="CALI"/>
    <s v="BARRIO DECEPAZ CALI 3"/>
    <s v="REDEBAN"/>
    <s v="FO-25-1371181"/>
    <d v="2025-08-13T11:25:00"/>
    <d v="2025-08-14T08:26:00"/>
    <m/>
    <s v="ROLLOS"/>
    <s v="ROLLOS"/>
    <s v="CB UNO A UNO"/>
    <s v="CB UNO A UNO"/>
    <s v="EJECUTADO_EXITOSO"/>
    <s v="EJECUTADO EXITOSO"/>
    <s v="13/08/2025 13-8 SE ESCALA AL COORDINADOR DE ZONA PARA ENTREGA DE ROLLOS EN SITIO | 13/08/2025 SE ENTREGAN 20 ROLLOS A TATIANA GARCES"/>
    <s v="VISITA_TÉCNICA"/>
    <m/>
    <s v="TIPO I"/>
    <s v="TERRESTRE"/>
    <s v="CUERO RUIZ JHONNY"/>
    <n v="1"/>
    <n v="35779.500569199998"/>
    <n v="0"/>
    <n v="35779.500569199998"/>
    <m/>
    <m/>
    <m/>
    <m/>
    <m/>
  </r>
  <r>
    <s v="NEIVA"/>
    <x v="5"/>
    <x v="6"/>
    <n v="41001"/>
    <n v="2590810"/>
    <n v="40766"/>
    <s v="ORDEN DE CAMBIO"/>
    <s v="HUILA"/>
    <s v="NEIVA"/>
    <s v="DISTRICOL PLASTIBUCAROS"/>
    <s v="REDEBAN"/>
    <s v="FO-25-1370237"/>
    <d v="2025-08-13T09:42:00"/>
    <d v="2025-08-14T08:30:00"/>
    <m/>
    <s v="ROLLOS"/>
    <s v="ROLLOS"/>
    <s v="AGREGADOR"/>
    <s v="DISTRICOL"/>
    <s v="EJECUTADO_EXITOSO"/>
    <s v="EJECUTADO EXITOSO"/>
    <s v="13/08/2025 13-8 SE ESCALA AL COORDINADOR DE ZONA PARA ENTREGA DE ROLLOS EN SITIO | 13/08/2025 SE ENTREGA 40 ROLLOS SIN NOVEDAD"/>
    <s v="VISITA_TÉCNICA"/>
    <m/>
    <s v="TIPO I"/>
    <s v="TERRESTRE"/>
    <s v="ANDRADE HERNANDEZ JUAN CARLOS"/>
    <n v="1"/>
    <n v="35779.500569199998"/>
    <n v="0"/>
    <n v="35779.500569199998"/>
    <m/>
    <m/>
    <m/>
    <m/>
    <m/>
  </r>
  <r>
    <s v="YOPAL"/>
    <x v="5"/>
    <x v="6"/>
    <n v="85225"/>
    <n v="2568614"/>
    <n v="63308"/>
    <s v="ORDEN DE CAMBIO"/>
    <s v="CASANARE"/>
    <s v="NUNCHIA"/>
    <s v="BARRIO CENTRO NUNCHIA 3"/>
    <s v="REDEBAN"/>
    <s v="FO-25-1347915"/>
    <d v="2025-08-08T08:43:00"/>
    <d v="2025-08-14T08:33:00"/>
    <m/>
    <s v="ROLLOS"/>
    <s v="ROLLOS"/>
    <s v="CB UNO A UNO"/>
    <s v="CB UNO A UNO"/>
    <s v="EJECUTADO_EXITOSO"/>
    <s v="EJECUTADO EXITOSO"/>
    <s v="08/08/2025 SE ESCALA AL COORDINADOR DE ZONA PARA ENTREGA DE ROLLOS EN SITIO | 13/08/2025 EN COMUNICACIÓN CON EL SEÑOR JERSON CELIS AL NUMERO 3103506081 INDICA SE ENVIEN LOS ROLLOS POR SERVICIO DE FLOTA.  RECIBIDO OK"/>
    <s v="ENVÍO"/>
    <m/>
    <s v="TIPO II"/>
    <s v="TERRESTRE"/>
    <s v="BERNAL ELAICA EDGAR ALEXIS"/>
    <n v="0"/>
    <n v="35779.500569199998"/>
    <n v="0"/>
    <n v="35779.500569199998"/>
    <m/>
    <m/>
    <m/>
    <m/>
    <m/>
  </r>
  <r>
    <s v="CARTAGENA"/>
    <x v="4"/>
    <x v="5"/>
    <n v="13001"/>
    <n v="2568549"/>
    <n v="66684"/>
    <s v="ORDEN DE CAMBIO"/>
    <s v="BOLIVAR"/>
    <s v="CARTAGENA"/>
    <s v="PAGAFACIL RAMBLAS"/>
    <s v="REDEBAN"/>
    <s v="FO-25-1347997"/>
    <d v="2025-08-08T08:51:00"/>
    <d v="2025-08-14T08:34:00"/>
    <m/>
    <s v="ROLLOS"/>
    <s v="ROLLOS"/>
    <s v="ROBUSTO"/>
    <s v="PAGAFACIL"/>
    <s v="EJECUTADO_EXITOSO"/>
    <s v="EJECUTADO EXITOSO"/>
    <s v="08/08/2025 SE ESCALA AL COORDINADOR DE ZONA PARA ENTREGA DE ROLLOS EN SITIO | 13/08/2025 SE ENTREGAN 80 ROLLOS"/>
    <s v="VISITA_TÉCNICA"/>
    <m/>
    <s v="TIPO I"/>
    <s v="TERRESTRE"/>
    <s v="CANEDO HERRERA ALEXANDER"/>
    <n v="1"/>
    <n v="35779.500569199998"/>
    <n v="0"/>
    <n v="35779.500569199998"/>
    <m/>
    <m/>
    <m/>
    <m/>
    <m/>
  </r>
  <r>
    <s v="MEDELLIN"/>
    <x v="1"/>
    <x v="1"/>
    <n v="5541"/>
    <n v="2571645"/>
    <n v="27230"/>
    <s v="ORDEN DE CAMBIO"/>
    <s v="ANTIOQUIA"/>
    <s v="PEÑOL"/>
    <s v="PENOL   ANTIOQUIA 1"/>
    <s v="REDEBAN"/>
    <s v="FO-25-1350831"/>
    <d v="2025-08-08T14:18:00"/>
    <d v="2025-08-14T08:36:00"/>
    <m/>
    <s v="ROLLOS"/>
    <s v="ROLLOS"/>
    <s v="CB UNO A UNO"/>
    <s v="CB UNO A UNO"/>
    <s v="EJECUTADO_EXITOSO"/>
    <s v="EJECUTADO EXITOSO"/>
    <s v="08/08/2025 SE ESCALA AL COORDINADOR DE ZONA PARA ENTREGA DE ROLLOS EN SITIO | 13/08/2025 SE ENTREGA ROLLOS OK"/>
    <s v="VISITA_TÉCNICA"/>
    <m/>
    <s v="TIPO II"/>
    <s v="TERRESTRE"/>
    <s v="DIAZ ZABALA FRANCIS DUBAN"/>
    <n v="1"/>
    <n v="67654.12000000001"/>
    <n v="0"/>
    <n v="67654.12000000001"/>
    <m/>
    <m/>
    <m/>
    <m/>
    <m/>
  </r>
  <r>
    <s v="BOGOTA"/>
    <x v="3"/>
    <x v="4"/>
    <n v="11001"/>
    <n v="2588044"/>
    <n v="80245"/>
    <s v="ORDEN DE CAMBIO"/>
    <s v="CUNDINAMARCA"/>
    <s v="BOGOTA"/>
    <s v="BARRIO BOSA NARANJOS BOGOTA 3"/>
    <s v="REDEBAN"/>
    <s v="FO-25-1368337"/>
    <d v="2025-08-12T15:56:00"/>
    <d v="2025-08-14T08:37:00"/>
    <m/>
    <s v="ROLLOS"/>
    <s v="ROLLOS"/>
    <s v="CB UNO A UNO"/>
    <s v="CB UNO A UNO"/>
    <s v="EJECUTADO_EXITOSO"/>
    <s v="EJECUTADO EXITOSO"/>
    <s v="12/08/2025 12-8 SE ESCALA AL COORDINADOR DE ZONA PARA ENTREGA DE ROLLOS EN SITIO | 13/08/2025 SE REALIZA LA ENTREGA DE 20 ROLLOS"/>
    <s v="VISITA_TÉCNICA"/>
    <m/>
    <s v="TIPO I"/>
    <s v="TERRESTRE"/>
    <s v="ORTIZ MARTINEZ STIVEN"/>
    <n v="1"/>
    <n v="35779.500569199998"/>
    <n v="0"/>
    <n v="35779.500569199998"/>
    <m/>
    <m/>
    <m/>
    <m/>
    <m/>
  </r>
  <r>
    <s v="BOGOTA"/>
    <x v="3"/>
    <x v="4"/>
    <n v="25269"/>
    <n v="2573112"/>
    <n v="69881"/>
    <s v="ORDEN DE CAMBIO"/>
    <s v="CUNDINAMARCA"/>
    <s v="FACATATIVA"/>
    <s v="BARRIO CRUCE EL ROSAL FACATATI"/>
    <s v="REDEBAN"/>
    <s v="FO-25-1352276"/>
    <d v="2025-08-08T16:58:00"/>
    <d v="2025-08-14T08:38:00"/>
    <m/>
    <s v="ROLLOS"/>
    <s v="ROLLOS"/>
    <s v="CB UNO A UNO"/>
    <s v="CB UNO A UNO"/>
    <s v="EJECUTADO_EXITOSO"/>
    <s v="EJECUTADO EXITOSO"/>
    <s v="08/08/2025 08-08 SE ESCALA AL COORDINADOR DE ZONA PARA ENTREGA DE ROLLOS EN SITIO | 13/08/2025 DURANTE LA VISITA TECNICA SE REALIZA ENTREGA DE ROLLOS PARA DATÁFONO NO SE MANIPULAN EQUIPOS SIN NOVEDAD EN ENTREGA"/>
    <s v="VISITA_TÉCNICA"/>
    <m/>
    <s v="TIPO II"/>
    <s v="TERRESTRE"/>
    <s v="GALEANO SORIANO JUAN DAVID"/>
    <n v="1"/>
    <n v="67654.12000000001"/>
    <n v="0"/>
    <n v="67654.12000000001"/>
    <m/>
    <m/>
    <m/>
    <m/>
    <m/>
  </r>
  <r>
    <s v="CALI"/>
    <x v="0"/>
    <x v="3"/>
    <n v="76113"/>
    <n v="2575117"/>
    <n v="38315"/>
    <s v="ORDEN DE CAMBIO"/>
    <s v="VALLE DEL CAUCA"/>
    <s v="BUGALAGRANDE"/>
    <s v="BARRIO CENTRO BUGALAGRANDE 2"/>
    <s v="REDEBAN"/>
    <s v="FO-25-1356479"/>
    <d v="2025-08-10T12:40:00"/>
    <d v="2025-08-14T08:40:00"/>
    <m/>
    <s v="ROLLOS"/>
    <s v="ROLLOS"/>
    <s v="CB UNO A UNO"/>
    <s v="CB UNO A UNO"/>
    <s v="EJECUTADO_EXITOSO"/>
    <s v="EJECUTADO EXITOSO"/>
    <s v="10/08/2025 10-08 SE ESCALA AL COORDINADOR DE ZONA PARA ENTREGA DE ROLLOS EN SITIO | 13/08/2025 SE ENTREGAN 50 ROLLOS TERMICOS EN DIRECCION DIFERENTE POR PETICION EL CLIENTE NO BRINDA TIRILLA"/>
    <s v="VISITA_TÉCNICA"/>
    <m/>
    <s v="TIPO II"/>
    <s v="TERRESTRE"/>
    <s v="BENAVIDES ARANGO RAFAEL JOSE"/>
    <n v="1"/>
    <n v="67654.12000000001"/>
    <n v="0"/>
    <n v="67654.12000000001"/>
    <m/>
    <m/>
    <m/>
    <m/>
    <m/>
  </r>
  <r>
    <s v="CALI"/>
    <x v="0"/>
    <x v="3"/>
    <n v="76001"/>
    <n v="2588197"/>
    <n v="76581"/>
    <s v="ORDEN DE CAMBIO"/>
    <s v="VALLE DEL CAUCA"/>
    <s v="CALI"/>
    <s v="BARRIO ALIRIO MORA BELTRAN CAL"/>
    <s v="REDEBAN"/>
    <s v="FO-25-1368309"/>
    <d v="2025-08-12T16:24:00"/>
    <d v="2025-08-14T08:41:00"/>
    <m/>
    <s v="ROLLOS"/>
    <s v="ROLLOS"/>
    <s v="CB UNO A UNO"/>
    <s v="CB UNO A UNO"/>
    <s v="EJECUTADO_EXITOSO"/>
    <s v="EJECUTADO EXITOSO"/>
    <s v="12/08/2025 12-8 SE ESCALA AL COORDINADOR DE ZONA PARA ENTREGA DE ROLLOS EN SITIO | 13/08/2025 SE ENTREGAN 30 ROLLOS A YURI PASUY"/>
    <s v="VISITA_TÉCNICA"/>
    <m/>
    <s v="TIPO I"/>
    <s v="TERRESTRE"/>
    <s v="CUERO RUIZ JHONNY"/>
    <n v="1"/>
    <n v="35779.500569199998"/>
    <n v="0"/>
    <n v="35779.500569199998"/>
    <m/>
    <m/>
    <m/>
    <m/>
    <m/>
  </r>
  <r>
    <s v="BUCARAMANGA"/>
    <x v="2"/>
    <x v="2"/>
    <n v="68081"/>
    <n v="2532858"/>
    <n v="62288"/>
    <s v="ORDEN DE CAMBIO"/>
    <s v="SANTANDER"/>
    <s v="BARRANCABERMEJA"/>
    <s v="DISTRICOL CORRESPONSALIA Y VAR"/>
    <s v="REDEBAN"/>
    <s v="FO-25-1311857"/>
    <d v="2025-07-31T11:05:00"/>
    <d v="2025-08-14T08:41:00"/>
    <m/>
    <s v="ROLLOS"/>
    <s v="ROLLOS"/>
    <s v="AGREGADOR"/>
    <s v="DISTRICOL"/>
    <s v="EJECUTADO_EXITOSO"/>
    <s v="EJECUTADO EXITOSO"/>
    <s v="08/08/2025 EN COMUNICACIÓN CON LA SRA YESENIA MAYERLIS BELEÑO SAAVEDRA AL NÚMERO 3005702316 INFORMA QUE SERVIENTREGA NO LE HA ENTREGADO QUE ELLA SE VA ACERCAR A LA OFICINA | 14/08/2025 SE ENVÍAN ROLLOS CON GUÍA 2187690601. SE CONFIRMA ENTREGA DE ROLLOS EXITOSA POR PARTE DE LA TRANSPORTADORA."/>
    <s v="ENVÍO"/>
    <m/>
    <s v="TIPO III"/>
    <s v="TERRESTRE"/>
    <m/>
    <n v="0"/>
    <n v="35779.500569199998"/>
    <n v="0"/>
    <n v="35779.500569199998"/>
    <m/>
    <m/>
    <m/>
    <m/>
    <m/>
  </r>
  <r>
    <s v="MONTERIA"/>
    <x v="4"/>
    <x v="5"/>
    <n v="23466"/>
    <n v="2574044"/>
    <n v="37633"/>
    <s v="ORDEN DE CAMBIO"/>
    <s v="CORDOBA"/>
    <s v="MONTELIBANO"/>
    <s v="DISTRICOL PAPELERIA PRINCIPAL"/>
    <s v="REDEBAN"/>
    <s v="FO-25-1354148"/>
    <d v="2025-08-09T09:36:00"/>
    <d v="2025-08-14T08:42:00"/>
    <m/>
    <s v="ROLLOS"/>
    <s v="ROLLOS"/>
    <s v="AGREGADOR"/>
    <s v="DISTRICOL"/>
    <s v="EJECUTADO_EXITOSO"/>
    <s v="EJECUTADO EXITOSO"/>
    <s v="09/08/2025 SE REALIZA ENVIO ROLLOS CON GUIA | 14/08/2025 SE ENVÍAN ROLLOS CON GUÍA 2265100349. SE CONFIRMA ENTREGA DE ROLLOS EXITOSA POR PARTE DE LA TRANSPORTADORA."/>
    <s v="ENVÍO"/>
    <m/>
    <s v="TIPO IV"/>
    <s v="TERRESTRE"/>
    <m/>
    <n v="0"/>
    <n v="35779.500569199998"/>
    <n v="0"/>
    <n v="35779.500569199998"/>
    <m/>
    <m/>
    <m/>
    <m/>
    <m/>
  </r>
  <r>
    <s v="APARTADO"/>
    <x v="1"/>
    <x v="1"/>
    <n v="5045"/>
    <n v="2575982"/>
    <n v="32309"/>
    <s v="ORDEN DE CAMBIO"/>
    <s v="ANTIOQUIA"/>
    <s v="APARTADO"/>
    <s v="CHINITA APARTADO ANTIOQUIA"/>
    <s v="REDEBAN"/>
    <s v="FO-25-1357779"/>
    <d v="2025-08-11T08:15:00"/>
    <d v="2025-08-14T08:42:00"/>
    <m/>
    <s v="ROLLOS"/>
    <s v="ROLLOS"/>
    <s v="CB UNO A UNO"/>
    <s v="CB UNO A UNO"/>
    <s v="EJECUTADO_EXITOSO"/>
    <s v="EJECUTADO EXITOSO"/>
    <s v="11/08/2025 11-08 SE ESCALA AL COORDINADOR DE ZONA PARA ENTREGA DE ROLLOS EN SITIO | 14/08/2025 ENTREGA DE 90 ROLLOS"/>
    <s v="VISITA_TÉCNICA"/>
    <m/>
    <s v="TIPO I"/>
    <s v="TERRESTRE"/>
    <s v="SALDARRIAGA MIRANDA SANTIAGO"/>
    <n v="1"/>
    <n v="35779.500569199998"/>
    <n v="0"/>
    <n v="35779.500569199998"/>
    <m/>
    <m/>
    <m/>
    <m/>
    <m/>
  </r>
  <r>
    <s v="VILLAVICENCIO"/>
    <x v="5"/>
    <x v="6"/>
    <n v="50568"/>
    <n v="2566319"/>
    <n v="71608"/>
    <s v="ORDEN DE CAMBIO"/>
    <s v="META"/>
    <s v="PUERTO GAITAN"/>
    <s v="BARRIO EL TRIUNFO PUERTO GAITA"/>
    <s v="REDEBAN"/>
    <s v="FO-25-1342495"/>
    <d v="2025-08-08T08:00:00"/>
    <d v="2025-08-14T08:43:00"/>
    <m/>
    <s v="ROLLOS"/>
    <s v="ROLLOS"/>
    <s v="CB UNO A UNO"/>
    <s v="CB UNO A UNO"/>
    <s v="EJECUTADO_EXITOSO"/>
    <s v="EJECUTADO EXITOSO"/>
    <s v="07/08/2025 SE REALIZA ENVIO ROLLOS CON GUIA | 14/08/2025 SE ENVÍAN ROLLOS CON GUÍA 2235595964. SE CONFIRMA ENTREGA DE ROLLOS EXITOSA POR PARTE DE LA TRANSPORTADORA."/>
    <s v="ENVÍO"/>
    <m/>
    <s v="TIPO III"/>
    <s v="TERRESTRE"/>
    <m/>
    <n v="0"/>
    <n v="35779.500569199998"/>
    <n v="0"/>
    <n v="35779.500569199998"/>
    <m/>
    <m/>
    <m/>
    <m/>
    <m/>
  </r>
  <r>
    <s v="NEIVA"/>
    <x v="5"/>
    <x v="6"/>
    <n v="18150"/>
    <n v="2564350"/>
    <n v="79844"/>
    <s v="ORDEN DE CAMBIO"/>
    <s v="CAQUETA"/>
    <s v="CARTAGENA DEL CHAIRA"/>
    <s v="BARRIO ANTIOQUIA CARTAGENA DEL CHAIRA 5"/>
    <s v="REDEBAN"/>
    <s v="FO-25-1340056"/>
    <d v="2025-08-06T14:56:00"/>
    <d v="2025-08-14T08:45:00"/>
    <m/>
    <s v="ROLLOS"/>
    <s v="ROLLOS"/>
    <s v="CB UNO A UNO"/>
    <s v="CB UNO A UNO"/>
    <s v="EJECUTADO_EXITOSO"/>
    <s v="EJECUTADO EXITOSO"/>
    <s v="06/08/2025 SE REALIZA ENVIO ROLLOS CON GUIA | 14/08/2025 SE ENVÍAN ROLLOS CON GUÍA 2235595962. SE CONFIRMA ENTREGA DE ROLLOS EXITOSA POR PARTE DE LA TRANSPORTADORA."/>
    <s v="ENVÍO"/>
    <m/>
    <s v="TIPO IV ESPECIAL"/>
    <s v="TERRESTRE"/>
    <m/>
    <n v="0"/>
    <n v="35779.500569199998"/>
    <n v="0"/>
    <n v="35779.500569199998"/>
    <m/>
    <m/>
    <m/>
    <m/>
    <m/>
  </r>
  <r>
    <s v="CALI"/>
    <x v="0"/>
    <x v="3"/>
    <n v="76364"/>
    <n v="2577467"/>
    <n v="79304"/>
    <s v="ORDEN DE CAMBIO"/>
    <s v="VALLE DEL CAUCA"/>
    <s v="JAMUNDI"/>
    <s v="BARRIO SOCHAMATE JAMUNDI"/>
    <s v="REDEBAN"/>
    <s v="FO-25-1358659"/>
    <d v="2025-08-11T09:50:00"/>
    <d v="2025-08-14T08:46:00"/>
    <m/>
    <s v="ROLLOS"/>
    <s v="ROLLOS"/>
    <s v="CB UNO A UNO"/>
    <s v="CB UNO A UNO"/>
    <s v="EJECUTADO_EXITOSO"/>
    <s v="EJECUTADO EXITOSO"/>
    <s v="11/08/2025 11-08 SE ESCALA AL COORDINADOR DE ZONA PARA ENTREGA DE ROLLOS EN SITIO | 13/08/2025 SE REALIZA ENTREGA DE 40 ROLLOS TÉRMICOS EN EL CB. SIN NOVEDAD"/>
    <s v="VISITA_TÉCNICA"/>
    <m/>
    <s v="TIPO II"/>
    <s v="TERRESTRE"/>
    <s v="TORRES GARCIA JENDRY JOSE"/>
    <n v="1"/>
    <n v="67654.12000000001"/>
    <n v="0"/>
    <n v="67654.12000000001"/>
    <m/>
    <m/>
    <m/>
    <m/>
    <m/>
  </r>
  <r>
    <s v="MONTERIA"/>
    <x v="4"/>
    <x v="5"/>
    <n v="23500"/>
    <n v="2543760"/>
    <n v="69452"/>
    <s v="ORDEN DE CAMBIO"/>
    <s v="CORDOBA"/>
    <s v="MOÑITOS"/>
    <s v="PTM MONOTOS  MULTITIENDA LA AV"/>
    <s v="REDEBAN"/>
    <s v="FO-25-1326435"/>
    <d v="2025-08-04T08:00:00"/>
    <d v="2025-08-14T08:46:00"/>
    <m/>
    <s v="ROLLOS"/>
    <s v="ROLLOS"/>
    <s v="AGREGADOR"/>
    <s v="COMCARD - PTM"/>
    <s v="EJECUTADO_EXITOSO"/>
    <s v="EJECUTADO EXITOSO"/>
    <s v="14/08/2025 SE ENVÍAN ROLLOS CON GUÍA 2265100344. SE CONFIRMA ENTREGA DE ROLLOS EXITOSA POR PARTE DE LA TRANSPORTADORA."/>
    <s v="ENVÍO"/>
    <m/>
    <s v="TIPO III"/>
    <s v="TERRESTRE"/>
    <m/>
    <n v="0"/>
    <n v="35779.500569199998"/>
    <n v="0"/>
    <n v="35779.500569199998"/>
    <m/>
    <m/>
    <m/>
    <m/>
    <m/>
  </r>
  <r>
    <s v="BOGOTA"/>
    <x v="3"/>
    <x v="4"/>
    <n v="11001"/>
    <n v="2586958"/>
    <n v="79043"/>
    <s v="ORDEN DE CAMBIO"/>
    <s v="CUNDINAMARCA"/>
    <s v="BOGOTA"/>
    <s v="BARRIO LA CABANA BOGOTA"/>
    <s v="REDEBAN"/>
    <s v="FO-25-1367279"/>
    <d v="2025-08-12T14:29:00"/>
    <d v="2025-08-14T08:47:00"/>
    <m/>
    <s v="ROLLOS"/>
    <s v="ROLLOS"/>
    <s v="CB UNO A UNO"/>
    <s v="CB UNO A UNO"/>
    <s v="EJECUTADO_EXITOSO"/>
    <s v="EJECUTADO EXITOSO"/>
    <s v="12/08/2025 12-8 SE ESCALA AL COORDINADOR DE ZONA PARA ENTREGA DE ROLLOS EN SITIO | 13/08/2025 SE ENTREGAN 20 ROLLOS"/>
    <s v="VISITA_TÉCNICA"/>
    <m/>
    <s v="TIPO I"/>
    <s v="TERRESTRE"/>
    <s v="GARCIA PASTRANA KEVIN FERNANDO"/>
    <n v="1"/>
    <n v="35779.500569199998"/>
    <n v="0"/>
    <n v="35779.500569199998"/>
    <m/>
    <m/>
    <m/>
    <m/>
    <m/>
  </r>
  <r>
    <s v="PEREIRA"/>
    <x v="0"/>
    <x v="0"/>
    <n v="66400"/>
    <n v="2578092"/>
    <n v="12145"/>
    <s v="ORDEN DE CAMBIO"/>
    <s v="RISARALDA"/>
    <s v="LA VIRGINIA"/>
    <s v="LA VIRGINIA - RISARALDA"/>
    <s v="REDEBAN"/>
    <s v="FO-25-1359434"/>
    <d v="2025-08-11T10:30:00"/>
    <d v="2025-08-14T08:49:00"/>
    <m/>
    <s v="ROLLOS"/>
    <s v="ROLLOS"/>
    <s v="CB UNO A UNO"/>
    <s v="CB UNO A UNO"/>
    <s v="EJECUTADO_EXITOSO"/>
    <s v="EJECUTADO EXITOSO"/>
    <s v="11/08/2025 11-08 SE ESCALA AL COORDINADOR DE ZONA PARA ENTREGA DE ROLLOS EN SITIO | 13/08/2025 VISITAMOS COMERCIO REALIZAMOS ENTREGA DE 80 ROLLOS."/>
    <s v="VISITA_TÉCNICA"/>
    <m/>
    <s v="TIPO I"/>
    <s v="TERRESTRE"/>
    <s v="ARROYAVE CANO MANUEL GUILLERMO"/>
    <n v="1"/>
    <n v="35779.500569199998"/>
    <n v="0"/>
    <n v="35779.500569199998"/>
    <m/>
    <m/>
    <m/>
    <m/>
    <m/>
  </r>
  <r>
    <s v="CUCUTA"/>
    <x v="2"/>
    <x v="2"/>
    <n v="54001"/>
    <n v="2586680"/>
    <n v="78077"/>
    <s v="ORDEN DE CAMBIO"/>
    <s v="NORTE DE SANTANDER"/>
    <s v="CUCUTA"/>
    <s v="BARRIO COLSAG CUCUTA 5"/>
    <s v="REDEBAN"/>
    <s v="FO-25-1367139"/>
    <d v="2025-08-12T14:08:00"/>
    <d v="2025-08-14T08:50:00"/>
    <m/>
    <s v="ROLLOS"/>
    <s v="ROLLOS"/>
    <s v="CB UNO A UNO"/>
    <s v="CB UNO A UNO"/>
    <s v="EJECUTADO_EXITOSO"/>
    <s v="EJECUTADO EXITOSO"/>
    <s v="12/08/2025 12-8 SE ESCALA AL COORDINADOR DE ZONA PARA ENTREGA DE ROLLOS EN SITIO | 13/08/2025 SE ENTREGAN 10 ROLLOS OK"/>
    <s v="VISITA_TÉCNICA"/>
    <m/>
    <s v="TIPO I"/>
    <s v="TERRESTRE"/>
    <s v="NARANJO AFANADOR RUBEN JESUS"/>
    <n v="1"/>
    <n v="35779.500569199998"/>
    <n v="0"/>
    <n v="35779.500569199998"/>
    <m/>
    <m/>
    <m/>
    <m/>
    <m/>
  </r>
  <r>
    <s v="BUCARAMANGA"/>
    <x v="2"/>
    <x v="2"/>
    <n v="68001"/>
    <n v="2586251"/>
    <n v="63407"/>
    <s v="ORDEN DE CAMBIO"/>
    <s v="SANTANDER"/>
    <s v="BUCARAMANGA"/>
    <s v="PTM BUCARAMANAGA FUENTE DE SOD"/>
    <s v="REDEBAN"/>
    <s v="FO-25-1366851"/>
    <d v="2025-08-12T12:21:00"/>
    <d v="2025-08-14T08:52:00"/>
    <m/>
    <s v="ROLLOS"/>
    <s v="ROLLOS"/>
    <s v="AGREGADOR"/>
    <s v="COMCARD - PTM"/>
    <s v="EJECUTADO_EXITOSO"/>
    <s v="EJECUTADO EXITOSO"/>
    <s v="12/08/2025 12-8 SE ESCALA AL COORDINADOR DE ZONA PARA ENTREGA DE ROLLOS EN SITIO | 13/08/2025 SE HACE PRESENCIA EN DIRECCIÓN INCIDA EN LA ORDEN SE ENCUENTRA CERRADO SE ESTABLE CONTACTAR CON LA SEÑORA CELIA AL NÚMERO 3112836355 QUIEN INFORMA QUE SE ENTREGUEN LOS ROLLOS DÓNDE UN CONOCIDO"/>
    <s v="VISITA_TÉCNICA"/>
    <m/>
    <s v="TIPO I"/>
    <s v="TERRESTRE"/>
    <s v="ORTEBARRERAGA MARLON STWAR"/>
    <n v="1"/>
    <n v="35779.500569199998"/>
    <n v="0"/>
    <n v="35779.500569199998"/>
    <m/>
    <m/>
    <m/>
    <m/>
    <m/>
  </r>
  <r>
    <s v="SANTA MARTA"/>
    <x v="4"/>
    <x v="5"/>
    <n v="47001"/>
    <n v="2586463"/>
    <n v="61209"/>
    <s v="ORDEN DE CAMBIO"/>
    <s v="MAGDALENA"/>
    <s v="SANTA MARTA"/>
    <s v="BARRIO LA LUCHA SANTA MARTA 1"/>
    <s v="REDEBAN"/>
    <s v="FO-25-1366833"/>
    <d v="2025-08-12T13:26:00"/>
    <d v="2025-08-14T08:59:00"/>
    <m/>
    <s v="ROLLOS"/>
    <s v="ROLLOS"/>
    <s v="CB UNO A UNO"/>
    <s v="CB UNO A UNO"/>
    <s v="EJECUTADO_EXITOSO"/>
    <s v="EJECUTADO EXITOSO"/>
    <s v="12/08/2025 12-8 SE ESCALA AL COORDINADOR DE ZONA PARA ENTREGA DE ROLLOS EN SITIO | 13/08/2025 SE REALIZA ENTREGA DE 20 ROLLOS PARA DATÁFONO A SATISFACCIÓN DEL CLIENTE"/>
    <s v="VISITA_TÉCNICA"/>
    <m/>
    <s v="TIPO I"/>
    <s v="TERRESTRE"/>
    <s v="THOMAS  CAMPO SIGIFREDO SEGUNDO"/>
    <n v="1"/>
    <n v="35779.500569199998"/>
    <n v="0"/>
    <n v="35779.500569199998"/>
    <m/>
    <m/>
    <m/>
    <m/>
    <m/>
  </r>
  <r>
    <s v="BUCARAMANGA"/>
    <x v="2"/>
    <x v="2"/>
    <n v="68001"/>
    <n v="2585982"/>
    <n v="46321"/>
    <s v="ORDEN DE CAMBIO"/>
    <s v="SANTANDER"/>
    <s v="BUCARAMANGA"/>
    <s v="PTM  BUCARAMANGA DROGUERIA MIR"/>
    <s v="REDEBAN"/>
    <s v="FO-25-1365945"/>
    <d v="2025-08-12T12:03:00"/>
    <d v="2025-08-14T09:03:00"/>
    <m/>
    <s v="ROLLOS"/>
    <s v="ROLLOS"/>
    <s v="AGREGADOR"/>
    <s v="COMCARD - PTM"/>
    <s v="EJECUTADO_EXITOSO"/>
    <s v="EJECUTADO EXITOSO"/>
    <s v="12/08/2025 12-8 SE ESCALA AL COORDINADOR DE ZONA PARA ENTREGA DE ROLLOS EN SITIO | 13/08/2025 VISITA PARA ENTREGA DE 40 ROLLOS PARA DATAFONO"/>
    <s v="VISITA_TÉCNICA"/>
    <m/>
    <s v="TIPO I"/>
    <s v="TERRESTRE"/>
    <s v="PEÑA DIAZ IVAN YESID"/>
    <n v="1"/>
    <n v="35779.500569199998"/>
    <n v="0"/>
    <n v="35779.500569199998"/>
    <m/>
    <m/>
    <m/>
    <m/>
    <m/>
  </r>
  <r>
    <s v="MONTERIA"/>
    <x v="4"/>
    <x v="5"/>
    <n v="23417"/>
    <n v="2585702"/>
    <n v="46828"/>
    <s v="ORDEN DE CAMBIO"/>
    <s v="CORDOBA"/>
    <s v="LORICA"/>
    <s v="DISTRICOL DROGAS DE JESUS"/>
    <s v="REDEBAN"/>
    <s v="FO-25-1365469"/>
    <d v="2025-08-12T11:21:00"/>
    <d v="2025-08-14T09:07:00"/>
    <m/>
    <s v="ROLLOS"/>
    <s v="ROLLOS"/>
    <s v="AGREGADOR"/>
    <s v="DISTRICOL"/>
    <s v="EJECUTADO_EXITOSO"/>
    <s v="EJECUTADO EXITOSO"/>
    <s v="12/08/2025 12-8 SE ESCALA AL COORDINADOR DE ZONA PARA ENTREGA DE ROLLOS EN SITIO | 13/08/2025 SE ENTREGAN 30 ROLLOS CON VISITA OK"/>
    <s v="VISITA_TÉCNICA"/>
    <m/>
    <s v="TIPO II"/>
    <s v="TERRESTRE"/>
    <s v="COGOLLO VERTEL EDER LUIS"/>
    <n v="1"/>
    <n v="67654.12000000001"/>
    <n v="0"/>
    <n v="67654.12000000001"/>
    <m/>
    <m/>
    <m/>
    <m/>
    <m/>
  </r>
  <r>
    <s v="BOGOTA"/>
    <x v="3"/>
    <x v="4"/>
    <n v="25394"/>
    <n v="2559929"/>
    <n v="32616"/>
    <s v="ORDEN DE CAMBIO"/>
    <s v="CUNDINAMARCA"/>
    <s v="LA PALMA"/>
    <s v="BARRIO LAS PUENTES LA PALMA"/>
    <s v="REDEBAN"/>
    <s v="FO-25-1336535"/>
    <d v="2025-08-06T08:00:00"/>
    <d v="2025-08-14T09:08:00"/>
    <m/>
    <s v="ROLLOS"/>
    <s v="ROLLOS"/>
    <s v="CB UNO A UNO"/>
    <s v="CB UNO A UNO"/>
    <s v="EJECUTADO_EXITOSO"/>
    <s v="EJECUTADO EXITOSO"/>
    <s v="06/08/2025 SE REALIZA ENVIO ROLLOS CON GUIA | 14/08/2025 SE ENVIAN ROLLOS CON GUIA 2235595961_x000a_SE CONFIRMA ENTREGA DE ROLLOS EXITOSA POR PARTE DEL CLIENTE"/>
    <s v="ENVÍO"/>
    <m/>
    <s v="TIPO III"/>
    <s v="TERRESTRE"/>
    <m/>
    <n v="0"/>
    <n v="35779.500569199998"/>
    <n v="0"/>
    <n v="35779.500569199998"/>
    <m/>
    <m/>
    <m/>
    <m/>
    <m/>
  </r>
  <r>
    <s v="VILLAVICENCIO"/>
    <x v="5"/>
    <x v="6"/>
    <n v="50006"/>
    <n v="2584674"/>
    <n v="80573"/>
    <s v="ORDEN DE CAMBIO"/>
    <s v="META"/>
    <s v="ACACIAS"/>
    <s v="BARRIO CENTRO ACACIAS 16"/>
    <s v="REDEBAN"/>
    <s v="FO-25-1364648"/>
    <d v="2025-08-12T10:12:00"/>
    <d v="2025-08-14T09:11:00"/>
    <m/>
    <s v="ROLLOS"/>
    <s v="ROLLOS"/>
    <s v="CB UNO A UNO"/>
    <s v="CB UNO A UNO"/>
    <s v="EJECUTADO_EXITOSO"/>
    <s v="EJECUTADO EXITOSO"/>
    <s v="12/08/2025 12-8 SE ESCALA AL COORDINADOR DE ZONA PARA ENTREGA DE ROLLOS EN SITIO | 13/08/2025 SE RELIZA ENTREGA DE 20 ROLLOS AL COMERCIO"/>
    <s v="VISITA_TÉCNICA"/>
    <m/>
    <s v="TIPO II"/>
    <s v="TERRESTRE"/>
    <s v="ROZO JIMENEZ EDGAR ARMANDO"/>
    <n v="1"/>
    <n v="67654.12000000001"/>
    <n v="0"/>
    <n v="67654.12000000001"/>
    <m/>
    <m/>
    <m/>
    <m/>
    <m/>
  </r>
  <r>
    <s v="PASTO"/>
    <x v="0"/>
    <x v="3"/>
    <n v="86568"/>
    <n v="2559939"/>
    <n v="79117"/>
    <s v="ORDEN DE CAMBIO"/>
    <s v="PUTUMAYO"/>
    <s v="PUERTO ASIS"/>
    <s v="BARRIO URB VIA A SANTANA PUERT"/>
    <s v="REDEBAN"/>
    <s v="FO-25-1336534"/>
    <d v="2025-08-06T08:00:00"/>
    <d v="2025-08-14T09:11:00"/>
    <m/>
    <s v="ROLLOS"/>
    <s v="ROLLOS"/>
    <s v="CB UNO A UNO"/>
    <s v="CB UNO A UNO"/>
    <s v="EJECUTADO_EXITOSO"/>
    <s v="EJECUTADO EXITOSO"/>
    <s v="06/08/2025 SE REALIZA ENVIO ROLLOS CON GUIA | 14/08/2025 SE ENVIAN ROLLOS CON GUIA 2185553714_x000a_SE CONFIRMA ENTREGA DE ROLLOS EXITOSA POR PARTE DE LA TRANSPORTADORA"/>
    <s v="ENVÍO"/>
    <m/>
    <s v="TIPO IV"/>
    <s v="TERRESTRE"/>
    <m/>
    <n v="0"/>
    <n v="35779.500569199998"/>
    <n v="0"/>
    <n v="35779.500569199998"/>
    <m/>
    <m/>
    <m/>
    <m/>
    <m/>
  </r>
  <r>
    <s v="APARTADO"/>
    <x v="1"/>
    <x v="1"/>
    <n v="5045"/>
    <n v="2580756"/>
    <n v="79270"/>
    <s v="ORDEN DE CAMBIO"/>
    <s v="ANTIOQUIA"/>
    <s v="APARTADO"/>
    <s v="DISTRICOL TIENDA SALOME LA 95"/>
    <s v="REDEBAN"/>
    <s v="FO-25-1361841"/>
    <d v="2025-08-11T15:10:00"/>
    <d v="2025-08-14T09:17:00"/>
    <m/>
    <s v="ROLLOS"/>
    <s v="ROLLOS"/>
    <s v="AGREGADOR"/>
    <s v="DISTRICOL"/>
    <s v="EJECUTADO_EXITOSO"/>
    <s v="EJECUTADO EXITOSO"/>
    <s v="11/08/2025 11-8 SE ESCALA AL COORDINADOR DE ZONA PARA ENTREGA DE ROLLOS EN SITIO | 13/08/2025 ENTREGA DE 40 ROLLOS"/>
    <s v="VISITA_TÉCNICA"/>
    <m/>
    <s v="TIPO I"/>
    <s v="TERRESTRE"/>
    <s v="SALDARRIAGA MIRANDA SANTIAGO"/>
    <n v="1"/>
    <n v="35779.500569199998"/>
    <n v="0"/>
    <n v="35779.500569199998"/>
    <m/>
    <m/>
    <m/>
    <m/>
    <m/>
  </r>
  <r>
    <s v="PEREIRA"/>
    <x v="0"/>
    <x v="0"/>
    <n v="66001"/>
    <n v="2582282"/>
    <n v="80181"/>
    <s v="ORDEN DE CAMBIO"/>
    <s v="RISARALDA"/>
    <s v="PEREIRA"/>
    <s v="BARRIO EL ROSAL PEREIRA"/>
    <s v="REDEBAN"/>
    <s v="FO-25-1363169"/>
    <d v="2025-08-12T08:00:00"/>
    <d v="2025-08-14T09:19:00"/>
    <m/>
    <s v="ROLLOS"/>
    <s v="ROLLOS"/>
    <s v="CB UNO A UNO"/>
    <s v="CB UNO A UNO"/>
    <s v="EJECUTADO_EXITOSO"/>
    <s v="EJECUTADO EXITOSO"/>
    <s v="12/08/2025 12-8 SE ESCALA AL COORDINADOR DE ZONA PARA ENTREGA DE ROLLOS EN SITIO | 13/08/2025 SE VISITA COMERCIO SE REALIZA ENTREGA DE 20 ROLLOS DE PAPEL PARA DATÁFONO"/>
    <s v="VISITA_TÉCNICA"/>
    <m/>
    <s v="TIPO I"/>
    <s v="TERRESTRE"/>
    <s v="LOAIZA LOPEZ JHON FREDDY"/>
    <n v="1"/>
    <n v="35779.500569199998"/>
    <n v="0"/>
    <n v="35779.500569199998"/>
    <m/>
    <m/>
    <m/>
    <m/>
    <m/>
  </r>
  <r>
    <s v="BOGOTA"/>
    <x v="3"/>
    <x v="4"/>
    <n v="11001"/>
    <n v="2584134"/>
    <n v="49448"/>
    <s v="ORDEN DE CAMBIO"/>
    <s v="CUNDINAMARCA"/>
    <s v="BOGOTA"/>
    <s v="BARRIO LAS FERIAS BOGOTA 3"/>
    <s v="REDEBAN"/>
    <s v="FO-25-1364233"/>
    <d v="2025-08-12T09:22:00"/>
    <d v="2025-08-14T09:20:00"/>
    <m/>
    <s v="ROLLOS"/>
    <s v="ROLLOS"/>
    <s v="CB UNO A UNO"/>
    <s v="CB UNO A UNO"/>
    <s v="EJECUTADO_EXITOSO"/>
    <s v="EJECUTADO EXITOSO"/>
    <s v="12/08/2025 12-8 SE ESCALA AL COORDINADOR DE ZONA PARA ENTREGA DE ROLLOS EN SITIO | 13/08/2025 SE VISITA COMERCIO CB BANCOLOMBIA, SE ENTREGAN ROLLOS DE PAPEL SOLICITADOS PARA EL DATÁFONO, NO UPS, NO SE MANIPULAN EQUIPOS"/>
    <s v="VISITA_TÉCNICA"/>
    <m/>
    <s v="TIPO I"/>
    <s v="TERRESTRE"/>
    <s v="VEGA MANRIQUE JONATAN MAURICIO"/>
    <n v="1"/>
    <n v="35779.500569199998"/>
    <n v="0"/>
    <n v="35779.500569199998"/>
    <m/>
    <m/>
    <m/>
    <m/>
    <m/>
  </r>
  <r>
    <s v="TUNJA"/>
    <x v="2"/>
    <x v="2"/>
    <n v="15806"/>
    <n v="2583350"/>
    <n v="79728"/>
    <s v="ORDEN DE CAMBIO"/>
    <s v="BOYACA"/>
    <s v="TIBASOSA"/>
    <s v="PTM TIBASOSA ENCANTOS BELLEZA"/>
    <s v="REDEBAN"/>
    <s v="FO-25-1363676"/>
    <d v="2025-08-12T08:27:00"/>
    <d v="2025-08-14T09:21:00"/>
    <m/>
    <s v="ROLLOS"/>
    <s v="ROLLOS"/>
    <s v="AGREGADOR"/>
    <s v="COMCARD - PTM"/>
    <s v="EJECUTADO_EXITOSO"/>
    <s v="EJECUTADO EXITOSO"/>
    <s v="12/08/2025 12-8 SE ESCALA AL COORDINADOR DE ZONA PARA ENTREGA DE ROLLOS EN SITIO | 13/08/2025 SE REALIZA ENTREGA DE 10 ROLLOS CON VISITA"/>
    <s v="VISITA_TÉCNICA"/>
    <m/>
    <s v="TIPO II"/>
    <s v="TERRESTRE"/>
    <s v="MARTINEZ FLOREZ DONIS ALBERTO"/>
    <n v="1"/>
    <n v="67654.12000000001"/>
    <n v="0"/>
    <n v="67654.12000000001"/>
    <m/>
    <m/>
    <m/>
    <m/>
    <m/>
  </r>
  <r>
    <s v="BUCARAMANGA"/>
    <x v="2"/>
    <x v="2"/>
    <n v="68001"/>
    <n v="2583445"/>
    <n v="74784"/>
    <s v="ORDEN DE CAMBIO"/>
    <s v="SANTANDER"/>
    <s v="BUCARAMANGA"/>
    <s v="BARRIO GAITAN BUCARAMANGA 4"/>
    <s v="REDEBAN"/>
    <s v="FO-25-1363774"/>
    <d v="2025-08-12T08:37:00"/>
    <d v="2025-08-14T09:24:00"/>
    <m/>
    <s v="ROLLOS"/>
    <s v="ROLLOS"/>
    <s v="CB UNO A UNO"/>
    <s v="CB UNO A UNO"/>
    <s v="EJECUTADO_EXITOSO"/>
    <s v="EJECUTADO EXITOSO"/>
    <s v="12/08/2025 12-8 SE ESCALA AL COORDINADOR DE ZONA PARA ENTREGA DE ROLLOS EN SITIO | 13/08/2025 ENTREGA DE 40 ROLLOS PARA DATAFONO"/>
    <s v="VISITA_TÉCNICA"/>
    <m/>
    <s v="TIPO I"/>
    <s v="TERRESTRE"/>
    <s v="PEÑA DIAZ IVAN YESID"/>
    <n v="1"/>
    <n v="35779.500569199998"/>
    <n v="0"/>
    <n v="35779.500569199998"/>
    <m/>
    <m/>
    <m/>
    <m/>
    <m/>
  </r>
  <r>
    <s v="APARTADO"/>
    <x v="1"/>
    <x v="1"/>
    <n v="27250"/>
    <n v="2530955"/>
    <n v="74584"/>
    <s v="ORDEN DE CAMBIO"/>
    <s v="CHOCO"/>
    <s v="EL LITORAL DEL SAN JUAN"/>
    <s v="BARRIO EL FIRME EL LITORAL DEL"/>
    <s v="REDEBAN"/>
    <s v="FO-25-1315423 | FO-25-1342595"/>
    <d v="2025-07-31T08:30:00"/>
    <d v="2025-08-14T09:31:00"/>
    <m/>
    <s v="ROLLOS"/>
    <s v="ROLLOS"/>
    <s v="CB UNO A UNO"/>
    <s v="CB UNO A UNO"/>
    <s v="EJECUTADO_EXITOSO"/>
    <s v="EJECUTADO EXITOSO"/>
    <s v="13/08/2025 SE REALIZA ENVÍO DE 100 ROLLOS"/>
    <s v="ENVÍO"/>
    <m/>
    <s v="TIPO IV"/>
    <s v="TERRESTRE / FLUVIAL"/>
    <s v="HENAO CARDONA DIEGO FERNANDO | HERRERA MONAR GEOVANNY"/>
    <n v="0"/>
    <n v="35779.500569199998"/>
    <n v="0"/>
    <n v="35779.500569199998"/>
    <m/>
    <m/>
    <m/>
    <m/>
    <m/>
  </r>
  <r>
    <s v="MEDELLIN"/>
    <x v="1"/>
    <x v="1"/>
    <n v="5858"/>
    <n v="2573980"/>
    <n v="78283"/>
    <s v="ORDEN DE CAMBIO"/>
    <s v="ANTIOQUIA"/>
    <s v="VEGACHI"/>
    <s v="BARRIO CENTRO VEGACHI"/>
    <s v="REDEBAN"/>
    <s v="FO-25-1354144"/>
    <d v="2025-08-09T09:57:00"/>
    <d v="2025-08-14T09:32:00"/>
    <m/>
    <s v="ROLLOS"/>
    <s v="ROLLOS"/>
    <s v="CB UNO A UNO"/>
    <s v="CB UNO A UNO"/>
    <s v="EJECUTADO_EXITOSO"/>
    <s v="EJECUTADO EXITOSO"/>
    <s v="09/08/2025 SE REALIZA ENVIO ROLLOS CON GUIA | 14/08/2025 SE REALIZA ENVÍO DE 20 ROLLOS, EL USUARIO CONFIRMA LA LLEGADA"/>
    <s v="ENVÍO"/>
    <m/>
    <s v="TIPO III"/>
    <s v="TERRESTRE"/>
    <s v="ZAPATA LOPEZ EDWARD ASDRUBAL"/>
    <n v="0"/>
    <n v="35779.500569199998"/>
    <n v="0"/>
    <n v="35779.500569199998"/>
    <m/>
    <m/>
    <m/>
    <m/>
    <m/>
  </r>
  <r>
    <s v="CALI"/>
    <x v="0"/>
    <x v="3"/>
    <n v="76001"/>
    <n v="2592467"/>
    <n v="79181"/>
    <s v="ORDEN DE CAMBIO"/>
    <s v="VALLE DEL CAUCA"/>
    <s v="CALI"/>
    <s v="BARRIO PORVENIR CALI 1"/>
    <s v="REDEBAN"/>
    <s v="FO-25-1371848"/>
    <d v="2025-08-13T12:31:00"/>
    <d v="2025-08-14T09:36:00"/>
    <m/>
    <s v="ROLLOS"/>
    <s v="ROLLOS"/>
    <s v="CB UNO A UNO"/>
    <s v="CB UNO A UNO"/>
    <s v="EJECUTADO_EXITOSO"/>
    <s v="EJECUTADO EXITOSO"/>
    <s v="13/08/2025 13-8 SE ESCALA AL COORDINADOR DE ZONA PARA ENTREGA DE ROLLOS EN SITIO | 14/08/2025 SE ENTREGAN 20 ROLLOS A MARTHA VALENCIA"/>
    <s v="VISITA_TÉCNICA"/>
    <m/>
    <s v="TIPO I"/>
    <s v="TERRESTRE"/>
    <s v="CUERO RUIZ JHONNY"/>
    <n v="1"/>
    <n v="35779.500569199998"/>
    <n v="0"/>
    <n v="35779.500569199998"/>
    <m/>
    <m/>
    <m/>
    <m/>
    <m/>
  </r>
  <r>
    <s v="MEDELLIN"/>
    <x v="1"/>
    <x v="1"/>
    <n v="5360"/>
    <n v="2574290"/>
    <n v="48669"/>
    <s v="ORDEN DE CAMBIO"/>
    <s v="ANTIOQUIA"/>
    <s v="ITAGUI"/>
    <s v="PTM DELICARNES ABARROTES"/>
    <s v="REDEBAN"/>
    <s v="FO-25-1355294"/>
    <d v="2025-08-11T08:00:00"/>
    <d v="2025-08-14T09:36:00"/>
    <m/>
    <s v="ROLLOS"/>
    <s v="ROLLOS"/>
    <s v="AGREGADOR"/>
    <s v="COMCARD - PTM"/>
    <s v="EJECUTADO_EXITOSO"/>
    <s v="EJECUTADO EXITOSO"/>
    <s v="09/08/2025 SE ESCALA AL COORDINADOR DE ZONA PARA ENTREGA DE ROLLOS EN SITIO | 14/08/2025 SE VISITA PUNTO Y SE ENCUENTRA CERRADO, VECINO RECIBE SIN FIRMA"/>
    <s v="VISITA_TÉCNICA"/>
    <m/>
    <s v="TIPO I"/>
    <s v="TERRESTRE"/>
    <s v="QUINTERO SANCHEZ JUAN SEBASTIAN"/>
    <n v="1"/>
    <n v="35779.500569199998"/>
    <n v="0"/>
    <n v="35779.500569199998"/>
    <m/>
    <m/>
    <m/>
    <m/>
    <m/>
  </r>
  <r>
    <s v="BUCARAMANGA"/>
    <x v="2"/>
    <x v="2"/>
    <n v="68276"/>
    <n v="2592626"/>
    <n v="52197"/>
    <s v="ORDEN DE CAMBIO"/>
    <s v="SANTANDER"/>
    <s v="FLORIDABLANCA"/>
    <s v="DISTRICOL DIAMAR SPORT CONF"/>
    <s v="REDEBAN"/>
    <s v="FO-25-1371845"/>
    <d v="2025-08-13T12:31:00"/>
    <d v="2025-08-14T09:39:00"/>
    <m/>
    <s v="ROLLOS"/>
    <s v="ROLLOS"/>
    <s v="AGREGADOR"/>
    <s v="DISTRICOL"/>
    <s v="EJECUTADO_EXITOSO"/>
    <s v="EJECUTADO EXITOSO"/>
    <s v="13/08/2025 13-8 SE ESCALA AL COORDINADOR DE ZONA PARA ENTREGA DE ROLLOS EN SITIO | 14/08/2025 SE VISITA COMERCIO SE HACE ENTREGA DE 30 ROLLOS"/>
    <s v="VISITA_TÉCNICA"/>
    <m/>
    <s v="TIPO I"/>
    <s v="TERRESTRE"/>
    <s v="GELVEZ MOGOLLON JOSE ELISEO"/>
    <n v="1"/>
    <n v="35779.500569199998"/>
    <n v="0"/>
    <n v="35779.500569199998"/>
    <m/>
    <m/>
    <m/>
    <m/>
    <m/>
  </r>
  <r>
    <s v="TUNJA"/>
    <x v="2"/>
    <x v="2"/>
    <n v="15835"/>
    <n v="2576266"/>
    <n v="80060"/>
    <s v="ORDEN DE CAMBIO"/>
    <s v="BOYACA"/>
    <s v="TURMEQUE"/>
    <s v="BARRIO CENTRO TURMQUE"/>
    <s v="REDEBAN"/>
    <s v="FO-25-1358379"/>
    <d v="2025-08-11T08:43:00"/>
    <d v="2025-08-14T09:41:00"/>
    <m/>
    <s v="ROLLOS"/>
    <s v="ROLLOS"/>
    <s v="CB UNO A UNO"/>
    <s v="CB UNO A UNO"/>
    <s v="EJECUTADO_EXITOSO"/>
    <s v="EJECUTADO EXITOSO"/>
    <s v="11/08/2025 11-08 SE ESCALA AL COORDINADOR DE ZONA PARA ENTREGA DE ROLLOS EN SITIO | 11/08/2025 SE REALIZA ENVIO DE 10 ROLLOS"/>
    <s v="ENVÍO"/>
    <m/>
    <s v="TIPO II"/>
    <s v="TERRESTRE"/>
    <s v="GONZALEZ GONZALEZ MARIO ALBERTO"/>
    <n v="0"/>
    <n v="35779.500569199998"/>
    <n v="0"/>
    <n v="35779.500569199998"/>
    <m/>
    <m/>
    <m/>
    <m/>
    <m/>
  </r>
  <r>
    <s v="PEREIRA"/>
    <x v="0"/>
    <x v="0"/>
    <n v="66001"/>
    <n v="2586315"/>
    <n v="80045"/>
    <s v="ORDEN DE CAMBIO"/>
    <s v="RISARALDA"/>
    <s v="PEREIRA"/>
    <s v="BARRIO CERRITOS PEREIRA 4"/>
    <s v="REDEBAN"/>
    <s v="FO-25-1366838"/>
    <d v="2025-08-12T12:35:00"/>
    <d v="2025-08-14T09:43:00"/>
    <m/>
    <s v="ROLLOS"/>
    <s v="ROLLOS"/>
    <s v="CB UNO A UNO"/>
    <s v="CB UNO A UNO"/>
    <s v="EJECUTADO_EXITOSO"/>
    <s v="EJECUTADO EXITOSO"/>
    <s v="12/08/2025 12-8 SE ESCALA AL COORDINADOR DE ZONA PARA ENTREGA DE ROLLOS EN SITIO | 14/08/2025 VISITAMOS COMERCIO REALIZAMOS ENTREGA DE 10 ROLLOS."/>
    <s v="VISITA_TÉCNICA"/>
    <m/>
    <s v="TIPO I"/>
    <s v="TERRESTRE"/>
    <s v="ARROYAVE CANO MANUEL GUILLERMO"/>
    <n v="1"/>
    <n v="35779.500569199998"/>
    <n v="0"/>
    <n v="35779.500569199998"/>
    <m/>
    <m/>
    <m/>
    <m/>
    <m/>
  </r>
  <r>
    <s v="CALI"/>
    <x v="0"/>
    <x v="3"/>
    <n v="76001"/>
    <n v="2592470"/>
    <n v="35510"/>
    <s v="ORDEN DE CAMBIO"/>
    <s v="VALLE DEL CAUCA"/>
    <s v="CALI"/>
    <s v="REDY LA PRIMERA"/>
    <s v="REDEBAN"/>
    <s v="FO-25-1371839"/>
    <d v="2025-08-13T12:32:00"/>
    <d v="2025-08-14T09:43:00"/>
    <m/>
    <s v="ROLLOS"/>
    <s v="ROLLOS"/>
    <s v="ROBUSTO"/>
    <s v="REDY"/>
    <s v="EJECUTADO_EXITOSO"/>
    <s v="EJECUTADO EXITOSO"/>
    <s v="13/08/2025 13-8 SE ESCALA AL COORDINADOR DE ZONA PARA ENTREGA DE ROLLOS EN SITIO | 14/08/2025 SE ENTREGAN 120 ROLLOS A LEIDY MARTÍNEZ"/>
    <s v="VISITA_TÉCNICA"/>
    <m/>
    <s v="TIPO I"/>
    <s v="TERRESTRE"/>
    <s v="CUERO RUIZ JHONNY"/>
    <n v="1"/>
    <n v="35779.500569199998"/>
    <n v="0"/>
    <n v="35779.500569199998"/>
    <m/>
    <m/>
    <m/>
    <m/>
    <m/>
  </r>
  <r>
    <s v="CARTAGENA"/>
    <x v="4"/>
    <x v="5"/>
    <n v="13655"/>
    <n v="2571559"/>
    <n v="42461"/>
    <s v="ORDEN DE CAMBIO"/>
    <s v="BOLIVAR"/>
    <s v="SAN JACINTO DEL CAUCA"/>
    <s v="BARRIO CENTRO SAN JACINTO DEL"/>
    <s v="REDEBAN"/>
    <s v="FO-25-1351014"/>
    <d v="2025-08-08T14:21:00"/>
    <d v="2025-08-14T09:44:00"/>
    <m/>
    <s v="ROLLOS"/>
    <s v="ROLLOS"/>
    <s v="CB UNO A UNO"/>
    <s v="CB UNO A UNO"/>
    <s v="EJECUTADO_EXITOSO"/>
    <s v="EJECUTADO EXITOSO"/>
    <s v="08/08/2025 SE REALIZA ENVIO ROLLOS CON GUIA | 09/08/2025 SE REALIZA ENVÍO DE 20 UNIDADES DE ROLLOS AL CLIENTE,SE LLAMA Y SE LE INDICA EL ENVÍO Y LA APROXIMIDAD DE LLEGADA EL PRÓXIMO MIÉRCOLES 13 DE AGOSTO DEL 2025"/>
    <s v="ENVÍO"/>
    <m/>
    <s v="TIPO IV"/>
    <s v="TERRESTRE"/>
    <s v="PORRAS CASTRO DARLON NASCK"/>
    <n v="0"/>
    <n v="35779.500569199998"/>
    <n v="0"/>
    <n v="35779.500569199998"/>
    <m/>
    <m/>
    <m/>
    <m/>
    <m/>
  </r>
  <r>
    <s v="APARTADO"/>
    <x v="1"/>
    <x v="1"/>
    <n v="27615"/>
    <n v="2569697"/>
    <n v="67368"/>
    <s v="ORDEN DE CAMBIO"/>
    <s v="CHOCO"/>
    <s v="RIOSUCIO"/>
    <s v="BARRIO CENTRO RIOSUCIO 2"/>
    <s v="REDEBAN"/>
    <s v="FO-25-1349616"/>
    <d v="2025-08-08T10:25:00"/>
    <d v="2025-08-14T09:58:00"/>
    <m/>
    <s v="ROLLOS"/>
    <s v="ROLLOS"/>
    <s v="CB UNO A UNO"/>
    <s v="CB UNO A UNO"/>
    <s v="EJECUTADO_EXITOSO"/>
    <s v="EJECUTADO EXITOSO"/>
    <s v="08/08/2025 SE REALIZA ENVIO ROLLOS CON GUIA | 12/08/2025 SE ENVIA 40 ROLLOS POR INTERRAPIDIMO OK"/>
    <s v="ENVÍO"/>
    <m/>
    <s v="TIPO IV ESPECIAL"/>
    <s v="TERRESTRE/FLUVIAL"/>
    <s v="ZAPATA LOPEZ EDWARD ASDRUBAL"/>
    <n v="0"/>
    <n v="35779.500569199998"/>
    <n v="0"/>
    <n v="35779.500569199998"/>
    <m/>
    <m/>
    <m/>
    <m/>
    <m/>
  </r>
  <r>
    <s v="MEDELLIN"/>
    <x v="1"/>
    <x v="1"/>
    <n v="5819"/>
    <n v="2582092"/>
    <n v="31149"/>
    <s v="ORDEN DE CAMBIO"/>
    <s v="ANTIOQUIA"/>
    <s v="TOLEDO"/>
    <s v="BARRIO EL VALLE 2"/>
    <s v="REDEBAN"/>
    <s v="FO-25-1363689"/>
    <d v="2025-08-12T08:00:00"/>
    <d v="2025-08-14T10:06:00"/>
    <m/>
    <s v="ROLLOS"/>
    <s v="ROLLOS"/>
    <s v="CB UNO A UNO"/>
    <s v="CB UNO A UNO"/>
    <s v="EJECUTADO_EXITOSO"/>
    <s v="EJECUTADO EXITOSO"/>
    <s v="12/08/2025 12-8 SE ESCALA AL COORDINADOR DE ZONA PARA ENTREGA DE ROLLOS EN SITIO | 14/08/2025 SE REALIZA ENTREGA DE 20 ROLLOS OK"/>
    <s v="VISITA_TÉCNICA"/>
    <m/>
    <s v="TIPO IV"/>
    <s v="TERRESTRE"/>
    <s v="RAMIREZ TABARES JUAN DIEGO"/>
    <n v="1"/>
    <n v="35779.500569199998"/>
    <n v="0"/>
    <n v="35779.500569199998"/>
    <m/>
    <m/>
    <m/>
    <m/>
    <m/>
  </r>
  <r>
    <s v="NEIVA"/>
    <x v="5"/>
    <x v="6"/>
    <n v="18001"/>
    <n v="2554565"/>
    <n v="76544"/>
    <s v="ORDEN DE CAMBIO"/>
    <s v="CAQUETA"/>
    <s v="FLORENCIA"/>
    <s v="OPRAP EXITO GRAN PLAZA FLORENC"/>
    <s v="REDEBAN"/>
    <s v="FO-25-1330559"/>
    <d v="2025-08-05T09:48:00"/>
    <d v="2025-08-14T10:06:00"/>
    <m/>
    <s v="ROLLOS"/>
    <s v="ROLLOS"/>
    <s v="ROBUSTO"/>
    <s v="OPRAP"/>
    <s v="EJECUTADO_EXITOSO"/>
    <s v="EJECUTADO EXITOSO"/>
    <s v="14/08/2025 SE REALIZA ENTREGA DE 90 ROLLO RBM EN SITIO, ENTREGA EXITOSA"/>
    <s v="VISITA_TÉCNICA"/>
    <m/>
    <s v="TIPO IV"/>
    <s v="TERRESTRE"/>
    <s v="BERMUDEZ SANCHEZ JOSE NEYBER"/>
    <n v="1"/>
    <n v="35779.500569199998"/>
    <n v="0"/>
    <n v="35779.500569199998"/>
    <m/>
    <m/>
    <m/>
    <m/>
    <m/>
  </r>
  <r>
    <s v="MANIZALES"/>
    <x v="0"/>
    <x v="0"/>
    <n v="17001"/>
    <n v="2575065"/>
    <n v="79310"/>
    <s v="ORDEN DE CAMBIO"/>
    <s v="CALDAS"/>
    <s v="MANIZALES"/>
    <s v="BARRIO LINARES MANIZALES 5"/>
    <s v="REDEBAN"/>
    <s v="FO-25-1356374"/>
    <d v="2025-08-10T11:32:00"/>
    <d v="2025-08-14T10:09:00"/>
    <m/>
    <s v="ROLLOS"/>
    <s v="ROLLOS"/>
    <s v="CB UNO A UNO"/>
    <s v="CB UNO A UNO"/>
    <s v="EJECUTADO_EXITOSO"/>
    <s v="EJECUTADO EXITOSO"/>
    <s v="10/08/2025 10-08 SE ESCALA AL COORDINADOR DE ZONA PARA ENTREGA DE ROLLOS EN SITIO | 11/08/2025 10-8 SE ESCALA CASO A LA RED..11-8 LA RED AUTORIZA EL ENVIO DE 80 ROLLOS | 14/08/2025 SE ENTREGAN 80 ROLLOS EN EL COMERCIO NO SE MANIPULAN EQUIPOS"/>
    <s v="VISITA_TÉCNICA"/>
    <m/>
    <s v="TIPO I"/>
    <s v="TERRESTRE"/>
    <s v="AGUIRRE HENAO RAUL EDUARDO"/>
    <n v="1"/>
    <n v="35779.500569199998"/>
    <n v="0"/>
    <n v="35779.500569199998"/>
    <m/>
    <m/>
    <m/>
    <m/>
    <m/>
  </r>
  <r>
    <s v="MEDELLIN"/>
    <x v="1"/>
    <x v="1"/>
    <n v="5761"/>
    <n v="2567221"/>
    <n v="17663"/>
    <s v="ORDEN DE CAMBIO"/>
    <s v="ANTIOQUIA"/>
    <s v="SOPETRAN"/>
    <s v="CALLE DEL COMERCIO SOPETRAN"/>
    <s v="REDEBAN"/>
    <s v="FO-25-1344735"/>
    <d v="2025-08-07T12:24:00"/>
    <d v="2025-08-14T10:31:00"/>
    <m/>
    <s v="ROLLOS"/>
    <s v="ROLLOS"/>
    <s v="CB UNO A UNO"/>
    <s v="CB UNO A UNO"/>
    <s v="EJECUTADO_EXITOSO"/>
    <s v="EJECUTADO EXITOSO"/>
    <s v="07/08/2025 SE ESCALA AL COORDINADOR DE ZONA PARA ENTREGA DE ROLLOS EN SITIO | 14/08/2025 SE ENTREGAN 40 ROLLOS EXITOSAMENTE"/>
    <s v="VISITA_TÉCNICA"/>
    <m/>
    <s v="TIPO II"/>
    <s v="TERRESTRE"/>
    <s v="RUA ALVAREZ RICHARD ANDRES"/>
    <n v="1"/>
    <n v="67654.12000000001"/>
    <n v="0"/>
    <n v="67654.12000000001"/>
    <m/>
    <m/>
    <m/>
    <m/>
    <m/>
  </r>
  <r>
    <s v="BUCARAMANGA"/>
    <x v="2"/>
    <x v="2"/>
    <n v="68001"/>
    <n v="2594088"/>
    <n v="79878"/>
    <s v="ORDEN DE CAMBIO"/>
    <s v="SANTANDER"/>
    <s v="BUCARAMANGA"/>
    <s v="BARRIO MUTUALIDAD BUCARAMANGA 1"/>
    <s v="REDEBAN"/>
    <s v="FO-25-1372934"/>
    <d v="2025-08-13T16:13:00"/>
    <d v="2025-08-14T10:41:00"/>
    <m/>
    <s v="ROLLOS"/>
    <s v="ROLLOS"/>
    <s v="CB UNO A UNO"/>
    <s v="CB UNO A UNO"/>
    <s v="EJECUTADO_EXITOSO"/>
    <s v="EJECUTADO EXITOSO"/>
    <s v="13/08/2025 13-8 SE ESCALA AL COORDINADOR DE ZONA PARA ENTREGA DE ROLLOS EN SITIO | 14/08/2025 SE HACE ENTREGA DE 10 ROLLOS"/>
    <s v="VISITA_TÉCNICA"/>
    <m/>
    <s v="TIPO I"/>
    <s v="TERRESTRE"/>
    <s v="GONZALEZ ESTUPIÑAN YEISON WALTER ANTONIO"/>
    <n v="1"/>
    <n v="35779.500569199998"/>
    <n v="0"/>
    <n v="35779.500569199998"/>
    <m/>
    <m/>
    <m/>
    <m/>
    <m/>
  </r>
  <r>
    <s v="CALI"/>
    <x v="0"/>
    <x v="3"/>
    <n v="76001"/>
    <n v="2592689"/>
    <n v="71390"/>
    <s v="ORDEN DE CAMBIO"/>
    <s v="VALLE DEL CAUCA"/>
    <s v="CALI"/>
    <s v="BARRIO FLORALIA CALI 8"/>
    <s v="REDEBAN"/>
    <s v="FO-25-1371810"/>
    <d v="2025-08-13T13:05:00"/>
    <d v="2025-08-14T10:44:00"/>
    <m/>
    <s v="ROLLOS"/>
    <s v="ROLLOS"/>
    <s v="CB UNO A UNO"/>
    <s v="CB UNO A UNO"/>
    <s v="EJECUTADO_EXITOSO"/>
    <s v="EJECUTADO EXITOSO"/>
    <s v="13/08/2025 13-8 SE ESCALA AL COORDINADOR DE ZONA PARA ENTREGA DE ROLLOS EN SITIO | 14/08/2025 SE ENTREGAN 50 ROLLOS A LARRY MEDINA"/>
    <s v="VISITA_TÉCNICA"/>
    <m/>
    <s v="TIPO I"/>
    <s v="TERRESTRE"/>
    <s v="CUERO RUIZ JHONNY"/>
    <n v="1"/>
    <n v="35779.500569199998"/>
    <n v="0"/>
    <n v="35779.500569199998"/>
    <m/>
    <m/>
    <m/>
    <m/>
    <m/>
  </r>
  <r>
    <s v="BOGOTA"/>
    <x v="3"/>
    <x v="4"/>
    <n v="11001"/>
    <n v="2592201"/>
    <n v="69955"/>
    <s v="ORDEN DE CAMBIO"/>
    <s v="CUNDINAMARCA"/>
    <s v="BOGOTA"/>
    <s v="PTM BOGOTA  LABORATORIO DENTAL"/>
    <s v="REDEBAN"/>
    <s v="FO-25-1371178"/>
    <d v="2025-08-13T11:36:00"/>
    <d v="2025-08-14T10:50:00"/>
    <m/>
    <s v="ROLLOS"/>
    <s v="ROLLOS"/>
    <s v="AGREGADOR"/>
    <s v="COMCARD - PTM"/>
    <s v="EJECUTADO_EXITOSO"/>
    <s v="EJECUTADO EXITOSO"/>
    <s v="13/08/2025 13-8 SE ESCALA AL COORDINADOR DE ZONA PARA ENTREGA DE ROLLOS EN SITIO | 14/08/2025 SE VISITA CB BANCOLOMBIA, SE ENTREGAN ROLLOS DE PAPEL SOLICITADOS PARA EL DATÁFONO, NO UPS, NO SE MANIPULAN EQUIPOS."/>
    <s v="VISITA_TÉCNICA"/>
    <m/>
    <s v="TIPO I"/>
    <s v="TERRESTRE"/>
    <s v="VEGA MANRIQUE JONATAN MAURICIO"/>
    <n v="1"/>
    <n v="35779.500569199998"/>
    <n v="0"/>
    <n v="35779.500569199998"/>
    <m/>
    <m/>
    <m/>
    <m/>
    <m/>
  </r>
  <r>
    <s v="MEDELLIN"/>
    <x v="1"/>
    <x v="1"/>
    <n v="5400"/>
    <n v="2570212"/>
    <n v="79629"/>
    <s v="ORDEN DE CAMBIO"/>
    <s v="ANTIOQUIA"/>
    <s v="LA UNION"/>
    <s v="BARRIO EL EDEN LA UNION"/>
    <s v="REDEBAN"/>
    <s v="FO-25-1349631"/>
    <d v="2025-08-08T10:52:00"/>
    <d v="2025-08-14T10:51:00"/>
    <m/>
    <s v="ROLLOS"/>
    <s v="ROLLOS"/>
    <s v="CB UNO A UNO"/>
    <s v="CB UNO A UNO"/>
    <s v="EJECUTADO_EXITOSO"/>
    <s v="EJECUTADO EXITOSO"/>
    <s v="08/08/2025 SE ESCALA AL COORDINADOR DE ZONA PARA ENTREGA DE ROLLOS EN SITIOSE ESCALA AL COORDINADOR DE ZONA PARA ENTREGA DE ROLLOS EN SITIO | 14/08/2025 SE ENTREGA ROLLOS OK"/>
    <s v="VISITA_TÉCNICA"/>
    <m/>
    <s v="TIPO II"/>
    <s v="TERRESTRE"/>
    <s v="DIAZ ZABALA FRANCIS DUBAN"/>
    <n v="1"/>
    <n v="67654.12000000001"/>
    <n v="0"/>
    <n v="67654.12000000001"/>
    <m/>
    <m/>
    <m/>
    <m/>
    <m/>
  </r>
  <r>
    <s v="BOGOTA"/>
    <x v="3"/>
    <x v="4"/>
    <n v="25175"/>
    <n v="2570970"/>
    <n v="19510"/>
    <s v="ORDEN DE CAMBIO"/>
    <s v="CUNDINAMARCA"/>
    <s v="CHIA"/>
    <s v="SABANA NORTE JUMBO CHIA"/>
    <s v="REDEBAN"/>
    <s v="FO-25-1350321"/>
    <d v="2025-08-08T12:38:00"/>
    <d v="2025-08-14T10:53:00"/>
    <m/>
    <s v="ROLLOS"/>
    <s v="ROLLOS"/>
    <s v="ROBUSTO"/>
    <s v="OPRAP"/>
    <s v="EJECUTADO_EXITOSO"/>
    <s v="EJECUTADO EXITOSO"/>
    <s v="08/08/2025 SE ESCALA AL COORDINADOR DE ZONA PARA ENTREGA DE ROLLOS EN SITIO | 14/08/2025 SE REALIZA LA ENTREGA DE 190 ROLLOS"/>
    <s v="VISITA_TÉCNICA"/>
    <m/>
    <s v="TIPO II"/>
    <s v="TERRESTRE"/>
    <s v="ORTIZ MARTINEZ STIVEN"/>
    <n v="1"/>
    <n v="67654.12000000001"/>
    <n v="0"/>
    <n v="67654.12000000001"/>
    <m/>
    <m/>
    <m/>
    <m/>
    <m/>
  </r>
  <r>
    <s v="BOGOTA"/>
    <x v="3"/>
    <x v="4"/>
    <n v="11001"/>
    <n v="2574100"/>
    <n v="54911"/>
    <s v="ORDEN DE CAMBIO"/>
    <s v="CUNDINAMARCA"/>
    <s v="BOGOTA"/>
    <s v="BARRIO JERUSALEN BOGOTA 2"/>
    <s v="REDEBAN"/>
    <s v="FO-25-1353415"/>
    <d v="2025-08-09T09:38:00"/>
    <d v="2025-08-14T10:56:00"/>
    <m/>
    <s v="ROLLOS"/>
    <s v="ROLLOS"/>
    <s v="CB UNO A UNO"/>
    <s v="CB UNO A UNO"/>
    <s v="EJECUTADO_EXITOSO"/>
    <s v="EJECUTADO EXITOSO"/>
    <s v="09/08/2025 SE ESCALA AL COORDINADOR DE ZONA PARA ENTREGA DE ROLLOS EN SITIO | 14/08/2025 ENTREGA DE 10 ROLLOS PARA DATAFONO NO SE MANIPULA TERMINAL"/>
    <s v="VISITA_TÉCNICA"/>
    <m/>
    <s v="TIPO I"/>
    <s v="TERRESTRE"/>
    <s v="BUSTOS MORA DIEGO MANUEL"/>
    <n v="1"/>
    <n v="35779.500569199998"/>
    <n v="0"/>
    <n v="35779.500569199998"/>
    <m/>
    <m/>
    <m/>
    <m/>
    <m/>
  </r>
  <r>
    <s v="MEDELLIN"/>
    <x v="1"/>
    <x v="1"/>
    <n v="5761"/>
    <n v="2574465"/>
    <n v="76857"/>
    <s v="ORDEN DE CAMBIO"/>
    <s v="ANTIOQUIA"/>
    <s v="SOPETRAN"/>
    <s v="BARRIO SOPETRAN SOPETRAN 3"/>
    <s v="REDEBAN"/>
    <s v="FO-25-1356005"/>
    <d v="2025-08-11T08:00:00"/>
    <d v="2025-08-14T10:58:00"/>
    <m/>
    <s v="ROLLOS"/>
    <s v="ROLLOS"/>
    <s v="CB UNO A UNO"/>
    <s v="CB UNO A UNO"/>
    <s v="EJECUTADO_EXITOSO"/>
    <s v="EJECUTADO EXITOSO"/>
    <s v="10/08/2025 10-08 SE ESCALA AL COORDINADOR DE ZONA PARA ENTREGA DE ROLLOS EN SITIO | 14/08/2025 SE ENTREGAN 10 ROLLOS EXITOSAMENTE"/>
    <s v="VISITA_TÉCNICA"/>
    <m/>
    <s v="TIPO II"/>
    <s v="TERRESTRE"/>
    <s v="RUA ALVAREZ RICHARD ANDRES"/>
    <n v="1"/>
    <n v="67654.12000000001"/>
    <n v="0"/>
    <n v="67654.12000000001"/>
    <m/>
    <m/>
    <m/>
    <m/>
    <m/>
  </r>
  <r>
    <s v="BOGOTA"/>
    <x v="3"/>
    <x v="4"/>
    <n v="11001"/>
    <n v="2591104"/>
    <n v="54630"/>
    <s v="ORDEN DE CAMBIO"/>
    <s v="CUNDINAMARCA"/>
    <s v="BOGOTA"/>
    <s v="PAGAFACIL  METROPOLOS"/>
    <s v="REDEBAN"/>
    <s v="FO-25-1370430"/>
    <d v="2025-08-13T10:01:00"/>
    <d v="2025-08-14T11:00:00"/>
    <m/>
    <s v="ROLLOS"/>
    <s v="ROLLOS"/>
    <s v="ROBUSTO"/>
    <s v="PAGAFACIL"/>
    <s v="EJECUTADO_EXITOSO"/>
    <s v="EJECUTADO EXITOSO"/>
    <s v="13/08/2025 13-8 SE ESCALA AL COORDINADOR DE ZONA PARA ENTREGA DE ROLLOS EN SITIO | 14/08/2025 SE VISITA CB BANCOLOMBIA, SE ENTREGAN ROLLOS DE PAPEL SOLICITADOS PARA EL DATÁFONO, NO UPS, NO SE MANIPULAN EQUIPOS."/>
    <s v="VISITA_TÉCNICA"/>
    <m/>
    <s v="TIPO I"/>
    <s v="TERRESTRE"/>
    <s v="VEGA MANRIQUE JONATAN MAURICIO"/>
    <n v="1"/>
    <n v="35779.500569199998"/>
    <n v="0"/>
    <n v="35779.500569199998"/>
    <m/>
    <m/>
    <m/>
    <m/>
    <m/>
  </r>
  <r>
    <s v="PEREIRA"/>
    <x v="0"/>
    <x v="0"/>
    <n v="66001"/>
    <n v="2577518"/>
    <n v="45858"/>
    <s v="ORDEN DE CAMBIO"/>
    <s v="RISARALDA"/>
    <s v="PEREIRA"/>
    <s v="DISTRICOL MULTISERVICIOS PAGOS"/>
    <s v="REDEBAN"/>
    <s v="FO-25-1358608"/>
    <d v="2025-08-11T09:47:00"/>
    <d v="2025-08-14T11:00:00"/>
    <m/>
    <s v="ROLLOS"/>
    <s v="ROLLOS"/>
    <s v="AGREGADOR"/>
    <s v="DISTRICOL"/>
    <s v="EJECUTADO_EXITOSO"/>
    <s v="EJECUTADO EXITOSO"/>
    <s v="11/08/2025 11-08 SE ESCALA AL COORDINADOR DE ZONA PARA ENTREGA DE ROLLOS EN SITIO | 14/08/2025 SE VISITA COMERCIO SE REALIZA ENTREGA DE 30 ROLLOS DE PAPEL PARA DATÁFONO"/>
    <s v="VISITA_TÉCNICA"/>
    <m/>
    <s v="TIPO I"/>
    <s v="TERRESTRE"/>
    <s v="LOAIZA LOPEZ JHON FREDDY"/>
    <n v="1"/>
    <n v="35779.500569199998"/>
    <n v="0"/>
    <n v="35779.500569199998"/>
    <m/>
    <m/>
    <m/>
    <m/>
    <m/>
  </r>
  <r>
    <s v="MANIZALES"/>
    <x v="0"/>
    <x v="0"/>
    <n v="17614"/>
    <n v="2581231"/>
    <n v="66054"/>
    <s v="ORDEN DE CAMBIO"/>
    <s v="CALDAS"/>
    <s v="RIOSUCIO"/>
    <s v="DISTRICOL VARIEDADES FF"/>
    <s v="REDEBAN"/>
    <s v="FO-25-1362416"/>
    <d v="2025-08-11T15:48:00"/>
    <d v="2025-08-14T11:02:00"/>
    <m/>
    <s v="ROLLOS"/>
    <s v="ROLLOS"/>
    <s v="AGREGADOR"/>
    <s v="DISTRICOL"/>
    <s v="EJECUTADO_EXITOSO"/>
    <s v="EJECUTADO EXITOSO"/>
    <s v="11/08/2025 11-8 SE ESCALA AL COORDINADOR DE ZONA PARA ENTREGA DE ROLLOS EN SITIO | 14/08/2025 SE ENTREGAN 30 ROLLOS EN DIRECCIÓN SOLICITADA POR EL USUARIO EN MANIZALES TERMINAL DE TRANSPORTE MIXTO"/>
    <s v="VISITA_TÉCNICA"/>
    <m/>
    <s v="TIPO II"/>
    <s v="TERRESTRE"/>
    <s v="AGUIRRE HENAO RAUL EDUARDO"/>
    <n v="1"/>
    <n v="67654.12000000001"/>
    <n v="0"/>
    <n v="67654.12000000001"/>
    <m/>
    <m/>
    <m/>
    <m/>
    <m/>
  </r>
  <r>
    <s v="CARTAGENA"/>
    <x v="4"/>
    <x v="5"/>
    <n v="13836"/>
    <n v="2580975"/>
    <n v="78896"/>
    <s v="ORDEN DE CAMBIO"/>
    <s v="BOLIVAR"/>
    <s v="TURBACO"/>
    <s v="BARRIO CALLE REAL TURBACO 1"/>
    <s v="REDEBAN"/>
    <s v="FO-25-1362423"/>
    <d v="2025-08-11T15:36:00"/>
    <d v="2025-08-14T11:04:00"/>
    <m/>
    <s v="ROLLOS"/>
    <s v="ROLLOS"/>
    <s v="CB UNO A UNO"/>
    <s v="CB UNO A UNO"/>
    <s v="EJECUTADO_EXITOSO"/>
    <s v="EJECUTADO EXITOSO"/>
    <s v="11/08/2025 11-8 SE ESCALA AL COORDINADOR DE ZONA PARA ENTREGA DE ROLLOS EN SITIO | 14/08/2025 SE ENTREGAN 50 ROLLOS"/>
    <s v="VISITA_TÉCNICA"/>
    <m/>
    <s v="TIPO II"/>
    <s v="TERRESTRE"/>
    <s v="CANEDO HERRERA ALEXANDER"/>
    <n v="1"/>
    <n v="67654.12000000001"/>
    <n v="0"/>
    <n v="67654.12000000001"/>
    <m/>
    <m/>
    <m/>
    <m/>
    <m/>
  </r>
  <r>
    <s v="PEREIRA"/>
    <x v="0"/>
    <x v="0"/>
    <n v="63470"/>
    <n v="2589136"/>
    <n v="74093"/>
    <s v="ORDEN DE CAMBIO"/>
    <s v="QUINDIO"/>
    <s v="MONTENEGRO"/>
    <s v="DISTRICOL GRANERO CENTENARIO"/>
    <s v="REDEBAN"/>
    <s v="FO-25-1369121"/>
    <d v="2025-08-13T08:00:00"/>
    <d v="2025-08-14T11:07:00"/>
    <m/>
    <s v="ROLLOS"/>
    <s v="ROLLOS"/>
    <s v="AGREGADOR"/>
    <s v="DISTRICOL"/>
    <s v="EJECUTADO_EXITOSO"/>
    <s v="EJECUTADO EXITOSO"/>
    <s v="13/08/2025 13-8 SE ESCALA AL COORDINADOR DE ZONA PARA ENTREGA DE ROLLOS EN SITIO | 14/08/2025 SE VISITA COMERCIO SE REALIZÓ ENTREGA DE 60 ROLLOS"/>
    <s v="VISITA_TÉCNICA"/>
    <m/>
    <s v="TIPO II"/>
    <s v="TERRESTRE"/>
    <s v="SANCHEZ SOLORZANO JUAN SEBASTIAN"/>
    <n v="1"/>
    <n v="67654.12000000001"/>
    <n v="0"/>
    <n v="67654.12000000001"/>
    <m/>
    <m/>
    <m/>
    <m/>
    <m/>
  </r>
  <r>
    <s v="PEREIRA"/>
    <x v="0"/>
    <x v="0"/>
    <n v="63001"/>
    <n v="2582191"/>
    <n v="79595"/>
    <s v="ORDEN DE CAMBIO"/>
    <s v="QUINDIO"/>
    <s v="ARMENIA"/>
    <s v="BARRIO CIUDAD DORADA ARMENIA 4"/>
    <s v="REDEBAN"/>
    <s v="FO-25-1363181"/>
    <d v="2025-08-12T08:00:00"/>
    <d v="2025-08-14T11:08:00"/>
    <m/>
    <s v="ROLLOS"/>
    <s v="ROLLOS"/>
    <s v="CB UNO A UNO"/>
    <s v="CB UNO A UNO"/>
    <s v="EJECUTADO_EXITOSO"/>
    <s v="EJECUTADO EXITOSO"/>
    <s v="12/08/2025 12-8 SE ESCALA AL COORDINADOR DE ZONA PARA ENTREGA DE ROLLOS EN SITIO | 14/08/2025 SE VISITA COMERCIO SE REALIZÓ ENTREGA 10 ROLLOS"/>
    <s v="VISITA_TÉCNICA"/>
    <m/>
    <s v="TIPO II"/>
    <s v="TERRESTRE"/>
    <s v="SANCHEZ SOLORZANO JUAN SEBASTIAN"/>
    <n v="1"/>
    <n v="67654.12000000001"/>
    <n v="0"/>
    <n v="67654.12000000001"/>
    <m/>
    <m/>
    <m/>
    <m/>
    <m/>
  </r>
  <r>
    <s v="PEREIRA"/>
    <x v="0"/>
    <x v="0"/>
    <n v="66001"/>
    <n v="2580821"/>
    <n v="79900"/>
    <s v="ORDEN DE CAMBIO"/>
    <s v="RISARALDA"/>
    <s v="PEREIRA"/>
    <s v="DISTRICOL PERLA HORIZONTE"/>
    <s v="REDEBAN"/>
    <s v="FO-25-1361861"/>
    <d v="2025-08-11T15:15:00"/>
    <d v="2025-08-14T11:14:00"/>
    <m/>
    <s v="ROLLOS"/>
    <s v="ROLLOS"/>
    <s v="AGREGADOR"/>
    <s v="DISTRICOL"/>
    <s v="EJECUTADO_EXITOSO"/>
    <s v="EJECUTADO EXITOSO"/>
    <s v="11/08/2025 11-8 SE ESCALA AL COORDINADOR DE ZONA PARA ENTREGA DE ROLLOS EN SITIO | 14/08/2025 SE VISITA COMERCIO SE REALIZA ENTREGA DE 10 ROLLOS DE PAPEL PARA DATÁFONO"/>
    <s v="VISITA_TÉCNICA"/>
    <m/>
    <s v="TIPO I"/>
    <s v="TERRESTRE"/>
    <s v="LOAIZA LOPEZ JHON FREDDY"/>
    <n v="1"/>
    <n v="35779.500569199998"/>
    <n v="0"/>
    <n v="35779.500569199998"/>
    <m/>
    <m/>
    <m/>
    <m/>
    <m/>
  </r>
  <r>
    <s v="BOGOTA"/>
    <x v="3"/>
    <x v="4"/>
    <n v="25175"/>
    <n v="2582380"/>
    <n v="68269"/>
    <s v="ORDEN DE CAMBIO"/>
    <s v="CUNDINAMARCA"/>
    <s v="CHIA"/>
    <s v="CENTRO CHIA CUNDINAMARCA"/>
    <s v="REDEBAN"/>
    <s v="FO-25-1363148"/>
    <d v="2025-08-12T08:00:00"/>
    <d v="2025-08-14T11:16:00"/>
    <m/>
    <s v="ROLLOS"/>
    <s v="ROLLOS"/>
    <s v="CB UNO A UNO"/>
    <s v="CB UNO A UNO"/>
    <s v="EJECUTADO_EXITOSO"/>
    <s v="EJECUTADO EXITOSO"/>
    <s v="12/08/2025 12-8 SE ESCALA AL COORDINADOR DE ZONA PARA ENTREGA DE ROLLOS EN SITIO | 14/08/2025 SE REALIZA LA ENTREGA DE LOS ROLLOS EN COMERCIO VECINO YA QUE EL CLIENTE SE ENCUENTRA EN BOGOTÁ Y PIDE EL FAVOR DE DEJARLOS HAY LORENA AGUILAR"/>
    <s v="VISITA_TÉCNICA"/>
    <m/>
    <s v="TIPO II"/>
    <s v="TERRESTRE"/>
    <s v="ORTIZ MARTINEZ STIVEN"/>
    <n v="1"/>
    <n v="67654.12000000001"/>
    <n v="0"/>
    <n v="67654.12000000001"/>
    <m/>
    <m/>
    <m/>
    <m/>
    <m/>
  </r>
  <r>
    <s v="PEREIRA"/>
    <x v="0"/>
    <x v="0"/>
    <n v="63001"/>
    <n v="2591570"/>
    <n v="51278"/>
    <s v="ORDEN DE CAMBIO"/>
    <s v="QUINDIO"/>
    <s v="ARMENIA"/>
    <s v="PTM ARMENIA LA SEN@L"/>
    <s v="REDEBAN"/>
    <s v="FO-25-1371195"/>
    <d v="2025-08-13T11:01:00"/>
    <d v="2025-08-14T11:18:00"/>
    <m/>
    <s v="ROLLOS"/>
    <s v="ROLLOS"/>
    <s v="AGREGADOR"/>
    <s v="COMCARD - PTM"/>
    <s v="EJECUTADO_EXITOSO"/>
    <s v="EJECUTADO EXITOSO"/>
    <s v="13/08/2025 13-8 SE ESCALA AL COORDINADOR DE ZONA PARA ENTREGA DE ROLLOS EN SITIO | 14/08/2025 SE VISITA COMERCIO SE REALIZÓ ENTREGA DE 50 ROLLOS"/>
    <s v="VISITA_TÉCNICA"/>
    <m/>
    <s v="TIPO II"/>
    <s v="TERRESTRE"/>
    <s v="SANCHEZ SOLORZANO JUAN SEBASTIAN"/>
    <n v="1"/>
    <n v="67654.12000000001"/>
    <n v="0"/>
    <n v="67654.12000000001"/>
    <m/>
    <m/>
    <m/>
    <m/>
    <m/>
  </r>
  <r>
    <s v="BUCARAMANGA"/>
    <x v="2"/>
    <x v="2"/>
    <n v="68001"/>
    <n v="2594508"/>
    <n v="33506"/>
    <s v="ORDEN DE CAMBIO"/>
    <s v="SANTANDER"/>
    <s v="BUCARAMANGA"/>
    <s v="BARRIO CENTRO BUCARAMANGA 1"/>
    <s v="REDEBAN"/>
    <s v="FO-25-1373030"/>
    <d v="2025-08-13T16:38:00"/>
    <d v="2025-08-14T11:18:00"/>
    <m/>
    <s v="ROLLOS"/>
    <s v="ROLLOS"/>
    <s v="CB UNO A UNO"/>
    <s v="CB UNO A UNO"/>
    <s v="EJECUTADO_EXITOSO"/>
    <s v="EJECUTADO EXITOSO"/>
    <s v="13/08/2025 13-8 SE ESCALA AL COORDINADOR DE ZONA PARA ENTREGA DE ROLLOS EN SITIO | 14/08/2025 SE REALIZA ENTREGA DE 20 ROLLOS"/>
    <s v="VISITA_TÉCNICA"/>
    <m/>
    <s v="TIPO I"/>
    <s v="TERRESTRE"/>
    <s v="GONZALEZ ESTUPIÑAN YEISON WALTER ANTONIO"/>
    <n v="1"/>
    <n v="35779.500569199998"/>
    <n v="0"/>
    <n v="35779.500569199998"/>
    <m/>
    <m/>
    <m/>
    <m/>
    <m/>
  </r>
  <r>
    <s v="MEDELLIN"/>
    <x v="1"/>
    <x v="1"/>
    <n v="5761"/>
    <n v="2588319"/>
    <n v="76161"/>
    <s v="ORDEN DE CAMBIO"/>
    <s v="ANTIOQUIA"/>
    <s v="SOPETRAN"/>
    <s v="BARRIO VEREDA LLANO DE MONTANA"/>
    <s v="REDEBAN"/>
    <s v="FO-25-1368304"/>
    <d v="2025-08-12T16:24:00"/>
    <d v="2025-08-14T11:20:00"/>
    <m/>
    <s v="ROLLOS"/>
    <s v="ROLLOS"/>
    <s v="CB UNO A UNO"/>
    <s v="CB UNO A UNO"/>
    <s v="EJECUTADO_EXITOSO"/>
    <s v="EJECUTADO EXITOSO"/>
    <s v="12/08/2025 12-8 SE ESCALA AL COORDINADOR DE ZONA PARA ENTREGA DE ROLLOS EN SITIO | 14/08/2025 SE ENTREGAN 30 ROLLOS EXITOSAMENTE"/>
    <s v="VISITA_TÉCNICA"/>
    <m/>
    <s v="TIPO II"/>
    <s v="TERRESTRE"/>
    <s v="RUA ALVAREZ RICHARD ANDRES"/>
    <n v="1"/>
    <n v="67654.12000000001"/>
    <n v="0"/>
    <n v="67654.12000000001"/>
    <m/>
    <m/>
    <m/>
    <m/>
    <m/>
  </r>
  <r>
    <s v="MONTERIA"/>
    <x v="4"/>
    <x v="5"/>
    <n v="23001"/>
    <n v="2594223"/>
    <n v="75461"/>
    <s v="ORDEN DE CAMBIO"/>
    <s v="CORDOBA"/>
    <s v="MONTERIA"/>
    <s v="BARRIO CENTRO MONTERIA 58"/>
    <s v="REDEBAN"/>
    <s v="FO-25-1372931"/>
    <d v="2025-08-13T16:15:00"/>
    <d v="2025-08-14T11:21:00"/>
    <m/>
    <s v="ROLLOS"/>
    <s v="ROLLOS"/>
    <s v="CB UNO A UNO"/>
    <s v="CB UNO A UNO"/>
    <s v="EJECUTADO_EXITOSO"/>
    <s v="EJECUTADO EXITOSO"/>
    <s v="13/08/2025 13-8 SE ESCALA AL COORDINADOR DE ZONA PARA ENTREGA DE ROLLOS EN SITIO | 14/08/2025 SE RELLAIZSS ENTREGA DE 60 ROLLOS PARA CB BANCOLOMBIA, NO SE MANIPULA EQUIPOS"/>
    <s v="VISITA_TÉCNICA"/>
    <m/>
    <s v="TIPO I"/>
    <s v="TERRESTRE"/>
    <s v="ARRAZOLA HERNANDEZ NICOLAS AUGUSTO"/>
    <n v="1"/>
    <n v="35779.500569199998"/>
    <n v="0"/>
    <n v="35779.500569199998"/>
    <m/>
    <m/>
    <m/>
    <m/>
    <m/>
  </r>
  <r>
    <s v="CALI"/>
    <x v="0"/>
    <x v="3"/>
    <n v="76001"/>
    <n v="2592286"/>
    <n v="71237"/>
    <s v="ORDEN DE CAMBIO"/>
    <s v="VALLE DEL CAUCA"/>
    <s v="CALI"/>
    <s v="BARRIO LOS NARANJOS CALI 2"/>
    <s v="REDEBAN"/>
    <s v="FO-25-1371285"/>
    <d v="2025-08-13T12:04:00"/>
    <d v="2025-08-14T11:22:00"/>
    <m/>
    <s v="ROLLOS"/>
    <s v="ROLLOS"/>
    <s v="CB UNO A UNO"/>
    <s v="CB UNO A UNO"/>
    <s v="EJECUTADO_EXITOSO"/>
    <s v="EJECUTADO EXITOSO"/>
    <s v="13/08/2025 13-8 SE ESCALA AL COORDINADOR DE ZONA PARA ENTREGA DE ROLLOS EN SITIO | 14/08/2025 LA VISITA TECNICA REALIZADA AL COMERCIO SE LLEGA AL SITIO SE INFORMA EL MOTIVO DE LA VISITA SE ENTREGAN 70 ROLLOS TERMICOS AL CLIENTE EL FRENTE RECIBE ROLLOS"/>
    <s v="VISITA_TÉCNICA"/>
    <m/>
    <s v="TIPO I"/>
    <s v="TERRESTRE"/>
    <s v="BENAVIDES ARANGO RAFAEL JOSE"/>
    <n v="1"/>
    <n v="35779.500569199998"/>
    <n v="0"/>
    <n v="35779.500569199998"/>
    <m/>
    <m/>
    <m/>
    <m/>
    <m/>
  </r>
  <r>
    <s v="BOGOTA"/>
    <x v="3"/>
    <x v="4"/>
    <n v="11001"/>
    <n v="2593205"/>
    <n v="78599"/>
    <s v="ORDEN DE CAMBIO"/>
    <s v="CUNDINAMARCA"/>
    <s v="BOGOTA"/>
    <s v="BARRIO VILLA LUZ BOGOTA  7"/>
    <s v="REDEBAN"/>
    <s v="FO-25-1372281"/>
    <d v="2025-08-13T14:22:00"/>
    <d v="2025-08-14T11:24:00"/>
    <m/>
    <s v="ROLLOS"/>
    <s v="ROLLOS"/>
    <s v="CB UNO A UNO"/>
    <s v="CB UNO A UNO"/>
    <s v="EJECUTADO_EXITOSO"/>
    <s v="EJECUTADO EXITOSO"/>
    <s v="13/08/2025 13-8 SE ESCALA AL COORDINADOR DE ZONA PARA ENTREGA DE ROLLOS EN SITIO | 14/08/2025 SE VISITA COMERCIO CB BANCOLOMBIA, SE ENTREGAN ROLLOS DE PAPEL SOLICITADOS PARA EL DATÁFONO, NO UPS, NO SE MANIPULAN EQUIPOS."/>
    <s v="VISITA_TÉCNICA"/>
    <m/>
    <s v="TIPO I"/>
    <s v="TERRESTRE"/>
    <s v="VEGA MANRIQUE JONATAN MAURICIO"/>
    <n v="1"/>
    <n v="35779.500569199998"/>
    <n v="0"/>
    <n v="35779.500569199998"/>
    <m/>
    <m/>
    <m/>
    <m/>
    <m/>
  </r>
  <r>
    <s v="CARTAGENA"/>
    <x v="4"/>
    <x v="5"/>
    <n v="13836"/>
    <n v="2574124"/>
    <n v="22622"/>
    <s v="ORDEN DE CAMBIO"/>
    <s v="BOLIVAR"/>
    <s v="TURBACO"/>
    <s v="BARRIO LA FLORESTA TURBACO"/>
    <s v="REDEBAN"/>
    <s v="FO-25-1353870"/>
    <d v="2025-08-09T10:26:00"/>
    <d v="2025-08-14T11:25:00"/>
    <m/>
    <s v="ROLLOS"/>
    <s v="ROLLOS"/>
    <s v="CB UNO A UNO"/>
    <s v="CB UNO A UNO"/>
    <s v="EJECUTADO_EXITOSO"/>
    <s v="EJECUTADO EXITOSO"/>
    <s v="09/08/2025 SE ESCALA AL COORDINADOR DE ZONA PARA ENTREGA DE ROLLOS EN SITIO | 14/08/2025 SE ENTREGAN 40 ROLLOS"/>
    <s v="VISITA_TÉCNICA"/>
    <m/>
    <s v="TIPO II"/>
    <s v="TERRESTRE"/>
    <s v="CANEDO HERRERA ALEXANDER"/>
    <n v="1"/>
    <n v="67654.12000000001"/>
    <n v="0"/>
    <n v="67654.12000000001"/>
    <m/>
    <m/>
    <m/>
    <m/>
    <m/>
  </r>
  <r>
    <s v="VALLEDUPAR"/>
    <x v="4"/>
    <x v="5"/>
    <n v="20001"/>
    <n v="2592851"/>
    <n v="79804"/>
    <s v="ORDEN DE CAMBIO"/>
    <s v="CESAR"/>
    <s v="VALLEDUPAR"/>
    <s v="BARRIO LA NEVADA VALLEDUPAR  4"/>
    <s v="REDEBAN"/>
    <s v="FO-25-1372309"/>
    <d v="2025-08-13T13:49:00"/>
    <d v="2025-08-14T11:28:00"/>
    <m/>
    <s v="ROLLOS"/>
    <s v="ROLLOS"/>
    <s v="CB UNO A UNO"/>
    <s v="CB UNO A UNO"/>
    <s v="EJECUTADO_EXITOSO"/>
    <s v="EJECUTADO EXITOSO"/>
    <s v="13/08/2025 13-8 SE ESCALA AL COORDINADOR DE ZONA PARA ENTREGA DE ROLLOS EN SITIO | 14/08/2025 SE REALIZA ENTREGA DE 10 ROLLOS EN SITIO"/>
    <s v="VISITA_TÉCNICA"/>
    <m/>
    <s v="TIPO I"/>
    <s v="TERRESTRE"/>
    <s v="MONTES DIAZ JOHN FRED"/>
    <n v="1"/>
    <n v="35779.500569199998"/>
    <n v="0"/>
    <n v="35779.500569199998"/>
    <m/>
    <m/>
    <m/>
    <m/>
    <m/>
  </r>
  <r>
    <s v="BOGOTA"/>
    <x v="3"/>
    <x v="4"/>
    <n v="25175"/>
    <n v="2584821"/>
    <n v="74507"/>
    <s v="ORDEN DE CAMBIO"/>
    <s v="CUNDINAMARCA"/>
    <s v="CHIA"/>
    <s v="BARRIO VRD FONQUETA CHIA"/>
    <s v="REDEBAN"/>
    <s v="FO-25-1364642"/>
    <d v="2025-08-12T10:13:00"/>
    <d v="2025-08-14T11:39:00"/>
    <m/>
    <s v="ROLLOS"/>
    <s v="ROLLOS"/>
    <s v="CB UNO A UNO"/>
    <s v="CB UNO A UNO"/>
    <s v="EJECUTADO_EXITOSO"/>
    <s v="EJECUTADO EXITOSO"/>
    <s v="12/08/2025 12-8 SE ESCALA AL COORDINADOR DE ZONA PARA ENTREGA DE ROLLOS EN SITIO | 14/08/2025 SE REALIZA LA ENTREGA DE 30 ROLLOS"/>
    <s v="VISITA_TÉCNICA"/>
    <m/>
    <s v="TIPO II"/>
    <s v="TERRESTRE"/>
    <s v="ORTIZ MARTINEZ STIVEN"/>
    <n v="1"/>
    <n v="67654.12000000001"/>
    <n v="0"/>
    <n v="67654.12000000001"/>
    <m/>
    <m/>
    <m/>
    <m/>
    <m/>
  </r>
  <r>
    <s v="MEDELLIN"/>
    <x v="1"/>
    <x v="1"/>
    <n v="5615"/>
    <n v="2563489"/>
    <n v="69671"/>
    <s v="ORDEN DE CAMBIO"/>
    <s v="ANTIOQUIA"/>
    <s v="RIONEGRO"/>
    <s v="PTM RIONEGRO  CARNICERIA ALTO"/>
    <s v="REDEBAN"/>
    <s v="FO-25-1339327"/>
    <d v="2025-08-06T13:42:00"/>
    <d v="2025-08-14T11:43:00"/>
    <m/>
    <s v="ROLLOS"/>
    <s v="ROLLOS"/>
    <s v="AGREGADOR"/>
    <s v="COMCARD - PTM"/>
    <s v="EJECUTADO_EXITOSO"/>
    <s v="EJECUTADO EXITOSO"/>
    <s v="06/08/2025 SE ESCALA AL COORDINADOR DE ZONA PARA ENTREGA DE ROLLOS EN SITIO | 14/08/2025 SE ENTREGARON 80 ROLLOS"/>
    <s v="VISITA_TÉCNICA"/>
    <m/>
    <s v="TIPO II"/>
    <s v="TERRESTRE"/>
    <s v="CASTAÑEDA PALACIO CARLOS FELIPE"/>
    <n v="1"/>
    <n v="67654.12000000001"/>
    <n v="0"/>
    <n v="67654.12000000001"/>
    <m/>
    <m/>
    <m/>
    <m/>
    <m/>
  </r>
  <r>
    <s v="CALI"/>
    <x v="0"/>
    <x v="3"/>
    <n v="76520"/>
    <n v="2584048"/>
    <n v="36201"/>
    <s v="ORDEN DE CAMBIO"/>
    <s v="VALLE DEL CAUCA"/>
    <s v="PALMIRA"/>
    <s v="DISTRICOL ACCESORIOS Y TELEFON"/>
    <s v="REDEBAN"/>
    <s v="FO-25-1364150"/>
    <d v="2025-08-12T09:17:00"/>
    <d v="2025-08-14T11:49:00"/>
    <m/>
    <s v="ROLLOS"/>
    <s v="ROLLOS"/>
    <s v="AGREGADOR"/>
    <s v="DISTRICOL"/>
    <s v="EJECUTADO_EXITOSO"/>
    <s v="EJECUTADO EXITOSO"/>
    <s v="12/08/2025 12-8 SE ESCALA AL COORDINADOR DE ZONA PARA ENTREGA DE ROLLOS EN SITIO | 14/08/2025 EN LA VISITA TÉCNICA SE REALIZÓ LA ENTREGA DE 170 ROLLOS TERMICOS DE REDEBAN PARA EL CB"/>
    <s v="VISITA_TÉCNICA"/>
    <m/>
    <s v="TIPO I"/>
    <s v="TERRESTRE"/>
    <s v="SANCHEZ URREGO ROBINSON DAVID"/>
    <n v="1"/>
    <n v="35779.500569199998"/>
    <n v="0"/>
    <n v="35779.500569199998"/>
    <m/>
    <m/>
    <m/>
    <m/>
    <m/>
  </r>
  <r>
    <s v="SANTA MARTA"/>
    <x v="4"/>
    <x v="5"/>
    <n v="44090"/>
    <n v="2532497"/>
    <n v="38593"/>
    <s v="ORDEN DE CAMBIO"/>
    <s v="LA GUAJIRA"/>
    <s v="DIBULLA"/>
    <s v="DISTRICOL CARNICERIA SALAMAR"/>
    <s v="REDEBAN"/>
    <s v="FO-25-1311859"/>
    <d v="2025-07-31T10:44:00"/>
    <d v="2025-08-14T11:58:00"/>
    <m/>
    <s v="ROLLOS"/>
    <s v="ROLLOS"/>
    <s v="AGREGADOR"/>
    <s v="DISTRICOL"/>
    <s v="EJECUTADO_EXITOSO"/>
    <s v="EJECUTADO EXITOSO"/>
    <s v="08/08/2025 08-08 EN COMUNICACIÓN CON EL SR MARIANO OSPINA MARTINEZ AL 3136709171INFORMA QUE AÚN NO RECIBE | 14/08/2025 SE REALIZA CONTACTO TELEFONICO CON EL SR MANUEL AL 3136709171 INDICA QUE YA LE LLEGARON LOS ROLLOS | 14/08/2025 SE ENVIAN ROLLOS CON GUIA 2205447106_x000a_SE REALIZA CONTACTO TELEFONICO CON EL SR MANUEL AL 3136709171 INDICA QUE YA LE LLEGARON LOS ROLLOS"/>
    <s v="ENVÍO"/>
    <m/>
    <s v="TIPO III"/>
    <s v="TERRESTRE"/>
    <m/>
    <n v="0"/>
    <n v="35779.500569199998"/>
    <n v="0"/>
    <n v="35779.500569199998"/>
    <m/>
    <m/>
    <m/>
    <m/>
    <m/>
  </r>
  <r>
    <s v="CALI"/>
    <x v="0"/>
    <x v="3"/>
    <n v="19001"/>
    <n v="2567238"/>
    <n v="80184"/>
    <s v="ORDEN DE CAMBIO"/>
    <s v="CAUCA"/>
    <s v="POPAYAN"/>
    <s v="BARRIO LOS HOYOS POPAYAN 9"/>
    <s v="REDEBAN"/>
    <s v="FO-25-1345304"/>
    <d v="2025-08-07T12:38:00"/>
    <d v="2025-08-14T12:10:00"/>
    <m/>
    <s v="ROLLOS"/>
    <s v="ROLLOS"/>
    <s v="CB UNO A UNO"/>
    <s v="CB UNO A UNO"/>
    <s v="EJECUTADO_EXITOSO"/>
    <s v="EJECUTADO EXITOSO"/>
    <s v="07/08/2028 SE ESCALA AL COORDINADOR DE ZONA PARA ENTREGA DE ROLLOS EN SITIO | 14/08/2025 SE INGRESA SE ENTREGA 20 ROLLOS RBM"/>
    <s v="VISITA_TÉCNICA"/>
    <m/>
    <s v="TIPO III"/>
    <s v="TERRESTRE"/>
    <s v="GIMBUEL LASSO LUIS GERMAN"/>
    <n v="1"/>
    <n v="35779.500569199998"/>
    <n v="0"/>
    <n v="35779.500569199998"/>
    <m/>
    <m/>
    <m/>
    <m/>
    <m/>
  </r>
  <r>
    <s v="MEDELLIN"/>
    <x v="1"/>
    <x v="1"/>
    <n v="5615"/>
    <n v="2567169"/>
    <n v="13329"/>
    <s v="ORDEN DE CAMBIO"/>
    <s v="ANTIOQUIA"/>
    <s v="RIONEGRO"/>
    <s v="VDA PONTEZUELA RIONEGRO"/>
    <s v="REDEBAN"/>
    <s v="FO-25-1345438"/>
    <d v="2025-08-07T13:54:00"/>
    <d v="2025-08-14T12:12:00"/>
    <m/>
    <s v="ROLLOS"/>
    <s v="ROLLOS"/>
    <s v="CB UNO A UNO"/>
    <s v="CB UNO A UNO"/>
    <s v="EJECUTADO_EXITOSO"/>
    <s v="EJECUTADO EXITOSO"/>
    <s v="07/08/2025 SE ESCALA AL COORDINADOR DE ZONA PARA ENTREGA DE ROLLOS EN SITIO | 14/08/2025 SE ENTREGARON 40 ROLLOS"/>
    <s v="VISITA_TÉCNICA"/>
    <m/>
    <s v="TIPO II"/>
    <s v="TERRESTRE"/>
    <s v="CASTAÑEDA PALACIO CARLOS FELIPE"/>
    <n v="1"/>
    <n v="67654.12000000001"/>
    <n v="0"/>
    <n v="67654.12000000001"/>
    <m/>
    <m/>
    <m/>
    <m/>
    <m/>
  </r>
  <r>
    <s v="CARTAGENA"/>
    <x v="4"/>
    <x v="5"/>
    <n v="13836"/>
    <n v="2576651"/>
    <n v="48796"/>
    <s v="ORDEN DE CAMBIO"/>
    <s v="BOLIVAR"/>
    <s v="TURBACO"/>
    <s v="PTM TURBACO  DROGUERIA LA GRAN"/>
    <s v="REDEBAN"/>
    <s v="FO-25-1358370"/>
    <d v="2025-08-11T09:02:00"/>
    <d v="2025-08-14T12:28:00"/>
    <m/>
    <s v="ROLLOS"/>
    <s v="ROLLOS"/>
    <s v="AGREGADOR"/>
    <s v="COMCARD - PTM"/>
    <s v="EJECUTADO_EXITOSO"/>
    <s v="EJECUTADO EXITOSO"/>
    <s v="11/08/2025 11-08 SE ESCALA AL COORDINADOR DE ZONA PARA ENTREGA DE ROLLOS EN SITIO | 14/08/2025 SE ENTREGAN 50 ROLLOS"/>
    <s v="VISITA_TÉCNICA"/>
    <m/>
    <s v="TIPO II"/>
    <s v="TERRESTRE"/>
    <s v="CANEDO HERRERA ALEXANDER"/>
    <n v="1"/>
    <n v="67654.12000000001"/>
    <n v="0"/>
    <n v="67654.12000000001"/>
    <m/>
    <m/>
    <m/>
    <m/>
    <m/>
  </r>
  <r>
    <s v="VALLEDUPAR"/>
    <x v="4"/>
    <x v="5"/>
    <n v="20001"/>
    <n v="2579368"/>
    <n v="62037"/>
    <s v="ORDEN DE CAMBIO"/>
    <s v="CESAR"/>
    <s v="VALLEDUPAR"/>
    <s v="BARRIO LOS MAYALES VALLEDUPAR"/>
    <s v="REDEBAN"/>
    <s v="FO-25-1361008"/>
    <d v="2025-08-11T12:36:00"/>
    <d v="2025-08-14T12:31:00"/>
    <m/>
    <s v="ROLLOS"/>
    <s v="ROLLOS"/>
    <s v="CB UNO A UNO"/>
    <s v="CB UNO A UNO"/>
    <s v="EJECUTADO_EXITOSO"/>
    <s v="EJECUTADO EXITOSO"/>
    <s v="11/08/2025 11-08 SE ESCALA AL COORDINADOR DE ZONA PARA ENTREGA DE ROLLOS EN SITIO | 14/08/2025 SE REALIZA ENTREGA DE 50 ROLLOS EN SITIO"/>
    <s v="VISITA_TÉCNICA"/>
    <m/>
    <s v="TIPO I"/>
    <s v="TERRESTRE"/>
    <s v="MONTES DIAZ JOHN FRED"/>
    <n v="1"/>
    <n v="35779.500569199998"/>
    <n v="0"/>
    <n v="35779.500569199998"/>
    <m/>
    <m/>
    <m/>
    <m/>
    <m/>
  </r>
  <r>
    <s v="MONTERIA"/>
    <x v="4"/>
    <x v="5"/>
    <n v="23001"/>
    <n v="2594856"/>
    <n v="78542"/>
    <s v="ORDEN DE CAMBIO"/>
    <s v="CORDOBA"/>
    <s v="MONTERIA"/>
    <s v="BARRIO URB VEREDA TROPICAL MON"/>
    <s v="REDEBAN"/>
    <s v="FO-25-1373873"/>
    <d v="2025-08-13T17:53:00"/>
    <d v="2025-08-14T12:35:00"/>
    <m/>
    <s v="ROLLOS"/>
    <s v="ROLLOS"/>
    <s v="CB UNO A UNO"/>
    <s v="CB UNO A UNO"/>
    <s v="EJECUTADO_EXITOSO"/>
    <s v="EJECUTADO EXITOSO"/>
    <s v="14/08/2025 14-8 SE ESCALA AL COORDINADOR DE ZONA PARA ENTREGA DE ROLLOS EN SITIO | 14/08/2025 SE REALIZA ENTREGA DE 20 ROLLOS PARA EL CB BANCOLOMBIA, NO SE MANIPULA EQUIPOS"/>
    <s v="VISITA_TÉCNICA"/>
    <m/>
    <s v="TIPO I"/>
    <s v="TERRESTRE"/>
    <s v="ARRAZOLA HERNANDEZ NICOLAS AUGUSTO"/>
    <n v="1"/>
    <n v="35779.500569199998"/>
    <n v="0"/>
    <n v="35779.500569199998"/>
    <m/>
    <m/>
    <m/>
    <m/>
    <m/>
  </r>
  <r>
    <s v="CUCUTA"/>
    <x v="2"/>
    <x v="2"/>
    <n v="54720"/>
    <n v="2594403"/>
    <n v="62636"/>
    <s v="ORDEN DE CAMBIO"/>
    <s v="NORTE DE SANTANDER"/>
    <s v="SARDINATA"/>
    <s v="PTM SARDINATA NOWNOW"/>
    <s v="REDEBAN"/>
    <s v="FO-25-1372928"/>
    <d v="2025-08-13T16:16:00"/>
    <d v="2025-08-14T12:36:00"/>
    <m/>
    <s v="ROLLOS"/>
    <s v="ROLLOS"/>
    <s v="AGREGADOR"/>
    <s v="COMCARD - PTM"/>
    <s v="EJECUTADO_EXITOSO"/>
    <s v="EJECUTADO EXITOSO"/>
    <s v="13/08/2025 13-8 SE ESCALA AL COORDINADOR DE ZONA PARA ENTREGA DE ROLLOS EN SITIO | 14/08/2025 SE ENTREGAN 20 ROLLOS OK, EN DIRECCION INDICADA POR EL CIENTE"/>
    <s v="VISITA_TÉCNICA"/>
    <m/>
    <s v="TIPO II"/>
    <s v="TERRESTRE"/>
    <s v="NARANJO AFANADOR RUBEN JESUS"/>
    <n v="1"/>
    <n v="67654.12000000001"/>
    <n v="0"/>
    <n v="67654.12000000001"/>
    <m/>
    <m/>
    <m/>
    <m/>
    <m/>
  </r>
  <r>
    <s v="BARRANQUILLA"/>
    <x v="4"/>
    <x v="5"/>
    <n v="8001"/>
    <n v="2592644"/>
    <n v="64733"/>
    <s v="ORDEN DE CAMBIO"/>
    <s v="ATLANTICO"/>
    <s v="BARRANQUILLA"/>
    <s v="BARRIO LA LUZ BARRANQUILLA 3"/>
    <s v="REDEBAN"/>
    <s v="FO-25-1371832"/>
    <d v="2025-08-13T12:39:00"/>
    <d v="2025-08-14T12:38:00"/>
    <m/>
    <s v="ROLLOS"/>
    <s v="ROLLOS"/>
    <s v="CB UNO A UNO"/>
    <s v="CB UNO A UNO"/>
    <s v="EJECUTADO_EXITOSO"/>
    <s v="EJECUTADO EXITOSO"/>
    <s v="13/08/2025 13-8 SE ESCALA AL COORDINADOR DE ZONA PARA ENTREGA DE ROLLOS EN SITIO | 14/08/2025 SE REALIZA VISITA SE PROCEDE A ENTREGAR 30 UNIDADES DE ROLLOS AL CLIENTE"/>
    <s v="VISITA_TÉCNICA"/>
    <m/>
    <s v="TIPO I"/>
    <s v="TERRESTRE"/>
    <s v="PORRAS CASTRO DARLON NASCK"/>
    <n v="1"/>
    <n v="35779.500569199998"/>
    <n v="0"/>
    <n v="35779.500569199998"/>
    <m/>
    <m/>
    <m/>
    <m/>
    <m/>
  </r>
  <r>
    <s v="BARRANQUILLA"/>
    <x v="4"/>
    <x v="5"/>
    <n v="8001"/>
    <n v="2588948"/>
    <n v="77643"/>
    <s v="ORDEN DE CAMBIO"/>
    <s v="ATLANTICO"/>
    <s v="BARRANQUILLA"/>
    <s v="BARRIO CENTRO BARRANQUILLA 47"/>
    <s v="REDEBAN"/>
    <s v="FO-25-1369128"/>
    <d v="2025-08-13T08:00:00"/>
    <d v="2025-08-14T13:26:00"/>
    <m/>
    <s v="ROLLOS"/>
    <s v="ROLLOS"/>
    <s v="CB UNO A UNO"/>
    <s v="CB UNO A UNO"/>
    <s v="EJECUTADO_EXITOSO"/>
    <s v="EJECUTADO EXITOSO"/>
    <s v="13/08/2025 13-8 SE REALIZA ENVIO CON OPERADOR LOGISTICO CABIFY | 14/08/2025 SE REALIZA VISITA SE PROCEDE A ENTREGAR 20 UNIDADES DE ROLLOS AL CLIENTE"/>
    <s v="VISITA_TÉCNICA"/>
    <m/>
    <s v="TIPO I"/>
    <s v="TERRESTRE"/>
    <s v="PORRAS CASTRO DARLON NASCK"/>
    <n v="1"/>
    <n v="35779.500569199998"/>
    <n v="0"/>
    <n v="35779.500569199998"/>
    <m/>
    <m/>
    <m/>
    <m/>
    <m/>
  </r>
  <r>
    <s v="BOGOTA"/>
    <x v="3"/>
    <x v="4"/>
    <n v="11001"/>
    <n v="2574647"/>
    <n v="67516"/>
    <s v="ORDEN DE CAMBIO"/>
    <s v="CUNDINAMARCA"/>
    <s v="BOGOTA"/>
    <s v="PTM BOGOTA CENTRO DE SERVICIO"/>
    <s v="REDEBAN"/>
    <s v="FO-25-1356002"/>
    <d v="2025-08-11T08:00:00"/>
    <d v="2025-08-14T13:28:00"/>
    <m/>
    <s v="ROLLOS"/>
    <s v="ROLLOS"/>
    <s v="AGREGADOR"/>
    <s v="COMCARD - PTM"/>
    <s v="EJECUTADO_EXITOSO"/>
    <s v="EJECUTADO EXITOSO"/>
    <s v="10/08/2025 10-08 SE ESCALA AL COORDINADOR DE ZONA PARA ENTREGA DE ROLLOS EN SITIO | 14/08/2025 DURANTE LA VISITA TECNICA SE REALIZA ENTREGA DE ROLLOS PARA DATÁFONO NO SE MANIPULAN EQUIPOS SIN NOVEDAD EN ENTREGA"/>
    <s v="VISITA_TÉCNICA"/>
    <m/>
    <s v="TIPO I"/>
    <s v="TERRESTRE"/>
    <s v="GALEANO SORIANO JUAN DAVID"/>
    <n v="1"/>
    <n v="35779.500569199998"/>
    <n v="0"/>
    <n v="35779.500569199998"/>
    <m/>
    <m/>
    <m/>
    <m/>
    <m/>
  </r>
  <r>
    <s v="VILLAVICENCIO"/>
    <x v="5"/>
    <x v="6"/>
    <n v="50313"/>
    <n v="2582194"/>
    <n v="68000"/>
    <s v="ORDEN DE CAMBIO"/>
    <s v="META"/>
    <s v="GRANADA"/>
    <s v="BARRIO MONTOYA PAVA 4"/>
    <s v="REDEBAN"/>
    <s v="FO-25-1363161"/>
    <d v="2025-08-12T08:00:00"/>
    <d v="2025-08-14T13:29:00"/>
    <m/>
    <s v="ROLLOS"/>
    <s v="ROLLOS"/>
    <s v="CB UNO A UNO"/>
    <s v="CB UNO A UNO"/>
    <s v="EJECUTADO_EXITOSO"/>
    <s v="EJECUTADO EXITOSO"/>
    <s v="12/08/2025 12-8 SE ESCALA AL COORDINADOR DE ZONA PARA ENTREGA DE ROLLOS EN SITIO | 14/08/2025 SE ENTREGAN 80 ROLLOS, SE ENTREGAN ENSEGUIDA CON AUTORIZACIÓN DE CLIENTE YA QUE SE ENCUENTRA CERRADO"/>
    <s v="VISITA_TÉCNICA"/>
    <m/>
    <s v="TIPO II"/>
    <s v="TERRESTRE"/>
    <s v="PEDREROS CONTRERAS MICHAEL STEVENS"/>
    <n v="1"/>
    <n v="67654.12000000001"/>
    <n v="0"/>
    <n v="67654.12000000001"/>
    <m/>
    <m/>
    <m/>
    <m/>
    <m/>
  </r>
  <r>
    <s v="BOGOTA"/>
    <x v="3"/>
    <x v="4"/>
    <n v="25214"/>
    <n v="2575722"/>
    <n v="41356"/>
    <s v="ORDEN DE CAMBIO"/>
    <s v="CUNDINAMARCA"/>
    <s v="COTA"/>
    <s v="DISTRICOL PAPELERIA Y MISCELAN"/>
    <s v="REDEBAN"/>
    <s v="FO-25-1357403"/>
    <d v="2025-08-11T08:00:00"/>
    <d v="2025-08-14T13:31:00"/>
    <m/>
    <s v="ROLLOS"/>
    <s v="ROLLOS"/>
    <s v="AGREGADOR"/>
    <s v="DISTRICOL"/>
    <s v="EJECUTADO_EXITOSO"/>
    <s v="EJECUTADO EXITOSO"/>
    <s v="11/08/2025 11-08 SE ESCALA AL COORDINADOR DE ZONA PARA ENTREGA DE ROLLOS EN SITIO | 14/08/2025 SE REALIZA LA ENTREGA DE 120 ROLLOS"/>
    <s v="VISITA_TÉCNICA"/>
    <m/>
    <s v="TIPO II"/>
    <s v="TERRESTRE"/>
    <s v="ORTIZ MARTINEZ STIVEN"/>
    <n v="1"/>
    <n v="67654.12000000001"/>
    <n v="0"/>
    <n v="67654.12000000001"/>
    <m/>
    <m/>
    <m/>
    <m/>
    <m/>
  </r>
  <r>
    <s v="MEDELLIN"/>
    <x v="1"/>
    <x v="1"/>
    <n v="5591"/>
    <n v="2567170"/>
    <n v="58197"/>
    <s v="ORDEN DE CAMBIO"/>
    <s v="ANTIOQUIA"/>
    <s v="PUERTO TRIUNFO"/>
    <s v="DISTRICOL EL TURISTA"/>
    <s v="REDEBAN"/>
    <s v="FO-25-1347883"/>
    <d v="2025-08-07T13:57:00"/>
    <d v="2025-08-14T13:31:00"/>
    <m/>
    <s v="ROLLOS"/>
    <s v="ROLLOS"/>
    <s v="AGREGADOR"/>
    <s v="DISTRICOL"/>
    <s v="EJECUTADO_EXITOSO"/>
    <s v="EJECUTADO EXITOSO"/>
    <s v="08/08/2025 SE REALIZA ENVIO ROLLOS CON GUIA | 14/08/2025 SE REALIZA GESTION TELEFONICA AL 3128705194 SRA EDITH INDICA QUE YA MANDO A RECLAMAR LOS ROLLOS POR QUE LA LLAMARON DE LA OFICINA SE CIERRA ORDEN | 14/08/2025 SE ENVIAN ROLLOS CON GUIA 284607357_x000a_SE CONFIRMA ENTREGA DE ROLLOS POR PARTE DEL CLIENTE VIA TELEFONICA"/>
    <s v="ENVÍO"/>
    <m/>
    <s v="TIPO IV"/>
    <s v="TERRESTRE"/>
    <m/>
    <n v="0"/>
    <n v="35779.500569199998"/>
    <n v="0"/>
    <n v="35779.500569199998"/>
    <m/>
    <m/>
    <m/>
    <m/>
    <m/>
  </r>
  <r>
    <s v="BOGOTA"/>
    <x v="3"/>
    <x v="4"/>
    <n v="11001"/>
    <n v="2574492"/>
    <n v="76823"/>
    <s v="ORDEN DE CAMBIO"/>
    <s v="CUNDINAMARCA"/>
    <s v="BOGOTA"/>
    <s v="PTM BOGOTA CENTRO DE SERVICIOS"/>
    <s v="REDEBAN"/>
    <s v="FO-25-1355999"/>
    <d v="2025-08-11T08:00:00"/>
    <d v="2025-08-14T13:33:00"/>
    <m/>
    <s v="ROLLOS"/>
    <s v="ROLLOS"/>
    <s v="AGREGADOR"/>
    <s v="COMCARD - PTM"/>
    <s v="EJECUTADO_EXITOSO"/>
    <s v="EJECUTADO EXITOSO"/>
    <s v="10/08/2025 10-08 SE ESCALA AL COORDINADOR DE ZONA PARA ENTREGA DE ROLLOS EN SITIO | 14/08/2025 DURANTE LA VISITA TECNICA SE REALIZA ENTREGA DE ROLLOS PARA DATÁFONO NO SE MANIPULAN EQUIPOS SIN NOVEDAD EN ENTREGA"/>
    <s v="VISITA_TÉCNICA"/>
    <m/>
    <s v="TIPO I"/>
    <s v="TERRESTRE"/>
    <s v="GALEANO SORIANO JUAN DAVID"/>
    <n v="1"/>
    <n v="35779.500569199998"/>
    <n v="0"/>
    <n v="35779.500569199998"/>
    <m/>
    <m/>
    <m/>
    <m/>
    <m/>
  </r>
  <r>
    <s v="VALLEDUPAR"/>
    <x v="4"/>
    <x v="5"/>
    <n v="13268"/>
    <n v="2552040"/>
    <n v="12070"/>
    <s v="ORDEN DE CAMBIO"/>
    <s v="BOLIVAR"/>
    <s v="EL PEÑON"/>
    <s v="EL PE#ON SANTANDER"/>
    <s v="REDEBAN"/>
    <s v="FO-25-1330058"/>
    <d v="2025-08-04T16:49:00"/>
    <d v="2025-08-14T13:37:00"/>
    <m/>
    <s v="ROLLOS"/>
    <s v="ROLLOS"/>
    <s v="CB UNO A UNO"/>
    <s v="CB UNO A UNO"/>
    <s v="EJECUTADO_EXITOSO"/>
    <s v="EJECUTADO EXITOSO"/>
    <s v="05/08/2025 SE REALIZA ENVIO ROLLOS CON GUIA | 14/08/2025 SE REALIZA CONTACTO TELEFONICO AL 3216988660 RESPONDE SRA LISETG QUIEN INDICA QUE YA LE LLEGARON LOS ROLLOS | 14/08/2025 SE ENVIAN ROLLOS CON GUIA 2187690615_x000a_SE CONFIRMA ENTREGA DE ROLLOS EXITOSA POR PARTE DEL CLIENTE VIA TELEFONICA"/>
    <s v="ENVÍO"/>
    <m/>
    <s v="TIPO IV"/>
    <s v="TERRESTRE"/>
    <m/>
    <n v="0"/>
    <n v="35779.500569199998"/>
    <n v="0"/>
    <n v="35779.500569199998"/>
    <m/>
    <m/>
    <m/>
    <m/>
    <m/>
  </r>
  <r>
    <s v="CALI"/>
    <x v="0"/>
    <x v="3"/>
    <n v="19355"/>
    <n v="2543475"/>
    <n v="74851"/>
    <s v="ORDEN DE CAMBIO"/>
    <s v="CAUCA"/>
    <s v="INZA"/>
    <s v="BARRIO BOLIVAR INZA"/>
    <s v="REDEBAN"/>
    <s v="FO-25-1333046"/>
    <d v="2025-08-04T08:00:00"/>
    <d v="2025-08-14T13:47:00"/>
    <m/>
    <s v="ROLLOS"/>
    <s v="ROLLOS"/>
    <s v="CB UNO A UNO"/>
    <s v="CB UNO A UNO"/>
    <s v="EJECUTADO_EXITOSO"/>
    <s v="EJECUTADO EXITOSO"/>
    <s v="14/08/2025 SE ENVIAN ROLLOS CON GUIA 2185553712_x000a_SE CONFIRMA ENTREGA DE ROLLOS EXITOSA POR PARTE DE LA TRANSPORTADORA"/>
    <s v="ENVÍO"/>
    <m/>
    <s v="TIPO IV"/>
    <s v="TERRESTRE"/>
    <m/>
    <n v="0"/>
    <n v="35779.500569199998"/>
    <n v="0"/>
    <n v="35779.500569199998"/>
    <m/>
    <m/>
    <m/>
    <m/>
    <m/>
  </r>
  <r>
    <s v="TUNJA"/>
    <x v="2"/>
    <x v="2"/>
    <n v="15001"/>
    <n v="2596928"/>
    <n v="35414"/>
    <s v="ORDEN DE CAMBIO"/>
    <s v="BOYACA"/>
    <s v="TUNJA"/>
    <s v="BARRIO SURINAMA TUNJA 1"/>
    <s v="REDEBAN"/>
    <s v="FO-25-1375058"/>
    <d v="2025-08-14T10:02:00"/>
    <d v="2025-08-14T14:04:00"/>
    <m/>
    <s v="ROLLOS"/>
    <s v="ROLLOS"/>
    <s v="CB UNO A UNO"/>
    <s v="CB UNO A UNO"/>
    <s v="EJECUTADO_EXITOSO"/>
    <s v="EJECUTADO EXITOSO"/>
    <s v="14/08/2025 14-8 SE ESCALA AL COORDINADOR DE ZONA PARA ENTREGA DE ROLLOS EN SITIO | 14/08/2025 ENTREGA DE 80 ROLLOS CON VISITA EXITOSA"/>
    <s v="VISITA_TÉCNICA"/>
    <m/>
    <s v="TIPO I"/>
    <s v="TERRESTRE"/>
    <s v="HERRERA GARZON JEYSON STEVENT"/>
    <n v="1"/>
    <n v="35779.500569199998"/>
    <n v="0"/>
    <n v="35779.500569199998"/>
    <m/>
    <m/>
    <m/>
    <m/>
    <m/>
  </r>
  <r>
    <s v="APARTADO"/>
    <x v="1"/>
    <x v="1"/>
    <n v="5837"/>
    <n v="2586582"/>
    <n v="71868"/>
    <s v="ORDEN DE CAMBIO"/>
    <s v="ANTIOQUIA"/>
    <s v="TURBO"/>
    <s v="DISTRICOL FERROCOLONIA SARA"/>
    <s v="REDEBAN"/>
    <s v="FO-25-1366932"/>
    <d v="2025-08-12T13:53:00"/>
    <d v="2025-08-14T14:07:00"/>
    <m/>
    <s v="ROLLOS"/>
    <s v="ROLLOS"/>
    <s v="AGREGADOR"/>
    <s v="DISTRICOL"/>
    <s v="EJECUTADO_EXITOSO"/>
    <s v="EJECUTADO EXITOSO"/>
    <s v="12/08/2025 12-8 SE ESCALA AL COORDINADOR DE ZONA PARA ENTREGA DE ROLLOS EN SITIO | 14/08/2025 ENTREGA ROLLOS EN SITIO"/>
    <s v="VISITA_TÉCNICA"/>
    <m/>
    <s v="TIPO II"/>
    <s v="TERRESTRE"/>
    <s v="CASTRO HENAO DANIEL ESTEBAN"/>
    <n v="1"/>
    <n v="67654.12000000001"/>
    <n v="0"/>
    <n v="67654.12000000001"/>
    <m/>
    <m/>
    <m/>
    <m/>
    <m/>
  </r>
  <r>
    <s v="MONTERIA"/>
    <x v="4"/>
    <x v="5"/>
    <n v="23686"/>
    <n v="2592539"/>
    <n v="61134"/>
    <s v="ORDEN DE CAMBIO"/>
    <s v="CORDOBA"/>
    <s v="SAN PELAYO"/>
    <s v="BARRIO OTRO SAN PELAYO"/>
    <s v="REDEBAN"/>
    <s v="FO-25-1371842"/>
    <d v="2025-08-13T12:32:00"/>
    <d v="2025-08-14T14:09:00"/>
    <m/>
    <s v="ROLLOS"/>
    <s v="ROLLOS"/>
    <s v="CB UNO A UNO"/>
    <s v="CB UNO A UNO"/>
    <s v="EJECUTADO_EXITOSO"/>
    <s v="EJECUTADO EXITOSO"/>
    <s v="13/08/2025 13-8 SE ESCALA AL COORDINADOR DE ZONA PARA ENTREGA DE ROLLOS EN SITIO | 14/08/2025 EN VISITA TÉCNICA AL PUNTO SE REALIZA ENTREGA DE 50 ROLLOS EN EL PUNTO SIN NOVEDAD, EN LA ENTREGA NO SE MANIPULAN EQUIPOS"/>
    <s v="VISITA_TÉCNICA"/>
    <m/>
    <s v="TIPO II"/>
    <s v="TERRESTRE"/>
    <s v="GONZALEZ FERRER JESUS ALEXANDER"/>
    <n v="1"/>
    <n v="67654.12000000001"/>
    <n v="0"/>
    <n v="67654.12000000001"/>
    <m/>
    <m/>
    <m/>
    <m/>
    <m/>
  </r>
  <r>
    <s v="APARTADO"/>
    <x v="1"/>
    <x v="1"/>
    <n v="5837"/>
    <n v="2586556"/>
    <n v="52172"/>
    <s v="ORDEN DE CAMBIO"/>
    <s v="ANTIOQUIA"/>
    <s v="TURBO"/>
    <s v="DISTRICOL FERROCOLONIA"/>
    <s v="REDEBAN"/>
    <s v="FO-25-1366894"/>
    <d v="2025-08-12T13:42:00"/>
    <d v="2025-08-14T14:13:00"/>
    <m/>
    <s v="ROLLOS"/>
    <s v="ROLLOS"/>
    <s v="AGREGADOR"/>
    <s v="DISTRICOL"/>
    <s v="EJECUTADO_EXITOSO"/>
    <s v="EJECUTADO EXITOSO"/>
    <s v="12/08/2025 12-8 SE ESCALA AL COORDINADOR DE ZONA PARA ENTREGA DE ROLLOS EN SITIO | 14/08/2025 ENVÍO DIRECTO CON EL CONDUCTOR, ENTREGA CONFIRMADA CON EL CLIENTE"/>
    <s v="ENVÍO"/>
    <m/>
    <s v="TIPO II"/>
    <s v="TERRESTRE"/>
    <s v="CASTRO HENAO DANIEL ESTEBAN"/>
    <n v="0"/>
    <n v="35779.500569199998"/>
    <n v="0"/>
    <n v="35779.500569199998"/>
    <m/>
    <m/>
    <m/>
    <m/>
    <m/>
  </r>
  <r>
    <s v="APARTADO"/>
    <x v="1"/>
    <x v="1"/>
    <n v="5837"/>
    <n v="2585260"/>
    <n v="79383"/>
    <s v="ORDEN DE CAMBIO"/>
    <s v="ANTIOQUIA"/>
    <s v="TURBO"/>
    <s v="BARRIO CGT NUEVA COLONIA TURBO"/>
    <s v="REDEBAN"/>
    <s v="FO-25-1365069"/>
    <d v="2025-08-12T10:46:00"/>
    <d v="2025-08-14T14:20:00"/>
    <m/>
    <s v="ROLLOS"/>
    <s v="ROLLOS"/>
    <s v="CB UNO A UNO"/>
    <s v="CB UNO A UNO"/>
    <s v="EJECUTADO_EXITOSO"/>
    <s v="EJECUTADO EXITOSO"/>
    <s v="12/08/2025 12-8 SE ESCALA AL COORDINADOR DE ZONA PARA ENTREGA DE ROLLOS EN SITIO | 14/08/2025 SE REALIZA ENVKO DE ROLLOS DIRECTO CON EL CONDUCTOR, ENTREGA CONFIRMADA CON EL CLIENTE."/>
    <s v="ENVÍO"/>
    <m/>
    <s v="TIPO II"/>
    <s v="TERRESTRE"/>
    <s v="CASTRO HENAO DANIEL ESTEBAN"/>
    <n v="0"/>
    <n v="35779.500569199998"/>
    <n v="0"/>
    <n v="35779.500569199998"/>
    <m/>
    <m/>
    <m/>
    <m/>
    <m/>
  </r>
  <r>
    <s v="PASTO"/>
    <x v="0"/>
    <x v="3"/>
    <n v="86568"/>
    <n v="2565887"/>
    <n v="79274"/>
    <s v="ORDEN DE CAMBIO"/>
    <s v="PUTUMAYO"/>
    <s v="PUERTO ASIS"/>
    <s v="DISTRICOL D ALANNA BEAUTY"/>
    <s v="REDEBAN"/>
    <s v="FO-25-1342497"/>
    <d v="2025-08-06T17:33:00"/>
    <d v="2025-08-14T14:22:00"/>
    <m/>
    <s v="ROLLOS"/>
    <s v="ROLLOS"/>
    <s v="AGREGADOR"/>
    <s v="DISTRICOL"/>
    <s v="EJECUTADO_EXITOSO"/>
    <s v="EJECUTADO EXITOSO"/>
    <s v="07/08/2025 SE REALIZA ENVIO ROLLOS CON GUIA | 14/08/2025 SE REALIZA CONTACTO TELEFONICO AL 3118641156 SE HABLA CON LA SRA DANIELA HIJA DE SRA YASMIN QUIEN INDICA YA LE LLEGARON LOS ROLLOS | 14/08/2025 SE ENVIAN ROLLOS CON GUIA 2185553715_x000a_SE CONFIRMA ENTREGA DE ROLLOS EXITOSA POR PARTE DEL CLIENTE VIA TELEFONICA"/>
    <s v="ENVÍO"/>
    <m/>
    <s v="TIPO IV"/>
    <s v="TERRESTRE"/>
    <m/>
    <n v="0"/>
    <n v="35779.500569199998"/>
    <n v="0"/>
    <n v="35779.500569199998"/>
    <m/>
    <m/>
    <m/>
    <m/>
    <m/>
  </r>
  <r>
    <s v="BUCARAMANGA"/>
    <x v="2"/>
    <x v="2"/>
    <n v="68615"/>
    <n v="2575696"/>
    <n v="29435"/>
    <s v="ORDEN DE CAMBIO"/>
    <s v="SANTANDER"/>
    <s v="RIONEGRO"/>
    <s v="BARRIO LA PESA RIONEGRO SANT"/>
    <s v="REDEBAN"/>
    <s v="FO-25-1357411"/>
    <d v="2025-08-11T08:00:00"/>
    <d v="2025-08-14T14:24:00"/>
    <m/>
    <s v="ROLLOS"/>
    <s v="ROLLOS"/>
    <s v="CB UNO A UNO"/>
    <s v="CB UNO A UNO"/>
    <s v="EJECUTADO_EXITOSO"/>
    <s v="EJECUTADO EXITOSO"/>
    <s v="11/08/2025 11-08 SE ESCALA AL COORDINADOR DE ZONA PARA ENTREGA DE ROLLOS EN SITIO | 14/08/2025 SE VISITA COMERCIO SE ENTREGA ROLLOS EN SITIO"/>
    <s v="VISITA_TÉCNICA"/>
    <m/>
    <s v="TIPO II"/>
    <s v="TERRESTRE"/>
    <s v="HERRERA LUQUE SAUL JAVIER"/>
    <n v="1"/>
    <n v="67654.12000000001"/>
    <n v="0"/>
    <n v="67654.12000000001"/>
    <m/>
    <m/>
    <m/>
    <m/>
    <m/>
  </r>
  <r>
    <s v="MONTERIA"/>
    <x v="4"/>
    <x v="5"/>
    <n v="23660"/>
    <n v="2574205"/>
    <n v="66233"/>
    <s v="ORDEN DE CAMBIO"/>
    <s v="CORDOBA"/>
    <s v="SAHAGUN"/>
    <s v="BARRIO OTRO SAHAGUN 1"/>
    <s v="REDEBAN"/>
    <s v="FO-25-1353862"/>
    <d v="2025-08-09T10:29:00"/>
    <d v="2025-08-14T14:29:00"/>
    <m/>
    <s v="ROLLOS"/>
    <s v="ROLLOS"/>
    <s v="CB UNO A UNO"/>
    <s v="CB UNO A UNO"/>
    <s v="EJECUTADO_EXITOSO"/>
    <s v="EJECUTADO EXITOSO"/>
    <s v="09/08/2025 SE ESCALA AL COORDINADOR DE ZONA PARA ENTREGA DE ROLLOS EN SITIO | 14/08/2025 SE VISITA COMERCIO Y SE HACE ENTREGA DE 10 ROLLOS A LA SEÑORA YEIVI VERONA."/>
    <s v="VISITA_TÉCNICA"/>
    <m/>
    <s v="TIPO II"/>
    <s v="TERRESTRE"/>
    <s v="CACERES HERNANDEZ ANDRES"/>
    <n v="1"/>
    <n v="67654.12000000001"/>
    <n v="0"/>
    <n v="67654.12000000001"/>
    <m/>
    <m/>
    <m/>
    <m/>
    <m/>
  </r>
  <r>
    <s v="APARTADO"/>
    <x v="1"/>
    <x v="1"/>
    <n v="5837"/>
    <n v="2592137"/>
    <n v="44527"/>
    <s v="ORDEN DE CAMBIO"/>
    <s v="ANTIOQUIA"/>
    <s v="TURBO"/>
    <s v="DISTRICOL MISCELANEA MAPAL"/>
    <s v="REDEBAN"/>
    <s v="FO-25-1371288"/>
    <d v="2025-08-13T11:44:00"/>
    <d v="2025-08-14T14:47:00"/>
    <m/>
    <s v="ROLLOS"/>
    <s v="ROLLOS"/>
    <s v="AGREGADOR"/>
    <s v="DISTRICOL"/>
    <s v="EJECUTADO_EXITOSO"/>
    <s v="EJECUTADO EXITOSO"/>
    <s v="13/08/2025 13-8 SE ESCALA AL COORDINADOR DE ZONA PARA ENTREGA DE ROLLOS EN SITIO | 14/08/2025 ENTREGA ROLLOS EN SITIO"/>
    <s v="VISITA_TÉCNICA"/>
    <m/>
    <s v="TIPO II"/>
    <s v="TERRESTRE"/>
    <s v="CASTRO HENAO DANIEL ESTEBAN"/>
    <n v="1"/>
    <n v="67654.12000000001"/>
    <n v="0"/>
    <n v="67654.12000000001"/>
    <m/>
    <m/>
    <m/>
    <m/>
    <m/>
  </r>
  <r>
    <s v="PEREIRA"/>
    <x v="0"/>
    <x v="0"/>
    <n v="66170"/>
    <n v="2594389"/>
    <n v="68235"/>
    <s v="ORDEN DE CAMBIO"/>
    <s v="RISARALDA"/>
    <s v="DOSQUEBRADAS"/>
    <s v="DISTRICOL MISCELANEA Y PAP MR"/>
    <s v="REDEBAN"/>
    <s v="FO-25-1373027"/>
    <d v="2025-08-13T16:41:00"/>
    <d v="2025-08-14T14:48:00"/>
    <m/>
    <s v="ROLLOS"/>
    <s v="ROLLOS"/>
    <s v="AGREGADOR"/>
    <s v="DISTRICOL"/>
    <s v="EJECUTADO_EXITOSO"/>
    <s v="EJECUTADO EXITOSO"/>
    <s v="13/08/2025 13-8 SE ESCALA AL COORDINADOR DE ZONA PARA ENTREGA DE ROLLOS EN SITIO | 14/08/2025 SE VISITA COMERCIO SE REALIZA ENTREGA DE 40 ROLLOS DE PAPEL PARA DATÁFONO"/>
    <s v="VISITA_TÉCNICA"/>
    <m/>
    <s v="TIPO I"/>
    <s v="TERRESTRE"/>
    <s v="LOAIZA LOPEZ JHON FREDDY"/>
    <n v="1"/>
    <n v="35779.500569199998"/>
    <n v="0"/>
    <n v="35779.500569199998"/>
    <m/>
    <m/>
    <m/>
    <m/>
    <m/>
  </r>
  <r>
    <s v="TUNJA"/>
    <x v="2"/>
    <x v="2"/>
    <n v="15001"/>
    <n v="2597068"/>
    <n v="70360"/>
    <s v="ORDEN DE CAMBIO"/>
    <s v="BOYACA"/>
    <s v="TUNJA"/>
    <s v="BARRIO REMANSOS DE SAN FRANCIS"/>
    <s v="REDEBAN"/>
    <s v="FO-25-1375250"/>
    <d v="2025-08-14T10:25:00"/>
    <d v="2025-08-14T14:51:00"/>
    <m/>
    <s v="ROLLOS"/>
    <s v="ROLLOS"/>
    <s v="CB UNO A UNO"/>
    <s v="CB UNO A UNO"/>
    <s v="EJECUTADO_EXITOSO"/>
    <s v="EJECUTADO EXITOSO"/>
    <s v="14/08/2025 14-8 SE ESCALA AL COORDINADOR DE ZONA PARA ENTREGA DE ROLLOS EN SITIO | 14/08/2025 ENTREGA DE 20 ROLLOS CON VISITA EXITOSA"/>
    <s v="VISITA_TÉCNICA"/>
    <m/>
    <s v="TIPO I"/>
    <s v="TERRESTRE"/>
    <s v="HERRERA GARZON JEYSON STEVENT"/>
    <n v="1"/>
    <n v="35779.500569199998"/>
    <n v="0"/>
    <n v="35779.500569199998"/>
    <m/>
    <m/>
    <m/>
    <m/>
    <m/>
  </r>
  <r>
    <s v="PEREIRA"/>
    <x v="0"/>
    <x v="0"/>
    <n v="66001"/>
    <n v="2581752"/>
    <n v="77084"/>
    <s v="ORDEN DE CAMBIO"/>
    <s v="RISARALDA"/>
    <s v="PEREIRA"/>
    <s v="DISTRICOL GRUPO TECNO GM"/>
    <s v="REDEBAN"/>
    <s v="FO-25-1362570"/>
    <d v="2025-08-11T16:55:00"/>
    <d v="2025-08-14T15:03:00"/>
    <m/>
    <s v="ROLLOS"/>
    <s v="ROLLOS"/>
    <s v="AGREGADOR"/>
    <s v="DISTRICOL"/>
    <s v="EJECUTADO_EXITOSO"/>
    <s v="EJECUTADO EXITOSO"/>
    <s v="11/08/2025 11-8 SE ESCALA AL COORDINADOR DE ZONA PARA ENTREGA DE ROLLOS EN SITIO | 14/08/2025 SE ENTREGAN 70 ROLLOS."/>
    <s v="VISITA_TÉCNICA"/>
    <m/>
    <s v="TIPO I"/>
    <s v="TERRESTRE"/>
    <s v="FRANCO CAÑAVERAL YAMID RAUL"/>
    <n v="1"/>
    <n v="35779.500569199998"/>
    <n v="0"/>
    <n v="35779.500569199998"/>
    <m/>
    <m/>
    <m/>
    <m/>
    <m/>
  </r>
  <r>
    <s v="NEIVA"/>
    <x v="5"/>
    <x v="6"/>
    <n v="41001"/>
    <n v="2592430"/>
    <n v="12834"/>
    <s v="ORDEN DE CAMBIO"/>
    <s v="HUILA"/>
    <s v="NEIVA"/>
    <s v="BARRIO ALTICO NEIVA"/>
    <s v="REDEBAN"/>
    <s v="FO-25-1371894"/>
    <d v="2025-08-13T12:16:00"/>
    <d v="2025-08-14T15:05:00"/>
    <m/>
    <s v="ROLLOS"/>
    <s v="ROLLOS"/>
    <s v="CB UNO A UNO"/>
    <s v="CB UNO A UNO"/>
    <s v="EJECUTADO_EXITOSO"/>
    <s v="EJECUTADO EXITOSO"/>
    <s v="13/08/2025 13-8 SE ESCALA AL COORDINADOR DE ZONA PARA ENTREGA DE ROLLOS EN SITIO | 14/08/2025 SE REALIZA VISITA AL PUNTO SE ENTREGAN 160 ROLLOS PAPEL RBM CLIENTE RECIBE A SATISFACCIÓN"/>
    <s v="VISITA_TÉCNICA"/>
    <m/>
    <s v="TIPO I"/>
    <s v="TERRESTRE"/>
    <s v="DEVIA REINOSO JUAN CARLOS"/>
    <n v="1"/>
    <n v="35779.500569199998"/>
    <n v="0"/>
    <n v="35779.500569199998"/>
    <m/>
    <m/>
    <m/>
    <m/>
    <m/>
  </r>
  <r>
    <s v="BOGOTA"/>
    <x v="3"/>
    <x v="4"/>
    <n v="25126"/>
    <n v="2574087"/>
    <n v="57532"/>
    <s v="ORDEN DE CAMBIO"/>
    <s v="CUNDINAMARCA"/>
    <s v="CAJICA"/>
    <s v="BARRIO CENTRO CAJICA 5"/>
    <s v="REDEBAN"/>
    <s v="FO-25-1353853"/>
    <d v="2025-08-09T10:31:00"/>
    <d v="2025-08-14T15:14:00"/>
    <m/>
    <s v="ROLLOS"/>
    <s v="ROLLOS"/>
    <s v="CB UNO A UNO"/>
    <s v="CB UNO A UNO"/>
    <s v="EJECUTADO_EXITOSO"/>
    <s v="EJECUTADO EXITOSO"/>
    <s v="09/08/2025 SE ESCALA AL COORDINADOR DE ZONA PARA ENTREGA DE ROLLOS EN SITIO | 14/08/2025 SE REALIZA ENTREGA DE 60 ROLLOS"/>
    <s v="VISITA_TÉCNICA"/>
    <m/>
    <s v="TIPO II"/>
    <s v="TERRESTRE"/>
    <s v="MURCIA HERNANDEZ HARVEY IGNACIO"/>
    <n v="1"/>
    <n v="67654.12000000001"/>
    <n v="0"/>
    <n v="67654.12000000001"/>
    <m/>
    <m/>
    <m/>
    <m/>
    <m/>
  </r>
  <r>
    <s v="BUCARAMANGA"/>
    <x v="2"/>
    <x v="2"/>
    <n v="68001"/>
    <n v="2596424"/>
    <n v="74095"/>
    <s v="ORDEN DE CAMBIO"/>
    <s v="SANTANDER"/>
    <s v="BUCARAMANGA"/>
    <s v="BARRIO SANTA BARBARA BUCARAMAN"/>
    <s v="REDEBAN"/>
    <s v="FO-25-1374902"/>
    <d v="2025-08-14T09:13:00"/>
    <d v="2025-08-14T15:16:00"/>
    <m/>
    <s v="ROLLOS"/>
    <s v="ROLLOS"/>
    <s v="CB UNO A UNO"/>
    <s v="CB UNO A UNO"/>
    <s v="EJECUTADO_EXITOSO"/>
    <s v="EJECUTADO EXITOSO"/>
    <s v="14/08/2025 14-8 SE ESCALA AL COORDINADOR DE ZONA PARA ENTREGA DE ROLLOS EN SITIO | 14/08/2025 SE VISITA COMERCIO SE REALIZA LA ENTREGA DE 10 ROLLOS RBM CB OPERATIVO"/>
    <s v="VISITA_TÉCNICA"/>
    <m/>
    <s v="TIPO I"/>
    <s v="TERRESTRE"/>
    <s v="BARAJAS BERMUDEZ YAHIR MAURICIO"/>
    <n v="1"/>
    <n v="35779.500569199998"/>
    <n v="0"/>
    <n v="35779.500569199998"/>
    <m/>
    <m/>
    <m/>
    <m/>
    <m/>
  </r>
  <r>
    <s v="PEREIRA"/>
    <x v="0"/>
    <x v="0"/>
    <n v="66170"/>
    <n v="2592453"/>
    <n v="65111"/>
    <s v="ORDEN DE CAMBIO"/>
    <s v="RISARALDA"/>
    <s v="DOSQUEBRADAS"/>
    <s v="PTM DOSQUEBRADAS LA ESPERANZA"/>
    <s v="REDEBAN"/>
    <s v="FO-25-1371871"/>
    <d v="2025-08-13T12:24:00"/>
    <d v="2025-08-14T15:17:00"/>
    <m/>
    <s v="ROLLOS"/>
    <s v="ROLLOS"/>
    <s v="AGREGADOR"/>
    <s v="COMCARD - PTM"/>
    <s v="EJECUTADO_EXITOSO"/>
    <s v="EJECUTADO EXITOSO"/>
    <s v="13/08/2025 13-8 SE ESCALA AL COORDINADOR DE ZONA PARA ENTREGA DE ROLLOS EN SITIO | 14/08/2025 SE ENTREGAN 30 ROLLOS."/>
    <s v="VISITA_TÉCNICA"/>
    <m/>
    <s v="TIPO I"/>
    <s v="TERRESTRE"/>
    <s v="FRANCO CAÑAVERAL YAMID RAUL"/>
    <n v="1"/>
    <n v="35779.500569199998"/>
    <n v="0"/>
    <n v="35779.500569199998"/>
    <m/>
    <m/>
    <m/>
    <m/>
    <m/>
  </r>
  <r>
    <s v="CALI"/>
    <x v="0"/>
    <x v="3"/>
    <n v="19355"/>
    <n v="2591627"/>
    <n v="58504"/>
    <s v="ORDEN DE CAMBIO"/>
    <s v="CAUCA"/>
    <s v="INZA"/>
    <s v="BARRIO CENTRO INZA 1"/>
    <s v="REDEBAN"/>
    <s v="FO-25-1371719"/>
    <d v="2025-08-13T10:54:00"/>
    <d v="2025-08-14T15:26:00"/>
    <m/>
    <s v="ROLLOS"/>
    <s v="ROLLOS"/>
    <s v="CB UNO A UNO"/>
    <s v="CB UNO A UNO"/>
    <s v="EJECUTADO_EXITOSO"/>
    <s v="EJECUTADO EXITOSO"/>
    <s v="13/08/2025 13-8 SE ESCALA AL COORDINADOR DE ZONA PARA ENTREGA DE ROLLOS EN SITIO | 14/08/2025 SE INGRESA SE ENTREGA 20 ROLLOS RBM"/>
    <s v="VISITA_TÉCNICA"/>
    <m/>
    <s v="TIPO IV"/>
    <s v="TERRESTRE"/>
    <s v="GIMBUEL LASSO LUIS GERMAN"/>
    <n v="1"/>
    <n v="35779.500569199998"/>
    <n v="0"/>
    <n v="35779.500569199998"/>
    <m/>
    <m/>
    <m/>
    <m/>
    <m/>
  </r>
  <r>
    <s v="BUCARAMANGA"/>
    <x v="2"/>
    <x v="2"/>
    <n v="68001"/>
    <n v="2597430"/>
    <n v="33743"/>
    <s v="ORDEN DE CAMBIO"/>
    <s v="SANTANDER"/>
    <s v="BUCARAMANGA"/>
    <s v="BARRIO GRANADA BUCARAMANGA"/>
    <s v="REDEBAN"/>
    <s v="FO-25-1375487"/>
    <d v="2025-08-14T10:43:00"/>
    <d v="2025-08-14T15:30:00"/>
    <m/>
    <s v="ROLLOS"/>
    <s v="ROLLOS"/>
    <s v="CB UNO A UNO"/>
    <s v="CB UNO A UNO"/>
    <s v="EJECUTADO_EXITOSO"/>
    <s v="EJECUTADO EXITOSO"/>
    <s v="14/08/2025 14-8 SE REALIZA ENVIO ROLLOS CON GUIA | 14/08/2025 SE REALIZA ENTREGA DE 20 ROLLOS"/>
    <s v="VISITA_TÉCNICA"/>
    <m/>
    <s v="TIPO I"/>
    <s v="TERRESTRE"/>
    <s v="GONZALEZ ESTUPIÑAN YEISON WALTER ANTONIO"/>
    <n v="1"/>
    <n v="35779.500569199998"/>
    <n v="0"/>
    <n v="35779.500569199998"/>
    <m/>
    <m/>
    <m/>
    <m/>
    <m/>
  </r>
  <r>
    <s v="BARRANQUILLA"/>
    <x v="4"/>
    <x v="5"/>
    <n v="8001"/>
    <n v="2592461"/>
    <n v="39774"/>
    <s v="ORDEN DE CAMBIO"/>
    <s v="ATLANTICO"/>
    <s v="BARRANQUILLA"/>
    <s v="BARRIO LAS FLORES BARRANQUILLA"/>
    <s v="REDEBAN"/>
    <s v="FO-25-1371856"/>
    <d v="2025-08-13T12:28:00"/>
    <d v="2025-08-14T15:34:00"/>
    <m/>
    <s v="ROLLOS"/>
    <s v="ROLLOS"/>
    <s v="CB UNO A UNO"/>
    <s v="CB UNO A UNO"/>
    <s v="EJECUTADO_EXITOSO"/>
    <s v="EJECUTADO EXITOSO"/>
    <s v="13/08/2025 13-8 SE ESCALA AL COORDINADOR DE ZONA PARA ENTREGA DE ROLLOS EN SITIO | 14/08/2025 SE REALIZA VISITA SE PROCEDE A ENTREGAR 50 UNIDADES DE ROLLOS AL CLIENTE"/>
    <s v="VISITA_TÉCNICA"/>
    <m/>
    <s v="TIPO I"/>
    <s v="TERRESTRE"/>
    <s v="PORRAS CASTRO DARLON NASCK"/>
    <n v="1"/>
    <n v="35779.500569199998"/>
    <n v="0"/>
    <n v="35779.500569199998"/>
    <m/>
    <m/>
    <m/>
    <m/>
    <m/>
  </r>
  <r>
    <s v="MONTERIA"/>
    <x v="4"/>
    <x v="5"/>
    <n v="23001"/>
    <n v="2577425"/>
    <n v="77171"/>
    <s v="ORDEN DE CAMBIO"/>
    <s v="CORDOBA"/>
    <s v="MONTERIA"/>
    <s v="BARRIO BESITO VOLAO MONTERIA"/>
    <s v="REDEBAN"/>
    <s v="FO-25-1358565"/>
    <d v="2025-08-11T09:39:00"/>
    <d v="2025-08-14T15:39:00"/>
    <m/>
    <s v="ROLLOS"/>
    <s v="ROLLOS"/>
    <s v="CB UNO A UNO"/>
    <s v="CB UNO A UNO"/>
    <s v="EJECUTADO_EXITOSO"/>
    <s v="EJECUTADO EXITOSO"/>
    <s v="11/08/2025 11-08 SE ESCALA AL COORDINADOR DE ZONA PARA ENTREGA DE ROLLOS EN SITIO | 14/08/2025 SE REALIZA ENTREGA DE 20 ROLLOS PARA EL CB BANCOLOMBIA, NO SE MANIPULA EQUIPOS"/>
    <s v="VISITA_TÉCNICA"/>
    <m/>
    <s v="TIPO I"/>
    <s v="TERRESTRE"/>
    <s v="ARRAZOLA HERNANDEZ NICOLAS AUGUSTO"/>
    <n v="1"/>
    <n v="35779.500569199998"/>
    <n v="0"/>
    <n v="35779.500569199998"/>
    <m/>
    <m/>
    <m/>
    <m/>
    <m/>
  </r>
  <r>
    <s v="MONTERIA"/>
    <x v="4"/>
    <x v="5"/>
    <n v="23162"/>
    <n v="2593039"/>
    <n v="80253"/>
    <s v="ORDEN DE CAMBIO"/>
    <s v="CORDOBA"/>
    <s v="CERETE"/>
    <s v="BARRIO CHUCHURUBI CERETE"/>
    <s v="REDEBAN"/>
    <s v="FO-25-1372306"/>
    <d v="2025-08-13T14:15:00"/>
    <d v="2025-08-14T15:42:00"/>
    <m/>
    <s v="ROLLOS"/>
    <s v="ROLLOS"/>
    <s v="CB UNO A UNO"/>
    <s v="CB UNO A UNO"/>
    <s v="EJECUTADO_EXITOSO"/>
    <s v="EJECUTADO EXITOSO"/>
    <s v="13/08/2025 13-8 SE ESCALA AL COORDINADOR DE ZONA PARA ENTREGA DE ROLLOS EN SITIO | 14/08/2025 SE REALIZA ENTREGA DE 20 ROLLOS EN EL PUNTO SIN NOVEDAD, EN LA ENTREGA NO SE MANIPULAN EQUIPOS"/>
    <s v="VISITA_TÉCNICA"/>
    <m/>
    <s v="TIPO I"/>
    <s v="TERRESTRE"/>
    <s v="GONZALEZ FERRER JESUS ALEXANDER"/>
    <n v="1"/>
    <n v="35779.500569199998"/>
    <n v="0"/>
    <n v="35779.500569199998"/>
    <m/>
    <m/>
    <m/>
    <m/>
    <m/>
  </r>
  <r>
    <s v="MEDELLIN"/>
    <x v="1"/>
    <x v="1"/>
    <n v="5400"/>
    <n v="2574452"/>
    <n v="49934"/>
    <s v="ORDEN DE CAMBIO"/>
    <s v="ANTIOQUIA"/>
    <s v="LA UNION"/>
    <s v="BARRIO CENTRO LA UNION 4"/>
    <s v="REDEBAN"/>
    <s v="FO-25-1356019"/>
    <d v="2025-08-11T08:00:00"/>
    <d v="2025-08-14T15:54:00"/>
    <m/>
    <s v="ROLLOS"/>
    <s v="ROLLOS"/>
    <s v="CB UNO A UNO"/>
    <s v="CB UNO A UNO"/>
    <s v="EJECUTADO_EXITOSO"/>
    <s v="EJECUTADO EXITOSO"/>
    <s v="10/08/2025 10-08 SE ESCALA AL COORDINADOR DE ZONA PARA ENTREGA DE ROLLOS EN SITIO | 14/08/2025 SE ENVÍA ROLLOS POR FLOTA USUARIO COMFIMA RECIBIDO"/>
    <s v="ENVÍO"/>
    <m/>
    <s v="TIPO II"/>
    <s v="TERRESTRE"/>
    <s v="DIAZ ZABALA FRANCIS DUBAN"/>
    <n v="0"/>
    <n v="35779.500569199998"/>
    <n v="0"/>
    <n v="35779.500569199998"/>
    <m/>
    <m/>
    <m/>
    <m/>
    <m/>
  </r>
  <r>
    <s v="MEDELLIN"/>
    <x v="1"/>
    <x v="1"/>
    <n v="5376"/>
    <n v="2573156"/>
    <n v="74193"/>
    <s v="ORDEN DE CAMBIO"/>
    <s v="ANTIOQUIA"/>
    <s v="LA CEJA"/>
    <s v="BARRIO CORREGIMIENTO SAN JOSE"/>
    <s v="REDEBAN"/>
    <s v="FO-25-1352273"/>
    <d v="2025-08-08T17:28:00"/>
    <d v="2025-08-14T16:00:00"/>
    <m/>
    <s v="ROLLOS"/>
    <s v="ROLLOS"/>
    <s v="CB UNO A UNO"/>
    <s v="CB UNO A UNO"/>
    <s v="EJECUTADO_EXITOSO"/>
    <s v="EJECUTADO EXITOSO"/>
    <s v="08/08/2025 08-08 SE ESCALA AL COORDINADOR DE ZONA PARA ENTREGA DE ROLLOS EN SITIO | 14/08/2025 SE ENVÍA ROLLOS POR FLOTA USUARIO COMFIMA RECIBIDO"/>
    <s v="ENVÍO"/>
    <m/>
    <s v="TIPO II"/>
    <s v="TERRESTRE"/>
    <s v="DIAZ ZABALA FRANCIS DUBAN"/>
    <n v="0"/>
    <n v="35779.500569199998"/>
    <n v="0"/>
    <n v="35779.500569199998"/>
    <m/>
    <m/>
    <m/>
    <m/>
    <m/>
  </r>
  <r>
    <s v="PEREIRA"/>
    <x v="0"/>
    <x v="0"/>
    <n v="66170"/>
    <n v="2593702"/>
    <n v="55423"/>
    <s v="ORDEN DE CAMBIO"/>
    <s v="RISARALDA"/>
    <s v="DOSQUEBRADAS"/>
    <s v="DISTRICOL SERVIFARMA MATECANA2"/>
    <s v="REDEBAN"/>
    <s v="FO-25-1372709"/>
    <d v="2025-08-13T15:16:00"/>
    <d v="2025-08-14T16:02:00"/>
    <m/>
    <s v="ROLLOS"/>
    <s v="ROLLOS"/>
    <s v="AGREGADOR"/>
    <s v="DISTRICOL"/>
    <s v="EJECUTADO_EXITOSO"/>
    <s v="EJECUTADO EXITOSO"/>
    <s v="13/08/2025 13-8 SE ESCALA AL COORDINADOR DE ZONA PARA ENTREGA DE ROLLOS EN SITIO | 14/08/2025 SE ENTREGAN 50 ROLLOS."/>
    <s v="VISITA_TÉCNICA"/>
    <m/>
    <s v="TIPO I"/>
    <s v="TERRESTRE"/>
    <s v="FRANCO CAÑAVERAL YAMID RAUL"/>
    <n v="1"/>
    <n v="35779.500569199998"/>
    <n v="0"/>
    <n v="35779.500569199998"/>
    <m/>
    <m/>
    <m/>
    <m/>
    <m/>
  </r>
  <r>
    <s v="BOGOTA"/>
    <x v="3"/>
    <x v="4"/>
    <n v="25126"/>
    <n v="2574129"/>
    <n v="66656"/>
    <s v="ORDEN DE CAMBIO"/>
    <s v="CUNDINAMARCA"/>
    <s v="CAJICA"/>
    <s v="BARRIO CHUNTAME CAJICA 2"/>
    <s v="REDEBAN"/>
    <s v="FO-25-1353846"/>
    <d v="2025-08-09T10:36:00"/>
    <d v="2025-08-14T16:04:00"/>
    <m/>
    <s v="ROLLOS"/>
    <s v="ROLLOS"/>
    <s v="CB UNO A UNO"/>
    <s v="CB UNO A UNO"/>
    <s v="EJECUTADO_EXITOSO"/>
    <s v="EJECUTADO EXITOSO"/>
    <s v="09/08/2025 SE ESCALA AL COORDINADOR DE ZONA PARA ENTREGA DE ROLLOS EN SITIO | 14/08/2025 SE REALIZA ENTREGA DE 60 ROLLOS"/>
    <s v="VISITA_TÉCNICA"/>
    <m/>
    <s v="TIPO II"/>
    <s v="TERRESTRE"/>
    <s v="MURCIA HERNANDEZ HARVEY IGNACIO"/>
    <n v="1"/>
    <n v="67654.12000000001"/>
    <n v="0"/>
    <n v="67654.12000000001"/>
    <m/>
    <m/>
    <m/>
    <m/>
    <m/>
  </r>
  <r>
    <s v="BOGOTA"/>
    <x v="3"/>
    <x v="4"/>
    <n v="11001"/>
    <n v="2588221"/>
    <n v="71790"/>
    <s v="ORDEN DE CAMBIO"/>
    <s v="CUNDINAMARCA"/>
    <s v="BOGOTA"/>
    <s v="BARRIO BOSA RECREO BOGOTA 8"/>
    <s v="REDEBAN"/>
    <s v="FO-25-1368317"/>
    <d v="2025-08-12T16:16:00"/>
    <d v="2025-08-14T16:10:00"/>
    <m/>
    <s v="ROLLOS"/>
    <s v="ROLLOS"/>
    <s v="CB UNO A UNO"/>
    <s v="CB UNO A UNO"/>
    <s v="EJECUTADO_EXITOSO"/>
    <s v="EJECUTADO EXITOSO"/>
    <s v="12/08/2025 12-8 SE ESCALA AL COORDINADOR DE ZONA PARA ENTREGA DE ROLLOS EN SITIO | 14/08/2025 ENTREGA DE 30 ROLLOS NO SE MANIPULAN EQUIPOS SE REALIZA ENTREGA EN EL LOCAL DE AL LADO AUTORIZA ANDRÉS SEGURA 3502232618"/>
    <s v="VISITA_TÉCNICA"/>
    <m/>
    <s v="TIPO I"/>
    <s v="TERRESTRE"/>
    <s v="HERNANDEZ NARANJO OSCAR EDUARDO"/>
    <n v="1"/>
    <n v="35779.500569199998"/>
    <n v="0"/>
    <n v="35779.500569199998"/>
    <m/>
    <m/>
    <m/>
    <m/>
    <m/>
  </r>
  <r>
    <s v="MONTERIA"/>
    <x v="4"/>
    <x v="5"/>
    <n v="23162"/>
    <n v="2587865"/>
    <n v="58877"/>
    <s v="ORDEN DE CAMBIO"/>
    <s v="CORDOBA"/>
    <s v="CERETE"/>
    <s v="BARRIO CORREGIMIENTO RABOLARGO"/>
    <s v="REDEBAN"/>
    <s v="FO-25-1368040"/>
    <d v="2025-08-12T15:41:00"/>
    <d v="2025-08-14T16:20:00"/>
    <m/>
    <s v="ROLLOS"/>
    <s v="ROLLOS"/>
    <s v="CB UNO A UNO"/>
    <s v="CB UNO A UNO"/>
    <s v="EJECUTADO_EXITOSO"/>
    <s v="EJECUTADO EXITOSO"/>
    <s v="12/08/2025 12-8 SE ESCALA AL COORDINADOR DE ZONA PARA ENTREGA DE ROLLOS EN SITIO | 14/08/2025 SE REALIZA ENTREGA DE 20 ROLLOS EN EL PUNTO SIN NOVEDAD, EN LA ENTREGA NO SE MANIPULAN EQUIPOS"/>
    <s v="VISITA_TÉCNICA"/>
    <m/>
    <s v="TIPO I"/>
    <s v="TERRESTRE"/>
    <s v="GONZALEZ FERRER JESUS ALEXANDER"/>
    <n v="1"/>
    <n v="35779.500569199998"/>
    <n v="0"/>
    <n v="35779.500569199998"/>
    <m/>
    <m/>
    <m/>
    <m/>
    <m/>
  </r>
  <r>
    <s v="PEREIRA"/>
    <x v="0"/>
    <x v="0"/>
    <n v="66001"/>
    <n v="2591376"/>
    <n v="79648"/>
    <s v="ORDEN DE CAMBIO"/>
    <s v="RISARALDA"/>
    <s v="PEREIRA"/>
    <s v="BARRIO CUBA PEREIRA 12"/>
    <s v="REDEBAN"/>
    <s v="FO-25-1370766"/>
    <d v="2025-08-13T10:38:00"/>
    <d v="2025-08-14T16:37:00"/>
    <m/>
    <s v="ROLLOS"/>
    <s v="ROLLOS"/>
    <s v="CB UNO A UNO"/>
    <s v="CB UNO A UNO"/>
    <s v="EJECUTADO_EXITOSO"/>
    <s v="EJECUTADO EXITOSO"/>
    <s v="13/08/2025 13-8 SE ESCALA AL COORDINADOR DE ZONA PARA ENTREGA DE ROLLOS EN SITIO | 14/08/2025 SE VISITA COMERCIO SE REALIZA ENTREGA DE 10 ROLLOS DE PAPEL PARA DATÁFONO"/>
    <s v="VISITA_TÉCNICA"/>
    <m/>
    <s v="TIPO I"/>
    <s v="TERRESTRE"/>
    <s v="LOAIZA LOPEZ JHON FREDDY"/>
    <n v="1"/>
    <n v="35779.500569199998"/>
    <n v="0"/>
    <n v="35779.500569199998"/>
    <m/>
    <m/>
    <m/>
    <m/>
    <m/>
  </r>
  <r>
    <s v="MEDELLIN"/>
    <x v="1"/>
    <x v="1"/>
    <n v="5088"/>
    <n v="2574192"/>
    <n v="46702"/>
    <s v="ORDEN DE CAMBIO"/>
    <s v="ANTIOQUIA"/>
    <s v="BELLO"/>
    <s v="DISTRICOL PAPELERIA Y MISCELAN"/>
    <s v="REDEBAN"/>
    <s v="FO-25-1362879"/>
    <d v="2025-08-11T08:00:00"/>
    <d v="2025-08-14T16:48:00"/>
    <m/>
    <s v="ROLLOS"/>
    <s v="ROLLOS"/>
    <s v="AGREGADOR"/>
    <s v="DISTRICOL"/>
    <s v="EJECUTADO_EXITOSO"/>
    <s v="EJECUTADO EXITOSO"/>
    <s v="11/08/2025 SE REALIZA ENVIO CON OPERADOR LOGISTICO CABIFY | 14/08/2025 SE REALIZA ENTREGA DE 30 ROLLOS POR EL OPERADOR CABIFY"/>
    <s v="VISITA_TÉCNICA"/>
    <m/>
    <s v="TIPO I"/>
    <s v="TERRESTRE"/>
    <s v="SALAZAR AGUDELO JHONATAN STIVEN"/>
    <n v="1"/>
    <n v="35779.500569199998"/>
    <n v="0"/>
    <n v="35779.500569199998"/>
    <m/>
    <m/>
    <m/>
    <m/>
    <m/>
  </r>
  <r>
    <s v="MEDELLIN"/>
    <x v="1"/>
    <x v="1"/>
    <n v="5088"/>
    <n v="2572870"/>
    <n v="36304"/>
    <s v="ORDEN DE CAMBIO"/>
    <s v="ANTIOQUIA"/>
    <s v="BELLO"/>
    <s v="DISTRICOL CENTRAL DE CELULARES"/>
    <s v="REDEBAN"/>
    <s v="FO-25-1362885"/>
    <d v="2025-08-08T16:35:00"/>
    <d v="2025-08-14T16:50:00"/>
    <m/>
    <s v="ROLLOS"/>
    <s v="ROLLOS"/>
    <s v="AGREGADOR"/>
    <s v="DISTRICOL"/>
    <s v="EJECUTADO_EXITOSO"/>
    <s v="EJECUTADO EXITOSO"/>
    <s v="11/08/2025 SE REALIZA ENVIO CON OPERADOR LOGISTICO CABIFY | 14/08/2025 SE REALIZA ENTREGA DE 40 ROLLOS POR EL OPERADOR CABIFY"/>
    <s v="VISITA_TÉCNICA"/>
    <m/>
    <s v="TIPO I"/>
    <s v="TERRESTRE"/>
    <s v="SALAZAR AGUDELO JHONATAN STIVEN"/>
    <n v="1"/>
    <n v="35779.500569199998"/>
    <n v="0"/>
    <n v="35779.500569199998"/>
    <m/>
    <m/>
    <m/>
    <m/>
    <m/>
  </r>
  <r>
    <s v="MEDELLIN"/>
    <x v="1"/>
    <x v="1"/>
    <n v="5088"/>
    <n v="2572483"/>
    <n v="26799"/>
    <s v="ORDEN DE CAMBIO"/>
    <s v="ANTIOQUIA"/>
    <s v="BELLO"/>
    <s v="BARRIO FONTIBON BELLO"/>
    <s v="REDEBAN"/>
    <s v="FO-25-1362886"/>
    <d v="2025-08-08T16:01:00"/>
    <d v="2025-08-14T16:52:00"/>
    <m/>
    <s v="ROLLOS"/>
    <s v="ROLLOS"/>
    <s v="CB UNO A UNO"/>
    <s v="CB UNO A UNO"/>
    <s v="EJECUTADO_EXITOSO"/>
    <s v="EJECUTADO EXITOSO"/>
    <s v="11/08/2025 SE REALIZA ENVIO CON OPERADOR LOGISTICO CABIFY | 14/08/2025 SE REALIZA ENTREGA DE 20 ROLLOS POR EL OPERADOR CABIFY"/>
    <s v="VISITA_TÉCNICA"/>
    <m/>
    <s v="TIPO I"/>
    <s v="TERRESTRE"/>
    <s v="SALAZAR AGUDELO JHONATAN STIVEN"/>
    <n v="1"/>
    <n v="35779.500569199998"/>
    <n v="0"/>
    <n v="35779.500569199998"/>
    <m/>
    <m/>
    <m/>
    <m/>
    <m/>
  </r>
  <r>
    <s v="MEDELLIN"/>
    <x v="1"/>
    <x v="1"/>
    <n v="5088"/>
    <n v="2571790"/>
    <n v="79660"/>
    <s v="ORDEN DE CAMBIO"/>
    <s v="ANTIOQUIA"/>
    <s v="BELLO"/>
    <s v="BARRIO BELLO BELLO 24"/>
    <s v="REDEBAN"/>
    <s v="FO-25-1362888"/>
    <d v="2025-08-08T14:48:00"/>
    <d v="2025-08-14T16:53:00"/>
    <m/>
    <s v="ROLLOS"/>
    <s v="ROLLOS"/>
    <s v="CB UNO A UNO"/>
    <s v="CB UNO A UNO"/>
    <s v="EJECUTADO_EXITOSO"/>
    <s v="EJECUTADO EXITOSO"/>
    <s v="11/08/2025 SE REALIZA ENVIO CON OPERADOR LOGISTICO CABIFY | 14/08/2025 SE REALIZA ENTREGA DE 20 ROLLOS POR EL OPERADOR CABIFY"/>
    <s v="VISITA_TÉCNICA"/>
    <m/>
    <s v="TIPO I"/>
    <s v="TERRESTRE"/>
    <s v="SALAZAR AGUDELO JHONATAN STIVEN"/>
    <n v="1"/>
    <n v="35779.500569199998"/>
    <n v="0"/>
    <n v="35779.500569199998"/>
    <m/>
    <m/>
    <m/>
    <m/>
    <m/>
  </r>
  <r>
    <s v="MEDELLIN"/>
    <x v="1"/>
    <x v="1"/>
    <n v="5088"/>
    <n v="2577565"/>
    <n v="44103"/>
    <s v="ORDEN DE CAMBIO"/>
    <s v="ANTIOQUIA"/>
    <s v="BELLO"/>
    <s v="BARRIO EL BOSQUE BELLO 1"/>
    <s v="REDEBAN"/>
    <s v="FO-25-1362876"/>
    <d v="2025-08-11T09:55:00"/>
    <d v="2025-08-14T16:54:00"/>
    <m/>
    <s v="ROLLOS"/>
    <s v="ROLLOS"/>
    <s v="CB UNO A UNO"/>
    <s v="CB UNO A UNO"/>
    <s v="EJECUTADO_EXITOSO"/>
    <s v="EJECUTADO EXITOSO"/>
    <s v="11/08/2025 SE REALIZA ENVIO CON OPERADOR LOGISTICO CABIFY | 14/08/2025 SE REALIZA ENTREGA DE 90 ROLLOS POR EL OPERADOR CABIFY"/>
    <s v="VISITA_TÉCNICA"/>
    <m/>
    <s v="TIPO I"/>
    <s v="TERRESTRE"/>
    <s v="SALAZAR AGUDELO JHONATAN STIVEN"/>
    <n v="1"/>
    <n v="35779.500569199998"/>
    <n v="0"/>
    <n v="35779.500569199998"/>
    <m/>
    <m/>
    <m/>
    <m/>
    <m/>
  </r>
  <r>
    <s v="MEDELLIN"/>
    <x v="1"/>
    <x v="1"/>
    <n v="5360"/>
    <n v="2570881"/>
    <n v="33797"/>
    <s v="ORDEN DE CAMBIO"/>
    <s v="ANTIOQUIA"/>
    <s v="ITAGUI"/>
    <s v="BARRIO PILSEN ITAGUI"/>
    <s v="REDEBAN"/>
    <s v="FO-25-1362893"/>
    <d v="2025-08-08T12:17:00"/>
    <d v="2025-08-14T16:55:00"/>
    <m/>
    <s v="ROLLOS"/>
    <s v="ROLLOS"/>
    <s v="CB UNO A UNO"/>
    <s v="CB UNO A UNO"/>
    <s v="EJECUTADO_EXITOSO"/>
    <s v="EJECUTADO EXITOSO"/>
    <s v="11/08/2025 SE REALIZA ENVIO CON OPERADOR LOGISTICO CABIFY | 14/08/2025 SE REALIZA ENTREGA DE 10 ROLLOS POR EL OPERADOR CABIFY"/>
    <s v="VISITA_TÉCNICA"/>
    <m/>
    <s v="TIPO I"/>
    <s v="TERRESTRE"/>
    <s v="SALAZAR AGUDELO JHONATAN STIVEN"/>
    <n v="1"/>
    <n v="35779.500569199998"/>
    <n v="0"/>
    <n v="35779.500569199998"/>
    <m/>
    <m/>
    <m/>
    <m/>
    <m/>
  </r>
  <r>
    <s v="MEDELLIN"/>
    <x v="1"/>
    <x v="1"/>
    <n v="5360"/>
    <n v="2568850"/>
    <n v="76827"/>
    <s v="ORDEN DE CAMBIO"/>
    <s v="ANTIOQUIA"/>
    <s v="ITAGUI"/>
    <s v="PTM ITAGUI PROVIMAX DROGUERIA"/>
    <s v="REDEBAN"/>
    <s v="FO-25-1362894"/>
    <d v="2025-08-08T09:12:00"/>
    <d v="2025-08-14T16:56:00"/>
    <m/>
    <s v="ROLLOS"/>
    <s v="ROLLOS"/>
    <s v="AGREGADOR"/>
    <s v="COMCARD - PTM"/>
    <s v="EJECUTADO_EXITOSO"/>
    <s v="EJECUTADO EXITOSO"/>
    <s v="11/08/2025 SE REALIZA ENVIO CON OPERADOR LOGISTICO CABIFY | 14/08/2025 SE REALIZA ENTREGA DE 60 ROLLOS POR EL OPERADOR CABIFY"/>
    <s v="VISITA_TÉCNICA"/>
    <m/>
    <s v="TIPO I"/>
    <s v="TERRESTRE"/>
    <s v="SALAZAR AGUDELO JHONATAN STIVEN"/>
    <n v="1"/>
    <n v="35779.500569199998"/>
    <n v="0"/>
    <n v="35779.500569199998"/>
    <m/>
    <m/>
    <m/>
    <m/>
    <m/>
  </r>
  <r>
    <s v="MEDELLIN"/>
    <x v="1"/>
    <x v="1"/>
    <n v="5360"/>
    <n v="2568726"/>
    <n v="48795"/>
    <s v="ORDEN DE CAMBIO"/>
    <s v="ANTIOQUIA"/>
    <s v="ITAGUI"/>
    <s v="PTM ITAGUI VARIEDADES ICARO SA"/>
    <s v="REDEBAN"/>
    <s v="FO-25-1362895"/>
    <d v="2025-08-08T08:45:00"/>
    <d v="2025-08-14T17:00:00"/>
    <m/>
    <s v="ROLLOS"/>
    <s v="ROLLOS"/>
    <s v="AGREGADOR"/>
    <s v="COMCARD - PTM"/>
    <s v="EJECUTADO_EXITOSO"/>
    <s v="EJECUTADO EXITOSO"/>
    <s v="11/08/2025 SE REALIZA ENVIO CON OPERADOR LOGISTICO CABIFY | 14/08/2025 SE REALIZA ENTREGA DE 60 ROLLOS POR EL OPERADOR CABIFY"/>
    <s v="VISITA_TÉCNICA"/>
    <m/>
    <s v="TIPO I"/>
    <s v="TERRESTRE"/>
    <s v="SALAZAR AGUDELO JHONATAN STIVEN"/>
    <n v="1"/>
    <n v="35779.500569199998"/>
    <n v="0"/>
    <n v="35779.500569199998"/>
    <m/>
    <m/>
    <m/>
    <m/>
    <m/>
  </r>
  <r>
    <s v="MEDELLIN"/>
    <x v="1"/>
    <x v="1"/>
    <n v="5360"/>
    <n v="2578780"/>
    <n v="23626"/>
    <s v="ORDEN DE CAMBIO"/>
    <s v="ANTIOQUIA"/>
    <s v="ITAGUI"/>
    <s v="LA PRADERA ITAGUI ANTIOQUIA"/>
    <s v="REDEBAN"/>
    <s v="FO-25-1361571"/>
    <d v="2025-08-11T11:27:00"/>
    <d v="2025-08-14T17:01:00"/>
    <m/>
    <s v="ROLLOS"/>
    <s v="ROLLOS"/>
    <s v="CB UNO A UNO"/>
    <s v="CB UNO A UNO"/>
    <s v="EJECUTADO_EXITOSO"/>
    <s v="EJECUTADO EXITOSO"/>
    <s v="11/08/2025 11-08  SE REALIZA ENTREGA CON OPERADOR LOGISTICO CABIFY | 14/08/2025 SE REALIZA ENTREGA DE 30 ROLLOS POR EL OPERADOR CABIFY"/>
    <s v="VISITA_TÉCNICA"/>
    <m/>
    <s v="TIPO I"/>
    <s v="TERRESTRE"/>
    <s v="SALAZAR AGUDELO JHONATAN STIVEN"/>
    <n v="1"/>
    <n v="35779.500569199998"/>
    <n v="0"/>
    <n v="35779.500569199998"/>
    <m/>
    <m/>
    <m/>
    <m/>
    <m/>
  </r>
  <r>
    <s v="MEDELLIN"/>
    <x v="1"/>
    <x v="1"/>
    <n v="5001"/>
    <n v="2576165"/>
    <n v="55662"/>
    <s v="ORDEN DE CAMBIO"/>
    <s v="ANTIOQUIA"/>
    <s v="MEDELLIN"/>
    <s v="DISTRICOL MAS DE TODO MEDELLIN"/>
    <s v="REDEBAN"/>
    <s v="FO-25-1362877"/>
    <d v="2025-08-11T08:35:00"/>
    <d v="2025-08-14T17:02:00"/>
    <m/>
    <s v="ROLLOS"/>
    <s v="ROLLOS"/>
    <s v="AGREGADOR"/>
    <s v="DISTRICOL"/>
    <s v="EJECUTADO_EXITOSO"/>
    <s v="EJECUTADO EXITOSO"/>
    <s v="11/08/2025 SE REALIZA ENVIO CON OPERADOR LOGISTICO CABIFY | 14/08/2025 SE REALIZA ENTREGA DE 50 ROLLOS POR EL OPERADOR CABIFY"/>
    <s v="VISITA_TÉCNICA"/>
    <m/>
    <s v="TIPO I"/>
    <s v="TERRESTRE"/>
    <s v="SALAZAR AGUDELO JHONATAN STIVEN"/>
    <n v="1"/>
    <n v="35779.500569199998"/>
    <n v="0"/>
    <n v="35779.500569199998"/>
    <m/>
    <m/>
    <m/>
    <m/>
    <m/>
  </r>
  <r>
    <s v="MEDELLIN"/>
    <x v="1"/>
    <x v="1"/>
    <n v="5001"/>
    <n v="2574431"/>
    <n v="74177"/>
    <s v="ORDEN DE CAMBIO"/>
    <s v="ANTIOQUIA"/>
    <s v="MEDELLIN"/>
    <s v="BARRIO CASTILLA MEDELLIN 13"/>
    <s v="REDEBAN"/>
    <s v="FO-25-1362878"/>
    <d v="2025-08-11T08:00:00"/>
    <d v="2025-08-14T17:04:00"/>
    <m/>
    <s v="ROLLOS"/>
    <s v="ROLLOS"/>
    <s v="CB UNO A UNO"/>
    <s v="CB UNO A UNO"/>
    <s v="EJECUTADO_EXITOSO"/>
    <s v="EJECUTADO EXITOSO"/>
    <s v="11/08/2025 SE REALIZA ENVIO CON OPERADOR LOGISTICO CABIFY | 14/08/2025 SE REALIZA ENTREGA DE 50 ROLLOS POR EL OPERADOR CABIFY"/>
    <s v="VISITA_TÉCNICA"/>
    <m/>
    <s v="TIPO I"/>
    <s v="TERRESTRE"/>
    <s v="SALAZAR AGUDELO JHONATAN STIVEN"/>
    <n v="1"/>
    <n v="35779.500569199998"/>
    <n v="0"/>
    <n v="35779.500569199998"/>
    <m/>
    <m/>
    <m/>
    <m/>
    <m/>
  </r>
  <r>
    <s v="MEDELLIN"/>
    <x v="1"/>
    <x v="1"/>
    <n v="5001"/>
    <n v="2574307"/>
    <n v="18744"/>
    <s v="ORDEN DE CAMBIO"/>
    <s v="ANTIOQUIA"/>
    <s v="MEDELLIN"/>
    <s v="COMCARD SANTO DOMINGO DJV"/>
    <s v="REDEBAN"/>
    <s v="FO-25-1362880"/>
    <d v="2025-08-09T10:59:00"/>
    <d v="2025-08-14T17:09:00"/>
    <m/>
    <s v="ROLLOS"/>
    <s v="ROLLOS"/>
    <s v="AGREGADOR"/>
    <s v="COMCARD - PTM"/>
    <s v="EJECUTADO_EXITOSO"/>
    <s v="EJECUTADO EXITOSO"/>
    <s v="11/08/2025 SE REALIZA ENVIO CON OPERADOR LOGISTICO CABIFY | 14/08/2025 SE REALIZA ENTREGA DE 50 ROLLOS POR EL OPERADOR CABIFY"/>
    <s v="VISITA_TÉCNICA"/>
    <m/>
    <s v="TIPO I"/>
    <s v="TERRESTRE"/>
    <s v="SALAZAR AGUDELO JHONATAN STIVEN"/>
    <n v="1"/>
    <n v="35779.500569199998"/>
    <n v="0"/>
    <n v="35779.500569199998"/>
    <m/>
    <m/>
    <m/>
    <m/>
    <m/>
  </r>
  <r>
    <s v="MEDELLIN"/>
    <x v="1"/>
    <x v="1"/>
    <n v="5001"/>
    <n v="2574131"/>
    <n v="78468"/>
    <s v="ORDEN DE CAMBIO"/>
    <s v="ANTIOQUIA"/>
    <s v="MEDELLIN"/>
    <s v="BARRIO BOSTON MEDELLIN 5"/>
    <s v="REDEBAN"/>
    <s v="FO-25-1362881"/>
    <d v="2025-08-09T10:38:00"/>
    <d v="2025-08-14T17:11:00"/>
    <m/>
    <s v="ROLLOS"/>
    <s v="ROLLOS"/>
    <s v="CB UNO A UNO"/>
    <s v="CB UNO A UNO"/>
    <s v="EJECUTADO_EXITOSO"/>
    <s v="EJECUTADO EXITOSO"/>
    <s v="11/08/2025 SE REALIZA ENVIO CON OPERADOR LOGISTICO CABIFY | 14/08/2025 SE REALIZA ENTREGA DE 40 ROLLOS POR EL OPERADOR CABIFY"/>
    <s v="VISITA_TÉCNICA"/>
    <m/>
    <s v="TIPO I"/>
    <s v="TERRESTRE"/>
    <s v="SALAZAR AGUDELO JHONATAN STIVEN"/>
    <n v="1"/>
    <n v="35779.500569199998"/>
    <n v="0"/>
    <n v="35779.500569199998"/>
    <m/>
    <m/>
    <m/>
    <m/>
    <m/>
  </r>
  <r>
    <s v="MEDELLIN"/>
    <x v="1"/>
    <x v="1"/>
    <n v="5001"/>
    <n v="2572787"/>
    <n v="26851"/>
    <s v="ORDEN DE CAMBIO"/>
    <s v="ANTIOQUIA"/>
    <s v="MEDELLIN"/>
    <s v="COMCARD MED MONARKS"/>
    <s v="REDEBAN"/>
    <s v="FO-25-1362884"/>
    <d v="2025-08-08T16:44:00"/>
    <d v="2025-08-14T17:12:00"/>
    <m/>
    <s v="ROLLOS"/>
    <s v="ROLLOS"/>
    <s v="AGREGADOR"/>
    <s v="COMCARD - PTM"/>
    <s v="EJECUTADO_EXITOSO"/>
    <s v="EJECUTADO EXITOSO"/>
    <s v="11/08/2025 SE REALIZA ENVIO CON OPERADOR LOGISTICO CABIFY | 14/08/2025 SE REALIZA ENTREGA DE 30 ROLLOS POR EL OPERADOR CABIFY"/>
    <s v="VISITA_TÉCNICA"/>
    <m/>
    <s v="TIPO I"/>
    <s v="TERRESTRE"/>
    <s v="SALAZAR AGUDELO JHONATAN STIVEN"/>
    <n v="1"/>
    <n v="35779.500569199998"/>
    <n v="0"/>
    <n v="35779.500569199998"/>
    <m/>
    <m/>
    <m/>
    <m/>
    <m/>
  </r>
  <r>
    <s v="MEDELLIN"/>
    <x v="1"/>
    <x v="1"/>
    <n v="5001"/>
    <n v="2572998"/>
    <n v="26224"/>
    <s v="ORDEN DE CAMBIO"/>
    <s v="ANTIOQUIA"/>
    <s v="MEDELLIN"/>
    <s v="COMCARD MED JF"/>
    <s v="REDEBAN"/>
    <s v="FO-25-1362883"/>
    <d v="2025-08-08T17:01:00"/>
    <d v="2025-08-14T17:13:00"/>
    <m/>
    <s v="ROLLOS"/>
    <s v="ROLLOS"/>
    <s v="AGREGADOR"/>
    <s v="COMCARD - PTM"/>
    <s v="EJECUTADO_EXITOSO"/>
    <s v="EJECUTADO EXITOSO"/>
    <s v="11/08/2025 SE REALIZA ENVIO CON OPERADOR LOGISTICO CABIFY | 14/08/2025 SE REALIZA ENTREGA DE 60 ROLLOS POR EL OPERADOR CABIFY"/>
    <s v="VISITA_TÉCNICA"/>
    <m/>
    <s v="TIPO I"/>
    <s v="TERRESTRE"/>
    <s v="SALAZAR AGUDELO JHONATAN STIVEN"/>
    <n v="1"/>
    <n v="35779.500569199998"/>
    <n v="0"/>
    <n v="35779.500569199998"/>
    <m/>
    <m/>
    <m/>
    <m/>
    <m/>
  </r>
  <r>
    <s v="MEDELLIN"/>
    <x v="1"/>
    <x v="1"/>
    <n v="5001"/>
    <n v="2573418"/>
    <n v="45488"/>
    <s v="ORDEN DE CAMBIO"/>
    <s v="ANTIOQUIA"/>
    <s v="MEDELLIN"/>
    <s v="PTM MEDELLIN DROGUERIA LA 30 A"/>
    <s v="REDEBAN"/>
    <s v="FO-25-1362882"/>
    <d v="2025-08-11T09:00:00"/>
    <d v="2025-08-14T17:14:00"/>
    <m/>
    <s v="ROLLOS"/>
    <s v="ROLLOS"/>
    <s v="AGREGADOR"/>
    <s v="COMCARD - PTM"/>
    <s v="EJECUTADO_EXITOSO"/>
    <s v="EJECUTADO EXITOSO"/>
    <s v="11/08/2025 SE REALIZA ENVIO CON OPERADOR LOGISTICO CABIFY | 14/08/2025 SE REALIZA ENTREGA DE 40 ROLLOS POR EL OPERADOR CABIFY"/>
    <s v="VISITA_TÉCNICA"/>
    <m/>
    <s v="TIPO I"/>
    <s v="TERRESTRE"/>
    <s v="SALAZAR AGUDELO JHONATAN STIVEN"/>
    <n v="1"/>
    <n v="35779.500569199998"/>
    <n v="0"/>
    <n v="35779.500569199998"/>
    <m/>
    <m/>
    <m/>
    <m/>
    <m/>
  </r>
  <r>
    <s v="MEDELLIN"/>
    <x v="1"/>
    <x v="1"/>
    <n v="5001"/>
    <n v="2572283"/>
    <n v="59085"/>
    <s v="ORDEN DE CAMBIO"/>
    <s v="ANTIOQUIA"/>
    <s v="MEDELLIN"/>
    <s v="DISTRICOL INTERNET IGUANA NET"/>
    <s v="REDEBAN"/>
    <s v="FO-25-1362887"/>
    <d v="2025-08-08T15:27:00"/>
    <d v="2025-08-14T17:16:00"/>
    <m/>
    <s v="ROLLOS"/>
    <s v="ROLLOS"/>
    <s v="AGREGADOR"/>
    <s v="DISTRICOL"/>
    <s v="EJECUTADO_EXITOSO"/>
    <s v="EJECUTADO EXITOSO"/>
    <s v="11/08/2025 SE REALIZA ENVIO CON OPERADOR LOGISTICO CABIFY | 14/08/2025 SE REALIZA ENTREGA DE 40 ROLLOS POR EL OPERADOR CABIFY"/>
    <s v="VISITA_TÉCNICA"/>
    <m/>
    <s v="TIPO I"/>
    <s v="TERRESTRE"/>
    <s v="SALAZAR AGUDELO JHONATAN STIVEN"/>
    <n v="1"/>
    <n v="35779.500569199998"/>
    <n v="0"/>
    <n v="35779.500569199998"/>
    <m/>
    <m/>
    <m/>
    <m/>
    <m/>
  </r>
  <r>
    <s v="MEDELLIN"/>
    <x v="1"/>
    <x v="1"/>
    <n v="5001"/>
    <n v="2571820"/>
    <n v="76571"/>
    <s v="ORDEN DE CAMBIO"/>
    <s v="ANTIOQUIA"/>
    <s v="MEDELLIN"/>
    <s v="PTM MEDELLIN VARIEDADES YULIGU"/>
    <s v="REDEBAN"/>
    <s v="FO-25-1362889"/>
    <d v="2025-08-08T14:36:00"/>
    <d v="2025-08-14T17:17:00"/>
    <m/>
    <s v="ROLLOS"/>
    <s v="ROLLOS"/>
    <s v="AGREGADOR"/>
    <s v="COMCARD - PTM"/>
    <s v="EJECUTADO_EXITOSO"/>
    <s v="EJECUTADO EXITOSO"/>
    <s v="11/08/2025 SE REALIZA ENVIO CON OPERADOR LOGISTICO CABIFY | 14/08/2025 SE REALIZA ENTREGA DE 40 ROLLOS POR EL OPERADOR CABIFY"/>
    <s v="VISITA_TÉCNICA"/>
    <m/>
    <s v="TIPO I"/>
    <s v="TERRESTRE"/>
    <s v="SALAZAR AGUDELO JHONATAN STIVEN"/>
    <n v="1"/>
    <n v="35779.500569199998"/>
    <n v="0"/>
    <n v="35779.500569199998"/>
    <m/>
    <m/>
    <m/>
    <m/>
    <m/>
  </r>
  <r>
    <s v="NEIVA"/>
    <x v="5"/>
    <x v="6"/>
    <n v="41016"/>
    <n v="2588231"/>
    <n v="77946"/>
    <s v="ORDEN DE CAMBIO"/>
    <s v="HUILA"/>
    <s v="AIPE"/>
    <s v="BARRIO LOS ALPES AIPE"/>
    <s v="REDEBAN"/>
    <s v="FO-25-1368313"/>
    <d v="2025-08-12T16:21:00"/>
    <d v="2025-08-14T17:18:00"/>
    <m/>
    <s v="ROLLOS"/>
    <s v="ROLLOS"/>
    <s v="CB UNO A UNO"/>
    <s v="CB UNO A UNO"/>
    <s v="EJECUTADO_CANCELADO"/>
    <s v="PETICIÓN BANCOLOMBIA"/>
    <s v="12/08/2025 12-8 SE ESCALA AL COORDINADOR DE ZONA PARA ENTREGA DE ROLLOS EN SITIO | 14/08/2025 SE LLEGA AL PUNTO NO SE REALIZA ENTREGA YA QUE SE EVIDENCIA MARCA COMPARTIDA ."/>
    <s v="VISITA_TÉCNICA"/>
    <m/>
    <s v="TIPO II"/>
    <s v="TERRESTRE"/>
    <s v="ANDRADE HERNANDEZ JUAN CARLOS"/>
    <n v="1"/>
    <n v="67654.12000000001"/>
    <n v="0"/>
    <n v="67654.12000000001"/>
    <m/>
    <m/>
    <m/>
    <m/>
    <m/>
  </r>
  <r>
    <s v="MEDELLIN"/>
    <x v="1"/>
    <x v="1"/>
    <n v="5001"/>
    <n v="2570999"/>
    <n v="80087"/>
    <s v="ORDEN DE CAMBIO"/>
    <s v="ANTIOQUIA"/>
    <s v="MEDELLIN"/>
    <s v="BARRIO BELEN MEDELLIN 15"/>
    <s v="REDEBAN"/>
    <s v="FO-25-1362890"/>
    <d v="2025-08-08T12:52:00"/>
    <d v="2025-08-14T17:18:00"/>
    <m/>
    <s v="ROLLOS"/>
    <s v="ROLLOS"/>
    <s v="CB UNO A UNO"/>
    <s v="CB UNO A UNO"/>
    <s v="EJECUTADO_EXITOSO"/>
    <s v="EJECUTADO EXITOSO"/>
    <s v="11/08/2025 SE REALIZA ENVIO CON OPERADOR LOGISTICO CABIFY | 14/08/2025 SE REALIZA ENTREGA DE 10 ROLLOS POR EL OPERADOR CABIFY"/>
    <s v="VISITA_TÉCNICA"/>
    <m/>
    <s v="TIPO I"/>
    <s v="TERRESTRE"/>
    <s v="SALAZAR AGUDELO JHONATAN STIVEN"/>
    <n v="1"/>
    <n v="35779.500569199998"/>
    <n v="0"/>
    <n v="35779.500569199998"/>
    <m/>
    <m/>
    <m/>
    <m/>
    <m/>
  </r>
  <r>
    <s v="MEDELLIN"/>
    <x v="1"/>
    <x v="1"/>
    <n v="5001"/>
    <n v="2570930"/>
    <n v="62223"/>
    <s v="ORDEN DE CAMBIO"/>
    <s v="ANTIOQUIA"/>
    <s v="MEDELLIN"/>
    <s v="PTM MEDELLIN CREACIONES M Y WE"/>
    <s v="REDEBAN"/>
    <s v="FO-25-1362891"/>
    <d v="2025-08-08T12:21:00"/>
    <d v="2025-08-14T17:19:00"/>
    <m/>
    <s v="ROLLOS"/>
    <s v="ROLLOS"/>
    <s v="AGREGADOR"/>
    <s v="COMCARD - PTM"/>
    <s v="EJECUTADO_EXITOSO"/>
    <s v="EJECUTADO EXITOSO"/>
    <s v="11/08/2025 SE REALIZA ENVIO CON OPERADOR LOGISTICO CABIFY | 14/08/2025 SE REALIZA ENTREGA DE 60 ROLLOS POR EL OPERADOR CABIFY"/>
    <s v="VISITA_TÉCNICA"/>
    <m/>
    <s v="TIPO I"/>
    <s v="TERRESTRE"/>
    <s v="SALAZAR AGUDELO JHONATAN STIVEN"/>
    <n v="1"/>
    <n v="35779.500569199998"/>
    <n v="0"/>
    <n v="35779.500569199998"/>
    <m/>
    <m/>
    <m/>
    <m/>
    <m/>
  </r>
  <r>
    <s v="MEDELLIN"/>
    <x v="1"/>
    <x v="1"/>
    <n v="5001"/>
    <n v="2568316"/>
    <n v="56905"/>
    <s v="ORDEN DE CAMBIO"/>
    <s v="ANTIOQUIA"/>
    <s v="MEDELLIN"/>
    <s v="BARRIO SAN CRISTOBAL MEDELLIN"/>
    <s v="REDEBAN"/>
    <s v="FO-25-1362896"/>
    <d v="2025-08-08T08:13:00"/>
    <d v="2025-08-14T17:20:00"/>
    <m/>
    <s v="ROLLOS"/>
    <s v="ROLLOS"/>
    <s v="CB UNO A UNO"/>
    <s v="CB UNO A UNO"/>
    <s v="EJECUTADO_EXITOSO"/>
    <s v="EJECUTADO EXITOSO"/>
    <s v="11/08/2025 SE REALIZA ENVIO CON OPERADOR LOGISTICO CABIFY | 14/08/2025 SE REALIZA ENTREGA DE 50 ROLLOS POR EL OPERADOR CABIFY"/>
    <s v="VISITA_TÉCNICA"/>
    <m/>
    <s v="TIPO I"/>
    <s v="TERRESTRE"/>
    <s v="SALAZAR AGUDELO JHONATAN STIVEN"/>
    <n v="1"/>
    <n v="35779.500569199998"/>
    <n v="0"/>
    <n v="35779.500569199998"/>
    <m/>
    <m/>
    <m/>
    <m/>
    <m/>
  </r>
  <r>
    <s v="MEDELLIN"/>
    <x v="1"/>
    <x v="1"/>
    <n v="5001"/>
    <n v="2566130"/>
    <n v="73507"/>
    <s v="ORDEN DE CAMBIO"/>
    <s v="ANTIOQUIA"/>
    <s v="MEDELLIN"/>
    <s v="BARRIO SANTA CRUZ MEDELLIN"/>
    <s v="REDEBAN"/>
    <s v="FO-25-1362897"/>
    <d v="2025-08-08T08:00:00"/>
    <d v="2025-08-14T17:21:00"/>
    <m/>
    <s v="ROLLOS"/>
    <s v="ROLLOS"/>
    <s v="CB UNO A UNO"/>
    <s v="CB UNO A UNO"/>
    <s v="EJECUTADO_EXITOSO"/>
    <s v="EJECUTADO EXITOSO"/>
    <s v="11/08/2025 SE REALIZA ENVIO CON OPERADOR LOGISTICO CABIFY | 14/08/2025 SE REALIZA ENTREGA DE 90 ROLLOS POR EL OPERADOR CABIFY"/>
    <s v="VISITA_TÉCNICA"/>
    <m/>
    <s v="TIPO I"/>
    <s v="TERRESTRE"/>
    <s v="SALAZAR AGUDELO JHONATAN STIVEN"/>
    <n v="1"/>
    <n v="35779.500569199998"/>
    <n v="0"/>
    <n v="35779.500569199998"/>
    <m/>
    <m/>
    <m/>
    <m/>
    <m/>
  </r>
  <r>
    <s v="MEDELLIN"/>
    <x v="1"/>
    <x v="1"/>
    <n v="5001"/>
    <n v="2577590"/>
    <n v="27302"/>
    <s v="ORDEN DE CAMBIO"/>
    <s v="ANTIOQUIA"/>
    <s v="MEDELLIN"/>
    <s v="PAGAFACIL SAN ANTONIO DE PRADO"/>
    <s v="REDEBAN"/>
    <s v="FO-25-1362875"/>
    <d v="2025-08-11T10:01:00"/>
    <d v="2025-08-14T17:22:00"/>
    <m/>
    <s v="ROLLOS"/>
    <s v="ROLLOS"/>
    <s v="ROBUSTO"/>
    <s v="PAGAFACIL"/>
    <s v="EJECUTADO_EXITOSO"/>
    <s v="EJECUTADO EXITOSO"/>
    <s v="11/08/2025 SE REALIZA ENVIO CON OPERADOR LOGISTICO CABIFY | 14/08/2025 SE REALIZA ENTREGA DE 100 ROLLOS POR EL OPERADOR CABIFY"/>
    <s v="VISITA_TÉCNICA"/>
    <m/>
    <s v="TIPO I"/>
    <s v="TERRESTRE"/>
    <s v="SALAZAR AGUDELO JHONATAN STIVEN"/>
    <n v="1"/>
    <n v="35779.500569199998"/>
    <n v="0"/>
    <n v="35779.500569199998"/>
    <m/>
    <m/>
    <m/>
    <m/>
    <m/>
  </r>
  <r>
    <s v="VILLAVICENCIO"/>
    <x v="5"/>
    <x v="6"/>
    <n v="50001"/>
    <n v="2593211"/>
    <n v="19509"/>
    <s v="ORDEN DE CAMBIO"/>
    <s v="META"/>
    <s v="VILLAVICENCIO"/>
    <s v="UNICENTRO VILLAVICENCIO"/>
    <s v="REDEBAN"/>
    <s v="FO-25-1372271"/>
    <d v="2025-08-13T14:23:00"/>
    <d v="2025-08-14T17:26:00"/>
    <m/>
    <s v="ROLLOS"/>
    <s v="ROLLOS"/>
    <s v="ROBUSTO"/>
    <s v="OPRAP"/>
    <s v="EJECUTADO_EXITOSO"/>
    <s v="EJECUTADO EXITOSO"/>
    <s v="13/08/2025 13-8 SE ESCALA AL COORDINADOR DE ZONA PARA ENTREGA DE ROLLOS EN SITIO | 14/08/2025 SE VISITA CB Y SE REALIZA ENTREGA DE 260 ROLLOS DE PAPEL TERMICO PARA DATÁFONO"/>
    <s v="VISITA_TÉCNICA"/>
    <m/>
    <s v="TIPO I"/>
    <s v="TERRESTRE"/>
    <s v="GARZON RUIZ LUIS MIGUEL"/>
    <n v="1"/>
    <n v="35779.500569199998"/>
    <n v="0"/>
    <n v="35779.500569199998"/>
    <m/>
    <m/>
    <m/>
    <m/>
    <m/>
  </r>
  <r>
    <s v="BARRANQUILLA"/>
    <x v="4"/>
    <x v="5"/>
    <n v="8001"/>
    <n v="2592756"/>
    <n v="31547"/>
    <s v="ORDEN DE CAMBIO"/>
    <s v="ATLANTICO"/>
    <s v="BARRANQUILLA"/>
    <s v="BARRIO SAN FELIPE 2 BARRANQUIL"/>
    <s v="REDEBAN"/>
    <s v="FO-25-1371792"/>
    <d v="2025-08-13T13:46:00"/>
    <d v="2025-08-14T17:28:00"/>
    <m/>
    <s v="ROLLOS"/>
    <s v="ROLLOS"/>
    <s v="CB UNO A UNO"/>
    <s v="CB UNO A UNO"/>
    <s v="EJECUTADO_EXITOSO"/>
    <s v="EJECUTADO EXITOSO"/>
    <s v="13/08/2025 13-8 SE ESCALA AL COORDINADOR DE ZONA PARA ENTREGA DE ROLLOS EN SITIO | 14/08/2025 SE REALIZA VISITA SE ENTREGAN 30 ROLLOS"/>
    <s v="VISITA_TÉCNICA"/>
    <m/>
    <s v="TIPO I"/>
    <s v="TERRESTRE"/>
    <s v="PORRAS CASTRO DARLON NASCK"/>
    <n v="1"/>
    <n v="35779.500569199998"/>
    <n v="0"/>
    <n v="35779.500569199998"/>
    <m/>
    <m/>
    <m/>
    <m/>
    <m/>
  </r>
  <r>
    <s v="MEDELLIN"/>
    <x v="1"/>
    <x v="1"/>
    <n v="5001"/>
    <n v="2581740"/>
    <n v="16652"/>
    <s v="ORDEN DE CAMBIO"/>
    <s v="ANTIOQUIA"/>
    <s v="MEDELLIN"/>
    <s v="OPRAP CC SAN DIEGO"/>
    <s v="REDEBAN"/>
    <s v="FO-25-1362535"/>
    <d v="2025-08-11T16:52:00"/>
    <d v="2025-08-14T17:33:00"/>
    <m/>
    <s v="ROLLOS"/>
    <s v="ROLLOS"/>
    <s v="ROBUSTO"/>
    <s v="OPRAP"/>
    <s v="EJECUTADO_EXITOSO"/>
    <s v="EJECUTADO EXITOSO"/>
    <s v="11/08/2025 11-08 SE REALIZA ENVIO CON OPERADOR LOGISTICO CABIFY | 14/08/2025 SE REALIZA ENTREGA DE 240 ROLLOS POR EL OPERADOR CABIFY"/>
    <s v="VISITA_TÉCNICA"/>
    <m/>
    <s v="TIPO I"/>
    <s v="TERRESTRE"/>
    <s v="SALAZAR AGUDELO JHONATAN STIVEN"/>
    <n v="1"/>
    <n v="35779.500569199998"/>
    <n v="0"/>
    <n v="35779.500569199998"/>
    <m/>
    <m/>
    <m/>
    <m/>
    <m/>
  </r>
  <r>
    <s v="MEDELLIN"/>
    <x v="1"/>
    <x v="1"/>
    <n v="5001"/>
    <n v="2582070"/>
    <n v="79962"/>
    <s v="ORDEN DE CAMBIO"/>
    <s v="ANTIOQUIA"/>
    <s v="MEDELLIN"/>
    <s v="BARRIO LA MILAGROSA MEDELLIN 5"/>
    <s v="REDEBAN"/>
    <s v="FO-25-1363189"/>
    <d v="2025-08-11T17:48:00"/>
    <d v="2025-08-14T17:34:00"/>
    <m/>
    <s v="ROLLOS"/>
    <s v="ROLLOS"/>
    <s v="CB UNO A UNO"/>
    <s v="CB UNO A UNO"/>
    <s v="EJECUTADO_EXITOSO"/>
    <s v="EJECUTADO EXITOSO"/>
    <s v="12/08/2025 12-08 SE REALIZA ENVIO CON OPERADOR LOGISTICO CABIFY | 14/08/2025 SE REALIZA ENTREGA DE 10 ROLLOS POR EL OPERADOR CABIFY"/>
    <s v="VISITA_TÉCNICA"/>
    <m/>
    <s v="TIPO I"/>
    <s v="TERRESTRE"/>
    <s v="SALAZAR AGUDELO JHONATAN STIVEN"/>
    <n v="1"/>
    <n v="35779.500569199998"/>
    <n v="0"/>
    <n v="35779.500569199998"/>
    <m/>
    <m/>
    <m/>
    <m/>
    <m/>
  </r>
  <r>
    <s v="MEDELLIN"/>
    <x v="1"/>
    <x v="1"/>
    <n v="5001"/>
    <n v="2579522"/>
    <n v="79266"/>
    <s v="ORDEN DE CAMBIO"/>
    <s v="ANTIOQUIA"/>
    <s v="MEDELLIN"/>
    <s v="DISTRICOL VARIEDADES AUSTIN"/>
    <s v="REDEBAN"/>
    <s v="FO-25-1361557"/>
    <d v="2025-08-11T12:30:00"/>
    <d v="2025-08-14T17:35:00"/>
    <m/>
    <s v="ROLLOS"/>
    <s v="ROLLOS"/>
    <s v="AGREGADOR"/>
    <s v="DISTRICOL"/>
    <s v="EJECUTADO_EXITOSO"/>
    <s v="EJECUTADO EXITOSO"/>
    <s v="11/08/2025 11-08  SE REALIZA ENTREGA CON OPERADOR LOGISTICO CABIFY | 14/08/2025 SE REALIZA ENTREGA DE 30 ROLLOS POR EL OPERADOR CABIFY"/>
    <s v="VISITA_TÉCNICA"/>
    <m/>
    <s v="TIPO I"/>
    <s v="TERRESTRE"/>
    <s v="SALAZAR AGUDELO JHONATAN STIVEN"/>
    <n v="1"/>
    <n v="35779.500569199998"/>
    <n v="0"/>
    <n v="35779.500569199998"/>
    <m/>
    <m/>
    <m/>
    <m/>
    <m/>
  </r>
  <r>
    <s v="MEDELLIN"/>
    <x v="1"/>
    <x v="1"/>
    <n v="5001"/>
    <n v="2579614"/>
    <n v="31132"/>
    <s v="ORDEN DE CAMBIO"/>
    <s v="ANTIOQUIA"/>
    <s v="MEDELLIN"/>
    <s v="COMCARD ASPER TECNOLOGÍA"/>
    <s v="REDEBAN"/>
    <s v="FO-25-1361555"/>
    <d v="2025-08-11T12:58:00"/>
    <d v="2025-08-14T17:36:00"/>
    <m/>
    <s v="ROLLOS"/>
    <s v="ROLLOS"/>
    <s v="AGREGADOR"/>
    <s v="COMCARD - PTM"/>
    <s v="EJECUTADO_EXITOSO"/>
    <s v="EJECUTADO EXITOSO"/>
    <s v="11/08/2025 11-08  SE REALIZA ENTREGA CON OPERADOR LOGISTICO CABIFY | 14/08/2025 SE REALIZA ENTREGA DE 60 ROLLOS POR EL OPERADOR CABIFY"/>
    <s v="VISITA_TÉCNICA"/>
    <m/>
    <s v="TIPO I"/>
    <s v="TERRESTRE"/>
    <s v="SALAZAR AGUDELO JHONATAN STIVEN"/>
    <n v="1"/>
    <n v="35779.500569199998"/>
    <n v="0"/>
    <n v="35779.500569199998"/>
    <m/>
    <m/>
    <m/>
    <m/>
    <m/>
  </r>
  <r>
    <s v="MEDELLIN"/>
    <x v="1"/>
    <x v="1"/>
    <n v="5001"/>
    <n v="2580647"/>
    <n v="80086"/>
    <s v="ORDEN DE CAMBIO"/>
    <s v="ANTIOQUIA"/>
    <s v="MEDELLIN"/>
    <s v="BARRIO MANRIQUE MEDELLIN 28"/>
    <s v="REDEBAN"/>
    <s v="FO-25-1361848"/>
    <d v="2025-08-11T15:08:00"/>
    <d v="2025-08-14T17:37:00"/>
    <m/>
    <s v="ROLLOS"/>
    <s v="ROLLOS"/>
    <s v="CB UNO A UNO"/>
    <s v="CB UNO A UNO"/>
    <s v="EJECUTADO_EXITOSO"/>
    <s v="EJECUTADO EXITOSO"/>
    <s v="11/08/2025 11-08  SE REALIZA ENTREGA CON OPERADOR LOGISTICO CABIFY | 14/08/2025 SE REALIZA ENTREGA DE 10 ROLLOS POR EL OPERADOR CABIFY"/>
    <s v="VISITA_TÉCNICA"/>
    <m/>
    <s v="TIPO I"/>
    <s v="TERRESTRE"/>
    <s v="SALAZAR AGUDELO JHONATAN STIVEN"/>
    <n v="1"/>
    <n v="35779.500569199998"/>
    <n v="0"/>
    <n v="35779.500569199998"/>
    <m/>
    <m/>
    <m/>
    <m/>
    <m/>
  </r>
  <r>
    <s v="MEDELLIN"/>
    <x v="1"/>
    <x v="1"/>
    <n v="5001"/>
    <n v="2581360"/>
    <n v="38186"/>
    <s v="ORDEN DE CAMBIO"/>
    <s v="ANTIOQUIA"/>
    <s v="MEDELLIN"/>
    <s v="PTM MED SANTO DOMINGO"/>
    <s v="REDEBAN"/>
    <s v="FO-25-1362398"/>
    <d v="2025-08-11T16:11:00"/>
    <d v="2025-08-14T17:38:00"/>
    <m/>
    <s v="ROLLOS"/>
    <s v="ROLLOS"/>
    <s v="AGREGADOR"/>
    <s v="COMCARD - PTM"/>
    <s v="EJECUTADO_EXITOSO"/>
    <s v="EJECUTADO EXITOSO"/>
    <s v="11/08/2025 11-08  SE REALIZA ENTREGA CON OPERADOR LOGISTICO CABIFY | 14/08/2025 SE REALIZA ENTREGA DE 80 ROLLOS POR EL OPERADOR CABIFY"/>
    <s v="VISITA_TÉCNICA"/>
    <m/>
    <s v="TIPO I"/>
    <s v="TERRESTRE"/>
    <s v="SALAZAR AGUDELO JHONATAN STIVEN"/>
    <n v="1"/>
    <n v="35779.500569199998"/>
    <n v="0"/>
    <n v="35779.500569199998"/>
    <m/>
    <m/>
    <m/>
    <m/>
    <m/>
  </r>
  <r>
    <s v="MEDELLIN"/>
    <x v="1"/>
    <x v="1"/>
    <n v="5001"/>
    <n v="2581758"/>
    <n v="22994"/>
    <s v="ORDEN DE CAMBIO"/>
    <s v="ANTIOQUIA"/>
    <s v="MEDELLIN"/>
    <s v="COMCARD MANRIQUE CEN FARMAZUL"/>
    <s v="REDEBAN"/>
    <s v="FO-25-1362569"/>
    <d v="2025-08-11T16:57:00"/>
    <d v="2025-08-14T17:39:00"/>
    <m/>
    <s v="ROLLOS"/>
    <s v="ROLLOS"/>
    <s v="AGREGADOR"/>
    <s v="COMCARD - PTM"/>
    <s v="EJECUTADO_EXITOSO"/>
    <s v="EJECUTADO EXITOSO"/>
    <s v="11/08/2025 11-08 SE REALIZA ENVIO CON OPERADOR LOGISTICO CABIFY | 14/08/2025 SE REALIZA ENTREGA DE 90 ROLLOS POR EL OPERADOR CABIFY"/>
    <s v="VISITA_TÉCNICA"/>
    <m/>
    <s v="TIPO I"/>
    <s v="TERRESTRE"/>
    <s v="SALAZAR AGUDELO JHONATAN STIVEN"/>
    <n v="1"/>
    <n v="35779.500569199998"/>
    <n v="0"/>
    <n v="35779.500569199998"/>
    <m/>
    <m/>
    <m/>
    <m/>
    <m/>
  </r>
  <r>
    <s v="MEDELLIN"/>
    <x v="1"/>
    <x v="1"/>
    <n v="5088"/>
    <n v="2579340"/>
    <n v="79425"/>
    <s v="ORDEN DE CAMBIO"/>
    <s v="ANTIOQUIA"/>
    <s v="BELLO"/>
    <s v="BARRIO CABANITAS BELLO BELLO"/>
    <s v="REDEBAN"/>
    <s v="FO-25-1361561"/>
    <d v="2025-08-11T12:20:00"/>
    <d v="2025-08-14T17:40:00"/>
    <m/>
    <s v="ROLLOS"/>
    <s v="ROLLOS"/>
    <s v="CB UNO A UNO"/>
    <s v="CB UNO A UNO"/>
    <s v="EJECUTADO_EXITOSO"/>
    <s v="EJECUTADO EXITOSO"/>
    <s v="11/08/2025 11-08  SE REALIZA ENTREGA CON OPERADOR LOGISTICO CABIFY | 14/08/2025 SE REALIZA ENTREGA DE 20 ROLLOS POR EL OPERADOR CABIFY"/>
    <s v="VISITA_TÉCNICA"/>
    <m/>
    <s v="TIPO I"/>
    <s v="TERRESTRE"/>
    <s v="SALAZAR AGUDELO JHONATAN STIVEN"/>
    <n v="1"/>
    <n v="35779.500569199998"/>
    <n v="0"/>
    <n v="35779.500569199998"/>
    <m/>
    <m/>
    <m/>
    <m/>
    <m/>
  </r>
  <r>
    <s v="MEDELLIN"/>
    <x v="1"/>
    <x v="1"/>
    <n v="5212"/>
    <n v="2579808"/>
    <n v="79232"/>
    <s v="ORDEN DE CAMBIO"/>
    <s v="ANTIOQUIA"/>
    <s v="COPACABANA"/>
    <s v="DISTRICOL FRUVER PAGUE"/>
    <s v="REDEBAN"/>
    <s v="FO-25-1361553"/>
    <d v="2025-08-11T13:21:00"/>
    <d v="2025-08-14T17:41:00"/>
    <m/>
    <s v="ROLLOS"/>
    <s v="ROLLOS"/>
    <s v="AGREGADOR"/>
    <s v="DISTRICOL"/>
    <s v="EJECUTADO_EXITOSO"/>
    <s v="EJECUTADO EXITOSO"/>
    <s v="11/08/2025 11-08  SE REALIZA ENTREGA CON OPERADOR LOGISTICO CABIFY | 14/08/2025 SE REALIZA ENTREGA DE 20 ROLLOS POR EL OPERADOR CABIFY"/>
    <s v="VISITA_TÉCNICA"/>
    <m/>
    <s v="TIPO I"/>
    <s v="TERRESTRE"/>
    <s v="SALAZAR AGUDELO JHONATAN STIVEN"/>
    <n v="1"/>
    <n v="35779.500569199998"/>
    <n v="0"/>
    <n v="35779.500569199998"/>
    <m/>
    <m/>
    <m/>
    <m/>
    <m/>
  </r>
  <r>
    <s v="MEDELLIN"/>
    <x v="1"/>
    <x v="1"/>
    <n v="5088"/>
    <n v="2581837"/>
    <n v="48749"/>
    <s v="ORDEN DE CAMBIO"/>
    <s v="ANTIOQUIA"/>
    <s v="BELLO"/>
    <s v="BARRIO VILLAS DEL SOL NIQUIA B"/>
    <s v="REDEBAN"/>
    <s v="FO-25-1362534"/>
    <d v="2025-08-11T16:54:00"/>
    <d v="2025-08-14T17:42:00"/>
    <m/>
    <s v="ROLLOS"/>
    <s v="ROLLOS"/>
    <s v="CB UNO A UNO"/>
    <s v="CB UNO A UNO"/>
    <s v="EJECUTADO_EXITOSO"/>
    <s v="EJECUTADO EXITOSO"/>
    <s v="11/08/2025 11-08 SE REALIZA ENVIO CON OPERADOR LOGISTICO CABIFY | 14/08/2025 SE REALIZA ENTREGA DE 80 ROLLOS POR EL OPERADOR CABIFY"/>
    <s v="VISITA_TÉCNICA"/>
    <m/>
    <s v="TIPO I"/>
    <s v="TERRESTRE"/>
    <s v="SALAZAR AGUDELO JHONATAN STIVEN"/>
    <n v="1"/>
    <n v="35779.500569199998"/>
    <n v="0"/>
    <n v="35779.500569199998"/>
    <m/>
    <m/>
    <m/>
    <m/>
    <m/>
  </r>
  <r>
    <s v="MEDELLIN"/>
    <x v="1"/>
    <x v="1"/>
    <n v="5001"/>
    <n v="2578993"/>
    <n v="75147"/>
    <s v="ORDEN DE CAMBIO"/>
    <s v="ANTIOQUIA"/>
    <s v="MEDELLIN"/>
    <s v="BARRIO LA AURORA MEDELLIN 1"/>
    <s v="REDEBAN"/>
    <s v="FO-25-1361568"/>
    <d v="2025-08-11T11:49:00"/>
    <d v="2025-08-14T17:43:00"/>
    <m/>
    <s v="ROLLOS"/>
    <s v="ROLLOS"/>
    <s v="CB UNO A UNO"/>
    <s v="CB UNO A UNO"/>
    <s v="EJECUTADO_EXITOSO"/>
    <s v="EJECUTADO EXITOSO"/>
    <s v="11/08/2025 11-08  SE REALIZA ENTREGA CON OPERADOR LOGISTICO CABIFY | 14/08/2025 SE REALIZA ENTREGA DE 30 ROLLOS POR EL OPERADOR CABIFY"/>
    <s v="VISITA_TÉCNICA"/>
    <m/>
    <s v="TIPO I"/>
    <s v="TERRESTRE"/>
    <s v="SALAZAR AGUDELO JHONATAN STIVEN"/>
    <n v="1"/>
    <n v="35779.500569199998"/>
    <n v="0"/>
    <n v="35779.500569199998"/>
    <m/>
    <m/>
    <m/>
    <m/>
    <m/>
  </r>
  <r>
    <s v="MEDELLIN"/>
    <x v="1"/>
    <x v="1"/>
    <n v="5001"/>
    <n v="2579830"/>
    <n v="38231"/>
    <s v="ORDEN DE CAMBIO"/>
    <s v="ANTIOQUIA"/>
    <s v="MEDELLIN"/>
    <s v="BARRIO SANTA CRUZ MEDELLIN 3"/>
    <s v="REDEBAN"/>
    <s v="FO-25-1361551"/>
    <d v="2025-08-11T13:50:00"/>
    <d v="2025-08-14T17:44:00"/>
    <m/>
    <s v="ROLLOS"/>
    <s v="ROLLOS"/>
    <s v="CB UNO A UNO"/>
    <s v="CB UNO A UNO"/>
    <s v="EJECUTADO_EXITOSO"/>
    <s v="EJECUTADO EXITOSO"/>
    <s v="11/08/2025 11-08  SE REALIZA ENTREGA CON OPERADOR LOGISTICO CABIFY | 14/08/2025 SE REALIZA ENTREGA DE 130 ROLLOS POR EL OPERADOR CABIFY"/>
    <s v="VISITA_TÉCNICA"/>
    <m/>
    <s v="TIPO I"/>
    <s v="TERRESTRE"/>
    <s v="SALAZAR AGUDELO JHONATAN STIVEN"/>
    <n v="1"/>
    <n v="35779.500569199998"/>
    <n v="0"/>
    <n v="35779.500569199998"/>
    <m/>
    <m/>
    <m/>
    <m/>
    <m/>
  </r>
  <r>
    <s v="MEDELLIN"/>
    <x v="1"/>
    <x v="1"/>
    <n v="5001"/>
    <n v="2581386"/>
    <n v="33777"/>
    <s v="ORDEN DE CAMBIO"/>
    <s v="ANTIOQUIA"/>
    <s v="MEDELLIN"/>
    <s v="BARRIO ROBLEDO MEDELLIN 1"/>
    <s v="REDEBAN"/>
    <s v="FO-25-1362396"/>
    <d v="2025-08-11T16:15:00"/>
    <d v="2025-08-14T17:45:00"/>
    <m/>
    <s v="ROLLOS"/>
    <s v="ROLLOS"/>
    <s v="CB UNO A UNO"/>
    <s v="CB UNO A UNO"/>
    <s v="EJECUTADO_EXITOSO"/>
    <s v="EJECUTADO EXITOSO"/>
    <s v="11/08/2025 11-08  SE REALIZA ENTREGA CON OPERADOR LOGISTICO CABIFY | 14/08/2025 SE REALIZA ENTREGA DE 60 ROLLOS POR EL OPERADOR CABIFY"/>
    <s v="VISITA_TÉCNICA"/>
    <m/>
    <s v="TIPO I"/>
    <s v="TERRESTRE"/>
    <s v="SALAZAR AGUDELO JHONATAN STIVEN"/>
    <n v="1"/>
    <n v="35779.500569199998"/>
    <n v="0"/>
    <n v="35779.500569199998"/>
    <m/>
    <m/>
    <m/>
    <m/>
    <m/>
  </r>
  <r>
    <s v="MEDELLIN"/>
    <x v="1"/>
    <x v="1"/>
    <n v="5001"/>
    <n v="2581968"/>
    <n v="33778"/>
    <s v="ORDEN DE CAMBIO"/>
    <s v="ANTIOQUIA"/>
    <s v="MEDELLIN"/>
    <s v="BARRIO ROBLEDO MEDELLIN 2"/>
    <s v="REDEBAN"/>
    <s v="FO-25-1362625"/>
    <d v="2025-08-11T17:10:00"/>
    <d v="2025-08-14T17:46:00"/>
    <m/>
    <s v="ROLLOS"/>
    <s v="ROLLOS"/>
    <s v="CB UNO A UNO"/>
    <s v="CB UNO A UNO"/>
    <s v="EJECUTADO_EXITOSO"/>
    <s v="EJECUTADO EXITOSO"/>
    <s v="11/08/2025 11-8 SE ESCALA AL COORDINADOR DE ZONA PARA ENTREGA DE ROLLOS EN SITIO | 14/08/2025 SE REALIZA ENTREGA DE 40 ROLLOS POR EL OPERADOR CABIFY"/>
    <s v="VISITA_TÉCNICA"/>
    <m/>
    <s v="TIPO I"/>
    <s v="TERRESTRE"/>
    <s v="SALAZAR AGUDELO JHONATAN STIVEN"/>
    <n v="1"/>
    <n v="35779.500569199998"/>
    <n v="0"/>
    <n v="35779.500569199998"/>
    <m/>
    <m/>
    <m/>
    <m/>
    <m/>
  </r>
  <r>
    <s v="MEDELLIN"/>
    <x v="1"/>
    <x v="1"/>
    <n v="5001"/>
    <n v="2581983"/>
    <n v="16356"/>
    <s v="ORDEN DE CAMBIO"/>
    <s v="ANTIOQUIA"/>
    <s v="MEDELLIN"/>
    <s v="PAGAFACIL  TERM TRANSP NORTE"/>
    <s v="REDEBAN"/>
    <s v="FO-25-1362623"/>
    <d v="2025-08-11T17:13:00"/>
    <d v="2025-08-14T17:47:00"/>
    <m/>
    <s v="ROLLOS"/>
    <s v="ROLLOS"/>
    <s v="ROBUSTO"/>
    <s v="PAGAFACIL"/>
    <s v="EJECUTADO_EXITOSO"/>
    <s v="EJECUTADO EXITOSO"/>
    <s v="11/08/2025 11-08 SE REALIZA ENVIO CON OPERADOR LOGISTICO CABIFY | 14/08/2025 SE REALIZA ENTREGA DE 170 ROLLOS POR EL OPERADOR CABIFY"/>
    <s v="VISITA_TÉCNICA"/>
    <m/>
    <s v="TIPO I"/>
    <s v="TERRESTRE"/>
    <s v="SALAZAR AGUDELO JHONATAN STIVEN"/>
    <n v="1"/>
    <n v="35779.500569199998"/>
    <n v="0"/>
    <n v="35779.500569199998"/>
    <m/>
    <m/>
    <m/>
    <m/>
    <m/>
  </r>
  <r>
    <s v="MEDELLIN"/>
    <x v="1"/>
    <x v="1"/>
    <n v="5001"/>
    <n v="2582216"/>
    <n v="79161"/>
    <s v="ORDEN DE CAMBIO"/>
    <s v="ANTIOQUIA"/>
    <s v="MEDELLIN"/>
    <s v="BARR FLORENCIA MEDELLIN"/>
    <s v="REDEBAN"/>
    <s v="FO-25-1363192"/>
    <d v="2025-08-11T17:23:00"/>
    <d v="2025-08-14T17:48:00"/>
    <m/>
    <s v="ROLLOS"/>
    <s v="ROLLOS"/>
    <s v="CB UNO A UNO"/>
    <s v="CB UNO A UNO"/>
    <s v="EJECUTADO_EXITOSO"/>
    <s v="EJECUTADO EXITOSO"/>
    <s v="12/08/2025 12-08 SE REALIZA ENVIO CON OPERADOR LOGISTICO CABIFY | 14/08/2025 SE REALIZA ENTREGA DE 10 ROLLOS POR EL OPERADOR CABIFY"/>
    <s v="VISITA_TÉCNICA"/>
    <m/>
    <s v="TIPO I"/>
    <s v="TERRESTRE"/>
    <s v="SALAZAR AGUDELO JHONATAN STIVEN"/>
    <n v="1"/>
    <n v="35779.500569199998"/>
    <n v="0"/>
    <n v="35779.500569199998"/>
    <m/>
    <m/>
    <m/>
    <m/>
    <m/>
  </r>
  <r>
    <s v="MEDELLIN"/>
    <x v="1"/>
    <x v="1"/>
    <n v="5380"/>
    <n v="2579428"/>
    <n v="63499"/>
    <s v="ORDEN DE CAMBIO"/>
    <s v="ANTIOQUIA"/>
    <s v="LA ESTRELLA"/>
    <s v="DISTRICOL PAPELERIA ZABI"/>
    <s v="REDEBAN"/>
    <s v="FO-25-1361565"/>
    <d v="2025-08-11T12:14:00"/>
    <d v="2025-08-14T17:49:00"/>
    <m/>
    <s v="ROLLOS"/>
    <s v="ROLLOS"/>
    <s v="AGREGADOR"/>
    <s v="DISTRICOL"/>
    <s v="EJECUTADO_EXITOSO"/>
    <s v="EJECUTADO EXITOSO"/>
    <s v="11/08/2025 11-08  SE REALIZA ENTREGA CON OPERADOR LOGISTICO CABIFY | 14/08/2025 SE REALIZA ENTREGA DE 30 ROLLOS POR EL OPERADOR CABIFY"/>
    <s v="VISITA_TÉCNICA"/>
    <m/>
    <s v="TIPO I"/>
    <s v="TERRESTRE"/>
    <s v="SALAZAR AGUDELO JHONATAN STIVEN"/>
    <n v="1"/>
    <n v="35779.500569199998"/>
    <n v="0"/>
    <n v="35779.500569199998"/>
    <m/>
    <m/>
    <m/>
    <m/>
    <m/>
  </r>
  <r>
    <s v="MONTERIA"/>
    <x v="4"/>
    <x v="5"/>
    <n v="23466"/>
    <n v="2568193"/>
    <n v="78383"/>
    <s v="ORDEN DE CAMBIO"/>
    <s v="CORDOBA"/>
    <s v="MONTELIBANO"/>
    <s v="BARRIO SAN FRANCISCO MONTELIBA"/>
    <s v="REDEBAN"/>
    <s v="FO-25-1347881"/>
    <d v="2025-08-08T08:12:00"/>
    <d v="2025-08-15T07:51:00"/>
    <m/>
    <s v="ROLLOS"/>
    <s v="ROLLOS"/>
    <s v="CB UNO A UNO"/>
    <s v="CB UNO A UNO"/>
    <s v="EJECUTADO_EXITOSO"/>
    <s v="EJECUTADO EXITOSO"/>
    <s v="08/08/2025 SE REALIZA ENVIO ROLLOS CON GUIA | 15/08/2025 SE ENVIAN ROLLOS CON GUIA 2265100346_x000a_SE CONFIRMA ENTREGA DE ROLLOS EXITOSA POR PARTE DE LA TRANSPORTADORA"/>
    <s v="ENVÍO"/>
    <m/>
    <s v="TIPO IV"/>
    <s v="TERRESTRE"/>
    <m/>
    <n v="0"/>
    <n v="35779.500569199998"/>
    <n v="0"/>
    <n v="35779.500569199998"/>
    <m/>
    <m/>
    <m/>
    <m/>
    <m/>
  </r>
  <r>
    <s v="VALLEDUPAR"/>
    <x v="4"/>
    <x v="5"/>
    <n v="20001"/>
    <n v="2595303"/>
    <n v="79659"/>
    <s v="ORDEN DE CAMBIO"/>
    <s v="CESAR"/>
    <s v="VALLEDUPAR"/>
    <s v="BARRIO CIUDADELA 450 ANOS VALL"/>
    <s v="REDEBAN"/>
    <s v="FO-25-1373827"/>
    <d v="2025-08-14T08:00:00"/>
    <d v="2025-08-15T08:30:00"/>
    <m/>
    <s v="ROLLOS"/>
    <s v="ROLLOS"/>
    <s v="CB UNO A UNO"/>
    <s v="CB UNO A UNO"/>
    <s v="EJECUTADO_EXITOSO"/>
    <s v="EJECUTADO EXITOSO"/>
    <s v="14/08/2025 14-8 SE ESCALA AL COORDINADOR DE ZONA PARA ENTREGA DE ROLLOS EN SITIO | 14/08/2025 SE REALIZA ENTREGA DE 20 ROLLOS EN SITIO"/>
    <s v="VISITA_TÉCNICA"/>
    <m/>
    <s v="TIPO I"/>
    <s v="TERRESTRE"/>
    <s v="MONTES DIAZ JOHN FRED"/>
    <n v="1"/>
    <n v="35779.500569199998"/>
    <n v="0"/>
    <n v="35779.500569199998"/>
    <m/>
    <m/>
    <m/>
    <m/>
    <m/>
  </r>
  <r>
    <s v="CALI"/>
    <x v="0"/>
    <x v="3"/>
    <n v="76130"/>
    <n v="2593055"/>
    <n v="79756"/>
    <s v="ORDEN DE CAMBIO"/>
    <s v="VALLE DEL CAUCA"/>
    <s v="CANDELARIA"/>
    <s v="BARRIO VILLAGORGONA CANDELARIA"/>
    <s v="REDEBAN"/>
    <s v="FO-25-1372302"/>
    <d v="2025-08-13T14:19:00"/>
    <d v="2025-08-15T08:33:00"/>
    <m/>
    <s v="ROLLOS"/>
    <s v="ROLLOS"/>
    <s v="CB UNO A UNO"/>
    <s v="CB UNO A UNO"/>
    <s v="EJECUTADO_EXITOSO"/>
    <s v="EJECUTADO EXITOSO"/>
    <s v="13/08/2025 13-8 SE ESCALA AL COORDINADOR DE ZONA PARA ENTREGA DE ROLLOS EN SITIO | 14/08/2025 SE VISITA CORRESPONSAL Y SE REALIZA ENTREGA DE 10 ROLLOS"/>
    <s v="VISITA_TÉCNICA"/>
    <m/>
    <s v="TIPO II"/>
    <s v="TERRESTRE"/>
    <s v="BOLAÑOS TABORDA JORGE ENRIQUE"/>
    <n v="1"/>
    <n v="67654.12000000001"/>
    <n v="0"/>
    <n v="67654.12000000001"/>
    <m/>
    <m/>
    <m/>
    <m/>
    <m/>
  </r>
  <r>
    <s v="CALI"/>
    <x v="0"/>
    <x v="3"/>
    <n v="76001"/>
    <n v="2592694"/>
    <n v="76112"/>
    <s v="ORDEN DE CAMBIO"/>
    <s v="VALLE DEL CAUCA"/>
    <s v="CALI"/>
    <s v="BARRIO CIUDAD CORDOBA CALI 9"/>
    <s v="REDEBAN"/>
    <s v="FO-25-1371802"/>
    <d v="2025-08-13T13:08:00"/>
    <d v="2025-08-15T08:36:00"/>
    <m/>
    <s v="ROLLOS"/>
    <s v="ROLLOS"/>
    <s v="CB UNO A UNO"/>
    <s v="CB UNO A UNO"/>
    <s v="EJECUTADO_EXITOSO"/>
    <s v="EJECUTADO EXITOSO"/>
    <s v="13/08/2025 13-8 SE ESCALA AL COORDINADOR DE ZONA PARA ENTREGA DE ROLLOS EN SITIO | 14/08/2025 SE REALIZA ENTREGA DE 30 ROLLOS TÉRMICOS EN EL CB."/>
    <s v="VISITA_TÉCNICA"/>
    <m/>
    <s v="TIPO I"/>
    <s v="TERRESTRE"/>
    <s v="TORRES GARCIA JENDRY JOSE"/>
    <n v="1"/>
    <n v="35779.500569199998"/>
    <n v="0"/>
    <n v="35779.500569199998"/>
    <m/>
    <m/>
    <m/>
    <m/>
    <m/>
  </r>
  <r>
    <s v="MEDELLIN"/>
    <x v="1"/>
    <x v="1"/>
    <n v="5756"/>
    <n v="2573202"/>
    <n v="59025"/>
    <s v="ORDEN DE CAMBIO"/>
    <s v="ANTIOQUIA"/>
    <s v="SONSON"/>
    <s v="BARRIO SONSON SONSON 3"/>
    <s v="REDEBAN"/>
    <s v="FO-25-1353159"/>
    <d v="2025-08-08T17:03:00"/>
    <d v="2025-08-15T08:37:00"/>
    <m/>
    <s v="ROLLOS"/>
    <s v="ROLLOS"/>
    <s v="CB UNO A UNO"/>
    <s v="CB UNO A UNO"/>
    <s v="EJECUTADO_EXITOSO"/>
    <s v="EJECUTADO EXITOSO"/>
    <s v="09/08/2025 SE REALIZA ENVIO ROLLOS CON GUIA | 15/08/2025 SE REALIZA ENVÍO DE 30 ROLLOS, EL USUARIO CONFIRMA LA LLEGADA OK"/>
    <s v="ENVÍO"/>
    <m/>
    <s v="TIPO III"/>
    <s v="TERRESTRE"/>
    <s v="ZAPATA LOPEZ EDWARD ASDRUBAL"/>
    <n v="0"/>
    <n v="35779.500569199998"/>
    <n v="0"/>
    <n v="35779.500569199998"/>
    <m/>
    <m/>
    <m/>
    <m/>
    <m/>
  </r>
  <r>
    <s v="CUCUTA"/>
    <x v="2"/>
    <x v="2"/>
    <n v="54518"/>
    <n v="2569486"/>
    <n v="80746"/>
    <s v="ORDEN DE CAMBIO"/>
    <s v="NORTE DE SANTANDER"/>
    <s v="PAMPLONA"/>
    <s v="BARRIO EL TOPON PAMPLONA"/>
    <s v="REDEBAN"/>
    <s v="FO-25-1350308"/>
    <d v="2025-08-08T09:56:00"/>
    <d v="2025-08-15T08:47:00"/>
    <m/>
    <s v="ROLLOS"/>
    <s v="ROLLOS"/>
    <s v="CB UNO A UNO"/>
    <s v="CB UNO A UNO"/>
    <s v="EJECUTADO_EXITOSO"/>
    <s v="EJECUTADO EXITOSO"/>
    <s v="08/08/2025 SE REALIZA ENVIO ROLLOS CON GUIA | 11/08/2025 GUIA 2187690619 | 15/08/2025 SE ENVIAN ROLLOS CON GUIA 2187690619_x000a_SE CONFIRMA ENTREGA DE ROLLO EXITOSA POR PARTE DE LA TRANSPORTADORA"/>
    <s v="ENVÍO"/>
    <m/>
    <s v="TIPO III"/>
    <s v="TERRESTRE"/>
    <m/>
    <n v="0"/>
    <n v="35779.500569199998"/>
    <n v="0"/>
    <n v="35779.500569199998"/>
    <m/>
    <m/>
    <m/>
    <m/>
    <m/>
  </r>
  <r>
    <s v="VALLEDUPAR"/>
    <x v="4"/>
    <x v="5"/>
    <n v="20001"/>
    <n v="2588856"/>
    <n v="15428"/>
    <s v="ORDEN DE CAMBIO"/>
    <s v="CESAR"/>
    <s v="VALLEDUPAR"/>
    <s v="BARRIO LA COLMENA - PATILLAL"/>
    <s v="REDEBAN"/>
    <s v="FO-25-1369138"/>
    <d v="2025-08-12T17:59:00"/>
    <d v="2025-08-15T08:51:00"/>
    <m/>
    <s v="ROLLOS"/>
    <s v="ROLLOS"/>
    <s v="CB UNO A UNO"/>
    <s v="CB UNO A UNO"/>
    <s v="EJECUTADO_EXITOSO"/>
    <s v="EJECUTADO EXITOSO"/>
    <s v="13/08/2025 13-8 SE ESCALA AL COORDINADOR DE ZONA PARA ENTREGA DE ROLLOS EN SITIO | 15/08/2025 SE ENVIAN 30 ROLLOS POR MEDIO DE UNA FLOTA LA CUAL NO CUENTA CON GUIA. SE LLAMA A LA CLIENTE E INDICA QUE YA RECIBIO LOS ROLLOS"/>
    <s v="ENVÍO"/>
    <m/>
    <s v="TIPO I"/>
    <s v="TERRESTRE"/>
    <s v="MONTES DIAZ JOHN FRED"/>
    <n v="0"/>
    <n v="35779.500569199998"/>
    <n v="0"/>
    <n v="35779.500569199998"/>
    <m/>
    <m/>
    <m/>
    <m/>
    <m/>
  </r>
  <r>
    <s v="MEDELLIN"/>
    <x v="1"/>
    <x v="1"/>
    <n v="5591"/>
    <n v="2574145"/>
    <n v="63500"/>
    <s v="ORDEN DE CAMBIO"/>
    <s v="ANTIOQUIA"/>
    <s v="PUERTO TRIUNFO"/>
    <s v="DISTRICOL CASETA DONDE LA TIA"/>
    <s v="REDEBAN"/>
    <s v="FO-25-1354695"/>
    <d v="2025-08-09T11:08:00"/>
    <d v="2025-08-15T08:59:00"/>
    <m/>
    <s v="ROLLOS"/>
    <s v="ROLLOS"/>
    <s v="AGREGADOR"/>
    <s v="DISTRICOL"/>
    <s v="EJECUTADO_EXITOSO"/>
    <s v="EJECUTADO EXITOSO"/>
    <s v="09/08/2025 SE REALIZA ENVIO ROLLOS CON GUIA | 15/08/2025 SE REALIZA ENVÍO DE 10 ROLLOS EL CLIENTE CONFIRMA LA LLEGADA DE LOS ROLLOS OK"/>
    <s v="ENVÍO"/>
    <m/>
    <s v="TIPO IV"/>
    <s v="TERRESTRE"/>
    <s v="ZAPATA LOPEZ EDWARD ASDRUBAL"/>
    <n v="0"/>
    <n v="35779.500569199998"/>
    <n v="0"/>
    <n v="35779.500569199998"/>
    <m/>
    <m/>
    <m/>
    <m/>
    <m/>
  </r>
  <r>
    <s v="BUCARAMANGA"/>
    <x v="2"/>
    <x v="2"/>
    <n v="68276"/>
    <n v="2597905"/>
    <n v="70770"/>
    <s v="ORDEN DE CAMBIO"/>
    <s v="SANTANDER"/>
    <s v="FLORIDABLANCA"/>
    <s v="BARRIO LA PAZ FLORIDABLANCA"/>
    <s v="REDEBAN"/>
    <s v="FO-25-1375825"/>
    <d v="2025-08-14T11:33:00"/>
    <d v="2025-08-15T09:13:00"/>
    <m/>
    <s v="ROLLOS"/>
    <s v="ROLLOS"/>
    <s v="CB UNO A UNO"/>
    <s v="CB UNO A UNO"/>
    <s v="EJECUTADO_EXITOSO"/>
    <s v="EJECUTADO EXITOSO"/>
    <s v="14/08/2025 SE ESCALA AL COORDINADOR DE ZONA PARA ENTREGA DE ROLLOS EN SITIO | 15/08/2025 SE VISITA COMERCIO SE HACE ENTREGA DE 30 ROLLOS"/>
    <s v="VISITA_TÉCNICA"/>
    <m/>
    <s v="TIPO I"/>
    <s v="TERRESTRE"/>
    <s v="GELVEZ MOGOLLON JOSE ELISEO"/>
    <n v="1"/>
    <n v="35779.500569199998"/>
    <n v="0"/>
    <n v="35779.500569199998"/>
    <m/>
    <m/>
    <m/>
    <m/>
    <m/>
  </r>
  <r>
    <s v="CARTAGENA"/>
    <x v="4"/>
    <x v="5"/>
    <n v="13001"/>
    <n v="2588904"/>
    <n v="71721"/>
    <s v="ORDEN DE CAMBIO"/>
    <s v="BOLIVAR"/>
    <s v="CARTAGENA"/>
    <s v="NELSON MANDELA SECTOR LAS TORR"/>
    <s v="REDEBAN"/>
    <s v="FO-25-1369141"/>
    <d v="2025-08-12T17:55:00"/>
    <d v="2025-08-15T09:14:00"/>
    <m/>
    <s v="ROLLOS"/>
    <s v="ROLLOS"/>
    <s v="CB UNO A UNO"/>
    <s v="CB UNO A UNO"/>
    <s v="EJECUTADO_EXITOSO"/>
    <s v="EJECUTADO EXITOSO"/>
    <s v="13/08/2025 13-8 SE ESCALA AL COORDINADOR DE ZONA PARA ENTREGA DE ROLLOS EN SITIO | 15/08/2025 SE ENTREGAN 50 ROLLOS"/>
    <s v="VISITA_TÉCNICA"/>
    <m/>
    <s v="TIPO I"/>
    <s v="TERRESTRE"/>
    <s v="CANEDO HERRERA ALEXANDER"/>
    <n v="1"/>
    <n v="35779.500569199998"/>
    <n v="0"/>
    <n v="35779.500569199998"/>
    <m/>
    <m/>
    <m/>
    <m/>
    <m/>
  </r>
  <r>
    <s v="SANTA MARTA"/>
    <x v="4"/>
    <x v="5"/>
    <n v="47980"/>
    <n v="2571801"/>
    <n v="72897"/>
    <s v="ORDEN DE CAMBIO"/>
    <s v="MAGDALENA"/>
    <s v="ZONA BANANERA"/>
    <s v="ZONA BANANERA CENTRO"/>
    <s v="REDEBAN"/>
    <s v="FO-25-1350911"/>
    <d v="2025-08-08T14:31:00"/>
    <d v="2025-08-15T09:34:00"/>
    <m/>
    <s v="ROLLOS"/>
    <s v="ROLLOS"/>
    <s v="CB UNO A UNO"/>
    <s v="CB UNO A UNO"/>
    <s v="EJECUTADO_EXITOSO"/>
    <s v="EJECUTADO EXITOSO"/>
    <s v="08/08/2025 SE ESCALA AL COORDINADOR DE ZONA PARA ENTREGA DE ROLLOS EN SITIO | 15/08/2025 SE REALIZA ENTREGA DE 30 ROLLOS PARA DATÁFONO A SATISFACCIÓN DEL CLIENTE"/>
    <s v="VISITA_TÉCNICA"/>
    <m/>
    <s v="TIPO II"/>
    <s v="TERRESTRE"/>
    <s v="THOMAS  CAMPO SIGIFREDO SEGUNDO"/>
    <n v="1"/>
    <n v="67654.12000000001"/>
    <n v="0"/>
    <n v="67654.12000000001"/>
    <m/>
    <m/>
    <m/>
    <m/>
    <m/>
  </r>
  <r>
    <s v="BUCARAMANGA"/>
    <x v="2"/>
    <x v="2"/>
    <n v="68081"/>
    <n v="2584770"/>
    <n v="48121"/>
    <s v="ORDEN DE CAMBIO"/>
    <s v="SANTANDER"/>
    <s v="BARRANCABERMEJA"/>
    <s v="DISTRICOL CYBERCOM JEICAM"/>
    <s v="REDEBAN"/>
    <s v="FO-25-1365634"/>
    <d v="2025-08-12T10:25:00"/>
    <d v="2025-08-15T09:40:00"/>
    <m/>
    <s v="ROLLOS"/>
    <s v="ROLLOS"/>
    <s v="AGREGADOR"/>
    <s v="DISTRICOL"/>
    <s v="EJECUTADO_EXITOSO"/>
    <s v="EJECUTADO EXITOSO"/>
    <s v="12/08/2025 12-08 SE REALIZA ENVIO ROLLOS CON GUIA | 15/08/2025 SE ENVÍAN ROLLOS CON GUÍA 2187690630. SE CONFIRMA ENTREGA DE ROLLOS EXITOSA POR PARTE DE LA TRANSPORTADORA."/>
    <s v="ENVÍO"/>
    <m/>
    <s v="TIPO III"/>
    <s v="TERRESTRE"/>
    <m/>
    <n v="0"/>
    <n v="35779.500569199998"/>
    <n v="0"/>
    <n v="35779.500569199998"/>
    <m/>
    <m/>
    <m/>
    <m/>
    <m/>
  </r>
  <r>
    <s v="MEDELLIN"/>
    <x v="1"/>
    <x v="1"/>
    <n v="5591"/>
    <n v="2584722"/>
    <n v="75767"/>
    <s v="ORDEN DE CAMBIO"/>
    <s v="ANTIOQUIA"/>
    <s v="PUERTO TRIUNFO"/>
    <s v="PTM PUERTO TRIUNFO FARMASALUD"/>
    <s v="REDEBAN"/>
    <s v="FO-25-1365636"/>
    <d v="2025-08-12T10:09:00"/>
    <d v="2025-08-15T09:42:00"/>
    <m/>
    <s v="ROLLOS"/>
    <s v="ROLLOS"/>
    <s v="AGREGADOR"/>
    <s v="COMCARD - PTM"/>
    <s v="EJECUTADO_EXITOSO"/>
    <s v="EJECUTADO EXITOSO"/>
    <s v="12/08/2025 12-08 SE REALIZA ENVIO ROLLOS CON GUIA | 15/08/2025 SE ENVÍAN ROLLOS CON GUÍA 284607362. SE CONFIRMA ENTREGA DE ROLLOS EXITOSA POR PARTE DE LA TRANSPORTADORA."/>
    <s v="ENVÍO"/>
    <m/>
    <s v="TIPO IV"/>
    <s v="TERRESTRE"/>
    <m/>
    <n v="0"/>
    <n v="35779.500569199998"/>
    <n v="0"/>
    <n v="35779.500569199998"/>
    <m/>
    <m/>
    <m/>
    <m/>
    <m/>
  </r>
  <r>
    <s v="NEIVA"/>
    <x v="5"/>
    <x v="6"/>
    <n v="41396"/>
    <n v="2585128"/>
    <n v="50799"/>
    <s v="ORDEN DE CAMBIO"/>
    <s v="HUILA"/>
    <s v="LA PLATA"/>
    <s v="PTM LA PLATA DULCINET"/>
    <s v="REDEBAN"/>
    <s v="FO-25-1365626"/>
    <d v="2025-08-12T10:41:00"/>
    <d v="2025-08-15T09:45:00"/>
    <m/>
    <s v="ROLLOS"/>
    <s v="ROLLOS"/>
    <s v="AGREGADOR"/>
    <s v="COMCARD - PTM"/>
    <s v="EJECUTADO_EXITOSO"/>
    <s v="EJECUTADO EXITOSO"/>
    <s v="12/08/2025 12-08 SE REALIZA ENVIO ROLLOS CON GUIA | 15/08/2025 SE ENVÍAN ROLLOS CON GUÍA 2235595978. SE CONFIRMA ENTREGA DE ROLLOS EXITOSA POR PARTE DE LA TRANSPORTADORA."/>
    <s v="ENVÍO"/>
    <m/>
    <s v="TIPO III"/>
    <s v="TERRESTRE"/>
    <m/>
    <n v="0"/>
    <n v="35779.500569199998"/>
    <n v="0"/>
    <n v="35779.500569199998"/>
    <m/>
    <m/>
    <m/>
    <m/>
    <m/>
  </r>
  <r>
    <s v="BUCARAMANGA"/>
    <x v="2"/>
    <x v="2"/>
    <n v="68755"/>
    <n v="2584161"/>
    <n v="65017"/>
    <s v="ORDEN DE CAMBIO"/>
    <s v="SANTANDER"/>
    <s v="SOCORRO"/>
    <s v="PTM SOCORRO CELULARES Y REPUE"/>
    <s v="REDEBAN"/>
    <s v="FO-25-1364627"/>
    <d v="2025-08-12T09:30:00"/>
    <d v="2025-08-15T09:46:00"/>
    <m/>
    <s v="ROLLOS"/>
    <s v="ROLLOS"/>
    <s v="AGREGADOR"/>
    <s v="COMCARD - PTM"/>
    <s v="EJECUTADO_EXITOSO"/>
    <s v="EJECUTADO EXITOSO"/>
    <s v="12/08/2025 12-08 SE REALIZA ENVIO ROLLOS CON GUIA | 15/08/2025 SE ENVÍAN ROLLOS CON GUÍA 2187690631. SE CONFIRMA ENTREGA DE ROLLOS EXITOSA POR PARTE DE LA TRANSPORTADORA."/>
    <s v="ENVÍO"/>
    <m/>
    <s v="TIPO III"/>
    <s v="TERRESTRE"/>
    <m/>
    <n v="0"/>
    <n v="35779.500569199998"/>
    <n v="0"/>
    <n v="35779.500569199998"/>
    <m/>
    <m/>
    <m/>
    <m/>
    <m/>
  </r>
  <r>
    <s v="CUCUTA"/>
    <x v="2"/>
    <x v="2"/>
    <n v="54001"/>
    <n v="2593066"/>
    <n v="75156"/>
    <s v="ORDEN DE CAMBIO"/>
    <s v="NORTE DE SANTANDER"/>
    <s v="CUCUTA"/>
    <s v="DISTRICOL FARMABRISTH SALUD"/>
    <s v="REDEBAN"/>
    <s v="FO-25-1372291"/>
    <d v="2025-08-13T14:22:00"/>
    <d v="2025-08-15T09:47:00"/>
    <m/>
    <s v="ROLLOS"/>
    <s v="ROLLOS"/>
    <s v="AGREGADOR"/>
    <s v="DISTRICOL"/>
    <s v="EJECUTADO_EXITOSO"/>
    <s v="EJECUTADO EXITOSO"/>
    <s v="13/08/2025 13-8 SE ESCALA AL COORDINADOR DE ZONA PARA ENTREGA DE ROLLOS EN SITIO | 15/08/2025 SE REALIZA ENTREGA DE 40 ROLLOS RBM OK"/>
    <s v="VISITA_TÉCNICA"/>
    <m/>
    <s v="TIPO I"/>
    <s v="TERRESTRE"/>
    <s v="DURAN ACOSTA FRANK YONNY"/>
    <n v="1"/>
    <n v="35779.500569199998"/>
    <n v="0"/>
    <n v="35779.500569199998"/>
    <m/>
    <m/>
    <m/>
    <m/>
    <m/>
  </r>
  <r>
    <s v="SANTA MARTA"/>
    <x v="4"/>
    <x v="5"/>
    <n v="44001"/>
    <n v="2582189"/>
    <n v="61637"/>
    <s v="ORDEN DE CAMBIO"/>
    <s v="LA GUAJIRA"/>
    <s v="RIOHACHA"/>
    <s v="DISTRICOL COSMETICOS DONDE EL"/>
    <s v="REDEBAN"/>
    <s v="FO-25-1363685"/>
    <d v="2025-08-12T08:00:00"/>
    <d v="2025-08-15T09:48:00"/>
    <m/>
    <s v="ROLLOS"/>
    <s v="ROLLOS"/>
    <s v="AGREGADOR"/>
    <s v="DISTRICOL"/>
    <s v="EJECUTADO_EXITOSO"/>
    <s v="EJECUTADO EXITOSO"/>
    <s v="12/08/2025 12-8 SE REALIZA ENVIO ROLLOS CON GUIA | 15/08/2025 SE ENVÍAN ROLLOS CON GUÍA 2205447127. SE CONFIRMA ENTREGA DE ROLLOS EXITOSA POR PARTE DE LA TRANSPORTADORA."/>
    <s v="ENVÍO"/>
    <m/>
    <s v="TIPO III"/>
    <s v="TERRESTRE"/>
    <m/>
    <n v="0"/>
    <n v="35779.500569199998"/>
    <n v="0"/>
    <n v="35779.500569199998"/>
    <m/>
    <m/>
    <m/>
    <m/>
    <m/>
  </r>
  <r>
    <s v="BARRANQUILLA"/>
    <x v="4"/>
    <x v="5"/>
    <n v="8001"/>
    <n v="2593922"/>
    <n v="46387"/>
    <s v="ORDEN DE CAMBIO"/>
    <s v="ATLANTICO"/>
    <s v="BARRANQUILLA"/>
    <s v="BARRIO CENTRO BARRANQUILLA 23"/>
    <s v="REDEBAN"/>
    <s v="FO-25-1372796"/>
    <d v="2025-08-13T15:36:00"/>
    <d v="2025-08-15T09:49:00"/>
    <m/>
    <s v="ROLLOS"/>
    <s v="ROLLOS"/>
    <s v="CB UNO A UNO"/>
    <s v="CB UNO A UNO"/>
    <s v="EJECUTADO_EXITOSO"/>
    <s v="EJECUTADO EXITOSO"/>
    <s v="13/08/2025 13-8 SE ESCALA AL COORDINADOR DE ZONA PARA ENTREGA DE ROLLOS EN SITIO | 15/08/2025 SE REALIZA VISITA SE ENTREGA 40 ROLLOS"/>
    <s v="VISITA_TÉCNICA"/>
    <m/>
    <s v="TIPO I"/>
    <s v="TERRESTRE"/>
    <s v="VILLACOB VILLACOB ELKIN EDUARDO"/>
    <n v="1"/>
    <n v="35779.500569199998"/>
    <n v="0"/>
    <n v="35779.500569199998"/>
    <m/>
    <m/>
    <m/>
    <m/>
    <m/>
  </r>
  <r>
    <s v="MEDELLIN"/>
    <x v="1"/>
    <x v="1"/>
    <n v="5756"/>
    <n v="2580364"/>
    <n v="26243"/>
    <s v="ORDEN DE CAMBIO"/>
    <s v="ANTIOQUIA"/>
    <s v="SONSON"/>
    <s v="COMCARD SONSON JAMA"/>
    <s v="REDEBAN"/>
    <s v="FO-25-1362429"/>
    <d v="2025-08-11T14:45:00"/>
    <d v="2025-08-15T09:49:00"/>
    <m/>
    <s v="ROLLOS"/>
    <s v="ROLLOS"/>
    <s v="AGREGADOR"/>
    <s v="COMCARD - PTM"/>
    <s v="EJECUTADO_EXITOSO"/>
    <s v="EJECUTADO EXITOSO"/>
    <s v="11/08/2025 11-8 SE REALIZA ENVIO ROLLOS CON GUIA | 15/08/2025 SE ENVÍAN ROLLOS CON GUÍA 284607360. SE CONFIRMA ENTREGA DE ROLLOS EXITOSA POR PARTE DE LA TRANSPORTADORA."/>
    <s v="ENVÍO"/>
    <m/>
    <s v="TIPO III"/>
    <s v="TERRESTRE"/>
    <m/>
    <n v="0"/>
    <n v="35779.500569199998"/>
    <n v="0"/>
    <n v="35779.500569199998"/>
    <m/>
    <m/>
    <m/>
    <m/>
    <m/>
  </r>
  <r>
    <s v="BUCARAMANGA"/>
    <x v="2"/>
    <x v="2"/>
    <n v="68689"/>
    <n v="2579499"/>
    <n v="42492"/>
    <s v="ORDEN DE CAMBIO"/>
    <s v="SANTANDER"/>
    <s v="SAN VICENTE DE CHUCURI"/>
    <s v="PTM CHUCURI LA HOGARENA"/>
    <s v="REDEBAN"/>
    <s v="FO-25-1361100"/>
    <d v="2025-08-11T12:51:00"/>
    <d v="2025-08-15T09:52:00"/>
    <m/>
    <s v="ROLLOS"/>
    <s v="ROLLOS"/>
    <s v="AGREGADOR"/>
    <s v="COMCARD - PTM"/>
    <s v="EJECUTADO_EXITOSO"/>
    <s v="EJECUTADO EXITOSO"/>
    <s v="11/08/2025 11-8 SE REALIZA ENVIO ROLLOS CON GUIA | 15/08/2025 SE ENVÍAN ROLLOS CON GUÍA 2187690626. SE CONFIRMA ENTREGA DE ROLLOS EXITOSA POR PARTE DE LA TRANSPORTADORA."/>
    <s v="ENVÍO"/>
    <m/>
    <s v="TIPO III"/>
    <s v="TERRESTRE"/>
    <m/>
    <n v="0"/>
    <n v="35779.500569199998"/>
    <n v="0"/>
    <n v="35779.500569199998"/>
    <m/>
    <m/>
    <m/>
    <m/>
    <m/>
  </r>
  <r>
    <s v="CARTAGENA"/>
    <x v="4"/>
    <x v="5"/>
    <n v="13001"/>
    <n v="2579087"/>
    <n v="64682"/>
    <s v="ORDEN DE CAMBIO"/>
    <s v="BOLIVAR"/>
    <s v="CARTAGENA"/>
    <s v="DISTRICOL ORION PC STORE"/>
    <s v="REDEBAN"/>
    <s v="FO-25-1359979"/>
    <d v="2025-08-11T11:57:00"/>
    <d v="2025-08-15T09:52:00"/>
    <m/>
    <s v="ROLLOS"/>
    <s v="ROLLOS"/>
    <s v="AGREGADOR"/>
    <s v="DISTRICOL"/>
    <s v="EJECUTADO_EXITOSO"/>
    <s v="EJECUTADO EXITOSO"/>
    <s v="11/08/2025 11-08 SE ESCALA AL COORDINADOR DE ZONA PARA ENTREGA DE ROLLOS EN SITIO | 15/08/2025 SE ENTREGAN 30 ROLLOS"/>
    <s v="VISITA_TÉCNICA"/>
    <m/>
    <s v="TIPO I"/>
    <s v="TERRESTRE"/>
    <s v="CANEDO HERRERA ALEXANDER"/>
    <n v="1"/>
    <n v="35779.500569199998"/>
    <n v="0"/>
    <n v="35779.500569199998"/>
    <m/>
    <m/>
    <m/>
    <m/>
    <m/>
  </r>
  <r>
    <s v="VILLAVICENCIO"/>
    <x v="5"/>
    <x v="6"/>
    <n v="50568"/>
    <n v="2578599"/>
    <n v="77907"/>
    <s v="ORDEN DE CAMBIO"/>
    <s v="META"/>
    <s v="PUERTO GAITAN"/>
    <s v="BARRIO VENCEDORES PUERTO GAITA"/>
    <s v="REDEBAN"/>
    <s v="FO-25-1359623"/>
    <d v="2025-08-11T11:04:00"/>
    <d v="2025-08-15T09:52:00"/>
    <m/>
    <s v="ROLLOS"/>
    <s v="ROLLOS"/>
    <s v="CB UNO A UNO"/>
    <s v="CB UNO A UNO"/>
    <s v="EJECUTADO_EXITOSO"/>
    <s v="EJECUTADO EXITOSO"/>
    <s v="11/08/2025 11-08 SE REALIZA ENVIO ROLLOS CON GUIA | 15/08/2025 SE ENVÍAN ROLLOS CON GUÍA 2235595976. SE CONFIRMA ENTREGA DE ROLLOS EXITOSA POR PARTE DE LA TRANSPORTADORA."/>
    <s v="ENVÍO"/>
    <m/>
    <s v="TIPO III"/>
    <s v="TERRESTRE"/>
    <m/>
    <n v="0"/>
    <n v="35779.500569199998"/>
    <n v="0"/>
    <n v="35779.500569199998"/>
    <m/>
    <m/>
    <m/>
    <m/>
    <m/>
  </r>
  <r>
    <s v="NEIVA"/>
    <x v="5"/>
    <x v="6"/>
    <n v="18753"/>
    <n v="2577366"/>
    <n v="64530"/>
    <s v="ORDEN DE CAMBIO"/>
    <s v="CAQUETA"/>
    <s v="SAN VICENTE DEL CAGUAN"/>
    <s v="BARRIO PUERTO LOZADA SAN VICEN"/>
    <s v="REDEBAN"/>
    <s v="FO-25-1359306"/>
    <d v="2025-08-11T09:43:00"/>
    <d v="2025-08-15T09:53:00"/>
    <m/>
    <s v="ROLLOS"/>
    <s v="ROLLOS"/>
    <s v="CB UNO A UNO"/>
    <s v="CB UNO A UNO"/>
    <s v="EJECUTADO_EXITOSO"/>
    <s v="EJECUTADO EXITOSO"/>
    <s v="11/08/2025 11-08 SE REALIZA ENVIO ROLLOS CON GUIA | 15/08/2025 SE ENVÍAN ROLLOS CON GUÍA 2235595973. SE CONFIRMA ENTREGA DE ROLLOS EXITOSA POR PARTE DE LA TRANSPORTADORA."/>
    <s v="ENVÍO"/>
    <m/>
    <s v="TIPO IV ESPECIAL"/>
    <s v="TERRESTRE / AEREO"/>
    <m/>
    <n v="0"/>
    <n v="35779.500569199998"/>
    <n v="0"/>
    <n v="35779.500569199998"/>
    <m/>
    <m/>
    <m/>
    <m/>
    <m/>
  </r>
  <r>
    <s v="SANTA MARTA"/>
    <x v="4"/>
    <x v="5"/>
    <n v="47189"/>
    <n v="2572475"/>
    <n v="12040"/>
    <s v="ORDEN DE CAMBIO"/>
    <s v="MAGDALENA"/>
    <s v="CIENAGA"/>
    <s v="ZONA BANANERA   MAGDALENA"/>
    <s v="REDEBAN"/>
    <s v="FO-25-1351763"/>
    <d v="2025-08-08T15:59:00"/>
    <d v="2025-08-15T09:54:00"/>
    <m/>
    <s v="ROLLOS"/>
    <s v="ROLLOS"/>
    <s v="CB UNO A UNO"/>
    <s v="CB UNO A UNO"/>
    <s v="EJECUTADO_EXITOSO"/>
    <s v="EJECUTADO EXITOSO"/>
    <s v="08/08/2025 SE ESCALA AL COORDINADOR DE ZONA PARA ENTREGA DE ROLLOS EN SITIO | 15/08/2025 SE REALIZA ENTREGA DE 50 ROLLOS PARA DATÁFONO A SATISFACCIÓN DEL CLIENTE"/>
    <s v="VISITA_TÉCNICA"/>
    <m/>
    <s v="TIPO II"/>
    <s v="TERRESTRE"/>
    <s v="THOMAS  CAMPO SIGIFREDO SEGUNDO"/>
    <n v="1"/>
    <n v="67654.12000000001"/>
    <n v="0"/>
    <n v="67654.12000000001"/>
    <m/>
    <m/>
    <m/>
    <m/>
    <m/>
  </r>
  <r>
    <s v="TUNJA"/>
    <x v="2"/>
    <x v="2"/>
    <n v="15176"/>
    <n v="2577203"/>
    <n v="79763"/>
    <s v="ORDEN DE CAMBIO"/>
    <s v="BOYACA"/>
    <s v="CHIQUINQUIRA"/>
    <s v="BARRIO LA POLA CHIQUINQUIRA 2"/>
    <s v="REDEBAN"/>
    <s v="FO-25-1359309"/>
    <d v="2025-08-11T09:28:00"/>
    <d v="2025-08-15T09:54:00"/>
    <m/>
    <s v="ROLLOS"/>
    <s v="ROLLOS"/>
    <s v="CB UNO A UNO"/>
    <s v="CB UNO A UNO"/>
    <s v="EJECUTADO_EXITOSO"/>
    <s v="EJECUTADO EXITOSO"/>
    <s v="11/08/2025 11-08 SE REALIZA ENVIO ROLLOS CON GUIA | 15/08/2025 SE ENVÍAN ROLLOS CON GUÍA 2235595974. SE CONFIRMA ENTREGA DE ROLLOS EXITOSA POR PARTE DE LA TRANSPORTADORA."/>
    <s v="ENVÍO"/>
    <m/>
    <s v="TIPO III"/>
    <s v="TERRESTRE"/>
    <m/>
    <n v="0"/>
    <n v="35779.500569199998"/>
    <n v="0"/>
    <n v="35779.500569199998"/>
    <m/>
    <m/>
    <m/>
    <m/>
    <m/>
  </r>
  <r>
    <s v="VALLEDUPAR"/>
    <x v="4"/>
    <x v="5"/>
    <n v="20250"/>
    <n v="2575757"/>
    <n v="54243"/>
    <s v="ORDEN DE CAMBIO"/>
    <s v="CESAR"/>
    <s v="EL PASO"/>
    <s v="BARRIO DIVINO NINO EL PASO 1"/>
    <s v="REDEBAN"/>
    <s v="FO-25-1358075"/>
    <d v="2025-08-11T08:01:00"/>
    <d v="2025-08-15T09:56:00"/>
    <m/>
    <s v="ROLLOS"/>
    <s v="ROLLOS"/>
    <s v="CB UNO A UNO"/>
    <s v="CB UNO A UNO"/>
    <s v="EJECUTADO_EXITOSO"/>
    <s v="EJECUTADO EXITOSO"/>
    <s v="11/08/2025 11-08 SE REALIZA ENVIO ROLLOS CON GUIA | 15/08/2025 SE ENVÍAN ROLLOS CON GUÍA 2205447125. SE CONFIRMA ENTREGA DE ROLLOS EXITOSA POR PARTE DE LA TRANSPORTADORA."/>
    <s v="ENVÍO"/>
    <m/>
    <s v="TIPO III"/>
    <s v="TERRESTRE"/>
    <m/>
    <n v="0"/>
    <n v="35779.500569199998"/>
    <n v="0"/>
    <n v="35779.500569199998"/>
    <m/>
    <m/>
    <m/>
    <m/>
    <m/>
  </r>
  <r>
    <s v="VILLAVICENCIO"/>
    <x v="5"/>
    <x v="6"/>
    <n v="25438"/>
    <n v="2577068"/>
    <n v="79397"/>
    <s v="ORDEN DE CAMBIO"/>
    <s v="CUNDINAMARCA"/>
    <s v="MEDINA"/>
    <s v="BARRIO BETHEL MEDINA"/>
    <s v="REDEBAN"/>
    <s v="FO-25-1359313"/>
    <d v="2025-08-11T09:26:00"/>
    <d v="2025-08-15T09:56:00"/>
    <m/>
    <s v="ROLLOS"/>
    <s v="ROLLOS"/>
    <s v="CB UNO A UNO"/>
    <s v="CB UNO A UNO"/>
    <s v="EJECUTADO_EXITOSO"/>
    <s v="EJECUTADO EXITOSO"/>
    <s v="11/08/2025 11-08 SE REALIZA ENVIO ROLLOS CON GUIA | 15/08/2025 SE ENVÍAN ROLLOS CON GUÍA 2235595975. SE CONFIRMA ENTREGA DE ROLLOS EXITOSA POR PARTE DE LA TRANSPORTADORA."/>
    <s v="ENVÍO"/>
    <m/>
    <s v="TIPO IV"/>
    <s v="TERRESTRE"/>
    <m/>
    <n v="0"/>
    <n v="35779.500569199998"/>
    <n v="0"/>
    <n v="35779.500569199998"/>
    <m/>
    <m/>
    <m/>
    <m/>
    <m/>
  </r>
  <r>
    <s v="NEIVA"/>
    <x v="5"/>
    <x v="6"/>
    <n v="41298"/>
    <n v="2574327"/>
    <n v="79890"/>
    <s v="ORDEN DE CAMBIO"/>
    <s v="HUILA"/>
    <s v="GARZON"/>
    <s v="DISTRICOL REY DE LA ECONOMÍA"/>
    <s v="REDEBAN"/>
    <s v="FO-25-1354385"/>
    <d v="2025-08-09T11:45:00"/>
    <d v="2025-08-15T09:58:00"/>
    <m/>
    <s v="ROLLOS"/>
    <s v="ROLLOS"/>
    <s v="AGREGADOR"/>
    <s v="DISTRICOL"/>
    <s v="EJECUTADO_EXITOSO"/>
    <s v="EJECUTADO EXITOSO"/>
    <s v="09/08/2025 SE REALIZA ENVIO ROLLOS CON GUIA | 15/08/2025 SE ENVÍAN ROLLOS CON GUÍA 2235595972. SE CONFIRMA ENTREGA DE ROLLOS EXITOSA POR PARTE DE LA TRANSPORTADORA."/>
    <s v="ENVÍO"/>
    <m/>
    <s v="TIPO III"/>
    <s v="TERRESTRE"/>
    <m/>
    <n v="0"/>
    <n v="35779.500569199998"/>
    <n v="0"/>
    <n v="35779.500569199998"/>
    <m/>
    <m/>
    <m/>
    <m/>
    <m/>
  </r>
  <r>
    <s v="VALLEDUPAR"/>
    <x v="4"/>
    <x v="5"/>
    <n v="20001"/>
    <n v="2599145"/>
    <n v="72095"/>
    <s v="ORDEN DE CAMBIO"/>
    <s v="CESAR"/>
    <s v="VALLEDUPAR"/>
    <s v="VALLEDUPAR FUNDADORES1"/>
    <s v="REDEBAN"/>
    <s v="FO-25-1377181"/>
    <d v="2025-08-14T14:55:00"/>
    <d v="2025-08-15T09:58:00"/>
    <m/>
    <s v="ROLLOS"/>
    <s v="ROLLOS"/>
    <s v="CB UNO A UNO"/>
    <s v="CB UNO A UNO"/>
    <s v="EJECUTADO_EXITOSO"/>
    <s v="EJECUTADO EXITOSO"/>
    <s v="14/08/2025 SE ESCALA AL COORDINADOR DE ZONA PARA ENTREGA DE ROLLOS EN SITIO | 15/08/2025 SE REALIZA ENTREGA DE 60 ROLLOS EN DIRECCIÓN"/>
    <s v="VISITA_TÉCNICA"/>
    <m/>
    <s v="TIPO I"/>
    <s v="TERRESTRE"/>
    <s v="MAESTRE MENGUAL EDGAR ENRIQUE"/>
    <n v="1"/>
    <n v="35779.500569199998"/>
    <n v="0"/>
    <n v="35779.500569199998"/>
    <m/>
    <m/>
    <m/>
    <m/>
    <m/>
  </r>
  <r>
    <s v="VALLEDUPAR"/>
    <x v="4"/>
    <x v="5"/>
    <n v="20383"/>
    <n v="2572957"/>
    <n v="11416"/>
    <s v="ORDEN DE CAMBIO"/>
    <s v="CESAR"/>
    <s v="LA GLORIA"/>
    <s v="LA GLORIA   CESAR"/>
    <s v="REDEBAN"/>
    <s v="FO-25-1353165"/>
    <d v="2025-08-08T16:46:00"/>
    <d v="2025-08-15T10:01:00"/>
    <m/>
    <s v="ROLLOS"/>
    <s v="ROLLOS"/>
    <s v="CB UNO A UNO"/>
    <s v="CB UNO A UNO"/>
    <s v="EJECUTADO_EXITOSO"/>
    <s v="EJECUTADO EXITOSO"/>
    <s v="09/08/2025 SE REALIZA ENVIO ROLLOS CON GUIA | 15/08/2025 SE ENVÍAN ROLLOS CON GUÍA 2205447124. SE CONFIRMA ENTREGA DE ROLLOS EXITOSA POR PARTE DE LA TRANSPORTADORA."/>
    <s v="ENVÍO"/>
    <m/>
    <s v="TIPO IV"/>
    <s v="TERRESTRE"/>
    <m/>
    <n v="0"/>
    <n v="35779.500569199998"/>
    <n v="0"/>
    <n v="35779.500569199998"/>
    <m/>
    <m/>
    <m/>
    <m/>
    <m/>
  </r>
  <r>
    <s v="BUCARAMANGA"/>
    <x v="2"/>
    <x v="2"/>
    <n v="13688"/>
    <n v="2572814"/>
    <n v="79909"/>
    <s v="ORDEN DE CAMBIO"/>
    <s v="BOLIVAR"/>
    <s v="SANTA ROSA DEL SUR"/>
    <s v="DISTRICOL HOGAR ANDINO ELECTRO"/>
    <s v="REDEBAN"/>
    <s v="FO-25-1353169"/>
    <d v="2025-08-08T16:16:00"/>
    <d v="2025-08-15T10:02:00"/>
    <m/>
    <s v="ROLLOS"/>
    <s v="ROLLOS"/>
    <s v="AGREGADOR"/>
    <s v="DISTRICOL"/>
    <s v="EJECUTADO_EXITOSO"/>
    <s v="EJECUTADO EXITOSO"/>
    <s v="09/08/2025 SE REALIZA ENVIO ROLLOS CON GUIA | 15/08/2025 SE ENVÍAN ROLLOS CON GUÍA 2187690622. SE CONFIRMA ENTREGA DE ROLLOS EXITOSA POR PARTE DE LA TRANSPORTADORA."/>
    <s v="ENVÍO"/>
    <m/>
    <s v="TIPO IV ESPECIAL"/>
    <s v="TERRESTRE/FLUVIAL"/>
    <m/>
    <n v="0"/>
    <n v="35779.500569199998"/>
    <n v="0"/>
    <n v="35779.500569199998"/>
    <m/>
    <m/>
    <m/>
    <m/>
    <m/>
  </r>
  <r>
    <s v="MONTERIA"/>
    <x v="4"/>
    <x v="5"/>
    <n v="23807"/>
    <n v="2572755"/>
    <n v="77261"/>
    <s v="ORDEN DE CAMBIO"/>
    <s v="CORDOBA"/>
    <s v="TIERRALTA"/>
    <s v="BARRIO CENTRO TIERRALTA 11"/>
    <s v="REDEBAN"/>
    <s v="FO-25-1353168"/>
    <d v="2025-08-08T16:34:00"/>
    <d v="2025-08-15T10:03:00"/>
    <m/>
    <s v="ROLLOS"/>
    <s v="ROLLOS"/>
    <s v="CB UNO A UNO"/>
    <s v="CB UNO A UNO"/>
    <s v="EJECUTADO_EXITOSO"/>
    <s v="EJECUTADO EXITOSO"/>
    <s v="09/08/2025 SE REALIZA ENVIO ROLLOS CON GUIA | 15/08/2025 SE ENVÍAN ROLLOS CON GUÍA 2265100348. SE CONFIRMA ENTREGA DE ROLLOS EXITOSA POR PARTE DE LA TRANSPORTADORA."/>
    <s v="ENVÍO"/>
    <m/>
    <s v="TIPO III"/>
    <s v="TERRESTRE"/>
    <m/>
    <n v="0"/>
    <n v="35779.500569199998"/>
    <n v="0"/>
    <n v="35779.500569199998"/>
    <m/>
    <m/>
    <m/>
    <m/>
    <m/>
  </r>
  <r>
    <s v="MONTERIA"/>
    <x v="4"/>
    <x v="5"/>
    <n v="23807"/>
    <n v="2573154"/>
    <n v="30105"/>
    <s v="ORDEN DE CAMBIO"/>
    <s v="CORDOBA"/>
    <s v="TIERRALTA"/>
    <s v="BARRIO CENTRO 4 TIERRALTA"/>
    <s v="REDEBAN"/>
    <s v="FO-25-1353158"/>
    <d v="2025-08-08T17:25:00"/>
    <d v="2025-08-15T10:04:00"/>
    <m/>
    <s v="ROLLOS"/>
    <s v="ROLLOS"/>
    <s v="CB UNO A UNO"/>
    <s v="CB UNO A UNO"/>
    <s v="EJECUTADO_EXITOSO"/>
    <s v="EJECUTADO EXITOSO"/>
    <s v="09/08/2025 SE REALIZA ENVIO ROLLOS CON GUIA | 15/08/2025 SE ENVÍAN ROLLOS CON GUÍA 2265100347. SE CONFIRMA ENTREGA DE ROLLOS EXITOSA POR PARTE DE LA TRANSPORTADORA."/>
    <s v="ENVÍO"/>
    <m/>
    <s v="TIPO III"/>
    <s v="TERRESTRE"/>
    <m/>
    <n v="0"/>
    <n v="35779.500569199998"/>
    <n v="0"/>
    <n v="35779.500569199998"/>
    <m/>
    <m/>
    <m/>
    <m/>
    <m/>
  </r>
  <r>
    <s v="BUCARAMANGA"/>
    <x v="2"/>
    <x v="2"/>
    <n v="68081"/>
    <n v="2573355"/>
    <n v="76873"/>
    <s v="ORDEN DE CAMBIO"/>
    <s v="SANTANDER"/>
    <s v="BARRANCABERMEJA"/>
    <s v="BARRIO JERUSALEN BARRANACABERM"/>
    <s v="REDEBAN"/>
    <s v="FO-25-1353156"/>
    <d v="2025-08-11T09:00:00"/>
    <d v="2025-08-15T10:06:00"/>
    <m/>
    <s v="ROLLOS"/>
    <s v="ROLLOS"/>
    <s v="CB UNO A UNO"/>
    <s v="CB UNO A UNO"/>
    <s v="EJECUTADO_EXITOSO"/>
    <s v="EJECUTADO EXITOSO"/>
    <s v="09/08/2025 SE REALIZA ENVIO ROLLOS CON GUIA | 15/08/2025 SE ENVÍAN ROLLOS CON GUÍA 2187690624. SE CONFIRMA ENTREGA DE ROLLOS EXITOSA POR PARTE DE LA TRANSPORTADORA."/>
    <s v="ENVÍO"/>
    <m/>
    <s v="TIPO III"/>
    <s v="TERRESTRE"/>
    <m/>
    <n v="0"/>
    <n v="35779.500569199998"/>
    <n v="0"/>
    <n v="35779.500569199998"/>
    <m/>
    <m/>
    <m/>
    <m/>
    <m/>
  </r>
  <r>
    <s v="NEIVA"/>
    <x v="5"/>
    <x v="6"/>
    <n v="41298"/>
    <n v="2571181"/>
    <n v="78526"/>
    <s v="ORDEN DE CAMBIO"/>
    <s v="HUILA"/>
    <s v="GARZON"/>
    <s v="BARRIO LOS SAMANES GARZON"/>
    <s v="REDEBAN"/>
    <s v="FO-25-1350997"/>
    <d v="2025-08-08T13:13:00"/>
    <d v="2025-08-15T10:07:00"/>
    <m/>
    <s v="ROLLOS"/>
    <s v="ROLLOS"/>
    <s v="CB UNO A UNO"/>
    <s v="CB UNO A UNO"/>
    <s v="EJECUTADO_EXITOSO"/>
    <s v="EJECUTADO EXITOSO"/>
    <s v="08/08/2025 SE REALIZA ENVIO ROLLOS CON GUIA | 15/08/2025 SE ENVÍAN ROLLOS CON GUÍA 2235595971. SE CONFIRMA ENTREGA DE ROLLOS EXITOSA POR PARTE DE LA TRANSPORTADORA."/>
    <s v="ENVÍO"/>
    <m/>
    <s v="TIPO III"/>
    <s v="TERRESTRE"/>
    <m/>
    <n v="0"/>
    <n v="35779.500569199998"/>
    <n v="0"/>
    <n v="35779.500569199998"/>
    <m/>
    <m/>
    <m/>
    <m/>
    <m/>
  </r>
  <r>
    <s v="BUCARAMANGA"/>
    <x v="2"/>
    <x v="2"/>
    <n v="81001"/>
    <n v="2570221"/>
    <n v="41838"/>
    <s v="ORDEN DE CAMBIO"/>
    <s v="ARAUCA"/>
    <s v="ARAUCA"/>
    <s v="BARRIO CENTRO ARAUCA"/>
    <s v="REDEBAN"/>
    <s v="FO-25-1350307"/>
    <d v="2025-08-08T10:55:00"/>
    <d v="2025-08-15T10:08:00"/>
    <m/>
    <s v="ROLLOS"/>
    <s v="ROLLOS"/>
    <s v="CB UNO A UNO"/>
    <s v="CB UNO A UNO"/>
    <s v="EJECUTADO_EXITOSO"/>
    <s v="EJECUTADO EXITOSO"/>
    <s v="08/08/2025 SE REALIZA ENVIO ROLLOS CON GUIA | 15/08/2025 SE ENVÍAN ROLLOS CON GUÍA 2187690620. SE CONFIRMA ENTREGA DE ROLLOS EXITOSA POR PARTE DE LA TRANSPORTADORA."/>
    <s v="ENVÍO"/>
    <m/>
    <s v="TIPO IV ESPECIAL"/>
    <s v="AEREO"/>
    <m/>
    <n v="0"/>
    <n v="35779.500569199998"/>
    <n v="0"/>
    <n v="35779.500569199998"/>
    <m/>
    <m/>
    <m/>
    <m/>
    <m/>
  </r>
  <r>
    <s v="BOGOTA"/>
    <x v="3"/>
    <x v="4"/>
    <n v="25754"/>
    <n v="2598084"/>
    <n v="31703"/>
    <s v="ORDEN DE CAMBIO"/>
    <s v="CUNDINAMARCA"/>
    <s v="SOACHA"/>
    <s v="OPRAP VENTURA TERREROS"/>
    <s v="REDEBAN"/>
    <s v="FO-25-1375954"/>
    <d v="2025-08-14T11:53:00"/>
    <d v="2025-08-15T10:13:00"/>
    <m/>
    <s v="ROLLOS"/>
    <s v="ROLLOS"/>
    <s v="ROBUSTO"/>
    <s v="OPRAP"/>
    <s v="EJECUTADO_EXITOSO"/>
    <s v="EJECUTADO EXITOSO"/>
    <s v="14/08/2025 SE ESCALA AL COORDINADOR DE ZONA PARA ENTREGA DE ROLLOS EN SITIO | 15/08/2025 SE REALIZA VISITA DE CAMPO DONDE SE ENTREGA 160 ROLLOS NO SE EQUIPOS"/>
    <s v="VISITA_TÉCNICA"/>
    <m/>
    <s v="TIPO I"/>
    <s v="TERRESTRE"/>
    <s v="LOZADA ROJAS CHRISTIAN ANDRES"/>
    <n v="1"/>
    <n v="35779.500569199998"/>
    <n v="0"/>
    <n v="35779.500569199998"/>
    <m/>
    <m/>
    <m/>
    <m/>
    <m/>
  </r>
  <r>
    <s v="CARTAGENA"/>
    <x v="4"/>
    <x v="5"/>
    <n v="13001"/>
    <n v="2583924"/>
    <n v="78072"/>
    <s v="ORDEN DE CAMBIO"/>
    <s v="BOLIVAR"/>
    <s v="CARTAGENA"/>
    <s v="BARRIO OLAYA CARTAGENA DE INDIAS 2"/>
    <s v="REDEBAN"/>
    <s v="FO-25-1363936"/>
    <d v="2025-08-12T08:56:00"/>
    <d v="2025-08-15T10:22:00"/>
    <m/>
    <s v="ROLLOS"/>
    <s v="ROLLOS"/>
    <s v="CB UNO A UNO"/>
    <s v="CB UNO A UNO"/>
    <s v="EJECUTADO_EXITOSO"/>
    <s v="EJECUTADO EXITOSO"/>
    <s v="12/08/2025 12-8 SE ESCALA AL COORDINADOR DE ZONA PARA ENTREGA DE ROLLOS EN SITIO | 15/08/2025 SE ENTREGAN 10 ROLLOS"/>
    <s v="VISITA_TÉCNICA"/>
    <m/>
    <s v="TIPO I"/>
    <s v="TERRESTRE"/>
    <s v="CANEDO HERRERA ALEXANDER"/>
    <n v="1"/>
    <n v="35779.500569199998"/>
    <n v="0"/>
    <n v="35779.500569199998"/>
    <m/>
    <m/>
    <m/>
    <m/>
    <m/>
  </r>
  <r>
    <s v="BUCARAMANGA"/>
    <x v="2"/>
    <x v="2"/>
    <n v="20710"/>
    <n v="2574130"/>
    <n v="79703"/>
    <s v="ORDEN DE CAMBIO"/>
    <s v="CESAR"/>
    <s v="SAN ALBERTO"/>
    <s v="PTM SAN ALBERTO DROGUERIA PREC"/>
    <s v="REDEBAN"/>
    <s v="FO-25-1354143"/>
    <d v="2025-08-09T10:37:00"/>
    <d v="2025-08-15T10:26:00"/>
    <m/>
    <s v="ROLLOS"/>
    <s v="ROLLOS"/>
    <s v="AGREGADOR"/>
    <s v="COMCARD - PTM"/>
    <s v="EJECUTADO_EXITOSO"/>
    <s v="EJECUTADO EXITOSO"/>
    <s v="09/08/2025 SE REALIZA ENVIO ROLLOS CON GUIA | 15/08/2025 SE REALIZA CONTACTO TELEFONICO AL 3172972735  RESPONDE SRA MARLEDY INDICA QUE YA LE LLEGARON LOS ROLLOS | 15/08/2025 SE ENVIAN ROLLOS CON GUIA 2187690621_x000a_SE REALIZA CONTACTO TELEFONICO AL 3172972735  RESPONDE SRA MARLEDY INDICA QUE YA LE LLEGARON LOS ROLLOS"/>
    <s v="ENVÍO"/>
    <m/>
    <s v="TIPO III"/>
    <s v="TERRESTRE"/>
    <m/>
    <n v="0"/>
    <n v="35779.500569199998"/>
    <n v="0"/>
    <n v="35779.500569199998"/>
    <m/>
    <m/>
    <m/>
    <m/>
    <m/>
  </r>
  <r>
    <s v="BOGOTA"/>
    <x v="3"/>
    <x v="4"/>
    <n v="11001"/>
    <n v="2582187"/>
    <n v="18238"/>
    <s v="ORDEN DE CAMBIO"/>
    <s v="CUNDINAMARCA"/>
    <s v="BOGOTA"/>
    <s v="OPRAP CENTRO COMERCIAL CALIMA"/>
    <s v="REDEBAN"/>
    <s v="FO-25-1363166"/>
    <d v="2025-08-12T08:00:00"/>
    <d v="2025-08-15T10:28:00"/>
    <m/>
    <s v="ROLLOS"/>
    <s v="ROLLOS"/>
    <s v="ROBUSTO"/>
    <s v="OPRAP"/>
    <s v="EJECUTADO_EXITOSO"/>
    <s v="EJECUTADO EXITOSO"/>
    <s v="12/08/2025 12-8 SE ESCALA AL COORDINADOR DE ZONA PARA ENTREGA DE ROLLOS EN SITIO | 15/08/2025 SE VISITA CORRESPONSAL BANCARIO PARA ENTREGA DE 260 ROLLOS TÉRMICOS NO SE MANIPULA EQUIPO Y SE COMPLETA ENTREGA SIN NOVEDAD"/>
    <s v="VISITA_TÉCNICA"/>
    <m/>
    <s v="TIPO I"/>
    <s v="TERRESTRE"/>
    <s v="ROMERO ROJAS BREIDY JHOHAN"/>
    <n v="1"/>
    <n v="35779.500569199998"/>
    <n v="0"/>
    <n v="35779.500569199998"/>
    <m/>
    <m/>
    <m/>
    <m/>
    <m/>
  </r>
  <r>
    <s v="BARRANQUILLA"/>
    <x v="4"/>
    <x v="5"/>
    <n v="8421"/>
    <n v="2594637"/>
    <n v="69408"/>
    <s v="ORDEN DE CAMBIO"/>
    <s v="ATLANTICO"/>
    <s v="LURUACO"/>
    <s v="BARRIO EL CARMEN LURUACO"/>
    <s v="REDEBAN"/>
    <s v="FO-25-1373043"/>
    <d v="2025-08-13T16:59:00"/>
    <d v="2025-08-15T10:35:00"/>
    <m/>
    <s v="ROLLOS"/>
    <s v="ROLLOS"/>
    <s v="CB UNO A UNO"/>
    <s v="CB UNO A UNO"/>
    <s v="EJECUTADO_EXITOSO"/>
    <s v="EJECUTADO EXITOSO"/>
    <s v="13/08/2025 13-8 SE ESCALA AL COORDINADOR DE ZONA PARA ENTREGA DE ROLLOS EN SITIO | 15/08/2025 SE REALIZA VISITA TÉCNICA, SE ENTREGA 30 ROLLOS PARA DATAFONO, EL CLIENTE RECIBE A SATISFACCIÓN, CB OPERATIVO."/>
    <s v="VISITA_TÉCNICA"/>
    <m/>
    <s v="TIPO II"/>
    <s v="TERRESTRE"/>
    <s v="DE AGUAS MUÑOZ DAVID JOSE"/>
    <n v="1"/>
    <n v="67654.12000000001"/>
    <n v="0"/>
    <n v="67654.12000000001"/>
    <m/>
    <m/>
    <m/>
    <m/>
    <m/>
  </r>
  <r>
    <s v="CALI"/>
    <x v="0"/>
    <x v="3"/>
    <n v="76001"/>
    <n v="2595062"/>
    <n v="79288"/>
    <s v="ORDEN DE CAMBIO"/>
    <s v="VALLE DEL CAUCA"/>
    <s v="CALI"/>
    <s v="BARRIO CHARCO AZUL CALI"/>
    <s v="REDEBAN"/>
    <s v="FO-25-1373858"/>
    <d v="2025-08-14T08:00:00"/>
    <d v="2025-08-15T10:38:00"/>
    <m/>
    <s v="ROLLOS"/>
    <s v="ROLLOS"/>
    <s v="CB UNO A UNO"/>
    <s v="CB UNO A UNO"/>
    <s v="EJECUTADO_EXITOSO"/>
    <s v="EJECUTADO EXITOSO"/>
    <s v="14/08/2025 14-8 SE ESCALA AL COORDINADOR DE ZONA PARA ENTREGA DE ROLLOS EN SITIO | 15/08/2025 SE ENTREGAN 10 ROLLOS A JOSE FANOR CASTRO PALACIO"/>
    <s v="VISITA_TÉCNICA"/>
    <m/>
    <s v="TIPO I"/>
    <s v="TERRESTRE"/>
    <s v="CUERO RUIZ JHONNY"/>
    <n v="1"/>
    <n v="35779.500569199998"/>
    <n v="0"/>
    <n v="35779.500569199998"/>
    <m/>
    <m/>
    <m/>
    <m/>
    <m/>
  </r>
  <r>
    <s v="BOGOTA"/>
    <x v="3"/>
    <x v="4"/>
    <n v="11001"/>
    <n v="2571093"/>
    <n v="68185"/>
    <s v="ORDEN DE CAMBIO"/>
    <s v="CUNDINAMARCA"/>
    <s v="BOGOTA"/>
    <s v="BARRANCAS BOGOTA CUNDINAMARCA"/>
    <s v="REDEBAN"/>
    <s v="FO-25-1350690"/>
    <d v="2025-08-08T13:28:00"/>
    <d v="2025-08-15T10:45:00"/>
    <m/>
    <s v="ROLLOS"/>
    <s v="ROLLOS"/>
    <s v="CB UNO A UNO"/>
    <s v="CB UNO A UNO"/>
    <s v="EJECUTADO_EXITOSO"/>
    <s v="EJECUTADO EXITOSO"/>
    <s v="08/08/2025 SE ESCALA AL COORDINADOR DE ZONA PARA ENTREGA DE ROLLOS EN SITIO | 15/08/2025 SE DEJAN 30 ROLLOS"/>
    <s v="VISITA_TÉCNICA"/>
    <m/>
    <s v="TIPO I"/>
    <s v="TERRESTRE"/>
    <s v="INFANTE SIERRA MANUEL FERNANDO"/>
    <n v="1"/>
    <n v="35779.500569199998"/>
    <n v="0"/>
    <n v="35779.500569199998"/>
    <m/>
    <m/>
    <m/>
    <m/>
    <m/>
  </r>
  <r>
    <s v="BUCARAMANGA"/>
    <x v="2"/>
    <x v="2"/>
    <n v="68820"/>
    <n v="2580293"/>
    <n v="10789"/>
    <s v="ORDEN DE CAMBIO"/>
    <s v="SANTANDER"/>
    <s v="TONA"/>
    <s v="BERLIN - SANTANDER"/>
    <s v="REDEBAN"/>
    <s v="FO-25-1361634"/>
    <d v="2025-08-11T14:48:00"/>
    <d v="2025-08-15T10:46:00"/>
    <m/>
    <s v="ROLLOS"/>
    <s v="ROLLOS"/>
    <s v="CB UNO A UNO"/>
    <s v="CB UNO A UNO"/>
    <s v="EJECUTADO_EXITOSO"/>
    <s v="EJECUTADO EXITOSO"/>
    <s v="15/08/2025 SE REALIZA CONTACTO TELEFONICO CON EL SR JUAN AL 3202596171 SE LE INDICA QUE LOS ROLLOS ESTAN EN OFICINA INDICADA PARA RECOGERLOS, CLIENTE INDICA QUE PASARA MAS TARDE SE CIERRA ORDEN | 13/08/2025 ENVÍO DE 20 ROLLO PARA DATAFONO"/>
    <s v="ENVÍO"/>
    <m/>
    <s v="TIPO II"/>
    <s v="TERRESTRE"/>
    <s v="PEÑA DIAZ IVAN YESID"/>
    <n v="0"/>
    <n v="35779.500569199998"/>
    <n v="0"/>
    <n v="35779.500569199998"/>
    <m/>
    <m/>
    <m/>
    <m/>
    <m/>
  </r>
  <r>
    <s v="CALI"/>
    <x v="0"/>
    <x v="3"/>
    <n v="76520"/>
    <n v="2589594"/>
    <n v="42989"/>
    <s v="ORDEN DE CAMBIO"/>
    <s v="VALLE DEL CAUCA"/>
    <s v="PALMIRA"/>
    <s v="DISTRICOL CONECTATE JD"/>
    <s v="REDEBAN"/>
    <s v="FO-25-1369278"/>
    <d v="2025-08-13T08:06:00"/>
    <d v="2025-08-15T10:46:00"/>
    <m/>
    <s v="ROLLOS"/>
    <s v="ROLLOS"/>
    <s v="AGREGADOR"/>
    <s v="DISTRICOL"/>
    <s v="EJECUTADO_EXITOSO"/>
    <s v="EJECUTADO EXITOSO"/>
    <s v="13/08/2025 13-8 SE ESCALA AL COORDINADOR DE ZONA PARA ENTREGA DE ROLLOS EN SITIO | 15/08/2025 EN LA VISITA TÉCNICA SE REALIZÓ LA ENTREGA DE 30 ROLLOS TERMICOS DE REDEBAN PARA EL CB"/>
    <s v="VISITA_TÉCNICA"/>
    <m/>
    <s v="TIPO I"/>
    <s v="TERRESTRE"/>
    <s v="SANCHEZ URREGO ROBINSON DAVID"/>
    <n v="1"/>
    <n v="35779.500569199998"/>
    <n v="0"/>
    <n v="35779.500569199998"/>
    <m/>
    <m/>
    <m/>
    <m/>
    <m/>
  </r>
  <r>
    <s v="BOGOTA"/>
    <x v="3"/>
    <x v="4"/>
    <n v="11001"/>
    <n v="2595057"/>
    <n v="50048"/>
    <s v="ORDEN DE CAMBIO"/>
    <s v="CUNDINAMARCA"/>
    <s v="BOGOTA"/>
    <s v="BARRIO KENNEDY CAMILO TORRES B"/>
    <s v="REDEBAN"/>
    <s v="FO-25-1373863"/>
    <d v="2025-08-14T08:00:00"/>
    <d v="2025-08-15T10:49:00"/>
    <m/>
    <s v="ROLLOS"/>
    <s v="ROLLOS"/>
    <s v="CB UNO A UNO"/>
    <s v="CB UNO A UNO"/>
    <s v="EJECUTADO_EXITOSO"/>
    <s v="EJECUTADO EXITOSO"/>
    <s v="14/08/2025 14-8 SE ESCALA AL COORDINADOR DE ZONA PARA ENTREGA DE ROLLOS EN SITIO | 15/08/2025 SE ENTREGA 70 ROLLOS"/>
    <s v="VISITA_TÉCNICA"/>
    <m/>
    <s v="TIPO I"/>
    <s v="TERRESTRE"/>
    <s v="ORTIZ MARTINEZ STIVEN"/>
    <n v="1"/>
    <n v="35779.500569199998"/>
    <n v="0"/>
    <n v="35779.500569199998"/>
    <m/>
    <m/>
    <m/>
    <m/>
    <m/>
  </r>
  <r>
    <s v="BOGOTA"/>
    <x v="3"/>
    <x v="4"/>
    <n v="11001"/>
    <n v="2597019"/>
    <n v="70346"/>
    <s v="ORDEN DE CAMBIO"/>
    <s v="CUNDINAMARCA"/>
    <s v="BOGOTA"/>
    <s v="BARRIO BOSA BRASILIA BOGOTA 3"/>
    <s v="REDEBAN"/>
    <s v="FO-25-1375046"/>
    <d v="2025-08-14T10:06:00"/>
    <d v="2025-08-15T10:51:00"/>
    <m/>
    <s v="ROLLOS"/>
    <s v="ROLLOS"/>
    <s v="CB UNO A UNO"/>
    <s v="CB UNO A UNO"/>
    <s v="EJECUTADO_EXITOSO"/>
    <s v="EJECUTADO EXITOSO"/>
    <s v="14/08/2025 14-8 SE ESCALA AL COORDINADOR DE ZONA PARA ENTREGA DE ROLLOS EN SITIO | 15/08/2025 SE ENTREGAN 20 ROLLOS"/>
    <s v="VISITA_TÉCNICA"/>
    <m/>
    <s v="TIPO I"/>
    <s v="TERRESTRE"/>
    <s v="ORTIZ MARTINEZ STIVEN"/>
    <n v="1"/>
    <n v="35779.500569199998"/>
    <n v="0"/>
    <n v="35779.500569199998"/>
    <m/>
    <m/>
    <m/>
    <m/>
    <m/>
  </r>
  <r>
    <s v="PASTO"/>
    <x v="0"/>
    <x v="3"/>
    <n v="52835"/>
    <n v="2577636"/>
    <n v="56727"/>
    <s v="ORDEN DE CAMBIO"/>
    <s v="NARIÑO"/>
    <s v="SAN ANDRES DE TUMACO"/>
    <s v="DISTRICOL FERRE PANAMERICANA"/>
    <s v="REDEBAN"/>
    <s v="FO-25-1359300"/>
    <d v="2025-08-11T10:02:00"/>
    <d v="2025-08-15T10:53:00"/>
    <m/>
    <s v="ROLLOS"/>
    <s v="ROLLOS"/>
    <s v="AGREGADOR"/>
    <s v="DISTRICOL"/>
    <s v="EJECUTADO_EXITOSO"/>
    <s v="EJECUTADO EXITOSO"/>
    <s v="11/08/2025 11-08 SE REALIZA ENVIO ROLLOS CON GUIA | 12/08/2025 SE REALIZA ENVIO DE 70 ROLLOS POR SOLICITUD DE CLIENTE SE LE INFORMA NÚMERO DE GUÍA PARA QUE RECLAME EN OFICINA PRINCIPAL DE LLORENTE"/>
    <s v="ENVÍO"/>
    <m/>
    <s v="TIPO IV"/>
    <s v="TERRESTRE"/>
    <s v="BRAVO MADROÑERO OSCAR ESTEBAN"/>
    <n v="0"/>
    <n v="35779.500569199998"/>
    <n v="0"/>
    <n v="35779.500569199998"/>
    <m/>
    <m/>
    <m/>
    <m/>
    <m/>
  </r>
  <r>
    <s v="NEIVA"/>
    <x v="5"/>
    <x v="6"/>
    <n v="41001"/>
    <n v="2598347"/>
    <n v="70166"/>
    <s v="ORDEN DE CAMBIO"/>
    <s v="HUILA"/>
    <s v="NEIVA"/>
    <s v="BARRIO PUERTAS DEL SOL NEIVA 1"/>
    <s v="REDEBAN"/>
    <s v="FO-25-1376157"/>
    <d v="2025-08-14T12:19:00"/>
    <d v="2025-08-15T10:54:00"/>
    <m/>
    <s v="ROLLOS"/>
    <s v="ROLLOS"/>
    <s v="CB UNO A UNO"/>
    <s v="CB UNO A UNO"/>
    <s v="EJECUTADO_EXITOSO"/>
    <s v="EJECUTADO EXITOSO"/>
    <s v="14/08/2025 SE ESCALA AL COORDINADOR DE ZONA PARA ENTREGA DE ROLLOS EN SITIO | 15/08/2025 SE LLEGA A SITIO SE ENTREGAN 50 ROLLOS RBM"/>
    <s v="VISITA_TÉCNICA"/>
    <m/>
    <s v="TIPO I"/>
    <s v="TERRESTRE"/>
    <s v="DIAZ VARGAS JONATHAN MIGUEL"/>
    <n v="1"/>
    <n v="35779.500569199998"/>
    <n v="0"/>
    <n v="35779.500569199998"/>
    <m/>
    <m/>
    <m/>
    <m/>
    <m/>
  </r>
  <r>
    <s v="BOGOTA"/>
    <x v="3"/>
    <x v="4"/>
    <n v="25754"/>
    <n v="2598739"/>
    <n v="58326"/>
    <s v="ORDEN DE CAMBIO"/>
    <s v="CUNDINAMARCA"/>
    <s v="SOACHA"/>
    <s v="BARRIO SAN MATEO SOACHA 14"/>
    <s v="REDEBAN"/>
    <s v="FO-25-1376978"/>
    <d v="2025-08-14T13:58:00"/>
    <d v="2025-08-15T10:58:00"/>
    <m/>
    <s v="ROLLOS"/>
    <s v="ROLLOS"/>
    <s v="CB UNO A UNO"/>
    <s v="CB UNO A UNO"/>
    <s v="EJECUTADO_EXITOSO"/>
    <s v="EJECUTADO EXITOSO"/>
    <s v="14/08/2025 SE ESCALA AL COORDINADOR DE ZONA PARA ENTREGA DE ROLLOS EN SITIO | 15/08/2025 ENTREGA DE 30 ROLLOS PARA DATAFONO NO SE MANIPULA TERMINAL"/>
    <s v="VISITA_TÉCNICA"/>
    <m/>
    <s v="TIPO I"/>
    <s v="TERRESTRE"/>
    <s v="LOZADA ROJAS CHRISTIAN ANDRES"/>
    <n v="1"/>
    <n v="35779.500569199998"/>
    <n v="0"/>
    <n v="35779.500569199998"/>
    <m/>
    <m/>
    <m/>
    <m/>
    <m/>
  </r>
  <r>
    <s v="MEDELLIN"/>
    <x v="1"/>
    <x v="1"/>
    <n v="5079"/>
    <n v="2575093"/>
    <n v="29382"/>
    <s v="ORDEN DE CAMBIO"/>
    <s v="ANTIOQUIA"/>
    <s v="BARBOSA"/>
    <s v="MULTIPAGAS SUCURSAL BARBOSA 3"/>
    <s v="REDEBAN"/>
    <s v="FO-25-1356494"/>
    <d v="2025-08-10T12:46:00"/>
    <d v="2025-08-15T11:03:00"/>
    <m/>
    <s v="ROLLOS"/>
    <s v="ROLLOS"/>
    <s v="ROBUSTO"/>
    <s v="MULTIPAGAS"/>
    <s v="EJECUTADO_EXITOSO"/>
    <s v="EJECUTADO EXITOSO"/>
    <s v="10/08/2025 10-08 SE ESCALA AL COORDINADOR DE ZONA PARA ENTREGA DE ROLLOS EN SITIO | 15/08/2025 SE REALIZA ENTREGA DE 190 ROLLOS OK"/>
    <s v="VISITA_TÉCNICA"/>
    <m/>
    <s v="TIPO II"/>
    <s v="TERRESTRE"/>
    <s v="ZAPATA LOPEZ EDWARD ASDRUBAL"/>
    <n v="1"/>
    <n v="67654.12000000001"/>
    <n v="0"/>
    <n v="67654.12000000001"/>
    <m/>
    <m/>
    <m/>
    <m/>
    <m/>
  </r>
  <r>
    <s v="PASTO"/>
    <x v="0"/>
    <x v="3"/>
    <n v="52001"/>
    <n v="2577745"/>
    <n v="72714"/>
    <s v="ORDEN DE CAMBIO"/>
    <s v="NARIÑO"/>
    <s v="PASTO"/>
    <s v="CORREGIMIENTO LA LAGUNA"/>
    <s v="REDEBAN"/>
    <s v="FO-25-1358777"/>
    <d v="2025-08-11T10:03:00"/>
    <d v="2025-08-15T11:07:00"/>
    <m/>
    <s v="ROLLOS"/>
    <s v="ROLLOS"/>
    <s v="CB UNO A UNO"/>
    <s v="CB UNO A UNO"/>
    <s v="EJECUTADO_EXITOSO"/>
    <s v="EJECUTADO EXITOSO"/>
    <s v="11/08/2025 11-08 SE ESCALA AL COORDINADOR DE ZONA PARA ENTREGA DE ROLLOS EN SITIO | 15/08/2025 SE REALIZA ENTREGA DE 40 ROLLOS POR SOLICITUD DE CLIENTE NO SE MANIPULA DATAFONO"/>
    <s v="VISITA_TÉCNICA"/>
    <m/>
    <s v="TIPO I"/>
    <s v="TERRESTRE"/>
    <s v="BRAVO MADROÑERO OSCAR ESTEBAN"/>
    <n v="1"/>
    <n v="35779.500569199998"/>
    <n v="0"/>
    <n v="35779.500569199998"/>
    <m/>
    <m/>
    <m/>
    <m/>
    <m/>
  </r>
  <r>
    <s v="IBAGUE"/>
    <x v="5"/>
    <x v="6"/>
    <n v="73001"/>
    <n v="2599422"/>
    <n v="49348"/>
    <s v="ORDEN DE CAMBIO"/>
    <s v="TOLIMA"/>
    <s v="IBAGUE"/>
    <s v="BARRIO EL SALADO IBAGUE 3"/>
    <s v="REDEBAN"/>
    <s v="FO-25-1377205"/>
    <d v="2025-08-14T15:00:00"/>
    <d v="2025-08-15T11:19:00"/>
    <m/>
    <s v="ROLLOS"/>
    <s v="ROLLOS"/>
    <s v="CB UNO A UNO"/>
    <s v="CB UNO A UNO"/>
    <s v="EJECUTADO_EXITOSO"/>
    <s v="EJECUTADO EXITOSO"/>
    <s v="14/08/2025 SE ESCALA AL COORDINADOR DE ZONA PARA ENTREGA DE ROLLOS EN SITIO | 15/08/2025 SE ENTREGA 90 ROLLOS CON VISITA"/>
    <s v="VISITA_TÉCNICA"/>
    <m/>
    <s v="TIPO I"/>
    <s v="TERRESTRE"/>
    <s v="VARGAS HERRERA JHON JAIRO"/>
    <n v="1"/>
    <n v="35779.500569199998"/>
    <n v="0"/>
    <n v="35779.500569199998"/>
    <m/>
    <m/>
    <m/>
    <m/>
    <m/>
  </r>
  <r>
    <s v="MANIZALES"/>
    <x v="0"/>
    <x v="0"/>
    <n v="17001"/>
    <n v="2586385"/>
    <n v="79105"/>
    <s v="ORDEN DE CAMBIO"/>
    <s v="CALDAS"/>
    <s v="MANIZALES"/>
    <s v="BARRIO CARIBE MANIZALES"/>
    <s v="REDEBAN"/>
    <s v="FO-25-1366874"/>
    <d v="2025-08-12T13:35:00"/>
    <d v="2025-08-15T11:24:00"/>
    <m/>
    <s v="ROLLOS"/>
    <s v="ROLLOS"/>
    <s v="CB UNO A UNO"/>
    <s v="CB UNO A UNO"/>
    <s v="EJECUTADO_EXITOSO"/>
    <s v="EJECUTADO EXITOSO"/>
    <s v="12/08/2025 12-8 SE ESCALA AL COORDINADOR DE ZONA PARA ENTREGA DE ROLLOS EN SITIO | 15/08/2025 SE ENTREGAN 30 ROLLOS EN EL COMERCIO NO SE MANIPULAN EQUIPOS"/>
    <s v="VISITA_TÉCNICA"/>
    <m/>
    <s v="TIPO I"/>
    <s v="TERRESTRE"/>
    <s v="AGUIRRE HENAO RAUL EDUARDO"/>
    <n v="1"/>
    <n v="35779.500569199998"/>
    <n v="0"/>
    <n v="35779.500569199998"/>
    <m/>
    <m/>
    <m/>
    <m/>
    <m/>
  </r>
  <r>
    <s v="APARTADO"/>
    <x v="1"/>
    <x v="1"/>
    <n v="27615"/>
    <n v="2570633"/>
    <n v="75304"/>
    <s v="ORDEN DE CAMBIO"/>
    <s v="CHOCO"/>
    <s v="RIOSUCIO"/>
    <s v="DISTRICOL CAMPOAGROP S.A.S"/>
    <s v="REDEBAN"/>
    <s v="FO-25-1350304"/>
    <d v="2025-08-08T11:49:00"/>
    <d v="2025-08-15T11:25:00"/>
    <m/>
    <s v="ROLLOS"/>
    <s v="ROLLOS"/>
    <s v="AGREGADOR"/>
    <s v="DISTRICOL"/>
    <s v="EJECUTADO_EXITOSO"/>
    <s v="EJECUTADO EXITOSO"/>
    <s v="08/08/2025 SE REALIZA ENVIO ROLLOS CON GUIA | 15/08/2025 SE ENVIAN ROLLOS CON GUIA 284607358_x000a_SE REALIZA CONTACTO TELEFONICO AL 3004814583 SR ARTURO VIDAL INDICA QUE YA LE LLEGARON LOS ROLLOS"/>
    <s v="ENVÍO"/>
    <m/>
    <s v="TIPO IV ESPECIAL"/>
    <s v="TERRESTRE/FLUVIAL"/>
    <m/>
    <n v="0"/>
    <n v="35779.500569199998"/>
    <n v="0"/>
    <n v="35779.500569199998"/>
    <m/>
    <m/>
    <m/>
    <m/>
    <m/>
  </r>
  <r>
    <s v="CARTAGENA"/>
    <x v="4"/>
    <x v="5"/>
    <n v="13001"/>
    <n v="2587878"/>
    <n v="71068"/>
    <s v="ORDEN DE CAMBIO"/>
    <s v="BOLIVAR"/>
    <s v="CARTAGENA"/>
    <s v="PTM CARTAGENA  LA BENDICION DE"/>
    <s v="REDEBAN"/>
    <s v="FO-25-1368037"/>
    <d v="2025-08-12T15:42:00"/>
    <d v="2025-08-15T11:26:00"/>
    <m/>
    <s v="ROLLOS"/>
    <s v="ROLLOS"/>
    <s v="AGREGADOR"/>
    <s v="COMCARD - PTM"/>
    <s v="EJECUTADO_EXITOSO"/>
    <s v="EJECUTADO EXITOSO"/>
    <s v="12/08/2025 12-8 SE ESCALA AL COORDINADOR DE ZONA PARA ENTREGA DE ROLLOS EN SITIO | 15/08/2025 SE ENTREGAN 60 ROLLOS"/>
    <s v="VISITA_TÉCNICA"/>
    <m/>
    <s v="TIPO I"/>
    <s v="TERRESTRE"/>
    <s v="CANEDO HERRERA ALEXANDER"/>
    <n v="1"/>
    <n v="35779.500569199998"/>
    <n v="0"/>
    <n v="35779.500569199998"/>
    <m/>
    <m/>
    <m/>
    <m/>
    <m/>
  </r>
  <r>
    <s v="NEIVA"/>
    <x v="5"/>
    <x v="6"/>
    <n v="41306"/>
    <n v="2595042"/>
    <n v="75787"/>
    <s v="ORDEN DE CAMBIO"/>
    <s v="HUILA"/>
    <s v="GIGANTE"/>
    <s v="BARRIO EL CARMEN GIGANTE 2"/>
    <s v="REDEBAN"/>
    <s v="FO-25-1373868"/>
    <d v="2025-08-14T08:00:00"/>
    <d v="2025-08-15T11:26:00"/>
    <m/>
    <s v="ROLLOS"/>
    <s v="ROLLOS"/>
    <s v="CB UNO A UNO"/>
    <s v="CB UNO A UNO"/>
    <s v="EJECUTADO_CANCELADO"/>
    <s v="PETICIÓN BANCOLOMBIA"/>
    <s v="14/08/2025 14-8 SE ESCALA AL COORDINADOR DE ZONA PARA ENTREGA DE ROLLOS EN SITIO | 15/08/2025 SE LLEGA AL PUNTO , NO SE REALIZA ENTREGA , SE EVIDENCIA MARCA COMPARTIDA"/>
    <s v="VISITA_TÉCNICA"/>
    <m/>
    <s v="TIPO II"/>
    <s v="TERRESTRE"/>
    <s v="ANDRADE HERNANDEZ JUAN CARLOS"/>
    <n v="1"/>
    <n v="67654.12000000001"/>
    <n v="0"/>
    <n v="67654.12000000001"/>
    <m/>
    <m/>
    <m/>
    <m/>
    <m/>
  </r>
  <r>
    <s v="NEIVA"/>
    <x v="5"/>
    <x v="6"/>
    <n v="41306"/>
    <n v="2598884"/>
    <n v="73112"/>
    <s v="ORDEN DE CAMBIO"/>
    <s v="HUILA"/>
    <s v="GIGANTE"/>
    <s v="BARRIO EL CARMEN GIGANTE 1"/>
    <s v="REDEBAN"/>
    <s v="FO-25-1377009"/>
    <d v="2025-08-14T14:30:00"/>
    <d v="2025-08-15T11:28:00"/>
    <m/>
    <s v="ROLLOS"/>
    <s v="ROLLOS"/>
    <s v="CB UNO A UNO"/>
    <s v="CB UNO A UNO"/>
    <s v="EJECUTADO_EXITOSO"/>
    <s v="EJECUTADO EXITOSO"/>
    <s v="14/08/2025 SE ESCALA AL COORDINADOR DE ZONA PARA ENTREGA DE ROLLOS EN SITIO | 15/08/2025 SE ENTREGA 30 ROLLOS SIN NOVEDAD"/>
    <s v="VISITA_TÉCNICA"/>
    <m/>
    <s v="TIPO II"/>
    <s v="TERRESTRE"/>
    <s v="ANDRADE HERNANDEZ JUAN CARLOS"/>
    <n v="1"/>
    <n v="67654.12000000001"/>
    <n v="0"/>
    <n v="67654.12000000001"/>
    <m/>
    <m/>
    <m/>
    <m/>
    <m/>
  </r>
  <r>
    <s v="BOGOTA"/>
    <x v="3"/>
    <x v="4"/>
    <n v="25754"/>
    <n v="2592485"/>
    <n v="43993"/>
    <s v="ORDEN DE CAMBIO"/>
    <s v="CUNDINAMARCA"/>
    <s v="SOACHA"/>
    <s v="BARRIO SOACHA CHICO SOACHA"/>
    <s v="REDEBAN"/>
    <s v="FO-25-1371818"/>
    <d v="2025-08-13T12:46:00"/>
    <d v="2025-08-15T11:29:00"/>
    <m/>
    <s v="ROLLOS"/>
    <s v="ROLLOS"/>
    <s v="CB UNO A UNO"/>
    <s v="CB UNO A UNO"/>
    <s v="EJECUTADO_EXITOSO"/>
    <s v="EJECUTADO EXITOSO"/>
    <s v="13/08/2025 13-8 SE ESCALA AL COORDINADOR DE ZONA PARA ENTREGA DE ROLLOS EN SITIO | 15/08/2025 ENTREGA DE 40 ROLLOS PARA DATAFONO NO SE MANIPULA TERMINAL"/>
    <s v="VISITA_TÉCNICA"/>
    <m/>
    <s v="TIPO I"/>
    <s v="TERRESTRE"/>
    <s v="LOZADA ROJAS CHRISTIAN ANDRES"/>
    <n v="1"/>
    <n v="35779.500569199998"/>
    <n v="0"/>
    <n v="35779.500569199998"/>
    <m/>
    <m/>
    <m/>
    <m/>
    <m/>
  </r>
  <r>
    <s v="CALI"/>
    <x v="0"/>
    <x v="3"/>
    <n v="76520"/>
    <n v="2593059"/>
    <n v="47232"/>
    <s v="ORDEN DE CAMBIO"/>
    <s v="VALLE DEL CAUCA"/>
    <s v="PALMIRA"/>
    <s v="BARRIO POTRERILLO PALMIRA"/>
    <s v="REDEBAN"/>
    <s v="FO-25-1372296"/>
    <d v="2025-08-13T14:21:00"/>
    <d v="2025-08-15T11:55:00"/>
    <m/>
    <s v="ROLLOS"/>
    <s v="ROLLOS"/>
    <s v="CB UNO A UNO"/>
    <s v="CB UNO A UNO"/>
    <s v="EJECUTADO_EXITOSO"/>
    <s v="EJECUTADO EXITOSO"/>
    <s v="13/08/2025 13-8 SE ESCALA AL COORDINADOR DE ZONA PARA ENTREGA DE ROLLOS EN SITIO | 15/08/2025 EN LA VISITA TÉCNICA SE REALIZÓ LA ENTREGA DE 30 ROLLOS TERMICOS DE REDEBAN PARA EL CB"/>
    <s v="VISITA_TÉCNICA"/>
    <m/>
    <s v="TIPO I"/>
    <s v="TERRESTRE"/>
    <s v="SANCHEZ URREGO ROBINSON DAVID"/>
    <n v="1"/>
    <n v="35779.500569199998"/>
    <n v="0"/>
    <n v="35779.500569199998"/>
    <m/>
    <m/>
    <m/>
    <m/>
    <m/>
  </r>
  <r>
    <s v="CUCUTA"/>
    <x v="2"/>
    <x v="2"/>
    <n v="54001"/>
    <n v="2594780"/>
    <n v="40245"/>
    <s v="ORDEN DE CAMBIO"/>
    <s v="NORTE DE SANTANDER"/>
    <s v="CUCUTA"/>
    <s v="PTM CUCUTA YUDICELL"/>
    <s v="REDEBAN"/>
    <s v="FO-25-1373081"/>
    <d v="2025-08-13T17:16:00"/>
    <d v="2025-08-15T11:59:00"/>
    <m/>
    <s v="ROLLOS"/>
    <s v="ROLLOS"/>
    <s v="AGREGADOR"/>
    <s v="COMCARD - PTM"/>
    <s v="EJECUTADO_EXITOSO"/>
    <s v="EJECUTADO EXITOSO"/>
    <s v="13/08/2025 13-8 SE ESCALA AL COORDINADOR DE ZONA PARA ENTREGA DE ROLLOS EN SITIO | 15/08/2025 SE REALIZA ENTREGA DE 60 ROLLOS RBM OK"/>
    <s v="VISITA_TÉCNICA"/>
    <m/>
    <s v="TIPO I"/>
    <s v="TERRESTRE"/>
    <s v="DURAN ACOSTA FRANK YONNY"/>
    <n v="1"/>
    <n v="35779.500569199998"/>
    <n v="0"/>
    <n v="35779.500569199998"/>
    <m/>
    <m/>
    <m/>
    <m/>
    <m/>
  </r>
  <r>
    <s v="CALI"/>
    <x v="0"/>
    <x v="3"/>
    <n v="76364"/>
    <n v="2596883"/>
    <n v="35197"/>
    <s v="ORDEN DE CAMBIO"/>
    <s v="VALLE DEL CAUCA"/>
    <s v="JAMUNDI"/>
    <s v="DISTRICOL RAPITIENDA LOS PAISA"/>
    <s v="REDEBAN"/>
    <s v="FO-25-1375050"/>
    <d v="2025-08-14T10:02:00"/>
    <d v="2025-08-15T12:02:00"/>
    <m/>
    <s v="ROLLOS"/>
    <s v="ROLLOS"/>
    <s v="AGREGADOR"/>
    <s v="DISTRICOL"/>
    <s v="EJECUTADO_EXITOSO"/>
    <s v="EJECUTADO EXITOSO"/>
    <s v="14/08/2025 14-8 SE ESCALA AL COORDINADOR DE ZONA PARA ENTREGA DE ROLLOS EN SITIO | 15/08/2025 SE REALIZA ENTREGA DE 180 ROLLOS CON VISITA, NO SE INTERVIENE EQUIPOS"/>
    <s v="VISITA_TÉCNICA"/>
    <m/>
    <s v="TIPO II"/>
    <s v="TERRESTRE"/>
    <s v="HERRERA MONAR GEOVANNY"/>
    <n v="1"/>
    <n v="67654.12000000001"/>
    <n v="0"/>
    <n v="67654.12000000001"/>
    <m/>
    <m/>
    <m/>
    <m/>
    <m/>
  </r>
  <r>
    <s v="BARRANQUILLA"/>
    <x v="4"/>
    <x v="5"/>
    <n v="8001"/>
    <n v="2599688"/>
    <n v="77215"/>
    <s v="ORDEN DE CAMBIO"/>
    <s v="ATLANTICO"/>
    <s v="BARRANQUILLA"/>
    <s v="BARRIO NUEVA GRANADA BARRANQUI"/>
    <s v="REDEBAN"/>
    <s v="FO-25-1377485"/>
    <d v="2025-08-14T15:34:00"/>
    <d v="2025-08-15T12:05:00"/>
    <m/>
    <s v="ROLLOS"/>
    <s v="ROLLOS"/>
    <s v="CB UNO A UNO"/>
    <s v="CB UNO A UNO"/>
    <s v="EJECUTADO_EXITOSO"/>
    <s v="EJECUTADO EXITOSO"/>
    <s v="14/08/2025 SE ESCALA AL COORDINADOR DE ZONA PARA ENTREGA DE ROLLOS EN SITIO | 15/08/2025 SE REALIZA VISITA SE ENTREGA 60 ROLLOS"/>
    <s v="VISITA_TÉCNICA"/>
    <m/>
    <s v="TIPO I"/>
    <s v="TERRESTRE"/>
    <s v="VILLACOB VILLACOB ELKIN EDUARDO"/>
    <n v="1"/>
    <n v="35779.500569199998"/>
    <n v="0"/>
    <n v="35779.500569199998"/>
    <m/>
    <m/>
    <m/>
    <m/>
    <m/>
  </r>
  <r>
    <s v="CALI"/>
    <x v="0"/>
    <x v="3"/>
    <n v="76520"/>
    <n v="2593541"/>
    <n v="76605"/>
    <s v="ORDEN DE CAMBIO"/>
    <s v="VALLE DEL CAUCA"/>
    <s v="PALMIRA"/>
    <s v="DISTRICOL FRUVER Y CARNES SUPE"/>
    <s v="REDEBAN"/>
    <s v="FO-25-1372684"/>
    <d v="2025-08-13T14:56:00"/>
    <d v="2025-08-15T12:09:00"/>
    <m/>
    <s v="ROLLOS"/>
    <s v="ROLLOS"/>
    <s v="AGREGADOR"/>
    <s v="DISTRICOL"/>
    <s v="EJECUTADO_EXITOSO"/>
    <s v="EJECUTADO EXITOSO"/>
    <s v="13/08/2025 13-8 SE ESCALA AL COORDINADOR DE ZONA PARA ENTREGA DE ROLLOS EN SITIO | 15/08/2025 EN LA VISITA TÉCNICA SE REALIZÓ LA ENTREGA DE 10 ROLLOS TERMICOS DE REDEBAN PARA EL CB"/>
    <s v="VISITA_TÉCNICA"/>
    <m/>
    <s v="TIPO I"/>
    <s v="TERRESTRE"/>
    <s v="SANCHEZ URREGO ROBINSON DAVID"/>
    <n v="1"/>
    <n v="35779.500569199998"/>
    <n v="0"/>
    <n v="35779.500569199998"/>
    <m/>
    <m/>
    <m/>
    <m/>
    <m/>
  </r>
  <r>
    <s v="BUCARAMANGA"/>
    <x v="2"/>
    <x v="2"/>
    <n v="68307"/>
    <n v="2600514"/>
    <n v="73607"/>
    <s v="ORDEN DE CAMBIO"/>
    <s v="SANTANDER"/>
    <s v="GIRON"/>
    <s v="PTM LA REPUBLICA GIRON SUPERME"/>
    <s v="REDEBAN"/>
    <s v="FO-25-1378118"/>
    <d v="2025-08-14T17:06:00"/>
    <d v="2025-08-15T12:10:00"/>
    <m/>
    <s v="ROLLOS"/>
    <s v="ROLLOS"/>
    <s v="AGREGADOR"/>
    <s v="COMCARD - PTM"/>
    <s v="EJECUTADO_EXITOSO"/>
    <s v="EJECUTADO EXITOSO"/>
    <s v="14/08/2025 SE ESCALA AL COORDINADOR DE ZONA PARA ENTREGA DE ROLLOS EN SITIO | 15/08/2025 SE REALIZA VISITA A COMERCIO Y SE ENTREGAN 10 ROLLOS CON VISITA"/>
    <s v="VISITA_TÉCNICA"/>
    <m/>
    <s v="TIPO I"/>
    <s v="TERRESTRE"/>
    <s v="SANTOS GONZALEZ JOHAN FABIAN"/>
    <n v="1"/>
    <n v="35779.500569199998"/>
    <n v="0"/>
    <n v="35779.500569199998"/>
    <m/>
    <m/>
    <m/>
    <m/>
    <m/>
  </r>
  <r>
    <s v="PEREIRA"/>
    <x v="0"/>
    <x v="0"/>
    <n v="66001"/>
    <n v="2592701"/>
    <n v="78769"/>
    <s v="ORDEN DE CAMBIO"/>
    <s v="RISARALDA"/>
    <s v="PEREIRA"/>
    <s v="DISTRICOL MAX CARNES MB"/>
    <s v="REDEBAN"/>
    <s v="FO-25-1371815"/>
    <d v="2025-08-13T13:03:00"/>
    <d v="2025-08-15T12:11:00"/>
    <m/>
    <s v="ROLLOS"/>
    <s v="ROLLOS"/>
    <s v="AGREGADOR"/>
    <s v="DISTRICOL"/>
    <s v="EJECUTADO_EXITOSO"/>
    <s v="EJECUTADO EXITOSO"/>
    <s v="13/08/2025 13-8 SE ESCALA AL COORDINADOR DE ZONA PARA ENTREGA DE ROLLOS EN SITIO | 15/08/2025 SE VISITA COMERCIO SE REALIZA ENTREGA DE 10 ROLLOS DE PAPEL PARA DATÁFONO"/>
    <s v="VISITA_TÉCNICA"/>
    <m/>
    <s v="TIPO I"/>
    <s v="TERRESTRE"/>
    <s v="LOAIZA LOPEZ JHON FREDDY"/>
    <n v="1"/>
    <n v="35779.500569199998"/>
    <n v="0"/>
    <n v="35779.500569199998"/>
    <m/>
    <m/>
    <m/>
    <m/>
    <m/>
  </r>
  <r>
    <s v="APARTADO"/>
    <x v="1"/>
    <x v="1"/>
    <n v="5172"/>
    <n v="2583930"/>
    <n v="79721"/>
    <s v="ORDEN DE CAMBIO"/>
    <s v="ANTIOQUIA"/>
    <s v="CHIGORODO"/>
    <s v="PTM CHIGORODO TEDDY MOTOR S"/>
    <s v="REDEBAN"/>
    <s v="FO-25-1363930"/>
    <d v="2025-08-12T08:57:00"/>
    <d v="2025-08-15T12:18:00"/>
    <m/>
    <s v="ROLLOS"/>
    <s v="ROLLOS"/>
    <s v="AGREGADOR"/>
    <s v="COMCARD - PTM"/>
    <s v="EJECUTADO_EXITOSO"/>
    <s v="EJECUTADO EXITOSO"/>
    <s v="12/08/2025 12-8 SE ESCALA AL COORDINADOR DE ZONA PARA ENTREGA DE ROLLOS EN SITIO | 15/08/2025 ENTREGA ROLLOS EN SITIO"/>
    <s v="VISITA_TÉCNICA"/>
    <m/>
    <s v="TIPO II"/>
    <s v="TERRESTRE"/>
    <s v="CASTRO HENAO DANIEL ESTEBAN"/>
    <n v="1"/>
    <n v="67654.12000000001"/>
    <n v="0"/>
    <n v="67654.12000000001"/>
    <m/>
    <m/>
    <m/>
    <m/>
    <m/>
  </r>
  <r>
    <s v="BUCARAMANGA"/>
    <x v="2"/>
    <x v="2"/>
    <n v="68001"/>
    <n v="2599644"/>
    <n v="66429"/>
    <s v="ORDEN DE CAMBIO"/>
    <s v="SANTANDER"/>
    <s v="BUCARAMANGA"/>
    <s v="BARRIO CENTRO BUCARAMANGA 64"/>
    <s v="REDEBAN"/>
    <s v="FO-25-1377396"/>
    <d v="2025-08-14T15:24:00"/>
    <d v="2025-08-15T12:21:00"/>
    <m/>
    <s v="ROLLOS"/>
    <s v="ROLLOS"/>
    <s v="CB UNO A UNO"/>
    <s v="CB UNO A UNO"/>
    <s v="EJECUTADO_EXITOSO"/>
    <s v="EJECUTADO EXITOSO"/>
    <s v="14/08/2025 SE REALIZA ENVIO ROLLOS CON OPERADOR LOGISTICO CABIFY | 15/08/2025 SE HACE PRESENCIA EN COMERCIO SE REALIZA ENTREGA DE 50 ROLLOS"/>
    <s v="VISITA_TÉCNICA"/>
    <m/>
    <s v="TIPO I"/>
    <s v="TERRESTRE"/>
    <s v="ORTEBARRERAGA MARLON STWAR"/>
    <n v="1"/>
    <n v="35779.500569199998"/>
    <n v="0"/>
    <n v="35779.500569199998"/>
    <m/>
    <m/>
    <m/>
    <m/>
    <m/>
  </r>
  <r>
    <s v="BOGOTA"/>
    <x v="3"/>
    <x v="4"/>
    <n v="11001"/>
    <n v="2598809"/>
    <n v="80344"/>
    <s v="ORDEN DE CAMBIO"/>
    <s v="CUNDINAMARCA"/>
    <s v="BOGOTA"/>
    <s v="BARRIO LOS MARTIRES BOGOTA 3"/>
    <s v="REDEBAN"/>
    <s v="FO-25-1376972"/>
    <d v="2025-08-14T14:03:00"/>
    <d v="2025-08-15T12:30:00"/>
    <m/>
    <s v="ROLLOS"/>
    <s v="ROLLOS"/>
    <s v="CB UNO A UNO"/>
    <s v="CB UNO A UNO"/>
    <s v="EJECUTADO_EXITOSO"/>
    <s v="EJECUTADO EXITOSO"/>
    <s v="14/08/2025 SE ESCALA AL COORDINADOR DE ZONA PARA ENTREGA DE ROLLOS EN SITIO | 15/08/2025 SE VISITA CORRESPONSAL BANCARIO PARA ENTREGA DE 20 ROLLOS TÉRMICOS NO SE MANIPULA EQUIPO Y SE CMLETA ENTREGA SIN NOVEDAD"/>
    <s v="VISITA_TÉCNICA"/>
    <m/>
    <s v="TIPO I"/>
    <s v="TERRESTRE"/>
    <s v="ROMERO ROJAS BREIDY JHOHAN"/>
    <n v="1"/>
    <n v="35779.500569199998"/>
    <n v="0"/>
    <n v="35779.500569199998"/>
    <m/>
    <m/>
    <m/>
    <m/>
    <m/>
  </r>
  <r>
    <s v="APARTADO"/>
    <x v="1"/>
    <x v="1"/>
    <n v="5172"/>
    <n v="2591653"/>
    <n v="79721"/>
    <s v="ORDEN DE CAMBIO"/>
    <s v="ANTIOQUIA"/>
    <s v="CHIGORODO"/>
    <s v="PTM CHIGORODO TEDDY MOTOR S"/>
    <s v="REDEBAN"/>
    <s v="FO-25-1371191"/>
    <d v="2025-08-13T11:02:00"/>
    <d v="2025-08-15T12:34:00"/>
    <m/>
    <s v="ROLLOS"/>
    <s v="ROLLOS"/>
    <s v="AGREGADOR"/>
    <s v="COMCARD - PTM"/>
    <s v="EJECUTADO_EXITOSO"/>
    <s v="EJECUTADO EXITOSO"/>
    <s v="13/08/2025 13-8 SE ESCALA AL COORDINADOR DE ZONA PARA ENTREGA DE ROLLOS EN SITIO | 15/08/2025 ENTREGA ROLLOS EN SITIO"/>
    <s v="VISITA_TÉCNICA"/>
    <m/>
    <s v="TIPO II"/>
    <s v="TERRESTRE"/>
    <s v="CASTRO HENAO DANIEL ESTEBAN"/>
    <n v="1"/>
    <n v="67654.12000000001"/>
    <n v="0"/>
    <n v="67654.12000000001"/>
    <m/>
    <m/>
    <m/>
    <m/>
    <m/>
  </r>
  <r>
    <s v="BOGOTA"/>
    <x v="3"/>
    <x v="4"/>
    <n v="11001"/>
    <n v="2592651"/>
    <n v="79280"/>
    <s v="ORDEN DE CAMBIO"/>
    <s v="CUNDINAMARCA"/>
    <s v="BOGOTA"/>
    <s v="BARRIO LA GAITANA BOGOTA 3"/>
    <s v="REDEBAN"/>
    <s v="FO-25-1371825"/>
    <d v="2025-08-13T12:40:00"/>
    <d v="2025-08-15T12:38:00"/>
    <m/>
    <s v="ROLLOS"/>
    <s v="ROLLOS"/>
    <s v="CB UNO A UNO"/>
    <s v="CB UNO A UNO"/>
    <s v="EJECUTADO_EXITOSO"/>
    <s v="EJECUTADO EXITOSO"/>
    <s v="13/08/2025 13-8 SE ESCALA AL COORDINADOR DE ZONA PARA ENTREGA DE ROLLOS EN SITIO | 15/08/2025 SE REALIZA ENTREGA DE 40 ROLLOS NO SE MANIPULAN TEMRMILANES"/>
    <s v="VISITA_TÉCNICA"/>
    <m/>
    <s v="TIPO I"/>
    <s v="TERRESTRE"/>
    <s v="SOTO LONDOÑO FREDY ALEXANDER"/>
    <n v="1"/>
    <n v="35779.500569199998"/>
    <n v="0"/>
    <n v="35779.500569199998"/>
    <m/>
    <m/>
    <m/>
    <m/>
    <m/>
  </r>
  <r>
    <s v="CALI"/>
    <x v="0"/>
    <x v="3"/>
    <n v="76364"/>
    <n v="2595072"/>
    <n v="75707"/>
    <s v="ORDEN DE CAMBIO"/>
    <s v="VALLE DEL CAUCA"/>
    <s v="JAMUNDI"/>
    <s v="DISTRICOL DROGUERIA AHORROMAS"/>
    <s v="REDEBAN"/>
    <s v="FO-25-1373850"/>
    <d v="2025-08-14T08:00:00"/>
    <d v="2025-08-15T12:39:00"/>
    <m/>
    <s v="ROLLOS"/>
    <s v="ROLLOS"/>
    <s v="AGREGADOR"/>
    <s v="DISTRICOL"/>
    <s v="EJECUTADO_EXITOSO"/>
    <s v="EJECUTADO EXITOSO"/>
    <s v="14/08/2025 14-8 SE ESCALA AL COORDINADOR DE ZONA PARA ENTREGA DE ROLLOS EN SITIO | 15/08/2025 SE REALIZA ENTREGA DE 30 ROLLOS CON VISITA, NO SE INTERVIENE EQUIPOS"/>
    <s v="VISITA_TÉCNICA"/>
    <m/>
    <s v="TIPO II"/>
    <s v="TERRESTRE"/>
    <s v="HERRERA MONAR GEOVANNY"/>
    <n v="1"/>
    <n v="67654.12000000001"/>
    <n v="0"/>
    <n v="67654.12000000001"/>
    <m/>
    <m/>
    <m/>
    <m/>
    <m/>
  </r>
  <r>
    <s v="CALI"/>
    <x v="0"/>
    <x v="3"/>
    <n v="76892"/>
    <n v="2595071"/>
    <n v="79592"/>
    <s v="ORDEN DE CAMBIO"/>
    <s v="VALLE DEL CAUCA"/>
    <s v="YUMBO"/>
    <s v="BARRIO SAN JORGE YUMBO 2"/>
    <s v="REDEBAN"/>
    <s v="FO-25-1373853"/>
    <d v="2025-08-14T08:00:00"/>
    <d v="2025-08-15T12:41:00"/>
    <m/>
    <s v="ROLLOS"/>
    <s v="ROLLOS"/>
    <s v="CB UNO A UNO"/>
    <s v="CB UNO A UNO"/>
    <s v="EJECUTADO_EXITOSO"/>
    <s v="EJECUTADO EXITOSO"/>
    <s v="14/08/2025 14-8 SE ESCALA AL COORDINADOR DE ZONA PARA ENTREGA DE ROLLOS EN SITIO | 15/08/2025 SE VISITA CORRESPONSAL Y SE ENTREGAN 20 ROLLOS"/>
    <s v="VISITA_TÉCNICA"/>
    <m/>
    <s v="TIPO I"/>
    <s v="TERRESTRE"/>
    <s v="BOLAÑOS TABORDA JORGE ENRIQUE"/>
    <n v="1"/>
    <n v="35779.500569199998"/>
    <n v="0"/>
    <n v="35779.500569199998"/>
    <m/>
    <m/>
    <m/>
    <m/>
    <m/>
  </r>
  <r>
    <s v="PEREIRA"/>
    <x v="0"/>
    <x v="0"/>
    <n v="66001"/>
    <n v="2598977"/>
    <n v="46624"/>
    <s v="ORDEN DE CAMBIO"/>
    <s v="RISARALDA"/>
    <s v="PEREIRA"/>
    <s v="PTM  PEREIRA  VARIEDADES ERIGI"/>
    <s v="REDEBAN"/>
    <s v="FO-25-1377005"/>
    <d v="2025-08-14T14:31:00"/>
    <d v="2025-08-15T12:41:00"/>
    <m/>
    <s v="ROLLOS"/>
    <s v="ROLLOS"/>
    <s v="AGREGADOR"/>
    <s v="COMCARD - PTM"/>
    <s v="EJECUTADO_EXITOSO"/>
    <s v="EJECUTADO EXITOSO"/>
    <s v="14/08/2025 SE ESCALA AL COORDINADOR DE ZONA PARA ENTREGA DE ROLLOS EN SITIO | 15/08/2025 SE VISITA COMERCIO SE REALIZA ENTREGA DE 30 ROLLOS DE PAPEL PARA DATÁFONO"/>
    <s v="VISITA_TÉCNICA"/>
    <m/>
    <s v="TIPO I"/>
    <s v="TERRESTRE"/>
    <s v="LOAIZA LOPEZ JHON FREDDY"/>
    <n v="1"/>
    <n v="35779.500569199998"/>
    <n v="0"/>
    <n v="35779.500569199998"/>
    <m/>
    <m/>
    <m/>
    <m/>
    <m/>
  </r>
  <r>
    <s v="BOGOTA"/>
    <x v="3"/>
    <x v="4"/>
    <n v="11001"/>
    <n v="2597774"/>
    <n v="67897"/>
    <s v="ORDEN DE CAMBIO"/>
    <s v="CUNDINAMARCA"/>
    <s v="BOGOTA"/>
    <s v="PTM BOGOTA SUPER TIENDAS PARQ"/>
    <s v="REDEBAN"/>
    <s v="FO-25-1375851"/>
    <d v="2025-08-14T11:23:00"/>
    <d v="2025-08-15T12:42:00"/>
    <m/>
    <s v="ROLLOS"/>
    <s v="ROLLOS"/>
    <s v="AGREGADOR"/>
    <s v="COMCARD - PTM"/>
    <s v="EJECUTADO_EXITOSO"/>
    <s v="EJECUTADO EXITOSO"/>
    <s v="14/08/2025 SE ESCALA AL COORDINADOR DE ZONA PARA ENTREGA DE ROLLOS EN SITIO | 15/08/2025 SE REALIZA ENTREGA DE 30 ROLLOS"/>
    <s v="VISITA_TÉCNICA"/>
    <m/>
    <s v="TIPO I"/>
    <s v="TERRESTRE"/>
    <s v="MURCIA HERNANDEZ HARVEY IGNACIO"/>
    <n v="1"/>
    <n v="35779.500569199998"/>
    <n v="0"/>
    <n v="35779.500569199998"/>
    <m/>
    <m/>
    <m/>
    <m/>
    <m/>
  </r>
  <r>
    <s v="CALI"/>
    <x v="0"/>
    <x v="3"/>
    <n v="76001"/>
    <n v="2598758"/>
    <n v="79049"/>
    <s v="ORDEN DE CAMBIO"/>
    <s v="VALLE DEL CAUCA"/>
    <s v="CALI"/>
    <s v="BARRIO CANEY CALI 5"/>
    <s v="REDEBAN"/>
    <s v="FO-25-1376963"/>
    <d v="2025-08-14T14:04:00"/>
    <d v="2025-08-15T12:44:00"/>
    <m/>
    <s v="ROLLOS"/>
    <s v="ROLLOS"/>
    <s v="CB UNO A UNO"/>
    <s v="CB UNO A UNO"/>
    <s v="EJECUTADO_EXITOSO"/>
    <s v="EJECUTADO EXITOSO"/>
    <s v="14/08/2025 SE ESCALA AL COORDINADOR DE ZONA PARA ENTREGA DE ROLLOS EN SITIO | 15/08/2025 SE REALIZA ENTREGA DE 20 ROLLOS."/>
    <s v="VISITA_TÉCNICA"/>
    <m/>
    <s v="TIPO I"/>
    <s v="TERRESTRE"/>
    <s v="MONTERO MUESES GIAN CARLO"/>
    <n v="1"/>
    <n v="35779.500569199998"/>
    <n v="0"/>
    <n v="35779.500569199998"/>
    <m/>
    <m/>
    <m/>
    <m/>
    <m/>
  </r>
  <r>
    <s v="BOGOTA"/>
    <x v="3"/>
    <x v="4"/>
    <n v="11001"/>
    <n v="2598072"/>
    <n v="74002"/>
    <s v="ORDEN DE CAMBIO"/>
    <s v="CUNDINAMARCA"/>
    <s v="BOGOTA"/>
    <s v="BARRIO DANUBIO AZUL BOGOTA 7"/>
    <s v="REDEBAN"/>
    <s v="FO-25-1375963"/>
    <d v="2025-08-14T11:50:00"/>
    <d v="2025-08-15T13:11:00"/>
    <m/>
    <s v="ROLLOS"/>
    <s v="ROLLOS"/>
    <s v="CB UNO A UNO"/>
    <s v="CB UNO A UNO"/>
    <s v="EJECUTADO_EXITOSO"/>
    <s v="EJECUTADO EXITOSO"/>
    <s v="14/08/2025 SE ESCALA AL COORDINADOR DE ZONA PARA ENTREGA DE ROLLOS EN SITIO | 15/08/2025 SE VISITA CORRESPONSAL BANCARIO PARA ENTREGA DE 30 ROLLOS TÉRMICOS NO SE MANIPULA EQUIPO Y SE COMPLETA ENTREGA SIN NOVEDAD"/>
    <s v="VISITA_TÉCNICA"/>
    <m/>
    <s v="TIPO I"/>
    <s v="TERRESTRE"/>
    <s v="ROMERO ROJAS BREIDY JHOHAN"/>
    <n v="1"/>
    <n v="35779.500569199998"/>
    <n v="0"/>
    <n v="35779.500569199998"/>
    <m/>
    <m/>
    <m/>
    <m/>
    <m/>
  </r>
  <r>
    <s v="BOGOTA"/>
    <x v="3"/>
    <x v="4"/>
    <n v="25740"/>
    <n v="2580834"/>
    <n v="76428"/>
    <s v="ORDEN DE CAMBIO"/>
    <s v="CUNDINAMARCA"/>
    <s v="SIBATE"/>
    <s v="BARRIO VEREDA SAN BENITO SIBAT"/>
    <s v="REDEBAN"/>
    <s v="FO-25-1361856"/>
    <d v="2025-08-11T15:17:00"/>
    <d v="2025-08-15T13:13:00"/>
    <m/>
    <s v="ROLLOS"/>
    <s v="ROLLOS"/>
    <s v="CB UNO A UNO"/>
    <s v="CB UNO A UNO"/>
    <s v="EJECUTADO_EXITOSO"/>
    <s v="EJECUTADO EXITOSO"/>
    <s v="11/08/2025 11-8 SE ESCALA AL COORDINADOR DE ZONA PARA ENTREGA DE ROLLOS EN SITIO | 15/08/2025 ENTREGA DE 20 ROLLOS PARA DATAFONO NO SE MANIPULA TERMINAL"/>
    <s v="VISITA_TÉCNICA"/>
    <m/>
    <s v="TIPO II"/>
    <s v="TERRESTRE"/>
    <s v="LOZADA ROJAS CHRISTIAN ANDRES"/>
    <n v="1"/>
    <n v="67654.12000000001"/>
    <n v="0"/>
    <n v="67654.12000000001"/>
    <m/>
    <m/>
    <m/>
    <m/>
    <m/>
  </r>
  <r>
    <s v="BOGOTA"/>
    <x v="3"/>
    <x v="4"/>
    <n v="25743"/>
    <n v="2592113"/>
    <n v="23694"/>
    <s v="ORDEN DE CAMBIO"/>
    <s v="CUNDINAMARCA"/>
    <s v="SILVANIA"/>
    <s v="BARRIO IPM SUBIA SILVANIA"/>
    <s v="REDEBAN"/>
    <s v="FO-25-1371175"/>
    <d v="2025-08-13T11:38:00"/>
    <d v="2025-08-15T13:16:00"/>
    <m/>
    <s v="ROLLOS"/>
    <s v="ROLLOS"/>
    <s v="CB UNO A UNO"/>
    <s v="CB UNO A UNO"/>
    <s v="EJECUTADO_EXITOSO"/>
    <s v="EJECUTADO EXITOSO"/>
    <s v="13/08/2025 13-8 SE ESCALA AL COORDINADOR DE ZONA PARA ENTREGA DE ROLLOS EN SITIO | 15/08/2025 DURANTE LA VISITA TECNICA SE REALIZA ENTREGA DE ROLLOS PARA DATÁFONO NO SE MANIPULAN EQUIPOS SIN NOVEDAD EN ENTREGA"/>
    <s v="VISITA_TÉCNICA"/>
    <m/>
    <s v="TIPO II"/>
    <s v="TERRESTRE"/>
    <s v="GALEANO SORIANO JUAN DAVID"/>
    <n v="1"/>
    <n v="67654.12000000001"/>
    <n v="0"/>
    <n v="67654.12000000001"/>
    <m/>
    <m/>
    <m/>
    <m/>
    <m/>
  </r>
  <r>
    <s v="BOGOTA"/>
    <x v="3"/>
    <x v="4"/>
    <n v="11001"/>
    <n v="2589618"/>
    <n v="33186"/>
    <s v="ORDEN DE CAMBIO"/>
    <s v="CUNDINAMARCA"/>
    <s v="BOGOTA"/>
    <s v="BARRIO SUBA GAITANA BOGOTA 1"/>
    <s v="REDEBAN"/>
    <s v="FO-25-1369114"/>
    <d v="2025-08-13T08:00:00"/>
    <d v="2025-08-15T13:18:00"/>
    <m/>
    <s v="ROLLOS"/>
    <s v="ROLLOS"/>
    <s v="CB UNO A UNO"/>
    <s v="CB UNO A UNO"/>
    <s v="EJECUTADO_EXITOSO"/>
    <s v="EJECUTADO EXITOSO"/>
    <s v="13/08/2025 13-8 SE ESCALA AL COORDINADOR DE ZONA PARA ENTREGA DE ROLLOS EN SITIO | 15/08/2025 SE ENTREGAN 20 ROLLOS NO SE MANIPULAN TERMINALES"/>
    <s v="VISITA_TÉCNICA"/>
    <m/>
    <s v="TIPO I"/>
    <s v="TERRESTRE"/>
    <s v="SOTO LONDOÑO FREDY ALEXANDER"/>
    <n v="1"/>
    <n v="35779.500569199998"/>
    <n v="0"/>
    <n v="35779.500569199998"/>
    <m/>
    <m/>
    <m/>
    <m/>
    <m/>
  </r>
  <r>
    <s v="SINCELEJO"/>
    <x v="4"/>
    <x v="5"/>
    <n v="70215"/>
    <n v="2573160"/>
    <n v="71034"/>
    <s v="ORDEN DE CAMBIO"/>
    <s v="SUCRE"/>
    <s v="COROZAL"/>
    <s v="BARRIO EL TENDAL COROZAL 1"/>
    <s v="REDEBAN"/>
    <s v="FO-25-1352270"/>
    <d v="2025-08-08T17:30:00"/>
    <d v="2025-08-15T13:20:00"/>
    <m/>
    <s v="ROLLOS"/>
    <s v="ROLLOS"/>
    <s v="CB UNO A UNO"/>
    <s v="CB UNO A UNO"/>
    <s v="EJECUTADO_EXITOSO"/>
    <s v="EJECUTADO EXITOSO"/>
    <s v="08/08/2025 08-08 SE ESCALA AL COORDINADOR DE ZONA PARA ENTREGA DE ROLLOS EN SITIO | 15/08/2025 SE VISITA SITIO SE VERIFICA INFORMACIÓN SE REALIZA ENTREGA DE ROLLOS RBM NO SE MANIPULA EQUIPOS, FIRMA QUIEN RECIBE LOS ROLLOS."/>
    <s v="VISITA_TÉCNICA"/>
    <m/>
    <s v="TIPO II"/>
    <s v="TERRESTRE"/>
    <s v="SANTOS GUZMAN CHRISTIAN FELIPE"/>
    <n v="1"/>
    <n v="67654.12000000001"/>
    <n v="0"/>
    <n v="67654.12000000001"/>
    <m/>
    <m/>
    <m/>
    <m/>
    <m/>
  </r>
  <r>
    <s v="CUCUTA"/>
    <x v="2"/>
    <x v="2"/>
    <n v="54820"/>
    <n v="2575102"/>
    <n v="79880"/>
    <s v="ORDEN DE CAMBIO"/>
    <s v="NORTE DE SANTANDER"/>
    <s v="TOLEDO"/>
    <s v="BARRIO CENTRO SAN BERNARDO DE BATA TOLEDO"/>
    <s v="REDEBAN"/>
    <s v="FO-25-1361020"/>
    <d v="2025-08-10T11:34:00"/>
    <d v="2025-08-15T13:36:00"/>
    <m/>
    <s v="ROLLOS"/>
    <s v="ROLLOS"/>
    <s v="CB UNO A UNO"/>
    <s v="CB UNO A UNO"/>
    <s v="EJECUTADO_EXITOSO"/>
    <s v="EJECUTADO EXITOSO"/>
    <s v="11/08/2025 11-08 SE REALIZA ENVIO ROLLOS CON GUIA | 15/08/2025 SE INTENTA CONTACTO TELEFONICO AL 3102544886 EN VARIAS OCASIONES PARA CONFIRMAR SI LLEGARON ROLLOS SIN RESPUESTA | 15/08/2025 SE INTENTA CONTACTO TELEFONICO AL 3102544886 EN VARIAS OCASIONES PARA CONFIRMAR SI LLEGARON ROLLOS SIN RESPUESTA | 15/08/2025 SE ENVIAN ROLLOS CON GUIA 2187690627_x000a_SE CONFIRMA ENTREGA DE ROLLOS EXITOSA POR PARTE DEL CLIENTE VIA WHATSAPP"/>
    <s v="ENVÍO"/>
    <m/>
    <s v="TIPO IV"/>
    <s v="TERRESTRE"/>
    <m/>
    <n v="0"/>
    <n v="35779.500569199998"/>
    <n v="0"/>
    <n v="35779.500569199998"/>
    <m/>
    <m/>
    <m/>
    <m/>
    <m/>
  </r>
  <r>
    <s v="BOGOTA"/>
    <x v="3"/>
    <x v="4"/>
    <n v="25754"/>
    <n v="2580410"/>
    <n v="64547"/>
    <s v="ORDEN DE CAMBIO"/>
    <s v="CUNDINAMARCA"/>
    <s v="SOACHA"/>
    <s v="BARRIO CIUDAD VERDE SOACHA SOA"/>
    <s v="REDEBAN"/>
    <s v="FO-25-1361579"/>
    <d v="2025-08-11T14:38:00"/>
    <d v="2025-08-15T13:51:00"/>
    <m/>
    <s v="ROLLOS"/>
    <s v="ROLLOS"/>
    <s v="CB UNO A UNO"/>
    <s v="CB UNO A UNO"/>
    <s v="EJECUTADO_EXITOSO"/>
    <s v="EJECUTADO EXITOSO"/>
    <s v="11/08/2025 11-8 SE ESCALA AL COORDINADOR DE ZONA PARA ENTREGA DE ROLLOS EN SITIO | 15/08/2025 DURANTE LA VISITA TECNICA SE REALIZA ENTREGA DE ROLLOS PARA DATÁFONO NO SE MANIPULAN EQUIPOS SIN NOVEDAD EN ENTREGA"/>
    <s v="VISITA_TÉCNICA"/>
    <m/>
    <s v="TIPO I"/>
    <s v="TERRESTRE"/>
    <s v="LOZADA ROJAS CHRISTIAN ANDRES"/>
    <n v="1"/>
    <n v="35779.500569199998"/>
    <n v="0"/>
    <n v="35779.500569199998"/>
    <m/>
    <m/>
    <m/>
    <m/>
    <m/>
  </r>
  <r>
    <s v="BOGOTA"/>
    <x v="3"/>
    <x v="4"/>
    <n v="11001"/>
    <n v="2596924"/>
    <n v="47087"/>
    <s v="ORDEN DE CAMBIO"/>
    <s v="CUNDINAMARCA"/>
    <s v="BOGOTA"/>
    <s v="PTM BOGOTA  SOLUCIONES LA 91"/>
    <s v="REDEBAN"/>
    <s v="FO-25-1375018"/>
    <d v="2025-08-14T10:00:00"/>
    <d v="2025-08-15T14:01:00"/>
    <m/>
    <s v="ROLLOS"/>
    <s v="ROLLOS"/>
    <s v="AGREGADOR"/>
    <s v="COMCARD - PTM"/>
    <s v="EJECUTADO_EXITOSO"/>
    <s v="EJECUTADO EXITOSO"/>
    <s v="14/08/2025 14-8 SE ESCALA AL COORDINADOR DE ZONA PARA ENTREGA DE ROLLOS EN SITIO | 15/08/2025 SE REALIZA ENTREGA 30 ROLLOS"/>
    <s v="VISITA_TÉCNICA"/>
    <m/>
    <s v="TIPO I"/>
    <s v="TERRESTRE"/>
    <s v="SOTO LONDOÑO FREDY ALEXANDER"/>
    <n v="1"/>
    <n v="35779.500569199998"/>
    <n v="0"/>
    <n v="35779.500569199998"/>
    <m/>
    <m/>
    <m/>
    <m/>
    <m/>
  </r>
  <r>
    <s v="BOGOTA"/>
    <x v="3"/>
    <x v="4"/>
    <n v="25817"/>
    <n v="2583765"/>
    <n v="46178"/>
    <s v="ORDEN DE CAMBIO"/>
    <s v="CUNDINAMARCA"/>
    <s v="TOCANCIPA"/>
    <s v="BARRIO TOCANCIPA TOCANCIPA"/>
    <s v="REDEBAN"/>
    <s v="FO-25-1364092"/>
    <d v="2025-08-12T09:09:00"/>
    <d v="2025-08-15T14:08:00"/>
    <m/>
    <s v="ROLLOS"/>
    <s v="ROLLOS"/>
    <s v="CB UNO A UNO"/>
    <s v="CB UNO A UNO"/>
    <s v="EJECUTADO_EXITOSO"/>
    <s v="EJECUTADO EXITOSO"/>
    <s v="12/08/2025 12-8 SE ESCALA AL COORDINADOR DE ZONA PARA ENTREGA DE ROLLOS EN SITIO | 15/08/2025 SE VISITA COMERCIO CB BANCOLOMBIA, SE ENTREGAN ROLLOS DE PAPEL SOLICITADOS PARA EL DATÁFONO, NO UPS, NO SE MANIPULAN EQUIPOS"/>
    <s v="VISITA_TÉCNICA"/>
    <m/>
    <s v="TIPO II"/>
    <s v="TERRESTRE"/>
    <s v="VEGA MANRIQUE JONATAN MAURICIO"/>
    <n v="1"/>
    <n v="67654.12000000001"/>
    <n v="0"/>
    <n v="67654.12000000001"/>
    <m/>
    <m/>
    <m/>
    <m/>
    <m/>
  </r>
  <r>
    <s v="CARTAGENA"/>
    <x v="4"/>
    <x v="5"/>
    <n v="13001"/>
    <n v="2579720"/>
    <n v="79758"/>
    <s v="ORDEN DE CAMBIO"/>
    <s v="BOLIVAR"/>
    <s v="CARTAGENA"/>
    <s v="BARRIO REPUBLICA DE CHILE CART"/>
    <s v="REDEBAN"/>
    <s v="FO-25-1360994"/>
    <d v="2025-08-11T13:13:00"/>
    <d v="2025-08-15T14:11:00"/>
    <m/>
    <s v="ROLLOS"/>
    <s v="ROLLOS"/>
    <s v="CB UNO A UNO"/>
    <s v="CB UNO A UNO"/>
    <s v="EJECUTADO_EXITOSO"/>
    <s v="EJECUTADO EXITOSO"/>
    <s v="11/08/2025 11-08 SE ESCALA AL COORDINADOR DE ZONA PARA ENTREGA DE ROLLOS EN SITIO | 15/08/2025 SE ENTREGAN 10 ROLLOS"/>
    <s v="VISITA_TÉCNICA"/>
    <m/>
    <s v="TIPO I"/>
    <s v="TERRESTRE"/>
    <s v="CANEDO HERRERA ALEXANDER"/>
    <n v="1"/>
    <n v="35779.500569199998"/>
    <n v="0"/>
    <n v="35779.500569199998"/>
    <m/>
    <m/>
    <m/>
    <m/>
    <m/>
  </r>
  <r>
    <s v="BOGOTA"/>
    <x v="3"/>
    <x v="4"/>
    <n v="11001"/>
    <n v="2600471"/>
    <n v="79283"/>
    <s v="ORDEN DE CAMBIO"/>
    <s v="CUNDINAMARCA"/>
    <s v="BOGOTA"/>
    <s v="BARRIO PATIO BONITO BOGOTA 27"/>
    <s v="REDEBAN"/>
    <s v="FO-25-1378143"/>
    <d v="2025-08-14T17:24:00"/>
    <d v="2025-08-15T14:13:00"/>
    <m/>
    <s v="ROLLOS"/>
    <s v="ROLLOS"/>
    <s v="CB UNO A UNO"/>
    <s v="CB UNO A UNO"/>
    <s v="EJECUTADO_EXITOSO"/>
    <s v="EJECUTADO EXITOSO"/>
    <s v="14/08/2025 SE ESCALA AL COORDINADOR DE ZONA PARA ENTREGA DE ROLLOS EN SITIO | 15/08/2025 SE ENTREGAN 20 ROLLOS"/>
    <s v="VISITA_TÉCNICA"/>
    <m/>
    <s v="TIPO I"/>
    <s v="TERRESTRE"/>
    <s v="GARCIA PASTRANA KEVIN FERNANDO"/>
    <n v="1"/>
    <n v="35779.500569199998"/>
    <n v="0"/>
    <n v="35779.500569199998"/>
    <m/>
    <m/>
    <m/>
    <m/>
    <m/>
  </r>
  <r>
    <s v="PEREIRA"/>
    <x v="0"/>
    <x v="0"/>
    <n v="66594"/>
    <n v="2597179"/>
    <n v="57017"/>
    <s v="ORDEN DE CAMBIO"/>
    <s v="RISARALDA"/>
    <s v="QUINCHIA"/>
    <s v="DISTRICOL TIENDA PACHITO"/>
    <s v="REDEBAN"/>
    <s v="FO-25-1375247"/>
    <d v="2025-08-14T10:26:00"/>
    <d v="2025-08-15T14:18:00"/>
    <m/>
    <s v="ROLLOS"/>
    <s v="ROLLOS"/>
    <s v="AGREGADOR"/>
    <s v="DISTRICOL"/>
    <s v="EJECUTADO_EXITOSO"/>
    <s v="EJECUTADO EXITOSO"/>
    <s v="14/08/2025 14-8 SE ESCALA AL COORDINADOR DE ZONA PARA ENTREGA DE ROLLOS EN SITIO | 15/08/2025 SE ENTREGAN 40 ROLLOS"/>
    <s v="VISITA_TÉCNICA"/>
    <m/>
    <s v="TIPO II"/>
    <s v="TERRESTRE"/>
    <s v="FRANCO CAÑAVERAL YAMID RAUL"/>
    <n v="1"/>
    <n v="67654.12000000001"/>
    <n v="0"/>
    <n v="67654.12000000001"/>
    <m/>
    <m/>
    <m/>
    <m/>
    <m/>
  </r>
  <r>
    <s v="BOGOTA"/>
    <x v="3"/>
    <x v="4"/>
    <n v="25473"/>
    <n v="2596875"/>
    <n v="54919"/>
    <s v="ORDEN DE CAMBIO"/>
    <s v="CUNDINAMARCA"/>
    <s v="MOSQUERA"/>
    <s v="DISTRICOL PETS KINGDOM"/>
    <s v="REDEBAN"/>
    <s v="FO-25-1375024"/>
    <d v="2025-08-14T10:00:00"/>
    <d v="2025-08-15T14:25:00"/>
    <m/>
    <s v="ROLLOS"/>
    <s v="ROLLOS"/>
    <s v="AGREGADOR"/>
    <s v="DISTRICOL"/>
    <s v="EJECUTADO_EXITOSO"/>
    <s v="EJECUTADO EXITOSO"/>
    <s v="14/08/2025 14-8 SE ESCALA AL COORDINADOR DE ZONA PARA ENTREGA DE ROLLOS EN SITIO | 15/08/2025 ENTREGA DE 10 ROLLOS PARA DATAFONO NO SE MANIPULA TERMINAL"/>
    <s v="VISITA_TÉCNICA"/>
    <m/>
    <s v="TIPO I"/>
    <s v="TERRESTRE"/>
    <s v="BUSTOS MORA DIEGO MANUEL"/>
    <n v="1"/>
    <n v="35779.500569199998"/>
    <n v="0"/>
    <n v="35779.500569199998"/>
    <m/>
    <m/>
    <m/>
    <m/>
    <m/>
  </r>
  <r>
    <s v="BOGOTA"/>
    <x v="3"/>
    <x v="4"/>
    <n v="25754"/>
    <n v="2598148"/>
    <n v="48371"/>
    <s v="ORDEN DE CAMBIO"/>
    <s v="CUNDINAMARCA"/>
    <s v="SOACHA"/>
    <s v="BARRIO SOACHA CIUDAD VERDE SOA"/>
    <s v="REDEBAN"/>
    <s v="FO-25-1375959"/>
    <d v="2025-08-14T11:51:00"/>
    <d v="2025-08-15T14:27:00"/>
    <m/>
    <s v="ROLLOS"/>
    <s v="ROLLOS"/>
    <s v="CB UNO A UNO"/>
    <s v="CB UNO A UNO"/>
    <s v="EJECUTADO_EXITOSO"/>
    <s v="EJECUTADO EXITOSO"/>
    <s v="14/08/2025 SE ESCALA AL COORDINADOR DE ZONA PARA ENTREGA DE ROLLOS EN SITIO | 15/08/2025 DURANTE LA VISITA TECNICA SE REALIZA ENTREGA DE ROLLOS PARA DATÁFONO NO SE MANIPULAN EQUIPOS SIN NOVEDAD EN ENTREGA"/>
    <s v="VISITA_TÉCNICA"/>
    <m/>
    <s v="TIPO I"/>
    <s v="TERRESTRE"/>
    <s v="LOZADA ROJAS CHRISTIAN ANDRES"/>
    <n v="1"/>
    <n v="35779.500569199998"/>
    <n v="0"/>
    <n v="35779.500569199998"/>
    <m/>
    <m/>
    <m/>
    <m/>
    <m/>
  </r>
  <r>
    <s v="BOGOTA"/>
    <x v="3"/>
    <x v="4"/>
    <n v="25473"/>
    <n v="2587986"/>
    <n v="54919"/>
    <s v="ORDEN DE CAMBIO"/>
    <s v="CUNDINAMARCA"/>
    <s v="MOSQUERA"/>
    <s v="DISTRICOL PETS KINGDOM"/>
    <s v="REDEBAN"/>
    <s v="FO-25-1368323"/>
    <d v="2025-08-12T16:14:00"/>
    <d v="2025-08-15T14:31:00"/>
    <m/>
    <s v="ROLLOS"/>
    <s v="ROLLOS"/>
    <s v="AGREGADOR"/>
    <s v="DISTRICOL"/>
    <s v="EJECUTADO_EXITOSO"/>
    <s v="EJECUTADO EXITOSO"/>
    <s v="12/08/2025 12-8 SE ESCALA AL COORDINADOR DE ZONA PARA ENTREGA DE ROLLOS EN SITIO | 15/08/2025 ENTREGA DE 10 ROLLOS PARA DATAFONO NO SE MANIPULA TERMINAL"/>
    <s v="VISITA_TÉCNICA"/>
    <m/>
    <s v="TIPO I"/>
    <s v="TERRESTRE"/>
    <s v="BUSTOS MORA DIEGO MANUEL"/>
    <n v="1"/>
    <n v="35779.500569199998"/>
    <n v="0"/>
    <n v="35779.500569199998"/>
    <m/>
    <m/>
    <m/>
    <m/>
    <m/>
  </r>
  <r>
    <s v="MEDELLIN"/>
    <x v="1"/>
    <x v="1"/>
    <n v="5264"/>
    <n v="2584600"/>
    <n v="77655"/>
    <s v="ORDEN DE CAMBIO"/>
    <s v="ANTIOQUIA"/>
    <s v="ENTRERRIOS"/>
    <s v="BARRIO  EL ALTICO ENTRERRIOS"/>
    <s v="REDEBAN"/>
    <s v="FO-25-1364508"/>
    <d v="2025-08-12T09:54:00"/>
    <d v="2025-08-15T15:04:00"/>
    <m/>
    <s v="ROLLOS"/>
    <s v="ROLLOS"/>
    <s v="CB UNO A UNO"/>
    <s v="CB UNO A UNO"/>
    <s v="EJECUTADO_EXITOSO"/>
    <s v="EJECUTADO EXITOSO"/>
    <s v="12/08/2025 12-8 SE ESCALA AL COORDINADOR DE ZONA PARA ENTREGA DE ROLLOS EN SITIO | 15/08/2025 SE ENTREGA ROLLOS OK"/>
    <s v="VISITA_TÉCNICA"/>
    <m/>
    <s v="TIPO II"/>
    <s v="TERRESTRE"/>
    <s v="DIAZ ZABALA FRANCIS DUBAN"/>
    <n v="1"/>
    <n v="67654.12000000001"/>
    <n v="0"/>
    <n v="67654.12000000001"/>
    <m/>
    <m/>
    <m/>
    <m/>
    <m/>
  </r>
  <r>
    <s v="MONTERIA"/>
    <x v="4"/>
    <x v="5"/>
    <n v="5154"/>
    <n v="2583556"/>
    <n v="78929"/>
    <s v="ORDEN DE CAMBIO"/>
    <s v="ANTIOQUIA"/>
    <s v="CAUCASIA"/>
    <s v="DISTRICOL TARMITES CONTABLES"/>
    <s v="REDEBAN"/>
    <s v="FO-25-1363837"/>
    <d v="2025-08-12T08:43:00"/>
    <d v="2025-08-15T15:31:00"/>
    <m/>
    <s v="ROLLOS"/>
    <s v="ROLLOS"/>
    <s v="AGREGADOR"/>
    <s v="DISTRICOL"/>
    <s v="EJECUTADO_EXITOSO"/>
    <s v="EJECUTADO EXITOSO"/>
    <s v="12/08/2025 12-8 SE ESCALA AL COORDINADOR DE ZONA PARA ENTREGA DE ROLLOS EN SITIO | 15/08/2025 SE REALIZA VISITA TÉCNICA PARA ENTREGA DE 40 ROLLOS PARA DATAFONO NO SE INTERVIENE TERMINAL Y LA ENTREGA SE REALIZA SIN NOVEDAD."/>
    <s v="VISITA_TÉCNICA"/>
    <m/>
    <s v="TIPO II"/>
    <s v="TERRESTRE"/>
    <s v="CASSIANI PEREZ RAUL RAMIRO"/>
    <n v="1"/>
    <n v="67654.12000000001"/>
    <n v="0"/>
    <n v="67654.12000000001"/>
    <m/>
    <m/>
    <m/>
    <m/>
    <m/>
  </r>
  <r>
    <s v="CALI"/>
    <x v="0"/>
    <x v="3"/>
    <n v="76001"/>
    <n v="2600370"/>
    <n v="78832"/>
    <s v="ORDEN DE CAMBIO"/>
    <s v="VALLE DEL CAUCA"/>
    <s v="CALI"/>
    <s v="DISTRICOL DYLER APPLE STORE"/>
    <s v="REDEBAN"/>
    <s v="FO-25-1378594"/>
    <d v="2025-08-14T17:25:00"/>
    <d v="2025-08-15T15:36:00"/>
    <m/>
    <s v="ROLLOS"/>
    <s v="ROLLOS"/>
    <s v="AGREGADOR"/>
    <s v="DISTRICOL"/>
    <s v="EJECUTADO_EXITOSO"/>
    <s v="EJECUTADO EXITOSO"/>
    <s v="15/08/2025 SE ESCALA AL COORDINADOR DE ZONA PARA ENTREGA DE ROLLOS EN SITIO | 15/08/2025 LA VISITA TECNICA REALIZADA AL COMERCIO SE LLEGA AL SITIO SE INFORMA EL MOTIVO DE LA VISITA SE ENTREGAN 30 ROLLOS TERMICOS AL CLIENTE EL CLIENTE RECIBE ROLLOS"/>
    <s v="VISITA_TÉCNICA"/>
    <m/>
    <s v="TIPO I"/>
    <s v="TERRESTRE"/>
    <s v="BENAVIDES ARANGO RAFAEL JOSE"/>
    <n v="1"/>
    <n v="35779.500569199998"/>
    <n v="0"/>
    <n v="35779.500569199998"/>
    <m/>
    <m/>
    <m/>
    <m/>
    <m/>
  </r>
  <r>
    <s v="BUCARAMANGA"/>
    <x v="2"/>
    <x v="2"/>
    <n v="68547"/>
    <n v="2600280"/>
    <n v="66374"/>
    <s v="ORDEN DE CAMBIO"/>
    <s v="SANTANDER"/>
    <s v="PIEDECUESTA"/>
    <s v="BARRIO SENIOR HOUSE PIEDECUETA"/>
    <s v="REDEBAN"/>
    <s v="FO-25-1378027"/>
    <d v="2025-08-14T16:46:00"/>
    <d v="2025-08-15T15:45:00"/>
    <m/>
    <s v="ROLLOS"/>
    <s v="ROLLOS"/>
    <s v="CB UNO A UNO"/>
    <s v="CB UNO A UNO"/>
    <s v="EJECUTADO_EXITOSO"/>
    <s v="EJECUTADO EXITOSO"/>
    <s v="14/08/2025 SE ESCALA AL COORDINADOR DE ZONA PARA ENTREGA DE ROLLOS EN SITIO | 15/08/2025 SE VISITA COMERCIO SE REALIZA LA ENTREGA DE 10 ROLLOS RBM CB OPERATIVO"/>
    <s v="VISITA_TÉCNICA"/>
    <m/>
    <s v="TIPO II"/>
    <s v="TERRESTRE"/>
    <s v="BARAJAS BERMUDEZ YAHIR MAURICIO"/>
    <n v="1"/>
    <n v="67654.12000000001"/>
    <n v="0"/>
    <n v="67654.12000000001"/>
    <m/>
    <m/>
    <m/>
    <m/>
    <m/>
  </r>
  <r>
    <s v="MONTERIA"/>
    <x v="4"/>
    <x v="5"/>
    <n v="23672"/>
    <n v="2592643"/>
    <n v="10828"/>
    <s v="ORDEN DE CAMBIO"/>
    <s v="CORDOBA"/>
    <s v="SAN ANTERO"/>
    <s v="SAN ANTERO   CORDOBA"/>
    <s v="REDEBAN"/>
    <s v="FO-25-1371828"/>
    <d v="2025-08-13T12:39:00"/>
    <d v="2025-08-15T15:50:00"/>
    <m/>
    <s v="ROLLOS"/>
    <s v="ROLLOS"/>
    <s v="CB UNO A UNO"/>
    <s v="CB UNO A UNO"/>
    <s v="EJECUTADO_EXITOSO"/>
    <s v="EJECUTADO EXITOSO"/>
    <s v="13/08/2025 13-8 SE ESCALA AL COORDINADOR DE ZONA PARA ENTREGA DE ROLLOS EN SITIO | 15/08/2025 SE VISITA SITIO, SE ENTREGAN 30 ROLLOS OK"/>
    <s v="VISITA_TÉCNICA"/>
    <m/>
    <s v="TIPO II"/>
    <s v="TERRESTRE"/>
    <s v="COGOLLO VERTEL EDER LUIS"/>
    <n v="1"/>
    <n v="67654.12000000001"/>
    <n v="0"/>
    <n v="67654.12000000001"/>
    <m/>
    <m/>
    <m/>
    <m/>
    <m/>
  </r>
  <r>
    <s v="CUCUTA"/>
    <x v="2"/>
    <x v="2"/>
    <n v="54810"/>
    <n v="2572778"/>
    <n v="47219"/>
    <s v="ORDEN DE CAMBIO"/>
    <s v="NORTE DE SANTANDER"/>
    <s v="TIBU"/>
    <s v="BARRIO FUERA DEL MUNICIPIO DE"/>
    <s v="REDEBAN"/>
    <s v="FO-25-1353166"/>
    <d v="2025-08-08T16:39:00"/>
    <d v="2025-08-15T16:08:00"/>
    <m/>
    <s v="ROLLOS"/>
    <s v="ROLLOS"/>
    <s v="CB UNO A UNO"/>
    <s v="CB UNO A UNO"/>
    <s v="EJECUTADO_EXITOSO"/>
    <s v="EJECUTADO EXITOSO"/>
    <s v="09/08/2025 SE REALIZA ENVIO ROLLOS CON GUIA | 15/08/2025 SE ENVIAN ROLLOS CON GUIA 2187690623_x000a_SE REALIZA CONTACTO TELEFONICO CON LA SRA FRANCELINA AL 3507308600 INDICA QUE YA LLEGARON LOS ROLLOS A LA OFICINA Y QUE MAÑANA IRA A RECLAMARLOS SE LE CONFIRMA GUIA Y SE CIERRA ORDEN"/>
    <s v="ENVÍO"/>
    <m/>
    <s v="TIPO IV ESPECIAL"/>
    <s v="TERRESTRE"/>
    <m/>
    <n v="0"/>
    <n v="35779.500569199998"/>
    <n v="0"/>
    <n v="35779.500569199998"/>
    <m/>
    <m/>
    <m/>
    <m/>
    <m/>
  </r>
  <r>
    <s v="NEIVA"/>
    <x v="5"/>
    <x v="6"/>
    <n v="18150"/>
    <n v="2531672"/>
    <n v="76539"/>
    <s v="ORDEN DE CAMBIO"/>
    <s v="CAQUETA"/>
    <s v="CARTAGENA DEL CHAIRA"/>
    <s v="DISTRICOL LAVAMOTOS JUNIOR"/>
    <s v="REDEBAN"/>
    <s v="FO-25-1311863"/>
    <d v="2025-07-31T09:29:00"/>
    <d v="2025-08-15T16:13:00"/>
    <m/>
    <s v="ROLLOS"/>
    <s v="ROLLOS"/>
    <s v="AGREGADOR"/>
    <s v="DISTRICOL"/>
    <s v="EJECUTADO_EXITOSO"/>
    <s v="EJECUTADO EXITOSO"/>
    <s v="08/08/2025 SE INTENTA COMUNICACIÓN AL 3202829331  PARA VALIDAR SI YA RECIBIÓ LOS ROLLOS , PERO NO HAY RESPUESTA. IGUAL SE PREGUNTA A SERVIENTREGA | 15/08/2025 SE ENVÍAN ROLLOS CON GUÍA 2235595934. SE CONFIRMA ENTREGA DE ROLLOS EXITOSA POR PARTE DE LA TRANSPORTADORA."/>
    <s v="ENVÍO"/>
    <m/>
    <s v="TIPO IV ESPECIAL"/>
    <s v="TERRESTRE"/>
    <m/>
    <n v="0"/>
    <n v="35779.500569199998"/>
    <n v="0"/>
    <n v="35779.500569199998"/>
    <m/>
    <m/>
    <m/>
    <m/>
    <m/>
  </r>
  <r>
    <s v="TUNJA"/>
    <x v="2"/>
    <x v="2"/>
    <n v="15176"/>
    <n v="2594417"/>
    <n v="79366"/>
    <s v="ORDEN DE CAMBIO"/>
    <s v="BOYACA"/>
    <s v="CHIQUINQUIRA"/>
    <s v="BARRIO BOYACA ALTO CHIQUINQUIR"/>
    <s v="REDEBAN"/>
    <s v="FO-25-1372952"/>
    <d v="2025-08-13T16:19:00"/>
    <d v="2025-08-15T16:15:00"/>
    <m/>
    <s v="ROLLOS"/>
    <s v="ROLLOS"/>
    <s v="CB UNO A UNO"/>
    <s v="CB UNO A UNO"/>
    <s v="EJECUTADO_EXITOSO"/>
    <s v="EJECUTADO EXITOSO"/>
    <s v="13/08/2025 13-8 SE REALIZA ENVIO ROLLOS CON GUIA | 15/08/2025 SE ENVÍAN ROLLOS CON GUÍA 2235595984. SE CONFIRMA ENTREGA DE ROLLOS EXITOSA POR PARTE DE LA TRANSPORTADORA."/>
    <s v="ENVÍO"/>
    <m/>
    <s v="TIPO III"/>
    <s v="TERRESTRE"/>
    <m/>
    <n v="0"/>
    <n v="35779.500569199998"/>
    <n v="0"/>
    <n v="35779.500569199998"/>
    <m/>
    <m/>
    <m/>
    <m/>
    <m/>
  </r>
  <r>
    <s v="BUCARAMANGA"/>
    <x v="2"/>
    <x v="2"/>
    <n v="68081"/>
    <n v="2592317"/>
    <n v="10446"/>
    <s v="ORDEN DE CAMBIO"/>
    <s v="SANTANDER"/>
    <s v="BARRANCABERMEJA"/>
    <s v="CENTRO ALEGRE SANTANDER"/>
    <s v="REDEBAN"/>
    <s v="FO-25-1371714"/>
    <d v="2025-08-13T11:48:00"/>
    <d v="2025-08-15T16:16:00"/>
    <m/>
    <s v="ROLLOS"/>
    <s v="ROLLOS"/>
    <s v="CB UNO A UNO"/>
    <s v="CB UNO A UNO"/>
    <s v="EJECUTADO_EXITOSO"/>
    <s v="EJECUTADO EXITOSO"/>
    <s v="13/08/2025 13-8 SE REALIZA ENVIO ROLLOS CON GUIA | 15/08/2025 SE ENVÍAN ROLLOS CON GUÍA 2187690633. SE CONFIRMA ENTREGA DE ROLLOS EXITOSA POR PARTE DE LA TRANSPORTADORA."/>
    <s v="ENVÍO"/>
    <m/>
    <s v="TIPO III"/>
    <s v="TERRESTRE"/>
    <m/>
    <n v="0"/>
    <n v="35779.500569199998"/>
    <n v="0"/>
    <n v="35779.500569199998"/>
    <m/>
    <m/>
    <m/>
    <m/>
    <m/>
  </r>
  <r>
    <s v="CALI"/>
    <x v="0"/>
    <x v="3"/>
    <n v="76001"/>
    <n v="2595215"/>
    <n v="79182"/>
    <s v="ORDEN DE CAMBIO"/>
    <s v="VALLE DEL CAUCA"/>
    <s v="CALI"/>
    <s v="BARRIO REFUGIO CALI 1"/>
    <s v="REDEBAN"/>
    <s v="FO-25-1373833"/>
    <d v="2025-08-14T08:00:00"/>
    <d v="2025-08-15T16:16:00"/>
    <m/>
    <s v="ROLLOS"/>
    <s v="ROLLOS"/>
    <s v="CB UNO A UNO"/>
    <s v="CB UNO A UNO"/>
    <s v="EJECUTADO_EXITOSO"/>
    <s v="EJECUTADO EXITOSO"/>
    <s v="14/08/2025 14-8 SE ESCALA AL COORDINADOR DE ZONA PARA ENTREGA DE ROLLOS EN SITIO | 15/08/2025 LA VISITA TECNICA REALIZADA AL COMERCIO SE LLEGA AL SITIO SE INFORMA EL MOTIVO DE LA VISITA SE ENTREGA 20 ROLLOS TERMICOS EL CLIENTE RECIBE ROLLOS"/>
    <s v="VISITA_TÉCNICA"/>
    <m/>
    <s v="TIPO I"/>
    <s v="TERRESTRE"/>
    <s v="BENAVIDES ARANGO RAFAEL JOSE"/>
    <n v="1"/>
    <n v="35779.500569199998"/>
    <n v="0"/>
    <n v="35779.500569199998"/>
    <m/>
    <m/>
    <m/>
    <m/>
    <m/>
  </r>
  <r>
    <s v="BUCARAMANGA"/>
    <x v="2"/>
    <x v="2"/>
    <n v="68081"/>
    <n v="2588882"/>
    <n v="76399"/>
    <s v="ORDEN DE CAMBIO"/>
    <s v="SANTANDER"/>
    <s v="BARRANCABERMEJA"/>
    <s v="PTM  BARRANCABERMEJA  PAPELERI"/>
    <s v="REDEBAN"/>
    <s v="FO-25-1369606"/>
    <d v="2025-08-13T08:00:00"/>
    <d v="2025-08-15T16:17:00"/>
    <m/>
    <s v="ROLLOS"/>
    <s v="ROLLOS"/>
    <s v="AGREGADOR"/>
    <s v="COMCARD - PTM"/>
    <s v="EJECUTADO_EXITOSO"/>
    <s v="EJECUTADO EXITOSO"/>
    <s v="13/08/2025 13-8 SE REALIZA ENVIO ROLLOS CON GUIA | 15/08/2025 SE ENVÍAN ROLLOS CON GUÍA 2187690635. SE CONFIRMA ENTREGA DE ROLLOS EXITOSA POR PARTE DE LA TRANSPORTADORA."/>
    <s v="ENVÍO"/>
    <m/>
    <s v="TIPO III"/>
    <s v="TERRESTRE"/>
    <m/>
    <n v="0"/>
    <n v="35779.500569199998"/>
    <n v="0"/>
    <n v="35779.500569199998"/>
    <m/>
    <m/>
    <m/>
    <m/>
    <m/>
  </r>
  <r>
    <s v="BUCARAMANGA"/>
    <x v="2"/>
    <x v="2"/>
    <n v="81001"/>
    <n v="2587300"/>
    <n v="79031"/>
    <s v="ORDEN DE CAMBIO"/>
    <s v="ARAUCA"/>
    <s v="ARAUCA"/>
    <s v="BARRIO CENTRO ARAUCA 13"/>
    <s v="REDEBAN"/>
    <s v="FO-25-1367533"/>
    <d v="2025-08-12T14:44:00"/>
    <d v="2025-08-15T16:18:00"/>
    <m/>
    <s v="ROLLOS"/>
    <s v="ROLLOS"/>
    <s v="CB UNO A UNO"/>
    <s v="CB UNO A UNO"/>
    <s v="EJECUTADO_EXITOSO"/>
    <s v="EJECUTADO EXITOSO"/>
    <s v="12/08/2025 12-8 SE REALIZA ENVIO ROLLOS CON GUIA | 15/08/2025 SE ENVÍAN ROLLOS CON GUÍA 2187690629. SE CONFIRMA ENTREGA DE ROLLOS EXITOSA POR PARTE DE LA TRANSPORTADORA."/>
    <s v="ENVÍO"/>
    <m/>
    <s v="TIPO IV ESPECIAL"/>
    <s v="AEREO"/>
    <m/>
    <n v="0"/>
    <n v="35779.500569199998"/>
    <n v="0"/>
    <n v="35779.500569199998"/>
    <m/>
    <m/>
    <m/>
    <m/>
    <m/>
  </r>
  <r>
    <s v="CUCUTA"/>
    <x v="2"/>
    <x v="2"/>
    <n v="54498"/>
    <n v="2584504"/>
    <n v="79245"/>
    <s v="ORDEN DE CAMBIO"/>
    <s v="NORTE DE SANTANDER"/>
    <s v="OCAÑA"/>
    <s v="DISTRICOL DROGUERIA Y PERFUMER"/>
    <s v="REDEBAN"/>
    <s v="FO-25-1365644"/>
    <d v="2025-08-12T09:43:00"/>
    <d v="2025-08-15T16:20:00"/>
    <m/>
    <s v="ROLLOS"/>
    <s v="ROLLOS"/>
    <s v="AGREGADOR"/>
    <s v="DISTRICOL"/>
    <s v="EJECUTADO_EXITOSO"/>
    <s v="EJECUTADO EXITOSO"/>
    <s v="12/08/2025 12-08 SE REALIZA ENVIO ROLLOS CON GUIA | 15/08/2025 SE ENVÍAN ROLLOS CON GUÍA 2187690628. SE CONFIRMA ENTREGA DE ROLLOS EXITOSA POR PARTE DE LA TRANSPORTADORA."/>
    <s v="ENVÍO"/>
    <m/>
    <s v="TIPO IV"/>
    <s v="TERRESTRE"/>
    <m/>
    <n v="0"/>
    <n v="35779.500569199998"/>
    <n v="0"/>
    <n v="35779.500569199998"/>
    <m/>
    <m/>
    <m/>
    <m/>
    <m/>
  </r>
  <r>
    <s v="SINCELEJO"/>
    <x v="4"/>
    <x v="5"/>
    <n v="70001"/>
    <n v="2579421"/>
    <n v="77372"/>
    <s v="ORDEN DE CAMBIO"/>
    <s v="SUCRE"/>
    <s v="SINCELEJO"/>
    <s v="BARRIO CHADIR BITAR SINCELEJO"/>
    <s v="REDEBAN"/>
    <s v="FO-25-1360481"/>
    <d v="2025-08-11T12:12:00"/>
    <d v="2025-08-15T16:37:00"/>
    <m/>
    <s v="ROLLOS"/>
    <s v="ROLLOS"/>
    <s v="CB UNO A UNO"/>
    <s v="CB UNO A UNO"/>
    <s v="EJECUTADO_EXITOSO"/>
    <s v="EJECUTADO EXITOSO"/>
    <s v="11/08/2025 11-08 SE ESCALA AL COORDINADOR DE ZONA PARA ENTREGA DE ROLLOS EN SITIO | 15/08/2025 SE VISITA SITIO SE VERIFICA INFORMACIÓN SE REALIZA ENTREGA DE ROLLOS RBM NO SE MANIPULA EQUIPOS, FIRMA QUIEN RECIBE LOS ROLLOS."/>
    <s v="VISITA_TÉCNICA"/>
    <m/>
    <s v="TIPO I"/>
    <s v="TERRESTRE"/>
    <s v="SANTOS GUZMAN CHRISTIAN FELIPE"/>
    <n v="1"/>
    <n v="35779.500569199998"/>
    <n v="0"/>
    <n v="35779.500569199998"/>
    <m/>
    <m/>
    <m/>
    <m/>
    <m/>
  </r>
  <r>
    <s v="SINCELEJO"/>
    <x v="4"/>
    <x v="5"/>
    <n v="70001"/>
    <n v="2591362"/>
    <n v="76685"/>
    <s v="ORDEN DE CAMBIO"/>
    <s v="SUCRE"/>
    <s v="SINCELEJO"/>
    <s v="BARRIO LA PAJUELA SINCELEJO 4"/>
    <s v="REDEBAN"/>
    <s v="FO-25-1370771"/>
    <d v="2025-08-13T10:33:00"/>
    <d v="2025-08-15T16:52:00"/>
    <m/>
    <s v="ROLLOS"/>
    <s v="ROLLOS"/>
    <s v="CB UNO A UNO"/>
    <s v="CB UNO A UNO"/>
    <s v="EJECUTADO_EXITOSO"/>
    <s v="EJECUTADO EXITOSO"/>
    <s v="13/08/2025 13-8 SE ESCALA AL COORDINADOR DE ZONA PARA ENTREGA DE ROLLOS EN SITIO | 15/08/2025 SE VISITA SITIO SE VERIFICA INFORMACIÓN SE REALIZA ENTREGA DE ROLLOS RBM NO SE MANIPULA EQUIPOS, FIRMA QUIEN RECIBE LOS ROLLOS."/>
    <s v="VISITA_TÉCNICA"/>
    <m/>
    <s v="TIPO I"/>
    <s v="TERRESTRE"/>
    <s v="SANTOS GUZMAN CHRISTIAN FELIPE"/>
    <n v="1"/>
    <n v="35779.500569199998"/>
    <n v="0"/>
    <n v="35779.500569199998"/>
    <m/>
    <m/>
    <m/>
    <m/>
    <m/>
  </r>
  <r>
    <s v="CUCUTA"/>
    <x v="2"/>
    <x v="2"/>
    <n v="54001"/>
    <n v="2585622"/>
    <n v="63240"/>
    <s v="ORDEN DE CAMBIO"/>
    <s v="NORTE DE SANTANDER"/>
    <s v="CUCUTA"/>
    <s v="DISTRICOL VARIEDADES FERCHO"/>
    <s v="REDEBAN"/>
    <s v="FO-25-1365462"/>
    <d v="2025-08-12T11:21:00"/>
    <d v="2025-08-15T16:54:00"/>
    <m/>
    <s v="ROLLOS"/>
    <s v="ROLLOS"/>
    <s v="AGREGADOR"/>
    <s v="DISTRICOL"/>
    <s v="EJECUTADO_EXITOSO"/>
    <s v="EJECUTADO EXITOSO"/>
    <s v="12/08/2025 12-8 SE ESCALA AL COORDINADOR DE ZONA PARA ENTREGA DE ROLLOS EN SITIO | 15/08/2025 SE REALIZÓ VISITA A LA DIRECCION ASIGNADA POR EL CLIENTE Y SE REALIZA LA ENTREGA DE 40 ROLLOS TODO OK"/>
    <s v="VISITA_TÉCNICA"/>
    <m/>
    <s v="TIPO I"/>
    <s v="TERRESTRE"/>
    <s v="MORA VEGA JEAMPIER"/>
    <n v="1"/>
    <n v="35779.500569199998"/>
    <n v="0"/>
    <n v="35779.500569199998"/>
    <m/>
    <m/>
    <m/>
    <m/>
    <m/>
  </r>
  <r>
    <s v="CALI"/>
    <x v="0"/>
    <x v="3"/>
    <n v="76834"/>
    <n v="2592002"/>
    <n v="40573"/>
    <s v="ORDEN DE CAMBIO"/>
    <s v="VALLE DEL CAUCA"/>
    <s v="TULUA"/>
    <s v="BARRIO CENTRO TULUA 11"/>
    <s v="REDEBAN"/>
    <s v="FO-25-1371185"/>
    <d v="2025-08-13T11:17:00"/>
    <d v="2025-08-15T16:56:00"/>
    <m/>
    <s v="ROLLOS"/>
    <s v="ROLLOS"/>
    <s v="CB UNO A UNO"/>
    <s v="CB UNO A UNO"/>
    <s v="EJECUTADO_EXITOSO"/>
    <s v="EJECUTADO EXITOSO"/>
    <s v="13/08/2025 13-8 SE ESCALA AL COORDINADOR DE ZONA PARA ENTREGA DE ROLLOS EN SITIO | 15/08/2025 SE HABLA CON EL SEÑOR JIMMY E INDICA QUE LE DEJE LOS ROLLOS EN EL TRÁNSITO DE TULUÁ."/>
    <s v="VISITA_TÉCNICA"/>
    <m/>
    <s v="TIPO II"/>
    <s v="TERRESTRE"/>
    <s v="TORRES GARCIA JENDRY JOSE"/>
    <n v="1"/>
    <n v="67654.12000000001"/>
    <n v="0"/>
    <n v="67654.12000000001"/>
    <m/>
    <m/>
    <m/>
    <m/>
    <m/>
  </r>
  <r>
    <s v="SINCELEJO"/>
    <x v="4"/>
    <x v="5"/>
    <n v="70001"/>
    <n v="2590589"/>
    <n v="78326"/>
    <s v="ORDEN DE CAMBIO"/>
    <s v="SUCRE"/>
    <s v="SINCELEJO"/>
    <s v="BARRIO EL BOSQUE SINCELEJO  1"/>
    <s v="REDEBAN"/>
    <s v="FO-25-1370240"/>
    <d v="2025-08-13T09:38:00"/>
    <d v="2025-08-15T17:07:00"/>
    <m/>
    <s v="ROLLOS"/>
    <s v="ROLLOS"/>
    <s v="CB UNO A UNO"/>
    <s v="CB UNO A UNO"/>
    <s v="EJECUTADO_EXITOSO"/>
    <s v="EJECUTADO EXITOSO"/>
    <s v="13/08/2025 13-8 SE ESCALA AL COORDINADOR DE ZONA PARA ENTREGA DE ROLLOS EN SITIO | 15/08/2025 SE VISITA SITIO SE VERIFICA INFORMACIÓN SE REALIZA ENTREGA DE ROLLOS RBM NO SE MANIPULA EQUIPOS, FIRMA QUIEN RECIBE LOS ROLLOS."/>
    <s v="VISITA_TÉCNICA"/>
    <m/>
    <s v="TIPO I"/>
    <s v="TERRESTRE"/>
    <s v="SANTOS GUZMAN CHRISTIAN FELIPE"/>
    <n v="1"/>
    <n v="35779.500569199998"/>
    <n v="0"/>
    <n v="35779.500569199998"/>
    <m/>
    <m/>
    <m/>
    <m/>
    <m/>
  </r>
  <r>
    <s v="BOGOTA"/>
    <x v="3"/>
    <x v="4"/>
    <n v="25758"/>
    <n v="2592552"/>
    <n v="80064"/>
    <s v="ORDEN DE CAMBIO"/>
    <s v="CUNDINAMARCA"/>
    <s v="SOPO"/>
    <s v="BARRIO CENTRO SOPO"/>
    <s v="REDEBAN"/>
    <s v="FO-25-1371822"/>
    <d v="2025-08-13T12:41:00"/>
    <d v="2025-08-15T17:13:00"/>
    <m/>
    <s v="ROLLOS"/>
    <s v="ROLLOS"/>
    <s v="CB UNO A UNO"/>
    <s v="CB UNO A UNO"/>
    <s v="EJECUTADO_EXITOSO"/>
    <s v="EJECUTADO EXITOSO"/>
    <s v="13/08/2025 13-8 SE ESCALA AL COORDINADOR DE ZONA PARA ENTREGA DE ROLLOS EN SITIO | 15/08/2025 SE VISITA COMERCIO CB BANCOLOMBIA, SE ENTREGAN ROLLOS DE PAPEL SOLICITADOS PARA EL DATÁFONO, NO UPS, NO SE MANIPULAN EQUIPOS."/>
    <s v="VISITA_TÉCNICA"/>
    <m/>
    <s v="TIPO II"/>
    <s v="TERRESTRE"/>
    <s v="VEGA MANRIQUE JONATAN MAURICIO"/>
    <n v="1"/>
    <n v="67654.12000000001"/>
    <n v="0"/>
    <n v="67654.12000000001"/>
    <m/>
    <m/>
    <m/>
    <m/>
    <m/>
  </r>
  <r>
    <s v="BARRANQUILLA"/>
    <x v="4"/>
    <x v="5"/>
    <n v="8001"/>
    <n v="2599669"/>
    <n v="64402"/>
    <s v="ORDEN DE CAMBIO"/>
    <s v="ATLANTICO"/>
    <s v="BARRANQUILLA"/>
    <s v="BARRIO GALAN BARRANQUILLA 2"/>
    <s v="REDEBAN"/>
    <s v="FO-25-1377498"/>
    <d v="2025-08-14T15:29:00"/>
    <d v="2025-08-15T17:26:00"/>
    <m/>
    <s v="ROLLOS"/>
    <s v="ROLLOS"/>
    <s v="CB UNO A UNO"/>
    <s v="CB UNO A UNO"/>
    <s v="EJECUTADO_EXITOSO"/>
    <s v="EJECUTADO EXITOSO"/>
    <s v="14/08/2025 SE ESCALA AL COORDINADOR DE ZONA PARA ENTREGA DE ROLLOS EN SITIO | 15/08/2025 SE REALIZA VISITA SE ENTREGA 170 ROLLOS"/>
    <s v="VISITA_TÉCNICA"/>
    <m/>
    <s v="TIPO I"/>
    <s v="TERRESTRE"/>
    <s v="VILLACOB VILLACOB ELKIN EDUARDO"/>
    <n v="1"/>
    <n v="35779.500569199998"/>
    <n v="0"/>
    <n v="35779.500569199998"/>
    <m/>
    <m/>
    <m/>
    <m/>
    <m/>
  </r>
  <r>
    <s v="BARRANQUILLA"/>
    <x v="4"/>
    <x v="5"/>
    <n v="8001"/>
    <n v="2599581"/>
    <n v="69991"/>
    <s v="ORDEN DE CAMBIO"/>
    <s v="ATLANTICO"/>
    <s v="BARRANQUILLA"/>
    <s v="BARRIO GALAN BARRANQUILLA 3"/>
    <s v="REDEBAN"/>
    <s v="FO-25-1377490"/>
    <d v="2025-08-14T15:32:00"/>
    <d v="2025-08-16T08:51:00"/>
    <m/>
    <s v="ROLLOS"/>
    <s v="ROLLOS"/>
    <s v="CB UNO A UNO"/>
    <s v="CB UNO A UNO"/>
    <s v="EJECUTADO_EXITOSO"/>
    <s v="EJECUTADO EXITOSO"/>
    <s v="14/08/2025 SE ESCALA AL COORDINADOR DE ZONA PARA ENTREGA DE ROLLOS EN SITIO | 15/08/2025 SE REALIZA VISITA SE ENTREGA 70 ROLLOS"/>
    <s v="VISITA_TÉCNICA"/>
    <m/>
    <s v="TIPO I"/>
    <s v="TERRESTRE"/>
    <s v="VILLACOB VILLACOB ELKIN EDUARDO"/>
    <n v="1"/>
    <n v="35779.500569199998"/>
    <n v="0"/>
    <n v="35779.500569199998"/>
    <m/>
    <m/>
    <m/>
    <m/>
    <m/>
  </r>
  <r>
    <s v="BARRANQUILLA"/>
    <x v="4"/>
    <x v="5"/>
    <n v="8001"/>
    <n v="2599725"/>
    <n v="74524"/>
    <s v="ORDEN DE CAMBIO"/>
    <s v="ATLANTICO"/>
    <s v="BARRANQUILLA"/>
    <s v="BARRIO GALAN BARRANQUILLA 5"/>
    <s v="REDEBAN"/>
    <s v="FO-25-1377474"/>
    <d v="2025-08-14T15:36:00"/>
    <d v="2025-08-16T08:52:00"/>
    <m/>
    <s v="ROLLOS"/>
    <s v="ROLLOS"/>
    <s v="CB UNO A UNO"/>
    <s v="CB UNO A UNO"/>
    <s v="EJECUTADO_EXITOSO"/>
    <s v="EJECUTADO EXITOSO"/>
    <s v="14/08/2025 SE ESCALA AL COORDINADOR DE ZONA PARA ENTREGA DE ROLLOS EN SITIO | 15/08/2025 SE REALIZA VISITA SE ENTREGA 80 ROLLOS"/>
    <s v="VISITA_TÉCNICA"/>
    <m/>
    <s v="TIPO I"/>
    <s v="TERRESTRE"/>
    <s v="VILLACOB VILLACOB ELKIN EDUARDO"/>
    <n v="1"/>
    <n v="35779.500569199998"/>
    <n v="0"/>
    <n v="35779.500569199998"/>
    <m/>
    <m/>
    <m/>
    <m/>
    <m/>
  </r>
  <r>
    <s v="BOGOTA"/>
    <x v="3"/>
    <x v="4"/>
    <n v="11001"/>
    <n v="2598090"/>
    <n v="75687"/>
    <s v="ORDEN DE CAMBIO"/>
    <s v="CUNDINAMARCA"/>
    <s v="BOGOTA"/>
    <s v="BARRIO BUENAVISTA BOGOTA"/>
    <s v="REDEBAN"/>
    <s v="FO-25-1376032"/>
    <d v="2025-08-14T11:55:00"/>
    <d v="2025-08-16T08:54:00"/>
    <m/>
    <s v="ROLLOS"/>
    <s v="ROLLOS"/>
    <s v="CB UNO A UNO"/>
    <s v="CB UNO A UNO"/>
    <s v="EJECUTADO_EXITOSO"/>
    <s v="EJECUTADO EXITOSO"/>
    <s v="14/08/2025 SE ESCALA AL COORDINADOR DE ZONA PARA ENTREGA DE ROLLOS EN SITIO | 15/08/2025 SE DEJAN 40 ROLLOS"/>
    <s v="VISITA_TÉCNICA"/>
    <m/>
    <s v="TIPO I"/>
    <s v="TERRESTRE"/>
    <s v="INFANTE SIERRA MANUEL FERNANDO"/>
    <n v="1"/>
    <n v="35779.500569199998"/>
    <n v="0"/>
    <n v="35779.500569199998"/>
    <m/>
    <m/>
    <m/>
    <m/>
    <m/>
  </r>
  <r>
    <s v="CALI"/>
    <x v="0"/>
    <x v="3"/>
    <n v="76606"/>
    <n v="2574268"/>
    <n v="79122"/>
    <s v="ORDEN DE CAMBIO"/>
    <s v="VALLE DEL CAUCA"/>
    <s v="RESTREPO"/>
    <s v="BARRIO CENTRO RESTREPO  6"/>
    <s v="REDEBAN"/>
    <s v="FO-25-1354703"/>
    <d v="2025-08-11T08:00:00"/>
    <d v="2025-08-16T08:56:00"/>
    <m/>
    <s v="ROLLOS"/>
    <s v="ROLLOS"/>
    <s v="CB UNO A UNO"/>
    <s v="CB UNO A UNO"/>
    <s v="EJECUTADO_EXITOSO"/>
    <s v="EJECUTADO EXITOSO"/>
    <s v="09/08/2025 SE ESCALA AL COORDINADOR DE ZONA PARA ENTREGA DE ROLLOS EN SITIO | 15/08/2025 SE LLAMA AL CONTACTO E INDICA QUE PUEDE RECIBIR LOS ROLLOS POR FLOTA YA QUE LA OFICINA DE LA EMPRESA DE BUSES QUEDA CERCA DE SU NEGOCIO. SE ENVÍAN POR FLOTA Y SE CONFIRMÓ CON EL CLIENTE QUE LOS RECIBIÓ EXITOSAMENTE."/>
    <s v="ENVÍO"/>
    <m/>
    <s v="TIPO II"/>
    <s v="TERRESTRE"/>
    <s v="BOLAÑOS TABORDA JORGE ENRIQUE"/>
    <n v="0"/>
    <n v="35779.500569199998"/>
    <n v="0"/>
    <n v="35779.500569199998"/>
    <m/>
    <m/>
    <m/>
    <m/>
    <m/>
  </r>
  <r>
    <s v="YOPAL"/>
    <x v="5"/>
    <x v="6"/>
    <n v="85001"/>
    <n v="2598126"/>
    <n v="79926"/>
    <s v="ORDEN DE CAMBIO"/>
    <s v="CASANARE"/>
    <s v="YOPAL"/>
    <s v="DISTRICOL MINITIENDA DE LA 100"/>
    <s v="REDEBAN"/>
    <s v="FO-25-1375970"/>
    <d v="2025-08-14T11:43:00"/>
    <d v="2025-08-16T08:59:00"/>
    <m/>
    <s v="ROLLOS"/>
    <s v="ROLLOS"/>
    <s v="AGREGADOR"/>
    <s v="DISTRICOL"/>
    <s v="EJECUTADO_EXITOSO"/>
    <s v="EJECUTADO EXITOSO"/>
    <s v="14/08/2025 SE ESCALA AL COORDINADOR DE ZONA PARA ENTREGA DE ROLLOS EN SITIO | 16/08/2025 EN COMUNICACIÓN CON EL SEÑOR PEDRO AVILA AL NUMERO 3212665693, SE ENVIEN LOS ROLLOS, CON UN CONOCIDO. RECIBIDO OK."/>
    <s v="ENVÍO"/>
    <m/>
    <s v="TIPO I"/>
    <s v="TERRESTRE"/>
    <s v="BERNAL ELAICA EDGAR ALEXIS"/>
    <n v="0"/>
    <n v="35779.500569199998"/>
    <n v="0"/>
    <n v="35779.500569199998"/>
    <m/>
    <m/>
    <m/>
    <m/>
    <m/>
  </r>
  <r>
    <s v="YOPAL"/>
    <x v="5"/>
    <x v="6"/>
    <n v="85410"/>
    <n v="2594926"/>
    <n v="78770"/>
    <s v="ORDEN DE CAMBIO"/>
    <s v="CASANARE"/>
    <s v="TAURAMENA"/>
    <s v="DISTRICOL DROGUERIA LA SALUD S"/>
    <s v="REDEBAN"/>
    <s v="FO-25-1373878"/>
    <d v="2025-08-13T17:52:00"/>
    <d v="2025-08-16T09:02:00"/>
    <m/>
    <s v="ROLLOS"/>
    <s v="ROLLOS"/>
    <s v="AGREGADOR"/>
    <s v="DISTRICOL"/>
    <s v="EJECUTADO_EXITOSO"/>
    <s v="EJECUTADO EXITOSO"/>
    <s v="14/08/2025 14-8 SE ESCALA AL COORDINADOR DE ZONA PARA ENTREGA DE ROLLOS EN SITIO | 16/08/2025 EN COMUNICACIÓN CON LA SEÑORA YULIANA MEJIA AL NUMERO 3153760061, INDICA SE ENVIEN LOS ROLLOS POR SERVICIO DE TAXIS. RECIBIDO OK"/>
    <s v="ENVÍO"/>
    <m/>
    <s v="TIPO II"/>
    <s v="TERRESTRE"/>
    <s v="BERNAL ELAICA EDGAR ALEXIS"/>
    <n v="0"/>
    <n v="35779.500569199998"/>
    <n v="0"/>
    <n v="35779.500569199998"/>
    <m/>
    <m/>
    <m/>
    <m/>
    <m/>
  </r>
  <r>
    <s v="CUCUTA"/>
    <x v="2"/>
    <x v="2"/>
    <n v="54001"/>
    <n v="2604344"/>
    <n v="59778"/>
    <s v="ORDEN DE CAMBIO"/>
    <s v="NORTE DE SANTANDER"/>
    <s v="CUCUTA"/>
    <s v="PTM CUCUTA DROGUERIA FARMAPRAD"/>
    <s v="REDEBAN"/>
    <s v="FO-25-1381336"/>
    <d v="2025-08-15T14:01:00"/>
    <d v="2025-08-16T09:36:00"/>
    <m/>
    <s v="ROLLOS"/>
    <s v="ROLLOS"/>
    <s v="AGREGADOR"/>
    <s v="COMCARD - PTM"/>
    <s v="EJECUTADO_EXITOSO"/>
    <s v="EJECUTADO EXITOSO"/>
    <s v="15/08/2025 SE ESCALA AL COORDINADOR DE ZONA PARA ENTREGA DE ROLLOS EN SITIO | 16/08/2025 SE REALIZÓ VISITA AL COMERCIO Y SE HIZO ENTREGA DE 60 ROLLOS TODO OK"/>
    <s v="VISITA_TÉCNICA"/>
    <m/>
    <s v="TIPO I"/>
    <s v="TERRESTRE"/>
    <s v="MORA VEGA JEAMPIER"/>
    <n v="1"/>
    <n v="35779.500569199998"/>
    <n v="0"/>
    <n v="35779.500569199998"/>
    <m/>
    <m/>
    <m/>
    <m/>
    <m/>
  </r>
  <r>
    <s v="CALI"/>
    <x v="0"/>
    <x v="3"/>
    <n v="19807"/>
    <n v="2585200"/>
    <n v="79423"/>
    <s v="ORDEN DE CAMBIO"/>
    <s v="CAUCA"/>
    <s v="TIMBIO"/>
    <s v="BARRIO CENTRO TIMBIO 3"/>
    <s v="REDEBAN"/>
    <s v="FO-25-1365628"/>
    <d v="2025-08-12T10:38:00"/>
    <d v="2025-08-16T09:41:00"/>
    <m/>
    <s v="ROLLOS"/>
    <s v="ROLLOS"/>
    <s v="CB UNO A UNO"/>
    <s v="CB UNO A UNO"/>
    <s v="EJECUTADO_EXITOSO"/>
    <s v="EJECUTADO EXITOSO"/>
    <s v="12/08/2025 12-08 SE REALIZA ENVIO ROLLOS CON GUIA | 13/08/2025 SE ENVÍAN 10 ROLLOS RBM"/>
    <s v="ENVÍO"/>
    <m/>
    <s v="TIPO III"/>
    <s v="TERRESTRE"/>
    <s v="GIMBUEL LASSO LUIS GERMAN"/>
    <n v="0"/>
    <n v="35779.500569199998"/>
    <n v="0"/>
    <n v="35779.500569199998"/>
    <m/>
    <m/>
    <m/>
    <m/>
    <m/>
  </r>
  <r>
    <s v="PASTO"/>
    <x v="0"/>
    <x v="3"/>
    <n v="52835"/>
    <n v="2579714"/>
    <n v="41800"/>
    <s v="ORDEN DE CAMBIO"/>
    <s v="NARIÑO"/>
    <s v="SAN ANDRES DE TUMACO"/>
    <s v="DISTRICOL DROGUERIA SAN DIEGO"/>
    <s v="REDEBAN"/>
    <s v="FO-25-1361097"/>
    <d v="2025-08-11T13:10:00"/>
    <d v="2025-08-16T09:45:00"/>
    <m/>
    <s v="ROLLOS"/>
    <s v="ROLLOS"/>
    <s v="AGREGADOR"/>
    <s v="DISTRICOL"/>
    <s v="EJECUTADO_EXITOSO"/>
    <s v="EJECUTADO EXITOSO"/>
    <s v="11/08/2025 11-8 SE REALIZA ENVIO ROLLOS CON GUIA | 12/08/2025 SE REALIZA ENVIO DE 30 ROLLOS POR SOLICITUD DE CLIENTE SE LE INFORMA NÚMERO DE GUÍA PARA RECLAMAR EN OFICINA DE INTERRAPIDISIMO"/>
    <s v="ENVÍO"/>
    <m/>
    <s v="TIPO IV"/>
    <s v="TERRESTRE"/>
    <s v="BRAVO MADROÑERO OSCAR ESTEBAN"/>
    <n v="0"/>
    <n v="35779.500569199998"/>
    <n v="0"/>
    <n v="35779.500569199998"/>
    <m/>
    <m/>
    <m/>
    <m/>
    <m/>
  </r>
  <r>
    <s v="BOGOTA"/>
    <x v="3"/>
    <x v="4"/>
    <n v="11001"/>
    <n v="2602001"/>
    <n v="69648"/>
    <s v="ORDEN DE CAMBIO"/>
    <s v="CUNDINAMARCA"/>
    <s v="BOGOTA"/>
    <s v="ARRIO SAN MARCOS BOGOTA 1"/>
    <s v="REDEBAN"/>
    <s v="FO-25-1379093"/>
    <d v="2025-08-15T08:52:00"/>
    <d v="2025-08-16T09:58:00"/>
    <m/>
    <s v="ROLLOS"/>
    <s v="ROLLOS"/>
    <s v="CB UNO A UNO"/>
    <s v="CB UNO A UNO"/>
    <s v="EJECUTADO_EXITOSO"/>
    <s v="EJECUTADO EXITOSO"/>
    <s v="15/08/2025 SE ESCALA AL COORDINADOR DE ZONA PARA ENTREGA DE ROLLOS EN SITIO | 16/08/2025 SE REALIZA ENTREGA DE 50 ROLLOS"/>
    <s v="VISITA_TÉCNICA"/>
    <m/>
    <s v="TIPO I"/>
    <s v="TERRESTRE"/>
    <s v="MURCIA HERNANDEZ HARVEY IGNACIO"/>
    <n v="1"/>
    <n v="35779.500569199998"/>
    <n v="0"/>
    <n v="35779.500569199998"/>
    <m/>
    <m/>
    <m/>
    <m/>
    <m/>
  </r>
  <r>
    <s v="MEDELLIN"/>
    <x v="1"/>
    <x v="1"/>
    <n v="5861"/>
    <n v="2582307"/>
    <n v="26624"/>
    <s v="ORDEN DE CAMBIO"/>
    <s v="ANTIOQUIA"/>
    <s v="VENECIA"/>
    <s v="DISTRICOL MISCELANEA Y PAPELER"/>
    <s v="REDEBAN"/>
    <s v="FO-25-1363186"/>
    <d v="2025-08-12T08:00:00"/>
    <d v="2025-08-16T10:03:00"/>
    <m/>
    <s v="ROLLOS"/>
    <s v="ROLLOS"/>
    <s v="AGREGADOR"/>
    <s v="DISTRICOL"/>
    <s v="EJECUTADO_EXITOSO"/>
    <s v="EJECUTADO EXITOSO"/>
    <s v="12/08/2025 12-8 SE ESCALA AL COORDINADOR DE ZONA PARA ENTREGA DE ROLLOS EN SITIO | 16/08/2025 SE ENTREGAN 80 ROLLOS A DON EVER"/>
    <s v="VISITA_TÉCNICA"/>
    <m/>
    <s v="TIPO II"/>
    <s v="TERRESTRE"/>
    <s v="ALVAREZ ARENAS VICTOR HUGO"/>
    <n v="1"/>
    <n v="67654.12000000001"/>
    <n v="0"/>
    <n v="67654.12000000001"/>
    <m/>
    <m/>
    <m/>
    <m/>
    <m/>
  </r>
  <r>
    <s v="VALLEDUPAR"/>
    <x v="4"/>
    <x v="5"/>
    <n v="20032"/>
    <n v="2595121"/>
    <n v="79223"/>
    <s v="ORDEN DE CAMBIO"/>
    <s v="CESAR"/>
    <s v="ASTREA"/>
    <s v="DISTRICOL INFINITE BY IRIS NAV"/>
    <s v="REDEBAN"/>
    <s v="FO-25-1374304"/>
    <d v="2025-08-14T08:00:00"/>
    <d v="2025-08-16T10:14:00"/>
    <m/>
    <s v="ROLLOS"/>
    <s v="ROLLOS"/>
    <s v="AGREGADOR"/>
    <s v="DISTRICOL"/>
    <s v="EJECUTADO_EXITOSO"/>
    <s v="EJECUTADO EXITOSO"/>
    <s v="14/08/2025 14-8 SE REALIZA ENVIO ROLLOS CON GUIA | 16/08/2025 SE ENVÍAN ROLLOS CON GUÍA 2205447129. SE CONFIRMA ENTREGA DE ROLLOS EXITOSA POR PARTE DE LA TRANSPORTADORA."/>
    <s v="ENVÍO"/>
    <m/>
    <s v="TIPO III"/>
    <s v="TERRESTRE"/>
    <m/>
    <n v="0"/>
    <n v="35779.500569199998"/>
    <n v="0"/>
    <n v="35779.500569199998"/>
    <m/>
    <m/>
    <m/>
    <m/>
    <m/>
  </r>
  <r>
    <s v="IBAGUE"/>
    <x v="5"/>
    <x v="6"/>
    <n v="73873"/>
    <n v="2592130"/>
    <n v="49681"/>
    <s v="ORDEN DE CAMBIO"/>
    <s v="TOLIMA"/>
    <s v="VILLARRICA"/>
    <s v="BARRIO CENTRO VILLARRICA"/>
    <s v="REDEBAN"/>
    <s v="FO-25-1371715"/>
    <d v="2025-08-13T11:42:00"/>
    <d v="2025-08-16T10:15:00"/>
    <m/>
    <s v="ROLLOS"/>
    <s v="ROLLOS"/>
    <s v="CB UNO A UNO"/>
    <s v="CB UNO A UNO"/>
    <s v="EJECUTADO_EXITOSO"/>
    <s v="EJECUTADO EXITOSO"/>
    <s v="13/08/2025 13-8 SE REALIZA ENVIO ROLLOS CON GUIA | 16/08/2025 SE ENVÍAN ROLLOS CON GUÍA 2235595983. SE CONFIRMA ENTREGA DE ROLLOS EXITOSA POR PARTE DE LA TRANSPORTADORA."/>
    <s v="ENVÍO"/>
    <m/>
    <s v="TIPO III"/>
    <s v="TERRESTRE"/>
    <m/>
    <n v="0"/>
    <n v="35779.500569199998"/>
    <n v="0"/>
    <n v="35779.500569199998"/>
    <m/>
    <m/>
    <m/>
    <m/>
    <m/>
  </r>
  <r>
    <s v="BUCARAMANGA"/>
    <x v="2"/>
    <x v="2"/>
    <n v="68575"/>
    <n v="2581992"/>
    <n v="78717"/>
    <s v="ORDEN DE CAMBIO"/>
    <s v="SANTANDER"/>
    <s v="PUERTO WILCHES"/>
    <s v="PTM PUERTO WILCHES MULTISERVIC"/>
    <s v="REDEBAN"/>
    <s v="FO-25-1362626"/>
    <d v="2025-08-11T17:15:00"/>
    <d v="2025-08-16T10:16:00"/>
    <m/>
    <s v="ROLLOS"/>
    <s v="ROLLOS"/>
    <s v="AGREGADOR"/>
    <s v="COMCARD - PTM"/>
    <s v="EJECUTADO_EXITOSO"/>
    <s v="EJECUTADO EXITOSO"/>
    <s v="11/08/2025 11-08 SE REALIZA ENVIO CON OPERADOR LOGISTICO CABIFY | 16/08/2025 SE ENVÍAN ROLLOS CON GUÍA 2187690632. SE CONFIRMA ENTREGA DE ROLLOS EXITOSA POR PARTE DE LA TRANSPORTADORA."/>
    <s v="ENVÍO"/>
    <m/>
    <s v="TIPO IV"/>
    <s v="TERRESTRE"/>
    <m/>
    <n v="0"/>
    <n v="35779.500569199998"/>
    <n v="0"/>
    <n v="35779.500569199998"/>
    <m/>
    <m/>
    <m/>
    <m/>
    <m/>
  </r>
  <r>
    <s v="BARRANQUILLA"/>
    <x v="4"/>
    <x v="5"/>
    <n v="8001"/>
    <n v="2603127"/>
    <n v="79037"/>
    <s v="ORDEN DE CAMBIO"/>
    <s v="ATLANTICO"/>
    <s v="BARRANQUILLA"/>
    <s v="BARRIO GALAN BARRANQUILLA 7"/>
    <s v="REDEBAN"/>
    <s v="FO-25-1379963"/>
    <d v="2025-08-15T10:47:00"/>
    <d v="2025-08-16T10:27:00"/>
    <m/>
    <s v="ROLLOS"/>
    <s v="ROLLOS"/>
    <s v="CB UNO A UNO"/>
    <s v="CB UNO A UNO"/>
    <s v="EJECUTADO_EXITOSO"/>
    <s v="EJECUTADO EXITOSO"/>
    <s v="15/08/2025 SE REALIZA ENVIO ROLLOS CON OPERADOR LOGISTICO CABIFY | 16/08/2025 SE REALIZA VISITA TÉCNICA, SE ENTREGA 50 ROLLOS PARA DATAFONO, EL CLIENTE RECIBE A SATISFACCIÓN, CB OPERATIVO."/>
    <s v="VISITA_TÉCNICA"/>
    <m/>
    <s v="TIPO I"/>
    <s v="TERRESTRE"/>
    <s v="DE AGUAS MUÑOZ DAVID JOSE"/>
    <n v="1"/>
    <n v="35779.500569199998"/>
    <n v="0"/>
    <n v="35779.500569199998"/>
    <m/>
    <m/>
    <m/>
    <m/>
    <m/>
  </r>
  <r>
    <s v="PEREIRA"/>
    <x v="0"/>
    <x v="0"/>
    <n v="66001"/>
    <n v="2602650"/>
    <n v="78013"/>
    <s v="ORDEN DE CAMBIO"/>
    <s v="RISARALDA"/>
    <s v="PEREIRA"/>
    <s v="BARRIO SAMARIA 2 PEREIRA 4"/>
    <s v="REDEBAN"/>
    <s v="FO-25-1379640"/>
    <d v="2025-08-15T09:59:00"/>
    <d v="2025-08-16T10:29:00"/>
    <m/>
    <s v="ROLLOS"/>
    <s v="ROLLOS"/>
    <s v="CB UNO A UNO"/>
    <s v="CB UNO A UNO"/>
    <s v="EJECUTADO_EXITOSO"/>
    <s v="EJECUTADO EXITOSO"/>
    <s v="15/08/2025 SE ESCALA AL COORDINADOR DE ZONA PARA ENTREGA DE ROLLOS EN SITIO | 16/08/2025 SE ENTREGAN 30 ROLLOS."/>
    <s v="VISITA_TÉCNICA"/>
    <m/>
    <s v="TIPO I"/>
    <s v="TERRESTRE"/>
    <s v="FRANCO CAÑAVERAL YAMID RAUL"/>
    <n v="1"/>
    <n v="35779.500569199998"/>
    <n v="0"/>
    <n v="35779.500569199998"/>
    <m/>
    <m/>
    <m/>
    <m/>
    <m/>
  </r>
  <r>
    <s v="MANIZALES"/>
    <x v="0"/>
    <x v="0"/>
    <n v="17873"/>
    <n v="2601749"/>
    <n v="74910"/>
    <s v="ORDEN DE CAMBIO"/>
    <s v="CALDAS"/>
    <s v="VILLAMARIA"/>
    <s v="BARRIO BELLA VISTA VILLA MARIA"/>
    <s v="REDEBAN"/>
    <s v="FO-25-1378842"/>
    <d v="2025-08-15T08:38:00"/>
    <d v="2025-08-16T10:30:00"/>
    <m/>
    <s v="ROLLOS"/>
    <s v="ROLLOS"/>
    <s v="CB UNO A UNO"/>
    <s v="CB UNO A UNO"/>
    <s v="EJECUTADO_EXITOSO"/>
    <s v="EJECUTADO EXITOSO"/>
    <s v="15/08/2025 SE ESCALA AL COORDINADOR DE ZONA PARA ENTREGA DE ROLLOS EN SITIO | 16/08/2025 SE ENTREGAN 30 ROLLOS EN EL COMERCIO NO SE MANIPULAN EQUIPOS"/>
    <s v="VISITA_TÉCNICA"/>
    <m/>
    <s v="TIPO I"/>
    <s v="TERRESTRE"/>
    <s v="AGUIRRE HENAO RAUL EDUARDO"/>
    <n v="1"/>
    <n v="35779.500569199998"/>
    <n v="0"/>
    <n v="35779.500569199998"/>
    <m/>
    <m/>
    <m/>
    <m/>
    <m/>
  </r>
  <r>
    <s v="PEREIRA"/>
    <x v="0"/>
    <x v="0"/>
    <n v="66001"/>
    <n v="2582529"/>
    <n v="74874"/>
    <s v="ORDEN DE CAMBIO"/>
    <s v="RISARALDA"/>
    <s v="PEREIRA"/>
    <s v="BARRIO EL RMANSO PEREIRA"/>
    <s v="REDEBAN"/>
    <s v="FO-25-1363145"/>
    <d v="2025-08-12T08:00:00"/>
    <d v="2025-08-16T10:32:00"/>
    <m/>
    <s v="ROLLOS"/>
    <s v="ROLLOS"/>
    <s v="CB UNO A UNO"/>
    <s v="CB UNO A UNO"/>
    <s v="EJECUTADO_EXITOSO"/>
    <s v="EJECUTADO EXITOSO"/>
    <s v="12/08/2025 12-8 SE ESCALA AL COORDINADOR DE ZONA PARA ENTREGA DE ROLLOS EN SITIO | 16/08/2025 VISITAMOS COMERCIO REALIZAMOS ENTREGA DE 20 ROLLOS."/>
    <s v="VISITA_TÉCNICA"/>
    <m/>
    <s v="TIPO I"/>
    <s v="TERRESTRE"/>
    <s v="ARROYAVE CANO MANUEL GUILLERMO"/>
    <n v="1"/>
    <n v="35779.500569199998"/>
    <n v="0"/>
    <n v="35779.500569199998"/>
    <m/>
    <m/>
    <m/>
    <m/>
    <m/>
  </r>
  <r>
    <s v="CALI"/>
    <x v="0"/>
    <x v="3"/>
    <n v="76001"/>
    <n v="2603707"/>
    <n v="79362"/>
    <s v="ORDEN DE CAMBIO"/>
    <s v="VALLE DEL CAUCA"/>
    <s v="CALI"/>
    <s v="BARRIO SAN LUIS CALI 5"/>
    <s v="REDEBAN"/>
    <s v="FO-25-1380365"/>
    <d v="2025-08-15T11:47:00"/>
    <d v="2025-08-16T10:51:00"/>
    <m/>
    <s v="ROLLOS"/>
    <s v="ROLLOS"/>
    <s v="CB UNO A UNO"/>
    <s v="CB UNO A UNO"/>
    <s v="EJECUTADO_EXITOSO"/>
    <s v="EJECUTADO EXITOSO"/>
    <s v="15/08/2025 SE ESCALA AL COORDINADOR DE ZONA PARA ENTREGA DE ROLLOS EN SITIO | 16/08/2025 SE REALIZA ENTREGA DE 10 ROLLOS CON VISITA, NO SE INTERVIENE EQUIPOS"/>
    <s v="VISITA_TÉCNICA"/>
    <m/>
    <s v="TIPO I"/>
    <s v="TERRESTRE"/>
    <s v="HERRERA MONAR GEOVANNY"/>
    <n v="1"/>
    <n v="35779.500569199998"/>
    <n v="0"/>
    <n v="35779.500569199998"/>
    <m/>
    <m/>
    <m/>
    <m/>
    <m/>
  </r>
  <r>
    <s v="VILLAVICENCIO"/>
    <x v="5"/>
    <x v="6"/>
    <n v="50001"/>
    <n v="2603371"/>
    <n v="63148"/>
    <s v="ORDEN DE CAMBIO"/>
    <s v="META"/>
    <s v="VILLAVICENCIO"/>
    <s v="BARRIO BARZAL VILLAVICENCIO 13"/>
    <s v="REDEBAN"/>
    <s v="FO-25-1380342"/>
    <d v="2025-08-15T11:30:00"/>
    <d v="2025-08-16T10:53:00"/>
    <m/>
    <s v="ROLLOS"/>
    <s v="ROLLOS"/>
    <s v="CB UNO A UNO"/>
    <s v="CB UNO A UNO"/>
    <s v="EJECUTADO_EXITOSO"/>
    <s v="EJECUTADO EXITOSO"/>
    <s v="15/08/2025 SE ESCALA AL COORDINADOR DE ZONA PARA ENTREGA DE ROLLOS EN SITIO | 16/08/2025 SE VISITA CB Y SE REALIZA ENTREGA DE 50 ROLLOS DE PAPEL PARÁ DATÁFONO"/>
    <s v="VISITA_TÉCNICA"/>
    <m/>
    <s v="TIPO I"/>
    <s v="TERRESTRE"/>
    <s v="GARZON RUIZ LUIS MIGUEL"/>
    <n v="1"/>
    <n v="35779.500569199998"/>
    <n v="0"/>
    <n v="35779.500569199998"/>
    <m/>
    <m/>
    <m/>
    <m/>
    <m/>
  </r>
  <r>
    <s v="BOGOTA"/>
    <x v="3"/>
    <x v="4"/>
    <n v="11001"/>
    <n v="2601889"/>
    <n v="63727"/>
    <s v="ORDEN DE CAMBIO"/>
    <s v="CUNDINAMARCA"/>
    <s v="BOGOTA"/>
    <s v="BARRIO VILLA MAYOR BOGOTA 3"/>
    <s v="REDEBAN"/>
    <s v="FO-25-1379210"/>
    <d v="2025-08-15T09:05:00"/>
    <d v="2025-08-16T10:54:00"/>
    <m/>
    <s v="ROLLOS"/>
    <s v="ROLLOS"/>
    <s v="CB UNO A UNO"/>
    <s v="CB UNO A UNO"/>
    <s v="EJECUTADO_EXITOSO"/>
    <s v="EJECUTADO EXITOSO"/>
    <s v="15/08/2025 SE ESCALA AL COORDINADOR DE ZONA PARA ENTREGA DE ROLLOS EN SITIO | 16/08/2025 ENTREGA DE ROLLOS EJECUTADO OK"/>
    <s v="VISITA_TÉCNICA"/>
    <m/>
    <s v="TIPO I"/>
    <s v="TERRESTRE"/>
    <s v="GOMEZ VEGA DAVID SNEYDER"/>
    <n v="1"/>
    <n v="35779.500569199998"/>
    <n v="0"/>
    <n v="35779.500569199998"/>
    <m/>
    <m/>
    <m/>
    <m/>
    <m/>
  </r>
  <r>
    <s v="BOGOTA"/>
    <x v="3"/>
    <x v="4"/>
    <n v="25754"/>
    <n v="2600728"/>
    <n v="68966"/>
    <s v="ORDEN DE CAMBIO"/>
    <s v="CUNDINAMARCA"/>
    <s v="SOACHA"/>
    <s v="BARRIO POTRERO GRANDE SOACHA"/>
    <s v="REDEBAN"/>
    <s v="FO-25-1378588"/>
    <d v="2025-08-15T08:00:00"/>
    <d v="2025-08-16T10:58:00"/>
    <m/>
    <s v="ROLLOS"/>
    <s v="ROLLOS"/>
    <s v="CB UNO A UNO"/>
    <s v="CB UNO A UNO"/>
    <s v="EJECUTADO_EXITOSO"/>
    <s v="EJECUTADO EXITOSO"/>
    <s v="15/08/2025 SE ESCALA AL COORDINADOR DE ZONA PARA ENTREGA DE ROLLOS EN SITIO | 16/08/2025 ENTREGA DE 10 ROLLOS PARA DATAFONO NO SE MANIPULA TERMINAL"/>
    <s v="VISITA_TÉCNICA"/>
    <m/>
    <s v="TIPO I"/>
    <s v="TERRESTRE"/>
    <s v="BUSTOS MORA DIEGO MANUEL"/>
    <n v="1"/>
    <n v="35779.500569199998"/>
    <n v="0"/>
    <n v="35779.500569199998"/>
    <m/>
    <m/>
    <m/>
    <m/>
    <m/>
  </r>
  <r>
    <s v="CARTAGENA"/>
    <x v="4"/>
    <x v="5"/>
    <n v="13001"/>
    <n v="2595245"/>
    <n v="64744"/>
    <s v="ORDEN DE CAMBIO"/>
    <s v="BOLIVAR"/>
    <s v="CARTAGENA"/>
    <s v="BARRIO NUEVO BOSQUE CARTAGENA"/>
    <s v="REDEBAN"/>
    <s v="FO-25-1373822"/>
    <d v="2025-08-14T08:00:00"/>
    <d v="2025-08-16T11:01:00"/>
    <m/>
    <s v="ROLLOS"/>
    <s v="ROLLOS"/>
    <s v="CB UNO A UNO"/>
    <s v="CB UNO A UNO"/>
    <s v="EJECUTADO_EXITOSO"/>
    <s v="EJECUTADO EXITOSO"/>
    <s v="14/08/2025 14-8 SE ESCALA AL COORDINADOR DE ZONA PARA ENTREGA DE ROLLOS EN SITIO | 16/08/2025 SE ENTREGAN 80 ROLLOS"/>
    <s v="VISITA_TÉCNICA"/>
    <m/>
    <s v="TIPO I"/>
    <s v="TERRESTRE"/>
    <s v="CANEDO HERRERA ALEXANDER"/>
    <n v="1"/>
    <n v="35779.500569199998"/>
    <n v="0"/>
    <n v="35779.500569199998"/>
    <m/>
    <m/>
    <m/>
    <m/>
    <m/>
  </r>
  <r>
    <s v="BOGOTA"/>
    <x v="3"/>
    <x v="4"/>
    <n v="25754"/>
    <n v="2603665"/>
    <n v="79017"/>
    <s v="ORDEN DE CAMBIO"/>
    <s v="CUNDINAMARCA"/>
    <s v="SOACHA"/>
    <s v="PTM SOACHA VARIEDADES SARALUCI"/>
    <s v="REDEBAN"/>
    <s v="FO-25-1380487"/>
    <d v="2025-08-15T11:56:00"/>
    <d v="2025-08-16T11:03:00"/>
    <m/>
    <s v="ROLLOS"/>
    <s v="ROLLOS"/>
    <s v="AGREGADOR"/>
    <s v="COMCARD - PTM"/>
    <s v="EJECUTADO_EXITOSO"/>
    <s v="EJECUTADO EXITOSO"/>
    <s v="15/08/2025 SE ESCALA AL COORDINADOR DE ZONA PARA ENTREGA DE ROLLOS EN SITIO | 16/08/2025 ENTREGA DE 10 ROLLOS PARA DATAFONO NO SE MANIPULA TERMINAL LA SEÑORA TATIANA SE ENCUENTRA ESTUDIANDO POR DEJARLOS CON EL SEÑOR DE ENFRENTE"/>
    <s v="VISITA_TÉCNICA"/>
    <m/>
    <s v="TIPO I"/>
    <s v="TERRESTRE"/>
    <s v="BUSTOS MORA DIEGO MANUEL"/>
    <n v="1"/>
    <n v="35779.500569199998"/>
    <n v="0"/>
    <n v="35779.500569199998"/>
    <m/>
    <m/>
    <m/>
    <m/>
    <m/>
  </r>
  <r>
    <s v="MEDELLIN"/>
    <x v="1"/>
    <x v="1"/>
    <n v="5036"/>
    <n v="2600750"/>
    <n v="75958"/>
    <s v="ORDEN DE CAMBIO"/>
    <s v="ANTIOQUIA"/>
    <s v="ANGELOPOLIS"/>
    <s v="PTM ANGELOPOLIS RELOJERIA MIXT"/>
    <s v="REDEBAN"/>
    <s v="FO-25-1378569"/>
    <d v="2025-08-15T08:00:00"/>
    <d v="2025-08-16T11:05:00"/>
    <m/>
    <s v="ROLLOS"/>
    <s v="ROLLOS"/>
    <s v="AGREGADOR"/>
    <s v="COMCARD - PTM"/>
    <s v="EJECUTADO_EXITOSO"/>
    <s v="EJECUTADO EXITOSO"/>
    <s v="15/08/2025 SE ESCALA AL COORDINADOR DE ZONA PARA ENTREGA DE ROLLOS EN SITIO | 16/08/2025 SE ENVIARON 30 ROLLOS DESDE CALDAS CON EL CONDUCTOR NO DAN GUIA CLIENTE CONFIRMA RECEPCIÓN DE ROLLOS"/>
    <s v="ENVÍO"/>
    <m/>
    <s v="TIPO II"/>
    <s v="TERRESTRE"/>
    <s v="CASTAÑEDA PALACIO CARLOS FELIPE"/>
    <n v="0"/>
    <n v="35779.500569199998"/>
    <n v="0"/>
    <n v="35779.500569199998"/>
    <m/>
    <m/>
    <m/>
    <m/>
    <m/>
  </r>
  <r>
    <s v="MEDELLIN"/>
    <x v="1"/>
    <x v="1"/>
    <n v="5318"/>
    <n v="2586243"/>
    <n v="79260"/>
    <s v="ORDEN DE CAMBIO"/>
    <s v="ANTIOQUIA"/>
    <s v="GUARNE"/>
    <s v="DISTRICOL DISTRIBUIDORA SAN AN"/>
    <s v="REDEBAN"/>
    <s v="FO-25-1366855"/>
    <d v="2025-08-12T12:20:00"/>
    <d v="2025-08-16T11:07:00"/>
    <m/>
    <s v="ROLLOS"/>
    <s v="ROLLOS"/>
    <s v="AGREGADOR"/>
    <s v="DISTRICOL"/>
    <s v="EJECUTADO_EXITOSO"/>
    <s v="EJECUTADO EXITOSO"/>
    <s v="12/08/2025 12-8 SE ESCALA AL COORDINADOR DE ZONA PARA ENTREGA DE ROLLOS EN SITIO | 16/08/2025 SE ENTREGAN 60 ROLLOS EXITOSAMENTE"/>
    <s v="VISITA_TÉCNICA"/>
    <m/>
    <s v="TIPO II"/>
    <s v="TERRESTRE"/>
    <s v="RUA ALVAREZ RICHARD ANDRES"/>
    <n v="1"/>
    <n v="67654.12000000001"/>
    <n v="0"/>
    <n v="67654.12000000001"/>
    <m/>
    <m/>
    <m/>
    <m/>
    <m/>
  </r>
  <r>
    <s v="NEIVA"/>
    <x v="5"/>
    <x v="6"/>
    <n v="18001"/>
    <n v="2605510"/>
    <n v="44442"/>
    <s v="ORDEN DE CAMBIO"/>
    <s v="CAQUETA"/>
    <s v="FLORENCIA"/>
    <s v="DISTRICOL AUTOSERVICIO RINCON"/>
    <s v="REDEBAN"/>
    <s v="FO-25-1382375"/>
    <d v="2025-08-15T16:30:00"/>
    <d v="2025-08-16T11:18:00"/>
    <m/>
    <s v="ROLLOS"/>
    <s v="ROLLOS"/>
    <s v="AGREGADOR"/>
    <s v="DISTRICOL"/>
    <s v="EJECUTADO_EXITOSO"/>
    <s v="EJECUTADO EXITOSO"/>
    <s v="15/08/2025 SE ESCALA AL COORDINADOR DE ZONA PARA ENTREGA DE ROLLOS EN SITIO | 16/08/2025 SE REALIZA ENTREGA DE 20 ROLLOS RBM EN SITIO"/>
    <s v="VISITA_TÉCNICA"/>
    <m/>
    <s v="TIPO IV"/>
    <s v="TERRESTRE"/>
    <s v="BERMUDEZ SANCHEZ JOSE NEYBER"/>
    <n v="1"/>
    <n v="35779.500569199998"/>
    <n v="0"/>
    <n v="35779.500569199998"/>
    <m/>
    <m/>
    <m/>
    <m/>
    <m/>
  </r>
  <r>
    <s v="MEDELLIN"/>
    <x v="1"/>
    <x v="1"/>
    <n v="5001"/>
    <n v="2580615"/>
    <n v="28943"/>
    <s v="ORDEN DE CAMBIO"/>
    <s v="ANTIOQUIA"/>
    <s v="MEDELLIN"/>
    <s v="BARRIO SAN CRISTOBAL 3 MEDELLI"/>
    <s v="REDEBAN"/>
    <s v="FO-25-1361753"/>
    <d v="2025-08-11T14:57:00"/>
    <d v="2025-08-16T11:28:00"/>
    <m/>
    <s v="ROLLOS"/>
    <s v="ROLLOS"/>
    <s v="CB UNO A UNO"/>
    <s v="CB UNO A UNO"/>
    <s v="EJECUTADO_CANCELADO"/>
    <s v="USUARIO NO RECIBE PEDIDO"/>
    <s v="11/08/2025 11-8 SE ESCALA AL COORDINADOR DE ZONA PARA ENTREGA DE ROLLOS EN SITIO | 16/08/2025 USUARIO CONFIRMA QUE YA ESTA ACTUALIZADO A NUEVO EQUIPO WOMPI, POR LO TANTO CONFIRMO NO NECESITAR LOS ROLLOS"/>
    <s v="SOPORTE_TELEFÓNICO"/>
    <m/>
    <s v="TIPO I"/>
    <s v="TERRESTRE"/>
    <s v="HERNANDEZ CHAVARRIA JUAN CAMILO"/>
    <n v="0"/>
    <n v="41241.0800752"/>
    <n v="0"/>
    <n v="41241.0800752"/>
    <m/>
    <m/>
    <m/>
    <m/>
    <m/>
  </r>
  <r>
    <s v="MEDELLIN"/>
    <x v="1"/>
    <x v="1"/>
    <n v="5318"/>
    <n v="2592134"/>
    <n v="75962"/>
    <s v="ORDEN DE CAMBIO"/>
    <s v="ANTIOQUIA"/>
    <s v="GUARNE"/>
    <s v="PTM GUARNE FERRELECTRICOS PASO"/>
    <s v="REDEBAN"/>
    <s v="FO-25-1371292"/>
    <d v="2025-08-13T11:43:00"/>
    <d v="2025-08-16T11:34:00"/>
    <m/>
    <s v="ROLLOS"/>
    <s v="ROLLOS"/>
    <s v="AGREGADOR"/>
    <s v="COMCARD - PTM"/>
    <s v="EJECUTADO_EXITOSO"/>
    <s v="EJECUTADO EXITOSO"/>
    <s v="13/08/2025 13-8 SE ESCALA AL COORDINADOR DE ZONA PARA ENTREGA DE ROLLOS EN SITIO | 16/08/2025 SE ENTREGAN 100 ROLLOS EXITOSAMENTE"/>
    <s v="VISITA_TÉCNICA"/>
    <m/>
    <s v="TIPO II"/>
    <s v="TERRESTRE"/>
    <s v="RUA ALVAREZ RICHARD ANDRES"/>
    <n v="1"/>
    <n v="67654.12000000001"/>
    <n v="0"/>
    <n v="67654.12000000001"/>
    <m/>
    <m/>
    <m/>
    <m/>
    <m/>
  </r>
  <r>
    <s v="BOGOTA"/>
    <x v="3"/>
    <x v="4"/>
    <n v="11001"/>
    <n v="2603403"/>
    <n v="27601"/>
    <s v="ORDEN DE CAMBIO"/>
    <s v="CUNDINAMARCA"/>
    <s v="BOGOTA"/>
    <s v="BARRIO MADELENA 5   BOGOTA"/>
    <s v="REDEBAN"/>
    <s v="FO-25-1380216"/>
    <d v="2025-08-15T11:11:00"/>
    <d v="2025-08-16T11:37:00"/>
    <m/>
    <s v="ROLLOS"/>
    <s v="ROLLOS"/>
    <s v="CB UNO A UNO"/>
    <s v="CB UNO A UNO"/>
    <s v="EJECUTADO_EXITOSO"/>
    <s v="EJECUTADO EXITOSO"/>
    <s v="15/08/2025 SE ESCALA AL COORDINADOR DE ZONA PARA ENTREGA DE ROLLOS EN SITIO | 16/08/2025 SE ENTREGAN 40 ROLLOS"/>
    <s v="VISITA_TÉCNICA"/>
    <m/>
    <s v="TIPO I"/>
    <s v="TERRESTRE"/>
    <s v="GARCIA PASTRANA KEVIN FERNANDO"/>
    <n v="1"/>
    <n v="35779.500569199998"/>
    <n v="0"/>
    <n v="35779.500569199998"/>
    <m/>
    <m/>
    <m/>
    <m/>
    <m/>
  </r>
  <r>
    <s v="NEIVA"/>
    <x v="5"/>
    <x v="6"/>
    <n v="18001"/>
    <n v="2603327"/>
    <n v="61186"/>
    <s v="ORDEN DE CAMBIO"/>
    <s v="CAQUETA"/>
    <s v="FLORENCIA"/>
    <s v="BARRIO CENTRO FLORENCIA 18"/>
    <s v="REDEBAN"/>
    <s v="FO-25-1380209"/>
    <d v="2025-08-15T11:16:00"/>
    <d v="2025-08-16T11:39:00"/>
    <m/>
    <s v="ROLLOS"/>
    <s v="ROLLOS"/>
    <s v="CB UNO A UNO"/>
    <s v="CB UNO A UNO"/>
    <s v="EJECUTADO_EXITOSO"/>
    <s v="EJECUTADO EXITOSO"/>
    <s v="15/08/2025 SE ESCALA AL COORDINADOR DE ZONA PARA ENTREGA DE ROLLOS EN SITIO | 16/08/2025 SE REALIZA ENTREGA DE 2 ROLLOS RBM EN SITIO ENTREGA EXITOSA"/>
    <s v="VISITA_TÉCNICA"/>
    <m/>
    <s v="TIPO IV"/>
    <s v="TERRESTRE"/>
    <s v="BERMUDEZ SANCHEZ JOSE NEYBER"/>
    <n v="1"/>
    <n v="35779.500569199998"/>
    <n v="0"/>
    <n v="35779.500569199998"/>
    <m/>
    <m/>
    <m/>
    <m/>
    <m/>
  </r>
  <r>
    <s v="CARTAGENA"/>
    <x v="4"/>
    <x v="5"/>
    <n v="13001"/>
    <n v="2596905"/>
    <n v="45118"/>
    <s v="ORDEN DE CAMBIO"/>
    <s v="BOLIVAR"/>
    <s v="CARTAGENA"/>
    <s v="PTM CARTAGENA MARCO ANTONIO BE"/>
    <s v="REDEBAN"/>
    <s v="FO-25-1375032"/>
    <d v="2025-08-14T09:57:00"/>
    <d v="2025-08-16T11:40:00"/>
    <m/>
    <s v="ROLLOS"/>
    <s v="ROLLOS"/>
    <s v="AGREGADOR"/>
    <s v="COMCARD - PTM"/>
    <s v="EJECUTADO_EXITOSO"/>
    <s v="EJECUTADO EXITOSO"/>
    <s v="14/08/2025 14-8 SE ESCALA AL COORDINADOR DE ZONA PARA ENTREGA DE ROLLOS EN SITIO | 16/08/2025 SE ENTREGAN 50 ROLLOS"/>
    <s v="VISITA_TÉCNICA"/>
    <m/>
    <s v="TIPO I"/>
    <s v="TERRESTRE"/>
    <s v="CANEDO HERRERA ALEXANDER"/>
    <n v="1"/>
    <n v="35779.500569199998"/>
    <n v="0"/>
    <n v="35779.500569199998"/>
    <m/>
    <m/>
    <m/>
    <m/>
    <m/>
  </r>
  <r>
    <s v="MEDELLIN"/>
    <x v="1"/>
    <x v="1"/>
    <n v="5088"/>
    <n v="2578242"/>
    <n v="27869"/>
    <s v="ORDEN DE CAMBIO"/>
    <s v="ANTIOQUIA"/>
    <s v="BELLO"/>
    <s v="BARRIO SANTO DOMINGO   BELLO"/>
    <s v="REDEBAN"/>
    <s v="FO-25-1360331"/>
    <d v="2025-08-11T10:37:00"/>
    <d v="2025-08-16T11:42:00"/>
    <m/>
    <s v="ROLLOS"/>
    <s v="ROLLOS"/>
    <s v="CB UNO A UNO"/>
    <s v="CB UNO A UNO"/>
    <s v="EJECUTADO_EXITOSO"/>
    <s v="EJECUTADO EXITOSO"/>
    <s v="11/08/2025 11-08 SE ESCALA AL COORDINADOR DE ZONA PARA ENTREGA DE ROLLOS EN SITIO | 16/08/2025 SE REALIZÓ EXITOSAMENTE LA ENTREGA DE 100 ROLLOS, CUMPLIENDO CON LOS REQUISITOS ESTABLECIDOS Y SIN NOVEDADES DURANTE EL PROCESO."/>
    <s v="VISITA_TÉCNICA"/>
    <m/>
    <s v="TIPO I"/>
    <s v="TERRESTRE"/>
    <s v="MARTINEZ TOVAR OSCAR DAVID"/>
    <n v="1"/>
    <n v="35779.500569199998"/>
    <n v="0"/>
    <n v="35779.500569199998"/>
    <m/>
    <m/>
    <m/>
    <m/>
    <m/>
  </r>
  <r>
    <s v="PEREIRA"/>
    <x v="0"/>
    <x v="0"/>
    <n v="66001"/>
    <n v="2600469"/>
    <n v="66932"/>
    <s v="ORDEN DE CAMBIO"/>
    <s v="RISARALDA"/>
    <s v="PEREIRA"/>
    <s v="BARRIO CENTRO PEREIRA 42"/>
    <s v="REDEBAN"/>
    <s v="FO-25-1378146"/>
    <d v="2025-08-14T17:23:00"/>
    <d v="2025-08-16T11:43:00"/>
    <m/>
    <s v="ROLLOS"/>
    <s v="ROLLOS"/>
    <s v="CB UNO A UNO"/>
    <s v="CB UNO A UNO"/>
    <s v="EJECUTADO_EXITOSO"/>
    <s v="EJECUTADO EXITOSO"/>
    <s v="14/08/2025 SE ESCALA AL COORDINADOR DE ZONA PARA ENTREGA DE ROLLOS EN SITIO | 16/08/2025 VISITAMOS COMERCIO REALIZAMOS ENTREGA DE 30 ROLLOS."/>
    <s v="VISITA_TÉCNICA"/>
    <m/>
    <s v="TIPO I"/>
    <s v="TERRESTRE"/>
    <s v="ARROYAVE CANO MANUEL GUILLERMO"/>
    <n v="1"/>
    <n v="35779.500569199998"/>
    <n v="0"/>
    <n v="35779.500569199998"/>
    <m/>
    <m/>
    <m/>
    <m/>
    <m/>
  </r>
  <r>
    <s v="NEIVA"/>
    <x v="5"/>
    <x v="6"/>
    <n v="18001"/>
    <n v="2602241"/>
    <n v="76268"/>
    <s v="ORDEN DE CAMBIO"/>
    <s v="CAQUETA"/>
    <s v="FLORENCIA"/>
    <s v="BARRIO CENTRO FLORENCIA 31"/>
    <s v="REDEBAN"/>
    <s v="FO-25-1379560"/>
    <d v="2025-08-15T09:30:00"/>
    <d v="2025-08-16T11:45:00"/>
    <m/>
    <s v="ROLLOS"/>
    <s v="ROLLOS"/>
    <s v="CB UNO A UNO"/>
    <s v="CB UNO A UNO"/>
    <s v="EJECUTADO_EXITOSO"/>
    <s v="EJECUTADO EXITOSO"/>
    <s v="15/08/2025 SE ESCALA AL COORDINADOR DE ZONA PARA ENTREGA DE ROLLOS EN SITIO | 16/08/2025 SE REALIZA ENTREGA DE 30 ROLLOS RBM EN SITIO ENTREGA EXITOSA"/>
    <s v="VISITA_TÉCNICA"/>
    <m/>
    <s v="TIPO IV"/>
    <s v="TERRESTRE"/>
    <s v="BERMUDEZ SANCHEZ JOSE NEYBER"/>
    <n v="1"/>
    <n v="35779.500569199998"/>
    <n v="0"/>
    <n v="35779.500569199998"/>
    <m/>
    <m/>
    <m/>
    <m/>
    <m/>
  </r>
  <r>
    <s v="BOGOTA"/>
    <x v="3"/>
    <x v="4"/>
    <n v="11001"/>
    <n v="2600748"/>
    <n v="73244"/>
    <s v="ORDEN DE CAMBIO"/>
    <s v="CUNDINAMARCA"/>
    <s v="BOGOTA"/>
    <s v="DISTRICOL PAPELERIA LA ESQUINA"/>
    <s v="REDEBAN"/>
    <s v="FO-25-1378572"/>
    <d v="2025-08-15T08:00:00"/>
    <d v="2025-08-16T11:53:00"/>
    <m/>
    <s v="ROLLOS"/>
    <s v="ROLLOS"/>
    <s v="AGREGADOR"/>
    <s v="DISTRICOL"/>
    <s v="EJECUTADO_EXITOSO"/>
    <s v="EJECUTADO EXITOSO"/>
    <s v="15/08/2025 SE ESCALA AL COORDINADOR DE ZONA PARA ENTREGA DE ROLLOS EN SITIO | 16/08/2025 SE REALIZA ENTREGA 30 ROLLOS NO SE MANIPULAN TERMINALES"/>
    <s v="VISITA_TÉCNICA"/>
    <m/>
    <s v="TIPO I"/>
    <s v="TERRESTRE"/>
    <s v="SOTO LONDOÑO FREDY ALEXANDER"/>
    <n v="1"/>
    <n v="35779.500569199998"/>
    <n v="0"/>
    <n v="35779.500569199998"/>
    <m/>
    <m/>
    <m/>
    <m/>
    <m/>
  </r>
  <r>
    <s v="CUCUTA"/>
    <x v="2"/>
    <x v="2"/>
    <n v="54498"/>
    <n v="2596778"/>
    <n v="42524"/>
    <s v="ORDEN DE CAMBIO"/>
    <s v="NORTE DE SANTANDER"/>
    <s v="OCAÑA"/>
    <s v="BARRIO SANTA CLARA OCANA 1"/>
    <s v="REDEBAN"/>
    <s v="FO-25-1374911"/>
    <d v="2025-08-14T09:49:00"/>
    <d v="2025-08-16T12:14:00"/>
    <m/>
    <s v="ROLLOS"/>
    <s v="ROLLOS"/>
    <s v="CB UNO A UNO"/>
    <s v="CB UNO A UNO"/>
    <s v="EJECUTADO_EXITOSO"/>
    <s v="EJECUTADO EXITOSO"/>
    <s v="14/08/2025 14-8 SE REALIZA ENVIO ROLLOS CON GUIA | 16/08/2025 SE ENVÍAN ROLLOS CON GUÍA 2187690637. SE CONFIRMA ENTREGA DE ROLLOS EXITOSA POR PARTE DE LA TRANSPORTADORA."/>
    <s v="ENVÍO"/>
    <m/>
    <s v="TIPO IV"/>
    <s v="TERRESTRE"/>
    <m/>
    <n v="0"/>
    <n v="35779.500569199998"/>
    <n v="0"/>
    <n v="35779.500569199998"/>
    <m/>
    <m/>
    <m/>
    <m/>
    <m/>
  </r>
  <r>
    <s v="CALI"/>
    <x v="0"/>
    <x v="3"/>
    <n v="19532"/>
    <n v="2593591"/>
    <n v="80177"/>
    <s v="ORDEN DE CAMBIO"/>
    <s v="CAUCA"/>
    <s v="PATIA"/>
    <s v="BARRIO LA CENTRAL PATIA 5"/>
    <s v="REDEBAN"/>
    <s v="FO-25-1372683"/>
    <d v="2025-08-13T15:15:00"/>
    <d v="2025-08-16T12:14:00"/>
    <m/>
    <s v="ROLLOS"/>
    <s v="ROLLOS"/>
    <s v="CB UNO A UNO"/>
    <s v="CB UNO A UNO"/>
    <s v="EJECUTADO_EXITOSO"/>
    <s v="EJECUTADO EXITOSO"/>
    <s v="13/08/2025 13-8 SE REALIZA ENVIO ROLLOS CON GUIA | 16/08/2025 SE ENVÍAN ROLLOS CON GUÍA 2185553725. SE CONFIRMA ENTREGA DE ROLLOS EXITOSA POR PARTE DE LA TRANSPORTADORA."/>
    <s v="ENVÍO"/>
    <m/>
    <s v="TIPO IV"/>
    <s v="TERRESTRE"/>
    <m/>
    <n v="0"/>
    <n v="35779.500569199998"/>
    <n v="0"/>
    <n v="35779.500569199998"/>
    <m/>
    <m/>
    <m/>
    <m/>
    <m/>
  </r>
  <r>
    <s v="CALI"/>
    <x v="0"/>
    <x v="3"/>
    <n v="76109"/>
    <n v="2579301"/>
    <n v="79616"/>
    <s v="ORDEN DE CAMBIO"/>
    <s v="VALLE DEL CAUCA"/>
    <s v="BUENAVENTURA"/>
    <s v="BARRIO  LOS TUBOS  PARTE BAJA"/>
    <s v="REDEBAN"/>
    <s v="FO-25-1361017"/>
    <d v="2025-08-11T12:03:00"/>
    <d v="2025-08-16T12:15:00"/>
    <m/>
    <s v="ROLLOS"/>
    <s v="ROLLOS"/>
    <s v="CB UNO A UNO"/>
    <s v="CB UNO A UNO"/>
    <s v="EJECUTADO_EXITOSO"/>
    <s v="EJECUTADO EXITOSO"/>
    <s v="11/08/2025 11-08 SE REALIZA ENVIO ROLLOS CON GUIA | 16/08/2025 SE ENVÍAN ROLLOS CON GUÍA 2185553717. SE CONFIRMA ENTREGA DE ROLLOS EXITOSA POR PARTE DE LA TRANSPORTADORA."/>
    <s v="ENVÍO"/>
    <m/>
    <s v="TIPO III"/>
    <s v="TERRESTRE"/>
    <m/>
    <n v="0"/>
    <n v="35779.500569199998"/>
    <n v="0"/>
    <n v="35779.500569199998"/>
    <m/>
    <m/>
    <m/>
    <m/>
    <m/>
  </r>
  <r>
    <s v="CALI"/>
    <x v="0"/>
    <x v="3"/>
    <n v="19212"/>
    <n v="2574364"/>
    <n v="80363"/>
    <s v="ORDEN DE CAMBIO"/>
    <s v="CAUCA"/>
    <s v="CORINTO"/>
    <s v="BARRIO EL FRIJOL CORINTO 1"/>
    <s v="REDEBAN"/>
    <s v="FO-25-1354751"/>
    <d v="2025-08-11T08:00:00"/>
    <d v="2025-08-16T12:16:00"/>
    <m/>
    <s v="ROLLOS"/>
    <s v="ROLLOS"/>
    <s v="CB UNO A UNO"/>
    <s v="CB UNO A UNO"/>
    <s v="EJECUTADO_EXITOSO"/>
    <s v="EJECUTADO EXITOSO"/>
    <s v="09/08/2025 SE REALIZA ENVIO ROLLOS CON GUIA | 16/08/2025 SE ENVÍAN ROLLOS CON GUÍA 2185553718. SE CONFIRMA ENTREGA DE ROLLOS EXITOSA POR PARTE DE LA TRANSPORTADORA."/>
    <s v="ENVÍO"/>
    <m/>
    <s v="TIPO III"/>
    <s v="TERRESTRE"/>
    <m/>
    <n v="0"/>
    <n v="35779.500569199998"/>
    <n v="0"/>
    <n v="35779.500569199998"/>
    <m/>
    <m/>
    <m/>
    <m/>
    <m/>
  </r>
  <r>
    <s v="CALI"/>
    <x v="0"/>
    <x v="3"/>
    <n v="76001"/>
    <n v="2603210"/>
    <n v="79987"/>
    <s v="ORDEN DE CAMBIO"/>
    <s v="VALLE DEL CAUCA"/>
    <s v="CALI"/>
    <s v="BARRIO SAN CARLOS CALI 2"/>
    <s v="REDEBAN"/>
    <s v="FO-25-1379957"/>
    <d v="2025-08-15T10:53:00"/>
    <d v="2025-08-16T12:27:00"/>
    <m/>
    <s v="ROLLOS"/>
    <s v="ROLLOS"/>
    <s v="CB UNO A UNO"/>
    <s v="CB UNO A UNO"/>
    <s v="EJECUTADO_EXITOSO"/>
    <s v="EJECUTADO EXITOSO"/>
    <s v="15/08/2025 SE REALIZA ENVIO ROLLOS CON OPERADOR LOGISTICO CABIFY | 16/08/2025 SE REALIZA ENTREGA DE 10 ROLLOS TÉRMICOS EN EL CB SIN NOVEDAD."/>
    <s v="VISITA_TÉCNICA"/>
    <m/>
    <s v="TIPO I"/>
    <s v="TERRESTRE"/>
    <s v="TORRES GARCIA JENDRY JOSE"/>
    <n v="1"/>
    <n v="35779.500569199998"/>
    <n v="0"/>
    <n v="35779.500569199998"/>
    <m/>
    <m/>
    <m/>
    <m/>
    <m/>
  </r>
  <r>
    <s v="VILLAVICENCIO"/>
    <x v="5"/>
    <x v="6"/>
    <n v="50226"/>
    <n v="2602916"/>
    <n v="79075"/>
    <s v="ORDEN DE CAMBIO"/>
    <s v="META"/>
    <s v="CUMARAL"/>
    <s v="BARRIO VILLA OLIMPICA CUMARAL"/>
    <s v="REDEBAN"/>
    <s v="FO-25-1379811"/>
    <d v="2025-08-15T10:19:00"/>
    <d v="2025-08-16T12:29:00"/>
    <m/>
    <s v="ROLLOS"/>
    <s v="ROLLOS"/>
    <s v="CB UNO A UNO"/>
    <s v="CB UNO A UNO"/>
    <s v="EJECUTADO_EXITOSO"/>
    <s v="EJECUTADO EXITOSO"/>
    <s v="15/08/2025 SE REALIZA ENVIO ROLLOS CON OPERADOR LOGISTICO CABIFY | 16/08/2025 SE REALIZA ENTREGA 10 ROLLOS AL COMERCIO"/>
    <s v="VISITA_TÉCNICA"/>
    <m/>
    <s v="TIPO II"/>
    <s v="TERRESTRE"/>
    <s v="ROZO JIMENEZ EDGAR ARMANDO"/>
    <n v="1"/>
    <n v="67654.12000000001"/>
    <n v="0"/>
    <n v="67654.12000000001"/>
    <m/>
    <m/>
    <m/>
    <m/>
    <m/>
  </r>
  <r>
    <s v="VILLAVICENCIO"/>
    <x v="5"/>
    <x v="6"/>
    <n v="50001"/>
    <n v="2599718"/>
    <n v="79428"/>
    <s v="ORDEN DE CAMBIO"/>
    <s v="META"/>
    <s v="VILLAVICENCIO"/>
    <s v="BARRIO ESPERANZA VII ETAPA VIL"/>
    <s v="REDEBAN"/>
    <s v="FO-25-1377479"/>
    <d v="2025-08-14T15:35:00"/>
    <d v="2025-08-16T12:32:00"/>
    <m/>
    <s v="ROLLOS"/>
    <s v="ROLLOS"/>
    <s v="CB UNO A UNO"/>
    <s v="CB UNO A UNO"/>
    <s v="EJECUTADO_EXITOSO"/>
    <s v="EJECUTADO EXITOSO"/>
    <s v="14/08/2025 SE ESCALA AL COORDINADOR DE ZONA PARA ENTREGA DE ROLLOS EN SITIO | 16/08/2025 SE VISITA CB Y SE REALIZA ENTREGA DE 20 ROLLOS DE PAPEL TERMICO PARA DATÁFONO"/>
    <s v="VISITA_TÉCNICA"/>
    <m/>
    <s v="TIPO I"/>
    <s v="TERRESTRE"/>
    <s v="GARZON RUIZ LUIS MIGUEL"/>
    <n v="1"/>
    <n v="35779.500569199998"/>
    <n v="0"/>
    <n v="35779.500569199998"/>
    <m/>
    <m/>
    <m/>
    <m/>
    <m/>
  </r>
  <r>
    <s v="CUCUTA"/>
    <x v="2"/>
    <x v="2"/>
    <n v="54001"/>
    <n v="2597584"/>
    <n v="67906"/>
    <s v="ORDEN DE CAMBIO"/>
    <s v="NORTE DE SANTANDER"/>
    <s v="CUCUTA"/>
    <s v="DISTRICOL MISCELANEA MEBARAK"/>
    <s v="REDEBAN"/>
    <s v="FO-25-1375843"/>
    <d v="2025-08-14T11:27:00"/>
    <d v="2025-08-16T12:34:00"/>
    <m/>
    <s v="ROLLOS"/>
    <s v="ROLLOS"/>
    <s v="AGREGADOR"/>
    <s v="DISTRICOL"/>
    <s v="EJECUTADO_EXITOSO"/>
    <s v="EJECUTADO EXITOSO"/>
    <s v="14/08/2025 SE ESCALA AL COORDINADOR DE ZONA PARA ENTREGA DE ROLLOS EN SITIO | 16/08/2025 SE REALIZA VISITA, SE ENTREGAN 40 ROLLOS, DATAFONO NO SE ENCUENTRA EN LA DIRECCIÓN DE ENTREGA"/>
    <s v="VISITA_TÉCNICA"/>
    <m/>
    <s v="TIPO I"/>
    <s v="TERRESTRE"/>
    <s v="PACHECO BUITRAGO JAVIER ALONSO"/>
    <n v="1"/>
    <n v="35779.500569199998"/>
    <n v="0"/>
    <n v="35779.500569199998"/>
    <m/>
    <m/>
    <m/>
    <m/>
    <m/>
  </r>
  <r>
    <s v="CARTAGENA"/>
    <x v="4"/>
    <x v="5"/>
    <n v="13001"/>
    <n v="2596925"/>
    <n v="48506"/>
    <s v="ORDEN DE CAMBIO"/>
    <s v="BOLIVAR"/>
    <s v="CARTAGENA"/>
    <s v="BARRIO LA CONSOLATA CARTAGENA"/>
    <s v="REDEBAN"/>
    <s v="FO-25-1375063"/>
    <d v="2025-08-14T10:01:00"/>
    <d v="2025-08-16T12:36:00"/>
    <m/>
    <s v="ROLLOS"/>
    <s v="ROLLOS"/>
    <s v="CB UNO A UNO"/>
    <s v="CB UNO A UNO"/>
    <s v="EJECUTADO_EXITOSO"/>
    <s v="EJECUTADO EXITOSO"/>
    <s v="14/08/2025 14-8 SE ESCALA AL COORDINADOR DE ZONA PARA ENTREGA DE ROLLOS EN SITIO | 16/08/2025 SE ENTREGAN 80 ROLLOS"/>
    <s v="VISITA_TÉCNICA"/>
    <m/>
    <s v="TIPO I"/>
    <s v="TERRESTRE"/>
    <s v="CANEDO HERRERA ALEXANDER"/>
    <n v="1"/>
    <n v="35779.500569199998"/>
    <n v="0"/>
    <n v="35779.500569199998"/>
    <m/>
    <m/>
    <m/>
    <m/>
    <m/>
  </r>
  <r>
    <s v="CARTAGENA"/>
    <x v="4"/>
    <x v="5"/>
    <n v="13683"/>
    <n v="2594521"/>
    <n v="75900"/>
    <s v="ORDEN DE CAMBIO"/>
    <s v="BOLIVAR"/>
    <s v="SANTA ROSA"/>
    <s v="BARRIO CALLE NUEVA SANTA ROSA"/>
    <s v="REDEBAN"/>
    <s v="FO-25-1373024"/>
    <d v="2025-08-13T16:42:00"/>
    <d v="2025-08-16T12:37:00"/>
    <m/>
    <s v="ROLLOS"/>
    <s v="ROLLOS"/>
    <s v="CB UNO A UNO"/>
    <s v="CB UNO A UNO"/>
    <s v="EJECUTADO_EXITOSO"/>
    <s v="EJECUTADO EXITOSO"/>
    <s v="13/08/2025 13-8 SE ESCALA AL COORDINADOR DE ZONA PARA ENTREGA DE ROLLOS EN SITIO | 16/08/2025 SE REALIZA ENTREGA DE 30 ROLLOS PARA CORRESPONSAL"/>
    <s v="VISITA_TÉCNICA"/>
    <m/>
    <s v="TIPO II"/>
    <s v="TERRESTRE"/>
    <s v="MARTINEZ SALGUEDO ANDRES AUGUSTO"/>
    <n v="1"/>
    <n v="67654.12000000001"/>
    <n v="0"/>
    <n v="67654.12000000001"/>
    <m/>
    <m/>
    <m/>
    <m/>
    <m/>
  </r>
  <r>
    <s v="CUCUTA"/>
    <x v="2"/>
    <x v="2"/>
    <n v="54001"/>
    <n v="2602628"/>
    <n v="78130"/>
    <s v="ORDEN DE CAMBIO"/>
    <s v="NORTE DE SANTANDER"/>
    <s v="CUCUTA"/>
    <s v="PTM CUCUTA TIENDA DE MASCOTAS"/>
    <s v="REDEBAN"/>
    <s v="FO-25-1379647"/>
    <d v="2025-08-15T09:56:00"/>
    <d v="2025-08-16T12:45:00"/>
    <m/>
    <s v="ROLLOS"/>
    <s v="ROLLOS"/>
    <s v="AGREGADOR"/>
    <s v="COMCARD - PTM"/>
    <s v="EJECUTADO_EXITOSO"/>
    <s v="EJECUTADO EXITOSO"/>
    <s v="15/08/2025 SE ESCALA AL COORDINADOR DE ZONA PARA ENTREGA DE ROLLOS EN SITIO | 16/08/2025 SE REALIZA VISITA, SE ENTREGAN 40 ROLLOS"/>
    <s v="VISITA_TÉCNICA"/>
    <m/>
    <s v="TIPO I"/>
    <s v="TERRESTRE"/>
    <s v="PACHECO BUITRAGO JAVIER ALONSO"/>
    <n v="1"/>
    <n v="35779.500569199998"/>
    <n v="0"/>
    <n v="35779.500569199998"/>
    <m/>
    <m/>
    <m/>
    <m/>
    <m/>
  </r>
  <r>
    <s v="CARTAGENA"/>
    <x v="4"/>
    <x v="5"/>
    <n v="13001"/>
    <n v="2598233"/>
    <n v="49946"/>
    <s v="ORDEN DE CAMBIO"/>
    <s v="BOLIVAR"/>
    <s v="CARTAGENA"/>
    <s v="BARRIO EL CARMELO CARTAGENA DE"/>
    <s v="REDEBAN"/>
    <s v="FO-25-1376161"/>
    <d v="2025-08-14T12:16:00"/>
    <d v="2025-08-16T12:47:00"/>
    <m/>
    <s v="ROLLOS"/>
    <s v="ROLLOS"/>
    <s v="CB UNO A UNO"/>
    <s v="CB UNO A UNO"/>
    <s v="EJECUTADO_EXITOSO"/>
    <s v="EJECUTADO EXITOSO"/>
    <s v="14/08/2025 SE ESCALA AL COORDINADOR DE ZONA PARA ENTREGA DE ROLLOS EN SITIO | 16/08/2025 SE ENTREGAN 40 ROLLOS"/>
    <s v="VISITA_TÉCNICA"/>
    <m/>
    <s v="TIPO I"/>
    <s v="TERRESTRE"/>
    <s v="CANEDO HERRERA ALEXANDER"/>
    <n v="1"/>
    <n v="35779.500569199998"/>
    <n v="0"/>
    <n v="35779.500569199998"/>
    <m/>
    <m/>
    <m/>
    <m/>
    <m/>
  </r>
  <r>
    <s v="CALI"/>
    <x v="0"/>
    <x v="3"/>
    <n v="76563"/>
    <n v="2593996"/>
    <n v="76323"/>
    <s v="ORDEN DE CAMBIO"/>
    <s v="VALLE DEL CAUCA"/>
    <s v="PRADERA"/>
    <s v="BARRIO ANTONIO RICAURTE PRADER"/>
    <s v="REDEBAN"/>
    <s v="FO-25-1372937"/>
    <d v="2025-08-13T16:12:00"/>
    <d v="2025-08-16T12:50:00"/>
    <m/>
    <s v="ROLLOS"/>
    <s v="ROLLOS"/>
    <s v="CB UNO A UNO"/>
    <s v="CB UNO A UNO"/>
    <s v="EJECUTADO_EXITOSO"/>
    <s v="EJECUTADO EXITOSO"/>
    <s v="13/08/2025 13-8 SE ESCALA AL COORDINADOR DE ZONA PARA ENTREGA DE ROLLOS EN SITIO | 16/08/2025 SE REALIZA ENTREGA DE 40 ROLLOS"/>
    <s v="VISITA_TÉCNICA"/>
    <m/>
    <s v="TIPO II"/>
    <s v="TERRESTRE"/>
    <s v="MONTERO MUESES GIAN CARLO"/>
    <n v="1"/>
    <n v="67654.12000000001"/>
    <n v="0"/>
    <n v="67654.12000000001"/>
    <m/>
    <m/>
    <m/>
    <m/>
    <m/>
  </r>
  <r>
    <s v="MONTERIA"/>
    <x v="4"/>
    <x v="5"/>
    <n v="23570"/>
    <n v="2574415"/>
    <n v="76743"/>
    <s v="ORDEN DE CAMBIO"/>
    <s v="CORDOBA"/>
    <s v="PUEBLO NUEVO"/>
    <s v="BARRIO CENTRO PUEBLO NUEVO 3"/>
    <s v="REDEBAN"/>
    <s v="FO-25-1355385"/>
    <d v="2025-08-11T08:00:00"/>
    <d v="2025-08-16T12:52:00"/>
    <m/>
    <s v="ROLLOS"/>
    <s v="ROLLOS"/>
    <s v="CB UNO A UNO"/>
    <s v="CB UNO A UNO"/>
    <s v="EJECUTADO_EXITOSO"/>
    <s v="EJECUTADO EXITOSO"/>
    <s v="09/08/2025 09-08 SE ESCALA AL COORDINADOR DE ZONA PARA ENTREGA DE ROLLOS EN SITIO | 16/08/2025 SE REALIZA ENTREGA DE 80 ROLLOS PARA EL CB BANCOLOMBIA, NO SE MANIPULA EQUIPOS"/>
    <s v="VISITA_TÉCNICA"/>
    <m/>
    <s v="TIPO II"/>
    <s v="TERRESTRE"/>
    <s v="ARRAZOLA HERNANDEZ NICOLAS AUGUSTO"/>
    <n v="1"/>
    <n v="67654.12000000001"/>
    <n v="0"/>
    <n v="67654.12000000001"/>
    <m/>
    <m/>
    <m/>
    <m/>
    <m/>
  </r>
  <r>
    <s v="VILLAVICENCIO"/>
    <x v="5"/>
    <x v="6"/>
    <n v="50001"/>
    <n v="2601906"/>
    <n v="79430"/>
    <s v="ORDEN DE CAMBIO"/>
    <s v="META"/>
    <s v="VILLAVICENCIO"/>
    <s v="BARRIO PORTALES EL LLANO VILLA"/>
    <s v="REDEBAN"/>
    <s v="FO-25-1379099"/>
    <d v="2025-08-15T08:51:00"/>
    <d v="2025-08-16T13:06:00"/>
    <m/>
    <s v="ROLLOS"/>
    <s v="ROLLOS"/>
    <s v="CB UNO A UNO"/>
    <s v="CB UNO A UNO"/>
    <s v="EJECUTADO_EXITOSO"/>
    <s v="EJECUTADO EXITOSO"/>
    <s v="15/08/2025 SE ESCALA AL COORDINADOR DE ZONA PARA ENTREGA DE ROLLOS EN SITIO | 16/08/2025 SE VISITA CB Y SE REALIZA ENTREGA DE 20 ROLLOS DE PAPEL TERMICO PARA DATÁFONO"/>
    <s v="VISITA_TÉCNICA"/>
    <m/>
    <s v="TIPO I"/>
    <s v="TERRESTRE"/>
    <s v="GARZON RUIZ LUIS MIGUEL"/>
    <n v="1"/>
    <n v="35779.500569199998"/>
    <n v="0"/>
    <n v="35779.500569199998"/>
    <m/>
    <m/>
    <m/>
    <m/>
    <m/>
  </r>
  <r>
    <s v="TUNJA"/>
    <x v="2"/>
    <x v="2"/>
    <n v="15001"/>
    <n v="2605964"/>
    <n v="79424"/>
    <s v="ORDEN DE CAMBIO"/>
    <s v="BOYACA"/>
    <s v="TUNJA"/>
    <s v="BARRIO CENTRO TUNJA 31"/>
    <s v="REDEBAN"/>
    <s v="FO-25-1382986"/>
    <d v="2025-08-15T09:00:00"/>
    <d v="2025-08-16T15:01:00"/>
    <m/>
    <s v="ROLLOS"/>
    <s v="ROLLOS"/>
    <s v="CB UNO A UNO"/>
    <s v="CB UNO A UNO"/>
    <s v="EJECUTADO_EXITOSO"/>
    <s v="EJECUTADO EXITOSO"/>
    <s v="16/08/2025 SE ESCALA AL COORDINADOR DE ZONA PARA ENTREGA DE ROLLOS EN SITIO | 16/08/2025 SE REALIZA ENTREGA DE 10 ROLLOS CON VISITA"/>
    <s v="VISITA_TÉCNICA"/>
    <m/>
    <s v="TIPO I"/>
    <s v="TERRESTRE"/>
    <s v="RODRIGUEZ MURCIA YERSON IVAN"/>
    <n v="1"/>
    <n v="35779.500569199998"/>
    <n v="0"/>
    <n v="35779.500569199998"/>
    <m/>
    <m/>
    <m/>
    <m/>
    <m/>
  </r>
  <r>
    <s v="CUCUTA"/>
    <x v="2"/>
    <x v="2"/>
    <n v="54001"/>
    <n v="2600079"/>
    <n v="68686"/>
    <s v="ORDEN DE CAMBIO"/>
    <s v="NORTE DE SANTANDER"/>
    <s v="CUCUTA"/>
    <s v="PTM CUCUTATU PAPELERIA ESCOLAR"/>
    <s v="REDEBAN"/>
    <s v="FO-25-1377963 | FO-25-1381698"/>
    <d v="2025-08-14T16:37:00"/>
    <d v="2025-08-16T15:06:00"/>
    <m/>
    <s v="ROLLOS"/>
    <s v="ROLLOS"/>
    <s v="AGREGADOR"/>
    <s v="COMCARD - PTM"/>
    <s v="EJECUTADO_EXITOSO"/>
    <s v="EJECUTADO EXITOSO"/>
    <s v="14/08/2025 SE ESCALA AL COORDINADOR DE ZONA PARA ENTREGA DE ROLLOS EN SITIO | 15/08/2025 SE REALIZA VISITA SE ENCONTRÓ COMERCIO CERRADO NO SE LOGRO COMBINACIÓN CON EL CLIENTE,SE PROGRAMA NUEVA VISITA_x000a_16/08/2025 SE REALIZA ENTREGA DE 20 ROLLOS RBM OK"/>
    <s v="VISITA_TÉCNICA"/>
    <m/>
    <s v="TIPO I"/>
    <s v="TERRESTRE"/>
    <s v="DURAN ACOSTA FRANK YONNY"/>
    <n v="2"/>
    <n v="35779.500569199998"/>
    <n v="0"/>
    <n v="71559.001138399995"/>
    <m/>
    <m/>
    <m/>
    <m/>
    <m/>
  </r>
  <r>
    <s v="BOGOTA"/>
    <x v="3"/>
    <x v="4"/>
    <n v="25754"/>
    <n v="2604315"/>
    <n v="79325"/>
    <s v="ORDEN DE CAMBIO"/>
    <s v="CUNDINAMARCA"/>
    <s v="SOACHA"/>
    <s v="BARRIO SOACHA COMPARTIR SOACHA 9"/>
    <s v="REDEBAN"/>
    <s v="FO-25-1381342"/>
    <d v="2025-08-15T13:40:00"/>
    <d v="2025-08-16T15:08:00"/>
    <m/>
    <s v="ROLLOS"/>
    <s v="ROLLOS"/>
    <s v="CB UNO A UNO"/>
    <s v="CB UNO A UNO"/>
    <s v="EJECUTADO_EXITOSO"/>
    <s v="EJECUTADO EXITOSO"/>
    <s v="15/08/2025 SE ESCALA AL COORDINADOR DE ZONA PARA ENTREGA DE ROLLOS EN SITIO | 16/08/2025 DURANTE LA VISITA TECNICA SE REALIZA ENTREGA DE ROLLOS PARA DATÁFONO NO SE MANIPULAN EQUIPOS SIN NOVEDAD EN ENTREGA"/>
    <s v="VISITA_TÉCNICA"/>
    <m/>
    <s v="TIPO I"/>
    <s v="TERRESTRE"/>
    <s v="GALEANO SORIANO JUAN DAVID"/>
    <n v="1"/>
    <n v="35779.500569199998"/>
    <n v="0"/>
    <n v="35779.500569199998"/>
    <m/>
    <m/>
    <m/>
    <m/>
    <m/>
  </r>
  <r>
    <s v="BARRANQUILLA"/>
    <x v="4"/>
    <x v="5"/>
    <n v="8675"/>
    <n v="2603590"/>
    <n v="65742"/>
    <s v="ORDEN DE CAMBIO"/>
    <s v="ATLANTICO"/>
    <s v="SANTA LUCIA"/>
    <s v="BARRIO ARRIBA SANTA LUCIA"/>
    <s v="REDEBAN"/>
    <s v="FO-25-1380376"/>
    <d v="2025-08-15T11:44:00"/>
    <d v="2025-08-16T15:10:00"/>
    <m/>
    <s v="ROLLOS"/>
    <s v="ROLLOS"/>
    <s v="CB UNO A UNO"/>
    <s v="CB UNO A UNO"/>
    <s v="EJECUTADO_EXITOSO"/>
    <s v="EJECUTADO EXITOSO"/>
    <s v="15/08/2025 SE ESCALA AL COORDINADOR DE ZONA PARA ENTREGA DE ROLLOS EN SITIO | 16/08/2025 SE REALIZA VISITA SE PROCEDE A ENTREGAR 40 UNIDADES DE ROLLOS AL CLIENTE"/>
    <s v="VISITA_TÉCNICA"/>
    <m/>
    <s v="TIPO II"/>
    <s v="TERRESTRE"/>
    <s v="PORRAS CASTRO DARLON NASCK"/>
    <n v="1"/>
    <n v="67654.12000000001"/>
    <n v="0"/>
    <n v="67654.12000000001"/>
    <m/>
    <m/>
    <m/>
    <m/>
    <m/>
  </r>
  <r>
    <s v="MONTERIA"/>
    <x v="4"/>
    <x v="5"/>
    <n v="23555"/>
    <n v="2598010"/>
    <n v="77113"/>
    <s v="ORDEN DE CAMBIO"/>
    <s v="CORDOBA"/>
    <s v="PLANETA RICA"/>
    <s v="BARRIO  SAN NICOLAS PLANETA RI"/>
    <s v="REDEBAN"/>
    <s v="FO-25-1375821"/>
    <d v="2025-08-14T11:37:00"/>
    <d v="2025-08-16T15:12:00"/>
    <m/>
    <s v="ROLLOS"/>
    <s v="ROLLOS"/>
    <s v="CB UNO A UNO"/>
    <s v="CB UNO A UNO"/>
    <s v="EJECUTADO_EXITOSO"/>
    <s v="EJECUTADO EXITOSO"/>
    <s v="14/08/2025 SE ESCALA AL COORDINADOR DE ZONA PARA ENTREGA DE ROLLOS EN SITIO | 16/08/2025 SE REALIZA ENTREGA DE 40 ROLLOS PARA EL CB BANCOLOMBIA, NO SE MANIPULA LOS EQUIPOS"/>
    <s v="VISITA_TÉCNICA"/>
    <m/>
    <s v="TIPO II"/>
    <s v="TERRESTRE"/>
    <s v="ARRAZOLA HERNANDEZ NICOLAS AUGUSTO"/>
    <n v="1"/>
    <n v="67654.12000000001"/>
    <n v="0"/>
    <n v="67654.12000000001"/>
    <m/>
    <m/>
    <m/>
    <m/>
    <m/>
  </r>
  <r>
    <s v="CARTAGENA"/>
    <x v="4"/>
    <x v="5"/>
    <n v="13140"/>
    <n v="2592634"/>
    <n v="77890"/>
    <s v="ORDEN DE CAMBIO"/>
    <s v="BOLIVAR"/>
    <s v="CALAMAR"/>
    <s v="BARRIO CENTRO CALAMAR 1"/>
    <s v="REDEBAN"/>
    <s v="FO-25-1371835"/>
    <d v="2025-08-13T12:38:00"/>
    <d v="2025-08-16T15:14:00"/>
    <m/>
    <s v="ROLLOS"/>
    <s v="ROLLOS"/>
    <s v="CB UNO A UNO"/>
    <s v="CB UNO A UNO"/>
    <s v="EJECUTADO_EXITOSO"/>
    <s v="EJECUTADO EXITOSO"/>
    <s v="13/08/2025 13-8 SE ESCALA AL COORDINADOR DE ZONA PARA ENTREGA DE ROLLOS EN SITIO | 16/08/2025 SE REALIZA VISITA SE ENTREGA 50 UNIDADES DE ROLLOS AL CLIENTE"/>
    <s v="VISITA_TÉCNICA"/>
    <m/>
    <s v="TIPO II"/>
    <s v="TERRESTRE"/>
    <s v="PORRAS CASTRO DARLON NASCK"/>
    <n v="1"/>
    <n v="67654.12000000001"/>
    <n v="0"/>
    <n v="67654.12000000001"/>
    <m/>
    <m/>
    <m/>
    <m/>
    <m/>
  </r>
  <r>
    <s v="MEDELLIN"/>
    <x v="1"/>
    <x v="1"/>
    <n v="5756"/>
    <n v="2556027"/>
    <n v="46309"/>
    <s v="ORDEN DE CAMBIO"/>
    <s v="ANTIOQUIA"/>
    <s v="SONSON"/>
    <s v="PTM SONSON  PARAMO  SPORT TIE"/>
    <s v="REDEBAN"/>
    <s v="FO-25-1333561"/>
    <d v="2025-08-05T11:24:00"/>
    <d v="2025-08-16T15:32:00"/>
    <m/>
    <s v="ROLLOS"/>
    <s v="ROLLOS"/>
    <s v="AGREGADOR"/>
    <s v="COMCARD - PTM"/>
    <s v="EJECUTADO_EXITOSO"/>
    <s v="EJECUTADO EXITOSO"/>
    <s v="15/08/2025 ESTADO DE LA GUIA NO LOGRAMOS HACER LA ENTREGA | 11/08/2025 SE REALIZA ENVÍO POR INTERRAPIDIMO DE 40 ROLLOS OK"/>
    <s v="ENVÍO"/>
    <m/>
    <s v="TIPO III"/>
    <s v="TERRESTRE"/>
    <s v="ZAPATA LOPEZ EDWARD ASDRUBAL"/>
    <n v="0"/>
    <n v="35779.500569199998"/>
    <n v="0"/>
    <n v="35779.500569199998"/>
    <m/>
    <m/>
    <m/>
    <m/>
    <m/>
  </r>
  <r>
    <s v="MEDELLIN"/>
    <x v="1"/>
    <x v="1"/>
    <n v="5001"/>
    <n v="2554819"/>
    <n v="49365"/>
    <s v="ORDEN DE CAMBIO"/>
    <s v="ANTIOQUIA"/>
    <s v="MEDELLIN"/>
    <s v="PTM MEDELLIN VARIEDADES ST GLA"/>
    <s v="REDEBAN"/>
    <s v="FO-25-1351186"/>
    <d v="2025-08-05T10:00:00"/>
    <d v="2025-08-17T15:23:00"/>
    <m/>
    <s v="ROLLOS"/>
    <s v="ROLLOS"/>
    <s v="AGREGADOR"/>
    <s v="COMCARD - PTM"/>
    <s v="EJECUTADO_EXITOSO"/>
    <s v="EJECUTADO EXITOSO"/>
    <s v="16/08/2025 SE REALIZÓ EXITOSAMENTE LA ENTREGA DE 40 ROLLOS, CUMPLIENDO CON LOS REQUISITOS ESTABLECIDOS Y SIN NOVEDADES DURANTE EL PROCESO."/>
    <s v="VISITA_TÉCNICA"/>
    <m/>
    <s v="TIPO I"/>
    <s v="TERRESTRE"/>
    <s v="SALAZAR AGUDELO JHONATAN STIVEN"/>
    <n v="1"/>
    <n v="35779.500569199998"/>
    <n v="0"/>
    <n v="35779.500569199998"/>
    <m/>
    <m/>
    <m/>
    <m/>
    <m/>
  </r>
  <r>
    <s v="MEDELLIN"/>
    <x v="1"/>
    <x v="1"/>
    <n v="5001"/>
    <n v="2557976"/>
    <n v="41617"/>
    <s v="ORDEN DE CAMBIO"/>
    <s v="ANTIOQUIA"/>
    <s v="MEDELLIN"/>
    <s v="BARRIO SANTO DOMINGO MEDELLIN"/>
    <s v="REDEBAN"/>
    <s v="FO-25-1351198"/>
    <d v="2025-08-05T15:41:00"/>
    <d v="2025-08-17T15:24:00"/>
    <m/>
    <s v="ROLLOS"/>
    <s v="ROLLOS"/>
    <s v="CB UNO A UNO"/>
    <s v="CB UNO A UNO"/>
    <s v="EJECUTADO_EXITOSO"/>
    <s v="EJECUTADO EXITOSO"/>
    <s v="16/08/2025 SE REALIZÓ EXITOSAMENTE LA ENTREGA DE 40 ROLLOS, CUMPLIENDO CON LOS REQUISITOS ESTABLECIDOS Y SIN NOVEDADES DURANTE EL PROCESO."/>
    <s v="VISITA_TÉCNICA"/>
    <m/>
    <s v="TIPO I"/>
    <s v="TERRESTRE"/>
    <s v="SALAZAR AGUDELO JHONATAN STIVEN"/>
    <n v="1"/>
    <n v="35779.500569199998"/>
    <n v="0"/>
    <n v="35779.500569199998"/>
    <m/>
    <m/>
    <m/>
    <m/>
    <m/>
  </r>
  <r>
    <s v="MEDELLIN"/>
    <x v="1"/>
    <x v="1"/>
    <n v="5308"/>
    <n v="2554124"/>
    <n v="13629"/>
    <s v="ORDEN DE CAMBIO"/>
    <s v="ANTIOQUIA"/>
    <s v="GIRARDOTA"/>
    <s v="BARRIO PARQUE PRINCIPAL GIRARD"/>
    <s v="REDEBAN"/>
    <s v="FO-25-1351185"/>
    <d v="2025-08-05T09:12:00"/>
    <d v="2025-08-17T15:26:00"/>
    <m/>
    <s v="ROLLOS"/>
    <s v="ROLLOS"/>
    <s v="CB UNO A UNO"/>
    <s v="CB UNO A UNO"/>
    <s v="EJECUTADO_EXITOSO"/>
    <s v="EJECUTADO EXITOSO"/>
    <s v="15/08/2025 SE REALIZA ENTREGA DE 90 ROLLOS POR EL OPERADOR CABIFY"/>
    <s v="VISITA_TÉCNICA"/>
    <m/>
    <s v="TIPO I"/>
    <s v="TERRESTRE"/>
    <s v="CORREA MESA LEIDY DANIELA"/>
    <n v="1"/>
    <n v="35779.500569199998"/>
    <n v="0"/>
    <n v="35779.500569199998"/>
    <m/>
    <m/>
    <m/>
    <m/>
    <m/>
  </r>
  <r>
    <s v="MEDELLIN"/>
    <x v="1"/>
    <x v="1"/>
    <n v="5088"/>
    <n v="2579448"/>
    <n v="37812"/>
    <s v="ORDEN DE CAMBIO"/>
    <s v="ANTIOQUIA"/>
    <s v="BELLO"/>
    <s v="PTM BELLO JOHANA"/>
    <s v="REDEBAN"/>
    <s v="FO-25-1361013"/>
    <d v="2025-08-11T12:24:00"/>
    <d v="2025-08-18T11:26:00"/>
    <m/>
    <s v="ROLLOS"/>
    <s v="ROLLOS"/>
    <s v="AGREGADOR"/>
    <s v="COMCARD - PTM"/>
    <s v="EJECUTADO_EXITOSO"/>
    <s v="EJECUTADO EXITOSO"/>
    <s v="11/08/2025 11-08 SE ESCALA AL COORDINADOR DE ZONA PARA ENTREGA DE ROLLOS EN SITIO | 16/08/2025 SE REALIZÓ EXITOSAMENTE LA ENTREGA DE 90 ROLLOS, CUMPLIENDO CON LOS REQUISITOS ESTABLECIDOS Y SIN NOVEDADES DURANTE EL PROCESO."/>
    <s v="VISITA_TÉCNICA"/>
    <m/>
    <s v="TIPO I"/>
    <s v="TERRESTRE"/>
    <s v="MARTINEZ TOVAR OSCAR DAVID"/>
    <n v="1"/>
    <n v="35779.500569199998"/>
    <n v="0"/>
    <n v="35779.500569199998"/>
    <m/>
    <m/>
    <m/>
    <m/>
    <m/>
  </r>
  <r>
    <s v="BOGOTA"/>
    <x v="3"/>
    <x v="4"/>
    <n v="11001"/>
    <n v="2600763"/>
    <n v="53070"/>
    <s v="ORDEN DE CAMBIO"/>
    <s v="CUNDINAMARCA"/>
    <s v="BOGOTA"/>
    <s v="BARRIO CIUDAD JARDIN BOGOTA 2"/>
    <s v="REDEBAN"/>
    <s v="FO-25-1378566"/>
    <d v="2025-08-15T08:00:00"/>
    <d v="2025-08-18T11:26:00"/>
    <m/>
    <s v="ROLLOS"/>
    <s v="ROLLOS"/>
    <s v="CB UNO A UNO"/>
    <s v="CB UNO A UNO"/>
    <s v="EJECUTADO_EXITOSO"/>
    <s v="EJECUTADO EXITOSO"/>
    <s v="15/08/2025 SE ESCALA AL COORDINADOR DE ZONA PARA ENTREGA DE ROLLOS EN SITIO | 16/08/2025 SE REALIZA ENTREGA DE 40 ROLLOS NO SE MANIPULAN TERMINALES"/>
    <s v="VISITA_TÉCNICA"/>
    <m/>
    <s v="TIPO I"/>
    <s v="TERRESTRE"/>
    <s v="SOTO LONDOÑO FREDY ALEXANDER"/>
    <n v="1"/>
    <n v="35779.500569199998"/>
    <n v="0"/>
    <n v="35779.500569199998"/>
    <m/>
    <m/>
    <m/>
    <m/>
    <m/>
  </r>
  <r>
    <s v="PASTO"/>
    <x v="0"/>
    <x v="3"/>
    <n v="52233"/>
    <n v="2595780"/>
    <n v="78247"/>
    <s v="ORDEN DE CAMBIO"/>
    <s v="NARIÑO"/>
    <s v="CUMBITARA"/>
    <s v="BARRIO VILLA HERMOSA CUMBITARA"/>
    <s v="REDEBAN"/>
    <s v="FO-25-1374361"/>
    <d v="2025-08-14T08:29:00"/>
    <d v="2025-08-19T08:36:00"/>
    <m/>
    <s v="ROLLOS"/>
    <s v="ROLLOS"/>
    <s v="CB CB UNO A UNO"/>
    <s v="CB CB UNO A UNO"/>
    <s v="EJECUTADO_EXITOSO"/>
    <s v="EJECUTADO EXITOSO"/>
    <s v="14/08/2025 14-8 SE ESCALA AL COORDINADOR DE ZONA PARA ENTREGA DE ROLLOS EN SITIO | 16/08/2025 SE ESTABLECE COMUNICACIÓN CON CLIENTE SOLICITA ENVIAR ROLLOS POR EMPRESA DE TRANSPORTE SE ENVÍAN 10 ROLLOS CONFIRMA RECIBIDO DE ROLLOS EN EL MUNICIPIO"/>
    <s v="ENVÍO"/>
    <m/>
    <s v="TIPO II"/>
    <s v="TERRESTRE"/>
    <s v="BRAVO MADROÑERO OSCAR ESTEBAN"/>
    <n v="0"/>
    <n v="35779.500569199998"/>
    <n v="0"/>
    <n v="35779.500569199998"/>
    <m/>
    <m/>
    <m/>
    <m/>
    <m/>
  </r>
  <r>
    <s v="SINCELEJO"/>
    <x v="4"/>
    <x v="5"/>
    <n v="70713"/>
    <n v="2585092"/>
    <n v="79130"/>
    <s v="ORDEN DE CAMBIO"/>
    <s v="SUCRE"/>
    <s v="SAN ONOFRE"/>
    <s v="BARRIO SAN FRANCIOSCO SAN ONOF"/>
    <s v="REDEBAN"/>
    <s v="FO-25-1365063"/>
    <d v="2025-08-12T10:51:00"/>
    <d v="2025-08-19T08:41:00"/>
    <m/>
    <s v="ROLLOS"/>
    <s v="ROLLOS"/>
    <s v="CB CB UNO A UNO"/>
    <s v="CB CB UNO A UNO"/>
    <s v="EJECUTADO_EXITOSO"/>
    <s v="EJECUTADO EXITOSO"/>
    <s v="12/08/2025 12-8 SE ESCALA AL COORDINADOR DE ZONA PARA ENTREGA DE ROLLOS EN SITIO | 19/08/2025 SE HACE ENVÍO DE 20 ROLLOS POR FLOTA, A LA SEÑORA CARIDAD MARTINEZ, SE LE INFORMA PARA QUE ESTÉ PENDIENTE, SE CONFIRMA RECIBIDO VÍA WHATSAPP."/>
    <s v="ENVÍO"/>
    <m/>
    <s v="TIPO II"/>
    <s v="TERRESTRE"/>
    <s v="CACERES HERNANDEZ ANDRES"/>
    <n v="0"/>
    <n v="35779.500569199998"/>
    <n v="0"/>
    <n v="35779.500569199998"/>
    <m/>
    <m/>
    <m/>
    <m/>
    <m/>
  </r>
  <r>
    <s v="MEDELLIN"/>
    <x v="1"/>
    <x v="1"/>
    <n v="5670"/>
    <n v="2595576"/>
    <n v="48502"/>
    <s v="ORDEN DE CAMBIO"/>
    <s v="ANTIOQUIA"/>
    <s v="SAN ROQUE"/>
    <s v="BARRIO JUAN 23 SAN ROQUE"/>
    <s v="REDEBAN"/>
    <s v="FO-25-1374295"/>
    <d v="2025-08-14T08:00:00"/>
    <d v="2025-08-19T09:08:00"/>
    <m/>
    <s v="ROLLOS"/>
    <s v="ROLLOS"/>
    <s v="CB CB UNO A UNO"/>
    <s v="CB CB UNO A UNO"/>
    <s v="EJECUTADO_EXITOSO"/>
    <s v="EJECUTADO EXITOSO"/>
    <s v="14/08/2025 14-8 SE REALIZA ENVIO ROLLOS CON GUIA | 19/08/2025 SE ENVÍAN 40 ROLLOS, CLIENTE INDICA QUE YA RECIBIÓ LOS ROLLOS"/>
    <s v="ENVÍO"/>
    <m/>
    <s v="TIPO III"/>
    <s v="TERRESTRE"/>
    <s v="BADEL ACUÑA LUIS ALBERTO"/>
    <n v="0"/>
    <n v="35779.500569199998"/>
    <n v="0"/>
    <n v="35779.500569199998"/>
    <m/>
    <m/>
    <m/>
    <m/>
    <m/>
  </r>
  <r>
    <s v="MEDELLIN"/>
    <x v="1"/>
    <x v="1"/>
    <n v="5591"/>
    <n v="2588248"/>
    <n v="37271"/>
    <s v="ORDEN DE CAMBIO"/>
    <s v="ANTIOQUIA"/>
    <s v="PUERTO TRIUNFO"/>
    <s v="DISTRICOL PAPELERIA Y FOTOCOPI"/>
    <s v="REDEBAN"/>
    <s v="FO-25-1368485"/>
    <d v="2025-08-12T16:26:00"/>
    <d v="2025-08-19T09:15:00"/>
    <m/>
    <s v="ROLLOS"/>
    <s v="ROLLOS"/>
    <s v="AGREGADOR"/>
    <s v="DISTRICOL"/>
    <s v="EJECUTADO_EXITOSO"/>
    <s v="EJECUTADO EXITOSO"/>
    <s v="12/08/2025 12-8 SE REALIZA ENVIO ROLLOS CON GUIA | 19/08/2025 SE ENVIAN 70 ROLLOS, CLIENTE INDICA QUE YA RECIBIÓ LOS ROLLOS"/>
    <s v="ENVÍO"/>
    <m/>
    <s v="TIPO IV"/>
    <s v="TERRESTRE"/>
    <s v="BADEL ACUÑA LUIS ALBERTO"/>
    <n v="0"/>
    <n v="35779.500569199998"/>
    <n v="0"/>
    <n v="35779.500569199998"/>
    <m/>
    <m/>
    <m/>
    <m/>
    <m/>
  </r>
  <r>
    <s v="MEDELLIN"/>
    <x v="1"/>
    <x v="1"/>
    <n v="5604"/>
    <n v="2584800"/>
    <n v="30490"/>
    <s v="ORDEN DE CAMBIO"/>
    <s v="ANTIOQUIA"/>
    <s v="REMEDIOS"/>
    <s v="COMCARD REMEDIOS COOPERATIVA"/>
    <s v="REDEBAN"/>
    <s v="FO-25-1365637"/>
    <d v="2025-08-12T10:08:00"/>
    <d v="2025-08-19T09:19:00"/>
    <m/>
    <s v="ROLLOS"/>
    <s v="ROLLOS"/>
    <s v="AGREGADOR"/>
    <s v="COMCARD - PTM"/>
    <s v="EJECUTADO_EXITOSO"/>
    <s v="EJECUTADO EXITOSO"/>
    <s v="12/08/2025 12-08 SE REALIZA ENVIO ROLLOS CON GUIA | 19/08/2025 SE ENVIAN 10 ROLLOS, CLIENTE INDICA QUE YA RECIBIÓ LOS ROLLOS"/>
    <s v="ENVÍO"/>
    <m/>
    <s v="TIPO IV"/>
    <s v="TERRESTRE"/>
    <s v="BADEL ACUÑA LUIS ALBERTO"/>
    <n v="0"/>
    <n v="35779.500569199998"/>
    <n v="0"/>
    <n v="35779.500569199998"/>
    <m/>
    <m/>
    <m/>
    <m/>
    <m/>
  </r>
  <r>
    <s v="MONTERIA"/>
    <x v="4"/>
    <x v="5"/>
    <n v="23001"/>
    <n v="2598417"/>
    <n v="77682"/>
    <s v="ORDEN DE CAMBIO"/>
    <s v="CORDOBA"/>
    <s v="MONTERIA"/>
    <s v="BARRIO VALLEJO MONTERIA  3"/>
    <s v="REDEBAN"/>
    <s v="FO-25-1376164"/>
    <d v="2025-08-14T12:14:00"/>
    <d v="2025-08-19T10:02:00"/>
    <m/>
    <s v="ROLLOS"/>
    <s v="ROLLOS"/>
    <s v="CB CB UNO A UNO"/>
    <s v="CB CB UNO A UNO"/>
    <s v="EJECUTADO_EXITOSO"/>
    <s v="EJECUTADO EXITOSO"/>
    <s v="14/08/2025 SE ESCALA AL COORDINADOR DE ZONA PARA ENTREGA DE ROLLOS EN SITIO | 19/08/2025 SE REALIZA VISITA TÉCNICA PARA ENTREGA DE 50 ROLLOS PARA DATAFONO, NO SE INTERVIENE TERMINAL Y LA ENTREGA SE REALIZA SIN NOVEDAD."/>
    <s v="VISITA_TÉCNICA"/>
    <m/>
    <s v="TIPO I"/>
    <s v="TERRESTRE"/>
    <s v="CASSIANI PEREZ RAUL RAMIRO"/>
    <n v="1"/>
    <n v="35779.500569199998"/>
    <n v="0"/>
    <n v="35779.500569199998"/>
    <m/>
    <m/>
    <m/>
    <m/>
    <m/>
  </r>
  <r>
    <s v="CALI"/>
    <x v="0"/>
    <x v="3"/>
    <n v="76520"/>
    <n v="2606917"/>
    <n v="72522"/>
    <s v="ORDEN DE CAMBIO"/>
    <s v="VALLE DEL CAUCA"/>
    <s v="PALMIRA"/>
    <s v="VALLE DELCAUCA PALMIRA"/>
    <s v="REDEBAN"/>
    <s v="FO-25-1386633"/>
    <d v="2025-08-19T08:00:00"/>
    <d v="2025-08-19T11:12:00"/>
    <m/>
    <s v="ROLLOS"/>
    <s v="ROLLOS"/>
    <s v="CB CB UNO A UNO"/>
    <s v="CB CB UNO A UNO"/>
    <s v="EJECUTADO_EXITOSO"/>
    <s v="EJECUTADO EXITOSO"/>
    <s v="19/08/2025 EN LA VISITA TECNICA REALIZADA AL COMERCIO, SE LLEGA AL SITIO, SE INFORMA EL MOTIVO DE LA VISITA, SE ENTREGAN 40 ROLLOS TERMICOS, EL CLIENTE RECIBE ROLLOS"/>
    <s v="VISITA_TÉCNICA"/>
    <m/>
    <s v="TIPO I"/>
    <s v="TERRESTRE"/>
    <s v="BENAVIDES ARANGO RAFAEL JOSE"/>
    <n v="1"/>
    <n v="35779.500569199998"/>
    <n v="0"/>
    <n v="35779.500569199998"/>
    <m/>
    <m/>
    <m/>
    <m/>
    <m/>
  </r>
  <r>
    <s v="BOGOTA"/>
    <x v="3"/>
    <x v="4"/>
    <n v="25754"/>
    <n v="2606352"/>
    <n v="79654"/>
    <s v="ORDEN DE CAMBIO"/>
    <s v="CUNDINAMARCA"/>
    <s v="SOACHA"/>
    <s v="BARRIO PRADO VEGAS SOACHA 2"/>
    <s v="REDEBAN"/>
    <s v="FO-25-1383479"/>
    <d v="2025-08-16T09:29:00"/>
    <d v="2025-08-19T11:17:00"/>
    <m/>
    <s v="ROLLOS"/>
    <s v="ROLLOS"/>
    <s v="CB CB UNO A UNO"/>
    <s v="CB CB UNO A UNO"/>
    <s v="EJECUTADO_EXITOSO"/>
    <s v="EJECUTADO EXITOSO"/>
    <s v="16/08/2025 SE ESCALA AL COORDINADOR DE ZONA PARA ENTREGA DE ROLLOS EN SITIO | 19/08/2025 DURANTE LA VISITA TECNICA SE REALIZA ENTREGA DE ROLLOS PARA DATÁFONO, NO SE MANIPULAN EQUIPOS, SIN NOVEDAD EN ENTREGA"/>
    <s v="VISITA_TÉCNICA"/>
    <m/>
    <s v="TIPO I"/>
    <s v="TERRESTRE"/>
    <s v="GALEANO SORIANO JUAN DAVID"/>
    <n v="1"/>
    <n v="35779.500569199998"/>
    <n v="0"/>
    <n v="35779.500569199998"/>
    <m/>
    <m/>
    <m/>
    <m/>
    <m/>
  </r>
  <r>
    <s v="BOGOTA"/>
    <x v="3"/>
    <x v="4"/>
    <n v="25754"/>
    <n v="2605491"/>
    <n v="49558"/>
    <s v="ORDEN DE CAMBIO"/>
    <s v="CUNDINAMARCA"/>
    <s v="SOACHA"/>
    <s v="BARRIO SOACHA LAS VEGAS SOACHA"/>
    <s v="REDEBAN"/>
    <s v="FO-25-1382471"/>
    <d v="2025-08-15T17:01:00"/>
    <d v="2025-08-19T11:23:00"/>
    <m/>
    <s v="ROLLOS"/>
    <s v="ROLLOS"/>
    <s v="CB CB UNO A UNO"/>
    <s v="CB CB UNO A UNO"/>
    <s v="EJECUTADO_EXITOSO"/>
    <s v="EJECUTADO EXITOSO"/>
    <s v="15/08/2025 SE ESCALA AL COORDINADOR DE ZONA PARA ENTREGA DE ROLLOS EN SITIO | 19/08/2025 DURANTE LA VISITA TECNICA, SE REALIZA ENTREGA DE ROLLOS PARA DATÁFONO, NO SE MANIPULAN EQUIPOS, SIN NOVEDAD EN ENTREGA"/>
    <s v="VISITA_TÉCNICA"/>
    <m/>
    <s v="TIPO I"/>
    <s v="TERRESTRE"/>
    <s v="GALEANO SORIANO JUAN DAVID"/>
    <n v="1"/>
    <n v="35779.500569199998"/>
    <n v="0"/>
    <n v="35779.500569199998"/>
    <m/>
    <m/>
    <m/>
    <m/>
    <m/>
  </r>
  <r>
    <s v="VILLAVICENCIO"/>
    <x v="5"/>
    <x v="6"/>
    <n v="50006"/>
    <n v="2598349"/>
    <n v="30129"/>
    <s v="ORDEN DE CAMBIO"/>
    <s v="META"/>
    <s v="ACACIAS"/>
    <s v="BARRIO LAS VIOLENTAS ACACIAS"/>
    <s v="REDEBAN"/>
    <s v="FO-25-1376148"/>
    <d v="2025-08-14T12:21:00"/>
    <d v="2025-08-19T11:27:00"/>
    <m/>
    <s v="ROLLOS"/>
    <s v="ROLLOS"/>
    <s v="CB CB UNO A UNO"/>
    <s v="CB CB UNO A UNO"/>
    <s v="EJECUTADO_EXITOSO"/>
    <s v="EJECUTADO EXITOSO"/>
    <s v="14/08/2025 SE ESCALA AL COORDINADOR DE ZONA PARA ENTREGA DE ROLLOS EN SITIO | 19/08/2025 SE REALIZA ENTREGA DE 120 ROLLOS AL PUNTO"/>
    <s v="VISITA_TÉCNICA"/>
    <m/>
    <s v="TIPO II"/>
    <s v="TERRESTRE"/>
    <s v="ROZO JIMENEZ EDGAR ARMANDO"/>
    <n v="1"/>
    <n v="67654.12000000001"/>
    <n v="0"/>
    <n v="67654.12000000001"/>
    <m/>
    <m/>
    <m/>
    <m/>
    <m/>
  </r>
  <r>
    <s v="BUCARAMANGA"/>
    <x v="2"/>
    <x v="2"/>
    <n v="68615"/>
    <n v="2588384"/>
    <n v="76391"/>
    <s v="ORDEN DE CAMBIO"/>
    <s v="SANTANDER"/>
    <s v="RIONEGRO"/>
    <s v="BARRIO CENTRO DEL BAJO RIONEGR"/>
    <s v="REDEBAN"/>
    <s v="FO-25-1368442"/>
    <d v="2025-08-12T16:44:00"/>
    <d v="2025-08-19T11:36:00"/>
    <m/>
    <s v="ROLLOS"/>
    <s v="ROLLOS"/>
    <s v="CB CB UNO A UNO"/>
    <s v="CB CB UNO A UNO"/>
    <s v="EJECUTADO_EXITOSO"/>
    <s v="EJECUTADO EXITOSO"/>
    <s v="12/08/2025 12-8 SE ESCALA AL COORDINADOR DE ZONA PARA ENTREGA DE ROLLOS EN SITIO | 19/08/2025 SE COMUNICA CON EL CLIENTE, SE ENVÍA ROLLOS, SE CONFIRMA RECIBIDO POR PARTE DEL CLIENTE"/>
    <s v="ENVÍO"/>
    <m/>
    <s v="TIPO II"/>
    <s v="TERRESTRE"/>
    <s v="HERRERA LUQUE SAUL JAVIER"/>
    <n v="0"/>
    <n v="35779.500569199998"/>
    <n v="0"/>
    <n v="35779.500569199998"/>
    <m/>
    <m/>
    <m/>
    <m/>
    <m/>
  </r>
  <r>
    <s v="CALI"/>
    <x v="0"/>
    <x v="3"/>
    <n v="76520"/>
    <n v="2606526"/>
    <n v="16873"/>
    <s v="ORDEN DE CAMBIO"/>
    <s v="VALLE DEL CAUCA"/>
    <s v="PALMIRA"/>
    <s v="BARRIO CORREGIMIENTO TIENDA NU"/>
    <s v="REDEBAN"/>
    <s v="FO-25-1383689"/>
    <d v="2025-08-16T10:11:00"/>
    <d v="2025-08-19T11:45:00"/>
    <m/>
    <s v="ROLLOS"/>
    <s v="ROLLOS"/>
    <s v="CB CB UNO A UNO"/>
    <s v="CB CB UNO A UNO"/>
    <s v="EJECUTADO_EXITOSO"/>
    <s v="EJECUTADO EXITOSO"/>
    <s v="16/08/2025 SE ESCALA AL COORDINADOR DE ZONA PARA ENTREGA DE ROLLOS EN SITIO | 19/08/2025 SE LLEGA AL SITIO, SE INFORMA EL MOTIVO DE LA VISITA, SE ENTREGAN 40 ROLLOS TERMICOS. EL CLIENTE RECIBE ROLLOS"/>
    <s v="VISITA_TÉCNICA"/>
    <m/>
    <s v="TIPO I"/>
    <s v="TERRESTRE"/>
    <s v="BENAVIDES ARANGO RAFAEL JOSE"/>
    <n v="1"/>
    <n v="35779.500569199998"/>
    <n v="0"/>
    <n v="35779.500569199998"/>
    <m/>
    <m/>
    <m/>
    <m/>
    <m/>
  </r>
  <r>
    <s v="PASTO"/>
    <x v="0"/>
    <x v="3"/>
    <n v="52001"/>
    <n v="2606483"/>
    <n v="72715"/>
    <s v="ORDEN DE CAMBIO"/>
    <s v="NARIÑO"/>
    <s v="PASTO"/>
    <s v="BARRIO JONGOVITO CENTRO PASTO"/>
    <s v="REDEBAN"/>
    <s v="FO-25-1384021"/>
    <d v="2025-08-16T10:44:00"/>
    <d v="2025-08-19T11:57:00"/>
    <m/>
    <s v="ROLLOS"/>
    <s v="ROLLOS"/>
    <s v="CB CB UNO A UNO"/>
    <s v="CB CB UNO A UNO"/>
    <s v="EJECUTADO_EXITOSO"/>
    <s v="EJECUTADO EXITOSO"/>
    <s v="16/08/2025 SE ESCALA AL COORDINADOR DE ZONA PARA ENTREGA DE ROLLOS EN SITIO | 19/08/2025 SE REALIZA ENTREGA DE 30 ROLLOS EN EL COMERCIO"/>
    <s v="VISITA_TÉCNICA"/>
    <m/>
    <s v="TIPO I"/>
    <s v="TERRESTRE"/>
    <s v="PAZ MARTINEZ RICHARD HUMBERTO"/>
    <n v="1"/>
    <n v="35779.500569199998"/>
    <n v="0"/>
    <n v="35779.500569199998"/>
    <m/>
    <m/>
    <m/>
    <m/>
    <m/>
  </r>
  <r>
    <s v="MONTERIA"/>
    <x v="4"/>
    <x v="5"/>
    <n v="23162"/>
    <n v="2605967"/>
    <n v="74580"/>
    <s v="ORDEN DE CAMBIO"/>
    <s v="CORDOBA"/>
    <s v="CERETE"/>
    <s v="BARRIO CENTRO CERETE 11"/>
    <s v="REDEBAN"/>
    <s v="FO-25-1382974"/>
    <d v="2025-08-19T09:00:00"/>
    <d v="2025-08-19T12:04:00"/>
    <m/>
    <s v="ROLLOS"/>
    <s v="ROLLOS"/>
    <s v="CB CB UNO A UNO"/>
    <s v="CB CB UNO A UNO"/>
    <s v="EJECUTADO_EXITOSO"/>
    <s v="EJECUTADO EXITOSO"/>
    <s v="16/08/2025 SE ESCALA AL COORDINADOR DE ZONA PARA ENTREGA DE ROLLOS EN SITIO | 19/08/2025 SE REALIZA ENTREGA DE 30 ROLLOS EN EL PUNTO SIN NOVEDAD, EN LA ENTREGA NO SE MANIPULAN EQUIPOS"/>
    <s v="VISITA_TÉCNICA"/>
    <m/>
    <s v="TIPO I"/>
    <s v="TERRESTRE"/>
    <s v="GONZALEZ FERRER JESUS ALEXANDER"/>
    <n v="1"/>
    <n v="35779.500569199998"/>
    <n v="0"/>
    <n v="35779.500569199998"/>
    <m/>
    <m/>
    <m/>
    <m/>
    <m/>
  </r>
  <r>
    <s v="BOGOTA"/>
    <x v="3"/>
    <x v="4"/>
    <n v="11001"/>
    <n v="2604296"/>
    <n v="78241"/>
    <s v="ORDEN DE CAMBIO"/>
    <s v="CUNDINAMARCA"/>
    <s v="BOGOTA"/>
    <s v="BARRIO MONTE BLANCO BOGOTA  2"/>
    <s v="REDEBAN"/>
    <s v="FO-25-1381330"/>
    <d v="2025-08-15T14:26:00"/>
    <d v="2025-08-19T12:25:00"/>
    <m/>
    <s v="ROLLOS"/>
    <s v="ROLLOS"/>
    <s v="CB CB UNO A UNO"/>
    <s v="CB CB UNO A UNO"/>
    <s v="EJECUTADO_EXITOSO"/>
    <s v="EJECUTADO EXITOSO"/>
    <s v="15/08/2025 SE ESCALA AL COORDINADOR DE ZONA PARA ENTREGA DE ROLLOS EN SITIO | 19/08/2025 ENTREGA DE 20 ROLLOS PARA DATAFONO NO SE MANIPULA TERMINAL"/>
    <s v="VISITA_TÉCNICA"/>
    <m/>
    <s v="TIPO I"/>
    <s v="TERRESTRE"/>
    <s v="BUSTOS MORA DIEGO MANUEL"/>
    <n v="1"/>
    <n v="35779.500569199998"/>
    <n v="0"/>
    <n v="35779.500569199998"/>
    <m/>
    <m/>
    <m/>
    <m/>
    <m/>
  </r>
  <r>
    <s v="CALI"/>
    <x v="0"/>
    <x v="3"/>
    <n v="76130"/>
    <n v="2603598"/>
    <n v="79756"/>
    <s v="ORDEN DE CAMBIO"/>
    <s v="VALLE DEL CAUCA"/>
    <s v="CANDELARIA"/>
    <s v="BARRIO VILLAGORGONA CANDELARIA"/>
    <s v="REDEBAN"/>
    <s v="FO-25-1380369"/>
    <d v="2025-08-15T11:46:00"/>
    <d v="2025-08-19T12:27:00"/>
    <m/>
    <s v="ROLLOS"/>
    <s v="ROLLOS"/>
    <s v="CB CB UNO A UNO"/>
    <s v="CB CB UNO A UNO"/>
    <s v="EJECUTADO_EXITOSO"/>
    <s v="EJECUTADO EXITOSO"/>
    <s v="15/08/2025 SE ESCALA AL COORDINADOR DE ZONA PARA ENTREGA DE ROLLOS EN SITIO | 19/08/2025 SE REALIZA ENTREGA DE 10 ROLLOS"/>
    <s v="VISITA_TÉCNICA"/>
    <m/>
    <s v="TIPO II"/>
    <s v="TERRESTRE"/>
    <s v="MONTERO MUESES GIAN CARLO"/>
    <n v="1"/>
    <n v="67654.12000000001"/>
    <n v="0"/>
    <n v="67654.12000000001"/>
    <m/>
    <m/>
    <m/>
    <m/>
    <m/>
  </r>
  <r>
    <s v="BUCARAMANGA"/>
    <x v="2"/>
    <x v="2"/>
    <n v="68820"/>
    <n v="2602329"/>
    <n v="71555"/>
    <s v="ORDEN DE CAMBIO"/>
    <s v="SANTANDER"/>
    <s v="TONA"/>
    <s v="BARRIO BERLIN TONA 2"/>
    <s v="REDEBAN"/>
    <s v="FO-25-1379568"/>
    <d v="2025-08-15T09:25:00"/>
    <d v="2025-08-19T12:29:00"/>
    <m/>
    <s v="ROLLOS"/>
    <s v="ROLLOS"/>
    <s v="CB CB UNO A UNO"/>
    <s v="CB CB UNO A UNO"/>
    <s v="EJECUTADO_EXITOSO"/>
    <s v="EJECUTADO EXITOSO"/>
    <s v="15/08/2025 SE ESCALA AL COORDINADOR DE ZONA PARA ENTREGA DE ROLLOS EN SITIO | 15/08/2025 EN COMUNICACIÓN CON LA ADMINISTRADORA CINDY AL CELULAR 3173360404, INFORMA QUE LE PODEMOS HACER EL ENVÍO DE LOS ROLLOS MAÑANA SÁBADO 16 DE AGOSTO DEL 2025, POR LA FLOTA DE LUSITANEA QUE SALE A LAS 12:30 PM DE LA PLAZA GUARIN. | 19/08/2025 EN COMUNICACIÓN CON ADMINISTRADORA LEIDY DIANA VERA AL CELULAR 3173360404, SOLICITA ENVÍO DE ROLLOS POR LA BUSETA CON PLACA SND-745 QUE EL CONDUCTOR JHOVANI LE ENTREGA LOS ROLLOS, SE ENVÍAN 40 ROLLOS, A ESPERA QUE CLIENTE RECLAMÉ PARA PROCEDER A CERRAR LA ORDEN._x000a__x000a_EN COMUNICACIÓN CON ADMINISTRADORA LEIDY DIANA VERA AL CELULAR 3173360404, INFORMA QUE YA RECLAMO LOS ROLLOS, SE PROCEDE A CERRAR ORDEN."/>
    <s v="ENVÍO"/>
    <m/>
    <s v="TIPO II"/>
    <s v="TERRESTRE"/>
    <s v="MARTINEZ FLOREZ DONIS ALBERTO"/>
    <n v="0"/>
    <n v="35779.500569199998"/>
    <n v="0"/>
    <n v="35779.500569199998"/>
    <m/>
    <m/>
    <m/>
    <m/>
    <m/>
  </r>
  <r>
    <s v="CALI"/>
    <x v="0"/>
    <x v="3"/>
    <n v="19418"/>
    <n v="2327201"/>
    <n v="68961"/>
    <s v="ORDEN DE CAMBIO"/>
    <s v="CAUCA"/>
    <s v="LOPEZ"/>
    <s v="BARRIO CENTRO LOPEZ DE MICAY"/>
    <s v="REDEBAN"/>
    <s v="FO-25-1117581"/>
    <d v="2025-06-19T08:00:00"/>
    <d v="2025-08-19T12:34:00"/>
    <m/>
    <s v="ROLLOS"/>
    <s v="ROLLOS"/>
    <s v="CB CB UNO A UNO"/>
    <s v="CB CB UNO A UNO"/>
    <s v="EJECUTADO_CANCELADO"/>
    <s v="USUARIO NO RECIBE PEDIDO"/>
    <s v="21/07/2025 SE LE COMPARTE GUIA AL CB AL NUMERO 3146860526, PENDIENTE CONFIRMACION DE RECLAMO | 23/07/2025 POR FAVOR NOS CONFIRMAN QUE NOVEDAD PRESENTA LA GUÍA 2212425439, SE ENCUENTRA EN ZONA DE DISTRIBUCION DESDE 7/1/2025 3:14:00 PM; SE LE INFORMO LA GUÍA AL USUARIO Y AL VALIDAR EN LA OFICINA LE INFORMA QUE EL LOCAL FUE ROBADO Y NO SABEN SI LA MERCANCÍA SE PERDIÓ | 23/07/2025 SE HACE VALIDACIÓN DE TU ENVÍO, TE INFORMO QUE LA GUÍA 2212425439 CON EL RADICADO #85426819 POR TRAZABILIDAD; LOGÍSTICA INFORMA QUE NO SE OBTUVO RESPUESTA POR EL PROCESO A CARGO, POR LO QUE LE FUE INSTAURADA LA PQR BAJO EL CUN 1437177 POR PÉRDIDA DEL ENVÍO, GENERADO EL 18/07/2025. EN ESTE CASO DEBEMOS ESPERAR LA INVESTIGACIÓN CON LA RESPUESTA FORMAL DE LO SUCEDIDO, POR LO QUE LAMENTAMOS DE ANTEMANO LA NOVEDAD PRESENTADA. | 23/07/2025 SE CREA NUEVO FO PARA NUEVO ENVIO MO-M1-25-262129 | 29/07/2025 SE ENVIA NUEVAMENTE CON GUIA -   2185553690 - SERVIENTREGA- SE COMPARTE GUIA AL USUARIO | 19/08/2025 19-08 SE PROCEDE A CERRAR SOLICITUD. SE INTENTÓ COMUNICACIÓN CON USUARIO PARA VERIFICAR OTROS MEDIOS PARA EL ENVÍO, PERO NO FUE POSIBLE ESTABLECERLA. SE LE INFORMA A SERVIENTREGA EL RETORNO DE PAQUETE A REMITENTE"/>
    <s v="ENVÍO"/>
    <m/>
    <s v="TIPO IV"/>
    <s v="TERRESTRE"/>
    <m/>
    <n v="0"/>
    <n v="35779.500569199998"/>
    <n v="0"/>
    <n v="35779.500569199998"/>
    <m/>
    <m/>
    <m/>
    <m/>
    <m/>
  </r>
  <r>
    <s v="PEREIRA"/>
    <x v="0"/>
    <x v="0"/>
    <n v="66001"/>
    <n v="2594147"/>
    <n v="18137"/>
    <s v="ORDEN DE CAMBIO"/>
    <s v="RISARALDA"/>
    <s v="PEREIRA"/>
    <s v="BARRIO COREGIMIENTO DE ARABIA"/>
    <s v="REDEBAN"/>
    <s v="FO-25-1372941"/>
    <d v="2025-08-13T15:56:00"/>
    <d v="2025-08-19T12:37:00"/>
    <m/>
    <s v="ROLLOS"/>
    <s v="ROLLOS"/>
    <s v="CB CB UNO A UNO"/>
    <s v="CB CB UNO A UNO"/>
    <s v="EJECUTADO_EXITOSO"/>
    <s v="EJECUTADO EXITOSO"/>
    <s v="13/08/2025 13-8 SE ESCALA AL COORDINADOR DE ZONA PARA ENTREGA DE ROLLOS EN SITIO | 19/08/2025 SE VISITA COMERCIO SE REALIZA ENTREGA DE 60 ROLLOS DE PAPEL PARA DATÁFONO"/>
    <s v="VISITA_TÉCNICA"/>
    <m/>
    <s v="TIPO I"/>
    <s v="TERRESTRE"/>
    <s v="LOAIZA LOPEZ JHON FREDDY"/>
    <n v="1"/>
    <n v="35779.500569199998"/>
    <n v="0"/>
    <n v="35779.500569199998"/>
    <m/>
    <m/>
    <m/>
    <m/>
    <m/>
  </r>
  <r>
    <s v="BOGOTA"/>
    <x v="3"/>
    <x v="4"/>
    <n v="11001"/>
    <n v="2593063"/>
    <n v="31751"/>
    <s v="ORDEN DE CAMBIO"/>
    <s v="CUNDINAMARCA"/>
    <s v="BOGOTA"/>
    <s v="OPRAP CARULLA 170"/>
    <s v="REDEBAN"/>
    <s v="FO-25-1372299"/>
    <d v="2025-08-13T14:21:00"/>
    <d v="2025-08-19T12:41:00"/>
    <m/>
    <s v="ROLLOS"/>
    <s v="ROLLOS"/>
    <s v="ROBUSTO"/>
    <s v="OPRAP"/>
    <s v="EJECUTADO_EXITOSO"/>
    <s v="EJECUTADO EXITOSO"/>
    <s v="13/08/2025 13-8 SE ESCALA AL COORDINADOR DE ZONA PARA ENTREGA DE ROLLOS EN SITIO | 19/08/2025 SE VISITA COMERCIO CB BANCOLOMBIA ROBUSTO, SE ENTREGAN ROLLOS DE PAPELERÍA SOLICITADOS PARA EL DATAFONO, NO UPS, NO SE MANIPULAN EQUIPOS."/>
    <s v="VISITA_TÉCNICA"/>
    <m/>
    <s v="TIPO I"/>
    <s v="TERRESTRE"/>
    <s v="VEGA MANRIQUE JONATAN MAURICIO"/>
    <n v="1"/>
    <n v="35779.500569199998"/>
    <n v="0"/>
    <n v="35779.500569199998"/>
    <m/>
    <m/>
    <m/>
    <m/>
    <m/>
  </r>
  <r>
    <s v="NEIVA"/>
    <x v="5"/>
    <x v="6"/>
    <n v="18753"/>
    <n v="2597949"/>
    <n v="13339"/>
    <s v="ORDEN DE CAMBIO"/>
    <s v="CAQUETA"/>
    <s v="SAN VICENTE DEL CAGUAN"/>
    <s v="BARRIO CAMPO HERMOSO"/>
    <s v="REDEBAN"/>
    <s v="FO-25-1375981"/>
    <d v="2025-08-14T11:48:00"/>
    <d v="2025-08-19T13:05:00"/>
    <m/>
    <s v="ROLLOS"/>
    <s v="ROLLOS"/>
    <s v="CB CB UNO A UNO"/>
    <s v="CB CB UNO A UNO"/>
    <s v="EJECUTADO_EXITOSO"/>
    <s v="EJECUTADO EXITOSO"/>
    <s v="14/08/2025 SE REALIZA ENVIO ROLLOS CON GUIA | 19/08/2025 14-08 SE REALIZA ENVIO DE ROLLOS ** 19-08 SE CONFIRMA ENTREGA EXITOSA POR TRANSPORTADORA"/>
    <s v="ENVÍO"/>
    <m/>
    <s v="TIPO IV ESPECIAL"/>
    <s v="TERRESTRE / AEREO"/>
    <m/>
    <n v="0"/>
    <n v="35779.500569199998"/>
    <n v="0"/>
    <n v="35779.500569199998"/>
    <m/>
    <m/>
    <m/>
    <m/>
    <m/>
  </r>
  <r>
    <s v="VALLEDUPAR"/>
    <x v="4"/>
    <x v="5"/>
    <n v="20011"/>
    <n v="2597342"/>
    <n v="54009"/>
    <s v="ORDEN DE CAMBIO"/>
    <s v="CESAR"/>
    <s v="AGUACHICA"/>
    <s v="DISTRICOL EDS LA CAMPANA"/>
    <s v="REDEBAN"/>
    <s v="FO-25-1375946"/>
    <d v="2025-08-14T10:44:00"/>
    <d v="2025-08-19T13:09:00"/>
    <m/>
    <s v="ROLLOS"/>
    <s v="ROLLOS"/>
    <s v="AGREGADOR"/>
    <s v="DISTRICOL"/>
    <s v="EJECUTADO_EXITOSO"/>
    <s v="EJECUTADO EXITOSO"/>
    <s v="14/08/2025 SE REALIZA ENVIO ROLLOS CON GUIA | 19/08/2025 14-08 SE REALIZA ENVIO DE ROLLOS ** 19-08 SE CONFIRMA ENTREGA EXITOSA POR TRANSPORTADORA"/>
    <s v="ENVÍO"/>
    <m/>
    <s v="TIPO IV"/>
    <s v="TERRESTRE"/>
    <m/>
    <n v="0"/>
    <n v="35779.500569199998"/>
    <n v="0"/>
    <n v="35779.500569199998"/>
    <m/>
    <m/>
    <m/>
    <m/>
    <m/>
  </r>
  <r>
    <s v="SANTA MARTA"/>
    <x v="4"/>
    <x v="5"/>
    <n v="44001"/>
    <n v="2602926"/>
    <n v="42839"/>
    <s v="ORDEN DE CAMBIO"/>
    <s v="LA GUAJIRA"/>
    <s v="RIOHACHA"/>
    <s v="BARRIO LOTERO RIOHACHA"/>
    <s v="REDEBAN"/>
    <s v="FO-25-1379968"/>
    <d v="2025-08-15T10:21:00"/>
    <d v="2025-08-19T13:17:00"/>
    <m/>
    <s v="ROLLOS"/>
    <s v="ROLLOS"/>
    <s v="CB CB UNO A UNO"/>
    <s v="CB CB UNO A UNO"/>
    <s v="EJECUTADO_EXITOSO"/>
    <s v="EJECUTADO EXITOSO"/>
    <s v="15/08/2025 SE REALIZA ENVIO ROLLOS CON GUIA | 19/08/2025 SE ENVÍAN ROLLOS CON GUÍA 2205447133. SE CONFIRMA ENTREGA DE ROLLOS EXITOSA POR PARTE DE LA TRANSPORTADORA"/>
    <s v="ENVÍO"/>
    <m/>
    <s v="TIPO III"/>
    <s v="TERRESTRE"/>
    <m/>
    <n v="0"/>
    <n v="35779.500569199998"/>
    <n v="0"/>
    <n v="35779.500569199998"/>
    <m/>
    <m/>
    <m/>
    <m/>
    <m/>
  </r>
  <r>
    <s v="MONTERIA"/>
    <x v="4"/>
    <x v="5"/>
    <n v="23807"/>
    <n v="2592706"/>
    <n v="44189"/>
    <s v="ORDEN DE CAMBIO"/>
    <s v="CORDOBA"/>
    <s v="TIERRALTA"/>
    <s v="DISTRICOL MAXITIENDA"/>
    <s v="REDEBAN"/>
    <s v="FO-25-1371977"/>
    <d v="2025-08-13T13:09:00"/>
    <d v="2025-08-19T13:19:00"/>
    <m/>
    <s v="ROLLOS"/>
    <s v="ROLLOS"/>
    <s v="AGREGADOR"/>
    <s v="DISTRICOL"/>
    <s v="EJECUTADO_EXITOSO"/>
    <s v="EJECUTADO EXITOSO"/>
    <s v="13/08/2025 13-8 SE REALIZA ENVIO ROLLOS CON GUIA | 19/08/2025 SE ENVÍAN ROLLOS CON GUÍA 2265100353. SE CONFIRMA ENTREGA DE ROLLOS EXITOSA POR PARTE DE LA TRANSPORTADORA."/>
    <s v="ENVÍO"/>
    <m/>
    <s v="TIPO III"/>
    <s v="TERRESTRE"/>
    <m/>
    <n v="0"/>
    <n v="35779.500569199998"/>
    <n v="0"/>
    <n v="35779.500569199998"/>
    <m/>
    <m/>
    <m/>
    <m/>
    <m/>
  </r>
  <r>
    <s v="NEIVA"/>
    <x v="5"/>
    <x v="6"/>
    <n v="18753"/>
    <n v="2592364"/>
    <n v="42669"/>
    <s v="ORDEN DE CAMBIO"/>
    <s v="CAQUETA"/>
    <s v="SAN VICENTE DEL CAGUAN"/>
    <s v="BARRIO CASERIO LA NOVIA SAN VI"/>
    <s v="REDEBAN"/>
    <s v="FO-25-1371713"/>
    <d v="2025-08-13T12:01:00"/>
    <d v="2025-08-19T13:21:00"/>
    <m/>
    <s v="ROLLOS"/>
    <s v="ROLLOS"/>
    <s v="CB CB UNO A UNO"/>
    <s v="CB CB UNO A UNO"/>
    <s v="EJECUTADO_EXITOSO"/>
    <s v="EJECUTADO EXITOSO"/>
    <s v="13/08/2025 13-8 SE REALIZA ENVIO ROLLOS CON GUIA | 19/08/2025 SE ENVÍAN ROLLOS CON GUÍA 2235595982. SE CONFIRMA ENTREGA DE ROLLOS EXITOSA POR PARTE DE LA TRANSPORTADORA."/>
    <s v="ENVÍO"/>
    <m/>
    <s v="TIPO IV ESPECIAL"/>
    <s v="TERRESTRE / AEREO"/>
    <m/>
    <n v="0"/>
    <n v="35779.500569199998"/>
    <n v="0"/>
    <n v="35779.500569199998"/>
    <m/>
    <m/>
    <m/>
    <m/>
    <m/>
  </r>
  <r>
    <s v="NEIVA"/>
    <x v="5"/>
    <x v="6"/>
    <n v="18094"/>
    <n v="2606767"/>
    <n v="72137"/>
    <s v="ORDEN DE CAMBIO"/>
    <s v="CAQUETA"/>
    <s v="BELEN DE LOS ANDAQUIES"/>
    <s v="CAQUETA BELEN DE LOS ANDAQUIES"/>
    <s v="REDEBAN"/>
    <s v="FO-25-1385222"/>
    <d v="2025-08-19T08:00:00"/>
    <d v="2025-08-19T13:30:00"/>
    <m/>
    <s v="ROLLOS"/>
    <s v="ROLLOS"/>
    <s v="CB UNO A UNO"/>
    <s v="CB UNO A UNO"/>
    <s v="EJECUTADO_EXITOSO"/>
    <s v="EJECUTADO EXITOSO"/>
    <s v="16/08/2025 SE REALIZA ENVIO ROLLOS CON GUIA | 19/08/2025 SE REALIZA ENTREGA DE 40 ROLLOS RBM EN SITIO ENTREGA EXITOSA"/>
    <s v="VISITA_TÉCNICA"/>
    <m/>
    <s v="TIPO IV"/>
    <s v="TERRESTRE"/>
    <s v="BERMUDEZ SANCHEZ JOSE NEYBER"/>
    <n v="1"/>
    <n v="35779.500569199998"/>
    <n v="0"/>
    <n v="35779.500569199998"/>
    <m/>
    <m/>
    <m/>
    <m/>
    <m/>
  </r>
  <r>
    <s v="NEIVA"/>
    <x v="5"/>
    <x v="6"/>
    <n v="41001"/>
    <n v="2607031"/>
    <n v="79869"/>
    <s v="ORDEN DE CAMBIO"/>
    <s v="HUILA"/>
    <s v="NEIVA"/>
    <s v="BARRIO LAS GRANJAS NEIVA  6"/>
    <s v="REDEBAN"/>
    <s v="FO-25-1386627"/>
    <d v="2025-08-19T08:00:00"/>
    <d v="2025-08-19T13:49:00"/>
    <m/>
    <s v="ROLLOS"/>
    <s v="ROLLOS"/>
    <s v="CB UNO A UNO"/>
    <s v="CB UNO A UNO"/>
    <s v="EJECUTADO_EXITOSO"/>
    <s v="EJECUTADO EXITOSO"/>
    <s v="19/08/2025 SE ENTREGA 10 ROLLOS SIN NOVEDAD"/>
    <s v="VISITA_TÉCNICA"/>
    <m/>
    <s v="TIPO I"/>
    <s v="TERRESTRE"/>
    <s v="ANDRADE HERNANDEZ JUAN CARLOS"/>
    <n v="1"/>
    <n v="35779.500569199998"/>
    <n v="0"/>
    <n v="35779.500569199998"/>
    <m/>
    <m/>
    <m/>
    <m/>
    <m/>
  </r>
  <r>
    <s v="CALI"/>
    <x v="0"/>
    <x v="3"/>
    <n v="76248"/>
    <n v="2607044"/>
    <n v="71416"/>
    <s v="ORDEN DE CAMBIO"/>
    <s v="VALLE DEL CAUCA"/>
    <s v="EL CERRITO"/>
    <s v="EL CERRITO SANTA BARBARA"/>
    <s v="REDEBAN"/>
    <s v="FO-25-1386624"/>
    <d v="2025-08-19T08:00:00"/>
    <d v="2025-08-19T13:52:00"/>
    <m/>
    <s v="ROLLOS"/>
    <s v="ROLLOS"/>
    <s v="CB CB UNO A UNO"/>
    <s v="CB CB UNO A UNO"/>
    <s v="EJECUTADO_EXITOSO"/>
    <s v="EJECUTADO EXITOSO"/>
    <s v="19/08/2025 EN LA VISITA TÉCNICA SE REALIZÓ LA ENTREGA DE 50 ROLLOS TÉRMICOS DE REDEBAN PARA EL CB"/>
    <s v="VISITA_TÉCNICA"/>
    <m/>
    <s v="TIPO II"/>
    <s v="TERRESTRE"/>
    <s v="SANCHEZ URREGO ROBINSON DAVID"/>
    <n v="1"/>
    <n v="67654.12000000001"/>
    <n v="0"/>
    <n v="67654.12000000001"/>
    <m/>
    <m/>
    <m/>
    <m/>
    <m/>
  </r>
  <r>
    <s v="BOGOTA"/>
    <x v="3"/>
    <x v="4"/>
    <n v="25269"/>
    <n v="2607056"/>
    <n v="80013"/>
    <s v="ORDEN DE CAMBIO"/>
    <s v="CUNDINAMARCA"/>
    <s v="FACATATIVA"/>
    <s v="BARRIO VILLA NUEVA FACATATIVA FACTATIVA"/>
    <s v="REDEBAN"/>
    <s v="FO-25-1386620"/>
    <d v="2025-08-19T08:00:00"/>
    <d v="2025-08-19T13:56:00"/>
    <m/>
    <s v="ROLLOS"/>
    <s v="ROLLOS"/>
    <s v="CB UNO A UNO"/>
    <s v="CB UNO A UNO"/>
    <s v="EJECUTADO_EXITOSO"/>
    <s v="EJECUTADO EXITOSO"/>
    <s v="19/08/2025 SE REALIZA VISITA DE CAMPO DONDE SE ENTREGA 10 ROLLOS NO SE MANIPULA EQUIPOS."/>
    <s v="VISITA_TÉCNICA"/>
    <m/>
    <s v="TIPO II"/>
    <s v="TERRESTRE"/>
    <s v="LOZADA ROJAS CHRISTIAN ANDRES"/>
    <n v="1"/>
    <n v="67654.12000000001"/>
    <n v="0"/>
    <n v="67654.12000000001"/>
    <m/>
    <m/>
    <m/>
    <m/>
    <m/>
  </r>
  <r>
    <s v="MONTERIA"/>
    <x v="4"/>
    <x v="5"/>
    <n v="23162"/>
    <n v="2607285"/>
    <n v="77918"/>
    <s v="ORDEN DE CAMBIO"/>
    <s v="CORDOBA"/>
    <s v="CERETE"/>
    <s v="BARRIO EL SOCORRO CERETE 3"/>
    <s v="REDEBAN"/>
    <s v="FO-25-1386616"/>
    <d v="2025-08-17T09:13:00"/>
    <d v="2025-08-19T13:58:00"/>
    <m/>
    <s v="ROLLOS"/>
    <s v="ROLLOS"/>
    <s v="CB CB UNO A UNO"/>
    <s v="CB CB UNO A UNO"/>
    <s v="EJECUTADO_EXITOSO"/>
    <s v="EJECUTADO EXITOSO"/>
    <s v="19/08/2025 SE REALIZA ENTREGA DE 80 ROLLOS EN EL PUNTO SIN NOVEDAD, EN LA ENTREGA NO SE MANIPULAN EQUIPOS"/>
    <s v="VISITA_TÉCNICA"/>
    <m/>
    <s v="TIPO I"/>
    <s v="TERRESTRE"/>
    <s v="GONZALEZ FERRER JESUS ALEXANDER"/>
    <n v="1"/>
    <n v="35779.500569199998"/>
    <n v="0"/>
    <n v="35779.500569199998"/>
    <m/>
    <m/>
    <m/>
    <m/>
    <m/>
  </r>
  <r>
    <s v="CALI"/>
    <x v="0"/>
    <x v="3"/>
    <n v="76364"/>
    <n v="2606765"/>
    <n v="70780"/>
    <s v="ORDEN DE CAMBIO"/>
    <s v="VALLE DEL CAUCA"/>
    <s v="JAMUNDI"/>
    <s v="DISTRICOL COMPUTECNOLOGIAS MUL"/>
    <s v="REDEBAN"/>
    <s v="FO-25-1385098"/>
    <d v="2025-08-19T08:00:00"/>
    <d v="2025-08-19T14:08:00"/>
    <m/>
    <s v="ROLLOS"/>
    <s v="ROLLOS"/>
    <s v="AGREGADOR"/>
    <s v="DISTRICOL"/>
    <s v="EJECUTADO_EXITOSO"/>
    <s v="EJECUTADO EXITOSO"/>
    <s v="16/08/2025 SE ESCALA AL COORDINADOR DE ZONA PARA ENTREGA DE ROLLOS EN SITIO | 19/08/2025 SE REALIZA ENTREGA DE 40 ROLLOS CON VISITA, NO SE INTERVIENE EQUIPOS"/>
    <s v="VISITA_TÉCNICA"/>
    <m/>
    <s v="TIPO II"/>
    <s v="TERRESTRE"/>
    <s v="HERRERA MONAR GEOVANNY"/>
    <n v="1"/>
    <n v="67654.12000000001"/>
    <n v="0"/>
    <n v="67654.12000000001"/>
    <m/>
    <m/>
    <m/>
    <m/>
    <m/>
  </r>
  <r>
    <s v="CALI"/>
    <x v="0"/>
    <x v="3"/>
    <n v="76130"/>
    <n v="2606725"/>
    <n v="73842"/>
    <s v="ORDEN DE CAMBIO"/>
    <s v="VALLE DEL CAUCA"/>
    <s v="CANDELARIA"/>
    <s v="PTM CANCELARIA BLANCA YOLIMA D"/>
    <s v="REDEBAN"/>
    <s v="FO-25-1384406"/>
    <d v="2025-08-16T11:52:00"/>
    <d v="2025-08-19T14:18:00"/>
    <m/>
    <s v="ROLLOS"/>
    <s v="ROLLOS"/>
    <s v="AGREGADOR"/>
    <s v="COMCARD - PTM"/>
    <s v="EJECUTADO_EXITOSO"/>
    <s v="EJECUTADO EXITOSO"/>
    <s v="16/08/2025 SE ESCALA AL COORDINADOR DE ZONA PARA ENTREGA DE ROLLOS EN SITIO | 19/08/2025 SE REALIZA ENTREGA DE 70 ROLLOS."/>
    <s v="VISITA_TÉCNICA"/>
    <m/>
    <s v="TIPO II"/>
    <s v="TERRESTRE"/>
    <s v="MONTERO MUESES GIAN CARLO"/>
    <n v="1"/>
    <n v="67654.12000000001"/>
    <n v="0"/>
    <n v="67654.12000000001"/>
    <m/>
    <m/>
    <m/>
    <m/>
    <m/>
  </r>
  <r>
    <s v="BOGOTA"/>
    <x v="3"/>
    <x v="4"/>
    <n v="11001"/>
    <n v="2606628"/>
    <n v="76498"/>
    <s v="ORDEN DE CAMBIO"/>
    <s v="CUNDINAMARCA"/>
    <s v="BOGOTA"/>
    <s v="BARRIO SAN CARISTOBAL NORTE BO"/>
    <s v="REDEBAN"/>
    <s v="FO-25-1384306"/>
    <d v="2025-08-16T11:44:00"/>
    <d v="2025-08-19T14:32:00"/>
    <m/>
    <s v="ROLLOS"/>
    <s v="ROLLOS"/>
    <s v="CB CB UNO A UNO"/>
    <s v="CB CB UNO A UNO"/>
    <s v="EJECUTADO_EXITOSO"/>
    <s v="EJECUTADO EXITOSO"/>
    <s v="16/08/2025 SE ESCALA AL COORDINADOR DE ZONA PARA ENTREGA DE ROLLOS EN SITIO | 19/08/2025 SE REALIZA ENTREGA DE 50 ROLLOS"/>
    <s v="VISITA_TÉCNICA"/>
    <m/>
    <s v="TIPO I"/>
    <s v="TERRESTRE"/>
    <s v="MURCIA HERNANDEZ HARVEY IGNACIO"/>
    <n v="1"/>
    <n v="35779.500569199998"/>
    <n v="0"/>
    <n v="35779.500569199998"/>
    <m/>
    <m/>
    <m/>
    <m/>
    <m/>
  </r>
  <r>
    <s v="BOGOTA"/>
    <x v="3"/>
    <x v="4"/>
    <n v="11001"/>
    <n v="2606395"/>
    <n v="73282"/>
    <s v="ORDEN DE CAMBIO"/>
    <s v="CUNDINAMARCA"/>
    <s v="BOGOTA"/>
    <s v="PTM BOGOTA MULTIPAGOS Y ALGO M"/>
    <s v="REDEBAN"/>
    <s v="FO-25-1383871"/>
    <d v="2025-08-16T10:32:00"/>
    <d v="2025-08-19T14:35:00"/>
    <m/>
    <s v="ROLLOS"/>
    <s v="ROLLOS"/>
    <s v="AGREGADOR"/>
    <s v="COMCARD - PTM"/>
    <s v="EJECUTADO_EXITOSO"/>
    <s v="EJECUTADO EXITOSO"/>
    <s v="16/08/2025 SE ESCALA AL COORDINADOR DE ZONA PARA ENTREGA DE ROLLOS EN SITIO | 19/08/2025 ENTREGA DE 30 ROLLOS NO SE MANIPULAN EQUIPOS"/>
    <s v="VISITA_TÉCNICA"/>
    <m/>
    <s v="TIPO I"/>
    <s v="TERRESTRE"/>
    <s v="HERNANDEZ NARANJO OSCAR EDUARDO"/>
    <n v="1"/>
    <n v="35779.500569199998"/>
    <n v="0"/>
    <n v="35779.500569199998"/>
    <m/>
    <m/>
    <m/>
    <m/>
    <m/>
  </r>
  <r>
    <s v="BUCARAMANGA"/>
    <x v="2"/>
    <x v="2"/>
    <n v="68418"/>
    <n v="2606394"/>
    <n v="57298"/>
    <s v="ORDEN DE CAMBIO"/>
    <s v="SANTANDER"/>
    <s v="LOS SANTOS"/>
    <s v="BARRIO MIRADORES DEL LAGO LOS"/>
    <s v="REDEBAN"/>
    <s v="FO-25-1383868"/>
    <d v="2025-08-16T10:32:00"/>
    <d v="2025-08-19T14:39:00"/>
    <m/>
    <s v="ROLLOS"/>
    <s v="ROLLOS"/>
    <s v="CB CB UNO A UNO"/>
    <s v="CB CB UNO A UNO"/>
    <s v="EJECUTADO_EXITOSO"/>
    <s v="EJECUTADO EXITOSO"/>
    <s v="16/08/2025 SE ESCALA AL COORDINADOR DE ZONA PARA ENTREGA DE ROLLOS EN SITIO | 19/08/2025 SE VISITA COMERCIO SE ENTREGA ROLLOS EN SITIO"/>
    <s v="VISITA_TÉCNICA"/>
    <m/>
    <s v="TIPO II"/>
    <s v="TERRESTRE"/>
    <s v="HERRERA LUQUE SAUL JAVIER"/>
    <n v="1"/>
    <n v="67654.12000000001"/>
    <n v="0"/>
    <n v="67654.12000000001"/>
    <m/>
    <m/>
    <m/>
    <m/>
    <m/>
  </r>
  <r>
    <s v="BOGOTA"/>
    <x v="3"/>
    <x v="4"/>
    <n v="11001"/>
    <n v="2605237"/>
    <n v="57734"/>
    <s v="ORDEN DE CAMBIO"/>
    <s v="CUNDINAMARCA"/>
    <s v="BOGOTA"/>
    <s v="BARRIO BOSA BOGOTA 14"/>
    <s v="REDEBAN"/>
    <s v="FO-25-1381979"/>
    <d v="2025-08-15T15:55:00"/>
    <d v="2025-08-19T14:43:00"/>
    <m/>
    <s v="ROLLOS"/>
    <s v="ROLLOS"/>
    <s v="CB CB UNO A UNO"/>
    <s v="CB CB UNO A UNO"/>
    <s v="EJECUTADO_EXITOSO"/>
    <s v="EJECUTADO EXITOSO"/>
    <s v="15/08/2025 SE ESCALA AL COORDINADOR DE ZONA PARA ENTREGA DE ROLLOS EN SITIO | 19/08/2025 ENTREGA DE 40 ROLLOS NO SE MANIPULAN EQUIPOS"/>
    <s v="VISITA_TÉCNICA"/>
    <m/>
    <s v="TIPO I"/>
    <s v="TERRESTRE"/>
    <s v="HERNANDEZ NARANJO OSCAR EDUARDO"/>
    <n v="1"/>
    <n v="35779.500569199998"/>
    <n v="0"/>
    <n v="35779.500569199998"/>
    <m/>
    <m/>
    <m/>
    <m/>
    <m/>
  </r>
  <r>
    <s v="BOGOTA"/>
    <x v="3"/>
    <x v="4"/>
    <n v="11001"/>
    <n v="2599414"/>
    <n v="78067"/>
    <s v="ORDEN DE CAMBIO"/>
    <s v="CUNDINAMARCA"/>
    <s v="BOGOTA"/>
    <s v="BARRIO VIRREY BOGOTA  6"/>
    <s v="REDEBAN"/>
    <s v="FO-25-1377173"/>
    <d v="2025-08-14T14:57:00"/>
    <d v="2025-08-19T14:45:00"/>
    <m/>
    <s v="ROLLOS"/>
    <s v="ROLLOS"/>
    <s v="CB CB UNO A UNO"/>
    <s v="CB CB UNO A UNO"/>
    <s v="EJECUTADO_EXITOSO"/>
    <s v="EJECUTADO EXITOSO"/>
    <s v="14/08/2025 SE ESCALA AL COORDINADOR DE ZONA PARA ENTREGA DE ROLLOS EN SITIO | 19/08/2025 SE REALIZA ENTREGA DE 40 ROLLOS PARA DATAFONO EN SITIO DIFERENTE YA QUE ESTÁ CERRADO"/>
    <s v="VISITA_TÉCNICA"/>
    <m/>
    <s v="TIPO I"/>
    <s v="TERRESTRE"/>
    <s v="BUSTOS MORA DIEGO MANUEL"/>
    <n v="1"/>
    <n v="35779.500569199998"/>
    <n v="0"/>
    <n v="35779.500569199998"/>
    <m/>
    <m/>
    <m/>
    <m/>
    <m/>
  </r>
  <r>
    <s v="MEDELLIN"/>
    <x v="1"/>
    <x v="1"/>
    <n v="5615"/>
    <n v="2594575"/>
    <n v="30313"/>
    <s v="ORDEN DE CAMBIO"/>
    <s v="ANTIOQUIA"/>
    <s v="RIONEGRO"/>
    <s v="BARRIO AEROPUERTO RIONEGRO RIO"/>
    <s v="REDEBAN"/>
    <s v="FO-25-1373055"/>
    <d v="2025-08-13T17:10:00"/>
    <d v="2025-08-19T14:49:00"/>
    <m/>
    <s v="ROLLOS"/>
    <s v="ROLLOS"/>
    <s v="CB CB UNO A UNO"/>
    <s v="CB CB UNO A UNO"/>
    <s v="EJECUTADO_EXITOSO"/>
    <s v="EJECUTADO EXITOSO"/>
    <s v="13/08/2025 13-8 SE ESCALA AL COORDINADOR DE ZONA PARA ENTREGA DE ROLLOS EN SITIO | 19/08/2025 SE ENTREGAN 50 ROLLOS EXITOSAMENTE"/>
    <s v="VISITA_TÉCNICA"/>
    <m/>
    <s v="TIPO II"/>
    <s v="TERRESTRE"/>
    <s v="RUA ALVAREZ RICHARD ANDRES"/>
    <n v="1"/>
    <n v="67654.12000000001"/>
    <n v="0"/>
    <n v="67654.12000000001"/>
    <m/>
    <m/>
    <m/>
    <m/>
    <m/>
  </r>
  <r>
    <s v="MEDELLIN"/>
    <x v="1"/>
    <x v="1"/>
    <n v="5440"/>
    <n v="2593241"/>
    <n v="79261"/>
    <s v="ORDEN DE CAMBIO"/>
    <s v="ANTIOQUIA"/>
    <s v="MARINILLA"/>
    <s v="DISTRICOL DROGUERIA EL CID"/>
    <s v="REDEBAN"/>
    <s v="FO-25-1372361"/>
    <d v="2025-08-13T14:33:00"/>
    <d v="2025-08-19T14:53:00"/>
    <m/>
    <s v="ROLLOS"/>
    <s v="ROLLOS"/>
    <s v="AGREGADOR"/>
    <s v="DISTRICOL"/>
    <s v="EJECUTADO_EXITOSO"/>
    <s v="EJECUTADO EXITOSO"/>
    <s v="13/08/2025 13-8 SE ESCALA AL COORDINADOR DE ZONA PARA ENTREGA DE ROLLOS EN SITIO | 19/08/2025 SE ENTREGAN 30 ROLLOS EXITOSAMENTE"/>
    <s v="VISITA_TÉCNICA"/>
    <m/>
    <s v="TIPO II"/>
    <s v="TERRESTRE"/>
    <s v="RUA ALVAREZ RICHARD ANDRES"/>
    <n v="1"/>
    <n v="67654.12000000001"/>
    <n v="0"/>
    <n v="67654.12000000001"/>
    <m/>
    <m/>
    <m/>
    <m/>
    <m/>
  </r>
  <r>
    <s v="CALI"/>
    <x v="0"/>
    <x v="3"/>
    <n v="76130"/>
    <n v="2592434"/>
    <n v="76061"/>
    <s v="ORDEN DE CAMBIO"/>
    <s v="VALLE DEL CAUCA"/>
    <s v="CANDELARIA"/>
    <s v="BARRIO CORREGIMIENTO EL LAURO CANDELARIA 1"/>
    <s v="REDEBAN"/>
    <s v="FO-25-1371883"/>
    <d v="2025-08-13T12:17:00"/>
    <d v="2025-08-19T14:55:00"/>
    <m/>
    <s v="ROLLOS"/>
    <s v="ROLLOS"/>
    <s v="CB UNO A UNO"/>
    <s v="CB UNO A UNO"/>
    <s v="EJECUTADO_EXITOSO"/>
    <s v="EJECUTADO EXITOSO"/>
    <s v="13/08/2025 13-8 SE ESCALA AL COORDINADOR DE ZONA PARA ENTREGA DE ROLLOS EN SITIO | 19/08/2025 SE REALIZA ENTREGA DE 20 ROLLOS."/>
    <s v="VISITA_TÉCNICA"/>
    <m/>
    <s v="TIPO II"/>
    <s v="TERRESTRE"/>
    <s v="MONTERO MUESES GIAN CARLO"/>
    <n v="1"/>
    <n v="67654.12000000001"/>
    <n v="0"/>
    <n v="67654.12000000001"/>
    <m/>
    <m/>
    <m/>
    <m/>
    <m/>
  </r>
  <r>
    <s v="BOGOTA"/>
    <x v="3"/>
    <x v="4"/>
    <n v="11001"/>
    <n v="2580236"/>
    <n v="25523"/>
    <s v="ORDEN DE CAMBIO"/>
    <s v="CUNDINAMARCA"/>
    <s v="BOGOTA"/>
    <s v="PAGAFACIL TERMINAL TRANSPORTE"/>
    <s v="REDEBAN"/>
    <s v="FO-25-1361588"/>
    <d v="2025-08-11T14:33:00"/>
    <d v="2025-08-19T15:00:00"/>
    <m/>
    <s v="ROLLOS"/>
    <s v="ROLLOS"/>
    <s v="ROBUSTO"/>
    <s v="PAGAFACIL"/>
    <s v="EJECUTADO_EXITOSO"/>
    <s v="EJECUTADO EXITOSO"/>
    <s v="11/08/2025 11-8 SE ESCALA AL COORDINADOR DE ZONA PARA ENTREGA DE ROLLOS EN SITIO | 19/08/2025 SE REALIZA ENTREGA DE 230 ROLLOS ,NO SE MANIPULAN EQUIPOS"/>
    <s v="VISITA_TÉCNICA"/>
    <m/>
    <s v="TIPO I"/>
    <s v="TERRESTRE"/>
    <s v="GALINDO ROJAS LUIS FELIPE"/>
    <n v="1"/>
    <n v="35779.500569199998"/>
    <n v="0"/>
    <n v="35779.500569199998"/>
    <m/>
    <m/>
    <m/>
    <m/>
    <m/>
  </r>
  <r>
    <s v="PASTO"/>
    <x v="0"/>
    <x v="3"/>
    <n v="52490"/>
    <n v="2573450"/>
    <n v="80173"/>
    <s v="ORDEN DE CAMBIO"/>
    <s v="NARIÑO"/>
    <s v="OLAYA HERRERA"/>
    <s v="BARRIO PUNTA ABAJO OLAYA HERRERA"/>
    <s v="REDEBAN"/>
    <s v="FO-25-1353154"/>
    <d v="2025-08-11T09:00:00"/>
    <d v="2025-08-19T15:03:00"/>
    <m/>
    <s v="ROLLOS"/>
    <s v="ROLLOS"/>
    <s v="CB UNO A UNO"/>
    <s v="CB UNO A UNO"/>
    <s v="EJECUTADO_EXITOSO"/>
    <s v="EJECUTADO EXITOSO"/>
    <s v="09/08/2025 SE REALIZA ENVIO ROLLOS CON GUIA | 19/08/2025 11-08 SE REALIZA ENVIO DE ROLLOS ** 19-08 SE CONFIRMA ENTREGA EXITOSA CON EL USUARIO"/>
    <s v="ENVÍO"/>
    <m/>
    <s v="TIPO IV ESPECIAL"/>
    <s v="FLUVIAL"/>
    <m/>
    <n v="0"/>
    <n v="35779.500569199998"/>
    <n v="0"/>
    <n v="35779.500569199998"/>
    <m/>
    <m/>
    <m/>
    <m/>
    <m/>
  </r>
  <r>
    <s v="BOGOTA"/>
    <x v="3"/>
    <x v="4"/>
    <n v="11001"/>
    <n v="2606762"/>
    <n v="47025"/>
    <s v="ORDEN DE CAMBIO"/>
    <s v="CUNDINAMARCA"/>
    <s v="BOGOTA"/>
    <s v="BARRIO DINDALITO BOGOTA 9"/>
    <s v="REDEBAN"/>
    <s v="FO-25-1385106"/>
    <d v="2025-08-19T08:00:00"/>
    <d v="2025-08-19T15:05:00"/>
    <m/>
    <s v="ROLLOS"/>
    <s v="ROLLOS"/>
    <s v="CB CB UNO A UNO"/>
    <s v="CB CB UNO A UNO"/>
    <s v="EJECUTADO_EXITOSO"/>
    <s v="EJECUTADO EXITOSO"/>
    <s v="16/08/2025 SE ESCALA AL COORDINADOR DE ZONA PARA ENTREGA DE ROLLOS EN SITIO | 19/08/2025 ENTREGA DE 20 ROLLOS NO SE MANIPULAN EQUIPOS"/>
    <s v="VISITA_TÉCNICA"/>
    <m/>
    <s v="TIPO I"/>
    <s v="TERRESTRE"/>
    <s v="HERNANDEZ NARANJO OSCAR EDUARDO"/>
    <n v="1"/>
    <n v="35779.500569199998"/>
    <n v="0"/>
    <n v="35779.500569199998"/>
    <m/>
    <m/>
    <m/>
    <m/>
    <m/>
  </r>
  <r>
    <s v="CALI"/>
    <x v="0"/>
    <x v="3"/>
    <n v="76377"/>
    <n v="2605681"/>
    <n v="74926"/>
    <s v="ORDEN DE CAMBIO"/>
    <s v="VALLE DEL CAUCA"/>
    <s v="LA CUMBRE"/>
    <s v="BARRIO PAVAS LA CUMBRE 1"/>
    <s v="REDEBAN"/>
    <s v="FO-25-1383011"/>
    <d v="2025-08-15T17:32:00"/>
    <d v="2025-08-19T15:09:00"/>
    <m/>
    <s v="ROLLOS"/>
    <s v="ROLLOS"/>
    <s v="CB CB UNO A UNO"/>
    <s v="CB CB UNO A UNO"/>
    <s v="EJECUTADO_EXITOSO"/>
    <s v="EJECUTADO EXITOSO"/>
    <s v="16/08/2025 SE ESCALA AL COORDINADOR DE ZONA PARA ENTREGA DE ROLLOS EN SITIO | 19/08/2025 SE VISITA CORRESPONSAL Y SE ENTREGAN 30 ROLLOS"/>
    <s v="VISITA_TÉCNICA"/>
    <m/>
    <s v="TIPO II"/>
    <s v="TERRESTRE"/>
    <s v="BOLAÑOS TABORDA JORGE ENRIQUE"/>
    <n v="1"/>
    <n v="67654.12000000001"/>
    <n v="0"/>
    <n v="67654.12000000001"/>
    <m/>
    <m/>
    <m/>
    <m/>
    <m/>
  </r>
  <r>
    <s v="BOGOTA"/>
    <x v="3"/>
    <x v="4"/>
    <n v="11001"/>
    <n v="2603899"/>
    <n v="46936"/>
    <s v="ORDEN DE CAMBIO"/>
    <s v="CUNDINAMARCA"/>
    <s v="BOGOTA"/>
    <s v="BARRIO SAN CRISTOBAL BOGOTA 3"/>
    <s v="REDEBAN"/>
    <s v="FO-25-1380593"/>
    <d v="2025-08-15T12:11:00"/>
    <d v="2025-08-19T15:13:00"/>
    <m/>
    <s v="ROLLOS"/>
    <s v="ROLLOS"/>
    <s v="CB CB UNO A UNO"/>
    <s v="CB CB UNO A UNO"/>
    <s v="EJECUTADO_EXITOSO"/>
    <s v="EJECUTADO EXITOSO"/>
    <s v="15/08/2025 SE ESCALA AL COORDINADOR DE ZONA PARA ENTREGA DE ROLLOS EN SITIO | 19/08/2025 SE REALIZA ENTREGA DE 40 ROLLOS"/>
    <s v="VISITA_TÉCNICA"/>
    <m/>
    <s v="TIPO I"/>
    <s v="TERRESTRE"/>
    <s v="MURCIA HERNANDEZ HARVEY IGNACIO"/>
    <n v="1"/>
    <n v="35779.500569199998"/>
    <n v="0"/>
    <n v="35779.500569199998"/>
    <m/>
    <m/>
    <m/>
    <m/>
    <m/>
  </r>
  <r>
    <s v="CUCUTA"/>
    <x v="2"/>
    <x v="2"/>
    <n v="54001"/>
    <n v="2603145"/>
    <n v="62928"/>
    <s v="ORDEN DE CAMBIO"/>
    <s v="NORTE DE SANTANDER"/>
    <s v="CUCUTA"/>
    <s v="PTM CUCUTA FARMARUBIO"/>
    <s v="REDEBAN"/>
    <s v="FO-25-1379960"/>
    <d v="2025-08-15T10:52:00"/>
    <d v="2025-08-19T15:25:00"/>
    <m/>
    <s v="ROLLOS"/>
    <s v="ROLLOS"/>
    <s v="AGREGADOR"/>
    <s v="COMCARD - PTM"/>
    <s v="EJECUTADO_EXITOSO"/>
    <s v="EJECUTADO EXITOSO"/>
    <s v="15/08/2025 SE REALIZA ENVIO ROLLOS CON OPERADOR LOGISTICO CABIFY | 19/08/2025 SE ENTREGAN 40 ROLLOS EXITOSO"/>
    <s v="VISITA_TÉCNICA"/>
    <m/>
    <s v="TIPO I"/>
    <s v="TERRESTRE"/>
    <s v="NARANJO AFANADOR RUBEN JESUS"/>
    <n v="1"/>
    <n v="35779.500569199998"/>
    <n v="0"/>
    <n v="35779.500569199998"/>
    <m/>
    <m/>
    <m/>
    <m/>
    <m/>
  </r>
  <r>
    <s v="CUCUTA"/>
    <x v="2"/>
    <x v="2"/>
    <n v="54172"/>
    <n v="2581312"/>
    <n v="49337"/>
    <s v="ORDEN DE CAMBIO"/>
    <s v="NORTE DE SANTANDER"/>
    <s v="CHINACOTA"/>
    <s v="BARRIO CENTRO CHINACOTA 2"/>
    <s v="REDEBAN"/>
    <s v="FO-25-1362400"/>
    <d v="2025-08-11T16:01:00"/>
    <d v="2025-08-19T15:29:00"/>
    <m/>
    <s v="ROLLOS"/>
    <s v="ROLLOS"/>
    <s v="CB CB UNO A UNO"/>
    <s v="CB CB UNO A UNO"/>
    <s v="EJECUTADO_EXITOSO"/>
    <s v="EJECUTADO EXITOSO"/>
    <s v="11/08/2025 11-8 SE ESCALA AL COORDINADOR DE ZONA PARA ENTREGA DE ROLLOS EN SITIO | 16/08/2025 SE REALIZA ENVÍO DE 20 ROLLOS RBM A OFICINA DE BOCHALEMA POR PETICIÓN DEL CLIENTE"/>
    <s v="ENVÍO"/>
    <m/>
    <s v="TIPO II"/>
    <s v="TERRESTRE"/>
    <s v="DURAN ACOSTA FRANK YONNY"/>
    <n v="0"/>
    <n v="35779.500569199998"/>
    <n v="0"/>
    <n v="35779.500569199998"/>
    <m/>
    <m/>
    <m/>
    <m/>
    <m/>
  </r>
  <r>
    <s v="CUCUTA"/>
    <x v="2"/>
    <x v="2"/>
    <n v="54099"/>
    <n v="2581160"/>
    <n v="52234"/>
    <s v="ORDEN DE CAMBIO"/>
    <s v="NORTE DE SANTANDER"/>
    <s v="BOCHALEMA"/>
    <s v="BARRIO LA DON JAUANA BOCHALEMA"/>
    <s v="REDEBAN"/>
    <s v="FO-25-1362406"/>
    <d v="2025-08-11T15:53:00"/>
    <d v="2025-08-19T15:35:00"/>
    <m/>
    <s v="ROLLOS"/>
    <s v="ROLLOS"/>
    <s v="CB CB UNO A UNO"/>
    <s v="CB CB UNO A UNO"/>
    <s v="EJECUTADO_EXITOSO"/>
    <s v="EJECUTADO EXITOSO"/>
    <s v="11/08/2025 11-8 SE ESCALA AL COORDINADOR DE ZONA PARA ENTREGA DE ROLLOS EN SITIO | 16/08/2025 SE REALIZA ENVÍO DE 40 ROLLOS RBM A OFICINA DE BOCHALEMA POR PETICIÓN DEL CLIENTE"/>
    <s v="ENVÍO"/>
    <m/>
    <s v="TIPO II"/>
    <s v="TERRESTRE"/>
    <s v="DURAN ACOSTA FRANK YONNY"/>
    <n v="0"/>
    <n v="35779.500569199998"/>
    <n v="0"/>
    <n v="35779.500569199998"/>
    <m/>
    <m/>
    <m/>
    <m/>
    <m/>
  </r>
  <r>
    <s v="BOGOTA"/>
    <x v="3"/>
    <x v="4"/>
    <n v="11001"/>
    <n v="2601389"/>
    <n v="26671"/>
    <s v="ORDEN DE CAMBIO"/>
    <s v="CUNDINAMARCA"/>
    <s v="BOGOTA"/>
    <s v="PAGAFACIL CORABASTOS"/>
    <s v="REDEBAN"/>
    <s v="FO-25-1378792"/>
    <d v="2025-08-15T08:21:00"/>
    <d v="2025-08-19T15:37:00"/>
    <m/>
    <s v="ROLLOS"/>
    <s v="ROLLOS"/>
    <s v="ROBUSTO"/>
    <s v="PAGAFACIL"/>
    <s v="EJECUTADO_EXITOSO"/>
    <s v="EJECUTADO EXITOSO"/>
    <s v="15/08/2025 SE ESCALA AL COORDINADOR DE ZONA PARA ENTREGA DE ROLLOS EN SITIO | 19/08/2025 DURANTE LA VISITA TECNICA SE REALIZA ENTREGA DE ROLLOS PARA DATÁFONO NO SE MANIPULAN EQUIPOS SIN NOVEDAD EN ENTREGA"/>
    <s v="VISITA_TÉCNICA"/>
    <m/>
    <s v="TIPO I"/>
    <s v="TERRESTRE"/>
    <s v="GALEANO SORIANO JUAN DAVID"/>
    <n v="1"/>
    <n v="35779.500569199998"/>
    <n v="0"/>
    <n v="35779.500569199998"/>
    <m/>
    <m/>
    <m/>
    <m/>
    <m/>
  </r>
  <r>
    <s v="MEDELLIN"/>
    <x v="1"/>
    <x v="1"/>
    <n v="5360"/>
    <n v="2584394"/>
    <n v="57195"/>
    <s v="ORDEN DE CAMBIO"/>
    <s v="ANTIOQUIA"/>
    <s v="ITAGUI"/>
    <s v="BARRIO SANTA MARIA ITAGUI 7"/>
    <s v="REDEBAN"/>
    <s v="FO-25-1364512"/>
    <d v="2025-08-12T09:53:00"/>
    <d v="2025-08-19T18:33:00"/>
    <m/>
    <s v="ROLLOS"/>
    <s v="ROLLOS"/>
    <s v="CB CB UNO A UNO"/>
    <s v="CB CB UNO A UNO"/>
    <s v="EJECUTADO_EXITOSO"/>
    <s v="EJECUTADO EXITOSO"/>
    <s v="12/08/2025 12-08  SE REALIZA ENVIO  ENTREGAR CON OPERADOR LOGISTICO CABIFY | 19/08/2025 SE REALIZA ENTREGA DE 100 ROLLOS POR EL OPERADOR CABIFY"/>
    <s v="VISITA_TÉCNICA"/>
    <m/>
    <s v="TIPO I"/>
    <s v="TERRESTRE"/>
    <s v="MARIN QUINTERO BRAYAN ESTIVEN"/>
    <n v="1"/>
    <n v="35779.500569199998"/>
    <n v="0"/>
    <n v="35779.500569199998"/>
    <m/>
    <m/>
    <m/>
    <m/>
    <m/>
  </r>
  <r>
    <s v="MEDELLIN"/>
    <x v="1"/>
    <x v="1"/>
    <n v="5088"/>
    <n v="2586069"/>
    <n v="24597"/>
    <s v="ORDEN DE CAMBIO"/>
    <s v="ANTIOQUIA"/>
    <s v="BELLO"/>
    <s v="REDY BELLO"/>
    <s v="REDEBAN"/>
    <s v="FO-25-1366438"/>
    <d v="2025-08-12T12:19:00"/>
    <d v="2025-08-19T18:36:00"/>
    <m/>
    <s v="ROLLOS"/>
    <s v="ROLLOS"/>
    <s v="ROBUSTO"/>
    <s v="REDY"/>
    <s v="EJECUTADO_EXITOSO"/>
    <s v="EJECUTADO EXITOSO"/>
    <s v="12/08/2025 12-8 SE ESCALA AL COORDINADOR DE ZONA PARA ENTREGA DE ROLLOS EN SITIO | 19/08/2025 SE REALIZA ENTREGA DE 210 ROLLOS POR EL OPERADOR CABIFY"/>
    <s v="VISITA_TÉCNICA"/>
    <m/>
    <s v="TIPO I"/>
    <s v="TERRESTRE"/>
    <s v="MARIN QUINTERO BRAYAN ESTIVEN"/>
    <n v="1"/>
    <n v="35779.500569199998"/>
    <n v="0"/>
    <n v="35779.500569199998"/>
    <m/>
    <m/>
    <m/>
    <m/>
    <m/>
  </r>
  <r>
    <s v="MEDELLIN"/>
    <x v="1"/>
    <x v="1"/>
    <n v="5360"/>
    <n v="2586434"/>
    <n v="14762"/>
    <s v="ORDEN DE CAMBIO"/>
    <s v="ANTIOQUIA"/>
    <s v="ITAGUI"/>
    <s v="BARRIO SIMON BOLIVAR ITAGUI"/>
    <s v="REDEBAN"/>
    <s v="FO-25-1366837"/>
    <d v="2025-08-12T13:04:00"/>
    <d v="2025-08-19T18:37:00"/>
    <m/>
    <s v="ROLLOS"/>
    <s v="ROLLOS"/>
    <s v="CB CB UNO A UNO"/>
    <s v="CB CB UNO A UNO"/>
    <s v="EJECUTADO_EXITOSO"/>
    <s v="EJECUTADO EXITOSO"/>
    <s v="12/08/2025 12-8 SE REALIZA ENVIO CON OPERADOR LOGISTICO CABIFY | 19/08/2025 SE REALIZA ENTREGA DE 70 ROLLOS POR EL OPERADOR CABIFY"/>
    <s v="VISITA_TÉCNICA"/>
    <m/>
    <s v="TIPO I"/>
    <s v="TERRESTRE"/>
    <s v="MARIN QUINTERO BRAYAN ESTIVEN"/>
    <n v="1"/>
    <n v="35779.500569199998"/>
    <n v="0"/>
    <n v="35779.500569199998"/>
    <m/>
    <m/>
    <m/>
    <m/>
    <m/>
  </r>
  <r>
    <s v="MEDELLIN"/>
    <x v="1"/>
    <x v="1"/>
    <n v="5001"/>
    <n v="2586669"/>
    <n v="79586"/>
    <s v="ORDEN DE CAMBIO"/>
    <s v="ANTIOQUIA"/>
    <s v="MEDELLIN"/>
    <s v="BARRIO BELEN FATIMA MEDELLIN 6"/>
    <s v="REDEBAN"/>
    <s v="FO-25-1367144"/>
    <d v="2025-08-12T14:06:00"/>
    <d v="2025-08-19T18:38:00"/>
    <m/>
    <s v="ROLLOS"/>
    <s v="ROLLOS"/>
    <s v="CB UNO A UNO"/>
    <s v="CB UNO A UNO"/>
    <s v="EJECUTADO_EXITOSO"/>
    <s v="EJECUTADO EXITOSO"/>
    <s v="12/08/2025 12-8 SE REALIZA ENVIO  CON OPERADOR LOGISTICO CABIFY | 19/08/2025 SE REALIZA ENTREGA DE 10 ROLLOS POR EL OPERADOR CABIFY"/>
    <s v="VISITA_TÉCNICA"/>
    <m/>
    <s v="TIPO I"/>
    <s v="TERRESTRE"/>
    <s v="MARIN QUINTERO BRAYAN ESTIVEN"/>
    <n v="1"/>
    <n v="35779.500569199998"/>
    <n v="0"/>
    <n v="35779.500569199998"/>
    <m/>
    <m/>
    <m/>
    <m/>
    <m/>
  </r>
  <r>
    <s v="MEDELLIN"/>
    <x v="1"/>
    <x v="1"/>
    <n v="5631"/>
    <n v="2587990"/>
    <n v="76870"/>
    <s v="ORDEN DE CAMBIO"/>
    <s v="ANTIOQUIA"/>
    <s v="SABANETA"/>
    <s v="BARRIO SABANETA SABANETA 12"/>
    <s v="REDEBAN"/>
    <s v="FO-25-1368322"/>
    <d v="2025-08-12T16:15:00"/>
    <d v="2025-08-19T18:44:00"/>
    <m/>
    <s v="ROLLOS"/>
    <s v="ROLLOS"/>
    <s v="CB CB UNO A UNO"/>
    <s v="CB CB UNO A UNO"/>
    <s v="EJECUTADO_EXITOSO"/>
    <s v="EJECUTADO EXITOSO"/>
    <s v="12/08/2025 12-8 SE REALIZA ENVIO CON OPERADOR LOGISTICO CABIFY | 19/08/2025 SE REALIZA ENTREGA DE 20 ROLLOS POR EL OPERADOR CABIFY"/>
    <s v="VISITA_TÉCNICA"/>
    <m/>
    <s v="TIPO I"/>
    <s v="TERRESTRE"/>
    <s v="MARIN QUINTERO BRAYAN ESTIVEN"/>
    <n v="1"/>
    <n v="35779.500569199998"/>
    <n v="0"/>
    <n v="35779.500569199998"/>
    <m/>
    <m/>
    <m/>
    <m/>
    <m/>
  </r>
  <r>
    <s v="MEDELLIN"/>
    <x v="1"/>
    <x v="1"/>
    <n v="5001"/>
    <n v="2589157"/>
    <n v="68503"/>
    <s v="ORDEN DE CAMBIO"/>
    <s v="ANTIOQUIA"/>
    <s v="MEDELLIN"/>
    <s v="LA FRANCIA MEDELLIN 3"/>
    <s v="REDEBAN"/>
    <s v="FO-25-1369120"/>
    <d v="2025-08-13T08:00:00"/>
    <d v="2025-08-19T18:46:00"/>
    <m/>
    <s v="ROLLOS"/>
    <s v="ROLLOS"/>
    <s v="CB CB UNO A UNO"/>
    <s v="CB CB UNO A UNO"/>
    <s v="EJECUTADO_EXITOSO"/>
    <s v="EJECUTADO EXITOSO"/>
    <s v="13/08/2025 13-8 SE REALIZA ENVIO CON OPERADOR LOGISTICO CABIFY | 19/08/2025 SE REALIZA ENTREGA DE 40 ROLLOS POR EL OPERADOR CABIFY"/>
    <s v="VISITA_TÉCNICA"/>
    <m/>
    <s v="TIPO I"/>
    <s v="TERRESTRE"/>
    <s v="MARIN QUINTERO BRAYAN ESTIVEN"/>
    <n v="1"/>
    <n v="35779.500569199998"/>
    <n v="0"/>
    <n v="35779.500569199998"/>
    <m/>
    <m/>
    <m/>
    <m/>
    <m/>
  </r>
  <r>
    <s v="MEDELLIN"/>
    <x v="1"/>
    <x v="1"/>
    <n v="5001"/>
    <n v="2589028"/>
    <n v="15100"/>
    <s v="ORDEN DE CAMBIO"/>
    <s v="ANTIOQUIA"/>
    <s v="MEDELLIN"/>
    <s v="BARRIO PICACHO III MEDELLIN"/>
    <s v="REDEBAN"/>
    <s v="FO-25-1369125"/>
    <d v="2025-08-13T08:00:00"/>
    <d v="2025-08-19T18:47:00"/>
    <m/>
    <s v="ROLLOS"/>
    <s v="ROLLOS"/>
    <s v="CB CB UNO A UNO"/>
    <s v="CB CB UNO A UNO"/>
    <s v="EJECUTADO_EXITOSO"/>
    <s v="EJECUTADO EXITOSO"/>
    <s v="13/08/2025 13-8 SE ESCALA AL COORDINADOR DE ZONA PARA ENTREGA DE ROLLOS EN SITIO | 19/08/2025 SE REALIZA ENTREGA DE 150 ROLLOS POR EL OPERADOR CABIFY"/>
    <s v="VISITA_TÉCNICA"/>
    <m/>
    <s v="TIPO I"/>
    <s v="TERRESTRE"/>
    <s v="MARIN QUINTERO BRAYAN ESTIVEN"/>
    <n v="1"/>
    <n v="35779.500569199998"/>
    <n v="0"/>
    <n v="35779.500569199998"/>
    <m/>
    <m/>
    <m/>
    <m/>
    <m/>
  </r>
  <r>
    <s v="MEDELLIN"/>
    <x v="1"/>
    <x v="1"/>
    <n v="5001"/>
    <n v="2588884"/>
    <n v="79003"/>
    <s v="ORDEN DE CAMBIO"/>
    <s v="ANTIOQUIA"/>
    <s v="MEDELLIN"/>
    <s v="PTM MEDELLIN MINI LA 43"/>
    <s v="REDEBAN"/>
    <s v="FO-25-1369126"/>
    <d v="2025-08-13T08:00:00"/>
    <d v="2025-08-19T18:51:00"/>
    <m/>
    <s v="ROLLOS"/>
    <s v="ROLLOS"/>
    <s v="AGREGADOR"/>
    <s v="COMCARD - PTM"/>
    <s v="EJECUTADO_EXITOSO"/>
    <s v="EJECUTADO EXITOSO"/>
    <s v="13/08/2025 13-8 SE REALIZA ENVIO CON OPERADOR LOGISTICO CABIFY | 19/08/2025 SE REALIZA ENTREGA DE 80 ROLLOS POR EL OPERADOR CABIFY"/>
    <s v="VISITA_TÉCNICA"/>
    <m/>
    <s v="TIPO I"/>
    <s v="TERRESTRE"/>
    <s v="MARIN QUINTERO BRAYAN ESTIVEN"/>
    <n v="1"/>
    <n v="35779.500569199998"/>
    <n v="0"/>
    <n v="35779.500569199998"/>
    <m/>
    <m/>
    <m/>
    <m/>
    <m/>
  </r>
  <r>
    <s v="MEDELLIN"/>
    <x v="1"/>
    <x v="1"/>
    <n v="5001"/>
    <n v="2590797"/>
    <n v="67455"/>
    <s v="ORDEN DE CAMBIO"/>
    <s v="ANTIOQUIA"/>
    <s v="MEDELLIN"/>
    <s v="PTM MEDELLIN SERVICIOS VIVINET"/>
    <s v="REDEBAN"/>
    <s v="FO-25-1373798"/>
    <d v="2025-08-13T10:00:00"/>
    <d v="2025-08-19T18:53:00"/>
    <m/>
    <s v="ROLLOS"/>
    <s v="ROLLOS"/>
    <s v="AGREGADOR"/>
    <s v="COMCARD - PTM"/>
    <s v="EJECUTADO_EXITOSO"/>
    <s v="EJECUTADO EXITOSO"/>
    <s v="14/08/2025 14-8 SE REALIZA ENVIO CON OPERADOR LOGISTICO CABIFY | 19/08/2025 SE REALIZA ENTREGA DE 140 ROLLOS POR EL OPERADOR CABIFY"/>
    <s v="VISITA_TÉCNICA"/>
    <m/>
    <s v="TIPO I"/>
    <s v="TERRESTRE"/>
    <s v="MARIN QUINTERO BRAYAN ESTIVEN"/>
    <n v="1"/>
    <n v="35779.500569199998"/>
    <n v="0"/>
    <n v="35779.500569199998"/>
    <m/>
    <m/>
    <m/>
    <m/>
    <m/>
  </r>
  <r>
    <s v="MEDELLIN"/>
    <x v="1"/>
    <x v="1"/>
    <n v="5001"/>
    <n v="2591369"/>
    <n v="78668"/>
    <s v="ORDEN DE CAMBIO"/>
    <s v="ANTIOQUIA"/>
    <s v="MEDELLIN"/>
    <s v="DISTRICOL SPAMARIACEBALLOS"/>
    <s v="REDEBAN"/>
    <s v="FO-25-1373796"/>
    <d v="2025-08-13T10:36:00"/>
    <d v="2025-08-19T18:55:00"/>
    <m/>
    <s v="ROLLOS"/>
    <s v="ROLLOS"/>
    <s v="AGREGADOR"/>
    <s v="DISTRICOL"/>
    <s v="EJECUTADO_EXITOSO"/>
    <s v="EJECUTADO EXITOSO"/>
    <s v="14/08/2025 14-8 SE REALIZA ENVIO CON OPERADOR LOGISTICO CABIFY | 19/08/2025 SE REALIZA ENTREGA DE 30 ROLLOS POR EL OPERADOR CABIFY"/>
    <s v="VISITA_TÉCNICA"/>
    <m/>
    <s v="TIPO I"/>
    <s v="TERRESTRE"/>
    <s v="MARIN QUINTERO BRAYAN ESTIVEN"/>
    <n v="1"/>
    <n v="35779.500569199998"/>
    <n v="0"/>
    <n v="35779.500569199998"/>
    <m/>
    <m/>
    <m/>
    <m/>
    <m/>
  </r>
  <r>
    <s v="MEDELLIN"/>
    <x v="1"/>
    <x v="1"/>
    <n v="5001"/>
    <n v="2591839"/>
    <n v="78307"/>
    <s v="ORDEN DE CAMBIO"/>
    <s v="ANTIOQUIA"/>
    <s v="MEDELLIN"/>
    <s v="BARRIO VILA SOFIA MEDELLIN"/>
    <s v="REDEBAN"/>
    <s v="FO-25-1373792"/>
    <d v="2025-08-13T11:18:00"/>
    <d v="2025-08-19T18:56:00"/>
    <m/>
    <s v="ROLLOS"/>
    <s v="ROLLOS"/>
    <s v="CB CB UNO A UNO"/>
    <s v="CB CB UNO A UNO"/>
    <s v="EJECUTADO_EXITOSO"/>
    <s v="EJECUTADO EXITOSO"/>
    <s v="14/08/2025 14-8 SE REALIZA ENVIO CON OPERADOR LOGISTICO CABIFY | 19/08/2025 SE REALIZA ENTREGA DE 30 ROLLOS POR EL OPERADOR CABIFY"/>
    <s v="VISITA_TÉCNICA"/>
    <m/>
    <s v="TIPO I"/>
    <s v="TERRESTRE"/>
    <s v="MARIN QUINTERO BRAYAN ESTIVEN"/>
    <n v="1"/>
    <n v="35779.500569199998"/>
    <n v="0"/>
    <n v="35779.500569199998"/>
    <m/>
    <m/>
    <m/>
    <m/>
    <m/>
  </r>
  <r>
    <s v="MEDELLIN"/>
    <x v="1"/>
    <x v="1"/>
    <n v="5001"/>
    <n v="2591967"/>
    <n v="45206"/>
    <s v="ORDEN DE CAMBIO"/>
    <s v="ANTIOQUIA"/>
    <s v="MEDELLIN"/>
    <s v="DISTRICOL CAJITA DE ILUSIONES"/>
    <s v="REDEBAN"/>
    <s v="FO-25-1373787"/>
    <d v="2025-08-13T11:28:00"/>
    <d v="2025-08-19T18:57:00"/>
    <m/>
    <s v="ROLLOS"/>
    <s v="ROLLOS"/>
    <s v="AGREGADOR"/>
    <s v="DISTRICOL"/>
    <s v="EJECUTADO_EXITOSO"/>
    <s v="EJECUTADO EXITOSO"/>
    <s v="14/08/2025 14-8 SE REALIZA ENVIO CON OPERADOR LOGISTICO CABIFY | 19/08/2025 SE REALIZA ENTREGA DE 10 ROLLOS POR EL OPERADOR CABIFY"/>
    <s v="VISITA_TÉCNICA"/>
    <m/>
    <s v="TIPO I"/>
    <s v="TERRESTRE"/>
    <s v="MARIN QUINTERO BRAYAN ESTIVEN"/>
    <n v="1"/>
    <n v="35779.500569199998"/>
    <n v="0"/>
    <n v="35779.500569199998"/>
    <m/>
    <m/>
    <m/>
    <m/>
    <m/>
  </r>
  <r>
    <s v="MEDELLIN"/>
    <x v="1"/>
    <x v="1"/>
    <n v="5360"/>
    <n v="2591874"/>
    <n v="65736"/>
    <s v="ORDEN DE CAMBIO"/>
    <s v="ANTIOQUIA"/>
    <s v="ITAGUI"/>
    <s v="BARRIO SAN GABRIEL ITAGUI 4"/>
    <s v="REDEBAN"/>
    <s v="FO-25-1373784"/>
    <d v="2025-08-13T11:30:00"/>
    <d v="2025-08-19T19:04:00"/>
    <m/>
    <s v="ROLLOS"/>
    <s v="ROLLOS"/>
    <s v="CB CB UNO A UNO"/>
    <s v="CB CB UNO A UNO"/>
    <s v="EJECUTADO_EXITOSO"/>
    <s v="EJECUTADO EXITOSO"/>
    <s v="14/08/2025 14-8 SE REALIZA ENVIO CON OPERADOR LOGISTICO CABIFY | 19/08/2025 SE REALIZA ENTREGA DE 60 ROLLOS POR EL OPERADOR CABIFY"/>
    <s v="VISITA_TÉCNICA"/>
    <m/>
    <s v="TIPO I"/>
    <s v="TERRESTRE"/>
    <s v="MARIN QUINTERO BRAYAN ESTIVEN"/>
    <n v="1"/>
    <n v="35779.500569199998"/>
    <n v="0"/>
    <n v="35779.500569199998"/>
    <m/>
    <m/>
    <m/>
    <m/>
    <m/>
  </r>
  <r>
    <s v="MEDELLIN"/>
    <x v="1"/>
    <x v="1"/>
    <n v="5001"/>
    <n v="2592120"/>
    <n v="61171"/>
    <s v="ORDEN DE CAMBIO"/>
    <s v="ANTIOQUIA"/>
    <s v="MEDELLIN"/>
    <s v="BARRIO BELLO PARIS MEDELLIN"/>
    <s v="REDEBAN"/>
    <s v="FO-25-1373781"/>
    <d v="2025-08-13T11:39:00"/>
    <d v="2025-08-19T19:04:00"/>
    <m/>
    <s v="ROLLOS"/>
    <s v="ROLLOS"/>
    <s v="CB CB UNO A UNO"/>
    <s v="CB CB UNO A UNO"/>
    <s v="EJECUTADO_EXITOSO"/>
    <s v="EJECUTADO EXITOSO"/>
    <s v="14/08/2025 14-8 SE REALIZA ENVIO CON OPERADOR LOGISTICO CABIFY | 19/08/2025 SE REALIZA ENTREGA DE 100 ROLLOS POR EL OPERADOR CABIFY"/>
    <s v="VISITA_TÉCNICA"/>
    <m/>
    <s v="TIPO I"/>
    <s v="TERRESTRE"/>
    <s v="MARIN QUINTERO BRAYAN ESTIVEN"/>
    <n v="1"/>
    <n v="35779.500569199998"/>
    <n v="0"/>
    <n v="35779.500569199998"/>
    <m/>
    <m/>
    <m/>
    <m/>
    <m/>
  </r>
  <r>
    <s v="MEDELLIN"/>
    <x v="1"/>
    <x v="1"/>
    <n v="5360"/>
    <n v="2592221"/>
    <n v="27751"/>
    <s v="ORDEN DE CAMBIO"/>
    <s v="ANTIOQUIA"/>
    <s v="ITAGUI"/>
    <s v="DISTRICOL LEGUMBRERIA FRUTA FR"/>
    <s v="REDEBAN"/>
    <s v="FO-25-1373778"/>
    <d v="2025-08-13T11:40:00"/>
    <d v="2025-08-19T19:09:00"/>
    <m/>
    <s v="ROLLOS"/>
    <s v="ROLLOS"/>
    <s v="AGREGADOR"/>
    <s v="DISTRICOL"/>
    <s v="EJECUTADO_EXITOSO"/>
    <s v="EJECUTADO EXITOSO"/>
    <s v="14/08/2025 14-8 SE REALIZA ENVIO CON OPERADOR LOGISTICO CABIFY | 19/08/2025 SE REALIZA ENTREGA DE 30 ROLLOS POR EL OPERADOR CABIFY"/>
    <s v="VISITA_TÉCNICA"/>
    <m/>
    <s v="TIPO I"/>
    <s v="TERRESTRE"/>
    <s v="MARIN QUINTERO BRAYAN ESTIVEN"/>
    <n v="1"/>
    <n v="35779.500569199998"/>
    <n v="0"/>
    <n v="35779.500569199998"/>
    <m/>
    <m/>
    <m/>
    <m/>
    <m/>
  </r>
  <r>
    <s v="MEDELLIN"/>
    <x v="1"/>
    <x v="1"/>
    <n v="5001"/>
    <n v="2592140"/>
    <n v="71575"/>
    <s v="ORDEN DE CAMBIO"/>
    <s v="ANTIOQUIA"/>
    <s v="MEDELLIN"/>
    <s v="DISTRICOL MAJI SALUD Y BELLEZA"/>
    <s v="REDEBAN"/>
    <s v="FO-25-1373777"/>
    <d v="2025-08-13T11:45:00"/>
    <d v="2025-08-19T19:10:00"/>
    <m/>
    <s v="ROLLOS"/>
    <s v="ROLLOS"/>
    <s v="AGREGADOR"/>
    <s v="DISTRICOL"/>
    <s v="EJECUTADO_EXITOSO"/>
    <s v="EJECUTADO EXITOSO"/>
    <s v="14/08/2025 14-8 SE REALIZA ENVIO CON OPERADOR LOGISTICO CABIFY | 19/08/2025 SE REALIZA ENTREGA DE 130 ROLLOS POR EL OPERADOR CABIFY"/>
    <s v="VISITA_TÉCNICA"/>
    <m/>
    <s v="TIPO I"/>
    <s v="TERRESTRE"/>
    <s v="MARIN QUINTERO BRAYAN ESTIVEN"/>
    <n v="1"/>
    <n v="35779.500569199998"/>
    <n v="0"/>
    <n v="35779.500569199998"/>
    <m/>
    <m/>
    <m/>
    <m/>
    <m/>
  </r>
  <r>
    <s v="MEDELLIN"/>
    <x v="1"/>
    <x v="1"/>
    <n v="5360"/>
    <n v="2592337"/>
    <n v="33798"/>
    <s v="ORDEN DE CAMBIO"/>
    <s v="ANTIOQUIA"/>
    <s v="ITAGUI"/>
    <s v="BARRIO SAMARIA ITAGUI 2"/>
    <s v="REDEBAN"/>
    <s v="FO-25-1373774"/>
    <d v="2025-08-13T11:53:00"/>
    <d v="2025-08-19T19:15:00"/>
    <m/>
    <s v="ROLLOS"/>
    <s v="ROLLOS"/>
    <s v="CB CB UNO A UNO"/>
    <s v="CB CB UNO A UNO"/>
    <s v="EJECUTADO_EXITOSO"/>
    <s v="EJECUTADO EXITOSO"/>
    <s v="14/08/2025 14-8 SE REALIZA ENVIO CON OPERADOR LOGISTICO CABIFY | 19/08/2025 SE REALIZA ENTREGA DE 20 ROLLOS POR EL OPERADOR CABIFY"/>
    <s v="VISITA_TÉCNICA"/>
    <m/>
    <s v="TIPO I"/>
    <s v="TERRESTRE"/>
    <s v="MARIN QUINTERO BRAYAN ESTIVEN"/>
    <n v="1"/>
    <n v="35779.500569199998"/>
    <n v="0"/>
    <n v="35779.500569199998"/>
    <m/>
    <m/>
    <m/>
    <m/>
    <m/>
  </r>
  <r>
    <s v="MEDELLIN"/>
    <x v="1"/>
    <x v="1"/>
    <n v="5001"/>
    <n v="2592182"/>
    <n v="38012"/>
    <s v="ORDEN DE CAMBIO"/>
    <s v="ANTIOQUIA"/>
    <s v="MEDELLIN"/>
    <s v="BARRIO SANTO DOMINGO MEDELLIN"/>
    <s v="REDEBAN"/>
    <s v="FO-25-1373771"/>
    <d v="2025-08-13T11:57:00"/>
    <d v="2025-08-19T19:17:00"/>
    <m/>
    <s v="ROLLOS"/>
    <s v="ROLLOS"/>
    <s v="CB CB UNO A UNO"/>
    <s v="CB CB UNO A UNO"/>
    <s v="EJECUTADO_EXITOSO"/>
    <s v="EJECUTADO EXITOSO"/>
    <s v="14/08/2025 14-8 SE REALIZA ENVIO CON OPERADOR LOGISTICO CABIFY | 19/08/2025 SE REALIZA ENTREGA DE 170 ROLLOS POR EL OPERADOR CABIFY"/>
    <s v="VISITA_TÉCNICA"/>
    <m/>
    <s v="TIPO I"/>
    <s v="TERRESTRE"/>
    <s v="MARIN QUINTERO BRAYAN ESTIVEN"/>
    <n v="1"/>
    <n v="35779.500569199998"/>
    <n v="0"/>
    <n v="35779.500569199998"/>
    <m/>
    <m/>
    <m/>
    <m/>
    <m/>
  </r>
  <r>
    <s v="MEDELLIN"/>
    <x v="1"/>
    <x v="1"/>
    <n v="5001"/>
    <n v="2592359"/>
    <n v="23341"/>
    <s v="ORDEN DE CAMBIO"/>
    <s v="ANTIOQUIA"/>
    <s v="MEDELLIN"/>
    <s v="COMCARD MED SAN CRISTOBAL INNO"/>
    <s v="REDEBAN"/>
    <s v="FO-25-1373769"/>
    <d v="2025-08-13T11:59:00"/>
    <d v="2025-08-19T19:20:00"/>
    <m/>
    <s v="ROLLOS"/>
    <s v="ROLLOS"/>
    <s v="AGREGADOR"/>
    <s v="COMCARD - PTM"/>
    <s v="EJECUTADO_EXITOSO"/>
    <s v="EJECUTADO EXITOSO"/>
    <s v="14/08/2025 14-8 SE REALIZA ENVIO CON OPERADOR LOGISTICO CABIFY | 19/08/2025 SE REALIZA ENTREGA DE 30 ROLLOS POR EL OPERADOR CABIFY"/>
    <s v="VISITA_TÉCNICA"/>
    <m/>
    <s v="TIPO I"/>
    <s v="TERRESTRE"/>
    <s v="MARIN QUINTERO BRAYAN ESTIVEN"/>
    <n v="1"/>
    <n v="35779.500569199998"/>
    <n v="0"/>
    <n v="35779.500569199998"/>
    <m/>
    <m/>
    <m/>
    <m/>
    <m/>
  </r>
  <r>
    <s v="MEDELLIN"/>
    <x v="1"/>
    <x v="1"/>
    <n v="5001"/>
    <n v="2592294"/>
    <n v="24600"/>
    <s v="ORDEN DE CAMBIO"/>
    <s v="ANTIOQUIA"/>
    <s v="MEDELLIN"/>
    <s v="REDY MEDELLIN MORAVIA"/>
    <s v="REDEBAN"/>
    <s v="FO-25-1373767"/>
    <d v="2025-08-13T12:07:00"/>
    <d v="2025-08-19T19:24:00"/>
    <m/>
    <s v="ROLLOS"/>
    <s v="ROLLOS"/>
    <s v="ROBUSTO"/>
    <s v="REDY"/>
    <s v="EJECUTADO_EXITOSO"/>
    <s v="EJECUTADO EXITOSO"/>
    <s v="14/08/2025 14-8 SE REALIZA ENVIO CON OPERADOR LOGISTICO CABIFY | 19/08/2025 SE REALIZA ENTREGA DE 210 ROLLOS POR EL OPERADOR CABIFY"/>
    <s v="VISITA_TÉCNICA"/>
    <m/>
    <s v="TIPO I"/>
    <s v="TERRESTRE"/>
    <s v="MARIN QUINTERO BRAYAN ESTIVEN"/>
    <n v="1"/>
    <n v="35779.500569199998"/>
    <n v="0"/>
    <n v="35779.500569199998"/>
    <m/>
    <m/>
    <m/>
    <m/>
    <m/>
  </r>
  <r>
    <s v="IBAGUE"/>
    <x v="5"/>
    <x v="6"/>
    <n v="73001"/>
    <n v="2613392"/>
    <n v="69209"/>
    <s v="ORDEN DE CAMBIO"/>
    <s v="TOLIMA"/>
    <s v="IBAGUE"/>
    <s v="PTM IBAGUE EL LOCAZO"/>
    <s v="REDEBAN"/>
    <s v="FO-25-1392969"/>
    <d v="2025-08-19T14:34:00"/>
    <d v="2025-08-20T08:08:00"/>
    <m/>
    <s v="ROLLOS"/>
    <s v="ROLLOS"/>
    <s v="AGREGADOR"/>
    <s v="COMCARD - PTM"/>
    <s v="EJECUTADO_EXITOSO"/>
    <s v="EJECUTADO EXITOSO"/>
    <s v="19/08/2025 SE ESCALA AL COORDINADOR DE ZONA PARA ENTREGA DE ROLLOS EN SITIO | 19/08/2025 SE ENTREGA 10 ROLLOS CON VISITA"/>
    <s v="VISITA_TÉCNICA"/>
    <m/>
    <s v="TIPO I"/>
    <s v="TERRESTRE"/>
    <s v="VARGAS HERRERA JHON JAIRO"/>
    <n v="1"/>
    <n v="35779.500569199998"/>
    <n v="0"/>
    <n v="35779.500569199998"/>
    <m/>
    <m/>
    <m/>
    <m/>
    <m/>
  </r>
  <r>
    <s v="IBAGUE"/>
    <x v="5"/>
    <x v="6"/>
    <n v="73001"/>
    <n v="2612748"/>
    <n v="48800"/>
    <s v="ORDEN DE CAMBIO"/>
    <s v="TOLIMA"/>
    <s v="IBAGUE"/>
    <s v="PTM IBAGUE  EVELYN ARIAS"/>
    <s v="REDEBAN"/>
    <s v="FO-25-1392232"/>
    <d v="2025-08-19T12:48:00"/>
    <d v="2025-08-20T08:21:00"/>
    <m/>
    <s v="ROLLOS"/>
    <s v="ROLLOS"/>
    <s v="AGREGADOR"/>
    <s v="COMCARD - PTM"/>
    <s v="EJECUTADO_EXITOSO"/>
    <s v="EJECUTADO EXITOSO"/>
    <s v="19/08/2025 SE ESCALA AL COORDINADOR DE ZONA PARA ENTREGA DE ROLLOS EN SITIO | 19/08/2025 SE REALIZA ENTREGA DE 70 ROLLOS POR SOLICITUD DEL CLIENTE."/>
    <s v="VISITA_TÉCNICA"/>
    <m/>
    <s v="TIPO I"/>
    <s v="TERRESTRE"/>
    <s v="BARRAGAN TAFUR EDWIN ESTEBAN"/>
    <n v="1"/>
    <n v="35779.500569199998"/>
    <n v="0"/>
    <n v="35779.500569199998"/>
    <m/>
    <m/>
    <m/>
    <m/>
    <m/>
  </r>
  <r>
    <s v="IBAGUE"/>
    <x v="5"/>
    <x v="6"/>
    <n v="73001"/>
    <n v="2612847"/>
    <n v="79096"/>
    <s v="ORDEN DE CAMBIO"/>
    <s v="TOLIMA"/>
    <s v="IBAGUE"/>
    <s v="BARRIO ANTARES 1 IBAGUE"/>
    <s v="REDEBAN"/>
    <s v="FO-25-1392217"/>
    <d v="2025-08-19T13:10:00"/>
    <d v="2025-08-20T08:25:00"/>
    <m/>
    <s v="ROLLOS"/>
    <s v="ROLLOS"/>
    <s v="CB UNO A UNO"/>
    <s v="CB UNO A UNO"/>
    <s v="EJECUTADO_EXITOSO"/>
    <s v="EJECUTADO EXITOSO"/>
    <s v="19/08/2025 SE ESCALA AL COORDINADOR DE ZONA PARA ENTREGA DE ROLLOS EN SITIO | 19/08/2025 SE REALIZA LA ENTREGA DE 10 ROLLOS EN DIRECCIÓN INDICADA"/>
    <s v="VISITA_TÉCNICA"/>
    <m/>
    <s v="TIPO I"/>
    <s v="TERRESTRE"/>
    <s v="GUTIERREZ  CAMILO ANDRES"/>
    <n v="1"/>
    <n v="35779.500569199998"/>
    <n v="0"/>
    <n v="35779.500569199998"/>
    <m/>
    <m/>
    <m/>
    <m/>
    <m/>
  </r>
  <r>
    <s v="BUCARAMANGA"/>
    <x v="2"/>
    <x v="2"/>
    <n v="68001"/>
    <n v="2612326"/>
    <n v="79045"/>
    <s v="ORDEN DE CAMBIO"/>
    <s v="SANTANDER"/>
    <s v="BUCARAMANGA"/>
    <s v="BARRIO LA VICTORIA BUCARAMANGA"/>
    <s v="REDEBAN"/>
    <s v="FO-25-1391581"/>
    <d v="2025-08-19T11:43:00"/>
    <d v="2025-08-20T08:28:00"/>
    <m/>
    <s v="ROLLOS"/>
    <s v="ROLLOS"/>
    <s v="CB UNO A UNO"/>
    <s v="CB UNO A UNO"/>
    <s v="EJECUTADO_EXITOSO"/>
    <s v="EJECUTADO EXITOSO"/>
    <s v="19/08/2025 SE ESCALA AL COORDINADOR DE ZONA PARA ENTREGA DE ROLLOS EN SITIO | 19/08/2025 SE REALIZA ENTREGA DE 30 ROLLOS CON VISITA."/>
    <s v="VISITA_TÉCNICA"/>
    <m/>
    <s v="TIPO I"/>
    <s v="TERRESTRE"/>
    <s v="MARTINEZ FLOREZ DONIS ALBERTO"/>
    <n v="1"/>
    <n v="35779.500569199998"/>
    <n v="0"/>
    <n v="35779.500569199998"/>
    <m/>
    <m/>
    <m/>
    <m/>
    <m/>
  </r>
  <r>
    <s v="BUCARAMANGA"/>
    <x v="2"/>
    <x v="2"/>
    <n v="68001"/>
    <n v="2612346"/>
    <n v="80354"/>
    <s v="ORDEN DE CAMBIO"/>
    <s v="SANTANDER"/>
    <s v="BUCARAMANGA"/>
    <s v="BARRIO DIAMANTE 2 BUCARAMANGA 2"/>
    <s v="REDEBAN"/>
    <s v="FO-25-1391578"/>
    <d v="2025-08-19T11:47:00"/>
    <d v="2025-08-20T08:31:00"/>
    <m/>
    <s v="ROLLOS"/>
    <s v="ROLLOS"/>
    <s v="CB UNO A UNO"/>
    <s v="CB UNO A UNO"/>
    <s v="EJECUTADO_EXITOSO"/>
    <s v="EJECUTADO EXITOSO"/>
    <s v="19/08/2025 SE ESCALA AL COORDINADOR DE ZONA PARA ENTREGA DE ROLLOS EN SITIO | 19/08/2025 SE REALIZA VISITA TÉCNICA SE ENTREGAN 20 ROLLOS DE REDEBAN"/>
    <s v="VISITA_TÉCNICA"/>
    <m/>
    <s v="TIPO I"/>
    <s v="TERRESTRE"/>
    <s v="MARIÑO PABON JORGE ENRIQUE"/>
    <n v="1"/>
    <n v="35779.500569199998"/>
    <n v="0"/>
    <n v="35779.500569199998"/>
    <m/>
    <m/>
    <m/>
    <m/>
    <m/>
  </r>
  <r>
    <s v="CALI"/>
    <x v="0"/>
    <x v="3"/>
    <n v="19780"/>
    <n v="2572476"/>
    <n v="38438"/>
    <s v="ORDEN DE CAMBIO"/>
    <s v="CAUCA"/>
    <s v="SUAREZ"/>
    <s v="BARRIO CALLE DEL ORO SUAREZ 1"/>
    <s v="REDEBAN"/>
    <s v="FO-25-1351896"/>
    <d v="2025-08-08T16:00:00"/>
    <d v="2025-08-20T08:33:00"/>
    <m/>
    <s v="ROLLOS"/>
    <s v="ROLLOS"/>
    <s v="CB UNO A UNO"/>
    <s v="CB UNO A UNO"/>
    <s v="EJECUTADO_EXITOSO"/>
    <s v="EJECUTADO EXITOSO"/>
    <s v="08/08/2025 SE REALIZA ENVIO ROLLOS CON GUIA | 15/08/2025 SE INTENTA CONTACTO TELEFONICO AL 3193727474 PARA VALIDAR LLEGADA DE ROLLOS SIN RESPUESTA ESTADO GUIA EN ZONA DISTRIBUCION | 15/08/2025 SE INTENTA CONTACTO TELEFONICO Y VIA WHASTAPP PARA VALIDAR ENTREGA DE ROLLOS SIN RESPUESTA | 20/08/2025 08-08 SE REALIZA ENVIO DE ROLLOS ** 20-08 SE CONFIRMA ENTREGA EXITOSA CON EL USUARIO"/>
    <s v="ENVÍO"/>
    <m/>
    <s v="TIPO III"/>
    <s v="TERRESTRE"/>
    <m/>
    <n v="0"/>
    <n v="35779.500569199998"/>
    <n v="0"/>
    <n v="35779.500569199998"/>
    <m/>
    <m/>
    <m/>
    <m/>
    <m/>
  </r>
  <r>
    <s v="TUNJA"/>
    <x v="2"/>
    <x v="2"/>
    <n v="15580"/>
    <n v="2527094"/>
    <n v="60979"/>
    <s v="ORDEN DE CAMBIO"/>
    <s v="BOYACA"/>
    <s v="QUIPAMA"/>
    <s v="BARRIO VEREDA MATA DE FIQUE QU"/>
    <s v="REDEBAN"/>
    <s v="FO-25-1307848"/>
    <d v="2025-07-30T11:43:00"/>
    <d v="2025-08-20T08:36:00"/>
    <m/>
    <s v="ROLLOS"/>
    <s v="ROLLOS"/>
    <s v="CB UNO A UNO"/>
    <s v="CB UNO A UNO"/>
    <s v="EJECUTADO_EXITOSO"/>
    <s v="EJECUTADO EXITOSO"/>
    <s v="06/08/2025 EN COMUNICACIÓN CON EL SR EDGAR ANTONIO SANTOS HERNANDEZ AL NÚMERO 3112640963 INFORMA QUE AÚN NO RECIBE EL ENVIO | 08/08/2025 SE INTENTA COMUNICACIÓN CON EL SR EDGAR ANTONIO SANTOS HERNANDEZ AL NÚMERO 3112640963  PERO NO HAY RESPUESTA, SE PREGUNTA A SERVIENTREGA POR ESTADO GUÍA | 14/08/2025 SE REALIZA CONTACTO TELEFONICO CON EL SR EDGAR AL 3112640963 INDICA QUE NO LE HAN LLEGADO QUE NORMALMENTE CUANDO LLEGAN LE AVISAN DE LA OFICINA SIN EMBARGO INDICA QUE IRA MAÑANA A PREGUNTAR SE ESCALA A SERVIENTREGA | 20/08/2025 30-07 SE REALIZA ENVIO DE ROLLOS ** 20-08 SE CONFIRMA ENTREGA EXITOSA CON EL USUARIO"/>
    <s v="ENVÍO"/>
    <m/>
    <s v="TIPO IV"/>
    <s v="TERRESTRE"/>
    <m/>
    <n v="0"/>
    <n v="35779.500569199998"/>
    <n v="0"/>
    <n v="35779.500569199998"/>
    <m/>
    <m/>
    <m/>
    <m/>
    <m/>
  </r>
  <r>
    <s v="BUCARAMANGA"/>
    <x v="2"/>
    <x v="2"/>
    <n v="68276"/>
    <n v="2610239"/>
    <n v="70771"/>
    <s v="ORDEN DE CAMBIO"/>
    <s v="SANTANDER"/>
    <s v="FLORIDABLANCA"/>
    <s v="DISTRICOL TIENDA EL PARAISO"/>
    <s v="REDEBAN"/>
    <s v="FO-25-1389837"/>
    <d v="2025-08-19T08:59:00"/>
    <d v="2025-08-20T08:37:00"/>
    <m/>
    <s v="ROLLOS"/>
    <s v="ROLLOS"/>
    <s v="AGREGADOR"/>
    <s v="DISTRICOL"/>
    <s v="EJECUTADO_EXITOSO"/>
    <s v="EJECUTADO EXITOSO"/>
    <s v="19/08/2025 SE ESCALA AL COORDINADOR DE ZONA PARA ENTREGA DE ROLLOS EN SITIO | 19/08/2025 SE VISITA COMERCIO , SE ENTREGA ROLLOS EN SITIO"/>
    <s v="VISITA_TÉCNICA"/>
    <m/>
    <s v="TIPO I"/>
    <s v="TERRESTRE"/>
    <s v="HERRERA LUQUE SAUL JAVIER"/>
    <n v="1"/>
    <n v="35779.500569199998"/>
    <n v="0"/>
    <n v="35779.500569199998"/>
    <m/>
    <m/>
    <m/>
    <m/>
    <m/>
  </r>
  <r>
    <s v="CUCUTA"/>
    <x v="2"/>
    <x v="2"/>
    <n v="54673"/>
    <n v="2607005"/>
    <n v="64293"/>
    <s v="ORDEN DE CAMBIO"/>
    <s v="NORTE DE SANTANDER"/>
    <s v="SAN CAYETANO"/>
    <s v="BARRIO VRD SAN ISIDRO SAN CAYE"/>
    <s v="REDEBAN"/>
    <s v="FO-25-1386637"/>
    <d v="2025-08-19T08:00:00"/>
    <d v="2025-08-20T08:40:00"/>
    <m/>
    <s v="ROLLOS"/>
    <s v="ROLLOS"/>
    <s v="CB UNO A UNO"/>
    <s v="CB UNO A UNO"/>
    <s v="EJECUTADO_EXITOSO"/>
    <s v="EJECUTADO EXITOSO"/>
    <s v="19/08/2025 SE REALIZA ENTREGA DE 20 ROLLOS"/>
    <s v="VISITA_TÉCNICA"/>
    <m/>
    <s v="TIPO II"/>
    <s v="TERRESTRE"/>
    <s v="PACHECO BUITRAGO JAVIER ALONSO"/>
    <n v="1"/>
    <n v="67654.12000000001"/>
    <n v="0"/>
    <n v="67654.12000000001"/>
    <m/>
    <m/>
    <m/>
    <m/>
    <m/>
  </r>
  <r>
    <s v="VILLAVICENCIO"/>
    <x v="5"/>
    <x v="6"/>
    <n v="50001"/>
    <n v="2606856"/>
    <n v="41234"/>
    <s v="ORDEN DE CAMBIO"/>
    <s v="META"/>
    <s v="VILLAVICENCIO"/>
    <s v="BARRIO CIUDAD PORFIA VILLAVICE"/>
    <s v="REDEBAN"/>
    <s v="FO-25-1385320"/>
    <d v="2025-08-19T08:00:00"/>
    <d v="2025-08-20T08:43:00"/>
    <m/>
    <s v="ROLLOS"/>
    <s v="ROLLOS"/>
    <s v="CB UNO A UNO"/>
    <s v="CB UNO A UNO"/>
    <s v="EJECUTADO_EXITOSO"/>
    <s v="EJECUTADO EXITOSO"/>
    <s v="16/08/2025 SE ESCALA AL COORDINADOR DE ZONA PARA ENTREGA DE ROLLOS EN SITIO | 19/08/2025 SE VISITA CB Y SE REALIZA ENTREGA DE 70 ROLLOS DE PAPEL TERMICO PARA DATÁFONO"/>
    <s v="VISITA_TÉCNICA"/>
    <m/>
    <s v="TIPO I"/>
    <s v="TERRESTRE"/>
    <s v="GARZON RUIZ LUIS MIGUEL"/>
    <n v="1"/>
    <n v="35779.500569199998"/>
    <n v="0"/>
    <n v="35779.500569199998"/>
    <m/>
    <m/>
    <m/>
    <m/>
    <m/>
  </r>
  <r>
    <s v="BUCARAMANGA"/>
    <x v="2"/>
    <x v="2"/>
    <n v="68235"/>
    <n v="2594657"/>
    <n v="10944"/>
    <s v="ORDEN DE CAMBIO"/>
    <s v="SANTANDER"/>
    <s v="EL CARMEN DE CHUCURI"/>
    <s v="EL CARMEN DE CHUCURI - SANTAND"/>
    <s v="REDEBAN"/>
    <s v="FO-25-1374306"/>
    <d v="2025-08-13T17:14:00"/>
    <d v="2025-08-20T08:46:00"/>
    <m/>
    <s v="ROLLOS"/>
    <s v="ROLLOS"/>
    <s v="CB UNO A UNO"/>
    <s v="CB UNO A UNO"/>
    <s v="EJECUTADO_EXITOSO"/>
    <s v="EJECUTADO EXITOSO"/>
    <s v="14/08/2025 14-8 SE REALIZA ENVIO ROLLOS CON GUIA | 20/08/2025 13-08 SE ENVÍAN ROLLOS CON GUÍA 2187690638 ** 20-08 SE CONFIRMA ENTREGA DE ROLLOS EXITOSA POR PARTE DE LA TRANSPORTADORA"/>
    <s v="ENVÍO"/>
    <m/>
    <s v="TIPO IV"/>
    <s v="TERRESTRE"/>
    <m/>
    <n v="0"/>
    <n v="35779.500569199998"/>
    <n v="0"/>
    <n v="35779.500569199998"/>
    <m/>
    <m/>
    <m/>
    <m/>
    <m/>
  </r>
  <r>
    <s v="BUCARAMANGA"/>
    <x v="2"/>
    <x v="2"/>
    <n v="81736"/>
    <n v="2593409"/>
    <n v="64055"/>
    <s v="ORDEN DE CAMBIO"/>
    <s v="ARAUCA"/>
    <s v="SARAVENA"/>
    <s v="DISTRICOL DISTRIBUIDORA ECO FO"/>
    <s v="REDEBAN"/>
    <s v="FO-25-1372679"/>
    <d v="2025-08-13T14:44:00"/>
    <d v="2025-08-20T08:48:00"/>
    <m/>
    <s v="ROLLOS"/>
    <s v="ROLLOS"/>
    <s v="AGREGADOR"/>
    <s v="DISTRICOL"/>
    <s v="EJECUTADO_EXITOSO"/>
    <s v="EJECUTADO EXITOSO"/>
    <s v="13/08/2025 13-8 SE REALIZA ENVIO ROLLOS CON GUIA | 20/08/2025 13-08 SE ENVÍAN ROLLOS CON GUÍA 2187690636 ** 20-08 SE CONFIRMA ENTREGA DE ROLLOS EXITOSA POR PARTE DE LA TRANSPORTADORA"/>
    <s v="ENVÍO"/>
    <m/>
    <s v="TIPO IV ESPECIAL"/>
    <s v="AEREO"/>
    <m/>
    <n v="0"/>
    <n v="35779.500569199998"/>
    <n v="0"/>
    <n v="35779.500569199998"/>
    <m/>
    <m/>
    <m/>
    <m/>
    <m/>
  </r>
  <r>
    <s v="NEIVA"/>
    <x v="5"/>
    <x v="6"/>
    <n v="41298"/>
    <n v="2587719"/>
    <n v="58797"/>
    <s v="ORDEN DE CAMBIO"/>
    <s v="HUILA"/>
    <s v="GARZON"/>
    <s v="PTM GARZON PLASTI ZULUAGA"/>
    <s v="REDEBAN"/>
    <s v="FO-25-1368496"/>
    <d v="2025-08-12T15:27:00"/>
    <d v="2025-08-20T08:49:00"/>
    <m/>
    <s v="ROLLOS"/>
    <s v="ROLLOS"/>
    <s v="AGREGADOR"/>
    <s v="COMCARD - PTM"/>
    <s v="EJECUTADO_EXITOSO"/>
    <s v="EJECUTADO EXITOSO"/>
    <s v="12/08/2025 12-8 SE REALIZA ENVIO ROLLOS CON GUIA | 20/08/2025 12-08 SE ENVÍAN ROLLOS CON GUÍA 2235595981 ** 20-08 SE CONFIRMA ENTREGA DE ROLLOS EXITOSA POR PARTE DE LA TRANSPORTADORA"/>
    <s v="ENVÍO"/>
    <m/>
    <s v="TIPO III"/>
    <s v="TERRESTRE"/>
    <m/>
    <n v="0"/>
    <n v="35779.500569199998"/>
    <n v="0"/>
    <n v="35779.500569199998"/>
    <m/>
    <m/>
    <m/>
    <m/>
    <m/>
  </r>
  <r>
    <s v="SINCELEJO"/>
    <x v="4"/>
    <x v="5"/>
    <n v="70429"/>
    <n v="2587459"/>
    <n v="66266"/>
    <s v="ORDEN DE CAMBIO"/>
    <s v="SUCRE"/>
    <s v="MAJAGUAL"/>
    <s v="DISTRICOL DONDE ISMA"/>
    <s v="REDEBAN"/>
    <s v="FO-25-1368498"/>
    <d v="2025-08-12T15:12:00"/>
    <d v="2025-08-20T08:50:00"/>
    <m/>
    <s v="ROLLOS"/>
    <s v="ROLLOS"/>
    <s v="AGREGADOR"/>
    <s v="DISTRICOL"/>
    <s v="EJECUTADO_EXITOSO"/>
    <s v="EJECUTADO EXITOSO"/>
    <s v="12/08/2025 12-8 SE REALIZA ENVIO ROLLOS CON GUIA | 20/08/2025 12-08 SE ENVÍAN ROLLOS CON GUÍA 2265100351 ** 20-08 SE CONFIRMA ENTREGA DE ROLLOS EXITOSA POR PARTE DE LA TRANSPORTADORA"/>
    <s v="ENVÍO"/>
    <m/>
    <s v="TIPO IV"/>
    <s v="FLUVIAL"/>
    <m/>
    <n v="0"/>
    <n v="35779.500569199998"/>
    <n v="0"/>
    <n v="35779.500569199998"/>
    <m/>
    <m/>
    <m/>
    <m/>
    <m/>
  </r>
  <r>
    <s v="PASTO"/>
    <x v="0"/>
    <x v="3"/>
    <n v="86760"/>
    <n v="2605851"/>
    <n v="69250"/>
    <s v="ORDEN DE CAMBIO"/>
    <s v="PUTUMAYO"/>
    <s v="SANTIAGO"/>
    <s v="DISTRICOL DR NAZARETH SANTIAGO"/>
    <s v="REDEBAN"/>
    <s v="FO-25-1382992"/>
    <d v="2025-08-19T09:00:00"/>
    <d v="2025-08-20T08:56:00"/>
    <m/>
    <s v="ROLLOS"/>
    <s v="ROLLOS"/>
    <s v="AGREGADOR"/>
    <s v="DISTRICOL"/>
    <s v="EJECUTADO_EXITOSO"/>
    <s v="EJECUTADO EXITOSO"/>
    <s v="16/08/2025 SE ESCALA AL COORDINADOR DE ZONA PARA ENTREGA DE ROLLOS EN SITIO | 19/08/2025 POR SOLICITUD DE CLIENTE SE REALIZA ENVIO DE 50 ROLLOS CONFIRMA ENTREGA DE ROLLOS EN MUNICIPIO"/>
    <s v="ENVÍO"/>
    <m/>
    <s v="TIPO II"/>
    <s v="TERRESTRE"/>
    <s v="BRAVO MADROÑERO OSCAR ESTEBAN"/>
    <n v="0"/>
    <n v="35779.500569199998"/>
    <n v="0"/>
    <n v="35779.500569199998"/>
    <m/>
    <m/>
    <m/>
    <m/>
    <m/>
  </r>
  <r>
    <s v="NEIVA"/>
    <x v="5"/>
    <x v="6"/>
    <n v="41396"/>
    <n v="2602684"/>
    <n v="80378"/>
    <s v="ORDEN DE CAMBIO"/>
    <s v="HUILA"/>
    <s v="LA PLATA"/>
    <s v="BARRIO LA POLA  LA PLATA"/>
    <s v="REDEBAN"/>
    <s v="FO-25-1379831"/>
    <d v="2025-08-15T10:08:00"/>
    <d v="2025-08-20T08:58:00"/>
    <m/>
    <s v="ROLLOS"/>
    <s v="ROLLOS"/>
    <s v="CB UNO A UNO"/>
    <s v="CB UNO A UNO"/>
    <s v="EJECUTADO_EXITOSO"/>
    <s v="EJECUTADO EXITOSO"/>
    <s v="15/08/2025 SE REALIZA ENVIO ROLLOS CON GUIA | 20/08/2025 15-08 SE REALIZA ENVIO DE ROLLOS ** 20-08 SE CONFIRMA ENTREGA EXITOSA POR TRANSPORTADORA"/>
    <s v="ENVÍO"/>
    <m/>
    <s v="TIPO III"/>
    <s v="TERRESTRE"/>
    <m/>
    <n v="0"/>
    <n v="35779.500569199998"/>
    <n v="0"/>
    <n v="35779.500569199998"/>
    <m/>
    <m/>
    <m/>
    <m/>
    <m/>
  </r>
  <r>
    <s v="APARTADO"/>
    <x v="1"/>
    <x v="1"/>
    <n v="5490"/>
    <n v="2604505"/>
    <n v="69237"/>
    <s v="ORDEN DE CAMBIO"/>
    <s v="ANTIOQUIA"/>
    <s v="NECOCLI"/>
    <s v="DISTRICOL ABASTOS Y VARIEDADES"/>
    <s v="REDEBAN"/>
    <s v="FO-25-1381325"/>
    <d v="2025-08-15T14:29:00"/>
    <d v="2025-08-20T08:59:00"/>
    <m/>
    <s v="ROLLOS"/>
    <s v="ROLLOS"/>
    <s v="AGREGADOR"/>
    <s v="DISTRICOL"/>
    <s v="EJECUTADO_EXITOSO"/>
    <s v="EJECUTADO EXITOSO"/>
    <s v="15/08/2025 SE ESCALA AL COORDINADOR DE ZONA PARA ENTREGA DE ROLLOS EN SITIO | 19/08/2025 SE ENVIA ROLLOS POR FLOTA, SE HABLA CON LA USUARIA Y PIDE QUE LOS ENVIE ASI YA QUE NO SE ENCUE TRA EN LA ZONA, SE CONFIRMO EL RECIBIDO DE LOS ROLLOS"/>
    <s v="ENVÍO"/>
    <m/>
    <s v="TIPO II"/>
    <s v="TERRESTRE"/>
    <s v="SALDARRIAGA MIRANDA SANTIAGO"/>
    <n v="0"/>
    <n v="35779.500569199998"/>
    <n v="0"/>
    <n v="35779.500569199998"/>
    <m/>
    <m/>
    <m/>
    <m/>
    <m/>
  </r>
  <r>
    <s v="CUCUTA"/>
    <x v="2"/>
    <x v="2"/>
    <n v="54001"/>
    <n v="2603847"/>
    <n v="59196"/>
    <s v="ORDEN DE CAMBIO"/>
    <s v="NORTE DE SANTANDER"/>
    <s v="CUCUTA"/>
    <s v="PTM CUCUTA DROGUERIA DROMEDIC"/>
    <s v="REDEBAN"/>
    <s v="FO-25-1380482"/>
    <d v="2025-08-15T11:58:00"/>
    <d v="2025-08-20T09:03:00"/>
    <m/>
    <s v="ROLLOS"/>
    <s v="ROLLOS"/>
    <s v="AGREGADOR"/>
    <s v="COMCARD - PTM"/>
    <s v="EJECUTADO_EXITOSO"/>
    <s v="EJECUTADO EXITOSO"/>
    <s v="15/08/2025 SE ESCALA AL COORDINADOR DE ZONA PARA ENTREGA DE ROLLOS EN SITIO | 19/08/2025 SE REALIZÓ VISITA AL COMERCIO Y SE HIZO ENTREGA DE 40 ROLLOS TODO OK"/>
    <s v="VISITA_TÉCNICA"/>
    <m/>
    <s v="TIPO I"/>
    <s v="TERRESTRE"/>
    <s v="MORA VEGA JEAMPIER"/>
    <n v="1"/>
    <n v="35779.500569199998"/>
    <n v="0"/>
    <n v="35779.500569199998"/>
    <m/>
    <m/>
    <m/>
    <m/>
    <m/>
  </r>
  <r>
    <s v="CALI"/>
    <x v="0"/>
    <x v="3"/>
    <n v="76834"/>
    <n v="2600731"/>
    <n v="77494"/>
    <s v="ORDEN DE CAMBIO"/>
    <s v="VALLE DEL CAUCA"/>
    <s v="TULUA"/>
    <s v="BARRIO VILLA NUEVA TULUA"/>
    <s v="REDEBAN"/>
    <s v="FO-25-1378579"/>
    <d v="2025-08-15T08:00:00"/>
    <d v="2025-08-20T09:13:00"/>
    <m/>
    <s v="ROLLOS"/>
    <s v="ROLLOS"/>
    <s v="CB UNO A UNO"/>
    <s v="CB UNO A UNO"/>
    <s v="EJECUTADO_EXITOSO"/>
    <s v="EJECUTADO EXITOSO"/>
    <s v="15/08/2025 SE ESCALA AL COORDINADOR DE ZONA PARA ENTREGA DE ROLLOS EN SITIO | 19/08/2025 EN LA VISITA TÉCNICA SE REALIZÓ LA ENTREGA DE 40 ROLLOS TERMICOS DE REDEBAN PARA EL CB"/>
    <s v="VISITA_TÉCNICA"/>
    <m/>
    <s v="TIPO II"/>
    <s v="TERRESTRE"/>
    <s v="SANCHEZ URREGO ROBINSON DAVID"/>
    <n v="1"/>
    <n v="67654.12000000001"/>
    <n v="0"/>
    <n v="67654.12000000001"/>
    <m/>
    <m/>
    <m/>
    <m/>
    <m/>
  </r>
  <r>
    <s v="VILLAVICENCIO"/>
    <x v="5"/>
    <x v="6"/>
    <n v="50568"/>
    <n v="2600064"/>
    <n v="71332"/>
    <s v="ORDEN DE CAMBIO"/>
    <s v="META"/>
    <s v="PUERTO GAITAN"/>
    <s v="BARRIO VEREDA CRISTALINAS PUER"/>
    <s v="REDEBAN"/>
    <s v="FO-25-1378122"/>
    <d v="2025-08-14T16:28:00"/>
    <d v="2025-08-20T09:21:00"/>
    <m/>
    <s v="ROLLOS"/>
    <s v="ROLLOS"/>
    <s v="CB UNO A UNO"/>
    <s v="CB UNO A UNO"/>
    <s v="EJECUTADO_EXITOSO"/>
    <s v="EJECUTADO EXITOSO"/>
    <s v="14/08/2025 SE REALIZA ENVIO ROLLOS CON GUIA | 19/08/2025 SE REALIZA ENVÍO DE 40 ROLLOS POR ENVIOS FLOTA LA MACARENA NO GUIA 1100151926. ME COMUNICO CON CLIENTE E INDICA QUE EL DIA 19 DE AGOSTO YA RECIBIÓ LOS ROLLOS EN LA OFICINA DE L MACARENA"/>
    <s v="ENVÍO"/>
    <m/>
    <s v="TIPO III"/>
    <s v="TERRESTRE"/>
    <s v="GARZON RUIZ LUIS MIGUEL"/>
    <n v="0"/>
    <n v="35779.500569199998"/>
    <n v="0"/>
    <n v="35779.500569199998"/>
    <m/>
    <m/>
    <m/>
    <m/>
    <m/>
  </r>
  <r>
    <s v="CUCUTA"/>
    <x v="2"/>
    <x v="2"/>
    <n v="54001"/>
    <n v="2600177"/>
    <n v="74334"/>
    <s v="ORDEN DE CAMBIO"/>
    <s v="NORTE DE SANTANDER"/>
    <s v="CUCUTA"/>
    <s v="BARRIO LOS OLIVOS CUCUTA 1"/>
    <s v="REDEBAN"/>
    <s v="FO-25-1377959"/>
    <d v="2025-08-14T16:40:00"/>
    <d v="2025-08-20T09:29:00"/>
    <m/>
    <s v="ROLLOS"/>
    <s v="ROLLOS"/>
    <s v="CB UNO A UNO"/>
    <s v="CB UNO A UNO"/>
    <s v="EJECUTADO_EXITOSO"/>
    <s v="EJECUTADO EXITOSO"/>
    <s v="14/08/2025 SE ESCALA AL COORDINADOR DE ZONA PARA ENTREGA DE ROLLOS EN SITIO | 19/08/2025 SE REALIZA VISITA, SE REALIZA ENTREGA DE 30 ROLLOS"/>
    <s v="VISITA_TÉCNICA"/>
    <m/>
    <s v="TIPO I"/>
    <s v="TERRESTRE"/>
    <s v="PACHECO BUITRAGO JAVIER ALONSO"/>
    <n v="1"/>
    <n v="35779.500569199998"/>
    <n v="0"/>
    <n v="35779.500569199998"/>
    <m/>
    <m/>
    <m/>
    <m/>
    <m/>
  </r>
  <r>
    <s v="SANTA MARTA"/>
    <x v="4"/>
    <x v="5"/>
    <n v="47001"/>
    <n v="2598987"/>
    <n v="20893"/>
    <s v="ORDEN DE CAMBIO"/>
    <s v="MAGDALENA"/>
    <s v="SANTA MARTA"/>
    <s v="BARRIO LAS AMERICAS SANTA MART"/>
    <s v="REDEBAN"/>
    <s v="FO-25-1376996"/>
    <d v="2025-08-14T14:34:00"/>
    <d v="2025-08-20T09:35:00"/>
    <m/>
    <s v="ROLLOS"/>
    <s v="ROLLOS"/>
    <s v="CB UNO A UNO"/>
    <s v="CB UNO A UNO"/>
    <s v="EJECUTADO_EXITOSO"/>
    <s v="EJECUTADO EXITOSO"/>
    <s v="14/08/2025 SE ESCALA AL COORDINADOR DE ZONA PARA ENTREGA DE ROLLOS EN SITIO | 19/08/2025 SE REALIZA ENTREGA DE 20 ROLLOS ARA DATÁFONO A SATISFACCIÓN DEL CLIENTE"/>
    <s v="VISITA_TÉCNICA"/>
    <m/>
    <s v="TIPO I"/>
    <s v="TERRESTRE"/>
    <s v="THOMAS  CAMPO SIGIFREDO SEGUNDO"/>
    <n v="1"/>
    <n v="35779.500569199998"/>
    <n v="0"/>
    <n v="35779.500569199998"/>
    <m/>
    <m/>
    <m/>
    <m/>
    <m/>
  </r>
  <r>
    <s v="APARTADO"/>
    <x v="1"/>
    <x v="1"/>
    <n v="27006"/>
    <n v="2585366"/>
    <n v="57048"/>
    <s v="ORDEN DE CAMBIO"/>
    <s v="CHOCO"/>
    <s v="ACANDI"/>
    <s v="BARRIO ACANDI ACANDI 1"/>
    <s v="REDEBAN"/>
    <s v="FO-25-1365623"/>
    <d v="2025-08-12T11:10:00"/>
    <d v="2025-08-20T10:04:00"/>
    <m/>
    <s v="ROLLOS"/>
    <s v="ROLLOS"/>
    <s v="CB UNO A UNO"/>
    <s v="CB UNO A UNO"/>
    <s v="EJECUTADO_EXITOSO"/>
    <s v="EJECUTADO EXITOSO"/>
    <s v="12/08/2025 12-08 SE REALIZA ENVIO ROLLOS CON GUIA | 20/08/2025 2-08 SE REALIZA ENVIO DE ROLLOS ** 20-08 SE CONFIRMA ENTREGA EXITOSA CON EL USUARIO"/>
    <s v="ENVÍO"/>
    <m/>
    <s v="TIPO IV ESPECIAL"/>
    <s v="AEREO"/>
    <m/>
    <n v="0"/>
    <n v="35779.500569199998"/>
    <n v="0"/>
    <n v="35779.500569199998"/>
    <m/>
    <m/>
    <m/>
    <m/>
    <m/>
  </r>
  <r>
    <s v="SANTA MARTA"/>
    <x v="4"/>
    <x v="5"/>
    <n v="47001"/>
    <n v="2598607"/>
    <n v="78889"/>
    <s v="ORDEN DE CAMBIO"/>
    <s v="MAGDALENA"/>
    <s v="SANTA MARTA"/>
    <s v="BARRIO VILLA MARVELLA SANTA MA"/>
    <s v="REDEBAN"/>
    <s v="FO-25-1376440"/>
    <d v="2025-08-14T13:04:00"/>
    <d v="2025-08-20T10:06:00"/>
    <m/>
    <s v="ROLLOS"/>
    <s v="ROLLOS"/>
    <s v="CB UNO A UNO"/>
    <s v="CB UNO A UNO"/>
    <s v="EJECUTADO_EXITOSO"/>
    <s v="EJECUTADO EXITOSO"/>
    <s v="14/08/2025 SE ESCALA AL COORDINADOR DE ZONA PARA ENTREGA DE ROLLOS EN SITIO | 19/08/2025 SE REALIZA ENTREGA DE 30 ROLLOS PARA DATÁFONO A SATISFACCIÓN DEL CLIENTE"/>
    <s v="VISITA_TÉCNICA"/>
    <m/>
    <s v="TIPO I"/>
    <s v="TERRESTRE"/>
    <s v="THOMAS  CAMPO SIGIFREDO SEGUNDO"/>
    <n v="1"/>
    <n v="35779.500569199998"/>
    <n v="0"/>
    <n v="35779.500569199998"/>
    <m/>
    <m/>
    <m/>
    <m/>
    <m/>
  </r>
  <r>
    <s v="BUCARAMANGA"/>
    <x v="2"/>
    <x v="2"/>
    <n v="68689"/>
    <n v="2597176"/>
    <n v="40695"/>
    <s v="ORDEN DE CAMBIO"/>
    <s v="SANTANDER"/>
    <s v="SAN VICENTE DE CHUCURI"/>
    <s v="PTM TIENDA LE CENTRAL DE YARIM"/>
    <s v="REDEBAN"/>
    <s v="FO-25-1375490"/>
    <d v="2025-08-14T10:24:00"/>
    <d v="2025-08-20T10:09:00"/>
    <m/>
    <s v="ROLLOS"/>
    <s v="ROLLOS"/>
    <s v="AGREGADOR"/>
    <s v="COMCARD - PTM"/>
    <s v="EJECUTADO_EXITOSO"/>
    <s v="EJECUTADO EXITOSO"/>
    <s v="14/08/2025 14-8 SE ESCALA AL COORDINADOR DE ZONA PARA ENTREGA DE ROLLOS EN SITIO | 19/08/2025 SE REALIZA ENVIO DE 50 ROLLOS POR MEDIO DE LA TRANSPORTADORA COTRANSMAGDALENA COMO TAL CUAL LO SOLICITO EL CLIENTE EL SR EDWARD MORA, CON QUIEN SE LE COMENTA QUE YA SE LE HIZO ENVIO...A LA ESPERA DE LA CONFIRMACIÓN DEL RECIBIDO_x000a_EN COMUNICACIÓN CON EL SEÑOR EDWARD AL NÚMERO DE CONTACTO 3133475442, CONFIRMA QUE YA TIENE EN SU PODER LOS ROLLOS QUE SE LE ENVIARON POR TAL MOTIVO SE HACE CIERRE DE LA ORDEN"/>
    <s v="ENVÍO"/>
    <m/>
    <s v="TIPO III"/>
    <s v="TERRESTRE"/>
    <s v="GONZALEZ ESTUPIÑAN YEISON WALTER ANTONIO"/>
    <n v="0"/>
    <n v="35779.500569199998"/>
    <n v="0"/>
    <n v="35779.500569199998"/>
    <m/>
    <m/>
    <m/>
    <m/>
    <m/>
  </r>
  <r>
    <s v="IBAGUE"/>
    <x v="5"/>
    <x v="6"/>
    <n v="73555"/>
    <n v="2587001"/>
    <n v="57138"/>
    <s v="ORDEN DE CAMBIO"/>
    <s v="TOLIMA"/>
    <s v="PLANADAS"/>
    <s v="BARRIO CENTRO BILBAO PLANADAS"/>
    <s v="REDEBAN"/>
    <s v="FO-25-1367379"/>
    <d v="2025-08-12T14:23:00"/>
    <d v="2025-08-20T10:12:00"/>
    <m/>
    <s v="ROLLOS"/>
    <s v="ROLLOS"/>
    <s v="CB UNO A UNO"/>
    <s v="CB UNO A UNO"/>
    <s v="EJECUTADO_EXITOSO"/>
    <s v="EJECUTADO EXITOSO"/>
    <s v="12/08/2025 12-8 SE REALIZA ENVIO ROLLOS CON GUIA | 20/08/2025 12-08 SE REALIZA ENVIO DE ROLLOS ** 20-08 SE CONFIRMA ENTREGA EXITOSA CON EL USUARIO"/>
    <s v="ENVÍO"/>
    <m/>
    <s v="TIPO IV"/>
    <s v="TERRESTRE"/>
    <m/>
    <n v="0"/>
    <n v="35779.500569199998"/>
    <n v="0"/>
    <n v="35779.500569199998"/>
    <m/>
    <m/>
    <m/>
    <m/>
    <m/>
  </r>
  <r>
    <s v="SANTA MARTA"/>
    <x v="4"/>
    <x v="5"/>
    <n v="47001"/>
    <n v="2597155"/>
    <n v="45850"/>
    <s v="ORDEN DE CAMBIO"/>
    <s v="MAGDALENA"/>
    <s v="SANTA MARTA"/>
    <s v="DISTRICOL DROGUERIA VILLA DEL"/>
    <s v="REDEBAN"/>
    <s v="FO-25-1375267"/>
    <d v="2025-08-14T10:21:00"/>
    <d v="2025-08-20T10:15:00"/>
    <m/>
    <s v="ROLLOS"/>
    <s v="ROLLOS"/>
    <s v="AGREGADOR"/>
    <s v="DISTRICOL"/>
    <s v="EJECUTADO_EXITOSO"/>
    <s v="EJECUTADO EXITOSO"/>
    <s v="14/08/2025 14-8 SE ESCALA AL COORDINADOR DE ZONA PARA ENTREGA DE ROLLOS EN SITIO | 19/08/2025 SE REALIZA ENTREGA DE 50 ROLLOS PARA DATÁFONO A SATISFACCIÓN DEL CLIENTE"/>
    <s v="VISITA_TÉCNICA"/>
    <m/>
    <s v="TIPO I"/>
    <s v="TERRESTRE"/>
    <s v="THOMAS  CAMPO SIGIFREDO SEGUNDO"/>
    <n v="1"/>
    <n v="35779.500569199998"/>
    <n v="0"/>
    <n v="35779.500569199998"/>
    <m/>
    <m/>
    <m/>
    <m/>
    <m/>
  </r>
  <r>
    <s v="MEDELLIN"/>
    <x v="1"/>
    <x v="1"/>
    <n v="5318"/>
    <n v="2594998"/>
    <n v="68696"/>
    <s v="ORDEN DE CAMBIO"/>
    <s v="ANTIOQUIA"/>
    <s v="GUARNE"/>
    <s v="PTM GUARNE FONDA BUJU"/>
    <s v="REDEBAN"/>
    <s v="FO-25-1373846"/>
    <d v="2025-08-14T08:00:00"/>
    <d v="2025-08-20T10:30:00"/>
    <m/>
    <s v="ROLLOS"/>
    <s v="ROLLOS"/>
    <s v="AGREGADOR"/>
    <s v="COMCARD - PTM"/>
    <s v="EJECUTADO_EXITOSO"/>
    <s v="EJECUTADO EXITOSO"/>
    <s v="14/08/2025 14-8 SE ESCALA AL COORDINADOR DE ZONA PARA ENTREGA DE ROLLOS EN SITIO | 19/08/2025 SE ENTREGAN 20 ROLLOS EXITOSAMENTE"/>
    <s v="VISITA_TÉCNICA"/>
    <m/>
    <s v="TIPO II"/>
    <s v="TERRESTRE"/>
    <s v="RUA ALVAREZ RICHARD ANDRES"/>
    <n v="1"/>
    <n v="67654.12000000001"/>
    <n v="0"/>
    <n v="67654.12000000001"/>
    <m/>
    <m/>
    <m/>
    <m/>
    <m/>
  </r>
  <r>
    <s v="PASTO"/>
    <x v="0"/>
    <x v="3"/>
    <n v="86755"/>
    <n v="2572540"/>
    <n v="74007"/>
    <s v="ORDEN DE CAMBIO"/>
    <s v="PUTUMAYO"/>
    <s v="SAN FRANCISCO"/>
    <s v="BARRIO EL CARMEN SAN FRANCISCO"/>
    <s v="REDEBAN"/>
    <s v="FO-25-1351897"/>
    <d v="2025-08-08T15:55:00"/>
    <d v="2025-08-20T10:35:00"/>
    <m/>
    <s v="ROLLOS"/>
    <s v="ROLLOS"/>
    <s v="CB UNO A UNO"/>
    <s v="CB UNO A UNO"/>
    <s v="EJECUTADO_EXITOSO"/>
    <s v="EJECUTADO EXITOSO"/>
    <s v="08/08/2025 SE REALIZA ENVIO ROLLOS CON GUIA | 15/08/2025 SE REALIZA GESTION TELEFONICA AL 3183474767 RESPONDE SRA AURA QUIEN INDICA NO HAN LLEGADO LOS ROLLOS ESTADO GUIA EN TRANSITO A DESTINO | 19/08/2025 EN COMUNICACIÓN CON EL USUARIO, INDICA QUE AÚN NO RECIBE PAPELERÍA. SE INFORMA GUIA | 20/08/2025 08-08 SE REALIZA ENVIO DE ROLLOS ** 20-08 SE CONFIRMA ENTREGA EXITOSA POR TRANSPORTADORA"/>
    <s v="ENVÍO"/>
    <m/>
    <s v="TIPO III"/>
    <s v="TERRESTRE"/>
    <m/>
    <n v="0"/>
    <n v="35779.500569199998"/>
    <n v="0"/>
    <n v="35779.500569199998"/>
    <m/>
    <m/>
    <m/>
    <m/>
    <m/>
  </r>
  <r>
    <s v="BUCARAMANGA"/>
    <x v="2"/>
    <x v="2"/>
    <n v="81794"/>
    <n v="2565670"/>
    <n v="47596"/>
    <s v="ORDEN DE CAMBIO"/>
    <s v="ARAUCA"/>
    <s v="TAME"/>
    <s v="BARRIO VEREDA EL BOTALON TAME"/>
    <s v="REDEBAN"/>
    <s v="FO-25-1342500"/>
    <d v="2025-08-06T16:54:00"/>
    <d v="2025-08-20T10:37:00"/>
    <m/>
    <s v="ROLLOS"/>
    <s v="ROLLOS"/>
    <s v="CB UNO A UNO"/>
    <s v="CB UNO A UNO"/>
    <s v="EJECUTADO_EXITOSO"/>
    <s v="EJECUTADO EXITOSO"/>
    <s v="07/08/2025 SE REALIZA ENVIO ROLLOS CON GUIA | 14/08/2025 PAQUETE SE ENCUENTRA EN DEVOLUCION POR PARTE DE LA TRANSPORTADORA, NO SE CIERRA ACTIVIDAD YA QUE SERVIENTREGA AVECES REALIZA SEGUNDA GESTION Y ENTREGAN EXITOSAMENTE, POR LO CUAL ESPERAREMOS HASTA CONFIRMAR QUE SI SE DEVUELVA A REMITENTE | 15/08/2025 SE SOLICITA REDIRECCIONAMIENTO A SERVIENTREGA YA QUE LA DIRECCION ESTA OK PERO ES EN TAME ARAUCA NO ARAUCA ARAUCA | 19/08/2025 EN COMUNICACIÓN CON EL USUARIO, INDICA QUE AÚN NO RECIBE PAPELERÍA. SE INFORMA GUIA | 20/08/2025 06-08 SE REALIZA ENVIO DE ROLLOS ** 20-08 SE CONFIRMA ENTREGA EXITOSA POR TRANSPORTADORA"/>
    <s v="ENVÍO"/>
    <m/>
    <s v="TIPO IV ESPECIAL"/>
    <s v="AEREO"/>
    <m/>
    <n v="0"/>
    <n v="35779.500569199998"/>
    <n v="0"/>
    <n v="35779.500569199998"/>
    <m/>
    <m/>
    <m/>
    <m/>
    <m/>
  </r>
  <r>
    <s v="MEDELLIN"/>
    <x v="1"/>
    <x v="1"/>
    <n v="5376"/>
    <n v="2593248"/>
    <n v="78998"/>
    <s v="ORDEN DE CAMBIO"/>
    <s v="ANTIOQUIA"/>
    <s v="LA CEJA"/>
    <s v="PTM LA CEJA EL CHUZO DE JUANCH"/>
    <s v="REDEBAN"/>
    <s v="FO-25-1372355"/>
    <d v="2025-08-13T14:36:00"/>
    <d v="2025-08-20T10:47:00"/>
    <m/>
    <s v="ROLLOS"/>
    <s v="ROLLOS"/>
    <s v="AGREGADOR"/>
    <s v="COMCARD - PTM"/>
    <s v="EJECUTADO_EXITOSO"/>
    <s v="EJECUTADO EXITOSO"/>
    <s v="13/08/2025 13-8 SE ESCALA AL COORDINADOR DE ZONA PARA ENTREGA DE ROLLOS EN SITIO | 19/08/2025 ENTREGA DE 20 ROLLOS EN SITIO"/>
    <s v="VISITA_TÉCNICA"/>
    <m/>
    <s v="TIPO II"/>
    <s v="TERRESTRE"/>
    <s v="PAREJA ECHAVARRIA JHON DAVID"/>
    <n v="1"/>
    <n v="67654.12000000001"/>
    <n v="0"/>
    <n v="67654.12000000001"/>
    <m/>
    <m/>
    <m/>
    <m/>
    <m/>
  </r>
  <r>
    <s v="APARTADO"/>
    <x v="1"/>
    <x v="1"/>
    <n v="5837"/>
    <n v="2587860"/>
    <n v="58300"/>
    <s v="ORDEN DE CAMBIO"/>
    <s v="ANTIOQUIA"/>
    <s v="TURBO"/>
    <s v="BARRIO TURBO TURBO 2"/>
    <s v="REDEBAN"/>
    <s v="FO-25-1368045"/>
    <d v="2025-08-12T15:38:00"/>
    <d v="2025-08-20T10:51:00"/>
    <m/>
    <s v="ROLLOS"/>
    <s v="ROLLOS"/>
    <s v="CB UNO A UNO"/>
    <s v="CB UNO A UNO"/>
    <s v="EJECUTADO_EXITOSO"/>
    <s v="EJECUTADO EXITOSO"/>
    <s v="12/08/2025 12-8 SE ESCALA AL COORDINADOR DE ZONA PARA ENTREGA DE ROLLOS EN SITIO | 19/08/2025 ENTREGA DE 40 ROLLOS"/>
    <s v="VISITA_TÉCNICA"/>
    <m/>
    <s v="TIPO II"/>
    <s v="TERRESTRE"/>
    <s v="SALDARRIAGA MIRANDA SANTIAGO"/>
    <n v="1"/>
    <n v="67654.12000000001"/>
    <n v="0"/>
    <n v="67654.12000000001"/>
    <m/>
    <m/>
    <m/>
    <m/>
    <m/>
  </r>
  <r>
    <s v="SANTA MARTA"/>
    <x v="4"/>
    <x v="5"/>
    <n v="47001"/>
    <n v="2587041"/>
    <n v="37742"/>
    <s v="ORDEN DE CAMBIO"/>
    <s v="MAGDALENA"/>
    <s v="SANTA MARTA"/>
    <s v="BARRIO PUERTO NUEVO SANTA MART"/>
    <s v="REDEBAN"/>
    <s v="FO-25-1367274"/>
    <d v="2025-08-12T14:30:00"/>
    <d v="2025-08-20T10:57:00"/>
    <m/>
    <s v="ROLLOS"/>
    <s v="ROLLOS"/>
    <s v="CB UNO A UNO"/>
    <s v="CB UNO A UNO"/>
    <s v="EJECUTADO_EXITOSO"/>
    <s v="EJECUTADO EXITOSO"/>
    <s v="12/08/2025 12-8 SE ESCALA AL COORDINADOR DE ZONA PARA ENTREGA DE ROLLOS EN SITIO | 19/08/2025 SE REALIZA EL ENVÍO DE 110 ROLLOS PRO FLOTA SON TIQUETE PARA DATAFONOS, SE CUADRA ENTREGA DE DE ROLLOS CON EL SEÑOR MARTIN CANTILLO  SE CONFIRMA ENTREGA DEL PEDIDO CON EL USUARIO LUEGO DE 2 HORAS"/>
    <s v="ENVÍO"/>
    <m/>
    <s v="TIPO I"/>
    <s v="TERRESTRE"/>
    <s v="THOMAS  CAMPO SIGIFREDO SEGUNDO"/>
    <n v="0"/>
    <n v="35779.500569199998"/>
    <n v="0"/>
    <n v="35779.500569199998"/>
    <m/>
    <m/>
    <m/>
    <m/>
    <m/>
  </r>
  <r>
    <s v="PEREIRA"/>
    <x v="0"/>
    <x v="0"/>
    <n v="66001"/>
    <n v="2614126"/>
    <n v="45609"/>
    <s v="ORDEN DE CAMBIO"/>
    <s v="RISARALDA"/>
    <s v="PEREIRA"/>
    <s v="BARRIO PEREIRA RISARALDA 1"/>
    <s v="REDEBAN"/>
    <s v="FO-25-1394165"/>
    <d v="2025-08-19T15:38:00"/>
    <d v="2025-08-20T11:22:00"/>
    <m/>
    <s v="ROLLOS"/>
    <s v="ROLLOS"/>
    <s v="CB UNO A UNO"/>
    <s v="CB UNO A UNO"/>
    <s v="EJECUTADO_EXITOSO"/>
    <s v="EJECUTADO EXITOSO"/>
    <s v="19/08/2025 SE ESCALA AL COORDINADOR DE ZONA PARA ENTREGA DE ROLLOS EN SITIO | 20/08/2025 SE VISITA COMERCIO SE REALIZA ENTREGA DE 100 ROLLOS DE PAPEL PARA DATÁFONO"/>
    <s v="VISITA_TÉCNICA"/>
    <m/>
    <s v="TIPO I"/>
    <s v="TERRESTRE"/>
    <s v="LOAIZA LOPEZ JHON FREDDY"/>
    <n v="1"/>
    <n v="35779.500569199998"/>
    <n v="0"/>
    <n v="35779.500569199998"/>
    <m/>
    <m/>
    <m/>
    <m/>
    <m/>
  </r>
  <r>
    <s v="CUCUTA"/>
    <x v="2"/>
    <x v="2"/>
    <n v="54001"/>
    <n v="2614684"/>
    <n v="65616"/>
    <s v="ORDEN DE CAMBIO"/>
    <s v="NORTE DE SANTANDER"/>
    <s v="CUCUTA"/>
    <s v="BARRIO SAN LUIS CUCUTA 21"/>
    <s v="REDEBAN"/>
    <s v="FO-25-1394144"/>
    <d v="2025-08-19T16:23:00"/>
    <d v="2025-08-20T11:30:00"/>
    <m/>
    <s v="ROLLOS"/>
    <s v="ROLLOS"/>
    <s v="CB UNO A UNO"/>
    <s v="CB UNO A UNO"/>
    <s v="EJECUTADO_EXITOSO"/>
    <s v="EJECUTADO EXITOSO"/>
    <s v="19/08/2025 SE ESCALA AL COORDINADOR DE ZONA PARA ENTREGA DE ROLLOS EN SITIO | 20/08/2025 SE REALIZÓ VISITA AL COMERCIO Y SE HIZO ENTREGA DE 20 ROLLOS TODO OK"/>
    <s v="VISITA_TÉCNICA"/>
    <m/>
    <s v="TIPO I"/>
    <s v="TERRESTRE"/>
    <s v="MORA VEGA JEAMPIER"/>
    <n v="1"/>
    <n v="35779.500569199998"/>
    <n v="0"/>
    <n v="35779.500569199998"/>
    <m/>
    <m/>
    <m/>
    <m/>
    <m/>
  </r>
  <r>
    <s v="CUCUTA"/>
    <x v="2"/>
    <x v="2"/>
    <n v="54001"/>
    <n v="2615167"/>
    <n v="25134"/>
    <s v="ORDEN DE CAMBIO"/>
    <s v="NORTE DE SANTANDER"/>
    <s v="CUCUTA"/>
    <s v="URB TORCOROMA SIGLO XXI CUCUTA"/>
    <s v="REDEBAN"/>
    <s v="FO-25-1394116"/>
    <d v="2025-08-19T17:25:00"/>
    <d v="2025-08-20T11:38:00"/>
    <m/>
    <s v="ROLLOS"/>
    <s v="ROLLOS"/>
    <s v="CB UNO A UNO"/>
    <s v="CB UNO A UNO"/>
    <s v="EJECUTADO_EXITOSO"/>
    <s v="EJECUTADO EXITOSO"/>
    <s v="19/08/2025 SE ESCALA AL COORDINADOR DE ZONA PARA ENTREGA DE ROLLOS EN SITIO | 20/08/2025 SE REALIZÓ VISITA AL COMERCIO Y SE HIZO ENTREGA DE 60 ROLLOS TODO OK"/>
    <s v="VISITA_TÉCNICA"/>
    <m/>
    <s v="TIPO I"/>
    <s v="TERRESTRE"/>
    <s v="MORA VEGA JEAMPIER"/>
    <n v="1"/>
    <n v="35779.500569199998"/>
    <n v="0"/>
    <n v="35779.500569199998"/>
    <m/>
    <m/>
    <m/>
    <m/>
    <m/>
  </r>
  <r>
    <s v="NEIVA"/>
    <x v="5"/>
    <x v="6"/>
    <n v="41001"/>
    <n v="2615092"/>
    <n v="16115"/>
    <s v="ORDEN DE CAMBIO"/>
    <s v="HUILA"/>
    <s v="NEIVA"/>
    <s v="BARRIO CENTRO XXV NEIVA"/>
    <s v="REDEBAN"/>
    <s v="FO-25-1394113"/>
    <d v="2025-08-19T17:27:00"/>
    <d v="2025-08-20T11:44:00"/>
    <m/>
    <s v="ROLLOS"/>
    <s v="ROLLOS"/>
    <s v="CB UNO A UNO"/>
    <s v="CB UNO A UNO"/>
    <s v="EJECUTADO_EXITOSO"/>
    <s v="EJECUTADO EXITOSO"/>
    <s v="19/08/2025 SE ESCALA AL COORDINADOR DE ZONA PARA ENTREGA DE ROLLOS EN SITIO | 20/08/2025 SE ENTREGA 10 ROLLOS SIN NOVEDAD"/>
    <s v="VISITA_TÉCNICA"/>
    <m/>
    <s v="TIPO I"/>
    <s v="TERRESTRE"/>
    <s v="ANDRADE HERNANDEZ JUAN CARLOS"/>
    <n v="1"/>
    <n v="35779.500569199998"/>
    <n v="0"/>
    <n v="35779.500569199998"/>
    <m/>
    <m/>
    <m/>
    <m/>
    <m/>
  </r>
  <r>
    <s v="BUCARAMANGA"/>
    <x v="2"/>
    <x v="2"/>
    <n v="68276"/>
    <n v="2608524"/>
    <n v="57072"/>
    <s v="ORDEN DE CAMBIO"/>
    <s v="SANTANDER"/>
    <s v="FLORIDABLANCA"/>
    <s v="PTM FLORIDABLANCA MISCELANEA Y"/>
    <s v="REDEBAN"/>
    <s v="FO-25-1393029"/>
    <d v="2025-08-18T11:59:00"/>
    <d v="2025-08-20T11:49:00"/>
    <m/>
    <s v="ROLLOS"/>
    <s v="ROLLOS"/>
    <s v="AGREGADOR"/>
    <s v="COMCARD - PTM"/>
    <s v="EJECUTADO_EXITOSO"/>
    <s v="EJECUTADO EXITOSO"/>
    <s v="19/08/2025 SE ESCALA AL COORDINADOR DE ZONA PARA ENTREGA DE ROLLOS EN SITIO | 20/08/2025 SE VISITA COMERCIO SE REALIZA LA ENTREGA DE 20 ROLLOS RBM CB OPERATIVO"/>
    <s v="VISITA_TÉCNICA"/>
    <m/>
    <s v="TIPO I"/>
    <s v="TERRESTRE"/>
    <s v="BARAJAS BERMUDEZ YAHIR MAURICIO"/>
    <n v="1"/>
    <n v="35779.500569199998"/>
    <n v="0"/>
    <n v="35779.500569199998"/>
    <m/>
    <m/>
    <m/>
    <m/>
    <m/>
  </r>
  <r>
    <s v="MEDELLIN"/>
    <x v="1"/>
    <x v="1"/>
    <n v="5615"/>
    <n v="2612553"/>
    <n v="44522"/>
    <s v="ORDEN DE CAMBIO"/>
    <s v="ANTIOQUIA"/>
    <s v="RIONEGRO"/>
    <s v="DISTRICOL RESPONSIBLE MARKET"/>
    <s v="REDEBAN"/>
    <s v="FO-25-1392244"/>
    <d v="2025-08-19T12:14:00"/>
    <d v="2025-08-20T11:53:00"/>
    <m/>
    <s v="ROLLOS"/>
    <s v="ROLLOS"/>
    <s v="AGREGADOR"/>
    <s v="DISTRICOL"/>
    <s v="EJECUTADO_EXITOSO"/>
    <s v="EJECUTADO EXITOSO"/>
    <s v="19/08/2025 SE ESCALA AL COORDINADOR DE ZONA PARA ENTREGA DE ROLLOS EN SITIO | 20/08/2025 SE ENTREGAN 40 ROLLOS"/>
    <s v="VISITA_TÉCNICA"/>
    <m/>
    <s v="TIPO II"/>
    <s v="TERRESTRE"/>
    <s v="BARRIENTOS HERNANDEZ CRISTIAN HORACIO"/>
    <n v="1"/>
    <n v="67654.12000000001"/>
    <n v="0"/>
    <n v="67654.12000000001"/>
    <m/>
    <m/>
    <m/>
    <m/>
    <m/>
  </r>
  <r>
    <s v="CALI"/>
    <x v="0"/>
    <x v="3"/>
    <n v="76001"/>
    <n v="2612055"/>
    <n v="69366"/>
    <s v="ORDEN DE CAMBIO"/>
    <s v="VALLE DEL CAUCA"/>
    <s v="CALI"/>
    <s v="DISTRICOL MULTINET JC"/>
    <s v="REDEBAN"/>
    <s v="FO-25-1391596"/>
    <d v="2025-08-19T11:33:00"/>
    <d v="2025-08-20T11:57:00"/>
    <m/>
    <s v="ROLLOS"/>
    <s v="ROLLOS"/>
    <s v="AGREGADOR"/>
    <s v="DISTRICOL"/>
    <s v="EJECUTADO_EXITOSO"/>
    <s v="EJECUTADO EXITOSO"/>
    <s v="19/08/2025 SE ESCALA AL COORDINADOR DE ZONA PARA ENTREGA DE ROLLOS EN SITIO | 20/08/2025 SE ENTREGAN 130 ROLLOS A CRISTIAN GIRALDO"/>
    <s v="VISITA_TÉCNICA"/>
    <m/>
    <s v="TIPO I"/>
    <s v="TERRESTRE"/>
    <s v="CUERO RUIZ JHONNY"/>
    <n v="1"/>
    <n v="35779.500569199998"/>
    <n v="0"/>
    <n v="35779.500569199998"/>
    <m/>
    <m/>
    <m/>
    <m/>
    <m/>
  </r>
  <r>
    <s v="CUCUTA"/>
    <x v="2"/>
    <x v="2"/>
    <n v="54001"/>
    <n v="2610756"/>
    <n v="80598"/>
    <s v="ORDEN DE CAMBIO"/>
    <s v="NORTE DE SANTANDER"/>
    <s v="CUCUTA"/>
    <s v="BARRIO AGUAS CALIENTES CUCUTA 7"/>
    <s v="REDEBAN"/>
    <s v="FO-25-1390494"/>
    <d v="2025-08-19T09:34:00"/>
    <d v="2025-08-20T12:00:00"/>
    <m/>
    <s v="ROLLOS"/>
    <s v="ROLLOS"/>
    <s v="CB UNO A UNO"/>
    <s v="CB UNO A UNO"/>
    <s v="EJECUTADO_EXITOSO"/>
    <s v="EJECUTADO EXITOSO"/>
    <s v="19/08/2025 SE ESCALA AL COORDINADOR DE ZONA PARA ENTREGA DE ROLLOS EN SITIO | 20/08/2025 SE REALIZÓ VISITA AL COMERCIO Y SE ENTREGA DE 20 ROLLOS TODO OK"/>
    <s v="VISITA_TÉCNICA"/>
    <m/>
    <s v="TIPO I"/>
    <s v="TERRESTRE"/>
    <s v="MORA VEGA JEAMPIER"/>
    <n v="1"/>
    <n v="35779.500569199998"/>
    <n v="0"/>
    <n v="35779.500569199998"/>
    <m/>
    <m/>
    <m/>
    <m/>
    <m/>
  </r>
  <r>
    <s v="CUCUTA"/>
    <x v="2"/>
    <x v="2"/>
    <n v="54001"/>
    <n v="2610260"/>
    <n v="49404"/>
    <s v="ORDEN DE CAMBIO"/>
    <s v="NORTE DE SANTANDER"/>
    <s v="CUCUTA"/>
    <s v="DISTRICOL SEGUROS DEL ORIENTE"/>
    <s v="REDEBAN"/>
    <s v="FO-25-1389827"/>
    <d v="2025-08-19T09:06:00"/>
    <d v="2025-08-20T12:03:00"/>
    <m/>
    <s v="ROLLOS"/>
    <s v="ROLLOS"/>
    <s v="AGREGADOR"/>
    <s v="DISTRICOL"/>
    <s v="EJECUTADO_EXITOSO"/>
    <s v="EJECUTADO EXITOSO"/>
    <s v="19/08/2025 SE ESCALA AL COORDINADOR DE ZONA PARA ENTREGA DE ROLLOS EN SITIO | 20/08/2025 SE REALIZÓ VISITA AL COMERCIO Y SE HIZO ENTREGA DE 20 ROLLOS TODO OK"/>
    <s v="VISITA_TÉCNICA"/>
    <m/>
    <s v="TIPO I"/>
    <s v="TERRESTRE"/>
    <s v="MORA VEGA JEAMPIER"/>
    <n v="1"/>
    <n v="35779.500569199998"/>
    <n v="0"/>
    <n v="35779.500569199998"/>
    <m/>
    <m/>
    <m/>
    <m/>
    <m/>
  </r>
  <r>
    <s v="CARTAGENA"/>
    <x v="4"/>
    <x v="5"/>
    <n v="13001"/>
    <n v="2596840"/>
    <n v="28376"/>
    <s v="ORDEN DE CAMBIO"/>
    <s v="BOLIVAR"/>
    <s v="CARTAGENA"/>
    <s v="MULTIPAGAS CC SAN FERNANDO CAR"/>
    <s v="REDEBAN"/>
    <s v="FO-25-1374893"/>
    <d v="2025-08-14T09:47:00"/>
    <d v="2025-08-20T12:06:00"/>
    <m/>
    <s v="ROLLOS"/>
    <s v="ROLLOS"/>
    <s v="ROBUSTO"/>
    <s v="MULTIPAGAS"/>
    <s v="EJECUTADO_EXITOSO"/>
    <s v="EJECUTADO EXITOSO"/>
    <s v="14/08/2025 14-8 SE ESCALA AL COORDINADOR DE ZONA PARA ENTREGA DE ROLLOS EN SITIO | 20/08/2025 SE ENTREGAN 120 ROLLOS"/>
    <s v="VISITA_TÉCNICA"/>
    <m/>
    <s v="TIPO I"/>
    <s v="TERRESTRE"/>
    <s v="CANEDO HERRERA ALEXANDER"/>
    <n v="1"/>
    <n v="35779.500569199998"/>
    <n v="0"/>
    <n v="35779.500569199998"/>
    <m/>
    <m/>
    <m/>
    <m/>
    <m/>
  </r>
  <r>
    <s v="PEREIRA"/>
    <x v="0"/>
    <x v="0"/>
    <n v="66001"/>
    <n v="2613006"/>
    <n v="70026"/>
    <s v="ORDEN DE CAMBIO"/>
    <s v="RISARALDA"/>
    <s v="PEREIRA"/>
    <s v="REDY PEREIRA"/>
    <s v="REDEBAN"/>
    <s v="FO-25-1393002"/>
    <d v="2025-08-19T13:39:00"/>
    <d v="2025-08-20T12:11:00"/>
    <m/>
    <s v="ROLLOS"/>
    <s v="ROLLOS"/>
    <s v="ROBUSTO"/>
    <s v="REDY"/>
    <s v="EJECUTADO_EXITOSO"/>
    <s v="EJECUTADO EXITOSO"/>
    <s v="19/08/2025 SE ESCALA AL COORDINADOR DE ZONA PARA ENTREGA DE ROLLOS EN SITIO | 20/08/2025 SE VISITA COMERCIO SE REALIZA ENTREGA DE 200 ROLLOS DE PAPEL PARA DATÁFONO"/>
    <s v="VISITA_TÉCNICA"/>
    <m/>
    <s v="TIPO I"/>
    <s v="TERRESTRE"/>
    <s v="LOAIZA LOPEZ JHON FREDDY"/>
    <n v="1"/>
    <n v="35779.500569199998"/>
    <n v="0"/>
    <n v="35779.500569199998"/>
    <m/>
    <m/>
    <m/>
    <m/>
    <m/>
  </r>
  <r>
    <s v="BARRANQUILLA"/>
    <x v="4"/>
    <x v="5"/>
    <n v="8001"/>
    <n v="2611042"/>
    <n v="78412"/>
    <s v="ORDEN DE CAMBIO"/>
    <s v="ATLANTICO"/>
    <s v="BARRANQUILLA"/>
    <s v="BARRIO SIMON BOLIVAR BARRANQUI"/>
    <s v="REDEBAN"/>
    <s v="FO-25-1391672"/>
    <d v="2025-08-19T10:00:00"/>
    <d v="2025-08-20T12:13:00"/>
    <m/>
    <s v="ROLLOS"/>
    <s v="ROLLOS"/>
    <s v="CB UNO A UNO"/>
    <s v="CB UNO A UNO"/>
    <s v="EJECUTADO_EXITOSO"/>
    <s v="EJECUTADO EXITOSO"/>
    <s v="19/08/2025 SE ESCALA AL COORDINADOR DE ZONA PARA ENTREGA DE ROLLOS EN SITIO | 20/08/2025 SE REALIZA VISITA SE ENTREGA 50 ROLLOS"/>
    <s v="VISITA_TÉCNICA"/>
    <m/>
    <s v="TIPO I"/>
    <s v="TERRESTRE"/>
    <s v="VILLACOB VILLACOB ELKIN EDUARDO"/>
    <n v="1"/>
    <n v="35779.500569199998"/>
    <n v="0"/>
    <n v="35779.500569199998"/>
    <m/>
    <m/>
    <m/>
    <m/>
    <m/>
  </r>
  <r>
    <s v="MEDELLIN"/>
    <x v="1"/>
    <x v="1"/>
    <n v="5615"/>
    <n v="2608449"/>
    <n v="17445"/>
    <s v="ORDEN DE CAMBIO"/>
    <s v="ANTIOQUIA"/>
    <s v="RIONEGRO"/>
    <s v="BARRIO SECTOR GALERIA RIONEGRO"/>
    <s v="REDEBAN"/>
    <s v="FO-25-1388148"/>
    <d v="2025-08-18T11:46:00"/>
    <d v="2025-08-20T12:18:00"/>
    <m/>
    <s v="ROLLOS"/>
    <s v="ROLLOS"/>
    <s v="CB UNO A UNO"/>
    <s v="CB UNO A UNO"/>
    <s v="EJECUTADO_EXITOSO"/>
    <s v="EJECUTADO EXITOSO"/>
    <s v="18/08/2025 SE ESCALA AL COORDINADOR DE ZONA PARA ENTREGA DE ROLLOS EN SITIO | 20/08/2025 SE ENTREGAN 90 ROLLOS"/>
    <s v="VISITA_TÉCNICA"/>
    <m/>
    <s v="TIPO II"/>
    <s v="TERRESTRE"/>
    <s v="BARRIENTOS HERNANDEZ CRISTIAN HORACIO"/>
    <n v="1"/>
    <n v="67654.12000000001"/>
    <n v="0"/>
    <n v="67654.12000000001"/>
    <m/>
    <m/>
    <m/>
    <m/>
    <m/>
  </r>
  <r>
    <s v="PEREIRA"/>
    <x v="0"/>
    <x v="0"/>
    <n v="66170"/>
    <n v="2606777"/>
    <n v="79237"/>
    <s v="ORDEN DE CAMBIO"/>
    <s v="RISARALDA"/>
    <s v="DOSQUEBRADAS"/>
    <s v="DISTRICOL VARIEDADES LEON"/>
    <s v="REDEBAN"/>
    <s v="FO-25-1385089"/>
    <d v="2025-08-19T08:00:00"/>
    <d v="2025-08-20T12:27:00"/>
    <m/>
    <s v="ROLLOS"/>
    <s v="ROLLOS"/>
    <s v="AGREGADOR"/>
    <s v="DISTRICOL"/>
    <s v="EJECUTADO_EXITOSO"/>
    <s v="EJECUTADO EXITOSO"/>
    <s v="16/08/2025 SE ESCALA AL COORDINADOR DE ZONA PARA ENTREGA DE ROLLOS EN SITIO | 20/08/2025 SE ENTREGAN 30 ROLLOS."/>
    <s v="VISITA_TÉCNICA"/>
    <m/>
    <s v="TIPO I"/>
    <s v="TERRESTRE"/>
    <s v="FRANCO CAÑAVERAL YAMID RAUL"/>
    <n v="1"/>
    <n v="35779.500569199998"/>
    <n v="0"/>
    <n v="35779.500569199998"/>
    <m/>
    <m/>
    <m/>
    <m/>
    <m/>
  </r>
  <r>
    <s v="NEIVA"/>
    <x v="5"/>
    <x v="6"/>
    <n v="18592"/>
    <n v="2606769"/>
    <n v="53676"/>
    <s v="ORDEN DE CAMBIO"/>
    <s v="CAQUETA"/>
    <s v="PUERTO RICO"/>
    <s v="BARRIO LAS DAMAS PUERTO RICO 2"/>
    <s v="REDEBAN"/>
    <s v="FO-25-1385216"/>
    <d v="2025-08-19T08:00:00"/>
    <d v="2025-08-20T12:30:00"/>
    <m/>
    <s v="ROLLOS"/>
    <s v="ROLLOS"/>
    <s v="CB UNO A UNO"/>
    <s v="CB UNO A UNO"/>
    <s v="EJECUTADO_EXITOSO"/>
    <s v="EJECUTADO EXITOSO"/>
    <s v="16/08/2025 SE REALIZA ENVIO ROLLOS CON GUIA | 19/08/2025 SE REALIZA ENVÍO DE 100 ROLLOS RBM POR INTERRAPIDISIMO, ENVÍO ÉXITOSO"/>
    <s v="ENVÍO"/>
    <m/>
    <s v="TIPO IV ESPECIAL"/>
    <s v="TERRESTRE"/>
    <s v="BERMUDEZ SANCHEZ JOSE NEYBER"/>
    <n v="0"/>
    <n v="35779.500569199998"/>
    <n v="0"/>
    <n v="35779.500569199998"/>
    <m/>
    <m/>
    <m/>
    <m/>
    <m/>
  </r>
  <r>
    <s v="YOPAL"/>
    <x v="5"/>
    <x v="6"/>
    <n v="85400"/>
    <n v="2604399"/>
    <n v="74489"/>
    <s v="ORDEN DE CAMBIO"/>
    <s v="CASANARE"/>
    <s v="TAMARA"/>
    <s v="BARRIO CENTRO TAMARA 3"/>
    <s v="REDEBAN"/>
    <s v="FO-25-1381398"/>
    <d v="2025-08-15T14:30:00"/>
    <d v="2025-08-20T12:43:00"/>
    <m/>
    <s v="ROLLOS"/>
    <s v="ROLLOS"/>
    <s v="CB UNO A UNO"/>
    <s v="CB UNO A UNO"/>
    <s v="EJECUTADO_EXITOSO"/>
    <s v="EJECUTADO EXITOSO"/>
    <s v="15/08/2025 SE REALIZA ENVIO ROLLOS CON GUIA | 16/08/2025 EN COMUNICACIÓN CON LA SEÑORA ANGELA FUENTES AL NUMERO 3123123805, SE LE INDICA, SE ENVIARON LOS ROLLOS POR TRANSPORTADORA INTERRAPIDISIMO Y SE LE COMPARTE LA GUIA 700166479812"/>
    <s v="ENVÍO"/>
    <m/>
    <s v="TIPO III"/>
    <s v="TERRESTRE"/>
    <s v="BERNAL ELAICA EDGAR ALEXIS"/>
    <n v="0"/>
    <n v="35779.500569199998"/>
    <n v="0"/>
    <n v="35779.500569199998"/>
    <m/>
    <m/>
    <m/>
    <m/>
    <m/>
  </r>
  <r>
    <s v="CALI"/>
    <x v="0"/>
    <x v="3"/>
    <n v="19001"/>
    <n v="2599481"/>
    <n v="73041"/>
    <s v="ORDEN DE CAMBIO"/>
    <s v="CAUCA"/>
    <s v="POPAYAN"/>
    <s v="DISTRICOL VARIEDADES RJ CAUCA"/>
    <s v="REDEBAN"/>
    <s v="FO-25-1377390"/>
    <d v="2025-08-14T15:27:00"/>
    <d v="2025-08-20T12:56:00"/>
    <m/>
    <s v="ROLLOS"/>
    <s v="ROLLOS"/>
    <s v="AGREGADOR"/>
    <s v="DISTRICOL"/>
    <s v="EJECUTADO_EXITOSO"/>
    <s v="EJECUTADO EXITOSO"/>
    <s v="14/08/2025 SE ESCALA AL COORDINADOR DE ZONA PARA ENTREGA DE ROLLOS EN SITIO | 19/08/2025 SE ENVIAN 40 ROLLOS A REBECA JARABA POR INTERRAPIDISIMO"/>
    <s v="ENVÍO"/>
    <m/>
    <s v="TIPO III"/>
    <s v="TERRESTRE"/>
    <s v="CUERO RUIZ JHONNY"/>
    <n v="0"/>
    <n v="35779.500569199998"/>
    <n v="0"/>
    <n v="35779.500569199998"/>
    <m/>
    <m/>
    <m/>
    <m/>
    <m/>
  </r>
  <r>
    <s v="CUCUTA"/>
    <x v="2"/>
    <x v="2"/>
    <n v="54172"/>
    <n v="2598285"/>
    <n v="65927"/>
    <s v="ORDEN DE CAMBIO"/>
    <s v="NORTE DE SANTANDER"/>
    <s v="CHINACOTA"/>
    <s v="PAGAFACIL  CHINACOTA"/>
    <s v="REDEBAN"/>
    <s v="FO-25-1376329"/>
    <d v="2025-08-14T12:45:00"/>
    <d v="2025-08-20T13:02:00"/>
    <m/>
    <s v="ROLLOS"/>
    <s v="ROLLOS"/>
    <s v="ROBUSTO"/>
    <s v="PAGAFACIL"/>
    <s v="EJECUTADO_EXITOSO"/>
    <s v="EJECUTADO EXITOSO"/>
    <s v="14/08/2025 SE ESCALA AL COORDINADOR DE ZONA PARA ENTREGA DE ROLLOS EN SITIO | 16/08/2025 SE REALIZA ENVÍO DE 90 ROLLOS RBM OK"/>
    <s v="ENVÍO"/>
    <m/>
    <s v="TIPO II"/>
    <s v="TERRESTRE"/>
    <s v="DURAN ACOSTA FRANK YONNY"/>
    <n v="0"/>
    <n v="35779.500569199998"/>
    <n v="0"/>
    <n v="35779.500569199998"/>
    <m/>
    <m/>
    <m/>
    <m/>
    <m/>
  </r>
  <r>
    <s v="PASTO"/>
    <x v="0"/>
    <x v="3"/>
    <n v="52835"/>
    <n v="2596913"/>
    <n v="73735"/>
    <s v="ORDEN DE CAMBIO"/>
    <s v="NARIÑO"/>
    <s v="SAN ANDRES DE TUMACO"/>
    <s v="BARRIO LLORENTE VAQUEIRO SAN A"/>
    <s v="REDEBAN"/>
    <s v="FO-25-1375321"/>
    <d v="2025-08-14T09:59:00"/>
    <d v="2025-08-20T13:14:00"/>
    <m/>
    <s v="ROLLOS"/>
    <s v="ROLLOS"/>
    <s v="CB UNO A UNO"/>
    <s v="CB UNO A UNO"/>
    <s v="EJECUTADO_EXITOSO"/>
    <s v="EJECUTADO EXITOSO"/>
    <s v="14/08/2025 14-8 SE REALIZA ENVIO ROLLOS CON GUIA | 15/08/2025 SE REALIZA ENVIO DE 30 ROLLOS POR SOLICITUD DE CLIENTE SE LE SUMISTRA NÚMERO DE GUÍA PARA RECLAMAR EN OFICINA PRINCIPAL"/>
    <s v="ENVÍO"/>
    <m/>
    <s v="TIPO IV"/>
    <s v="TERRESTRE"/>
    <s v="BRAVO MADROÑERO OSCAR ESTEBAN"/>
    <n v="0"/>
    <n v="35779.500569199998"/>
    <n v="0"/>
    <n v="35779.500569199998"/>
    <m/>
    <m/>
    <m/>
    <m/>
    <m/>
  </r>
  <r>
    <s v="CUCUTA"/>
    <x v="2"/>
    <x v="2"/>
    <n v="54001"/>
    <n v="2611255"/>
    <n v="79377"/>
    <s v="ORDEN DE CAMBIO"/>
    <s v="NORTE DE SANTANDER"/>
    <s v="CUCUTA"/>
    <s v="BARRIO EL CONTENTO CUCUTA 4"/>
    <s v="REDEBAN"/>
    <s v="FO-25-1391644"/>
    <d v="2025-08-19T10:21:00"/>
    <d v="2025-08-20T13:40:00"/>
    <m/>
    <s v="ROLLOS"/>
    <s v="ROLLOS"/>
    <s v="CB UNO A UNO"/>
    <s v="CB UNO A UNO"/>
    <s v="EJECUTADO_EXITOSO"/>
    <s v="EJECUTADO EXITOSO"/>
    <s v="19/08/2025 SE ESCALA AL COORDINADOR DE ZONA PARA ENTREGA DE ROLLOS EN SITIO | 20/08/2025 SE ENTREGAN 20 ROLLOS EXITOSA"/>
    <s v="VISITA_TÉCNICA"/>
    <m/>
    <s v="TIPO I"/>
    <s v="TERRESTRE"/>
    <s v="NARANJO AFANADOR RUBEN JESUS"/>
    <n v="1"/>
    <n v="35779.500569199998"/>
    <n v="0"/>
    <n v="35779.500569199998"/>
    <m/>
    <m/>
    <m/>
    <m/>
    <m/>
  </r>
  <r>
    <s v="CUCUTA"/>
    <x v="2"/>
    <x v="2"/>
    <n v="54001"/>
    <n v="2611832"/>
    <n v="74276"/>
    <s v="ORDEN DE CAMBIO"/>
    <s v="NORTE DE SANTANDER"/>
    <s v="CUCUTA"/>
    <s v="BARRIO EL CENTRO CUCUTA 78"/>
    <s v="REDEBAN"/>
    <s v="FO-25-1391620"/>
    <d v="2025-08-19T11:05:00"/>
    <d v="2025-08-20T13:45:00"/>
    <m/>
    <s v="ROLLOS"/>
    <s v="ROLLOS"/>
    <s v="CB UNO A UNO"/>
    <s v="CB UNO A UNO"/>
    <s v="EJECUTADO_EXITOSO"/>
    <s v="EJECUTADO EXITOSO"/>
    <s v="19/08/2025 SE ESCALA AL COORDINADOR DE ZONA PARA ENTREGA DE ROLLOS EN SITIO | 20/08/2025 SE ENTREGAN 60 ROLLOS EXITOSO."/>
    <s v="VISITA_TÉCNICA"/>
    <m/>
    <s v="TIPO I"/>
    <s v="TERRESTRE"/>
    <s v="NARANJO AFANADOR RUBEN JESUS"/>
    <n v="1"/>
    <n v="35779.500569199998"/>
    <n v="0"/>
    <n v="35779.500569199998"/>
    <m/>
    <m/>
    <m/>
    <m/>
    <m/>
  </r>
  <r>
    <s v="BARRANQUILLA"/>
    <x v="4"/>
    <x v="5"/>
    <n v="8001"/>
    <n v="2606722"/>
    <n v="76876"/>
    <s v="ORDEN DE CAMBIO"/>
    <s v="ATLANTICO"/>
    <s v="BARRANQUILLA"/>
    <s v="BARRIO 7 DE ABRIL BARRANQUILLA"/>
    <s v="REDEBAN"/>
    <s v="FO-25-1384298"/>
    <d v="2025-08-16T11:49:00"/>
    <d v="2025-08-20T13:52:00"/>
    <m/>
    <s v="ROLLOS"/>
    <s v="ROLLOS"/>
    <s v="CB UNO A UNO"/>
    <s v="CB UNO A UNO"/>
    <s v="EJECUTADO_EXITOSO"/>
    <s v="EJECUTADO EXITOSO"/>
    <s v="16/08/2025 SE ESCALA AL COORDINADOR DE ZONA PARA ENTREGA DE ROLLOS EN SITIO | 20/08/2025 SE REALIZA VISITA SE PROCEDE A ENTREGAR 40 UNIDADES DE ROLLOS AL CLIENTE"/>
    <s v="VISITA_TÉCNICA"/>
    <m/>
    <s v="TIPO I"/>
    <s v="TERRESTRE"/>
    <s v="PORRAS CASTRO DARLON NASCK"/>
    <n v="1"/>
    <n v="35779.500569199998"/>
    <n v="0"/>
    <n v="35779.500569199998"/>
    <m/>
    <m/>
    <m/>
    <m/>
    <m/>
  </r>
  <r>
    <s v="CALI"/>
    <x v="0"/>
    <x v="3"/>
    <n v="76248"/>
    <n v="2606010"/>
    <n v="77109"/>
    <s v="ORDEN DE CAMBIO"/>
    <s v="VALLE DEL CAUCA"/>
    <s v="EL CERRITO"/>
    <s v="BARRIO EL PRADO EL CERRITO"/>
    <s v="REDEBAN"/>
    <s v="FO-25-1382978"/>
    <d v="2025-08-19T09:00:00"/>
    <d v="2025-08-20T13:58:00"/>
    <m/>
    <s v="ROLLOS"/>
    <s v="ROLLOS"/>
    <s v="CB UNO A UNO"/>
    <s v="CB UNO A UNO"/>
    <s v="EJECUTADO_EXITOSO"/>
    <s v="EJECUTADO EXITOSO"/>
    <s v="16/08/2025 SE ESCALA AL COORDINADOR DE ZONA PARA ENTREGA DE ROLLOS EN SITIO | 20/08/2025 EN LA VISITA TÉCNICA SE REALIZÓ LA ENTREGA DE 30 ROLLOS TERMICOS DE REDEBAN PARA EL CB"/>
    <s v="VISITA_TÉCNICA"/>
    <m/>
    <s v="TIPO II"/>
    <s v="TERRESTRE"/>
    <s v="SANCHEZ URREGO ROBINSON DAVID"/>
    <n v="1"/>
    <n v="67654.12000000001"/>
    <n v="0"/>
    <n v="67654.12000000001"/>
    <m/>
    <m/>
    <m/>
    <m/>
    <m/>
  </r>
  <r>
    <s v="MEDELLIN"/>
    <x v="1"/>
    <x v="1"/>
    <n v="5686"/>
    <n v="2606011"/>
    <n v="47733"/>
    <s v="ORDEN DE CAMBIO"/>
    <s v="ANTIOQUIA"/>
    <s v="SANTA ROSA DE OSOS"/>
    <s v="BARRIO GUANTEROS SANTA ROSA DE"/>
    <s v="REDEBAN"/>
    <s v="FO-25-1382970"/>
    <d v="2025-08-19T09:00:00"/>
    <d v="2025-08-20T14:05:00"/>
    <m/>
    <s v="ROLLOS"/>
    <s v="ROLLOS"/>
    <s v="CB UNO A UNO"/>
    <s v="CB UNO A UNO"/>
    <s v="EJECUTADO_EXITOSO"/>
    <s v="EJECUTADO EXITOSO"/>
    <s v="16/08/2025 SE ESCALA AL COORDINADOR DE ZONA PARA ENTREGA DE ROLLOS EN SITIO | 20/08/2025 SE ENTREGAN 50 ROLLOS"/>
    <s v="VISITA_TÉCNICA"/>
    <m/>
    <s v="TIPO II"/>
    <s v="TERRESTRE"/>
    <s v="QUINTERO SANCHEZ JUAN SEBASTIAN"/>
    <n v="1"/>
    <n v="67654.12000000001"/>
    <n v="0"/>
    <n v="67654.12000000001"/>
    <m/>
    <m/>
    <m/>
    <m/>
    <m/>
  </r>
  <r>
    <s v="MANIZALES"/>
    <x v="0"/>
    <x v="0"/>
    <n v="17174"/>
    <n v="2604213"/>
    <n v="69935"/>
    <s v="ORDEN DE CAMBIO"/>
    <s v="CALDAS"/>
    <s v="CHINCHINA"/>
    <s v="DISTRICOL MERCAHOGAR"/>
    <s v="REDEBAN"/>
    <s v="FO-25-1380940"/>
    <d v="2025-08-15T13:21:00"/>
    <d v="2025-08-20T14:17:00"/>
    <m/>
    <s v="ROLLOS"/>
    <s v="ROLLOS"/>
    <s v="AGREGADOR"/>
    <s v="DISTRICOL"/>
    <s v="EJECUTADO_EXITOSO"/>
    <s v="EJECUTADO EXITOSO"/>
    <s v="15/08/2025 SE ESCALA AL COORDINADOR DE ZONA PARA ENTREGA DE ROLLOS EN SITIO | 20/08/2025 SE ENTREGAN 50 ROLLOS."/>
    <s v="VISITA_TÉCNICA"/>
    <m/>
    <s v="TIPO II"/>
    <s v="TERRESTRE"/>
    <s v="FRANCO CAÑAVERAL YAMID RAUL"/>
    <n v="1"/>
    <n v="67654.12000000001"/>
    <n v="0"/>
    <n v="67654.12000000001"/>
    <m/>
    <m/>
    <m/>
    <m/>
    <m/>
  </r>
  <r>
    <s v="MEDELLIN"/>
    <x v="1"/>
    <x v="1"/>
    <n v="5615"/>
    <n v="2595114"/>
    <n v="58440"/>
    <s v="ORDEN DE CAMBIO"/>
    <s v="ANTIOQUIA"/>
    <s v="RIONEGRO"/>
    <s v="PTM RIONEGRO PAPELERIA MISCELA"/>
    <s v="REDEBAN"/>
    <s v="FO-25-1373842"/>
    <d v="2025-08-14T08:00:00"/>
    <d v="2025-08-20T14:27:00"/>
    <m/>
    <s v="ROLLOS"/>
    <s v="ROLLOS"/>
    <s v="AGREGADOR"/>
    <s v="COMCARD - PTM"/>
    <s v="EJECUTADO_EXITOSO"/>
    <s v="EJECUTADO EXITOSO"/>
    <s v="14/08/2025 14-8 SE ESCALA AL COORDINADOR DE ZONA PARA ENTREGA DE ROLLOS EN SITIO | 20/08/2025 SE ENTREGAN 120 ROLLOS"/>
    <s v="VISITA_TÉCNICA"/>
    <m/>
    <s v="TIPO II"/>
    <s v="TERRESTRE"/>
    <s v="BARRIENTOS HERNANDEZ CRISTIAN HORACIO"/>
    <n v="1"/>
    <n v="67654.12000000001"/>
    <n v="0"/>
    <n v="67654.12000000001"/>
    <m/>
    <m/>
    <m/>
    <m/>
    <m/>
  </r>
  <r>
    <s v="APARTADO"/>
    <x v="1"/>
    <x v="1"/>
    <n v="5837"/>
    <n v="2582604"/>
    <n v="19455"/>
    <s v="ORDEN DE CAMBIO"/>
    <s v="ANTIOQUIA"/>
    <s v="TURBO"/>
    <s v="COMCARD TURBO YARLYS"/>
    <s v="REDEBAN"/>
    <s v="FO-25-1363138"/>
    <d v="2025-08-12T08:00:00"/>
    <d v="2025-08-20T14:39:00"/>
    <m/>
    <s v="ROLLOS"/>
    <s v="ROLLOS"/>
    <s v="AGREGADOR"/>
    <s v="COMCARD - PTM"/>
    <s v="EJECUTADO_EXITOSO"/>
    <s v="EJECUTADO EXITOSO"/>
    <s v="12/08/2025 12-8 SE ESCALA AL COORDINADOR DE ZONA PARA ENTREGA DE ROLLOS EN SITIO | 20/08/2025 ENTREGA DE 240 ROLLOS"/>
    <s v="VISITA_TÉCNICA"/>
    <m/>
    <s v="TIPO II"/>
    <s v="TERRESTRE"/>
    <s v="SALDARRIAGA MIRANDA SANTIAGO"/>
    <n v="1"/>
    <n v="67654.12000000001"/>
    <n v="0"/>
    <n v="67654.12000000001"/>
    <m/>
    <m/>
    <m/>
    <m/>
    <m/>
  </r>
  <r>
    <s v="TUNJA"/>
    <x v="2"/>
    <x v="2"/>
    <n v="15759"/>
    <n v="2616493"/>
    <n v="76042"/>
    <s v="ORDEN DE CAMBIO"/>
    <s v="BOYACA"/>
    <s v="SOGAMOSO"/>
    <s v="BARRIO CHAPINERO SOGAMOSO  2"/>
    <s v="REDEBAN"/>
    <s v="FO-25-1395851"/>
    <d v="2025-08-20T08:50:00"/>
    <d v="2025-08-20T14:50:00"/>
    <m/>
    <s v="ROLLOS"/>
    <s v="ROLLOS"/>
    <s v="CB UNO A UNO"/>
    <s v="CB UNO A UNO"/>
    <s v="EJECUTADO_EXITOSO"/>
    <s v="EJECUTADO EXITOSO"/>
    <s v="20/08/2025 SE ESCALA AL COORDINADOR DE ZONA PARA ENTREGA DE ROLLOS EN SITIO | 20/08/2025 SE REALIZA ENTREGA DE 10 ROLLOS CON VISITA"/>
    <s v="VISITA_TÉCNICA"/>
    <m/>
    <s v="TIPO II"/>
    <s v="TERRESTRE"/>
    <s v="RODRIGUEZ MURCIA YERSON IVAN"/>
    <n v="1"/>
    <n v="67654.12000000001"/>
    <n v="0"/>
    <n v="67654.12000000001"/>
    <m/>
    <m/>
    <m/>
    <m/>
    <m/>
  </r>
  <r>
    <s v="BARRANQUILLA"/>
    <x v="4"/>
    <x v="5"/>
    <n v="8638"/>
    <n v="2613573"/>
    <n v="59232"/>
    <s v="ORDEN DE CAMBIO"/>
    <s v="ATLANTICO"/>
    <s v="SABANALARGA"/>
    <s v="BARRIO LA CORDIALIDAD SABANALA"/>
    <s v="REDEBAN"/>
    <s v="FO-25-1392960"/>
    <d v="2025-08-19T14:55:00"/>
    <d v="2025-08-20T14:58:00"/>
    <m/>
    <s v="ROLLOS"/>
    <s v="ROLLOS"/>
    <s v="CB UNO A UNO"/>
    <s v="CB UNO A UNO"/>
    <s v="EJECUTADO_EXITOSO"/>
    <s v="EJECUTADO EXITOSO"/>
    <s v="19/08/2025 SE ESCALA AL COORDINADOR DE ZONA PARA ENTREGA DE ROLLOS EN SITIO | 20/08/2025 SE ENTREGAN 40 ROLLOS"/>
    <s v="VISITA_TÉCNICA"/>
    <m/>
    <s v="TIPO II"/>
    <s v="TERRESTRE"/>
    <s v="DE AVILA SIADES ALBERTO ENRIQUE"/>
    <n v="1"/>
    <n v="67654.12000000001"/>
    <n v="0"/>
    <n v="67654.12000000001"/>
    <m/>
    <m/>
    <m/>
    <m/>
    <m/>
  </r>
  <r>
    <s v="CUCUTA"/>
    <x v="2"/>
    <x v="2"/>
    <n v="54001"/>
    <n v="2612823"/>
    <n v="73175"/>
    <s v="ORDEN DE CAMBIO"/>
    <s v="NORTE DE SANTANDER"/>
    <s v="CUCUTA"/>
    <s v="BARRIO AEROPUERTO CUCUTA 14"/>
    <s v="REDEBAN"/>
    <s v="FO-25-1392221"/>
    <d v="2025-08-19T12:52:00"/>
    <d v="2025-08-20T15:01:00"/>
    <m/>
    <s v="ROLLOS"/>
    <s v="ROLLOS"/>
    <s v="CB UNO A UNO"/>
    <s v="CB UNO A UNO"/>
    <s v="EJECUTADO_EXITOSO"/>
    <s v="EJECUTADO EXITOSO"/>
    <s v="19/08/2025 SE ESCALA AL COORDINADOR DE ZONA PARA ENTREGA DE ROLLOS EN SITIO | 20/08/2025 SE REALIZA ENTREGA DE 50 ROLLOS RBM OK"/>
    <s v="VISITA_TÉCNICA"/>
    <m/>
    <s v="TIPO I"/>
    <s v="TERRESTRE"/>
    <s v="DURAN ACOSTA FRANK YONNY"/>
    <n v="1"/>
    <n v="35779.500569199998"/>
    <n v="0"/>
    <n v="35779.500569199998"/>
    <m/>
    <m/>
    <m/>
    <m/>
    <m/>
  </r>
  <r>
    <s v="MEDELLIN"/>
    <x v="1"/>
    <x v="1"/>
    <n v="5615"/>
    <n v="2604832"/>
    <n v="48087"/>
    <s v="ORDEN DE CAMBIO"/>
    <s v="ANTIOQUIA"/>
    <s v="RIONEGRO"/>
    <s v="BARRIO BARRO BLANCO EL PORVENI"/>
    <s v="REDEBAN"/>
    <s v="FO-25-1381593"/>
    <d v="2025-08-15T15:15:00"/>
    <d v="2025-08-20T15:06:00"/>
    <m/>
    <s v="ROLLOS"/>
    <s v="ROLLOS"/>
    <s v="CB UNO A UNO"/>
    <s v="CB UNO A UNO"/>
    <s v="EJECUTADO_EXITOSO"/>
    <s v="EJECUTADO EXITOSO"/>
    <s v="15/08/2025 SE ESCALA AL COORDINADOR DE ZONA PARA ENTREGA DE ROLLOS EN SITIO | 20/08/2025 SE ENTREGAN 30 ROLLOS"/>
    <s v="VISITA_TÉCNICA"/>
    <m/>
    <s v="TIPO II"/>
    <s v="TERRESTRE"/>
    <s v="BARRIENTOS HERNANDEZ CRISTIAN HORACIO"/>
    <n v="1"/>
    <n v="67654.12000000001"/>
    <n v="0"/>
    <n v="67654.12000000001"/>
    <m/>
    <m/>
    <m/>
    <m/>
    <m/>
  </r>
  <r>
    <s v="VILLAVICENCIO"/>
    <x v="5"/>
    <x v="6"/>
    <n v="50568"/>
    <n v="2605767"/>
    <n v="79407"/>
    <s v="ORDEN DE CAMBIO"/>
    <s v="META"/>
    <s v="PUERTO GAITAN"/>
    <s v="BARRIO VEREDA CRISTALINA PUERT"/>
    <s v="REDEBAN"/>
    <s v="FO-25-1383087"/>
    <d v="2025-08-19T09:00:00"/>
    <d v="2025-08-20T15:14:00"/>
    <m/>
    <s v="ROLLOS"/>
    <s v="ROLLOS"/>
    <s v="CB UNO A UNO"/>
    <s v="CB UNO A UNO"/>
    <s v="EJECUTADO_EXITOSO"/>
    <s v="EJECUTADO EXITOSO"/>
    <s v="16/08/2025 SE REALIZA ENVIO ROLLOS CON GUIA | 20/08/2025 SE ENVÍAN ROLLOS CON GUÍA 2235595993. SE CONFIRMA ENTREGA DE ROLLOS EXITOSA POR PARTE DE LA TRANSPORTADORA"/>
    <s v="ENVÍO"/>
    <m/>
    <s v="TIPO III"/>
    <s v="TERRESTRE"/>
    <m/>
    <n v="0"/>
    <n v="35779.500569199998"/>
    <n v="0"/>
    <n v="35779.500569199998"/>
    <m/>
    <m/>
    <m/>
    <m/>
    <m/>
  </r>
  <r>
    <s v="SINCELEJO"/>
    <x v="4"/>
    <x v="5"/>
    <n v="70820"/>
    <n v="2602569"/>
    <n v="42873"/>
    <s v="ORDEN DE CAMBIO"/>
    <s v="SUCRE"/>
    <s v="SANTIAGO DE TOLU"/>
    <s v="DISTRICOL DROGUERIA SANTA CATA"/>
    <s v="REDEBAN"/>
    <s v="FO-25-1379636"/>
    <d v="2025-08-15T10:07:00"/>
    <d v="2025-08-20T15:14:00"/>
    <m/>
    <s v="ROLLOS"/>
    <s v="ROLLOS"/>
    <s v="AGREGADOR"/>
    <s v="DISTRICOL"/>
    <s v="EJECUTADO_EXITOSO"/>
    <s v="EJECUTADO EXITOSO"/>
    <s v="15/08/2025 SE ESCALA AL COORDINADOR DE ZONA PARA ENTREGA DE ROLLOS EN SITIO | 20/08/2025 SE VISITA SITIO SE VERIFICA INFORMACIÓN SE REALIZA ENTREGA DE ROLLOS RBM NO SE MANIPULA EQUIPOS, FIRMA QUIEN RECIBE LOS ROLLOS."/>
    <s v="VISITA_TÉCNICA"/>
    <m/>
    <s v="TIPO II"/>
    <s v="TERRESTRE"/>
    <s v="SANTOS GUZMAN CHRISTIAN FELIPE"/>
    <n v="1"/>
    <n v="67654.12000000001"/>
    <n v="0"/>
    <n v="67654.12000000001"/>
    <m/>
    <m/>
    <m/>
    <m/>
    <m/>
  </r>
  <r>
    <s v="CUCUTA"/>
    <x v="2"/>
    <x v="2"/>
    <n v="54810"/>
    <n v="2601520"/>
    <n v="48162"/>
    <s v="ORDEN DE CAMBIO"/>
    <s v="NORTE DE SANTANDER"/>
    <s v="TIBU"/>
    <s v="DISTRICOL LAAM TECHNOLOGY"/>
    <s v="REDEBAN"/>
    <s v="FO-25-1378920"/>
    <d v="2025-08-15T08:22:00"/>
    <d v="2025-08-20T15:17:00"/>
    <m/>
    <s v="ROLLOS"/>
    <s v="ROLLOS"/>
    <s v="AGREGADOR"/>
    <s v="DISTRICOL"/>
    <s v="EJECUTADO_EXITOSO"/>
    <s v="EJECUTADO EXITOSO"/>
    <s v="15/08/2025 SE REALIZA ENVIO ROLLOS CON GUIA | 20/08/2025 SE ENVÍAN ROLLOS CON GUÍA 2187690640. SE CONFIRMA ENTREGA DE ROLLOS EXITOSA POR PARTE DE LA TRANSPORTADORA."/>
    <s v="ENVÍO"/>
    <m/>
    <s v="TIPO IV ESPECIAL"/>
    <s v="TERRESTRE"/>
    <m/>
    <n v="0"/>
    <n v="35779.500569199998"/>
    <n v="0"/>
    <n v="35779.500569199998"/>
    <m/>
    <m/>
    <m/>
    <m/>
    <m/>
  </r>
  <r>
    <s v="VALLEDUPAR"/>
    <x v="4"/>
    <x v="5"/>
    <n v="20011"/>
    <n v="2599599"/>
    <n v="79026"/>
    <s v="ORDEN DE CAMBIO"/>
    <s v="CESAR"/>
    <s v="AGUACHICA"/>
    <s v="BARRIO UNION AGUACHICA 2"/>
    <s v="REDEBAN"/>
    <s v="FO-25-1377587"/>
    <d v="2025-08-14T15:38:00"/>
    <d v="2025-08-20T15:18:00"/>
    <m/>
    <s v="ROLLOS"/>
    <s v="ROLLOS"/>
    <s v="CB UNO A UNO"/>
    <s v="CB UNO A UNO"/>
    <s v="EJECUTADO_EXITOSO"/>
    <s v="EJECUTADO EXITOSO"/>
    <s v="14/08/2025 SE REALIZA ENVIO ROLLOS CON GUIA | 19/08/2025 SE INFORMA GUIA AL CLIENTE | 20/08/2025 SE ENVÍAN ROLLOS CON GUÍA 2205447132. SE CONFIRMA ENTREGA DE ROLLOS EXITOSA POR PARTE DE LA TRANSPORTADORA."/>
    <s v="ENVÍO"/>
    <m/>
    <s v="TIPO IV"/>
    <s v="TERRESTRE"/>
    <m/>
    <n v="0"/>
    <n v="35779.500569199998"/>
    <n v="0"/>
    <n v="35779.500569199998"/>
    <m/>
    <m/>
    <m/>
    <m/>
    <m/>
  </r>
  <r>
    <s v="PEREIRA"/>
    <x v="0"/>
    <x v="0"/>
    <n v="63001"/>
    <n v="2598243"/>
    <n v="33988"/>
    <s v="ORDEN DE CAMBIO"/>
    <s v="QUINDIO"/>
    <s v="ARMENIA"/>
    <s v="PAGAFACIL LA 14 ARMENIA"/>
    <s v="REDEBAN"/>
    <s v="FO-25-1376153"/>
    <d v="2025-08-14T12:20:00"/>
    <d v="2025-08-20T15:19:00"/>
    <m/>
    <s v="ROLLOS"/>
    <s v="ROLLOS"/>
    <s v="ROBUSTO"/>
    <s v="PAGAFACIL"/>
    <s v="EJECUTADO_EXITOSO"/>
    <s v="EJECUTADO EXITOSO"/>
    <s v="14/08/2025 SE ESCALA AL COORDINADOR DE ZONA PARA ENTREGA DE ROLLOS EN SITIO | 20/08/2025 VISITAMOS COMERCIO REALIZAMOS ENTREGA DE 120 ROLLOS."/>
    <s v="VISITA_TÉCNICA"/>
    <m/>
    <s v="TIPO II"/>
    <s v="TERRESTRE"/>
    <s v="ARROYAVE CANO MANUEL GUILLERMO"/>
    <n v="1"/>
    <n v="67654.12000000001"/>
    <n v="0"/>
    <n v="67654.12000000001"/>
    <m/>
    <m/>
    <m/>
    <m/>
    <m/>
  </r>
  <r>
    <s v="APARTADO"/>
    <x v="1"/>
    <x v="1"/>
    <n v="27615"/>
    <n v="2545659"/>
    <n v="77157"/>
    <s v="ORDEN DE CAMBIO"/>
    <s v="CHOCO"/>
    <s v="RIOSUCIO"/>
    <s v="DISTRICOL GANGAZO PAISA DEL 10"/>
    <s v="REDEBAN"/>
    <s v="FO-25-1330072"/>
    <d v="2025-08-04T08:31:00"/>
    <d v="2025-08-20T15:20:00"/>
    <m/>
    <s v="ROLLOS"/>
    <s v="ROLLOS"/>
    <s v="AGREGADOR"/>
    <s v="DISTRICOL"/>
    <s v="EJECUTADO_EXITOSO"/>
    <s v="EJECUTADO EXITOSO"/>
    <s v="12/08/2025 SE INTENTA CONTACTO TELEFONICO CON EL CB EN REPETIDAS OCASIONES AL 3235826828 PARA CONFIRMAR ENTREGA DE ROLLOS SIN RESPUESTA | 14/08/2025 SE INTENTA CONTACTO TELEFONICO AL 3235826828 EN REPETIDAS OCASIONES PARA VALIDAR ENTREGA SIN RESPUESTA GUIA EN ZONA DE DISTRIBUCION | 19/08/2025 EN COMUNICACIÓN CON EL USUARIO, INDICA QUE AÚN NO RECIBE PAPELERÍA. SE INFORMA GUIA | 20/08/2025 SE ENVÍAN ROLLOS CON GUÍA 284607350. SE CONFIRMA ENTREGA DE ROLLOS EXITOSA POR PARTE DE LA TRANSPORTADORA."/>
    <s v="ENVÍO"/>
    <m/>
    <s v="TIPO IV ESPECIAL"/>
    <s v="TERRESTRE/FLUVIAL"/>
    <m/>
    <n v="0"/>
    <n v="35779.500569199998"/>
    <n v="0"/>
    <n v="35779.500569199998"/>
    <m/>
    <m/>
    <m/>
    <m/>
    <m/>
  </r>
  <r>
    <s v="VILLAVICENCIO"/>
    <x v="5"/>
    <x v="6"/>
    <n v="50001"/>
    <n v="2597173"/>
    <n v="77424"/>
    <s v="ORDEN DE CAMBIO"/>
    <s v="META"/>
    <s v="VILLAVICENCIO"/>
    <s v="BARRIO VRD APIAY VILLAVICENCIO"/>
    <s v="REDEBAN"/>
    <s v="FO-25-1375258"/>
    <d v="2025-08-14T10:23:00"/>
    <d v="2025-08-20T15:23:00"/>
    <m/>
    <s v="ROLLOS"/>
    <s v="ROLLOS"/>
    <s v="CB UNO A UNO"/>
    <s v="CB UNO A UNO"/>
    <s v="EJECUTADO_EXITOSO"/>
    <s v="EJECUTADO EXITOSO"/>
    <s v="14/08/2025 14-8 SE ESCALA AL COORDINADOR DE ZONA PARA ENTREGA DE ROLLOS EN SITIO | 20/08/2025 SE VISITA CB Y SE REALIZA ENTREGA DE 10 ROLLOS DE PAPEL TERMICO PARA DATÁFONO"/>
    <s v="VISITA_TÉCNICA"/>
    <m/>
    <s v="TIPO I"/>
    <s v="TERRESTRE"/>
    <s v="GARZON RUIZ LUIS MIGUEL"/>
    <n v="1"/>
    <n v="35779.500569199998"/>
    <n v="0"/>
    <n v="35779.500569199998"/>
    <m/>
    <m/>
    <m/>
    <m/>
    <m/>
  </r>
  <r>
    <s v="NEIVA"/>
    <x v="5"/>
    <x v="6"/>
    <n v="41001"/>
    <n v="2616668"/>
    <n v="58897"/>
    <s v="ORDEN DE CAMBIO"/>
    <s v="HUILA"/>
    <s v="NEIVA"/>
    <s v="BARRIO MANZANARES NEIVA"/>
    <s v="REDEBAN"/>
    <s v="FO-25-1395859"/>
    <d v="2025-08-20T08:47:00"/>
    <d v="2025-08-20T15:36:00"/>
    <m/>
    <s v="ROLLOS"/>
    <s v="ROLLOS"/>
    <s v="CB UNO A UNO"/>
    <s v="CB UNO A UNO"/>
    <s v="EJECUTADO_EXITOSO"/>
    <s v="EJECUTADO EXITOSO"/>
    <s v="20/08/2025 SE ESCALA AL COORDINADOR DE ZONA PARA ENTREGA DE ROLLOS EN SITIO | 20/08/2025 SE ENTREGA 20 ROLLOS SIN NOVEDAD"/>
    <s v="VISITA_TÉCNICA"/>
    <m/>
    <s v="TIPO I"/>
    <s v="TERRESTRE"/>
    <s v="ANDRADE HERNANDEZ JUAN CARLOS"/>
    <n v="1"/>
    <n v="35779.500569199998"/>
    <n v="0"/>
    <n v="35779.500569199998"/>
    <m/>
    <m/>
    <m/>
    <m/>
    <m/>
  </r>
  <r>
    <s v="MONTERIA"/>
    <x v="4"/>
    <x v="5"/>
    <n v="5154"/>
    <n v="2604191"/>
    <n v="50761"/>
    <s v="ORDEN DE CAMBIO"/>
    <s v="ANTIOQUIA"/>
    <s v="CAUCASIA"/>
    <s v="BARRIO VILLA ARABIA CAUCASIA"/>
    <s v="REDEBAN"/>
    <s v="FO-25-1381339"/>
    <d v="2025-08-15T13:59:00"/>
    <d v="2025-08-20T15:44:00"/>
    <m/>
    <s v="ROLLOS"/>
    <s v="ROLLOS"/>
    <s v="CB UNO A UNO"/>
    <s v="CB UNO A UNO"/>
    <s v="EJECUTADO_EXITOSO"/>
    <s v="EJECUTADO EXITOSO"/>
    <s v="15/08/2025 SE ESCALA AL COORDINADOR DE ZONA PARA ENTREGA DE ROLLOS EN SITIO | 20/08/2025 SE VISITA SITIO, SE ENTREGAN 50 ROLLOS OK. NO SÉ MANIPULA EQUIPO"/>
    <s v="VISITA_TÉCNICA"/>
    <m/>
    <s v="TIPO II"/>
    <s v="TERRESTRE"/>
    <s v="COGOLLO VERTEL EDER LUIS"/>
    <n v="1"/>
    <n v="67654.12000000001"/>
    <n v="0"/>
    <n v="67654.12000000001"/>
    <m/>
    <m/>
    <m/>
    <m/>
    <m/>
  </r>
  <r>
    <s v="BARRANQUILLA"/>
    <x v="4"/>
    <x v="5"/>
    <n v="8758"/>
    <n v="2601510"/>
    <n v="75623"/>
    <s v="ORDEN DE CAMBIO"/>
    <s v="ATLANTICO"/>
    <s v="SOLEDAD"/>
    <s v="PTM SOLEDAD CARNICERIA EL TORO"/>
    <s v="REDEBAN"/>
    <s v="FO-25-1378797"/>
    <d v="2025-08-15T08:20:00"/>
    <d v="2025-08-20T15:54:00"/>
    <m/>
    <s v="ROLLOS"/>
    <s v="ROLLOS"/>
    <s v="AGREGADOR"/>
    <s v="COMCARD - PTM"/>
    <s v="EJECUTADO_EXITOSO"/>
    <s v="EJECUTADO EXITOSO"/>
    <s v="15/08/2025 SE ESCALA AL COORDINADOR DE ZONA PARA ENTREGA DE ROLLOS EN SITIO | 20/08/2025 SE REALIZA VISITA SE PROCEDE A ENTREGAR 50 UNIDADES DE ROLLOS"/>
    <s v="VISITA_TÉCNICA"/>
    <m/>
    <s v="TIPO I"/>
    <s v="TERRESTRE"/>
    <s v="PORRAS CASTRO DARLON NASCK"/>
    <n v="1"/>
    <n v="35779.500569199998"/>
    <n v="0"/>
    <n v="35779.500569199998"/>
    <m/>
    <m/>
    <m/>
    <m/>
    <m/>
  </r>
  <r>
    <s v="BARRANQUILLA"/>
    <x v="4"/>
    <x v="5"/>
    <n v="8296"/>
    <n v="2613265"/>
    <n v="71870"/>
    <s v="ORDEN DE CAMBIO"/>
    <s v="ATLANTICO"/>
    <s v="GALAPA"/>
    <s v="PTM GALAPA  VARIEDADES ROSA MI"/>
    <s v="REDEBAN"/>
    <s v="FO-25-1392977"/>
    <d v="2025-08-19T14:24:00"/>
    <d v="2025-08-20T16:01:00"/>
    <m/>
    <s v="ROLLOS"/>
    <s v="ROLLOS"/>
    <s v="AGREGADOR"/>
    <s v="COMCARD - PTM"/>
    <s v="EJECUTADO_EXITOSO"/>
    <s v="EJECUTADO EXITOSO"/>
    <s v="19/08/2025 SE ESCALA AL COORDINADOR DE ZONA PARA ENTREGA DE ROLLOS EN SITIO | 20/08/2025 SE REALIZA VISITA SE ENTREGA 40 ROLLOS"/>
    <s v="VISITA_TÉCNICA"/>
    <m/>
    <s v="TIPO I"/>
    <s v="TERRESTRE"/>
    <s v="VILLACOB VILLACOB ELKIN EDUARDO"/>
    <n v="1"/>
    <n v="35779.500569199998"/>
    <n v="0"/>
    <n v="35779.500569199998"/>
    <m/>
    <m/>
    <m/>
    <m/>
    <m/>
  </r>
  <r>
    <s v="MEDELLIN"/>
    <x v="1"/>
    <x v="1"/>
    <n v="5001"/>
    <n v="2592639"/>
    <n v="80091"/>
    <s v="ORDEN DE CAMBIO"/>
    <s v="ANTIOQUIA"/>
    <s v="MEDELLIN"/>
    <s v="BARRIO CAICEDO MEDELLIN 15"/>
    <s v="REDEBAN"/>
    <s v="FO-25-1373764"/>
    <d v="2025-08-13T12:37:00"/>
    <d v="2025-08-20T16:06:00"/>
    <m/>
    <s v="ROLLOS"/>
    <s v="ROLLOS"/>
    <s v="CB UNO A UNO"/>
    <s v="CB UNO A UNO"/>
    <s v="EJECUTADO_EXITOSO"/>
    <s v="EJECUTADO EXITOSO"/>
    <s v="14/08/2025 14-8 SE REALIZA ENVIO CON OPERADOR LOGISTICO CABIFY | 20/08/2025 SE REALIZA ENTREGA DE 30 ROLLOS POR EL OPERADOR CABIFY"/>
    <s v="VISITA_TÉCNICA"/>
    <m/>
    <s v="TIPO I"/>
    <s v="TERRESTRE"/>
    <s v="GOMEZ FERRARO JOHANA"/>
    <n v="1"/>
    <n v="35779.500569199998"/>
    <n v="0"/>
    <n v="35779.500569199998"/>
    <m/>
    <m/>
    <m/>
    <m/>
    <m/>
  </r>
  <r>
    <s v="MEDELLIN"/>
    <x v="1"/>
    <x v="1"/>
    <n v="5001"/>
    <n v="2592640"/>
    <n v="47178"/>
    <s v="ORDEN DE CAMBIO"/>
    <s v="ANTIOQUIA"/>
    <s v="MEDELLIN"/>
    <s v="PTM MEDELLIN VARIEDADES CALZAL"/>
    <s v="REDEBAN"/>
    <s v="FO-25-1373760"/>
    <d v="2025-08-13T12:38:00"/>
    <d v="2025-08-20T16:07:00"/>
    <m/>
    <s v="ROLLOS"/>
    <s v="ROLLOS"/>
    <s v="AGREGADOR"/>
    <s v="COMCARD - PTM"/>
    <s v="EJECUTADO_EXITOSO"/>
    <s v="EJECUTADO EXITOSO"/>
    <s v="14/08/2025 14-8 SE REALIZA ENVIO CON OPERADOR LOGISTICO CABIFY | 20/08/2025 SE REALIZA ENTREGA DE 60 ROLLOS POR EL OPERADOR CABIFY"/>
    <s v="VISITA_TÉCNICA"/>
    <m/>
    <s v="TIPO I"/>
    <s v="TERRESTRE"/>
    <s v="GOMEZ FERRARO JOHANA"/>
    <n v="1"/>
    <n v="35779.500569199998"/>
    <n v="0"/>
    <n v="35779.500569199998"/>
    <m/>
    <m/>
    <m/>
    <m/>
    <m/>
  </r>
  <r>
    <s v="CUCUTA"/>
    <x v="2"/>
    <x v="2"/>
    <n v="54001"/>
    <n v="2614841"/>
    <n v="65493"/>
    <s v="ORDEN DE CAMBIO"/>
    <s v="NORTE DE SANTANDER"/>
    <s v="CUCUTA"/>
    <s v="BARRIO SAN RAFAEL CUCUTA 4"/>
    <s v="REDEBAN"/>
    <s v="FO-25-1394130"/>
    <d v="2025-08-19T16:40:00"/>
    <d v="2025-08-20T16:07:00"/>
    <m/>
    <s v="ROLLOS"/>
    <s v="ROLLOS"/>
    <s v="CB UNO A UNO"/>
    <s v="CB UNO A UNO"/>
    <s v="EJECUTADO_EXITOSO"/>
    <s v="EJECUTADO EXITOSO"/>
    <s v="19/08/2025 SE ESCALA AL COORDINADOR DE ZONA PARA ENTREGA DE ROLLOS EN SITIO | 20/08/2025 SE REALIZA VISITA, SE ENTREGAN 10 ROLLOS"/>
    <s v="VISITA_TÉCNICA"/>
    <m/>
    <s v="TIPO I"/>
    <s v="TERRESTRE"/>
    <s v="PACHECO BUITRAGO JAVIER ALONSO"/>
    <n v="1"/>
    <n v="35779.500569199998"/>
    <n v="0"/>
    <n v="35779.500569199998"/>
    <m/>
    <m/>
    <m/>
    <m/>
    <m/>
  </r>
  <r>
    <s v="MEDELLIN"/>
    <x v="1"/>
    <x v="1"/>
    <n v="5001"/>
    <n v="2592642"/>
    <n v="80083"/>
    <s v="ORDEN DE CAMBIO"/>
    <s v="ANTIOQUIA"/>
    <s v="MEDELLIN"/>
    <s v="BARRIO ROBLEDO PAJARITI MACARENA MEDELLIN"/>
    <s v="REDEBAN"/>
    <s v="FO-25-1373758"/>
    <d v="2025-08-13T12:39:00"/>
    <d v="2025-08-20T16:09:00"/>
    <m/>
    <s v="ROLLOS"/>
    <s v="ROLLOS"/>
    <s v="CB UNO A UNO"/>
    <s v="CB UNO A UNO"/>
    <s v="EJECUTADO_EXITOSO"/>
    <s v="EJECUTADO EXITOSO"/>
    <s v="14/08/2025 14-8 SE REALIZA ENVIO CON OPERADOR LOGISTICO CABIFY | 20/08/2025 SE REALIZA ENTREGA DE 20 ROLLOS POR EL OPERADOR CABIFY"/>
    <s v="VISITA_TÉCNICA"/>
    <m/>
    <s v="TIPO I"/>
    <s v="TERRESTRE"/>
    <s v="GOMEZ FERRARO JOHANA"/>
    <n v="1"/>
    <n v="35779.500569199998"/>
    <n v="0"/>
    <n v="35779.500569199998"/>
    <m/>
    <m/>
    <m/>
    <m/>
    <m/>
  </r>
  <r>
    <s v="MEDELLIN"/>
    <x v="1"/>
    <x v="1"/>
    <n v="5001"/>
    <n v="2592580"/>
    <n v="32505"/>
    <s v="ORDEN DE CAMBIO"/>
    <s v="ANTIOQUIA"/>
    <s v="MEDELLIN"/>
    <s v="COMCARD MED RED LUZ EDY"/>
    <s v="REDEBAN"/>
    <s v="FO-25-1373756"/>
    <d v="2025-08-13T13:07:00"/>
    <d v="2025-08-20T16:10:00"/>
    <m/>
    <s v="ROLLOS"/>
    <s v="ROLLOS"/>
    <s v="AGREGADOR"/>
    <s v="COMCARD - PTM"/>
    <s v="EJECUTADO_EXITOSO"/>
    <s v="EJECUTADO EXITOSO"/>
    <s v="14/08/2025 14-8 SE REALIZA ENVIO CON OPERADOR LOGISTICO CABIFY | 20/08/2025 SE REALIZA ENTREGA DE 70 ROLLOS POR EL OPERADOR CABIFY"/>
    <s v="VISITA_TÉCNICA"/>
    <m/>
    <s v="TIPO I"/>
    <s v="TERRESTRE"/>
    <s v="GOMEZ FERRARO JOHANA"/>
    <n v="1"/>
    <n v="35779.500569199998"/>
    <n v="0"/>
    <n v="35779.500569199998"/>
    <m/>
    <m/>
    <m/>
    <m/>
    <m/>
  </r>
  <r>
    <s v="MEDELLIN"/>
    <x v="1"/>
    <x v="1"/>
    <n v="5001"/>
    <n v="2592934"/>
    <n v="79162"/>
    <s v="ORDEN DE CAMBIO"/>
    <s v="ANTIOQUIA"/>
    <s v="MEDELLIN"/>
    <s v="BARRIO LA CANDELARIA CENTRO ME"/>
    <s v="REDEBAN"/>
    <s v="FO-25-1373753"/>
    <d v="2025-08-13T13:48:00"/>
    <d v="2025-08-20T16:11:00"/>
    <m/>
    <s v="ROLLOS"/>
    <s v="ROLLOS"/>
    <s v="CB UNO A UNO"/>
    <s v="CB UNO A UNO"/>
    <s v="EJECUTADO_EXITOSO"/>
    <s v="EJECUTADO EXITOSO"/>
    <s v="14/08/2025 14-8 SE REALIZA ENVIO CON OPERADOR LOGISTICO CABIFY | 20/08/2025 SE REALIZA ENTREGA DE 20 ROLLOS POR EL OPERADOR CABIFY"/>
    <s v="VISITA_TÉCNICA"/>
    <m/>
    <s v="TIPO I"/>
    <s v="TERRESTRE"/>
    <s v="GOMEZ FERRARO JOHANA"/>
    <n v="1"/>
    <n v="35779.500569199998"/>
    <n v="0"/>
    <n v="35779.500569199998"/>
    <m/>
    <m/>
    <m/>
    <m/>
    <m/>
  </r>
  <r>
    <s v="MONTERIA"/>
    <x v="4"/>
    <x v="5"/>
    <n v="5154"/>
    <n v="2610692"/>
    <n v="12029"/>
    <s v="ORDEN DE CAMBIO"/>
    <s v="ANTIOQUIA"/>
    <s v="CAUCASIA"/>
    <s v="ARRIO CENTENARIO"/>
    <s v="REDEBAN"/>
    <s v="FO-25-1390484"/>
    <d v="2025-08-19T09:39:00"/>
    <d v="2025-08-20T16:11:00"/>
    <m/>
    <s v="ROLLOS"/>
    <s v="ROLLOS"/>
    <s v="CB UNO A UNO"/>
    <s v="CB UNO A UNO"/>
    <s v="EJECUTADO_EXITOSO"/>
    <s v="EJECUTADO EXITOSO"/>
    <s v="19/08/2025 SE ESCALA AL COORDINADOR DE ZONA PARA ENTREGA DE ROLLOS EN SITIO | 20/08/2025 SE VISITA SITIO, SE ENTREGAN 80 ROLLOS CON VISITA OK."/>
    <s v="VISITA_TÉCNICA"/>
    <m/>
    <s v="TIPO II"/>
    <s v="TERRESTRE"/>
    <s v="COGOLLO VERTEL EDER LUIS"/>
    <n v="1"/>
    <n v="67654.12000000001"/>
    <n v="0"/>
    <n v="67654.12000000001"/>
    <m/>
    <m/>
    <m/>
    <m/>
    <m/>
  </r>
  <r>
    <s v="MEDELLIN"/>
    <x v="1"/>
    <x v="1"/>
    <n v="5088"/>
    <n v="2593032"/>
    <n v="34705"/>
    <s v="ORDEN DE CAMBIO"/>
    <s v="ANTIOQUIA"/>
    <s v="BELLO"/>
    <s v="BARRIO ZAMORA BELLO 2"/>
    <s v="REDEBAN"/>
    <s v="FO-25-1373752"/>
    <d v="2025-08-13T14:14:00"/>
    <d v="2025-08-20T16:12:00"/>
    <m/>
    <s v="ROLLOS"/>
    <s v="ROLLOS"/>
    <s v="CB UNO A UNO"/>
    <s v="CB UNO A UNO"/>
    <s v="EJECUTADO_EXITOSO"/>
    <s v="EJECUTADO EXITOSO"/>
    <s v="14/08/2025 14-8 SE REALIZA ENVIO CON OPERADOR LOGISTICO CABIFY | 20/08/2025 SE REALIZA ENTREGA DE 90 ROLLOS POR EL OPERADOR CABIFY"/>
    <s v="VISITA_TÉCNICA"/>
    <m/>
    <s v="TIPO I"/>
    <s v="TERRESTRE"/>
    <s v="GOMEZ FERRARO JOHANA"/>
    <n v="1"/>
    <n v="35779.500569199998"/>
    <n v="0"/>
    <n v="35779.500569199998"/>
    <m/>
    <m/>
    <m/>
    <m/>
    <m/>
  </r>
  <r>
    <s v="MEDELLIN"/>
    <x v="1"/>
    <x v="1"/>
    <n v="5001"/>
    <n v="2593050"/>
    <n v="78172"/>
    <s v="ORDEN DE CAMBIO"/>
    <s v="ANTIOQUIA"/>
    <s v="MEDELLIN"/>
    <s v="PTM MEDELLIN DISTRIBUIDORA JT1"/>
    <s v="REDEBAN"/>
    <s v="FO-25-1373751"/>
    <d v="2025-08-13T14:17:00"/>
    <d v="2025-08-20T16:14:00"/>
    <m/>
    <s v="ROLLOS"/>
    <s v="ROLLOS"/>
    <s v="AGREGADOR"/>
    <s v="COMCARD - PTM"/>
    <s v="EJECUTADO_EXITOSO"/>
    <s v="EJECUTADO EXITOSO"/>
    <s v="14/08/2025 14-8 SE REALIZA ENVIO CON OPERADOR LOGISTICO CABIFY | 20/08/2025 SE REALIZA ENTREGA DE 60 ROLLOS POR EL OPERADOR CABIFY"/>
    <s v="VISITA_TÉCNICA"/>
    <m/>
    <s v="TIPO I"/>
    <s v="TERRESTRE"/>
    <s v="GOMEZ FERRARO JOHANA"/>
    <n v="1"/>
    <n v="35779.500569199998"/>
    <n v="0"/>
    <n v="35779.500569199998"/>
    <m/>
    <m/>
    <m/>
    <m/>
    <m/>
  </r>
  <r>
    <s v="MEDELLIN"/>
    <x v="1"/>
    <x v="1"/>
    <n v="5360"/>
    <n v="2593951"/>
    <n v="77991"/>
    <s v="ORDEN DE CAMBIO"/>
    <s v="ANTIOQUIA"/>
    <s v="ITAGUI"/>
    <s v="PAGAFACIL ITAGUI"/>
    <s v="REDEBAN"/>
    <s v="FO-25-1373737"/>
    <d v="2025-08-13T15:45:00"/>
    <d v="2025-08-20T16:16:00"/>
    <m/>
    <s v="ROLLOS"/>
    <s v="ROLLOS"/>
    <s v="ROBUSTO"/>
    <s v="PAGAFACIL"/>
    <s v="EJECUTADO_EXITOSO"/>
    <s v="EJECUTADO EXITOSO"/>
    <s v="14/08/2025 14-8 SE REALIZA ENVIO CON OPERADOR LOGISTICO CABIFY | 20/08/2025 SE REALIZA ENTREGA DE 230 ROLLOS POR EL OPERADOR CABIFY"/>
    <s v="VISITA_TÉCNICA"/>
    <m/>
    <s v="TIPO I"/>
    <s v="TERRESTRE"/>
    <s v="GOMEZ FERRARO JOHANA"/>
    <n v="1"/>
    <n v="35779.500569199998"/>
    <n v="0"/>
    <n v="35779.500569199998"/>
    <m/>
    <m/>
    <m/>
    <m/>
    <m/>
  </r>
  <r>
    <s v="IBAGUE"/>
    <x v="5"/>
    <x v="6"/>
    <n v="73001"/>
    <n v="2618228"/>
    <n v="67848"/>
    <s v="ORDEN DE CAMBIO"/>
    <s v="TOLIMA"/>
    <s v="IBAGUE"/>
    <s v="OPRAP ÉXITO IBAGUÉ CENTRO"/>
    <s v="REDEBAN"/>
    <s v="FO-25-1397842"/>
    <d v="2025-08-20T10:50:00"/>
    <d v="2025-08-20T16:16:00"/>
    <m/>
    <s v="ROLLOS"/>
    <s v="ROLLOS"/>
    <s v="ROBUSTO"/>
    <s v="OPRAP"/>
    <s v="EJECUTADO_EXITOSO"/>
    <s v="EJECUTADO EXITOSO"/>
    <s v="20/08/2025 SE ESCALA AL COORDINADOR DE ZONA PARA ENTREGA DE ROLLOS EN SITIO | 20/08/2025 SE REALIZA ENTREGA DE 140 ROLLOS POR SOLICITUD"/>
    <s v="VISITA_TÉCNICA"/>
    <m/>
    <s v="TIPO I"/>
    <s v="TERRESTRE"/>
    <s v="BARRAGAN TAFUR EDWIN ESTEBAN"/>
    <n v="1"/>
    <n v="35779.500569199998"/>
    <n v="0"/>
    <n v="35779.500569199998"/>
    <m/>
    <m/>
    <m/>
    <m/>
    <m/>
  </r>
  <r>
    <s v="MEDELLIN"/>
    <x v="1"/>
    <x v="1"/>
    <n v="5266"/>
    <n v="2593758"/>
    <n v="33060"/>
    <s v="ORDEN DE CAMBIO"/>
    <s v="ANTIOQUIA"/>
    <s v="ENVIGADO"/>
    <s v="OPRAP CC VIVA ENVIGADO SUR"/>
    <s v="REDEBAN"/>
    <s v="FO-25-1373746"/>
    <d v="2025-08-13T15:37:00"/>
    <d v="2025-08-20T16:16:00"/>
    <m/>
    <s v="ROLLOS"/>
    <s v="ROLLOS"/>
    <s v="ROBUSTO"/>
    <s v="OPRAP"/>
    <s v="EJECUTADO_EXITOSO"/>
    <s v="EJECUTADO EXITOSO"/>
    <s v="14/08/2025 14-8 SE REALIZA ENVIO CON OPERADOR LOGISTICO CABIFY | 20/08/2025 SE REALIZA ENTREGA DE 130 ROLLOS POR EL OPERADOR CABIFY"/>
    <s v="VISITA_TÉCNICA"/>
    <m/>
    <s v="TIPO I"/>
    <s v="TERRESTRE"/>
    <s v="GOMEZ FERRARO JOHANA"/>
    <n v="1"/>
    <n v="35779.500569199998"/>
    <n v="0"/>
    <n v="35779.500569199998"/>
    <m/>
    <m/>
    <m/>
    <m/>
    <m/>
  </r>
  <r>
    <s v="MEDELLIN"/>
    <x v="1"/>
    <x v="1"/>
    <n v="5001"/>
    <n v="2595004"/>
    <n v="74501"/>
    <s v="ORDEN DE CAMBIO"/>
    <s v="ANTIOQUIA"/>
    <s v="MEDELLIN"/>
    <s v="DISTRICOL MERCADOS ALGI"/>
    <s v="REDEBAN"/>
    <s v="FO-25-1373733"/>
    <d v="2025-08-13T17:32:00"/>
    <d v="2025-08-20T16:18:00"/>
    <m/>
    <s v="ROLLOS"/>
    <s v="ROLLOS"/>
    <s v="AGREGADOR"/>
    <s v="DISTRICOL"/>
    <s v="EJECUTADO_EXITOSO"/>
    <s v="EJECUTADO EXITOSO"/>
    <s v="14/08/2025 14-8 SE REALIZA ENVIO CON OPERADOR LOGISTICO CABIFY | 20/08/2025 SE REALIZA ENTREGA DE 60 ROLLOS POR EL OPERADOR CABIFY"/>
    <s v="VISITA_TÉCNICA"/>
    <m/>
    <s v="TIPO I"/>
    <s v="TERRESTRE"/>
    <s v="GOMEZ FERRARO JOHANA"/>
    <n v="1"/>
    <n v="35779.500569199998"/>
    <n v="0"/>
    <n v="35779.500569199998"/>
    <m/>
    <m/>
    <m/>
    <m/>
    <m/>
  </r>
  <r>
    <s v="MEDELLIN"/>
    <x v="1"/>
    <x v="1"/>
    <n v="5360"/>
    <n v="2595744"/>
    <n v="56955"/>
    <s v="ORDEN DE CAMBIO"/>
    <s v="ANTIOQUIA"/>
    <s v="ITAGUI"/>
    <s v="PTM ITAGUI LA PAPELERA DE ISAB"/>
    <s v="REDEBAN"/>
    <s v="FO-25-1374386"/>
    <d v="2025-08-14T08:23:00"/>
    <d v="2025-08-20T16:19:00"/>
    <m/>
    <s v="ROLLOS"/>
    <s v="ROLLOS"/>
    <s v="AGREGADOR"/>
    <s v="COMCARD - PTM"/>
    <s v="EJECUTADO_EXITOSO"/>
    <s v="EJECUTADO EXITOSO"/>
    <s v="14/08/2025 14-5 SE REALIZA ENVIO CON OPERADOR LOGISTICO CABIFY | 20/08/2025 SE REALIZA ENTREGA DE 100 ROLLOS POR EL OPERADOR CABIFY"/>
    <s v="VISITA_TÉCNICA"/>
    <m/>
    <s v="TIPO I"/>
    <s v="TERRESTRE"/>
    <s v="GOMEZ FERRARO JOHANA"/>
    <n v="1"/>
    <n v="35779.500569199998"/>
    <n v="0"/>
    <n v="35779.500569199998"/>
    <m/>
    <m/>
    <m/>
    <m/>
    <m/>
  </r>
  <r>
    <s v="MEDELLIN"/>
    <x v="1"/>
    <x v="1"/>
    <n v="5308"/>
    <n v="2596421"/>
    <n v="30202"/>
    <s v="ORDEN DE CAMBIO"/>
    <s v="ANTIOQUIA"/>
    <s v="GIRARDOTA"/>
    <s v="BARRIO PLAZA LLANO GIRARDOTA"/>
    <s v="REDEBAN"/>
    <s v="FO-25-1374905"/>
    <d v="2025-08-14T09:11:00"/>
    <d v="2025-08-20T16:20:00"/>
    <m/>
    <s v="ROLLOS"/>
    <s v="ROLLOS"/>
    <s v="CB UNO A UNO"/>
    <s v="CB UNO A UNO"/>
    <s v="EJECUTADO_EXITOSO"/>
    <s v="EJECUTADO EXITOSO"/>
    <s v="14/08/2025 14-8 SE ESCALA AL COORDINADOR DE ZONA PARA ENTREGA DE ROLLOS EN SITIO | 20/08/2025 SE REALIZA ENTREGA DE 110 ROLLOS POR EL OPERADOR CABIFY"/>
    <s v="VISITA_TÉCNICA"/>
    <m/>
    <s v="TIPO I"/>
    <s v="TERRESTRE"/>
    <m/>
    <n v="1"/>
    <n v="35779.500569199998"/>
    <n v="0"/>
    <n v="35779.500569199998"/>
    <m/>
    <m/>
    <m/>
    <m/>
    <m/>
  </r>
  <r>
    <s v="MEDELLIN"/>
    <x v="1"/>
    <x v="1"/>
    <n v="5088"/>
    <n v="2596906"/>
    <n v="42921"/>
    <s v="ORDEN DE CAMBIO"/>
    <s v="ANTIOQUIA"/>
    <s v="BELLO"/>
    <s v="PTM BELLO TIENDA LA PALMA"/>
    <s v="REDEBAN"/>
    <s v="FO-25-1375028"/>
    <d v="2025-08-14T09:57:00"/>
    <d v="2025-08-20T16:22:00"/>
    <m/>
    <s v="ROLLOS"/>
    <s v="ROLLOS"/>
    <s v="AGREGADOR"/>
    <s v="COMCARD - PTM"/>
    <s v="EJECUTADO_EXITOSO"/>
    <s v="EJECUTADO EXITOSO"/>
    <s v="14/08/2025 14-8 SE REALIZA ENVIO ROLLOS CON OPERADOR LOGISTICO CABIFY | 20/08/2025 SE REALIZA ENTREGA DE 80 ROLLOS POR EL OPERADOR CABIFY"/>
    <s v="VISITA_TÉCNICA"/>
    <m/>
    <s v="TIPO I"/>
    <s v="TERRESTRE"/>
    <s v="GOMEZ FERRARO JOHANA"/>
    <n v="1"/>
    <n v="35779.500569199998"/>
    <n v="0"/>
    <n v="35779.500569199998"/>
    <m/>
    <m/>
    <m/>
    <m/>
    <m/>
  </r>
  <r>
    <s v="MEDELLIN"/>
    <x v="1"/>
    <x v="1"/>
    <n v="5001"/>
    <n v="2597942"/>
    <n v="71861"/>
    <s v="ORDEN DE CAMBIO"/>
    <s v="ANTIOQUIA"/>
    <s v="MEDELLIN"/>
    <s v="DISTRICOL CARNES JT"/>
    <s v="REDEBAN"/>
    <s v="FO-25-1375969"/>
    <d v="2025-08-14T11:45:00"/>
    <d v="2025-08-20T16:23:00"/>
    <m/>
    <s v="ROLLOS"/>
    <s v="ROLLOS"/>
    <s v="AGREGADOR"/>
    <s v="DISTRICOL"/>
    <s v="EJECUTADO_EXITOSO"/>
    <s v="EJECUTADO EXITOSO"/>
    <s v="14/08/2025 SE ESCALA AL COORDINADOR DE ZONA PARA ENTREGA DE ROLLOS EN SITIO | 20/08/2025 SE REALIZA ENTREGA DE 60 ROLLOS POR EL OPERADOR CABIFY"/>
    <s v="VISITA_TÉCNICA"/>
    <m/>
    <s v="TIPO I"/>
    <s v="TERRESTRE"/>
    <s v="GOMEZ FERRARO JOHANA"/>
    <n v="1"/>
    <n v="35779.500569199998"/>
    <n v="0"/>
    <n v="35779.500569199998"/>
    <m/>
    <m/>
    <m/>
    <m/>
    <m/>
  </r>
  <r>
    <s v="MEDELLIN"/>
    <x v="1"/>
    <x v="1"/>
    <n v="5088"/>
    <n v="2598421"/>
    <n v="56383"/>
    <s v="ORDEN DE CAMBIO"/>
    <s v="ANTIOQUIA"/>
    <s v="BELLO"/>
    <s v="DISTRICOL TIENDA LA 67 D ELKIN"/>
    <s v="REDEBAN"/>
    <s v="FO-25-1376160"/>
    <d v="2025-08-14T12:19:00"/>
    <d v="2025-08-20T16:25:00"/>
    <m/>
    <s v="ROLLOS"/>
    <s v="ROLLOS"/>
    <s v="AGREGADOR"/>
    <s v="DISTRICOL"/>
    <s v="EJECUTADO_EXITOSO"/>
    <s v="EJECUTADO EXITOSO"/>
    <s v="14/08/2025 SE REALIZA ENVIO ROLLOS CON OPERADOR LOGISTICO CABIFY | 20/08/2025 SE REALIZA ENTREGA DE 90 ROLLOS POR EL OPERADOR CABIFY"/>
    <s v="VISITA_TÉCNICA"/>
    <m/>
    <s v="TIPO I"/>
    <s v="TERRESTRE"/>
    <s v="GOMEZ FERRARO JOHANA"/>
    <n v="1"/>
    <n v="35779.500569199998"/>
    <n v="0"/>
    <n v="35779.500569199998"/>
    <m/>
    <m/>
    <m/>
    <m/>
    <m/>
  </r>
  <r>
    <s v="BUCARAMANGA"/>
    <x v="2"/>
    <x v="2"/>
    <n v="68276"/>
    <n v="2619652"/>
    <n v="66491"/>
    <s v="ORDEN DE CAMBIO"/>
    <s v="SANTANDER"/>
    <s v="FLORIDABLANCA"/>
    <s v="BARRIO EL DORADO FLORIDABLANCA"/>
    <s v="REDEBAN"/>
    <s v="FO-25-1397809"/>
    <d v="2025-08-20T13:44:00"/>
    <d v="2025-08-20T16:25:00"/>
    <m/>
    <s v="ROLLOS"/>
    <s v="ROLLOS"/>
    <s v="CB UNO A UNO"/>
    <s v="CB UNO A UNO"/>
    <s v="EJECUTADO_EXITOSO"/>
    <s v="EJECUTADO EXITOSO"/>
    <s v="20/08/2025 SE ESCALA AL COORDINADOR DE ZONA PARA ENTREGA DE ROLLOS EN SITIO | 20/08/2025 SE VISITA COMERCIO SE HACE ENTREGA DE 20 ROLLOS"/>
    <s v="VISITA_TÉCNICA"/>
    <m/>
    <s v="TIPO I"/>
    <s v="TERRESTRE"/>
    <s v="GELVEZ MOGOLLON JOSE ELISEO"/>
    <n v="1"/>
    <n v="35779.500569199998"/>
    <n v="0"/>
    <n v="35779.500569199998"/>
    <m/>
    <m/>
    <m/>
    <m/>
    <m/>
  </r>
  <r>
    <s v="MEDELLIN"/>
    <x v="1"/>
    <x v="1"/>
    <n v="5001"/>
    <n v="2598273"/>
    <n v="79590"/>
    <s v="ORDEN DE CAMBIO"/>
    <s v="ANTIOQUIA"/>
    <s v="MEDELLIN"/>
    <s v="BARRIO PICACHO MEDELLIN 5"/>
    <s v="REDEBAN"/>
    <s v="FO-25-1376266"/>
    <d v="2025-08-14T12:39:00"/>
    <d v="2025-08-20T16:26:00"/>
    <m/>
    <s v="ROLLOS"/>
    <s v="ROLLOS"/>
    <s v="CB UNO A UNO"/>
    <s v="CB UNO A UNO"/>
    <s v="EJECUTADO_EXITOSO"/>
    <s v="EJECUTADO EXITOSO"/>
    <s v="14/08/2025 SE REALIZA ENVIO ROLLOS CON OPERADOR LOGISITICO CABIFY | 20/08/2025 SE REALIZA ENTREGA DE 10 ROLLOS POR EL OPERADOR CABIFY"/>
    <s v="VISITA_TÉCNICA"/>
    <m/>
    <s v="TIPO I"/>
    <s v="TERRESTRE"/>
    <s v="GOMEZ FERRARO JOHANA"/>
    <n v="1"/>
    <n v="35779.500569199998"/>
    <n v="0"/>
    <n v="35779.500569199998"/>
    <m/>
    <m/>
    <m/>
    <m/>
    <m/>
  </r>
  <r>
    <s v="MEDELLIN"/>
    <x v="1"/>
    <x v="1"/>
    <n v="5088"/>
    <n v="2598452"/>
    <n v="80196"/>
    <s v="ORDEN DE CAMBIO"/>
    <s v="ANTIOQUIA"/>
    <s v="BELLO"/>
    <s v="BARRIO BELLO BELLO 27"/>
    <s v="REDEBAN"/>
    <s v="FO-25-1376324"/>
    <d v="2025-08-14T12:50:00"/>
    <d v="2025-08-20T16:28:00"/>
    <m/>
    <s v="ROLLOS"/>
    <s v="ROLLOS"/>
    <s v="CB UNO A UNO"/>
    <s v="CB UNO A UNO"/>
    <s v="EJECUTADO_EXITOSO"/>
    <s v="EJECUTADO EXITOSO"/>
    <s v="14/08/2025 SE REALIZA ENVIO ROLLOS CON OPERADOR LOGISITICO CABIFY | 20/08/2025 SE REALIZA ENTREGA DE 20 ROLLOS POR EL OPERADOR CABIFY"/>
    <s v="VISITA_TÉCNICA"/>
    <m/>
    <s v="TIPO I"/>
    <s v="TERRESTRE"/>
    <s v="GOMEZ FERRARO JOHANA"/>
    <n v="1"/>
    <n v="35779.500569199998"/>
    <n v="0"/>
    <n v="35779.500569199998"/>
    <m/>
    <m/>
    <m/>
    <m/>
    <m/>
  </r>
  <r>
    <s v="MEDELLIN"/>
    <x v="1"/>
    <x v="1"/>
    <n v="5088"/>
    <n v="2598643"/>
    <n v="77422"/>
    <s v="ORDEN DE CAMBIO"/>
    <s v="ANTIOQUIA"/>
    <s v="BELLO"/>
    <s v="DISTRICOL CARNICER BARENAS I"/>
    <s v="REDEBAN"/>
    <s v="FO-25-1376989"/>
    <d v="2025-08-14T13:30:00"/>
    <d v="2025-08-20T16:30:00"/>
    <m/>
    <s v="ROLLOS"/>
    <s v="ROLLOS"/>
    <s v="AGREGADOR"/>
    <s v="DISTRICOL"/>
    <s v="EJECUTADO_EXITOSO"/>
    <s v="EJECUTADO EXITOSO"/>
    <s v="14/08/2025 SE REALIZA ENVIO ROLLOS CON OPERADOR LOGISITICO CABIFY | 20/08/2025 SE REALIZA ENTREGA DE 50 ROLLOS POR EL OPERADOR CABIFY"/>
    <s v="VISITA_TÉCNICA"/>
    <m/>
    <s v="TIPO I"/>
    <s v="TERRESTRE"/>
    <s v="GOMEZ FERRARO JOHANA"/>
    <n v="1"/>
    <n v="35779.500569199998"/>
    <n v="0"/>
    <n v="35779.500569199998"/>
    <m/>
    <m/>
    <m/>
    <m/>
    <m/>
  </r>
  <r>
    <s v="MEDELLIN"/>
    <x v="1"/>
    <x v="1"/>
    <n v="5360"/>
    <n v="2598690"/>
    <n v="12172"/>
    <s v="ORDEN DE CAMBIO"/>
    <s v="ANTIOQUIA"/>
    <s v="ITAGUI"/>
    <s v="ARRIO SANTA MARIA - ITAGUI"/>
    <s v="REDEBAN"/>
    <s v="FO-25-1376985"/>
    <d v="2025-08-14T13:57:00"/>
    <d v="2025-08-20T16:32:00"/>
    <m/>
    <s v="ROLLOS"/>
    <s v="ROLLOS"/>
    <s v="CB UNO A UNO"/>
    <s v="CB UNO A UNO"/>
    <s v="EJECUTADO_EXITOSO"/>
    <s v="EJECUTADO EXITOSO"/>
    <s v="14/08/2025 SE ESCALA AL COORDINADOR DE ZONA PARA ENTREGA DE ROLLOS EN SITIO | 20/08/2025 SE REALIZA ENTREGA DE 110 ROLLOS POR EL OPERADOR CABIFY"/>
    <s v="VISITA_TÉCNICA"/>
    <m/>
    <s v="TIPO I"/>
    <s v="TERRESTRE"/>
    <s v="GOMEZ FERRARO JOHANA"/>
    <n v="1"/>
    <n v="35779.500569199998"/>
    <n v="0"/>
    <n v="35779.500569199998"/>
    <m/>
    <m/>
    <m/>
    <m/>
    <m/>
  </r>
  <r>
    <s v="MEDELLIN"/>
    <x v="1"/>
    <x v="1"/>
    <n v="5001"/>
    <n v="2599548"/>
    <n v="79920"/>
    <s v="ORDEN DE CAMBIO"/>
    <s v="ANTIOQUIA"/>
    <s v="MEDELLIN"/>
    <s v="DISTRICOL VARIEDADES GARCIA"/>
    <s v="REDEBAN"/>
    <s v="FO-25-1377401"/>
    <d v="2025-08-14T15:22:00"/>
    <d v="2025-08-20T16:39:00"/>
    <m/>
    <s v="ROLLOS"/>
    <s v="ROLLOS"/>
    <s v="AGREGADOR"/>
    <s v="DISTRICOL"/>
    <s v="EJECUTADO_EXITOSO"/>
    <s v="EJECUTADO EXITOSO"/>
    <s v="14/08/2025 SE ESCALA AL COORDINADOR DE ZONA PARA ENTREGA DE ROLLOS EN SITIO | 20/08/2025 SE REALIZA ENTREGA DE 10 ROLLOS POR EL OPERADOR CABIFY"/>
    <s v="VISITA_TÉCNICA"/>
    <m/>
    <s v="TIPO I"/>
    <s v="TERRESTRE"/>
    <s v="GOMEZ FERRARO JOHANA"/>
    <n v="1"/>
    <n v="35779.500569199998"/>
    <n v="0"/>
    <n v="35779.500569199998"/>
    <m/>
    <m/>
    <m/>
    <m/>
    <m/>
  </r>
  <r>
    <s v="SANTA MARTA"/>
    <x v="4"/>
    <x v="5"/>
    <n v="47245"/>
    <n v="2593023"/>
    <n v="35993"/>
    <s v="ORDEN DE CAMBIO"/>
    <s v="MAGDALENA"/>
    <s v="EL BANCO"/>
    <s v="BARRIO LA PLEGARIA EL BANCO 1"/>
    <s v="REDEBAN"/>
    <s v="FO-25-1372682"/>
    <d v="2025-08-13T14:13:00"/>
    <d v="2025-08-20T17:25:00"/>
    <m/>
    <s v="ROLLOS"/>
    <s v="ROLLOS"/>
    <s v="CB UNO A UNO"/>
    <s v="CB UNO A UNO"/>
    <s v="EJECUTADO_EXITOSO"/>
    <s v="EJECUTADO EXITOSO"/>
    <s v="13/08/2025 13-8 SE REALIZA ENVIO ROLLOS CON GUIA | 20/08/2025 EN COMUNICACIÓN CON EL USUARIO, INDICA QUE AÚN NO RECIBE PAPELERÍA. SE INFORMA GUIA | 20/08/2025 13-08 SE REALIZA ENVIO DE ROLLOS ** 20-08 SE CONFIRMA ENTREGA EXITOSA POR TRANSPORTADORA"/>
    <s v="ENVÍO"/>
    <m/>
    <s v="TIPO IV"/>
    <s v="TERRESTRE"/>
    <m/>
    <n v="0"/>
    <n v="35779.500569199998"/>
    <n v="0"/>
    <n v="35779.500569199998"/>
    <m/>
    <m/>
    <m/>
    <m/>
    <m/>
  </r>
  <r>
    <s v="MONTERIA"/>
    <x v="4"/>
    <x v="5"/>
    <n v="5154"/>
    <n v="2604924"/>
    <n v="74668"/>
    <s v="ORDEN DE CAMBIO"/>
    <s v="ANTIOQUIA"/>
    <s v="CAUCASIA"/>
    <s v="PTM CAUCASIA  TIENDA NUEVA DE"/>
    <s v="REDEBAN"/>
    <s v="FO-25-1381602"/>
    <d v="2025-08-15T15:13:00"/>
    <d v="2025-08-21T08:09:00"/>
    <m/>
    <s v="ROLLOS"/>
    <s v="ROLLOS"/>
    <s v="AGREGADOR"/>
    <s v="COMCARD - PTM"/>
    <s v="EJECUTADO_EXITOSO"/>
    <s v="EJECUTADO EXITOSO"/>
    <s v="15/08/2025 SE ESCALA AL COORDINADOR DE ZONA PARA ENTREGA DE ROLLOS EN SITIO | 21/08/2025 SE ENTREGAN 40 ROLLOS CON VISITA"/>
    <s v="VISITA_TÉCNICA"/>
    <m/>
    <s v="TIPO II"/>
    <s v="TERRESTRE"/>
    <s v="COGOLLO VERTEL EDER LUIS"/>
    <n v="1"/>
    <n v="67654.12000000001"/>
    <n v="0"/>
    <n v="67654.12000000001"/>
    <m/>
    <m/>
    <m/>
    <m/>
    <m/>
  </r>
  <r>
    <s v="CUCUTA"/>
    <x v="2"/>
    <x v="2"/>
    <n v="54001"/>
    <n v="2619102"/>
    <n v="59304"/>
    <s v="ORDEN DE CAMBIO"/>
    <s v="NORTE DE SANTANDER"/>
    <s v="CUCUTA"/>
    <s v="PTM CUCUTA PAPELERIA MOKI"/>
    <s v="REDEBAN"/>
    <s v="FO-25-1397468"/>
    <d v="2025-08-20T11:57:00"/>
    <d v="2025-08-21T08:12:00"/>
    <m/>
    <s v="ROLLOS"/>
    <s v="ROLLOS"/>
    <s v="AGREGADOR"/>
    <s v="COMCARD - PTM"/>
    <s v="EJECUTADO_EXITOSO"/>
    <s v="EJECUTADO EXITOSO"/>
    <s v="20/08/2025 SE ESCALA AL COORDINADOR DE ZONA PARA ENTREGA DE ROLLOS EN SITIO | 20/08/2025 SE REALIZA ENTREGA DE 20 ROLLOS RBM"/>
    <s v="VISITA_TÉCNICA"/>
    <m/>
    <s v="TIPO I"/>
    <s v="TERRESTRE"/>
    <s v="DURAN ACOSTA FRANK YONNY"/>
    <n v="1"/>
    <n v="35779.500569199998"/>
    <n v="0"/>
    <n v="35779.500569199998"/>
    <m/>
    <m/>
    <m/>
    <m/>
    <m/>
  </r>
  <r>
    <s v="IBAGUE"/>
    <x v="5"/>
    <x v="6"/>
    <n v="73001"/>
    <n v="2619123"/>
    <n v="62018"/>
    <s v="ORDEN DE CAMBIO"/>
    <s v="TOLIMA"/>
    <s v="IBAGUE"/>
    <s v="PTM IBAGUE VARIEDADES JENNY '"/>
    <s v="REDEBAN"/>
    <s v="FO-25-1397455"/>
    <d v="2025-08-20T12:05:00"/>
    <d v="2025-08-21T08:17:00"/>
    <m/>
    <s v="ROLLOS"/>
    <s v="ROLLOS"/>
    <s v="AGREGADOR"/>
    <s v="COMCARD - PTM"/>
    <s v="EJECUTADO_EXITOSO"/>
    <s v="EJECUTADO EXITOSO"/>
    <s v="20/08/2025 SE ESCALA AL COORDINADOR DE ZONA PARA ENTREGA DE ROLLOS EN SITIO | 20/08/2025 SE REALIZA ENTREGA DE 40 ROLLOS POR SOLICITUD DEL CLIENTE."/>
    <s v="VISITA_TÉCNICA"/>
    <m/>
    <s v="TIPO I"/>
    <s v="TERRESTRE"/>
    <s v="BARRAGAN TAFUR EDWIN ESTEBAN"/>
    <n v="1"/>
    <n v="35779.500569199998"/>
    <n v="0"/>
    <n v="35779.500569199998"/>
    <m/>
    <m/>
    <m/>
    <m/>
    <m/>
  </r>
  <r>
    <s v="CUCUTA"/>
    <x v="2"/>
    <x v="2"/>
    <n v="54001"/>
    <n v="2618095"/>
    <n v="79066"/>
    <s v="ORDEN DE CAMBIO"/>
    <s v="NORTE DE SANTANDER"/>
    <s v="CUCUTA"/>
    <s v="BARRIO AEROPUERTO CUCUTA 20"/>
    <s v="REDEBAN"/>
    <s v="FO-25-1396552"/>
    <d v="2025-08-20T10:41:00"/>
    <d v="2025-08-21T08:23:00"/>
    <m/>
    <s v="ROLLOS"/>
    <s v="ROLLOS"/>
    <s v="CB UNO A UNO"/>
    <s v="CB UNO A UNO"/>
    <s v="EJECUTADO_EXITOSO"/>
    <s v="EJECUTADO EXITOSO"/>
    <s v="20/08/2025 SE ESCALA AL COORDINADOR DE ZONA PARA ENTREGA DE ROLLOS EN SITIO | 20/08/2025 SE REALIZA ENTREGA DE 10 ROLLOS RBM OK"/>
    <s v="VISITA_TÉCNICA"/>
    <m/>
    <s v="TIPO I"/>
    <s v="TERRESTRE"/>
    <s v="DURAN ACOSTA FRANK YONNY"/>
    <n v="1"/>
    <n v="35779.500569199998"/>
    <n v="0"/>
    <n v="35779.500569199998"/>
    <m/>
    <m/>
    <m/>
    <m/>
    <m/>
  </r>
  <r>
    <s v="MONTERIA"/>
    <x v="4"/>
    <x v="5"/>
    <n v="23001"/>
    <n v="2615552"/>
    <n v="79109"/>
    <s v="ORDEN DE CAMBIO"/>
    <s v="CORDOBA"/>
    <s v="MONTERIA"/>
    <s v="BARRIO VILLA ANA I MONTERIA"/>
    <s v="REDEBAN"/>
    <s v="FO-25-1395233"/>
    <d v="2025-08-20T08:00:00"/>
    <d v="2025-08-21T08:39:00"/>
    <m/>
    <s v="ROLLOS"/>
    <s v="ROLLOS"/>
    <s v="CB UNO A UNO"/>
    <s v="CB UNO A UNO"/>
    <s v="EJECUTADO_EXITOSO"/>
    <s v="EJECUTADO EXITOSO"/>
    <s v="20/08/2025 SE ESCALA AL COORDINADOR DE ZONA PARA ENTREGA DE ROLLOS EN SITIO | 20/08/2025 SE REALIZA ENTREGA DE 10 ROLLOS PARA CB BANCOLOMBIA, NO SE MANIPULA EQUIPOS"/>
    <s v="VISITA_TÉCNICA"/>
    <m/>
    <s v="TIPO I"/>
    <s v="TERRESTRE"/>
    <s v="ARRAZOLA HERNANDEZ NICOLAS AUGUSTO"/>
    <n v="1"/>
    <n v="35779.500569199998"/>
    <n v="0"/>
    <n v="35779.500569199998"/>
    <m/>
    <m/>
    <m/>
    <m/>
    <m/>
  </r>
  <r>
    <s v="CALI"/>
    <x v="0"/>
    <x v="3"/>
    <n v="76001"/>
    <n v="2615572"/>
    <n v="17188"/>
    <s v="ORDEN DE CAMBIO"/>
    <s v="VALLE DEL CAUCA"/>
    <s v="CALI"/>
    <s v="SURTIFAMILIAR CANEY"/>
    <s v="REDEBAN"/>
    <s v="FO-25-1395226"/>
    <d v="2025-08-20T08:00:00"/>
    <d v="2025-08-21T08:49:00"/>
    <m/>
    <s v="ROLLOS"/>
    <s v="ROLLOS"/>
    <s v="CB UNO A UNO"/>
    <s v="SURTIFAMILIAR"/>
    <s v="EJECUTADO_EXITOSO"/>
    <s v="EJECUTADO EXITOSO"/>
    <s v="20/08/2025 SE ESCALA AL COORDINADOR DE ZONA PARA ENTREGA DE ROLLOS EN SITIO | 20/08/2025 LA VISITA TECNICA REALIZADA AL COMERCIO SE LLEGA AL SITIO SE INFORMA EL MOTIVO DE LA VISITA SE ENTREGAN 60 ROLLOS TERMICOS EL CLIENTE RECIBE ROLLOS"/>
    <s v="VISITA_TÉCNICA"/>
    <m/>
    <s v="TIPO I"/>
    <s v="TERRESTRE"/>
    <s v="BENAVIDES ARANGO RAFAEL JOSE"/>
    <n v="1"/>
    <n v="35779.500569199998"/>
    <n v="0"/>
    <n v="35779.500569199998"/>
    <m/>
    <m/>
    <m/>
    <m/>
    <m/>
  </r>
  <r>
    <s v="VILLAVICENCIO"/>
    <x v="5"/>
    <x v="6"/>
    <n v="50001"/>
    <n v="2613619"/>
    <n v="36743"/>
    <s v="ORDEN DE CAMBIO"/>
    <s v="META"/>
    <s v="VILLAVICENCIO"/>
    <s v="REVAL SNR VILLAVICENCIO"/>
    <s v="REDEBAN"/>
    <s v="FO-25-1392964"/>
    <d v="2025-08-19T14:38:00"/>
    <d v="2025-08-21T08:54:00"/>
    <m/>
    <s v="ROLLOS"/>
    <s v="ROLLOS"/>
    <s v="ROBUSTO"/>
    <s v="REVAL"/>
    <s v="EJECUTADO_EXITOSO"/>
    <s v="EJECUTADO EXITOSO"/>
    <s v="19/08/2025 SE ESCALA AL COORDINADOR DE ZONA PARA ENTREGA DE ROLLOS EN SITIO | 20/08/2025 SE VISITA CB Y SE REALIZA ENTREGA DE 30 ROLLOS DE PAPEL TERMICO PARA DATÁFONO"/>
    <s v="VISITA_TÉCNICA"/>
    <m/>
    <s v="TIPO I"/>
    <s v="TERRESTRE"/>
    <s v="GARZON RUIZ LUIS MIGUEL"/>
    <n v="1"/>
    <n v="35779.500569199998"/>
    <n v="0"/>
    <n v="35779.500569199998"/>
    <m/>
    <m/>
    <m/>
    <m/>
    <m/>
  </r>
  <r>
    <s v="BARRANQUILLA"/>
    <x v="4"/>
    <x v="5"/>
    <n v="8606"/>
    <n v="2612024"/>
    <n v="72455"/>
    <s v="ORDEN DE CAMBIO"/>
    <s v="ATLANTICO"/>
    <s v="REPELON"/>
    <s v="REPELON CENTRO 1"/>
    <s v="REDEBAN"/>
    <s v="FO-25-1391603"/>
    <d v="2025-08-19T11:28:00"/>
    <d v="2025-08-21T08:59:00"/>
    <m/>
    <s v="ROLLOS"/>
    <s v="ROLLOS"/>
    <s v="CB UNO A UNO"/>
    <s v="CB UNO A UNO"/>
    <s v="EJECUTADO_EXITOSO"/>
    <s v="EJECUTADO EXITOSO"/>
    <s v="19/08/2025 SE ESCALA AL COORDINADOR DE ZONA PARA ENTREGA DE ROLLOS EN SITIO | 20/08/2025 SE ENTREGAN 20 ROLLOS"/>
    <s v="VISITA_TÉCNICA"/>
    <m/>
    <s v="TIPO II"/>
    <s v="TERRESTRE"/>
    <s v="DE AVILA SIADES ALBERTO ENRIQUE"/>
    <n v="1"/>
    <n v="67654.12000000001"/>
    <n v="0"/>
    <n v="67654.12000000001"/>
    <m/>
    <m/>
    <m/>
    <m/>
    <m/>
  </r>
  <r>
    <s v="BOGOTA"/>
    <x v="3"/>
    <x v="4"/>
    <n v="11001"/>
    <n v="2610512"/>
    <n v="71167"/>
    <s v="ORDEN DE CAMBIO"/>
    <s v="CUNDINAMARCA"/>
    <s v="BOGOTA"/>
    <s v="BARRIO PATIO BONITO BOGOTA  24"/>
    <s v="REDEBAN"/>
    <s v="FO-25-1390509"/>
    <d v="2025-08-19T09:22:00"/>
    <d v="2025-08-21T09:01:00"/>
    <m/>
    <s v="ROLLOS"/>
    <s v="ROLLOS"/>
    <s v="CB UNO A UNO"/>
    <s v="CB UNO A UNO"/>
    <s v="EJECUTADO_EXITOSO"/>
    <s v="EJECUTADO EXITOSO"/>
    <s v="19/08/2025 SE ESCALA AL COORDINADOR DE ZONA PARA ENTREGA DE ROLLOS EN SITIO | 20/08/2025 SE REALIZA ENTENTRA DE 40 ROLLOS NO SE MANIPULAN TERMINALES"/>
    <s v="VISITA_TÉCNICA"/>
    <m/>
    <s v="TIPO I"/>
    <s v="TERRESTRE"/>
    <s v="SOTO LONDOÑO FREDY ALEXANDER"/>
    <n v="1"/>
    <n v="35779.500569199998"/>
    <n v="0"/>
    <n v="35779.500569199998"/>
    <m/>
    <m/>
    <m/>
    <m/>
    <m/>
  </r>
  <r>
    <s v="BARRANQUILLA"/>
    <x v="4"/>
    <x v="5"/>
    <n v="8421"/>
    <n v="2605699"/>
    <n v="62738"/>
    <s v="ORDEN DE CAMBIO"/>
    <s v="ATLANTICO"/>
    <s v="LURUACO"/>
    <s v="BARRIO CENTRO LURUACO 4"/>
    <s v="REDEBAN"/>
    <s v="FO-25-1383008"/>
    <d v="2025-08-15T17:40:00"/>
    <d v="2025-08-21T09:07:00"/>
    <m/>
    <s v="ROLLOS"/>
    <s v="ROLLOS"/>
    <s v="CB UNO A UNO"/>
    <s v="CB UNO A UNO"/>
    <s v="EJECUTADO_EXITOSO"/>
    <s v="EJECUTADO EXITOSO"/>
    <s v="16/08/2025 SE ESCALA AL COORDINADOR DE ZONA PARA ENTREGA DE ROLLOS EN SITIO | 20/08/2025 SE ENTREGAN 30 ROLLOS"/>
    <s v="VISITA_TÉCNICA"/>
    <m/>
    <s v="TIPO II"/>
    <s v="TERRESTRE"/>
    <s v="DE AVILA SIADES ALBERTO ENRIQUE"/>
    <n v="1"/>
    <n v="67654.12000000001"/>
    <n v="0"/>
    <n v="67654.12000000001"/>
    <m/>
    <m/>
    <m/>
    <m/>
    <m/>
  </r>
  <r>
    <s v="BARRANQUILLA"/>
    <x v="4"/>
    <x v="5"/>
    <n v="8421"/>
    <n v="2605742"/>
    <n v="50241"/>
    <s v="ORDEN DE CAMBIO"/>
    <s v="ATLANTICO"/>
    <s v="LURUACO"/>
    <s v="BARRIO CENTRO LURUACO"/>
    <s v="REDEBAN"/>
    <s v="FO-25-1383003"/>
    <d v="2025-08-15T17:54:00"/>
    <d v="2025-08-21T09:09:00"/>
    <m/>
    <s v="ROLLOS"/>
    <s v="ROLLOS"/>
    <s v="CB UNO A UNO"/>
    <s v="CB UNO A UNO"/>
    <s v="EJECUTADO_EXITOSO"/>
    <s v="EJECUTADO EXITOSO"/>
    <s v="16/08/2025 SE ESCALA AL COORDINADOR DE ZONA PARA ENTREGA DE ROLLOS EN SITIO | 20/08/2025 SE ENTREGAN 20 ROLLOS"/>
    <s v="VISITA_TÉCNICA"/>
    <m/>
    <s v="TIPO II"/>
    <s v="TERRESTRE"/>
    <s v="DE AVILA SIADES ALBERTO ENRIQUE"/>
    <n v="1"/>
    <n v="67654.12000000001"/>
    <n v="0"/>
    <n v="67654.12000000001"/>
    <m/>
    <m/>
    <m/>
    <m/>
    <m/>
  </r>
  <r>
    <s v="BARRANQUILLA"/>
    <x v="4"/>
    <x v="5"/>
    <n v="8758"/>
    <n v="2605965"/>
    <n v="78114"/>
    <s v="ORDEN DE CAMBIO"/>
    <s v="ATLANTICO"/>
    <s v="SOLEDAD"/>
    <s v="BARRIO VILLA SELENE SOLEDAD"/>
    <s v="REDEBAN"/>
    <s v="FO-25-1382981"/>
    <d v="2025-08-19T09:00:00"/>
    <d v="2025-08-21T09:14:00"/>
    <m/>
    <s v="ROLLOS"/>
    <s v="ROLLOS"/>
    <s v="CB UNO A UNO"/>
    <s v="CB UNO A UNO"/>
    <s v="EJECUTADO_EXITOSO"/>
    <s v="EJECUTADO EXITOSO"/>
    <s v="16/08/2025 SE ESCALA AL COORDINADOR DE ZONA PARA ENTREGA DE ROLLOS EN SITIO | 20/08/2025 SE REALIZA VISITA SE ENTREGA 70 UNIDADES DE ROLLOS AL CLIENTE"/>
    <s v="VISITA_TÉCNICA"/>
    <m/>
    <s v="TIPO I"/>
    <s v="TERRESTRE"/>
    <s v="PORRAS CASTRO DARLON NASCK"/>
    <n v="1"/>
    <n v="35779.500569199998"/>
    <n v="0"/>
    <n v="35779.500569199998"/>
    <m/>
    <m/>
    <m/>
    <m/>
    <m/>
  </r>
  <r>
    <s v="MONTERIA"/>
    <x v="4"/>
    <x v="5"/>
    <n v="5154"/>
    <n v="2605030"/>
    <n v="77747"/>
    <s v="ORDEN DE CAMBIO"/>
    <s v="ANTIOQUIA"/>
    <s v="CAUCASIA"/>
    <s v="PTM CAUCASIA TIENDA AHORRE MAS"/>
    <s v="REDEBAN"/>
    <s v="FO-25-1381742"/>
    <d v="2025-08-15T15:30:00"/>
    <d v="2025-08-21T09:18:00"/>
    <m/>
    <s v="ROLLOS"/>
    <s v="ROLLOS"/>
    <s v="AGREGADOR"/>
    <s v="COMCARD - PTM"/>
    <s v="EJECUTADO_EXITOSO"/>
    <s v="EJECUTADO EXITOSO"/>
    <s v="15/08/2025 SE ESCALA AL COORDINADOR DE ZONA PARA ENTREGA DE ROLLOS EN SITIO | 20/08/2025 SE ENTREGAN 80 ROLLOS CON VISITA OK"/>
    <s v="VISITA_TÉCNICA"/>
    <m/>
    <s v="TIPO II"/>
    <s v="TERRESTRE"/>
    <s v="COGOLLO VERTEL EDER LUIS"/>
    <n v="1"/>
    <n v="67654.12000000001"/>
    <n v="0"/>
    <n v="67654.12000000001"/>
    <m/>
    <m/>
    <m/>
    <m/>
    <m/>
  </r>
  <r>
    <s v="CALI"/>
    <x v="0"/>
    <x v="3"/>
    <n v="76001"/>
    <n v="2619580"/>
    <n v="75022"/>
    <s v="ORDEN DE CAMBIO"/>
    <s v="VALLE DEL CAUCA"/>
    <s v="CALI"/>
    <s v="PTM CALI PAPELERIA &amp; DETALLES"/>
    <s v="REDEBAN"/>
    <s v="FO-25-1397509"/>
    <d v="2025-08-20T13:22:00"/>
    <d v="2025-08-21T09:43:00"/>
    <m/>
    <s v="ROLLOS"/>
    <s v="ROLLOS"/>
    <s v="AGREGADOR"/>
    <s v="COMCARD - PTM"/>
    <s v="EJECUTADO_EXITOSO"/>
    <s v="EJECUTADO EXITOSO"/>
    <s v="20/08/2025 SE ESCALA AL COORDINADOR DE ZONA PARA ENTREGA DE ROLLOS EN SITIO | 21/08/2025 SE ENTREGAN 50 ROLLOS A MAURICIO RAMOS"/>
    <s v="VISITA_TÉCNICA"/>
    <m/>
    <s v="TIPO I"/>
    <s v="TERRESTRE"/>
    <s v="CUERO RUIZ JHONNY"/>
    <n v="1"/>
    <n v="35779.500569199998"/>
    <n v="0"/>
    <n v="35779.500569199998"/>
    <m/>
    <m/>
    <m/>
    <m/>
    <m/>
  </r>
  <r>
    <s v="CUCUTA"/>
    <x v="2"/>
    <x v="2"/>
    <n v="54001"/>
    <n v="2619834"/>
    <n v="78799"/>
    <s v="ORDEN DE CAMBIO"/>
    <s v="NORTE DE SANTANDER"/>
    <s v="CUCUTA"/>
    <s v="BARRIO BELLAVISTA CUCUTA 4"/>
    <s v="REDEBAN"/>
    <s v="FO-25-1397804"/>
    <d v="2025-08-20T13:57:00"/>
    <d v="2025-08-21T09:46:00"/>
    <m/>
    <s v="ROLLOS"/>
    <s v="ROLLOS"/>
    <s v="CB UNO A UNO"/>
    <s v="CB UNO A UNO"/>
    <s v="EJECUTADO_EXITOSO"/>
    <s v="EJECUTADO EXITOSO"/>
    <s v="20/08/2025 SE ESCALA AL COORDINADOR DE ZONA PARA ENTREGA DE ROLLOS EN SITIO | 21/08/2025 SE REALIZA ENTREGA DE 10 ROLLOS RBM OK"/>
    <s v="VISITA_TÉCNICA"/>
    <m/>
    <s v="TIPO I"/>
    <s v="TERRESTRE"/>
    <s v="DURAN ACOSTA FRANK YONNY"/>
    <n v="1"/>
    <n v="35779.500569199998"/>
    <n v="0"/>
    <n v="35779.500569199998"/>
    <m/>
    <m/>
    <m/>
    <m/>
    <m/>
  </r>
  <r>
    <s v="YOPAL"/>
    <x v="5"/>
    <x v="6"/>
    <n v="85225"/>
    <n v="2619533"/>
    <n v="78094"/>
    <s v="ORDEN DE CAMBIO"/>
    <s v="CASANARE"/>
    <s v="NUNCHIA"/>
    <s v="BARRIO CENTRO NUNCHIA  4"/>
    <s v="REDEBAN"/>
    <s v="FO-25-1397442"/>
    <d v="2025-08-20T12:44:00"/>
    <d v="2025-08-21T09:49:00"/>
    <m/>
    <s v="ROLLOS"/>
    <s v="ROLLOS"/>
    <s v="CB UNO A UNO"/>
    <s v="CB UNO A UNO"/>
    <s v="EJECUTADO_EXITOSO"/>
    <s v="EJECUTADO EXITOSO"/>
    <s v="20/08/2025 SE ESCALA AL COORDINADOR DE ZONA PARA ENTREGA DE ROLLOS EN SITIO | 21/08/2025 EN COMUNICACIÓN CON LA SEÑORA PILAR HIGUERA AL NUMERO 3508848854, INDICA SE ENVIEN LOS ROLLOS POR SERVICIO DE FLOTA. RECIBIDO OK"/>
    <s v="ENVÍO"/>
    <m/>
    <s v="TIPO II"/>
    <s v="TERRESTRE"/>
    <s v="BERNAL ELAICA EDGAR ALEXIS"/>
    <n v="0"/>
    <n v="35779.500569199998"/>
    <n v="0"/>
    <n v="35779.500569199998"/>
    <m/>
    <m/>
    <m/>
    <m/>
    <m/>
  </r>
  <r>
    <s v="CARTAGENA"/>
    <x v="4"/>
    <x v="5"/>
    <n v="13001"/>
    <n v="2617448"/>
    <n v="52677"/>
    <s v="ORDEN DE CAMBIO"/>
    <s v="BOLIVAR"/>
    <s v="CARTAGENA"/>
    <s v="PTM CARTAGENA SUPERFARMAX"/>
    <s v="REDEBAN"/>
    <s v="FO-25-1395784"/>
    <d v="2025-08-20T09:46:00"/>
    <d v="2025-08-21T09:52:00"/>
    <m/>
    <s v="ROLLOS"/>
    <s v="ROLLOS"/>
    <s v="AGREGADOR"/>
    <s v="COMCARD - PTM"/>
    <s v="EJECUTADO_EXITOSO"/>
    <s v="EJECUTADO EXITOSO"/>
    <s v="20/08/2025 SE ESCALA AL COORDINADOR DE ZONA PARA ENTREGA DE ROLLOS EN SITIO | 21/08/2025 SE ENTREGAN 40 ROLLOS"/>
    <s v="VISITA_TÉCNICA"/>
    <m/>
    <s v="TIPO I"/>
    <s v="TERRESTRE"/>
    <s v="CANEDO HERRERA ALEXANDER"/>
    <n v="1"/>
    <n v="35779.500569199998"/>
    <n v="0"/>
    <n v="35779.500569199998"/>
    <m/>
    <m/>
    <m/>
    <m/>
    <m/>
  </r>
  <r>
    <s v="BUCARAMANGA"/>
    <x v="2"/>
    <x v="2"/>
    <n v="68307"/>
    <n v="2611828"/>
    <n v="79867"/>
    <s v="ORDEN DE CAMBIO"/>
    <s v="SANTANDER"/>
    <s v="GIRON"/>
    <s v="BARRIO VEREDA CHOCOITA SECTOR TRES ESQUINAS GIRON"/>
    <s v="REDEBAN"/>
    <s v="FO-25-1391626"/>
    <d v="2025-08-19T11:04:00"/>
    <d v="2025-08-21T10:01:00"/>
    <m/>
    <s v="ROLLOS"/>
    <s v="ROLLOS"/>
    <s v="CB UNO A UNO"/>
    <s v="CB UNO A UNO"/>
    <s v="EJECUTADO_EXITOSO"/>
    <s v="EJECUTADO EXITOSO"/>
    <s v="19/08/2025 SE ESCALA AL COORDINADOR DE ZONA PARA ENTREGA DE ROLLOS EN SITIO | 21/08/2025 SE REALIZA VISITA A COMERCIO Y SE ENTREGAN 10 ROLLOS CON VISITA NO SE MANIPULA EQUIPOS"/>
    <s v="VISITA_TÉCNICA"/>
    <m/>
    <s v="TIPO I"/>
    <s v="TERRESTRE"/>
    <s v="SANTOS GONZALEZ JOHAN FABIAN"/>
    <n v="1"/>
    <n v="35779.500569199998"/>
    <n v="0"/>
    <n v="35779.500569199998"/>
    <m/>
    <m/>
    <m/>
    <m/>
    <m/>
  </r>
  <r>
    <s v="CALI"/>
    <x v="0"/>
    <x v="3"/>
    <n v="19532"/>
    <n v="2591867"/>
    <n v="75939"/>
    <s v="ORDEN DE CAMBIO"/>
    <s v="CAUCA"/>
    <s v="PATIA"/>
    <s v="BARRIO LA FONDA PATIA PATIA 1"/>
    <s v="REDEBAN"/>
    <s v="FO-25-1371717"/>
    <d v="2025-08-13T11:29:00"/>
    <d v="2025-08-21T10:07:00"/>
    <m/>
    <s v="ROLLOS"/>
    <s v="ROLLOS"/>
    <s v="CB UNO A UNO"/>
    <s v="CB UNO A UNO"/>
    <s v="EJECUTADO_EXITOSO"/>
    <s v="EJECUTADO EXITOSO"/>
    <s v="13/08/2025 13-8 SE REALIZA ENVIO ROLLOS CON GUIA | 20/08/2025 EN COMUNICACIÓN CON EL USUARIO, INDICA QUE AÚN NO RECIBE PAPELERÍA. SE INFORMA GUIA | 21/08/2025 13-08 SE REALIZA ENVIO DE ROLLOS ** 21-08 SE CONFIRMA ENTREGA EXITOSA CON EL USUARIO"/>
    <s v="ENVÍO"/>
    <m/>
    <s v="TIPO IV"/>
    <s v="TERRESTRE"/>
    <m/>
    <n v="0"/>
    <n v="35779.500569199998"/>
    <n v="0"/>
    <n v="35779.500569199998"/>
    <m/>
    <m/>
    <m/>
    <m/>
    <m/>
  </r>
  <r>
    <s v="MONTERIA"/>
    <x v="4"/>
    <x v="5"/>
    <n v="23001"/>
    <n v="2612348"/>
    <n v="76143"/>
    <s v="ORDEN DE CAMBIO"/>
    <s v="CORDOBA"/>
    <s v="MONTERIA"/>
    <s v="BARRIO CANTACLARO MONTERIA 7"/>
    <s v="REDEBAN"/>
    <s v="FO-25-1391575"/>
    <d v="2025-08-19T11:48:00"/>
    <d v="2025-08-21T10:17:00"/>
    <m/>
    <s v="ROLLOS"/>
    <s v="ROLLOS"/>
    <s v="CB UNO A UNO"/>
    <s v="CB UNO A UNO"/>
    <s v="EJECUTADO_EXITOSO"/>
    <s v="EJECUTADO EXITOSO"/>
    <s v="19/08/2025 SE ESCALA AL COORDINADOR DE ZONA PARA ENTREGA DE ROLLOS EN SITIO | 20/08/2025 SE REALIZA LA ENTREGA DE 60 _x000a_ROLLOS PARA EL CB BANCOLOMBIA, NO SE MANIPULA EQUIPOS"/>
    <s v="VISITA_TÉCNICA"/>
    <m/>
    <s v="TIPO I"/>
    <s v="TERRESTRE"/>
    <s v="ARRAZOLA HERNANDEZ NICOLAS AUGUSTO"/>
    <n v="1"/>
    <n v="35779.500569199998"/>
    <n v="0"/>
    <n v="35779.500569199998"/>
    <m/>
    <m/>
    <m/>
    <m/>
    <m/>
  </r>
  <r>
    <s v="BOGOTA"/>
    <x v="3"/>
    <x v="4"/>
    <n v="11001"/>
    <n v="2610428"/>
    <n v="17568"/>
    <s v="ORDEN DE CAMBIO"/>
    <s v="CUNDINAMARCA"/>
    <s v="BOGOTA"/>
    <s v="BARRIO LA SOLEDAD II BOGOTA"/>
    <s v="REDEBAN"/>
    <s v="FO-25-1389820"/>
    <d v="2025-08-19T09:14:00"/>
    <d v="2025-08-21T10:19:00"/>
    <m/>
    <s v="ROLLOS"/>
    <s v="ROLLOS"/>
    <s v="CB UNO A UNO"/>
    <s v="CB UNO A UNO"/>
    <s v="EJECUTADO_EXITOSO"/>
    <s v="EJECUTADO EXITOSO"/>
    <s v="19/08/2025 SE ESCALA AL COORDINADOR DE ZONA PARA ENTREGA DE ROLLOS EN SITIO | 21/08/2025 SE REALIZA ENTREGA DE 40 ROLLOS ,NO SE MANIPULAN EQUIPOS"/>
    <s v="VISITA_TÉCNICA"/>
    <m/>
    <s v="TIPO I"/>
    <s v="TERRESTRE"/>
    <s v="GALINDO ROJAS LUIS FELIPE"/>
    <n v="1"/>
    <n v="35779.500569199998"/>
    <n v="0"/>
    <n v="35779.500569199998"/>
    <m/>
    <m/>
    <m/>
    <m/>
    <m/>
  </r>
  <r>
    <s v="YOPAL"/>
    <x v="5"/>
    <x v="6"/>
    <n v="85139"/>
    <n v="2602022"/>
    <n v="21214"/>
    <s v="ORDEN DE CAMBIO"/>
    <s v="CASANARE"/>
    <s v="MANI"/>
    <s v="EL PROGRESO MANI CASANARE"/>
    <s v="REDEBAN"/>
    <s v="FO-25-1379089"/>
    <d v="2025-08-15T09:00:00"/>
    <d v="2025-08-21T10:22:00"/>
    <m/>
    <s v="ROLLOS"/>
    <s v="ROLLOS"/>
    <s v="CB UNO A UNO"/>
    <s v="CB UNO A UNO"/>
    <s v="EJECUTADO_EXITOSO"/>
    <s v="EJECUTADO EXITOSO"/>
    <s v="15/08/2025 SE ESCALA AL COORDINADOR DE ZONA PARA ENTREGA DE ROLLOS EN SITIO | 21/08/2025 EN COMUNICACIÓN CON LA SEÑORA ROCIO DUARTE AL NUMERO 3152504344, INDICA SE ENVIEN LOS ROLLOS POR SERVICIO DE TAXI. RECIBIDO OK"/>
    <s v="ENVÍO"/>
    <m/>
    <s v="TIPO II"/>
    <s v="TERRESTRE"/>
    <s v="BERNAL ELAICA EDGAR ALEXIS"/>
    <n v="0"/>
    <n v="35779.500569199998"/>
    <n v="0"/>
    <n v="35779.500569199998"/>
    <m/>
    <m/>
    <m/>
    <m/>
    <m/>
  </r>
  <r>
    <s v="PEREIRA"/>
    <x v="0"/>
    <x v="0"/>
    <n v="66001"/>
    <n v="2619193"/>
    <n v="71140"/>
    <s v="ORDEN DE CAMBIO"/>
    <s v="RISARALDA"/>
    <s v="PEREIRA"/>
    <s v="BARRIO EL PORVENIR PUERTO CALD"/>
    <s v="REDEBAN"/>
    <s v="FO-25-1397447"/>
    <d v="2025-08-20T12:20:00"/>
    <d v="2025-08-21T10:23:00"/>
    <m/>
    <s v="ROLLOS"/>
    <s v="ROLLOS"/>
    <s v="CB UNO A UNO"/>
    <s v="CB UNO A UNO"/>
    <s v="EJECUTADO_EXITOSO"/>
    <s v="EJECUTADO EXITOSO"/>
    <s v="20/08/2025 SE ESCALA AL COORDINADOR DE ZONA PARA ENTREGA DE ROLLOS EN SITIO | 21/08/2025 VISITAMOS COMERCIO REALIZAMOS ENTREGA DE 30 ROLLOS."/>
    <s v="VISITA_TÉCNICA"/>
    <m/>
    <s v="TIPO I"/>
    <s v="TERRESTRE"/>
    <s v="ARROYAVE CANO MANUEL GUILLERMO"/>
    <n v="1"/>
    <n v="35779.500569199998"/>
    <n v="0"/>
    <n v="35779.500569199998"/>
    <m/>
    <m/>
    <m/>
    <m/>
    <m/>
  </r>
  <r>
    <s v="CALI"/>
    <x v="0"/>
    <x v="3"/>
    <n v="19355"/>
    <n v="2595030"/>
    <n v="58504"/>
    <s v="ORDEN DE CAMBIO"/>
    <s v="CAUCA"/>
    <s v="INZA"/>
    <s v="BARRIO CENTRO INZA 1"/>
    <s v="REDEBAN"/>
    <s v="FO-25-1373898"/>
    <d v="2025-08-13T17:51:00"/>
    <d v="2025-08-21T10:27:00"/>
    <m/>
    <s v="ROLLOS"/>
    <s v="ROLLOS"/>
    <s v="CB UNO A UNO"/>
    <s v="CB UNO A UNO"/>
    <s v="GESTIÓN_TELEFONICA"/>
    <s v="CANCELADO POR EL USUARIO"/>
    <s v="14/08/2025 14-8 SE ESCALA AL COORDINADOR DE ZONA PARA ENTREGA DE ROLLOS EN SITIO | 21/08/2025 SE REALIZA VALIDACION CON EL CLIENTE, QUIEN INDICA QUE LOS ROLLOS LE FUERON ENTREGADOS EL DIA 14 DE AGOSTO,  QUE YA LOS TIENE EN PODER, UNA VEZ REQUIERA MAS SE COMUNICARA DE NUEVO"/>
    <s v="SOPORTE_TELEFÓNICO"/>
    <m/>
    <s v="TIPO IV"/>
    <s v="TERRESTRE"/>
    <s v="HENAO CARDONA DIEGO FERNANDO"/>
    <n v="0"/>
    <n v="41241.0800752"/>
    <n v="0"/>
    <n v="41241.0800752"/>
    <m/>
    <m/>
    <m/>
    <m/>
    <m/>
  </r>
  <r>
    <s v="NEIVA"/>
    <x v="5"/>
    <x v="6"/>
    <n v="41791"/>
    <n v="2605034"/>
    <n v="56851"/>
    <s v="ORDEN DE CAMBIO"/>
    <s v="HUILA"/>
    <s v="TARQUI"/>
    <s v="BARRIO QUITURO TARQUI"/>
    <s v="REDEBAN"/>
    <s v="FO-25-1381741"/>
    <d v="2025-08-15T15:32:00"/>
    <d v="2025-08-21T10:28:00"/>
    <m/>
    <s v="ROLLOS"/>
    <s v="ROLLOS"/>
    <s v="CB UNO A UNO"/>
    <s v="CB UNO A UNO"/>
    <s v="EJECUTADO_EXITOSO"/>
    <s v="EJECUTADO EXITOSO"/>
    <s v="15/08/2025 SE REALIZA ENVIO ROLLOS CON GUIA | 21/08/2025 SE ENVÍAN ROLLOS CON GUÍA 2235595991. SE CONFIRMA ENTREGA DE ROLLOS EXITOSA POR PARTE DE LA TRANSPORTADORA."/>
    <s v="ENVÍO"/>
    <m/>
    <s v="TIPO III"/>
    <s v="TERRESTRE"/>
    <m/>
    <n v="0"/>
    <n v="35779.500569199998"/>
    <n v="0"/>
    <n v="35779.500569199998"/>
    <m/>
    <m/>
    <m/>
    <m/>
    <m/>
  </r>
  <r>
    <s v="BUCARAMANGA"/>
    <x v="2"/>
    <x v="2"/>
    <n v="68081"/>
    <n v="2604673"/>
    <n v="54409"/>
    <s v="ORDEN DE CAMBIO"/>
    <s v="SANTANDER"/>
    <s v="BARRANCABERMEJA"/>
    <s v="PTM BARRANCABERMEJA AFILIAR B"/>
    <s v="REDEBAN"/>
    <s v="FO-25-1381654"/>
    <d v="2025-08-15T14:52:00"/>
    <d v="2025-08-21T10:29:00"/>
    <m/>
    <s v="ROLLOS"/>
    <s v="ROLLOS"/>
    <s v="AGREGADOR"/>
    <s v="COMCARD - PTM"/>
    <s v="EJECUTADO_EXITOSO"/>
    <s v="EJECUTADO EXITOSO"/>
    <s v="15/08/2025 SE REALIZA ENVIO ROLLOS CON GUIA | 21/08/2025 SE ENVÍAN ROLLOS CON GUÍA 2187690642. SE CONFIRMA ENTREGA DE ROLLOS EXITOSA POR PARTE DE LA TRANSPORTADORA."/>
    <s v="ENVÍO"/>
    <m/>
    <s v="TIPO III"/>
    <s v="TERRESTRE"/>
    <m/>
    <n v="0"/>
    <n v="35779.500569199998"/>
    <n v="0"/>
    <n v="35779.500569199998"/>
    <m/>
    <m/>
    <m/>
    <m/>
    <m/>
  </r>
  <r>
    <s v="VILLAVICENCIO"/>
    <x v="5"/>
    <x v="6"/>
    <n v="95001"/>
    <n v="2600542"/>
    <n v="80059"/>
    <s v="ORDEN DE CAMBIO"/>
    <s v="GUAVIARE"/>
    <s v="SAN JOSE DEL GUAVIARE"/>
    <s v="BARRIO EL PORVENIR SAN JOSE DEL GUAVIARE 4"/>
    <s v="REDEBAN"/>
    <s v="FO-25-1378838"/>
    <d v="2025-08-14T17:20:00"/>
    <d v="2025-08-21T10:31:00"/>
    <m/>
    <s v="ROLLOS"/>
    <s v="ROLLOS"/>
    <s v="CB UNO A UNO"/>
    <s v="CB UNO A UNO"/>
    <s v="EJECUTADO_EXITOSO"/>
    <s v="EJECUTADO EXITOSO"/>
    <s v="15/08/2025 SE REALIZA ENVIO ROLLOS CON GUIA | 19/08/2025 EN COMUNICACIÓN CON EL USUARIO, INDICA QUE AÚN NO RECIBE PAPELERÍA. SE INFORMA GUIA | 21/08/2025 SE ENVÍAN ROLLOS CON GUÍA 2235595988. SE CONFIRMA ENTREGA DE ROLLOS EXITOSA POR PARTE DE LA TRANSPORTADORA."/>
    <s v="ENVÍO"/>
    <m/>
    <s v="TIPO IV"/>
    <s v="TERRESTRE"/>
    <m/>
    <n v="0"/>
    <n v="35779.500569199998"/>
    <n v="0"/>
    <n v="35779.500569199998"/>
    <m/>
    <m/>
    <m/>
    <m/>
    <m/>
  </r>
  <r>
    <s v="MEDELLIN"/>
    <x v="1"/>
    <x v="1"/>
    <n v="5021"/>
    <n v="2599648"/>
    <n v="45337"/>
    <s v="ORDEN DE CAMBIO"/>
    <s v="ANTIOQUIA"/>
    <s v="ALEJANDRIA"/>
    <s v="BARRIO PARQUE PRINCIPAL ALEJAN"/>
    <s v="REDEBAN"/>
    <s v="FO-25-1377586"/>
    <d v="2025-08-14T15:25:00"/>
    <d v="2025-08-21T10:32:00"/>
    <m/>
    <s v="ROLLOS"/>
    <s v="ROLLOS"/>
    <s v="CB UNO A UNO"/>
    <s v="CB UNO A UNO"/>
    <s v="EJECUTADO_EXITOSO"/>
    <s v="EJECUTADO EXITOSO"/>
    <s v="14/08/2025 SE REALIZA ENVIO ROLLOS CON GUIA | 21/08/2025 SE ENVÍAN ROLLOS CON GUÍA 284607364. SE CONFIRMA ENTREGA DE ROLLOS EXITOSA POR PARTE DE LA TRANSPORTADORA."/>
    <s v="ENVÍO"/>
    <m/>
    <s v="TIPO III"/>
    <s v="TERRESTRE"/>
    <m/>
    <n v="0"/>
    <n v="35779.500569199998"/>
    <n v="0"/>
    <n v="35779.500569199998"/>
    <m/>
    <m/>
    <m/>
    <m/>
    <m/>
  </r>
  <r>
    <s v="NEIVA"/>
    <x v="5"/>
    <x v="6"/>
    <n v="18753"/>
    <n v="2597924"/>
    <n v="77569"/>
    <s v="ORDEN DE CAMBIO"/>
    <s v="CAQUETA"/>
    <s v="SAN VICENTE DEL CAGUAN"/>
    <s v="BARRIO VRD SAN VICENTE DEL CAG"/>
    <s v="REDEBAN"/>
    <s v="FO-25-1376114"/>
    <d v="2025-08-14T11:38:00"/>
    <d v="2025-08-21T10:33:00"/>
    <m/>
    <s v="ROLLOS"/>
    <s v="ROLLOS"/>
    <s v="CB UNO A UNO"/>
    <s v="CB UNO A UNO"/>
    <s v="EJECUTADO_EXITOSO"/>
    <s v="EJECUTADO EXITOSO"/>
    <s v="14/08/2025 SE REALIZA ENVIO ROLLOS CON GUIA | 19/08/2025 SE INFORMA GUIA AL CLIENTE | 21/08/2025 SE ENVÍAN ROLLOS CON GUÍA 2235595985. SE CONFIRMA ENTREGA DE ROLLOS EXITOSA POR PARTE DE LA TRANSPORTADORA."/>
    <s v="ENVÍO"/>
    <m/>
    <s v="TIPO IV ESPECIAL"/>
    <s v="TERRESTRE / AEREO"/>
    <m/>
    <n v="0"/>
    <n v="35779.500569199998"/>
    <n v="0"/>
    <n v="35779.500569199998"/>
    <m/>
    <m/>
    <m/>
    <m/>
    <m/>
  </r>
  <r>
    <s v="APARTADO"/>
    <x v="1"/>
    <x v="1"/>
    <n v="5665"/>
    <n v="2595247"/>
    <n v="45304"/>
    <s v="ORDEN DE CAMBIO"/>
    <s v="ANTIOQUIA"/>
    <s v="SAN PEDRO DE URABA"/>
    <s v="PTM SAN PEDRO DE URABA MUNDO E"/>
    <s v="REDEBAN"/>
    <s v="FO-25-1374300"/>
    <d v="2025-08-14T08:00:00"/>
    <d v="2025-08-21T10:34:00"/>
    <m/>
    <s v="ROLLOS"/>
    <s v="ROLLOS"/>
    <s v="AGREGADOR"/>
    <s v="COMCARD - PTM"/>
    <s v="EJECUTADO_EXITOSO"/>
    <s v="EJECUTADO EXITOSO"/>
    <s v="14/08/2025 14-8 SE REALIZA ENVIO ROLLOS CON GUIA | 21/08/2025 SE ENVÍAN ROLLOS CON GUÍA 368692075. SE CONFIRMA ENTREGA DE ROLLOS EXITOSA POR PARTE DE LA TRANSPORTADORA."/>
    <s v="ENVÍO"/>
    <m/>
    <s v="TIPO III"/>
    <s v="TERRESTRE"/>
    <m/>
    <n v="0"/>
    <n v="35779.500569199998"/>
    <n v="0"/>
    <n v="35779.500569199998"/>
    <m/>
    <m/>
    <m/>
    <m/>
    <m/>
  </r>
  <r>
    <s v="MONTERIA"/>
    <x v="4"/>
    <x v="5"/>
    <n v="5495"/>
    <n v="2584301"/>
    <n v="44723"/>
    <s v="ORDEN DE CAMBIO"/>
    <s v="ANTIOQUIA"/>
    <s v="NECHI"/>
    <s v="DISTRICOL CF COMERCIAL ZOMAC S"/>
    <s v="REDEBAN"/>
    <s v="FO-25-1364629"/>
    <d v="2025-08-12T09:27:00"/>
    <d v="2025-08-21T10:35:00"/>
    <m/>
    <s v="ROLLOS"/>
    <s v="ROLLOS"/>
    <s v="AGREGADOR"/>
    <s v="DISTRICOL"/>
    <s v="EJECUTADO_EXITOSO"/>
    <s v="EJECUTADO EXITOSO"/>
    <s v="12/08/2025 12-08 SE REALIZA ENVIO ROLLOS CON GUIA | 20/08/2025 EN COMUNICACIÓN CON EL USUARIO, INDICA QUE AÚN NO RECIBE PAPELERÍA. SE INFORMA GUIA | 21/08/2025 SE ENVÍAN ROLLOS CON GUÍA 2265100350. SE CONFIRMA ENTREGA DE ROLLOS EXITOSA POR PARTE DE LA TRANSPORTADORA."/>
    <s v="ENVÍO"/>
    <m/>
    <s v="TIPO III"/>
    <s v="TERRESTRE"/>
    <m/>
    <n v="0"/>
    <n v="35779.500569199998"/>
    <n v="0"/>
    <n v="35779.500569199998"/>
    <m/>
    <m/>
    <m/>
    <m/>
    <m/>
  </r>
  <r>
    <s v="SANTA MARTA"/>
    <x v="4"/>
    <x v="5"/>
    <n v="44090"/>
    <n v="2581534"/>
    <n v="31061"/>
    <s v="ORDEN DE CAMBIO"/>
    <s v="LA GUAJIRA"/>
    <s v="DIBULLA"/>
    <s v="BARRIO CENTRO"/>
    <s v="REDEBAN"/>
    <s v="FO-25-1362517"/>
    <d v="2025-08-11T16:13:00"/>
    <d v="2025-08-21T10:38:00"/>
    <m/>
    <s v="ROLLOS"/>
    <s v="ROLLOS"/>
    <s v="CB UNO A UNO"/>
    <s v="CB UNO A UNO"/>
    <s v="EJECUTADO_EXITOSO"/>
    <s v="EJECUTADO EXITOSO"/>
    <s v="11/08/2025 11-8 SE REALIZA ENVIO ROLLOS CON GUIA | 19/08/2025 EN COMUNICACIÓN CON EL USUARIO, INDICA QUE AÚN NO RECIBE PAPELERÍA. SE INFORMA GUIA AL NUMERO 3046524925 | 21/08/2025 SE ENVÍAN ROLLOS CON GUÍA 2205447126. SE CONFIRMA ENTREGA DE ROLLOS EXITOSA POR PARTE DE LA TRANSPORTADORA."/>
    <s v="ENVÍO"/>
    <m/>
    <s v="TIPO III"/>
    <s v="TERRESTRE"/>
    <m/>
    <n v="0"/>
    <n v="35779.500569199998"/>
    <n v="0"/>
    <n v="35779.500569199998"/>
    <m/>
    <m/>
    <m/>
    <m/>
    <m/>
  </r>
  <r>
    <s v="PASTO"/>
    <x v="0"/>
    <x v="3"/>
    <n v="52490"/>
    <n v="2593207"/>
    <n v="78255"/>
    <s v="ORDEN DE CAMBIO"/>
    <s v="NARIÑO"/>
    <s v="OLAYA HERRERA"/>
    <s v="BARRIO CALLE TELECON OLAYA HER"/>
    <s v="REDEBAN"/>
    <s v="FO-25-1372681"/>
    <d v="2025-08-13T14:22:00"/>
    <d v="2025-08-21T10:50:00"/>
    <m/>
    <s v="ROLLOS"/>
    <s v="ROLLOS"/>
    <s v="CB UNO A UNO"/>
    <s v="CB UNO A UNO"/>
    <s v="EJECUTADO_EXITOSO"/>
    <s v="EJECUTADO EXITOSO"/>
    <s v="13/08/2025 13-8 SE REALIZA ENVIO ROLLOS CON GUIA | 20/08/2025 EN COMUNICACIÓN CON EL USUARIO, INDICA QUE AÚN NO RECIBE PAPELERÍA. SE INFORMA GUIA"/>
    <s v="ENVÍO"/>
    <m/>
    <s v="TIPO IV ESPECIAL"/>
    <s v="FLUVIAL"/>
    <m/>
    <n v="0"/>
    <n v="35779.500569199998"/>
    <n v="0"/>
    <n v="35779.500569199998"/>
    <m/>
    <m/>
    <m/>
    <m/>
    <m/>
  </r>
  <r>
    <s v="PEREIRA"/>
    <x v="0"/>
    <x v="0"/>
    <n v="66001"/>
    <n v="2619462"/>
    <n v="59520"/>
    <s v="ORDEN DE CAMBIO"/>
    <s v="RISARALDA"/>
    <s v="PEREIRA"/>
    <s v="BARRIO ALTAGRACIA PEREIRA"/>
    <s v="REDEBAN"/>
    <s v="FO-25-1397436"/>
    <d v="2025-08-20T12:58:00"/>
    <d v="2025-08-21T10:57:00"/>
    <m/>
    <s v="ROLLOS"/>
    <s v="ROLLOS"/>
    <s v="CB UNO A UNO"/>
    <s v="CB UNO A UNO"/>
    <s v="EJECUTADO_EXITOSO"/>
    <s v="EJECUTADO EXITOSO"/>
    <s v="20/08/2025 SE ESCALA AL COORDINADOR DE ZONA PARA ENTREGA DE ROLLOS EN SITIO | 21/08/2025 VISITAMOS COMERCIO REALIZAMOS ENTREGA DE 10 ROLLOS."/>
    <s v="VISITA_TÉCNICA"/>
    <m/>
    <s v="TIPO I"/>
    <s v="TERRESTRE"/>
    <s v="ARROYAVE CANO MANUEL GUILLERMO"/>
    <n v="1"/>
    <n v="35779.500569199998"/>
    <n v="0"/>
    <n v="35779.500569199998"/>
    <m/>
    <m/>
    <m/>
    <m/>
    <m/>
  </r>
  <r>
    <s v="BUCARAMANGA"/>
    <x v="2"/>
    <x v="2"/>
    <n v="68001"/>
    <n v="2617279"/>
    <n v="74094"/>
    <s v="ORDEN DE CAMBIO"/>
    <s v="SANTANDER"/>
    <s v="BUCARAMANGA"/>
    <s v="BARRIO CONCORDIA BUCARAMANGA 4"/>
    <s v="REDEBAN"/>
    <s v="FO-25-1395795"/>
    <d v="2025-08-20T09:37:00"/>
    <d v="2025-08-21T11:03:00"/>
    <m/>
    <s v="ROLLOS"/>
    <s v="ROLLOS"/>
    <s v="CB UNO A UNO"/>
    <s v="CB UNO A UNO"/>
    <s v="EJECUTADO_EXITOSO"/>
    <s v="EJECUTADO EXITOSO"/>
    <s v="20/08/2025 SE ESCALA AL COORDINADOR DE ZONA PARA ENTREGA DE ROLLOS EN SITIO | 21/08/2025 SE REALIZA VISITA A COMERCIO Y SE ENTREGAN 20 ROLLOS NO SE MANIPULA EQUIPOS"/>
    <s v="VISITA_TÉCNICA"/>
    <m/>
    <s v="TIPO I"/>
    <s v="TERRESTRE"/>
    <s v="SANTOS GONZALEZ JOHAN FABIAN"/>
    <n v="1"/>
    <n v="35779.500569199998"/>
    <n v="0"/>
    <n v="35779.500569199998"/>
    <m/>
    <m/>
    <m/>
    <m/>
    <m/>
  </r>
  <r>
    <s v="PEREIRA"/>
    <x v="0"/>
    <x v="0"/>
    <n v="76147"/>
    <n v="2614106"/>
    <n v="26546"/>
    <s v="ORDEN DE CAMBIO"/>
    <s v="VALLE DEL CAUCA"/>
    <s v="CARTAGO"/>
    <s v="BARRIO ORTEZ CARTAGO"/>
    <s v="REDEBAN"/>
    <s v="FO-25-1394168"/>
    <d v="2025-08-19T15:31:00"/>
    <d v="2025-08-21T11:06:00"/>
    <m/>
    <s v="ROLLOS"/>
    <s v="ROLLOS"/>
    <s v="CB UNO A UNO"/>
    <s v="CB UNO A UNO"/>
    <s v="EJECUTADO_EXITOSO"/>
    <s v="EJECUTADO EXITOSO"/>
    <s v="19/08/2025 SE ESCALA AL COORDINADOR DE ZONA PARA ENTREGA DE ROLLOS EN SITIO | 21/08/2025 VISITAMOS COMERCIO REALIZAMOS ENTREGA DE 80 ROLLOS."/>
    <s v="VISITA_TÉCNICA"/>
    <m/>
    <s v="TIPO I"/>
    <s v="TERRESTRE"/>
    <s v="ARROYAVE CANO MANUEL GUILLERMO"/>
    <n v="1"/>
    <n v="35779.500569199998"/>
    <n v="0"/>
    <n v="35779.500569199998"/>
    <m/>
    <m/>
    <m/>
    <m/>
    <m/>
  </r>
  <r>
    <s v="BUCARAMANGA"/>
    <x v="2"/>
    <x v="2"/>
    <n v="68001"/>
    <n v="2614524"/>
    <n v="79985"/>
    <s v="ORDEN DE CAMBIO"/>
    <s v="SANTANDER"/>
    <s v="BUCARAMANGA"/>
    <s v="BARRIO SAN FRANCISCO BUCARAMANGA  19"/>
    <s v="REDEBAN"/>
    <s v="FO-25-1394154"/>
    <d v="2025-08-19T16:06:00"/>
    <d v="2025-08-21T11:39:00"/>
    <m/>
    <s v="ROLLOS"/>
    <s v="ROLLOS"/>
    <s v="CB UNO A UNO"/>
    <s v="CB UNO A UNO"/>
    <s v="EJECUTADO_EXITOSO"/>
    <s v="EJECUTADO EXITOSO"/>
    <s v="19/08/2025 SE ESCALA AL COORDINADOR DE ZONA PARA ENTREGA DE ROLLOS EN SITIO | 21/08/2025 SE VISITA COMERCIO SE REALIZA LA ENTREGA DE 10 ROLLOS RBM CB OPERATIVO"/>
    <s v="VISITA_TÉCNICA"/>
    <m/>
    <s v="TIPO I"/>
    <s v="TERRESTRE"/>
    <s v="BARAJAS BERMUDEZ YAHIR MAURICIO"/>
    <n v="1"/>
    <n v="35779.500569199998"/>
    <n v="0"/>
    <n v="35779.500569199998"/>
    <m/>
    <m/>
    <m/>
    <m/>
    <m/>
  </r>
  <r>
    <s v="MEDELLIN"/>
    <x v="1"/>
    <x v="1"/>
    <n v="5318"/>
    <n v="2613024"/>
    <n v="28495"/>
    <s v="ORDEN DE CAMBIO"/>
    <s v="ANTIOQUIA"/>
    <s v="GUARNE"/>
    <s v="BARRIO CHAPARRAL GUARNE"/>
    <s v="REDEBAN"/>
    <s v="FO-25-1392995"/>
    <d v="2025-08-19T13:45:00"/>
    <d v="2025-08-21T11:42:00"/>
    <m/>
    <s v="ROLLOS"/>
    <s v="ROLLOS"/>
    <s v="CB UNO A UNO"/>
    <s v="CB UNO A UNO"/>
    <s v="EJECUTADO_EXITOSO"/>
    <s v="EJECUTADO EXITOSO"/>
    <s v="19/08/2025 SE ESCALA AL COORDINADOR DE ZONA PARA ENTREGA DE ROLLOS EN SITIO | 21/08/2025 SE ENTREGAN 90 ROLLOS EXITOSAMENTE"/>
    <s v="VISITA_TÉCNICA"/>
    <m/>
    <s v="TIPO II"/>
    <s v="TERRESTRE"/>
    <s v="RUA ALVAREZ RICHARD ANDRES"/>
    <n v="1"/>
    <n v="67654.12000000001"/>
    <n v="0"/>
    <n v="67654.12000000001"/>
    <m/>
    <m/>
    <m/>
    <m/>
    <m/>
  </r>
  <r>
    <s v="CALI"/>
    <x v="0"/>
    <x v="3"/>
    <n v="76364"/>
    <n v="2616125"/>
    <n v="67630"/>
    <s v="ORDEN DE CAMBIO"/>
    <s v="VALLE DEL CAUCA"/>
    <s v="JAMUNDI"/>
    <s v="BARRIO TERRANOVA ETAPA 6 JAMUN"/>
    <s v="REDEBAN"/>
    <s v="FO-25-1395144"/>
    <d v="2025-08-20T08:01:00"/>
    <d v="2025-08-21T11:46:00"/>
    <m/>
    <s v="ROLLOS"/>
    <s v="ROLLOS"/>
    <s v="CB UNO A UNO"/>
    <s v="CB UNO A UNO"/>
    <s v="EJECUTADO_EXITOSO"/>
    <s v="EJECUTADO EXITOSO"/>
    <s v="20/08/2025 SE ESCALA AL COORDINADOR DE ZONA PARA ENTREGA DE ROLLOS EN SITIO | 21/08/2025 SE VISITA CORRESPONSAL Y SE REALIZA ENTREGA DE 80 ROLLOS"/>
    <s v="VISITA_TÉCNICA"/>
    <m/>
    <s v="TIPO II"/>
    <s v="TERRESTRE"/>
    <s v="BOLAÑOS TABORDA JORGE ENRIQUE"/>
    <n v="1"/>
    <n v="67654.12000000001"/>
    <n v="0"/>
    <n v="67654.12000000001"/>
    <m/>
    <m/>
    <m/>
    <m/>
    <m/>
  </r>
  <r>
    <s v="CALI"/>
    <x v="0"/>
    <x v="3"/>
    <n v="19001"/>
    <n v="2606530"/>
    <n v="72845"/>
    <s v="ORDEN DE CAMBIO"/>
    <s v="CAUCA"/>
    <s v="POPAYAN"/>
    <s v="PTM POPAYAN VARIEDADES NUEVO E"/>
    <s v="REDEBAN"/>
    <s v="FO-25-1383682"/>
    <d v="2025-08-16T10:13:00"/>
    <d v="2025-08-21T11:53:00"/>
    <m/>
    <s v="ROLLOS"/>
    <s v="ROLLOS"/>
    <s v="AGREGADOR"/>
    <s v="COMCARD - PTM"/>
    <s v="EJECUTADO_EXITOSO"/>
    <m/>
    <s v="16/08/2025 SE ESCALA AL COORDINADOR DE ZONA PARA ENTREGA DE ROLLOS EN SITIO | 21/08/2025 SE INGRESA SE ENTREGA"/>
    <s v="VISITA_TÉCNICA"/>
    <m/>
    <s v="TIPO III"/>
    <s v="TERRESTRE"/>
    <s v="GIMBUEL LASSO LUIS GERMAN"/>
    <n v="1"/>
    <n v="35779.500569199998"/>
    <n v="0"/>
    <n v="35779.500569199998"/>
    <m/>
    <m/>
    <m/>
    <m/>
    <m/>
  </r>
  <r>
    <s v="CARTAGENA"/>
    <x v="4"/>
    <x v="5"/>
    <n v="13001"/>
    <n v="2610624"/>
    <n v="78294"/>
    <s v="ORDEN DE CAMBIO"/>
    <s v="BOLIVAR"/>
    <s v="CARTAGENA"/>
    <s v="BARRIO BOSTON CARTAGENA DE IND"/>
    <s v="REDEBAN"/>
    <s v="FO-25-1390504"/>
    <d v="2025-08-19T09:24:00"/>
    <d v="2025-08-21T11:54:00"/>
    <m/>
    <s v="ROLLOS"/>
    <s v="ROLLOS"/>
    <s v="CB UNO A UNO"/>
    <s v="CB UNO A UNO"/>
    <s v="EJECUTADO_EXITOSO"/>
    <s v="EJECUTADO EXITOSO"/>
    <s v="19/08/2025 SE ESCALA AL COORDINADOR DE ZONA PARA ENTREGA DE ROLLOS EN SITIO | 21/08/2025 SE ENTREGAN 10 ROLLOS"/>
    <s v="VISITA_TÉCNICA"/>
    <m/>
    <s v="TIPO I"/>
    <s v="TERRESTRE"/>
    <s v="CANEDO HERRERA ALEXANDER"/>
    <n v="1"/>
    <n v="35779.500569199998"/>
    <n v="0"/>
    <n v="35779.500569199998"/>
    <m/>
    <m/>
    <m/>
    <m/>
    <m/>
  </r>
  <r>
    <s v="CALI"/>
    <x v="0"/>
    <x v="3"/>
    <n v="19001"/>
    <n v="2604194"/>
    <n v="79197"/>
    <s v="ORDEN DE CAMBIO"/>
    <s v="CAUCA"/>
    <s v="POPAYAN"/>
    <s v="BARRIO MARIA OCCIDENTE POPAYAN"/>
    <s v="REDEBAN"/>
    <s v="FO-25-1381347"/>
    <d v="2025-08-15T14:02:00"/>
    <d v="2025-08-21T11:59:00"/>
    <m/>
    <s v="ROLLOS"/>
    <s v="ROLLOS"/>
    <s v="CB UNO A UNO"/>
    <s v="CB UNO A UNO"/>
    <s v="EJECUTADO_EXITOSO"/>
    <s v="EJECUTADO EXITOSO"/>
    <s v="15/08/2025 SE ESCALA AL COORDINADOR DE ZONA PARA ENTREGA DE ROLLOS EN SITIO | 21/08/2025 SE INGRESA SE ENTREGA 20 ROLLOS RBM"/>
    <s v="VISITA_TÉCNICA"/>
    <m/>
    <s v="TIPO III"/>
    <s v="TERRESTRE"/>
    <s v="GIMBUEL LASSO LUIS GERMAN"/>
    <n v="1"/>
    <n v="35779.500569199998"/>
    <n v="0"/>
    <n v="35779.500569199998"/>
    <m/>
    <m/>
    <m/>
    <m/>
    <m/>
  </r>
  <r>
    <s v="BARRANQUILLA"/>
    <x v="4"/>
    <x v="5"/>
    <n v="8832"/>
    <n v="2595860"/>
    <n v="69552"/>
    <s v="ORDEN DE CAMBIO"/>
    <s v="ATLANTICO"/>
    <s v="TUBARA"/>
    <s v="BARRIO EL LLANO TUBARA"/>
    <s v="REDEBAN"/>
    <s v="FO-25-1374364"/>
    <d v="2025-08-14T08:26:00"/>
    <d v="2025-08-21T12:03:00"/>
    <m/>
    <s v="ROLLOS"/>
    <s v="ROLLOS"/>
    <s v="CB UNO A UNO"/>
    <s v="CB UNO A UNO"/>
    <s v="EJECUTADO_EXITOSO"/>
    <s v="EJECUTADO EXITOSO"/>
    <s v="14/08/2025 14-8 SE ESCALA AL COORDINADOR DE ZONA PARA ENTREGA DE ROLLOS EN SITIO | 21/08/2025 SE REALIZA VISITA SE ENTREGA 90 ROLLOS"/>
    <s v="VISITA_TÉCNICA"/>
    <m/>
    <s v="TIPO II"/>
    <s v="TERRESTRE"/>
    <s v="VILLACOB VILLACOB ELKIN EDUARDO"/>
    <n v="1"/>
    <n v="67654.12000000001"/>
    <n v="0"/>
    <n v="67654.12000000001"/>
    <m/>
    <m/>
    <m/>
    <m/>
    <m/>
  </r>
  <r>
    <s v="VALLEDUPAR"/>
    <x v="4"/>
    <x v="5"/>
    <n v="20250"/>
    <n v="2608505"/>
    <n v="65873"/>
    <s v="ORDEN DE CAMBIO"/>
    <s v="CESAR"/>
    <s v="EL PASO"/>
    <s v="BARRIO CENTRO EL PASO 7"/>
    <s v="REDEBAN"/>
    <s v="FO-25-1388153"/>
    <d v="2025-08-18T11:31:00"/>
    <d v="2025-08-21T12:05:00"/>
    <m/>
    <s v="ROLLOS"/>
    <s v="ROLLOS"/>
    <s v="CB UNO A UNO"/>
    <s v="CB UNO A UNO"/>
    <s v="EJECUTADO_EXITOSO"/>
    <s v="EJECUTADO EXITOSO"/>
    <s v="18/08/2025 EN COMUNICACIÓN CON LA SEÑORA LUZ MARY CARRILLO AL NUMERO 301 3917999 CONFIRMA SOLICITUD DE ROLLOS E INDICA QUE SEAN ENVIADOS POR LA TRANSPORTADORA SRVIENTREGA A LA DIRECCION CL 10 17 22 CORREGIMIENTO LA LOMA EL PASO CESAR , BARRIO: CENTRO | 21/08/2025 18-08 SE REALIZA ENVIO DE ROLLOS ** 21-08 SE CONFIRMA ENTREGA EXITOSA CON EL USUARIO"/>
    <s v="ENVÍO"/>
    <m/>
    <s v="TIPO III"/>
    <s v="TERRESTRE"/>
    <m/>
    <n v="0"/>
    <n v="35779.500569199998"/>
    <n v="0"/>
    <n v="35779.500569199998"/>
    <m/>
    <m/>
    <m/>
    <m/>
    <m/>
  </r>
  <r>
    <s v="VILLAVICENCIO"/>
    <x v="5"/>
    <x v="6"/>
    <n v="50001"/>
    <n v="2619654"/>
    <n v="79664"/>
    <s v="ORDEN DE CAMBIO"/>
    <s v="META"/>
    <s v="VILLAVICENCIO"/>
    <s v="BARRIO VILLA DEL ORIENTE VILLA"/>
    <s v="REDEBAN"/>
    <s v="FO-25-1399374"/>
    <d v="2025-08-20T13:45:00"/>
    <d v="2025-08-21T12:07:00"/>
    <m/>
    <s v="ROLLOS"/>
    <s v="ROLLOS"/>
    <s v="CB UNO A UNO"/>
    <s v="CB UNO A UNO"/>
    <s v="EJECUTADO_EXITOSO"/>
    <s v="EJECUTADO EXITOSO"/>
    <s v="20/08/2025 SE ESCALÓ A LA RED PARA AUTORIZACIÓN DE ROLLOS - LA RED AUTORIZA - SE ESCALA AL COORDINADOR DE ZONA PARA ENTREGA DE ROLLOS EN SITIO | 21/08/2025 SE VISITA CB Y SE REALIZA ENTREGA DE 10 ROLLOS DE PAPEL TERMICO PARA DATÁFONO"/>
    <s v="VISITA_TÉCNICA"/>
    <m/>
    <s v="TIPO I"/>
    <s v="TERRESTRE"/>
    <s v="GARZON RUIZ LUIS MIGUEL"/>
    <n v="1"/>
    <n v="35779.500569199998"/>
    <n v="0"/>
    <n v="35779.500569199998"/>
    <m/>
    <m/>
    <m/>
    <m/>
    <m/>
  </r>
  <r>
    <s v="CALI"/>
    <x v="0"/>
    <x v="3"/>
    <n v="19532"/>
    <n v="2615171"/>
    <n v="69562"/>
    <s v="ORDEN DE CAMBIO"/>
    <s v="CAUCA"/>
    <s v="PATIA"/>
    <s v="BARRIO BRISAS PATIA"/>
    <s v="REDEBAN"/>
    <s v="FO-25-1396806"/>
    <d v="2025-08-19T17:26:00"/>
    <d v="2025-08-21T12:09:00"/>
    <m/>
    <s v="ROLLOS"/>
    <s v="ROLLOS"/>
    <s v="CB UNO A UNO"/>
    <s v="CB UNO A UNO"/>
    <s v="EJECUTADO_EXITOSO"/>
    <s v="EJECUTADO EXITOSO"/>
    <s v="20/08/2025 EN COMUNICACIÓN CON LA SEÑORA KAREN YULIANA MONTERO AL NÚMERO 3226807258 CONFIRMA SOLICITUD DE ROLLOS Y CONFIRMA DATOS. SE ACTUALIZAN | 21/08/2025 20-08 SE REALIZA ENVIO DE ROLLOS ** 21-08 SE CONFIRMA ENTREGA EXITOSA CON EL USUARIO"/>
    <s v="ENVÍO"/>
    <m/>
    <s v="TIPO IV"/>
    <s v="TERRESTRE"/>
    <m/>
    <n v="0"/>
    <n v="35779.500569199998"/>
    <n v="0"/>
    <n v="35779.500569199998"/>
    <m/>
    <m/>
    <m/>
    <m/>
    <m/>
  </r>
  <r>
    <s v="BUCARAMANGA"/>
    <x v="2"/>
    <x v="2"/>
    <n v="68001"/>
    <n v="2620192"/>
    <n v="75730"/>
    <s v="ORDEN DE CAMBIO"/>
    <s v="SANTANDER"/>
    <s v="BUCARAMANGA"/>
    <s v="BARRIO CLAVERIANO BUCARAMANGA"/>
    <s v="REDEBAN"/>
    <s v="FO-25-1398549"/>
    <d v="2025-08-20T14:49:00"/>
    <d v="2025-08-21T12:11:00"/>
    <m/>
    <s v="ROLLOS"/>
    <s v="ROLLOS"/>
    <s v="CB UNO A UNO"/>
    <s v="CB UNO A UNO"/>
    <s v="EJECUTADO_EXITOSO"/>
    <s v="EJECUTADO EXITOSO"/>
    <s v="20/08/2025 SE ESCALA AL COORDINADOR DE ZONA PARA ENTREGA DE ROLLOS EN SITIO | 21/08/2025 SE VISITA COMERCIO SE ENTREGA ROLLOS EN SITIO"/>
    <s v="VISITA_TÉCNICA"/>
    <m/>
    <s v="TIPO I"/>
    <s v="TERRESTRE"/>
    <s v="HERRERA LUQUE SAUL JAVIER"/>
    <n v="1"/>
    <n v="35779.500569199998"/>
    <n v="0"/>
    <n v="35779.500569199998"/>
    <m/>
    <m/>
    <m/>
    <m/>
    <m/>
  </r>
  <r>
    <s v="BUCARAMANGA"/>
    <x v="2"/>
    <x v="2"/>
    <n v="68001"/>
    <n v="2620472"/>
    <n v="73832"/>
    <s v="ORDEN DE CAMBIO"/>
    <s v="SANTANDER"/>
    <s v="BUCARAMANGA"/>
    <s v="BARRIO BUCARAMANGA BUCARAMANGA"/>
    <s v="REDEBAN"/>
    <s v="FO-25-1398530"/>
    <d v="2025-08-20T15:13:00"/>
    <d v="2025-08-21T12:15:00"/>
    <m/>
    <s v="ROLLOS"/>
    <s v="ROLLOS"/>
    <s v="CB UNO A UNO"/>
    <s v="CB UNO A UNO"/>
    <s v="EJECUTADO_EXITOSO"/>
    <s v="EJECUTADO EXITOSO"/>
    <s v="20/08/2025 SE ESCALA AL COORDINADOR DE ZONA PARA ENTREGA DE ROLLOS EN SITIO | 21/08/2025 ENTREGA DE 20 ROLLOS PARA DATAFONO"/>
    <s v="VISITA_TÉCNICA"/>
    <m/>
    <s v="TIPO I"/>
    <s v="TERRESTRE"/>
    <s v="PEÑA DIAZ IVAN YESID"/>
    <n v="1"/>
    <n v="35779.500569199998"/>
    <n v="0"/>
    <n v="35779.500569199998"/>
    <m/>
    <m/>
    <m/>
    <m/>
    <m/>
  </r>
  <r>
    <s v="PEREIRA"/>
    <x v="0"/>
    <x v="0"/>
    <n v="66400"/>
    <n v="2620487"/>
    <n v="78535"/>
    <s v="ORDEN DE CAMBIO"/>
    <s v="RISARALDA"/>
    <s v="LA VIRGINIA"/>
    <s v="BARRIO RESTREPO LA VIRGINIA"/>
    <s v="REDEBAN"/>
    <s v="FO-25-1398518"/>
    <d v="2025-08-20T15:17:00"/>
    <d v="2025-08-21T12:18:00"/>
    <m/>
    <s v="ROLLOS"/>
    <s v="ROLLOS"/>
    <s v="CB UNO A UNO"/>
    <s v="CB UNO A UNO"/>
    <s v="EJECUTADO_EXITOSO"/>
    <s v="EJECUTADO EXITOSO"/>
    <s v="20/08/2025 SE ESCALA AL COORDINADOR DE ZONA PARA ENTREGA DE ROLLOS EN SITIO | 21/08/2025 SE VISITA COMERCIO SE REALIZA ENTREGA DE 50 ROLLOS DE PAPEL PARA DATÁFONO"/>
    <s v="VISITA_TÉCNICA"/>
    <m/>
    <s v="TIPO I"/>
    <s v="TERRESTRE"/>
    <s v="LOAIZA LOPEZ JHON FREDDY"/>
    <n v="1"/>
    <n v="35779.500569199998"/>
    <n v="0"/>
    <n v="35779.500569199998"/>
    <m/>
    <m/>
    <m/>
    <m/>
    <m/>
  </r>
  <r>
    <s v="BOGOTA"/>
    <x v="3"/>
    <x v="4"/>
    <n v="11001"/>
    <n v="2618352"/>
    <n v="70388"/>
    <s v="ORDEN DE CAMBIO"/>
    <s v="CUNDINAMARCA"/>
    <s v="BOGOTA"/>
    <s v="PTM BOGOTA MINIMARKET LA FORTU"/>
    <s v="REDEBAN"/>
    <s v="FO-25-1397838"/>
    <d v="2025-08-20T10:52:00"/>
    <d v="2025-08-21T12:22:00"/>
    <m/>
    <s v="ROLLOS"/>
    <s v="ROLLOS"/>
    <s v="AGREGADOR"/>
    <s v="COMCARD - PTM"/>
    <s v="EJECUTADO_EXITOSO"/>
    <s v="EJECUTADO EXITOSO"/>
    <s v="20/08/2025 SE ESCALA AL COORDINADOR DE ZONA PARA ENTREGA DE ROLLOS EN SITIO | 21/08/2025 SE REALIZA VISITA DE CAMPO DONDE SE ENTREGA 50 ROLLOS NO SE MANIPULA EQUIPOS"/>
    <s v="VISITA_TÉCNICA"/>
    <m/>
    <s v="TIPO I"/>
    <s v="TERRESTRE"/>
    <s v="LOZADA ROJAS CHRISTIAN ANDRES"/>
    <n v="1"/>
    <n v="35779.500569199998"/>
    <n v="0"/>
    <n v="35779.500569199998"/>
    <m/>
    <m/>
    <m/>
    <m/>
    <m/>
  </r>
  <r>
    <s v="BUCARAMANGA"/>
    <x v="2"/>
    <x v="2"/>
    <n v="68547"/>
    <n v="2618476"/>
    <n v="80332"/>
    <s v="ORDEN DE CAMBIO"/>
    <s v="SANTANDER"/>
    <s v="PIEDECUESTA"/>
    <s v="PTM PIEDECUESTA MISCELANEA Y T"/>
    <s v="REDEBAN"/>
    <s v="FO-25-1397822"/>
    <d v="2025-08-20T11:21:00"/>
    <d v="2025-08-21T12:39:00"/>
    <m/>
    <s v="ROLLOS"/>
    <s v="ROLLOS"/>
    <s v="AGREGADOR"/>
    <s v="COMCARD - PTM"/>
    <s v="EJECUTADO_EXITOSO"/>
    <s v="EJECUTADO EXITOSO"/>
    <s v="20/08/2025 SE ESCALA AL COORDINADOR DE ZONA PARA ENTREGA DE ROLLOS EN SITIO | 21/08/2025 SE VISITA COMERCIO SE REALIZA LA ENTREGA DE 20 ROLLOS RBM CB OPERATIVO"/>
    <s v="VISITA_TÉCNICA"/>
    <m/>
    <s v="TIPO II"/>
    <s v="TERRESTRE"/>
    <s v="BARAJAS BERMUDEZ YAHIR MAURICIO"/>
    <n v="1"/>
    <n v="67654.12000000001"/>
    <n v="0"/>
    <n v="67654.12000000001"/>
    <m/>
    <m/>
    <m/>
    <m/>
    <m/>
  </r>
  <r>
    <s v="BUCARAMANGA"/>
    <x v="2"/>
    <x v="2"/>
    <n v="68573"/>
    <n v="2594125"/>
    <n v="60364"/>
    <s v="ORDEN DE CAMBIO"/>
    <s v="SANTANDER"/>
    <s v="PUERTO PARRA"/>
    <s v="BARRIO PUERTO PARRA PUERTO PAR"/>
    <s v="REDEBAN"/>
    <s v="FO-25-1372830"/>
    <d v="2025-08-13T15:52:00"/>
    <d v="2025-08-21T12:39:00"/>
    <m/>
    <s v="ROLLOS"/>
    <s v="ROLLOS"/>
    <s v="CB UNO A UNO"/>
    <s v="CB UNO A UNO"/>
    <s v="EJECUTADO_EXITOSO"/>
    <s v="EJECUTADO EXITOSO"/>
    <s v="13/08/2025 13-8 SE REALIZA ENVIO ROLLOS CON GUIA | 15/08/2025 SE REALIZA ENVÍO DE 40 ROLLOS POR LA TRANSPORTADORA INTERRAPIDISIMO OK"/>
    <s v="ENVÍO"/>
    <m/>
    <s v="TIPO III"/>
    <s v="TERRESTRE"/>
    <s v="MARIÑO PABON JORGE ENRIQUE"/>
    <n v="0"/>
    <n v="35779.500569199998"/>
    <n v="0"/>
    <n v="35779.500569199998"/>
    <m/>
    <m/>
    <m/>
    <m/>
    <m/>
  </r>
  <r>
    <s v="BOGOTA"/>
    <x v="3"/>
    <x v="4"/>
    <n v="11001"/>
    <n v="2619192"/>
    <n v="27295"/>
    <s v="ORDEN DE CAMBIO"/>
    <s v="CUNDINAMARCA"/>
    <s v="BOGOTA"/>
    <s v="BARRIO BARRIO TERRA GRANDE   B"/>
    <s v="REDEBAN"/>
    <s v="FO-25-1397450"/>
    <d v="2025-08-20T12:19:00"/>
    <d v="2025-08-21T12:42:00"/>
    <m/>
    <s v="ROLLOS"/>
    <s v="ROLLOS"/>
    <s v="CB UNO A UNO"/>
    <s v="CB UNO A UNO"/>
    <s v="GESTIÓN_TELEFONICA"/>
    <s v="CANCELADO POR EL USUARIO"/>
    <s v="20/08/2025 SE ESCALA AL COORDINADOR DE ZONA PARA ENTREGA DE ROLLOS EN SITIO | 21/08/2025 SE REALIZA COMUNICACIÓN CON CLIENTE PARA CONFIRMAR DIRECCIÓN INDICA QUE ES EN SOACHA ,PERO APARECE EN BOGOTÁ ,SE LE INDICA AL CLIENTE LLAMAR A REALIZAR EL CAMBIO ,SE REPORTA CON REDEBAN Y SE CIERRA EL CASO"/>
    <s v="SOPORTE_TELEFÓNICO"/>
    <m/>
    <s v="TIPO I"/>
    <s v="TERRESTRE"/>
    <s v="GALINDO ROJAS LUIS FELIPE"/>
    <n v="0"/>
    <n v="41241.0800752"/>
    <n v="0"/>
    <n v="41241.0800752"/>
    <m/>
    <m/>
    <m/>
    <m/>
    <m/>
  </r>
  <r>
    <s v="CARTAGENA"/>
    <x v="4"/>
    <x v="5"/>
    <n v="13001"/>
    <n v="2618313"/>
    <n v="74492"/>
    <s v="ORDEN DE CAMBIO"/>
    <s v="BOLIVAR"/>
    <s v="CARTAGENA"/>
    <s v="BARRIO OLAYA SECTOR CENTRAL CA"/>
    <s v="REDEBAN"/>
    <s v="FO-25-1396547"/>
    <d v="2025-08-20T10:46:00"/>
    <d v="2025-08-21T12:48:00"/>
    <m/>
    <s v="ROLLOS"/>
    <s v="ROLLOS"/>
    <s v="CB UNO A UNO"/>
    <s v="CB UNO A UNO"/>
    <s v="EJECUTADO_EXITOSO"/>
    <s v="EJECUTADO EXITOSO"/>
    <s v="20/08/2025 SE ESCALA AL COORDINADOR DE ZONA PARA ENTREGA DE ROLLOS EN SITIO | 21/08/2025 SE ENTREGAN 60 ROLLOS"/>
    <s v="VISITA_TÉCNICA"/>
    <m/>
    <s v="TIPO I"/>
    <s v="TERRESTRE"/>
    <s v="CANEDO HERRERA ALEXANDER"/>
    <n v="1"/>
    <n v="35779.500569199998"/>
    <n v="0"/>
    <n v="35779.500569199998"/>
    <m/>
    <m/>
    <m/>
    <m/>
    <m/>
  </r>
  <r>
    <s v="CALI"/>
    <x v="0"/>
    <x v="3"/>
    <n v="76248"/>
    <n v="2617326"/>
    <n v="79299"/>
    <s v="ORDEN DE CAMBIO"/>
    <s v="VALLE DEL CAUCA"/>
    <s v="EL CERRITO"/>
    <s v="BARRIO LA ESTRELLA EL CERRITO"/>
    <s v="REDEBAN"/>
    <s v="FO-25-1395788"/>
    <d v="2025-08-20T09:42:00"/>
    <d v="2025-08-21T12:53:00"/>
    <m/>
    <s v="ROLLOS"/>
    <s v="ROLLOS"/>
    <s v="CB UNO A UNO"/>
    <s v="CB UNO A UNO"/>
    <s v="EJECUTADO_EXITOSO"/>
    <s v="EJECUTADO EXITOSO"/>
    <s v="20/08/2025 SE ESCALA AL COORDINADOR DE ZONA PARA ENTREGA DE ROLLOS EN SITIO | 21/08/2025 EN LA VISITA TÉCNICA SE REALIZÓ LA ENTREGA DE 50 ROLLOS TÉRMICOS DE REDEBAN PARA EL CB"/>
    <s v="VISITA_TÉCNICA"/>
    <m/>
    <s v="TIPO II"/>
    <s v="TERRESTRE"/>
    <s v="SANCHEZ URREGO ROBINSON DAVID"/>
    <n v="1"/>
    <n v="67654.12000000001"/>
    <n v="0"/>
    <n v="67654.12000000001"/>
    <m/>
    <m/>
    <m/>
    <m/>
    <m/>
  </r>
  <r>
    <s v="BOGOTA"/>
    <x v="3"/>
    <x v="4"/>
    <n v="25899"/>
    <n v="2615496"/>
    <n v="77718"/>
    <s v="ORDEN DE CAMBIO"/>
    <s v="CUNDINAMARCA"/>
    <s v="ZIPAQUIRA"/>
    <s v="BARRIO LA LIBERTAD ZIPAQUIRA"/>
    <s v="REDEBAN"/>
    <s v="FO-25-1395214"/>
    <d v="2025-08-20T08:00:00"/>
    <d v="2025-08-21T12:55:00"/>
    <m/>
    <s v="ROLLOS"/>
    <s v="ROLLOS"/>
    <s v="CB UNO A UNO"/>
    <s v="CB UNO A UNO"/>
    <s v="EJECUTADO_EXITOSO"/>
    <s v="EJECUTADO EXITOSO"/>
    <s v="20/08/2025 SE ESCALA AL COORDINADOR DE ZONA PARA ENTREGA DE ROLLOS EN SITIO | 21/08/2025 SE REALIZA ENTREGA DE 30 ROLLOS NO SE MANIPULAN TERMINALES"/>
    <s v="VISITA_TÉCNICA"/>
    <m/>
    <s v="TIPO II"/>
    <s v="TERRESTRE"/>
    <s v="SOTO LONDOÑO FREDY ALEXANDER"/>
    <n v="1"/>
    <n v="67654.12000000001"/>
    <n v="0"/>
    <n v="67654.12000000001"/>
    <m/>
    <m/>
    <m/>
    <m/>
    <m/>
  </r>
  <r>
    <s v="MEDELLIN"/>
    <x v="1"/>
    <x v="1"/>
    <n v="5686"/>
    <n v="2615978"/>
    <n v="68500"/>
    <s v="ORDEN DE CAMBIO"/>
    <s v="ANTIOQUIA"/>
    <s v="SANTA ROSA DE OSOS"/>
    <s v="DISTRICOL EXPRESS BOSTON"/>
    <s v="REDEBAN"/>
    <s v="FO-25-1395162"/>
    <d v="2025-08-20T08:00:00"/>
    <d v="2025-08-21T12:57:00"/>
    <m/>
    <s v="ROLLOS"/>
    <s v="ROLLOS"/>
    <s v="AGREGADOR"/>
    <s v="DISTRICOL"/>
    <s v="EJECUTADO_EXITOSO"/>
    <s v="EJECUTADO EXITOSO"/>
    <s v="20/08/2025 SE ESCALA AL COORDINADOR DE ZONA PARA ENTREGA DE ROLLOS EN SITIO"/>
    <s v="VISITA_TÉCNICA"/>
    <m/>
    <s v="TIPO II"/>
    <s v="TERRESTRE"/>
    <s v="DIAZ ZABALA FRANCIS DUBAN"/>
    <n v="0"/>
    <n v="67654.12000000001"/>
    <n v="0"/>
    <n v="0"/>
    <m/>
    <m/>
    <m/>
    <m/>
    <m/>
  </r>
  <r>
    <s v="BARRANQUILLA"/>
    <x v="4"/>
    <x v="5"/>
    <n v="8372"/>
    <n v="2615004"/>
    <n v="78904"/>
    <s v="ORDEN DE CAMBIO"/>
    <s v="ATLANTICO"/>
    <s v="JUAN DE ACOSTA"/>
    <s v="BARRIO EL VAIVEN JUAN DE ACOST"/>
    <s v="REDEBAN"/>
    <s v="FO-25-1394123"/>
    <d v="2025-08-19T16:53:00"/>
    <d v="2025-08-21T14:16:00"/>
    <m/>
    <s v="ROLLOS"/>
    <s v="ROLLOS"/>
    <s v="CB UNO A UNO"/>
    <s v="CB UNO A UNO"/>
    <s v="EJECUTADO_EXITOSO"/>
    <s v="EJECUTADO EXITOSO"/>
    <s v="19/08/2025 SE ESCALA AL COORDINADOR DE ZONA PARA ENTREGA DE ROLLOS EN SITIO | 21/08/2025 SE REALIZA VISITA SE ENTREGA 10 ROLLOS"/>
    <s v="VISITA_TÉCNICA"/>
    <m/>
    <s v="TIPO II"/>
    <s v="TERRESTRE"/>
    <s v="VILLACOB VILLACOB ELKIN EDUARDO"/>
    <n v="1"/>
    <n v="67654.12000000001"/>
    <n v="0"/>
    <n v="67654.12000000001"/>
    <m/>
    <m/>
    <m/>
    <m/>
    <m/>
  </r>
  <r>
    <s v="CARTAGENA"/>
    <x v="4"/>
    <x v="5"/>
    <n v="13001"/>
    <n v="2612810"/>
    <n v="75897"/>
    <s v="ORDEN DE CAMBIO"/>
    <s v="BOLIVAR"/>
    <s v="CARTAGENA"/>
    <s v="BARRIO BOSTON CARTAGENA DE IND"/>
    <s v="REDEBAN"/>
    <s v="FO-25-1392237"/>
    <d v="2025-08-19T12:38:00"/>
    <d v="2025-08-21T14:23:00"/>
    <m/>
    <s v="ROLLOS"/>
    <s v="ROLLOS"/>
    <s v="CB UNO A UNO"/>
    <s v="CB UNO A UNO"/>
    <s v="EJECUTADO_EXITOSO"/>
    <s v="EJECUTADO EXITOSO"/>
    <s v="19/08/2025 SE ESCALA AL COORDINADOR DE ZONA PARA ENTREGA DE ROLLOS EN SITIO | 21/08/2025 SE ENTREGAN 20 ROLLOS"/>
    <s v="VISITA_TÉCNICA"/>
    <m/>
    <s v="TIPO I"/>
    <s v="TERRESTRE"/>
    <s v="CANEDO HERRERA ALEXANDER"/>
    <n v="1"/>
    <n v="35779.500569199998"/>
    <n v="0"/>
    <n v="35779.500569199998"/>
    <m/>
    <m/>
    <m/>
    <m/>
    <m/>
  </r>
  <r>
    <s v="BOGOTA"/>
    <x v="3"/>
    <x v="4"/>
    <n v="25899"/>
    <n v="2606842"/>
    <n v="71124"/>
    <s v="ORDEN DE CAMBIO"/>
    <s v="CUNDINAMARCA"/>
    <s v="ZIPAQUIRA"/>
    <s v="LAS MARGARITAS"/>
    <s v="REDEBAN"/>
    <s v="FO-25-1385109"/>
    <d v="2025-08-19T08:00:00"/>
    <d v="2025-08-21T14:24:00"/>
    <m/>
    <s v="ROLLOS"/>
    <s v="ROLLOS"/>
    <s v="CB UNO A UNO"/>
    <s v="CB UNO A UNO"/>
    <s v="EJECUTADO_EXITOSO"/>
    <s v="EJECUTADO EXITOSO"/>
    <s v="16/08/2025 SE ESCALA AL COORDINADOR DE ZONA PARA ENTREGA DE ROLLOS EN SITIO | 21/08/2025 SE REALIZA ENTREGA DE 20 ROLLOS NO SE MANIPULAN TERMINALES"/>
    <s v="VISITA_TÉCNICA"/>
    <m/>
    <s v="TIPO II"/>
    <s v="TERRESTRE"/>
    <s v="SOTO LONDOÑO FREDY ALEXANDER"/>
    <n v="1"/>
    <n v="67654.12000000001"/>
    <n v="0"/>
    <n v="67654.12000000001"/>
    <m/>
    <m/>
    <m/>
    <m/>
    <m/>
  </r>
  <r>
    <s v="CALI"/>
    <x v="0"/>
    <x v="3"/>
    <n v="19001"/>
    <n v="2605439"/>
    <n v="27613"/>
    <s v="ORDEN DE CAMBIO"/>
    <s v="CAUCA"/>
    <s v="POPAYAN"/>
    <s v="BARRIO LA LADERA 2   POPAYAN"/>
    <s v="REDEBAN"/>
    <s v="FO-25-1382370"/>
    <d v="2025-08-15T16:35:00"/>
    <d v="2025-08-21T14:31:00"/>
    <m/>
    <s v="ROLLOS"/>
    <s v="ROLLOS"/>
    <s v="CB UNO A UNO"/>
    <s v="CB UNO A UNO"/>
    <s v="EJECUTADO_EXITOSO"/>
    <s v="EJECUTADO EXITOSO"/>
    <s v="15/08/2025 SE ESCALA AL COORDINADOR DE ZONA PARA ENTREGA DE ROLLOS EN SITIO | 21/08/2025 SE INGRESA SE ENTREGA 40 ROLLOS RBM"/>
    <s v="VISITA_TÉCNICA"/>
    <m/>
    <s v="TIPO III"/>
    <s v="TERRESTRE"/>
    <s v="GIMBUEL LASSO LUIS GERMAN"/>
    <n v="1"/>
    <n v="35779.500569199998"/>
    <n v="0"/>
    <n v="35779.500569199998"/>
    <m/>
    <m/>
    <m/>
    <m/>
    <m/>
  </r>
  <r>
    <s v="BOGOTA"/>
    <x v="3"/>
    <x v="4"/>
    <n v="25899"/>
    <n v="2596692"/>
    <n v="57793"/>
    <s v="ORDEN DE CAMBIO"/>
    <s v="CUNDINAMARCA"/>
    <s v="ZIPAQUIRA"/>
    <s v="BARRIO SAN JUANITO ZIPAQUIRA"/>
    <s v="REDEBAN"/>
    <s v="FO-25-1375038"/>
    <d v="2025-08-14T09:54:00"/>
    <d v="2025-08-21T14:46:00"/>
    <m/>
    <s v="ROLLOS"/>
    <s v="ROLLOS"/>
    <s v="CB UNO A UNO"/>
    <s v="CB UNO A UNO"/>
    <s v="EJECUTADO_EXITOSO"/>
    <s v="EJECUTADO EXITOSO"/>
    <s v="14/08/2025 14-8 SE ESCALA AL COORDINADOR DE ZONA PARA ENTREGA DE ROLLOS EN SITIO | 21/08/2025 SE REALIZA ENTREGA DE 40 ROLLOS NO SE MANIPULAN TERMINALES"/>
    <s v="VISITA_TÉCNICA"/>
    <m/>
    <s v="TIPO II"/>
    <s v="TERRESTRE"/>
    <s v="SOTO LONDOÑO FREDY ALEXANDER"/>
    <n v="1"/>
    <n v="67654.12000000001"/>
    <n v="0"/>
    <n v="67654.12000000001"/>
    <m/>
    <m/>
    <m/>
    <m/>
    <m/>
  </r>
  <r>
    <s v="BUCARAMANGA"/>
    <x v="2"/>
    <x v="2"/>
    <n v="68001"/>
    <n v="2623360"/>
    <n v="74340"/>
    <s v="ORDEN DE CAMBIO"/>
    <s v="SANTANDER"/>
    <s v="BUCARAMANGA"/>
    <s v="PTM BUCARAMANGA DESPENSA LA OR"/>
    <s v="REDEBAN"/>
    <s v="FO-25-1401800"/>
    <d v="2025-08-21T08:54:00"/>
    <d v="2025-08-21T14:49:00"/>
    <m/>
    <s v="ROLLOS"/>
    <s v="ROLLOS"/>
    <s v="AGREGADOR"/>
    <s v="COMCARD - PTM"/>
    <s v="EJECUTADO_EXITOSO"/>
    <s v="EJECUTADO EXITOSO"/>
    <s v="21/08/2025 SE ESCALA AL COORDINADOR DE ZONA PARA ENTREGA DE ROLLOS EN SITIO | 21/08/2025 SE REALIZA VISITA AL COMERCIO SE ENTREGAN 20 ROLLOS DE REDEBAN"/>
    <s v="VISITA_TÉCNICA"/>
    <m/>
    <s v="TIPO I"/>
    <s v="TERRESTRE"/>
    <s v="MARIÑO PABON JORGE ENRIQUE"/>
    <n v="1"/>
    <n v="35779.500569199998"/>
    <n v="0"/>
    <n v="35779.500569199998"/>
    <m/>
    <m/>
    <m/>
    <m/>
    <m/>
  </r>
  <r>
    <s v="BUCARAMANGA"/>
    <x v="2"/>
    <x v="2"/>
    <n v="68001"/>
    <n v="2621802"/>
    <n v="67006"/>
    <s v="ORDEN DE CAMBIO"/>
    <s v="SANTANDER"/>
    <s v="BUCARAMANGA"/>
    <s v="PTM BUCARAMNAGA TIENDA SURTY F"/>
    <s v="REDEBAN"/>
    <s v="FO-25-1399406"/>
    <d v="2025-08-20T17:04:00"/>
    <d v="2025-08-21T14:51:00"/>
    <m/>
    <s v="ROLLOS"/>
    <s v="ROLLOS"/>
    <s v="AGREGADOR"/>
    <s v="COMCARD - PTM"/>
    <s v="EJECUTADO_EXITOSO"/>
    <s v="EJECUTADO EXITOSO"/>
    <s v="20/08/2025 SE ESCALA AL COORDINADOR DE ZONA PARA ENTREGA DE ROLLOS EN SITIO - USUARIA INFORMA QUE LA DIRECCIÓN DE ENTREGA EN ES POPAYAN, YA QE SIEMPRE LE HAN ENTREGADO ALLÁ Y EN PATIA NO LE LLEGAN | 21/08/2025 SE VISITA COMERCIO SE ENTREGA ROLLOS EN SITIO"/>
    <s v="VISITA_TÉCNICA"/>
    <m/>
    <s v="TIPO I"/>
    <s v="TERRESTRE"/>
    <s v="HERRERA LUQUE SAUL JAVIER"/>
    <n v="1"/>
    <n v="35779.500569199998"/>
    <n v="0"/>
    <n v="35779.500569199998"/>
    <m/>
    <m/>
    <m/>
    <m/>
    <m/>
  </r>
  <r>
    <s v="CALI"/>
    <x v="0"/>
    <x v="3"/>
    <n v="76001"/>
    <n v="2621314"/>
    <n v="21773"/>
    <s v="ORDEN DE CAMBIO"/>
    <s v="VALLE DEL CAUCA"/>
    <s v="CALI"/>
    <s v="BARRIO ALAMEDA VII CALI"/>
    <s v="REDEBAN"/>
    <s v="FO-25-1399083"/>
    <d v="2025-08-20T16:00:00"/>
    <d v="2025-08-21T14:54:00"/>
    <m/>
    <s v="ROLLOS"/>
    <s v="ROLLOS"/>
    <s v="CB UNO A UNO"/>
    <s v="CB UNO A UNO"/>
    <s v="EJECUTADO_EXITOSO"/>
    <s v="EJECUTADO EXITOSO"/>
    <s v="20/08/2025 SE ESCALA AL COORDINADOR DE ZONA PARA ENTREGA DE ROLLOS EN SITIO | 21/08/2025 LA VISITA TECNICA REALIZADA AL COMERCIO SE LLEGA AL SITIO SE INFORMA EL MOTIVO DE LA VISITA SE ENTREGAN 70 ROLLOS TERMICOS AL CLIENTE EL CLIENTE RECIBE ROLLOS"/>
    <s v="VISITA_TÉCNICA"/>
    <m/>
    <s v="TIPO I"/>
    <s v="TERRESTRE"/>
    <s v="BENAVIDES ARANGO RAFAEL JOSE"/>
    <n v="1"/>
    <n v="35779.500569199998"/>
    <n v="0"/>
    <n v="35779.500569199998"/>
    <m/>
    <m/>
    <m/>
    <m/>
    <m/>
  </r>
  <r>
    <s v="CALI"/>
    <x v="0"/>
    <x v="3"/>
    <n v="76001"/>
    <n v="2619013"/>
    <n v="78981"/>
    <s v="ORDEN DE CAMBIO"/>
    <s v="VALLE DEL CAUCA"/>
    <s v="CALI"/>
    <s v="PTM CALI VARIEDADES LUISANGEL"/>
    <s v="REDEBAN"/>
    <s v="FO-25-1397471"/>
    <d v="2025-08-20T11:54:00"/>
    <d v="2025-08-21T14:58:00"/>
    <m/>
    <s v="ROLLOS"/>
    <s v="ROLLOS"/>
    <s v="AGREGADOR"/>
    <s v="COMCARD - PTM"/>
    <s v="EJECUTADO_EXITOSO"/>
    <s v="EJECUTADO EXITOSO"/>
    <s v="20/08/2025 SE ESCALA AL COORDINADOR DE ZONA PARA ENTREGA DE ROLLOS EN SITIO | 21/08/2025 SE ENTREGAN 30 ROLLOS A NATALIA RIVAS"/>
    <s v="VISITA_TÉCNICA"/>
    <m/>
    <s v="TIPO I"/>
    <s v="TERRESTRE"/>
    <s v="CUERO RUIZ JHONNY"/>
    <n v="1"/>
    <n v="35779.500569199998"/>
    <n v="0"/>
    <n v="35779.500569199998"/>
    <m/>
    <m/>
    <m/>
    <m/>
    <m/>
  </r>
  <r>
    <s v="BOGOTA"/>
    <x v="3"/>
    <x v="4"/>
    <n v="25817"/>
    <n v="2619383"/>
    <n v="77419"/>
    <s v="ORDEN DE CAMBIO"/>
    <s v="CUNDINAMARCA"/>
    <s v="TOCANCIPA"/>
    <s v="BARRIO VRD VERGANZO SECTOR GOM"/>
    <s v="REDEBAN"/>
    <s v="FO-25-1397439"/>
    <d v="2025-08-20T12:53:00"/>
    <d v="2025-08-21T15:01:00"/>
    <m/>
    <s v="ROLLOS"/>
    <s v="ROLLOS"/>
    <s v="CB UNO A UNO"/>
    <s v="CB UNO A UNO"/>
    <s v="EJECUTADO_EXITOSO"/>
    <s v="EJECUTADO EXITOSO"/>
    <s v="20/08/2025 SE ESCALA AL COORDINADOR DE ZONA PARA ENTREGA DE ROLLOS EN SITIO | 21/08/2025 ENTREGA DE ROLLOS EJECUTADO OK"/>
    <s v="VISITA_TÉCNICA"/>
    <m/>
    <s v="TIPO II"/>
    <s v="TERRESTRE"/>
    <s v="GOMEZ VEGA DAVID SNEYDER"/>
    <n v="1"/>
    <n v="67654.12000000001"/>
    <n v="0"/>
    <n v="67654.12000000001"/>
    <m/>
    <m/>
    <m/>
    <m/>
    <m/>
  </r>
  <r>
    <s v="CALI"/>
    <x v="0"/>
    <x v="3"/>
    <n v="76248"/>
    <n v="2617260"/>
    <n v="34820"/>
    <s v="ORDEN DE CAMBIO"/>
    <s v="VALLE DEL CAUCA"/>
    <s v="EL CERRITO"/>
    <s v="BARRIO EL PLACER EL CERRITO"/>
    <s v="REDEBAN"/>
    <s v="FO-25-1395801"/>
    <d v="2025-08-20T09:34:00"/>
    <d v="2025-08-21T15:04:00"/>
    <m/>
    <s v="ROLLOS"/>
    <s v="ROLLOS"/>
    <s v="CB UNO A UNO"/>
    <s v="CB UNO A UNO"/>
    <s v="EJECUTADO_EXITOSO"/>
    <s v="EJECUTADO EXITOSO"/>
    <s v="20/08/2025 SE ESCALA AL COORDINADOR DE ZONA PARA ENTREGA DE ROLLOS EN SITIO | 21/08/2025 EN LA VISITA TÉCNICA SE REALIZÓ LA ENTREGA DE 50 ROLLOS TÉRMICOS DE REDEBAN PARA EL CB"/>
    <s v="VISITA_TÉCNICA"/>
    <m/>
    <s v="TIPO II"/>
    <s v="TERRESTRE"/>
    <s v="SANCHEZ URREGO ROBINSON DAVID"/>
    <n v="1"/>
    <n v="67654.12000000001"/>
    <n v="0"/>
    <n v="67654.12000000001"/>
    <m/>
    <m/>
    <m/>
    <m/>
    <m/>
  </r>
  <r>
    <s v="CARTAGENA"/>
    <x v="4"/>
    <x v="5"/>
    <n v="13001"/>
    <n v="2612487"/>
    <n v="75903"/>
    <s v="ORDEN DE CAMBIO"/>
    <s v="BOLIVAR"/>
    <s v="CARTAGENA"/>
    <s v="BARRIO PUERTA DE LOS ALPES CAR"/>
    <s v="REDEBAN"/>
    <s v="FO-25-1394182"/>
    <d v="2025-08-19T12:13:00"/>
    <d v="2025-08-21T15:07:00"/>
    <m/>
    <s v="ROLLOS"/>
    <s v="ROLLOS"/>
    <s v="CB UNO A UNO"/>
    <s v="CB UNO A UNO"/>
    <s v="EJECUTADO_EXITOSO"/>
    <s v="EJECUTADO EXITOSO"/>
    <s v="19/08/2025 SE ESCALA A LARED- LA RED AUTORIZA LA ENTREGA DE 20 ROLLOS -  ESCALA AL COORDINADOR DE ZONA PARA ENTREGA DE ROLLOS EN SITIO | 21/08/2025 SE ENTREGAN 20 ROLLOS"/>
    <s v="VISITA_TÉCNICA"/>
    <m/>
    <s v="TIPO I"/>
    <s v="TERRESTRE"/>
    <s v="CANEDO HERRERA ALEXANDER"/>
    <n v="1"/>
    <n v="35779.500569199998"/>
    <n v="0"/>
    <n v="35779.500569199998"/>
    <m/>
    <m/>
    <m/>
    <m/>
    <m/>
  </r>
  <r>
    <s v="SINCELEJO"/>
    <x v="4"/>
    <x v="5"/>
    <n v="70742"/>
    <n v="2613052"/>
    <n v="72308"/>
    <s v="ORDEN DE CAMBIO"/>
    <s v="SUCRE"/>
    <s v="SAN LUIS DE SINCE"/>
    <s v="SAN LUIS DE SINCE CASCAJITO"/>
    <s v="REDEBAN"/>
    <s v="FO-25-1394177"/>
    <d v="2025-08-19T13:53:00"/>
    <d v="2025-08-21T15:09:00"/>
    <m/>
    <s v="ROLLOS"/>
    <s v="ROLLOS"/>
    <s v="CB UNO A UNO"/>
    <s v="CB UNO A UNO"/>
    <s v="EJECUTADO_EXITOSO"/>
    <s v="EJECUTADO EXITOSO"/>
    <s v="19/08/2025 SE ESCALA A LARED- LA RED AUTORIZA LA ENTREGA DE 20 ROLLOS -  ESCALA AL COORDINADOR DE ZONA PARA ENTREGA DE ROLLOS EN SITIO | 21/08/2025 SE VISITA COMERCIO Y SE HACE ENTREGA DE 20 ROLLOS AL SEÑOR TULIO ORTEGA."/>
    <s v="VISITA_TÉCNICA"/>
    <m/>
    <s v="TIPO II"/>
    <s v="TERRESTRE"/>
    <s v="CACERES HERNANDEZ ANDRES"/>
    <n v="1"/>
    <n v="67654.12000000001"/>
    <n v="0"/>
    <n v="67654.12000000001"/>
    <m/>
    <m/>
    <m/>
    <m/>
    <m/>
  </r>
  <r>
    <s v="SANTA MARTA"/>
    <x v="4"/>
    <x v="5"/>
    <n v="44090"/>
    <n v="2572793"/>
    <n v="72103"/>
    <s v="ORDEN DE CAMBIO"/>
    <s v="LA GUAJIRA"/>
    <s v="DIBULLA"/>
    <s v="PTM LA GUAJIRA  VARIEDADES AYS"/>
    <s v="REDEBAN"/>
    <s v="FO-25-1353164"/>
    <d v="2025-08-08T16:48:00"/>
    <d v="2025-08-21T15:10:00"/>
    <m/>
    <s v="ROLLOS"/>
    <s v="ROLLOS"/>
    <s v="AGREGADOR"/>
    <s v="COMCARD - PTM"/>
    <s v="EJECUTADO_CANCELADO"/>
    <s v="USUARIO NO RECIBE PEDIDO"/>
    <s v="09/08/2025 SE REALIZA ENVIO ROLLOS CON GUIA | 15/08/2025 SE REALIZA CONTACTO TELEFONICO AL 3145081916 RESPONDE SRA JOHANA INDICA QUE NO LE HAN LLEGADO AUN LOS ROLLOS SE LE CONFIRMA GUIA ESTADO PARA ENTREGA A DOMICILIO | 19/08/2025 USUARIO NO CONTESTA. SE INFORMA GUIA POR WPP | 21/08/2025 09-08 SE REALIZA ENVIO DE ROLLOS ** 21-08 TRANSPORTADORA CONFIRMA RETORNO DE PAQUETE A REMITENTE, NO FUE RECLAMADO ** SE INFORMA A USUARIO NOVEDAD"/>
    <s v="ENVÍO"/>
    <m/>
    <s v="TIPO III"/>
    <s v="TERRESTRE"/>
    <m/>
    <n v="0"/>
    <n v="35779.500569199998"/>
    <n v="0"/>
    <n v="35779.500569199998"/>
    <m/>
    <m/>
    <m/>
    <m/>
    <m/>
  </r>
  <r>
    <s v="NEIVA"/>
    <x v="5"/>
    <x v="6"/>
    <n v="41298"/>
    <n v="2610922"/>
    <n v="77855"/>
    <s v="ORDEN DE CAMBIO"/>
    <s v="HUILA"/>
    <s v="GARZON"/>
    <s v="DISTRICOL EL BODEGON MAYORISTA"/>
    <s v="REDEBAN"/>
    <s v="FO-25-1394246"/>
    <d v="2025-08-19T09:48:00"/>
    <d v="2025-08-21T15:13:00"/>
    <m/>
    <s v="ROLLOS"/>
    <s v="ROLLOS"/>
    <s v="AGREGADOR"/>
    <s v="DISTRICOL"/>
    <s v="EJECUTADO_EXITOSO"/>
    <s v="EJECUTADO EXITOSO"/>
    <s v="19/08/2025 EN COMUNICACIÓN CON LA SRA MARYOLY SEPULVEDA MONTEALEGRE CON C.C 1083865546 AL CELULAR_ 3209445321 CONFIRMA SOLICITUD, DATOS CORRECTOS. SE ACTUALIZAN | 21/08/2025 SE ENVÍAN ROLLOS CON GUÍA 2235595998. SE CONFIRMA ENTREGA DE ROLLOS EXITOSA POR PARTE DE LA TRANSPORTADORA."/>
    <s v="ENVÍO"/>
    <m/>
    <s v="TIPO III"/>
    <s v="TERRESTRE"/>
    <m/>
    <n v="0"/>
    <n v="35779.500569199998"/>
    <n v="0"/>
    <n v="35779.500569199998"/>
    <m/>
    <m/>
    <m/>
    <m/>
    <m/>
  </r>
  <r>
    <s v="CALI"/>
    <x v="0"/>
    <x v="3"/>
    <n v="76001"/>
    <n v="2613602"/>
    <n v="79048"/>
    <s v="ORDEN DE CAMBIO"/>
    <s v="VALLE DEL CAUCA"/>
    <s v="CALI"/>
    <s v="BARRIO LAS PALMAS CALI"/>
    <s v="REDEBAN"/>
    <s v="FO-25-1394174"/>
    <d v="2025-08-19T14:36:00"/>
    <d v="2025-08-21T15:13:00"/>
    <m/>
    <s v="ROLLOS"/>
    <s v="ROLLOS"/>
    <s v="CB UNO A UNO"/>
    <s v="CB UNO A UNO"/>
    <s v="EJECUTADO_EXITOSO"/>
    <s v="EJECUTADO EXITOSO"/>
    <s v="19/08/2025 SE ESCALA A LARED- LA RED AUTORIZA LA ENTREGA DE 10 ROLLOS -  ESCALA AL COORDINADOR DE ZONA PARA ENTREGA DE ROLLOS EN SITIO | 21/08/2025 EN LA VISITA TECNICA REALIZADA AL COMERCIO SE LLEGA AL SITIO SIN FORMAR EL MOTIVO DE LA VISITA SE ENTREGAN 10 ROLLOS TERMICOS AL CLIENTE EL CLIENTE RECIBE ROLLO"/>
    <s v="VISITA_TÉCNICA"/>
    <m/>
    <s v="TIPO I"/>
    <s v="TERRESTRE"/>
    <s v="BENAVIDES ARANGO RAFAEL JOSE"/>
    <n v="1"/>
    <n v="35779.500569199998"/>
    <n v="0"/>
    <n v="35779.500569199998"/>
    <m/>
    <m/>
    <m/>
    <m/>
    <m/>
  </r>
  <r>
    <s v="MEDELLIN"/>
    <x v="1"/>
    <x v="1"/>
    <n v="5756"/>
    <n v="2584495"/>
    <n v="76637"/>
    <s v="ORDEN DE CAMBIO"/>
    <s v="ANTIOQUIA"/>
    <s v="SONSON"/>
    <s v="BARRIO SONSON SONSON 6"/>
    <s v="REDEBAN"/>
    <s v="FO-25-1365642"/>
    <d v="2025-08-12T10:08:00"/>
    <d v="2025-08-21T15:14:00"/>
    <m/>
    <s v="ROLLOS"/>
    <s v="ROLLOS"/>
    <s v="CB UNO A UNO"/>
    <s v="CB UNO A UNO"/>
    <s v="EJECUTADO_EXITOSO"/>
    <s v="EJECUTADO EXITOSO"/>
    <s v="12/08/2025 12-08 SE REALIZA ENVIO ROLLOS CON GUIA | 20/08/2025 EN COMUNICACIÓN CON EL USUARIO, INDICA QUE AÚN NO RECIBE PAPELERÍA. SE INFORMA GUIA | 21/08/2025 SE ENVÍAN ROLLOS CON GUÍA 284607363. SE CONFIRMA ENTREGA DE ROLLOS EXITOSA POR PARTE DE LA TRANSPORTADORA."/>
    <s v="ENVÍO"/>
    <m/>
    <s v="TIPO III"/>
    <s v="TERRESTRE"/>
    <m/>
    <n v="0"/>
    <n v="35779.500569199998"/>
    <n v="0"/>
    <n v="35779.500569199998"/>
    <m/>
    <m/>
    <m/>
    <m/>
    <m/>
  </r>
  <r>
    <s v="BUCARAMANGA"/>
    <x v="2"/>
    <x v="2"/>
    <n v="68276"/>
    <n v="2614452"/>
    <n v="76005"/>
    <s v="ORDEN DE CAMBIO"/>
    <s v="SANTANDER"/>
    <s v="FLORIDABLANCA"/>
    <s v="BARRIO TAYRONA UNO FLORIDABLAN"/>
    <s v="REDEBAN"/>
    <s v="FO-25-1394151"/>
    <d v="2025-08-19T16:06:00"/>
    <d v="2025-08-21T15:16:00"/>
    <m/>
    <s v="ROLLOS"/>
    <s v="ROLLOS"/>
    <s v="CB UNO A UNO"/>
    <s v="CB UNO A UNO"/>
    <s v="EJECUTADO_EXITOSO"/>
    <s v="EJECUTADO EXITOSO"/>
    <s v="19/08/2025 SE ESCALA AL COORDINADOR DE ZONA PARA ENTREGA DE ROLLOS EN SITIO | 21/08/2025 ENTREGA DE 10 ROLLOS PARA DATAFONO"/>
    <s v="VISITA_TÉCNICA"/>
    <m/>
    <s v="TIPO I"/>
    <s v="TERRESTRE"/>
    <s v="PEÑA DIAZ IVAN YESID"/>
    <n v="0"/>
    <n v="35779.500569199998"/>
    <n v="0"/>
    <n v="0"/>
    <m/>
    <m/>
    <m/>
    <m/>
    <m/>
  </r>
  <r>
    <s v="MEDELLIN"/>
    <x v="1"/>
    <x v="1"/>
    <n v="5440"/>
    <n v="2613002"/>
    <n v="52755"/>
    <s v="ORDEN DE CAMBIO"/>
    <s v="ANTIOQUIA"/>
    <s v="MARINILLA"/>
    <s v="DISTRICOL CAFE JUANITA"/>
    <s v="REDEBAN"/>
    <s v="FO-25-1393018"/>
    <d v="2025-08-19T13:35:00"/>
    <d v="2025-08-21T15:21:00"/>
    <m/>
    <s v="ROLLOS"/>
    <s v="ROLLOS"/>
    <s v="AGREGADOR"/>
    <s v="DISTRICOL"/>
    <s v="EJECUTADO_EXITOSO"/>
    <s v="EJECUTADO EXITOSO"/>
    <s v="19/08/2025 SE ESCALA AL COORDINADOR DE ZONA PARA ENTREGA DE ROLLOS EN SITIO | 21/08/2025 SE ENTREGAN 30 ROLLOS EXITOSAMENTE"/>
    <s v="VISITA_TÉCNICA"/>
    <m/>
    <s v="TIPO II"/>
    <s v="TERRESTRE"/>
    <s v="RUA ALVAREZ RICHARD ANDRES"/>
    <n v="1"/>
    <n v="67654.12000000001"/>
    <n v="0"/>
    <n v="67654.12000000001"/>
    <m/>
    <m/>
    <m/>
    <m/>
    <m/>
  </r>
  <r>
    <s v="BOGOTA"/>
    <x v="3"/>
    <x v="4"/>
    <n v="11001"/>
    <n v="2613142"/>
    <n v="51332"/>
    <s v="ORDEN DE CAMBIO"/>
    <s v="CUNDINAMARCA"/>
    <s v="BOGOTA"/>
    <s v="BARRIO VILLA SONIA BOGOTA"/>
    <s v="REDEBAN"/>
    <s v="FO-25-1392987"/>
    <d v="2025-08-19T14:06:00"/>
    <d v="2025-08-21T15:25:00"/>
    <m/>
    <s v="ROLLOS"/>
    <s v="ROLLOS"/>
    <s v="CB UNO A UNO"/>
    <s v="CB UNO A UNO"/>
    <s v="EJECUTADO_EXITOSO"/>
    <s v="EJECUTADO EXITOSO"/>
    <s v="19/08/2025 SE ESCALA AL COORDINADOR DE ZONA PARA ENTREGA DE ROLLOS EN SITIO | 21/08/2025 SE REALIZA ENTREGA DE 20 ROLLOS ,NO SE MANIPULAN EQUIPOS"/>
    <s v="VISITA_TÉCNICA"/>
    <m/>
    <s v="TIPO I"/>
    <s v="TERRESTRE"/>
    <s v="GALINDO ROJAS LUIS FELIPE"/>
    <n v="1"/>
    <n v="35779.500569199998"/>
    <n v="0"/>
    <n v="35779.500569199998"/>
    <m/>
    <m/>
    <m/>
    <m/>
    <m/>
  </r>
  <r>
    <s v="PEREIRA"/>
    <x v="0"/>
    <x v="0"/>
    <n v="66075"/>
    <n v="2613236"/>
    <n v="80114"/>
    <s v="ORDEN DE CAMBIO"/>
    <s v="RISARALDA"/>
    <s v="BALBOA"/>
    <s v="BARRIO CENTRO BALBOA 4"/>
    <s v="REDEBAN"/>
    <s v="FO-25-1392984"/>
    <d v="2025-08-19T14:14:00"/>
    <d v="2025-08-21T15:27:00"/>
    <m/>
    <s v="ROLLOS"/>
    <s v="ROLLOS"/>
    <s v="CB UNO A UNO"/>
    <s v="CB UNO A UNO"/>
    <s v="EJECUTADO_EXITOSO"/>
    <s v="EJECUTADO EXITOSO"/>
    <s v="19/08/2025 SE ESCALA AL COORDINADOR DE ZONA PARA ENTREGA DE ROLLOS EN SITIO | 21/08/2025 SE VISITA COMERCIO SE REALIZA ENTREGA DE 20 ROLLOS DE PAPEL PARA DATÁFONO"/>
    <s v="VISITA_TÉCNICA"/>
    <m/>
    <s v="TIPO II"/>
    <s v="TERRESTRE"/>
    <s v="LOAIZA LOPEZ JHON FREDDY"/>
    <n v="1"/>
    <n v="67654.12000000001"/>
    <n v="0"/>
    <n v="67654.12000000001"/>
    <m/>
    <m/>
    <m/>
    <m/>
    <m/>
  </r>
  <r>
    <s v="CALI"/>
    <x v="0"/>
    <x v="3"/>
    <n v="76364"/>
    <n v="2612673"/>
    <n v="71242"/>
    <s v="ORDEN DE CAMBIO"/>
    <s v="VALLE DEL CAUCA"/>
    <s v="JAMUNDI"/>
    <s v="JAMUNDI LOS ANTURIOS"/>
    <s v="REDEBAN"/>
    <s v="FO-25-1392227"/>
    <d v="2025-08-19T12:50:00"/>
    <d v="2025-08-21T15:31:00"/>
    <m/>
    <s v="ROLLOS"/>
    <s v="ROLLOS"/>
    <s v="CB UNO A UNO"/>
    <s v="CB UNO A UNO"/>
    <s v="EJECUTADO_EXITOSO"/>
    <s v="EJECUTADO EXITOSO"/>
    <s v="19/08/2025 SE ESCALA AL COORDINADOR DE ZONA PARA ENTREGA DE ROLLOS EN SITIO | 21/08/2025 SE VISITA CORRESPONSAL Y SE REALIZA ENTREGA DE 40 ROLLOS"/>
    <s v="VISITA_TÉCNICA"/>
    <m/>
    <s v="TIPO II"/>
    <s v="TERRESTRE"/>
    <s v="BOLAÑOS TABORDA JORGE ENRIQUE"/>
    <n v="1"/>
    <n v="67654.12000000001"/>
    <n v="0"/>
    <n v="67654.12000000001"/>
    <m/>
    <m/>
    <m/>
    <m/>
    <m/>
  </r>
  <r>
    <s v="APARTADO"/>
    <x v="1"/>
    <x v="1"/>
    <n v="27800"/>
    <n v="2366795"/>
    <n v="65533"/>
    <s v="ORDEN DE CAMBIO"/>
    <s v="CHOCO"/>
    <s v="UNGUIA"/>
    <s v="DISTRICOL UNO ACCESORIOS"/>
    <s v="REDEBAN"/>
    <s v="FO-25-1146998"/>
    <d v="2025-06-27T15:28:00"/>
    <d v="2025-08-21T15:32:00"/>
    <m/>
    <s v="ROLLOS"/>
    <s v="ROLLOS"/>
    <s v="AGREGADOR"/>
    <s v="DISTRICOL"/>
    <s v="EJECUTADO_CANCELADO"/>
    <s v="PETICIÓN USUARIO"/>
    <s v="21/07/2025 ROLLOS PARA RECLAMO, SE LE COMPARTE GUIA AL CB AL NUMERO 3128880164 | 29/07/2025 SE LE ESCRIBE AL CB VIA WSAP PARA CONFIRMAR RECEPCION DE ROLLOS, QUEDAMOS PENDIENTE A RESPUESTA | 31/07/2025 SE LE ESCRIBE AL CB POR MEDIO DE WSAP PARA CONFIRMACION DE RECEPCION DE ROLLOS, QUEDAMOS A LA ESPERA DE RESPUESTA** USUARIO INDICA QUE AUN NO LE HAN LLEGADO LOS ROLLOS | 08/08/2025 SE ESCALA A OPERADOR :USTEDES NOS BRINDARON LA SIGUIENTE INFORMACIÓN PERO EL ENVÍO SIGUE IGUAL: ATENDIENDO A LA SOLICITUD SE VALIDA LA GUÍA 284607314 Y SE GENERA PROCESO INTERNO PARASE ACTUALICE EL ESTADO DEL ENVIO BAJO EL RADICADO 85894257, ADICIONAL ENVIAMOS ESCALAMIENTO A LA REGIONAL A CARGO PARA PRONTA GESTIÓN | 14/08/2025 SE INTENTA GESTION TELEFONICA AL 3214522661-3128880164  PARA VALIDAR ENTREGA SIN RESPUESTA SE ESCALA A SERVIENTREGA NUEVAMENTE | 21/08/2025 27-06 SE REALIZA ENVIO DE ROLLOS ** SE HACE GESTION DE COMUNICACION CON CLIENTE ** 15-08 TRANSPORTADORA INDICA LA PERDIDA DEL PAQUETE ** EN COMUNICACION CON EL USUARIO, SE SOLICITA GESTION DE ENVIO POR OTRO MEDIO ** SE SOLICITA A LA TRANSPORTADORA, RETORNO DE PAQUETE A REMITENTE"/>
    <s v="ENVÍO"/>
    <m/>
    <s v="TIPO IV ESPECIAL"/>
    <s v="FLUVIAL"/>
    <m/>
    <n v="0"/>
    <n v="35779.500569199998"/>
    <n v="0"/>
    <n v="35779.500569199998"/>
    <m/>
    <m/>
    <m/>
    <m/>
    <m/>
  </r>
  <r>
    <s v="BOGOTA"/>
    <x v="3"/>
    <x v="4"/>
    <n v="11001"/>
    <n v="2612513"/>
    <n v="73693"/>
    <s v="ORDEN DE CAMBIO"/>
    <s v="CUNDINAMARCA"/>
    <s v="BOGOTA"/>
    <s v="BARRIO VILLA ALEXANDRA BOGOTA"/>
    <s v="REDEBAN"/>
    <s v="FO-25-1391570"/>
    <d v="2025-08-19T12:04:00"/>
    <d v="2025-08-21T15:34:00"/>
    <m/>
    <s v="ROLLOS"/>
    <s v="ROLLOS"/>
    <s v="CB UNO A UNO"/>
    <s v="CB UNO A UNO"/>
    <s v="EJECUTADO_EXITOSO"/>
    <s v="EJECUTADO EXITOSO"/>
    <s v="19/08/2025 SE ESCALA AL COORDINADOR DE ZONA PARA ENTREGA DE ROLLOS EN SITIO | 21/08/2025 SE REALIZA VISITA DE CAMPO DONDE SE ENTREGA 30 ROLLOS NO SE MANIPULA EQUIPOS."/>
    <s v="VISITA_TÉCNICA"/>
    <m/>
    <s v="TIPO I"/>
    <s v="TERRESTRE"/>
    <s v="LOZADA ROJAS CHRISTIAN ANDRES"/>
    <n v="1"/>
    <n v="35779.500569199998"/>
    <n v="0"/>
    <n v="35779.500569199998"/>
    <m/>
    <m/>
    <m/>
    <m/>
    <m/>
  </r>
  <r>
    <s v="CUCUTA"/>
    <x v="2"/>
    <x v="2"/>
    <n v="54498"/>
    <n v="2611995"/>
    <n v="77553"/>
    <s v="ORDEN DE CAMBIO"/>
    <s v="NORTE DE SANTANDER"/>
    <s v="OCAÑA"/>
    <s v="BARRIO SANTA CLARA OCANA 5"/>
    <s v="REDEBAN"/>
    <s v="FO-25-1396816"/>
    <d v="2025-08-19T11:39:00"/>
    <d v="2025-08-21T15:37:00"/>
    <m/>
    <s v="ROLLOS"/>
    <s v="ROLLOS"/>
    <s v="CB UNO A UNO"/>
    <s v="CB UNO A UNO"/>
    <s v="EJECUTADO_EXITOSO"/>
    <s v="EJECUTADO EXITOSO"/>
    <s v="20/08/2025 EN COMUNICACIÓN CON LA SRA CLARA INÉS ALVAREZ AL CELULAR:3012740552CONFIRMA SOLICITUD, DATOS CORRECTOS. SE ACTUALIZAN | 21/08/2025 20-08 SE REALIZA ENVIO DE ROLLOS ** 21-08 SE CONFIRMA ENTREGA EXITOSA CON EL USUARIO"/>
    <s v="ENVÍO"/>
    <m/>
    <s v="TIPO IV"/>
    <s v="TERRESTRE"/>
    <m/>
    <n v="0"/>
    <n v="35779.500569199998"/>
    <n v="0"/>
    <n v="35779.500569199998"/>
    <m/>
    <m/>
    <m/>
    <m/>
    <m/>
  </r>
  <r>
    <s v="MANIZALES"/>
    <x v="0"/>
    <x v="0"/>
    <n v="17777"/>
    <n v="2610097"/>
    <n v="80193"/>
    <s v="ORDEN DE CAMBIO"/>
    <s v="CALDAS"/>
    <s v="SUPIA"/>
    <s v="BARRIO LAS PALMAS SUPIA"/>
    <s v="REDEBAN"/>
    <s v="FO-25-1389842"/>
    <d v="2025-08-19T08:49:00"/>
    <d v="2025-08-21T15:37:00"/>
    <m/>
    <s v="ROLLOS"/>
    <s v="ROLLOS"/>
    <s v="CB UNO A UNO"/>
    <s v="CB UNO A UNO"/>
    <s v="EJECUTADO_EXITOSO"/>
    <s v="EJECUTADO EXITOSO"/>
    <s v="19/08/2025 SE ESCALA AL COORDINADOR DE ZONA PARA ENTREGA DE ROLLOS EN SITIO | 21/08/2025 SE ENTREGAN 20 ROLLOS."/>
    <s v="VISITA_TÉCNICA"/>
    <m/>
    <s v="TIPO II"/>
    <s v="TERRESTRE"/>
    <s v="FRANCO CAÑAVERAL YAMID RAUL"/>
    <n v="1"/>
    <n v="67654.12000000001"/>
    <n v="0"/>
    <n v="67654.12000000001"/>
    <m/>
    <m/>
    <m/>
    <m/>
    <m/>
  </r>
  <r>
    <s v="CUCUTA"/>
    <x v="2"/>
    <x v="2"/>
    <n v="54250"/>
    <n v="2594217"/>
    <n v="69965"/>
    <s v="ORDEN DE CAMBIO"/>
    <s v="NORTE DE SANTANDER"/>
    <s v="EL TARRA"/>
    <s v="PTM EL TARRAL  VARIEDADES EL D"/>
    <s v="REDEBAN"/>
    <s v="FO-25-1373041"/>
    <d v="2025-08-13T16:13:00"/>
    <d v="2025-08-21T15:40:00"/>
    <m/>
    <s v="ROLLOS"/>
    <s v="ROLLOS"/>
    <s v="AGREGADOR"/>
    <s v="COMCARD - PTM"/>
    <s v="EJECUTADO_EXITOSO"/>
    <s v="EJECUTADO EXITOSO"/>
    <s v="13/08/2025 13-8 SE REALIZA ENVIO ROLLOS CON GUIA | 20/08/2025 EN COMUNICACIÓN CON EL USUARIO, INDICA QUE AÚN NO RECIBE PAPELERÍA. SE INFORMA GUIA | 21/08/2025 13-08 SE REALIZA ENVIO DE ROLLOS ** 21-08 SE CONFIRMA ENTREGA EXITOSA CON EL USUARIO"/>
    <s v="ENVÍO"/>
    <m/>
    <s v="TIPO IV"/>
    <s v="TERRESTRE"/>
    <m/>
    <n v="0"/>
    <n v="35779.500569199998"/>
    <n v="0"/>
    <n v="35779.500569199998"/>
    <m/>
    <m/>
    <m/>
    <m/>
    <m/>
  </r>
  <r>
    <s v="MEDELLIN"/>
    <x v="1"/>
    <x v="1"/>
    <n v="5686"/>
    <n v="2606902"/>
    <n v="52672"/>
    <s v="ORDEN DE CAMBIO"/>
    <s v="ANTIOQUIA"/>
    <s v="SANTA ROSA DE OSOS"/>
    <s v="PTM SANTA ROSA DE OSOS TIENDA"/>
    <s v="REDEBAN"/>
    <s v="FO-25-1385324"/>
    <d v="2025-08-19T08:00:00"/>
    <d v="2025-08-21T15:41:00"/>
    <m/>
    <s v="ROLLOS"/>
    <s v="ROLLOS"/>
    <s v="AGREGADOR"/>
    <s v="COMCARD - PTM"/>
    <s v="EJECUTADO_EXITOSO"/>
    <s v="EJECUTADO EXITOSO"/>
    <s v="16/08/2025 SE ESCALA AL COORDINADOR DE ZONA PARA ENTREGA DE ROLLOS EN SITIO | 21/08/2025 SE ENVÍAN CON CONDUCTOR DE CHIVA DE CORREGIMIENTO A PETICIÓN DEL USUARIO, SE CONFIRMA RECIBIDO"/>
    <s v="ENVÍO"/>
    <m/>
    <s v="TIPO II"/>
    <s v="TERRESTRE"/>
    <s v="QUINTERO SANCHEZ JUAN SEBASTIAN"/>
    <n v="0"/>
    <n v="35779.500569199998"/>
    <n v="0"/>
    <n v="35779.500569199998"/>
    <m/>
    <m/>
    <m/>
    <m/>
    <m/>
  </r>
  <r>
    <s v="YOPAL"/>
    <x v="5"/>
    <x v="6"/>
    <n v="85001"/>
    <n v="2605450"/>
    <n v="74496"/>
    <s v="ORDEN DE CAMBIO"/>
    <s v="CASANARE"/>
    <s v="YOPAL"/>
    <s v="BARRIO 20 DE JULIO YOPAL 2"/>
    <s v="REDEBAN"/>
    <s v="FO-25-1382426"/>
    <d v="2025-08-15T16:39:00"/>
    <d v="2025-08-21T15:43:00"/>
    <m/>
    <s v="ROLLOS"/>
    <s v="ROLLOS"/>
    <s v="CB UNO A UNO"/>
    <s v="CB UNO A UNO"/>
    <s v="EJECUTADO_EXITOSO"/>
    <s v="EJECUTADO EXITOSO"/>
    <s v="15/08/2025 SE ESCALA AL COORDINADOR DE ZONA PARA ENTREGA DE ROLLOS EN SITIO | 21/08/2025 SE VISITA COMERCIO, SE ENTREGAN 90 ROLLOS OK"/>
    <s v="VISITA_TÉCNICA"/>
    <m/>
    <s v="TIPO I"/>
    <s v="TERRESTRE"/>
    <s v="BERNAL ELAICA EDGAR ALEXIS"/>
    <n v="1"/>
    <n v="35779.500569199998"/>
    <n v="0"/>
    <n v="35779.500569199998"/>
    <m/>
    <m/>
    <m/>
    <m/>
    <m/>
  </r>
  <r>
    <s v="SINCELEJO"/>
    <x v="4"/>
    <x v="5"/>
    <n v="70742"/>
    <n v="2603923"/>
    <n v="46075"/>
    <s v="ORDEN DE CAMBIO"/>
    <s v="SUCRE"/>
    <s v="SAN LUIS DE SINCE"/>
    <s v="PTM SAN LUIS DE SINCE PUNTO SE"/>
    <s v="REDEBAN"/>
    <s v="FO-25-1380648"/>
    <d v="2025-08-15T12:22:00"/>
    <d v="2025-08-21T15:48:00"/>
    <m/>
    <s v="ROLLOS"/>
    <s v="ROLLOS"/>
    <s v="AGREGADOR"/>
    <s v="COMCARD - PTM"/>
    <s v="EJECUTADO_EXITOSO"/>
    <s v="EJECUTADO EXITOSO"/>
    <s v="15/08/2025 SE ESCALA AL COORDINADOR DE ZONA PARA ENTREGA DE ROLLOS EN SITIO | 21/08/2025 SE VISITA COMERCIO Y SE HACE ENTREGA DE 10 ROLLOS A LA SEÑORA JULIANA VERGARA."/>
    <s v="VISITA_TÉCNICA"/>
    <m/>
    <s v="TIPO II"/>
    <s v="TERRESTRE"/>
    <s v="CACERES HERNANDEZ ANDRES"/>
    <n v="1"/>
    <n v="67654.12000000001"/>
    <n v="0"/>
    <n v="67654.12000000001"/>
    <m/>
    <m/>
    <m/>
    <m/>
    <m/>
  </r>
  <r>
    <s v="YOPAL"/>
    <x v="5"/>
    <x v="6"/>
    <n v="85001"/>
    <n v="2603806"/>
    <n v="76291"/>
    <s v="ORDEN DE CAMBIO"/>
    <s v="CASANARE"/>
    <s v="YOPAL"/>
    <s v="BARRIO MONTECARLO YOPAL"/>
    <s v="REDEBAN"/>
    <s v="FO-25-1380490"/>
    <d v="2025-08-15T11:48:00"/>
    <d v="2025-08-21T15:50:00"/>
    <m/>
    <s v="ROLLOS"/>
    <s v="ROLLOS"/>
    <s v="CB UNO A UNO"/>
    <s v="CB UNO A UNO"/>
    <s v="EJECUTADO_EXITOSO"/>
    <s v="EJECUTADO EXITOSO"/>
    <s v="15/08/2025 SE ESCALA AL COORDINADOR DE ZONA PARA ENTREGA DE ROLLOS EN SITIO | 21/08/2025 SE VISITA COMERCIO SE ENTREGAN 50 ROLLOS OK"/>
    <s v="VISITA_TÉCNICA"/>
    <m/>
    <s v="TIPO I"/>
    <s v="TERRESTRE"/>
    <s v="BERNAL ELAICA EDGAR ALEXIS"/>
    <n v="1"/>
    <n v="35779.500569199998"/>
    <n v="0"/>
    <n v="35779.500569199998"/>
    <m/>
    <m/>
    <m/>
    <m/>
    <m/>
  </r>
  <r>
    <s v="SINCELEJO"/>
    <x v="4"/>
    <x v="5"/>
    <n v="70742"/>
    <n v="2595848"/>
    <n v="55924"/>
    <s v="ORDEN DE CAMBIO"/>
    <s v="SUCRE"/>
    <s v="SAN LUIS DE SINCE"/>
    <s v="DISTRICOL INVERS MARIATRINIDAD"/>
    <s v="REDEBAN"/>
    <s v="FO-25-1374369"/>
    <d v="2025-08-14T08:24:00"/>
    <d v="2025-08-21T15:59:00"/>
    <m/>
    <s v="ROLLOS"/>
    <s v="ROLLOS"/>
    <s v="AGREGADOR"/>
    <s v="DISTRICOL"/>
    <s v="EJECUTADO_EXITOSO"/>
    <s v="EJECUTADO EXITOSO"/>
    <s v="14/08/2025 14-8 SE ESCALA AL COORDINADOR DE ZONA PARA ENTREGA DE ROLLOS EN SITIO | 21/08/2025 SE VISITA COMERCIO Y SE HACE ENTREGA DE 160 ROLLOS A LA SEÑORA LICETH PIÑERES."/>
    <s v="VISITA_TÉCNICA"/>
    <m/>
    <s v="TIPO II"/>
    <s v="TERRESTRE"/>
    <s v="CACERES HERNANDEZ ANDRES"/>
    <n v="1"/>
    <n v="67654.12000000001"/>
    <n v="0"/>
    <n v="67654.12000000001"/>
    <m/>
    <m/>
    <m/>
    <m/>
    <m/>
  </r>
  <r>
    <s v="SANTA MARTA"/>
    <x v="4"/>
    <x v="5"/>
    <n v="47980"/>
    <n v="2591294"/>
    <n v="70320"/>
    <s v="ORDEN DE CAMBIO"/>
    <s v="MAGDALENA"/>
    <s v="ZONA BANANERA"/>
    <s v="BARRIO CENTRO ZONA BANANERA  1"/>
    <s v="REDEBAN"/>
    <s v="FO-25-1370762"/>
    <d v="2025-08-13T10:44:00"/>
    <d v="2025-08-21T16:05:00"/>
    <m/>
    <s v="ROLLOS"/>
    <s v="ROLLOS"/>
    <s v="CB UNO A UNO"/>
    <s v="CB UNO A UNO"/>
    <s v="EJECUTADO_EXITOSO"/>
    <s v="EJECUTADO EXITOSO"/>
    <s v="13/08/2025 13-8 SE ESCALA AL COORDINADOR DE ZONA PARA ENTREGA DE ROLLOS EN SITIO | 21/08/2025 SE REALIZA EL DESPLAZAMIENTO PERO SE ENCUENTRA LA VIA CERRADA HACIA E CORREGIMIENTO SE PROCEDE A REALIZAR ENTREGA EN HORAS DE LA TARDE SI SEDE EL PASO A LA VIA | 21/08/2025 SE REALIZA ENTREGA DE 70 ROLLOS PARA DATFOBO A SATISFACCIÓN DEL CLIENTE"/>
    <s v="VISITA_TÉCNICA"/>
    <m/>
    <s v="TIPO II"/>
    <s v="TERRESTRE"/>
    <s v="THOMAS  CAMPO SIGIFREDO SEGUNDO"/>
    <n v="1"/>
    <n v="67654.12000000001"/>
    <n v="0"/>
    <n v="67654.12000000001"/>
    <m/>
    <m/>
    <m/>
    <m/>
    <m/>
  </r>
  <r>
    <s v="CALI"/>
    <x v="0"/>
    <x v="3"/>
    <n v="76248"/>
    <n v="2626398"/>
    <n v="27592"/>
    <s v="ORDEN DE CAMBIO"/>
    <s v="VALLE DEL CAUCA"/>
    <s v="EL CERRITO"/>
    <s v="BARRIO EL PLACER   EL CERRITO"/>
    <s v="REDEBAN"/>
    <s v="FO-25-1405208"/>
    <d v="2025-08-21T14:28:00"/>
    <d v="2025-08-21T16:13:00"/>
    <m/>
    <s v="ROLLOS"/>
    <s v="ROLLOS"/>
    <s v="CB UNO A UNO"/>
    <s v="CB UNO A UNO"/>
    <s v="EJECUTADO_EXITOSO"/>
    <s v="EJECUTADO EXITOSO"/>
    <s v="21/08/2025 SE ESCALA AL COORDINADOR DE ZONA PARA ENTREGA DE ROLLOS EN SITIO | 21/08/2025 EN LA VISITA TÉCNICA SE REALIZÓ LA ENTREGA DE 90 ROLLOS TERMICOS DE REDEBAN PARA EL CB"/>
    <s v="VISITA_TÉCNICA"/>
    <m/>
    <s v="TIPO II"/>
    <s v="TERRESTRE"/>
    <s v="SANCHEZ URREGO ROBINSON DAVID"/>
    <n v="1"/>
    <n v="67654.12000000001"/>
    <n v="0"/>
    <n v="67654.12000000001"/>
    <m/>
    <m/>
    <m/>
    <m/>
    <m/>
  </r>
  <r>
    <s v="BUCARAMANGA"/>
    <x v="2"/>
    <x v="2"/>
    <n v="68001"/>
    <n v="2622072"/>
    <n v="71257"/>
    <s v="ORDEN DE CAMBIO"/>
    <s v="SANTANDER"/>
    <s v="BUCARAMANGA"/>
    <s v="PTM BUCARAMANGA PAPELERIA Y MI"/>
    <s v="REDEBAN"/>
    <s v="FO-25-1399393"/>
    <d v="2025-08-21T08:00:00"/>
    <d v="2025-08-21T16:19:00"/>
    <m/>
    <s v="ROLLOS"/>
    <s v="ROLLOS"/>
    <s v="AGREGADOR"/>
    <s v="COMCARD - PTM"/>
    <s v="EJECUTADO_EXITOSO"/>
    <s v="EJECUTADO EXITOSO"/>
    <s v="20/08/2025 SE ESCALA AL COORDINADOR DE ZONA PARA ENTREGA DE ROLLOS EN SITIO | 21/08/2025 SE REALIZA ENTREGA DE 60 ROLLOS CON VISITA."/>
    <s v="VISITA_TÉCNICA"/>
    <m/>
    <s v="TIPO I"/>
    <s v="TERRESTRE"/>
    <s v="MARTINEZ FLOREZ DONIS ALBERTO"/>
    <n v="1"/>
    <n v="35779.500569199998"/>
    <n v="0"/>
    <n v="35779.500569199998"/>
    <m/>
    <m/>
    <m/>
    <m/>
    <m/>
  </r>
  <r>
    <s v="TUNJA"/>
    <x v="2"/>
    <x v="2"/>
    <n v="15001"/>
    <n v="2621996"/>
    <n v="78441"/>
    <s v="ORDEN DE CAMBIO"/>
    <s v="BOYACA"/>
    <s v="TUNJA"/>
    <s v="BARRIO VEINTE DE JULIO TUNJA 2"/>
    <s v="REDEBAN"/>
    <s v="FO-25-1399386"/>
    <d v="2025-08-21T08:00:00"/>
    <d v="2025-08-21T16:26:00"/>
    <m/>
    <s v="ROLLOS"/>
    <s v="ROLLOS"/>
    <s v="CB UNO A UNO"/>
    <s v="CB UNO A UNO"/>
    <s v="EJECUTADO_EXITOSO"/>
    <s v="EJECUTADO EXITOSO"/>
    <s v="20/08/2025 SE ESCALA AL COORDINADOR DE ZONA PARA ENTREGA DE ROLLOS EN SITIO | 21/08/2025 SE REALIZA ENTREGA DE 20 ROLLOS CON VISITA"/>
    <s v="VISITA_TÉCNICA"/>
    <m/>
    <s v="TIPO I"/>
    <s v="TERRESTRE"/>
    <s v="RODRIGUEZ MURCIA YERSON IVAN"/>
    <n v="1"/>
    <n v="35779.500569199998"/>
    <n v="0"/>
    <n v="35779.500569199998"/>
    <m/>
    <m/>
    <m/>
    <m/>
    <m/>
  </r>
  <r>
    <s v="MEDELLIN"/>
    <x v="1"/>
    <x v="1"/>
    <n v="5001"/>
    <n v="2606721"/>
    <n v="79919"/>
    <s v="ORDEN DE CAMBIO"/>
    <s v="ANTIOQUIA"/>
    <s v="MEDELLIN"/>
    <s v="DISTRICOL PAPELER COLORIN C"/>
    <s v="REDEBAN"/>
    <s v="FO-25-1384305"/>
    <d v="2025-08-16T11:48:00"/>
    <d v="2025-08-21T16:44:00"/>
    <m/>
    <s v="ROLLOS"/>
    <s v="ROLLOS"/>
    <s v="AGREGADOR"/>
    <s v="DISTRICOL"/>
    <s v="EJECUTADO_EXITOSO"/>
    <s v="EJECUTADO EXITOSO"/>
    <s v="16/08/2025 SE REALIZA ENVIO ROLLOS CON OPERADOR LOGISTICO CABIFY | 21/08/2025 SE REALIZA ENTREGA DE 10 ROLLOS POR EL OPERADOR CABIFY"/>
    <s v="VISITA_TÉCNICA"/>
    <m/>
    <s v="TIPO I"/>
    <s v="TERRESTRE"/>
    <s v="GOMEZ FERRARO JOHANA"/>
    <n v="1"/>
    <n v="35779.500569199998"/>
    <n v="0"/>
    <n v="35779.500569199998"/>
    <m/>
    <m/>
    <m/>
    <m/>
    <m/>
  </r>
  <r>
    <s v="MEDELLIN"/>
    <x v="1"/>
    <x v="1"/>
    <n v="5001"/>
    <n v="2608459"/>
    <n v="79332"/>
    <s v="ORDEN DE CAMBIO"/>
    <s v="ANTIOQUIA"/>
    <s v="MEDELLIN"/>
    <s v="BARRIO BUENOS AIRES MEDELLIN 2"/>
    <s v="REDEBAN"/>
    <s v="FO-25-1388147"/>
    <d v="2025-08-18T11:55:00"/>
    <d v="2025-08-21T16:45:00"/>
    <m/>
    <s v="ROLLOS"/>
    <s v="ROLLOS"/>
    <s v="CB UNO A UNO"/>
    <s v="CB UNO A UNO"/>
    <s v="EJECUTADO_EXITOSO"/>
    <s v="EJECUTADO EXITOSO"/>
    <s v="18/08/2025 SE REALIZA ENVIO ROLLOS POR CABIFY | 21/08/2025 SE REALIZA ENTREGA DE 10 ROLLOS POR EL OPERADOR CABIFY"/>
    <s v="VISITA_TÉCNICA"/>
    <m/>
    <s v="TIPO I"/>
    <s v="TERRESTRE"/>
    <s v="GOMEZ FERRARO JOHANA"/>
    <n v="1"/>
    <n v="35779.500569199998"/>
    <n v="0"/>
    <n v="35779.500569199998"/>
    <m/>
    <m/>
    <m/>
    <m/>
    <m/>
  </r>
  <r>
    <s v="MEDELLIN"/>
    <x v="1"/>
    <x v="1"/>
    <n v="5001"/>
    <n v="2608523"/>
    <n v="80085"/>
    <s v="ORDEN DE CAMBIO"/>
    <s v="ANTIOQUIA"/>
    <s v="MEDELLIN"/>
    <s v="BARRIO VILLA HEERMOSA MEDELLIN"/>
    <s v="REDEBAN"/>
    <s v="FO-25-1388146"/>
    <d v="2025-08-18T11:58:00"/>
    <d v="2025-08-21T16:46:00"/>
    <m/>
    <s v="ROLLOS"/>
    <s v="ROLLOS"/>
    <s v="CB UNO A UNO"/>
    <s v="CB UNO A UNO"/>
    <s v="EJECUTADO_EXITOSO"/>
    <s v="EJECUTADO EXITOSO"/>
    <s v="18/08/2025 SE REALIZA ENVIO ROLLOS POR CABIFY | 21/08/2025 SE REALIZA ENTREGA DE 10 ROLLOS POR EL OPERADOR CABIFY"/>
    <s v="VISITA_TÉCNICA"/>
    <m/>
    <s v="TIPO I"/>
    <s v="TERRESTRE"/>
    <s v="GOMEZ FERRARO JOHANA"/>
    <n v="1"/>
    <n v="35779.500569199998"/>
    <n v="0"/>
    <n v="35779.500569199998"/>
    <m/>
    <m/>
    <m/>
    <m/>
    <m/>
  </r>
  <r>
    <s v="MEDELLIN"/>
    <x v="1"/>
    <x v="1"/>
    <n v="5360"/>
    <n v="2607600"/>
    <n v="77399"/>
    <s v="ORDEN DE CAMBIO"/>
    <s v="ANTIOQUIA"/>
    <s v="ITAGUI"/>
    <s v="BARRIO ITAGUI ITAGUI 28"/>
    <s v="REDEBAN"/>
    <s v="FO-25-1386614"/>
    <d v="2025-08-17T13:21:00"/>
    <d v="2025-08-21T16:47:00"/>
    <m/>
    <s v="ROLLOS"/>
    <s v="ROLLOS"/>
    <s v="CB UNO A UNO"/>
    <s v="CB UNO A UNO"/>
    <s v="EJECUTADO_EXITOSO"/>
    <s v="EJECUTADO EXITOSO"/>
    <s v="21/08/2025 SE REALIZA ENTREGA DE 50 ROLLOS POR EL OPERADOR CABIFY"/>
    <s v="VISITA_TÉCNICA"/>
    <m/>
    <s v="TIPO I"/>
    <s v="TERRESTRE"/>
    <s v="GOMEZ FERRARO JOHANA"/>
    <n v="1"/>
    <n v="35779.500569199998"/>
    <n v="0"/>
    <n v="35779.500569199998"/>
    <m/>
    <m/>
    <m/>
    <m/>
    <m/>
  </r>
  <r>
    <s v="MEDELLIN"/>
    <x v="1"/>
    <x v="1"/>
    <n v="5001"/>
    <n v="2607541"/>
    <n v="80202"/>
    <s v="ORDEN DE CAMBIO"/>
    <s v="ANTIOQUIA"/>
    <s v="MEDELLIN"/>
    <s v="BARRIO SAN JAVIER MEDELLIN 10"/>
    <s v="REDEBAN"/>
    <s v="FO-25-1386613"/>
    <d v="2025-08-17T14:04:00"/>
    <d v="2025-08-21T16:48:00"/>
    <m/>
    <s v="ROLLOS"/>
    <s v="ROLLOS"/>
    <s v="CB UNO A UNO"/>
    <s v="CB UNO A UNO"/>
    <s v="EJECUTADO_EXITOSO"/>
    <s v="EJECUTADO EXITOSO"/>
    <s v="21/08/2025 SE REALIZA ENTREGA DE 40 ROLLOS POR EL OPERADOR CABIFY"/>
    <s v="VISITA_TÉCNICA"/>
    <m/>
    <s v="TIPO I"/>
    <s v="TERRESTRE"/>
    <s v="GOMEZ FERRARO JOHANA"/>
    <n v="1"/>
    <n v="35779.500569199998"/>
    <n v="0"/>
    <n v="35779.500569199998"/>
    <m/>
    <m/>
    <m/>
    <m/>
    <m/>
  </r>
  <r>
    <s v="MEDELLIN"/>
    <x v="1"/>
    <x v="1"/>
    <n v="5001"/>
    <n v="2606915"/>
    <n v="79021"/>
    <s v="ORDEN DE CAMBIO"/>
    <s v="ANTIOQUIA"/>
    <s v="MEDELLIN"/>
    <s v="PTM MEDELLIN SUPERMERCADO TRAV"/>
    <s v="REDEBAN"/>
    <s v="FO-25-1386641"/>
    <d v="2025-08-19T08:00:00"/>
    <d v="2025-08-21T16:49:00"/>
    <m/>
    <s v="ROLLOS"/>
    <s v="ROLLOS"/>
    <s v="AGREGADOR"/>
    <s v="COMCARD - PTM"/>
    <s v="EJECUTADO_EXITOSO"/>
    <s v="EJECUTADO EXITOSO"/>
    <s v="21/08/2025 SE REALIZA ENTREGA DE 50 ROLLOS POR EL OPERADOR CABIFY"/>
    <s v="VISITA_TÉCNICA"/>
    <m/>
    <s v="TIPO I"/>
    <s v="TERRESTRE"/>
    <s v="GOMEZ FERRARO JOHANA"/>
    <n v="1"/>
    <n v="35779.500569199998"/>
    <n v="0"/>
    <n v="35779.500569199998"/>
    <m/>
    <m/>
    <m/>
    <m/>
    <m/>
  </r>
  <r>
    <s v="MEDELLIN"/>
    <x v="1"/>
    <x v="1"/>
    <n v="5001"/>
    <n v="2606926"/>
    <n v="20663"/>
    <s v="ORDEN DE CAMBIO"/>
    <s v="ANTIOQUIA"/>
    <s v="MEDELLIN"/>
    <s v="COMCARD INFORMATIC SYSTEM"/>
    <s v="REDEBAN"/>
    <s v="FO-25-1386631"/>
    <d v="2025-08-19T08:00:00"/>
    <d v="2025-08-21T16:50:00"/>
    <m/>
    <s v="ROLLOS"/>
    <s v="ROLLOS"/>
    <s v="AGREGADOR"/>
    <s v="COMCARD - PTM"/>
    <s v="EJECUTADO_EXITOSO"/>
    <s v="EJECUTADO EXITOSO"/>
    <s v="21/08/2025 SE REALIZA ENTREGA DE 120 ROLLOS POR EL OPERADOR CABIFY"/>
    <s v="VISITA_TÉCNICA"/>
    <m/>
    <s v="TIPO I"/>
    <s v="TERRESTRE"/>
    <s v="GOMEZ FERRARO JOHANA"/>
    <n v="1"/>
    <n v="35779.500569199998"/>
    <n v="0"/>
    <n v="35779.500569199998"/>
    <m/>
    <m/>
    <m/>
    <m/>
    <m/>
  </r>
  <r>
    <s v="MEDELLIN"/>
    <x v="1"/>
    <x v="1"/>
    <n v="5001"/>
    <n v="2606891"/>
    <n v="79167"/>
    <s v="ORDEN DE CAMBIO"/>
    <s v="ANTIOQUIA"/>
    <s v="MEDELLIN"/>
    <s v="BARRIO CASTILLA MEDELLIN 16"/>
    <s v="REDEBAN"/>
    <s v="FO-25-1386630"/>
    <d v="2025-08-19T08:00:00"/>
    <d v="2025-08-21T16:51:00"/>
    <m/>
    <s v="ROLLOS"/>
    <s v="ROLLOS"/>
    <s v="CB UNO A UNO"/>
    <s v="CB UNO A UNO"/>
    <s v="EJECUTADO_EXITOSO"/>
    <s v="EJECUTADO EXITOSO"/>
    <s v="21/08/2025 SE REALIZA ENTREGA DE 30 ROLLOS POR EL OPERADOR CABIFY"/>
    <s v="VISITA_TÉCNICA"/>
    <m/>
    <s v="TIPO I"/>
    <s v="TERRESTRE"/>
    <s v="GOMEZ FERRARO JOHANA"/>
    <n v="1"/>
    <n v="35779.500569199998"/>
    <n v="0"/>
    <n v="35779.500569199998"/>
    <m/>
    <m/>
    <m/>
    <m/>
    <m/>
  </r>
  <r>
    <s v="MEDELLIN"/>
    <x v="1"/>
    <x v="1"/>
    <n v="5001"/>
    <n v="2606671"/>
    <n v="80087"/>
    <s v="ORDEN DE CAMBIO"/>
    <s v="ANTIOQUIA"/>
    <s v="MEDELLIN"/>
    <s v="BARRIO BELEN MEDELLIN 15"/>
    <s v="REDEBAN"/>
    <s v="FO-25-1385103"/>
    <d v="2025-08-19T08:00:00"/>
    <d v="2025-08-21T16:52:00"/>
    <m/>
    <s v="ROLLOS"/>
    <s v="ROLLOS"/>
    <s v="CB UNO A UNO"/>
    <s v="CB UNO A UNO"/>
    <s v="EJECUTADO_EXITOSO"/>
    <s v="EJECUTADO EXITOSO"/>
    <s v="16/08/2025 SE REALIZA ENVIO ROLLOS CON OPERADOR LOGISTICO CABIFY | 21/08/2025 SE REALIZA ENTREGA DE 10 ROLLOS POR EL OPERADOR CABIFY"/>
    <s v="VISITA_TÉCNICA"/>
    <m/>
    <s v="TIPO I"/>
    <s v="TERRESTRE"/>
    <s v="GOMEZ FERRARO JOHANA"/>
    <n v="1"/>
    <n v="35779.500569199998"/>
    <n v="0"/>
    <n v="35779.500569199998"/>
    <m/>
    <m/>
    <m/>
    <m/>
    <m/>
  </r>
  <r>
    <s v="MEDELLIN"/>
    <x v="1"/>
    <x v="1"/>
    <n v="5360"/>
    <n v="2606848"/>
    <n v="55408"/>
    <s v="ORDEN DE CAMBIO"/>
    <s v="ANTIOQUIA"/>
    <s v="ITAGUI"/>
    <s v="PTM ITAGUI ELECTRONICA DUFE"/>
    <s v="REDEBAN"/>
    <s v="FO-25-1385092"/>
    <d v="2025-08-19T08:00:00"/>
    <d v="2025-08-21T16:53:00"/>
    <m/>
    <s v="ROLLOS"/>
    <s v="ROLLOS"/>
    <s v="AGREGADOR"/>
    <s v="COMCARD - PTM"/>
    <s v="EJECUTADO_EXITOSO"/>
    <s v="EJECUTADO EXITOSO"/>
    <s v="16/08/2025 SE REALIZA ENVIO ROLLOS CON OPERADOR LOGISTICO CABIFY | 21/08/2025 SE REALIZA ENTREGA DE 30 ROLLOS POR EL OPERADOR CABIFY"/>
    <s v="VISITA_TÉCNICA"/>
    <m/>
    <s v="TIPO I"/>
    <s v="TERRESTRE"/>
    <s v="GOMEZ FERRARO JOHANA"/>
    <n v="1"/>
    <n v="35779.500569199998"/>
    <n v="0"/>
    <n v="35779.500569199998"/>
    <m/>
    <m/>
    <m/>
    <m/>
    <m/>
  </r>
  <r>
    <s v="MEDELLIN"/>
    <x v="1"/>
    <x v="1"/>
    <n v="5001"/>
    <n v="2606780"/>
    <n v="79837"/>
    <s v="ORDEN DE CAMBIO"/>
    <s v="ANTIOQUIA"/>
    <s v="MEDELLIN"/>
    <s v="PTM MEDELLIN D I J  TECHNOLOGY"/>
    <s v="REDEBAN"/>
    <s v="FO-25-1385088"/>
    <d v="2025-08-19T08:00:00"/>
    <d v="2025-08-21T16:54:00"/>
    <m/>
    <s v="ROLLOS"/>
    <s v="ROLLOS"/>
    <s v="AGREGADOR"/>
    <s v="COMCARD - PTM"/>
    <s v="EJECUTADO_EXITOSO"/>
    <s v="EJECUTADO EXITOSO"/>
    <s v="16/08/2025 SE REALIZA ENVIO ROLLOS CON OPERADOR LOGISTICO CABIFY | 21/08/2025 SE REALIZA ENTREGA DE 30 ROLLOS POR EL OPERADOR CABIFY"/>
    <s v="VISITA_TÉCNICA"/>
    <m/>
    <s v="TIPO I"/>
    <s v="TERRESTRE"/>
    <s v="GOMEZ FERRARO JOHANA"/>
    <n v="1"/>
    <n v="35779.500569199998"/>
    <n v="0"/>
    <n v="35779.500569199998"/>
    <m/>
    <m/>
    <m/>
    <m/>
    <m/>
  </r>
  <r>
    <s v="MEDELLIN"/>
    <x v="1"/>
    <x v="1"/>
    <n v="27075"/>
    <n v="2595787"/>
    <n v="73899"/>
    <s v="ORDEN DE CAMBIO"/>
    <s v="CHOCO"/>
    <s v="BAHIA SOLANO"/>
    <s v="BARRIO FLLO CASTRO BAHIA SOLAN"/>
    <s v="REDEBAN"/>
    <s v="FO-25-1374880"/>
    <d v="2025-08-14T08:33:00"/>
    <d v="2025-08-21T17:25:00"/>
    <m/>
    <s v="ROLLOS"/>
    <s v="ROLLOS"/>
    <s v="CB UNO A UNO"/>
    <s v="CB UNO A UNO"/>
    <s v="EJECUTADO_EXITOSO"/>
    <s v="EJECUTADO EXITOSO"/>
    <s v="14/08/2025 14-8 SE REALIZA ENVIO ROLLOS CON GUIA | 19/08/2025 SE REALIZA ENVÍO DE ROLLOS"/>
    <s v="ENVÍO"/>
    <m/>
    <s v="TIPO IV ESPECIAL"/>
    <s v="AEREO"/>
    <s v="HERNANDEZ CHAVARRIA JUAN CAMILO"/>
    <n v="0"/>
    <n v="35779.500569199998"/>
    <n v="0"/>
    <n v="35779.500569199998"/>
    <m/>
    <m/>
    <m/>
    <m/>
    <m/>
  </r>
  <r>
    <s v="VALLEDUPAR"/>
    <x v="4"/>
    <x v="5"/>
    <n v="20400"/>
    <n v="2596917"/>
    <n v="79639"/>
    <s v="ORDEN DE CAMBIO"/>
    <s v="CESAR"/>
    <s v="LA JAGUA DE IBIRICO"/>
    <s v="BARRIO JUAN RAMOS LA JAGUA DE IBIRICO"/>
    <s v="REDEBAN"/>
    <s v="FO-25-1375319"/>
    <d v="2025-08-14T09:59:00"/>
    <d v="2025-08-22T08:34:00"/>
    <m/>
    <s v="ROLLOS"/>
    <s v="ROLLOS"/>
    <s v="UNO A UNO"/>
    <s v="UNO A UNO"/>
    <s v="EJECUTADO_EXITOSO"/>
    <s v="EJECUTADO EXITOSO"/>
    <s v="14/08/2025 14-8 SE REALIZA ENVIO ROLLOS CON GUIA | 22/08/2025 14-08 SE REALIZA ENVIO DE ROLLOS ** 22-08 SE CONFIRMA ENTREGA EXITOSA POR TRANSPORTADORA"/>
    <s v="ENVÍO"/>
    <m/>
    <s v="TIPO III"/>
    <s v="TERRESTRE"/>
    <m/>
    <n v="0"/>
    <n v="35779.500569199998"/>
    <n v="0"/>
    <n v="35779.500569199998"/>
    <m/>
    <m/>
    <m/>
    <m/>
    <m/>
  </r>
  <r>
    <s v="BOGOTA"/>
    <x v="3"/>
    <x v="4"/>
    <n v="91001"/>
    <n v="2588235"/>
    <n v="78874"/>
    <s v="ORDEN DE CAMBIO"/>
    <s v="AMAZONAS"/>
    <s v="LETICIA"/>
    <s v="BARRIO CENTRO LETICIA  11"/>
    <s v="REDEBAN"/>
    <s v="FO-25-1368491"/>
    <d v="2025-08-12T16:22:00"/>
    <d v="2025-08-22T09:50:00"/>
    <m/>
    <s v="ROLLOS"/>
    <s v="ROLLOS"/>
    <s v="CB UNO A UNO"/>
    <s v="CB UNO A UNO"/>
    <s v="EJECUTADO_EXITOSO"/>
    <s v="EJECUTADO EXITOSO"/>
    <s v="12/08/2025 12-8 SE REALIZA ENVIO ROLLOS CON GUIA | 20/08/2025 EN COMUNICACIÓN CON EL USUARIO, INDICA QUE AÚN NO RECIBE PAPELERÍA. SE INFORMA GUIA | 22/08/2025 12-08 SE REALIZA ENVIO DE ROLLOS ** 22-08 SE CONFIRMA ENTREGA EXITOSA POR TRANSPORTADORA"/>
    <s v="ENVÍO"/>
    <m/>
    <s v="TIPO IV ESPECIAL"/>
    <s v="AEREO"/>
    <n v="0"/>
    <n v="0"/>
    <n v="35779.500569199998"/>
    <n v="0"/>
    <n v="35779.500569199998"/>
    <m/>
    <m/>
    <m/>
    <m/>
    <m/>
  </r>
  <r>
    <s v="PEREIRA"/>
    <x v="0"/>
    <x v="0"/>
    <n v="76895"/>
    <n v="2577160"/>
    <n v="25482"/>
    <s v="ORDEN DE CAMBIO"/>
    <s v="VALLE DEL CAUCA"/>
    <s v="ZARZAL"/>
    <s v="ZARZAL III   VALLE DEL CAUCA"/>
    <s v="REDEBAN"/>
    <s v="FO-25-1359310"/>
    <d v="2025-08-11T09:27:00"/>
    <d v="2025-08-22T10:46:00"/>
    <m/>
    <s v="ROLLOS"/>
    <s v="ROLLOS"/>
    <s v="CB UNO A UNO"/>
    <s v="CB UNO A UNO"/>
    <s v="EJECUTADO_CANCELADO"/>
    <s v="PETICIÓN USUARIO"/>
    <s v="11/08/2025 11-08 SE REALIZA ENVIO ROLLOS CON GUIA | 20/08/2025 EN COMUNICACIÓN CON EL USUARIO, INDICA QUE AÚN NO RECIBE PAPELERÍA. SE INFORMA GUIA | 22/08/2025 11-08 SE REALIZA ENVÍO DE ROLLOS ** 22-08 TRANSPORTADORA CONFIRMA DEVOLUCIÓN A REMITENTE POR 'DIRECCIÓN ERRADA' ** SE VERIFICA CON CB OTRO MEDIO PARA EL ENVÍO DE LA PAPELERÍA"/>
    <s v="ENVÍO"/>
    <m/>
    <s v="TIPO III"/>
    <s v="TERRESTRE"/>
    <m/>
    <n v="0"/>
    <n v="35779.500569199998"/>
    <n v="0"/>
    <n v="35779.500569199998"/>
    <m/>
    <m/>
    <m/>
    <m/>
    <m/>
  </r>
  <r>
    <s v="BARRANQUILLA"/>
    <x v="4"/>
    <x v="5"/>
    <n v="88001"/>
    <n v="2533611"/>
    <n v="64620"/>
    <s v="ORDEN DE CAMBIO"/>
    <s v="ARCHIPIELAGO DE SAN ANDRES Y PROVIDENCIA"/>
    <s v="SAN ANDRES"/>
    <s v="BARRIO SEC MOUNTAIN"/>
    <s v="REDEBAN"/>
    <s v="FO-25-1314635"/>
    <d v="2025-07-31T12:14:00"/>
    <d v="2025-08-22T11:04:00"/>
    <m/>
    <s v="ROLLOS"/>
    <s v="ROLLOS"/>
    <s v="CB UNO A UNO"/>
    <s v="CB UNO A UNO"/>
    <s v="EJECUTADO_EXITOSO"/>
    <s v="EJECUTADO EXITOSO"/>
    <s v="01/08/2025 SE ENVIAN ROLLOS CON LA GUIA | 08/08/2025 EN COMUNICACIÓN CON LA SR DERLY RÍOS AL NÚMERO 3166532977 INFORMA QUE AÚN NO RECIBE LOS ROLLOS | 04/08/2025 SE ENVÍA 20 ROLLOS PARA DATAFONO POR TRANSPORTADORA INTERAPIDISIMO, CLIENTE DEBE RECIBIR LOS ROLLOS EN LA OFICINA PRINCIPAL DE INTERAPIDISIMO EN PROVIDENCIA. SE COMUNICA CON EL CLIENTE PARA INDICARLE QUE DEBE RECIBIR LOS ROLLOS EN LA OFICINA PRINCIPAL"/>
    <s v="ENVÍO"/>
    <m/>
    <s v="TIPO IV ESPECIAL"/>
    <s v="AEREO"/>
    <s v="DE AGUAS MUÑOZ DAVID JOSE"/>
    <n v="0"/>
    <n v="35779.500569199998"/>
    <n v="0"/>
    <n v="35779.500569199998"/>
    <m/>
    <m/>
    <m/>
    <m/>
    <m/>
  </r>
  <r>
    <s v="MONTERIA"/>
    <x v="4"/>
    <x v="5"/>
    <n v="23466"/>
    <n v="2601860"/>
    <n v="72857"/>
    <s v="ORDEN DE CAMBIO"/>
    <s v="CORDOBA"/>
    <s v="MONTELIBANO"/>
    <s v="LA PAZ MONTELIBANO"/>
    <s v="REDEBAN"/>
    <s v="FO-25-1379150"/>
    <d v="2025-08-15T08:57:00"/>
    <d v="2025-08-22T11:58:00"/>
    <m/>
    <s v="ROLLOS"/>
    <s v="ROLLOS"/>
    <s v="CB UNO A UNO"/>
    <s v="CB UNO A UNO"/>
    <s v="EJECUTADO_EXITOSO"/>
    <s v="EJECUTADO EXITOSO"/>
    <s v="15/08/2025 SE REALIZA ENVIO ROLLOS CON GUIA | 22/08/2025 15-08 SE REALIZA ENVIO DE ROLLOS ** 22-08 SE CONFIRMA ENTREGA EXITOSA POR TRANSPORTADORA"/>
    <s v="ENVÍO"/>
    <m/>
    <s v="TIPO IV"/>
    <s v="TERRESTRE"/>
    <m/>
    <n v="0"/>
    <n v="35779.500569199998"/>
    <n v="0"/>
    <n v="35779.500569199998"/>
    <m/>
    <m/>
    <m/>
    <m/>
    <m/>
  </r>
  <r>
    <s v="APARTADO"/>
    <x v="1"/>
    <x v="1"/>
    <n v="27615"/>
    <n v="2600467"/>
    <n v="36332"/>
    <s v="ORDEN DE CAMBIO"/>
    <s v="CHOCO"/>
    <s v="RIOSUCIO"/>
    <s v="DISTRICOL EDS PETROLEOS DEL DA"/>
    <s v="REDEBAN"/>
    <s v="FO-25-1378833"/>
    <d v="2025-08-14T17:22:00"/>
    <d v="2025-08-22T12:01:00"/>
    <m/>
    <s v="ROLLOS"/>
    <s v="ROLLOS"/>
    <s v="AGREGADOR"/>
    <s v="DISTRICOL"/>
    <s v="EJECUTADO_EXITOSO"/>
    <s v="EJECUTADO EXITOSO"/>
    <s v="15/08/2025 SE REALIZA ENVIO ROLLOS CON GUIA | 20/08/2025 EN COMUNICACIÓN CON EL USUARIO, INDICA QUE AÚN NO RECIBE PAPELERÍA. SE INFORMA GUIA | 19/08/2025 SE REALIZA ENVÍO DE ROLLOS"/>
    <s v="ENVÍO"/>
    <m/>
    <s v="TIPO IV ESPECIAL"/>
    <s v="TERRESTRE/FLUVIAL"/>
    <s v="HERNANDEZ CHAVARRIA JUAN CAMILO"/>
    <n v="0"/>
    <n v="35779.500569199998"/>
    <n v="0"/>
    <n v="35779.500569199998"/>
    <m/>
    <m/>
    <m/>
    <m/>
    <m/>
  </r>
  <r>
    <s v="MEDELLIN"/>
    <x v="1"/>
    <x v="1"/>
    <n v="5360"/>
    <n v="2611926"/>
    <n v="33797"/>
    <s v="ORDEN DE CAMBIO"/>
    <s v="ANTIOQUIA"/>
    <s v="ITAGUI"/>
    <s v="BARRIO PILSEN ITAGUI"/>
    <s v="REDEBAN"/>
    <s v="FO-25-1394188"/>
    <d v="2025-08-19T11:24:00"/>
    <d v="2025-08-22T14:22:00"/>
    <m/>
    <s v="ROLLOS"/>
    <s v="ROLLOS"/>
    <s v="CB UNO A UNO"/>
    <s v="CB UNO A UNO"/>
    <s v="EJECUTADO_EXITOSO"/>
    <s v="EJECUTADO EXITOSO"/>
    <s v="19/08/2025 SE ESCALA A LA RED- LA RED AUTORIZA LA ENTREGA DE 10 ROLLOS- SE ESCALA PARA ENTREGA POR CABIFY | 22/08/2025 SE REALIZA ENTREGA DE 10 ROLLOS POR EL OPERADOR CABIFY"/>
    <s v="VISITA_TÉCNICA"/>
    <m/>
    <s v="TIPO I"/>
    <s v="TERRESTRE"/>
    <s v="GOMEZ FERRARO JOHANA"/>
    <n v="1"/>
    <n v="35779.500569199998"/>
    <n v="0"/>
    <n v="35779.500569199998"/>
    <m/>
    <m/>
    <m/>
    <m/>
    <m/>
  </r>
  <r>
    <s v="MEDELLIN"/>
    <x v="1"/>
    <x v="1"/>
    <n v="5360"/>
    <n v="2612010"/>
    <n v="78212"/>
    <s v="ORDEN DE CAMBIO"/>
    <s v="ANTIOQUIA"/>
    <s v="ITAGUI"/>
    <s v="DISTRICOL CONSULTORES TOTAL SS"/>
    <s v="REDEBAN"/>
    <s v="FO-25-1391616"/>
    <d v="2025-08-19T11:25:00"/>
    <d v="2025-08-22T14:23:00"/>
    <m/>
    <s v="ROLLOS"/>
    <s v="ROLLOS"/>
    <s v="AGREGADOR"/>
    <s v="DISTRICOL"/>
    <s v="EJECUTADO_EXITOSO"/>
    <s v="EJECUTADO EXITOSO"/>
    <s v="19/08/2025 SE ESCALA PARA ENTREGA POR MEDIO DE CABIFY | 22/08/2025 SE REALIZA ENTREGA DE 30 ROLLOS POR EL OPERADOR CABIFY"/>
    <s v="VISITA_TÉCNICA"/>
    <m/>
    <s v="TIPO I"/>
    <s v="TERRESTRE"/>
    <s v="GOMEZ FERRARO JOHANA"/>
    <n v="1"/>
    <n v="35779.500569199998"/>
    <n v="0"/>
    <n v="35779.500569199998"/>
    <m/>
    <m/>
    <m/>
    <m/>
    <m/>
  </r>
  <r>
    <s v="MEDELLIN"/>
    <x v="1"/>
    <x v="1"/>
    <n v="5266"/>
    <n v="2612726"/>
    <n v="52714"/>
    <s v="ORDEN DE CAMBIO"/>
    <s v="ANTIOQUIA"/>
    <s v="ENVIGADO"/>
    <s v="BARRIO URIBE ANGEL PARTE ALTA"/>
    <s v="REDEBAN"/>
    <s v="FO-25-1392241"/>
    <d v="2025-08-19T12:37:00"/>
    <d v="2025-08-22T14:24:00"/>
    <m/>
    <s v="ROLLOS"/>
    <s v="ROLLOS"/>
    <s v="CB UNO A UNO"/>
    <s v="CB UNO A UNO"/>
    <s v="EJECUTADO_EXITOSO"/>
    <s v="EJECUTADO EXITOSO"/>
    <s v="19/08/2025 SE ESCALA PARA ENTREGA POR CABIFY | 22/08/2025 SE REALIZA ENTREGA DE 30 ROLLOS POR EL OPERADOR CABIFY"/>
    <s v="VISITA_TÉCNICA"/>
    <m/>
    <s v="TIPO I"/>
    <s v="TERRESTRE"/>
    <s v="GOMEZ FERRARO JOHANA"/>
    <n v="1"/>
    <n v="35779.500569199998"/>
    <n v="0"/>
    <n v="35779.500569199998"/>
    <m/>
    <m/>
    <m/>
    <m/>
    <m/>
  </r>
  <r>
    <s v="MEDELLIN"/>
    <x v="1"/>
    <x v="1"/>
    <n v="5360"/>
    <n v="2612832"/>
    <n v="79832"/>
    <s v="ORDEN DE CAMBIO"/>
    <s v="ANTIOQUIA"/>
    <s v="ITAGUI"/>
    <s v="PTM ITAGUI CELUMASTER BT ITAGU"/>
    <s v="REDEBAN"/>
    <s v="FO-25-1394181"/>
    <d v="2025-08-19T13:00:00"/>
    <d v="2025-08-22T14:25:00"/>
    <m/>
    <s v="ROLLOS"/>
    <s v="ROLLOS"/>
    <s v="AGREGADOR"/>
    <s v="COMCARD - PTM"/>
    <s v="EJECUTADO_EXITOSO"/>
    <s v="EJECUTADO EXITOSO"/>
    <s v="19/08/2025 SE ESCALA A LA RED- LA RED AUTORIZA LA ENTREGA DE 10 ROLLOS- SE ESCALA PARA ENTREGA POR CABIFY | 22/08/2025 SE REALIZA ENTREGA DE 10 ROLLOS POR EL OPERADOR CABIFY"/>
    <s v="VISITA_TÉCNICA"/>
    <m/>
    <s v="TIPO I"/>
    <s v="TERRESTRE"/>
    <s v="GOMEZ FERRARO JOHANA"/>
    <n v="1"/>
    <n v="35779.500569199998"/>
    <n v="0"/>
    <n v="35779.500569199998"/>
    <m/>
    <m/>
    <m/>
    <m/>
    <m/>
  </r>
  <r>
    <s v="MEDELLIN"/>
    <x v="1"/>
    <x v="1"/>
    <n v="5212"/>
    <n v="2613026"/>
    <n v="27710"/>
    <s v="ORDEN DE CAMBIO"/>
    <s v="ANTIOQUIA"/>
    <s v="COPACABANA"/>
    <s v="DISTRICOL PAPELERIA DJP"/>
    <s v="REDEBAN"/>
    <s v="FO-25-1394195"/>
    <d v="2025-08-19T13:47:00"/>
    <d v="2025-08-22T14:27:00"/>
    <m/>
    <s v="ROLLOS"/>
    <s v="ROLLOS"/>
    <s v="AGREGADOR"/>
    <s v="DISTRICOL"/>
    <s v="EJECUTADO_EXITOSO"/>
    <s v="EJECUTADO EXITOSO"/>
    <s v="19/08/2025 SE ESCALA PARA ENTREGA POR CABIFY | 22/08/2025 SE REALIZA ENTREGA DE 150 ROLLOS POR EL OPERADOR CABIFY"/>
    <s v="VISITA_TÉCNICA"/>
    <m/>
    <s v="TIPO I"/>
    <s v="TERRESTRE"/>
    <s v="GOMEZ FERRARO JOHANA"/>
    <n v="1"/>
    <n v="35779.500569199998"/>
    <n v="0"/>
    <n v="35779.500569199998"/>
    <m/>
    <m/>
    <m/>
    <m/>
    <m/>
  </r>
  <r>
    <s v="MEDELLIN"/>
    <x v="1"/>
    <x v="1"/>
    <n v="5360"/>
    <n v="2613110"/>
    <n v="12337"/>
    <s v="ORDEN DE CAMBIO"/>
    <s v="ANTIOQUIA"/>
    <s v="ITAGUI"/>
    <s v="BARRIO SANTA MARIA II - ITAGUI"/>
    <s v="REDEBAN"/>
    <s v="FO-25-1392993"/>
    <d v="2025-08-19T13:48:00"/>
    <d v="2025-08-22T14:28:00"/>
    <m/>
    <s v="ROLLOS"/>
    <s v="ROLLOS"/>
    <s v="CB UNO A UNO"/>
    <s v="CB UNO A UNO"/>
    <s v="EJECUTADO_EXITOSO"/>
    <s v="EJECUTADO EXITOSO"/>
    <s v="19/08/2025 SE ESCALA PARA ENTREGA POR CABIFY | 22/08/2025 SE REALIZA ENTREGA DE 70 ROLLOS POR EL OPERADOR CABIFY"/>
    <s v="VISITA_TÉCNICA"/>
    <m/>
    <s v="TIPO I"/>
    <s v="TERRESTRE"/>
    <s v="GOMEZ FERRARO JOHANA"/>
    <n v="1"/>
    <n v="35779.500569199998"/>
    <n v="0"/>
    <n v="35779.500569199998"/>
    <m/>
    <m/>
    <m/>
    <m/>
    <m/>
  </r>
  <r>
    <s v="MEDELLIN"/>
    <x v="1"/>
    <x v="1"/>
    <n v="5088"/>
    <n v="2607439"/>
    <n v="80225"/>
    <s v="ORDEN DE CAMBIO"/>
    <s v="ANTIOQUIA"/>
    <s v="BELLO"/>
    <s v="PTM BELLO PAULA S STORE"/>
    <s v="REDEBAN"/>
    <s v="FO-25-1386615"/>
    <d v="2025-08-17T10:40:00"/>
    <d v="2025-08-22T14:30:00"/>
    <m/>
    <s v="ROLLOS"/>
    <s v="ROLLOS"/>
    <s v="AGREGADOR"/>
    <s v="COMCARD - PTM"/>
    <s v="EJECUTADO_EXITOSO"/>
    <s v="EJECUTADO EXITOSO"/>
    <s v="22/08/2025 SE REALIZA ENTREGA DE 40 ROLLOS POR EL OPERADOR CABIFY"/>
    <s v="VISITA_TÉCNICA"/>
    <m/>
    <s v="TIPO I"/>
    <s v="TERRESTRE"/>
    <s v="GOMEZ FERRARO JOHANA"/>
    <n v="1"/>
    <n v="35779.500569199998"/>
    <n v="0"/>
    <n v="35779.500569199998"/>
    <m/>
    <m/>
    <m/>
    <m/>
    <m/>
  </r>
  <r>
    <s v="MEDELLIN"/>
    <x v="1"/>
    <x v="1"/>
    <n v="5308"/>
    <n v="2608514"/>
    <n v="30201"/>
    <s v="ORDEN DE CAMBIO"/>
    <s v="ANTIOQUIA"/>
    <s v="GIRARDOTA"/>
    <s v="BARRIO GIRARDOTA PARQUE GIRARD"/>
    <s v="REDEBAN"/>
    <s v="FO-25-1393035"/>
    <d v="2025-08-18T11:41:00"/>
    <d v="2025-08-22T14:31:00"/>
    <m/>
    <s v="ROLLOS"/>
    <s v="ROLLOS"/>
    <s v="CB UNO A UNO"/>
    <s v="CB UNO A UNO"/>
    <s v="EJECUTADO_EXITOSO"/>
    <s v="EJECUTADO EXITOSO"/>
    <s v="19/08/2025 SE ESCALA PARA ENTREGA POR CABIFY | 22/08/2025 SE REALIZA ENTREGA DE 150 ROLLOS POR EL OPERADOR CABIFY"/>
    <s v="VISITA_TÉCNICA"/>
    <m/>
    <s v="TIPO I"/>
    <s v="TERRESTRE"/>
    <s v="GOMEZ FERRARO JOHANA"/>
    <n v="1"/>
    <n v="35779.500569199998"/>
    <n v="0"/>
    <n v="35779.500569199998"/>
    <m/>
    <m/>
    <m/>
    <m/>
    <m/>
  </r>
  <r>
    <s v="MEDELLIN"/>
    <x v="1"/>
    <x v="1"/>
    <n v="5088"/>
    <n v="2608515"/>
    <n v="56687"/>
    <s v="ORDEN DE CAMBIO"/>
    <s v="ANTIOQUIA"/>
    <s v="BELLO"/>
    <s v="PTM BELLO DEPOSITO Y FERRETERI"/>
    <s v="REDEBAN"/>
    <s v="FO-25-1388152"/>
    <d v="2025-08-18T11:42:00"/>
    <d v="2025-08-22T14:33:00"/>
    <m/>
    <s v="ROLLOS"/>
    <s v="ROLLOS"/>
    <s v="AGREGADOR"/>
    <s v="COMCARD - PTM"/>
    <s v="EJECUTADO_EXITOSO"/>
    <s v="EJECUTADO EXITOSO"/>
    <s v="18/08/2025 SE REALIZA ENVIO ROLLOS POR CABIFY | 22/08/2025 SE REALIZA ENTREGA DE 20 ROLLOS POR EL OPERADOR CABIFY"/>
    <s v="VISITA_TÉCNICA"/>
    <m/>
    <s v="TIPO I"/>
    <s v="TERRESTRE"/>
    <s v="GOMEZ FERRARO JOHANA"/>
    <n v="1"/>
    <n v="35779.500569199998"/>
    <n v="0"/>
    <n v="35779.500569199998"/>
    <m/>
    <m/>
    <m/>
    <m/>
    <m/>
  </r>
  <r>
    <s v="MEDELLIN"/>
    <x v="1"/>
    <x v="1"/>
    <n v="5001"/>
    <n v="2600065"/>
    <n v="60649"/>
    <s v="ORDEN DE CAMBIO"/>
    <s v="ANTIOQUIA"/>
    <s v="MEDELLIN"/>
    <s v="BARRIO PUEBLITO PAISA MEDELLIN"/>
    <s v="REDEBAN"/>
    <s v="FO-25-1377889"/>
    <d v="2025-08-14T16:29:00"/>
    <d v="2025-08-22T14:34:00"/>
    <m/>
    <s v="ROLLOS"/>
    <s v="ROLLOS"/>
    <s v="CB UNO A UNO"/>
    <s v="CB UNO A UNO"/>
    <s v="EJECUTADO_EXITOSO"/>
    <s v="EJECUTADO EXITOSO"/>
    <s v="14/08/2025 SE REALIZA ENVIO ROLLOS CON OPERADOR LOGISTICO CABIFY | 22/08/2025 SE REALIZA ENTREGA DE 20 ROLLOS POR EL OPERADOR CABIFY"/>
    <s v="VISITA_TÉCNICA"/>
    <m/>
    <s v="TIPO I"/>
    <s v="TERRESTRE"/>
    <s v="GOMEZ FERRARO JOHANA"/>
    <n v="1"/>
    <n v="35779.500569199998"/>
    <n v="0"/>
    <n v="35779.500569199998"/>
    <m/>
    <m/>
    <m/>
    <m/>
    <m/>
  </r>
  <r>
    <s v="MEDELLIN"/>
    <x v="1"/>
    <x v="1"/>
    <n v="5360"/>
    <n v="2610244"/>
    <n v="11291"/>
    <s v="ORDEN DE CAMBIO"/>
    <s v="ANTIOQUIA"/>
    <s v="ITAGUI"/>
    <s v="PAGO FACIL  NIQUIA"/>
    <s v="REDEBAN"/>
    <s v="FO-25-1389834"/>
    <d v="2025-08-19T09:01:00"/>
    <d v="2025-08-22T14:34:00"/>
    <m/>
    <s v="ROLLOS"/>
    <s v="ROLLOS"/>
    <s v="ROBUSTO"/>
    <s v="PAGAFACIL"/>
    <s v="EJECUTADO_EXITOSO"/>
    <s v="EJECUTADO EXITOSO"/>
    <s v="19/08/2025 ENVIO POR MEDIO DE CABIFY | 22/08/2025 SE REALIZA ENTREGA DE 160 ROLLOS POR EL OPERADOR CABIFY"/>
    <s v="VISITA_TÉCNICA"/>
    <m/>
    <s v="TIPO I"/>
    <s v="TERRESTRE"/>
    <s v="GOMEZ FERRARO JOHANA"/>
    <n v="1"/>
    <n v="35779.500569199998"/>
    <n v="0"/>
    <n v="35779.500569199998"/>
    <m/>
    <m/>
    <m/>
    <m/>
    <m/>
  </r>
  <r>
    <s v="MEDELLIN"/>
    <x v="1"/>
    <x v="1"/>
    <n v="5001"/>
    <n v="2600503"/>
    <n v="70017"/>
    <s v="ORDEN DE CAMBIO"/>
    <s v="ANTIOQUIA"/>
    <s v="MEDELLIN"/>
    <s v="PTM MEDELLIN  SALSAMENTARIA DO"/>
    <s v="REDEBAN"/>
    <s v="FO-25-1378081"/>
    <d v="2025-08-14T16:59:00"/>
    <d v="2025-08-22T14:35:00"/>
    <m/>
    <s v="ROLLOS"/>
    <s v="ROLLOS"/>
    <s v="AGREGADOR"/>
    <s v="COMCARD - PTM"/>
    <s v="EJECUTADO_EXITOSO"/>
    <s v="EJECUTADO EXITOSO"/>
    <s v="14/08/2025 SE ESCALA AL COORDINADOR DE ZONA PARA ENTREGA DE ROLLOS EN SITIO | 22/08/2025 SE REALIZA ENTREGA DE 30 ROLLOS POR EL OPERADOR CABIFY"/>
    <s v="VISITA_TÉCNICA"/>
    <m/>
    <s v="TIPO I"/>
    <s v="TERRESTRE"/>
    <s v="GOMEZ FERRARO JOHANA"/>
    <n v="1"/>
    <n v="35779.500569199998"/>
    <n v="0"/>
    <n v="35779.500569199998"/>
    <m/>
    <m/>
    <m/>
    <m/>
    <m/>
  </r>
  <r>
    <s v="MEDELLIN"/>
    <x v="1"/>
    <x v="1"/>
    <n v="5266"/>
    <n v="2600633"/>
    <n v="27720"/>
    <s v="ORDEN DE CAMBIO"/>
    <s v="ANTIOQUIA"/>
    <s v="ENVIGADO"/>
    <s v="BARRIO PARQUE 2 ENVIGADO"/>
    <s v="REDEBAN"/>
    <s v="FO-25-1378583"/>
    <d v="2025-08-15T08:00:00"/>
    <d v="2025-08-22T14:36:00"/>
    <m/>
    <s v="ROLLOS"/>
    <s v="ROLLOS"/>
    <s v="CB UNO A UNO"/>
    <s v="CB UNO A UNO"/>
    <s v="EJECUTADO_EXITOSO"/>
    <s v="EJECUTADO EXITOSO"/>
    <s v="15/08/2025 SE REALIZA ENVIO ROLLOS CON OPERADOR LOGISTICO CABIFY | 22/08/2025 SE REALIZA ENTREGA DE 140 ROLLOS POR EL OPERADOR CABIFY"/>
    <s v="VISITA_TÉCNICA"/>
    <m/>
    <s v="TIPO I"/>
    <s v="TERRESTRE"/>
    <s v="GOMEZ FERRARO JOHANA"/>
    <n v="1"/>
    <n v="35779.500569199998"/>
    <n v="0"/>
    <n v="35779.500569199998"/>
    <m/>
    <m/>
    <m/>
    <m/>
    <m/>
  </r>
  <r>
    <s v="MEDELLIN"/>
    <x v="1"/>
    <x v="1"/>
    <n v="5088"/>
    <n v="2600729"/>
    <n v="65204"/>
    <s v="ORDEN DE CAMBIO"/>
    <s v="ANTIOQUIA"/>
    <s v="BELLO"/>
    <s v="BARRIO BUENOS AIRES BELLO 1"/>
    <s v="REDEBAN"/>
    <s v="FO-25-1378585"/>
    <d v="2025-08-15T08:00:00"/>
    <d v="2025-08-22T14:37:00"/>
    <m/>
    <s v="ROLLOS"/>
    <s v="ROLLOS"/>
    <s v="CB UNO A UNO"/>
    <s v="CB UNO A UNO"/>
    <s v="EJECUTADO_EXITOSO"/>
    <s v="EJECUTADO EXITOSO"/>
    <s v="15/08/2025 SE REALIZA ENVIO ROLLOS CON OPERADOR LOGISTICO CABIFY | 22/08/2025 SE REALIZA ENTREGA DE 40 ROLLOS POR EL OPERADOR CABIFY"/>
    <s v="VISITA_TÉCNICA"/>
    <m/>
    <s v="TIPO I"/>
    <s v="TERRESTRE"/>
    <s v="GOMEZ FERRARO JOHANA"/>
    <n v="1"/>
    <n v="35779.500569199998"/>
    <n v="0"/>
    <n v="35779.500569199998"/>
    <m/>
    <m/>
    <m/>
    <m/>
    <m/>
  </r>
  <r>
    <s v="MEDELLIN"/>
    <x v="1"/>
    <x v="1"/>
    <n v="5001"/>
    <n v="2602265"/>
    <n v="27108"/>
    <s v="ORDEN DE CAMBIO"/>
    <s v="ANTIOQUIA"/>
    <s v="MEDELLIN"/>
    <s v="OPRAP PALO MARACAIBO"/>
    <s v="REDEBAN"/>
    <s v="FO-25-1379653"/>
    <d v="2025-08-15T09:38:00"/>
    <d v="2025-08-22T14:38:00"/>
    <m/>
    <s v="ROLLOS"/>
    <s v="ROLLOS"/>
    <s v="ROBUSTO"/>
    <s v="OPRAP"/>
    <s v="EJECUTADO_EXITOSO"/>
    <s v="EJECUTADO EXITOSO"/>
    <s v="15/08/2025 SE REALIZA ENVIO ROLLOS CON OPERADOR LOGISTICO CABIFY | 22/08/2025 SE REALIZA ENTREGA DE 140 ROLLOS POR EL OPERADOR CABIFY"/>
    <s v="VISITA_TÉCNICA"/>
    <m/>
    <s v="TIPO I"/>
    <s v="TERRESTRE"/>
    <s v="GOMEZ FERRARO JOHANA"/>
    <n v="1"/>
    <n v="35779.500569199998"/>
    <n v="0"/>
    <n v="35779.500569199998"/>
    <m/>
    <m/>
    <m/>
    <m/>
    <m/>
  </r>
  <r>
    <s v="MEDELLIN"/>
    <x v="1"/>
    <x v="1"/>
    <n v="5001"/>
    <n v="2603212"/>
    <n v="10276"/>
    <s v="ORDEN DE CAMBIO"/>
    <s v="ANTIOQUIA"/>
    <s v="MEDELLIN"/>
    <s v="BARRIO GUAYABAL"/>
    <s v="REDEBAN"/>
    <s v="FO-25-1379956"/>
    <d v="2025-08-15T10:53:00"/>
    <d v="2025-08-22T14:39:00"/>
    <m/>
    <s v="ROLLOS"/>
    <s v="ROLLOS"/>
    <s v="CB UNO A UNO"/>
    <s v="CB UNO A UNO"/>
    <s v="EJECUTADO_EXITOSO"/>
    <s v="EJECUTADO EXITOSO"/>
    <s v="15/08/2025 SE REALIZA ENVIO ROLLOS CON OPERADOR LOGISTICO CABIFY | 22/08/2025 SE REALIZA ENTREGA DE 140 ROLLOS POR EL OPERADOR CABIFY"/>
    <s v="VISITA_TÉCNICA"/>
    <m/>
    <s v="TIPO I"/>
    <s v="TERRESTRE"/>
    <s v="GOMEZ FERRARO JOHANA"/>
    <n v="1"/>
    <n v="35779.500569199998"/>
    <n v="0"/>
    <n v="35779.500569199998"/>
    <m/>
    <m/>
    <m/>
    <m/>
    <m/>
  </r>
  <r>
    <s v="MEDELLIN"/>
    <x v="1"/>
    <x v="1"/>
    <n v="5088"/>
    <n v="2603425"/>
    <n v="29998"/>
    <s v="ORDEN DE CAMBIO"/>
    <s v="ANTIOQUIA"/>
    <s v="BELLO"/>
    <s v="BARRIO BELLO LA 2000"/>
    <s v="REDEBAN"/>
    <s v="FO-25-1380214"/>
    <d v="2025-08-15T11:16:00"/>
    <d v="2025-08-22T14:40:00"/>
    <m/>
    <s v="ROLLOS"/>
    <s v="ROLLOS"/>
    <s v="CB UNO A UNO"/>
    <s v="CB UNO A UNO"/>
    <s v="EJECUTADO_EXITOSO"/>
    <s v="EJECUTADO EXITOSO"/>
    <s v="15/08/2025 SE REALIZA ENVIO ROLLOS CON OPERADOR LOGISITICO CABIFY | 22/08/2025 SE REALIZA ENTREGA DE 80 ROLLOS POR EL OPERADOR CABIFY"/>
    <s v="VISITA_TÉCNICA"/>
    <m/>
    <s v="TIPO I"/>
    <s v="TERRESTRE"/>
    <s v="GOMEZ FERRARO JOHANA"/>
    <n v="1"/>
    <n v="35779.500569199998"/>
    <n v="0"/>
    <n v="35779.500569199998"/>
    <m/>
    <m/>
    <m/>
    <m/>
    <m/>
  </r>
  <r>
    <s v="MEDELLIN"/>
    <x v="1"/>
    <x v="1"/>
    <n v="5360"/>
    <n v="2603554"/>
    <n v="59913"/>
    <s v="ORDEN DE CAMBIO"/>
    <s v="ANTIOQUIA"/>
    <s v="ITAGUI"/>
    <s v="PTM ITAGUI PAPELERIA Y VARIEDA"/>
    <s v="REDEBAN"/>
    <s v="FO-25-1380341"/>
    <d v="2025-08-15T11:34:00"/>
    <d v="2025-08-22T14:41:00"/>
    <m/>
    <s v="ROLLOS"/>
    <s v="ROLLOS"/>
    <s v="AGREGADOR"/>
    <s v="COMCARD - PTM"/>
    <s v="EJECUTADO_EXITOSO"/>
    <s v="EJECUTADO EXITOSO"/>
    <s v="15/08/2025 SE REALIZA ENVIO ROLLOS CON OPERADOR LOGISITICO CABIFY | 22/08/2025 SE REALIZA ENTREGA DE 80 ROLLOS POR EL OPERADOR CABIFY"/>
    <s v="VISITA_TÉCNICA"/>
    <m/>
    <s v="TIPO I"/>
    <s v="TERRESTRE"/>
    <s v="GOMEZ FERRARO JOHANA"/>
    <n v="1"/>
    <n v="35779.500569199998"/>
    <n v="0"/>
    <n v="35779.500569199998"/>
    <m/>
    <m/>
    <m/>
    <m/>
    <m/>
  </r>
  <r>
    <s v="MEDELLIN"/>
    <x v="1"/>
    <x v="1"/>
    <n v="5001"/>
    <n v="2605500"/>
    <n v="48426"/>
    <s v="ORDEN DE CAMBIO"/>
    <s v="ANTIOQUIA"/>
    <s v="MEDELLIN"/>
    <s v="PTM RED MEDELLIN LA CASA DEL"/>
    <s v="REDEBAN"/>
    <s v="FO-25-1382258"/>
    <d v="2025-08-15T16:27:00"/>
    <d v="2025-08-22T14:42:00"/>
    <m/>
    <s v="ROLLOS"/>
    <s v="ROLLOS"/>
    <s v="AGREGADOR"/>
    <s v="COMCARD - PTM"/>
    <s v="EJECUTADO_EXITOSO"/>
    <s v="EJECUTADO EXITOSO"/>
    <s v="15/08/2025 SE REALIZA ENVIO ROLLOS CON OPERADOR LOGISTICO | 22/08/2025 SE REALIZA ENTREGA DE 110 ROLLOS POR EL OPERADOR CABIFY"/>
    <s v="VISITA_TÉCNICA"/>
    <m/>
    <s v="TIPO I"/>
    <s v="TERRESTRE"/>
    <s v="GOMEZ FERRARO JOHANA"/>
    <n v="1"/>
    <n v="35779.500569199998"/>
    <n v="0"/>
    <n v="35779.500569199998"/>
    <m/>
    <m/>
    <m/>
    <m/>
    <m/>
  </r>
  <r>
    <s v="MEDELLIN"/>
    <x v="1"/>
    <x v="1"/>
    <n v="5001"/>
    <n v="2604003"/>
    <n v="27656"/>
    <s v="ORDEN DE CAMBIO"/>
    <s v="ANTIOQUIA"/>
    <s v="MEDELLIN"/>
    <s v="DISTRICOL TECNOLOGIA JP2"/>
    <s v="REDEBAN"/>
    <s v="FO-25-1380592"/>
    <d v="2025-08-15T12:15:00"/>
    <d v="2025-08-22T14:42:00"/>
    <m/>
    <s v="ROLLOS"/>
    <s v="ROLLOS"/>
    <s v="AGREGADOR"/>
    <s v="DISTRICOL"/>
    <s v="EJECUTADO_EXITOSO"/>
    <s v="EJECUTADO EXITOSO"/>
    <s v="15/08/2025 SE REALIZA ENVIO ROLLOS CON OPERADOR LOGISITICO CABIFY | 22/08/2025 SE REALIZA ENTREGA DE 80 ROLLOS POR EL OPERADOR CABIFY"/>
    <s v="VISITA_TÉCNICA"/>
    <m/>
    <s v="TIPO I"/>
    <s v="TERRESTRE"/>
    <s v="GOMEZ FERRARO JOHANA"/>
    <n v="1"/>
    <n v="35779.500569199998"/>
    <n v="0"/>
    <n v="35779.500569199998"/>
    <m/>
    <m/>
    <m/>
    <m/>
    <m/>
  </r>
  <r>
    <s v="MEDELLIN"/>
    <x v="1"/>
    <x v="1"/>
    <n v="5360"/>
    <n v="2605713"/>
    <n v="26969"/>
    <s v="ORDEN DE CAMBIO"/>
    <s v="ANTIOQUIA"/>
    <s v="ITAGUI"/>
    <s v="BARRIO SIMON BOLIVAR 3 ITAGUI"/>
    <s v="REDEBAN"/>
    <s v="FO-25-1383019"/>
    <d v="2025-08-15T17:24:00"/>
    <d v="2025-08-22T14:43:00"/>
    <m/>
    <s v="ROLLOS"/>
    <s v="ROLLOS"/>
    <s v="CB UNO A UNO"/>
    <s v="CB UNO A UNO"/>
    <s v="EJECUTADO_EXITOSO"/>
    <s v="EJECUTADO EXITOSO"/>
    <s v="16/08/2025 SE REALIZA ENVIO ROLLOS CON OPERADOR LOGISTICO CABIFY | 22/08/2025 SE REALIZA ENTREGA DE 50 ROLLOS POR EL OPERADOR CABIFY"/>
    <s v="VISITA_TÉCNICA"/>
    <m/>
    <s v="TIPO I"/>
    <s v="TERRESTRE"/>
    <s v="GOMEZ FERRARO JOHANA"/>
    <n v="1"/>
    <n v="35779.500569199998"/>
    <n v="0"/>
    <n v="35779.500569199998"/>
    <m/>
    <m/>
    <m/>
    <m/>
    <m/>
  </r>
  <r>
    <s v="MEDELLIN"/>
    <x v="1"/>
    <x v="1"/>
    <n v="5001"/>
    <n v="2606342"/>
    <n v="79432"/>
    <s v="ORDEN DE CAMBIO"/>
    <s v="ANTIOQUIA"/>
    <s v="MEDELLIN"/>
    <s v="BARRIO CAICEDO MEDELLIN 13"/>
    <s v="REDEBAN"/>
    <s v="FO-25-1383416"/>
    <d v="2025-08-16T09:21:00"/>
    <d v="2025-08-22T14:44:00"/>
    <m/>
    <s v="ROLLOS"/>
    <s v="ROLLOS"/>
    <s v="CB UNO A UNO"/>
    <s v="CB UNO A UNO"/>
    <s v="EJECUTADO_EXITOSO"/>
    <s v="EJECUTADO EXITOSO"/>
    <s v="16/08/2025 SE REALIZA ENVIO ROLLOS CON OPERADOR LOGISTICO CABIFY | 22/08/2025 SE REALIZA ENTREGA DE 20 ROLLOS POR EL OPERADOR CABIFY"/>
    <s v="VISITA_TÉCNICA"/>
    <m/>
    <s v="TIPO I"/>
    <s v="TERRESTRE"/>
    <s v="GOMEZ FERRARO JOHANA"/>
    <n v="1"/>
    <n v="35779.500569199998"/>
    <n v="0"/>
    <n v="35779.500569199998"/>
    <m/>
    <m/>
    <m/>
    <m/>
    <m/>
  </r>
  <r>
    <s v="MEDELLIN"/>
    <x v="1"/>
    <x v="1"/>
    <n v="5088"/>
    <n v="2606461"/>
    <n v="43381"/>
    <s v="ORDEN DE CAMBIO"/>
    <s v="ANTIOQUIA"/>
    <s v="BELLO"/>
    <s v="PAGAFACIL OBRA 2000"/>
    <s v="REDEBAN"/>
    <s v="FO-25-1383688"/>
    <d v="2025-08-16T10:13:00"/>
    <d v="2025-08-22T14:45:00"/>
    <m/>
    <s v="ROLLOS"/>
    <s v="ROLLOS"/>
    <s v="ROBUSTO"/>
    <s v="PAGAFACIL"/>
    <s v="EJECUTADO_EXITOSO"/>
    <s v="EJECUTADO EXITOSO"/>
    <s v="16/08/2025 SE ESCALA AL COORDINADOR DE ZONA PARA ENTREGA DE ROLLOS EN SITIO | 22/08/2025 SE REALIZA ENTREGA DE 80 ROLLOS POR EL OPERADOR CABIFY"/>
    <s v="VISITA_TÉCNICA"/>
    <m/>
    <s v="TIPO I"/>
    <s v="TERRESTRE"/>
    <s v="GOMEZ FERRARO JOHANA"/>
    <n v="1"/>
    <n v="35779.500569199998"/>
    <n v="0"/>
    <n v="35779.500569199998"/>
    <m/>
    <m/>
    <m/>
    <m/>
    <m/>
  </r>
  <r>
    <s v="BUCARAMANGA"/>
    <x v="2"/>
    <x v="2"/>
    <n v="68001"/>
    <n v="2628361"/>
    <n v="74163"/>
    <s v="ORDEN DE CAMBIO"/>
    <s v="SANTANDER"/>
    <s v="BUCARAMANGA"/>
    <s v="BARRIO COLORADOS BUCARAMANGA"/>
    <s v="REDEBAN"/>
    <s v="FO-25-1408186"/>
    <d v="2025-08-22T08:00:00"/>
    <d v="2025-08-23T08:50:00"/>
    <m/>
    <s v="ROLLOS"/>
    <s v="ROLLOS"/>
    <s v="CB UNO A UNO"/>
    <s v="CB UNO A UNO"/>
    <s v="EJECUTADO_EXITOSO"/>
    <s v="EJECUTADO EXITOSO"/>
    <s v="22/08/2025 SE ESCALA AL COORDINADOR DE ZONA PARA ENTREGA DE ROLLOS EN SITIO | 22/08/2025 SE REALIZA VISITA A COMERCIO Y SE ENTREGAN 30 ROLLOS, NO SE MANIPULA EQUIPOS"/>
    <s v="VISITA_TÉCNICA"/>
    <m/>
    <s v="TIPO I"/>
    <s v="TERRESTRE"/>
    <s v="SANTOS GONZALEZ JOHAN FABIAN"/>
    <n v="1"/>
    <n v="35779.500569199998"/>
    <n v="0"/>
    <n v="35779.500569199998"/>
    <m/>
    <m/>
    <m/>
    <m/>
    <m/>
  </r>
  <r>
    <s v="BUCARAMANGA"/>
    <x v="2"/>
    <x v="2"/>
    <n v="68001"/>
    <n v="2627861"/>
    <n v="10016"/>
    <s v="ORDEN DE CAMBIO"/>
    <s v="SANTANDER"/>
    <s v="BUCARAMANGA"/>
    <s v="BARRIO SAN FRANCISCO - BUCARAM"/>
    <s v="REDEBAN"/>
    <s v="FO-25-1406119"/>
    <d v="2025-08-21T16:48:00"/>
    <d v="2025-08-23T08:57:00"/>
    <m/>
    <s v="ROLLOS"/>
    <s v="ROLLOS"/>
    <s v="CB UNO A UNO"/>
    <s v="CB UNO A UNO"/>
    <s v="EJECUTADO_EXITOSO"/>
    <s v="EJECUTADO EXITOSO"/>
    <s v="21/08/2025 SE ESCALA AL COORDINADOR DE ZONA PARA ENTREGA DE ROLLOS EN SITIO | 22/08/2025 SE REALIZA VISITA AL COMERCIO SE ENTREGAN 40 ROLLOS DE REDEBAN"/>
    <s v="VISITA_TÉCNICA"/>
    <m/>
    <s v="TIPO I"/>
    <s v="TERRESTRE"/>
    <s v="MARIÑO PABON JORGE ENRIQUE"/>
    <n v="1"/>
    <n v="35779.500569199998"/>
    <n v="0"/>
    <n v="35779.500569199998"/>
    <m/>
    <m/>
    <m/>
    <m/>
    <m/>
  </r>
  <r>
    <s v="PASTO"/>
    <x v="0"/>
    <x v="3"/>
    <n v="52356"/>
    <n v="2627679"/>
    <n v="79242"/>
    <s v="ORDEN DE CAMBIO"/>
    <s v="NARIÑO"/>
    <s v="IPIALES"/>
    <s v="DISTRICOL DROG LA MERCED"/>
    <s v="REDEBAN"/>
    <s v="FO-25-1406106"/>
    <d v="2025-08-21T16:29:00"/>
    <d v="2025-08-23T09:00:00"/>
    <m/>
    <s v="ROLLOS"/>
    <s v="ROLLOS"/>
    <s v="AGREGADOR"/>
    <s v="DISTRICOL"/>
    <s v="EJECUTADO_EXITOSO"/>
    <s v="EJECUTADO EXITOSO"/>
    <s v="21/08/2025 SE ESCALA AL COORDINADOR DE ZONA PARA ENTREGA DE ROLLOS EN SITIO | 22/08/2025 SE REALIZA ENTREGA DE 10 ROLLOS EN EL COMERCIO"/>
    <s v="VISITA_TÉCNICA"/>
    <m/>
    <s v="TIPO II"/>
    <s v="TERRESTRE"/>
    <s v="PAZ MARTINEZ RICHARD HUMBERTO"/>
    <n v="1"/>
    <n v="67654.12000000001"/>
    <n v="0"/>
    <n v="67654.12000000001"/>
    <m/>
    <m/>
    <m/>
    <m/>
    <m/>
  </r>
  <r>
    <s v="PASTO"/>
    <x v="0"/>
    <x v="3"/>
    <n v="52786"/>
    <n v="2627282"/>
    <n v="63154"/>
    <s v="ORDEN DE CAMBIO"/>
    <s v="NARIÑO"/>
    <s v="TAMINANGO"/>
    <s v="BARRIO KENNEDY TAMINANGO 1"/>
    <s v="REDEBAN"/>
    <s v="FO-25-1405829"/>
    <d v="2025-08-21T15:57:00"/>
    <d v="2025-08-23T09:04:00"/>
    <m/>
    <s v="ROLLOS"/>
    <s v="ROLLOS"/>
    <s v="CB UNO A UNO"/>
    <s v="CB UNO A UNO"/>
    <s v="EJECUTADO_EXITOSO"/>
    <s v="EJECUTADO EXITOSO"/>
    <s v="21/08/2025 SE ESCALA AL COORDINADOR DE ZONA PARA ENTREGA DE ROLLOS EN SITIO | 22/08/2025 POR SOLICITUD DE CLIENTE SE REALIZA ENVIO DE 40 ROLLOS. CONFIRMA ENTREGA DE ROLLOS EN EL MUNICIPIO"/>
    <s v="ENVÍO"/>
    <m/>
    <s v="TIPO II"/>
    <s v="TERRESTRE"/>
    <s v="BRAVO MADROÑERO OSCAR ESTEBAN"/>
    <n v="0"/>
    <n v="35779.500569199998"/>
    <n v="0"/>
    <n v="35779.500569199998"/>
    <m/>
    <m/>
    <m/>
    <m/>
    <m/>
  </r>
  <r>
    <s v="BOGOTA"/>
    <x v="3"/>
    <x v="4"/>
    <n v="11001"/>
    <n v="2626026"/>
    <n v="27650"/>
    <s v="ORDEN DE CAMBIO"/>
    <s v="CUNDINAMARCA"/>
    <s v="BOGOTA"/>
    <s v="BARRIO SUBA RINCON 9   BOGOTA"/>
    <s v="REDEBAN"/>
    <s v="FO-25-1405840"/>
    <d v="2025-08-21T12:53:00"/>
    <d v="2025-08-23T09:07:00"/>
    <m/>
    <s v="ROLLOS"/>
    <s v="ROLLOS"/>
    <s v="CB UNO A UNO"/>
    <s v="CB UNO A UNO"/>
    <s v="EJECUTADO_EXITOSO"/>
    <s v="EJECUTADO EXITOSO"/>
    <s v="21/08/2025 SE ESCALA A LA RED PARA AUTORIZACIÓN DE ROLLOS - LA RED AUTORIZA - SE ESCALA AL COORDINADOR DE ZONA PARA ENTREGA DE ROLLOS EN SITIO | 22/08/2025 SE VISITA COMERCIO CB BANCOLOMBIA, SE ENTREGAN ROLLOS DE PAPELERÍA SOLICITADOS PARA EL DATAFONO, NO UPS, NO SE MANIPULAN EQUIPOS"/>
    <s v="VISITA_TÉCNICA"/>
    <m/>
    <s v="TIPO I"/>
    <s v="TERRESTRE"/>
    <s v="VEGA MANRIQUE JONATAN MAURICIO"/>
    <n v="1"/>
    <n v="35779.500569199998"/>
    <n v="0"/>
    <n v="35779.500569199998"/>
    <m/>
    <m/>
    <m/>
    <m/>
    <m/>
  </r>
  <r>
    <s v="BUCARAMANGA"/>
    <x v="2"/>
    <x v="2"/>
    <n v="68001"/>
    <n v="2627173"/>
    <n v="79691"/>
    <s v="ORDEN DE CAMBIO"/>
    <s v="SANTANDER"/>
    <s v="BUCARAMANGA"/>
    <s v="PTM BUCARAMANGA PHONE REPAIR M"/>
    <s v="REDEBAN"/>
    <s v="FO-25-1405723"/>
    <d v="2025-08-21T15:35:00"/>
    <d v="2025-08-23T09:10:00"/>
    <m/>
    <s v="ROLLOS"/>
    <s v="ROLLOS"/>
    <s v="AGREGADOR"/>
    <s v="COMCARD - PTM"/>
    <s v="EJECUTADO_EXITOSO"/>
    <s v="EJECUTADO EXITOSO"/>
    <s v="21/08/2025 SE ESCALA AL COORDINADOR DE ZONA PARA ENTREGA DE ROLLOS EN SITIO | 22/08/2025 SE VISITA COMERCIO SE HACE ENTREGA DE 10 ROLLOS"/>
    <s v="VISITA_TÉCNICA"/>
    <m/>
    <s v="TIPO I"/>
    <s v="TERRESTRE"/>
    <s v="GELVEZ MOGOLLON JOSE ELISEO"/>
    <n v="1"/>
    <n v="35779.500569199998"/>
    <n v="0"/>
    <n v="35779.500569199998"/>
    <m/>
    <m/>
    <m/>
    <m/>
    <m/>
  </r>
  <r>
    <s v="BOGOTA"/>
    <x v="3"/>
    <x v="4"/>
    <n v="25797"/>
    <n v="2627058"/>
    <n v="23995"/>
    <s v="ORDEN DE CAMBIO"/>
    <s v="CUNDINAMARCA"/>
    <s v="TENA"/>
    <s v="BARRIO CENTRO  TENA"/>
    <s v="REDEBAN"/>
    <s v="FO-25-1405728"/>
    <d v="2025-08-21T15:20:00"/>
    <d v="2025-08-23T09:13:00"/>
    <m/>
    <s v="ROLLOS"/>
    <s v="ROLLOS"/>
    <s v="CB UNO A UNO"/>
    <s v="CB UNO A UNO"/>
    <s v="EJECUTADO_EXITOSO"/>
    <s v="EJECUTADO EXITOSO"/>
    <s v="21/08/2025 SE ESCALA AL COORDINADOR DE ZONA PARA ENTREGA DE ROLLOS EN SITIO | 22/08/2025 DURANTE LA VISITA TECNICA SE REALIZA ENTREGA DE ROLLOS PARA DATÁFONO NO SE MANIPULAN EQUIPOS SIN NOVEDAD EN ENTREGA"/>
    <s v="VISITA_TÉCNICA"/>
    <m/>
    <s v="TIPO II"/>
    <s v="TERRESTRE"/>
    <s v="GALEANO SORIANO JUAN DAVID"/>
    <n v="1"/>
    <n v="67654.12000000001"/>
    <n v="0"/>
    <n v="67654.12000000001"/>
    <m/>
    <m/>
    <m/>
    <m/>
    <m/>
  </r>
  <r>
    <s v="BUCARAMANGA"/>
    <x v="2"/>
    <x v="2"/>
    <n v="68615"/>
    <n v="2627259"/>
    <n v="30062"/>
    <s v="ORDEN DE CAMBIO"/>
    <s v="SANTANDER"/>
    <s v="RIONEGRO"/>
    <s v="COMCARD RIONEGRO MAS CHIC"/>
    <s v="REDEBAN"/>
    <s v="FO-25-1405715"/>
    <d v="2025-08-21T15:46:00"/>
    <d v="2025-08-23T09:16:00"/>
    <m/>
    <s v="ROLLOS"/>
    <s v="ROLLOS"/>
    <s v="AGREGADOR"/>
    <s v="COMCARD - PTM"/>
    <s v="EJECUTADO_EXITOSO"/>
    <s v="EJECUTADO EXITOSO"/>
    <s v="21/08/2025 SE ESCALA AL COORDINADOR DE ZONA PARA ENTREGA DE ROLLOS EN SITIO | 22/08/2025 SE REALIZA ENVIO DE 60 ROLLOS CON VISITA TECNICA EN PARQUEADERO LAS PALMAS EN LA CIUDAD DE BUCARAMANGA SEGÚN INDICACIONES DE CLIENTE"/>
    <s v="VISITA_TÉCNICA"/>
    <m/>
    <s v="TIPO II"/>
    <s v="TERRESTRE"/>
    <s v="SANTOS GONZALEZ JOHAN FABIAN"/>
    <n v="1"/>
    <n v="67654.12000000001"/>
    <n v="0"/>
    <n v="67654.12000000001"/>
    <m/>
    <m/>
    <m/>
    <m/>
    <m/>
  </r>
  <r>
    <s v="BOGOTA"/>
    <x v="3"/>
    <x v="4"/>
    <n v="11001"/>
    <n v="2626036"/>
    <n v="75299"/>
    <s v="ORDEN DE CAMBIO"/>
    <s v="CUNDINAMARCA"/>
    <s v="BOGOTA"/>
    <s v="BARRIO LA CHUCUA BOGOTA 2"/>
    <s v="REDEBAN"/>
    <s v="FO-25-1405240"/>
    <d v="2025-08-21T13:00:00"/>
    <d v="2025-08-23T09:20:00"/>
    <m/>
    <s v="ROLLOS"/>
    <s v="ROLLOS"/>
    <s v="CB UNO A UNO"/>
    <s v="CB UNO A UNO"/>
    <s v="EJECUTADO_EXITOSO"/>
    <s v="EJECUTADO EXITOSO"/>
    <s v="21/08/2025 SE ESCALA AL COORDINADOR DE ZONA PARA ENTREGA DE ROLLOS EN SITIO | 22/08/2025 SE VISITA COMERCIO CB BANCOLOMBIA, SE ENTREGAN ROLLOS DE PAPELERÍA SOLICITADOS PARA EL DATAFONO, NO UPS, NO SE MANIPULAN EQUIPOS"/>
    <s v="VISITA_TÉCNICA"/>
    <m/>
    <s v="TIPO I"/>
    <s v="TERRESTRE"/>
    <s v="VEGA MANRIQUE JONATAN MAURICIO"/>
    <n v="1"/>
    <n v="35779.500569199998"/>
    <n v="0"/>
    <n v="35779.500569199998"/>
    <m/>
    <m/>
    <m/>
    <m/>
    <m/>
  </r>
  <r>
    <s v="MEDELLIN"/>
    <x v="1"/>
    <x v="1"/>
    <n v="5756"/>
    <n v="2618379"/>
    <n v="71714"/>
    <s v="ORDEN DE CAMBIO"/>
    <s v="ANTIOQUIA"/>
    <s v="SONSON"/>
    <s v="DISTRICOL VARIEDADES LAS CA#AS"/>
    <s v="REDEBAN"/>
    <s v="FO-25-1404643"/>
    <d v="2025-08-20T10:57:00"/>
    <d v="2025-08-23T09:25:00"/>
    <m/>
    <s v="ROLLOS"/>
    <s v="ROLLOS"/>
    <s v="AGREGADOR"/>
    <s v="DISTRICOL"/>
    <s v="EJECUTADO_EXITOSO"/>
    <s v="EJECUTADO EXITOSO"/>
    <s v="21/08/2025 SE CONFIRMA DATOS CON CB, DATOS CORRECTOS, SE ACTUALIZAN. SE REALIZA ENVIO DE  ROLLOS CON GUIA | 22/08/2025 ENVÍO DE 20 ROLLOS A CB OK. CLIENTE CONFIRMA RECEPCIÓN DE LA PAPELERÍA"/>
    <s v="ENVÍO"/>
    <m/>
    <s v="TIPO III"/>
    <s v="TERRESTRE"/>
    <s v="PAREJA ECHAVARRIA JHON DAVID"/>
    <n v="0"/>
    <n v="35779.500569199998"/>
    <n v="0"/>
    <n v="35779.500569199998"/>
    <m/>
    <m/>
    <m/>
    <m/>
    <m/>
  </r>
  <r>
    <s v="NEIVA"/>
    <x v="5"/>
    <x v="6"/>
    <n v="18001"/>
    <n v="2624459"/>
    <n v="33978"/>
    <s v="ORDEN DE CAMBIO"/>
    <s v="CAQUETA"/>
    <s v="FLORENCIA"/>
    <s v="BARRIO EL ROBLE FLORENCIA"/>
    <s v="REDEBAN"/>
    <s v="FO-25-1404619"/>
    <d v="2025-08-21T10:34:00"/>
    <d v="2025-08-23T09:31:00"/>
    <m/>
    <s v="ROLLOS"/>
    <s v="ROLLOS"/>
    <s v="CB UNO A UNO"/>
    <s v="CB UNO A UNO"/>
    <s v="EJECUTADO_EXITOSO"/>
    <s v="EJECUTADO EXITOSO"/>
    <s v="21/08/2025 SE CONFIRMA DATOS CON CB, DATOS CORRECTOS, SE ACTUALIZAN. SE REALIZA ENVIO DE  ROLLOS CON GUIA | 22/08/2025 SE REALIZA ENTREGA DE 50 ROLLOS RBM EN SITIO ENTREGA EXITOSA"/>
    <s v="VISITA_TÉCNICA"/>
    <m/>
    <s v="TIPO IV"/>
    <s v="TERRESTRE"/>
    <s v="BERMUDEZ SANCHEZ JOSE NEYBER"/>
    <n v="1"/>
    <n v="35779.500569199998"/>
    <n v="0"/>
    <n v="35779.500569199998"/>
    <m/>
    <m/>
    <m/>
    <m/>
    <m/>
  </r>
  <r>
    <s v="BOGOTA"/>
    <x v="3"/>
    <x v="4"/>
    <n v="11001"/>
    <n v="2625726"/>
    <n v="34384"/>
    <s v="ORDEN DE CAMBIO"/>
    <s v="CUNDINAMARCA"/>
    <s v="BOGOTA"/>
    <s v="REVAL SAN JOSE"/>
    <s v="REDEBAN"/>
    <s v="FO-25-1404523"/>
    <d v="2025-08-21T12:00:00"/>
    <d v="2025-08-23T09:33:00"/>
    <m/>
    <s v="ROLLOS"/>
    <s v="ROLLOS"/>
    <s v="ROBUSTO"/>
    <s v="REVAL"/>
    <s v="EJECUTADO_EXITOSO"/>
    <s v="EJECUTADO EXITOSO"/>
    <s v="21/08/2025 SE ESCALA AL COORDINADOR DE ZONA PARA ENTREGA DE ROLLOS EN SITIO | 22/08/2025 SE REALIZA ENTREGA DE 140 ROLLOS NO SE MANIPULAN TERMINALES"/>
    <s v="VISITA_TÉCNICA"/>
    <m/>
    <s v="TIPO I"/>
    <s v="TERRESTRE"/>
    <s v="SOTO LONDOÑO FREDY ALEXANDER"/>
    <n v="1"/>
    <n v="35779.500569199998"/>
    <n v="0"/>
    <n v="35779.500569199998"/>
    <m/>
    <m/>
    <m/>
    <m/>
    <m/>
  </r>
  <r>
    <s v="MANIZALES"/>
    <x v="0"/>
    <x v="0"/>
    <n v="17001"/>
    <n v="2624581"/>
    <n v="78539"/>
    <s v="ORDEN DE CAMBIO"/>
    <s v="CALDAS"/>
    <s v="MANIZALES"/>
    <s v="BARRIO CENTRO MANIZALES  26"/>
    <s v="REDEBAN"/>
    <s v="FO-25-1403845"/>
    <d v="2025-08-21T10:32:00"/>
    <d v="2025-08-23T09:36:00"/>
    <m/>
    <s v="ROLLOS"/>
    <s v="ROLLOS"/>
    <s v="CB UNO A UNO"/>
    <s v="CB UNO A UNO"/>
    <s v="EJECUTADO_EXITOSO"/>
    <s v="EJECUTADO EXITOSO"/>
    <s v="21/08/2025 SE ESCALA AL COORDINADOR DE ZONA PARA ENTREGA DE ROLLOS EN SITIO | 22/08/2025 SE VISITA COMERCIO SE REALIZA ENTREGA DE 20 ROLLOS DE PAPEL PARA DATÁFONO"/>
    <s v="VISITA_TÉCNICA"/>
    <m/>
    <s v="TIPO I"/>
    <s v="TERRESTRE"/>
    <s v="LOAIZA LOPEZ JHON FREDDY"/>
    <n v="1"/>
    <n v="35779.500569199998"/>
    <n v="0"/>
    <n v="35779.500569199998"/>
    <m/>
    <m/>
    <m/>
    <m/>
    <m/>
  </r>
  <r>
    <s v="PEREIRA"/>
    <x v="0"/>
    <x v="0"/>
    <n v="76122"/>
    <n v="2624919"/>
    <n v="79357"/>
    <s v="ORDEN DE CAMBIO"/>
    <s v="VALLE DEL CAUCA"/>
    <s v="CAICEDONIA"/>
    <s v="BARRIO TORRES DEL SURCO CAICED"/>
    <s v="REDEBAN"/>
    <s v="FO-25-1403833"/>
    <d v="2025-08-21T11:02:00"/>
    <d v="2025-08-23T09:39:00"/>
    <m/>
    <s v="ROLLOS"/>
    <s v="ROLLOS"/>
    <s v="CB UNO A UNO"/>
    <s v="CB UNO A UNO"/>
    <s v="EJECUTADO_EXITOSO"/>
    <s v="EJECUTADO EXITOSO"/>
    <s v="21/08/2025 SE ESCALA AL COORDINADOR DE ZONA PARA ENTREGA DE ROLLOS EN SITIO | 22/08/2025 SE VISITA COMERCIO SE REALIZÓ ENTREGA DE 10 ROLLOS"/>
    <s v="VISITA_TÉCNICA"/>
    <m/>
    <s v="TIPO II"/>
    <s v="TERRESTRE"/>
    <s v="SANCHEZ SOLORZANO JUAN SEBASTIAN"/>
    <n v="1"/>
    <n v="67654.12000000001"/>
    <n v="0"/>
    <n v="67654.12000000001"/>
    <m/>
    <m/>
    <m/>
    <m/>
    <m/>
  </r>
  <r>
    <s v="BUCARAMANGA"/>
    <x v="2"/>
    <x v="2"/>
    <n v="68307"/>
    <n v="2625052"/>
    <n v="73319"/>
    <s v="ORDEN DE CAMBIO"/>
    <s v="SANTANDER"/>
    <s v="GIRON"/>
    <s v="PTM GIRON TIENDA MULTISERVICIO"/>
    <s v="REDEBAN"/>
    <s v="FO-25-1403817"/>
    <d v="2025-08-21T11:16:00"/>
    <d v="2025-08-23T09:42:00"/>
    <m/>
    <s v="ROLLOS"/>
    <s v="ROLLOS"/>
    <s v="AGREGADOR"/>
    <s v="COMCARD - PTM"/>
    <s v="EJECUTADO_EXITOSO"/>
    <s v="EJECUTADO EXITOSO"/>
    <s v="21/08/2025 SE ESCALA AL COORDINADOR DE ZONA PARA ENTREGA DE ROLLOS EN SITIO | 22/08/2025 SE REALIZA VISITA A COMERCIO Y SE ENTREGAN 50 ROLLOS CON VISITA NO SE MANIPULA EQUIPOS"/>
    <s v="VISITA_TÉCNICA"/>
    <m/>
    <s v="TIPO I"/>
    <s v="TERRESTRE"/>
    <s v="SANTOS GONZALEZ JOHAN FABIAN"/>
    <n v="1"/>
    <n v="35779.500569199998"/>
    <n v="0"/>
    <n v="35779.500569199998"/>
    <m/>
    <m/>
    <m/>
    <m/>
    <m/>
  </r>
  <r>
    <s v="BUCARAMANGA"/>
    <x v="2"/>
    <x v="2"/>
    <n v="68001"/>
    <n v="2624259"/>
    <n v="75992"/>
    <s v="ORDEN DE CAMBIO"/>
    <s v="SANTANDER"/>
    <s v="BUCARAMANGA"/>
    <s v="BARRIO CANDILES BUCARAMANGA 1"/>
    <s v="REDEBAN"/>
    <s v="FO-25-1403198"/>
    <d v="2025-08-21T10:09:00"/>
    <d v="2025-08-23T09:45:00"/>
    <m/>
    <s v="ROLLOS"/>
    <s v="ROLLOS"/>
    <s v="CB UNO A UNO"/>
    <s v="CB UNO A UNO"/>
    <s v="EJECUTADO_EXITOSO"/>
    <s v="EJECUTADO EXITOSO"/>
    <s v="21/08/2025 SE ESCALA AL COORDINADOR DE ZONA PARA ENTREGA DE ROLLOS EN SITIO | 21/08/2025 SE REALIZA ENTREGA DE 20 ROLLOS CON VISITA."/>
    <s v="VISITA_TÉCNICA"/>
    <m/>
    <s v="TIPO I"/>
    <s v="TERRESTRE"/>
    <s v="MARTINEZ FLOREZ DONIS ALBERTO"/>
    <n v="1"/>
    <n v="35779.500569199998"/>
    <n v="0"/>
    <n v="35779.500569199998"/>
    <m/>
    <m/>
    <m/>
    <m/>
    <m/>
  </r>
  <r>
    <s v="CALI"/>
    <x v="0"/>
    <x v="3"/>
    <n v="76001"/>
    <n v="2624165"/>
    <n v="70538"/>
    <s v="ORDEN DE CAMBIO"/>
    <s v="VALLE DEL CAUCA"/>
    <s v="CALI"/>
    <s v="EL CANEY CALI 3"/>
    <s v="REDEBAN"/>
    <s v="FO-25-1402254"/>
    <d v="2025-08-21T10:00:00"/>
    <d v="2025-08-23T09:51:00"/>
    <m/>
    <s v="ROLLOS"/>
    <s v="ROLLOS"/>
    <s v="CB UNO A UNO"/>
    <s v="CB UNO A UNO"/>
    <s v="EJECUTADO_EXITOSO"/>
    <s v="EJECUTADO EXITOSO"/>
    <s v="21/08/2025 SE ESCALA AL COORDINADOR DE ZONA PARA ENTREGA DE ROLLOS EN SITIO | 22/08/2025 SE REALIZA ENTREGA DE 110 ROLLOS CON VISITA, NO SE INTERVIENE EQUIPOS"/>
    <s v="VISITA_TÉCNICA"/>
    <m/>
    <s v="TIPO I"/>
    <s v="TERRESTRE"/>
    <s v="HERRERA MONAR GEOVANNY"/>
    <n v="1"/>
    <n v="35779.500569199998"/>
    <n v="0"/>
    <n v="35779.500569199998"/>
    <m/>
    <m/>
    <m/>
    <m/>
    <m/>
  </r>
  <r>
    <s v="APARTADO"/>
    <x v="1"/>
    <x v="1"/>
    <n v="27800"/>
    <s v="TA-25-991993"/>
    <n v="65533"/>
    <s v="ORDEN DE CAMBIO"/>
    <s v="CHOCO"/>
    <s v="UNGUIA"/>
    <s v="DISTRICOL UNO ACCESORIOS"/>
    <s v="REDEBAN"/>
    <s v="FO-25-1402055"/>
    <d v="2025-08-21T09:48:00"/>
    <d v="2025-08-23T10:15:00"/>
    <m/>
    <s v="ROLLOS"/>
    <s v="ROLLOS"/>
    <s v="AGREGADOR"/>
    <s v="DISTRICOL"/>
    <s v="EJECUTADO_EXITOSO"/>
    <s v="EJECUTADO EXITOSO"/>
    <s v="22/08/2025 ENTREGA DE ROLLOS EN OTRA DIRECCIÓN INDICADA POR EL CLIENTE, ENVÍO DIRECTO CON EL CONDUCTOR. ENTREGA CONFIRMADA POR EL CLIENTE"/>
    <s v="ENVÍO"/>
    <m/>
    <s v="TIPO IV ESPECIAL"/>
    <s v="FLUVIAL"/>
    <s v="CASTRO HENAO DANIEL ESTEBAN"/>
    <n v="0"/>
    <n v="35779.500569199998"/>
    <n v="0"/>
    <n v="35779.500569199998"/>
    <m/>
    <m/>
    <m/>
    <m/>
    <m/>
  </r>
  <r>
    <s v="BARRANQUILLA"/>
    <x v="4"/>
    <x v="5"/>
    <n v="8001"/>
    <n v="2622751"/>
    <n v="77194"/>
    <s v="ORDEN DE CAMBIO"/>
    <s v="ATLANTICO"/>
    <s v="BARRANQUILLA"/>
    <s v="BARRIO VILLANUEVA BARRANQUILLA"/>
    <s v="REDEBAN"/>
    <s v="FO-25-1401845"/>
    <d v="2025-08-21T08:00:00"/>
    <d v="2025-08-23T10:18:00"/>
    <m/>
    <s v="ROLLOS"/>
    <s v="ROLLOS"/>
    <s v="CB UNO A UNO"/>
    <s v="CB UNO A UNO"/>
    <s v="EJECUTADO_EXITOSO"/>
    <s v="EJECUTADO EXITOSO"/>
    <s v="21/08/2025 SE ESCALA AL COORDINADOR DE ZONA PARA ENTREGA DE ROLLOS EN SITIO | 22/08/2025 SE REALIZA VISITA SE ENTREGA 30 ROLLOS"/>
    <s v="VISITA_TÉCNICA"/>
    <m/>
    <s v="TIPO I"/>
    <s v="TERRESTRE"/>
    <s v="VILLACOB VILLACOB ELKIN EDUARDO"/>
    <n v="1"/>
    <n v="35779.500569199998"/>
    <n v="0"/>
    <n v="35779.500569199998"/>
    <m/>
    <m/>
    <m/>
    <m/>
    <m/>
  </r>
  <r>
    <s v="BUCARAMANGA"/>
    <x v="2"/>
    <x v="2"/>
    <n v="68615"/>
    <n v="2621908"/>
    <n v="69616"/>
    <s v="ORDEN DE CAMBIO"/>
    <s v="SANTANDER"/>
    <s v="RIONEGRO"/>
    <s v="BARRIO UNIDO RIONEGRO"/>
    <s v="REDEBAN"/>
    <s v="FO-25-1399403"/>
    <d v="2025-08-20T17:08:00"/>
    <d v="2025-08-23T10:24:00"/>
    <m/>
    <s v="ROLLOS"/>
    <s v="ROLLOS"/>
    <s v="CB UNO A UNO"/>
    <s v="CB UNO A UNO"/>
    <s v="EJECUTADO_EXITOSO"/>
    <s v="EJECUTADO EXITOSO"/>
    <s v="20/08/2025 SE ESCALA AL COORDINADOR DE ZONA PARA ENTREGA DE ROLLOS EN SITIO | 21/08/2025 SE ENVÍA ROLLOS A SAN RAFAEL. CLIENTE CONFIRMA RECIBIDO DE LOS ROLLOS"/>
    <s v="ENVÍO"/>
    <m/>
    <s v="TIPO II"/>
    <s v="TERRESTRE"/>
    <s v="HERRERA LUQUE SAUL JAVIER"/>
    <n v="0"/>
    <n v="35779.500569199998"/>
    <n v="0"/>
    <n v="35779.500569199998"/>
    <m/>
    <m/>
    <m/>
    <m/>
    <m/>
  </r>
  <r>
    <s v="BOGOTA"/>
    <x v="3"/>
    <x v="4"/>
    <n v="11001"/>
    <n v="2621850"/>
    <n v="71500"/>
    <s v="ORDEN DE CAMBIO"/>
    <s v="CUNDINAMARCA"/>
    <s v="BOGOTA"/>
    <s v="PTM BOGOTA  MERKATODO LAS DELI"/>
    <s v="REDEBAN"/>
    <s v="FO-25-1399397"/>
    <d v="2025-08-20T17:27:00"/>
    <d v="2025-08-23T10:27:00"/>
    <m/>
    <s v="ROLLOS"/>
    <s v="ROLLOS"/>
    <s v="AGREGADOR"/>
    <s v="COMCARD - PTM"/>
    <s v="EJECUTADO_EXITOSO"/>
    <s v="EJECUTADO EXITOSO"/>
    <s v="20/08/2025 SE ESCALA AL COORDINADOR DE ZONA PARA ENTREGA DE ROLLOS EN SITIO | 22/08/2025 SE VISITA COMERCIO PARA ENTREGA DE 50 ROLLOS TÉRMICOS NO SE MANIPULA EQUIPO Y SE COMPLETA ENTREGA SIN NOVEDAD"/>
    <s v="VISITA_TÉCNICA"/>
    <m/>
    <s v="TIPO I"/>
    <s v="TERRESTRE"/>
    <s v="ROMERO ROJAS BREIDY JHOHAN"/>
    <n v="1"/>
    <n v="35779.500569199998"/>
    <n v="0"/>
    <n v="35779.500569199998"/>
    <m/>
    <m/>
    <m/>
    <m/>
    <m/>
  </r>
  <r>
    <s v="BUCARAMANGA"/>
    <x v="2"/>
    <x v="2"/>
    <n v="68615"/>
    <n v="2621832"/>
    <n v="47588"/>
    <s v="ORDEN DE CAMBIO"/>
    <s v="SANTANDER"/>
    <s v="RIONEGRO"/>
    <s v="BARRIO LAS VILLAS RIONEGRO SAN"/>
    <s v="REDEBAN"/>
    <s v="FO-25-1399400"/>
    <d v="2025-08-20T17:16:00"/>
    <d v="2025-08-23T10:31:00"/>
    <m/>
    <s v="ROLLOS"/>
    <s v="ROLLOS"/>
    <s v="CB UNO A UNO"/>
    <s v="CB UNO A UNO"/>
    <s v="EJECUTADO_EXITOSO"/>
    <s v="EJECUTADO EXITOSO"/>
    <s v="20/08/2025 SE ESCALA AL COORDINADOR DE ZONA PARA ENTREGA DE ROLLOS EN SITIO | 21/08/2025 SE REALIZA ENVÍO DE ROLLOS A SAN RAFAEL. CLIENTE CONFIRMA ROLLOS EN SU PODER"/>
    <s v="ENVÍO"/>
    <m/>
    <s v="TIPO II"/>
    <s v="TERRESTRE"/>
    <s v="HERRERA LUQUE SAUL JAVIER"/>
    <n v="0"/>
    <n v="35779.500569199998"/>
    <n v="0"/>
    <n v="35779.500569199998"/>
    <m/>
    <m/>
    <m/>
    <m/>
    <m/>
  </r>
  <r>
    <s v="BOGOTA"/>
    <x v="3"/>
    <x v="4"/>
    <n v="11001"/>
    <n v="2622074"/>
    <n v="37041"/>
    <s v="ORDEN DE CAMBIO"/>
    <s v="CUNDINAMARCA"/>
    <s v="BOGOTA"/>
    <s v="BARRIO EL MUELLE ENGATIVA BOGO"/>
    <s v="REDEBAN"/>
    <s v="FO-25-1399390"/>
    <d v="2025-08-21T08:00:00"/>
    <d v="2025-08-23T10:34:00"/>
    <m/>
    <s v="ROLLOS"/>
    <s v="ROLLOS"/>
    <s v="CB UNO A UNO"/>
    <s v="CB UNO A UNO"/>
    <s v="EJECUTADO_EXITOSO"/>
    <s v="EJECUTADO EXITOSO"/>
    <s v="20/08/2025 SE ESCALA AL COORDINADOR DE ZONA PARA ENTREGA DE ROLLOS EN SITIO | 22/08/2025 SE VISITA COMERCIO CB BANCOLOMBIA, SE ENTREGAN ROLLOS DE PAPELERÍA SOLICITADOS PARA EL DATAFONO, NO UPS, NO SE MANIPULAN EQUIPOS."/>
    <s v="VISITA_TÉCNICA"/>
    <m/>
    <s v="TIPO I"/>
    <s v="TERRESTRE"/>
    <s v="VEGA MANRIQUE JONATAN MAURICIO"/>
    <n v="1"/>
    <n v="35779.500569199998"/>
    <n v="0"/>
    <n v="35779.500569199998"/>
    <m/>
    <m/>
    <m/>
    <m/>
    <m/>
  </r>
  <r>
    <s v="CUCUTA"/>
    <x v="2"/>
    <x v="2"/>
    <n v="54001"/>
    <n v="2618402"/>
    <n v="58266"/>
    <s v="ORDEN DE CAMBIO"/>
    <s v="NORTE DE SANTANDER"/>
    <s v="CUCUTA"/>
    <s v="DISTRICOL VENTA SUMINISTROS CA"/>
    <s v="REDEBAN"/>
    <s v="FO-25-1399378"/>
    <d v="2025-08-20T11:04:00"/>
    <d v="2025-08-23T10:41:00"/>
    <m/>
    <s v="ROLLOS"/>
    <s v="ROLLOS"/>
    <s v="AGREGADOR"/>
    <s v="DISTRICOL"/>
    <s v="EJECUTADO_EXITOSO"/>
    <s v="EJECUTADO EXITOSO"/>
    <s v="20/08/2025 SE ESCALÓ A LA RED PARA AUTORIZACIÓN DE ROLLOS - LA RED AUTORIZA - SE ESCALA AL COORDINADOR DE ZONA PARA ENTREGA DE ROLLOS EN SITIO | 21/08/2025 SE REALIZA ENTREGA DE 60 ROLLOS RBM"/>
    <s v="VISITA_TÉCNICA"/>
    <m/>
    <s v="TIPO I"/>
    <s v="TERRESTRE"/>
    <s v="DURAN ACOSTA FRANK YONNY"/>
    <n v="1"/>
    <n v="35779.500569199998"/>
    <n v="0"/>
    <n v="35779.500569199998"/>
    <m/>
    <m/>
    <m/>
    <m/>
    <m/>
  </r>
  <r>
    <s v="CALI"/>
    <x v="0"/>
    <x v="3"/>
    <n v="76001"/>
    <n v="2620385"/>
    <n v="79290"/>
    <s v="ORDEN DE CAMBIO"/>
    <s v="VALLE DEL CAUCA"/>
    <s v="CALI"/>
    <s v="BARRIO LIDO CALI"/>
    <s v="REDEBAN"/>
    <s v="FO-25-1398540"/>
    <d v="2025-08-20T15:05:00"/>
    <d v="2025-08-23T10:49:00"/>
    <m/>
    <s v="ROLLOS"/>
    <s v="ROLLOS"/>
    <s v="CB UNO A UNO"/>
    <s v="CB UNO A UNO"/>
    <s v="EJECUTADO_EXITOSO"/>
    <s v="EJECUTADO EXITOSO"/>
    <s v="20/08/2025 SE ESCALA AL COORDINADOR DE ZONA PARA ENTREGA DE ROLLOS EN SITIO | 21/08/2025 SE LLEGA AL SITIO, SE INFORMA EL MOTIVO DE LA VISITA SE ENTREGAN 30 ROLLOS TERMICOS AL CLIENTE, EL CLIENTE RECIBE ROLLOS"/>
    <s v="VISITA_TÉCNICA"/>
    <m/>
    <s v="TIPO I"/>
    <s v="TERRESTRE"/>
    <s v="BENAVIDES ARANGO RAFAEL JOSE"/>
    <n v="1"/>
    <n v="35779.500569199998"/>
    <n v="0"/>
    <n v="35779.500569199998"/>
    <m/>
    <m/>
    <m/>
    <m/>
    <m/>
  </r>
  <r>
    <s v="BOGOTA"/>
    <x v="3"/>
    <x v="4"/>
    <n v="25430"/>
    <n v="2618563"/>
    <n v="72693"/>
    <s v="ORDEN DE CAMBIO"/>
    <s v="CUNDINAMARCA"/>
    <s v="MADRID"/>
    <s v="MADRID PLAZA MADRID"/>
    <s v="REDEBAN"/>
    <s v="FO-25-1397825"/>
    <d v="2025-08-20T11:21:00"/>
    <d v="2025-08-23T10:56:00"/>
    <m/>
    <s v="ROLLOS"/>
    <s v="ROLLOS"/>
    <s v="CB UNO A UNO"/>
    <s v="CB UNO A UNO"/>
    <s v="EJECUTADO_EXITOSO"/>
    <s v="EJECUTADO EXITOSO"/>
    <s v="20/08/2025 SE ESCALA AL COORDINADOR DE ZONA PARA ENTREGA DE ROLLOS EN SITIO | 22/08/2025 ENTREGA DE ROLLOS EJECUTADO OK"/>
    <s v="VISITA_TÉCNICA"/>
    <m/>
    <s v="TIPO II"/>
    <s v="TERRESTRE"/>
    <s v="GOMEZ VEGA DAVID SNEYDER"/>
    <n v="1"/>
    <n v="67654.12000000001"/>
    <n v="0"/>
    <n v="67654.12000000001"/>
    <m/>
    <m/>
    <m/>
    <m/>
    <m/>
  </r>
  <r>
    <s v="BOGOTA"/>
    <x v="3"/>
    <x v="4"/>
    <n v="11001"/>
    <n v="2618849"/>
    <n v="41306"/>
    <s v="ORDEN DE CAMBIO"/>
    <s v="CUNDINAMARCA"/>
    <s v="BOGOTA"/>
    <s v="BARRIO FONTIBON BOGOTA 6"/>
    <s v="REDEBAN"/>
    <s v="FO-25-1397816"/>
    <d v="2025-08-20T11:42:00"/>
    <d v="2025-08-23T11:01:00"/>
    <m/>
    <s v="ROLLOS"/>
    <s v="ROLLOS"/>
    <s v="CB UNO A UNO"/>
    <s v="CB UNO A UNO"/>
    <s v="EJECUTADO_EXITOSO"/>
    <s v="EJECUTADO EXITOSO"/>
    <s v="20/08/2025 SE ESCALA AL COORDINADOR DE ZONA PARA ENTREGA DE ROLLOS EN SITIO | 22/08/2025 SE VISITA COMERCIO, SE ENTREGAN ROLLOS DE PAPELERÍA SOLICITADOS PARA EL DATAFONO, NO UPS, NO SE MANIPULAN EQUIPOS."/>
    <s v="VISITA_TÉCNICA"/>
    <m/>
    <s v="TIPO I"/>
    <s v="TERRESTRE"/>
    <s v="VEGA MANRIQUE JONATAN MAURICIO"/>
    <n v="1"/>
    <n v="35779.500569199998"/>
    <n v="0"/>
    <n v="35779.500569199998"/>
    <m/>
    <m/>
    <m/>
    <m/>
    <m/>
  </r>
  <r>
    <s v="VALLEDUPAR"/>
    <x v="4"/>
    <x v="5"/>
    <n v="20001"/>
    <n v="2619598"/>
    <n v="79152"/>
    <s v="ORDEN DE CAMBIO"/>
    <s v="CESAR"/>
    <s v="VALLEDUPAR"/>
    <s v="BARRIO LAS DELICIAS VALLEDUPAR"/>
    <s v="REDEBAN"/>
    <s v="FO-25-1397813"/>
    <d v="2025-08-20T13:33:00"/>
    <d v="2025-08-23T11:06:00"/>
    <m/>
    <s v="ROLLOS"/>
    <s v="ROLLOS"/>
    <s v="CB UNO A UNO"/>
    <s v="CB UNO A UNO"/>
    <s v="EJECUTADO_EXITOSO"/>
    <s v="EJECUTADO EXITOSO"/>
    <s v="20/08/2025 SE ESCALA AL COORDINADOR DE ZONA PARA ENTREGA DE ROLLOS EN SITIO | 22/08/2025 BUENAS TARDES SE VISITA CB Y SE LE HACE ENTREGA DE 20 ROLLOS"/>
    <s v="VISITA_TÉCNICA"/>
    <m/>
    <s v="TIPO I"/>
    <s v="TERRESTRE"/>
    <s v="BENITEZ CARVAJAL ALVARO JAVIER"/>
    <n v="1"/>
    <n v="35779.500569199998"/>
    <n v="0"/>
    <n v="35779.500569199998"/>
    <m/>
    <m/>
    <m/>
    <m/>
    <m/>
  </r>
  <r>
    <s v="BOGOTA"/>
    <x v="3"/>
    <x v="4"/>
    <n v="11001"/>
    <n v="2617901"/>
    <n v="80118"/>
    <s v="ORDEN DE CAMBIO"/>
    <s v="CUNDINAMARCA"/>
    <s v="BOGOTA"/>
    <s v="BARRIO SAN FRANCISCO BOGOTA 14"/>
    <s v="REDEBAN"/>
    <s v="FO-25-1397512"/>
    <d v="2025-08-20T10:17:00"/>
    <d v="2025-08-23T12:12:00"/>
    <m/>
    <s v="ROLLOS"/>
    <s v="ROLLOS"/>
    <s v="CB UNO A UNO"/>
    <s v="CB UNO A UNO"/>
    <s v="EJECUTADO_EXITOSO"/>
    <s v="EJECUTADO EXITOSO"/>
    <s v="20/08/2025 SE ESCALA AL COORDINADOR DE ZONA PARA ENTREGA DE ROLLOS EN SITIO | 22/08/2025 SE REALIZA LA ENTREGA DE 20 ROLLOS"/>
    <s v="VISITA_TÉCNICA"/>
    <m/>
    <s v="TIPO I"/>
    <s v="TERRESTRE"/>
    <s v="ORTIZ MARTINEZ STIVEN"/>
    <n v="1"/>
    <n v="35779.500569199998"/>
    <n v="0"/>
    <n v="35779.500569199998"/>
    <m/>
    <m/>
    <m/>
    <m/>
    <m/>
  </r>
  <r>
    <s v="PASTO"/>
    <x v="0"/>
    <x v="3"/>
    <n v="52573"/>
    <n v="2619110"/>
    <n v="62115"/>
    <s v="ORDEN DE CAMBIO"/>
    <s v="NARIÑO"/>
    <s v="PUERRES"/>
    <s v="BARRIO SAN FERNANDO PUERRES"/>
    <s v="REDEBAN"/>
    <s v="FO-25-1397463"/>
    <d v="2025-08-20T11:59:00"/>
    <d v="2025-08-23T12:15:00"/>
    <m/>
    <s v="ROLLOS"/>
    <s v="ROLLOS"/>
    <s v="CB UNO A UNO"/>
    <s v="CB UNO A UNO"/>
    <s v="EJECUTADO_EXITOSO"/>
    <s v="EJECUTADO EXITOSO"/>
    <s v="20/08/2025 SE ESCALA AL COORDINADOR DE ZONA PARA ENTREGA DE ROLLOS EN SITIO | 21/08/2025 SE REALIZA ENVÍO DE ROLLOS POR FLOTA HASTA EL LUGAR POR SOLICITUD DEL CLIENTE, ENVÍO DE ROLLOS OK, SE CONTACTA AL CLIENTE Y INFORMA QUE YA LE ENTREGARON LOS ROLLOS POR LO CUAL SE CIERRA LA TA"/>
    <s v="ENVÍO"/>
    <m/>
    <s v="TIPO II"/>
    <s v="TERRESTRE"/>
    <s v="PAZ MARTINEZ RICHARD HUMBERTO"/>
    <n v="0"/>
    <n v="35779.500569199998"/>
    <n v="0"/>
    <n v="35779.500569199998"/>
    <m/>
    <m/>
    <m/>
    <m/>
    <m/>
  </r>
  <r>
    <s v="BOGOTA"/>
    <x v="3"/>
    <x v="4"/>
    <n v="11001"/>
    <n v="2617672"/>
    <n v="79352"/>
    <s v="ORDEN DE CAMBIO"/>
    <s v="CUNDINAMARCA"/>
    <s v="BOGOTA"/>
    <s v="BARRIO LA PEPITA BOGOTA 5"/>
    <s v="REDEBAN"/>
    <s v="FO-25-1396561"/>
    <d v="2025-08-20T10:10:00"/>
    <d v="2025-08-23T12:17:00"/>
    <m/>
    <s v="ROLLOS"/>
    <s v="ROLLOS"/>
    <s v="CB UNO A UNO"/>
    <s v="CB UNO A UNO"/>
    <s v="EJECUTADO_EXITOSO"/>
    <s v="EJECUTADO EXITOSO"/>
    <s v="20/08/2025 SE ESCALA AL COORDINADOR DE ZONA PARA ENTREGA DE ROLLOS EN SITIO | 22/08/2025 SE ENTREGAN 30 ROLLOS NO SÉ MANIPULAN TERMINALES"/>
    <s v="VISITA_TÉCNICA"/>
    <m/>
    <s v="TIPO I"/>
    <s v="TERRESTRE"/>
    <s v="SOTO LONDOÑO FREDY ALEXANDER"/>
    <n v="1"/>
    <n v="35779.500569199998"/>
    <n v="0"/>
    <n v="35779.500569199998"/>
    <m/>
    <m/>
    <m/>
    <m/>
    <m/>
  </r>
  <r>
    <s v="BARRANQUILLA"/>
    <x v="4"/>
    <x v="5"/>
    <n v="8001"/>
    <n v="2617695"/>
    <n v="79840"/>
    <s v="ORDEN DE CAMBIO"/>
    <s v="ATLANTICO"/>
    <s v="BARRANQUILLA"/>
    <s v="BARRIO CIUDADELA 20 DE JULIO BARRANQUILLA  11"/>
    <s v="REDEBAN"/>
    <s v="FO-25-1396557"/>
    <d v="2025-08-20T10:15:00"/>
    <d v="2025-08-23T12:19:00"/>
    <m/>
    <s v="ROLLOS"/>
    <s v="ROLLOS"/>
    <s v="CB UNO A UNO"/>
    <s v="CB UNO A UNO"/>
    <s v="EJECUTADO_EXITOSO"/>
    <s v="EJECUTADO EXITOSO"/>
    <s v="20/08/2025 SE ESCALA AL COORDINADOR DE ZONA PARA ENTREGA DE ROLLOS EN SITIO | 22/08/2025 SE REALIZA VISITA SE ENTREGA 10 ROLLOS"/>
    <s v="VISITA_TÉCNICA"/>
    <m/>
    <s v="TIPO I"/>
    <s v="TERRESTRE"/>
    <s v="VILLACOB VILLACOB ELKIN EDUARDO"/>
    <n v="1"/>
    <n v="35779.500569199998"/>
    <n v="0"/>
    <n v="35779.500569199998"/>
    <m/>
    <m/>
    <m/>
    <m/>
    <m/>
  </r>
  <r>
    <s v="NEIVA"/>
    <x v="5"/>
    <x v="6"/>
    <n v="41001"/>
    <n v="2616652"/>
    <n v="58897"/>
    <s v="ORDEN DE CAMBIO"/>
    <s v="HUILA"/>
    <s v="NEIVA"/>
    <s v="BARRIO MANZANARES NEIVA"/>
    <s v="REDEBAN"/>
    <s v="FO-25-1395866"/>
    <d v="2025-08-20T08:43:00"/>
    <d v="2025-08-23T12:22:00"/>
    <m/>
    <s v="ROLLOS"/>
    <s v="ROLLOS"/>
    <s v="CB UNO A UNO"/>
    <s v="CB UNO A UNO"/>
    <s v="EJECUTADO_EXITOSO"/>
    <s v="EJECUTADO EXITOSO"/>
    <s v="20/08/2025 SE ESCALA AL COORDINADOR DE ZONA PARA ENTREGA DE ROLLOS EN SITIO | 21/08/2025 SE LLEGA A SITIO SE ENTREGAN 20 ROLLOS RBM"/>
    <s v="VISITA_TÉCNICA"/>
    <m/>
    <s v="TIPO I"/>
    <s v="TERRESTRE"/>
    <s v="DIAZ VARGAS JONATHAN MIGUEL"/>
    <n v="1"/>
    <n v="35779.500569199998"/>
    <n v="0"/>
    <n v="35779.500569199998"/>
    <m/>
    <m/>
    <m/>
    <m/>
    <m/>
  </r>
  <r>
    <s v="VALLEDUPAR"/>
    <x v="4"/>
    <x v="5"/>
    <n v="20001"/>
    <n v="2617045"/>
    <n v="79803"/>
    <s v="ORDEN DE CAMBIO"/>
    <s v="CESAR"/>
    <s v="VALLEDUPAR"/>
    <s v="BARRIO VALLE MEZA VALLEDUPAR 1"/>
    <s v="REDEBAN"/>
    <s v="FO-25-1395822"/>
    <d v="2025-08-20T09:22:00"/>
    <d v="2025-08-23T12:25:00"/>
    <m/>
    <s v="ROLLOS"/>
    <s v="ROLLOS"/>
    <s v="CB UNO A UNO"/>
    <s v="CB UNO A UNO"/>
    <s v="EJECUTADO_EXITOSO"/>
    <s v="EJECUTADO EXITOSO"/>
    <s v="20/08/2025 SE ESCALA AL COORDINADOR DE ZONA PARA ENTREGA DE ROLLOS EN SITIO | 22/08/2025 BUENAS TARDES SE VISITA CB Y SE LE HACE ENTREGA DE 10 ROLLOS"/>
    <s v="VISITA_TÉCNICA"/>
    <m/>
    <s v="TIPO I"/>
    <s v="TERRESTRE"/>
    <s v="BENITEZ CARVAJAL ALVARO JAVIER"/>
    <n v="1"/>
    <n v="35779.500569199998"/>
    <n v="0"/>
    <n v="35779.500569199998"/>
    <m/>
    <m/>
    <m/>
    <m/>
    <m/>
  </r>
  <r>
    <s v="CUCUTA"/>
    <x v="2"/>
    <x v="2"/>
    <n v="54874"/>
    <n v="2617146"/>
    <n v="65033"/>
    <s v="ORDEN DE CAMBIO"/>
    <s v="NORTE DE SANTANDER"/>
    <s v="VILLA DEL ROSARIO"/>
    <s v="DISTRICOL GEO SPORT STYLO"/>
    <s v="REDEBAN"/>
    <s v="FO-25-1395815"/>
    <d v="2025-08-20T09:25:00"/>
    <d v="2025-08-23T12:27:00"/>
    <m/>
    <s v="ROLLOS"/>
    <s v="ROLLOS"/>
    <s v="AGREGADOR"/>
    <s v="DISTRICOL"/>
    <s v="EJECUTADO_EXITOSO"/>
    <s v="EJECUTADO EXITOSO"/>
    <s v="20/08/2025 SE ESCALA AL COORDINADOR DE ZONA PARA ENTREGA DE ROLLOS EN SITIO | 21/08/2025 SE VISITA COMERCIO, SE ENTREGAN 40 ROLLOS EXITOSO."/>
    <s v="VISITA_TÉCNICA"/>
    <m/>
    <s v="TIPO I"/>
    <s v="TERRESTRE"/>
    <s v="NARANJO AFANADOR RUBEN JESUS"/>
    <n v="1"/>
    <n v="35779.500569199998"/>
    <n v="0"/>
    <n v="35779.500569199998"/>
    <m/>
    <m/>
    <m/>
    <m/>
    <m/>
  </r>
  <r>
    <s v="BOGOTA"/>
    <x v="3"/>
    <x v="4"/>
    <n v="11001"/>
    <n v="2616054"/>
    <n v="79281"/>
    <s v="ORDEN DE CAMBIO"/>
    <s v="CUNDINAMARCA"/>
    <s v="BOGOTA"/>
    <s v="BARRIO LOMBARDIA BOGOTA"/>
    <s v="REDEBAN"/>
    <s v="FO-25-1395237"/>
    <d v="2025-08-20T08:00:00"/>
    <d v="2025-08-23T12:29:00"/>
    <m/>
    <s v="ROLLOS"/>
    <s v="ROLLOS"/>
    <s v="CB UNO A UNO"/>
    <s v="CB UNO A UNO"/>
    <s v="EJECUTADO_EXITOSO"/>
    <s v="EJECUTADO EXITOSO"/>
    <s v="20/08/2025 SE ESCALA AL COORDINADOR DE ZONA PARA ENTREGA DE ROLLOS EN SITIO | 22/08/2025 SE VISITA COMERCIO CB BANCOLOMBIA, SE ENTREGAN ROLLOS DE PAPELERÍA SOLICITADOS PARA EL DATAFONO, NO UPS, NO SE MANIPULAN EQUIPOS."/>
    <s v="VISITA_TÉCNICA"/>
    <m/>
    <s v="TIPO I"/>
    <s v="TERRESTRE"/>
    <s v="VEGA MANRIQUE JONATAN MAURICIO"/>
    <n v="1"/>
    <n v="35779.500569199998"/>
    <n v="0"/>
    <n v="35779.500569199998"/>
    <m/>
    <m/>
    <m/>
    <m/>
    <m/>
  </r>
  <r>
    <s v="VILLAVICENCIO"/>
    <x v="5"/>
    <x v="6"/>
    <n v="50001"/>
    <n v="2616300"/>
    <n v="36037"/>
    <s v="ORDEN DE CAMBIO"/>
    <s v="META"/>
    <s v="VILLAVICENCIO"/>
    <s v="COMCARD VILLAVICENCIO FLOR"/>
    <s v="REDEBAN"/>
    <s v="FO-25-1395123"/>
    <d v="2025-08-20T08:11:00"/>
    <d v="2025-08-23T12:31:00"/>
    <m/>
    <s v="ROLLOS"/>
    <s v="ROLLOS"/>
    <s v="AGREGADOR"/>
    <s v="COMCARD - PTM"/>
    <s v="EJECUTADO_EXITOSO"/>
    <s v="EJECUTADO EXITOSO"/>
    <s v="20/08/2025 SE ESCALA AL COORDINADOR DE ZONA PARA ENTREGA DE ROLLOS EN SITIO | 22/08/2025 SE VISITA CB Y SE REALIZA ENTREGA DE 20 ROLLOS DE PAPEL TERMICO PARA DATÁFONO"/>
    <s v="VISITA_TÉCNICA"/>
    <m/>
    <s v="TIPO I"/>
    <s v="TERRESTRE"/>
    <s v="GARZON RUIZ LUIS MIGUEL"/>
    <n v="1"/>
    <n v="35779.500569199998"/>
    <n v="0"/>
    <n v="35779.500569199998"/>
    <m/>
    <m/>
    <m/>
    <m/>
    <m/>
  </r>
  <r>
    <s v="CUCUTA"/>
    <x v="2"/>
    <x v="2"/>
    <n v="54001"/>
    <n v="2616359"/>
    <n v="40642"/>
    <s v="ORDEN DE CAMBIO"/>
    <s v="NORTE DE SANTANDER"/>
    <s v="CUCUTA"/>
    <s v="BARRIO FUERA DEL MUNICIPIO DE"/>
    <s v="REDEBAN"/>
    <s v="FO-25-1395095"/>
    <d v="2025-08-20T08:26:00"/>
    <d v="2025-08-23T12:35:00"/>
    <m/>
    <s v="ROLLOS"/>
    <s v="ROLLOS"/>
    <s v="CB UNO A UNO"/>
    <s v="CB UNO A UNO"/>
    <s v="EJECUTADO_EXITOSO"/>
    <s v="EJECUTADO EXITOSO"/>
    <s v="20/08/2025 SE ESCALA AL COORDINADOR DE ZONA PARA ENTREGA DE ROLLOS EN SITIO | 22/08/2025 SE REALIZA ENTREGA DE 70 ROLLOS RBM OK"/>
    <s v="VISITA_TÉCNICA"/>
    <m/>
    <s v="TIPO I"/>
    <s v="TERRESTRE"/>
    <s v="DURAN ACOSTA FRANK YONNY"/>
    <n v="1"/>
    <n v="35779.500569199998"/>
    <n v="0"/>
    <n v="35779.500569199998"/>
    <m/>
    <m/>
    <m/>
    <m/>
    <m/>
  </r>
  <r>
    <s v="MANIZALES"/>
    <x v="0"/>
    <x v="0"/>
    <n v="17001"/>
    <n v="2615454"/>
    <n v="76505"/>
    <s v="ORDEN DE CAMBIO"/>
    <s v="CALDAS"/>
    <s v="MANIZALES"/>
    <s v="BARRIO CENTRO MANIZALES  25"/>
    <s v="REDEBAN"/>
    <s v="FO-25-1394229"/>
    <d v="2025-08-20T08:00:00"/>
    <d v="2025-08-23T12:41:00"/>
    <m/>
    <s v="ROLLOS"/>
    <s v="ROLLOS"/>
    <s v="CB UNO A UNO"/>
    <s v="CB UNO A UNO"/>
    <s v="EJECUTADO_EXITOSO"/>
    <s v="EJECUTADO EXITOSO"/>
    <s v="20/08/2025 SE ESCALA AL COORDINADOR DE ZONA PARA ENTREGA DE ROLLOS EN SITIO | 22/08/2025 SE VISITA COMERCIO SE REALIZA ENTREGA DE 50 ROLLOS DE PAPEL PARA DATÁFONO"/>
    <s v="VISITA_TÉCNICA"/>
    <m/>
    <s v="TIPO I"/>
    <s v="TERRESTRE"/>
    <s v="LOAIZA LOPEZ JHON FREDDY"/>
    <n v="1"/>
    <n v="35779.500569199998"/>
    <n v="0"/>
    <n v="35779.500569199998"/>
    <m/>
    <m/>
    <m/>
    <m/>
    <m/>
  </r>
  <r>
    <s v="BARRANQUILLA"/>
    <x v="4"/>
    <x v="5"/>
    <n v="8001"/>
    <n v="2611496"/>
    <n v="69804"/>
    <s v="ORDEN DE CAMBIO"/>
    <s v="ATLANTICO"/>
    <s v="BARRANQUILLA"/>
    <s v="BARRIO LA LUZ BARRANQUILLA  4"/>
    <s v="REDEBAN"/>
    <s v="FO-25-1394190"/>
    <d v="2025-08-19T10:51:00"/>
    <d v="2025-08-23T12:44:00"/>
    <m/>
    <s v="ROLLOS"/>
    <s v="ROLLOS"/>
    <s v="CB UNO A UNO"/>
    <s v="CB UNO A UNO"/>
    <s v="EJECUTADO_EXITOSO"/>
    <s v="EJECUTADO EXITOSO"/>
    <s v="19/08/2025 SE ESCALA A LARED- LA RED AUTORIZA LA ENTREGA DE 30 ROLLOS -  ESCALA AL COORDINADOR DE ZONA PARA ENTREGA DE ROLLOS EN SITIO | 22/08/2025 SE REALIZA VISITA SE ENTREGA 30 ROLLOS"/>
    <s v="VISITA_TÉCNICA"/>
    <m/>
    <s v="TIPO I"/>
    <s v="TERRESTRE"/>
    <s v="VILLACOB VILLACOB ELKIN EDUARDO"/>
    <n v="1"/>
    <n v="35779.500569199998"/>
    <n v="0"/>
    <n v="35779.500569199998"/>
    <m/>
    <m/>
    <m/>
    <m/>
    <m/>
  </r>
  <r>
    <s v="BOGOTA"/>
    <x v="3"/>
    <x v="4"/>
    <n v="25269"/>
    <n v="2612028"/>
    <n v="75913"/>
    <s v="ORDEN DE CAMBIO"/>
    <s v="CUNDINAMARCA"/>
    <s v="FACATATIVA"/>
    <s v="BARRIO LOS CEREZOS FACATATIVA"/>
    <s v="REDEBAN"/>
    <s v="FO-25-1394185"/>
    <d v="2025-08-19T11:32:00"/>
    <d v="2025-08-23T12:48:00"/>
    <m/>
    <s v="ROLLOS"/>
    <s v="ROLLOS"/>
    <s v="CB UNO A UNO"/>
    <s v="CB UNO A UNO"/>
    <s v="EJECUTADO_EXITOSO"/>
    <s v="EJECUTADO EXITOSO"/>
    <s v="19/08/2025 SE ESCALA A LARED- LA RED AUTORIZA LA ENTREGA DE 20 ROLLOS -  ESCALA AL COORDINADOR DE ZONA PARA ENTREGA DE ROLLOS EN SITIO | 22/08/2025 SE REALIZA ENTREGA DE 20 ROLLOS"/>
    <s v="VISITA_TÉCNICA"/>
    <m/>
    <s v="TIPO II"/>
    <s v="TERRESTRE"/>
    <s v="MURCIA HERNANDEZ HARVEY IGNACIO"/>
    <n v="1"/>
    <n v="67654.12000000001"/>
    <n v="0"/>
    <n v="67654.12000000001"/>
    <m/>
    <m/>
    <m/>
    <m/>
    <m/>
  </r>
  <r>
    <s v="MEDELLIN"/>
    <x v="1"/>
    <x v="1"/>
    <n v="5664"/>
    <n v="2614334"/>
    <n v="79297"/>
    <s v="ORDEN DE CAMBIO"/>
    <s v="ANTIOQUIA"/>
    <s v="SAN PEDRO DE LOS MILAGROS"/>
    <s v="BARRIO GUAMURU SAN PEDRO DE LO"/>
    <s v="REDEBAN"/>
    <s v="FO-25-1394162"/>
    <d v="2025-08-19T15:42:00"/>
    <d v="2025-08-23T12:52:00"/>
    <m/>
    <s v="ROLLOS"/>
    <s v="ROLLOS"/>
    <s v="CB UNO A UNO"/>
    <s v="CB UNO A UNO"/>
    <s v="EJECUTADO_EXITOSO"/>
    <s v="EJECUTADO EXITOSO"/>
    <s v="19/08/2025 SE ESCALA AL COORDINADOR DE ZONA PARA ENTREGA DE ROLLOS EN SITIO | 22/08/2025 ENVÍO DE 10 ROLLOS A CB OK. SE CONFIRMA RECIBIDO CON CLIENTE"/>
    <s v="ENVÍO"/>
    <m/>
    <s v="TIPO II"/>
    <s v="TERRESTRE"/>
    <s v="PAREJA ECHAVARRIA JHON DAVID"/>
    <n v="0"/>
    <n v="35779.500569199998"/>
    <n v="0"/>
    <n v="35779.500569199998"/>
    <m/>
    <m/>
    <m/>
    <m/>
    <m/>
  </r>
  <r>
    <s v="APARTADO"/>
    <x v="1"/>
    <x v="1"/>
    <n v="5837"/>
    <n v="2614960"/>
    <n v="37813"/>
    <s v="ORDEN DE CAMBIO"/>
    <s v="ANTIOQUIA"/>
    <s v="TURBO"/>
    <s v="PTM TURBO SURTIVARIEDADES"/>
    <s v="REDEBAN"/>
    <s v="FO-25-1394126"/>
    <d v="2025-08-19T16:43:00"/>
    <d v="2025-08-23T12:55:00"/>
    <m/>
    <s v="ROLLOS"/>
    <s v="ROLLOS"/>
    <s v="AGREGADOR"/>
    <s v="COMCARD - PTM"/>
    <s v="EJECUTADO_EXITOSO"/>
    <s v="EJECUTADO EXITOSO"/>
    <s v="19/08/2025 SE ESCALA AL COORDINADOR DE ZONA PARA ENTREGA DE ROLLOS EN SITIO | 22/08/2025 ENVÍO ROLLOS DIRECTO CON EL CONDUCTOR, ENTREGA CONFIRMADA CON EL CLIENTE TE"/>
    <s v="ENVÍO"/>
    <m/>
    <s v="TIPO II"/>
    <s v="TERRESTRE"/>
    <s v="CASTRO HENAO DANIEL ESTEBAN"/>
    <n v="0"/>
    <n v="35779.500569199998"/>
    <n v="0"/>
    <n v="35779.500569199998"/>
    <m/>
    <m/>
    <m/>
    <m/>
    <m/>
  </r>
  <r>
    <s v="BARRANQUILLA"/>
    <x v="4"/>
    <x v="5"/>
    <n v="8638"/>
    <n v="2615006"/>
    <n v="77634"/>
    <s v="ORDEN DE CAMBIO"/>
    <s v="ATLANTICO"/>
    <s v="SABANALARGA"/>
    <s v="BARRIO LA MARIA SABANALARGA"/>
    <s v="REDEBAN"/>
    <s v="FO-25-1394119"/>
    <d v="2025-08-19T16:54:00"/>
    <d v="2025-08-23T12:57:00"/>
    <m/>
    <s v="ROLLOS"/>
    <s v="ROLLOS"/>
    <s v="CB UNO A UNO"/>
    <s v="CB UNO A UNO"/>
    <s v="EJECUTADO_EXITOSO"/>
    <s v="EJECUTADO EXITOSO"/>
    <s v="19/08/2025 SE ESCALA AL COORDINADOR DE ZONA PARA ENTREGA DE ROLLOS EN SITIO | 22/08/2025 SE ENTREGAN 20 ROLLOS"/>
    <s v="VISITA_TÉCNICA"/>
    <m/>
    <s v="TIPO II"/>
    <s v="TERRESTRE"/>
    <s v="DE AVILA SIADES ALBERTO ENRIQUE"/>
    <n v="1"/>
    <n v="67654.12000000001"/>
    <n v="0"/>
    <n v="67654.12000000001"/>
    <m/>
    <m/>
    <m/>
    <m/>
    <m/>
  </r>
  <r>
    <s v="BOGOTA"/>
    <x v="3"/>
    <x v="4"/>
    <n v="11001"/>
    <n v="2612783"/>
    <n v="55790"/>
    <s v="ORDEN DE CAMBIO"/>
    <s v="CUNDINAMARCA"/>
    <s v="BOGOTA"/>
    <s v="BARRIO PERDOMO BOGOTA 10"/>
    <s v="REDEBAN"/>
    <s v="FO-25-1393025"/>
    <d v="2025-08-19T13:23:00"/>
    <d v="2025-08-23T12:59:00"/>
    <m/>
    <s v="ROLLOS"/>
    <s v="ROLLOS"/>
    <s v="CB UNO A UNO"/>
    <s v="CB UNO A UNO"/>
    <s v="EJECUTADO_EXITOSO"/>
    <s v="EJECUTADO EXITOSO"/>
    <s v="19/08/2025 SE ESCALA AL COORDINADOR DE ZONA PARA ENTREGA DE ROLLOS EN SITIO | 22/08/2025 SE REALIZA LA ENTREGA DE 20 ROLLOS"/>
    <s v="VISITA_TÉCNICA"/>
    <m/>
    <s v="TIPO I"/>
    <s v="TERRESTRE"/>
    <s v="ORTIZ MARTINEZ STIVEN"/>
    <n v="1"/>
    <n v="35779.500569199998"/>
    <n v="0"/>
    <n v="35779.500569199998"/>
    <m/>
    <m/>
    <m/>
    <m/>
    <m/>
  </r>
  <r>
    <s v="CUCUTA"/>
    <x v="2"/>
    <x v="2"/>
    <n v="54001"/>
    <n v="2612920"/>
    <n v="76127"/>
    <s v="ORDEN DE CAMBIO"/>
    <s v="NORTE DE SANTANDER"/>
    <s v="CUCUTA"/>
    <s v="BARRIO SAN RAFAEL  CUCUTA"/>
    <s v="REDEBAN"/>
    <s v="FO-25-1393008"/>
    <d v="2025-08-19T13:38:00"/>
    <d v="2025-08-23T13:02:00"/>
    <m/>
    <s v="ROLLOS"/>
    <s v="ROLLOS"/>
    <s v="CB UNO A UNO"/>
    <s v="CB UNO A UNO"/>
    <s v="EJECUTADO_EXITOSO"/>
    <s v="EJECUTADO EXITOSO"/>
    <s v="19/08/2025 SE ESCALA AL COORDINADOR DE ZONA PARA ENTREGA DE ROLLOS EN SITIO | 21/08/2025 SE REALIZA VISITA, SE ENTREGAN 20 ROLLOS"/>
    <s v="VISITA_TÉCNICA"/>
    <m/>
    <s v="TIPO I"/>
    <s v="TERRESTRE"/>
    <s v="PACHECO BUITRAGO JAVIER ALONSO"/>
    <n v="1"/>
    <n v="35779.500569199998"/>
    <n v="0"/>
    <n v="35779.500569199998"/>
    <m/>
    <m/>
    <m/>
    <m/>
    <m/>
  </r>
  <r>
    <s v="BOGOTA"/>
    <x v="3"/>
    <x v="4"/>
    <n v="11001"/>
    <n v="2611084"/>
    <n v="31255"/>
    <s v="ORDEN DE CAMBIO"/>
    <s v="CUNDINAMARCA"/>
    <s v="BOGOTA"/>
    <s v="REVAL SAN ANDRESITO 38"/>
    <s v="REDEBAN"/>
    <s v="FO-25-1391650"/>
    <d v="2025-08-19T10:15:00"/>
    <d v="2025-08-23T13:05:00"/>
    <m/>
    <s v="ROLLOS"/>
    <s v="ROLLOS"/>
    <s v="ROBUSTO"/>
    <s v="REVAL"/>
    <s v="EJECUTADO_EXITOSO"/>
    <s v="EJECUTADO EXITOSO"/>
    <s v="19/08/2025 SE ESCALA AL COORDINADOR DE ZONA PARA ENTREGA DE ROLLOS EN SITIO | 22/08/2025 SE VISITA COMERCIO PARA ENTREGA DE 160 ROLLOS TÉRMICOS NO SE MANIPULA EQUIPO Y SE COMPLETA ENTREGA SIN NOVEDAD"/>
    <s v="VISITA_TÉCNICA"/>
    <m/>
    <s v="TIPO I"/>
    <s v="TERRESTRE"/>
    <s v="ROMERO ROJAS BREIDY JHOHAN"/>
    <n v="1"/>
    <n v="35779.500569199998"/>
    <n v="0"/>
    <n v="35779.500569199998"/>
    <m/>
    <m/>
    <m/>
    <m/>
    <m/>
  </r>
  <r>
    <s v="MONTERIA"/>
    <x v="4"/>
    <x v="5"/>
    <n v="23417"/>
    <n v="2611063"/>
    <n v="67246"/>
    <s v="ORDEN DE CAMBIO"/>
    <s v="CORDOBA"/>
    <s v="LORICA"/>
    <s v="DISTRICOL MESCELANEA YASMII"/>
    <s v="REDEBAN"/>
    <s v="FO-25-1391655"/>
    <d v="2025-08-19T10:11:00"/>
    <d v="2025-08-23T13:07:00"/>
    <m/>
    <s v="ROLLOS"/>
    <s v="ROLLOS"/>
    <s v="AGREGADOR"/>
    <s v="DISTRICOL"/>
    <s v="EJECUTADO_EXITOSO"/>
    <s v="EJECUTADO EXITOSO"/>
    <s v="19/08/2025 SE ESCALA AL COORDINADOR DE ZONA PARA ENTREGA DE ROLLOS EN SITIO | 22/08/2025 SE REALIZA VISITA TÉCNICA PARA ENTREGA DE 30 ROLLOS PARA DATAFONO, NO SE INTERVIENE TERMINAL Y LA ENTREGA SE REALIZA SIN NOVEDAD."/>
    <s v="VISITA_TÉCNICA"/>
    <m/>
    <s v="TIPO II"/>
    <s v="TERRESTRE"/>
    <s v="CASSIANI PEREZ RAUL RAMIRO"/>
    <n v="1"/>
    <n v="67654.12000000001"/>
    <n v="0"/>
    <n v="67654.12000000001"/>
    <m/>
    <m/>
    <m/>
    <m/>
    <m/>
  </r>
  <r>
    <s v="NEIVA"/>
    <x v="5"/>
    <x v="6"/>
    <n v="41006"/>
    <n v="2610660"/>
    <n v="70933"/>
    <s v="ORDEN DE CAMBIO"/>
    <s v="HUILA"/>
    <s v="ACEVEDO"/>
    <s v="LAS MERCEDES ACEVEDO"/>
    <s v="REDEBAN"/>
    <s v="FO-25-1390500"/>
    <d v="2025-08-19T09:33:00"/>
    <d v="2025-08-23T13:10:00"/>
    <m/>
    <s v="ROLLOS"/>
    <s v="ROLLOS"/>
    <s v="CB UNO A UNO"/>
    <s v="CB UNO A UNO"/>
    <s v="EJECUTADO_EXITOSO"/>
    <s v="EJECUTADO EXITOSO"/>
    <s v="19/08/2025 SE REALIZA ENVIO ROLLOS CON GUIA | 19/08/2025 SE REALIZA ENVÍO DE 20 ROLLOS RBM POR INTERRAPIDISIMO"/>
    <s v="ENVÍO"/>
    <m/>
    <s v="TIPO III"/>
    <s v="TERRESTRE"/>
    <s v="DIAZ VARGAS JONATHAN MIGUEL"/>
    <n v="0"/>
    <n v="35779.500569199998"/>
    <n v="0"/>
    <n v="35779.500569199998"/>
    <m/>
    <m/>
    <m/>
    <m/>
    <m/>
  </r>
  <r>
    <s v="SANTA MARTA"/>
    <x v="4"/>
    <x v="5"/>
    <n v="47001"/>
    <n v="2609107"/>
    <n v="77367"/>
    <s v="ORDEN DE CAMBIO"/>
    <s v="MAGDALENA"/>
    <s v="SANTA MARTA"/>
    <s v="BARRIO RESERVA DE CURINCA SANT"/>
    <s v="REDEBAN"/>
    <s v="FO-25-1389324"/>
    <d v="2025-08-19T08:00:00"/>
    <d v="2025-08-23T13:13:00"/>
    <m/>
    <s v="ROLLOS"/>
    <s v="ROLLOS"/>
    <s v="CB UNO A UNO"/>
    <s v="CB UNO A UNO"/>
    <s v="EJECUTADO_EXITOSO"/>
    <s v="EJECUTADO EXITOSO"/>
    <s v="19/08/2025 SE ESCALA AL COORDINADOR DE ZONA PARA ENTREGA DE ROLLOS EN SITIO | 22/08/2025 SE REALIZA ENTREGA DE 40 ROLLOS PARA DATÁFONO A SATISFACCIÓN DEL CLIENTE"/>
    <s v="VISITA_TÉCNICA"/>
    <m/>
    <s v="TIPO I"/>
    <s v="TERRESTRE"/>
    <s v="THOMAS  CAMPO SIGIFREDO SEGUNDO"/>
    <n v="1"/>
    <n v="35779.500569199998"/>
    <n v="0"/>
    <n v="35779.500569199998"/>
    <m/>
    <m/>
    <m/>
    <m/>
    <m/>
  </r>
  <r>
    <s v="BOGOTA"/>
    <x v="3"/>
    <x v="4"/>
    <n v="11001"/>
    <n v="2609373"/>
    <n v="46598"/>
    <s v="ORDEN DE CAMBIO"/>
    <s v="CUNDINAMARCA"/>
    <s v="BOGOTA"/>
    <s v="BARRIO CANADA GUIRA BOGOTA"/>
    <s v="REDEBAN"/>
    <s v="FO-25-1389314"/>
    <d v="2025-08-19T08:00:00"/>
    <d v="2025-08-23T13:16:00"/>
    <m/>
    <s v="ROLLOS"/>
    <s v="ROLLOS"/>
    <s v="CB UNO A UNO"/>
    <s v="CB UNO A UNO"/>
    <s v="EJECUTADO_EXITOSO"/>
    <s v="EJECUTADO EXITOSO"/>
    <s v="19/08/2025 SE ESCALA AL COORDINADOR DE ZONA PARA ENTREGA DE ROLLOS EN SITIO | 22/08/2025 SE VISITA COMERCIO PARA ENTREGA DE 40 ROLLOS TÉRMICOS,NO SE MANIPULA EQUIPO Y SE COMPLETA ENTREGA SIN NOVEDAD"/>
    <s v="VISITA_TÉCNICA"/>
    <m/>
    <s v="TIPO I"/>
    <s v="TERRESTRE"/>
    <s v="ROMERO ROJAS BREIDY JHOHAN"/>
    <n v="1"/>
    <n v="35779.500569199998"/>
    <n v="0"/>
    <n v="35779.500569199998"/>
    <m/>
    <m/>
    <m/>
    <m/>
    <m/>
  </r>
  <r>
    <s v="APARTADO"/>
    <x v="1"/>
    <x v="1"/>
    <n v="5837"/>
    <n v="2608398"/>
    <n v="78041"/>
    <s v="ORDEN DE CAMBIO"/>
    <s v="ANTIOQUIA"/>
    <s v="TURBO"/>
    <s v="PTM LA JULIA OROZCO TIENDA MIX"/>
    <s v="REDEBAN"/>
    <s v="FO-25-1388140"/>
    <d v="2025-08-18T13:08:00"/>
    <d v="2025-08-23T14:45:00"/>
    <m/>
    <s v="ROLLOS"/>
    <s v="ROLLOS"/>
    <s v="AGREGADOR"/>
    <s v="COMCARD - PTM"/>
    <s v="EJECUTADO_EXITOSO"/>
    <s v="EJECUTADO EXITOSO"/>
    <s v="18/08/2025 SE ESCALA AL COORDINADOR DE ZONA PARA ENTREGA DE ROLLOS EN SITIO | 22/08/2025 AL MOMENTO DE LA VISITA NO HABIA SEÑAL DE CLARO, POR LO TANTO NO SE PUDO ALIMENTAR TAREA EN SITIO, CLIENTE AUTORIZA FIRMA OFFLINE. ENTREGA EXITOSA"/>
    <s v="VISITA_TÉCNICA"/>
    <m/>
    <s v="TIPO II"/>
    <s v="TERRESTRE"/>
    <s v="CASTRO HENAO DANIEL ESTEBAN"/>
    <n v="1"/>
    <n v="67654.12000000001"/>
    <n v="0"/>
    <n v="67654.12000000001"/>
    <m/>
    <m/>
    <m/>
    <m/>
    <m/>
  </r>
  <r>
    <s v="BOGOTA"/>
    <x v="3"/>
    <x v="4"/>
    <n v="11001"/>
    <n v="2606677"/>
    <n v="69655"/>
    <s v="ORDEN DE CAMBIO"/>
    <s v="CUNDINAMARCA"/>
    <s v="BOGOTA"/>
    <s v="BARRIO REMANZO SUR BOGOTA"/>
    <s v="REDEBAN"/>
    <s v="FO-25-1385095"/>
    <d v="2025-08-19T08:00:00"/>
    <d v="2025-08-23T14:50:00"/>
    <m/>
    <s v="ROLLOS"/>
    <s v="ROLLOS"/>
    <s v="CB UNO A UNO"/>
    <s v="CB UNO A UNO"/>
    <s v="EJECUTADO_EXITOSO"/>
    <s v="EJECUTADO EXITOSO"/>
    <s v="16/08/2025 SE ESCALA AL COORDINADOR DE ZONA PARA ENTREGA DE ROLLOS EN SITIO | 22/08/2025 SE REALIZÓ ENTREGA DE 20 ROLLOS NO SE MANIPULAN TERMINALES"/>
    <s v="VISITA_TÉCNICA"/>
    <m/>
    <s v="TIPO I"/>
    <s v="TERRESTRE"/>
    <s v="SOTO LONDOÑO FREDY ALEXANDER"/>
    <n v="1"/>
    <n v="35779.500569199998"/>
    <n v="0"/>
    <n v="35779.500569199998"/>
    <m/>
    <m/>
    <m/>
    <m/>
    <m/>
  </r>
  <r>
    <s v="NEIVA"/>
    <x v="5"/>
    <x v="6"/>
    <n v="41396"/>
    <n v="2606547"/>
    <n v="25996"/>
    <s v="ORDEN DE CAMBIO"/>
    <s v="HUILA"/>
    <s v="LA PLATA"/>
    <s v="GALLEGO LA PLATA   HUILA"/>
    <s v="REDEBAN"/>
    <s v="FO-25-1384314"/>
    <d v="2025-08-16T10:38:00"/>
    <d v="2025-08-23T14:59:00"/>
    <m/>
    <s v="ROLLOS"/>
    <s v="ROLLOS"/>
    <s v="CB UNO A UNO"/>
    <s v="CB UNO A UNO"/>
    <s v="EJECUTADO_EXITOSO"/>
    <s v="EJECUTADO EXITOSO"/>
    <s v="16/08/2025 SE REALIZA ENVIO ROLLOS CON GUIA | 19/08/2025 SE REALIZA ENVÍO DE 40 ROLLOS RBM POR INTERRAPIDISIMO"/>
    <s v="ENVÍO"/>
    <m/>
    <s v="TIPO III"/>
    <s v="TERRESTRE"/>
    <s v="DIAZ VARGAS JONATHAN MIGUEL"/>
    <n v="0"/>
    <n v="35779.500569199998"/>
    <n v="0"/>
    <n v="35779.500569199998"/>
    <m/>
    <m/>
    <m/>
    <m/>
    <m/>
  </r>
  <r>
    <s v="APARTADO"/>
    <x v="1"/>
    <x v="1"/>
    <n v="5837"/>
    <n v="2606542"/>
    <n v="32432"/>
    <s v="ORDEN DE CAMBIO"/>
    <s v="ANTIOQUIA"/>
    <s v="TURBO"/>
    <s v="ARRIO CORREGIMIENTO EL 3 TURB"/>
    <s v="REDEBAN"/>
    <s v="FO-25-1383863"/>
    <d v="2025-08-16T10:37:00"/>
    <d v="2025-08-23T15:02:00"/>
    <m/>
    <s v="ROLLOS"/>
    <s v="ROLLOS"/>
    <s v="CB UNO A UNO"/>
    <s v="CB UNO A UNO"/>
    <s v="EJECUTADO_EXITOSO"/>
    <s v="EJECUTADO EXITOSO"/>
    <s v="16/08/2025 SE ESCALA AL COORDINADOR DE ZONA PARA ENTREGA DE ROLLOS EN SITIO | 22/08/2025 ENTREGA DE 50 ROLLOS EN SITIO"/>
    <s v="VISITA_TÉCNICA"/>
    <m/>
    <s v="TIPO II"/>
    <s v="TERRESTRE"/>
    <s v="CASTRO HENAO DANIEL ESTEBAN"/>
    <n v="1"/>
    <n v="67654.12000000001"/>
    <n v="0"/>
    <n v="67654.12000000001"/>
    <m/>
    <m/>
    <m/>
    <m/>
    <m/>
  </r>
  <r>
    <s v="CALI"/>
    <x v="0"/>
    <x v="3"/>
    <n v="19050"/>
    <n v="2606322"/>
    <n v="52887"/>
    <s v="ORDEN DE CAMBIO"/>
    <s v="CAUCA"/>
    <s v="ARGELIA"/>
    <s v="BARRIO MODELO ARGELIA"/>
    <s v="REDEBAN"/>
    <s v="FO-25-1383674"/>
    <d v="2025-08-16T09:00:00"/>
    <d v="2025-08-23T15:04:00"/>
    <m/>
    <s v="ROLLOS"/>
    <s v="ROLLOS"/>
    <s v="CB UNO A UNO"/>
    <s v="CB UNO A UNO"/>
    <s v="EJECUTADO_EXITOSO"/>
    <s v="EJECUTADO EXITOSO"/>
    <s v="16/08/2025 SE REALIZA ENVIO ROLLOS CON GUIA | 19/08/2025 SE ENVIAN 20 ROLLOS A GABRIELA DAZA MUÑOZ"/>
    <s v="ENVÍO"/>
    <m/>
    <s v="TIPO IV"/>
    <s v="TERRESTRE"/>
    <s v="CUERO RUIZ JHONNY"/>
    <n v="0"/>
    <n v="35779.500569199998"/>
    <n v="0"/>
    <n v="35779.500569199998"/>
    <m/>
    <m/>
    <m/>
    <m/>
    <m/>
  </r>
  <r>
    <s v="NEIVA"/>
    <x v="5"/>
    <x v="6"/>
    <n v="41298"/>
    <n v="2605634"/>
    <n v="33625"/>
    <s v="ORDEN DE CAMBIO"/>
    <s v="HUILA"/>
    <s v="GARZON"/>
    <s v="DISTRICOL CIBER@ COM"/>
    <s v="REDEBAN"/>
    <s v="FO-25-1383092"/>
    <d v="2025-08-15T17:01:00"/>
    <d v="2025-08-23T15:07:00"/>
    <m/>
    <s v="ROLLOS"/>
    <s v="ROLLOS"/>
    <s v="AGREGADOR"/>
    <s v="DISTRICOL"/>
    <s v="EJECUTADO_EXITOSO"/>
    <s v="EJECUTADO EXITOSO"/>
    <s v="16/08/2025 SE REALIZA ENVIO ROLLOS CON GUIA | 20/08/2025 SE INFORMA A USUARIO GUIA PARA RECLAMAR EN OFICINA | 19/08/2025 SE REALIZA ENVÍO DE 20 ROLLOS RBM POR INTERRAPIDISIMO"/>
    <s v="ENVÍO"/>
    <m/>
    <s v="TIPO III"/>
    <s v="TERRESTRE"/>
    <s v="DIAZ VARGAS JONATHAN MIGUEL"/>
    <n v="0"/>
    <n v="35779.500569199998"/>
    <n v="0"/>
    <n v="35779.500569199998"/>
    <m/>
    <m/>
    <m/>
    <m/>
    <m/>
  </r>
  <r>
    <s v="BOGOTA"/>
    <x v="3"/>
    <x v="4"/>
    <n v="25407"/>
    <n v="2605465"/>
    <n v="78355"/>
    <s v="ORDEN DE CAMBIO"/>
    <s v="CUNDINAMARCA"/>
    <s v="LENGUAZAQUE"/>
    <s v="BARRIO VRD ESPINAL CARRIZAL LENGUAZAQUE"/>
    <s v="REDEBAN"/>
    <s v="FO-25-1382420"/>
    <d v="2025-08-15T16:46:00"/>
    <d v="2025-08-23T15:09:00"/>
    <m/>
    <s v="ROLLOS"/>
    <s v="ROLLOS"/>
    <s v="CB UNO A UNO"/>
    <s v="CB UNO A UNO"/>
    <s v="EJECUTADO_EXITOSO"/>
    <s v="EJECUTADO EXITOSO"/>
    <s v="15/08/2025 SE REALIZA ENVIO ROLLOS CON GUIA | 21/08/2025 EN COMUNICACIÓN CON EL USUARIO, INDICA QUE AÚN NO HA RECOGIDO PAPELERÍA. SE INFORMA GUIA | 20/08/2025 ENVÍO DE ROLLOS POR INTER RAPIDÍSIMO OK"/>
    <s v="ENVÍO"/>
    <m/>
    <s v="TIPO III"/>
    <s v="TERRESTRE"/>
    <s v="GOMEZ VEGA DAVID SNEYDER"/>
    <n v="0"/>
    <n v="35779.500569199998"/>
    <n v="0"/>
    <n v="35779.500569199998"/>
    <m/>
    <m/>
    <m/>
    <m/>
    <m/>
  </r>
  <r>
    <s v="VALLEDUPAR"/>
    <x v="4"/>
    <x v="5"/>
    <n v="20001"/>
    <n v="2604925"/>
    <n v="76687"/>
    <s v="ORDEN DE CAMBIO"/>
    <s v="CESAR"/>
    <s v="VALLEDUPAR"/>
    <s v="BRR VILLA MIRIAN VALLEDUPAR"/>
    <s v="REDEBAN"/>
    <s v="FO-25-1381598"/>
    <d v="2025-08-15T15:14:00"/>
    <d v="2025-08-23T15:13:00"/>
    <m/>
    <s v="ROLLOS"/>
    <s v="ROLLOS"/>
    <s v="CB UNO A UNO"/>
    <s v="CB UNO A UNO"/>
    <s v="EJECUTADO_EXITOSO"/>
    <s v="EJECUTADO EXITOSO"/>
    <s v="15/08/2025 SE ESCALA AL COORDINADOR DE ZONA PARA ENTREGA DE ROLLOS EN SITIO | 22/08/2025 BUENAS TARDES SE VISITA CB Y SE LE HACE ENTREGA DE 40 ROLLOS"/>
    <s v="VISITA_TÉCNICA"/>
    <m/>
    <s v="TIPO I"/>
    <s v="TERRESTRE"/>
    <s v="BENITEZ CARVAJAL ALVARO JAVIER"/>
    <n v="1"/>
    <n v="35779.500569199998"/>
    <n v="0"/>
    <n v="35779.500569199998"/>
    <m/>
    <m/>
    <m/>
    <m/>
    <m/>
  </r>
  <r>
    <s v="MONTERIA"/>
    <x v="4"/>
    <x v="5"/>
    <n v="23660"/>
    <n v="2604821"/>
    <n v="54320"/>
    <s v="ORDEN DE CAMBIO"/>
    <s v="CORDOBA"/>
    <s v="SAHAGUN"/>
    <s v="DISTRICOL FERREAGRO"/>
    <s v="REDEBAN"/>
    <s v="FO-25-1381606"/>
    <d v="2025-08-15T15:11:00"/>
    <d v="2025-08-23T15:16:00"/>
    <m/>
    <s v="ROLLOS"/>
    <s v="ROLLOS"/>
    <s v="AGREGADOR"/>
    <s v="DISTRICOL"/>
    <s v="EJECUTADO_EXITOSO"/>
    <s v="EJECUTADO EXITOSO"/>
    <s v="15/08/2025 SE ESCALA AL COORDINADOR DE ZONA PARA ENTREGA DE ROLLOS EN SITIO | 22/08/2025 SE REALIZA ENTREGA DE 30 ROLLOS EN EL PUNTO SIN NOVEDAD, EN LA ENTREGA NO SE MANIPULAN EQUIPOS"/>
    <s v="VISITA_TÉCNICA"/>
    <m/>
    <s v="TIPO II"/>
    <s v="TERRESTRE"/>
    <s v="GONZALEZ FERRER JESUS ALEXANDER"/>
    <n v="1"/>
    <n v="67654.12000000001"/>
    <n v="0"/>
    <n v="67654.12000000001"/>
    <m/>
    <m/>
    <m/>
    <m/>
    <m/>
  </r>
  <r>
    <s v="MONTERIA"/>
    <x v="4"/>
    <x v="5"/>
    <n v="23660"/>
    <n v="2603051"/>
    <n v="28140"/>
    <s v="ORDEN DE CAMBIO"/>
    <s v="CORDOBA"/>
    <s v="SAHAGUN"/>
    <s v="DISTRICOL SUPERTIENDA EL ANTOJ"/>
    <s v="REDEBAN"/>
    <s v="FO-25-1379952"/>
    <d v="2025-08-15T10:54:00"/>
    <d v="2025-08-23T15:18:00"/>
    <m/>
    <s v="ROLLOS"/>
    <s v="ROLLOS"/>
    <s v="AGREGADOR"/>
    <s v="DISTRICOL"/>
    <s v="EJECUTADO_EXITOSO"/>
    <s v="EJECUTADO EXITOSO"/>
    <s v="15/08/2025 SE REALIZA ENVIO ROLLOS CON OPERADOR LOGISTICO CABIFY | 22/08/2025 SE REALIZA ENTREGA DE 50 ROLLOS EN EL PUNTO SIN NOVEDAD, EN LA ENTREGA NO SE MANIPULAN EQUIPOS"/>
    <s v="VISITA_TÉCNICA"/>
    <m/>
    <s v="TIPO II"/>
    <s v="TERRESTRE"/>
    <s v="GONZALEZ FERRER JESUS ALEXANDER"/>
    <n v="1"/>
    <n v="67654.12000000001"/>
    <n v="0"/>
    <n v="67654.12000000001"/>
    <m/>
    <m/>
    <m/>
    <m/>
    <m/>
  </r>
  <r>
    <s v="APARTADO"/>
    <x v="1"/>
    <x v="1"/>
    <n v="5045"/>
    <n v="2597893"/>
    <n v="80131"/>
    <s v="ORDEN DE CAMBIO"/>
    <s v="ANTIOQUIA"/>
    <s v="APARTADO"/>
    <s v="BARRIO ORTIZ APARTADO 1"/>
    <s v="REDEBAN"/>
    <s v="FO-25-1375830"/>
    <d v="2025-08-14T11:29:00"/>
    <d v="2025-08-23T15:20:00"/>
    <m/>
    <s v="ROLLOS"/>
    <s v="ROLLOS"/>
    <s v="CB UNO A UNO"/>
    <s v="CB UNO A UNO"/>
    <s v="EJECUTADO_EXITOSO"/>
    <s v="EJECUTADO EXITOSO"/>
    <s v="14/08/2025 SE ESCALA AL COORDINADOR DE ZONA PARA ENTREGA DE ROLLOS EN SITIO | 22/08/2025 ENTREGA DE 20 ROLLOS, SIN NOVEDAD"/>
    <s v="VISITA_TÉCNICA"/>
    <m/>
    <s v="TIPO I"/>
    <s v="TERRESTRE"/>
    <s v="SALDARRIAGA MIRANDA SANTIAGO"/>
    <n v="1"/>
    <n v="35779.500569199998"/>
    <n v="0"/>
    <n v="35779.500569199998"/>
    <m/>
    <m/>
    <m/>
    <m/>
    <m/>
  </r>
  <r>
    <s v="MONTERIA"/>
    <x v="4"/>
    <x v="5"/>
    <n v="23660"/>
    <n v="2597787"/>
    <n v="46555"/>
    <s v="ORDEN DE CAMBIO"/>
    <s v="CORDOBA"/>
    <s v="SAHAGUN"/>
    <s v="DISTRICOL ALMACEN Y TALLER PA"/>
    <s v="REDEBAN"/>
    <s v="FO-25-1375835"/>
    <d v="2025-08-14T11:29:00"/>
    <d v="2025-08-23T15:24:00"/>
    <m/>
    <s v="ROLLOS"/>
    <s v="ROLLOS"/>
    <s v="AGREGADOR"/>
    <s v="DISTRICOL"/>
    <s v="EJECUTADO_EXITOSO"/>
    <s v="EJECUTADO EXITOSO"/>
    <s v="14/08/2025 SE ESCALA AL COORDINADOR DE ZONA PARA ENTREGA DE ROLLOS EN SITIO | 22/08/2025 SE REALIZA ENTREGA DE 30 ROLLOS EN EL PUNTO SIN NOVEDAD, EN LA ENTREGA NO SE MANIPULAN EQUIPOS"/>
    <s v="VISITA_TÉCNICA"/>
    <m/>
    <s v="TIPO II"/>
    <s v="TERRESTRE"/>
    <s v="GONZALEZ FERRER JESUS ALEXANDER"/>
    <n v="1"/>
    <n v="67654.12000000001"/>
    <n v="0"/>
    <n v="67654.12000000001"/>
    <m/>
    <m/>
    <m/>
    <m/>
    <m/>
  </r>
  <r>
    <s v="MONTERIA"/>
    <x v="4"/>
    <x v="5"/>
    <n v="23807"/>
    <n v="2581151"/>
    <n v="55644"/>
    <s v="ORDEN DE CAMBIO"/>
    <s v="CORDOBA"/>
    <s v="TIERRALTA"/>
    <s v="DISTRICOL SUPERMERCADO Y VARIE"/>
    <s v="REDEBAN"/>
    <s v="FO-25-1362519"/>
    <d v="2025-08-11T15:49:00"/>
    <d v="2025-08-23T15:29:00"/>
    <m/>
    <s v="ROLLOS"/>
    <s v="ROLLOS"/>
    <s v="AGREGADOR"/>
    <s v="DISTRICOL"/>
    <s v="EJECUTADO_EXITOSO"/>
    <s v="EJECUTADO EXITOSO"/>
    <s v="11/08/2025 11-8 SE REALIZA ENVIO ROLLOS CON GUIA | 22/08/2025 EN COMUNICACIÓN CON EL USUARIO, SE SOLICITA RECOGER LA  PAPELERÍA EN LA OFICINA DE LA TRANSPORTADORA. SE INFORMA GUIA | 19/08/2025 SE REALIZA ENVÍO DE 20 ROLLOS POR LA EMPRESA INTERRAPIDISIMO, PARA SE RECLAMADO EN LA OFINA DE INTERRAPIDISIMO DE TIERRALTA POR EL CLIENTE, GUÍA NO 700166562565  SE ESTAR ATENTO A LA RECEPCIÓN."/>
    <s v="ENVÍO"/>
    <m/>
    <s v="TIPO III"/>
    <s v="TERRESTRE"/>
    <s v="CASSIANI PEREZ RAUL RAMIRO"/>
    <n v="0"/>
    <n v="35779.500569199998"/>
    <n v="0"/>
    <n v="35779.500569199998"/>
    <m/>
    <m/>
    <m/>
    <m/>
    <m/>
  </r>
  <r>
    <s v="CALI"/>
    <x v="0"/>
    <x v="3"/>
    <n v="19418"/>
    <n v="2554146"/>
    <n v="75345"/>
    <s v="ORDEN DE CAMBIO"/>
    <s v="CAUCA"/>
    <s v="LOPEZ"/>
    <s v="BARRIO SAN ANTONIO LOPEZ DE MI"/>
    <s v="REDEBAN"/>
    <s v="FO-25-1330577"/>
    <d v="2025-08-05T09:17:00"/>
    <d v="2025-08-23T15:32:00"/>
    <m/>
    <s v="ROLLOS"/>
    <s v="ROLLOS"/>
    <s v="CB UNO A UNO"/>
    <s v="CB UNO A UNO"/>
    <s v="EJECUTADO_EXITOSO"/>
    <s v="EJECUTADO EXITOSO"/>
    <s v="13/08/2025 SE INTENTA CONTACTO TELEFONICO AL 3122670282 MOVIL APAGADO GUIA VIAJANDO A DESTINO | 14/08/2025 SE INTANTA CONTACTO TELEFONICO AL 3122670282 PARA VALIDAR ENTREGA DE ROLLOS SIN RESPUESTA GUIA VIAJANDO A DESTINO | 22/08/2025 EN COMUNICACIÓN CON EL USUARIO, INDICA QUE AÚN NO RECIBE PAPELERÍA. SE INFORMA GUIA | 06/08/2025 SE REALIZA ENVÍO DE 20 ROLLOS A LA OFICINA PRINCIPAL DE INTERRAPIDISIMO EN LOPEZ DE MICAY - CAUCA CON NUMERO DE GUÍA 700165568103"/>
    <s v="ENVÍO"/>
    <m/>
    <s v="TIPO IV"/>
    <s v="TERRESTRE"/>
    <s v="HERRERA MONAR GEOVANNY"/>
    <n v="0"/>
    <n v="35779.500569199998"/>
    <n v="0"/>
    <n v="35779.500569199998"/>
    <m/>
    <m/>
    <m/>
    <m/>
    <m/>
  </r>
  <r>
    <s v="TUNJA"/>
    <x v="2"/>
    <x v="2"/>
    <n v="15759"/>
    <n v="2623860"/>
    <n v="73160"/>
    <s v="ORDEN DE CAMBIO"/>
    <s v="BOYACA"/>
    <s v="SOGAMOSO"/>
    <s v="DISTRICOL VARIEDADES Y PAPELER"/>
    <s v="REDEBAN"/>
    <s v="FO-25-1402281"/>
    <d v="2025-08-21T09:33:00"/>
    <d v="2025-08-23T16:04:00"/>
    <m/>
    <s v="ROLLOS"/>
    <s v="ROLLOS"/>
    <s v="AGREGADOR"/>
    <s v="DISTRICOL"/>
    <s v="EJECUTADO_EXITOSO"/>
    <s v="EJECUTADO EXITOSO"/>
    <s v="21/08/2025 SE ESCALA AL COORDINADOR DE ZONA PARA ENTREGA DE ROLLOS EN SITIO | 22/08/2025 ENVÍO DE 20 ROLLOS A SOLICITUD POR EL CLIENTE EXITOSA. A DIRECCIÓN DE CLIENTE CR 11 #12-32"/>
    <s v="ENVÍO"/>
    <m/>
    <s v="TIPO II"/>
    <s v="TERRESTRE"/>
    <s v="HERRERA GARZON JEYSON STEVENT"/>
    <n v="0"/>
    <n v="35779.500569199998"/>
    <n v="0"/>
    <n v="35779.500569199998"/>
    <m/>
    <m/>
    <m/>
    <m/>
    <m/>
  </r>
  <r>
    <s v="BUCARAMANGA"/>
    <x v="2"/>
    <x v="2"/>
    <n v="68307"/>
    <n v="2630858"/>
    <n v="76830"/>
    <s v="ORDEN DE CAMBIO"/>
    <s v="SANTANDER"/>
    <s v="GIRON"/>
    <s v="PTM GIRON SUPERMERCADO MERCANT"/>
    <s v="REDEBAN"/>
    <s v="FO-25-1409565"/>
    <d v="2025-08-22T11:05:00"/>
    <d v="2025-08-23T16:07:00"/>
    <m/>
    <s v="ROLLOS"/>
    <s v="ROLLOS"/>
    <s v="AGREGADOR"/>
    <s v="COMCARD - PTM"/>
    <s v="EJECUTADO_EXITOSO"/>
    <s v="EJECUTADO EXITOSO"/>
    <s v="22/08/2025 SE ESCALA AL COORDINADOR DE ZONA PARA ENTREGA DE ROLLOS EN SITIO | 23/08/2025 SE REALIZA VISITA A COMERCIO Y SE ENTREGAN 20 ROLLOS CON VISITA NO SE MANIPULA EQUIPOS."/>
    <s v="VISITA_TÉCNICA"/>
    <m/>
    <s v="TIPO I"/>
    <s v="TERRESTRE"/>
    <s v="SANTOS GONZALEZ JOHAN FABIAN"/>
    <n v="1"/>
    <n v="35779.500569199998"/>
    <n v="0"/>
    <n v="35779.500569199998"/>
    <m/>
    <m/>
    <m/>
    <m/>
    <m/>
  </r>
  <r>
    <s v="VALLEDUPAR"/>
    <x v="4"/>
    <x v="5"/>
    <n v="20001"/>
    <n v="2632105"/>
    <n v="78444"/>
    <s v="ORDEN DE CAMBIO"/>
    <s v="CESAR"/>
    <s v="VALLEDUPAR"/>
    <s v="BARRIO ENRIQUE PUPO VALLEDUPAR"/>
    <s v="REDEBAN"/>
    <s v="FO-25-1411587"/>
    <d v="2025-08-22T14:08:00"/>
    <d v="2025-08-23T16:10:00"/>
    <m/>
    <s v="ROLLOS"/>
    <s v="ROLLOS"/>
    <s v="CB UNO A UNO"/>
    <s v="CB UNO A UNO"/>
    <s v="EJECUTADO_EXITOSO"/>
    <s v="EJECUTADO EXITOSO"/>
    <s v="22/08/2025 SE ESCALA A LA RED PARA AUTORIZACIÓN DE ROLLOS - LA RED AUTORIZA - SE ESCALA AL COORDINADOR DE ZONA PARA ENTREGA DE ROLLOS EN SITIO | 23/08/2025 SE REALIZA ENTREGA DE 50 ROLLOS EN SITIO"/>
    <s v="VISITA_TÉCNICA"/>
    <m/>
    <s v="TIPO I"/>
    <s v="TERRESTRE"/>
    <s v="MONTES DIAZ JOHN FRED"/>
    <n v="1"/>
    <n v="35779.500569199998"/>
    <n v="0"/>
    <n v="35779.500569199998"/>
    <m/>
    <m/>
    <m/>
    <m/>
    <m/>
  </r>
  <r>
    <s v="BUCARAMANGA"/>
    <x v="2"/>
    <x v="2"/>
    <n v="68001"/>
    <n v="2630860"/>
    <n v="77841"/>
    <s v="ORDEN DE CAMBIO"/>
    <s v="SANTANDER"/>
    <s v="BUCARAMANGA"/>
    <s v="PTM BUCARAMANGA AUTOSERVICIO M"/>
    <s v="REDEBAN"/>
    <s v="FO-25-1409560"/>
    <d v="2025-08-22T11:06:00"/>
    <d v="2025-08-23T16:12:00"/>
    <m/>
    <s v="ROLLOS"/>
    <s v="ROLLOS"/>
    <s v="AGREGADOR"/>
    <s v="COMCARD - PTM"/>
    <s v="EJECUTADO_EXITOSO"/>
    <s v="EJECUTADO EXITOSO"/>
    <s v="22/08/2025 SE ESCALA AL COORDINADOR DE ZONA PARA ENTREGA DE ROLLOS EN SITIO | 23/08/2025 SE REALIZA VISITA A COMERCIO Y SE ENTREGAN 30 ROLLOS CON VISITA NO SE MANIPULA EQUIPOS"/>
    <s v="VISITA_TÉCNICA"/>
    <m/>
    <s v="TIPO I"/>
    <s v="TERRESTRE"/>
    <s v="SANTOS GONZALEZ JOHAN FABIAN"/>
    <n v="1"/>
    <n v="35779.500569199998"/>
    <n v="0"/>
    <n v="35779.500569199998"/>
    <m/>
    <m/>
    <m/>
    <m/>
    <m/>
  </r>
  <r>
    <s v="BOGOTA"/>
    <x v="3"/>
    <x v="4"/>
    <n v="11001"/>
    <n v="2628469"/>
    <n v="27914"/>
    <s v="ORDEN DE CAMBIO"/>
    <s v="CUNDINAMARCA"/>
    <s v="BOGOTA"/>
    <s v="BARRIO VILLA DE LOS SAUCES   B"/>
    <s v="REDEBAN"/>
    <s v="FO-25-1408173"/>
    <d v="2025-08-22T08:00:00"/>
    <d v="2025-08-23T16:15:00"/>
    <m/>
    <s v="ROLLOS"/>
    <s v="ROLLOS"/>
    <s v="CB UNO A UNO"/>
    <s v="CB UNO A UNO"/>
    <s v="EJECUTADO_EXITOSO"/>
    <s v="EJECUTADO EXITOSO"/>
    <s v="22/08/2025 SE ESCALA AL COORDINADOR DE ZONA PARA ENTREGA DE ROLLOS EN SITIO | 23/08/2025 SE REALIZA LA ENTREGA DE 30 ROLLOS"/>
    <s v="VISITA_TÉCNICA"/>
    <m/>
    <s v="TIPO I"/>
    <s v="TERRESTRE"/>
    <s v="ORTIZ MARTINEZ STIVEN"/>
    <n v="1"/>
    <n v="35779.500569199998"/>
    <n v="0"/>
    <n v="35779.500569199998"/>
    <m/>
    <m/>
    <m/>
    <m/>
    <m/>
  </r>
  <r>
    <s v="PEREIRA"/>
    <x v="0"/>
    <x v="0"/>
    <n v="66170"/>
    <n v="2623845"/>
    <n v="79380"/>
    <s v="ORDEN DE CAMBIO"/>
    <s v="RISARALDA"/>
    <s v="DOSQUEBRADAS"/>
    <s v="BARRIO ZONA INDUSTRIALES LA MA"/>
    <s v="REDEBAN"/>
    <s v="FO-25-1402287"/>
    <d v="2025-08-21T09:29:00"/>
    <d v="2025-08-23T16:16:00"/>
    <m/>
    <s v="ROLLOS"/>
    <s v="ROLLOS"/>
    <s v="CB UNO A UNO"/>
    <s v="CB UNO A UNO"/>
    <s v="EJECUTADO_EXITOSO"/>
    <s v="EJECUTADO EXITOSO"/>
    <s v="21/08/2025 SE ESCALA AL COORDINADOR DE ZONA PARA ENTREGA DE ROLLOS EN SITIO | 23/08/2025 VISITAMOS COMERCIO REALIZAMOS ENTREGA DE 20 ROLLOS."/>
    <s v="VISITA_TÉCNICA"/>
    <m/>
    <s v="TIPO I"/>
    <s v="TERRESTRE"/>
    <s v="ARROYAVE CANO MANUEL GUILLERMO"/>
    <n v="1"/>
    <n v="35779.500569199998"/>
    <n v="0"/>
    <n v="35779.500569199998"/>
    <m/>
    <m/>
    <m/>
    <m/>
    <m/>
  </r>
  <r>
    <s v="MEDELLIN"/>
    <x v="1"/>
    <x v="1"/>
    <n v="5656"/>
    <n v="2616035"/>
    <n v="68763"/>
    <s v="ORDEN DE CAMBIO"/>
    <s v="ANTIOQUIA"/>
    <s v="SAN JERONIMO"/>
    <s v="SAN JERONIMO SAN JERONIMO"/>
    <s v="REDEBAN"/>
    <s v="FO-25-1395189"/>
    <d v="2025-08-20T08:00:00"/>
    <d v="2025-08-23T16:20:00"/>
    <m/>
    <s v="ROLLOS"/>
    <s v="ROLLOS"/>
    <s v="CB UNO A UNO"/>
    <s v="CB UNO A UNO"/>
    <s v="EJECUTADO_EXITOSO"/>
    <s v="EJECUTADO EXITOSO"/>
    <s v="20/08/2025 SE ESCALA AL COORDINADOR DE ZONA PARA ENTREGA DE ROLLOS EN SITIO | 23/08/2025 SE ENTREGAN 10 ROLLOS A LUZ ARNORIS OSPINA"/>
    <s v="VISITA_TÉCNICA"/>
    <m/>
    <s v="TIPO II"/>
    <s v="TERRESTRE"/>
    <s v="ALVAREZ ARENAS VICTOR HUGO"/>
    <n v="1"/>
    <n v="67654.12000000001"/>
    <n v="0"/>
    <n v="67654.12000000001"/>
    <m/>
    <m/>
    <m/>
    <m/>
    <m/>
  </r>
  <r>
    <s v="BOGOTA"/>
    <x v="3"/>
    <x v="4"/>
    <n v="11001"/>
    <n v="2624273"/>
    <n v="79540"/>
    <s v="ORDEN DE CAMBIO"/>
    <s v="CUNDINAMARCA"/>
    <s v="BOGOTA"/>
    <s v="BARRIO RUBI   ROMA BOGOTA"/>
    <s v="REDEBAN"/>
    <s v="FO-25-1403183"/>
    <d v="2025-08-21T10:13:00"/>
    <d v="2025-08-23T16:21:00"/>
    <m/>
    <s v="ROLLOS"/>
    <s v="ROLLOS"/>
    <s v="CB UNO A UNO"/>
    <s v="CB UNO A UNO"/>
    <s v="EJECUTADO_EXITOSO"/>
    <s v="EJECUTADO EXITOSO"/>
    <s v="21/08/2025 SE ESCALA AL COORDINADOR DE ZONA PARA ENTREGA DE ROLLOS EN SITIO | 23/08/2025 SE ENTREGA 10 ROLLOS"/>
    <s v="VISITA_TÉCNICA"/>
    <m/>
    <s v="TIPO I"/>
    <s v="TERRESTRE"/>
    <s v="ORTIZ MARTINEZ STIVEN"/>
    <n v="1"/>
    <n v="35779.500569199998"/>
    <n v="0"/>
    <n v="35779.500569199998"/>
    <m/>
    <m/>
    <m/>
    <m/>
    <m/>
  </r>
  <r>
    <s v="MANIZALES"/>
    <x v="0"/>
    <x v="0"/>
    <n v="17001"/>
    <n v="2611812"/>
    <n v="80103"/>
    <s v="ORDEN DE CAMBIO"/>
    <s v="CALDAS"/>
    <s v="MANIZALES"/>
    <s v="DISTRICOL TIENDA PLAN B"/>
    <s v="REDEBAN"/>
    <s v="FO-25-1391636"/>
    <d v="2025-08-19T11:01:00"/>
    <d v="2025-08-23T16:25:00"/>
    <m/>
    <s v="ROLLOS"/>
    <s v="ROLLOS"/>
    <s v="AGREGADOR"/>
    <s v="DISTRICOL"/>
    <s v="EJECUTADO_EXITOSO"/>
    <s v="EJECUTADO EXITOSO"/>
    <s v="19/08/2025 SE ESCALA AL COORDINADOR DE ZONA PARA ENTREGA DE ROLLOS EN SITIO | 23/08/2025 SE ENTREGAN 20 ROLLOS EN EL COMERCIO NO SE MANIPULAN EQUIPOS"/>
    <s v="VISITA_TÉCNICA"/>
    <m/>
    <s v="TIPO I"/>
    <s v="TERRESTRE"/>
    <s v="AGUIRRE HENAO RAUL EDUARDO"/>
    <n v="1"/>
    <n v="35779.500569199998"/>
    <n v="0"/>
    <n v="35779.500569199998"/>
    <m/>
    <m/>
    <m/>
    <m/>
    <m/>
  </r>
  <r>
    <s v="BOGOTA"/>
    <x v="3"/>
    <x v="4"/>
    <n v="11001"/>
    <n v="2613010"/>
    <n v="72123"/>
    <s v="ORDEN DE CAMBIO"/>
    <s v="CUNDINAMARCA"/>
    <s v="BOGOTA"/>
    <s v="PTM BOGOTA  DON PAGO FENIX"/>
    <s v="REDEBAN"/>
    <s v="FO-25-1392999"/>
    <d v="2025-08-19T13:40:00"/>
    <d v="2025-08-23T16:27:00"/>
    <m/>
    <s v="ROLLOS"/>
    <s v="ROLLOS"/>
    <s v="AGREGADOR"/>
    <s v="COMCARD - PTM"/>
    <s v="EJECUTADO_EXITOSO"/>
    <s v="EJECUTADO EXITOSO"/>
    <s v="19/08/2025 SE ESCALA AL COORDINADOR DE ZONA PARA ENTREGA DE ROLLOS EN SITIO | 23/08/2025 ENTREGA DE ROLLOS EJECUTADO OK"/>
    <s v="VISITA_TÉCNICA"/>
    <m/>
    <s v="TIPO I"/>
    <s v="TERRESTRE"/>
    <s v="GOMEZ VEGA DAVID SNEYDER"/>
    <n v="1"/>
    <n v="35779.500569199998"/>
    <n v="0"/>
    <n v="35779.500569199998"/>
    <m/>
    <m/>
    <m/>
    <m/>
    <m/>
  </r>
  <r>
    <s v="BUCARAMANGA"/>
    <x v="2"/>
    <x v="2"/>
    <n v="68418"/>
    <n v="2631633"/>
    <n v="78877"/>
    <s v="ORDEN DE CAMBIO"/>
    <s v="SANTANDER"/>
    <s v="LOS SANTOS"/>
    <s v="BARRIO LINDEROS LOS SANTOS"/>
    <s v="REDEBAN"/>
    <s v="FO-25-1409527"/>
    <d v="2025-08-22T12:22:00"/>
    <d v="2025-08-23T16:30:00"/>
    <m/>
    <s v="ROLLOS"/>
    <s v="ROLLOS"/>
    <s v="CB UNO A UNO"/>
    <s v="CB UNO A UNO"/>
    <s v="EJECUTADO_EXITOSO"/>
    <s v="EJECUTADO EXITOSO"/>
    <s v="22/08/2025 SE ESCALA AL COORDINADOR DE ZONA PARA ENTREGA DE ROLLOS EN SITIO | 23/08/2025 SE VISITA COMERCIO SE REALIZA LA ENTREGA DE 20 ROLLOS RBM CB OPERATIVO"/>
    <s v="VISITA_TÉCNICA"/>
    <m/>
    <s v="TIPO II"/>
    <s v="TERRESTRE"/>
    <s v="BARAJAS BERMUDEZ YAHIR MAURICIO"/>
    <n v="1"/>
    <n v="67654.12000000001"/>
    <n v="0"/>
    <n v="67654.12000000001"/>
    <m/>
    <m/>
    <m/>
    <m/>
    <m/>
  </r>
  <r>
    <s v="BOGOTA"/>
    <x v="3"/>
    <x v="4"/>
    <n v="11001"/>
    <n v="2613841"/>
    <n v="76934"/>
    <s v="ORDEN DE CAMBIO"/>
    <s v="CUNDINAMARCA"/>
    <s v="BOGOTA"/>
    <s v="BARRIO BOSA CENTRO BOGOTA 5"/>
    <s v="REDEBAN"/>
    <s v="FO-25-1394171"/>
    <d v="2025-08-19T15:12:00"/>
    <d v="2025-08-23T16:32:00"/>
    <m/>
    <s v="ROLLOS"/>
    <s v="ROLLOS"/>
    <s v="CB UNO A UNO"/>
    <s v="CB UNO A UNO"/>
    <s v="EJECUTADO_EXITOSO"/>
    <s v="EJECUTADO EXITOSO"/>
    <s v="19/08/2025 SE ESCALA AL COORDINADOR DE ZONA PARA ENTREGA DE ROLLOS EN SITIO | 23/08/2025 SE ENTREGA 50 ROLLOS"/>
    <s v="VISITA_TÉCNICA"/>
    <m/>
    <s v="TIPO I"/>
    <s v="TERRESTRE"/>
    <s v="ORTIZ MARTINEZ STIVEN"/>
    <n v="1"/>
    <n v="35779.500569199998"/>
    <n v="0"/>
    <n v="35779.500569199998"/>
    <m/>
    <m/>
    <m/>
    <m/>
    <m/>
  </r>
  <r>
    <s v="CALI"/>
    <x v="0"/>
    <x v="3"/>
    <n v="76892"/>
    <n v="2627232"/>
    <n v="79709"/>
    <s v="ORDEN DE CAMBIO"/>
    <s v="VALLE DEL CAUCA"/>
    <s v="YUMBO"/>
    <s v="PTM YUMBO PAPELERIA MILU YUMBO"/>
    <s v="REDEBAN"/>
    <s v="FO-25-1405719"/>
    <d v="2025-08-21T15:35:00"/>
    <d v="2025-08-23T16:35:00"/>
    <m/>
    <s v="ROLLOS"/>
    <s v="ROLLOS"/>
    <s v="AGREGADOR"/>
    <s v="COMCARD - PTM"/>
    <s v="EJECUTADO_EXITOSO"/>
    <s v="EJECUTADO EXITOSO"/>
    <s v="21/08/2025 SE ESCALA AL COORDINADOR DE ZONA PARA ENTREGA DE ROLLOS EN SITIO | 23/08/2025 SE REALIZA ENTREGA DE 10 ROLLOS CON VISITA, NO SE INTERVIENE EQUIPOS"/>
    <s v="VISITA_TÉCNICA"/>
    <m/>
    <s v="TIPO I"/>
    <s v="TERRESTRE"/>
    <s v="HERRERA MONAR GEOVANNY"/>
    <n v="1"/>
    <n v="35779.500569199998"/>
    <n v="0"/>
    <n v="35779.500569199998"/>
    <m/>
    <m/>
    <m/>
    <m/>
    <m/>
  </r>
  <r>
    <s v="BOGOTA"/>
    <x v="3"/>
    <x v="4"/>
    <n v="11001"/>
    <n v="2623466"/>
    <n v="79743"/>
    <s v="ORDEN DE CAMBIO"/>
    <s v="CUNDINAMARCA"/>
    <s v="BOGOTA"/>
    <s v="BARRIO BOSA LAURELES BOGOTA 4"/>
    <s v="REDEBAN"/>
    <s v="FO-25-1401792"/>
    <d v="2025-08-21T09:09:00"/>
    <d v="2025-08-23T16:37:00"/>
    <m/>
    <s v="ROLLOS"/>
    <s v="ROLLOS"/>
    <s v="CB UNO A UNO"/>
    <s v="CB UNO A UNO"/>
    <s v="EJECUTADO_EXITOSO"/>
    <s v="EJECUTADO EXITOSO"/>
    <s v="21/08/2025 SE ESCALA AL COORDINADOR DE ZONA PARA ENTREGA DE ROLLOS EN SITIO | 23/08/2025 SE REALIZA LA ENTREGA DE 30 ROLLOS"/>
    <s v="VISITA_TÉCNICA"/>
    <m/>
    <s v="TIPO I"/>
    <s v="TERRESTRE"/>
    <s v="ORTIZ MARTINEZ STIVEN"/>
    <n v="1"/>
    <n v="35779.500569199998"/>
    <n v="0"/>
    <n v="35779.500569199998"/>
    <m/>
    <m/>
    <m/>
    <m/>
    <m/>
  </r>
  <r>
    <s v="BOGOTA"/>
    <x v="3"/>
    <x v="4"/>
    <n v="11001"/>
    <n v="2631623"/>
    <n v="75803"/>
    <s v="ORDEN DE CAMBIO"/>
    <s v="CUNDINAMARCA"/>
    <s v="BOGOTA"/>
    <s v="BARRIO BOSA PORVENIR BOGOTA 10"/>
    <s v="REDEBAN"/>
    <s v="FO-25-1411601"/>
    <d v="2025-08-22T12:15:00"/>
    <d v="2025-08-23T16:39:00"/>
    <m/>
    <s v="ROLLOS"/>
    <s v="ROLLOS"/>
    <s v="CB UNO A UNO"/>
    <s v="CB UNO A UNO"/>
    <s v="EJECUTADO_EXITOSO"/>
    <s v="EJECUTADO EXITOSO"/>
    <s v="22/08/2025 SE ESCALA A LA RED PARA AUTORIZACIÓN DE ROLLOS - LA RED AUTORIZA - SE ESCALA AL COORDINADOR DE ZONA PARA ENTREGA DE ROLLOS EN SITIO | 23/08/2025 SE REALIZA LA ENTREGA DE 20 ROLLOS NO SE MANIPULA EQUIPOS"/>
    <s v="VISITA_TÉCNICA"/>
    <m/>
    <s v="TIPO I"/>
    <s v="TERRESTRE"/>
    <s v="LOZADA ROJAS CHRISTIAN ANDRES"/>
    <n v="1"/>
    <n v="35779.500569199998"/>
    <n v="0"/>
    <n v="35779.500569199998"/>
    <m/>
    <m/>
    <m/>
    <m/>
    <m/>
  </r>
  <r>
    <s v="BUCARAMANGA"/>
    <x v="2"/>
    <x v="2"/>
    <n v="68001"/>
    <n v="2630627"/>
    <n v="75449"/>
    <s v="ORDEN DE CAMBIO"/>
    <s v="SANTANDER"/>
    <s v="BUCARAMANGA"/>
    <s v="BARRIO FONTANA BUCARAMANGA"/>
    <s v="REDEBAN"/>
    <s v="FO-25-1408469"/>
    <d v="2025-08-22T10:24:00"/>
    <d v="2025-08-23T16:44:00"/>
    <m/>
    <s v="ROLLOS"/>
    <s v="ROLLOS"/>
    <s v="CB UNO A UNO"/>
    <s v="CB UNO A UNO"/>
    <s v="EJECUTADO_EXITOSO"/>
    <s v="EJECUTADO EXITOSO"/>
    <s v="22/08/2025 SE ESCALA AL COORDINADOR DE ZONA PARA ENTREGA DE ROLLOS EN SITIO | 23/08/2025 SE REALIZA ENTREGA DE 10 ROLLOS CON VISITA"/>
    <s v="VISITA_TÉCNICA"/>
    <m/>
    <s v="TIPO I"/>
    <s v="TERRESTRE"/>
    <s v="MARTINEZ FLOREZ DONIS ALBERTO"/>
    <n v="1"/>
    <n v="35779.500569199998"/>
    <n v="0"/>
    <n v="35779.500569199998"/>
    <m/>
    <m/>
    <m/>
    <m/>
    <m/>
  </r>
  <r>
    <s v="CALI"/>
    <x v="0"/>
    <x v="3"/>
    <n v="76520"/>
    <n v="2628438"/>
    <n v="77970"/>
    <s v="ORDEN DE CAMBIO"/>
    <s v="VALLE DEL CAUCA"/>
    <s v="PALMIRA"/>
    <s v="BARRIO CENTRO PALMIRA 15"/>
    <s v="REDEBAN"/>
    <s v="FO-25-1408179"/>
    <d v="2025-08-22T08:00:00"/>
    <d v="2025-08-23T16:48:00"/>
    <m/>
    <s v="ROLLOS"/>
    <s v="ROLLOS"/>
    <s v="CB UNO A UNO"/>
    <s v="CB UNO A UNO"/>
    <s v="EJECUTADO_EXITOSO"/>
    <s v="EJECUTADO EXITOSO"/>
    <s v="22/08/2025 SE ESCALA PARA ENVIO POR CABIFY | 23/08/2025 EN LA VISITA TÉCNICA SE REALIZÓ LA ENTREGA DE 30 ROLLOS TERMICOS DE REDEBAN PARA EL CB"/>
    <s v="VISITA_TÉCNICA"/>
    <m/>
    <s v="TIPO I"/>
    <s v="TERRESTRE"/>
    <s v="SANCHEZ URREGO ROBINSON DAVID"/>
    <n v="1"/>
    <n v="35779.500569199998"/>
    <n v="0"/>
    <n v="35779.500569199998"/>
    <m/>
    <m/>
    <m/>
    <m/>
    <m/>
  </r>
  <r>
    <s v="BOGOTA"/>
    <x v="3"/>
    <x v="4"/>
    <n v="11001"/>
    <n v="2622870"/>
    <n v="36414"/>
    <s v="ORDEN DE CAMBIO"/>
    <s v="CUNDINAMARCA"/>
    <s v="BOGOTA"/>
    <s v="BARRIO CASTILLA BOGOTA 5"/>
    <s v="REDEBAN"/>
    <s v="FO-25-1401837"/>
    <d v="2025-08-21T08:14:00"/>
    <d v="2025-08-23T16:50:00"/>
    <m/>
    <s v="ROLLOS"/>
    <s v="ROLLOS"/>
    <s v="CB UNO A UNO"/>
    <s v="CB UNO A UNO"/>
    <s v="EJECUTADO_EXITOSO"/>
    <s v="EJECUTADO EXITOSO"/>
    <s v="21/08/2025 SE ESCALA AL COORDINADOR DE ZONA PARA ENTREGA DE ROLLOS EN SITIO | 23/08/2025 SE DEJAN 10 ROLLOS"/>
    <s v="VISITA_TÉCNICA"/>
    <m/>
    <s v="TIPO I"/>
    <s v="TERRESTRE"/>
    <s v="INFANTE SIERRA MANUEL FERNANDO"/>
    <n v="1"/>
    <n v="35779.500569199998"/>
    <n v="0"/>
    <n v="35779.500569199998"/>
    <m/>
    <m/>
    <m/>
    <m/>
    <m/>
  </r>
  <r>
    <s v="PEREIRA"/>
    <x v="0"/>
    <x v="0"/>
    <n v="66594"/>
    <n v="2625046"/>
    <n v="24847"/>
    <s v="ORDEN DE CAMBIO"/>
    <s v="RISARALDA"/>
    <s v="QUINCHIA"/>
    <s v="CENTRO II QUINCHIA RISARALDA"/>
    <s v="REDEBAN"/>
    <s v="FO-25-1403824"/>
    <d v="2025-08-21T11:15:00"/>
    <d v="2025-08-23T16:53:00"/>
    <m/>
    <s v="ROLLOS"/>
    <s v="ROLLOS"/>
    <s v="CB UNO A UNO"/>
    <s v="CB UNO A UNO"/>
    <s v="EJECUTADO_EXITOSO"/>
    <s v="EJECUTADO EXITOSO"/>
    <s v="21/08/2025 SE ESCALA AL COORDINADOR DE ZONA PARA ENTREGA DE ROLLOS EN SITIO | 23/08/2025 VISITAMOS COMERCIO REALIZAMOS ENTREGA DE 30 ROLLOS."/>
    <s v="VISITA_TÉCNICA"/>
    <m/>
    <s v="TIPO II"/>
    <s v="TERRESTRE"/>
    <s v="ARROYAVE CANO MANUEL GUILLERMO"/>
    <n v="1"/>
    <n v="67654.12000000001"/>
    <n v="0"/>
    <n v="67654.12000000001"/>
    <m/>
    <m/>
    <m/>
    <m/>
    <m/>
  </r>
  <r>
    <s v="MONTERIA"/>
    <x v="4"/>
    <x v="5"/>
    <n v="23001"/>
    <n v="2625756"/>
    <n v="80219"/>
    <s v="ORDEN DE CAMBIO"/>
    <s v="CORDOBA"/>
    <s v="MONTERIA"/>
    <s v="PTM MONTERIA VARIEDADES EL IMP"/>
    <s v="REDEBAN"/>
    <s v="FO-25-1404519"/>
    <d v="2025-08-21T12:04:00"/>
    <d v="2025-08-23T17:02:00"/>
    <m/>
    <s v="ROLLOS"/>
    <s v="ROLLOS"/>
    <s v="AGREGADOR"/>
    <s v="COMCARD - PTM"/>
    <s v="EJECUTADO_EXITOSO"/>
    <s v="EJECUTADO EXITOSO"/>
    <s v="21/08/2025 SE ESCALA AL COORDINADOR DE ZONA PARA ENTREGA DE ROLLOS EN SITIO | 23/08/2025 SE ENTREGAN 20 ROLLOS CON VISITA OK"/>
    <s v="VISITA_TÉCNICA"/>
    <m/>
    <s v="TIPO I"/>
    <s v="TERRESTRE"/>
    <s v="COGOLLO VERTEL EDER LUIS"/>
    <n v="1"/>
    <n v="35779.500569199998"/>
    <n v="0"/>
    <n v="35779.500569199998"/>
    <m/>
    <m/>
    <m/>
    <m/>
    <m/>
  </r>
  <r>
    <s v="BOGOTA"/>
    <x v="3"/>
    <x v="4"/>
    <n v="25754"/>
    <n v="2623321"/>
    <n v="67533"/>
    <s v="ORDEN DE CAMBIO"/>
    <s v="CUNDINAMARCA"/>
    <s v="SOACHA"/>
    <s v="BARRIO PORTO ALEGRE SOACHA SOA"/>
    <s v="REDEBAN"/>
    <s v="FO-25-1401818"/>
    <d v="2025-08-21T08:47:00"/>
    <d v="2025-08-23T17:05:00"/>
    <m/>
    <s v="ROLLOS"/>
    <s v="ROLLOS"/>
    <s v="CB UNO A UNO"/>
    <s v="CB UNO A UNO"/>
    <s v="EJECUTADO_EXITOSO"/>
    <s v="EJECUTADO EXITOSO"/>
    <s v="21/08/2025 SE ESCALA AL COORDINADOR DE ZONA PARA ENTREGA DE ROLLOS EN SITIO | 23/08/2025 DURANTE LA VISITA TECNICA PARA REALIZAR ENTREGA DE ROLLOS PARA DATÁFONO, CORRESPONSAL SE ENCUENTRA CERRADO, SE LLAMA AL CELULAR, EL CLIENTE INDICA POR LLAMADA LA ENTREGA DE ROLLOS EN UNA DIRECCIÓN ALEDAÑA AL CORRESPONSAL"/>
    <s v="VISITA_TÉCNICA"/>
    <m/>
    <s v="TIPO I"/>
    <s v="TERRESTRE"/>
    <s v="GALEANO SORIANO JUAN DAVID"/>
    <n v="1"/>
    <n v="35779.500569199998"/>
    <n v="0"/>
    <n v="35779.500569199998"/>
    <m/>
    <m/>
    <m/>
    <m/>
    <m/>
  </r>
  <r>
    <s v="BUCARAMANGA"/>
    <x v="2"/>
    <x v="2"/>
    <n v="68615"/>
    <n v="2634269"/>
    <n v="64796"/>
    <s v="ORDEN DE CAMBIO"/>
    <s v="SANTANDER"/>
    <s v="RIONEGRO"/>
    <s v="BARRIO VEREDA SAN IGNACIO FINC"/>
    <s v="REDEBAN"/>
    <s v="FO-25-1413222"/>
    <d v="2025-08-23T09:41:00"/>
    <d v="2025-08-23T17:10:00"/>
    <m/>
    <s v="ROLLOS"/>
    <s v="ROLLOS"/>
    <s v="CB UNO A UNO"/>
    <s v="CB UNO A UNO"/>
    <s v="EJECUTADO_EXITOSO"/>
    <s v="EJECUTADO EXITOSO"/>
    <s v="23/08/2025 SE ESCALA AL COORDINADOR DE ZONA PARA ENTREGA DE ROLLOS EN SITIO | 23/08/2025 SE VISITA COMERCIO SE HACEN ENTREGA DE 20 ROLLOS"/>
    <s v="VISITA_TÉCNICA"/>
    <m/>
    <s v="TIPO II"/>
    <s v="TERRESTRE"/>
    <s v="GELVEZ MOGOLLON JOSE ELISEO"/>
    <n v="1"/>
    <n v="67654.12000000001"/>
    <n v="0"/>
    <n v="67654.12000000001"/>
    <m/>
    <m/>
    <m/>
    <m/>
    <m/>
  </r>
  <r>
    <s v="BUCARAMANGA"/>
    <x v="2"/>
    <x v="2"/>
    <n v="68001"/>
    <n v="2630604"/>
    <n v="77645"/>
    <s v="ORDEN DE CAMBIO"/>
    <s v="SANTANDER"/>
    <s v="BUCARAMANGA"/>
    <s v="BARRIO ALARCON BUCARAMANGA 4"/>
    <s v="REDEBAN"/>
    <s v="FO-25-1408476"/>
    <d v="2025-08-22T10:18:00"/>
    <d v="2025-08-23T17:16:00"/>
    <m/>
    <s v="ROLLOS"/>
    <s v="ROLLOS"/>
    <s v="CB UNO A UNO"/>
    <s v="CB UNO A UNO"/>
    <s v="EJECUTADO_EXITOSO"/>
    <s v="EJECUTADO EXITOSO"/>
    <s v="22/08/2025 SE ESCALA AL COORDINADOR DE ZONA PARA ENTREGA DE ROLLOS EN SITIO | 23/08/2025 SE REALIZA ENTREGA DE 10 ROLLOS CON VISITA."/>
    <s v="VISITA_TÉCNICA"/>
    <m/>
    <s v="TIPO I"/>
    <s v="TERRESTRE"/>
    <s v="MARTINEZ FLOREZ DONIS ALBERTO"/>
    <n v="1"/>
    <n v="35779.500569199998"/>
    <n v="0"/>
    <n v="35779.500569199998"/>
    <m/>
    <m/>
    <m/>
    <m/>
    <m/>
  </r>
  <r>
    <s v="CALI"/>
    <x v="0"/>
    <x v="3"/>
    <n v="76001"/>
    <n v="2632847"/>
    <n v="35511"/>
    <s v="ORDEN DE CAMBIO"/>
    <s v="VALLE DEL CAUCA"/>
    <s v="CALI"/>
    <s v="REDY SANTIAGO PLAZA"/>
    <s v="REDEBAN"/>
    <s v="FO-25-1411305"/>
    <d v="2025-08-22T15:36:00"/>
    <d v="2025-08-23T17:22:00"/>
    <m/>
    <s v="ROLLOS"/>
    <s v="ROLLOS"/>
    <s v="ROBUSTO"/>
    <s v="REDY"/>
    <s v="EJECUTADO_EXITOSO"/>
    <s v="EJECUTADO EXITOSO"/>
    <s v="22/08/2025 SE ESCALA AL COORDINADOR DE ZONA PARA ENTREGA DE ROLLOS EN SITIO | 23/08/2025 LA VISITA TECNICA REALIZADA AL COMERCIO SE LLEGA AL SITIO SE INFORMA EL MOTIVO DE LA VISITA SE ENTREGAN 250 ROLLOS TERMICOS GENTE RECIBE ROLLOS"/>
    <s v="VISITA_TÉCNICA"/>
    <m/>
    <s v="TIPO I"/>
    <s v="TERRESTRE"/>
    <s v="BENAVIDES ARANGO RAFAEL JOSE"/>
    <n v="1"/>
    <n v="35779.500569199998"/>
    <n v="0"/>
    <n v="35779.500569199998"/>
    <m/>
    <m/>
    <m/>
    <m/>
    <m/>
  </r>
  <r>
    <s v="CUCUTA"/>
    <x v="2"/>
    <x v="2"/>
    <n v="54001"/>
    <n v="2630115"/>
    <n v="78798"/>
    <s v="ORDEN DE CAMBIO"/>
    <s v="NORTE DE SANTANDER"/>
    <s v="CUCUTA"/>
    <s v="BARRIO CALLEJON CUCUTA 20"/>
    <s v="REDEBAN"/>
    <s v="FO-25-1408252"/>
    <d v="2025-08-22T09:45:00"/>
    <d v="2025-08-23T17:25:00"/>
    <m/>
    <s v="ROLLOS"/>
    <s v="ROLLOS"/>
    <s v="CB UNO A UNO"/>
    <s v="CB UNO A UNO"/>
    <s v="EJECUTADO_EXITOSO"/>
    <s v="EJECUTADO EXITOSO"/>
    <s v="22/08/2025 SE ESCALA AL COORDINADOR DE ZONA PARA ENTREGA DE ROLLOS EN SITIO | 23/08/2025 SE REALIZA ENTREGA DE 30 ROLLOS RBM OK"/>
    <s v="VISITA_TÉCNICA"/>
    <m/>
    <s v="TIPO I"/>
    <s v="TERRESTRE"/>
    <s v="DURAN ACOSTA FRANK YONNY"/>
    <n v="1"/>
    <n v="35779.500569199998"/>
    <n v="0"/>
    <n v="35779.500569199998"/>
    <m/>
    <m/>
    <m/>
    <m/>
    <m/>
  </r>
  <r>
    <s v="BOGOTA"/>
    <x v="3"/>
    <x v="4"/>
    <n v="25754"/>
    <n v="2623674"/>
    <n v="50837"/>
    <s v="ORDEN DE CAMBIO"/>
    <s v="CUNDINAMARCA"/>
    <s v="SOACHA"/>
    <s v="BARRIO BOCHICA SOACHA"/>
    <s v="REDEBAN"/>
    <s v="FO-25-1402301"/>
    <d v="2025-08-21T09:25:00"/>
    <d v="2025-08-23T17:27:00"/>
    <m/>
    <s v="ROLLOS"/>
    <s v="ROLLOS"/>
    <s v="CB UNO A UNO"/>
    <s v="CB UNO A UNO"/>
    <s v="EJECUTADO_EXITOSO"/>
    <s v="EJECUTADO EXITOSO"/>
    <s v="21/08/2025 SE ESCALA AL COORDINADOR DE ZONA PARA ENTREGA DE ROLLOS EN SITIO | 23/08/2025 DURANTE LA VISITA TECNICA SE REALIZA ENTREGA DE ROLLOS PARA DATÁFONO NO SE MANIPULAN EQUIPOS SIN NOVEDAD EN ENTREGA"/>
    <s v="VISITA_TÉCNICA"/>
    <m/>
    <s v="TIPO I"/>
    <s v="TERRESTRE"/>
    <s v="GALEANO SORIANO JUAN DAVID"/>
    <n v="1"/>
    <n v="35779.500569199998"/>
    <n v="0"/>
    <n v="35779.500569199998"/>
    <m/>
    <m/>
    <m/>
    <m/>
    <m/>
  </r>
  <r>
    <s v="CALI"/>
    <x v="0"/>
    <x v="3"/>
    <n v="19110"/>
    <n v="2623105"/>
    <n v="44111"/>
    <s v="ORDEN DE CAMBIO"/>
    <s v="CAUCA"/>
    <s v="BUENOS AIRES"/>
    <s v="DISTRICOL VARIEDADES Y ESTILOS"/>
    <s v="REDEBAN"/>
    <s v="FO-25-1401831"/>
    <d v="2025-08-21T08:37:00"/>
    <d v="2025-08-23T17:29:00"/>
    <m/>
    <s v="ROLLOS"/>
    <s v="ROLLOS"/>
    <s v="AGREGADOR"/>
    <s v="DISTRICOL"/>
    <s v="EJECUTADO_EXITOSO"/>
    <s v="EJECUTADO EXITOSO"/>
    <s v="21/08/2025 SE ESCALA AL COORDINADOR DE ZONA PARA ENTREGA DE ROLLOS EN SITIO | 23/08/2025 SE REALIZA ENTREGA DE 80 ROLLOS EN LA CIUDAD DE JAMINDI, POR SOLICITUD DE LA CLIENTA, POR MOTIVOS DE SEGURIDAD Y ORDEN PIBLICO"/>
    <s v="VISITA_TÉCNICA"/>
    <m/>
    <s v="TIPO II"/>
    <s v="TERRESTRE"/>
    <s v="PAREDES CASTILLO DIEGO"/>
    <n v="1"/>
    <n v="67654.12000000001"/>
    <n v="0"/>
    <n v="67654.12000000001"/>
    <m/>
    <m/>
    <m/>
    <m/>
    <m/>
  </r>
  <r>
    <s v="MANIZALES"/>
    <x v="0"/>
    <x v="0"/>
    <n v="17653"/>
    <n v="2620588"/>
    <n v="75132"/>
    <s v="ORDEN DE CAMBIO"/>
    <s v="CALDAS"/>
    <s v="SALAMINA"/>
    <s v="BARRIO CENTRO SALAMINA4"/>
    <s v="REDEBAN"/>
    <s v="FO-25-1398523"/>
    <d v="2025-08-20T15:15:00"/>
    <d v="2025-08-23T17:31:00"/>
    <m/>
    <s v="ROLLOS"/>
    <s v="ROLLOS"/>
    <s v="CB UNO A UNO"/>
    <s v="CB UNO A UNO"/>
    <s v="EJECUTADO_EXITOSO"/>
    <s v="EJECUTADO EXITOSO"/>
    <s v="20/08/2025 SE ESCALA AL COORDINADOR DE ZONA PARA ENTREGA DE ROLLOS EN SITIO | 23/08/2025 SE ENTREGAN 20 ROLLOS EN DIRECCIÓN SOLICITADA POR USUARIO EN MANIZALES CL 61 # 24A -27"/>
    <s v="VISITA_TÉCNICA"/>
    <m/>
    <s v="TIPO II"/>
    <s v="TERRESTRE"/>
    <s v="AGUIRRE HENAO RAUL EDUARDO"/>
    <n v="1"/>
    <n v="67654.12000000001"/>
    <n v="0"/>
    <n v="67654.12000000001"/>
    <m/>
    <m/>
    <m/>
    <m/>
    <m/>
  </r>
  <r>
    <s v="BOGOTA"/>
    <x v="3"/>
    <x v="4"/>
    <n v="25754"/>
    <n v="2623259"/>
    <n v="64082"/>
    <s v="ORDEN DE CAMBIO"/>
    <s v="CUNDINAMARCA"/>
    <s v="SOACHA"/>
    <s v="BARRIO SOACHA SOACHA 12"/>
    <s v="REDEBAN"/>
    <s v="FO-25-1401826"/>
    <d v="2025-08-21T08:45:00"/>
    <d v="2025-08-23T17:33:00"/>
    <m/>
    <s v="ROLLOS"/>
    <s v="ROLLOS"/>
    <s v="CB UNO A UNO"/>
    <s v="CB UNO A UNO"/>
    <s v="EJECUTADO_EXITOSO"/>
    <s v="EJECUTADO EXITOSO"/>
    <s v="21/08/2025 SE ESCALA AL COORDINADOR DE ZONA PARA ENTREGA DE ROLLOS EN SITIO | 23/08/2025 DURANTE LA VISITA TECNICA SE REALIZA ENTREGA DE ROLLOS PARA DATÁFONO NO SE MANIPULAN EQUIPOS SIN NOVEDAD EN ENTREGA"/>
    <s v="VISITA_TÉCNICA"/>
    <m/>
    <s v="TIPO I"/>
    <s v="TERRESTRE"/>
    <s v="GALEANO SORIANO JUAN DAVID"/>
    <n v="1"/>
    <n v="35779.500569199998"/>
    <n v="0"/>
    <n v="35779.500569199998"/>
    <m/>
    <m/>
    <m/>
    <m/>
    <m/>
  </r>
  <r>
    <s v="BOGOTA"/>
    <x v="3"/>
    <x v="4"/>
    <n v="25754"/>
    <n v="2616592"/>
    <n v="12879"/>
    <s v="ORDEN DE CAMBIO"/>
    <s v="CUNDINAMARCA"/>
    <s v="SOACHA"/>
    <s v="BARRIO COMPARTIR SOACHA"/>
    <s v="REDEBAN"/>
    <s v="FO-25-1395841"/>
    <d v="2025-08-20T08:55:00"/>
    <d v="2025-08-23T17:35:00"/>
    <m/>
    <s v="ROLLOS"/>
    <s v="ROLLOS"/>
    <s v="CB UNO A UNO"/>
    <s v="CB UNO A UNO"/>
    <s v="EJECUTADO_EXITOSO"/>
    <s v="EJECUTADO EXITOSO"/>
    <s v="20/08/2025 SE ESCALA AL COORDINADOR DE ZONA PARA ENTREGA DE ROLLOS EN SITIO | 23/08/2025 ENTREGA DE 90 ROLLOS NO SE MANIPULAN EQUIPOS"/>
    <s v="VISITA_TÉCNICA"/>
    <m/>
    <s v="TIPO I"/>
    <s v="TERRESTRE"/>
    <s v="HERNANDEZ NARANJO OSCAR EDUARDO"/>
    <n v="1"/>
    <n v="35779.500569199998"/>
    <n v="0"/>
    <n v="35779.500569199998"/>
    <m/>
    <m/>
    <m/>
    <m/>
    <m/>
  </r>
  <r>
    <s v="CALI"/>
    <x v="0"/>
    <x v="3"/>
    <n v="76377"/>
    <n v="2632290"/>
    <n v="64106"/>
    <s v="ORDEN DE CAMBIO"/>
    <s v="VALLE DEL CAUCA"/>
    <s v="LA CUMBRE"/>
    <s v="BARRIO CENTRO LA CUMBRE 3"/>
    <s v="REDEBAN"/>
    <s v="FO-25-1411582"/>
    <d v="2025-08-22T14:44:00"/>
    <d v="2025-08-23T17:37:00"/>
    <m/>
    <s v="ROLLOS"/>
    <s v="ROLLOS"/>
    <s v="CB UNO A UNO"/>
    <s v="CB UNO A UNO"/>
    <s v="EJECUTADO_EXITOSO"/>
    <s v="EJECUTADO EXITOSO"/>
    <s v="22/08/2025 SE ESCALA A LA RED PARA AUTORIZACIÓN DE ROLLOS - LA RED AUTORIZA - SE ESCALA AL COORDINADOR DE ZONA PARA ENTREGA DE ROLLOS EN SITIO | 23/08/2025 SE REALIZA ENTREGA DE 20 ROLLOS CON VISITA, NO SE INTERVIENE EQUIPOS"/>
    <s v="VISITA_TÉCNICA"/>
    <m/>
    <s v="TIPO II"/>
    <s v="TERRESTRE"/>
    <s v="HERRERA MONAR GEOVANNY"/>
    <n v="1"/>
    <n v="67654.12000000001"/>
    <n v="0"/>
    <n v="67654.12000000001"/>
    <m/>
    <m/>
    <m/>
    <m/>
    <m/>
  </r>
  <r>
    <s v="CARTAGENA"/>
    <x v="4"/>
    <x v="5"/>
    <n v="13052"/>
    <n v="2610927"/>
    <n v="73037"/>
    <s v="ORDEN DE CAMBIO"/>
    <s v="BOLIVAR"/>
    <s v="ARJONA"/>
    <s v="BARRIO EL CEMENTERIO ARJONA"/>
    <s v="REDEBAN"/>
    <s v="FO-25-1390475"/>
    <d v="2025-08-19T09:49:00"/>
    <d v="2025-08-23T17:41:00"/>
    <m/>
    <s v="ROLLOS"/>
    <s v="ROLLOS"/>
    <s v="CB UNO A UNO"/>
    <s v="CB UNO A UNO"/>
    <s v="EJECUTADO_EXITOSO"/>
    <s v="EJECUTADO EXITOSO"/>
    <s v="19/08/2025 SE ESCALA AL COORDINADOR DE ZONA PARA ENTREGA DE ROLLOS EN SITIO | 23/08/2025 SE REALIZA ENTREGA DE 40 ROLLOS PARA CORRESPONSAL"/>
    <s v="VISITA_TÉCNICA"/>
    <m/>
    <s v="TIPO II"/>
    <s v="TERRESTRE"/>
    <s v="MARTINEZ SALGUEDO ANDRES AUGUSTO"/>
    <n v="1"/>
    <n v="67654.12000000001"/>
    <n v="0"/>
    <n v="67654.12000000001"/>
    <m/>
    <m/>
    <m/>
    <m/>
    <m/>
  </r>
  <r>
    <s v="CALI"/>
    <x v="0"/>
    <x v="3"/>
    <n v="76248"/>
    <n v="2633404"/>
    <n v="38942"/>
    <s v="ORDEN DE CAMBIO"/>
    <s v="VALLE DEL CAUCA"/>
    <s v="EL CERRITO"/>
    <s v="BARRIO CENTRO EL CERRITO 2"/>
    <s v="REDEBAN"/>
    <s v="FO-25-1411969"/>
    <d v="2025-08-22T16:38:00"/>
    <d v="2025-08-23T17:43:00"/>
    <m/>
    <s v="ROLLOS"/>
    <s v="ROLLOS"/>
    <s v="CB UNO A UNO"/>
    <s v="CB UNO A UNO"/>
    <s v="EJECUTADO_EXITOSO"/>
    <s v="EJECUTADO EXITOSO"/>
    <s v="22/08/2025 SE ESCALA AL COORDINADOR DE ZONA PARA ENTREGA DE ROLLOS EN SITIO | 23/08/2025 EN LA VISITA TÉCNICA SE REALIZÓ LA ENTREGA DE 20 ROLLOS TERMICOS DE REDEBAN PARA EL CB"/>
    <s v="VISITA_TÉCNICA"/>
    <m/>
    <s v="TIPO II"/>
    <s v="TERRESTRE"/>
    <s v="SANCHEZ URREGO ROBINSON DAVID"/>
    <n v="1"/>
    <n v="67654.12000000001"/>
    <n v="0"/>
    <n v="67654.12000000001"/>
    <m/>
    <m/>
    <m/>
    <m/>
    <m/>
  </r>
  <r>
    <s v="BOGOTA"/>
    <x v="3"/>
    <x v="4"/>
    <n v="11001"/>
    <n v="2626330"/>
    <n v="79534"/>
    <s v="ORDEN DE CAMBIO"/>
    <s v="CUNDINAMARCA"/>
    <s v="BOGOTA"/>
    <s v="BARRIO LA ESTANCIA BOGOTA 3"/>
    <s v="REDEBAN"/>
    <s v="FO-25-1405834"/>
    <d v="2025-08-21T14:09:00"/>
    <d v="2025-08-23T17:48:00"/>
    <m/>
    <s v="ROLLOS"/>
    <s v="ROLLOS"/>
    <s v="CB UNO A UNO"/>
    <s v="CB UNO A UNO"/>
    <s v="EJECUTADO_CANCELADO"/>
    <s v="PETICIÓN USUARIO"/>
    <s v="21/08/2025 SE ESCALA A LA RED PARA AUTORIZACIÓN DE ROLLOS - LA RED AUTORIZA - SE ESCALA AL COORDINADOR DE ZONA PARA ENTREGA DE ROLLOS EN SITIO | 23/08/2025 SE LLEGA AL COMERCIO PARA ENTREGAR LA PAPELERÍA, EL CLIENTE INDICA QUE NO PUEDE RECIBIR PAPEL YA QUE FUE CAMBIADA A WOMPI YA NO PERTENECE A LA RED DE REDEBAN"/>
    <s v="VISITA_TÉCNICA"/>
    <m/>
    <s v="TIPO I"/>
    <s v="TERRESTRE"/>
    <s v="GOMEZ VEGA DAVID SNEYDER"/>
    <n v="1"/>
    <n v="35779.500569199998"/>
    <n v="0"/>
    <n v="35779.500569199998"/>
    <m/>
    <m/>
    <m/>
    <m/>
    <m/>
  </r>
  <r>
    <s v="BOGOTA"/>
    <x v="3"/>
    <x v="4"/>
    <n v="11001"/>
    <n v="2626504"/>
    <n v="79532"/>
    <s v="ORDEN DE CAMBIO"/>
    <s v="CUNDINAMARCA"/>
    <s v="BOGOTA"/>
    <s v="BARRIO BOSA BASILIA BOGOTA"/>
    <s v="REDEBAN"/>
    <s v="FO-25-1405216"/>
    <d v="2025-08-21T14:13:00"/>
    <d v="2025-08-23T17:51:00"/>
    <m/>
    <s v="ROLLOS"/>
    <s v="ROLLOS"/>
    <s v="CB UNO A UNO"/>
    <s v="CB UNO A UNO"/>
    <s v="EJECUTADO_EXITOSO"/>
    <s v="EJECUTADO EXITOSO"/>
    <s v="21/08/2025 SE ESCALA AL COORDINADOR DE ZONA PARA ENTREGA DE ROLLOS EN SITIO | 23/08/2025 SE ENTREGAN 20 ROLLOS"/>
    <s v="VISITA_TÉCNICA"/>
    <m/>
    <s v="TIPO I"/>
    <s v="TERRESTRE"/>
    <s v="GARCIA PASTRANA KEVIN FERNANDO"/>
    <n v="1"/>
    <n v="35779.500569199998"/>
    <n v="0"/>
    <n v="35779.500569199998"/>
    <m/>
    <m/>
    <m/>
    <m/>
    <m/>
  </r>
  <r>
    <s v="CALI"/>
    <x v="0"/>
    <x v="3"/>
    <n v="76001"/>
    <n v="2628317"/>
    <n v="75546"/>
    <s v="ORDEN DE CAMBIO"/>
    <s v="VALLE DEL CAUCA"/>
    <s v="CALI"/>
    <s v="PTM CALI  TIENDA Y LICORES L&amp;J"/>
    <s v="REDEBAN"/>
    <s v="FO-25-1408217"/>
    <d v="2025-08-21T17:46:00"/>
    <d v="2025-08-23T17:53:00"/>
    <m/>
    <s v="ROLLOS"/>
    <s v="ROLLOS"/>
    <s v="AGREGADOR"/>
    <s v="COMCARD - PTM"/>
    <s v="EJECUTADO_EXITOSO"/>
    <s v="EJECUTADO EXITOSO"/>
    <s v="22/08/2025 SE ESCALA AL COORDINADOR DE ZONA PARA ENTREGA DE ROLLOS EN SITIO | 23/08/2025 EN LA VISITA TECNICA REALIZA AL COMERCIO SE LLEGA AL SITIO SE INFORMA EL MOTIVO DE LA VISITA SE ENTREGA 60 ROLLOS TERMICOS"/>
    <s v="VISITA_TÉCNICA"/>
    <m/>
    <s v="TIPO I"/>
    <s v="TERRESTRE"/>
    <s v="BENAVIDES ARANGO RAFAEL JOSE"/>
    <n v="1"/>
    <n v="35779.500569199998"/>
    <n v="0"/>
    <n v="35779.500569199998"/>
    <m/>
    <m/>
    <m/>
    <m/>
    <m/>
  </r>
  <r>
    <s v="BOGOTA"/>
    <x v="3"/>
    <x v="4"/>
    <n v="25754"/>
    <n v="2632281"/>
    <n v="77809"/>
    <s v="ORDEN DE CAMBIO"/>
    <s v="CUNDINAMARCA"/>
    <s v="SOACHA"/>
    <s v="BARRIO CAMILO TORRES 2 SECTOR"/>
    <s v="REDEBAN"/>
    <s v="FO-25-1411314"/>
    <d v="2025-08-22T14:44:00"/>
    <d v="2025-08-23T17:55:00"/>
    <m/>
    <s v="ROLLOS"/>
    <s v="ROLLOS"/>
    <s v="CB UNO A UNO"/>
    <s v="CB UNO A UNO"/>
    <s v="EJECUTADO_EXITOSO"/>
    <s v="EJECUTADO EXITOSO"/>
    <s v="22/08/2025 SE ESCALA AL COORDINADOR DE ZONA PARA ENTREGA DE ROLLOS EN SITIO | 23/08/2025 DURANTE LA VISITA TECNICA SE REALIZA ENTREGA DE ROLLOS PARA DATÁFONO NO SE MANIPULAN EQUIPOS SIN NOVEDAD EN ENTREGA"/>
    <s v="VISITA_TÉCNICA"/>
    <m/>
    <s v="TIPO I"/>
    <s v="TERRESTRE"/>
    <s v="GALEANO SORIANO JUAN DAVID"/>
    <n v="1"/>
    <n v="35779.500569199998"/>
    <n v="0"/>
    <n v="35779.500569199998"/>
    <m/>
    <m/>
    <m/>
    <m/>
    <m/>
  </r>
  <r>
    <s v="BOGOTA"/>
    <x v="3"/>
    <x v="4"/>
    <n v="11001"/>
    <n v="2614646"/>
    <n v="78636"/>
    <s v="ORDEN DE CAMBIO"/>
    <s v="CUNDINAMARCA"/>
    <s v="BOGOTA"/>
    <s v="PTM BOGOTA PAPELERIA ALCALA"/>
    <s v="REDEBAN"/>
    <s v="FO-25-1394147"/>
    <d v="2025-08-19T16:10:00"/>
    <d v="2025-08-23T17:58:00"/>
    <m/>
    <s v="ROLLOS"/>
    <s v="ROLLOS"/>
    <s v="AGREGADOR"/>
    <s v="COMCARD - PTM"/>
    <s v="EJECUTADO_EXITOSO"/>
    <s v="EJECUTADO EXITOSO"/>
    <s v="19/08/2025 SE ESCALA AL COORDINADOR DE ZONA PARA ENTREGA DE ROLLOS EN SITIO | 23/08/2025 SE VISITA COMERCIO CB BANCOLOMBIA, SE ENTREGAN ROLLOS DE PAPELERÍA SOLICITADOS PARA EL DATAFONO, NO UPS, NO SE MANIPULAN EQUIPOS."/>
    <s v="VISITA_TÉCNICA"/>
    <m/>
    <s v="TIPO I"/>
    <s v="TERRESTRE"/>
    <s v="VEGA MANRIQUE JONATAN MAURICIO"/>
    <n v="1"/>
    <n v="35779.500569199998"/>
    <n v="0"/>
    <n v="35779.500569199998"/>
    <m/>
    <m/>
    <m/>
    <m/>
    <m/>
  </r>
  <r>
    <s v="CUCUTA"/>
    <x v="2"/>
    <x v="2"/>
    <n v="54261"/>
    <n v="2626251"/>
    <n v="79513"/>
    <s v="ORDEN DE CAMBIO"/>
    <s v="NORTE DE SANTANDER"/>
    <s v="EL ZULIA"/>
    <s v="BARRIO CORREGIMIENTO LA Y EL ZULIA"/>
    <s v="REDEBAN"/>
    <s v="FO-25-1405224"/>
    <d v="2025-08-21T13:50:00"/>
    <d v="2025-08-23T18:00:00"/>
    <m/>
    <s v="ROLLOS"/>
    <s v="ROLLOS"/>
    <s v="CB UNO A UNO"/>
    <s v="CB UNO A UNO"/>
    <s v="EJECUTADO_EXITOSO"/>
    <s v="EJECUTADO EXITOSO"/>
    <s v="21/08/2025 SE ESCALA AL COORDINADOR DE ZONA PARA ENTREGA DE ROLLOS EN SITIO | 23/08/2025 SE REALIZA VISITA, SE ENTREGAN 10 ROLLOS"/>
    <s v="VISITA_TÉCNICA"/>
    <m/>
    <s v="TIPO II"/>
    <s v="TERRESTRE"/>
    <s v="PACHECO BUITRAGO JAVIER ALONSO"/>
    <n v="1"/>
    <n v="67654.12000000001"/>
    <n v="0"/>
    <n v="67654.12000000001"/>
    <m/>
    <m/>
    <m/>
    <m/>
    <m/>
  </r>
  <r>
    <s v="BOGOTA"/>
    <x v="3"/>
    <x v="4"/>
    <n v="25754"/>
    <n v="2619041"/>
    <n v="79018"/>
    <s v="ORDEN DE CAMBIO"/>
    <s v="CUNDINAMARCA"/>
    <s v="SOACHA"/>
    <s v="PTM SOACHA DON PAGO PAGA TODO"/>
    <s v="REDEBAN"/>
    <s v="FO-25-1397458"/>
    <d v="2025-08-20T12:03:00"/>
    <d v="2025-08-23T18:02:00"/>
    <m/>
    <s v="ROLLOS"/>
    <s v="ROLLOS"/>
    <s v="AGREGADOR"/>
    <s v="COMCARD - PTM"/>
    <s v="EJECUTADO_EXITOSO"/>
    <s v="EJECUTADO EXITOSO"/>
    <s v="20/08/2025 SE ESCALA AL COORDINADOR DE ZONA PARA ENTREGA DE ROLLOS EN SITIO | 23/08/2025 DURANTE LA VISITA TECNICA SE REALIZA ENTREGA DE ROLLOS PARA DATÁFONO NO SE MANIPULAN EQUIPOS SIN NOVEDAD EN ENTREGA"/>
    <s v="VISITA_TÉCNICA"/>
    <m/>
    <s v="TIPO I"/>
    <s v="TERRESTRE"/>
    <s v="GALEANO SORIANO JUAN DAVID"/>
    <n v="1"/>
    <n v="35779.500569199998"/>
    <n v="0"/>
    <n v="35779.500569199998"/>
    <m/>
    <m/>
    <m/>
    <m/>
    <m/>
  </r>
  <r>
    <s v="CARTAGENA"/>
    <x v="4"/>
    <x v="5"/>
    <n v="13683"/>
    <n v="2605586"/>
    <n v="53999"/>
    <s v="ORDEN DE CAMBIO"/>
    <s v="BOLIVAR"/>
    <s v="SANTA ROSA"/>
    <s v="DISTRICOL REMATE Y VAR J Y D"/>
    <s v="REDEBAN"/>
    <s v="FO-25-1382443"/>
    <d v="2025-08-15T17:00:00"/>
    <d v="2025-08-23T18:06:00"/>
    <m/>
    <s v="ROLLOS"/>
    <s v="ROLLOS"/>
    <s v="AGREGADOR"/>
    <s v="DISTRICOL"/>
    <s v="EJECUTADO_EXITOSO"/>
    <s v="EJECUTADO EXITOSO"/>
    <s v="15/08/2025 SE ESCALA AL COORDINADOR DE ZONA PARA ENTREGA DE ROLLOS EN SITIO | 23/08/2025 SE ENTREGAN 80 ROLLOS"/>
    <s v="VISITA_TÉCNICA"/>
    <m/>
    <s v="TIPO II"/>
    <s v="TERRESTRE"/>
    <s v="CANEDO HERRERA ALEXANDER"/>
    <n v="1"/>
    <n v="67654.12000000001"/>
    <n v="0"/>
    <n v="67654.12000000001"/>
    <m/>
    <m/>
    <m/>
    <m/>
    <m/>
  </r>
  <r>
    <s v="CARTAGENA"/>
    <x v="4"/>
    <x v="5"/>
    <n v="13836"/>
    <n v="2615497"/>
    <n v="58754"/>
    <s v="ORDEN DE CAMBIO"/>
    <s v="BOLIVAR"/>
    <s v="TURBACO"/>
    <s v="PTM TURBACO DROGUERIA Y VARIED"/>
    <s v="REDEBAN"/>
    <s v="FO-25-1395210"/>
    <d v="2025-08-20T08:00:00"/>
    <d v="2025-08-23T18:08:00"/>
    <m/>
    <s v="ROLLOS"/>
    <s v="ROLLOS"/>
    <s v="AGREGADOR"/>
    <s v="COMCARD - PTM"/>
    <s v="EJECUTADO_EXITOSO"/>
    <s v="EJECUTADO EXITOSO"/>
    <s v="20/08/2025 SE ESCALA AL COORDINADOR DE ZONA PARA ENTREGA DE ROLLOS EN SITIO | 23/08/2025 SE REALIZA ENTREGA DE 70 ROLLOS PARA CORRESPONSAL"/>
    <s v="VISITA_TÉCNICA"/>
    <m/>
    <s v="TIPO II"/>
    <s v="TERRESTRE"/>
    <s v="MARTINEZ SALGUEDO ANDRES AUGUSTO"/>
    <n v="1"/>
    <n v="67654.12000000001"/>
    <n v="0"/>
    <n v="67654.12000000001"/>
    <m/>
    <m/>
    <m/>
    <m/>
    <m/>
  </r>
  <r>
    <s v="CALI"/>
    <x v="0"/>
    <x v="3"/>
    <n v="76111"/>
    <n v="2632589"/>
    <n v="79089"/>
    <s v="ORDEN DE CAMBIO"/>
    <s v="VALLE DEL CAUCA"/>
    <s v="GUADALAJARA DE BUGA"/>
    <s v="BARRIO LA REVOLUCION  GUADALAJ"/>
    <s v="REDEBAN"/>
    <s v="FO-25-1411310"/>
    <d v="2025-08-22T15:30:00"/>
    <d v="2025-08-23T18:11:00"/>
    <m/>
    <s v="ROLLOS"/>
    <s v="ROLLOS"/>
    <s v="CB UNO A UNO"/>
    <s v="CB UNO A UNO"/>
    <s v="EJECUTADO_EXITOSO"/>
    <s v="EJECUTADO EXITOSO"/>
    <s v="22/08/2025 SE ESCALA AL COORDINADOR DE ZONA PARA ENTREGA DE ROLLOS EN SITIO | 23/08/2025 EN LA VISITA TÉCNICA SE REALIZÓ LA ENTREGA DE 20 ROLLOS DE REDEBAN PARA EL CB"/>
    <s v="VISITA_TÉCNICA"/>
    <m/>
    <s v="TIPO II"/>
    <s v="TERRESTRE"/>
    <s v="SANCHEZ URREGO ROBINSON DAVID"/>
    <n v="1"/>
    <n v="67654.12000000001"/>
    <n v="0"/>
    <n v="67654.12000000001"/>
    <m/>
    <m/>
    <m/>
    <m/>
    <m/>
  </r>
  <r>
    <s v="BOGOTA"/>
    <x v="3"/>
    <x v="4"/>
    <n v="11001"/>
    <n v="2629014"/>
    <n v="79041"/>
    <s v="ORDEN DE CAMBIO"/>
    <s v="CUNDINAMARCA"/>
    <s v="BOGOTA"/>
    <s v="BARRIO AMPARO CANIZARES BOGOTA"/>
    <s v="REDEBAN"/>
    <s v="FO-25-1408166"/>
    <d v="2025-08-22T08:00:00"/>
    <d v="2025-08-23T18:13:00"/>
    <m/>
    <s v="ROLLOS"/>
    <s v="ROLLOS"/>
    <s v="CB UNO A UNO"/>
    <s v="CB UNO A UNO"/>
    <s v="EJECUTADO_EXITOSO"/>
    <s v="EJECUTADO EXITOSO"/>
    <s v="22/08/2025 SE ESCALA AL COORDINADOR DE ZONA PARA ENTREGA DE ROLLOS EN SITIO | 23/08/2025 SE ENTREGAN 20 ROLLOS, SIN NOVEDAD"/>
    <s v="VISITA_TÉCNICA"/>
    <m/>
    <s v="TIPO I"/>
    <s v="TERRESTRE"/>
    <s v="INFANTE SIERRA MANUEL FERNANDO"/>
    <n v="1"/>
    <n v="35779.500569199998"/>
    <n v="0"/>
    <n v="35779.500569199998"/>
    <m/>
    <m/>
    <m/>
    <m/>
    <m/>
  </r>
  <r>
    <s v="VILLAVICENCIO"/>
    <x v="5"/>
    <x v="6"/>
    <n v="50001"/>
    <n v="2627536"/>
    <n v="13774"/>
    <s v="ORDEN DE CAMBIO"/>
    <s v="META"/>
    <s v="VILLAVICENCIO"/>
    <s v="BARRIO URB LA SABANA VILLAV"/>
    <s v="REDEBAN"/>
    <s v="FO-25-1405871"/>
    <d v="2025-08-21T16:12:00"/>
    <d v="2025-08-23T18:15:00"/>
    <m/>
    <s v="ROLLOS"/>
    <s v="ROLLOS"/>
    <s v="CB UNO A UNO"/>
    <s v="CB UNO A UNO"/>
    <s v="EJECUTADO_EXITOSO"/>
    <s v="EJECUTADO EXITOSO"/>
    <s v="21/08/2025 SE ESCALA A LA RED PARA AUTORIZACIÓN DE ROLLOS - LA RED AUTORIZA - DATOS ACTUALIZADOS ,SE REALIZA ENVIO DE  ROLLOS CON GUIA | 23/08/2025 SE VISITA CB Y SE REALIZA ENTREGA DE 70 ROLLOS DE PAPEL TERMICO PARA DATÁFONO"/>
    <s v="VISITA_TÉCNICA"/>
    <m/>
    <s v="TIPO I"/>
    <s v="TERRESTRE"/>
    <s v="GARZON RUIZ LUIS MIGUEL"/>
    <n v="1"/>
    <n v="35779.500569199998"/>
    <n v="0"/>
    <n v="35779.500569199998"/>
    <m/>
    <m/>
    <m/>
    <m/>
    <m/>
  </r>
  <r>
    <s v="TUNJA"/>
    <x v="2"/>
    <x v="2"/>
    <n v="15001"/>
    <n v="2634522"/>
    <n v="28110"/>
    <s v="ORDEN DE CAMBIO"/>
    <s v="BOYACA"/>
    <s v="TUNJA"/>
    <s v="ARRIO CIUDADELA SOL DE ORIENT"/>
    <s v="REDEBAN"/>
    <s v="FO-25-1413867"/>
    <d v="2025-08-23T11:05:00"/>
    <d v="2025-08-23T18:19:00"/>
    <m/>
    <s v="ROLLOS"/>
    <s v="ROLLOS"/>
    <s v="CB UNO A UNO"/>
    <s v="CB UNO A UNO"/>
    <s v="EJECUTADO_EXITOSO"/>
    <s v="EJECUTADO EXITOSO"/>
    <s v="23/08/2025 SE ESCALA AL COORDINADOR DE ZONA PARA ENTREGA DE ROLLOS EN SITIO | 23/08/2025 SE REALIZA ENTREGA EN SITIO DE 70 ROLLOS REDEBAN RECIBE PAPELERIA LA SEÑORA MIREYA LOPEZ"/>
    <s v="VISITA_TÉCNICA"/>
    <m/>
    <s v="TIPO I"/>
    <s v="TERRESTRE"/>
    <s v="ALVARADO MORENO CRISTHIAN"/>
    <n v="1"/>
    <n v="35779.500569199998"/>
    <n v="0"/>
    <n v="35779.500569199998"/>
    <m/>
    <m/>
    <m/>
    <m/>
    <m/>
  </r>
  <r>
    <s v="SINCELEJO"/>
    <x v="4"/>
    <x v="5"/>
    <n v="70001"/>
    <n v="2623668"/>
    <n v="79914"/>
    <s v="ORDEN DE CAMBIO"/>
    <s v="SUCRE"/>
    <s v="SINCELEJO"/>
    <s v="DISTRICOL LA VICTORIA DROGUERI"/>
    <s v="REDEBAN"/>
    <s v="FO-25-1402306"/>
    <d v="2025-08-21T09:23:00"/>
    <d v="2025-08-23T18:22:00"/>
    <m/>
    <s v="ROLLOS"/>
    <s v="ROLLOS"/>
    <s v="AGREGADOR"/>
    <s v="DISTRICOL"/>
    <s v="EJECUTADO_EXITOSO"/>
    <s v="EJECUTADO EXITOSO"/>
    <s v="21/08/2025 SE ESCALA AL COORDINADOR DE ZONA PARA ENTREGA DE ROLLOS EN SITIO | 23/08/2025 SE VISITA SITIO SE VERIFICA INFORMACIÓN SE REALIZA ENTREGA DE ROLLOS RBM NO SE MANIPULA EQUIPOS, FIRMA QUIEN RECIBE LOS ROLLOS."/>
    <s v="VISITA_TÉCNICA"/>
    <m/>
    <s v="TIPO I"/>
    <s v="TERRESTRE"/>
    <s v="SANTOS GUZMAN CHRISTIAN FELIPE"/>
    <n v="1"/>
    <n v="35779.500569199998"/>
    <n v="0"/>
    <n v="35779.500569199998"/>
    <m/>
    <m/>
    <m/>
    <m/>
    <m/>
  </r>
  <r>
    <s v="VILLAVICENCIO"/>
    <x v="5"/>
    <x v="6"/>
    <n v="50001"/>
    <n v="2615407"/>
    <n v="78921"/>
    <s v="ORDEN DE CAMBIO"/>
    <s v="META"/>
    <s v="VILLAVICENCIO"/>
    <s v="BARRIO SAN ANTONIO VILLAVICENC"/>
    <s v="REDEBAN"/>
    <s v="FO-25-1394107"/>
    <d v="2025-08-19T17:49:00"/>
    <d v="2025-08-23T18:25:00"/>
    <m/>
    <s v="ROLLOS"/>
    <s v="ROLLOS"/>
    <s v="CB UNO A UNO"/>
    <s v="CB UNO A UNO"/>
    <s v="EJECUTADO_EXITOSO"/>
    <s v="EJECUTADO EXITOSO"/>
    <s v="19/08/2025 SE ESCALA AL COORDINADOR DE ZONA PARA ENTREGA DE ROLLOS EN SITIO | 23/08/2025 SE VISITA CB Y SE REALIZA ENTREGA DE 20 ROLLOS DE PAPEL TERMICO PARA DATÁFONO"/>
    <s v="VISITA_TÉCNICA"/>
    <m/>
    <s v="TIPO I"/>
    <s v="TERRESTRE"/>
    <s v="GARZON RUIZ LUIS MIGUEL"/>
    <n v="1"/>
    <n v="35779.500569199998"/>
    <n v="0"/>
    <n v="35779.500569199998"/>
    <m/>
    <m/>
    <m/>
    <m/>
    <m/>
  </r>
  <r>
    <s v="SANTA MARTA"/>
    <x v="4"/>
    <x v="5"/>
    <n v="47001"/>
    <n v="2619843"/>
    <n v="38397"/>
    <s v="ORDEN DE CAMBIO"/>
    <s v="MAGDALENA"/>
    <s v="SANTA MARTA"/>
    <s v="BARRIO VEREDA DON DIEGO SANTA"/>
    <s v="REDEBAN"/>
    <s v="FO-25-1397796"/>
    <d v="2025-08-20T14:01:00"/>
    <d v="2025-08-23T18:28:00"/>
    <m/>
    <s v="ROLLOS"/>
    <s v="ROLLOS"/>
    <s v="CB UNO A UNO"/>
    <s v="CB UNO A UNO"/>
    <s v="EJECUTADO_EXITOSO"/>
    <s v="EJECUTADO EXITOSO"/>
    <s v="20/08/2025 SE ESCALA AL COORDINADOR DE ZONA PARA ENTREGA DE ROLLOS EN SITIO | 23/08/2025 SE REALIZA ENVÍO DE 50 ROLLOS PARA DATÁFONO POR FLOTA SIN TIQUETE, DESPUÉS DE 2 HORAS SE CONFIRMA RECEPCIÓN DE ROLLOS POR PARTE DE CLIENTE"/>
    <s v="ENVÍO"/>
    <m/>
    <s v="TIPO I"/>
    <s v="TERRESTRE"/>
    <s v="THOMAS  CAMPO SIGIFREDO SEGUNDO"/>
    <n v="0"/>
    <n v="35779.500569199998"/>
    <n v="0"/>
    <n v="35779.500569199998"/>
    <m/>
    <m/>
    <m/>
    <m/>
    <m/>
  </r>
  <r>
    <s v="TUNJA"/>
    <x v="2"/>
    <x v="2"/>
    <n v="15367"/>
    <n v="2623345"/>
    <n v="79853"/>
    <s v="ORDEN DE CAMBIO"/>
    <s v="BOYACA"/>
    <s v="JENESANO"/>
    <s v="BARRIO CENTRO JENESANO  6"/>
    <s v="REDEBAN"/>
    <s v="FO-25-1401809"/>
    <d v="2025-08-21T08:52:00"/>
    <d v="2025-08-24T14:40:00"/>
    <m/>
    <s v="ROLLOS"/>
    <s v="ROLLOS"/>
    <s v="CB UNO A UNO"/>
    <s v="CB UNO A UNO"/>
    <s v="EJECUTADO_EXITOSO"/>
    <s v="EJECUTADO EXITOSO"/>
    <s v="21/08/2025 SE ESCALA AL COORDINADOR DE ZONA PARA ENTREGA DE ROLLOS EN SITIO | 22/08/2025 SE REALIZA ENVIO DE 10 ROLLOS POR TRANSPORTADORA."/>
    <s v="ENVÍO"/>
    <m/>
    <s v="TIPO II"/>
    <s v="TERRESTRE"/>
    <s v="SOLER HOYOS CRISTIAN LEONARDO"/>
    <n v="0"/>
    <n v="35779.500569199998"/>
    <n v="0"/>
    <n v="35779.500569199998"/>
    <m/>
    <m/>
    <m/>
    <m/>
    <m/>
  </r>
  <r>
    <s v="PASTO"/>
    <x v="0"/>
    <x v="3"/>
    <n v="52835"/>
    <n v="2617909"/>
    <n v="72902"/>
    <s v="ORDEN DE CAMBIO"/>
    <s v="NARIÑO"/>
    <s v="SAN ANDRES DE TUMACO"/>
    <s v="NARI#O SAN ANDRES DE TUMACO"/>
    <s v="REDEBAN"/>
    <s v="FO-25-1398750"/>
    <d v="2025-08-20T10:20:00"/>
    <d v="2025-08-24T14:49:00"/>
    <m/>
    <s v="ROLLOS"/>
    <s v="ROLLOS"/>
    <s v="CB UNO A UNO"/>
    <s v="CB UNO A UNO"/>
    <s v="EJECUTADO_EXITOSO"/>
    <s v="EJECUTADO EXITOSO"/>
    <s v="20/08/2025 SE ESCALA PARA ENVIO, SE LLAMO AL CB Y CONFIRMA SOLICITUD. SE ACTUALIZARON DATOS | 23/08/2025 EN COMUNICACIÓN CON EL USUARIO, SE LE SOLICITA RECOGER LA PAPELERÍA EN LA FICINA DE LA TRANSPORTADORA. SE INFORMA GUIA | 21/08/2025 SE REALIZA ENVIO DE 20 ROLLOS POR SOLICITUD DE CLIENTE SE LE INFORMA NÚMERO DE GUÍA PARA RECLAMAR EN OFICINA PRINCIPAL"/>
    <s v="ENVÍO"/>
    <m/>
    <s v="TIPO IV"/>
    <s v="TERRESTRE"/>
    <s v="BRAVO MADROÑERO OSCAR ESTEBAN"/>
    <n v="0"/>
    <n v="35779.500569199998"/>
    <n v="0"/>
    <n v="35779.500569199998"/>
    <m/>
    <m/>
    <m/>
    <m/>
    <m/>
  </r>
  <r>
    <s v="NEIVA"/>
    <x v="5"/>
    <x v="6"/>
    <n v="41298"/>
    <n v="2624565"/>
    <n v="79890"/>
    <s v="ORDEN DE CAMBIO"/>
    <s v="HUILA"/>
    <s v="GARZON"/>
    <s v="DISTRICOL REY DE LA ECONOMÍA"/>
    <s v="REDEBAN"/>
    <s v="FO-25-1405854"/>
    <d v="2025-08-21T10:27:00"/>
    <d v="2025-08-24T15:06:00"/>
    <m/>
    <s v="ROLLOS"/>
    <s v="ROLLOS"/>
    <s v="AGREGADOR"/>
    <s v="DISTRICOL"/>
    <s v="EJECUTADO_EXITOSO"/>
    <s v="EJECUTADO EXITOSO"/>
    <s v="21/08/2025 SE ESCALA A LA RED PARA AUTORIZACIÓN DE ROLLOS - LA RED AUTORIZA - DATOS ACTUALIZADOS ,SE REALIZA ENVIO DE  ROLLOS CON GUIA | 24/08/2025 SE ENVÍAN ROLLOS CON GUÍA 2235596007. SE CONFIRMA ENTREGA DE ROLLOS EXITOSA POR PARTE DE LA TRANSPORTADORA."/>
    <s v="ENVÍO"/>
    <m/>
    <s v="TIPO III"/>
    <s v="TERRESTRE"/>
    <m/>
    <n v="0"/>
    <n v="35779.500569199998"/>
    <n v="0"/>
    <n v="35779.500569199998"/>
    <m/>
    <m/>
    <m/>
    <m/>
    <m/>
  </r>
  <r>
    <s v="VALLEDUPAR"/>
    <x v="4"/>
    <x v="5"/>
    <n v="44378"/>
    <n v="2623759"/>
    <n v="76832"/>
    <s v="ORDEN DE CAMBIO"/>
    <s v="LA GUAJIRA"/>
    <s v="HATONUEVO"/>
    <s v="PTM HATONUEVO LA GUAJIRA ALFA"/>
    <s v="REDEBAN"/>
    <s v="FO-25-1404632"/>
    <d v="2025-08-21T09:30:00"/>
    <d v="2025-08-24T15:07:00"/>
    <m/>
    <s v="ROLLOS"/>
    <s v="ROLLOS"/>
    <s v="AGREGADOR"/>
    <s v="COMCARD - PTM"/>
    <s v="EJECUTADO_EXITOSO"/>
    <s v="EJECUTADO EXITOSO"/>
    <s v="21/08/2025 SE CONFIRMA DATOS CON CB, DATOS CORRECTOS, SE ACTUALIZAN. SE REALIZA ENVIO DE  ROLLOS CON GUIA | 24/08/2025 SE ENVÍAN ROLLOS CON GUÍA 2205447139. SE CONFIRMA ENTREGA DE ROLLOS EXITOSA POR PARTE DE LA TRANSPORTADORA."/>
    <s v="ENVÍO"/>
    <m/>
    <s v="TIPO III"/>
    <s v="TERRESTRE"/>
    <m/>
    <n v="0"/>
    <n v="35779.500569199998"/>
    <n v="0"/>
    <n v="35779.500569199998"/>
    <m/>
    <m/>
    <m/>
    <m/>
    <m/>
  </r>
  <r>
    <s v="NEIVA"/>
    <x v="5"/>
    <x v="6"/>
    <n v="18753"/>
    <n v="2625601"/>
    <n v="41343"/>
    <s v="ORDEN DE CAMBIO"/>
    <s v="CAQUETA"/>
    <s v="SAN VICENTE DEL CAGUAN"/>
    <s v="DISTRICOL CELU PARTES CAGUAN"/>
    <s v="REDEBAN"/>
    <s v="FO-25-1404615"/>
    <d v="2025-08-21T11:53:00"/>
    <d v="2025-08-24T15:09:00"/>
    <m/>
    <s v="ROLLOS"/>
    <s v="ROLLOS"/>
    <s v="AGREGADOR"/>
    <s v="DISTRICOL"/>
    <s v="EJECUTADO_EXITOSO"/>
    <s v="EJECUTADO EXITOSO"/>
    <s v="21/08/2025 SE CONFIRMA DATOS CON CB, DATOS CORRECTOS, SE ACTUALIZAN. SE REALIZA ENVIO DE  ROLLOS CON GUIA | 24/08/2025 SE ENVÍAN ROLLOS CON GUÍA 2235596004. SE CONFIRMA ENTREGA DE ROLLOS EXITOSA POR PARTE DE LA TRANSPORTADORA."/>
    <s v="ENVÍO"/>
    <m/>
    <s v="TIPO IV ESPECIAL"/>
    <s v="TERRESTRE / AEREO"/>
    <m/>
    <n v="0"/>
    <n v="35779.500569199998"/>
    <n v="0"/>
    <n v="35779.500569199998"/>
    <m/>
    <m/>
    <m/>
    <m/>
    <m/>
  </r>
  <r>
    <s v="VILLAVICENCIO"/>
    <x v="5"/>
    <x v="6"/>
    <n v="50683"/>
    <n v="2617368"/>
    <n v="77567"/>
    <s v="ORDEN DE CAMBIO"/>
    <s v="META"/>
    <s v="SAN JUAN DE ARAMA"/>
    <s v="BARRIO CENTRO SAN JUAN DE ARAM"/>
    <s v="REDEBAN"/>
    <s v="FO-25-1399369"/>
    <d v="2025-08-20T09:51:00"/>
    <d v="2025-08-24T15:10:00"/>
    <m/>
    <s v="ROLLOS"/>
    <s v="ROLLOS"/>
    <s v="CB UNO A UNO"/>
    <s v="CB UNO A UNO"/>
    <s v="EJECUTADO_EXITOSO"/>
    <s v="EJECUTADO EXITOSO"/>
    <s v="20/08/2025 SE ESCALA PARA ENVIO, SE LLAMO AL CB Y CONFIRMA SOLICITUD. SE ACTUALIZARON DATOS | 24/08/2025 SE ENVÍAN ROLLOS CON GUÍA 2235596003. SE CONFIRMA ENTREGA DE ROLLOS EXITOSA POR PARTE DE LA TRANSPORTADORA."/>
    <s v="ENVÍO"/>
    <m/>
    <s v="TIPO III"/>
    <s v="TERRESTRE"/>
    <m/>
    <n v="0"/>
    <n v="35779.500569199998"/>
    <n v="0"/>
    <n v="35779.500569199998"/>
    <m/>
    <m/>
    <m/>
    <m/>
    <m/>
  </r>
  <r>
    <s v="NEIVA"/>
    <x v="5"/>
    <x v="6"/>
    <n v="41396"/>
    <n v="2614946"/>
    <n v="79305"/>
    <s v="ORDEN DE CAMBIO"/>
    <s v="HUILA"/>
    <s v="LA PLATA"/>
    <s v="BARRIO CENTRO POBLADO SAN ANDRES LA PLATA"/>
    <s v="REDEBAN"/>
    <s v="FO-25-1398762"/>
    <d v="2025-08-19T16:41:00"/>
    <d v="2025-08-24T15:11:00"/>
    <m/>
    <s v="ROLLOS"/>
    <s v="ROLLOS"/>
    <s v="CB UNO A UNO"/>
    <s v="CB UNO A UNO"/>
    <s v="EJECUTADO_EXITOSO"/>
    <s v="EJECUTADO EXITOSO"/>
    <s v="20/08/2025 SE ESCALA PARA ENVIO, SE LLAMO AL CB Y CONFIRMA SOLICITUD. SE ACTUALIZARON DATOS | 24/08/2025 SE ENVÍAN ROLLOS CON GUÍA 2235596002. SE CONFIRMA ENTREGA DE ROLLOS EXITOSA POR PARTE DE LA TRANSPORTADORA."/>
    <s v="ENVÍO"/>
    <m/>
    <s v="TIPO III"/>
    <s v="TERRESTRE"/>
    <m/>
    <n v="0"/>
    <n v="35779.500569199998"/>
    <n v="0"/>
    <n v="35779.500569199998"/>
    <m/>
    <m/>
    <m/>
    <m/>
    <m/>
  </r>
  <r>
    <s v="SANTA MARTA"/>
    <x v="4"/>
    <x v="5"/>
    <n v="44430"/>
    <n v="2620056"/>
    <n v="71746"/>
    <s v="ORDEN DE CAMBIO"/>
    <s v="LA GUAJIRA"/>
    <s v="MAICAO"/>
    <s v="DISTRICOL TRAM Y SERV SD"/>
    <s v="REDEBAN"/>
    <s v="FO-25-1398748"/>
    <d v="2025-08-20T14:34:00"/>
    <d v="2025-08-24T15:12:00"/>
    <m/>
    <s v="ROLLOS"/>
    <s v="ROLLOS"/>
    <s v="AGREGADOR"/>
    <s v="DISTRICOL"/>
    <s v="EJECUTADO_EXITOSO"/>
    <s v="EJECUTADO EXITOSO"/>
    <s v="20/08/2025 SE ESCALA PARA ENVIO, SE LLAMO AL CB Y CONFIRMA SOLICITUD. SE ACTUALIZARON DATOS | 24/08/2025 SE ENVÍAN ROLLOS CON GUÍA 2205447137. SE CONFIRMA ENTREGA DE ROLLOS EXITOSA POR PARTE DE LA TRANSPORTADORA."/>
    <s v="ENVÍO"/>
    <m/>
    <s v="TIPO IV"/>
    <s v="TERRESTRE"/>
    <m/>
    <n v="0"/>
    <n v="35779.500569199998"/>
    <n v="0"/>
    <n v="35779.500569199998"/>
    <m/>
    <m/>
    <m/>
    <m/>
    <m/>
  </r>
  <r>
    <s v="TUNJA"/>
    <x v="2"/>
    <x v="2"/>
    <n v="15757"/>
    <n v="2617599"/>
    <n v="80307"/>
    <s v="ORDEN DE CAMBIO"/>
    <s v="BOYACA"/>
    <s v="SOCHA"/>
    <s v="BARRIO CENTRO SOCHA 2"/>
    <s v="REDEBAN"/>
    <s v="FO-25-1398756"/>
    <d v="2025-08-20T10:11:00"/>
    <d v="2025-08-24T15:13:00"/>
    <m/>
    <s v="ROLLOS"/>
    <s v="ROLLOS"/>
    <s v="CB UNO A UNO"/>
    <s v="CB UNO A UNO"/>
    <s v="EJECUTADO_EXITOSO"/>
    <s v="EJECUTADO EXITOSO"/>
    <s v="20/08/2025 SE ESCALA PARA ENVIO, SE LLAMO AL CB Y CONFIRMA SOLICITUD. SE ACTUALIZARON DATOS | 24/08/2025 SE ENVÍAN ROLLOS CON GUÍA 2235596001. SE CONFIRMA ENTREGA DE ROLLOS EXITOSA POR PARTE DE LA TRANSPORTADORA."/>
    <s v="ENVÍO"/>
    <m/>
    <s v="TIPO III"/>
    <s v="TERRESTRE"/>
    <m/>
    <n v="0"/>
    <n v="35779.500569199998"/>
    <n v="0"/>
    <n v="35779.500569199998"/>
    <m/>
    <m/>
    <m/>
    <m/>
    <m/>
  </r>
  <r>
    <s v="CALI"/>
    <x v="0"/>
    <x v="3"/>
    <n v="19532"/>
    <n v="2615170"/>
    <n v="73547"/>
    <s v="ORDEN DE CAMBIO"/>
    <s v="CAUCA"/>
    <s v="PATIA"/>
    <s v="BARRIO BETANIA PATÍA"/>
    <s v="REDEBAN"/>
    <s v="FO-25-1396808"/>
    <d v="2025-08-19T17:26:00"/>
    <d v="2025-08-24T15:15:00"/>
    <m/>
    <s v="ROLLOS"/>
    <s v="ROLLOS"/>
    <s v="CB UNO A UNO"/>
    <s v="CB UNO A UNO"/>
    <s v="EJECUTADO_EXITOSO"/>
    <s v="EJECUTADO EXITOSO"/>
    <s v="20/08/2025 EN COMUNICACIÓN CON LA SEÑORA KAREN YULIANA MONTERO AL NÚMERO 3226807258 CONFIRMA SOLICITUD DE ROLLOS Y CONFIRMA DATOS. SE ACTUALIZAN | 24/08/2025 SE ENVÍAN ROLLOS CON GUÍA 2185553737. SE CONFIRMA ENTREGA DE ROLLOS EXITOSA POR PARTE DE LA TRANSPORTADORA."/>
    <s v="ENVÍO"/>
    <m/>
    <s v="TIPO IV"/>
    <s v="TERRESTRE"/>
    <m/>
    <n v="0"/>
    <n v="35779.500569199998"/>
    <n v="0"/>
    <n v="35779.500569199998"/>
    <m/>
    <m/>
    <m/>
    <m/>
    <m/>
  </r>
  <r>
    <s v="IBAGUE"/>
    <x v="5"/>
    <x v="6"/>
    <n v="73443"/>
    <n v="2615143"/>
    <n v="79778"/>
    <s v="ORDEN DE CAMBIO"/>
    <s v="TOLIMA"/>
    <s v="MARIQUITA"/>
    <s v="BARRIO CENTRO SAN SEBASTIAN DE"/>
    <s v="REDEBAN"/>
    <s v="FO-25-1396813"/>
    <d v="2025-08-19T17:15:00"/>
    <d v="2025-08-24T15:16:00"/>
    <m/>
    <s v="ROLLOS"/>
    <s v="ROLLOS"/>
    <s v="CB UNO A UNO"/>
    <s v="CB UNO A UNO"/>
    <s v="EJECUTADO_EXITOSO"/>
    <s v="EJECUTADO EXITOSO"/>
    <s v="20/08/2025 EN COMUNICACIÓN CON LA SRA YUDY ALEXANDRA ROMERO AL CELULAR:3208274820CONFIRMA SOLICITUD, DATOS CORRECTOS. SE ACTUALIZAN | 24/08/2025 SE ENVÍAN ROLLOS CON GUÍA 2235596000. SE CONFIRMA ENTREGA DE ROLLOS EXITOSA POR PARTE DE LA TRANSPORTADORA."/>
    <s v="ENVÍO"/>
    <m/>
    <s v="TIPO III"/>
    <s v="TERRESTRE"/>
    <m/>
    <n v="0"/>
    <n v="35779.500569199998"/>
    <n v="0"/>
    <n v="35779.500569199998"/>
    <m/>
    <m/>
    <m/>
    <m/>
    <m/>
  </r>
  <r>
    <s v="NEIVA"/>
    <x v="5"/>
    <x v="6"/>
    <n v="18256"/>
    <n v="2611470"/>
    <n v="72093"/>
    <s v="ORDEN DE CAMBIO"/>
    <s v="CAQUETA"/>
    <s v="EL PAUJIL"/>
    <s v="EL PAUJIL CENTRO"/>
    <s v="REDEBAN"/>
    <s v="FO-25-1394245"/>
    <d v="2025-08-19T10:46:00"/>
    <d v="2025-08-24T15:17:00"/>
    <m/>
    <s v="ROLLOS"/>
    <s v="ROLLOS"/>
    <s v="CB UNO A UNO"/>
    <s v="CB UNO A UNO"/>
    <s v="EJECUTADO_EXITOSO"/>
    <s v="EJECUTADO EXITOSO"/>
    <s v="19/08/2025 EN COMUNICACIÓN CON EL SR CRISTIAN PEÑARANDA CON C.C 96333969 AL CELULAR_ 3127547459 CONFIRMA SOLICITUD, DATOS CORRECTOS. SE ACTUALIZAN | 21/08/2025 EN COMUNICACIÓN CON EL USUARIO, INDICA QUE AÚN NO RECIBE PAPELERÍA. SE INFORMA GUIA | 24/08/2025 SE ENVÍAN ROLLOS CON GUÍA 2235595997. SE CONFIRMA ENTREGA DE ROLLOS EXITOSA POR PARTE DE LA TRANSPORTADORA."/>
    <s v="ENVÍO"/>
    <m/>
    <s v="TIPO IV"/>
    <s v="TERRESTRE"/>
    <m/>
    <n v="0"/>
    <n v="35779.500569199998"/>
    <n v="0"/>
    <n v="35779.500569199998"/>
    <m/>
    <m/>
    <m/>
    <m/>
    <m/>
  </r>
  <r>
    <s v="CARTAGENA"/>
    <x v="4"/>
    <x v="5"/>
    <n v="13001"/>
    <n v="2609686"/>
    <n v="26687"/>
    <s v="ORDEN DE CAMBIO"/>
    <s v="BOLIVAR"/>
    <s v="CARTAGENA"/>
    <s v="BARRIO LA CONCEPCION URB BARU"/>
    <s v="REDEBAN"/>
    <s v="FO-25-1389299"/>
    <d v="2025-08-19T08:28:00"/>
    <d v="2025-08-25T08:39:00"/>
    <m/>
    <s v="ROLLOS"/>
    <s v="ROLLOS"/>
    <s v="CB UNO A UNO"/>
    <s v="CB UNO A UNO"/>
    <s v="EJECUTADO_EXITOSO"/>
    <s v="EJECUTADO EXITOSO"/>
    <s v="19/08/2025 SE ESCALA AL COORDINADOR DE ZONA PARA ENTREGA DE ROLLOS EN SITIO | 24/08/2025 SE ENTREGAN 50 ROLLOS"/>
    <s v="VISITA_TÉCNICA"/>
    <m/>
    <s v="TIPO I"/>
    <s v="TERRESTRE"/>
    <s v="CANEDO HERRERA ALEXANDER"/>
    <n v="1"/>
    <n v="35779.500569199998"/>
    <n v="0"/>
    <n v="35779.500569199998"/>
    <m/>
    <m/>
    <m/>
    <m/>
    <m/>
  </r>
  <r>
    <s v="MONTERIA"/>
    <x v="4"/>
    <x v="5"/>
    <n v="23466"/>
    <n v="2606345"/>
    <n v="58881"/>
    <s v="ORDEN DE CAMBIO"/>
    <s v="CORDOBA"/>
    <s v="MONTELIBANO"/>
    <s v="BARRIO 27 DE JULIO MONTELIBANO"/>
    <s v="REDEBAN"/>
    <s v="FO-25-1383673"/>
    <d v="2025-08-16T09:23:00"/>
    <d v="2025-08-25T09:01:00"/>
    <m/>
    <s v="ROLLOS"/>
    <s v="ROLLOS"/>
    <s v="CB UNO A UNO"/>
    <s v="CB UNO A UNO"/>
    <s v="EJECUTADO_EXITOSO"/>
    <s v="EJECUTADO EXITOSO"/>
    <s v="16/08/2025 SE REALIZA ENVIO ROLLOS CON GUIA | 21/08/2025 EN COMUNICACIÓN CON EL USUARIO, INDICA QUE AÚN NO RECIBE PAPELERÍA. SE INFORMA GUIA | 25/08/2025 SE ENVÍAN ROLLOS CON GUÍA 2265100356. SE CONFIRMA ENTREGA DE ROLLOS EXITOSA POR PARTE DE LA TRANSPORTADORA."/>
    <s v="ENVÍO"/>
    <m/>
    <s v="TIPO IV"/>
    <s v="TERRESTRE"/>
    <m/>
    <n v="0"/>
    <n v="35779.500569199998"/>
    <n v="0"/>
    <n v="35779.500569199998"/>
    <m/>
    <m/>
    <m/>
    <m/>
    <m/>
  </r>
  <r>
    <s v="PASTO"/>
    <x v="0"/>
    <x v="3"/>
    <n v="52835"/>
    <n v="2621994"/>
    <n v="60486"/>
    <s v="ORDEN DE CAMBIO"/>
    <s v="NARIÑO"/>
    <s v="SAN ANDRES DE TUMACO"/>
    <s v="BARRIO LLORENTE SAN ANDRES DE"/>
    <s v="REDEBAN"/>
    <s v="FO-25-1404634"/>
    <d v="2025-08-21T08:00:00"/>
    <d v="2025-08-25T09:08:00"/>
    <m/>
    <s v="ROLLOS"/>
    <s v="ROLLOS"/>
    <s v="CB UNO A UNO"/>
    <s v="CB UNO A UNO"/>
    <s v="EJECUTADO_EXITOSO"/>
    <s v="EJECUTADO EXITOSO"/>
    <s v="21/08/2025 SE CONFIRMA DATOS CON CB, DATOS CORRECTOS, SE ACTUALIZAN. SE REALIZA ENVIO DE  ROLLOS CON GUIA | 22/08/2025 SE REALIZA ENVIO DE 40 ROLLOS POR SOLICITUD DE CLIENTE SE LE INFORMA NÚMERO DE GUÍA PARA RECLAMAR EN OFICINA PRINCIPAL"/>
    <s v="ENVÍO"/>
    <m/>
    <s v="TIPO IV"/>
    <s v="TERRESTRE"/>
    <s v="BRAVO MADROÑERO OSCAR ESTEBAN"/>
    <n v="0"/>
    <n v="35779.500569199998"/>
    <n v="0"/>
    <n v="35779.500569199998"/>
    <m/>
    <m/>
    <m/>
    <m/>
    <m/>
  </r>
  <r>
    <s v="PASTO"/>
    <x v="0"/>
    <x v="3"/>
    <n v="86001"/>
    <n v="2606501"/>
    <n v="74100"/>
    <s v="ORDEN DE CAMBIO"/>
    <s v="PUTUMAYO"/>
    <s v="MOCOA"/>
    <s v="DISTRICOL IMPORTACIONES AG"/>
    <s v="REDEBAN"/>
    <s v="FO-25-1383672"/>
    <d v="2025-08-16T09:27:00"/>
    <d v="2025-08-25T09:08:00"/>
    <m/>
    <s v="ROLLOS"/>
    <s v="ROLLOS"/>
    <s v="AGREGADOR"/>
    <s v="DISTRICOL"/>
    <s v="EJECUTADO_EXITOSO"/>
    <s v="EJECUTADO EXITOSO"/>
    <s v="16/08/2025 SE REALIZA ENVIO ROLLOS CON GUIA | 21/08/2025 EN COMUNICACIÓN CON EL USUARIO, INDICA QUE AÚN NO RECIBE PAPELERÍA. SE INFORMA GUIA | 25/08/2025 SE ENVÍAN ROLLOS CON GUÍA 2185553733. SE CONFIRMA ENTREGA DE ROLLOS EXITOSA POR PARTE DE LA TRANSPORTADORA."/>
    <s v="ENVÍO"/>
    <m/>
    <s v="TIPO IV"/>
    <s v="TERRESTRE"/>
    <m/>
    <n v="0"/>
    <n v="35779.500569199998"/>
    <n v="0"/>
    <n v="35779.500569199998"/>
    <m/>
    <m/>
    <m/>
    <m/>
    <m/>
  </r>
  <r>
    <s v="PASTO"/>
    <x v="0"/>
    <x v="3"/>
    <n v="86569"/>
    <n v="2602235"/>
    <n v="44997"/>
    <s v="ORDEN DE CAMBIO"/>
    <s v="PUTUMAYO"/>
    <s v="PUERTO CAICEDO"/>
    <s v="DISTRICOL MERCACENTRO J&amp;M"/>
    <s v="REDEBAN"/>
    <s v="FO-25-1379833"/>
    <d v="2025-08-15T09:29:00"/>
    <d v="2025-08-25T09:09:00"/>
    <m/>
    <s v="ROLLOS"/>
    <s v="ROLLOS"/>
    <s v="AGREGADOR"/>
    <s v="DISTRICOL"/>
    <s v="EJECUTADO_EXITOSO"/>
    <s v="EJECUTADO EXITOSO"/>
    <s v="15/08/2025 SE REALIZA ENVIO ROLLOS CON GUIA | 22/08/2025 EN COMUNICACIÓN CON EL USUARIO, INDICA QUE AÚN NO RECIBE PAPELERÍA. SE INFORMA GUIA | 25/08/2025 SE ENVÍAN ROLLOS CON GUÍA 2185553727. SE CONFIRMA ENTREGA DE ROLLOS EXITOSA POR PARTE DE LA TRANSPORTADORA."/>
    <s v="ENVÍO"/>
    <m/>
    <s v="TIPO IV"/>
    <s v="TERRESTRE"/>
    <m/>
    <n v="0"/>
    <n v="35779.500569199998"/>
    <n v="0"/>
    <n v="35779.500569199998"/>
    <m/>
    <m/>
    <m/>
    <m/>
    <m/>
  </r>
  <r>
    <s v="BUCARAMANGA"/>
    <x v="2"/>
    <x v="2"/>
    <n v="81220"/>
    <n v="2587887"/>
    <n v="25792"/>
    <s v="ORDEN DE CAMBIO"/>
    <s v="ARAUCA"/>
    <s v="CRAVO NORTE"/>
    <s v="SECTOR CRAVO NORTE  ARAUCA"/>
    <s v="REDEBAN"/>
    <s v="FO-25-1368494"/>
    <d v="2025-08-12T15:43:00"/>
    <d v="2025-08-25T09:13:00"/>
    <m/>
    <s v="ROLLOS"/>
    <s v="ROLLOS"/>
    <s v="CB UNO A UNO"/>
    <s v="CB UNO A UNO"/>
    <s v="EJECUTADO_EXITOSO"/>
    <s v="EJECUTADO EXITOSO"/>
    <s v="12/08/2025 12-8 SE REALIZA ENVIO ROLLOS CON GUIA | 20/08/2025 EN COMUNICACIÓN CON EL USUARIO, INDICA QUE AÚN NO RECIBE PAPELERÍA. SE INFORMA GUIA | 25/08/2025 12-08 SE REALIZA ENVIO DE ROLLOS ** 25-08 SE CONFIRMA ENTREGA EXITOSA CON EL USUARIO"/>
    <s v="ENVÍO"/>
    <m/>
    <s v="TIPO IV ESPECIAL"/>
    <s v="AEREO"/>
    <m/>
    <n v="0"/>
    <n v="35779.500569199998"/>
    <n v="0"/>
    <n v="35779.500569199998"/>
    <m/>
    <m/>
    <m/>
    <m/>
    <m/>
  </r>
  <r>
    <s v="APARTADO"/>
    <x v="1"/>
    <x v="1"/>
    <n v="5045"/>
    <n v="2610986"/>
    <n v="79884"/>
    <s v="ORDEN DE CAMBIO"/>
    <s v="ANTIOQUIA"/>
    <s v="APARTADO"/>
    <s v="DISTRICOL DROGUERIA SEVENTH"/>
    <s v="REDEBAN"/>
    <s v="FO-25-1391666"/>
    <d v="2025-08-19T10:01:00"/>
    <d v="2025-08-25T09:41:00"/>
    <m/>
    <s v="ROLLOS"/>
    <s v="ROLLOS"/>
    <s v="AGREGADOR"/>
    <s v="DISTRICOL"/>
    <s v="EJECUTADO_EXITOSO"/>
    <s v="EJECUTADO EXITOSO"/>
    <s v="19/08/2025 SE ESCALA AL COORDINADOR DE ZONA PARA ENTREGA DE ROLLOS EN SITIO | 25/08/2025 ENTREGA DE 10 ROLLOS"/>
    <s v="VISITA_TÉCNICA"/>
    <m/>
    <s v="TIPO I"/>
    <s v="TERRESTRE"/>
    <s v="CASTRO HENAO DANIEL ESTEBAN"/>
    <n v="1"/>
    <n v="35779.500569199998"/>
    <n v="0"/>
    <n v="35779.500569199998"/>
    <m/>
    <m/>
    <m/>
    <m/>
    <m/>
  </r>
  <r>
    <s v="PEREIRA"/>
    <x v="0"/>
    <x v="0"/>
    <n v="76622"/>
    <n v="2607502"/>
    <n v="76475"/>
    <s v="ORDEN DE CAMBIO"/>
    <s v="VALLE DEL CAUCA"/>
    <s v="ROLDANILLO"/>
    <s v="BARRIO IPIRA ROLDANILLO"/>
    <s v="REDEBAN"/>
    <s v="FO-25-1388157"/>
    <d v="2025-08-17T10:38:00"/>
    <d v="2025-08-25T10:10:00"/>
    <m/>
    <s v="ROLLOS"/>
    <s v="ROLLOS"/>
    <s v="CB UNO A UNO"/>
    <s v="CB UNO A UNO"/>
    <s v="EJECUTADO_EXITOSO"/>
    <s v="EJECUTADO EXITOSO"/>
    <s v="18/08/2025 &quot;EN COMUNICACIÓN CON LA SEÑORA BLANCA CASTRO AL NUMERO 3176710408   CONFIRMA SOLICITUD DE ROLLOS E INDICA QUE SEAN ENVIADOS POR LA TRANSPORTADORA SERVIENTREGA A LA DIRECCION CL 9 4 38 - BRR IPIRA VALLE DEL CAUCA | 21/08/2025 EN COMUNICACIÓN CON EL USUARIO, INDICA QUE AÚN NO RECIBE PAPELERÍA. SE INFORMA GUIA | 25/08/2025 SE ENVÍAN ROLLOS CON GUÍA 3028503106. SE CONFIRMA ENTREGA DE ROLLOS EXITOSA CON EL USUARIO"/>
    <s v="ENVÍO"/>
    <m/>
    <s v="TIPO III"/>
    <s v="TERRESTRE"/>
    <m/>
    <n v="0"/>
    <n v="35779.500569199998"/>
    <n v="0"/>
    <n v="35779.500569199998"/>
    <m/>
    <m/>
    <m/>
    <m/>
    <m/>
  </r>
  <r>
    <s v="VALLEDUPAR"/>
    <x v="4"/>
    <x v="5"/>
    <n v="20228"/>
    <n v="2579537"/>
    <n v="45552"/>
    <s v="ORDEN DE CAMBIO"/>
    <s v="CESAR"/>
    <s v="CURUMANI"/>
    <s v="DISTRICOL AUTOSERVICIO MAHANAI"/>
    <s v="REDEBAN"/>
    <s v="FO-25-1361101"/>
    <d v="2025-08-11T12:40:00"/>
    <d v="2025-08-25T10:21:00"/>
    <m/>
    <s v="ROLLOS"/>
    <s v="ROLLOS"/>
    <s v="AGREGADOR"/>
    <s v="DISTRICOL"/>
    <s v="EJECUTADO_EXITOSO"/>
    <s v="EJECUTADO EXITOSO"/>
    <s v="11/08/2025 11-8 SE REALIZA ENVIO ROLLOS CON GUIA | 20/08/2025 EN COMUNICACIÓN CON EL USUARIO, INDICA QUE AÚN NO RECIBE PAPELERÍA. SE INFORMA GUIA | 22/08/2025 EN COMUNICACIÓN CON EL USUARIO, INDICA QUE AÚN NO RECIBE PAPELERÍA | 25/08/2025 SE ENVÍAN ROLLOS CON GUÍA 2187690625. SE CONFIRMA ENTREGA DE ROLLOS EXITOSA POR PARTE DE LA TRANSPORTADORA."/>
    <s v="ENVÍO"/>
    <m/>
    <s v="TIPO III"/>
    <s v="TERRESTRE"/>
    <m/>
    <n v="0"/>
    <n v="35779.500569199998"/>
    <n v="0"/>
    <n v="35779.500569199998"/>
    <m/>
    <m/>
    <m/>
    <m/>
    <m/>
  </r>
  <r>
    <s v="MONTERIA"/>
    <x v="4"/>
    <x v="5"/>
    <n v="23466"/>
    <n v="2600327"/>
    <n v="80492"/>
    <s v="ORDEN DE CAMBIO"/>
    <s v="CORDOBA"/>
    <s v="MONTELIBANO"/>
    <s v="DISTRICOL ENCANTO Y CANELA"/>
    <s v="REDEBAN"/>
    <s v="FO-25-1378606"/>
    <d v="2025-08-14T17:00:00"/>
    <d v="2025-08-25T10:22:00"/>
    <m/>
    <s v="ROLLOS"/>
    <s v="ROLLOS"/>
    <s v="AGREGADOR"/>
    <s v="DISTRICOL"/>
    <s v="EJECUTADO_EXITOSO"/>
    <s v="EJECUTADO EXITOSO"/>
    <s v="15/08/2025 SE REALIZA ENVIO ROLLOS CON GUIA | 19/08/2025 SE INFORMA GUIA AL CLIENTE | 22/08/2025 EN COMUNICACIÓN CON EL USUARIO, INDICA QUE AÚN NO RECIBE PAPELERÍA | 25/08/2025 SE ENVÍAN ROLLOS CON GUÍA 2265100354. SE CONFIRMA ENTREGA DE ROLLOS EXITOSA POR PARTE DE LA TRANSPORTADORA."/>
    <s v="ENVÍO"/>
    <m/>
    <s v="TIPO IV"/>
    <s v="TERRESTRE"/>
    <m/>
    <n v="0"/>
    <n v="35779.500569199998"/>
    <n v="0"/>
    <n v="35779.500569199998"/>
    <m/>
    <m/>
    <m/>
    <m/>
    <m/>
  </r>
  <r>
    <s v="BUCARAMANGA"/>
    <x v="2"/>
    <x v="2"/>
    <n v="81794"/>
    <n v="2603532"/>
    <n v="79146"/>
    <s v="ORDEN DE CAMBIO"/>
    <s v="ARAUCA"/>
    <s v="TAME"/>
    <s v="BARRIO LOS CRISTALES TAME"/>
    <s v="REDEBAN"/>
    <s v="FO-25-1380481"/>
    <d v="2025-08-15T11:29:00"/>
    <d v="2025-08-25T10:24:00"/>
    <m/>
    <s v="ROLLOS"/>
    <s v="ROLLOS"/>
    <s v="CB UNO A UNO"/>
    <s v="CB UNO A UNO"/>
    <s v="EJECUTADO_EXITOSO"/>
    <s v="EJECUTADO EXITOSO"/>
    <s v="15/08/2025 SE REALIZA ENVIO ROLLOS CON GUIA | 22/08/2025 EN COMUNICACIÓN CON EL USUARIO, INDICA QUE AÚN NO RECIBE PAPELERÍA. SE INFORMA GUIA | 25/08/2025 SE ENVÍAN ROLLOS CON GUÍA 2187690641. SE CONFIRMA ENTREGA DE ROLLOS EXITOSA POR PARTE DE LA TRANSPORTADORA."/>
    <s v="ENVÍO"/>
    <m/>
    <s v="TIPO IV ESPECIAL"/>
    <s v="AEREO"/>
    <m/>
    <n v="0"/>
    <n v="35779.500569199998"/>
    <n v="0"/>
    <n v="35779.500569199998"/>
    <m/>
    <m/>
    <m/>
    <m/>
    <m/>
  </r>
  <r>
    <s v="MONTERIA"/>
    <x v="4"/>
    <x v="5"/>
    <n v="5495"/>
    <n v="2606719"/>
    <n v="72989"/>
    <s v="ORDEN DE CAMBIO"/>
    <s v="ANTIOQUIA"/>
    <s v="NECHI"/>
    <s v="DISTRICOL VARIEDADES HISA"/>
    <s v="REDEBAN"/>
    <s v="FO-25-1384401"/>
    <d v="2025-08-16T11:47:00"/>
    <d v="2025-08-25T10:25:00"/>
    <m/>
    <s v="ROLLOS"/>
    <s v="ROLLOS"/>
    <s v="AGREGADOR"/>
    <s v="DISTRICOL"/>
    <s v="EJECUTADO_EXITOSO"/>
    <s v="EJECUTADO EXITOSO"/>
    <s v="16/08/2025 SE REALIZA ENVIO ROLLOS CON GUIA | 21/08/2025 EN COMUNICACIÓN CON EL USUARIO, INDICA QUE AÚN NO RECIBE PAPELERÍA. SE INFORMA GUIA | 25/08/2025 SE ENVÍAN ROLLOS CON GUÍA 2265100357. SE CONFIRMA ENTREGA DE ROLLOS EXITOSA POR PARTE DE LA TRANSPORTADORA."/>
    <s v="ENVÍO"/>
    <m/>
    <s v="TIPO III"/>
    <s v="TERRESTRE"/>
    <m/>
    <n v="0"/>
    <n v="35779.500569199998"/>
    <n v="0"/>
    <n v="35779.500569199998"/>
    <m/>
    <m/>
    <m/>
    <m/>
    <m/>
  </r>
  <r>
    <s v="MEDELLIN"/>
    <x v="1"/>
    <x v="1"/>
    <n v="5736"/>
    <n v="2606631"/>
    <n v="68668"/>
    <s v="ORDEN DE CAMBIO"/>
    <s v="ANTIOQUIA"/>
    <s v="SEGOVIA"/>
    <s v="BARRIO CANADUZAL SEGOVIA"/>
    <s v="REDEBAN"/>
    <s v="FO-25-1384497"/>
    <d v="2025-08-16T11:54:00"/>
    <d v="2025-08-25T10:27:00"/>
    <m/>
    <s v="ROLLOS"/>
    <s v="ROLLOS"/>
    <s v="CB UNO A UNO"/>
    <s v="CB UNO A UNO"/>
    <s v="EJECUTADO_EXITOSO"/>
    <s v="EJECUTADO EXITOSO"/>
    <s v="16/08/2025 SE REALIZA ENVIO ROLLOS CON GUIA | 21/08/2025 EN COMUNICACIÓN CON EL USUARIO, INDICA QUE AÚN NO RECIBE PAPELERÍA. SE INFORMA GUIA | 25/08/2025 SE ENVÍAN ROLLOS CON GUÍA 284607367. SE CONFIRMA ENTREGA DE ROLLOS EXITOSA POR PARTE DE LA TRANSPORTADORA."/>
    <s v="ENVÍO"/>
    <m/>
    <s v="TIPO IV"/>
    <s v="TERRESTRE"/>
    <m/>
    <n v="0"/>
    <n v="35779.500569199998"/>
    <n v="0"/>
    <n v="35779.500569199998"/>
    <m/>
    <m/>
    <m/>
    <m/>
    <m/>
  </r>
  <r>
    <s v="NEIVA"/>
    <x v="5"/>
    <x v="6"/>
    <n v="18753"/>
    <n v="2606729"/>
    <n v="80402"/>
    <s v="ORDEN DE CAMBIO"/>
    <s v="CAQUETA"/>
    <s v="SAN VICENTE DEL CAGUAN"/>
    <s v="BARRIO CENTRO SAN VICENTE DEL CAGUAN 6"/>
    <s v="REDEBAN"/>
    <s v="FO-25-1384500"/>
    <d v="2025-08-16T11:54:00"/>
    <d v="2025-08-25T10:28:00"/>
    <m/>
    <s v="ROLLOS"/>
    <s v="ROLLOS"/>
    <s v="CB UNO A UNO"/>
    <s v="CB UNO A UNO"/>
    <s v="EJECUTADO_EXITOSO"/>
    <s v="EJECUTADO EXITOSO"/>
    <s v="16/08/2025 SE REALIZA ENVIO ROLLOS CON GUIA | 21/08/2025 EN COMUNICACIÓN CON EL USUARIO, INDICA QUE AÚN NO RECIBE PAPELERÍA. SE INFORMA GUIA | 25/08/2025 SE ENVÍAN ROLLOS CON GUÍA 2235595994. SE CONFIRMA ENTREGA DE ROLLOS EXITOSA POR PARTE DE LA TRANSPORTADORA."/>
    <s v="ENVÍO"/>
    <m/>
    <s v="TIPO IV ESPECIAL"/>
    <s v="TERRESTRE / AEREO"/>
    <m/>
    <n v="0"/>
    <n v="35779.500569199998"/>
    <n v="0"/>
    <n v="35779.500569199998"/>
    <m/>
    <m/>
    <m/>
    <m/>
    <m/>
  </r>
  <r>
    <s v="YOPAL"/>
    <x v="5"/>
    <x v="6"/>
    <n v="85230"/>
    <n v="2605394"/>
    <n v="73242"/>
    <s v="ORDEN DE CAMBIO"/>
    <s v="CASANARE"/>
    <s v="OROCUE"/>
    <s v="DISTRICOL DROGAS OROCUE"/>
    <s v="REDEBAN"/>
    <s v="FO-25-1382469"/>
    <d v="2025-08-15T16:40:00"/>
    <d v="2025-08-25T10:31:00"/>
    <m/>
    <s v="ROLLOS"/>
    <s v="ROLLOS"/>
    <s v="AGREGADOR"/>
    <s v="DISTRICOL"/>
    <s v="EJECUTADO_EXITOSO"/>
    <s v="EJECUTADO EXITOSO"/>
    <s v="15/08/2025 SE REALIZA ENVIO ROLLOS CON GUIA | 21/08/2025 EN COMUNICACIÓN CON EL USUARIO, INDICA QUE AÚN NO RECIBE PAPELERÍA. SE INFORMA GUIA | 25/08/2025 SE ENVÍAN ROLLOS CON GUÍA 2235595992. SE CONFIRMA ENTREGA DE ROLLOS EXITOSA POR PARTE DE LA TRANSPORTADORA."/>
    <s v="ENVÍO"/>
    <m/>
    <s v="TIPO IV ESPECIAL"/>
    <s v="TERRESTRE/FLUVIAL"/>
    <m/>
    <n v="0"/>
    <n v="35779.500569199998"/>
    <n v="0"/>
    <n v="35779.500569199998"/>
    <m/>
    <m/>
    <m/>
    <m/>
    <m/>
  </r>
  <r>
    <s v="VALLEDUPAR"/>
    <x v="4"/>
    <x v="5"/>
    <n v="20011"/>
    <n v="2605641"/>
    <n v="29948"/>
    <s v="ORDEN DE CAMBIO"/>
    <s v="CESAR"/>
    <s v="AGUACHICA"/>
    <s v="DISTRICOL PARADOR MONTE VERDE"/>
    <s v="REDEBAN"/>
    <s v="FO-25-1383090"/>
    <d v="2025-08-15T17:03:00"/>
    <d v="2025-08-25T10:34:00"/>
    <m/>
    <s v="ROLLOS"/>
    <s v="ROLLOS"/>
    <s v="AGREGADOR"/>
    <s v="DISTRICOL"/>
    <s v="EJECUTADO_EXITOSO"/>
    <s v="EJECUTADO EXITOSO"/>
    <s v="16/08/2025 SE REALIZA ENVIO ROLLOS CON GUIA | 21/08/2025 EN COMUNICACIÓN CON EL USUARIO, INDICA QUE AÚN NO RECIBE PAPELERÍA. SE INFORMA GUIA | 25/08/2025 SE ENVÍAN ROLLOS CON GUÍA 2205447134. SE CONFIRMA ENTREGA DE ROLLOS EXITOSA POR PARTE DE LA TRANSPORTADORA."/>
    <s v="ENVÍO"/>
    <m/>
    <s v="TIPO IV"/>
    <s v="TERRESTRE"/>
    <m/>
    <n v="0"/>
    <n v="35779.500569199998"/>
    <n v="0"/>
    <n v="35779.500569199998"/>
    <m/>
    <m/>
    <m/>
    <m/>
    <m/>
  </r>
  <r>
    <s v="NEIVA"/>
    <x v="5"/>
    <x v="6"/>
    <n v="18753"/>
    <n v="2606784"/>
    <n v="47203"/>
    <s v="ORDEN DE CAMBIO"/>
    <s v="CAQUETA"/>
    <s v="SAN VICENTE DEL CAGUAN"/>
    <s v="BARRIO CASERIO VILLA LOBOS SAN"/>
    <s v="REDEBAN"/>
    <s v="FO-25-1388158"/>
    <d v="2025-08-19T08:00:00"/>
    <d v="2025-08-25T10:35:00"/>
    <m/>
    <s v="ROLLOS"/>
    <s v="ROLLOS"/>
    <s v="CB UNO A UNO"/>
    <s v="CB UNO A UNO"/>
    <s v="EJECUTADO_EXITOSO"/>
    <s v="EJECUTADO EXITOSO"/>
    <s v="18/08/2025 EN COMUNICACIÓN CON LA SEÑORA NIEVES SILVA AL NUMERO 3112329919 CONFIRMA SOLICITUD DE ROLLOS E INDICA QUE SEAN POR LA TRANSPORTADORA DE SERVIENTREGA A LA DIRECCION CARRERA 7A  # 7 -74 SAN VICENTE DEL CAGUAN CAQUETA | 21/08/2025 EN COMUNICACIÓN CON EL USUARIO, INDICA QUE AÚN NO RECIBE PAPELERÍA. SE INFORMA GUIA | 25/08/2025 SE ENVÍAN ROLLOS CON GUÍA 2235595995. SE CONFIRMA ENTREGA DE ROLLOS EXITOSA POR PARTE DE LA TRANSPORTADORA."/>
    <s v="ENVÍO"/>
    <m/>
    <s v="TIPO IV ESPECIAL"/>
    <s v="TERRESTRE / AEREO"/>
    <m/>
    <n v="0"/>
    <n v="35779.500569199998"/>
    <n v="0"/>
    <n v="35779.500569199998"/>
    <m/>
    <m/>
    <m/>
    <m/>
    <m/>
  </r>
  <r>
    <s v="CUCUTA"/>
    <x v="2"/>
    <x v="2"/>
    <n v="54518"/>
    <n v="2613353"/>
    <n v="79820"/>
    <s v="ORDEN DE CAMBIO"/>
    <s v="NORTE DE SANTANDER"/>
    <s v="PAMPLONA"/>
    <s v="BARRIO CHAPINERO PAMPLONA 2"/>
    <s v="REDEBAN"/>
    <s v="FO-25-1394240"/>
    <d v="2025-08-19T14:25:00"/>
    <d v="2025-08-25T10:37:00"/>
    <m/>
    <s v="ROLLOS"/>
    <s v="ROLLOS"/>
    <s v="CB UNO A UNO"/>
    <s v="CB UNO A UNO"/>
    <s v="EJECUTADO_EXITOSO"/>
    <s v="EJECUTADO EXITOSO"/>
    <s v="19/08/2025 EN COMUNICACIÓN CON EL SEÑOR EDUARDO CRISTANCHO CON C.C  88030313 AL CELULAR_ 3107763699 CONFIRMA SOLICITUD. DATOS CORRECTOS. SE ACTUALIZAN | 25/08/2025 SE ENVÍAN ROLLOS CON GUÍA 2187690643. SE CONFIRMA ENTREGA DE ROLLOS EXITOSA POR PARTE DE LA TRANSPORTADORA."/>
    <s v="ENVÍO"/>
    <m/>
    <s v="TIPO III"/>
    <s v="TERRESTRE"/>
    <m/>
    <n v="0"/>
    <n v="35779.500569199998"/>
    <n v="0"/>
    <n v="35779.500569199998"/>
    <m/>
    <m/>
    <m/>
    <m/>
    <m/>
  </r>
  <r>
    <s v="APARTADO"/>
    <x v="1"/>
    <x v="1"/>
    <n v="5837"/>
    <n v="2616802"/>
    <n v="73555"/>
    <s v="ORDEN DE CAMBIO"/>
    <s v="ANTIOQUIA"/>
    <s v="TURBO"/>
    <s v="DISTRICOL CENTRAL DEL PVC Y AC"/>
    <s v="REDEBAN"/>
    <s v="FO-25-1395846"/>
    <d v="2025-08-20T08:53:00"/>
    <d v="2025-08-25T12:28:00"/>
    <m/>
    <s v="ROLLOS"/>
    <s v="ROLLOS"/>
    <s v="AGREGADOR"/>
    <s v="DISTRICOL"/>
    <s v="EJECUTADO_EXITOSO"/>
    <s v="EJECUTADO EXITOSO"/>
    <s v="20/08/2025 SE ESCALA AL COORDINADOR DE ZONA PARA ENTREGA DE ROLLOS EN SITIO | 25/08/2025 SE ENVÍA 50 ROLLOS POR FLOTA, EL CONDUCTOR NO DEJA TOMAR FOTO DEL DOCUMENTO, SE MANDA INFORMACIÓN AL CLIENTE Y CONFIRMA QUE RECIBIÓ LOS ROLLOS"/>
    <s v="ENVÍO"/>
    <m/>
    <s v="TIPO II"/>
    <s v="TERRESTRE"/>
    <s v="SALDARRIAGA MIRANDA SANTIAGO"/>
    <n v="0"/>
    <n v="35779.500569199998"/>
    <n v="0"/>
    <n v="35779.500569199998"/>
    <m/>
    <m/>
    <m/>
    <m/>
    <m/>
  </r>
  <r>
    <s v="APARTADO"/>
    <x v="1"/>
    <x v="1"/>
    <n v="5490"/>
    <n v="2612121"/>
    <n v="43457"/>
    <s v="ORDEN DE CAMBIO"/>
    <s v="ANTIOQUIA"/>
    <s v="NECOCLI"/>
    <s v="PTM NECOCLI ALMACEN BENAIA"/>
    <s v="REDEBAN"/>
    <s v="FO-25-1391612"/>
    <d v="2025-08-19T11:27:00"/>
    <d v="2025-08-25T12:33:00"/>
    <m/>
    <s v="ROLLOS"/>
    <s v="ROLLOS"/>
    <s v="AGREGADOR"/>
    <s v="COMCARD - PTM"/>
    <s v="EJECUTADO_EXITOSO"/>
    <s v="EJECUTADO EXITOSO"/>
    <s v="19/08/2025 SE ESCALA AL COORDINADOR DE ZONA PARA ENTREGA DE ROLLOS EN SITIO | 25/08/2025 ENVÍO 40 ROLLOS POR FLOTA, ENTREGA CONFIRMADA CON EL CLIENTE."/>
    <s v="ENVÍO"/>
    <m/>
    <s v="TIPO II"/>
    <s v="TERRESTRE"/>
    <s v="CASTRO HENAO DANIEL ESTEBAN"/>
    <n v="0"/>
    <n v="35779.500569199998"/>
    <n v="0"/>
    <n v="35779.500569199998"/>
    <m/>
    <m/>
    <m/>
    <m/>
    <m/>
  </r>
  <r>
    <s v="APARTADO"/>
    <x v="1"/>
    <x v="1"/>
    <n v="5490"/>
    <n v="2617118"/>
    <n v="49762"/>
    <s v="ORDEN DE CAMBIO"/>
    <s v="ANTIOQUIA"/>
    <s v="NECOCLI"/>
    <s v="BARRIO SAN FRANCISCO NECOCLI"/>
    <s v="REDEBAN"/>
    <s v="FO-25-1395834"/>
    <d v="2025-08-20T09:19:00"/>
    <d v="2025-08-25T12:46:00"/>
    <m/>
    <s v="ROLLOS"/>
    <s v="ROLLOS"/>
    <s v="CB UNO A UNO"/>
    <s v="CB UNO A UNO"/>
    <s v="EJECUTADO_EXITOSO"/>
    <s v="EJECUTADO EXITOSO"/>
    <s v="20/08/2025 SE ESCALA AL COORDINADOR DE ZONA PARA ENTREGA DE ROLLOS EN SITIO | 25/08/2025 ENVÍO 30 ROLLOS DIRECTO CON EL CONDUCTOR, ENTREGA CONFIRMADA CON CLIENTE."/>
    <s v="ENVÍO"/>
    <m/>
    <s v="TIPO II"/>
    <s v="TERRESTRE"/>
    <s v="CASTRO HENAO DANIEL ESTEBAN"/>
    <n v="0"/>
    <n v="35779.500569199998"/>
    <n v="0"/>
    <n v="35779.500569199998"/>
    <m/>
    <m/>
    <m/>
    <m/>
    <m/>
  </r>
  <r>
    <s v="VALLEDUPAR"/>
    <x v="4"/>
    <x v="5"/>
    <n v="44098"/>
    <n v="2605745"/>
    <n v="80139"/>
    <s v="ORDEN DE CAMBIO"/>
    <s v="LA GUAJIRA"/>
    <s v="DISTRACCION"/>
    <s v="BARRIO RINCON GUAPO RINCON GUAPO DISTRACCION"/>
    <s v="REDEBAN"/>
    <s v="FO-25-1382997"/>
    <d v="2025-08-15T17:56:00"/>
    <d v="2025-08-25T12:51:00"/>
    <m/>
    <s v="ROLLOS"/>
    <s v="ROLLOS"/>
    <s v="CB UNO A UNO"/>
    <s v="CB UNO A UNO"/>
    <s v="EJECUTADO_EXITOSO"/>
    <s v="EJECUTADO EXITOSO"/>
    <s v="16/08/2025 SE ESCALA AL COORDINADOR DE ZONA PARA ENTREGA DE ROLLOS EN SITIO | 25/08/2025 SE REALIZA ENVIO DE 20 ROLLOS  EN FLOTA INFORMAL (SE CONFIRMA RECEPCIÓN DE ROLLOS CON CLIENTE )"/>
    <s v="ENVÍO"/>
    <m/>
    <s v="TIPO II"/>
    <s v="TERRESTRE"/>
    <s v="MAESTRE MENGUAL EDGAR ENRIQUE"/>
    <n v="0"/>
    <n v="35779.500569199998"/>
    <n v="0"/>
    <n v="35779.500569199998"/>
    <m/>
    <m/>
    <m/>
    <m/>
    <m/>
  </r>
  <r>
    <s v="CALI"/>
    <x v="0"/>
    <x v="3"/>
    <n v="76001"/>
    <n v="2625154"/>
    <n v="70355"/>
    <s v="ORDEN DE CAMBIO"/>
    <s v="VALLE DEL CAUCA"/>
    <s v="CALI"/>
    <s v="BARRIO EL BOSQUE CALI"/>
    <s v="REDEBAN"/>
    <s v="FO-25-1403811"/>
    <d v="2025-08-21T11:20:00"/>
    <d v="2025-08-25T12:55:00"/>
    <m/>
    <s v="ROLLOS"/>
    <s v="ROLLOS"/>
    <s v="CB UNO A UNO"/>
    <s v="CB UNO A UNO"/>
    <s v="EJECUTADO_EXITOSO"/>
    <s v="EJECUTADO EXITOSO"/>
    <s v="21/08/2025 SE ESCALA AL COORDINADOR DE ZONA PARA ENTREGA DE ROLLOS EN SITIO | 25/08/2025 CLIENTE INDICA QUE HABRE A LAS 9:30 | 25/08/2025 SE ENTREGAN 20 ROLLOS A CRISTIAN JIMÉNEZ"/>
    <s v="VISITA_TÉCNICA"/>
    <m/>
    <s v="TIPO I"/>
    <s v="TERRESTRE"/>
    <s v="CUERO RUIZ JHONNY"/>
    <n v="1"/>
    <n v="35779.500569199998"/>
    <n v="0"/>
    <n v="35779.500569199998"/>
    <m/>
    <m/>
    <m/>
    <m/>
    <m/>
  </r>
  <r>
    <s v="BARRANQUILLA"/>
    <x v="4"/>
    <x v="5"/>
    <n v="8001"/>
    <n v="2625088"/>
    <n v="79598"/>
    <s v="ORDEN DE CAMBIO"/>
    <s v="ATLANTICO"/>
    <s v="BARRANQUILLA"/>
    <s v="BARRIO LA MAGDALENA BARRANQUILLA  4"/>
    <s v="REDEBAN"/>
    <s v="FO-25-1405849"/>
    <d v="2025-08-21T11:25:00"/>
    <d v="2025-08-25T13:00:00"/>
    <m/>
    <s v="ROLLOS"/>
    <s v="ROLLOS"/>
    <s v="CB UNO A UNO"/>
    <s v="CB UNO A UNO"/>
    <s v="EJECUTADO_EXITOSO"/>
    <s v="EJECUTADO EXITOSO"/>
    <s v="21/08/2025 SE ESCALA A LA RED PARA AUTORIZACIÓN DE ROLLOS - LA RED AUTORIZA - SE ESCALA AL COORDINADOR DE ZONA PARA ENTREGA DE ROLLOS EN SITIO | 25/08/2025 SE ENTREGAN 20 ROLLOS DE LA RED RBM EXITOSOS"/>
    <s v="VISITA_TÉCNICA"/>
    <m/>
    <s v="TIPO I"/>
    <s v="TERRESTRE"/>
    <s v="PEÑALOZA GUTIERREZ RAFAEL GUSTAVO"/>
    <n v="1"/>
    <n v="35779.500569199998"/>
    <n v="0"/>
    <n v="35779.500569199998"/>
    <m/>
    <m/>
    <m/>
    <m/>
    <m/>
  </r>
  <r>
    <s v="CALI"/>
    <x v="0"/>
    <x v="3"/>
    <n v="76130"/>
    <n v="2633104"/>
    <n v="80214"/>
    <s v="ORDEN DE CAMBIO"/>
    <s v="VALLE DEL CAUCA"/>
    <s v="CANDELARIA"/>
    <s v="PTM CANDELARIA TIENDA DON REYS"/>
    <s v="REDEBAN"/>
    <s v="FO-25-1411575"/>
    <d v="2025-08-22T15:55:00"/>
    <d v="2025-08-25T13:02:00"/>
    <m/>
    <s v="ROLLOS"/>
    <s v="ROLLOS"/>
    <s v="AGREGADOR"/>
    <s v="COMCARD - PTM"/>
    <s v="EJECUTADO_EXITOSO"/>
    <s v="EJECUTADO EXITOSO"/>
    <s v="22/08/2025 SE ESCALA AL COORDINADOR DE ZONA PARA ENTREGA DE ROLLOS EN SITIO | 25/08/2025 SE ENTREGAN 20 ROLLOS A SIRLEY JULIE TORO"/>
    <s v="VISITA_TÉCNICA"/>
    <m/>
    <s v="TIPO II"/>
    <s v="TERRESTRE"/>
    <s v="CUERO RUIZ JHONNY"/>
    <n v="1"/>
    <n v="67654.12000000001"/>
    <n v="0"/>
    <n v="67654.12000000001"/>
    <m/>
    <m/>
    <m/>
    <m/>
    <m/>
  </r>
  <r>
    <s v="BARRANQUILLA"/>
    <x v="4"/>
    <x v="5"/>
    <n v="8001"/>
    <n v="2631529"/>
    <n v="77515"/>
    <s v="ORDEN DE CAMBIO"/>
    <s v="ATLANTICO"/>
    <s v="BARRANQUILLA"/>
    <s v="BARRIO CARRIZAL BARRANQUILLA 1"/>
    <s v="REDEBAN"/>
    <s v="FO-25-1409550"/>
    <d v="2025-08-22T12:07:00"/>
    <d v="2025-08-25T13:04:00"/>
    <m/>
    <s v="ROLLOS"/>
    <s v="ROLLOS"/>
    <s v="CB UNO A UNO"/>
    <s v="CB UNO A UNO"/>
    <s v="EJECUTADO_EXITOSO"/>
    <s v="EJECUTADO EXITOSO"/>
    <s v="22/08/2025 SE ESCALA AL COORDINADOR DE ZONA PARA ENTREGA DE ROLLOS EN SITIO | 25/08/2025 SE ENTREGAN 50 ROLLOS DE LA RED RBM EXITOSOS"/>
    <s v="VISITA_TÉCNICA"/>
    <m/>
    <s v="TIPO I"/>
    <s v="TERRESTRE"/>
    <s v="PEÑALOZA GUTIERREZ RAFAEL GUSTAVO"/>
    <n v="1"/>
    <n v="35779.500569199998"/>
    <n v="0"/>
    <n v="35779.500569199998"/>
    <m/>
    <m/>
    <m/>
    <m/>
    <m/>
  </r>
  <r>
    <s v="BOGOTA"/>
    <x v="3"/>
    <x v="4"/>
    <n v="11001"/>
    <n v="2630778"/>
    <n v="46513"/>
    <s v="ORDEN DE CAMBIO"/>
    <s v="CUNDINAMARCA"/>
    <s v="BOGOTA"/>
    <s v="PTM BOGOTA  LINDOS DETALLES Y"/>
    <s v="REDEBAN"/>
    <s v="FO-25-1408712"/>
    <d v="2025-08-22T10:57:00"/>
    <d v="2025-08-25T13:07:00"/>
    <m/>
    <s v="ROLLOS"/>
    <s v="ROLLOS"/>
    <s v="AGREGADOR"/>
    <s v="COMCARD - PTM"/>
    <s v="EJECUTADO_EXITOSO"/>
    <s v="EJECUTADO EXITOSO"/>
    <s v="22/08/2025 SE ESCALA AL COORDINADOR DE ZONA PARA ENTREGA DE ROLLOS EN SITIO | 25/08/2025 SE VISITA COMERCIO, SE ENTREGAN 80 ROLLOS DE PAPEL SOLICITADOS PARA EL DATÁFONO, NO UPS, NO SE MANIPULAN EQUIPOS."/>
    <s v="VISITA_TÉCNICA"/>
    <m/>
    <s v="TIPO I"/>
    <s v="TERRESTRE"/>
    <s v="VEGA MANRIQUE JONATAN MAURICIO"/>
    <n v="1"/>
    <n v="35779.500569199998"/>
    <n v="0"/>
    <n v="35779.500569199998"/>
    <m/>
    <m/>
    <m/>
    <m/>
    <m/>
  </r>
  <r>
    <s v="BARRANQUILLA"/>
    <x v="4"/>
    <x v="5"/>
    <n v="8421"/>
    <n v="2619397"/>
    <n v="62828"/>
    <s v="ORDEN DE CAMBIO"/>
    <s v="ATLANTICO"/>
    <s v="LURUACO"/>
    <s v="BARRIO CENTRO LURUACO 5"/>
    <s v="REDEBAN"/>
    <s v="FO-25-1397433"/>
    <d v="2025-08-20T12:59:00"/>
    <d v="2025-08-25T13:10:00"/>
    <m/>
    <s v="ROLLOS"/>
    <s v="ROLLOS"/>
    <s v="CB UNO A UNO"/>
    <s v="CB UNO A UNO"/>
    <s v="EJECUTADO_EXITOSO"/>
    <s v="EJECUTADO EXITOSO"/>
    <s v="20/08/2025 SE ESCALA AL COORDINADOR DE ZONA PARA ENTREGA DE ROLLOS EN SITIO | 25/08/2025 SE REALIZA VISITA TÉCNICA, SE ENTREGA 20 ROLLOS PARA DATAFONO, EL CLIENTE RECIBE A SATISFACCIÓN, CB OPERATIVO."/>
    <s v="VISITA_TÉCNICA"/>
    <m/>
    <s v="TIPO II"/>
    <s v="TERRESTRE"/>
    <s v="DE AGUAS MUÑOZ DAVID JOSE"/>
    <n v="1"/>
    <n v="67654.12000000001"/>
    <n v="0"/>
    <n v="67654.12000000001"/>
    <m/>
    <m/>
    <m/>
    <m/>
    <m/>
  </r>
  <r>
    <s v="BARRANQUILLA"/>
    <x v="4"/>
    <x v="5"/>
    <n v="8001"/>
    <n v="2634901"/>
    <n v="78780"/>
    <s v="ORDEN DE CAMBIO"/>
    <s v="ATLANTICO"/>
    <s v="BARRANQUILLA"/>
    <s v="BARRIO ALTO PRADO BARRAQUILLA"/>
    <s v="REDEBAN"/>
    <s v="FO-25-1415265"/>
    <d v="2025-08-25T08:00:00"/>
    <d v="2025-08-25T13:20:00"/>
    <m/>
    <s v="ROLLOS"/>
    <s v="ROLLOS"/>
    <s v="CB UNO A UNO"/>
    <s v="CB UNO A UNO"/>
    <s v="EJECUTADO_EXITOSO"/>
    <s v="EJECUTADO EXITOSO"/>
    <s v="23/08/2025 SE ESCALA AL COORDINADOR DE ZONA PARA ENTREGA DE ROLLOS EN SITIO | 25/08/2025 SE REALIZA VISITA SE ENTREGA 10 ROLLOS"/>
    <s v="VISITA_TÉCNICA"/>
    <m/>
    <s v="TIPO I"/>
    <s v="TERRESTRE"/>
    <s v="VILLACOB VILLACOB ELKIN EDUARDO"/>
    <n v="1"/>
    <n v="35779.500569199998"/>
    <n v="0"/>
    <n v="35779.500569199998"/>
    <m/>
    <m/>
    <m/>
    <m/>
    <m/>
  </r>
  <r>
    <s v="BOGOTA"/>
    <x v="3"/>
    <x v="4"/>
    <n v="11001"/>
    <n v="2615630"/>
    <n v="78637"/>
    <s v="ORDEN DE CAMBIO"/>
    <s v="CUNDINAMARCA"/>
    <s v="BOGOTA"/>
    <s v="PTM BOGOTA TEAMS TECNOLOGY"/>
    <s v="REDEBAN"/>
    <s v="FO-25-1395221"/>
    <d v="2025-08-20T08:00:00"/>
    <d v="2025-08-25T13:24:00"/>
    <m/>
    <s v="ROLLOS"/>
    <s v="ROLLOS"/>
    <s v="AGREGADOR"/>
    <s v="COMCARD - PTM"/>
    <s v="EJECUTADO_EXITOSO"/>
    <s v="EJECUTADO EXITOSO"/>
    <s v="20/08/2025 SE ESCALA AL COORDINADOR DE ZONA PARA ENTREGA DE ROLLOS EN SITIO | 25/08/2025 SE VISITA COMERCIO CB BANCOLOMBIA, SE ENTREGAN 10 ROLLOS DE PAPEL SOLICITADOS PARA EL DATÁFONO, NO UPS, NO SE MANIPULAN EQUIPOS."/>
    <s v="VISITA_TÉCNICA"/>
    <m/>
    <s v="TIPO I"/>
    <s v="TERRESTRE"/>
    <s v="VEGA MANRIQUE JONATAN MAURICIO"/>
    <n v="1"/>
    <n v="35779.500569199998"/>
    <n v="0"/>
    <n v="35779.500569199998"/>
    <m/>
    <m/>
    <m/>
    <m/>
    <m/>
  </r>
  <r>
    <s v="BUCARAMANGA"/>
    <x v="2"/>
    <x v="2"/>
    <n v="68001"/>
    <n v="2634786"/>
    <n v="31580"/>
    <s v="ORDEN DE CAMBIO"/>
    <s v="SANTANDER"/>
    <s v="BUCARAMANGA"/>
    <s v="BARRIO CONUCOS BUCARAMANGA"/>
    <s v="REDEBAN"/>
    <s v="FO-25-1419513"/>
    <d v="2025-08-25T08:00:00"/>
    <d v="2025-08-25T14:31:00"/>
    <m/>
    <s v="ROLLOS"/>
    <s v="ROLLOS"/>
    <s v="CB UNO A UNO"/>
    <s v="CB UNO A UNO"/>
    <s v="EJECUTADO_EXITOSO"/>
    <s v="EJECUTADO EXITOSO"/>
    <s v="25/08/2025 SE ESCALA A LA RED PARA AUTORIZACIÓN DE ROLLOS - LA RED AUTORIZA - SE ESCALA AL COORDINADOR DE ZONA PARA ENTREGA DE ROLLOS EN SITIO | 25/08/2025 SE VISITA COMERCIO SE REALIZA LA ENTREGA DE 20 ROLLOS RBM CB OPERATIVO"/>
    <s v="VISITA_TÉCNICA"/>
    <m/>
    <s v="TIPO I"/>
    <s v="TERRESTRE"/>
    <s v="BARAJAS BERMUDEZ YAHIR MAURICIO"/>
    <n v="1"/>
    <n v="35779.500569199998"/>
    <n v="0"/>
    <n v="35779.500569199998"/>
    <m/>
    <m/>
    <m/>
    <m/>
    <m/>
  </r>
  <r>
    <s v="TUNJA"/>
    <x v="2"/>
    <x v="2"/>
    <n v="15001"/>
    <n v="2636732"/>
    <n v="80545"/>
    <s v="ORDEN DE CAMBIO"/>
    <s v="BOYACA"/>
    <s v="TUNJA"/>
    <s v="BARRIO VILLA UNIVERSITARIA TUNJA"/>
    <s v="REDEBAN"/>
    <s v="FO-25-1418688"/>
    <d v="2025-08-25T08:36:00"/>
    <d v="2025-08-25T14:40:00"/>
    <m/>
    <s v="ROLLOS"/>
    <s v="ROLLOS"/>
    <s v="CB UNO A UNO"/>
    <s v="CB UNO A UNO"/>
    <s v="EJECUTADO_EXITOSO"/>
    <s v="EJECUTADO EXITOSO"/>
    <s v="25/08/2025 SE ESCALA AL COORDINADOR DE ZONA PARA ENTREGA DE ROLLOS EN SITIO | 25/08/2025 SE VISITA CB ENTREGA 20 ROLLOS"/>
    <s v="VISITA_TÉCNICA"/>
    <m/>
    <s v="TIPO I"/>
    <s v="TERRESTRE"/>
    <s v="GONZALEZ GONZALEZ MARIO ALBERTO"/>
    <n v="1"/>
    <n v="35779.500569199998"/>
    <n v="0"/>
    <n v="35779.500569199998"/>
    <m/>
    <m/>
    <m/>
    <m/>
    <m/>
  </r>
  <r>
    <s v="CALI"/>
    <x v="0"/>
    <x v="3"/>
    <n v="76364"/>
    <n v="2635562"/>
    <n v="77459"/>
    <s v="ORDEN DE CAMBIO"/>
    <s v="VALLE DEL CAUCA"/>
    <s v="JAMUNDI"/>
    <s v="BARRIO JAMUNDI JAMUNDI 4"/>
    <s v="REDEBAN"/>
    <s v="FO-25-1416945"/>
    <d v="2025-08-24T12:28:00"/>
    <d v="2025-08-25T14:46:00"/>
    <m/>
    <s v="ROLLOS"/>
    <s v="ROLLOS"/>
    <s v="CB UNO A UNO"/>
    <s v="CB UNO A UNO"/>
    <s v="EJECUTADO_EXITOSO"/>
    <s v="EJECUTADO EXITOSO"/>
    <s v="24/08/2025 SE ESCALA AL COORDINADOR DE ZONA PARA ENTREGA DE ROLLOS EN SITIO | 25/08/2025 SE REALIZA ENTREGA DE 80 ROLLOS."/>
    <s v="VISITA_TÉCNICA"/>
    <m/>
    <s v="TIPO II"/>
    <s v="TERRESTRE"/>
    <s v="MONTERO MUESES GIAN CARLO"/>
    <n v="1"/>
    <n v="67654.12000000001"/>
    <n v="0"/>
    <n v="67654.12000000001"/>
    <m/>
    <m/>
    <m/>
    <m/>
    <m/>
  </r>
  <r>
    <s v="BOGOTA"/>
    <x v="3"/>
    <x v="4"/>
    <n v="11001"/>
    <n v="2614811"/>
    <n v="48475"/>
    <s v="ORDEN DE CAMBIO"/>
    <s v="CUNDINAMARCA"/>
    <s v="BOGOTA"/>
    <s v="BARRIO MOCHUELO BOGOTA"/>
    <s v="REDEBAN"/>
    <s v="FO-25-1394133"/>
    <d v="2025-08-19T16:29:00"/>
    <d v="2025-08-25T14:47:00"/>
    <m/>
    <s v="ROLLOS"/>
    <s v="ROLLOS"/>
    <s v="CB UNO A UNO"/>
    <s v="CB UNO A UNO"/>
    <s v="EJECUTADO_EXITOSO"/>
    <s v="EJECUTADO EXITOSO"/>
    <s v="19/08/2025 SE ESCALA AL COORDINADOR DE ZONA PARA ENTREGA DE ROLLOS EN SITIO | 25/08/2025 SE REALIZA VISITA DE CAMPO DONDE SE ENTREGA 50 ROLLOS NO SE MANIPULA EQUIPOS"/>
    <s v="VISITA_TÉCNICA"/>
    <m/>
    <s v="TIPO I"/>
    <s v="TERRESTRE"/>
    <s v="LOZADA ROJAS CHRISTIAN ANDRES"/>
    <n v="1"/>
    <n v="35779.500569199998"/>
    <n v="0"/>
    <n v="35779.500569199998"/>
    <m/>
    <m/>
    <m/>
    <m/>
    <m/>
  </r>
  <r>
    <s v="BUCARAMANGA"/>
    <x v="2"/>
    <x v="2"/>
    <n v="68406"/>
    <n v="2634449"/>
    <n v="37246"/>
    <s v="ORDEN DE CAMBIO"/>
    <s v="SANTANDER"/>
    <s v="LEBRIJA"/>
    <s v="PTM LEBRIJA AGUADA"/>
    <s v="REDEBAN"/>
    <s v="FO-25-1419517"/>
    <d v="2025-08-23T10:52:00"/>
    <d v="2025-08-25T14:52:00"/>
    <m/>
    <s v="ROLLOS"/>
    <s v="ROLLOS"/>
    <s v="AGREGADOR"/>
    <s v="COMCARD - PTM"/>
    <s v="EJECUTADO_EXITOSO"/>
    <s v="EJECUTADO EXITOSO"/>
    <s v="25/08/2025 SE ESCALA A LA RED PARA AUTORIZACIÓN DE ROLLOS - LA RED AUTORIZA - SE ESCALA AL COORDINADOR DE ZONA PARA ENTREGA DE ROLLOS EN SITIO | 25/08/2025 SE VISITA COMERCIO SE ENTREGA ROLLOS EN SITIO"/>
    <s v="VISITA_TÉCNICA"/>
    <m/>
    <s v="TIPO II"/>
    <s v="TERRESTRE"/>
    <s v="HERRERA LUQUE SAUL JAVIER"/>
    <n v="1"/>
    <n v="67654.12000000001"/>
    <n v="0"/>
    <n v="67654.12000000001"/>
    <m/>
    <m/>
    <m/>
    <m/>
    <m/>
  </r>
  <r>
    <s v="PEREIRA"/>
    <x v="0"/>
    <x v="0"/>
    <n v="63001"/>
    <n v="2629915"/>
    <n v="79222"/>
    <s v="ORDEN DE CAMBIO"/>
    <s v="QUINDIO"/>
    <s v="ARMENIA"/>
    <s v="DISTRICOL COMUNIMUNDO"/>
    <s v="REDEBAN"/>
    <s v="FO-25-1408144"/>
    <d v="2025-08-22T09:25:00"/>
    <d v="2025-08-25T14:52:00"/>
    <m/>
    <s v="ROLLOS"/>
    <s v="ROLLOS"/>
    <s v="AGREGADOR"/>
    <s v="DISTRICOL"/>
    <s v="EJECUTADO_EXITOSO"/>
    <s v="EJECUTADO EXITOSO"/>
    <s v="22/08/2025 SE ESCALA AL COORDINADOR DE ZONA PARA ENTREGA DE ROLLOS EN SITIO | 25/08/2025 SE VISITA COMERCIO SE REALIZÓ ENTREGA DE 10 ROLLOS"/>
    <s v="VISITA_TÉCNICA"/>
    <m/>
    <s v="TIPO II"/>
    <s v="TERRESTRE"/>
    <s v="SANCHEZ SOLORZANO JUAN SEBASTIAN"/>
    <n v="1"/>
    <n v="67654.12000000001"/>
    <n v="0"/>
    <n v="67654.12000000001"/>
    <m/>
    <m/>
    <m/>
    <m/>
    <m/>
  </r>
  <r>
    <s v="BOGOTA"/>
    <x v="3"/>
    <x v="4"/>
    <n v="25843"/>
    <n v="2624041"/>
    <n v="79329"/>
    <s v="ORDEN DE CAMBIO"/>
    <s v="CUNDINAMARCA"/>
    <s v="VILLA DE SAN DIEGO DE UBATE"/>
    <s v="BARRIO NORTE VILLA DE SAN DIEG"/>
    <s v="REDEBAN"/>
    <s v="FO-25-1402260"/>
    <d v="2025-08-21T09:50:00"/>
    <d v="2025-08-25T14:57:00"/>
    <m/>
    <s v="ROLLOS"/>
    <s v="ROLLOS"/>
    <s v="CB UNO A UNO"/>
    <s v="CB UNO A UNO"/>
    <s v="EJECUTADO_EXITOSO"/>
    <s v="EJECUTADO EXITOSO"/>
    <s v="21/08/2025 SE ESCALA AL COORDINADOR DE ZONA PARA ENTREGA DE ROLLOS EN SITIO | 25/08/2025 DURANTE LA VISITA TECNICA SE REALIZA ENTREGA DE 10 ROLLOS PARA DATÁFONO NO SE MANIPULAN EQUIPOS SIN NOVEDAD EN ENTREGA"/>
    <s v="VISITA_TÉCNICA"/>
    <m/>
    <s v="TIPO II"/>
    <s v="TERRESTRE"/>
    <s v="GALEANO SORIANO JUAN DAVID"/>
    <n v="1"/>
    <n v="67654.12000000001"/>
    <n v="0"/>
    <n v="67654.12000000001"/>
    <m/>
    <m/>
    <m/>
    <m/>
    <m/>
  </r>
  <r>
    <s v="CALI"/>
    <x v="0"/>
    <x v="3"/>
    <n v="19698"/>
    <n v="2635365"/>
    <n v="80625"/>
    <s v="ORDEN DE CAMBIO"/>
    <s v="CAUCA"/>
    <s v="SANTANDER DE QUILICHAO"/>
    <s v="BARRIO BELEN SANTANDER DE QUILICHAO"/>
    <s v="REDEBAN"/>
    <s v="FO-25-1416576"/>
    <d v="2025-08-24T09:34:00"/>
    <d v="2025-08-25T14:57:00"/>
    <m/>
    <s v="ROLLOS"/>
    <s v="ROLLOS"/>
    <s v="CB UNO A UNO"/>
    <s v="CB UNO A UNO"/>
    <s v="EJECUTADO_EXITOSO"/>
    <s v="EJECUTADO EXITOSO"/>
    <s v="24/08/2025 SE ESCALA AL COORDINADOR DE ZONA PARA ENTREGA DE ROLLOS EN SITIO | 25/08/2025 SE REALIZA ENTREGA DE 20 ROLLOS"/>
    <s v="VISITA_TÉCNICA"/>
    <m/>
    <s v="TIPO II"/>
    <s v="TERRESTRE"/>
    <s v="MONTERO MUESES GIAN CARLO"/>
    <n v="1"/>
    <n v="67654.12000000001"/>
    <n v="0"/>
    <n v="67654.12000000001"/>
    <m/>
    <m/>
    <m/>
    <m/>
    <m/>
  </r>
  <r>
    <s v="CALI"/>
    <x v="0"/>
    <x v="3"/>
    <n v="76001"/>
    <n v="2635601"/>
    <n v="76412"/>
    <s v="ORDEN DE CAMBIO"/>
    <s v="VALLE DEL CAUCA"/>
    <s v="CALI"/>
    <s v="PTM CALI VARIEDADES LAURA NELL"/>
    <s v="REDEBAN"/>
    <s v="FO-25-1416572"/>
    <d v="2025-08-24T11:25:00"/>
    <d v="2025-08-25T15:02:00"/>
    <m/>
    <s v="ROLLOS"/>
    <s v="ROLLOS"/>
    <s v="AGREGADOR"/>
    <s v="COMCARD - PTM"/>
    <s v="EJECUTADO_EXITOSO"/>
    <s v="EJECUTADO EXITOSO"/>
    <s v="24/08/2025 SE ESCALA AL COORDINADOR DE ZONA PARA ENTREGA DE ROLLOS EN SITIO | 25/08/2025 SE REALIZA ENTREGA DE 40 ROLLOS CON VISITA, NO SE INTERVIENE"/>
    <s v="VISITA_TÉCNICA"/>
    <m/>
    <s v="TIPO I"/>
    <s v="TERRESTRE"/>
    <s v="HERRERA MONAR GEOVANNY"/>
    <n v="1"/>
    <n v="35779.500569199998"/>
    <n v="0"/>
    <n v="35779.500569199998"/>
    <m/>
    <m/>
    <m/>
    <m/>
    <m/>
  </r>
  <r>
    <s v="CALI"/>
    <x v="0"/>
    <x v="3"/>
    <n v="19698"/>
    <n v="2631133"/>
    <n v="80062"/>
    <s v="ORDEN DE CAMBIO"/>
    <s v="CAUCA"/>
    <s v="SANTANDER DE QUILICHAO"/>
    <s v="BARRIO CENTENARIO SANTANDER DE QUILICHAO 5"/>
    <s v="REDEBAN"/>
    <s v="FO-25-1409553"/>
    <d v="2025-08-22T11:18:00"/>
    <d v="2025-08-25T15:05:00"/>
    <m/>
    <s v="ROLLOS"/>
    <s v="ROLLOS"/>
    <s v="CB UNO A UNO"/>
    <s v="CB UNO A UNO"/>
    <s v="EJECUTADO_EXITOSO"/>
    <s v="EJECUTADO EXITOSO"/>
    <s v="22/08/2025 SE ESCALA AL COORDINADOR DE ZONA PARA ENTREGA DE ROLLOS EN SITIO | 25/08/2025 SE REALIZA ENTREGA DE 10 ROLLOS"/>
    <s v="VISITA_TÉCNICA"/>
    <m/>
    <s v="TIPO II"/>
    <s v="TERRESTRE"/>
    <s v="MONTERO MUESES GIAN CARLO"/>
    <n v="1"/>
    <n v="67654.12000000001"/>
    <n v="0"/>
    <n v="67654.12000000001"/>
    <m/>
    <m/>
    <m/>
    <m/>
    <m/>
  </r>
  <r>
    <s v="CUCUTA"/>
    <x v="2"/>
    <x v="2"/>
    <n v="54001"/>
    <n v="2630283"/>
    <n v="71611"/>
    <s v="ORDEN DE CAMBIO"/>
    <s v="NORTE DE SANTANDER"/>
    <s v="CUCUTA"/>
    <s v="CUCUTA ATALAYA I"/>
    <s v="REDEBAN"/>
    <s v="FO-25-1408406"/>
    <d v="2025-08-22T10:09:00"/>
    <d v="2025-08-25T15:08:00"/>
    <m/>
    <s v="ROLLOS"/>
    <s v="ROLLOS"/>
    <s v="CB UNO A UNO"/>
    <s v="CB UNO A UNO"/>
    <s v="EJECUTADO_EXITOSO"/>
    <s v="EJECUTADO EXITOSO"/>
    <s v="22/08/2025 SE ESCALA AL COORDINADOR DE ZONA PARA ENTREGA DE ROLLOS EN SITIO | 25/08/2025 SE REALIZA ENTREGA DE 40 ROLLOS EXITOSA"/>
    <s v="VISITA_TÉCNICA"/>
    <m/>
    <s v="TIPO I"/>
    <s v="TERRESTRE"/>
    <s v="NARANJO AFANADOR RUBEN JESUS"/>
    <n v="1"/>
    <n v="35779.500569199998"/>
    <n v="0"/>
    <n v="35779.500569199998"/>
    <m/>
    <m/>
    <m/>
    <m/>
    <m/>
  </r>
  <r>
    <s v="TUNJA"/>
    <x v="2"/>
    <x v="2"/>
    <n v="15238"/>
    <n v="2632914"/>
    <n v="35839"/>
    <s v="ORDEN DE CAMBIO"/>
    <s v="BOYACA"/>
    <s v="DUITAMA"/>
    <s v="BARRIO VEREDA LA TRINIDAD DUI"/>
    <s v="REDEBAN"/>
    <s v="FO-25-1411300"/>
    <d v="2025-08-22T15:39:00"/>
    <d v="2025-08-25T15:09:00"/>
    <m/>
    <s v="ROLLOS"/>
    <s v="ROLLOS"/>
    <s v="CB UNO A UNO"/>
    <s v="CB UNO A UNO"/>
    <s v="EJECUTADO_EXITOSO"/>
    <s v="EJECUTADO EXITOSO"/>
    <s v="22/08/2025 SE ESCALA AL COORDINADOR DE ZONA PARA ENTREGA DE ROLLOS EN SITIO | 25/08/2025 ENTREGA DE 20 ROLLOS EXITOSA"/>
    <s v="VISITA_TÉCNICA"/>
    <m/>
    <s v="TIPO II"/>
    <s v="TERRESTRE"/>
    <s v="HERRERA GARZON JEYSON STEVENT"/>
    <n v="1"/>
    <n v="67654.12000000001"/>
    <n v="0"/>
    <n v="67654.12000000001"/>
    <m/>
    <m/>
    <m/>
    <m/>
    <m/>
  </r>
  <r>
    <s v="MONTERIA"/>
    <x v="4"/>
    <x v="5"/>
    <n v="23189"/>
    <n v="2612084"/>
    <n v="67035"/>
    <s v="ORDEN DE CAMBIO"/>
    <s v="CORDOBA"/>
    <s v="CIENAGA DE ORO"/>
    <s v="BARRIO SAN JOSE CIENAGA DE ORO"/>
    <s v="REDEBAN"/>
    <s v="FO-25-1391588"/>
    <d v="2025-08-19T11:36:00"/>
    <d v="2025-08-25T15:12:00"/>
    <m/>
    <s v="ROLLOS"/>
    <s v="ROLLOS"/>
    <s v="CB UNO A UNO"/>
    <s v="CB UNO A UNO"/>
    <s v="EJECUTADO_EXITOSO"/>
    <s v="EJECUTADO EXITOSO"/>
    <s v="19/08/2025 SE ESCALA AL COORDINADOR DE ZONA PARA ENTREGA DE ROLLOS EN SITIO | 25/08/2025 SE REALIZA ENTREGA DE 40 ROLLOS PARA EL CB BANCOLOMBIA, NO SE MANIPULA EQUIPOS"/>
    <s v="VISITA_TÉCNICA"/>
    <m/>
    <s v="TIPO II"/>
    <s v="TERRESTRE"/>
    <s v="ARRAZOLA HERNANDEZ NICOLAS AUGUSTO"/>
    <n v="1"/>
    <n v="67654.12000000001"/>
    <n v="0"/>
    <n v="67654.12000000001"/>
    <m/>
    <m/>
    <m/>
    <m/>
    <m/>
  </r>
  <r>
    <s v="CALI"/>
    <x v="0"/>
    <x v="3"/>
    <n v="76890"/>
    <n v="2620157"/>
    <n v="17403"/>
    <s v="ORDEN DE CAMBIO"/>
    <s v="VALLE DEL CAUCA"/>
    <s v="YOTOCO"/>
    <s v="BARRIO CENTRO II YOTOCO"/>
    <s v="REDEBAN"/>
    <s v="FO-25-1398554"/>
    <d v="2025-08-20T14:37:00"/>
    <d v="2025-08-25T15:14:00"/>
    <m/>
    <s v="ROLLOS"/>
    <s v="ROLLOS"/>
    <s v="CB UNO A UNO"/>
    <s v="CB UNO A UNO"/>
    <s v="EJECUTADO_EXITOSO"/>
    <s v="EJECUTADO EXITOSO"/>
    <s v="20/08/2025 SE ESCALA AL COORDINADOR DE ZONA PARA ENTREGA DE ROLLOS EN SITIO | 25/08/2025 SE REALIZA ENTREGA DE 70 ROLLOS TÉRMICOS EN EL CB SIN NOVEDAD"/>
    <s v="VISITA_TÉCNICA"/>
    <m/>
    <s v="TIPO II"/>
    <s v="TERRESTRE"/>
    <s v="TORRES GARCIA JENDRY JOSE"/>
    <n v="1"/>
    <n v="67654.12000000001"/>
    <n v="0"/>
    <n v="67654.12000000001"/>
    <m/>
    <m/>
    <m/>
    <m/>
    <m/>
  </r>
  <r>
    <s v="BUCARAMANGA"/>
    <x v="2"/>
    <x v="2"/>
    <n v="68547"/>
    <n v="2631990"/>
    <n v="14701"/>
    <s v="ORDEN DE CAMBIO"/>
    <s v="SANTANDER"/>
    <s v="PIEDECUESTA"/>
    <s v="BARRIO KM 6 VIA DE LOS SANTOS"/>
    <s v="REDEBAN"/>
    <s v="FO-25-1411325"/>
    <d v="2025-08-22T14:07:00"/>
    <d v="2025-08-25T15:14:00"/>
    <m/>
    <s v="ROLLOS"/>
    <s v="ROLLOS"/>
    <s v="CB UNO A UNO"/>
    <s v="CB UNO A UNO"/>
    <s v="EJECUTADO_EXITOSO"/>
    <s v="EJECUTADO EXITOSO"/>
    <s v="22/08/2025 SE ESCALA AL COORDINADOR DE ZONA PARA ENTREGA DE ROLLOS EN SITIO | 25/08/2025 SE HACE PRESENCIA EN COMERCIO SE ENCUENTRA CERRADO SE DEJA ROLLOS EN LOCAL DE AL LADO"/>
    <s v="VISITA_TÉCNICA"/>
    <m/>
    <s v="TIPO II"/>
    <s v="TERRESTRE"/>
    <s v="ORTEBARRERAGA MARLON STWAR"/>
    <n v="1"/>
    <n v="67654.12000000001"/>
    <n v="0"/>
    <n v="67654.12000000001"/>
    <m/>
    <m/>
    <m/>
    <m/>
    <m/>
  </r>
  <r>
    <s v="MONTERIA"/>
    <x v="4"/>
    <x v="5"/>
    <n v="23660"/>
    <n v="2628206"/>
    <n v="79250"/>
    <s v="ORDEN DE CAMBIO"/>
    <s v="CORDOBA"/>
    <s v="SAHAGUN"/>
    <s v="DISTRICOL PETER PAN CAFETERIA"/>
    <s v="REDEBAN"/>
    <s v="FO-25-1408717"/>
    <d v="2025-08-21T17:39:00"/>
    <d v="2025-08-25T15:16:00"/>
    <m/>
    <s v="ROLLOS"/>
    <s v="ROLLOS"/>
    <s v="AGREGADOR"/>
    <s v="DISTRICOL"/>
    <s v="EJECUTADO_EXITOSO"/>
    <s v="EJECUTADO EXITOSO"/>
    <s v="22/08/2025 SE ESCALA A LA RED PARA AUTORIZACIÓN DE ROLLOS - LA RED AUTORIZA - SE ESCALA AL COORDINADOR DE ZONA PARA ENTREGA DE ROLLOS EN SITIO | 25/08/2025 SE VISITA COMERCIO Y SE HACE ENTREGA DE 10 ROLLOS AL SEÑOR JOHN SÁNCHEZ."/>
    <s v="VISITA_TÉCNICA"/>
    <m/>
    <s v="TIPO II"/>
    <s v="TERRESTRE"/>
    <s v="CACERES HERNANDEZ ANDRES"/>
    <n v="1"/>
    <n v="67654.12000000001"/>
    <n v="0"/>
    <n v="67654.12000000001"/>
    <m/>
    <m/>
    <m/>
    <m/>
    <m/>
  </r>
  <r>
    <s v="CUCUTA"/>
    <x v="2"/>
    <x v="2"/>
    <n v="54001"/>
    <n v="2631605"/>
    <n v="74278"/>
    <s v="ORDEN DE CAMBIO"/>
    <s v="NORTE DE SANTANDER"/>
    <s v="CUCUTA"/>
    <s v="BARRIO LA LIBERTAD CUCUTA 21"/>
    <s v="REDEBAN"/>
    <s v="FO-25-1409546"/>
    <d v="2025-08-22T12:08:00"/>
    <d v="2025-08-25T15:18:00"/>
    <m/>
    <s v="ROLLOS"/>
    <s v="ROLLOS"/>
    <s v="CB UNO A UNO"/>
    <s v="CB UNO A UNO"/>
    <s v="EJECUTADO_EXITOSO"/>
    <s v="EJECUTADO EXITOSO"/>
    <s v="22/08/2025 SE ESCALA AL COORDINADOR DE ZONA PARA ENTREGA DE ROLLOS EN SITIO | 25/08/2025 SE REALIZÓ VISITA AL COMERCIO Y SE HIZO ENTREGA DE 10 ROLLOS TODO OK"/>
    <s v="VISITA_TÉCNICA"/>
    <m/>
    <s v="TIPO I"/>
    <s v="TERRESTRE"/>
    <s v="MORA VEGA JEAMPIER"/>
    <n v="1"/>
    <n v="35779.500569199998"/>
    <n v="0"/>
    <n v="35779.500569199998"/>
    <m/>
    <m/>
    <m/>
    <m/>
    <m/>
  </r>
  <r>
    <s v="MANIZALES"/>
    <x v="0"/>
    <x v="0"/>
    <n v="17001"/>
    <n v="2631499"/>
    <n v="80454"/>
    <s v="ORDEN DE CAMBIO"/>
    <s v="CALDAS"/>
    <s v="MANIZALES"/>
    <s v="BARRIO FATIMA MANIZALES 8"/>
    <s v="REDEBAN"/>
    <s v="FO-25-1409540"/>
    <d v="2025-08-22T12:16:00"/>
    <d v="2025-08-25T15:19:00"/>
    <m/>
    <s v="ROLLOS"/>
    <s v="ROLLOS"/>
    <s v="CB UNO A UNO"/>
    <s v="CB UNO A UNO"/>
    <s v="EJECUTADO_EXITOSO"/>
    <s v="EJECUTADO EXITOSO"/>
    <s v="22/08/2025 SE ESCALA AL COORDINADOR DE ZONA PARA ENTREGA DE ROLLOS EN SITIO | 25/08/2025 SE ENTREGAN 20 ROLLOS EN EL COMERCIO NO SE MANIPULAN EQUIPOS"/>
    <s v="VISITA_TÉCNICA"/>
    <m/>
    <s v="TIPO I"/>
    <s v="TERRESTRE"/>
    <s v="AGUIRRE HENAO RAUL EDUARDO"/>
    <n v="1"/>
    <n v="35779.500569199998"/>
    <n v="0"/>
    <n v="35779.500569199998"/>
    <m/>
    <m/>
    <m/>
    <m/>
    <m/>
  </r>
  <r>
    <s v="CALI"/>
    <x v="0"/>
    <x v="3"/>
    <n v="76520"/>
    <n v="2633644"/>
    <n v="60138"/>
    <s v="ORDEN DE CAMBIO"/>
    <s v="VALLE DEL CAUCA"/>
    <s v="PALMIRA"/>
    <s v="BARRIO PLAN DE VIVIENDA PALMIR"/>
    <s v="REDEBAN"/>
    <s v="FO-25-1412495"/>
    <d v="2025-08-23T09:00:00"/>
    <d v="2025-08-25T15:20:00"/>
    <m/>
    <s v="ROLLOS"/>
    <s v="ROLLOS"/>
    <s v="CB UNO A UNO"/>
    <s v="CB UNO A UNO"/>
    <s v="EJECUTADO_EXITOSO"/>
    <s v="EJECUTADO EXITOSO"/>
    <s v="23/08/2025 SE ESCALA AL COORDINADOR DE ZONA PARA ENTREGA DE ROLLOS EN SITIO | 25/08/2025 SE REALIZA ENTREGA DE 30 ROLLOS"/>
    <s v="VISITA_TÉCNICA"/>
    <m/>
    <s v="TIPO I"/>
    <s v="TERRESTRE"/>
    <s v="PAREDES CASTILLO DIEGO"/>
    <n v="1"/>
    <n v="35779.500569199998"/>
    <n v="0"/>
    <n v="35779.500569199998"/>
    <m/>
    <m/>
    <m/>
    <m/>
    <m/>
  </r>
  <r>
    <s v="CUCUTA"/>
    <x v="2"/>
    <x v="2"/>
    <n v="54405"/>
    <n v="2628231"/>
    <n v="68386"/>
    <s v="ORDEN DE CAMBIO"/>
    <s v="NORTE DE SANTANDER"/>
    <s v="LOS PATIOS"/>
    <s v="BARRIO VIDELSO LOS PATIOS 7"/>
    <s v="REDEBAN"/>
    <s v="FO-25-1408195"/>
    <d v="2025-08-22T08:00:00"/>
    <d v="2025-08-25T15:21:00"/>
    <m/>
    <s v="ROLLOS"/>
    <s v="ROLLOS"/>
    <s v="CB UNO A UNO"/>
    <s v="CB UNO A UNO"/>
    <s v="EJECUTADO_EXITOSO"/>
    <s v="EJECUTADO EXITOSO"/>
    <s v="22/08/2025 SE ESCALA AL COORDINADOR DE ZONA PARA ENTREGA DE ROLLOS EN SITIO | 25/08/2025 SE REALIZA VISITA, SE ENTREGAN 30 ROLLOS. DATAFONO NO SE ENCUENTRA EN LA DIRECCIÓN DE ENTREGA."/>
    <s v="VISITA_TÉCNICA"/>
    <m/>
    <s v="TIPO I"/>
    <s v="TERRESTRE"/>
    <s v="PACHECO BUITRAGO JAVIER ALONSO"/>
    <n v="1"/>
    <n v="35779.500569199998"/>
    <n v="0"/>
    <n v="35779.500569199998"/>
    <m/>
    <m/>
    <m/>
    <m/>
    <m/>
  </r>
  <r>
    <s v="CUCUTA"/>
    <x v="2"/>
    <x v="2"/>
    <n v="54001"/>
    <n v="2631706"/>
    <n v="77450"/>
    <s v="ORDEN DE CAMBIO"/>
    <s v="NORTE DE SANTANDER"/>
    <s v="CUCUTA"/>
    <s v="BARRIO VALLESTER CUCUTA 3"/>
    <s v="REDEBAN"/>
    <s v="FO-25-1409536"/>
    <d v="2025-08-22T12:19:00"/>
    <d v="2025-08-25T15:24:00"/>
    <m/>
    <s v="ROLLOS"/>
    <s v="ROLLOS"/>
    <s v="CB UNO A UNO"/>
    <s v="CB UNO A UNO"/>
    <s v="EJECUTADO_EXITOSO"/>
    <s v="EJECUTADO EXITOSO"/>
    <s v="22/08/2025 SE ESCALA AL COORDINADOR DE ZONA PARA ENTREGA DE ROLLOS EN SITIO | 25/08/2025 SE REALIZÓ VISITA AL COMERCIO Y SE HIZO ENTREGA DE 10 ROLLOS TODO OK"/>
    <s v="VISITA_TÉCNICA"/>
    <m/>
    <s v="TIPO I"/>
    <s v="TERRESTRE"/>
    <s v="MORA VEGA JEAMPIER"/>
    <n v="1"/>
    <n v="35779.500569199998"/>
    <n v="0"/>
    <n v="35779.500569199998"/>
    <m/>
    <m/>
    <m/>
    <m/>
    <m/>
  </r>
  <r>
    <s v="MONTERIA"/>
    <x v="4"/>
    <x v="5"/>
    <n v="5154"/>
    <n v="2623692"/>
    <n v="79761"/>
    <s v="ORDEN DE CAMBIO"/>
    <s v="ANTIOQUIA"/>
    <s v="CAUCASIA"/>
    <s v="BARRIO AV EL PAJONA - PALACIO MUN CAUCASIA"/>
    <s v="REDEBAN"/>
    <s v="FO-25-1402294"/>
    <d v="2025-08-21T09:28:00"/>
    <d v="2025-08-25T15:27:00"/>
    <m/>
    <s v="ROLLOS"/>
    <s v="ROLLOS"/>
    <s v="CB UNO A UNO"/>
    <s v="CB UNO A UNO"/>
    <s v="EJECUTADO_EXITOSO"/>
    <s v="EJECUTADO EXITOSO"/>
    <s v="21/08/2025 SE ESCALA AL COORDINADOR DE ZONA PARA ENTREGA DE ROLLOS EN SITIO | 25/08/2025 SE REALIZÓ ENTREGA DE 10 ROLLOS PARA CB BANCOLOMBIA, NO SE MANIPULÓ EQUIPOS."/>
    <s v="VISITA_TÉCNICA"/>
    <m/>
    <s v="TIPO II"/>
    <s v="TERRESTRE"/>
    <s v="CALDERA SALCEDO CARLOS JULIO"/>
    <n v="1"/>
    <n v="67654.12000000001"/>
    <n v="0"/>
    <n v="67654.12000000001"/>
    <m/>
    <m/>
    <m/>
    <m/>
    <m/>
  </r>
  <r>
    <s v="BOGOTA"/>
    <x v="3"/>
    <x v="4"/>
    <n v="25286"/>
    <n v="2626019"/>
    <n v="79889"/>
    <s v="ORDEN DE CAMBIO"/>
    <s v="CUNDINAMARCA"/>
    <s v="FUNZA"/>
    <s v="DISTRICOL PHARMACYPC"/>
    <s v="REDEBAN"/>
    <s v="FO-25-1404509"/>
    <d v="2025-08-21T12:51:00"/>
    <d v="2025-08-25T15:28:00"/>
    <m/>
    <s v="ROLLOS"/>
    <s v="ROLLOS"/>
    <s v="AGREGADOR"/>
    <s v="DISTRICOL"/>
    <s v="EJECUTADO_EXITOSO"/>
    <s v="EJECUTADO EXITOSO"/>
    <s v="21/08/2025 SE ESCALA AL COORDINADOR DE ZONA PARA ENTREGA DE ROLLOS EN SITIO | 25/08/2025 SE VISITA COMERCIO POR ENTREGA DE 10 ROLLOS TÉRMICOS NO SE MANIPULA EQUIPO Y SE COMPLETA ENTREGA SIN NOVEDAD"/>
    <s v="VISITA_TÉCNICA"/>
    <m/>
    <s v="TIPO II"/>
    <s v="TERRESTRE"/>
    <s v="ROMERO ROJAS BREIDY JHOHAN"/>
    <n v="1"/>
    <n v="67654.12000000001"/>
    <n v="0"/>
    <n v="67654.12000000001"/>
    <m/>
    <m/>
    <m/>
    <m/>
    <m/>
  </r>
  <r>
    <s v="MEDELLIN"/>
    <x v="1"/>
    <x v="1"/>
    <n v="27001"/>
    <n v="2605864"/>
    <n v="46654"/>
    <s v="ORDEN DE CAMBIO"/>
    <s v="CHOCO"/>
    <s v="QUIBDO"/>
    <s v="BARRIO QUIBDO CHOCO QUIBDO 1"/>
    <s v="REDEBAN"/>
    <s v="FO-25-1383316"/>
    <d v="2025-08-19T09:00:00"/>
    <d v="2025-08-25T15:51:00"/>
    <m/>
    <s v="ROLLOS"/>
    <s v="ROLLOS"/>
    <s v="CB UNO A UNO"/>
    <s v="CB UNO A UNO"/>
    <s v="EJECUTADO_EXITOSO"/>
    <s v="EJECUTADO EXITOSO"/>
    <s v="16/08/2025 SE REALIZA ENVIO ROLLOS CON GUIA | 25/08/2025 SE ENVÍAN 30 ROLLOS, CLIENTE INDICA QUE YA RECIBIÓ LOS ROLLOS"/>
    <s v="ENVÍO"/>
    <m/>
    <s v="TIPO IV ESPECIAL"/>
    <s v="AEREO"/>
    <s v="BADEL ACUÑA LUIS ALBERTO"/>
    <n v="0"/>
    <n v="35779.500569199998"/>
    <n v="0"/>
    <n v="35779.500569199998"/>
    <m/>
    <m/>
    <m/>
    <m/>
    <m/>
  </r>
  <r>
    <s v="MEDELLIN"/>
    <x v="1"/>
    <x v="1"/>
    <n v="5652"/>
    <n v="2614328"/>
    <n v="79226"/>
    <s v="ORDEN DE CAMBIO"/>
    <s v="ANTIOQUIA"/>
    <s v="SAN FRANCISCO"/>
    <s v="DISTRICOL DROGUERIA SAN PACHO"/>
    <s v="REDEBAN"/>
    <s v="FO-25-1394237"/>
    <d v="2025-08-19T15:40:00"/>
    <d v="2025-08-25T16:05:00"/>
    <m/>
    <s v="ROLLOS"/>
    <s v="ROLLOS"/>
    <s v="AGREGADOR"/>
    <s v="DISTRICOL"/>
    <s v="EJECUTADO_EXITOSO"/>
    <s v="EJECUTADO EXITOSO"/>
    <s v="19/08/2025 EN COMUNICACIÓN CON LA SEÑORA  YISED PAOLA GÓMEZ OROZCO  CON C.C  1040261750 AL CELULAR_ 3214678848 CONFIRMA SOLICITUD Y DATOS. SE ACTUALIZAN | 23/08/2025 EN COMUNICACIÓN CON EL USUARIO, SE SOLICITA RECOGER LA PAPELERÍA EN OFICINA DE LA TRANSPORTADORA. SE INFORMA GUIA | 20/08/2025 SE REALIZA ENVÍO DE 20 ROLLOS OK"/>
    <s v="ENVÍO"/>
    <m/>
    <s v="TIPO III"/>
    <s v="TERRESTRE"/>
    <s v="ZAPATA LOPEZ EDWARD ASDRUBAL"/>
    <n v="0"/>
    <n v="35779.500569199998"/>
    <n v="0"/>
    <n v="35779.500569199998"/>
    <m/>
    <m/>
    <m/>
    <m/>
    <m/>
  </r>
  <r>
    <s v="TUNJA"/>
    <x v="2"/>
    <x v="2"/>
    <n v="15466"/>
    <n v="2609292"/>
    <n v="77361"/>
    <s v="ORDEN DE CAMBIO"/>
    <s v="BOYACA"/>
    <s v="MONGUI"/>
    <s v="BARRIO SAN ANTONIO MONGUI  1"/>
    <s v="REDEBAN"/>
    <s v="FO-25-1389309"/>
    <d v="2025-08-19T08:00:00"/>
    <d v="2025-08-25T16:18:00"/>
    <m/>
    <s v="ROLLOS"/>
    <s v="ROLLOS"/>
    <s v="CB UNO A UNO"/>
    <s v="CB UNO A UNO"/>
    <s v="EJECUTADO_EXITOSO"/>
    <s v="EJECUTADO EXITOSO"/>
    <s v="19/08/2025 SE REALIZA ENVIO ROLLOS CON GUIA | 21/08/2025 EN COMUNICACIÓN CON EL USUARIO, INDICA QUE AÚN NO RECIBE PAPELERÍA. SE INFORMA GUIA | 25/08/2025 SE REALIZA ENVIO DE 50 ROLLOS, CON LA GUIA 2235595996. SE CONFIRMA ENTREGA EXITOSA POR PARTE DE LA TRANSPORTADORA."/>
    <s v="ENVÍO"/>
    <m/>
    <s v="TIPO III"/>
    <s v="TERRESTRE"/>
    <m/>
    <n v="0"/>
    <n v="35779.500569199998"/>
    <n v="0"/>
    <n v="35779.500569199998"/>
    <m/>
    <m/>
    <m/>
    <m/>
    <m/>
  </r>
  <r>
    <s v="PEREIRA"/>
    <x v="0"/>
    <x v="0"/>
    <n v="76895"/>
    <n v="2609833"/>
    <n v="67687"/>
    <s v="ORDEN DE CAMBIO"/>
    <s v="VALLE DEL CAUCA"/>
    <s v="ZARZAL"/>
    <s v="BARRIO CGTO VALLEJUELA ZARZAL"/>
    <s v="REDEBAN"/>
    <s v="FO-25-1389846"/>
    <d v="2025-08-19T08:35:00"/>
    <d v="2025-08-25T16:19:00"/>
    <m/>
    <s v="ROLLOS"/>
    <s v="ROLLOS"/>
    <s v="CB UNO A UNO"/>
    <s v="CB UNO A UNO"/>
    <s v="EJECUTADO_EXITOSO"/>
    <s v="EJECUTADO EXITOSO"/>
    <s v="19/08/2025 SE REALIZA ENVIO ROLLOS CON GUIA | 21/08/2025 EN COMUNICACIÓN CON EL USUARIO, INDICA QUE AÚN NO RECIBE PAPELERÍA. SE INFORMA GUIA | 25/08/2025 SE REALIZA ENVIO DE 10 ROLLOS, CON LA GUIA 3028503107. SE CONFIRMA ENTREGA EXITOSA POR PARTE DE LA TRANSPORTADORA."/>
    <s v="ENVÍO"/>
    <m/>
    <s v="TIPO III"/>
    <s v="TERRESTRE"/>
    <m/>
    <n v="0"/>
    <n v="35779.500569199998"/>
    <n v="0"/>
    <n v="35779.500569199998"/>
    <m/>
    <m/>
    <m/>
    <m/>
    <m/>
  </r>
  <r>
    <s v="BUCARAMANGA"/>
    <x v="2"/>
    <x v="2"/>
    <n v="68001"/>
    <n v="2639968"/>
    <n v="60864"/>
    <s v="ORDEN DE CAMBIO"/>
    <s v="SANTANDER"/>
    <s v="BUCARAMANGA"/>
    <s v="BARRIO CENTRO BUCARAMANGA 49"/>
    <s v="REDEBAN"/>
    <s v="FO-25-1420859"/>
    <d v="2025-08-25T13:51:00"/>
    <d v="2025-08-25T16:24:00"/>
    <m/>
    <s v="ROLLOS"/>
    <s v="ROLLOS"/>
    <s v="CB UNO A UNO"/>
    <s v="CB UNO A UNO"/>
    <s v="EJECUTADO_EXITOSO"/>
    <s v="EJECUTADO EXITOSO"/>
    <s v="25/08/2025 SE ESCALA AL COORDINADOR DE ZONA PARA ENTREGA DE ROLLOS EN SITIO | 25/08/2025 SE REALIZA ENTREGA DE 50 ROLLOS CON VISITA"/>
    <s v="VISITA_TÉCNICA"/>
    <m/>
    <s v="TIPO I"/>
    <s v="TERRESTRE"/>
    <s v="MARTINEZ FLOREZ DONIS ALBERTO"/>
    <n v="1"/>
    <n v="35779.500569199998"/>
    <n v="0"/>
    <n v="35779.500569199998"/>
    <m/>
    <m/>
    <m/>
    <m/>
    <m/>
  </r>
  <r>
    <s v="CALI"/>
    <x v="0"/>
    <x v="3"/>
    <n v="76001"/>
    <n v="2638006"/>
    <n v="79361"/>
    <s v="ORDEN DE CAMBIO"/>
    <s v="VALLE DEL CAUCA"/>
    <s v="CALI"/>
    <s v="BARRIO VILLA DEL LAGO CALI 2"/>
    <s v="REDEBAN"/>
    <s v="FO-25-1419480"/>
    <d v="2025-08-25T10:07:00"/>
    <d v="2025-08-25T16:27:00"/>
    <m/>
    <s v="ROLLOS"/>
    <s v="ROLLOS"/>
    <s v="CB UNO A UNO"/>
    <s v="CB UNO A UNO"/>
    <s v="EJECUTADO_EXITOSO"/>
    <s v="EJECUTADO EXITOSO"/>
    <s v="25/08/2025 SE ESCALA AL COORDINADOR DE ZONA PARA ENTREGA DE ROLLOS EN SITIO | 25/08/2025 SE ENTREGAN 10 ROLLOS A MARIA EUGENIO GOMEZ GARCIA"/>
    <s v="VISITA_TÉCNICA"/>
    <m/>
    <s v="TIPO I"/>
    <s v="TERRESTRE"/>
    <s v="CUERO RUIZ JHONNY"/>
    <n v="1"/>
    <n v="35779.500569199998"/>
    <n v="0"/>
    <n v="35779.500569199998"/>
    <m/>
    <m/>
    <m/>
    <m/>
    <m/>
  </r>
  <r>
    <s v="BUCARAMANGA"/>
    <x v="2"/>
    <x v="2"/>
    <n v="68547"/>
    <n v="2638299"/>
    <n v="59644"/>
    <s v="ORDEN DE CAMBIO"/>
    <s v="SANTANDER"/>
    <s v="PIEDECUESTA"/>
    <s v="BARRIO EL GUAYABAL PIEDECUESTA"/>
    <s v="REDEBAN"/>
    <s v="FO-25-1419474"/>
    <d v="2025-08-25T10:42:00"/>
    <d v="2025-08-25T16:29:00"/>
    <m/>
    <s v="ROLLOS"/>
    <s v="ROLLOS"/>
    <s v="CB UNO A UNO"/>
    <s v="CB UNO A UNO"/>
    <s v="EJECUTADO_EXITOSO"/>
    <s v="EJECUTADO EXITOSO"/>
    <s v="25/08/2025 SE ESCALA AL COORDINADOR DE ZONA PARA ENTREGA DE ROLLOS EN SITIO | 25/08/2025 SE HACE PRESENCIA EN COMERCIO SE REALIZA ENTREGA DE 100 ROLLOS"/>
    <s v="VISITA_TÉCNICA"/>
    <m/>
    <s v="TIPO II"/>
    <s v="TERRESTRE"/>
    <s v="ORTEBARRERAGA MARLON STWAR"/>
    <n v="1"/>
    <n v="67654.12000000001"/>
    <n v="0"/>
    <n v="67654.12000000001"/>
    <m/>
    <m/>
    <m/>
    <m/>
    <m/>
  </r>
  <r>
    <s v="MEDELLIN"/>
    <x v="1"/>
    <x v="1"/>
    <n v="5318"/>
    <n v="2634933"/>
    <n v="71466"/>
    <s v="ORDEN DE CAMBIO"/>
    <s v="ANTIOQUIA"/>
    <s v="GUARNE"/>
    <s v="PTM GUARNE  SAN ANDREAS"/>
    <s v="REDEBAN"/>
    <s v="FO-25-1416583"/>
    <d v="2025-08-25T08:00:00"/>
    <d v="2025-08-25T16:32:00"/>
    <m/>
    <s v="ROLLOS"/>
    <s v="ROLLOS"/>
    <s v="AGREGADOR"/>
    <s v="COMCARD - PTM"/>
    <s v="EJECUTADO_EXITOSO"/>
    <s v="EJECUTADO EXITOSO"/>
    <s v="24/08/2025 SE ESCALA AL COORDINADOR DE ZONA PARA ENTREGA DE ROLLOS EN SITIO | 25/08/2025 SE REALIZA ENTREGA DE ROLLOS"/>
    <s v="VISITA_TÉCNICA"/>
    <m/>
    <s v="TIPO II"/>
    <s v="TERRESTRE"/>
    <s v="HERNANDEZ CHAVARRIA JUAN CAMILO"/>
    <n v="1"/>
    <n v="67654.12000000001"/>
    <n v="0"/>
    <n v="67654.12000000001"/>
    <m/>
    <m/>
    <m/>
    <m/>
    <m/>
  </r>
  <r>
    <s v="CUCUTA"/>
    <x v="2"/>
    <x v="2"/>
    <n v="54405"/>
    <n v="2634252"/>
    <n v="79516"/>
    <s v="ORDEN DE CAMBIO"/>
    <s v="NORTE DE SANTANDER"/>
    <s v="LOS PATIOS"/>
    <s v="BARRIO LA CORDIALIDAD LOS PATIOS  11"/>
    <s v="REDEBAN"/>
    <s v="FO-25-1413226"/>
    <d v="2025-08-23T09:22:00"/>
    <d v="2025-08-25T16:34:00"/>
    <m/>
    <s v="ROLLOS"/>
    <s v="ROLLOS"/>
    <s v="CB UNO A UNO"/>
    <s v="CB UNO A UNO"/>
    <s v="EJECUTADO_EXITOSO"/>
    <s v="EJECUTADO EXITOSO"/>
    <s v="23/08/2025 SE ESCALA AL COORDINADOR DE ZONA PARA ENTREGA DE ROLLOS EN SITIO | 25/08/2025 SE REALIZA VISITA, SE ENTREGAN 10 ROLLOS, DATAFONO NO SE ENCUENTRA EN LA DIRECCIÓN DE ENTREGA"/>
    <s v="VISITA_TÉCNICA"/>
    <m/>
    <s v="TIPO I"/>
    <s v="TERRESTRE"/>
    <s v="PACHECO BUITRAGO JAVIER ALONSO"/>
    <n v="1"/>
    <n v="35779.500569199998"/>
    <n v="0"/>
    <n v="35779.500569199998"/>
    <m/>
    <m/>
    <m/>
    <m/>
    <m/>
  </r>
  <r>
    <s v="CUCUTA"/>
    <x v="2"/>
    <x v="2"/>
    <n v="54001"/>
    <n v="2631636"/>
    <n v="62335"/>
    <s v="ORDEN DE CAMBIO"/>
    <s v="NORTE DE SANTANDER"/>
    <s v="CUCUTA"/>
    <s v="BARRIO SAN MARTIN CUCUTA 1"/>
    <s v="REDEBAN"/>
    <s v="FO-25-1409521"/>
    <d v="2025-08-22T12:23:00"/>
    <d v="2025-08-25T16:36:00"/>
    <m/>
    <s v="ROLLOS"/>
    <s v="ROLLOS"/>
    <s v="CB UNO A UNO"/>
    <s v="CB UNO A UNO"/>
    <s v="EJECUTADO_EXITOSO"/>
    <s v="EJECUTADO EXITOSO"/>
    <s v="22/08/2025 SE ESCALA AL COORDINADOR DE ZONA PARA ENTREGA DE ROLLOS EN SITIO | 25/08/2025 SE REALIZÓ VISITA AL COMERCIO Y SE HIZO ENTREGA DE 120 ROLLOS TODO OK"/>
    <s v="VISITA_TÉCNICA"/>
    <m/>
    <s v="TIPO I"/>
    <s v="TERRESTRE"/>
    <s v="MORA VEGA JEAMPIER"/>
    <n v="1"/>
    <n v="35779.500569199998"/>
    <n v="0"/>
    <n v="35779.500569199998"/>
    <m/>
    <m/>
    <m/>
    <m/>
    <m/>
  </r>
  <r>
    <s v="CUCUTA"/>
    <x v="2"/>
    <x v="2"/>
    <n v="54405"/>
    <n v="2628181"/>
    <n v="68385"/>
    <s v="ORDEN DE CAMBIO"/>
    <s v="NORTE DE SANTANDER"/>
    <s v="LOS PATIOS"/>
    <s v="BARRIO VIDELSO LOS PATIOS 6"/>
    <s v="REDEBAN"/>
    <s v="FO-25-1408199"/>
    <d v="2025-08-22T08:00:00"/>
    <d v="2025-08-25T16:39:00"/>
    <m/>
    <s v="ROLLOS"/>
    <s v="ROLLOS"/>
    <s v="CB UNO A UNO"/>
    <s v="CB UNO A UNO"/>
    <s v="EJECUTADO_EXITOSO"/>
    <s v="EJECUTADO EXITOSO"/>
    <s v="22/08/2025 SE ESCALA AL COORDINADOR DE ZONA PARA ENTREGA DE ROLLOS EN SITIO | 25/08/2025 SE REALIZA VISITA, SE ENTREGAN 20 ROLLOS, DATAFONO NO SE ENCUENTRA EN LA DIRECCIÓN DE ENTREGA"/>
    <s v="VISITA_TÉCNICA"/>
    <m/>
    <s v="TIPO I"/>
    <s v="TERRESTRE"/>
    <s v="PACHECO BUITRAGO JAVIER ALONSO"/>
    <n v="1"/>
    <n v="35779.500569199998"/>
    <n v="0"/>
    <n v="35779.500569199998"/>
    <m/>
    <m/>
    <m/>
    <m/>
    <m/>
  </r>
  <r>
    <s v="MONTERIA"/>
    <x v="4"/>
    <x v="5"/>
    <n v="23001"/>
    <n v="2629015"/>
    <n v="55240"/>
    <s v="ORDEN DE CAMBIO"/>
    <s v="CORDOBA"/>
    <s v="MONTERIA"/>
    <s v="DISTRICOL TIENDA ZZ GUACIMAL"/>
    <s v="REDEBAN"/>
    <s v="FO-25-1408170"/>
    <d v="2025-08-22T08:00:00"/>
    <d v="2025-08-25T16:43:00"/>
    <m/>
    <s v="ROLLOS"/>
    <s v="ROLLOS"/>
    <s v="AGREGADOR"/>
    <s v="DISTRICOL"/>
    <s v="EJECUTADO_EXITOSO"/>
    <s v="EJECUTADO EXITOSO"/>
    <s v="22/08/2025 SE ESCALA AL COORDINADOR DE ZONA PARA ENTREGA DE ROLLOS EN SITIO | 25/08/2025 SE ENVÍAN 20 ROLLOS POR FLOTA AL CRGTO GUACIMAL, SE CONFIRMA RECIBIDO CON CLIENTE OK."/>
    <s v="ENVÍO"/>
    <m/>
    <s v="TIPO I"/>
    <s v="TERRESTRE"/>
    <s v="COGOLLO VERTEL EDER LUIS"/>
    <n v="0"/>
    <n v="35779.500569199998"/>
    <n v="0"/>
    <n v="35779.500569199998"/>
    <m/>
    <m/>
    <m/>
    <m/>
    <m/>
  </r>
  <r>
    <s v="SINCELEJO"/>
    <x v="4"/>
    <x v="5"/>
    <n v="70001"/>
    <n v="2625889"/>
    <n v="79137"/>
    <s v="ORDEN DE CAMBIO"/>
    <s v="SUCRE"/>
    <s v="SINCELEJO"/>
    <s v="BARRIO VILLA MADY SINCELEJO"/>
    <s v="REDEBAN"/>
    <s v="FO-25-1405844"/>
    <d v="2025-08-21T12:50:00"/>
    <d v="2025-08-25T16:45:00"/>
    <m/>
    <s v="ROLLOS"/>
    <s v="ROLLOS"/>
    <s v="CB UNO A UNO"/>
    <s v="CB UNO A UNO"/>
    <s v="EJECUTADO_EXITOSO"/>
    <s v="EJECUTADO EXITOSO"/>
    <s v="21/08/2025 SE ESCALA A LA RED PARA AUTORIZACIÓN DE ROLLOS - LA RED AUTORIZA - SE ESCALA AL COORDINADOR DE ZONA PARA ENTREGA DE ROLLOS EN SITIO | 25/08/2025 SE VISITA SITIO SE VERIFICA INFORMACIÓN SE REALIZA ENTREGA DE ROLLOS RBM NO SE MANIPULA EQUIPOS, FIRMA QUIEN RECIBE LOS ROLLOS."/>
    <s v="VISITA_TÉCNICA"/>
    <m/>
    <s v="TIPO I"/>
    <s v="TERRESTRE"/>
    <s v="SANTOS GUZMAN CHRISTIAN FELIPE"/>
    <n v="1"/>
    <n v="35779.500569199998"/>
    <n v="0"/>
    <n v="35779.500569199998"/>
    <m/>
    <m/>
    <m/>
    <m/>
    <m/>
  </r>
  <r>
    <s v="CUCUTA"/>
    <x v="2"/>
    <x v="2"/>
    <n v="54001"/>
    <n v="2629961"/>
    <n v="74277"/>
    <s v="ORDEN DE CAMBIO"/>
    <s v="NORTE DE SANTANDER"/>
    <s v="CUCUTA"/>
    <s v="BARRIO SAN MATEO CUCUTA 5"/>
    <s v="REDEBAN"/>
    <s v="FO-25-1408138"/>
    <d v="2025-08-22T09:37:00"/>
    <d v="2025-08-25T17:01:00"/>
    <m/>
    <s v="ROLLOS"/>
    <s v="ROLLOS"/>
    <s v="CB UNO A UNO"/>
    <s v="CB UNO A UNO"/>
    <s v="EJECUTADO_EXITOSO"/>
    <s v="EJECUTADO EXITOSO"/>
    <s v="22/08/2025 SE ESCALA AL COORDINADOR DE ZONA PARA ENTREGA DE ROLLOS EN SITIO | 25/08/2025 SE REALIZÓ VISITA AL COMERCIO Y SE HIZO ENTREGA DE 20 ROLLOS TODO OK"/>
    <s v="VISITA_TÉCNICA"/>
    <m/>
    <s v="TIPO I"/>
    <s v="TERRESTRE"/>
    <s v="MORA VEGA JEAMPIER"/>
    <n v="1"/>
    <n v="35779.500569199998"/>
    <n v="0"/>
    <n v="35779.500569199998"/>
    <m/>
    <m/>
    <m/>
    <m/>
    <m/>
  </r>
  <r>
    <s v="CUCUTA"/>
    <x v="2"/>
    <x v="2"/>
    <n v="54001"/>
    <n v="2634340"/>
    <n v="48385"/>
    <s v="ORDEN DE CAMBIO"/>
    <s v="NORTE DE SANTANDER"/>
    <s v="CUCUTA"/>
    <s v="BARRIO ONCE DE NOVIEMBRE CUCUT"/>
    <s v="REDEBAN"/>
    <s v="FO-25-1413233"/>
    <d v="2025-08-23T09:19:00"/>
    <d v="2025-08-25T17:03:00"/>
    <m/>
    <s v="ROLLOS"/>
    <s v="ROLLOS"/>
    <s v="CB UNO A UNO"/>
    <s v="CB UNO A UNO"/>
    <s v="EJECUTADO_EXITOSO"/>
    <s v="EJECUTADO EXITOSO"/>
    <s v="23/08/2025 SE ESCALA AL COORDINADOR DE ZONA PARA ENTREGA DE ROLLOS EN SITIO | 25/08/2025 SE REALIZA VISITA, SE ENTREGAN 20 ROLLOS"/>
    <s v="VISITA_TÉCNICA"/>
    <m/>
    <s v="TIPO I"/>
    <s v="TERRESTRE"/>
    <s v="PACHECO BUITRAGO JAVIER ALONSO"/>
    <n v="1"/>
    <n v="35779.500569199998"/>
    <n v="0"/>
    <n v="35779.500569199998"/>
    <m/>
    <m/>
    <m/>
    <m/>
    <m/>
  </r>
  <r>
    <s v="NEIVA"/>
    <x v="5"/>
    <x v="6"/>
    <n v="18753"/>
    <n v="2624927"/>
    <n v="53707"/>
    <s v="ORDEN DE CAMBIO"/>
    <s v="CAQUETA"/>
    <s v="SAN VICENTE DEL CAGUAN"/>
    <s v="BARRIO VEREDA LAS DAMAS SAN VI"/>
    <s v="REDEBAN"/>
    <s v="FO-25-1406139"/>
    <d v="2025-08-21T11:03:00"/>
    <d v="2025-08-25T17:05:00"/>
    <m/>
    <s v="ROLLOS"/>
    <s v="ROLLOS"/>
    <s v="CB UNO A UNO"/>
    <s v="CB UNO A UNO"/>
    <s v="EJECUTADO_EXITOSO"/>
    <s v="EJECUTADO EXITOSO"/>
    <s v="21/08/2025 SE CONFIRMA DATOS CON CB, DATOS CORRECTOS, SE ACTUALIZAN. SE REALIZA ENVIO DE  ROLLOS CON GUIA | 25/08/2025 SE REALIZA ENTREGA DE 50 ROLLOS RBM EN OTRA DIRECCIÓN, ENTREGA EXITOSA."/>
    <s v="VISITA_TÉCNICA"/>
    <m/>
    <s v="TIPO IV ESPECIAL"/>
    <s v="TERRESTRE / AEREO"/>
    <s v="BERMUDEZ SANCHEZ JOSE NEYBER"/>
    <n v="1"/>
    <n v="35779.500569199998"/>
    <n v="0"/>
    <n v="35779.500569199998"/>
    <m/>
    <m/>
    <m/>
    <m/>
    <m/>
  </r>
  <r>
    <s v="CUCUTA"/>
    <x v="2"/>
    <x v="2"/>
    <n v="54405"/>
    <n v="2628327"/>
    <n v="67138"/>
    <s v="ORDEN DE CAMBIO"/>
    <s v="NORTE DE SANTANDER"/>
    <s v="LOS PATIOS"/>
    <s v="BARRIO PATIO CENTRO LOS PATIOS"/>
    <s v="REDEBAN"/>
    <s v="FO-25-1408207"/>
    <d v="2025-08-21T17:59:00"/>
    <d v="2025-08-25T17:07:00"/>
    <m/>
    <s v="ROLLOS"/>
    <s v="ROLLOS"/>
    <s v="CB UNO A UNO"/>
    <s v="CB UNO A UNO"/>
    <s v="EJECUTADO_EXITOSO"/>
    <s v="EJECUTADO EXITOSO"/>
    <s v="22/08/2025 SE ESCALA AL COORDINADOR DE ZONA PARA ENTREGA DE ROLLOS EN SITIO | 25/08/2025 SE REALIZA VISITA, SE ENTREGAN 20 ROLLOS, DATAFONO NO SE ENCUENTRA EN LA DIRECCIÓN DE ENTREGA"/>
    <s v="VISITA_TÉCNICA"/>
    <m/>
    <s v="TIPO I"/>
    <s v="TERRESTRE"/>
    <s v="PACHECO BUITRAGO JAVIER ALONSO"/>
    <n v="1"/>
    <n v="35779.500569199998"/>
    <n v="0"/>
    <n v="35779.500569199998"/>
    <m/>
    <m/>
    <m/>
    <m/>
    <m/>
  </r>
  <r>
    <s v="CUCUTA"/>
    <x v="2"/>
    <x v="2"/>
    <n v="54001"/>
    <n v="2628246"/>
    <n v="69908"/>
    <s v="ORDEN DE CAMBIO"/>
    <s v="NORTE DE SANTANDER"/>
    <s v="CUCUTA"/>
    <s v="BARRIO SANTANDER CUCUTA 2"/>
    <s v="REDEBAN"/>
    <s v="FO-25-1408190"/>
    <d v="2025-08-22T08:00:00"/>
    <d v="2025-08-25T17:16:00"/>
    <m/>
    <s v="ROLLOS"/>
    <s v="ROLLOS"/>
    <s v="CB UNO A UNO"/>
    <s v="CB UNO A UNO"/>
    <s v="EJECUTADO_EXITOSO"/>
    <s v="EJECUTADO EXITOSO"/>
    <s v="22/08/2025 SE ESCALA AL COORDINADOR DE ZONA PARA ENTREGA DE ROLLOS EN SITIO | 25/08/2025 SE ENTREGAN 10 ROLLOS EXITOSO"/>
    <s v="VISITA_TÉCNICA"/>
    <m/>
    <s v="TIPO I"/>
    <s v="TERRESTRE"/>
    <s v="NARANJO AFANADOR RUBEN JESUS"/>
    <n v="1"/>
    <n v="35779.500569199998"/>
    <n v="0"/>
    <n v="35779.500569199998"/>
    <m/>
    <m/>
    <m/>
    <m/>
    <m/>
  </r>
  <r>
    <s v="BOGOTA"/>
    <x v="3"/>
    <x v="4"/>
    <n v="25175"/>
    <n v="2629166"/>
    <n v="78315"/>
    <s v="ORDEN DE CAMBIO"/>
    <s v="CUNDINAMARCA"/>
    <s v="CHIA"/>
    <s v="BARRIO PARQUE PRINCIPAL DE CHI"/>
    <s v="REDEBAN"/>
    <s v="FO-25-1408157"/>
    <d v="2025-08-22T08:09:00"/>
    <d v="2025-08-25T17:19:00"/>
    <m/>
    <s v="ROLLOS"/>
    <s v="ROLLOS"/>
    <s v="CB UNO A UNO"/>
    <s v="CB UNO A UNO"/>
    <s v="EJECUTADO_EXITOSO"/>
    <s v="EJECUTADO EXITOSO"/>
    <s v="22/08/2025 SE ESCALA AL COORDINADOR DE ZONA PARA ENTREGA DE ROLLOS EN SITIO | 25/08/2025 DURANTE LA VISITA TECNICA SE REALIZA ENTREGA DE ROLLOS PARA DATÁFONO NO SE MANIPULAN EQUIPOS SIN NOVEDAD EN ENTREGA"/>
    <s v="VISITA_TÉCNICA"/>
    <m/>
    <s v="TIPO II"/>
    <s v="TERRESTRE"/>
    <s v="GALEANO SORIANO JUAN DAVID"/>
    <n v="1"/>
    <n v="67654.12000000001"/>
    <n v="0"/>
    <n v="67654.12000000001"/>
    <m/>
    <m/>
    <m/>
    <m/>
    <m/>
  </r>
  <r>
    <s v="CALI"/>
    <x v="0"/>
    <x v="3"/>
    <n v="76001"/>
    <n v="2622205"/>
    <n v="60211"/>
    <s v="ORDEN DE CAMBIO"/>
    <s v="VALLE DEL CAUCA"/>
    <s v="CALI"/>
    <s v="BARRIO C C ACUARELA CALI"/>
    <s v="REDEBAN"/>
    <s v="FO-25-1401857"/>
    <d v="2025-08-21T08:00:00"/>
    <d v="2025-08-25T17:21:00"/>
    <m/>
    <s v="ROLLOS"/>
    <s v="ROLLOS"/>
    <s v="CB UNO A UNO"/>
    <s v="CB UNO A UNO"/>
    <s v="EJECUTADO_EXITOSO"/>
    <s v="EJECUTADO EXITOSO"/>
    <s v="21/08/2025 SE ESCALA AL COORDINADOR DE ZONA PARA ENTREGA DE ROLLOS EN SITIO | 25/08/2025 SE VISITA CORRESPONSAL Y SE REALIZA ENTREGAN 50 ROLLOS"/>
    <s v="VISITA_TÉCNICA"/>
    <m/>
    <s v="TIPO I"/>
    <s v="TERRESTRE"/>
    <s v="BOLAÑOS TABORDA JORGE ENRIQUE"/>
    <n v="1"/>
    <n v="35779.500569199998"/>
    <n v="0"/>
    <n v="35779.500569199998"/>
    <m/>
    <m/>
    <m/>
    <m/>
    <m/>
  </r>
  <r>
    <s v="BOGOTA"/>
    <x v="3"/>
    <x v="4"/>
    <n v="25175"/>
    <n v="2633022"/>
    <n v="77131"/>
    <s v="ORDEN DE CAMBIO"/>
    <s v="CUNDINAMARCA"/>
    <s v="CHIA"/>
    <s v="BARRIO SAN FRANCISCO CHIA"/>
    <s v="REDEBAN"/>
    <s v="FO-25-1411940"/>
    <d v="2025-08-22T16:26:00"/>
    <d v="2025-08-26T07:43:00"/>
    <m/>
    <s v="ROLLOS"/>
    <s v="ROLLOS"/>
    <s v="CB UNO A UNO"/>
    <s v="CB UNO A UNO"/>
    <s v="EJECUTADO_EXITOSO"/>
    <s v="EJECUTADO EXITOSO"/>
    <s v="22/08/2025 SE ESCALA AL COORDINADOR DE ZONA PARA ENTREGA DE ROLLOS EN SITIO | 25/08/2025 DURANTE LA VISITA TECNICA SE REALIZA ENTREGA DE ROLLOS PARA DATÁFONO NO SE MANIPULAN EQUIPOS SIN NOVEDAD EN ENTREGA"/>
    <s v="VISITA_TÉCNICA"/>
    <m/>
    <s v="TIPO II"/>
    <s v="TERRESTRE"/>
    <s v="GALEANO SORIANO JUAN DAVID"/>
    <n v="1"/>
    <n v="67654.12000000001"/>
    <n v="0"/>
    <n v="67654.12000000001"/>
    <m/>
    <m/>
    <m/>
    <m/>
    <m/>
  </r>
  <r>
    <s v="CUCUTA"/>
    <x v="2"/>
    <x v="2"/>
    <n v="54405"/>
    <n v="2628226"/>
    <n v="66520"/>
    <s v="ORDEN DE CAMBIO"/>
    <s v="NORTE DE SANTANDER"/>
    <s v="LOS PATIOS"/>
    <s v="BARRIO LA CORDIALIDAD LOS PATI"/>
    <s v="REDEBAN"/>
    <s v="FO-25-1408213"/>
    <d v="2025-08-21T17:59:00"/>
    <d v="2025-08-26T07:46:00"/>
    <m/>
    <s v="ROLLOS"/>
    <s v="ROLLOS"/>
    <s v="CB UNO A UNO"/>
    <s v="CB UNO A UNO"/>
    <s v="EJECUTADO_EXITOSO"/>
    <s v="EJECUTADO EXITOSO"/>
    <s v="22/08/2025 SE ESCALA AL COORDINADOR DE ZONA PARA ENTREGA DE ROLLOS EN SITIO | 25/08/2025 SE REALIZA VISITA, SE REALIZA ENTREGA DE 20 ROLLOS, DATAFONO NO SE ENCUENTRA EN LA DIRECCIÓN DE ENTREGA."/>
    <s v="VISITA_TÉCNICA"/>
    <m/>
    <s v="TIPO I"/>
    <s v="TERRESTRE"/>
    <s v="PACHECO BUITRAGO JAVIER ALONSO"/>
    <n v="1"/>
    <n v="35779.500569199998"/>
    <n v="0"/>
    <n v="35779.500569199998"/>
    <m/>
    <m/>
    <m/>
    <m/>
    <m/>
  </r>
  <r>
    <s v="VALLEDUPAR"/>
    <x v="4"/>
    <x v="5"/>
    <n v="20011"/>
    <n v="2612539"/>
    <n v="79838"/>
    <s v="ORDEN DE CAMBIO"/>
    <s v="CESAR"/>
    <s v="AGUACHICA"/>
    <s v="BARRIO MARIA EUGENIA ALTO AGUACHICA  2"/>
    <s v="REDEBAN"/>
    <s v="FO-25-1394244"/>
    <d v="2025-08-19T12:09:00"/>
    <d v="2025-08-26T08:10:00"/>
    <m/>
    <s v="ROLLOS"/>
    <s v="ROLLOS"/>
    <s v="CB UNO A UNO"/>
    <s v="CB UNO A UNO"/>
    <s v="EJECUTADO_EXITOSO"/>
    <s v="EJECUTADO EXITOSO"/>
    <s v="19/08/2025 EN COMUNICACIÓN CON LA SRA ANGIE KATHERINE MANCILLA ARDILLA CON C.C 1100966588 AL CELULAR 3187549329 CONFIRMA SOLICITUD. DATOS CORRECTOS. SE ACTUALIZAN | 26/08/2025 SE REALIZA ENVIO DE 10 ROLLOS, CON LA GUIA 2205447136. SE CONFIRMA ENTREGA EXITOSA POR PARTE DE LA TRANSPORTADORA."/>
    <s v="ENVÍO"/>
    <m/>
    <s v="TIPO IV"/>
    <s v="TERRESTRE"/>
    <m/>
    <n v="0"/>
    <n v="35779.500569199998"/>
    <n v="0"/>
    <n v="35779.500569199998"/>
    <m/>
    <m/>
    <m/>
    <m/>
    <m/>
  </r>
  <r>
    <s v="MEDELLIN"/>
    <x v="1"/>
    <x v="1"/>
    <n v="5591"/>
    <n v="2612495"/>
    <n v="68666"/>
    <s v="ORDEN DE CAMBIO"/>
    <s v="ANTIOQUIA"/>
    <s v="PUERTO TRIUNFO"/>
    <s v="BARRIO LA ESPERANZA PUERTO TRI"/>
    <s v="REDEBAN"/>
    <s v="FO-25-1394243"/>
    <d v="2025-08-19T12:20:00"/>
    <d v="2025-08-26T08:11:00"/>
    <m/>
    <s v="ROLLOS"/>
    <s v="ROLLOS"/>
    <s v="CB UNO A UNO"/>
    <s v="CB UNO A UNO"/>
    <s v="EJECUTADO_EXITOSO"/>
    <s v="EJECUTADO EXITOSO"/>
    <s v="19/08/2025 EN COMUNICACIÓN CON LA SRA SINDY DAJANA RAMIREZ CARDONA CON C.C 1001444920 ALCELULAR_ 3108386124 CONFIRMA SOLICITUD, DATOS CORRECTOS. SE ACTUALIZAN | 26/08/2025 SE REALIZA ENVIO DE 10 ROLLOS, CON LA GUIA 284607370. SE CONFIRMA ENTREGA EXITOSA POR PARTE DE LA TRANSPORTADORA."/>
    <s v="ENVÍO"/>
    <m/>
    <s v="TIPO IV"/>
    <s v="TERRESTRE"/>
    <m/>
    <n v="0"/>
    <n v="35779.500569199998"/>
    <n v="0"/>
    <n v="35779.500569199998"/>
    <m/>
    <m/>
    <m/>
    <m/>
    <m/>
  </r>
  <r>
    <s v="MEDELLIN"/>
    <x v="1"/>
    <x v="1"/>
    <n v="5670"/>
    <n v="2617042"/>
    <n v="37080"/>
    <s v="ORDEN DE CAMBIO"/>
    <s v="ANTIOQUIA"/>
    <s v="SAN ROQUE"/>
    <s v="DISTRICOL CACHARRERIA EL BUEN"/>
    <s v="REDEBAN"/>
    <s v="FO-25-1399370"/>
    <d v="2025-08-20T09:21:00"/>
    <d v="2025-08-26T08:12:00"/>
    <m/>
    <s v="ROLLOS"/>
    <s v="ROLLOS"/>
    <s v="AGREGADOR"/>
    <s v="DISTRICOL"/>
    <s v="EJECUTADO_EXITOSO"/>
    <s v="EJECUTADO EXITOSO"/>
    <s v="20/08/2025 SE ESCALA PARA ENVIO, SE LLAMO AL CB Y CONFIRMA SOLICITUD. SE ACTUALIZARON DATOS | 26/08/2025 SE REALIZA ENVIO DE 20 ROLLOS, CON LA GUIA 284607375. SE CONFIRMA ENTREGA EXITOSA POR PARTE DE LA TRANSPORTADORA."/>
    <s v="ENVÍO"/>
    <m/>
    <s v="TIPO III"/>
    <s v="TERRESTRE"/>
    <m/>
    <n v="0"/>
    <n v="35779.500569199998"/>
    <n v="0"/>
    <n v="35779.500569199998"/>
    <m/>
    <m/>
    <m/>
    <m/>
    <m/>
  </r>
  <r>
    <s v="VALLEDUPAR"/>
    <x v="4"/>
    <x v="5"/>
    <n v="20011"/>
    <n v="2617810"/>
    <n v="10865"/>
    <s v="ORDEN DE CAMBIO"/>
    <s v="CESAR"/>
    <s v="AGUACHICA"/>
    <s v="AGUACHICA I"/>
    <s v="REDEBAN"/>
    <s v="FO-25-1399368"/>
    <d v="2025-08-20T10:14:00"/>
    <d v="2025-08-26T08:13:00"/>
    <m/>
    <s v="ROLLOS"/>
    <s v="ROLLOS"/>
    <s v="CB UNO A UNO"/>
    <s v="CB UNO A UNO"/>
    <s v="EJECUTADO_EXITOSO"/>
    <s v="EJECUTADO EXITOSO"/>
    <s v="20/08/2025 SE ESCALA PARA ENVIO, SE LLAMO AL CB Y CONFIRMA SOLICITUD. SE ACTUALIZARON DATOS | 26/08/2025 SE REALIZA ENVIO DE 90 ROLLOS, CON LA GUIA 2205447138. SE CONFIRMA ENTREGA EXITOSA POR PARTE DE LA TRANSPORTADORA."/>
    <s v="ENVÍO"/>
    <m/>
    <s v="TIPO IV"/>
    <s v="TERRESTRE"/>
    <m/>
    <n v="0"/>
    <n v="35779.500569199998"/>
    <n v="0"/>
    <n v="35779.500569199998"/>
    <m/>
    <m/>
    <m/>
    <m/>
    <m/>
  </r>
  <r>
    <s v="CUCUTA"/>
    <x v="2"/>
    <x v="2"/>
    <n v="54498"/>
    <n v="2617641"/>
    <n v="42524"/>
    <s v="ORDEN DE CAMBIO"/>
    <s v="NORTE DE SANTANDER"/>
    <s v="OCAÑA"/>
    <s v="BARRIO SANTA CLARA OCANA 1"/>
    <s v="REDEBAN"/>
    <s v="FO-25-1399381"/>
    <d v="2025-08-20T10:03:00"/>
    <d v="2025-08-26T08:13:00"/>
    <m/>
    <s v="ROLLOS"/>
    <s v="ROLLOS"/>
    <s v="CB UNO A UNO"/>
    <s v="CB UNO A UNO"/>
    <s v="EJECUTADO_EXITOSO"/>
    <s v="EJECUTADO EXITOSO"/>
    <s v="20/08/2025 SE ESCALÓ A LA RED PARA AUTORIZACIÓN DE ROLLOS - LA RED AUTORIZA -SE ESCALA PARA ENVIO, SE LLAMO AL CB Y CONFIRMA SOLICITUD. SE ACTUALIZARON DATOS | 26/08/2025 SE REALIZA ENVIO DE 40 ROLLOS, CON LA GUIA 2187690647. SE CONFIRMA ENTREGA EXITOSA POR PARTE DE LA TRANSPORTADORA."/>
    <s v="ENVÍO"/>
    <m/>
    <s v="TIPO IV"/>
    <s v="TERRESTRE"/>
    <m/>
    <n v="0"/>
    <n v="35779.500569199998"/>
    <n v="0"/>
    <n v="35779.500569199998"/>
    <m/>
    <m/>
    <m/>
    <m/>
    <m/>
  </r>
  <r>
    <s v="BUCARAMANGA"/>
    <x v="2"/>
    <x v="2"/>
    <n v="68217"/>
    <n v="2617964"/>
    <n v="44212"/>
    <s v="ORDEN DE CAMBIO"/>
    <s v="SANTANDER"/>
    <s v="COROMORO"/>
    <s v="DISTRICOL SUPERMERCADO ALCANCI"/>
    <s v="REDEBAN"/>
    <s v="FO-25-1399367"/>
    <d v="2025-08-20T10:32:00"/>
    <d v="2025-08-26T08:14:00"/>
    <m/>
    <s v="ROLLOS"/>
    <s v="ROLLOS"/>
    <s v="AGREGADOR"/>
    <s v="DISTRICOL"/>
    <s v="EJECUTADO_EXITOSO"/>
    <s v="EJECUTADO EXITOSO"/>
    <s v="20/08/2025 SE ESCALA PARA ENVIO, SE LLAMO AL CB Y CONFIRMA SOLICITUD. SE ACTUALIZARON DATOS | 26/08/2025 SE REALIZA ENVIO DE 20 ROLLOS, CON LA GUIA 2187690645. SE CONFIRMA ENTREGA EXITOSA POR PARTE DE LA TRANSPORTADORA."/>
    <s v="ENVÍO"/>
    <m/>
    <s v="TIPO IV"/>
    <s v="TERRESTRE"/>
    <m/>
    <n v="0"/>
    <n v="35779.500569199998"/>
    <n v="0"/>
    <n v="35779.500569199998"/>
    <m/>
    <m/>
    <m/>
    <m/>
    <m/>
  </r>
  <r>
    <s v="MEDELLIN"/>
    <x v="1"/>
    <x v="1"/>
    <n v="5266"/>
    <n v="2611125"/>
    <n v="45383"/>
    <s v="ORDEN DE CAMBIO"/>
    <s v="ANTIOQUIA"/>
    <s v="ENVIGADO"/>
    <s v="PTM ENVIGADO DROGUERIA MILENIO"/>
    <s v="REDEBAN"/>
    <s v="FO-25-1391662"/>
    <d v="2025-08-19T10:06:00"/>
    <d v="2025-08-26T09:20:00"/>
    <m/>
    <s v="ROLLOS"/>
    <s v="ROLLOS"/>
    <s v="AGREGADOR"/>
    <s v="COMCARD - PTM"/>
    <s v="EJECUTADO_EXITOSO"/>
    <s v="EJECUTADO EXITOSO"/>
    <s v="19/08/2025 SE ESCALA PARA ENTREGA POR MEDIO DE CABIFY | 26/08/2025 SE REALIZA ENTREGA DE 50 ROLLOS POR EL OPERADOR CABIFY"/>
    <s v="VISITA_TÉCNICA"/>
    <m/>
    <s v="TIPO I"/>
    <s v="TERRESTRE"/>
    <s v="AYALA ROMERO MAYKOL DANILO"/>
    <n v="1"/>
    <n v="35779.500569199998"/>
    <n v="0"/>
    <n v="35779.500569199998"/>
    <m/>
    <m/>
    <m/>
    <m/>
    <m/>
  </r>
  <r>
    <s v="MEDELLIN"/>
    <x v="1"/>
    <x v="1"/>
    <n v="5001"/>
    <n v="2611143"/>
    <n v="80636"/>
    <s v="ORDEN DE CAMBIO"/>
    <s v="ANTIOQUIA"/>
    <s v="MEDELLIN"/>
    <s v="BARRIO CENTRO EL HUECO MEDELLIN"/>
    <s v="REDEBAN"/>
    <s v="FO-25-1391661"/>
    <d v="2025-08-19T10:10:00"/>
    <d v="2025-08-26T09:21:00"/>
    <m/>
    <s v="ROLLOS"/>
    <s v="ROLLOS"/>
    <s v="CB UNO A UNO"/>
    <s v="CB UNO A UNO"/>
    <s v="EJECUTADO_EXITOSO"/>
    <s v="EJECUTADO EXITOSO"/>
    <s v="19/08/2025 SE ESCALA PARA ENTREGA POR MEDIO DE CABIFY | 26/08/2025 SE REALIZA ENTREGA DE 20 ROLLOS POR EL OPERADOR CABIFY"/>
    <s v="VISITA_TÉCNICA"/>
    <m/>
    <s v="TIPO I"/>
    <s v="TERRESTRE"/>
    <s v="AYALA ROMERO MAYKOL DANILO"/>
    <n v="1"/>
    <n v="35779.500569199998"/>
    <n v="0"/>
    <n v="35779.500569199998"/>
    <m/>
    <m/>
    <m/>
    <m/>
    <m/>
  </r>
  <r>
    <s v="MEDELLIN"/>
    <x v="1"/>
    <x v="1"/>
    <n v="5212"/>
    <n v="2611567"/>
    <n v="79184"/>
    <s v="ORDEN DE CAMBIO"/>
    <s v="ANTIOQUIA"/>
    <s v="COPACABANA"/>
    <s v="BARRIO COPACABANA COPACABANA"/>
    <s v="REDEBAN"/>
    <s v="FO-25-1391642"/>
    <d v="2025-08-19T10:48:00"/>
    <d v="2025-08-26T09:22:00"/>
    <m/>
    <s v="ROLLOS"/>
    <s v="ROLLOS"/>
    <s v="CB UNO A UNO"/>
    <s v="CB UNO A UNO"/>
    <s v="EJECUTADO_EXITOSO"/>
    <s v="EJECUTADO EXITOSO"/>
    <s v="19/08/2025 SE ESCALA PARA ENTREGA POR MEDIO DE CABIFY | 26/08/2025 SE REALIZA ENTREGA DE 20 ROLLOS POR EL OPERADOR CABIFY"/>
    <s v="VISITA_TÉCNICA"/>
    <m/>
    <s v="TIPO I"/>
    <s v="TERRESTRE"/>
    <s v="AYALA ROMERO MAYKOL DANILO"/>
    <n v="1"/>
    <n v="35779.500569199998"/>
    <n v="0"/>
    <n v="35779.500569199998"/>
    <m/>
    <m/>
    <m/>
    <m/>
    <m/>
  </r>
  <r>
    <s v="MEDELLIN"/>
    <x v="1"/>
    <x v="1"/>
    <n v="5088"/>
    <n v="2612068"/>
    <n v="45042"/>
    <s v="ORDEN DE CAMBIO"/>
    <s v="ANTIOQUIA"/>
    <s v="BELLO"/>
    <s v="DISTRICOL PUNTA ROMA"/>
    <s v="REDEBAN"/>
    <s v="FO-25-1391594"/>
    <d v="2025-08-19T11:34:00"/>
    <d v="2025-08-26T09:27:00"/>
    <m/>
    <s v="ROLLOS"/>
    <s v="ROLLOS"/>
    <s v="AGREGADOR"/>
    <s v="DISTRICOL"/>
    <s v="EJECUTADO_EXITOSO"/>
    <s v="EJECUTADO EXITOSO"/>
    <s v="19/08/2025 SE ESCALA PARA ENTREGA POR MEDIO DE CABIFY | 26/08/2025 SE REALIZA ENTREGA DE 30 ROLLOS POR EL OPERADOR CABIFY"/>
    <s v="VISITA_TÉCNICA"/>
    <m/>
    <s v="TIPO I"/>
    <s v="TERRESTRE"/>
    <s v="AYALA ROMERO MAYKOL DANILO"/>
    <n v="1"/>
    <n v="35779.500569199998"/>
    <n v="0"/>
    <n v="35779.500569199998"/>
    <m/>
    <m/>
    <m/>
    <m/>
    <m/>
  </r>
  <r>
    <s v="MEDELLIN"/>
    <x v="1"/>
    <x v="1"/>
    <n v="5088"/>
    <n v="2612472"/>
    <n v="47093"/>
    <s v="ORDEN DE CAMBIO"/>
    <s v="ANTIOQUIA"/>
    <s v="BELLO"/>
    <s v="BARRIO MARUCHENGA BELLO"/>
    <s v="REDEBAN"/>
    <s v="FO-25-1392248"/>
    <d v="2025-08-19T12:06:00"/>
    <d v="2025-08-26T09:28:00"/>
    <m/>
    <s v="ROLLOS"/>
    <s v="ROLLOS"/>
    <s v="CB UNO A UNO"/>
    <s v="CB UNO A UNO"/>
    <s v="EJECUTADO_EXITOSO"/>
    <s v="EJECUTADO EXITOSO"/>
    <s v="19/08/2025 SE ESCALA PARA ENTREGA POR CABIFY | 26/08/2025 SE REALIZA ENTREGA DE 80 ROLLOS POR EL OPERADOR CABIFY"/>
    <s v="VISITA_TÉCNICA"/>
    <m/>
    <s v="TIPO I"/>
    <s v="TERRESTRE"/>
    <s v="AYALA ROMERO MAYKOL DANILO"/>
    <n v="1"/>
    <n v="35779.500569199998"/>
    <n v="0"/>
    <n v="35779.500569199998"/>
    <m/>
    <m/>
    <m/>
    <m/>
    <m/>
  </r>
  <r>
    <s v="MEDELLIN"/>
    <x v="1"/>
    <x v="1"/>
    <n v="5001"/>
    <n v="2613262"/>
    <n v="74176"/>
    <s v="ORDEN DE CAMBIO"/>
    <s v="ANTIOQUIA"/>
    <s v="MEDELLIN"/>
    <s v="BARRIO ROBLEDO AURES MEDELLIN"/>
    <s v="REDEBAN"/>
    <s v="FO-25-1392981"/>
    <d v="2025-08-19T14:23:00"/>
    <d v="2025-08-26T09:30:00"/>
    <m/>
    <s v="ROLLOS"/>
    <s v="ROLLOS"/>
    <s v="CB UNO A UNO"/>
    <s v="CB UNO A UNO"/>
    <s v="EJECUTADO_EXITOSO"/>
    <s v="EJECUTADO EXITOSO"/>
    <s v="19/08/2025 SE ESCALA PARA ENTREGA POR CABIFY | 26/08/2025 SE REALIZA ENTREGA DE 40 ROLLOS POR EL OPERADOR CABIFY"/>
    <s v="VISITA_TÉCNICA"/>
    <m/>
    <s v="TIPO I"/>
    <s v="TERRESTRE"/>
    <s v="AYALA ROMERO MAYKOL DANILO"/>
    <n v="1"/>
    <n v="35779.500569199998"/>
    <n v="0"/>
    <n v="35779.500569199998"/>
    <m/>
    <m/>
    <m/>
    <m/>
    <m/>
  </r>
  <r>
    <s v="MEDELLIN"/>
    <x v="1"/>
    <x v="1"/>
    <n v="5088"/>
    <n v="2614688"/>
    <n v="78995"/>
    <s v="ORDEN DE CAMBIO"/>
    <s v="ANTIOQUIA"/>
    <s v="BELLO"/>
    <s v="PTM BELLO REPLAY MS"/>
    <s v="REDEBAN"/>
    <s v="FO-25-1394139"/>
    <d v="2025-08-19T16:24:00"/>
    <d v="2025-08-26T09:31:00"/>
    <m/>
    <s v="ROLLOS"/>
    <s v="ROLLOS"/>
    <s v="AGREGADOR"/>
    <s v="COMCARD - PTM"/>
    <s v="EJECUTADO_EXITOSO"/>
    <s v="EJECUTADO EXITOSO"/>
    <s v="19/08/2025 SE ESCALA PARA ENTREGA POR CABIFY | 26/08/2025 SE REALIZA ENTREGA DE 20 ROLLOS POR EL OPERADOR CABIFY"/>
    <s v="VISITA_TÉCNICA"/>
    <m/>
    <s v="TIPO I"/>
    <s v="TERRESTRE"/>
    <s v="AYALA ROMERO MAYKOL DANILO"/>
    <n v="1"/>
    <n v="35779.500569199998"/>
    <n v="0"/>
    <n v="35779.500569199998"/>
    <m/>
    <m/>
    <m/>
    <m/>
    <m/>
  </r>
  <r>
    <s v="MEDELLIN"/>
    <x v="1"/>
    <x v="1"/>
    <n v="5001"/>
    <n v="2614802"/>
    <n v="49917"/>
    <s v="ORDEN DE CAMBIO"/>
    <s v="ANTIOQUIA"/>
    <s v="MEDELLIN"/>
    <s v="BARRIO LOS CERROS MEDELLIN"/>
    <s v="REDEBAN"/>
    <s v="FO-25-1394138"/>
    <d v="2025-08-19T16:27:00"/>
    <d v="2025-08-26T09:31:00"/>
    <m/>
    <s v="ROLLOS"/>
    <s v="ROLLOS"/>
    <s v="CB UNO A UNO"/>
    <s v="CB UNO A UNO"/>
    <s v="EJECUTADO_EXITOSO"/>
    <s v="EJECUTADO EXITOSO"/>
    <s v="19/08/2025 SE ESCALA PARA ENTREGA POR CABIFY | 26/08/2025 SE REALIZA ENTREGA DE 70 ROLLOS POR EL OPERADOR CABIFY"/>
    <s v="VISITA_TÉCNICA"/>
    <m/>
    <s v="TIPO I"/>
    <s v="TERRESTRE"/>
    <s v="AYALA ROMERO MAYKOL DANILO"/>
    <n v="1"/>
    <n v="35779.500569199998"/>
    <n v="0"/>
    <n v="35779.500569199998"/>
    <m/>
    <m/>
    <m/>
    <m/>
    <m/>
  </r>
  <r>
    <s v="MEDELLIN"/>
    <x v="1"/>
    <x v="1"/>
    <n v="5088"/>
    <n v="2614806"/>
    <n v="45785"/>
    <s v="ORDEN DE CAMBIO"/>
    <s v="ANTIOQUIA"/>
    <s v="BELLO"/>
    <s v="PTM  BELLO PAPELERIA Y VARIEDA"/>
    <s v="REDEBAN"/>
    <s v="FO-25-1394136"/>
    <d v="2025-08-19T16:28:00"/>
    <d v="2025-08-26T09:33:00"/>
    <m/>
    <s v="ROLLOS"/>
    <s v="ROLLOS"/>
    <s v="AGREGADOR"/>
    <s v="COMCARD - PTM"/>
    <s v="EJECUTADO_EXITOSO"/>
    <s v="EJECUTADO EXITOSO"/>
    <s v="19/08/2025 SE ESCALA PARA ENTREGA POR CABIFY | 26/08/2025 SE REALIZA ENTREGA DE 110 ROLLOS POR EL OPERADOR CABIFY"/>
    <s v="VISITA_TÉCNICA"/>
    <m/>
    <s v="TIPO I"/>
    <s v="TERRESTRE"/>
    <s v="AYALA ROMERO MAYKOL DANILO"/>
    <n v="1"/>
    <n v="35779.500569199998"/>
    <n v="0"/>
    <n v="35779.500569199998"/>
    <m/>
    <m/>
    <m/>
    <m/>
    <m/>
  </r>
  <r>
    <s v="MEDELLIN"/>
    <x v="1"/>
    <x v="1"/>
    <n v="5088"/>
    <n v="2614953"/>
    <n v="78160"/>
    <s v="ORDEN DE CAMBIO"/>
    <s v="ANTIOQUIA"/>
    <s v="BELLO"/>
    <s v="BARRIO NIQUIA BELLO 23"/>
    <s v="REDEBAN"/>
    <s v="FO-25-1394129"/>
    <d v="2025-08-19T16:42:00"/>
    <d v="2025-08-26T09:34:00"/>
    <m/>
    <s v="ROLLOS"/>
    <s v="ROLLOS"/>
    <s v="CB UNO A UNO"/>
    <s v="CB UNO A UNO"/>
    <s v="EJECUTADO_EXITOSO"/>
    <s v="EJECUTADO EXITOSO"/>
    <s v="19/08/2025 SE ESCALA PARA ENTREGA POR CABIFY | 26/08/2025 SE REALIZA ENTREGA DE 40 ROLLOS POR EL OPERADOR CABIFY"/>
    <s v="VISITA_TÉCNICA"/>
    <m/>
    <s v="TIPO I"/>
    <s v="TERRESTRE"/>
    <s v="AYALA ROMERO MAYKOL DANILO"/>
    <n v="1"/>
    <n v="35779.500569199998"/>
    <n v="0"/>
    <n v="35779.500569199998"/>
    <m/>
    <m/>
    <m/>
    <m/>
    <m/>
  </r>
  <r>
    <s v="MEDELLIN"/>
    <x v="1"/>
    <x v="1"/>
    <n v="5088"/>
    <n v="2615604"/>
    <n v="79154"/>
    <s v="ORDEN DE CAMBIO"/>
    <s v="ANTIOQUIA"/>
    <s v="BELLO"/>
    <s v="BARRIO PARIS BELLO BELLO"/>
    <s v="REDEBAN"/>
    <s v="FO-25-1395229"/>
    <d v="2025-08-20T08:00:00"/>
    <d v="2025-08-26T09:35:00"/>
    <m/>
    <s v="ROLLOS"/>
    <s v="ROLLOS"/>
    <s v="CB UNO A UNO"/>
    <s v="CB UNO A UNO"/>
    <s v="EJECUTADO_EXITOSO"/>
    <s v="EJECUTADO EXITOSO"/>
    <s v="20/08/2025 SE ENVIO ROLLOS POR MEDIO DE CABIFY | 26/08/2025 SE REALIZA ENTREGA DE 10 ROLLOS POR EL OPERADOR CABIFY"/>
    <s v="VISITA_TÉCNICA"/>
    <m/>
    <s v="TIPO I"/>
    <s v="TERRESTRE"/>
    <s v="AYALA ROMERO MAYKOL DANILO"/>
    <n v="1"/>
    <n v="35779.500569199998"/>
    <n v="0"/>
    <n v="35779.500569199998"/>
    <m/>
    <m/>
    <m/>
    <m/>
    <m/>
  </r>
  <r>
    <s v="MEDELLIN"/>
    <x v="1"/>
    <x v="1"/>
    <n v="5088"/>
    <n v="2615360"/>
    <n v="35359"/>
    <s v="ORDEN DE CAMBIO"/>
    <s v="ANTIOQUIA"/>
    <s v="BELLO"/>
    <s v="COMCARD BELLO ROXY"/>
    <s v="REDEBAN"/>
    <s v="FO-25-1394206"/>
    <d v="2025-08-20T08:00:00"/>
    <d v="2025-08-26T09:36:00"/>
    <m/>
    <s v="ROLLOS"/>
    <s v="ROLLOS"/>
    <s v="AGREGADOR"/>
    <s v="COMCARD - PTM"/>
    <s v="EJECUTADO_EXITOSO"/>
    <s v="EJECUTADO EXITOSO"/>
    <s v="19/08/2025 SE ESCALA PARA ENTREGA POR CABIFY | 26/08/2025 SE REALIZA ENTREGA DE 50 ROLLOS POR EL OPERADOR CABIFY"/>
    <s v="VISITA_TÉCNICA"/>
    <m/>
    <s v="TIPO I"/>
    <s v="TERRESTRE"/>
    <s v="AYALA ROMERO MAYKOL DANILO"/>
    <n v="1"/>
    <n v="35779.500569199998"/>
    <n v="0"/>
    <n v="35779.500569199998"/>
    <m/>
    <m/>
    <m/>
    <m/>
    <m/>
  </r>
  <r>
    <s v="MEDELLIN"/>
    <x v="1"/>
    <x v="1"/>
    <n v="5266"/>
    <n v="2619008"/>
    <n v="33059"/>
    <s v="ORDEN DE CAMBIO"/>
    <s v="ANTIOQUIA"/>
    <s v="ENVIGADO"/>
    <s v="OPRAP CC VIVA ENVIGADO NORTE"/>
    <s v="REDEBAN"/>
    <s v="FO-25-1397474"/>
    <d v="2025-08-20T11:53:00"/>
    <d v="2025-08-26T09:37:00"/>
    <m/>
    <s v="ROLLOS"/>
    <s v="ROLLOS"/>
    <s v="ROBUSTO"/>
    <s v="OPRAP"/>
    <s v="EJECUTADO_EXITOSO"/>
    <s v="EJECUTADO EXITOSO"/>
    <s v="20/08/2025 SE ESCALA PARA ENVIO POR CABIFY | 26/08/2025 SE REALIZA ENTREGA DE 250 ROLLOS POR EL OPERADOR CABIFY"/>
    <s v="VISITA_TÉCNICA"/>
    <m/>
    <s v="TIPO I"/>
    <s v="TERRESTRE"/>
    <s v="AYALA ROMERO MAYKOL DANILO"/>
    <n v="1"/>
    <n v="35779.500569199998"/>
    <n v="0"/>
    <n v="35779.500569199998"/>
    <m/>
    <m/>
    <m/>
    <m/>
    <m/>
  </r>
  <r>
    <s v="MEDELLIN"/>
    <x v="1"/>
    <x v="1"/>
    <n v="5266"/>
    <n v="2619884"/>
    <n v="78664"/>
    <s v="ORDEN DE CAMBIO"/>
    <s v="ANTIOQUIA"/>
    <s v="ENVIGADO"/>
    <s v="PTM ENVIGADO R V DISTRIBUDORES"/>
    <s v="REDEBAN"/>
    <s v="FO-25-1398560"/>
    <d v="2025-08-20T14:15:00"/>
    <d v="2025-08-26T09:38:00"/>
    <m/>
    <s v="ROLLOS"/>
    <s v="ROLLOS"/>
    <s v="AGREGADOR"/>
    <s v="COMCARD - PTM"/>
    <s v="EJECUTADO_EXITOSO"/>
    <s v="EJECUTADO EXITOSO"/>
    <s v="20/08/2025 REALIZAR ENTREGA POR MEDIO DE CABIFY | 26/08/2025 SE REALIZA ENTREGA DE 30 ROLLOS POR EL OPERADOR CABIFY"/>
    <s v="VISITA_TÉCNICA"/>
    <m/>
    <s v="TIPO I"/>
    <s v="TERRESTRE"/>
    <s v="AYALA ROMERO MAYKOL DANILO"/>
    <n v="1"/>
    <n v="35779.500569199998"/>
    <n v="0"/>
    <n v="35779.500569199998"/>
    <m/>
    <m/>
    <m/>
    <m/>
    <m/>
  </r>
  <r>
    <s v="MEDELLIN"/>
    <x v="1"/>
    <x v="1"/>
    <n v="5308"/>
    <n v="2616153"/>
    <n v="18623"/>
    <s v="ORDEN DE CAMBIO"/>
    <s v="ANTIOQUIA"/>
    <s v="GIRARDOTA"/>
    <s v="BARRIO VEREDA PORTACHUELO GIRA"/>
    <s v="REDEBAN"/>
    <s v="FO-25-1395112"/>
    <d v="2025-08-20T08:13:00"/>
    <d v="2025-08-26T09:39:00"/>
    <m/>
    <s v="ROLLOS"/>
    <s v="ROLLOS"/>
    <s v="CB UNO A UNO"/>
    <s v="CB UNO A UNO"/>
    <s v="EJECUTADO_EXITOSO"/>
    <s v="EJECUTADO EXITOSO"/>
    <s v="20/08/2025 SE ENVIO ROLLOS POR MEDIO DE CABIFY | 26/08/2025 SE REALIZA ENTREGA DE 60 ROLLOS POR EL OPERADOR CABIFY"/>
    <s v="VISITA_TÉCNICA"/>
    <m/>
    <s v="TIPO I"/>
    <s v="TERRESTRE"/>
    <s v="AYALA ROMERO MAYKOL DANILO"/>
    <n v="1"/>
    <n v="35779.500569199998"/>
    <n v="0"/>
    <n v="35779.500569199998"/>
    <m/>
    <m/>
    <m/>
    <m/>
    <m/>
  </r>
  <r>
    <s v="MEDELLIN"/>
    <x v="1"/>
    <x v="1"/>
    <n v="5360"/>
    <n v="2618651"/>
    <n v="48139"/>
    <s v="ORDEN DE CAMBIO"/>
    <s v="ANTIOQUIA"/>
    <s v="ITAGUI"/>
    <s v="DISTRICOL DISTRICOR ANTIOQUIA"/>
    <s v="REDEBAN"/>
    <s v="FO-25-1397830"/>
    <d v="2025-08-20T11:14:00"/>
    <d v="2025-08-26T09:40:00"/>
    <m/>
    <s v="ROLLOS"/>
    <s v="ROLLOS"/>
    <s v="AGREGADOR"/>
    <s v="DISTRICOL"/>
    <s v="EJECUTADO_EXITOSO"/>
    <s v="EJECUTADO EXITOSO"/>
    <s v="20/08/2025 SE ENVIO ROLLOS POR MEDIO DE CABIFY | 26/08/2025 SE REALIZA ENTREGA DE 100 ROLLOS POR EL OPERADOR CABIFY"/>
    <s v="VISITA_TÉCNICA"/>
    <m/>
    <s v="TIPO I"/>
    <s v="TERRESTRE"/>
    <s v="AYALA ROMERO MAYKOL DANILO"/>
    <n v="1"/>
    <n v="35779.500569199998"/>
    <n v="0"/>
    <n v="35779.500569199998"/>
    <m/>
    <m/>
    <m/>
    <m/>
    <m/>
  </r>
  <r>
    <s v="MEDELLIN"/>
    <x v="1"/>
    <x v="1"/>
    <n v="5360"/>
    <n v="2619514"/>
    <n v="79628"/>
    <s v="ORDEN DE CAMBIO"/>
    <s v="ANTIOQUIA"/>
    <s v="ITAGUI"/>
    <s v="BARRIO ITAGUI ITAGUI 33"/>
    <s v="REDEBAN"/>
    <s v="FO-25-1397446"/>
    <d v="2025-08-20T12:36:00"/>
    <d v="2025-08-26T09:43:00"/>
    <m/>
    <s v="ROLLOS"/>
    <s v="ROLLOS"/>
    <s v="CB UNO A UNO"/>
    <s v="CB UNO A UNO"/>
    <s v="EJECUTADO_EXITOSO"/>
    <s v="EJECUTADO EXITOSO"/>
    <s v="20/08/2025 SE ESCALA PARA ENVIO POR CABIFY | 26/08/2025 SE REALIZA ENTREGA DE 20 ROLLOS POR EL OPERADOR CABIFY"/>
    <s v="VISITA_TÉCNICA"/>
    <m/>
    <s v="TIPO I"/>
    <s v="TERRESTRE"/>
    <s v="AYALA ROMERO MAYKOL DANILO"/>
    <n v="1"/>
    <n v="35779.500569199998"/>
    <n v="0"/>
    <n v="35779.500569199998"/>
    <m/>
    <m/>
    <m/>
    <m/>
    <m/>
  </r>
  <r>
    <s v="MEDELLIN"/>
    <x v="1"/>
    <x v="1"/>
    <n v="5360"/>
    <n v="2619632"/>
    <n v="44132"/>
    <s v="ORDEN DE CAMBIO"/>
    <s v="ANTIOQUIA"/>
    <s v="ITAGUI"/>
    <s v="BARRIO ITAGUI ITAGUI 4"/>
    <s v="REDEBAN"/>
    <s v="FO-25-1397507"/>
    <d v="2025-08-20T13:23:00"/>
    <d v="2025-08-26T09:44:00"/>
    <m/>
    <s v="ROLLOS"/>
    <s v="ROLLOS"/>
    <s v="CB UNO A UNO"/>
    <s v="CB UNO A UNO"/>
    <s v="EJECUTADO_EXITOSO"/>
    <s v="EJECUTADO EXITOSO"/>
    <s v="20/08/2025 SE ESCALA PARA ENVIO POR CABIFY | 26/08/2025 SE REALIZA ENTREGA DE 70 ROLLOS POR EL OPERADOR CABIFY"/>
    <s v="VISITA_TÉCNICA"/>
    <m/>
    <s v="TIPO I"/>
    <s v="TERRESTRE"/>
    <s v="AYALA ROMERO MAYKOL DANILO"/>
    <n v="1"/>
    <n v="35779.500569199998"/>
    <n v="0"/>
    <n v="35779.500569199998"/>
    <m/>
    <m/>
    <m/>
    <m/>
    <m/>
  </r>
  <r>
    <s v="MEDELLIN"/>
    <x v="1"/>
    <x v="1"/>
    <n v="5001"/>
    <n v="2616484"/>
    <n v="53051"/>
    <s v="ORDEN DE CAMBIO"/>
    <s v="ANTIOQUIA"/>
    <s v="MEDELLIN"/>
    <s v="PTM MEDELLIN MERCATEADERO"/>
    <s v="REDEBAN"/>
    <s v="FO-25-1395858"/>
    <d v="2025-08-20T08:48:00"/>
    <d v="2025-08-26T09:45:00"/>
    <m/>
    <s v="ROLLOS"/>
    <s v="ROLLOS"/>
    <s v="AGREGADOR"/>
    <s v="COMCARD - PTM"/>
    <s v="EJECUTADO_EXITOSO"/>
    <s v="EJECUTADO EXITOSO"/>
    <s v="20/08/2025 SE ENVIO ROLLOS POR MEDIO DE CABIFY | 26/08/2025 SE REALIZA ENTREGA DE 40 ROLLOS POR EL OPERADOR CABIFY"/>
    <s v="VISITA_TÉCNICA"/>
    <m/>
    <s v="TIPO I"/>
    <s v="TERRESTRE"/>
    <s v="AYALA ROMERO MAYKOL DANILO"/>
    <n v="1"/>
    <n v="35779.500569199998"/>
    <n v="0"/>
    <n v="35779.500569199998"/>
    <m/>
    <m/>
    <m/>
    <m/>
    <m/>
  </r>
  <r>
    <s v="MEDELLIN"/>
    <x v="1"/>
    <x v="1"/>
    <n v="5001"/>
    <n v="2616899"/>
    <n v="42358"/>
    <s v="ORDEN DE CAMBIO"/>
    <s v="ANTIOQUIA"/>
    <s v="MEDELLIN"/>
    <s v="BARRIO ROBLEDO MEDELLIN 8"/>
    <s v="REDEBAN"/>
    <s v="FO-25-1395821"/>
    <d v="2025-08-20T09:23:00"/>
    <d v="2025-08-26T09:47:00"/>
    <m/>
    <s v="ROLLOS"/>
    <s v="ROLLOS"/>
    <s v="CB UNO A UNO"/>
    <s v="CB UNO A UNO"/>
    <s v="EJECUTADO_EXITOSO"/>
    <s v="EJECUTADO EXITOSO"/>
    <s v="20/08/2025 SE ENVIO ROLLOS POR MEDIO DE CABIFY | 26/08/2025 SE REALIZA ENTREGA DE 40 ROLLOS POR EL OPERADOR CABIFY"/>
    <s v="VISITA_TÉCNICA"/>
    <m/>
    <s v="TIPO I"/>
    <s v="TERRESTRE"/>
    <s v="AYALA ROMERO MAYKOL DANILO"/>
    <n v="1"/>
    <n v="35779.500569199998"/>
    <n v="0"/>
    <n v="35779.500569199998"/>
    <m/>
    <m/>
    <m/>
    <m/>
    <m/>
  </r>
  <r>
    <s v="MEDELLIN"/>
    <x v="1"/>
    <x v="1"/>
    <n v="5001"/>
    <n v="2617241"/>
    <n v="13005"/>
    <s v="ORDEN DE CAMBIO"/>
    <s v="ANTIOQUIA"/>
    <s v="MEDELLIN"/>
    <s v="TERMINAL COORDINADORA MEDELLIN"/>
    <s v="REDEBAN"/>
    <s v="FO-25-1395810"/>
    <d v="2025-08-20T09:30:00"/>
    <d v="2025-08-26T09:48:00"/>
    <m/>
    <s v="ROLLOS"/>
    <s v="ROLLOS"/>
    <s v="CB UNO A UNO"/>
    <s v="CB UNO A UNO"/>
    <s v="EJECUTADO_EXITOSO"/>
    <s v="EJECUTADO EXITOSO"/>
    <s v="20/08/2025 SE ENVIO ROLLOS POR MEDIO DE CABIFY | 26/08/2025 SE REALIZA ENTREGA DE 10 ROLLOS POR EL OPERADOR CABIFY"/>
    <s v="VISITA_TÉCNICA"/>
    <m/>
    <s v="TIPO I"/>
    <s v="TERRESTRE"/>
    <s v="AYALA ROMERO MAYKOL DANILO"/>
    <n v="1"/>
    <n v="35779.500569199998"/>
    <n v="0"/>
    <n v="35779.500569199998"/>
    <m/>
    <m/>
    <m/>
    <m/>
    <m/>
  </r>
  <r>
    <s v="MEDELLIN"/>
    <x v="1"/>
    <x v="1"/>
    <n v="5001"/>
    <n v="2617267"/>
    <n v="73715"/>
    <s v="ORDEN DE CAMBIO"/>
    <s v="ANTIOQUIA"/>
    <s v="MEDELLIN"/>
    <s v="BARRIO ENCISO MEDELLIN 20"/>
    <s v="REDEBAN"/>
    <s v="FO-25-1395800"/>
    <d v="2025-08-20T09:35:00"/>
    <d v="2025-08-26T09:50:00"/>
    <m/>
    <s v="ROLLOS"/>
    <s v="ROLLOS"/>
    <s v="CB UNO A UNO"/>
    <s v="CB UNO A UNO"/>
    <s v="EJECUTADO_EXITOSO"/>
    <s v="EJECUTADO EXITOSO"/>
    <s v="20/08/2025 SE ENVIO ROLLOS POR MEDIO DE CABIFY | 26/08/2025 SE REALIZA ENTREGA DE 40 ROLLOS POR EL OPERADOR CABIFY"/>
    <s v="VISITA_TÉCNICA"/>
    <m/>
    <s v="TIPO I"/>
    <s v="TERRESTRE"/>
    <s v="AYALA ROMERO MAYKOL DANILO"/>
    <n v="1"/>
    <n v="35779.500569199998"/>
    <n v="0"/>
    <n v="35779.500569199998"/>
    <m/>
    <m/>
    <m/>
    <m/>
    <m/>
  </r>
  <r>
    <s v="MEDELLIN"/>
    <x v="1"/>
    <x v="1"/>
    <n v="5001"/>
    <n v="2618686"/>
    <n v="79161"/>
    <s v="ORDEN DE CAMBIO"/>
    <s v="ANTIOQUIA"/>
    <s v="MEDELLIN"/>
    <s v="BARR FLORENCIA MEDELLIN"/>
    <s v="REDEBAN"/>
    <s v="FO-25-1399377"/>
    <d v="2025-08-20T11:20:00"/>
    <d v="2025-08-26T09:51:00"/>
    <m/>
    <s v="ROLLOS"/>
    <s v="ROLLOS"/>
    <s v="CB UNO A UNO"/>
    <s v="CB UNO A UNO"/>
    <s v="EJECUTADO_EXITOSO"/>
    <s v="EJECUTADO EXITOSO"/>
    <s v="20/08/2025 SE ESCALÓ A LA RED PARA AUTORIZACIÓN DE ROLLOS - LA RED AUTORIZA -REALIZAR ENTREGA POR MEDIO DE CABIFY | 26/08/2025 SE REALIZA ENTREGA DE 10 ROLLOS POR EL OPERADOR CABIFY"/>
    <s v="VISITA_TÉCNICA"/>
    <m/>
    <s v="TIPO I"/>
    <s v="TERRESTRE"/>
    <s v="AYALA ROMERO MAYKOL DANILO"/>
    <n v="1"/>
    <n v="35779.500569199998"/>
    <n v="0"/>
    <n v="35779.500569199998"/>
    <m/>
    <m/>
    <m/>
    <m/>
    <m/>
  </r>
  <r>
    <s v="MEDELLIN"/>
    <x v="1"/>
    <x v="1"/>
    <n v="5001"/>
    <n v="2618639"/>
    <n v="65935"/>
    <s v="ORDEN DE CAMBIO"/>
    <s v="ANTIOQUIA"/>
    <s v="MEDELLIN"/>
    <s v="DISTRICOL CHARCUTERIA 3 MMM"/>
    <s v="REDEBAN"/>
    <s v="FO-25-1397831"/>
    <d v="2025-08-20T11:12:00"/>
    <d v="2025-08-26T09:51:00"/>
    <m/>
    <s v="ROLLOS"/>
    <s v="ROLLOS"/>
    <s v="AGREGADOR"/>
    <s v="DISTRICOL"/>
    <s v="EJECUTADO_EXITOSO"/>
    <s v="EJECUTADO EXITOSO"/>
    <s v="20/08/2025 SE ENVIO ROLLOS POR MEDIO DE CABIFY | 26/08/2025 SE REALIZA ENTREGA DE 50 ROLLOS POR EL OPERADOR CABIFY"/>
    <s v="VISITA_TÉCNICA"/>
    <m/>
    <s v="TIPO I"/>
    <s v="TERRESTRE"/>
    <s v="AYALA ROMERO MAYKOL DANILO"/>
    <n v="1"/>
    <n v="35779.500569199998"/>
    <n v="0"/>
    <n v="35779.500569199998"/>
    <m/>
    <m/>
    <m/>
    <m/>
    <m/>
  </r>
  <r>
    <s v="MEDELLIN"/>
    <x v="1"/>
    <x v="1"/>
    <n v="5001"/>
    <n v="2620022"/>
    <n v="12705"/>
    <s v="ORDEN DE CAMBIO"/>
    <s v="ANTIOQUIA"/>
    <s v="MEDELLIN"/>
    <s v="PAGAFACIL SAN ANTONIO DE PRADO"/>
    <s v="REDEBAN"/>
    <s v="FO-25-1398558"/>
    <d v="2025-08-20T14:28:00"/>
    <d v="2025-08-26T09:53:00"/>
    <m/>
    <s v="ROLLOS"/>
    <s v="ROLLOS"/>
    <s v="ROBUSTO"/>
    <s v="PAGAFACIL"/>
    <s v="EJECUTADO_EXITOSO"/>
    <s v="EJECUTADO EXITOSO"/>
    <s v="20/08/2025 REALIZAR ENTREGA POR MEDIO DE CABIFY | 26/08/2025 SE REALIZA ENTREGA DE 180 ROLLOS POR EL OPERADOR CABIFY"/>
    <s v="VISITA_TÉCNICA"/>
    <m/>
    <s v="TIPO I"/>
    <s v="TERRESTRE"/>
    <s v="AYALA ROMERO MAYKOL DANILO"/>
    <n v="1"/>
    <n v="35779.500569199998"/>
    <n v="0"/>
    <n v="35779.500569199998"/>
    <m/>
    <m/>
    <m/>
    <m/>
    <m/>
  </r>
  <r>
    <s v="MEDELLIN"/>
    <x v="1"/>
    <x v="1"/>
    <n v="5001"/>
    <n v="2620434"/>
    <n v="35461"/>
    <s v="ORDEN DE CAMBIO"/>
    <s v="ANTIOQUIA"/>
    <s v="MEDELLIN"/>
    <s v="COMCARD MED 3800"/>
    <s v="REDEBAN"/>
    <s v="FO-25-1398545"/>
    <d v="2025-08-20T14:57:00"/>
    <d v="2025-08-26T09:54:00"/>
    <m/>
    <s v="ROLLOS"/>
    <s v="ROLLOS"/>
    <s v="AGREGADOR"/>
    <s v="COMCARD - PTM"/>
    <s v="EJECUTADO_EXITOSO"/>
    <s v="EJECUTADO EXITOSO"/>
    <s v="20/08/2025 REALIZAR ENTREGA POR MEDIO DE CABIFY | 26/08/2025 SE REALIZA ENTREGA DE 30 ROLLOS POR EL OPERADOR CABIFY"/>
    <s v="VISITA_TÉCNICA"/>
    <m/>
    <s v="TIPO I"/>
    <s v="TERRESTRE"/>
    <s v="AYALA ROMERO MAYKOL DANILO"/>
    <n v="1"/>
    <n v="35779.500569199998"/>
    <n v="0"/>
    <n v="35779.500569199998"/>
    <m/>
    <m/>
    <m/>
    <m/>
    <m/>
  </r>
  <r>
    <s v="MEDELLIN"/>
    <x v="1"/>
    <x v="1"/>
    <n v="5579"/>
    <n v="2611809"/>
    <n v="75612"/>
    <s v="ORDEN DE CAMBIO"/>
    <s v="ANTIOQUIA"/>
    <s v="PUERTO BERRIO"/>
    <s v="BARRIO VEREDA MINAS DEL VAPOR"/>
    <s v="REDEBAN"/>
    <s v="FO-25-1396818"/>
    <d v="2025-08-19T10:59:00"/>
    <d v="2025-08-26T10:38:00"/>
    <m/>
    <s v="ROLLOS"/>
    <s v="ROLLOS"/>
    <s v="CB UNO A UNO"/>
    <s v="CB UNO A UNO"/>
    <s v="EJECUTADO_EXITOSO"/>
    <s v="EJECUTADO EXITOSO"/>
    <s v="20/08/2025 EN COMUNICACIÓN CON LA SR DIANA GIRLESA PÉREZ AL CELULAR:3112120047 CONFIRMA SOLICITUD, DATOS CORRECTOS. SE ACTUALIZAN | 21/08/2025 EN COMUNICACIÓN CON EL USUARIO, INDICA QUE AÚN NO RECIBE PAPELERÍA. SE INFORMA GUIA | 26/08/2025 SE REALIZA ENVIO DE 20 ROLLOS, CON LA GUIA 284607371. SE CONFIRMA PEDIDO EN LA OFICINA DE LA TRANSPORTADORA, SE LE INFORMA  AL USUARIO PARA QUE SE ACERQUE A LAS INSTALACIONES A RECIBIR EL PEDIDO, SE LE INDICA QUE TIENE 5 DIAS HABILES PARA RECLAMAR, SI NO SERA DEVUELTO LOS ROLLOS"/>
    <s v="ENVÍO"/>
    <m/>
    <s v="TIPO III"/>
    <s v="TERRESTRE"/>
    <m/>
    <n v="0"/>
    <n v="35779.500569199998"/>
    <n v="0"/>
    <n v="35779.500569199998"/>
    <m/>
    <m/>
    <m/>
    <m/>
    <m/>
  </r>
  <r>
    <s v="VILLAVICENCIO"/>
    <x v="5"/>
    <x v="6"/>
    <n v="50001"/>
    <n v="2630958"/>
    <n v="77152"/>
    <s v="ORDEN DE CAMBIO"/>
    <s v="META"/>
    <s v="VILLAVICENCIO"/>
    <s v="BARRIO 13 DE DE MAYO VILLAVICE"/>
    <s v="REDEBAN"/>
    <s v="FO-25-1409572"/>
    <d v="2025-08-22T11:00:00"/>
    <d v="2025-08-26T10:58:00"/>
    <m/>
    <s v="ROLLOS"/>
    <s v="ROLLOS"/>
    <s v="CB UNO A UNO"/>
    <s v="CB UNO A UNO"/>
    <s v="EJECUTADO_EXITOSO"/>
    <s v="EJECUTADO EXITOSO"/>
    <s v="22/08/2025 SE ESCALA AL COORDINADOR DE ZONA PARA ENTREGA DE ROLLOS EN SITIO | 26/08/2025 SE VISITA CB Y SE ENTREGAN 30 ROLLOS DE PAPEL DE DATÁFONO"/>
    <s v="VISITA_TÉCNICA"/>
    <m/>
    <s v="TIPO I"/>
    <s v="TERRESTRE"/>
    <s v="MOLINA CASTRO JAVIER ALBERTO"/>
    <n v="1"/>
    <n v="35779.500569199998"/>
    <n v="0"/>
    <n v="35779.500569199998"/>
    <m/>
    <m/>
    <m/>
    <m/>
    <m/>
  </r>
  <r>
    <s v="CARTAGENA"/>
    <x v="4"/>
    <x v="5"/>
    <n v="13001"/>
    <n v="2614414"/>
    <n v="47266"/>
    <s v="ORDEN DE CAMBIO"/>
    <s v="BOLIVAR"/>
    <s v="CARTAGENA"/>
    <s v="BARRIO SAN FERNANDO CARTAGENA"/>
    <s v="REDEBAN"/>
    <s v="FO-25-1394158"/>
    <d v="2025-08-19T16:00:00"/>
    <d v="2025-08-26T11:34:00"/>
    <m/>
    <s v="ROLLOS"/>
    <s v="ROLLOS"/>
    <s v="CB UNO A UNO"/>
    <s v="CB UNO A UNO"/>
    <s v="EJECUTADO_EXITOSO"/>
    <s v="EJECUTADO EXITOSO"/>
    <s v="19/08/2025 SE ESCALA AL COORDINADOR DE ZONA PARA ENTREGA DE ROLLOS EN SITIO | 26/08/2025 SE ENTREGAN 190 ROLLOS"/>
    <s v="VISITA_TÉCNICA"/>
    <m/>
    <s v="TIPO I"/>
    <s v="TERRESTRE"/>
    <s v="CANEDO HERRERA ALEXANDER"/>
    <n v="1"/>
    <n v="35779.500569199998"/>
    <n v="0"/>
    <n v="35779.500569199998"/>
    <m/>
    <m/>
    <m/>
    <m/>
    <m/>
  </r>
  <r>
    <s v="CALI"/>
    <x v="0"/>
    <x v="3"/>
    <n v="76001"/>
    <n v="2640257"/>
    <n v="36014"/>
    <s v="ORDEN DE CAMBIO"/>
    <s v="VALLE DEL CAUCA"/>
    <s v="CALI"/>
    <s v="BARRIO SAN LUIS CALI 2"/>
    <s v="REDEBAN"/>
    <s v="FO-25-1421341"/>
    <d v="2025-08-25T14:22:00"/>
    <d v="2025-08-26T11:37:00"/>
    <m/>
    <s v="ROLLOS"/>
    <s v="ROLLOS"/>
    <s v="CB UNO A UNO"/>
    <s v="CB UNO A UNO"/>
    <s v="EJECUTADO_EXITOSO"/>
    <s v="EJECUTADO EXITOSO"/>
    <s v="25/08/2025 SE ESCALA AL COORDINADOR DE ZONA PARA ENTREGA DE ROLLOS EN SITIO | 26/08/2025 SE ENTREGAN 70 ROLLOS A HILDA MARIA CAÑAS"/>
    <s v="VISITA_TÉCNICA"/>
    <m/>
    <s v="TIPO I"/>
    <s v="TERRESTRE"/>
    <s v="CUERO RUIZ JHONNY"/>
    <n v="1"/>
    <n v="35779.500569199998"/>
    <n v="0"/>
    <n v="35779.500569199998"/>
    <m/>
    <m/>
    <m/>
    <m/>
    <m/>
  </r>
  <r>
    <s v="BUCARAMANGA"/>
    <x v="2"/>
    <x v="2"/>
    <n v="68001"/>
    <n v="2640315"/>
    <n v="31580"/>
    <s v="ORDEN DE CAMBIO"/>
    <s v="SANTANDER"/>
    <s v="BUCARAMANGA"/>
    <s v="BARRIO CONUCOS BUCARAMANGA"/>
    <s v="REDEBAN"/>
    <s v="FO-25-1422549"/>
    <d v="2025-08-25T14:23:00"/>
    <d v="2025-08-26T11:39:00"/>
    <m/>
    <s v="ROLLOS"/>
    <s v="ROLLOS"/>
    <s v="CB UNO A UNO"/>
    <s v="CB UNO A UNO"/>
    <s v="EJECUTADO_EXITOSO"/>
    <s v="EJECUTADO EXITOSO"/>
    <s v="25/08/2025 SE ESCALA A LA RED PARA AUTORIZACIÓN DE ROLLOS - LA RED AUTORIZA - SE ESCALA AL COORDINADOR DE ZONA PARA ENTREGA DE ROLLOS EN SITIO | 26/08/2025 SE REALIZA VISITA AL COMERCIO SE ENTREGAN 20 ROLLOS"/>
    <s v="VISITA_TÉCNICA"/>
    <m/>
    <s v="TIPO I"/>
    <s v="TERRESTRE"/>
    <s v="MARIÑO PABON JORGE ENRIQUE"/>
    <n v="1"/>
    <n v="35779.500569199998"/>
    <n v="0"/>
    <n v="35779.500569199998"/>
    <m/>
    <m/>
    <m/>
    <m/>
    <m/>
  </r>
  <r>
    <s v="PEREIRA"/>
    <x v="0"/>
    <x v="0"/>
    <n v="66001"/>
    <n v="2639925"/>
    <n v="76465"/>
    <s v="ORDEN DE CAMBIO"/>
    <s v="RISARALDA"/>
    <s v="PEREIRA"/>
    <s v="BARRIO GUAYABAL PEREIRA 1"/>
    <s v="REDEBAN"/>
    <s v="FO-25-1420867"/>
    <d v="2025-08-25T13:22:00"/>
    <d v="2025-08-26T11:42:00"/>
    <m/>
    <s v="ROLLOS"/>
    <s v="ROLLOS"/>
    <s v="CB UNO A UNO"/>
    <s v="CB UNO A UNO"/>
    <s v="EJECUTADO_EXITOSO"/>
    <s v="EJECUTADO EXITOSO"/>
    <s v="25/08/2025 SE ESCALA AL COORDINADOR DE ZONA PARA ENTREGA DE ROLLOS EN SITIO | 26/08/2025 VISITAMOS COMERCIO REALIZAMOS ENTREGA DE 20 ROLLOS."/>
    <s v="VISITA_TÉCNICA"/>
    <m/>
    <s v="TIPO I"/>
    <s v="TERRESTRE"/>
    <s v="ARROYAVE CANO MANUEL GUILLERMO"/>
    <n v="1"/>
    <n v="35779.500569199998"/>
    <n v="0"/>
    <n v="35779.500569199998"/>
    <m/>
    <m/>
    <m/>
    <m/>
    <m/>
  </r>
  <r>
    <s v="BOGOTA"/>
    <x v="3"/>
    <x v="4"/>
    <n v="25286"/>
    <n v="2634430"/>
    <n v="80017"/>
    <s v="ORDEN DE CAMBIO"/>
    <s v="CUNDINAMARCA"/>
    <s v="FUNZA"/>
    <s v="BARRIO ZUAME FUNZA FUNZA"/>
    <s v="REDEBAN"/>
    <s v="FO-25-1419520"/>
    <d v="2025-08-23T10:21:00"/>
    <d v="2025-08-26T11:44:00"/>
    <m/>
    <s v="ROLLOS"/>
    <s v="ROLLOS"/>
    <s v="CB UNO A UNO"/>
    <s v="CB UNO A UNO"/>
    <s v="EJECUTADO_EXITOSO"/>
    <s v="EJECUTADO EXITOSO"/>
    <s v="25/08/2025 SE ESCALA A LA RED PARA AUTORIZACIÓN DE ROLLOS - LA RED AUTORIZA - SE ESCALA AL COORDINADOR DE ZONA PARA ENTREGA DE ROLLOS EN SITIO | 26/08/2025 ENTREGA DE 10 ROLLOS EJECUTADO OK"/>
    <s v="VISITA_TÉCNICA"/>
    <m/>
    <s v="TIPO II"/>
    <s v="TERRESTRE"/>
    <s v="GOMEZ VEGA DAVID SNEYDER"/>
    <n v="1"/>
    <n v="67654.12000000001"/>
    <n v="0"/>
    <n v="67654.12000000001"/>
    <m/>
    <m/>
    <m/>
    <m/>
    <m/>
  </r>
  <r>
    <s v="BARRANQUILLA"/>
    <x v="4"/>
    <x v="5"/>
    <n v="8758"/>
    <n v="2627652"/>
    <n v="33104"/>
    <s v="ORDEN DE CAMBIO"/>
    <s v="ATLANTICO"/>
    <s v="SOLEDAD"/>
    <s v="BARRIO SALAMANCA SOLEDAD 1"/>
    <s v="REDEBAN"/>
    <s v="FO-25-1406110"/>
    <d v="2025-08-21T16:22:00"/>
    <d v="2025-08-26T11:47:00"/>
    <m/>
    <s v="ROLLOS"/>
    <s v="ROLLOS"/>
    <s v="CB UNO A UNO"/>
    <s v="CB UNO A UNO"/>
    <s v="EJECUTADO_EXITOSO"/>
    <s v="EJECUTADO EXITOSO"/>
    <s v="21/08/2025 SE ESCALA AL COORDINADOR DE ZONA PARA ENTREGA DE ROLLOS EN SITIO | 26/08/2025 SE ENTREGAN 50 ROLLOS DE LA RED RBM EXITOSOS"/>
    <s v="VISITA_TÉCNICA"/>
    <m/>
    <s v="TIPO I"/>
    <s v="TERRESTRE"/>
    <s v="PEÑALOZA GUTIERREZ RAFAEL GUSTAVO"/>
    <n v="1"/>
    <n v="35779.500569199998"/>
    <n v="0"/>
    <n v="35779.500569199998"/>
    <m/>
    <m/>
    <m/>
    <m/>
    <m/>
  </r>
  <r>
    <s v="CUCUTA"/>
    <x v="2"/>
    <x v="2"/>
    <n v="54874"/>
    <n v="2640084"/>
    <n v="78970"/>
    <s v="ORDEN DE CAMBIO"/>
    <s v="NORTE DE SANTANDER"/>
    <s v="VILLA DEL ROSARIO"/>
    <s v="BARRIO GRAMALOTE VILLA DEL ROS"/>
    <s v="REDEBAN"/>
    <s v="FO-25-1421345"/>
    <d v="2025-08-25T14:16:00"/>
    <d v="2025-08-26T11:49:00"/>
    <m/>
    <s v="ROLLOS"/>
    <s v="ROLLOS"/>
    <s v="CB UNO A UNO"/>
    <s v="CB UNO A UNO"/>
    <s v="EJECUTADO_EXITOSO"/>
    <s v="EJECUTADO EXITOSO"/>
    <s v="25/08/2025 SE ESCALA AL COORDINADOR DE ZONA PARA ENTREGA DE ROLLOS EN SITIO | 26/08/2025 SE REALIZA VISITA, SE ENTREGAN 10 ROLLOS"/>
    <s v="VISITA_TÉCNICA"/>
    <m/>
    <s v="TIPO I"/>
    <s v="TERRESTRE"/>
    <s v="PACHECO BUITRAGO JAVIER ALONSO"/>
    <n v="1"/>
    <n v="35779.500569199998"/>
    <n v="0"/>
    <n v="35779.500569199998"/>
    <m/>
    <m/>
    <m/>
    <m/>
    <m/>
  </r>
  <r>
    <s v="CARTAGENA"/>
    <x v="4"/>
    <x v="5"/>
    <n v="13001"/>
    <n v="2614485"/>
    <n v="78867"/>
    <s v="ORDEN DE CAMBIO"/>
    <s v="BOLIVAR"/>
    <s v="CARTAGENA"/>
    <s v="BARR SAN FERNANDO CARTAGENA DE"/>
    <s v="REDEBAN"/>
    <s v="FO-25-1394140"/>
    <d v="2025-08-19T16:23:00"/>
    <d v="2025-08-26T11:52:00"/>
    <m/>
    <s v="ROLLOS"/>
    <s v="ROLLOS"/>
    <s v="CB UNO A UNO"/>
    <s v="CB UNO A UNO"/>
    <s v="EJECUTADO_EXITOSO"/>
    <s v="EJECUTADO EXITOSO"/>
    <s v="19/08/2025 SE ESCALA AL COORDINADOR DE ZONA PARA ENTREGA DE ROLLOS EN SITIO | 26/08/2025 SE ENTREGAN 10 ROLLOS"/>
    <s v="VISITA_TÉCNICA"/>
    <m/>
    <s v="TIPO I"/>
    <s v="TERRESTRE"/>
    <s v="CANEDO HERRERA ALEXANDER"/>
    <n v="1"/>
    <n v="35779.500569199998"/>
    <n v="0"/>
    <n v="35779.500569199998"/>
    <m/>
    <m/>
    <m/>
    <m/>
    <m/>
  </r>
  <r>
    <s v="APARTADO"/>
    <x v="1"/>
    <x v="1"/>
    <n v="5490"/>
    <n v="2624267"/>
    <n v="77956"/>
    <s v="ORDEN DE CAMBIO"/>
    <s v="ANTIOQUIA"/>
    <s v="NECOCLI"/>
    <s v="BARRIO  AUTOPISTA AL MAR 2 NEC"/>
    <s v="REDEBAN"/>
    <s v="FO-25-1403192"/>
    <d v="2025-08-21T10:12:00"/>
    <d v="2025-08-26T11:54:00"/>
    <m/>
    <s v="ROLLOS"/>
    <s v="ROLLOS"/>
    <s v="CB UNO A UNO"/>
    <s v="CB UNO A UNO"/>
    <s v="EJECUTADO_EXITOSO"/>
    <s v="EJECUTADO EXITOSO"/>
    <s v="21/08/2025 SE ESCALA AL COORDINADOR DE ZONA PARA ENTREGA DE ROLLOS EN SITIO | 26/08/2025 SE REALIZA ENTREGA DE 20 ROLLOS EN EL PUNTO SIN NOVEDAD, EN LA ENTREGA NO SE MANIPULAN EQUIPOS"/>
    <s v="VISITA_TÉCNICA"/>
    <m/>
    <s v="TIPO II"/>
    <s v="TERRESTRE"/>
    <s v="GONZALEZ FERRER JESUS ALEXANDER"/>
    <n v="1"/>
    <n v="67654.12000000001"/>
    <n v="0"/>
    <n v="67654.12000000001"/>
    <m/>
    <m/>
    <m/>
    <m/>
    <m/>
  </r>
  <r>
    <s v="PASTO"/>
    <x v="0"/>
    <x v="3"/>
    <n v="52001"/>
    <n v="2639792"/>
    <n v="50655"/>
    <s v="ORDEN DE CAMBIO"/>
    <s v="NARIÑO"/>
    <s v="PASTO"/>
    <s v="PTM  PASTO  DONDE LUCHO EXPRES"/>
    <s v="REDEBAN"/>
    <s v="FO-25-1420863"/>
    <d v="2025-08-25T13:38:00"/>
    <d v="2025-08-26T11:56:00"/>
    <m/>
    <s v="ROLLOS"/>
    <s v="ROLLOS"/>
    <s v="AGREGADOR"/>
    <s v="COMCARD - PTM"/>
    <s v="EJECUTADO_EXITOSO"/>
    <s v="EJECUTADO EXITOSO"/>
    <s v="25/08/2025 SE ESCALA AL COORDINADOR DE ZONA PARA ENTREGA DE ROLLOS EN SITIO | 26/08/2025 SE VISITA CB. SE REALIZA ENTREGA DE 70 ROLLOS. CLIENTE INFORMA QUE CB FUNCIONA CORRECTAMENTE. NO SÉ MANIPULA DATAFONO"/>
    <s v="VISITA_TÉCNICA"/>
    <m/>
    <s v="TIPO I"/>
    <s v="TERRESTRE"/>
    <s v="CASTILLO HERRERA ALEX RICARDO"/>
    <n v="1"/>
    <n v="35779.500569199998"/>
    <n v="0"/>
    <n v="35779.500569199998"/>
    <m/>
    <m/>
    <m/>
    <m/>
    <m/>
  </r>
  <r>
    <s v="BUCARAMANGA"/>
    <x v="2"/>
    <x v="2"/>
    <n v="68001"/>
    <n v="2641578"/>
    <n v="30026"/>
    <s v="ORDEN DE CAMBIO"/>
    <s v="SANTANDER"/>
    <s v="BUCARAMANGA"/>
    <s v="BARRIO CENTRO 25 BUCARAMANGA"/>
    <s v="REDEBAN"/>
    <s v="FO-25-1422198"/>
    <d v="2025-08-25T16:17:00"/>
    <d v="2025-08-26T11:58:00"/>
    <m/>
    <s v="ROLLOS"/>
    <s v="ROLLOS"/>
    <s v="CB UNO A UNO"/>
    <s v="CB UNO A UNO"/>
    <s v="EJECUTADO_EXITOSO"/>
    <s v="EJECUTADO EXITOSO"/>
    <s v="25/08/2025 SE ESCALA AL COORDINADOR DE ZONA PARA ENTREGA DE ROLLOS EN SITIO | 26/08/2025 SE VISITA COMERCIO SE REALIZA LA ENTREGA DE 40 ROLLOS RBM CB OPERATIVO"/>
    <s v="VISITA_TÉCNICA"/>
    <m/>
    <s v="TIPO I"/>
    <s v="TERRESTRE"/>
    <s v="BARAJAS BERMUDEZ YAHIR MAURICIO"/>
    <n v="1"/>
    <n v="35779.500569199998"/>
    <n v="0"/>
    <n v="35779.500569199998"/>
    <m/>
    <m/>
    <m/>
    <m/>
    <m/>
  </r>
  <r>
    <s v="CUCUTA"/>
    <x v="2"/>
    <x v="2"/>
    <n v="54001"/>
    <n v="2639534"/>
    <n v="79509"/>
    <s v="ORDEN DE CAMBIO"/>
    <s v="NORTE DE SANTANDER"/>
    <s v="CUCUTA"/>
    <s v="BARRIO CIUDAD JARDIN CUCUTA  2"/>
    <s v="REDEBAN"/>
    <s v="FO-25-1420337"/>
    <d v="2025-08-25T12:10:00"/>
    <d v="2025-08-26T12:02:00"/>
    <m/>
    <s v="ROLLOS"/>
    <s v="ROLLOS"/>
    <s v="CB UNO A UNO"/>
    <s v="CB UNO A UNO"/>
    <s v="EJECUTADO_EXITOSO"/>
    <s v="EJECUTADO EXITOSO"/>
    <s v="25/08/2025 SE ESCALA AL COORDINADOR DE ZONA PARA ENTREGA DE ROLLOS EN SITIO | 26/08/2025 SE REALIZÓ VISITA AL COMERCIO Y SE HIZO ENTREGA DE 30 ROLLOS TODO OK"/>
    <s v="VISITA_TÉCNICA"/>
    <m/>
    <s v="TIPO I"/>
    <s v="TERRESTRE"/>
    <s v="MORA VEGA JEAMPIER"/>
    <n v="1"/>
    <n v="35779.500569199998"/>
    <n v="0"/>
    <n v="35779.500569199998"/>
    <m/>
    <m/>
    <m/>
    <m/>
    <m/>
  </r>
  <r>
    <s v="BOGOTA"/>
    <x v="3"/>
    <x v="4"/>
    <n v="11001"/>
    <n v="2636760"/>
    <n v="79346"/>
    <s v="ORDEN DE CAMBIO"/>
    <s v="CUNDINAMARCA"/>
    <s v="BOGOTA"/>
    <s v="BARRIO CHAPINERO BOGOTA 29"/>
    <s v="REDEBAN"/>
    <s v="FO-25-1418681"/>
    <d v="2025-08-25T08:40:00"/>
    <d v="2025-08-26T12:15:00"/>
    <m/>
    <s v="ROLLOS"/>
    <s v="ROLLOS"/>
    <s v="CB UNO A UNO"/>
    <s v="CB UNO A UNO"/>
    <s v="EJECUTADO_EXITOSO"/>
    <s v="EJECUTADO EXITOSO"/>
    <s v="25/08/2025 SE ESCALA AL COORDINADOR DE ZONA PARA ENTREGA DE ROLLOS EN SITIO | 26/08/2025 SE REALIZA ENTREGA DE 20 ROLLOS NO SE MANIPULAN TERMINALES ENTREGAN DIRECCIÓN DIFERENTE NO ESTE TRILLERA CLIENTES Y A QUÉ PRECIO LA DELGADITA QUE LE ENTREGAMOS LOS ROLLOS LA FIRMA MÍA"/>
    <s v="VISITA_TÉCNICA"/>
    <m/>
    <s v="TIPO I"/>
    <s v="TERRESTRE"/>
    <s v="SOTO LONDOÑO FREDY ALEXANDER"/>
    <n v="1"/>
    <n v="35779.500569199998"/>
    <n v="0"/>
    <n v="35779.500569199998"/>
    <m/>
    <m/>
    <m/>
    <m/>
    <m/>
  </r>
  <r>
    <s v="APARTADO"/>
    <x v="1"/>
    <x v="1"/>
    <n v="5480"/>
    <n v="2628944"/>
    <n v="79398"/>
    <s v="ORDEN DE CAMBIO"/>
    <s v="ANTIOQUIA"/>
    <s v="MUTATA"/>
    <s v="BARRIO CORR VEJUQUILLO CL PRIN"/>
    <s v="REDEBAN"/>
    <s v="FO-25-1408162"/>
    <d v="2025-08-22T08:00:00"/>
    <d v="2025-08-26T12:17:00"/>
    <m/>
    <s v="ROLLOS"/>
    <s v="ROLLOS"/>
    <s v="CB UNO A UNO"/>
    <s v="CB UNO A UNO"/>
    <s v="EJECUTADO_EXITOSO"/>
    <s v="EJECUTADO EXITOSO"/>
    <s v="22/08/2025 SE ESCALA AL COORDINADOR DE ZONA PARA ENTREGA DE ROLLOS EN SITIO | 26/08/2025 SE ENVIA 10 ROLLOS POR FLOTA, SE LE ENVIA EVIDENCIAS Y GUIA AL USUARIO CONFIRMANDO EL ENVIO Y RECIBIDO"/>
    <s v="ENVÍO"/>
    <m/>
    <s v="TIPO II"/>
    <s v="TERRESTRE"/>
    <s v="SALDARRIAGA MIRANDA SANTIAGO"/>
    <n v="0"/>
    <n v="35779.500569199998"/>
    <n v="0"/>
    <n v="35779.500569199998"/>
    <m/>
    <m/>
    <m/>
    <m/>
    <m/>
  </r>
  <r>
    <s v="BOGOTA"/>
    <x v="3"/>
    <x v="4"/>
    <n v="25754"/>
    <n v="2638711"/>
    <n v="70928"/>
    <s v="ORDEN DE CAMBIO"/>
    <s v="CUNDINAMARCA"/>
    <s v="SOACHA"/>
    <s v="BARRIO CIUDAD LATINA SOACHA 2"/>
    <s v="REDEBAN"/>
    <s v="FO-25-1419579"/>
    <d v="2025-08-25T10:51:00"/>
    <d v="2025-08-26T12:25:00"/>
    <m/>
    <s v="ROLLOS"/>
    <s v="ROLLOS"/>
    <s v="CB UNO A UNO"/>
    <s v="CB UNO A UNO"/>
    <s v="EJECUTADO_EXITOSO"/>
    <s v="EJECUTADO EXITOSO"/>
    <s v="25/08/2025 SE ESCALA AL COORDINADOR DE ZONA PARA ENTREGA DE ROLLOS EN SITIO | 26/08/2025 DURANTE LA VISITA TECNICA SE REALIZA ENTREGA DE 50 ROLLOS PARA DATÁFONO NO SE MANIPULAN EQUIPOS SIN NOVEDAD EN ENTREGA"/>
    <s v="VISITA_TÉCNICA"/>
    <m/>
    <s v="TIPO I"/>
    <s v="TERRESTRE"/>
    <s v="GALEANO SORIANO JUAN DAVID"/>
    <n v="1"/>
    <n v="35779.500569199998"/>
    <n v="0"/>
    <n v="35779.500569199998"/>
    <m/>
    <m/>
    <m/>
    <m/>
    <m/>
  </r>
  <r>
    <s v="PASTO"/>
    <x v="0"/>
    <x v="3"/>
    <n v="52378"/>
    <n v="2613257"/>
    <n v="76547"/>
    <s v="ORDEN DE CAMBIO"/>
    <s v="NARIÑO"/>
    <s v="LA CRUZ"/>
    <s v="BARRIO CENTRO LA CRUZ 1"/>
    <s v="REDEBAN"/>
    <s v="FO-25-1394241"/>
    <d v="2025-08-19T14:22:00"/>
    <d v="2025-08-26T13:22:00"/>
    <m/>
    <s v="ROLLOS"/>
    <s v="ROLLOS"/>
    <s v="CB UNO A UNO"/>
    <s v="CB UNO A UNO"/>
    <s v="EJECUTADO_EXITOSO"/>
    <s v="EJECUTADO EXITOSO"/>
    <s v="19/08/2025 EN COMUNICACIÓN CON LA SRA TATIANA ORDÓÑEZ REALPE ORDÓÑEZ CON C.C  87248572 AL CELULAR_ 3218093699 CONFIRMA SOLICITUD. DATOS CORRECTOS, SE ACTUALIZAN | 26/08/2025 SE REALIZA ENVIO DE 20 ROLLOS, CON LA GUIA 2185553734. SE CONFIRMA PEDIDO EN LA OFICINA DE LA TRANSPORTADORA, SE LE INFORMA  AL USUARIO PARA QUE SE ACERQUE A LAS INSTALACIONES A RECIBIR EL PEDIDO"/>
    <s v="ENVÍO"/>
    <m/>
    <s v="TIPO III"/>
    <s v="TERRESTRE"/>
    <m/>
    <n v="0"/>
    <n v="35779.500569199998"/>
    <n v="0"/>
    <n v="35779.500569199998"/>
    <m/>
    <m/>
    <m/>
    <m/>
    <m/>
  </r>
  <r>
    <s v="BUCARAMANGA"/>
    <x v="2"/>
    <x v="2"/>
    <n v="13688"/>
    <n v="2613751"/>
    <n v="72568"/>
    <s v="ORDEN DE CAMBIO"/>
    <s v="BOLIVAR"/>
    <s v="SANTA ROSA DEL SUR"/>
    <s v="SAN PEDRO FRIO"/>
    <s v="REDEBAN"/>
    <s v="FO-25-1399371"/>
    <d v="2025-08-19T14:56:00"/>
    <d v="2025-08-26T13:24:00"/>
    <m/>
    <s v="ROLLOS"/>
    <s v="ROLLOS"/>
    <s v="CB UNO A UNO"/>
    <s v="CB UNO A UNO"/>
    <s v="EJECUTADO_EXITOSO"/>
    <s v="EJECUTADO EXITOSO"/>
    <s v="20/08/2025 SE ESCALA PARA ENVIO, SE LLAMO AL CB Y CONFIRMA SOLICITUD. SE ACTUALIZARON DATOS | 26/08/2025 SE REALIZA ENVIO DE 10 ROLLOS, CON LA GUIA 2187690646. ..26-08 SE CONFIRMA ENTREGA EXITOSA CON EL USUARIO"/>
    <s v="ENVÍO"/>
    <m/>
    <s v="TIPO IV ESPECIAL"/>
    <s v="TERRESTRE/FLUVIAL"/>
    <m/>
    <n v="0"/>
    <n v="35779.500569199998"/>
    <n v="0"/>
    <n v="35779.500569199998"/>
    <m/>
    <m/>
    <m/>
    <m/>
    <m/>
  </r>
  <r>
    <s v="CALI"/>
    <x v="0"/>
    <x v="3"/>
    <n v="19532"/>
    <n v="2615165"/>
    <n v="64764"/>
    <s v="ORDEN DE CAMBIO"/>
    <s v="CAUCA"/>
    <s v="PATIA"/>
    <s v="BARRIO EL HOSPITAL PATIA 1"/>
    <s v="REDEBAN"/>
    <s v="FO-25-1396811"/>
    <d v="2025-08-19T17:24:00"/>
    <d v="2025-08-26T13:25:00"/>
    <m/>
    <s v="ROLLOS"/>
    <s v="ROLLOS"/>
    <s v="CB UNO A UNO"/>
    <s v="CB UNO A UNO"/>
    <s v="EJECUTADO_EXITOSO"/>
    <s v="EJECUTADO EXITOSO"/>
    <s v="20/08/2025 EN COMUNICACIÓN CON LA SEÑORA KAREN YULIANA MONTERO AL NÚMERO 3226807258 CONFIRMA SOLICITUD DE ROLLOS Y CONFIRMA DATOS. SE ACTUALIZAN | 26/08/2025 SE REALIZA ENVIO DE 40 ROLLOS, CON LA GUIA 2185553734. ..26-08 SE CONFIRMA ENTREGA EXITOSA CON EL USUARIO"/>
    <s v="ENVÍO"/>
    <m/>
    <s v="TIPO IV"/>
    <s v="TERRESTRE"/>
    <m/>
    <n v="0"/>
    <n v="35779.500569199998"/>
    <n v="0"/>
    <n v="35779.500569199998"/>
    <m/>
    <m/>
    <m/>
    <m/>
    <m/>
  </r>
  <r>
    <s v="CALI"/>
    <x v="0"/>
    <x v="3"/>
    <n v="76520"/>
    <n v="2641917"/>
    <n v="16654"/>
    <s v="ORDEN DE CAMBIO"/>
    <s v="VALLE DEL CAUCA"/>
    <s v="PALMIRA"/>
    <s v="MULTIPAGAS ROZO"/>
    <s v="REDEBAN"/>
    <s v="FO-25-1422481"/>
    <d v="2025-08-25T16:48:00"/>
    <d v="2025-08-26T13:30:00"/>
    <m/>
    <s v="ROLLOS"/>
    <s v="ROLLOS"/>
    <s v="ROBUSTO"/>
    <s v="MULTIPAGAS"/>
    <s v="EJECUTADO_EXITOSO"/>
    <s v="EJECUTADO EXITOSO"/>
    <s v="25/08/2025 SE ESCALA PARA VISITA, POR FAVOR LLAMAR ANTES DE DESPLAZARSE | 26/08/2025 EN LA VISITA TÉCNICA SE REALIZÓ LA ENTREGA DE 150 ROLLOS TERMICOS DE REDEBAN PARA EL CB"/>
    <s v="VISITA_TÉCNICA"/>
    <m/>
    <s v="TIPO I"/>
    <s v="TERRESTRE"/>
    <s v="SANCHEZ URREGO ROBINSON DAVID"/>
    <n v="1"/>
    <n v="35779.500569199998"/>
    <n v="0"/>
    <n v="35779.500569199998"/>
    <m/>
    <m/>
    <m/>
    <m/>
    <m/>
  </r>
  <r>
    <s v="IBAGUE"/>
    <x v="5"/>
    <x v="6"/>
    <n v="73001"/>
    <n v="2639688"/>
    <n v="13026"/>
    <s v="ORDEN DE CAMBIO"/>
    <s v="TOLIMA"/>
    <s v="IBAGUE"/>
    <s v="BARRIO LAS MARIAS ALVARADO"/>
    <s v="REDEBAN"/>
    <s v="FO-25-1420894"/>
    <d v="2025-08-25T12:54:00"/>
    <d v="2025-08-26T13:32:00"/>
    <m/>
    <s v="ROLLOS"/>
    <s v="ROLLOS"/>
    <s v="CB UNO A UNO"/>
    <s v="CB UNO A UNO"/>
    <s v="EJECUTADO_EXITOSO"/>
    <s v="EJECUTADO EXITOSO"/>
    <s v="25/08/2025 SE ESCALA AL COORDINADOR DE ZONA PARA ENTREGA DE ROLLOS EN SITIO | 26/08/2025 SE ENTREGA 40 ROLLOS CON VISITA"/>
    <s v="VISITA_TÉCNICA"/>
    <m/>
    <s v="TIPO I"/>
    <s v="TERRESTRE"/>
    <s v="VARGAS HERRERA JHON JAIRO"/>
    <n v="1"/>
    <n v="35779.500569199998"/>
    <n v="0"/>
    <n v="35779.500569199998"/>
    <m/>
    <m/>
    <m/>
    <m/>
    <m/>
  </r>
  <r>
    <s v="BUCARAMANGA"/>
    <x v="2"/>
    <x v="2"/>
    <n v="68001"/>
    <n v="2642305"/>
    <n v="62914"/>
    <s v="ORDEN DE CAMBIO"/>
    <s v="SANTANDER"/>
    <s v="BUCARAMANGA"/>
    <s v="BARRIO GAITAN BUCARAMANGA 2"/>
    <s v="REDEBAN"/>
    <s v="FO-25-1424691"/>
    <d v="2025-08-25T17:44:00"/>
    <d v="2025-08-26T13:34:00"/>
    <m/>
    <s v="ROLLOS"/>
    <s v="ROLLOS"/>
    <s v="CB UNO A UNO"/>
    <s v="CB UNO A UNO"/>
    <s v="EJECUTADO_EXITOSO"/>
    <s v="EJECUTADO EXITOSO"/>
    <s v="26/08/2025 SE ESCALA AL COORDINADOR DE ZONA PARA ENTREGA DE ROLLOS EN SITIO | 26/08/2025 SE DEJA LOS 10 ROLLOS EN DIRECCIÓN DIFERENTE POR INDICACIONES DEL CLIENTE"/>
    <s v="VISITA_TÉCNICA"/>
    <m/>
    <s v="TIPO I"/>
    <s v="TERRESTRE"/>
    <s v="HERRERA LUQUE SAUL JAVIER"/>
    <n v="1"/>
    <n v="35779.500569199998"/>
    <n v="0"/>
    <n v="35779.500569199998"/>
    <m/>
    <m/>
    <m/>
    <m/>
    <m/>
  </r>
  <r>
    <s v="CARTAGENA"/>
    <x v="4"/>
    <x v="5"/>
    <n v="13001"/>
    <n v="2616890"/>
    <n v="66684"/>
    <s v="ORDEN DE CAMBIO"/>
    <s v="BOLIVAR"/>
    <s v="CARTAGENA"/>
    <s v="PAGAFACIL RAMBLAS"/>
    <s v="REDEBAN"/>
    <s v="FO-25-1395828"/>
    <d v="2025-08-20T09:20:00"/>
    <d v="2025-08-26T13:37:00"/>
    <m/>
    <s v="ROLLOS"/>
    <s v="ROLLOS"/>
    <s v="ROBUSTO"/>
    <s v="PAGAFACIL"/>
    <s v="EJECUTADO_EXITOSO"/>
    <s v="EJECUTADO EXITOSO"/>
    <s v="20/08/2025 SE ESCALA AL COORDINADOR DE ZONA PARA ENTREGA DE ROLLOS EN SITIO | 26/08/2025 SE ENTREGAN 80 ROLLOS"/>
    <s v="VISITA_TÉCNICA"/>
    <m/>
    <s v="TIPO I"/>
    <s v="TERRESTRE"/>
    <s v="CANEDO HERRERA ALEXANDER"/>
    <n v="1"/>
    <n v="35779.500569199998"/>
    <n v="0"/>
    <n v="35779.500569199998"/>
    <m/>
    <m/>
    <m/>
    <m/>
    <m/>
  </r>
  <r>
    <s v="VILLAVICENCIO"/>
    <x v="5"/>
    <x v="6"/>
    <n v="50001"/>
    <n v="2625951"/>
    <n v="17692"/>
    <s v="ORDEN DE CAMBIO"/>
    <s v="META"/>
    <s v="VILLAVICENCIO"/>
    <s v="OPRAP SUC 395 VIVA VILLAVICENC"/>
    <s v="REDEBAN"/>
    <s v="FO-25-1404515"/>
    <d v="2025-08-21T12:42:00"/>
    <d v="2025-08-26T13:39:00"/>
    <m/>
    <s v="ROLLOS"/>
    <s v="ROLLOS"/>
    <s v="ROBUSTO"/>
    <s v="OPRAP"/>
    <s v="EJECUTADO_EXITOSO"/>
    <s v="EJECUTADO EXITOSO"/>
    <s v="21/08/2025 SE ESCALA AL COORDINADOR DE ZONA PARA ENTREGA DE ROLLOS EN SITIO | 26/08/2025 SE VISITA CB Y SE REALIZA ENTREGA DE 190 ROLLOS DE PAPEL TERMICO PARA DATÁFONO"/>
    <s v="VISITA_TÉCNICA"/>
    <m/>
    <s v="TIPO I"/>
    <s v="TERRESTRE"/>
    <s v="GARZON RUIZ LUIS MIGUEL"/>
    <n v="1"/>
    <n v="35779.500569199998"/>
    <n v="0"/>
    <n v="35779.500569199998"/>
    <m/>
    <m/>
    <m/>
    <m/>
    <m/>
  </r>
  <r>
    <s v="MEDELLIN"/>
    <x v="1"/>
    <x v="1"/>
    <n v="5674"/>
    <n v="2627290"/>
    <n v="77474"/>
    <s v="ORDEN DE CAMBIO"/>
    <s v="ANTIOQUIA"/>
    <s v="SAN VICENTE"/>
    <s v="BARRIO LA VIRGEN SAN VICENTE D"/>
    <s v="REDEBAN"/>
    <s v="FO-25-1405825"/>
    <d v="2025-08-21T15:59:00"/>
    <d v="2025-08-26T14:03:00"/>
    <m/>
    <s v="ROLLOS"/>
    <s v="ROLLOS"/>
    <s v="CB UNO A UNO"/>
    <s v="CB UNO A UNO"/>
    <s v="EJECUTADO_EXITOSO"/>
    <s v="EJECUTADO EXITOSO"/>
    <s v="21/08/2025 SE ESCALA AL COORDINADOR DE ZONA PARA ENTREGA DE ROLLOS EN SITIO | 26/08/2025 SE ENVÍAN 50 ROLLOS OK, CLIENTE CONFIRMA RECIBIDO"/>
    <s v="ENVÍO"/>
    <m/>
    <s v="TIPO II"/>
    <s v="TERRESTRE"/>
    <s v="QUINTERO SANCHEZ JUAN SEBASTIAN"/>
    <n v="0"/>
    <n v="35779.500569199998"/>
    <n v="0"/>
    <n v="35779.500569199998"/>
    <m/>
    <m/>
    <m/>
    <m/>
    <m/>
  </r>
  <r>
    <s v="BOGOTA"/>
    <x v="3"/>
    <x v="4"/>
    <n v="11001"/>
    <n v="2644888"/>
    <n v="74889"/>
    <s v="ORDEN DE CAMBIO"/>
    <s v="CUNDINAMARCA"/>
    <s v="BOGOTA"/>
    <s v="BARRIO VILLA ALSACIA BOGOTA 10"/>
    <s v="REDEBAN"/>
    <s v="FO-25-1425348"/>
    <d v="2025-08-26T10:22:00"/>
    <d v="2025-08-26T14:32:00"/>
    <m/>
    <s v="ROLLOS"/>
    <s v="ROLLOS"/>
    <s v="CB UNO A UNO"/>
    <s v="CB UNO A UNO"/>
    <s v="EJECUTADO_EXITOSO"/>
    <s v="EJECUTADO EXITOSO"/>
    <s v="26/08/2025 SE ESCALA AL COORDINADOR DE ZONA PARA ENTREGA DE ROLLOS EN SITIO | 26/08/2025 ENTREGA DE ROLLOS EJECUTADO OK"/>
    <s v="VISITA_TÉCNICA"/>
    <m/>
    <s v="TIPO I"/>
    <s v="TERRESTRE"/>
    <s v="GOMEZ VEGA DAVID SNEYDER"/>
    <n v="1"/>
    <n v="35779.500569199998"/>
    <n v="0"/>
    <n v="35779.500569199998"/>
    <m/>
    <m/>
    <m/>
    <m/>
    <m/>
  </r>
  <r>
    <s v="CALI"/>
    <x v="0"/>
    <x v="3"/>
    <n v="76001"/>
    <n v="2638363"/>
    <n v="79546"/>
    <s v="ORDEN DE CAMBIO"/>
    <s v="VALLE DEL CAUCA"/>
    <s v="CALI"/>
    <s v="BARRIO SILOE EL CORTIJO CALI"/>
    <s v="REDEBAN"/>
    <s v="FO-25-1422552"/>
    <d v="2025-08-25T10:34:00"/>
    <d v="2025-08-26T14:33:00"/>
    <m/>
    <s v="ROLLOS"/>
    <s v="ROLLOS"/>
    <s v="CB UNO A UNO"/>
    <s v="CB UNO A UNO"/>
    <s v="EJECUTADO_EXITOSO"/>
    <s v="EJECUTADO EXITOSO"/>
    <s v="25/08/2025 SE ESCALA A LA RED PARA AUTORIZACIÓN DE ROLLOS - LA RED AUTORIZA - SE ESCALA AL COORDINADOR DE ZONA PARA ENTREGA DE ROLLOS EN SITIO | 26/08/2025 SE REALIZA ENTREGA DE 20 ROLLOS"/>
    <s v="VISITA_TÉCNICA"/>
    <m/>
    <s v="TIPO I"/>
    <s v="TERRESTRE"/>
    <s v="MONTERO MUESES GIAN CARLO"/>
    <n v="1"/>
    <n v="35779.500569199998"/>
    <n v="0"/>
    <n v="35779.500569199998"/>
    <m/>
    <m/>
    <m/>
    <m/>
    <m/>
  </r>
  <r>
    <s v="BOGOTA"/>
    <x v="3"/>
    <x v="4"/>
    <n v="11001"/>
    <n v="2639745"/>
    <n v="47779"/>
    <s v="ORDEN DE CAMBIO"/>
    <s v="CUNDINAMARCA"/>
    <s v="BOGOTA"/>
    <s v="BARRIO SANTA BIBIANA BOGOTA"/>
    <s v="REDEBAN"/>
    <s v="FO-25-1420884"/>
    <d v="2025-08-25T13:01:00"/>
    <d v="2025-08-26T14:35:00"/>
    <m/>
    <s v="ROLLOS"/>
    <s v="ROLLOS"/>
    <s v="CB UNO A UNO"/>
    <s v="CB UNO A UNO"/>
    <s v="EJECUTADO_EXITOSO"/>
    <s v="EJECUTADO EXITOSO"/>
    <s v="25/08/2025 SE ESCALA AL COORDINADOR DE ZONA PARA ENTREGA DE ROLLOS EN SITIO | 26/08/2025 ENTREGA DE 10 ROLLOS NO SE MANIPULAN EQUIPOS"/>
    <s v="VISITA_TÉCNICA"/>
    <m/>
    <s v="TIPO I"/>
    <s v="TERRESTRE"/>
    <s v="HERNANDEZ NARANJO OSCAR EDUARDO"/>
    <n v="1"/>
    <n v="35779.500569199998"/>
    <n v="0"/>
    <n v="35779.500569199998"/>
    <m/>
    <m/>
    <m/>
    <m/>
    <m/>
  </r>
  <r>
    <s v="MEDELLIN"/>
    <x v="1"/>
    <x v="1"/>
    <n v="5264"/>
    <n v="2634673"/>
    <n v="79059"/>
    <s v="ORDEN DE CAMBIO"/>
    <s v="ANTIOQUIA"/>
    <s v="ENTRERRIOS"/>
    <s v="BARRIO SECTOR  EL CEMENTERIO E"/>
    <s v="REDEBAN"/>
    <s v="FO-25-1414645"/>
    <d v="2025-08-25T08:00:00"/>
    <d v="2025-08-26T14:37:00"/>
    <m/>
    <s v="ROLLOS"/>
    <s v="ROLLOS"/>
    <s v="CB UNO A UNO"/>
    <s v="CB UNO A UNO"/>
    <s v="EJECUTADO_EXITOSO"/>
    <s v="EJECUTADO EXITOSO"/>
    <s v="23/08/2025 SE ESCALA AL COORDINADOR DE ZONA PARA ENTREGA DE ROLLOS EN SITIO | 26/08/2025 SE ENTREGAN 10 ROLLOS OK"/>
    <s v="VISITA_TÉCNICA"/>
    <m/>
    <s v="TIPO II"/>
    <s v="TERRESTRE"/>
    <s v="QUINTERO SANCHEZ JUAN SEBASTIAN"/>
    <n v="1"/>
    <n v="67654.12000000001"/>
    <n v="0"/>
    <n v="67654.12000000001"/>
    <m/>
    <m/>
    <m/>
    <m/>
    <m/>
  </r>
  <r>
    <s v="NEIVA"/>
    <x v="5"/>
    <x v="6"/>
    <n v="18001"/>
    <n v="2634334"/>
    <n v="60810"/>
    <s v="ORDEN DE CAMBIO"/>
    <s v="CAQUETA"/>
    <s v="FLORENCIA"/>
    <s v="BARRIO CENTRO FLORENCIA 17"/>
    <s v="REDEBAN"/>
    <s v="FO-25-1413333"/>
    <d v="2025-08-23T09:14:00"/>
    <d v="2025-08-26T14:43:00"/>
    <m/>
    <s v="ROLLOS"/>
    <s v="ROLLOS"/>
    <s v="CB UNO A UNO"/>
    <s v="CB UNO A UNO"/>
    <s v="EJECUTADO_EXITOSO"/>
    <s v="EJECUTADO EXITOSO"/>
    <s v="23/08/2025 SE ESCALA AL COORDINADOR DE ZONA PARA ENTREGA DE ROLLOS EN SITIO | 26/08/2025 SE REALIZA ENTREGA DE 30 ROLLOS RBM, CLIENTE NO TIENE INTERNET EN EL MOMENTO SE TOMA FOTO DE COLILLA DEL DÍA ANTERIOR."/>
    <s v="VISITA_TÉCNICA"/>
    <m/>
    <s v="TIPO IV"/>
    <s v="TERRESTRE"/>
    <s v="BERMUDEZ SANCHEZ JOSE NEYBER"/>
    <n v="1"/>
    <n v="35779.500569199998"/>
    <n v="0"/>
    <n v="35779.500569199998"/>
    <m/>
    <m/>
    <m/>
    <m/>
    <m/>
  </r>
  <r>
    <s v="VILLAVICENCIO"/>
    <x v="5"/>
    <x v="6"/>
    <n v="50568"/>
    <n v="2631836"/>
    <n v="58413"/>
    <s v="ORDEN DE CAMBIO"/>
    <s v="META"/>
    <s v="PUERTO GAITAN"/>
    <s v="BARRIO ZONA RURAL PUERTO GAITA"/>
    <s v="REDEBAN"/>
    <s v="FO-25-1411378"/>
    <d v="2025-08-22T13:22:00"/>
    <d v="2025-08-26T14:50:00"/>
    <m/>
    <s v="ROLLOS"/>
    <s v="ROLLOS"/>
    <s v="CB UNO A UNO"/>
    <s v="CB UNO A UNO"/>
    <s v="EJECUTADO_EXITOSO"/>
    <s v="EJECUTADO EXITOSO"/>
    <s v="22/08/2025 SE ESCALA AL COORDINADOR DE ZONA PARA ENTREGA DE ROLLOS EN SITIO, SE ENTREGA CON VISITA EN VILLAVICENCIO, YA QUE NO LE LLEGA TRANSPORTADORA HASTA LA VEREDA | 26/08/2025 SE REALIZA ENTREGA EN DIRECCIÓN SOLICITA POR TITULAR CR 18 E 44-52"/>
    <s v="VISITA_TÉCNICA"/>
    <m/>
    <s v="TIPO III"/>
    <s v="TERRESTRE"/>
    <s v="CASTRILLON URREA LONDIER LEANDRO"/>
    <n v="1"/>
    <n v="35779.500569199998"/>
    <n v="0"/>
    <n v="35779.500569199998"/>
    <m/>
    <m/>
    <m/>
    <m/>
    <m/>
  </r>
  <r>
    <s v="APARTADO"/>
    <x v="1"/>
    <x v="1"/>
    <n v="5837"/>
    <n v="2631780"/>
    <n v="70130"/>
    <s v="ORDEN DE CAMBIO"/>
    <s v="ANTIOQUIA"/>
    <s v="TURBO"/>
    <s v="PTM TURBO COLPAGOS TURBO ANTIO"/>
    <s v="REDEBAN"/>
    <s v="FO-25-1409825"/>
    <d v="2025-08-22T13:11:00"/>
    <d v="2025-08-26T14:58:00"/>
    <m/>
    <s v="ROLLOS"/>
    <s v="ROLLOS"/>
    <s v="AGREGADOR"/>
    <s v="COMCARD - PTM"/>
    <s v="EJECUTADO_EXITOSO"/>
    <s v="EJECUTADO EXITOSO"/>
    <s v="22/08/2025 SE ESCALA AL COORDINADOR DE ZONA PARA ENTREGA DE ROLLOS EN SITIO | 26/08/2025 COMERCIO CERRADO , SE COMUNICA CON EL ENCARGADO DONDE. NOS INFORMA QUE SALIO Y QUE SE LOS PODEMOS DEJAR EN LA ESQUINA DONDE LA SEÑORA RUBIELA QUE ELLA CUANDO VUELVA LOS RECLAMA"/>
    <s v="VISITA_TÉCNICA"/>
    <m/>
    <s v="TIPO II"/>
    <s v="TERRESTRE"/>
    <s v="SALDARRIAGA MIRANDA SANTIAGO"/>
    <n v="1"/>
    <n v="67654.12000000001"/>
    <n v="0"/>
    <n v="67654.12000000001"/>
    <m/>
    <m/>
    <m/>
    <m/>
    <m/>
  </r>
  <r>
    <s v="VILLAVICENCIO"/>
    <x v="5"/>
    <x v="6"/>
    <n v="50001"/>
    <n v="2626961"/>
    <n v="78123"/>
    <s v="ORDEN DE CAMBIO"/>
    <s v="META"/>
    <s v="VILLAVICENCIO"/>
    <s v="BARRIO  VEREDA LA CECILIA VILL"/>
    <s v="REDEBAN"/>
    <s v="FO-25-1405732"/>
    <d v="2025-08-21T15:09:00"/>
    <d v="2025-08-26T15:05:00"/>
    <m/>
    <s v="ROLLOS"/>
    <s v="ROLLOS"/>
    <s v="CB UNO A UNO"/>
    <s v="CB UNO A UNO"/>
    <s v="EJECUTADO_EXITOSO"/>
    <s v="EJECUTADO EXITOSO"/>
    <s v="21/08/2025 SE ESCALA AL COORDINADOR DE ZONA PARA ENTREGA DE ROLLOS EN SITIO | 26/08/2025 SE VISITA CB Y SE REALIZA ENTREGA DE 20 ROLLOS DE PAPEL TERMICO PARA DATÁFONO"/>
    <s v="VISITA_TÉCNICA"/>
    <m/>
    <s v="TIPO I"/>
    <s v="TERRESTRE"/>
    <s v="GARZON RUIZ LUIS MIGUEL"/>
    <n v="1"/>
    <n v="35779.500569199998"/>
    <n v="0"/>
    <n v="35779.500569199998"/>
    <m/>
    <m/>
    <m/>
    <m/>
    <m/>
  </r>
  <r>
    <s v="VILLAVICENCIO"/>
    <x v="5"/>
    <x v="6"/>
    <n v="50001"/>
    <n v="2615176"/>
    <n v="74266"/>
    <s v="ORDEN DE CAMBIO"/>
    <s v="META"/>
    <s v="VILLAVICENCIO"/>
    <s v="BARRIO SANTA JOSEFA VILLAVICEN"/>
    <s v="REDEBAN"/>
    <s v="FO-25-1394110"/>
    <d v="2025-08-19T17:28:00"/>
    <d v="2025-08-26T15:08:00"/>
    <m/>
    <s v="ROLLOS"/>
    <s v="ROLLOS"/>
    <s v="CB UNO A UNO"/>
    <s v="CB UNO A UNO"/>
    <s v="EJECUTADO_EXITOSO"/>
    <s v="EJECUTADO EXITOSO"/>
    <s v="19/08/2025 SE ESCALA AL COORDINADOR DE ZONA PARA ENTREGA DE ROLLOS EN SITIO | 26/08/2025 SE VISITA CB Y SE REALIZA ENTREGA DE 50 ROLLOS DE PAPEL TERMICO PARA DATÁFONO"/>
    <s v="VISITA_TÉCNICA"/>
    <m/>
    <s v="TIPO I"/>
    <s v="TERRESTRE"/>
    <s v="GARZON RUIZ LUIS MIGUEL"/>
    <n v="1"/>
    <n v="35779.500569199998"/>
    <n v="0"/>
    <n v="35779.500569199998"/>
    <m/>
    <m/>
    <m/>
    <m/>
    <m/>
  </r>
  <r>
    <s v="TUNJA"/>
    <x v="2"/>
    <x v="2"/>
    <n v="15806"/>
    <n v="2640788"/>
    <n v="29530"/>
    <s v="ORDEN DE CAMBIO"/>
    <s v="BOYACA"/>
    <s v="TIBASOSA"/>
    <s v="BARRIO VDA PATROCINIO TIBASOSA"/>
    <s v="REDEBAN"/>
    <s v="FO-25-1422352"/>
    <d v="2025-08-25T15:18:00"/>
    <d v="2025-08-26T15:10:00"/>
    <m/>
    <s v="ROLLOS"/>
    <s v="ROLLOS"/>
    <s v="CB UNO A UNO"/>
    <s v="CB UNO A UNO"/>
    <s v="EJECUTADO_EXITOSO"/>
    <s v="EJECUTADO EXITOSO"/>
    <s v="25/08/2025 SE ESCALA PARA VISITA, POR FAVOR LLAMAR ANTES DE DESPLAZARSE | 26/08/2025 ENTREGA DE 40 ROLLOS EXITOSA"/>
    <s v="VISITA_TÉCNICA"/>
    <m/>
    <s v="TIPO II"/>
    <s v="TERRESTRE"/>
    <s v="HERRERA GARZON JEYSON STEVENT"/>
    <n v="1"/>
    <n v="67654.12000000001"/>
    <n v="0"/>
    <n v="67654.12000000001"/>
    <m/>
    <m/>
    <m/>
    <m/>
    <m/>
  </r>
  <r>
    <s v="CALI"/>
    <x v="0"/>
    <x v="3"/>
    <n v="19532"/>
    <n v="2615421"/>
    <n v="63981"/>
    <s v="ORDEN DE CAMBIO"/>
    <s v="CAUCA"/>
    <s v="PATIA"/>
    <s v="BARRIO LA FONDA PATIA PATIA"/>
    <s v="REDEBAN"/>
    <s v="FO-25-1398277"/>
    <d v="2025-08-19T17:58:00"/>
    <d v="2025-08-26T15:22:00"/>
    <m/>
    <s v="ROLLOS"/>
    <s v="ROLLOS"/>
    <s v="CB UNO A UNO"/>
    <s v="CB UNO A UNO"/>
    <s v="EJECUTADO_EXITOSO"/>
    <s v="EJECUTADO EXITOSO"/>
    <s v="20/08/2025 SE ESCALA AL COORDINADOR DE ZONA PARA ENTREGA DE ROLLOS EN SITIO | 26/08/2025 SE INGRESA SE ENTREGA 20 ROLLOS RBM"/>
    <s v="VISITA_TÉCNICA"/>
    <m/>
    <s v="TIPO IV"/>
    <s v="TERRESTRE"/>
    <s v="GIMBUEL LASSO LUIS GERMAN"/>
    <n v="1"/>
    <n v="35779.500569199998"/>
    <n v="0"/>
    <n v="35779.500569199998"/>
    <m/>
    <m/>
    <m/>
    <m/>
    <m/>
  </r>
  <r>
    <s v="NEIVA"/>
    <x v="5"/>
    <x v="6"/>
    <n v="41001"/>
    <n v="2644919"/>
    <n v="77683"/>
    <s v="ORDEN DE CAMBIO"/>
    <s v="HUILA"/>
    <s v="NEIVA"/>
    <s v="BARRIO VILLA MARCELA NEIVA"/>
    <s v="REDEBAN"/>
    <s v="FO-25-1425367"/>
    <d v="2025-08-26T10:02:00"/>
    <d v="2025-08-26T15:24:00"/>
    <m/>
    <s v="ROLLOS"/>
    <s v="ROLLOS"/>
    <s v="CB UNO A UNO"/>
    <s v="CB UNO A UNO"/>
    <s v="EJECUTADO_EXITOSO"/>
    <s v="EJECUTADO EXITOSO"/>
    <s v="26/08/2025 SE ESCALA AL COORDINADOR DE ZONA PARA ENTREGA DE ROLLOS EN SITIO | 26/08/2025 SE LLEGA A SITIO, SE ENTREGAN 10 ROLLOS RBM"/>
    <s v="VISITA_TÉCNICA"/>
    <m/>
    <s v="TIPO I"/>
    <s v="TERRESTRE"/>
    <s v="DIAZ VARGAS JONATHAN MIGUEL"/>
    <n v="1"/>
    <n v="35779.500569199998"/>
    <n v="0"/>
    <n v="35779.500569199998"/>
    <m/>
    <m/>
    <m/>
    <m/>
    <m/>
  </r>
  <r>
    <s v="IBAGUE"/>
    <x v="5"/>
    <x v="6"/>
    <n v="73001"/>
    <n v="2638563"/>
    <n v="65317"/>
    <s v="ORDEN DE CAMBIO"/>
    <s v="TOLIMA"/>
    <s v="IBAGUE"/>
    <s v="BARRIO EL SALADO IBAGUE 11"/>
    <s v="REDEBAN"/>
    <s v="FO-25-1420355"/>
    <d v="2025-08-25T11:02:00"/>
    <d v="2025-08-26T15:28:00"/>
    <m/>
    <s v="ROLLOS"/>
    <s v="ROLLOS"/>
    <s v="CB UNO A UNO"/>
    <s v="CB UNO A UNO"/>
    <s v="EJECUTADO_EXITOSO"/>
    <s v="EJECUTADO EXITOSO"/>
    <s v="25/08/2025 SE ESCALA AL COORDINADOR DE ZONA PARA ENTREGA DE ROLLOS EN SITIO | 26/08/2025 SE REALIZA ENTREGA DE 10 ROLLOS POR SOLICITUD DEL CLIENTE."/>
    <s v="VISITA_TÉCNICA"/>
    <m/>
    <s v="TIPO I"/>
    <s v="TERRESTRE"/>
    <s v="BARRAGAN TAFUR EDWIN ESTEBAN"/>
    <n v="1"/>
    <n v="35779.500569199998"/>
    <n v="0"/>
    <n v="35779.500569199998"/>
    <m/>
    <m/>
    <m/>
    <m/>
    <m/>
  </r>
  <r>
    <s v="BUCARAMANGA"/>
    <x v="2"/>
    <x v="2"/>
    <n v="81794"/>
    <n v="2541794"/>
    <n v="49445"/>
    <s v="ORDEN DE CAMBIO"/>
    <s v="ARAUCA"/>
    <s v="TAME"/>
    <s v="BARRIO VEREDA PUERTO JORDAN TA"/>
    <s v="REDEBAN"/>
    <s v="FO-25-1362066"/>
    <d v="2025-08-01T16:20:00"/>
    <d v="2025-08-26T15:31:00"/>
    <m/>
    <s v="ROLLOS"/>
    <s v="ROLLOS"/>
    <s v="CB UNO A UNO"/>
    <s v="CB UNO A UNO"/>
    <s v="EJECUTADO_EXITOSO"/>
    <s v="EJECUTADO EXITOSO"/>
    <s v="22/08/2025 EN COMUNICACIÓN CON EL USUARIO, SE SOLICITA RECOGER LA PAPELERÍA EN LA OFICINA DE LA TRANSPORTADORA.SE INFORMA GUIA | 23/08/2025 SE RECUERDA A USUARIO, RECOGER PAPELERÍA | 15/08/2025 SE REALIZA ENVÍO DE 20 ROLLOS POR INTERRAPIDISIMO A PUERTO JORDAN ARAUCA, DESCRIPCIÓN DE LA ORDEN SYTEX."/>
    <s v="ENVÍO"/>
    <m/>
    <s v="TIPO IV ESPECIAL"/>
    <s v="AEREO"/>
    <s v="DIAZ ACOSTA MARIA ISABEL"/>
    <n v="0"/>
    <n v="35779.500569199998"/>
    <n v="0"/>
    <n v="35779.500569199998"/>
    <m/>
    <m/>
    <m/>
    <m/>
    <m/>
  </r>
  <r>
    <s v="NEIVA"/>
    <x v="5"/>
    <x v="6"/>
    <n v="41001"/>
    <n v="2642040"/>
    <n v="68523"/>
    <s v="ORDEN DE CAMBIO"/>
    <s v="HUILA"/>
    <s v="NEIVA"/>
    <s v="LAS MERCEDES NEIVA 1"/>
    <s v="REDEBAN"/>
    <s v="FO-25-1422604"/>
    <d v="2025-08-25T17:06:00"/>
    <d v="2025-08-26T15:31:00"/>
    <m/>
    <s v="ROLLOS"/>
    <s v="ROLLOS"/>
    <s v="CB UNO A UNO"/>
    <s v="CB UNO A UNO"/>
    <s v="EJECUTADO_EXITOSO"/>
    <s v="EJECUTADO EXITOSO"/>
    <s v="25/08/2025 SE ESCALA AL COORDINADOR DE ZONA PARA ENTREGA DE ROLLOS EN SITIO | 26/08/2025 SE LLEGA A SITIO, SE ENTREGAN 30 ROLLOS RBM"/>
    <s v="VISITA_TÉCNICA"/>
    <m/>
    <s v="TIPO I"/>
    <s v="TERRESTRE"/>
    <s v="DIAZ VARGAS JONATHAN MIGUEL"/>
    <n v="1"/>
    <n v="35779.500569199998"/>
    <n v="0"/>
    <n v="35779.500569199998"/>
    <m/>
    <m/>
    <m/>
    <m/>
    <m/>
  </r>
  <r>
    <s v="CUCUTA"/>
    <x v="2"/>
    <x v="2"/>
    <n v="54001"/>
    <n v="2639699"/>
    <n v="79068"/>
    <s v="ORDEN DE CAMBIO"/>
    <s v="NORTE DE SANTANDER"/>
    <s v="CUCUTA"/>
    <s v="BARRIO MOTILONES CUCUTA 29"/>
    <s v="REDEBAN"/>
    <s v="FO-25-1420890"/>
    <d v="2025-08-25T13:00:00"/>
    <d v="2025-08-26T15:35:00"/>
    <m/>
    <s v="ROLLOS"/>
    <s v="ROLLOS"/>
    <s v="CB UNO A UNO"/>
    <s v="CB UNO A UNO"/>
    <s v="EJECUTADO_EXITOSO"/>
    <s v="EJECUTADO EXITOSO"/>
    <s v="25/08/2025 SE ESCALA AL COORDINADOR DE ZONA PARA ENTREGA DE ROLLOS EN SITIO | 26/08/2025 SE REALIZÓ VISITA AL COMERCIO Y SE HIZO ENTREGA DE 10 ROLLOS TODO OK"/>
    <s v="VISITA_TÉCNICA"/>
    <m/>
    <s v="TIPO I"/>
    <s v="TERRESTRE"/>
    <s v="MORA VEGA JEAMPIER"/>
    <n v="1"/>
    <n v="35779.500569199998"/>
    <n v="0"/>
    <n v="35779.500569199998"/>
    <m/>
    <m/>
    <m/>
    <m/>
    <m/>
  </r>
  <r>
    <s v="PASTO"/>
    <x v="0"/>
    <x v="3"/>
    <n v="52835"/>
    <n v="2595776"/>
    <n v="69609"/>
    <s v="ORDEN DE CAMBIO"/>
    <s v="NARIÑO"/>
    <s v="SAN ANDRES DE TUMACO"/>
    <s v="BARRIO CALLE PRINCIPAL LLORENT"/>
    <s v="REDEBAN"/>
    <s v="FO-25-1374887"/>
    <d v="2025-08-14T08:28:00"/>
    <d v="2025-08-26T15:35:00"/>
    <m/>
    <s v="ROLLOS"/>
    <s v="ROLLOS"/>
    <s v="CB UNO A UNO"/>
    <s v="CB UNO A UNO"/>
    <s v="EJECUTADO_EXITOSO"/>
    <s v="EJECUTADO EXITOSO"/>
    <s v="14/08/2025 14-8 SE REALIZA ENVIO ROLLOS CON GUIA | 20/08/2025 SE LE INFORMA AL CLIENTE GUIA PARA RECOGER EN OFICINA | 21/08/2025 EN COMUNICACIÓN CON EL USUARIO, SE RECUERDA PASAR A RECOGER PAQUETE | 22/08/2025 EN COMUNICACIÓN CON EL USUARIO, INDICA QUE AÚN NO HA RECOGIDO LA PAPELERÍA | 23/08/2025 SE SOLICITA NUEVAMENTE A USUARIO, PASAR POR LA PAPELERÍA | 15/08/2025 SE REALIZA ENVIO DE 110 ROLLOS POR SOLICITUD DE CLIENTE SE LE SUMISTRA NÚMERO DE GUÍA A CLIENTE PARA SER RECLAMADO EN LA OFICINA PRINCIPAL"/>
    <s v="ENVÍO"/>
    <m/>
    <s v="TIPO IV"/>
    <s v="TERRESTRE"/>
    <s v="BRAVO MADROÑERO OSCAR ESTEBAN"/>
    <n v="0"/>
    <n v="35779.500569199998"/>
    <n v="0"/>
    <n v="35779.500569199998"/>
    <m/>
    <m/>
    <m/>
    <m/>
    <m/>
  </r>
  <r>
    <s v="CALI"/>
    <x v="0"/>
    <x v="3"/>
    <n v="19001"/>
    <n v="2612101"/>
    <n v="73585"/>
    <s v="ORDEN DE CAMBIO"/>
    <s v="CAUCA"/>
    <s v="POPAYAN"/>
    <s v="DISTRICOL DROGUERÍA PHARMA AZU"/>
    <s v="REDEBAN"/>
    <s v="FO-25-1393200"/>
    <d v="2025-08-19T11:23:00"/>
    <d v="2025-08-26T15:39:00"/>
    <m/>
    <s v="ROLLOS"/>
    <s v="ROLLOS"/>
    <s v="AGREGADOR"/>
    <s v="DISTRICOL"/>
    <s v="EJECUTADO_EXITOSO"/>
    <s v="EJECUTADO EXITOSO"/>
    <s v="19/08/2025 SE ESCALA AL COORDINADOR DE ZONA PARA ENTREGA DE ROLLOS EN SITIO | 26/08/2025 SE ESTA EN DEPLAZAMIENTO AL SITIO YA QUE ES UNA VEREDA Y SE ENCUENTRA CIERRE DE VIAS. | 26/08/2025 SE INGRESA SE ENTREGA 40 ROLLOS RBM"/>
    <s v="VISITA_TÉCNICA"/>
    <m/>
    <s v="TIPO III"/>
    <s v="TERRESTRE"/>
    <s v="GIMBUEL LASSO LUIS GERMAN"/>
    <n v="1"/>
    <n v="35779.500569199998"/>
    <n v="0"/>
    <n v="35779.500569199998"/>
    <m/>
    <m/>
    <m/>
    <m/>
    <m/>
  </r>
  <r>
    <s v="CUCUTA"/>
    <x v="2"/>
    <x v="2"/>
    <n v="54498"/>
    <n v="2621852"/>
    <n v="71623"/>
    <s v="ORDEN DE CAMBIO"/>
    <s v="NORTE DE SANTANDER"/>
    <s v="OCAÑA"/>
    <s v="BARRIO OCANA OCANA"/>
    <s v="REDEBAN"/>
    <s v="FO-25-1404638"/>
    <d v="2025-08-20T17:28:00"/>
    <d v="2025-08-26T15:40:00"/>
    <m/>
    <s v="ROLLOS"/>
    <s v="ROLLOS"/>
    <s v="CB UNO A UNO"/>
    <s v="CB UNO A UNO"/>
    <s v="EJECUTADO_EXITOSO"/>
    <s v="EJECUTADO EXITOSO"/>
    <s v="21/08/2025 SE CONFIRMA DATOS CON CB, DATOS CORRECTOS, SE ACTUALIZAN. SE REALIZA ENVIO DE  ROLLOS CON GUIA | 23/08/2025 SE REALIZA ENVÍO DE 60 ROLLOS RBM OK"/>
    <s v="ENVÍO"/>
    <m/>
    <s v="TIPO IV"/>
    <s v="TERRESTRE"/>
    <s v="DURAN ACOSTA FRANK YONNY"/>
    <n v="0"/>
    <n v="35779.500569199998"/>
    <n v="0"/>
    <n v="35779.500569199998"/>
    <m/>
    <m/>
    <m/>
    <m/>
    <m/>
  </r>
  <r>
    <s v="MEDELLIN"/>
    <x v="1"/>
    <x v="1"/>
    <n v="27075"/>
    <n v="2624502"/>
    <n v="67431"/>
    <s v="ORDEN DE CAMBIO"/>
    <s v="CHOCO"/>
    <s v="BAHIA SOLANO"/>
    <s v="BARRIO EL CARMEN LA ESQUINA DO"/>
    <s v="REDEBAN"/>
    <s v="FO-25-1404623"/>
    <d v="2025-08-21T10:16:00"/>
    <d v="2025-08-26T15:45:00"/>
    <m/>
    <s v="ROLLOS"/>
    <s v="ROLLOS"/>
    <s v="CB UNO A UNO"/>
    <s v="CB UNO A UNO"/>
    <s v="EJECUTADO_EXITOSO"/>
    <s v="EJECUTADO EXITOSO"/>
    <s v="21/08/2025 SE CONFIRMA DATOS CON CB, DATOS CORRECTOS, SE ACTUALIZAN. SE REALIZA ENVIO DE  ROLLOS CON GUIA | 23/08/2025 SE ENVIARON 30 ROLLOS  POR INTERRAPIDISIMO"/>
    <s v="ENVÍO"/>
    <m/>
    <s v="TIPO IV ESPECIAL"/>
    <s v="AEREO"/>
    <s v="CASTAÑEDA PALACIO CARLOS FELIPE"/>
    <n v="0"/>
    <n v="35779.500569199998"/>
    <n v="0"/>
    <n v="35779.500569199998"/>
    <m/>
    <m/>
    <m/>
    <m/>
    <m/>
  </r>
  <r>
    <s v="TUNJA"/>
    <x v="2"/>
    <x v="2"/>
    <n v="15212"/>
    <n v="2624971"/>
    <n v="79734"/>
    <s v="ORDEN DE CAMBIO"/>
    <s v="BOYACA"/>
    <s v="COPER"/>
    <s v="BARRIO CENTRO COPER 1"/>
    <s v="REDEBAN"/>
    <s v="FO-25-1404616"/>
    <d v="2025-08-21T11:12:00"/>
    <d v="2025-08-26T15:47:00"/>
    <m/>
    <s v="ROLLOS"/>
    <s v="ROLLOS"/>
    <s v="CB UNO A UNO"/>
    <s v="CB UNO A UNO"/>
    <s v="EJECUTADO_EXITOSO"/>
    <s v="EJECUTADO EXITOSO"/>
    <s v="21/08/2025 SE CONFIRMA DATOS CON CB, DATOS CORRECTOS, SE ACTUALIZAN. SE REALIZA ENVIO DE  ROLLOS CON GUIA | 23/08/2025 SE REALIZA ENVIO 10 ROLLOS"/>
    <s v="ENVÍO"/>
    <m/>
    <s v="TIPO III"/>
    <s v="TERRESTRE"/>
    <s v="GONZALEZ GONZALEZ MARIO ALBERTO"/>
    <n v="0"/>
    <n v="35779.500569199998"/>
    <n v="0"/>
    <n v="35779.500569199998"/>
    <m/>
    <m/>
    <m/>
    <m/>
    <m/>
  </r>
  <r>
    <s v="NEIVA"/>
    <x v="5"/>
    <x v="6"/>
    <n v="41396"/>
    <n v="2626247"/>
    <n v="54253"/>
    <s v="ORDEN DE CAMBIO"/>
    <s v="HUILA"/>
    <s v="LA PLATA"/>
    <s v="BARRIO CENTRO POBLADO VILLA LO"/>
    <s v="REDEBAN"/>
    <s v="FO-25-1406132"/>
    <d v="2025-08-21T13:47:00"/>
    <d v="2025-08-26T15:49:00"/>
    <m/>
    <s v="ROLLOS"/>
    <s v="ROLLOS"/>
    <s v="CB UNO A UNO"/>
    <s v="CB UNO A UNO"/>
    <s v="EJECUTADO_EXITOSO"/>
    <s v="EJECUTADO EXITOSO"/>
    <s v="21/08/2025 SE CONFIRMA DATOS CON CB, DATOS CORRECTOS, SE ACTUALIZAN. SE REALIZA ENVIO DE  ROLLOS CON GUIA | 22/08/2025 SE REALIZA ENVÍO DE 20 ROLLOS RBM POR INTERRAPIDISIMO"/>
    <s v="ENVÍO"/>
    <m/>
    <s v="TIPO III"/>
    <s v="TERRESTRE"/>
    <s v="DIAZ VARGAS JONATHAN MIGUEL"/>
    <n v="0"/>
    <n v="35779.500569199998"/>
    <n v="0"/>
    <n v="35779.500569199998"/>
    <m/>
    <m/>
    <m/>
    <m/>
    <m/>
  </r>
  <r>
    <s v="PEREIRA"/>
    <x v="0"/>
    <x v="0"/>
    <n v="76895"/>
    <s v="TA-25-994624"/>
    <n v="25482"/>
    <s v="ORDEN DE CAMBIO"/>
    <s v="VALLE DEL CAUCA"/>
    <s v="ZARZAL"/>
    <s v="ZARZAL III   VALLE DEL CAUCA"/>
    <s v="REDEBAN"/>
    <s v="FO-25-1408590"/>
    <d v="2025-08-22T10:50:00"/>
    <d v="2025-08-26T15:58:00"/>
    <m/>
    <s v="ROLLOS"/>
    <s v="ROLLOS"/>
    <s v="CB UNO A UNO"/>
    <s v="CB UNO A UNO"/>
    <s v="EJECUTADO_EXITOSO"/>
    <s v="EJECUTADO EXITOSO"/>
    <s v="25/08/2025 SE REALIZA ENVÍO DE 30 ROLLOS DE PAPEL PARA DATÁFONO"/>
    <s v="ENVÍO"/>
    <m/>
    <s v="TIPO III"/>
    <s v="TERRESTRE"/>
    <s v="LOAIZA LOPEZ JHON FREDDY"/>
    <n v="0"/>
    <n v="35779.500569199998"/>
    <n v="0"/>
    <n v="35779.500569199998"/>
    <m/>
    <m/>
    <m/>
    <m/>
    <m/>
  </r>
  <r>
    <s v="MEDELLIN"/>
    <x v="1"/>
    <x v="1"/>
    <n v="5887"/>
    <n v="2540011"/>
    <n v="59323"/>
    <s v="ORDEN DE CAMBIO"/>
    <s v="ANTIOQUIA"/>
    <s v="YARUMAL"/>
    <s v="DISTRICOL HACHELCA"/>
    <s v="REDEBAN"/>
    <s v="FO-25-1317332"/>
    <d v="2025-08-01T11:56:00"/>
    <d v="2025-08-26T16:36:00"/>
    <m/>
    <s v="ROLLOS"/>
    <s v="ROLLOS"/>
    <s v="AGREGADOR"/>
    <s v="DISTRICOL"/>
    <s v="EJECUTADO_EXITOSO"/>
    <s v="EJECUTADO EXITOSO"/>
    <s v="06/08/2025 SE ENVIAN ROLLOS CON LA GUIA: | 11/08/2025 SE REALIZA GESTION TELEFONICA AL 3114557426 RESPONDE SR HERNAN INDICA QUE AUN NO LE HAN LLEGADO Y QUE NO LO HAN LLAMADO DE LA OFICINA 284607348 GUIA SIN ESTADO | 14/08/2025 SE REALIZA GESTION AL 3114557426 RESPONDE SR HERNAN INDICA QUE NO LE HA LLEGADO Y NO LO HAN LLAMADO DE LA OFICINA SE BRINDA GUIA 284607348 SE ESCALA CASO A SERVIENTREGA | 22/08/2025 EN COMUNICACIÓN CON EL USUARIO, INDICA QUE AÚN NO RECIBE PAPELERÍA | 26/08/2025 SE REALIZA ENVIO DE 10 ROLLOS, CON LA GUIA 284607348 SERVIENTREGRA. SE CONFIRMA ENTREGA EXITOSA POR PARTE DE LA TRANSPORTADORA."/>
    <s v="ENVÍO"/>
    <m/>
    <s v="TIPO III"/>
    <s v="TERRESTRE"/>
    <m/>
    <n v="0"/>
    <n v="35779.500569199998"/>
    <n v="0"/>
    <n v="35779.500569199998"/>
    <m/>
    <m/>
    <m/>
    <m/>
    <m/>
  </r>
  <r>
    <s v="SINCELEJO"/>
    <x v="4"/>
    <x v="5"/>
    <n v="70771"/>
    <n v="2591298"/>
    <n v="78200"/>
    <s v="ORDEN DE CAMBIO"/>
    <s v="SUCRE"/>
    <s v="SUCRE"/>
    <s v="BARRIO ZULIA SUCRE"/>
    <s v="REDEBAN"/>
    <s v="FO-25-1371722"/>
    <d v="2025-08-13T10:44:00"/>
    <d v="2025-08-26T16:42:00"/>
    <m/>
    <s v="ROLLOS"/>
    <s v="ROLLOS"/>
    <s v="CB UNO A UNO"/>
    <s v="CB UNO A UNO"/>
    <s v="EJECUTADO_EXITOSO"/>
    <s v="EJECUTADO EXITOSO"/>
    <s v="13/08/2025 13-8 SE REALIZA ENVIO ROLLOS CON GUIA | 20/08/2025 EN COMUNICACIÓN CON EL USUARIO, INDICA QUE AÚN NO RECIBE PAPELERÍA. SE INFORMA GUIA | 21/08/2025 EN COMUNICACIÓN CON EL USUARIO, INDICA QUE AÚN NO RECIBE PAPELERÍA | 22/08/2025 EN COMUNICACIÓN CON EL USUARIO, INDICA QUE AÚN NO RECIBE PAPELERÍA | 26/08/2025 SE REALIZA ENVIO DE 50 ROLLOS, CON LA GUIA 2265100352 SERVIENTREGRA. ..26-08 SE CONFIRMA ENTREGA EXITOSA CON EL USUARIO"/>
    <s v="ENVÍO"/>
    <m/>
    <s v="TIPO IV ESPECIAL"/>
    <s v="TERRESTRE"/>
    <m/>
    <n v="0"/>
    <n v="35779.500569199998"/>
    <n v="0"/>
    <n v="35779.500569199998"/>
    <m/>
    <m/>
    <m/>
    <m/>
    <m/>
  </r>
  <r>
    <s v="MEDELLIN"/>
    <x v="1"/>
    <x v="1"/>
    <n v="5649"/>
    <n v="2604199"/>
    <n v="79406"/>
    <s v="ORDEN DE CAMBIO"/>
    <s v="ANTIOQUIA"/>
    <s v="SAN CARLOS"/>
    <s v="BARRIO SAN CARLOS SAN  2 CARLO"/>
    <s v="REDEBAN"/>
    <s v="FO-25-1381657"/>
    <d v="2025-08-15T14:04:00"/>
    <d v="2025-08-26T16:43:00"/>
    <m/>
    <s v="ROLLOS"/>
    <s v="ROLLOS"/>
    <s v="CB UNO A UNO"/>
    <s v="CB UNO A UNO"/>
    <s v="EJECUTADO_EXITOSO"/>
    <s v="EJECUTADO EXITOSO"/>
    <s v="15/08/2025 SE REALIZA ENVIO ROLLOS CON GUIA | 21/08/2025 EN COMUNICACIÓN CON EL USUARIO, INDICA QUE AÚN NO RECIBE PAPELERÍA. SE INFORMA GUIA | 26/08/2025 SE REALIZA ENVIO DE 20 ROLLOS, CON LA GUIA 284607366 SERVIENTREGRA. ..26-08 SE CONFIRMA ENTREGA EXITOSA CON EL USUARIO"/>
    <s v="ENVÍO"/>
    <m/>
    <s v="TIPO III"/>
    <s v="TERRESTRE"/>
    <m/>
    <n v="0"/>
    <n v="35779.500569199998"/>
    <n v="0"/>
    <n v="35779.500569199998"/>
    <m/>
    <m/>
    <m/>
    <m/>
    <m/>
  </r>
  <r>
    <s v="PASTO"/>
    <x v="0"/>
    <x v="3"/>
    <n v="52079"/>
    <n v="2604394"/>
    <n v="65303"/>
    <s v="ORDEN DE CAMBIO"/>
    <s v="NARIÑO"/>
    <s v="BARBACOAS"/>
    <s v="BARRIO LAS BRISAS BARBACOAS"/>
    <s v="REDEBAN"/>
    <s v="FO-25-1381656"/>
    <d v="2025-08-15T14:28:00"/>
    <d v="2025-08-26T16:44:00"/>
    <m/>
    <s v="ROLLOS"/>
    <s v="ROLLOS"/>
    <s v="CB UNO A UNO"/>
    <s v="CB UNO A UNO"/>
    <s v="EJECUTADO_EXITOSO"/>
    <s v="EJECUTADO EXITOSO"/>
    <s v="15/08/2025 SE REALIZA ENVIO ROLLOS CON GUIA | 26/08/2025 SE REALIZA ENVIO DE 10 ROLLOS, CON LA GUIA 2185553728 SERVIENTREGRA. SE CONFIRMA ENTREGA EXITOSA POR PARTE DE LA TRANSPORTADORA."/>
    <s v="ENVÍO"/>
    <m/>
    <s v="TIPO IV"/>
    <s v="TERRESTRE"/>
    <m/>
    <n v="0"/>
    <n v="35779.500569199998"/>
    <n v="0"/>
    <n v="35779.500569199998"/>
    <m/>
    <m/>
    <m/>
    <m/>
    <m/>
  </r>
  <r>
    <s v="APARTADO"/>
    <x v="1"/>
    <x v="1"/>
    <n v="5665"/>
    <n v="2608681"/>
    <n v="62975"/>
    <s v="ORDEN DE CAMBIO"/>
    <s v="ANTIOQUIA"/>
    <s v="SAN PEDRO DE URABA"/>
    <s v="DISTRICOL PAPELERIA MUNDO"/>
    <s v="REDEBAN"/>
    <s v="FO-25-1389333"/>
    <d v="2025-08-18T16:35:00"/>
    <d v="2025-08-26T16:45:00"/>
    <m/>
    <s v="ROLLOS"/>
    <s v="ROLLOS"/>
    <s v="AGREGADOR"/>
    <s v="DISTRICOL"/>
    <s v="EJECUTADO_EXITOSO"/>
    <s v="EJECUTADO EXITOSO"/>
    <s v="19/08/2025 SE REALIZA ENVIO ROLLOS CON GUIA | 21/08/2025 EN COMUNICACIÓN CON EL USUARIO, INDICA QUE AÚN NO RECIBE PAPELERÍA. SE INFORMA GUIA | 25/08/2025 SE INTENTA COMUNCICACION FALLIDA CON EL USUARIO PARA VALIDAR LA ENTREGA DE ROLLOS | 26/08/2025 SE REALIZA ENVIO DE 50 ROLLOS, CON LA GUIA 284607368 SERVIENTREGRA. ..26-08 SE CONFIRMA ENTREGA EXITOSA CON EL USUARIO"/>
    <s v="ENVÍO"/>
    <m/>
    <s v="TIPO III"/>
    <s v="TERRESTRE"/>
    <m/>
    <n v="0"/>
    <n v="35779.500569199998"/>
    <n v="0"/>
    <n v="35779.500569199998"/>
    <m/>
    <m/>
    <m/>
    <m/>
    <m/>
  </r>
  <r>
    <s v="MEDELLIN"/>
    <x v="1"/>
    <x v="1"/>
    <n v="5604"/>
    <n v="2615571"/>
    <n v="35912"/>
    <s v="ORDEN DE CAMBIO"/>
    <s v="ANTIOQUIA"/>
    <s v="REMEDIOS"/>
    <s v="DISTRICOL DROGUERIA LA ESTRELL"/>
    <s v="REDEBAN"/>
    <s v="FO-25-1398760"/>
    <d v="2025-08-20T08:00:00"/>
    <d v="2025-08-26T16:46:00"/>
    <m/>
    <s v="ROLLOS"/>
    <s v="ROLLOS"/>
    <s v="AGREGADOR"/>
    <s v="DISTRICOL"/>
    <s v="EJECUTADO_EXITOSO"/>
    <s v="EJECUTADO EXITOSO"/>
    <s v="20/08/2025 SE ESCALA PARA ENVIO, SE LLAMO AL CB Y CONFIRMA SOLICITUD. SE ACTUALIZARON DATOS | 26/08/2025 SE REALIZA ENVIO DE 60 ROLLOS, CON LA GUIA 284607373 SERVIENTREGRA. SE CONFIRMA ENTREGA EXITOSA POR PARTE DE LA TRANSPORTADORA."/>
    <s v="ENVÍO"/>
    <m/>
    <s v="TIPO IV"/>
    <s v="TERRESTRE"/>
    <m/>
    <n v="0"/>
    <n v="35779.500569199998"/>
    <n v="0"/>
    <n v="35779.500569199998"/>
    <m/>
    <m/>
    <m/>
    <m/>
    <m/>
  </r>
  <r>
    <s v="BUCARAMANGA"/>
    <x v="2"/>
    <x v="2"/>
    <n v="68547"/>
    <n v="2641774"/>
    <n v="74168"/>
    <s v="ORDEN DE CAMBIO"/>
    <s v="SANTANDER"/>
    <s v="PIEDECUESTA"/>
    <s v="PTM PIEDECUESTA  PAPELERÍA Y M"/>
    <s v="REDEBAN"/>
    <s v="FO-25-1422401"/>
    <d v="2025-08-25T16:36:00"/>
    <d v="2025-08-26T16:55:00"/>
    <m/>
    <s v="ROLLOS"/>
    <s v="ROLLOS"/>
    <s v="AGREGADOR"/>
    <s v="COMCARD - PTM"/>
    <s v="EJECUTADO_EXITOSO"/>
    <s v="EJECUTADO EXITOSO"/>
    <s v="25/08/2025 SE ESCALA AL COORDINADOR DE ZONA PARA ENTREGA DE ROLLOS EN SITIO | 26/08/2025 SE HACE PRESENCIA EN COMERCIO SE REALIZA ENTREGA 10 ROLLOS"/>
    <s v="VISITA_TÉCNICA"/>
    <m/>
    <s v="TIPO II"/>
    <s v="TERRESTRE"/>
    <s v="ORTEBARRERAGA MARLON STWAR"/>
    <n v="1"/>
    <n v="67654.12000000001"/>
    <n v="0"/>
    <n v="67654.12000000001"/>
    <m/>
    <m/>
    <m/>
    <m/>
    <m/>
  </r>
  <r>
    <s v="CARTAGENA"/>
    <x v="4"/>
    <x v="5"/>
    <n v="13001"/>
    <n v="2637126"/>
    <n v="67024"/>
    <s v="ORDEN DE CAMBIO"/>
    <s v="BOLIVAR"/>
    <s v="CARTAGENA"/>
    <s v="BARRIO SAN JOSE DE LOS CAMPANO"/>
    <s v="REDEBAN"/>
    <s v="FO-25-1418675"/>
    <d v="2025-08-25T09:10:00"/>
    <d v="2025-08-26T16:57:00"/>
    <m/>
    <s v="ROLLOS"/>
    <s v="ROLLOS"/>
    <s v="CB UNO A UNO"/>
    <s v="CB UNO A UNO"/>
    <s v="EJECUTADO_EXITOSO"/>
    <s v="EJECUTADO EXITOSO"/>
    <s v="25/08/2025 SE ESCALA AL COORDINADOR DE ZONA PARA ENTREGA DE ROLLOS EN SITIO | 26/08/2025 SE REALIZA ENTREGA DE 60 ROLLOS PARA EL CORRESPONSAL"/>
    <s v="VISITA_TÉCNICA"/>
    <m/>
    <s v="TIPO I"/>
    <s v="TERRESTRE"/>
    <s v="MARTINEZ SALGUEDO ANDRES AUGUSTO"/>
    <n v="1"/>
    <n v="35779.500569199998"/>
    <n v="0"/>
    <n v="35779.500569199998"/>
    <m/>
    <m/>
    <m/>
    <m/>
    <m/>
  </r>
  <r>
    <s v="BUCARAMANGA"/>
    <x v="2"/>
    <x v="2"/>
    <n v="68276"/>
    <n v="2645834"/>
    <n v="76004"/>
    <s v="ORDEN DE CAMBIO"/>
    <s v="SANTANDER"/>
    <s v="FLORIDABLANCA"/>
    <s v="BARRIO CAÑAVERAL FLORIDABLANCA 7"/>
    <s v="REDEBAN"/>
    <s v="FO-25-1426337"/>
    <d v="2025-08-26T11:19:00"/>
    <d v="2025-08-26T16:57:00"/>
    <m/>
    <s v="ROLLOS"/>
    <s v="ROLLOS"/>
    <s v="CB UNO A UNO"/>
    <s v="CB UNO A UNO"/>
    <s v="EJECUTADO_EXITOSO"/>
    <s v="EJECUTADO EXITOSO"/>
    <s v="26/08/2025 SE ESCALA AL COORDINADOR DE ZONA PARA ENTREGA DE ROLLOS EN SITIO | 26/08/2025 SE REALIZA ENTREGA DE 10 ROLLOS CON VISITA."/>
    <s v="VISITA_TÉCNICA"/>
    <m/>
    <s v="TIPO I"/>
    <s v="TERRESTRE"/>
    <s v="MARTINEZ FLOREZ DONIS ALBERTO"/>
    <n v="1"/>
    <n v="35779.500569199998"/>
    <n v="0"/>
    <n v="35779.500569199998"/>
    <m/>
    <m/>
    <m/>
    <m/>
    <m/>
  </r>
  <r>
    <s v="BUCARAMANGA"/>
    <x v="2"/>
    <x v="2"/>
    <n v="68547"/>
    <n v="2638494"/>
    <n v="78051"/>
    <s v="ORDEN DE CAMBIO"/>
    <s v="SANTANDER"/>
    <s v="PIEDECUESTA"/>
    <s v="PTM PIEDECUESTA DROGUERIA NUEV"/>
    <s v="REDEBAN"/>
    <s v="FO-25-1419582"/>
    <d v="2025-08-25T10:49:00"/>
    <d v="2025-08-26T16:58:00"/>
    <m/>
    <s v="ROLLOS"/>
    <s v="ROLLOS"/>
    <s v="AGREGADOR"/>
    <s v="COMCARD - PTM"/>
    <s v="EJECUTADO_EXITOSO"/>
    <s v="EJECUTADO EXITOSO"/>
    <s v="25/08/2025 SE ESCALA AL COORDINADOR DE ZONA PARA ENTREGA DE ROLLOS EN SITIO | 26/08/2025 SE HACE PRESENCIA EN COMERCIO SE REALIZA ENTREGA DE 10 ROLLOS"/>
    <s v="VISITA_TÉCNICA"/>
    <m/>
    <s v="TIPO II"/>
    <s v="TERRESTRE"/>
    <s v="ORTEBARRERAGA MARLON STWAR"/>
    <n v="1"/>
    <n v="67654.12000000001"/>
    <n v="0"/>
    <n v="67654.12000000001"/>
    <m/>
    <m/>
    <m/>
    <m/>
    <m/>
  </r>
  <r>
    <s v="CUCUTA"/>
    <x v="2"/>
    <x v="2"/>
    <n v="54001"/>
    <n v="2632415"/>
    <n v="23561"/>
    <s v="ORDEN DE CAMBIO"/>
    <s v="NORTE DE SANTANDER"/>
    <s v="CUCUTA"/>
    <s v="BARRIO LA CONCORDIA III CUCUTA"/>
    <s v="REDEBAN"/>
    <s v="FO-25-1411321"/>
    <d v="2025-08-22T14:42:00"/>
    <d v="2025-08-26T17:00:00"/>
    <m/>
    <s v="ROLLOS"/>
    <s v="ROLLOS"/>
    <s v="CB UNO A UNO"/>
    <s v="CB UNO A UNO"/>
    <s v="EJECUTADO_EXITOSO"/>
    <s v="EJECUTADO EXITOSO"/>
    <s v="22/08/2025 SE ESCALA AL COORDINADOR DE ZONA PARA ENTREGA DE ROLLOS EN SITIO | 26/08/2025 SE REALIZA VISITA SE ENTREGAN 90 ROLLOS EXITOSO"/>
    <s v="VISITA_TÉCNICA"/>
    <m/>
    <s v="TIPO I"/>
    <s v="TERRESTRE"/>
    <s v="NARANJO AFANADOR RUBEN JESUS"/>
    <n v="1"/>
    <n v="35779.500569199998"/>
    <n v="0"/>
    <n v="35779.500569199998"/>
    <m/>
    <m/>
    <m/>
    <m/>
    <m/>
  </r>
  <r>
    <s v="APARTADO"/>
    <x v="1"/>
    <x v="1"/>
    <n v="5837"/>
    <n v="2634477"/>
    <n v="53104"/>
    <s v="ORDEN DE CAMBIO"/>
    <s v="ANTIOQUIA"/>
    <s v="TURBO"/>
    <s v="PTM TURBO GRANERO BRISAS DE M"/>
    <s v="REDEBAN"/>
    <s v="FO-25-1414198"/>
    <d v="2025-08-23T11:49:00"/>
    <d v="2025-08-26T17:05:00"/>
    <m/>
    <s v="ROLLOS"/>
    <s v="ROLLOS"/>
    <s v="AGREGADOR"/>
    <s v="COMCARD - PTM"/>
    <s v="EJECUTADO_EXITOSO"/>
    <s v="EJECUTADO EXITOSO"/>
    <s v="23/08/2025 SE ESCALA AL COORDINADOR DE ZONA PARA ENTREGA DE ROLLOS EN SITIO | 26/08/2025 SE ENVIA 10 ROLLOS POR FLOTA, EL CONDUCTOR NO DEJA TOMAR FOTO DEL DOCUMENTO, SE MANDA INFORMACION AL CLIENTE Y CONFIRMA QUE RECIBIO LOS ROLLOS"/>
    <s v="ENVÍO"/>
    <m/>
    <s v="TIPO II"/>
    <s v="TERRESTRE"/>
    <s v="SALDARRIAGA MIRANDA SANTIAGO"/>
    <n v="0"/>
    <n v="35779.500569199998"/>
    <n v="0"/>
    <n v="35779.500569199998"/>
    <m/>
    <m/>
    <m/>
    <m/>
    <m/>
  </r>
  <r>
    <s v="CUCUTA"/>
    <x v="2"/>
    <x v="2"/>
    <n v="54001"/>
    <n v="2639530"/>
    <n v="78947"/>
    <s v="ORDEN DE CAMBIO"/>
    <s v="NORTE DE SANTANDER"/>
    <s v="CUCUTA"/>
    <s v="BARRIO TRIGAL DEL NORTE CUCUTA"/>
    <s v="REDEBAN"/>
    <s v="FO-25-1420341"/>
    <d v="2025-08-25T12:09:00"/>
    <d v="2025-08-26T17:08:00"/>
    <m/>
    <s v="ROLLOS"/>
    <s v="ROLLOS"/>
    <s v="CB UNO A UNO"/>
    <s v="CB UNO A UNO"/>
    <s v="EJECUTADO_EXITOSO"/>
    <s v="EJECUTADO EXITOSO"/>
    <s v="25/08/2025 SE ESCALA AL COORDINADOR DE ZONA PARA ENTREGA DE ROLLOS EN SITIO | 26/08/2025 SE ENTREGAN 10 ROLLOS EXITOSO"/>
    <s v="VISITA_TÉCNICA"/>
    <m/>
    <s v="TIPO I"/>
    <s v="TERRESTRE"/>
    <s v="NARANJO AFANADOR RUBEN JESUS"/>
    <n v="1"/>
    <n v="35779.500569199998"/>
    <n v="0"/>
    <n v="35779.500569199998"/>
    <m/>
    <m/>
    <m/>
    <m/>
    <m/>
  </r>
  <r>
    <s v="TUNJA"/>
    <x v="2"/>
    <x v="2"/>
    <n v="15238"/>
    <n v="2641001"/>
    <n v="42161"/>
    <s v="ORDEN DE CAMBIO"/>
    <s v="BOYACA"/>
    <s v="DUITAMA"/>
    <s v="DISTRICOL EDS LA FRONTERA"/>
    <s v="REDEBAN"/>
    <s v="FO-25-1422229"/>
    <d v="2025-08-25T15:23:00"/>
    <d v="2025-08-26T17:13:00"/>
    <m/>
    <s v="ROLLOS"/>
    <s v="ROLLOS"/>
    <s v="AGREGADOR"/>
    <s v="DISTRICOL"/>
    <s v="EJECUTADO_EXITOSO"/>
    <s v="EJECUTADO EXITOSO"/>
    <s v="25/08/2025 SE ESCALA AL COORDINADOR DE ZONA PARA ENTREGA DE ROLLOS EN SITIO | 26/08/2025 ENTREGA DE 10 ROLLOS CON VISITA EXITOSA"/>
    <s v="VISITA_TÉCNICA"/>
    <m/>
    <s v="TIPO II"/>
    <s v="TERRESTRE"/>
    <s v="HERRERA GARZON JEYSON STEVENT"/>
    <n v="1"/>
    <n v="67654.12000000001"/>
    <n v="0"/>
    <n v="67654.12000000001"/>
    <m/>
    <m/>
    <m/>
    <m/>
    <m/>
  </r>
  <r>
    <s v="CUCUTA"/>
    <x v="2"/>
    <x v="2"/>
    <n v="54001"/>
    <n v="2641004"/>
    <n v="76727"/>
    <s v="ORDEN DE CAMBIO"/>
    <s v="NORTE DE SANTANDER"/>
    <s v="CUCUTA"/>
    <s v="BARRIO VILLAS DEL TEJAR CUCUTA"/>
    <s v="REDEBAN"/>
    <s v="FO-25-1422222"/>
    <d v="2025-08-25T15:24:00"/>
    <d v="2025-08-26T17:15:00"/>
    <m/>
    <s v="ROLLOS"/>
    <s v="ROLLOS"/>
    <s v="CB UNO A UNO"/>
    <s v="CB UNO A UNO"/>
    <s v="EJECUTADO_EXITOSO"/>
    <s v="EJECUTADO EXITOSO"/>
    <s v="25/08/2025 SE ESCALA AL COORDINADOR DE ZONA PARA ENTREGA DE ROLLOS EN SITIO | 26/08/2025 SE ENTREGAN 30 ROLLOS EXITOSO"/>
    <s v="VISITA_TÉCNICA"/>
    <m/>
    <s v="TIPO I"/>
    <s v="TERRESTRE"/>
    <s v="NARANJO AFANADOR RUBEN JESUS"/>
    <n v="1"/>
    <n v="35779.500569199998"/>
    <n v="0"/>
    <n v="35779.500569199998"/>
    <m/>
    <m/>
    <m/>
    <m/>
    <m/>
  </r>
  <r>
    <s v="APARTADO"/>
    <x v="1"/>
    <x v="1"/>
    <n v="5837"/>
    <n v="2628023"/>
    <n v="62542"/>
    <s v="ORDEN DE CAMBIO"/>
    <s v="ANTIOQUIA"/>
    <s v="TURBO"/>
    <s v="PTM TURBO AGROINSUMOS NUEVO AN"/>
    <s v="REDEBAN"/>
    <s v="FO-25-1406187"/>
    <d v="2025-08-21T16:53:00"/>
    <d v="2025-08-26T17:17:00"/>
    <m/>
    <s v="ROLLOS"/>
    <s v="ROLLOS"/>
    <s v="AGREGADOR"/>
    <s v="COMCARD - PTM"/>
    <s v="EJECUTADO_EXITOSO"/>
    <s v="EJECUTADO EXITOSO"/>
    <s v="21/08/2025 SE ESCALA AL COORDINADOR DE ZONA PARA ENTREGA DE ROLLOS EN SITIO | 26/08/2025 SE ENVIA 30 ROLLOS POR FLOTA, EL CONDUCTOR NO DEJA TOMAR FOTO DEL DOCUMENTO, SE MANDA INFORMACION AL CLIENTE Y CONFIRMA QUE RECIBIO LOS ROLLOS"/>
    <s v="ENVÍO"/>
    <m/>
    <s v="TIPO II"/>
    <s v="TERRESTRE"/>
    <s v="SALDARRIAGA MIRANDA SANTIAGO"/>
    <n v="0"/>
    <n v="35779.500569199998"/>
    <n v="0"/>
    <n v="35779.500569199998"/>
    <m/>
    <m/>
    <m/>
    <m/>
    <m/>
  </r>
  <r>
    <s v="MONTERIA"/>
    <x v="4"/>
    <x v="5"/>
    <n v="23555"/>
    <n v="2618440"/>
    <n v="60001"/>
    <s v="ORDEN DE CAMBIO"/>
    <s v="CORDOBA"/>
    <s v="PLANETA RICA"/>
    <s v="PTM PLANETA RICA AGENCIA INMO"/>
    <s v="REDEBAN"/>
    <s v="FO-25-1397834"/>
    <d v="2025-08-20T11:10:00"/>
    <d v="2025-08-27T07:44:00"/>
    <m/>
    <s v="ROLLOS"/>
    <s v="ROLLOS"/>
    <s v="AGREGADOR"/>
    <s v="COMCARD - PTM"/>
    <s v="EJECUTADO_EXITOSO"/>
    <s v="EJECUTADO EXITOSO"/>
    <s v="20/08/2025 SE ESCALA AL COORDINADOR DE ZONA PARA ENTREGA DE ROLLOS EN SITIO | 26/08/2025 SE REALIZA ENTREGA DE 10 ROLLOS PARA EL CB BANCOLOMBIA,NO SE MANIPULAN EQUIPOS"/>
    <s v="VISITA_TÉCNICA"/>
    <m/>
    <s v="TIPO II"/>
    <s v="TERRESTRE"/>
    <s v="ARRAZOLA HERNANDEZ NICOLAS AUGUSTO"/>
    <n v="1"/>
    <n v="67654.12000000001"/>
    <n v="0"/>
    <n v="67654.12000000001"/>
    <m/>
    <m/>
    <m/>
    <m/>
    <m/>
  </r>
  <r>
    <s v="MEDELLIN"/>
    <x v="1"/>
    <x v="1"/>
    <n v="5088"/>
    <n v="2624645"/>
    <n v="71505"/>
    <s v="ORDEN DE CAMBIO"/>
    <s v="ANTIOQUIA"/>
    <s v="BELLO"/>
    <s v="PTM BELLO MOTORUN74"/>
    <s v="REDEBAN"/>
    <s v="FO-25-1403840"/>
    <d v="2025-08-21T10:33:00"/>
    <d v="2025-08-27T08:59:00"/>
    <m/>
    <s v="ROLLOS"/>
    <s v="ROLLOS"/>
    <s v="AGREGADOR"/>
    <s v="COMCARD - PTM"/>
    <s v="EJECUTADO_EXITOSO"/>
    <s v="EJECUTADO EXITOSO"/>
    <s v="21/08/2025 SE ESCALA PARA ENVIO POR CABIFY | 27/08/2025 26-8 SE REALIZA ENTREGA DE 10 ROLLOS POR EL OPERADOR CABIFY"/>
    <s v="VISITA_TÉCNICA"/>
    <m/>
    <s v="TIPO I"/>
    <s v="TERRESTRE"/>
    <s v="AYALA ROMERO MAYKOL DANILO"/>
    <n v="1"/>
    <n v="35779.500569199998"/>
    <n v="0"/>
    <n v="35779.500569199998"/>
    <m/>
    <m/>
    <m/>
    <m/>
    <m/>
  </r>
  <r>
    <s v="MEDELLIN"/>
    <x v="1"/>
    <x v="1"/>
    <n v="5360"/>
    <n v="2619363"/>
    <n v="13988"/>
    <s v="ORDEN DE CAMBIO"/>
    <s v="ANTIOQUIA"/>
    <s v="ITAGUI"/>
    <s v="CENTRAL MAYORISTA ITAGUI"/>
    <s v="REDEBAN"/>
    <s v="FO-25-1397445"/>
    <d v="2025-08-20T12:41:00"/>
    <d v="2025-08-27T09:01:00"/>
    <m/>
    <s v="ROLLOS"/>
    <s v="ROLLOS"/>
    <s v="CB UNO A UNO"/>
    <s v="CB UNO A UNO"/>
    <s v="EJECUTADO_EXITOSO"/>
    <s v="EJECUTADO EXITOSO"/>
    <s v="20/08/2025 SE ESCALA PARA ENVIO POR CABIFY | 27/08/2025 26-8 SE REALIZA ENTREGA DE 130 ROLLOS POR EL OPERADOR CABIFY"/>
    <s v="VISITA_TÉCNICA"/>
    <m/>
    <s v="TIPO I"/>
    <s v="TERRESTRE"/>
    <s v="AYALA ROMERO MAYKOL DANILO"/>
    <n v="1"/>
    <n v="35779.500569199998"/>
    <n v="0"/>
    <n v="35779.500569199998"/>
    <m/>
    <m/>
    <m/>
    <m/>
    <m/>
  </r>
  <r>
    <s v="MEDELLIN"/>
    <x v="1"/>
    <x v="1"/>
    <n v="5088"/>
    <n v="2626032"/>
    <n v="77043"/>
    <s v="ORDEN DE CAMBIO"/>
    <s v="ANTIOQUIA"/>
    <s v="BELLO"/>
    <s v="DISTRICOL MINI LA FRONTERA"/>
    <s v="REDEBAN"/>
    <s v="FO-25-1404507"/>
    <d v="2025-08-21T12:59:00"/>
    <d v="2025-08-27T09:02:00"/>
    <m/>
    <s v="ROLLOS"/>
    <s v="ROLLOS"/>
    <s v="AGREGADOR"/>
    <s v="DISTRICOL"/>
    <s v="EJECUTADO_EXITOSO"/>
    <s v="EJECUTADO EXITOSO"/>
    <s v="21/08/2025 SE ESCALA PARA ENVIO POR CABIFY | 27/08/2025 26-8 SE REALIZA ENTREGA DE 60 ROLLOS POR EL OPERADOR CABIFY"/>
    <s v="VISITA_TÉCNICA"/>
    <m/>
    <s v="TIPO I"/>
    <s v="TERRESTRE"/>
    <s v="AYALA ROMERO MAYKOL DANILO"/>
    <n v="1"/>
    <n v="35779.500569199998"/>
    <n v="0"/>
    <n v="35779.500569199998"/>
    <m/>
    <m/>
    <m/>
    <m/>
    <m/>
  </r>
  <r>
    <s v="MEDELLIN"/>
    <x v="1"/>
    <x v="1"/>
    <n v="5088"/>
    <n v="2626605"/>
    <n v="77873"/>
    <s v="ORDEN DE CAMBIO"/>
    <s v="ANTIOQUIA"/>
    <s v="BELLO"/>
    <s v="PTM BELLO ZEA COSMETICS"/>
    <s v="REDEBAN"/>
    <s v="FO-25-1405205"/>
    <d v="2025-08-21T14:30:00"/>
    <d v="2025-08-27T09:03:00"/>
    <m/>
    <s v="ROLLOS"/>
    <s v="ROLLOS"/>
    <s v="AGREGADOR"/>
    <s v="COMCARD - PTM"/>
    <s v="EJECUTADO_EXITOSO"/>
    <s v="EJECUTADO EXITOSO"/>
    <s v="21/08/2025 SE ESCALA PARA ENVIO POR CABIFY | 27/08/2025 26-8 SE REALIZA ENTREGA DE 60 ROLLOS POR EL OPERADOR CABIFY"/>
    <s v="VISITA_TÉCNICA"/>
    <m/>
    <s v="TIPO I"/>
    <s v="TERRESTRE"/>
    <s v="AYALA ROMERO MAYKOL DANILO"/>
    <n v="1"/>
    <n v="35779.500569199998"/>
    <n v="0"/>
    <n v="35779.500569199998"/>
    <m/>
    <m/>
    <m/>
    <m/>
    <m/>
  </r>
  <r>
    <s v="MEDELLIN"/>
    <x v="1"/>
    <x v="1"/>
    <n v="5001"/>
    <n v="2620638"/>
    <n v="31834"/>
    <s v="ORDEN DE CAMBIO"/>
    <s v="ANTIOQUIA"/>
    <s v="MEDELLIN"/>
    <s v="OPRAP CARULLA SAN LUCAS"/>
    <s v="REDEBAN"/>
    <s v="FO-25-1398633"/>
    <d v="2025-08-20T15:22:00"/>
    <d v="2025-08-27T09:04:00"/>
    <m/>
    <s v="ROLLOS"/>
    <s v="ROLLOS"/>
    <s v="ROBUSTO"/>
    <s v="OPRAP"/>
    <s v="EJECUTADO_EXITOSO"/>
    <s v="EJECUTADO EXITOSO"/>
    <s v="20/08/2025 SE ENVIO ROLLOS POR MEDIO DE CABIFY | 27/08/2025 26-8 SE REALIZA ENTREGA DE 70 ROLLOS POR EL OPERADOR CABIFY"/>
    <s v="VISITA_TÉCNICA"/>
    <m/>
    <s v="TIPO I"/>
    <s v="TERRESTRE"/>
    <s v="AYALA ROMERO MAYKOL DANILO"/>
    <n v="1"/>
    <n v="35779.500569199998"/>
    <n v="0"/>
    <n v="35779.500569199998"/>
    <m/>
    <m/>
    <m/>
    <m/>
    <m/>
  </r>
  <r>
    <s v="MEDELLIN"/>
    <x v="1"/>
    <x v="1"/>
    <n v="5001"/>
    <n v="2625201"/>
    <n v="59314"/>
    <s v="ORDEN DE CAMBIO"/>
    <s v="ANTIOQUIA"/>
    <s v="MEDELLIN"/>
    <s v="PTM MEDELLIN CARNES TAURINA"/>
    <s v="REDEBAN"/>
    <s v="FO-25-1403810"/>
    <d v="2025-08-21T11:21:00"/>
    <d v="2025-08-27T09:05:00"/>
    <m/>
    <s v="ROLLOS"/>
    <s v="ROLLOS"/>
    <s v="AGREGADOR"/>
    <s v="COMCARD - PTM"/>
    <s v="EJECUTADO_EXITOSO"/>
    <s v="EJECUTADO EXITOSO"/>
    <s v="21/08/2025 SE ESCALA PARA ENVIO POR CABIFY | 27/08/2025 26-8 SE REALIZA ENTREGA DE 40 ROLLOS POR EL OPERADOR CABIFY"/>
    <s v="VISITA_TÉCNICA"/>
    <m/>
    <s v="TIPO I"/>
    <s v="TERRESTRE"/>
    <s v="AYALA ROMERO MAYKOL DANILO"/>
    <n v="1"/>
    <n v="35779.500569199998"/>
    <n v="0"/>
    <n v="35779.500569199998"/>
    <m/>
    <m/>
    <m/>
    <m/>
    <m/>
  </r>
  <r>
    <s v="MEDELLIN"/>
    <x v="1"/>
    <x v="1"/>
    <n v="5266"/>
    <n v="2625161"/>
    <n v="36942"/>
    <s v="ORDEN DE CAMBIO"/>
    <s v="ANTIOQUIA"/>
    <s v="ENVIGADO"/>
    <s v="DISTRICOL 1115 SOLUCIONES"/>
    <s v="REDEBAN"/>
    <s v="FO-25-1403809"/>
    <d v="2025-08-21T11:23:00"/>
    <d v="2025-08-27T09:06:00"/>
    <m/>
    <s v="ROLLOS"/>
    <s v="ROLLOS"/>
    <s v="AGREGADOR"/>
    <s v="DISTRICOL"/>
    <s v="EJECUTADO_EXITOSO"/>
    <s v="EJECUTADO EXITOSO"/>
    <s v="21/08/2025 SE ESCALA PARA ENVIO POR CABIFY | 27/08/2025 26-8 SE REALIZA ENTREGA DE 30 ROLLOS POR EL OPERADOR CABIFY"/>
    <s v="VISITA_TÉCNICA"/>
    <m/>
    <s v="TIPO I"/>
    <s v="TERRESTRE"/>
    <s v="AYALA ROMERO MAYKOL DANILO"/>
    <n v="1"/>
    <n v="35779.500569199998"/>
    <n v="0"/>
    <n v="35779.500569199998"/>
    <m/>
    <m/>
    <m/>
    <m/>
    <m/>
  </r>
  <r>
    <s v="MEDELLIN"/>
    <x v="1"/>
    <x v="1"/>
    <n v="5266"/>
    <n v="2625887"/>
    <n v="52601"/>
    <s v="ORDEN DE CAMBIO"/>
    <s v="ANTIOQUIA"/>
    <s v="ENVIGADO"/>
    <s v="BARRIO URIBE ANGEL ENVIGADO"/>
    <s v="REDEBAN"/>
    <s v="FO-25-1404512"/>
    <d v="2025-08-21T12:49:00"/>
    <d v="2025-08-27T09:07:00"/>
    <m/>
    <s v="ROLLOS"/>
    <s v="ROLLOS"/>
    <s v="CB UNO A UNO"/>
    <s v="CB UNO A UNO"/>
    <s v="EJECUTADO_EXITOSO"/>
    <s v="EJECUTADO EXITOSO"/>
    <s v="21/08/2025 SE ESCALA PARA ENVIO POR CABIFY | 27/08/2025 26-8 SE REALIZA ENTREGA DE 40 ROLLOS POR EL OPERADOR CABIFY"/>
    <s v="VISITA_TÉCNICA"/>
    <m/>
    <s v="TIPO I"/>
    <s v="TERRESTRE"/>
    <s v="AYALA ROMERO MAYKOL DANILO"/>
    <n v="1"/>
    <n v="35779.500569199998"/>
    <n v="0"/>
    <n v="35779.500569199998"/>
    <m/>
    <m/>
    <m/>
    <m/>
    <m/>
  </r>
  <r>
    <s v="MEDELLIN"/>
    <x v="1"/>
    <x v="1"/>
    <n v="5380"/>
    <n v="2626113"/>
    <n v="74904"/>
    <s v="ORDEN DE CAMBIO"/>
    <s v="ANTIOQUIA"/>
    <s v="LA ESTRELLA"/>
    <s v="BARRIO TABLAZA LA ESTRELLA 2"/>
    <s v="REDEBAN"/>
    <s v="FO-25-1404554"/>
    <d v="2025-08-21T13:10:00"/>
    <d v="2025-08-27T09:08:00"/>
    <m/>
    <s v="ROLLOS"/>
    <s v="ROLLOS"/>
    <s v="CB UNO A UNO"/>
    <s v="CB UNO A UNO"/>
    <s v="EJECUTADO_EXITOSO"/>
    <s v="EJECUTADO EXITOSO"/>
    <s v="21/08/2025 SE ESCALA PARA ENVIO POR CABIFY | 27/08/2025 26-8 SE REALIZA ENTREGA DE 30 ROLLOS POR EL OPERADOR CABIFY"/>
    <s v="VISITA_TÉCNICA"/>
    <m/>
    <s v="TIPO I"/>
    <s v="TERRESTRE"/>
    <s v="AYALA ROMERO MAYKOL DANILO"/>
    <n v="1"/>
    <n v="35779.500569199998"/>
    <n v="0"/>
    <n v="35779.500569199998"/>
    <m/>
    <m/>
    <m/>
    <m/>
    <m/>
  </r>
  <r>
    <s v="CALI"/>
    <x v="0"/>
    <x v="3"/>
    <n v="76275"/>
    <n v="2644351"/>
    <n v="78277"/>
    <s v="ORDEN DE CAMBIO"/>
    <s v="VALLE DEL CAUCA"/>
    <s v="FLORIDA"/>
    <s v="BARRIO VRD CHOCOSITO FLORIDA F"/>
    <s v="REDEBAN"/>
    <s v="FO-25-1425377"/>
    <d v="2025-08-26T09:35:00"/>
    <d v="2025-08-27T10:02:00"/>
    <m/>
    <s v="ROLLOS"/>
    <s v="ROLLOS"/>
    <s v="CB UNO A UNO"/>
    <s v="CB UNO A UNO"/>
    <s v="EJECUTADO_EXITOSO"/>
    <s v="EJECUTADO EXITOSO"/>
    <s v="26/08/2025 SE ESCALA AL COORDINADOR DE ZONA PARA ENTREGA DE ROLLOS EN SITIO | 27/08/2025 EN LA VISITA TÉCNICA SE REALIZÓ LA ENTREGA DE 10 ROLLOS TERMICOS DE REDEBAN PARA EL CB"/>
    <s v="VISITA_TÉCNICA"/>
    <m/>
    <s v="TIPO II"/>
    <s v="TERRESTRE"/>
    <s v="SANCHEZ URREGO ROBINSON DAVID"/>
    <n v="1"/>
    <n v="67654.12000000001"/>
    <n v="0"/>
    <n v="67654.12000000001"/>
    <m/>
    <m/>
    <m/>
    <m/>
    <m/>
  </r>
  <r>
    <s v="VILLAVICENCIO"/>
    <x v="5"/>
    <x v="6"/>
    <n v="50001"/>
    <n v="2645163"/>
    <n v="79203"/>
    <s v="ORDEN DE CAMBIO"/>
    <s v="META"/>
    <s v="VILLAVICENCIO"/>
    <s v="BARRIO SAN BENITO VILLAVICENCI"/>
    <s v="REDEBAN"/>
    <s v="FO-25-1425437"/>
    <d v="2025-08-26T10:38:00"/>
    <d v="2025-08-27T10:04:00"/>
    <m/>
    <s v="ROLLOS"/>
    <s v="ROLLOS"/>
    <s v="CB UNO A UNO"/>
    <s v="CB UNO A UNO"/>
    <s v="EJECUTADO_EXITOSO"/>
    <s v="EJECUTADO EXITOSO"/>
    <s v="26/08/2025 SE ESCALA AL COORDINADOR DE ZONA PARA ENTREGA DE ROLLOS EN SITIO | 27/08/2025 SE REALIZA VISITA AL CB PARA ENTREGA DE ROLLOS Y SE REALIZA TODO OK"/>
    <s v="VISITA_TÉCNICA"/>
    <m/>
    <s v="TIPO I"/>
    <s v="TERRESTRE"/>
    <s v="MOLINA CASTRO JAVIER ALBERTO"/>
    <n v="1"/>
    <n v="35779.500569199998"/>
    <n v="0"/>
    <n v="35779.500569199998"/>
    <m/>
    <m/>
    <m/>
    <m/>
    <m/>
  </r>
  <r>
    <s v="CALI"/>
    <x v="0"/>
    <x v="3"/>
    <n v="76001"/>
    <n v="2645730"/>
    <n v="71849"/>
    <s v="ORDEN DE CAMBIO"/>
    <s v="VALLE DEL CAUCA"/>
    <s v="CALI"/>
    <s v="CALI PRADOS DE SUR"/>
    <s v="REDEBAN"/>
    <s v="FO-25-1426359"/>
    <d v="2025-08-26T11:13:00"/>
    <d v="2025-08-27T10:05:00"/>
    <m/>
    <s v="ROLLOS"/>
    <s v="ROLLOS"/>
    <s v="CB UNO A UNO"/>
    <s v="CB UNO A UNO"/>
    <s v="EJECUTADO_CANCELADO"/>
    <s v="USUARIO NO RECIBE PEDIDO"/>
    <s v="26/08/2025 SE ESCALA AL COORDINADOR DE ZONA PARA ENTREGA DE ROLLOS EN SITIO | 27/08/2025 SE VISITA EL COMERCIO, EL CLIENTE INFORMA QUE SOLICITO ROLLOS PARA EL DATAFONO DE WOMPI PERO TODAVÍA NO SE TIENE INVENTARIO EN LA BODEGA EN CALI, LA VISITA ES FALLIDA"/>
    <s v="VISITA_TÉCNICA"/>
    <m/>
    <s v="TIPO I"/>
    <s v="TERRESTRE"/>
    <s v="HERRERA MONAR GEOVANNY"/>
    <n v="1"/>
    <n v="35779.500569199998"/>
    <n v="0"/>
    <n v="35779.500569199998"/>
    <m/>
    <m/>
    <m/>
    <m/>
    <m/>
  </r>
  <r>
    <s v="CARTAGENA"/>
    <x v="4"/>
    <x v="5"/>
    <n v="13001"/>
    <n v="2640448"/>
    <n v="74500"/>
    <s v="ORDEN DE CAMBIO"/>
    <s v="BOLIVAR"/>
    <s v="CARTAGENA"/>
    <s v="BARRIO LAS PALMERAS CARTAGENA"/>
    <s v="REDEBAN"/>
    <s v="FO-25-1422392"/>
    <d v="2025-08-25T14:45:00"/>
    <d v="2025-08-27T10:12:00"/>
    <m/>
    <s v="ROLLOS"/>
    <s v="ROLLOS"/>
    <s v="CB UNO A UNO"/>
    <s v="CB UNO A UNO"/>
    <s v="EJECUTADO_EXITOSO"/>
    <s v="EJECUTADO EXITOSO"/>
    <s v="25/08/2025 SE ESCALA AL COORDINADOR DE ZONA PARA ENTREGA DE ROLLOS EN SITIO | 27/08/2025 SE ENTREGAN 80 ROLLOS"/>
    <s v="VISITA_TÉCNICA"/>
    <m/>
    <s v="TIPO I"/>
    <s v="TERRESTRE"/>
    <s v="CANEDO HERRERA ALEXANDER"/>
    <n v="1"/>
    <n v="35779.500569199998"/>
    <n v="0"/>
    <n v="35779.500569199998"/>
    <m/>
    <m/>
    <m/>
    <m/>
    <m/>
  </r>
  <r>
    <s v="BUCARAMANGA"/>
    <x v="2"/>
    <x v="2"/>
    <n v="68001"/>
    <n v="2647370"/>
    <n v="21056"/>
    <s v="ORDEN DE CAMBIO"/>
    <s v="SANTANDER"/>
    <s v="BUCARAMANGA"/>
    <s v="EXXON ANTONIA SANTOS BUCARAMAN"/>
    <s v="REDEBAN"/>
    <s v="FO-25-1429031"/>
    <d v="2025-08-26T14:51:00"/>
    <d v="2025-08-27T10:15:00"/>
    <m/>
    <s v="ROLLOS"/>
    <s v="ROLLOS"/>
    <s v="CB UNO A UNO"/>
    <s v="CB UNO A UNO"/>
    <s v="EJECUTADO_EXITOSO"/>
    <s v="EJECUTADO EXITOSO"/>
    <s v="26/08/2025 SE ESCALA AL COORDINADOR DE ZONA PARA ENTREGA DE ROLLOS EN SITIO | 27/08/2025 SE HACE PRESENCIA EN COMERCIO SE REALIZA ENTREGA DE 40 ROLLOS"/>
    <s v="VISITA_TÉCNICA"/>
    <m/>
    <s v="TIPO I"/>
    <s v="TERRESTRE"/>
    <s v="ORTEBARRERAGA MARLON STWAR"/>
    <n v="1"/>
    <n v="35779.500569199998"/>
    <n v="0"/>
    <n v="35779.500569199998"/>
    <m/>
    <m/>
    <m/>
    <m/>
    <m/>
  </r>
  <r>
    <s v="SINCELEJO"/>
    <x v="4"/>
    <x v="5"/>
    <n v="70742"/>
    <n v="2621399"/>
    <n v="26482"/>
    <s v="ORDEN DE CAMBIO"/>
    <s v="SUCRE"/>
    <s v="SAN LUIS DE SINCE"/>
    <s v="COMCARD SINCE MAJU"/>
    <s v="REDEBAN"/>
    <s v="FO-25-1399079"/>
    <d v="2025-08-20T16:24:00"/>
    <d v="2025-08-27T10:18:00"/>
    <m/>
    <s v="ROLLOS"/>
    <s v="ROLLOS"/>
    <s v="AGREGADOR"/>
    <s v="COMCARD - PTM"/>
    <s v="EJECUTADO_EXITOSO"/>
    <s v="EJECUTADO EXITOSO"/>
    <s v="20/08/2025 SE ESCALA AL COORDINADOR DE ZONA PARA ENTREGA DE ROLLOS EN SITIO | 27/08/2025 SE HACE ENVÍO DE 40 ROLLOS POR FLOTA, A LA SEÑORA BLANCA NURY HERNÁNDEZ, SE LE INFORMA PARA QUE ESTÉ PENDIENTE, SE CONFIRMA RECIBIDO VÍA WHATSAPP."/>
    <s v="ENVÍO"/>
    <m/>
    <s v="TIPO II"/>
    <s v="TERRESTRE"/>
    <s v="CACERES HERNANDEZ ANDRES"/>
    <n v="0"/>
    <n v="35779.500569199998"/>
    <n v="0"/>
    <n v="35779.500569199998"/>
    <m/>
    <m/>
    <m/>
    <m/>
    <m/>
  </r>
  <r>
    <s v="CUCUTA"/>
    <x v="2"/>
    <x v="2"/>
    <n v="54001"/>
    <n v="2643627"/>
    <n v="79070"/>
    <s v="ORDEN DE CAMBIO"/>
    <s v="NORTE DE SANTANDER"/>
    <s v="CUCUTA"/>
    <s v="BARRIO BUENOS AIRES CUCUTA  5"/>
    <s v="REDEBAN"/>
    <s v="FO-25-1424648"/>
    <d v="2025-08-26T08:31:00"/>
    <d v="2025-08-27T10:22:00"/>
    <m/>
    <s v="ROLLOS"/>
    <s v="ROLLOS"/>
    <s v="CB UNO A UNO"/>
    <s v="CB UNO A UNO"/>
    <s v="EJECUTADO_EXITOSO"/>
    <s v="EJECUTADO EXITOSO"/>
    <s v="26/08/2025 SE ESCALA AL COORDINADOR DE ZONA PARA ENTREGA DE ROLLOS EN SITIO | 27/08/2025 SE REALIZA ENTREGA DE 20 ROLLOS RBM OK"/>
    <s v="VISITA_TÉCNICA"/>
    <m/>
    <s v="TIPO I"/>
    <s v="TERRESTRE"/>
    <s v="DURAN ACOSTA FRANK YONNY"/>
    <n v="1"/>
    <n v="35779.500569199998"/>
    <n v="0"/>
    <n v="35779.500569199998"/>
    <m/>
    <m/>
    <m/>
    <m/>
    <m/>
  </r>
  <r>
    <s v="VILLAVICENCIO"/>
    <x v="5"/>
    <x v="6"/>
    <n v="50001"/>
    <n v="2645136"/>
    <n v="74509"/>
    <s v="ORDEN DE CAMBIO"/>
    <s v="META"/>
    <s v="VILLAVICENCIO"/>
    <s v="BARRIO VILLA ORIENTE VILLAVICE"/>
    <s v="REDEBAN"/>
    <s v="FO-25-1425454"/>
    <d v="2025-08-26T10:33:00"/>
    <d v="2025-08-27T10:24:00"/>
    <m/>
    <s v="ROLLOS"/>
    <s v="ROLLOS"/>
    <s v="CB UNO A UNO"/>
    <s v="CB UNO A UNO"/>
    <s v="EJECUTADO_EXITOSO"/>
    <s v="EJECUTADO EXITOSO"/>
    <s v="26/08/2025 SE ESCALA AL COORDINADOR DE ZONA PARA ENTREGA DE ROLLOS EN SITIO | 27/08/2025 SE REALIZA VISITA A CB PARA ENTREGA DE ROLLOS, SE ENTREGAN TODO OK"/>
    <s v="VISITA_TÉCNICA"/>
    <m/>
    <s v="TIPO I"/>
    <s v="TERRESTRE"/>
    <s v="MOLINA CASTRO JAVIER ALBERTO"/>
    <n v="1"/>
    <n v="35779.500569199998"/>
    <n v="0"/>
    <n v="35779.500569199998"/>
    <m/>
    <m/>
    <m/>
    <m/>
    <m/>
  </r>
  <r>
    <s v="PEREIRA"/>
    <x v="0"/>
    <x v="0"/>
    <n v="63001"/>
    <n v="2642379"/>
    <n v="28176"/>
    <s v="ORDEN DE CAMBIO"/>
    <s v="QUINDIO"/>
    <s v="ARMENIA"/>
    <s v="BARRIO LA TEBAITA ARMENIA QUIN"/>
    <s v="REDEBAN"/>
    <s v="FO-25-1427579"/>
    <d v="2025-08-26T08:00:00"/>
    <d v="2025-08-27T10:27:00"/>
    <m/>
    <s v="ROLLOS"/>
    <s v="ROLLOS"/>
    <s v="CB UNO A UNO"/>
    <s v="CB UNO A UNO"/>
    <s v="EJECUTADO_EXITOSO"/>
    <s v="EJECUTADO EXITOSO"/>
    <s v="26/08/2025 SE ESCALA A LA RED PARA AUTORIZACIÓN DE ROLLOS - LA RED AUTORIZA - SE ESCALA AL COORDINADOR DE ZONA PARA ENTREGA DE ROLLOS EN SITIO | 27/08/2025 SE VISITA COMERCIO SE REALIZÓ ENTREGA DE 20 ROLLOS"/>
    <s v="VISITA_TÉCNICA"/>
    <m/>
    <s v="TIPO II"/>
    <s v="TERRESTRE"/>
    <s v="SANCHEZ SOLORZANO JUAN SEBASTIAN"/>
    <n v="1"/>
    <n v="67654.12000000001"/>
    <n v="0"/>
    <n v="67654.12000000001"/>
    <m/>
    <m/>
    <m/>
    <m/>
    <m/>
  </r>
  <r>
    <s v="CARTAGENA"/>
    <x v="4"/>
    <x v="5"/>
    <n v="13001"/>
    <n v="2628020"/>
    <n v="78171"/>
    <s v="ORDEN DE CAMBIO"/>
    <s v="BOLIVAR"/>
    <s v="CARTAGENA"/>
    <s v="PTM CARTAGENA TALLER OPTICO BU"/>
    <s v="REDEBAN"/>
    <s v="FO-25-1406191"/>
    <d v="2025-08-21T16:52:00"/>
    <d v="2025-08-27T10:29:00"/>
    <m/>
    <s v="ROLLOS"/>
    <s v="ROLLOS"/>
    <s v="AGREGADOR"/>
    <s v="COMCARD - PTM"/>
    <s v="EJECUTADO_EXITOSO"/>
    <s v="EJECUTADO EXITOSO"/>
    <s v="21/08/2025 SE ESCALA AL COORDINADOR DE ZONA PARA ENTREGA DE ROLLOS EN SITIO | 27/08/2025 SE ENTREGAN 20 ROLLOS"/>
    <s v="VISITA_TÉCNICA"/>
    <m/>
    <s v="TIPO I"/>
    <s v="TERRESTRE"/>
    <s v="CANEDO HERRERA ALEXANDER"/>
    <n v="1"/>
    <n v="35779.500569199998"/>
    <n v="0"/>
    <n v="35779.500569199998"/>
    <m/>
    <m/>
    <m/>
    <m/>
    <m/>
  </r>
  <r>
    <s v="NEIVA"/>
    <x v="5"/>
    <x v="6"/>
    <n v="18610"/>
    <n v="2634746"/>
    <n v="76068"/>
    <s v="ORDEN DE CAMBIO"/>
    <s v="CAQUETA"/>
    <s v="SAN JOSE DEL FRAGUA"/>
    <s v="BARRIO CENTRO INP YURAYACO SAN JOSE DEL FRAGUA"/>
    <s v="REDEBAN"/>
    <s v="FO-25-1416922"/>
    <d v="2025-08-25T08:00:00"/>
    <d v="2025-08-27T10:48:00"/>
    <m/>
    <s v="ROLLOS"/>
    <s v="ROLLOS"/>
    <s v="CB UNO A UNO"/>
    <s v="CB UNO A UNO"/>
    <s v="EJECUTADO_EXITOSO"/>
    <s v="EJECUTADO EXITOSO"/>
    <s v="24/08/2025 SE CONFIRMA DATOS CON CB, DATOS CORRECTOS, SE ACTUALIZAN. SE REALIZA ENVIO DE ROLLOS CON GUIA | 27/08/2025 SE REALIZA ENTREGA DE 20 ROLLOS RBM EN OTRA DIRECCIÓN INDICADA POR EL CLIENTE, ENTREGA EXITOSA"/>
    <s v="VISITA_TÉCNICA"/>
    <m/>
    <s v="TIPO IV"/>
    <s v="TERRESTRE"/>
    <s v="BERMUDEZ SANCHEZ JOSE NEYBER"/>
    <n v="1"/>
    <n v="35779.500569199998"/>
    <n v="0"/>
    <n v="35779.500569199998"/>
    <m/>
    <m/>
    <m/>
    <m/>
    <m/>
  </r>
  <r>
    <s v="CALI"/>
    <x v="0"/>
    <x v="3"/>
    <n v="76111"/>
    <n v="2641568"/>
    <n v="64020"/>
    <s v="ORDEN DE CAMBIO"/>
    <s v="VALLE DEL CAUCA"/>
    <s v="GUADALAJARA DE BUGA"/>
    <s v="BARRIO CENTRO GUADALAJARA DE B"/>
    <s v="REDEBAN"/>
    <s v="FO-25-1422203"/>
    <d v="2025-08-25T16:15:00"/>
    <d v="2025-08-27T10:49:00"/>
    <m/>
    <s v="ROLLOS"/>
    <s v="ROLLOS"/>
    <s v="CB UNO A UNO"/>
    <s v="CB UNO A UNO"/>
    <s v="EJECUTADO_EXITOSO"/>
    <s v="EJECUTADO EXITOSO"/>
    <s v="25/08/2025 SE ESCALA AL COORDINADOR DE ZONA PARA ENTREGA DE ROLLOS EN SITIO | 27/08/2025 SE REALIZA ENTREGA DE 10 ROLLOS"/>
    <s v="VISITA_TÉCNICA"/>
    <m/>
    <s v="TIPO II"/>
    <s v="TERRESTRE"/>
    <s v="PAREDES CASTILLO DIEGO"/>
    <n v="1"/>
    <n v="67654.12000000001"/>
    <n v="0"/>
    <n v="67654.12000000001"/>
    <m/>
    <m/>
    <m/>
    <m/>
    <m/>
  </r>
  <r>
    <s v="CARTAGENA"/>
    <x v="4"/>
    <x v="5"/>
    <n v="13001"/>
    <n v="2635745"/>
    <n v="59916"/>
    <s v="ORDEN DE CAMBIO"/>
    <s v="BOLIVAR"/>
    <s v="CARTAGENA"/>
    <s v="PTM CARTAGENA VARIEDADES Y PAP"/>
    <s v="REDEBAN"/>
    <s v="FO-25-1418694"/>
    <d v="2025-08-24T16:19:00"/>
    <d v="2025-08-27T10:51:00"/>
    <m/>
    <s v="ROLLOS"/>
    <s v="ROLLOS"/>
    <s v="AGREGADOR"/>
    <s v="COMCARD - PTM"/>
    <s v="EJECUTADO_EXITOSO"/>
    <s v="EJECUTADO EXITOSO"/>
    <s v="25/08/2025 SE ESCALA AL COORDINADOR DE ZONA PARA ENTREGA DE ROLLOS EN SITIO | 27/08/2025 SE REALIZA ENTREGA DE 30 ROLLOS PARA EL CORRESPONSAL"/>
    <s v="VISITA_TÉCNICA"/>
    <m/>
    <s v="TIPO I"/>
    <s v="TERRESTRE"/>
    <s v="MARTINEZ SALGUEDO ANDRES AUGUSTO"/>
    <n v="1"/>
    <n v="35779.500569199998"/>
    <n v="0"/>
    <n v="35779.500569199998"/>
    <m/>
    <m/>
    <m/>
    <m/>
    <m/>
  </r>
  <r>
    <s v="CUCUTA"/>
    <x v="2"/>
    <x v="2"/>
    <n v="54001"/>
    <n v="2642355"/>
    <n v="80137"/>
    <s v="ORDEN DE CAMBIO"/>
    <s v="NORTE DE SANTANDER"/>
    <s v="CUCUTA"/>
    <s v="BARRIO SAN LUIS CUCUTA 30"/>
    <s v="REDEBAN"/>
    <s v="FO-25-1424671"/>
    <d v="2025-08-26T08:00:00"/>
    <d v="2025-08-27T11:16:00"/>
    <m/>
    <s v="ROLLOS"/>
    <s v="ROLLOS"/>
    <s v="CB UNO A UNO"/>
    <s v="CB UNO A UNO"/>
    <s v="EJECUTADO_EXITOSO"/>
    <s v="EJECUTADO EXITOSO"/>
    <s v="26/08/2025 SE ESCALA AL COORDINADOR DE ZONA PARA ENTREGA DE ROLLOS EN SITIO | 27/08/2025 SE REALIZÓ VISITA AL COMERCIO Y SE HIZO ENTREGA DE 20 ROLLOS TODO OK"/>
    <s v="VISITA_TÉCNICA"/>
    <m/>
    <s v="TIPO I"/>
    <s v="TERRESTRE"/>
    <s v="MORA VEGA JEAMPIER"/>
    <n v="1"/>
    <n v="35779.500569199998"/>
    <n v="0"/>
    <n v="35779.500569199998"/>
    <m/>
    <m/>
    <m/>
    <m/>
    <m/>
  </r>
  <r>
    <s v="VILLAVICENCIO"/>
    <x v="5"/>
    <x v="6"/>
    <n v="50001"/>
    <n v="2645324"/>
    <n v="79160"/>
    <s v="ORDEN DE CAMBIO"/>
    <s v="META"/>
    <s v="VILLAVICENCIO"/>
    <s v="BARRIO BOCHICA VILLAVICENCIO 1"/>
    <s v="REDEBAN"/>
    <s v="FO-25-1425446"/>
    <d v="2025-08-26T10:37:00"/>
    <d v="2025-08-27T11:18:00"/>
    <m/>
    <s v="ROLLOS"/>
    <s v="ROLLOS"/>
    <s v="CB UNO A UNO"/>
    <s v="CB UNO A UNO"/>
    <s v="EJECUTADO_EXITOSO"/>
    <s v="EJECUTADO EXITOSO"/>
    <s v="26/08/2025 SE ESCALA AL COORDINADOR DE ZONA PARA ENTREGA DE ROLLOS EN SITIO | 27/08/2025 SE REALIZA VISITA AL CB PARA ENTREGA DE ROLLOS, SE ENTREGAN TODO OK"/>
    <s v="VISITA_TÉCNICA"/>
    <m/>
    <s v="TIPO I"/>
    <s v="TERRESTRE"/>
    <s v="MOLINA CASTRO JAVIER ALBERTO"/>
    <n v="1"/>
    <n v="35779.500569199998"/>
    <n v="0"/>
    <n v="35779.500569199998"/>
    <m/>
    <m/>
    <m/>
    <m/>
    <m/>
  </r>
  <r>
    <s v="BUCARAMANGA"/>
    <x v="2"/>
    <x v="2"/>
    <n v="68217"/>
    <n v="2599343"/>
    <n v="63810"/>
    <s v="ORDEN DE CAMBIO"/>
    <s v="SANTANDER"/>
    <s v="COROMORO"/>
    <s v="BARRIO CORREGIMIENTO CINCELADA"/>
    <s v="REDEBAN"/>
    <s v="FO-25-1377177"/>
    <d v="2025-08-14T14:56:00"/>
    <d v="2025-08-27T11:33:00"/>
    <m/>
    <s v="ROLLOS"/>
    <s v="ROLLOS"/>
    <s v="CB UNO A UNO"/>
    <s v="CB UNO A UNO"/>
    <s v="EJECUTADO_EXITOSO"/>
    <s v="EJECUTADO EXITOSO"/>
    <s v="14/08/2025 SE REALIZA ENVIO ROLLOS CON GUIA | 22/08/2025 EN COMUNICACIÓN CON EL USUARIO, INDICA QUE AÚN NO RECIBE PAPELERÍA | 23/08/2025 EN COMUNICACIÓN CON EL USUARIO, INDICA QUE AÚN NO RECIBE PAPELERÍA | 15/08/2025 SE REALIZA ENVIO DE 10 ROLLOS POR MEDIO DE LA TRANSPORTADORA INTERRAPIDISIM0 COMO TAL CUAL LO SOLICITO LA SRA LUZ DARY CARDENAS, LA CUAL NOS COMUNICAMOS PARA INFORMARLE DEL ENVIO Q SE LE VA A REALIZAR"/>
    <s v="ENVÍO"/>
    <m/>
    <s v="TIPO IV"/>
    <s v="TERRESTRE"/>
    <s v="GONZALEZ ESTUPIÑAN YEISON WALTER ANTONIO"/>
    <n v="0"/>
    <n v="35779.500569199998"/>
    <n v="0"/>
    <n v="35779.500569199998"/>
    <m/>
    <m/>
    <m/>
    <m/>
    <m/>
  </r>
  <r>
    <s v="IBAGUE"/>
    <x v="5"/>
    <x v="6"/>
    <n v="73616"/>
    <n v="2607715"/>
    <n v="59723"/>
    <s v="ORDEN DE CAMBIO"/>
    <s v="TOLIMA"/>
    <s v="RIOBLANCO"/>
    <s v="BARRIO CALLE PRINCIPAL PUERTO"/>
    <s v="REDEBAN"/>
    <s v="FO-25-1388154"/>
    <d v="2025-08-18T15:45:00"/>
    <d v="2025-08-27T11:39:00"/>
    <m/>
    <s v="ROLLOS"/>
    <s v="ROLLOS"/>
    <s v="CB UNO A UNO"/>
    <s v="CB UNO A UNO"/>
    <s v="EJECUTADO_EXITOSO"/>
    <s v="EJECUTADO EXITOSO"/>
    <s v="18/08/2025 EN COMUNICACIÓN CON LA SEÑORA YULIANA MONTIEL OCAMPO AL NUMERO 3224636447 CONFIRMA SOLICITUD DE ROLLOS E INDICA QUE SEAN ENVIADOS  A LA OFICINA PRINCIPAL DE INTERRAPIDISIMO DEL MUNICIPIO RIOBLANCO TOLIMA | 23/08/2025 EN COMUNICACIÓN CON EL USUARIO, INDICA QUE AÚN NO RECIBE PAPELERÍA. SE INFORMA GUIA | 19/08/2025 SE ENVÍA 10 ROLLOS POR INTERRAPIDISIMO."/>
    <s v="ENVÍO"/>
    <m/>
    <s v="TIPO IV"/>
    <s v="TERRESTRE"/>
    <s v="VARGAS HERRERA JHON JAIRO"/>
    <n v="0"/>
    <n v="35779.500569199998"/>
    <n v="0"/>
    <n v="35779.500569199998"/>
    <m/>
    <m/>
    <m/>
    <m/>
    <m/>
  </r>
  <r>
    <s v="BUCARAMANGA"/>
    <x v="2"/>
    <x v="2"/>
    <n v="68575"/>
    <n v="2634344"/>
    <n v="43132"/>
    <s v="ORDEN DE CAMBIO"/>
    <s v="SANTANDER"/>
    <s v="PUERTO WILCHES"/>
    <s v="BARRIO CRR PUENTE SOGAMOSO PUE"/>
    <s v="REDEBAN"/>
    <s v="FO-25-1414620"/>
    <d v="2025-08-23T09:21:00"/>
    <d v="2025-08-27T11:53:00"/>
    <m/>
    <s v="ROLLOS"/>
    <s v="ROLLOS"/>
    <s v="CB UNO A UNO"/>
    <s v="CB UNO A UNO"/>
    <s v="EJECUTADO_EXITOSO"/>
    <s v="EJECUTADO EXITOSO"/>
    <s v="23/08/2025 SE CONFIRMA DATOS CON CB, DATOS CORRECTOS, SE ACTUALIZAN. SE REALIZA ENVIO DE ROLLOS CON GUIA | 25/08/2025 ENVÍO DE ROLLOS PARA DATÁFONO"/>
    <s v="ENVÍO"/>
    <m/>
    <s v="TIPO IV"/>
    <s v="TERRESTRE"/>
    <s v="PEÑA DIAZ IVAN YESID"/>
    <n v="0"/>
    <n v="35779.500569199998"/>
    <n v="0"/>
    <n v="35779.500569199998"/>
    <m/>
    <m/>
    <m/>
    <m/>
    <m/>
  </r>
  <r>
    <s v="CALI"/>
    <x v="0"/>
    <x v="3"/>
    <n v="19001"/>
    <n v="2621114"/>
    <n v="77247"/>
    <s v="ORDEN DE CAMBIO"/>
    <s v="CAUCA"/>
    <s v="POPAYAN"/>
    <s v="BARRIO VRD DE TORRES POPAYAN"/>
    <s v="REDEBAN"/>
    <s v="FO-25-1399086"/>
    <d v="2025-08-20T15:46:00"/>
    <d v="2025-08-27T12:05:00"/>
    <m/>
    <s v="ROLLOS"/>
    <s v="ROLLOS"/>
    <s v="CB UNO A UNO"/>
    <s v="CB UNO A UNO"/>
    <s v="EJECUTADO_EXITOSO"/>
    <s v="EJECUTADO EXITOSO"/>
    <s v="20/08/2025 SE ESCALA AL COORDINADOR DE ZONA PARA ENTREGA DE ROLLOS EN SITIO | 27/08/2025 SE INGRESA SE ENTREGA 50 ROLLOS RBM"/>
    <s v="VISITA_TÉCNICA"/>
    <m/>
    <s v="TIPO III"/>
    <s v="TERRESTRE"/>
    <s v="GIMBUEL LASSO LUIS GERMAN"/>
    <n v="1"/>
    <n v="35779.500569199998"/>
    <n v="0"/>
    <n v="35779.500569199998"/>
    <m/>
    <m/>
    <m/>
    <m/>
    <m/>
  </r>
  <r>
    <s v="BOGOTA"/>
    <x v="3"/>
    <x v="4"/>
    <n v="25175"/>
    <n v="2648765"/>
    <n v="50245"/>
    <s v="ORDEN DE CAMBIO"/>
    <s v="CUNDINAMARCA"/>
    <s v="CHIA"/>
    <s v="BARRIO SANTA LUCIA CHIA"/>
    <s v="REDEBAN"/>
    <s v="FO-25-1430436"/>
    <d v="2025-08-26T17:48:00"/>
    <d v="2025-08-27T12:23:00"/>
    <m/>
    <s v="ROLLOS"/>
    <s v="ROLLOS"/>
    <s v="CB UNO A UNO"/>
    <s v="CB UNO A UNO"/>
    <s v="EJECUTADO_EXITOSO"/>
    <s v="EJECUTADO EXITOSO"/>
    <s v="26/08/2025 SE ESCALA AL COORDINADOR DE ZONA PARA ENTREGA DE ROLLOS EN SITIO | 27/08/2025 SE REALIZA ENTREGA DE 50 ROLLOS NO SE MANIPULAN TERMINALES"/>
    <s v="VISITA_TÉCNICA"/>
    <m/>
    <s v="TIPO II"/>
    <s v="TERRESTRE"/>
    <s v="SOTO LONDOÑO FREDY ALEXANDER"/>
    <n v="1"/>
    <n v="67654.12000000001"/>
    <n v="0"/>
    <n v="67654.12000000001"/>
    <m/>
    <m/>
    <m/>
    <m/>
    <m/>
  </r>
  <r>
    <s v="CARTAGENA"/>
    <x v="4"/>
    <x v="5"/>
    <n v="13001"/>
    <n v="2628307"/>
    <n v="38266"/>
    <s v="ORDEN DE CAMBIO"/>
    <s v="BOLIVAR"/>
    <s v="CARTAGENA"/>
    <s v="BARRIO VILLAS DE LA CANDELARIA"/>
    <s v="REDEBAN"/>
    <s v="FO-25-1406398"/>
    <d v="2025-08-21T17:40:00"/>
    <d v="2025-08-27T12:50:00"/>
    <m/>
    <s v="ROLLOS"/>
    <s v="ROLLOS"/>
    <s v="CB UNO A UNO"/>
    <s v="CB UNO A UNO"/>
    <s v="EJECUTADO_EXITOSO"/>
    <s v="EJECUTADO EXITOSO"/>
    <s v="21/08/2025 SE ESCALA AL COORDINADOR DE ZONA PARA ENTREGA DE ROLLOS EN SITIO | 27/08/2025 SE ENTREGAN 40 ROLLOS"/>
    <s v="VISITA_TÉCNICA"/>
    <m/>
    <s v="TIPO I"/>
    <s v="TERRESTRE"/>
    <s v="CANEDO HERRERA ALEXANDER"/>
    <n v="1"/>
    <n v="35779.500569199998"/>
    <n v="0"/>
    <n v="35779.500569199998"/>
    <m/>
    <m/>
    <m/>
    <m/>
    <m/>
  </r>
  <r>
    <s v="CARTAGENA"/>
    <x v="4"/>
    <x v="5"/>
    <n v="13001"/>
    <n v="2623885"/>
    <n v="35961"/>
    <s v="ORDEN DE CAMBIO"/>
    <s v="BOLIVAR"/>
    <s v="CARTAGENA"/>
    <s v="BARRIO LA CONSOLATA SECT VILLA"/>
    <s v="REDEBAN"/>
    <s v="FO-25-1402266"/>
    <d v="2025-08-21T09:41:00"/>
    <d v="2025-08-27T12:51:00"/>
    <m/>
    <s v="ROLLOS"/>
    <s v="ROLLOS"/>
    <s v="CB UNO A UNO"/>
    <s v="CB UNO A UNO"/>
    <s v="EJECUTADO_EXITOSO"/>
    <s v="EJECUTADO EXITOSO"/>
    <s v="21/08/2025 SE ESCALA AL COORDINADOR DE ZONA PARA ENTREGA DE ROLLOS EN SITIO | 27/08/2025 SE REALIZA ENTREGA DE 30 ROLLOS PARA EL CORRESPONSAL"/>
    <s v="VISITA_TÉCNICA"/>
    <m/>
    <s v="TIPO I"/>
    <s v="TERRESTRE"/>
    <s v="MARTINEZ SALGUEDO ANDRES AUGUSTO"/>
    <n v="1"/>
    <n v="35779.500569199998"/>
    <n v="0"/>
    <n v="35779.500569199998"/>
    <m/>
    <m/>
    <m/>
    <m/>
    <m/>
  </r>
  <r>
    <s v="PEREIRA"/>
    <x v="0"/>
    <x v="0"/>
    <n v="66001"/>
    <n v="2634773"/>
    <n v="68199"/>
    <s v="ORDEN DE CAMBIO"/>
    <s v="RISARALDA"/>
    <s v="PEREIRA"/>
    <s v="PTM PEREIRA VARIEDADES MISAM"/>
    <s v="REDEBAN"/>
    <s v="FO-25-1416580"/>
    <d v="2025-08-25T08:00:00"/>
    <d v="2025-08-27T12:53:00"/>
    <m/>
    <s v="ROLLOS"/>
    <s v="ROLLOS"/>
    <s v="AGREGADOR"/>
    <s v="COMCARD - PTM"/>
    <s v="EJECUTADO_EXITOSO"/>
    <s v="EJECUTADO EXITOSO"/>
    <s v="24/08/2025 SE ESCALA AL COORDINADOR DE ZONA PARA ENTREGA DE ROLLOS EN SITIO | 27/08/2025 SE REALIZA ENTREGA DE 20 ROLLOS DE PAPEL PARA DATÁFONO EN LA CASA ENSEGUIDA POR SOLICITUD DE LA USUARIA"/>
    <s v="VISITA_TÉCNICA"/>
    <m/>
    <s v="TIPO I"/>
    <s v="TERRESTRE"/>
    <s v="LOAIZA LOPEZ JHON FREDDY"/>
    <n v="1"/>
    <n v="35779.500569199998"/>
    <n v="0"/>
    <n v="35779.500569199998"/>
    <m/>
    <m/>
    <m/>
    <m/>
    <m/>
  </r>
  <r>
    <s v="PASTO"/>
    <x v="0"/>
    <x v="3"/>
    <n v="52203"/>
    <n v="2619955"/>
    <n v="65964"/>
    <s v="ORDEN DE CAMBIO"/>
    <s v="NARIÑO"/>
    <s v="COLON"/>
    <s v="DISTRICOL DROGUERIA DAMIAN"/>
    <s v="REDEBAN"/>
    <s v="FO-25-1399366"/>
    <d v="2025-08-20T14:23:00"/>
    <d v="2025-08-27T12:53:00"/>
    <m/>
    <s v="ROLLOS"/>
    <s v="ROLLOS"/>
    <s v="AGREGADOR"/>
    <s v="DISTRICOL"/>
    <s v="EJECUTADO_EXITOSO"/>
    <s v="EJECUTADO EXITOSO"/>
    <s v="20/08/2025 SE ESCALA PARA ENVIO, SE LLAMO AL CB Y CONFIRMA SOLICITUD. SE ACTUALIZARON DATOS | 27/08/2025 SE REALIZA ENVIO DE 30 ROLLOS, CON LA GUIA 2185553738 SERVIENTREGRA. SE CONFIRMA ENTREGA EXITOSA CON EL USUARIO."/>
    <s v="ENVÍO"/>
    <m/>
    <s v="TIPO IV"/>
    <s v="TERRESTRE"/>
    <m/>
    <n v="0"/>
    <n v="35779.500569199998"/>
    <n v="0"/>
    <n v="35779.500569199998"/>
    <m/>
    <m/>
    <m/>
    <m/>
    <m/>
  </r>
  <r>
    <s v="CUCUTA"/>
    <x v="2"/>
    <x v="2"/>
    <n v="54001"/>
    <n v="2637808"/>
    <n v="78871"/>
    <s v="ORDEN DE CAMBIO"/>
    <s v="NORTE DE SANTANDER"/>
    <s v="CUCUTA"/>
    <s v="BARRIO PANAMERICANO CUCUTA 2"/>
    <s v="REDEBAN"/>
    <s v="FO-25-1419486"/>
    <d v="2025-08-25T09:54:00"/>
    <d v="2025-08-27T12:55:00"/>
    <m/>
    <s v="ROLLOS"/>
    <s v="ROLLOS"/>
    <s v="CB UNO A UNO"/>
    <s v="CB UNO A UNO"/>
    <s v="EJECUTADO_EXITOSO"/>
    <s v="EJECUTADO EXITOSO"/>
    <s v="25/08/2025 SE ESCALA AL COORDINADOR DE ZONA PARA ENTREGA DE ROLLOS EN SITIO | 27/08/2025 SE REALIZA ENTREGA DE 10 ROLLOS RBM OK"/>
    <s v="VISITA_TÉCNICA"/>
    <m/>
    <s v="TIPO I"/>
    <s v="TERRESTRE"/>
    <s v="DURAN ACOSTA FRANK YONNY"/>
    <n v="1"/>
    <n v="35779.500569199998"/>
    <n v="0"/>
    <n v="35779.500569199998"/>
    <m/>
    <m/>
    <m/>
    <m/>
    <m/>
  </r>
  <r>
    <s v="CALI"/>
    <x v="0"/>
    <x v="3"/>
    <n v="19075"/>
    <n v="2620604"/>
    <n v="63761"/>
    <s v="ORDEN DE CAMBIO"/>
    <s v="CAUCA"/>
    <s v="BALBOA"/>
    <s v="BARRIO LAS PALMAS BALBOA"/>
    <s v="REDEBAN"/>
    <s v="FO-25-1399365"/>
    <d v="2025-08-20T15:11:00"/>
    <d v="2025-08-27T12:55:00"/>
    <m/>
    <s v="ROLLOS"/>
    <s v="ROLLOS"/>
    <s v="CB UNO A UNO"/>
    <s v="CB UNO A UNO"/>
    <s v="EJECUTADO_EXITOSO"/>
    <s v="EJECUTADO EXITOSO"/>
    <s v="20/08/2025 SE ESCALA PARA ENVIO, SE LLAMO AL CB Y CONFIRMA SOLICITUD. SE ACTUALIZARON DATOS | 27/08/2025 SE REALIZA ENVIO DE 10 ROLLOS, CON LA GUIA 2185553739 SERVIENTREGRA. SE CONFIRMA ENTREGA EXITOSA POR PARTE DE LA TRANSPORTADORA."/>
    <s v="ENVÍO"/>
    <m/>
    <s v="TIPO IV"/>
    <s v="TERRESTRE"/>
    <m/>
    <n v="0"/>
    <n v="35779.500569199998"/>
    <n v="0"/>
    <n v="35779.500569199998"/>
    <m/>
    <m/>
    <m/>
    <m/>
    <m/>
  </r>
  <r>
    <s v="CALI"/>
    <x v="0"/>
    <x v="3"/>
    <n v="19809"/>
    <n v="2600182"/>
    <n v="79657"/>
    <s v="ORDEN DE CAMBIO"/>
    <s v="CAUCA"/>
    <s v="TIMBIQUI"/>
    <s v="BARRIO PUERTO LUZ TIMBIQUI 1"/>
    <s v="REDEBAN"/>
    <s v="FO-25-1378121"/>
    <d v="2025-08-14T16:41:00"/>
    <d v="2025-08-27T12:56:00"/>
    <m/>
    <s v="ROLLOS"/>
    <s v="ROLLOS"/>
    <s v="CB UNO A UNO"/>
    <s v="CB UNO A UNO"/>
    <s v="EJECUTADO_EXITOSO"/>
    <s v="EJECUTADO EXITOSO"/>
    <s v="14/08/2025 SE REALIZA ENVIO ROLLOS CON GUIA | 22/08/2025 EN COMUNICACIÓN CON EL USUARIO, INDICA QUE AÚN NO RECIBE PAPELERÍA. SE INFORMA GUIA | 27/08/2025 SE REALIZA ENVIO DE 10 ROLLOS, CON LA GUIA 2185553726 SERVIENTREGRA. SE CONFIRMA ENTREGA EXITOSA CON EL USUARIO."/>
    <s v="ENVÍO"/>
    <m/>
    <s v="TIPO IV ESPECIAL"/>
    <s v="AEREO"/>
    <m/>
    <n v="0"/>
    <n v="35779.500569199998"/>
    <n v="0"/>
    <n v="35779.500569199998"/>
    <m/>
    <m/>
    <m/>
    <m/>
    <m/>
  </r>
  <r>
    <s v="APARTADO"/>
    <x v="1"/>
    <x v="1"/>
    <n v="27615"/>
    <n v="2613243"/>
    <n v="73824"/>
    <s v="ORDEN DE CAMBIO"/>
    <s v="CHOCO"/>
    <s v="RIOSUCIO"/>
    <s v="BARRIO RIO SUCIO RIO SUCIO"/>
    <s v="REDEBAN"/>
    <s v="FO-25-1394242"/>
    <d v="2025-08-19T14:16:00"/>
    <d v="2025-08-27T12:57:00"/>
    <m/>
    <s v="ROLLOS"/>
    <s v="ROLLOS"/>
    <s v="CB UNO A UNO"/>
    <s v="CB UNO A UNO"/>
    <s v="EJECUTADO_EXITOSO"/>
    <s v="EJECUTADO EXITOSO"/>
    <s v="19/08/2025 EN COMUNICACIÓN CON LA SR CENITH CLETO PEREZ CON C.C  43264286 AL CELULAR_ 3028038291 CONFIRMA SOLICITUD, DATOS CORRECTO. SE ACTUALIZAN | 26/08/2025 SE COMUNICA CON EL USUARIO AL NUMERO 3028038291 DONDE INDICA QUE AUN NO RECIBE LOS ROLLOS | 27/08/2025 SE REALIZA ENVIO DE 30 ROLLOS, CON LA GUIA 284607369 SERVIENTREGRA. SE CONFIRMA ENTREGA EXITOSA CON EL USUARIO."/>
    <s v="ENVÍO"/>
    <m/>
    <s v="TIPO IV ESPECIAL"/>
    <s v="TERRESTRE/FLUVIAL"/>
    <m/>
    <n v="0"/>
    <n v="35779.500569199998"/>
    <n v="0"/>
    <n v="35779.500569199998"/>
    <m/>
    <m/>
    <m/>
    <m/>
    <m/>
  </r>
  <r>
    <s v="BOGOTA"/>
    <x v="3"/>
    <x v="4"/>
    <n v="11001"/>
    <n v="2642222"/>
    <n v="62358"/>
    <s v="ORDEN DE CAMBIO"/>
    <s v="CUNDINAMARCA"/>
    <s v="BOGOTA"/>
    <s v="BARRIO VILLA ANITA BOGOTA"/>
    <s v="REDEBAN"/>
    <s v="FO-25-1424697"/>
    <d v="2025-08-25T17:32:00"/>
    <d v="2025-08-27T12:57:00"/>
    <m/>
    <s v="ROLLOS"/>
    <s v="ROLLOS"/>
    <s v="CB UNO A UNO"/>
    <s v="CB UNO A UNO"/>
    <s v="EJECUTADO_EXITOSO"/>
    <s v="EJECUTADO EXITOSO"/>
    <s v="26/08/2025 SE ESCALA AL COORDINADOR DE ZONA PARA ENTREGA DE ROLLOS EN SITIO | 27/08/2025 SE REALIZA ENTREGA DE 90 ROLLOS Y NO SE MANIPULAN EQUIPOS"/>
    <s v="VISITA_TÉCNICA"/>
    <m/>
    <s v="TIPO I"/>
    <s v="TERRESTRE"/>
    <s v="HERNANDEZ NARANJO OSCAR EDUARDO"/>
    <n v="1"/>
    <n v="35779.500569199998"/>
    <n v="0"/>
    <n v="35779.500569199998"/>
    <m/>
    <m/>
    <m/>
    <m/>
    <m/>
  </r>
  <r>
    <s v="CUCUTA"/>
    <x v="2"/>
    <x v="2"/>
    <n v="54810"/>
    <n v="2622021"/>
    <n v="56139"/>
    <s v="ORDEN DE CAMBIO"/>
    <s v="NORTE DE SANTANDER"/>
    <s v="TIBU"/>
    <s v="BARRIO LIBERTADORES TIBU 4"/>
    <s v="REDEBAN"/>
    <s v="FO-25-1404642"/>
    <d v="2025-08-20T17:27:00"/>
    <d v="2025-08-27T12:58:00"/>
    <m/>
    <s v="ROLLOS"/>
    <s v="ROLLOS"/>
    <s v="CB UNO A UNO"/>
    <s v="CB UNO A UNO"/>
    <s v="EJECUTADO_EXITOSO"/>
    <s v="EJECUTADO EXITOSO"/>
    <s v="21/08/2025 SE CONFIRMA DATOS CON CB, DATOS CORRECTOS, SE ACTUALIZAN. SE REALIZA ENVIO DE  ROLLOS CON GUIA | 27/08/2025 SE REALIZA ENVIO DE 20 ROLLOS, CON LA GUIA 2187690648 SERVIENTREGRA. SE CONFIRMA ENTREGA EXITOSA POR PARTE DE LA TRANSPORTADORA."/>
    <s v="ENVÍO"/>
    <m/>
    <s v="TIPO IV ESPECIAL"/>
    <s v="TERRESTRE"/>
    <m/>
    <n v="0"/>
    <n v="35779.500569199998"/>
    <n v="0"/>
    <n v="35779.500569199998"/>
    <m/>
    <m/>
    <m/>
    <m/>
    <m/>
  </r>
  <r>
    <s v="CUCUTA"/>
    <x v="2"/>
    <x v="2"/>
    <n v="54810"/>
    <n v="2622027"/>
    <n v="64906"/>
    <s v="ORDEN DE CAMBIO"/>
    <s v="NORTE DE SANTANDER"/>
    <s v="TIBU"/>
    <s v="BARRIO BARCO TIBU"/>
    <s v="REDEBAN"/>
    <s v="FO-25-1404637"/>
    <d v="2025-08-20T17:30:00"/>
    <d v="2025-08-27T12:59:00"/>
    <m/>
    <s v="ROLLOS"/>
    <s v="ROLLOS"/>
    <s v="CB UNO A UNO"/>
    <s v="CB UNO A UNO"/>
    <s v="EJECUTADO_EXITOSO"/>
    <s v="EJECUTADO EXITOSO"/>
    <s v="21/08/2025 SE CONFIRMA DATOS CON CB, DATOS CORRECTOS, SE ACTUALIZAN. SE REALIZA ENVIO DE  ROLLOS CON GUIA | 27/08/2025 SE REALIZA ENVIO DE 40 ROLLOS, CON LA GUIA 2187690648 SERVIENTREGRA. SE CONFIRMA ENTREGA EXITOSA POR PARTE DE LA TRANSPORTADORA."/>
    <s v="ENVÍO"/>
    <m/>
    <s v="TIPO IV ESPECIAL"/>
    <s v="TERRESTRE"/>
    <m/>
    <n v="0"/>
    <n v="35779.500569199998"/>
    <n v="0"/>
    <n v="35779.500569199998"/>
    <m/>
    <m/>
    <m/>
    <m/>
    <m/>
  </r>
  <r>
    <s v="NEIVA"/>
    <x v="5"/>
    <x v="6"/>
    <n v="41359"/>
    <n v="2622312"/>
    <n v="78957"/>
    <s v="ORDEN DE CAMBIO"/>
    <s v="HUILA"/>
    <s v="ISNOS"/>
    <s v="BARRIO ASOPROVICFO ISNOS"/>
    <s v="REDEBAN"/>
    <s v="FO-25-1404633"/>
    <d v="2025-08-21T08:00:00"/>
    <d v="2025-08-27T13:00:00"/>
    <m/>
    <s v="ROLLOS"/>
    <s v="ROLLOS"/>
    <s v="CB UNO A UNO"/>
    <s v="CB UNO A UNO"/>
    <s v="EJECUTADO_EXITOSO"/>
    <s v="EJECUTADO EXITOSO"/>
    <s v="21/08/2025 SE CONFIRMA DATOS CON CB, DATOS CORRECTOS, SE ACTUALIZAN. SE REALIZA ENVIO DE  ROLLOS CON GUIA | 27/08/2025 SE REALIZA ENVIO DE 30 ROLLOS, CON LA GUIA 2235596006 SERVIENTREGRA. SE CONFIRMA ENTREGA EXITOSA POR PARTE DE LA TRANSPORTADORA."/>
    <s v="ENVÍO"/>
    <m/>
    <s v="TIPO IV"/>
    <s v="TERRESTRE"/>
    <m/>
    <n v="0"/>
    <n v="35779.500569199998"/>
    <n v="0"/>
    <n v="35779.500569199998"/>
    <m/>
    <m/>
    <m/>
    <m/>
    <m/>
  </r>
  <r>
    <s v="CALI"/>
    <x v="0"/>
    <x v="3"/>
    <n v="76109"/>
    <n v="2623094"/>
    <n v="62722"/>
    <s v="ORDEN DE CAMBIO"/>
    <s v="VALLE DEL CAUCA"/>
    <s v="BUENAVENTURA"/>
    <s v="PTM BUENAVENTURA VARIEDADES HO"/>
    <s v="REDEBAN"/>
    <s v="FO-25-1406142"/>
    <d v="2025-08-21T08:39:00"/>
    <d v="2025-08-27T13:01:00"/>
    <m/>
    <s v="ROLLOS"/>
    <s v="ROLLOS"/>
    <s v="AGREGADOR"/>
    <s v="COMCARD - PTM"/>
    <s v="EJECUTADO_EXITOSO"/>
    <s v="EJECUTADO EXITOSO"/>
    <s v="21/08/2025 SE CONFIRMA DATOS CON CB, DATOS CORRECTOS, SE ACTUALIZAN. SE REALIZA ENVIO DE  ROLLOS CON GUIA | 27/08/2025 SE REALIZA ENVIO DE 40 ROLLOS, CON LA GUIA 2185553740 SERVIENTREGRA. SE CONFIRMA ENTREGA EXITOSA POR PARTE DE LA TRANSPORTADORA."/>
    <s v="ENVÍO"/>
    <m/>
    <s v="TIPO III"/>
    <s v="TERRESTRE"/>
    <m/>
    <n v="0"/>
    <n v="35779.500569199998"/>
    <n v="0"/>
    <n v="35779.500569199998"/>
    <m/>
    <m/>
    <m/>
    <m/>
    <m/>
  </r>
  <r>
    <s v="BOGOTA"/>
    <x v="3"/>
    <x v="4"/>
    <n v="25645"/>
    <n v="2647703"/>
    <n v="57586"/>
    <s v="ORDEN DE CAMBIO"/>
    <s v="CUNDINAMARCA"/>
    <s v="SAN ANTONIO DEL TEQUENDAMA"/>
    <s v="PTM SAN ANTONIO INTERCOST"/>
    <s v="REDEBAN"/>
    <s v="FO-25-1430188"/>
    <d v="2025-08-26T15:09:00"/>
    <d v="2025-08-27T13:02:00"/>
    <m/>
    <s v="ROLLOS"/>
    <s v="ROLLOS"/>
    <s v="AGREGADOR"/>
    <s v="COMCARD - PTM"/>
    <s v="EJECUTADO_EXITOSO"/>
    <s v="EJECUTADO EXITOSO"/>
    <s v="26/08/2025 SE ESCALA AL COORDINADOR DE ZONA PARA ENTREGA DE ROLLOS EN SITIO | 27/08/2025 SE REALIZA LA ENTREGA DE 10 ROLLOS"/>
    <s v="VISITA_TÉCNICA"/>
    <m/>
    <s v="TIPO II"/>
    <s v="TERRESTRE"/>
    <s v="ORTIZ MARTINEZ STIVEN"/>
    <n v="1"/>
    <n v="67654.12000000001"/>
    <n v="0"/>
    <n v="67654.12000000001"/>
    <m/>
    <m/>
    <m/>
    <m/>
    <m/>
  </r>
  <r>
    <s v="CALI"/>
    <x v="0"/>
    <x v="3"/>
    <n v="76130"/>
    <n v="2648297"/>
    <n v="79053"/>
    <s v="ORDEN DE CAMBIO"/>
    <s v="VALLE DEL CAUCA"/>
    <s v="CANDELARIA"/>
    <s v="BARRIO VILLA GORGONA LA VICTOR"/>
    <s v="REDEBAN"/>
    <s v="FO-25-1430174"/>
    <d v="2025-08-26T16:29:00"/>
    <d v="2025-08-27T13:04:00"/>
    <m/>
    <s v="ROLLOS"/>
    <s v="ROLLOS"/>
    <s v="CB UNO A UNO"/>
    <s v="CB UNO A UNO"/>
    <s v="EJECUTADO_EXITOSO"/>
    <s v="EJECUTADO EXITOSO"/>
    <s v="26/08/2025 SE ESCALA AL COORDINADOR DE ZONA PARA ENTREGA DE ROLLOS EN SITIO | 27/08/2025 SE ENTREGAN 20 ROLLOS A DIANA SEPÚLVEDA"/>
    <s v="VISITA_TÉCNICA"/>
    <m/>
    <s v="TIPO II"/>
    <s v="TERRESTRE"/>
    <s v="CUERO RUIZ JHONNY"/>
    <n v="1"/>
    <n v="67654.12000000001"/>
    <n v="0"/>
    <n v="67654.12000000001"/>
    <m/>
    <m/>
    <m/>
    <m/>
    <m/>
  </r>
  <r>
    <s v="YOPAL"/>
    <x v="5"/>
    <x v="6"/>
    <n v="85001"/>
    <n v="2647362"/>
    <n v="77986"/>
    <s v="ORDEN DE CAMBIO"/>
    <s v="CASANARE"/>
    <s v="YOPAL"/>
    <s v="BARRIO CARIBABARE YOPAL 2"/>
    <s v="REDEBAN"/>
    <s v="FO-25-1429051"/>
    <d v="2025-08-26T14:48:00"/>
    <d v="2025-08-27T13:09:00"/>
    <m/>
    <s v="ROLLOS"/>
    <s v="ROLLOS"/>
    <s v="CB UNO A UNO"/>
    <s v="CB UNO A UNO"/>
    <s v="EJECUTADO_EXITOSO"/>
    <s v="EJECUTADO EXITOSO"/>
    <s v="26/08/2025 SE ESCALA AL COORDINADOR DE ZONA PARA ENTREGA DE ROLLOS EN SITIO | 27/08/2025 SE VISITA COMERCIO, SE ENTREGAN 20 ROLLOS OK"/>
    <s v="VISITA_TÉCNICA"/>
    <m/>
    <s v="TIPO I"/>
    <s v="TERRESTRE"/>
    <s v="BERNAL ELAICA EDGAR ALEXIS"/>
    <n v="1"/>
    <n v="35779.500569199998"/>
    <n v="0"/>
    <n v="35779.500569199998"/>
    <m/>
    <m/>
    <m/>
    <m/>
    <m/>
  </r>
  <r>
    <s v="CALI"/>
    <x v="0"/>
    <x v="3"/>
    <n v="76520"/>
    <n v="2643508"/>
    <n v="79566"/>
    <s v="ORDEN DE CAMBIO"/>
    <s v="VALLE DEL CAUCA"/>
    <s v="PALMIRA"/>
    <s v="BARRIO PARQUES DE LA ITALIA PA"/>
    <s v="REDEBAN"/>
    <s v="FO-25-1427564"/>
    <d v="2025-08-26T08:15:00"/>
    <d v="2025-08-27T13:12:00"/>
    <m/>
    <s v="ROLLOS"/>
    <s v="ROLLOS"/>
    <s v="CB UNO A UNO"/>
    <s v="CB UNO A UNO"/>
    <s v="EJECUTADO_EXITOSO"/>
    <s v="EJECUTADO EXITOSO"/>
    <s v="26/08/2025 SE ESCALA A LA RED PARA AUTORIZACIÓN DE ROLLOS - LA RED AUTORIZA - SE ESCALA AL COORDINADOR DE ZONA PARA ENTREGA DE ROLLOS EN SITIO | 27/08/2025 EN LA VISITA TÉCNICA SE REALIZÓ LA ENTREGA DE 20 ROLLOS TERMICOS DE REDEBAN PARA EL CB"/>
    <s v="VISITA_TÉCNICA"/>
    <m/>
    <s v="TIPO I"/>
    <s v="TERRESTRE"/>
    <s v="SANCHEZ URREGO ROBINSON DAVID"/>
    <n v="1"/>
    <n v="35779.500569199998"/>
    <n v="0"/>
    <n v="35779.500569199998"/>
    <m/>
    <m/>
    <m/>
    <m/>
    <m/>
  </r>
  <r>
    <s v="CARTAGENA"/>
    <x v="4"/>
    <x v="5"/>
    <n v="13001"/>
    <n v="2623865"/>
    <n v="71719"/>
    <s v="ORDEN DE CAMBIO"/>
    <s v="BOLIVAR"/>
    <s v="CARTAGENA"/>
    <s v="BARRIO ALCIBIA CARTEGENA DE IN"/>
    <s v="REDEBAN"/>
    <s v="FO-25-1402274"/>
    <d v="2025-08-21T09:35:00"/>
    <d v="2025-08-27T13:16:00"/>
    <m/>
    <s v="ROLLOS"/>
    <s v="ROLLOS"/>
    <s v="CB UNO A UNO"/>
    <s v="CB UNO A UNO"/>
    <s v="EJECUTADO_EXITOSO"/>
    <s v="EJECUTADO EXITOSO"/>
    <s v="21/08/2025 SE ESCALA AL COORDINADOR DE ZONA PARA ENTREGA DE ROLLOS EN SITIO | 27/08/2025 SE ENTREGAN 20 ROLLOS"/>
    <s v="VISITA_TÉCNICA"/>
    <m/>
    <s v="TIPO I"/>
    <s v="TERRESTRE"/>
    <s v="CANEDO HERRERA ALEXANDER"/>
    <n v="1"/>
    <n v="35779.500569199998"/>
    <n v="0"/>
    <n v="35779.500569199998"/>
    <m/>
    <m/>
    <m/>
    <m/>
    <m/>
  </r>
  <r>
    <s v="BUCARAMANGA"/>
    <x v="2"/>
    <x v="2"/>
    <n v="68001"/>
    <n v="2646129"/>
    <n v="74094"/>
    <s v="ORDEN DE CAMBIO"/>
    <s v="SANTANDER"/>
    <s v="BUCARAMANGA"/>
    <s v="BARRIO CONCORDIA BUCARAMANGA 4"/>
    <s v="REDEBAN"/>
    <s v="FO-25-1427540"/>
    <d v="2025-08-26T11:42:00"/>
    <d v="2025-08-27T13:18:00"/>
    <m/>
    <s v="ROLLOS"/>
    <s v="ROLLOS"/>
    <s v="CB UNO A UNO"/>
    <s v="CB UNO A UNO"/>
    <s v="EJECUTADO_EXITOSO"/>
    <s v="EJECUTADO EXITOSO"/>
    <s v="26/08/2025 SE ESCALA A LA RED PARA AUTORIZACIÓN DE ROLLOS - LA RED AUTORIZA - SE ESCALA AL COORDINADOR DE ZONA PARA ENTREGA DE ROLLOS EN SITIO | 27/08/2025 ENTREGA DE 20 ROLLOS PARA DATÁFONO"/>
    <s v="VISITA_TÉCNICA"/>
    <m/>
    <s v="TIPO I"/>
    <s v="TERRESTRE"/>
    <s v="PEÑA DIAZ IVAN YESID"/>
    <n v="1"/>
    <n v="35779.500569199998"/>
    <n v="0"/>
    <n v="35779.500569199998"/>
    <m/>
    <m/>
    <m/>
    <m/>
    <m/>
  </r>
  <r>
    <s v="BOGOTA"/>
    <x v="3"/>
    <x v="4"/>
    <n v="11001"/>
    <n v="2646563"/>
    <n v="74887"/>
    <s v="ORDEN DE CAMBIO"/>
    <s v="CUNDINAMARCA"/>
    <s v="BOGOTA"/>
    <s v="BARRIO PATIO BONITO 3 BOGOTA"/>
    <s v="REDEBAN"/>
    <s v="FO-25-1427517"/>
    <d v="2025-08-26T12:57:00"/>
    <d v="2025-08-27T13:19:00"/>
    <m/>
    <s v="ROLLOS"/>
    <s v="ROLLOS"/>
    <s v="CB UNO A UNO"/>
    <s v="CB UNO A UNO"/>
    <s v="EJECUTADO_EXITOSO"/>
    <s v="EJECUTADO EXITOSO"/>
    <s v="26/08/2025 SE ESCALA AL COORDINADOR DE ZONA PARA ENTREGA DE ROLLOS EN SITIO | 27/08/2025 SE REALIZA ENTREGA DE 70 ROLLOS Y NO SE MANIPULAN EQUIPOS"/>
    <s v="VISITA_TÉCNICA"/>
    <m/>
    <s v="TIPO I"/>
    <s v="TERRESTRE"/>
    <s v="HERNANDEZ NARANJO OSCAR EDUARDO"/>
    <n v="1"/>
    <n v="35779.500569199998"/>
    <n v="0"/>
    <n v="35779.500569199998"/>
    <m/>
    <m/>
    <m/>
    <m/>
    <m/>
  </r>
  <r>
    <s v="BOGOTA"/>
    <x v="3"/>
    <x v="4"/>
    <n v="11001"/>
    <n v="2646303"/>
    <n v="68323"/>
    <s v="ORDEN DE CAMBIO"/>
    <s v="CUNDINAMARCA"/>
    <s v="BOGOTA"/>
    <s v="BARRIO PATIO BONITO BOGOTA 22"/>
    <s v="REDEBAN"/>
    <s v="FO-25-1426663"/>
    <d v="2025-08-26T11:52:00"/>
    <d v="2025-08-27T13:22:00"/>
    <m/>
    <s v="ROLLOS"/>
    <s v="ROLLOS"/>
    <s v="CB UNO A UNO"/>
    <s v="CB UNO A UNO"/>
    <s v="EJECUTADO_EXITOSO"/>
    <s v="EJECUTADO EXITOSO"/>
    <s v="26/08/2025 SE ESCALA AL COORDINADOR DE ZONA PARA ENTREGA DE ROLLOS EN SITIO | 27/08/2025 ENTREGA DE 50 ROLLOS NO SE MANIPULAN EQUIPOS"/>
    <s v="VISITA_TÉCNICA"/>
    <m/>
    <s v="TIPO I"/>
    <s v="TERRESTRE"/>
    <s v="HERNANDEZ NARANJO OSCAR EDUARDO"/>
    <n v="1"/>
    <n v="35779.500569199998"/>
    <n v="0"/>
    <n v="35779.500569199998"/>
    <m/>
    <m/>
    <m/>
    <m/>
    <m/>
  </r>
  <r>
    <s v="BOGOTA"/>
    <x v="3"/>
    <x v="4"/>
    <n v="25126"/>
    <n v="2646482"/>
    <n v="24381"/>
    <s v="ORDEN DE CAMBIO"/>
    <s v="CUNDINAMARCA"/>
    <s v="CAJICA"/>
    <s v="MULTIPAGAS CAJICA"/>
    <s v="REDEBAN"/>
    <s v="FO-25-1427509"/>
    <d v="2025-08-26T13:30:00"/>
    <d v="2025-08-27T13:24:00"/>
    <m/>
    <s v="ROLLOS"/>
    <s v="ROLLOS"/>
    <s v="ROBUSTO"/>
    <s v="MULTIPAGAS"/>
    <s v="EJECUTADO_EXITOSO"/>
    <s v="EJECUTADO EXITOSO"/>
    <s v="26/08/2025 SE ESCALA AL COORDINADOR DE ZONA PARA ENTREGA DE ROLLOS EN SITIO | 27/08/2025 SE REALIZÓ ENTREGA DE 250 ROLLOS NO SE MANIPULAN TERMINALES"/>
    <s v="VISITA_TÉCNICA"/>
    <m/>
    <s v="TIPO II"/>
    <s v="TERRESTRE"/>
    <s v="SOTO LONDOÑO FREDY ALEXANDER"/>
    <n v="1"/>
    <n v="67654.12000000001"/>
    <n v="0"/>
    <n v="67654.12000000001"/>
    <m/>
    <m/>
    <m/>
    <m/>
    <m/>
  </r>
  <r>
    <s v="CARTAGENA"/>
    <x v="4"/>
    <x v="5"/>
    <n v="13001"/>
    <n v="2646352"/>
    <n v="47370"/>
    <s v="ORDEN DE CAMBIO"/>
    <s v="BOLIVAR"/>
    <s v="CARTAGENA"/>
    <s v="BARRIO OLAYA HERRERA CARTAGENA"/>
    <s v="REDEBAN"/>
    <s v="FO-25-1426643"/>
    <d v="2025-08-26T12:11:00"/>
    <d v="2025-08-27T13:26:00"/>
    <m/>
    <s v="ROLLOS"/>
    <s v="ROLLOS"/>
    <s v="CB UNO A UNO"/>
    <s v="CB UNO A UNO"/>
    <s v="EJECUTADO_EXITOSO"/>
    <s v="EJECUTADO EXITOSO"/>
    <s v="26/08/2025 SE ESCALA AL COORDINADOR DE ZONA PARA ENTREGA DE ROLLOS EN SITIO | 27/08/2025 SE ENTREGAN 50 ROLLOS"/>
    <s v="VISITA_TÉCNICA"/>
    <m/>
    <s v="TIPO I"/>
    <s v="TERRESTRE"/>
    <s v="CANEDO HERRERA ALEXANDER"/>
    <n v="1"/>
    <n v="35779.500569199998"/>
    <n v="0"/>
    <n v="35779.500569199998"/>
    <m/>
    <m/>
    <m/>
    <m/>
    <m/>
  </r>
  <r>
    <s v="MONTERIA"/>
    <x v="4"/>
    <x v="5"/>
    <n v="23162"/>
    <n v="2643775"/>
    <n v="79762"/>
    <s v="ORDEN DE CAMBIO"/>
    <s v="CORDOBA"/>
    <s v="CERETE"/>
    <s v="BARRIO SAN FRANCISCO CERETE"/>
    <s v="REDEBAN"/>
    <s v="FO-25-1424636"/>
    <d v="2025-08-26T08:49:00"/>
    <d v="2025-08-27T13:28:00"/>
    <m/>
    <s v="ROLLOS"/>
    <s v="ROLLOS"/>
    <s v="CB UNO A UNO"/>
    <s v="CB UNO A UNO"/>
    <s v="EJECUTADO_EXITOSO"/>
    <s v="EJECUTADO EXITOSO"/>
    <s v="26/08/2025 SE ESCALA AL COORDINADOR DE ZONA PARA ENTREGA DE ROLLOS EN SITIO | 27/08/2025 SE ENTREGAN 10 ROLLOS CON VISITA OK"/>
    <s v="VISITA_TÉCNICA"/>
    <m/>
    <s v="TIPO I"/>
    <s v="TERRESTRE"/>
    <s v="COGOLLO VERTEL EDER LUIS"/>
    <n v="1"/>
    <n v="35779.500569199998"/>
    <n v="0"/>
    <n v="35779.500569199998"/>
    <m/>
    <m/>
    <m/>
    <m/>
    <m/>
  </r>
  <r>
    <s v="BARRANQUILLA"/>
    <x v="4"/>
    <x v="5"/>
    <n v="8758"/>
    <n v="2645341"/>
    <n v="77707"/>
    <s v="ORDEN DE CAMBIO"/>
    <s v="ATLANTICO"/>
    <s v="SOLEDAD"/>
    <s v="BARRIO VILLA MARIA SOLEDAD"/>
    <s v="REDEBAN"/>
    <s v="FO-25-1425428"/>
    <d v="2025-08-26T10:40:00"/>
    <d v="2025-08-27T13:30:00"/>
    <m/>
    <s v="ROLLOS"/>
    <s v="ROLLOS"/>
    <s v="CB UNO A UNO"/>
    <s v="CB UNO A UNO"/>
    <s v="EJECUTADO_EXITOSO"/>
    <s v="EJECUTADO EXITOSO"/>
    <s v="26/08/2025 SE ESCALA AL COORDINADOR DE ZONA PARA ENTREGA DE ROLLOS EN SITIO | 27/08/2025 SE REALIZA ENTREGA DE 50 UNIDADES DE ROLLOS AL CLIENTE"/>
    <s v="VISITA_TÉCNICA"/>
    <m/>
    <s v="TIPO I"/>
    <s v="TERRESTRE"/>
    <s v="PORRAS CASTRO DARLON NASCK"/>
    <n v="1"/>
    <n v="35779.500569199998"/>
    <n v="0"/>
    <n v="35779.500569199998"/>
    <m/>
    <m/>
    <m/>
    <m/>
    <m/>
  </r>
  <r>
    <s v="CALI"/>
    <x v="0"/>
    <x v="3"/>
    <n v="19698"/>
    <n v="2646243"/>
    <n v="79322"/>
    <s v="ORDEN DE CAMBIO"/>
    <s v="CAUCA"/>
    <s v="SANTANDER DE QUILICHAO"/>
    <s v="BARRIO EL CENTRO SANTANDER DE"/>
    <s v="REDEBAN"/>
    <s v="FO-25-1426649"/>
    <d v="2025-08-26T11:54:00"/>
    <d v="2025-08-27T14:01:00"/>
    <m/>
    <s v="ROLLOS"/>
    <s v="ROLLOS"/>
    <s v="CB UNO A UNO"/>
    <s v="CB UNO A UNO"/>
    <s v="EJECUTADO_EXITOSO"/>
    <s v="EJECUTADO EXITOSO"/>
    <s v="26/08/2025 SE ESCALA AL COORDINADOR DE ZONA PARA ENTREGA DE ROLLOS EN SITIO | 27/08/2025 SE VISITA CORRESPONSAL Y SE REALIZA ENTREGA DE 10 ROLLOS"/>
    <s v="VISITA_TÉCNICA"/>
    <m/>
    <s v="TIPO II"/>
    <s v="TERRESTRE"/>
    <s v="BOLAÑOS TABORDA JORGE ENRIQUE"/>
    <n v="1"/>
    <n v="67654.12000000001"/>
    <n v="0"/>
    <n v="67654.12000000001"/>
    <m/>
    <m/>
    <m/>
    <m/>
    <m/>
  </r>
  <r>
    <s v="BARRANQUILLA"/>
    <x v="4"/>
    <x v="5"/>
    <n v="8001"/>
    <n v="2647424"/>
    <n v="29145"/>
    <s v="ORDEN DE CAMBIO"/>
    <s v="ATLANTICO"/>
    <s v="BARRANQUILLA"/>
    <s v="BARRIO EL CARMEN BARRANQUILLA"/>
    <s v="REDEBAN"/>
    <s v="FO-25-1429003"/>
    <d v="2025-08-26T14:54:00"/>
    <d v="2025-08-27T14:03:00"/>
    <m/>
    <s v="ROLLOS"/>
    <s v="ROLLOS"/>
    <s v="CB UNO A UNO"/>
    <s v="CB UNO A UNO"/>
    <s v="EJECUTADO_EXITOSO"/>
    <s v="EJECUTADO EXITOSO"/>
    <s v="26/08/2025 SE ESCALA AL COORDINADOR DE ZONA PARA ENTREGA DE ROLLOS EN SITIO | 27/08/2025 SE ENTREGAN 70 ROLLOS DE LA RED RBM EXITOSOS"/>
    <s v="VISITA_TÉCNICA"/>
    <m/>
    <s v="TIPO I"/>
    <s v="TERRESTRE"/>
    <s v="PEÑALOZA GUTIERREZ RAFAEL GUSTAVO"/>
    <n v="1"/>
    <n v="35779.500569199998"/>
    <n v="0"/>
    <n v="35779.500569199998"/>
    <m/>
    <m/>
    <m/>
    <m/>
    <m/>
  </r>
  <r>
    <s v="BOGOTA"/>
    <x v="3"/>
    <x v="4"/>
    <n v="25126"/>
    <n v="2645726"/>
    <n v="57533"/>
    <s v="ORDEN DE CAMBIO"/>
    <s v="CUNDINAMARCA"/>
    <s v="CAJICA"/>
    <s v="BARRIO CENTRO CAJICA 6"/>
    <s v="REDEBAN"/>
    <s v="FO-25-1426350"/>
    <d v="2025-08-26T11:13:00"/>
    <d v="2025-08-27T14:17:00"/>
    <m/>
    <s v="ROLLOS"/>
    <s v="ROLLOS"/>
    <s v="CB UNO A UNO"/>
    <s v="CB UNO A UNO"/>
    <s v="EJECUTADO_EXITOSO"/>
    <s v="EJECUTADO EXITOSO"/>
    <s v="26/08/2025 SE ESCALA AL COORDINADOR DE ZONA PARA ENTREGA DE ROLLOS EN SITIO | 27/08/2025 SE REALIZA ENTREGA DE 100 ROLLOS NO SE MANIPULAN TERMINALES"/>
    <s v="VISITA_TÉCNICA"/>
    <m/>
    <s v="TIPO II"/>
    <s v="TERRESTRE"/>
    <s v="SOTO LONDOÑO FREDY ALEXANDER"/>
    <n v="1"/>
    <n v="67654.12000000001"/>
    <n v="0"/>
    <n v="67654.12000000001"/>
    <m/>
    <m/>
    <m/>
    <m/>
    <m/>
  </r>
  <r>
    <s v="BOGOTA"/>
    <x v="3"/>
    <x v="4"/>
    <n v="11001"/>
    <n v="2647828"/>
    <n v="29455"/>
    <s v="ORDEN DE CAMBIO"/>
    <s v="CUNDINAMARCA"/>
    <s v="BOGOTA"/>
    <s v="OPRAP TUNAL CENTRO COMERCIAL"/>
    <s v="REDEBAN"/>
    <s v="FO-25-1430225"/>
    <d v="2025-08-26T15:26:00"/>
    <d v="2025-08-27T14:23:00"/>
    <m/>
    <s v="ROLLOS"/>
    <s v="ROLLOS"/>
    <s v="ROBUSTO"/>
    <s v="OPRAP"/>
    <s v="EJECUTADO_EXITOSO"/>
    <s v="EJECUTADO EXITOSO"/>
    <s v="26/08/2025 SE ESCALA A LA RED PARA AUTORIZACIÓN DE ROLLOS - LA RED AUTORIZA - SE ESCALA AL COORDINADOR DE ZONA PARA ENTREGA DE ROLLOS EN SITIO | 27/08/2025 SE REALIZA VISITA AL COMERCIO PARA ENTREGAR 200 ROLLOS POR SOLICITUD DEL CLIENTE OK"/>
    <s v="VISITA_TÉCNICA"/>
    <m/>
    <s v="TIPO I"/>
    <s v="TERRESTRE"/>
    <s v="LOZADA ROJAS CHRISTIAN ANDRES"/>
    <n v="1"/>
    <n v="35779.500569199998"/>
    <n v="0"/>
    <n v="35779.500569199998"/>
    <m/>
    <m/>
    <m/>
    <m/>
    <m/>
  </r>
  <r>
    <s v="MEDELLIN"/>
    <x v="1"/>
    <x v="1"/>
    <n v="5001"/>
    <n v="2620470"/>
    <n v="71254"/>
    <s v="ORDEN DE CAMBIO"/>
    <s v="ANTIOQUIA"/>
    <s v="MEDELLIN"/>
    <s v="PTM MEDELLIN  DROGUERIA MAKRO"/>
    <s v="REDEBAN"/>
    <s v="FO-25-1398538"/>
    <d v="2025-08-20T15:12:00"/>
    <d v="2025-08-27T14:42:00"/>
    <m/>
    <s v="ROLLOS"/>
    <s v="ROLLOS"/>
    <s v="AGREGADOR"/>
    <s v="COMCARD - PTM"/>
    <s v="EJECUTADO_EXITOSO"/>
    <s v="EJECUTADO EXITOSO"/>
    <s v="20/08/2025 REALIZAR ENTREGA POR MEDIO DE CABIFY | 27/08/2025 27-8 SE REALIZA ENTREGA DE 10 ROLLOS POR EL OPERADOR CABIFY"/>
    <s v="VISITA_TÉCNICA"/>
    <m/>
    <s v="TIPO I"/>
    <s v="TERRESTRE"/>
    <s v="AYALA ROMERO MAYKOL DANILO"/>
    <n v="1"/>
    <n v="35779.500569199998"/>
    <n v="0"/>
    <n v="35779.500569199998"/>
    <m/>
    <m/>
    <m/>
    <m/>
    <m/>
  </r>
  <r>
    <s v="MEDELLIN"/>
    <x v="1"/>
    <x v="1"/>
    <n v="5360"/>
    <n v="2621739"/>
    <n v="41162"/>
    <s v="ORDEN DE CAMBIO"/>
    <s v="ANTIOQUIA"/>
    <s v="ITAGUI"/>
    <s v="PAGAFACIL ARRAYANES"/>
    <s v="REDEBAN"/>
    <s v="FO-25-1399076"/>
    <d v="2025-08-20T16:49:00"/>
    <d v="2025-08-27T14:48:00"/>
    <m/>
    <s v="ROLLOS"/>
    <s v="ROLLOS"/>
    <s v="ROBUSTO"/>
    <s v="PAGAFACIL"/>
    <s v="EJECUTADO_EXITOSO"/>
    <s v="EJECUTADO EXITOSO"/>
    <s v="20/08/2025 REALIZAR ENTREGA POR MEDIO DE CABIFY | 27/08/2025 27-8 SE REALIZA ENTREGA DE 240 ROLLOS POR EL OPERADOR CABIFY"/>
    <s v="VISITA_TÉCNICA"/>
    <m/>
    <s v="TIPO I"/>
    <s v="TERRESTRE"/>
    <s v="AYALA ROMERO MAYKOL DANILO"/>
    <n v="1"/>
    <n v="35779.500569199998"/>
    <n v="0"/>
    <n v="35779.500569199998"/>
    <m/>
    <m/>
    <m/>
    <m/>
    <m/>
  </r>
  <r>
    <s v="BARRANQUILLA"/>
    <x v="4"/>
    <x v="5"/>
    <n v="8758"/>
    <n v="2646423"/>
    <n v="80501"/>
    <s v="ORDEN DE CAMBIO"/>
    <s v="ATLANTICO"/>
    <s v="SOLEDAD"/>
    <s v="DISTRICOL MUNDO AROMA JEY"/>
    <s v="REDEBAN"/>
    <s v="FO-25-1427529"/>
    <d v="2025-08-26T12:29:00"/>
    <d v="2025-08-27T14:56:00"/>
    <m/>
    <s v="ROLLOS"/>
    <s v="ROLLOS"/>
    <s v="AGREGADOR"/>
    <s v="DISTRICOL"/>
    <s v="EJECUTADO_EXITOSO"/>
    <s v="EJECUTADO EXITOSO"/>
    <s v="26/08/2025 SE ESCALA AL COORDINADOR DE ZONA PARA ENTREGA DE ROLLOS EN SITIO | 27/08/2025 SE ENTREGAN 20 ROLLOS DE LA RED RBM EXITOSOS"/>
    <s v="VISITA_TÉCNICA"/>
    <m/>
    <s v="TIPO I"/>
    <s v="TERRESTRE"/>
    <s v="PEÑALOZA GUTIERREZ RAFAEL GUSTAVO"/>
    <n v="1"/>
    <n v="35779.500569199998"/>
    <n v="0"/>
    <n v="35779.500569199998"/>
    <m/>
    <m/>
    <m/>
    <m/>
    <m/>
  </r>
  <r>
    <s v="BUCARAMANGA"/>
    <x v="2"/>
    <x v="2"/>
    <n v="68001"/>
    <n v="2649705"/>
    <n v="26983"/>
    <s v="ORDEN DE CAMBIO"/>
    <s v="SANTANDER"/>
    <s v="BUCARAMANGA"/>
    <s v="BARRIO ALARCON 2 BUCARAMANGA"/>
    <s v="REDEBAN"/>
    <s v="FO-25-1432793"/>
    <d v="2025-08-27T08:00:00"/>
    <d v="2025-08-27T14:57:00"/>
    <m/>
    <s v="ROLLOS"/>
    <s v="ROLLOS"/>
    <s v="CB UNO A UNO"/>
    <s v="CB UNO A UNO"/>
    <s v="EJECUTADO_EXITOSO"/>
    <s v="EJECUTADO EXITOSO"/>
    <s v="27/08/2025 SE ESCALA AL COORDINADOR DE ZONA PARA ENTREGA DE ROLLOS EN SITIO | 27/08/2025 SE REALIZA ENTREGA DE 110 ROLLOS A LA SRTA LEIDY SOLER"/>
    <s v="VISITA_TÉCNICA"/>
    <m/>
    <s v="TIPO I"/>
    <s v="TERRESTRE"/>
    <s v="GONZALEZ ESTUPIÑAN YEISON WALTER ANTONIO"/>
    <n v="1"/>
    <n v="35779.500569199998"/>
    <n v="0"/>
    <n v="35779.500569199998"/>
    <m/>
    <m/>
    <m/>
    <m/>
    <m/>
  </r>
  <r>
    <s v="VILLAVICENCIO"/>
    <x v="5"/>
    <x v="6"/>
    <n v="50313"/>
    <n v="2613500"/>
    <n v="78297"/>
    <s v="ORDEN DE CAMBIO"/>
    <s v="META"/>
    <s v="GRANADA"/>
    <s v="BARRIO BELEN GRANADA 7"/>
    <s v="REDEBAN"/>
    <s v="FO-25-1392973"/>
    <d v="2025-08-19T14:32:00"/>
    <d v="2025-08-27T15:00:00"/>
    <m/>
    <s v="ROLLOS"/>
    <s v="ROLLOS"/>
    <s v="CB UNO A UNO"/>
    <s v="CB UNO A UNO"/>
    <s v="EJECUTADO_EXITOSO"/>
    <s v="EJECUTADO EXITOSO"/>
    <s v="19/08/2025 SE ESCALA AL COORDINADOR DE ZONA PARA ENTREGA DE ROLLOS EN SITIO | 27/08/2025 SE REALIZA ENTREGA EN SITIO DE 10 ROLLOS"/>
    <s v="VISITA_TÉCNICA"/>
    <m/>
    <s v="TIPO II"/>
    <s v="TERRESTRE"/>
    <s v="CASTRILLON URREA LONDIER LEANDRO"/>
    <n v="1"/>
    <n v="67654.12000000001"/>
    <n v="0"/>
    <n v="67654.12000000001"/>
    <m/>
    <m/>
    <m/>
    <m/>
    <m/>
  </r>
  <r>
    <s v="VILLAVICENCIO"/>
    <x v="5"/>
    <x v="6"/>
    <n v="85440"/>
    <n v="2598451"/>
    <n v="58972"/>
    <s v="ORDEN DE CAMBIO"/>
    <s v="CASANARE"/>
    <s v="VILLANUEVA"/>
    <s v="BARRIO CORREGIMIENTO CARIBAYON"/>
    <s v="REDEBAN"/>
    <s v="FO-25-1376325"/>
    <d v="2025-08-14T12:48:00"/>
    <d v="2025-08-27T15:15:00"/>
    <m/>
    <s v="ROLLOS"/>
    <s v="ROLLOS"/>
    <s v="CB UNO A UNO"/>
    <s v="CB UNO A UNO"/>
    <s v="EJECUTADO_EXITOSO"/>
    <s v="EJECUTADO EXITOSO"/>
    <s v="14/08/2025 SE REALIZA ENVIO ROLLOS CON GUIA | 23/08/2025 EN COMUNICACIÓN CON EL USUARIO, INDICA QUE AÚN NO RECIBE PAPELERÍA | 26/08/2025 SE INTENTA COMUNICACION CON EL USUARIO FALLIDA, GUIA EN ESTADO DE REPARTO | 21/08/2025 SE REALIZA ENVÍO DE 70 ROLLOS DE PAPEL TERMICO PARA DATÁFONO.  POR MEDIO DE TRANSPORTADORA COORDINADORA A LA OFICINA PRINCIPAL DE COORDINADORA DE VILLANUEVA CASANARE  GUÍA N 20210042187"/>
    <s v="ENVÍO"/>
    <m/>
    <s v="TIPO III"/>
    <s v="TERRESTRE"/>
    <s v="GARZON RUIZ LUIS MIGUEL"/>
    <n v="0"/>
    <n v="35779.500569199998"/>
    <n v="0"/>
    <n v="35779.500569199998"/>
    <m/>
    <m/>
    <m/>
    <m/>
    <m/>
  </r>
  <r>
    <s v="APARTADO"/>
    <x v="1"/>
    <x v="1"/>
    <n v="5045"/>
    <n v="2646086"/>
    <n v="45370"/>
    <s v="ORDEN DE CAMBIO"/>
    <s v="ANTIOQUIA"/>
    <s v="APARTADO"/>
    <s v="BARRIO POLICARPA APARTADO 1"/>
    <s v="REDEBAN"/>
    <s v="FO-25-1426323"/>
    <d v="2025-08-26T11:45:00"/>
    <d v="2025-08-27T15:28:00"/>
    <m/>
    <s v="ROLLOS"/>
    <s v="ROLLOS"/>
    <s v="CB UNO A UNO"/>
    <s v="CB UNO A UNO"/>
    <s v="EJECUTADO_EXITOSO"/>
    <s v="EJECUTADO EXITOSO"/>
    <s v="26/08/2025 SE ESCALA AL COORDINADOR DE ZONA PARA ENTREGA DE ROLLOS EN SITIO | 27/08/2025 ENTREGA DE 170 ROLLOS"/>
    <s v="VISITA_TÉCNICA"/>
    <m/>
    <s v="TIPO I"/>
    <s v="TERRESTRE"/>
    <s v="SALDARRIAGA MIRANDA SANTIAGO"/>
    <n v="1"/>
    <n v="35779.500569199998"/>
    <n v="0"/>
    <n v="35779.500569199998"/>
    <m/>
    <m/>
    <m/>
    <m/>
    <m/>
  </r>
  <r>
    <s v="MONTERIA"/>
    <x v="4"/>
    <x v="5"/>
    <n v="23001"/>
    <n v="2647543"/>
    <n v="72854"/>
    <s v="ORDEN DE CAMBIO"/>
    <s v="CORDOBA"/>
    <s v="MONTERIA"/>
    <s v="BARRIO CORREGIMIENTO EL SABANA"/>
    <s v="REDEBAN"/>
    <s v="FO-25-1428990"/>
    <d v="2025-08-26T15:00:00"/>
    <d v="2025-08-27T15:30:00"/>
    <m/>
    <s v="ROLLOS"/>
    <s v="ROLLOS"/>
    <s v="CB UNO A UNO"/>
    <s v="CB UNO A UNO"/>
    <s v="EJECUTADO_EXITOSO"/>
    <s v="EJECUTADO EXITOSO"/>
    <s v="26/08/2025 SE ESCALA AL COORDINADOR DE ZONA PARA ENTREGA DE ROLLOS EN SITIO | 27/08/2025 SE REALIZA VISITA TÉCNICA PARA ENTREGA DE 20 ROLLOS PARA DATAFONO, NO SE INTERVIENE TERMINAL Y LA ENTREGA SE REALIZA SIN NOVEDAD."/>
    <s v="VISITA_TÉCNICA"/>
    <m/>
    <s v="TIPO I"/>
    <s v="TERRESTRE"/>
    <s v="CASSIANI PEREZ RAUL RAMIRO"/>
    <n v="1"/>
    <n v="35779.500569199998"/>
    <n v="0"/>
    <n v="35779.500569199998"/>
    <m/>
    <m/>
    <m/>
    <m/>
    <m/>
  </r>
  <r>
    <s v="IBAGUE"/>
    <x v="5"/>
    <x v="6"/>
    <n v="73001"/>
    <n v="2648974"/>
    <n v="52239"/>
    <s v="ORDEN DE CAMBIO"/>
    <s v="TOLIMA"/>
    <s v="IBAGUE"/>
    <s v="BARRIO SANTA ANA IBAGUE 2"/>
    <s v="REDEBAN"/>
    <s v="FO-25-1432819"/>
    <d v="2025-08-27T08:00:00"/>
    <d v="2025-08-27T15:33:00"/>
    <m/>
    <s v="ROLLOS"/>
    <s v="ROLLOS"/>
    <s v="CB UNO A UNO"/>
    <s v="CB UNO A UNO"/>
    <s v="EJECUTADO_EXITOSO"/>
    <s v="EJECUTADO EXITOSO"/>
    <s v="27/08/2025 SE ESCALA AL COORDINADOR DE ZONA PARA ENTREGA DE ROLLOS EN SITIO | 27/08/2025 SE REALIZA LA ENTREGA DE 40 ROLLOS EN DIRECCIÓN INDICADA"/>
    <s v="VISITA_TÉCNICA"/>
    <m/>
    <s v="TIPO I"/>
    <s v="TERRESTRE"/>
    <s v="GUTIERREZ  CAMILO ANDRES"/>
    <n v="1"/>
    <n v="35779.500569199998"/>
    <n v="0"/>
    <n v="35779.500569199998"/>
    <m/>
    <m/>
    <m/>
    <m/>
    <m/>
  </r>
  <r>
    <s v="APARTADO"/>
    <x v="1"/>
    <x v="1"/>
    <n v="5837"/>
    <n v="2644258"/>
    <n v="44361"/>
    <s v="ORDEN DE CAMBIO"/>
    <s v="ANTIOQUIA"/>
    <s v="TURBO"/>
    <s v="DISTRICOL LA BODEGA ZOMAC"/>
    <s v="REDEBAN"/>
    <s v="FO-25-1424616"/>
    <d v="2025-08-26T09:22:00"/>
    <d v="2025-08-27T15:35:00"/>
    <m/>
    <s v="ROLLOS"/>
    <s v="ROLLOS"/>
    <s v="AGREGADOR"/>
    <s v="DISTRICOL"/>
    <s v="EJECUTADO_EXITOSO"/>
    <s v="EJECUTADO EXITOSO"/>
    <s v="26/08/2025 SE ESCALA AL COORDINADOR DE ZONA PARA ENTREGA DE ROLLOS EN SITIO | 27/08/2025 ENTREGA DE 10 ROLLOS"/>
    <s v="VISITA_TÉCNICA"/>
    <m/>
    <s v="TIPO II"/>
    <s v="TERRESTRE"/>
    <s v="SALDARRIAGA MIRANDA SANTIAGO"/>
    <n v="1"/>
    <n v="67654.12000000001"/>
    <n v="0"/>
    <n v="67654.12000000001"/>
    <m/>
    <m/>
    <m/>
    <m/>
    <m/>
  </r>
  <r>
    <s v="BUCARAMANGA"/>
    <x v="2"/>
    <x v="2"/>
    <n v="68001"/>
    <n v="2648856"/>
    <n v="75277"/>
    <s v="ORDEN DE CAMBIO"/>
    <s v="SANTANDER"/>
    <s v="BUCARAMANGA"/>
    <s v="DISTRICOL PAPELERIA CIBERNINO"/>
    <s v="REDEBAN"/>
    <s v="FO-25-1430433"/>
    <d v="2025-08-26T17:57:00"/>
    <d v="2025-08-27T15:37:00"/>
    <m/>
    <s v="ROLLOS"/>
    <s v="ROLLOS"/>
    <s v="AGREGADOR"/>
    <s v="DISTRICOL"/>
    <s v="EJECUTADO_EXITOSO"/>
    <s v="EJECUTADO EXITOSO"/>
    <s v="26/08/2025 SE ESCALA AL COORDINADOR DE ZONA PARA ENTREGA DE ROLLOS EN SITIO | 27/08/2025 SE VISITA COMERCIO SE ENTREGA 50 ROLLOS EN SITIO"/>
    <s v="VISITA_TÉCNICA"/>
    <m/>
    <s v="TIPO I"/>
    <s v="TERRESTRE"/>
    <s v="HERRERA LUQUE SAUL JAVIER"/>
    <n v="1"/>
    <n v="35779.500569199998"/>
    <n v="0"/>
    <n v="35779.500569199998"/>
    <m/>
    <m/>
    <m/>
    <m/>
    <m/>
  </r>
  <r>
    <s v="SANTA MARTA"/>
    <x v="4"/>
    <x v="5"/>
    <n v="47001"/>
    <n v="2634445"/>
    <n v="61372"/>
    <s v="ORDEN DE CAMBIO"/>
    <s v="MAGDALENA"/>
    <s v="SANTA MARTA"/>
    <s v="BARRIO CIUDAD EQUIDAD SANTA MA"/>
    <s v="REDEBAN"/>
    <s v="FO-25-1413823"/>
    <d v="2025-08-23T10:39:00"/>
    <d v="2025-08-27T15:44:00"/>
    <m/>
    <s v="ROLLOS"/>
    <s v="ROLLOS"/>
    <s v="CB UNO A UNO"/>
    <s v="CB UNO A UNO"/>
    <s v="EJECUTADO_EXITOSO"/>
    <s v="EJECUTADO EXITOSO"/>
    <s v="23/08/2025 SE ESCALA AL COORDINADOR DE ZONA PARA ENTREGA DE ROLLOS EN SITIO | 27/08/2025 SE REALIZA ENTREGA DE 50 ROLLOS PARA DATÁFONO A SATISFACCIÓN DEL CLIENTE"/>
    <s v="VISITA_TÉCNICA"/>
    <m/>
    <s v="TIPO I"/>
    <s v="TERRESTRE"/>
    <s v="THOMAS  CAMPO SIGIFREDO SEGUNDO"/>
    <n v="1"/>
    <n v="35779.500569199998"/>
    <n v="0"/>
    <n v="35779.500569199998"/>
    <m/>
    <m/>
    <m/>
    <m/>
    <m/>
  </r>
  <r>
    <s v="MONTERIA"/>
    <x v="4"/>
    <x v="5"/>
    <n v="23001"/>
    <n v="2628227"/>
    <n v="59363"/>
    <s v="ORDEN DE CAMBIO"/>
    <s v="CORDOBA"/>
    <s v="MONTERIA"/>
    <s v="BARRIO VIA MONITOS MONTERIA"/>
    <s v="REDEBAN"/>
    <s v="FO-25-1408202"/>
    <d v="2025-08-22T08:00:00"/>
    <d v="2025-08-27T15:45:00"/>
    <m/>
    <s v="ROLLOS"/>
    <s v="ROLLOS"/>
    <s v="CB UNO A UNO"/>
    <s v="CB UNO A UNO"/>
    <s v="EJECUTADO_EXITOSO"/>
    <s v="EJECUTADO EXITOSO"/>
    <s v="22/08/2025 SE ESCALA AL COORDINADOR DE ZONA PARA ENTREGA DE ROLLOS EN SITIO | 27/08/2025 SE REALIZÓ ENTREGA DE 30 ROLLOS PARA CB BANCOLOMBIA, NO SE MANIPULÓ EQUIPOS."/>
    <s v="VISITA_TÉCNICA"/>
    <m/>
    <s v="TIPO I"/>
    <s v="TERRESTRE"/>
    <s v="CALDERA SALCEDO CARLOS JULIO"/>
    <n v="1"/>
    <n v="35779.500569199998"/>
    <n v="0"/>
    <n v="35779.500569199998"/>
    <m/>
    <m/>
    <m/>
    <m/>
    <m/>
  </r>
  <r>
    <s v="CUCUTA"/>
    <x v="2"/>
    <x v="2"/>
    <n v="54001"/>
    <n v="2640512"/>
    <n v="66765"/>
    <s v="ORDEN DE CAMBIO"/>
    <s v="NORTE DE SANTANDER"/>
    <s v="CUCUTA"/>
    <s v="DISTRICOL MAXHI"/>
    <s v="REDEBAN"/>
    <s v="FO-25-1421427"/>
    <d v="2025-08-25T14:39:00"/>
    <d v="2025-08-27T15:47:00"/>
    <m/>
    <s v="ROLLOS"/>
    <s v="ROLLOS"/>
    <s v="AGREGADOR"/>
    <s v="DISTRICOL"/>
    <s v="EJECUTADO_EXITOSO"/>
    <s v="EJECUTADO EXITOSO"/>
    <s v="25/08/2025 SE ESCALA AL COORDINADOR DE ZONA PARA ENTREGA DE ROLLOS EN SITIO | 27/08/2025 SE REALIZA ENTREGA DE 20 ROLLOS RBM EN DIRECCIÓN DE CÚCUTA POR PETICIÓN DEL CLIENTE"/>
    <s v="VISITA_TÉCNICA"/>
    <m/>
    <s v="TIPO I"/>
    <s v="TERRESTRE"/>
    <s v="DURAN ACOSTA FRANK YONNY"/>
    <n v="1"/>
    <n v="35779.500569199998"/>
    <n v="0"/>
    <n v="35779.500569199998"/>
    <m/>
    <m/>
    <m/>
    <m/>
    <m/>
  </r>
  <r>
    <s v="APARTADO"/>
    <x v="1"/>
    <x v="1"/>
    <n v="5837"/>
    <n v="2639355"/>
    <n v="52840"/>
    <s v="ORDEN DE CAMBIO"/>
    <s v="ANTIOQUIA"/>
    <s v="TURBO"/>
    <s v="DISTRICOL EDS LA CAMILA"/>
    <s v="REDEBAN"/>
    <s v="FO-25-1420345"/>
    <d v="2025-08-25T11:55:00"/>
    <d v="2025-08-27T15:49:00"/>
    <m/>
    <s v="ROLLOS"/>
    <s v="ROLLOS"/>
    <s v="AGREGADOR"/>
    <s v="DISTRICOL"/>
    <s v="EJECUTADO_EXITOSO"/>
    <s v="EJECUTADO EXITOSO"/>
    <s v="25/08/2025 SE ESCALA AL COORDINADOR DE ZONA PARA ENTREGA DE ROLLOS EN SITIO | 27/08/2025 ENTREGA DE 60 ROLLOS"/>
    <s v="VISITA_TÉCNICA"/>
    <m/>
    <s v="TIPO II"/>
    <s v="TERRESTRE"/>
    <s v="SALDARRIAGA MIRANDA SANTIAGO"/>
    <n v="1"/>
    <n v="67654.12000000001"/>
    <n v="0"/>
    <n v="67654.12000000001"/>
    <m/>
    <m/>
    <m/>
    <m/>
    <m/>
  </r>
  <r>
    <s v="CALI"/>
    <x v="0"/>
    <x v="3"/>
    <n v="76892"/>
    <n v="2637682"/>
    <n v="31092"/>
    <s v="ORDEN DE CAMBIO"/>
    <s v="VALLE DEL CAUCA"/>
    <s v="YUMBO"/>
    <s v="MULTIPAGAS YUMBO PARQUE BELALC"/>
    <s v="REDEBAN"/>
    <s v="FO-25-1419493"/>
    <d v="2025-08-25T09:52:00"/>
    <d v="2025-08-27T15:51:00"/>
    <m/>
    <s v="ROLLOS"/>
    <s v="ROLLOS"/>
    <s v="ROBUSTO"/>
    <s v="MULTIPAGAS"/>
    <s v="EJECUTADO_EXITOSO"/>
    <s v="EJECUTADO EXITOSO"/>
    <s v="25/08/2025 SE ESCALA AL COORDINADOR DE ZONA PARA ENTREGA DE ROLLOS EN SITIO | 27/08/2025 SE REALIZA ENTREGA DE 120 TÉRMICOS EN EL CB."/>
    <s v="VISITA_TÉCNICA"/>
    <m/>
    <s v="TIPO I"/>
    <s v="TERRESTRE"/>
    <s v="TORRES GARCIA JENDRY JOSE"/>
    <n v="1"/>
    <n v="35779.500569199998"/>
    <n v="0"/>
    <n v="35779.500569199998"/>
    <m/>
    <m/>
    <m/>
    <m/>
    <m/>
  </r>
  <r>
    <s v="MONTERIA"/>
    <x v="4"/>
    <x v="5"/>
    <n v="23675"/>
    <n v="2647842"/>
    <n v="64377"/>
    <s v="ORDEN DE CAMBIO"/>
    <s v="CORDOBA"/>
    <s v="SAN BERNARDO DEL VIENTO"/>
    <s v="DISTRICOL FERROMAYO"/>
    <s v="REDEBAN"/>
    <s v="FO-25-1430178"/>
    <d v="2025-08-26T15:29:00"/>
    <d v="2025-08-27T15:53:00"/>
    <m/>
    <s v="ROLLOS"/>
    <s v="ROLLOS"/>
    <s v="AGREGADOR"/>
    <s v="DISTRICOL"/>
    <s v="EJECUTADO_EXITOSO"/>
    <s v="EJECUTADO EXITOSO"/>
    <s v="26/08/2025 SE ESCALA AL COORDINADOR DE ZONA PARA ENTREGA DE ROLLOS EN SITIO | 27/08/2025 SE REALIZA ENTREGA DE 20 ROLLOS EN EL PUNTO SIN NOVEDAD, NO SE MANIPULAN EQUIPOS"/>
    <s v="VISITA_TÉCNICA"/>
    <m/>
    <s v="TIPO II"/>
    <s v="TERRESTRE"/>
    <s v="GONZALEZ FERRER JESUS ALEXANDER"/>
    <n v="1"/>
    <n v="67654.12000000001"/>
    <n v="0"/>
    <n v="67654.12000000001"/>
    <m/>
    <m/>
    <m/>
    <m/>
    <m/>
  </r>
  <r>
    <s v="CUCUTA"/>
    <x v="2"/>
    <x v="2"/>
    <n v="54001"/>
    <n v="2645652"/>
    <n v="65492"/>
    <s v="ORDEN DE CAMBIO"/>
    <s v="NORTE DE SANTANDER"/>
    <s v="CUCUTA"/>
    <s v="BARRIO URB SAN JOSE DE TORCORO"/>
    <s v="REDEBAN"/>
    <s v="FO-25-1426371"/>
    <d v="2025-08-26T11:04:00"/>
    <d v="2025-08-27T16:23:00"/>
    <m/>
    <s v="ROLLOS"/>
    <s v="ROLLOS"/>
    <s v="CB UNO A UNO"/>
    <s v="CB UNO A UNO"/>
    <s v="EJECUTADO_EXITOSO"/>
    <s v="EJECUTADO EXITOSO"/>
    <s v="26/08/2025 SE ESCALA AL COORDINADOR DE ZONA PARA ENTREGA DE ROLLOS EN SITIO | 27/08/2025 SE REALIZÓ VISITA AL COMERCIO Y SE HIZO ENTREGA DE 10 ROLLOS TODO OK"/>
    <s v="VISITA_TÉCNICA"/>
    <m/>
    <s v="TIPO I"/>
    <s v="TERRESTRE"/>
    <s v="MORA VEGA JEAMPIER"/>
    <n v="1"/>
    <n v="35779.500569199998"/>
    <n v="0"/>
    <n v="35779.500569199998"/>
    <m/>
    <m/>
    <m/>
    <m/>
    <m/>
  </r>
  <r>
    <s v="TUNJA"/>
    <x v="2"/>
    <x v="2"/>
    <n v="15204"/>
    <n v="2646935"/>
    <n v="77276"/>
    <s v="ORDEN DE CAMBIO"/>
    <s v="BOYACA"/>
    <s v="COMBITA"/>
    <s v="BARRIO COMBITA COMBITA"/>
    <s v="REDEBAN"/>
    <s v="FO-25-1427498"/>
    <d v="2025-08-26T14:05:00"/>
    <d v="2025-08-27T16:25:00"/>
    <m/>
    <s v="ROLLOS"/>
    <s v="ROLLOS"/>
    <s v="CB UNO A UNO"/>
    <s v="CB UNO A UNO"/>
    <s v="EJECUTADO_EXITOSO"/>
    <s v="EJECUTADO EXITOSO"/>
    <s v="26/08/2025 SE ESCALA AL COORDINADOR DE ZONA PARA ENTREGA DE ROLLOS EN SITIO | 27/08/2025 SE REALIZA ENTREGA DE 20 ROLLOS CON VISITA."/>
    <s v="VISITA_TÉCNICA"/>
    <m/>
    <s v="TIPO II"/>
    <s v="TERRESTRE"/>
    <s v="SOLER HOYOS CRISTIAN LEONARDO"/>
    <n v="1"/>
    <n v="67654.12000000001"/>
    <n v="0"/>
    <n v="67654.12000000001"/>
    <m/>
    <m/>
    <m/>
    <m/>
    <m/>
  </r>
  <r>
    <s v="NEIVA"/>
    <x v="5"/>
    <x v="6"/>
    <n v="41306"/>
    <n v="2649835"/>
    <n v="78953"/>
    <s v="ORDEN DE CAMBIO"/>
    <s v="HUILA"/>
    <s v="GIGANTE"/>
    <s v="BARRIO KM 1 VIA A NEIVA VEREDA"/>
    <s v="REDEBAN"/>
    <s v="FO-25-1432780"/>
    <d v="2025-08-27T08:24:00"/>
    <d v="2025-08-27T16:26:00"/>
    <m/>
    <s v="ROLLOS"/>
    <s v="ROLLOS"/>
    <s v="CB UNO A UNO"/>
    <s v="CB UNO A UNO"/>
    <s v="EJECUTADO_CANCELADO"/>
    <s v="DIRECCION ERRADA"/>
    <s v="27/08/2025 SE ESCALA AL COORDINADOR DE ZONA PARA ENTREGA DE ROLLOS EN SITIO | 27/08/2025 SE LLEGA A SITIO, NO SE ENCUENTRA CORRESPONSAL EN DIRECCIÓN, SE PREGUNTA E INFORMAN QUE EL CB SE LO LLEVARON PARA EL CENTRO POBLADO DE GIGANTE."/>
    <s v="VISITA_TÉCNICA"/>
    <m/>
    <s v="TIPO II"/>
    <s v="TERRESTRE"/>
    <s v="DIAZ VARGAS JONATHAN MIGUEL"/>
    <n v="1"/>
    <n v="67654.12000000001"/>
    <n v="0"/>
    <n v="67654.12000000001"/>
    <m/>
    <m/>
    <m/>
    <m/>
    <m/>
  </r>
  <r>
    <s v="MANIZALES"/>
    <x v="0"/>
    <x v="0"/>
    <n v="17614"/>
    <n v="2631632"/>
    <n v="55693"/>
    <s v="ORDEN DE CAMBIO"/>
    <s v="CALDAS"/>
    <s v="RIOSUCIO"/>
    <s v="PTM BONAFOT CALDAS DISTRIBUIDO"/>
    <s v="REDEBAN"/>
    <s v="FO-25-1409533"/>
    <d v="2025-08-22T12:20:00"/>
    <d v="2025-08-27T16:27:00"/>
    <m/>
    <s v="ROLLOS"/>
    <s v="ROLLOS"/>
    <s v="AGREGADOR"/>
    <s v="COMCARD - PTM"/>
    <s v="EJECUTADO_EXITOSO"/>
    <s v="EJECUTADO EXITOSO"/>
    <s v="22/08/2025 SE ESCALA AL COORDINADOR DE ZONA PARA ENTREGA DE ROLLOS EN SITIO | 27/08/2025 SE REALIZA ENVIO DE ROLLOS A RIO SUCIO POR PETICIÓN DEL USUARIO INDICA QUE YA PASO A RECOGERLO Y LOS TIENE EN SU PODER"/>
    <s v="ENVÍO"/>
    <m/>
    <s v="TIPO II"/>
    <s v="TERRESTRE"/>
    <s v="AGUIRRE HENAO RAUL EDUARDO"/>
    <n v="0"/>
    <n v="35779.500569199998"/>
    <n v="0"/>
    <n v="35779.500569199998"/>
    <m/>
    <m/>
    <m/>
    <m/>
    <m/>
  </r>
  <r>
    <s v="CUCUTA"/>
    <x v="2"/>
    <x v="2"/>
    <n v="54001"/>
    <n v="2646004"/>
    <n v="75837"/>
    <s v="ORDEN DE CAMBIO"/>
    <s v="NORTE DE SANTANDER"/>
    <s v="CUCUTA"/>
    <s v="BARRIO URB PRADOS DEL ESTE CUC"/>
    <s v="REDEBAN"/>
    <s v="FO-25-1427545"/>
    <d v="2025-08-26T11:31:00"/>
    <d v="2025-08-27T16:33:00"/>
    <m/>
    <s v="ROLLOS"/>
    <s v="ROLLOS"/>
    <s v="CB UNO A UNO"/>
    <s v="CB UNO A UNO"/>
    <s v="EJECUTADO_EXITOSO"/>
    <s v="EJECUTADO EXITOSO"/>
    <s v="26/08/2025 SE ESCALA A LA RED PARA AUTORIZACIÓN DE ROLLOS - LA RED AUTORIZA - SE ESCALA AL COORDINADOR DE ZONA PARA ENTREGA DE ROLLOS EN SITIO | 27/08/2025 SE REALIZÓ VISITA AL COMERCIO Y SE HIZO LA ENTREGA DE 10 ROLLOS TODO OK"/>
    <s v="VISITA_TÉCNICA"/>
    <m/>
    <s v="TIPO I"/>
    <s v="TERRESTRE"/>
    <s v="MORA VEGA JEAMPIER"/>
    <n v="1"/>
    <n v="35779.500569199998"/>
    <n v="0"/>
    <n v="35779.500569199998"/>
    <m/>
    <m/>
    <m/>
    <m/>
    <m/>
  </r>
  <r>
    <s v="CUCUTA"/>
    <x v="2"/>
    <x v="2"/>
    <n v="54001"/>
    <n v="2629794"/>
    <n v="75615"/>
    <s v="ORDEN DE CAMBIO"/>
    <s v="NORTE DE SANTANDER"/>
    <s v="CUCUTA"/>
    <s v="BARRIO CUBEROS NINO CUCUTA  1"/>
    <s v="REDEBAN"/>
    <s v="FO-25-1408151"/>
    <d v="2025-08-22T09:20:00"/>
    <d v="2025-08-27T16:40:00"/>
    <m/>
    <s v="ROLLOS"/>
    <s v="ROLLOS"/>
    <s v="CB UNO A UNO"/>
    <s v="CB UNO A UNO"/>
    <s v="EJECUTADO_EXITOSO"/>
    <s v="EJECUTADO EXITOSO"/>
    <s v="22/08/2025 SE ESCALA PARA ENVIO POR CABIFY | 27/08/2025 SE ENTREGAN 30 ROLLOS EXITOSO"/>
    <s v="VISITA_TÉCNICA"/>
    <m/>
    <s v="TIPO I"/>
    <s v="TERRESTRE"/>
    <s v="NARANJO AFANADOR RUBEN JESUS"/>
    <n v="1"/>
    <n v="35779.500569199998"/>
    <n v="0"/>
    <n v="35779.500569199998"/>
    <m/>
    <m/>
    <m/>
    <m/>
    <m/>
  </r>
  <r>
    <s v="PASTO"/>
    <x v="0"/>
    <x v="3"/>
    <n v="52001"/>
    <n v="2642653"/>
    <n v="38699"/>
    <s v="ORDEN DE CAMBIO"/>
    <s v="NARIÑO"/>
    <s v="PASTO"/>
    <s v="BARRIO CENTRO PASTO 8"/>
    <s v="REDEBAN"/>
    <s v="FO-25-1424656"/>
    <d v="2025-08-26T08:00:00"/>
    <d v="2025-08-27T17:29:00"/>
    <m/>
    <s v="ROLLOS"/>
    <s v="ROLLOS"/>
    <s v="CB UNO A UNO"/>
    <s v="CB UNO A UNO"/>
    <s v="EJECUTADO_EXITOSO"/>
    <s v="EJECUTADO EXITOSO"/>
    <s v="26/08/2025 SE ESCALA AL COORDINADOR DE ZONA PARA ENTREGA DE ROLLOS EN SITIO | 27/08/2025 SE REALIZA ENVIO DE 80 ROLLOS POR SOLICITUD DE CLIENTE CONFIRMA ENTREGA DE ROLLOS EN MUNICIPIO"/>
    <s v="ENVÍO"/>
    <m/>
    <s v="TIPO I"/>
    <s v="TERRESTRE"/>
    <s v="BRAVO MADROÑERO OSCAR ESTEBAN"/>
    <n v="0"/>
    <n v="35779.500569199998"/>
    <n v="0"/>
    <n v="35779.500569199998"/>
    <m/>
    <m/>
    <m/>
    <m/>
    <m/>
  </r>
  <r>
    <s v="MEDELLIN"/>
    <x v="1"/>
    <x v="1"/>
    <n v="5001"/>
    <n v="2625033"/>
    <n v="15746"/>
    <s v="ORDEN DE CAMBIO"/>
    <s v="ANTIOQUIA"/>
    <s v="MEDELLIN"/>
    <s v="OPRAP EXITO BELEN MEDELLIN"/>
    <s v="REDEBAN"/>
    <s v="FO-25-1403831"/>
    <d v="2025-08-21T11:13:00"/>
    <d v="2025-08-28T08:37:00"/>
    <m/>
    <s v="ROLLOS"/>
    <s v="ROLLOS"/>
    <s v="ROBUSTO"/>
    <s v="OPRAP"/>
    <s v="EJECUTADO_EXITOSO"/>
    <s v="EJECUTADO EXITOSO"/>
    <s v="21/08/2025 SE ESCALA PARA ENVIO POR CABIFY | 28/08/2025 27-8 SE REALIZA ENTREGA DE 160 ROLLOS POR EL OPERADOR CABIFY"/>
    <s v="VISITA_TÉCNICA"/>
    <m/>
    <s v="TIPO I"/>
    <s v="TERRESTRE"/>
    <s v="AYALA ROMERO MAYKOL DANILO"/>
    <n v="1"/>
    <n v="35779.500569199998"/>
    <n v="0"/>
    <n v="35779.500569199998"/>
    <m/>
    <m/>
    <m/>
    <m/>
    <m/>
  </r>
  <r>
    <s v="MEDELLIN"/>
    <x v="1"/>
    <x v="1"/>
    <n v="5001"/>
    <n v="2625043"/>
    <n v="32336"/>
    <s v="ORDEN DE CAMBIO"/>
    <s v="ANTIOQUIA"/>
    <s v="MEDELLIN"/>
    <s v="OPRAP GRAN PLAZA"/>
    <s v="REDEBAN"/>
    <s v="FO-25-1403828"/>
    <d v="2025-08-21T11:14:00"/>
    <d v="2025-08-28T08:38:00"/>
    <m/>
    <s v="ROLLOS"/>
    <s v="ROLLOS"/>
    <s v="ROBUSTO"/>
    <s v="OPRAP"/>
    <s v="EJECUTADO_EXITOSO"/>
    <s v="EJECUTADO EXITOSO"/>
    <s v="21/08/2025 SE ESCALA PARA ENVIO POR CABIFY | 28/08/2025 27-8 SE REALIZA ENTREGA DE 180 ROLLOS POR EL OPERADOR CABIFY"/>
    <s v="VISITA_TÉCNICA"/>
    <m/>
    <s v="TIPO I"/>
    <s v="TERRESTRE"/>
    <s v="AYALA ROMERO MAYKOL DANILO"/>
    <n v="1"/>
    <n v="35779.500569199998"/>
    <n v="0"/>
    <n v="35779.500569199998"/>
    <m/>
    <m/>
    <m/>
    <m/>
    <m/>
  </r>
  <r>
    <s v="MEDELLIN"/>
    <x v="1"/>
    <x v="1"/>
    <n v="5001"/>
    <n v="2624346"/>
    <n v="23656"/>
    <s v="ORDEN DE CAMBIO"/>
    <s v="ANTIOQUIA"/>
    <s v="MEDELLIN"/>
    <s v="COMCARD MED GUADALUPE VINA LUZ"/>
    <s v="REDEBAN"/>
    <s v="FO-25-1403196"/>
    <d v="2025-08-21T10:11:00"/>
    <d v="2025-08-28T08:39:00"/>
    <m/>
    <s v="ROLLOS"/>
    <s v="ROLLOS"/>
    <s v="AGREGADOR"/>
    <s v="COMCARD - PTM"/>
    <s v="EJECUTADO_EXITOSO"/>
    <s v="EJECUTADO EXITOSO"/>
    <s v="21/08/2025 SE ESCALA PARA ENVIO POR CABIFY | 28/08/2025 27-8 SE REALIZA ENTREGA DE 110 ROLLOS POR EL OPERADOR CABIFY"/>
    <s v="VISITA_TÉCNICA"/>
    <m/>
    <s v="TIPO I"/>
    <s v="TERRESTRE"/>
    <s v="AYALA ROMERO MAYKOL DANILO"/>
    <n v="1"/>
    <n v="35779.500569199998"/>
    <n v="0"/>
    <n v="35779.500569199998"/>
    <m/>
    <m/>
    <m/>
    <m/>
    <m/>
  </r>
  <r>
    <s v="MEDELLIN"/>
    <x v="1"/>
    <x v="1"/>
    <n v="5001"/>
    <n v="2625365"/>
    <n v="51119"/>
    <s v="ORDEN DE CAMBIO"/>
    <s v="ANTIOQUIA"/>
    <s v="MEDELLIN"/>
    <s v="PTM MEDELLIN NOVOCELL ACCESORI"/>
    <s v="REDEBAN"/>
    <s v="FO-25-1404528"/>
    <d v="2025-08-21T11:44:00"/>
    <d v="2025-08-28T08:40:00"/>
    <m/>
    <s v="ROLLOS"/>
    <s v="ROLLOS"/>
    <s v="AGREGADOR"/>
    <s v="COMCARD - PTM"/>
    <s v="EJECUTADO_EXITOSO"/>
    <s v="EJECUTADO EXITOSO"/>
    <s v="21/08/2025 SE ESCALA PARA ENVIO POR CABIFY | 28/08/2025 27-8 SE REALIZA ENTREGA DE 60 ROLLOS POR EL OPERADOR CABIFY"/>
    <s v="VISITA_TÉCNICA"/>
    <m/>
    <s v="TIPO I"/>
    <s v="TERRESTRE"/>
    <s v="AYALA ROMERO MAYKOL DANILO"/>
    <n v="1"/>
    <n v="35779.500569199998"/>
    <n v="0"/>
    <n v="35779.500569199998"/>
    <m/>
    <m/>
    <m/>
    <m/>
    <m/>
  </r>
  <r>
    <s v="MEDELLIN"/>
    <x v="1"/>
    <x v="1"/>
    <n v="5001"/>
    <n v="2626049"/>
    <n v="32917"/>
    <s v="ORDEN DE CAMBIO"/>
    <s v="ANTIOQUIA"/>
    <s v="MEDELLIN"/>
    <s v="COMCARD MED PINK CHERRY"/>
    <s v="REDEBAN"/>
    <s v="FO-25-1404553"/>
    <d v="2025-08-21T13:12:00"/>
    <d v="2025-08-28T08:41:00"/>
    <m/>
    <s v="ROLLOS"/>
    <s v="ROLLOS"/>
    <s v="AGREGADOR"/>
    <s v="COMCARD - PTM"/>
    <s v="EJECUTADO_EXITOSO"/>
    <s v="EJECUTADO EXITOSO"/>
    <s v="21/08/2025 SE ESCALA PARA ENVIO POR CABIFY | 28/08/2025 27-8 SE REALIZA ENTREGA DE 100 ROLLOS POR EL OPERADOR CABIFY"/>
    <s v="VISITA_TÉCNICA"/>
    <m/>
    <s v="TIPO I"/>
    <s v="TERRESTRE"/>
    <s v="AYALA ROMERO MAYKOL DANILO"/>
    <n v="1"/>
    <n v="35779.500569199998"/>
    <n v="0"/>
    <n v="35779.500569199998"/>
    <m/>
    <m/>
    <m/>
    <m/>
    <m/>
  </r>
  <r>
    <s v="MEDELLIN"/>
    <x v="1"/>
    <x v="1"/>
    <n v="5001"/>
    <n v="2626152"/>
    <n v="76780"/>
    <s v="ORDEN DE CAMBIO"/>
    <s v="ANTIOQUIA"/>
    <s v="MEDELLIN"/>
    <s v="BARRIO ANDALUCIA LA FRANCIA ME"/>
    <s v="REDEBAN"/>
    <s v="FO-25-1405230"/>
    <d v="2025-08-21T13:32:00"/>
    <d v="2025-08-28T08:42:00"/>
    <m/>
    <s v="ROLLOS"/>
    <s v="ROLLOS"/>
    <s v="CB UNO A UNO"/>
    <s v="CB UNO A UNO"/>
    <s v="EJECUTADO_EXITOSO"/>
    <s v="EJECUTADO EXITOSO"/>
    <s v="21/08/2025 SE ESCALA PARA ENVIO POR CABIFY | 28/08/2025 27-8 SE REALIZA ENTREGA DE 50 ROLLOS POR EL OPERADOR CABIFY"/>
    <s v="VISITA_TÉCNICA"/>
    <m/>
    <s v="TIPO I"/>
    <s v="TERRESTRE"/>
    <s v="AYALA ROMERO MAYKOL DANILO"/>
    <n v="1"/>
    <n v="35779.500569199998"/>
    <n v="0"/>
    <n v="35779.500569199998"/>
    <m/>
    <m/>
    <m/>
    <m/>
    <m/>
  </r>
  <r>
    <s v="MEDELLIN"/>
    <x v="1"/>
    <x v="1"/>
    <n v="5001"/>
    <n v="2628310"/>
    <n v="56386"/>
    <s v="ORDEN DE CAMBIO"/>
    <s v="ANTIOQUIA"/>
    <s v="MEDELLIN"/>
    <s v="BARRIO EL LLANO MEDELLIN"/>
    <s v="REDEBAN"/>
    <s v="FO-25-1406392"/>
    <d v="2025-08-21T17:41:00"/>
    <d v="2025-08-28T08:43:00"/>
    <m/>
    <s v="ROLLOS"/>
    <s v="ROLLOS"/>
    <s v="CB UNO A UNO"/>
    <s v="CB UNO A UNO"/>
    <s v="EJECUTADO_EXITOSO"/>
    <s v="EJECUTADO EXITOSO"/>
    <s v="21/08/2025 SE ESCALA AL COORDINADOR DE ZONA PARA ENTREGA DE ROLLOS EN SITIO | 28/08/2025 27-8 SE REALIZA ENTREGA DE 50 ROLLOS POR EL OPERADOR CABIFY"/>
    <s v="VISITA_TÉCNICA"/>
    <m/>
    <s v="TIPO I"/>
    <s v="TERRESTRE"/>
    <s v="AYALA ROMERO MAYKOL DANILO"/>
    <n v="1"/>
    <n v="35779.500569199998"/>
    <n v="0"/>
    <n v="35779.500569199998"/>
    <m/>
    <m/>
    <m/>
    <m/>
    <m/>
  </r>
  <r>
    <s v="MEDELLIN"/>
    <x v="1"/>
    <x v="1"/>
    <n v="5212"/>
    <n v="2624914"/>
    <n v="21434"/>
    <s v="ORDEN DE CAMBIO"/>
    <s v="ANTIOQUIA"/>
    <s v="COPACABANA"/>
    <s v="MULTIPAGAS COPACABANA"/>
    <s v="REDEBAN"/>
    <s v="FO-25-1403838"/>
    <d v="2025-08-21T11:01:00"/>
    <d v="2025-08-28T08:43:00"/>
    <m/>
    <s v="ROLLOS"/>
    <s v="ROLLOS"/>
    <s v="ROBUSTO"/>
    <s v="MULTIPAGAS"/>
    <s v="EJECUTADO_EXITOSO"/>
    <s v="EJECUTADO EXITOSO"/>
    <s v="21/08/2025 SE ESCALA PARA ENVIO POR CABIFY | 28/08/2025 27-8 SE REALIZA ENTREGA DE 160 ROLLOS POR EL OPERADOR CABIFY"/>
    <s v="VISITA_TÉCNICA"/>
    <m/>
    <s v="TIPO I"/>
    <s v="TERRESTRE"/>
    <s v="AYALA ROMERO MAYKOL DANILO"/>
    <n v="1"/>
    <n v="35779.500569199998"/>
    <n v="0"/>
    <n v="35779.500569199998"/>
    <m/>
    <m/>
    <m/>
    <m/>
    <m/>
  </r>
  <r>
    <s v="MEDELLIN"/>
    <x v="1"/>
    <x v="1"/>
    <n v="5360"/>
    <n v="2625705"/>
    <n v="16104"/>
    <s v="ORDEN DE CAMBIO"/>
    <s v="ANTIOQUIA"/>
    <s v="ITAGUI"/>
    <s v="BARRIO PLAYA RICA ITAGUI"/>
    <s v="REDEBAN"/>
    <s v="FO-25-1404526"/>
    <d v="2025-08-21T11:57:00"/>
    <d v="2025-08-28T08:44:00"/>
    <m/>
    <s v="ROLLOS"/>
    <s v="ROLLOS"/>
    <s v="CB UNO A UNO"/>
    <s v="CB UNO A UNO"/>
    <s v="EJECUTADO_EXITOSO"/>
    <s v="EJECUTADO EXITOSO"/>
    <s v="21/08/2025 SE ESCALA PARA ENVIO POR CABIFY | 28/08/2025 27-8 SE REALIZA ENTREGA DE 70 ROLLOS POR EL OPERADOR CABIFY"/>
    <s v="VISITA_TÉCNICA"/>
    <m/>
    <s v="TIPO I"/>
    <s v="TERRESTRE"/>
    <s v="AYALA ROMERO MAYKOL DANILO"/>
    <n v="1"/>
    <n v="35779.500569199998"/>
    <n v="0"/>
    <n v="35779.500569199998"/>
    <m/>
    <m/>
    <m/>
    <m/>
    <m/>
  </r>
  <r>
    <s v="MEDELLIN"/>
    <x v="1"/>
    <x v="1"/>
    <n v="5686"/>
    <n v="2635597"/>
    <n v="79187"/>
    <s v="ORDEN DE CAMBIO"/>
    <s v="ANTIOQUIA"/>
    <s v="SANTA ROSA DE OSOS"/>
    <s v="BARRIO CENTRO SANTA ROSA DE OS"/>
    <s v="REDEBAN"/>
    <s v="FO-25-1416942"/>
    <d v="2025-08-24T15:27:00"/>
    <d v="2025-08-28T08:48:00"/>
    <m/>
    <s v="ROLLOS"/>
    <s v="ROLLOS"/>
    <s v="CB UNO A UNO"/>
    <s v="CB UNO A UNO"/>
    <s v="EJECUTADO_EXITOSO"/>
    <s v="EJECUTADO EXITOSO"/>
    <s v="24/08/2025 SE ESCALA AL COORDINADOR DE ZONA PARA ENTREGA DE ROLLOS EN SITIO | 28/08/2025 ENTREGA DE 20 ROLLOS EN SITIO OK"/>
    <s v="VISITA_TÉCNICA"/>
    <m/>
    <s v="TIPO II"/>
    <s v="TERRESTRE"/>
    <s v="PAREJA ECHAVARRIA JHON DAVID"/>
    <n v="1"/>
    <n v="67654.12000000001"/>
    <n v="0"/>
    <n v="67654.12000000001"/>
    <m/>
    <m/>
    <m/>
    <m/>
    <m/>
  </r>
  <r>
    <s v="NEIVA"/>
    <x v="5"/>
    <x v="6"/>
    <n v="41668"/>
    <n v="2623977"/>
    <n v="67998"/>
    <s v="ORDEN DE CAMBIO"/>
    <s v="HUILA"/>
    <s v="SAN AGUSTIN"/>
    <s v="LOS CAUCHOS SAN AGUSTIN 1"/>
    <s v="REDEBAN"/>
    <s v="FO-25-1404627"/>
    <d v="2025-08-21T09:49:00"/>
    <d v="2025-08-28T09:03:00"/>
    <m/>
    <s v="ROLLOS"/>
    <s v="ROLLOS"/>
    <s v="CB UNO A UNO"/>
    <s v="CB UNO A UNO"/>
    <s v="EJECUTADO_EXITOSO"/>
    <s v="EJECUTADO EXITOSO"/>
    <s v="21/08/2025 SE CONFIRMA DATOS CON CB, DATOS CORRECTOS, SE ACTUALIZAN. SE REALIZA ENVIO DE  ROLLOS CON GUIA | 28/08/2025 SE INTENTA COMUNICACION CON EL USUARIO FALLIDA AL NUMERO 3227081949 PARA VALIDAR LA RECEPCION DE LOS ROLLOS | 28/08/2025 SE REALIZA ENVIO DE 10 ROLLOS, CON LA GUIA 2235596005 SERVIENTREGRA. SE CONFIRMA ENTREGA EXITOSA CON EL USUARIO."/>
    <s v="ENVÍO"/>
    <m/>
    <s v="TIPO IV"/>
    <s v="TERRESTRE"/>
    <m/>
    <n v="0"/>
    <n v="35779.500569199998"/>
    <n v="0"/>
    <n v="35779.500569199998"/>
    <m/>
    <m/>
    <m/>
    <m/>
    <m/>
  </r>
  <r>
    <s v="APARTADO"/>
    <x v="1"/>
    <x v="1"/>
    <n v="5045"/>
    <n v="2634359"/>
    <n v="49591"/>
    <s v="ORDEN DE CAMBIO"/>
    <s v="ANTIOQUIA"/>
    <s v="APARTADO"/>
    <s v="PTM APARTADO FERRETERIA DE LA"/>
    <s v="REDEBAN"/>
    <s v="FO-25-1413217"/>
    <d v="2025-08-23T09:41:00"/>
    <d v="2025-08-28T10:42:00"/>
    <m/>
    <s v="ROLLOS"/>
    <s v="ROLLOS"/>
    <s v="AGREGADOR"/>
    <s v="COMCARD - PTM"/>
    <s v="EJECUTADO_EXITOSO"/>
    <s v="EJECUTADO EXITOSO"/>
    <s v="23/08/2025 SE ESCALA AL COORDINADOR DE ZONA PARA ENTREGA DE ROLLOS EN SITIO | 28/08/2025 ENTREGA DE 30 ROLLOS"/>
    <s v="VISITA_TÉCNICA"/>
    <m/>
    <s v="TIPO I"/>
    <s v="TERRESTRE"/>
    <s v="SALDARRIAGA MIRANDA SANTIAGO"/>
    <n v="1"/>
    <n v="35779.500569199998"/>
    <n v="0"/>
    <n v="35779.500569199998"/>
    <m/>
    <m/>
    <m/>
    <m/>
    <m/>
  </r>
  <r>
    <s v="VALLEDUPAR"/>
    <x v="4"/>
    <x v="5"/>
    <n v="20001"/>
    <n v="2653139"/>
    <n v="20581"/>
    <s v="ORDEN DE CAMBIO"/>
    <s v="CESAR"/>
    <s v="VALLEDUPAR"/>
    <s v="BARRIO FUNDADORES IV VALLEDUPA"/>
    <s v="REDEBAN"/>
    <s v="FO-25-1435430"/>
    <d v="2025-08-27T14:03:00"/>
    <d v="2025-08-28T10:47:00"/>
    <m/>
    <s v="ROLLOS"/>
    <s v="ROLLOS"/>
    <s v="CB UNO A UNO"/>
    <s v="CB UNO A UNO"/>
    <s v="EJECUTADO_EXITOSO"/>
    <s v="EJECUTADO EXITOSO"/>
    <s v="27/08/2025 SE ESCALA AL COORDINADOR DE ZONA PARA ENTREGA DE ROLLOS EN SITIO | 28/08/2025 SE REALIZA ENTREGA DE 170 ROLLOS EN DIRECCIÓN DE CB"/>
    <s v="VISITA_TÉCNICA"/>
    <m/>
    <s v="TIPO I"/>
    <s v="TERRESTRE"/>
    <s v="MAESTRE MENGUAL EDGAR ENRIQUE"/>
    <n v="1"/>
    <n v="35779.500569199998"/>
    <n v="0"/>
    <n v="35779.500569199998"/>
    <m/>
    <m/>
    <m/>
    <m/>
    <m/>
  </r>
  <r>
    <s v="MONTERIA"/>
    <x v="4"/>
    <x v="5"/>
    <n v="5154"/>
    <n v="2634291"/>
    <n v="75549"/>
    <s v="ORDEN DE CAMBIO"/>
    <s v="ANTIOQUIA"/>
    <s v="CAUCASIA"/>
    <s v="PTM CAUCASIA D' TODITOS MIL LO"/>
    <s v="REDEBAN"/>
    <s v="FO-25-1419524"/>
    <d v="2025-08-23T10:14:00"/>
    <d v="2025-08-28T11:22:00"/>
    <m/>
    <s v="ROLLOS"/>
    <s v="ROLLOS"/>
    <s v="AGREGADOR"/>
    <s v="COMCARD - PTM"/>
    <s v="EJECUTADO_EXITOSO"/>
    <s v="EJECUTADO EXITOSO"/>
    <s v="25/08/2025 SE ESCALA A LA RED PARA AUTORIZACIÓN DE ROLLOS - LA RED AUTORIZA - SE ESCALA AL COORDINADOR DE ZONA PARA ENTREGA DE ROLLOS EN SITIO | 28/08/2025 SE REALIZA VISITA TÉCNICA PARA ENTREGA DE 10 ROLLOS PARA DATAFONO, NO SE INTERVIENE TERMINAL Y LA ENTREGA SE REALIZA SIN NOVEDAD."/>
    <s v="VISITA_TÉCNICA"/>
    <m/>
    <s v="TIPO II"/>
    <s v="TERRESTRE"/>
    <s v="CASSIANI PEREZ RAUL RAMIRO"/>
    <n v="1"/>
    <n v="67654.12000000001"/>
    <n v="0"/>
    <n v="67654.12000000001"/>
    <m/>
    <m/>
    <m/>
    <m/>
    <m/>
  </r>
  <r>
    <s v="PEREIRA"/>
    <x v="0"/>
    <x v="0"/>
    <n v="66001"/>
    <n v="2651902"/>
    <n v="79568"/>
    <s v="ORDEN DE CAMBIO"/>
    <s v="RISARALDA"/>
    <s v="PEREIRA"/>
    <s v="BARRIO MONTELIBANO PEREIRA 2"/>
    <s v="REDEBAN"/>
    <s v="FO-25-1433751"/>
    <d v="2025-08-27T10:52:00"/>
    <d v="2025-08-28T11:25:00"/>
    <m/>
    <s v="ROLLOS"/>
    <s v="ROLLOS"/>
    <s v="CB UNO A UNO"/>
    <s v="CB UNO A UNO"/>
    <s v="EJECUTADO_EXITOSO"/>
    <s v="EJECUTADO EXITOSO"/>
    <s v="27/08/2025 SE ESCALA AL COORDINADOR DE ZONA PARA ENTREGA DE ROLLOS EN SITIO | 28/08/2025 SE VISITA COMERCIO SE REALIZA ENTREGA DE 20 ROLLOS DE PAPEL PARA DATÁFONO"/>
    <s v="VISITA_TÉCNICA"/>
    <m/>
    <s v="TIPO I"/>
    <s v="TERRESTRE"/>
    <s v="LOAIZA LOPEZ JHON FREDDY"/>
    <n v="1"/>
    <n v="35779.500569199998"/>
    <n v="0"/>
    <n v="35779.500569199998"/>
    <m/>
    <m/>
    <m/>
    <m/>
    <m/>
  </r>
  <r>
    <s v="BUCARAMANGA"/>
    <x v="2"/>
    <x v="2"/>
    <n v="68547"/>
    <n v="2653225"/>
    <n v="76912"/>
    <s v="ORDEN DE CAMBIO"/>
    <s v="SANTANDER"/>
    <s v="PIEDECUESTA"/>
    <s v="BARRIO FINCA EL MIRADOR PIEDEC"/>
    <s v="REDEBAN"/>
    <s v="FO-25-1434666"/>
    <d v="2025-08-27T14:04:00"/>
    <d v="2025-08-28T11:27:00"/>
    <m/>
    <s v="ROLLOS"/>
    <s v="ROLLOS"/>
    <s v="CB UNO A UNO"/>
    <s v="CB UNO A UNO"/>
    <s v="EJECUTADO_EXITOSO"/>
    <s v="EJECUTADO EXITOSO"/>
    <s v="27/08/2025 SE ESCALA AL COORDINADOR DE ZONA PARA ENTREGA DE ROLLOS EN SITIO | 28/08/2025 SE VISITA COMERCIO SE REALIZA LA ENTREGA DE 20 ROLLOS RBM CB OPERATIVO"/>
    <s v="VISITA_TÉCNICA"/>
    <m/>
    <s v="TIPO II"/>
    <s v="TERRESTRE"/>
    <s v="BARAJAS BERMUDEZ YAHIR MAURICIO"/>
    <n v="1"/>
    <n v="67654.12000000001"/>
    <n v="0"/>
    <n v="67654.12000000001"/>
    <m/>
    <m/>
    <m/>
    <m/>
    <m/>
  </r>
  <r>
    <s v="CUCUTA"/>
    <x v="2"/>
    <x v="2"/>
    <n v="54405"/>
    <n v="2653844"/>
    <n v="40085"/>
    <s v="ORDEN DE CAMBIO"/>
    <s v="NORTE DE SANTANDER"/>
    <s v="LOS PATIOS"/>
    <s v="BARRIO FUERA DEL MUNICIPIO DE"/>
    <s v="REDEBAN"/>
    <s v="FO-25-1435512"/>
    <d v="2025-08-27T15:10:00"/>
    <d v="2025-08-28T11:29:00"/>
    <m/>
    <s v="ROLLOS"/>
    <s v="ROLLOS"/>
    <s v="CB UNO A UNO"/>
    <s v="CB UNO A UNO"/>
    <s v="EJECUTADO_EXITOSO"/>
    <s v="EJECUTADO EXITOSO"/>
    <s v="27/08/2025 SE ESCALA AL COORDINADOR DE ZONA PARA ENTREGA DE ROLLOS EN SITIO | 28/08/2025 SE REALIZA VISITA, SE ENTREGAN 60 ROLLOS"/>
    <s v="VISITA_TÉCNICA"/>
    <m/>
    <s v="TIPO I"/>
    <s v="TERRESTRE"/>
    <s v="PACHECO BUITRAGO JAVIER ALONSO"/>
    <n v="1"/>
    <n v="35779.500569199998"/>
    <n v="0"/>
    <n v="35779.500569199998"/>
    <m/>
    <m/>
    <m/>
    <m/>
    <m/>
  </r>
  <r>
    <s v="CALI"/>
    <x v="0"/>
    <x v="3"/>
    <n v="76001"/>
    <n v="2652935"/>
    <n v="80124"/>
    <s v="ORDEN DE CAMBIO"/>
    <s v="VALLE DEL CAUCA"/>
    <s v="CALI"/>
    <s v="BARRIO POBLADO 1 CALI 2"/>
    <s v="REDEBAN"/>
    <s v="FO-25-1434597"/>
    <d v="2025-08-27T13:02:00"/>
    <d v="2025-08-28T11:36:00"/>
    <m/>
    <s v="ROLLOS"/>
    <s v="ROLLOS"/>
    <s v="CB UNO A UNO"/>
    <s v="CB UNO A UNO"/>
    <s v="EJECUTADO_EXITOSO"/>
    <s v="EJECUTADO EXITOSO"/>
    <s v="27/08/2025 SE ESCALA AL COORDINADOR DE ZONA PARA ENTREGA DE ROLLOS EN SITIO | 28/08/2025 SE ENTREGAN 20 ROLLOS A KAROLL VIVIANA SALAZAR"/>
    <s v="VISITA_TÉCNICA"/>
    <m/>
    <s v="TIPO I"/>
    <s v="TERRESTRE"/>
    <s v="CUERO RUIZ JHONNY"/>
    <n v="1"/>
    <n v="35779.500569199998"/>
    <n v="0"/>
    <n v="35779.500569199998"/>
    <m/>
    <m/>
    <m/>
    <m/>
    <m/>
  </r>
  <r>
    <s v="PEREIRA"/>
    <x v="0"/>
    <x v="0"/>
    <n v="66001"/>
    <n v="2651371"/>
    <n v="79902"/>
    <s v="ORDEN DE CAMBIO"/>
    <s v="RISARALDA"/>
    <s v="PEREIRA"/>
    <s v="DISTRICOL MULTICENTER DEL CAFE"/>
    <s v="REDEBAN"/>
    <s v="FO-25-1432732"/>
    <d v="2025-08-27T10:19:00"/>
    <d v="2025-08-28T12:37:00"/>
    <m/>
    <s v="ROLLOS"/>
    <s v="ROLLOS"/>
    <s v="AGREGADOR"/>
    <s v="DISTRICOL"/>
    <s v="EJECUTADO_EXITOSO"/>
    <s v="EJECUTADO EXITOSO"/>
    <s v="27/08/2025 SE ESCALA AL COORDINADOR DE ZONA PARA ENTREGA DE ROLLOS EN SITIO | 28/08/2025 SE VISITA COMERCIO SE REALIZA ENTREGA DE 10 ROLLOS DE PAPEL PARA DATÁFONO"/>
    <s v="VISITA_TÉCNICA"/>
    <m/>
    <s v="TIPO I"/>
    <s v="TERRESTRE"/>
    <s v="LOAIZA LOPEZ JHON FREDDY"/>
    <n v="1"/>
    <n v="35779.500569199998"/>
    <n v="0"/>
    <n v="35779.500569199998"/>
    <m/>
    <m/>
    <m/>
    <m/>
    <m/>
  </r>
  <r>
    <s v="BUCARAMANGA"/>
    <x v="2"/>
    <x v="2"/>
    <n v="68001"/>
    <n v="2655028"/>
    <n v="66436"/>
    <s v="ORDEN DE CAMBIO"/>
    <s v="SANTANDER"/>
    <s v="BUCARAMANGA"/>
    <s v="BARRIO BOLIVAR BUCARAMANGA 3"/>
    <s v="REDEBAN"/>
    <s v="FO-25-1436187"/>
    <d v="2025-08-27T17:28:00"/>
    <d v="2025-08-28T12:39:00"/>
    <m/>
    <s v="ROLLOS"/>
    <s v="ROLLOS"/>
    <s v="CB UNO A UNO"/>
    <s v="CB UNO A UNO"/>
    <s v="EJECUTADO_EXITOSO"/>
    <s v="EJECUTADO EXITOSO"/>
    <s v="28/08/2025 SE REALIZA ENTREGA DE 70 ROLLOS CON VISITA NO SE MANIPULA TERMINAL"/>
    <s v="VISITA_TÉCNICA"/>
    <m/>
    <s v="TIPO I"/>
    <s v="TERRESTRE"/>
    <s v="REYES RAMIREZ DIEGO ALEXANDER"/>
    <n v="1"/>
    <n v="35779.500569199998"/>
    <n v="0"/>
    <n v="35779.500569199998"/>
    <m/>
    <m/>
    <m/>
    <m/>
    <m/>
  </r>
  <r>
    <s v="CARTAGENA"/>
    <x v="4"/>
    <x v="5"/>
    <n v="13001"/>
    <n v="2634572"/>
    <n v="78075"/>
    <s v="ORDEN DE CAMBIO"/>
    <s v="BOLIVAR"/>
    <s v="CARTAGENA"/>
    <s v="BARRIO PASEO BOLIVAR CARTAGENA"/>
    <s v="REDEBAN"/>
    <s v="FO-25-1414551"/>
    <d v="2025-08-25T08:00:00"/>
    <d v="2025-08-28T12:42:00"/>
    <m/>
    <s v="ROLLOS"/>
    <s v="ROLLOS"/>
    <s v="CB UNO A UNO"/>
    <s v="CB UNO A UNO"/>
    <s v="EJECUTADO_EXITOSO"/>
    <s v="EJECUTADO EXITOSO"/>
    <s v="23/08/2025 SE ESCALA AL COORDINADOR DE ZONA PARA ENTREGA DE ROLLOS EN SITIO | 28/08/2025 SE REALIZA ENTREGA DE 10 ROLLOS PARA EL CORRESPONSAL"/>
    <s v="VISITA_TÉCNICA"/>
    <m/>
    <s v="TIPO I"/>
    <s v="TERRESTRE"/>
    <s v="MARTINEZ SALGUEDO ANDRES AUGUSTO"/>
    <n v="1"/>
    <n v="35779.500569199998"/>
    <n v="0"/>
    <n v="35779.500569199998"/>
    <m/>
    <m/>
    <m/>
    <m/>
    <m/>
  </r>
  <r>
    <s v="BUCARAMANGA"/>
    <x v="2"/>
    <x v="2"/>
    <n v="68001"/>
    <n v="2655088"/>
    <n v="30389"/>
    <s v="ORDEN DE CAMBIO"/>
    <s v="SANTANDER"/>
    <s v="BUCARAMANGA"/>
    <s v="COMCARD BMANGA MAYITA"/>
    <s v="REDEBAN"/>
    <s v="FO-25-1437453"/>
    <d v="2025-08-28T08:00:00"/>
    <d v="2025-08-28T12:45:00"/>
    <m/>
    <s v="ROLLOS"/>
    <s v="ROLLOS"/>
    <s v="AGREGADOR"/>
    <s v="COMCARD - PTM"/>
    <s v="EJECUTADO_EXITOSO"/>
    <s v="EJECUTADO EXITOSO"/>
    <s v="28/08/2025 SE ESCALA AL COORDINADOR DE ZONA PARA ENTREGA DE ROLLOS EN SITIO | 28/08/2025 SE REALIZA ENTREGA DE 50 ROLLOS CON VISITA NO SE MANIPULA TERMINAL"/>
    <s v="VISITA_TÉCNICA"/>
    <m/>
    <s v="TIPO I"/>
    <s v="TERRESTRE"/>
    <s v="REYES RAMIREZ DIEGO ALEXANDER"/>
    <n v="1"/>
    <n v="35779.500569199998"/>
    <n v="0"/>
    <n v="35779.500569199998"/>
    <m/>
    <m/>
    <m/>
    <m/>
    <m/>
  </r>
  <r>
    <s v="VILLAVICENCIO"/>
    <x v="5"/>
    <x v="6"/>
    <n v="50001"/>
    <n v="2655006"/>
    <n v="79873"/>
    <s v="ORDEN DE CAMBIO"/>
    <s v="META"/>
    <s v="VILLAVICENCIO"/>
    <s v="BARRIO CUIDAD MILENIO COFREM VILLAVICENCIO"/>
    <s v="REDEBAN"/>
    <s v="FO-25-1436158"/>
    <d v="2025-08-27T17:21:00"/>
    <d v="2025-08-28T12:48:00"/>
    <m/>
    <s v="ROLLOS"/>
    <s v="ROLLOS"/>
    <s v="CB UNO A UNO"/>
    <s v="CB UNO A UNO"/>
    <s v="EJECUTADO_EXITOSO"/>
    <s v="EJECUTADO EXITOSO"/>
    <s v="28/08/2025 SE REALIZA VISITA A CB POR SOLICITUD DE 10 ROLLOS, SE ENTREGAN TODO OK"/>
    <s v="VISITA_TÉCNICA"/>
    <m/>
    <s v="TIPO I"/>
    <s v="TERRESTRE"/>
    <s v="MOLINA CASTRO JAVIER ALBERTO"/>
    <n v="1"/>
    <n v="35779.500569199998"/>
    <n v="0"/>
    <n v="35779.500569199998"/>
    <m/>
    <m/>
    <m/>
    <m/>
    <m/>
  </r>
  <r>
    <s v="APARTADO"/>
    <x v="1"/>
    <x v="1"/>
    <n v="5490"/>
    <n v="2647410"/>
    <n v="76447"/>
    <s v="ORDEN DE CAMBIO"/>
    <s v="ANTIOQUIA"/>
    <s v="NECOCLI"/>
    <s v="BARRIO CORREGIMIENTO PUEBLO NU"/>
    <s v="REDEBAN"/>
    <s v="FO-25-1429075"/>
    <d v="2025-08-26T14:48:00"/>
    <d v="2025-08-28T12:50:00"/>
    <m/>
    <s v="ROLLOS"/>
    <s v="ROLLOS"/>
    <s v="CB UNO A UNO"/>
    <s v="CB UNO A UNO"/>
    <s v="EJECUTADO_EXITOSO"/>
    <s v="EJECUTADO EXITOSO"/>
    <s v="26/08/2025 SE ESCALA AL COORDINADOR DE ZONA PARA ENTREGA DE ROLLOS EN SITIO | 28/08/2025 ENVÍO 20 ROLLOS POR EMPRESA COOTRASUROCCIDENTE, ENTREGA CONFIRMADA CON EL CLIENTE."/>
    <s v="ENVÍO"/>
    <m/>
    <s v="TIPO II"/>
    <s v="TERRESTRE"/>
    <s v="CASTRO HENAO DANIEL ESTEBAN"/>
    <n v="0"/>
    <n v="35779.500569199998"/>
    <n v="0"/>
    <n v="35779.500569199998"/>
    <m/>
    <m/>
    <m/>
    <m/>
    <m/>
  </r>
  <r>
    <s v="APARTADO"/>
    <x v="1"/>
    <x v="1"/>
    <n v="5490"/>
    <n v="2646071"/>
    <n v="71087"/>
    <s v="ORDEN DE CAMBIO"/>
    <s v="ANTIOQUIA"/>
    <s v="NECOCLI"/>
    <s v="DISTRICOL MULATOS MARKET HAPPY"/>
    <s v="REDEBAN"/>
    <s v="FO-25-1426328"/>
    <d v="2025-08-26T11:43:00"/>
    <d v="2025-08-28T12:52:00"/>
    <m/>
    <s v="ROLLOS"/>
    <s v="ROLLOS"/>
    <s v="AGREGADOR"/>
    <s v="DISTRICOL"/>
    <s v="EJECUTADO_EXITOSO"/>
    <s v="EJECUTADO EXITOSO"/>
    <s v="26/08/2025 SE ESCALA AL COORDINADOR DE ZONA PARA ENTREGA DE ROLLOS EN SITIO | 28/08/2025 ENVÍO 10 ROLLOS POR EMPRESA COOTRASUROCCIDENTE, ENTREGA CONFIRMADA CON EL CLIENTE."/>
    <s v="ENVÍO"/>
    <m/>
    <s v="TIPO II"/>
    <s v="TERRESTRE"/>
    <s v="CASTRO HENAO DANIEL ESTEBAN"/>
    <n v="0"/>
    <n v="35779.500569199998"/>
    <n v="0"/>
    <n v="35779.500569199998"/>
    <m/>
    <m/>
    <m/>
    <m/>
    <m/>
  </r>
  <r>
    <s v="MONTERIA"/>
    <x v="4"/>
    <x v="5"/>
    <n v="23555"/>
    <n v="2651572"/>
    <n v="60001"/>
    <s v="ORDEN DE CAMBIO"/>
    <s v="CORDOBA"/>
    <s v="PLANETA RICA"/>
    <s v="PTM PLANETA RICA AGENCIA INMO"/>
    <s v="REDEBAN"/>
    <s v="FO-25-1436096"/>
    <d v="2025-08-27T10:45:00"/>
    <d v="2025-08-28T12:54:00"/>
    <m/>
    <s v="ROLLOS"/>
    <s v="ROLLOS"/>
    <s v="AGREGADOR"/>
    <s v="COMCARD - PTM"/>
    <s v="EJECUTADO_EXITOSO"/>
    <s v="EJECUTADO EXITOSO"/>
    <s v="28/08/2025 SE REALIZÓ ENTREGA DE 10 ROLLOS PARA CB BANCOLOMBIA, NO SE MANIPULÓ EQUIPOS."/>
    <s v="VISITA_TÉCNICA"/>
    <m/>
    <s v="TIPO II"/>
    <s v="TERRESTRE"/>
    <s v="CALDERA SALCEDO CARLOS JULIO"/>
    <n v="1"/>
    <n v="67654.12000000001"/>
    <n v="0"/>
    <n v="67654.12000000001"/>
    <m/>
    <m/>
    <m/>
    <m/>
    <m/>
  </r>
  <r>
    <s v="APARTADO"/>
    <x v="1"/>
    <x v="1"/>
    <n v="5490"/>
    <n v="2644243"/>
    <n v="77106"/>
    <s v="ORDEN DE CAMBIO"/>
    <s v="ANTIOQUIA"/>
    <s v="NECOCLI"/>
    <s v="BARRIO GGT CARIBIA CL PRINCIPA"/>
    <s v="REDEBAN"/>
    <s v="FO-25-1424621"/>
    <d v="2025-08-26T09:20:00"/>
    <d v="2025-08-28T12:57:00"/>
    <m/>
    <s v="ROLLOS"/>
    <s v="ROLLOS"/>
    <s v="CB UNO A UNO"/>
    <s v="CB UNO A UNO"/>
    <s v="EJECUTADO_EXITOSO"/>
    <s v="EJECUTADO EXITOSO"/>
    <s v="26/08/2025 SE ESCALA AL COORDINADOR DE ZONA PARA ENTREGA DE ROLLOS EN SITIO | 28/08/2025 ENVÍO 10 ROLLOS POR FLOTA COOTRASUROCCIDENTE, CLIENTE CONFIRMA ENTREGA"/>
    <s v="ENVÍO"/>
    <m/>
    <s v="TIPO II"/>
    <s v="TERRESTRE"/>
    <s v="CASTRO HENAO DANIEL ESTEBAN"/>
    <n v="0"/>
    <n v="35779.500569199998"/>
    <n v="0"/>
    <n v="35779.500569199998"/>
    <m/>
    <m/>
    <m/>
    <m/>
    <m/>
  </r>
  <r>
    <s v="CALI"/>
    <x v="0"/>
    <x v="3"/>
    <n v="76001"/>
    <n v="2655377"/>
    <n v="32415"/>
    <s v="ORDEN DE CAMBIO"/>
    <s v="VALLE DEL CAUCA"/>
    <s v="CALI"/>
    <s v="BARRIO CENTRO SAN NICOLAS CALI"/>
    <s v="REDEBAN"/>
    <s v="FO-25-1437437"/>
    <d v="2025-08-28T08:00:00"/>
    <d v="2025-08-28T12:59:00"/>
    <m/>
    <s v="ROLLOS"/>
    <s v="ROLLOS"/>
    <s v="CB UNO A UNO"/>
    <s v="CB UNO A UNO"/>
    <s v="EJECUTADO_EXITOSO"/>
    <s v="EJECUTADO EXITOSO"/>
    <s v="28/08/2025 SE ESCALA AL COORDINADOR DE ZONA PARA ENTREGA DE ROLLOS EN SITIO | 28/08/2025 EN LA VISITA TECNICA REALIZADA AL COMERCIO SE LLEGA AL SITIO SE INFORMA EL MOTIVO DE LA VISITA SE ENTREGAN 130 ROLLOS AL CLIENTE EL CLIENTE RECIBE ROLLOS"/>
    <s v="VISITA_TÉCNICA"/>
    <m/>
    <s v="TIPO I"/>
    <s v="TERRESTRE"/>
    <s v="BENAVIDES ARANGO RAFAEL JOSE"/>
    <n v="1"/>
    <n v="35779.500569199998"/>
    <n v="0"/>
    <n v="35779.500569199998"/>
    <m/>
    <m/>
    <m/>
    <m/>
    <m/>
  </r>
  <r>
    <s v="VILLAVICENCIO"/>
    <x v="5"/>
    <x v="6"/>
    <n v="50001"/>
    <n v="2656740"/>
    <n v="60194"/>
    <s v="ORDEN DE CAMBIO"/>
    <s v="META"/>
    <s v="VILLAVICENCIO"/>
    <s v="BARRIO ANTONIO RICAURTE VILLAV"/>
    <s v="REDEBAN"/>
    <s v="FO-25-1437717"/>
    <d v="2025-08-28T09:12:00"/>
    <d v="2025-08-28T13:03:00"/>
    <m/>
    <s v="ROLLOS"/>
    <s v="ROLLOS"/>
    <s v="CB UNO A UNO"/>
    <s v="CB UNO A UNO"/>
    <s v="EJECUTADO_EXITOSO"/>
    <s v="EJECUTADO EXITOSO"/>
    <s v="28/08/2025 SE ESCALA AL COORDINADOR DE ZONA PARA ENTREGA DE ROLLOS EN SITIO | 28/08/2025 SE REALIZA VISITA A CB POR SOLICITUD DE 10 ROLLOS, SE ENTREGAN TODO OK"/>
    <s v="VISITA_TÉCNICA"/>
    <m/>
    <s v="TIPO I"/>
    <s v="TERRESTRE"/>
    <s v="MOLINA CASTRO JAVIER ALBERTO"/>
    <n v="1"/>
    <n v="35779.500569199998"/>
    <n v="0"/>
    <n v="35779.500569199998"/>
    <m/>
    <m/>
    <m/>
    <m/>
    <m/>
  </r>
  <r>
    <s v="CALI"/>
    <x v="0"/>
    <x v="3"/>
    <n v="76001"/>
    <n v="2653310"/>
    <n v="80122"/>
    <s v="ORDEN DE CAMBIO"/>
    <s v="VALLE DEL CAUCA"/>
    <s v="CALI"/>
    <s v="BARRIO ANDRES SANIN CALI 4"/>
    <s v="REDEBAN"/>
    <s v="FO-25-1434669"/>
    <d v="2025-08-27T13:59:00"/>
    <d v="2025-08-28T13:05:00"/>
    <m/>
    <s v="ROLLOS"/>
    <s v="ROLLOS"/>
    <s v="CB UNO A UNO"/>
    <s v="CB UNO A UNO"/>
    <s v="EJECUTADO_EXITOSO"/>
    <s v="EJECUTADO EXITOSO"/>
    <s v="27/08/2025 SE ESCALA AL COORDINADOR DE ZONA PARA ENTREGA DE ROLLOS EN SITIO | 28/08/2025 SE ENTREGAN 20 ROLLOS A FREDY ALEGRIA"/>
    <s v="VISITA_TÉCNICA"/>
    <m/>
    <s v="TIPO I"/>
    <s v="TERRESTRE"/>
    <s v="CUERO RUIZ JHONNY"/>
    <n v="1"/>
    <n v="35779.500569199998"/>
    <n v="0"/>
    <n v="35779.500569199998"/>
    <m/>
    <m/>
    <m/>
    <m/>
    <m/>
  </r>
  <r>
    <s v="BUCARAMANGA"/>
    <x v="2"/>
    <x v="2"/>
    <n v="68276"/>
    <n v="2653144"/>
    <n v="31589"/>
    <s v="ORDEN DE CAMBIO"/>
    <s v="SANTANDER"/>
    <s v="FLORIDABLANCA"/>
    <s v="BARRIO FLORIDABLANCA 4 FLORIDA"/>
    <s v="REDEBAN"/>
    <s v="FO-25-1434660"/>
    <d v="2025-08-27T14:07:00"/>
    <d v="2025-08-28T13:07:00"/>
    <m/>
    <s v="ROLLOS"/>
    <s v="ROLLOS"/>
    <s v="CB UNO A UNO"/>
    <s v="CB UNO A UNO"/>
    <s v="EJECUTADO_EXITOSO"/>
    <s v="EJECUTADO EXITOSO"/>
    <s v="27/08/2025 SE ESCALA AL COORDINADOR DE ZONA PARA ENTREGA DE ROLLOS EN SITIO | 28/08/2025 SE REALIZA ENTREGA DE 10 ROLLOS CON VISITA NO SE MANIPULA TERMINAL"/>
    <s v="VISITA_TÉCNICA"/>
    <m/>
    <s v="TIPO I"/>
    <s v="TERRESTRE"/>
    <s v="REYES RAMIREZ DIEGO ALEXANDER"/>
    <n v="1"/>
    <n v="35779.500569199998"/>
    <n v="0"/>
    <n v="35779.500569199998"/>
    <m/>
    <m/>
    <m/>
    <m/>
    <m/>
  </r>
  <r>
    <s v="CALI"/>
    <x v="0"/>
    <x v="3"/>
    <n v="76892"/>
    <n v="2648373"/>
    <n v="79444"/>
    <s v="ORDEN DE CAMBIO"/>
    <s v="VALLE DEL CAUCA"/>
    <s v="YUMBO"/>
    <s v="BARRIO VDA SAN MARCOS YUMBO"/>
    <s v="REDEBAN"/>
    <s v="FO-25-1430168"/>
    <d v="2025-08-26T16:32:00"/>
    <d v="2025-08-28T13:09:00"/>
    <m/>
    <s v="ROLLOS"/>
    <s v="ROLLOS"/>
    <s v="CB UNO A UNO"/>
    <s v="CB UNO A UNO"/>
    <s v="EJECUTADO_EXITOSO"/>
    <s v="EJECUTADO EXITOSO"/>
    <s v="26/08/2025 SE ESCALA AL COORDINADOR DE ZONA PARA ENTREGA DE ROLLOS EN SITIO | 28/08/2025 SE REALIZA ENTREGA DE 20 ROLLOS"/>
    <s v="VISITA_TÉCNICA"/>
    <m/>
    <s v="TIPO I"/>
    <s v="TERRESTRE"/>
    <s v="MONTERO MUESES GIAN CARLO"/>
    <n v="1"/>
    <n v="35779.500569199998"/>
    <n v="0"/>
    <n v="35779.500569199998"/>
    <m/>
    <m/>
    <m/>
    <m/>
    <m/>
  </r>
  <r>
    <s v="VILLAVICENCIO"/>
    <x v="5"/>
    <x v="6"/>
    <n v="50001"/>
    <n v="2648884"/>
    <n v="79873"/>
    <s v="ORDEN DE CAMBIO"/>
    <s v="META"/>
    <s v="VILLAVICENCIO"/>
    <s v="BARRIO CUIDAD MILENIO COFREM VILLAVICENCIO"/>
    <s v="REDEBAN"/>
    <s v="FO-25-1432814"/>
    <d v="2025-08-27T08:00:00"/>
    <d v="2025-08-28T13:11:00"/>
    <m/>
    <s v="ROLLOS"/>
    <s v="ROLLOS"/>
    <s v="CB UNO A UNO"/>
    <s v="CB UNO A UNO"/>
    <s v="EJECUTADO_EXITOSO"/>
    <s v="EJECUTADO EXITOSO"/>
    <s v="27/08/2025 SE ESCALA AL COORDINADOR DE ZONA PARA ENTREGA DE ROLLOS EN SITIO | 28/08/2025 SE REALIZA VISITA A CB POR SOLICITUD DE 10 ROLLOS, SE ENTREGAN TODO OK"/>
    <s v="VISITA_TÉCNICA"/>
    <m/>
    <s v="TIPO I"/>
    <s v="TERRESTRE"/>
    <s v="MOLINA CASTRO JAVIER ALBERTO"/>
    <n v="1"/>
    <n v="35779.500569199998"/>
    <n v="0"/>
    <n v="35779.500569199998"/>
    <m/>
    <m/>
    <m/>
    <m/>
    <m/>
  </r>
  <r>
    <s v="VALLEDUPAR"/>
    <x v="4"/>
    <x v="5"/>
    <n v="44078"/>
    <n v="2647346"/>
    <n v="61591"/>
    <s v="ORDEN DE CAMBIO"/>
    <s v="LA GUAJIRA"/>
    <s v="BARRANCAS"/>
    <s v="BARRIO CENTRO BARRANCAS 3"/>
    <s v="REDEBAN"/>
    <s v="FO-25-1429085"/>
    <d v="2025-08-26T14:44:00"/>
    <d v="2025-08-28T13:33:00"/>
    <m/>
    <s v="ROLLOS"/>
    <s v="ROLLOS"/>
    <s v="CB UNO A UNO"/>
    <s v="CB UNO A UNO"/>
    <s v="EJECUTADO_EXITOSO"/>
    <s v="EJECUTADO EXITOSO"/>
    <s v="26/08/2025 SE ESCALA AL COORDINADOR DE ZONA PARA ENTREGA DE ROLLOS EN SITIO | 28/08/2025 BUENAS TARDES SE VISITA CB Y SE LE HACE ENTREGA DE 50 ROLLOS"/>
    <s v="VISITA_TÉCNICA"/>
    <m/>
    <s v="TIPO II"/>
    <s v="TERRESTRE"/>
    <s v="BENITEZ CARVAJAL ALVARO JAVIER"/>
    <n v="1"/>
    <n v="67654.12000000001"/>
    <n v="0"/>
    <n v="67654.12000000001"/>
    <m/>
    <m/>
    <m/>
    <m/>
    <m/>
  </r>
  <r>
    <s v="SINCELEJO"/>
    <x v="4"/>
    <x v="5"/>
    <n v="70001"/>
    <n v="2645006"/>
    <n v="27900"/>
    <s v="ORDEN DE CAMBIO"/>
    <s v="SUCRE"/>
    <s v="SINCELEJO"/>
    <s v="BARRIO CHOCO SINCELEJO"/>
    <s v="REDEBAN"/>
    <s v="FO-25-1425362"/>
    <d v="2025-08-26T10:12:00"/>
    <d v="2025-08-28T15:02:00"/>
    <m/>
    <s v="ROLLOS"/>
    <s v="ROLLOS"/>
    <s v="CB UNO A UNO"/>
    <s v="CB UNO A UNO"/>
    <s v="EJECUTADO_EXITOSO"/>
    <s v="EJECUTADO EXITOSO"/>
    <s v="26/08/2025 SE ESCALA AL COORDINADOR DE ZONA PARA ENTREGA DE ROLLOS EN SITIO | 28/08/2025 SE VISITA SITIO SE VERIFICA INFORMACIÓN SE REALIZA ENTREGA DE 20  ROLLOS RBM NO SE MANIPULA EQUIPOS, FIRMA QUIEN RECIBE LOS ROLLOS."/>
    <s v="VISITA_TÉCNICA"/>
    <m/>
    <s v="TIPO I"/>
    <s v="TERRESTRE"/>
    <s v="SANTOS GUZMAN CHRISTIAN FELIPE"/>
    <n v="1"/>
    <n v="35779.500569199998"/>
    <n v="0"/>
    <n v="35779.500569199998"/>
    <m/>
    <m/>
    <m/>
    <m/>
    <m/>
  </r>
  <r>
    <s v="CALI"/>
    <x v="0"/>
    <x v="3"/>
    <n v="76001"/>
    <n v="2639758"/>
    <n v="42239"/>
    <s v="ORDEN DE CAMBIO"/>
    <s v="VALLE DEL CAUCA"/>
    <s v="CALI"/>
    <s v="BARRIO LOS CHORROS CALI 1"/>
    <s v="REDEBAN"/>
    <s v="FO-25-1420879"/>
    <d v="2025-08-25T13:12:00"/>
    <d v="2025-08-28T15:12:00"/>
    <m/>
    <s v="ROLLOS"/>
    <s v="ROLLOS"/>
    <s v="CB UNO A UNO"/>
    <s v="CB UNO A UNO"/>
    <s v="EJECUTADO_EXITOSO"/>
    <s v="EJECUTADO EXITOSO"/>
    <s v="25/08/2025 SE ESCALA AL COORDINADOR DE ZONA PARA ENTREGA DE ROLLOS EN SITIO | 28/08/2025 EN LA VISITA TECNICA REALIZADA AL COMERCIO SE LLEGA AL SITIO SE INFORMA EL MOTIVO DE LA VISITA SE ENTREGAN 80 ROLLOS TERMICOS AL CLIENTE EL CLIENTE RECIBE ROLLOS"/>
    <s v="VISITA_TÉCNICA"/>
    <m/>
    <s v="TIPO I"/>
    <s v="TERRESTRE"/>
    <s v="BENAVIDES ARANGO RAFAEL JOSE"/>
    <n v="1"/>
    <n v="35779.500569199998"/>
    <n v="0"/>
    <n v="35779.500569199998"/>
    <m/>
    <m/>
    <m/>
    <m/>
    <m/>
  </r>
  <r>
    <s v="BOGOTA"/>
    <x v="3"/>
    <x v="4"/>
    <n v="25754"/>
    <n v="2651300"/>
    <n v="20718"/>
    <s v="ORDEN DE CAMBIO"/>
    <s v="CUNDINAMARCA"/>
    <s v="SOACHA"/>
    <s v="REVAL MERCURIO"/>
    <s v="REDEBAN"/>
    <s v="FO-25-1432741"/>
    <d v="2025-08-27T10:07:00"/>
    <d v="2025-08-28T15:16:00"/>
    <m/>
    <s v="ROLLOS"/>
    <s v="ROLLOS"/>
    <s v="ROBUSTO"/>
    <s v="REVAL"/>
    <s v="EJECUTADO_EXITOSO"/>
    <s v="EJECUTADO EXITOSO"/>
    <s v="27/08/2025 SE ESCALA AL COORDINADOR DE ZONA PARA ENTREGA DE ROLLOS EN SITIO | 28/08/2025 DURANTE LA VISITA TECNICA SE REALIZA ENTREGA DE ROLLOS PARA DATÁFONO NO SE MANIPULAN EQUIPOS SIN NOVEDAD EN ENTREGA"/>
    <s v="VISITA_TÉCNICA"/>
    <m/>
    <s v="TIPO I"/>
    <s v="TERRESTRE"/>
    <s v="GALEANO SORIANO JUAN DAVID"/>
    <n v="1"/>
    <n v="35779.500569199998"/>
    <n v="0"/>
    <n v="35779.500569199998"/>
    <m/>
    <m/>
    <m/>
    <m/>
    <m/>
  </r>
  <r>
    <s v="CALI"/>
    <x v="0"/>
    <x v="3"/>
    <n v="76001"/>
    <n v="2651208"/>
    <n v="35515"/>
    <s v="ORDEN DE CAMBIO"/>
    <s v="VALLE DEL CAUCA"/>
    <s v="CALI"/>
    <s v="REDY LIMONAR"/>
    <s v="REDEBAN"/>
    <s v="FO-25-1432748"/>
    <d v="2025-08-27T09:59:00"/>
    <d v="2025-08-28T15:19:00"/>
    <m/>
    <s v="ROLLOS"/>
    <s v="ROLLOS"/>
    <s v="ROBUSTO"/>
    <s v="REDY"/>
    <s v="EJECUTADO_EXITOSO"/>
    <s v="EJECUTADO EXITOSO"/>
    <s v="27/08/2025 SE ESCALA AL COORDINADOR DE ZONA PARA ENTREGA DE ROLLOS EN SITIO | 28/08/2025 EN LA VISTA TECNICA REALIZADA AL COMERCIO SE LLEGA AL SITIO SIN FORMA EL MOTIVO DE LA VISITA SE ENTREGA 260 ROLLOS TERMICOS AL CLIENTE EL CLIENTE RECIBE ROLLOS"/>
    <s v="VISITA_TÉCNICA"/>
    <m/>
    <s v="TIPO I"/>
    <s v="TERRESTRE"/>
    <s v="BENAVIDES ARANGO RAFAEL JOSE"/>
    <n v="1"/>
    <n v="35779.500569199998"/>
    <n v="0"/>
    <n v="35779.500569199998"/>
    <m/>
    <m/>
    <m/>
    <m/>
    <m/>
  </r>
  <r>
    <s v="MONTERIA"/>
    <x v="4"/>
    <x v="5"/>
    <n v="23001"/>
    <n v="2650138"/>
    <n v="78088"/>
    <s v="ORDEN DE CAMBIO"/>
    <s v="CORDOBA"/>
    <s v="MONTERIA"/>
    <s v="BARRIO CANTACLARO MONTERIA 10"/>
    <s v="REDEBAN"/>
    <s v="FO-25-1432770"/>
    <d v="2025-08-27T08:44:00"/>
    <d v="2025-08-28T15:20:00"/>
    <m/>
    <s v="ROLLOS"/>
    <s v="ROLLOS"/>
    <s v="CB UNO A UNO"/>
    <s v="CB UNO A UNO"/>
    <s v="EJECUTADO_EXITOSO"/>
    <s v="EJECUTADO EXITOSO"/>
    <s v="27/08/2025 SE ESCALA AL COORDINADOR DE ZONA PARA ENTREGA DE ROLLOS EN SITIO | 28/08/2025 SE ENTREGAN 20 ROLLOS CON VISITA OK."/>
    <s v="VISITA_TÉCNICA"/>
    <m/>
    <s v="TIPO I"/>
    <s v="TERRESTRE"/>
    <s v="COGOLLO VERTEL EDER LUIS"/>
    <n v="1"/>
    <n v="35779.500569199998"/>
    <n v="0"/>
    <n v="35779.500569199998"/>
    <m/>
    <m/>
    <m/>
    <m/>
    <m/>
  </r>
  <r>
    <s v="SINCELEJO"/>
    <x v="4"/>
    <x v="5"/>
    <n v="70001"/>
    <n v="2649806"/>
    <n v="16238"/>
    <s v="ORDEN DE CAMBIO"/>
    <s v="SUCRE"/>
    <s v="SINCELEJO"/>
    <s v="BARRIO PALERMO SINCELEJO"/>
    <s v="REDEBAN"/>
    <s v="FO-25-1432790"/>
    <d v="2025-08-27T08:09:00"/>
    <d v="2025-08-28T15:22:00"/>
    <m/>
    <s v="ROLLOS"/>
    <s v="ROLLOS"/>
    <s v="CB UNO A UNO"/>
    <s v="CB UNO A UNO"/>
    <s v="EJECUTADO_EXITOSO"/>
    <s v="EJECUTADO EXITOSO"/>
    <s v="27/08/2025 SE ESCALA AL COORDINADOR DE ZONA PARA ENTREGA DE ROLLOS EN SITIO | 28/08/2025 SE VISITA SITIO SE VERIFICA INFORMACIÓN SE REALIZA ENTREGA DE ROLLOS RBM NO SE MANIPULA EQUIPOS, FIRMA QUIEN RECIBE LOS ROLLOS."/>
    <s v="VISITA_TÉCNICA"/>
    <m/>
    <s v="TIPO I"/>
    <s v="TERRESTRE"/>
    <s v="SANTOS GUZMAN CHRISTIAN FELIPE"/>
    <n v="1"/>
    <n v="35779.500569199998"/>
    <n v="0"/>
    <n v="35779.500569199998"/>
    <m/>
    <m/>
    <m/>
    <m/>
    <m/>
  </r>
  <r>
    <s v="BOGOTA"/>
    <x v="3"/>
    <x v="4"/>
    <n v="11001"/>
    <n v="2653159"/>
    <n v="80206"/>
    <s v="ORDEN DE CAMBIO"/>
    <s v="CUNDINAMARCA"/>
    <s v="BOGOTA"/>
    <s v="PTM BOGOTA REGALARTE MAS"/>
    <s v="REDEBAN"/>
    <s v="FO-25-1434655"/>
    <d v="2025-08-27T14:10:00"/>
    <d v="2025-08-28T15:25:00"/>
    <m/>
    <s v="ROLLOS"/>
    <s v="ROLLOS"/>
    <s v="AGREGADOR"/>
    <s v="COMCARD - PTM"/>
    <s v="EJECUTADO_EXITOSO"/>
    <s v="EJECUTADO EXITOSO"/>
    <s v="27/08/2025 SE ESCALA AL COORDINADOR DE ZONA PARA ENTREGA DE ROLLOS EN SITIO | 28/08/2025 SE VISITA COMERCIO CB BANCOLOMBIA, SE ENTREGAN ROLLOS DE PAPEL SOLICITADOS PARA EL DATÁFONO NO UPS, NO SE MANIPULAN EQUIPOS"/>
    <s v="VISITA_TÉCNICA"/>
    <m/>
    <s v="TIPO I"/>
    <s v="TERRESTRE"/>
    <s v="VEGA MANRIQUE JONATAN MAURICIO"/>
    <n v="1"/>
    <n v="35779.500569199998"/>
    <n v="0"/>
    <n v="35779.500569199998"/>
    <m/>
    <m/>
    <m/>
    <m/>
    <m/>
  </r>
  <r>
    <s v="MEDELLIN"/>
    <x v="1"/>
    <x v="1"/>
    <n v="5001"/>
    <n v="2629983"/>
    <n v="79705"/>
    <s v="ORDEN DE CAMBIO"/>
    <s v="ANTIOQUIA"/>
    <s v="MEDELLIN"/>
    <s v="PTM MEDELLIN ALPES MULTISERVIC"/>
    <s v="REDEBAN"/>
    <s v="FO-25-1408136"/>
    <d v="2025-08-22T09:39:00"/>
    <d v="2025-08-28T15:28:00"/>
    <m/>
    <s v="ROLLOS"/>
    <s v="ROLLOS"/>
    <s v="AGREGADOR"/>
    <s v="COMCARD - PTM"/>
    <s v="EJECUTADO_EXITOSO"/>
    <s v="EJECUTADO EXITOSO"/>
    <s v="22/08/2025 SE ESCALA PARA ENVIO POR CABIFY | 28/08/2025 27-8 SE REALIZA ENTREGA DE 10 ROLLOS POR EL OPERADOR CABIFY"/>
    <s v="VISITA_TÉCNICA"/>
    <m/>
    <s v="TIPO I"/>
    <s v="TERRESTRE"/>
    <s v="AYALA ROMERO MAYKOL DANILO"/>
    <n v="1"/>
    <n v="35779.500569199998"/>
    <n v="0"/>
    <n v="35779.500569199998"/>
    <m/>
    <m/>
    <m/>
    <m/>
    <m/>
  </r>
  <r>
    <s v="MEDELLIN"/>
    <x v="1"/>
    <x v="1"/>
    <n v="5001"/>
    <n v="2631581"/>
    <n v="79441"/>
    <s v="ORDEN DE CAMBIO"/>
    <s v="ANTIOQUIA"/>
    <s v="MEDELLIN"/>
    <s v="BARRIO ANTONIO NARINO MEDELLIN"/>
    <s v="REDEBAN"/>
    <s v="FO-25-1411598"/>
    <d v="2025-08-22T12:33:00"/>
    <d v="2025-08-28T15:29:00"/>
    <m/>
    <s v="ROLLOS"/>
    <s v="ROLLOS"/>
    <s v="CB UNO A UNO"/>
    <s v="CB UNO A UNO"/>
    <s v="EJECUTADO_EXITOSO"/>
    <s v="EJECUTADO EXITOSO"/>
    <s v="22/08/2025 SE ESCALA A LA RED PARA AUTORIZACIÓN DE ROLLOS - LA RED AUTORIZA - SE ESCALA PARA ENVIO POR CABIFY | 28/08/2025 27-8 SE REALIZA ENTREGA DE 30 ROLLOS POR EL OPERADOR CABIFY"/>
    <s v="VISITA_TÉCNICA"/>
    <m/>
    <s v="TIPO I"/>
    <s v="TERRESTRE"/>
    <s v="AYALA ROMERO MAYKOL DANILO"/>
    <n v="1"/>
    <n v="35779.500569199998"/>
    <n v="0"/>
    <n v="35779.500569199998"/>
    <m/>
    <m/>
    <m/>
    <m/>
    <m/>
  </r>
  <r>
    <s v="MEDELLIN"/>
    <x v="1"/>
    <x v="1"/>
    <n v="5001"/>
    <n v="2628271"/>
    <n v="50004"/>
    <s v="ORDEN DE CAMBIO"/>
    <s v="ANTIOQUIA"/>
    <s v="MEDELLIN"/>
    <s v="BARRIO ARANJUEZ MEDELLIN 12"/>
    <s v="REDEBAN"/>
    <s v="FO-25-1408184"/>
    <d v="2025-08-22T08:00:00"/>
    <d v="2025-08-28T15:30:00"/>
    <m/>
    <s v="ROLLOS"/>
    <s v="ROLLOS"/>
    <s v="CB UNO A UNO"/>
    <s v="CB UNO A UNO"/>
    <s v="EJECUTADO_EXITOSO"/>
    <s v="EJECUTADO EXITOSO"/>
    <s v="22/08/2025 SE ESCALA AL COORDINADOR DE ZONA PARA ENTREGA DE ROLLOS EN SITIO | 28/08/2025 27-8 SE REALIZA ENTREGA DE 70 ROLLOS POR EL OPERADOR CABIFY"/>
    <s v="VISITA_TÉCNICA"/>
    <m/>
    <s v="TIPO I"/>
    <s v="TERRESTRE"/>
    <s v="AYALA ROMERO MAYKOL DANILO"/>
    <n v="1"/>
    <n v="35779.500569199998"/>
    <n v="0"/>
    <n v="35779.500569199998"/>
    <m/>
    <m/>
    <m/>
    <m/>
    <m/>
  </r>
  <r>
    <s v="MEDELLIN"/>
    <x v="1"/>
    <x v="1"/>
    <n v="5001"/>
    <n v="2633302"/>
    <n v="80228"/>
    <s v="ORDEN DE CAMBIO"/>
    <s v="ANTIOQUIA"/>
    <s v="MEDELLIN"/>
    <s v="PTM MEDELLIN MINI MERCADO LA 5"/>
    <s v="REDEBAN"/>
    <s v="FO-25-1411939"/>
    <d v="2025-08-22T16:36:00"/>
    <d v="2025-08-28T15:32:00"/>
    <m/>
    <s v="ROLLOS"/>
    <s v="ROLLOS"/>
    <s v="AGREGADOR"/>
    <s v="COMCARD - PTM"/>
    <s v="EJECUTADO_EXITOSO"/>
    <s v="EJECUTADO EXITOSO"/>
    <s v="22/08/2025 SE ESCALA AL COORDINADOR DE ZONA PARA ENTREGA DE ROLLOS EN SITIO | 28/08/2025 27-8 SE REALIZA ENTREGA DE 20 ROLLOS POR EL OPERADOR CABIFY"/>
    <s v="VISITA_TÉCNICA"/>
    <m/>
    <s v="TIPO I"/>
    <s v="TERRESTRE"/>
    <s v="AYALA ROMERO MAYKOL DANILO"/>
    <n v="1"/>
    <n v="35779.500569199998"/>
    <n v="0"/>
    <n v="35779.500569199998"/>
    <m/>
    <m/>
    <m/>
    <m/>
    <m/>
  </r>
  <r>
    <s v="MEDELLIN"/>
    <x v="1"/>
    <x v="1"/>
    <n v="5001"/>
    <n v="2634338"/>
    <n v="79434"/>
    <s v="ORDEN DE CAMBIO"/>
    <s v="ANTIOQUIA"/>
    <s v="MEDELLIN"/>
    <s v="BARRIO SANTANDER MEDELLIN MEDE"/>
    <s v="REDEBAN"/>
    <s v="FO-25-1413236"/>
    <d v="2025-08-23T09:17:00"/>
    <d v="2025-08-28T15:34:00"/>
    <m/>
    <s v="ROLLOS"/>
    <s v="ROLLOS"/>
    <s v="CB UNO A UNO"/>
    <s v="CB UNO A UNO"/>
    <s v="EJECUTADO_EXITOSO"/>
    <s v="EJECUTADO EXITOSO"/>
    <s v="23/08/2025 SE ESCALA AL COORDINADOR DE ZONA PARA ENTREGA DE ROLLOS EN SITIO | 28/08/2025 27-8 SE REALIZA ENTREGA DE 20 ROLLOS POR EL OPERADOR CABIFY"/>
    <s v="VISITA_TÉCNICA"/>
    <m/>
    <s v="TIPO I"/>
    <s v="TERRESTRE"/>
    <s v="AYALA ROMERO MAYKOL DANILO"/>
    <n v="1"/>
    <n v="35779.500569199998"/>
    <n v="0"/>
    <n v="35779.500569199998"/>
    <m/>
    <m/>
    <m/>
    <m/>
    <m/>
  </r>
  <r>
    <s v="MEDELLIN"/>
    <x v="1"/>
    <x v="1"/>
    <n v="5001"/>
    <n v="2630647"/>
    <n v="79264"/>
    <s v="ORDEN DE CAMBIO"/>
    <s v="ANTIOQUIA"/>
    <s v="MEDELLIN"/>
    <s v="DISTRICOL AUTOSERVICIO MATIAS"/>
    <s v="REDEBAN"/>
    <s v="FO-25-1408467"/>
    <d v="2025-08-22T10:28:00"/>
    <d v="2025-08-28T15:36:00"/>
    <m/>
    <s v="ROLLOS"/>
    <s v="ROLLOS"/>
    <s v="AGREGADOR"/>
    <s v="DISTRICOL"/>
    <s v="EJECUTADO_EXITOSO"/>
    <s v="EJECUTADO EXITOSO"/>
    <s v="22/08/2025 SE ESCALA A LA RED PARA AUTORIZACIÓN DE ROLLOS - LA RED AUTORIZA - SE ESCALA PARA ENVIO POR CABIFY | 28/08/2025 27-8 SE REALIZA ENTREGA DE 20 ROLLOS POR EL OPERADOR CABIFY"/>
    <s v="VISITA_TÉCNICA"/>
    <m/>
    <s v="TIPO I"/>
    <s v="TERRESTRE"/>
    <s v="AYALA ROMERO MAYKOL DANILO"/>
    <n v="1"/>
    <n v="35779.500569199998"/>
    <n v="0"/>
    <n v="35779.500569199998"/>
    <m/>
    <m/>
    <m/>
    <m/>
    <m/>
  </r>
  <r>
    <s v="MEDELLIN"/>
    <x v="1"/>
    <x v="1"/>
    <n v="5360"/>
    <n v="2629819"/>
    <n v="10130"/>
    <s v="ORDEN DE CAMBIO"/>
    <s v="ANTIOQUIA"/>
    <s v="ITAGUI"/>
    <s v="BARRIO AUTOPISTA SUR II"/>
    <s v="REDEBAN"/>
    <s v="FO-25-1408154"/>
    <d v="2025-08-22T09:17:00"/>
    <d v="2025-08-28T15:37:00"/>
    <m/>
    <s v="ROLLOS"/>
    <s v="ROLLOS"/>
    <s v="CB UNO A UNO"/>
    <s v="CB UNO A UNO"/>
    <s v="EJECUTADO_EXITOSO"/>
    <s v="EJECUTADO EXITOSO"/>
    <s v="22/08/2025 SE ESCALA AL COORDINADOR DE ZONA PARA ENTREGA DE ROLLOS EN SITIO | 28/08/2025 27-8 SE REALIZA ENTREGA DE 20 ROLLOS POR EL OPERADOR CABIFY"/>
    <s v="VISITA_TÉCNICA"/>
    <m/>
    <s v="TIPO I"/>
    <s v="TERRESTRE"/>
    <s v="AYALA ROMERO MAYKOL DANILO"/>
    <n v="1"/>
    <n v="35779.500569199998"/>
    <n v="0"/>
    <n v="35779.500569199998"/>
    <m/>
    <m/>
    <m/>
    <m/>
    <m/>
  </r>
  <r>
    <s v="MEDELLIN"/>
    <x v="1"/>
    <x v="1"/>
    <n v="5360"/>
    <n v="2629985"/>
    <n v="49761"/>
    <s v="ORDEN DE CAMBIO"/>
    <s v="ANTIOQUIA"/>
    <s v="ITAGUI"/>
    <s v="BARRIO VEREDA PEDREGAL ITAGUI"/>
    <s v="REDEBAN"/>
    <s v="FO-25-1408257"/>
    <d v="2025-08-22T09:42:00"/>
    <d v="2025-08-28T15:38:00"/>
    <m/>
    <s v="ROLLOS"/>
    <s v="ROLLOS"/>
    <s v="CB UNO A UNO"/>
    <s v="CB UNO A UNO"/>
    <s v="EJECUTADO_EXITOSO"/>
    <s v="EJECUTADO EXITOSO"/>
    <s v="22/08/2025 SE ESCALA PARA ENVIO POR CABIFY | 28/08/2025 27-8 SE REALIZA ENTREGA DE 60 ROLLOS POR EL OPERADOR CABIFY"/>
    <s v="VISITA_TÉCNICA"/>
    <m/>
    <s v="TIPO I"/>
    <s v="TERRESTRE"/>
    <s v="AYALA ROMERO MAYKOL DANILO"/>
    <n v="1"/>
    <n v="35779.500569199998"/>
    <n v="0"/>
    <n v="35779.500569199998"/>
    <m/>
    <m/>
    <m/>
    <m/>
    <m/>
  </r>
  <r>
    <s v="MEDELLIN"/>
    <x v="1"/>
    <x v="1"/>
    <n v="5360"/>
    <n v="2631778"/>
    <n v="74444"/>
    <s v="ORDEN DE CAMBIO"/>
    <s v="ANTIOQUIA"/>
    <s v="ITAGUI"/>
    <s v="DISTRICOL MYLE"/>
    <s v="REDEBAN"/>
    <s v="FO-25-1411596"/>
    <d v="2025-08-22T13:10:00"/>
    <d v="2025-08-28T15:42:00"/>
    <m/>
    <s v="ROLLOS"/>
    <s v="ROLLOS"/>
    <s v="AGREGADOR"/>
    <s v="DISTRICOL"/>
    <s v="EJECUTADO_EXITOSO"/>
    <s v="EJECUTADO EXITOSO"/>
    <s v="22/08/2025 SE ESCALA A LA RED PARA AUTORIZACIÓN DE ROLLOS - LA RED AUTORIZA - SE ESCALA PARA ENVIO POR CABIFY | 28/08/2025 27-8 SE REALIZA ENTREGA DE 50 ROLLOS POR EL OPERADOR CABIFY"/>
    <s v="VISITA_TÉCNICA"/>
    <m/>
    <s v="TIPO I"/>
    <s v="TERRESTRE"/>
    <s v="AYALA ROMERO MAYKOL DANILO"/>
    <n v="1"/>
    <n v="35779.500569199998"/>
    <n v="0"/>
    <n v="35779.500569199998"/>
    <m/>
    <m/>
    <m/>
    <m/>
    <m/>
  </r>
  <r>
    <s v="MEDELLIN"/>
    <x v="1"/>
    <x v="1"/>
    <n v="5360"/>
    <n v="2632490"/>
    <n v="38802"/>
    <s v="ORDEN DE CAMBIO"/>
    <s v="ANTIOQUIA"/>
    <s v="ITAGUI"/>
    <s v="PTM ITAGUI ABEDUL"/>
    <s v="REDEBAN"/>
    <s v="FO-25-1411578"/>
    <d v="2025-08-22T15:11:00"/>
    <d v="2025-08-28T15:44:00"/>
    <m/>
    <s v="ROLLOS"/>
    <s v="ROLLOS"/>
    <s v="AGREGADOR"/>
    <s v="COMCARD - PTM"/>
    <s v="EJECUTADO_EXITOSO"/>
    <s v="EJECUTADO EXITOSO"/>
    <s v="22/08/2025 SE ESCALA A LA RED PARA AUTORIZACIÓN DE ROLLOS - LA RED AUTORIZA - SE ESCALA PARA ENVIO POR CABIFY | 28/08/2025 27-8 SE REALIZA ENTREGA DE 10 ROLLOS POR EL OPERADOR CABIFY"/>
    <s v="VISITA_TÉCNICA"/>
    <m/>
    <s v="TIPO I"/>
    <s v="TERRESTRE"/>
    <s v="AYALA ROMERO MAYKOL DANILO"/>
    <n v="1"/>
    <n v="35779.500569199998"/>
    <n v="0"/>
    <n v="35779.500569199998"/>
    <m/>
    <m/>
    <m/>
    <m/>
    <m/>
  </r>
  <r>
    <s v="MEDELLIN"/>
    <x v="1"/>
    <x v="1"/>
    <n v="5360"/>
    <n v="2632952"/>
    <n v="79373"/>
    <s v="ORDEN DE CAMBIO"/>
    <s v="ANTIOQUIA"/>
    <s v="ITAGUI"/>
    <s v="BARRIO AUTIPISTA SUR   SECTOR"/>
    <s v="REDEBAN"/>
    <s v="FO-25-1411574"/>
    <d v="2025-08-22T15:56:00"/>
    <d v="2025-08-28T15:45:00"/>
    <m/>
    <s v="ROLLOS"/>
    <s v="ROLLOS"/>
    <s v="CB UNO A UNO"/>
    <s v="CB UNO A UNO"/>
    <s v="EJECUTADO_EXITOSO"/>
    <s v="EJECUTADO EXITOSO"/>
    <s v="22/08/2025 SE ESCALA PARA ENVIO POR CABIFY | 28/08/2025 27-8 SE REALIZA ENTREGA DE 20 ROLLOS POR EL OPERADOR CABIFY"/>
    <s v="VISITA_TÉCNICA"/>
    <m/>
    <s v="TIPO I"/>
    <s v="TERRESTRE"/>
    <s v="AYALA ROMERO MAYKOL DANILO"/>
    <n v="1"/>
    <n v="35779.500569199998"/>
    <n v="0"/>
    <n v="35779.500569199998"/>
    <m/>
    <m/>
    <m/>
    <m/>
    <m/>
  </r>
  <r>
    <s v="CARTAGENA"/>
    <x v="4"/>
    <x v="5"/>
    <n v="13001"/>
    <n v="2642000"/>
    <n v="24955"/>
    <s v="ORDEN DE CAMBIO"/>
    <s v="BOLIVAR"/>
    <s v="CARTAGENA"/>
    <s v="BARRIO C BOCACHICA CARTAGENA D"/>
    <s v="REDEBAN"/>
    <s v="FO-25-1422544"/>
    <d v="2025-08-25T16:49:00"/>
    <d v="2025-08-28T15:59:00"/>
    <m/>
    <s v="ROLLOS"/>
    <s v="ROLLOS"/>
    <s v="CB UNO A UNO"/>
    <s v="CB UNO A UNO"/>
    <s v="EJECUTADO_EXITOSO"/>
    <s v="EJECUTADO EXITOSO"/>
    <s v="25/08/2025 SE ESCALA AL COORDINADOR DE ZONA PARA ENTREGA DE ROLLOS EN SITIO | 28/08/2025 SE ENVÍAN 50 ROLLOS A LA ISLA BOCACHICA POR LANCHA A PETICIÓN DEL CLIENTE SE VALIDA VÍA WATHSAPP Y EL CLIENTE CONFIRMA QUE LE LLEGARON LOS ROLLOS"/>
    <s v="ENVÍO"/>
    <m/>
    <s v="TIPO I"/>
    <s v="TERRESTRE"/>
    <s v="MARTINEZ SALGUEDO ANDRES AUGUSTO"/>
    <n v="0"/>
    <n v="35779.500569199998"/>
    <n v="0"/>
    <n v="35779.500569199998"/>
    <m/>
    <m/>
    <m/>
    <m/>
    <m/>
  </r>
  <r>
    <s v="MONTERIA"/>
    <x v="4"/>
    <x v="5"/>
    <n v="23001"/>
    <n v="2650789"/>
    <n v="65135"/>
    <s v="ORDEN DE CAMBIO"/>
    <s v="CORDOBA"/>
    <s v="MONTERIA"/>
    <s v="BARRIO BUENAVISTA MONTERIA 5"/>
    <s v="REDEBAN"/>
    <s v="FO-25-1432759"/>
    <d v="2025-08-27T09:45:00"/>
    <d v="2025-08-28T16:09:00"/>
    <m/>
    <s v="ROLLOS"/>
    <s v="ROLLOS"/>
    <s v="CB UNO A UNO"/>
    <s v="CB UNO A UNO"/>
    <s v="EJECUTADO_EXITOSO"/>
    <s v="EJECUTADO EXITOSO"/>
    <s v="27/08/2025 SE ESCALA AL COORDINADOR DE ZONA PARA ENTREGA DE ROLLOS EN SITIO | 28/08/2025 SE ENTREGAN 30 ROLLOS CON VISITA OK"/>
    <s v="VISITA_TÉCNICA"/>
    <m/>
    <s v="TIPO I"/>
    <s v="TERRESTRE"/>
    <s v="COGOLLO VERTEL EDER LUIS"/>
    <n v="1"/>
    <n v="35779.500569199998"/>
    <n v="0"/>
    <n v="35779.500569199998"/>
    <m/>
    <m/>
    <m/>
    <m/>
    <m/>
  </r>
  <r>
    <s v="MEDELLIN"/>
    <x v="1"/>
    <x v="1"/>
    <n v="5088"/>
    <n v="2636649"/>
    <n v="79806"/>
    <s v="ORDEN DE CAMBIO"/>
    <s v="ANTIOQUIA"/>
    <s v="BELLO"/>
    <s v="BARRIO  VEREDA LA CHINA  CORRE"/>
    <s v="REDEBAN"/>
    <s v="FO-25-1422558"/>
    <d v="2025-08-25T08:38:00"/>
    <d v="2025-08-28T16:11:00"/>
    <m/>
    <s v="ROLLOS"/>
    <s v="ROLLOS"/>
    <s v="CB UNO A UNO"/>
    <s v="CB UNO A UNO"/>
    <s v="EJECUTADO_EXITOSO"/>
    <s v="EJECUTADO EXITOSO"/>
    <s v="25/08/2025 SE ESCALA A LA RED PARA AUTORIZACIÓN DE ROLLOS - LA RED AUTORIZA - SE ESCALA AL COORDINADOR DE ZONA PARA ENTREGA DE ROLLOS EN SITIO | 28/08/2025 SE REALIZA ENTREGA DE 10 ROLLOS."/>
    <s v="VISITA_TÉCNICA"/>
    <m/>
    <s v="TIPO I"/>
    <s v="TERRESTRE"/>
    <s v="RAMIREZ TABARES JUAN DIEGO"/>
    <n v="1"/>
    <n v="35779.500569199998"/>
    <n v="0"/>
    <n v="35779.500569199998"/>
    <m/>
    <m/>
    <m/>
    <m/>
    <m/>
  </r>
  <r>
    <s v="MONTERIA"/>
    <x v="4"/>
    <x v="5"/>
    <n v="5154"/>
    <n v="2639207"/>
    <n v="79206"/>
    <s v="ORDEN DE CAMBIO"/>
    <s v="ANTIOQUIA"/>
    <s v="CAUCASIA"/>
    <s v="BARRIO LA Y CAUCASIA"/>
    <s v="REDEBAN"/>
    <s v="FO-25-1420352"/>
    <d v="2025-08-25T11:32:00"/>
    <d v="2025-08-28T16:15:00"/>
    <m/>
    <s v="ROLLOS"/>
    <s v="ROLLOS"/>
    <s v="CB UNO A UNO"/>
    <s v="CB UNO A UNO"/>
    <s v="EJECUTADO_EXITOSO"/>
    <s v="EJECUTADO EXITOSO"/>
    <s v="25/08/2025 SE ESCALA AL COORDINADOR DE ZONA PARA ENTREGA DE ROLLOS EN SITIO | 28/08/2025 SE REALIZA VISITA TÉCNICA PARA ENTREGA DE 30 ROLLOS PARA DATAFONO, NO SE INTERVIENE TERMINAL Y LA ENTREGA SE REALIZA SIN NOVEDAD."/>
    <s v="VISITA_TÉCNICA"/>
    <m/>
    <s v="TIPO II"/>
    <s v="TERRESTRE"/>
    <s v="CASSIANI PEREZ RAUL RAMIRO"/>
    <n v="1"/>
    <n v="67654.12000000001"/>
    <n v="0"/>
    <n v="67654.12000000001"/>
    <m/>
    <m/>
    <m/>
    <m/>
    <m/>
  </r>
  <r>
    <s v="MONTERIA"/>
    <x v="4"/>
    <x v="5"/>
    <n v="5154"/>
    <n v="2646484"/>
    <n v="38649"/>
    <s v="ORDEN DE CAMBIO"/>
    <s v="ANTIOQUIA"/>
    <s v="CAUCASIA"/>
    <s v="ARRIO CENTRO CAUCASIA 4"/>
    <s v="REDEBAN"/>
    <s v="FO-25-1427503"/>
    <d v="2025-08-26T13:32:00"/>
    <d v="2025-08-28T16:17:00"/>
    <m/>
    <s v="ROLLOS"/>
    <s v="ROLLOS"/>
    <s v="CB UNO A UNO"/>
    <s v="CB UNO A UNO"/>
    <s v="EJECUTADO_EXITOSO"/>
    <s v="EJECUTADO EXITOSO"/>
    <s v="26/08/2025 SE ESCALA AL COORDINADOR DE ZONA PARA ENTREGA DE ROLLOS EN SITIO | 28/08/2025 SE REALIZA VISITA TÉCNICA PARA ENTREGA DE 110 ROLLOS PARA DATAFONO, NO SE INTERVIENE TERMINAL Y LA ENTREGA SE REALIZA SIN NOVEDAD."/>
    <s v="VISITA_TÉCNICA"/>
    <m/>
    <s v="TIPO II"/>
    <s v="TERRESTRE"/>
    <s v="CASSIANI PEREZ RAUL RAMIRO"/>
    <n v="1"/>
    <n v="67654.12000000001"/>
    <n v="0"/>
    <n v="67654.12000000001"/>
    <m/>
    <m/>
    <m/>
    <m/>
    <m/>
  </r>
  <r>
    <s v="VALLEDUPAR"/>
    <x v="4"/>
    <x v="5"/>
    <n v="20032"/>
    <n v="2631697"/>
    <n v="79223"/>
    <s v="ORDEN DE CAMBIO"/>
    <s v="CESAR"/>
    <s v="ASTREA"/>
    <s v="DISTRICOL INFINITE BY IRIS NAV"/>
    <s v="REDEBAN"/>
    <s v="FO-25-1411898"/>
    <d v="2025-08-22T13:11:00"/>
    <d v="2025-08-28T16:17:00"/>
    <m/>
    <s v="ROLLOS"/>
    <s v="ROLLOS"/>
    <s v="AGREGADOR"/>
    <s v="DISTRICOL"/>
    <s v="EJECUTADO_EXITOSO"/>
    <s v="EJECUTADO EXITOSO"/>
    <s v="22/08/2025 SE CONFIRMA DATOS CON CB, DATOS CORRECTOS, SE ACTUALIZAN. SE REALIZA ENVIO DE  ROLLOS CON GUIA | 28/08/2025 SE REALIZA ENVIO DE 10 ROLLOS, CON LA GUIA 2205447140 SERVIENTREGRA. SE CONFIRMA ENTREGA EXITOSA CON EL USUARIO."/>
    <s v="ENVÍO"/>
    <m/>
    <s v="TIPO III"/>
    <s v="TERRESTRE"/>
    <m/>
    <n v="0"/>
    <n v="35779.500569199998"/>
    <n v="0"/>
    <n v="35779.500569199998"/>
    <m/>
    <m/>
    <m/>
    <m/>
    <m/>
  </r>
  <r>
    <s v="MEDELLIN"/>
    <x v="1"/>
    <x v="1"/>
    <n v="5088"/>
    <n v="2642264"/>
    <n v="66370"/>
    <s v="ORDEN DE CAMBIO"/>
    <s v="ANTIOQUIA"/>
    <s v="BELLO"/>
    <s v="DISTRICOL PANADERIA LA CHOCHA"/>
    <s v="REDEBAN"/>
    <s v="FO-25-1424682"/>
    <d v="2025-08-26T08:00:00"/>
    <d v="2025-08-28T16:19:00"/>
    <m/>
    <s v="ROLLOS"/>
    <s v="ROLLOS"/>
    <s v="AGREGADOR"/>
    <s v="DISTRICOL"/>
    <s v="EJECUTADO_EXITOSO"/>
    <s v="EJECUTADO EXITOSO"/>
    <s v="26/08/2025 SE ESCALA AL COORDINADOR DE ZONA PARA ENTREGA DE ROLLOS EN SITIO | 28/08/2025 SE REALIZA ENTREGA DE 20 ROLLOS."/>
    <s v="VISITA_TÉCNICA"/>
    <m/>
    <s v="TIPO I"/>
    <s v="TERRESTRE"/>
    <s v="RAMIREZ TABARES JUAN DIEGO"/>
    <n v="1"/>
    <n v="35779.500569199998"/>
    <n v="0"/>
    <n v="35779.500569199998"/>
    <m/>
    <m/>
    <m/>
    <m/>
    <m/>
  </r>
  <r>
    <s v="CARTAGENA"/>
    <x v="4"/>
    <x v="5"/>
    <n v="13001"/>
    <n v="2643395"/>
    <n v="42444"/>
    <s v="ORDEN DE CAMBIO"/>
    <s v="BOLIVAR"/>
    <s v="CARTAGENA"/>
    <s v="BARRIO SIMON BOLIVAR CARTAGENA"/>
    <s v="REDEBAN"/>
    <s v="FO-25-1424642"/>
    <d v="2025-08-26T08:32:00"/>
    <d v="2025-08-28T16:21:00"/>
    <m/>
    <s v="ROLLOS"/>
    <s v="ROLLOS"/>
    <s v="CB UNO A UNO"/>
    <s v="CB UNO A UNO"/>
    <s v="EJECUTADO_EXITOSO"/>
    <s v="EJECUTADO EXITOSO"/>
    <s v="26/08/2025 SE ESCALA AL COORDINADOR DE ZONA PARA ENTREGA DE ROLLOS EN SITIO | 28/08/2025 SE REALIZA ENTREGA DE 20 ROLLOS PARA EL CORRESPONSAL"/>
    <s v="VISITA_TÉCNICA"/>
    <m/>
    <s v="TIPO I"/>
    <s v="TERRESTRE"/>
    <s v="MARTINEZ SALGUEDO ANDRES AUGUSTO"/>
    <n v="1"/>
    <n v="35779.500569199998"/>
    <n v="0"/>
    <n v="35779.500569199998"/>
    <m/>
    <m/>
    <m/>
    <m/>
    <m/>
  </r>
  <r>
    <s v="MONTERIA"/>
    <x v="4"/>
    <x v="5"/>
    <n v="23001"/>
    <n v="2639923"/>
    <n v="77609"/>
    <s v="ORDEN DE CAMBIO"/>
    <s v="CORDOBA"/>
    <s v="MONTERIA"/>
    <s v="BARRIO VILLA CIELO MONTERIA 1"/>
    <s v="REDEBAN"/>
    <s v="FO-25-1420871"/>
    <d v="2025-08-25T13:21:00"/>
    <d v="2025-08-28T16:24:00"/>
    <m/>
    <s v="ROLLOS"/>
    <s v="ROLLOS"/>
    <s v="CB UNO A UNO"/>
    <s v="CB UNO A UNO"/>
    <s v="EJECUTADO_EXITOSO"/>
    <s v="EJECUTADO EXITOSO"/>
    <s v="25/08/2025 SE ESCALA AL COORDINADOR DE ZONA PARA ENTREGA DE ROLLOS EN SITIO | 28/08/2025 SE E ENTREGAN 40 ROLLOS CON VISITA OK"/>
    <s v="VISITA_TÉCNICA"/>
    <m/>
    <s v="TIPO I"/>
    <s v="TERRESTRE"/>
    <s v="COGOLLO VERTEL EDER LUIS"/>
    <n v="1"/>
    <n v="35779.500569199998"/>
    <n v="0"/>
    <n v="35779.500569199998"/>
    <m/>
    <m/>
    <m/>
    <m/>
    <m/>
  </r>
  <r>
    <s v="APARTADO"/>
    <x v="1"/>
    <x v="1"/>
    <n v="5147"/>
    <n v="2653559"/>
    <n v="79886"/>
    <s v="ORDEN DE CAMBIO"/>
    <s v="ANTIOQUIA"/>
    <s v="CAREPA"/>
    <s v="DISTRICOL COOTRANSCAR"/>
    <s v="REDEBAN"/>
    <s v="FO-25-1434982"/>
    <d v="2025-08-27T14:43:00"/>
    <d v="2025-08-28T16:28:00"/>
    <m/>
    <s v="ROLLOS"/>
    <s v="ROLLOS"/>
    <s v="AGREGADOR"/>
    <s v="DISTRICOL"/>
    <s v="EJECUTADO_EXITOSO"/>
    <s v="EJECUTADO EXITOSO"/>
    <s v="27/08/2025 SE ESCALA AL COORDINADOR DE ZONA PARA ENTREGA DE ROLLOS EN SITIO | 28/08/2025 ENTREGA ROLLOS EN SITIO"/>
    <s v="VISITA_TÉCNICA"/>
    <m/>
    <s v="TIPO I"/>
    <s v="TERRESTRE"/>
    <s v="CASTRO HENAO DANIEL ESTEBAN"/>
    <n v="1"/>
    <n v="35779.500569199998"/>
    <n v="0"/>
    <n v="35779.500569199998"/>
    <m/>
    <m/>
    <m/>
    <m/>
    <m/>
  </r>
  <r>
    <s v="PEREIRA"/>
    <x v="0"/>
    <x v="0"/>
    <n v="66001"/>
    <n v="2656549"/>
    <n v="30807"/>
    <s v="ORDEN DE CAMBIO"/>
    <s v="RISARALDA"/>
    <s v="PEREIRA"/>
    <s v="BARRIO TRIBUNAS"/>
    <s v="REDEBAN"/>
    <s v="FO-25-1437722"/>
    <d v="2025-08-28T09:01:00"/>
    <d v="2025-08-28T16:31:00"/>
    <m/>
    <s v="ROLLOS"/>
    <s v="ROLLOS"/>
    <s v="CB UNO A UNO"/>
    <s v="CB UNO A UNO"/>
    <s v="EJECUTADO_CANCELADO"/>
    <s v="CB CON EFECTY"/>
    <s v="28/08/2025 SE ESCALA AL COORDINADOR DE ZONA PARA ENTREGA DE ROLLOS EN SITIO | 28/08/2025 VISITAMOS COMERCIO PERO NO ES POSIBLE ENTREGAR LOS ROLLOS YA QUE EN EL MISMO PUNTO CUENTAN CON EFECTY LE INDICAMOS AL CLIENTE EL MOTIVO POR EL CUAL NO SE PUEDE ENTREGAR."/>
    <s v="VISITA_TÉCNICA"/>
    <m/>
    <s v="TIPO I"/>
    <s v="TERRESTRE"/>
    <s v="ARROYAVE CANO MANUEL GUILLERMO"/>
    <n v="1"/>
    <n v="35779.500569199998"/>
    <n v="0"/>
    <n v="35779.500569199998"/>
    <m/>
    <m/>
    <m/>
    <m/>
    <m/>
  </r>
  <r>
    <s v="VILLAVICENCIO"/>
    <x v="5"/>
    <x v="6"/>
    <n v="50573"/>
    <n v="2641350"/>
    <n v="57551"/>
    <s v="ORDEN DE CAMBIO"/>
    <s v="META"/>
    <s v="PUERTO LOPEZ"/>
    <s v="BARRIO ZONA RURAL PUERTO LOPEZ"/>
    <s v="REDEBAN"/>
    <s v="FO-25-1422215"/>
    <d v="2025-08-25T15:58:00"/>
    <d v="2025-08-28T16:45:00"/>
    <m/>
    <s v="ROLLOS"/>
    <s v="ROLLOS"/>
    <s v="CB UNO A UNO"/>
    <s v="CB UNO A UNO"/>
    <s v="EJECUTADO_EXITOSO"/>
    <s v="EJECUTADO EXITOSO"/>
    <s v="25/08/2025 SE ESCALA AL COORDINADOR DE ZONA PARA ENTREGA DE ROLLOS EN SITIO | 28/08/2025 SE ENTREGAN 50 ROLLOS RBM"/>
    <s v="VISITA_TÉCNICA"/>
    <m/>
    <s v="TIPO II"/>
    <s v="TERRESTRE"/>
    <s v="PEDREROS CONTRERAS MICHAEL STEVENS"/>
    <n v="1"/>
    <n v="67654.12000000001"/>
    <n v="0"/>
    <n v="67654.12000000001"/>
    <m/>
    <m/>
    <m/>
    <m/>
    <m/>
  </r>
  <r>
    <s v="CALI"/>
    <x v="0"/>
    <x v="3"/>
    <n v="76111"/>
    <n v="2644202"/>
    <n v="76895"/>
    <s v="ORDEN DE CAMBIO"/>
    <s v="VALLE DEL CAUCA"/>
    <s v="GUADALAJARA DE BUGA"/>
    <s v="BARRIO POPULAR GUADALAJARA DE"/>
    <s v="REDEBAN"/>
    <s v="FO-25-1424632"/>
    <d v="2025-08-26T09:12:00"/>
    <d v="2025-08-28T17:18:00"/>
    <m/>
    <s v="ROLLOS"/>
    <s v="ROLLOS"/>
    <s v="CB UNO A UNO"/>
    <s v="CB UNO A UNO"/>
    <s v="EJECUTADO_EXITOSO"/>
    <s v="EJECUTADO EXITOSO"/>
    <s v="26/08/2025 SE ESCALA AL COORDINADOR DE ZONA PARA ENTREGA DE ROLLOS EN SITIO | 28/08/2025 EN LA VISITA TÉCNICA SE REALIZÓ LA ENTREGA DE 40 ROLLOS TERMICOS DE REDEBAN PARA EL CB"/>
    <s v="VISITA_TÉCNICA"/>
    <m/>
    <s v="TIPO II"/>
    <s v="TERRESTRE"/>
    <s v="SANCHEZ URREGO ROBINSON DAVID"/>
    <n v="1"/>
    <n v="67654.12000000001"/>
    <n v="0"/>
    <n v="67654.12000000001"/>
    <m/>
    <m/>
    <m/>
    <m/>
    <m/>
  </r>
  <r>
    <s v="SINCELEJO"/>
    <x v="4"/>
    <x v="5"/>
    <n v="70001"/>
    <n v="2642104"/>
    <n v="47054"/>
    <s v="ORDEN DE CAMBIO"/>
    <s v="SUCRE"/>
    <s v="SINCELEJO"/>
    <s v="BARRIO CENTRO SINCELEJO 14"/>
    <s v="REDEBAN"/>
    <s v="FO-25-1422601"/>
    <d v="2025-08-25T17:07:00"/>
    <d v="2025-08-28T17:21:00"/>
    <m/>
    <s v="ROLLOS"/>
    <s v="ROLLOS"/>
    <s v="CB UNO A UNO"/>
    <s v="CB UNO A UNO"/>
    <s v="EJECUTADO_EXITOSO"/>
    <s v="EJECUTADO EXITOSO"/>
    <s v="25/08/2025 SE ESCALA AL COORDINADOR DE ZONA PARA ENTREGA DE ROLLOS EN SITIO | 28/08/2025 SE VISITA SITIO SE VERIFICA INFORMACIÓN SE REALIZA ENTREGA DE ROLLOS RBM NO SE MANIPULA EQUIPOS, FIRMA QUIEN RECIBE LOS ROLLOS."/>
    <s v="VISITA_TÉCNICA"/>
    <m/>
    <s v="TIPO I"/>
    <s v="TERRESTRE"/>
    <s v="SANTOS GUZMAN CHRISTIAN FELIPE"/>
    <n v="1"/>
    <n v="35779.500569199998"/>
    <n v="0"/>
    <n v="35779.500569199998"/>
    <m/>
    <m/>
    <m/>
    <m/>
    <m/>
  </r>
  <r>
    <s v="MEDELLIN"/>
    <x v="1"/>
    <x v="1"/>
    <n v="5001"/>
    <n v="2633747"/>
    <n v="80082"/>
    <s v="ORDEN DE CAMBIO"/>
    <s v="ANTIOQUIA"/>
    <s v="MEDELLIN"/>
    <s v="BARRIO EL PLAYON MEDELLIN 2"/>
    <s v="REDEBAN"/>
    <s v="FO-25-1412494"/>
    <d v="2025-08-23T09:00:00"/>
    <d v="2025-08-29T08:26:00"/>
    <m/>
    <s v="ROLLOS"/>
    <s v="ROLLOS"/>
    <s v="CB UNO A UNO"/>
    <s v="CB UNO A UNO"/>
    <s v="EJECUTADO_EXITOSO"/>
    <s v="EJECUTADO EXITOSO"/>
    <s v="23/08/2025 SE ESCALA AL COORDINADOR DE ZONA PARA ENTREGA DE ROLLOS EN SITIO | 29/08/2025 28-8 SE REALIZA ENTREGA DE 10 ROLLOS POR EL OPERADOR CABIFY"/>
    <s v="VISITA_TÉCNICA"/>
    <m/>
    <s v="TIPO I"/>
    <s v="TERRESTRE"/>
    <s v="AYALA ROMERO MAYKOL DANILO"/>
    <n v="1"/>
    <n v="35779.500569199998"/>
    <n v="0"/>
    <n v="35779.500569199998"/>
    <m/>
    <m/>
    <m/>
    <m/>
    <m/>
  </r>
  <r>
    <s v="MEDELLIN"/>
    <x v="1"/>
    <x v="1"/>
    <n v="5088"/>
    <n v="2634357"/>
    <n v="33971"/>
    <s v="ORDEN DE CAMBIO"/>
    <s v="ANTIOQUIA"/>
    <s v="BELLO"/>
    <s v="PAGAFACIL PLAZA DE BELLO"/>
    <s v="REDEBAN"/>
    <s v="FO-25-1413225"/>
    <d v="2025-08-23T09:40:00"/>
    <d v="2025-08-29T08:27:00"/>
    <m/>
    <s v="ROLLOS"/>
    <s v="ROLLOS"/>
    <s v="ROBUSTO"/>
    <s v="PAGAFACIL"/>
    <s v="EJECUTADO_EXITOSO"/>
    <s v="EJECUTADO EXITOSO"/>
    <s v="23/08/2025 SE ESCALA AL COORDINADOR DE ZONA PARA ENTREGA DE ROLLOS EN SITIO | 29/08/2025 28-8 SE REALIZA ENTREGA DE 190 ROLLOS POR EL OPERADOR CABIFY"/>
    <s v="VISITA_TÉCNICA"/>
    <m/>
    <s v="TIPO I"/>
    <s v="TERRESTRE"/>
    <s v="AYALA ROMERO MAYKOL DANILO"/>
    <n v="1"/>
    <n v="35779.500569199998"/>
    <n v="0"/>
    <n v="35779.500569199998"/>
    <m/>
    <m/>
    <m/>
    <m/>
    <m/>
  </r>
  <r>
    <s v="MEDELLIN"/>
    <x v="1"/>
    <x v="1"/>
    <n v="5088"/>
    <n v="2634538"/>
    <n v="78054"/>
    <s v="ORDEN DE CAMBIO"/>
    <s v="ANTIOQUIA"/>
    <s v="BELLO"/>
    <s v="PTM BELLO MINIMERCADO EL ECONO"/>
    <s v="REDEBAN"/>
    <s v="FO-25-1414207"/>
    <d v="2025-08-23T11:45:00"/>
    <d v="2025-08-29T08:28:00"/>
    <m/>
    <s v="ROLLOS"/>
    <s v="ROLLOS"/>
    <s v="AGREGADOR"/>
    <s v="COMCARD - PTM"/>
    <s v="EJECUTADO_EXITOSO"/>
    <s v="EJECUTADO EXITOSO"/>
    <s v="23/08/2025 SE ESCALA AL COORDINADOR DE ZONA PARA ENTREGA DE ROLLOS EN SITIO | 29/08/2025 28-8 SE REALIZA ENTREGA DE 40 ROLLOS POR EL OPERADOR CABIFY"/>
    <s v="VISITA_TÉCNICA"/>
    <m/>
    <s v="TIPO I"/>
    <s v="TERRESTRE"/>
    <s v="AYALA ROMERO MAYKOL DANILO"/>
    <n v="1"/>
    <n v="35779.500569199998"/>
    <n v="0"/>
    <n v="35779.500569199998"/>
    <m/>
    <m/>
    <m/>
    <m/>
    <m/>
  </r>
  <r>
    <s v="MEDELLIN"/>
    <x v="1"/>
    <x v="1"/>
    <n v="5088"/>
    <n v="2630446"/>
    <n v="75649"/>
    <s v="ORDEN DE CAMBIO"/>
    <s v="ANTIOQUIA"/>
    <s v="BELLO"/>
    <s v="BARRIO BELLO BELLO 21"/>
    <s v="REDEBAN"/>
    <s v="FO-25-1408474"/>
    <d v="2025-08-22T10:23:00"/>
    <d v="2025-08-29T08:28:00"/>
    <m/>
    <s v="ROLLOS"/>
    <s v="ROLLOS"/>
    <s v="CB UNO A UNO"/>
    <s v="CB UNO A UNO"/>
    <s v="EJECUTADO_EXITOSO"/>
    <s v="EJECUTADO EXITOSO"/>
    <s v="22/08/2025 SE ESCALA PARA ENVIO POR CABIFY | 29/08/2025 28-8 SE REALIZA ENTREGA DE 50 ROLLOS POR EL OPERADOR CABIFY"/>
    <s v="VISITA_TÉCNICA"/>
    <m/>
    <s v="TIPO I"/>
    <s v="TERRESTRE"/>
    <s v="AYALA ROMERO MAYKOL DANILO"/>
    <n v="1"/>
    <n v="35779.500569199998"/>
    <n v="0"/>
    <n v="35779.500569199998"/>
    <m/>
    <m/>
    <m/>
    <m/>
    <m/>
  </r>
  <r>
    <s v="MEDELLIN"/>
    <x v="1"/>
    <x v="1"/>
    <n v="5088"/>
    <n v="2634631"/>
    <n v="79583"/>
    <s v="ORDEN DE CAMBIO"/>
    <s v="ANTIOQUIA"/>
    <s v="BELLO"/>
    <s v="BARRIO POBLADO NIQUIA BELLO"/>
    <s v="REDEBAN"/>
    <s v="FO-25-1414206"/>
    <d v="2025-08-23T11:48:00"/>
    <d v="2025-08-29T08:29:00"/>
    <m/>
    <s v="ROLLOS"/>
    <s v="ROLLOS"/>
    <s v="CB UNO A UNO"/>
    <s v="CB UNO A UNO"/>
    <s v="EJECUTADO_EXITOSO"/>
    <s v="EJECUTADO EXITOSO"/>
    <s v="23/08/2025 SE ESCALA AL COORDINADOR DE ZONA PARA ENTREGA DE ROLLOS EN SITIO | 29/08/2025 28-8 SE REALIZA ENTREGA DE 20 ROLLOS POR EL OPERADOR CABIFY"/>
    <s v="VISITA_TÉCNICA"/>
    <m/>
    <s v="TIPO I"/>
    <s v="TERRESTRE"/>
    <s v="AYALA ROMERO MAYKOL DANILO"/>
    <n v="1"/>
    <n v="35779.500569199998"/>
    <n v="0"/>
    <n v="35779.500569199998"/>
    <m/>
    <m/>
    <m/>
    <m/>
    <m/>
  </r>
  <r>
    <s v="BOGOTA"/>
    <x v="3"/>
    <x v="4"/>
    <n v="11001"/>
    <n v="2654659"/>
    <n v="43351"/>
    <s v="ORDEN DE CAMBIO"/>
    <s v="CUNDINAMARCA"/>
    <s v="BOGOTA"/>
    <s v="BARRIO VILLA CASTILLA BOGOTA"/>
    <s v="REDEBAN"/>
    <s v="FO-25-1435937"/>
    <d v="2025-08-27T16:27:00"/>
    <d v="2025-08-29T08:39:00"/>
    <m/>
    <s v="ROLLOS"/>
    <s v="ROLLOS"/>
    <s v="CB UNO A UNO"/>
    <s v="CB UNO A UNO"/>
    <s v="EJECUTADO_EXITOSO"/>
    <s v="EJECUTADO EXITOSO"/>
    <s v="27/08/2025 SE ESCALA AL COORDINADOR DE ZONA PARA ENTREGA DE ROLLOS EN SITIO | 28/08/2025 SE ENTREGAN 20 ROLLOS"/>
    <s v="VISITA_TÉCNICA"/>
    <m/>
    <s v="TIPO I"/>
    <s v="TERRESTRE"/>
    <s v="INFANTE SIERRA MANUEL FERNANDO"/>
    <n v="1"/>
    <n v="35779.500569199998"/>
    <n v="0"/>
    <n v="35779.500569199998"/>
    <m/>
    <m/>
    <m/>
    <m/>
    <m/>
  </r>
  <r>
    <s v="CALI"/>
    <x v="0"/>
    <x v="3"/>
    <n v="76248"/>
    <n v="2647310"/>
    <n v="38772"/>
    <s v="ORDEN DE CAMBIO"/>
    <s v="VALLE DEL CAUCA"/>
    <s v="EL CERRITO"/>
    <s v="BARRIO CENTRO EL CERRITO 1"/>
    <s v="REDEBAN"/>
    <s v="FO-25-1429119"/>
    <d v="2025-08-26T14:32:00"/>
    <d v="2025-08-29T08:41:00"/>
    <m/>
    <s v="ROLLOS"/>
    <s v="ROLLOS"/>
    <s v="CB UNO A UNO"/>
    <s v="CB UNO A UNO"/>
    <s v="EJECUTADO_EXITOSO"/>
    <s v="EJECUTADO EXITOSO"/>
    <s v="26/08/2025 SE ESCALA AL COORDINADOR DE ZONA PARA ENTREGA DE ROLLOS EN SITIO | 28/08/2025 EN LA VISITA TÉCNICA SE REALIZÓ LA ENTREGA DE 70 ROLLOS TÉRMICOS DE REDEBAN PARA EL CB"/>
    <s v="VISITA_TÉCNICA"/>
    <m/>
    <s v="TIPO II"/>
    <s v="TERRESTRE"/>
    <s v="SANCHEZ URREGO ROBINSON DAVID"/>
    <n v="1"/>
    <n v="67654.12000000001"/>
    <n v="0"/>
    <n v="67654.12000000001"/>
    <m/>
    <m/>
    <m/>
    <m/>
    <m/>
  </r>
  <r>
    <s v="CALI"/>
    <x v="0"/>
    <x v="3"/>
    <n v="19807"/>
    <n v="2635472"/>
    <n v="79797"/>
    <s v="ORDEN DE CAMBIO"/>
    <s v="CAUCA"/>
    <s v="TIMBIO"/>
    <s v="BARRIO PANAMERICANO TIMBIO"/>
    <s v="REDEBAN"/>
    <s v="FO-25-1416918"/>
    <d v="2025-08-24T10:06:00"/>
    <d v="2025-08-29T08:47:00"/>
    <m/>
    <s v="ROLLOS"/>
    <s v="ROLLOS"/>
    <s v="CB UNO A UNO"/>
    <s v="CB UNO A UNO"/>
    <s v="EJECUTADO_EXITOSO"/>
    <s v="EJECUTADO EXITOSO"/>
    <s v="24/08/2025 SE CONFIRMA DATOS CON CB, DATOS CORRECTOS, SE ACTUALIZAN. SE REALIZA ENVIO DE ROLLOS CON GUIA | 29/08/2025 SE REALIZA ENVIO DE 10 ROLLOS, CON LA GUIA 2185553745 SERVIENTREGA. SE CONFIRMA ENTREGA EXITOSA POR PARTE DE LA TRANSPORTADORA_x000a_."/>
    <s v="ENVÍO"/>
    <m/>
    <s v="TIPO III"/>
    <s v="TERRESTRE"/>
    <m/>
    <n v="0"/>
    <n v="35779.500569199998"/>
    <n v="0"/>
    <n v="35779.500569199998"/>
    <m/>
    <m/>
    <m/>
    <m/>
    <m/>
  </r>
  <r>
    <s v="MEDELLIN"/>
    <x v="1"/>
    <x v="1"/>
    <n v="5604"/>
    <n v="2630029"/>
    <n v="78281"/>
    <s v="ORDEN DE CAMBIO"/>
    <s v="ANTIOQUIA"/>
    <s v="REMEDIOS"/>
    <s v="BARRIO LA VUELTA DE LA HERRADU"/>
    <s v="REDEBAN"/>
    <s v="FO-25-1409844"/>
    <d v="2025-08-22T09:28:00"/>
    <d v="2025-08-29T08:54:00"/>
    <m/>
    <s v="ROLLOS"/>
    <s v="ROLLOS"/>
    <s v="CB UNO A UNO"/>
    <s v="CB UNO A UNO"/>
    <s v="EJECUTADO_EXITOSO"/>
    <s v="EJECUTADO EXITOSO"/>
    <s v="22/08/2025 SE CONFIRMA DATOS CON CB, DATOS CORRECTOS, SE ACTUALIZAN. SE REALIZA ENVIO DE  ROLLOS CON GUIA | 29/08/2025 SE REALIZA ENVIO DE 20 ROLLOS, CON LA GUIA 284607379 SERVIENTREGA. SE CONFIRMA ENTREGA EXITOSA CON EL USUARIO."/>
    <s v="ENVÍO"/>
    <m/>
    <s v="TIPO IV"/>
    <s v="TERRESTRE"/>
    <m/>
    <n v="0"/>
    <n v="35779.500569199998"/>
    <n v="0"/>
    <n v="35779.500569199998"/>
    <m/>
    <m/>
    <m/>
    <m/>
    <m/>
  </r>
  <r>
    <s v="BUCARAMANGA"/>
    <x v="2"/>
    <x v="2"/>
    <n v="68001"/>
    <n v="2657091"/>
    <n v="69120"/>
    <s v="ORDEN DE CAMBIO"/>
    <s v="SANTANDER"/>
    <s v="BUCARAMANGA"/>
    <s v="PTM BUCARAMANGA FRUTOS SECOS L"/>
    <s v="REDEBAN"/>
    <s v="FO-25-1439112"/>
    <d v="2025-08-28T09:45:00"/>
    <d v="2025-08-29T08:58:00"/>
    <m/>
    <s v="ROLLOS"/>
    <s v="ROLLOS"/>
    <s v="AGREGADOR"/>
    <s v="COMCARD - PTM"/>
    <s v="EJECUTADO_CANCELADO"/>
    <s v="CB CERRADO - DESOCUPADO"/>
    <s v="28/08/2025 SE ESCALA AL COORDINADOR DE ZONA PARA ENTREGA DE ROLLOS EN SITIO | 29/08/2025 SE VISITA COMERCIO  EN DOS OPORTUNIDADES Y SE ENCUENTRA CERRADO, SE INTENTA COMUNICAR AL NUMERO 3143351511, Y NO HAY RESPUESTA, SE PROCEDE A CERRAR ORDEN"/>
    <s v="VISITA_TÉCNICA"/>
    <m/>
    <s v="TIPO I"/>
    <s v="TERRESTRE"/>
    <s v="GELVEZ MOGOLLON JOSE ELISEO"/>
    <n v="1"/>
    <n v="35779.500569199998"/>
    <n v="0"/>
    <n v="35779.500569199998"/>
    <m/>
    <m/>
    <m/>
    <m/>
    <m/>
  </r>
  <r>
    <s v="CARTAGENA"/>
    <x v="4"/>
    <x v="5"/>
    <n v="13140"/>
    <n v="2634505"/>
    <n v="80247"/>
    <s v="ORDEN DE CAMBIO"/>
    <s v="BOLIVAR"/>
    <s v="CALAMAR"/>
    <s v="BARRIO SUR CALAMAR"/>
    <s v="REDEBAN"/>
    <s v="FO-25-1413829"/>
    <d v="2025-08-23T10:31:00"/>
    <d v="2025-08-29T09:05:00"/>
    <m/>
    <s v="ROLLOS"/>
    <s v="ROLLOS"/>
    <s v="CB UNO A UNO"/>
    <s v="CB UNO A UNO"/>
    <s v="EJECUTADO_EXITOSO"/>
    <s v="EJECUTADO EXITOSO"/>
    <s v="23/08/2025 SE ESCALA AL COORDINADOR DE ZONA PARA ENTREGA DE ROLLOS EN SITIO | 29/08/2025 SE ENTREGAN 20 ROLLOS DE LA RED RBM EXITOSOS"/>
    <s v="VISITA_TÉCNICA"/>
    <m/>
    <s v="TIPO II"/>
    <s v="TERRESTRE"/>
    <s v="PEÑALOZA GUTIERREZ RAFAEL GUSTAVO"/>
    <n v="1"/>
    <n v="67654.12000000001"/>
    <n v="0"/>
    <n v="67654.12000000001"/>
    <m/>
    <m/>
    <m/>
    <m/>
    <m/>
  </r>
  <r>
    <s v="MEDELLIN"/>
    <x v="1"/>
    <x v="1"/>
    <n v="5756"/>
    <n v="2634663"/>
    <n v="79632"/>
    <s v="ORDEN DE CAMBIO"/>
    <s v="ANTIOQUIA"/>
    <s v="SONSON"/>
    <s v="BARRIO SONSON SONSON 8"/>
    <s v="REDEBAN"/>
    <s v="FO-25-1414774"/>
    <d v="2025-08-25T08:00:00"/>
    <d v="2025-08-29T09:16:00"/>
    <m/>
    <s v="ROLLOS"/>
    <s v="ROLLOS"/>
    <s v="CB UNO A UNO"/>
    <s v="CB UNO A UNO"/>
    <s v="EJECUTADO_EXITOSO"/>
    <s v="EJECUTADO EXITOSO"/>
    <s v="23/08/2025 SE CONFIRMA DATOS CON CB, DATOS CORRECTOS, SE ACTUALIZAN. SE REALIZA ENVIO DE ROLLOS CON GUIA | 27/08/2025 SE REALIZA ENVÍO DE ROLLOS"/>
    <s v="ENVÍO"/>
    <m/>
    <s v="TIPO III"/>
    <s v="TERRESTRE"/>
    <s v="HERNANDEZ CHAVARRIA JUAN CAMILO"/>
    <n v="0"/>
    <n v="35779.500569199998"/>
    <n v="0"/>
    <n v="35779.500569199998"/>
    <m/>
    <m/>
    <m/>
    <m/>
    <m/>
  </r>
  <r>
    <s v="MEDELLIN"/>
    <x v="1"/>
    <x v="1"/>
    <n v="5756"/>
    <n v="2644348"/>
    <n v="24340"/>
    <s v="ORDEN DE CAMBIO"/>
    <s v="ANTIOQUIA"/>
    <s v="SONSON"/>
    <s v="CORREGIMIENTO LA DANTA SONSON"/>
    <s v="REDEBAN"/>
    <s v="FO-25-1426695"/>
    <d v="2025-08-26T09:34:00"/>
    <d v="2025-08-29T09:20:00"/>
    <m/>
    <s v="ROLLOS"/>
    <s v="ROLLOS"/>
    <s v="CB UNO A UNO"/>
    <s v="CB UNO A UNO"/>
    <s v="EJECUTADO_EXITOSO"/>
    <s v="EJECUTADO EXITOSO"/>
    <s v="26/08/2025 SE CONFIRMA DATOS CON CB, DATOS CORRECTOS, SE ACTUALIZAN. SE REALIZA ENVIO DE ROLLOS CON GUIA | 27/08/2025 SE REALIZA ENVÍO DE ROLLOS"/>
    <s v="ENVÍO"/>
    <m/>
    <s v="TIPO III"/>
    <s v="TERRESTRE"/>
    <s v="HERNANDEZ CHAVARRIA JUAN CAMILO"/>
    <n v="0"/>
    <n v="35779.500569199998"/>
    <n v="0"/>
    <n v="35779.500569199998"/>
    <m/>
    <m/>
    <m/>
    <m/>
    <m/>
  </r>
  <r>
    <s v="MEDELLIN"/>
    <x v="1"/>
    <x v="1"/>
    <n v="5854"/>
    <n v="2644883"/>
    <n v="77936"/>
    <s v="ORDEN DE CAMBIO"/>
    <s v="ANTIOQUIA"/>
    <s v="VALDIVIA"/>
    <s v="BARRIO CGT EL ALTO VALDIVIA"/>
    <s v="REDEBAN"/>
    <s v="FO-25-1426689"/>
    <d v="2025-08-26T10:21:00"/>
    <d v="2025-08-29T09:24:00"/>
    <m/>
    <s v="ROLLOS"/>
    <s v="ROLLOS"/>
    <s v="CB UNO A UNO"/>
    <s v="CB UNO A UNO"/>
    <s v="EJECUTADO_EXITOSO"/>
    <s v="EJECUTADO EXITOSO"/>
    <s v="26/08/2025 SE CONFIRMA DATOS CON CB, DATOS CORRECTOS, SE ACTUALIZAN. SE REALIZA ENVIO DE ROLLOS CON GUIA | 27/08/2025 SE REALIZA ENVÍO DE ROLLOS"/>
    <s v="ENVÍO"/>
    <m/>
    <s v="TIPO III"/>
    <s v="TERRESTRE"/>
    <s v="HERNANDEZ CHAVARRIA JUAN CAMILO"/>
    <n v="0"/>
    <n v="35779.500569199998"/>
    <n v="0"/>
    <n v="35779.500569199998"/>
    <m/>
    <m/>
    <m/>
    <m/>
    <m/>
  </r>
  <r>
    <s v="TUNJA"/>
    <x v="2"/>
    <x v="2"/>
    <n v="15480"/>
    <n v="2642472"/>
    <n v="79194"/>
    <s v="ORDEN DE CAMBIO"/>
    <s v="BOYACA"/>
    <s v="MUZO"/>
    <s v="BARRIO VILLA TERESA MUZO"/>
    <s v="REDEBAN"/>
    <s v="FO-25-1426698"/>
    <d v="2025-08-26T08:00:00"/>
    <d v="2025-08-29T09:26:00"/>
    <m/>
    <s v="ROLLOS"/>
    <s v="ROLLOS"/>
    <s v="CB UNO A UNO"/>
    <s v="CB UNO A UNO"/>
    <s v="EJECUTADO_EXITOSO"/>
    <s v="EJECUTADO EXITOSO"/>
    <s v="26/08/2025 SE CONFIRMA DATOS CON CB, DATOS CORRECTOS, SE ACTUALIZAN. SE REALIZA ENVIO DE ROLLOS CON GUIA | 27/08/2025 SE REALIZA ENVIO 20 ROLLOS"/>
    <s v="ENVÍO"/>
    <m/>
    <s v="TIPO IV"/>
    <s v="TERRESTRE"/>
    <s v="GONZALEZ GONZALEZ MARIO ALBERTO"/>
    <n v="0"/>
    <n v="35779.500569199998"/>
    <n v="0"/>
    <n v="35779.500569199998"/>
    <m/>
    <m/>
    <m/>
    <m/>
    <m/>
  </r>
  <r>
    <s v="BARRANQUILLA"/>
    <x v="4"/>
    <x v="5"/>
    <n v="8001"/>
    <n v="2660484"/>
    <n v="36269"/>
    <s v="ORDEN DE CAMBIO"/>
    <s v="ATLANTICO"/>
    <s v="BARRANQUILLA"/>
    <s v="OPRAP PLAZA DEL PRADO"/>
    <s v="REDEBAN"/>
    <s v="FO-25-1440836"/>
    <d v="2025-08-28T16:02:00"/>
    <d v="2025-08-29T09:28:00"/>
    <m/>
    <s v="ROLLOS"/>
    <s v="ROLLOS"/>
    <s v="ROBUSTO"/>
    <s v="OPRAP"/>
    <s v="EJECUTADO_EXITOSO"/>
    <s v="EJECUTADO EXITOSO"/>
    <s v="28/08/2025 SE ESCALA AL COORDINADOR DE ZONA PARA ENTREGA DE ROLLOS EN SITIO | 29/08/2025 SE REALIZA VISITA SE ENTREGA 90 ROLLOS"/>
    <s v="VISITA_TÉCNICA"/>
    <m/>
    <s v="TIPO I"/>
    <s v="TERRESTRE"/>
    <s v="VILLACOB VILLACOB ELKIN EDUARDO"/>
    <n v="1"/>
    <n v="35779.500569199998"/>
    <n v="0"/>
    <n v="35779.500569199998"/>
    <m/>
    <m/>
    <m/>
    <m/>
    <m/>
  </r>
  <r>
    <s v="CALI"/>
    <x v="0"/>
    <x v="3"/>
    <n v="19532"/>
    <n v="2605149"/>
    <n v="79400"/>
    <s v="ORDEN DE CAMBIO"/>
    <s v="CAUCA"/>
    <s v="PATIA"/>
    <s v="BARRIO PABLO VI PATIA"/>
    <s v="REDEBAN"/>
    <s v="FO-25-1381987"/>
    <d v="2025-08-15T15:52:00"/>
    <d v="2025-08-29T09:32:00"/>
    <m/>
    <s v="ROLLOS"/>
    <s v="ROLLOS"/>
    <s v="CB UNO A UNO"/>
    <s v="CB UNO A UNO"/>
    <s v="EJECUTADO_EXITOSO"/>
    <s v="EJECUTADO EXITOSO"/>
    <s v="15/08/2025 SE REALIZA ENVIO ROLLOS CON GUIA | 21/08/2025 EN COMUNICACIÓN CON EL USUARIO, INDICA QUE AÚN NO RECIBE PAPELERÍA. SE INFORMA GUIA | 25/08/2025 EN COMUNICACIÓN CON EL USUARIO, INDICA QUE AÚN NO RECIBE PAPELERÍA. | 27/08/2025 EN COMUNICACIÓN CON EL USUARIO VIA WHATSAPP, INDICA QUE AÚN NO RECIBE PAPELERÍA. | 29/08/2025 SE REALIZA ENVIO DE 10 ROLLOS, CON LA GUIA 2185553730 SERVIENTREGA. SE CONFIRMA ENTREGA EXITOSA POR PARTE DE LA TRANSPORTADORA."/>
    <s v="ENVÍO"/>
    <m/>
    <s v="TIPO IV"/>
    <s v="TERRESTRE"/>
    <m/>
    <n v="0"/>
    <n v="35779.500569199998"/>
    <n v="0"/>
    <n v="35779.500569199998"/>
    <m/>
    <m/>
    <m/>
    <m/>
    <m/>
  </r>
  <r>
    <s v="CUCUTA"/>
    <x v="2"/>
    <x v="2"/>
    <n v="54810"/>
    <n v="2634928"/>
    <n v="54022"/>
    <s v="ORDEN DE CAMBIO"/>
    <s v="NORTE DE SANTANDER"/>
    <s v="TIBU"/>
    <s v="DISTRICOL INV PUNTO Y FAMA"/>
    <s v="REDEBAN"/>
    <s v="FO-25-1416921"/>
    <d v="2025-08-25T08:00:00"/>
    <d v="2025-08-29T09:33:00"/>
    <m/>
    <s v="ROLLOS"/>
    <s v="ROLLOS"/>
    <s v="AGREGADOR"/>
    <s v="DISTRICOL"/>
    <s v="EJECUTADO_EXITOSO"/>
    <s v="EJECUTADO EXITOSO"/>
    <s v="24/08/2025 SE CONFIRMA DATOS CON CB, DATOS CORRECTOS, SE ACTUALIZAN. SE REALIZA ENVIO DE ROLLOS CON GUIA | 29/08/2025 SE REALIZA ENVIO DE 50 ROLLOS, CON LA GUIA 2187690652 SERVIENTREGA. SE CONFIRMA ENTREGA EXITOSA POR PARTE DE LA TRANSPORTADORA."/>
    <s v="ENVÍO"/>
    <m/>
    <s v="TIPO IV ESPECIAL"/>
    <s v="TERRESTRE"/>
    <m/>
    <n v="0"/>
    <n v="35779.500569199998"/>
    <n v="0"/>
    <n v="35779.500569199998"/>
    <m/>
    <m/>
    <m/>
    <m/>
    <m/>
  </r>
  <r>
    <s v="PASTO"/>
    <x v="0"/>
    <x v="3"/>
    <n v="52385"/>
    <n v="2636812"/>
    <n v="79214"/>
    <s v="ORDEN DE CAMBIO"/>
    <s v="NARIÑO"/>
    <s v="LA LLANADA"/>
    <s v="BARRIO SAN FRANCISCO LA LLANAD"/>
    <s v="REDEBAN"/>
    <s v="FO-25-1422510"/>
    <d v="2025-08-25T08:47:00"/>
    <d v="2025-08-29T09:34:00"/>
    <m/>
    <s v="ROLLOS"/>
    <s v="ROLLOS"/>
    <s v="CB UNO A UNO"/>
    <s v="CB UNO A UNO"/>
    <s v="EJECUTADO_EXITOSO"/>
    <s v="EJECUTADO EXITOSO"/>
    <s v="25/08/2025 SE ESCALA A LA RED PARA AUTORIZACIÓN DE ROLLOS - LA RED AUTORIZA - SE REALIZA ENVIO | 29/08/2025 SE REALIZA ENVIO DE 10 ROLLOS, CON LA GUIA 2185553746 SERVIENTREGA. SE CONFIRMA ENTREGA EXITOSA POR PARTE DE LA TRANSPORTADORA."/>
    <s v="ENVÍO"/>
    <m/>
    <s v="TIPO IV"/>
    <s v="TERRESTRE"/>
    <m/>
    <n v="0"/>
    <n v="35779.500569199998"/>
    <n v="0"/>
    <n v="35779.500569199998"/>
    <m/>
    <m/>
    <m/>
    <m/>
    <m/>
  </r>
  <r>
    <s v="BUCARAMANGA"/>
    <x v="2"/>
    <x v="2"/>
    <n v="68081"/>
    <n v="2637802"/>
    <n v="67772"/>
    <s v="ORDEN DE CAMBIO"/>
    <s v="SANTANDER"/>
    <s v="BARRANCABERMEJA"/>
    <s v="BARRIO EL CENTRO BARRANCABERME"/>
    <s v="REDEBAN"/>
    <s v="FO-25-1421369"/>
    <d v="2025-08-25T09:53:00"/>
    <d v="2025-08-29T09:35:00"/>
    <m/>
    <s v="ROLLOS"/>
    <s v="ROLLOS"/>
    <s v="CB UNO A UNO"/>
    <s v="CB UNO A UNO"/>
    <s v="EJECUTADO_EXITOSO"/>
    <s v="EJECUTADO EXITOSO"/>
    <s v="25/08/2025 SE CONFIRMA DATOS CON CB, DATOS CORRECTOS, SE ACTUALIZAN. SE REALIZA ENVIO DE ROLLOS CON GUIA | 29/08/2025 SE REALIZA ENVIO DE 50 ROLLOS, CON LA GUIA 2187690654 SERVIENTREGA. SE CONFIRMA ENTREGA EXITOSA POR PARTE DE LA TRANSPORTADORA."/>
    <s v="ENVÍO"/>
    <m/>
    <s v="TIPO III"/>
    <s v="TERRESTRE"/>
    <m/>
    <n v="0"/>
    <n v="35779.500569199998"/>
    <n v="0"/>
    <n v="35779.500569199998"/>
    <m/>
    <m/>
    <m/>
    <m/>
    <m/>
  </r>
  <r>
    <s v="VILLAVICENCIO"/>
    <x v="5"/>
    <x v="6"/>
    <n v="85440"/>
    <n v="2638613"/>
    <n v="70214"/>
    <s v="ORDEN DE CAMBIO"/>
    <s v="CASANARE"/>
    <s v="VILLANUEVA"/>
    <s v="PTM VILLANUEVA DROGUERIA FARMA"/>
    <s v="REDEBAN"/>
    <s v="FO-25-1421359"/>
    <d v="2025-08-25T10:50:00"/>
    <d v="2025-08-29T09:36:00"/>
    <m/>
    <s v="ROLLOS"/>
    <s v="ROLLOS"/>
    <s v="AGREGADOR"/>
    <s v="COMCARD - PTM"/>
    <s v="EJECUTADO_EXITOSO"/>
    <s v="EJECUTADO EXITOSO"/>
    <s v="25/08/2025 SE CONFIRMA DATOS CON CB, DATOS CORRECTOS, SE ACTUALIZAN. SE REALIZA ENVIO DE ROLLOS CON GUIA | 29/08/2025 SE REALIZA ENVIO DE 20 ROLLOS, CON LA GUIA 2235596010 SERVIENTREGA. SE CONFIRMA ENTREGA EXITOSA POR PARTE DE LA TRANSPORTADORA."/>
    <s v="ENVÍO"/>
    <m/>
    <s v="TIPO III"/>
    <s v="TERRESTRE"/>
    <m/>
    <n v="0"/>
    <n v="35779.500569199998"/>
    <n v="0"/>
    <n v="35779.500569199998"/>
    <m/>
    <m/>
    <m/>
    <m/>
    <m/>
  </r>
  <r>
    <s v="CALI"/>
    <x v="0"/>
    <x v="3"/>
    <n v="76109"/>
    <n v="2638306"/>
    <n v="79355"/>
    <s v="ORDEN DE CAMBIO"/>
    <s v="VALLE DEL CAUCA"/>
    <s v="BUENAVENTURA"/>
    <s v="BARRIO PUNTA DEL ESTE BUENAVEN"/>
    <s v="REDEBAN"/>
    <s v="FO-25-1421364"/>
    <d v="2025-08-25T10:23:00"/>
    <d v="2025-08-29T09:36:00"/>
    <m/>
    <s v="ROLLOS"/>
    <s v="ROLLOS"/>
    <s v="CB UNO A UNO"/>
    <s v="CB UNO A UNO"/>
    <s v="EJECUTADO_EXITOSO"/>
    <s v="EJECUTADO EXITOSO"/>
    <s v="25/08/2025 SE CONFIRMA DATOS CON CB, DATOS CORRECTOS, SE ACTUALIZAN. SE REALIZA ENVIO DE ROLLOS CON GUIA | 29/08/2025 SE REALIZA ENVIO DE 10 ROLLOS, CON LA GUIA 2185553746 SERVIENTREGA. SE CONFIRMA ENTREGA EXITOSA POR PARTE DE LA TRANSPORTADORA."/>
    <s v="ENVÍO"/>
    <m/>
    <s v="TIPO III"/>
    <s v="TERRESTRE"/>
    <m/>
    <n v="0"/>
    <n v="35779.500569199998"/>
    <n v="0"/>
    <n v="35779.500569199998"/>
    <m/>
    <m/>
    <m/>
    <m/>
    <m/>
  </r>
  <r>
    <s v="CUCUTA"/>
    <x v="2"/>
    <x v="2"/>
    <n v="54498"/>
    <n v="2639421"/>
    <n v="67559"/>
    <s v="ORDEN DE CAMBIO"/>
    <s v="NORTE DE SANTANDER"/>
    <s v="OCAÑA"/>
    <s v="DISTRICOL VARIEDADES LA CL"/>
    <s v="REDEBAN"/>
    <s v="FO-25-1422509"/>
    <d v="2025-08-25T11:56:00"/>
    <d v="2025-08-29T09:37:00"/>
    <m/>
    <s v="ROLLOS"/>
    <s v="ROLLOS"/>
    <s v="AGREGADOR"/>
    <s v="DISTRICOL"/>
    <s v="EJECUTADO_EXITOSO"/>
    <s v="EJECUTADO EXITOSO"/>
    <s v="25/08/2025 SE CONFIRMA DATOS CON CB, DATOS CORRECTOS, SE ACTUALIZAN. SE REALIZA ENVIO DE ROLLOS CON GUIA | 29/08/2025 SE REALIZA ENVIO DE 30 ROLLOS, CON LA GUIA 2187690655 SERVIENTREGA. SE CONFIRMA ENTREGA EXITOSA POR PARTE DE LA TRANSPORTADORA."/>
    <s v="ENVÍO"/>
    <m/>
    <s v="TIPO IV"/>
    <s v="TERRESTRE"/>
    <m/>
    <n v="0"/>
    <n v="35779.500569199998"/>
    <n v="0"/>
    <n v="35779.500569199998"/>
    <m/>
    <m/>
    <m/>
    <m/>
    <m/>
  </r>
  <r>
    <s v="TUNJA"/>
    <x v="2"/>
    <x v="2"/>
    <n v="15176"/>
    <n v="2641066"/>
    <n v="79366"/>
    <s v="ORDEN DE CAMBIO"/>
    <s v="BOYACA"/>
    <s v="CHIQUINQUIRA"/>
    <s v="BARRIO BOYACA ALTO CHIQUINQUIR"/>
    <s v="REDEBAN"/>
    <s v="FO-25-1422508"/>
    <d v="2025-08-25T15:39:00"/>
    <d v="2025-08-29T09:38:00"/>
    <m/>
    <s v="ROLLOS"/>
    <s v="ROLLOS"/>
    <s v="CB UNO A UNO"/>
    <s v="CB UNO A UNO"/>
    <s v="EJECUTADO_EXITOSO"/>
    <s v="EJECUTADO EXITOSO"/>
    <s v="25/08/2025 SE ESCALA A LA RED PARA AUTORIZACIÓN DE ROLLOS - LA RED AUTORIZA - SE REALIZA ENVIO | 29/08/2025 SE REALIZA ENVIO DE 10 ROLLOS, CON LA GUIA 2235596011 SERVIENTREGA. SE CONFIRMA ENTREGA EXITOSA POR PARTE DE LA TRANSPORTADORA."/>
    <s v="ENVÍO"/>
    <m/>
    <s v="TIPO III"/>
    <s v="TERRESTRE"/>
    <m/>
    <n v="0"/>
    <n v="35779.500569199998"/>
    <n v="0"/>
    <n v="35779.500569199998"/>
    <m/>
    <m/>
    <m/>
    <m/>
    <m/>
  </r>
  <r>
    <s v="VILLAVICENCIO"/>
    <x v="5"/>
    <x v="6"/>
    <n v="50568"/>
    <n v="2641359"/>
    <n v="44626"/>
    <s v="ORDEN DE CAMBIO"/>
    <s v="META"/>
    <s v="PUERTO GAITAN"/>
    <s v="PTM META OSCAR JAIR RINCON MOJ"/>
    <s v="REDEBAN"/>
    <s v="FO-25-1426705"/>
    <d v="2025-08-25T15:59:00"/>
    <d v="2025-08-29T09:47:00"/>
    <m/>
    <s v="ROLLOS"/>
    <s v="ROLLOS"/>
    <s v="AGREGADOR"/>
    <s v="COMCARD - PTM"/>
    <s v="EJECUTADO_EXITOSO"/>
    <s v="EJECUTADO EXITOSO"/>
    <s v="26/08/2025 SE CONFIRMA DATOS CON CB, DATOS CORRECTOS, SE ACTUALIZAN. SE REALIZA ENVIO DE ROLLOS CON GUIA | 29/08/2025 SE REALIZA ENVIO DE 30 ROLLOS, CON LA GUIA 2235596014 SERVIENTREGA. SE CONFIRMA ENTREGA EXITOSA POR PARTE DE LA TRANSPORTADORA."/>
    <s v="ENVÍO"/>
    <m/>
    <s v="TIPO III"/>
    <s v="TERRESTRE"/>
    <m/>
    <n v="0"/>
    <n v="35779.500569199998"/>
    <n v="0"/>
    <n v="35779.500569199998"/>
    <m/>
    <m/>
    <m/>
    <m/>
    <m/>
  </r>
  <r>
    <s v="SANTA MARTA"/>
    <x v="4"/>
    <x v="5"/>
    <n v="44001"/>
    <n v="2644133"/>
    <n v="44781"/>
    <s v="ORDEN DE CAMBIO"/>
    <s v="LA GUAJIRA"/>
    <s v="RIOHACHA"/>
    <s v="DISTRICOL TIENDA TIGRERA"/>
    <s v="REDEBAN"/>
    <s v="FO-25-1430196"/>
    <d v="2025-08-26T09:18:00"/>
    <d v="2025-08-29T09:48:00"/>
    <m/>
    <s v="ROLLOS"/>
    <s v="ROLLOS"/>
    <s v="AGREGADOR"/>
    <s v="DISTRICOL"/>
    <s v="EJECUTADO_EXITOSO"/>
    <s v="EJECUTADO EXITOSO"/>
    <s v="26/08/2025 SE CONFIRMA DATOS CON CB, DATOS CORRECTOS, SE ACTUALIZAN. SE REALIZA ENVIO DE ROLLOS CON GUIA | 29/08/2025 SE REALIZA ENVIO DE 10 ROLLOS, CON LA GUIA 2205447142 SERVIENTREGA. SE CONFIRMA ENTREGA EXITOSA POR PARTE DE LA TRANSPORTADORA."/>
    <s v="ENVÍO"/>
    <m/>
    <s v="TIPO III"/>
    <s v="TERRESTRE"/>
    <m/>
    <n v="0"/>
    <n v="35779.500569199998"/>
    <n v="0"/>
    <n v="35779.500569199998"/>
    <m/>
    <m/>
    <m/>
    <m/>
    <m/>
  </r>
  <r>
    <s v="CALI"/>
    <x v="0"/>
    <x v="3"/>
    <n v="76109"/>
    <n v="2645214"/>
    <n v="70354"/>
    <s v="ORDEN DE CAMBIO"/>
    <s v="VALLE DEL CAUCA"/>
    <s v="BUENAVENTURA"/>
    <s v="VEREDA CITRONELA"/>
    <s v="REDEBAN"/>
    <s v="FO-25-1426687"/>
    <d v="2025-08-26T10:32:00"/>
    <d v="2025-08-29T09:49:00"/>
    <m/>
    <s v="ROLLOS"/>
    <s v="ROLLOS"/>
    <s v="CB UNO A UNO"/>
    <s v="CB UNO A UNO"/>
    <s v="EJECUTADO_EXITOSO"/>
    <s v="EJECUTADO EXITOSO"/>
    <s v="26/08/2025 SE CONFIRMA DATOS CON CB, DATOS CORRECTOS, SE ACTUALIZAN. SE REALIZA ENVIO DE ROLLOS CON GUIA | 29/08/2025 SE REALIZA ENVIO DE 20 ROLLOS, CON LA GUIA 2185553748 SERVIENTREGA. SE CONFIRMA ENTREGA EXITOSA POR PARTE DE LA TRANSPORTADORA."/>
    <s v="ENVÍO"/>
    <m/>
    <s v="TIPO III"/>
    <s v="TERRESTRE"/>
    <m/>
    <n v="0"/>
    <n v="35779.500569199998"/>
    <n v="0"/>
    <n v="35779.500569199998"/>
    <m/>
    <m/>
    <m/>
    <m/>
    <m/>
  </r>
  <r>
    <s v="CUCUTA"/>
    <x v="2"/>
    <x v="2"/>
    <n v="54518"/>
    <n v="2645647"/>
    <n v="80681"/>
    <s v="ORDEN DE CAMBIO"/>
    <s v="NORTE DE SANTANDER"/>
    <s v="PAMPLONA"/>
    <s v="BARRIO SIMON BOLIVAR PAMPLONA 2"/>
    <s v="REDEBAN"/>
    <s v="FO-25-1427607"/>
    <d v="2025-08-26T11:03:00"/>
    <d v="2025-08-29T09:49:00"/>
    <m/>
    <s v="ROLLOS"/>
    <s v="ROLLOS"/>
    <s v="CB UNO A UNO"/>
    <s v="CB UNO A UNO"/>
    <s v="EJECUTADO_EXITOSO"/>
    <s v="EJECUTADO EXITOSO"/>
    <s v="26/08/2025 SE CONFIRMA DATOS CON CB, DATOS CORRECTOS, SE ACTUALIZAN. SE REALIZA ENVIO DE ROLLOS CON GUIA | 29/08/2025 SE REALIZA ENVIO DE 20 ROLLOS, CON LA GUIA 2187690657 SERVIENTREGA. SE CONFIRMA ENTREGA EXITOSA POR PARTE DE LA TRANSPORTADORA."/>
    <s v="ENVÍO"/>
    <m/>
    <s v="TIPO III"/>
    <s v="TERRESTRE"/>
    <m/>
    <n v="0"/>
    <n v="35779.500569199998"/>
    <n v="0"/>
    <n v="35779.500569199998"/>
    <m/>
    <m/>
    <m/>
    <m/>
    <m/>
  </r>
  <r>
    <s v="APARTADO"/>
    <x v="1"/>
    <x v="1"/>
    <n v="27006"/>
    <n v="2646090"/>
    <n v="66761"/>
    <s v="ORDEN DE CAMBIO"/>
    <s v="CHOCO"/>
    <s v="ACANDI"/>
    <s v="DISTRICOL HOSTAL Y VARIEDADES"/>
    <s v="REDEBAN"/>
    <s v="FO-25-1426683"/>
    <d v="2025-08-26T11:46:00"/>
    <d v="2025-08-29T09:50:00"/>
    <m/>
    <s v="ROLLOS"/>
    <s v="ROLLOS"/>
    <s v="AGREGADOR"/>
    <s v="DISTRICOL"/>
    <s v="EJECUTADO_EXITOSO"/>
    <s v="EJECUTADO EXITOSO"/>
    <s v="26/08/2025 SE CONFIRMA DATOS CON CB, DATOS CORRECTOS, SE ACTUALIZAN. SE REALIZA ENVIO DE ROLLOS CON GUIA | 29/08/2025 SE REALIZA ENVIO DE 20 ROLLOS, CON LA GUIA 284607385 SERVIENTREGA. SE CONFIRMA ENTREGA EXITOSA POR PARTE DE LA TRANSPORTADORA."/>
    <s v="ENVÍO"/>
    <m/>
    <s v="TIPO IV ESPECIAL"/>
    <s v="AEREO"/>
    <m/>
    <n v="0"/>
    <n v="35779.500569199998"/>
    <n v="0"/>
    <n v="35779.500569199998"/>
    <m/>
    <m/>
    <m/>
    <m/>
    <m/>
  </r>
  <r>
    <s v="BUCARAMANGA"/>
    <x v="2"/>
    <x v="2"/>
    <n v="5893"/>
    <n v="2630274"/>
    <n v="62827"/>
    <s v="ORDEN DE CAMBIO"/>
    <s v="ANTIOQUIA"/>
    <s v="YONDO"/>
    <s v="BARRIO CALLE SANTAROSA SAN MIG"/>
    <s v="REDEBAN"/>
    <s v="FO-25-1409843"/>
    <d v="2025-08-22T10:08:00"/>
    <d v="2025-08-29T09:53:00"/>
    <m/>
    <s v="ROLLOS"/>
    <s v="ROLLOS"/>
    <s v="CB UNO A UNO"/>
    <s v="CB UNO A UNO"/>
    <s v="EJECUTADO_EXITOSO"/>
    <s v="EJECUTADO EXITOSO"/>
    <s v="22/08/2025 SE CONFIRMA DATOS CON CB, DATOS CORRECTOS, SE ACTUALIZAN. SE REALIZA ENVIO DE  ROLLOS CON GUIA | 29/08/2025 SE REALIZA ENVIO DE 10 ROLLOS, CON LA GUIA 2187690649 SERVIENTREGA. SE CONFIRMA ENTREGA EXITOSA CON EL USUARIO."/>
    <s v="ENVÍO"/>
    <m/>
    <s v="TIPO IV"/>
    <s v="TERRESTRE"/>
    <m/>
    <n v="0"/>
    <n v="35779.500569199998"/>
    <n v="0"/>
    <n v="35779.500569199998"/>
    <m/>
    <m/>
    <m/>
    <m/>
    <m/>
  </r>
  <r>
    <s v="BUCARAMANGA"/>
    <x v="2"/>
    <x v="2"/>
    <n v="13688"/>
    <n v="2634379"/>
    <n v="73893"/>
    <s v="ORDEN DE CAMBIO"/>
    <s v="BOLIVAR"/>
    <s v="SANTA ROSA DEL SUR"/>
    <s v="DISTRICOL PENAS BISTRO"/>
    <s v="REDEBAN"/>
    <s v="FO-25-1414619"/>
    <d v="2025-08-23T10:15:00"/>
    <d v="2025-08-29T09:59:00"/>
    <m/>
    <s v="ROLLOS"/>
    <s v="ROLLOS"/>
    <s v="AGREGADOR"/>
    <s v="DISTRICOL"/>
    <s v="EJECUTADO_EXITOSO"/>
    <s v="EJECUTADO EXITOSO"/>
    <s v="23/08/2025 SE CONFIRMA DATOS CON CB, DATOS CORRECTOS, SE ACTUALIZAN. SE REALIZA ENVIO DE ROLLOS CON GUIA | 26/08/2025 CONFIRMO CAMBIO DE GUIA DEBIO A ERROR AL REGISTRAR EN PLATAFORMA POR FAVOR TENER PRESENTE YA QUE EN SYTEX SE SUBIO LA GUIA SERVIENTREGA 2187690651_x000a_CAMBIO ANEXO GUIA SERVIENTREGA 2187690653 | 29/08/2025 SE REALIZA ENVIO DE 60 ROLLOS, CON LA GUIA 2187690651 SERVIENTREGA. SE CONFIRMA ENTREGA EXITOSA CON EL USUARIO."/>
    <s v="ENVÍO"/>
    <m/>
    <s v="TIPO IV ESPECIAL"/>
    <s v="TERRESTRE/FLUVIAL"/>
    <m/>
    <n v="0"/>
    <n v="35779.500569199998"/>
    <n v="0"/>
    <n v="35779.500569199998"/>
    <m/>
    <m/>
    <m/>
    <m/>
    <m/>
  </r>
  <r>
    <s v="CALI"/>
    <x v="0"/>
    <x v="3"/>
    <n v="19780"/>
    <n v="2630713"/>
    <n v="75055"/>
    <s v="ORDEN DE CAMBIO"/>
    <s v="CAUCA"/>
    <s v="SUAREZ"/>
    <s v="BARRIO LAS MERCEDES SUAREZ 1"/>
    <s v="REDEBAN"/>
    <s v="FO-25-1409841"/>
    <d v="2025-08-22T10:44:00"/>
    <d v="2025-08-29T10:26:00"/>
    <m/>
    <s v="ROLLOS"/>
    <s v="ROLLOS"/>
    <s v="CB UNO A UNO"/>
    <s v="CB UNO A UNO"/>
    <s v="EJECUTADO_EXITOSO"/>
    <s v="EJECUTADO EXITOSO"/>
    <s v="22/08/2025 SE CONFIRMA DATOS CON CB, DATOS CORRECTOS, SE ACTUALIZAN. SE REALIZA ENVIO DE  ROLLOS CON GUIA | 29/08/2025 SE REALIZA ENVIO DE 20 ROLLOS, CON LA GUIA 2185553741 SERVIENTREGA. SE CONFIRMA ENTREGA EXITOSA CON EL USUARIO."/>
    <s v="ENVÍO"/>
    <m/>
    <s v="TIPO III"/>
    <s v="TERRESTRE"/>
    <m/>
    <n v="0"/>
    <n v="35779.500569199998"/>
    <n v="0"/>
    <n v="35779.500569199998"/>
    <m/>
    <m/>
    <m/>
    <m/>
    <m/>
  </r>
  <r>
    <s v="VALLEDUPAR"/>
    <x v="4"/>
    <x v="5"/>
    <n v="44078"/>
    <n v="2657238"/>
    <n v="42290"/>
    <s v="ORDEN DE CAMBIO"/>
    <s v="LA GUAJIRA"/>
    <s v="BARRANCAS"/>
    <s v="BARRIO CENTRO BARRANCAS 1"/>
    <s v="REDEBAN"/>
    <s v="FO-25-1439104"/>
    <d v="2025-08-28T09:50:00"/>
    <d v="2025-08-29T10:55:00"/>
    <m/>
    <s v="ROLLOS"/>
    <s v="ROLLOS"/>
    <s v="CB UNO A UNO"/>
    <s v="CB UNO A UNO"/>
    <s v="EJECUTADO_EXITOSO"/>
    <s v="EJECUTADO EXITOSO"/>
    <s v="28/08/2025 SE ESCALA AL COORDINADOR DE ZONA PARA ENTREGA DE ROLLOS EN SITIO | 29/08/2025 SE RELIZA ENTREGA DE 60 ROLLOS EN DIRECCIÓN DE CB"/>
    <s v="VISITA_TÉCNICA"/>
    <m/>
    <s v="TIPO II"/>
    <s v="TERRESTRE"/>
    <s v="MAESTRE MENGUAL EDGAR ENRIQUE"/>
    <n v="1"/>
    <n v="67654.12000000001"/>
    <n v="0"/>
    <n v="67654.12000000001"/>
    <m/>
    <m/>
    <m/>
    <m/>
    <m/>
  </r>
  <r>
    <s v="CARTAGENA"/>
    <x v="4"/>
    <x v="5"/>
    <n v="13001"/>
    <n v="2658504"/>
    <n v="70725"/>
    <s v="ORDEN DE CAMBIO"/>
    <s v="BOLIVAR"/>
    <s v="CARTAGENA"/>
    <s v="DISTRICOL TIENDA Y TERRAZA VIL"/>
    <s v="REDEBAN"/>
    <s v="FO-25-1439091"/>
    <d v="2025-08-28T11:29:00"/>
    <d v="2025-08-29T10:57:00"/>
    <m/>
    <s v="ROLLOS"/>
    <s v="ROLLOS"/>
    <s v="AGREGADOR"/>
    <s v="DISTRICOL"/>
    <s v="EJECUTADO_EXITOSO"/>
    <s v="EJECUTADO EXITOSO"/>
    <s v="28/08/2025 SE ESCALA AL COORDINADOR DE ZONA PARA ENTREGA DE ROLLOS EN SITIO | 29/08/2025 SE REALIZA ENTREGA DE 50 ROLLOS PARA EL CORRESPONSAL"/>
    <s v="VISITA_TÉCNICA"/>
    <m/>
    <s v="TIPO I"/>
    <s v="TERRESTRE"/>
    <s v="MARTINEZ SALGUEDO ANDRES AUGUSTO"/>
    <n v="1"/>
    <n v="35779.500569199998"/>
    <n v="0"/>
    <n v="35779.500569199998"/>
    <m/>
    <m/>
    <m/>
    <m/>
    <m/>
  </r>
  <r>
    <s v="BUCARAMANGA"/>
    <x v="2"/>
    <x v="2"/>
    <n v="68001"/>
    <n v="2658964"/>
    <n v="80422"/>
    <s v="ORDEN DE CAMBIO"/>
    <s v="SANTANDER"/>
    <s v="BUCARAMANGA"/>
    <s v="BARRIO LAS AMERICAS BUCARAMANGA"/>
    <s v="REDEBAN"/>
    <s v="FO-25-1440889"/>
    <d v="2025-08-28T12:20:00"/>
    <d v="2025-08-29T10:59:00"/>
    <m/>
    <s v="ROLLOS"/>
    <s v="ROLLOS"/>
    <s v="CB UNO A UNO"/>
    <s v="CB UNO A UNO"/>
    <s v="EJECUTADO_EXITOSO"/>
    <s v="EJECUTADO EXITOSO"/>
    <s v="28/08/2025 SE ESCALA AL COORDINADOR DE ZONA PARA ENTREGA DE ROLLOS EN SITIO | 29/08/2025 SE VISITA COMERCIO S EHACE ENTREGA DE 20 ROLLOS"/>
    <s v="VISITA_TÉCNICA"/>
    <m/>
    <s v="TIPO I"/>
    <s v="TERRESTRE"/>
    <s v="GELVEZ MOGOLLON JOSE ELISEO"/>
    <n v="1"/>
    <n v="35779.500569199998"/>
    <n v="0"/>
    <n v="35779.500569199998"/>
    <m/>
    <m/>
    <m/>
    <m/>
    <m/>
  </r>
  <r>
    <s v="CARTAGENA"/>
    <x v="4"/>
    <x v="5"/>
    <n v="13001"/>
    <n v="2648782"/>
    <n v="38266"/>
    <s v="ORDEN DE CAMBIO"/>
    <s v="BOLIVAR"/>
    <s v="CARTAGENA"/>
    <s v="BARRIO VILLAS DE LA CANDELARIA"/>
    <s v="REDEBAN"/>
    <s v="FO-25-1432832"/>
    <d v="2025-08-27T08:00:00"/>
    <d v="2025-08-29T11:01:00"/>
    <m/>
    <s v="ROLLOS"/>
    <s v="ROLLOS"/>
    <s v="CB UNO A UNO"/>
    <s v="CB UNO A UNO"/>
    <s v="EJECUTADO_EXITOSO"/>
    <s v="EJECUTADO EXITOSO"/>
    <s v="27/08/2025 SE ESCALA AL COORDINADOR DE ZONA PARA ENTREGA DE ROLLOS EN SITIO | 29/08/2025 SE REALIZA ENTREGA DE 40 ROLLOS PARA EL CORRESPONSAL"/>
    <s v="VISITA_TÉCNICA"/>
    <m/>
    <s v="TIPO I"/>
    <s v="TERRESTRE"/>
    <s v="MARTINEZ SALGUEDO ANDRES AUGUSTO"/>
    <n v="1"/>
    <n v="35779.500569199998"/>
    <n v="0"/>
    <n v="35779.500569199998"/>
    <m/>
    <m/>
    <m/>
    <m/>
    <m/>
  </r>
  <r>
    <s v="IBAGUE"/>
    <x v="5"/>
    <x v="6"/>
    <n v="73001"/>
    <n v="2655262"/>
    <n v="46773"/>
    <s v="ORDEN DE CAMBIO"/>
    <s v="TOLIMA"/>
    <s v="IBAGUE"/>
    <s v="PTM IBAGUE INTERPLAY"/>
    <s v="REDEBAN"/>
    <s v="FO-25-1441365"/>
    <d v="2025-08-28T08:00:00"/>
    <d v="2025-08-29T11:02:00"/>
    <m/>
    <s v="ROLLOS"/>
    <s v="ROLLOS"/>
    <s v="AGREGADOR"/>
    <s v="COMCARD - PTM"/>
    <s v="EJECUTADO_EXITOSO"/>
    <s v="EJECUTADO EXITOSO"/>
    <s v="28/08/2025 SE ESCALA A LA RED PARA AUTORIZACIÓN DE ROLLOS - LA RED AUTORIZA - SE ESCALA AL COORDINADOR DE ZONA PARA ENTREGA DE ROLLOS EN SITIO | 29/08/2025 SE REALIZA ENTREGA DE 30 ROLLOS POR SOLICITUD DEL CLIENTE."/>
    <s v="VISITA_TÉCNICA"/>
    <m/>
    <s v="TIPO I"/>
    <s v="TERRESTRE"/>
    <s v="BARRAGAN TAFUR EDWIN ESTEBAN"/>
    <n v="1"/>
    <n v="35779.500569199998"/>
    <n v="0"/>
    <n v="35779.500569199998"/>
    <m/>
    <m/>
    <m/>
    <m/>
    <m/>
  </r>
  <r>
    <s v="BOGOTA"/>
    <x v="3"/>
    <x v="4"/>
    <n v="11001"/>
    <n v="2660021"/>
    <n v="11805"/>
    <s v="ORDEN DE CAMBIO"/>
    <s v="CUNDINAMARCA"/>
    <s v="BOGOTA"/>
    <s v="REVAL  BOGOTA SUR"/>
    <s v="REDEBAN"/>
    <s v="FO-25-1440843"/>
    <d v="2025-08-28T14:50:00"/>
    <d v="2025-08-29T11:04:00"/>
    <m/>
    <s v="ROLLOS"/>
    <s v="ROLLOS"/>
    <s v="ROBUSTO"/>
    <s v="REVAL"/>
    <s v="EJECUTADO_EXITOSO"/>
    <s v="EJECUTADO EXITOSO"/>
    <s v="28/08/2025 SE ESCALA AL COORDINADOR DE ZONA PARA ENTREGA DE ROLLOS EN SITIO | 29/08/2025 ENTREGA DE 50 ROLLOS PARA DATAFONO NO SE MANIPULA TERMINAL"/>
    <s v="VISITA_TÉCNICA"/>
    <m/>
    <s v="TIPO I"/>
    <s v="TERRESTRE"/>
    <s v="BUSTOS MORA DIEGO MANUEL"/>
    <n v="1"/>
    <n v="35779.500569199998"/>
    <n v="0"/>
    <n v="35779.500569199998"/>
    <m/>
    <m/>
    <m/>
    <m/>
    <m/>
  </r>
  <r>
    <s v="CUCUTA"/>
    <x v="2"/>
    <x v="2"/>
    <n v="54820"/>
    <n v="2634310"/>
    <n v="79880"/>
    <s v="ORDEN DE CAMBIO"/>
    <s v="NORTE DE SANTANDER"/>
    <s v="TOLEDO"/>
    <s v="BARRIO CENTRO SAN BERNARDO DE BATA TOLEDO"/>
    <s v="REDEBAN"/>
    <s v="FO-25-1412533"/>
    <d v="2025-08-23T09:00:00"/>
    <d v="2025-08-29T11:12:00"/>
    <m/>
    <s v="ROLLOS"/>
    <s v="ROLLOS"/>
    <s v="CB UNO A UNO"/>
    <s v="CB UNO A UNO"/>
    <s v="EJECUTADO_EXITOSO"/>
    <s v="EJECUTADO EXITOSO"/>
    <s v="23/08/2025 SE REALIZA ENVIO DE ROLLOS CON GUIA | 29/08/2025 SE COMUNICA CON EL USUARIO DONDE INFORMA QUE AUN NO RECIBE LOS ROLLOS | 29/08/2025 SE REALIZA ENVIO DE 10 ROLLOS, CON LA GUIA 2187690650 SERVIENTREGA. SE CONFIRMA ENTREGA EXITOSA CON EL USUARIO."/>
    <s v="ENVÍO"/>
    <m/>
    <s v="TIPO IV"/>
    <s v="TERRESTRE"/>
    <m/>
    <n v="0"/>
    <n v="35779.500569199998"/>
    <n v="0"/>
    <n v="35779.500569199998"/>
    <m/>
    <m/>
    <m/>
    <m/>
    <m/>
  </r>
  <r>
    <s v="MEDELLIN"/>
    <x v="1"/>
    <x v="1"/>
    <n v="5088"/>
    <n v="2632370"/>
    <n v="79729"/>
    <s v="ORDEN DE CAMBIO"/>
    <s v="ANTIOQUIA"/>
    <s v="BELLO"/>
    <s v="PTM BELLO AUTOSERVICIO JOHA"/>
    <s v="REDEBAN"/>
    <s v="FO-25-1411581"/>
    <d v="2025-08-22T14:45:00"/>
    <d v="2025-08-29T11:17:00"/>
    <m/>
    <s v="ROLLOS"/>
    <s v="ROLLOS"/>
    <s v="AGREGADOR"/>
    <s v="COMCARD - PTM"/>
    <s v="EJECUTADO_EXITOSO"/>
    <s v="EJECUTADO EXITOSO"/>
    <s v="22/08/2025 SE ESCALA A LA RED PARA AUTORIZACIÓN DE ROLLOS - LA RED AUTORIZA - SE ESCALA PARA ENVIO POR CABIFY | 29/08/2025 29-8 SE REALIZA ENTREGA DE 20 ROLLOS POR EL OPERADOR CABIFY"/>
    <s v="VISITA_TÉCNICA"/>
    <m/>
    <s v="TIPO I"/>
    <s v="TERRESTRE"/>
    <s v="AYALA ROMERO MAYKOL DANILO"/>
    <n v="1"/>
    <n v="35779.500569199998"/>
    <n v="0"/>
    <n v="35779.500569199998"/>
    <m/>
    <m/>
    <m/>
    <m/>
    <m/>
  </r>
  <r>
    <s v="MEDELLIN"/>
    <x v="1"/>
    <x v="1"/>
    <n v="5088"/>
    <n v="2634712"/>
    <n v="73598"/>
    <s v="ORDEN DE CAMBIO"/>
    <s v="ANTIOQUIA"/>
    <s v="BELLO"/>
    <s v="PTM BELLO  GRANERO LA DIVISA V"/>
    <s v="REDEBAN"/>
    <s v="FO-25-1414549"/>
    <d v="2025-08-25T08:00:00"/>
    <d v="2025-08-29T11:54:00"/>
    <m/>
    <s v="ROLLOS"/>
    <s v="ROLLOS"/>
    <s v="AGREGADOR"/>
    <s v="COMCARD - PTM"/>
    <s v="EJECUTADO_EXITOSO"/>
    <s v="EJECUTADO EXITOSO"/>
    <s v="23/08/2025 SE ESCALA AL COORDINADOR DE ZONA PARA ENTREGA DE ROLLOS EN SITIO | 29/08/2025 28-8 SE REALIZA ENTREGA DE 50 ROLLOS POR EL OPERADOR CABIFY"/>
    <s v="VISITA_TÉCNICA"/>
    <m/>
    <s v="TIPO I"/>
    <s v="TERRESTRE"/>
    <s v="AYALA ROMERO MAYKOL DANILO"/>
    <n v="1"/>
    <n v="35779.500569199998"/>
    <n v="0"/>
    <n v="35779.500569199998"/>
    <m/>
    <m/>
    <m/>
    <m/>
    <m/>
  </r>
  <r>
    <s v="MEDELLIN"/>
    <x v="1"/>
    <x v="1"/>
    <n v="5088"/>
    <n v="2634698"/>
    <n v="16567"/>
    <s v="ORDEN DE CAMBIO"/>
    <s v="ANTIOQUIA"/>
    <s v="BELLO"/>
    <s v="BELLO SAN FELIX"/>
    <s v="REDEBAN"/>
    <s v="FO-25-1415273"/>
    <d v="2025-08-25T08:00:00"/>
    <d v="2025-08-29T11:55:00"/>
    <m/>
    <s v="ROLLOS"/>
    <s v="ROLLOS"/>
    <s v="CB UNO A UNO"/>
    <s v="CB UNO A UNO"/>
    <s v="EJECUTADO_EXITOSO"/>
    <s v="EJECUTADO EXITOSO"/>
    <s v="23/08/2025 SE ESCALA AL COORDINADOR DE ZONA PARA ENTREGA DE ROLLOS EN SITIO | 29/08/2025 28-8 SE REALIZA ENTREGA DE 50 ROLLOS POR EL OPERADOR CABIFY"/>
    <s v="VISITA_TÉCNICA"/>
    <m/>
    <s v="TIPO I"/>
    <s v="TERRESTRE"/>
    <s v="AYALA ROMERO MAYKOL DANILO"/>
    <n v="1"/>
    <n v="35779.500569199998"/>
    <n v="0"/>
    <n v="35779.500569199998"/>
    <m/>
    <m/>
    <m/>
    <m/>
    <m/>
  </r>
  <r>
    <s v="MEDELLIN"/>
    <x v="1"/>
    <x v="1"/>
    <n v="5088"/>
    <n v="2639603"/>
    <n v="46990"/>
    <s v="ORDEN DE CAMBIO"/>
    <s v="ANTIOQUIA"/>
    <s v="BELLO"/>
    <s v="BARRIO BELLO BELLO 1"/>
    <s v="REDEBAN"/>
    <s v="FO-25-1420336"/>
    <d v="2025-08-25T12:11:00"/>
    <d v="2025-08-29T11:56:00"/>
    <m/>
    <s v="ROLLOS"/>
    <s v="ROLLOS"/>
    <s v="CB UNO A UNO"/>
    <s v="CB UNO A UNO"/>
    <s v="EJECUTADO_EXITOSO"/>
    <s v="EJECUTADO EXITOSO"/>
    <s v="25/08/2025 SE ESCALA PARA ENVIO POR CABIFY | 29/08/2025 28-8 SE REALIZA ENTREGA DE 50 ROLLOS POR EL OPERADOR CABIFY"/>
    <s v="VISITA_TÉCNICA"/>
    <m/>
    <s v="TIPO I"/>
    <s v="TERRESTRE"/>
    <s v="AYALA ROMERO MAYKOL DANILO"/>
    <n v="1"/>
    <n v="35779.500569199998"/>
    <n v="0"/>
    <n v="35779.500569199998"/>
    <m/>
    <m/>
    <m/>
    <m/>
    <m/>
  </r>
  <r>
    <s v="MEDELLIN"/>
    <x v="1"/>
    <x v="1"/>
    <n v="5088"/>
    <n v="2642114"/>
    <n v="77188"/>
    <s v="ORDEN DE CAMBIO"/>
    <s v="ANTIOQUIA"/>
    <s v="BELLO"/>
    <s v="DISTRICOL MINIM  MONROY MANCHE"/>
    <s v="REDEBAN"/>
    <s v="FO-25-1422600"/>
    <d v="2025-08-25T17:10:00"/>
    <d v="2025-08-29T11:57:00"/>
    <m/>
    <s v="ROLLOS"/>
    <s v="ROLLOS"/>
    <s v="AGREGADOR"/>
    <s v="DISTRICOL"/>
    <s v="EJECUTADO_EXITOSO"/>
    <s v="EJECUTADO EXITOSO"/>
    <s v="25/08/2025 SE ESCALA PARA ENVIO POR CABIFY | 29/08/2025 28-8 SE REALIZA ENTREGA DE 70 ROLLOS POR EL OPERADOR CABIFY"/>
    <s v="VISITA_TÉCNICA"/>
    <m/>
    <s v="TIPO I"/>
    <s v="TERRESTRE"/>
    <s v="AYALA ROMERO MAYKOL DANILO"/>
    <n v="1"/>
    <n v="35779.500569199998"/>
    <n v="0"/>
    <n v="35779.500569199998"/>
    <m/>
    <m/>
    <m/>
    <m/>
    <m/>
  </r>
  <r>
    <s v="MEDELLIN"/>
    <x v="1"/>
    <x v="1"/>
    <n v="5360"/>
    <n v="2638393"/>
    <n v="38370"/>
    <s v="ORDEN DE CAMBIO"/>
    <s v="ANTIOQUIA"/>
    <s v="ITAGUI"/>
    <s v="DISTRICOL CANDY PLACE"/>
    <s v="REDEBAN"/>
    <s v="FO-25-1419473"/>
    <d v="2025-08-25T10:44:00"/>
    <d v="2025-08-29T12:00:00"/>
    <m/>
    <s v="ROLLOS"/>
    <s v="ROLLOS"/>
    <s v="AGREGADOR"/>
    <s v="DISTRICOL"/>
    <s v="EJECUTADO_EXITOSO"/>
    <s v="EJECUTADO EXITOSO"/>
    <s v="25/08/2025 SE ESCALA PARA ENVIO POR CABIFY | 29/08/2025 28-8 SE REALIZA ENTREGA DE 50 ROLLOS POR EL OPERADOR CABIFY"/>
    <s v="VISITA_TÉCNICA"/>
    <m/>
    <s v="TIPO I"/>
    <s v="TERRESTRE"/>
    <s v="AYALA ROMERO MAYKOL DANILO"/>
    <n v="1"/>
    <n v="35779.500569199998"/>
    <n v="0"/>
    <n v="35779.500569199998"/>
    <m/>
    <m/>
    <m/>
    <m/>
    <m/>
  </r>
  <r>
    <s v="MEDELLIN"/>
    <x v="1"/>
    <x v="1"/>
    <n v="5360"/>
    <n v="2639628"/>
    <n v="78211"/>
    <s v="ORDEN DE CAMBIO"/>
    <s v="ANTIOQUIA"/>
    <s v="ITAGUI"/>
    <s v="DISTRICOL BOUTIQUE DIVINE ITAG"/>
    <s v="REDEBAN"/>
    <s v="FO-25-1420335"/>
    <d v="2025-08-25T12:18:00"/>
    <d v="2025-08-29T12:02:00"/>
    <m/>
    <s v="ROLLOS"/>
    <s v="ROLLOS"/>
    <s v="AGREGADOR"/>
    <s v="DISTRICOL"/>
    <s v="EJECUTADO_EXITOSO"/>
    <s v="EJECUTADO EXITOSO"/>
    <s v="25/08/2025 SE ESCALA PARA ENVIO POR CABIFY | 29/08/2025 28-8 SE REALIZA ENTREGA DE 30 ROLLOS POR EL OPERADOR CABIFY"/>
    <s v="VISITA_TÉCNICA"/>
    <m/>
    <s v="TIPO I"/>
    <s v="TERRESTRE"/>
    <s v="AYALA ROMERO MAYKOL DANILO"/>
    <n v="1"/>
    <n v="35779.500569199998"/>
    <n v="0"/>
    <n v="35779.500569199998"/>
    <m/>
    <m/>
    <m/>
    <m/>
    <m/>
  </r>
  <r>
    <s v="MEDELLIN"/>
    <x v="1"/>
    <x v="1"/>
    <n v="5360"/>
    <n v="2639810"/>
    <n v="65731"/>
    <s v="ORDEN DE CAMBIO"/>
    <s v="ANTIOQUIA"/>
    <s v="ITAGUI"/>
    <s v="BARRIO CENTRO ITAGUI 5"/>
    <s v="REDEBAN"/>
    <s v="FO-25-1420889"/>
    <d v="2025-08-25T13:01:00"/>
    <d v="2025-08-29T12:03:00"/>
    <m/>
    <s v="ROLLOS"/>
    <s v="ROLLOS"/>
    <s v="CB UNO A UNO"/>
    <s v="CB UNO A UNO"/>
    <s v="EJECUTADO_EXITOSO"/>
    <s v="EJECUTADO EXITOSO"/>
    <s v="25/08/2025 SE ESCALA PARA ENVIO POR CABIFY | 29/08/2025 28-8 SE REALIZA ENTREGA DE 40 ROLLOS POR EL OPERADOR CABIFY"/>
    <s v="VISITA_TÉCNICA"/>
    <m/>
    <s v="TIPO I"/>
    <s v="TERRESTRE"/>
    <s v="AYALA ROMERO MAYKOL DANILO"/>
    <n v="1"/>
    <n v="35779.500569199998"/>
    <n v="0"/>
    <n v="35779.500569199998"/>
    <m/>
    <m/>
    <m/>
    <m/>
    <m/>
  </r>
  <r>
    <s v="MEDELLIN"/>
    <x v="1"/>
    <x v="1"/>
    <n v="5360"/>
    <n v="2640025"/>
    <n v="74670"/>
    <s v="ORDEN DE CAMBIO"/>
    <s v="ANTIOQUIA"/>
    <s v="ITAGUI"/>
    <s v="PTM ITAGUI RAPITIENDA LA PLACI"/>
    <s v="REDEBAN"/>
    <s v="FO-25-1420937"/>
    <d v="2025-08-25T14:04:00"/>
    <d v="2025-08-29T12:04:00"/>
    <m/>
    <s v="ROLLOS"/>
    <s v="ROLLOS"/>
    <s v="AGREGADOR"/>
    <s v="COMCARD - PTM"/>
    <s v="EJECUTADO_EXITOSO"/>
    <s v="EJECUTADO EXITOSO"/>
    <s v="25/08/2025 SE ESCALA PARA ENVIO POR CABIFY | 29/08/2025 28-8 SE REALIZA ENTREGA DE 80 ROLLOS POR EL OPERADOR CABIFY"/>
    <s v="VISITA_TÉCNICA"/>
    <m/>
    <s v="TIPO I"/>
    <s v="TERRESTRE"/>
    <s v="AYALA ROMERO MAYKOL DANILO"/>
    <n v="1"/>
    <n v="35779.500569199998"/>
    <n v="0"/>
    <n v="35779.500569199998"/>
    <m/>
    <m/>
    <m/>
    <m/>
    <m/>
  </r>
  <r>
    <s v="MEDELLIN"/>
    <x v="1"/>
    <x v="1"/>
    <n v="5001"/>
    <n v="2634969"/>
    <n v="79161"/>
    <s v="ORDEN DE CAMBIO"/>
    <s v="ANTIOQUIA"/>
    <s v="MEDELLIN"/>
    <s v="BARR FLORENCIA MEDELLIN"/>
    <s v="REDEBAN"/>
    <s v="FO-25-1419510"/>
    <d v="2025-08-25T08:00:00"/>
    <d v="2025-08-29T12:04:00"/>
    <m/>
    <s v="ROLLOS"/>
    <s v="ROLLOS"/>
    <s v="CB UNO A UNO"/>
    <s v="CB UNO A UNO"/>
    <s v="EJECUTADO_EXITOSO"/>
    <s v="EJECUTADO EXITOSO"/>
    <s v="25/08/2025 SE ESCALA A LA RED PARA AUTORIZACIÓN DE ROLLOS - LA RED AUTORIZA - SE ESCALA AL COORDINADOR DE ZONA PARA ENTREGA DE ROLLOS EN SITIO | 29/08/2025 28-8 SE REALIZA ENTREGA DE 10 ROLLOS POR EL OPERADOR CABIFY"/>
    <s v="VISITA_TÉCNICA"/>
    <m/>
    <s v="TIPO I"/>
    <s v="TERRESTRE"/>
    <s v="AYALA ROMERO MAYKOL DANILO"/>
    <n v="1"/>
    <n v="35779.500569199998"/>
    <n v="0"/>
    <n v="35779.500569199998"/>
    <m/>
    <m/>
    <m/>
    <m/>
    <m/>
  </r>
  <r>
    <s v="MEDELLIN"/>
    <x v="1"/>
    <x v="1"/>
    <n v="5001"/>
    <n v="2637215"/>
    <n v="69091"/>
    <s v="ORDEN DE CAMBIO"/>
    <s v="ANTIOQUIA"/>
    <s v="MEDELLIN"/>
    <s v="PTM PETS SHOP SANDY"/>
    <s v="REDEBAN"/>
    <s v="FO-25-1419505"/>
    <d v="2025-08-25T09:13:00"/>
    <d v="2025-08-29T12:05:00"/>
    <m/>
    <s v="ROLLOS"/>
    <s v="ROLLOS"/>
    <s v="AGREGADOR"/>
    <s v="COMCARD - PTM"/>
    <s v="EJECUTADO_EXITOSO"/>
    <s v="EJECUTADO EXITOSO"/>
    <s v="25/08/2025 SE ESCALA PARA ENVIO POR CABIFY | 29/08/2025 28-8 SE REALIZA ENTREGA DE 80 ROLLOS POR EL OPERADOR CABIFY"/>
    <s v="VISITA_TÉCNICA"/>
    <m/>
    <s v="TIPO I"/>
    <s v="TERRESTRE"/>
    <s v="AYALA ROMERO MAYKOL DANILO"/>
    <n v="1"/>
    <n v="35779.500569199998"/>
    <n v="0"/>
    <n v="35779.500569199998"/>
    <m/>
    <m/>
    <m/>
    <m/>
    <m/>
  </r>
  <r>
    <s v="MEDELLIN"/>
    <x v="1"/>
    <x v="1"/>
    <n v="5001"/>
    <n v="2637222"/>
    <n v="79433"/>
    <s v="ORDEN DE CAMBIO"/>
    <s v="ANTIOQUIA"/>
    <s v="MEDELLIN"/>
    <s v="BARRIO TRISTE MEDELLIN  8"/>
    <s v="REDEBAN"/>
    <s v="FO-25-1419502"/>
    <d v="2025-08-25T09:14:00"/>
    <d v="2025-08-29T12:06:00"/>
    <m/>
    <s v="ROLLOS"/>
    <s v="ROLLOS"/>
    <s v="CB UNO A UNO"/>
    <s v="CB UNO A UNO"/>
    <s v="EJECUTADO_EXITOSO"/>
    <s v="EJECUTADO EXITOSO"/>
    <s v="25/08/2025 SE ESCALA PARA ENVIO POR CABIFY | 29/08/2025 28-8 SE REALIZA ENTREGA DE 20 ROLLOS POR EL OPERADOR CABIFY"/>
    <s v="VISITA_TÉCNICA"/>
    <m/>
    <s v="TIPO I"/>
    <s v="TERRESTRE"/>
    <s v="AYALA ROMERO MAYKOL DANILO"/>
    <n v="1"/>
    <n v="35779.500569199998"/>
    <n v="0"/>
    <n v="35779.500569199998"/>
    <m/>
    <m/>
    <m/>
    <m/>
    <m/>
  </r>
  <r>
    <s v="MEDELLIN"/>
    <x v="1"/>
    <x v="1"/>
    <n v="5001"/>
    <n v="2641297"/>
    <n v="79919"/>
    <s v="ORDEN DE CAMBIO"/>
    <s v="ANTIOQUIA"/>
    <s v="MEDELLIN"/>
    <s v="DISTRICOL PAPELER COLORIN C"/>
    <s v="REDEBAN"/>
    <s v="FO-25-1422547"/>
    <d v="2025-08-25T15:54:00"/>
    <d v="2025-08-29T12:09:00"/>
    <m/>
    <s v="ROLLOS"/>
    <s v="ROLLOS"/>
    <s v="AGREGADOR"/>
    <s v="DISTRICOL"/>
    <s v="EJECUTADO_EXITOSO"/>
    <s v="EJECUTADO EXITOSO"/>
    <s v="25/08/2025 SE ESCALA A LA RED PARA AUTORIZACIÓN DE ROLLOS - LA RED AUTORIZA - SE ESCALA PARA ENTREGA CON CABIFY | 29/08/2025 28-8 SE REALIZA ENTREGA DE 10 ROLLOS POR EL OPERADOR CABIFY"/>
    <s v="VISITA_TÉCNICA"/>
    <m/>
    <s v="TIPO I"/>
    <s v="TERRESTRE"/>
    <s v="AYALA ROMERO MAYKOL DANILO"/>
    <n v="1"/>
    <n v="35779.500569199998"/>
    <n v="0"/>
    <n v="35779.500569199998"/>
    <m/>
    <m/>
    <m/>
    <m/>
    <m/>
  </r>
  <r>
    <s v="CALI"/>
    <x v="0"/>
    <x v="3"/>
    <n v="76001"/>
    <n v="2651790"/>
    <n v="48410"/>
    <s v="ORDEN DE CAMBIO"/>
    <s v="VALLE DEL CAUCA"/>
    <s v="CALI"/>
    <s v="BARRIO SANTANDER CALI"/>
    <s v="REDEBAN"/>
    <s v="FO-25-1436092"/>
    <d v="2025-08-27T10:55:00"/>
    <d v="2025-08-29T12:25:00"/>
    <m/>
    <s v="ROLLOS"/>
    <s v="ROLLOS"/>
    <s v="CB UNO A UNO"/>
    <s v="CB UNO A UNO"/>
    <s v="EJECUTADO_EXITOSO"/>
    <s v="EJECUTADO EXITOSO"/>
    <s v="29/08/2025 SE REALIZA ENTREGA DE 50 ROLLOS TÉRMICOS EN EL CB SIN NOVEDAD."/>
    <s v="VISITA_TÉCNICA"/>
    <m/>
    <s v="TIPO I"/>
    <s v="TERRESTRE"/>
    <s v="TORRES GARCIA JENDRY JOSE"/>
    <n v="1"/>
    <n v="35779.500569199998"/>
    <n v="0"/>
    <n v="35779.500569199998"/>
    <m/>
    <m/>
    <m/>
    <m/>
    <m/>
  </r>
  <r>
    <s v="IBAGUE"/>
    <x v="5"/>
    <x v="6"/>
    <n v="73861"/>
    <n v="2648950"/>
    <n v="76983"/>
    <s v="ORDEN DE CAMBIO"/>
    <s v="TOLIMA"/>
    <s v="VENADILLO"/>
    <s v="BARRIO SANTA BARBARA VENADILLO"/>
    <s v="REDEBAN"/>
    <s v="FO-25-1430440"/>
    <d v="2025-08-26T17:46:00"/>
    <d v="2025-08-29T12:26:00"/>
    <m/>
    <s v="ROLLOS"/>
    <s v="ROLLOS"/>
    <s v="CB UNO A UNO"/>
    <s v="CB UNO A UNO"/>
    <s v="EJECUTADO_EXITOSO"/>
    <s v="EJECUTADO EXITOSO"/>
    <s v="26/08/2025 SE ESCALA AL COORDINADOR DE ZONA PARA ENTREGA DE ROLLOS EN SITIO | 29/08/2025 SE REALIZA LA ENTREGA DE 70 ROLLOS EN DIRECCIÓN INDICADA"/>
    <s v="VISITA_TÉCNICA"/>
    <m/>
    <s v="TIPO II"/>
    <s v="TERRESTRE"/>
    <s v="GUTIERREZ  CAMILO ANDRES"/>
    <n v="1"/>
    <n v="67654.12000000001"/>
    <n v="0"/>
    <n v="67654.12000000001"/>
    <m/>
    <m/>
    <m/>
    <m/>
    <m/>
  </r>
  <r>
    <s v="CUCUTA"/>
    <x v="2"/>
    <x v="2"/>
    <n v="54001"/>
    <n v="2658474"/>
    <n v="80482"/>
    <s v="ORDEN DE CAMBIO"/>
    <s v="NORTE DE SANTANDER"/>
    <s v="CUCUTA"/>
    <s v="DISTRICOL VARIEDAD MERAKIBELLA"/>
    <s v="REDEBAN"/>
    <s v="FO-25-1439085"/>
    <d v="2025-08-28T11:31:00"/>
    <d v="2025-08-29T12:28:00"/>
    <m/>
    <s v="ROLLOS"/>
    <s v="ROLLOS"/>
    <s v="AGREGADOR"/>
    <s v="DISTRICOL"/>
    <s v="EJECUTADO_EXITOSO"/>
    <s v="EJECUTADO EXITOSO"/>
    <s v="28/08/2025 SE ESCALA AL COORDINADOR DE ZONA PARA ENTREGA DE ROLLOS EN SITIO | 29/08/2025 SE REALIZÓ VISITA AL COMERCIO Y SE HIZO ENTREGA DE 20 ROLLOS TODO OK"/>
    <s v="VISITA_TÉCNICA"/>
    <m/>
    <s v="TIPO I"/>
    <s v="TERRESTRE"/>
    <s v="MORA VEGA JEAMPIER"/>
    <n v="1"/>
    <n v="35779.500569199998"/>
    <n v="0"/>
    <n v="35779.500569199998"/>
    <m/>
    <m/>
    <m/>
    <m/>
    <m/>
  </r>
  <r>
    <s v="CARTAGENA"/>
    <x v="4"/>
    <x v="5"/>
    <n v="13001"/>
    <n v="2646846"/>
    <n v="79758"/>
    <s v="ORDEN DE CAMBIO"/>
    <s v="BOLIVAR"/>
    <s v="CARTAGENA"/>
    <s v="BARRIO REPUBLICA DE CHILE CART"/>
    <s v="REDEBAN"/>
    <s v="FO-25-1430231"/>
    <d v="2025-08-26T14:03:00"/>
    <d v="2025-08-29T12:31:00"/>
    <m/>
    <s v="ROLLOS"/>
    <s v="ROLLOS"/>
    <s v="CB UNO A UNO"/>
    <s v="CB UNO A UNO"/>
    <s v="EJECUTADO_EXITOSO"/>
    <s v="EJECUTADO EXITOSO"/>
    <s v="26/08/2025 SE ESCALA A LA RED PARA AUTORIZACIÓN DE ROLLOS - LA RED AUTORIZA - SE ESCALA AL COORDINADOR DE ZONA PARA ENTREGA DE ROLLOS EN SITIO | 29/08/2025 SE REALIZA ENTREGA DE 10 ROLLOS PARA EL CORRESPONSAL"/>
    <s v="VISITA_TÉCNICA"/>
    <m/>
    <s v="TIPO I"/>
    <s v="TERRESTRE"/>
    <s v="MARTINEZ SALGUEDO ANDRES AUGUSTO"/>
    <n v="1"/>
    <n v="35779.500569199998"/>
    <n v="0"/>
    <n v="35779.500569199998"/>
    <m/>
    <m/>
    <m/>
    <m/>
    <m/>
  </r>
  <r>
    <s v="BUCARAMANGA"/>
    <x v="2"/>
    <x v="2"/>
    <n v="68001"/>
    <n v="2659910"/>
    <n v="42055"/>
    <s v="ORDEN DE CAMBIO"/>
    <s v="SANTANDER"/>
    <s v="BUCARAMANGA"/>
    <s v="BARRIO CENTRO BUCARAMANGA 21"/>
    <s v="REDEBAN"/>
    <s v="FO-25-1440847"/>
    <d v="2025-08-28T14:46:00"/>
    <d v="2025-08-29T12:33:00"/>
    <m/>
    <s v="ROLLOS"/>
    <s v="ROLLOS"/>
    <s v="CB UNO A UNO"/>
    <s v="CB UNO A UNO"/>
    <s v="EJECUTADO_EXITOSO"/>
    <s v="EJECUTADO EXITOSO"/>
    <s v="28/08/2025 SE ESCALA AL COORDINADOR DE ZONA PARA ENTREGA DE ROLLOS EN SITIO | 29/08/2025 SE VISITA COMERCIO SE HACE ENTREGA DE 50 ROLLOS"/>
    <s v="VISITA_TÉCNICA"/>
    <m/>
    <s v="TIPO I"/>
    <s v="TERRESTRE"/>
    <s v="GELVEZ MOGOLLON JOSE ELISEO"/>
    <n v="1"/>
    <n v="35779.500569199998"/>
    <n v="0"/>
    <n v="35779.500569199998"/>
    <m/>
    <m/>
    <m/>
    <m/>
    <m/>
  </r>
  <r>
    <s v="CALI"/>
    <x v="0"/>
    <x v="3"/>
    <n v="76001"/>
    <n v="2659361"/>
    <n v="76226"/>
    <s v="ORDEN DE CAMBIO"/>
    <s v="VALLE DEL CAUCA"/>
    <s v="CALI"/>
    <s v="BARRIO LAS DELICIAS CALI 2"/>
    <s v="REDEBAN"/>
    <s v="FO-25-1440869"/>
    <d v="2025-08-28T13:51:00"/>
    <d v="2025-08-29T12:34:00"/>
    <m/>
    <s v="ROLLOS"/>
    <s v="ROLLOS"/>
    <s v="CB UNO A UNO"/>
    <s v="CB UNO A UNO"/>
    <s v="EJECUTADO_EXITOSO"/>
    <s v="EJECUTADO EXITOSO"/>
    <s v="28/08/2025 SE ESCALA AL COORDINADOR DE ZONA PARA ENTREGA DE ROLLOS EN SITIO | 29/08/2025 SE REALIZA ENTREGA 10 ROLLOS TÉRMICOS EN EL CB SIN NOVEDAD."/>
    <s v="VISITA_TÉCNICA"/>
    <m/>
    <s v="TIPO I"/>
    <s v="TERRESTRE"/>
    <s v="TORRES GARCIA JENDRY JOSE"/>
    <n v="1"/>
    <n v="35779.500569199998"/>
    <n v="0"/>
    <n v="35779.500569199998"/>
    <m/>
    <m/>
    <m/>
    <m/>
    <m/>
  </r>
  <r>
    <s v="CALI"/>
    <x v="0"/>
    <x v="3"/>
    <n v="76001"/>
    <n v="2659773"/>
    <n v="21773"/>
    <s v="ORDEN DE CAMBIO"/>
    <s v="VALLE DEL CAUCA"/>
    <s v="CALI"/>
    <s v="BARRIO ALAMEDA VII CALI"/>
    <s v="REDEBAN"/>
    <s v="FO-25-1441353"/>
    <d v="2025-08-28T14:42:00"/>
    <d v="2025-08-29T12:37:00"/>
    <m/>
    <s v="ROLLOS"/>
    <s v="ROLLOS"/>
    <s v="CB UNO A UNO"/>
    <s v="CB UNO A UNO"/>
    <s v="EJECUTADO_EXITOSO"/>
    <s v="EJECUTADO EXITOSO"/>
    <s v="28/08/2025 SE ESCALA A LA RED PARA AUTORIZACIÓN DE ROLLOS - LA RED AUTORIZA - SE ESCALA AL COORDINADOR DE ZONA PARA ENTREGA DE ROLLOS EN SITIO | 29/08/2025 SE REALIZA ENTREGA DE 50 ROLLOS CON VISITA, NO SE INTERVIENE EQUIPOS"/>
    <s v="VISITA_TÉCNICA"/>
    <m/>
    <s v="TIPO I"/>
    <s v="TERRESTRE"/>
    <s v="HERRERA MONAR GEOVANNY"/>
    <n v="1"/>
    <n v="35779.500569199998"/>
    <n v="0"/>
    <n v="35779.500569199998"/>
    <m/>
    <m/>
    <m/>
    <m/>
    <m/>
  </r>
  <r>
    <s v="MONTERIA"/>
    <x v="4"/>
    <x v="5"/>
    <n v="23675"/>
    <n v="2651668"/>
    <n v="64435"/>
    <s v="ORDEN DE CAMBIO"/>
    <s v="CORDOBA"/>
    <s v="SAN BERNARDO DEL VIENTO"/>
    <s v="BARRIO JOSE MANUEL DE ALTAMIRA"/>
    <s v="REDEBAN"/>
    <s v="FO-25-1433755"/>
    <d v="2025-08-27T10:43:00"/>
    <d v="2025-08-29T12:39:00"/>
    <m/>
    <s v="ROLLOS"/>
    <s v="ROLLOS"/>
    <s v="CB UNO A UNO"/>
    <s v="CB UNO A UNO"/>
    <s v="EJECUTADO_EXITOSO"/>
    <s v="EJECUTADO EXITOSO"/>
    <s v="27/08/2025 SE ESCALA AL COORDINADOR DE ZONA PARA ENTREGA DE ROLLOS EN SITIO | 29/08/2025 SE ENTREGAN 70 ROLLOS CON VISITA OK"/>
    <s v="VISITA_TÉCNICA"/>
    <m/>
    <s v="TIPO II"/>
    <s v="TERRESTRE"/>
    <s v="COGOLLO VERTEL EDER LUIS"/>
    <n v="1"/>
    <n v="67654.12000000001"/>
    <n v="0"/>
    <n v="67654.12000000001"/>
    <m/>
    <m/>
    <m/>
    <m/>
    <m/>
  </r>
  <r>
    <s v="PEREIRA"/>
    <x v="0"/>
    <x v="0"/>
    <n v="76147"/>
    <n v="2651281"/>
    <n v="26661"/>
    <s v="ORDEN DE CAMBIO"/>
    <s v="VALLE DEL CAUCA"/>
    <s v="CARTAGO"/>
    <s v="BARRIO ZARAGOZA 2 CARTAGO"/>
    <s v="REDEBAN"/>
    <s v="FO-25-1432736"/>
    <d v="2025-08-27T10:17:00"/>
    <d v="2025-08-29T12:41:00"/>
    <m/>
    <s v="ROLLOS"/>
    <s v="ROLLOS"/>
    <s v="CB UNO A UNO"/>
    <s v="CB UNO A UNO"/>
    <s v="EJECUTADO_EXITOSO"/>
    <s v="EJECUTADO EXITOSO"/>
    <s v="27/08/2025 SE ESCALA AL COORDINADOR DE ZONA PARA ENTREGA DE ROLLOS EN SITIO | 29/08/2025 SE VISITA COMERCIO SE REALIZA ENTREGA DE 10 ROLLOS DE PAPEL PARA DATÁFONO"/>
    <s v="VISITA_TÉCNICA"/>
    <m/>
    <s v="TIPO I"/>
    <s v="TERRESTRE"/>
    <s v="LOAIZA LOPEZ JHON FREDDY"/>
    <n v="1"/>
    <n v="35779.500569199998"/>
    <n v="0"/>
    <n v="35779.500569199998"/>
    <m/>
    <m/>
    <m/>
    <m/>
    <m/>
  </r>
  <r>
    <s v="MONTERIA"/>
    <x v="4"/>
    <x v="5"/>
    <n v="23001"/>
    <n v="2659516"/>
    <n v="74745"/>
    <s v="ORDEN DE CAMBIO"/>
    <s v="CORDOBA"/>
    <s v="MONTERIA"/>
    <s v="BARRIO JUAN XXIII MONTERIA 8"/>
    <s v="REDEBAN"/>
    <s v="FO-25-1440862"/>
    <d v="2025-08-28T14:09:00"/>
    <d v="2025-08-29T12:43:00"/>
    <m/>
    <s v="ROLLOS"/>
    <s v="ROLLOS"/>
    <s v="CB UNO A UNO"/>
    <s v="CB UNO A UNO"/>
    <s v="EJECUTADO_EXITOSO"/>
    <s v="EJECUTADO EXITOSO"/>
    <s v="28/08/2025 SE ESCALA AL COORDINADOR DE ZONA PARA ENTREGA DE ROLLOS EN SITIO | 29/08/2025 SE REALIZA ENTREGA DE 10 ROLLOS EN EL PUNTO SIN NOVEDAD, EN LA ENTREGA NO SE MANIPULAN EQUIPOS"/>
    <s v="VISITA_TÉCNICA"/>
    <m/>
    <s v="TIPO I"/>
    <s v="TERRESTRE"/>
    <s v="GONZALEZ FERRER JESUS ALEXANDER"/>
    <n v="1"/>
    <n v="35779.500569199998"/>
    <n v="0"/>
    <n v="35779.500569199998"/>
    <m/>
    <m/>
    <m/>
    <m/>
    <m/>
  </r>
  <r>
    <s v="PEREIRA"/>
    <x v="0"/>
    <x v="0"/>
    <n v="63130"/>
    <n v="2649779"/>
    <n v="69053"/>
    <s v="ORDEN DE CAMBIO"/>
    <s v="QUINDIO"/>
    <s v="CALARCA"/>
    <s v="BARRIO BARCELONA CALARCA"/>
    <s v="REDEBAN"/>
    <s v="FO-25-1432785"/>
    <d v="2025-08-27T08:17:00"/>
    <d v="2025-08-29T12:44:00"/>
    <m/>
    <s v="ROLLOS"/>
    <s v="ROLLOS"/>
    <s v="CB UNO A UNO"/>
    <s v="CB UNO A UNO"/>
    <s v="EJECUTADO_EXITOSO"/>
    <s v="EJECUTADO EXITOSO"/>
    <s v="27/08/2025 SE ESCALA AL COORDINADOR DE ZONA PARA ENTREGA DE ROLLOS EN SITIO | 29/08/2025 SE VISITA COMERCIO SE REALIZÓ ENTREGA DE 20 ROLLOS"/>
    <s v="VISITA_TÉCNICA"/>
    <m/>
    <s v="TIPO II"/>
    <s v="TERRESTRE"/>
    <s v="SANCHEZ SOLORZANO JUAN SEBASTIAN"/>
    <n v="1"/>
    <n v="67654.12000000001"/>
    <n v="0"/>
    <n v="67654.12000000001"/>
    <m/>
    <m/>
    <m/>
    <m/>
    <m/>
  </r>
  <r>
    <s v="BOGOTA"/>
    <x v="3"/>
    <x v="4"/>
    <n v="25875"/>
    <n v="2640076"/>
    <n v="20744"/>
    <s v="ORDEN DE CAMBIO"/>
    <s v="CUNDINAMARCA"/>
    <s v="VILLETA"/>
    <s v="SECTOR LAS BOMBAS VILLETA CUND"/>
    <s v="REDEBAN"/>
    <s v="FO-25-1421351"/>
    <d v="2025-08-25T14:15:00"/>
    <d v="2025-08-29T12:46:00"/>
    <m/>
    <s v="ROLLOS"/>
    <s v="ROLLOS"/>
    <s v="CB UNO A UNO"/>
    <s v="CB UNO A UNO"/>
    <s v="EJECUTADO_EXITOSO"/>
    <s v="EJECUTADO EXITOSO"/>
    <s v="25/08/2025 SE ESCALA AL COORDINADOR DE ZONA PARA ENTREGA DE ROLLOS EN SITIO | 29/08/2025 DURANTE LA VISITA TECNICA SE REALIZA ENTREGA DE 20 ROLLOS PARA DATÁFONO NO SE MANIPULAN EQUIPOS SIN NOVEDAD EN ENTREGA"/>
    <s v="VISITA_TÉCNICA"/>
    <m/>
    <s v="TIPO II"/>
    <s v="TERRESTRE"/>
    <s v="GALEANO SORIANO JUAN DAVID"/>
    <n v="1"/>
    <n v="67654.12000000001"/>
    <n v="0"/>
    <n v="67654.12000000001"/>
    <m/>
    <m/>
    <m/>
    <m/>
    <m/>
  </r>
  <r>
    <s v="BOGOTA"/>
    <x v="3"/>
    <x v="4"/>
    <n v="11001"/>
    <n v="2659099"/>
    <n v="79614"/>
    <s v="ORDEN DE CAMBIO"/>
    <s v="CUNDINAMARCA"/>
    <s v="BOGOTA"/>
    <s v="BARRIO EL POA BOGOTA 1"/>
    <s v="REDEBAN"/>
    <s v="FO-25-1440883"/>
    <d v="2025-08-28T12:54:00"/>
    <d v="2025-08-29T12:48:00"/>
    <m/>
    <s v="ROLLOS"/>
    <s v="ROLLOS"/>
    <s v="CB UNO A UNO"/>
    <s v="CB UNO A UNO"/>
    <s v="EJECUTADO_EXITOSO"/>
    <s v="EJECUTADO EXITOSO"/>
    <s v="28/08/2025 SE ESCALA AL COORDINADOR DE ZONA PARA ENTREGA DE ROLLOS EN SITIO | 29/08/2025 SE REALIZA ENTREGA DE 10 ROLLOS"/>
    <s v="VISITA_TÉCNICA"/>
    <m/>
    <s v="TIPO I"/>
    <s v="TERRESTRE"/>
    <s v="MURCIA HERNANDEZ HARVEY IGNACIO"/>
    <n v="1"/>
    <n v="35779.500569199998"/>
    <n v="0"/>
    <n v="35779.500569199998"/>
    <m/>
    <m/>
    <m/>
    <m/>
    <m/>
  </r>
  <r>
    <s v="VILLAVICENCIO"/>
    <x v="5"/>
    <x v="6"/>
    <n v="50270"/>
    <n v="2659452"/>
    <n v="80266"/>
    <s v="ORDEN DE CAMBIO"/>
    <s v="META"/>
    <s v="EL DORADO"/>
    <s v="BARRIO CENTRO EL DORADO 1"/>
    <s v="REDEBAN"/>
    <s v="FO-25-1440857"/>
    <d v="2025-08-28T14:12:00"/>
    <d v="2025-08-29T12:51:00"/>
    <m/>
    <s v="ROLLOS"/>
    <s v="ROLLOS"/>
    <s v="CB UNO A UNO"/>
    <s v="CB UNO A UNO"/>
    <s v="EJECUTADO_EXITOSO"/>
    <s v="EJECUTADO EXITOSO"/>
    <s v="28/08/2025 SE ESCALA AL COORDINADOR DE ZONA PARA ENTREGA DE ROLLOS EN SITIO | 29/08/2025 SE REALIZA ENTREGA DE 20 ROLLOS AL PUNTO"/>
    <s v="VISITA_TÉCNICA"/>
    <m/>
    <s v="TIPO II"/>
    <s v="TERRESTRE"/>
    <s v="ROZO JIMENEZ EDGAR ARMANDO"/>
    <n v="1"/>
    <n v="67654.12000000001"/>
    <n v="0"/>
    <n v="67654.12000000001"/>
    <m/>
    <m/>
    <m/>
    <m/>
    <m/>
  </r>
  <r>
    <s v="CALI"/>
    <x v="0"/>
    <x v="3"/>
    <n v="19548"/>
    <n v="2634705"/>
    <n v="79824"/>
    <s v="ORDEN DE CAMBIO"/>
    <s v="CAUCA"/>
    <s v="PIENDAMO"/>
    <s v="BARRIO GALAN PIENDAMO 1"/>
    <s v="REDEBAN"/>
    <s v="FO-25-1414719"/>
    <d v="2025-08-25T08:00:00"/>
    <d v="2025-08-29T13:07:00"/>
    <m/>
    <s v="ROLLOS"/>
    <s v="ROLLOS"/>
    <s v="CB UNO A UNO"/>
    <s v="CB UNO A UNO"/>
    <s v="EJECUTADO_EXITOSO"/>
    <s v="EJECUTADO EXITOSO"/>
    <s v="23/08/2025 SE CONFIRMA DATOS CON CB, DATOS CORRECTOS, SE ACTUALIZAN. SE REALIZA ENVIO DE ROLLOS CON GUIA | 29/08/2025 SE REALIZA ENVIO DE 10 ROLLOS, CON LA GUIA 2185553744 SERVIENTREGA. SE CONFIRMA ENTREGA EXITOSA CON EL USUARIO."/>
    <s v="ENVÍO"/>
    <m/>
    <s v="TIPO III"/>
    <s v="TERRESTRE"/>
    <m/>
    <n v="0"/>
    <n v="35779.500569199998"/>
    <n v="0"/>
    <n v="35779.500569199998"/>
    <m/>
    <m/>
    <m/>
    <m/>
    <m/>
  </r>
  <r>
    <s v="MEDELLIN"/>
    <x v="1"/>
    <x v="1"/>
    <n v="5649"/>
    <n v="2616127"/>
    <n v="74674"/>
    <s v="ORDEN DE CAMBIO"/>
    <s v="ANTIOQUIA"/>
    <s v="SAN CARLOS"/>
    <s v="PTM SAN CARLOS SALSAMENTARIA P"/>
    <s v="REDEBAN"/>
    <s v="FO-25-1398757"/>
    <d v="2025-08-20T08:02:00"/>
    <d v="2025-08-29T13:29:00"/>
    <m/>
    <s v="ROLLOS"/>
    <s v="ROLLOS"/>
    <s v="AGREGADOR"/>
    <s v="COMCARD - PTM"/>
    <s v="EJECUTADO_EXITOSO"/>
    <s v="EJECUTADO EXITOSO"/>
    <s v="20/08/2025 SE ESCALA PARA ENVIO, SE LLAMO AL CB Y CONFIRMA SOLICITUD. SE ACTUALIZARON DATOS | 26/08/2025 SE INTENTA COMUNICACION CON EL USUARIO PARA VALIDAR LA RECEPCION DE LOS ROLLOS FALLIDA | 27/08/2025 EN COMUNICACION CON EL USUARIO VIA WHATSAPP INDICA QUE AUN NO RECIBE LOS ROLLOS | 29/08/2025 SE REALIZA ENVIO DE 40 ROLLOS, CON LA GUIA 284607372 SERVIENTREGA. SE CONFIRMA ENTREGA EXITOSA CON EL USUARIO."/>
    <s v="ENVÍO"/>
    <m/>
    <s v="TIPO III"/>
    <s v="TERRESTRE"/>
    <m/>
    <n v="0"/>
    <n v="35779.500569199998"/>
    <n v="0"/>
    <n v="35779.500569199998"/>
    <m/>
    <m/>
    <m/>
    <m/>
    <m/>
  </r>
  <r>
    <s v="MEDELLIN"/>
    <x v="1"/>
    <x v="1"/>
    <n v="5579"/>
    <n v="2623893"/>
    <n v="67654"/>
    <s v="ORDEN DE CAMBIO"/>
    <s v="ANTIOQUIA"/>
    <s v="PUERTO BERRIO"/>
    <s v="BARRIO VRA MINAS DEL VAPOR PUE"/>
    <s v="REDEBAN"/>
    <s v="FO-25-1404628"/>
    <d v="2025-08-21T09:43:00"/>
    <d v="2025-08-29T13:31:00"/>
    <m/>
    <s v="ROLLOS"/>
    <s v="ROLLOS"/>
    <s v="CB UNO A UNO"/>
    <s v="CB UNO A UNO"/>
    <s v="EJECUTADO_EXITOSO"/>
    <s v="EJECUTADO EXITOSO"/>
    <s v="21/08/2025 SE CONFIRMA DATOS CON CB, DATOS CORRECTOS, SE ACTUALIZAN. SE REALIZA ENVIO DE  ROLLOS CON GUIA | 28/08/2025 SE REALIZA COMUNICACION CON USUARIO DONDE INDICA QUE AUN NO RECIBE LOS ROLLOS | 29/08/2025 SE REALIZA ENVIO DE 20 ROLLOS, CON LA GUIA 284607376 SERVIENTREGA. SE CONFIRMA ENTREGA EXITOSA CON EL USUARIO."/>
    <s v="ENVÍO"/>
    <m/>
    <s v="TIPO III"/>
    <s v="TERRESTRE"/>
    <m/>
    <n v="0"/>
    <n v="35779.500569199998"/>
    <n v="0"/>
    <n v="35779.500569199998"/>
    <m/>
    <m/>
    <m/>
    <m/>
    <m/>
  </r>
  <r>
    <s v="CALI"/>
    <x v="0"/>
    <x v="3"/>
    <n v="76109"/>
    <n v="2653741"/>
    <n v="79692"/>
    <s v="ORDEN DE CAMBIO"/>
    <s v="VALLE DEL CAUCA"/>
    <s v="BUENAVENTURA"/>
    <s v="PTM BUENAVENTURA DROGUERIA Y M"/>
    <s v="REDEBAN"/>
    <s v="FO-25-1435764"/>
    <d v="2025-08-27T14:57:00"/>
    <d v="2025-08-29T13:35:00"/>
    <m/>
    <s v="ROLLOS"/>
    <s v="ROLLOS"/>
    <s v="AGREGADOR"/>
    <s v="COMCARD - PTM"/>
    <s v="EJECUTADO_EXITOSO"/>
    <s v="EJECUTADO EXITOSO"/>
    <s v="27/08/2025 SE CONFIRMA DATOS CON CB, DATOS CORRECTOS, SE ACTUALIZAN. SE REALIZA ENVIO DE ROLLOS CON GUIA | 29/08/2025 SE REALIZA ENVIO DE 10 ROLLOS, CON LA GUIA 2185553749 SERVIENTREGA. SE CONFIRMA ENTREGA EXITOSA POR PARTE DE LA TRANSPORTADORA."/>
    <s v="ENVÍO"/>
    <m/>
    <s v="TIPO III"/>
    <s v="TERRESTRE"/>
    <m/>
    <n v="0"/>
    <n v="35779.500569199998"/>
    <n v="0"/>
    <n v="35779.500569199998"/>
    <m/>
    <m/>
    <m/>
    <m/>
    <m/>
  </r>
  <r>
    <s v="CUCUTA"/>
    <x v="2"/>
    <x v="2"/>
    <n v="54498"/>
    <n v="2644499"/>
    <n v="79817"/>
    <s v="ORDEN DE CAMBIO"/>
    <s v="NORTE DE SANTANDER"/>
    <s v="OCAÑA"/>
    <s v="BARRIO LANDIA OCAÑA 1"/>
    <s v="REDEBAN"/>
    <s v="FO-25-1426694"/>
    <d v="2025-08-26T09:58:00"/>
    <d v="2025-08-29T13:35:00"/>
    <m/>
    <s v="ROLLOS"/>
    <s v="ROLLOS"/>
    <s v="CB UNO A UNO"/>
    <s v="CB UNO A UNO"/>
    <s v="EJECUTADO_EXITOSO"/>
    <s v="EJECUTADO EXITOSO"/>
    <s v="26/08/2025 SE CONFIRMA DATOS CON CB, DATOS CORRECTOS, SE ACTUALIZAN. SE REALIZA ENVIO DE ROLLOS CON GUIA | 29/08/2025 SE REALIZA ENVIO DE 10 ROLLOS, CON LA GUIA 2187690656 SERVIENTREGA. SE CONFIRMA ENTREGA EXITOSA POR PARTE DE LA TRANSPORTADORA_x000a_."/>
    <s v="ENVÍO"/>
    <m/>
    <s v="TIPO IV"/>
    <s v="TERRESTRE"/>
    <m/>
    <n v="0"/>
    <n v="35779.500569199998"/>
    <n v="0"/>
    <n v="35779.500569199998"/>
    <m/>
    <m/>
    <m/>
    <m/>
    <m/>
  </r>
  <r>
    <s v="BOGOTA"/>
    <x v="3"/>
    <x v="4"/>
    <n v="11001"/>
    <n v="2658646"/>
    <n v="79714"/>
    <s v="ORDEN DE CAMBIO"/>
    <s v="CUNDINAMARCA"/>
    <s v="BOGOTA"/>
    <s v="PTM BOGOTA DROGUERIA TABOR SAL"/>
    <s v="REDEBAN"/>
    <s v="FO-25-1439079"/>
    <d v="2025-08-28T11:46:00"/>
    <d v="2025-08-29T14:00:00"/>
    <m/>
    <s v="ROLLOS"/>
    <s v="ROLLOS"/>
    <s v="AGREGADOR"/>
    <s v="COMCARD - PTM"/>
    <s v="EJECUTADO_EXITOSO"/>
    <s v="EJECUTADO EXITOSO"/>
    <s v="28/08/2025 SE ESCALA AL COORDINADOR DE ZONA PARA ENTREGA DE ROLLOS EN SITIO | 29/08/2025 SE REALIZA ENTREGA DE 20 ROLLOS"/>
    <s v="VISITA_TÉCNICA"/>
    <m/>
    <s v="TIPO I"/>
    <s v="TERRESTRE"/>
    <s v="MURCIA HERNANDEZ HARVEY IGNACIO"/>
    <n v="1"/>
    <n v="35779.500569199998"/>
    <n v="0"/>
    <n v="35779.500569199998"/>
    <m/>
    <m/>
    <m/>
    <m/>
    <m/>
  </r>
  <r>
    <s v="BOGOTA"/>
    <x v="3"/>
    <x v="4"/>
    <n v="25754"/>
    <n v="2632051"/>
    <n v="58326"/>
    <s v="ORDEN DE CAMBIO"/>
    <s v="CUNDINAMARCA"/>
    <s v="SOACHA"/>
    <s v="BARRIO SAN MATEO SOACHA 14"/>
    <s v="REDEBAN"/>
    <s v="FO-25-1411591 | FO-25-1415452"/>
    <d v="2025-08-22T14:00:00"/>
    <d v="2025-08-29T15:10:00"/>
    <m/>
    <s v="ROLLOS"/>
    <s v="ROLLOS"/>
    <s v="CB UNO A UNO"/>
    <s v="CB UNO A UNO"/>
    <s v="EJECUTADO_EXITOSO"/>
    <s v="USUARIO NO RECIBE PEDIDO"/>
    <s v="29/08/2025 SE REALIZA COMUNICACION CON CLIENTE INFORMANDO QUE NOS PUEDE ATENDER DESPUES DE LAS 2PM YA QUE SE ENCUENTRA EN COSAS PERSONALES. | 29/08/2025 ENTREGA DE 20 ROLLOS PARA DATAFONO NO SE MANIPULA TERMINAL"/>
    <s v="VISITA_TÉCNICA"/>
    <m/>
    <s v="TIPO I"/>
    <s v="TERRESTRE"/>
    <s v="BUSTOS MORA DIEGO MANUEL | HERNANDEZ NARANJO OSCAR EDUARDO"/>
    <n v="1"/>
    <n v="35779.500569199998"/>
    <n v="0"/>
    <n v="35779.500569199998"/>
    <m/>
    <m/>
    <m/>
    <m/>
    <m/>
  </r>
  <r>
    <s v="MEDELLIN"/>
    <x v="1"/>
    <x v="1"/>
    <n v="5615"/>
    <n v="2653452"/>
    <n v="79272"/>
    <s v="ORDEN DE CAMBIO"/>
    <s v="ANTIOQUIA"/>
    <s v="RIONEGRO"/>
    <s v="DISTRICOL MASCOTAS SHOP LA ABU"/>
    <s v="REDEBAN"/>
    <s v="FO-25-1434860"/>
    <d v="2025-08-27T14:30:00"/>
    <d v="2025-08-29T15:15:00"/>
    <m/>
    <s v="ROLLOS"/>
    <s v="ROLLOS"/>
    <s v="AGREGADOR"/>
    <s v="DISTRICOL"/>
    <s v="EJECUTADO_EXITOSO"/>
    <s v="EJECUTADO EXITOSO"/>
    <s v="27/08/2025 SE ESCALA AL COORDINADOR DE ZONA PARA ENTREGA DE ROLLOS EN SITIO | 29/08/2025 SE ENTREGAN 10 ROLLOS A DON RICARDO"/>
    <s v="VISITA_TÉCNICA"/>
    <m/>
    <s v="TIPO II"/>
    <s v="TERRESTRE"/>
    <s v="ALVAREZ ARENAS VICTOR HUGO"/>
    <n v="1"/>
    <n v="67654.12000000001"/>
    <n v="0"/>
    <n v="67654.12000000001"/>
    <m/>
    <m/>
    <m/>
    <m/>
    <m/>
  </r>
  <r>
    <s v="BARRANQUILLA"/>
    <x v="4"/>
    <x v="5"/>
    <n v="8372"/>
    <n v="2634772"/>
    <n v="78958"/>
    <s v="ORDEN DE CAMBIO"/>
    <s v="ATLANTICO"/>
    <s v="JUAN DE ACOSTA"/>
    <s v="BARRIO CENTTRO JUAN DE ACOSTA"/>
    <s v="REDEBAN"/>
    <s v="FO-25-1416586"/>
    <d v="2025-08-25T08:00:00"/>
    <d v="2025-08-29T15:18:00"/>
    <m/>
    <s v="ROLLOS"/>
    <s v="ROLLOS"/>
    <s v="CB UNO A UNO"/>
    <s v="CB UNO A UNO"/>
    <s v="EJECUTADO_EXITOSO"/>
    <s v="EJECUTADO EXITOSO"/>
    <s v="24/08/2025 SE ESCALA AL COORDINADOR DE ZONA PARA ENTREGA DE ROLLOS EN SITIO | 29/08/2025 SE ENTREGAN 20 ROLLOS"/>
    <s v="VISITA_TÉCNICA"/>
    <m/>
    <s v="TIPO II"/>
    <s v="TERRESTRE"/>
    <s v="DE AVILA SIADES ALBERTO ENRIQUE"/>
    <n v="1"/>
    <n v="67654.12000000001"/>
    <n v="0"/>
    <n v="67654.12000000001"/>
    <m/>
    <m/>
    <m/>
    <m/>
    <m/>
  </r>
  <r>
    <s v="MANIZALES"/>
    <x v="0"/>
    <x v="0"/>
    <n v="17042"/>
    <n v="2650490"/>
    <n v="59300"/>
    <s v="ORDEN DE CAMBIO"/>
    <s v="CALDAS"/>
    <s v="ANSERMA"/>
    <s v="PTM ANSERMA AUTOSERVICIO CAMBI"/>
    <s v="REDEBAN"/>
    <s v="FO-25-1432762"/>
    <d v="2025-08-27T09:24:00"/>
    <d v="2025-08-29T15:22:00"/>
    <m/>
    <s v="ROLLOS"/>
    <s v="ROLLOS"/>
    <s v="AGREGADOR"/>
    <s v="COMCARD - PTM"/>
    <s v="EJECUTADO_EXITOSO"/>
    <s v="EJECUTADO EXITOSO"/>
    <s v="27/08/2025 SE ESCALA AL COORDINADOR DE ZONA PARA ENTREGA DE ROLLOS EN SITIO | 29/08/2025 VISITAMOS COMERCIO REALIZAMOS ENTREGA DE 10 ROLLOS."/>
    <s v="VISITA_TÉCNICA"/>
    <m/>
    <s v="TIPO II"/>
    <s v="TERRESTRE"/>
    <s v="ARROYAVE CANO MANUEL GUILLERMO"/>
    <n v="1"/>
    <n v="67654.12000000001"/>
    <n v="0"/>
    <n v="67654.12000000001"/>
    <m/>
    <m/>
    <m/>
    <m/>
    <m/>
  </r>
  <r>
    <s v="MEDELLIN"/>
    <x v="1"/>
    <x v="1"/>
    <n v="5318"/>
    <n v="2641246"/>
    <n v="75611"/>
    <s v="ORDEN DE CAMBIO"/>
    <s v="ANTIOQUIA"/>
    <s v="GUARNE"/>
    <s v="BARRIO VRD SAN IGNACIO GUARNE"/>
    <s v="REDEBAN"/>
    <s v="FO-25-1422219"/>
    <d v="2025-08-25T15:40:00"/>
    <d v="2025-08-29T15:24:00"/>
    <m/>
    <s v="ROLLOS"/>
    <s v="ROLLOS"/>
    <s v="CB UNO A UNO"/>
    <s v="CB UNO A UNO"/>
    <s v="EJECUTADO_EXITOSO"/>
    <s v="EJECUTADO EXITOSO"/>
    <s v="25/08/2025 SE ESCALA AL COORDINADOR DE ZONA PARA ENTREGA DE ROLLOS EN SITIO | 29/08/2025 SE ENTREGAN 10 ROLLOS. MARÍA"/>
    <s v="VISITA_TÉCNICA"/>
    <m/>
    <s v="TIPO II"/>
    <s v="TERRESTRE"/>
    <s v="ALVAREZ ARENAS VICTOR HUGO"/>
    <n v="1"/>
    <n v="67654.12000000001"/>
    <n v="0"/>
    <n v="67654.12000000001"/>
    <m/>
    <m/>
    <m/>
    <m/>
    <m/>
  </r>
  <r>
    <s v="BOGOTA"/>
    <x v="3"/>
    <x v="4"/>
    <n v="11001"/>
    <n v="2657500"/>
    <n v="78973"/>
    <s v="ORDEN DE CAMBIO"/>
    <s v="CUNDINAMARCA"/>
    <s v="BOGOTA"/>
    <s v="PTM BOGOTA MERKA FRUVER J M"/>
    <s v="REDEBAN"/>
    <s v="FO-25-1439098"/>
    <d v="2025-08-28T10:02:00"/>
    <d v="2025-08-29T15:27:00"/>
    <m/>
    <s v="ROLLOS"/>
    <s v="ROLLOS"/>
    <s v="AGREGADOR"/>
    <s v="COMCARD - PTM"/>
    <s v="EJECUTADO_EXITOSO"/>
    <s v="EJECUTADO EXITOSO"/>
    <s v="28/08/2025 SE ESCALA AL COORDINADOR DE ZONA PARA ENTREGA DE ROLLOS EN SITIO | 29/08/2025 SE REALIZA ENTREGA DE 20 ROLLOS"/>
    <s v="VISITA_TÉCNICA"/>
    <m/>
    <s v="TIPO I"/>
    <s v="TERRESTRE"/>
    <s v="MURCIA HERNANDEZ HARVEY IGNACIO"/>
    <n v="1"/>
    <n v="35779.500569199998"/>
    <n v="0"/>
    <n v="35779.500569199998"/>
    <m/>
    <m/>
    <m/>
    <m/>
    <m/>
  </r>
  <r>
    <s v="BOGOTA"/>
    <x v="3"/>
    <x v="4"/>
    <n v="25754"/>
    <n v="2658588"/>
    <n v="68813"/>
    <s v="ORDEN DE CAMBIO"/>
    <s v="CUNDINAMARCA"/>
    <s v="SOACHA"/>
    <s v="BARRIO HOGAR DEL SOL SOACHA SO"/>
    <s v="REDEBAN"/>
    <s v="FO-25-1439072"/>
    <d v="2025-08-28T11:49:00"/>
    <d v="2025-08-29T15:31:00"/>
    <m/>
    <s v="ROLLOS"/>
    <s v="ROLLOS"/>
    <s v="CB UNO A UNO"/>
    <s v="CB UNO A UNO"/>
    <s v="EJECUTADO_EXITOSO"/>
    <s v="EJECUTADO EXITOSO"/>
    <s v="28/08/2025 SE ESCALA AL COORDINADOR DE ZONA PARA ENTREGA DE ROLLOS EN SITIO | 29/08/2025 ENTREGA DE 30 ROLLOS PARA DATAFONO NO SE MANIPULA TERMINAL"/>
    <s v="VISITA_TÉCNICA"/>
    <m/>
    <s v="TIPO I"/>
    <s v="TERRESTRE"/>
    <s v="BUSTOS MORA DIEGO MANUEL"/>
    <n v="1"/>
    <n v="35779.500569199998"/>
    <n v="0"/>
    <n v="35779.500569199998"/>
    <m/>
    <m/>
    <m/>
    <m/>
    <m/>
  </r>
  <r>
    <s v="MEDELLIN"/>
    <x v="1"/>
    <x v="1"/>
    <n v="27075"/>
    <n v="2627176"/>
    <n v="37637"/>
    <s v="ORDEN DE CAMBIO"/>
    <s v="CHOCO"/>
    <s v="BAHIA SOLANO"/>
    <s v="DISTRICOL CEL PACIFICO"/>
    <s v="REDEBAN"/>
    <s v="FO-25-1406131"/>
    <d v="2025-08-21T15:36:00"/>
    <d v="2025-08-29T15:37:00"/>
    <m/>
    <s v="ROLLOS"/>
    <s v="ROLLOS"/>
    <s v="AGREGADOR"/>
    <s v="DISTRICOL"/>
    <s v="EJECUTADO_EXITOSO"/>
    <s v="EJECUTADO EXITOSO"/>
    <s v="21/08/2025 SE CONFIRMA DATOS CON CB, DATOS CORRECTOS, SE ACTUALIZAN. SE REALIZA ENVIO DE  ROLLOS CON GUIA | 28/08/2025 SE COMUNICA CON EL USUARIO DONDE INFORMA QUE AUN NO RECIBE LOS ROLLOS | 29/08/2025 SE REALIZA ENVIO DE 10 ROLLOS, CON LA GUIA 284607377 SERVIENTREGA. SE CONFIRMA ENTREGA EXITOSA CON EL USUARIO."/>
    <s v="ENVÍO"/>
    <m/>
    <s v="TIPO IV ESPECIAL"/>
    <s v="AEREO"/>
    <m/>
    <n v="0"/>
    <n v="35779.500569199998"/>
    <n v="0"/>
    <n v="35779.500569199998"/>
    <m/>
    <m/>
    <m/>
    <m/>
    <m/>
  </r>
  <r>
    <s v="MEDELLIN"/>
    <x v="1"/>
    <x v="1"/>
    <n v="5736"/>
    <n v="2628017"/>
    <n v="79249"/>
    <s v="ORDEN DE CAMBIO"/>
    <s v="ANTIOQUIA"/>
    <s v="SEGOVIA"/>
    <s v="DISTRICOL FERRO IND MILAN"/>
    <s v="REDEBAN"/>
    <s v="FO-25-1409846"/>
    <d v="2025-08-21T16:51:00"/>
    <d v="2025-08-29T15:46:00"/>
    <m/>
    <s v="ROLLOS"/>
    <s v="ROLLOS"/>
    <s v="AGREGADOR"/>
    <s v="DISTRICOL"/>
    <s v="EJECUTADO_EXITOSO"/>
    <s v="EJECUTADO EXITOSO"/>
    <s v="22/08/2025 SE CONFIRMA DATOS CON CB, DATOS CORRECTOS, SE ACTUALIZAN. SE REALIZA ENVIO DE  ROLLOS CON GUIA | 28/08/2025 SE COMUNICA CON EL USUARIO DONDE INFORMA QUE AUN NO RECIBE LOS ROLLOS | 28/08/2025 SE COMUNICA CON EL USUARIO DONDE INFORMA QUE AUN NO RECIBE LOS ROLLOS | 29/08/2025 SE REALIZA ENVIO DE 20 ROLLOS, CON LA GUIA 284607380 SERVIENTREGA. SE CONFIRMA ENTREGA EXITOSA CON EL USUARIO."/>
    <s v="ENVÍO"/>
    <m/>
    <s v="TIPO IV"/>
    <s v="TERRESTRE"/>
    <m/>
    <n v="0"/>
    <n v="35779.500569199998"/>
    <n v="0"/>
    <n v="35779.500569199998"/>
    <m/>
    <m/>
    <m/>
    <m/>
    <m/>
  </r>
  <r>
    <s v="CALI"/>
    <x v="0"/>
    <x v="3"/>
    <n v="76001"/>
    <n v="2663780"/>
    <n v="75106"/>
    <s v="ORDEN DE CAMBIO"/>
    <s v="VALLE DEL CAUCA"/>
    <s v="CALI"/>
    <s v="BARRIO COMUNEROS CALI 2"/>
    <s v="REDEBAN"/>
    <s v="FO-25-1443899"/>
    <d v="2025-08-29T10:44:00"/>
    <d v="2025-08-29T15:54:00"/>
    <m/>
    <s v="ROLLOS"/>
    <s v="ROLLOS"/>
    <s v="CB UNO A UNO"/>
    <s v="CB UNO A UNO"/>
    <s v="EJECUTADO_EXITOSO"/>
    <s v="EJECUTADO EXITOSO"/>
    <s v="29/08/2025 SE ESCALA AL COORDINADOR DE ZONA PARA ENTREGA DE ROLLOS EN SITIO | 29/08/2025 SE REALIZA ENTREGA DE 60 ROLLOS CON VISITA, NO SE INTERVIENE EQUIPOS"/>
    <s v="VISITA_TÉCNICA"/>
    <m/>
    <s v="TIPO I"/>
    <s v="TERRESTRE"/>
    <s v="HERRERA MONAR GEOVANNY"/>
    <n v="1"/>
    <n v="35779.500569199998"/>
    <n v="0"/>
    <n v="35779.500569199998"/>
    <m/>
    <m/>
    <m/>
    <m/>
    <m/>
  </r>
  <r>
    <s v="CUCUTA"/>
    <x v="2"/>
    <x v="2"/>
    <n v="54001"/>
    <n v="2659284"/>
    <n v="80138"/>
    <s v="ORDEN DE CAMBIO"/>
    <s v="NORTE DE SANTANDER"/>
    <s v="CUCUTA"/>
    <s v="BRR EL PARAMO CUCUTA"/>
    <s v="REDEBAN"/>
    <s v="FO-25-1440874"/>
    <d v="2025-08-28T13:38:00"/>
    <d v="2025-08-29T15:55:00"/>
    <m/>
    <s v="ROLLOS"/>
    <s v="ROLLOS"/>
    <s v="CB UNO A UNO"/>
    <s v="CB UNO A UNO"/>
    <s v="EJECUTADO_EXITOSO"/>
    <s v="EJECUTADO EXITOSO"/>
    <s v="28/08/2025 SE ESCALA AL COORDINADOR DE ZONA PARA ENTREGA DE ROLLOS EN SITIO | 29/08/2025 SE REALIZÓ VISITA AL COMERCIO Y SE HIZO ENTREGA DE 20 ROLLOS TODO OK"/>
    <s v="VISITA_TÉCNICA"/>
    <m/>
    <s v="TIPO I"/>
    <s v="TERRESTRE"/>
    <s v="MORA VEGA JEAMPIER"/>
    <n v="1"/>
    <n v="35779.500569199998"/>
    <n v="0"/>
    <n v="35779.500569199998"/>
    <m/>
    <m/>
    <m/>
    <m/>
    <m/>
  </r>
  <r>
    <s v="PASTO"/>
    <x v="0"/>
    <x v="3"/>
    <n v="52001"/>
    <n v="2656617"/>
    <n v="40779"/>
    <s v="ORDEN DE CAMBIO"/>
    <s v="NARIÑO"/>
    <s v="PASTO"/>
    <s v="DISTRICOL AUTOSERVICIO YIRETH"/>
    <s v="REDEBAN"/>
    <s v="FO-25-1437725"/>
    <d v="2025-08-28T08:54:00"/>
    <d v="2025-08-29T15:58:00"/>
    <m/>
    <s v="ROLLOS"/>
    <s v="ROLLOS"/>
    <s v="AGREGADOR"/>
    <s v="DISTRICOL"/>
    <s v="EJECUTADO_EXITOSO"/>
    <s v="EJECUTADO EXITOSO"/>
    <s v="28/08/2025 SE ESCALA AL COORDINADOR DE ZONA PARA ENTREGA DE ROLLOS EN SITIO | 29/08/2025 SE REALIZA ENTREGA DE 60 ROLLOS POR SOLICITUD DE CLIENTE NO SE MANIPULA DATAFONO"/>
    <s v="VISITA_TÉCNICA"/>
    <m/>
    <s v="TIPO I"/>
    <s v="TERRESTRE"/>
    <s v="BRAVO MADROÑERO OSCAR ESTEBAN"/>
    <n v="1"/>
    <n v="35779.500569199998"/>
    <n v="0"/>
    <n v="35779.500569199998"/>
    <m/>
    <m/>
    <m/>
    <m/>
    <m/>
  </r>
  <r>
    <s v="CALI"/>
    <x v="0"/>
    <x v="3"/>
    <n v="76001"/>
    <n v="2663772"/>
    <n v="76366"/>
    <s v="ORDEN DE CAMBIO"/>
    <s v="VALLE DEL CAUCA"/>
    <s v="CALI"/>
    <s v="BARRIO LOS LAGOS CALI 3"/>
    <s v="REDEBAN"/>
    <s v="FO-25-1443904"/>
    <d v="2025-08-29T10:42:00"/>
    <d v="2025-08-29T16:00:00"/>
    <m/>
    <s v="ROLLOS"/>
    <s v="ROLLOS"/>
    <s v="CB UNO A UNO"/>
    <s v="CB UNO A UNO"/>
    <s v="EJECUTADO_EXITOSO"/>
    <s v="EJECUTADO EXITOSO"/>
    <s v="29/08/2025 SE ESCALA AL COORDINADOR DE ZONA PARA ENTREGA DE ROLLOS EN SITIO | 29/08/2025 SE REALIZA ENTREGA DE 70 ROLLOS CON VISITA, NO SE INTERVIENE EQUIPOS"/>
    <s v="VISITA_TÉCNICA"/>
    <m/>
    <s v="TIPO I"/>
    <s v="TERRESTRE"/>
    <s v="HERRERA MONAR GEOVANNY"/>
    <n v="1"/>
    <n v="35779.500569199998"/>
    <n v="0"/>
    <n v="35779.500569199998"/>
    <m/>
    <m/>
    <m/>
    <m/>
    <m/>
  </r>
  <r>
    <s v="TUNJA"/>
    <x v="2"/>
    <x v="2"/>
    <n v="68572"/>
    <n v="2639591"/>
    <n v="54039"/>
    <s v="ORDEN DE CAMBIO"/>
    <s v="SANTANDER"/>
    <s v="PUENTE NACIONAL"/>
    <s v="DISTRICOL EDS SANTA ROSA"/>
    <s v="REDEBAN"/>
    <s v="FO-25-1420897"/>
    <d v="2025-08-25T12:42:00"/>
    <d v="2025-08-29T16:02:00"/>
    <m/>
    <s v="ROLLOS"/>
    <s v="ROLLOS"/>
    <s v="AGREGADOR"/>
    <s v="DISTRICOL"/>
    <s v="EJECUTADO_EXITOSO"/>
    <s v="EJECUTADO EXITOSO"/>
    <s v="25/08/2025 SE ESCALA AL COORDINADOR DE ZONA PARA ENTREGA DE ROLLOS EN SITIO | 29/08/2025 SE REALIZA ENTREGA DE 10 ROLLOS CON VISITA."/>
    <s v="VISITA_TÉCNICA"/>
    <m/>
    <s v="TIPO II"/>
    <s v="TERRESTRE"/>
    <s v="SOLER HOYOS CRISTIAN LEONARDO"/>
    <n v="1"/>
    <n v="67654.12000000001"/>
    <n v="0"/>
    <n v="67654.12000000001"/>
    <m/>
    <m/>
    <m/>
    <m/>
    <m/>
  </r>
  <r>
    <s v="IBAGUE"/>
    <x v="5"/>
    <x v="6"/>
    <n v="73001"/>
    <n v="2661546"/>
    <n v="75096"/>
    <s v="ORDEN DE CAMBIO"/>
    <s v="TOLIMA"/>
    <s v="IBAGUE"/>
    <s v="BARRIO RICAURTER PARTE BAJA IB"/>
    <s v="REDEBAN"/>
    <s v="FO-25-1441326"/>
    <d v="2025-08-29T08:00:00"/>
    <d v="2025-08-29T16:04:00"/>
    <m/>
    <s v="ROLLOS"/>
    <s v="ROLLOS"/>
    <s v="CB UNO A UNO"/>
    <s v="CB UNO A UNO"/>
    <s v="EJECUTADO_EXITOSO"/>
    <s v="EJECUTADO EXITOSO"/>
    <s v="28/08/2025 SE ESCALA AL COORDINADOR DE ZONA PARA ENTREGA DE ROLLOS EN SITIO | 29/08/2025 SE ENTREGA 30 ROLLOS CON VISITA"/>
    <s v="VISITA_TÉCNICA"/>
    <m/>
    <s v="TIPO I"/>
    <s v="TERRESTRE"/>
    <s v="VARGAS HERRERA JHON JAIRO"/>
    <n v="1"/>
    <n v="35779.500569199998"/>
    <n v="0"/>
    <n v="35779.500569199998"/>
    <m/>
    <m/>
    <m/>
    <m/>
    <m/>
  </r>
  <r>
    <s v="BUCARAMANGA"/>
    <x v="2"/>
    <x v="2"/>
    <n v="68001"/>
    <n v="2664249"/>
    <n v="41938"/>
    <s v="ORDEN DE CAMBIO"/>
    <s v="SANTANDER"/>
    <s v="BUCARAMANGA"/>
    <s v="PTM BMANGA EL MIRADOR"/>
    <s v="REDEBAN"/>
    <s v="FO-25-1444121"/>
    <d v="2025-08-29T11:18:00"/>
    <d v="2025-08-29T16:06:00"/>
    <m/>
    <s v="ROLLOS"/>
    <s v="ROLLOS"/>
    <s v="AGREGADOR"/>
    <s v="COMCARD - PTM"/>
    <s v="EJECUTADO_EXITOSO"/>
    <s v="EJECUTADO EXITOSO"/>
    <s v="29/08/2025 SE ESCALA AL COORDINADOR DE ZONA PARA ENTREGA DE ROLLOS EN SITIO | 29/08/2025 SE VISITA COMERCIO SE ENTREGA 20 ROLLOS"/>
    <s v="VISITA_TÉCNICA"/>
    <m/>
    <s v="TIPO I"/>
    <s v="TERRESTRE"/>
    <s v="GELVEZ MOGOLLON JOSE ELISEO"/>
    <n v="1"/>
    <n v="35779.500569199998"/>
    <n v="0"/>
    <n v="35779.500569199998"/>
    <m/>
    <m/>
    <m/>
    <m/>
    <m/>
  </r>
  <r>
    <s v="VILLAVICENCIO"/>
    <x v="5"/>
    <x v="6"/>
    <n v="50001"/>
    <n v="2664380"/>
    <n v="71828"/>
    <s v="ORDEN DE CAMBIO"/>
    <s v="META"/>
    <s v="VILLAVICENCIO"/>
    <s v="VILLAVICENCIO  CIUDAD PORFIA"/>
    <s v="REDEBAN"/>
    <s v="FO-25-1444237"/>
    <d v="2025-08-29T11:28:00"/>
    <d v="2025-08-29T16:08:00"/>
    <m/>
    <s v="ROLLOS"/>
    <s v="ROLLOS"/>
    <s v="CB UNO A UNO"/>
    <s v="CB UNO A UNO"/>
    <s v="EJECUTADO_EXITOSO"/>
    <s v="EJECUTADO EXITOSO"/>
    <s v="29/08/2025 SE ESCALA AL COORDINADOR DE ZONA PARA ENTREGA DE ROLLOS EN SITIO | 29/08/2025 SE REALIZA LA VISITA A CB POR SOLICITUD DE 160 ROLLOS, SE ENTREGAN TODO OK"/>
    <s v="VISITA_TÉCNICA"/>
    <m/>
    <s v="TIPO I"/>
    <s v="TERRESTRE"/>
    <s v="MOLINA CASTRO JAVIER ALBERTO"/>
    <n v="1"/>
    <n v="35779.500569199998"/>
    <n v="0"/>
    <n v="35779.500569199998"/>
    <m/>
    <m/>
    <m/>
    <m/>
    <m/>
  </r>
  <r>
    <s v="BARRANQUILLA"/>
    <x v="4"/>
    <x v="5"/>
    <n v="8001"/>
    <n v="2664771"/>
    <n v="30001"/>
    <s v="ORDEN DE CAMBIO"/>
    <s v="ATLANTICO"/>
    <s v="BARRANQUILLA"/>
    <s v="BARRIO CENTRO 28 BARRANQUILLA"/>
    <s v="REDEBAN"/>
    <s v="FO-25-1444622"/>
    <d v="2025-08-29T11:58:00"/>
    <d v="2025-08-29T16:10:00"/>
    <m/>
    <s v="ROLLOS"/>
    <s v="ROLLOS"/>
    <s v="CB UNO A UNO"/>
    <s v="CB UNO A UNO"/>
    <s v="EJECUTADO_EXITOSO"/>
    <s v="EJECUTADO EXITOSO"/>
    <s v="29/08/2025 SE ESCALA AL COORDINADOR DE ZONA PARA ENTREGA DE ROLLOS EN SITIO | 29/08/2025 SE REALIZA VISITA SE ENTREGA 30 ROLLOS"/>
    <s v="VISITA_TÉCNICA"/>
    <m/>
    <s v="TIPO I"/>
    <s v="TERRESTRE"/>
    <s v="VILLACOB VILLACOB ELKIN EDUARDO"/>
    <n v="1"/>
    <n v="35779.500569199998"/>
    <n v="0"/>
    <n v="35779.500569199998"/>
    <m/>
    <m/>
    <m/>
    <m/>
    <m/>
  </r>
  <r>
    <s v="CALI"/>
    <x v="0"/>
    <x v="3"/>
    <n v="76001"/>
    <n v="2655169"/>
    <n v="78704"/>
    <s v="ORDEN DE CAMBIO"/>
    <s v="VALLE DEL CAUCA"/>
    <s v="CALI"/>
    <s v="PTM CALI TIENDA VETERINARIA D"/>
    <s v="REDEBAN"/>
    <s v="FO-25-1437445"/>
    <d v="2025-08-28T08:00:00"/>
    <d v="2025-08-29T16:12:00"/>
    <m/>
    <s v="ROLLOS"/>
    <s v="ROLLOS"/>
    <s v="AGREGADOR"/>
    <s v="COMCARD - PTM"/>
    <s v="EJECUTADO_EXITOSO"/>
    <s v="EJECUTADO EXITOSO"/>
    <s v="28/08/2025 SE ESCALA AL COORDINADOR DE ZONA PARA ENTREGA DE ROLLOS EN SITIO | 29/08/2025 SE REALIZA ENTREGA DE 60 ROLLOS TÉRMICOS EN EL CB SIN NOVEDAD."/>
    <s v="VISITA_TÉCNICA"/>
    <m/>
    <s v="TIPO I"/>
    <s v="TERRESTRE"/>
    <s v="TORRES GARCIA JENDRY JOSE"/>
    <n v="1"/>
    <n v="35779.500569199998"/>
    <n v="0"/>
    <n v="35779.500569199998"/>
    <m/>
    <m/>
    <m/>
    <m/>
    <m/>
  </r>
  <r>
    <s v="PEREIRA"/>
    <x v="0"/>
    <x v="0"/>
    <n v="66001"/>
    <n v="2655361"/>
    <n v="79900"/>
    <s v="ORDEN DE CAMBIO"/>
    <s v="RISARALDA"/>
    <s v="PEREIRA"/>
    <s v="DISTRICOL PERLA HORIZONTE"/>
    <s v="REDEBAN"/>
    <s v="FO-25-1441369"/>
    <d v="2025-08-28T08:00:00"/>
    <d v="2025-08-29T16:39:00"/>
    <m/>
    <s v="ROLLOS"/>
    <s v="ROLLOS"/>
    <s v="AGREGADOR"/>
    <s v="DISTRICOL"/>
    <s v="EJECUTADO_EXITOSO"/>
    <s v="EJECUTADO EXITOSO"/>
    <s v="28/08/2025 SE ESCALA A LA RED PARA AUTORIZACIÓN DE ROLLOS - LA RED AUTORIZA - SE ESCALA AL COORDINADOR DE ZONA PARA ENTREGA DE ROLLOS EN SITIO | 29/08/2025 VISITAMOS COMERCIO REALIZAMOS ENTREGA DE 10 ROLLOS."/>
    <s v="VISITA_TÉCNICA"/>
    <m/>
    <s v="TIPO I"/>
    <s v="TERRESTRE"/>
    <s v="ARROYAVE CANO MANUEL GUILLERMO"/>
    <n v="1"/>
    <n v="35779.500569199998"/>
    <n v="0"/>
    <n v="35779.500569199998"/>
    <m/>
    <m/>
    <m/>
    <m/>
    <m/>
  </r>
  <r>
    <s v="SANTA MARTA"/>
    <x v="4"/>
    <x v="5"/>
    <n v="47980"/>
    <n v="2649579"/>
    <n v="75619"/>
    <s v="ORDEN DE CAMBIO"/>
    <s v="MAGDALENA"/>
    <s v="ZONA BANANERA"/>
    <s v="PTM SANTA MARTA MERCADOS Y CAR"/>
    <s v="REDEBAN"/>
    <s v="FO-25-1436112"/>
    <d v="2025-08-27T08:00:00"/>
    <d v="2025-08-29T16:42:00"/>
    <m/>
    <s v="ROLLOS"/>
    <s v="ROLLOS"/>
    <s v="AGREGADOR"/>
    <s v="COMCARD - PTM"/>
    <s v="EJECUTADO_EXITOSO"/>
    <s v="EJECUTADO EXITOSO"/>
    <s v="29/08/2025 SE REALIZA ENTREGA DE 40 ROLLOS PARA DATÁFONO A SATISFACCIÓN DEL CLIENTE"/>
    <s v="VISITA_TÉCNICA"/>
    <m/>
    <s v="TIPO II"/>
    <s v="TERRESTRE"/>
    <s v="THOMAS  CAMPO SIGIFREDO SEGUNDO"/>
    <n v="1"/>
    <n v="67654.12000000001"/>
    <n v="0"/>
    <n v="67654.12000000001"/>
    <m/>
    <m/>
    <m/>
    <m/>
    <m/>
  </r>
  <r>
    <s v="NEIVA"/>
    <x v="5"/>
    <x v="6"/>
    <n v="41001"/>
    <n v="2648787"/>
    <n v="78221"/>
    <s v="ORDEN DE CAMBIO"/>
    <s v="HUILA"/>
    <s v="NEIVA"/>
    <s v="DISTRICOL DISTRI CLAS HOUSE"/>
    <s v="REDEBAN"/>
    <s v="FO-25-1432823"/>
    <d v="2025-08-27T08:00:00"/>
    <d v="2025-08-30T08:47:00"/>
    <m/>
    <s v="ROLLOS"/>
    <s v="ROLLOS"/>
    <s v="AGREGADOR"/>
    <s v="DISTRICOL"/>
    <s v="EJECUTADO_EXITOSO"/>
    <s v="EJECUTADO EXITOSO"/>
    <s v="27/08/2025 SE ESCALA AL COORDINADOR DE ZONA PARA ENTREGA DE ROLLOS EN SITIO | 29/08/2025 SE LLEGA A SITIO SE REALIZA ENTREGA DE 20 ROLLOS RBM"/>
    <s v="VISITA_TÉCNICA"/>
    <m/>
    <s v="TIPO I"/>
    <s v="TERRESTRE"/>
    <s v="DIAZ VARGAS JONATHAN MIGUEL"/>
    <n v="1"/>
    <n v="35779.500569199998"/>
    <n v="0"/>
    <n v="35779.500569199998"/>
    <m/>
    <m/>
    <m/>
    <m/>
    <m/>
  </r>
  <r>
    <s v="MONTERIA"/>
    <x v="4"/>
    <x v="5"/>
    <n v="23417"/>
    <n v="2651732"/>
    <n v="44550"/>
    <s v="ORDEN DE CAMBIO"/>
    <s v="CORDOBA"/>
    <s v="LORICA"/>
    <s v="DISTRICOL DISTRIBUIDORA FERPAV"/>
    <s v="REDEBAN"/>
    <s v="FO-25-1433761"/>
    <d v="2025-08-27T10:40:00"/>
    <d v="2025-08-30T08:50:00"/>
    <m/>
    <s v="ROLLOS"/>
    <s v="ROLLOS"/>
    <s v="AGREGADOR"/>
    <s v="DISTRICOL"/>
    <s v="EJECUTADO_EXITOSO"/>
    <s v="EJECUTADO EXITOSO"/>
    <s v="27/08/2025 SE ESCALA AL COORDINADOR DE ZONA PARA ENTREGA DE ROLLOS EN SITIO | 29/08/2025 SE ENTREGAN 20 ROLLOS CON VISITA OK"/>
    <s v="VISITA_TÉCNICA"/>
    <m/>
    <s v="TIPO II"/>
    <s v="TERRESTRE"/>
    <s v="COGOLLO VERTEL EDER LUIS"/>
    <n v="1"/>
    <n v="67654.12000000001"/>
    <n v="0"/>
    <n v="67654.12000000001"/>
    <m/>
    <m/>
    <m/>
    <m/>
    <m/>
  </r>
  <r>
    <s v="NEIVA"/>
    <x v="5"/>
    <x v="6"/>
    <n v="41001"/>
    <n v="2651857"/>
    <n v="12834"/>
    <s v="ORDEN DE CAMBIO"/>
    <s v="HUILA"/>
    <s v="NEIVA"/>
    <s v="BARRIO ALTICO NEIVA"/>
    <s v="REDEBAN"/>
    <s v="FO-25-1436089"/>
    <d v="2025-08-27T11:09:00"/>
    <d v="2025-08-30T08:52:00"/>
    <m/>
    <s v="ROLLOS"/>
    <s v="ROLLOS"/>
    <s v="CB UNO A UNO"/>
    <s v="CB UNO A UNO"/>
    <s v="EJECUTADO_EXITOSO"/>
    <s v="EJECUTADO EXITOSO"/>
    <s v="29/08/2025 SE LLEGA A SITIO, SE ENTREGAN 110 ROLLOS RBM"/>
    <s v="VISITA_TÉCNICA"/>
    <m/>
    <s v="TIPO I"/>
    <s v="TERRESTRE"/>
    <s v="DIAZ VARGAS JONATHAN MIGUEL"/>
    <n v="1"/>
    <n v="35779.500569199998"/>
    <n v="0"/>
    <n v="35779.500569199998"/>
    <m/>
    <m/>
    <m/>
    <m/>
    <m/>
  </r>
  <r>
    <s v="MEDELLIN"/>
    <x v="1"/>
    <x v="1"/>
    <n v="5353"/>
    <n v="2639539"/>
    <n v="38046"/>
    <s v="ORDEN DE CAMBIO"/>
    <s v="ANTIOQUIA"/>
    <s v="HISPANIA"/>
    <s v="BARRIO CALLE SALIDA HISPANIA H"/>
    <s v="REDEBAN"/>
    <s v="FO-25-1421434"/>
    <d v="2025-08-25T12:12:00"/>
    <d v="2025-08-30T09:23:00"/>
    <m/>
    <s v="ROLLOS"/>
    <s v="ROLLOS"/>
    <s v="CB UNO A UNO"/>
    <s v="CB UNO A UNO"/>
    <s v="EJECUTADO_EXITOSO"/>
    <s v="EJECUTADO EXITOSO"/>
    <s v="25/08/2025 SE CONFIRMA DATOS CON CB, DATOS CORRECTOS, SE ACTUALIZAN. SE REALIZA ENVIO DE ROLLOS CON GUIA | 30/08/2025 SE REALIZA ENVIO DE 20 ROLLOS, CON LA GUIA 284607383 SERVIENTREGA. SE CONFIRMA ENTREGA EXITOSA POR PARTE DE LA TRANSPORTADORA_x000a_."/>
    <s v="ENVÍO"/>
    <m/>
    <s v="TIPO III"/>
    <s v="TERRESTRE"/>
    <m/>
    <n v="0"/>
    <n v="35779.500569199998"/>
    <n v="0"/>
    <n v="35779.500569199998"/>
    <m/>
    <m/>
    <m/>
    <m/>
    <m/>
  </r>
  <r>
    <s v="VALLEDUPAR"/>
    <x v="4"/>
    <x v="5"/>
    <n v="20032"/>
    <n v="2651694"/>
    <n v="27147"/>
    <s v="ORDEN DE CAMBIO"/>
    <s v="CESAR"/>
    <s v="ASTREA"/>
    <s v="DISTRICOL SOLUCOM ARJONA"/>
    <s v="REDEBAN"/>
    <s v="FO-25-1435773"/>
    <d v="2025-08-27T10:52:00"/>
    <d v="2025-08-30T09:24:00"/>
    <m/>
    <s v="ROLLOS"/>
    <s v="ROLLOS"/>
    <s v="AGREGADOR"/>
    <s v="DISTRICOL"/>
    <s v="EJECUTADO_EXITOSO"/>
    <s v="EJECUTADO EXITOSO"/>
    <s v="27/08/2025 SE CONFIRMA DATOS CON CB, DATOS CORRECTOS, SE ACTUALIZAN. SE REALIZA ENVIO DE ROLLOS CON GUIA | 30/08/2025 SE REALIZA ENVIO DE 50 ROLLOS, CON LA GUIA 2205447145 SERVIENTREGA. SE CONFIRMA ENTREGA EXITOSA POR PARTE DE LA TRANSPORTADORA."/>
    <s v="ENVÍO"/>
    <m/>
    <s v="TIPO III"/>
    <s v="TERRESTRE"/>
    <m/>
    <n v="0"/>
    <n v="35779.500569199998"/>
    <n v="0"/>
    <n v="35779.500569199998"/>
    <m/>
    <m/>
    <m/>
    <m/>
    <m/>
  </r>
  <r>
    <s v="NEIVA"/>
    <x v="5"/>
    <x v="6"/>
    <n v="18753"/>
    <n v="2634540"/>
    <n v="78967"/>
    <s v="ORDEN DE CAMBIO"/>
    <s v="CAQUETA"/>
    <s v="SAN VICENTE DEL CAGUAN"/>
    <s v="BARRIO EL RIUNFO SAN VICENTE D"/>
    <s v="REDEBAN"/>
    <s v="FO-25-1414633"/>
    <d v="2025-08-23T11:47:00"/>
    <d v="2025-08-30T09:26:00"/>
    <m/>
    <s v="ROLLOS"/>
    <s v="ROLLOS"/>
    <s v="CB UNO A UNO"/>
    <s v="CB UNO A UNO"/>
    <s v="EJECUTADO_EXITOSO"/>
    <s v="EJECUTADO EXITOSO"/>
    <s v="23/08/2025 SE CONFIRMA DATOS CON CB, DATOS CORRECTOS, SE ACTUALIZAN. SE REALIZA ENVIO DE ROLLOS CON GUIA | 29/08/2025 SE COMUNICA CON EL USUARIO DONDE INFORMA QUE AUN NO RECIBE LOS ROLLOS | 30/08/2025 SE REALIZA ENVIO DE 10 ROLLOS, CON LA GUIA 2235596009 SERVIENTREGA. SE CONFIRMA ENTREGA EXITOSA POR PARTE DE LA TRANSPORTADORA."/>
    <s v="ENVÍO"/>
    <m/>
    <s v="TIPO IV ESPECIAL"/>
    <s v="TERRESTRE / AEREO"/>
    <m/>
    <n v="0"/>
    <n v="35779.500569199998"/>
    <n v="0"/>
    <n v="35779.500569199998"/>
    <m/>
    <m/>
    <m/>
    <m/>
    <m/>
  </r>
  <r>
    <s v="PASTO"/>
    <x v="0"/>
    <x v="3"/>
    <n v="52250"/>
    <n v="2575066"/>
    <n v="73941"/>
    <s v="ORDEN DE CAMBIO"/>
    <s v="NARIÑO"/>
    <s v="EL CHARCO"/>
    <s v="BARRIO EL COMERCIO EL COMERCIO"/>
    <s v="REDEBAN"/>
    <s v="FO-25-1380668"/>
    <d v="2025-08-11T11:33:00"/>
    <d v="2025-08-30T09:39:00"/>
    <m/>
    <s v="ROLLOS"/>
    <s v="ROLLOS"/>
    <s v="CB UNO A UNO"/>
    <s v="CB UNO A UNO"/>
    <s v="EJECUTADO_EXITOSO"/>
    <s v="EJECUTADO EXITOSO"/>
    <s v="20/08/2025 EN COMUNICACIÓN CON EL USUARIO, INDICA QUE AÚN NO RECIBE PAPELERÍA. SE INFORMA GUIA | 22/08/2025 EN COMUNICACIÓN CON EL USUARIO, INDICA QUE AÚN NO RECIBE PAPELERÍA | 23/08/2025 EN COMUNICACIÓN CON EL USUARIO, INDICA QUE AÚN NO RECIBE PAPELERÍA | 16/08/2025 SE REALIZA ENVIO DE 20 ROLLOS POR SOLICITUD DE SE LE NOTIFICA NÚMERO DE GUÍA PARA SER RECLAMADO EN OFICINA PRINCIPAL"/>
    <s v="ENVÍO"/>
    <m/>
    <s v="TIPO IV ESPECIAL"/>
    <s v="FLUVIAL"/>
    <s v="BRAVO MADROÑERO OSCAR ESTEBAN"/>
    <n v="0"/>
    <n v="35779.500569199998"/>
    <n v="0"/>
    <n v="35779.500569199998"/>
    <m/>
    <m/>
    <m/>
    <m/>
    <m/>
  </r>
  <r>
    <s v="CUCUTA"/>
    <x v="2"/>
    <x v="2"/>
    <n v="54810"/>
    <n v="2649957"/>
    <n v="65497"/>
    <s v="ORDEN DE CAMBIO"/>
    <s v="NORTE DE SANTANDER"/>
    <s v="TIBU"/>
    <s v="BARRIO LAS DELICIAS TIBU 4"/>
    <s v="REDEBAN"/>
    <s v="FO-25-1433904"/>
    <d v="2025-08-27T08:35:00"/>
    <d v="2025-08-30T09:42:00"/>
    <m/>
    <s v="ROLLOS"/>
    <s v="ROLLOS"/>
    <s v="CB UNO A UNO"/>
    <s v="CB UNO A UNO"/>
    <s v="EJECUTADO_EXITOSO"/>
    <s v="EJECUTADO EXITOSO"/>
    <s v="27/08/2025 SE CONFIRMA DATOS CON CB, DATOS CORRECTOS, SE ACTUALIZAN. SE REALIZA ENVIO DE ROLLOS CON GUIA | 30/08/2025 SE REALIZA ENVIO DE 30 ROLLOS, CON LA GUIA 2187690661 SERVIENTREGA. SE CONFIRMA ENTREGA EXITOSA POR PARTE DE LA TRANSPORTADORA."/>
    <s v="ENVÍO"/>
    <m/>
    <s v="TIPO IV ESPECIAL"/>
    <s v="TERRESTRE"/>
    <m/>
    <n v="0"/>
    <n v="35779.500569199998"/>
    <n v="0"/>
    <n v="35779.500569199998"/>
    <m/>
    <m/>
    <m/>
    <m/>
    <m/>
  </r>
  <r>
    <s v="MONTERIA"/>
    <x v="4"/>
    <x v="5"/>
    <n v="5250"/>
    <n v="2608462"/>
    <n v="77452"/>
    <s v="ORDEN DE CAMBIO"/>
    <s v="ANTIOQUIA"/>
    <s v="EL BAGRE"/>
    <s v="BARRIO EL PORVENIR EL BAGRE 1"/>
    <s v="REDEBAN"/>
    <s v="FO-25-1388143"/>
    <d v="2025-08-18T12:00:00"/>
    <d v="2025-08-30T10:06:00"/>
    <m/>
    <s v="ROLLOS"/>
    <s v="ROLLOS"/>
    <s v="CB UNO A UNO"/>
    <s v="CB UNO A UNO"/>
    <s v="EJECUTADO_EXITOSO"/>
    <s v="EJECUTADO EXITOSO"/>
    <s v="18/08/2025 EN COMUNICACIÓN CON LA SEÑORA ORIANA GRISELL GIL GONZÁLEZ AL NUMERO 3146538517 CONFIRMA SOLICITUD DE ROLLOS E INDICA QUE SEAN ENVIADOS POR LA TRANSPORTADORA INTERRAPIDISIMO A LA DIRECCION DETRÁS DE LA IGLESIA EL DIVINO NIÑO BRR EL PORVENIR EL BAGRE ANTIOQUIA | 23/08/2025 SE ENVÍAN 40 ROLLOS POR TRANSPORTADORA INTERRAPIDISIMO, SE CONFIRMA ENVÍO CON CB OK."/>
    <s v="ENVÍO"/>
    <m/>
    <s v="TIPO IV"/>
    <s v="TERRESTRE"/>
    <s v="COGOLLO VERTEL EDER LUIS"/>
    <n v="0"/>
    <n v="35779.500569199998"/>
    <n v="0"/>
    <n v="35779.500569199998"/>
    <m/>
    <m/>
    <m/>
    <m/>
    <m/>
  </r>
  <r>
    <s v="BUCARAMANGA"/>
    <x v="2"/>
    <x v="2"/>
    <n v="68547"/>
    <n v="2667176"/>
    <n v="75280"/>
    <s v="ORDEN DE CAMBIO"/>
    <s v="SANTANDER"/>
    <s v="PIEDECUESTA"/>
    <s v="BARRIO VEREDA LOS CUROS PIEDEC"/>
    <s v="REDEBAN"/>
    <s v="FO-25-1446840"/>
    <d v="2025-08-29T17:24:00"/>
    <d v="2025-08-30T10:11:00"/>
    <m/>
    <s v="ROLLOS"/>
    <s v="ROLLOS"/>
    <s v="CB UNO A UNO"/>
    <s v="CB UNO A UNO"/>
    <s v="EJECUTADO_EXITOSO"/>
    <s v="EJECUTADO EXITOSO"/>
    <s v="29/08/2025 SE ESCALA AL COORDINADOR DE ZONA PARA ENTREGA DE ROLLOS EN SITIO | 30/08/2025 SE REALIZA ENTREGA DE 20 ROLLOS CON VISITA."/>
    <s v="VISITA_TÉCNICA"/>
    <m/>
    <s v="TIPO II"/>
    <s v="TERRESTRE"/>
    <s v="MARTINEZ FLOREZ DONIS ALBERTO"/>
    <n v="1"/>
    <n v="67654.12000000001"/>
    <n v="0"/>
    <n v="67654.12000000001"/>
    <m/>
    <m/>
    <m/>
    <m/>
    <m/>
  </r>
  <r>
    <s v="BOGOTA"/>
    <x v="3"/>
    <x v="4"/>
    <n v="11001"/>
    <n v="2660791"/>
    <n v="80343"/>
    <s v="ORDEN DE CAMBIO"/>
    <s v="CUNDINAMARCA"/>
    <s v="BOGOTA"/>
    <s v="BARRIO RESTREPO OCCIDENTAL BOGOTA 2"/>
    <s v="REDEBAN"/>
    <s v="FO-25-1441346"/>
    <d v="2025-08-28T16:45:00"/>
    <d v="2025-08-30T10:13:00"/>
    <m/>
    <s v="ROLLOS"/>
    <s v="ROLLOS"/>
    <s v="CB UNO A UNO"/>
    <s v="CB UNO A UNO"/>
    <s v="EJECUTADO_EXITOSO"/>
    <s v="EJECUTADO EXITOSO"/>
    <s v="28/08/2025 SE ESCALA AL COORDINADOR DE ZONA PARA ENTREGA DE ROLLOS EN SITIO | 30/08/2025 ENTREGA DE 20 ROLLOS EJECUTADO OK"/>
    <s v="VISITA_TÉCNICA"/>
    <m/>
    <s v="TIPO I"/>
    <s v="TERRESTRE"/>
    <s v="GOMEZ VEGA DAVID SNEYDER"/>
    <n v="1"/>
    <n v="35779.500569199998"/>
    <n v="0"/>
    <n v="35779.500569199998"/>
    <m/>
    <m/>
    <m/>
    <m/>
    <m/>
  </r>
  <r>
    <s v="MEDELLIN"/>
    <x v="1"/>
    <x v="1"/>
    <n v="5212"/>
    <n v="2657525"/>
    <n v="19081"/>
    <s v="ORDEN DE CAMBIO"/>
    <s v="ANTIOQUIA"/>
    <s v="COPACABANA"/>
    <s v="BARRIO AUTOPISTA NORTE COPACAB"/>
    <s v="REDEBAN"/>
    <s v="FO-25-1441356"/>
    <d v="2025-08-28T10:10:00"/>
    <d v="2025-08-30T10:14:00"/>
    <m/>
    <s v="ROLLOS"/>
    <s v="ROLLOS"/>
    <s v="CB UNO A UNO"/>
    <s v="CB UNO A UNO"/>
    <s v="EJECUTADO_EXITOSO"/>
    <s v="EJECUTADO EXITOSO"/>
    <s v="28/08/2025 SE ESCALA AL COORDINADOR DE ZONA PARA ENTREGA DE ROLLOS EN SITIO | 30/08/2025 SE REALIZA ENTREGA DE 20 ROLLOS OK"/>
    <s v="VISITA_TÉCNICA"/>
    <m/>
    <s v="TIPO I"/>
    <s v="TERRESTRE"/>
    <s v="ZAPATA LOPEZ EDWARD ASDRUBAL"/>
    <n v="1"/>
    <n v="35779.500569199998"/>
    <n v="0"/>
    <n v="35779.500569199998"/>
    <m/>
    <m/>
    <m/>
    <m/>
    <m/>
  </r>
  <r>
    <s v="CUCUTA"/>
    <x v="2"/>
    <x v="2"/>
    <n v="54001"/>
    <n v="2649949"/>
    <n v="77167"/>
    <s v="ORDEN DE CAMBIO"/>
    <s v="NORTE DE SANTANDER"/>
    <s v="CUCUTA"/>
    <s v="BARRIO PESCADERO CUCUTA"/>
    <s v="REDEBAN"/>
    <s v="FO-25-1432774"/>
    <d v="2025-08-27T08:31:00"/>
    <d v="2025-08-30T10:15:00"/>
    <m/>
    <s v="ROLLOS"/>
    <s v="ROLLOS"/>
    <s v="CB UNO A UNO"/>
    <s v="CB UNO A UNO"/>
    <s v="EJECUTADO_EXITOSO"/>
    <s v="EJECUTADO EXITOSO"/>
    <s v="27/08/2025 SE ESCALA AL COORDINADOR DE ZONA PARA ENTREGA DE ROLLOS EN SITIO | 30/08/2025 SE REALIZA ENTREGA DE 30 ROLLOS RBM OK"/>
    <s v="VISITA_TÉCNICA"/>
    <m/>
    <s v="TIPO I"/>
    <s v="TERRESTRE"/>
    <s v="DURAN ACOSTA FRANK YONNY"/>
    <n v="1"/>
    <n v="35779.500569199998"/>
    <n v="0"/>
    <n v="35779.500569199998"/>
    <m/>
    <m/>
    <m/>
    <m/>
    <m/>
  </r>
  <r>
    <s v="CARTAGENA"/>
    <x v="4"/>
    <x v="5"/>
    <n v="13001"/>
    <n v="2664178"/>
    <n v="32951"/>
    <s v="ORDEN DE CAMBIO"/>
    <s v="BOLIVAR"/>
    <s v="CARTAGENA"/>
    <s v="BARRIO MAMONAL CARTAGENA DE IN"/>
    <s v="REDEBAN"/>
    <s v="FO-25-1444199"/>
    <d v="2025-08-29T11:26:00"/>
    <d v="2025-08-30T10:35:00"/>
    <m/>
    <s v="ROLLOS"/>
    <s v="ROLLOS"/>
    <s v="CB UNO A UNO"/>
    <s v="CB UNO A UNO"/>
    <s v="EJECUTADO_EXITOSO"/>
    <s v="EJECUTADO EXITOSO"/>
    <s v="29/08/2025 SE ESCALA AL COORDINADOR DE ZONA PARA ENTREGA DE ROLLOS EN SITIO | 30/08/2025 SE REALIZA ENTREGA DE 20 ROLLOS PARA EL CORRESPONSAL"/>
    <s v="VISITA_TÉCNICA"/>
    <m/>
    <s v="TIPO I"/>
    <s v="TERRESTRE"/>
    <s v="MARTINEZ SALGUEDO ANDRES AUGUSTO"/>
    <n v="1"/>
    <n v="35779.500569199998"/>
    <n v="0"/>
    <n v="35779.500569199998"/>
    <m/>
    <m/>
    <m/>
    <m/>
    <m/>
  </r>
  <r>
    <s v="MEDELLIN"/>
    <x v="1"/>
    <x v="1"/>
    <n v="5001"/>
    <n v="2644225"/>
    <n v="11811"/>
    <s v="ORDEN DE CAMBIO"/>
    <s v="ANTIOQUIA"/>
    <s v="MEDELLIN"/>
    <s v="REVAL  ORIP MEDELLIN SUR"/>
    <s v="REDEBAN"/>
    <s v="FO-25-1424629"/>
    <d v="2025-08-26T09:17:00"/>
    <d v="2025-08-30T11:46:00"/>
    <m/>
    <s v="ROLLOS"/>
    <s v="ROLLOS"/>
    <s v="ROBUSTO"/>
    <s v="REVAL"/>
    <s v="EJECUTADO_EXITOSO"/>
    <s v="EJECUTADO EXITOSO"/>
    <s v="26/08/2025 SE ESCALA AL COORDINADOR DE ZONA PARA ENTREGA DE ROLLOS EN SITIO | 30/08/2025 29-8 SE REALIZA ENTREGA DE 60 ROLLOS POR EL OPERADOR CABIFY"/>
    <s v="VISITA_TÉCNICA"/>
    <m/>
    <s v="TIPO I"/>
    <s v="TERRESTRE"/>
    <s v="AYALA ROMERO MAYKOL DANILO"/>
    <n v="1"/>
    <n v="35779.500569199998"/>
    <n v="0"/>
    <n v="35779.500569199998"/>
    <m/>
    <m/>
    <m/>
    <m/>
    <m/>
  </r>
  <r>
    <s v="MEDELLIN"/>
    <x v="1"/>
    <x v="1"/>
    <n v="5001"/>
    <n v="2644611"/>
    <n v="76076"/>
    <s v="ORDEN DE CAMBIO"/>
    <s v="ANTIOQUIA"/>
    <s v="MEDELLIN"/>
    <s v="BARRIO PRADO MEDELLIN  8"/>
    <s v="REDEBAN"/>
    <s v="FO-25-1425375"/>
    <d v="2025-08-26T09:45:00"/>
    <d v="2025-08-30T11:47:00"/>
    <m/>
    <s v="ROLLOS"/>
    <s v="ROLLOS"/>
    <s v="CB UNO A UNO"/>
    <s v="CB UNO A UNO"/>
    <s v="EJECUTADO_EXITOSO"/>
    <s v="EJECUTADO EXITOSO"/>
    <s v="26/08/2025 SE ESCALA PARA ENVIO POR CABIFY | 30/08/2025 29-8 SE REALIZA ENTREGA DE 40 ROLLOS POR EL OPERADOR CABIFY"/>
    <s v="VISITA_TÉCNICA"/>
    <m/>
    <s v="TIPO I"/>
    <s v="TERRESTRE"/>
    <s v="AYALA ROMERO MAYKOL DANILO"/>
    <n v="1"/>
    <n v="35779.500569199998"/>
    <n v="0"/>
    <n v="35779.500569199998"/>
    <m/>
    <m/>
    <m/>
    <m/>
    <m/>
  </r>
  <r>
    <s v="MEDELLIN"/>
    <x v="1"/>
    <x v="1"/>
    <n v="5001"/>
    <n v="2644990"/>
    <n v="79020"/>
    <s v="ORDEN DE CAMBIO"/>
    <s v="ANTIOQUIA"/>
    <s v="MEDELLIN"/>
    <s v="PTM MEDELLIN DONDE LUISA"/>
    <s v="REDEBAN"/>
    <s v="FO-25-1425357"/>
    <d v="2025-08-26T10:20:00"/>
    <d v="2025-08-30T11:48:00"/>
    <m/>
    <s v="ROLLOS"/>
    <s v="ROLLOS"/>
    <s v="AGREGADOR"/>
    <s v="COMCARD - PTM"/>
    <s v="EJECUTADO_EXITOSO"/>
    <s v="EJECUTADO EXITOSO"/>
    <s v="26/08/2025 SE ESCALA PARA ENVIO POR CABIFY | 30/08/2025 29-8 SE REALIZA ENTREGA DE 30 ROLLOS POR EL OPERADOR CABIFY"/>
    <s v="VISITA_TÉCNICA"/>
    <m/>
    <s v="TIPO I"/>
    <s v="TERRESTRE"/>
    <s v="AYALA ROMERO MAYKOL DANILO"/>
    <n v="1"/>
    <n v="35779.500569199998"/>
    <n v="0"/>
    <n v="35779.500569199998"/>
    <m/>
    <m/>
    <m/>
    <m/>
    <m/>
  </r>
  <r>
    <s v="MEDELLIN"/>
    <x v="1"/>
    <x v="1"/>
    <n v="5001"/>
    <n v="2645723"/>
    <n v="64361"/>
    <s v="ORDEN DE CAMBIO"/>
    <s v="ANTIOQUIA"/>
    <s v="MEDELLIN"/>
    <s v="OPRAP ESTACIÓN INDUSTRIALES"/>
    <s v="REDEBAN"/>
    <s v="FO-25-1427553"/>
    <d v="2025-08-26T11:12:00"/>
    <d v="2025-08-30T11:48:00"/>
    <m/>
    <s v="ROLLOS"/>
    <s v="ROLLOS"/>
    <s v="ROBUSTO"/>
    <s v="OPRAP"/>
    <s v="EJECUTADO_EXITOSO"/>
    <s v="EJECUTADO EXITOSO"/>
    <s v="26/08/2025 SE ESCALA A LA RED PARA AUTORIZACIÓN DE ROLLOS - LA RED AUTORIZA - SE ESCALA PARA ENVIO POR CABIFY | 30/08/2025 29-8 SE REALIZA ENTREGA DE 110 ROLLOS POR EL OPERADOR CABIFY"/>
    <s v="VISITA_TÉCNICA"/>
    <m/>
    <s v="TIPO I"/>
    <s v="TERRESTRE"/>
    <s v="AYALA ROMERO MAYKOL DANILO"/>
    <n v="1"/>
    <n v="35779.500569199998"/>
    <n v="0"/>
    <n v="35779.500569199998"/>
    <m/>
    <m/>
    <m/>
    <m/>
    <m/>
  </r>
  <r>
    <s v="MEDELLIN"/>
    <x v="1"/>
    <x v="1"/>
    <n v="5001"/>
    <n v="2645661"/>
    <n v="48680"/>
    <s v="ORDEN DE CAMBIO"/>
    <s v="ANTIOQUIA"/>
    <s v="MEDELLIN"/>
    <s v="DISTRICOL DROGUERIA J E SALUD"/>
    <s v="REDEBAN"/>
    <s v="FO-25-1426368"/>
    <d v="2025-08-26T11:05:00"/>
    <d v="2025-08-30T11:49:00"/>
    <m/>
    <s v="ROLLOS"/>
    <s v="ROLLOS"/>
    <s v="AGREGADOR"/>
    <s v="DISTRICOL"/>
    <s v="EJECUTADO_EXITOSO"/>
    <s v="EJECUTADO EXITOSO"/>
    <s v="26/08/2025 SE ESCALA PARA ENVIO POR CABIFY | 30/08/2025 29-8 SE REALIZA ENTREGA DE 60 ROLLOS POR EL OPERADOR CABIFY"/>
    <s v="VISITA_TÉCNICA"/>
    <m/>
    <s v="TIPO I"/>
    <s v="TERRESTRE"/>
    <s v="AYALA ROMERO MAYKOL DANILO"/>
    <n v="1"/>
    <n v="35779.500569199998"/>
    <n v="0"/>
    <n v="35779.500569199998"/>
    <m/>
    <m/>
    <m/>
    <m/>
    <m/>
  </r>
  <r>
    <s v="MEDELLIN"/>
    <x v="1"/>
    <x v="1"/>
    <n v="5001"/>
    <n v="2645580"/>
    <n v="79005"/>
    <s v="ORDEN DE CAMBIO"/>
    <s v="ANTIOQUIA"/>
    <s v="MEDELLIN"/>
    <s v="PTM MEDELLIN PANADERIA LA ESQU"/>
    <s v="REDEBAN"/>
    <s v="FO-25-1426365"/>
    <d v="2025-08-26T11:06:00"/>
    <d v="2025-08-30T11:50:00"/>
    <m/>
    <s v="ROLLOS"/>
    <s v="ROLLOS"/>
    <s v="AGREGADOR"/>
    <s v="COMCARD - PTM"/>
    <s v="EJECUTADO_EXITOSO"/>
    <s v="EJECUTADO EXITOSO"/>
    <s v="26/08/2025 SE ESCALA PARA ENVIO POR CABIFY | 30/08/2025 29-8 SE REALIZA ENTREGA DE 40 ROLLOS POR EL OPERADOR CABIFY"/>
    <s v="VISITA_TÉCNICA"/>
    <m/>
    <s v="TIPO I"/>
    <s v="TERRESTRE"/>
    <s v="AYALA ROMERO MAYKOL DANILO"/>
    <n v="1"/>
    <n v="35779.500569199998"/>
    <n v="0"/>
    <n v="35779.500569199998"/>
    <m/>
    <m/>
    <m/>
    <m/>
    <m/>
  </r>
  <r>
    <s v="MEDELLIN"/>
    <x v="1"/>
    <x v="1"/>
    <n v="5001"/>
    <n v="2645703"/>
    <n v="80227"/>
    <s v="ORDEN DE CAMBIO"/>
    <s v="ANTIOQUIA"/>
    <s v="MEDELLIN"/>
    <s v="PTM MEDELLIN EMOCIONARTE STORE"/>
    <s v="REDEBAN"/>
    <s v="FO-25-1426364"/>
    <d v="2025-08-26T11:08:00"/>
    <d v="2025-08-30T11:51:00"/>
    <m/>
    <s v="ROLLOS"/>
    <s v="ROLLOS"/>
    <s v="AGREGADOR"/>
    <s v="COMCARD - PTM"/>
    <s v="EJECUTADO_EXITOSO"/>
    <s v="EJECUTADO EXITOSO"/>
    <s v="26/08/2025 SE ESCALA PARA ENVIO POR CABIFY | 30/08/2025 29-8 SE REALIZA ENTREGA DE 20 ROLLOS POR EL OPERADOR CABIFY"/>
    <s v="VISITA_TÉCNICA"/>
    <m/>
    <s v="TIPO I"/>
    <s v="TERRESTRE"/>
    <s v="AYALA ROMERO MAYKOL DANILO"/>
    <n v="1"/>
    <n v="35779.500569199998"/>
    <n v="0"/>
    <n v="35779.500569199998"/>
    <m/>
    <m/>
    <m/>
    <m/>
    <m/>
  </r>
  <r>
    <s v="MEDELLIN"/>
    <x v="1"/>
    <x v="1"/>
    <n v="5088"/>
    <n v="2642226"/>
    <n v="67694"/>
    <s v="ORDEN DE CAMBIO"/>
    <s v="ANTIOQUIA"/>
    <s v="BELLO"/>
    <s v="PTM PAC JUAN URIBE"/>
    <s v="REDEBAN"/>
    <s v="FO-25-1424695"/>
    <d v="2025-08-25T17:33:00"/>
    <d v="2025-08-30T11:52:00"/>
    <m/>
    <s v="ROLLOS"/>
    <s v="ROLLOS"/>
    <s v="AGREGADOR"/>
    <s v="COMCARD - PTM"/>
    <s v="EJECUTADO_EXITOSO"/>
    <s v="EJECUTADO EXITOSO"/>
    <s v="26/08/2025 SE ESCALA AL COORDINADOR DE ZONA PARA ENTREGA DE ROLLOS EN SITIO | 30/08/2025 29-8 SE REALIZA ENTREGA DE 80 ROLLOS POR EL OPERADOR CABIFY"/>
    <s v="VISITA_TÉCNICA"/>
    <m/>
    <s v="TIPO I"/>
    <s v="TERRESTRE"/>
    <s v="AYALA ROMERO MAYKOL DANILO"/>
    <n v="1"/>
    <n v="35779.500569199998"/>
    <n v="0"/>
    <n v="35779.500569199998"/>
    <m/>
    <m/>
    <m/>
    <m/>
    <m/>
  </r>
  <r>
    <s v="MEDELLIN"/>
    <x v="1"/>
    <x v="1"/>
    <n v="5088"/>
    <n v="2642477"/>
    <n v="79957"/>
    <s v="ORDEN DE CAMBIO"/>
    <s v="ANTIOQUIA"/>
    <s v="BELLO"/>
    <s v="BARRIO PRADO BELLO 1"/>
    <s v="REDEBAN"/>
    <s v="FO-25-1424665"/>
    <d v="2025-08-26T08:00:00"/>
    <d v="2025-08-30T11:53:00"/>
    <m/>
    <s v="ROLLOS"/>
    <s v="ROLLOS"/>
    <s v="CB UNO A UNO"/>
    <s v="CB UNO A UNO"/>
    <s v="EJECUTADO_EXITOSO"/>
    <s v="EJECUTADO EXITOSO"/>
    <s v="26/08/2025 SE ESCALA AL COORDINADOR DE ZONA PARA ENTREGA DE ROLLOS EN SITIO | 30/08/2025 29-8 SE REALIZA ENTREGA DE 10 ROLLOS POR EL OPERADOR CABIFY"/>
    <s v="VISITA_TÉCNICA"/>
    <m/>
    <s v="TIPO I"/>
    <s v="TERRESTRE"/>
    <s v="AYALA ROMERO MAYKOL DANILO"/>
    <n v="1"/>
    <n v="35779.500569199998"/>
    <n v="0"/>
    <n v="35779.500569199998"/>
    <m/>
    <m/>
    <m/>
    <m/>
    <m/>
  </r>
  <r>
    <s v="MEDELLIN"/>
    <x v="1"/>
    <x v="1"/>
    <n v="5308"/>
    <n v="2647648"/>
    <n v="27317"/>
    <s v="ORDEN DE CAMBIO"/>
    <s v="ANTIOQUIA"/>
    <s v="GIRARDOTA"/>
    <s v="MULTIPAGAS GIRARDOTA 2"/>
    <s v="REDEBAN"/>
    <s v="FO-25-1430184"/>
    <d v="2025-08-26T15:16:00"/>
    <d v="2025-08-30T11:54:00"/>
    <m/>
    <s v="ROLLOS"/>
    <s v="ROLLOS"/>
    <s v="ROBUSTO"/>
    <s v="MULTIPAGAS"/>
    <s v="EJECUTADO_EXITOSO"/>
    <s v="EJECUTADO EXITOSO"/>
    <s v="26/08/2025 SE ESCALA PARA ENVIO POR CABIFY | 30/08/2025 29-8 SE REALIZA ENTREGA DE 220 ROLLOS POR EL OPERADOR CABIFY"/>
    <s v="VISITA_TÉCNICA"/>
    <m/>
    <s v="TIPO I"/>
    <s v="TERRESTRE"/>
    <s v="AYALA ROMERO MAYKOL DANILO"/>
    <n v="1"/>
    <n v="35779.500569199998"/>
    <n v="0"/>
    <n v="35779.500569199998"/>
    <m/>
    <m/>
    <m/>
    <m/>
    <m/>
  </r>
  <r>
    <s v="MEDELLIN"/>
    <x v="1"/>
    <x v="1"/>
    <n v="5212"/>
    <n v="2647957"/>
    <n v="45525"/>
    <s v="ORDEN DE CAMBIO"/>
    <s v="ANTIOQUIA"/>
    <s v="COPACABANA"/>
    <s v="PTM COPACABANA FONDA Y CAFETER"/>
    <s v="REDEBAN"/>
    <s v="FO-25-1430224"/>
    <d v="2025-08-26T15:44:00"/>
    <d v="2025-08-30T11:55:00"/>
    <m/>
    <s v="ROLLOS"/>
    <s v="ROLLOS"/>
    <s v="AGREGADOR"/>
    <s v="COMCARD - PTM"/>
    <s v="EJECUTADO_EXITOSO"/>
    <s v="EJECUTADO EXITOSO"/>
    <s v="26/08/2025 SE ESCALA A LA RED PARA AUTORIZACIÓN DE ROLLOS - LA RED AUTORIZA -SE ESCALA PARA ENVIO POR CABIFY | 30/08/2025 29-8 SE REALIZA ENTREGA DE 20 ROLLOS POR EL OPERADOR CABIFY"/>
    <s v="VISITA_TÉCNICA"/>
    <m/>
    <s v="TIPO I"/>
    <s v="TERRESTRE"/>
    <s v="AYALA ROMERO MAYKOL DANILO"/>
    <n v="1"/>
    <n v="35779.500569199998"/>
    <n v="0"/>
    <n v="35779.500569199998"/>
    <m/>
    <m/>
    <m/>
    <m/>
    <m/>
  </r>
  <r>
    <s v="MEDELLIN"/>
    <x v="1"/>
    <x v="1"/>
    <n v="5001"/>
    <n v="2648756"/>
    <n v="79920"/>
    <s v="ORDEN DE CAMBIO"/>
    <s v="ANTIOQUIA"/>
    <s v="MEDELLIN"/>
    <s v="DISTRICOL VARIEDADES GARCIA"/>
    <s v="REDEBAN"/>
    <s v="FO-25-1430446"/>
    <d v="2025-08-26T17:41:00"/>
    <d v="2025-08-30T11:55:00"/>
    <m/>
    <s v="ROLLOS"/>
    <s v="ROLLOS"/>
    <s v="AGREGADOR"/>
    <s v="DISTRICOL"/>
    <s v="EJECUTADO_EXITOSO"/>
    <s v="EJECUTADO EXITOSO"/>
    <s v="26/08/2025 SE ESCALA PARA ENVIO POR CABIFY | 30/08/2025 30-8 SE REALIZA ENTREGA DE 10 ROLLOS POR EL OPERADOR CABIFY"/>
    <s v="VISITA_TÉCNICA"/>
    <m/>
    <s v="TIPO I"/>
    <s v="TERRESTRE"/>
    <s v="AYALA ROMERO MAYKOL DANILO"/>
    <n v="1"/>
    <n v="35779.500569199998"/>
    <n v="0"/>
    <n v="35779.500569199998"/>
    <m/>
    <m/>
    <m/>
    <m/>
    <m/>
  </r>
  <r>
    <s v="MEDELLIN"/>
    <x v="1"/>
    <x v="1"/>
    <n v="5001"/>
    <n v="2647377"/>
    <n v="50148"/>
    <s v="ORDEN DE CAMBIO"/>
    <s v="ANTIOQUIA"/>
    <s v="MEDELLIN"/>
    <s v="PTM MEDELLIN TIENDA LUISA LOPE"/>
    <s v="REDEBAN"/>
    <s v="FO-25-1429000"/>
    <d v="2025-08-26T14:55:00"/>
    <d v="2025-08-30T11:56:00"/>
    <m/>
    <s v="ROLLOS"/>
    <s v="ROLLOS"/>
    <s v="AGREGADOR"/>
    <s v="COMCARD - PTM"/>
    <s v="EJECUTADO_EXITOSO"/>
    <s v="EJECUTADO EXITOSO"/>
    <s v="26/08/2025 SE ESCALA PARA ENVIO POR CABIFY | 30/08/2025 30-8 SE REALIZA ENTREGA DE 80 ROLLOS POR EL OPERADOR CABIFY"/>
    <s v="VISITA_TÉCNICA"/>
    <m/>
    <s v="TIPO I"/>
    <s v="TERRESTRE"/>
    <s v="AYALA ROMERO MAYKOL DANILO"/>
    <n v="1"/>
    <n v="35779.500569199998"/>
    <n v="0"/>
    <n v="35779.500569199998"/>
    <m/>
    <m/>
    <m/>
    <m/>
    <m/>
  </r>
  <r>
    <s v="MEDELLIN"/>
    <x v="1"/>
    <x v="1"/>
    <n v="5001"/>
    <n v="2647714"/>
    <n v="80508"/>
    <s v="ORDEN DE CAMBIO"/>
    <s v="ANTIOQUIA"/>
    <s v="MEDELLIN"/>
    <s v="DISTRICOL CARPOLAC CALAZANS"/>
    <s v="REDEBAN"/>
    <s v="FO-25-1430187"/>
    <d v="2025-08-26T15:12:00"/>
    <d v="2025-08-30T11:57:00"/>
    <m/>
    <s v="ROLLOS"/>
    <s v="ROLLOS"/>
    <s v="AGREGADOR"/>
    <s v="DISTRICOL"/>
    <s v="EJECUTADO_EXITOSO"/>
    <s v="EJECUTADO EXITOSO"/>
    <s v="26/08/2025 SE ESCALA PARA ENVIO POR CABIFY | 30/08/2025 30-8 SE REALIZA ENTREGA DE 20 ROLLOS POR EL OPERADOR CABIFY"/>
    <s v="VISITA_TÉCNICA"/>
    <m/>
    <s v="TIPO I"/>
    <s v="TERRESTRE"/>
    <s v="AYALA ROMERO MAYKOL DANILO"/>
    <n v="1"/>
    <n v="35779.500569199998"/>
    <n v="0"/>
    <n v="35779.500569199998"/>
    <m/>
    <m/>
    <m/>
    <m/>
    <m/>
  </r>
  <r>
    <s v="MEDELLIN"/>
    <x v="1"/>
    <x v="1"/>
    <n v="5631"/>
    <n v="2642306"/>
    <n v="37477"/>
    <s v="ORDEN DE CAMBIO"/>
    <s v="ANTIOQUIA"/>
    <s v="SABANETA"/>
    <s v="BARRIO MAYORCA SABANETA"/>
    <s v="REDEBAN"/>
    <s v="FO-25-1424689"/>
    <d v="2025-08-25T17:45:00"/>
    <d v="2025-08-30T11:58:00"/>
    <m/>
    <s v="ROLLOS"/>
    <s v="ROLLOS"/>
    <s v="CB UNO A UNO"/>
    <s v="CB UNO A UNO"/>
    <s v="EJECUTADO_EXITOSO"/>
    <s v="EJECUTADO EXITOSO"/>
    <s v="26/08/2025 SE ESCALA AL COORDINADOR DE ZONA PARA ENTREGA DE ROLLOS EN SITIO | 30/08/2025 29-8 SE REALIZA ENTREGA DE 90 ROLLOS POR EL OPERADOR CABIFY"/>
    <s v="VISITA_TÉCNICA"/>
    <m/>
    <s v="TIPO I"/>
    <s v="TERRESTRE"/>
    <s v="AYALA ROMERO MAYKOL DANILO"/>
    <n v="1"/>
    <n v="35779.500569199998"/>
    <n v="0"/>
    <n v="35779.500569199998"/>
    <m/>
    <m/>
    <m/>
    <m/>
    <m/>
  </r>
  <r>
    <s v="MEDELLIN"/>
    <x v="1"/>
    <x v="1"/>
    <n v="5360"/>
    <n v="2647566"/>
    <n v="79832"/>
    <s v="ORDEN DE CAMBIO"/>
    <s v="ANTIOQUIA"/>
    <s v="ITAGUI"/>
    <s v="PTM ITAGUI CELUMASTER BT ITAGU"/>
    <s v="REDEBAN"/>
    <s v="FO-25-1430230"/>
    <d v="2025-08-26T15:09:00"/>
    <d v="2025-08-30T11:58:00"/>
    <m/>
    <s v="ROLLOS"/>
    <s v="ROLLOS"/>
    <s v="AGREGADOR"/>
    <s v="COMCARD - PTM"/>
    <s v="EJECUTADO_EXITOSO"/>
    <s v="EJECUTADO EXITOSO"/>
    <s v="26/08/2025 SE ESCALA A LA RED PARA AUTORIZACIÓN DE ROLLOS - LA RED AUTORIZA -SE ESCALA PARA ENVIO POR CABIFY | 30/08/2025 29-8 SE REALIZA ENTREGA DE 10 ROLLOS POR EL OPERADOR CABIFY"/>
    <s v="VISITA_TÉCNICA"/>
    <m/>
    <s v="TIPO I"/>
    <s v="TERRESTRE"/>
    <s v="AYALA ROMERO MAYKOL DANILO"/>
    <n v="1"/>
    <n v="35779.500569199998"/>
    <n v="0"/>
    <n v="35779.500569199998"/>
    <m/>
    <m/>
    <m/>
    <m/>
    <m/>
  </r>
  <r>
    <s v="MEDELLIN"/>
    <x v="1"/>
    <x v="1"/>
    <n v="5001"/>
    <n v="2637740"/>
    <n v="59912"/>
    <s v="ORDEN DE CAMBIO"/>
    <s v="ANTIOQUIA"/>
    <s v="MEDELLIN"/>
    <s v="PTM MEDELLIN DROGUERIA VEREDA"/>
    <s v="REDEBAN"/>
    <s v="FO-25-1419496"/>
    <d v="2025-08-25T09:51:00"/>
    <d v="2025-08-30T12:07:00"/>
    <m/>
    <s v="ROLLOS"/>
    <s v="ROLLOS"/>
    <s v="AGREGADOR"/>
    <s v="COMCARD - PTM"/>
    <s v="EJECUTADO_EXITOSO"/>
    <s v="EJECUTADO EXITOSO"/>
    <s v="25/08/2025 SE ESCALA PARA ENVIO POR CABIFY | 29/08/2025 28-8 SE REALIZA ENTREGA DE 50 ROLLOS POR EL OPERADOR CABIFY"/>
    <s v="VISITA_TÉCNICA"/>
    <m/>
    <s v="TIPO I"/>
    <s v="TERRESTRE"/>
    <s v="AYALA ROMERO MAYKOL DANILO"/>
    <n v="1"/>
    <n v="35779.500569199998"/>
    <n v="0"/>
    <n v="35779.500569199998"/>
    <m/>
    <m/>
    <m/>
    <m/>
    <m/>
  </r>
  <r>
    <s v="CARTAGENA"/>
    <x v="4"/>
    <x v="5"/>
    <n v="13001"/>
    <n v="2656254"/>
    <n v="78867"/>
    <s v="ORDEN DE CAMBIO"/>
    <s v="BOLIVAR"/>
    <s v="CARTAGENA"/>
    <s v="BARR SAN FERNANDO CARTAGENA DE"/>
    <s v="REDEBAN"/>
    <s v="FO-25-1441362"/>
    <d v="2025-08-28T08:38:00"/>
    <d v="2025-08-30T12:36:00"/>
    <m/>
    <s v="ROLLOS"/>
    <s v="ROLLOS"/>
    <s v="CB UNO A UNO"/>
    <s v="CB UNO A UNO"/>
    <s v="EJECUTADO_EXITOSO"/>
    <s v="EJECUTADO EXITOSO"/>
    <s v="28/08/2025 SE ESCALA A LA RED PARA AUTORIZACIÓN DE ROLLOS - LA RED AUTORIZA - SE ESCALA AL COORDINADOR DE ZONA PARA ENTREGA DE ROLLOS EN SITIO | 30/08/2025 SE REALIZA ENTREGA DE 10 ROLLOS PARA EL CORRESPONSAL"/>
    <s v="VISITA_TÉCNICA"/>
    <m/>
    <s v="TIPO I"/>
    <s v="TERRESTRE"/>
    <s v="MARTINEZ SALGUEDO ANDRES AUGUSTO"/>
    <n v="1"/>
    <n v="35779.500569199998"/>
    <n v="0"/>
    <n v="35779.500569199998"/>
    <m/>
    <m/>
    <m/>
    <m/>
    <m/>
  </r>
  <r>
    <s v="CALI"/>
    <x v="0"/>
    <x v="3"/>
    <n v="76520"/>
    <n v="2656810"/>
    <n v="42989"/>
    <s v="ORDEN DE CAMBIO"/>
    <s v="VALLE DEL CAUCA"/>
    <s v="PALMIRA"/>
    <s v="DISTRICOL CONECTATE JD"/>
    <s v="REDEBAN"/>
    <s v="FO-25-1441359"/>
    <d v="2025-08-28T09:07:00"/>
    <d v="2025-08-30T12:39:00"/>
    <m/>
    <s v="ROLLOS"/>
    <s v="ROLLOS"/>
    <s v="AGREGADOR"/>
    <s v="DISTRICOL"/>
    <s v="EJECUTADO_EXITOSO"/>
    <s v="EJECUTADO EXITOSO"/>
    <s v="28/08/2025 SE ESCALA A LA RED PARA AUTORIZACIÓN DE ROLLOS - LA RED AUTORIZA - SE ESCALA AL COORDINADOR DE ZONA PARA ENTREGA DE ROLLOS EN SITIO | 30/08/2025 EN LA VISITA TÉCNICA SE REALIZÓ LA ENTREGA DE 20 ROLLOS TERMICOS DE REDEBAN PARA EL CB"/>
    <s v="VISITA_TÉCNICA"/>
    <m/>
    <s v="TIPO I"/>
    <s v="TERRESTRE"/>
    <s v="SANCHEZ URREGO ROBINSON DAVID"/>
    <n v="1"/>
    <n v="35779.500569199998"/>
    <n v="0"/>
    <n v="35779.500569199998"/>
    <m/>
    <m/>
    <m/>
    <m/>
    <m/>
  </r>
  <r>
    <s v="SINCELEJO"/>
    <x v="4"/>
    <x v="5"/>
    <n v="70001"/>
    <n v="2640714"/>
    <n v="77327"/>
    <s v="ORDEN DE CAMBIO"/>
    <s v="SUCRE"/>
    <s v="SINCELEJO"/>
    <s v="BARRIO LA BUCARAMANGA SINCELEJ"/>
    <s v="REDEBAN"/>
    <s v="FO-25-1422239"/>
    <d v="2025-08-25T15:00:00"/>
    <d v="2025-08-30T12:42:00"/>
    <m/>
    <s v="ROLLOS"/>
    <s v="ROLLOS"/>
    <s v="CB UNO A UNO"/>
    <s v="CB UNO A UNO"/>
    <s v="EJECUTADO_EXITOSO"/>
    <s v="EJECUTADO EXITOSO"/>
    <s v="25/08/2025 SE ESCALA AL COORDINADOR DE ZONA PARA ENTREGA DE ROLLOS EN SITIO | 30/08/2025 SE VISITA SITIO SE VERIFICA INFORMACIÓN SE REALIZA ENTREGA DE 10 ROLLOS RBM NO SE MANIPULA EQUIPOS, FIRMA QUIEN RECIBE LOS ROLLOS."/>
    <s v="VISITA_TÉCNICA"/>
    <m/>
    <s v="TIPO I"/>
    <s v="TERRESTRE"/>
    <s v="SANTOS GUZMAN CHRISTIAN FELIPE"/>
    <n v="1"/>
    <n v="35779.500569199998"/>
    <n v="0"/>
    <n v="35779.500569199998"/>
    <m/>
    <m/>
    <m/>
    <m/>
    <m/>
  </r>
  <r>
    <s v="TUNJA"/>
    <x v="2"/>
    <x v="2"/>
    <n v="15001"/>
    <n v="2666377"/>
    <n v="79424"/>
    <s v="ORDEN DE CAMBIO"/>
    <s v="BOYACA"/>
    <s v="TUNJA"/>
    <s v="BARRIO CENTRO TUNJA 31"/>
    <s v="REDEBAN"/>
    <s v="FO-25-1446990"/>
    <d v="2025-08-29T15:52:00"/>
    <d v="2025-08-30T12:48:00"/>
    <m/>
    <s v="ROLLOS"/>
    <s v="ROLLOS"/>
    <s v="CB UNO A UNO"/>
    <s v="CB UNO A UNO"/>
    <s v="EJECUTADO_EXITOSO"/>
    <s v="EJECUTADO EXITOSO"/>
    <s v="29/08/2025 SE ESCALA A LA RED PARA AUTORIZACIÓN DE ROLLOS - LA RED AUTORIZA - SE ESCALA AL COORDINADOR DE ZONA PARA ENTREGA DE ROLLOS EN SITIO | 30/08/2025 ENTREGA DE 30 ROLLOS CON VISITA EXITOSA PRUEBAS OK"/>
    <s v="VISITA_TÉCNICA"/>
    <m/>
    <s v="TIPO I"/>
    <s v="TERRESTRE"/>
    <s v="HERRERA GARZON JEYSON STEVENT"/>
    <n v="1"/>
    <n v="35779.500569199998"/>
    <n v="0"/>
    <n v="35779.500569199998"/>
    <m/>
    <m/>
    <m/>
    <m/>
    <m/>
  </r>
  <r>
    <s v="MEDELLIN"/>
    <x v="1"/>
    <x v="1"/>
    <n v="5001"/>
    <n v="2654231"/>
    <n v="10173"/>
    <s v="ORDEN DE CAMBIO"/>
    <s v="ANTIOQUIA"/>
    <s v="MEDELLIN"/>
    <s v="SANTA HELENA - ANTIOQUIA"/>
    <s v="REDEBAN"/>
    <s v="FO-25-1436078"/>
    <d v="2025-08-27T15:49:00"/>
    <d v="2025-08-30T12:50:00"/>
    <m/>
    <s v="ROLLOS"/>
    <s v="ROLLOS"/>
    <s v="CB UNO A UNO"/>
    <s v="CB UNO A UNO"/>
    <s v="EJECUTADO_EXITOSO"/>
    <s v="EJECUTADO EXITOSO"/>
    <s v="27/08/2025 SE ESCALA A LA RED PARA AUTORIZACIÓN DE ROLLOS - LA RED AUTORIZA - SE ESCALA PARA ENVIO POR CABIFY | 30/08/2025 ENTREGA DE 80 ROLLOS EN SITIO OK"/>
    <s v="VISITA_TÉCNICA"/>
    <m/>
    <s v="TIPO I"/>
    <s v="TERRESTRE"/>
    <s v="PAREJA ECHAVARRIA JHON DAVID"/>
    <n v="1"/>
    <n v="35779.500569199998"/>
    <n v="0"/>
    <n v="35779.500569199998"/>
    <m/>
    <m/>
    <m/>
    <m/>
    <m/>
  </r>
  <r>
    <s v="VILLAVICENCIO"/>
    <x v="5"/>
    <x v="6"/>
    <n v="50001"/>
    <n v="2662839"/>
    <n v="46562"/>
    <s v="ORDEN DE CAMBIO"/>
    <s v="META"/>
    <s v="VILLAVICENCIO"/>
    <s v="DISTRICOL SERVICIOS GIPARE"/>
    <s v="REDEBAN"/>
    <s v="FO-25-1447012"/>
    <d v="2025-08-29T09:15:00"/>
    <d v="2025-08-30T12:52:00"/>
    <m/>
    <s v="ROLLOS"/>
    <s v="ROLLOS"/>
    <s v="AGREGADOR"/>
    <s v="DISTRICOL"/>
    <s v="EJECUTADO_EXITOSO"/>
    <s v="EJECUTADO EXITOSO"/>
    <s v="29/08/2025 SE ESCALA A LA RED PARA AUTORIZACIÓN DE ROLLOS - LA RED AUTORIZA - SE ESCALA AL COORDINADOR DE ZONA PARA ENTREGA DE ROLLOS EN SITIO | 30/08/2025 SE REALIZA VISITA A CB POR SOLICITUD DE 50 ROLLOS, SE ENTREGAN TODO OK"/>
    <s v="VISITA_TÉCNICA"/>
    <m/>
    <s v="TIPO I"/>
    <s v="TERRESTRE"/>
    <s v="MOLINA CASTRO JAVIER ALBERTO"/>
    <n v="1"/>
    <n v="35779.500569199998"/>
    <n v="0"/>
    <n v="35779.500569199998"/>
    <m/>
    <m/>
    <m/>
    <m/>
    <m/>
  </r>
  <r>
    <s v="PEREIRA"/>
    <x v="0"/>
    <x v="0"/>
    <n v="66170"/>
    <n v="2667174"/>
    <n v="47883"/>
    <s v="ORDEN DE CAMBIO"/>
    <s v="RISARALDA"/>
    <s v="DOSQUEBRADAS"/>
    <s v="DISTRICOL DROGUERIA CENTRAL ME"/>
    <s v="REDEBAN"/>
    <s v="FO-25-1446843"/>
    <d v="2025-08-29T17:23:00"/>
    <d v="2025-08-30T12:53:00"/>
    <m/>
    <s v="ROLLOS"/>
    <s v="ROLLOS"/>
    <s v="AGREGADOR"/>
    <s v="DISTRICOL"/>
    <s v="EJECUTADO_EXITOSO"/>
    <s v="EJECUTADO EXITOSO"/>
    <s v="29/08/2025 SE ESCALA AL COORDINADOR DE ZONA PARA ENTREGA DE ROLLOS EN SITIO | 30/08/2025 SE VISITA COMERCIO SE REALIZA ENTREGA DE 120 ROLLOS DE PAPEL PARA DATÁFONO"/>
    <s v="VISITA_TÉCNICA"/>
    <m/>
    <s v="TIPO I"/>
    <s v="TERRESTRE"/>
    <s v="LOAIZA LOPEZ JHON FREDDY"/>
    <n v="1"/>
    <n v="35779.500569199998"/>
    <n v="0"/>
    <n v="35779.500569199998"/>
    <m/>
    <m/>
    <m/>
    <m/>
    <m/>
  </r>
  <r>
    <s v="APARTADO"/>
    <x v="1"/>
    <x v="1"/>
    <n v="5837"/>
    <n v="2655234"/>
    <n v="30876"/>
    <s v="ORDEN DE CAMBIO"/>
    <s v="ANTIOQUIA"/>
    <s v="TURBO"/>
    <s v="COMCARD TURBO CELESTE"/>
    <s v="REDEBAN"/>
    <s v="FO-25-1437440"/>
    <d v="2025-08-28T08:00:00"/>
    <d v="2025-08-30T12:55:00"/>
    <m/>
    <s v="ROLLOS"/>
    <s v="ROLLOS"/>
    <s v="AGREGADOR"/>
    <s v="COMCARD - PTM"/>
    <s v="EJECUTADO_EXITOSO"/>
    <s v="EJECUTADO EXITOSO"/>
    <s v="28/08/2025 SE ESCALA AL COORDINADOR DE ZONA PARA ENTREGA DE ROLLOS EN SITIO | 30/08/2025 ENTREGA 140 ROLLOS EN SITIO"/>
    <s v="VISITA_TÉCNICA"/>
    <m/>
    <s v="TIPO II"/>
    <s v="TERRESTRE"/>
    <s v="CASTRO HENAO DANIEL ESTEBAN"/>
    <n v="1"/>
    <n v="67654.12000000001"/>
    <n v="0"/>
    <n v="67654.12000000001"/>
    <m/>
    <m/>
    <m/>
    <m/>
    <m/>
  </r>
  <r>
    <s v="VALLEDUPAR"/>
    <x v="4"/>
    <x v="5"/>
    <n v="20001"/>
    <n v="2642473"/>
    <n v="79804"/>
    <s v="ORDEN DE CAMBIO"/>
    <s v="CESAR"/>
    <s v="VALLEDUPAR"/>
    <s v="BARRIO LA NEVADA VALLEDUPAR  4"/>
    <s v="REDEBAN"/>
    <s v="FO-25-1427570"/>
    <d v="2025-08-26T08:00:00"/>
    <d v="2025-08-30T12:59:00"/>
    <m/>
    <s v="ROLLOS"/>
    <s v="ROLLOS"/>
    <s v="CB UNO A UNO"/>
    <s v="CB UNO A UNO"/>
    <s v="EJECUTADO_EXITOSO"/>
    <s v="EJECUTADO EXITOSO"/>
    <s v="26/08/2025 SE ESCALA A LA RED PARA AUTORIZACIÓN DE ROLLOS - LA RED AUTORIZA - SE ESCALA AL COORDINADOR DE ZONA PARA ENTREGA DE ROLLOS EN SITIO | 30/08/2025 SE REALIZA ENTREGA DE 20  ROLLOS EN DIRECCIÓN DE CB"/>
    <s v="VISITA_TÉCNICA"/>
    <m/>
    <s v="TIPO I"/>
    <s v="TERRESTRE"/>
    <s v="MAESTRE MENGUAL EDGAR ENRIQUE"/>
    <n v="1"/>
    <n v="35779.500569199998"/>
    <n v="0"/>
    <n v="35779.500569199998"/>
    <m/>
    <m/>
    <m/>
    <m/>
    <m/>
  </r>
  <r>
    <s v="CALI"/>
    <x v="0"/>
    <x v="3"/>
    <n v="76001"/>
    <n v="2665798"/>
    <n v="35513"/>
    <s v="ORDEN DE CAMBIO"/>
    <s v="VALLE DEL CAUCA"/>
    <s v="CALI"/>
    <s v="REDY LOS PINOS"/>
    <s v="REDEBAN"/>
    <s v="FO-25-1445820"/>
    <d v="2025-08-29T14:53:00"/>
    <d v="2025-08-30T13:12:00"/>
    <m/>
    <s v="ROLLOS"/>
    <s v="ROLLOS"/>
    <s v="ROBUSTO"/>
    <s v="REDY"/>
    <s v="EJECUTADO_EXITOSO"/>
    <s v="EJECUTADO EXITOSO"/>
    <s v="30/08/2025 SE REALIZA ENTREGA DE 170 ROLLOS."/>
    <s v="VISITA_TÉCNICA"/>
    <m/>
    <s v="TIPO I"/>
    <s v="TERRESTRE"/>
    <s v="MONTERO MUESES GIAN CARLO"/>
    <n v="1"/>
    <n v="35779.500569199998"/>
    <n v="0"/>
    <n v="35779.500569199998"/>
    <m/>
    <m/>
    <m/>
    <m/>
    <m/>
  </r>
  <r>
    <s v="CALI"/>
    <x v="0"/>
    <x v="3"/>
    <n v="76111"/>
    <n v="2659255"/>
    <n v="18215"/>
    <s v="ORDEN DE CAMBIO"/>
    <s v="VALLE DEL CAUCA"/>
    <s v="GUADALAJARA DE BUGA"/>
    <s v="BARRIO LA ESPERANZA GUADALAJAR"/>
    <s v="REDEBAN"/>
    <s v="FO-25-1440879"/>
    <d v="2025-08-28T13:26:00"/>
    <d v="2025-08-30T13:15:00"/>
    <m/>
    <s v="ROLLOS"/>
    <s v="ROLLOS"/>
    <s v="CB UNO A UNO"/>
    <s v="CB UNO A UNO"/>
    <s v="EJECUTADO_EXITOSO"/>
    <s v="EJECUTADO EXITOSO"/>
    <s v="28/08/2025 SE ESCALA AL COORDINADOR DE ZONA PARA ENTREGA DE ROLLOS EN SITIO | 30/08/2025 EN LA VISITA TÉCNICA SE REALIZÓ LA ENTREGA DE 80 ROLLOS TÉRMICOS DE REDEBAN PARA EL CB"/>
    <s v="VISITA_TÉCNICA"/>
    <m/>
    <s v="TIPO II"/>
    <s v="TERRESTRE"/>
    <s v="SANCHEZ URREGO ROBINSON DAVID"/>
    <n v="1"/>
    <n v="67654.12000000001"/>
    <n v="0"/>
    <n v="67654.12000000001"/>
    <m/>
    <m/>
    <m/>
    <m/>
    <m/>
  </r>
  <r>
    <s v="VALLEDUPAR"/>
    <x v="4"/>
    <x v="5"/>
    <n v="20001"/>
    <n v="2643955"/>
    <n v="79153"/>
    <s v="ORDEN DE CAMBIO"/>
    <s v="CESAR"/>
    <s v="VALLEDUPAR"/>
    <s v="BARRIO PRIMERO DE MAYO VALLEDU"/>
    <s v="REDEBAN"/>
    <s v="FO-25-1427558"/>
    <d v="2025-08-26T09:02:00"/>
    <d v="2025-08-30T13:17:00"/>
    <m/>
    <s v="ROLLOS"/>
    <s v="ROLLOS"/>
    <s v="CB UNO A UNO"/>
    <s v="CB UNO A UNO"/>
    <s v="EJECUTADO_EXITOSO"/>
    <s v="EJECUTADO EXITOSO"/>
    <s v="26/08/2025 SE ESCALA A LA RED PARA AUTORIZACIÓN DE ROLLOS - LA RED AUTORIZA - SE ESCALA AL COORDINADOR DE ZONA PARA ENTREGA DE ROLLOS EN SITIO | 30/08/2025 BUENAS TARDES SE VISITA CB Y SE LE HACE ENTREGA DE 10 ROLLOS"/>
    <s v="VISITA_TÉCNICA"/>
    <m/>
    <s v="TIPO I"/>
    <s v="TERRESTRE"/>
    <s v="BENITEZ CARVAJAL ALVARO JAVIER"/>
    <n v="1"/>
    <n v="35779.500569199998"/>
    <n v="0"/>
    <n v="35779.500569199998"/>
    <m/>
    <m/>
    <m/>
    <m/>
    <m/>
  </r>
  <r>
    <s v="BOGOTA"/>
    <x v="3"/>
    <x v="4"/>
    <n v="11001"/>
    <n v="2664913"/>
    <n v="79750"/>
    <s v="ORDEN DE CAMBIO"/>
    <s v="CUNDINAMARCA"/>
    <s v="BOGOTA"/>
    <s v="BARRIO MARRUECOS BOGOTA  3"/>
    <s v="REDEBAN"/>
    <s v="FO-25-1444600"/>
    <d v="2025-08-29T12:11:00"/>
    <d v="2025-08-30T13:19:00"/>
    <m/>
    <s v="ROLLOS"/>
    <s v="ROLLOS"/>
    <s v="CB UNO A UNO"/>
    <s v="CB UNO A UNO"/>
    <s v="EJECUTADO_EXITOSO"/>
    <s v="EJECUTADO EXITOSO"/>
    <s v="29/08/2025 SE ESCALA AL COORDINADOR DE ZONA PARA ENTREGA DE ROLLOS EN SITIO | 30/08/2025 SE REALIZA VISITA DE CAMPO DONDE SE ENTREGA 10 ROLLOS NO SE MANIPULA EQUIPOS."/>
    <s v="VISITA_TÉCNICA"/>
    <m/>
    <s v="TIPO I"/>
    <s v="TERRESTRE"/>
    <s v="LOZADA ROJAS CHRISTIAN ANDRES"/>
    <n v="1"/>
    <n v="35779.500569199998"/>
    <n v="0"/>
    <n v="35779.500569199998"/>
    <m/>
    <m/>
    <m/>
    <m/>
    <m/>
  </r>
  <r>
    <s v="VILLAVICENCIO"/>
    <x v="5"/>
    <x v="6"/>
    <n v="50313"/>
    <n v="2652768"/>
    <n v="80452"/>
    <s v="ORDEN DE CAMBIO"/>
    <s v="META"/>
    <s v="GRANADA"/>
    <s v="BARRIO VILLA CARMELITA GRANADA 4"/>
    <s v="REDEBAN"/>
    <s v="FO-25-1434101"/>
    <d v="2025-08-27T12:19:00"/>
    <d v="2025-08-30T13:21:00"/>
    <m/>
    <s v="ROLLOS"/>
    <s v="ROLLOS"/>
    <s v="CB UNO A UNO"/>
    <s v="CB UNO A UNO"/>
    <s v="EJECUTADO_EXITOSO"/>
    <s v="EJECUTADO EXITOSO"/>
    <s v="27/08/2025 SE ESCALA AL COORDINADOR DE ZONA PARA ENTREGA DE ROLLOS EN SITIO | 30/08/2025 SE REALIZA ENTREGA DE 20 ROLLOS AL CORRESPONSAL"/>
    <s v="VISITA_TÉCNICA"/>
    <m/>
    <s v="TIPO II"/>
    <s v="TERRESTRE"/>
    <s v="ROZO JIMENEZ EDGAR ARMANDO"/>
    <n v="1"/>
    <n v="67654.12000000001"/>
    <n v="0"/>
    <n v="67654.12000000001"/>
    <m/>
    <m/>
    <m/>
    <m/>
    <m/>
  </r>
  <r>
    <s v="CALI"/>
    <x v="0"/>
    <x v="3"/>
    <n v="76233"/>
    <n v="2638398"/>
    <n v="79769"/>
    <s v="ORDEN DE CAMBIO"/>
    <s v="VALLE DEL CAUCA"/>
    <s v="DAGUA"/>
    <s v="BARRIO PRIMERO DE MAYO  DAGUA  DAGUA"/>
    <s v="REDEBAN"/>
    <s v="FO-25-1419467"/>
    <d v="2025-08-25T10:46:00"/>
    <d v="2025-08-30T13:23:00"/>
    <m/>
    <s v="ROLLOS"/>
    <s v="ROLLOS"/>
    <s v="CB UNO A UNO"/>
    <s v="CB UNO A UNO"/>
    <s v="EJECUTADO_EXITOSO"/>
    <s v="EJECUTADO EXITOSO"/>
    <s v="25/08/2025 SE ESCALA AL COORDINADOR DE ZONA PARA ENTREGA DE ROLLOS EN SITIO | 30/08/2025 SE ENTREGAN 10 ROLLOS A KIMBERLY MARTÍNEZ"/>
    <s v="VISITA_TÉCNICA"/>
    <m/>
    <s v="TIPO II"/>
    <s v="TERRESTRE"/>
    <s v="CUERO RUIZ JHONNY"/>
    <n v="1"/>
    <n v="67654.12000000001"/>
    <n v="0"/>
    <n v="67654.12000000001"/>
    <m/>
    <m/>
    <m/>
    <m/>
    <m/>
  </r>
  <r>
    <s v="BARRANQUILLA"/>
    <x v="4"/>
    <x v="5"/>
    <n v="8078"/>
    <n v="2664237"/>
    <n v="80235"/>
    <s v="ORDEN DE CAMBIO"/>
    <s v="ATLANTICO"/>
    <s v="BARANOA"/>
    <s v="BARRIO LOMA FRESCA BARANOA BARANOA"/>
    <s v="REDEBAN"/>
    <s v="FO-25-1444124"/>
    <d v="2025-08-29T11:15:00"/>
    <d v="2025-08-30T13:24:00"/>
    <m/>
    <s v="ROLLOS"/>
    <s v="ROLLOS"/>
    <s v="CB UNO A UNO"/>
    <s v="CB UNO A UNO"/>
    <s v="EJECUTADO_EXITOSO"/>
    <s v="EJECUTADO EXITOSO"/>
    <s v="29/08/2025 SE ESCALA AL COORDINADOR DE ZONA PARA ENTREGA DE ROLLOS EN SITIO | 30/08/2025 SE REALIZA VISITA SE PROCEDE A ENTREGAR 20 UNIDADES DE ROLLOS AL CLIENTE"/>
    <s v="VISITA_TÉCNICA"/>
    <m/>
    <s v="TIPO II"/>
    <s v="TERRESTRE"/>
    <s v="PORRAS CASTRO DARLON NASCK"/>
    <n v="1"/>
    <n v="67654.12000000001"/>
    <n v="0"/>
    <n v="67654.12000000001"/>
    <m/>
    <m/>
    <m/>
    <m/>
    <m/>
  </r>
  <r>
    <s v="MONTERIA"/>
    <x v="4"/>
    <x v="5"/>
    <n v="23001"/>
    <n v="2665713"/>
    <n v="80104"/>
    <s v="ORDEN DE CAMBIO"/>
    <s v="CORDOBA"/>
    <s v="MONTERIA"/>
    <s v="DISTRICOL BOLSOS DELUXE"/>
    <s v="REDEBAN"/>
    <s v="FO-25-1445834"/>
    <d v="2025-08-29T14:25:00"/>
    <d v="2025-08-30T13:26:00"/>
    <m/>
    <s v="ROLLOS"/>
    <s v="ROLLOS"/>
    <s v="AGREGADOR"/>
    <s v="DISTRICOL"/>
    <s v="EJECUTADO_EXITOSO"/>
    <s v="EJECUTADO EXITOSO"/>
    <s v="29/08/2025 SE ESCALA AL COORDINADOR DE ZONA PARA ENTREGA DE ROLLOS EN SITIO | 30/08/2025 SE REALIZA ENTREGA DE 10 ROLLOS EN EL PUNTO SIN NOVEDAD, EN LA ENTREGA NO SE MANIPULAN EQUIPOS"/>
    <s v="VISITA_TÉCNICA"/>
    <m/>
    <s v="TIPO I"/>
    <s v="TERRESTRE"/>
    <s v="GONZALEZ FERRER JESUS ALEXANDER"/>
    <n v="1"/>
    <n v="35779.500569199998"/>
    <n v="0"/>
    <n v="35779.500569199998"/>
    <m/>
    <m/>
    <m/>
    <m/>
    <m/>
  </r>
  <r>
    <s v="BOGOTA"/>
    <x v="3"/>
    <x v="4"/>
    <n v="11001"/>
    <n v="2665173"/>
    <n v="46325"/>
    <s v="ORDEN DE CAMBIO"/>
    <s v="CUNDINAMARCA"/>
    <s v="BOGOTA"/>
    <s v="PTM  BOGOTA  MINIMARKET JYM"/>
    <s v="REDEBAN"/>
    <s v="FO-25-1447007"/>
    <d v="2025-08-29T13:15:00"/>
    <d v="2025-08-30T13:28:00"/>
    <m/>
    <s v="ROLLOS"/>
    <s v="ROLLOS"/>
    <s v="AGREGADOR"/>
    <s v="COMCARD - PTM"/>
    <s v="EJECUTADO_EXITOSO"/>
    <s v="EJECUTADO EXITOSO"/>
    <s v="29/08/2025 SE ESCALA A LA RED PARA AUTORIZACIÓN DE ROLLOS - LA RED AUTORIZA - SE ESCALA AL COORDINADOR DE ZONA PARA ENTREGA DE ROLLOS EN SITIO | 30/08/2025 SE LLEGA A LA DIRECCIÓN INDICADA Y SE ENTREGAN 10 ROLLOS"/>
    <s v="VISITA_TÉCNICA"/>
    <m/>
    <s v="TIPO I"/>
    <s v="TERRESTRE"/>
    <s v="GARCIA PASTRANA KEVIN FERNANDO"/>
    <n v="1"/>
    <n v="35779.500569199998"/>
    <n v="0"/>
    <n v="35779.500569199998"/>
    <m/>
    <m/>
    <m/>
    <m/>
    <m/>
  </r>
  <r>
    <s v="CALI"/>
    <x v="0"/>
    <x v="3"/>
    <n v="76275"/>
    <n v="2658642"/>
    <n v="13132"/>
    <s v="ORDEN DE CAMBIO"/>
    <s v="VALLE DEL CAUCA"/>
    <s v="FLORIDA"/>
    <s v="BARRIO RECREO FLORIDA"/>
    <s v="REDEBAN"/>
    <s v="FO-25-1439082"/>
    <d v="2025-08-28T11:44:00"/>
    <d v="2025-08-30T13:30:00"/>
    <m/>
    <s v="ROLLOS"/>
    <s v="ROLLOS"/>
    <s v="CB UNO A UNO"/>
    <s v="CB UNO A UNO"/>
    <s v="EJECUTADO_EXITOSO"/>
    <s v="EJECUTADO EXITOSO"/>
    <s v="28/08/2025 SE ESCALA AL COORDINADOR DE ZONA PARA ENTREGA DE ROLLOS EN SITIO | 30/08/2025 SE VISITA CORRESPONSAL Y SE REALIZA ENTREGA DE 90 ROLLOS"/>
    <s v="VISITA_TÉCNICA"/>
    <m/>
    <s v="TIPO II"/>
    <s v="TERRESTRE"/>
    <s v="BOLAÑOS TABORDA JORGE ENRIQUE"/>
    <n v="1"/>
    <n v="67654.12000000001"/>
    <n v="0"/>
    <n v="67654.12000000001"/>
    <m/>
    <m/>
    <m/>
    <m/>
    <m/>
  </r>
  <r>
    <s v="SINCELEJO"/>
    <x v="4"/>
    <x v="5"/>
    <n v="70823"/>
    <n v="2662260"/>
    <n v="34643"/>
    <s v="ORDEN DE CAMBIO"/>
    <s v="SUCRE"/>
    <s v="TOLU VIEJO"/>
    <s v="DISTRICOL LUNETTES GAFAS Y MON"/>
    <s v="REDEBAN"/>
    <s v="FO-25-1442993"/>
    <d v="2025-08-29T08:34:00"/>
    <d v="2025-08-30T13:32:00"/>
    <m/>
    <s v="ROLLOS"/>
    <s v="ROLLOS"/>
    <s v="AGREGADOR"/>
    <s v="DISTRICOL"/>
    <s v="EJECUTADO_EXITOSO"/>
    <s v="EJECUTADO EXITOSO"/>
    <s v="29/08/2025 SE ESCALA AL COORDINADOR DE ZONA PARA ENTREGA DE ROLLOS EN SITIO | 30/08/2025 SE VISITA SITIO SE VERIFICA INFORMACIÓN SE REALIZA ENTREGA DE 170 ROLLOS RBM NO SE MANIPULA EQUIPOS, FIRMA QUIEN RECIBE LOS ROLLOS."/>
    <s v="VISITA_TÉCNICA"/>
    <m/>
    <s v="TIPO II"/>
    <s v="TERRESTRE"/>
    <s v="SANTOS GUZMAN CHRISTIAN FELIPE"/>
    <n v="1"/>
    <n v="67654.12000000001"/>
    <n v="0"/>
    <n v="67654.12000000001"/>
    <m/>
    <m/>
    <m/>
    <m/>
    <m/>
  </r>
  <r>
    <s v="CALI"/>
    <x v="0"/>
    <x v="3"/>
    <n v="76001"/>
    <n v="2667328"/>
    <n v="76715"/>
    <s v="ORDEN DE CAMBIO"/>
    <s v="VALLE DEL CAUCA"/>
    <s v="CALI"/>
    <s v="BARRIO COMFENALCO CALI  2"/>
    <s v="REDEBAN"/>
    <s v="FO-25-1446981"/>
    <d v="2025-08-30T09:00:00"/>
    <d v="2025-08-30T13:33:00"/>
    <m/>
    <s v="ROLLOS"/>
    <s v="ROLLOS"/>
    <s v="CB UNO A UNO"/>
    <s v="CB UNO A UNO"/>
    <s v="EJECUTADO_EXITOSO"/>
    <s v="EJECUTADO EXITOSO"/>
    <s v="29/08/2025 SE ESCALA AL COORDINADOR DE ZONA PARA ENTREGA DE ROLLOS EN SITIO | 30/08/2025 SE REALIZA ENTREGA DE 40 ROLLOS CON VISITA, NO SE INTERVIENE EQUIPOS"/>
    <s v="VISITA_TÉCNICA"/>
    <m/>
    <s v="TIPO I"/>
    <s v="TERRESTRE"/>
    <s v="HERRERA MONAR GEOVANNY"/>
    <n v="1"/>
    <n v="35779.500569199998"/>
    <n v="0"/>
    <n v="35779.500569199998"/>
    <m/>
    <m/>
    <m/>
    <m/>
    <m/>
  </r>
  <r>
    <s v="TUNJA"/>
    <x v="2"/>
    <x v="2"/>
    <n v="15001"/>
    <n v="2667361"/>
    <n v="79150"/>
    <s v="ORDEN DE CAMBIO"/>
    <s v="BOYACA"/>
    <s v="TUNJA"/>
    <s v="BARRIO LIBERTADOR TUNJA 2"/>
    <s v="REDEBAN"/>
    <s v="FO-25-1448075"/>
    <d v="2025-08-30T09:00:00"/>
    <d v="2025-08-30T13:36:00"/>
    <m/>
    <s v="ROLLOS"/>
    <s v="ROLLOS"/>
    <s v="CB UNO A UNO"/>
    <s v="CB UNO A UNO"/>
    <s v="EJECUTADO_EXITOSO"/>
    <s v="EJECUTADO EXITOSO"/>
    <s v="30/08/2025 SE REALIZA ENTREGA EN SITIO DE 20 ROLLOS REDEBAN RECIBE PAPELERIA YERSON FERNEY BUITRAGO"/>
    <s v="VISITA_TÉCNICA"/>
    <m/>
    <s v="TIPO I"/>
    <s v="TERRESTRE"/>
    <s v="ALVARADO MORENO CRISTHIAN"/>
    <n v="1"/>
    <n v="35779.500569199998"/>
    <n v="0"/>
    <n v="35779.500569199998"/>
    <m/>
    <m/>
    <m/>
    <m/>
    <m/>
  </r>
  <r>
    <s v="NEIVA"/>
    <x v="5"/>
    <x v="6"/>
    <n v="41001"/>
    <n v="2659841"/>
    <n v="80743"/>
    <s v="ORDEN DE CAMBIO"/>
    <s v="HUILA"/>
    <s v="NEIVA"/>
    <s v="BARRIO CAGUAN NEIVA 5"/>
    <s v="REDEBAN"/>
    <s v="FO-25-1440850"/>
    <d v="2025-08-28T14:40:00"/>
    <d v="2025-08-30T13:38:00"/>
    <m/>
    <s v="ROLLOS"/>
    <s v="ROLLOS"/>
    <s v="CB UNO A UNO"/>
    <s v="CB UNO A UNO"/>
    <s v="EJECUTADO_EXITOSO"/>
    <s v="EJECUTADO EXITOSO"/>
    <s v="28/08/2025 SE ESCALA AL COORDINADOR DE ZONA PARA ENTREGA DE ROLLOS EN SITIO | 30/08/2025 SE LLEGA A SITIO, SE ENTREGAN 20 ROLLOS RBM EN LOCAL AL LADO POR SOLICITUD DEL CLIENTE A QUÉ NO SE ENCUENTRA EN EL MOMENTO"/>
    <s v="VISITA_TÉCNICA"/>
    <m/>
    <s v="TIPO I"/>
    <s v="TERRESTRE"/>
    <s v="DIAZ VARGAS JONATHAN MIGUEL"/>
    <n v="1"/>
    <n v="35779.500569199998"/>
    <n v="0"/>
    <n v="35779.500569199998"/>
    <m/>
    <m/>
    <m/>
    <m/>
    <m/>
  </r>
  <r>
    <s v="BUCARAMANGA"/>
    <x v="2"/>
    <x v="2"/>
    <n v="68001"/>
    <n v="2665721"/>
    <n v="79985"/>
    <s v="ORDEN DE CAMBIO"/>
    <s v="SANTANDER"/>
    <s v="BUCARAMANGA"/>
    <s v="BARRIO SAN FRANCISCO BUCARAMANGA  19"/>
    <s v="REDEBAN"/>
    <s v="FO-25-1447003"/>
    <d v="2025-08-29T14:27:00"/>
    <d v="2025-08-30T14:18:00"/>
    <m/>
    <s v="ROLLOS"/>
    <s v="ROLLOS"/>
    <s v="CB UNO A UNO"/>
    <s v="CB UNO A UNO"/>
    <s v="EJECUTADO_EXITOSO"/>
    <s v="EJECUTADO EXITOSO"/>
    <s v="29/08/2025 SE ESCALA A LA RED PARA AUTORIZACIÓN DE ROLLOS - LA RED AUTORIZA - SE ESCALA AL COORDINADOR DE ZONA PARA ENTREGA DE ROLLOS EN SITIO | 30/08/2025 SE VISITA COMERCIO SE ENTREGA DE 10 ROLLOS EN SITIO"/>
    <s v="VISITA_TÉCNICA"/>
    <m/>
    <s v="TIPO I"/>
    <s v="TERRESTRE"/>
    <s v="HERRERA LUQUE SAUL JAVIER"/>
    <n v="1"/>
    <n v="35779.500569199998"/>
    <n v="0"/>
    <n v="35779.500569199998"/>
    <m/>
    <m/>
    <m/>
    <m/>
    <m/>
  </r>
  <r>
    <s v="VILLAVICENCIO"/>
    <x v="5"/>
    <x v="6"/>
    <n v="50006"/>
    <n v="2666639"/>
    <n v="15658"/>
    <s v="ORDEN DE CAMBIO"/>
    <s v="META"/>
    <s v="ACACIAS"/>
    <s v="BARRIO SAN CRISTOBAL ACACIAS"/>
    <s v="REDEBAN"/>
    <s v="FO-25-1446411"/>
    <d v="2025-08-29T16:02:00"/>
    <d v="2025-08-30T14:20:00"/>
    <m/>
    <s v="ROLLOS"/>
    <s v="ROLLOS"/>
    <s v="CB UNO A UNO"/>
    <s v="CB UNO A UNO"/>
    <s v="EJECUTADO_EXITOSO"/>
    <s v="EJECUTADO EXITOSO"/>
    <s v="29/08/2025 SE ESCALA AL COORDINADOR DE ZONA PARA ENTREGA DE ROLLOS EN SITIO | 30/08/2025 SE REALIZA ENTREGA A DE 20 ROLLOS SOLICITADO POR EL COMERCIO"/>
    <s v="VISITA_TÉCNICA"/>
    <m/>
    <s v="TIPO II"/>
    <s v="TERRESTRE"/>
    <s v="ROZO JIMENEZ EDGAR ARMANDO"/>
    <n v="1"/>
    <n v="67654.12000000001"/>
    <n v="0"/>
    <n v="67654.12000000001"/>
    <m/>
    <m/>
    <m/>
    <m/>
    <m/>
  </r>
  <r>
    <s v="BUCARAMANGA"/>
    <x v="2"/>
    <x v="2"/>
    <n v="68575"/>
    <n v="2646093"/>
    <n v="53773"/>
    <s v="ORDEN DE CAMBIO"/>
    <s v="SANTANDER"/>
    <s v="PUERTO WILCHES"/>
    <s v="PTM PUERTO WILCHES GRANERO EL"/>
    <s v="REDEBAN"/>
    <s v="FO-25-1427601"/>
    <d v="2025-08-26T11:49:00"/>
    <d v="2025-08-30T14:22:00"/>
    <m/>
    <s v="ROLLOS"/>
    <s v="ROLLOS"/>
    <s v="AGREGADOR"/>
    <s v="COMCARD - PTM"/>
    <s v="EJECUTADO_EXITOSO"/>
    <s v="EJECUTADO EXITOSO"/>
    <s v="26/08/2025 SE CONFIRMA DATOS CON CB, DATOS CORRECTOS, SE ACTUALIZAN. SE REALIZA ENVIO DE ROLLOS CON GUIA | 30/08/2025 SE REALIZA ENVIO DE 10 ROLLOS, CON LA GUIA 2187690658 SERVIENTREGA. SE CONFIRMA ENTREGA EXITOSA POR PARTE DE LA TRANSPORTADORA."/>
    <s v="ENVÍO"/>
    <m/>
    <s v="TIPO IV"/>
    <s v="TERRESTRE"/>
    <m/>
    <n v="0"/>
    <n v="35779.500569199998"/>
    <n v="0"/>
    <n v="35779.500569199998"/>
    <m/>
    <m/>
    <m/>
    <m/>
    <m/>
  </r>
  <r>
    <s v="SANTA MARTA"/>
    <x v="4"/>
    <x v="5"/>
    <n v="44090"/>
    <n v="2649088"/>
    <n v="72103"/>
    <s v="ORDEN DE CAMBIO"/>
    <s v="LA GUAJIRA"/>
    <s v="DIBULLA"/>
    <s v="PTM LA GUAJIRA  VARIEDADES AYS"/>
    <s v="REDEBAN"/>
    <s v="FO-25-1433909"/>
    <d v="2025-08-27T08:00:00"/>
    <d v="2025-08-30T14:23:00"/>
    <m/>
    <s v="ROLLOS"/>
    <s v="ROLLOS"/>
    <s v="AGREGADOR"/>
    <s v="COMCARD - PTM"/>
    <s v="EJECUTADO_EXITOSO"/>
    <s v="EJECUTADO EXITOSO"/>
    <s v="27/08/2025 SE CONFIRMA DATOS CON CB, DATOS CORRECTOS, SE ACTUALIZAN. SE REALIZA ENVIO DE ROLLOS CON GUIA | 30/08/2025 SE REALIZA ENVIO DE 20 ROLLOS, CON LA GUIA 2205447144 SERVIENTREGA. SE CONFIRMA ENTREGA EXITOSA POR PARTE DE LA TRANSPORTADORA."/>
    <s v="ENVÍO"/>
    <m/>
    <s v="TIPO III"/>
    <s v="TERRESTRE"/>
    <m/>
    <n v="0"/>
    <n v="35779.500569199998"/>
    <n v="0"/>
    <n v="35779.500569199998"/>
    <m/>
    <m/>
    <m/>
    <m/>
    <m/>
  </r>
  <r>
    <s v="BUCARAMANGA"/>
    <x v="2"/>
    <x v="2"/>
    <n v="13688"/>
    <n v="2648947"/>
    <n v="79909"/>
    <s v="ORDEN DE CAMBIO"/>
    <s v="BOLIVAR"/>
    <s v="SANTA ROSA DEL SUR"/>
    <s v="DISTRICOL HOGAR ANDINO ELECTRO"/>
    <s v="REDEBAN"/>
    <s v="FO-25-1430444"/>
    <d v="2025-08-26T17:45:00"/>
    <d v="2025-08-30T14:23:00"/>
    <m/>
    <s v="ROLLOS"/>
    <s v="ROLLOS"/>
    <s v="AGREGADOR"/>
    <s v="DISTRICOL"/>
    <s v="EJECUTADO_EXITOSO"/>
    <s v="EJECUTADO EXITOSO"/>
    <s v="26/08/2025 SE CONFIRMA DATOS CON CB, DATOS CORRECTOS, SE ACTUALIZAN. SE REALIZA ENVIO DE ROLLOS CON GUIA | 30/08/2025 SE REALIZA ENVIO DE 10 ROLLOS, CON LA GUIA 2187690659 SERVIENTREGA. SE CONFIRMA ENTREGA EXITOSA POR PARTE DE LA TRANSPORTADORA."/>
    <s v="ENVÍO"/>
    <m/>
    <s v="TIPO IV ESPECIAL"/>
    <s v="TERRESTRE/FLUVIAL"/>
    <m/>
    <n v="0"/>
    <n v="35779.500569199998"/>
    <n v="0"/>
    <n v="35779.500569199998"/>
    <m/>
    <m/>
    <m/>
    <m/>
    <m/>
  </r>
  <r>
    <s v="CUCUTA"/>
    <x v="2"/>
    <x v="2"/>
    <n v="54498"/>
    <n v="2650812"/>
    <n v="78551"/>
    <s v="ORDEN DE CAMBIO"/>
    <s v="NORTE DE SANTANDER"/>
    <s v="OCAÑA"/>
    <s v="BARRIO AV FRANCISCO FERNÁNDEZ DE CONTRERAS OCAÑA"/>
    <s v="REDEBAN"/>
    <s v="FO-25-1435777"/>
    <d v="2025-08-27T09:30:00"/>
    <d v="2025-08-30T14:24:00"/>
    <m/>
    <s v="ROLLOS"/>
    <s v="ROLLOS"/>
    <s v="CB UNO A UNO"/>
    <s v="CB UNO A UNO"/>
    <s v="EJECUTADO_EXITOSO"/>
    <s v="EJECUTADO EXITOSO"/>
    <s v="27/08/2025 SE CONFIRMA DATOS CON CB, DATOS CORRECTOS, SE ACTUALIZAN. SE REALIZA ENVIO DE ROLLOS CON GUIA | 30/08/2025 SE REALIZA ENVIO DE 10 ROLLOS, CON LA GUIA 2187690662 SERVIENTREGA. SE CONFIRMA ENTREGA EXITOSA POR PARTE DE LA TRANSPORTADORA."/>
    <s v="ENVÍO"/>
    <m/>
    <s v="TIPO IV"/>
    <s v="TERRESTRE"/>
    <m/>
    <n v="0"/>
    <n v="35779.500569199998"/>
    <n v="0"/>
    <n v="35779.500569199998"/>
    <m/>
    <m/>
    <m/>
    <m/>
    <m/>
  </r>
  <r>
    <s v="CALI"/>
    <x v="0"/>
    <x v="3"/>
    <n v="76113"/>
    <n v="2654211"/>
    <n v="38315"/>
    <s v="ORDEN DE CAMBIO"/>
    <s v="VALLE DEL CAUCA"/>
    <s v="BUGALAGRANDE"/>
    <s v="BARRIO CENTRO BUGALAGRANDE 2"/>
    <s v="REDEBAN"/>
    <s v="FO-25-1436083"/>
    <d v="2025-08-27T15:45:00"/>
    <d v="2025-08-30T14:47:00"/>
    <m/>
    <s v="ROLLOS"/>
    <s v="ROLLOS"/>
    <s v="CB UNO A UNO"/>
    <s v="CB UNO A UNO"/>
    <s v="EJECUTADO_EXITOSO"/>
    <s v="EJECUTADO EXITOSO"/>
    <s v="27/08/2025 SE ESCALA A LA RED PARA AUTORIZACIÓN DE ROLLOS - LA RED AUTORIZA - SE ESCALA AL COORDINADOR DE ZONA PARA ENTREGA DE ROLLOS EN SITIO | 30/08/2025 SE LLEGO A BUGALAGRANDE,SE LOGRÓ ESTABLECER COMUNICACIÓN CON EL CLIENTE EL CUAL INFORMA QUE EL CB SE ENCUENTRA EN EL CORREGIMIENTO DE CEILAN,ME SOLICITA DEJARLOS 40 ROLLOS EN LA CIUDAD DE TULUÁ EN LA DIRECCIÓN BRINDADA POR EL CLIENTE,DONDE RECIBE EL PERSONAL AUTORIZADO"/>
    <s v="VISITA_TÉCNICA"/>
    <m/>
    <s v="TIPO II"/>
    <s v="TERRESTRE"/>
    <s v="SANCHEZ URREGO ROBINSON DAVID"/>
    <n v="1"/>
    <n v="67654.12000000001"/>
    <n v="0"/>
    <n v="67654.12000000001"/>
    <m/>
    <m/>
    <m/>
    <m/>
    <m/>
  </r>
  <r>
    <s v="BOGOTA"/>
    <x v="3"/>
    <x v="4"/>
    <n v="25754"/>
    <n v="2666274"/>
    <n v="49558"/>
    <s v="ORDEN DE CAMBIO"/>
    <s v="CUNDINAMARCA"/>
    <s v="SOACHA"/>
    <s v="BARRIO SOACHA LAS VEGAS SOACHA"/>
    <s v="REDEBAN"/>
    <s v="FO-25-1446994"/>
    <d v="2025-08-29T15:39:00"/>
    <d v="2025-08-30T14:51:00"/>
    <m/>
    <s v="ROLLOS"/>
    <s v="ROLLOS"/>
    <s v="CB UNO A UNO"/>
    <s v="CB UNO A UNO"/>
    <s v="EJECUTADO_EXITOSO"/>
    <s v="EJECUTADO EXITOSO"/>
    <s v="29/08/2025 SE ESCALA A LA RED PARA AUTORIZACIÓN DE ROLLOS - LA RED AUTORIZA - SE ESCALA AL COORDINADOR DE ZONA PARA ENTREGA DE ROLLOS EN SITIO | 30/08/2025 DURANTE LA VISITA TECNICA SE REALIZA ENTREGA DE 20 ROLLOS PARA DATÁFONO NO SE MANIPULAN EQUIPOS SIN NOVEDAD EN ENTREGA"/>
    <s v="VISITA_TÉCNICA"/>
    <m/>
    <s v="TIPO I"/>
    <s v="TERRESTRE"/>
    <s v="GALEANO SORIANO JUAN DAVID"/>
    <n v="1"/>
    <n v="35779.500569199998"/>
    <n v="0"/>
    <n v="35779.500569199998"/>
    <m/>
    <m/>
    <m/>
    <m/>
    <m/>
  </r>
  <r>
    <s v="BARRANQUILLA"/>
    <x v="4"/>
    <x v="5"/>
    <n v="8634"/>
    <n v="2661432"/>
    <n v="80188"/>
    <s v="ORDEN DE CAMBIO"/>
    <s v="ATLANTICO"/>
    <s v="SABANAGRANDE"/>
    <s v="BARRIO CENTRO SABANAGRADE"/>
    <s v="REDEBAN"/>
    <s v="FO-25-1441323"/>
    <d v="2025-08-29T08:00:00"/>
    <d v="2025-08-30T14:52:00"/>
    <m/>
    <s v="ROLLOS"/>
    <s v="ROLLOS"/>
    <s v="CB UNO A UNO"/>
    <s v="CB UNO A UNO"/>
    <s v="EJECUTADO_EXITOSO"/>
    <s v="EJECUTADO EXITOSO"/>
    <s v="28/08/2025 SE ESCALA AL COORDINADOR DE ZONA PARA ENTREGA DE ROLLOS EN SITIO | 30/08/2025 SE ENTREGAN 20 ROLLOS"/>
    <s v="VISITA_TÉCNICA"/>
    <m/>
    <s v="TIPO II"/>
    <s v="TERRESTRE"/>
    <s v="DE AVILA SIADES ALBERTO ENRIQUE"/>
    <n v="1"/>
    <n v="67654.12000000001"/>
    <n v="0"/>
    <n v="67654.12000000001"/>
    <m/>
    <m/>
    <m/>
    <m/>
    <m/>
  </r>
  <r>
    <s v="MEDELLIN"/>
    <x v="1"/>
    <x v="1"/>
    <n v="5001"/>
    <n v="2639832"/>
    <n v="70970"/>
    <s v="ORDEN DE CAMBIO"/>
    <s v="ANTIOQUIA"/>
    <s v="MEDELLIN"/>
    <s v="BARRIO EL FARO MEDELLIN"/>
    <s v="REDEBAN"/>
    <s v="FO-25-1420874"/>
    <d v="2025-08-25T13:16:00"/>
    <d v="2025-08-31T12:08:00"/>
    <m/>
    <s v="ROLLOS"/>
    <s v="ROLLOS"/>
    <s v="CB UNO A UNO"/>
    <s v="CB UNO A UNO"/>
    <s v="EJECUTADO_EXITOSO"/>
    <s v="EJECUTADO EXITOSO"/>
    <s v="25/08/2025 SE ESCALA PARA ENVIO POR CABIFY | 29/08/2025 29-8 SE REALIZA ENTREGA DE 80 ROLLOS POR EL OPERADOR CABIFY"/>
    <s v="VISITA_TÉCNICA"/>
    <m/>
    <s v="TIPO I"/>
    <s v="TERRESTRE"/>
    <s v="AYALA ROMERO MAYKOL DANILO"/>
    <n v="1"/>
    <n v="35779.500569199998"/>
    <n v="0"/>
    <n v="35779.500569199998"/>
    <m/>
    <m/>
    <m/>
    <m/>
    <m/>
  </r>
  <r>
    <s v="MEDELLIN"/>
    <x v="1"/>
    <x v="1"/>
    <n v="5001"/>
    <n v="2639838"/>
    <n v="30890"/>
    <s v="ORDEN DE CAMBIO"/>
    <s v="ANTIOQUIA"/>
    <s v="MEDELLIN"/>
    <s v="REDY SAN CRISTOBAL"/>
    <s v="REDEBAN"/>
    <s v="FO-25-1421398"/>
    <d v="2025-08-25T13:20:00"/>
    <d v="2025-08-31T12:08:00"/>
    <m/>
    <s v="ROLLOS"/>
    <s v="ROLLOS"/>
    <s v="ROBUSTO"/>
    <s v="REDY"/>
    <s v="EJECUTADO_EXITOSO"/>
    <s v="EJECUTADO EXITOSO"/>
    <s v="25/08/2025 SE ESCALA PARA ENVIO POR CABIFY | 29/08/2025 28-8 SE REALIZA ENTREGA DE 250 ROLLOS POR EL OPERADOR CABIFY"/>
    <s v="VISITA_TÉCNICA"/>
    <m/>
    <s v="TIPO I"/>
    <s v="TERRESTRE"/>
    <s v="AYALA ROMERO MAYKOL DANILO"/>
    <n v="1"/>
    <n v="35779.500569199998"/>
    <n v="0"/>
    <n v="35779.500569199998"/>
    <m/>
    <m/>
    <m/>
    <m/>
    <m/>
  </r>
  <r>
    <s v="CUCUTA"/>
    <x v="2"/>
    <x v="2"/>
    <n v="54405"/>
    <n v="2668066"/>
    <n v="58424"/>
    <s v="ORDEN DE CAMBIO"/>
    <s v="NORTE DE SANTANDER"/>
    <s v="LOS PATIOS"/>
    <s v="BARRIO URB LA FLORESTA LOS PAT"/>
    <s v="REDEBAN"/>
    <s v="FO-25-1448636"/>
    <d v="2025-08-30T10:05:00"/>
    <d v="2025-08-31T12:50:00"/>
    <m/>
    <s v="ROLLOS"/>
    <s v="ROLLOS"/>
    <s v="CB UNO A UNO"/>
    <s v="CB UNO A UNO"/>
    <s v="EJECUTADO_EXITOSO"/>
    <s v="EJECUTADO EXITOSO"/>
    <s v="30/08/2025 SE ESCALA AL COORDINADOR DE ZONA PARA ENTREGA DE ROLLOS EN SITIO | 30/08/2025 SE REALIZA VISITA, SE ENTREGAN 10 ROLLOS"/>
    <s v="VISITA_TÉCNICA"/>
    <m/>
    <s v="TIPO I"/>
    <s v="TERRESTRE"/>
    <s v="PACHECO BUITRAGO JAVIER ALONSO"/>
    <n v="1"/>
    <n v="35779.500569199998"/>
    <n v="0"/>
    <n v="35779.500569199998"/>
    <m/>
    <m/>
    <m/>
    <m/>
    <m/>
  </r>
  <r>
    <s v="MEDELLIN"/>
    <x v="1"/>
    <x v="1"/>
    <n v="5664"/>
    <n v="2645921"/>
    <n v="79076"/>
    <s v="ORDEN DE CAMBIO"/>
    <s v="ANTIOQUIA"/>
    <s v="SAN PEDRO DE LOS MILAGROS"/>
    <s v="BARRIO EL ROYITO SAN PEDRO DE"/>
    <s v="REDEBAN"/>
    <s v="FO-25-1426344"/>
    <d v="2025-08-26T11:16:00"/>
    <d v="2025-08-31T12:56:00"/>
    <m/>
    <s v="ROLLOS"/>
    <s v="ROLLOS"/>
    <s v="CB UNO A UNO"/>
    <s v="CB UNO A UNO"/>
    <s v="EJECUTADO_EXITOSO"/>
    <s v="EJECUTADO EXITOSO"/>
    <s v="26/08/2025 SE ESCALA AL COORDINADOR DE ZONA PARA ENTREGA DE ROLLOS EN SITIO | 31/08/2025 SE ENVÍAN 20 ROLLOS OK, CLIENTE CONFIRMA RECIBIDO"/>
    <s v="ENVÍO"/>
    <m/>
    <s v="TIPO II"/>
    <s v="TERRESTRE"/>
    <s v="QUINTERO SANCHEZ JUAN SEBASTIAN"/>
    <n v="0"/>
    <n v="35779.500569199998"/>
    <n v="0"/>
    <n v="35779.500569199998"/>
    <m/>
    <m/>
    <m/>
    <m/>
    <m/>
  </r>
  <r>
    <s v="SANTA MARTA"/>
    <x v="4"/>
    <x v="5"/>
    <n v="44001"/>
    <n v="2660401"/>
    <n v="42839"/>
    <s v="ORDEN DE CAMBIO"/>
    <s v="LA GUAJIRA"/>
    <s v="RIOHACHA"/>
    <s v="BARRIO LOTERO RIOHACHA"/>
    <s v="REDEBAN"/>
    <s v="FO-25-1441351"/>
    <d v="2025-08-28T15:34:00"/>
    <d v="2025-08-31T13:39:00"/>
    <m/>
    <s v="ROLLOS"/>
    <s v="ROLLOS"/>
    <s v="CB UNO A UNO"/>
    <s v="CB UNO A UNO"/>
    <s v="EJECUTADO_EXITOSO"/>
    <s v="EJECUTADO EXITOSO"/>
    <s v="28/08/2025 SE ESCALA A LA RED PARA AUTORIZACIÓN DE ROLLOS - LA RED AUTORIZA - SE CONFIRMA DATOS CON CB, DATOS CORRECTOS, SE ACTUALIZAN. SE REALIZA ENVIO DE ROLLOS CON GUIA | 31/08/2025 SE REALIZA ENVIO DE 40 ROLLOS, CON LA GUIA 2205447147 SERVIENTREGA. SE CONFIRMA ENTREGA EXITOSA POR PARTE DE LA TRANSPORTADORA_x000a_."/>
    <s v="ENVÍO"/>
    <m/>
    <s v="TIPO III"/>
    <s v="TERRESTRE"/>
    <m/>
    <n v="0"/>
    <n v="35779.500569199998"/>
    <n v="0"/>
    <n v="35779.500569199998"/>
    <m/>
    <m/>
    <m/>
    <m/>
    <m/>
  </r>
  <r>
    <s v="CUCUTA"/>
    <x v="2"/>
    <x v="2"/>
    <n v="54498"/>
    <n v="2654670"/>
    <n v="80331"/>
    <s v="ORDEN DE CAMBIO"/>
    <s v="NORTE DE SANTANDER"/>
    <s v="OCAÑA"/>
    <s v="PTM OCAÑA AUTOSERVICIO CONFIMA"/>
    <s v="REDEBAN"/>
    <s v="FO-25-1437457"/>
    <d v="2025-08-27T16:27:00"/>
    <d v="2025-08-31T13:40:00"/>
    <m/>
    <s v="ROLLOS"/>
    <s v="ROLLOS"/>
    <s v="AGREGADOR"/>
    <s v="COMCARD - PTM"/>
    <s v="EJECUTADO_EXITOSO"/>
    <s v="EJECUTADO EXITOSO"/>
    <s v="28/08/2025 SE CONFIRMA DATOS CON CB, DATOS CORRECTOS, SE ACTUALIZAN. SE REALIZA ENVIO DE ROLLOS CON GUIA | 31/08/2025 SE REALIZA ENVIO DE 20 ROLLOS, CON LA GUIA 2187690664 SERVIENTREGA. SE CONFIRMA ENTREGA EXITOSA POR PARTE DE LA TRANSPORTADORA_x000a_."/>
    <s v="ENVÍO"/>
    <m/>
    <s v="TIPO IV"/>
    <s v="TERRESTRE"/>
    <m/>
    <n v="0"/>
    <n v="35779.500569199998"/>
    <n v="0"/>
    <n v="35779.500569199998"/>
    <m/>
    <m/>
    <m/>
    <m/>
    <m/>
  </r>
  <r>
    <s v="BUCARAMANGA"/>
    <x v="2"/>
    <x v="2"/>
    <n v="20710"/>
    <n v="2653999"/>
    <n v="79703"/>
    <s v="ORDEN DE CAMBIO"/>
    <s v="CESAR"/>
    <s v="SAN ALBERTO"/>
    <s v="PTM SAN ALBERTO DROGUERIA PREC"/>
    <s v="REDEBAN"/>
    <s v="FO-25-1436087"/>
    <d v="2025-08-27T15:42:00"/>
    <d v="2025-08-31T13:41:00"/>
    <m/>
    <s v="ROLLOS"/>
    <s v="ROLLOS"/>
    <s v="AGREGADOR"/>
    <s v="COMCARD - PTM"/>
    <s v="EJECUTADO_EXITOSO"/>
    <s v="EJECUTADO EXITOSO"/>
    <s v="31/08/2025 SE REALIZA ENVIO DE 30 ROLLOS, CON LA GUIA 2187690663 SERVIENTREGA. SE CONFIRMA ENTREGA EXITOSA POR PARTE DE LA TRANSPORTADORA_x000a_."/>
    <s v="ENVÍO"/>
    <m/>
    <s v="TIPO III"/>
    <s v="TERRESTRE"/>
    <m/>
    <n v="0"/>
    <n v="35779.500569199998"/>
    <n v="0"/>
    <n v="35779.500569199998"/>
    <m/>
    <m/>
    <m/>
    <m/>
    <m/>
  </r>
  <r>
    <s v="NEIVA"/>
    <x v="5"/>
    <x v="6"/>
    <n v="18753"/>
    <n v="2647501"/>
    <n v="65426"/>
    <s v="ORDEN DE CAMBIO"/>
    <s v="CAQUETA"/>
    <s v="SAN VICENTE DEL CAGUAN"/>
    <s v="BARRIO SAN JUAN DEL LOZADA SAN"/>
    <s v="REDEBAN"/>
    <s v="FO-25-1430448"/>
    <d v="2025-08-26T14:50:00"/>
    <d v="2025-08-31T13:43:00"/>
    <m/>
    <s v="ROLLOS"/>
    <s v="ROLLOS"/>
    <s v="CB UNO A UNO"/>
    <s v="CB UNO A UNO"/>
    <s v="EJECUTADO_EXITOSO"/>
    <s v="EJECUTADO EXITOSO"/>
    <s v="26/08/2025 SE CONFIRMA DATOS CON CB, DATOS CORRECTOS, SE ACTUALIZAN. SE REALIZA ENVIO DE ROLLOS CON GUIA | 31/08/2025 SE REALIZA ENVIO DE 10 ROLLOS, CON LA GUIA 2235596016 SERVIENTREGA. SE CONFIRMA ENTREGA EXITOSA POR PARTE DE LA TRANSPORTADORA_x000a_."/>
    <s v="ENVÍO"/>
    <m/>
    <s v="TIPO IV ESPECIAL"/>
    <s v="TERRESTRE / AEREO"/>
    <m/>
    <n v="0"/>
    <n v="35779.500569199998"/>
    <n v="0"/>
    <n v="35779.500569199998"/>
    <m/>
    <m/>
    <m/>
    <m/>
    <m/>
  </r>
  <r>
    <s v="NEIVA"/>
    <x v="5"/>
    <x v="6"/>
    <n v="18753"/>
    <n v="2645840"/>
    <n v="80401"/>
    <s v="ORDEN DE CAMBIO"/>
    <s v="CAQUETA"/>
    <s v="SAN VICENTE DEL CAGUAN"/>
    <s v="BARRIO CENTRO SAN VICENTE DEL CAGUAN 5"/>
    <s v="REDEBAN"/>
    <s v="FO-25-1430194"/>
    <d v="2025-08-26T11:20:00"/>
    <d v="2025-08-31T13:45:00"/>
    <m/>
    <s v="ROLLOS"/>
    <s v="ROLLOS"/>
    <s v="CB UNO A UNO"/>
    <s v="CB UNO A UNO"/>
    <s v="EJECUTADO_EXITOSO"/>
    <s v="EJECUTADO EXITOSO"/>
    <s v="26/08/2025 SE CONFIRMA DATOS CON CB, DATOS CORRECTOS, SE ACTUALIZAN. SE REALIZA ENVIO DE ROLLOS CON GUIA | 31/08/2025 SE REALIZA ENVIO DE 20 ROLLOS, CON LA GUIA 2235596015 SERVIENTREGA. SE CONFIRMA ENTREGA EXITOSA POR PARTE DE LA TRANSPORTADORA_x000a_."/>
    <s v="ENVÍO"/>
    <m/>
    <s v="TIPO IV ESPECIAL"/>
    <s v="TERRESTRE / AEREO"/>
    <m/>
    <n v="0"/>
    <n v="35779.500569199998"/>
    <n v="0"/>
    <n v="35779.500569199998"/>
    <m/>
    <m/>
    <m/>
    <m/>
    <m/>
  </r>
  <r>
    <s v="MEDELLIN"/>
    <x v="1"/>
    <x v="1"/>
    <n v="5425"/>
    <n v="2645891"/>
    <n v="79106"/>
    <s v="ORDEN DE CAMBIO"/>
    <s v="ANTIOQUIA"/>
    <s v="MACEO"/>
    <s v="BARRIO CALLE BOLIVAR MACEO"/>
    <s v="REDEBAN"/>
    <s v="FO-25-1427604"/>
    <d v="2025-08-26T11:30:00"/>
    <d v="2025-08-31T13:46:00"/>
    <m/>
    <s v="ROLLOS"/>
    <s v="ROLLOS"/>
    <s v="CB UNO A UNO"/>
    <s v="CB UNO A UNO"/>
    <s v="EJECUTADO_EXITOSO"/>
    <s v="EJECUTADO EXITOSO"/>
    <s v="26/08/2025 SE CONFIRMA DATOS CON CB, DATOS CORRECTOS, SE ACTUALIZAN. SE REALIZA ENVIO DE ROLLOS CON GUIA | 31/08/2025 SE REALIZA ENVIO DE 10 ROLLOS, CON LA GUIA 284607386 SERVIENTREGA. SE CONFIRMA ENTREGA EXITOSA POR PARTE DE LA TRANSPORTADORA_x000a_."/>
    <s v="ENVÍO"/>
    <m/>
    <s v="TIPO III"/>
    <s v="TERRESTRE"/>
    <m/>
    <n v="0"/>
    <n v="35779.500569199998"/>
    <n v="0"/>
    <n v="35779.500569199998"/>
    <m/>
    <m/>
    <m/>
    <m/>
    <m/>
  </r>
  <r>
    <m/>
    <x v="6"/>
    <x v="7"/>
    <m/>
    <m/>
    <m/>
    <m/>
    <m/>
    <m/>
    <m/>
    <m/>
    <m/>
    <m/>
    <m/>
    <m/>
    <m/>
    <m/>
    <m/>
    <m/>
    <m/>
    <m/>
    <m/>
    <m/>
    <m/>
    <m/>
    <m/>
    <m/>
    <m/>
    <m/>
    <m/>
    <n v="88607824.288089633"/>
    <m/>
    <m/>
    <m/>
    <m/>
    <m/>
  </r>
  <r>
    <m/>
    <x v="6"/>
    <x v="7"/>
    <m/>
    <m/>
    <m/>
    <m/>
    <m/>
    <m/>
    <m/>
    <m/>
    <m/>
    <m/>
    <m/>
    <m/>
    <m/>
    <m/>
    <m/>
    <m/>
    <m/>
    <m/>
    <m/>
    <m/>
    <m/>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PEREIRA"/>
    <x v="0"/>
    <x v="0"/>
    <n v="63001"/>
    <n v="5762470"/>
    <m/>
    <n v="3013001431"/>
    <s v="QUINDIO"/>
    <s v="ARMENIA"/>
    <s v="PLAZA PRINCIPAL BUENAVISTA"/>
    <s v="REDEBAN"/>
    <n v="5762470"/>
    <s v="FO-25-1393084"/>
    <d v="2025-08-19T13:30:00"/>
    <d v="2025-08-20T09:00:00"/>
    <s v="EJECUTADO_EXITOSO"/>
    <s v="CIERRE EXITOSO"/>
    <s v="ORDEN DE CAMBIO"/>
    <s v="CIERRE"/>
    <s v="CIERRE"/>
    <s v="VISITA_TÉCNICA"/>
    <s v="BBVA"/>
    <s v="19-08 SE CREA TAREA DE CIERRE CB BBVA_x000a_20-08 VISITAMOS COMERCIO REALIZAMOS RETIRO DE DATÁFONO, LECTOR DE BARRAS, PIN PAD Y HUB. "/>
    <s v="LM9ZZ159"/>
    <s v="TIPO II"/>
    <s v="TERRESTRE"/>
    <n v="1"/>
    <n v="0"/>
    <s v="ARROYAVE CANO MANUEL GUILLERMO"/>
    <n v="144967.87232000002"/>
    <n v="140395.6348884"/>
    <n v="144967.87232000002"/>
  </r>
  <r>
    <s v="PEREIRA"/>
    <x v="0"/>
    <x v="0"/>
    <n v="63001"/>
    <n v="5762483"/>
    <m/>
    <n v="3013001428"/>
    <s v="QUINDIO"/>
    <s v="ARMENIA"/>
    <s v="PIJAO"/>
    <s v="REDEBAN"/>
    <n v="5762483"/>
    <s v="FO-25-1393088"/>
    <d v="2025-08-19T13:34:00"/>
    <d v="2025-08-21T14:00:00"/>
    <s v="EJECUTADO_EXITOSO"/>
    <s v="CIERRE EXITOSO"/>
    <s v="ORDEN DE CAMBIO"/>
    <s v="CIERRE"/>
    <s v="CIERRE"/>
    <s v="VISITA_TÉCNICA"/>
    <s v="BBVA"/>
    <s v="19-08 SE CREA TAREA DE CIERRE CB BBVA_x000a_21-08 SE VISITA COMERCIO SE REALIZÓ DESINSTALACIÓN DATAFONO, LECTOR, HUB, PINPAD. "/>
    <s v="LM9ZZ156"/>
    <s v="TIPO II"/>
    <s v="TERRESTRE"/>
    <n v="1"/>
    <n v="0"/>
    <s v="SANCHEZ SOLORZANO JUAN SEBASTIAN"/>
    <n v="144967.87232000002"/>
    <n v="140395.6348884"/>
    <n v="144967.87232000002"/>
  </r>
  <r>
    <m/>
    <x v="1"/>
    <x v="1"/>
    <m/>
    <m/>
    <m/>
    <m/>
    <m/>
    <m/>
    <m/>
    <m/>
    <m/>
    <m/>
    <m/>
    <m/>
    <m/>
    <m/>
    <m/>
    <m/>
    <m/>
    <m/>
    <m/>
    <m/>
    <m/>
    <m/>
    <m/>
    <m/>
    <m/>
    <m/>
    <m/>
    <m/>
    <n v="289935.74464000005"/>
  </r>
  <r>
    <m/>
    <x v="1"/>
    <x v="1"/>
    <m/>
    <m/>
    <m/>
    <m/>
    <m/>
    <m/>
    <m/>
    <m/>
    <m/>
    <m/>
    <m/>
    <m/>
    <m/>
    <m/>
    <m/>
    <m/>
    <m/>
    <m/>
    <m/>
    <m/>
    <m/>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m/>
    <x v="0"/>
    <x v="0"/>
    <m/>
    <m/>
    <m/>
    <m/>
    <m/>
    <m/>
    <m/>
    <m/>
    <m/>
    <m/>
    <m/>
    <m/>
    <m/>
    <m/>
    <m/>
    <m/>
    <m/>
    <m/>
    <m/>
    <m/>
    <m/>
    <m/>
    <m/>
    <m/>
    <n v="479588.87655000004"/>
    <n v="196536.5258152"/>
    <n v="0"/>
  </r>
  <r>
    <m/>
    <x v="0"/>
    <x v="0"/>
    <m/>
    <m/>
    <m/>
    <m/>
    <m/>
    <m/>
    <m/>
    <m/>
    <m/>
    <m/>
    <m/>
    <m/>
    <m/>
    <m/>
    <m/>
    <m/>
    <m/>
    <m/>
    <m/>
    <m/>
    <m/>
    <m/>
    <m/>
    <m/>
    <n v="479588.87655000004"/>
    <n v="196536.5258152"/>
    <n v="0"/>
  </r>
  <r>
    <m/>
    <x v="0"/>
    <x v="0"/>
    <m/>
    <m/>
    <m/>
    <m/>
    <m/>
    <m/>
    <m/>
    <m/>
    <m/>
    <m/>
    <m/>
    <m/>
    <m/>
    <m/>
    <m/>
    <m/>
    <m/>
    <m/>
    <m/>
    <m/>
    <m/>
    <m/>
    <m/>
    <m/>
    <n v="479588.87655000004"/>
    <n v="196536.5258152"/>
    <n v="0"/>
  </r>
  <r>
    <m/>
    <x v="1"/>
    <x v="1"/>
    <m/>
    <m/>
    <m/>
    <m/>
    <m/>
    <m/>
    <m/>
    <m/>
    <m/>
    <m/>
    <m/>
    <m/>
    <m/>
    <m/>
    <m/>
    <m/>
    <m/>
    <m/>
    <m/>
    <m/>
    <m/>
    <m/>
    <m/>
    <m/>
    <m/>
    <m/>
    <n v="0"/>
  </r>
  <r>
    <m/>
    <x v="1"/>
    <x v="1"/>
    <m/>
    <m/>
    <m/>
    <m/>
    <m/>
    <m/>
    <m/>
    <m/>
    <m/>
    <m/>
    <m/>
    <m/>
    <m/>
    <m/>
    <m/>
    <m/>
    <m/>
    <m/>
    <m/>
    <m/>
    <m/>
    <m/>
    <m/>
    <m/>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
  <r>
    <s v="BOGOTA"/>
    <x v="0"/>
    <x v="0"/>
    <n v="99001"/>
    <s v="TA-25-889171"/>
    <n v="16477812"/>
    <s v="APERTURA"/>
    <s v="CB CRECIMIENTO - NUEVO"/>
    <s v="VICHADA"/>
    <s v="PUERTO CARREÑO"/>
    <s v="MOVILCO PUERTO CARREÑO"/>
    <s v="REDEBAN"/>
    <s v="FO-25-1279229"/>
    <d v="2025-07-24T00:00:00"/>
    <d v="2025-08-05T00:00:00"/>
    <n v="9999"/>
    <s v="BANCO DE BOGOTA"/>
    <s v="EJECUTADO"/>
    <s v="24-07-2025 SE REALIZA LLAMADA AL CLIENTE, SE HABLA CON MOVILCO SAS SE VALIDA DIRECCIÓN OK, CANAL OK, TARJETA DE SEMBRADO OK, DISPONIBILIDAD TOTAL, SE CONFIRMA 4 ULTIMOS DIGITOS DE LA TARJETA: OK, LLAMAR EL DÍA LA INSTALACIÓN PARA CONFIRMAR VISITA// CONTACTO REALIZADO POR WHATSAPP // 05/08/2025 SE REALIZA INSTALACION DE CORRESPONSAL AVAL, SE INSTALAN EQUIPOS, SEMBRADO DE TARJETA, CB QUEDA OPERATIVO."/>
    <s v="VISITA_TÉCNICA"/>
    <s v="SEZZZ903"/>
    <s v="TIPO IV ESPECIAL"/>
    <s v="AEREO"/>
    <s v="CORTES VELANDIA MIGUEL ANGEL"/>
    <n v="4393"/>
    <n v="1"/>
    <n v="988462.96268840006"/>
    <n v="988462.96268840006"/>
    <m/>
    <m/>
    <m/>
    <m/>
    <m/>
    <m/>
  </r>
  <r>
    <s v="VILLAVICENCIO"/>
    <x v="1"/>
    <x v="1"/>
    <n v="50001"/>
    <s v="TA-25-904531"/>
    <n v="89210244"/>
    <s v="APERTURA"/>
    <s v="CB CRECIMIENTO - NUEVO"/>
    <s v="META"/>
    <s v="VILLAVICENCIO"/>
    <s v="SERVIMOTOR´S DEL LLANO"/>
    <s v="REDEBAN"/>
    <s v="FO-25-1305707"/>
    <d v="2025-07-30T00:00:00"/>
    <d v="2025-08-04T00:00:00"/>
    <n v="9999"/>
    <s v="BANCO DE BOGOTA"/>
    <s v="EJECUTADO"/>
    <s v="30-07-2025 SE REALIZA LLAMADA AL CLIENTE, SE HABLA CON LA SRA KAROL MICHELL ARIAS MUNEVAR, SE VALIDA DIRECCIÓN OK, CANAL OK, TARJETA DE SEMBRADO OK, DISPONIBILIDAD TOTAL, SE CONFIRMA 4 ULTIMOS DIGITOS DE LA TARJETA: SI, LLAMAR EL DÍA LA INSTALACIÓN PARA CONFIRMAR VISITA // 04/08/2025 SE REALIZA INSTALACION DE CORRESPONSAL AVAL, SE INSTALAN EQUIPOS, SEMBRADO DE TARJETA, CB QUEDA OPERATIVO."/>
    <s v="VISITA_TÉCNICA"/>
    <s v="FAPZZ283"/>
    <s v="TIPO I"/>
    <s v="TERRESTRE"/>
    <s v="GARZON RUIZ LUIS MIGUEL"/>
    <n v="1666"/>
    <n v="1"/>
    <n v="75096.394270399993"/>
    <n v="75096.394270399993"/>
    <m/>
    <m/>
    <m/>
    <m/>
    <m/>
    <m/>
  </r>
  <r>
    <s v="CALI"/>
    <x v="2"/>
    <x v="2"/>
    <n v="76111"/>
    <s v="TA-25-904536"/>
    <n v="89534303"/>
    <s v="APERTURA"/>
    <s v="CB CRECIMIENTO - NUEVO"/>
    <s v="VALLE DEL CAUCA"/>
    <s v="GUADALAJARA DE BUGA"/>
    <s v="MISCELANEA NAGASHIMA"/>
    <s v="REDEBAN"/>
    <s v="FO-25-1305717"/>
    <d v="2025-07-30T00:00:00"/>
    <d v="2025-08-01T00:00:00"/>
    <n v="9999"/>
    <s v="BANCO DE BOGOTA"/>
    <s v="EJECUTADO"/>
    <s v="30-07-2025 SE REALIZA LLAMADA AL CLIENTE, SE HABLA CON LA SRA RYOKO MARYURI NAGASHIMA CACERES, SE VALIDA DIRECCIÓN OK, CANAL OK, TARJETA DE SEMBRADO OK, DISPONIBILIDAD TOTAL, SE CONFIRMA 4 ULTIMOS DIGITOS DE LA TARJETA: SI, LLAMAR EL DÍA LA INSTALACIÓN PARA CONFIRMAR VISITA // 01/08/2025 SE REALIZA INSTALACION DE CORRESPONSAL AVAL, SE INSTALAN EQUIPOS, SEMBRADO DE TARJETA, CB QUEDA OPERATIVO."/>
    <s v="VISITA_TÉCNICA"/>
    <s v="FBZZZ190"/>
    <s v="TIPO II"/>
    <s v="TERRESTRE"/>
    <s v="TORRES GARCIA JENDRY JOSE"/>
    <n v="8298"/>
    <n v="1"/>
    <n v="163813.69572160003"/>
    <n v="163813.69572160003"/>
    <m/>
    <m/>
    <m/>
    <m/>
    <m/>
    <m/>
  </r>
  <r>
    <s v="BOGOTA"/>
    <x v="0"/>
    <x v="0"/>
    <n v="11001"/>
    <s v="TA-25-904537"/>
    <n v="90092937"/>
    <s v="APERTURA"/>
    <s v="CB CRECIMIENTO - NUEVO"/>
    <s v="CUNDINAMARCA"/>
    <s v="BOGOTA"/>
    <s v="JOKAR GRAPHICS"/>
    <s v="REDEBAN"/>
    <s v="FO-25-1305720"/>
    <d v="2025-07-30T00:00:00"/>
    <d v="2025-08-01T00:00:00"/>
    <n v="9999"/>
    <s v="BANCO DE BOGOTA"/>
    <s v="EJECUTADO"/>
    <s v="30-07-2025 SE REALIZA LLAMADA AL CLIENTE, SE HABLA CON LA SRA DIANA MARIA BARBOSA FORERO, SE VALIDA DIRECCIÓN OK, CANAL OK, TARJETA DE SEMBRADO OK, DISPONIBILIDAD TOTAL, SE CONFIRMA 4 ULTIMOS DIGITOS DE LA TARJETA: SI, LLAMAR EL DÍA LA INSTALACIÓN PARA CONFIRMAR VISITA // 01/08/2025 SE REALIZA INSTALACION DE CORRESPONSAL AVAL, SE INSTALAN EQUIPOS, SEMBRADO DE TARJETA, CB QUEDA OPERATIVO."/>
    <s v="VISITA_TÉCNICA"/>
    <s v="SBZZZ684"/>
    <s v="TIPO I"/>
    <s v="TERRESTRE"/>
    <s v="GALINDO ROJAS LUIS FELIPE"/>
    <n v="2217"/>
    <n v="1"/>
    <n v="75096.394270399993"/>
    <n v="75096.394270399993"/>
    <m/>
    <m/>
    <m/>
    <m/>
    <m/>
    <m/>
  </r>
  <r>
    <s v="BOGOTA"/>
    <x v="0"/>
    <x v="0"/>
    <n v="11001"/>
    <s v="TA-25-904544"/>
    <n v="89589705"/>
    <s v="APERTURA"/>
    <s v="CB CRECIMIENTO - NUEVO"/>
    <s v="CUNDINAMARCA"/>
    <s v="BOGOTA"/>
    <s v="TECNOSTAR 1"/>
    <s v="REDEBAN"/>
    <s v="FO-25-1305746"/>
    <d v="2025-07-30T00:00:00"/>
    <d v="2025-08-01T00:00:00"/>
    <n v="9999"/>
    <s v="BANCO DE BOGOTA"/>
    <s v="EJECUTADO"/>
    <s v="30-07-2025 SE REALIZA LLAMADA AL CLIENTE, SE HABLA CON LA SRAEDITH  ADRIANA OVALLE  PINZON, SE VALIDA DIRECCIÓN OK, CANAL OK, TARJETA DE SEMBRADO OK, DISPONIBILIDAD TOTAL, SE CONFIRMA 4 ULTIMOS DIGITOS DE LA TARJETA: NO - CLIENTE NO LA TIENE A LA MANO (SE LE COMPARTE DIGITOS ENVIADOS EN LISTA), LLAMAR EL DÍA LA INSTALACIÓN PARA CONFIRMAR VISITA // 01/08/2025 SE REALIZA INSTALACION DE CORRESPONSAL AVAL, SE INSTALAN EQUIPOS, SEMBRADO DE TARJETA, CB QUEDA OPERATIVO."/>
    <s v="VISITA_TÉCNICA"/>
    <s v="SBZZZ348"/>
    <s v="TIPO I"/>
    <s v="TERRESTRE"/>
    <s v="GALINDO ROJAS LUIS FELIPE"/>
    <n v="194"/>
    <n v="1"/>
    <n v="75096.394270399993"/>
    <n v="75096.394270399993"/>
    <m/>
    <m/>
    <m/>
    <m/>
    <m/>
    <m/>
  </r>
  <r>
    <s v="APARTADO"/>
    <x v="3"/>
    <x v="3"/>
    <n v="5172"/>
    <s v="TA-25-904539"/>
    <n v="89588003"/>
    <s v="APERTURA"/>
    <s v="CB CRECIMIENTO - NUEVO"/>
    <s v="ANTIOQUIA"/>
    <s v="CHIGORODO"/>
    <s v="TIENDA LAS RESTREPO ORTIZ "/>
    <s v="REDEBAN"/>
    <s v="FO-25-1305727"/>
    <d v="2025-07-30T00:00:00"/>
    <d v="2025-08-01T00:00:00"/>
    <n v="9999"/>
    <s v="BANCO DE BOGOTA"/>
    <s v="EJECUTADO"/>
    <s v="30-07-2025 SE REALIZA LLAMADA AL CLIENTE, SE HABLA CON LA SRA LINA MARIA RESTREPO ORTI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1/08/2025 SE REALIZA INSTALACION DE CORRESPONSAL AVAL, SE INSTALAN EQUIPOS, SEMBRADO DE TARJETA, CB QUEDA OPERATIVO."/>
    <s v="VISITA_TÉCNICA"/>
    <s v="V6ZZZ644"/>
    <s v="TIPO II"/>
    <s v="TERRESTRE"/>
    <s v="CASTRO HENAO DANIEL ESTEBAN"/>
    <n v="5753"/>
    <n v="1"/>
    <n v="163813.69572160003"/>
    <n v="163813.69572160003"/>
    <m/>
    <m/>
    <m/>
    <m/>
    <m/>
    <m/>
  </r>
  <r>
    <s v="PASTO"/>
    <x v="2"/>
    <x v="2"/>
    <n v="52001"/>
    <s v="TA-25-904540"/>
    <n v="90100825"/>
    <s v="APERTURA"/>
    <s v="CB CRECIMIENTO - NUEVO"/>
    <s v="NARIÑO"/>
    <s v="PASTO"/>
    <s v="VARIEDADES EL BERNAL"/>
    <s v="REDEBAN"/>
    <s v="FO-25-1305729"/>
    <d v="2025-07-30T00:00:00"/>
    <d v="2025-08-01T00:00:00"/>
    <n v="9999"/>
    <s v="BANCO DE BOGOTA"/>
    <s v="EJECUTADO"/>
    <s v="30-07-2025 SE REALIZA LLAMADA AL CLIENTE, SE HABLA CON LA SRA YUDI MARISOL CHALAMA PANTOJA SE VALIDA DIRECCIÓN OK, CANAL OK, TARJETA DE SEMBRADO OK, DISPONIBILIDAD TOTAL, SE CONFIRMA 4 ULTIMOS DIGITOS DE LA TARJETA: OK, LLAMAR EL DÍA LA INSTALACIÓN PARA CONFIRMAR VISITA// CONTACTO REALIZADO POR WHATSAPP // CLIENTE SOLICITA QUE LA CONTACTEN POR WHATSAPP POR SEGURIDAD Y POR SEÑAL DE LA ZONA // 01/08/2025 SE REALIZA INSTALACION DE CORRESPONSAL AVAL, SE INSTALAN EQUIPOS, SEMBRADO DE TARJETA, CB QUEDA OPERATIVO."/>
    <s v="VISITA_TÉCNICA"/>
    <s v="V6ZZZ348"/>
    <s v="TIPO I"/>
    <s v="TERRESTRE"/>
    <s v="GUERRERO RAMIREZ OSCAR DARIO"/>
    <n v="4233"/>
    <n v="1"/>
    <n v="75096.394270399993"/>
    <n v="75096.394270399993"/>
    <m/>
    <m/>
    <m/>
    <m/>
    <m/>
    <m/>
  </r>
  <r>
    <s v="BUCARAMANGA"/>
    <x v="4"/>
    <x v="4"/>
    <n v="68307"/>
    <s v="TA-25-904541"/>
    <n v="90094946"/>
    <s v="APERTURA"/>
    <s v="CB CRECIMIENTO - NUEVO"/>
    <s v="SANTANDER"/>
    <s v="GIRON"/>
    <s v="MIL DETALLES GRN"/>
    <s v="REDEBAN"/>
    <s v="FO-25-1305731"/>
    <d v="2025-07-30T00:00:00"/>
    <d v="2025-08-01T00:00:00"/>
    <n v="9999"/>
    <s v="BANCO DE BOGOTA"/>
    <s v="EJECUTADO"/>
    <s v="30-07-2025 SE REALIZA LLAMADA AL CLIENTE, SE HABLA CON EL SR JOHAN SEBASTIAN NARANJO RUE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1/08/2025 SE REALIZA INSTALACION DE CORRESPONSAL AVAL, SE INSTALAN EQUIPOS, SEMBRADO DE TARJETA, CB QUEDA OPERATIVO."/>
    <s v="VISITA_TÉCNICA"/>
    <s v="SEZZZ084"/>
    <s v="TIPO I"/>
    <s v="TERRESTRE"/>
    <s v="PEÑA DIAZ IVAN YESID"/>
    <n v="7368"/>
    <n v="1"/>
    <n v="75096.394270399993"/>
    <n v="75096.394270399993"/>
    <m/>
    <m/>
    <m/>
    <m/>
    <m/>
    <m/>
  </r>
  <r>
    <s v="BOGOTA"/>
    <x v="0"/>
    <x v="0"/>
    <n v="25875"/>
    <s v="TA-25-904542"/>
    <n v="89093511"/>
    <s v="APERTURA"/>
    <s v="CB CRECIMIENTO - NUEVO"/>
    <s v="CUNDINAMARCA"/>
    <s v="VILLETA"/>
    <s v="CIGARRERIA Y CAFETERIA EL TURISTA"/>
    <s v="REDEBAN"/>
    <s v="FO-25-1305733"/>
    <d v="2025-07-30T00:00:00"/>
    <d v="2025-08-04T00:00:00"/>
    <n v="9999"/>
    <s v="BANCO DE BOGOTA"/>
    <s v="EJECUTADO/CANCELADO"/>
    <s v="30-07-2025 SE REALIZA LLAMADA AL CLIENTE, SE HABLA CON LA SRA JUDY JASBLEIDY MELO GARC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4/08/2025 SE LLEGA A DIRECCIÓN PARA REALIZAR INSTALACIÓN DE CB AVAL AL LLEGAR A SITIO EL EQUIPO QUE TIENE EL CLIENTE NO COINCIDE CON LOS DATOS QUE TRAE LA ORDEN, SE ESCALA CON PAOLA DE RBM QUIEN INDICA PLATAFORMA CAÍDA POR ESPERAR DESPUÉS DE HORA Y MEDIA SE REESTABLECE PLATAFORMA CONFIRMA DATOS DEL EQUIPO QUE DEBERÍA ESTAR EN SITIO NO CORRESPONDEN Y EL CLIENTE MANIFIESTA NO TENER MÁS SE ENCUENTRA MOLESTA POR QUÉ LLEVA MÁS DE 6 MESES QUE LA TIENEN CON ESE PROBLEMA POR LO TANTO NO ES POSIBLE REALIZAR INSTALACIÓN SE EXPLICA A CLIENTE QUIEN ESTÁ SÚPER MOLESTA NO FIRMA CONTROL DE VISTA Y NO NOS DA MÁS DATOS"/>
    <s v="VISITA_TÉCNICA"/>
    <s v="A1SZZ129"/>
    <s v="TIPO II"/>
    <s v="TERRESTRE"/>
    <s v="BUSTOS MORA DIEGO MANUEL"/>
    <n v="558"/>
    <n v="1"/>
    <n v="163813.69572160003"/>
    <n v="163813.69572160003"/>
    <m/>
    <m/>
    <m/>
    <m/>
    <m/>
    <m/>
  </r>
  <r>
    <s v="BOGOTA"/>
    <x v="0"/>
    <x v="0"/>
    <n v="11001"/>
    <s v="TA-25-904543"/>
    <n v="89346612"/>
    <s v="APERTURA"/>
    <s v="CB CRECIMIENTO - NUEVO"/>
    <s v="CUNDINAMARCA"/>
    <s v="BOGOTA"/>
    <s v="DROGUERIA MAXI FAMILIAR"/>
    <s v="REDEBAN"/>
    <s v="FO-25-1305737"/>
    <d v="2025-07-30T00:00:00"/>
    <d v="2025-08-04T00:00:00"/>
    <n v="9999"/>
    <s v="BANCO DE BOGOTA"/>
    <s v="EJECUTADO/CANCELADO"/>
    <s v="30-07-2025 SE REALIZA LLAMADA AL CLIENTE, SE HABLA CON EL SR HERNAN PACH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4/08/2025 SE VISITA COMERCIO PARA APERTURA AVAL AL LLEGAR SE INICIA CON VALIDACIÓN DE INSTALACIÓN Y SE EVIDENCIA QUE EN EL COMERCIO NO HAY PUERTOS DE RED DISPONIBLES PARA CONECTAR EL DATAFONO SE INDICA A CLIENTE QUE DEBE CONTAR CON PUERTOS DISPONIBLES PARA INSTALACIÓN CLIENTE SE ENCUENTRA FUERA DEL PAÍS POR LO QUE NO PUEDE GARANTIZAR EN EL MOMENTO LA DISPONIBILIDAD DE CONEXIÓN A INTERNET Y SE PROCEDE A CANCELAR VISITA INDICÁNDOLE A CLIENTE QUE UNA VEZ SE ENCUENTRE EN EL PAÍS Y GARANTICE UN PUERTO PARA CONEXIÓN A INSTARNET SOLICITE LA INSTALACIÓN NUEVAMENTE Y SE CIERRA APERTURA SIN MAS NOVEDAD , CLIENTE INDICA A PERSONA QUE ATIENDE NO FIRMAR NINGÚN DOCUMENTO DE LA INSTALACIÓN "/>
    <s v="VISITA_TÉCNICA"/>
    <s v="SXUZZ767"/>
    <s v="TIPO I"/>
    <s v="TERRESTRE"/>
    <s v="ROMERO ROJAS BREIDY JHOHAN"/>
    <n v="3387"/>
    <n v="1"/>
    <n v="75096.394270399993"/>
    <n v="75096.394270399993"/>
    <m/>
    <m/>
    <m/>
    <m/>
    <m/>
    <m/>
  </r>
  <r>
    <s v="BOGOTA"/>
    <x v="0"/>
    <x v="0"/>
    <n v="11001"/>
    <s v="TA-25-911095"/>
    <n v="89346641"/>
    <s v="APERTURA"/>
    <s v="CB CRECIMIENTO - NUEVO"/>
    <s v="CUNDINAMARCA"/>
    <s v="BOGOTA"/>
    <s v="INVERSIONES AGUS"/>
    <s v="REDEBAN"/>
    <s v="FO-25-1310970"/>
    <d v="2025-07-31T00:00:00"/>
    <d v="2025-08-04T00:00:00"/>
    <n v="9999"/>
    <s v="BANCO DE BOGOTA"/>
    <s v="EJECUTADO"/>
    <s v="31-07-2025 SE REALIZA LLAMADA AL CLIENTE, SE HABLA CON LA SRA YURY VANESSA GIL SOSA SE VALIDA DIRECCIÓN OK, CANAL OK, TARJETA DE SEMBRADO OK, DISPONIBILIDAD TOTAL, SE CONFIRMA 4 ULTIMOS DIGITOS DE LA TARJETA: OK, LLAMAR EL DÍA LA INSTALACIÓN PARA CONFIRMAR VISITA// CONTACTO REALIZADO POR LA APP // 04/08/2025 SE REALIZA INSTALACION DE CORRESPONSAL AVAL, SE INSTALAN EQUIPOS, SEMBRADO DE TARJETA, CB QUEDA OPERATIVO."/>
    <s v="VISITA_TÉCNICA"/>
    <s v="LMYZZ502"/>
    <s v="TIPO I"/>
    <s v="TERRESTRE"/>
    <s v="HERNANDEZ NARANJO OSCAR EDUARDO"/>
    <n v="6914"/>
    <n v="1"/>
    <n v="75096.394270399993"/>
    <n v="75096.394270399993"/>
    <m/>
    <m/>
    <m/>
    <m/>
    <m/>
    <m/>
  </r>
  <r>
    <s v="BUCARAMANGA"/>
    <x v="4"/>
    <x v="4"/>
    <n v="68001"/>
    <s v="TA-25-911096"/>
    <n v="89534603"/>
    <s v="APERTURA"/>
    <s v="CB CRECIMIENTO - NUEVO"/>
    <s v="SANTANDER"/>
    <s v="BUCARAMANGA"/>
    <s v="CONEXIÓN LINEA VERDE"/>
    <s v="REDEBAN"/>
    <s v="FO-25-1310975"/>
    <d v="2025-07-31T00:00:00"/>
    <d v="2025-08-04T00:00:00"/>
    <n v="9999"/>
    <s v="BANCO DE BOGOTA"/>
    <s v="EJECUTADO"/>
    <s v="31-07-2025 SE REALIZA LLAMADA AL CLIENTE, SE HABLA CON EL SR ARNULFO RAMIREZ CARVAJ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4/08/2025 SE REALIZA INSTALACION DE CORRESPONSAL AVAL, SE INSTALAN EQUIPOS, SEMBRADO DE TARJETA, CB QUEDA OPERATIVO."/>
    <s v="VISITA_TÉCNICA"/>
    <s v="LAZZZ205"/>
    <s v="TIPO I"/>
    <s v="TERRESTRE"/>
    <s v="PEÑA DIAZ IVAN YESID"/>
    <n v="2563"/>
    <n v="1"/>
    <n v="75096.394270399993"/>
    <n v="75096.394270399993"/>
    <m/>
    <m/>
    <m/>
    <m/>
    <m/>
    <m/>
  </r>
  <r>
    <s v="MEDELLIN"/>
    <x v="3"/>
    <x v="3"/>
    <n v="5034"/>
    <s v="TA-25-911097"/>
    <n v="89587375"/>
    <s v="APERTURA"/>
    <s v="CB CRECIMIENTO - NUEVO"/>
    <s v="ANTIOQUIA"/>
    <s v="ANDES"/>
    <s v="DROGUERIA JMA ANDES "/>
    <s v="REDEBAN"/>
    <s v="FO-25-1310979"/>
    <d v="2025-07-31T00:00:00"/>
    <d v="2025-08-05T00:00:00"/>
    <n v="9999"/>
    <s v="BANCO DE BOGOTA"/>
    <s v="EJECUTADO"/>
    <s v="31-07-2025 SE REALIZA LLAMADA AL CLIENTE, SE HABLA CON EL SR JUAN MANUEL MONTOYA MONTOY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5/08/2025 SE LLEGA AL PUNTO SE ENCUENTRA QUE ERA UN CAMBIO RAZÓN SOCIAL SE ESCALA A RDB Y INDICAN PROCEDER CON EL CAMBIO RAZÓN SOCIAL HUBO RG SE ESCALA A RDB Y INDICO QUE ERA DE ENTIDAD NOS AUTORIZAN RETIRARNOS"/>
    <s v="VISITA_TÉCNICA"/>
    <s v="V6ZZZ643"/>
    <s v="TIPO III"/>
    <s v="TERRESTRE"/>
    <s v="ALVAREZ ARENAS VICTOR HUGO"/>
    <n v="7691"/>
    <n v="1"/>
    <n v="275728.78077800001"/>
    <n v="275728.78077800001"/>
    <m/>
    <m/>
    <m/>
    <m/>
    <m/>
    <m/>
  </r>
  <r>
    <s v="BUCARAMANGA"/>
    <x v="4"/>
    <x v="4"/>
    <n v="68307"/>
    <s v="TA-25-911098"/>
    <n v="90094307"/>
    <s v="APERTURA"/>
    <s v="CB CRECIMIENTO - NUEVO"/>
    <s v="SANTANDER"/>
    <s v="GIRON"/>
    <s v="GRUPO ARFEGOMO"/>
    <s v="REDEBAN"/>
    <s v="FO-25-1310984"/>
    <d v="2025-07-31T00:00:00"/>
    <d v="2025-08-04T00:00:00"/>
    <n v="9999"/>
    <s v="BANCO DE BOGOTA"/>
    <s v="EJECUTADO"/>
    <s v="31-07-2025 SE REALIZA LLAMADA AL CLIENTE, SE HABLA CON LA SRA CINDY LORENA PAREDES RODRIGU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4/08/2025 INSTALACIÓN DE CB AVAL, INSTALACIÓN Y ADECUACIÓN DE DATAFONO LECTORA FUENTE CABLE PACTHCORD Y BASE, BORRADO E INYECCIÓN DE SO +VER 10.6, CONFIGURACIÓN CB OK, SEMBRADO DE TARJETA #3317, PRUEBAS OK. ACTIVIDAD CON NOVEDAD EN LOS NOMBRES DE BAUCHER DISTINTA A NOMBRE DE ORDEN Y TARJETA, INSTALACIÓN AUTORIZADA POR LA RED."/>
    <s v="VISITA_TÉCNICA"/>
    <s v="SBZZZ979"/>
    <s v="TIPO I"/>
    <s v="TERRESTRE"/>
    <s v="SANTOS GONZALEZ JOHAN FABIAN"/>
    <n v="3317"/>
    <n v="1"/>
    <n v="75096.394270399993"/>
    <n v="75096.394270399993"/>
    <m/>
    <m/>
    <m/>
    <m/>
    <m/>
    <m/>
  </r>
  <r>
    <s v="VALLEDUPAR"/>
    <x v="5"/>
    <x v="5"/>
    <n v="20001"/>
    <s v="TA-25-911099"/>
    <n v="90101429"/>
    <s v="APERTURA"/>
    <s v="CB CRECIMIENTO - NUEVO"/>
    <s v="CESAR"/>
    <s v="VALLEDUPAR"/>
    <s v="MULTISERVICIOS JIM"/>
    <s v="REDEBAN"/>
    <s v="FO-25-1310989"/>
    <d v="2025-07-31T00:00:00"/>
    <d v="2025-08-04T00:00:00"/>
    <n v="9999"/>
    <s v="BANCO DE BOGOTA"/>
    <s v="EJECUTADO"/>
    <s v="31-07-2025 SE REALIZA LLAMADA AL CLIENTE, SE HABLA CON LA SRA MARIA ALEJANDRA GOMEZ LOPEZ SE VALIDA DIRECCIÓN OK, CANAL OK, TARJETA DE SEMBRADO OK, DISPONIBILIDAD TOTAL, SE CONFIRMA 4 ULTIMOS DIGITOS DE LA TARJETA: OK, LLAMAR EL DÍA LA INSTALACIÓN PARA CONFIRMAR VISITA// CONTACTO REALIZADO POR LA APP // 04/08/2025 SE REALIZA INSTALACION DE CORRESPONSAL AVAL, SE INSTALAN EQUIPOS, SEMBRADO DE TARJETA, CB QUEDA OPERATIVO."/>
    <s v="VISITA_TÉCNICA"/>
    <s v="V6ZZZ345"/>
    <s v="TIPO I"/>
    <s v="TERRESTRE"/>
    <s v="MAESTRE MENGUAL EDGAR ENRIQUE"/>
    <n v="2597"/>
    <n v="1"/>
    <n v="75096.394270399993"/>
    <n v="75096.394270399993"/>
    <m/>
    <m/>
    <m/>
    <m/>
    <m/>
    <m/>
  </r>
  <r>
    <s v="TUNJA"/>
    <x v="4"/>
    <x v="4"/>
    <n v="15816"/>
    <s v="TA-25-911100"/>
    <n v="43337278"/>
    <s v="APERTURA"/>
    <s v="CB CRECIMIENTO - NUEVO"/>
    <s v="BOYACA"/>
    <s v="TOGUI"/>
    <s v="DROGUERIA MEDIFARMA TOGUI"/>
    <s v="REDEBAN"/>
    <s v="FO-25-1310994"/>
    <d v="2025-07-31T00:00:00"/>
    <d v="2025-08-01T00:00:00"/>
    <n v="9999"/>
    <s v="BANCO DE BOGOTA"/>
    <s v="EJECUTADO"/>
    <s v="31-07-2025 SE REALIZA LLAMADA AL CLIENTE, SE HABLA CON EL SR EDWIN RUIZ RAMI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1/08/2025 SE REALIZA INSTALACION DE CORRESPONSAL AVAL, SE INSTALAN EQUIPOS, SEMBRADO DE TARJETA, CB QUEDA OPERATIVO."/>
    <s v="VISITA_TÉCNICA"/>
    <s v="EG00N781"/>
    <s v="TIPO II"/>
    <s v="TERRESTRE"/>
    <s v="GONZALEZ GONZALEZ MARIO ALBERTO"/>
    <n v="6854"/>
    <n v="1"/>
    <n v="163813.69572160003"/>
    <n v="163813.69572160003"/>
    <m/>
    <m/>
    <m/>
    <m/>
    <m/>
    <m/>
  </r>
  <r>
    <s v="NEIVA"/>
    <x v="1"/>
    <x v="1"/>
    <n v="41001"/>
    <s v="TA-25-915871"/>
    <n v="89383421"/>
    <s v="APERTURA"/>
    <s v="CB CRECIMIENTO - NUEVO"/>
    <s v="HUILA"/>
    <s v="NEIVA"/>
    <s v="CIBER SPACE KAREN"/>
    <s v="REDEBAN"/>
    <s v="FO-25-1317228"/>
    <d v="2025-08-01T00:00:00"/>
    <d v="2025-08-05T00:00:00"/>
    <n v="9999"/>
    <s v="BANCO DE BOGOTA"/>
    <s v="EJECUTADO"/>
    <s v="01-08-2025 SE REALIZA LLAMADA AL CLIENTE, SE HABLA CON LA SRA KATERINE DIAZ MEDINA, SE VALIDA DIRECCIÓN OK, CANAL OK, TARJETA DE SEMBRADO OK, DISPONIBILIDAD TOTAL, SE CONFIRMA 4 ULTIMOS DIGITOS DE LA TARJETA: SI, LLAMAR EL DÍA LA INSTALACIÓN PARA CONFIRMAR VISITA // 05/08/2025 SE REALIZA INSTALACION DE CORRESPONSAL AVAL, SE INSTALAN EQUIPOS, SEMBRADO DE TARJETA, CB QUEDA OPERATIVO."/>
    <s v="VISITA_TÉCNICA"/>
    <s v="SAUZZ280"/>
    <s v="TIPO I"/>
    <s v="TERRESTRE"/>
    <s v="DIAZ VARGAS JONATHAN MIGUEL"/>
    <n v="4525"/>
    <n v="1"/>
    <n v="75096.394270399993"/>
    <n v="75096.394270399993"/>
    <m/>
    <m/>
    <m/>
    <m/>
    <m/>
    <m/>
  </r>
  <r>
    <s v="YOPAL"/>
    <x v="1"/>
    <x v="1"/>
    <n v="85001"/>
    <s v="TA-25-915872"/>
    <n v="89499531"/>
    <s v="APERTURA"/>
    <s v="CB CRECIMIENTO - NUEVO"/>
    <s v="CASANARE"/>
    <s v="YOPAL"/>
    <s v="ASESORIAS CONTABLES Y MULTISERVICIOS S.R."/>
    <s v="REDEBAN"/>
    <s v="FO-25-1317231"/>
    <d v="2025-08-01T00:00:00"/>
    <d v="2025-08-06T00:00:00"/>
    <n v="9999"/>
    <s v="BANCO DE BOGOTA"/>
    <s v="EJECUTADO"/>
    <s v="01-08-2025 SE REALIZA LLAMADA AL CLIENTE, SE HABLA CON LA SRA SANDRA MILENA REYES BOHORQUEZ, SE VALIDA DIRECCIÓN OK, CANAL OK, TARJETA DE SEMBRADO OK, DISPONIBILIDAD TOTAL, SE CONFIRMA 4 ULTIMOS DIGITOS DE LA TARJETA: NO - CLIENTE NO LA TIENE A LA MANO (SE LE COMPARTE DIGITOS ENVIADOS EN LISTA), LLAMAR EL DÍA LA INSTALACIÓN PARA CONFIRMAR VISITA// 06/08/2025 SE REALIZA INSTALACION DE CORRESPONSAL AVAL, SE INSTALAN ACCESORIOS EQUIPO YA SE ENCONTRABA EN EL COMERCIO, SEMBRADO DE TARJETA, CB QUEDA OPERATIVO."/>
    <s v="VISITA_TÉCNICA"/>
    <s v="SEZZZ051"/>
    <s v="TIPO I"/>
    <s v="TERRESTRE"/>
    <s v="BERNAL ELAICA EDGAR ALEXIS"/>
    <n v="3814"/>
    <n v="1"/>
    <n v="75096.394270399993"/>
    <n v="75096.394270399993"/>
    <m/>
    <m/>
    <m/>
    <m/>
    <m/>
    <m/>
  </r>
  <r>
    <s v="BOGOTA"/>
    <x v="0"/>
    <x v="0"/>
    <n v="25513"/>
    <s v="TA-25-915873"/>
    <n v="89496923"/>
    <s v="APERTURA"/>
    <s v="CB CRECIMIENTO - NUEVO"/>
    <s v="CUNDINAMARCA"/>
    <s v="PACHO"/>
    <s v="TRAVESURAS ORIGINALES"/>
    <s v="REDEBAN"/>
    <s v="FO-25-1317233"/>
    <d v="2025-08-01T00:00:00"/>
    <d v="2025-08-05T00:00:00"/>
    <n v="9999"/>
    <s v="BANCO DE BOGOTA"/>
    <s v="EJECUTADO"/>
    <s v="01-08-2025 SE REALIZA LLAMADA AL CLIENTE, SE HABLA CON EL SR JOHN ALEXANDER ZAMORA MEND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El horario de atención del almacén es de 9am a 12,30 y de 2 pm a 7pm) // 05/08/2025 SE REALIZA INSTALACION DE CORRESPONSAL AVAL, SE INSTALAN EQUIPOS, SEMBRADO DE TARJETA, CB QUEDA OPERATIVO."/>
    <s v="VISITA_TÉCNICA"/>
    <s v="V7ZZZ849"/>
    <s v="TIPO III"/>
    <s v="TERRESTRE"/>
    <s v="GALEANO SORIANO JUAN DAVID"/>
    <n v="7321"/>
    <n v="1"/>
    <n v="275728.78077800001"/>
    <n v="275728.78077800001"/>
    <m/>
    <m/>
    <m/>
    <m/>
    <m/>
    <m/>
  </r>
  <r>
    <s v="VILLAVICENCIO"/>
    <x v="1"/>
    <x v="1"/>
    <n v="50006"/>
    <s v="TA-25-915875"/>
    <n v="89409712"/>
    <s v="APERTURA"/>
    <s v="CB CRECIMIENTO - NUEVO"/>
    <s v="META"/>
    <s v="ACACIAS"/>
    <s v="VARIEDADES SARA SOFIA ACACIAS"/>
    <s v="REDEBAN"/>
    <s v="FO-25-1317237"/>
    <d v="2025-08-01T00:00:00"/>
    <d v="2025-08-04T00:00:00"/>
    <n v="9999"/>
    <s v="BANCO DE BOGOTA"/>
    <s v="EJECUTADO/CANCELADO"/>
    <s v="01-08-2025 SE REALIZA LLAMADA AL CLIENTE, SE HABLA CON EL SR ARNOLDO RINCON POLANCO, SE VALIDA DIRECCIÓN OK, CANAL OK, TARJETA DE SEMBRADO OK, DISPONIBILIDAD TOTAL, SE CONFIRMA 4 ULTIMOS DIGITOS DE LA TARJETA: SI, LLAMAR EL DÍA LA INSTALACIÓN PARA CONFIRMAR VISITA // 4/08/2025 SE REALIZA VISITA PARA IMPLEMENTACIÓN, PERO SE EVIDENCIA QUE EN LA DIRECCIÓN HAY VARIOS LOCALES, Y ESTOS NO ESTÁN ENUMERADOS, SEGÚN LO QUE SE PUEDE EVIDENCIAR LA DIRECCIÓN SERÍA CALLE 18 NO. 46 - 39 LOCAL 3 LAS COLINAS, LA CUAL EN LISTA DE CHEQUEO NO TIENE EL COMPLEMENTO. DE ACUERDO A NUESTRA CONVERSACIÓN SE CANCELA INSTALACIÓN Y SE LE INDICA AL COMERCIO QUE DEBE HACER LA ACTUALIZACIÓN."/>
    <s v="VISITA_TÉCNICA"/>
    <s v="LAYZZ023"/>
    <s v="TIPO II"/>
    <s v="TERRESTRE"/>
    <s v="CASTRILLON URREA LONDIER LEANDRO"/>
    <n v="3998"/>
    <n v="1"/>
    <n v="163813.69572160003"/>
    <n v="163813.69572160003"/>
    <m/>
    <m/>
    <m/>
    <m/>
    <m/>
    <m/>
  </r>
  <r>
    <s v="IBAGUE"/>
    <x v="1"/>
    <x v="1"/>
    <n v="73411"/>
    <s v="TA-25-915877"/>
    <n v="90108471"/>
    <s v="APERTURA"/>
    <s v="CB CRECIMIENTO - NUEVO"/>
    <s v="TOLIMA"/>
    <s v="LIBANO"/>
    <s v="TIENDA EL RECUERDO A ELLA MARTINA"/>
    <s v="REDEBAN"/>
    <s v="FO-25-1317241"/>
    <d v="2025-08-01T00:00:00"/>
    <d v="2025-08-04T00:00:00"/>
    <n v="9999"/>
    <s v="BANCO DE BOGOTA"/>
    <s v="EJECUTADO"/>
    <s v="01-08-2025 SE REALIZA LLAMADA AL CLIENTE, SE HABLA CON EL SR HERNAN AUGUSTO VERGARA GONZALEZ, SE VALIDA DIRECCIÓN OK, CANAL OK, TARJETA DE SEMBRADO OK, DISPONIBILIDAD TOTAL, SE CONFIRMA 4 ULTIMOS DIGITOS DE LA TARJETA: SI, LLAMAR EL DÍA LA INSTALACIÓN PARA CONFIRMAR VISITA // 04/08/2025 SE REALIZA INSTALACION DE CORRESPONSAL AVAL, SE INSTALAN EQUIPOS, SEMBRADO DE TARJETA, CB QUEDA OPERATIVO."/>
    <s v="VISITA_TÉCNICA"/>
    <s v="V7ZZZ878"/>
    <s v="TIPO III"/>
    <s v="TERRESTRE"/>
    <s v="VARGAS HERRERA JHON JAIRO"/>
    <n v="1583"/>
    <n v="1"/>
    <n v="275728.78077800001"/>
    <n v="275728.78077800001"/>
    <m/>
    <m/>
    <m/>
    <m/>
    <m/>
    <m/>
  </r>
  <r>
    <s v="BUCARAMANGA"/>
    <x v="4"/>
    <x v="4"/>
    <n v="68276"/>
    <s v="TA-25-915881"/>
    <n v="90097142"/>
    <s v="APERTURA"/>
    <s v="CB CRECIMIENTO - NUEVO"/>
    <s v="SANTANDER"/>
    <s v="FLORIDABLANCA"/>
    <s v="MAXI HOME BGA"/>
    <s v="REDEBAN"/>
    <s v="FO-25-1317247"/>
    <d v="2025-08-01T00:00:00"/>
    <d v="2025-08-05T00:00:00"/>
    <n v="9999"/>
    <s v="BANCO DE BOGOTA"/>
    <s v="EJECUTADO"/>
    <s v="01-08-2025 SE REALIZA LLAMADA AL CLIENTE, SE HABLA CON LA SRA YERLITH ADRIANA NOCUA  GARC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5/08/2025 SE REALIZA INSTALACION DE CORRESPONSAL AVAL, SE INSTALAN EQUIPOS, SEMBRADO DE TARJETA, CB QUEDA OPERATIVO."/>
    <s v="VISITA_TÉCNICA"/>
    <s v="V6ZZZ352"/>
    <s v="TIPO I"/>
    <s v="TERRESTRE"/>
    <s v="MARIÑO PABON JORGE ENRIQUE"/>
    <n v="4349"/>
    <n v="1"/>
    <n v="75096.394270399993"/>
    <n v="75096.394270399993"/>
    <m/>
    <m/>
    <m/>
    <m/>
    <m/>
    <m/>
  </r>
  <r>
    <s v="TUNJA"/>
    <x v="4"/>
    <x v="4"/>
    <n v="15047"/>
    <s v="TA-25-915883"/>
    <n v="89465280"/>
    <s v="APERTURA"/>
    <s v="CB CRECIMIENTO - NUEVO"/>
    <s v="BOYACA"/>
    <s v="AQUITANIA"/>
    <s v="D &amp; L PAPIROS PAPELERIA "/>
    <s v="REDEBAN"/>
    <s v="FO-25-1317252"/>
    <d v="2025-08-01T00:00:00"/>
    <d v="2025-08-08T00:00:00"/>
    <n v="9999"/>
    <s v="BANCO DE BOGOTA"/>
    <s v="EJECUTADO"/>
    <s v="01-08-2025 SE REALIZA LLAMADA AL CLIENTE, SE HABLA CON LA SRA DORA ISABEL TALERO MOGOLL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5/08/2025 SE ESTABLECE COMUNICACIÓN CON EL CLIENTE AL NÚMERO CELULAR 3209748843 SEÑORA DORA ISABEL TALERO, SE LE INDICA A LA SEÑORA DORA QUE TODAVIA PERSISTE LA NOVEDA DE LOS CIERRES VIALES DEBIDO AL TEMA DE PARO MINERO NO ES POSIBLE REALIZAR VISITA EL CUAL LA SEÑORA CONFIRMA QUE NO HAY ACCESO AL MUNICIPIO DE SOGAMOSO PARA CONTINUAR HACIA LA RUTA DE AQUITANIA, APENAS SE RESTABLEZCA EL TEMA DE LOS CIERRES VIALES SE CONFIRMARA VISITA, CLIENTE CONFORME // 08/08/2025 SE REALIZA INSTALACION DE CORRESPONSAL AVAL, SE INSTALAN EQUIPOS, SEMBRADO DE TARJETA, CB QUEDA OPERATIVO."/>
    <s v="VISITA_TÉCNICA"/>
    <s v="F1ZZZ919"/>
    <s v="TIPO III"/>
    <s v="TERRESTRE"/>
    <s v="SOLER HOYOS CRISTIAN LEONARDO"/>
    <n v="1350"/>
    <n v="1"/>
    <n v="275728.78077800001"/>
    <n v="275728.78077800001"/>
    <m/>
    <m/>
    <m/>
    <m/>
    <m/>
    <m/>
  </r>
  <r>
    <s v="TUNJA"/>
    <x v="4"/>
    <x v="4"/>
    <n v="15238"/>
    <s v="TA-25-923844"/>
    <n v="89349965"/>
    <s v="APERTURA"/>
    <s v="CB CRECIMIENTO - NUEVO"/>
    <s v="BOYACA"/>
    <s v="DUITAMA"/>
    <s v="AUTOSERVICIOS FULL HOUSE"/>
    <s v="REDEBAN"/>
    <s v="FO-25-1332593"/>
    <d v="2025-08-05T00:00:00"/>
    <d v="2025-08-11T00:00:00"/>
    <n v="9999"/>
    <s v="BANCO DE BOGOTA"/>
    <s v="EJECUTADO/CANCELADO"/>
    <s v="05-08-2025 SE REALIZA LLAMADA AL CLIENTE, SE HABLA CON LA SRA NAYIVE VARGAS AVENDANO, SE VALIDA DIRECCIÓN OK, CANAL OK, TARJETA DE SEMBRADO OK, DISPONIBILIDAD TOTAL, SE CONFIRMA 4 ULTIMOS DIGITOS DE LA TARJETA: NO - CLIENTE NO LA TIENE A LA MANO (SE LE COMPARTE DIGITOS ENVIADOS EN LISTA), LLAMAR EL DÍA LA INSTALACIÓN PARA CONFIRMAR VISITA. // 11/08/2025 SE VISITA DIRECCIÓN, NO SE REALIZA INSTALACIÓN YA QUE EL USUARIO NO CUENTA CON EL PUNTO DE INTERNET, EL MODEN SE ENCUENTRA A MAS 3 METROS DE DISTANCIA DONDE QUEDARÍA INSTALADO Y NO ESTAMOS AUTORIZADOS A REALIZAR CABLEADO A MAS DE ESA DISTANCIA, DISTANCIA MODEN PRINCIPAL  9 METROS, EL CLIENTE LA SEÑORA NAYIBE VARGAS INDICA QUE ELLA NO VA A GARANTIZAR EL PUNTO DE INTERNET A LA DISTANCIA DEL MODEN Y QUE ELLA NO VA A REALIZAR COMPRA DEL CABLE PARA LA RED O ENTIDAD. "/>
    <s v="VISITA_TÉCNICA"/>
    <s v="LMYZZ923"/>
    <s v="TIPO II"/>
    <s v="TERRESTRE"/>
    <s v="ALVARADO MORENO CRISTHIAN"/>
    <n v="6474"/>
    <n v="1"/>
    <n v="163813.69572160003"/>
    <n v="163813.69572160003"/>
    <m/>
    <m/>
    <m/>
    <m/>
    <m/>
    <m/>
  </r>
  <r>
    <s v="TUNJA"/>
    <x v="4"/>
    <x v="4"/>
    <n v="15455"/>
    <s v="TA-25-923845"/>
    <n v="89587483"/>
    <s v="APERTURA"/>
    <s v="CB CRECIMIENTO - NUEVO"/>
    <s v="BOYACA"/>
    <s v="MIRAFLORES"/>
    <s v="CASA LIMPIA EXPRESS MIRAFLORES"/>
    <s v="REDEBAN"/>
    <s v="FO-25-1332598"/>
    <d v="2025-08-05T00:00:00"/>
    <d v="2025-08-08T00:00:00"/>
    <n v="9999"/>
    <s v="BANCO DE BOGOTA"/>
    <s v="EJECUTADO"/>
    <s v="05-08-2025 SE REALIZA LLAMADA AL CLIENTE, SE HABLA CON LA ESPOSA DEL SR JORGE EDUARDO SUAREZ MORENO, SE VALIDA DIRECCIÓN OK, CANAL OK, TARJETA DE SEMBRADO OK, DISPONIBILIDAD TOTAL, SE CONFIRMA 4 ULTIMOS DIGITOS DE LA TARJETA: NO - CLIENTE NO LA TIENE A LA MANO (SE LE COMPARTE DIGITOS ENVIADOS EN LISTA), LLAMAR EL DÍA LA INSTALACIÓN PARA CONFIRMAR VISITA. // 08/08/2025 SE REALIZA INSTALACION DE CORRESPONSAL AVAL, SE INSTALAN EQUIPOS, SEMBRADO DE TARJETA, CB QUEDA OPERATIVO."/>
    <s v="VISITA_TÉCNICA"/>
    <s v="LDZZZ335"/>
    <s v="TIPO IV"/>
    <s v="TERRESTRE"/>
    <s v="ALVARADO MORENO CRISTHIAN"/>
    <n v="70"/>
    <n v="1"/>
    <n v="504832.64687880001"/>
    <n v="504832.64687880001"/>
    <m/>
    <m/>
    <m/>
    <m/>
    <m/>
    <m/>
  </r>
  <r>
    <s v="CALI"/>
    <x v="2"/>
    <x v="2"/>
    <n v="76520"/>
    <s v="TA-25-923846"/>
    <n v="89555019"/>
    <s v="APERTURA"/>
    <s v="CB CRECIMIENTO - NUEVO"/>
    <s v="VALLE DEL CAUCA"/>
    <s v="PALMIRA"/>
    <s v="NUTRIMASCOTAS LLANOGRANDE"/>
    <s v="REDEBAN"/>
    <s v="FO-25-1332602"/>
    <d v="2025-08-05T00:00:00"/>
    <d v="2025-08-08T00:00:00"/>
    <n v="9999"/>
    <s v="BANCO DE BOGOTA"/>
    <s v="EJECUTADO"/>
    <s v="05-08-2025 SE REALIZA LLAMADA AL CLIENTE, SE HABLA CON LA SRA ALIX YERALDIM ASCUNTAR ARBELAEZ, SE VALIDA DIRECCIÓN OK, CANAL OK, TARJETA DE SEMBRADO OK, DISPONIBILIDAD TOTAL, SE CONFIRMA 4 ULTIMOS DIGITOS DE LA TARJETA: SI, LLAMAR EL DÍA LA INSTALACIÓN PARA CONFIRMAR VISITA. // 8/08/2025 EN LA VISITA TÉCNICA SE ENCONTRÓ INSTALADO DATÁFONO V200C ,SE REALIZÓ EL CAMBIO DE DATÁFONO POR DESK 3500,SE INSTALÓ LECTOR DE CÓDIGO DE BARRAS,BASE SOPORTE DE DATÁFONO,SE IMPLEMENTARON LOS ROLLOS TERMICOS DE REDEBAN,SE REALIZÓ EL SEMBRADO DE TARJETA SE CREARON LOS USUARIOS Y SE REALIZARON LAS PRUEBAS DEJANDO EL SERVICIO OPERANDO SIN FALLAS Y SIN NOVEDAD"/>
    <s v="VISITA_TÉCNICA"/>
    <s v="LAZZZ584"/>
    <s v="TIPO I"/>
    <s v="TERRESTRE"/>
    <s v="SANCHEZ URREGO ROBINSON DAVID"/>
    <n v="6376"/>
    <n v="1"/>
    <n v="75096.394270399993"/>
    <n v="75096.394270399993"/>
    <m/>
    <m/>
    <m/>
    <m/>
    <m/>
    <m/>
  </r>
  <r>
    <s v="MEDELLIN"/>
    <x v="3"/>
    <x v="3"/>
    <n v="5088"/>
    <s v="TA-25-923854"/>
    <n v="90096212"/>
    <s v="APERTURA"/>
    <s v="CB CRECIMIENTO - NUEVO"/>
    <s v="ANTIOQUIA"/>
    <s v="BELLO"/>
    <s v="JULIANA PATIÑO"/>
    <s v="REDEBAN"/>
    <s v="FO-25-1332606"/>
    <d v="2025-08-05T00:00:00"/>
    <d v="2025-08-08T00:00:00"/>
    <n v="9999"/>
    <s v="BANCO DE BOGOTA"/>
    <s v="EJECUTADO"/>
    <s v="05-08-2025 SE REALIZA LLAMADA AL CLIENTE, SE HABLA CON LA SRA JULIANA ESPINAL PATINO SE VALIDA DIRECCIÓN OK, CANAL OK, TARJETA DE SEMBRADO OK, DISPONIBILIDAD TOTAL, SE CONFIRMA 4 ULTIMOS DIGITOS DE LA TARJETA: OK, LLAMAR EL DÍA LA INSTALACIÓN PARA CONFIRMAR VISITA// CONTACTO REALIZADO POR LA APP // 08/08/2025 SE REALIZA INSTALACION DE CORRESPONSAL AVAL, SE INSTALAN EQUIPOS, SEMBRADO DE TARJETA, CB QUEDA OPERATIVO."/>
    <s v="VISITA_TÉCNICA"/>
    <s v="V7ZZZ262"/>
    <s v="TIPO I"/>
    <s v="TERRESTRE"/>
    <s v="RUA ALVAREZ RICHARD ANDRES"/>
    <n v="2693"/>
    <n v="1"/>
    <n v="75096.394270399993"/>
    <n v="75096.394270399993"/>
    <m/>
    <m/>
    <m/>
    <m/>
    <m/>
    <m/>
  </r>
  <r>
    <s v="PASTO"/>
    <x v="2"/>
    <x v="2"/>
    <n v="86760"/>
    <s v="TA-25-923870"/>
    <n v="90093808"/>
    <s v="APERTURA"/>
    <s v="CB CRECIMIENTO - NUEVO"/>
    <s v="PUTUMAYO"/>
    <s v="SANTIAGO"/>
    <s v="DISTRIBUCIONES B&amp;G"/>
    <s v="REDEBAN"/>
    <s v="FO-25-1332609"/>
    <d v="2025-08-05T00:00:00"/>
    <d v="2025-08-08T00:00:00"/>
    <n v="9999"/>
    <s v="BANCO DE BOGOTA"/>
    <s v="EJECUTADO"/>
    <s v="05-08-2025 SE REALIZA COMUNICACION CON LA SRA FANNY RUBIELA BURBANO ESPANA, SE VALIDA DIRECCIÓN OK, CANAL OK, TARJETA DE SEMBRADO OK, DISPONIBILIDAD TOTAL, SE CONFIRMA 4 ULTIMOS DIGITOS DE LA TARJETA: NO - CLIENTE NO LA TIENE A LA MANO (SE LE COMPARTE DIGITOS ENVIADOS EN LISTA), LLAMAR EL DÍA LA INSTALACIÓN PARA CONFIRMAR VISITA. // 08/08/2025 SE REALIZA INSTALACION DE CORRESPONSAL AVAL, SE INSTALAN EQUIPOS, SEMBRADO DE TARJETA, CB QUEDA OPERATIVO."/>
    <s v="VISITA_TÉCNICA"/>
    <s v="SBZZZ906"/>
    <s v="TIPO II"/>
    <s v="TERRESTRE"/>
    <s v="GUERRERO RAMIREZ OSCAR DARIO"/>
    <n v="6486"/>
    <n v="1"/>
    <n v="163813.69572160003"/>
    <n v="163813.69572160003"/>
    <m/>
    <m/>
    <m/>
    <m/>
    <m/>
    <m/>
  </r>
  <r>
    <s v="BOGOTA"/>
    <x v="0"/>
    <x v="0"/>
    <n v="11001"/>
    <s v="TA-25-923874"/>
    <n v="90093080"/>
    <s v="APERTURA"/>
    <s v="CB CRECIMIENTO - NUEVO"/>
    <s v="CUNDINAMARCA"/>
    <s v="BOGOTA"/>
    <s v="SUPERMERCADO USME CENTRO"/>
    <s v="REDEBAN"/>
    <s v="FO-25-1332617"/>
    <d v="2025-08-05T00:00:00"/>
    <d v="2025-08-08T00:00:00"/>
    <n v="9999"/>
    <s v="BANCO DE BOGOTA"/>
    <s v="EJECUTADO"/>
    <s v="05-08-2025 SE REALIZA LLAMADA AL CLIENTE, SE HABLA CON LA SRA RUTH STELLA MUNOZ VILLALOBOS, SE VALIDA DIRECCIÓN OK, CANAL OK, TARJETA DE SEMBRADO OK, DISPONIBILIDAD TOTAL, SE CONFIRMA 4 ULTIMOS DIGITOS DE LA TARJETA: SI, LLAMAR EL DÍA LA INSTALACIÓN PARA CONFIRMAR VISITA. // 08/08/2025 SE REALIZA INSTALACION DE CORRESPONSAL AVAL, SE INSTALAN EQUIPOS, SEMBRADO DE TARJETA, CB QUEDA OPERATIVO."/>
    <s v="VISITA_TÉCNICA"/>
    <s v="SEZZZ578"/>
    <s v="TIPO I"/>
    <s v="TERRESTRE"/>
    <s v="ROMERO ROJAS BREIDY JHOHAN"/>
    <n v="314"/>
    <n v="1"/>
    <n v="75096.394270399993"/>
    <n v="75096.394270399993"/>
    <m/>
    <m/>
    <m/>
    <m/>
    <m/>
    <m/>
  </r>
  <r>
    <s v="BOGOTA"/>
    <x v="0"/>
    <x v="0"/>
    <n v="25754"/>
    <s v="TA-25-923881"/>
    <n v="89224300"/>
    <s v="APERTURA"/>
    <s v="CB CRECIMIENTO - NUEVO"/>
    <s v="CUNDINAMARCA"/>
    <s v="SOACHA"/>
    <s v="SERVILULO"/>
    <s v="REDEBAN"/>
    <s v="FO-25-1332627"/>
    <d v="2025-08-05T00:00:00"/>
    <d v="2025-08-08T00:00:00"/>
    <n v="9999"/>
    <s v="BANCO DE BOGOTA"/>
    <s v="EJECUTADO"/>
    <s v="05-08-2025 SE REALIZA LLAMADA AL CLIENTE, SE HABLA CON EL SR JOSE DE JESUS NAVARRO PEREZ, SE VALIDA DIRECCIÓN OK, CANAL OK, TARJETA DE SEMBRADO OK, DISPONIBILIDAD TOTAL, SE CONFIRMA 4 ULTIMOS DIGITOS DE LA TARJETA: SI, LLAMAR EL DÍA LA INSTALACIÓN PARA CONFIRMAR VISITA. // 08/08/2025 SE REALIZA INSTALACION DE CORRESPONSAL AVAL, SE INSTALAN EQUIPOS, SEMBRADO DE TARJETA, CB QUEDA OPERATIVO."/>
    <s v="VISITA_TÉCNICA"/>
    <s v="FGZZZ282"/>
    <s v="TIPO I"/>
    <s v="TERRESTRE"/>
    <s v="GALEANO SORIANO JUAN DAVID"/>
    <n v="3384"/>
    <n v="1"/>
    <n v="75096.394270399993"/>
    <n v="75096.394270399993"/>
    <m/>
    <m/>
    <m/>
    <m/>
    <m/>
    <m/>
  </r>
  <r>
    <s v="PEREIRA"/>
    <x v="2"/>
    <x v="6"/>
    <n v="63001"/>
    <s v="TA-25-923897"/>
    <n v="90100901"/>
    <s v="APERTURA"/>
    <s v="CB CRECIMIENTO - NUEVO"/>
    <s v="QUINDIO"/>
    <s v="ARMENIA"/>
    <s v="DROGUERIA  TU SALUD "/>
    <s v="REDEBAN"/>
    <s v="FO-25-1332632"/>
    <d v="2025-08-05T00:00:00"/>
    <d v="2025-08-08T00:00:00"/>
    <n v="9999"/>
    <s v="BANCO DE BOGOTA"/>
    <s v="EJECUTADO"/>
    <s v="05-08-2025 SE REALIZA LLAMADA AL CLIENTE, SE HABLA CON EL SR ALBERTO NOREÑA SALAZAR, SE VALIDA DIRECCIÓN OK, CANAL OK, TARJETA DE SEMBRADO OK, DISPONIBILIDAD TOTAL, SE CONFIRMA 4 ULTIMOS DIGITOS DE LA TARJETA: SI, LLAMAR EL DÍA LA INSTALACIÓN PARA CONFIRMAR VISITA. // 08/08/2025 SE REALIZA INSTALACION DE CORRESPONSAL AVAL, SE INSTALAN EQUIPOS, SEMBRADO DE TARJETA, CB QUEDA OPERATIVO."/>
    <s v="VISITA_TÉCNICA"/>
    <s v="SEZZZ901"/>
    <s v="TIPO II"/>
    <s v="TERRESTRE"/>
    <s v="SANCHEZ SOLORZANO JUAN SEBASTIAN"/>
    <n v="5415"/>
    <n v="1"/>
    <n v="163813.69572160003"/>
    <n v="163813.69572160003"/>
    <m/>
    <m/>
    <m/>
    <m/>
    <m/>
    <m/>
  </r>
  <r>
    <s v="MEDELLIN"/>
    <x v="3"/>
    <x v="3"/>
    <n v="5001"/>
    <s v="TA-25-923899"/>
    <n v="90107761"/>
    <s v="APERTURA"/>
    <s v="CB CRECIMIENTO - NUEVO"/>
    <s v="ANTIOQUIA"/>
    <s v="MEDELLIN"/>
    <s v="MS777"/>
    <s v="REDEBAN"/>
    <s v="FO-25-1332637"/>
    <d v="2025-08-05T00:00:00"/>
    <d v="2025-08-08T00:00:00"/>
    <n v="9999"/>
    <s v="BANCO DE BOGOTA"/>
    <s v="EJECUTADO"/>
    <s v="05-08-2025 SE REALIZA LLAMADA AL CLIENTE, SE HABLA CON EL SR FERNEY ALEXANDER PIEDRAHITA GONZALEZ SE VALIDA DIRECCIÓN OK, CANAL OK, TARJETA DE SEMBRADO OK, DISPONIBILIDAD TOTAL, SE CONFIRMA 4 ULTIMOS DIGITOS DE LA TARJETA: OK, LLAMAR EL DÍA LA INSTALACIÓN PARA CONFIRMAR VISITA// CONTACTO REALIZADO POR WHATSAPP // 08/08/2025 SE REALIZA INSTALACION DE CORRESPONSAL AVAL, SE INSTALAN EQUIPOS, SEMBRADO DE TARJETA, CB QUEDA OPERATIVO."/>
    <s v="VISITA_TÉCNICA"/>
    <s v="V8ZZZ728"/>
    <s v="TIPO I"/>
    <s v="TERRESTRE"/>
    <s v="RUA ALVAREZ RICHARD ANDRES"/>
    <n v="3749"/>
    <n v="1"/>
    <n v="75096.394270399993"/>
    <n v="75096.394270399993"/>
    <m/>
    <m/>
    <m/>
    <m/>
    <m/>
    <m/>
  </r>
  <r>
    <s v="BARRANQUILLA"/>
    <x v="5"/>
    <x v="5"/>
    <n v="8137"/>
    <s v="TA-25-923900"/>
    <n v="90113373"/>
    <s v="APERTURA"/>
    <s v="CB CRECIMIENTO - NUEVO"/>
    <s v="ATLANTICO"/>
    <s v="CAMPO DE LA CRUZ"/>
    <s v="MULTISERVICIO LA BILLETERA #3"/>
    <s v="REDEBAN"/>
    <s v="FO-25-1332641"/>
    <d v="2025-08-05T00:00:00"/>
    <d v="2025-08-08T00:00:00"/>
    <n v="9999"/>
    <s v="BANCO DE BOGOTA"/>
    <s v="EJECUTADO"/>
    <s v="05-08-2025 SE REALIZA LLAMADA AL CLIENTE, SE HABLA CON EL SR MANUEL ANTONIO CORTES IRIARTE, SE VALIDA DIRECCIÓN OK, CANAL OK, TARJETA DE SEMBRADO OK, DISPONIBILIDAD TOTAL, SE CONFIRMA 4 ULTIMOS DIGITOS DE LA TARJETA: OK, LLAMAR EL DÍA LA INSTALACIÓN PARA CONFIRMAR VISITA // 8/08/2025 SE REALIZA VISITA AL COMERCIO PARA REALIZAR LA INSTALACIÓN DEL CORRESPONSAL AVAL ÉXITOSO SE CREAN USUARIOS SE CAPACITA AL CLIENTE SOBRE EL MANEJO DEL DATÁFONO SE REALIZAN PRUEBAS EXITOSAS Y EL CB QUEDA OPERATIVO"/>
    <s v="VISITA_TÉCNICA"/>
    <s v="V8ZZZ579"/>
    <s v="TIPO II"/>
    <s v="TERRESTRE"/>
    <s v="PEÑALOZA GUTIERREZ RAFAEL GUSTAVO"/>
    <n v="8382"/>
    <n v="1"/>
    <n v="163813.69572160003"/>
    <n v="163813.69572160003"/>
    <m/>
    <m/>
    <m/>
    <m/>
    <m/>
    <m/>
  </r>
  <r>
    <s v="BOGOTA"/>
    <x v="0"/>
    <x v="0"/>
    <n v="11001"/>
    <s v="TA-25-923902"/>
    <n v="90092759"/>
    <s v="APERTURA"/>
    <s v="CB CRECIMIENTO - NUEVO"/>
    <s v="CUNDINAMARCA"/>
    <s v="BOGOTA"/>
    <s v="NET.COMPANY"/>
    <s v="REDEBAN"/>
    <s v="FO-25-1332643"/>
    <d v="2025-08-05T00:00:00"/>
    <d v="2025-08-08T00:00:00"/>
    <n v="9999"/>
    <s v="BANCO DE BOGOTA"/>
    <s v="EJECUTADO"/>
    <s v="05-08-2025 SE REALIZA LLAMADA AL CLIENTE, SE HABLA CON LA SRA ANA MARIA FERNANDEZ DURAN, SE VALIDA DIRECCIÓN OK, CANAL OK, TARJETA DE SEMBRADO OK, DISPONIBILIDAD TOTAL, SE CONFIRMA 4 ULTIMOS DIGITOS DE LA TARJETA: OK, LLAMAR EL DÍA LA INSTALACIÓN PARA CONFIRMAR VISITA // 8/08/2025 SE REALIZA INSTALACIÓN DE BASE PARA DATAFONO, LECTOR DE BARRAS, SE REALIZA SEMBRADO DE TARJETA 4588, SE HABILITA CIERRES, PRUEBAS DE TX OK, PRUEBAS LECTOR DE BARRAS OK."/>
    <s v="VISITA_TÉCNICA"/>
    <s v="SBZZZ681"/>
    <s v="TIPO I"/>
    <s v="TERRESTRE"/>
    <s v="MURCIA HERNANDEZ HARVEY IGNACIO"/>
    <n v="4588"/>
    <n v="1"/>
    <n v="75096.394270399993"/>
    <n v="75096.394270399993"/>
    <m/>
    <m/>
    <m/>
    <m/>
    <m/>
    <m/>
  </r>
  <r>
    <s v="BOGOTA"/>
    <x v="0"/>
    <x v="0"/>
    <n v="11001"/>
    <s v="TA-25-923903"/>
    <n v="90104336"/>
    <s v="APERTURA"/>
    <s v="CB CRECIMIENTO - NUEVO"/>
    <s v="CUNDINAMARCA"/>
    <s v="BOGOTA"/>
    <s v="RJ APUESTAS"/>
    <s v="REDEBAN"/>
    <s v="FO-25-1332646"/>
    <d v="2025-08-05T00:00:00"/>
    <d v="2025-08-08T00:00:00"/>
    <n v="9999"/>
    <s v="BANCO DE BOGOTA"/>
    <s v="EJECUTADO"/>
    <s v="05-08-2025 SE REALIZA LLAMADA AL CLIENTE, SE HABLA CON EL SR RAUL JAVIER ORTEGA DIAZ, SE VALIDA DIRECCIÓN OK, CANAL OK, TARJETA DE SEMBRADO OK, DISPONIBILIDAD TOTAL, SE CONFIRMA 4 ULTIMOS DIGITOS DE LA TARJETA: NO - CLIENTE NO LA TIENE A LA MANO (SE LE COMPARTE DIGITOS ENVIADOS EN LISTA), LLAMAR EL DÍA LA INSTALACIÓN PARA CONFIRMAR VISITA. // 08/08/2025 SE REALIZA INSTALACION DE CORRESPONSAL AVAL, SE INSTALAN ACCESORIOS DATAFONO YA SE ENCONTRABA EN SITIO, SEMBRADO DE TARJETA, CB QUEDA OPERATIVO."/>
    <s v="VISITA_TÉCNICA"/>
    <s v="V7ZZZ393"/>
    <s v="TIPO I"/>
    <s v="TERRESTRE"/>
    <s v="MURCIA HERNANDEZ HARVEY IGNACIO"/>
    <n v="6955"/>
    <n v="1"/>
    <n v="75096.394270399993"/>
    <n v="75096.394270399993"/>
    <m/>
    <m/>
    <m/>
    <m/>
    <m/>
    <m/>
  </r>
  <r>
    <s v="IBAGUE"/>
    <x v="1"/>
    <x v="1"/>
    <n v="73001"/>
    <s v="TA-25-923905"/>
    <n v="90103953"/>
    <s v="APERTURA"/>
    <s v="CB CRECIMIENTO - NUEVO"/>
    <s v="TOLIMA"/>
    <s v="IBAGUE"/>
    <s v="CACHARRERIA SOLAANJE"/>
    <s v="REDEBAN"/>
    <s v="FO-25-1332652"/>
    <d v="2025-08-05T00:00:00"/>
    <d v="2025-08-08T00:00:00"/>
    <n v="9999"/>
    <s v="BANCO DE BOGOTA"/>
    <s v="EJECUTADO"/>
    <s v="05-08-2025 SE REALIZA LLAMADA AL CLIENTE, SE HABLA CON LA SRA SOL MARIA CASTRO ROME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8/08/2025 SE REALIZA INSTALACION DE CORRESPONSAL AVAL, SE INSTALAN EQUIPOS, SEMBRADO DE TARJETA, CB QUEDA OPERATIVO."/>
    <s v="VISITA_TÉCNICA"/>
    <s v="V7ZZZ824"/>
    <s v="TIPO I"/>
    <s v="TERRESTRE"/>
    <s v="BARRAGAN TAFUR EDWIN ESTEBAN"/>
    <n v="684"/>
    <n v="1"/>
    <n v="75096.394270399993"/>
    <n v="75096.394270399993"/>
    <m/>
    <m/>
    <m/>
    <m/>
    <m/>
    <m/>
  </r>
  <r>
    <s v="NEIVA"/>
    <x v="1"/>
    <x v="1"/>
    <n v="41001"/>
    <s v="TA-25-923922"/>
    <n v="90106085"/>
    <s v="APERTURA"/>
    <s v="CB CRECIMIENTO - NUEVO"/>
    <s v="HUILA"/>
    <s v="NEIVA"/>
    <s v="PIXEL VARIEDADES NEIVA"/>
    <s v="REDEBAN"/>
    <s v="FO-25-1332660"/>
    <d v="2025-08-05T00:00:00"/>
    <d v="2025-08-08T00:00:00"/>
    <n v="9999"/>
    <s v="BANCO DE BOGOTA"/>
    <s v="EJECUTADO"/>
    <s v="05-08-2025 SE REALIZA LLAMADA AL CLIENTE, SE HABLA CON EL SR SEBASTIAN MENDEZ MIRANDA SE VALIDA DIRECCIÓN OK, CANAL OK, TARJETA DE SEMBRADO OK, DISPONIBILIDAD TOTAL, SE CONFIRMA 4 ULTIMOS DIGITOS DE LA TARJETA: OK, LLAMAR EL DÍA LA INSTALACIÓN PARA CONFIRMAR VISITA// CONTACTO REALIZADO POR LA APP // 08/08/2025 SE REALIZA INSTALACION DE CORRESPONSAL AVAL, SE INSTALAN EQUIPOS, SEMBRADO DE TARJETA, CB QUEDA OPERATIVO."/>
    <s v="VISITA_TÉCNICA"/>
    <s v="V7ZZZ407"/>
    <s v="TIPO I"/>
    <s v="TERRESTRE"/>
    <s v="DIAZ VARGAS JONATHAN MIGUEL"/>
    <n v="2532"/>
    <n v="1"/>
    <n v="75096.394270399993"/>
    <n v="75096.394270399993"/>
    <m/>
    <m/>
    <m/>
    <m/>
    <m/>
    <m/>
  </r>
  <r>
    <s v="BARRANQUILLA"/>
    <x v="5"/>
    <x v="5"/>
    <n v="8433"/>
    <s v="TA-25-923930"/>
    <n v="90110302"/>
    <s v="APERTURA"/>
    <s v="CB CRECIMIENTO - NUEVO"/>
    <s v="ATLANTICO"/>
    <s v="MALAMBO"/>
    <s v="SURTICARNES R B"/>
    <s v="REDEBAN"/>
    <s v="FO-25-1332672"/>
    <d v="2025-08-05T00:00:00"/>
    <d v="2025-08-11T00:00:00"/>
    <n v="9999"/>
    <s v="BANCO DE BOGOTA"/>
    <s v="EJECUTADO"/>
    <s v="05-08-2025 SE REALIZA LLAMADA AL CLIENTE, SE HABLA CON EL SR RAFAEL GUILLERMO BUSTILLO DIA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8/2025 SE REALIZA VISITA SE PROCEDE A INSTALAR LECTOR Y SE ENTREGA 20 UNIDADES DE ROLLOS, EL CB YA TIENE DATAFONO, CABLE DE RED, FUENTE DE PODER, CABLE DE PODER Y BASE INSTALADOS EN SITIO, SE SIEMBRA TARJETA, SE HACEN PRUEBAS EN COMERCIO Y CB TODO OK, APERTURA AVAL EXITOSA"/>
    <s v="VISITA_TÉCNICA"/>
    <s v="V8ZZZ765"/>
    <s v="TIPO II"/>
    <s v="TERRESTRE"/>
    <s v="PORRAS CASTRO DARLON NASCK"/>
    <n v="5363"/>
    <n v="1"/>
    <n v="163813.69572160003"/>
    <n v="163813.69572160003"/>
    <m/>
    <m/>
    <m/>
    <m/>
    <m/>
    <m/>
  </r>
  <r>
    <s v="BARRANQUILLA"/>
    <x v="5"/>
    <x v="5"/>
    <n v="8001"/>
    <s v="TA-25-923931"/>
    <n v="90114550"/>
    <s v="APERTURA"/>
    <s v="CB CRECIMIENTO - NUEVO"/>
    <s v="ATLANTICO"/>
    <s v="BARRANQUILLA"/>
    <s v="GIOKATH"/>
    <s v="REDEBAN"/>
    <s v="FO-25-1332674"/>
    <d v="2025-08-05T00:00:00"/>
    <d v="2025-08-11T00:00:00"/>
    <n v="9999"/>
    <s v="BANCO DE BOGOTA"/>
    <s v="EJECUTADO"/>
    <s v="05-08-2025 SE REALIZA LLAMADA AL CLIENTE, SE HABLA CON EL SR GIOVANNI ANDRES VARGAS ROJAS SE VALIDA DIRECCIÓN OK, CANAL OK, TARJETA DE SEMBRADO OK, DISPONIBILIDAD TOTAL, SE CONFIRMA 4 ULTIMOS DIGITOS DE LA TARJETA: OK, LLAMAR EL DÍA LA INSTALACIÓN PARA CONFIRMAR VISITA// CONTACTO REALIZADO POR LA APP // 11/08/2025 SE REALIZA INSTALACION DE CORRESPONSAL AVAL, SE INSTALAN EQUIPOS, SEMBRADO DE TARJETA, CB QUEDA OPERATIVO."/>
    <s v="VISITA_TÉCNICA"/>
    <s v="V9ZZZ603"/>
    <s v="TIPO I"/>
    <s v="TERRESTRE"/>
    <s v="PORRAS CASTRO DARLON NASCK"/>
    <n v="5520"/>
    <n v="1"/>
    <n v="75096.394270399993"/>
    <n v="75096.394270399993"/>
    <m/>
    <m/>
    <m/>
    <m/>
    <m/>
    <m/>
  </r>
  <r>
    <s v="VILLAVICENCIO"/>
    <x v="1"/>
    <x v="1"/>
    <n v="50689"/>
    <s v="TA-25-923933"/>
    <n v="90108289"/>
    <s v="APERTURA"/>
    <s v="CB CRECIMIENTO - NUEVO"/>
    <s v="META"/>
    <s v="SAN MARTIN"/>
    <s v="MISCELANEA MULTISERVICIOS SAN MARTIN"/>
    <s v="REDEBAN"/>
    <s v="FO-25-1332682"/>
    <d v="2025-08-05T00:00:00"/>
    <d v="2025-08-08T00:00:00"/>
    <n v="9999"/>
    <s v="BANCO DE BOGOTA"/>
    <s v="EJECUTADO"/>
    <s v="05-08-2025 SE REALIZA LLAMADA AL CLIENTE, SE HABLA CON LA SRA DORA NELLY MICAN BARBOS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8/08/2025 SE REALIZA INSTALACION DE CORRESPONSAL AVAL, SE INSTALAN ACCESORIOS DATAFONO YA SE ENCONTRABA EN SITIO, SEMBRADO DE TARJETA, CB QUEDA OPERATIVO."/>
    <s v="VISITA_TÉCNICA"/>
    <s v="V9ZZZ336"/>
    <s v="TIPO II"/>
    <s v="TERRESTRE"/>
    <s v="ROZO JIMENEZ EDGAR ARMANDO"/>
    <n v="719"/>
    <n v="1"/>
    <n v="163813.69572160003"/>
    <n v="163813.69572160003"/>
    <m/>
    <m/>
    <m/>
    <m/>
    <m/>
    <m/>
  </r>
  <r>
    <s v="BOGOTA"/>
    <x v="0"/>
    <x v="0"/>
    <n v="25377"/>
    <s v="TA-25-923935"/>
    <n v="90114644"/>
    <s v="APERTURA"/>
    <s v="CB CRECIMIENTO - NUEVO"/>
    <s v="CUNDINAMARCA"/>
    <s v="LA CALERA"/>
    <s v="SIONAP COMUNICACIONES"/>
    <s v="REDEBAN"/>
    <s v="FO-25-1332686"/>
    <d v="2025-08-05T00:00:00"/>
    <d v="2025-08-11T00:00:00"/>
    <n v="9999"/>
    <s v="BANCO DE BOGOTA"/>
    <s v="EJECUTADO"/>
    <s v="05-08-2025 SE REALIZA LLAMADA AL CLIENTE, SE HABLA CON EL SR ANDRES LOPEZ ALFONSO SE VALIDA DIRECCIÓN OK, CANAL OK, TARJETA DE SEMBRADO OK, DISPONIBILIDAD TOTAL, SE CONFIRMA 4 ULTIMOS DIGITOS DE LA TARJETA: OK, LLAMAR EL DÍA LA INSTALACIÓN PARA CONFIRMAR VISITA// CONTACTO REALIZADO POR LA APP // 11/08/2025 SE VISITA COMERCIO PARA APERTURA AVAL BANCO BOGOTÁ DONDE SE INSTALA BASE ,LECTORA ,MAGICBOX CON SN 243627317561365457296881 CABLE DE RED FUENTE DE PODER CUBRE CLAVE DATÁFONO , SE REALIZAN TRANSACCIONES DE PRUEBA DE PRUEBA SEMBRADO DE TARJETA PERO REGISTRA COMO TARJETA INVALIDA SE ESCALA PROCESO CON ENTIDAD QUIEN CONFIRMA LA TARJETA NO ESTÁ HABILITADA SE INDICA A CLIENTE TIEMPO DE RESPUESTA DE 24 HORAS Y SE DEJA CB OPERANDO SIN MÁS NOVEDAD , PROCESO DE VALIDACIÓN CON REDEBAN TARDA APROXIMADAMENTE 1:30 PARA CONFIRMACIÓN DE PROBLEMAS CON LA ENTIDAD"/>
    <s v="VISITA_TÉCNICA"/>
    <s v="V9ZZZ608"/>
    <s v="TIPO II"/>
    <s v="TERRESTRE"/>
    <s v="ROMERO ROJAS BREIDY JHOHAN"/>
    <n v="4505"/>
    <n v="1"/>
    <n v="163813.69572160003"/>
    <n v="163813.69572160003"/>
    <m/>
    <m/>
    <m/>
    <m/>
    <m/>
    <m/>
  </r>
  <r>
    <s v="VILLAVICENCIO"/>
    <x v="1"/>
    <x v="1"/>
    <n v="50006"/>
    <s v="TA-25-923936"/>
    <n v="90108382"/>
    <s v="APERTURA"/>
    <s v="CB CRECIMIENTO - NUEVO"/>
    <s v="META"/>
    <s v="ACACIAS"/>
    <s v="ACCESORIOS Y PAPELERIA ROHI"/>
    <s v="REDEBAN"/>
    <s v="FO-25-1332692"/>
    <d v="2025-08-05T00:00:00"/>
    <d v="2025-08-08T00:00:00"/>
    <n v="9999"/>
    <s v="BANCO DE BOGOTA"/>
    <s v="EJECUTADO"/>
    <s v="05-08-2025 SE REALIZA LLAMADA AL CLIENTE, SE HABLA CON LA SRA MARIA LUISA ROJAS GARZON SE VALIDA DIRECCIÓN OK, CANAL OK, TARJETA DE SEMBRADO OK, DISPONIBILIDAD TOTAL, SE CONFIRMA 4 ULTIMOS DIGITOS DE LA TARJETA: OK, LLAMAR EL DÍA LA INSTALACIÓN PARA CONFIRMAR VISITA// CONTACTO REALIZADO POR LA APP // 08/08/2025 SE REALIZA INSTALACION DE CORRESPONSAL AVAL, SE INSTALAN EQUIPOS, SEMBRADO DE TARJETA, CB QUEDA OPERATIVO."/>
    <s v="VISITA_TÉCNICA"/>
    <s v="V7ZZZ836"/>
    <s v="TIPO II"/>
    <s v="TERRESTRE"/>
    <s v="CASTRILLON URREA LONDIER LEANDRO"/>
    <n v="6609"/>
    <n v="1"/>
    <n v="163813.69572160003"/>
    <n v="163813.69572160003"/>
    <m/>
    <m/>
    <m/>
    <m/>
    <m/>
    <m/>
  </r>
  <r>
    <s v="BOGOTA"/>
    <x v="0"/>
    <x v="0"/>
    <n v="25286"/>
    <s v="TA-25-923938"/>
    <n v="80998560"/>
    <s v="APERTURA"/>
    <s v="CB CRECIMIENTO - NUEVO"/>
    <s v="CUNDINAMARCA"/>
    <s v="FUNZA"/>
    <s v="TIENDAS W FUNZA"/>
    <s v="REDEBAN"/>
    <s v="FO-25-1332695"/>
    <d v="2025-08-05T00:00:00"/>
    <d v="2025-08-08T00:00:00"/>
    <n v="9999"/>
    <s v="BANCO DE BOGOTA"/>
    <s v="EJECUTADO"/>
    <s v="05-08-2025 SE REALIZA LLAMADA AL CLIENTE, SE HABLA CON EL SR MANUEL WILCH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COMERCIO ABRE DESPUES DE LAS 09:00 AM POR FAVOR REALIZAR VISITA TENIENDO EN CUENTA ESTA HORA // 08/08/2025 SE REALIZA INSTALACION DE CORRESPONSAL AVAL, SE INSTALAN EQUIPOS, SEMBRADO DE TARJETA, CB QUEDA OPERATIVO."/>
    <s v="VISITA_TÉCNICA"/>
    <s v="FADZZ540"/>
    <s v="TIPO II"/>
    <s v="TERRESTRE"/>
    <s v="BUSTOS MORA DIEGO MANUEL"/>
    <n v="4054"/>
    <n v="1"/>
    <n v="163813.69572160003"/>
    <n v="163813.69572160003"/>
    <m/>
    <m/>
    <m/>
    <m/>
    <m/>
    <m/>
  </r>
  <r>
    <s v="BOGOTA"/>
    <x v="0"/>
    <x v="0"/>
    <n v="25290"/>
    <s v="TA-25-923940"/>
    <n v="89377707"/>
    <s v="APERTURA"/>
    <s v="CB CRECIMIENTO - NUEVO"/>
    <s v="CUNDINAMARCA"/>
    <s v="FUSAGASUGA"/>
    <s v="PAPELERIA MARANATHA"/>
    <s v="REDEBAN"/>
    <s v="FO-25-1332699"/>
    <d v="2025-08-05T00:00:00"/>
    <d v="2025-08-09T00:00:00"/>
    <n v="9999"/>
    <s v="BANCO DE BOGOTA"/>
    <s v="EJECUTADO"/>
    <s v="05-08-2025 SE REALIZA LLAMADA AL CLIENTE, SE HABLA CON LA SRA YULY CAROLINA GONZALEZ BAUTISTA, SE VALIDA DIRECCIÓN OK, CANAL OK, TARJETA DE SEMBRADO OK, DISPONIBILIDAD TOTAL, SE CONFIRMA 4 ULTIMOS DIGITOS DE LA TARJETA: OK, LLAMAR EL DÍA LA INSTALACIÓN PARA CONFIRMAR VISITA // 09/08/2025 SE REALIZA INSTALACION DE CORRESPONSAL AVAL, SE INSTALAN EQUIPOS, SEMBRADO DE TARJETA, CB QUEDA OPERATIVO."/>
    <s v="VISITA_TÉCNICA"/>
    <s v="F1UZZ966"/>
    <s v="TIPO II"/>
    <s v="TERRESTRE"/>
    <s v="GALEANO SORIANO JUAN DAVID"/>
    <n v="713"/>
    <n v="1"/>
    <n v="163813.69572160003"/>
    <n v="163813.69572160003"/>
    <m/>
    <m/>
    <m/>
    <m/>
    <m/>
    <m/>
  </r>
  <r>
    <s v="BOGOTA"/>
    <x v="0"/>
    <x v="0"/>
    <n v="11001"/>
    <s v="TA-25-931414"/>
    <n v="89494113"/>
    <s v="APERTURA"/>
    <s v="CB CRECIMIENTO - NUEVO"/>
    <s v="CUNDINAMARCA"/>
    <s v="BOGOTA"/>
    <s v="PHARMAWHITE "/>
    <s v="REDEBAN"/>
    <s v="FO-25-1339360"/>
    <d v="2025-08-06T00:00:00"/>
    <d v="2025-08-11T00:00:00"/>
    <n v="9999"/>
    <s v="BANCO DE BOGOTA"/>
    <s v="EJECUTADO"/>
    <s v="06-08-2025 SE REALIZA LLAMADA AL CLIENTE, SE HABLA CON LA SRA KELLY TATIANA CANO LONDO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8/2025 SE REALIZA INSTALACION DE CORRESPONSAL AVAL, SE INSTALAN EQUIPOS, SEMBRADO DE TARJETA, TARJETA DE SEMBRADO NO SE ENCUENTRA ACTIVA CONFIRMA RBM PAOLA GARZÓN AUTORIZA RETIRARNOS"/>
    <s v="VISITA_TÉCNICA"/>
    <s v="FGZZZ475"/>
    <s v="TIPO I"/>
    <s v="TERRESTRE"/>
    <s v="HERNANDEZ NARANJO OSCAR EDUARDO"/>
    <n v="6878"/>
    <n v="1"/>
    <n v="75096.394270399993"/>
    <n v="75096.394270399993"/>
    <m/>
    <m/>
    <m/>
    <m/>
    <m/>
    <m/>
  </r>
  <r>
    <s v="CUCUTA"/>
    <x v="4"/>
    <x v="4"/>
    <n v="54172"/>
    <s v="TA-25-931415"/>
    <n v="89569172"/>
    <s v="APERTURA"/>
    <s v="CB CRECIMIENTO - NUEVO"/>
    <s v="NORTE DE SANTANDER"/>
    <s v="CHINACOTA"/>
    <s v="CACHARRERIA Y PAPELERIA LIZMAR"/>
    <s v="REDEBAN"/>
    <s v="FO-25-1339366"/>
    <d v="2025-08-06T00:00:00"/>
    <d v="2025-08-11T00:00:00"/>
    <n v="9999"/>
    <s v="BANCO DE BOGOTA"/>
    <s v="EJECUTADO"/>
    <s v="06-08-2025 SE REALIZA LLAMADA AL CLIENTE, SE HABLA CON LA SRA ROCIO LIZBETH SIERRA MARINO, SE VALIDA DIRECCIÓN OK, CANAL OK, TARJETA DE SEMBRADO OK, DISPONIBILIDAD TOTAL, SE CONFIRMA 4 ULTIMOS DIGITOS DE LA TARJETA: NO - CLIENTE NO LA TIENE A LA MANO (SE LE COMPARTE DIGITOS ENVIADOS EN LISTA), LLAMAR EL DÍA LA INSTALACIÓN PARA CONFIRMAR VISITA // 11/08/2025 SE REALIZA INSTALACION DE CORRESPONSAL AVAL, SE INSTALAN EQUIPOS, SEMBRADO DE TARJETA, CB QUEDA OPERATIVO."/>
    <s v="VISITA_TÉCNICA"/>
    <s v="SAZZZ303"/>
    <s v="TIPO II"/>
    <s v="TERRESTRE"/>
    <s v="DURAN ACOSTA FRANK YONNY"/>
    <n v="5511"/>
    <n v="1"/>
    <n v="163813.69572160003"/>
    <n v="163813.69572160003"/>
    <m/>
    <m/>
    <m/>
    <m/>
    <m/>
    <m/>
  </r>
  <r>
    <s v="NEIVA"/>
    <x v="1"/>
    <x v="1"/>
    <n v="41396"/>
    <s v="TA-25-931417"/>
    <n v="89527405"/>
    <s v="APERTURA"/>
    <s v="CB CRECIMIENTO - NUEVO"/>
    <s v="HUILA"/>
    <s v="LA PLATA"/>
    <s v="VARIEDADES ESTEBAN DAVID"/>
    <s v="REDEBAN"/>
    <s v="FO-25-1339371"/>
    <d v="2025-08-06T00:00:00"/>
    <d v="2025-08-12T00:00:00"/>
    <n v="9999"/>
    <s v="BANCO DE BOGOTA"/>
    <s v="EJECUTADO"/>
    <s v="06-08-2025 SE REALIZA LLAMADA AL CLIENTE, SE HABLA CON LA SRA MAYORLI SERRATO REYES, SE VALIDA DIRECCIÓN OK, CANAL OK, TARJETA DE SEMBRADO OK, DISPONIBILIDAD TOTAL, SE CONFIRMA 4 ULTIMOS DIGITOS DE LA TARJETA: NO - CLIENTE NO LA TIENE A LA MANO (SE LE COMPARTE DIGITOS ENVIADOS EN LISTA), LLAMAR EL DÍA LA INSTALACIÓN PARA CONFIRMAR VISITA // CONTACTO REALIZADO POR WHATSAPP // 12/08/2025 SE REALIZA INSTALACION DE CORRESPONSAL AVAL, SE INSTALAN EQUIPOS, SEMBRADO DE TARJETA, CB QUEDA OPERATIVO."/>
    <s v="VISITA_TÉCNICA"/>
    <s v="LAZZZ448"/>
    <s v="TIPO III"/>
    <s v="TERRESTRE"/>
    <s v="ANDRADE HERNANDEZ JUAN CARLOS"/>
    <n v="5265"/>
    <n v="1"/>
    <n v="275728.78077800001"/>
    <n v="275728.78077800001"/>
    <m/>
    <m/>
    <m/>
    <m/>
    <m/>
    <m/>
  </r>
  <r>
    <s v="VILLAVICENCIO"/>
    <x v="1"/>
    <x v="1"/>
    <n v="50150"/>
    <s v="TA-25-931419"/>
    <n v="90094125"/>
    <s v="APERTURA"/>
    <s v="CB CRECIMIENTO - NUEVO"/>
    <s v="META"/>
    <s v="CASTILLA LA NUEVA"/>
    <s v="CYBER HD"/>
    <s v="REDEBAN"/>
    <s v="FO-25-1339375"/>
    <d v="2025-08-06T00:00:00"/>
    <d v="2025-08-12T00:00:00"/>
    <n v="9999"/>
    <s v="BANCO DE BOGOTA"/>
    <s v="EJECUTADO"/>
    <s v="06-08-2025 SE REALIZA LLAMADA AL CLIENTE, SE HABLA CON LA SRA YURANY LORENA RADA OYOLA, SE VALIDA DIRECCIÓN OK, CANAL OK, TARJETA DE SEMBRADO OK, DISPONIBILIDAD TOTAL, SE CONFIRMA 4 ULTIMOS DIGITOS DE LA TARJETA: NO - CLIENTE NO LA TIENE A LA MANO (SE LE COMPARTE DIGITOS ENVIADOS EN LISTA), LLAMAR EL DÍA LA INSTALACIÓN PARA CONFIRMAR VISITA // 12/08/2025 SE REALIZA INSTALACION DE CORRESPONSAL AVAL, SE INSTALAN EQUIPOS, SEMBRADO DE TARJETA, CB QUEDA OPERATIVO."/>
    <s v="VISITA_TÉCNICA"/>
    <s v="SEZZZ061"/>
    <s v="TIPO II"/>
    <s v="TERRESTRE"/>
    <s v="CORZO BUSTO KEVIN ALEXIS"/>
    <n v="4895"/>
    <n v="1"/>
    <n v="163813.69572160003"/>
    <n v="163813.69572160003"/>
    <m/>
    <m/>
    <m/>
    <m/>
    <m/>
    <m/>
  </r>
  <r>
    <s v="BOGOTA"/>
    <x v="0"/>
    <x v="0"/>
    <n v="25491"/>
    <s v="TA-25-931442"/>
    <n v="89570220"/>
    <s v="APERTURA"/>
    <s v="CB CRECIMIENTO - NUEVO"/>
    <s v="CUNDINAMARCA"/>
    <s v="NOCAIMA"/>
    <s v="PAPEHELANDIA  L &amp; G"/>
    <s v="REDEBAN"/>
    <s v="FO-25-1339385"/>
    <d v="2025-08-06T00:00:00"/>
    <d v="2025-08-12T00:00:00"/>
    <n v="9999"/>
    <s v="BANCO DE BOGOTA"/>
    <s v="EJECUTADO"/>
    <s v="06-08-2025 SE REALIZA LLAMADA AL CLIENTE, SE HABLA CON LA SRA YENNY PAOLA BENAVIDES CASTILLO, SE VALIDA DIRECCIÓN OK, CANAL OK, TARJETA DE SEMBRADO OK, DISPONIBILIDAD TOTAL, SE CONFIRMA 4 ULTIMOS DIGITOS DE LA TARJETA: NO - CLIENTE NO LA TIENE A LA MANO (SE LE COMPARTE DIGITOS ENVIADOS EN LISTA), LLAMAR EL DÍA LA INSTALACIÓN PARA CONFIRMAR VISITA // 12/08/2025 SE VISITA COMERCIO, SE INSTALA CB AVAL, EL CLIENTE YA CONTABA CON EL DATÁFONO, SE INSTALA LECTOR DE BARRAS, SE BRINDA CAPACITACIÓN DE USO BÁSICA, SE HABILITAN CIERRES, SE SIEMBRA TARJETA #7268"/>
    <s v="VISITA_TÉCNICA"/>
    <s v="LDZZZ238"/>
    <s v="TIPO III"/>
    <s v="TERRESTRE"/>
    <s v="VEGA MANRIQUE JONATAN MAURICIO"/>
    <n v="7268"/>
    <n v="1"/>
    <n v="275728.78077800001"/>
    <n v="275728.78077800001"/>
    <m/>
    <m/>
    <m/>
    <m/>
    <m/>
    <m/>
  </r>
  <r>
    <s v="NEIVA"/>
    <x v="1"/>
    <x v="1"/>
    <n v="18001"/>
    <s v="TA-25-931458"/>
    <n v="90101512"/>
    <s v="APERTURA"/>
    <s v="CB CRECIMIENTO - NUEVO"/>
    <s v="CAQUETA"/>
    <s v="FLORENCIA"/>
    <s v="CREDIMOVILES AYL 2"/>
    <s v="REDEBAN"/>
    <s v="FO-25-1339388"/>
    <d v="2025-08-06T00:00:00"/>
    <d v="2025-08-12T00:00:00"/>
    <n v="9999"/>
    <s v="BANCO DE BOGOTA"/>
    <s v="EJECUTADO"/>
    <s v="06-08-2025 SE REALIZA LLAMADA AL CLIENTE, SE HABLA CON EL SR HECTOR ALEXIS BUITRAGO DIAZ, SE VALIDA DIRECCIÓN OK, CANAL OK, TARJETA DE SEMBRADO OK, DISPONIBILIDAD TOTAL, SE CONFIRMA 4 ULTIMOS DIGITOS DE LA TARJETA: NO - CLIENTE NO LA TIENE A LA MANO (SE LE COMPARTE DIGITOS ENVIADOS EN LISTA), LLAMAR EL DÍA LA INSTALACIÓN PARA CONFIRMAR VISITA // 12/08/2025 SE REALIZA INSTALACION DE CORRESPONSAL AVAL, SE INSTALAN EQUIPOS, SEMBRADO DE TARJETA, CB QUEDA OPERATIVO."/>
    <s v="VISITA_TÉCNICA"/>
    <s v="V7ZZZ973"/>
    <s v="TIPO IV"/>
    <s v="TERRESTRE"/>
    <s v="BERMUDEZ SANCHEZ JOSE NEYBER"/>
    <n v="8381"/>
    <n v="1"/>
    <n v="504832.64687880001"/>
    <n v="504832.64687880001"/>
    <m/>
    <m/>
    <m/>
    <m/>
    <m/>
    <m/>
  </r>
  <r>
    <s v="CALI"/>
    <x v="2"/>
    <x v="2"/>
    <n v="76001"/>
    <s v="TA-25-931459"/>
    <n v="90107116"/>
    <s v="APERTURA"/>
    <s v="CB CRECIMIENTO - NUEVO"/>
    <s v="VALLE DEL CAUCA"/>
    <s v="CALI"/>
    <s v="SALA DE INTERNET NANCHO"/>
    <s v="REDEBAN"/>
    <s v="FO-25-1339391"/>
    <d v="2025-08-06T00:00:00"/>
    <d v="2025-08-11T00:00:00"/>
    <n v="9999"/>
    <s v="BANCO DE BOGOTA"/>
    <s v="EJECUTADO/CANCELADO"/>
    <s v="06-08-2025 SE REALIZA LLAMADA AL CLIENTE, SE HABLA CON LA SRA LUZ EDILMA GALLEGO JIMENEZ, SE VALIDA DIRECCIÓN OK, CANAL OK, TARJETA DE SEMBRADO OK, DISPONIBILIDAD TOTAL, SE CONFIRMA 4 ULTIMOS DIGITOS DE LA TARJETA: SI, LLAMAR EL DÍA LA INSTALACIÓN PARA CONFIRMAR VISITA // 12/08/2025 SE VISITÓ ESTABLECIMIENTO Y SE ENCONTRÓ CERRADO. SE REALIZA LLAMADAS EN REPETIDAS OCASIONES, SIN EMBARGO, NO SE OBTIENE RESPUESTA POR PARTE DEL CLIENTE. SE LLAMÓ SE DEJÓ MENSAJES, Y SE VISITÓ ASÍ Y CERRADO, Y POR LA CUADRA LE DIJERON EL TÉCNICO QUE HACE UNOS DÍAS NO ABRÍAN, SE CIERRA ACTIVIDAD."/>
    <s v="VISITA_TÉCNICA"/>
    <s v="V7ZZZ843"/>
    <s v="TIPO I"/>
    <s v="TERRESTRE"/>
    <s v="BOLAÑOS TABORDA JORGE ENRIQUE"/>
    <n v="5451"/>
    <n v="1"/>
    <n v="75096.394270399993"/>
    <n v="75096.394270399993"/>
    <m/>
    <m/>
    <m/>
    <m/>
    <m/>
    <m/>
  </r>
  <r>
    <s v="PASTO"/>
    <x v="2"/>
    <x v="2"/>
    <n v="52835"/>
    <s v="TA-25-931474"/>
    <n v="90107197"/>
    <s v="APERTURA"/>
    <s v="CB CRECIMIENTO - NUEVO"/>
    <s v="NARIÑO"/>
    <s v="SAN ANDRES DE TUMACO"/>
    <s v="DROGUERIAS FARMA VITAL MB"/>
    <s v="REDEBAN"/>
    <s v="FO-25-1339399"/>
    <d v="2025-08-06T00:00:00"/>
    <d v="2025-08-12T00:00:00"/>
    <n v="9999"/>
    <s v="BANCO DE BOGOTA"/>
    <s v="EJECUTADO"/>
    <s v="06-08-2025 SE REALIZA LLAMADA AL CLIENTE, SE HABLA CON LA SRA MARGARITA ISABEL MORA BRAVO SE VALIDA DIRECCIÓN OK, CANAL OK, TARJETA DE SEMBRADO OK, DISPONIBILIDAD TOTAL, SE CONFIRMA 4 ULTIMOS DIGITOS DE LA TARJETA: OK, LLAMAR EL DÍA LA INSTALACIÓN PARA CONFIRMAR VISITA// CONTACTO REALIZADO POR LA APP // 12/08/2025 SE REALIZA INSTALACION DE CORRESPONSAL AVAL, SE INSTALAN EQUIPOS, SEMBRADO DE TARJETA, CB QUEDA OPERATIVO."/>
    <s v="VISITA_TÉCNICA"/>
    <s v="V7ZZZ497"/>
    <s v="TIPO IV"/>
    <s v="TERRESTRE"/>
    <s v="PAREDES CASTILLO DIEGO"/>
    <n v="7564"/>
    <n v="1"/>
    <n v="504832.64687880001"/>
    <n v="504832.64687880001"/>
    <m/>
    <m/>
    <m/>
    <m/>
    <m/>
    <m/>
  </r>
  <r>
    <s v="PASTO"/>
    <x v="2"/>
    <x v="2"/>
    <n v="52838"/>
    <s v="TA-25-931492"/>
    <n v="90096255"/>
    <s v="APERTURA"/>
    <s v="CB CRECIMIENTO - NUEVO"/>
    <s v="NARIÑO"/>
    <s v="TUQUERRES"/>
    <s v="QUITO DROGUERIAS"/>
    <s v="REDEBAN"/>
    <s v="FO-25-1339404"/>
    <d v="2025-08-06T00:00:00"/>
    <d v="2025-08-11T00:00:00"/>
    <n v="9999"/>
    <s v="BANCO DE BOGOTA"/>
    <s v="EJECUTADO"/>
    <s v="06-08-2025 SE REALIZA LLAMADA AL CLIENTE, SE HABLA CON EL SR ROMAN DANILO ZAMBRANO MUES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8/2025 SE REALIZA INSTALACION DE CORRESPONSAL AVAL, SE INSTALAN EQUIPOS, SEMBRADO DE TARJETA, CB QUEDA OPERATIVO."/>
    <s v="VISITA_TÉCNICA"/>
    <s v="SEZZZ074"/>
    <s v="TIPO II"/>
    <s v="TERRESTRE"/>
    <s v="GUERRERO RAMIREZ OSCAR DARIO"/>
    <n v="3744"/>
    <n v="1"/>
    <n v="163813.69572160003"/>
    <n v="163813.69572160003"/>
    <m/>
    <m/>
    <m/>
    <m/>
    <m/>
    <m/>
  </r>
  <r>
    <s v="BOGOTA"/>
    <x v="0"/>
    <x v="0"/>
    <n v="25286"/>
    <s v="TA-25-931498"/>
    <n v="89533589"/>
    <s v="APERTURA"/>
    <s v="CB CRECIMIENTO - NUEVO"/>
    <s v="CUNDINAMARCA"/>
    <s v="FUNZA"/>
    <s v="CANDY PAPER INTERNET &amp; VARIEDADES"/>
    <s v="REDEBAN"/>
    <s v="FO-25-1339408"/>
    <d v="2025-08-06T00:00:00"/>
    <d v="2025-08-11T00:00:00"/>
    <n v="9999"/>
    <s v="BANCO DE BOGOTA"/>
    <s v="EJECUTADO"/>
    <s v="06-08-2025 SE REALIZA LLAMADA AL CLIENTE, SE HABLA CON EL SR FIDELIGNO SUTA SAAVEDRA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1/08/2025 SE REALIZA INSTALACION DE CORRESPONSAL AVAL, SE INSTALAN EQUIPOS, SEMBRADO DE TARJETA, CB QUEDA OPERATIVO."/>
    <s v="VISITA_TÉCNICA"/>
    <s v="FBZZZ062"/>
    <s v="TIPO II"/>
    <s v="TERRESTRE"/>
    <s v="GARCIA PASTRANA KEVIN FERNANDO"/>
    <n v="7631"/>
    <n v="1"/>
    <n v="163813.69572160003"/>
    <n v="163813.69572160003"/>
    <m/>
    <m/>
    <m/>
    <m/>
    <m/>
    <m/>
  </r>
  <r>
    <s v="VILLAVICENCIO"/>
    <x v="1"/>
    <x v="1"/>
    <n v="50318"/>
    <s v="TA-25-931499"/>
    <n v="90116155"/>
    <s v="APERTURA"/>
    <s v="CB CRECIMIENTO - NUEVO"/>
    <s v="META"/>
    <s v="GUAMAL"/>
    <s v="PAPELERIA MICHELL CAMILA"/>
    <s v="REDEBAN"/>
    <s v="FO-25-1339414"/>
    <d v="2025-08-06T00:00:00"/>
    <d v="2025-08-11T00:00:00"/>
    <n v="9999"/>
    <s v="BANCO DE BOGOTA"/>
    <s v="EJECUTADO"/>
    <s v="06-08-2025 SE REALIZA LLAMADA AL CLIENTE, SE HABLA CON EL SR EVA JASMIN TAPIAS CARDEN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8/2025 SE REALIZA INSTALACION DE CORRESPONSAL AVAL, SE INSTALAN ACCESORIOS EQUIPO YA SE ENCONTRABA EN EL COMERCIO, SEMBRADO DE TARJETA, CB QUEDA OPERATIVO."/>
    <s v="VISITA_TÉCNICA"/>
    <s v="V9ZZZ716"/>
    <s v="TIPO II"/>
    <s v="TERRESTRE"/>
    <s v="ROZO JIMENEZ EDGAR ARMANDO"/>
    <n v="2714"/>
    <n v="1"/>
    <n v="163813.69572160003"/>
    <n v="163813.69572160003"/>
    <m/>
    <m/>
    <m/>
    <m/>
    <m/>
    <m/>
  </r>
  <r>
    <s v="CALI"/>
    <x v="2"/>
    <x v="2"/>
    <n v="76520"/>
    <s v="TA-25-931500"/>
    <n v="89501263"/>
    <s v="APERTURA"/>
    <s v="CB CRECIMIENTO - NUEVO"/>
    <s v="VALLE DEL CAUCA"/>
    <s v="PALMIRA"/>
    <s v="GCELLPALMIRA"/>
    <s v="REDEBAN"/>
    <s v="FO-25-1339420"/>
    <d v="2025-08-06T00:00:00"/>
    <d v="2025-08-11T00:00:00"/>
    <n v="9999"/>
    <s v="BANCO DE BOGOTA"/>
    <s v="EJECUTADO"/>
    <s v="06-08-2025 SE REALIZA LLAMADA AL CLIENTE, SE HABLA CON EL SR CARLOS ALBERTO QUINTERO PE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1/08/2025 EN LA VISITA TÉCNICA SE ENCUENTRA INSTALADO UN DATÁFONO V200C,SE REALIZÓ EL CAMBIO SE INSTALA UN DESK 2600 ,SE INSTALA MAGIC BOX 2600,SE INSTALA LECTOR DE CÓDIGO DE BARRAS,SE INSTALO PINPAD DESK 1600 YA QUE CONTABA CON REJA Y VIDRIO DE SEGURIDAD,Y SE INSTALÓ BASE SOPORTE PARA DATÁFONO ,SE REALIZÓ EL SEMBRADO DE TARJETA Y SE REALIZARON LAS PRUEBAS DEJANDO EL SERVICIO OPERANDO SIN FALLAS Y SIN NOVEDAD"/>
    <s v="VISITA_TÉCNICA"/>
    <s v="VAZZZ156"/>
    <s v="TIPO I"/>
    <s v="TERRESTRE"/>
    <s v="SANCHEZ URREGO ROBINSON DAVID"/>
    <n v="8173"/>
    <n v="1"/>
    <n v="75096.394270399993"/>
    <n v="75096.394270399993"/>
    <m/>
    <m/>
    <m/>
    <m/>
    <m/>
    <m/>
  </r>
  <r>
    <s v="NEIVA"/>
    <x v="1"/>
    <x v="1"/>
    <n v="41551"/>
    <s v="TA-25-947826"/>
    <n v="89524663"/>
    <s v="APERTURA"/>
    <s v="CB CRECIMIENTO - NUEVO"/>
    <s v="HUILA"/>
    <s v="PITALITO"/>
    <s v="DJ PAGOS MULTISERVICIOS"/>
    <s v="REDEBAN"/>
    <s v="FO-25-1351629"/>
    <d v="2025-08-08T00:00:00"/>
    <d v="2025-08-13T00:00:00"/>
    <n v="9999"/>
    <s v="BANCO DE BOGOTA"/>
    <s v="EJECUTADO"/>
    <s v="08-08-2025 SE REALIZA LLAMADA AL CLIENTE, SE HABLA CON LA SRA DEYSI CARRILLO HERNAND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3/08/2025 SE REALIZA INSTALACION DE CORRESPONSAL AVAL, SE INSTALAN EQUIPOS, SEMBRADO DE TARJETA, CB QUEDA OPERATIVO."/>
    <s v="VISITA_TÉCNICA"/>
    <s v="FAZZZ577"/>
    <s v="TIPO III"/>
    <s v="TERRESTRE"/>
    <s v="DEVIA REINOSO JUAN CARLOS"/>
    <n v="3948"/>
    <n v="1"/>
    <n v="275728.78077800001"/>
    <n v="275728.78077800001"/>
    <m/>
    <m/>
    <m/>
    <m/>
    <m/>
    <m/>
  </r>
  <r>
    <s v="MONTERIA"/>
    <x v="5"/>
    <x v="5"/>
    <n v="23001"/>
    <s v="TA-25-947827"/>
    <n v="90114874"/>
    <s v="APERTURA"/>
    <s v="CB CRECIMIENTO - NUEVO"/>
    <s v="CORDOBA"/>
    <s v="MONTERIA"/>
    <s v="DROGUERIA MAYTEH"/>
    <s v="REDEBAN"/>
    <s v="FO-25-1351632"/>
    <d v="2025-08-08T00:00:00"/>
    <d v="2025-08-12T00:00:00"/>
    <n v="9999"/>
    <s v="BANCO DE BOGOTA"/>
    <s v="EJECUTADO"/>
    <s v="08-08-2025 SE REALIZA LLAMADA AL CLIENTE, SE HABLA CON LA SRA MARIA TERESA HOYOS MARQU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2/08/2025 SE REALIZA INSTALACION DE CORRESPONSAL AVAL, SE INSTALAN ACCESORIOS DATAFONO YA SE ENCONTRABA EN EL COMERCIO, SEMBRADO DE TARJETA, CB QUEDA OPERATIVO."/>
    <s v="VISITA_TÉCNICA"/>
    <s v="V9ZZZ675"/>
    <s v="TIPO I"/>
    <s v="TERRESTRE"/>
    <s v="CALDERA SALCEDO CARLOS JULIO"/>
    <n v="4870"/>
    <n v="1"/>
    <n v="75096.394270399993"/>
    <n v="75096.394270399993"/>
    <m/>
    <m/>
    <m/>
    <m/>
    <m/>
    <m/>
  </r>
  <r>
    <s v="BUCARAMANGA"/>
    <x v="4"/>
    <x v="4"/>
    <n v="68001"/>
    <s v="TA-25-947829"/>
    <n v="89565262"/>
    <s v="APERTURA"/>
    <s v="CB CRECIMIENTO - NUEVO"/>
    <s v="SANTANDER"/>
    <s v="BUCARAMANGA"/>
    <s v="ESTYAN"/>
    <s v="REDEBAN"/>
    <s v="FO-25-1351638"/>
    <d v="2025-08-08T00:00:00"/>
    <d v="2025-08-12T00:00:00"/>
    <n v="9999"/>
    <s v="BANCO DE BOGOTA"/>
    <s v="EJECUTADO"/>
    <s v="08-08-2025 SE REALIZA LLAMADA AL CLIENTE, SE HABLA CON LA SRA CLAUDIA MARCELA REATIGA HERRE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2/08/2025 SE REALIZA INSTALACION DE CORRESPONSAL AVAL, SE INSTALAN EQUIPOS, SEMBRADO DE TARJETA, CB QUEDA OPERATIVO."/>
    <s v="VISITA_TÉCNICA"/>
    <s v="LBZZZ394"/>
    <s v="TIPO I"/>
    <s v="TERRESTRE"/>
    <s v="PEÑA DIAZ IVAN YESID"/>
    <n v="392"/>
    <n v="1"/>
    <n v="75096.394270399993"/>
    <n v="75096.394270399993"/>
    <m/>
    <m/>
    <m/>
    <m/>
    <m/>
    <m/>
  </r>
  <r>
    <s v="PEREIRA"/>
    <x v="2"/>
    <x v="6"/>
    <n v="76828"/>
    <s v="TA-25-948758"/>
    <n v="90096099"/>
    <s v="APERTURA"/>
    <s v="CB CRECIMIENTO - NUEVO"/>
    <s v="VALLE DEL CAUCA"/>
    <s v="TRUJILLO"/>
    <s v="NEO ES TU SITIO"/>
    <s v="REDEBAN"/>
    <s v="FO-25-1352778"/>
    <d v="2025-08-08T00:00:00"/>
    <d v="2025-08-12T00:00:00"/>
    <n v="9999"/>
    <s v="BANCO DE BOGOTA"/>
    <s v="EJECUTADO/CANCELADO"/>
    <s v="08-08-2025 SE REALIZA LLAMADA A LOS NUMEROS DE LA LISTA, LOS CUALES TIMBRAN PERO NADIE TOMA LA LLAMADA, SE INTENTARA NUEVA GESTION EN OTRA OCASIÓN // 09-08-2025 SE REALIZA LLAMADA AL CLIENTE, SE HABLA CON LA SRA YURI LEANDRA HERRERA CARVAJAL,  SE VALIDA DIRECCIÓN OK, CANAL OK, TARJETA DE SEMBRADO OK, DISPONIBILIDAD TOTAL, SE CONFIRMA 4 ULTIMOS DIGITOS DE LA TARJETA: SI, LLAMAR EL DÍA LA INSTALACIÓN PARA CONFIRMAR VISITA// CONTACTO REALIZADO POR LA APP // 12/08/2025 SE VISITÓ ESTABLECIMIENTO, SE ENCUENTRA CARTEL QUE INDICA QUE CLIENTE SE TRASLADÓ, VECINA INFORMA QUE COMERCIO SE TRASLADÓ. SE LLAMA AL CONTACTO E INFORMA QUE SE TRASLADÓ DE DIRECCIÓN Y SE LE NOTIFICA QUE NO SE PUEDE INSTALAR EN DIRECCIÓN DIFERENTE A LA DE LA LISTA DE CHEQUEO. A DEMÁS INFORMA QUE NO HA ACTUALIZADO LA DIRECCIÓN EN CÁMARA Y COMERCIO PARA EJECUTAR CAMBIO DE DIRECCIÓN EN ESTE MOMENTO."/>
    <s v="VISITA_TÉCNICA"/>
    <s v="V6ZZZ344"/>
    <s v="TIPO II"/>
    <s v="TERRESTRE"/>
    <s v="BOLAÑOS TABORDA JORGE ENRIQUE"/>
    <n v="7597"/>
    <n v="1"/>
    <n v="163813.69572160003"/>
    <n v="163813.69572160003"/>
    <m/>
    <m/>
    <m/>
    <m/>
    <m/>
    <m/>
  </r>
  <r>
    <s v="MEDELLIN"/>
    <x v="3"/>
    <x v="3"/>
    <n v="5001"/>
    <s v="TA-25-947830"/>
    <n v="90117903"/>
    <s v="APERTURA"/>
    <s v="CB CRECIMIENTO - NUEVO"/>
    <s v="ANTIOQUIA"/>
    <s v="MEDELLIN"/>
    <s v="INGENIUS MAS "/>
    <s v="REDEBAN"/>
    <s v="FO-25-1351646"/>
    <d v="2025-08-08T00:00:00"/>
    <d v="2025-08-13T00:00:00"/>
    <n v="9999"/>
    <s v="BANCO DE BOGOTA"/>
    <s v="EJECUTADO"/>
    <s v="08-08-2025 SE REALIZA LLAMADA AL CLIENTE, SE HABLA CON EL SR YAIR STEVEN GUTIERREZ VILL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3/08/2025 SE REALIZA INSTALACION DE CORRESPONSAL AVAL, SE INSTALAN EQUIPOS, SEMBRADO DE TARJETA, CB QUEDA OPERATIVO."/>
    <s v="VISITA_TÉCNICA"/>
    <s v="VAZZZ411"/>
    <s v="TIPO I"/>
    <s v="TERRESTRE"/>
    <s v="RUA ALVAREZ RICHARD ANDRES"/>
    <n v="1607"/>
    <n v="1"/>
    <n v="75096.394270399993"/>
    <n v="75096.394270399993"/>
    <m/>
    <m/>
    <m/>
    <m/>
    <m/>
    <m/>
  </r>
  <r>
    <s v="BUCARAMANGA"/>
    <x v="4"/>
    <x v="4"/>
    <n v="68307"/>
    <s v="TA-25-948759"/>
    <n v="90104032"/>
    <s v="APERTURA"/>
    <s v="CB CRECIMIENTO - NUEVO"/>
    <s v="SANTANDER"/>
    <s v="GIRON"/>
    <s v="MANZANA TRECE SHOP"/>
    <s v="REDEBAN"/>
    <s v="FO-25-1352783"/>
    <d v="2025-08-08T00:00:00"/>
    <d v="2025-08-12T00:00:00"/>
    <n v="9999"/>
    <s v="BANCO DE BOGOTA"/>
    <s v="EJECUTADO"/>
    <s v="08-08-2025 SE REALIZA LLAMADA A LOS NUMEROS DE LA LISTA, LOS CUALES TIMBRAN PERO NADIE TOMA LA LLAMADA, SE INTENTARA NUEVA GESTION EN OTRA OCASIÓN // 09-08-2025 SE REALIZA LLAMADA AL CLIENTE, SE HABLA CON LA SRA LUZ ANDY OTERO,  SE VALIDA DIRECCIÓN OK, CANAL OK, TARJETA DE SEMBRADO OK, DISPONIBILIDAD TOTAL, SE CONFIRMA 4 ULTIMOS DIGITOS DE LA TARJETA: SI, LLAMAR EL DÍA LA INSTALACIÓN PARA CONFIRMAR VISITA// CONTACTO REALIZADO POR LA APP // 12/08/2025 SE REALIZA INSTALACION DE CORRESPONSAL AVAL, SE INSTALAN EQUIPOS, SEMBRADO DE TARJETA, CB QUEDA OPERATIVO."/>
    <s v="VISITA_TÉCNICA"/>
    <s v="V7ZZZ398"/>
    <s v="TIPO I"/>
    <s v="TERRESTRE"/>
    <s v="HERRERA LUQUE SAUL JAVIER"/>
    <n v="9013"/>
    <n v="1"/>
    <n v="75096.394270399993"/>
    <n v="75096.394270399993"/>
    <m/>
    <m/>
    <m/>
    <m/>
    <m/>
    <m/>
  </r>
  <r>
    <s v="VILLAVICENCIO"/>
    <x v="1"/>
    <x v="1"/>
    <n v="50006"/>
    <s v="TA-25-947831"/>
    <n v="79820890"/>
    <s v="APERTURA"/>
    <s v="DATAFONO ADICIONAL"/>
    <s v="META"/>
    <s v="ACACIAS"/>
    <s v="MULTISERVICIOS PUNTO NARANJA      "/>
    <s v="REDEBAN"/>
    <s v="FO-25-1351650"/>
    <d v="2025-08-08T00:00:00"/>
    <d v="2025-08-12T00:00:00"/>
    <n v="9999"/>
    <s v="BANCO DE BOGOTA"/>
    <s v="EJECUTADO"/>
    <s v="08-08-2025 SE REALIZA LLAMADA AL CLIENTE, SE HABLA CON LA SRA YAQUELINE QUEVEDO ULLO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2/08/2025 SE REALIZA INSTALACION DE DATAFONO ADICIONAL, PRUEBA EXITOSAS, CB QUEDA OPERATIVO"/>
    <s v="VISITA_TÉCNICA"/>
    <s v="FHZZZ745"/>
    <s v="TIPO II"/>
    <s v="TERRESTRE"/>
    <s v="CASTRILLON URREA LONDIER LEANDRO"/>
    <n v="909"/>
    <n v="1"/>
    <n v="163813.69572160003"/>
    <n v="163813.69572160003"/>
    <m/>
    <m/>
    <m/>
    <m/>
    <m/>
    <m/>
  </r>
  <r>
    <s v="VILLAVICENCIO"/>
    <x v="1"/>
    <x v="1"/>
    <n v="50251"/>
    <s v="TA-25-960366"/>
    <n v="89440165"/>
    <s v="APERTURA"/>
    <s v="CB CRECIMIENTO - NUEVO"/>
    <s v="META"/>
    <s v="EL CASTILLO"/>
    <s v="CHECHO PREMIUM STORE"/>
    <s v="REDEBAN"/>
    <s v="FO-25-1361314"/>
    <d v="2025-08-11T00:00:00"/>
    <d v="2025-08-13T00:00:00"/>
    <n v="9999"/>
    <s v="BANCO DE BOGOTA"/>
    <s v="EJECUTADO"/>
    <s v="11-08-2025 SE REALIZA LLAMADA AL CLIENTE, SE HABLA CON EL SEÑOR SERGIO FELIPE ORTIZ GARCIA SE VALIDA DIRECCIÓN OK, CANAL OK, TARJETA DE SEMBRADO OK, DISPONIBILIDAD TOTAL, SE CONFIRMA 4 ULTIMOS DIGITOS DE LA TARJETA:OK, LLAMAR EL DÍA LA INSTALACIÓN PARA CONFIRMAR VISITA// CONTACTO REALIZADO POR LA APP // 13/08/2025 SE REALIZA INSTALACION DE CORRESPONSAL AVAL, SE INSTALAN ACCESORIOS DATAFONO YA SE ENCONTRABA EN EL COMERCIO, SEMBRADO DE TARJETA, CB QUEDA OPERATIVO."/>
    <s v="VISITA_TÉCNICA"/>
    <s v="SAVZZ811"/>
    <s v="TIPO II"/>
    <s v="TERRESTRE"/>
    <s v="ROZO JIMENEZ EDGAR ARMANDO"/>
    <n v="3370"/>
    <n v="1"/>
    <n v="163813.69572160003"/>
    <n v="163813.69572160003"/>
    <m/>
    <m/>
    <m/>
    <m/>
    <m/>
    <m/>
  </r>
  <r>
    <s v="MONTERIA"/>
    <x v="5"/>
    <x v="5"/>
    <n v="23660"/>
    <s v="TA-25-960367"/>
    <n v="89559019"/>
    <s v="APERTURA"/>
    <s v="CB CRECIMIENTO - NUEVO"/>
    <s v="CORDOBA"/>
    <s v="SAHAGUN"/>
    <s v="CELUMAX-JT"/>
    <s v="REDEBAN"/>
    <s v="FO-25-1361321"/>
    <d v="2025-08-11T00:00:00"/>
    <d v="2025-08-14T00:00:00"/>
    <n v="9999"/>
    <s v="BANCO DE BOGOTA"/>
    <s v="EJECUTADO"/>
    <s v="11-08-2025 SE REALIZA LLAMADA AL CLIENTE, SE HABLA CON EL SEÑOR JORGE BENITEZ SE VALIDA DIRECCIÓN OK, CANAL OK, TARJETA DE SEMBRADO OK, DISPONIBILIDAD TOTAL, SE CONFIRMA 4 ULTIMOS DIGITOS DE LA TARJETA:OK, LLAMAR EL DÍA LA INSTALACIÓN PARA CONFIRMAR VISITA// CONTACTO REALIZADO POR LA APP // 14/08/2025 SE VISITA COMERCIO, SE VERIFICA INFORMACIÓN, SE REALIZA INSTALACIÓN DE DOS EQUIPOS DE CB AVAL, SE INSTALA DATAFONOS, LECTORES Y ACCESORIOS FUENTE, CABLE DE RED, BASE, PAPELERÍA, SE REALIZA SEMBRADO DE TARJETA BAJO ACOMPAÑAMIENTO DEL SEÑOR JORGE MARIO TOVIO, SE REALIZAN PRUEBAS OK, SE LE FORMA AL CLIENTE QUE CB ES MIXTO Y FUNCIONA COMO ADQUIRENCIA, CLIENTE DESEA CONTINUAR CON EL DATÁFONO DE VENTAS QUE TIENE EN SITIO."/>
    <s v="VISITA_TÉCNICA"/>
    <s v="FIZZZ615 FIZZZ616"/>
    <s v="TIPO II"/>
    <s v="TERRESTRE"/>
    <s v="CACERES HERNANDEZ ANDRES"/>
    <s v="9517-1682"/>
    <n v="1"/>
    <n v="163813.69572160003"/>
    <n v="163813.69572160003"/>
    <m/>
    <m/>
    <m/>
    <m/>
    <m/>
    <m/>
  </r>
  <r>
    <s v="PASTO"/>
    <x v="2"/>
    <x v="2"/>
    <n v="52001"/>
    <s v="TA-25-960368"/>
    <n v="87267053"/>
    <s v="APERTURA"/>
    <s v="CB CRECIMIENTO - NUEVO"/>
    <s v="NARIÑO"/>
    <s v="PASTO"/>
    <s v="PASTO NET COMUNICACIONES SAS "/>
    <s v="REDEBAN"/>
    <s v="FO-25-1361324"/>
    <d v="2025-08-11T00:00:00"/>
    <d v="2025-08-13T00:00:00"/>
    <n v="9999"/>
    <s v="BANCO DE BOGOTA"/>
    <s v="EJECUTADO"/>
    <s v="11-08-2025 SE REALIZA LLAMADA AL CLIENTE, SE HABLA CON PASTO NET COMUNICACIONES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3/08/2025 SE REALIZÓ VISITA AL COMERCIO CON DIRECCIÓN CRA 26 20-43 PARA LA INSTALACIÓN DEL CORRESPONSAL AVAL, SE INSTALA BASE, CABLEADO Y LECTORA, SE DEJA ROLLOS, SOLO SE CONFIGURA UNA TERMINAL YA QUE LA OTRA TERMINAL SE DEBE INSTALAR EN LA DIRECCIÓN CRA 26 20-45 SE NOTIFICA A REDEBAN DEL PROCESO. SE REALIZO SEMBRADO DE TARJETA OK, PRUEBAS OK CORRESPONSAL OPERATIVO."/>
    <s v="VISITA_TÉCNICA"/>
    <s v="SXMZZ682 FIZZZ645"/>
    <s v="TIPO I"/>
    <s v="TERRESTRE"/>
    <s v="GUERRERO RAMIREZ OSCAR DARIO"/>
    <s v="0138-8678"/>
    <n v="1"/>
    <n v="75096.394270399993"/>
    <n v="75096.394270399993"/>
    <m/>
    <m/>
    <m/>
    <m/>
    <m/>
    <m/>
  </r>
  <r>
    <s v="BUCARAMANGA"/>
    <x v="4"/>
    <x v="4"/>
    <n v="68307"/>
    <s v="TA-25-960369"/>
    <n v="90093951"/>
    <s v="APERTURA"/>
    <s v="CB CRECIMIENTO - NUEVO"/>
    <s v="SANTANDER"/>
    <s v="GIRON"/>
    <s v="VILLA CLICK"/>
    <s v="REDEBAN"/>
    <s v="FO-25-1361328"/>
    <d v="2025-08-11T00:00:00"/>
    <d v="2025-08-13T00:00:00"/>
    <n v="9999"/>
    <s v="BANCO DE BOGOTA"/>
    <s v="EJECUTADO"/>
    <s v="11-08-2025 SE REALIZA LLAMADA AL CLIENTE, SE HABLA CON LA SÑRA BLANCA JULIANA GOMEZ SIERRA SE VALIDA DIRECCIÓN OK, CANAL OK, TARJETA DE SEMBRADO OK, DISPONIBILIDAD TOTAL, SE CONFIRMA 4 ULTIMOS DIGITOS DE LA TARJETA:NO - CLIENTE NO LA TIENE A LA MANO (SE LE COMPARTE DIGITOS ENVIADOS EN LISTA), LLAMAR EL DÍA LA INSTALACIÓN PARA CONFIRMAR VISITA// CONTACTO REALIZADO POR LA APP // 13/08/2025 SE REALIZA INSTALACION DE CORRESPONSAL AVAL, SE INSTALAN EQUIPOS, SEMBRADO DE TARJETA, CB QUEDA OPERATIVO."/>
    <s v="VISITA_TÉCNICA"/>
    <s v="SBZZZ918"/>
    <s v="TIPO I"/>
    <s v="TERRESTRE"/>
    <s v="HERRERA LUQUE SAUL JAVIER"/>
    <n v="2640"/>
    <n v="1"/>
    <n v="75096.394270399993"/>
    <n v="75096.394270399993"/>
    <m/>
    <m/>
    <m/>
    <m/>
    <m/>
    <m/>
  </r>
  <r>
    <s v="PEREIRA"/>
    <x v="2"/>
    <x v="6"/>
    <n v="63130"/>
    <s v="TA-25-960378"/>
    <n v="90116412"/>
    <s v="APERTURA"/>
    <s v="CB CRECIMIENTO - NUEVO"/>
    <s v="QUINDIO"/>
    <s v="CALARCA"/>
    <s v="DROGUERIA M Y M"/>
    <s v="REDEBAN"/>
    <s v="FO-25-1361337"/>
    <d v="2025-08-11T00:00:00"/>
    <d v="2025-08-13T00:00:00"/>
    <n v="9999"/>
    <s v="BANCO DE BOGOTA"/>
    <s v="EJECUTADO"/>
    <s v="11-08-2025 SE REALIZA LLAMADA AL CLIENTE, SE HABLA CON EL SEÑOR JOSE EDILBERTO CUARTAS CUARTAS SE VALIDA DIRECCIÓN OK, CANAL OK, TARJETA DE SEMBRADO OK, DISPONIBILIDAD TOTAL, SE CONFIRMA 4 ULTIMOS DIGITOS DE LA TARJETA:OK, LLAMAR EL DÍA LA INSTALACIÓN PARA CONFIRMAR VISITA// CONTACTO REALIZADO POR LA APP // 13/08/2025 SE REALIZA INSTALACION DE CORRESPONSAL AVAL, SE INSTALAN EQUIPOS, SEMBRADO DE TARJETA, CB QUEDA OPERATIVO."/>
    <s v="VISITA_TÉCNICA"/>
    <s v="VAZZZ255"/>
    <s v="TIPO II"/>
    <s v="TERRESTRE"/>
    <s v="SANCHEZ SOLORZANO JUAN SEBASTIAN"/>
    <n v="5741"/>
    <n v="1"/>
    <n v="163813.69572160003"/>
    <n v="163813.69572160003"/>
    <m/>
    <m/>
    <m/>
    <m/>
    <m/>
    <m/>
  </r>
  <r>
    <s v="MEDELLIN"/>
    <x v="3"/>
    <x v="3"/>
    <n v="5001"/>
    <s v="TA-25-960380"/>
    <n v="90118374"/>
    <s v="APERTURA"/>
    <s v="CB CRECIMIENTO - NUEVO"/>
    <s v="ANTIOQUIA"/>
    <s v="MEDELLIN"/>
    <s v="THE GLASSES STORE "/>
    <s v="REDEBAN"/>
    <s v="FO-25-1361339"/>
    <d v="2025-08-11T00:00:00"/>
    <d v="2025-08-14T00:00:00"/>
    <n v="9999"/>
    <s v="BANCO DE BOGOTA"/>
    <s v="EJECUTADO"/>
    <s v="11-08-2025 SE REALIZA LLAMADA AL CLIENTE, SE HABLA CON EL ESPOSO DE LA SRA LEIDY JIMENEZ OCAMP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4/08/2025 SE REALIZA INSTALACION DE CORRESPONSAL AVAL, SE INSTALAN ACCESORIOS DATAFONO YA SE ENCONTRABA EN COMERCIO, SEMBRADO DE TARJETA, CB QUEDA OPERATIVO."/>
    <s v="VISITA_TÉCNICA"/>
    <s v="VAZZZ940"/>
    <s v="TIPO I"/>
    <s v="TERRESTRE"/>
    <s v="QUINTERO SANCHEZ JUAN SEBASTIAN"/>
    <n v="2944"/>
    <n v="1"/>
    <n v="75096.394270399993"/>
    <n v="75096.394270399993"/>
    <m/>
    <m/>
    <m/>
    <m/>
    <m/>
    <m/>
  </r>
  <r>
    <s v="BOGOTA"/>
    <x v="0"/>
    <x v="0"/>
    <n v="25245"/>
    <s v="TA-25-960434"/>
    <n v="49749880"/>
    <s v="APERTURA"/>
    <s v="CB CRECIMIENTO - NUEVO"/>
    <s v="CUNDINAMARCA"/>
    <s v="EL COLEGIO"/>
    <s v="FERRECAMPO SD LA VICTORIA"/>
    <s v="REDEBAN"/>
    <s v="FO-25-1361344"/>
    <d v="2025-08-11T00:00:00"/>
    <d v="2025-08-14T00:00:00"/>
    <n v="9999"/>
    <s v="BANCO DE BOGOTA"/>
    <s v="EJECUTADO"/>
    <s v="11-08-2025 SE REALIZA LLAMADA AL CLIENTE, SE HABLA CON EL SR DARIO ALEXANDER SOLER MORA SE VALIDA DIRECCIÓN OK, CANAL OK, TARJETA DE SEMBRADO OK, DISPONIBILIDAD TOTAL, SE CONFIRMA 4 ULTIMOS DIGITOS DE LA TARJETA: NO - CLIENTE NO LA TIENE A LA MANO (SE LE COMPARTE DIGITOS ENVIADOS EN LISTA), LLAMAR EL DÍA LA INSTALACIÓN PARA CONFIRMAR VISITA// CONTACTO REALIZADO POR WHASTAPP // 14/08/2025 SE REALIZA INSTALACION DE CORRESPONSAL AVAL, SE INSTALAN EQUIPOS, SEMBRADO DE TARJETA, CB QUEDA OPERATIVO."/>
    <s v="VISITA_TÉCNICA"/>
    <s v="EG03Z451"/>
    <s v="TIPO II"/>
    <s v="TERRESTRE"/>
    <s v="GOMEZ VEGA DAVID SNEYDER"/>
    <n v="6059"/>
    <n v="1"/>
    <n v="163813.69572160003"/>
    <n v="163813.69572160003"/>
    <m/>
    <m/>
    <m/>
    <m/>
    <m/>
    <m/>
  </r>
  <r>
    <s v="MEDELLIN"/>
    <x v="3"/>
    <x v="3"/>
    <n v="5212"/>
    <s v="TA-25-963313"/>
    <n v="90107251"/>
    <s v="APERTURA"/>
    <s v="CB CRECIMIENTO - NUEVO"/>
    <s v="ANTIOQUIA"/>
    <s v="COPACABANA"/>
    <s v="PAPELERIA Y VARIEDADES FARMASI"/>
    <s v="REDEBAN"/>
    <s v="FO-25-1365394"/>
    <d v="2025-08-12T00:00:00"/>
    <d v="2025-08-15T00:00:00"/>
    <n v="9999"/>
    <s v="BANCO DE BOGOTA"/>
    <s v="EJECUTADO"/>
    <s v="12-08-2025 SE REALIZA LLAMADA AL CLIENTE, SE HABLA CON LA SRA LUISA FERNANDA BUITRAGO ORTI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5/08/2025 SE REALIZA INSTALACION DE CORRESPONSAL AVAL, SE INSTALAN EQUIPOS, SEMBRADO DE TARJETA, CB QUEDA OPERATIVO."/>
    <s v="VISITA_TÉCNICA"/>
    <s v="FJZZZ855"/>
    <s v="TIPO I"/>
    <s v="TERRESTRE"/>
    <s v="ZAPATA LOPEZ EDWARD ASDRUBAL"/>
    <n v="4673"/>
    <n v="1"/>
    <n v="75096.394270399993"/>
    <n v="75096.394270399993"/>
    <m/>
    <m/>
    <m/>
    <m/>
    <m/>
    <m/>
  </r>
  <r>
    <s v="MEDELLIN"/>
    <x v="3"/>
    <x v="3"/>
    <n v="5001"/>
    <s v="TA-25-963318"/>
    <n v="90110270"/>
    <s v="APERTURA"/>
    <s v="CB CRECIMIENTO - NUEVO"/>
    <s v="ANTIOQUIA"/>
    <s v="MEDELLIN"/>
    <s v="PAPELERIA JR SAN MARTIN "/>
    <s v="REDEBAN"/>
    <s v="FO-25-1365398"/>
    <d v="2025-08-12T00:00:00"/>
    <d v="2025-08-15T00:00:00"/>
    <n v="9999"/>
    <s v="BANCO DE BOGOTA"/>
    <s v="EJECUTADO"/>
    <s v="12-08-2025 SE REALIZA LLAMADA AL CLIENTE, SE HABLA CON LA SRA JEIMY TANGARIFE GARC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5/08/2025 SE REALIZA INSTALACION DE CORRESPONSAL AVAL, SE INSTALAN EQUIPOS, SEMBRADO DE TARJETA, CB QUEDA OPERATIVO."/>
    <s v="VISITA_TÉCNICA"/>
    <s v="V8ZZZ646"/>
    <s v="TIPO I"/>
    <s v="TERRESTRE"/>
    <s v="DIAZ ZABALA FRANCIS DUBAN"/>
    <n v="3278"/>
    <n v="1"/>
    <n v="75096.394270399993"/>
    <n v="75096.394270399993"/>
    <m/>
    <m/>
    <m/>
    <m/>
    <m/>
    <m/>
  </r>
  <r>
    <s v="TUNJA"/>
    <x v="4"/>
    <x v="4"/>
    <n v="15001"/>
    <s v="TA-25-963322"/>
    <n v="90117612"/>
    <s v="APERTURA"/>
    <s v="CB CRECIMIENTO - NUEVO"/>
    <s v="BOYACA"/>
    <s v="TUNJA"/>
    <s v="TIENDA KEVINS"/>
    <s v="REDEBAN"/>
    <s v="FO-25-1365401"/>
    <d v="2025-08-12T00:00:00"/>
    <d v="2025-08-15T00:00:00"/>
    <n v="9999"/>
    <s v="BANCO DE BOGOTA"/>
    <s v="EJECUTADO"/>
    <s v="12-08-2025 SE REALIZA LLAMADA AL CLIENTE, SE HABLA CON LA SRA ROSA ELVIRA QUINTERO LUIS SE VALIDA DIRECCIÓN OK, CANAL OK, TARJETA DE SEMBRADO OK, DISPONIBILIDAD TOTAL, SE CONFIRMA 4 ULTIMOS DIGITOS DE LA TARJETA: OK, LLAMAR EL DÍA LA INSTALACIÓN PARA CONFIRMAR VISITA// CONTACTO REALIZADO POR LA APP // 15/08/2025 SE REALIZA INSTALACION DE CORRESPONSAL AVAL, SE INSTALAN EQUIPOS, SEMBRADO DE TARJETA, CB QUEDA OPERATIVO."/>
    <s v="VISITA_TÉCNICA"/>
    <s v="VAZZZ546"/>
    <s v="TIPO I"/>
    <s v="TERRESTRE"/>
    <s v="SOLER HOYOS CRISTIAN LEONARDO"/>
    <n v="9402"/>
    <n v="1"/>
    <n v="75096.394270399993"/>
    <n v="75096.394270399993"/>
    <m/>
    <m/>
    <m/>
    <m/>
    <m/>
    <m/>
  </r>
  <r>
    <s v="BOGOTA"/>
    <x v="0"/>
    <x v="0"/>
    <n v="25875"/>
    <s v="TA-25-963327"/>
    <n v="89093511"/>
    <s v="APERTURA"/>
    <s v="CB CRECIMIENTO - NUEVO"/>
    <s v="CUNDINAMARCA"/>
    <s v="VILLETA"/>
    <s v="CIGARRERIA Y CAFETERIA EL TURISTA"/>
    <s v="REDEBAN"/>
    <s v="FO-25-1365406"/>
    <d v="2025-08-12T00:00:00"/>
    <d v="2025-08-13T00:00:00"/>
    <n v="9999"/>
    <s v="BANCO DE BOGOTA"/>
    <s v="EJECUTADO"/>
    <s v="12-08-2025 SE REALIZA LLAMADA AL CLIENTE, SE HABLA CON LA SRA JUDY JASBLEIDY MELO GARCIA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3/08/2025 SE VISITA CB PARA INSTALACIÓN DE CB BANCO BOGOTÁ DONDE HAY DATÁFONO Y LECTORA YA INSTALADOS SE PROCEDE A INSTALAR BASE , CABLE DE RED ,FUENTE DE PODER, SE REALIZA CAMBIO DE EQUIPO A SOLICITUD DE REDEBAN Y SE INSTALA DESK 2600 CON MAGICBOX SN 241637317561324755919037 SE REALIZA SEMBRADO DE TARJETA OK Y TRANSACCIONES DE PRUEBA PERO ARROJA FONDOS INSUFICIENTES SE VALIDA APP DE LA ENTIDAD Y REFLEJA UN SALDO PENDIENTE POR COMPENSAR CLIENTE REALIZA COMPENSACIÓN DONDE LA ENTIDAD BANCARIA LE CONFIRMA QUE DE 24 A 48 HORAS Y SE FINALIZA ACTIVIDAD SIN MÁS NOVEDAD"/>
    <s v="VISITA_TÉCNICA"/>
    <s v="SBZZZ284"/>
    <s v="TIPO II"/>
    <s v="TERRESTRE"/>
    <s v="ROMERO ROJAS BREIDY JHOHAN"/>
    <n v="558"/>
    <n v="1"/>
    <n v="163813.69572160003"/>
    <n v="163813.69572160003"/>
    <m/>
    <m/>
    <m/>
    <m/>
    <m/>
    <m/>
  </r>
  <r>
    <s v="BUCARAMANGA"/>
    <x v="4"/>
    <x v="4"/>
    <n v="68307"/>
    <s v="TA-25-970327"/>
    <n v="89445329"/>
    <s v="APERTURA"/>
    <s v="CB CRECIMIENTO - NUEVO"/>
    <s v="SANTANDER"/>
    <s v="GIRON"/>
    <s v="MULTISERVICIOS LOS CANEYES 1 "/>
    <s v="REDEBAN"/>
    <s v="FO-25-1372056"/>
    <d v="2025-08-13T00:00:00"/>
    <d v="2025-08-14T00:00:00"/>
    <n v="9999"/>
    <s v="BANCO DE BOGOTA"/>
    <s v="EJECUTADO"/>
    <s v="13-08-2025 SE REALIZA LLAMADA AL CLIENTE, SE HABLA CON LA SÑRA GLORIA PATRICIA ZAMBRANO JIMENEZ VALIDA DIRECCIÓN OK, CANAL OK, TARJETA DE SEMBRADO OK, DISPONIBILIDAD TOTAL, SE CONFIRMA 4 ULTIMOS DIGITOS DE LA TARJETA: OK, LLAMAR EL DÍA LA INSTALACIÓN PARA CONFIRMAR VISITA// CONTACTO REALIZADO POR LA APP // 14/08/2025 SE REALIZA INSTALACION DE CORRESPONSAL AVAL, SE INSTALAN EQUIPOS, SEMBRADO DE TARJETA, CB QUEDA OPERATIVO."/>
    <s v="VISITA_TÉCNICA"/>
    <s v="SAWZZ221"/>
    <s v="TIPO I"/>
    <s v="TERRESTRE"/>
    <s v="SANTOS GONZALEZ JOHAN FABIAN"/>
    <n v="3175"/>
    <n v="1"/>
    <n v="75096.394270399993"/>
    <n v="75096.394270399993"/>
    <m/>
    <m/>
    <m/>
    <m/>
    <m/>
    <m/>
  </r>
  <r>
    <s v="VILLAVICENCIO"/>
    <x v="1"/>
    <x v="1"/>
    <n v="50150"/>
    <s v="TA-25-970335"/>
    <n v="89461620"/>
    <s v="APERTURA"/>
    <s v="CB CRECIMIENTO - NUEVO"/>
    <s v="META"/>
    <s v="CASTILLA LA NUEVA"/>
    <s v="CORRESPONSAL DE TOBBY"/>
    <s v="REDEBAN"/>
    <s v="FO-25-1372063"/>
    <d v="2025-08-13T00:00:00"/>
    <d v="2025-08-19T00:00:00"/>
    <n v="9999"/>
    <s v="BANCO DE BOGOTA"/>
    <s v="EJECUTADO"/>
    <s v="13-08-2025 SE REALIZA LLAMADA AL CLIENTE, SE HABLA CON LA SRA INGRITH KATERINE ANDRADE ESPAAA SE VALIDA DIRECCIÓN OK, CANAL OK, TARJETA DE SEMBRADO OK, DISPONIBILIDAD TOTAL, SE CONFIRMA 4 ULTIMOS DIGITOS DE LA TARJETA: OK, LLAMAR EL DÍA LA INSTALACIÓN PARA CONFIRMAR VISITA// CONTACTO REALIZADO POR LA APP // 19/08/2025 SE REALIZA INSTALACION DE CORRESPONSAL AVAL, SE INSTALAN EQUIPOS, SEMBRADO DE TARJETA, CB QUEDA OPERATIVO."/>
    <s v="VISITA_TÉCNICA"/>
    <s v="V1ZZZ306"/>
    <s v="TIPO II"/>
    <s v="TERRESTRE"/>
    <s v="ROZO JIMENEZ EDGAR ARMANDO"/>
    <n v="5025"/>
    <n v="1"/>
    <n v="163813.69572160003"/>
    <n v="163813.69572160003"/>
    <m/>
    <m/>
    <m/>
    <m/>
    <m/>
    <m/>
  </r>
  <r>
    <s v="TUNJA"/>
    <x v="4"/>
    <x v="4"/>
    <n v="15238"/>
    <s v="TA-25-970351"/>
    <n v="90110230"/>
    <s v="APERTURA"/>
    <s v="CB CRECIMIENTO - NUEVO"/>
    <s v="BOYACA"/>
    <s v="DUITAMA"/>
    <s v="SUMINISTRO MATERIALES  Y DOTACIONES SUMADO S.A.S"/>
    <s v="REDEBAN"/>
    <s v="FO-25-1372076"/>
    <d v="2025-08-13T00:00:00"/>
    <d v="2025-08-20T00:00:00"/>
    <n v="9999"/>
    <s v="BANCO DE BOGOTA"/>
    <s v="EJECUTADO"/>
    <s v="13-08-2025 SE REALIZA LLAMADA AL CLIENTE, SE HABLA CON SUMINISTRO MATERIALES Y DOTACIONES SUMADO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9/08/2025 SE ESTABLECE COMUNICACIÓN CON EL CLIENTE AL NÚMERO CELULAR 3168331295 SEÑOR KANNETH MENDOZA, EL SEÑOR KANNETH INDICA QUE NO PUEDE ATENDER VISITA DE INTALACION POR TEMAS PERSONALES, INDICA ATENCIÓN DE VISITA EL DIA DE MAÑANA 20 DE AGOSTO DEL 2025 EN HORA AM YA QUE EN LAS TARDES SE LE COMPLICA, CLIENTE CONFORME, SE VISITARA EL DIA DE MAÑANA APARTIR DE LAS 9:30 AM EN ADELANTE // 20/08/2025 SE REALIZA INSTALACION DE CORRESPONSAL AVAL, SE INSTALAN EQUIPOS, SEMBRADO DE TARJETA, CB QUEDA OPERATIVO."/>
    <s v="VISITA_TÉCNICA"/>
    <s v="V8ZZZ429"/>
    <s v="TIPO II"/>
    <s v="TERRESTRE"/>
    <s v="ALVARADO MORENO CRISTHIAN"/>
    <n v="1648"/>
    <n v="1"/>
    <n v="163813.69572160003"/>
    <n v="163813.69572160003"/>
    <m/>
    <m/>
    <m/>
    <m/>
    <m/>
    <m/>
  </r>
  <r>
    <s v="NEIVA"/>
    <x v="1"/>
    <x v="1"/>
    <n v="41615"/>
    <s v="TA-25-970367"/>
    <n v="90117728"/>
    <s v="APERTURA"/>
    <s v="CB CRECIMIENTO - NUEVO"/>
    <s v="HUILA"/>
    <s v="RIVERA"/>
    <s v="SUEÑOS DE NIÑA C2S"/>
    <s v="REDEBAN"/>
    <s v="FO-25-1372087"/>
    <d v="2025-08-13T00:00:00"/>
    <d v="2025-08-14T00:00:00"/>
    <n v="9999"/>
    <s v="BANCO DE BOGOTA"/>
    <s v="EJECUTADO"/>
    <s v="13-08-2025 SE REALIZA LLAMADA AL CLIENTE, SE HABLA CON LA SRA KAROL LISETH ARCE LOSADA SE VALIDA DIRECCIÓN OK, CANAL OK, TARJETA DE SEMBRADO OK, DISPONIBILIDAD TOTAL, SE CONFIRMA 4 ULTIMOS DIGITOS DE LA TARJETA: OK, LLAMAR EL DÍA LA INSTALACIÓN PARA CONFIRMAR VISITA// CONTACTO REALIZADO POR LA APP // 14/08/2025 SE REALIZA INSTALACION DE CORRESPONSAL AVAL, SE INSTALAN EQUIPOS, SEMBRADO DE TARJETA, CB QUEDA OPERATIVO."/>
    <s v="VISITA_TÉCNICA"/>
    <s v="VAZZZ316"/>
    <s v="TIPO I"/>
    <s v="TERRESTRE"/>
    <s v="DEVIA REINOSO JUAN CARLOS"/>
    <n v="3313"/>
    <n v="1"/>
    <n v="75096.394270399993"/>
    <n v="75096.394270399993"/>
    <m/>
    <m/>
    <m/>
    <m/>
    <m/>
    <m/>
  </r>
  <r>
    <s v="CALI"/>
    <x v="2"/>
    <x v="2"/>
    <n v="76001"/>
    <s v="TA-25-970382"/>
    <n v="90128273"/>
    <s v="APERTURA"/>
    <s v="CB CRECIMIENTO - NUEVO"/>
    <s v="VALLE DEL CAUCA"/>
    <s v="CALI"/>
    <s v="MASTERCOPIAS 24"/>
    <s v="REDEBAN"/>
    <s v="FO-25-1372093"/>
    <d v="2025-08-13T00:00:00"/>
    <d v="2025-08-15T00:00:00"/>
    <n v="9999"/>
    <s v="BANCO DE BOGOTA"/>
    <s v="EJECUTADO"/>
    <s v="13-08-2025 SE REALIZA LLAMADA AL CLIENTE, SE HABLA CON LA SRA LINA PAOLA QUINAYAS ALVAREZ SE VALIDA DIRECCIÓN OK, CANAL OK, TARJETA DE SEMBRADO OK, DISPONIBILIDAD TOTAL, SE CONFIRMA 4 ULTIMOS DIGITOS DE LA TARJETA: OK, LLAMAR EL DÍA LA INSTALACIÓN PARA CONFIRMAR VISITA// CONTACTO REALIZADO POR WHASTAPP // BARRIO LAS ORQUIDEAS // 15/08/2025 SE REALIZA INSTALACION DE CORRESPONSAL AVAL, SE INSTALAN EQUIPOS, SEMBRADO DE TARJETA, CB QUEDA OPERATIVO."/>
    <s v="VISITA_TÉCNICA"/>
    <s v="F9ZZZ494"/>
    <s v="TIPO I"/>
    <s v="TERRESTRE"/>
    <s v="CUERO RUIZ JHONNY"/>
    <n v="2690"/>
    <n v="1"/>
    <n v="75096.394270399993"/>
    <n v="75096.394270399993"/>
    <m/>
    <m/>
    <m/>
    <m/>
    <m/>
    <m/>
  </r>
  <r>
    <s v="PASTO"/>
    <x v="2"/>
    <x v="2"/>
    <n v="52001"/>
    <s v="TA-25-970386"/>
    <n v="89532915"/>
    <s v="APERTURA"/>
    <s v="CB CRECIMIENTO - NUEVO"/>
    <s v="NARIÑO"/>
    <s v="PASTO"/>
    <s v="MINIMARKET PRADO VERDE"/>
    <s v="REDEBAN"/>
    <s v="FO-25-1372101"/>
    <d v="2025-08-13T00:00:00"/>
    <d v="2025-08-19T00:00:00"/>
    <n v="9999"/>
    <s v="BANCO DE BOGOTA"/>
    <s v="EJECUTADO"/>
    <s v="13-08-2025 SE REALIZA LLAMADA AL CLIENTE, SE HABLA CON LA SRA TANIA CELINA MONCAYO VELASC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9/08/2025 SE REALIZA VISITA PARA INSTALACIÓN DE CB AVAL, SE ENCUENTRA QUE EN EL LUGAR YA TIENEN DATAFONO INSTALADO POR LO CUAL SOLO SE INSTALA LECTORA DE CODIGOS DE BARRAS Y BASE DE DATÁFONO COMPLETOS SE CONFIGURA OK PARÁMETROS OK Y PRUEBAS ÉXITOSAS DE TRANSACCIONES SE ENTREGA 20 ROLLOS DE PAPELERÍA. SE INSTALA CUBRETECLADO OK"/>
    <s v="VISITA_TÉCNICA"/>
    <s v="FAZZZ969"/>
    <s v="TIPO I"/>
    <s v="TERRESTRE"/>
    <s v="PAZ MARTINEZ RICHARD HUMBERTO"/>
    <n v="493"/>
    <n v="1"/>
    <n v="75096.394270399993"/>
    <n v="75096.394270399993"/>
    <m/>
    <m/>
    <m/>
    <m/>
    <m/>
    <m/>
  </r>
  <r>
    <s v="TUNJA"/>
    <x v="4"/>
    <x v="4"/>
    <n v="15001"/>
    <s v="TA-25-970396"/>
    <n v="90126271"/>
    <s v="APERTURA"/>
    <s v="CB CRECIMIENTO - NUEVO"/>
    <s v="BOYACA"/>
    <s v="TUNJA"/>
    <s v="TALLER EXPRESARTE COLOMBIA "/>
    <s v="REDEBAN"/>
    <s v="FO-25-1372112"/>
    <d v="2025-08-13T00:00:00"/>
    <d v="2025-08-15T00:00:00"/>
    <n v="9999"/>
    <s v="BANCO DE BOGOTA"/>
    <s v="EJECUTADO"/>
    <s v="13-08-2025 SE REALIZA LLAMADA AL CLIENTE, SE HABLA CON LA SÑRA BETTY CAMAYO BARRIONUEVOSE VALIDA DIRECCIÓN OK, CANAL OK, TARJETA DE SEMBRADO OK, DISPONIBILIDAD TOTAL, SE CONFIRMA 4 ULTIMOS DIGITOS DE LA TARJETA: OK, LLAMAR EL DÍA LA INSTALACIÓN PARA CONFIRMAR VISITA// CONTACTO REALIZADO POR LA APP // 15/08/2025 SE REALIZA INSTALACION DE CORRESPONSAL AVAL, SE INSTALAN EQUIPOS, SEMBRADO DE TARJETA, CB QUEDA OPERATIVO."/>
    <s v="VISITA_TÉCNICA"/>
    <s v="F9ZZZ684"/>
    <s v="TIPO I"/>
    <s v="TERRESTRE"/>
    <s v="SOLER HOYOS CRISTIAN LEONARDO"/>
    <n v="8008"/>
    <n v="1"/>
    <n v="75096.394270399993"/>
    <n v="75096.394270399993"/>
    <m/>
    <m/>
    <m/>
    <m/>
    <m/>
    <m/>
  </r>
  <r>
    <s v="CALI"/>
    <x v="2"/>
    <x v="2"/>
    <n v="76275"/>
    <s v="TA-25-970414"/>
    <n v="90128355"/>
    <s v="APERTURA"/>
    <s v="CB CRECIMIENTO - NUEVO"/>
    <s v="VALLE DEL CAUCA"/>
    <s v="FLORIDA"/>
    <s v="MULTISERVICIOS DARY SARRIA"/>
    <s v="REDEBAN"/>
    <s v="FO-25-1372121"/>
    <d v="2025-08-13T00:00:00"/>
    <d v="2025-08-15T00:00:00"/>
    <n v="9999"/>
    <s v="BANCO DE BOGOTA"/>
    <s v="EJECUTADO"/>
    <s v="13-08-2025 SE REALIZA LLAMADA AL CLIENTE, SE HABLA CON LA SRA LUZ DARY SARRIA MUNOZ SE VALIDA DIRECCIÓN OK, CANAL OK, TARJETA DE SEMBRADO OK, DISPONIBILIDAD TOTAL, SE CONFIRMA 4 ULTIMOS DIGITOS DE LA TARJETA: OK, LLAMAR EL DÍA LA INSTALACIÓN PARA CONFIRMAR VISITA// CONTACTO REALIZADO POR WHASTAPP // 15/08/2025 SE REALIZA INSTALACION DE CORRESPONSAL AVAL, SE INSTALAN EQUIPOS, SEMBRADO DE TARJETA, CB QUEDA OPERATIVO."/>
    <s v="VISITA_TÉCNICA"/>
    <s v="F9ZZZ642"/>
    <s v="TIPO II"/>
    <s v="TERRESTRE"/>
    <s v="MONTERO MUESES GIAN CARLO"/>
    <n v="2082"/>
    <n v="1"/>
    <n v="163813.69572160003"/>
    <n v="163813.69572160003"/>
    <m/>
    <m/>
    <m/>
    <m/>
    <m/>
    <m/>
  </r>
  <r>
    <s v="MANIZALES"/>
    <x v="2"/>
    <x v="6"/>
    <n v="17042"/>
    <s v="TA-25-974745"/>
    <n v="89557951"/>
    <s v="APERTURA"/>
    <s v="CB CRECIMIENTO - NUEVO"/>
    <s v="CALDAS"/>
    <s v="ANSERMA"/>
    <s v="WWW.COM.CO"/>
    <s v="REDEBAN"/>
    <s v="FO-25-1376795"/>
    <d v="2025-08-14T00:00:00"/>
    <d v="2025-08-19T00:00:00"/>
    <n v="9999"/>
    <s v="BANCO DE BOGOTA"/>
    <s v="EJECUTADO"/>
    <s v="14-08-2025 SE REALIZA LLAMADA AL CLIENTE, SE HABLA CON LA SRA ISABEL CRISTINA URIBE REND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9/08/2025 SE REALIZA INSTALACION DE CORRESPONSAL AVAL, SE INSTALAN EQUIPOS, SEMBRADO DE TARJETA, CB QUEDA OPERATIVO."/>
    <s v="VISITA_TÉCNICA"/>
    <s v="LBZZZ327"/>
    <s v="TIPO II"/>
    <s v="TERRESTRE"/>
    <s v="ARROYAVE CANO MANUEL GUILLERMO"/>
    <n v="5406"/>
    <n v="1"/>
    <n v="163813.69572160003"/>
    <n v="163813.69572160003"/>
    <m/>
    <m/>
    <m/>
    <m/>
    <m/>
    <m/>
  </r>
  <r>
    <s v="CALI"/>
    <x v="2"/>
    <x v="2"/>
    <n v="76001"/>
    <s v="TA-25-974748"/>
    <n v="90113690"/>
    <s v="APERTURA"/>
    <s v="CB CRECIMIENTO - NUEVO"/>
    <s v="VALLE DEL CAUCA"/>
    <s v="CALI"/>
    <s v="IMPLEMENTOS DE ASEO ACEVEDO"/>
    <s v="REDEBAN"/>
    <s v="FO-25-1376800"/>
    <d v="2025-08-14T00:00:00"/>
    <d v="2025-08-19T00:00:00"/>
    <n v="9999"/>
    <s v="BANCO DE BOGOTA"/>
    <s v="EJECUTADO"/>
    <s v="14-08-2025 SE REALIZA LLAMADA AL CLIENTE, SE HABLA CON EL SR LUIS MIGUEL ACEVEDO SOT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9/08/2025 SE REALIZA INSTALACION DE CORRESPONSAL AVAL, SE INSTALAN EQUIPOS, SEMBRADO DE TARJETA, CB QUEDA OPERATIVO."/>
    <s v="VISITA_TÉCNICA"/>
    <s v="V8ZZZ785"/>
    <s v="TIPO I"/>
    <s v="TERRESTRE"/>
    <s v="CUERO RUIZ JHONNY"/>
    <n v="5948"/>
    <n v="1"/>
    <n v="75096.394270399993"/>
    <n v="75096.394270399993"/>
    <m/>
    <m/>
    <m/>
    <m/>
    <m/>
    <m/>
  </r>
  <r>
    <s v="BOGOTA"/>
    <x v="0"/>
    <x v="0"/>
    <n v="25290"/>
    <s v="TA-25-974749"/>
    <n v="90106226"/>
    <s v="APERTURA"/>
    <s v="CB CRECIMIENTO - NUEVO"/>
    <s v="CUNDINAMARCA"/>
    <s v="FUSAGASUGA"/>
    <s v="FACIL Y RAPIDO JL"/>
    <s v="REDEBAN"/>
    <s v="FO-25-1376805"/>
    <d v="2025-08-14T00:00:00"/>
    <d v="2025-08-20T00:00:00"/>
    <n v="9999"/>
    <s v="BANCO DE BOGOTA"/>
    <s v="EJECUTADO"/>
    <s v="14-08-2025 SE REALIZA LLAMADA AL CLIENTE, SE HABLA CON EL SR JEFERSON DAVID LOMBANA PERALT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0/08/2025 INSTALACIÓN AVAL CON ROLLOS BASE FUENTE DATOS SERVICIO OPERATIVO PRUEBAS OK TRNA RBM SEMBRADO DE TARJETA CC MÓDULO COMPRA OK EN SITIO YA EXISTE DESTINO Y LECTORA"/>
    <s v="VISITA_TÉCNICA"/>
    <s v="VAZZZ322"/>
    <s v="TIPO II"/>
    <s v="TERRESTRE"/>
    <s v="BUSTOS MORA DIEGO MANUEL"/>
    <n v="457"/>
    <n v="1"/>
    <n v="163813.69572160003"/>
    <n v="163813.69572160003"/>
    <m/>
    <m/>
    <m/>
    <m/>
    <m/>
    <m/>
  </r>
  <r>
    <s v="BUCARAMANGA"/>
    <x v="4"/>
    <x v="4"/>
    <n v="68679"/>
    <s v="TA-25-974750"/>
    <n v="90126280"/>
    <s v="APERTURA"/>
    <s v="CB CRECIMIENTO - NUEVO"/>
    <s v="SANTANDER"/>
    <s v="SAN GIL"/>
    <s v="TIENDA DE ROPA SOY MODA"/>
    <s v="REDEBAN"/>
    <s v="FO-25-1376812"/>
    <d v="2025-08-14T00:00:00"/>
    <d v="2025-08-19T00:00:00"/>
    <n v="9999"/>
    <s v="BANCO DE BOGOTA"/>
    <s v="EJECUTADO"/>
    <s v="14-08-2025 SE REALIZA LLAMADA AL CLIENTE, SE HABLA CON EL SR SERGIO ENRIQUE PIMIENTO MUNO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9/08/2025 SE REALIZA INSTALACION DE CORRESPONSAL AVAL, SE INSTALAN EQUIPOS, SEMBRADO DE TARJETA, CB QUEDA OPERATIVO."/>
    <s v="VISITA_TÉCNICA"/>
    <s v="F9ZZZ655"/>
    <s v="TIPO II"/>
    <s v="TERRESTRE"/>
    <s v="SANTOS GONZALEZ JOHAN FABIAN"/>
    <n v="6960"/>
    <n v="1"/>
    <n v="163813.69572160003"/>
    <n v="163813.69572160003"/>
    <m/>
    <m/>
    <m/>
    <m/>
    <m/>
    <m/>
  </r>
  <r>
    <s v="CARTAGENA"/>
    <x v="5"/>
    <x v="5"/>
    <n v="13001"/>
    <s v="TA-25-975986"/>
    <n v="90116419"/>
    <s v="APERTURA"/>
    <s v="CB CRECIMIENTO - NUEVO"/>
    <s v="BOLIVAR"/>
    <s v="CARTAGENA"/>
    <s v="VARIEDAD EMYDULCE"/>
    <s v="REDEBAN"/>
    <s v="FO-25-1378397"/>
    <d v="2025-08-14T00:00:00"/>
    <d v="2025-08-19T00:00:00"/>
    <n v="9999"/>
    <s v="BANCO DE BOGOTA"/>
    <s v="EJECUTADO"/>
    <s v="14-08-2025 SE REALIZA LLAMADA AL CLIENTE A LOS NÚMEROS 3046357828 - 3165277769, NO HAY COMUNICACIÓN. SE INTENTARÁ NUEVAMENTE // 15-08-2025 SE REALIZA LLAMADA AL CLIENTE, SE HABLA CON LA SRA BLANCA PAOLA JIMENEZ MANOT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9/08/2025 SE REALIZA INSTALACION DE CORRESPONSAL AVAL, SE INSTALAN EQUIPOS, SEMBRADO DE TARJETA, CB QUEDA OPERATIVO."/>
    <s v="VISITA_TÉCNICA"/>
    <s v="VAZZZ252"/>
    <s v="TIPO I"/>
    <s v="TERRESTRE"/>
    <s v="CANEDO HERRERA ALEXANDER"/>
    <n v="4946"/>
    <n v="1"/>
    <n v="75096.394270399993"/>
    <n v="75096.394270399993"/>
    <m/>
    <m/>
    <m/>
    <m/>
    <m/>
    <m/>
  </r>
  <r>
    <s v="BARRANQUILLA"/>
    <x v="5"/>
    <x v="5"/>
    <n v="8001"/>
    <s v="TA-25-974751"/>
    <n v="90109997"/>
    <s v="APERTURA"/>
    <s v="CB CRECIMIENTO - NUEVO"/>
    <s v="ATLANTICO"/>
    <s v="BARRANQUILLA"/>
    <s v="TIENDA LA CAMPESINA EL TUTO"/>
    <s v="REDEBAN"/>
    <s v="FO-25-1376818"/>
    <d v="2025-08-14T00:00:00"/>
    <d v="2025-08-19T00:00:00"/>
    <n v="9999"/>
    <s v="BANCO DE BOGOTA"/>
    <s v="EJECUTADO"/>
    <s v="14-08-2025 SE REALIZA LLAMADA AL CLIENTE, SE HABLA CON EL SR JERSON PAUL BADILLO BARON SE VALIDA DIRECCIÓN OK, CANAL OK, TARJETA DE SEMBRADO OK, DISPONIBILIDAD TOTAL, SE CONFIRMA 4 ULTIMOS DIGITOS DE LA TARJETA SI, LLAMAR EL DÍA LA INSTALACIÓN PARA CONFIRMAR VISITA// CONTACTO REALIZADO POR LA APP // 19/08/2025 SE REALIZA INSTALACION DE CORRESPONSAL AVAL, SE INSTALAN EQUIPOS, SEMBRADO DE TARJETA, CB QUEDA OPERATIVO."/>
    <s v="VISITA_TÉCNICA"/>
    <s v="V7ZZZ949"/>
    <s v="TIPO I"/>
    <s v="TERRESTRE"/>
    <s v="DE AGUAS MUÑOZ DAVID JOSE"/>
    <n v="596"/>
    <n v="1"/>
    <n v="75096.394270399993"/>
    <n v="75096.394270399993"/>
    <m/>
    <m/>
    <m/>
    <m/>
    <m/>
    <m/>
  </r>
  <r>
    <s v="BARRANQUILLA"/>
    <x v="5"/>
    <x v="5"/>
    <n v="8001"/>
    <s v="TA-25-974753"/>
    <n v="51958825"/>
    <s v="APERTURA"/>
    <s v="CB CRECIMIENTO - NUEVO"/>
    <s v="ATLANTICO"/>
    <s v="BARRANQUILLA"/>
    <s v="VARIEDADES G Y J"/>
    <s v="REDEBAN"/>
    <s v="FO-25-1376824"/>
    <d v="2025-08-14T00:00:00"/>
    <d v="2025-08-19T00:00:00"/>
    <n v="9999"/>
    <s v="BANCO DE BOGOTA"/>
    <s v="EJECUTADO"/>
    <s v="14-08-2025 SE REALIZA LLAMADA AL CLIENTE, SE HABLA CON LA SRAKAREN ALLYEN ZAPARAN AHUMADA SE VALIDA DIRECCIÓN OK, CANAL OK, TARJETA DE SEMBRADO OK, DISPONIBILIDAD TOTAL, SE CONFIRMA 4 ULTIMOS DIGITOS DE LA TARJETA: SI, LLAMAR EL DÍA LA INSTALACIÓN PARA CONFIRMAR VISITA// CONTACTO REALIZADO POR LA APP // 19/08/2025 SE REALIZA INSTALACION DE CORRESPONSAL AVAL, SE INSTALAN EQUIPOS, SEMBRADO DE TARJETA, CB QUEDA OPERATIVO."/>
    <s v="VISITA_TÉCNICA"/>
    <s v="SV0TZ754"/>
    <s v="TIPO I"/>
    <s v="TERRESTRE"/>
    <s v="DE AGUAS MUÑOZ DAVID JOSE"/>
    <n v="7787"/>
    <n v="1"/>
    <n v="75096.394270399993"/>
    <n v="75096.394270399993"/>
    <m/>
    <m/>
    <m/>
    <m/>
    <m/>
    <m/>
  </r>
  <r>
    <s v="VILLAVICENCIO"/>
    <x v="1"/>
    <x v="1"/>
    <n v="50680"/>
    <s v="TA-25-974755"/>
    <n v="89157589"/>
    <s v="APERTURA"/>
    <s v="CB CRECIMIENTO - NUEVO"/>
    <s v="META"/>
    <s v="SAN CARLOS DE GUAROA"/>
    <s v="TECNOCELL.CO"/>
    <s v="REDEBAN"/>
    <s v="FO-25-1376829"/>
    <d v="2025-08-14T00:00:00"/>
    <d v="2025-08-20T00:00:00"/>
    <n v="9999"/>
    <s v="BANCO DE BOGOTA"/>
    <s v="EJECUTADO"/>
    <s v="14-08-2025 SE REALIZA LLAMADA AL CLIENTE, SE HABLA CON LA SRA CESAR AUGUSTO BATA JA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0/08/2025 SE VISITA CB Y SE REALIZA APERTURA DE CB AVAL. SE INSTALA LECTORA Y BASE. SE CONFIGURA POS SE INICIALIZA, SE SIEMBRA TARJETA 0907. SE CREAN USUARIOS CORRECTAMENTE Y SE REALIZA PRUEBAS EXITOSAS PRUEBAS OK"/>
    <s v="VISITA_TÉCNICA"/>
    <s v="SXTZZ287"/>
    <s v="TIPO II"/>
    <s v="TERRESTRE"/>
    <s v="GARZON RUIZ LUIS MIGUEL"/>
    <n v="907"/>
    <n v="1"/>
    <n v="163813.69572160003"/>
    <n v="163813.69572160003"/>
    <m/>
    <m/>
    <m/>
    <m/>
    <m/>
    <m/>
  </r>
  <r>
    <s v="TUNJA"/>
    <x v="4"/>
    <x v="4"/>
    <n v="15759"/>
    <s v="TA-25-975989"/>
    <n v="20457461"/>
    <s v="APERTURA"/>
    <s v="CB CRECIMIENTO - NUEVO"/>
    <s v="BOYACA"/>
    <s v="SOGAMOSO"/>
    <s v="PUNTOSERVIS SOGAMOSO"/>
    <s v="REDEBAN"/>
    <s v="FO-25-1378399"/>
    <d v="2025-08-14T00:00:00"/>
    <d v="2025-08-19T00:00:00"/>
    <n v="9999"/>
    <s v="BANCO DE BOGOTA"/>
    <s v="EJECUTADO"/>
    <s v="14-08-2025 SE REALIZA LLAMADA AL CLIENTE A LOS NÚMEROS 058-7710476 - 058-7716122 - 3202597491, NO HAY COMUNICACIÓN. SE INTENTARÁ NUEVAMENTE // 15-08-2025 SE REALIZA LLAMADA AL CLIENTE, SE HABLA CON LA SRA MARINELLA BALLEN GALVI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9/08/2025 SE REALIZA INSTALACION DE CORRESPONSAL AVAL, SE INSTALAN EQUIPOS, SEMBRADO DE TARJETA, CB QUEDA OPERATIVO."/>
    <s v="VISITA_TÉCNICA"/>
    <s v="TRPZZ939"/>
    <s v="TIPO II"/>
    <s v="TERRESTRE"/>
    <s v="RODRIGUEZ MURCIA YERSON IVAN"/>
    <n v="1139"/>
    <n v="1"/>
    <n v="163813.69572160003"/>
    <n v="163813.69572160003"/>
    <m/>
    <m/>
    <m/>
    <m/>
    <m/>
    <m/>
  </r>
  <r>
    <s v="BOGOTA"/>
    <x v="0"/>
    <x v="0"/>
    <n v="25769"/>
    <s v="TA-25-974761"/>
    <n v="13843172"/>
    <s v="APERTURA"/>
    <s v="CB CRECIMIENTO - NUEVO"/>
    <s v="CUNDINAMARCA"/>
    <s v="SUBACHOQUE"/>
    <s v="AUTO SERVICIO MERKANO SUBACHOQUE"/>
    <s v="REDEBAN"/>
    <s v="FO-25-1376842"/>
    <d v="2025-08-14T00:00:00"/>
    <d v="2025-08-19T00:00:00"/>
    <n v="9999"/>
    <s v="BANCO DE BOGOTA"/>
    <s v="EJECUTADO"/>
    <s v="14-08-2025 SE REALIZA LLAMADA AL CLIENTE, SE HABLA CON EL SR GERMAN ENRIQUE CANO BAQUE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9/08/2025 SE REALIZA INSTALACION DE CORRESPONSAL AVAL, SE INSTALAN EQUIPOS, SEMBRADO DE TARJETA, CB QUEDA OPERATIVO."/>
    <s v="VISITA_TÉCNICA"/>
    <s v="JAAFZ218"/>
    <s v="TIPO II"/>
    <s v="TERRESTRE"/>
    <s v="ROMERO ROJAS BREIDY JHOHAN"/>
    <n v="2002"/>
    <n v="1"/>
    <n v="163813.69572160003"/>
    <n v="163813.69572160003"/>
    <m/>
    <m/>
    <m/>
    <m/>
    <m/>
    <m/>
  </r>
  <r>
    <s v="VILLAVICENCIO"/>
    <x v="1"/>
    <x v="1"/>
    <n v="50568"/>
    <s v="TA-25-977222"/>
    <n v="89587509"/>
    <s v="APERTURA"/>
    <s v="CB CRECIMIENTO - NUEVO"/>
    <s v="META"/>
    <s v="PUERTO GAITAN"/>
    <s v="ML.TEC.COM"/>
    <s v="REDEBAN"/>
    <s v="FO-25-1381152"/>
    <d v="2025-08-15T00:00:00"/>
    <d v="2025-08-20T00:00:00"/>
    <n v="9999"/>
    <s v="BANCO DE BOGOTA"/>
    <s v="EJECUTADO/CANCELADO"/>
    <s v="15-08-2025 SE REALIZA LLAMADA AL CLIENTE, SE HABLA CON LA SRA EDNA MILENA VARELA CRUZ SE VALIDA DIRECCIÓN OK, CANAL OK, TARJETA DE SEMBRADO OK, DISPONIBILIDAD TOTAL, SE CONFIRMA 4 ULTIMOS DIGITOS DE LA TARJETA: OK, LLAMAR EL DÍA LA INSTALACIÓN PARA CONFIRMAR VISITA// CONTACTO REALIZADO POR WHATSAPP // LAMADAS NORMAL NO SALE, ESCRIBIR POR WHATSAPP E IDENTIFICARSE // 20/08/2025 SE REALIZA VISITA AL COMERCIO, PERO EL COMERCIO ESTÁ UBICADO EN LA DIRECCIÓN CARRERA 5 # 16 -23, LA CUAL NO CORRESPONDE A LA RELACIONADA EN LA LISTA DE CHEQUEO CALLE 13 NO. 7 - 03 LOCAL 111 - CENTRO EL USUARIO INDICA QUE AÚN NO SE HA TRASLADO A LA NUEVA DIRECCIÓN CALLE 13 NO. 7 - 03 LOCAL 111 - CENTRO, PUESTO QUE AÚN ESTÁ EN REMODELACIÓN QUE DENTRO DE UN MES LE ENTREGAN EL NUEVO LOCAL, TAMBIÉN NOS INFORMA QUE POR PARTE DE LA ENTIDAD LE HABÍAN DICHO QUE LE PODÍAMOS INSTALAR. "/>
    <s v="VISITA_TÉCNICA"/>
    <s v="LDZZZ345"/>
    <s v="TIPO III"/>
    <s v="TERRESTRE"/>
    <s v="ROZO JIMENEZ EDGAR ARMANDO"/>
    <n v="4646"/>
    <n v="1"/>
    <n v="275728.78077800001"/>
    <n v="275728.78077800001"/>
    <m/>
    <m/>
    <m/>
    <m/>
    <m/>
    <m/>
  </r>
  <r>
    <s v="NEIVA"/>
    <x v="1"/>
    <x v="1"/>
    <n v="41001"/>
    <s v="TA-25-977225"/>
    <n v="90116466"/>
    <s v="APERTURA"/>
    <s v="CB CRECIMIENTO - NUEVO"/>
    <s v="HUILA"/>
    <s v="NEIVA"/>
    <s v="HUEVOS Y VARIEDADES PATY"/>
    <s v="REDEBAN"/>
    <s v="FO-25-1381160"/>
    <d v="2025-08-15T00:00:00"/>
    <d v="2025-08-19T00:00:00"/>
    <n v="9999"/>
    <s v="BANCO DE BOGOTA"/>
    <s v="EJECUTADO"/>
    <s v="15-08-2025 SE REALIZA LLAMADA AL CLIENTE, SE HABLA CON LA SRA MARIA PATRICIA GASPAR QUINTERO SE VALIDA DIRECCIÓN OK, CANAL OK, TARJETA DE SEMBRADO OK, DISPONIBILIDAD TOTAL, SE CONFIRMA 4 ULTIMOS DIGITOS DE LA TARJETA: OK, LLAMAR EL DÍA LA INSTALACIÓN PARA CONFIRMAR VISITA// CONTACTO REALIZADO POR LA APP // 19/08/2025 SE REALIZA INSTALACION DE CORRESPONSAL AVAL, SE INSTALAN EQUIPOS, SEMBRADO DE TARJETA, CB QUEDA OPERATIVO."/>
    <s v="VISITA_TÉCNICA"/>
    <s v="VAZZZ253"/>
    <s v="TIPO I"/>
    <s v="TERRESTRE"/>
    <s v="DEVIA REINOSO JUAN CARLOS"/>
    <n v="7297"/>
    <n v="1"/>
    <n v="75096.394270399993"/>
    <n v="75096.394270399993"/>
    <m/>
    <m/>
    <m/>
    <m/>
    <m/>
    <m/>
  </r>
  <r>
    <s v="BOGOTA"/>
    <x v="0"/>
    <x v="0"/>
    <n v="25175"/>
    <s v="TA-25-977230"/>
    <n v="90114895"/>
    <s v="APERTURA"/>
    <s v="CB CRECIMIENTO - NUEVO"/>
    <s v="CUNDINAMARCA"/>
    <s v="CHIA"/>
    <s v="PAPELERIA Y VARIEDADES KREATIVA"/>
    <s v="REDEBAN"/>
    <s v="FO-25-1381164"/>
    <d v="2025-08-15T00:00:00"/>
    <d v="2025-08-20T00:00:00"/>
    <n v="9999"/>
    <s v="BANCO DE BOGOTA"/>
    <s v="EJECUTADO"/>
    <s v="15-08-2025 SE REALIZA LLAMADA AL CLIENTE, SE HABLA CON LA SRA DANIELA ALEXANDRA MALACHOWSKI QUINTAN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0/08/2025 SE REALIZA INSTALACION DE CORRESPONSAL AVAL, SE INSTALAN EQUIPOS, SEMBRADO DE TARJETA, CB QUEDA OPERATIVO."/>
    <s v="VISITA_TÉCNICA"/>
    <s v="V9ZZZ679"/>
    <s v="TIPO II"/>
    <s v="TERRESTRE"/>
    <s v="GALEANO SORIANO JUAN DAVID"/>
    <n v="1151"/>
    <n v="1"/>
    <n v="163813.69572160003"/>
    <n v="163813.69572160003"/>
    <m/>
    <m/>
    <m/>
    <m/>
    <m/>
    <m/>
  </r>
  <r>
    <s v="BOGOTA"/>
    <x v="0"/>
    <x v="0"/>
    <n v="11001"/>
    <s v="TA-25-977232"/>
    <n v="90126773"/>
    <s v="APERTURA"/>
    <s v="CB CRECIMIENTO - NUEVO"/>
    <s v="CUNDINAMARCA"/>
    <s v="BOGOTA"/>
    <s v="DROGUERIA LOS GIRASOLES LG LB"/>
    <s v="REDEBAN"/>
    <s v="FO-25-1381168"/>
    <d v="2025-08-15T00:00:00"/>
    <d v="2025-08-20T00:00:00"/>
    <n v="9999"/>
    <s v="BANCO DE BOGOTA"/>
    <s v="EJECUTADO"/>
    <s v="15-08-2025 SE REALIZA LLAMADA AL CLIENTE, SE HABLA CON EL SR BRAYAN STIVEN DIOSA ZAPATA SE VALIDA DIRECCIÓN OK, CANAL OK, TARJETA DE SEMBRADO OK, DISPONIBILIDAD TOTAL, SE CONFIRMA 4 ULTIMOS DIGITOS DE LA TARJETA: SI , LLAMAR EL DÍA LA INSTALACIÓN PARA CONFIRMAR VISITA// CONTACTO REALIZADO POR LA APP // 20/08/2025 SE REALIZA INSTALACION DE CORRESPONSAL AVAL, SE INSTALAN EQUIPOS, SEMBRADO DE TARJETA, CB QUEDA OPERATIVO."/>
    <s v="VISITA_TÉCNICA"/>
    <s v="F9ZZZ532"/>
    <s v="TIPO I"/>
    <s v="TERRESTRE"/>
    <s v="MURCIA HERNANDEZ HARVEY IGNACIO"/>
    <n v="3900"/>
    <n v="1"/>
    <n v="75096.394270399993"/>
    <n v="75096.394270399993"/>
    <m/>
    <m/>
    <m/>
    <m/>
    <m/>
    <m/>
  </r>
  <r>
    <s v="BOGOTA"/>
    <x v="0"/>
    <x v="0"/>
    <n v="25779"/>
    <s v="TA-25-982066"/>
    <n v="20483152"/>
    <s v="APERTURA"/>
    <s v="CB CRECIMIENTO - NUEVO"/>
    <s v="CUNDINAMARCA"/>
    <s v="SUSA"/>
    <s v="LA CARRETA DOS"/>
    <s v="REDEBAN"/>
    <s v="FO-25-1389607"/>
    <d v="2025-08-15T00:00:00"/>
    <d v="2025-08-21T00:00:00"/>
    <n v="9999"/>
    <s v="BANCO DE BOGOTA"/>
    <s v="EJECUTADO"/>
    <s v="15-08-2025 SE REALIZA LLAMADA AL CLIENTE AL NÚMERO 3133172814 NO HAY COMUNICACIÓN. SE INTENTARÁ NUEVAMENTE, SE DEJA MENSAJE POR WHATSAPP // 19-08-2025 SE REALIZA LLAMADA AL CLIENTE, SE HABLA CON EL SR MAURICIO FERNANDO ALARCON SANCH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REALIZAR CONTACTO POR WHATSAPP YA QUE NO ENTRAN LLAMADAS NORMALES) // 21/08/2025 SE REALIZA INSTALACION DE CORRESPONSAL AVAL, SE INSTALAN EQUIPOS, SEMBRADO DE TARJETA, CB QUEDA OPERATIVO."/>
    <s v="VISITA_TÉCNICA"/>
    <s v="9BUZZ292"/>
    <s v="TIPO III"/>
    <s v="TERRESTRE"/>
    <s v="MURCIA HERNANDEZ HARVEY IGNACIO"/>
    <n v="9564"/>
    <n v="1"/>
    <n v="275728.78077800001"/>
    <n v="275728.78077800001"/>
    <m/>
    <m/>
    <m/>
    <m/>
    <m/>
    <m/>
  </r>
  <r>
    <s v="BOGOTA"/>
    <x v="0"/>
    <x v="0"/>
    <n v="73449"/>
    <s v="TA-25-977233"/>
    <n v="89415712"/>
    <s v="APERTURA"/>
    <s v="CB CRECIMIENTO - NUEVO"/>
    <s v="TOLIMA"/>
    <s v="MELGAR"/>
    <s v="VARIEDADES E INVERSIONES S &amp; Q"/>
    <s v="REDEBAN"/>
    <s v="FO-25-1381173"/>
    <d v="2025-08-15T00:00:00"/>
    <d v="2025-08-21T00:00:00"/>
    <n v="9999"/>
    <s v="BANCO DE BOGOTA"/>
    <s v="EJECUTADO"/>
    <s v="15-08-2025 SE REALIZA LLAMADA AL CLIENTE, SE HABLA CON LA SEÑORA SANDRA XIMENA SIERRA CORTES SE VALIDA DIRECCIÓN OK, CANAL OK, TARJETA DE SEMBRADO OK, DISPONIBILIDAD TOTAL, SE CONFIRMA 4 ULTIMOS DIGITOS DE LA TARJETA: SI , LLAMAR EL DÍA LA INSTALACIÓN PARA CONFIRMAR VISITA// CONTACTO REALIZADO POR LA APP// 21/08/2025 SE REALIZA INSTALACION DE CORRESPONSAL AVAL, SE INSTALAN EQUIPOS, SEMBRADO DE TARJETA, CB QUEDA OPERATIVO."/>
    <s v="VISITA_TÉCNICA"/>
    <s v="SAWZZ128"/>
    <s v="TIPO II"/>
    <s v="TERRESTRE"/>
    <s v="ROMERO ROJAS BREIDY JHOHAN"/>
    <n v="7444"/>
    <n v="1"/>
    <n v="163813.69572160003"/>
    <n v="163813.69572160003"/>
    <m/>
    <m/>
    <m/>
    <m/>
    <m/>
    <m/>
  </r>
  <r>
    <s v="NEIVA"/>
    <x v="1"/>
    <x v="1"/>
    <n v="18001"/>
    <s v="TA-25-983203"/>
    <n v="90117323"/>
    <s v="APERTURA"/>
    <s v="CB CRECIMIENTO - NUEVO"/>
    <s v="CAQUETA"/>
    <s v="FLORENCIA"/>
    <s v="MINIMARKET Y PAPELERIA CRISTAL"/>
    <s v="REDEBAN"/>
    <s v="FO-25-1392065"/>
    <d v="2025-08-19T00:00:00"/>
    <d v="2025-08-22T00:00:00"/>
    <n v="9999"/>
    <s v="BANCO DE BOGOTA"/>
    <s v="EJECUTADO"/>
    <s v="19-08-2025 SE REALIZA LLAMADA AL CLIENTE, SE HABLA CON EL SR MILLER GARCIA MUNO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2/08/2025 SE REALIZA INSTALACION DE CORRESPONSAL AVAL, SE INSTALAN EQUIPOS, SEMBRADO DE TARJETA, CB QUEDA OPERATIVO."/>
    <s v="VISITA_TÉCNICA"/>
    <s v="VAZZZ543"/>
    <s v="TIPO IV"/>
    <s v="TERRESTRE"/>
    <s v="BERMUDEZ SANCHEZ JOSE NEYBER"/>
    <n v="5664"/>
    <n v="1"/>
    <n v="504832.64687880001"/>
    <n v="504832.64687880001"/>
    <m/>
    <m/>
    <m/>
    <m/>
    <m/>
    <m/>
  </r>
  <r>
    <s v="BOGOTA"/>
    <x v="0"/>
    <x v="0"/>
    <n v="11001"/>
    <s v="TA-25-983204"/>
    <n v="90106305"/>
    <s v="APERTURA"/>
    <s v="CB CRECIMIENTO - NUEVO"/>
    <s v="CUNDINAMARCA"/>
    <s v="BOGOTA"/>
    <s v="DISTRIBUIDORA DE BELLEZA MARANATHA"/>
    <s v="REDEBAN"/>
    <s v="FO-25-1392067"/>
    <d v="2025-08-19T00:00:00"/>
    <d v="2025-08-22T00:00:00"/>
    <n v="9999"/>
    <s v="BANCO DE BOGOTA"/>
    <s v="EJECUTADO"/>
    <s v="19-08-2025 SE REALIZA LLAMADA AL CLIENTE, SE HABLA CON LA SRA ANDREA MELO LIEVA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CLIENTE SOLICITA VISITAR ANTES DE LAS 3 DE LA TARDE YA QUE DESPUES DE ESA HORA NO HAY SERVICIO // 22/08/2025 SE REALIZA INSTALACION DE CORRESPONSAL AVAL, SE INSTALAN EQUIPOS, SEMBRADO DE TARJETA, CB QUEDA OPERATIVO."/>
    <s v="VISITA_TÉCNICA"/>
    <s v="V7ZZZ492"/>
    <s v="TIPO I"/>
    <s v="TERRESTRE"/>
    <s v="HERNANDEZ NARANJO OSCAR EDUARDO"/>
    <n v="6326"/>
    <n v="1"/>
    <n v="75096.394270399993"/>
    <n v="75096.394270399993"/>
    <m/>
    <m/>
    <m/>
    <m/>
    <m/>
    <m/>
  </r>
  <r>
    <s v="TUNJA"/>
    <x v="4"/>
    <x v="4"/>
    <n v="15516"/>
    <s v="TA-25-983206"/>
    <n v="90127209"/>
    <s v="APERTURA"/>
    <s v="CB CRECIMIENTO - NUEVO"/>
    <s v="BOYACA"/>
    <s v="PAIPA"/>
    <s v="NEW TECH PAIPA"/>
    <s v="REDEBAN"/>
    <s v="FO-25-1392069"/>
    <d v="2025-08-19T00:00:00"/>
    <d v="2025-08-21T00:00:00"/>
    <n v="9999"/>
    <s v="BANCO DE BOGOTA"/>
    <s v="EJECUTADO"/>
    <s v="19-08-2025 SE REALIZA LLAMADA AL CLIENTE, SE HABLA CON EL SR LUIS ERNESTO BRAVO AFANADOR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1/08/2025 SE REALIZA INSTALACION DE CORRESPONSAL AVAL, SE INSTALAN EQUIPOS, SEMBRADO DE TARJETA, CB QUEDA OPERATIVO."/>
    <s v="VISITA_TÉCNICA"/>
    <s v="F9ZZZ081"/>
    <s v="TIPO II"/>
    <s v="TERRESTRE"/>
    <s v="RODRIGUEZ MURCIA YERSON IVAN"/>
    <n v="1642"/>
    <n v="1"/>
    <n v="163813.69572160003"/>
    <n v="163813.69572160003"/>
    <m/>
    <m/>
    <m/>
    <m/>
    <m/>
    <m/>
  </r>
  <r>
    <s v="PASTO"/>
    <x v="2"/>
    <x v="2"/>
    <n v="52001"/>
    <s v="TA-25-989964"/>
    <n v="72875719"/>
    <s v="APERTURA"/>
    <s v="DATAFONO ADICIONAL"/>
    <s v="NARIÑO"/>
    <s v="PASTO"/>
    <s v="INTEL COPIAS CAMI"/>
    <s v="REDEBAN"/>
    <s v="FO-25-1397994"/>
    <d v="2025-08-20T00:00:00"/>
    <d v="2025-08-22T00:00:00"/>
    <n v="9999"/>
    <s v="BANCO DE BOGOTA"/>
    <s v="EJECUTADO"/>
    <s v="20-08-2025 SE REALIZA LLAMADA AL CLIENTE, SE HABLA CON LA SRA SUSAN ANDREA MORENO LOP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2/08/2025 SE REALIZA INSTALACION DE DATAFONO ADICIONAL, PRUEBA EXITOSAS, CB QUEDA OPERATIVO"/>
    <s v="VISITA_TÉCNICA"/>
    <s v="SIZZZ738"/>
    <s v="TIPO I"/>
    <s v="TERRESTRE"/>
    <s v="CASTILLO HERRERA ALEX RICARDO"/>
    <n v="9827"/>
    <n v="1"/>
    <n v="75096.394270399993"/>
    <n v="75096.394270399993"/>
    <m/>
    <m/>
    <m/>
    <m/>
    <m/>
    <m/>
  </r>
  <r>
    <s v="PASTO"/>
    <x v="2"/>
    <x v="2"/>
    <n v="52835"/>
    <s v="TA-25-991124"/>
    <n v="87267003"/>
    <s v="APERTURA"/>
    <s v="CB CRECIMIENTO - NUEVO"/>
    <s v="NARIÑO"/>
    <s v="SAN ANDRES DE TUMACO"/>
    <s v="PASTO NET COMUNICACIONES SAS TUMACO"/>
    <s v="REDEBAN"/>
    <s v="FO-25-1400572"/>
    <d v="2025-08-20T00:00:00"/>
    <d v="2025-08-26T00:00:00"/>
    <n v="9999"/>
    <s v="BANCO DE BOGOTA"/>
    <s v="EJECUTADO/CANCELADO"/>
    <s v="20-08-2025 SE REALIZAN MULTIPLES LLAMADAS A LOS NUMEROS DE LA LISTA SIN EMBARGO NO HAY RESPUESTA POR PARTE DEL CLIENTE, SE DEJA MENSAJES DE WHATSAPP // 21-08-2025 SE REALIZA LLAMADA AL CLIENTE, SE HABLA CON PASTO NET COMUNICACIONES SAS SE VALIDA DIRECCIÓN OK, CANAL OK, TARJETA DE SEMBRADO OK, DISPONIBILIDAD TOTAL, SE CONFIRMA 4 ULTIMOS DIGITOS DE LA TARJETA: OK, LLAMAR EL DÍA LA INSTALACIÓN PARA CONFIRMAR VISITA// CONTACTO REALIZADO POR WHATSAPP // 25/08/2025 SE REALIZA DESPLAZAMIENTO PARA LA ZONA DE LA APERTURA SIN EMBARGO NO SÉ ALCANZO A LLEGAR POR PROBLEMAS EN LA VÍA, EL COLABORADOR YA LLEGÓ MUY TARDE. SE PROGRAMA LA VISITA EL DÍA DE MAÑANA 26/08 // 26/08/2025 SE REALIZA DESPLAZAMIENTO HASTA EL SITIO PARA INSTALACIÓN DE CB AVAL AL LLEGAR SE ENCUENTRA QUE TIENEN LOS EQUIPOS PERO NO CUENTAN CON LA TARJETA DE SEMBRADO, MEDIANTE LA LLAMADA TELEFÓNICA REALIZADA PARA CONFIRMAR INFORMAN QUE CUENTAN CON TODO PERO EN EL MOMENTO DE LA VISITA INFORMAN QUE SOLO TIENEN LO QUE ESTÁ EN EL PAQUETE EL CUAL NO INCLUYE LA TARJETA DE SEMBRADO POR LO CUAL SE INFORMA QUE NO SE PUEDE REALIZAR LA INSTALACIÓN SE ESCALA A COORDINADOR EL CUAL INFORMA QUE SE CIERRA LA TA Y QUE EL CLIENTE SOLICITE NUEVA VISITA CUANDO YA CUENTEN CON LA TARJETA DE SEMBRADO EN EL COMERCIO"/>
    <s v="VISITA_TÉCNICA"/>
    <s v="SXOZZ326"/>
    <s v="TIPO IV"/>
    <s v="TERRESTRE"/>
    <s v="PAZ MARTINEZ RICHARD HUMBERTO"/>
    <n v="9494"/>
    <n v="1"/>
    <n v="504832.64687880001"/>
    <n v="504832.64687880001"/>
    <m/>
    <m/>
    <m/>
    <m/>
    <m/>
    <m/>
  </r>
  <r>
    <s v="VILLAVICENCIO"/>
    <x v="1"/>
    <x v="1"/>
    <n v="50683"/>
    <s v="TA-25-989941"/>
    <n v="90103296"/>
    <s v="APERTURA"/>
    <s v="CB CRECIMIENTO - NUEVO"/>
    <s v="META"/>
    <s v="SAN JUAN DE ARAMA"/>
    <s v="VETERINARIA EMPREGATEC"/>
    <s v="REDEBAN"/>
    <s v="FO-25-1397949"/>
    <d v="2025-08-20T00:00:00"/>
    <d v="2025-08-22T00:00:00"/>
    <n v="9999"/>
    <s v="BANCO DE BOGOTA"/>
    <s v="EJECUTADO"/>
    <s v="20-08-2025 SE REALIZA LLAMADA AL CLIENTE, SE HABLA CON LA SRA JEIMY ANDREA MORALES MEL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2/08/2025 SE REALIZA INSTALACION DE CORRESPONSAL AVAL, SE INSTALAN EQUIPOS, SEMBRADO DE TARJETA, CB QUEDA OPERATIVO."/>
    <s v="VISITA_TÉCNICA"/>
    <s v="V7ZZZ400"/>
    <s v="TIPO III"/>
    <s v="TERRESTRE"/>
    <s v="PEDREROS CONTRERAS MICHAEL STEVENS"/>
    <n v="8754"/>
    <n v="1"/>
    <n v="275728.78077800001"/>
    <n v="275728.78077800001"/>
    <m/>
    <m/>
    <m/>
    <m/>
    <m/>
    <m/>
  </r>
  <r>
    <s v="NEIVA"/>
    <x v="1"/>
    <x v="1"/>
    <n v="41298"/>
    <s v="TA-25-989942"/>
    <n v="90113509"/>
    <s v="APERTURA"/>
    <s v="CB CRECIMIENTO - NUEVO"/>
    <s v="HUILA"/>
    <s v="GARZON"/>
    <s v="TIENDA MULTISERVICIOS LA QUINTA"/>
    <s v="REDEBAN"/>
    <s v="FO-25-1397955"/>
    <d v="2025-08-20T00:00:00"/>
    <d v="2025-08-21T00:00:00"/>
    <n v="9999"/>
    <s v="BANCO DE BOGOTA"/>
    <s v="EJECUTADO"/>
    <s v="20-08-2025 SE REALIZA LLAMADA AL CLIENTE, SE HABLA CON EL SR DIEGO FERNANDO ALVARA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1/08/2025 SE REALIZA INSTALACION DE CORRESPONSAL AVAL, SE INSTALAN EQUIPOS, SEMBRADO DE TARJETA, CB QUEDA OPERATIVO."/>
    <s v="VISITA_TÉCNICA"/>
    <s v="V8ZZZ770"/>
    <s v="TIPO III"/>
    <s v="TERRESTRE"/>
    <s v="DEVIA REINOSO JUAN CARLOS"/>
    <n v="5113"/>
    <n v="1"/>
    <n v="275728.78077800001"/>
    <n v="275728.78077800001"/>
    <m/>
    <m/>
    <m/>
    <m/>
    <m/>
    <m/>
  </r>
  <r>
    <s v="BARRANQUILLA"/>
    <x v="5"/>
    <x v="5"/>
    <n v="8638"/>
    <s v="TA-25-989945"/>
    <n v="90108204"/>
    <s v="APERTURA"/>
    <s v="CB CRECIMIENTO - NUEVO"/>
    <s v="ATLANTICO"/>
    <s v="SABANALARGA"/>
    <s v="DROGUERIA F &amp; L"/>
    <s v="REDEBAN"/>
    <s v="FO-25-1397960"/>
    <d v="2025-08-20T00:00:00"/>
    <d v="2025-08-22T00:00:00"/>
    <n v="9999"/>
    <s v="BANCO DE BOGOTA"/>
    <s v="EJECUTADO"/>
    <s v="20-08-2025 SE REALIZA LLAMADA AL CLIENTE, SE HABLA CON EL SR FRANCISCO DAVID BERDUGO CASTANE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2/08/2025 SE REALIZA INSTALACION DE CORRESPONSAL AVAL, SE INSTALAN EQUIPOS, SEMBRADO DE TARJETA, CB QUEDA OPERATIVO."/>
    <s v="VISITA_TÉCNICA"/>
    <s v="V7ZZZ740"/>
    <s v="TIPO II"/>
    <s v="TERRESTRE"/>
    <s v="DE AVILA SIADES ALBERTO ENRIQUE"/>
    <n v="8882"/>
    <n v="1"/>
    <n v="163813.69572160003"/>
    <n v="163813.69572160003"/>
    <m/>
    <m/>
    <m/>
    <m/>
    <m/>
    <m/>
  </r>
  <r>
    <s v="BOGOTA"/>
    <x v="0"/>
    <x v="0"/>
    <n v="11001"/>
    <s v="TA-25-989953"/>
    <n v="90114427"/>
    <s v="APERTURA"/>
    <s v="CB CRECIMIENTO - NUEVO"/>
    <s v="CUNDINAMARCA"/>
    <s v="BOGOTA"/>
    <s v="ACCESO INTERNET"/>
    <s v="REDEBAN"/>
    <s v="FO-25-1397966"/>
    <d v="2025-08-20T00:00:00"/>
    <d v="2025-08-22T00:00:00"/>
    <n v="9999"/>
    <s v="BANCO DE BOGOTA"/>
    <s v="EJECUTADO"/>
    <s v="20-08-2025 SE REALIZA LLAMADA AL CLIENTE, SE HABLA CON LA SRA OLGA LILIANA CHERY LEAL SE VALIDA DIRECCIÓN OK, CANAL OK, TARJETA DE SEMBRADO OK, DISPONIBILIDAD TOTAL, SE CONFIRMA 4 ULTIMOS DIGITOS DE LA TARJETA: OK, LLAMAR EL DÍA LA INSTALACIÓN PARA CONFIRMAR VISITA// CONTACTO REALIZADO POR LA APP // 22/08/2025 SE REALIZA INSTALACION DE CORRESPONSAL AVAL, SE INSTALAN EQUIPOS, SEMBRADO DE TARJETA, CB QUEDA OPERATIVO."/>
    <s v="VISITA_TÉCNICA"/>
    <s v="V8ZZZ949"/>
    <s v="TIPO I"/>
    <s v="TERRESTRE"/>
    <s v="SOTO LONDOÑO FREDY ALEXANDER"/>
    <n v="5591"/>
    <n v="1"/>
    <n v="75096.394270399993"/>
    <n v="75096.394270399993"/>
    <m/>
    <m/>
    <m/>
    <m/>
    <m/>
    <m/>
  </r>
  <r>
    <s v="CALI"/>
    <x v="2"/>
    <x v="2"/>
    <n v="76001"/>
    <s v="TA-25-991126"/>
    <n v="90107116"/>
    <s v="APERTURA"/>
    <s v="CB CRECIMIENTO - NUEVO"/>
    <s v="VALLE DEL CAUCA"/>
    <s v="CALI"/>
    <s v="SALA DE INTERNET NANCHO"/>
    <s v="REDEBAN"/>
    <s v="FO-25-1400575"/>
    <d v="2025-08-20T00:00:00"/>
    <d v="2025-08-22T00:00:00"/>
    <n v="9999"/>
    <s v="BANCO DE BOGOTA"/>
    <s v="EJECUTADO"/>
    <s v="20-08-2025 SE REALIZAN MULTIPLES LLAMADAS A LOS NUMEROS DE LA LISTA SIN EMBARGO NO HAY RESPUESTA POR PARTE DEL CLIENTE, SE DEJA MENSAJES DE WHATSAPP // 21-08-2025 SE REALIZA LLAMADA AL CLIENTE, SE HABLA CON LA SRA LUZ EDILMA GALLEGO JIMENEZ SE VALIDA DIRECCIÓN OK, CANAL OK, TARJETA DE SEMBRADO OK, DISPONIBILIDAD TOTAL, SE CONFIRMA 4 ULTIMOS DIGITOS DE LA TARJETA: OK, LLAMAR EL DÍA LA INSTALACIÓN PARA CONFIRMAR VISITA// CONTACTO REALIZADO POR WHATSAPP // 22/08/2025 SE LLAMA AL CLIENTE SE VÁLIDA LA VISITA DE LA APERTURA AVAL MIXTO Y DIRECCIÓN DEL COMERCIO. SE VISITA EL LOCAL, SE CAMBIO DATAFONO VERIFONE V200C POR TECNOLOGIA PARA INSTALAR DATAFONO TECNOLOGÍA DESK 2600, LECTORA, PINPAD 1600, MAGIC BOX. TARJETA DE SEMBRADO 5451, PRUEBAS OK, TELECARGA TRNA. COD ÚNICO COMERCIO 90107116, TERMINAL COMERCIO V7ZZX843, SALA DE INTERNET NANCHO"/>
    <s v="VISITA_TÉCNICA"/>
    <s v="V7ZZZ843"/>
    <s v="TIPO I"/>
    <s v="TERRESTRE"/>
    <s v="HERRERA MONAR GEOVANNY"/>
    <n v="5451"/>
    <n v="1"/>
    <n v="75096.394270399993"/>
    <n v="75096.394270399993"/>
    <m/>
    <m/>
    <m/>
    <m/>
    <m/>
    <m/>
  </r>
  <r>
    <s v="TUNJA"/>
    <x v="4"/>
    <x v="4"/>
    <n v="15238"/>
    <s v="TA-25-989959"/>
    <n v="89199330"/>
    <s v="APERTURA"/>
    <s v="CB CRECIMIENTO - NUEVO"/>
    <s v="BOYACA"/>
    <s v="DUITAMA"/>
    <s v="DROGUERIA COFAMILIAR 2"/>
    <s v="REDEBAN"/>
    <s v="FO-25-1397972"/>
    <d v="2025-08-20T00:00:00"/>
    <d v="2025-08-22T00:00:00"/>
    <n v="9999"/>
    <s v="BANCO DE BOGOTA"/>
    <s v="EJECUTADO"/>
    <s v="20-08-2025 SE REALIZA LLAMADA AL CLIENTE, SE HABLA CON EL SR  FRANCISCO ESTEBAN CUERVO SILVA SE VALIDA DIRECCIÓN OK, CANAL OK, TARJETA DE SEMBRADO OK, DISPONIBILIDAD TOTAL, SE CONFIRMA 4 ULTIMOS DIGITOS DE LA TARJETA: OK, LLAMAR EL DÍA LA INSTALACIÓN PARA CONFIRMAR VISITA// CONTACTO REALIZADO POR LA APP // 22/08/2025 SE REALIZA INSTALACION DE CORRESPONSAL AVAL, SE INSTALAN EQUIPOS, SEMBRADO DE TARJETA, CB QUEDA OPERATIVO."/>
    <s v="VISITA_TÉCNICA"/>
    <s v="FAPZZ729"/>
    <s v="TIPO II"/>
    <s v="TERRESTRE"/>
    <s v="HERRERA GARZON JEYSON STEVENT"/>
    <n v="5002"/>
    <n v="1"/>
    <n v="163813.69572160003"/>
    <n v="163813.69572160003"/>
    <m/>
    <m/>
    <m/>
    <m/>
    <m/>
    <m/>
  </r>
  <r>
    <s v="CALI"/>
    <x v="2"/>
    <x v="2"/>
    <n v="76111"/>
    <s v="TA-25-989961"/>
    <n v="90130229"/>
    <s v="APERTURA"/>
    <s v="CB CRECIMIENTO - NUEVO"/>
    <s v="VALLE DEL CAUCA"/>
    <s v="GUADALAJARA DE BUGA"/>
    <s v="V&amp;S SOAT Y MAS"/>
    <s v="REDEBAN"/>
    <s v="FO-25-1397974"/>
    <d v="2025-08-20T00:00:00"/>
    <d v="2025-08-22T00:00:00"/>
    <n v="9999"/>
    <s v="BANCO DE BOGOTA"/>
    <s v="EJECUTADO"/>
    <s v="20-08-2025 SE REALIZA LLAMADA AL CLIENTE, SE HABLA CON LA SRA VALENTINA MENESES MUSSE SE VALIDA DIRECCIÓN OK, CANAL OK, TARJETA DE SEMBRADO OK, DISPONIBILIDAD TOTAL, SE CONFIRMA 4 ULTIMOS DIGITOS DE LA TARJETA: OK, LLAMAR EL DÍA LA INSTALACIÓN PARA CONFIRMAR VISITA// CONTACTO REALIZADO POR LA APP // 22/08/2025 SE REALIZA INSTALACION DE CORRESPONSAL AVAL, SE INSTALAN EQUIPOS, SEMBRADO DE TARJETA, CB QUEDA OPERATIVO."/>
    <s v="VISITA_TÉCNICA"/>
    <s v="FHZZZ092"/>
    <s v="TIPO II"/>
    <s v="TERRESTRE"/>
    <s v="TORRES GARCIA JENDRY JOSE"/>
    <n v="5664"/>
    <n v="1"/>
    <n v="163813.69572160003"/>
    <n v="163813.69572160003"/>
    <m/>
    <m/>
    <m/>
    <m/>
    <m/>
    <m/>
  </r>
  <r>
    <s v="BOGOTA"/>
    <x v="0"/>
    <x v="0"/>
    <n v="11001"/>
    <s v="TA-25-992594"/>
    <n v="90096470"/>
    <s v="APERTURA"/>
    <s v="CB CRECIMIENTO - NUEVO"/>
    <s v="CUNDINAMARCA"/>
    <s v="BOGOTA"/>
    <s v="MASCOTAS PEELUPET"/>
    <s v="REDEBAN"/>
    <s v="FO-25-1403889"/>
    <d v="2025-08-21T00:00:00"/>
    <d v="2025-08-26T00:00:00"/>
    <n v="9999"/>
    <s v="BANCO DE BOGOTA"/>
    <s v="EJECUTADO"/>
    <s v="21-08-2025 SE REALIZA LLAMADA AL CLIENTE, SE HABLA CON LA SÑRA LUZ MERY BAQUERO GIRALDO SE VALIDA DIRECCIÓN OK, CANAL OK, TARJETA DE SEMBRADO OK, DISPONIBILIDAD TOTAL, SE CONFIRMA 4 ULTIMOS DIGITOS DE LA TARJETA: OK, LLAMAR EL DÍA LA INSTALACIÓN PARA CONFIRMAR VISITA// CONTACTO REALIZADO POR WHATSAPP // 26/08/2025 SE REALIZA INSTALACION DE CORRESPONSAL AVAL, SE INSTALAN EQUIPOS, SEMBRADO DE TARJETA, CB QUEDA OPERATIVO. APERTURA AVAL DONDE EN LA TIRIILA SALE UN NOMBRE DIFERENTE (CENTRAL PERK4) AL QUE LLEGA EN LA LISTA DE CHEQUEO(MASCOTAS PEELUPET)  SE INSTALA Y SE LE INFORMA AL COMERCIO QUE SE COMUNIQUE CON ENTIDAD PARA EL CAMBIO DE NOMBRE DE LA TIRILLA COMO MASCOTAS PEELUPET"/>
    <s v="VISITA_TÉCNICA"/>
    <s v="FJZZZ125"/>
    <s v="TIPO I"/>
    <s v="TERRESTRE"/>
    <s v="SOTO LONDOÑO FREDY ALEXANDER"/>
    <n v="9258"/>
    <n v="1"/>
    <n v="75096.394270399993"/>
    <n v="75096.394270399993"/>
    <m/>
    <m/>
    <m/>
    <m/>
    <m/>
    <m/>
  </r>
  <r>
    <s v="IBAGUE"/>
    <x v="1"/>
    <x v="1"/>
    <n v="17380"/>
    <s v="TA-25-992596"/>
    <n v="89538481"/>
    <s v="APERTURA"/>
    <s v="CB CRECIMIENTO - NUEVO"/>
    <s v="CALDAS"/>
    <s v="LA DORADA"/>
    <s v="TEAM COMMUNICACIONES LA DORADA 2 "/>
    <s v="REDEBAN"/>
    <s v="FO-25-1403896"/>
    <d v="2025-08-21T00:00:00"/>
    <d v="2025-08-25T00:00:00"/>
    <n v="9999"/>
    <s v="BANCO DE BOGOTA"/>
    <s v="EJECUTADO"/>
    <s v="21-08-2025 SE REALIZA LLAMADA AL CLIENTE, SE HABLA CON TEAM COMMUNICATIONS S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5/08/2025 SE HACE SEMBRADO DE TARJETA. SE CREA USUARIO Y CONTRASEÑA. SE HACEN PRUEBAS DE TRANSACCIONES TODO OK. SE INSTALA SOLO UN DATÁFONO POR SOLICITUD DEL CLIENTE, QUE ESTA EN EL PUNTO, DE PLACA 1236362."/>
    <s v="VISITA_TÉCNICA"/>
    <s v="LBZZZ359 SIZZZ985"/>
    <s v="TIPO III"/>
    <s v="TERRESTRE"/>
    <s v="VARGAS HERRERA JHON JAIRO"/>
    <s v="9516-0687"/>
    <n v="1"/>
    <n v="275728.78077800001"/>
    <n v="275728.78077800001"/>
    <m/>
    <m/>
    <m/>
    <m/>
    <m/>
    <m/>
  </r>
  <r>
    <s v="PEREIRA"/>
    <x v="2"/>
    <x v="6"/>
    <n v="63690"/>
    <s v="TA-25-992599"/>
    <n v="90117878"/>
    <s v="APERTURA"/>
    <s v="CB CRECIMIENTO - NUEVO"/>
    <s v="QUINDIO"/>
    <s v="SALENTO"/>
    <s v="CACHARRERIA Y PAPELERIA LA FRONTERA "/>
    <s v="REDEBAN"/>
    <s v="FO-25-1403903"/>
    <d v="2025-08-21T00:00:00"/>
    <d v="2025-08-26T00:00:00"/>
    <n v="9999"/>
    <s v="BANCO DE BOGOTA"/>
    <s v="EJECUTADO"/>
    <s v="21-08-2025 SE REALIZA LLAMADA AL CLIENTE, SE HABLA CON EL SÑR JOSE ALDEMAR LOPEZ PINEDA SE VALIDA DIRECCIÓN OK, CANAL OK, TARJETA DE SEMBRADO OK, DISPONIBILIDAD TOTAL, SE CONFIRMA 4 ULTIMOS DIGITOS DE LA TARJETA: OK, LLAMAR EL DÍA LA INSTALACIÓN PARA CONFIRMAR VISITA// CONTACTO REALIZADO POR LA APP // 25/08/2025 SE HABLA TELEFÓNICAMENTE CON EL CLIENTE PARA REALIZAR VISITA PROGRAMADA PARA EL DÍA DE HOY, PERO EL CLIENTE INDICA QUE EL DÍA DE HOY NO PUEDE, SE QUEDA A LA ESPERA DE VALIDAR SI EL DÍA DE MAÑANA NOS PUEDE ATENDER, SE DEBE CONTACTAR TEMPRANO EN LA MAÑANA. // 26/08/2025 SE REALIZA INSTALACION DE CORRESPONSAL AVAL, SE INSTALAN EQUIPOS, SEMBRADO DE TARJETA, CB QUEDA OPERATIVO."/>
    <s v="VISITA_TÉCNICA"/>
    <s v="VAZZZ547"/>
    <s v="TIPO II"/>
    <s v="TERRESTRE"/>
    <s v="SANCHEZ SOLORZANO JUAN SEBASTIAN"/>
    <n v="1353"/>
    <n v="1"/>
    <n v="163813.69572160003"/>
    <n v="163813.69572160003"/>
    <m/>
    <m/>
    <m/>
    <m/>
    <m/>
    <m/>
  </r>
  <r>
    <s v="CALI"/>
    <x v="2"/>
    <x v="2"/>
    <n v="76834"/>
    <s v="TA-25-992601"/>
    <n v="90137303"/>
    <s v="APERTURA"/>
    <s v="CB CRECIMIENTO - NUEVO"/>
    <s v="VALLE DEL CAUCA"/>
    <s v="TULUA"/>
    <s v="SERVI PAIS D.C"/>
    <s v="REDEBAN"/>
    <s v="FO-25-1403908"/>
    <d v="2025-08-21T00:00:00"/>
    <d v="2025-08-25T00:00:00"/>
    <n v="9999"/>
    <s v="BANCO DE BOGOTA"/>
    <s v="EJECUTADO"/>
    <s v="21-08-2025 SE REALIZA LLAMADA AL CLIENTE, SE HABLA CON EL SÑR JOSE JULIAN RODRIGUEZ RAMI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5/08/2025 SE REALIZA INSTALACION DE CORRESPONSAL AVAL, SE INSTALAN EQUIPOS, SEMBRADO DE TARJETA, CB QUEDA OPERATIVO."/>
    <s v="VISITA_TÉCNICA"/>
    <s v="FIZZZ111"/>
    <s v="TIPO II"/>
    <s v="TERRESTRE"/>
    <s v="SANCHEZ URREGO ROBINSON DAVID"/>
    <n v="7844"/>
    <n v="1"/>
    <n v="163813.69572160003"/>
    <n v="163813.69572160003"/>
    <m/>
    <m/>
    <m/>
    <m/>
    <m/>
    <m/>
  </r>
  <r>
    <s v="BOGOTA"/>
    <x v="0"/>
    <x v="0"/>
    <n v="25754"/>
    <s v="TA-25-992602"/>
    <n v="89429607"/>
    <s v="APERTURA"/>
    <s v="CB CRECIMIENTO - NUEVO"/>
    <s v="CUNDINAMARCA"/>
    <s v="SOACHA"/>
    <s v="DIAMOND CEL "/>
    <s v="REDEBAN"/>
    <s v="FO-25-1403912"/>
    <d v="2025-08-21T00:00:00"/>
    <d v="2025-08-26T00:00:00"/>
    <n v="9999"/>
    <s v="BANCO DE BOGOTA"/>
    <s v="EJECUTADO"/>
    <s v="21-08-2025 SE REALIZA LLAMADA AL CLIENTE, SE HABLA CON EL SÑR MARLY PAOLA RODRIGUEZ JARAMILL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CLIENTE SOLICITA PINPAD YA QUE DONDE VA A QUEDAR EL EQUIPO ES CERRADO // 26/08/2025 INSTALACIÓN AVAL CON DATAFONO LECTORA ROLLOS BASE FUENTE DATOS SERVICIO OPERATIVO PRUEBAS OK TRNA RBM SEMBRADO DE TARJETA CC MÓDULO COMPRA OK SE CAMBIÓ DATAFONO PARA INSTALACIÓN DE PINPAD MANEJA CABINA DE SEGURIDAD"/>
    <s v="VISITA_TÉCNICA"/>
    <s v="SAUZZ284"/>
    <s v="TIPO I"/>
    <s v="TERRESTRE"/>
    <s v="BUSTOS MORA DIEGO MANUEL"/>
    <n v="4766"/>
    <n v="1"/>
    <n v="75096.394270399993"/>
    <n v="75096.394270399993"/>
    <m/>
    <m/>
    <m/>
    <m/>
    <m/>
    <m/>
  </r>
  <r>
    <s v="CALI"/>
    <x v="2"/>
    <x v="2"/>
    <n v="76001"/>
    <s v="TA-25-994797"/>
    <n v="23971898"/>
    <s v="APERTURA"/>
    <s v="CB CRECIMIENTO - NUEVO"/>
    <s v="VALLE DEL CAUCA"/>
    <s v="CALI"/>
    <s v="MULSERVICIOS ROBLES"/>
    <s v="REDEBAN"/>
    <s v="FO-25-1409384"/>
    <d v="2025-08-22T00:00:00"/>
    <d v="2025-08-26T00:00:00"/>
    <n v="9999"/>
    <s v="BANCO DE BOGOTA"/>
    <s v="EJECUTADO"/>
    <s v="22-08-2025 SE REALIZA LLAMADA AL CLIENTE, SE HABLA CON EL SR JONATAN CRIOLLO ROBL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6/08/2025 SE REALIZA INSTALACION DE CORRESPONSAL AVAL, SE INSTALAN EQUIPOS, SEMBRADO DE TARJETA, CB QUEDA OPERATIVO."/>
    <s v="VISITA_TÉCNICA"/>
    <s v="5A002854"/>
    <s v="TIPO I"/>
    <s v="TERRESTRE"/>
    <s v="TORRES GARCIA JENDRY JOSE"/>
    <n v="3683"/>
    <n v="1"/>
    <n v="75096.394270399993"/>
    <n v="75096.394270399993"/>
    <m/>
    <m/>
    <m/>
    <m/>
    <m/>
    <m/>
  </r>
  <r>
    <s v="TUNJA"/>
    <x v="4"/>
    <x v="4"/>
    <n v="15646"/>
    <s v="TA-25-994798"/>
    <n v="89559079"/>
    <s v="APERTURA"/>
    <s v="CB CRECIMIENTO - NUEVO"/>
    <s v="BOYACA"/>
    <s v="SAMACA"/>
    <s v="MULTITAREAS EXPRESS"/>
    <s v="REDEBAN"/>
    <s v="FO-25-1409394"/>
    <d v="2025-08-22T00:00:00"/>
    <d v="2025-08-26T00:00:00"/>
    <n v="9999"/>
    <s v="BANCO DE BOGOTA"/>
    <s v="EJECUTADO"/>
    <s v="22-08-2025 SE REALIZA LLAMADA AL CLIENTE, SE HABLA CON LA ESPOSA DEL SR NELSON JAVIER PARDO CELY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6/08/2025 SE REALIZA INSTALACION DE CORRESPONSAL AVAL, SE INSTALAN EQUIPOS, SEMBRADO DE TARJETA, CB QUEDA OPERATIVO."/>
    <s v="VISITA_TÉCNICA"/>
    <s v="LDZZZ926"/>
    <s v="TIPO II"/>
    <s v="TERRESTRE"/>
    <s v="RODRIGUEZ MURCIA YERSON IVAN"/>
    <n v="2315"/>
    <n v="1"/>
    <n v="163813.69572160003"/>
    <n v="163813.69572160003"/>
    <m/>
    <m/>
    <m/>
    <m/>
    <m/>
    <m/>
  </r>
  <r>
    <s v="CALI"/>
    <x v="2"/>
    <x v="2"/>
    <n v="76130"/>
    <s v="TA-25-994800"/>
    <n v="90138992"/>
    <s v="APERTURA"/>
    <s v="CB CRECIMIENTO - NUEVO"/>
    <s v="VALLE DEL CAUCA"/>
    <s v="CANDELARIA"/>
    <s v="INVERSIONES JYC 1919"/>
    <s v="REDEBAN"/>
    <s v="FO-25-1409402"/>
    <d v="2025-08-22T00:00:00"/>
    <d v="2025-08-27T00:00:00"/>
    <n v="9999"/>
    <s v="BANCO DE BOGOTA"/>
    <s v="EJECUTADO"/>
    <s v="22-08-2025 SE REALIZA LLAMADA AL CLIENTE, SE HABLA CON LA SRA ANA MILENA RIASCOS RIASCOS SE VALIDA DIRECCIÓN OK, CANAL OK, TARJETA DE SEMBRADO OK, DISPONIBILIDAD TOTAL, SE CONFIRMA 4 ULTIMOS DIGITOS DE LA TARJETA: OK, LLAMAR EL DÍA LA INSTALACIÓN PARA CONFIRMAR VISITA// CONTACTO REALIZADO POR LA APP // 27/08/2025 SE INSTALA DATÁFONO LECTOR SE HACEN PRUEVAS Y QUEDA FUNCIONANDO CORRECTAMENTE NO SE INSTALA BASE YA QUE EL CLIENTE TENIA"/>
    <s v="VISITA_TÉCNICA"/>
    <s v="LIZZZ134"/>
    <s v="TIPO II"/>
    <s v="TERRESTRE"/>
    <s v="CUERO RUIZ JHONNY"/>
    <n v="2686"/>
    <n v="1"/>
    <n v="163813.69572160003"/>
    <n v="163813.69572160003"/>
    <m/>
    <m/>
    <m/>
    <m/>
    <m/>
    <m/>
  </r>
  <r>
    <s v="BOGOTA"/>
    <x v="0"/>
    <x v="0"/>
    <n v="11001"/>
    <s v="TA-25-994801"/>
    <n v="90118035"/>
    <s v="APERTURA"/>
    <s v="CB CRECIMIENTO - NUEVO"/>
    <s v="CUNDINAMARCA"/>
    <s v="BOGOTA"/>
    <s v="BOUNCECELL"/>
    <s v="REDEBAN"/>
    <s v="FO-25-1409408"/>
    <d v="2025-08-22T00:00:00"/>
    <d v="2025-08-26T00:00:00"/>
    <n v="9999"/>
    <s v="BANCO DE BOGOTA"/>
    <s v="EJECUTADO"/>
    <s v="22-08-2025 SE REALIZA LLAMADA AL CLIENTE, SE HABLA CON EL SR CARLOS ALFONSO MUNOZ GARCIA SE VALIDA DIRECCIÓN OK, CANAL OK, TARJETA DE SEMBRADO OK, DISPONIBILIDAD TOTAL, SE CONFIRMA 4 ULTIMOS DIGITOS DE LA TARJETA: OK, LLAMAR EL DÍA LA INSTALACIÓN PARA CONFIRMAR VISITA// CONTACTO REALIZADO POR WHATSAPP // 26/08/2025 SE REALIZA INSTALACION DE CORRESPONSAL AVAL, SE INSTALAN EQUIPOS, SEMBRADO DE TARJETA, CB QUEDA OPERATIVO."/>
    <s v="VISITA_TÉCNICA"/>
    <s v="VAZZZ550"/>
    <s v="TIPO I"/>
    <s v="TERRESTRE"/>
    <s v="ROMERO ROJAS BREIDY JHOHAN"/>
    <n v="8519"/>
    <n v="1"/>
    <n v="75096.394270399993"/>
    <n v="75096.394270399993"/>
    <m/>
    <m/>
    <m/>
    <m/>
    <m/>
    <m/>
  </r>
  <r>
    <s v="PASTO"/>
    <x v="2"/>
    <x v="2"/>
    <n v="52001"/>
    <s v="TA-25-994802"/>
    <n v="90129918"/>
    <s v="APERTURA"/>
    <s v="CB CRECIMIENTO - NUEVO"/>
    <s v="NARIÑO"/>
    <s v="PASTO"/>
    <s v="WOW STORE PASTO"/>
    <s v="REDEBAN"/>
    <s v="FO-25-1409418"/>
    <d v="2025-08-22T00:00:00"/>
    <d v="2025-08-26T00:00:00"/>
    <n v="9999"/>
    <s v="BANCO DE BOGOTA"/>
    <s v="EJECUTADO"/>
    <s v="22-08-2025 SE REALIZA LLAMADA AL CLIENTE, SE HABLA CON EL SR DANIEL FELIPE ERAZO CAICEDO SE VALIDA DIRECCIÓN OK, CANAL OK, TARJETA DE SEMBRADO OK, DISPONIBILIDAD TOTAL, SE CONFIRMA 4 ULTIMOS DIGITOS DE LA TARJETA: OK, LLAMAR EL DÍA LA INSTALACIÓN PARA CONFIRMAR VISITA// CONTACTO REALIZADO POR LA APP // 26/08/2025 SE REALIZA INSTALACION DE CORRESPONSAL AVAL, SE INSTALAN EQUIPOS, SEMBRADO DE TARJETA, CB QUEDA OPERATIVO."/>
    <s v="VISITA_TÉCNICA"/>
    <s v="FGZZZ360"/>
    <s v="TIPO I"/>
    <s v="TERRESTRE"/>
    <s v="CASTILLO HERRERA ALEX RICARDO"/>
    <n v="9473"/>
    <n v="1"/>
    <n v="75096.394270399993"/>
    <n v="75096.394270399993"/>
    <m/>
    <m/>
    <m/>
    <m/>
    <m/>
    <m/>
  </r>
  <r>
    <s v="CALI"/>
    <x v="2"/>
    <x v="2"/>
    <n v="76001"/>
    <s v="TA-25-994803"/>
    <n v="90140507"/>
    <s v="APERTURA"/>
    <s v="CB CRECIMIENTO - NUEVO"/>
    <s v="VALLE DEL CAUCA"/>
    <s v="CALI"/>
    <s v="MUSE DOUCE"/>
    <s v="REDEBAN"/>
    <s v="FO-25-1409428"/>
    <d v="2025-08-22T00:00:00"/>
    <d v="2025-08-27T00:00:00"/>
    <n v="9999"/>
    <s v="BANCO DE BOGOTA"/>
    <s v="EJECUTADO/CANCELADO"/>
    <s v="22-08-2025 SE REALIZA LLAMADA AL CLIENTE, SE HABLA CON EL SR LUIS ALBEIRO TENORIO BATALLA SE VALIDA DIRECCIÓN OK, CANAL OK, TARJETA DE SEMBRADO OK, DISPONIBILIDAD TOTAL, SE CONFIRMA 4 ULTIMOS DIGITOS DE LA TARJETA: OK, LLAMAR EL DÍA LA INSTALACIÓN PARA CONFIRMAR VISITA// CONTACTO REALIZADO POR LA APP // 27/08/2025 SE VISITA EL COMERCIO, SE VÁLIDA LA INSTALACIÓN DEL CB AVAL Y SE CONSULTA CON EL CLIENTE LA TARJETA DE SEMBRADO, PERO NO LA TIENE AL MOMENTO DE LA VISITA, SE PLANTEA TIEMPO DE ESPERA EN EL PUNTO HASTA QUE PUEDAN HACER LLEGAR LA TARJETA, SIN EMBARGO, EL CLIENTE COMENTA QUE NO TIENE CON QUIEN MANDAR A TRAERLA. NO SE PUEDE HACER LA INSTALACIÓN, LA VISITA ES FALLIDA "/>
    <s v="VISITA_TÉCNICA"/>
    <s v="LIZZZ258"/>
    <s v="TIPO I"/>
    <s v="TERRESTRE"/>
    <s v="HERRERA MONAR GEOVANNY"/>
    <n v="4572"/>
    <n v="1"/>
    <n v="75096.394270399993"/>
    <n v="75096.394270399993"/>
    <m/>
    <m/>
    <m/>
    <m/>
    <m/>
    <m/>
  </r>
  <r>
    <s v="CALI"/>
    <x v="2"/>
    <x v="2"/>
    <n v="76001"/>
    <s v="TA-25-994804"/>
    <n v="90129977"/>
    <s v="APERTURA"/>
    <s v="CB CRECIMIENTO - NUEVO"/>
    <s v="VALLE DEL CAUCA"/>
    <s v="CALI"/>
    <s v="MEGA TIENDA"/>
    <s v="REDEBAN"/>
    <s v="FO-25-1409437"/>
    <d v="2025-08-22T00:00:00"/>
    <d v="2025-08-26T00:00:00"/>
    <n v="9999"/>
    <s v="BANCO DE BOGOTA"/>
    <s v="EJECUTADO"/>
    <s v="22-08-2025 SE REALIZA LLAMADA AL CLIENTE, SE HABLA CON LA SRA INGRID KATHERINE ROJAS HOLGUIN SE VALIDA DIRECCIÓN OK, CANAL OK, TARJETA DE SEMBRADO OK, DISPONIBILIDAD TOTAL, SE CONFIRMA 4 ULTIMOS DIGITOS DE LA TARJETA: OK, LLAMAR EL DÍA LA INSTALACIÓN PARA CONFIRMAR VISITA// CONTACTO REALIZADO POR LA APP // 26/08/2025 SE REALIZA INSTALACION DE CORRESPONSAL AVAL, SE INSTALAN EQUIPOS, SEMBRADO DE TARJETA, CB QUEDA OPERATIVO."/>
    <s v="VISITA_TÉCNICA"/>
    <s v="FGZZZ345"/>
    <s v="TIPO I"/>
    <s v="TERRESTRE"/>
    <s v="CUERO RUIZ JHONNY"/>
    <n v="6303"/>
    <n v="1"/>
    <n v="75096.394270399993"/>
    <n v="75096.394270399993"/>
    <m/>
    <m/>
    <m/>
    <m/>
    <m/>
    <m/>
  </r>
  <r>
    <s v="TUNJA"/>
    <x v="4"/>
    <x v="4"/>
    <n v="15238"/>
    <s v="TA-25-1004811"/>
    <n v="89349965"/>
    <s v="APERTURA"/>
    <s v="CB CRECIMIENTO - NUEVO"/>
    <s v="BOYACA"/>
    <s v="DUITAMA"/>
    <s v="AUTOSERVICIOS FULL HOUSE"/>
    <s v="REDEBAN"/>
    <s v="FO-25-1418747"/>
    <d v="2025-08-25T00:00:00"/>
    <d v="2025-08-26T00:00:00"/>
    <n v="9999"/>
    <s v="BANCO DE BOGOTA"/>
    <s v="EJECUTADO"/>
    <s v="25-08-2025 &quot;SOLICITO SU AMABLE COLABORACIÓN CON EL FIN DE RETOMAR LA IMPLEMENTACIÓN DEL CASO CB 89349965, EL CUAL HABÍA SIDO CANCELADO PREVIAMENTE DEBIDO A QUE EL COMERCIO NO CONTABA CON LA ACOMETIDA NECESARIA. SIN EMBARGO, DESDE REDEBAN YA SE HA ENVIADO EL CABLE CORRESPONDIENTE, LO QUE PERMITE CONTINUAR CON EL PROCESO DE IMPLEMENTACIÓN. ES IMPORTANTE QUE DICHO CABLE SEA PROBADO ANTES DE PROGRAMAR LA VISITA, PARA EVITAR CUALQUIER INCONVENIENTE. LE AGRADEZCO TENER EN CUENTA QUE ESTA VISITA NO DEBE QUEDAR CON INCUMPLIMIENTO, YA QUE EL INCONVENIENTE INICIAL HA SIDO SOLUCIONADO. POR FAVOR, LE SOLICITO CONFIRMAR UNA VEZ SE HAYA REALIZADO LA PRUEBA DEL CABLE, SE PROGRAME LA VISITA Y SE COMPLETE LA IMPLEMENTACIÓN”// 25-08-2025 SE REALIZA LLAMADA AL CLIENTE, SE HABLA CON LA SRA NAYIVE VARGAS AVENDANO, SE VALIDA DIRECCIÓN OK, CANAL OK, TARJETA DE SEMBRADO OK, DISPONIBILIDAD TOTAL, SE CONFIRMA 4 ULTIMOS DIGITOS DE LA TARJETA: NO - CLIENTE NO LA TIENE A LA MANO (SE LE COMPARTE DIGITOS ENVIADOS EN LISTA), LLAMAR EL DÍA LA INSTALACIÓN PARA CONFIRMAR VISITA. // 25/08/2025 SE REALIZAN LLAMADAS A NÚMERO 3115915954 PERO CLIENTE NO RESPONDE, SE LLEGA A SITIO, PERO CLIENTE NO TIENE TARGETA DE SEMBRADO EN EL LUGAR DE INSTALACIÓN, INFORMA QUE EL DÍA DE MAÑANA LA TENDRÁ DISPONIBLE. SE AGENDA VISITA PARA EL DÍA 26/08 POR DISPONIBILIDAD DE LA TARGETA DE SEMBRADO DEL CLIENTE // 26/08/2025 INSTALACIÓN CORRESPONSAL AVAL EXITOSO PRUEBAS OK, INSTALACIÓN PINPAD POR VENTANILLA EXITOSA INSTALACIÓN DE ACOMETIDA 10 MTS APROBADO POR ENTIDAD QUIEN ENVÍO CABLE DE 10 MTS, SE DEJAN CABLES TAL CUAL CLIENTE INFORMO QUE LE DEJARÁN, YA QUE INFORMA QUE COMPRARA CANALETA PARA DEJARLO TODO DENTRO DE CANALETA"/>
    <s v="VISITA_TÉCNICA"/>
    <s v="LMYZZ923"/>
    <s v="TIPO II"/>
    <s v="TERRESTRE"/>
    <s v="HERRERA GARZON JEYSON STEVENT"/>
    <n v="6474"/>
    <n v="2"/>
    <n v="163813.69572160003"/>
    <n v="327627.39144320006"/>
    <m/>
    <m/>
    <m/>
    <m/>
    <m/>
    <m/>
  </r>
  <r>
    <s v="NEIVA"/>
    <x v="1"/>
    <x v="1"/>
    <n v="41349"/>
    <s v="TA-25-1006343"/>
    <n v="89413490"/>
    <s v="APERTURA"/>
    <s v="CB CRECIMIENTO - NUEVO"/>
    <s v="HUILA"/>
    <s v="HOBO"/>
    <s v="BIBLIORED HOBO"/>
    <s v="REDEBAN"/>
    <s v="FO-25-1421092"/>
    <d v="2025-08-25T00:00:00"/>
    <d v="2025-08-27T00:00:00"/>
    <n v="9999"/>
    <s v="BANCO DE BOGOTA"/>
    <s v="EJECUTADO"/>
    <s v="25-08-2025 SE REALIZA LLAMADA AL CLIENTE, SE HABLA CON LA SRA LEIDY JOHANA PALACIO LOPEZ SE VALIDA DIRECCIÓN OK, CANAL OK, TARJETA DE SEMBRADO OK, DISPONIBILIDAD TOTAL, SE CONFIRMA 4 ULTIMOS DIGITOS DE LA TARJETA: NO - CLIENTE NO LA TIENE A LA MANO (SE LE COMPARTE DIGITOS ENVIADOS EN LISTA), LLAMAR EL DÍA LA INSTALACIÓN PARA CONFIRMAR VISITA // 27/08/2025 SE REALIZA INSTALACION DE CORRESPONSAL AVAL, SE INSTALAN EQUIPOS, SEMBRADO DE TARJETA, CB QUEDA OPERATIVO."/>
    <s v="VISITA_TÉCNICA"/>
    <s v="SVWZZ111"/>
    <s v="TIPO II"/>
    <s v="TERRESTRE"/>
    <s v="DEVIA REINOSO JUAN CARLOS"/>
    <n v="1265"/>
    <n v="1"/>
    <n v="163813.69572160003"/>
    <n v="163813.69572160003"/>
    <m/>
    <m/>
    <m/>
    <m/>
    <m/>
    <m/>
  </r>
  <r>
    <s v="BUCARAMANGA"/>
    <x v="4"/>
    <x v="4"/>
    <n v="68307"/>
    <s v="TA-25-1006349"/>
    <n v="90128493"/>
    <s v="APERTURA"/>
    <s v="CB CRECIMIENTO - NUEVO"/>
    <s v="SANTANDER"/>
    <s v="GIRON"/>
    <s v="SALSA DE AGUACATE LA ORIGINAL"/>
    <s v="REDEBAN"/>
    <s v="FO-25-1421100"/>
    <d v="2025-08-25T00:00:00"/>
    <d v="2025-08-27T00:00:00"/>
    <n v="9999"/>
    <s v="BANCO DE BOGOTA"/>
    <s v="EJECUTADO"/>
    <s v="25-08-2025 SE REALIZA LLAMADA AL CLIENTE, SE HABLA CON LA SRA ELIANA DURAN CADENA  SE VALIDA DIRECCIÓN OK, CANAL OK, TARJETA DE SEMBRADO OK, DISPONIBILIDAD TOTAL, SE CONFIRMA 4 ULTIMOS DIGITOS DE LA TARJETA: OK, LLAMAR EL DÍA LA INSTALACIÓN PARA CONFIRMAR VISITA // CLEINTE INDICA QUE SI NO SALE LA LLAMADA NORMAL, ESCRIBIR AL WHATSAPP // 27/08/2025 SE REALIZA INSTALACION DE CORRESPONSAL AVAL, SE INSTALAN EQUIPOS, SEMBRADO DE TARJETA, CB QUEDA OPERATIVO."/>
    <s v="VISITA_TÉCNICA"/>
    <s v="FIZZZ217"/>
    <s v="TIPO I"/>
    <s v="TERRESTRE"/>
    <s v="SANTOS GONZALEZ JOHAN FABIAN"/>
    <n v="9448"/>
    <n v="1"/>
    <n v="75096.394270399993"/>
    <n v="75096.394270399993"/>
    <m/>
    <m/>
    <m/>
    <m/>
    <m/>
    <m/>
  </r>
  <r>
    <s v="TUNJA"/>
    <x v="4"/>
    <x v="4"/>
    <n v="15204"/>
    <s v="TA-25-1006353"/>
    <n v="90133264"/>
    <s v="APERTURA"/>
    <s v="CB CRECIMIENTO - NUEVO"/>
    <s v="BOYACA"/>
    <s v="COMBITA"/>
    <s v="AUTOSERVICIO MULTIFUNCIOINAL"/>
    <s v="REDEBAN"/>
    <s v="FO-25-1421105"/>
    <d v="2025-08-25T00:00:00"/>
    <d v="2025-08-27T00:00:00"/>
    <n v="9999"/>
    <s v="BANCO DE BOGOTA"/>
    <s v="EJECUTADO"/>
    <s v="25-08-2025 SE REALIZA LLAMADA AL CLIENTE, SE HABLA CON LA SRA LINDA MAYERLIS HERNANDEZ ZAPATA SE VALIDA DIRECCIÓN OK, CANAL OK, TARJETA DE SEMBRADO OK, DISPONIBILIDAD TOTAL, SE CONFIRMA 4 ULTIMOS DIGITOS DE LA TARJETA: OK, LLAMAR EL DÍA LA INSTALACIÓN PARA CONFIRMAR VISITA // 27/08/2025 SE REALIZA INSTALACION DE CORRESPONSAL AVAL, SE INSTALAN EQUIPOS, SEMBRADO DE TARJETA, CB QUEDA OPERATIVO."/>
    <s v="VISITA_TÉCNICA"/>
    <s v="LIZZZ437"/>
    <s v="TIPO II"/>
    <s v="TERRESTRE"/>
    <s v="SOLER HOYOS CRISTIAN LEONARDO"/>
    <n v="2881"/>
    <n v="1"/>
    <n v="163813.69572160003"/>
    <n v="163813.69572160003"/>
    <m/>
    <m/>
    <m/>
    <m/>
    <m/>
    <m/>
  </r>
  <r>
    <s v="CALI"/>
    <x v="2"/>
    <x v="2"/>
    <n v="76563"/>
    <s v="TA-25-1006355"/>
    <n v="90143590"/>
    <s v="APERTURA"/>
    <s v="CB CRECIMIENTO - NUEVO"/>
    <s v="VALLE DEL CAUCA"/>
    <s v="PRADERA"/>
    <s v="THE VIDEO GAMERS"/>
    <s v="REDEBAN"/>
    <s v="FO-25-1421113"/>
    <d v="2025-08-25T00:00:00"/>
    <d v="2025-08-27T00:00:00"/>
    <n v="9999"/>
    <s v="BANCO DE BOGOTA"/>
    <s v="EJECUTADO"/>
    <s v="25-08-2025 SE REALIZA LLAMADA AL CLIENTE, SE HABLA CON EL SR FRANK SOTO LOPEZ SE VALIDA DIRECCIÓN OK, CANAL OK, TARJETA DE SEMBRADO OK, DISPONIBILIDAD TOTAL, SE CONFIRMA 4 ULTIMOS DIGITOS DE LA TARJETA: NO - CLIENTE NO LA TIENE A LA MANO (SE LE COMPARTE DIGITOS ENVIADOS EN LISTA), LLAMAR EL DÍA LA INSTALACIÓN PARA CONFIRMAR VISITA // 27/08/2025 EN LA VISITA TÉCNICA SE ENCONTRÓ INSTALADO DATÁFONO DESK 3500 CON LA VERSIÓN 10.2,SE REALIZÓ LA INSTALACIÓN DE LA VERSIÓN 10.6,SE REALIZÓ LA CONFIGURACIÓN E INICIALIZACIÓN OK, SE REALIZÓ EL SEMBRADO DE TARJETA,SE INSTALA EL LECTOR DE CÓDIGO DE BARRAS,SE INSTALÓ LA BASE SOPORTE DE DATÁFONO,SE REALIZÓ EL SEMBRADO DE TARJETA,SE CREARON LOS USUARIOS Y SE REALIZARON LAS PRUEBAS DEJANDO EL SERVICIO OPERANDO SIN FALLAS Y SIN NOVEDAD"/>
    <s v="VISITA_TÉCNICA"/>
    <s v="SFZZZ309"/>
    <s v="TIPO II"/>
    <s v="TERRESTRE"/>
    <s v="SANCHEZ URREGO ROBINSON DAVID"/>
    <n v="2657"/>
    <n v="1"/>
    <n v="163813.69572160003"/>
    <n v="163813.69572160003"/>
    <m/>
    <m/>
    <m/>
    <m/>
    <m/>
    <m/>
  </r>
  <r>
    <s v="CALI"/>
    <x v="2"/>
    <x v="2"/>
    <n v="76520"/>
    <s v="TA-25-1006371"/>
    <n v="90148452"/>
    <s v="APERTURA"/>
    <s v="CB CRECIMIENTO - NUEVO"/>
    <s v="VALLE DEL CAUCA"/>
    <s v="PALMIRA"/>
    <s v="AVICFRESH"/>
    <s v="REDEBAN"/>
    <s v="FO-25-1421117"/>
    <d v="2025-08-25T00:00:00"/>
    <d v="2025-08-27T00:00:00"/>
    <n v="9999"/>
    <s v="BANCO DE BOGOTA"/>
    <s v="EJECUTADO"/>
    <s v="25-08-2025 SE REALIZA LLAMADA AL CLIENTE, SE HABLA CON LA SRA CATHERINE TORRES PILIMUE SE VALIDA DIRECCIÓN OK, CANAL OK, TARJETA DE SEMBRADO OK, DISPONIBILIDAD TOTAL, SE CONFIRMA 4 ULTIMOS DIGITOS DE LA TARJETA: NO - CLIENTE NO LA TIENE A LA MANO (SE LE COMPARTE DIGITOS ENVIADOS EN LISTA), LLAMAR EL DÍA LA INSTALACIÓN PARA CONFIRMAR VISITA // 27/08/2025 SE REALIZA INSTALACION DE CORRESPONSAL AVAL, SE INSTALAN EQUIPOS, SEMBRADO DE TARJETA, CB QUEDA OPERATIVO."/>
    <s v="VISITA_TÉCNICA"/>
    <s v="SHZZZ059"/>
    <s v="TIPO I"/>
    <s v="TERRESTRE"/>
    <s v="SANCHEZ URREGO ROBINSON DAVID"/>
    <n v="5397"/>
    <n v="1"/>
    <n v="75096.394270399993"/>
    <n v="75096.394270399993"/>
    <m/>
    <m/>
    <m/>
    <m/>
    <m/>
    <m/>
  </r>
  <r>
    <s v="CALI"/>
    <x v="2"/>
    <x v="2"/>
    <n v="19698"/>
    <s v="TA-25-1006388"/>
    <n v="90148571"/>
    <s v="APERTURA"/>
    <s v="CB CRECIMIENTO - NUEVO"/>
    <s v="CAUCA"/>
    <s v="SANTANDER DE QUILICHAO"/>
    <s v="MISCELANEA Y PAPELERIA LAS ACACIAS"/>
    <s v="REDEBAN"/>
    <s v="FO-25-1421126"/>
    <d v="2025-08-25T00:00:00"/>
    <d v="2025-08-27T00:00:00"/>
    <n v="9999"/>
    <s v="BANCO DE BOGOTA"/>
    <s v="EJECUTADO"/>
    <s v="25-08-2025 SE REALIZA LLAMADA AL CLIENTE, SE HABLA CON EL SR JUAN NICOLAS MURILLO NAVARRO SE VALIDA DIRECCIÓN OK, CANAL OK, TARJETA DE SEMBRADO OK, DISPONIBILIDAD TOTAL, SE CONFIRMA 4 ULTIMOS DIGITOS DE LA TARJETA: NO - CLIENTE NO LA TIENE A LA MANO (SE LE COMPARTE DIGITOS ENVIADOS EN LISTA), LLAMAR EL DÍA LA INSTALACIÓN PARA CONFIRMAR VISITA // CONTACTO POR WHASTAPP // 27/08/2025 SE REALIZA INSTALACION DE CORRESPONSAL AVAL, SE INSTALAN EQUIPOS, SEMBRADO DE TARJETA, CB QUEDA OPERATIVO."/>
    <s v="VISITA_TÉCNICA"/>
    <s v="SHZZZ069"/>
    <s v="TIPO II"/>
    <s v="TERRESTRE"/>
    <s v="BOLAÑOS TABORDA JORGE ENRIQUE"/>
    <n v="9209"/>
    <n v="1"/>
    <n v="163813.69572160003"/>
    <n v="163813.69572160003"/>
    <m/>
    <m/>
    <m/>
    <m/>
    <m/>
    <m/>
  </r>
  <r>
    <s v="PASTO"/>
    <x v="2"/>
    <x v="2"/>
    <n v="52678"/>
    <s v="TA-25-1006447"/>
    <n v="63532733"/>
    <s v="APERTURA"/>
    <s v="CB CRECIMIENTO - NUEVO"/>
    <s v="NARIÑO"/>
    <s v="SAMANIEGO"/>
    <s v="LIBRERÍA Y PAPELERIA ESTELAR NRO 2"/>
    <s v="REDEBAN"/>
    <s v="FO-25-1421137"/>
    <d v="2025-08-25T00:00:00"/>
    <d v="2025-08-27T00:00:00"/>
    <n v="9999"/>
    <s v="BANCO DE BOGOTA"/>
    <s v="EJECUTADO"/>
    <s v="25-08-2025 SE REALIZA LLAMADA AL CLIENTE, SE HABLA CON LA SRA Martha Anama SE VALIDA DIRECCIÓN OK, CANAL OK, TARJETA DE SEMBRADO OK, DISPONIBILIDAD TOTAL, SE CONFIRMA 4 ULTIMOS DIGITOS DE LA TARJETA: OK, LLAMAR EL DÍA LA INSTALACIÓN PARA CONFIRMAR VISITA // 27/08/2025 SE REALIZA APERTURA DE CB AVAL. CLIENTE YA TIENE DATAFONO ENVIADO POR REDEBAN. SE INSTALA, LECTORA, BASE DE DATAFONO, FUENTE Y CABLE DE PODER, CABLE MAGIC BOX, PATCH CORD. SE INSTALA CUBRE TECLADO. SE ENTREGAN 20 ROLLOS. SE REALIZA SEMBRADO DE TARJETA Y SE CREAN USUARIOS. SE REALIZAN PRUEBAS DE COMERCIO EXITOSAS, PERO PRUEBAS DE CB NO EXITOSAS, MENSAJE, LLAME AL EMISOR. SE ESCALA E INDICAN CERRAR LA ACTIVIDAD CON ESA NOVEDAD YA QUE ES CUESTIÓN DE UN BLOQUEO POR PARTE DE LA ENTIDAD"/>
    <s v="VISITA_TÉCNICA"/>
    <s v="V100R563"/>
    <s v="TIPO III"/>
    <s v="TERRESTRE"/>
    <s v="CASTILLO HERRERA ALEX RICARDO"/>
    <n v="3622"/>
    <n v="1"/>
    <n v="275728.78077800001"/>
    <n v="275728.78077800001"/>
    <m/>
    <m/>
    <m/>
    <m/>
    <m/>
    <m/>
  </r>
  <r>
    <s v="IBAGUE"/>
    <x v="1"/>
    <x v="1"/>
    <n v="73067"/>
    <s v="TA-25-1006517"/>
    <n v="89307250"/>
    <s v="APERTURA"/>
    <s v="CB CRECIMIENTO - NUEVO"/>
    <s v="TOLIMA"/>
    <s v="ATACO"/>
    <s v="PAPELERIA Y MULTISERVICIOS NIKMA"/>
    <s v="REDEBAN"/>
    <s v="FO-25-1421150"/>
    <d v="2025-08-25T00:00:00"/>
    <d v="2025-08-26T00:00:00"/>
    <n v="9999"/>
    <s v="BANCO DE BOGOTA"/>
    <s v="EJECUTADO"/>
    <s v="25-08-2025 SE REALIZA LLAMADA AL CLIENTE, SE HABLA CON LA SRA YARITZA NATALIA ORTIZ PERALTA SE VALIDA DIRECCIÓN OK, CANAL OK, TARJETA DE SEMBRADO OK, DISPONIBILIDAD TOTAL, SE CONFIRMA 4 ULTIMOS DIGITOS DE LA TARJETA: NO - CLIENTE NO LA TIENE A LA MANO (SE LE COMPARTE DIGITOS ENVIADOS EN LISTA), LLAMAR EL DÍA LA INSTALACIÓN PARA CONFIRMAR VISITA // 26/08/2025 SE REALIZA INSTALACION DE CORRESPONSAL AVAL, SE INSTALAN EQUIPOS, SEMBRADO DE TARJETA, CB QUEDA OPERATIVO."/>
    <s v="VISITA_TÉCNICA"/>
    <s v="A4YZZ020"/>
    <s v="TIPO III"/>
    <s v="TERRESTRE"/>
    <s v="ANDRADE HERNANDEZ JUAN CARLOS"/>
    <n v="917"/>
    <n v="1"/>
    <n v="275728.78077800001"/>
    <n v="275728.78077800001"/>
    <m/>
    <m/>
    <m/>
    <m/>
    <m/>
    <m/>
  </r>
  <r>
    <s v="CALI"/>
    <x v="2"/>
    <x v="2"/>
    <n v="76001"/>
    <s v="TA-25-1006651"/>
    <n v="87271947"/>
    <s v="APERTURA"/>
    <s v="CB CRECIMIENTO - NUEVO"/>
    <s v="VALLE DEL CAUCA"/>
    <s v="CALI"/>
    <s v="PAPELERIA Y MISCELANEA ANGEL"/>
    <s v="REDEBAN"/>
    <s v="FO-25-1421171"/>
    <d v="2025-08-25T00:00:00"/>
    <d v="2025-08-27T00:00:00"/>
    <n v="9999"/>
    <s v="BANCO DE BOGOTA"/>
    <s v="EJECUTADO"/>
    <s v="25-08-2025 SE REALIZA LLAMADA AL CLIENTE, SE HABLA CON LA SRA SANDRA PASTORA JURADO MELO SE VALIDA DIRECCIÓN OK, CANAL OK, TARJETA DE SEMBRADO OK, DISPONIBILIDAD TOTAL, SE CONFIRMA 4 ULTIMOS DIGITOS DE LA TARJETA: NO - CLIENTE NO LA TIENE A LA MANO (SE LE COMPARTE DIGITOS ENVIADOS EN LISTA), LLAMAR EL DÍA LA INSTALACIÓN PARA CONFIRMAR VISITA // CONTACTO POR WHASTAPP // 27/08/2025 SE REALIZA INSTALACION DE CORRESPONSAL AVAL, SE INSTALAN EQUIPOS, SEMBRADO DE TARJETA, CB QUEDA OPERATIVO."/>
    <s v="VISITA_TÉCNICA"/>
    <s v="SXMZZ868"/>
    <s v="TIPO I"/>
    <s v="TERRESTRE"/>
    <s v="MONTERO MUESES GIAN CARLO"/>
    <n v="3182"/>
    <n v="1"/>
    <n v="75096.394270399993"/>
    <n v="75096.394270399993"/>
    <m/>
    <m/>
    <m/>
    <m/>
    <m/>
    <m/>
  </r>
  <r>
    <s v="PASTO"/>
    <x v="2"/>
    <x v="2"/>
    <n v="52215"/>
    <s v="TA-25-1015237"/>
    <n v="89553618"/>
    <s v="APERTURA"/>
    <s v="CB CRECIMIENTO - NUEVO"/>
    <s v="NARIÑO"/>
    <s v="CORDOBA"/>
    <s v="SU CASA VETERINARIA CORDOBA"/>
    <s v="REDEBAN"/>
    <s v="FO-25-1427648"/>
    <d v="2025-08-26T00:00:00"/>
    <d v="2025-08-28T00:00:00"/>
    <n v="9999"/>
    <s v="BANCO DE BOGOTA"/>
    <s v="EJECUTADO"/>
    <s v="26-08-2025 SE REALIZA LLAMADA AL CLIENTE, SE HABLA CON LA SRA RUBIELA LEONOR MENA CUARAN SE VALIDA DIRECCIÓN OK, CANAL OK, TARJETA DE SEMBRADO OK, DISPONIBILIDAD TOTAL, SE CONFIRMA 4 ULTIMOS DIGITOS DE LA TARJETA: OK, LLAMAR EL DÍA LA INSTALACIÓN PARA CONFIRMAR VISITA// CONTACTO REALIZADO POR LA APP // 28/08/2025 SE REALIZA INSTALACION DE CORRESPONSAL AVAL, SE INSTALAN EQUIPOS, SEMBRADO DE TARJETA, CB QUEDA OPERATIVO."/>
    <s v="VISITA_TÉCNICA"/>
    <s v="LAZZZ583"/>
    <s v="TIPO II"/>
    <s v="TERRESTRE"/>
    <s v="BRAVO MADROÑERO OSCAR ESTEBAN"/>
    <n v="8466"/>
    <n v="1"/>
    <n v="163813.69572160003"/>
    <n v="163813.69572160003"/>
    <m/>
    <m/>
    <m/>
    <m/>
    <m/>
    <m/>
  </r>
  <r>
    <s v="BOGOTA"/>
    <x v="0"/>
    <x v="0"/>
    <n v="25736"/>
    <s v="TA-25-1015263"/>
    <n v="90100916"/>
    <s v="APERTURA"/>
    <s v="CB CRECIMIENTO - NUEVO"/>
    <s v="CUNDINAMARCA"/>
    <s v="SESQUILE"/>
    <s v="EXPO OFERTAS Y VARIEDADES"/>
    <s v="REDEBAN"/>
    <s v="FO-25-1427658"/>
    <d v="2025-08-26T00:00:00"/>
    <d v="2025-08-28T00:00:00"/>
    <n v="9999"/>
    <s v="BANCO DE BOGOTA"/>
    <s v="EJECUTADO"/>
    <s v="26-08-2025 SE REALIZA LLAMADA AL CLIENTE, SE HABLA CON LA SRA LUZ MIREYA ZAMORA MAYORGA SE VALIDA DIRECCIÓN OK, CANAL OK, TARJETA DE SEMBRADO NO LA TIENE A LA MANO, NO SABE SI EL MODEM CUENTA CON PUERTOS DISPONIBLES; DISPONIBILIDAD TOTAL, SE LE CONFIRMA 4 ULTIMOS DIGITOS DE LA TARJETA: OK, LLAMAR EL DÍA LA INSTALACIÓN PARA CONFIRMAR VISITA// CONTACTO REALIZADO POR LA APP // 28/08/2025 SE REALIZA INSTALACION DE CORRESPONSAL AVAL, SE INSTALAN EQUIPOS, SEMBRADO DE TARJETA, CB QUEDA OPERATIVO."/>
    <s v="VISITA_TÉCNICA"/>
    <s v="VAZZZ533"/>
    <s v="TIPO II"/>
    <s v="TERRESTRE"/>
    <s v="LOZADA ROJAS CHRISTIAN ANDRES"/>
    <n v="6223"/>
    <n v="1"/>
    <n v="163813.69572160003"/>
    <n v="163813.69572160003"/>
    <m/>
    <m/>
    <m/>
    <m/>
    <m/>
    <m/>
  </r>
  <r>
    <s v="NEIVA"/>
    <x v="1"/>
    <x v="1"/>
    <n v="41357"/>
    <s v="TA-25-1015310"/>
    <n v="90103830"/>
    <s v="APERTURA"/>
    <s v="CB CRECIMIENTO - NUEVO"/>
    <s v="HUILA"/>
    <s v="IQUIRA"/>
    <s v="AMCAR STORE"/>
    <s v="REDEBAN"/>
    <s v="FO-25-1427670"/>
    <d v="2025-08-26T00:00:00"/>
    <d v="2025-08-29T00:00:00"/>
    <n v="9999"/>
    <s v="BANCO DE BOGOTA"/>
    <s v="EJECUTADO"/>
    <s v="26-08-2025 SE REALIZA LLAMADA AL CLIENTE, SE HABLA CON EL SR CARLOS AUGUSTO RIASCOS ROJAS SE VALIDA DIRECCIÓN OK, CANAL OK, TARJETA DE SEMBRADO NO LA TIENE A LA MANO; DISPONIBILIDAD TOTAL, SE LE CONFIRMA 4 ULTIMOS DIGITOS DE LA TARJETA: OK, LLAMAR EL DÍA LA INSTALACIÓN PARA CONFIRMAR VISITA// CONTACTO REALIZADO POR LA APP // 29/08/2025 SE REALIZA INSTALACION DE CORRESPONSAL AVAL, SE INSTALAN EQUIPOS, SEMBRADO DE TARJETA, CB QUEDA OPERATIVO."/>
    <s v="VISITA_TÉCNICA"/>
    <s v="V7ZZZ404"/>
    <s v="TIPO II"/>
    <s v="TERRESTRE"/>
    <s v="DIAZ VARGAS JONATHAN MIGUEL"/>
    <n v="8062"/>
    <n v="1"/>
    <n v="163813.69572160003"/>
    <n v="163813.69572160003"/>
    <m/>
    <m/>
    <m/>
    <m/>
    <m/>
    <m/>
  </r>
  <r>
    <s v="BUCARAMANGA"/>
    <x v="4"/>
    <x v="4"/>
    <n v="68276"/>
    <s v="TA-25-1015336"/>
    <n v="90140677"/>
    <s v="APERTURA"/>
    <s v="CB CRECIMIENTO - NUEVO"/>
    <s v="SANTANDER"/>
    <s v="FLORIDABLANCA"/>
    <s v="PAPELERIA LA 35A "/>
    <s v="REDEBAN"/>
    <s v="FO-25-1427682"/>
    <d v="2025-08-26T00:00:00"/>
    <d v="2025-08-28T00:00:00"/>
    <n v="9999"/>
    <s v="BANCO DE BOGOTA"/>
    <s v="EJECUTADO"/>
    <s v="26-08-2025 SE REALIZA LLAMADA AL CLIENTE, SE HABLA CON LA SRA FANNY ALMEIDA VALERO SE VALIDA DIRECCIÓN OK, CANAL OK, TARJETA DE SEMBRADO OK, DISPONIBILIDAD TOTAL, SE CONFIRMA 4 ULTIMOS DIGITOS DE LA TARJETA: OK, LLAMAR EL DÍA LA INSTALACIÓN PARA CONFIRMAR VISITA// CONTACTO REALIZADO POR LA APP // 28/08/2025 SE REALIZA INSTALACION DE CORRESPONSAL AVAL, SE INSTALAN EQUIPOS, SEMBRADO DE TARJETA, CB QUEDA OPERATIVO."/>
    <s v="VISITA_TÉCNICA"/>
    <s v="LIZZZ342"/>
    <s v="TIPO I"/>
    <s v="TERRESTRE"/>
    <s v="PEÑA DIAZ IVAN YESID"/>
    <n v="3046"/>
    <n v="1"/>
    <n v="75096.394270399993"/>
    <n v="75096.394270399993"/>
    <m/>
    <m/>
    <m/>
    <m/>
    <m/>
    <m/>
  </r>
  <r>
    <s v="BOGOTA"/>
    <x v="0"/>
    <x v="0"/>
    <n v="25269"/>
    <s v="TA-25-1015364"/>
    <n v="90101530"/>
    <s v="APERTURA"/>
    <s v="CB CRECIMIENTO - NUEVO"/>
    <s v="CUNDINAMARCA"/>
    <s v="FACATATIVA"/>
    <s v="ORANGE FASHION BOUTIQUE 2"/>
    <s v="REDEBAN"/>
    <s v="FO-25-1427687"/>
    <d v="2025-08-26T00:00:00"/>
    <d v="2025-08-28T00:00:00"/>
    <n v="9999"/>
    <s v="BANCO DE BOGOTA"/>
    <s v="EJECUTADO"/>
    <s v="26-08-2025 SE REALIZA LLAMADA AL CLIENTE, SE HABLA CON LA SRA LIZETH ALEXANDRA RUBIANO DUARTE SE VALIDA DIRECCIÓN OK, CANAL OK, TARJETA DE SEMBRADO NO LA TIENE A LA MANO, DISPONIBILIDAD TOTAL, SE LE CONFIRMA 4 ULTIMOS DIGITOS DE LA TARJETA: OK, LLAMAR  EL DÍA LA INSTALACIÓN PARA CONFIRMAR VISITA// CONTACTO REALIZADO POR LA APP // 28/08/2025 SE REALIZA INSTALACION DE CORRESPONSAL AVAL, SE INSTALAN EQUIPOS, SEMBRADO DE TARJETA, CB QUEDA OPERATIVO."/>
    <s v="VISITA_TÉCNICA"/>
    <s v="V6ZZZ648"/>
    <s v="TIPO II"/>
    <s v="TERRESTRE"/>
    <s v="GOMEZ VEGA DAVID SNEYDER"/>
    <n v="6098"/>
    <n v="1"/>
    <n v="163813.69572160003"/>
    <n v="163813.69572160003"/>
    <m/>
    <m/>
    <m/>
    <m/>
    <m/>
    <m/>
  </r>
  <r>
    <s v="CALI"/>
    <x v="2"/>
    <x v="2"/>
    <n v="76001"/>
    <s v="TA-25-1015403"/>
    <n v="90109395"/>
    <s v="APERTURA"/>
    <s v="CB CRECIMIENTO - NUEVO"/>
    <s v="VALLE DEL CAUCA"/>
    <s v="CALI"/>
    <s v="MISCELANEA LUCELLY"/>
    <s v="REDEBAN"/>
    <s v="FO-25-1427697"/>
    <d v="2025-08-26T00:00:00"/>
    <d v="2025-08-28T00:00:00"/>
    <n v="9999"/>
    <s v="BANCO DE BOGOTA"/>
    <s v="EJECUTADO"/>
    <s v="26-08-2025 SE REALIZA LLAMADA AL CLIENTE, SE HABLA CON EL SR ALEJAND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8/08/2025 SE REALIZA INSTALACION DE CORRESPONSAL AVAL, SE INSTALAN EQUIPOS, SEMBRADO DE TARJETA, CB QUEDA OPERATIVO."/>
    <s v="VISITA_TÉCNICA"/>
    <s v="V7ZZZ858"/>
    <s v="TIPO I"/>
    <s v="TERRESTRE"/>
    <s v="CUERO RUIZ JHONNY"/>
    <n v="6758"/>
    <n v="1"/>
    <n v="75096.394270399993"/>
    <n v="75096.394270399993"/>
    <m/>
    <m/>
    <m/>
    <m/>
    <m/>
    <m/>
  </r>
  <r>
    <s v="MEDELLIN"/>
    <x v="3"/>
    <x v="3"/>
    <n v="5001"/>
    <s v="TA-25-1015436"/>
    <n v="90143001"/>
    <s v="APERTURA"/>
    <s v="CB CRECIMIENTO - NUEVO"/>
    <s v="ANTIOQUIA"/>
    <s v="MEDELLIN"/>
    <s v="VARIEDADES VIDEOBARBER "/>
    <s v="REDEBAN"/>
    <s v="FO-25-1427715"/>
    <d v="2025-08-26T00:00:00"/>
    <d v="2025-08-28T00:00:00"/>
    <n v="9999"/>
    <s v="BANCO DE BOGOTA"/>
    <s v="EJECUTADO"/>
    <s v="26-08-2025 SE REALIZA LLAMADA AL CLIENTE, SE HABLA CON LA SRA SANDRA YANED VASQUEZ LOP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CLIENTE INDICA LOS HORARIOS CON MENOS FLUJO DE PERSONAL: EN LA MAÑANA DEPUES DE LAS 8 Y EN L TARDE DE 2PM A 4 PM // 28/08/2025 SE REALIZA INSTALACION DE CORRESPONSAL AVAL, SE INSTALAN EQUIPOS, SEMBRADO DE TARJETA, CB QUEDA OPERATIVO."/>
    <s v="VISITA_TÉCNICA"/>
    <s v="SFZZZ296"/>
    <s v="TIPO I"/>
    <s v="TERRESTRE"/>
    <s v="BARRIENTOS HERNANDEZ CRISTIAN HORACIO"/>
    <n v="6376"/>
    <n v="1"/>
    <n v="75096.394270399993"/>
    <n v="75096.394270399993"/>
    <m/>
    <m/>
    <m/>
    <m/>
    <m/>
    <m/>
  </r>
  <r>
    <s v="YOPAL"/>
    <x v="1"/>
    <x v="1"/>
    <n v="85001"/>
    <s v="TA-25-1015458"/>
    <n v="90142687"/>
    <s v="APERTURA"/>
    <s v="CB CRECIMIENTO - NUEVO"/>
    <s v="CASANARE"/>
    <s v="YOPAL"/>
    <s v="MULTISERVICIOS LA 23 YOPAL"/>
    <s v="REDEBAN"/>
    <s v="FO-25-1427724"/>
    <d v="2025-08-26T00:00:00"/>
    <d v="2025-08-27T00:00:00"/>
    <n v="9999"/>
    <s v="BANCO DE BOGOTA"/>
    <s v="EJECUTADO"/>
    <s v="26-08-2025 SE REALIZA LLAMADA AL CLIENTE, SE HABLA CON LA SRA THANIA LIZETH ARDILA GONZAL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CLIENTE RECTIFICA EL BARRIO CORRECTO: El barrio es el libertador // 27/08/2025 SE REALIZA INSTALACION DE CORRESPONSAL AVAL, SE INSTALAN EQUIPOS, SEMBRADO DE TARJETA, CB QUEDA OPERATIVO."/>
    <s v="VISITA_TÉCNICA"/>
    <s v="SFZZZ283"/>
    <s v="TIPO I"/>
    <s v="TERRESTRE"/>
    <s v="BERNAL ELAICA EDGAR ALEXIS"/>
    <n v="1368"/>
    <n v="1"/>
    <n v="75096.394270399993"/>
    <n v="75096.394270399993"/>
    <m/>
    <m/>
    <m/>
    <m/>
    <m/>
    <m/>
  </r>
  <r>
    <s v="TUNJA"/>
    <x v="4"/>
    <x v="4"/>
    <n v="68077"/>
    <s v="TA-25-1015473"/>
    <n v="90141236"/>
    <s v="APERTURA"/>
    <s v="CB CRECIMIENTO - NUEVO"/>
    <s v="SANTANDER"/>
    <s v="BARBOSA"/>
    <s v="DROGUERIA MODRERNA BARBOSA "/>
    <s v="REDEBAN"/>
    <s v="FO-25-1427730"/>
    <d v="2025-08-26T00:00:00"/>
    <d v="2025-08-29T00:00:00"/>
    <n v="9999"/>
    <s v="BANCO DE BOGOTA"/>
    <s v="EJECUTADO"/>
    <s v="26-08-2025 SE REALIZA LLAMADA AL CLIENTE, SE HABLA CON EL SR CARLOS JULIO TORO GALIN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9/08/2025 SE REALIZA INSTALACION DE CORRESPONSAL AVAL, SE INSTALAN EQUIPOS, SEMBRADO DE TARJETA, CB QUEDA OPERATIVO."/>
    <s v="VISITA_TÉCNICA"/>
    <s v="LJZZZ636"/>
    <s v="TIPO II"/>
    <s v="TERRESTRE"/>
    <s v="SOLER HOYOS CRISTIAN LEONARDO"/>
    <n v="4759"/>
    <n v="1"/>
    <n v="163813.69572160003"/>
    <n v="163813.69572160003"/>
    <m/>
    <m/>
    <m/>
    <m/>
    <m/>
    <m/>
  </r>
  <r>
    <s v="IBAGUE"/>
    <x v="1"/>
    <x v="1"/>
    <n v="73349"/>
    <s v="TA-25-1015522"/>
    <n v="90136953"/>
    <s v="APERTURA"/>
    <s v="CB CRECIMIENTO - NUEVO"/>
    <s v="TOLIMA"/>
    <s v="HONDA"/>
    <s v="HONDA PAGOS EXPRESS"/>
    <s v="REDEBAN"/>
    <s v="FO-25-1427742"/>
    <d v="2025-08-26T00:00:00"/>
    <d v="2025-08-29T00:00:00"/>
    <n v="9999"/>
    <s v="BANCO DE BOGOTA"/>
    <s v="EJECUTADO"/>
    <s v="26-08-2025 SE REALIZA LLAMADA AL CLIENTE, SE HABLA CON EL SR CRISTIAN DUBAN SANCHEZ TRUJILL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9/08/2025 SE REALIZA INSTALACION DE CORRESPONSAL AVAL, SE INSTALAN EQUIPOS, SEMBRADO DE TARJETA, CB QUEDA OPERATIVO."/>
    <s v="VISITA_TÉCNICA"/>
    <s v="FIZZZ252"/>
    <s v="TIPO III"/>
    <s v="TERRESTRE"/>
    <s v="GUTIERREZ CAMILO ANDRES"/>
    <n v="6007"/>
    <n v="1"/>
    <n v="275728.78077800001"/>
    <n v="275728.78077800001"/>
    <m/>
    <m/>
    <m/>
    <m/>
    <m/>
    <m/>
  </r>
  <r>
    <s v="BUCARAMANGA"/>
    <x v="4"/>
    <x v="4"/>
    <n v="68820"/>
    <s v="TA-25-1036290"/>
    <n v="90115671"/>
    <s v="APERTURA"/>
    <s v="CB CRECIMIENTO - NUEVO"/>
    <s v="SANTANDER"/>
    <s v="TONA"/>
    <s v="PAPELERIA YOE"/>
    <s v="REDEBAN"/>
    <s v="FO-25-1434957"/>
    <d v="2025-08-27T00:00:00"/>
    <d v="2025-08-29T00:00:00"/>
    <n v="9999"/>
    <s v="BANCO DE BOGOTA"/>
    <s v="EJECUTADO"/>
    <s v="27-08-2025 SE REALIZA LLAMADA AL CLIENTE, SE HABLA CON LA SRA EDNA YURANY PENA ROJAS SE VALIDA DIRECCIÓN OK, CANAL OK, TARJETA DE SEMBRADO OK, DISPONIBILIDAD TOTAL, SE CONFIRMA 4 ULTIMOS DIGITOS DE LA TARJETA: SI, LLAMAR EL DÍA LA INSTALACIÓN PARA CONFIRMAR VISITA// CONTACTO REALIZADO POR LA APP // 29/08/2025 SE REALIZA INSTALACION DE CORRESPONSAL AVAL, SE INSTALAN EQUIPOS, SEMBRADO DE TARJETA, CB QUEDA OPERATIVO."/>
    <s v="VISITA_TÉCNICA"/>
    <s v="V9ZZZ611"/>
    <s v="TIPO II"/>
    <s v="TERRESTRE"/>
    <s v="MARTINEZ FLOREZ DONIS ALBERTO"/>
    <n v="7392"/>
    <n v="1"/>
    <n v="163813.69572160003"/>
    <n v="163813.69572160003"/>
    <m/>
    <m/>
    <m/>
    <m/>
    <m/>
    <m/>
  </r>
  <r>
    <s v="BOGOTA"/>
    <x v="0"/>
    <x v="0"/>
    <n v="11001"/>
    <s v="TA-25-1036293"/>
    <n v="89533392"/>
    <s v="APERTURA"/>
    <s v="CB CRECIMIENTO - NUEVO"/>
    <s v="CUNDINAMARCA"/>
    <s v="BOGOTA"/>
    <s v="DROGUERIA DONDE DAVID"/>
    <s v="REDEBAN"/>
    <s v="FO-25-1434975"/>
    <d v="2025-08-27T00:00:00"/>
    <d v="2025-08-29T00:00:00"/>
    <n v="9999"/>
    <s v="BANCO DE BOGOTA"/>
    <s v="EJECUTADO"/>
    <s v="27-08-2025 SE REALIZA LLAMADA AL CLIENTE, SE HABLA CON EL SR LUIS FERNANDO RUIZ CAMARGO  SE VALIDA DIRECCIÓN OK, CANAL OK, TARJETA DE SEMBRADO OK, DISPONIBILIDAD TOTAL, SE CONFIRMA 4 ULTIMOS DIGITOS DE LA TARJETA: NO-CLIENTE NO DA LA INFORMACIÓN (SE LE COMPARTE DIGITOS ENVIADOS EN LISTA), LLAMAR EL DÍA LA INSTALACIÓN PARA CONFIRMAR VISITA// CONTACTO REALIZADO POR LA APP // 29/08/2025 SE REALIZA INSTALACION DE CORRESPONSAL AVAL, SE INSTALAN EQUIPOS, SEMBRADO DE TARJETA, CB QUEDA OPERATIVO."/>
    <s v="VISITA_TÉCNICA"/>
    <s v="FBZZZ292"/>
    <s v="TIPO I"/>
    <s v="TERRESTRE"/>
    <s v="INFANTE SIERRA MANUEL FERNANDO"/>
    <n v="6123"/>
    <n v="1"/>
    <n v="75096.394270399993"/>
    <n v="75096.394270399993"/>
    <m/>
    <m/>
    <m/>
    <m/>
    <m/>
    <m/>
  </r>
  <r>
    <s v="VILLAVICENCIO"/>
    <x v="1"/>
    <x v="1"/>
    <n v="50689"/>
    <s v="TA-25-1036303"/>
    <n v="90133548"/>
    <s v="APERTURA"/>
    <s v="CB CRECIMIENTO - NUEVO"/>
    <s v="META"/>
    <s v="SAN MARTIN"/>
    <s v="DROGUERIA LA FLORESTA.W"/>
    <s v="REDEBAN"/>
    <s v="FO-25-1434988"/>
    <d v="2025-08-27T00:00:00"/>
    <d v="2025-08-29T00:00:00"/>
    <n v="9999"/>
    <s v="BANCO DE BOGOTA"/>
    <s v="EJECUTADO"/>
    <s v="27-08-2025 SE REALIZA LLAMADA AL CLIENTE, SE HABLA CON LA SRA ANGELICA MARIA POVEDA BENAVIDEZ SE VALIDA DIRECCIÓN OK, CANAL OK, TARJETA DE SEMBRADO OK, DISPONIBILIDAD TOTAL, SE CONFIRMA 4 ULTIMOS DIGITOS DE LA TARJETA: SI, LLAMAR EL DÍA LA INSTALACIÓN PARA CONFIRMAR VISITA// CONTACTO REALIZADO POR LA APP // 29/08/2025 SE REALIZA INSTALACION DE CORRESPONSAL AVAL, SE INSTALAN EQUIPOS, SEMBRADO DE TARJETA, CB QUEDA OPERATIVO."/>
    <s v="VISITA_TÉCNICA"/>
    <s v="VBZZZ118"/>
    <s v="TIPO II"/>
    <s v="TERRESTRE"/>
    <s v="ROZO JIMENEZ EDGAR ARMANDO"/>
    <n v="6837"/>
    <n v="1"/>
    <n v="163813.69572160003"/>
    <n v="163813.69572160003"/>
    <m/>
    <m/>
    <m/>
    <m/>
    <m/>
    <m/>
  </r>
  <r>
    <s v="BOGOTA"/>
    <x v="0"/>
    <x v="0"/>
    <n v="25269"/>
    <s v="TA-25-1036304"/>
    <n v="89429823"/>
    <s v="APERTURA"/>
    <s v="CB CRECIMIENTO - NUEVO"/>
    <s v="CUNDINAMARCA"/>
    <s v="FACATATIVA"/>
    <s v="AMOBLAR MUEBLES Y ELECTRODOMESTICOS CENTRO"/>
    <s v="REDEBAN"/>
    <s v="FO-25-1435002"/>
    <d v="2025-08-27T00:00:00"/>
    <d v="2025-08-29T00:00:00"/>
    <n v="9999"/>
    <s v="BANCO DE BOGOTA"/>
    <s v="EJECUTADO"/>
    <s v="27-08-2025 SE REALIZA LLAMADA AL CLIENTE, SE HABLA CON EL SR CRISTIAN CRUZ   SE VALIDA DIRECCIÓN OK, CANAL OK, TARJETA DE SEMBRADO OK, DISPONIBILIDAD TOTAL, SE CONFIRMA 4 ULTIMOS DIGITOS DE LA TARJETA: NO-CLIENTE N0 LA TIENE A LA MANO (SE LE COMPARTE DIGITOS ENVIADOS EN LISTA), LLAMAR EL DÍA LA INSTALACIÓN PARA CONFIRMAR VISITA// CONTACTO REALIZADO POR LA APP // 29/08/2025 SE REALIZA INSTALACION DE CORRESPONSAL AVAL, SE INSTALAN EQUIPOS, SEMBRADO DE TARJETA, CB QUEDA OPERATIVO."/>
    <s v="VISITA_TÉCNICA"/>
    <s v="SAVZZ865"/>
    <s v="TIPO II"/>
    <s v="TERRESTRE"/>
    <s v="ORTIZ MARTINEZ STIVEN"/>
    <n v="4021"/>
    <n v="1"/>
    <n v="163813.69572160003"/>
    <n v="163813.69572160003"/>
    <m/>
    <m/>
    <m/>
    <m/>
    <m/>
    <m/>
  </r>
  <r>
    <s v="NEIVA"/>
    <x v="1"/>
    <x v="1"/>
    <n v="41349"/>
    <s v="TA-25-1036305"/>
    <n v="14560692"/>
    <s v="APERTURA"/>
    <s v="CB CRECIMIENTO - NUEVO"/>
    <s v="HUILA"/>
    <s v="HOBO"/>
    <s v="COOPERATIVA DEPARTAMENTAL DE CAFICULTORES DEL HUILA LTDA"/>
    <s v="REDEBAN"/>
    <s v="FO-25-1435013"/>
    <d v="2025-08-27T00:00:00"/>
    <d v="2025-08-28T00:00:00"/>
    <n v="9999"/>
    <s v="BANCO DE BOGOTA"/>
    <s v="EJECUTADO"/>
    <s v="27-08-2025 SE REALIZA LLAMADA AL CLIENTE, SE HABLA CON LA SRA VILMA IPUZ SE VALIDA DIRECCIÓN OK, CANAL OK, TARJETA DE SEMBRADO NO - CLIENTE NO LA TIENE A LA MANO (SE LE COMPARTE DIGITOS ENVIADOS EN LISTA),, DISPONIBILIDAD SOLO DE JUEVES A SABADO // CONTACTO REALIZADO POR LA APP // SE PRPOGRAMA ACTIVIDAD DENTRO DE LA DISPONIBILIDAD DEL CLIENTE // 28/08/2025 SE REALIZA INSTALACION DE CORRESPONSAL AVAL, SE INSTALAN EQUIPOS, SEMBRADO DE TARJETA, CB QUEDA OPERATIVO."/>
    <s v="VISITA_TÉCNICA"/>
    <s v="AAAAC693"/>
    <s v="TIPO II"/>
    <s v="TERRESTRE"/>
    <s v="ANDRADE HERNANDEZ JUAN CARLOS"/>
    <n v="9471"/>
    <n v="1"/>
    <n v="163813.69572160003"/>
    <n v="163813.69572160003"/>
    <m/>
    <m/>
    <m/>
    <m/>
    <m/>
    <m/>
  </r>
  <r>
    <s v="VILLAVICENCIO"/>
    <x v="1"/>
    <x v="1"/>
    <n v="50006"/>
    <s v="TA-25-1037974"/>
    <n v="89409712"/>
    <s v="APERTURA"/>
    <s v="CB CRECIMIENTO - NUEVO"/>
    <s v="META"/>
    <s v="ACACIAS"/>
    <s v="VARIEDADES SARA SOFIA ACACIAS"/>
    <s v="REDEBAN"/>
    <s v="FO-25-1437485"/>
    <d v="2025-08-27T00:00:00"/>
    <d v="2025-08-29T00:00:00"/>
    <n v="9999"/>
    <s v="BANCO DE BOGOTA"/>
    <s v="EJECUTADO"/>
    <s v="27-08-2025 SE REALIZA LLAMADAS A LOS NUMEROS DE LA LISTA, LOS CUALES TIMBRAN PERO NO CONTESTAN, SE DEJA MENSAJE DE WHATSAPP // 28-07-2025 SE REALIZA LLAMADA AL CLIENTE, SE HABLA CON LA ENCARGADA DEL COMERCI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9/08/2025 SE REALIZA INSTALACION DE CORRESPONSAL AVAL, SE INSTALAN EQUIPOS, SEMBRADO DE TARJETA, CB QUEDA OPERATIVO."/>
    <s v="VISITA_TÉCNICA"/>
    <s v="LAYZZ023"/>
    <s v="TIPO II"/>
    <s v="TERRESTRE"/>
    <s v="ROZO JIMENEZ EDGAR ARMANDO"/>
    <n v="3998"/>
    <n v="1"/>
    <n v="163813.69572160003"/>
    <n v="163813.69572160003"/>
    <m/>
    <m/>
    <m/>
    <m/>
    <m/>
    <m/>
  </r>
  <r>
    <s v="CALI"/>
    <x v="2"/>
    <x v="2"/>
    <n v="19001"/>
    <s v="TA-25-1036306"/>
    <n v="90133459"/>
    <s v="APERTURA"/>
    <s v="CB CRECIMIENTO - NUEVO"/>
    <s v="CAUCA"/>
    <s v="POPAYAN"/>
    <s v="MINIMARKET Y VARIEDADES GERONIMO"/>
    <s v="REDEBAN"/>
    <s v="FO-25-1435019"/>
    <d v="2025-08-27T00:00:00"/>
    <d v="2025-08-29T00:00:00"/>
    <n v="9999"/>
    <s v="BANCO DE BOGOTA"/>
    <s v="EJECUTADO"/>
    <s v="27-08-2025 SE REALIZA LLAMADA AL CLIENTE, SE HABLA CON EL SR NELSON FERNANDO CAVIED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9/08/2025 SE REALIZA INSTALACION DE CORRESPONSAL AVAL, SE INSTALAN EQUIPOS, SEMBRADO DE TARJETA, CB QUEDA OPERATIVO."/>
    <s v="VISITA_TÉCNICA"/>
    <s v="FHZZZ178"/>
    <s v="TIPO III"/>
    <s v="TERRESTRE"/>
    <s v="HENAO CARDONA DIEGO FERNANDO"/>
    <n v="3808"/>
    <n v="1"/>
    <n v="275728.78077800001"/>
    <n v="275728.78077800001"/>
    <m/>
    <m/>
    <m/>
    <m/>
    <m/>
    <m/>
  </r>
  <r>
    <s v="BOGOTA"/>
    <x v="0"/>
    <x v="0"/>
    <n v="25754"/>
    <s v="TA-25-1036307"/>
    <n v="90097420"/>
    <s v="APERTURA"/>
    <s v="CB CRECIMIENTO - NUEVO"/>
    <s v="CUNDINAMARCA"/>
    <s v="SOACHA"/>
    <s v="INTERNET MANDARINA"/>
    <s v="REDEBAN"/>
    <s v="FO-25-1435031"/>
    <d v="2025-08-27T00:00:00"/>
    <d v="2025-08-29T00:00:00"/>
    <n v="9999"/>
    <s v="BANCO DE BOGOTA"/>
    <s v="EJECUTADO"/>
    <s v="27-08-2025 SE REALIZA LLAMADA AL CLIENTE, SE HABLA CON EL SR CARLOS ENRIQUE MARTINEZ SABOG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INSTALACIÓN AVAL CON LECTORA ROLLOS BASE FUENTE DATOS SERVICIO OPERATIVO PRUEBAS OK TRNA RBM SEMBRADO DE TARJETA CC MÓDULO COMPRA OK SE HACE VALIDACIÓN CON RBM YA QUE EL DATAFONO INICIALMENTE TENÍA UNA TERMINAL DIFERENTE, PERO PAOLA DE RBM VALIDA EN SISTEMA Y TODO ESTÁ CORRECTO AUTORIZA INSTALACIÓN NOMBRE DEL CB DEBE SER MODIFICADO POR EL CLIENTE CON EL BANCO YA QUE SALE A NOMBRE DE ÉL Y NO DEL COMERCIO"/>
    <s v="VISITA_TÉCNICA"/>
    <s v="VAZZZ915"/>
    <s v="TIPO I"/>
    <s v="TERRESTRE"/>
    <s v="BUSTOS MORA DIEGO MANUEL"/>
    <n v="9910"/>
    <n v="1"/>
    <n v="75096.394270399993"/>
    <n v="75096.394270399993"/>
    <m/>
    <m/>
    <m/>
    <m/>
    <m/>
    <m/>
  </r>
  <r>
    <s v="BOGOTA"/>
    <x v="0"/>
    <x v="0"/>
    <n v="11001"/>
    <s v="TA-25-1036311"/>
    <n v="89398795"/>
    <s v="APERTURA"/>
    <s v="CB CRECIMIENTO - NUEVO"/>
    <s v="CUNDINAMARCA"/>
    <s v="BOGOTA"/>
    <s v="DETALLES Y PAPELERIA DM"/>
    <s v="REDEBAN"/>
    <s v="FO-25-1435042"/>
    <d v="2025-08-27T00:00:00"/>
    <d v="2025-08-29T00:00:00"/>
    <n v="9999"/>
    <s v="BANCO DE BOGOTA"/>
    <s v="EJECUTADO"/>
    <s v="27-08-2025 SE REALIZA LLAMADA AL CLIENTE, SE HABLA CON LA SRA JENNY CONSTANZA DIAZ CIFUENT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9/08/2025 SE REALIZA INSTALACION DE CORRESPONSAL AVAL, SE INSTALAN EQUIPOS, SEMBRADO DE TARJETA, CB QUEDA OPERATIVO."/>
    <s v="VISITA_TÉCNICA"/>
    <s v="LAYZZ298"/>
    <s v="TIPO I"/>
    <s v="TERRESTRE"/>
    <s v="ROMERO ROJAS BREIDY JHOHAN"/>
    <n v="9059"/>
    <n v="1"/>
    <n v="75096.394270399993"/>
    <n v="75096.394270399993"/>
    <m/>
    <m/>
    <m/>
    <m/>
    <m/>
    <m/>
  </r>
  <r>
    <m/>
    <x v="6"/>
    <x v="7"/>
    <m/>
    <m/>
    <m/>
    <m/>
    <m/>
    <m/>
    <m/>
    <m/>
    <m/>
    <m/>
    <m/>
    <m/>
    <m/>
    <m/>
    <m/>
    <m/>
    <m/>
    <m/>
    <m/>
    <m/>
    <m/>
    <m/>
    <m/>
    <m/>
    <n v="23187290.634656817"/>
    <m/>
    <m/>
    <m/>
    <m/>
    <m/>
    <m/>
  </r>
  <r>
    <m/>
    <x v="6"/>
    <x v="7"/>
    <m/>
    <m/>
    <m/>
    <m/>
    <m/>
    <m/>
    <m/>
    <m/>
    <m/>
    <m/>
    <m/>
    <m/>
    <m/>
    <m/>
    <m/>
    <m/>
    <m/>
    <m/>
    <m/>
    <m/>
    <m/>
    <m/>
    <m/>
    <m/>
    <m/>
    <m/>
    <m/>
    <m/>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
  <r>
    <s v="NEIVA"/>
    <x v="0"/>
    <x v="0"/>
    <n v="41001"/>
    <n v="5735425"/>
    <n v="21056890"/>
    <s v="ORDEN DE CAMBIO"/>
    <s v="HUILA"/>
    <s v="NEIVA"/>
    <s v="INTERNET BANDA ANCHA SUPERAPIDISIMO"/>
    <s v="REDEBAN"/>
    <s v="FO-25-1299748"/>
    <d v="2025-07-29T11:18:00"/>
    <d v="2025-08-01T08:21:00"/>
    <s v="BANCO DE BOGOTA"/>
    <s v="PINPAD"/>
    <s v="PINPAD"/>
    <m/>
    <m/>
    <s v="EJECUTADO_EXITOSO"/>
    <s v="EJECUTADO EXITOSO"/>
    <s v="29-07 EMAIL DE LA RED: TENEMOS EL VISTO BUENO POR PARTE DE ENTIDAD POR FAVOR PROCEDAMOS A DEJAR INSTALADO EL PINPAD SE PROGRAMA VISITA TECNICA_x000a_31-07-2025 / Solución: SE REALIZA CAMBIO DE DATAFONO POR TEGNOLOGIA PARA LA INSTALACIÓN DEL PIN PAD , SE CONFIGURA E INICIALIZA, SE CREA USUARIO Y CLAVE CON EL CLIENTE, SE REALIZA PRUEBAS OK  / Usuario: Leidy Paola cadena  Telefono: 3176450707 / Correo: lpusco@hotmail.com"/>
    <s v="VISITA_TÉCNICA"/>
    <s v="V7ZZZ116"/>
    <s v="TIPO I"/>
    <s v="TERRESTRE"/>
    <n v="1"/>
    <n v="0"/>
    <s v="ANDRADE HERNANDEZ JUAN CARLOS"/>
    <n v="65960.072302"/>
    <n v="75096.394270399993"/>
    <n v="65960.072302"/>
    <m/>
    <m/>
    <m/>
    <m/>
    <m/>
    <m/>
  </r>
  <r>
    <s v="BUCARAMANGA"/>
    <x v="1"/>
    <x v="1"/>
    <n v="68307"/>
    <s v="TA-25-915045"/>
    <n v="14594279"/>
    <s v="ORDEN DE CAMBIO"/>
    <s v="SANTANDER"/>
    <s v="GIRON"/>
    <s v="CPS GCM EL POBLADO"/>
    <s v="REDEBAN"/>
    <s v="FO-25-1315483"/>
    <d v="2025-08-01T09:13:00"/>
    <d v="2025-08-01T12:22:03"/>
    <s v="BANCO DE BOGOTA"/>
    <s v="PINPAD"/>
    <s v="PINPAD"/>
    <m/>
    <m/>
    <s v="EJECUTADO_EXITOSO"/>
    <s v="EJECUTADO EXITOSO"/>
    <s v="01-08 TENEMOS EL VISTO BUENO POR PARTE DE ENTIDAD POR FAVOR PROCEDAMOS A DEJAR INSTALADO EL PINPAD_x000a_01-08-2025 / Solución: INSTALACIÓN DE PINPAD Y CAMBIO DE EQUIPO POR TECNOLOGÍA  / Usuario: Jhon Alexander Rodríguez  Telefono: 3105515661 / Correo: multipuntogiron@gcmclaro.com"/>
    <s v="VISITA_TÉCNICA"/>
    <s v="AAAAH870"/>
    <s v="TIPO I"/>
    <s v="TERRESTRE"/>
    <n v="1"/>
    <n v="0"/>
    <s v="PEÑA DIAZ IVAN YESID"/>
    <n v="65960.072302"/>
    <n v="75096.394270399993"/>
    <n v="65960.072302"/>
    <m/>
    <m/>
    <m/>
    <m/>
    <m/>
    <m/>
  </r>
  <r>
    <s v="MEDELLIN"/>
    <x v="2"/>
    <x v="2"/>
    <n v="5380"/>
    <s v="TA-25-911320"/>
    <n v="22804082"/>
    <s v="ORDEN DE CAMBIO"/>
    <s v="ANTIOQUIA"/>
    <s v="LA ESTRELLA"/>
    <s v="SER COMUNICACIONES SAS 2"/>
    <s v="REDEBAN"/>
    <s v="FO-25-1311701"/>
    <d v="2025-07-31T12:04:00"/>
    <d v="2025-08-02T10:17:55"/>
    <s v="BANCO DE BOGOTA"/>
    <s v="PINPAD"/>
    <s v="PINPAD"/>
    <m/>
    <m/>
    <s v="EJECUTADO_EXITOSO"/>
    <s v="EJECUTADO EXITOSO"/>
    <s v="31-07 TENEMOS EL VISTO BUENO POR PARTE DE ENTIDAD POR FAVOR PROCEDAMOS A DEJAR INSTALADO EL PINPAD_x000a_02-08-2025 / Solución: SE REALIZÓ INSTALACIÓN DE PINPAD MÁS HUB Y SE CAMBIA DATÁFONO POR TECNOLOGÍA  / Usuario: Jhoana Acevedo  Telefono: 3116403031 / Correo: cvsestrella@sercomunicaciones.com"/>
    <s v="VISITA_TÉCNICA"/>
    <s v="V1ZZZ055"/>
    <s v="TIPO I"/>
    <s v="TERRESTRE"/>
    <n v="1"/>
    <n v="0"/>
    <s v="CASTAÑEDA PALACIO CARLOS FELIPE"/>
    <n v="65960.072302"/>
    <n v="75096.394270399993"/>
    <n v="65960.072302"/>
    <m/>
    <m/>
    <m/>
    <m/>
    <m/>
    <m/>
  </r>
  <r>
    <s v="VILLAVICENCIO"/>
    <x v="0"/>
    <x v="0"/>
    <n v="50226"/>
    <n v="5744817"/>
    <n v="17592593"/>
    <s v="ORDEN DE CAMBIO"/>
    <s v="META"/>
    <s v="CUMARAL"/>
    <s v="PDV AVENIDA PARATEBUENO"/>
    <s v="REDEBAN"/>
    <s v="FO-25-1330291"/>
    <d v="2025-08-05T08:00:00"/>
    <d v="2025-08-05T17:18:00"/>
    <s v="BANCO DE BOGOTA"/>
    <s v="BASEDATAFONO"/>
    <s v="BASEDATAFONO"/>
    <m/>
    <m/>
    <s v="EJECUTADO_CANCELADO"/>
    <s v="PETICIÓN USUARIO"/>
    <s v="05-08 SE ESCALA PARA VISITA FAVOR LLAMAR PARA CONFIRMAR SOLICITUD Y DATOS_x000a_05-08-2025 / Solución: SE REALIZA VISITA A COMERCIO SEÑORA JOHANA MANIFIESTA YA CONSUERTE BRINDO SOPORTE TÉCNICO NO REQUIERE AYUDA  / Usuario: Johana velo  Telefono: 3114952468 / Correo: centrodecontacto@consuerte.com"/>
    <s v="VISITA_TÉCNICA"/>
    <s v="GZYZZ777"/>
    <s v="TIPO II"/>
    <s v="TERRESTRE"/>
    <n v="1"/>
    <n v="0"/>
    <s v="CASTRILLON URREA LONDIER LEANDRO"/>
    <n v="144967.87232000002"/>
    <n v="140395.6348884"/>
    <n v="144967.87232000002"/>
    <m/>
    <m/>
    <m/>
    <m/>
    <m/>
    <m/>
  </r>
  <r>
    <s v="PASTO"/>
    <x v="3"/>
    <x v="3"/>
    <n v="52001"/>
    <n v="5745213"/>
    <n v="51324135"/>
    <s v="ORDEN DE CAMBIO"/>
    <s v="NARIÑO"/>
    <s v="PASTO"/>
    <s v="ACEL TECNOLOGY"/>
    <s v="REDEBAN"/>
    <s v="FO-25-1330779"/>
    <d v="2025-08-05T09:50:00"/>
    <d v="2025-08-06T14:54:00"/>
    <s v="BANCO DE BOGOTA"/>
    <s v="PINPAD"/>
    <s v="PINPAD"/>
    <m/>
    <m/>
    <s v="EJECUTADO_EXITOSO"/>
    <s v="EJECUTADO EXITOSO"/>
    <s v="05-08 TENEMOS EL VISTO BUENO POR PARTE DE ENTIDAD POR FAVOR PROCEDAMOS A DEJAR INSTALADO EL PINPAD_x000a_06-08-2025 / Solución: SE REALIZA INSTALACIÓN DE DE PIN PAD SE CAMBIA EQUIPO POR TECNOLOGÍA SE REALIZA INSTALACIÓN DE VERSION SE CONFIGURA PARÁMETROS SE INICIALIZA SE REALIZA SEMBRADO DE TARJETA CREACIÓN DE USUARIOS PRUEBAS DE FUNCIONAMIENTO EXITOSAS CB QUEDA OPERATIVO  / Usuario: ESTEBAN MONCAYO  Telefono: 3168213043 / Correo: estebanmoncayomm@hotmail.com"/>
    <s v="VISITA_TÉCNICA"/>
    <s v="UV0OZ939"/>
    <s v="TIPO I"/>
    <s v="TERRESTRE"/>
    <n v="1"/>
    <n v="0"/>
    <s v="BRAVO MADROÑERO OSCAR ESTEBAN"/>
    <n v="65960.072302"/>
    <n v="75096.394270399993"/>
    <n v="65960.072302"/>
    <m/>
    <m/>
    <m/>
    <m/>
    <m/>
    <m/>
  </r>
  <r>
    <s v="BOGOTA"/>
    <x v="4"/>
    <x v="4"/>
    <n v="25754"/>
    <n v="5745237"/>
    <n v="23501778"/>
    <s v="ORDEN DE CAMBIO"/>
    <s v="CUNDINAMARCA"/>
    <s v="SOACHA"/>
    <s v="MISCELANEA Y PAPELERIA NIKSA JC"/>
    <s v="REDEBAN"/>
    <s v="FO-25-1330784"/>
    <d v="2025-08-05T09:59:00"/>
    <d v="2025-08-06T14:56:00"/>
    <s v="BANCO DE BOGOTA"/>
    <s v="PINPAD"/>
    <s v="PINPAD"/>
    <m/>
    <m/>
    <s v="EJECUTADO_EXITOSO"/>
    <s v="EJECUTADO EXITOSO"/>
    <s v="05-08 TENEMOS EL VISTO BUENO POR PARTE DE ENTIDAD POR FAVOR PROCEDAMOS A DEJAR INSTALADO EL PINPAD_x000a_06-08-2025 / Solución: INSTALACIÓN DE PINPAD A SOLICITUD DEL CLIENTE ES NECESARIO CAMBIAR EQUIPO POR COMPATIBILIDAD TECNOLÓGICA SERVICIO OPERATIVO PRUEBAS OK TRNA RBM SEMBRADO DE TARJETA CC  / Usuario: Jessica Godoy Telefono: 3150150571 / Correo: jessica_leon92@hotmail.es"/>
    <s v="VISITA_TÉCNICA"/>
    <s v="A1NZZ230"/>
    <s v="TIPO I"/>
    <s v="TERRESTRE"/>
    <n v="1"/>
    <n v="0"/>
    <s v="BUSTOS MORA DIEGO MANUEL"/>
    <n v="65960.072302"/>
    <n v="75096.394270399993"/>
    <n v="65960.072302"/>
    <m/>
    <m/>
    <m/>
    <m/>
    <m/>
    <m/>
  </r>
  <r>
    <s v="VILLAVICENCIO"/>
    <x v="0"/>
    <x v="0"/>
    <n v="50006"/>
    <n v="5747958"/>
    <n v="87855574"/>
    <s v="ORDEN DE CAMBIO"/>
    <s v="META"/>
    <s v="ACACIAS"/>
    <s v="VARIEDADES SR.COM"/>
    <s v="REDEBAN"/>
    <s v="FO-25-1341050"/>
    <d v="2025-08-06T16:00:00"/>
    <d v="2025-08-08T10:35:00"/>
    <s v="BANCO DE BOGOTA"/>
    <s v="BASEDATAFONO"/>
    <s v="BASEDATAFONO"/>
    <m/>
    <m/>
    <s v="EJECUTADO_EXITOSO"/>
    <s v="EJECUTADO EXITOSO"/>
    <s v="06-08 SE ESCALA PARA VISITA FAVOR LLAMAR PARA CONFIRMAR SOLICITUD Y DATOS ..NOTA: PARA EL SITIO HAY UN INCIDENTE_x000a_08-08-2025 / Solución: SE REALIZA SOPORTE A BASE DATÁFONO SE FIJA BASE OK SIN NOVEDAD  / Usuario: Marly pava  Telefono: 3114815875 / Correo: pavamarly12@gmail.com"/>
    <s v="VISITA_TÉCNICA"/>
    <s v="V1OZZ431"/>
    <s v="TIPO II"/>
    <s v="TERRESTRE"/>
    <n v="1"/>
    <n v="0"/>
    <s v="CASTRILLON URREA LONDIER LEANDRO"/>
    <n v="144967.87232000002"/>
    <n v="140395.6348884"/>
    <n v="144967.87232000002"/>
    <m/>
    <m/>
    <m/>
    <m/>
    <m/>
    <m/>
  </r>
  <r>
    <s v="BOGOTA"/>
    <x v="4"/>
    <x v="4"/>
    <n v="25875"/>
    <n v="5745410"/>
    <n v="17752197"/>
    <s v="ORDEN DE CAMBIO"/>
    <s v="CUNDINAMARCA"/>
    <s v="VILLETA"/>
    <s v="MULTISERVICIOS PUNTO PAGO PYP"/>
    <s v="REDEBAN"/>
    <s v="FO-25-1331230"/>
    <d v="2025-08-05T10:51:00"/>
    <d v="2025-08-08T17:07:00"/>
    <s v="BANCO DE BOGOTA"/>
    <s v="BASEDATAFONO"/>
    <s v="BASEDATAFONO"/>
    <m/>
    <m/>
    <s v="EJECUTADO_CANCELADO"/>
    <s v="PETICIÓN USUARIO"/>
    <s v="05-08 SE ESCALA PARA VISITA FAVOR LLAMAR PARA CONFIRMAR SOLICITUD Y DATOS _x000a_08-08-2025 / Solución: EL COMERCIO SE VALÍA CERRADO SE MARCA EL NÚMERO DE CONTACTO3132963072 CUÁL CONTESTA LA TITULAR INDICA QUE NO SE ENCUENTRA YA QUE ESTÁN HASTA AMÉRICA NO NOS PUEDE ATENDER EL DÍA DE HOY ADICIONAL INDICA QUE TAMBIÉN ESTÁ REQUIRIENDO EL CAMBIO DE TODOS LOS EQUIPOS YA QUE SON DE HACE MÁS DE 5 AÑOS Y LE ESTÁN PRESENTANDO FALLAS / Usuario: Ana Ramirez  Telefono: 3132963072 / Correo: controldevisitadigital@gmail.com"/>
    <s v="VISITA_TÉCNICA"/>
    <s v="0"/>
    <s v="TIPO II"/>
    <s v="TERRESTRE"/>
    <n v="1"/>
    <n v="0"/>
    <s v="GOMEZ VEGA DAVID SNEYDER"/>
    <n v="144967.87232000002"/>
    <n v="140395.6348884"/>
    <n v="144967.87232000002"/>
    <m/>
    <m/>
    <m/>
    <m/>
    <m/>
    <m/>
  </r>
  <r>
    <s v="BUCARAMANGA"/>
    <x v="1"/>
    <x v="1"/>
    <n v="68001"/>
    <n v="5753879"/>
    <n v="89343244"/>
    <s v="ORDEN DE CAMBIO"/>
    <s v="SANTANDER"/>
    <s v="BUCARAMANGA"/>
    <s v="ADRIANA SUAREZ Y JUNIOR SAAVEDRA"/>
    <s v="REDEBAN"/>
    <s v="FO-25-1365670"/>
    <d v="2025-08-12T11:48:00"/>
    <d v="2025-08-13T10:47:00"/>
    <s v="BANCO DE BOGOTA"/>
    <s v="PINPAD"/>
    <s v="PINPAD"/>
    <m/>
    <m/>
    <s v="EJECUTADO_EXITOSO"/>
    <s v="EJECUTADO EXITOSO"/>
    <s v="12-08 LA RED: TENEMOS EL VISTO BUENO POR PARTE DE ENTIDAD POR FAVOR PROCEDAMOS A DEJAR INSTALADO EL PINPAD_x000a_13-08-2025 / Solución: VISITA PARA INSTALACIÓN DE PINPAD, CAMBIO DE EQUIPO POR TECNOLOGÍA / Usuario: Adriana Suárez Telefono: 3112818751 / Correo: saavedravargasjunior@hotmail.com"/>
    <s v="VISITA_TÉCNICA"/>
    <s v="LMXZZ312"/>
    <s v="TIPO I"/>
    <s v="TERRESTRE"/>
    <n v="1"/>
    <n v="0"/>
    <s v="PEÑA DIAZ IVAN YESID"/>
    <n v="65960.072302"/>
    <n v="75096.394270399993"/>
    <n v="65960.072302"/>
    <m/>
    <m/>
    <m/>
    <m/>
    <m/>
    <m/>
  </r>
  <r>
    <s v="VILLAVICENCIO"/>
    <x v="0"/>
    <x v="0"/>
    <n v="50001"/>
    <n v="5755294"/>
    <n v="17592460"/>
    <s v="ORDEN DE CAMBIO"/>
    <s v="META"/>
    <s v="VILLAVICENCIO"/>
    <s v="PDV SEXTA ESPERANZA"/>
    <s v="REDEBAN"/>
    <s v="FO-25-1370085"/>
    <d v="2025-08-13T09:15:00"/>
    <d v="2025-08-13T12:57:00"/>
    <s v="BANCO DE BOGOTA"/>
    <s v="BASEDATAFONO"/>
    <s v="BASEDATAFONO"/>
    <m/>
    <m/>
    <s v="EJECUTADO_EXITOSO"/>
    <s v="EJECUTADO EXITOSO"/>
    <s v="13-08 POR FAVOR, COMUNICARSE CON USUARIO PARA CONFIRMAR UBICACION, SOLICITUD Y PROGRAMAR VISITA TECNICA_x000a_13-08-2025 / Solución: SE REUBICA Y SE PEGAN BASES DE DATÁFONO EN EL SITIO ASIGNADA POR EL CLIENTE. BASES EN BUEN ESTADO / Usuario: Diana Bohórquez Telefono: 3144886809 / Correo: centrodecontacto@consuerte.com.co"/>
    <s v="VISITA_TÉCNICA"/>
    <s v="GZYZZ762 - GZ2ZZ948"/>
    <s v="TIPO I"/>
    <s v="TERRESTRE"/>
    <n v="1"/>
    <n v="0"/>
    <s v="GARZON RUIZ LUIS MIGUEL"/>
    <n v="65960.072302"/>
    <n v="75096.394270399993"/>
    <n v="65960.072302"/>
    <m/>
    <m/>
    <m/>
    <m/>
    <m/>
    <m/>
  </r>
  <r>
    <s v="CALI"/>
    <x v="3"/>
    <x v="3"/>
    <n v="76001"/>
    <n v="5754710"/>
    <n v="21420534"/>
    <s v="ORDEN DE CAMBIO"/>
    <s v="VALLE DEL CAUCA"/>
    <s v="CALI"/>
    <s v="SALA COMPU L Y F"/>
    <s v="REDEBAN"/>
    <s v="FO-25-1369179"/>
    <d v="2025-08-13T08:00:00"/>
    <d v="2025-08-14T14:18:00"/>
    <s v="BANCO DE BOGOTA"/>
    <s v="BASEDATAFONO"/>
    <s v="BASEDATAFONO"/>
    <m/>
    <m/>
    <s v="EJECUTADO_EXITOSO"/>
    <s v="EJECUTADO EXITOSO"/>
    <s v="13-08 POR FAVOR, COMUNICARSE CON USUARIO PARA CONFIRMAR UBICACION, SOLICITUD Y PROGRAMAR VISITA TECNICA_x000a_14-08-2025 / Solución: LA VISITA TECNICA REALIZADA AL COMERCIO SE LLEGA AL SITIO SE INFORMA EL MOTIVO DE LA VISITA SE INSTALA BASE DE DATAFONO / Usuario: FAIBER SUAREZ  Telefono: 3218438581 / Correo: faiber1919@hotmail.com"/>
    <s v="VISITA_TÉCNICA"/>
    <s v="10PZZ048"/>
    <s v="TIPO I"/>
    <s v="TERRESTRE"/>
    <n v="1"/>
    <n v="0"/>
    <s v="BENAVIDES ARANGO RAFAEL JOSE"/>
    <n v="65960.072302"/>
    <n v="75096.394270399993"/>
    <n v="65960.072302"/>
    <m/>
    <m/>
    <m/>
    <m/>
    <m/>
    <m/>
  </r>
  <r>
    <s v="MONTERIA"/>
    <x v="5"/>
    <x v="5"/>
    <n v="23660"/>
    <n v="5753717"/>
    <n v="89527770"/>
    <s v="ORDEN DE CAMBIO"/>
    <s v="CORDOBA"/>
    <s v="SAHAGUN"/>
    <s v="SERVIVARIEDADES ECV"/>
    <s v="REDEBAN"/>
    <s v="FO-25-1365606"/>
    <d v="2025-08-12T10:58:00"/>
    <d v="2025-08-15T08:36:00"/>
    <s v="BANCO DE BOGOTA"/>
    <s v="PINPAD"/>
    <s v="PINPAD"/>
    <m/>
    <m/>
    <s v="EJECUTADO_EXITOSO"/>
    <s v="EJECUTADO EXITOSO"/>
    <s v="12-08 SE ESCALA A LA RED PARA AUTORIZACION DE SOLICITUD ** LA RED: TENEMOS EL VISTO BUENO POR PARTE DE ENTIDAD POR FAVOR PROCEDAMOS A DEJAR INSTALADO EL PINPAD_x000a_14-08-2025 / Solución: SE VISITA COMERCIO, SE REALIZA INSTALACIÓN DE PIN PAD Y CABLE MAGIC BOX 2600, SE REALIZA CAMBIO DE DATAFONO CAUSAL CAMBIO POR TECNOLOGÍA, SE DEJA CON LA VERSIÓN 10.5, SE REALIZAN PRUEBAS OK, SE CREA USUARIO Y CONTRASEÑA / Usuario: VIKI PIMIENTA Telefono: 3004022447 / Correo: pimientacarrascalvicky@gmail.com"/>
    <s v="VISITA_TÉCNICA"/>
    <s v="FAZZZ922"/>
    <s v="TIPO II"/>
    <s v="TERRESTRE"/>
    <n v="1"/>
    <n v="0"/>
    <s v="CACERES HERNANDEZ ANDRES"/>
    <n v="144967.87232000002"/>
    <n v="140395.6348884"/>
    <n v="144967.87232000002"/>
    <m/>
    <m/>
    <m/>
    <m/>
    <m/>
    <m/>
  </r>
  <r>
    <s v="BOGOTA"/>
    <x v="4"/>
    <x v="4"/>
    <n v="11001"/>
    <n v="5753824"/>
    <n v="18689612"/>
    <s v="ORDEN DE CAMBIO"/>
    <s v="CUNDINAMARCA"/>
    <s v="BOGOTA"/>
    <s v="PANALERA Y MISCELANEA"/>
    <s v="REDEBAN"/>
    <s v="FO-25-1375107"/>
    <d v="2025-08-12T11:31:00"/>
    <d v="2025-08-15T11:13:00"/>
    <s v="BANCO DE BOGOTA"/>
    <s v="PINPAD"/>
    <s v="PINPAD"/>
    <m/>
    <m/>
    <s v="EJECUTADO_EXITOSO"/>
    <s v="EJECUTADO EXITOSO"/>
    <s v="12-08 SE ESCALA A LA RED PARA AUTORIZACION DE SOLICITUD ** LA RED: TENEMOS EL VISTO BUENO POR PARTE DE ENTIDAD POR FAVOR PROCEDAMOS A DEJAR INSTALADO EL PINPAD_x000a_14-08-2025 / Solución: SE REALIZA VISITA DE CAMPO ENCONTRANDO QUE COMERCIO ESTA CERRADO SE INTENTA COMUNICACIÓN A LA LÍNEA 3114692130 NO HAY RESPUESTA. SE INFORMA A SUPERVISOR QUIEN AUTORIZA REPROGRAMACION DE VISITA / Usuario: None Telefono: 3114692130 / Correo: controldevisitadigital@gmail.com_x000a_15-08-2025 / Solución: INSTALACIÓN DE PIN PAD OK CAMBIO DE EQUIPO POR TECNOLOGÍA / Usuario: Diana Caballero Telefono: 3115332797 / Correo: meilin.85@hotmail.com"/>
    <s v="VISITA_TÉCNICA"/>
    <s v="9B07Z116"/>
    <s v="TIPO I"/>
    <s v="TERRESTRE"/>
    <n v="2"/>
    <n v="0"/>
    <s v="GOMEZ VEGA DAVID SNEYDER"/>
    <n v="65960.072302"/>
    <n v="75096.394270399993"/>
    <n v="131920.144604"/>
    <m/>
    <m/>
    <m/>
    <m/>
    <m/>
    <m/>
  </r>
  <r>
    <s v="BUCARAMANGA"/>
    <x v="1"/>
    <x v="1"/>
    <n v="68307"/>
    <n v="5758176"/>
    <n v="90094307"/>
    <s v="ORDEN DE CAMBIO"/>
    <s v="SANTANDER"/>
    <s v="GIRON"/>
    <s v="GRUPO ARFEGOMO"/>
    <s v="REDEBAN"/>
    <s v="FO-25-1378165"/>
    <d v="2025-08-14T15:50:00"/>
    <d v="2025-08-15T17:32:00"/>
    <s v="BANCO DE BOGOTA"/>
    <s v="PINPAD"/>
    <s v="PINPAD"/>
    <m/>
    <m/>
    <s v="EJECUTADO_EXITOSO"/>
    <s v="EJECUTADO EXITOSO"/>
    <s v="14-08 SE ESCALA A LA RED PARA AUTORIZACION DE SOLICITUD ** LA RED: TENEMOS EL VISTO BUENO POR PARTE DE ENTIDAD POR FAVOR PROCEDAMOS A DEJAR INSTALADO EL PINPAD ** POR FAVOR, COMUNICARSE CON USUARIO PARA CONFIRMAR UBICACION, SOLICITUD Y PROGRAMAR VISITA TECNICA_x000a_15-08-2025 / Solución: CAMBIO DE DATAFONO POR COMPATIBILIDAD, INSTALACION DE DATAFONO PINPAD FUENTE, INYECCIÓN DE SO +VER 10.5N, CONFIGURACION CB OK, PRUEBAS OK. SEMBRADO DE TARJETA #6969 / Usuario: Gladys Moreno Telefono: 3174715751 / Correo: gmg1970@hotmail.com"/>
    <s v="VISITA_TÉCNICA"/>
    <s v="SBZZZ979"/>
    <s v="TIPO I"/>
    <s v="TERRESTRE"/>
    <n v="1"/>
    <n v="0"/>
    <s v="SANTOS GONZALEZ JOHAN FABIAN"/>
    <n v="65960.072302"/>
    <n v="75096.394270399993"/>
    <n v="65960.072302"/>
    <m/>
    <m/>
    <m/>
    <m/>
    <m/>
    <m/>
  </r>
  <r>
    <s v="BOGOTA"/>
    <x v="4"/>
    <x v="4"/>
    <n v="11001"/>
    <n v="5756620"/>
    <n v="15355167"/>
    <s v="ORDEN DE CAMBIO"/>
    <s v="CUNDINAMARCA"/>
    <s v="BOGOTA"/>
    <s v="SMARTMOBILE"/>
    <s v="REDEBAN"/>
    <s v="FO-25-1373015"/>
    <d v="2025-08-13T16:31:00"/>
    <d v="2025-08-15T17:34:00"/>
    <s v="BANCO DE BOGOTA"/>
    <s v="BASEDATAFONO"/>
    <s v="BASEDATAFONO"/>
    <m/>
    <m/>
    <s v="EJECUTADO_EXITOSO"/>
    <s v="EJECUTADO EXITOSO"/>
    <s v="13-08 POR FAVOR, COMUNICARSE CON USUARIO PARA CONFIRMAR UBICACION, SOLICITUD Y PROGRAMAR VISITA TECNICA_x000a_15-08-2025 / Solución: SE INSTALAN DOS BASES DATÁFONO, LAS BASES NO QUEDEN BIEN AJUSTADAS A LOS EQUIPOS DADO QUE LOS EQUIPOS NOS SON COMPATIBLES CON LAS MISMAS, QUEDAN HUBS APRISIONADOS, COMERCIO INDICA DESCONTENTO Y LLAMA A SOLICITAR EL CAMBIO DE LOS EQUIPOS POR LA TECNOLOGÍA QUE SE ADAPTA A LAS BASES / Usuario: Gladys Correa Telefono: 3103037991 / Correo: cajaprincipaltintal@smartmobile.com.co"/>
    <s v="VISITA_TÉCNICA"/>
    <s v="A00YZ393"/>
    <s v="TIPO I"/>
    <s v="TERRESTRE"/>
    <n v="1"/>
    <n v="0"/>
    <s v="GARCIA PASTRANA KEVIN FERNANDO"/>
    <n v="65960.072302"/>
    <n v="75096.394270399993"/>
    <n v="65960.072302"/>
    <m/>
    <m/>
    <m/>
    <m/>
    <m/>
    <m/>
  </r>
  <r>
    <s v="BARRANQUILLA"/>
    <x v="5"/>
    <x v="5"/>
    <n v="8001"/>
    <n v="5758144"/>
    <n v="90114550"/>
    <s v="ORDEN DE CAMBIO"/>
    <s v="ATLANTICO"/>
    <s v="BARRANQUILLA"/>
    <s v="GIOKATH"/>
    <s v="REDEBAN"/>
    <s v="FO-25-1378163"/>
    <d v="2025-08-14T15:38:00"/>
    <d v="2025-08-15T17:35:00"/>
    <s v="BANCO DE BOGOTA"/>
    <s v="PINPAD"/>
    <s v="PINPAD"/>
    <m/>
    <m/>
    <s v="EJECUTADO_EXITOSO"/>
    <s v="EJECUTADO EXITOSO"/>
    <s v="14-08 SE ESCALA A LA RED PARA AUTORIZACION DE SOLICITUD ** LA RED: TENEMOS EL VISTO BUENO POR PARTE DE ENTIDAD POR FAVOR PROCEDAMOS A DEJAR INSTALADO EL PINPAD Y VISITEMOS EN FRIO ** POR FAVOR, COMUNICARSE CON USUARIO PARA CONFIRMAR UBICACION, SOLICITUD Y PROGRAMAR VISITA TECNICA_x000a_15-08-2025 / Solución: SE INSTALA PIN PAD, SIN NOVEDAD / Usuario: Katerine Correa Telefono: 3024506211 / Correo: katherinecorrea106@gmail.com"/>
    <s v="VISITA_TÉCNICA"/>
    <s v="V9ZZZ603"/>
    <s v="TIPO I"/>
    <s v="TERRESTRE"/>
    <n v="1"/>
    <n v="0"/>
    <s v="DE AVILA SIADES ALBERTO ENRIQUE"/>
    <n v="65960.072302"/>
    <n v="75096.394270399993"/>
    <n v="65960.072302"/>
    <m/>
    <m/>
    <m/>
    <m/>
    <m/>
    <m/>
  </r>
  <r>
    <s v="TUNJA"/>
    <x v="1"/>
    <x v="1"/>
    <n v="68377"/>
    <s v="TA-25-992675"/>
    <n v="18345884"/>
    <s v="ORDEN DE CAMBIO"/>
    <s v="SANTANDER"/>
    <s v="LA BELLEZA"/>
    <s v="DROGUERIA UNIVERSAL EL GIRASOL"/>
    <s v="REDEBAN"/>
    <s v="FO-25-1403973"/>
    <d v="2025-08-21T08:58:00"/>
    <d v="2025-08-22T13:15:58"/>
    <s v="BANCO DE BOGOTA"/>
    <s v="BASEDATAFONO"/>
    <s v="BASEDATAFONO"/>
    <m/>
    <m/>
    <s v="EJECUTADO_EXITOSO"/>
    <s v="EJECUTADO EXITOSO"/>
    <s v="13-08 POR FAVOR, COMUNICARSE CON USUARIO PARA CONFIRMAR UBICACION, SOLICITUD Y PROGRAMAR VISITA TECNICA ..NOTA: PARA EL CB HAY UN INC_x000a_22-08-2025 / Solución: SE REALIZA PEGADO DE BASE NUEVAMENTE A SOLICITUD DEL CLIENTE , BASE FIJADA EXITOSAMENTE CLIENTE AUTORIZA PONER DOS TORNILLOS PARA FIJAR LA BASE  / Usuario: ANA VERÓNICA BAREÑO  Telefono: 3192888847 / Correo: lbarenoa@gmail.com"/>
    <s v="VISITA_TÉCNICA"/>
    <s v="LMMZZ592"/>
    <s v="TIPO IV"/>
    <s v="TERRESTRE"/>
    <n v="1"/>
    <n v="0"/>
    <s v="ALVARADO MORENO CRISTHIAN"/>
    <n v="479588.87655000004"/>
    <n v="196536.5258152"/>
    <n v="479588.87655000004"/>
    <m/>
    <m/>
    <m/>
    <m/>
    <m/>
    <m/>
  </r>
  <r>
    <s v="BUCARAMANGA"/>
    <x v="1"/>
    <x v="1"/>
    <n v="68001"/>
    <n v="5766600"/>
    <n v="49855711"/>
    <s v="ORDEN DE CAMBIO"/>
    <s v="SANTANDER"/>
    <s v="BUCARAMANGA"/>
    <s v="RYM ASESORIAS"/>
    <s v="REDEBAN"/>
    <s v="FO-25-1407994"/>
    <d v="2025-08-21T17:55:00"/>
    <d v="2025-08-22T17:28:00"/>
    <s v="BANCO DE BOGOTA"/>
    <s v="PINPAD"/>
    <s v="PINPAD"/>
    <m/>
    <m/>
    <s v="EJECUTADO_EXITOSO"/>
    <s v="EJECUTADO EXITOSO"/>
    <s v="22-08 LA RED:TENEMOS EL VISTO BUENO POR PARTE DE ENTIDAD POR FAVOR PROCEDAMOS A DEJAR INSTALADO EL PINPAD. ** SE ESCALA PARA VISITA. LLAMAR ANTES DE VISITAR, CONFIRMAR FALLA Y DATOS_x000a_22-08-2025 / Solución: SE HACE PRESENCIA EN COMERCIO SE REALIZA CAMBIO DE EQUIPO POR QUE NO ES COMPATIBLE CON EL PIN PAD A INSTALAR  SE REALIZA PRUEBA AUTORIZADA POR LA RED CONVENIO 4998 TELETON VALOR DE 1 PESO OK TARJETA DE SEMBRADO #4794 / Usuario: YESIKA RIOS Telefono: 3107808366 / Correo: juliethrios05@gmail.com"/>
    <s v="VISITA_TÉCNICA"/>
    <s v="LN02Z540"/>
    <s v="TIPO I"/>
    <s v="TERRESTRE"/>
    <n v="1"/>
    <n v="0"/>
    <s v="ORTEBARRERAGA MARLON STWAR"/>
    <n v="65960.072302"/>
    <n v="75096.394270399993"/>
    <n v="65960.072302"/>
    <m/>
    <m/>
    <m/>
    <m/>
    <m/>
    <m/>
  </r>
  <r>
    <s v="BOGOTA"/>
    <x v="4"/>
    <x v="4"/>
    <n v="25754"/>
    <s v="TA-25-1011258"/>
    <n v="49639289"/>
    <s v="ORDEN DE CAMBIO"/>
    <s v="CUNDINAMARCA"/>
    <s v="SOACHA"/>
    <s v="COMUNICACIONES JR PAPELERIA"/>
    <s v="REDEBAN"/>
    <s v="FO-25-1423582"/>
    <d v="2025-08-26T08:00:00"/>
    <d v="2025-08-26T15:11:00"/>
    <s v="BANCO DE BOGOTA"/>
    <s v="PINPAD"/>
    <s v="PINPAD"/>
    <m/>
    <m/>
    <s v="EJECUTADO_EXITOSO"/>
    <s v="EJECUTADO EXITOSO"/>
    <s v="22-08 LA RED:TENEMOS EL VISTO BUENO POR PARTE DE ENTIDAD POR FAVOR PROCEDAMOS A DEJAR INSTALADO EL PINPAD. ** SE ESCALA PARA VISITA. LLAMAR ANTES DE VISITAR, CONFIRMAR FALLA Y DATOS_x000a_22-08-2025 / Solución: SE HACE PRESENCIA EN COMERCIO SE REALIZA CAMBIO DE EQUIPO POR QUE NO ES COMPATIBLE CON EL PIN PAD A INSTALAR  SE REALIZA PRUEBA AUTORIZADA POR LA RED CONVENIO 4998 TELETON VALOR DE 1 PESO OK TARJETA DE SEMBRADO #4794 / Usuario: YESIKA RIOS Telefono: 3107808366 / Correo: juliethrios05@gmail.com"/>
    <s v="VISITA_TÉCNICA"/>
    <s v="EF04Z066"/>
    <s v="TIPO I"/>
    <s v="TERRESTRE"/>
    <n v="1"/>
    <n v="0"/>
    <s v="BUSTOS MORA DIEGO MANUEL"/>
    <n v="65960.072302"/>
    <n v="75096.394270399993"/>
    <n v="65960.072302"/>
    <m/>
    <m/>
    <m/>
    <m/>
    <m/>
    <m/>
  </r>
  <r>
    <s v="VILLAVICENCIO"/>
    <x v="0"/>
    <x v="0"/>
    <n v="50001"/>
    <n v="5771842"/>
    <n v="17591728"/>
    <s v="ORDEN DE CAMBIO"/>
    <s v="META"/>
    <s v="VILLAVICENCIO"/>
    <s v="PDV VILLA JULIANA"/>
    <s v="REDEBAN"/>
    <s v="FO-25-1425945"/>
    <d v="2025-08-26T11:22:00"/>
    <d v="2025-08-28T08:30:00"/>
    <s v="BANCO DE BOGOTA"/>
    <s v="BASEDATAFONO"/>
    <s v="BASEDATAFONO"/>
    <m/>
    <m/>
    <s v="EJECUTADO_EXITOSO"/>
    <s v="EJECUTADO EXITOSO"/>
    <s v="22-08 LA RED:TENEMOS EL VISTO BUENO POR PARTE DE ENTIDAD POR FAVOR PROCEDAMOS A DEJAR INSTALADO EL PINPAD. ** SE ESCALA PARA VISITA. LLAMAR ANTES DE VISITAR, CONFIRMAR FALLA Y DATOS_x000a_22-08-2025 / Solución: SE HACE PRESENCIA EN COMERCIO SE REALIZA CAMBIO DE EQUIPO POR QUE NO ES COMPATIBLE CON EL PIN PAD A INSTALAR  SE REALIZA PRUEBA AUTORIZADA POR LA RED CONVENIO 4998 TELETON VALOR DE 1 PESO OK TARJETA DE SEMBRADO #4794 / Usuario: YESIKA RIOS Telefono: 3107808366 / Correo: juliethrios05@gmail.com"/>
    <s v="VISITA_TÉCNICA"/>
    <s v="GZ2ZZ840"/>
    <s v="TIPO I"/>
    <s v="TERRESTRE"/>
    <n v="1"/>
    <n v="0"/>
    <s v="GARZON RUIZ LUIS MIGUEL"/>
    <n v="65960.072302"/>
    <n v="75096.394270399993"/>
    <n v="65960.072302"/>
    <m/>
    <m/>
    <m/>
    <m/>
    <m/>
    <m/>
  </r>
  <r>
    <s v="VILLAVICENCIO"/>
    <x v="0"/>
    <x v="0"/>
    <n v="50001"/>
    <n v="5774974"/>
    <n v="17591496"/>
    <s v="ORDEN DE CAMBIO"/>
    <s v="META"/>
    <s v="VILLAVICENCIO"/>
    <s v="PDV PARADERO SAN ANTONIO"/>
    <s v="REDEBAN"/>
    <s v="FO-25-1439202"/>
    <d v="2025-08-28T10:57:00"/>
    <d v="2025-08-28T16:34:00"/>
    <s v="BANCO DE BOGOTA"/>
    <s v="BASEDATAFONO"/>
    <s v="BASEDATAFONO"/>
    <m/>
    <m/>
    <s v="EJECUTADO_EXITOSO"/>
    <s v="EJECUTADO EXITOSO"/>
    <s v="28-08 POR FAVOR, COMUNICARSE CON USUARIO PARA CONFIRMAR UBICACION, SOLICITUD Y PROGRAMAR VISITA TECNICA_x000a_28-08-2025 / Solución: SE REALIZA SOPORTE A BASE DATÁFONO OK SIN NOVEDAD / Usuario: Geraldine arsul  Telefono: 3107079606 / Correo: centrodecontacto@consuerte.com.co"/>
    <s v="VISITA_TÉCNICA"/>
    <s v="GZ2ZZ814"/>
    <s v="TIPO I"/>
    <s v="TERRESTRE"/>
    <n v="1"/>
    <n v="0"/>
    <s v="CASTRILLON URREA LONDIER LEANDRO"/>
    <n v="65960.072302"/>
    <n v="75096.394270399993"/>
    <n v="65960.072302"/>
    <m/>
    <m/>
    <m/>
    <m/>
    <m/>
    <m/>
  </r>
  <r>
    <s v="CALI"/>
    <x v="3"/>
    <x v="3"/>
    <n v="76001"/>
    <n v="5776167"/>
    <n v="18814541"/>
    <s v="ORDEN DE CAMBIO"/>
    <s v="VALLE DEL CAUCA"/>
    <s v="CALI"/>
    <s v="CACHARRERIA Y PAPELERIA DILIA"/>
    <s v="REDEBAN"/>
    <s v="FO-25-1444244"/>
    <d v="2025-08-29T10:21:00"/>
    <d v="2025-08-30T13:15:00"/>
    <s v="BANCO DE BOGOTA"/>
    <s v="PINPAD"/>
    <s v="PINPAD"/>
    <m/>
    <m/>
    <s v="EJECUTADO_EXITOSO"/>
    <s v="EJECUTADO EXITOSO"/>
    <s v="29-8 SE ESCALA SOLICITUD A LA RED PARA VALIDAR ATENCION..RESPUESTA DE LA RED. TENEMOS EL VISTO BUENO POR PARTE DE ENTIDAD POR FAVOR PROCEDAMOS A DEJAR INSTALADO EL PINPAD._x000a_30-08-2025 / Solución: SE REALIZA INSTALACIÓN DE PIND PAD EN CB AVAL, SE REALIZA CAMBIO DE DATAFONO POR TECNOLOGÍA, SE REALIZAN PRUEBAS OK. / Usuario: Elsa Victoria Galviz  Telefono: 3184051477 / Correo: ovalle65@hotmail.com"/>
    <s v="VISITA_TÉCNICA"/>
    <s v="9B0OZ486"/>
    <s v="TIPO I"/>
    <s v="TERRESTRE"/>
    <n v="1"/>
    <n v="0"/>
    <s v="MONTERO MUESES GIAN CARLO"/>
    <n v="65960.072302"/>
    <n v="75096.394270399993"/>
    <n v="65960.072302"/>
    <m/>
    <m/>
    <m/>
    <m/>
    <m/>
    <m/>
  </r>
  <r>
    <s v="CALI"/>
    <x v="3"/>
    <x v="3"/>
    <n v="76001"/>
    <n v="5776177"/>
    <n v="65672388"/>
    <s v="ORDEN DE CAMBIO"/>
    <s v="VALLE DEL CAUCA"/>
    <s v="CALI"/>
    <s v="FERREACCESORIOS J R"/>
    <s v="REDEBAN"/>
    <s v="FO-25-1444249"/>
    <d v="2025-08-29T10:28:00"/>
    <d v="2025-08-30T13:28:00"/>
    <s v="BANCO DE BOGOTA"/>
    <s v="PINPAD"/>
    <s v="PINPAD"/>
    <m/>
    <m/>
    <s v="EJECUTADO_EXITOSO"/>
    <s v="EJECUTADO EXITOSO"/>
    <s v="29-8 SE ESCALA SOLICITUD A LA RED PARA VALIDAR ATENCION..RESPUESTA DE LA RED. TENEMOS EL VISTO BUENO POR PARTE DE ENTIDAD POR FAVOR PROCEDAMOS A DEJAR INSTALADO EL PINPAD._x000a_30-08-2025 / Solución: SE VISITA EL COMERCIO, SE CAMBIA DATAFONO DESK 3500 POR COMPATIBILIDAD PARA INSTALAR PINPAD DESK 2600, TARJETA DE SEMBRADO 0308, PRUEBAS OK, TELECARGA TRNA  / Usuario: Jorge Luis cortes Gutiérrez  Telefono: 3177725799 / Correo: jorge_cortesgutierrez@hotmail.com"/>
    <s v="VISITA_TÉCNICA"/>
    <s v="A406Z702"/>
    <s v="TIPO I"/>
    <s v="TERRESTRE"/>
    <n v="1"/>
    <n v="0"/>
    <s v="HERRERA MONAR GEOVANNY"/>
    <n v="65960.072302"/>
    <n v="75096.394270399993"/>
    <n v="65960.072302"/>
    <m/>
    <m/>
    <m/>
    <m/>
    <m/>
    <m/>
  </r>
  <r>
    <s v="CALI"/>
    <x v="3"/>
    <x v="3"/>
    <n v="76001"/>
    <n v="5773866"/>
    <n v="90128273"/>
    <s v="ORDEN DE CAMBIO"/>
    <s v="VALLE DEL CAUCA"/>
    <s v="CALI"/>
    <s v="MASTERCOPIAS 24"/>
    <s v="REDEBAN"/>
    <s v="FO-25-1435438"/>
    <d v="2025-08-27T15:19:00"/>
    <d v="2025-08-30T15:12:00"/>
    <s v="BANCO DE BOGOTA"/>
    <s v="BASEDATAFONO"/>
    <s v="BASEDATAFONO"/>
    <m/>
    <m/>
    <s v="EJECUTADO_EXITOSO"/>
    <s v="EJECUTADO EXITOSO"/>
    <s v="SOLICITUD BASE PARA DATAFONO_x000a_30-08-2025 / Solución: SE VISITA EL COMERCIO, SE INSTALA BASE DE DATAFONO NO LA TENIAN / Usuario: Lina Quinayas Telefono: 3113692874 / Correo: mastercopias24@gmail.com"/>
    <s v="VISITA_TÉCNICA"/>
    <s v="F9ZZZ494"/>
    <s v="TIPO I"/>
    <s v="TERRESTRE"/>
    <n v="1"/>
    <n v="0"/>
    <s v="HERRERA MONAR GEOVANNY"/>
    <n v="65960.072302"/>
    <n v="75096.394270399993"/>
    <n v="65960.072302"/>
    <m/>
    <m/>
    <m/>
    <m/>
    <m/>
    <m/>
  </r>
  <r>
    <s v="BOGOTA"/>
    <x v="4"/>
    <x v="4"/>
    <n v="11001"/>
    <s v="TA-25-905151"/>
    <n v="18336354"/>
    <s v="ORDEN DE CAMBIO"/>
    <s v="CUNDINAMARCA"/>
    <s v="BOGOTA"/>
    <s v="MISCELANEA DANN@SOFIA.COM"/>
    <s v="REDEBAN"/>
    <s v="FO-25-1306603"/>
    <d v="2025-08-05T09:51:00"/>
    <d v="2025-08-01T10:50:01"/>
    <s v="BANCO DE BOGOTA"/>
    <s v="CIERRE"/>
    <s v="CIERRE"/>
    <m/>
    <m/>
    <s v="EJECUTADO_EXITOSO"/>
    <s v="CIERRE EXITOSO"/>
    <s v="SOLICITUD CIERRE AVAL_x000a_0_x000a_01-08-2025 SE REALIZA EL RETIRO DE EQUIPO DE CB AVAL SIN NOVEDAD "/>
    <s v="VISITA_TÉCNICA"/>
    <s v="AB12Z524"/>
    <s v="TIPO I"/>
    <s v="TERRESTRE"/>
    <n v="1"/>
    <n v="0"/>
    <s v="ORTIZ MARTINEZ STIVEN"/>
    <n v="65960.072302"/>
    <n v="75096.394270399993"/>
    <n v="65960.072302"/>
    <m/>
    <m/>
    <m/>
    <m/>
    <m/>
    <m/>
  </r>
  <r>
    <s v="MEDELLIN"/>
    <x v="2"/>
    <x v="2"/>
    <n v="5266"/>
    <s v="TA-25-897512"/>
    <n v="72794571"/>
    <s v="ORDEN DE CAMBIO"/>
    <s v="ANTIOQUIA"/>
    <s v="ENVIGADO"/>
    <s v="PAPELERIA SANTILLANA"/>
    <s v="REDEBAN"/>
    <s v="FO-25-1294268"/>
    <d v="2025-08-02T10:43:00"/>
    <d v="2025-08-01T13:00:08"/>
    <s v="BANCO DE BOGOTA"/>
    <s v="CIERRE"/>
    <s v="CIERRE"/>
    <m/>
    <m/>
    <s v="EJECUTADO_EXITOSO"/>
    <s v="CIERRE EXITOSO"/>
    <s v="SOLICITUD CIERRE AVAL_x000a_0_x000a_01-08-2025 SE RECOGE EQUIPO Y ACCESORIOS EN OTRA DIRECCIÓN, AL DATAFONO LE FALTA LA TAPA TRASERA "/>
    <s v="VISITA_TÉCNICA"/>
    <s v="106ZZ329"/>
    <s v="TIPO I"/>
    <s v="TERRESTRE"/>
    <n v="1"/>
    <n v="0"/>
    <s v="RUA ALVAREZ RICHARD ANDRES"/>
    <n v="65960.072302"/>
    <n v="75096.394270399993"/>
    <n v="65960.072302"/>
    <m/>
    <m/>
    <m/>
    <m/>
    <m/>
    <m/>
  </r>
  <r>
    <s v="CALI"/>
    <x v="3"/>
    <x v="3"/>
    <n v="76001"/>
    <s v="TA-25-921125"/>
    <n v="23965122"/>
    <s v="ORDEN DE CAMBIO"/>
    <s v="VALLE DEL CAUCA"/>
    <s v="CALI"/>
    <s v="GOOGLE DIGITAL COM"/>
    <s v="REDEBAN"/>
    <s v="FO-25-1328668"/>
    <d v="2025-08-09T11:12:00"/>
    <d v="2025-08-06T10:34:02"/>
    <s v="BANCO DE BOGOTA"/>
    <s v="CIERRE"/>
    <s v="CIERRE"/>
    <m/>
    <m/>
    <s v="EJECUTADO_EXITOSO"/>
    <s v="CIERRE EXITOSO"/>
    <s v="SOLICITUD CIERRE AVAL_x000a_0_x000a_06-08-2025 SE REALIZA RETIRO DEL CB AVAL SIN NOVEDAD."/>
    <s v="VISITA_TÉCNICA"/>
    <s v="5A002306"/>
    <s v="TIPO I"/>
    <s v="TERRESTRE"/>
    <n v="1"/>
    <n v="0"/>
    <s v="TORRES GARCIA JENDRY JOSE"/>
    <n v="65960.072302"/>
    <n v="75096.394270399993"/>
    <n v="65960.072302"/>
    <m/>
    <m/>
    <m/>
    <m/>
    <m/>
    <m/>
  </r>
  <r>
    <s v="BUCARAMANGA"/>
    <x v="1"/>
    <x v="1"/>
    <n v="68655"/>
    <s v="TA-25-921133"/>
    <n v="22338701"/>
    <s v="ORDEN DE CAMBIO"/>
    <s v="SANTANDER"/>
    <s v="SABANA DE TORRES"/>
    <s v="DROGUERIA SUPERDROGAS EL PROGRESO"/>
    <s v="REDEBAN"/>
    <s v="FO-25-1328686"/>
    <d v="2025-08-11T11:12:00"/>
    <d v="2025-08-06T11:01:27"/>
    <s v="BANCO DE BOGOTA"/>
    <s v="CIERRE"/>
    <s v="CIERRE"/>
    <m/>
    <m/>
    <s v="EJECUTADO_EXITOSO"/>
    <s v="CIERRE EXITOSO"/>
    <s v="SOLICITUD CIERRE AVAL_x000a_05/08/2025 EN COMUNICACION CON EL SEÑOR ALVARO AL NUMERO 3165657098 ,NOS INFORMA QUE NOS PUEDE ATENDER EL DIA DE MAÑANA 6 DE AGOSTO PARA LA ENTREGA DE EQUIPOS DEBIDO A Q DEBE SOLUCIONAR UNOS INCONVENIENTES EL DÍA DE HOY Y YA MAÑANA ENTREGARIA LOS EQUIPOS, SE LE INDICA A SE ESTARA PASANDO MAÑANA EN HORAS AM_x000a_06-08-2025 SE RETIRA DATAFONO , LECTOR CABLES BASE Y FUENTE CIERRE EXITOSO"/>
    <s v="VISITA_TÉCNICA"/>
    <s v="LASZZ997"/>
    <s v="TIPO III"/>
    <s v="TERRESTRE"/>
    <n v="1"/>
    <n v="0"/>
    <s v="GELVEZ MOGOLLON JOSE ELISEO"/>
    <n v="275728.78077800001"/>
    <n v="196536.5258152"/>
    <n v="275728.78077800001"/>
    <m/>
    <m/>
    <m/>
    <m/>
    <m/>
    <m/>
  </r>
  <r>
    <s v="CALI"/>
    <x v="3"/>
    <x v="3"/>
    <n v="76001"/>
    <s v="TA-25-921118"/>
    <n v="18930305"/>
    <s v="ORDEN DE CAMBIO"/>
    <s v="VALLE DEL CAUCA"/>
    <s v="CALI"/>
    <s v="MULTISERVICIOS M Y K"/>
    <s v="REDEBAN"/>
    <s v="FO-25-1328651"/>
    <d v="2025-08-09T11:12:00"/>
    <d v="2025-08-06T11:50:00"/>
    <s v="BANCO DE BOGOTA"/>
    <s v="CIERRE"/>
    <s v="CIERRE"/>
    <m/>
    <m/>
    <s v="ILOCALIZADO"/>
    <s v="CB CERRADO - DESOCUPADO"/>
    <s v="SOLICITUD CIERRE AVAL_x000a_0_x000a_05-08-2025 SE LLEGA AL COMERCIO PERO EL COMERCIO NO EXISTE SE LLAMA AL CLIENTE Y NO CONTESTA "/>
    <s v="VISITA_TÉCNICA"/>
    <n v="0"/>
    <s v="TIPO I"/>
    <s v="TERRESTRE"/>
    <n v="1"/>
    <n v="0"/>
    <s v="CUERO RUIZ JHONNY"/>
    <n v="65960.072302"/>
    <n v="75096.394270399993"/>
    <n v="65960.072302"/>
    <m/>
    <m/>
    <m/>
    <m/>
    <m/>
    <m/>
  </r>
  <r>
    <s v="BARRANQUILLA"/>
    <x v="5"/>
    <x v="5"/>
    <n v="8685"/>
    <s v="TA-25-921124"/>
    <n v="17337916"/>
    <s v="ORDEN DE CAMBIO"/>
    <s v="ATLANTICO"/>
    <s v="SANTO TOMAS"/>
    <s v="FERRETERIA LOS HIERROS DE SANT"/>
    <s v="REDEBAN"/>
    <s v="FO-25-1328666"/>
    <d v="2025-08-11T11:12:00"/>
    <d v="2025-08-06T12:00:00"/>
    <s v="BANCO DE BOGOTA"/>
    <s v="CIERRE"/>
    <s v="CIERRE"/>
    <m/>
    <m/>
    <s v="EJECUTADO_EXITOSO"/>
    <s v="CIERRE EXITOSO"/>
    <s v="SOLICITUD CIERRE AVAL_x000a_0_x000a_05-08-2025 SE REALIZA VISITA TÉCNICA, SE RETIRA DEL SITIO DATAFONO, PIN PAD, LECTOR DE BARRAS Y HUB, SE ENVÍA A BODEGA DE LÍNEA COMUNICACIONES EN LA CIUDAD DE BARRANQUILLA."/>
    <s v="VISITA_TÉCNICA"/>
    <s v="HA00G932"/>
    <s v="TIPO II"/>
    <s v="TERRESTRE"/>
    <n v="1"/>
    <n v="0"/>
    <s v="DE AGUAS MUÑOZ DAVID JOSE"/>
    <n v="144967.87232000002"/>
    <n v="140395.6348884"/>
    <n v="144967.87232000002"/>
    <m/>
    <m/>
    <m/>
    <m/>
    <m/>
    <m/>
  </r>
  <r>
    <s v="CALI"/>
    <x v="3"/>
    <x v="3"/>
    <n v="76001"/>
    <s v="TA-25-921126"/>
    <n v="24717266"/>
    <s v="ORDEN DE CAMBIO"/>
    <s v="VALLE DEL CAUCA"/>
    <s v="CALI"/>
    <s v="CENTRO MULTISERVICIOS SERVIYA"/>
    <s v="REDEBAN"/>
    <s v="FO-25-1328670"/>
    <d v="2025-08-09T11:12:00"/>
    <d v="2025-08-06T12:10:00"/>
    <s v="BANCO DE BOGOTA"/>
    <s v="CIERRE"/>
    <s v="CIERRE"/>
    <m/>
    <m/>
    <s v="NO_EXITOSO"/>
    <s v="CB NO ENTREGA EQUIPO"/>
    <s v="SOLICITUD CIERRE AVAL_x000a_0_x000a_05-08-2025 SE LLAMA AL CLIENTE E INDICA QUE NO ENTREGA LOS EQUIPOS YA QUE ESTA ESPERANDO LA REACTIVACION POR PARTE DEL BANCO"/>
    <s v="SOPORTE_TELEFÓNICO"/>
    <n v="0"/>
    <s v="TIPO I"/>
    <s v="TERRESTRE"/>
    <n v="0"/>
    <n v="0"/>
    <s v="CUERO RUIZ JHONNY"/>
    <n v="41241.0800752"/>
    <n v="0"/>
    <n v="41241.0800752"/>
    <m/>
    <m/>
    <m/>
    <m/>
    <m/>
    <m/>
  </r>
  <r>
    <s v="BOGOTA"/>
    <x v="4"/>
    <x v="4"/>
    <n v="11001"/>
    <s v="TA-25-921113"/>
    <n v="41891706"/>
    <s v="ORDEN DE CAMBIO"/>
    <s v="CUNDINAMARCA"/>
    <s v="BOGOTA"/>
    <s v="SERVI EXPRESS A&amp;S"/>
    <s v="REDEBAN"/>
    <s v="FO-25-1334357"/>
    <d v="2025-08-09T11:12:00"/>
    <d v="2025-08-06T12:11:05"/>
    <s v="BANCO DE BOGOTA"/>
    <s v="CIERRE"/>
    <s v="CIERRE"/>
    <m/>
    <m/>
    <s v="EJECUTADO_EXITOSO"/>
    <s v="CIERRE EXITOSO"/>
    <s v="SOLICITUD CIERRE AVAL_x000a_0_x000a_05-08-2025 SE REALIZA VISITA DE CAMPO DONDE SE EVIDENCIA QUE COMERCIO ESTA CERRADO SE INTENTA COMUNICACIÓN A LA LÍNEA 3004467396 NO CONTESTAN. SE INFORMA A SUPERVISOR QUIEN AUTORIZA REPROGRAMACION DE VISITA._x000a_0_x000a_06-08-2025 CIERRE DE CB OK SE RETIRA DATAFONO Y LECTORA "/>
    <s v="VISITA_TÉCNICA"/>
    <s v="TV008282"/>
    <s v="TIPO I"/>
    <s v="TERRESTRE"/>
    <n v="2"/>
    <n v="0"/>
    <s v="ROZO ROZO WILLIAM ASDRUBAL"/>
    <n v="65960.072302"/>
    <n v="75096.394270399993"/>
    <n v="131920.144604"/>
    <m/>
    <m/>
    <m/>
    <m/>
    <m/>
    <m/>
  </r>
  <r>
    <s v="MEDELLIN"/>
    <x v="2"/>
    <x v="2"/>
    <n v="5034"/>
    <s v="TA-25-921131"/>
    <n v="68967447"/>
    <s v="ORDEN DE CAMBIO"/>
    <s v="ANTIOQUIA"/>
    <s v="ANDES"/>
    <s v="RAPITRAMITES ANDES "/>
    <s v="REDEBAN"/>
    <s v="FO-25-1328681"/>
    <d v="2025-08-11T11:12:00"/>
    <d v="2025-08-06T12:15:00"/>
    <s v="BANCO DE BOGOTA"/>
    <s v="CIERRE"/>
    <s v="CIERRE"/>
    <m/>
    <m/>
    <s v="NO_EXITOSO"/>
    <s v="CB NO ENTREGA EQUIPO"/>
    <s v="SOLICITUD CIERRE AVAL_x000a_0_x000a_05-08-2025 SE LLEGA A LA DIRECCIÓN INDICADA COMERCIO YA NO ESTÁ EN ESA DIRECCIÓN SE LLAMA AL CLIENTE EL CUAL INFORMA QUE ESTÁ EN OTRO DIRECCIÓN PERO QUE AHORA NO NOS PUEDE ATENDER POR LO QUE SE CIERRE ACTIVIDAD "/>
    <s v="VISITA_TÉCNICA"/>
    <n v="0"/>
    <s v="TIPO III"/>
    <s v="TERRESTRE"/>
    <n v="1"/>
    <n v="0"/>
    <s v="ALVAREZ ARENAS VICTOR HUGO"/>
    <n v="275728.78077800001"/>
    <n v="196536.5258152"/>
    <n v="275728.78077800001"/>
    <m/>
    <m/>
    <m/>
    <m/>
    <m/>
    <m/>
  </r>
  <r>
    <s v="BOGOTA"/>
    <x v="4"/>
    <x v="4"/>
    <n v="11001"/>
    <s v="TA-25-921134"/>
    <n v="39896360"/>
    <s v="ORDEN DE CAMBIO"/>
    <s v="CUNDINAMARCA"/>
    <s v="BOGOTA"/>
    <s v="AUTO EXPRES SUPER ORLY"/>
    <s v="REDEBAN"/>
    <s v="FO-25-1328689"/>
    <d v="2025-08-09T11:12:00"/>
    <d v="2025-08-06T12:52:00"/>
    <s v="BANCO DE BOGOTA"/>
    <s v="CIERRE"/>
    <s v="CIERRE"/>
    <m/>
    <m/>
    <s v="EJECUTADO_EXITOSO"/>
    <s v="CIERRE EXITOSO"/>
    <s v="SOLICITUD CIERRE AVAL_x000a_0_x000a_05-08-2025 SE REALIZA CIERRE CB AVAL SE RETIRA DATAFONO BASE FUENTE DATOS Y LECTORA"/>
    <s v="VISITA_TÉCNICA"/>
    <s v="SV003768"/>
    <s v="TIPO I"/>
    <s v="TERRESTRE"/>
    <n v="1"/>
    <n v="0"/>
    <s v="GALINDO ROJAS LUIS FELIPE"/>
    <n v="65960.072302"/>
    <n v="75096.394270399993"/>
    <n v="65960.072302"/>
    <m/>
    <m/>
    <m/>
    <m/>
    <m/>
    <m/>
  </r>
  <r>
    <s v="MEDELLIN"/>
    <x v="2"/>
    <x v="2"/>
    <n v="5034"/>
    <s v="TA-25-922628"/>
    <n v="27084201"/>
    <s v="ORDEN DE CAMBIO"/>
    <s v="ANTIOQUIA"/>
    <s v="ANDES"/>
    <s v="DROGUERIA JMA ANDES"/>
    <s v="REDEBAN"/>
    <s v="FO-25-1330679"/>
    <d v="2025-08-05T10:02:00"/>
    <d v="2025-08-06T13:26:00"/>
    <s v="BANCO DE BOGOTA"/>
    <s v="CIERRE"/>
    <s v="RETIRO VOLUNTARIO"/>
    <m/>
    <m/>
    <s v="EJECUTADO_EXITOSO"/>
    <s v="CIERRE EXITOSO"/>
    <s v="SE PROCEDE A CREAR RETIRO VOLUNTARIO_x000a_0_x000a_05-08-2025 SE REALIZA CIERRE EXITOSO POR CAMBIO DE RAZÓN SOCIAL RETIRO VOLUNTARIO "/>
    <s v="VISITA_TÉCNICA"/>
    <s v="9L0VZ608"/>
    <s v="TIPO III"/>
    <s v="TERRESTRE"/>
    <n v="1"/>
    <n v="0"/>
    <s v="ALVAREZ ARENAS VICTOR HUGO"/>
    <n v="275728.78077800001"/>
    <n v="196536.5258152"/>
    <n v="275728.78077800001"/>
    <m/>
    <m/>
    <m/>
    <m/>
    <m/>
    <m/>
  </r>
  <r>
    <s v="CALI"/>
    <x v="3"/>
    <x v="3"/>
    <n v="76001"/>
    <s v="TA-25-921116"/>
    <n v="13610811"/>
    <s v="ORDEN DE CAMBIO"/>
    <s v="VALLE DEL CAUCA"/>
    <s v="CALI"/>
    <s v="DIFFER COMUNICACIONES"/>
    <s v="REDEBAN"/>
    <s v="FO-25-1328644"/>
    <d v="2025-08-09T11:12:00"/>
    <d v="2025-08-06T14:40:53"/>
    <s v="BANCO DE BOGOTA"/>
    <s v="CIERRE"/>
    <s v="CIERRE"/>
    <m/>
    <m/>
    <s v="EJECUTADO_EXITOSO"/>
    <s v="CIERRE EXITOSO"/>
    <s v="SOLICITUD CIERRE AVAL_x000a_0_x000a_06-08-2025 SE REALIZA RETIRO DE CB AVAL SIN NOVEDAD._x000a_2 DATÁFONO._x000a_2 PIN PAD._x000a_2 LECTORES._x000a_2 HUB."/>
    <s v="VISITA_TÉCNICA"/>
    <s v="111ZZ208 - IZ9ZZ733"/>
    <s v="TIPO I"/>
    <s v="TERRESTRE"/>
    <n v="1"/>
    <n v="0"/>
    <s v="TORRES GARCIA JENDRY JOSE"/>
    <n v="65960.072302"/>
    <n v="75096.394270399993"/>
    <n v="65960.072302"/>
    <m/>
    <m/>
    <m/>
    <m/>
    <m/>
    <m/>
  </r>
  <r>
    <s v="BOGOTA"/>
    <x v="4"/>
    <x v="4"/>
    <n v="25307"/>
    <s v="TA-25-921129"/>
    <n v="39658943"/>
    <s v="ORDEN DE CAMBIO"/>
    <s v="CUNDINAMARCA"/>
    <s v="GIRARDOT"/>
    <s v="MULTISERVICIOS DINNISTON"/>
    <s v="REDEBAN"/>
    <s v="FO-25-1328677"/>
    <d v="2025-08-11T11:12:00"/>
    <d v="2025-08-06T15:01:26"/>
    <s v="BANCO DE BOGOTA"/>
    <s v="CIERRE"/>
    <s v="CIERRE"/>
    <m/>
    <m/>
    <s v="ILOCALIZADO"/>
    <s v="CB CERRADO - DESOCUPADO"/>
    <s v="SOLICITUD CIERRE AVAL_x000a_0_x000a_06-08-2025 SE VISITA COMERCIO POR CIERRE DE PUNTO AVAL BANCO BOGOTÁ AL LLEGAR AL COMERCIO ESTE SE ENCUENTRA CERRADO , SE INTENTA  GESTION TELEFÓNICA AL NÚMERO 3123598755 SIN ÉXITO SE ESCRIBE VÍA WHATSAPP PERO CLIENTE NO RESPONDE , SE PROCEDE A CERRAR ACTIVIDAD SIN MÁS NOVEDAD "/>
    <s v="VISITA_TÉCNICA"/>
    <n v="0"/>
    <s v="TIPO III"/>
    <s v="TERRESTRE"/>
    <n v="1"/>
    <n v="0"/>
    <s v="ROMERO ROJAS BREIDY JHOHAN"/>
    <n v="275728.78077800001"/>
    <n v="196536.5258152"/>
    <n v="275728.78077800001"/>
    <m/>
    <m/>
    <m/>
    <m/>
    <m/>
    <m/>
  </r>
  <r>
    <s v="PEREIRA"/>
    <x v="3"/>
    <x v="6"/>
    <n v="76895"/>
    <s v="TA-25-921119"/>
    <n v="19401579"/>
    <s v="ORDEN DE CAMBIO"/>
    <s v="VALLE DEL CAUCA"/>
    <s v="ZARZAL"/>
    <s v="GB CELL DISTRIBUIDORES"/>
    <s v="REDEBAN"/>
    <s v="FO-25-1328656"/>
    <d v="2025-08-09T11:12:00"/>
    <d v="2025-08-06T15:25:45"/>
    <s v="BANCO DE BOGOTA"/>
    <s v="CIERRE"/>
    <s v="CIERRE"/>
    <m/>
    <m/>
    <s v="EJECUTADO_EXITOSO"/>
    <s v="CIERRE EXITOSO"/>
    <s v="SOLICITUD CIERRE AVAL_x000a_0_x000a_06-08-2025 VISITAMOS COMERCIO REALIZAMOS RETIRO DE DATÁFONO CON LECTOR DE BARRAS, NO TIENE NADA DE ROLLOS. "/>
    <s v="VISITA_TÉCNICA"/>
    <s v="II00X871"/>
    <s v="TIPO III"/>
    <s v="TERRESTRE"/>
    <n v="1"/>
    <n v="0"/>
    <s v="ARROYAVE CANO MANUEL GUILLERMO"/>
    <n v="275728.78077800001"/>
    <n v="196536.5258152"/>
    <n v="275728.78077800001"/>
    <m/>
    <m/>
    <m/>
    <m/>
    <m/>
    <m/>
  </r>
  <r>
    <s v="BOGOTA"/>
    <x v="4"/>
    <x v="4"/>
    <n v="99001"/>
    <s v="TA-25-886774"/>
    <n v="50095470"/>
    <s v="ORDEN DE CAMBIO"/>
    <s v="VICHADA"/>
    <s v="PUERTO CARREÑO"/>
    <s v="NAUTIAGRO - PCR"/>
    <s v="REDEBAN"/>
    <s v="FO-25-1274557"/>
    <d v="2025-07-29T10:21:00"/>
    <d v="2025-08-06T15:58:00"/>
    <s v="BANCO DE BOGOTA"/>
    <s v="CIERRE"/>
    <s v="CIERRE"/>
    <m/>
    <m/>
    <s v="EJECUTADO_EXITOSO"/>
    <s v="CIERRE EXITOSO"/>
    <s v="SOLICITUD CIERRE AVAL_x000a_25/07/2025 ACTIVIDAD SE PROGRAMA PARA EL DÍA 05-08-2025 YA QUE NO FUE POSIBLE CONSEGUIR VUELO ANTES DEL VENCIMIENTO. SE HABLA CON EL COMERCIO PARA INDICARLE LA FECHA DE VIAJE._x000a_05-08-2025 SE REALIZA VISITA AL COMERCIO PARA EJECUTAR CIERRE DE CB AVAL POR SOLICITUD DEL CLIENTE OK. SE RETIRAN EQUIPOS OK Ñ"/>
    <s v="VISITA_TÉCNICA"/>
    <s v="NN04Z009"/>
    <s v="TIPO IV ESPECIAL"/>
    <s v="AEREO"/>
    <n v="1"/>
    <n v="0"/>
    <s v="CORTES VELANDIA MIGUEL ANGEL"/>
    <n v="988462.96268840006"/>
    <n v="196536.5258152"/>
    <n v="988462.96268840006"/>
    <m/>
    <m/>
    <m/>
    <m/>
    <m/>
    <m/>
  </r>
  <r>
    <s v="MONTERIA"/>
    <x v="5"/>
    <x v="5"/>
    <n v="23417"/>
    <s v="TA-25-921117"/>
    <n v="16606824"/>
    <s v="ORDEN DE CAMBIO"/>
    <s v="CORDOBA"/>
    <s v="LORICA"/>
    <s v="SUPERFAMILIA PLUS DROGUERIA MI"/>
    <s v="REDEBAN"/>
    <s v="FO-25-1328648"/>
    <d v="2025-08-11T11:12:00"/>
    <d v="2025-08-06T16:25:00"/>
    <s v="BANCO DE BOGOTA"/>
    <s v="CIERRE"/>
    <s v="CIERRE"/>
    <m/>
    <m/>
    <s v="NO_EXITOSO"/>
    <s v="PARCIAL EXITOSO PTE. DATAFONO"/>
    <s v="SOLICITUD CIERRE AVAL_x000a_0_x000a_05-08-2025 EN VISITA TÉCNICA AL COMERCIO SE REALIZÓ CIERRE DE CORRESPONSAL BANCO DE BOGOTÁ OK, SE RETIRAN EQUIPOS RELACIONADOS PINPAD, DATAFONO, LECTOR DE BARRAS Y ACCESORIOS TODO EN BUEN ESTADO OK, CIERRE AVAL EXITOSOS OK, EQUIPOS SE ENVÍAN A BODEGA LÍNEA COMUNICACIONES SEDE MONTERIA OK"/>
    <s v="VISITA_TÉCNICA"/>
    <s v="BL018602"/>
    <s v="TIPO II"/>
    <s v="TERRESTRE"/>
    <n v="1"/>
    <n v="0"/>
    <s v="GONZALEZ FERRER JESUS ALEXANDER"/>
    <n v="144967.87232000002"/>
    <n v="140395.6348884"/>
    <n v="144967.87232000002"/>
    <m/>
    <m/>
    <m/>
    <m/>
    <m/>
    <m/>
  </r>
  <r>
    <s v="SINCELEJO"/>
    <x v="5"/>
    <x v="5"/>
    <n v="70001"/>
    <s v="TA-25-921120"/>
    <n v="19997675"/>
    <s v="ORDEN DE CAMBIO"/>
    <s v="SUCRE"/>
    <s v="SINCELEJO"/>
    <s v="NEGOCIOS E INVERSIONES MONTESUR"/>
    <s v="REDEBAN"/>
    <s v="FO-25-1328660"/>
    <d v="2025-08-11T11:12:00"/>
    <d v="2025-08-08T11:14:00"/>
    <s v="BANCO DE BOGOTA"/>
    <s v="CIERRE"/>
    <s v="CIERRE"/>
    <m/>
    <m/>
    <s v="EJECUTADO_EXITOSO"/>
    <s v="CIERRE EXITOSO"/>
    <s v="SOLICITUD CIERRE AVAL_x000a_0_x000a_08-08-2025 SE VISITA SITIO SE VERIFICA INFORMACIÓN SE REALIZA RETIRO DE DATÁFONO ESCANEAR, EQUIPOS FUNCIONALES ."/>
    <s v="VISITA_TÉCNICA"/>
    <s v="LSZZZ128 "/>
    <s v="TIPO I"/>
    <s v="TERRESTRE"/>
    <n v="1"/>
    <n v="0"/>
    <s v="SANTOS GUZMAN CHRISTIAN FELIPE"/>
    <n v="65960.072302"/>
    <n v="75096.394270399993"/>
    <n v="65960.072302"/>
    <m/>
    <m/>
    <m/>
    <m/>
    <m/>
    <m/>
  </r>
  <r>
    <s v="BARRANQUILLA"/>
    <x v="5"/>
    <x v="5"/>
    <n v="8296"/>
    <s v="TA-25-921132"/>
    <n v="87118757"/>
    <s v="ORDEN DE CAMBIO"/>
    <s v="ATLANTICO"/>
    <s v="GALAPA"/>
    <s v="DEYCA"/>
    <s v="REDEBAN"/>
    <s v="FO-25-1339306"/>
    <d v="2025-08-11T11:12:00"/>
    <d v="2025-08-08T13:54:32"/>
    <s v="BANCO DE BOGOTA"/>
    <s v="CIERRE"/>
    <s v="CIERRE"/>
    <m/>
    <m/>
    <s v="EJECUTADO_EXITOSO"/>
    <s v="CIERRE EXITOSO"/>
    <s v="SOLICITUD CIERRE AVAL_x000a_0_x000a_05-08-2025 SE REALIZA VISITA TÉCNICA, NO SE CONSIGUE EL COMERCIO, EN COMUNICACIÓN CON EL CLIENTE INDICA QUE SE TRASLADARON A OTRA DIRECCIÓN CALLE 11 #16-59, EN COMUNICACIÓN TELEFÓNICA CLIENTE INDICA QUE NO PUEDE ENTREGAR LOS EQUIPOS EL DÍA DE HOY, INDICA QUE ESTÁ REALIZANDO DILIGENCIAS PERSONALES, INDICA QUE SE REPROGRAME LA VISITA TÉCNICA PARA EL DÍA DE MAÑANA 6 DE AGOSTO DESPUÉS DE 2 PM._x000a_06/08/2025 SE REALIZA GESTIÓN TELEFÓNICA Y EN COMUNICACIÓN CON EL CLIENTE INDICA QUE NO SE ENCUENTRA EN EL PUNTO, INDICA QUE PUEDE ATENDER LA VISITA EL DÍA VIERNES 8 DE AGOSTO DESPUÉS DE 9 AM, INDICA QUE SE ENCUENTRA REALIZANDO DILIGENCIAS PERSONALES Y QUE NO PUEDE ENTREGAR EL EQUIPO YA QUE NO SE ENCUENTRA EN SITIO._x000a_08-08-2025 SE REALIZA VISITA TÉCNICA, SE RETIRA DEL SITIO, DATAFONO INGENICO DESK 3500 Y LECTOR DE BARRAS, SE ENVÍAN A BODEGA DE LÍNEA COMUNICACIONES EN LA CIUDAD DE BARRANQUILLA."/>
    <s v="VISITA_TÉCNICA"/>
    <s v="10NZZ878"/>
    <s v="TIPO I"/>
    <s v="TERRESTRE"/>
    <n v="2"/>
    <n v="0"/>
    <s v="DE AGUAS MUÑOZ DAVID JOSE"/>
    <n v="65960.072302"/>
    <n v="75096.394270399993"/>
    <n v="131920.144604"/>
    <m/>
    <m/>
    <m/>
    <m/>
    <m/>
    <m/>
  </r>
  <r>
    <s v="BOGOTA"/>
    <x v="4"/>
    <x v="4"/>
    <n v="11001"/>
    <s v="TA-25-939877"/>
    <n v="18704528"/>
    <s v="ORDEN DE CAMBIO"/>
    <s v="CUNDINAMARCA"/>
    <s v="BOGOTA"/>
    <s v="PAPEL Y MISCELANEA ARCOIRIS 2"/>
    <s v="REDEBAN"/>
    <s v="FO-25-1341530"/>
    <d v="2025-08-13T10:48:00"/>
    <d v="2025-08-08T16:28:44"/>
    <s v="BANCO DE BOGOTA"/>
    <s v="CIERRE"/>
    <s v="CIERRE"/>
    <m/>
    <m/>
    <s v="EJECUTADO_EXITOSO"/>
    <s v="CIERRE EXITOSO"/>
    <s v="SOLICITUD CIERRE AVAL_x000a_0_x000a_08-08-2025 SE LLEGA A LA DIRECCIÓN INDICADA, SE REALIZA EL RETIRO DE DATÁFONO CON PLACA 287396 , SE PIDE INVENTARIO A REDEBAN Y ÚNICAMENTE EL COMERCIO CUENTA CON DATÁFONO , SIN LECTOR EN INVENTARIO Y COMERCIO TAMPOCO CUENTA CON LECTOR. CIERRE EXITOSO"/>
    <s v="VISITA_TÉCNICA"/>
    <s v="9B0GZ877"/>
    <s v="TIPO I"/>
    <s v="TERRESTRE"/>
    <n v="1"/>
    <n v="0"/>
    <s v="GARCIA PASTRANA KEVIN FERNANDO"/>
    <n v="65960.072302"/>
    <n v="75096.394270399993"/>
    <n v="65960.072302"/>
    <m/>
    <m/>
    <m/>
    <m/>
    <m/>
    <m/>
  </r>
  <r>
    <s v="VALLEDUPAR"/>
    <x v="5"/>
    <x v="5"/>
    <n v="20250"/>
    <s v="TA-25-921115"/>
    <n v="20377420"/>
    <s v="ORDEN DE CAMBIO"/>
    <s v="CESAR"/>
    <s v="EL PASO"/>
    <s v="PAPELERIA MI ANGELITO"/>
    <s v="REDEBAN"/>
    <s v="FO-25-1328638"/>
    <d v="2025-08-11T11:12:00"/>
    <d v="2025-08-09T10:14:01"/>
    <s v="BANCO DE BOGOTA"/>
    <s v="CIERRE"/>
    <s v="CIERRE"/>
    <m/>
    <m/>
    <s v="ILOCALIZADO"/>
    <s v="CB CERRADO - DESOCUPADO"/>
    <s v="SOLICITUD CIERRE AVAL_x000a_0_x000a_09-08-2025 BUENOS DIAS SE VISI DIRECCIÓN PERO SE EVIDENCIA QUE EL LUGAR ESTÁ CERRADO, SE CONSULTA CON LOS VECINOS E INFORMAN QUE LOS DUEÑOS DEL COMERCIO YA NO VIVEN EN EL MUNICIPIO._x000a_"/>
    <s v="VISITA_TÉCNICA"/>
    <n v="0"/>
    <s v="TIPO III"/>
    <s v="TERRESTRE"/>
    <n v="1"/>
    <n v="0"/>
    <s v="BENITEZ CARVAJAL ALVARO JAVIER"/>
    <n v="275728.78077800001"/>
    <n v="196536.5258152"/>
    <n v="275728.78077800001"/>
    <m/>
    <m/>
    <m/>
    <m/>
    <m/>
    <m/>
  </r>
  <r>
    <s v="BOGOTA"/>
    <x v="4"/>
    <x v="4"/>
    <n v="11001"/>
    <s v="TA-25-921114"/>
    <n v="18115535"/>
    <s v="ORDEN DE CAMBIO"/>
    <s v="CUNDINAMARCA"/>
    <s v="BOGOTA"/>
    <s v="LICORERA Y TELECOMUNICACIONES"/>
    <s v="REDEBAN"/>
    <s v="FO-25-1340865"/>
    <d v="2025-08-09T11:12:00"/>
    <d v="2025-08-09T11:24:57"/>
    <s v="BANCO DE BOGOTA"/>
    <s v="CIERRE"/>
    <s v="CIERRE"/>
    <m/>
    <m/>
    <s v="EJECUTADO_EXITOSO"/>
    <s v="CIERRE EXITOSO"/>
    <s v="SOLICITUD CIERRE AVAL_x000a_0_x000a_06-08-2025 SE REALIZA VISITA PARA ATENDER CIERRE DE CORRESPONSAL PERO AL LLEGAR NO SE ENCUENTRA LA PERSONA ENCARGADA SE LLAMA NÚMEROS DE CONTACTOS 3208806736 DONDE NOS ATIENDE SE EDYSON FABIAN JIMENEZ BUITRAGO  NOS INDICA QUE NOS PUEDES ATENDER EL DÍA VIERNES O SÁBADO EN HORAS DE LA MAÑANA SE INFORMA A COORDINADOR DE ZONA PARA REPROGRAMAR VISITA, PERSONA QUE ESTÁ EN COMERCIO JENNY ACOSTA INDICA NO ESTAR AUTORIZADA PARA FIRMAR_x000a_09-08-2025 CIERRE DE CB OK SE RETIRA DATAFONO Y LECTORA "/>
    <s v="VISITA_TÉCNICA"/>
    <s v="AB11H756"/>
    <s v="TIPO I"/>
    <s v="TERRESTRE"/>
    <n v="2"/>
    <n v="0"/>
    <s v="HERNANDEZ NARANJO OSCAR EDUARDO"/>
    <n v="65960.072302"/>
    <n v="75096.394270399993"/>
    <n v="131920.144604"/>
    <m/>
    <m/>
    <m/>
    <m/>
    <m/>
    <m/>
  </r>
  <r>
    <s v="MEDELLIN"/>
    <x v="2"/>
    <x v="2"/>
    <n v="5376"/>
    <s v="TA-25-939874"/>
    <n v="17765546"/>
    <s v="ORDEN DE CAMBIO"/>
    <s v="ANTIOQUIA"/>
    <s v="LA CEJA"/>
    <s v="LA PAPELERIA MULTISERVICIOS OR"/>
    <s v="REDEBAN"/>
    <s v="FO-25-1341523"/>
    <d v="2025-08-13T10:48:00"/>
    <d v="2025-08-09T11:49:30"/>
    <s v="BANCO DE BOGOTA"/>
    <s v="CIERRE"/>
    <s v="CIERRE"/>
    <m/>
    <m/>
    <s v="NO_EXITOSO"/>
    <s v="CB NO ENTREGA EQUIPO"/>
    <s v="SOLICITUD CIERRE AVAL_x000a_0_x000a_09-08-2025 SE LLEGA AL SITIO Y EL USUARIO NO VA A ENTRAR LOS EQUIPOS YA NO LE INFORMAN DEL CIERRE, EL USUARIO SE NIEGA LA FIRMA LA DAR INFORMACIÓN PERSONAL "/>
    <s v="VISITA_TÉCNICA"/>
    <n v="0"/>
    <s v="TIPO II"/>
    <s v="TERRESTRE"/>
    <n v="1"/>
    <n v="0"/>
    <s v="ZAPATA LOPEZ EDWARD ASDRUBAL"/>
    <n v="144967.87232000002"/>
    <n v="140395.6348884"/>
    <n v="144967.87232000002"/>
    <m/>
    <m/>
    <m/>
    <m/>
    <m/>
    <m/>
  </r>
  <r>
    <s v="BOGOTA"/>
    <x v="4"/>
    <x v="4"/>
    <n v="25290"/>
    <s v="TA-25-948887"/>
    <n v="20461596"/>
    <s v="ORDEN DE CAMBIO"/>
    <s v="CUNDINAMARCA"/>
    <s v="FUSAGASUGA"/>
    <s v="MARANATHA LLANO GRANDE"/>
    <s v="REDEBAN"/>
    <s v="FO-25-1354119"/>
    <d v="2025-08-09T11:10:00"/>
    <d v="2025-08-11T08:25:00"/>
    <m/>
    <s v="CIERRE"/>
    <s v="RETIRO VOLUNTARIO"/>
    <m/>
    <m/>
    <s v="EJECUTADO_EXITOSO"/>
    <s v="CIERRE EXITOSO"/>
    <s v="SE CREA SOLICITUD RETIRO VOLUNTARIO_x000a_0_x000a_09-08-2025 SE REALIZA RETIRO DE DATAFONO, LECTOR, PINPAD Y HUB,   BRAZO POSICIONADOR POR CIERRE DE PUNTO. COMERCIO NO DESEA QUEDAR COMO ADQUIRENTE"/>
    <s v="VISITA_TÉCNICA"/>
    <s v="IIQZZ494"/>
    <s v="TIPO II"/>
    <s v="TERRESTRE"/>
    <n v="1"/>
    <n v="0"/>
    <s v="GALEANO SORIANO JUAN DAVID"/>
    <n v="144967.87232000002"/>
    <n v="140395.6348884"/>
    <n v="144967.87232000002"/>
    <m/>
    <m/>
    <m/>
    <m/>
    <m/>
    <m/>
  </r>
  <r>
    <s v="BOGOTA"/>
    <x v="4"/>
    <x v="4"/>
    <n v="11001"/>
    <s v="TA-25-939879"/>
    <n v="87281858"/>
    <s v="ORDEN DE CAMBIO"/>
    <s v="CUNDINAMARCA"/>
    <s v="BOGOTA"/>
    <s v="VALERIAYBLANCA"/>
    <s v="REDEBAN"/>
    <s v="FO-25-1352160"/>
    <d v="2025-08-13T10:48:00"/>
    <d v="2025-08-11T11:21:00"/>
    <s v="BANCO DE BOGOTA"/>
    <s v="CIERRE"/>
    <s v="CIERRE"/>
    <m/>
    <m/>
    <s v="ILOCALIZADO"/>
    <s v="CB CERRADO - DESOCUPADO"/>
    <s v="SOLICITUD CIERRE AVAL_x000a_0_x000a_11-08-2025 SE REALIZA VISITA A DIRECCIÓN DE COMERCIO, SE ENCUENTRA COMERCIO CERRADO, EN LLAMADA TELEFÓNICA LA SRA. BLANCA AYDE CARVAJAL PEDRAZA SOLICITA PASAR EL DÍA LUNES 11 DE AGOSTO, SOLICITA LLAMAR Y AVISAR SI SE REALIZA LA VISITA, YA QUE ESTE DÍA ES EL QUE TIENE DISPONIBLE PARA LA ENTREGA DE LOS EQUIPOS_x000a_0_x000a_11-08-2025 SE REALIZA VISITA A CB PARA REALIZAR CIERRE, SE ENCUENTRA CERRADO SE INTENTA COMUNICAR CON CLIENTE NO CONTESTAN"/>
    <s v="VISITA_TÉCNICA"/>
    <n v="0"/>
    <s v="TIPO I"/>
    <s v="TERRESTRE"/>
    <n v="2"/>
    <n v="0"/>
    <s v="GALINDO ROJAS LUIS FELIPE"/>
    <n v="65960.072302"/>
    <n v="75096.394270399993"/>
    <n v="131920.144604"/>
    <m/>
    <m/>
    <m/>
    <m/>
    <m/>
    <m/>
  </r>
  <r>
    <s v="BOGOTA"/>
    <x v="4"/>
    <x v="4"/>
    <n v="25430"/>
    <s v="TA-25-939880"/>
    <n v="15820541"/>
    <s v="ORDEN DE CAMBIO"/>
    <s v="CUNDINAMARCA"/>
    <s v="MADRID"/>
    <s v="SERVI MENSAJERIA"/>
    <s v="REDEBAN"/>
    <s v="FO-25-1341537"/>
    <d v="2025-08-13T10:48:00"/>
    <d v="2025-08-11T13:57:34"/>
    <s v="BANCO DE BOGOTA"/>
    <s v="CIERRE"/>
    <s v="CIERRE"/>
    <m/>
    <m/>
    <s v="EJECUTADO_EXITOSO"/>
    <s v="CIERRE EXITOSO"/>
    <s v="SOLICITUD CIERRE AVAL_x000a_0_x000a_11-08-2025 SE LLEGA A LA DIRECCIÓN INDICADA, PERO SE ENCUENTRA PUNTO CERRADO. SE LOGRA COMUNICACIÓN VÍA TELEFÓNICA LA SEÑORA MADELEINE INDICA QUE YA NO SE ENCUENTRA EN EL PUNTO PERO QUE SE ENCUENTRA EN UNA UBICACIÓN CERCANA, SE REALIZA DESPLAZAMIENTO UBICACIÓN CERCANA SE RETIRARÁ DATÁFONO Y LECTOR"/>
    <s v="VISITA_TÉCNICA"/>
    <s v="BBBB0285"/>
    <s v="TIPO II"/>
    <s v="TERRESTRE"/>
    <n v="1"/>
    <n v="0"/>
    <s v="GARCIA PASTRANA KEVIN FERNANDO"/>
    <n v="144967.87232000002"/>
    <n v="140395.6348884"/>
    <n v="144967.87232000002"/>
    <m/>
    <m/>
    <m/>
    <m/>
    <m/>
    <m/>
  </r>
  <r>
    <s v="BOGOTA"/>
    <x v="4"/>
    <x v="4"/>
    <n v="11001"/>
    <s v="TA-25-948024"/>
    <n v="16789893"/>
    <s v="ORDEN DE CAMBIO"/>
    <s v="CUNDINAMARCA"/>
    <s v="BOGOTA"/>
    <s v="FERRE ELECTRICOS LOS DIAZ"/>
    <s v="REDEBAN"/>
    <s v="FO-25-1352149"/>
    <d v="2025-08-13T13:12:00"/>
    <d v="2025-08-11T14:07:09"/>
    <s v="BANCO DE BOGOTA"/>
    <s v="CIERRE"/>
    <s v="CIERRE"/>
    <m/>
    <m/>
    <s v="EJECUTADO_EXITOSO"/>
    <s v="CIERRE EXITOSO"/>
    <s v="SOLICITUD CIERRE AVAL_x000a_0_x000a_11-08-2025 SE VISITA COMERCIO, SE RETIRA CB AVAL, DATÁFONO, LECTOR DE BARRAS, CABLEADO, NO UPS, NO SE MANIPULAN EQUIPOS"/>
    <s v="VISITA_TÉCNICA"/>
    <s v="9A005246"/>
    <s v="TIPO I"/>
    <s v="TERRESTRE"/>
    <n v="1"/>
    <n v="0"/>
    <s v="VEGA MANRIQUE JONATAN MAURICIO"/>
    <n v="65960.072302"/>
    <n v="75096.394270399993"/>
    <n v="65960.072302"/>
    <m/>
    <m/>
    <m/>
    <m/>
    <m/>
    <m/>
  </r>
  <r>
    <s v="CALI"/>
    <x v="3"/>
    <x v="3"/>
    <n v="19698"/>
    <s v="TA-25-921130"/>
    <n v="47944152"/>
    <s v="ORDEN DE CAMBIO"/>
    <s v="CAUCA"/>
    <s v="SANTANDER DE QUILICHAO"/>
    <s v="TIENDA MIXTA JD"/>
    <s v="REDEBAN"/>
    <s v="FO-25-1328679"/>
    <d v="2025-08-09T11:12:00"/>
    <d v="2025-08-11T15:00:29"/>
    <s v="BANCO DE BOGOTA"/>
    <s v="CIERRE"/>
    <s v="CIERRE"/>
    <m/>
    <m/>
    <s v="EJECUTADO_EXITOSO"/>
    <s v="CIERRE EXITOSO"/>
    <s v="SOLICITUD CIERRE AVAL_x000a_06/08/2025 SE LLAMA AL CONTACTO 3108498503 CONTESTA LA SEÑORA NANCY SILVA E INDICA QUE NO SE ENCUENTRA EN LA CIUDAD EL DÍA DE HOY QUE APARTIR DEL DÍA DE MAÑANA SE PUEDE PROGRAMAR LA VISITA_x000a_11-08-2025 SE REALIZA CIERRE DE CB AVAL, SE RETIRAN EQUIPO Y ACCESORIOS, SON TRASLADADOS A CALI Y ENTREGADOS EN BODEGA DE LINEA COMUNICACIONES"/>
    <s v="VISITA_TÉCNICA"/>
    <s v="EF00W225"/>
    <s v="TIPO II"/>
    <s v="TERRESTRE"/>
    <n v="1"/>
    <n v="0"/>
    <s v="MONTERO MUESES GIAN CARLO"/>
    <n v="144967.87232000002"/>
    <n v="140395.6348884"/>
    <n v="144967.87232000002"/>
    <m/>
    <m/>
    <m/>
    <m/>
    <m/>
    <m/>
  </r>
  <r>
    <s v="SINCELEJO"/>
    <x v="5"/>
    <x v="5"/>
    <n v="70221"/>
    <s v="TA-25-921121"/>
    <n v="19997659"/>
    <s v="ORDEN DE CAMBIO"/>
    <s v="SUCRE"/>
    <s v="COVEÑAS"/>
    <s v="ACE COMADERAS COVEÑAS"/>
    <s v="REDEBAN"/>
    <s v="FO-25-1328662"/>
    <d v="2025-08-11T11:12:00"/>
    <d v="2025-08-12T08:46:34"/>
    <s v="BANCO DE BOGOTA"/>
    <s v="CIERRE"/>
    <s v="CIERRE"/>
    <m/>
    <m/>
    <s v="NO_EXITOSO"/>
    <s v="CB NO ENTREGA EQUIPO"/>
    <s v="SOLICITUD CIERRE AVAL_x000a_0_x000a_12-08-2025 SE VISITA SITIO SE VERIFICA INFORMACIÓN, COMERCIO NO AUTORIZA RETIRO DE LOS EQUIPOS POR MOTIVO QUE NO LE NOTIFICARON EL RETIRO AL ÁREA ADMINISTRATIVA"/>
    <s v="VISITA_TÉCNICA"/>
    <s v="MN00E488"/>
    <s v="TIPO II"/>
    <s v="TERRESTRE"/>
    <n v="1"/>
    <n v="0"/>
    <s v="SANTOS GUZMAN CHRISTIAN FELIPE"/>
    <n v="144967.87232000002"/>
    <n v="140395.6348884"/>
    <n v="144967.87232000002"/>
    <m/>
    <m/>
    <m/>
    <m/>
    <m/>
    <m/>
  </r>
  <r>
    <s v="PASTO"/>
    <x v="3"/>
    <x v="3"/>
    <n v="52693"/>
    <s v="TA-25-921127"/>
    <n v="24347429"/>
    <s v="ORDEN DE CAMBIO"/>
    <s v="NARIÑO"/>
    <s v="SAN PABLO"/>
    <s v="TODO CELL COMUNICACIONES"/>
    <s v="REDEBAN"/>
    <s v="FO-25-1328672"/>
    <d v="2025-08-09T11:12:00"/>
    <d v="2025-08-12T09:57:38"/>
    <s v="BANCO DE BOGOTA"/>
    <s v="CIERRE"/>
    <s v="CIERRE"/>
    <m/>
    <m/>
    <s v="GESTIÓN_TELEFÓNICA"/>
    <s v="CANCELADO POR EL USUARIO"/>
    <s v="SOLICITUD CIERRE AVAL_x000a_0_x000a_12-08-2025 SE REALIZA LLAMADA Y CONTACTO CON EL CLIENTE PARA VALIDAR ENTREGA DE LOS EQUIPOS, YA QUE LA VIA  A SAN PABLO HA PRESENTADO CIERRES, PERO EL CLIENTE TAMPOCO SE ENCUENTRA EN EL MUNICIPIO. INDICA QUE UNA VEZ ESTE ALLÍ SE COMUNICARÁ CON NOSOTROS PARA PROGRAMAR LA VISITA. SE LE INDICA QUE DEBEMOS CERRAR LA SOLICITUD POR VENCIMIENTO"/>
    <s v="SOPORTE_TELEFÓNICO"/>
    <n v="0"/>
    <s v="TIPO IV"/>
    <s v="TERRESTRE"/>
    <n v="0"/>
    <n v="0"/>
    <s v="HENAO CARDONA DIEGO FERNANDO"/>
    <n v="41241.0800752"/>
    <n v="0"/>
    <n v="41241.0800752"/>
    <m/>
    <m/>
    <m/>
    <m/>
    <m/>
    <m/>
  </r>
  <r>
    <s v="MEDELLIN"/>
    <x v="2"/>
    <x v="2"/>
    <n v="5001"/>
    <s v="TA-25-939875"/>
    <n v="80183114"/>
    <s v="ORDEN DE CAMBIO"/>
    <s v="ANTIOQUIA"/>
    <s v="MEDELLIN"/>
    <s v="EL MUNDO DE LA BELLEZA EL ALTO "/>
    <s v="REDEBAN"/>
    <s v="FO-25-1341525"/>
    <d v="2025-08-13T10:48:00"/>
    <d v="2025-08-12T11:03:56"/>
    <s v="BANCO DE BOGOTA"/>
    <s v="CIERRE"/>
    <s v="CIERRE"/>
    <m/>
    <m/>
    <s v="EJECUTADO_EXITOSO"/>
    <s v="CIERRE EXITOSO"/>
    <s v="SOLICITUD CIERRE AVAL_x000a_0_x000a_12-08-2025 DE REALIZA RETIRO DE EQUIPOS POR CIERRE DE CB AVAL"/>
    <s v="VISITA_TÉCNICA"/>
    <s v="SX5ZZ348"/>
    <s v="TIPO I"/>
    <s v="TERRESTRE"/>
    <n v="1"/>
    <n v="0"/>
    <s v="RAMIREZ TABARES JUAN DIEGO"/>
    <n v="65960.072302"/>
    <n v="75096.394270399993"/>
    <n v="65960.072302"/>
    <m/>
    <m/>
    <m/>
    <m/>
    <m/>
    <m/>
  </r>
  <r>
    <s v="IBAGUE"/>
    <x v="0"/>
    <x v="0"/>
    <n v="73030"/>
    <s v="TA-25-939876"/>
    <n v="17241829"/>
    <s v="ORDEN DE CAMBIO"/>
    <s v="TOLIMA"/>
    <s v="AMBALEMA"/>
    <s v="EL GANGAZO PAISA J &amp; V"/>
    <s v="REDEBAN"/>
    <s v="FO-25-1341528"/>
    <d v="2025-08-13T10:48:00"/>
    <d v="2025-08-12T13:01:22"/>
    <s v="BANCO DE BOGOTA"/>
    <s v="CIERRE"/>
    <s v="CIERRE"/>
    <m/>
    <m/>
    <s v="EJECUTADO_EXITOSO"/>
    <s v="CIERRE EXITOSO"/>
    <s v="SOLICITUD CIERRE AVAL_x000a_0_x000a_12-08-2025 SE RETIRA: DATÁFONO, LECTOR DE BARRAS, BASE PARA DATÁFONO, CABLE MAGIC BOX, CABLE Y FUENTE DE PODER"/>
    <s v="VISITA_TÉCNICA"/>
    <s v="9A0EZ308"/>
    <s v="TIPO II"/>
    <s v="TERRESTRE"/>
    <n v="1"/>
    <n v="0"/>
    <s v="VARGAS HERRERA JHON JAIRO"/>
    <n v="144967.87232000002"/>
    <n v="140395.6348884"/>
    <n v="144967.87232000002"/>
    <m/>
    <m/>
    <m/>
    <m/>
    <m/>
    <m/>
  </r>
  <r>
    <s v="VILLAVICENCIO"/>
    <x v="0"/>
    <x v="0"/>
    <n v="50001"/>
    <s v="TA-25-973759"/>
    <n v="72032519"/>
    <s v="ORDEN DE CAMBIO"/>
    <s v="META"/>
    <s v="VILLAVICENCIO"/>
    <s v="RED CLARO CVS"/>
    <s v="REDEBAN"/>
    <s v="FO-25-1375649"/>
    <d v="2025-08-19T10:44:00"/>
    <d v="2025-08-14T14:01:40"/>
    <s v="BANCO DE BOGOTA"/>
    <s v="CIERRE"/>
    <s v="CIERRE"/>
    <m/>
    <m/>
    <s v="EJECUTADO_EXITOSO"/>
    <s v="CIERRE EXITOSO"/>
    <s v="SOLICITUD CIERRE AVAL_x000a_0_x000a_14-08-2025 SE REALIZA CIERRE CB SE RECUPERA DATÁFONO Y LECTOR OK SIN NOVEDADES"/>
    <s v="VISITA_TÉCNICA"/>
    <s v="FACZZ497"/>
    <s v="TIPO I"/>
    <s v="TERRESTRE"/>
    <n v="1"/>
    <n v="0"/>
    <s v="CASTRILLON URREA LONDIER LEANDRO"/>
    <n v="65960.072302"/>
    <n v="75096.394270399993"/>
    <n v="65960.072302"/>
    <m/>
    <m/>
    <m/>
    <m/>
    <m/>
    <m/>
  </r>
  <r>
    <s v="BOGOTA"/>
    <x v="4"/>
    <x v="4"/>
    <n v="11001"/>
    <s v="TA-25-974827"/>
    <n v="18094862"/>
    <s v="ORDEN DE CAMBIO"/>
    <s v="CUNDINAMARCA"/>
    <s v="BOGOTA"/>
    <s v="PAPELERIA RINCON 93"/>
    <s v="REDEBAN"/>
    <s v="FO-25-1376991"/>
    <d v="2025-08-14T14:28:00"/>
    <d v="2025-08-14T15:13:55"/>
    <s v="BANCO DE BOGOTA"/>
    <s v="CIERRE"/>
    <s v="RETIRO VOLUNTARIO"/>
    <m/>
    <m/>
    <s v="EJECUTADO_EXITOSO"/>
    <s v="CIERRE EXITOSO"/>
    <s v="SOLICITUD CIERRE AVAL PARA RETIRO DE LECTOR _x000a_0_x000a_14-08-2025 SE REALIZA RETIRO VOLUNTARIO DE LECTORA"/>
    <s v="VISITA_TÉCNICA"/>
    <n v="0"/>
    <s v="TIPO I"/>
    <s v="TERRESTRE"/>
    <n v="1"/>
    <n v="0"/>
    <s v="SOTO LONDOÑO FREDY ALEXANDER"/>
    <n v="65960.072302"/>
    <n v="75096.394270399993"/>
    <n v="65960.072302"/>
    <m/>
    <m/>
    <m/>
    <m/>
    <m/>
    <m/>
  </r>
  <r>
    <s v="BOGOTA"/>
    <x v="4"/>
    <x v="4"/>
    <n v="11001"/>
    <s v="TA-25-948025"/>
    <n v="16779126"/>
    <s v="ORDEN DE CAMBIO"/>
    <s v="CUNDINAMARCA"/>
    <s v="BOGOTA"/>
    <s v="MARIA Y CASTIBLANCO MARTINEZ"/>
    <s v="REDEBAN"/>
    <s v="FO-25-1378152"/>
    <d v="2025-08-13T13:12:00"/>
    <d v="2025-08-15T11:07:37"/>
    <s v="BANCO DE BOGOTA"/>
    <s v="CIERRE"/>
    <s v="CIERRE"/>
    <m/>
    <m/>
    <s v="EJECUTADO_EXITOSO"/>
    <s v="CIERRE EXITOSO"/>
    <s v="SOLICITUD CIERRE AVAL_x000a_0_x000a_14-08-2025 DURANTE LA VISITA TECNICA SE REALIZA CIERRE DE CB SE EVIDENCIA QUE COMERCIO NO EXISTE EN DIRECCIÓN SE LLAMA NUMEROS DE CONTACTO 3105830900 CONTESTA LA SRA MARIA YAMILE CASTIBLANCO  MARTINEZ Y NOS INDICA QUE LA DIRECCIÓN ESTA BIEN PERO ES EN EL MUNICIPIO DE SOACHA SE INFORMA A COORDINADOR PARA REPROGRAMAR VISITA EN SOACHA DIRECCIÓN OK _x000a_0_x000a_15-08-2025 DURANTE LA VISITA TECNICA, SE REALIZA RETIRO DE DATAFONO, LECTOR, BRAZO POSICIONADOR. POR CIERRE DE PUNTO COMERCIO COMERCIO NO DESEA QUEDAR COMO ADQUIRENTE"/>
    <s v="VISITA_TÉCNICA"/>
    <s v="AB003113"/>
    <s v="TIPO I"/>
    <s v="TERRESTRE"/>
    <n v="2"/>
    <n v="0"/>
    <s v="GALEANO SORIANO JUAN DAVID"/>
    <n v="65960.072302"/>
    <n v="75096.394270399993"/>
    <n v="131920.144604"/>
    <m/>
    <m/>
    <m/>
    <m/>
    <m/>
    <m/>
  </r>
  <r>
    <s v="BOGOTA"/>
    <x v="4"/>
    <x v="4"/>
    <n v="73148"/>
    <s v="TA-25-968840"/>
    <n v="38806089"/>
    <s v="ORDEN DE CAMBIO"/>
    <s v="TOLIMA"/>
    <s v="CARMEN DE APICALA"/>
    <s v="VARIEDADES Y DETALLES SORPRESAS MATIAS"/>
    <s v="REDEBAN"/>
    <s v="FO-25-1371049"/>
    <d v="2025-08-13T10:33:00"/>
    <d v="2025-08-15T14:24:22"/>
    <s v="BANCO DE BOGOTA"/>
    <s v="CIERRE"/>
    <s v="CIERRE"/>
    <m/>
    <m/>
    <s v="EJECUTADO_EXITOSO"/>
    <s v="CIERRE EXITOSO"/>
    <s v="SOLICITUD CIERRE AVAL_x000a_0_x000a_15-08-2025 CIERRE DE CB OK SE RETIRA DATAFONO Y LECTORA "/>
    <s v="VISITA_TÉCNICA"/>
    <s v="EG002668"/>
    <s v="TIPO II"/>
    <s v="TERRESTRE"/>
    <n v="1"/>
    <n v="0"/>
    <s v="HERNANDEZ NARANJO OSCAR EDUARDO"/>
    <n v="144967.87232000002"/>
    <n v="140395.6348884"/>
    <n v="144967.87232000002"/>
    <m/>
    <m/>
    <m/>
    <m/>
    <m/>
    <m/>
  </r>
  <r>
    <s v="BUCARAMANGA"/>
    <x v="1"/>
    <x v="1"/>
    <n v="68276"/>
    <s v="TA-25-976412"/>
    <n v="19427079"/>
    <s v="ORDEN DE CAMBIO"/>
    <s v="SANTANDER"/>
    <s v="FLORIDABLANCA"/>
    <s v="SERVIPAGOS FLORIDA"/>
    <s v="REDEBAN"/>
    <s v="FO-25-1380256"/>
    <d v="2025-08-19T10:49:00"/>
    <d v="2025-08-16T10:45:00"/>
    <s v="BANCO AV VILLAS"/>
    <s v="CIERRE"/>
    <s v="CIERRE"/>
    <m/>
    <m/>
    <s v="EJECUTADO_EXITOSO"/>
    <s v="CIERRE EXITOSO"/>
    <s v="SOLICITUD CIERRE AVAL_x000a_15/08/2025 SE ESTABLECE COMUNICACIÓN CON LA SEÑORA MÓNICA VIA WHATSAPP AL NÚMERO 320 4648142 INFORMA QUE NOS TIENDE EL DIA DE MAÑANA EN LA SIGUIENTE DIRECCIÓN CRA 38 #204-111 LA RONDA 4_x000a_16-08-2025 SE RETIRA DATAFONO LECTOR, BASE Y CABLES CIERRE EXITOSO"/>
    <s v="VISITA_TÉCNICA"/>
    <s v="AD05Z019"/>
    <s v="TIPO I"/>
    <s v="TERRESTRE"/>
    <n v="1"/>
    <n v="0"/>
    <s v="GELVEZ MOGOLLON JOSE ELISEO"/>
    <n v="65960.072302"/>
    <n v="75096.394270399993"/>
    <n v="65960.072302"/>
    <m/>
    <m/>
    <m/>
    <m/>
    <m/>
    <m/>
  </r>
  <r>
    <s v="IBAGUE"/>
    <x v="0"/>
    <x v="0"/>
    <n v="73001"/>
    <s v="TA-25-989343"/>
    <n v="81983520"/>
    <s v="ORDEN DE CAMBIO"/>
    <s v="TOLIMA"/>
    <s v="IBAGUE"/>
    <s v="TIENDA QUIJANO ARIAS"/>
    <s v="REDEBAN"/>
    <s v="FO-25-1396661"/>
    <d v="2025-08-25T11:36:00"/>
    <d v="2025-08-20T14:36:20"/>
    <s v="BANCO DE BOGOTA"/>
    <s v="CIERRE"/>
    <s v="CIERRE"/>
    <m/>
    <m/>
    <s v="EJECUTADO_EXITOSO"/>
    <s v="CIERRE EXITOSO"/>
    <s v="SOLICITUD CIERRE AVAL_x000a_0_x000a_20-08-2025 SE REALIZA CIERRE POR SOLICITUD DEL CLIENTE, SE RETIRA DATÁFONO, LECTOR,BASE Y ACCESORIOS DE CONEXIÓN."/>
    <s v="VISITA_TÉCNICA"/>
    <s v="10LZZ904"/>
    <s v="TIPO I"/>
    <s v="TERRESTRE"/>
    <n v="1"/>
    <n v="0"/>
    <s v="BARRAGAN TAFUR EDWIN ESTEBAN"/>
    <n v="65960.072302"/>
    <n v="75096.394270399993"/>
    <n v="65960.072302"/>
    <m/>
    <m/>
    <m/>
    <m/>
    <m/>
    <m/>
  </r>
  <r>
    <s v="BOGOTA"/>
    <x v="4"/>
    <x v="4"/>
    <n v="11001"/>
    <s v="TA-25-990223"/>
    <n v="19465616"/>
    <s v="ORDEN DE CAMBIO"/>
    <s v="CUNDINAMARCA"/>
    <s v="BOGOTA"/>
    <s v="DROGUERIA SERVICOOP SUR N 4"/>
    <s v="REDEBAN"/>
    <s v="FO-25-1399177"/>
    <d v="2025-08-26T11:07:00"/>
    <d v="2025-08-21T11:11:00"/>
    <s v="BANCO DE BOGOTA"/>
    <s v="CIERRE"/>
    <s v="CIERRE"/>
    <m/>
    <m/>
    <s v="EJECUTADO_EXITOSO"/>
    <s v="PARCIALMENTE EXITOSO ACCESORIOS"/>
    <s v="SOLICITUD CIERRE AVAL_x000a_0_x000a_21-08-2025 SE REALIZA VISITA DE CAMPO DONDE SE RETIRA EQUIPO SIN NOVEDAD, CLIENTE NO  ENTREGA LECTORA MANIFIESTA NO TENERLA, SE INFORMA QUE ES NECESARIO VALIDAR LA UBICACIÓN DE LA LECTORA DADO QUE SE DEBE ENTREGAR DICHO EQUIPO DE LO CONTRARIO POSIBLEMENTE LE REALICEN EL COBRO, SE INFORMA A SUPERVISOR DE DICHA NOVEDAD."/>
    <s v="VISITA_TÉCNICA"/>
    <s v="TR05Z335"/>
    <s v="TIPO I"/>
    <s v="TERRESTRE"/>
    <n v="1"/>
    <n v="0"/>
    <s v="LOZADA ROJAS CHRISTIAN ANDRES"/>
    <n v="65960.072302"/>
    <n v="75096.394270399993"/>
    <n v="65960.072302"/>
    <m/>
    <m/>
    <m/>
    <m/>
    <m/>
    <m/>
  </r>
  <r>
    <s v="CUCUTA"/>
    <x v="1"/>
    <x v="1"/>
    <n v="54001"/>
    <s v="TA-25-989342"/>
    <n v="14120000"/>
    <s v="ORDEN DE CAMBIO"/>
    <s v="NORTE DE SANTANDER"/>
    <s v="CUCUTA"/>
    <s v="CUCUTA EXPRESS MENSAJ EXTRARAP"/>
    <s v="REDEBAN"/>
    <s v="FO-25-1396656"/>
    <d v="2025-08-25T11:36:00"/>
    <d v="2025-08-22T08:00:00"/>
    <s v="BANCO DE BOGOTA"/>
    <s v="CIERRE"/>
    <s v="CIERRE"/>
    <m/>
    <m/>
    <s v="ILOCALIZADO"/>
    <s v="CB CERRADO - DESOCUPADO"/>
    <s v="SOLICITUD CIERRE AVAL_x000a_0_x000a_22-08-2025 SE REALIZA VISITA, COMERCIO NO EXISTE EN LA DIRECCIÓN INDICADA, SE INTENTA CONTACTAR TELEFÓNICAMENTE AL CLIENTE, PERO NO RESPONDE EL NÚMERO DE CONTACTO._x000a__x000a_3134944301"/>
    <s v="VISITA_TÉCNICA"/>
    <n v="0"/>
    <s v="TIPO I"/>
    <s v="TERRESTRE"/>
    <n v="1"/>
    <n v="0"/>
    <s v="PACHECO BUITRAGO JAVIER ALONSO"/>
    <n v="65960.072302"/>
    <n v="75096.394270399993"/>
    <n v="65960.072302"/>
    <m/>
    <m/>
    <m/>
    <m/>
    <m/>
    <m/>
  </r>
  <r>
    <s v="BOGOTA"/>
    <x v="4"/>
    <x v="4"/>
    <n v="11001"/>
    <s v="TA-25-990220"/>
    <n v="14475065"/>
    <s v="ORDEN DE CAMBIO"/>
    <s v="CUNDINAMARCA"/>
    <s v="BOGOTA"/>
    <s v="DROGUER SERVICOOP D SUR N 2"/>
    <s v="REDEBAN"/>
    <s v="FO-25-1399161"/>
    <d v="2025-08-26T11:07:00"/>
    <d v="2025-08-22T08:05:00"/>
    <s v="BANCO DE BOGOTA"/>
    <s v="CIERRE"/>
    <s v="CIERRE"/>
    <m/>
    <m/>
    <s v="EJECUTADO_EXITOSO"/>
    <s v="CIERRE EXITOSO"/>
    <s v="SOLICITUD CIERRE AVAL_x000a_0_x000a_21-08-2025 SE REALIZA CIERRE CB AVAL ,SE RETIRA DATAFONO BASE FUENTE DATOS Y LECTORA "/>
    <s v="VISITA_TÉCNICA"/>
    <s v="BBBBA030"/>
    <s v="TIPO I"/>
    <s v="TERRESTRE"/>
    <n v="1"/>
    <n v="0"/>
    <s v="GALINDO ROJAS LUIS FELIPE"/>
    <n v="65960.072302"/>
    <n v="75096.394270399993"/>
    <n v="65960.072302"/>
    <m/>
    <m/>
    <m/>
    <m/>
    <m/>
    <m/>
  </r>
  <r>
    <s v="BOGOTA"/>
    <x v="4"/>
    <x v="4"/>
    <n v="11001"/>
    <s v="TA-25-990221"/>
    <n v="16444317"/>
    <s v="ORDEN DE CAMBIO"/>
    <s v="CUNDINAMARCA"/>
    <s v="BOGOTA"/>
    <s v="DROGUERIA SERVICOOP DEL SUR 3"/>
    <s v="REDEBAN"/>
    <s v="FO-25-1399164"/>
    <d v="2025-08-26T11:07:00"/>
    <d v="2025-08-22T08:10:00"/>
    <s v="BANCO DE BOGOTA"/>
    <s v="CIERRE"/>
    <s v="CIERRE"/>
    <m/>
    <m/>
    <s v="EJECUTADO_EXITOSO"/>
    <s v="CIERRE EXITOSO"/>
    <s v="SOLICITUD CIERRE AVAL_x000a_0_x000a_21-08-2025 SE REALIZA CIERRE CB AVAL SE RETIRA DATAFONO BASE FUENTE DATOS Y LECTORA,SE RETIRAN EQUIPOS EN LA CARRERA 97C 49C-15 SUR "/>
    <s v="VISITA_TÉCNICA"/>
    <s v="11SZZ607"/>
    <s v="TIPO I"/>
    <s v="TERRESTRE"/>
    <n v="1"/>
    <n v="0"/>
    <s v="GALINDO ROJAS LUIS FELIPE"/>
    <n v="65960.072302"/>
    <n v="75096.394270399993"/>
    <n v="65960.072302"/>
    <m/>
    <m/>
    <m/>
    <m/>
    <m/>
    <m/>
  </r>
  <r>
    <s v="BOGOTA"/>
    <x v="4"/>
    <x v="4"/>
    <n v="11001"/>
    <s v="TA-25-990222"/>
    <n v="16603607"/>
    <s v="ORDEN DE CAMBIO"/>
    <s v="CUNDINAMARCA"/>
    <s v="BOGOTA"/>
    <s v="DROGUER SERVICOOP DEL SUR"/>
    <s v="REDEBAN"/>
    <s v="FO-25-1399167"/>
    <d v="2025-08-26T11:07:00"/>
    <d v="2025-08-22T08:15:00"/>
    <s v="BANCO DE BOGOTA"/>
    <s v="CIERRE"/>
    <s v="CIERRE"/>
    <m/>
    <m/>
    <s v="EJECUTADO_EXITOSO"/>
    <s v="CIERRE EXITOSO"/>
    <s v="SOLICITUD CIERRE AVAL_x000a_0_x000a_21-08-2025 SE REALIZA CIERRE CB AVAL ,SE RETIRA DATAFONO BASE FUENTE DATOS "/>
    <s v="VISITA_TÉCNICA"/>
    <s v="BL016688"/>
    <s v="TIPO I"/>
    <s v="TERRESTRE"/>
    <n v="1"/>
    <n v="0"/>
    <s v="GALINDO ROJAS LUIS FELIPE"/>
    <n v="65960.072302"/>
    <n v="75096.394270399993"/>
    <n v="65960.072302"/>
    <m/>
    <m/>
    <m/>
    <m/>
    <m/>
    <m/>
  </r>
  <r>
    <s v="BOGOTA"/>
    <x v="4"/>
    <x v="4"/>
    <n v="11001"/>
    <s v="TA-25-993484"/>
    <n v="12737128"/>
    <s v="ORDEN DE CAMBIO"/>
    <s v="CUNDINAMARCA"/>
    <s v="BOGOTA"/>
    <s v="DROGUER SERVICOOP DEL SUR"/>
    <s v="REDEBAN"/>
    <s v="FO-25-1405620"/>
    <d v="2025-08-21T15:24:00"/>
    <d v="2025-08-22T08:20:00"/>
    <s v="BANCO DE BOGOTA"/>
    <s v="CIERRE"/>
    <s v="RETIRO VOLUNTARIO"/>
    <m/>
    <m/>
    <s v="EJECUTADO_EXITOSO"/>
    <s v="CIERRE EXITOSO"/>
    <s v="21-08 POR FAVOR REALIZAR RETIRO VOLUNTARIO DE LA LECTORA, PLACA 537579 DEL COMERCIO 12737128._x000a__x000a_21-08 SE REALIZA RETIRO DE LECTORA VOLUNTARIAMENTE"/>
    <s v="VISITA_TÉCNICA"/>
    <n v="0"/>
    <s v="TIPO I"/>
    <s v="TERRESTRE"/>
    <n v="1"/>
    <n v="0"/>
    <s v="GALINDO ROJAS LUIS FELIPE"/>
    <n v="65960.072302"/>
    <n v="75096.394270399993"/>
    <n v="65960.072302"/>
    <m/>
    <m/>
    <m/>
    <m/>
    <m/>
    <m/>
  </r>
  <r>
    <s v="BOGOTA"/>
    <x v="4"/>
    <x v="4"/>
    <n v="11001"/>
    <s v="TA-25-990225"/>
    <n v="21214879"/>
    <s v="ORDEN DE CAMBIO"/>
    <s v="CUNDINAMARCA"/>
    <s v="BOGOTA"/>
    <s v="DROGUERIA SERVICOOP N 5"/>
    <s v="REDEBAN"/>
    <s v="FO-25-1399185"/>
    <d v="2025-08-26T11:07:00"/>
    <d v="2025-08-22T08:31:21"/>
    <s v="BANCO DE BOGOTA"/>
    <s v="CIERRE"/>
    <s v="CIERRE"/>
    <m/>
    <m/>
    <s v="EJECUTADO_EXITOSO"/>
    <s v="PARCIALMENTE EXITOSO"/>
    <s v="SOLICITUD CIERRE AVAL_x000a_0_x000a_22-08-2025 SE REALIZA CIERRE CB AVAL SE RETIRA DATAFONO BASE FUENTE Y DATOS "/>
    <s v="VISITA_TÉCNICA"/>
    <s v="FUA08774"/>
    <s v="TIPO I"/>
    <s v="TERRESTRE"/>
    <n v="1"/>
    <n v="0"/>
    <s v="GALINDO ROJAS LUIS FELIPE"/>
    <n v="65960.072302"/>
    <n v="75096.394270399993"/>
    <n v="65960.072302"/>
    <m/>
    <m/>
    <m/>
    <m/>
    <m/>
    <m/>
  </r>
  <r>
    <s v="MEDELLIN"/>
    <x v="2"/>
    <x v="2"/>
    <n v="5579"/>
    <s v="TA-25-987739"/>
    <n v="88050803"/>
    <s v="ORDEN DE CAMBIO"/>
    <s v="ANTIOQUIA"/>
    <s v="PUERTO BERRIO"/>
    <s v="YORMAN ADRIAN HOLGUIN FERNANDEZ"/>
    <s v="REDEBAN"/>
    <s v="FO-25-1394637"/>
    <d v="2025-08-25T11:36:00"/>
    <d v="2025-08-22T08:45:13"/>
    <s v="BANCO DE BOGOTA"/>
    <s v="CIERRE"/>
    <s v="CIERRE"/>
    <m/>
    <m/>
    <s v="EJECUTADO_EXITOSO"/>
    <s v="CIERRE EXITOSO"/>
    <s v="SOLICITUD CIERRE AVAL_x000a_0_x000a_22-08-2025 SE RETIRA DATÁFONO Y LECTOR DE CÓDIGO DE BARRAS EN BUEN ESTADO POR CIERRE DEL CORRESPONSAL "/>
    <s v="VISITA_TÉCNICA"/>
    <s v="A1PZZ536"/>
    <s v="TIPO III"/>
    <s v="TERRESTRE"/>
    <n v="1"/>
    <n v="0"/>
    <s v="BARRIENTOS HERNANDEZ CRISTIAN HORACIO"/>
    <n v="275728.78077800001"/>
    <n v="196536.5258152"/>
    <n v="275728.78077800001"/>
    <m/>
    <m/>
    <m/>
    <m/>
    <m/>
    <m/>
  </r>
  <r>
    <s v="MEDELLIN"/>
    <x v="2"/>
    <x v="2"/>
    <n v="5368"/>
    <s v="TA-25-987730"/>
    <n v="25506122"/>
    <s v="ORDEN DE CAMBIO"/>
    <s v="ANTIOQUIA"/>
    <s v="JERICO"/>
    <s v="TELECOM JERICO"/>
    <s v="REDEBAN"/>
    <s v="FO-25-1394631"/>
    <d v="2025-08-25T11:36:00"/>
    <d v="2025-08-22T09:48:06"/>
    <s v="BANCO DE BOGOTA"/>
    <s v="CIERRE"/>
    <s v="CIERRE"/>
    <m/>
    <m/>
    <s v="EJECUTADO_EXITOSO"/>
    <s v="CIERRE EXITOSO"/>
    <s v="SOLICITUD CIERRE AVAL_x000a_0_x000a_22-08-2025 SE REALIZA CIERRE EXITOSO "/>
    <s v="VISITA_TÉCNICA"/>
    <s v="9L00O988"/>
    <s v="TIPO III"/>
    <s v="TERRESTRE"/>
    <n v="1"/>
    <n v="0"/>
    <s v="ALVAREZ ARENAS VICTOR HUGO"/>
    <n v="275728.78077800001"/>
    <n v="196536.5258152"/>
    <n v="275728.78077800001"/>
    <m/>
    <m/>
    <m/>
    <m/>
    <m/>
    <m/>
  </r>
  <r>
    <s v="BARRANQUILLA"/>
    <x v="5"/>
    <x v="5"/>
    <n v="8078"/>
    <s v="TA-25-987709"/>
    <n v="18746958"/>
    <s v="ORDEN DE CAMBIO"/>
    <s v="ATLANTICO"/>
    <s v="BARANOA"/>
    <s v="BOLANOCELL ORO 3"/>
    <s v="REDEBAN"/>
    <s v="FO-25-1394611"/>
    <d v="2025-08-25T11:36:00"/>
    <d v="2025-08-22T15:40:45"/>
    <s v="BANCO DE BOGOTA"/>
    <s v="CIERRE"/>
    <s v="CIERRE"/>
    <m/>
    <m/>
    <s v="EJECUTADO_EXITOSO"/>
    <s v="CIERRE EXITOSO"/>
    <s v="SOLICITUD CIERRE AVAL_x000a_0_x000a_22-08-2025 SE RETIRAN EQUIPOS Y ACCESORIOS EN BUEN ESTADO POR CIERRE DEL CB "/>
    <s v="VISITA_TÉCNICA"/>
    <s v="II004092"/>
    <s v="TIPO II"/>
    <s v="TERRESTRE"/>
    <n v="1"/>
    <n v="0"/>
    <s v="DE AVILA SIADES ALBERTO ENRIQUE"/>
    <n v="144967.87232000002"/>
    <n v="140395.6348884"/>
    <n v="144967.87232000002"/>
    <m/>
    <m/>
    <m/>
    <m/>
    <m/>
    <m/>
  </r>
  <r>
    <s v="BARRANQUILLA"/>
    <x v="5"/>
    <x v="5"/>
    <n v="8296"/>
    <s v="TA-25-987726"/>
    <n v="24973463"/>
    <s v="ORDEN DE CAMBIO"/>
    <s v="ATLANTICO"/>
    <s v="GALAPA"/>
    <s v="BOLANOCELL ORO 1"/>
    <s v="REDEBAN"/>
    <s v="FO-25-1394627"/>
    <d v="2025-08-25T11:36:00"/>
    <d v="2025-08-23T09:01:00"/>
    <s v="BANCO DE BOGOTA"/>
    <s v="CIERRE"/>
    <s v="CIERRE"/>
    <m/>
    <m/>
    <s v="ILOCALIZADO"/>
    <s v="CB CERRADO - DESOCUPADO"/>
    <s v="SOLICITUD CIERRE AVAL_x000a_0_x000a_22-08-2025 SE LLEGA AL COMERCIO PARA REALOZAR CIERRE DEL CB DE BANCO DE BOGOTÁ,PERO ESTÁ CERRADO , SE VUELVE A PASAR DESPUÉS Y AÚN SIGUE CERRADO "/>
    <s v="VISITA_TÉCNICA"/>
    <n v="0"/>
    <s v="TIPO I"/>
    <s v="TERRESTRE"/>
    <n v="1"/>
    <n v="0"/>
    <s v="DE AVILA SIADES ALBERTO ENRIQUE"/>
    <n v="65960.072302"/>
    <n v="75096.394270399993"/>
    <n v="65960.072302"/>
    <m/>
    <m/>
    <m/>
    <m/>
    <m/>
    <m/>
  </r>
  <r>
    <s v="BUCARAMANGA"/>
    <x v="1"/>
    <x v="1"/>
    <n v="68001"/>
    <s v="TA-25-989393"/>
    <n v="23449622"/>
    <s v="ORDEN DE CAMBIO"/>
    <s v="SANTANDER"/>
    <s v="BUCARAMANGA"/>
    <s v="MISCELANEA Y PAPELERIA CAPINET"/>
    <s v="REDEBAN"/>
    <s v="FO-25-1396948"/>
    <d v="2025-08-25T11:36:00"/>
    <d v="2025-08-23T09:12:33"/>
    <s v="BANCO DE BOGOTA"/>
    <s v="CIERRE"/>
    <s v="CIERRE"/>
    <m/>
    <m/>
    <s v="EJECUTADO_EXITOSO"/>
    <s v="CIERRE EXITOSO"/>
    <s v="SOLICITUD CIERRE AVAL_x000a_21/08/2025 SE COMUNICA CON EL CLIENTE AL NÚMERO DE TELÉFONO 310 8142498 PARA VALIDAR DISPONIBILIDAD DE ENTREGA DE EQUIPOS , LA SEÑORITA ALBA MANRIQUE INDICA QUE EL LOCAL LO ENTREGARON EN ABRIL , PERO ELLA LOS TIENE EN LA CASA , INDICA PARA EL DÍA SÁBADO EN LAS HORAS DE LA MAÑANA A LA DIRECCIÓN CALLE 104D #16-37  2DO PISO EL ROCIO_x000a_23-08-2025 SE REALIZA VISITA A LA DIRECCIÓN INDICADA POR EL CLIENTE CALLE 104D 16-37 BARRIO EL ROCÍO SE RETIRA DATAFONO Y LECTORA CON SUS RESPECTIVOS ACCESORIOS "/>
    <s v="VISITA_TÉCNICA"/>
    <s v="6Z003452"/>
    <s v="TIPO I"/>
    <s v="TERRESTRE"/>
    <n v="1"/>
    <n v="0"/>
    <s v="MARIÑO PABON JORGE ENRIQUE"/>
    <n v="65960.072302"/>
    <n v="75096.394270399993"/>
    <n v="65960.072302"/>
    <m/>
    <m/>
    <m/>
    <m/>
    <m/>
    <m/>
  </r>
  <r>
    <s v="BOGOTA"/>
    <x v="4"/>
    <x v="4"/>
    <n v="11001"/>
    <s v="TA-25-989338"/>
    <n v="18765958"/>
    <s v="ORDEN DE CAMBIO"/>
    <s v="CUNDINAMARCA"/>
    <s v="BOGOTA"/>
    <s v="PUNTO V E C I"/>
    <s v="REDEBAN"/>
    <s v="FO-25-1396649"/>
    <d v="2025-08-25T11:36:00"/>
    <d v="2025-08-23T09:34:07"/>
    <s v="BANCO DE BOGOTA"/>
    <s v="CIERRE"/>
    <s v="CIERRE"/>
    <m/>
    <m/>
    <s v="ILOCALIZADO"/>
    <s v="CB CERRADO - DESOCUPADO"/>
    <s v="SOLICITUD CIERRE AVAL_x000a_0_x000a_23-08-2025 SE VISITA COMERCIO POR CIERRE DE PUNTO AL LLEGAR A LA DIRECCIÓN REGISTRADA ESTÁ SE ENCUENTRA CERRADA SE INTENTA COMUNICACIÓN A LA LÍNEA 3192972076 Y LA LÍNEA 3232305085 SIN ÉXITO SE PROCEDE A  CERRAR ACTIVIDAD SIN MÁS NOVEDAD _x000a_"/>
    <s v="VISITA_TÉCNICA"/>
    <n v="0"/>
    <s v="TIPO I"/>
    <s v="TERRESTRE"/>
    <n v="1"/>
    <n v="0"/>
    <s v="ROMERO ROJAS BREIDY JHOHAN"/>
    <n v="65960.072302"/>
    <n v="75096.394270399993"/>
    <n v="65960.072302"/>
    <m/>
    <m/>
    <m/>
    <m/>
    <m/>
    <m/>
  </r>
  <r>
    <s v="BOGOTA"/>
    <x v="4"/>
    <x v="4"/>
    <n v="11001"/>
    <s v="TA-25-987704"/>
    <n v="18333492"/>
    <s v="ORDEN DE CAMBIO"/>
    <s v="CUNDINAMARCA"/>
    <s v="BOGOTA"/>
    <s v="SERVINTER TWO"/>
    <s v="REDEBAN"/>
    <s v="FO-25-1394607"/>
    <d v="2025-08-25T11:36:00"/>
    <d v="2025-08-23T09:47:00"/>
    <s v="BANCO DE BOGOTA"/>
    <s v="CIERRE"/>
    <s v="CIERRE"/>
    <m/>
    <m/>
    <s v="EJECUTADO_EXITOSO"/>
    <s v="CIERRE EXITOSO"/>
    <s v="SOLICITUD CIERRE AVAL_x000a_0_x000a_22-08-2025 SE VISITA COMERCIO, SE REALIZA RETIRO DE CB AVAL, SE RETIRA DATAFONO, LECTORA DE BARRAS, BASE Y CABLEADO, NO SE MANIPULAN EQUIPOS "/>
    <s v="VISITA_TÉCNICA"/>
    <s v="9B00W204"/>
    <s v="TIPO I"/>
    <s v="TERRESTRE"/>
    <n v="1"/>
    <n v="0"/>
    <s v="VEGA MANRIQUE JONATAN MAURICIO"/>
    <n v="65960.072302"/>
    <n v="75096.394270399993"/>
    <n v="65960.072302"/>
    <m/>
    <m/>
    <m/>
    <m/>
    <m/>
    <m/>
  </r>
  <r>
    <s v="BUCARAMANGA"/>
    <x v="1"/>
    <x v="1"/>
    <n v="68679"/>
    <s v="TA-25-987719"/>
    <n v="20000774"/>
    <s v="ORDEN DE CAMBIO"/>
    <s v="SANTANDER"/>
    <s v="SAN GIL"/>
    <s v="SALA DE BELLEZA CHIQUI NEW LOO"/>
    <s v="REDEBAN"/>
    <s v="FO-25-1394620"/>
    <d v="2025-08-25T11:36:00"/>
    <d v="2025-08-23T09:56:00"/>
    <s v="BANCO DE BOGOTA"/>
    <s v="CIERRE"/>
    <s v="CIERRE"/>
    <m/>
    <m/>
    <s v="EJECUTADO_EXITOSO"/>
    <s v="CIERRE EXITOSO"/>
    <s v="SOLICITUD CIERRE AVAL_x000a_0_x000a_22-08-2025 RETIRO DE EQUIPOS DE CB BANCO BOGOTÁ "/>
    <s v="VISITA_TÉCNICA"/>
    <s v="XP0BZ556"/>
    <s v="TIPO II"/>
    <s v="TERRESTRE"/>
    <n v="1"/>
    <n v="0"/>
    <s v="PEÑA DIAZ IVAN YESID"/>
    <n v="144967.87232000002"/>
    <n v="140395.6348884"/>
    <n v="144967.87232000002"/>
    <m/>
    <m/>
    <m/>
    <m/>
    <m/>
    <m/>
  </r>
  <r>
    <s v="VALLEDUPAR"/>
    <x v="5"/>
    <x v="5"/>
    <n v="20013"/>
    <s v="TA-25-987754"/>
    <n v="87128924"/>
    <s v="ORDEN DE CAMBIO"/>
    <s v="CESAR"/>
    <s v="AGUSTIN CODAZZI"/>
    <s v="OPALE AF"/>
    <s v="REDEBAN"/>
    <s v="FO-25-1394654"/>
    <d v="2025-08-25T11:36:00"/>
    <d v="2025-08-23T12:03:39"/>
    <s v="BANCO DE BOGOTA"/>
    <s v="CIERRE"/>
    <s v="CIERRE"/>
    <m/>
    <m/>
    <s v="EJECUTADO_EXITOSO"/>
    <s v="CIERRE EXITOSO"/>
    <s v="SOLICITUD CIERRE AVAL_x000a_0_x000a_23-08-2025 BUENOS DÍAS SE VISITA CB Y SE RECOGE DATAFONO Y LECTOR "/>
    <s v="VISITA_TÉCNICA"/>
    <s v="10OZZ542"/>
    <s v="TIPO II"/>
    <s v="TERRESTRE"/>
    <n v="1"/>
    <n v="0"/>
    <s v="BENITEZ CARVAJAL ALVARO JAVIER"/>
    <n v="144967.87232000002"/>
    <n v="140395.6348884"/>
    <n v="144967.87232000002"/>
    <m/>
    <m/>
    <m/>
    <m/>
    <m/>
    <m/>
  </r>
  <r>
    <s v="MEDELLIN"/>
    <x v="2"/>
    <x v="2"/>
    <n v="5001"/>
    <s v="TA-25-987760"/>
    <n v="43135755"/>
    <s v="ORDEN DE CAMBIO"/>
    <s v="ANTIOQUIA"/>
    <s v="MEDELLIN"/>
    <s v="PELUQUERIA MARILUNA"/>
    <s v="REDEBAN"/>
    <s v="FO-25-1394659"/>
    <d v="2025-08-25T11:36:00"/>
    <d v="2025-08-23T12:24:53"/>
    <s v="BANCO DE BOGOTA"/>
    <s v="CIERRE"/>
    <s v="CIERRE"/>
    <m/>
    <m/>
    <s v="EJECUTADO_EXITOSO"/>
    <s v="CIERRE EXITOSO"/>
    <s v="SOLICITUD CIERRE AVAL_x000a_0_x000a_23-08-2025 SE REALIZA CIERRE DE CB"/>
    <s v="VISITA_TÉCNICA"/>
    <s v="SV00D761"/>
    <s v="TIPO I"/>
    <s v="TERRESTRE"/>
    <n v="1"/>
    <n v="0"/>
    <s v="HERNANDEZ CHAVARRIA JUAN CAMILO"/>
    <n v="65960.072302"/>
    <n v="75096.394270399993"/>
    <n v="65960.072302"/>
    <m/>
    <m/>
    <m/>
    <m/>
    <m/>
    <m/>
  </r>
  <r>
    <s v="BOGOTA"/>
    <x v="4"/>
    <x v="4"/>
    <n v="11001"/>
    <s v="TA-25-987715"/>
    <n v="19356781"/>
    <s v="ORDEN DE CAMBIO"/>
    <s v="CUNDINAMARCA"/>
    <s v="BOGOTA"/>
    <s v="TIENDA V E C I"/>
    <s v="REDEBAN"/>
    <s v="FO-25-1394615"/>
    <d v="2025-08-25T11:36:00"/>
    <d v="2025-08-23T13:14:45"/>
    <s v="BANCO DE BOGOTA"/>
    <s v="CIERRE"/>
    <s v="CIERRE"/>
    <m/>
    <m/>
    <s v="ILOCALIZADO"/>
    <s v="CB CERRADO - DESOCUPADO"/>
    <s v="SOLICITUD CIERRE AVAL_x000a_0_x000a_23-08-2025 SE VISITA COMERCIO POR CIERRE DE PUNTO AL LLEGAR A LA DIRECCIÓN REGISTRADA ESTÁ SE ENCUENTRA CERRADA SE INTENTA COMUNICACIÓN A LA LÍNEA 3192972076 Y LA LÍNEA 3232305085 SIN ÉXITO SE PROCEDE A  CERRAR ACTIVIDAD SIN MÁS NOVEDAD "/>
    <s v="VISITA_TÉCNICA"/>
    <n v="0"/>
    <s v="TIPO I"/>
    <s v="TERRESTRE"/>
    <n v="1"/>
    <n v="0"/>
    <s v="ROMERO ROJAS BREIDY JHOHAN"/>
    <n v="65960.072302"/>
    <n v="75096.394270399993"/>
    <n v="65960.072302"/>
    <m/>
    <m/>
    <m/>
    <m/>
    <m/>
    <m/>
  </r>
  <r>
    <s v="BOGOTA"/>
    <x v="4"/>
    <x v="4"/>
    <n v="11001"/>
    <s v="TA-25-987689"/>
    <n v="16518912"/>
    <s v="ORDEN DE CAMBIO"/>
    <s v="CUNDINAMARCA"/>
    <s v="BOGOTA"/>
    <s v="PAPELERIA EL TESORO"/>
    <s v="REDEBAN"/>
    <s v="FO-25-1394592"/>
    <d v="2025-08-25T11:36:00"/>
    <d v="2025-08-24T12:00:00"/>
    <s v="BANCO DE BOGOTA"/>
    <s v="CIERRE"/>
    <s v="CIERRE"/>
    <m/>
    <m/>
    <s v="ILOCALIZADO"/>
    <s v="CB CERRADO - DESOCUPADO"/>
    <s v="SOLICITUD CIERRE AVAL_x000a_0_x000a_23-08-2025 COMERCIO NO EXISTE EN LA UBICACIÓN, SE PREGUNTA A VECINOS Y NO CONOCEN EL COMERCIO SE LLAMA AL NÚMERO DE CONTACTO SIN RESPUESTA "/>
    <s v="VISITA_TÉCNICA"/>
    <n v="0"/>
    <s v="TIPO I"/>
    <s v="TERRESTRE"/>
    <n v="1"/>
    <n v="0"/>
    <s v="SOTO LONDOÑO FREDY ALEXANDER"/>
    <n v="65960.072302"/>
    <n v="75096.394270399993"/>
    <n v="65960.072302"/>
    <m/>
    <m/>
    <m/>
    <m/>
    <m/>
    <m/>
  </r>
  <r>
    <s v="BOGOTA"/>
    <x v="4"/>
    <x v="4"/>
    <n v="11001"/>
    <s v="TA-25-987693"/>
    <n v="16762155"/>
    <s v="ORDEN DE CAMBIO"/>
    <s v="CUNDINAMARCA"/>
    <s v="BOGOTA"/>
    <s v="PAPELERIA EL TESORO"/>
    <s v="REDEBAN"/>
    <s v="FO-25-1394595"/>
    <d v="2025-08-25T11:36:00"/>
    <d v="2025-08-24T12:05:00"/>
    <s v="BANCO DE BOGOTA"/>
    <s v="CIERRE"/>
    <s v="CIERRE"/>
    <m/>
    <m/>
    <s v="ILOCALIZADO"/>
    <s v="CB CERRADO - DESOCUPADO"/>
    <s v="SOLICITUD CIERRE AVAL_x000a_0_x000a_23-08-2025 COMERCIO NO EXISTE EN LA UBICACIÓN, SE PREGUNTA A VECINOS Y NO CONOCEN EL COMERCIO SE LLAMA AL NÚMERO DE CONTACTO SIN RESPUESTA "/>
    <s v="VISITA_TÉCNICA"/>
    <n v="0"/>
    <s v="TIPO I"/>
    <s v="TERRESTRE"/>
    <n v="1"/>
    <n v="0"/>
    <s v="SOTO LONDOÑO FREDY ALEXANDER"/>
    <n v="65960.072302"/>
    <n v="75096.394270399993"/>
    <n v="65960.072302"/>
    <m/>
    <m/>
    <m/>
    <m/>
    <m/>
    <m/>
  </r>
  <r>
    <s v="BUCARAMANGA"/>
    <x v="1"/>
    <x v="1"/>
    <n v="81736"/>
    <s v="TA-25-990219"/>
    <n v="24344343"/>
    <s v="ORDEN DE CAMBIO"/>
    <s v="ARAUCA"/>
    <s v="SARAVENA"/>
    <s v="GLOFACELL COMUNICACIONES"/>
    <s v="REDEBAN"/>
    <s v="FO-25-1399159"/>
    <d v="2025-08-26T11:07:00"/>
    <d v="2025-08-25T15:20:00"/>
    <s v="BANCO DE BOGOTA"/>
    <s v="CIERRE"/>
    <s v="CIERRE"/>
    <m/>
    <m/>
    <s v="EJECUTADO_EXITOSO"/>
    <s v="CIERRE EXITOSO"/>
    <s v="SOLICITUD CIERRE AVAL_x000a_0_x000a_25-08-2025 SE REALIZA RECOLECCIÓN DE DATAFONO Y LECTORA NO SE REALIZAN PRUEBAS "/>
    <s v="VISITA_TÉCNICA"/>
    <s v="LACZZ915"/>
    <s v="TIPO IV ESPECIAL"/>
    <s v="AEREO"/>
    <n v="1"/>
    <n v="0"/>
    <s v="REYES RAMIREZ DIEGO ALEXANDER"/>
    <n v="988462.96268840006"/>
    <n v="196536.5258152"/>
    <n v="988462.96268840006"/>
    <m/>
    <m/>
    <m/>
    <m/>
    <m/>
    <m/>
  </r>
  <r>
    <s v="BOGOTA"/>
    <x v="4"/>
    <x v="4"/>
    <n v="11001"/>
    <s v="TA-25-987677"/>
    <n v="15416795"/>
    <s v="ORDEN DE CAMBIO"/>
    <s v="CUNDINAMARCA"/>
    <s v="BOGOTA"/>
    <s v="DROGUERIA USMISALUD"/>
    <s v="REDEBAN"/>
    <s v="FO-25-1394577"/>
    <d v="2025-08-25T11:36:00"/>
    <d v="2025-08-25T15:27:00"/>
    <s v="BANCO DE BOGOTA"/>
    <s v="CIERRE"/>
    <s v="CIERRE"/>
    <m/>
    <m/>
    <s v="NO_EXITOSO"/>
    <s v="CB NO ENTREGA EQUIPO"/>
    <s v="SOLICITUD CIERRE AVAL_x000a_0_x000a_25-08-2025 SE LLEGA A DIRECCIÓN PARA RETIRO DE EQUIPOS LA PERSONA EN SITIO INDICA QUE NO ESTÁ EL DATAFONO Y NO SABE DÓNDE LO TIENEN VA A INTENTAR CONTACTAR A LA ENCARGADA PARA QUE SE PONGA EN CONTACTO CON EL BANCO CUANDO LO ENCUENTRE ENTREGARLOS SE DEJA REGISTRO FOTOGRÁFICO "/>
    <s v="VISITA_TÉCNICA"/>
    <s v="0"/>
    <s v="TIPO I"/>
    <s v="TERRESTRE"/>
    <n v="1"/>
    <n v="0"/>
    <s v="BUSTOS MORA DIEGO MANUEL"/>
    <n v="65960.072302"/>
    <n v="75096.394270399993"/>
    <n v="65960.072302"/>
    <m/>
    <m/>
    <m/>
    <m/>
    <m/>
    <m/>
  </r>
  <r>
    <s v="BOGOTA"/>
    <x v="4"/>
    <x v="4"/>
    <n v="73449"/>
    <s v="TA-25-973754"/>
    <n v="21216064"/>
    <s v="ORDEN DE CAMBIO"/>
    <s v="TOLIMA"/>
    <s v="MELGAR"/>
    <s v="TECNOLOGY CELL B S"/>
    <s v="REDEBAN"/>
    <s v="FO-25-1375645"/>
    <d v="2025-08-19T10:44:00"/>
    <d v="2025-08-26T10:34:43"/>
    <s v="BANCO DE BOGOTA"/>
    <s v="CIERRE"/>
    <s v="CIERRE"/>
    <m/>
    <m/>
    <s v="EJECUTADO_EXITOSO"/>
    <s v="CIERRE EXITOSO"/>
    <s v="SOLICITUD CIERRE AVAL_x000a_0_x000a_26-08-2025 CIERRE DE CB OK SE RETIRA DATAFONO Y LECTORA "/>
    <s v="VISITA_TÉCNICA"/>
    <s v="10LZZ785"/>
    <s v="TIPO II"/>
    <s v="TERRESTRE"/>
    <n v="1"/>
    <n v="0"/>
    <s v="HERNANDEZ NARANJO OSCAR EDUARDO"/>
    <n v="144967.87232000002"/>
    <n v="140395.6348884"/>
    <n v="144967.87232000002"/>
    <m/>
    <m/>
    <m/>
    <m/>
    <m/>
    <m/>
  </r>
  <r>
    <s v="PASTO"/>
    <x v="3"/>
    <x v="3"/>
    <n v="52001"/>
    <s v="TA-25-987684"/>
    <n v="15484611"/>
    <s v="ORDEN DE CAMBIO"/>
    <s v="NARIÑO"/>
    <s v="PASTO"/>
    <s v="MERCA 10 LA AURORA"/>
    <s v="REDEBAN"/>
    <s v="FO-25-1394586"/>
    <d v="2025-08-25T11:36:00"/>
    <d v="2025-08-26T12:30:00"/>
    <s v="BANCO DE BOGOTA"/>
    <s v="CIERRE"/>
    <s v="CIERRE"/>
    <m/>
    <m/>
    <s v="EJECUTADO_EXITOSO"/>
    <s v="CIERRE EXITOSO"/>
    <s v="SOLICITUD CIERRE AVAL_x000a_26/08/2025 SE HABLA CON UNA PERSONA DEL SUPERMERCADO QUIEN INDICA QUE EL DUEÑO NO ESTA,  PERO PIDE VISITEMOS DESPUES DE LAS 10  DE LA MAÑANA DEL DIA DE HOY 26 PARA VALIDAR CON LA ESPOSA DEL DUEÑO SI ES POSIBLE EL RETIRO DE LOS EQUIPOS._x000a_26-08-2025 SE REALIZA CIERRE DE CORRESPONSAL BANCARIO SE RETIRA DATAFONO LECTOR BASE FUENTE CIERRE EXITOSO "/>
    <s v="VISITA_TÉCNICA"/>
    <s v="9A009700"/>
    <s v="TIPO I"/>
    <s v="TERRESTRE"/>
    <n v="1"/>
    <n v="0"/>
    <s v="BRAVO MADROÑERO OSCAR ESTEBAN"/>
    <n v="65960.072302"/>
    <n v="75096.394270399993"/>
    <n v="65960.072302"/>
    <m/>
    <m/>
    <m/>
    <m/>
    <m/>
    <m/>
  </r>
  <r>
    <s v="BOGOTA"/>
    <x v="4"/>
    <x v="4"/>
    <n v="11001"/>
    <s v="TA-25-1005672"/>
    <n v="28907079"/>
    <s v="ORDEN DE CAMBIO"/>
    <s v="CUNDINAMARCA"/>
    <s v="BOGOTA"/>
    <s v="TELOPAGO.COM"/>
    <s v="REDEBAN"/>
    <s v="FO-25-1420267"/>
    <d v="2025-09-01T10:20:00"/>
    <d v="2025-08-26T16:18:31"/>
    <s v="BANCO DE BOGOTA"/>
    <s v="CIERRE"/>
    <s v="CIERRE"/>
    <m/>
    <m/>
    <s v="EJECUTADO_EXITOSO"/>
    <s v="CIERRE EXITOSO"/>
    <s v="SOLICITUD CIERRE AVAL_x000a_0_x000a_26-08-2025 SE REALIZA RETIRO DE DATAFONO, LECTOR DE BARRAS, PINPAD Y HUB POR CIERRE CB BANCO DE BOGOTÁ."/>
    <s v="VISITA_TÉCNICA"/>
    <s v="9T3ZZ319"/>
    <s v="TIPO I"/>
    <s v="TERRESTRE"/>
    <n v="1"/>
    <n v="0"/>
    <s v="MURCIA HERNANDEZ HARVEY IGNACIO"/>
    <n v="65960.072302"/>
    <n v="75096.394270399993"/>
    <n v="65960.072302"/>
    <m/>
    <m/>
    <m/>
    <m/>
    <m/>
    <m/>
  </r>
  <r>
    <s v="YOPAL"/>
    <x v="0"/>
    <x v="0"/>
    <n v="85001"/>
    <s v="TA-25-1034061"/>
    <n v="89211681"/>
    <s v="ORDEN DE CAMBIO"/>
    <s v="CASANARE"/>
    <s v="YOPAL"/>
    <s v="MULTISERVICIOS LA 23 YOPAL"/>
    <s v="REDEBAN"/>
    <s v="FO-25-1433375"/>
    <d v="2025-08-27T11:21:00"/>
    <d v="2025-08-27T12:00:00"/>
    <s v="BANCO DE BOGOTA"/>
    <s v="CIERRE"/>
    <s v="RETIRO VOLUNTARIO"/>
    <m/>
    <m/>
    <s v="EJECUTADO_EXITOSO"/>
    <s v="CIERRE EXITOSO"/>
    <s v="SOLICITUD CIERRE AVAL VOLUNTARIO_x000a_0_x000a_27-08-2025 SE VISITA COMERCIO, LA SEÑORA TANIA GONZALEZ REALIZA ENTREGA VOLUNTARIA DE DATAFONO Y LECTOR. "/>
    <s v="VISITA_TÉCNICA"/>
    <s v="FAPZZ413"/>
    <s v="TIPO I"/>
    <s v="TERRESTRE"/>
    <n v="1"/>
    <n v="0"/>
    <s v="BERNAL ELAICA EDGAR ALEXIS"/>
    <n v="65960.072302"/>
    <n v="75096.394270399993"/>
    <n v="65960.072302"/>
    <m/>
    <m/>
    <m/>
    <m/>
    <m/>
    <m/>
  </r>
  <r>
    <s v="CALI"/>
    <x v="3"/>
    <x v="3"/>
    <n v="76001"/>
    <s v="TA-25-1038462"/>
    <n v="41402264"/>
    <s v="ORDEN DE CAMBIO"/>
    <s v="VALLE DEL CAUCA"/>
    <s v="CALI"/>
    <s v="ZONAZERO"/>
    <s v="REDEBAN"/>
    <s v="FO-25-1439394"/>
    <d v="2025-09-04T10:55:00"/>
    <d v="2025-08-28T15:20:00"/>
    <s v="BANCO DE BOGOTA"/>
    <s v="CIERRE"/>
    <s v="CIERRE"/>
    <m/>
    <m/>
    <s v="EJECUTADO_EXITOSO"/>
    <s v="CIERRE EXITOSO"/>
    <s v="SOLICITUD CIERRE AVAL_x000a_0_x000a_28-08-2025 SE RETIRA DATÁFONO Y LECTORA "/>
    <s v="VISITA_TÉCNICA"/>
    <s v="MN00579C"/>
    <s v="TIPO I"/>
    <s v="TERRESTRE"/>
    <n v="1"/>
    <n v="0"/>
    <s v="CUERO RUIZ JHONNY"/>
    <n v="65960.072302"/>
    <n v="75096.394270399993"/>
    <n v="65960.072302"/>
    <m/>
    <m/>
    <m/>
    <m/>
    <m/>
    <m/>
  </r>
  <r>
    <s v="CALI"/>
    <x v="3"/>
    <x v="3"/>
    <n v="76130"/>
    <s v="TA-25-1038923"/>
    <n v="41545575"/>
    <s v="ORDEN DE CAMBIO"/>
    <s v="VALLE DEL CAUCA"/>
    <s v="CANDELARIA"/>
    <s v="SAMARI TECHNOLOGY"/>
    <s v="REDEBAN"/>
    <s v="FO-25-1441145"/>
    <d v="2025-08-28T17:22:00"/>
    <d v="2025-08-29T10:28:00"/>
    <s v="BANCO DE BOGOTA"/>
    <s v="CIERRE"/>
    <s v="RETIRO VOLUNTARIO"/>
    <m/>
    <m/>
    <s v="EJECUTADO_EXITOSO"/>
    <s v="CIERRE EXITOSO"/>
    <s v="SOLICITUD CIERRE AVAL VOLUNTARIO_x000a_0_x000a_29-08-2025 SE RETIRA DATÁFONO Y LECTORA NO SE PUEDE SACAR TIRILLA YA QUE NO HAY DONDE CONECTAR EL EQUIPO "/>
    <s v="VISITA_TÉCNICA"/>
    <s v="NN005760"/>
    <s v="TIPO II"/>
    <s v="TERRESTRE"/>
    <n v="1"/>
    <n v="0"/>
    <s v="CUERO RUIZ JHONNY"/>
    <n v="144967.87232000002"/>
    <n v="140395.6348884"/>
    <n v="144967.87232000002"/>
    <m/>
    <m/>
    <m/>
    <m/>
    <m/>
    <m/>
  </r>
  <r>
    <s v="CALI"/>
    <x v="3"/>
    <x v="3"/>
    <n v="19137"/>
    <s v="TA-25-1038464"/>
    <n v="21925656"/>
    <s v="ORDEN DE CAMBIO"/>
    <s v="CAUCA"/>
    <s v="CALDONO"/>
    <s v="FERRO ELECTRICOS PESCADOR"/>
    <s v="REDEBAN"/>
    <s v="FO-25-1439398"/>
    <d v="2025-09-04T10:55:00"/>
    <d v="2025-08-29T13:34:00"/>
    <s v="BANCO DE BOGOTA"/>
    <s v="CIERRE"/>
    <s v="CIERRE"/>
    <m/>
    <m/>
    <s v="EJECUTADO_EXITOSO"/>
    <s v="CIERRE EXITOSO"/>
    <s v="SOLICITUD CIERRE AVAL_x000a_0_x000a_29-08-2025 SE INGRESA SE RECOGE BASE FUENTE EQUIPOS ESTADO OK"/>
    <s v="VISITA_TÉCNICA"/>
    <s v="LA00T744"/>
    <s v="TIPO III"/>
    <s v="TERRESTRE"/>
    <n v="1"/>
    <n v="0"/>
    <s v="GIMBUEL LASSO LUIS GERMAN"/>
    <n v="275728.78077800001"/>
    <n v="196536.5258152"/>
    <n v="275728.78077800001"/>
    <m/>
    <m/>
    <m/>
    <m/>
    <m/>
    <m/>
  </r>
  <r>
    <s v="VILLAVICENCIO"/>
    <x v="0"/>
    <x v="0"/>
    <n v="50689"/>
    <s v="TA-25-1040824"/>
    <n v="90133548"/>
    <s v="ORDEN DE CAMBIO"/>
    <s v="META"/>
    <s v="SAN MARTIN"/>
    <s v="DROGUERIA LA FLORESTA.W"/>
    <s v="REDEBAN"/>
    <s v="FO-25-1445906"/>
    <d v="2025-08-29T15:01:00"/>
    <d v="2025-08-29T15:45:00"/>
    <s v="BANCO DE BOGOTA"/>
    <s v="CIERRE"/>
    <s v="RETIRO VOLUNTARIO"/>
    <m/>
    <m/>
    <s v="EJECUTADO_EXITOSO"/>
    <s v="CIERRE EXITOSO"/>
    <s v="SOLICITUD CIERRE AVAL VOLUNTARIO_x000a_0_x000a_29-08-2025 SE REALIZA RETIRO DE EQUIPO ENTREGA VOLUNTARIA POR EL COMERCIO "/>
    <s v="VISITA_TÉCNICA"/>
    <s v="VEZZZ002"/>
    <s v="TIPO II"/>
    <s v="TERRESTRE"/>
    <n v="1"/>
    <n v="0"/>
    <s v="ROZO JIMENEZ EDGAR ARMANDO"/>
    <n v="144967.87232000002"/>
    <n v="140395.6348884"/>
    <n v="144967.87232000002"/>
    <m/>
    <m/>
    <m/>
    <m/>
    <m/>
    <m/>
  </r>
  <r>
    <s v="NEIVA"/>
    <x v="0"/>
    <x v="0"/>
    <n v="41518"/>
    <s v="TA-25-1038461"/>
    <n v="17764382"/>
    <s v="ORDEN DE CAMBIO"/>
    <s v="HUILA"/>
    <s v="PAICOL"/>
    <s v="DCLASS ARTE"/>
    <s v="REDEBAN"/>
    <s v="FO-25-1439390"/>
    <d v="2025-09-04T10:55:00"/>
    <d v="2025-08-30T10:33:47"/>
    <s v="BANCO DE BOGOTA"/>
    <s v="CIERRE"/>
    <s v="CIERRE"/>
    <m/>
    <m/>
    <s v="EJECUTADO_EXITOSO"/>
    <s v="CIERRE EXITOSO"/>
    <s v="SOLICITUD CIERRE AVAL_x000a_0_x000a_30-08-2025 CLIENTE ENTREGA DATAFONO CON SOPORTE ,LECTOR DE BARRAS ,CABLE MAGIC BOX, FUENTE DE PODER DATÁFONO, ROLLOS NO HAY."/>
    <s v="VISITA_TÉCNICA"/>
    <s v="9AJZZ134"/>
    <s v="TIPO II"/>
    <s v="TERRESTRE"/>
    <n v="1"/>
    <n v="0"/>
    <s v="ANDRADE HERNANDEZ JUAN CARLOS"/>
    <n v="144967.87232000002"/>
    <n v="140395.6348884"/>
    <n v="144967.87232000002"/>
    <m/>
    <m/>
    <m/>
    <m/>
    <m/>
    <m/>
  </r>
  <r>
    <m/>
    <x v="6"/>
    <x v="7"/>
    <m/>
    <m/>
    <m/>
    <m/>
    <m/>
    <m/>
    <m/>
    <m/>
    <m/>
    <m/>
    <m/>
    <m/>
    <m/>
    <m/>
    <m/>
    <m/>
    <m/>
    <m/>
    <m/>
    <m/>
    <m/>
    <m/>
    <m/>
    <m/>
    <m/>
    <m/>
    <m/>
    <m/>
    <n v="12141358.062807208"/>
    <m/>
    <m/>
    <m/>
    <m/>
    <m/>
    <m/>
  </r>
  <r>
    <m/>
    <x v="6"/>
    <x v="7"/>
    <m/>
    <m/>
    <m/>
    <m/>
    <m/>
    <m/>
    <m/>
    <m/>
    <m/>
    <m/>
    <m/>
    <m/>
    <m/>
    <m/>
    <m/>
    <m/>
    <m/>
    <m/>
    <m/>
    <m/>
    <m/>
    <m/>
    <m/>
    <m/>
    <m/>
    <m/>
    <m/>
    <m/>
    <m/>
    <m/>
    <m/>
    <m/>
    <m/>
    <m/>
    <m/>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5">
  <r>
    <s v="CALI"/>
    <x v="0"/>
    <x v="0"/>
    <n v="76001"/>
    <n v="5739818"/>
    <n v="25007642"/>
    <s v="INCIDENTE"/>
    <s v="VALLE DEL CAUCA"/>
    <s v="CALI"/>
    <s v="WORLD TECHNOLOGY VXF"/>
    <s v="REDEBAN"/>
    <s v="FO-25-1313568"/>
    <d v="2025-07-31T15:14:00"/>
    <d v="2025-08-01T10:08:00"/>
    <s v="BANCO DE BOGOTA"/>
    <s v="ENTIDAD"/>
    <s v="AVAL TARJETA DE SEMBRADO"/>
    <s v="NO EXISTE COMPROBANTE"/>
    <s v="CERRADO"/>
    <s v="31-07 SOLICITUD DE LA RED POR FAVOR PROCEDER CON EL RESEMBRADO DE TARJETA_x000a_0_x000a_01-08 / SOLUCIÓN: SE RESEMBRA TARJETA YA QUE NO PERMITIA HACER TRANSFERENCIA  / USUARIO: MARIA SINISTERRA  TELEFONO: 3117207783 CORREO: diliassegura@gmail.com"/>
    <s v="VISITA_TÉCNICA"/>
    <s v="6A0IZ181"/>
    <s v="TIPO I"/>
    <s v="TERRESTRE"/>
    <s v="CUERO RUIZ JHONNY"/>
    <n v="1"/>
    <n v="0"/>
    <n v="65960.072302"/>
    <n v="75096.394270399993"/>
    <n v="65960.072302"/>
    <m/>
    <m/>
    <m/>
    <m/>
    <m/>
    <m/>
  </r>
  <r>
    <s v="NEIVA"/>
    <x v="1"/>
    <x v="1"/>
    <n v="41524"/>
    <n v="5738658"/>
    <n v="17041062"/>
    <s v="INCIDENTE"/>
    <s v="HUILA"/>
    <s v="PALERMO"/>
    <s v="SUCHANCE GALERIA"/>
    <s v="REDEBAN"/>
    <s v="FO-25-1310799"/>
    <d v="2025-07-31T10:10:00"/>
    <d v="2025-08-01T12:24:00"/>
    <s v="BANCO DE BOGOTA"/>
    <s v="USUARIO"/>
    <s v="MANTENIMIENTO"/>
    <s v="MANTENIMIENTO GENERAL"/>
    <s v="CERRADO"/>
    <s v="31-07 SE ESCALA PARA VISITA. LLAMAR ANTES DE VISITAR, CONFIRMAR FALLA Y DATOS._x000a_0_x000a_01-08 / SOLUCIÓN: SE REALIZA LA INSTALACIÓN DE LA BASE DATAFONO, SE HABÍA SOLTADO DE LA MESA , SE TOMA EVIDENCIA FOTOGRÁFICA  / USUARIO: Aminra Córdoba Pastrana  TELEFONO: 3208344267 CORREO: ycordobap@gmail.com"/>
    <s v="VISITA_TÉCNICA"/>
    <s v="AA00T851"/>
    <s v="TIPO I"/>
    <s v="TERRESTRE"/>
    <s v="ANDRADE HERNANDEZ JUAN CARLOS"/>
    <n v="1"/>
    <n v="0"/>
    <n v="65960.072302"/>
    <n v="75096.394270399993"/>
    <n v="65960.072302"/>
    <m/>
    <m/>
    <m/>
    <m/>
    <m/>
    <m/>
  </r>
  <r>
    <s v="BOGOTA"/>
    <x v="2"/>
    <x v="2"/>
    <n v="11001"/>
    <s v="TA-25-911304"/>
    <n v="89325200"/>
    <s v="INCIDENTE"/>
    <s v="CUNDINAMARCA"/>
    <s v="BOGOTA"/>
    <s v="SERVITELCS DANUBIO "/>
    <s v="REDEBAN"/>
    <s v="FO-25-1311673"/>
    <d v="2025-07-31T12:15:00"/>
    <d v="2025-08-01T12:29:48"/>
    <s v="BANCO DE BOGOTA"/>
    <s v="HARDWARE"/>
    <s v="COMUNICACION"/>
    <s v="DAÑO POS"/>
    <s v="CERRADO"/>
    <s v="31-07 SE ESCALA PARA VISITA. LLAMAR ANTES DE VISITAR, CONFIRMAR FALLA Y DATOS._x000a_31/07/2025 EN COMUNICACIÓN TELEFÓNICA CON CLIENTE AL NÚMERO 3123757637 CLIENTE CONFIRMA QUE EN EL MOMENTO NO PUEDE ATENDER LA VISITA YA QUE EL COMERCIO ESTÁ CERRADO Y POR DESPLAZAMIENTO YA NO ALCANZA A LLEGAR SE CONFIRMA CON CLIENTE SE REPROGRAMA VISITA PARA EL DÍA 01/08/2025 CLIENTE ACEPTA Y SE FINALIZA COMUNICACIÓN_x000a_01/08/2025 LLEGA EL COMERCIO DESDE LAS 10:20 A.M CERRADO SE MARCARÁ EL CLIENTE EL CUAL INDICA QUE YA VIENE EN CAMINO SE ESPERA APROXIMADAMENTE UNA HORA Y NO LLEGA EL CLIENTE, SE VUELVE A REALIZAR LLAMADA CLIENTE INDICA QUE YA ESTÁ LLEGANDO AÚN ASÍ PASA TIEMPO MÁS DE 20 MINUTOS Y NO LLEGA NADIE SE ESCALA CON COORDINADOR DE ZONA Y EDISON DE REDEBAN_x000a_01-08 / SOLUCIÓN: SE LLEGA AL COMERCIO DESPUÉS DE LA ESPERA AL CLIENTE SE REALIZA VISITA CON ESCALAMIENTO DE REDEBAN  SE REALIZA EL CAMBIO DEL EQUIPO SE REALIZAN VALIDACIONES CON EDISON RBM SE REALIZAN PRUEBAS DE TELETÓN Y PRUEBAS DE CODIGO BARRAS OK  / USUARIO: Juan rey  TELEFONO: 3123757637 CORREO: gerencia.general@servitelcs.com"/>
    <s v="VISITA_TÉCNICA"/>
    <s v="A1WZZ816"/>
    <s v="TIPO I"/>
    <s v="TERRESTRE"/>
    <s v="GOMEZ VEGA DAVID SNEYDER"/>
    <n v="1"/>
    <n v="0"/>
    <n v="65960.072302"/>
    <n v="75096.394270399993"/>
    <n v="65960.072302"/>
    <m/>
    <m/>
    <m/>
    <m/>
    <m/>
    <m/>
  </r>
  <r>
    <s v="BOGOTA"/>
    <x v="2"/>
    <x v="2"/>
    <n v="11001"/>
    <n v="5739304"/>
    <n v="16748683"/>
    <s v="INCIDENTE"/>
    <s v="CUNDINAMARCA"/>
    <s v="BOGOTA"/>
    <s v="PAPELERIA PROTON"/>
    <s v="REDEBAN"/>
    <s v="FO-25-1312258"/>
    <d v="2025-07-31T13:38:00"/>
    <d v="2025-08-01T12:41:00"/>
    <s v="BANCO DE BOGOTA"/>
    <s v="USUARIO"/>
    <s v="NO ENCIENDE"/>
    <s v="CONEXIONES DE COMERCIO"/>
    <s v="CERRADO"/>
    <s v="31-07 SE ESCALA PARA VISITA. LLAMAR ANTES DE VISITAR, CONFIRMAR FALLA Y DATOS._x000a_0_x000a_01-08 / SOLUCIÓN: SE REALIZA VISITA A DIRECCIÓN DE COMERCIO, SE ENCUENTRA COMERCIO CERRADO, EN LLAMADA TELEFÓNICA SE HABLA CON LA SRA. ANDREA MARCELA LEMUS ACOSTA QUIEN INFORMA QUE ESTÁ CITA MÉDICA, SE INFORMA ESTÁ NOVEDAD A COORDINACIÓN QUIEN INDICA CERRAR ACTIVIDAD. / USUARIO: ANDREA MARCELA LEMUS ACOSTA TELEFONO: 3202500041 CORREO: controldevisitadigital@gmail.com"/>
    <s v="VISITA_TÉCNICA"/>
    <s v="AA000947"/>
    <s v="TIPO I"/>
    <s v="TERRESTRE"/>
    <s v="MURCIA HERNANDEZ HARVEY IGNACIO"/>
    <n v="1"/>
    <n v="0"/>
    <n v="65960.072302"/>
    <n v="75096.394270399993"/>
    <n v="65960.072302"/>
    <m/>
    <m/>
    <m/>
    <m/>
    <m/>
    <m/>
  </r>
  <r>
    <s v="BARRANQUILLA"/>
    <x v="3"/>
    <x v="3"/>
    <n v="8675"/>
    <n v="5739845"/>
    <n v="16652745"/>
    <s v="INCIDENTE"/>
    <s v="ATLANTICO"/>
    <s v="SANTA LUCIA"/>
    <s v="TIENDA LA ESTACION DONDE RONIE"/>
    <s v="REDEBAN"/>
    <s v="FO-25-1313573"/>
    <d v="2025-07-31T15:15:00"/>
    <d v="2025-08-01T13:06:00"/>
    <s v="BANCO DE BOGOTA"/>
    <s v="SOFTWARE"/>
    <s v="ACTUALIZACION"/>
    <s v="VERSION CARGA SO VR"/>
    <s v="CERRADO"/>
    <s v="31-07 SOLICITUD DE LA RED POR FAVOR PROCEDER CON EL RESEMBRADO DE TARJETA_x000a_0_x000a_01-08 / SOLUCIÓN: SE REALIZA VISITA SE VALIDA DATAFONO Y TODO ESTÁ OK , EN VISITA ANTERIOR SE INSTALÓ PINPAD ,EL CUAL SE CAMBIÓ DE TECNOLOGÍA POR COMPATIBILIDAD DE PINPAD Y SE SEMBRÓ TARJETA ACTUAL LA 4274 Y CB ESTÁ OPERATIVO / USUARIO: Ronier Martinez TELEFONO: 3007649091 CORREO: roniermartinez04@gmail.com"/>
    <s v="VISITA_TÉCNICA"/>
    <s v="BL01N412"/>
    <s v="TIPO II"/>
    <s v="TERRESTRE"/>
    <s v="PORRAS CASTRO DARLON NASCK"/>
    <n v="1"/>
    <n v="0"/>
    <n v="144967.87232000002"/>
    <n v="140395.6348884"/>
    <n v="144967.87232000002"/>
    <m/>
    <m/>
    <m/>
    <m/>
    <m/>
    <m/>
  </r>
  <r>
    <s v="APARTADO"/>
    <x v="4"/>
    <x v="4"/>
    <n v="5045"/>
    <s v="TA-25-915599"/>
    <n v="12999652"/>
    <s v="INCIDENTE"/>
    <s v="ANTIOQUIA"/>
    <s v="APARTADO"/>
    <s v="TEAM COMMUNICATIONS APARTADO"/>
    <s v="REDEBAN"/>
    <s v="FO-25-1316608"/>
    <d v="2025-08-01T11:37:00"/>
    <d v="2025-08-01T13:40:30"/>
    <s v="BANCO DE BOGOTA"/>
    <s v="USUARIO"/>
    <s v="CIERRE"/>
    <s v="COMERCIO NO REALIZA CIERRE"/>
    <s v="CERRADO"/>
    <s v="01-08 SE ESCALA PARA VISITA. LLAMAR ANTES DE VISITAR, CONFIRMAR FALLA Y DATOS._x000a_0_x000a_01-08 / SOLUCIÓN: SE REALIZA BORRADO DE TRANSACCIONES PARA EVITAR LLENADO DE MEMORIA. / USUARIO: Yarleidis Leon TELEFONO: 3043405712 CORREO: leonrodriguezyarleidys@gmail.com"/>
    <s v="VISITA_TÉCNICA"/>
    <s v="SX7ZZ562"/>
    <s v="TIPO I"/>
    <s v="TERRESTRE"/>
    <s v="CASTRO HENAO DANIEL ESTEBAN"/>
    <n v="1"/>
    <n v="0"/>
    <n v="65960.072302"/>
    <n v="75096.394270399993"/>
    <n v="65960.072302"/>
    <m/>
    <m/>
    <m/>
    <m/>
    <m/>
    <m/>
  </r>
  <r>
    <s v="VILLAVICENCIO"/>
    <x v="1"/>
    <x v="1"/>
    <n v="50001"/>
    <n v="5739626"/>
    <n v="89434426"/>
    <s v="INCIDENTE"/>
    <s v="META"/>
    <s v="VILLAVICENCIO"/>
    <s v="DROGUERIA SANTA MARIA"/>
    <s v="REDEBAN"/>
    <s v="FO-25-1313558"/>
    <d v="2025-07-31T15:29:00"/>
    <d v="2025-08-01T13:57:00"/>
    <s v="BANCO DE BOGOTA"/>
    <s v="USUARIO"/>
    <s v="USUARIOS"/>
    <s v="CREACION DE USUARIOS"/>
    <s v="CERRADO"/>
    <s v="31-07 SE ESCALA PARA VISITA. LLAMAR ANTES DE VISITAR, CONFIRMAR FALLA Y DATOS._x000a_0_x000a_01-08 / SOLUCIÓN: SE VISITA CB Y SE REALIZA CREACIÓN DE USUARIO DE CORRESPONSAL. SE REALIZAN PRUEBAS EXITOSAS / USUARIO: Yovany González  TELEFONO: 3153080768 CORREO: gonzalez13yovany@yahoo.es"/>
    <s v="VISITA_TÉCNICA"/>
    <s v="SAVZZ143"/>
    <s v="TIPO I"/>
    <s v="TERRESTRE"/>
    <s v="GARZON RUIZ LUIS MIGUEL"/>
    <n v="1"/>
    <n v="0"/>
    <n v="65960.072302"/>
    <n v="75096.394270399993"/>
    <n v="65960.072302"/>
    <m/>
    <m/>
    <m/>
    <m/>
    <m/>
    <m/>
  </r>
  <r>
    <s v="CALI"/>
    <x v="0"/>
    <x v="0"/>
    <n v="19212"/>
    <n v="5737163"/>
    <n v="14102438"/>
    <s v="INCIDENTE"/>
    <s v="CAUCA"/>
    <s v="CORINTO"/>
    <s v="CAFINORTE"/>
    <s v="REDEBAN"/>
    <s v="FO-25-1305859"/>
    <d v="2025-07-30T12:17:00"/>
    <d v="2025-08-01T14:12:00"/>
    <s v="BANCO DE BOGOTA"/>
    <s v="SOFTWARE"/>
    <s v="CIERRE"/>
    <s v="CIERRE NO HABILITADO"/>
    <s v="CERRADO"/>
    <s v="30-07 SE INTENTA CONTACTO TELEFONICO EN REPETIDAS OCASIONES SIN RESPUESTA SE ESCALA PARA VISITA TECNICA FAVOR COMUNICARSE PARA VALIDAR DATOS Y SOLICITUD ANTES DE DESPLAZARSE_x000a_0_x000a_01-08 / SOLUCIÓN: SE HABILITA CIERRE CB AVAL BANCO DE BOGOTÁ MIXTO, PRUEBAS OK  / USUARIO: CARLOS GRAJALES  TELEFONO: 3104443114 CORREO: casoan2@hotmail.com"/>
    <s v="VISITA_TÉCNICA"/>
    <s v="SAUZZ901"/>
    <s v="TIPO III"/>
    <s v="TERRESTRE"/>
    <s v="PAREDES CASTILLO DIEGO"/>
    <n v="1"/>
    <n v="0"/>
    <n v="275728.78077800001"/>
    <n v="196536.5258152"/>
    <n v="275728.78077800001"/>
    <m/>
    <m/>
    <m/>
    <m/>
    <m/>
    <m/>
  </r>
  <r>
    <s v="BOGOTA"/>
    <x v="2"/>
    <x v="2"/>
    <n v="11001"/>
    <n v="5740666"/>
    <n v="89590863"/>
    <s v="INCIDENTE"/>
    <s v="CUNDINAMARCA"/>
    <s v="BOGOTA"/>
    <s v="DROGUERIA UNIFAMILIAR 4."/>
    <s v="REDEBAN"/>
    <s v="FO-25-1315915"/>
    <d v="2025-08-01T10:31:00"/>
    <d v="2025-08-01T14:15:00"/>
    <s v="BANCO DE BOGOTA"/>
    <s v="USUARIO"/>
    <s v="USUARIOS"/>
    <s v="MALA MANIPULACION POS"/>
    <s v="CERRADO"/>
    <s v="01-08 SE ESCALA PARA VISITA. LLAMAR ANTES DE VISITAR, CONFIRMAR FALLA Y DATOS._x000a_0_x000a_01-08 / SOLUCIÓN: SE REALIZA LLAMADA A COMERCIO PARA CONFIRMAR DATOS DE DIRECCIÓN, EN LO QUE EL COMERCIO CONFIRMA QUE YA SE ENCUENTRA TRABAJANDO CON NORMALIDAD LO QUE HABÍA OCURRIDO ERA QUE LA PERSONA QUE DEJARON ENCARGADA EL DÍA DE LA INSTALACIÓN NO LES INFORMÓ DE LA CLAVE DEL USUARIO PARA EL INGRESO AL MÓDULO DE CORRESPONSALIA, PERO YA LA PERSONA SE LAS COMPARTIÓ Y CONFIRMARON EL CORRECTO FUNCIONAMIENTO. / USUARIO: EDGAR MORENO TELEFONO: 3123217130 CORREO: drogueriaunifamiliar4@gmail.com"/>
    <s v="SOPORTE_TELEFÓNICO"/>
    <n v="0"/>
    <s v="TIPO I"/>
    <s v="TERRESTRE"/>
    <s v="GARCIA PASTRANA KEVIN FERNANDO"/>
    <n v="0"/>
    <n v="0"/>
    <n v="41241.0800752"/>
    <n v="0"/>
    <n v="41241.0800752"/>
    <m/>
    <m/>
    <m/>
    <m/>
    <m/>
    <m/>
  </r>
  <r>
    <s v="MEDELLIN"/>
    <x v="4"/>
    <x v="4"/>
    <n v="5376"/>
    <n v="5738424"/>
    <n v="18738013"/>
    <s v="INCIDENTE"/>
    <s v="ANTIOQUIA"/>
    <s v="LA CEJA"/>
    <s v="CELULARES Y TELECOMUNICACIONES CELTEL S.A. LA CEJA"/>
    <s v="REDEBAN"/>
    <s v="FO-25-1309876"/>
    <d v="2025-07-31T08:25:00"/>
    <d v="2025-08-01T14:17:06"/>
    <s v="BANCO DE BOGOTA"/>
    <s v="USUARIO"/>
    <s v="COMUNICACION"/>
    <s v="CONEXIONES DE COMERCIO"/>
    <s v="CERRADO"/>
    <s v="31-07 SE ESCALA PARA VISITA. LLAMAR ANTES DE VISITAR, CONFIRMAR FALLA Y DATOS._x000a_0_x000a_01-08 / SOLUCIÓN: SE REALIZA VERIFICACIÓN DE COMUNICACIÓN DE DATÁFONO, EQUIPO ESTA TRABAJANDO EN PERFECTO ESTADO, COMUNICACIÓN EXITOSA, TRABAJA SIN PROBLEMAS  / USUARIO: Carolina ruiz_x000a__x000a_ TELEFONO: 3115303492 CORREO: coordinadorlaceja@celtensal.net"/>
    <s v="VISITA_TÉCNICA"/>
    <s v="A4OZZ932"/>
    <s v="TIPO II"/>
    <s v="TERRESTRE"/>
    <s v="HERNANDEZ CHAVARRIA JUAN CAMILO"/>
    <n v="1"/>
    <n v="0"/>
    <n v="144967.87232000002"/>
    <n v="140395.6348884"/>
    <n v="144967.87232000002"/>
    <m/>
    <m/>
    <m/>
    <m/>
    <m/>
    <m/>
  </r>
  <r>
    <s v="BUCARAMANGA"/>
    <x v="5"/>
    <x v="5"/>
    <n v="20710"/>
    <n v="5740446"/>
    <n v="12116067"/>
    <s v="INCIDENTE"/>
    <s v="CESAR"/>
    <s v="SAN ALBERTO"/>
    <s v="INSUMOS AGROPECUARIOS AGROCEBA"/>
    <s v="REDEBAN"/>
    <s v="FO-25-1315640"/>
    <d v="2025-08-01T09:26:00"/>
    <d v="2025-08-01T16:14:00"/>
    <s v="BANCO DE BOGOTA"/>
    <s v="HARDWARE"/>
    <s v="LECTOR DE TARJETAS"/>
    <s v="DAÑO POS"/>
    <s v="CERRADO"/>
    <s v="01-08 SE INTENTA CONTACTO TELEFONICO AL 3178559928 EN REPETIDAS OCASIONES SIN RESPUESTA FAVOR COMUNICARSE PARA VALIDAR SOLICITUD Y DATOS ANTES DE REALIZAR DESPLAZAMIENTO_x000a_0_x000a_01-08 / SOLUCIÓN: SE REALIZA VISITA AL CORRESPONSAL AVAL SE ENCUENTRA QUE EL DATÁFONO ESTÁ PRESENTANDO PROBLEMAS EN LA LECTOR DE TARJETAS SE HACEN PRUEBAS DONDE SE EVIDENCIA DICHO DAÑO Y EL LECTOR DE BARRAS NO ESTÁ ESCANEANDO CORRECTAMENTE LOS CÓDIGOS DE BARRAS SE PROCEDE A REALIZAR EL CAMBIO TANTO DEL DATÁFONO COMO DEL LECTOR SE HACE SEMBRADO DE LA TARJETA 0821 , PERO EN EL MOMENTO DE REALIZAR PRUEBAS NO SALE DE USO DE TARJETA RESTRINGIDO SE ESCALA A DICHA SITUACIÓN CON EL COORDINADOR QUIEN PASA LA INFORMACIÓN DIRECTAMENTE A REDEBAN, DÓNDE PIDEN DEJAR DATÁFONO CONFIGURADO Y TARJETA SEMBRADA YA QUE VAN A PARAMETRIZAR DICHA TARJETA SE LE COMENTA DICHA SITUACIÓN AL CLIENTE PARA QUE ESTÉ PENDIENTE EL DÍA DE MAÑANA Y QUE PUEDA REALIZAR LAS RESPECTIVAS PRUEBAS Y SABER QUE EL DATÁFONO QUEDA OPERATIVO / USUARIO: NATALIA OSORIO  TELEFONO: 3178559928 CORREO: agroceba2007@hotmail.com"/>
    <s v="VISITA_TÉCNICA"/>
    <s v="SX5ZZ905"/>
    <s v="TIPO III"/>
    <s v="TERRESTRE"/>
    <s v="GONZALEZ ESTUPIÑAN YEISON WALTER ANTONIO"/>
    <n v="1"/>
    <n v="0"/>
    <n v="275728.78077800001"/>
    <n v="196536.5258152"/>
    <n v="275728.78077800001"/>
    <m/>
    <m/>
    <m/>
    <m/>
    <m/>
    <m/>
  </r>
  <r>
    <s v="BUCARAMANGA"/>
    <x v="5"/>
    <x v="5"/>
    <n v="68001"/>
    <n v="5740683"/>
    <n v="72080716"/>
    <s v="INCIDENTE"/>
    <s v="SANTANDER"/>
    <s v="BUCARAMANGA"/>
    <s v="MULTISERVICIOS BOULEVARD"/>
    <s v="REDEBAN"/>
    <s v="FO-25-1315924"/>
    <d v="2025-08-01T10:35:00"/>
    <d v="2025-08-01T16:21:00"/>
    <s v="BANCO DE BOGOTA"/>
    <s v="USUARIO"/>
    <s v="LECTOR DE BARRAS"/>
    <s v="ERROR PAGOS PARCIALES DE FACTURAS"/>
    <s v="CERRADO"/>
    <s v="01-08 SE ESCALA PARA VISITA. LLAMAR ANTES DE VISITAR, CONFIRMAR FALLA Y DATOS._x000a_0_x000a_01-08 / SOLUCIÓN: SE ESTABLECE CONTACTO TELEFÓNICO CON LA USUARIA YANNET ROCÍO ARENISAL NÚMERO 3183725118 QUIEN NOS INDICA QUE PRESENTO FALLAS EN LA MAÑANA PARA REALIZAR PAGOS CON CÓDIGOS DE BARRAS PERO LUEGO DE COMUNICARSE AL CAC Y  REINICIAR EL DATAFONO VOLVIÓ A OPERAR CON NORMALIDAD INDICA QUE NO REQUIERE SERVICIO TÉCNICO  / USUARIO: Yannet rocío arenis TELEFONO: 3183725118 CORREO: yaroarpa@hotmail.com"/>
    <s v="SOPORTE_TELEFÓNICO"/>
    <n v="0"/>
    <s v="TIPO I"/>
    <s v="TERRESTRE"/>
    <s v="REYES RAMIREZ DIEGO ALEXANDER"/>
    <n v="0"/>
    <n v="0"/>
    <n v="41241.0800752"/>
    <n v="0"/>
    <n v="41241.0800752"/>
    <m/>
    <m/>
    <m/>
    <m/>
    <m/>
    <m/>
  </r>
  <r>
    <s v="BUCARAMANGA"/>
    <x v="5"/>
    <x v="5"/>
    <n v="68001"/>
    <n v="5739835"/>
    <n v="87985085"/>
    <s v="INCIDENTE"/>
    <s v="SANTANDER"/>
    <s v="BUCARAMANGA"/>
    <s v="ALMACEN DE ROPA ARISE STORE"/>
    <s v="REDEBAN"/>
    <s v="FO-25-1313563"/>
    <d v="2025-07-31T15:13:00"/>
    <d v="2025-08-02T08:22:00"/>
    <s v="BANCO DE BOGOTA"/>
    <s v="ENTIDAD"/>
    <s v="AVAL TARJETA DE SEMBRADO"/>
    <s v="RECHAZO GENERAL"/>
    <s v="CERRADO"/>
    <s v="31-07 SOLICITUD DE LA RED POR FAVOR PROCEDER CON EL RESEMBRADO DE TARJETA_x000a_01/08/2025 ESTAMO EN PUNTO   EL SERVICIO PRESENTA RECHAZO GENERA  SE ECALO CON LA RED A LA ESPERA DE UNA REPUESTA  EN PUNTO_x000a_02-08 / SOLUCIÓN: SE VISITA COMERCIO SE REALIZA EL RESEMBRADO DE TARJETA 4915110118685786 , SE REALIZA CAMBIO DE LECTOR DE BARRAS OK, VERSION 10.6 OK, SE REALIZAN PRUEBAS , CB OPERATIVO ,ESTAMOS EN PUNTO  EL SERVICIO PRESENTA RECHAZO GENERAL SE ESCALO CON LA RED A LA ESPERA DE RESPUESTA EN PUNTO  / USUARIO: Carolina Guzmán  TELEFONO: 3157416143 CORREO: arisbucaramangaclothing@gmail.com"/>
    <s v="VISITA_TÉCNICA"/>
    <s v="A4QZZ310"/>
    <s v="TIPO I"/>
    <s v="TERRESTRE"/>
    <s v="BARAJAS BERMUDEZ YAHIR MAURICIO"/>
    <n v="1"/>
    <n v="0"/>
    <n v="65960.072302"/>
    <n v="75096.394270399993"/>
    <n v="65960.072302"/>
    <m/>
    <m/>
    <m/>
    <m/>
    <m/>
    <m/>
  </r>
  <r>
    <s v="BUCARAMANGA"/>
    <x v="5"/>
    <x v="5"/>
    <n v="68895"/>
    <n v="5736990"/>
    <n v="18767285"/>
    <s v="INCIDENTE"/>
    <s v="SANTANDER"/>
    <s v="ZAPATOCA"/>
    <s v="CELULARES Y TELECOMUNICACIONES CELTEL S.A. ZAPATOCA"/>
    <s v="REDEBAN"/>
    <s v="FO-25-1305857"/>
    <d v="2025-07-30T11:10:00"/>
    <d v="2025-08-02T10:41:00"/>
    <s v="BANCO DE BOGOTA"/>
    <s v="SOFTWARE"/>
    <s v="COMUNICACION"/>
    <s v="VERIFIQUE PARAMETROS"/>
    <s v="CERRADO"/>
    <s v="30-07 SE INTENTA CONTACTO TELEFONICO EN REPETIDAS OCASIONES SIN RESPUESTA SE ESCALA PARA VISITA TECNICA FAVOR COMUNICARSE PARA VALIDAR DATOS Y SOLICITUD ANTES DE DESPLAZARSE_x000a_31/07/2025 SE COMUNICA CON LA SEÑORITA ANDREA PARA VALIDAR DISPONIBILIDAD DE RECIBIR LA VISITA TÉCNICA AL NÚMERO DE TELÉFONO 3178651426 ,PERO NO SOLICITA VISITAR EL DÍA DE MAÑANA VIERNES DEBIDO QUE EL DÍA DE HOY NO HABRÁ ENERGÍA POR MANTENIMIENTO EN EL PUEBLO_x000a_01/08/2025 SE LOGRA NUEVAMENTE LA COMUNICACIÓN CON EL CLIENTE DÓNDE INDICA QUE AÚN CONTINÚAN CON LA FALLA DEL SISTEMA DE ENERGÍA QUE POR FAVOR VALIDAR EL DÍA DE MAÑANA_x000a_02-08 / SOLUCIÓN: SE VISITA COMERCIO SE REALIZA INYECCIÓN DE SISTEMA Y VERSIÓN INICIALIZADA OK PRUEBAS OK SEMBRADO DE TARJETA OK CUBRE CLAVE OK  / USUARIO: Yuly Martinez  TELEFONO: 3108106535 CORREO: cpszapatoca@celtelsa.net"/>
    <s v="VISITA_TÉCNICA"/>
    <s v="9B0KZ601"/>
    <s v="TIPO III"/>
    <s v="TERRESTRE"/>
    <s v="HERRERA LUQUE SAUL JAVIER"/>
    <n v="1"/>
    <n v="0"/>
    <n v="275728.78077800001"/>
    <n v="196536.5258152"/>
    <n v="275728.78077800001"/>
    <m/>
    <m/>
    <m/>
    <m/>
    <m/>
    <m/>
  </r>
  <r>
    <s v="CALI"/>
    <x v="0"/>
    <x v="0"/>
    <n v="76248"/>
    <n v="5740809"/>
    <n v="14744874"/>
    <s v="INCIDENTE"/>
    <s v="VALLE DEL CAUCA"/>
    <s v="EL CERRITO"/>
    <s v="MEGABASS"/>
    <s v="REDEBAN"/>
    <s v="FO-25-1316378"/>
    <d v="2025-08-01T11:18:00"/>
    <d v="2025-08-02T11:26:00"/>
    <s v="BANCO DE BOGOTA"/>
    <s v="HARDWARE"/>
    <s v="IMPRESION"/>
    <s v="NO AVANZA PAPEL"/>
    <s v="CERRADO"/>
    <s v="01-08 SE ESCALA PARA VISITA. LLAMAR ANTES DE VISITAR, CONFIRMAR FALLA Y DATOS._x000a_0_x000a_02-08 / SOLUCIÓN: SE LLEGA AL COMERCIO SE HACEN PRUEBAS Y QUEDA FUNCIONANDO CORRECTAMENTE  / USUARIO: Esperanza Buendia TELEFONO: 3216204393 CORREO: multiextremo1@hotmail.com"/>
    <s v="VISITA_TÉCNICA"/>
    <s v="AAMZZ446"/>
    <s v="TIPO II"/>
    <s v="TERRESTRE"/>
    <s v="CUERO RUIZ JHONNY"/>
    <n v="1"/>
    <n v="0"/>
    <n v="144967.87232000002"/>
    <n v="140395.6348884"/>
    <n v="144967.87232000002"/>
    <m/>
    <m/>
    <m/>
    <m/>
    <m/>
    <m/>
  </r>
  <r>
    <s v="TUNJA"/>
    <x v="5"/>
    <x v="5"/>
    <n v="15001"/>
    <n v="5741162"/>
    <n v="14107015"/>
    <s v="INCIDENTE"/>
    <s v="BOYACA"/>
    <s v="TUNJA"/>
    <s v="JER SUC PLAZA BOLIVAR"/>
    <s v="REDEBAN"/>
    <s v="FO-25-1317205"/>
    <d v="2025-08-01T13:26:00"/>
    <d v="2025-08-02T11:58:00"/>
    <s v="BANCO DE BOGOTA"/>
    <s v="HARDWARE"/>
    <s v="SE REINICIA"/>
    <s v="DAÑO POS"/>
    <s v="CERRADO"/>
    <s v="01-08 SE ESCALA PARA VISITA. LLAMAR ANTES DE VISITAR, CONFIRMAR FALLA Y DATOS._x000a_0_x000a_02-08 / SOLUCIÓN: CAMBIO DE EQUIPO Y DE LECTOR DE CÓDIGO DE BARRAS, SE EVIDENCIA REINICIO ESPORÁDICO A LA HORA DE PAGAR UNA CANTIDAD CONSIDERABLE DE FACTURAS. PRUEBAS OK / USUARIO: HELENA BARRERA  TELEFONO: 3008758533 CORREO: helenabaraujo73@gmail.com"/>
    <s v="VISITA_TÉCNICA"/>
    <s v="EZZZZ639"/>
    <s v="TIPO I"/>
    <s v="TERRESTRE"/>
    <s v="HERRERA GARZON JEYSON STEVENT"/>
    <n v="1"/>
    <n v="0"/>
    <n v="65960.072302"/>
    <n v="75096.394270399993"/>
    <n v="65960.072302"/>
    <m/>
    <m/>
    <m/>
    <m/>
    <m/>
    <m/>
  </r>
  <r>
    <s v="CALI"/>
    <x v="0"/>
    <x v="0"/>
    <n v="76520"/>
    <n v="5741778"/>
    <n v="89249061"/>
    <s v="INCIDENTE"/>
    <s v="VALLE DEL CAUCA"/>
    <s v="PALMIRA"/>
    <s v="LICORES Y VARIEDADES DYS"/>
    <s v="REDEBAN"/>
    <s v="FO-25-1319255"/>
    <d v="2025-08-02T08:00:00"/>
    <d v="2025-08-02T12:10:00"/>
    <s v="BANCO DE BOGOTA"/>
    <s v="HARDWARE"/>
    <s v="IMPRESION"/>
    <s v="NO IMPRIME UNO O VARIOS CARACTERES"/>
    <s v="CERRADO"/>
    <s v="02-08 SE INTENTA CONTACTO TELEFONICO CON EL CB AL 3232501374 SIN RESPUESTA SE ESCALA PARA VISITA FAVOR LLAMAR ANTES DE DESPLAZARSE PARA CONFIRMAR SOLICITUD Y DATOS_x000a_0_x000a_02-08 / SOLUCIÓN: EN LA VISITA TÉCNICA REALIZADA NO SE ENCONTRÓ LA PERSONA ENCARGADA, LA PERSONA QUE SE ENCUENTRA ATENDIENDO EN EL COMERCIO ME INDICA QUE ELLA SALIÓ A HACER UNA DILIGENCIA SE ESPERÓ DURANTE 40 MINUTOS PERO NO LLEGÓ NI CONTESTÓ LA LLAMADA NI LOS MENSAJES SE LE DEJA UN MENSAJE INFORMÁNDOLE QUE SE DEBE COMUNICAR NUEVAMENTE ANTE LA LÍNEA PARA SOLICITAR LA VISITA TÉCNICA SI LA FALLA PERSISTE, SE CIERRA LA VISITA Y ME RETIRO DEL SITIO  / USUARIO: IVON CARDENAS MANZANO  TELEFONO: 3117269622 CORREO: controldevisitadigital@gmail.com"/>
    <s v="VISITA_TÉCNICA"/>
    <s v="NO HUBO INTERVENCIÓN "/>
    <s v="TIPO I"/>
    <s v="TERRESTRE"/>
    <s v="SANCHEZ URREGO ROBINSON DAVID"/>
    <n v="1"/>
    <n v="0"/>
    <n v="65960.072302"/>
    <n v="75096.394270399993"/>
    <n v="65960.072302"/>
    <m/>
    <m/>
    <m/>
    <m/>
    <m/>
    <m/>
  </r>
  <r>
    <s v="BOGOTA"/>
    <x v="2"/>
    <x v="2"/>
    <n v="25307"/>
    <n v="5739855"/>
    <n v="87913748"/>
    <s v="INCIDENTE"/>
    <s v="CUNDINAMARCA"/>
    <s v="GIRARDOT"/>
    <s v="ESTACION DE SERVICIO SUCRE"/>
    <s v="REDEBAN"/>
    <s v="FO-25-1313575"/>
    <d v="2025-07-31T15:16:00"/>
    <d v="2025-08-02T15:26:00"/>
    <s v="BANCO DE BOGOTA"/>
    <s v="ENTIDAD"/>
    <s v="AVAL TARJETA DE SEMBRADO"/>
    <s v="TARJETA DE SEMBRADO DIFERENTE"/>
    <s v="CERRADO"/>
    <s v="31-07 SOLICITUD DE LA RED POR FAVOR PROCEDER CON EL RESEMBRADO DE TARJETA_x000a_02/08/2025 EN COMUNICACIÓN A LA LÍNEA 3208628091 NOS INFORMA LA SRTA LEIDY QUE EL DIA DE HOY NO ATIENDE EL AREA ADMINISTRATIVA._x000a_02-08 / SOLUCIÓN: EN COMUNICACIÓN CON LA LÍNEA 3176687755 LA CUAL NO SE OBTIENE REPUESTA, POR LO CUAL NOS COMUNICAMOS A LA LINEA 3208628091 INFORMAN QUE EL DIA DE HOY NO NOS PUEDEN ATENDER, SE INFORMA A SUPERVISOR QUIEN AUTORIZA CIERRE DE VISITA. / USUARIO: Leidy herreño TELEFONO: 3176687755 CORREO: controldevisitadigital@gmail.com"/>
    <s v="SOPORTE_TELEFÓNICO"/>
    <n v="0"/>
    <s v="TIPO III"/>
    <s v="TERRESTRE"/>
    <s v="LOZADA ROJAS CHRISTIAN ANDRES"/>
    <n v="0"/>
    <n v="0"/>
    <n v="41241.0800752"/>
    <n v="0"/>
    <n v="41241.0800752"/>
    <m/>
    <m/>
    <m/>
    <m/>
    <m/>
    <m/>
  </r>
  <r>
    <s v="VILLAVICENCIO"/>
    <x v="1"/>
    <x v="1"/>
    <n v="50006"/>
    <n v="5739897"/>
    <n v="17592189"/>
    <s v="INCIDENTE"/>
    <s v="META"/>
    <s v="ACACIAS"/>
    <s v="PDV LA ONCE"/>
    <s v="REDEBAN"/>
    <s v="FO-25-1313913"/>
    <d v="2025-07-31T17:19:00"/>
    <d v="2025-08-02T15:31:00"/>
    <s v="BANCO DE BOGOTA"/>
    <s v="HARDWARE"/>
    <s v="NO ENCIENDE SE REINICIA"/>
    <s v="FUENTE PODER AVERIADA"/>
    <s v="CERRADO"/>
    <s v="31-07 SE ESCALA PARA VISITA. LLAMAR ANTES DE VISITAR, CONFIRMAR FALLA Y DATOS._x000a_0_x000a_02-08 / SOLUCIÓN: SE VISITA CB Y SE REALIZA CAMBIO DE FUENTE DE PODER. SE INSTALAN NUEVA FUENTE Y SE REALIZAN PRUEBAS EXITOSAS PRUEBAS OK DATÁFONO FUNCIONA CORRECTAMENTE  / USUARIO: Carolina Muñoz  TELEFONO: 3144886809 CORREO: centrodecontacto@consuerte.com.co"/>
    <s v="VISITA_TÉCNICA"/>
    <s v="GZ2ZZ902"/>
    <s v="TIPO II"/>
    <s v="TERRESTRE"/>
    <s v="GARZON RUIZ LUIS MIGUEL"/>
    <n v="1"/>
    <n v="0"/>
    <n v="144967.87232000002"/>
    <n v="140395.6348884"/>
    <n v="144967.87232000002"/>
    <m/>
    <m/>
    <m/>
    <m/>
    <m/>
    <m/>
  </r>
  <r>
    <s v="CARTAGENA"/>
    <x v="3"/>
    <x v="3"/>
    <n v="13244"/>
    <n v="5741505"/>
    <n v="64231251"/>
    <s v="INCIDENTE"/>
    <s v="BOLIVAR"/>
    <s v="EL CARMEN DE BOLIVAR"/>
    <s v="INVERSIONES NICOL KAROLAYN"/>
    <s v="REDEBAN"/>
    <s v="FO-25-1318136"/>
    <d v="2025-08-01T15:46:00"/>
    <d v="2025-08-02T15:32:00"/>
    <s v="BANCO DE BOGOTA"/>
    <s v="HARDWARE"/>
    <s v="LLT"/>
    <s v="ALERT IRRUPTION"/>
    <s v="CERRADO"/>
    <s v="01-08 SE REALIZA CONTACTO TELEFONICO CON EL SR GUILLERMO AL 3204796019 CONFIRMA FALLA ERROR LLT PANTALLA AZUL SE VALIDAN DATOS Y SE PROGRAMA VISITA TECNICA_x000a_0_x000a_02-08 / SOLUCIÓN: SE VISITA COMERCIO POR UNA FALLA, SE HACE CAMBIO DE DATAFONO, CAUSAL A6 ALERT IRRUPTION, EQUIPO RETIRADO SIN TAPA, SE INSTALA MAGIC BOX DESK/2600, SE DEJA CON LA VERSIÓN 10.5, SE REALIZAN PRUEBAS OK, SE REALIZAN SEMBRANDO DE TARJETA BAJO ACOMPAÑAMIENTO DEL SEÑOR GUILLERMO PÉREZ, SE CREA USUARIO Y CONTRASEÑA. / USUARIO: GUILLERMO RAFAEL PEREZ TOVAR TELEFONO: 3204796019 CORREO: guillermorafaelpereztovar@gmail.com"/>
    <s v="VISITA_TÉCNICA"/>
    <s v="V5ZZZ553"/>
    <s v="TIPO III"/>
    <s v="TERRESTRE"/>
    <s v="CACERES HERNANDEZ ANDRES"/>
    <n v="1"/>
    <n v="0"/>
    <n v="275728.78077800001"/>
    <n v="196536.5258152"/>
    <n v="275728.78077800001"/>
    <m/>
    <m/>
    <m/>
    <m/>
    <m/>
    <m/>
  </r>
  <r>
    <s v="BOGOTA"/>
    <x v="2"/>
    <x v="2"/>
    <n v="11001"/>
    <n v="5742186"/>
    <n v="16713281"/>
    <s v="INCIDENTE"/>
    <s v="CUNDINAMARCA"/>
    <s v="BOGOTA"/>
    <s v="RYMELL BEAUTY MARKET "/>
    <s v="REDEBAN"/>
    <s v="FO-25-1320830"/>
    <d v="2025-08-02T11:01:00"/>
    <d v="2025-08-02T15:36:00"/>
    <n v="0"/>
    <s v="ENTIDAD"/>
    <s v="ERROR DE TRANSACCIONES"/>
    <s v="TRANSACCION NO PERMITIDA"/>
    <s v="CERRADO"/>
    <s v="02-08 SE INTENTA CONTACTO TELEFONICO CON EL CB AL 3232501374 SIN RESPUESTA SE ESCALA PARA VISITA FAVOR LLAMAR ANTES DE DESPLAZARSE PARA CONFIRMAR SOLICITUD Y DATOS_x000a_0_x000a_02-08 / SOLUCIÓN: SE REALIZA COMUNICACIÓN A LA LINEA 3028377475 DONDE LA SRTA  INGRID PEÑA INFORMA QUE LA FALLA NO ES CON EL CORRESPONAL AVAL,  SI NO  CON TARJETAS DAVIVIENDA AL MOMENTO DE PASAR POR LA TERMINAL DE ADQUIRENTE. SE INFORMA A SUPERVISOR Y SE DA CIERRE A SOLICITUD. / USUARIO: INGRID PEÑA  TELEFONO: 3028377475 CORREO: controldevisitadigital@gmail.com"/>
    <s v="SOPORTE_TELEFÓNICO"/>
    <n v="0"/>
    <s v="TIPO I"/>
    <s v="TERRESTRE"/>
    <s v="LOZADA ROJAS CHRISTIAN ANDRES"/>
    <n v="0"/>
    <n v="0"/>
    <n v="41241.0800752"/>
    <n v="0"/>
    <n v="41241.0800752"/>
    <m/>
    <m/>
    <m/>
    <m/>
    <m/>
    <m/>
  </r>
  <r>
    <s v="MONTERIA"/>
    <x v="3"/>
    <x v="3"/>
    <n v="23466"/>
    <n v="5742492"/>
    <n v="18893321"/>
    <s v="INCIDENTE"/>
    <s v="CORDOBA"/>
    <s v="MONTELIBANO"/>
    <s v="CVS WINCELL MONTELIBANO"/>
    <s v="REDEBAN"/>
    <s v="FO-25-1321923"/>
    <d v="2025-08-02T15:20:00"/>
    <d v="2025-08-02T16:08:00"/>
    <n v="0"/>
    <s v="HARDWARE"/>
    <s v="LECTOR DE TARJETAS"/>
    <s v="DAÑO POS"/>
    <s v="CERRADO"/>
    <s v="2-08 15:48 EN COMUNICACION CON LA SEÑORA ANDREA AL NUMERO 3106192008 INDICA QUE EL DATAFONO NO LEE LAS TARJETAS, CONFIRMA QUE LA DIRECCION ESTA CORRECTA PERO NO COINCIDE LE NOMBRE DEL COMERCIO Y NO SABE EL CODIGO UNICO, SE LE SOLICITA LA TAJETA DE SEMBRADO PARA CONFIRMAR PERO NO LA ENCONTRO, SE LE INDICA QUE BUSQUE LA TSY UNA VEZ LA ENCUENTRE VUELVA A LLAMAR A LA LINEA, SE PROCEDE A CERRAR ESTE CASO POR MULTIPLE INFORMACION_x000a__x000a_0"/>
    <s v="SOPORTE_TELEFÓNICO"/>
    <n v="0"/>
    <s v="TIPO IV"/>
    <s v="TERRESTRE"/>
    <n v="0"/>
    <n v="0"/>
    <n v="0"/>
    <n v="41241.0800752"/>
    <n v="0"/>
    <n v="41241.0800752"/>
    <m/>
    <m/>
    <m/>
    <m/>
    <m/>
    <m/>
  </r>
  <r>
    <s v="TUNJA"/>
    <x v="5"/>
    <x v="5"/>
    <n v="15001"/>
    <n v="5742454"/>
    <n v="14107015"/>
    <s v="INCIDENTE"/>
    <s v="BOYACA"/>
    <s v="TUNJA"/>
    <s v="JER SUC PLAZA BOLIVAR"/>
    <s v="REDEBAN"/>
    <s v="FO-25-1321918"/>
    <d v="2025-08-02T14:55:00"/>
    <d v="2025-08-03T10:42:00"/>
    <s v="BANCO DE BOGOTA"/>
    <s v="USUARIO"/>
    <s v="CIERRE"/>
    <s v="COMERCIO NO REALIZA CIERRE"/>
    <s v="CERRADO"/>
    <s v="02-08 SE INTENTA CONTACTO TELEFONICO CON EL CB AL 3232501374 SIN RESPUESTA SE ESCALA PARA VISITA FAVOR LLAMAR ANTES DE DESPLAZARSE PARA CONFIRMAR SOLICITUD Y DATOS_x000a_0_x000a_02-08 / SOLUCIÓN: SE REALIZA SOPORTE TELEFÓNICO AL COMERCIO , SE LE INDICA AL CLIENTE COMO SE DEBE REALIZAR LOS CIERRES CORRECTAMENTE , SE REALIZA PRUEBAS OK , CIERRE OK  / USUARIO: Mónica  TELEFONO: 3115730639 CORREO: no aplica "/>
    <s v="SOPORTE_TELEFÓNICO"/>
    <n v="0"/>
    <s v="TIPO I"/>
    <s v="TERRESTRE"/>
    <s v="HERRERA LUQUE SAUL JAVIER"/>
    <n v="0"/>
    <n v="0"/>
    <n v="41241.0800752"/>
    <n v="0"/>
    <n v="41241.0800752"/>
    <m/>
    <m/>
    <m/>
    <m/>
    <m/>
    <m/>
  </r>
  <r>
    <s v="SANTA MARTA"/>
    <x v="3"/>
    <x v="3"/>
    <n v="47001"/>
    <n v="5742558"/>
    <n v="89374641"/>
    <s v="INCIDENTE"/>
    <s v="MAGDALENA"/>
    <s v="SANTA MARTA"/>
    <s v="PAPELERIA Y CENTRO DE COPIADO CHAFI"/>
    <s v="REDEBAN"/>
    <s v="FO-25-1322604"/>
    <d v="2025-08-02T16:43:00"/>
    <d v="2025-08-04T12:21:00"/>
    <s v="BANCO DE BOGOTA"/>
    <s v="ENTIDAD"/>
    <s v="ERROR DE TRANSACCIONES"/>
    <s v="TRANSACCION NO PERMITIDA"/>
    <s v="CERRADO"/>
    <s v="03-08 SE ESCALA PARA VISITA. LLAMAR ANTES DE VISITAR, CONFIRMAR FALLA Y DATOS._x000a_03/08/2025 SE HACE GESTIÓN TELEFÓNICA CON EL CLIENTE, DESPUÉS DE CASI HORA CONTESTA LA SEÑORA YUDI, E INFORMA QUE EL CORRESPONSAL NO ATIENDE LOS DOMINGOS, QUE SE LE AGENDE PARA EL LUNES 4 DE AGOSTO EN HORAS DE LA MAÑANA_x000a_04-08 / SOLUCIÓN: SE REALIZA LA VISITA SE ENCUENTRA EL DATÁFONO OPERANDO DE FORMA NORMAL SIN EMBARGO EL CLIENTE MANIFIESTA QUE EL DÍA JUEVES Y VIERNES DE LA SEMANA PASADA EL DATÁFONO LE RECHAZÓ VARIAS TRANSACCIONES DE PAGO DE FACTURA Y RECAUDO LE APARECÍA EL MENSAJE DE RECHAZO GENERAL PERO LE APARECÍA EL COBRO EN LA PLATAFORMA EL CLIENTE LLAMÓ AL BANCO Y DEL BANCO LE INFORMARON QUE DEBÍA COMUNICARSE CON REDEBÁN, SIN EMBARGO SE REALIZARON LAS PRUEBAS Y EL DATÁFONO SE ENCUENTRA FUNCIONAL SE LE INDICA AL CLIENTE QUE DEBE LLAMAR AL BANCO PARA QUE LE DEN SOLUCIÓN SOBRE EL DESCUADRE QUE TIENEN DE EFECTIVO YA QUE EL INCONVENIENTE NO ES POR PARTE DE REDEBAN SE REALIZA RESEMBRADO DE TARJETA SE REALIZARON PRUEBAS Y TODO ESTÁ OKAY, TAMBIÉN SE LE INFORMA AL CLIENTE QUE CUANDO LE APAREZCA EL MENSAJE DE RECHAZO GENERAL EN LAS TRANSACCIONES LLAME INMEDIATAMENTE AL BANCO PARA VALIDAR SI ESA TRANSACCIÓN FUE RECHAZADA O FUE APROBADA POR PARTE DE LA ENTIDAD / USUARIO: Alex Solano  TELEFONO: 3013612051 CORREO: alexsolano338@gmail.com"/>
    <s v="VISITA_TÉCNICA"/>
    <s v="V1XZZ141"/>
    <s v="TIPO I"/>
    <s v="TERRESTRE"/>
    <s v="THOMAS  CAMPO SIGIFREDO SEGUNDO"/>
    <n v="1"/>
    <n v="0"/>
    <n v="65960.072302"/>
    <n v="75096.394270399993"/>
    <n v="65960.072302"/>
    <m/>
    <m/>
    <m/>
    <m/>
    <m/>
    <m/>
  </r>
  <r>
    <s v="BOGOTA"/>
    <x v="2"/>
    <x v="2"/>
    <n v="11001"/>
    <s v="TA-25-919232"/>
    <n v="53570479"/>
    <s v="INCIDENTE"/>
    <s v="CUNDINAMARCA"/>
    <s v="BOGOTA"/>
    <s v="VARIEDADES ABBAKADABRAH"/>
    <s v="REDEBAN"/>
    <s v="FO-25-1325061"/>
    <d v="2025-08-04T10:15:00"/>
    <d v="2025-08-04T14:46:00"/>
    <s v="BANCO AV VILLAS"/>
    <s v="ENTIDAD"/>
    <s v="ERROR DE TRANSACCIONES"/>
    <s v="TRANSACCION NO PERMITIDA"/>
    <s v="CERRADO"/>
    <s v="04-08 SE ESCALA PARA VISITA. LLAMAR ANTES DE VISITAR, CONFIRMAR FALLA Y DATOS._x000a_0_x000a_04-08 / SOLUCIÓN: SE REALIZA VISITA PARA ATENDER EL INCIDENTE REPORTADO POR CORRESPONSAL CON FALLAS EN TX DEPOSITO (MONTO INVALIDO), SE REALIZA BORRADO DE DATAFONO, REINSTALACIÓN DE SO Y VER 10.6 E INICIALIZACIÓN  CONTINUANDO  CON LA FALLA SE REALIZA ESCALAMIENTO A RMB (PAOLA GARZÓN ) INDICADO QUE REALIZA VALIDACIÓN CON LA ENTIDAD, NOS AUTORIZA EL CIERRE DE LA ACTIVIDAD Y RETIRO DE COMERCIO SE BRINDA INFORMACIÓN A COMERCIO BRINDADO INFORMACIÓN DE LO SUCEDIDO ADICIONAL SE REALIZA CAMBIO CAMBIO DE HUB POR DETERIORO Y CABLE DE PINPAD  / USUARIO: HASBLEIDY BOBADILLA  TELEFONO: 3208173554 CORREO: papeleriaabbakadabrah@gmail.com"/>
    <s v="VISITA_TÉCNICA"/>
    <s v="EF9ZZ126"/>
    <s v="TIPO I"/>
    <s v="TERRESTRE"/>
    <s v="GALEANO SORIANO JUAN DAVID"/>
    <n v="1"/>
    <n v="0"/>
    <n v="65960.072302"/>
    <n v="75096.394270399993"/>
    <n v="65960.072302"/>
    <m/>
    <m/>
    <m/>
    <m/>
    <m/>
    <m/>
  </r>
  <r>
    <s v="BOGOTA"/>
    <x v="2"/>
    <x v="2"/>
    <n v="11001"/>
    <n v="5742878"/>
    <n v="49692833"/>
    <s v="INCIDENTE"/>
    <s v="CUNDINAMARCA"/>
    <s v="BOGOTA"/>
    <s v="BRASIL COMUNICACIONES"/>
    <s v="REDEBAN"/>
    <s v="FO-25-1323731"/>
    <d v="2025-08-04T08:00:00"/>
    <d v="2025-08-04T14:53:00"/>
    <s v="BANCO DE BOGOTA"/>
    <s v="SOFTWARE"/>
    <s v="LLT"/>
    <s v="LLT"/>
    <s v="CERRADO"/>
    <s v="04-08 SE ESCALA PARA VISITA. LLAMAR ANTES DE VISITAR, CONFIRMAR FALLA Y DATOS._x000a_0_x000a_04-08 / SOLUCIÓN: SE REALIZA CAMBIO DE DATAFONO POR FALLA , LA FALLA PRESENTADA ES ALERT IRRUPTION, SE REALIZA CONFIGURACIÓN PRUEBAS SE ENTREGA OPERATIVO SE REALIZA PRUEBA DE LECTORA Y CREACION DE USUARIO OPERADOR SE SIEMBRA LA TARJETA_x000a_QUEDA OPERATIVO CON SUS RESPECTIVAS PRUEBAS / USUARIO: Johana wilches TELEFONO: 3209002153 CORREO: nanitawil18@gmail.com"/>
    <s v="VISITA_TÉCNICA"/>
    <s v="EG04Z009"/>
    <s v="TIPO I"/>
    <s v="TERRESTRE"/>
    <s v="SOTO MUNAR DYLAN DAVID"/>
    <n v="1"/>
    <n v="0"/>
    <n v="65960.072302"/>
    <n v="75096.394270399993"/>
    <n v="65960.072302"/>
    <m/>
    <m/>
    <m/>
    <m/>
    <m/>
    <m/>
  </r>
  <r>
    <s v="BOGOTA"/>
    <x v="2"/>
    <x v="2"/>
    <n v="11001"/>
    <n v="5742436"/>
    <n v="18933804"/>
    <s v="INCIDENTE"/>
    <s v="CUNDINAMARCA"/>
    <s v="BOGOTA"/>
    <s v="A H M DROGUERIAS"/>
    <s v="REDEBAN"/>
    <s v="FO-25-1321916"/>
    <d v="2025-08-02T14:36:00"/>
    <d v="2025-08-04T15:01:00"/>
    <s v="BANCO DE BOGOTA"/>
    <s v="HARDWARE"/>
    <s v="ALERT IRRUPTION"/>
    <s v="ALERT IRRUPTION"/>
    <s v="CERRADO"/>
    <s v="02-08 SE INTENTA CONTACTO TELEFONICO CON EL CB AL 3232501374 SIN RESPUESTA SE ESCALA PARA VISITA FAVOR LLAMAR ANTES DE DESPLAZARSE PARA CONFIRMAR SOLICITUD Y DATOS_x000a_03/08/2025 SE REQUIERE CAMBIO DE EQUIPO ALERTADO DÍAS DOMINGO SIN SOPORTE DE RBM PARA EL CAMBIO TEL 3133404113 JENNY MUÑOZ_x000a_04-08 / SOLUCIÓN: CAMBIO DE EQUIPO Y LECTORA POR DAÑO ALERTADO SE REALIZA SEMBRADO DE TARJETA OK SIN PRUEBAS YA QUE LA TARJETA DE SEMBRADO SE ENCUENTRA INACTIVA SE ESCALA A RBM QUIEN NOS AUTORIZA RETIRARNOS INDICANDO LA ENTIDAD QUE QUEDA ACTIVA EN HOY A MAÑANA  / USUARIO: Jenny Muñoz TELEFONO: 3133404113 CORREO: yealmugas14@gmail.com"/>
    <s v="VISITA_TÉCNICA"/>
    <s v="TR00C481"/>
    <s v="TIPO I"/>
    <s v="TERRESTRE"/>
    <s v="HERNANDEZ NARANJO OSCAR EDUARDO"/>
    <n v="1"/>
    <n v="0"/>
    <n v="65960.072302"/>
    <n v="75096.394270399993"/>
    <n v="65960.072302"/>
    <m/>
    <m/>
    <m/>
    <m/>
    <m/>
    <m/>
  </r>
  <r>
    <s v="CUCUTA"/>
    <x v="5"/>
    <x v="5"/>
    <n v="54128"/>
    <n v="5743108"/>
    <n v="15993744"/>
    <s v="INCIDENTE"/>
    <s v="NORTE DE SANTANDER"/>
    <s v="CACHIRA"/>
    <s v="ANA CECILIA ROPERO PABON"/>
    <s v="REDEBAN"/>
    <s v="FO-25-1325597"/>
    <d v="2025-08-04T09:51:00"/>
    <d v="2025-08-04T16:19:00"/>
    <s v="BANCO DE BOGOTA"/>
    <s v="ENTIDAD"/>
    <s v="AVAL TARJETA DE SEMBRADO"/>
    <s v="TARJETA INACTIVA"/>
    <s v="CERRADO"/>
    <s v="04-08 SE INTENTA CONTACTO TELEFONICO CON EL CB AL 3213184567 SIN RESPUESTA SE ESCALA PARA VISITA FAVOR LLAMAR ANTES DE DESPLAZARSE PARA CONFIRMAR SOLICITUD Y DATOS_x000a_0_x000a_04-08 / SOLUCIÓN: EN COMUNICACIÓN CON LA SEÑORA ANA AL MÓVIL 3213184567, SE LE INFORMA QUE REALIZANDO VALIDACIONES CON LA ENTIDAD Y LA RED SE CONFIRMA QUE LA TARJETA DE SEMBRADO SE ENCUENTRA INACTIVA, SE LE INFORMA A QUE DEBE SOLICITAR UNA NUEVA TARJETA DE SEMBRADO Y LUEGO SOLICITAR LA VISITA PARA EL SEMBRADO DE LA NUEVA TARJETA, SEGÚN INDICACIONES DE LA RED SE CIERRA ORDEN, SE LE. INFORMA A CLIENTE QUE SE REALIZAR EL CIERRE DE LA ORDEN Y DEBERÁ SOLICITAR UNA NUEVA VISITA TÉCNICA CUANDO CUENTE CON LA NUEVA TARJETA DE SEMBRADO.  / USUARIO: Ana Cecilia Ropero TELEFONO: 3213184567 CORREO: controldevisitadigital@gmail.com"/>
    <s v="SOPORTE_TELEFÓNICO"/>
    <n v="0"/>
    <s v="TIPO IV"/>
    <s v="TERRESTRE"/>
    <s v="SANTOS GONZALEZ JOHAN FABIAN"/>
    <n v="0"/>
    <n v="0"/>
    <n v="41241.0800752"/>
    <n v="0"/>
    <n v="41241.0800752"/>
    <m/>
    <m/>
    <m/>
    <m/>
    <m/>
    <m/>
  </r>
  <r>
    <s v="CALI"/>
    <x v="0"/>
    <x v="0"/>
    <n v="76001"/>
    <n v="5743520"/>
    <n v="18824250"/>
    <s v="INCIDENTE"/>
    <s v="VALLE DEL CAUCA"/>
    <s v="CALI"/>
    <s v="TIENDA Y LICORES ALEJO"/>
    <s v="REDEBAN"/>
    <s v="FO-25-1326700"/>
    <d v="2025-08-04T12:18:00"/>
    <d v="2025-08-04T17:35:00"/>
    <s v="BANCO DE BOGOTA"/>
    <s v="HARDWARE"/>
    <s v="PINPAD"/>
    <s v="CABLE AVERIADO"/>
    <s v="CERRADO"/>
    <s v="04-08 SE INTENTA CONTACTO TELEFONICO CON EL CB AL 3146073421 SIN RESPUESTA SE ESCALA PARA VISITA FAVOR LLAMAR ANTES DE DESPLAZARSE PARA CONFIRMAR SOLICITUD Y DATOS_x000a_0_x000a_04-08 / SOLUCIÓN: CABLE DE PINPAD DESCONECTADO SE CONECTA Y FUNCIONA CORRECTAMENTE  / USUARIO: DERLY DELGADO  TELEFONO: 3146073421 CORREO: derlydelgado14@gmail.com"/>
    <s v="VISITA_TÉCNICA"/>
    <s v="9C000749"/>
    <s v="TIPO I"/>
    <s v="TERRESTRE"/>
    <s v="CUERO RUIZ JHONNY"/>
    <n v="1"/>
    <n v="0"/>
    <n v="65960.072302"/>
    <n v="75096.394270399993"/>
    <n v="65960.072302"/>
    <m/>
    <m/>
    <m/>
    <m/>
    <m/>
    <m/>
  </r>
  <r>
    <s v="BOGOTA"/>
    <x v="2"/>
    <x v="2"/>
    <n v="25899"/>
    <n v="5744540"/>
    <n v="18183194"/>
    <s v="INCIDENTE"/>
    <s v="CUNDINAMARCA"/>
    <s v="ZIPAQUIRA"/>
    <s v="SUPERCOPIA NET"/>
    <s v="REDEBAN"/>
    <s v="FO-25-1328639"/>
    <d v="2025-08-04T17:00:00"/>
    <d v="2025-08-05T11:31:00"/>
    <s v="BANCO DE BOGOTA"/>
    <s v="USUARIO"/>
    <s v="COMUNICACION"/>
    <s v="CONEXIONES DE COMERCIO"/>
    <s v="CERRADO"/>
    <s v="04-08 SE ESCALA PARA VISITA. LLAMAR ANTES DE VISITAR, CONFIRMAR FALLA Y DATOS._x000a_0_x000a_05-08 / SOLUCIÓN: DURANTE LA VISITA TECNICA PARA ATENDER INCIDENTE REPORTADO POR CORRESPONSAL BANCARIO, CORRESPONSAL NOS INDICA QUE EL DAÑO YA FUE SOLUCIONADO,  SE HACEN PRUEBAS CONFIRMANDO QUE SERVICIO SE ENCUENTRA FUNCIONAL Y OPERATIVO A CONFORMIDAD DEL CB SIN NOVEDAD EN EL INCIDENTE SALDO OK / USUARIO: YOLANDA SALAZAR TELEFONO: 3124177424 CORREO: yomaca2909@yahoo.es"/>
    <s v="VISITA_TÉCNICA"/>
    <s v="AC00L294"/>
    <s v="TIPO II"/>
    <s v="TERRESTRE"/>
    <s v="GALEANO SORIANO JUAN DAVID"/>
    <n v="1"/>
    <n v="0"/>
    <n v="144967.87232000002"/>
    <n v="140395.6348884"/>
    <n v="144967.87232000002"/>
    <m/>
    <m/>
    <m/>
    <m/>
    <m/>
    <m/>
  </r>
  <r>
    <s v="BOGOTA"/>
    <x v="2"/>
    <x v="2"/>
    <n v="25286"/>
    <n v="5743013"/>
    <n v="14862668"/>
    <s v="INCIDENTE"/>
    <s v="CUNDINAMARCA"/>
    <s v="FUNZA"/>
    <s v="GJ ASESORES Y CONSULTORES FUNZ"/>
    <s v="REDEBAN"/>
    <s v="FO-25-1325589"/>
    <d v="2025-08-04T09:10:00"/>
    <d v="2025-08-05T11:37:00"/>
    <s v="BANCO DE BOGOTA"/>
    <s v="HARDWARE"/>
    <s v="ALERT IRRUPTION"/>
    <s v="ALERT IRRUPTION"/>
    <s v="CERRADO"/>
    <s v="04-08 SE ESCALA PARA VISITA. LLAMAR ANTES DE VISITAR, CONFIRMAR FALLA Y DATOS._x000a_0_x000a_05-08 / SOLUCIÓN: CAMBIO DE EQUIPO POR DAÑO SE REALIZA PRUEBAS OK SEMBRADO DE TARJETA OK USUARIOS OK SERVICIO OPERATIVO  / USUARIO: Fernando Salamanca  TELEFONO: 3132124023 CORREO: sedefunzagj@gmail.com"/>
    <s v="VISITA_TÉCNICA"/>
    <s v="FAVZZ943"/>
    <s v="TIPO II"/>
    <s v="TERRESTRE"/>
    <s v="HERNANDEZ NARANJO OSCAR EDUARDO"/>
    <n v="1"/>
    <n v="0"/>
    <n v="144967.87232000002"/>
    <n v="140395.6348884"/>
    <n v="144967.87232000002"/>
    <m/>
    <m/>
    <m/>
    <m/>
    <m/>
    <m/>
  </r>
  <r>
    <s v="MEDELLIN"/>
    <x v="4"/>
    <x v="4"/>
    <n v="5001"/>
    <n v="5743537"/>
    <n v="19372929"/>
    <s v="INCIDENTE"/>
    <s v="ANTIOQUIA"/>
    <s v="MEDELLIN"/>
    <s v="GEDIMA"/>
    <s v="REDEBAN"/>
    <s v="FO-25-1326710"/>
    <d v="2025-08-04T12:49:00"/>
    <d v="2025-08-05T12:29:00"/>
    <s v="BANCO DE BOGOTA"/>
    <s v="HARDWARE"/>
    <s v="COMUNICACION"/>
    <s v="MENSAJE CABLE DE RED DESCONECTADO"/>
    <s v="CERRADO"/>
    <s v="04-08 SE ESCALA PARA VISITA. LLAMAR ANTES DE VISITAR, CONFIRMAR FALLA Y DATOS._x000a_0_x000a_05-08 / SOLUCIÓN: SE REALIZA MANTENIMIENTO A EQUIPO OK, EQUIPO SE ENCUENTRA OPERATIVO OK, SE HACEN PRUEBAS  / USUARIO: Carlos Hernandez  TELEFONO: 3332360918 CORREO: cajaavoriental@gedima.com.co"/>
    <s v="VISITA_TÉCNICA"/>
    <s v="10KZZ340"/>
    <s v="TIPO I"/>
    <s v="TERRESTRE"/>
    <s v="MARTINEZ TOVAR OSCAR DAVID"/>
    <n v="1"/>
    <n v="0"/>
    <n v="65960.072302"/>
    <n v="75096.394270399993"/>
    <n v="65960.072302"/>
    <m/>
    <m/>
    <m/>
    <m/>
    <m/>
    <m/>
  </r>
  <r>
    <s v="BUCARAMANGA"/>
    <x v="5"/>
    <x v="5"/>
    <n v="68001"/>
    <n v="5744322"/>
    <n v="15707987"/>
    <s v="INCIDENTE"/>
    <s v="SANTANDER"/>
    <s v="BUCARAMANGA"/>
    <s v="FINECOOP"/>
    <s v="REDEBAN"/>
    <s v="FO-25-1328108"/>
    <d v="2025-08-04T15:41:00"/>
    <d v="2025-08-05T12:50:00"/>
    <s v="BANCO DE BOGOTA"/>
    <s v="HARDWARE"/>
    <s v="PINPAD"/>
    <s v="DAÑO POS"/>
    <s v="CERRADO"/>
    <s v="04-08 SE ESCALA PARA VISITA. LLAMAR ANTES DE VISITAR, CONFIRMAR FALLA Y DATOS._x000a_0_x000a_05-08 / SOLUCIÓN: SE REALIZA CAMBIO DE DATÁFONO POR COMPATIBILIDAD, SE CAMBIA PINPAD TECLADO EN DAÑO, SE RETIRA HUB Y SE INSTALA MAGIBOX, PRUEBAS Y LIMPIEZA DE EQUIPOS OK, TARJETA DE SEMBRADO # 2512. / USUARIO: Liseth Rosa TELEFONO: 3183309688 CORREO: bucaramanga@finecoop.com"/>
    <s v="VISITA_TÉCNICA"/>
    <s v="BRZZZ844"/>
    <s v="TIPO I"/>
    <s v="TERRESTRE"/>
    <s v="MARTINEZ FLOREZ DONIS ALBERTO"/>
    <n v="1"/>
    <n v="0"/>
    <n v="65960.072302"/>
    <n v="75096.394270399993"/>
    <n v="65960.072302"/>
    <m/>
    <m/>
    <m/>
    <m/>
    <m/>
    <m/>
  </r>
  <r>
    <s v="BOGOTA"/>
    <x v="2"/>
    <x v="2"/>
    <n v="11001"/>
    <s v="TA-25-921791"/>
    <n v="87144227"/>
    <s v="INCIDENTE"/>
    <s v="CUNDINAMARCA"/>
    <s v="BOGOTA"/>
    <s v="DIAMOND BOUTIQUE Y ESTILO"/>
    <s v="REDEBAN"/>
    <s v="FO-25-1329252"/>
    <d v="2025-08-04T17:45:00"/>
    <d v="2025-08-05T13:20:00"/>
    <s v="BANCO DE BOGOTA"/>
    <s v="ENTIDAD"/>
    <s v="ERROR DE TRANSACCIONES"/>
    <s v="TRANSACCION NO PERMITIDA"/>
    <s v="CERRADO"/>
    <s v="05-08 SE ESCALA PARA VISITA. LLAMAR ANTES DE VISITAR, CONFIRMAR FALLA Y DATOS._x000a_0_x000a_05-08 / SOLUCIÓN: SE REALIZA VISITA DE CAMPO CON EL FIN DE VALIDAR FUNCIONAMIENTO DE EQUIPO, AL LLEGAR A PUNTO SE EVIDENCIA PARÁMETROS CORRECTOS CON COMUNICACIÓN OK, SE HACE PRUEBAS DE COMPRA OK, AL MOMENTO DE HACER PRUEBAS POR MÓDULO DE CB AVAL ARROJA ERROR DE “LLAME AL EMISOR”, POR LO ANTERIOR ME COMUNICO CON LA SRTA PAOLA GARZÓN DE REDEBAN QUIEN NO SOLICITA TARJETA DE SEMBRADO AL MOMENTO DE SOLICITAR TARJETA A COMERCIO MANIFIESTA QUE NO LA TIENE EN PUNTO, SE TRASMITE MISMA  INFORMACIÓN A PAOLA GARZÓN DE RBM QUIEN NOS AUTORIZA CIERRE DE VISITA Y RETIRO DEL PUNTO, YA QUE SIN LA TARJETA NO PODEMOS RECONFIGURAR EQUIPO. SE INFORMA A COMERCIO DE LA NOVEDAD Y ME RETIRO DE PUNTO. / USUARIO: Margarita cruz  TELEFONO: 3208308112 CORREO: descargasmargaritacruz@gmail.com"/>
    <s v="VISITA_TÉCNICA"/>
    <s v="A1LZZ028"/>
    <s v="TIPO I"/>
    <s v="TERRESTRE"/>
    <s v="LOZADA ROJAS CHRISTIAN ANDRES"/>
    <n v="1"/>
    <n v="0"/>
    <n v="65960.072302"/>
    <n v="75096.394270399993"/>
    <n v="65960.072302"/>
    <m/>
    <m/>
    <m/>
    <m/>
    <m/>
    <m/>
  </r>
  <r>
    <s v="MONTERIA"/>
    <x v="3"/>
    <x v="3"/>
    <n v="23580"/>
    <n v="5741349"/>
    <n v="17558024"/>
    <s v="INCIDENTE"/>
    <s v="CORDOBA"/>
    <s v="PUERTO LIBERTADOR"/>
    <s v="TODO SERVI MARIA J"/>
    <s v="REDEBAN"/>
    <s v="FO-25-1318133"/>
    <d v="2025-08-01T14:44:00"/>
    <d v="2025-08-05T14:42:00"/>
    <s v="BANCO DE BOGOTA"/>
    <s v="HARDWARE"/>
    <s v="ALERT IRRUPTION"/>
    <s v="ALERT IRRUPTION"/>
    <s v="CERRADO"/>
    <s v="01-08 SE INTENTA CONTACTO TELEFONICO CON EL CB AL 3232501374 SIN RESPUESTA SE ESCALA PARA VISITA FAVOR LLAMAR ANTES DE DESPLAZARSE PARA CONFIRMAR SOLICITUD Y DATOS_x000a_05/08/2025 SE PRESENTA DEMORA EN LLEGADA A MUNICIPIO POR RESTRICCION VIAL, PASO RESTRINGIDO POR MANTENIMIENTO ENTRE MONTELIBANO Y PTO LIBERTADOR_x000a_05-08 / SOLUCIÓN: SE VISITA SITIO, SE CAMBIA DATAFONO POR DAÑO, ALERT INTERRUPTION, SE INSTALA EQUIPO DESK2600 SE REALIZA. SEMBRADO TARJETA Y PRUEBAS EXITOSAS. / USUARIO: Yolanda Velez TELEFONO: 3232501374 CORREO: jczarante@gmail.com"/>
    <s v="VISITA_TÉCNICA"/>
    <s v="A1RZZ883"/>
    <s v="TIPO IV"/>
    <s v="TERRESTRE"/>
    <s v="COGOLLO VERTEL EDER LUIS"/>
    <n v="1"/>
    <n v="0"/>
    <n v="479588.87655000004"/>
    <n v="196536.5258152"/>
    <n v="479588.87655000004"/>
    <m/>
    <m/>
    <m/>
    <m/>
    <m/>
    <m/>
  </r>
  <r>
    <s v="BUCARAMANGA"/>
    <x v="5"/>
    <x v="5"/>
    <n v="68547"/>
    <n v="5744808"/>
    <n v="19329929"/>
    <s v="INCIDENTE"/>
    <s v="SANTANDER"/>
    <s v="PIEDECUESTA"/>
    <s v="DAVID JOSE MATEUS CRUZ"/>
    <s v="REDEBAN"/>
    <s v="FO-25-1329504"/>
    <d v="2025-08-05T08:07:00"/>
    <d v="2025-08-05T14:50:00"/>
    <s v="BANCO DE BOGOTA"/>
    <s v="SOFTWARE"/>
    <s v="ERROR DE TRANSACCIONES"/>
    <s v="RECHAZO GENERAL"/>
    <s v="CERRADO"/>
    <s v="05-08 SE ESCALA PARA VISITA. LLAMAR ANTES DE VISITAR, CONFIRMAR FALLA Y DATOS._x000a_0_x000a_05-08 / SOLUCIÓN: SE FORMATEA DATAFONO TENIA VERSION 10.5, SE DEJA S.O NUEVO Y VERSION 10.6 SE SIEMBRA TARJETA 4965, SE HACEN PRUEBAS OK VISITA EXITOSA / USUARIO: DAVID JOSEATEUS CRUZ TELEFONO: 3168911617 CORREO: jhonypapeleria@gmail.com"/>
    <s v="VISITA_TÉCNICA"/>
    <s v="BA00M606"/>
    <s v="TIPO II"/>
    <s v="TERRESTRE"/>
    <s v="GELVEZ MOGOLLON JOSE ELISEO"/>
    <n v="1"/>
    <n v="0"/>
    <n v="144967.87232000002"/>
    <n v="140395.6348884"/>
    <n v="144967.87232000002"/>
    <m/>
    <m/>
    <m/>
    <m/>
    <m/>
    <m/>
  </r>
  <r>
    <s v="BOGOTA"/>
    <x v="2"/>
    <x v="2"/>
    <n v="25386"/>
    <n v="5744151"/>
    <n v="17926643"/>
    <s v="INCIDENTE"/>
    <s v="CUNDINAMARCA"/>
    <s v="LA MESA"/>
    <s v="CENTER SPORT"/>
    <s v="REDEBAN"/>
    <s v="FO-25-1328099"/>
    <d v="2025-08-04T14:58:00"/>
    <d v="2025-08-05T16:42:00"/>
    <s v="BANCO DE BOGOTA"/>
    <s v="HARDWARE"/>
    <s v="LECTOR DE BARRAS"/>
    <s v="CABLE LECTORA AVERIADO"/>
    <s v="CERRADO"/>
    <s v="04-08 SE ESCALA PARA VISITA. LLAMAR ANTES DE VISITAR, CONFIRMAR FALLA Y DATOS._x000a_0_x000a_05-08 / SOLUCIÓN: SE REALIZA CAMBIO DE LECTORA  / USUARIO: Yanet Jiménez TELEFONO: 3132828378 CORREO: yanetcenter@gmail.com"/>
    <s v="VISITA_TÉCNICA"/>
    <s v="9B003353"/>
    <s v="TIPO II"/>
    <s v="TERRESTRE"/>
    <s v="INFANTE SIERRA MANUEL FERNANDO"/>
    <n v="1"/>
    <n v="0"/>
    <n v="144967.87232000002"/>
    <n v="140395.6348884"/>
    <n v="144967.87232000002"/>
    <m/>
    <m/>
    <m/>
    <m/>
    <m/>
    <m/>
  </r>
  <r>
    <s v="PASTO"/>
    <x v="0"/>
    <x v="0"/>
    <n v="52001"/>
    <n v="5745418"/>
    <n v="14974208"/>
    <s v="INCIDENTE"/>
    <s v="NARIÑO"/>
    <s v="PASTO"/>
    <s v="DROGUERIA TRINIDAD"/>
    <s v="REDEBAN"/>
    <s v="FO-25-1331217"/>
    <d v="2025-08-05T10:53:00"/>
    <d v="2025-08-05T17:11:00"/>
    <s v="BANCO DE BOGOTA"/>
    <s v="SOFTWARE"/>
    <s v="ACTUALIZACION"/>
    <s v="VERSION CARGA SO VR"/>
    <s v="CERRADO"/>
    <s v="05-08 SE ESCALA PARA VISITA. LLAMAR ANTES DE VISITAR, CONFIRMAR FALLA Y DATOS._x000a_0_x000a_05-08 / SOLUCIÓN: SE VISITO EL CB PARA REVISAR FALLA, SE ENCUENTRA EQUIPO DESACTUALIZADO, SE HACE CIERRE Y SE FORMATEA, SE REINSTALA SOFTWARE Y VERSIÓN 10.06 SE SIEMBRA TARJETA OK, SE HACEN PRUEBAS OK, CORRESPONSAL OPERATIVO  / USUARIO: GLORIA PAZ ROJAS TELEFONO: 3185166865 CORREO: trinitypaz@yahoo.es"/>
    <s v="VISITA_TÉCNICA"/>
    <s v="ABC0I017"/>
    <s v="TIPO I"/>
    <s v="TERRESTRE"/>
    <s v="GUERRERO RAMIREZ OSCAR DARIO"/>
    <n v="1"/>
    <n v="0"/>
    <n v="65960.072302"/>
    <n v="75096.394270399993"/>
    <n v="65960.072302"/>
    <m/>
    <m/>
    <m/>
    <m/>
    <m/>
    <m/>
  </r>
  <r>
    <s v="PASTO"/>
    <x v="0"/>
    <x v="0"/>
    <n v="52001"/>
    <n v="5745126"/>
    <n v="48928246"/>
    <s v="INCIDENTE"/>
    <s v="NARIÑO"/>
    <s v="PASTO"/>
    <s v="SIAN TIENDA DE REGALOS"/>
    <s v="REDEBAN"/>
    <s v="FO-25-1330380"/>
    <d v="2025-08-05T09:27:00"/>
    <d v="2025-08-05T17:22:00"/>
    <s v="BANCO DE BOGOTA"/>
    <s v="HARDWARE"/>
    <s v="CABLEADO"/>
    <s v="CABLE MAGICBOX AVERIADO"/>
    <s v="CERRADO"/>
    <s v="05-08 SE ESCALA PARA VISITA. LLAMAR ANTES DE VISITAR, CONFIRMAR FALLA Y DATOS._x000a_0_x000a_05-08 / SOLUCIÓN: SE REALIZA CAMBIO DE CABLE MAGIC BOX POR DAÑO SE REALIZA PRUEBAS DE CONEXIÓN EXITOSAS CB QUEDA OPERATIVO  / USUARIO: KEVIN VILLOTA  TELEFONO: 3128442717 CORREO: villotakevin3@gmail.com"/>
    <s v="VISITA_TÉCNICA"/>
    <s v="MN00X225"/>
    <s v="TIPO I"/>
    <s v="TERRESTRE"/>
    <s v="BRAVO MADROÑERO OSCAR ESTEBAN"/>
    <n v="1"/>
    <n v="0"/>
    <n v="65960.072302"/>
    <n v="75096.394270399993"/>
    <n v="65960.072302"/>
    <m/>
    <m/>
    <m/>
    <m/>
    <m/>
    <m/>
  </r>
  <r>
    <s v="MONTERIA"/>
    <x v="3"/>
    <x v="3"/>
    <n v="5154"/>
    <n v="5743093"/>
    <n v="87189486"/>
    <s v="INCIDENTE"/>
    <s v="ANTIOQUIA"/>
    <s v="CAUCASIA"/>
    <s v="DROGUERIA SUPERDESCUENTO 3"/>
    <s v="REDEBAN"/>
    <s v="FO-25-1325593"/>
    <d v="2025-08-04T09:47:00"/>
    <d v="2025-08-06T07:42:00"/>
    <s v="BANCO DE BOGOTA"/>
    <s v="HARDWARE"/>
    <s v="SE REINICIA"/>
    <s v="DAÑO POS"/>
    <s v="CERRADO"/>
    <s v="04-08 SE ESCALA PARA VISITA. LLAMAR ANTES DE VISITAR, CONFIRMAR FALLA Y DATOS._x000a_0_x000a_05-08 / SOLUCIÓN: SE REALIZÓ REVISIÓN DE EQUIPO OK, PRUEBAS OK, TELECARGA DRNA. / USUARIO: Mónica Rodríguez  TELEFONO: 3042993604 CORREO: monicarodriguezhoyos@gmail.com"/>
    <s v="VISITA_TÉCNICA"/>
    <s v="SAVZZ856"/>
    <s v="TIPO II"/>
    <s v="TERRESTRE"/>
    <s v="CALDERA SALCEDO CARLOS JULIO"/>
    <n v="1"/>
    <n v="0"/>
    <n v="144967.87232000002"/>
    <n v="140395.6348884"/>
    <n v="144967.87232000002"/>
    <m/>
    <m/>
    <m/>
    <m/>
    <m/>
    <m/>
  </r>
  <r>
    <s v="VILLAVICENCIO"/>
    <x v="1"/>
    <x v="1"/>
    <n v="50001"/>
    <n v="5745104"/>
    <n v="29526480"/>
    <s v="INCIDENTE"/>
    <s v="META"/>
    <s v="VILLAVICENCIO"/>
    <s v="INTERNET Y PAPELERIA LAUREN MARIANA"/>
    <s v="REDEBAN"/>
    <s v="FO-25-1330385"/>
    <d v="2025-08-05T09:27:00"/>
    <d v="2025-08-06T09:23:00"/>
    <s v="BANCO DE BOGOTA"/>
    <s v="HARDWARE"/>
    <s v="COMUNICACION"/>
    <s v="MENSAJE CABLE DE RED DESCONECTADO"/>
    <s v="CERRADO"/>
    <s v="05-08 SE ESCALA PARA VISITA. LLAMAR ANTES DE VISITAR, CONFIRMAR FALLA Y DATOS._x000a_0_x000a_06-08 / SOLUCIÓN: SE REALIZA CAMBIO DE CABLE MAGIC BOX, PRUEBAS OK / USUARIO: Pedro gordillo TELEFONO: 3144930678 CORREO: internetdiana2017@gmail.com"/>
    <s v="VISITA_TÉCNICA"/>
    <s v="A304Z787"/>
    <s v="TIPO I"/>
    <s v="TERRESTRE"/>
    <s v="PEDREROS CONTRERAS MICHAEL STEVENS"/>
    <n v="1"/>
    <n v="0"/>
    <n v="65960.072302"/>
    <n v="75096.394270399993"/>
    <n v="65960.072302"/>
    <m/>
    <m/>
    <m/>
    <m/>
    <m/>
    <m/>
  </r>
  <r>
    <s v="PASTO"/>
    <x v="0"/>
    <x v="0"/>
    <n v="52001"/>
    <n v="5743517"/>
    <n v="21431259"/>
    <s v="INCIDENTE"/>
    <s v="NARIÑO"/>
    <s v="PASTO"/>
    <s v="SERVIPAGOS DE NARINO CL 20"/>
    <s v="REDEBAN"/>
    <s v="FO-25-1332002"/>
    <d v="2025-08-05T11:44:00"/>
    <d v="2025-08-06T11:33:00"/>
    <s v="BANCO DE BOGOTA"/>
    <s v="HARDWARE"/>
    <s v="NO ENCIENDE SE REINICIA"/>
    <s v="FUENTE PODER AVERIADA"/>
    <s v="CERRADO"/>
    <s v="05-08 SE ESCALA PARA VISITA. LLAMAR ANTES DE VISITAR, CONFIRMAR FALLA Y DATOS._x000a_0_x000a_06-08 / SOLUCIÓN: SE LLEGA A CORRESPONSAL SE VERIFICA FALLA DE REINICIO EN DATAFONO SE REALIZA CAMBIO DE FUENTE DE PODER Y HUB SE REALIZA PRUEBAS DE FUNCIONAMIENTO EXITOSAS CB QUEDA OPERATIVO Y SIN REINICIO  / USUARIO: PATRICIA CHAMORRO  TELEFONO: 3174334485 CORREO: servipagosdenarino77@gmail.com"/>
    <s v="VISITA_TÉCNICA"/>
    <s v="KA00L177"/>
    <s v="TIPO I"/>
    <s v="TERRESTRE"/>
    <s v="BRAVO MADROÑERO OSCAR ESTEBAN"/>
    <n v="1"/>
    <n v="0"/>
    <n v="65960.072302"/>
    <n v="75096.394270399993"/>
    <n v="65960.072302"/>
    <m/>
    <m/>
    <m/>
    <m/>
    <m/>
    <m/>
  </r>
  <r>
    <s v="BUCARAMANGA"/>
    <x v="5"/>
    <x v="5"/>
    <n v="68547"/>
    <n v="5745711"/>
    <n v="87184295"/>
    <s v="INCIDENTE"/>
    <s v="SANTANDER"/>
    <s v="PIEDECUESTA"/>
    <s v="VARIEDADES LORENA PIEDECUESTA"/>
    <s v="REDEBAN"/>
    <s v="FO-25-1332005"/>
    <d v="2025-08-05T12:14:00"/>
    <d v="2025-08-06T11:56:00"/>
    <s v="BANCO DE BOGOTA"/>
    <s v="HARDWARE"/>
    <s v="COMUNICACION"/>
    <s v="MENSAJE CABLE DE RED DESCONECTADO"/>
    <s v="CERRADO"/>
    <s v="05-08 SE ESCALA PARA VISITA. LLAMAR ANTES DE VISITAR, CONFIRMAR FALLA Y DATOS._x000a_0_x000a_06-08 / SOLUCIÓN: SE VISITA COMERCIO, NOS INDICA LA SEÑORITA TANIA QUE NO TIENE EN EL MOMENTO LA TARJETA SEMBRDO YA QUE LA ESTRABIO , SE LE INFORMA DIRIGIR AL BANCO Y REALIZAR EL RESPECTIVO DENUNCIÓ DE TARJETA SEMBRADO PARA QUE LE ENTREGEN UNA NUEVA  / USUARIO: Tania Lorena Alarcón  TELEFONO: 3156207142 CORREO: danitalae9612@hotmail.com"/>
    <s v="VISITA_TÉCNICA"/>
    <s v="LMKZZ267"/>
    <s v="TIPO II"/>
    <s v="TERRESTRE"/>
    <s v="DURAN ACOSTA FRANK YONNY"/>
    <n v="1"/>
    <n v="0"/>
    <n v="144967.87232000002"/>
    <n v="140395.6348884"/>
    <n v="144967.87232000002"/>
    <m/>
    <m/>
    <m/>
    <m/>
    <m/>
    <m/>
  </r>
  <r>
    <s v="CUCUTA"/>
    <x v="5"/>
    <x v="5"/>
    <n v="54001"/>
    <n v="5746189"/>
    <n v="20261152"/>
    <s v="INCIDENTE"/>
    <s v="NORTE DE SANTANDER"/>
    <s v="CUCUTA"/>
    <s v="ALBA NELSY CRUZ CRUZ"/>
    <s v="REDEBAN"/>
    <s v="FO-25-1333643"/>
    <d v="2025-08-05T15:09:00"/>
    <d v="2025-08-06T12:03:00"/>
    <s v="BANCO DE BOGOTA"/>
    <s v="HARDWARE"/>
    <s v="ALERT IRRUPTION"/>
    <s v="ALERT IRRUPTION"/>
    <s v="CERRADO"/>
    <s v="05-08 SE ESCALA PARA VISITA. LLAMAR ANTES DE VISITAR, CONFIRMAR FALLA Y DATOS._x000a_0_x000a_06-08 / SOLUCIÓN: SE REALIZA CAMBIO DE DATAFONO POR DAÑO ALERT IRRUPCIÓN SE INSTALA NUEVA VERSIÓN CIERRES Y PRUEBAS OK  / USUARIO: Alba Nelsy cruz  TELEFONO: 3202455934 CORREO: alpamicro0303@gmail.com"/>
    <s v="VISITA_TÉCNICA"/>
    <s v="9B9ZZ355"/>
    <s v="TIPO I"/>
    <s v="TERRESTRE"/>
    <s v="DURAN ACOSTA FRANK YONNY"/>
    <n v="1"/>
    <n v="0"/>
    <n v="65960.072302"/>
    <n v="75096.394270399993"/>
    <n v="65960.072302"/>
    <m/>
    <m/>
    <m/>
    <m/>
    <m/>
    <m/>
  </r>
  <r>
    <s v="IBAGUE"/>
    <x v="1"/>
    <x v="1"/>
    <n v="73001"/>
    <n v="5746070"/>
    <n v="17685330"/>
    <s v="INCIDENTE"/>
    <s v="TOLIMA"/>
    <s v="IBAGUE"/>
    <s v="SUPERMERCADO MERCACENTRO NO 12"/>
    <s v="REDEBAN"/>
    <s v="FO-25-1333633"/>
    <d v="2025-08-05T14:33:00"/>
    <d v="2025-08-06T12:14:00"/>
    <s v="BANCO AV VILLAS"/>
    <s v="ENTIDAD"/>
    <s v="AVAL TARJETA DE SEMBRADO"/>
    <s v="RESEMBRADO EXITOSO"/>
    <s v="CERRADO"/>
    <s v="05-08 SE ESCALA PARA VISITA. LLAMAR ANTES DE VISITAR, CONFIRMAR FALLA Y DATOS. .. LA RED: POR FAVOR PROCEDER CON EL CORRESPONDIENTE RESEMBRADO DE TARJETA. GRACIAS._x000a__x000a_0_x000a_06-08 / SOLUCIÓN: SE REALIZA VALIDACIÓN DE RESEMBRADO DE TARJETA AVAL NÚMERO (7279), SE ACTUALIZA VERSIÓN A 10.6; PRUEBAS DE FUNCIONAMIENTO OK. / USUARIO: Angélica Rodríguez  TELEFONO: 3144342916 CORREO: administradorm12@mercacentro.com.co"/>
    <s v="VISITA_TÉCNICA"/>
    <s v="9B00C647"/>
    <s v="TIPO I"/>
    <s v="TERRESTRE"/>
    <s v="BARRAGAN TAFUR EDWIN ESTEBAN"/>
    <n v="1"/>
    <n v="0"/>
    <n v="65960.072302"/>
    <n v="75096.394270399993"/>
    <n v="65960.072302"/>
    <m/>
    <m/>
    <m/>
    <m/>
    <m/>
    <m/>
  </r>
  <r>
    <s v="TUNJA"/>
    <x v="5"/>
    <x v="5"/>
    <n v="68861"/>
    <n v="5746220"/>
    <n v="15916646"/>
    <s v="INCIDENTE"/>
    <s v="SANTANDER"/>
    <s v="VELEZ"/>
    <s v="CALZADO PROMAVERA"/>
    <s v="REDEBAN"/>
    <s v="FO-25-1333648"/>
    <d v="2025-08-05T15:29:00"/>
    <d v="2025-08-06T12:21:00"/>
    <s v="BANCO DE BOGOTA"/>
    <s v="HARDWARE"/>
    <s v="COMUNICACION"/>
    <s v="MENSAJE CABLE DE RED DESCONECTADO"/>
    <s v="CERRADO"/>
    <s v="05-08 SE ESCALA PARA VISITA. LLAMAR ANTES DE VISITAR, CONFIRMAR FALLA Y DATOS._x000a_0_x000a_06-08 / SOLUCIÓN: SE REALIZA CAMBIO DE EQUIPO POR FALLA EN EL PUNTO IP PRUEBAS OK CLIENTE CONFORME  / USUARIO: OLGA ARRAZOLA TELEFONO: 3223066384 CORREO: olluarr@gmail.com"/>
    <s v="VISITA_TÉCNICA"/>
    <s v="BBBBR670"/>
    <s v="TIPO II"/>
    <s v="TERRESTRE"/>
    <s v="RODRIGUEZ MURCIA YERSON IVAN"/>
    <n v="1"/>
    <n v="0"/>
    <n v="144967.87232000002"/>
    <n v="140395.6348884"/>
    <n v="144967.87232000002"/>
    <m/>
    <m/>
    <m/>
    <m/>
    <m/>
    <m/>
  </r>
  <r>
    <s v="CALI"/>
    <x v="0"/>
    <x v="0"/>
    <n v="76111"/>
    <n v="5746316"/>
    <n v="16813933"/>
    <s v="INCIDENTE"/>
    <s v="VALLE DEL CAUCA"/>
    <s v="GUADALAJARA DE BUGA"/>
    <s v="COMUNITEC COMUNICACION Y TECNO"/>
    <s v="REDEBAN"/>
    <s v="FO-25-1333655"/>
    <d v="2025-08-05T15:40:00"/>
    <d v="2025-08-06T12:30:00"/>
    <s v="BANCO DE BOGOTA"/>
    <s v="HARDWARE"/>
    <s v="NO ENCIENDE SE REINICIA"/>
    <s v="FUENTE PODER AVERIADA"/>
    <s v="CERRADO"/>
    <s v="05-08 SE ESCALA PARA VISITA. LLAMAR ANTES DE VISITAR, CONFIRMAR FALLA Y DATOS._x000a_0_x000a_06-08 / SOLUCIÓN: SE CAMBIA DATÁFONO YA QUE EL DEL CLIENTE SE REINICA / USUARIO: Angélica Ramos  TELEFONO: 3174191427 CORREO: comunitec015@hotmail.com"/>
    <s v="VISITA_TÉCNICA"/>
    <s v="AB005407"/>
    <s v="TIPO II"/>
    <s v="TERRESTRE"/>
    <s v="CUERO RUIZ JHONNY"/>
    <n v="1"/>
    <n v="0"/>
    <n v="144967.87232000002"/>
    <n v="140395.6348884"/>
    <n v="144967.87232000002"/>
    <m/>
    <m/>
    <m/>
    <m/>
    <m/>
    <m/>
  </r>
  <r>
    <s v="CALI"/>
    <x v="0"/>
    <x v="0"/>
    <n v="76520"/>
    <n v="5746679"/>
    <n v="17337676"/>
    <s v="INCIDENTE"/>
    <s v="VALLE DEL CAUCA"/>
    <s v="PALMIRA"/>
    <s v="MERK MAX KRA 30"/>
    <s v="REDEBAN"/>
    <s v="FO-25-1334693"/>
    <d v="2025-08-06T08:00:00"/>
    <d v="2025-08-06T12:46:00"/>
    <s v="BANCO DE BOGOTA"/>
    <s v="HARDWARE"/>
    <s v="IMPRESION"/>
    <s v="NO AVANZA PAPEL"/>
    <s v="CERRADO"/>
    <s v="06-08 SE ESCALA PARA VISITA. LLAMAR ANTES DE VISITAR, CONFIRMAR FALLA Y DATOS._x000a_0_x000a_06-08 / SOLUCIÓN: EN LA VISITA TÉCNICA REALIZADA SE ENCONTRÓ QUE EL DATAFONO QUE SE ENCUENTRA PRESENTANDO FALLAS ES UN DATÁFONO DE ADQUIRENCIA EL CUAL ES INALÁMBRICO Y SOLO SE UTILIZA PARA VENTAS,SE LE EXPLICÓ AL USUARIO QUE DEBE COMUNICARSE A LA LÍNEA DE REDEBAN Y REALIZAR NUEVAMENTE LA SOLICITUD EXPLICANDOLE AL ASESOR QUE ES UN DATÁFONO DE VENTAS. / USUARIO: TATIANA RIASCOS  TELEFONO: 3154779844 CORREO: no me brindó los datos personales "/>
    <s v="VISITA_TÉCNICA"/>
    <n v="0"/>
    <s v="TIPO I"/>
    <s v="TERRESTRE"/>
    <s v="SANCHEZ URREGO ROBINSON DAVID"/>
    <n v="1"/>
    <n v="0"/>
    <n v="65960.072302"/>
    <n v="75096.394270399993"/>
    <n v="65960.072302"/>
    <m/>
    <m/>
    <m/>
    <m/>
    <m/>
    <m/>
  </r>
  <r>
    <s v="VILLAVICENCIO"/>
    <x v="1"/>
    <x v="1"/>
    <n v="50683"/>
    <n v="5746012"/>
    <n v="13796461"/>
    <s v="INCIDENTE"/>
    <s v="META"/>
    <s v="SAN JUAN DE ARAMA"/>
    <s v="CONSUERTE SAN JUAN DE ARAMA"/>
    <s v="REDEBAN"/>
    <s v="FO-25-1332645"/>
    <d v="2025-08-05T14:09:00"/>
    <d v="2025-08-06T12:59:00"/>
    <s v="BANCO DE BOGOTA"/>
    <s v="HARDWARE"/>
    <s v="NO ENCIENDE SE REINICIA"/>
    <s v="FUENTE PODER AVERIADA"/>
    <s v="CERRADO"/>
    <s v="05-08 SE ESCALA PARA VISITA. LLAMAR ANTES DE VISITAR, CONFIRMAR FALLA Y DATOS._x000a__x000a_06-08 / SOLUCIÓN: SE REALIZA CAMBIO DE FUENTE DE PODER PRUEBAS OK SIN NOVEDADES  / USUARIO: Jennifer rubio  TELEFONO: 3144886809 CORREO: centrodecontacto@consuerte.com.co"/>
    <s v="VISITA_TÉCNICA"/>
    <s v="JAAAY605"/>
    <s v="TIPO III"/>
    <s v="TERRESTRE"/>
    <s v="PEDREROS CONTRERAS MICHAEL STEVENS"/>
    <n v="1"/>
    <n v="0"/>
    <n v="275728.78077800001"/>
    <n v="196536.5258152"/>
    <n v="275728.78077800001"/>
    <m/>
    <m/>
    <m/>
    <m/>
    <m/>
    <m/>
  </r>
  <r>
    <s v="VILLAVICENCIO"/>
    <x v="1"/>
    <x v="1"/>
    <n v="50226"/>
    <n v="5746567"/>
    <n v="24129579"/>
    <s v="INCIDENTE"/>
    <s v="META"/>
    <s v="CUMARAL"/>
    <s v="PAPELERIA VARIEDADES LAS GEMELAS V DE TECHNOLOGY"/>
    <s v="REDEBAN"/>
    <s v="FO-25-1333940"/>
    <d v="2025-08-05T17:27:00"/>
    <d v="2025-08-06T13:13:00"/>
    <s v="BANCO DE BOGOTA"/>
    <s v="HARDWARE"/>
    <s v="LECTOR DE BARRAS"/>
    <s v="FORMATO INVALIDO LECTOR DAÑADO"/>
    <s v="CERRADO"/>
    <s v="05-08 SE ESCALA PARA VISITA. LLAMAR ANTES DE VISITAR, CONFIRMAR FALLA Y DATOS._x000a_0_x000a_06-08 / SOLUCIÓN: SE REALIZA CAMBIO DE LECTORA DE BARRAS POR DAÑO, NO RECONOCE RECIBOS  / USUARIO: Flor navas TELEFONO: 3204387499 CORREO: florvalero1119@gmail.com"/>
    <s v="VISITA_TÉCNICA"/>
    <s v="A1KZZ505"/>
    <s v="TIPO II"/>
    <s v="TERRESTRE"/>
    <s v="PEDREROS CONTRERAS MICHAEL STEVENS"/>
    <n v="1"/>
    <n v="0"/>
    <n v="144967.87232000002"/>
    <n v="140395.6348884"/>
    <n v="144967.87232000002"/>
    <m/>
    <m/>
    <m/>
    <m/>
    <m/>
    <m/>
  </r>
  <r>
    <s v="BOGOTA"/>
    <x v="2"/>
    <x v="2"/>
    <n v="11001"/>
    <n v="5746108"/>
    <n v="80660111"/>
    <s v="INCIDENTE"/>
    <s v="CUNDINAMARCA"/>
    <s v="BOGOTA"/>
    <s v="PAPAELERIA ALESA HAMET"/>
    <s v="REDEBAN"/>
    <s v="FO-25-1333638"/>
    <d v="2025-08-05T14:51:00"/>
    <d v="2025-08-06T13:27:00"/>
    <s v="BANCO DE BOGOTA"/>
    <s v="HARDWARE"/>
    <s v="IMPRESION"/>
    <s v="NO IMPRIME UNO O VARIOS CARACTERES"/>
    <s v="CERRADO"/>
    <s v="05-08 SE ESCALA PARA VISITA. LLAMAR ANTES DE VISITAR, CONFIRMAR FALLA Y DATOS._x000a_0_x000a_06-08 / SOLUCIÓN: DURANTE VISITA DE TECNICA ENCONTRAMOS QUE DATÁFONO  NO REALIZA UNA IMPRESION CORRECTA VALIDANDO EL DATAFONO OBSERVAMOS QUE LA IMPRESORA TIENE UNA OBSTRUCCIÓN SE RETIRA REALIZANDO PRUEBA OK PARÁMETROS OKAY CIERRE OK USUARIOS OK A CONFORMIDAD DE CORRESPONSAL / USUARIO: GLORIA HERNANDEZ  TELEFONO: 3219943871 CORREO: darg3030@gmail.com"/>
    <s v="VISITA_TÉCNICA"/>
    <s v="V1DZZ480"/>
    <s v="TIPO I"/>
    <s v="TERRESTRE"/>
    <s v="GALEANO SORIANO JUAN DAVID"/>
    <n v="1"/>
    <n v="0"/>
    <n v="65960.072302"/>
    <n v="75096.394270399993"/>
    <n v="65960.072302"/>
    <m/>
    <m/>
    <m/>
    <m/>
    <m/>
    <m/>
  </r>
  <r>
    <s v="BOGOTA"/>
    <x v="2"/>
    <x v="2"/>
    <n v="25290"/>
    <n v="5744196"/>
    <n v="17547365"/>
    <s v="INCIDENTE"/>
    <s v="CUNDINAMARCA"/>
    <s v="FUSAGASUGA"/>
    <s v="COMUNICACIONES JESAU"/>
    <s v="REDEBAN"/>
    <s v="FO-25-1328104"/>
    <d v="2025-08-04T15:03:00"/>
    <d v="2025-08-06T13:37:00"/>
    <s v="BANCO DE BOGOTA"/>
    <s v="HARDWARE"/>
    <s v="SE REINICIA"/>
    <s v="DAÑO POS"/>
    <s v="CERRADO"/>
    <s v="04-08 SE ESCALA PARA VISITA. LLAMAR ANTES DE VISITAR, CONFIRMAR FALLA Y DATOS._x000a_0_x000a_06-08 / SOLUCIÓN: SE VISITA COMERCIO POR FALLA EN DATÁFONO SE REINICIA AL LLEGAR AL COMERCIO SE EVIDENCIA QUE LA ORDEN ESTÁ MAL CREADA YA QUE LOS CB QUE PRESENTAN LA FALLA SON EL 17926643 Y LA 17547100 Y EL CB AL QUE CARGARON LA FALLA ES EN EL CB 17547365 UBICADO EN CRA 6#18A Y LA FALLA DE LOS CB ES EN LA DIRECCIÓN CRA5#7-65 SE INDICA CLIENTE QUE DEBE GENERAR NUEVAMENTE LA SOLICITUD CON LOS DATOS DE LOS CORRESPONSALES A ATENDER YA QUE NO PODEMOS TOCAR UNA TERMINAL QUE NO ESTÉ EN LA ORDEN CLIENTE ACEPTA Y SE FINALIZA ACTIVIDAD SIN MÁS NOVEDAD  / USUARIO: Consuelo barrera  TELEFONO: 3168683825 CORREO: yutsagas16@hotmail.com"/>
    <s v="VISITA_TÉCNICA"/>
    <n v="0"/>
    <s v="TIPO II"/>
    <s v="TERRESTRE"/>
    <s v="ROMERO ROJAS BREIDY JHOHAN"/>
    <n v="1"/>
    <n v="0"/>
    <n v="144967.87232000002"/>
    <n v="140395.6348884"/>
    <n v="144967.87232000002"/>
    <m/>
    <m/>
    <m/>
    <m/>
    <m/>
    <m/>
  </r>
  <r>
    <s v="CALI"/>
    <x v="0"/>
    <x v="0"/>
    <n v="76275"/>
    <n v="5745485"/>
    <n v="16342479"/>
    <s v="INCIDENTE"/>
    <s v="VALLE DEL CAUCA"/>
    <s v="FLORIDA"/>
    <s v="CREATIVE CENTER AGEN DE PUBLIC"/>
    <s v="REDEBAN"/>
    <s v="FO-25-1331426"/>
    <d v="2025-08-05T11:06:00"/>
    <d v="2025-08-06T14:06:00"/>
    <s v="BANCO DE BOGOTA"/>
    <s v="ENTIDAD"/>
    <s v="ERROR DE TRANSACCIONES"/>
    <s v="CONVENIOS NO HABILITADOS"/>
    <s v="CERRADO"/>
    <s v="05-08 SE INTENTA CONTACTO TELEFONICO CON EL CB AL 3008816648 SIN RESPUESTA SE ESCALA PARA VISITA FAVOR LLAMAR ANTES DE DESPLAZARSE PARA CONFIRMAR SOLICITUD Y DATOS_x000a_0_x000a_06-08 / SOLUCIÓN: SE REALIZA CAMBIO DE VERSIÓN EN DATAFONOS DE CB AVAL, PASA DE 10.5 A 10.6, SE REALIZA PRUEBAS ADQUIRENCIA OK, SE PRUEBA LECTORA DE CÓDIGO DE BARRAS CON CODIGO DEL COMERCIO Y NO LEE, SE PRUEBAS CON 3 LECTORAS OPTICON C-41S DE BACKUP Y EL PROBLEMA PERSISTE,EL CLIENTE PRUEBA CON LECTORA SYMBOL Y FUNCIONA, SE PRUEBA CON CODIGO DE BARRAS DIFERENTE Y SI LEE. SE REALIZA PRUEBAS CON CONVENIO MANUAL Y SALE OK. / USUARIO: Julieth Hernández  TELEFONO: 3008816648 CORREO: logistcentercontabilidad@gmail.com"/>
    <s v="VISITA_TÉCNICA"/>
    <s v="LNUZZ111-111NZ812"/>
    <s v="TIPO II"/>
    <s v="TERRESTRE"/>
    <s v="MONTERO MUESES GIAN CARLO"/>
    <n v="1"/>
    <n v="0"/>
    <n v="144967.87232000002"/>
    <n v="140395.6348884"/>
    <n v="144967.87232000002"/>
    <m/>
    <m/>
    <m/>
    <m/>
    <m/>
    <m/>
  </r>
  <r>
    <s v="BOGOTA"/>
    <x v="2"/>
    <x v="2"/>
    <n v="11001"/>
    <n v="5746287"/>
    <n v="87950895"/>
    <s v="INCIDENTE"/>
    <s v="CUNDINAMARCA"/>
    <s v="BOGOTA"/>
    <s v="TIENDA DE VARIEDADES BETHYORO 1"/>
    <s v="REDEBAN"/>
    <s v="FO-25-1333652"/>
    <d v="2025-08-05T15:34:00"/>
    <d v="2025-08-06T14:10:00"/>
    <s v="BANCO DE BOGOTA"/>
    <s v="USUARIO"/>
    <s v="COMUNICACION"/>
    <s v="CONEXIONES DE COMERCIO"/>
    <s v="CERRADO"/>
    <s v="05-08 SE ESCALA PARA VISITA. LLAMAR ANTES DE VISITAR, CONFIRMAR FALLA Y DATOS._x000a_0_x000a_06-08 / SOLUCIÓN: SE REALIZA PRUEBAS DE COMUNICACIÓN DATAFONO, SE CAMBIA CABLE DE RED DE PUERTO EN SWITCH DEL CLIENTE, PRUEBAS DE COMUNICACIÓN Y TX OK. / USUARIO: NELSON BARRERA TELEFONO: 3022288366 CORREO: bethyoro.net@gmail.com"/>
    <s v="VISITA_TÉCNICA"/>
    <s v="LALZZ709"/>
    <s v="TIPO I"/>
    <s v="TERRESTRE"/>
    <s v="MURCIA HERNANDEZ HARVEY IGNACIO"/>
    <n v="1"/>
    <n v="0"/>
    <n v="65960.072302"/>
    <n v="75096.394270399993"/>
    <n v="65960.072302"/>
    <m/>
    <m/>
    <m/>
    <m/>
    <m/>
    <m/>
  </r>
  <r>
    <s v="MEDELLIN"/>
    <x v="4"/>
    <x v="4"/>
    <n v="5088"/>
    <n v="5746439"/>
    <n v="87176305"/>
    <s v="INCIDENTE"/>
    <s v="ANTIOQUIA"/>
    <s v="BELLO"/>
    <s v="PUBLI STAR BELLO"/>
    <s v="REDEBAN"/>
    <s v="FO-25-1333835"/>
    <d v="2025-08-05T16:21:00"/>
    <d v="2025-08-06T14:14:00"/>
    <s v="BANCO DE BOGOTA"/>
    <s v="HARDWARE"/>
    <s v="ALERT IRRUPTION"/>
    <s v="ALERT IRRUPTION"/>
    <s v="CERRADO"/>
    <s v="05-08 SE ESCALA PARA VISITA. LLAMAR ANTES DE VISITAR, CONFIRMAR FALLA Y DATOS._x000a_0_x000a_06-08 / SOLUCIÓN: SE REALIZA CAMBIO DE EQUIPO POR DAÑO ALERT IRRUPTION OK, EQUIPO NUEVO QUEDA OPERATIVO SE REALIZAN PRUEBAS EXITOSAS OK  / USUARIO: LINA MARTINEZ TELEFONO: 3219039803 CORREO: livemar-95@hotmail.com"/>
    <s v="VISITA_TÉCNICA"/>
    <s v="LMKZZ266"/>
    <s v="TIPO I"/>
    <s v="TERRESTRE"/>
    <s v="MARTINEZ TOVAR OSCAR DAVID"/>
    <n v="1"/>
    <n v="0"/>
    <n v="65960.072302"/>
    <n v="75096.394270399993"/>
    <n v="65960.072302"/>
    <m/>
    <m/>
    <m/>
    <m/>
    <m/>
    <m/>
  </r>
  <r>
    <s v="BOGOTA"/>
    <x v="2"/>
    <x v="2"/>
    <n v="11001"/>
    <n v="5746675"/>
    <n v="41888801"/>
    <s v="INCIDENTE"/>
    <s v="CUNDINAMARCA"/>
    <s v="BOGOTA"/>
    <s v="PAPELERIA Y RECAUDOS FAST DON PAGO"/>
    <s v="REDEBAN"/>
    <s v="FO-25-1336722"/>
    <d v="2025-08-06T08:00:00"/>
    <d v="2025-08-06T14:20:00"/>
    <s v="BANCO DE BOGOTA"/>
    <s v="ENTIDAD"/>
    <s v="ERROR DE TRANSACCIONES"/>
    <s v="TRANSACCION NO PERMITIDA"/>
    <s v="CERRADO"/>
    <s v="06-08 SE REALIZA CONTACTO TELEFONICO CON LA SRA ESTEFANY MOGOLLÓN AL 3124919872 CONFIRMA FALLA E INDICA QUE ES MUY INTERMITENTE POR LO CUAL SOLICITA VISITA TECNICA, SE VALIDAN DATOS ..SE ESCALA A LA RED POR EL TIPO DE FALLA ..RESPUESTA DE LA RED: REALICEMOS VISITA PARA CONOCER MAS A FONDO CUAL ES LA NOVEDAD QUE ESTA PRESENTANDO EL EQUIPO. GRACIAS. _x000a_0_x000a_06-08 / SOLUCIÓN: SE REALIZA VISITA A CB PARA ATENDER INCIDENTE SE REALIZA INICIALIZACION Y RESEMBRADO DE TARJETA ,SE REALIZAN PRUEBAS OK  / USUARIO: Yulieth Constanza cruz  TELEFONO: 3124919872 CORREO: donpagobachufast@gmail.com"/>
    <s v="VISITA_TÉCNICA"/>
    <s v="10NZZ480"/>
    <s v="TIPO I"/>
    <s v="TERRESTRE"/>
    <s v="GALINDO ROJAS LUIS FELIPE"/>
    <n v="1"/>
    <n v="0"/>
    <n v="65960.072302"/>
    <n v="75096.394270399993"/>
    <n v="65960.072302"/>
    <m/>
    <m/>
    <m/>
    <m/>
    <m/>
    <m/>
  </r>
  <r>
    <s v="BOGOTA"/>
    <x v="2"/>
    <x v="2"/>
    <n v="11001"/>
    <n v="5747249"/>
    <n v="42369041"/>
    <s v="INCIDENTE"/>
    <s v="CUNDINAMARCA"/>
    <s v="BOGOTA"/>
    <s v="CASA DE ARTES Y MANUALIDADES J&amp;G"/>
    <s v="REDEBAN"/>
    <s v="FO-25-1337693"/>
    <d v="2025-08-06T11:16:00"/>
    <d v="2025-08-06T14:25:00"/>
    <s v="BANCO DE BOGOTA"/>
    <s v="HARDWARE"/>
    <s v="LECTOR DE BARRAS"/>
    <s v="CABLE LECTORA AVERIADO"/>
    <s v="CERRADO"/>
    <s v="06-08 SE ESCALA PARA VISITA. LLAMAR ANTES DE VISITAR, CONFIRMAR FALLA Y DATOS._x000a_0_x000a_06-08 / SOLUCIÓN: CAMBIO LECTORA DE BARRAS EN DAÑO CABLE  / USUARIO: Gloria verdugo  TELEFONO: 3108736510 CORREO: cdaymjyg@gmail.com"/>
    <s v="VISITA_TÉCNICA"/>
    <s v="10TZZ748"/>
    <s v="TIPO I"/>
    <s v="TERRESTRE"/>
    <s v="GOMEZ VEGA DAVID SNEYDER"/>
    <n v="1"/>
    <n v="0"/>
    <n v="65960.072302"/>
    <n v="75096.394270399993"/>
    <n v="65960.072302"/>
    <m/>
    <m/>
    <m/>
    <m/>
    <m/>
    <m/>
  </r>
  <r>
    <s v="NEIVA"/>
    <x v="1"/>
    <x v="1"/>
    <n v="41298"/>
    <n v="5746943"/>
    <n v="89097514"/>
    <s v="INCIDENTE"/>
    <s v="HUILA"/>
    <s v="GARZON"/>
    <s v="JESMAR COMUNICACIONES AGENCIA GARZON"/>
    <s v="REDEBAN"/>
    <s v="FO-25-1336715"/>
    <d v="2025-08-06T09:25:00"/>
    <d v="2025-08-06T14:30:00"/>
    <s v="BANCO DE BOGOTA"/>
    <s v="USUARIO"/>
    <s v="COMUNICACION"/>
    <s v="CONEXIONES DE COMERCIO"/>
    <s v="CERRADO"/>
    <s v="06-08 SE ESCALA PARA VISITA. LLAMAR ANTES DE VISITAR, CONFIRMAR FALLA Y DATOS._x000a_0_x000a_06-08 / SOLUCIÓN: SE REVISA CONFIGURACIÓN Y CONEXIONES DEL DATAFONO , SE REALIZA PRUEBAS OK, DATAFONO OPERATIVO  / USUARIO: Elicelis torres  TELEFONO: 3134881065 CORREO: bodegajesmargarzon@gmail.com"/>
    <s v="VISITA_TÉCNICA"/>
    <s v="A1SZZ599"/>
    <s v="TIPO III"/>
    <s v="TERRESTRE"/>
    <s v="ANDRADE HERNANDEZ JUAN CARLOS"/>
    <n v="1"/>
    <n v="0"/>
    <n v="275728.78077800001"/>
    <n v="196536.5258152"/>
    <n v="275728.78077800001"/>
    <m/>
    <m/>
    <m/>
    <m/>
    <m/>
    <m/>
  </r>
  <r>
    <s v="VILLAVICENCIO"/>
    <x v="1"/>
    <x v="1"/>
    <n v="50001"/>
    <n v="5747260"/>
    <n v="15651037"/>
    <s v="INCIDENTE"/>
    <s v="META"/>
    <s v="VILLAVICENCIO"/>
    <s v="DROGUER SALUD Y VIDA MINIMARKE"/>
    <s v="REDEBAN"/>
    <s v="FO-25-1337709"/>
    <d v="2025-08-06T11:22:00"/>
    <d v="2025-08-06T15:04:00"/>
    <s v="BANCO DE BOGOTA"/>
    <s v="HARDWARE"/>
    <s v="ALERT IRRUPTION"/>
    <s v="ALERT IRRUPTION"/>
    <s v="CERRADO"/>
    <s v="06-08 SE ESCALA PARA VISITA. LLAMAR ANTES DE VISITAR, CONFIRMAR FALLA Y DATOS._x000a_0_x000a_06-08 / SOLUCIÓN: SE VISITA CB PERO NOE S POSIBLE REALIZAR ACTIVIDAD DEBIDO A UE EL COMERCIO SE ENCUENTRA CERRADO. SE LLAMA A NÚMERO 3142181961 PERO DESVIAN LA LLAMADA. NO ES POSIBLE HABLAR CON EL CLIENTE  / USUARIO: Jesus Moncada  TELEFONO: 3142181961 CORREO: controldevisitadigital@gmail.com"/>
    <s v="VISITA_TÉCNICA"/>
    <n v="0"/>
    <s v="TIPO I"/>
    <s v="TERRESTRE"/>
    <s v="GARZON RUIZ LUIS MIGUEL"/>
    <n v="1"/>
    <n v="0"/>
    <n v="65960.072302"/>
    <n v="75096.394270399993"/>
    <n v="65960.072302"/>
    <m/>
    <m/>
    <m/>
    <m/>
    <m/>
    <m/>
  </r>
  <r>
    <s v="BOGOTA"/>
    <x v="2"/>
    <x v="2"/>
    <n v="11001"/>
    <n v="5746344"/>
    <n v="16713281"/>
    <s v="INCIDENTE"/>
    <s v="CUNDINAMARCA"/>
    <s v="BOGOTA"/>
    <s v="RYMELL BEAUTY MARKET "/>
    <s v="REDEBAN"/>
    <s v="FO-25-1333667"/>
    <d v="2025-08-05T15:51:00"/>
    <d v="2025-08-06T15:21:00"/>
    <s v="BANCO DE BOGOTA"/>
    <s v="USUARIO"/>
    <s v="CIERRE"/>
    <s v="COMERCIO NO REALIZA CIERRE"/>
    <s v="CERRADO"/>
    <s v="05-08 SE ESCALA PARA VISITA. LLAMAR ANTES DE VISITAR, CONFIRMAR FALLA Y DATOS._x000a_0_x000a_06-08 / SOLUCIÓN: SE REALIZA BORRADO DE SO Y VERSIÓN SE ACTUALIZA SE CAPACITA AL CLIENTE DE COMO REALIZAR CIERRES DE FORMA CORRECTA SE REALIZA SEMBRADO DE TARJETA OK USUARIOS OK SERVICIO OPERATIVO DE CB _x000a_CLIENTE PRESENTA INCONVENIENTES CON EL MÓDULO DE ADQUIRENCIA Y SE LE INDICA QUE SE DEBE COMUNICAR CON EL ÁREA ENCARGADA A RBM  / USUARIO: Ingrid peña  TELEFONO: 3028377475 CORREO: ilorenap@gmail.com"/>
    <s v="VISITA_TÉCNICA"/>
    <s v="LATZZ594"/>
    <s v="TIPO I"/>
    <s v="TERRESTRE"/>
    <s v="HERNANDEZ NARANJO OSCAR EDUARDO"/>
    <n v="1"/>
    <n v="0"/>
    <n v="65960.072302"/>
    <n v="75096.394270399993"/>
    <n v="65960.072302"/>
    <m/>
    <m/>
    <m/>
    <m/>
    <m/>
    <m/>
  </r>
  <r>
    <s v="BOGOTA"/>
    <x v="2"/>
    <x v="2"/>
    <n v="11001"/>
    <n v="5745587"/>
    <n v="20019196"/>
    <s v="INCIDENTE"/>
    <s v="CUNDINAMARCA"/>
    <s v="BOGOTA"/>
    <s v="DON PAGO SAN MARTIN"/>
    <s v="REDEBAN"/>
    <s v="FO-25-1331998"/>
    <d v="2025-08-05T11:35:00"/>
    <d v="2025-08-06T15:47:00"/>
    <s v="BANCO DE BOGOTA"/>
    <s v="HARDWARE"/>
    <s v="ALERT IRRUPTION"/>
    <s v="ALERT IRRUPTION"/>
    <s v="CERRADO"/>
    <s v="05-08 SE ESCALA PARA VISITA. LLAMAR ANTES DE VISITAR, CONFIRMAR FALLA Y DATOS._x000a_0_x000a_06-08 / SOLUCIÓN: CAMBIO DE EQUIPO POR DAÑO SE REALIZAN PRUEBAS CON RBM Y CON LA ENTIDAD SE DETECTA QUE LA TARBRADO SE ENCUENTRA EN DAÑO SE LE INFORMAR AL CLIENTE AUTORIZA DIEGO LÓPEZ  / USUARIO: Julieta prieto  TELEFONO: 3208260365 CORREO: julietaprieto1825@hotmail.com"/>
    <s v="VISITA_TÉCNICA"/>
    <s v="II0DZ903"/>
    <s v="TIPO I"/>
    <s v="TERRESTRE"/>
    <s v="HERNANDEZ NARANJO OSCAR EDUARDO"/>
    <n v="1"/>
    <n v="0"/>
    <n v="65960.072302"/>
    <n v="75096.394270399993"/>
    <n v="65960.072302"/>
    <m/>
    <m/>
    <m/>
    <m/>
    <m/>
    <m/>
  </r>
  <r>
    <s v="BUCARAMANGA"/>
    <x v="5"/>
    <x v="5"/>
    <n v="68001"/>
    <n v="5746600"/>
    <n v="16482887"/>
    <s v="INCIDENTE"/>
    <s v="SANTANDER"/>
    <s v="BUCARAMANGA"/>
    <s v="ALIADO COOPENESSA"/>
    <s v="REDEBAN"/>
    <s v="FO-25-1334688"/>
    <d v="2025-08-05T17:45:00"/>
    <d v="2025-08-06T15:52:00"/>
    <s v="BANCO DE BOGOTA"/>
    <s v="ENTIDAD"/>
    <s v="AVAL TARJETA DE SEMBRADO"/>
    <s v="RESEMBRADO EXITOSO"/>
    <s v="CERRADO"/>
    <s v="06-08 SOLICITUD DE LA RED POR FAVOR PROCEDER CON EL RESEMBRADO DE TARJETA_x000a_06/08/2025 EN COMUNICACIÓN CON LA SEÑORA SANDRA AL MOVIL 3012151830, INDICA QUE EN ESTE MOMENTO NO TIENE LA TARJETA DE SEMBRADO EN EL COMERCIO, INDICA QUE A LAS 2PM YA TENDRÁ LA TARJETA EN SITIO, SOLICITA QUE LA VISITEMOS EN EL  HORARIO 2PM A 5PM._x000a_06-08 / SOLUCIÓN: RESEMBRADO DE TARJETA #8093, EQUIPO CON VERSION 10.6,CONFIGURACION CB OK, PRUEBAS OK.  / USUARIO: Sandra Carreño TELEFONO: 3012151830 CORREO: sandrucia24@gmail.com"/>
    <s v="VISITA_TÉCNICA"/>
    <s v="17ZZZ514"/>
    <s v="TIPO I"/>
    <s v="TERRESTRE"/>
    <s v="SANTOS GONZALEZ JOHAN FABIAN"/>
    <n v="1"/>
    <n v="0"/>
    <n v="65960.072302"/>
    <n v="75096.394270399993"/>
    <n v="65960.072302"/>
    <m/>
    <m/>
    <m/>
    <m/>
    <m/>
    <m/>
  </r>
  <r>
    <s v="BOGOTA"/>
    <x v="2"/>
    <x v="2"/>
    <n v="11001"/>
    <n v="5747210"/>
    <n v="23801376"/>
    <s v="INCIDENTE"/>
    <s v="CUNDINAMARCA"/>
    <s v="BOGOTA"/>
    <s v="AUTOSERVICIO EL MEJOR ALIADO"/>
    <s v="REDEBAN"/>
    <s v="FO-25-1337684"/>
    <d v="2025-08-06T11:03:00"/>
    <d v="2025-08-06T15:55:00"/>
    <s v="BANCO DE BOGOTA"/>
    <s v="ENTIDAD"/>
    <s v="AVAL TARJETA DE SEMBRADO"/>
    <s v="TARJETA INACTIVA"/>
    <s v="CERRADO"/>
    <s v="06-08 SE ESCALA PARA VISITA. LLAMAR ANTES DE VISITAR, CONFIRMAR FALLA Y DATOS._x000a_0_x000a_06-08 / SOLUCIÓN: SE REALIZA VALIDACIÓN DE PARÁMETROS SE INICIALIZA EQUIPO SE ACTUALIZA SE VÁLIDA QUE CLIENTE PIERDE TARJETA LE ENVÍAN NUEVA SE VÁLIDA BAUCHER TARJETA INVALIDA SE VÁLIDA CON REDEBAN INDICAN QUE SE DEJE SEMBRADA TARJETA Y CLIENTE EL DÍA DE MAÑANA REALICE PRUEBAS  / USUARIO: Liliana varón TELEFONO: 3053643003 CORREO: walter891121@gmail.com"/>
    <s v="VISITA_TÉCNICA"/>
    <s v="2A001675"/>
    <s v="TIPO I"/>
    <s v="TERRESTRE"/>
    <s v="INFANTE SIERRA MANUEL FERNANDO"/>
    <n v="1"/>
    <n v="0"/>
    <n v="65960.072302"/>
    <n v="75096.394270399993"/>
    <n v="65960.072302"/>
    <m/>
    <m/>
    <m/>
    <m/>
    <m/>
    <m/>
  </r>
  <r>
    <s v="BUCARAMANGA"/>
    <x v="5"/>
    <x v="5"/>
    <n v="68406"/>
    <n v="5746700"/>
    <n v="18750612"/>
    <s v="INCIDENTE"/>
    <s v="SANTANDER"/>
    <s v="LEBRIJA"/>
    <s v="CIBERCEL CVS LEBRIJA"/>
    <s v="REDEBAN"/>
    <s v="FO-25-1334702"/>
    <d v="2025-08-06T08:00:00"/>
    <d v="2025-08-06T15:59:00"/>
    <s v="BANCO DE BOGOTA"/>
    <s v="HARDWARE"/>
    <s v="ALERT IRRUPTION"/>
    <s v="ALERT IRRUPTION"/>
    <s v="CERRADO"/>
    <s v="06-08 SE ESCALA PARA VISITA. LLAMAR ANTES DE VISITAR, CONFIRMAR FALLA Y DATOS._x000a_0_x000a_06-08 / SOLUCIÓN: SE REALIZA CAMBIO DE DATÁFONO POR DAÑO ALERTA INRRUPTION, SE INSTALA MAGIBOX, PRUEBAS Y LIMPIEZA DE EQUIPOS OK, TARJETA DE SEMBRADO # 3348 / USUARIO: Daniela Bueno  TELEFONO: 3112289814 CORREO: gerencia@cibercelcomcel.com"/>
    <s v="VISITA_TÉCNICA"/>
    <s v="LMHZZ245"/>
    <s v="TIPO II"/>
    <s v="TERRESTRE"/>
    <s v="MARTINEZ FLOREZ DONIS ALBERTO"/>
    <n v="1"/>
    <n v="0"/>
    <n v="144967.87232000002"/>
    <n v="140395.6348884"/>
    <n v="144967.87232000002"/>
    <m/>
    <m/>
    <m/>
    <m/>
    <m/>
    <m/>
  </r>
  <r>
    <s v="BOGOTA"/>
    <x v="2"/>
    <x v="2"/>
    <n v="11001"/>
    <n v="5746713"/>
    <n v="18933804"/>
    <s v="INCIDENTE"/>
    <s v="CUNDINAMARCA"/>
    <s v="BOGOTA"/>
    <s v="A H M DROGUERIAS"/>
    <s v="REDEBAN"/>
    <s v="FO-25-1334717"/>
    <d v="2025-08-06T08:00:00"/>
    <d v="2025-08-06T16:09:00"/>
    <s v="BANCO DE BOGOTA"/>
    <s v="ENTIDAD"/>
    <s v="AVAL TARJETA DE SEMBRADO"/>
    <s v="RESEMBRADO EXITOSO"/>
    <s v="CERRADO"/>
    <s v="06-08 SOLICITUD DE LA RED POR FAVOR PROCEDER CON EL RESEMBRADO DE TARJETA_x000a_0_x000a_06-08 / SOLUCIÓN: SEMBRADO DE TARJETA OK USUARIOS OK SERVICIO OPERATIVO  / USUARIO: Alejandra Muñoz  TELEFONO: 3133404113 CORREO: yealmugas14@gmail.com"/>
    <s v="VISITA_TÉCNICA"/>
    <s v="TR00C481"/>
    <s v="TIPO I"/>
    <s v="TERRESTRE"/>
    <s v="HERNANDEZ NARANJO OSCAR EDUARDO"/>
    <n v="1"/>
    <n v="0"/>
    <n v="65960.072302"/>
    <n v="75096.394270399993"/>
    <n v="65960.072302"/>
    <m/>
    <m/>
    <m/>
    <m/>
    <m/>
    <m/>
  </r>
  <r>
    <s v="BUCARAMANGA"/>
    <x v="5"/>
    <x v="5"/>
    <n v="13160"/>
    <n v="5740504"/>
    <n v="14589899"/>
    <s v="INCIDENTE"/>
    <s v="BOLIVAR"/>
    <s v="CANTAGALLO"/>
    <s v="FERRETERIA MERCACAN"/>
    <s v="REDEBAN"/>
    <s v="FO-25-1315644"/>
    <d v="2025-08-01T09:44:00"/>
    <d v="2025-08-06T17:13:00"/>
    <s v="BANCO DE BOGOTA"/>
    <s v="HARDWARE"/>
    <s v="ALERT IRRUPTION"/>
    <s v="ALERT IRRUPTION"/>
    <s v="CERRADO"/>
    <s v="01-08 SE REALIZA CONTACTO TELEFONICO CON EL SR JHONY QUIEN INDICA ERROR CABLE DE RED DESCONECTADO SE HACEN VALIDACIONES SE ESCALA PARA VISITA CLIENTE INDICA LLAMAR POR WHATSAPP YA QUE SE PRESENTA FALLAS EN LA RED MOVIL_x000a_04/08/2025 SE ESTABLE COMUNICACIÓN CON EL  SEÑOR JHONNY LOPERA AL NÚMERO 3507437274 QUIEN INFORMA QUE SE ENCUENTRA EN UNA CITA EN BUCARAMANGA Y QUE LLEGA AL PUEBLO EL DIA DE MAÑANA EN HORAS DE LA TARDE POR LO CUAL DESEA QUE SE REPROGRAME LA VISITA PARA EL DIA MIÉRCOLES EN HORAS DE LA TARDE_x000a_06-08 / SOLUCIÓN: SE HACE PRESENCIA EN COMERCIO SE REALIZA CAMBIO DE EQUIPO DEBIDO A QUE SE ENCUENTRA ALERTADO SE CREAN USUARIOS Y CONTRASEÑA AL MOMENTO DE HACER PRUEBAS EL CB SE ENCUENTRA BLOQUEADO POR PARTE DE LA ENTIDAD SE ME INFORMA AL CLIENTE QUIEN SE ENCARGARA DE HABLAR CON EL ASESOR TARJETA DE SEMBRADO #6977 / USUARIO: JHONNY LOPERA  TELEFONO: 3507437274 CORREO: merca.can@hotmail.com"/>
    <s v="VISITA_TÉCNICA"/>
    <s v="AAAAG759"/>
    <s v="TIPO IV ESPECIAL"/>
    <s v="TERRESTRE/FLUVIAL"/>
    <s v="ORTEBARRERAGA MARLON STWAR"/>
    <n v="1"/>
    <n v="0"/>
    <n v="479588.87655000004"/>
    <n v="196536.5258152"/>
    <n v="479588.87655000004"/>
    <m/>
    <m/>
    <m/>
    <m/>
    <m/>
    <m/>
  </r>
  <r>
    <s v="MEDELLIN"/>
    <x v="4"/>
    <x v="4"/>
    <n v="5789"/>
    <n v="5744712"/>
    <n v="16788929"/>
    <s v="INCIDENTE"/>
    <s v="ANTIOQUIA"/>
    <s v="TAMESIS"/>
    <s v="PAP Y ARTESANIAS GANE TAMESIS"/>
    <s v="REDEBAN"/>
    <s v="FO-25-1329493"/>
    <d v="2025-08-05T08:00:00"/>
    <d v="2025-08-06T17:17:00"/>
    <s v="BANCO DE BOGOTA"/>
    <s v="ENTIDAD"/>
    <s v="ERROR DE TRANSACCIONES"/>
    <s v="TRANSACCION NO PERMITIDA"/>
    <s v="CERRADO"/>
    <s v="05-08 SE ESCALA PARA VISITA. LLAMAR ANTES DE VISITAR, CONFIRMAR FALLA Y DATOS._x000a_0_x000a_06-08 / SOLUCIÓN: SE LLAMA AL 3005668044 SE HABLA CON LA SRA DIANA LA CUAL INFORMA QUE EL INCONVENIENTE SOLO LO PRESENTO EL DÍA VIERNES PERO ERA UN AERRO DE LA ENTIDAD PERO QUE EN EL MOMENTO ESTÁ FUNCIONANDO BIEN POR LO QUE SE CIERRE REQUERIMIENTO  / USUARIO: DIANA ZAPATA TELEFONO: 3005668044 CORREO: controldevisitadigital@gmail.com"/>
    <s v="SOPORTE_TELEFÓNICO"/>
    <n v="0"/>
    <s v="TIPO III"/>
    <s v="TERRESTRE"/>
    <s v="ALVAREZ ARENAS VICTOR HUGO"/>
    <n v="0"/>
    <n v="0"/>
    <n v="41241.0800752"/>
    <n v="0"/>
    <n v="41241.0800752"/>
    <m/>
    <m/>
    <m/>
    <m/>
    <m/>
    <m/>
  </r>
  <r>
    <s v="CUCUTA"/>
    <x v="5"/>
    <x v="5"/>
    <n v="54001"/>
    <n v="5747487"/>
    <n v="49352040"/>
    <s v="INCIDENTE"/>
    <s v="NORTE DE SANTANDER"/>
    <s v="CUCUTA"/>
    <s v="DROGUERIA SAN AGUSTIN PLUS "/>
    <s v="REDEBAN"/>
    <s v="FO-25-1339778"/>
    <d v="2025-08-06T13:04:00"/>
    <d v="2025-08-06T17:19:00"/>
    <s v="BANCO DE BOGOTA"/>
    <s v="HARDWARE"/>
    <s v="ALERT IRRUPTION"/>
    <s v="ALERT IRRUPTION"/>
    <s v="CERRADO"/>
    <s v="06-08 SE ESCALA PARA VISITA. LLAMAR ANTES DE VISITAR, CONFIRMAR FALLA Y DATOS._x000a_0_x000a_06-08 / SOLUCIÓN: SE CAMBIO DATAFONO POR DAÑO ALERT IRRUPCIÓN SE INSTALA NUEVA VERSIÓN CIERRES Y PRUEBAS OK  / USUARIO: Edinson moreno gelvez_x000a_ TELEFONO: 3017993481 CORREO: sanagustinplus@gmail.com"/>
    <s v="VISITA_TÉCNICA"/>
    <s v="TV00U320"/>
    <s v="TIPO I"/>
    <s v="TERRESTRE"/>
    <s v="DURAN ACOSTA FRANK YONNY"/>
    <n v="1"/>
    <n v="0"/>
    <n v="65960.072302"/>
    <n v="75096.394270399993"/>
    <n v="65960.072302"/>
    <m/>
    <m/>
    <m/>
    <m/>
    <m/>
    <m/>
  </r>
  <r>
    <s v="BUCARAMANGA"/>
    <x v="5"/>
    <x v="5"/>
    <n v="68547"/>
    <n v="5747874"/>
    <n v="20380713"/>
    <s v="INCIDENTE"/>
    <s v="SANTANDER"/>
    <s v="PIEDECUESTA"/>
    <s v="PAPELERIA Y MISCELANEA ESTACIO"/>
    <s v="REDEBAN"/>
    <s v="FO-25-1340235"/>
    <d v="2025-08-06T15:27:00"/>
    <d v="2025-08-06T17:22:59"/>
    <s v="BANCO DE BOGOTA"/>
    <s v="HARDWARE"/>
    <s v="COMUNICACION"/>
    <s v="MENSAJE CABLE DE RED DESCONECTADO"/>
    <s v="CERRADO"/>
    <s v="06-08 SE ESCALA PARA VISITA. LLAMAR ANTES DE VISITAR, CONFIRMAR FALLA Y DATOS._x000a_0_x000a_06-08 / SOLUCIÓN: SE VISITA COMERCIO SE REALIZA EL CAMBIO DE EQUIPO DATÁFONO OK EQUIPO MAGICBOX OK, VERSION 10.5 OK , PRUEBAS OK, CB OPERATIVO , TARJETA SEMBRANDO 9831 / USUARIO: Karoll peña TELEFONO: 3168007280 CORREO: papelería.xbox@gmail.com"/>
    <s v="VISITA_TÉCNICA"/>
    <s v="TRGZZ383"/>
    <s v="TIPO II"/>
    <s v="TERRESTRE"/>
    <s v="BARAJAS BERMUDEZ YAHIR MAURICIO"/>
    <n v="1"/>
    <n v="0"/>
    <n v="144967.87232000002"/>
    <n v="140395.6348884"/>
    <n v="144967.87232000002"/>
    <m/>
    <m/>
    <m/>
    <m/>
    <m/>
    <m/>
  </r>
  <r>
    <s v="PASTO"/>
    <x v="0"/>
    <x v="0"/>
    <n v="52001"/>
    <n v="5747903"/>
    <n v="90100825"/>
    <s v="INCIDENTE"/>
    <s v="NARIÑO"/>
    <s v="PASTO"/>
    <s v="VARIEDADES EL BERNAL"/>
    <s v="REDEBAN"/>
    <s v="FO-25-1340776"/>
    <d v="2025-08-06T15:39:00"/>
    <d v="2025-08-06T17:27:00"/>
    <s v="BANCO DE BOGOTA"/>
    <s v="USUARIO"/>
    <s v="LECTOR DE BARRAS"/>
    <s v="ERROR PAGOS PARCIALES DE FACTURAS"/>
    <s v="CERRADO"/>
    <s v="06-08 SE ESCALA PARA VISITA. LLAMAR ANTES DE VISITAR, CONFIRMAR FALLA Y DATOS._x000a_0_x000a_06-08 / SOLUCIÓN: SE REALIZA LLAMADA AL CLIENTE , EL NUMERO DE CONTACTO ESTA FUERA DE SERVICIO, SE LLAMA AL NUMERO 3244948057, PERTENECIENTE AL CONTACTO YUDI MARISOL , YA QUE ES EL QUE APARECE EN LA APERTURA REALIZADA, SE VALIDA CON EL CLIENTE INCONVENIENTE Y CONTACTO DEL SEÑOR CARLOS , PERO INDICA QUE ESTAMOS EQUIVOCADOS, QUE NO SE HA REALIZADO NINGUN REPORTE,  SE LE DEJA MENSAJE IGUAL EXPLICANDO QUE LA FACTURA 344 POR LA QUE REPORTAN EL ERRRO NO ES POSIBLE EL PAGO POR EL DATAFONO YA PREVIA INFIRMACION DE REDEBAN DADO SE DEBE HABLAR CON EL PROVEEDOR DE LA FACTURA PARA CAMBIO DE CODIGO DE BARRAS YA QUE NO ES PROBLEMA FISICO DE DISPOSITIVOS, LA SEÑORA NO ATIENDE Y CUALGA LA LLAMADA. / USUARIO: CARLOS TAQUES TELEFONO: 3177408782 CORREO: controldevisitadigital@gmail.com"/>
    <s v="SOPORTE_TELEFÓNICO"/>
    <n v="0"/>
    <s v="TIPO I"/>
    <s v="TERRESTRE"/>
    <s v="HENAO CARDONA DIEGO FERNANDO"/>
    <n v="0"/>
    <n v="0"/>
    <n v="41241.0800752"/>
    <n v="0"/>
    <n v="41241.0800752"/>
    <m/>
    <m/>
    <m/>
    <m/>
    <m/>
    <m/>
  </r>
  <r>
    <s v="VILLAVICENCIO"/>
    <x v="1"/>
    <x v="1"/>
    <n v="50006"/>
    <n v="5747813"/>
    <n v="87855574"/>
    <s v="INCIDENTE"/>
    <s v="META"/>
    <s v="ACACIAS"/>
    <s v="VARIEDADES SR.COM"/>
    <s v="REDEBAN"/>
    <s v="FO-25-1340229"/>
    <d v="2025-08-06T15:10:00"/>
    <d v="2025-08-08T10:26:00"/>
    <s v="BANCO DE BOGOTA"/>
    <s v="ENTIDAD"/>
    <s v="ERROR DE TRANSACCIONES"/>
    <s v="TRANSACCION NO PERMITIDA"/>
    <s v="CERRADO"/>
    <s v="06-08 SE ESCALA PARA VISITA. LLAMAR ANTES DE VISITAR, CONFIRMAR FALLA Y DATOS. ..NOTA: SE LE INDICA AL USUARIO QUE DEBE REPORTAR LA OC PARA SER ATENDIDA_x000a_0_x000a_08-08 / SOLUCIÓN: SE REALIZA VISITA A COMERCIO SERVICIO OPERATIVO OK SIN NOVEDADES  / USUARIO: Marly pava TELEFONO: 3114815875 CORREO: pavamarly12@gmail.com"/>
    <s v="VISITA_TÉCNICA"/>
    <s v="V1OZZ431"/>
    <s v="TIPO II"/>
    <s v="TERRESTRE"/>
    <s v="CASTRILLON URREA LONDIER LEANDRO"/>
    <n v="1"/>
    <n v="0"/>
    <n v="144967.87232000002"/>
    <n v="140395.6348884"/>
    <n v="144967.87232000002"/>
    <m/>
    <m/>
    <m/>
    <m/>
    <m/>
    <m/>
  </r>
  <r>
    <s v="CALI"/>
    <x v="0"/>
    <x v="0"/>
    <n v="76520"/>
    <n v="5748023"/>
    <n v="17337676"/>
    <s v="INCIDENTE"/>
    <s v="VALLE DEL CAUCA"/>
    <s v="PALMIRA"/>
    <s v="MERK MAX KRA 30"/>
    <s v="REDEBAN"/>
    <s v="FO-25-1349615"/>
    <d v="2025-08-06T16:24:00"/>
    <d v="2025-08-08T11:07:00"/>
    <n v="0"/>
    <s v="HARDWARE"/>
    <s v="IMPRESION"/>
    <s v="NO IMPRIME UNO O VARIOS CARACTERES"/>
    <s v="CERRADO"/>
    <s v="06-08 SE ESCALAR A LA RED YA QUE EL CASO SE HABIA ATENDIDO EL DIA DE HOY 06-08 CON EL RADICADO: 5746679 DONDE SE EVIDENCIO QUE EL DATAFONO ES DE ADQUIRENCIA ..RESPUESTA DE LA RED: @SERVICIO.CLIENTE, POR FAVOR SU AYUDA RADICANDO CASO A LA FUERZA COMERCIAL DE REDEBAN, SERVICIO VA DIRIGIDO PARA UN DATÁFONO INALÁMBRICO DE ADQUIRENCIA NO CUENTA CON PERFIL DE CORRESPONSAL._x000a_@'CG_LINEACOM', POR FAVOR, DOCUMENTAR Y CERRAR CASO. _x000a__x000a_0"/>
    <s v="SOPORTE_TELEFÓNICO"/>
    <n v="0"/>
    <s v="TIPO I"/>
    <s v="TERRESTRE"/>
    <n v="0"/>
    <n v="0"/>
    <n v="0"/>
    <n v="41241.0800752"/>
    <n v="0"/>
    <n v="41241.0800752"/>
    <m/>
    <m/>
    <m/>
    <m/>
    <m/>
    <m/>
  </r>
  <r>
    <s v="BOGOTA"/>
    <x v="2"/>
    <x v="2"/>
    <n v="25815"/>
    <n v="5747171"/>
    <n v="48315626"/>
    <s v="INCIDENTE"/>
    <s v="CUNDINAMARCA"/>
    <s v="TOCAIMA"/>
    <s v="CONECTIVIDAD MOVIL TOCAIMA CVS"/>
    <s v="REDEBAN"/>
    <s v="FO-25-1337676"/>
    <d v="2025-08-06T10:54:00"/>
    <d v="2025-08-08T12:14:00"/>
    <s v="BANCO DE BOGOTA"/>
    <s v="USUARIO"/>
    <s v="CIERRE"/>
    <s v="COMERCIO NO REALIZA CIERRE"/>
    <s v="CERRADO"/>
    <s v="06-08 SE ESCALA PARA VISITA. LLAMAR ANTES DE VISITAR, CONFIRMAR FALLA Y DATOS._x000a_07/08/2025 SE REALIZA MÚLTIPLES LLAMADAS A NÚMERO DE CONTACTO NADIE RESPONDE. SE REAGENDA YA QUE SE REQUIRIÓ VALIDACIÓN DE CAMBIO DE EQUIPO EL DÍA DE HOY NO SE CUENTA CON SOPORTE DE REDEBAN._x000a_08-08 / SOLUCIÓN: BORRADO DE SO Y VERSIÓN SE ACTUALIZA SE CAPACITA AL COMERCIO DE COMO REALIZAR LOS CIERRES DE FORMA CORRECTA SE REALIZAN PRUEBAS OK SE ENTREGA SERVICIO OPERATIVO  / USUARIO: Karen rojas  TELEFONO: 3143244144 CORREO: yisedrojas1001@outlook.es"/>
    <s v="VISITA_TÉCNICA"/>
    <s v="ED00U600"/>
    <s v="TIPO III"/>
    <s v="TERRESTRE"/>
    <s v="HERNANDEZ NARANJO OSCAR EDUARDO"/>
    <n v="1"/>
    <n v="0"/>
    <n v="275728.78077800001"/>
    <n v="196536.5258152"/>
    <n v="275728.78077800001"/>
    <m/>
    <m/>
    <m/>
    <m/>
    <m/>
    <m/>
  </r>
  <r>
    <s v="BOGOTA"/>
    <x v="2"/>
    <x v="2"/>
    <n v="25001"/>
    <n v="5747127"/>
    <n v="15865835"/>
    <s v="INCIDENTE"/>
    <s v="CUNDINAMARCA"/>
    <s v="AGUA DE DIOS"/>
    <s v="COMUNICACIONES INTERCEL .COM"/>
    <s v="REDEBAN"/>
    <s v="FO-25-1337650"/>
    <d v="2025-08-06T10:37:00"/>
    <d v="2025-08-08T13:20:00"/>
    <s v="BANCO DE BOGOTA"/>
    <s v="HARDWARE"/>
    <s v="ALERT IRRUPTION"/>
    <s v="ALERT IRRUPTION"/>
    <s v="CERRADO"/>
    <s v="06-08 SE ESCALA PARA VISITA. LLAMAR ANTES DE VISITAR, CONFIRMAR FALLA Y DATOS._x000a_07/08/2025 SE ESTABLECE COMUNICACIÓN CLIENTE INFORMA DATÁFONO NO IMPRIME VARIOS CARACTERES SE REQUIERE CAMBIO EQUIPO NO SE CUENTA CON SOPORTE REDEBAN PARA REALIZAR EL CAMBIO DE EQUIPO._x000a_08-08 / SOLUCIÓN: CAMBIO DE DATAFONO POR DAÑO SE REALIZA PRUEBAS OK SE ENTREGA SERVICIO OPERATIVO  / USUARIO: Dora Lilia mur TELEFONO: 3108646203 CORREO: doracel2871_@hotmail.com"/>
    <s v="VISITA_TÉCNICA"/>
    <s v="BBBBD236"/>
    <s v="TIPO III"/>
    <s v="TERRESTRE"/>
    <s v="HERNANDEZ NARANJO OSCAR EDUARDO"/>
    <n v="1"/>
    <n v="0"/>
    <n v="275728.78077800001"/>
    <n v="196536.5258152"/>
    <n v="275728.78077800001"/>
    <m/>
    <m/>
    <m/>
    <m/>
    <m/>
    <m/>
  </r>
  <r>
    <s v="BOGOTA"/>
    <x v="2"/>
    <x v="2"/>
    <n v="11001"/>
    <n v="5747718"/>
    <n v="21121082"/>
    <s v="INCIDENTE"/>
    <s v="CUNDINAMARCA"/>
    <s v="BOGOTA"/>
    <s v="PAPELERIA MISCELANEA CIBER CAFE MR BLUE"/>
    <s v="REDEBAN"/>
    <s v="FO-25-1339821"/>
    <d v="2025-08-06T14:46:00"/>
    <d v="2025-08-08T15:04:00"/>
    <s v="BANCO DE BOGOTA"/>
    <s v="SOFTWARE"/>
    <s v="LECTOR DE TARJETAS"/>
    <s v="CTL CONFIGURACION LECTOR INTERNAL"/>
    <s v="CERRADO"/>
    <s v="06-08 SE ESCALA PARA VISITA. LLAMAR ANTES DE VISITAR, CONFIRMAR FALLA Y DATOS._x000a_07/08/2025 SE VALÍA SE REQUIERE CAMBIO DE EQUIPO YA QUE EL LECTOR DE TARJETA SE ENCUENTRA EN DAÑA NO LEE NINGUNA TARJETA Y REINICIA EL EQUIPO. NO SE CUENTA CON SOPORTE DE REDEBAN PARA REALIZAR EL CAMBIO DE EQUIPO EL DÍA DE HOY_x000a_08-08 / SOLUCIÓN: SE VISITA COMERCIO POR FALLAS EN DATÁFONO  MENSAJE RETIRE TARJETA AL LLEGAR AL COMERCIO SE REALIZAN TRANSACCIONES DE PRUEBA CON TARJETA OK SE REVISA CABLEADO OK Y NO PRESENTA NOVEDADES CON LAS LECTURAS DE TARJETA Y SE DEJA CB OPERANDO SIN NOVEDAD  / USUARIO: Jean carlo chinchilla  TELEFONO: 3144599481 CORREO: anabeatrizgarcianieto@gmail.com"/>
    <s v="VISITA_TÉCNICA"/>
    <s v="SXTZZ611"/>
    <s v="TIPO I"/>
    <s v="TERRESTRE"/>
    <s v="ROMERO ROJAS BREIDY JHOHAN"/>
    <n v="1"/>
    <n v="0"/>
    <n v="65960.072302"/>
    <n v="75096.394270399993"/>
    <n v="65960.072302"/>
    <m/>
    <m/>
    <m/>
    <m/>
    <m/>
    <m/>
  </r>
  <r>
    <s v="MONTERIA"/>
    <x v="3"/>
    <x v="3"/>
    <n v="23815"/>
    <n v="5748455"/>
    <n v="81350530"/>
    <s v="INCIDENTE"/>
    <s v="CORDOBA"/>
    <s v="TUCHIN"/>
    <s v="SERVI-FACIL"/>
    <s v="REDEBAN"/>
    <s v="FO-25-1345020"/>
    <d v="2025-08-07T12:28:00"/>
    <d v="2025-08-08T15:09:00"/>
    <s v="BANCO DE BOGOTA"/>
    <s v="HARDWARE"/>
    <s v="CABLEADO"/>
    <s v="CABLE MAGICBOX AVERIADO"/>
    <s v="CERRADO"/>
    <s v="07-08 SE ESCALA PARA VISITA. LLAMAR ANTES DE VISITAR, CONFIRMAR FALLA Y DATOS._x000a_0_x000a_08-08 / SOLUCIÓN: SE VISITA COMERCIO POR FALLA, PUESTO QUE PIERDE CONEXIÓN, SE CAMBIA CABLE MAGIC BOX, SE DEJA CON LA VERSIÓN 10.6, SE REALIZAN PRUEBAS OK. / USUARIO: ELIACIB MANUEL SEÑA ALMANZA TELEFONO: 3167494877 CORREO: eliacibsena07@gmail.com"/>
    <s v="VISITA_TÉCNICA"/>
    <s v="A4IZZ319"/>
    <s v="TIPO III"/>
    <s v="TERRESTRE"/>
    <s v="CACERES HERNANDEZ ANDRES"/>
    <n v="1"/>
    <n v="0"/>
    <n v="275728.78077800001"/>
    <n v="196536.5258152"/>
    <n v="275728.78077800001"/>
    <m/>
    <m/>
    <m/>
    <m/>
    <m/>
    <m/>
  </r>
  <r>
    <s v="BOGOTA"/>
    <x v="2"/>
    <x v="2"/>
    <n v="11001"/>
    <n v="5748988"/>
    <n v="16091506"/>
    <s v="INCIDENTE"/>
    <s v="CUNDINAMARCA"/>
    <s v="BOGOTA"/>
    <s v="MISCELANEA Y PAPELERIA CARITO"/>
    <s v="REDEBAN"/>
    <s v="FO-25-1349079"/>
    <d v="2025-08-08T09:41:00"/>
    <d v="2025-08-08T15:14:00"/>
    <s v="BANCO DE BOGOTA"/>
    <s v="SOFTWARE"/>
    <s v="ACTUALIZACION"/>
    <s v="VERSION CARGA SO VR"/>
    <s v="CERRADO"/>
    <s v="08-08 SE ESCALA PARA VISITA. LLAMAR ANTES DE VISITAR, CONFIRMAR FALLA Y DATOS._x000a_0_x000a_08-08 / SOLUCIÓN: SE REALIZA VISITA DE CAMPO ENCONTRANDO QUE COMERCIO ESTA CERRADO SE INTENTA COMUNICACIÓN A LA LÍNEA 3245338102 NO CONTESTAN, SE INFORMA A SUPERVISOR QUIEN AUTORIZA CIERRE DE VISITA  / USUARIO: None TELEFONO: 3245338102 CORREO: controldevisitadigital@gmail.com"/>
    <s v="VISITA_TÉCNICA"/>
    <n v="0"/>
    <s v="TIPO I"/>
    <s v="TERRESTRE"/>
    <s v="LOZADA ROJAS CHRISTIAN ANDRES"/>
    <n v="1"/>
    <n v="0"/>
    <n v="65960.072302"/>
    <n v="75096.394270399993"/>
    <n v="65960.072302"/>
    <m/>
    <m/>
    <m/>
    <m/>
    <m/>
    <m/>
  </r>
  <r>
    <s v="CALI"/>
    <x v="0"/>
    <x v="0"/>
    <n v="76275"/>
    <n v="5749472"/>
    <n v="16342479"/>
    <s v="INCIDENTE"/>
    <s v="VALLE DEL CAUCA"/>
    <s v="FLORIDA"/>
    <s v="CREATIVE CENTER AGEN DE PUBLIC"/>
    <s v="REDEBAN"/>
    <s v="FO-25-1350109"/>
    <d v="2025-08-08T12:05:00"/>
    <d v="2025-08-08T15:21:00"/>
    <s v="BANCO DE BOGOTA"/>
    <s v="SOFTWARE"/>
    <s v="LECTOR DE BARRAS"/>
    <s v="FORMATO INVALIDO"/>
    <s v="CERRADO"/>
    <s v="08-08 SE ESCALA PARA VISITA. LLAMAR ANTES DE VISITAR, CONFIRMAR FALLA Y DATOS._x000a_0_x000a_08-08 / SOLUCIÓN: SE REALIZA CAMBIO DE LECTORA OPTICON C-41S EN CB AVAL DEBIDO A QUE NO LEE CÓDIGOS DE BARRAS DE UNA EMPRESA EN ESPECÍFICO, SE PRUEBA LA LECTORA RECIÉN INSTALADA TAMBIÉN DE TECNOLOGIA OPTICON C-41S Y TAMPOCO LEE LOS CÓDIGOS DE BARRAS DE DICHA EMPRESA, SIN EMBARGO AL PROBAR CON OTROS CÓDIGOS DE BARRAS LOS LEE CON NORMALIDAD, EL CLIENTE CUENTA CON LECTORA DE TECNOLOGÍA SYMBOL Y ESTE SI LEE LOS CÓDIGOS DE BARRAS PERO NO CONTAMOS CON BACKUP DE ESTE TIPO DE LECTORAS. / USUARIO: Julieth Hernández TELEFONO: 3008816648 CORREO: logistcentercontabilidad@gmail.com"/>
    <s v="VISITA_TÉCNICA"/>
    <s v="LNUZZ111"/>
    <s v="TIPO II"/>
    <s v="TERRESTRE"/>
    <s v="MONTERO MUESES GIAN CARLO"/>
    <n v="1"/>
    <n v="0"/>
    <n v="144967.87232000002"/>
    <n v="140395.6348884"/>
    <n v="144967.87232000002"/>
    <m/>
    <m/>
    <m/>
    <m/>
    <m/>
    <m/>
  </r>
  <r>
    <s v="VILLAVICENCIO"/>
    <x v="1"/>
    <x v="1"/>
    <n v="50001"/>
    <n v="5749808"/>
    <n v="13875380"/>
    <s v="INCIDENTE"/>
    <s v="META"/>
    <s v="VILLAVICENCIO"/>
    <s v="DROGAS EL ESTERO"/>
    <s v="REDEBAN"/>
    <s v="FO-25-1351942"/>
    <d v="2025-08-08T14:23:00"/>
    <d v="2025-08-08T16:36:00"/>
    <n v="0"/>
    <s v="ENTIDAD"/>
    <s v="AVAL TARJETA DE SEMBRADO"/>
    <s v="RESEMBRADO EXITOSO"/>
    <s v="CERRADO"/>
    <s v="08-08 SE REALIZA COMUNICACION CON EL SR ANGELO GALVIS DONDE CONFIRMA QUE TIENE EN SU PODER LA TARJETA DE SEMBRADO .. SE ESCALA DE A LA RED PARA VALIDAR SI ESTA AUTORIZADO POR LA ENTIDAD ..RESPUESTA DE LA RED: POR FAVOR INFORMARLE AL CLIENTE QUÉ DEBE DAR EL &lt;&lt;ACUSE DE RECIBIDO CON EL BANCO&gt;&gt; PARA QUÉ SEAN ELLOS QUIENES NOS DEL EL VO. BO. Y HAGAN LA SOLICITUD DIRECTA DE RESEMBRADO, POR LO ANTERIOR, INFORMAR AL CLIENTE, DOCUMENTAR Y CERRAR ACTIVIDAD, MIL GRACIAS._x000a_NOTA: NO TIENE VO. BO. DE LA ENTIDAD A LA FECHA._x000a_0_x000a_0"/>
    <s v="SOPORTE_TELEFÓNICO"/>
    <n v="0"/>
    <s v="TIPO I"/>
    <s v="TERRESTRE"/>
    <n v="0"/>
    <n v="0"/>
    <n v="0"/>
    <n v="41241.0800752"/>
    <n v="0"/>
    <n v="41241.0800752"/>
    <m/>
    <m/>
    <m/>
    <m/>
    <m/>
    <m/>
  </r>
  <r>
    <s v="IBAGUE"/>
    <x v="1"/>
    <x v="1"/>
    <n v="73283"/>
    <n v="5747154"/>
    <n v="87257544"/>
    <s v="INCIDENTE"/>
    <s v="TOLIMA"/>
    <s v="FRESNO"/>
    <s v="CONECTIVIDAD MOVIL FRESNO CVS"/>
    <s v="REDEBAN"/>
    <s v="FO-25-1337662"/>
    <d v="2025-08-06T10:47:00"/>
    <d v="2025-08-08T16:47:00"/>
    <s v="BANCO DE BOGOTA"/>
    <s v="USUARIO"/>
    <s v="MANTENIMIENTO"/>
    <s v="MANTENIMIENTO GENERAL"/>
    <s v="CERRADO"/>
    <s v="06-08 SE ESCALA PARA VISITA. LLAMAR ANTES DE VISITAR, CONFIRMAR FALLA Y DATOS._x000a_0_x000a_08-08 / SOLUCIÓN: SE LLEGA AL CORRESPONSAL Y SE VERIFICA CONEXIÓN ELÉCTRICA Y DE INTERNET. SE DEJA DATÁFONO OPERATIVO. SE HACE PRUEBA DE TRANSACCIÓN TODO OK  / USUARIO: Yeisson Galeano TELEFONO: 3103323721 CORREO: cajafresno@conectividadmovil.com.co"/>
    <s v="VISITA_TÉCNICA"/>
    <s v="SXNZZ294"/>
    <s v="TIPO III"/>
    <s v="TERRESTRE"/>
    <s v="VARGAS HERRERA JHON JAIRO"/>
    <n v="1"/>
    <n v="0"/>
    <n v="275728.78077800001"/>
    <n v="196536.5258152"/>
    <n v="275728.78077800001"/>
    <m/>
    <m/>
    <m/>
    <m/>
    <m/>
    <m/>
  </r>
  <r>
    <s v="BUCARAMANGA"/>
    <x v="5"/>
    <x v="5"/>
    <n v="68001"/>
    <n v="5748619"/>
    <n v="89534603"/>
    <s v="INCIDENTE"/>
    <s v="SANTANDER"/>
    <s v="BUCARAMANGA"/>
    <s v="CONEXIÓN LINEA VERDE"/>
    <s v="REDEBAN"/>
    <s v="FO-25-1347262"/>
    <d v="2025-08-08T08:00:00"/>
    <d v="2025-08-08T16:52:00"/>
    <s v="BANCO DE BOGOTA"/>
    <s v="USUARIO"/>
    <s v="NO ENCIENDE"/>
    <s v="CONEXIONES DE COMERCIO"/>
    <s v="CERRADO"/>
    <s v="08-08 EN COMUNICACION CON EL CB AL NUMERO 3185306060 CONFIMA DATOS Y FALLA, SE ESCALA PARA VISITA._x000a_0_x000a_08-08 / SOLUCIÓN: SE REALIZA VISITA AL COMERCIO CB AVAL, SE VÁLIDA Y EL CLIENTE COMENTA QUE LA BATERIA DEL DATAFONO NO CARGA CORRECTAMENTE SE LE COMENTA QUE DICHAS BATERIAS TARDAN MAS DE LO NORMAL PARA CARGAR, SE LE HACE CAMBIO DE DICHA BATERIA PERO AL IGUAL HAY QUE ESPERAR QUE TOME CARGA, SE RESTO EL SERVICIO ESTA OPERANDO CON NORMALIDAD / USUARIO: ARNULFO RAMÍREZ  TELEFONO: 3185306060 CORREO: arnulforc@hotmail.com"/>
    <s v="VISITA_TÉCNICA"/>
    <s v="LAZZZ205"/>
    <s v="TIPO I"/>
    <s v="TERRESTRE"/>
    <s v="GONZALEZ ESTUPIÑAN YEISON WALTER ANTONIO"/>
    <n v="1"/>
    <n v="0"/>
    <n v="65960.072302"/>
    <n v="75096.394270399993"/>
    <n v="65960.072302"/>
    <m/>
    <m/>
    <m/>
    <m/>
    <m/>
    <m/>
  </r>
  <r>
    <s v="PASTO"/>
    <x v="0"/>
    <x v="0"/>
    <n v="52001"/>
    <n v="5749460"/>
    <n v="18832931"/>
    <s v="INCIDENTE"/>
    <s v="NARIÑO"/>
    <s v="PASTO"/>
    <s v="TIENDA SAN VALES"/>
    <s v="REDEBAN"/>
    <s v="FO-25-1350104"/>
    <d v="2025-08-08T12:01:00"/>
    <d v="2025-08-08T16:58:00"/>
    <s v="BANCO DE BOGOTA"/>
    <s v="ENTIDAD"/>
    <s v="ERROR DE TRANSACCIONES"/>
    <s v="TRANSACCION NO PERMITIDA"/>
    <s v="CERRADO"/>
    <s v="08-08 SE ESCALA PARA VISITA. LLAMAR ANTES DE VISITAR, CONFIRMAR FALLA Y DATOS._x000a_0_x000a_08-08 / SOLUCIÓN: SE ENCUENTRA CORRESPONSAL CON FALLA EN RECHAZO EN TODAS LAS  TRANSACCIONES SE REALIZA RESEMBRADO DE TARJETA PERSISTE ERROR SE CONSULTA A RBM INFORMAN QUE ES BLOQUEO POR PARTE DE LA ENTIDAD SE REALIZA PRUEBAS DE FUNCIONAMIENTO DE COMERCIO EXITOSAS PRUEBAS CB FALLIDAS SE LE INFORMA A CLIENTE QUE DEBE VALIDAR CON LA ENTIDAD EL BLOQUEO DEL SISTEMA  / USUARIO: CLAUDIA REALPE TELEFONO: 3184478858 CORREO: claudiarelppsolarte@gmail.com"/>
    <s v="VISITA_TÉCNICA"/>
    <s v="XP000254"/>
    <s v="TIPO I"/>
    <s v="TERRESTRE"/>
    <s v="BRAVO MADROÑERO OSCAR ESTEBAN"/>
    <n v="1"/>
    <n v="0"/>
    <n v="65960.072302"/>
    <n v="75096.394270399993"/>
    <n v="65960.072302"/>
    <m/>
    <m/>
    <m/>
    <m/>
    <m/>
    <m/>
  </r>
  <r>
    <s v="TUNJA"/>
    <x v="5"/>
    <x v="5"/>
    <n v="15276"/>
    <n v="5748848"/>
    <n v="13418470"/>
    <s v="INCIDENTE"/>
    <s v="BOYACA"/>
    <s v="FLORESTA"/>
    <s v="HELADERIA MIL ANTOJOS"/>
    <s v="REDEBAN"/>
    <s v="FO-25-1348143"/>
    <d v="2025-08-08T08:58:00"/>
    <d v="2025-08-08T17:03:00"/>
    <s v="BANCO DE BOGOTA"/>
    <s v="SOFTWARE"/>
    <s v="ACTUALIZACION"/>
    <s v="TECNOLOGIA"/>
    <s v="CERRADO"/>
    <s v="08-08 SE ESCALA PARA VISITA. LLAMAR ANTES DE VISITAR, CONFIRMAR FALLA Y DATOS._x000a_0_x000a_08-08 / SOLUCIÓN: SE REALIZA VISITA AL COMERCIO, SE BORRA Y ACTUALIZA EQUIPO A VERSION 10.6, PRUEBAS OK. / USUARIO: Fabiola Barbosa TELEFONO: 3202025402 CORREO: joaco.torresb@gmail.com"/>
    <s v="VISITA_TÉCNICA"/>
    <s v="IZ8ZZ074"/>
    <s v="TIPO II"/>
    <s v="TERRESTRE"/>
    <s v="SOLER HOYOS CRISTIAN LEONARDO"/>
    <n v="1"/>
    <n v="0"/>
    <n v="144967.87232000002"/>
    <n v="140395.6348884"/>
    <n v="144967.87232000002"/>
    <m/>
    <m/>
    <m/>
    <m/>
    <m/>
    <m/>
  </r>
  <r>
    <s v="VILLAVICENCIO"/>
    <x v="1"/>
    <x v="1"/>
    <n v="50001"/>
    <n v="5748942"/>
    <n v="15651037"/>
    <s v="INCIDENTE"/>
    <s v="META"/>
    <s v="VILLAVICENCIO"/>
    <s v="DROGUER SALUD Y VIDA MINIMARKE"/>
    <s v="REDEBAN"/>
    <s v="FO-25-1348493"/>
    <d v="2025-08-08T09:26:00"/>
    <d v="2025-08-08T17:31:00"/>
    <s v="BANCO DE BOGOTA"/>
    <s v="HARDWARE"/>
    <s v="ALERT IRRUPTION"/>
    <s v="ALERT IRRUPTION"/>
    <s v="CERRADO"/>
    <s v="08-08 SE ESCALA PARA VISITA. LLAMAR ANTES DE VISITAR, CONFIRMAR FALLA Y DATOS._x000a_0_x000a_08-08 / SOLUCIÓN: SE VISITA CB, SE REALIZA CAMBIO DE DATÁFONO POR DAÑO. SE INSTALA NUEVO EQUIPO, SE CONFIGURA POS SE INICIALIZA, SE SIEMBRA TARJETA, SE CREAN USUARIOS CORRECTAMENTE Y SE REALIZA PRUEBAS EXITOSAS  / USUARIO: JESÚS MONCADA TELEFONO: 3142181961 CORREO: jemomendoza@hotmail.com"/>
    <s v="VISITA_TÉCNICA"/>
    <s v="99AZZ577"/>
    <s v="TIPO I"/>
    <s v="TERRESTRE"/>
    <s v="GARZON RUIZ LUIS MIGUEL"/>
    <n v="1"/>
    <n v="0"/>
    <n v="65960.072302"/>
    <n v="75096.394270399993"/>
    <n v="65960.072302"/>
    <m/>
    <m/>
    <m/>
    <m/>
    <m/>
    <m/>
  </r>
  <r>
    <s v="BOGOTA"/>
    <x v="2"/>
    <x v="2"/>
    <n v="11001"/>
    <n v="5748014"/>
    <n v="87950895"/>
    <s v="INCIDENTE"/>
    <s v="CUNDINAMARCA"/>
    <s v="BOGOTA"/>
    <s v="TIENDA DE VARIEDADES BETHYORO 1"/>
    <s v="REDEBAN"/>
    <s v="FO-25-1341449"/>
    <d v="2025-08-06T16:22:00"/>
    <d v="2025-08-09T08:09:00"/>
    <s v="BANCO DE BOGOTA"/>
    <s v="USUARIO"/>
    <s v="COMUNICACION"/>
    <s v="CANAL DEL COMERCIO"/>
    <s v="CERRADO"/>
    <s v="61-08 SE REALIZA CONTACTO TELEFONICO CON EL CB DONDE CONFIRMA LA FALLA NUEVAMENTE,  SE HACEN VALIDACIONES SE ESCALA PARA VISITA. EL USUARIO INDICA QUE ES POSIBLE UNA FALLA DE IP Y SI ES POSIBLE QUE VALLA EL MISMO TECNICO_x000a_07/08/2025 SE ESTABLECE COMUNICACIÓN TELEFÓNICA CON EL CLIENTE EL SEÑOR NELSON AL 3166792187 EL CUAL INFORMA QUE DESDE QUE LE CAMBIARON EL DATÁFONO A TECNOLOGÍA DESK 2600 LE PRESENTA MÚLTIPLES FALLAS REQUIERE CAMBIO DE EQUIPO URGENTE YA QUE HA TENIDO VARIAS VISITAS FUNCIONA POR UN RATO Y VUELVE A PRESENTAR LA MISMA FALLA. INFORMA QUE EL DÍA DE HOY NO SE CUENTA CON SOPORTE DE REDEBAN PARA PODER REALIZAR EL CAMBIO EQUIPO SE AGENDA VISITA_x000a_08-08 / SOLUCIÓN: SE REALIZA LLAMADA DE VALIDACIÓN PARA VISITA TÉCNICA, SE HABLA CON LA SRA. BETHY QUIEN INFORMA QUE EL EQUIPO HA TRABAJADO CON NORMALIDAD EL DÍA DE HOY, CLIENTE INDICA QUE DESISTE DE LA VISITA TÉCNICA POR BUEN FUNCIONAMIENTO DEL EQUIPO. / USUARIO: BETY OROZCO TELEFONO: 3166792187 CORREO: controldevisitadigital@gmail.com"/>
    <s v="SOPORTE_TELEFÓNICO"/>
    <n v="0"/>
    <s v="TIPO I"/>
    <s v="TERRESTRE"/>
    <s v="MURCIA HERNANDEZ HARVEY IGNACIO"/>
    <n v="0"/>
    <n v="0"/>
    <n v="41241.0800752"/>
    <n v="0"/>
    <n v="41241.0800752"/>
    <m/>
    <m/>
    <m/>
    <m/>
    <m/>
    <m/>
  </r>
  <r>
    <s v="BUCARAMANGA"/>
    <x v="5"/>
    <x v="5"/>
    <n v="68001"/>
    <n v="5849072"/>
    <n v="24321580"/>
    <s v="INCIDENTE"/>
    <s v="SANTANDER"/>
    <s v="BUCARAMANGA"/>
    <s v="EL MANGO S C"/>
    <s v="REDEBAN"/>
    <s v="FO-25-1349249"/>
    <d v="2025-08-08T10:06:00"/>
    <d v="2025-08-09T08:13:00"/>
    <s v="BANCO DE BOGOTA"/>
    <s v="HARDWARE"/>
    <s v="PINPAD"/>
    <s v="ALERTADO"/>
    <s v="CERRADO"/>
    <s v="08-08 SE ESCALA PARA VISITA. LLAMAR ANTES DE VISITAR, CONFIRMAR FALLA Y DATOS._x000a_0_x000a_08-08 / SOLUCIÓN: SE VISITA COMERCIO SE CAMBIA PINPAD DEBIDO ALERT IRRUPTION , SE CAMBIA ACTIVO DEBIDO POR TECNOLOGÍA , SE REALIZA INYECCIÓN DE SISTEMA Y VERSIÓN , INICIALIZADA OK SEMBRADO DE TARJETA OK PRUEBAS OK CUBRE CLAVE OK  / USUARIO: Johana Esteban  TELEFONO: 3108572076 CORREO: johandrea757@gmail.com"/>
    <s v="VISITA_TÉCNICA"/>
    <s v="3A00B261"/>
    <s v="TIPO I"/>
    <s v="TERRESTRE"/>
    <s v="HERRERA LUQUE SAUL JAVIER"/>
    <n v="1"/>
    <n v="0"/>
    <n v="65960.072302"/>
    <n v="75096.394270399993"/>
    <n v="65960.072302"/>
    <m/>
    <m/>
    <m/>
    <m/>
    <m/>
    <m/>
  </r>
  <r>
    <s v="CUCUTA"/>
    <x v="5"/>
    <x v="5"/>
    <n v="54874"/>
    <n v="5749955"/>
    <n v="18915926"/>
    <s v="INCIDENTE"/>
    <s v="NORTE DE SANTANDER"/>
    <s v="VILLA DEL ROSARIO"/>
    <s v="CVS BUIMON VILLA DEL ROSARIO"/>
    <s v="REDEBAN"/>
    <s v="FO-25-1351425"/>
    <d v="2025-08-08T15:15:00"/>
    <d v="2025-08-09T10:39:00"/>
    <s v="BANCO DE BOGOTA"/>
    <s v="HARDWARE"/>
    <s v="HUB"/>
    <s v="DAÑO POS"/>
    <s v="CERRADO"/>
    <s v="08-08 SE ESCALA PARA VISITA. LLAMAR ANTES DE VISITAR, CONFIRMAR FALLA Y DATOS._x000a_0_x000a_09-08 / SOLUCIÓN: SE REALIZÓ VISITA AL COMERCIO Y SE ENCUENTRA EQUIPO REINICIANDOSE, SE ENCUENTRA HUD FALLANDO,SE REALIZA CAMBIO DE HUD PRUEBAS ÉXITOSAS  / USUARIO: Sharon Orozco  TELEFONO: 3022146813 CORREO: buimoncvsvillar@gmail.com"/>
    <s v="VISITA_TÉCNICA"/>
    <s v="9C00B907"/>
    <s v="TIPO I"/>
    <s v="TERRESTRE"/>
    <s v="MORA VEGA JEAMPIER"/>
    <n v="1"/>
    <n v="0"/>
    <n v="65960.072302"/>
    <n v="75096.394270399993"/>
    <n v="65960.072302"/>
    <m/>
    <m/>
    <m/>
    <m/>
    <m/>
    <m/>
  </r>
  <r>
    <s v="CALI"/>
    <x v="0"/>
    <x v="0"/>
    <n v="76001"/>
    <n v="5750309"/>
    <n v="24623803"/>
    <s v="INCIDENTE"/>
    <s v="VALLE DEL CAUCA"/>
    <s v="CALI"/>
    <s v="MISCELANEA MELROSSE"/>
    <s v="REDEBAN"/>
    <s v="FO-25-1352676"/>
    <d v="2025-08-09T08:00:00"/>
    <d v="2025-08-09T10:52:00"/>
    <s v="BANCO DE BOGOTA"/>
    <s v="ENTIDAD"/>
    <s v="AVAL TARJETA DE SEMBRADO"/>
    <s v="TARJETA USO RESTRINGIDO"/>
    <s v="CERRADO"/>
    <s v="09-08 SE ESCALA PARA VISITA. LLAMAR ANTES DE VISITAR, CONFIRMAR FALLA Y DATOS._x000a_0_x000a_09-08 / SOLUCIÓN: SE LLEGA AL COMERCIO SE HACEN PRUEBAS PERO NOS DAMOS CUENTA QUE ES PROBLEMA DE ENTIDAD SE LE INDICA AL CLIENTE QUE DEBE DE HACER SE ACTUALIZA DATÁFONO A ULTIMA VERSIÓN  / USUARIO: JOSE CANO TELEFONO: 3012007830 CORREO: asdru46@gmail.com"/>
    <s v="VISITA_TÉCNICA"/>
    <s v="1A00N381"/>
    <s v="TIPO I"/>
    <s v="TERRESTRE"/>
    <s v="CUERO RUIZ JHONNY"/>
    <n v="1"/>
    <n v="0"/>
    <n v="65960.072302"/>
    <n v="75096.394270399993"/>
    <n v="65960.072302"/>
    <m/>
    <m/>
    <m/>
    <m/>
    <m/>
    <m/>
  </r>
  <r>
    <s v="VILLAVICENCIO"/>
    <x v="1"/>
    <x v="1"/>
    <n v="50001"/>
    <n v="5749342"/>
    <n v="87199562"/>
    <s v="INCIDENTE"/>
    <s v="META"/>
    <s v="VILLAVICENCIO"/>
    <s v="DROGUERIA MAXIDROGAS SEMILLAS DE PAZ"/>
    <s v="REDEBAN"/>
    <s v="FO-25-1349903"/>
    <d v="2025-08-08T11:34:00"/>
    <d v="2025-08-09T11:08:00"/>
    <s v="BANCO DE BOGOTA"/>
    <s v="USUARIO"/>
    <s v="LECTOR DE TARJETAS"/>
    <s v="OBSTRUCCION DEL LECTOR"/>
    <s v="CERRADO"/>
    <s v="08-08 SE ESCALA PARA VISITA. LLAMAR ANTES DE VISITAR, CONFIRMAR FALLA Y DATOS._x000a_0_x000a_09-08 / SOLUCIÓN: SE REALIZA CONTACTO TELEFÓNICO CON LA SEÑORA RUBIELA SE LE BRINDA SOPORTE PRUEBAS OK NO REQUIERE VISITA TÉCNICA / USUARIO: Rubiela castro TELEFONO: 3144379730 CORREO: controldevisitadigital@gmail.com"/>
    <s v="SOPORTE_TELEFÓNICO"/>
    <n v="0"/>
    <s v="TIPO I"/>
    <s v="TERRESTRE"/>
    <s v="CASTRILLON URREA LONDIER LEANDRO"/>
    <n v="0"/>
    <n v="0"/>
    <n v="41241.0800752"/>
    <n v="0"/>
    <n v="41241.0800752"/>
    <m/>
    <m/>
    <m/>
    <m/>
    <m/>
    <m/>
  </r>
  <r>
    <s v="CALI"/>
    <x v="0"/>
    <x v="0"/>
    <n v="76364"/>
    <n v="5748589"/>
    <n v="24811101"/>
    <s v="INCIDENTE"/>
    <s v="VALLE DEL CAUCA"/>
    <s v="JAMUNDI"/>
    <s v="RAPITIENDA DONDE LUCAS"/>
    <s v="REDEBAN"/>
    <s v="FO-25-1347244"/>
    <d v="2025-08-08T08:00:00"/>
    <d v="2025-08-09T11:56:00"/>
    <s v="BANCO DE BOGOTA"/>
    <s v="HARDWARE"/>
    <s v="NO ENCIENDE SE REINICIA"/>
    <s v="FUENTE PODER AVERIADA"/>
    <s v="CERRADO"/>
    <s v="08-08 SE ESCALA PARA VISITA. LLAMAR ANTES DE VISITAR, CONFIRMAR FALLA Y DATOS._x000a__x000a_09-08 / SOLUCIÓN: SE VISITA CORRESPONSAL Y SE REEMPLAZA FUENTE DE PODER AVERIADA. TRANSACCIONES DE PRUEBA EXITOSAS. NO SE ACTUALIZA PORQUE CLIENTE NO TIENE TARJETA DE SEMBRADO EN EL MOMENTO DE LA VISITA  / USUARIO: Yesenia González  TELEFONO: 3168276233 CORREO: yesseniagonzalezvelez@gmail.com"/>
    <s v="VISITA_TÉCNICA"/>
    <s v="5A09Z668"/>
    <s v="TIPO II"/>
    <s v="TERRESTRE"/>
    <s v="BOLAÑOS TABORDA JORGE ENRIQUE"/>
    <n v="1"/>
    <n v="0"/>
    <n v="144967.87232000002"/>
    <n v="140395.6348884"/>
    <n v="144967.87232000002"/>
    <m/>
    <m/>
    <m/>
    <m/>
    <m/>
    <m/>
  </r>
  <r>
    <s v="VILLAVICENCIO"/>
    <x v="1"/>
    <x v="1"/>
    <n v="50001"/>
    <n v="5750424"/>
    <n v="13069935"/>
    <s v="INCIDENTE"/>
    <s v="META"/>
    <s v="VILLAVICENCIO"/>
    <s v="MOVILCO VILLAVICENCIO"/>
    <s v="REDEBAN"/>
    <s v="FO-25-1354241"/>
    <d v="2025-08-09T10:48:00"/>
    <d v="2025-08-09T12:44:00"/>
    <s v="BANCO DE BOGOTA"/>
    <s v="HARDWARE"/>
    <s v="LLT MEMORIA INSUFICIENTE"/>
    <s v="LLT"/>
    <s v="CERRADO"/>
    <s v="09-08 SE ESCALA PARA VISITA. LLAMAR ANTES DE VISITAR, CONFIRMAR FALLA Y DATOS._x000a_0_x000a_09-08 / SOLUCIÓN: SE VISITA CB PERO NO ES POSIBLE REALIZAR ACTIVIDAD. INFORMAM QUE EL DATÁFONO DAÑADO SE LO LLEVARON A OTRA OFICINA Y NO LO TIENEN EN EL PUNTO DOSNE ESTÁ REGISTRADA LA DIRECCIÓN. CLIENTE NO FIRMA  / USUARIO: PATRICIA LEÓN  TELEFONO: 3132538580 CORREO: controldevisitadigital@gmail.com"/>
    <s v="VISITA_TÉCNICA"/>
    <s v="POS NO DISPONIBLE "/>
    <s v="TIPO I"/>
    <s v="TERRESTRE"/>
    <s v="GARZON RUIZ LUIS MIGUEL"/>
    <n v="1"/>
    <n v="0"/>
    <n v="65960.072302"/>
    <n v="75096.394270399993"/>
    <n v="65960.072302"/>
    <m/>
    <m/>
    <m/>
    <m/>
    <m/>
    <m/>
  </r>
  <r>
    <s v="BOGOTA"/>
    <x v="2"/>
    <x v="2"/>
    <n v="25290"/>
    <n v="5749322"/>
    <n v="17547100"/>
    <s v="INCIDENTE"/>
    <s v="CUNDINAMARCA"/>
    <s v="FUSAGASUGA"/>
    <s v="PAGO DE SERVICIOS JESAU"/>
    <s v="REDEBAN"/>
    <s v="FO-25-1349899"/>
    <d v="2025-08-08T11:27:00"/>
    <d v="2025-08-09T15:22:00"/>
    <s v="BANCO DE BOGOTA"/>
    <s v="SOFTWARE"/>
    <s v="ACTUALIZACION"/>
    <s v="VERSION CARGA SO VR"/>
    <s v="CERRADO"/>
    <s v="08-08 SE ESCALA PARA VISITA. LLAMAR ANTES DE VISITAR, CONFIRMAR FALLA Y DATOS._x000a_0_x000a_09-08 / SOLUCIÓN: DURANTE LA VISITA DE TECNICA ENCONTRAMOS QUE DATÁFONO PRESENTA ERROR AL MOMENTO DE REALIZAR TRANSACCIONES SE PROCEDE A REALIZAR ACTUALIZACIÓN DE SO Y VERSION SE CREAN USUARIOS SE REALIZAN PRUEBAS QUEDANDO SERVICIO OK A CONFORMIDAD DE CB / USUARIO: CONSUELO BARRERA TELEFONO: 3168683825 CORREO: andersfabian@hotmail.com"/>
    <s v="VISITA_TÉCNICA"/>
    <s v="9A1ZZ529-GZ0WZ411"/>
    <s v="TIPO II"/>
    <s v="TERRESTRE"/>
    <s v="GALEANO SORIANO JUAN DAVID"/>
    <n v="1"/>
    <n v="0"/>
    <n v="144967.87232000002"/>
    <n v="140395.6348884"/>
    <n v="144967.87232000002"/>
    <m/>
    <m/>
    <m/>
    <m/>
    <m/>
    <m/>
  </r>
  <r>
    <s v="BOGOTA"/>
    <x v="2"/>
    <x v="2"/>
    <n v="11001"/>
    <n v="5750523"/>
    <n v="23801376"/>
    <s v="INCIDENTE"/>
    <s v="CUNDINAMARCA"/>
    <s v="BOGOTA"/>
    <s v="AUTOSERVICIO EL MEJOR ALIADO"/>
    <s v="REDEBAN"/>
    <s v="FO-25-1354232"/>
    <d v="2025-08-09T10:07:00"/>
    <d v="2025-08-11T10:42:00"/>
    <s v="BANCO DE BOGOTA"/>
    <s v="ENTIDAD"/>
    <s v="AVAL TARJETA DE SEMBRADO"/>
    <s v="RESEMBRADO EXITOSO"/>
    <s v="CERRADO"/>
    <s v="09-08 SE ESCALA PARA VISITA. LLAMAR ANTES DE VISITAR, CONFIRMAR FALLA Y DATOS._x000a_09/08/2025 NO HAY SOPORTE CON REDEBAN PARA ATENDER REQUERIMIENTO DE ACTIVIDAD_x000a_11-08 / SOLUCIÓN: RESEMBRADO DE TARJETA PRUEBAS OK / USUARIO: Liliana Varón TELEFONO: 3053643003 CORREO: wilter891121@hotmail.com"/>
    <s v="VISITA_TÉCNICA"/>
    <s v="2A001675"/>
    <s v="TIPO I"/>
    <s v="TERRESTRE"/>
    <s v="GOMEZ VEGA DAVID SNEYDER"/>
    <n v="1"/>
    <n v="0"/>
    <n v="65960.072302"/>
    <n v="75096.394270399993"/>
    <n v="65960.072302"/>
    <m/>
    <m/>
    <m/>
    <m/>
    <m/>
    <m/>
  </r>
  <r>
    <s v="VILLAVICENCIO"/>
    <x v="1"/>
    <x v="1"/>
    <n v="50226"/>
    <n v="5751004"/>
    <n v="17903998"/>
    <s v="INCIDENTE"/>
    <s v="META"/>
    <s v="CUMARAL"/>
    <s v="ARTESANIAS EL ARREJERAO"/>
    <s v="REDEBAN"/>
    <s v="FO-25-1356391"/>
    <d v="2025-08-10T11:27:00"/>
    <d v="2025-08-11T11:13:00"/>
    <s v="BANCO DE BOGOTA"/>
    <s v="HARDWARE"/>
    <s v="CABLEADO"/>
    <s v="CABLE MAGICBOX AVERIADO"/>
    <s v="CERRADO"/>
    <s v="10-08 SE ESCALA PARA VISITA. LLAMAR ANTES DE VISITAR, CONFIRMAR FALLA Y DATOS_x000a_0_x000a_11-08 / SOLUCIÓN: SE REALIZA CAMBIO DE CABLE MAGIC BOX, PRUEBAS OK / USUARIO: Carlos Guevara TELEFONO: 3114669543 CORREO: arrejeraoartesanias@gmail.com"/>
    <s v="VISITA_TÉCNICA"/>
    <s v="AAWZZ248"/>
    <s v="TIPO II"/>
    <s v="TERRESTRE"/>
    <s v="PEDREROS CONTRERAS MICHAEL STEVENS"/>
    <n v="1"/>
    <n v="0"/>
    <n v="144967.87232000002"/>
    <n v="140395.6348884"/>
    <n v="144967.87232000002"/>
    <m/>
    <m/>
    <m/>
    <m/>
    <m/>
    <m/>
  </r>
  <r>
    <s v="BARRANQUILLA"/>
    <x v="3"/>
    <x v="3"/>
    <n v="8001"/>
    <n v="5751110"/>
    <n v="54793518"/>
    <s v="INCIDENTE"/>
    <s v="ATLANTICO"/>
    <s v="BARRANQUILLA"/>
    <s v="MULTISERVICIOS DE LA ESQUINA"/>
    <s v="REDEBAN"/>
    <s v="FO-25-1357633"/>
    <d v="2025-08-11T08:00:00"/>
    <d v="2025-08-11T11:26:00"/>
    <s v="BANCO DE BOGOTA"/>
    <s v="HARDWARE"/>
    <s v="ALERT IRRUPTION"/>
    <s v="ALERT IRRUPTION"/>
    <s v="CERRADO"/>
    <s v="10-08 SE ESCALA PARA VISITA. LLAMAR ANTES DE VISITAR, CONFIRMAR FALLA Y DATOS_x000a_0_x000a_11-08 / SOLUCIÓN: SE REALIZA VISITA AL COMERCIO SE ENCUENTRA DATÁFONO EN ALERT IRRUPTION LO CUAL NO DEJABA REALIZAR NINGÚNA OPERACIÓN SE CAMBIA DATÁFONO SE REALIZAN PRUEBAS EXITOSAS Y EL CB QUEDA OPERATIVO / USUARIO: Kevin Amador TELEFONO: 3023165774 CORREO: multiserviciosdelaesquina@gmail.com"/>
    <s v="VISITA_TÉCNICA"/>
    <s v="TVEZZ255"/>
    <s v="TIPO I"/>
    <s v="TERRESTRE"/>
    <s v="PEÑALOZA GUTIERREZ RAFAEL GUSTAVO"/>
    <n v="1"/>
    <n v="0"/>
    <n v="65960.072302"/>
    <n v="75096.394270399993"/>
    <n v="65960.072302"/>
    <m/>
    <m/>
    <m/>
    <m/>
    <m/>
    <m/>
  </r>
  <r>
    <s v="PASTO"/>
    <x v="0"/>
    <x v="0"/>
    <n v="52001"/>
    <n v="5750535"/>
    <n v="89144302"/>
    <s v="INCIDENTE"/>
    <s v="NARIÑO"/>
    <s v="PASTO"/>
    <s v="S&amp;SAT CONSULTORIA SAS"/>
    <s v="REDEBAN"/>
    <s v="FO-25-1354236"/>
    <d v="2025-08-09T10:30:00"/>
    <d v="2025-08-11T13:05:00"/>
    <s v="BANCO DE BOGOTA"/>
    <s v="SOFTWARE"/>
    <s v="LECTOR DE BARRAS"/>
    <s v="LECTOR DESCONFIGURADO"/>
    <s v="CERRADO"/>
    <s v="09-08 SE ESCALA PARA VISITA. LLAMAR ANTES DE VISITAR, CONFIRMAR FALLA Y DATOS._x000a_09/08/2025 SE VALIDA DAÑO CON EL CLIENTE PERO INDICA YA ESTA DE CIERRE EL PUNTO DEBEMOS VALIDAR EL DIA LUNES_x000a_11-08 / SOLUCIÓN: SE REALIZA CONFIGURACIÓN DE LECTOR DE BARRAS SE REALIZA PRUEBAS DE FUNCIONAMIENTO CON LECTOR EXITOSAS CB QUEDA OPERATIVO / USUARIO: KELLY DAYANA ERAZO TELEFONO: 3224733335 CORREO: pagossysat@gmail.com"/>
    <s v="VISITA_TÉCNICA"/>
    <s v="V1ZZZ095"/>
    <s v="TIPO I"/>
    <s v="TERRESTRE"/>
    <s v="BRAVO MADROÑERO OSCAR ESTEBAN"/>
    <n v="1"/>
    <n v="0"/>
    <n v="65960.072302"/>
    <n v="75096.394270399993"/>
    <n v="65960.072302"/>
    <m/>
    <m/>
    <m/>
    <m/>
    <m/>
    <m/>
  </r>
  <r>
    <s v="BOGOTA"/>
    <x v="2"/>
    <x v="2"/>
    <n v="11001"/>
    <n v="5749532"/>
    <n v="41888801"/>
    <s v="INCIDENTE"/>
    <s v="CUNDINAMARCA"/>
    <s v="BOGOTA"/>
    <s v="PAPELERIA Y RECAUDOS FAST DON PAGO"/>
    <s v="REDEBAN"/>
    <s v="FO-25-1350562"/>
    <d v="2025-08-08T12:25:00"/>
    <d v="2025-08-11T13:13:00"/>
    <s v="BANCO DE BOGOTA"/>
    <s v="HARDWARE"/>
    <s v="TECLADO"/>
    <s v="DAÑO POS"/>
    <s v="CERRADO"/>
    <s v="08-08 SE REALIZA CONTACTO TELEFONICO CON LA SRA ESTEFANY MOGOLLÓN AL 3124919872 CONFIRMA FALLA E INDICAQUE DESEA QUE LE CAMBIEN EL DATÁFONO PORQUE CONTINÚA LA NOVEDAD, SE VALIDAN DATOS ..SE ESCALA A LA RED POR EL TIPO DE FALLA ..RESPUESTA DE LA RED: POR FAVOR PROGRAMAR VISITA REALIZAR LAS CORRESPONDIENTES VALIDACIONES DEL EQUIPO POR FAVOR QUE SE COMUNIQUEN CON NOSOTROS (RBM PAOLA GARZON) CUANDO ESTÉN EN PUNTO PARA VALIDAR CON LA ENTIDAD. GRACIAS._x000a_09/08/2025 SE REALIZA LLAMADA DE VALIDACIÓN PARA ATENCIÓN DE INCIDENTE, SE HABLA CON LA SRA. ESTEFANI MOGOLLÓN Y SE LE INDICA QUE LA ATENCIÓN DEL INCIDENTE REQUIERE SOPORTE DE REDEBAN, LA CLIENTE INDICA QUE NO ESPERABA LA VISITA EL DÍA DE HOY POR QUÉ EN LA LINEA LE DIJERON QUE SE REALIZARIA EL DÍA LUNES 11-08-2025, SOLICITA LLAMAR ANTES DEL DESPLAZAMIENTO A SITIO PARA COORDINAR LA PERSONA QUE VA A ATENDER LA VISITA_x000a_11-08 / SOLUCIÓN: SE REALIZA VISITA A CB PARA ATENDER INCIDENTE SE REALIZA CAMBIO DE DATAFONO POR FALLA EN TECLADO, SE REALIZAN PRUEBAS OK, SE SIEMBRA TARJETA TERMINADA EN 2926 / USUARIO: Yulieth Constanza Cruz TELEFONO: 3025443475 CORREO: donpagobachuefast@gmail.com"/>
    <s v="VISITA_TÉCNICA"/>
    <s v="10NZZ480"/>
    <s v="TIPO I"/>
    <s v="TERRESTRE"/>
    <s v="GALINDO ROJAS LUIS FELIPE"/>
    <n v="1"/>
    <n v="0"/>
    <n v="65960.072302"/>
    <n v="75096.394270399993"/>
    <n v="65960.072302"/>
    <m/>
    <m/>
    <m/>
    <m/>
    <m/>
    <m/>
  </r>
  <r>
    <s v="MEDELLIN"/>
    <x v="4"/>
    <x v="4"/>
    <n v="5001"/>
    <n v="5752010"/>
    <n v="19372929"/>
    <s v="INCIDENTE"/>
    <s v="ANTIOQUIA"/>
    <s v="MEDELLIN"/>
    <s v="GEDIMA"/>
    <s v="REDEBAN"/>
    <s v="FO-25-1359391"/>
    <d v="2025-08-11T11:12:00"/>
    <d v="2025-08-11T14:16:00"/>
    <s v="BANCO DE BOGOTA"/>
    <s v="USUARIO"/>
    <s v="CIERRE"/>
    <s v="COMERCIO NO REALIZA CIERRE"/>
    <s v="CERRADO"/>
    <s v="11-08 SE ESCALA PARA VISITA. LLAMAR ANTES DE VISITAR, CONFIRMAR FALLA Y DATOS_x000a_0_x000a_11-08 / SOLUCIÓN: SE REALIZA CONFIGURACIÓN DEL CIERRE, PRUEBAS SALEN OK / USUARIO: Marisol mejia_x000a_ TELEFONO: 3207715443 CORREO: auxtesoreria@gedima.com.co"/>
    <s v="VISITA_TÉCNICA"/>
    <s v="10KZZ340"/>
    <s v="TIPO I"/>
    <s v="TERRESTRE"/>
    <s v="HERNANDEZ CHAVARRIA JUAN CAMILO"/>
    <n v="1"/>
    <n v="0"/>
    <n v="65960.072302"/>
    <n v="75096.394270399993"/>
    <n v="65960.072302"/>
    <m/>
    <m/>
    <m/>
    <m/>
    <m/>
    <m/>
  </r>
  <r>
    <s v="VILLAVICENCIO"/>
    <x v="1"/>
    <x v="1"/>
    <n v="50001"/>
    <n v="5751902"/>
    <n v="13069935"/>
    <s v="INCIDENTE"/>
    <s v="META"/>
    <s v="VILLAVICENCIO"/>
    <s v="MOVILCO VILLAVICENCIO"/>
    <s v="REDEBAN"/>
    <s v="FO-25-1359198"/>
    <d v="2025-08-11T10:47:00"/>
    <d v="2025-08-11T15:34:04"/>
    <s v="BANCO DE BOGOTA"/>
    <s v="HARDWARE"/>
    <s v="COMUNICACION"/>
    <s v="DAÑO POS"/>
    <s v="CERRADO"/>
    <s v="11-08 SE ESCALA PARA VISITA. LLAMAR ANTES DE VISITAR, CONFIRMAR FALLA Y DATOS_x000a_0_x000a_11-08 / SOLUCIÓN: SE VISITA CB Y SE REALIZA CAMBIO DE DATÁFONO POR DAÑO. SE INSTALA NUEVO EQUIPO, SE CONFIGURA POS SE INICIALIZA SE SIEMBRA TARJETA, SE CREAN USUARIOS CORRECTAMENTE Y SE REALIZA PRUEBAS EXITOSAS PRUEBAS OK  / USUARIO: Patricia Leon TELEFONO: 3208302084 CORREO: controlcorresponsal1@movilco.co"/>
    <s v="VISITA_TÉCNICA"/>
    <s v="SX7ZZ571"/>
    <s v="TIPO I"/>
    <s v="TERRESTRE"/>
    <s v="GARZON RUIZ LUIS MIGUEL"/>
    <n v="1"/>
    <n v="0"/>
    <n v="65960.072302"/>
    <n v="75096.394270399993"/>
    <n v="65960.072302"/>
    <m/>
    <m/>
    <m/>
    <m/>
    <m/>
    <m/>
  </r>
  <r>
    <s v="SANTA MARTA"/>
    <x v="3"/>
    <x v="3"/>
    <n v="47001"/>
    <n v="5751595"/>
    <n v="81512741"/>
    <s v="INCIDENTE"/>
    <s v="MAGDALENA"/>
    <s v="SANTA MARTA"/>
    <s v="DROGUERIA Y PAPELERIA DALAF"/>
    <s v="REDEBAN"/>
    <s v="FO-25-1358307"/>
    <d v="2025-08-11T09:05:00"/>
    <d v="2025-08-11T15:40:08"/>
    <s v="BANCO DE BOGOTA"/>
    <s v="HARDWARE"/>
    <s v="PANTALLA"/>
    <s v="DAÑO POS"/>
    <s v="CERRADO"/>
    <s v="11-08 SE ESCALA PARA VISITA. LLAMAR ANTES DE VISITAR, CONFIRMAR FALLA Y DATOS_x000a_0_x000a_11-08 / SOLUCIÓN: SE REALIZA VISITA AL PUNTO EN EL MOMENTO DE LA VISITA SE EVIDENCIA QUE EL EQUIPO FUNCIONA CORRECTAMENTE SE VALIDA CON PRUEBAS, PRUEBAS OK / USUARIO: Gabriel Carranza TELEFONO: 3045395021 CORREO: gabrielcarranza2021@gmail.com"/>
    <s v="VISITA_TÉCNICA"/>
    <s v="10GZZ599"/>
    <s v="TIPO I"/>
    <s v="TERRESTRE"/>
    <s v="GUTIERREZ PEREZ LUIS ALBERTO"/>
    <n v="1"/>
    <n v="0"/>
    <n v="65960.072302"/>
    <n v="75096.394270399993"/>
    <n v="65960.072302"/>
    <m/>
    <m/>
    <m/>
    <m/>
    <m/>
    <m/>
  </r>
  <r>
    <s v="CALI"/>
    <x v="0"/>
    <x v="0"/>
    <n v="76001"/>
    <n v="5752244"/>
    <n v="19996487"/>
    <s v="INCIDENTE"/>
    <s v="VALLE DEL CAUCA"/>
    <s v="CALI"/>
    <s v="RAPITIENDA LA PRIMA"/>
    <s v="REDEBAN"/>
    <s v="FO-25-1360580"/>
    <d v="2025-08-11T12:15:00"/>
    <d v="2025-08-11T15:44:00"/>
    <s v="BANCO DE BOGOTA"/>
    <s v="USUARIO"/>
    <s v="CIERRE"/>
    <s v="COMERCIO NO REALIZA CIERRE"/>
    <s v="CERRADO"/>
    <s v="11-08 SE ESCALA PARA VISITA. LLAMAR ANTES DE VISITAR, CONFIRMAR FALLA Y DATOS_x000a_0_x000a_11-08 / SOLUCIÓN: SE REALIZA BORRADO DE TRANSACCIONES EN EL DATÁFONO, SE LE  INDICA A EL CB LA MANERA DE REALIZAR LOS CIERRES / USUARIO: PILAR TORRES TELEFONO: 3113333916 CORREO: pilar35torres@hotmail.com"/>
    <s v="VISITA_TÉCNICA"/>
    <s v="AD0AZ671"/>
    <s v="TIPO I"/>
    <s v="TERRESTRE"/>
    <s v="TORRES GARCIA JENDRY JOSE"/>
    <n v="1"/>
    <n v="0"/>
    <n v="65960.072302"/>
    <n v="75096.394270399993"/>
    <n v="65960.072302"/>
    <m/>
    <m/>
    <m/>
    <m/>
    <m/>
    <m/>
  </r>
  <r>
    <s v="VILLAVICENCIO"/>
    <x v="1"/>
    <x v="1"/>
    <n v="50001"/>
    <n v="5749271"/>
    <n v="15848492"/>
    <s v="INCIDENTE"/>
    <s v="META"/>
    <s v="VILLAVICENCIO"/>
    <s v="NELSY BERNAL DUARTE"/>
    <s v="REDEBAN"/>
    <s v="FO-25-1349721"/>
    <d v="2025-08-08T11:10:00"/>
    <d v="2025-08-11T16:03:01"/>
    <s v="BANCO DE BOGOTA"/>
    <s v="SOFTWARE"/>
    <s v="ERROR DE TRANSACCIONES"/>
    <s v="RECHAZO GENERAL"/>
    <s v="CERRADO"/>
    <s v="08-08 SE ESCALA PARA VISITA. LLAMAR ANTES DE VISITAR, CONFIRMAR FALLA Y DATOS.**9-08 9:56 SE REALIZA VISITA PARA VALIDAR EL ERROR EN LAS TRX QUE LE ESTA ARROJANDO RG, SE LE SOLICITA LA TS AL USUARIO Y EL CÓDIGO ÚNICO NI EL NOMBRE DEL CB CORRESPONDE A LA DE LA ORDEN, POR FAVOR NOS AYUDAN VALIDANDO SI LA TARJETA SI CORRESPONDE AL CB Y CUAL ES EL MOTIVO DE LOS RG._x000a_0_x000a_09-08 / SOLUCIÓN: SE REALIZA VISITA PARA VALIDAR EL ERROR EN LAS TRX QUE LE ESTA ARROJANDO RG, SE LE SOLICITA LA TS AL USUARIO Y EL CÓDIGO ÚNICO NI EL NOMBRE DEL CB CORRESPONDE A LA DE LA ORDEN, SE ESCALA CON COORDINADOR PARA REALIZAR ESCALAMIENTO A REDEBAN PARA IDENTIFICAR CUAL ES EL MOTIVO DE LOS RG. / USUARIO: Nelsy Bernal TELEFONO: 3105762065 CORREO: nelsybernalduarte@hotmail.com_x000a_0_x000a_11-08 / SOLUCIÓN: SE REALIZA COMUNICACIÓN VÍA TELEFÓNICA CON LA SEÑORA NELSY AL NÚMERO 3105762065 SE LE INFORMA QUE SE OBTIENE RESPUESTA DE ESCALAMIENTO POR RECHAZO GENERAL Y SE OBTIENE COMO RESPUESTA TS DAÑADA ENTIDAD QUEDA NOTIFICADA PARA GENERAR UNA NUEVA SE LE INFORMA QUE UNA VEZ TENGA LA NUEVA TS SE COMUNIQUE DE NUEVO PARA SOLICITAR VISITA TÉCNICA  / USUARIO: Nelsy Bernal  TELEFONO: 3105762065 CORREO: controldevisitadigital@gmail.com"/>
    <s v="VISITA_TÉCNICA"/>
    <s v="BBBB9270"/>
    <s v="TIPO I"/>
    <s v="TERRESTRE"/>
    <s v="CASTRILLON URREA LONDIER LEANDRO"/>
    <n v="1"/>
    <n v="0"/>
    <n v="65960.072302"/>
    <n v="75096.394270399993"/>
    <n v="65960.072302"/>
    <m/>
    <m/>
    <m/>
    <m/>
    <m/>
    <m/>
  </r>
  <r>
    <s v="YOPAL"/>
    <x v="1"/>
    <x v="1"/>
    <n v="85325"/>
    <n v="5751601"/>
    <n v="38808481"/>
    <s v="INCIDENTE"/>
    <s v="CASANARE"/>
    <s v="SAN LUIS DE PALENQUE"/>
    <s v="COTISERVICIOS"/>
    <s v="REDEBAN"/>
    <s v="FO-25-1358298"/>
    <d v="2025-08-11T09:07:00"/>
    <d v="2025-08-11T16:55:11"/>
    <s v="BANCO DE BOGOTA"/>
    <s v="SOFTWARE"/>
    <s v="COMUNICACION"/>
    <s v="PARAMETROS DE CONFIGURACION EN POS"/>
    <s v="CERRADO"/>
    <s v="11-08 SE ESCALA PARA VISITA. LLAMAR ANTES DE VISITAR, CONFIRMAR FALLA Y DATOS_x000a_0_x000a_11-08 / SOLUCIÓN: EN COMUNICACIÓN CON LA SEÑORA NATALIA MALAGON AL NUMERO 3103136365, SE REPIZA PARAMETROS, SE REALIZAN PRUEBAS OK. INDICA Y VERIFICA OPERATIVO EL SERVICIO  / USUARIO: NATALIA MALAGON TELEFONO: 3103136365 CORREO: jeisoncotiespi1@gmail.com"/>
    <s v="SOPORTE_TELEFÓNICO"/>
    <n v="0"/>
    <s v="TIPO II"/>
    <s v="TERRESTRE"/>
    <s v="BERNAL ELAICA EDGAR ALEXIS"/>
    <n v="0"/>
    <n v="0"/>
    <n v="41241.0800752"/>
    <n v="0"/>
    <n v="41241.0800752"/>
    <m/>
    <m/>
    <m/>
    <m/>
    <m/>
    <m/>
  </r>
  <r>
    <s v="BOGOTA"/>
    <x v="2"/>
    <x v="2"/>
    <n v="11001"/>
    <n v="5752727"/>
    <n v="21375613"/>
    <s v="INCIDENTE"/>
    <s v="CUNDINAMARCA"/>
    <s v="BOGOTA"/>
    <s v="FARMA S O S BODEGA"/>
    <s v="REDEBAN"/>
    <s v="FO-25-1364542"/>
    <d v="2025-08-11T15:07:00"/>
    <d v="2025-08-12T10:11:00"/>
    <s v="BANCO DE BOGOTA"/>
    <s v="SOFTWARE"/>
    <s v="ERROR DE TRANSACCIONES"/>
    <s v="RECHAZO GENERAL"/>
    <s v="CERRADO"/>
    <s v="11-08 SE ESCALA A LA RED PARA AUTORIZACION DE SOLICITUD ** LA RED: POR FAVOR REALIZAR EL CIERRE DE LA ACTIVIDAD POR DIRECCIÓN ERRADA. AGRADEZCO TU APOYO PARA INDICARLE AL CLIENTE QUE DEBE REALIZAR LA ACTUALIZACIÓN DE LA DIRECCIÓN CON LA ENTIDAD_x000a_0_x000a_12-08 / SOLUCIÓN:  / USUARIO:  TELEFONO:  CORREO: "/>
    <s v="SOPORTE_TELEFÓNICO"/>
    <n v="0"/>
    <s v="TIPO I"/>
    <s v="TERRESTRE"/>
    <n v="0"/>
    <n v="0"/>
    <n v="0"/>
    <n v="41241.0800752"/>
    <n v="0"/>
    <n v="41241.0800752"/>
    <m/>
    <m/>
    <m/>
    <m/>
    <m/>
    <m/>
  </r>
  <r>
    <s v="VILLAVICENCIO"/>
    <x v="1"/>
    <x v="1"/>
    <n v="50001"/>
    <n v="5752653"/>
    <n v="13875380"/>
    <s v="INCIDENTE"/>
    <s v="META"/>
    <s v="VILLAVICENCIO"/>
    <s v="DROGAS EL ESTERO"/>
    <s v="REDEBAN"/>
    <s v="FO-25-1362538"/>
    <d v="2025-08-11T14:49:00"/>
    <d v="2025-08-12T10:39:00"/>
    <s v="BANCO AV VILLAS"/>
    <s v="ENTIDAD"/>
    <s v="AVAL TARJETA DE SEMBRADO"/>
    <s v="RESEMBRADO EXITOSO"/>
    <s v="CERRADO"/>
    <s v="11-08 SE ESCALA A LA RED PARA AUTORIZACION DE SOLICITUD ** LA RED: POR FAVOR PROCEDER CON EL CORRESPONDIENTE RESEMBRADO DE TARJETA ** SE ESCALA PARA VISITA. LLAMAR ANTES DE VISITAR, CONFIRMAR FALLA Y DATOS_x000a_0_x000a_12-08 / SOLUCIÓN: SE REALIZA DE SEMBRADO DE TARJETA, PRUEBAS OK / USUARIO: Angelo Galvis TELEFONO: 3204087549 CORREO: servicioaclienteestero@gmail.com"/>
    <s v="VISITA_TÉCNICA"/>
    <s v="JAAIZ353"/>
    <s v="TIPO I"/>
    <s v="TERRESTRE"/>
    <s v="PEDREROS CONTRERAS MICHAEL STEVENS"/>
    <n v="1"/>
    <n v="0"/>
    <n v="65960.072302"/>
    <n v="75096.394270399993"/>
    <n v="65960.072302"/>
    <m/>
    <m/>
    <m/>
    <m/>
    <m/>
    <m/>
  </r>
  <r>
    <s v="MEDELLIN"/>
    <x v="4"/>
    <x v="4"/>
    <n v="5001"/>
    <n v="5753413"/>
    <n v="89493837"/>
    <s v="INCIDENTE"/>
    <s v="ANTIOQUIA"/>
    <s v="MEDELLIN"/>
    <s v="DROGUERIA SAN ISIDRO LA 94"/>
    <s v="REDEBAN"/>
    <s v="FO-25-1365734"/>
    <d v="2025-08-12T09:19:00"/>
    <d v="2025-08-12T12:18:00"/>
    <s v="BANCO DE BOGOTA"/>
    <s v="ENTIDAD"/>
    <s v="AVAL TARJETA DE SEMBRADO"/>
    <s v="RESEMBRADO DE TARJETA"/>
    <s v="CERRADO"/>
    <s v="12-08 SE ESCALA A LA RED PARA AUTORIZACION DE SOLICITUD ** LA RED: POR FAVOR INFORMARLE AL CLIENTE QUÉ DEBE DAR EL &lt;&lt;ACUSE DE RECIBIDO CON EL BANCO&gt;&gt;  PARA QUÉ SEAN ELLOS QUIENES NOS DEL EL VO. BO. Y HAGAN LA SOLICITUD DIRECTA DE RESEMBRADO, POR LO ANTERIOR, INFORMAR AL CLIENTE, DOCUMENTAR Y CERRAR ACTIVIDAD, MIL GRACIAS. NOTA: NO TIENE VO. BO. DE LA ENTIDAD A LA FECHA_x000a_0_x000a_12-08 / SOLUCIÓN:  / USUARIO:  TELEFONO:  CORREO: "/>
    <s v="SOPORTE_TELEFÓNICO"/>
    <n v="0"/>
    <s v="TIPO I"/>
    <s v="TERRESTRE"/>
    <n v="0"/>
    <n v="0"/>
    <n v="0"/>
    <n v="41241.0800752"/>
    <n v="0"/>
    <n v="41241.0800752"/>
    <m/>
    <m/>
    <m/>
    <m/>
    <m/>
    <m/>
  </r>
  <r>
    <s v="PASTO"/>
    <x v="0"/>
    <x v="0"/>
    <n v="52480"/>
    <n v="5753114"/>
    <n v="23359789"/>
    <s v="INCIDENTE"/>
    <s v="NARIÑO"/>
    <s v="NARIÑO"/>
    <s v="EL MUNDO DE PROMOCION Y FANTAS"/>
    <s v="REDEBAN"/>
    <s v="FO-25-1363245"/>
    <d v="2025-08-12T08:00:00"/>
    <d v="2025-08-12T12:27:00"/>
    <s v="BANCO DE BOGOTA"/>
    <s v="ENTIDAD"/>
    <s v="AVAL TARJETA DE SEMBRADO"/>
    <s v="TARJETA INACTIVA"/>
    <s v="CERRADO"/>
    <s v="12-08 SE ESCALA PARA VISITA. LLAMAR ANTES DE VISITAR, CONFIRMAR FALLA Y DATOS_x000a_0_x000a_12-08 / SOLUCIÓN: SE ESTABLECE COMUNICACIÓN CON CLIENTE INFORMA QUE RECHAZO DE TRANSACCIONES ES PORQUE EL BANCO LE REALIZÓ CAMBIO DE TARJETA DE SEMBRADO Y ESTA ALA ESPERA DE LA NUEVA TARJETA PARA PODER ACTIVAR AUTORIZA CERRAR ORDEN DE SERVICIO / USUARIO: ANGELICA LEMUS TELEFONO: 3106554274 CORREO: controldevisitadigital@gmail.com"/>
    <s v="SOPORTE_TELEFÓNICO"/>
    <n v="0"/>
    <s v="TIPO II"/>
    <s v="TERRESTRE"/>
    <s v="BRAVO MADROÑERO OSCAR ESTEBAN"/>
    <n v="0"/>
    <n v="0"/>
    <n v="41241.0800752"/>
    <n v="0"/>
    <n v="41241.0800752"/>
    <m/>
    <m/>
    <m/>
    <m/>
    <m/>
    <m/>
  </r>
  <r>
    <s v="VILLAVICENCIO"/>
    <x v="1"/>
    <x v="1"/>
    <n v="50001"/>
    <n v="5752817"/>
    <n v="15088768"/>
    <s v="INCIDENTE"/>
    <s v="META"/>
    <s v="VILLAVICENCIO"/>
    <s v="CONSUERTE BOCHICA"/>
    <s v="REDEBAN"/>
    <s v="FO-25-1362142"/>
    <d v="2025-08-11T15:43:00"/>
    <d v="2025-08-12T12:32:00"/>
    <s v="BANCO DE BOGOTA"/>
    <s v="HARDWARE"/>
    <s v="ACTUALIZACION"/>
    <s v="VERSION CAMBIO POS"/>
    <s v="CERRADO"/>
    <s v="11-08 SE ESCALA PARA VISITA. LLAMAR ANTES DE VISITAR, CONFIRMAR FALLA Y DATOS_x000a_0_x000a_12-08 / SOLUCIÓN: SE VISITA CB Y SE REALIZA ACTUALIZACIÓN A VERSIÓN 10.6. SE CONFIGURA POS, SE INICIALIZA, SE CREAN USUARIOS CORRECTAMENTE Y SE REALIZA PRUEBAS EXITOSAS PRUEBAS OK  / USUARIO: Adriana Zubieta TELEFONO: 3227941318 CORREO: centrodecontacto@consuerte.com.co"/>
    <s v="VISITA_TÉCNICA"/>
    <s v="ABHZZ114"/>
    <s v="TIPO I"/>
    <s v="TERRESTRE"/>
    <s v="GARZON RUIZ LUIS MIGUEL"/>
    <n v="1"/>
    <n v="0"/>
    <n v="65960.072302"/>
    <n v="75096.394270399993"/>
    <n v="65960.072302"/>
    <m/>
    <m/>
    <m/>
    <m/>
    <m/>
    <m/>
  </r>
  <r>
    <s v="BOGOTA"/>
    <x v="2"/>
    <x v="2"/>
    <n v="11001"/>
    <n v="5753476"/>
    <n v="13537147"/>
    <s v="INCIDENTE"/>
    <s v="CUNDINAMARCA"/>
    <s v="BOGOTA"/>
    <s v="MANSERCOM"/>
    <s v="REDEBAN"/>
    <s v="FO-25-1364494"/>
    <d v="2025-08-12T09:42:00"/>
    <d v="2025-08-12T13:26:00"/>
    <s v="BANCO DE BOGOTA"/>
    <s v="HARDWARE"/>
    <s v="ALERT IRRUPTION"/>
    <s v="ALERT IRRUPTION"/>
    <s v="CERRADO"/>
    <s v="12-08 SE ESCALA PARA VISITA. LLAMAR ANTES DE VISITAR, CONFIRMAR FALLA Y DATOS_x000a_0_x000a_12-08 / SOLUCIÓN: SE REALIZA VISITA A CB PARA ATENDER INCIDENTE SE REALIZA CAMBIO DE DATAFONO POR FALLA ALERTADO ,SE REALIZAN PRUEBAS OK ,SE SIEMBRA TARJETA TERMINADA EN 3868 / USUARIO: Angel María Gómez TELEFONO: 3108747589 CORREO: angelmariagomez1956@gmail.com"/>
    <s v="VISITA_TÉCNICA"/>
    <s v="IZ3ZZ633"/>
    <s v="TIPO I"/>
    <s v="TERRESTRE"/>
    <s v="GALINDO ROJAS LUIS FELIPE"/>
    <n v="1"/>
    <n v="0"/>
    <n v="65960.072302"/>
    <n v="75096.394270399993"/>
    <n v="65960.072302"/>
    <m/>
    <m/>
    <m/>
    <m/>
    <m/>
    <m/>
  </r>
  <r>
    <s v="CALI"/>
    <x v="0"/>
    <x v="0"/>
    <n v="76834"/>
    <n v="5753271"/>
    <n v="87121254"/>
    <s v="INCIDENTE"/>
    <s v="VALLE DEL CAUCA"/>
    <s v="TULUA"/>
    <s v="AUDITAR DEL VALLE"/>
    <s v="REDEBAN"/>
    <s v="FO-25-1363580"/>
    <d v="2025-08-12T08:21:00"/>
    <d v="2025-08-12T15:26:00"/>
    <s v="BANCO DE BOGOTA"/>
    <s v="HARDWARE"/>
    <s v="LECTOR DE BARRAS"/>
    <s v="CABLE LECTORA AVERIADO"/>
    <s v="CERRADO"/>
    <s v="12-08 SE ESCALA PARA VISITA. LLAMAR ANTES DE VISITAR, CONFIRMAR FALLA Y DATOS_x000a_0_x000a_12-08 / SOLUCIÓN: SE REEMPLAZA LECTOR DE CÓDIGO DE BARRAS POR CABLE DAÑADO. TRANSACCIONES DE PRUEBA EXITOSAS.  / USUARIO: Sandra Faracica TELEFONO: 3244314954 CORREO: auditarvalle@gmail.com"/>
    <s v="VISITA_TÉCNICA"/>
    <s v="10OZZ021"/>
    <s v="TIPO II"/>
    <s v="TERRESTRE"/>
    <s v="BOLAÑOS TABORDA JORGE ENRIQUE"/>
    <n v="1"/>
    <n v="0"/>
    <n v="144967.87232000002"/>
    <n v="140395.6348884"/>
    <n v="144967.87232000002"/>
    <m/>
    <m/>
    <m/>
    <m/>
    <m/>
    <m/>
  </r>
  <r>
    <s v="TUNJA"/>
    <x v="5"/>
    <x v="5"/>
    <n v="15542"/>
    <n v="5752900"/>
    <n v="17235458"/>
    <s v="INCIDENTE"/>
    <s v="BOYACA"/>
    <s v="PESCA"/>
    <s v="PESCATEL COMUNICACIONES"/>
    <s v="REDEBAN"/>
    <s v="FO-25-1362426"/>
    <d v="2025-08-11T16:12:00"/>
    <d v="2025-08-12T15:34:00"/>
    <s v="BANCO DE BOGOTA"/>
    <s v="SOFTWARE"/>
    <s v="ACTUALIZACION"/>
    <s v="VERSION CARGA SO VR"/>
    <s v="CERRADO"/>
    <s v="11-08 EN COMUNICACION CON LA SEÑORA GLORIA PEREZ AL NUMERO 3161620006, CONFIRMA FALLA, DATOS CORRECTOS. SE ESCALA PARA VISITA_x000a_0_x000a_12-08 / SOLUCIÓN: SE VISITA COMERCIO, CORRESPONSAL TRABAJANDO CORRECTAMENTE, SE REALIZA ACTUALIZACIÓN VERSION 10.6 YA QUE SE ENCONTRABA DESACTUALIZADO, SEMBRANDO TARJETA 2734 DEJANDO PRUEBAS OK SIN TELECARGA NO AUTORIZADA  / USUARIO: DEISY MORENO TELEFONO: 3208456932 CORREO: pescatelcs@gmail.com"/>
    <s v="VISITA_TÉCNICA"/>
    <s v="GZ0BZ364"/>
    <s v="TIPO III"/>
    <s v="TERRESTRE"/>
    <s v="ALVARADO MORENO CRISTHIAN"/>
    <n v="1"/>
    <n v="0"/>
    <n v="275728.78077800001"/>
    <n v="196536.5258152"/>
    <n v="275728.78077800001"/>
    <m/>
    <m/>
    <m/>
    <m/>
    <m/>
    <m/>
  </r>
  <r>
    <s v="BUCARAMANGA"/>
    <x v="5"/>
    <x v="5"/>
    <n v="68001"/>
    <n v="5752849"/>
    <n v="21384599"/>
    <s v="INCIDENTE"/>
    <s v="SANTANDER"/>
    <s v="BUCARAMANGA"/>
    <s v="PAPELERIA LA ROCA"/>
    <s v="REDEBAN"/>
    <s v="FO-25-1362150"/>
    <d v="2025-08-11T15:55:00"/>
    <d v="2025-08-12T15:45:00"/>
    <s v="BANCO DE BOGOTA"/>
    <s v="HARDWARE"/>
    <s v="COMUNICACION"/>
    <s v="MENSAJE CABLE DE RED DESCONECTADO"/>
    <s v="CERRADO"/>
    <s v="11-08 SE ESCALA PARA VISITA. LLAMAR ANTES DE VISITAR, CONFIRMAR FALLA Y DATOS_x000a_0_x000a_12-08 / SOLUCIÓN: SE REALIZA CAMBIO DE CABLE MAGIC BOX SE VERIFICA SU CORRECTO FUNCIONAMIENTO / USUARIO: Sandra Márquez TELEFONO: 3001121446 CORREO: salimari173@gmail.com"/>
    <s v="VISITA_TÉCNICA"/>
    <s v="A1KZZ917"/>
    <s v="TIPO I"/>
    <s v="TERRESTRE"/>
    <s v="PEÑA DIAZ IVAN YESID"/>
    <n v="1"/>
    <n v="0"/>
    <n v="65960.072302"/>
    <n v="75096.394270399993"/>
    <n v="65960.072302"/>
    <m/>
    <m/>
    <m/>
    <m/>
    <m/>
    <m/>
  </r>
  <r>
    <s v="VILLAVICENCIO"/>
    <x v="1"/>
    <x v="1"/>
    <n v="25335"/>
    <n v="5751934"/>
    <n v="88002997"/>
    <s v="INCIDENTE"/>
    <s v="CUNDINAMARCA"/>
    <s v="GUAYABETAL"/>
    <s v="D`VELEZ COMUNICACIONES"/>
    <s v="REDEBAN"/>
    <s v="FO-25-1359260"/>
    <d v="2025-08-11T10:57:00"/>
    <d v="2025-08-12T15:57:00"/>
    <s v="BANCO DE BOGOTA"/>
    <s v="SOFTWARE"/>
    <s v="ERROR DE TRANSACCIONES"/>
    <s v="RECHAZO GENERAL"/>
    <s v="CERRADO"/>
    <s v="11-08 SE ESCALA PARA VISITA. LLAMAR ANTES DE VISITAR, CONFIRMAR FALLA Y DATOS_x000a_0_x000a_12-08 / SOLUCIÓN: SE VISITA CB Y SE REALIZA RE SEMBRADO DE TARJETA. NO ES POSIBLE REALIZAR PRUEBA DE CB DEBIDO A QUE HAY UNA NOVEDAD CON LA ENTIDAD BANCARIA. REDEBAN INFORMA QUE YA SE ESCALO LA NOVEDAD CON LA ENTIDAD PARA QUE SEA SOLUCIONADO LO MAS PRONTO POSIBLE / USUARIO: Milena Bautista TELEFONO: 3166503319 CORREO: efectyguayabetal@gmail.com"/>
    <s v="VISITA_TÉCNICA"/>
    <s v="10RZZ925"/>
    <s v="TIPO II"/>
    <s v="TERRESTRE"/>
    <s v="GARZON RUIZ LUIS MIGUEL"/>
    <n v="1"/>
    <n v="0"/>
    <n v="144967.87232000002"/>
    <n v="140395.6348884"/>
    <n v="144967.87232000002"/>
    <m/>
    <m/>
    <m/>
    <m/>
    <m/>
    <m/>
  </r>
  <r>
    <s v="BUCARAMANGA"/>
    <x v="5"/>
    <x v="5"/>
    <n v="68190"/>
    <n v="5752193"/>
    <n v="16554768"/>
    <s v="INCIDENTE"/>
    <s v="SANTANDER"/>
    <s v="CIMITARRA"/>
    <s v="CACHARRO.COM"/>
    <s v="REDEBAN"/>
    <s v="FO-25-1360434"/>
    <d v="2025-08-11T12:01:00"/>
    <d v="2025-08-12T17:05:00"/>
    <s v="BANCO DE BOGOTA"/>
    <s v="HARDWARE"/>
    <s v="COMUNICACION"/>
    <s v="MENSAJE CABLE DE RED DESCONECTADO"/>
    <s v="CERRADO"/>
    <s v="11-08 EN COMUNICACION CON LA SEÑORA DOMITILA SIERRA AL NÚMERO 3175177804, CONFIRMA FALLA, DATOS CORRECTOS. SE ESCALA PARA VISITA_x000a_0_x000a_12-08 / SOLUCIÓN: SE REALIZA VISITA AL COMERCIO SE HACE CAMBIO DE DATAFONO SE REALIZA SEMBRADO DE TARJETA #1023 SE REALIZAN PRUEBAS OK / USUARIO: Domitila Sierra TELEFONO: 3175177804 CORREO: domitilasierra29@hotmail.com"/>
    <s v="VISITA_TÉCNICA"/>
    <s v="1ZZZZ766"/>
    <s v="TIPO IV"/>
    <s v="TERRESTRE"/>
    <s v="MARIÑO PABON JORGE ENRIQUE"/>
    <n v="1"/>
    <n v="0"/>
    <n v="479588.87655000004"/>
    <n v="196536.5258152"/>
    <n v="479588.87655000004"/>
    <m/>
    <m/>
    <m/>
    <m/>
    <m/>
    <m/>
  </r>
  <r>
    <s v="BUCARAMANGA"/>
    <x v="5"/>
    <x v="5"/>
    <n v="68001"/>
    <n v="5753484"/>
    <n v="81253684"/>
    <s v="INCIDENTE"/>
    <s v="SANTANDER"/>
    <s v="BUCARAMANGA"/>
    <s v="MARKET Y MÁS … GAROKA"/>
    <s v="REDEBAN"/>
    <s v="FO-25-1364497"/>
    <d v="2025-08-12T09:44:00"/>
    <d v="2025-08-12T17:10:00"/>
    <s v="BANCO DE BOGOTA"/>
    <s v="ENTIDAD"/>
    <s v="AVAL TARJETA DE SEMBRADO"/>
    <s v="RESEMBRADO EXITOSO"/>
    <s v="CERRADO"/>
    <s v="12-08 LA RED: POR FAVOR PROCEDER CON EL CORRESPONDIENTE RESEMBRADO DE TARJETA ** SE ESCALA PARA VISITA. LLAMAR ANTES DE VISITAR, CONFIRMAR FALLA Y DATOS_x000a_0_x000a_12-08 / SOLUCIÓN: SE VISITA COMERCIO SE REALIZA RESEMBRADO DE TARJETA OK, SE REALIZA INYECCIÓN DE SISTEMA Y VERSIÓN INICIALIZADA OK PRUEBAS DE VENTAS OK, SE INTENTA REALIZAR PRUEBAS DE CB PERO ARROJA FONDOS INSUFICIENTES, CLIENTE SE COMUNICA CON ASESOR INDICA QUE ES EL CUPO, QUE DEBE COMUNICARSE CON AUGUSTO PARA SOLUCIONAR YA QUE ES INTERNO, COORDINADOR INDICA DEJAR EQUIPO CONFIGURADO Y RETIRAR DEL SITIO / USUARIO: Julieth Castro TELEFONO: 3177251101 CORREO: garokacity@gmail.com"/>
    <s v="VISITA_TÉCNICA"/>
    <s v="LACZZ766"/>
    <s v="TIPO I"/>
    <s v="TERRESTRE"/>
    <s v="HERRERA LUQUE SAUL JAVIER"/>
    <n v="1"/>
    <n v="0"/>
    <n v="65960.072302"/>
    <n v="75096.394270399993"/>
    <n v="65960.072302"/>
    <m/>
    <m/>
    <m/>
    <m/>
    <m/>
    <m/>
  </r>
  <r>
    <s v="CALI"/>
    <x v="0"/>
    <x v="0"/>
    <n v="76520"/>
    <n v="5753499"/>
    <n v="64430820"/>
    <s v="INCIDENTE"/>
    <s v="VALLE DEL CAUCA"/>
    <s v="PALMIRA"/>
    <s v=" SEBAS YORK"/>
    <s v="REDEBAN"/>
    <s v="FO-25-1364501"/>
    <d v="2025-08-12T09:49:00"/>
    <d v="2025-08-13T09:40:00"/>
    <s v="BANCO DE BOGOTA"/>
    <s v="HARDWARE"/>
    <s v="ALERT IRRUPTION"/>
    <s v="ALERT IRRUPTION"/>
    <s v="CERRADO"/>
    <s v="12-08 SE ESCALA PARA VISITA. LLAMAR ANTES DE VISITAR, CONFIRMAR FALLA Y DATOS_x000a_13/08/2025 SE LLEGÓ AL SITIO,SE VALIDA LAS FALLAS CON EL CLIENTE,SE LE DA ESPERA AL USUARIO MIENTRAS ENCUENTRA LA TARJETA DE SEMBRADO YA QUE NO ESTA MUY SEGURO DE DONDE LA GUARDÓ_x000a_13-08 / SOLUCIÓN: EN LA VISITA TÉCNICA SE REALIZÓ EL CAMBIO DE DATÁFONO YA QUE SE ENCONTRÓ BLOQUEADO (ALERT IRRUPTION), SE CAMBIÓ CON LA FUENTE DE PODER Y CABLE MAGIC BOX TETRA DESK 3500, SE CAMBIÓ EL LECTOR POR DAÑO EN EL CABLE, SE REALIZÓ EL SEMBRADO DE TARJETA Y SE CREARON LOS USUARIOS Y SE REALIZARON LAS PRUEBAS DEJANDO EL SERVICIO OPERANDO SIN FALLAS Y SIN NOVEDAD / USUARIO: SEBASTIÁN CORAL TELEFONO: 3178373096 CORREO: tiendasebasyork@gmail.com"/>
    <s v="VISITA_TÉCNICA"/>
    <s v="F100V217"/>
    <s v="TIPO I"/>
    <s v="TERRESTRE"/>
    <s v="SANCHEZ URREGO ROBINSON DAVID"/>
    <n v="1"/>
    <n v="0"/>
    <n v="65960.072302"/>
    <n v="75096.394270399993"/>
    <n v="65960.072302"/>
    <m/>
    <m/>
    <m/>
    <m/>
    <m/>
    <m/>
  </r>
  <r>
    <s v="MEDELLIN"/>
    <x v="4"/>
    <x v="4"/>
    <n v="5679"/>
    <n v="5751784"/>
    <n v="68751304"/>
    <s v="INCIDENTE"/>
    <s v="ANTIOQUIA"/>
    <s v="SANTA BARBARA"/>
    <s v="MORITAMOR REGALOS "/>
    <s v="REDEBAN"/>
    <s v="FO-25-1358875"/>
    <d v="2025-08-11T10:10:00"/>
    <d v="2025-08-13T10:02:00"/>
    <s v="BANCO DE BOGOTA"/>
    <s v="HARDWARE"/>
    <s v="FLAS FULL"/>
    <s v="DAÑO POS"/>
    <s v="CERRADO"/>
    <s v="11-08 SE ESCALA PARA VISITA. LLAMAR ANTES DE VISITAR, CONFIRMAR FALLA Y DATOS_x000a_0_x000a_13-08 / SOLUCIÓN: SE REALIZA CAMBIO DE EQUIPO PORQUE AL CONECTARSE SE QUEDA CONGELADO EN PANTALLA EN BLANCO / USUARIO: José Pulgarin TELEFONO: 3228505080 CORREO: laprincipalpapeleria1@gmail.com"/>
    <s v="VISITA_TÉCNICA"/>
    <s v="A10LZ025"/>
    <s v="TIPO II"/>
    <s v="TERRESTRE"/>
    <s v="HERNANDEZ CHAVARRIA JUAN CAMILO"/>
    <n v="1"/>
    <n v="0"/>
    <n v="144967.87232000002"/>
    <n v="140395.6348884"/>
    <n v="144967.87232000002"/>
    <m/>
    <m/>
    <m/>
    <m/>
    <m/>
    <m/>
  </r>
  <r>
    <s v="BUCARAMANGA"/>
    <x v="5"/>
    <x v="5"/>
    <n v="68001"/>
    <n v="5754254"/>
    <n v="89534603"/>
    <s v="INCIDENTE"/>
    <s v="SANTANDER"/>
    <s v="BUCARAMANGA"/>
    <s v="CONEXIÓN LINEA VERDE"/>
    <s v="REDEBAN"/>
    <s v="FO-25-1367407"/>
    <d v="2025-08-12T14:24:00"/>
    <d v="2025-08-13T10:20:00"/>
    <s v="BANCO DE BOGOTA"/>
    <s v="HARDWARE"/>
    <s v="COMUNICACION"/>
    <s v="MENSAJE CABLE DE RED DESCONECTADO"/>
    <s v="CERRADO"/>
    <s v="12-08 SE ESCALA PARA VISITA. LLAMAR ANTES DE VISITAR, CONFIRMAR FALLA Y DATOS_x000a_0_x000a_13-08 / SOLUCIÓN: SE VISITA COMERCIO, SE REALIZA EL CAMBIO DE LECTOR DE BARRAS OK, SE REALIZA PRUEBAS OK, VERSION 10.5 OK, LECTOR DE BARRAS OK. CB OPERATIVO / USUARIO: Arnulfo Ramirez TELEFONO: 3185306060 CORREO: arnulforc@hotmail.com"/>
    <s v="VISITA_TÉCNICA"/>
    <s v="LAZZZ205"/>
    <s v="TIPO I"/>
    <s v="TERRESTRE"/>
    <s v="BARAJAS BERMUDEZ YAHIR MAURICIO"/>
    <n v="1"/>
    <n v="0"/>
    <n v="65960.072302"/>
    <n v="75096.394270399993"/>
    <n v="65960.072302"/>
    <m/>
    <m/>
    <m/>
    <m/>
    <m/>
    <m/>
  </r>
  <r>
    <s v="BOGOTA"/>
    <x v="2"/>
    <x v="2"/>
    <n v="11001"/>
    <n v="5753837"/>
    <n v="24256745"/>
    <s v="INCIDENTE"/>
    <s v="CUNDINAMARCA"/>
    <s v="BOGOTA"/>
    <s v="COMUNICACIONES JUAN D"/>
    <s v="REDEBAN"/>
    <s v="FO-25-1365706"/>
    <d v="2025-08-12T11:34:00"/>
    <d v="2025-08-13T11:23:00"/>
    <s v="BANCO DE BOGOTA"/>
    <s v="HARDWARE"/>
    <s v="NO ENCIENDE"/>
    <s v="DAÑO POS"/>
    <s v="CERRADO"/>
    <s v="12-08 SE ESCALA PARA VISITA. LLAMAR ANTES DE VISITAR, CONFIRMAR FALLA Y DATOS_x000a_0_x000a_13-08 / SOLUCIÓN: SE VISITA COMERCIO, SE CAMBIA DATÁFONO POR FALLAS EN EL PUERTO DE LA CORRIENTE DEL EQUIPO, SE CAMBIA POR DESK2600, SE DEJA CONFIGURADO CON USUARIOS DEL CLIENTE, SE REALIZAN PRUEBAS OK, SE HABILITAN CIERRES, SE SIEMBRA TARJETA #9809. / USUARIO: Jessica Leon TELEFONO: 3208747200 CORREO: local.2010@hotmail.com"/>
    <s v="VISITA_TÉCNICA"/>
    <s v="1A00A741"/>
    <s v="TIPO I"/>
    <s v="TERRESTRE"/>
    <s v="VEGA MANRIQUE JONATAN MAURICIO"/>
    <n v="1"/>
    <n v="0"/>
    <n v="65960.072302"/>
    <n v="75096.394270399993"/>
    <n v="65960.072302"/>
    <m/>
    <m/>
    <m/>
    <m/>
    <m/>
    <m/>
  </r>
  <r>
    <s v="BOGOTA"/>
    <x v="2"/>
    <x v="2"/>
    <n v="11001"/>
    <n v="5753973"/>
    <n v="15355167"/>
    <s v="INCIDENTE"/>
    <s v="CUNDINAMARCA"/>
    <s v="BOGOTA"/>
    <s v="SMARTMOBILE"/>
    <s v="REDEBAN"/>
    <s v="FO-25-1366547"/>
    <d v="2025-08-12T12:23:00"/>
    <d v="2025-08-13T11:55:00"/>
    <s v="BANCO DE BOGOTA"/>
    <s v="SOFTWARE"/>
    <s v="ACTUALIZACION"/>
    <s v="TECNOLOGIA"/>
    <s v="CERRADO"/>
    <s v="12-08 SE ESCALA PARA VISITA. LLAMAR ANTES DE VISITAR, CONFIRMAR FALLA Y DATOS_x000a_0_x000a_13-08 / SOLUCIÓN: SE LLEGA LA DIRECCIÓN INDICADA Y SE REALIZA MANTENIMIENTO A LOS DATÁFONOS, SE VALIDAN CONEXIONES DE DATOS Y ELÉCTRICA, CONFIGURACIÓN Y VERSIONAMIENTO OK, USURARIOS OK, CIERRES HABILITADOS, SE REALIZAN PRUEBAS EXITOSAS. COMERCIO INDICA QUE TAMBIÉN SOLICITÓ EL CAMBIO DE UNA DE LAS BASES DATÁFONO SE LE INDICA QUE DEBE LLAMAR PARA GENERAR LA ORDEN DE CAMBIO DE LA BASE / USUARIO: Gladys Correa TELEFONO: 3103037991 CORREO: cajaprincipaltintal@smartmobile.com.co"/>
    <s v="VISITA_TÉCNICA"/>
    <s v="AA008109-A00YZ393"/>
    <s v="TIPO I"/>
    <s v="TERRESTRE"/>
    <s v="GARCIA PASTRANA KEVIN FERNANDO"/>
    <n v="1"/>
    <n v="0"/>
    <n v="65960.072302"/>
    <n v="75096.394270399993"/>
    <n v="65960.072302"/>
    <m/>
    <m/>
    <m/>
    <m/>
    <m/>
    <m/>
  </r>
  <r>
    <s v="BOGOTA"/>
    <x v="2"/>
    <x v="2"/>
    <n v="11001"/>
    <n v="5754137"/>
    <n v="16748683"/>
    <s v="INCIDENTE"/>
    <s v="CUNDINAMARCA"/>
    <s v="BOGOTA"/>
    <s v="PAPELERIA PROTON"/>
    <s v="REDEBAN"/>
    <s v="FO-25-1367092"/>
    <d v="2025-08-12T13:30:00"/>
    <d v="2025-08-13T12:05:00"/>
    <s v="BANCO DE BOGOTA"/>
    <s v="HARDWARE"/>
    <s v="NO ENCIENDE SE REINICIA"/>
    <s v="FUENTE PODER AVERIADA"/>
    <s v="CERRADO"/>
    <s v="12-08 SE ESCALA PARA VISITA. LLAMAR ANTES DE VISITAR, CONFIRMAR FALLA Y DATOS_x000a_0_x000a_13-08 / SOLUCIÓN: SE VISITA CB AVAL, SE CAMBIA VERSIÓN DEL SOFTWARE, SE CAMBIA FUENTE DE PODER POR QUE ESTÁ DETERIORADO Y GENERA REINICIOS CONSTANTES, SE DEJAN USUARIOS DEL CLIENTE, SE REALIZAN PRUEBAS OK, SE HABILITAN CIERRES, SE SIEMBRA TARJETA #6647 / USUARIO: Andrea Lemus TELEFONO: 3202500041 CORREO: almacenypapeleriaproton@gmail.com"/>
    <s v="VISITA_TÉCNICA"/>
    <s v="AA000947"/>
    <s v="TIPO I"/>
    <s v="TERRESTRE"/>
    <s v="VEGA MANRIQUE JONATAN MAURICIO"/>
    <n v="1"/>
    <n v="0"/>
    <n v="65960.072302"/>
    <n v="75096.394270399993"/>
    <n v="65960.072302"/>
    <m/>
    <m/>
    <m/>
    <m/>
    <m/>
    <m/>
  </r>
  <r>
    <s v="BOGOTA"/>
    <x v="2"/>
    <x v="2"/>
    <n v="11001"/>
    <n v="5754518"/>
    <n v="15795594"/>
    <s v="INCIDENTE"/>
    <s v="CUNDINAMARCA"/>
    <s v="BOGOTA"/>
    <s v="TELECOMUNICACIONES INTERGALACT"/>
    <s v="REDEBAN"/>
    <s v="FO-25-1368034"/>
    <d v="2025-08-12T15:55:00"/>
    <d v="2025-08-13T12:30:00"/>
    <s v="BANCO DE BOGOTA"/>
    <s v="HARDWARE"/>
    <s v="IMPRESION"/>
    <s v="NO AVANZA PAPEL"/>
    <s v="CERRADO"/>
    <s v="12-08 SE ESCALA PARA VISITA. LLAMAR ANTES DE VISITAR, CONFIRMAR FALLA Y DATOS_x000a_0_x000a_13-08 / SOLUCIÓN: CAMBIO DE EQUIPO POR DAÑO EN IMPRESORA PRUEBAS OK  / USUARIO: Carmen Pongota TELEFONO: 3113060479 CORREO: intergalactica2011@gmail.com"/>
    <s v="VISITA_TÉCNICA"/>
    <s v="BBBB8482"/>
    <s v="TIPO I"/>
    <s v="TERRESTRE"/>
    <s v="GOMEZ VEGA DAVID SNEYDER"/>
    <n v="1"/>
    <n v="0"/>
    <n v="65960.072302"/>
    <n v="75096.394270399993"/>
    <n v="65960.072302"/>
    <m/>
    <m/>
    <m/>
    <m/>
    <m/>
    <m/>
  </r>
  <r>
    <s v="MEDELLIN"/>
    <x v="4"/>
    <x v="4"/>
    <n v="5579"/>
    <n v="5752318"/>
    <n v="18737445"/>
    <s v="INCIDENTE"/>
    <s v="ANTIOQUIA"/>
    <s v="PUERTO BERRIO"/>
    <s v="RIO COMUNICACIONES"/>
    <s v="REDEBAN"/>
    <s v="FO-25-1360737"/>
    <d v="2025-08-11T12:44:00"/>
    <d v="2025-08-13T14:14:00"/>
    <s v="BANCO DE BOGOTA"/>
    <s v="USUARIO"/>
    <s v="LECTOR DE TARJETAS"/>
    <s v="OBSTRUCCION DEL LECTOR"/>
    <s v="CERRADO"/>
    <s v="11-08 EN COMUNICACION CON LA SEÑORA YESINA HURTADO AL NUMERO 3233269346, CONFIRMA FALLA, DATOS CORRECTOS. SE ESCALA PARA VISITA_x000a_0_x000a_13-08 / SOLUCIÓN: LIMPIEZA DE LECTOR CHIP CON OBSTRUCCIÓN OK PRUEBAS OK / USUARIO: Yesenia hurtado TELEFONO: 3233269346 CORREO: comercialptoberrio@riocomunicaciones.co"/>
    <s v="VISITA_TÉCNICA"/>
    <s v="9L8ZZ323"/>
    <s v="TIPO III"/>
    <s v="TERRESTRE"/>
    <s v="PAREJA ECHAVARRIA JHON DAVID"/>
    <n v="1"/>
    <n v="0"/>
    <n v="275728.78077800001"/>
    <n v="196536.5258152"/>
    <n v="275728.78077800001"/>
    <m/>
    <m/>
    <m/>
    <m/>
    <m/>
    <m/>
  </r>
  <r>
    <s v="APARTADO"/>
    <x v="4"/>
    <x v="4"/>
    <n v="5172"/>
    <n v="5750687"/>
    <n v="89209292"/>
    <s v="INCIDENTE"/>
    <s v="ANTIOQUIA"/>
    <s v="CHIGORODO"/>
    <s v="PAPELERIA Y VARIEDADES LEA.DISA"/>
    <s v="REDEBAN"/>
    <s v="FO-25-1354724"/>
    <d v="2025-08-09T12:34:00"/>
    <d v="2025-08-13T15:06:00"/>
    <s v="BANCO DE BOGOTA"/>
    <s v="HARDWARE"/>
    <s v="NO ENCIENDE"/>
    <s v="DAÑO POS"/>
    <s v="CERRADO"/>
    <s v="09-08 SE ESCALA PARA VISITA. LLAMAR ANTES DE VISITAR, CONFIRMAR FALLA Y DATOS._x000a_0_x000a_13-08 / SOLUCIÓN: EQUIPO NO ENCIENDE, SE REALIZA CAMBIO DATAFONO / USUARIO: Yuri Lorena Gil TELEFONO: 3045790289 CORREO: usuga6940@gmail.com"/>
    <s v="VISITA_TÉCNICA"/>
    <s v="FAPZZ190"/>
    <s v="TIPO II"/>
    <s v="TERRESTRE"/>
    <s v="CASTRO HENAO DANIEL ESTEBAN"/>
    <n v="1"/>
    <n v="0"/>
    <n v="144967.87232000002"/>
    <n v="140395.6348884"/>
    <n v="144967.87232000002"/>
    <m/>
    <m/>
    <m/>
    <m/>
    <m/>
    <m/>
  </r>
  <r>
    <s v="CUCUTA"/>
    <x v="5"/>
    <x v="5"/>
    <n v="54405"/>
    <n v="5753232"/>
    <n v="19087709"/>
    <s v="INCIDENTE"/>
    <s v="NORTE DE SANTANDER"/>
    <s v="LOS PATIOS"/>
    <s v="MINI ABASTOS LA CAMPINA"/>
    <s v="REDEBAN"/>
    <s v="FO-25-1367561"/>
    <d v="2025-08-12T08:00:00"/>
    <d v="2025-08-13T15:21:00"/>
    <s v="BANCO DE BOGOTA"/>
    <s v="ENTIDAD"/>
    <s v="ERROR DE TRANSACCIONES"/>
    <s v="SIN CUPO HABILITADO"/>
    <s v="CERRADO"/>
    <s v="12-08 SE ESCALA PARA VISITA. LLAMAR ANTES DE VISITAR, CONFIRMAR FALLA Y DATOS_x000a_0_x000a_12-08 / SOLUCIÓN: SE REALIZA VISITA AL COMERCIO Y SE ENCUENTRA DATAFONO ERROR EN PARÁMETRO, SE REALIZA MANTENIMIENTO Y SE MONTA VERSIÓN 10.6, NO SE PUEDE REALIZAR INICIALIZACION POR CAÍDA MASIVA EN SERVIDOR DE RBM EQUIPO QUEDA SIN INICIALIZAR SE LE INDICA AL CLIENTE QUE SE DEBE REPROGRAMAR VISITA PARA EL DÍA 13/08/2025 POR CAÍDA MASIVA DE RBM EN SERVIDOR / USUARIO: Martha Arias TELEFONO: 3151196794 CORREO: zuluagapatiossas@hotmail.com_x000a_0_x000a_13-08 / SOLUCIÓN: SE CONFIRMA EL BLOQUEO DEL PUNTO POR PARTE DE LA ENTIDAD BANCARIA. SE LE INDICA AL USUARIO QUE DEBE COMUNICARSE DIRECTAMENTE CON LOS ASESORES DEL BANCO PARA GESTIONAR EL LEVANTAMIENTO DEL BLOQUEO._x000a_SE PROCEDE CON EL CIERRE DE LA ORDEN, CON AUTORIZACIÓN DE LA RED REDEBAN / USUARIO: Martha Arias TELEFONO: 3151196794 CORREO: zuluagapatiossas@hotmail.com"/>
    <s v="VISITA_TÉCNICA"/>
    <s v="XP00I262"/>
    <s v="TIPO I"/>
    <s v="TERRESTRE"/>
    <s v="PACHECO BUITRAGO JAVIER ALONSO"/>
    <n v="2"/>
    <n v="0"/>
    <n v="65960.072302"/>
    <n v="75096.394270399993"/>
    <n v="131920.144604"/>
    <m/>
    <m/>
    <m/>
    <m/>
    <m/>
    <m/>
  </r>
  <r>
    <s v="BOGOTA"/>
    <x v="2"/>
    <x v="2"/>
    <n v="11001"/>
    <n v="5755556"/>
    <n v="16323651"/>
    <s v="INCIDENTE"/>
    <s v="CUNDINAMARCA"/>
    <s v="BOGOTA"/>
    <s v="NICONET"/>
    <s v="REDEBAN"/>
    <s v="FO-25-1372816"/>
    <d v="2025-08-13T10:24:00"/>
    <d v="2025-08-13T15:24:00"/>
    <s v="BANCO DE BOGOTA"/>
    <s v="ENTIDAD"/>
    <s v="AVAL TARJETA DE SEMBRADO"/>
    <s v="RESEMBRADO DE TARJETA"/>
    <s v="CERRADO"/>
    <s v="13-08 SE ESCALA A LA RED PARA AUTORIZACION DE SOLICITUD ** LA RED: POR FAVOR INFORMARLE AL CLIENTE QUE DEBE DAR EL &lt;&lt;ACUSE DE RECIBIDO CON EL BANCO&gt;&gt; PARA QUE SEAN ELLOS QUIENES NOS DEL EL VO. BO. Y HAGAN LA SOLICITUD DIRECTA DE RESEMBRADO, POR LO ANTERIOR, INFORMAR AL CLIENTE, DOCUMENTAR Y CERRAR ACTIVIDAD_x000a_0_x000a_13-08 / SOLUCIÓN:  / USUARIO:  TELEFONO:  CORREO: "/>
    <s v="SOPORTE_TELEFÓNICO"/>
    <n v="0"/>
    <s v="TIPO I"/>
    <s v="TERRESTRE"/>
    <n v="0"/>
    <n v="0"/>
    <n v="0"/>
    <n v="41241.0800752"/>
    <n v="0"/>
    <n v="41241.0800752"/>
    <m/>
    <m/>
    <m/>
    <m/>
    <m/>
    <m/>
  </r>
  <r>
    <s v="PASTO"/>
    <x v="0"/>
    <x v="0"/>
    <n v="52001"/>
    <n v="5755309"/>
    <n v="24232514"/>
    <s v="INCIDENTE"/>
    <s v="NARIÑO"/>
    <s v="PASTO"/>
    <s v="SERVIPAGOS DE NARINO"/>
    <s v="REDEBAN"/>
    <s v="FO-25-1370051"/>
    <d v="2025-08-13T09:17:00"/>
    <d v="2025-08-13T15:40:00"/>
    <s v="BANCO DE BOGOTA"/>
    <s v="HARDWARE"/>
    <s v="COMUNICACION"/>
    <s v="DAÑO POS"/>
    <s v="CERRADO"/>
    <s v="13-08 SE ESCALA PARA VISITA. LLAMAR ANTES DE VISITAR, CONFIRMAR FALLA Y DATOS_x000a_0_x000a_13-08 / SOLUCIÓN: SE REALIZA VISITA AL CORRESPONSAL, DATAFONO TIENE ERROR TLS ES NECESARIO CAMBIARLO PERO CLIENTE NO CUENTA CON LA TARJETA DE SEMBRADO, SE LE INFORMA QUE CUANDO TENGA LA TARJETA SE COMUNIQUE NUEVAMENTE PARA SOLICITAR LA VISITA / USUARIO: XIMENA DELGADO TELEFONO: 3164485549 CORREO: ximena.edb@gmail.com"/>
    <s v="VISITA_TÉCNICA"/>
    <s v="7A00B197"/>
    <s v="TIPO I"/>
    <s v="TERRESTRE"/>
    <s v="GUERRERO RAMIREZ OSCAR DARIO"/>
    <n v="1"/>
    <n v="0"/>
    <n v="65960.072302"/>
    <n v="75096.394270399993"/>
    <n v="65960.072302"/>
    <m/>
    <m/>
    <m/>
    <m/>
    <m/>
    <m/>
  </r>
  <r>
    <s v="BOGOTA"/>
    <x v="2"/>
    <x v="2"/>
    <n v="11001"/>
    <n v="5755400"/>
    <n v="14806186"/>
    <s v="INCIDENTE"/>
    <s v="CUNDINAMARCA"/>
    <s v="BOGOTA"/>
    <s v="MISCELANEA HUGOS"/>
    <s v="REDEBAN"/>
    <s v="FO-25-1370274"/>
    <d v="2025-08-13T09:44:00"/>
    <d v="2025-08-13T15:48:00"/>
    <s v="BANCO DE BOGOTA"/>
    <s v="HARDWARE"/>
    <s v="TECLADO"/>
    <s v="DAÑO POS"/>
    <s v="CERRADO"/>
    <s v="13-08 SE ESCALA PARA VISITA. LLAMAR ANTES DE VISITAR, CONFIRMAR FALLA Y DATOS_x000a_0_x000a_13-08 / SOLUCIÓN: SE VISITA COMERCIO CB AVAL, EN EL SITIO EL CLIENTE NOS INDICA QUE EL DATÁFONO SE ENCUENTRA DETERIORADO EL TECLADO LA TAPA DE LA IMPRESORA Y CABLEADO, ADICIONAL A ELLO EL CLIENTE INFORMA QUE PRESENTA REINICIOS Y DUPLICIDAD EN ALGUNAS TRANSACCIONES NO SE PUEDE REALIZAR EL CAMBIO DEL EQUIPO PORQUE EL CLIENTE NO CUENTA CON LA TARJETA DE SEMBRADO SE LE INFORMA QUE CUANDO TENGA LA TARJETA EN SU PODER SE COMUNIQUE NUEVAMENTE PARA VISITAR Y PODER HACER EL CAMBIO Y DEJAR EL CORRESPONSAL ACTIVO SE CIERRA LA VISITA, NO SE MANIPULAN EQUIPOS. / USUARIO: Hugo Torres TELEFONO: 3128761465 CORREO: controldevisitadigital@gmail.com"/>
    <s v="VISITA_TÉCNICA"/>
    <n v="0"/>
    <s v="TIPO I"/>
    <s v="TERRESTRE"/>
    <s v="VEGA MANRIQUE JONATAN MAURICIO"/>
    <n v="1"/>
    <n v="0"/>
    <n v="65960.072302"/>
    <n v="75096.394270399993"/>
    <n v="65960.072302"/>
    <m/>
    <m/>
    <m/>
    <m/>
    <m/>
    <m/>
  </r>
  <r>
    <s v="MEDELLIN"/>
    <x v="4"/>
    <x v="4"/>
    <n v="27361"/>
    <n v="5750695"/>
    <n v="18719518"/>
    <s v="INCIDENTE"/>
    <s v="CHOCO"/>
    <s v="ISTMINA"/>
    <s v="TEAM COMMUNICATIONS ISTMINA"/>
    <s v="REDEBAN"/>
    <s v="FO-25-1354726"/>
    <d v="2025-08-09T12:41:00"/>
    <d v="2025-08-13T16:55:00"/>
    <s v="BANCO DE BOGOTA"/>
    <s v="HARDWARE"/>
    <s v="TECLADO"/>
    <s v="DAÑO POS"/>
    <s v="CERRADO"/>
    <s v="09-08 SE ESCALA PARA VISITA. LLAMAR ANTES DE VISITAR, CONFIRMAR FALLA Y DATOS._x000a_0_x000a_13-08 / SOLUCIÓN: SE REALIZA CAMBIO DE EQUIPO POR DAÑO EN EL TECLADO, SE REALIZAN PRUEBAS Y E EL CB QUEDA OPERATIVO / USUARIO: Yei Emith Moreno Asprilla TELEFONO: 3215343640 CORREO: cajaistmina@teamcomunicaciones.com"/>
    <s v="VISITA_TÉCNICA"/>
    <s v="10PZZ071"/>
    <s v="TIPO IV ESPECIAL"/>
    <s v="AEREO"/>
    <s v="ROBLEDO DIAZ ANDRES FELIPE"/>
    <n v="1"/>
    <n v="0"/>
    <n v="988462.96268840006"/>
    <n v="196536.5258152"/>
    <n v="988462.96268840006"/>
    <m/>
    <m/>
    <m/>
    <m/>
    <m/>
    <m/>
  </r>
  <r>
    <s v="VILLAVICENCIO"/>
    <x v="1"/>
    <x v="1"/>
    <n v="50001"/>
    <n v="5755275"/>
    <n v="18715763"/>
    <s v="INCIDENTE"/>
    <s v="META"/>
    <s v="VILLAVICENCIO"/>
    <s v="JANN CELPHONE CVS CENTRO"/>
    <s v="REDEBAN"/>
    <s v="FO-25-1370046"/>
    <d v="2025-08-13T09:12:00"/>
    <d v="2025-08-13T16:59:00"/>
    <s v="BANCO DE BOGOTA"/>
    <s v="HARDWARE"/>
    <s v="LECTOR DE BARRAS"/>
    <s v="CABLE LECTORA AVERIADO"/>
    <s v="CERRADO"/>
    <s v="13-08 SE ESCALA PARA VISITA. LLAMAR ANTES DE VISITAR, CONFIRMAR FALLA Y DATOS_x000a_0_x000a_13-08 / SOLUCIÓN: SE REALIZA CAMBIÓ DE LECTORA Y HUB POR DAÑO. SE INSTALA NUEVO HUB Y LECTORA SE CONFIGURA Y SE REALIZAN PRUEBAS EXITOSAS PRUEBAS OK / USUARIO: Jenifer Barbosa TELEFONO: 3133450586 CORREO: contabilidad@janncellphone.com.co"/>
    <s v="VISITA_TÉCNICA"/>
    <s v="BA009744"/>
    <s v="TIPO I"/>
    <s v="TERRESTRE"/>
    <s v="GARZON RUIZ LUIS MIGUEL"/>
    <n v="1"/>
    <n v="0"/>
    <n v="65960.072302"/>
    <n v="75096.394270399993"/>
    <n v="65960.072302"/>
    <m/>
    <m/>
    <m/>
    <m/>
    <m/>
    <m/>
  </r>
  <r>
    <s v="YOPAL"/>
    <x v="1"/>
    <x v="1"/>
    <n v="85263"/>
    <n v="5753433"/>
    <n v="16541369"/>
    <s v="INCIDENTE"/>
    <s v="CASANARE"/>
    <s v="PORE"/>
    <s v="BEATRIZ GUARNIZO Y ABOGADOS"/>
    <s v="REDEBAN"/>
    <s v="FO-25-1364193"/>
    <d v="2025-08-12T09:28:00"/>
    <d v="2025-08-14T07:41:00"/>
    <s v="BANCO DE BOGOTA"/>
    <s v="ENTIDAD"/>
    <s v="AVAL TARJETA DE SEMBRADO"/>
    <s v="NO EXISTE COMPROBANTE"/>
    <s v="CERRADO"/>
    <s v="12-08 SE ESCALA PARA VISITA. LLAMAR ANTES DE VISITAR, CONFIRMAR FALLA Y DATOS_x000a_0_x000a_13-08 / SOLUCIÓN: EN COMUNICACIÓN CON LA SEÑORA BEATRIZ GUARNIZO AL NUMERO 3227282439, SE INDICA LA FALLA ES POR PARTE DE LA TARJETA DE SEMBRADO, SE ESCALA A RBM E INDICA QUE SE DEBE SOLICITAR UNA NUEVA TARJETA, SE LE INFORMA AL CLIENTE QUE DEBE REALIZAR LA SOLICITUD DE LA NUEVA TARJETA / USUARIO: BEATRIZ GUARNIZO TELEFONO: 3227282439 CORREO: controldevisitadigital@gmail.com"/>
    <s v="SOPORTE_TELEFÓNICO"/>
    <n v="0"/>
    <s v="TIPO II"/>
    <s v="TERRESTRE"/>
    <s v="BERNAL ELAICA EDGAR ALEXIS"/>
    <n v="0"/>
    <n v="0"/>
    <n v="41241.0800752"/>
    <n v="0"/>
    <n v="41241.0800752"/>
    <m/>
    <m/>
    <m/>
    <m/>
    <m/>
    <m/>
  </r>
  <r>
    <s v="PASTO"/>
    <x v="0"/>
    <x v="0"/>
    <n v="86568"/>
    <n v="5755376"/>
    <n v="89097511"/>
    <s v="INCIDENTE"/>
    <s v="PUTUMAYO"/>
    <s v="PUERTO ASIS"/>
    <s v="JESMAR PUERTO ASIS"/>
    <s v="REDEBAN"/>
    <s v="FO-25-1370270"/>
    <d v="2025-08-13T09:36:00"/>
    <d v="2025-08-14T08:47:00"/>
    <s v="BANCO DE BOGOTA"/>
    <s v="HARDWARE"/>
    <s v="ACTUALIZACION"/>
    <s v="VERSION CAMBIO POS"/>
    <s v="CERRADO"/>
    <s v="13-08 EN COMUNICACION CON LA SEÑORA CLAUDIA LUFAN AL NUMERO 3115320495, CONFIRMA FALLA, DATOS CORRECTOS. SE ESCALA PARA VISITA_x000a_0_x000a_14-08 / SOLUCIÓN: SE VISITA CB. SE EVIDENCIA DATAFONO QUE SE BLOQUEA Y ALGUNAS VECES SE REINICIA. SE REALIZA MANTENIMIENTO, SE FORMATEA, SE REINSTALAR VERSIÓN Y SE RECONFIGURA. SE REALIZA SEMBRADO DE TARJETA Y SE CREAN USUARIOS. QUEDA OPERATIVO / USUARIO: CLAUDIA LUFAN TELEFONO: 3115320495 CORREO: jesmarpuertoasis@gmail.com"/>
    <s v="VISITA_TÉCNICA"/>
    <s v="A1SZZ598"/>
    <s v="TIPO IV"/>
    <s v="TERRESTRE"/>
    <s v="CASTILLO HERRERA ALEX RICARDO"/>
    <n v="1"/>
    <n v="0"/>
    <n v="479588.87655000004"/>
    <n v="196536.5258152"/>
    <n v="479588.87655000004"/>
    <m/>
    <m/>
    <m/>
    <m/>
    <m/>
    <m/>
  </r>
  <r>
    <s v="BOGOTA"/>
    <x v="2"/>
    <x v="2"/>
    <n v="25377"/>
    <n v="5755372"/>
    <n v="90114644"/>
    <s v="INCIDENTE"/>
    <s v="CUNDINAMARCA"/>
    <s v="LA CALERA"/>
    <s v="SIONAP COMUNICACIONES"/>
    <s v="REDEBAN"/>
    <s v="FO-25-1370264"/>
    <d v="2025-08-13T09:34:00"/>
    <d v="2025-08-14T10:27:00"/>
    <s v="BANCO DE BOGOTA"/>
    <s v="ENTIDAD"/>
    <s v="AVAL TARJETA DE SEMBRADO"/>
    <s v="TARJETA INACTIVA"/>
    <s v="CERRADO"/>
    <s v="13-08 SE ESCALA PARA VISITA. LLAMAR ANTES DE VISITAR, CONFIRMAR FALLA Y DATOS_x000a_0_x000a_14-08 / SOLUCIÓN: SE VISITA CB POR FALLA EN TRANSACCIONES TARJETA INVALIDA SE PROCEDE A GENERAR RESEMBRADO DE TARJETA REALIZANDO TRANSACCIONES DE PRUEBA OK, SE DEJA CB OPERANDO SIN NOVEDAD / USUARIO: Andrés López TELEFONO: 3014109704 CORREO: sionapcomunicaciones@hotmail.com"/>
    <s v="VISITA_TÉCNICA"/>
    <s v="V9ZZZ608"/>
    <s v="TIPO II"/>
    <s v="TERRESTRE"/>
    <s v="ROMERO ROJAS BREIDY JHOHAN"/>
    <n v="1"/>
    <n v="0"/>
    <n v="144967.87232000002"/>
    <n v="140395.6348884"/>
    <n v="144967.87232000002"/>
    <m/>
    <m/>
    <m/>
    <m/>
    <m/>
    <m/>
  </r>
  <r>
    <s v="BOGOTA"/>
    <x v="2"/>
    <x v="2"/>
    <n v="11001"/>
    <n v="5757105"/>
    <n v="14806186"/>
    <s v="INCIDENTE"/>
    <s v="CUNDINAMARCA"/>
    <s v="BOGOTA"/>
    <s v="MISCELANEA HUGOS"/>
    <s v="REDEBAN"/>
    <s v="FO-25-1375239"/>
    <d v="2025-08-14T09:23:00"/>
    <d v="2025-08-14T10:42:00"/>
    <s v="BANCO DE BOGOTA"/>
    <s v="ENTIDAD"/>
    <s v="AVAL TARJETA DE SEMBRADO"/>
    <s v="RESEMBRADO DE TARJETA"/>
    <s v="CERRADO"/>
    <s v="14-08 SE ESCALA A LA RED PARA AUTORIZACION DE SOLICITUD ** LA RED: POR FAVOR INFORMARLE AL CLIENTE QUÉ DEBE DAR EL &lt;&lt;ACUSE DE RECIBIDO CON EL BANCO&gt;&gt; PARA QUÉ SEAN ELLOS QUIENES NOS DEL EL VO. BO. Y HAGAN LA SOLICITUD DIRECTA DE RESEMBRADO, POR LO ANTERIOR, INFORMAR AL CLIENTE, DOCUMENTAR Y CERRAR ACTIVIDAD_x000a_NOTA: NO TIENE VO. BO. DE LA ENTIDAD A LA FECHA_x000a_0_x000a_14-08 / SOLUCIÓN:  / USUARIO:  TELEFONO:  CORREO: "/>
    <s v="SOPORTE_TELEFÓNICO"/>
    <n v="0"/>
    <s v="TIPO I"/>
    <s v="TERRESTRE"/>
    <n v="0"/>
    <n v="0"/>
    <n v="0"/>
    <n v="41241.0800752"/>
    <n v="0"/>
    <n v="41241.0800752"/>
    <m/>
    <m/>
    <m/>
    <m/>
    <m/>
    <m/>
  </r>
  <r>
    <s v="CUCUTA"/>
    <x v="5"/>
    <x v="5"/>
    <n v="54874"/>
    <n v="5757150"/>
    <n v="20122966"/>
    <s v="INCIDENTE"/>
    <s v="NORTE DE SANTANDER"/>
    <s v="VILLA DEL ROSARIO"/>
    <s v="BD Y VARIEDADES MAFER Y JUANPA"/>
    <s v="REDEBAN"/>
    <s v="FO-25-1375240"/>
    <d v="2025-08-14T09:40:00"/>
    <d v="2025-08-14T10:47:00"/>
    <s v="BANCO DE BOGOTA"/>
    <s v="ENTIDAD"/>
    <s v="AVAL TARJETA DE SEMBRADO"/>
    <s v="RESEMBRADO DE TARJETA"/>
    <s v="CERRADO"/>
    <s v="14-08 SE ESCALA A LA RED PARA AUTORIZACION DE SOLICITUD ** LA RED: POR FAVOR INFORMARLE AL CLIENTE QUÉ DEBE DAR EL &lt;&lt;ACUSE DE RECIBIDO CON EL BANCO&gt;&gt; PARA QUÉ SEAN ELLOS QUIENES NOS DEL EL VO. BO. Y HAGAN LA SOLICITUD DIRECTA DE RESEMBRADO, POR LO ANTERIOR, INFORMAR AL CLIENTE, DOCUMENTAR Y CERRAR ACTIVIDAD_x000a_NOTA: NO TIENE VO. BO. DE LA ENTIDAD A LA FECHA_x000a_0_x000a_14-08 / SOLUCIÓN:  / USUARIO:  TELEFONO:  CORREO: "/>
    <s v="SOPORTE_TELEFÓNICO"/>
    <n v="0"/>
    <s v="TIPO I"/>
    <s v="TERRESTRE"/>
    <n v="0"/>
    <n v="0"/>
    <n v="0"/>
    <n v="41241.0800752"/>
    <n v="0"/>
    <n v="41241.0800752"/>
    <m/>
    <m/>
    <m/>
    <m/>
    <m/>
    <m/>
  </r>
  <r>
    <s v="BOGOTA"/>
    <x v="2"/>
    <x v="2"/>
    <n v="11001"/>
    <n v="5755864"/>
    <n v="89267346"/>
    <s v="INCIDENTE"/>
    <s v="CUNDINAMARCA"/>
    <s v="BOGOTA"/>
    <s v="DON PAGO GNAVAS - VARIEDADES VALE"/>
    <s v="REDEBAN"/>
    <s v="FO-25-1371276"/>
    <d v="2025-08-13T11:54:00"/>
    <d v="2025-08-14T11:53:00"/>
    <s v="BANCO DE BOGOTA"/>
    <s v="SOFTWARE"/>
    <s v="LECTOR DE BARRAS"/>
    <s v="LECTOR DESCONFIGURADO"/>
    <s v="CERRADO"/>
    <s v="13-08 SE ESCALA PARA VISITA. LLAMAR ANTES DE VISITAR, CONFIRMAR FALLA Y DATOS_x000a_0_x000a_14-08 / SOLUCIÓN: SE VISITA COMERCIO CB AVAL, SE RECONFIGURA EL LECTOR DE BARRAS, SE REALIZAN PRUEBAS OK, NO UPS, NO SE ALTERAN USUARIOS / USUARIO: Augusto Sotelo TELEFONO: 3178925980 CORREO: jase.espitia1974@gmail.com"/>
    <s v="VISITA_TÉCNICA"/>
    <s v="SAUZZ086"/>
    <s v="TIPO I"/>
    <s v="TERRESTRE"/>
    <s v="VEGA MANRIQUE JONATAN MAURICIO"/>
    <n v="1"/>
    <n v="0"/>
    <n v="65960.072302"/>
    <n v="75096.394270399993"/>
    <n v="65960.072302"/>
    <m/>
    <m/>
    <m/>
    <m/>
    <m/>
    <m/>
  </r>
  <r>
    <s v="YOPAL"/>
    <x v="1"/>
    <x v="1"/>
    <n v="85139"/>
    <n v="5756728"/>
    <n v="15753395"/>
    <s v="INCIDENTE"/>
    <s v="CASANARE"/>
    <s v="MANI"/>
    <s v="AGROPECUARIA MULTICAMPO"/>
    <s v="REDEBAN"/>
    <s v="FO-25-1373108"/>
    <d v="2025-08-13T17:34:00"/>
    <d v="2025-08-14T12:49:00"/>
    <s v="BANCO DE BOGOTA"/>
    <s v="SOFTWARE"/>
    <s v="COMUNICACION"/>
    <s v="VERIFIQUE PARAMETROS"/>
    <s v="CERRADO"/>
    <s v="13-08 SE ESCALA PARA VISITA. LLAMAR ANTES DE VISITAR, CONFIRMAR FALLA Y DATOS_x000a_0_x000a_14-08 / SOLUCIÓN: SE VISITA COMERCIO SE REALIZA CAMBIO DE DATAFONO. PRUEBAS OK. OPERATIVO EL SERVICIO / USUARIO: ANGEL GUTIERREZ TELEFONO: 3134739106 CORREO: multicampomani@gmail.com"/>
    <s v="VISITA_TÉCNICA"/>
    <s v="SXOZZ581"/>
    <s v="TIPO II"/>
    <s v="TERRESTRE"/>
    <s v="BERNAL ELAICA EDGAR ALEXIS"/>
    <n v="1"/>
    <n v="0"/>
    <n v="144967.87232000002"/>
    <n v="140395.6348884"/>
    <n v="144967.87232000002"/>
    <m/>
    <m/>
    <m/>
    <m/>
    <m/>
    <m/>
  </r>
  <r>
    <s v="PEREIRA"/>
    <x v="0"/>
    <x v="6"/>
    <n v="63690"/>
    <n v="5757058"/>
    <n v="19374487"/>
    <s v="INCIDENTE"/>
    <s v="QUINDIO"/>
    <s v="SALENTO"/>
    <s v="DISTRIQUINDIO"/>
    <s v="REDEBAN"/>
    <s v="FO-25-1374752"/>
    <d v="2025-08-14T09:00:00"/>
    <d v="2025-08-14T12:53:00"/>
    <s v="BANCO DE BOGOTA"/>
    <s v="ENTIDAD"/>
    <s v="AVAL TARJETA DE SEMBRADO"/>
    <s v="PIN INVALIDO"/>
    <s v="CERRADO"/>
    <s v="14-08 SE ESCALA PARA VISITA. LLAMAR ANTES DE VISITAR, CONFIRMAR FALLA Y DATOS_x000a_0_x000a_14-08 / SOLUCIÓN: SE LLAMA A COMERCIO, SE LE INDICA QUE EL ERROR SE ESCALA CON ENTIDAD PARA REACTIVACIÓN DE CUENTA. SE LLAMA AL COMERCIO Y SE REALIZAN PRUEBAS EXITOSAS / USUARIO: Nasli Ramírez TELEFONO: 3117007791 CORREO: agentesalentoclaro@gmail.com"/>
    <s v="SOPORTE_TELEFÓNICO"/>
    <n v="0"/>
    <s v="TIPO II"/>
    <s v="TERRESTRE"/>
    <s v="SANCHEZ SOLORZANO JUAN SEBASTIAN"/>
    <n v="0"/>
    <n v="0"/>
    <n v="41241.0800752"/>
    <n v="0"/>
    <n v="41241.0800752"/>
    <m/>
    <m/>
    <m/>
    <m/>
    <m/>
    <m/>
  </r>
  <r>
    <s v="BOGOTA"/>
    <x v="2"/>
    <x v="2"/>
    <n v="11001"/>
    <n v="5756829"/>
    <n v="20019196"/>
    <s v="INCIDENTE"/>
    <s v="CUNDINAMARCA"/>
    <s v="BOGOTA"/>
    <s v="DON PAGO SAN MARTIN"/>
    <s v="REDEBAN"/>
    <s v="FO-25-1373654"/>
    <d v="2025-08-14T08:00:00"/>
    <d v="2025-08-14T16:22:00"/>
    <s v="BANCO DE BOGOTA"/>
    <s v="ENTIDAD"/>
    <s v="AVAL TARJETA DE SEMBRADO"/>
    <s v="TARJETA INACTIVA"/>
    <s v="CERRADO"/>
    <s v="14-08 SE ESCALA PARA VISITA. LLAMAR ANTES DE VISITAR, CONFIRMAR FALLA Y DATOS_x000a_0_x000a_14-08 / SOLUCIÓN: SE REALIZA RESEMBRANDO DE TARJETA OK TARJETA USO RESTRINGIDO, SE ESCALA A RBM Y LA ENTIDAD NOS CONFIRMAN QUE LA TARJETA ESTÁ PARA ACTIVACIÓN. ALEJANDRA SILVA NOS AUTORIZA A RETIRARNOS / USUARIO: Julieta Prieto TELEFONO: 3208260365 CORREO: julietaprieto1825@hotmail.com"/>
    <s v="VISITA_TÉCNICA"/>
    <s v="II0DZ903"/>
    <s v="TIPO I"/>
    <s v="TERRESTRE"/>
    <s v="HERNANDEZ NARANJO OSCAR EDUARDO"/>
    <n v="1"/>
    <n v="0"/>
    <n v="65960.072302"/>
    <n v="75096.394270399993"/>
    <n v="65960.072302"/>
    <m/>
    <m/>
    <m/>
    <m/>
    <m/>
    <m/>
  </r>
  <r>
    <s v="CALI"/>
    <x v="0"/>
    <x v="0"/>
    <n v="76275"/>
    <n v="5757926"/>
    <n v="16342479"/>
    <s v="INCIDENTE"/>
    <s v="VALLE DEL CAUCA"/>
    <s v="FLORIDA"/>
    <s v="CREATIVE CENTER AGEN DE PUBLIC"/>
    <s v="REDEBAN"/>
    <s v="FO-25-1377037"/>
    <d v="2025-08-14T14:25:00"/>
    <d v="2025-08-14T16:27:00"/>
    <s v="BANCO DE BOGOTA"/>
    <s v="HARDWARE"/>
    <s v="LECTOR DE BARRAS"/>
    <s v="DAÑO POS"/>
    <s v="CERRADO"/>
    <s v="14-08 SE ESCALA PARA VISITA. LLAMAR ANTES DE VISITAR, CONFIRMAR FALLA Y DATOS_x000a_0_x000a_14-08 / SOLUCIÓN: SE REALIZA CAMBIO DE LECTORA DE CÓDIGO DE BARRAS EN CB AVAL DEBIDO A QUE NO COMUNICA, SE REALIZAN PRUEBAS OK / USUARIO: Julieth Hernández TELEFONO: 3008816648 CORREO: logistcentercontabilidad@gmail.com"/>
    <s v="VISITA_TÉCNICA"/>
    <s v="LNUZZ111"/>
    <s v="TIPO II"/>
    <s v="TERRESTRE"/>
    <s v="MONTERO MUESES GIAN CARLO"/>
    <n v="1"/>
    <n v="0"/>
    <n v="144967.87232000002"/>
    <n v="140395.6348884"/>
    <n v="144967.87232000002"/>
    <m/>
    <m/>
    <m/>
    <m/>
    <m/>
    <m/>
  </r>
  <r>
    <s v="BOGOTA"/>
    <x v="2"/>
    <x v="2"/>
    <n v="11001"/>
    <n v="5756982"/>
    <n v="16748683"/>
    <s v="INCIDENTE"/>
    <s v="CUNDINAMARCA"/>
    <s v="BOGOTA"/>
    <s v="PAPELERIA PROTON"/>
    <s v="REDEBAN"/>
    <s v="FO-25-1374109"/>
    <d v="2025-08-14T08:25:00"/>
    <d v="2025-08-14T16:37:00"/>
    <s v="BANCO DE BOGOTA"/>
    <s v="USUARIO"/>
    <s v="CIERRE"/>
    <s v="COMERCIO NO REALIZA CIERRE"/>
    <s v="CERRADO"/>
    <s v="14-08 SE ESCALA PARA VISITA. LLAMAR ANTES DE VISITAR, CONFIRMAR FALLA Y DATOS_x000a_0_x000a_14-08 / SOLUCIÓN: SE VISITA COMERCIO, SE EVIDENCIA QUE NO ESTÁ HABILITADO EL CIERRE EN EL DATÁFONO, SE HABILITA EL CIERRE EN LA CONFIGURACIÓN, SE REALIZAN PRUEBAS OK, NO SE ALTERAN USUARIOS / USUARIO: Andrea Lemus TELEFONO: 3202500041 CORREO: almacenypapeleriaproton@gmail.com"/>
    <s v="VISITA_TÉCNICA"/>
    <s v="AA000947"/>
    <s v="TIPO I"/>
    <s v="TERRESTRE"/>
    <s v="VEGA MANRIQUE JONATAN MAURICIO"/>
    <n v="1"/>
    <n v="0"/>
    <n v="65960.072302"/>
    <n v="75096.394270399993"/>
    <n v="65960.072302"/>
    <m/>
    <m/>
    <m/>
    <m/>
    <m/>
    <m/>
  </r>
  <r>
    <s v="VILLAVICENCIO"/>
    <x v="1"/>
    <x v="1"/>
    <n v="50001"/>
    <n v="5757523"/>
    <n v="16664492"/>
    <s v="INCIDENTE"/>
    <s v="META"/>
    <s v="VILLAVICENCIO"/>
    <s v="PDV PARQUE DEL HACHA"/>
    <s v="REDEBAN"/>
    <s v="FO-25-1376080"/>
    <d v="2025-08-14T11:41:00"/>
    <d v="2025-08-14T16:41:00"/>
    <s v="BANCO DE BOGOTA"/>
    <s v="HARDWARE"/>
    <s v="COMUNICACION"/>
    <s v="MENSAJE CABLE DE RED DESCONECTADO"/>
    <s v="CERRADO"/>
    <s v="14-08 SE ESCALA PARA VISITA. LLAMAR ANTES DE VISITAR, CONFIRMAR FALLA Y DATOS_x000a_0_x000a_14-08 / SOLUCIÓN: SE REALIZA VISITA A CB CABLE ETH Y MAGIC BOX AVERIADO PRUEBAS OK SIN NOVEDADES / USUARIO: Yaneth Contreras TELEFONO: 3219198639 CORREO: centrodecontacto@consuerte.com.co"/>
    <s v="VISITA_TÉCNICA"/>
    <s v="BL01R031"/>
    <s v="TIPO I"/>
    <s v="TERRESTRE"/>
    <s v="CASTRILLON URREA LONDIER LEANDRO"/>
    <n v="1"/>
    <n v="0"/>
    <n v="65960.072302"/>
    <n v="75096.394270399993"/>
    <n v="65960.072302"/>
    <m/>
    <m/>
    <m/>
    <m/>
    <m/>
    <m/>
  </r>
  <r>
    <s v="BUCARAMANGA"/>
    <x v="5"/>
    <x v="5"/>
    <n v="68001"/>
    <n v="5756176"/>
    <n v="87985085"/>
    <s v="INCIDENTE"/>
    <s v="SANTANDER"/>
    <s v="BUCARAMANGA"/>
    <s v="ALMACEN DE ROPA ARISE STORE"/>
    <s v="REDEBAN"/>
    <s v="FO-25-1372801"/>
    <d v="2025-08-13T14:16:00"/>
    <d v="2025-08-14T16:44:00"/>
    <s v="BANCO DE BOGOTA"/>
    <s v="ENTIDAD"/>
    <s v="AVAL TARJETA DE SEMBRADO"/>
    <s v="RESEMBRADO EXITOSO"/>
    <s v="CERRADO"/>
    <s v="13-08 SE ESCALA A LA RED PARA AUTORIZACION DE SOLICITUD ** LA RED: POR FAVOR PROCEDER CON EL CORRESPONDIENTE RESEMBRADO DE TARJETA ** SE ESCALA PARA VISITA. LLAMAR ANTES DE VISITAR, CONFIRMAR FALLA Y DATOS_x000a_14/08/2025 SE ESTABLECE COMUNICACIÓN CON EL CLIENTE QUIEN INFORMA QUE ME ATIENDE DESPUÉS DE LAS 15:00 DEBIDO A QUE ESTA EN CITA MÉDICA_x000a_14-08 / SOLUCIÓN: SE HACE PRESENCIA EN COMERCIO SE REALIZA CAMBIO DE EQUIPO Y RESEMBRADO DE TARJETA 3287 NO SE REALIZAN PRUEBAS DEBIDO A QUE EL EQUIPO ARROJA MENSAJE TRANSACCION NO PERMITIDA SE ESCALA CON LA ENTIDAD QUIEN AUTORIZA DEJAR SEMBRADA LA TARJETA QUE ELLOS SE COMUNICAN CON EL CLIENTE / USUARIO: MARIBEL OSORIO TELEFONO: 3175937106 CORREO: arisbucaramangaclothing@gmail.com"/>
    <s v="VISITA_TÉCNICA"/>
    <s v="A4QZZ310"/>
    <s v="TIPO I"/>
    <s v="TERRESTRE"/>
    <s v="ORTEBARRERAGA MARLON STWAR"/>
    <n v="1"/>
    <n v="0"/>
    <n v="65960.072302"/>
    <n v="75096.394270399993"/>
    <n v="65960.072302"/>
    <m/>
    <m/>
    <m/>
    <m/>
    <m/>
    <m/>
  </r>
  <r>
    <s v="VILLAVICENCIO"/>
    <x v="1"/>
    <x v="1"/>
    <n v="50001"/>
    <n v="5757522"/>
    <n v="17591496"/>
    <s v="INCIDENTE"/>
    <s v="META"/>
    <s v="VILLAVICENCIO"/>
    <s v="PDV PARADERO SAN ANTONIO"/>
    <s v="REDEBAN"/>
    <s v="FO-25-1376076"/>
    <d v="2025-08-14T11:41:00"/>
    <d v="2025-08-14T17:24:00"/>
    <s v="BANCO DE BOGOTA"/>
    <s v="HARDWARE"/>
    <s v="COMUNICACION"/>
    <s v="MENSAJE CABLE DE RED DESCONECTADO"/>
    <s v="CERRADO"/>
    <s v="14-08 SE ESCALA PARA VISITA. LLAMAR ANTES DE VISITAR, CONFIRMAR FALLA Y DATOS_x000a_0_x000a_14-08 / SOLUCIÓN: SE VISITA CB Y SE REALIZA CAMBIO DE CABLE PATCH CORD Y FUENTE DE PODER POR QUE SE ENCUENTRAN EN MAL ESTADO. SE INSTALA NUEVOS CABLES Y SE REALIZAN PRUEBAS EXITOSAS PRUEBAS OK / USUARIO: Diana Gómez TELEFONO: 3144886809 CORREO: centrodecontacto@consuerte.com.co"/>
    <s v="VISITA_TÉCNICA"/>
    <s v="GZ2ZZ814"/>
    <s v="TIPO I"/>
    <s v="TERRESTRE"/>
    <s v="GARZON RUIZ LUIS MIGUEL"/>
    <n v="1"/>
    <n v="0"/>
    <n v="65960.072302"/>
    <n v="75096.394270399993"/>
    <n v="65960.072302"/>
    <m/>
    <m/>
    <m/>
    <m/>
    <m/>
    <m/>
  </r>
  <r>
    <s v="SANTA MARTA"/>
    <x v="3"/>
    <x v="3"/>
    <n v="47001"/>
    <n v="5756423"/>
    <n v="50362136"/>
    <s v="INCIDENTE"/>
    <s v="MAGDALENA"/>
    <s v="SANTA MARTA"/>
    <s v="PUNTO CELL EMMANUEL"/>
    <s v="REDEBAN"/>
    <s v="FO-25-1374759"/>
    <d v="2025-08-14T09:09:00"/>
    <d v="2025-08-15T08:06:00"/>
    <s v="BANCO DE BOGOTA"/>
    <s v="HARDWARE"/>
    <s v="COMUNICACION"/>
    <s v="DAÑO POS"/>
    <s v="CERRADO"/>
    <s v="14-08 SE ESCALA PARA VISITA. LLAMAR ANTES DE VISITAR, CONFIRMAR FALLA Y DATOS_x000a_0_x000a_14-08 / SOLUCIÓN: SE REALIZA VISITA AL PUNTO EL EQUIPO PRESENTA DAÑOS EN EL PUERTO ETHERNET SE REALIZA CAMBIO DE EQUIPO SE REALIZAN PRUEBAS TODO OK / USUARIO: Ingrid Barrios TELEFONO: 3147004950 CORREO: puntocell192@gmail.com"/>
    <s v="VISITA_TÉCNICA"/>
    <s v="SV02Z595"/>
    <s v="TIPO I"/>
    <s v="TERRESTRE"/>
    <s v="GUTIERREZ PEREZ LUIS ALBERTO"/>
    <n v="1"/>
    <n v="0"/>
    <n v="65960.072302"/>
    <n v="75096.394270399993"/>
    <n v="65960.072302"/>
    <m/>
    <m/>
    <m/>
    <m/>
    <m/>
    <m/>
  </r>
  <r>
    <s v="VILLAVICENCIO"/>
    <x v="1"/>
    <x v="1"/>
    <n v="50590"/>
    <s v="TA-25-968070"/>
    <n v="20015947"/>
    <s v="INCIDENTE"/>
    <s v="META"/>
    <s v="PUERTO RICO"/>
    <s v="ESTACION DE SERVICIO EL DORADO"/>
    <s v="REDEBAN"/>
    <s v="FO-25-1369327"/>
    <d v="2025-08-12T16:25:00"/>
    <d v="2025-08-15T08:41:12"/>
    <s v="BANCO DE BOGOTA"/>
    <s v="ENTIDAD"/>
    <s v="AVAL TARJETA DE SEMBRADO"/>
    <s v="RESEMBRADO EXITOSO"/>
    <s v="CERRADO"/>
    <s v="12-08 SE ESCALA PARA VISITA. LLAMAR ANTES DE VISITAR, CONFIRMAR FALLA Y DATOS_x000a_0_x000a_15-08 / SOLUCIÓN: SE REALIZA RESEMBRADO DE TARJETA, PRUEBAS OK / USUARIO: Edison Andrade TELEFONO: 3183059963 CORREO: edseldorado@genergy.com.co"/>
    <s v="VISITA_TÉCNICA"/>
    <s v="A4WZZ241"/>
    <s v="TIPO IV"/>
    <s v="TERRESTRE"/>
    <s v="PEDREROS CONTRERAS MICHAEL STEVENS"/>
    <n v="1"/>
    <n v="0"/>
    <n v="479588.87655000004"/>
    <n v="196536.5258152"/>
    <n v="479588.87655000004"/>
    <m/>
    <m/>
    <m/>
    <m/>
    <m/>
    <m/>
  </r>
  <r>
    <s v="CUCUTA"/>
    <x v="5"/>
    <x v="5"/>
    <n v="54001"/>
    <n v="5757309"/>
    <n v="20007522"/>
    <s v="INCIDENTE"/>
    <s v="NORTE DE SANTANDER"/>
    <s v="CUCUTA"/>
    <s v="PROGRAMACION SOFTWARE CST"/>
    <s v="REDEBAN"/>
    <s v="FO-25-1375279"/>
    <d v="2025-08-14T10:33:00"/>
    <d v="2025-08-15T09:34:00"/>
    <s v="BANCO DE BOGOTA"/>
    <s v="HARDWARE"/>
    <s v="PINPAD"/>
    <s v="ALERTADO"/>
    <s v="CERRADO"/>
    <s v="14-08 SE ESCALA PARA VISITA. LLAMAR ANTES DE VISITAR, CONFIRMAR FALLA Y DATOS_x000a_0_x000a_15-08 / SOLUCIÓN: SE CAMBIO PIN PAD POR DAÑO ALERT IRRUPTION Y DATAFONO POR TECNOLOGÍA, SE INSTALA NUEVA VERSIÓN CIERRES Y PRUEBAS OK / USUARIO: CARLOS EDUARDO LUNA TELEFONO: 3507286967 CORREO: eduardoluna67@gmail.com"/>
    <s v="VISITA_TÉCNICA"/>
    <s v="9C0EZ131"/>
    <s v="TIPO I"/>
    <s v="TERRESTRE"/>
    <s v="DURAN ACOSTA FRANK YONNY"/>
    <n v="1"/>
    <n v="0"/>
    <n v="65960.072302"/>
    <n v="75096.394270399993"/>
    <n v="65960.072302"/>
    <m/>
    <m/>
    <m/>
    <m/>
    <m/>
    <m/>
  </r>
  <r>
    <s v="BUCARAMANGA"/>
    <x v="5"/>
    <x v="5"/>
    <n v="68547"/>
    <n v="5758073"/>
    <n v="20439287"/>
    <s v="INCIDENTE"/>
    <s v="SANTANDER"/>
    <s v="PIEDECUESTA"/>
    <s v="REFLEJOS PELUQUERIA SPA"/>
    <s v="REDEBAN"/>
    <s v="FO-25-1377320"/>
    <d v="2025-08-14T15:11:00"/>
    <d v="2025-08-15T09:54:00"/>
    <s v="BANCO DE BOGOTA"/>
    <s v="HARDWARE"/>
    <s v="COMUNICACION"/>
    <s v="MENSAJE CABLE DE RED DESCONECTADO"/>
    <s v="CERRADO"/>
    <s v="14-08 SE ESCALA PARA VISITA. LLAMAR ANTES DE VISITAR, CONFIRMAR FALLA Y DATOS_x000a_0_x000a_15-08 / SOLUCIÓN: SE VISITA COMERCIO SE REALIZA EL CAMBIO DE EQUIPO DATÁFONO OK, VERSION 10.6 OK, PRUEBAS OK, LECTOR DE BARRAS OK, CB OPERATIVO, TARJETA SEMBRADO: 8908 / USUARIO: Yolanda Rocío Gualdron TELEFONO: 3164161715 CORREO: yrgualdron1@hotmail.com"/>
    <s v="VISITA_TÉCNICA"/>
    <s v="9BNZZ044"/>
    <s v="TIPO II"/>
    <s v="TERRESTRE"/>
    <s v="BARAJAS BERMUDEZ YAHIR MAURICIO"/>
    <n v="1"/>
    <n v="0"/>
    <n v="144967.87232000002"/>
    <n v="140395.6348884"/>
    <n v="144967.87232000002"/>
    <m/>
    <m/>
    <m/>
    <m/>
    <m/>
    <m/>
  </r>
  <r>
    <s v="CALI"/>
    <x v="0"/>
    <x v="0"/>
    <n v="76001"/>
    <n v="5758624"/>
    <n v="87271947"/>
    <s v="INCIDENTE"/>
    <s v="VALLE DEL CAUCA"/>
    <s v="CALI"/>
    <s v="PAPELERIA Y MISCELANEA ANGEL"/>
    <s v="REDEBAN"/>
    <s v="FO-25-1378736"/>
    <d v="2025-08-15T08:18:00"/>
    <d v="2025-08-15T10:35:00"/>
    <s v="BANCO DE BOGOTA"/>
    <s v="ENTIDAD"/>
    <s v="AVAL TARJETA DE SEMBRADO"/>
    <s v="COMERCIO SIN TARJETA DE SEMBRADO"/>
    <s v="CERRADO"/>
    <s v="15-08 LA RED: POR FAVOR REALIZAR EL CORRESPONDIENTE RESEMBRADO DE TARJETA ** SE ESCALA PARA VISITA. LLAMAR ANTES DE VISITAR, CONFIRMAR FALLA Y DATOS_x000a_0_x000a_15-08 / SOLUCIÓN: SE LLAMA AL CLIENTE E INDICA QUE NO SE ENCUENTRA EN EL COMERCIO Y QUE DEMORA EN LLEGAR. SE LE EXPLICA QUE DEBE DE SOLICITAR DE NUEVO LA VISITA / USUARIO: Sandra Pastora Jurado TELEFONO: 3113560136 CORREO: controldevisitadigital@gmail.com"/>
    <s v="VISITA_TÉCNICA"/>
    <s v="SXMZZ868"/>
    <s v="TIPO I"/>
    <s v="TERRESTRE"/>
    <s v="CUERO RUIZ JHONNY"/>
    <n v="1"/>
    <n v="0"/>
    <n v="65960.072302"/>
    <n v="75096.394270399993"/>
    <n v="65960.072302"/>
    <m/>
    <m/>
    <m/>
    <m/>
    <m/>
    <m/>
  </r>
  <r>
    <s v="CUCUTA"/>
    <x v="5"/>
    <x v="5"/>
    <n v="54405"/>
    <n v="5758170"/>
    <n v="19087709"/>
    <s v="INCIDENTE"/>
    <s v="NORTE DE SANTANDER"/>
    <s v="LOS PATIOS"/>
    <s v="MINI ABASTOS LA CAMPINA"/>
    <s v="REDEBAN"/>
    <s v="FO-25-1377684"/>
    <d v="2025-08-14T15:48:00"/>
    <d v="2025-08-15T11:08:00"/>
    <s v="BANCO DE BOGOTA"/>
    <s v="ENTIDAD"/>
    <s v="ERROR DE TRANSACCIONES"/>
    <s v="SIN CUPO HABILITADO"/>
    <s v="CERRADO"/>
    <s v="14-08 SE ESCALA PARA VISITA. LLAMAR ANTES DE VISITAR, CONFIRMAR FALLA Y DATOS_x000a_0_x000a_15-08 / SOLUCIÓN: SE REALIZÓ VISITA AL COMERCIO Y NO SE PUEDE INCIALIZAR TERMINAL, SE ESCALA EL CASO CON LA PARTE DE OPERACIONES DE RBM Y SE IDENTIFICA QUE SE ENCUENTRA BLOQUEADO POR LA PARTE DE INCOCREDITO Y LA RED / USUARIO: Martha Arias TELEFONO: 3151196794 CORREO: zuluagapatiossas@hotmail.com"/>
    <s v="VISITA_TÉCNICA"/>
    <s v="XP00I262"/>
    <s v="TIPO I"/>
    <s v="TERRESTRE"/>
    <s v="MORA VEGA JEAMPIER"/>
    <n v="1"/>
    <n v="0"/>
    <n v="65960.072302"/>
    <n v="75096.394270399993"/>
    <n v="65960.072302"/>
    <m/>
    <m/>
    <m/>
    <m/>
    <m/>
    <m/>
  </r>
  <r>
    <s v="BOGOTA"/>
    <x v="2"/>
    <x v="2"/>
    <n v="73449"/>
    <n v="5756964"/>
    <n v="13197504"/>
    <s v="INCIDENTE"/>
    <s v="TOLIMA"/>
    <s v="MELGAR"/>
    <s v="MOVILCO MELGAR"/>
    <s v="REDEBAN"/>
    <s v="FO-25-1374105"/>
    <d v="2025-08-14T08:14:00"/>
    <d v="2025-08-15T12:12:00"/>
    <s v="BANCO DE BOGOTA"/>
    <s v="HARDWARE"/>
    <s v="ALERT IRRUPTION"/>
    <s v="ALERT IRRUPTION"/>
    <s v="CERRADO"/>
    <s v="14-08 SE ESCALA PARA VISITA. LLAMAR ANTES DE VISITAR, CONFIRMAR FALLA Y DATOS_x000a_0_x000a_15-08 / SOLUCIÓN: CAMBIO DE EQUIPO POR DAÑO SE REALIZA PRUEBAS OK SE ENTREGA SERVICIO OPERATIVO / USUARIO: Angie Ospina TELEFONO: 3224781460 CORREO: cpsmelgar@movilco.co"/>
    <s v="VISITA_TÉCNICA"/>
    <s v="A1KZZ910"/>
    <s v="TIPO II"/>
    <s v="TERRESTRE"/>
    <s v="HERNANDEZ NARANJO OSCAR EDUARDO"/>
    <n v="1"/>
    <n v="0"/>
    <n v="144967.87232000002"/>
    <n v="140395.6348884"/>
    <n v="144967.87232000002"/>
    <m/>
    <m/>
    <m/>
    <m/>
    <m/>
    <m/>
  </r>
  <r>
    <s v="PASTO"/>
    <x v="0"/>
    <x v="0"/>
    <n v="52001"/>
    <n v="5758603"/>
    <n v="24232514"/>
    <s v="INCIDENTE"/>
    <s v="NARIÑO"/>
    <s v="PASTO"/>
    <s v="SERVIPAGOS DE NARINO"/>
    <s v="REDEBAN"/>
    <s v="FO-25-1378465"/>
    <d v="2025-08-15T08:00:00"/>
    <d v="2025-08-15T12:39:00"/>
    <s v="BANCO DE BOGOTA"/>
    <s v="ENTIDAD"/>
    <s v="ERROR DE TRANSACCIONES"/>
    <s v="TRANSACCION NO PERMITIDA"/>
    <s v="CERRADO"/>
    <s v="15-08 SE ESCALA PARA VISITA. LLAMAR ANTES DE VISITAR, CONFIRMAR FALLA Y DATOS_x000a_0_x000a_15-08 / SOLUCIÓN: SE LLEGA A CORRESPONSAL SE VERIFICA FALLA DE TRANSACCIONES COMERCIO NO CUENTA CON TARJETA DE SEMBRADO, LAS QUE POSEE NO CORRESPONDE A TERMINAL CON FALLA SE LE INFORMA QUE DEBE BUSCAR LAS TARJETA QUE CORRESPONDE AL DATAFONO O SOLICITAR UNA NUEVA ALA ENTIDAD PARA REALIZAR REVISIÓN Y SOLUCIÓN AL INCIDENTE REPORTADO / USUARIO: XIMENA DELGADO TELEFONO: 3164485549 CORREO: ximena.edb@gmail.com"/>
    <s v="VISITA_TÉCNICA"/>
    <s v="7A00B197"/>
    <s v="TIPO I"/>
    <s v="TERRESTRE"/>
    <s v="BRAVO MADROÑERO OSCAR ESTEBAN"/>
    <n v="1"/>
    <n v="0"/>
    <n v="65960.072302"/>
    <n v="75096.394270399993"/>
    <n v="65960.072302"/>
    <m/>
    <m/>
    <m/>
    <m/>
    <m/>
    <m/>
  </r>
  <r>
    <s v="BOGOTA"/>
    <x v="2"/>
    <x v="2"/>
    <n v="11001"/>
    <n v="5758698"/>
    <n v="13355144"/>
    <s v="INCIDENTE"/>
    <s v="CUNDINAMARCA"/>
    <s v="BOGOTA"/>
    <s v="CEDIFARMA EXPRESS"/>
    <s v="REDEBAN"/>
    <s v="FO-25-1378957"/>
    <d v="2025-08-15T08:52:00"/>
    <d v="2025-08-15T13:08:00"/>
    <s v="BANCO DE BOGOTA"/>
    <s v="ENTIDAD"/>
    <s v="AVAL TARJETA DE SEMBRADO"/>
    <s v="COMERCIO SIN TARJETA DE SEMBRADO"/>
    <s v="CERRADO"/>
    <s v="15-08 SE ESCALA PARA VISITA. LLAMAR ANTES DE VISITAR, CONFIRMAR FALLA Y DATOS_x000a_0_x000a_15-08 / SOLUCIÓN: SE LLEGA A COMERCIO SE VÁLIDA QUE COMERCIO NO CUENTA CON LA TARJETA DE BANCO DE BOGOTÁ, SE VÁLIDA QUE LA FALLA SE ENCUENTRA EN POS Y NO EN CORRESPONSAL. SE LE INDICA A CLIENTE COMUNICARSE CON LA LINEA / USUARIO: Jose Buitrago TELEFONO: 3134253998 CORREO: jose@gmail.com"/>
    <s v="VISITA_TÉCNICA"/>
    <s v="AKZZZ874"/>
    <s v="TIPO I"/>
    <s v="TERRESTRE"/>
    <s v="INFANTE SIERRA MANUEL FERNANDO"/>
    <n v="1"/>
    <n v="0"/>
    <n v="65960.072302"/>
    <n v="75096.394270399993"/>
    <n v="65960.072302"/>
    <m/>
    <m/>
    <m/>
    <m/>
    <m/>
    <m/>
  </r>
  <r>
    <s v="VILLAVICENCIO"/>
    <x v="1"/>
    <x v="1"/>
    <n v="50001"/>
    <n v="5758621"/>
    <n v="15848492"/>
    <s v="INCIDENTE"/>
    <s v="META"/>
    <s v="VILLAVICENCIO"/>
    <s v="NELSY BERNAL DUARTE"/>
    <s v="REDEBAN"/>
    <s v="FO-25-1378731"/>
    <d v="2025-08-15T08:14:00"/>
    <d v="2025-08-15T13:17:00"/>
    <s v="BANCO DE BOGOTA"/>
    <s v="ENTIDAD"/>
    <s v="AVAL TARJETA DE SEMBRADO"/>
    <s v="RESEMBRADO EXITOSO"/>
    <s v="CERRADO"/>
    <s v="15-08 LA RED: POR FAVOR REALIZAR EL CORRESPONDIENTE RESEMBRADO DE TARJETA ** SE ESCALA PARA VISITA. LLAMAR ANTES DE VISITAR, CONFIRMAR FALLA Y DATOS_x000a_0_x000a_15-08 / SOLUCIÓN: SE VISITA CB Y SE REALIZA SEMBRADO DE TARJETA 2600. SE CONFIGURA POS Y SE REALIZA PRUEBAS EXITOSAS PRUEBAS OK / USUARIO: Nelsy Bernal Duarte TELEFONO: 3124166750 CORREO: nelsybernalduarte@hotmail.com"/>
    <s v="VISITA_TÉCNICA"/>
    <s v="BBBB9270"/>
    <s v="TIPO I"/>
    <s v="TERRESTRE"/>
    <s v="GARZON RUIZ LUIS MIGUEL"/>
    <n v="1"/>
    <n v="0"/>
    <n v="65960.072302"/>
    <n v="75096.394270399993"/>
    <n v="65960.072302"/>
    <m/>
    <m/>
    <m/>
    <m/>
    <m/>
    <m/>
  </r>
  <r>
    <s v="BOGOTA"/>
    <x v="2"/>
    <x v="2"/>
    <n v="11001"/>
    <n v="5758193"/>
    <n v="16091506"/>
    <s v="INCIDENTE"/>
    <s v="CUNDINAMARCA"/>
    <s v="BOGOTA"/>
    <s v="MISCELANEA Y PAPELERIA CARITO"/>
    <s v="REDEBAN"/>
    <s v="FO-25-1378112"/>
    <d v="2025-08-14T15:56:00"/>
    <d v="2025-08-15T14:54:00"/>
    <s v="BANCO DE BOGOTA"/>
    <s v="ENTIDAD"/>
    <s v="AVAL TARJETA DE SEMBRADO"/>
    <s v="RESEMBRADO EXITOSO"/>
    <s v="CERRADO"/>
    <s v="14-08 SE ESCALA A LA RED PARA AUTORIZACION DE SOLICITUD ** LA RED: POR FAVOR REALIZAR VISITA EN FRIO ** SE ESCALA PARA VISITA. LLAMAR ANTES DE VISITAR, CONFIRMAR FALLA Y DATOS_x000a_0_x000a_15-08 / SOLUCIÓN: SE LLEGA A LA DIRECCIÓN INDICADA SE REALIZA REESEMBRADO DE TARJETA , SE REALIZAN PRUEBAS ÉXITOSAS  / USUARIO: Andrea franco  TELEFONO: 3004325829 CORREO: maito160@hotmail.com"/>
    <s v="VISITA_TÉCNICA"/>
    <s v="BEZZZ060"/>
    <s v="TIPO I"/>
    <s v="TERRESTRE"/>
    <s v="GARCIA PASTRANA KEVIN FERNANDO"/>
    <n v="1"/>
    <n v="0"/>
    <n v="65960.072302"/>
    <n v="75096.394270399993"/>
    <n v="65960.072302"/>
    <m/>
    <m/>
    <m/>
    <m/>
    <m/>
    <m/>
  </r>
  <r>
    <s v="MONTERIA"/>
    <x v="3"/>
    <x v="3"/>
    <n v="23675"/>
    <n v="5757991"/>
    <n v="24720161"/>
    <s v="INCIDENTE"/>
    <s v="CORDOBA"/>
    <s v="SAN BERNARDO DEL VIENTO"/>
    <s v="VARIEDADES OASIS SAN BERNARDO"/>
    <s v="REDEBAN"/>
    <s v="FO-25-1377117"/>
    <d v="2025-08-14T14:52:00"/>
    <d v="2025-08-15T14:57:00"/>
    <s v="BANCO DE BOGOTA"/>
    <s v="HARDWARE"/>
    <s v="IMPRESION"/>
    <s v="DAÑO POS"/>
    <s v="CERRADO"/>
    <s v="14-08 SE ESCALA PARA VISITA. LLAMAR ANTES DE VISITAR, CONFIRMAR FALLA Y DATOS_x000a_0_x000a_15-08 / SOLUCIÓN: SE VISITA SITIO, SE CAMBIA DATAFONO POR DAÑO EN IMPRESORA OK. SE REALIZA SEMBRADO DE TARJETA NO 9187, SE REALIZAN PRUEBAS EXITOSAS  / USUARIO: Luis Polo  TELEFONO: 3244907440 CORREO: poloblanco12@gmail.com"/>
    <s v="VISITA_TÉCNICA"/>
    <s v="6Z00X502"/>
    <s v="TIPO II"/>
    <s v="TERRESTRE"/>
    <s v="COGOLLO VERTEL EDER LUIS"/>
    <n v="1"/>
    <n v="0"/>
    <n v="144967.87232000002"/>
    <n v="140395.6348884"/>
    <n v="144967.87232000002"/>
    <m/>
    <m/>
    <m/>
    <m/>
    <m/>
    <m/>
  </r>
  <r>
    <s v="BUCARAMANGA"/>
    <x v="5"/>
    <x v="5"/>
    <n v="13160"/>
    <n v="5757770"/>
    <n v="14589899"/>
    <s v="INCIDENTE"/>
    <s v="BOLIVAR"/>
    <s v="CANTAGALLO"/>
    <s v="FERRETERIA MERCACAN"/>
    <s v="REDEBAN"/>
    <s v="FO-25-1376614"/>
    <d v="2025-08-14T13:15:00"/>
    <d v="2025-08-15T15:00:00"/>
    <s v="BANCO DE BOGOTA"/>
    <s v="ENTIDAD"/>
    <s v="AVAL TARJETA DE SEMBRADO"/>
    <s v="RESEMBRADO EXITOSO"/>
    <s v="CERRADO"/>
    <s v="14-08 LA RED: POR FAVOR PROCEDER CON EL CORRESPONDIENTE RESEMBRADO DE TARJETA ** SE ESCALA PARA VISITA. LLAMAR ANTES DE VISITAR, CONFIRMAR FALLA Y DATOS_x000a_0_x000a_15-08 / SOLUCIÓN: VISITA PARA REALIZAR SEMBRADO DE TARJETA, PRUEBA EXITOSA  / USUARIO: Jhonny Lopera  TELEFONO: 3507437274 CORREO: merca.can@hotmail.com"/>
    <s v="VISITA_TÉCNICA"/>
    <s v="AAAAG759"/>
    <s v="TIPO IV ESPECIAL"/>
    <s v="TERRESTRE/FLUVIAL"/>
    <s v="PEÑA DIAZ IVAN YESID"/>
    <n v="1"/>
    <n v="0"/>
    <n v="479588.87655000004"/>
    <n v="196536.5258152"/>
    <n v="479588.87655000004"/>
    <m/>
    <m/>
    <m/>
    <m/>
    <m/>
    <m/>
  </r>
  <r>
    <s v="BOGOTA"/>
    <x v="2"/>
    <x v="2"/>
    <n v="11001"/>
    <n v="5758164"/>
    <n v="20019196"/>
    <s v="INCIDENTE"/>
    <s v="CUNDINAMARCA"/>
    <s v="BOGOTA"/>
    <s v="DON PAGO SAN MARTIN"/>
    <s v="REDEBAN"/>
    <s v="FO-25-1378109"/>
    <d v="2025-08-14T15:46:00"/>
    <d v="2025-08-15T15:45:00"/>
    <s v="BANCO DE BOGOTA"/>
    <s v="ENTIDAD"/>
    <s v="AVAL TARJETA DE SEMBRADO"/>
    <s v="EXCEDE INTENTOS DE PIN"/>
    <s v="CERRADO"/>
    <s v="14-08 SE ESCALA A LA RED PARA AUTORIZACION DE SOLICITUD ** LA RED: POR FAVOR PROCEDER CON EL CORRESPONDIENTE RESEMBRADO DE TARJETA ** SE ESCALA PARA VISITA. LLAMAR ANTES DE VISITAR, CONFIRMAR FALLA Y DATOS_x000a_0_x000a_15-08 / SOLUCIÓN: SE REALIZA RESEMBRADO. PERO NO SÉ PUENDEN REALIZA TRANSACCIONES YA QUE LA TARJETA DE SEMBRASO PRESENTA BLOQUEADO USO RESTRINGIDO . SE ESCALA CON REDEBAN Y ENTIDAD LA CUAL INDICA QUE LOS BLOQUEOS PUEDE DURAR UN DÍA . SE LE INFORMA A CLIENTE REALIZAR PRUEBA EL DÍA DE MAÑANA  / USUARIO: Julieta prieto  TELEFONO: 3218434986 CORREO: julietaprieto1825@hotmail.com"/>
    <s v="VISITA_TÉCNICA"/>
    <s v="II0DZ903"/>
    <s v="TIPO I"/>
    <s v="TERRESTRE"/>
    <s v="ORTIZ MARTINEZ STIVEN"/>
    <n v="1"/>
    <n v="0"/>
    <n v="65960.072302"/>
    <n v="75096.394270399993"/>
    <n v="65960.072302"/>
    <m/>
    <m/>
    <m/>
    <m/>
    <m/>
    <m/>
  </r>
  <r>
    <s v="MONTERIA"/>
    <x v="3"/>
    <x v="3"/>
    <n v="23555"/>
    <n v="5757091"/>
    <n v="89354025"/>
    <s v="INCIDENTE"/>
    <s v="CORDOBA"/>
    <s v="PLANETA RICA"/>
    <s v="TIENDA MINIMERCADO HG"/>
    <s v="REDEBAN"/>
    <s v="FO-25-1374762"/>
    <d v="2025-08-14T09:18:00"/>
    <d v="2025-08-15T17:07:00"/>
    <s v="BANCO DE BOGOTA"/>
    <s v="HARDWARE"/>
    <s v="NO ENCIENDE"/>
    <s v="DAÑO POS"/>
    <s v="CERRADO"/>
    <s v="14-08 SE ESCALA PARA VISITA. LLAMAR ANTES DE VISITAR, CONFIRMAR FALLA Y DATOS_x000a_0_x000a_15-08 / SOLUCIÓN: SE REALIZA INSPECCIÓN DEL EQUIPO, DATAFONO NO ENCIENDE, SE REALIZA CAMBIO DE EQUIPO, SE REALIZA EL SEMBRADO DE TARJETA, SE CREA USUARIOS, SE REALIZA PRUEBAS DE COMERCIO Y CB AVAL OK, LECTOR DE BARRA OK / USUARIO: Israel David Guerra TELEFONO: 3108944504 CORREO: ismaeldavidguerraalean@gmail.com"/>
    <s v="VISITA_TÉCNICA"/>
    <s v="F1XZZ445"/>
    <s v="TIPO II"/>
    <s v="TERRESTRE"/>
    <s v="ARRAZOLA HERNANDEZ NICOLAS AUGUSTO"/>
    <n v="1"/>
    <n v="0"/>
    <n v="144967.87232000002"/>
    <n v="140395.6348884"/>
    <n v="144967.87232000002"/>
    <m/>
    <m/>
    <m/>
    <m/>
    <m/>
    <m/>
  </r>
  <r>
    <s v="BOGOTA"/>
    <x v="2"/>
    <x v="2"/>
    <n v="11001"/>
    <n v="5759361"/>
    <n v="20121885"/>
    <s v="INCIDENTE"/>
    <s v="CUNDINAMARCA"/>
    <s v="BOGOTA"/>
    <s v="LIFESHOP TIENDA DE VIDA"/>
    <s v="REDEBAN"/>
    <s v="FO-25-1380893"/>
    <d v="2025-08-15T13:15:00"/>
    <d v="2025-08-15T17:13:00"/>
    <s v="BANCO DE BOGOTA"/>
    <s v="HARDWARE"/>
    <s v="LECTOR DE BARRAS"/>
    <s v="CABLE LECTORA AVERIADO"/>
    <s v="CERRADO"/>
    <s v="15-08 SE ESCALA PARA VISITA. LLAMAR ANTES DE VISITAR, CONFIRMAR FALLA Y DATOS_x000a_0_x000a_15-08 / SOLUCIÓN: SE REALIZA VISITA DE CAMPO ENCONTRANDO QUE LECTORA NO ENCIENDE POR LO ANTERIOR SE CAMBIA LECTORA PRUEBAS CUPO Y USUARIOS OK, NO SE ACTUALIZA EQUIPO DEBIDO A QUE NO TIENE TARJETA DE SEMBRADO / USUARIO: WENDY QUINTERO TELEFONO: 3178058281 CORREO: impresioneslife1@gmail.com"/>
    <s v="VISITA_TÉCNICA"/>
    <s v="II0YZ478"/>
    <s v="TIPO I"/>
    <s v="TERRESTRE"/>
    <s v="LOZADA ROJAS CHRISTIAN ANDRES"/>
    <n v="1"/>
    <n v="0"/>
    <n v="65960.072302"/>
    <n v="75096.394270399993"/>
    <n v="65960.072302"/>
    <m/>
    <m/>
    <m/>
    <m/>
    <m/>
    <m/>
  </r>
  <r>
    <s v="MONTERIA"/>
    <x v="3"/>
    <x v="3"/>
    <n v="23182"/>
    <n v="5758687"/>
    <n v="65633406"/>
    <s v="INCIDENTE"/>
    <s v="CORDOBA"/>
    <s v="CHINU"/>
    <s v="VARIEDADES MONICA ROS"/>
    <s v="REDEBAN"/>
    <s v="FO-25-1378924"/>
    <d v="2025-08-15T08:48:00"/>
    <d v="2025-08-15T17:24:00"/>
    <s v="BANCO DE BOGOTA"/>
    <s v="HARDWARE"/>
    <s v="COMUNICACION"/>
    <s v="MENSAJE CABLE DE RED DESCONECTADO"/>
    <s v="CERRADO"/>
    <s v="15-08 SE ESCALA PARA VISITA. LLAMAR ANTES DE VISITAR, CONFIRMAR FALLA Y DATOS_x000a_0_x000a_15-08 / SOLUCIÓN: SE VISITA COMERCIO POR FALLA, YA QUE SE LE DESCONECTA CONSTANTEMENTE DEL INTERNET, SE HACE CAMBIO DE CABLE MAGIC BOX POR DETERIORO, SE DEJA CON LA VERSIÓN 10.6, REALIZAN PRUEBAS OK / USUARIO: Mariana Álvarez TELEFONO: 3216775194 CORREO: monicaojedamendoza@hotmail.com"/>
    <s v="VISITA_TÉCNICA"/>
    <s v="A405Z293"/>
    <s v="TIPO II"/>
    <s v="TERRESTRE"/>
    <s v="CACERES HERNANDEZ ANDRES"/>
    <n v="1"/>
    <n v="0"/>
    <n v="144967.87232000002"/>
    <n v="140395.6348884"/>
    <n v="144967.87232000002"/>
    <m/>
    <m/>
    <m/>
    <m/>
    <m/>
    <m/>
  </r>
  <r>
    <s v="BOGOTA"/>
    <x v="2"/>
    <x v="2"/>
    <n v="11001"/>
    <n v="5759275"/>
    <n v="15355167"/>
    <s v="INCIDENTE"/>
    <s v="CUNDINAMARCA"/>
    <s v="BOGOTA"/>
    <s v="SMARTMOBILE"/>
    <s v="REDEBAN"/>
    <s v="FO-25-1380636"/>
    <d v="2025-08-15T12:24:00"/>
    <d v="2025-08-15T17:57:00"/>
    <s v="BANCO DE BOGOTA"/>
    <s v="HARDWARE"/>
    <s v="ACTUALIZACION"/>
    <s v="VERSION CAMBIO POS"/>
    <s v="CERRADO"/>
    <s v="15-08 SE ESCALA PARA VISITA. LLAMAR ANTES DE VISITAR, CONFIRMAR FALLA Y DATOS_x000a_0_x000a_15-08 / SOLUCIÓN: SE LLEGA A LA DIRECCIÓN INDICADA Y SE REALIZA CAMBIO DE DATÁFONOS POR INCOMPATIBILIDAD CON LAS BASES DATÁFONOS, SE INSTALAN 2 COMBOS 2600 CON SU RESPECTIVO MAGIC BOX, VERSIONAMIENTO Y CONFIGURACIÓN OK, USUARIOS OK, CIERRES HABILITADOS, SE REALIZAN PRUEBAS EXITOSAS / USUARIO: Gladys Correa TELEFONO: 3103037991 CORREO: cajaprincipaltintal@smartmobile.com.co"/>
    <s v="VISITA_TÉCNICA"/>
    <s v="A00YZ393 - AA008109"/>
    <s v="TIPO I"/>
    <s v="TERRESTRE"/>
    <s v="GARCIA PASTRANA KEVIN FERNANDO"/>
    <n v="1"/>
    <n v="0"/>
    <n v="65960.072302"/>
    <n v="75096.394270399993"/>
    <n v="65960.072302"/>
    <m/>
    <m/>
    <m/>
    <m/>
    <m/>
    <m/>
  </r>
  <r>
    <s v="BOGOTA"/>
    <x v="2"/>
    <x v="2"/>
    <n v="11001"/>
    <n v="5758915"/>
    <n v="15062227"/>
    <s v="INCIDENTE"/>
    <s v="CUNDINAMARCA"/>
    <s v="BOGOTA"/>
    <s v="DROGUERIA ECONOMISALUD N"/>
    <s v="REDEBAN"/>
    <s v="FO-25-1379574"/>
    <d v="2025-08-15T10:05:00"/>
    <d v="2025-08-15T17:59:00"/>
    <s v="BANCO DE BOGOTA"/>
    <s v="USUARIO"/>
    <s v="USUARIOS"/>
    <s v="VERSION CARGA SO VR"/>
    <s v="CERRADO"/>
    <s v="15-08 SE ESCALA PARA VISITA. LLAMAR ANTES DE VISITAR, CONFIRMAR FALLA Y DATOS_x000a_0_x000a_15-08 / SOLUCIÓN: SE LLEGA A LA DIRECCIÓN INDICADA , SE REALIZA CREACIÓN DE USUARIOS. VERSIONAMIENTO Y CONFIGURACIÓN OK , USUARIO OK , CIERRES HABILITADOS, SE REALIZAN PRUEBAS ÉXITOSAS / USUARIO: Johana Gómez   TELEFONO: 3114524432 CORREO: roni.os1@hotmail.com"/>
    <s v="VISITA_TÉCNICA"/>
    <s v="ABC5Z552"/>
    <s v="TIPO I"/>
    <s v="TERRESTRE"/>
    <s v="GARCIA PASTRANA KEVIN FERNANDO"/>
    <n v="1"/>
    <n v="0"/>
    <n v="65960.072302"/>
    <n v="75096.394270399993"/>
    <n v="65960.072302"/>
    <m/>
    <m/>
    <m/>
    <m/>
    <m/>
    <m/>
  </r>
  <r>
    <s v="BUCARAMANGA"/>
    <x v="5"/>
    <x v="5"/>
    <n v="68547"/>
    <n v="5759774"/>
    <n v="42149161"/>
    <s v="INCIDENTE"/>
    <s v="SANTANDER"/>
    <s v="PIEDECUESTA"/>
    <s v="MULTIPAGOS - SV"/>
    <s v="REDEBAN"/>
    <s v="FO-25-1382439"/>
    <d v="2025-08-15T16:31:00"/>
    <d v="2025-08-16T12:15:00"/>
    <s v="BANCO DE BOGOTA"/>
    <s v="HARDWARE"/>
    <s v="ALERT IRRUPTION"/>
    <s v="ALERT IRRUPTION"/>
    <s v="CERRADO"/>
    <s v="15-08 SE ESCALA PARA VISITA. LLAMAR ANTES DE VISITAR, CONFIRMAR FALLA Y DATOS_x000a_0_x000a_16-08 / SOLUCIÓN: SE VISITA COMERCIO SE VERIFICA QUE SE ENCUENTRA CERRADO , SE VISITA EN REPETIDAS OCASIONES Y SIGUE CERRADO SE LLAMA AL NUMERO 3164459197 SIN RESPUESTA ALGUNA SE PREGUNTA A SUS ALREDEDORES Y NO DAN RAZON VISITA FALLIDA / USUARIO: Laura TELEFONO: 3164459197 CORREO: none"/>
    <s v="VISITA_TÉCNICA"/>
    <n v="0"/>
    <s v="TIPO II"/>
    <s v="TERRESTRE"/>
    <s v="BARAJAS BERMUDEZ YAHIR MAURICIO"/>
    <n v="1"/>
    <n v="0"/>
    <n v="144967.87232000002"/>
    <n v="140395.6348884"/>
    <n v="144967.87232000002"/>
    <m/>
    <m/>
    <m/>
    <m/>
    <m/>
    <m/>
  </r>
  <r>
    <s v="BOGOTA"/>
    <x v="2"/>
    <x v="2"/>
    <n v="11001"/>
    <n v="5759611"/>
    <n v="89195802"/>
    <s v="INCIDENTE"/>
    <s v="CUNDINAMARCA"/>
    <s v="BOGOTA"/>
    <s v="MERKAEXITOELTESORO"/>
    <s v="REDEBAN"/>
    <s v="FO-25-1382281"/>
    <d v="2025-08-15T15:07:00"/>
    <d v="2025-08-16T12:16:00"/>
    <s v="BANCO DE BOGOTA"/>
    <s v="HARDWARE"/>
    <s v="NO ENCIENDE"/>
    <s v="DAÑO POS"/>
    <s v="CERRADO"/>
    <s v="15-08 SE ESCALA PARA VISITA. LLAMAR ANTES DE VISITAR, CONFIRMAR FALLA Y DATOS_x000a_0_x000a_16-08 / SOLUCIÓN: SE VISITA CORRESPONSAL  POR FALLA EN DATAFONO NO ENCIENDE SE PROCEDE A GENERAR CAMBIO DE EQUIPO Y LECTORA REALIZANDO SEMBRADO DE TARJETA, SE REALIZAN TRANSACCIONES DE PRUEBA OK SE DEJA CB OPERANDO SIN NOVEDAD / USUARIO: Sandra pabon TELEFONO: 3173560556 CORREO: spabonm@hotmail.com"/>
    <s v="VISITA_TÉCNICA"/>
    <s v="F11SZZ373"/>
    <s v="TIPO I"/>
    <s v="TERRESTRE"/>
    <s v="ROMERO ROJAS BREIDY JHOHAN"/>
    <n v="1"/>
    <n v="0"/>
    <n v="65960.072302"/>
    <n v="75096.394270399993"/>
    <n v="65960.072302"/>
    <m/>
    <m/>
    <m/>
    <m/>
    <m/>
    <m/>
  </r>
  <r>
    <s v="TUNJA"/>
    <x v="5"/>
    <x v="5"/>
    <n v="15001"/>
    <n v="5760189"/>
    <n v="20490959"/>
    <s v="INCIDENTE"/>
    <s v="BOYACA"/>
    <s v="TUNJA"/>
    <s v="CIBERCOM TUNJA"/>
    <s v="REDEBAN"/>
    <s v="FO-25-1383744"/>
    <d v="2025-08-16T10:14:00"/>
    <d v="2025-08-16T12:20:00"/>
    <s v="BANCO DE BOGOTA"/>
    <s v="USUARIO"/>
    <s v="CIERRE"/>
    <s v="COMERCIO NO REALIZA CIERRE"/>
    <s v="CERRADO"/>
    <s v="16-08 SE ESCALA PARA VISITA. LLAMAR ANTES DE VISITAR, CONFIRMAR FALLA Y DATOS_x000a_0_x000a_16-08 / SOLUCIÓN: SE VISITA PUNTO EVIDENCIANDO QUE EL EQUIPO TIENE LA MEMORIA ACUMULADA SE LE REALIZA BORRADO AL EQUIPO SE LE INDICA LA FORMA CORRECTA DE REALIZAR LOS CIERRES DIARIOS PRUEBAS OK CLIENTE CONFORME  / USUARIO: EDWIN STIWAR DUARTE TELEFONO: 3212765800 CORREO: edwinstiwar@gmail.com"/>
    <s v="VISITA_TÉCNICA"/>
    <s v="9BXZZ047"/>
    <s v="TIPO I"/>
    <s v="TERRESTRE"/>
    <s v="RODRIGUEZ MURCIA YERSON IVAN"/>
    <n v="1"/>
    <n v="0"/>
    <n v="65960.072302"/>
    <n v="75096.394270399993"/>
    <n v="65960.072302"/>
    <m/>
    <m/>
    <m/>
    <m/>
    <m/>
    <m/>
  </r>
  <r>
    <s v="TUNJA"/>
    <x v="5"/>
    <x v="5"/>
    <n v="15491"/>
    <n v="5759026"/>
    <n v="14336457"/>
    <s v="INCIDENTE"/>
    <s v="BOYACA"/>
    <s v="NOBSA"/>
    <s v="SURTIVIVERES DEL CENTRO"/>
    <s v="REDEBAN"/>
    <s v="FO-25-1380009"/>
    <d v="2025-08-15T10:49:00"/>
    <d v="2025-08-16T13:54:00"/>
    <s v="BANCO DE BOGOTA"/>
    <s v="HARDWARE"/>
    <s v="ALERT IRRUPTION"/>
    <s v="ALERT IRRUPTION"/>
    <s v="CERRADO"/>
    <s v="15-08 SE ESCALA PARA VISITA. LLAMAR ANTES DE VISITAR, CONFIRMAR FALLA Y DATOS_x000a_0_x000a_16-08 / SOLUCIÓN: SE REALIZA VISITA AL COMERCIO, SE CAMBIA EQUIPO POR DAÑO, SE HACEN PRUEBAS OK. / USUARIO: Dora Nelsy Cabrera TELEFONO: 3115642064 CORREO: doranelcycabrera@hotmail.com"/>
    <s v="VISITA_TÉCNICA"/>
    <s v="SX7ZZ667"/>
    <s v="TIPO II"/>
    <s v="TERRESTRE"/>
    <s v="SOLER HOYOS CRISTIAN LEONARDO"/>
    <n v="1"/>
    <n v="0"/>
    <n v="144967.87232000002"/>
    <n v="140395.6348884"/>
    <n v="144967.87232000002"/>
    <m/>
    <m/>
    <m/>
    <m/>
    <m/>
    <m/>
  </r>
  <r>
    <s v="MEDELLIN"/>
    <x v="4"/>
    <x v="4"/>
    <n v="5088"/>
    <n v="5759930"/>
    <n v="13444724"/>
    <s v="INCIDENTE"/>
    <s v="ANTIOQUIA"/>
    <s v="BELLO"/>
    <s v="DROGUERIA MARIA D"/>
    <s v="REDEBAN"/>
    <s v="FO-25-1383158"/>
    <d v="2025-08-16T08:00:00"/>
    <d v="2025-08-16T14:05:00"/>
    <s v="BANCO DE BOGOTA"/>
    <s v="HARDWARE"/>
    <s v="ALERT IRRUPTION"/>
    <s v="ALERT IRRUPTION"/>
    <s v="CERRADO"/>
    <s v="16-08 SE ESCALA PARA VISITA. LLAMAR ANTES DE VISITAR, CONFIRMAR FALLA Y DATOS_x000a_0_x000a_16-08 / SOLUCIÓN: SE EFECTUÓ EL CAMBIO DEL EQUIPO DATÁFONO DEBIDO A FALLA REPORTADA POR ALERT DE IRRUPTIÓN. ADICIONALMENTE, SE REEMPLAZÓ EL LECTOR POR PRESENTAR REINICIOS CONSTANTES QUE AFECTABAN LA OPERATIVIDAD.  LOS EQUIPOS NUEVOS FUERON INSTALADOS Y VERIFICADOS, QUEDANDO TOTALMENTE OPERATIVOS Y EN CONDICIONES ÓPTIMAS PARA SU USO. / USUARIO: Pedro Castañeda TELEFONO: 3008111586 CORREO: pedrocasta2017@gmail.com"/>
    <s v="VISITA_TÉCNICA"/>
    <s v="IZ2ZZ578"/>
    <s v="TIPO I"/>
    <s v="TERRESTRE"/>
    <s v="MARTINEZ TOVAR OSCAR DAVID"/>
    <n v="1"/>
    <n v="0"/>
    <n v="65960.072302"/>
    <n v="75096.394270399993"/>
    <n v="65960.072302"/>
    <m/>
    <m/>
    <m/>
    <m/>
    <m/>
    <m/>
  </r>
  <r>
    <s v="MANIZALES"/>
    <x v="0"/>
    <x v="6"/>
    <n v="17486"/>
    <n v="5760476"/>
    <n v="17410028"/>
    <s v="INCIDENTE"/>
    <s v="CALDAS"/>
    <s v="NEIRA"/>
    <s v="COMNORTE SAS"/>
    <s v="REDEBAN"/>
    <s v="FO-25-1385141"/>
    <d v="2025-08-16T14:42:00"/>
    <d v="2025-08-19T12:42:00"/>
    <s v="BANCO DE BOGOTA"/>
    <s v="USUARIO"/>
    <s v="CIERRE"/>
    <s v="COMERCIO NO REALIZA CIERRE"/>
    <s v="CERRADO"/>
    <s v="16-08 SE ESCALA PARA VISITA. LLAMAR ANTES DE VISITAR, CONFIRMAR FALLA Y DATOS_x000a_17/08/2025 SE VALIDA INCONVENIENTE , PERO CLIENTE NO LABORA LOS FINES DE SEMANA, SE DEBE VALIDAR INCONVENIENTE EL DIA MARTES._x000a_19-08 / SOLUCIÓN: SE REALIZA LLAMADA CON USUARIO SE VALIDA QUE REALIZA EL CIERRE DE MANERA ERRADA, SE LE EXPLICA COMO SE REALIZA Y SI EN CASO TAL DE CONTAR CON UNA FALLA LLAMAR NUEVAMENTE A LA LÍNEA DE ATENCIÓN, SERVICIO OK / USUARIO: Yulieth García  TELEFONO: 3217197523 CORREO: oficinaneira@comnorte.com"/>
    <s v="SOPORTE_TELEFÓNICO"/>
    <n v="0"/>
    <s v="TIPO II"/>
    <s v="TERRESTRE"/>
    <s v="AGUIRRE HENAO RAUL EDUARDO"/>
    <n v="0"/>
    <n v="0"/>
    <n v="41241.0800752"/>
    <n v="0"/>
    <n v="41241.0800752"/>
    <m/>
    <m/>
    <m/>
    <m/>
    <m/>
    <m/>
  </r>
  <r>
    <s v="PEREIRA"/>
    <x v="0"/>
    <x v="6"/>
    <n v="66088"/>
    <n v="5760467"/>
    <n v="18871111"/>
    <s v="INCIDENTE"/>
    <s v="RISARALDA"/>
    <s v="BELEN DE UMBRIA"/>
    <s v="COMNORTE"/>
    <s v="REDEBAN"/>
    <s v="FO-25-1385138"/>
    <d v="2025-08-16T14:31:00"/>
    <d v="2025-08-19T16:36:00"/>
    <s v="BANCO DE BOGOTA"/>
    <s v="SOFTWARE"/>
    <s v="CIERRE"/>
    <s v="CIERRE NO HABILITADO"/>
    <s v="CERRADO"/>
    <s v="16-08 SE ESCALA PARA VISITA. LLAMAR ANTES DE VISITAR, CONFIRMAR FALLA Y DATOS_x000a_17/08/2025 SE DEBE REALIZAR VALIDACION DE INCIDENTE EL MARTE, CLIENTE SOLO LABORA DE LUNES A SABADO_x000a_19-08 / SOLUCIÓN: SE FORMATEA, CONFIGUR, INICIALIZA Y SE HABILITA CIERRE, SE REALIZAN PRUEBAS OK. / USUARIO: Comnorte SAS TELEFONO: 3235705150 CORREO: acesor3@cpscomnorte.com"/>
    <s v="VISITA_TÉCNICA"/>
    <s v="SXOZZ102"/>
    <s v="TIPO II"/>
    <s v="TERRESTRE"/>
    <s v="FRANCO CAÑAVERAL YAMID RAUL"/>
    <n v="1"/>
    <n v="0"/>
    <n v="144967.87232000002"/>
    <n v="140395.6348884"/>
    <n v="144967.87232000002"/>
    <m/>
    <m/>
    <m/>
    <m/>
    <m/>
    <m/>
  </r>
  <r>
    <s v="BOGOTA"/>
    <x v="2"/>
    <x v="2"/>
    <n v="11001"/>
    <n v="5761784"/>
    <n v="17230095"/>
    <s v="INCIDENTE"/>
    <s v="CUNDINAMARCA"/>
    <s v="BOGOTA"/>
    <s v="LOS MEMES"/>
    <s v="REDEBAN"/>
    <s v="FO-25-1389935"/>
    <d v="2025-08-19T09:31:00"/>
    <d v="2025-08-19T16:43:00"/>
    <s v="BANCO DE BOGOTA"/>
    <s v="ENTIDAD"/>
    <s v="ERROR DE TRANSACCIONES"/>
    <s v="TRANSACCION NO PERMITIDA"/>
    <s v="CERRADO"/>
    <s v="19-08 SE ESCALA PARA VISITA. LLAMAR ANTES DE VISITAR, CONFIRMAR FALLA Y DATOS_x000a_0_x000a_19-08 / SOLUCIÓN: SE VISITA COMERCIO POR FALLA EN TRANSACCIONES DEL CB RECHAZO GENERAL SE PROCEDE A REALIZAR ACTUALIZACIÓN DE VERISIONAMIENTO A10.6 SE REALIZA SEMBRADO DE TARJETA PERO LA FALLA PERSISTE SE PROCEDE A ESCALA CASO INTERNAMENTE CON REDEBAN QUIEN CONFIRMA FALLA EN TARJETA DE SEMBRADO CONFIRMADO POR LA ENTIDAD BANCARIA SE INDICA A CLIENTE SOLICITAR NUEVA TARJETA DE SEMBRADO Y SOLICITAR NUEVAMENTE VISITA Y SE FINALIZA ACTIVIDAD SIN MÁS NOVEDAD  / USUARIO: Orlando López  TELEFONO: 3115781554 CORREO: orlandolg1989@gmail.com"/>
    <s v="VISITA_TÉCNICA"/>
    <s v="AB0CZ814"/>
    <s v="TIPO I"/>
    <s v="TERRESTRE"/>
    <s v="ROMERO ROJAS BREIDY JHOHAN"/>
    <n v="1"/>
    <n v="0"/>
    <n v="65960.072302"/>
    <n v="75096.394270399993"/>
    <n v="65960.072302"/>
    <m/>
    <m/>
    <m/>
    <m/>
    <m/>
    <m/>
  </r>
  <r>
    <s v="MEDELLIN"/>
    <x v="4"/>
    <x v="4"/>
    <n v="5001"/>
    <n v="5762067"/>
    <n v="19372929"/>
    <s v="INCIDENTE"/>
    <s v="ANTIOQUIA"/>
    <s v="MEDELLIN"/>
    <s v="GEDIMA"/>
    <s v="REDEBAN"/>
    <s v="FO-25-1390871"/>
    <d v="2025-08-19T11:03:00"/>
    <d v="2025-08-19T16:51:00"/>
    <s v="BANCO DE BOGOTA"/>
    <s v="SOFTWARE"/>
    <s v="COMUNICACION"/>
    <s v="PARAMETROS DE CONFIGURACION EN POS"/>
    <s v="CERRADO"/>
    <s v="19-08 SE ESCALA PARA VISITA. LLAMAR ANTES DE VISITAR, CONFIRMAR FALLA Y DATOS_x000a_0_x000a_19-08 / SOLUCIÓN: SE PARAMETRIZA COMUNICACIÓN, EQUIPOS OPERATIVOS  / USUARIO: ANDREA PINO TELEFONO: 3138379958 CORREO: activaciones@gedima.com.co"/>
    <s v="VISITA_TÉCNICA"/>
    <s v="10KZZ340"/>
    <s v="TIPO I"/>
    <s v="TERRESTRE"/>
    <s v="BADEL ACUÑA LUIS ALBERTO"/>
    <n v="1"/>
    <n v="0"/>
    <n v="65960.072302"/>
    <n v="75096.394270399993"/>
    <n v="65960.072302"/>
    <m/>
    <m/>
    <m/>
    <m/>
    <m/>
    <m/>
  </r>
  <r>
    <s v="CALI"/>
    <x v="0"/>
    <x v="0"/>
    <n v="19573"/>
    <n v="5762203"/>
    <n v="11895588"/>
    <s v="INCIDENTE"/>
    <s v="CAUCA"/>
    <s v="PUERTO TEJADA"/>
    <s v="AUTOSERVICIO MERCAPAVA CAUCA"/>
    <s v="REDEBAN"/>
    <s v="FO-25-1391308"/>
    <d v="2025-08-19T11:49:00"/>
    <d v="2025-08-19T16:58:00"/>
    <s v="BANCO AV VILLAS"/>
    <s v="HARDWARE"/>
    <s v="CIERRE"/>
    <s v="SE REINICIA"/>
    <s v="CERRADO"/>
    <s v="19-08 SE ESCALA PARA VISITA. LLAMAR ANTES DE VISITAR, CONFIRMAR FALLA Y DATOS_x000a_0_x000a_19-08 / SOLUCIÓN: SE LLAMA AL CLIENTE ANTES DE DESPLAZAR SE VÁLIDA QUE EL INCIDENTE ES DEL GRUPO AVAL, AL LLEGAR AL COMERCIO SE ENCUENTRA QUE EL DATAFONO QUE ESTÁ FALLANDO ES MIXTO DE BANCOLOMBIA EL CLIENTE HIZO MAL EL REPORTE POR LO QUE NO SE PUEDE ATENDER ACTIVIDAD, LE INFORMO AL CLIENTE FAVOR LLAMAR AL BANCO Y SOLICITE DE NUEVO OTRO RADICADO. SE CIERRA ACTIVIDAD  / USUARIO: Luisa Quina TELEFONO: 3187962541 CORREO: fcontanble.paga@mercapava.com.co"/>
    <s v="VISITA_TÉCNICA"/>
    <s v="GZ001455"/>
    <s v="TIPO II"/>
    <s v="TERRESTRE"/>
    <s v="HERRERA MONAR GEOVANNY"/>
    <n v="1"/>
    <n v="0"/>
    <n v="144967.87232000002"/>
    <n v="140395.6348884"/>
    <n v="144967.87232000002"/>
    <m/>
    <m/>
    <m/>
    <m/>
    <m/>
    <m/>
  </r>
  <r>
    <s v="CALI"/>
    <x v="0"/>
    <x v="0"/>
    <n v="76109"/>
    <n v="5760456"/>
    <n v="21122767"/>
    <s v="INCIDENTE"/>
    <s v="VALLE DEL CAUCA"/>
    <s v="BUENAVENTURA"/>
    <s v="D BELLEZA Y PAGOS DEL MAR"/>
    <s v="REDEBAN"/>
    <s v="FO-25-1385135"/>
    <d v="2025-08-16T14:14:00"/>
    <d v="2025-08-19T17:04:00"/>
    <s v="BANCO DE BOGOTA"/>
    <s v="ENTIDAD"/>
    <s v="AVAL TARJETA DE SEMBRADO"/>
    <s v="MARCA NO HABILITADA"/>
    <s v="CERRADO"/>
    <s v="16-08 SE ESCALA PARA VISITA. LLAMAR ANTES DE VISITAR, CONFIRMAR FALLA Y DATOS_x000a_0_x000a_19-08 / SOLUCIÓN: SE LLEGA A SITIO, SE REALIZA RESEMBRADO DE TARJETA Y LA FALLA CONTINÚA, SE ESCALA EL CASO CON RDB, EL CUÁL MANIFIESTAN QUE SERÁ ESCALADO CON LA ENTIDAD._x000a_ / USUARIO: DIANA SALAZAR  TELEFONO: 3178955985 CORREO: jixelanaid@hotmail.com"/>
    <s v="VISITA_TÉCNICA"/>
    <s v="LA002292"/>
    <s v="TIPO III"/>
    <s v="TERRESTRE"/>
    <s v="TORRES GARCIA JENDRY JOSE"/>
    <n v="1"/>
    <n v="0"/>
    <n v="275728.78077800001"/>
    <n v="196536.5258152"/>
    <n v="275728.78077800001"/>
    <m/>
    <m/>
    <m/>
    <m/>
    <m/>
    <m/>
  </r>
  <r>
    <s v="MEDELLIN"/>
    <x v="4"/>
    <x v="4"/>
    <n v="5088"/>
    <n v="5759680"/>
    <n v="71946768"/>
    <s v="INCIDENTE"/>
    <s v="ANTIOQUIA"/>
    <s v="BELLO"/>
    <s v="LOS HELECHOS MIX STORE "/>
    <s v="REDEBAN"/>
    <s v="FO-25-1393943"/>
    <d v="2025-08-15T15:42:00"/>
    <d v="2025-08-19T17:21:00"/>
    <n v="0"/>
    <s v="ENTIDAD"/>
    <s v="ERROR DE TRANSACCIONES"/>
    <s v="SIN CUPO HABILITADO"/>
    <s v="CERRADO"/>
    <s v="15-08 SE INTENTA COMUNICACIÓN CON USUARIO AL NÚMERO 3045599948, PERO NO HAY RESPUESTA Y POR WHATSAPP TAMPOCO ..16-08 8:30 AM SE INTENTA COMUNICACIÓN CON USUARIO AL NÚMERO 3045599948 MEDIANTE LLAMADA Y WHATSAPP, PERO NO HAY RESPUESTA. .. 16-08 1:16 PM EL USUARIO CONFIRMA QUE LA FALLA PERSISTE EN TODO MOMENTO, CONFIRMA ULTIMOS 4 DIGITOS DE LA TARJETA DE SEMBRADO 7537, SE SOLICITA FOTO DEL VAUCHER DONDE INDICA QUE NO SE ENCUENTRA EN EL COMERCIO ..19-08 9:45 SE COMUNICA CON EL SR JIMY DONDE INDICA QUE MAS TARDE ENVIA LA FOTO DEL VAUCHER 19-08 16:12 SE ESCALA CASO A LA RED PARA SU ATENCION ..19-08 16:45 RESPUESTA DE LA RED: DE ACUERDO CON TU SOLICITUD EL COMERCIO PRESENTA BLOQUEO EN EL CUPO DE SOBREGIRO POR INFORMARLE AL CLIENTE PARA QUE REALICE LA RESPECTIVA COMPENSACIÓN PARA QUE NUEVAMENTE LE HABILITEN EL CUPO. POR FAVOR PROCEDER CON EL CIERRE DEL CASO._x000a__x000a_0"/>
    <s v="SOPORTE_TELEFÓNICO"/>
    <n v="0"/>
    <s v="TIPO I"/>
    <s v="TERRESTRE"/>
    <n v="0"/>
    <n v="0"/>
    <n v="0"/>
    <n v="41241.0800752"/>
    <n v="0"/>
    <n v="41241.0800752"/>
    <m/>
    <m/>
    <m/>
    <m/>
    <m/>
    <m/>
  </r>
  <r>
    <s v="YOPAL"/>
    <x v="1"/>
    <x v="1"/>
    <n v="85230"/>
    <n v="5756230"/>
    <n v="40858953"/>
    <s v="INCIDENTE"/>
    <s v="CASANARE"/>
    <s v="OROCUE"/>
    <s v="TIENDA Y PANADERIA PASTIPAN"/>
    <s v="REDEBAN"/>
    <s v="FO-25-1372434"/>
    <d v="2025-08-13T14:27:00"/>
    <d v="2025-08-20T10:26:00"/>
    <s v="BANCO DE BOGOTA"/>
    <s v="HARDWARE"/>
    <s v="CABLEADO"/>
    <s v="DAÑO POS"/>
    <s v="CERRADO"/>
    <s v="13-08 EN COMUNICACION CON LA SEÑORA YINA GOYENECHE AL NUMERO 3508068705, CONFIRMA FALLA, DATOS CORRECTOS. SE ESCALA PARA VISITA_x000a_16/08/2025 SIN SOPORTE DE RBM PARA  VALIDAR FALLA DE TRX Y POSIBLE CAMBIO DE EQUIPO PORQUE IMPRIME BORROSO._x000a_20-08 / SOLUCIÓN: SE VISITA COMERCIO, SE REALIZA CAMBIO DE FUENTE DE PODER Y CABLE MAGICBOX. OPERATIVO EL SERVICIO. PRUEBAS OK / USUARIO: GINNA GOYENECHE  TELEFONO: 3508068705 CORREO: goyenecheyina1@gmail.com"/>
    <s v="VISITA_TÉCNICA"/>
    <s v="V1LZZ332"/>
    <s v="TIPO IV ESPECIAL"/>
    <s v="TERRESTRE/FLUVIAL"/>
    <s v="BERNAL ELAICA EDGAR ALEXIS"/>
    <n v="1"/>
    <n v="0"/>
    <n v="479588.87655000004"/>
    <n v="196536.5258152"/>
    <n v="479588.87655000004"/>
    <m/>
    <m/>
    <m/>
    <m/>
    <m/>
    <m/>
  </r>
  <r>
    <s v="BOGOTA"/>
    <x v="2"/>
    <x v="2"/>
    <n v="11001"/>
    <n v="5762684"/>
    <n v="16713281"/>
    <s v="INCIDENTE"/>
    <s v="CUNDINAMARCA"/>
    <s v="BOGOTA"/>
    <s v="RYMELL BEAUTY MARKET "/>
    <s v="REDEBAN"/>
    <s v="FO-25-1393406"/>
    <d v="2025-08-19T14:44:00"/>
    <d v="2025-08-20T13:10:00"/>
    <s v="BANCO DE BOGOTA"/>
    <s v="SOFTWARE"/>
    <s v="ERROR DE TRANSACCIONES"/>
    <s v="RECHAZO GENERAL"/>
    <s v="CERRADO"/>
    <s v="19-08 SE ESCALA PARA VISITA. LLAMAR ANTES DE VISITAR, CONFIRMAR FALLA Y DATOS_x000a_0_x000a_20-08 / SOLUCIÓN: SE REALIZA VISITA A CB PARA ATENDER INCIDENTE SE REALIZA VALIDACIONES SOBRE FALLA CON RECHAZO ADQUIRENCIA DÉBITO TARJETA DAVIVIENDA EN EL CUAL SE REPORTA CON REDEBAN INDICANDO QUE TIENEN UN RECHAZO DIRECTAMENTE POR LA ENTIDAD SE REALIZAN PRUEBAS OK  / USUARIO: Ingrid peña  TELEFONO: 3028377475 CORREO: ilorenap@gmail.com"/>
    <s v="VISITA_TÉCNICA"/>
    <s v="LATZZ594"/>
    <s v="TIPO I"/>
    <s v="TERRESTRE"/>
    <s v="GALINDO ROJAS LUIS FELIPE"/>
    <n v="1"/>
    <n v="0"/>
    <n v="65960.072302"/>
    <n v="75096.394270399993"/>
    <n v="65960.072302"/>
    <m/>
    <m/>
    <m/>
    <m/>
    <m/>
    <m/>
  </r>
  <r>
    <s v="SANTA MARTA"/>
    <x v="3"/>
    <x v="3"/>
    <n v="47001"/>
    <n v="5762756"/>
    <n v="21441316"/>
    <s v="INCIDENTE"/>
    <s v="MAGDALENA"/>
    <s v="SANTA MARTA"/>
    <s v="RENACER D"/>
    <s v="REDEBAN"/>
    <s v="FO-25-1393417"/>
    <d v="2025-08-19T15:09:00"/>
    <d v="2025-08-20T13:21:00"/>
    <s v="BANCO DE BOGOTA"/>
    <s v="HARDWARE"/>
    <s v="COMUNICACION"/>
    <s v="MENSAJE CABLE DE RED DESCONECTADO"/>
    <s v="CERRADO"/>
    <s v="19-08 SE ESCALA PARA VISITA. LLAMAR ANTES DE VISITAR, CONFIRMAR FALLA Y DATOS_x000a_0_x000a_20-08 / SOLUCIÓN: SE REALIZA VISITA AL PUNTO, SE DETECTA DAÑO EN EL EQUIPO PUERTO INTERNET, SE REALIZA CAMBIO, SE REALIZAN PRUEBAS, TODO OK  / USUARIO: Diarlenis de lima  TELEFONO: 3167008435 CORREO: delimadiarlenis@gmail.com"/>
    <s v="VISITA_TÉCNICA"/>
    <s v="JA00K911"/>
    <s v="TIPO I"/>
    <s v="TERRESTRE"/>
    <s v="GUTIERREZ PEREZ LUIS ALBERTO"/>
    <n v="1"/>
    <n v="0"/>
    <n v="65960.072302"/>
    <n v="75096.394270399993"/>
    <n v="65960.072302"/>
    <m/>
    <m/>
    <m/>
    <m/>
    <m/>
    <m/>
  </r>
  <r>
    <s v="MEDELLIN"/>
    <x v="4"/>
    <x v="4"/>
    <n v="5001"/>
    <n v="5763348"/>
    <n v="13267620"/>
    <s v="INCIDENTE"/>
    <s v="ANTIOQUIA"/>
    <s v="MEDELLIN"/>
    <s v="SERVI SATT ENVIGADO"/>
    <s v="REDEBAN"/>
    <s v="FO-25-1394480"/>
    <d v="2025-08-20T08:00:00"/>
    <d v="2025-08-20T13:28:00"/>
    <s v="BANCO DE BOGOTA"/>
    <s v="ENTIDAD"/>
    <s v="ERROR DE TRANSACCIONES"/>
    <s v="TRANSACCION NO PERMITIDA"/>
    <s v="CERRADO"/>
    <s v="20-08 SE ESCALA PARA VISITA. LLAMAR ANTES DE VISITAR, CONFIRMAR FALLA Y DATOS_x000a_0_x000a_20-08 / SOLUCIÓN: INFORMANDO ERROR EN TRANSACCIONES LLAME A EMISOR AL LLEGAR AL SITIO ESTAN OPERATIVOS Y FUNCIONALES PRUEBAS OK / USUARIO: Carolina ardila TELEFONO: 3015360780 CORREO: asistendeadmsatt@gmail.com"/>
    <s v="VISITA_TÉCNICA"/>
    <s v="9T0ZZ007"/>
    <s v="TIPO I"/>
    <s v="TERRESTRE"/>
    <s v="PAREJA ECHAVARRIA JHON DAVID"/>
    <n v="1"/>
    <n v="0"/>
    <n v="65960.072302"/>
    <n v="75096.394270399993"/>
    <n v="65960.072302"/>
    <m/>
    <m/>
    <m/>
    <m/>
    <m/>
    <m/>
  </r>
  <r>
    <s v="MEDELLIN"/>
    <x v="4"/>
    <x v="4"/>
    <n v="5360"/>
    <n v="5763565"/>
    <n v="48928485"/>
    <s v="INCIDENTE"/>
    <s v="ANTIOQUIA"/>
    <s v="ITAGUI"/>
    <s v="CENTRO DE ENSEÑANZA AUTOMOVILISTICA PASES.COM S.A.S"/>
    <s v="REDEBAN"/>
    <s v="FO-25-1398368"/>
    <d v="2025-08-20T09:37:00"/>
    <d v="2025-08-20T15:24:00"/>
    <n v="0"/>
    <s v="ENTIDAD"/>
    <s v="ERROR DE TRANSACCIONES"/>
    <s v="TRANSACCION NO PERMITIDA"/>
    <s v="CERRADO"/>
    <s v="20-08 SE REALIZA COMUNICACION CON LA SRA JULIETH PEREA AL NUMERO 3053182845 INFORMA QUE YA NO REQUIERE VISITA TECNICA QUE EL DATAFONO ESTA OPERATIVO_x000a__x000a_0"/>
    <s v="SOPORTE_TELEFÓNICO"/>
    <n v="0"/>
    <s v="TIPO I"/>
    <s v="TERRESTRE"/>
    <n v="0"/>
    <n v="0"/>
    <n v="0"/>
    <n v="41241.0800752"/>
    <n v="0"/>
    <n v="41241.0800752"/>
    <m/>
    <m/>
    <m/>
    <m/>
    <m/>
    <m/>
  </r>
  <r>
    <s v="IBAGUE"/>
    <x v="1"/>
    <x v="1"/>
    <n v="73408"/>
    <n v="5762096"/>
    <n v="15977887"/>
    <s v="INCIDENTE"/>
    <s v="TOLIMA"/>
    <s v="LERIDA"/>
    <s v="MUNDO INTERIOR"/>
    <s v="REDEBAN"/>
    <s v="FO-25-1390980"/>
    <d v="2025-08-19T11:13:00"/>
    <d v="2025-08-20T16:17:00"/>
    <s v="BANCO DE BOGOTA"/>
    <s v="HARDWARE"/>
    <s v="ALERT IRRUPTION"/>
    <s v="ALERT IRRUPTION"/>
    <s v="CERRADO"/>
    <s v="19-08 SE ESCALA PARA VISITA. LLAMAR ANTES DE VISITAR, CONFIRMAR FALLA Y DATOS_x000a_0_x000a_20-08 / SOLUCIÓN: SE REALIZA CAMBIO DE EQUIPO &quot;ALERTA IRRUPTION&quot; SEMBRADO DE TARJETA 2575 TRANSACCIONES DE PRUEBA O.K / USUARIO: Yolanda cardozo TELEFONO: 3103251187 CORREO: josejasiel@hotmai.com.ar"/>
    <s v="VISITA_TÉCNICA"/>
    <s v="BBBYZ698"/>
    <s v="TIPO II"/>
    <s v="TERRESTRE"/>
    <s v="GUTIERREZ  CAMILO ANDRES"/>
    <n v="1"/>
    <n v="0"/>
    <n v="144967.87232000002"/>
    <n v="140395.6348884"/>
    <n v="144967.87232000002"/>
    <m/>
    <m/>
    <m/>
    <m/>
    <m/>
    <m/>
  </r>
  <r>
    <s v="CALI"/>
    <x v="0"/>
    <x v="0"/>
    <n v="76130"/>
    <n v="5763467"/>
    <n v="45984309"/>
    <s v="INCIDENTE"/>
    <s v="VALLE DEL CAUCA"/>
    <s v="CANDELARIA"/>
    <s v="FERREMATERIALES LA VICTORIA"/>
    <s v="REDEBAN"/>
    <s v="FO-25-1395445"/>
    <d v="2025-08-20T08:56:00"/>
    <d v="2025-08-20T16:23:00"/>
    <s v="BANCO DE BOGOTA"/>
    <s v="HARDWARE"/>
    <s v="PINPAD"/>
    <s v="SE REINICIA"/>
    <s v="CERRADO"/>
    <s v="20-08 SE ESCALA PARA VISITA. LLAMAR ANTES DE VISITAR, CONFIRMAR FALLA Y DATOS_x000a_20/08/2025 CLIENTE CIERRA A LAS 12 Y HABRE A LAS 2_x000a_20-08 / SOLUCIÓN: SE CAMBIA CABLE DE PINPAD SE HACEN PRUEBAS Y QUEDA FUNCIONANDO CORRECTAMENTE  / USUARIO: JOSELI VERA GALLEGO TELEFONO: 3158495692 CORREO: luzcenith32@gmail.com"/>
    <s v="VISITA_TÉCNICA"/>
    <s v="EF00Q796"/>
    <s v="TIPO II"/>
    <s v="TERRESTRE"/>
    <s v="CUERO RUIZ JHONNY"/>
    <n v="1"/>
    <n v="0"/>
    <n v="144967.87232000002"/>
    <n v="140395.6348884"/>
    <n v="144967.87232000002"/>
    <m/>
    <m/>
    <m/>
    <m/>
    <m/>
    <m/>
  </r>
  <r>
    <s v="BOGOTA"/>
    <x v="2"/>
    <x v="2"/>
    <n v="11001"/>
    <n v="5762487"/>
    <n v="51780344"/>
    <s v="INCIDENTE"/>
    <s v="CUNDINAMARCA"/>
    <s v="BOGOTA"/>
    <s v="CONEXIONN ES"/>
    <s v="REDEBAN"/>
    <s v="FO-25-1393401"/>
    <d v="2025-08-19T13:37:00"/>
    <d v="2025-08-20T16:35:00"/>
    <s v="BANCO DE BOGOTA"/>
    <s v="SOFTWARE"/>
    <s v="ACTUALIZACION"/>
    <s v="VERSION CARGA SO VR"/>
    <s v="CERRADO"/>
    <s v="19-08 SE ESCALA PARA VISITA. LLAMAR ANTES DE VISITAR, CONFIRMAR FALLA Y DATOS_x000a_0_x000a_20-08 / SOLUCIÓN: SE REALIZA ACTUALIZACIÓN CARGA DE VERSIÓN 10.6 . POR FALLAS EN CONEXIÓN PRUEBA OK SE CREAN USUARIOS Y SE HABILITAN CIERRES OK  / USUARIO: JULIO ROSERO TELEFONO: 3172134696 CORREO: profeconexiones@gmail.com"/>
    <s v="VISITA_TÉCNICA"/>
    <s v="NN0TZ034"/>
    <s v="TIPO I"/>
    <s v="TERRESTRE"/>
    <s v="ORTIZ MARTINEZ STIVEN"/>
    <n v="1"/>
    <n v="0"/>
    <n v="65960.072302"/>
    <n v="75096.394270399993"/>
    <n v="65960.072302"/>
    <m/>
    <m/>
    <m/>
    <m/>
    <m/>
    <m/>
  </r>
  <r>
    <s v="BUCARAMANGA"/>
    <x v="5"/>
    <x v="5"/>
    <n v="68547"/>
    <n v="5763896"/>
    <n v="42149161"/>
    <s v="INCIDENTE"/>
    <s v="SANTANDER"/>
    <s v="PIEDECUESTA"/>
    <s v="MULTIPAGOS - SV"/>
    <s v="REDEBAN"/>
    <s v="FO-25-1396705"/>
    <d v="2025-08-20T11:15:00"/>
    <d v="2025-08-20T16:40:00"/>
    <s v="BANCO DE BOGOTA"/>
    <s v="HARDWARE"/>
    <s v="ALERT IRRUPTION"/>
    <s v="ALERT IRRUPTION"/>
    <s v="CERRADO"/>
    <s v="20-08 SE ESCALA PARA VISITA. LLAMAR ANTES DE VISITAR, CONFIRMAR FALLA Y DATOS_x000a_0_x000a_20-08 / SOLUCIÓN: SE VISITA COMERCIO SE REALIZA EL CAMBIO DE EQUIPO DATÁFONO OK VERSION 10.6 OK ,LECTOR DE BARRAS OK, TARJETA SEMBRANDO 4731 OK , CB OPERATIVO , SE LE INFORMA AL USUARIO QUE NOS INFORMA LA RED QUE SE ENCUENTRA BLOQUEADO POR PARTE DE LA ENTIDAD / USUARIO: LAURA ALEJANDRA RAMIREZ BLANCO TELEFONO: 3164459197 CORREO: lauritaramirez94@hotmail.com"/>
    <s v="VISITA_TÉCNICA"/>
    <s v="A30FZ731"/>
    <s v="TIPO II"/>
    <s v="TERRESTRE"/>
    <s v="BARAJAS BERMUDEZ YAHIR MAURICIO"/>
    <n v="1"/>
    <n v="0"/>
    <n v="144967.87232000002"/>
    <n v="140395.6348884"/>
    <n v="144967.87232000002"/>
    <m/>
    <m/>
    <m/>
    <m/>
    <m/>
    <m/>
  </r>
  <r>
    <s v="CUCUTA"/>
    <x v="5"/>
    <x v="5"/>
    <n v="54128"/>
    <n v="5759985"/>
    <n v="15993744"/>
    <s v="INCIDENTE"/>
    <s v="NORTE DE SANTANDER"/>
    <s v="CACHIRA"/>
    <s v="ANA CECILIA ROPERO PABON"/>
    <s v="REDEBAN"/>
    <s v="FO-25-1383210"/>
    <d v="2025-08-16T08:00:00"/>
    <d v="2025-08-21T08:25:00"/>
    <s v="BANCO DE BOGOTA"/>
    <s v="HARDWARE"/>
    <s v="TECLADO"/>
    <s v="DAÑO POS"/>
    <s v="CERRADO"/>
    <s v="16-08 LA RED: POR FAVOR PROCEDER CON EL CORRESPONDIENTE RESEMBRADO DE TARJETA ** SE ESCALA PARA VISITA. LLAMAR ANTES DE VISITAR, CONFIRMAR FALLA Y DATOS_x000a_19/08/2025 SE REALIZA LLAMADA TELEFÓNICA PARA ATENDER INCIDENCIAS Y SE CONFIRMA DESPLAZAMIENTO AL MUNICIPIO Y LUGAR DE SALIDA DE  TRANSPORTE | 19/08/2025 SE INFORMA QUE DEBIDO A LA TIPOLOGÍA Y TRANSPORTE POCO FRECUENTE NO ES POSIBLE LLEGAR AL MUNICIPIO ANTE DE 6:00 POR LO TANTO SE INDICA AL USUARIO QUE SE VISITA MAÑANA 20 DE AGOSTO A LAS 8:00 AM_x000a_20-08 / SOLUCIÓN: VISITA PARÁ SEMBRADO DE TARJETA Y CAMBIO DE EQUIPO POR TECNOLOGÍA Y DAÑO EN TECLADO  / USUARIO: Ana Cecilia ropero 18 TELEFONO: 3213184567 CORREO: anacer10@hotmail.com"/>
    <s v="VISITA_TÉCNICA"/>
    <s v="BBBWZ749"/>
    <s v="TIPO IV"/>
    <s v="TERRESTRE"/>
    <s v="PEÑA DIAZ IVAN YESID"/>
    <n v="1"/>
    <n v="0"/>
    <n v="479588.87655000004"/>
    <n v="196536.5258152"/>
    <n v="479588.87655000004"/>
    <m/>
    <m/>
    <m/>
    <m/>
    <m/>
    <m/>
  </r>
  <r>
    <s v="PASTO"/>
    <x v="0"/>
    <x v="0"/>
    <n v="52835"/>
    <n v="5763390"/>
    <n v="90107197"/>
    <s v="INCIDENTE"/>
    <s v="NARIÑO"/>
    <s v="SAN ANDRES DE TUMACO"/>
    <s v="DROGUERIAS FARMA VITAL MB"/>
    <s v="REDEBAN"/>
    <s v="FO-25-1394622"/>
    <d v="2025-08-20T08:03:00"/>
    <d v="2025-08-21T09:19:00"/>
    <s v="BANCO DE BOGOTA"/>
    <s v="SOFTWARE"/>
    <s v="LECTOR DE TARJETAS"/>
    <s v="CTL CONFIGURACION LECTOR INTERNAL"/>
    <s v="CERRADO"/>
    <s v="20-08 SE ESCALA PARA VISITA. LLAMAR ANTES DE VISITAR, CONFIRMAR FALLA Y DATOS_x000a_0_x000a_21-08 / SOLUCIÓN: SE REALIZA VALIDACION DE DAÑO, PERO SE ENCUENTRA PROBLEMAS EN LA VERSION , SE ESCALA CON REDEBAN Y PAOLA GARZON AUTORIZA REALIZAR INICIALIZACION REMOTA, SE PROCEDE A INICIALIZAR DATAFONO Y SE REALIZAN PRUEBAS EXITOSAS CON EL CLIENTE, CLIENTE  / USUARIO: casrlos taches TELEFONO: 315522442 CORREO: controldevisitadigital@gmail.com"/>
    <s v="SOPORTE_TELEFÓNICO"/>
    <n v="0"/>
    <s v="TIPO IV"/>
    <s v="TERRESTRE"/>
    <s v="HENAO CARDONA DIEGO FERNANDO"/>
    <n v="0"/>
    <n v="0"/>
    <n v="41241.0800752"/>
    <n v="0"/>
    <n v="41241.0800752"/>
    <m/>
    <m/>
    <m/>
    <m/>
    <m/>
    <m/>
  </r>
  <r>
    <s v="MEDELLIN"/>
    <x v="4"/>
    <x v="4"/>
    <n v="5034"/>
    <s v="TA-25-987570"/>
    <n v="89587375"/>
    <s v="INCIDENTE"/>
    <s v="ANTIOQUIA"/>
    <s v="ANDES"/>
    <s v="DROGUERIA JMA ANDES "/>
    <s v="REDEBAN"/>
    <s v="FO-25-1394483"/>
    <d v="2025-08-19T16:11:00"/>
    <d v="2025-08-21T10:13:00"/>
    <s v="BANCO DE BOGOTA"/>
    <s v="ENTIDAD"/>
    <s v="ERROR DE TRANSACCIONES"/>
    <s v="TRANSACCION NO PERMITIDA"/>
    <s v="CERRADO"/>
    <s v="20-08 SE ESCALA PARA VISITA. LLAMAR ANTES DE VISITAR, CONFIRMAR FALLA Y DATOS_x000a_0_x000a_21-08 / SOLUCIÓN: SE LLEGAN HA HACER PRUEBAS POR LOS ERRORES EN TRANSACCIONES SE HACEN PRUEBAS Y FUNCIONA BIEN SE PIDE SOPORTE CON PAOLA DE RDB VALIDANDO Y TODO PARCE EN BUEN ESTADO DAN VISTO BUENO PARA CERRAR EL CASO  / USUARIO: Mari luz Castañeda  TELEFONO: 3116435819 CORREO: juisa0695@gmail.com"/>
    <s v="VISITA_TÉCNICA"/>
    <s v="V6ZZZ643"/>
    <s v="TIPO III"/>
    <s v="TERRESTRE"/>
    <s v="ALVAREZ ARENAS VICTOR HUGO"/>
    <n v="1"/>
    <n v="0"/>
    <n v="275728.78077800001"/>
    <n v="196536.5258152"/>
    <n v="275728.78077800001"/>
    <m/>
    <m/>
    <m/>
    <m/>
    <m/>
    <m/>
  </r>
  <r>
    <s v="IBAGUE"/>
    <x v="1"/>
    <x v="1"/>
    <n v="73671"/>
    <n v="5761955"/>
    <n v="89330636"/>
    <s v="INCIDENTE"/>
    <s v="TOLIMA"/>
    <s v="SALDAÑA"/>
    <s v="ERYSERVICIOS"/>
    <s v="REDEBAN"/>
    <s v="FO-25-1390538"/>
    <d v="2025-08-19T10:30:00"/>
    <d v="2025-08-21T10:24:00"/>
    <s v="BANCO DE BOGOTA"/>
    <s v="USUARIO"/>
    <s v="COMUNICACION"/>
    <s v="CONEXIONES DE COMERCIO"/>
    <s v="CERRADO"/>
    <s v="19-08 SE ESCALA PARA VISITA. LLAMAR ANTES DE VISITAR, CONFIRMAR FALLA Y DATOS_x000a_0_x000a_21-08 / SOLUCIÓN: SE FORMATEA DATAFONO, CONFIGURA E INICIALIZA, SE CREA USUARIO Y CLAVE CON EL CLIENTE, SE SIEMBRA TARJETA XXXX-XXXX-XXXX-3225, SE REALIZA PRUEBAS OK  / USUARIO: Osvaldo Cardozo  TELEFONO: 3102206932 CORREO: cardozo@hotmail.com"/>
    <s v="VISITA_TÉCNICA"/>
    <s v="A1YZZ692"/>
    <s v="TIPO II"/>
    <s v="TERRESTRE"/>
    <s v="ANDRADE HERNANDEZ JUAN CARLOS"/>
    <n v="1"/>
    <n v="0"/>
    <n v="144967.87232000002"/>
    <n v="140395.6348884"/>
    <n v="144967.87232000002"/>
    <m/>
    <m/>
    <m/>
    <m/>
    <m/>
    <m/>
  </r>
  <r>
    <s v="BOGOTA"/>
    <x v="2"/>
    <x v="2"/>
    <n v="11001"/>
    <n v="5764001"/>
    <n v="18334763"/>
    <s v="INCIDENTE"/>
    <s v="CUNDINAMARCA"/>
    <s v="BOGOTA"/>
    <s v="TODO EN IMPRESION TARZAQ"/>
    <s v="REDEBAN"/>
    <s v="FO-25-1398584"/>
    <d v="2025-08-20T11:46:00"/>
    <d v="2025-08-21T11:10:00"/>
    <s v="BANCO DE BOGOTA"/>
    <s v="SOFTWARE"/>
    <s v="ACTUALIZACION"/>
    <s v="VERSION CARGA SO VR"/>
    <s v="CERRADO"/>
    <s v="20-08 SE ESCALA PARA VISITA. LLAMAR ANTES DE VISITAR, CONFIRMAR FALLA Y DATOS_x000a_0_x000a_21-08 / SOLUCIÓN: SE REALIZA VISITA DE CAMPO ENCONTRANDO QUE COMERCIO ESTA CERRADO SE INTENTA COMUNICACIÓN A LA LÍNEA 3002241426 Y NO HAY RESPUESTA SE INFORMA A SUPERVISOR QUIEN AUTORIZA CIERRE DE VISITA  / USUARIO: None TELEFONO: 3002241426 CORREO: controldevisitadigital@gmail.com "/>
    <s v="VISITA_TÉCNICA"/>
    <s v="NONE"/>
    <s v="TIPO I"/>
    <s v="TERRESTRE"/>
    <s v="LOZADA ROJAS CHRISTIAN ANDRES"/>
    <n v="1"/>
    <n v="0"/>
    <n v="65960.072302"/>
    <n v="75096.394270399993"/>
    <n v="65960.072302"/>
    <m/>
    <m/>
    <m/>
    <m/>
    <m/>
    <m/>
  </r>
  <r>
    <s v="CALI"/>
    <x v="0"/>
    <x v="0"/>
    <n v="76520"/>
    <n v="5764516"/>
    <n v="89249061"/>
    <s v="INCIDENTE"/>
    <s v="VALLE DEL CAUCA"/>
    <s v="PALMIRA"/>
    <s v="LICORES Y VARIEDADES DYS"/>
    <s v="REDEBAN"/>
    <s v="FO-25-1398778"/>
    <d v="2025-08-20T15:15:00"/>
    <d v="2025-08-21T11:18:00"/>
    <s v="BANCO DE BOGOTA"/>
    <s v="HARDWARE"/>
    <s v="DETERIORO"/>
    <s v="DATAFONO"/>
    <s v="CERRADO"/>
    <s v="20-08 SE ESCALA PARA VISITA. LLAMAR ANTES DE VISITAR, CONFIRMAR FALLA Y DATOS_x000a_0_x000a_21-08 / SOLUCIÓN: EN LA VISITA TÉCNICA SE REALIZÓ EL CAMBIO DE DATÁFONO YA QUE SE ENCONTRÓ GENERANDO BLOQUEO NO PERMITÍA COMPLETAR LAS TRANSACCIONES,SE INSTALO DESK 2600 Y MAGIC BOX 2600,SE INSTALO EL SISTEMA OPERATIVO Y VERSIÓN 10.5N ,SE CREARON LOS USUARIOS Y SE REALIZARON LAS PRUEBAS DEJANDO EL SERVICIO OPERANDO SIN FALLAS Y SIN NOVEDAD  / USUARIO: IVONNE CARDENAS MANZANO  TELEFONO: 3117269622 CORREO: ivonca38@gmail.com"/>
    <s v="VISITA_TÉCNICA"/>
    <s v="LARZZ641"/>
    <s v="TIPO I"/>
    <s v="TERRESTRE"/>
    <s v="SANCHEZ URREGO ROBINSON DAVID"/>
    <n v="1"/>
    <n v="0"/>
    <n v="65960.072302"/>
    <n v="75096.394270399993"/>
    <n v="65960.072302"/>
    <m/>
    <m/>
    <m/>
    <m/>
    <m/>
    <m/>
  </r>
  <r>
    <s v="CALI"/>
    <x v="0"/>
    <x v="0"/>
    <n v="76364"/>
    <n v="5763742"/>
    <n v="90096661"/>
    <s v="INCIDENTE"/>
    <s v="VALLE DEL CAUCA"/>
    <s v="JAMUNDI"/>
    <s v="JAMUNDO PAPELERIA"/>
    <s v="REDEBAN"/>
    <s v="FO-25-1394614"/>
    <d v="2025-08-19T17:35:00"/>
    <d v="2025-08-21T12:38:00"/>
    <s v="BANCO DE BOGOTA"/>
    <s v="ENTIDAD"/>
    <s v="AVAL TARJETA DE SEMBRADO"/>
    <s v="RESEMBRADO EXITOSO"/>
    <s v="CERRADO"/>
    <s v="20-08 LA RED: POR FAVOR PROCEDER CON EL CORRESPONDIENTE RESEMBRADO DE TARJETA ** SE ESCALA PARA VISITA. LLAMAR ANTES DE VISITAR, CONFIRMAR FALLA Y DATOS_x000a_0_x000a_21-08 / SOLUCIÓN: SE VISITA CORRESPONSAL Y SE REALIZA RESEMBRADO DE TARJETA. TRANSACCIONES DE PRUEBA EXITOSAS."/>
    <s v="VISITA_TÉCNICA"/>
    <s v="SEZZZ212"/>
    <s v="TIPO II"/>
    <s v="TERRESTRE"/>
    <s v="BOLAÑOS TABORDA JORGE ENRIQUE"/>
    <n v="1"/>
    <n v="0"/>
    <n v="144967.87232000002"/>
    <n v="140395.6348884"/>
    <n v="144967.87232000002"/>
    <m/>
    <m/>
    <m/>
    <m/>
    <m/>
    <m/>
  </r>
  <r>
    <s v="PASTO"/>
    <x v="0"/>
    <x v="0"/>
    <n v="52215"/>
    <n v="5763952"/>
    <n v="89336574"/>
    <s v="INCIDENTE"/>
    <s v="NARIÑO"/>
    <s v="CORDOBA"/>
    <s v="GC PAPELERIA"/>
    <s v="REDEBAN"/>
    <s v="FO-25-1398184"/>
    <d v="2025-08-20T11:33:00"/>
    <d v="2025-08-21T12:43:00"/>
    <s v="BANCO DE BOGOTA"/>
    <s v="ENTIDAD"/>
    <s v="AVAL TARJETA DE SEMBRADO"/>
    <s v="RESEMBRADO EXITOSO"/>
    <s v="CERRADO"/>
    <s v="20-08 EN COMUNICACIÓN CON LA SEÑORA CLAUDIA REALPE AL NÚMERO 3216805252 CONIFIRMA LOS ULTIMOS DIGITOS DE LA TARJETA DE SEMBRADO 6718 ..20-08 LA RED: POR FAVOR PROCEDER CON EL CORRESPONDIENTE RESEMBRADO DE TARJETA ** SE ESCALA PARA VISITA. LLAMAR ANTES DE VISITAR, CONFIRMAR FALLA Y DATOS_x000a_0_x000a_21-08 / SOLUCIÓN: SE ENCUENTRA COMERCIO BLOQUEADO SE REALIZA RESEMBRADO DE TARJETA Y SE OBTIENE FUNCIONAMIENTO EXITOSO CONFIGURACIÓN OK PARÁMETROS OK Y SE REALIZAN PRUEBAS ÉXITOSAS DE TRANSACCIONES  / USUARIO: Marlon gustin TELEFONO: 3216805252 CORREO: gcgc7287@gmail.com"/>
    <s v="VISITA_TÉCNICA"/>
    <s v="A1YZZ567"/>
    <s v="TIPO II"/>
    <s v="TERRESTRE"/>
    <s v="PAZ MARTINEZ RICHARD HUMBERTO"/>
    <n v="1"/>
    <n v="0"/>
    <n v="144967.87232000002"/>
    <n v="140395.6348884"/>
    <n v="144967.87232000002"/>
    <m/>
    <m/>
    <m/>
    <m/>
    <m/>
    <m/>
  </r>
  <r>
    <s v="MEDELLIN"/>
    <x v="4"/>
    <x v="4"/>
    <n v="5001"/>
    <n v="5764811"/>
    <n v="19372929"/>
    <s v="INCIDENTE"/>
    <s v="ANTIOQUIA"/>
    <s v="MEDELLIN"/>
    <s v="GEDIMA"/>
    <s v="REDEBAN"/>
    <s v="FO-25-1400783"/>
    <d v="2025-08-20T17:43:00"/>
    <d v="2025-08-21T12:50:00"/>
    <s v="BANCO DE BOGOTA"/>
    <s v="SOFTWARE"/>
    <s v="COMUNICACION"/>
    <s v="PARAMETROS DE CONFIGURACION EN POS"/>
    <s v="CERRADO"/>
    <s v="21-08 SE ESCALA PARA VISITA. LLAMAR ANTES DE VISITAR, CONFIRMAR FALLA Y DATOS_x000a_0_x000a_21-08 / SOLUCIÓN: PRESENTABA INTERMITENCIA EN EL CANAL SE CONFIGURA POR IP FIJA OK PRUEBAS OK / USUARIO: Carlos hernadez TELEFONO: 3332360918 CORREO: cajaavoriental@gedima.com.co"/>
    <s v="VISITA_TÉCNICA"/>
    <s v="10KZZ340"/>
    <s v="TIPO I"/>
    <s v="TERRESTRE"/>
    <s v="PAREJA ECHAVARRIA JHON DAVID"/>
    <n v="1"/>
    <n v="0"/>
    <n v="65960.072302"/>
    <n v="75096.394270399993"/>
    <n v="65960.072302"/>
    <m/>
    <m/>
    <m/>
    <m/>
    <m/>
    <m/>
  </r>
  <r>
    <s v="PASTO"/>
    <x v="0"/>
    <x v="0"/>
    <n v="52001"/>
    <n v="5763888"/>
    <n v="18832931"/>
    <s v="INCIDENTE"/>
    <s v="NARIÑO"/>
    <s v="PASTO"/>
    <s v="TIENDA SAN VALES"/>
    <s v="REDEBAN"/>
    <s v="FO-25-1398178"/>
    <d v="2025-08-20T11:14:00"/>
    <d v="2025-08-21T12:53:00"/>
    <s v="BANCO DE BOGOTA"/>
    <s v="ENTIDAD"/>
    <s v="ERROR DE TRANSACCIONES"/>
    <s v="SIN CUPO HABILITADO"/>
    <s v="CERRADO"/>
    <s v="20-08 EN COMUNICACIÓN CON LA SEÑORA CLAUDIA REALPE AL NÚMERO 318 4478858 CONIFIRMA LOS ULTIMOS DIGITOS DE LA TARJETA DE SEMBRADO 9523, ..SE ESCALA A LA RED PARA SU ATENCION ME CONFIRMA POR FAVOR ESTA AUTORIZADO EL RESEMBRADO DE TARJETA. ..RESPUESTA DE LA RED: DE ACUERDO CON TU SOLICITUD POR FAVOR PROCEDER CON EL CORRESPONDIENTE RESEMBRADO DE TARJETA. GRACIAS._x000a__x000a_21/08/2025 SE ESCALA A REDEBAN POR ERROR EN RESEMBRADO DE TARJETA EN ESPERA DE RESPUESTA_x000a_21-08 / SOLUCIÓN: SE LLEGA A CORRESPONSAL SE REALIZA RESEMBRADO DE TARJETA SE INICIALIZA TARJETA NO HABILITADO SE RECIBE SOPORTE DE RBM SE ACTIVA TARJETA SE REALIZA PRUEBAS DE FUNCIONAMIENTO FALLIDAS ERROR FONDOS INSUFICIENTE SE LLAMAN A BANCO INFORMAN QUE TIENE BLOQUEO POR PARTE DE LA ENTIDAD POR SOBREGIRO EN CUPO SE LE INFORMA A CLIENTE UNA VEZ REALIZADA CONSIGNACIÓN EL CB QUEDARA HABILITADO SE DEJA CREANDO USUARIO  / USUARIO: CLAUDIA REALPE  TELEFONO: 3184478858 CORREO: claudiarelpesolarte@gmail.com "/>
    <s v="VISITA_TÉCNICA"/>
    <s v="XP000254"/>
    <s v="TIPO I"/>
    <s v="TERRESTRE"/>
    <s v="BRAVO MADROÑERO OSCAR ESTEBAN"/>
    <n v="1"/>
    <n v="0"/>
    <n v="65960.072302"/>
    <n v="75096.394270399993"/>
    <n v="65960.072302"/>
    <m/>
    <m/>
    <m/>
    <m/>
    <m/>
    <m/>
  </r>
  <r>
    <s v="PASTO"/>
    <x v="0"/>
    <x v="0"/>
    <n v="52215"/>
    <n v="5763398"/>
    <n v="89332619"/>
    <s v="INCIDENTE"/>
    <s v="NARIÑO"/>
    <s v="CORDOBA"/>
    <s v="MERCAYA CHAMORRO"/>
    <s v="REDEBAN"/>
    <s v="FO-25-1394667"/>
    <d v="2025-08-20T08:13:00"/>
    <d v="2025-08-21T13:04:00"/>
    <s v="BANCO DE BOGOTA"/>
    <s v="SOFTWARE"/>
    <s v="ACTUALIZACION"/>
    <s v="VERSION CARGA SO VR"/>
    <s v="CERRADO"/>
    <s v="20-08 SE ESCALA PARA VISITA. LLAMAR ANTES DE VISITAR, CONFIRMAR FALLA Y DATOS_x000a_0_x000a_21-08 / SOLUCIÓN: SE ENCUENTRA DATAFONO CON BLOQUEOS DE PANTALLA POR FALLA DE VERSIÓN, SE REALIZA BORRADO COMPLETO DE DATAFONO Y SE RECONFIGURA OK PARÁMETROS OK Y SE REALIZAN PRUEBAS ÉXITOSAS DE TRANSACCIONES  / USUARIO: Andrés chamorro  TELEFONO: 3185103488 CORREO: mercaya88@gmail.com"/>
    <s v="VISITA_TÉCNICA"/>
    <s v="A1XZZ271"/>
    <s v="TIPO II"/>
    <s v="TERRESTRE"/>
    <s v="PAZ MARTINEZ RICHARD HUMBERTO"/>
    <n v="1"/>
    <n v="0"/>
    <n v="144967.87232000002"/>
    <n v="140395.6348884"/>
    <n v="144967.87232000002"/>
    <m/>
    <m/>
    <m/>
    <m/>
    <m/>
    <m/>
  </r>
  <r>
    <s v="CALI"/>
    <x v="0"/>
    <x v="0"/>
    <n v="76248"/>
    <n v="5763564"/>
    <n v="15530504"/>
    <s v="INCIDENTE"/>
    <s v="VALLE DEL CAUCA"/>
    <s v="EL CERRITO"/>
    <s v="PLAZA ALKOSTO EL PLACER"/>
    <s v="REDEBAN"/>
    <s v="FO-25-1402194"/>
    <d v="2025-08-21T09:42:00"/>
    <d v="2025-08-21T13:16:55"/>
    <s v="BANCO AV VILLAS"/>
    <s v="HARDWARE"/>
    <s v="DETERIORO"/>
    <s v="DATAFONO"/>
    <s v="CERRADO"/>
    <s v="21-08 SE ESCALA PARA VISITA. LLAMAR ANTES DE VISITAR, CONFIRMAR FALLA Y DATOS_x000a_0_x000a_21-08 / SOLUCIÓN: EN LA VISITA TÉCNICA SE REALIZÓ EL CAMBIO DE DATÁFONO Y LECTOR DE CÓDIGO DE BARRAS YA QUE SE ENCONTRARON DETERIORADOS TANTO EQUIPO Y CABLEADO DEL LECTOR,SE INSTALO DESK 2600 Y MAGIC BOX 2600,SE REALIZÓ SEMBRADO DE TARJETA,SE CREARON LOS USUARIOS Y SE REALIZARON LAS PRUEBAS DEJANDO EL SERVICIO OPERANDO SIN FALLAS Y SIN NOVEDAD  / USUARIO: ELIECER ARGAEZ  TELEFONO: 3128096841 CORREO: eliecer.argaez@mercapava.com.co"/>
    <s v="VISITA_TÉCNICA"/>
    <s v="9A0OZ878"/>
    <s v="TIPO II"/>
    <s v="TERRESTRE"/>
    <s v="SANCHEZ URREGO ROBINSON DAVID"/>
    <n v="1"/>
    <n v="0"/>
    <n v="144967.87232000002"/>
    <n v="140395.6348884"/>
    <n v="144967.87232000002"/>
    <m/>
    <m/>
    <m/>
    <m/>
    <m/>
    <m/>
  </r>
  <r>
    <s v="VALLEDUPAR"/>
    <x v="3"/>
    <x v="3"/>
    <n v="20001"/>
    <n v="5763600"/>
    <n v="50533025"/>
    <s v="INCIDENTE"/>
    <s v="CESAR"/>
    <s v="VALLEDUPAR"/>
    <s v="COMERCIALIZADORA HCBL"/>
    <s v="REDEBAN"/>
    <s v="FO-25-1395853"/>
    <d v="2025-08-20T09:50:00"/>
    <d v="2025-08-21T15:16:00"/>
    <s v="BANCO DE BOGOTA"/>
    <s v="SOFTWARE"/>
    <s v="ACTUALIZACION"/>
    <s v="VERSION CARGA SO VR"/>
    <s v="CERRADO"/>
    <s v="20-08 SE ESCALA PARA VISITA. LLAMAR ANTES DE VISITAR, CONFIRMAR FALLA Y DATOS_x000a_0_x000a_21-08 / SOLUCIÓN: SE REALIZA VISITÁ POR SOLICITUD DE CLIENTE ,SE LLEGA A SITIO SE REALIZAN BORRADO DE EQUIPO , SE INSTALA NIEVAMENTE VERSION Y SO, SE REALIZAN SEMBRADO DE TARJETA QUEDANDO EQUIPÓ OPERÁTIVO  / USUARIO: Fanny Ávila  TELEFONO: 3011005881 CORREO: avilalarafanny@hotmail.com"/>
    <s v="VISITA_TÉCNICA"/>
    <s v="A3GZZ823"/>
    <s v="TIPO I"/>
    <s v="TERRESTRE"/>
    <s v="MAESTRE MENGUAL EDGAR ENRIQUE"/>
    <n v="1"/>
    <n v="0"/>
    <n v="65960.072302"/>
    <n v="75096.394270399993"/>
    <n v="65960.072302"/>
    <m/>
    <m/>
    <m/>
    <m/>
    <m/>
    <m/>
  </r>
  <r>
    <s v="BUCARAMANGA"/>
    <x v="5"/>
    <x v="5"/>
    <n v="68307"/>
    <n v="5765469"/>
    <n v="20015814"/>
    <s v="INCIDENTE"/>
    <s v="SANTANDER"/>
    <s v="GIRON"/>
    <s v="MULTIPAGOS ISABELLA"/>
    <s v="REDEBAN"/>
    <s v="FO-25-1403463"/>
    <d v="2025-08-21T10:43:00"/>
    <d v="2025-08-21T15:23:00"/>
    <s v="BANCO DE BOGOTA"/>
    <s v="HARDWARE"/>
    <s v="LECTOR DE BARRAS"/>
    <s v="DAÑO POS"/>
    <s v="CERRADO"/>
    <s v="21-08 SE ESCALA PARA VISITA. LLAMAR ANTES DE VISITAR, CONFIRMAR FALLA Y DATOS_x000a_21/08/2025 NO SE LOGRA COMUNICACIÓN A LA LINEA 3118903165, SE REALIZA VISITA SIN CONTACTO_x000a_21-08 / SOLUCIÓN: LECTOR REINICIA DATAFONO, CAMBIO DE LECTORA, BORRADO E INYECCION DE SO +VER 10.6,CONFIGURACION CB OK, PRUEBAS OK, SEMBRADO DE TARJETA #0171 / USUARIO: Maira Monsalve TELEFONO: 3157603530 CORREO: mayralejandra1997@hotmail.con"/>
    <s v="VISITA_TÉCNICA"/>
    <s v="TR0CZ942"/>
    <s v="TIPO I"/>
    <s v="TERRESTRE"/>
    <s v="SANTOS GONZALEZ JOHAN FABIAN"/>
    <n v="1"/>
    <n v="0"/>
    <n v="65960.072302"/>
    <n v="75096.394270399993"/>
    <n v="65960.072302"/>
    <m/>
    <m/>
    <m/>
    <m/>
    <m/>
    <m/>
  </r>
  <r>
    <s v="CALI"/>
    <x v="0"/>
    <x v="0"/>
    <n v="76248"/>
    <n v="5765548"/>
    <n v="15606353"/>
    <s v="INCIDENTE"/>
    <s v="VALLE DEL CAUCA"/>
    <s v="EL CERRITO"/>
    <s v="VARIEDADES Y PAPELERIA ANGELIT"/>
    <s v="REDEBAN"/>
    <s v="FO-25-1403732"/>
    <d v="2025-08-21T11:08:00"/>
    <d v="2025-08-21T15:27:00"/>
    <s v="BANCO DE BOGOTA"/>
    <s v="HARDWARE"/>
    <s v="ACTUALIZACION"/>
    <s v="VERSION CAMBIO POS"/>
    <s v="CERRADO"/>
    <s v="21-08 SE ESCALA PARA VISITA. LLAMAR ANTES DE VISITAR, CONFIRMAR FALLA Y DATOS_x000a_0_x000a_21-08 / SOLUCIÓN: EN LA VISITA TÉCNICA SE REALIZÓ LA ACTUALIZACIÓN A LOS DATÁFONOS A LA VERSIÓN 10.6 ,YA QUE LOS DATÁFONOS ESTABAN PRESENTANDO INCONVENIENTES CON ALGUNAS TRANSACCIONES,SE REALIZÓ LA CONFIGURACIÓN E INICIALIZACIÓN OK, SE CREARON LOS USUARIOS Y SE REALIZARON LAS PRUEBAS DEJANDO EL SERVICIO OPERANDO SIN FALLAS Y SIN NOVEDAD  / USUARIO: MARCIA ANDREA ORTEGA LÓPEZ  TELEFONO: 3146202738 CORREO: marcy2504@hotmail.com"/>
    <s v="VISITA_TÉCNICA"/>
    <s v="BL05Z196 // 999LZ606"/>
    <s v="TIPO II"/>
    <s v="TERRESTRE"/>
    <s v="SANCHEZ URREGO ROBINSON DAVID"/>
    <n v="1"/>
    <n v="0"/>
    <n v="144967.87232000002"/>
    <n v="140395.6348884"/>
    <n v="144967.87232000002"/>
    <m/>
    <m/>
    <m/>
    <m/>
    <m/>
    <m/>
  </r>
  <r>
    <s v="BUCARAMANGA"/>
    <x v="5"/>
    <x v="5"/>
    <n v="68001"/>
    <n v="5764788"/>
    <n v="88041808"/>
    <s v="INCIDENTE"/>
    <s v="SANTANDER"/>
    <s v="BUCARAMANGA"/>
    <s v="VARIEDADES EFESO"/>
    <s v="REDEBAN"/>
    <s v="FO-25-1400778"/>
    <d v="2025-08-20T17:27:00"/>
    <d v="2025-08-21T15:58:00"/>
    <s v="BANCO DE BOGOTA"/>
    <s v="HARDWARE"/>
    <s v="PANTALLA"/>
    <s v="DAÑO POS"/>
    <s v="CERRADO"/>
    <s v="21-08 SE ESCALA PARA VISITA. LLAMAR ANTES DE VISITAR, CONFIRMAR FALLA Y DATOS_x000a_0_x000a_21-08 / SOLUCIÓN: SE REALIZA CAMBIO DE DATÁFONO POR DAÑO PANTALLA SE COLOCA NEGRA, PRUEBAS Y LIMPIEZA DE EQUIPOS OK, TARJETA DE SEMBRADO # 2376. / USUARIO: Johan Osorio TELEFONO: 3169256994 CORREO: papeleriaefeso@gmail.com"/>
    <s v="VISITA_TÉCNICA"/>
    <s v="10UZZ087"/>
    <s v="TIPO I"/>
    <s v="TERRESTRE"/>
    <s v="MARTINEZ FLOREZ DONIS ALBERTO"/>
    <n v="1"/>
    <n v="0"/>
    <n v="65960.072302"/>
    <n v="75096.394270399993"/>
    <n v="65960.072302"/>
    <m/>
    <m/>
    <m/>
    <m/>
    <m/>
    <m/>
  </r>
  <r>
    <s v="VILLAVICENCIO"/>
    <x v="1"/>
    <x v="1"/>
    <n v="50590"/>
    <s v="TA-25-993617"/>
    <n v="20015947"/>
    <s v="INCIDENTE"/>
    <s v="META"/>
    <s v="PUERTO RICO"/>
    <s v="ESTACION DE SERVICIO EL DORADO"/>
    <s v="REDEBAN"/>
    <s v="FO-25-1405939"/>
    <d v="2025-08-21T11:32:00"/>
    <d v="2025-08-21T16:31:00"/>
    <s v="BANCO DE BOGOTA"/>
    <s v="USUARIO"/>
    <s v="MANTENIMIENTO"/>
    <s v="MANTENIMIENTO GENERAL"/>
    <s v="CERRADO"/>
    <s v="21-08 SE REALIZA COMUNICACIÓN CON EL SR DANIEL AL NUMERO 3202139856 DONDE INDICA QUE EL DÍA VIERNES 8 SE REALIZO UNA VISITA Y DESDE ESE DÍA EL DATAFONO ESTA OPERATIVO, SE ADJUNTO VÁUCHER ENVIADO POR EL USUARIO ..RESPUESTA DE LA RED: PROCEDEMOS CON EL CIERRE DEL CASO._x000a__x000a_0"/>
    <s v="SOPORTE_TELEFÓNICO"/>
    <n v="0"/>
    <s v="TIPO IV"/>
    <s v="TERRESTRE"/>
    <n v="0"/>
    <n v="0"/>
    <n v="0"/>
    <n v="41241.0800752"/>
    <n v="0"/>
    <n v="41241.0800752"/>
    <m/>
    <m/>
    <m/>
    <m/>
    <m/>
    <m/>
  </r>
  <r>
    <s v="BUCARAMANGA"/>
    <x v="5"/>
    <x v="5"/>
    <n v="68307"/>
    <n v="5765311"/>
    <n v="17735200"/>
    <s v="INCIDENTE"/>
    <s v="SANTANDER"/>
    <s v="GIRON"/>
    <s v="MOVILEXPRESS CENTER"/>
    <s v="REDEBAN"/>
    <s v="FO-25-1402201"/>
    <d v="2025-08-21T09:44:00"/>
    <d v="2025-08-21T16:50:00"/>
    <s v="BANCO DE BOGOTA"/>
    <s v="HARDWARE"/>
    <s v="COMUNICACION"/>
    <s v="DAÑO POS"/>
    <s v="CERRADO"/>
    <s v="21-08 SE ESCALA PARA VISITA. LLAMAR ANTES DE VISITAR, CONFIRMAR FALLA Y DATOS_x000a_0_x000a_21-08 / SOLUCIÓN: CB CON SIN CONEXIÓN A INTERNET, CAMBIO DE DATAFONO, BORRADO E INYECCION DE SO +VER 10.6, CONFIGURACION CB OK, PRUEBAS OK, SEMBRADO DE TARJETA # / USUARIO: Cristian Gomez TELEFONO: 3164846562 CORREO: klan.deejay@gmail.com"/>
    <s v="VISITA_TÉCNICA"/>
    <s v="ABBZZ356"/>
    <s v="TIPO I"/>
    <s v="TERRESTRE"/>
    <s v="SANTOS GONZALEZ JOHAN FABIAN"/>
    <n v="1"/>
    <n v="0"/>
    <n v="65960.072302"/>
    <n v="75096.394270399993"/>
    <n v="65960.072302"/>
    <m/>
    <m/>
    <m/>
    <m/>
    <m/>
    <m/>
  </r>
  <r>
    <s v="VALLEDUPAR"/>
    <x v="3"/>
    <x v="3"/>
    <n v="20060"/>
    <n v="5765271"/>
    <n v="15872443"/>
    <s v="INCIDENTE"/>
    <s v="CESAR"/>
    <s v="BOSCONIA"/>
    <s v="ALMACEN REFRIELECTRICOS M Y C"/>
    <s v="REDEBAN"/>
    <s v="FO-25-1401918"/>
    <d v="2025-08-21T09:28:00"/>
    <d v="2025-08-22T09:25:00"/>
    <s v="BANCO DE BOGOTA"/>
    <s v="HARDWARE"/>
    <s v="TECLADO"/>
    <s v="DAÑO POS"/>
    <s v="CERRADO"/>
    <s v="21-08 SE ESCALA PARA VISITA. LLAMAR ANTES DE VISITAR, CONFIRMAR FALLA Y DATOS_x000a_0_x000a_21-08 / SOLUCIÓN: SE REALIZA VISITA AL COMERCIO SE ENCUENTRA DATÁFONO CON TECLADO DAÑADO SE CAMBIA DATÁFONO SE REALIZAN PRUEBAS EXITOSAS Y EL CB QUEDA OPERATIVO  / USUARIO: Margel Perea  TELEFONO: 3135835763 CORREO: refrielectricosmys@gmail.com"/>
    <s v="VISITA_TÉCNICA"/>
    <s v="BBBBH206"/>
    <s v="TIPO II"/>
    <s v="TERRESTRE"/>
    <s v="PEÑALOZA GUTIERREZ RAFAEL GUSTAVO"/>
    <n v="1"/>
    <n v="0"/>
    <n v="144967.87232000002"/>
    <n v="140395.6348884"/>
    <n v="144967.87232000002"/>
    <m/>
    <m/>
    <m/>
    <m/>
    <m/>
    <m/>
  </r>
  <r>
    <s v="MEDELLIN"/>
    <x v="4"/>
    <x v="4"/>
    <n v="5368"/>
    <n v="5764638"/>
    <n v="25233800"/>
    <s v="INCIDENTE"/>
    <s v="ANTIOQUIA"/>
    <s v="JERICO"/>
    <s v="PAPELERIA Y VARIEDADES LA GATA"/>
    <s v="REDEBAN"/>
    <s v="FO-25-1399032"/>
    <d v="2025-08-20T16:07:00"/>
    <d v="2025-08-22T09:50:00"/>
    <s v="BANCO DE BOGOTA"/>
    <s v="SOFTWARE"/>
    <s v="ERROR DE TRANSACCIONES"/>
    <s v="RECHAZO GENERAL"/>
    <s v="CERRADO"/>
    <s v="20-08 SE ESCALA PARA VISITA. LLAMAR ANTES DE VISITAR, CONFIRMAR FALLA Y DATOS_x000a_0_x000a_22-08 / SOLUCIÓN: SE ENCUENTRA QUE EL EQUIPO ESTÁ EN LA VERSIÓN 10.5 SE PASA. A LA 10.6 SE HACEN PRUEBAS QUEDA OK  / USUARIO: Aldemar Cardona bedoya  TELEFONO: 3146309257 CORREO: aldemarcardona1975@hotmail.com"/>
    <s v="VISITA_TÉCNICA"/>
    <s v="9T007298"/>
    <s v="TIPO III"/>
    <s v="TERRESTRE"/>
    <s v="ALVAREZ ARENAS VICTOR HUGO"/>
    <n v="1"/>
    <n v="0"/>
    <n v="275728.78077800001"/>
    <n v="196536.5258152"/>
    <n v="275728.78077800001"/>
    <m/>
    <m/>
    <m/>
    <m/>
    <m/>
    <m/>
  </r>
  <r>
    <s v="BOGOTA"/>
    <x v="2"/>
    <x v="2"/>
    <n v="11001"/>
    <n v="5765803"/>
    <n v="21301866"/>
    <s v="INCIDENTE"/>
    <s v="CUNDINAMARCA"/>
    <s v="BOGOTA"/>
    <s v="VIDEORAMA38"/>
    <s v="REDEBAN"/>
    <s v="FO-25-1404472"/>
    <d v="2025-08-21T12:29:00"/>
    <d v="2025-08-22T11:12:00"/>
    <s v="BANCO DE BOGOTA"/>
    <s v="HARDWARE"/>
    <s v="CABLEADO"/>
    <s v="DAÑO POS"/>
    <s v="CERRADO"/>
    <s v="21-08 SE ESCALA PARA VISITA. LLAMAR ANTES DE VISITAR, CONFIRMAR FALLA Y DATOS_x000a_0_x000a_22-08 / SOLUCIÓN: SE REALIZA VISITA A CB PARA ATENDER INCIDENTE SE REALIZA CAMBIO DE DATAFONO POR FALLA EN PUERTO USB ,SE REALIZAN PRUEBAS OK  / USUARIO: Martha Rodríguez  TELEFONO: 3144230171 CORREO: videorama38@hotmail.com y actualizar"/>
    <s v="VISITA_TÉCNICA"/>
    <s v="LA00D395"/>
    <s v="TIPO I"/>
    <s v="TERRESTRE"/>
    <s v="GALINDO ROJAS LUIS FELIPE"/>
    <n v="1"/>
    <n v="0"/>
    <n v="65960.072302"/>
    <n v="75096.394270399993"/>
    <n v="65960.072302"/>
    <m/>
    <m/>
    <m/>
    <m/>
    <m/>
    <m/>
  </r>
  <r>
    <s v="BOGOTA"/>
    <x v="2"/>
    <x v="2"/>
    <n v="11001"/>
    <n v="5765989"/>
    <n v="16323651"/>
    <s v="INCIDENTE"/>
    <s v="CUNDINAMARCA"/>
    <s v="BOGOTA"/>
    <s v="NICONET"/>
    <s v="REDEBAN"/>
    <s v="FO-25-1405023"/>
    <d v="2025-08-21T13:42:00"/>
    <d v="2025-08-22T11:16:00"/>
    <s v="BANCO DE BOGOTA"/>
    <s v="ENTIDAD"/>
    <s v="AVAL TARJETA DE SEMBRADO"/>
    <s v="RESEMBRADO EXITOSO"/>
    <s v="CERRADO"/>
    <s v="21-08 SE ESCALA PARA VISITA. LLAMAR ANTES DE VISITAR, CONFIRMAR FALLA Y DATOS_x000a_0_x000a_22-08 / SOLUCIÓN: SE REALIZA RESEMBRADO DE TARJETA Y SE ACTUALIZA 10.6 SE CREAN USUARIOS Y SE HABILITAN CIERRES OK  / USUARIO: Jhon Rodríguez  TELEFONO: 3125431518 CORREO: cardenalcom@hotmail.com"/>
    <s v="VISITA_TÉCNICA"/>
    <s v="111GZ270"/>
    <s v="TIPO I"/>
    <s v="TERRESTRE"/>
    <s v="ORTIZ MARTINEZ STIVEN"/>
    <n v="1"/>
    <n v="0"/>
    <n v="65960.072302"/>
    <n v="75096.394270399993"/>
    <n v="65960.072302"/>
    <m/>
    <m/>
    <m/>
    <m/>
    <m/>
    <m/>
  </r>
  <r>
    <s v="TUNJA"/>
    <x v="5"/>
    <x v="5"/>
    <n v="68377"/>
    <n v="5765177"/>
    <n v="18345884"/>
    <s v="INCIDENTE"/>
    <s v="SANTANDER"/>
    <s v="LA BELLEZA"/>
    <s v="DROGUERIA UNIVERSAL EL GIRASOL"/>
    <s v="REDEBAN"/>
    <s v="FO-25-1403458"/>
    <d v="2025-08-21T08:58:00"/>
    <d v="2025-08-22T13:24:00"/>
    <s v="BANCO DE BOGOTA"/>
    <s v="HARDWARE"/>
    <s v="COMUNICACION"/>
    <s v="DAÑO POS"/>
    <s v="CERRADO"/>
    <s v="21-08 SE ESCALA PARA VISITA. LLAMAR ANTES DE VISITAR, CONFIRMAR FALLA Y DATOS ..NOTA: PARA EL CB HAY UN INC_x000a_0_x000a_22-08 / SOLUCIÓN: SE REALIZA CAMBIO DE EQUIPO POR DAÑO, TECLADO DEJANDO PRUEBAS OK, SE VALIDA COMUNICACIÓN PROVEDOR DEL INTERNET LLEGA AL SITIO PARA DARLES SOLUCION YA QUE EL PROBLEMA DEL ERROR EL COMUNICACIÓN ERA POR CONEXIONES DEL COMERCIO , TARJETA SEMBRADA 7660 / USUARIO: ANA VERÓNICA BAREÑO  TELEFONO: 3192888847 CORREO: lbarenoa@gmail.com "/>
    <s v="VISITA_TÉCNICA"/>
    <s v="LMMZZ592"/>
    <s v="TIPO IV"/>
    <s v="TERRESTRE"/>
    <s v="ALVARADO MORENO CRISTHIAN"/>
    <n v="1"/>
    <n v="0"/>
    <n v="479588.87655000004"/>
    <n v="196536.5258152"/>
    <n v="479588.87655000004"/>
    <m/>
    <m/>
    <m/>
    <m/>
    <m/>
    <m/>
  </r>
  <r>
    <s v="VILLAVICENCIO"/>
    <x v="1"/>
    <x v="1"/>
    <n v="50680"/>
    <n v="5764876"/>
    <n v="89467473"/>
    <s v="INCIDENTE"/>
    <s v="META"/>
    <s v="SAN CARLOS DE GUAROA"/>
    <s v="DROGUERIA Y MINIMARKET KINGS"/>
    <s v="REDEBAN"/>
    <s v="FO-25-1400788"/>
    <d v="2025-08-21T08:00:00"/>
    <d v="2025-08-22T15:03:00"/>
    <s v="BANCO DE BOGOTA"/>
    <s v="HARDWARE"/>
    <s v="NO ENCIENDE SE REINICIA"/>
    <s v="FUENTE PODER AVERIADA"/>
    <s v="CERRADO"/>
    <s v="21-08 SE ESCALA PARA VISITA. LLAMAR ANTES DE VISITAR, CONFIRMAR FALLA Y DATOS_x000a_0_x000a_22-08 / SOLUCIÓN: SE VISITA CB Y SE REALIZA CAMBIÓ DE FUENTE DE PODER POR DAÑO. SE INSTALA NUEVA FUENTE Y SE REALIZAN PRUEBAS EXITOSAS PRUEBAS OK. TECLADO DE DATÁFONO FUNCIONA CORRECTAMENTE  / USUARIO: Nury Astrid Valderrama  TELEFONO: 3105873031 CORREO: navalderrama@hotmail.com"/>
    <s v="VISITA_TÉCNICA"/>
    <s v="V5ZZZ680"/>
    <s v="TIPO II"/>
    <s v="TERRESTRE"/>
    <s v="GARZON RUIZ LUIS MIGUEL"/>
    <n v="1"/>
    <n v="0"/>
    <n v="144967.87232000002"/>
    <n v="140395.6348884"/>
    <n v="144967.87232000002"/>
    <m/>
    <m/>
    <m/>
    <m/>
    <m/>
    <m/>
  </r>
  <r>
    <s v="BOGOTA"/>
    <x v="2"/>
    <x v="2"/>
    <n v="11001"/>
    <n v="5766547"/>
    <n v="89184473"/>
    <s v="INCIDENTE"/>
    <s v="CUNDINAMARCA"/>
    <s v="BOGOTA"/>
    <s v="MUNDO DE COLORES YULKER"/>
    <s v="REDEBAN"/>
    <s v="FO-25-1406288"/>
    <d v="2025-08-21T17:17:00"/>
    <d v="2025-08-22T15:13:00"/>
    <s v="BANCO DE BOGOTA"/>
    <s v="ENTIDAD"/>
    <s v="AVAL TARJETA DE SEMBRADO"/>
    <s v="RESEMBRADO EXITOSO"/>
    <s v="CERRADO"/>
    <s v="21-08 EN COMUNICACIÓN CON EL CB AL NÚMERO 3224383738CONIFIRMA LOS ULTIMOS DIGITOS DE LA TARJETA DE SEMBRADO Y DIRECCION ..22-08 LA RED: POR FAVOR PROCEDER CON EL CORRESPONDIENTE RESEMBRADO DE TARJETA ** SE ESCALA PARA VISITA. LLAMAR ANTES DE VISITAR, CONFIRMAR FALLA Y DATOS_x000a_0_x000a_22-08 / SOLUCIÓN: SE VISITA COMERCIO CB AVAL, SE REALIZA RESEMBRADO DE TARJETA #7819, SE REALIZAN PRUEBAS OK, NO SE ALTERAN USUARIOS. / USUARIO: Kerly Márquez  TELEFONO: 3103805946 CORREO: kerlymar924@gmail.com"/>
    <s v="VISITA_TÉCNICA"/>
    <s v="F1TZZ957"/>
    <s v="TIPO I"/>
    <s v="TERRESTRE"/>
    <s v="VEGA MANRIQUE JONATAN MAURICIO"/>
    <n v="1"/>
    <n v="0"/>
    <n v="65960.072302"/>
    <n v="75096.394270399993"/>
    <n v="65960.072302"/>
    <m/>
    <m/>
    <m/>
    <m/>
    <m/>
    <m/>
  </r>
  <r>
    <s v="BOGOTA"/>
    <x v="2"/>
    <x v="2"/>
    <n v="25290"/>
    <n v="5764551"/>
    <n v="89377707"/>
    <s v="INCIDENTE"/>
    <s v="CUNDINAMARCA"/>
    <s v="FUSAGASUGA"/>
    <s v="PAPELERIA MARANATHA"/>
    <s v="REDEBAN"/>
    <s v="FO-25-1398781"/>
    <d v="2025-08-20T15:28:00"/>
    <d v="2025-08-22T15:16:00"/>
    <s v="BANCO DE BOGOTA"/>
    <s v="HARDWARE"/>
    <s v="LECTOR DE BARRAS"/>
    <s v="DAÑO POS"/>
    <s v="CERRADO"/>
    <s v="20-08 SE ESCALA PARA VISITA. LLAMAR ANTES DE VISITAR, CONFIRMAR FALLA Y DATOS_x000a_22/08/2025 DEMORAS EN LLERA AL PUNTO POR TRAFICO PESADO EN LA VÍA DE BOGOTÁ A FUSAGASUGÁ._x000a_22-08 / SOLUCIÓN: SE LLEGA LA DIRECCIÓN INDICA SE REALIZA CAMBIO DE ELECTOR YA QUE SE ENCUENTRA BLOQUEADO SE REALIZAN PRUEBAS EXITOSAS / USUARIO: YULY CAROLINA GONZALEZ BAUTISTA  TELEFONO: 3118766722 CORREO: papeleriamaranatha7777@gmail.com"/>
    <s v="VISITA_TÉCNICA"/>
    <s v="F1UZZ966"/>
    <s v="TIPO II"/>
    <s v="TERRESTRE"/>
    <s v="GARCIA PASTRANA KEVIN FERNANDO"/>
    <n v="1"/>
    <n v="0"/>
    <n v="144967.87232000002"/>
    <n v="140395.6348884"/>
    <n v="144967.87232000002"/>
    <m/>
    <m/>
    <m/>
    <m/>
    <m/>
    <m/>
  </r>
  <r>
    <s v="BOGOTA"/>
    <x v="2"/>
    <x v="2"/>
    <n v="11001"/>
    <n v="5766985"/>
    <n v="21537162"/>
    <s v="INCIDENTE"/>
    <s v="CUNDINAMARCA"/>
    <s v="BOGOTA"/>
    <s v="PUNTO LEO"/>
    <s v="REDEBAN"/>
    <s v="FO-25-1408674"/>
    <d v="2025-08-22T09:04:00"/>
    <d v="2025-08-22T16:19:00"/>
    <s v="BANCO DE BOGOTA"/>
    <s v="HARDWARE"/>
    <s v="TECLADO"/>
    <s v="DAÑO POS"/>
    <s v="CERRADO"/>
    <s v="22-08 SE ESCALA CASO A LA RED PARA VALIDAR AUTORIZACION DE PINPAD ..22-08 POR FAVOR TU APOYO PARA ATENDER EL INCIDENTE, COPIO A MI COMPAÑERO @GONZALEZ ARAQUE SEBASTIAN PARA QUE NOS CONFIRMES SI ESTE COMERCIO TIENE EL V°B POR PARTE DE ENTIDAD PARA REALIZAR DE UNA VEZ LA INSTALACIÓN DEL PINPAD. ..22-08 SE RESPONDE A LA RED: EL TECNICO SE LOGRO CONTACTAR CON EL USUARIO E INDICO QUE NO NECESITA EL PINPAD YA QUE ADECUO EL LOCAL ..22-08 RESPUESTA DE LA RED: LISTO DE ACUERDO CON TU CONFIRMACIÓN CERREMOS EL CASO._x000a__x000a_0_x000a_22-08 / SOLUCIÓN: SE REALIZA VISITA A CB PARA ATENDER INCIDENTE SE REALIZA CAMBIO DE DATAFONO POR FALLA EN TECLADO ,SE REALIZAN PRUEBAS OK,SE SIEMBRA TARJETA TERMINADA EN 2273 / USUARIO: Sandra bolivar  TELEFONO: 3123177837 CORREO: sandrabolivar30@hotmail.com"/>
    <s v="VISITA_TÉCNICA"/>
    <s v="LA00Q120"/>
    <s v="TIPO I"/>
    <s v="TERRESTRE"/>
    <s v="GALINDO ROJAS LUIS FELIPE"/>
    <n v="1"/>
    <n v="0"/>
    <n v="65960.072302"/>
    <n v="75096.394270399993"/>
    <n v="65960.072302"/>
    <m/>
    <m/>
    <m/>
    <m/>
    <m/>
    <m/>
  </r>
  <r>
    <s v="BOGOTA"/>
    <x v="2"/>
    <x v="2"/>
    <n v="11001"/>
    <n v="5766868"/>
    <n v="21121082"/>
    <s v="INCIDENTE"/>
    <s v="CUNDINAMARCA"/>
    <s v="BOGOTA"/>
    <s v="PAPELERIA MISCELANEA CIBER CAFE MR BLUE"/>
    <s v="REDEBAN"/>
    <s v="FO-25-1407470"/>
    <d v="2025-08-22T08:00:00"/>
    <d v="2025-08-22T16:24:00"/>
    <s v="BANCO DE BOGOTA"/>
    <s v="HARDWARE"/>
    <s v="PINPAD"/>
    <s v="DAÑO POS"/>
    <s v="CERRADO"/>
    <s v="22-08 SE ESCALA PARA VISITA. LLAMAR ANTES DE VISITAR, CONFIRMAR FALLA Y DATOS_x000a_0_x000a_22-08 / SOLUCIÓN: SE REALIZA CAMBIO DE PIN PAD POR FALLA EN LECTOR CHIP PRUEBA OK  / USUARIO: JEAN CARLOS SABEDRA TELEFONO: 3144599481 CORREO: mrbluerecaudos@gamil.com"/>
    <s v="VISITA_TÉCNICA"/>
    <s v="SXTZZ611"/>
    <s v="TIPO I"/>
    <s v="TERRESTRE"/>
    <s v="ORTIZ MARTINEZ STIVEN"/>
    <n v="1"/>
    <n v="0"/>
    <n v="65960.072302"/>
    <n v="75096.394270399993"/>
    <n v="65960.072302"/>
    <m/>
    <m/>
    <m/>
    <m/>
    <m/>
    <m/>
  </r>
  <r>
    <s v="BARRANQUILLA"/>
    <x v="3"/>
    <x v="3"/>
    <n v="8001"/>
    <n v="5766583"/>
    <n v="18878413"/>
    <s v="INCIDENTE"/>
    <s v="ATLANTICO"/>
    <s v="BARRANQUILLA"/>
    <s v="MISCELANEA SANDRA B"/>
    <s v="REDEBAN"/>
    <s v="FO-25-1407447"/>
    <d v="2025-08-21T17:44:00"/>
    <d v="2025-08-22T16:27:00"/>
    <s v="BANCO DE BOGOTA"/>
    <s v="HARDWARE"/>
    <s v="LECTOR DE BARRAS"/>
    <s v="CABLE LECTORA AVERIADO"/>
    <s v="CERRADO"/>
    <s v="22-08 SE ESCALA PARA VISITA. LLAMAR ANTES DE VISITAR, CONFIRMAR FALLA Y DATOS_x000a_0_x000a_22-08 / SOLUCIÓN: SE DESCONECTA LECTORA SE CONECTA NUEVAMENTE SE REALIZAN PRUEBAS DE CORRECTO FUNCIONAMIENTO  / USUARIO: Sandra bolaños TELEFONO: 3005995377 CORREO: sanmile7524@hotmail.com"/>
    <s v="VISITA_TÉCNICA"/>
    <s v="TR00A460"/>
    <s v="TIPO I"/>
    <s v="TERRESTRE"/>
    <s v="VILLACOB VILLACOB ELKIN EDUARDO"/>
    <n v="1"/>
    <n v="0"/>
    <n v="65960.072302"/>
    <n v="75096.394270399993"/>
    <n v="65960.072302"/>
    <m/>
    <m/>
    <m/>
    <m/>
    <m/>
    <m/>
  </r>
  <r>
    <s v="MANIZALES"/>
    <x v="0"/>
    <x v="6"/>
    <n v="17486"/>
    <n v="5766369"/>
    <n v="17410028"/>
    <s v="INCIDENTE"/>
    <s v="CALDAS"/>
    <s v="NEIRA"/>
    <s v="COMNORTE SAS"/>
    <s v="REDEBAN"/>
    <s v="FO-25-1405942"/>
    <d v="2025-08-21T15:59:00"/>
    <d v="2025-08-22T16:34:00"/>
    <s v="BANCO DE BOGOTA"/>
    <s v="USUARIO"/>
    <s v="CIERRE"/>
    <s v="COMERCIO NO REALIZA CIERRE"/>
    <s v="CERRADO"/>
    <s v="21-08 SE ESCALA PARA VISITA. LLAMAR ANTES DE VISITAR, CONFIRMAR FALLA Y DATOS_x000a_0_x000a_22-08 / SOLUCIÓN: SE VISITA COMERCIO SE REALIZA ACTUALIZACIÓN A VERSIÓN 10.6 POR PROBLEMAS DE CIERRE SE REALIZAN PRUEBAS  / USUARIO: Yulieth García  TELEFONO: 3217197523 CORREO: oficinaneira@comnorte.com"/>
    <s v="VISITA_TÉCNICA"/>
    <s v="A1LZZ459"/>
    <s v="TIPO II"/>
    <s v="TERRESTRE"/>
    <s v="LOAIZA LOPEZ JHON FREDDY"/>
    <n v="1"/>
    <n v="0"/>
    <n v="144967.87232000002"/>
    <n v="140395.6348884"/>
    <n v="144967.87232000002"/>
    <m/>
    <m/>
    <m/>
    <m/>
    <m/>
    <m/>
  </r>
  <r>
    <s v="TUNJA"/>
    <x v="5"/>
    <x v="5"/>
    <n v="15001"/>
    <n v="5766936"/>
    <n v="14545677"/>
    <s v="INCIDENTE"/>
    <s v="BOYACA"/>
    <s v="TUNJA"/>
    <s v="JER LISTO NORTE"/>
    <s v="REDEBAN"/>
    <s v="FO-25-1407484"/>
    <d v="2025-08-22T08:40:00"/>
    <d v="2025-08-22T16:37:00"/>
    <s v="BANCO DE BOGOTA"/>
    <s v="SOFTWARE"/>
    <s v="ACTUALIZACION"/>
    <s v="VERSION CARGA SO VR"/>
    <s v="CERRADO"/>
    <s v="22-08 SE ESCALA PARA VISITA. LLAMAR ANTES DE VISITAR, CONFIRMAR FALLA Y DATOS_x000a_0_x000a_22-08 / SOLUCIÓN: SE REALIZA VISITA AL COMERCIO, SE BORRA Y ACTUALIZA EQUIPO A VERSION 10.6, SE HACEN PRUEBAS OK. / USUARIO: Manuela Galan TELEFONO: 3223937040 CORREO: asistente.tunja@jer.com.co"/>
    <s v="VISITA_TÉCNICA"/>
    <s v="AAAAC620"/>
    <s v="TIPO I"/>
    <s v="TERRESTRE"/>
    <s v="SOLER HOYOS CRISTIAN LEONARDO"/>
    <n v="1"/>
    <n v="0"/>
    <n v="65960.072302"/>
    <n v="75096.394270399993"/>
    <n v="65960.072302"/>
    <m/>
    <m/>
    <m/>
    <m/>
    <m/>
    <m/>
  </r>
  <r>
    <s v="CUCUTA"/>
    <x v="5"/>
    <x v="5"/>
    <n v="54874"/>
    <n v="5766584"/>
    <n v="20122966"/>
    <s v="INCIDENTE"/>
    <s v="NORTE DE SANTANDER"/>
    <s v="VILLA DEL ROSARIO"/>
    <s v="BD Y VARIEDADES MAFER Y JUANPA"/>
    <s v="REDEBAN"/>
    <s v="FO-25-1407454"/>
    <d v="2025-08-21T17:45:00"/>
    <d v="2025-08-22T16:40:00"/>
    <s v="BANCO DE BOGOTA"/>
    <s v="ENTIDAD"/>
    <s v="AVAL TARJETA DE SEMBRADO"/>
    <s v="RESEMBRADO EXITOSO"/>
    <s v="CERRADO"/>
    <s v="22-08 LA RED: POR FAVOR PROCEDER CON EL CORRESPONDIENTE RESEMBRADO DE TARJETA ** SE ESCALA PARA VISITA. LLAMAR ANTES DE VISITAR, CONFIRMAR FALLA Y DATOS_x000a_0_x000a_22-08 / SOLUCIÓN: SE REALIZA RE SEMBRADO DE TARJETA SE INSTALACIÓN NUEVA VERSIÓN CIERRES Y PRUEBAS OK  / USUARIO: Luz marina mogollon_x000a_ TELEFONO: 3203172832 CORREO: luzma1282@yahoo.com"/>
    <s v="VISITA_TÉCNICA"/>
    <s v="TR0XZ771"/>
    <s v="TIPO I"/>
    <s v="TERRESTRE"/>
    <s v="DURAN ACOSTA FRANK YONNY"/>
    <n v="1"/>
    <n v="0"/>
    <n v="65960.072302"/>
    <n v="75096.394270399993"/>
    <n v="65960.072302"/>
    <m/>
    <m/>
    <m/>
    <m/>
    <m/>
    <m/>
  </r>
  <r>
    <s v="MEDELLIN"/>
    <x v="4"/>
    <x v="4"/>
    <n v="5001"/>
    <n v="5767479"/>
    <n v="19372929"/>
    <s v="INCIDENTE"/>
    <s v="ANTIOQUIA"/>
    <s v="MEDELLIN"/>
    <s v="GEDIMA"/>
    <s v="REDEBAN"/>
    <s v="FO-25-1409096"/>
    <d v="2025-08-22T11:39:00"/>
    <d v="2025-08-22T16:46:00"/>
    <s v="BANCO DE BOGOTA"/>
    <s v="HARDWARE"/>
    <s v="IMPRESION"/>
    <s v="NO AVANZA PAPEL"/>
    <s v="CERRADO"/>
    <s v="22-08 SE ESCALA PARA VISITA. LLAMAR ANTES DE VISITAR, CONFIRMAR FALLA Y DATOS_x000a_0_x000a_22-08 / SOLUCIÓN: CAMBIO EQUIPO POR DAÑO IMPRESORA MALA PRUEBAS OK NO TELECARGA  / USUARIO: Carlos hernandez TELEFONO: 3332360918 CORREO: cajaavoriental@gedima.com.co"/>
    <s v="VISITA_TÉCNICA"/>
    <s v="10KZZ340"/>
    <s v="TIPO I"/>
    <s v="TERRESTRE"/>
    <s v="PAREJA ECHAVARRIA JHON DAVID"/>
    <n v="1"/>
    <n v="0"/>
    <n v="65960.072302"/>
    <n v="75096.394270399993"/>
    <n v="65960.072302"/>
    <m/>
    <m/>
    <m/>
    <m/>
    <m/>
    <m/>
  </r>
  <r>
    <s v="BUCARAMANGA"/>
    <x v="5"/>
    <x v="5"/>
    <n v="68547"/>
    <n v="5767095"/>
    <n v="42149161"/>
    <s v="INCIDENTE"/>
    <s v="SANTANDER"/>
    <s v="PIEDECUESTA"/>
    <s v="MULTIPAGOS - SV"/>
    <s v="REDEBAN"/>
    <s v="FO-25-1408681"/>
    <d v="2025-08-22T09:51:00"/>
    <d v="2025-08-22T17:01:00"/>
    <s v="BANCO DE BOGOTA"/>
    <s v="HARDWARE"/>
    <s v="COMUNICACION"/>
    <s v="MENSAJE CABLE DE RED DESCONECTADO"/>
    <s v="CERRADO"/>
    <s v="22-08 SE ESCALA PARA VISITA. LLAMAR ANTES DE VISITAR, CONFIRMAR FALLA Y DATOS_x000a_0_x000a_22-08 / SOLUCIÓN: SE VISITA COMERCIO SE REALIZA LA REVISION DE EQUIPO DATÁFONO OK, VERSION 10.6 OK SE REALIZAN PRUEBAS SE VERIFICA CON LA RED QUE ESE ENCUENTRA BLOQUEADO POR LA ENTIDAD Y SE ESCALA EL CASO / USUARIO: Laura Alejandra Ramirez  TELEFONO: 3164459197 CORREO: lauritaramirez94@hotmail.com"/>
    <s v="VISITA_TÉCNICA"/>
    <s v="A30FZ731"/>
    <s v="TIPO II"/>
    <s v="TERRESTRE"/>
    <s v="BARAJAS BERMUDEZ YAHIR MAURICIO"/>
    <n v="1"/>
    <n v="0"/>
    <n v="144967.87232000002"/>
    <n v="140395.6348884"/>
    <n v="144967.87232000002"/>
    <m/>
    <m/>
    <m/>
    <m/>
    <m/>
    <m/>
  </r>
  <r>
    <s v="VILLAVICENCIO"/>
    <x v="1"/>
    <x v="1"/>
    <n v="50006"/>
    <n v="5766512"/>
    <n v="19375690"/>
    <s v="INCIDENTE"/>
    <s v="META"/>
    <s v="ACACIAS"/>
    <s v="RAMIREZ LIZCANO ASESORES ACAPA"/>
    <s v="REDEBAN"/>
    <s v="FO-25-1406160"/>
    <d v="2025-08-21T16:57:00"/>
    <d v="2025-08-22T17:04:00"/>
    <s v="BANCO DE BOGOTA"/>
    <s v="ENTIDAD"/>
    <s v="ERROR DE TRANSACCIONES"/>
    <s v="TRANSACCION NO PERMITIDA"/>
    <s v="CERRADO"/>
    <s v="21-08 SE ESCALA PARA VISITA. LLAMAR ANTES DE VISITAR, CONFIRMAR FALLA Y DATOS_x000a_0_x000a_22-08 / SOLUCIÓN: SE REALIZA VISITA Y SE EVIDENCIA RECHAZO EN LAS TRANSACCIONES, SE REALIZA CONTACTO CON PAOLA DD RBM LA CUAL INDICA QUE EL DAÑO ES DE LA ENTIDAD / USUARIO: Isabela ramirez  TELEFONO: 3228864902 CORREO: isaramirez541@gmail.com"/>
    <s v="VISITA_TÉCNICA"/>
    <s v="9CCZZ007"/>
    <s v="TIPO II"/>
    <s v="TERRESTRE"/>
    <s v="PEDREROS CONTRERAS MICHAEL STEVENS"/>
    <n v="1"/>
    <n v="0"/>
    <n v="144967.87232000002"/>
    <n v="140395.6348884"/>
    <n v="144967.87232000002"/>
    <m/>
    <m/>
    <m/>
    <m/>
    <m/>
    <m/>
  </r>
  <r>
    <s v="VILLAVICENCIO"/>
    <x v="1"/>
    <x v="1"/>
    <n v="50590"/>
    <n v="5767018"/>
    <n v="20015947"/>
    <s v="INCIDENTE"/>
    <s v="META"/>
    <s v="PUERTO RICO"/>
    <s v="ESTACION DE SERVICIO EL DORADO"/>
    <s v="REDEBAN"/>
    <s v="FO-25-1411844"/>
    <d v="2025-08-22T09:19:00"/>
    <d v="2025-08-22T17:14:00"/>
    <n v="0"/>
    <s v="USUARIO"/>
    <s v="MANTENIMIENTO"/>
    <s v="MANTENIMIENTO GENERAL"/>
    <s v="CERRADO"/>
    <s v="22-08 SE ESCALA CASO A LA RED YA QUE EL DIA DE AYER 21-08 LLEGO UN RADICADO DE EMAIL PARA REALIZAR UNA VALIDACION DE FUNCIONAMIENTO DEL CB, EL USUARIO INDICO ESTAR OPERANDO CORRECTAMENTE. ESTA ES LA SOLUCION DE AYER: 21-08 SE REALIZA COMUNICACIÓN CON EL SR DANIEL AL NUMERO 3202139856 DONDE INDICA QUE EL DÍA VIERNES 8 SE REALIZO UNA VISITA Y DESDE ESE DÍA EL DATAFONO ESTA OPERATIVO.NOS CONFIRMAS SI ES NECESARIO VISITAR O CERRAMOS EL CASO? ..RESPUESTA DE LA RED: DE ACUERDO CON TU SOLICITUD POR FAVOR PROCEDER CON EL CIERRE DEL CASO._x000a_0_x000a_0"/>
    <s v="SOPORTE_TELEFÓNICO"/>
    <n v="0"/>
    <s v="TIPO IV"/>
    <s v="TERRESTRE"/>
    <n v="0"/>
    <n v="0"/>
    <n v="0"/>
    <n v="41241.0800752"/>
    <n v="0"/>
    <n v="41241.0800752"/>
    <m/>
    <m/>
    <m/>
    <m/>
    <m/>
    <m/>
  </r>
  <r>
    <s v="PASTO"/>
    <x v="0"/>
    <x v="0"/>
    <n v="52001"/>
    <n v="5767616"/>
    <n v="87267053"/>
    <s v="INCIDENTE"/>
    <s v="NARIÑO"/>
    <s v="PASTO"/>
    <s v="PASTO NET COMUNICACIONES SAS "/>
    <s v="REDEBAN"/>
    <s v="FO-25-1409709"/>
    <d v="2025-08-22T12:16:00"/>
    <d v="2025-08-22T17:22:00"/>
    <s v="BANCO DE BOGOTA"/>
    <s v="HARDWARE"/>
    <s v="LECTOR DE BARRAS"/>
    <s v="DAÑO POS"/>
    <s v="CERRADO"/>
    <s v="22-08 SE ESCALA PARA VISITA. LLAMAR ANTES DE VISITAR, CONFIRMAR FALLA Y DATOS_x000a_0_x000a_22-08 / SOLUCIÓN: SE REALIZA CAMBIO DE EQUIPO POR DAÑO EN PUERTO USB SE INSTALA VERSION EN NUEVO EQUIPO SE CONFIGURA PARÁMETROS SE INICIALIZA SE REALIZA SEMBRADO DE TARJETA CREACIÓN DE USUARIOS PRUEBAS DE FUNCIONAMIENTO EXITOSAS CB QUEDA OPERATIVO  / USUARIO: TATIANA ANAMA TELEFONO: 3042468825 CORREO: tatiana17anama@gmail.com"/>
    <s v="VISITA_TÉCNICA"/>
    <s v="SXMZZ682"/>
    <s v="TIPO I"/>
    <s v="TERRESTRE"/>
    <s v="BRAVO MADROÑERO OSCAR ESTEBAN"/>
    <n v="1"/>
    <n v="0"/>
    <n v="65960.072302"/>
    <n v="75096.394270399993"/>
    <n v="65960.072302"/>
    <m/>
    <m/>
    <m/>
    <m/>
    <m/>
    <m/>
  </r>
  <r>
    <s v="MONTERIA"/>
    <x v="3"/>
    <x v="3"/>
    <n v="23815"/>
    <n v="5766684"/>
    <n v="81350530"/>
    <s v="INCIDENTE"/>
    <s v="CORDOBA"/>
    <s v="TUCHIN"/>
    <s v="SERVI-FACIL"/>
    <s v="REDEBAN"/>
    <s v="FO-25-1407464"/>
    <d v="2025-08-22T08:00:00"/>
    <d v="2025-08-23T09:21:00"/>
    <s v="BANCO DE BOGOTA"/>
    <s v="HARDWARE"/>
    <s v="COMUNICACION"/>
    <s v="MENSAJE CABLE DE RED DESCONECTADO"/>
    <s v="CERRADO"/>
    <s v="22-08 SE ESCALA PARA VISITA. LLAMAR ANTES DE VISITAR, CONFIRMAR FALLA Y DATOS_x000a_0_x000a_22-08 / SOLUCIÓN: SE VISITA COMERCIO POR UNA FALLA, SE REALIZA CAMBIO DE EQUIPO, CAUSAL E3 NO COMUNICA MÓDEM, SE DEJA CON LA VERSIÓN 10.6, NO SE HACE CIERRE, SE REALIZA SEMBRADO DE TARJETA BAJO ACOMPAÑAMIENTO DEL SEÑOR MANUEL SEÑA, NO SE REALIZAN PRUEBAS DEL CB YA QUE SALE &quot;TARJETA USO RESTRINGIDO&quot; LA TARJETA SE ENCUENTRA BLOQUEADA, SE ESCALA CON REDEBAN SE HABLA CON YENNY GARZÓN QUIEN INDICA QUE NOS RETIRAMOS DEL SITIO, QUE LA TARJETA LA ACTIVAN EL DÍA DE MAÑANA. / USUARIO: ELIACIB MANUEL SEÑA ALMANZA TELEFONO: 3167494877 CORREO: eliacibsena07@gmail.com"/>
    <s v="VISITA_TÉCNICA"/>
    <s v="A4IZZ319"/>
    <s v="TIPO III"/>
    <s v="TERRESTRE"/>
    <s v="CACERES HERNANDEZ ANDRES"/>
    <n v="1"/>
    <n v="0"/>
    <n v="275728.78077800001"/>
    <n v="196536.5258152"/>
    <n v="275728.78077800001"/>
    <m/>
    <m/>
    <m/>
    <m/>
    <m/>
    <m/>
  </r>
  <r>
    <s v="MEDELLIN"/>
    <x v="4"/>
    <x v="4"/>
    <n v="5001"/>
    <n v="5767184"/>
    <n v="89493837"/>
    <s v="INCIDENTE"/>
    <s v="ANTIOQUIA"/>
    <s v="MEDELLIN"/>
    <s v="DROGUERIA SAN ISIDRO LA 94"/>
    <s v="REDEBAN"/>
    <s v="FO-25-1409803"/>
    <d v="2025-08-22T10:08:00"/>
    <d v="2025-08-23T10:03:00"/>
    <s v="BANCO DE BOGOTA"/>
    <s v="ENTIDAD"/>
    <s v="AVAL TARJETA DE SEMBRADO"/>
    <s v="RESEMBRADO EXITOSO"/>
    <s v="CERRADO"/>
    <s v="22-08 LA RED: POR FAVOR PROCEDER CON EL CORRESPONDIENTE RESEMBRADO DE TARJETA ** SE ESCALA PARA VISITA. LLAMAR ANTES DE VISITAR, CONFIRMAR FALLA Y DATOS_x000a_23/08/2025 USUARIO ACABA DE ABRIR LOCAL, POR LO TANTO NO SE ALCANZA A SOLUCIONAR ANTES E TIEMPO_x000a_23-08 / SOLUCIÓN: SE REALIZA SEMBRADO DE TARJETA, TODO OK / USUARIO: Verónica pareja_x000a_ TELEFONO: 3043805210 CORREO: drogueriasanisidro69@gmail.com"/>
    <s v="VISITA_TÉCNICA"/>
    <s v="FAZZZ650"/>
    <s v="TIPO I"/>
    <s v="TERRESTRE"/>
    <s v="HERNANDEZ CHAVARRIA JUAN CAMILO"/>
    <n v="1"/>
    <n v="0"/>
    <n v="65960.072302"/>
    <n v="75096.394270399993"/>
    <n v="65960.072302"/>
    <m/>
    <m/>
    <m/>
    <m/>
    <m/>
    <m/>
  </r>
  <r>
    <s v="CALI"/>
    <x v="0"/>
    <x v="0"/>
    <n v="76520"/>
    <n v="5767680"/>
    <n v="18075770"/>
    <s v="INCIDENTE"/>
    <s v="VALLE DEL CAUCA"/>
    <s v="PALMIRA"/>
    <s v="ACCESORIOS Y TELECOMUN LENIS"/>
    <s v="REDEBAN"/>
    <s v="FO-25-1409717"/>
    <d v="2025-08-22T12:44:00"/>
    <d v="2025-08-23T10:10:00"/>
    <s v="BANCO DE BOGOTA"/>
    <s v="HARDWARE"/>
    <s v="COMUNICACION"/>
    <s v="MENSAJE CABLE DE RED DESCONECTADO"/>
    <s v="CERRADO"/>
    <s v="22-08 SE ESCALA PARA VISITA. LLAMAR ANTES DE VISITAR, CONFIRMAR FALLA Y DATOS_x000a_0_x000a_22-08 / SOLUCIÓN: EN LA VISITA TÉCNICA SE REALIZÓ EL CAMBIO DE DATÁFONO YA QUE SE ENCONTRÓ CON EL PUERTO ETHERNET MALO ,SE INSTALO DATÁFONO DESK 2600, MAGIC BOX 2600,SE REALIZÓ EL CAMBIO DE LECTOR YA QUE SE ENCONTRÓ AVERIADO,EL OTRO DATÁFONO SE REALIZÓ LA ACTUALIZACIÓN A LA VERSIÓN 10.6, SE REALIZARON LAS CONFIGURACIONES Y INICIALIZACIÓN ES OK , SE REALIZÓ EL SEMBRADO DE TARJETA SE CREARON LOS USUARIOS Y SE REALIZARON LAS PRUEBAS DEJANDO EL SERVICIO OPERANDO SIN FALLAS Y SIN NOVEDAD  / USUARIO: LUISA LENIS  TELEFONO: 3245993041 CORREO: luisaf.lenis@gmail.com"/>
    <s v="VISITA_TÉCNICA"/>
    <s v="AC00A910 // TR0LZ420"/>
    <s v="TIPO I"/>
    <s v="TERRESTRE"/>
    <s v="SANCHEZ URREGO ROBINSON DAVID"/>
    <n v="1"/>
    <n v="0"/>
    <n v="65960.072302"/>
    <n v="75096.394270399993"/>
    <n v="65960.072302"/>
    <m/>
    <m/>
    <m/>
    <m/>
    <m/>
    <m/>
  </r>
  <r>
    <s v="CARTAGENA"/>
    <x v="3"/>
    <x v="3"/>
    <n v="13001"/>
    <n v="5767417"/>
    <n v="18709576"/>
    <s v="INCIDENTE"/>
    <s v="BOLIVAR"/>
    <s v="CARTAGENA"/>
    <s v="DROGUERIA EL PUNTO MAS"/>
    <s v="REDEBAN"/>
    <s v="FO-25-1409014"/>
    <d v="2025-08-22T11:19:00"/>
    <d v="2025-08-23T11:15:00"/>
    <s v="BANCO DE BOGOTA"/>
    <s v="HARDWARE"/>
    <s v="TECLADO"/>
    <s v="DAÑO POS"/>
    <s v="CERRADO"/>
    <s v="22-08 SE ESCALA PARA VISITA. LLAMAR ANTES DE VISITAR, CONFIRMAR FALLA Y DATOS_x000a_0_x000a_23-08 / SOLUCIÓN: SE REALIZA REVISIÓN DEL EQUIPO SALÍA UN MENSAJE ROJO SE CHEQUEA EQUIPO SE CONFIGURA Y QUEDA OPERATIVO SE HACEN PRUEBAS / USUARIO: Luis Ortega  TELEFONO: 3183832829 CORREO: lfoarteaga@gmail.com"/>
    <s v="VISITA_TÉCNICA"/>
    <s v="LMPZZ524"/>
    <s v="TIPO I"/>
    <s v="TERRESTRE"/>
    <s v="CANEDO HERRERA ALEXANDER"/>
    <n v="1"/>
    <n v="0"/>
    <n v="65960.072302"/>
    <n v="75096.394270399993"/>
    <n v="65960.072302"/>
    <m/>
    <m/>
    <m/>
    <m/>
    <m/>
    <m/>
  </r>
  <r>
    <s v="VILLAVICENCIO"/>
    <x v="1"/>
    <x v="1"/>
    <n v="50606"/>
    <n v="5766454"/>
    <n v="11472990"/>
    <s v="INCIDENTE"/>
    <s v="META"/>
    <s v="RESTREPO"/>
    <s v="SUPERMERCADO ANNY"/>
    <s v="REDEBAN"/>
    <s v="FO-25-1406046"/>
    <d v="2025-08-21T16:29:00"/>
    <d v="2025-08-23T11:42:00"/>
    <s v="BANCO DE BOGOTA"/>
    <s v="HARDWARE"/>
    <s v="ALERT IRRUPTION"/>
    <s v="ALERT IRRUPTION"/>
    <s v="CERRADO"/>
    <s v="21-08 SE ESCALA PARA VISITA. LLAMAR ANTES DE VISITAR, CONFIRMAR FALLA Y DATOS_x000a_0_x000a_23-08 / SOLUCIÓN: SE REALIZA CAMBIO DE EQUIPO POR DAÑO SE ENCONTRABA ALERTADO POR PROBLEMAS DE ENTIDAD NO SE PUEDE REALIZA PRUEBAS EXITOSAS  / USUARIO: Juana Ramos  TELEFONO: 3134212746 CORREO: juanavalentinaramos@icloud.com"/>
    <s v="VISITA_TÉCNICA"/>
    <s v="V1MZZ947"/>
    <s v="TIPO II"/>
    <s v="TERRESTRE"/>
    <s v="ROZO JIMENEZ EDGAR ARMANDO"/>
    <n v="1"/>
    <n v="0"/>
    <n v="144967.87232000002"/>
    <n v="140395.6348884"/>
    <n v="144967.87232000002"/>
    <m/>
    <m/>
    <m/>
    <m/>
    <m/>
    <m/>
  </r>
  <r>
    <s v="CARTAGENA"/>
    <x v="3"/>
    <x v="3"/>
    <n v="13052"/>
    <n v="5766917"/>
    <n v="21224696"/>
    <s v="INCIDENTE"/>
    <s v="BOLIVAR"/>
    <s v="ARJONA"/>
    <s v="KOMUNICATE COM CAFE INTERNET"/>
    <s v="REDEBAN"/>
    <s v="FO-25-1407476"/>
    <d v="2025-08-22T08:30:00"/>
    <d v="2025-08-23T11:56:00"/>
    <s v="BANCO DE BOGOTA"/>
    <s v="HARDWARE"/>
    <s v="ALERT IRRUPTION"/>
    <s v="ALERT IRRUPTION"/>
    <s v="CERRADO"/>
    <s v="22-08 SE ESCALA PARA VISITA. LLAMAR ANTES DE VISITAR, CONFIRMAR FALLA Y DATOS_x000a_0_x000a_23-08 / SOLUCIÓN: SE REALIZA CAMBIO DE EQUIPO POR DAÑO ALERTA INTERRUPCIÓN SE REALIZA SEMBRADO Y SE DEJA INSTALADO MAGIC BOX SE HACEN PRUEBAS Y TODO QUEDA OK / USUARIO: Julieta torres pinzon TELEFONO: 3006309102 CORREO: torrespinzon21@gmail.com"/>
    <s v="VISITA_TÉCNICA"/>
    <s v="MA007666"/>
    <s v="TIPO II"/>
    <s v="TERRESTRE"/>
    <s v="MARTINEZ SALGUEDO ANDRES AUGUSTO"/>
    <n v="1"/>
    <n v="0"/>
    <n v="144967.87232000002"/>
    <n v="140395.6348884"/>
    <n v="144967.87232000002"/>
    <m/>
    <m/>
    <m/>
    <m/>
    <m/>
    <m/>
  </r>
  <r>
    <s v="CALI"/>
    <x v="0"/>
    <x v="0"/>
    <n v="76563"/>
    <n v="5767401"/>
    <n v="79511747"/>
    <s v="INCIDENTE"/>
    <s v="VALLE DEL CAUCA"/>
    <s v="PRADERA"/>
    <s v="NUEVA VIDA SPA"/>
    <s v="REDEBAN"/>
    <s v="FO-25-1414820"/>
    <d v="2025-08-22T11:15:00"/>
    <d v="2025-08-23T14:36:00"/>
    <s v="BANCO DE BOGOTA"/>
    <s v="ENTIDAD"/>
    <s v="ERROR DE TRANSACCIONES"/>
    <s v="SIN CUPO HABILITADO"/>
    <s v="CERRADO"/>
    <s v="22-08 SE INTENTA COMUNICACION MEDIANTE LLAMADA Y WHATSAPP CON EL USUARIO  AL NUMERO 3007105033 EN DIFERENTES OCASIONES SIN RESPUESTA**23-08 SE INTENTA CONTACTO CON EL CB AL 3007105036-3007105033 EN REPETIDAS OCASIONES SIN RESPUESTA TANTO LLAMADA COMO WHATSAPP SE ESCALA A RBM**RESPUESTA RED:BUENOS DÍAS, POR FAVOR CERREMOS EL CASO Y EL LUNES REVISAMOS EL ESCALAMIENTO A ENTIDAD Y EL MOTIVO DE RECHAZO. AGRADEZCO ENVIAR MENSAJE POR WHATSAPP AL CLIENTE INDICANDO QUE ESTA NOVEDAD SE VA A REVISAR CON ENTIDAD PARA QUE NO ESPERE VISITA Y UNA VEZ IDENTIFICADA LA FALLA, LE DAREMOS CONTINUIDAD AL REPORTE_x000a__x000a_0"/>
    <s v="SOPORTE_TELEFÓNICO"/>
    <n v="0"/>
    <s v="TIPO II"/>
    <s v="TERRESTRE"/>
    <n v="0"/>
    <n v="0"/>
    <n v="0"/>
    <n v="41241.0800752"/>
    <n v="0"/>
    <n v="41241.0800752"/>
    <m/>
    <m/>
    <m/>
    <m/>
    <m/>
    <m/>
  </r>
  <r>
    <s v="CALI"/>
    <x v="0"/>
    <x v="0"/>
    <n v="76520"/>
    <n v="5768453"/>
    <n v="18700286"/>
    <s v="INCIDENTE"/>
    <s v="VALLE DEL CAUCA"/>
    <s v="PALMIRA"/>
    <s v="MULTIPAGOS SESQUI"/>
    <s v="REDEBAN"/>
    <s v="FO-25-1412598"/>
    <d v="2025-08-23T08:00:00"/>
    <d v="2025-08-23T15:18:00"/>
    <s v="BANCO DE BOGOTA"/>
    <s v="HARDWARE"/>
    <s v="CABLEADO"/>
    <s v="CABLE MAGICBOX AVERIADO"/>
    <s v="CERRADO"/>
    <s v="23-08 SE ESCALA PARA VISITA. LLAMAR ANTES DE VISITAR, CONFIRMAR FALLA Y DATOS_x000a_0_x000a_23-08 / SOLUCIÓN: SE REALIZÓ VISITA TÉCNICA POR LA FALLA REPORTADA POR PARTE DEL CLIENTE ANTE LA LÍNEA DE ATENCIÓN, PERO AL LLEGAR AL SITIO LA USUARIA INFORMA QUE EL SERVICIO SE ENCUENTRA YA FUNCIONANDO BIEN YA QUE REVISÓ Y SOLO ERA UN CABLE QUE SE HABÍA DESCONECTADO AGRADECE LA COLABORACIÓN BRINDADA. / USUARIO: LUISA LENIS  TELEFONO: 3245993041 CORREO: luisaf.lenis@gmail.com"/>
    <s v="VISITA_TÉCNICA"/>
    <n v="0"/>
    <s v="TIPO I"/>
    <s v="TERRESTRE"/>
    <s v="SANCHEZ URREGO ROBINSON DAVID"/>
    <n v="1"/>
    <n v="0"/>
    <n v="65960.072302"/>
    <n v="75096.394270399993"/>
    <n v="65960.072302"/>
    <m/>
    <m/>
    <m/>
    <m/>
    <m/>
    <m/>
  </r>
  <r>
    <s v="IBAGUE"/>
    <x v="1"/>
    <x v="1"/>
    <n v="73671"/>
    <n v="5767271"/>
    <n v="89330636"/>
    <s v="INCIDENTE"/>
    <s v="TOLIMA"/>
    <s v="SALDAÑA"/>
    <s v="ERYSERVICIOS"/>
    <s v="REDEBAN"/>
    <s v="FO-25-1408687"/>
    <d v="2025-08-22T10:37:00"/>
    <d v="2025-08-24T10:16:00"/>
    <s v="BANCO DE BOGOTA"/>
    <s v="USUARIO"/>
    <s v="USUARIOS"/>
    <s v="MALA MANIPULACION POS"/>
    <s v="CERRADO"/>
    <s v="22-08 SE ESCALA PARA VISITA. LLAMAR ANTES DE VISITAR, CONFIRMAR FALLA Y DATOS_x000a_0_x000a_23-08 / SOLUCIÓN: SE VISITA CORRESPONSAL Y ESTÁ CERRADO. LLAMO AL NÚMERO DE CONTACTO 3102206932 Y NO CONTESTAN. HABLO CON UNA SEÑORA DEL LOCAL DE AL LADO Y ME DICE QUE SALIERON A UNA DILIGENCIA. LE INDICO QUE VUELVAN A LLAMAR PARA SOLICITAR LA VISITA TÉCNICA. / USUARIO: None TELEFONO: 3102206932 CORREO: controldevisita@gmail.com"/>
    <s v="VISITA_TÉCNICA"/>
    <s v="NONE"/>
    <s v="TIPO II"/>
    <s v="TERRESTRE"/>
    <s v="VARGAS HERRERA JHON JAIRO"/>
    <n v="1"/>
    <n v="0"/>
    <n v="144967.87232000002"/>
    <n v="140395.6348884"/>
    <n v="144967.87232000002"/>
    <m/>
    <m/>
    <m/>
    <m/>
    <m/>
    <m/>
  </r>
  <r>
    <s v="SINCELEJO"/>
    <x v="3"/>
    <x v="3"/>
    <n v="70001"/>
    <n v="5769001"/>
    <n v="87179744"/>
    <s v="INCIDENTE"/>
    <s v="SUCRE"/>
    <s v="SINCELEJO"/>
    <s v="DROGUERIA FORD # 2."/>
    <s v="REDEBAN"/>
    <s v="FO-25-1414995"/>
    <d v="2025-08-23T14:46:00"/>
    <d v="2025-08-24T13:03:00"/>
    <s v="BANCO DE BOGOTA"/>
    <s v="SOFTWARE"/>
    <s v="LECTOR DE BARRAS"/>
    <s v="FORMATO INVALIDO"/>
    <s v="CERRADO"/>
    <s v="23-08 SE ESCALA PARA VISITA. LLAMAR ANTES DE VISITAR, CONFIRMAR FALLA Y DATOS_x000a_0_x000a_24-08 / SOLUCIÓN: SE VISITA COMERCIO POR FALLA, EL ENCARGADO INDICA QUE SE LE QUEDA PEGADO AL MOMENTO DE HACER PAGOS CON FACTURAS, SE HACE BORRADO DEL S.O Y SE CARGA NUEVAMENTE, SE DEJA CON LA VERSIÓN 10.6, SE HACE CIERRE, SE REALIZA SEMBRANDO DE TARJETA BAJO ACOMPAÑAMIENTO DEL SEÑOR HEYNAR MARTINEZ, SE REALIZAN PRUEBAS OK, SE CREA USUARIO Y CONTRASEÑA. / USUARIO: HEYNAR MARTINEZ TELEFONO: 3017563104 CORREO: heymar1560@hotmail.com "/>
    <s v="VISITA_TÉCNICA"/>
    <s v="A1OZZ856"/>
    <s v="TIPO I"/>
    <s v="TERRESTRE"/>
    <s v="CACERES HERNANDEZ ANDRES"/>
    <n v="1"/>
    <n v="0"/>
    <n v="65960.072302"/>
    <n v="75096.394270399993"/>
    <n v="65960.072302"/>
    <m/>
    <m/>
    <m/>
    <m/>
    <m/>
    <m/>
  </r>
  <r>
    <s v="MEDELLIN"/>
    <x v="4"/>
    <x v="4"/>
    <n v="5001"/>
    <n v="5769884"/>
    <n v="41725060"/>
    <s v="INCIDENTE"/>
    <n v="0"/>
    <n v="0"/>
    <n v="0"/>
    <s v="REDEBAN"/>
    <s v="FO-25-1419427"/>
    <d v="2025-08-25T09:19:00"/>
    <d v="2025-08-25T11:00:00"/>
    <n v="0"/>
    <s v="USUARIO"/>
    <s v="MANTENIMIENTO"/>
    <s v="MANTENIMIENTO GENERAL"/>
    <s v="CERRADO"/>
    <s v="25-08 SE ESCALA  A LA RED POR QUE PUNTO NO TRAE INFORMACION..RESPUESTA DE LA RED: DE ACUERDO CON TU SOLICITUD ES CORRECTO EL SIGUIENTE CORRESPONSAL NO SE ENCUENTRA EN NUESTRO SISTEMA, POR FAVOR PROCEDER CON EL CIERRE DEL CASO._x000a_0_x000a_0"/>
    <s v="SOPORTE_TELEFÓNICO"/>
    <n v="0"/>
    <n v="0"/>
    <n v="0"/>
    <n v="0"/>
    <n v="0"/>
    <n v="0"/>
    <n v="41241.0800752"/>
    <n v="0"/>
    <n v="41241.0800752"/>
    <m/>
    <m/>
    <m/>
    <m/>
    <m/>
    <m/>
  </r>
  <r>
    <s v="PASTO"/>
    <x v="0"/>
    <x v="0"/>
    <n v="52001"/>
    <n v="5768861"/>
    <n v="72875719"/>
    <s v="INCIDENTE"/>
    <s v="NARIÑO"/>
    <s v="PASTO"/>
    <s v="INTEL COPIAS CAMI"/>
    <s v="REDEBAN"/>
    <s v="FO-25-1414347"/>
    <d v="2025-08-23T12:15:00"/>
    <d v="2025-08-25T11:05:00"/>
    <s v="BANCO DE BOGOTA"/>
    <s v="HARDWARE"/>
    <s v="LECTOR DE BARRAS"/>
    <s v="CABLE LECTORA AVERIADO"/>
    <s v="CERRADO"/>
    <s v="23-08 SE ESCALA PARA VISITA. LLAMAR ANTES DE VISITAR, CONFIRMAR FALLA Y DATOS_x000a_24/08/2025 SE HA INTENTADO COMUNICACION DURANTE VARIAS VECES AL NÚMERO 3216417115, Y NO HA SIDO POSIBLE, SE HA ESCRITO VIA WHATSAPP Y TAMPOCO HAY RESPUESTA, POR MOTIVO DE DISPONIBILIDAD DE LA ZONA, SE ATENDERA EL CASO EL DÍA DE MAÑANA. | 24/08/2025 SE COMUNICA EL SEÑOR CAMILO HE INDICA QUE EL DÍA DE HOY NO TRABAJAN, QUE MAÑANA A PARTIR DE LAS 09:00_x000a_25-08 / SOLUCIÓN: SE LLEGA AL CORRESPONSAL PARA REVISAR FALLA, LECTOR DE BARRAS NO FUNCIONA, SE ENCUENTRA CABLE AVERIADO, SE REALIZA CAMBIO, SE HACEN PRUEBAS OK, CORRESPONSAL OPERATIVO  / USUARIO: SUSAN MORENO TELEFONO: 3216417115 CORREO: intelcopiascami@hotmail.com"/>
    <s v="VISITA_TÉCNICA"/>
    <s v="106ZZ804"/>
    <s v="TIPO I"/>
    <s v="TERRESTRE"/>
    <s v="GUERRERO RAMIREZ OSCAR DARIO"/>
    <n v="1"/>
    <n v="0"/>
    <n v="65960.072302"/>
    <n v="75096.394270399993"/>
    <n v="65960.072302"/>
    <m/>
    <m/>
    <m/>
    <m/>
    <m/>
    <m/>
  </r>
  <r>
    <s v="BOGOTA"/>
    <x v="2"/>
    <x v="2"/>
    <n v="11001"/>
    <n v="5769040"/>
    <n v="89529442"/>
    <s v="INCIDENTE"/>
    <s v="CUNDINAMARCA"/>
    <s v="BOGOTA"/>
    <s v="VARIEDADES MARGARITA Y ALGO MAS"/>
    <s v="REDEBAN"/>
    <s v="FO-25-1416378"/>
    <d v="2025-08-23T15:53:00"/>
    <d v="2025-08-25T11:08:00"/>
    <s v="BANCO DE BOGOTA"/>
    <s v="HARDWARE"/>
    <s v="CABLEADO"/>
    <s v="CABLE TEFF AVERIADO"/>
    <s v="CERRADO"/>
    <s v="24-08 ES NECESARIO CAMBIO DE DATAFONO, POR SER FIN DE SEMANA NO SE TIENE SOPORTE DE REDEBAN PARA REALIZAR CAMBIOS_x000a_24/08/2025 24-08 ES NECESARIO CAMBIO DE DATAFONO, POR SER FIN DE SEMANA NO SE TIENE SOPORTE DE REDEBAN PARA REALIZAR CAMBIOS_x000a_25-08 / SOLUCIÓN: SE REALIZA VISITA DE CAMPO ENCONTRANDO QUE CABLE MAGIC BOX SE ENCUENTRA AVERIADO, POR LO ANTERIOR SE CAMBIA CABLE SE HACEN PRUEBAS CUPO Y USUARIO OK.  / USUARIO: Darlis mora TELEFONO: 3107933381 CORREO: impresionesmargarita78@gmail.com"/>
    <s v="VISITA_TÉCNICA"/>
    <s v="SAZZZ594"/>
    <s v="TIPO I"/>
    <s v="TERRESTRE"/>
    <s v="LOZADA ROJAS CHRISTIAN ANDRES"/>
    <n v="1"/>
    <n v="0"/>
    <n v="65960.072302"/>
    <n v="75096.394270399993"/>
    <n v="65960.072302"/>
    <m/>
    <m/>
    <m/>
    <m/>
    <m/>
    <m/>
  </r>
  <r>
    <s v="BOGOTA"/>
    <x v="2"/>
    <x v="2"/>
    <n v="11001"/>
    <n v="5768795"/>
    <n v="89407542"/>
    <s v="INCIDENTE"/>
    <s v="CUNDINAMARCA"/>
    <s v="BOGOTA"/>
    <s v="PRODUCTOS DE ASEO &amp; PAPELERIA BLUE"/>
    <s v="REDEBAN"/>
    <s v="FO-25-1414343"/>
    <d v="2025-08-23T11:37:00"/>
    <d v="2025-08-25T11:11:00"/>
    <s v="BANCO DE BOGOTA"/>
    <s v="HARDWARE"/>
    <s v="CABLEADO"/>
    <s v="CABLE MAGICBOX AVERIADO"/>
    <s v="CERRADO"/>
    <s v="23-08 LLEGA EL SIGUIENTE CASO SIN INFORMACIÓN SE VALIDA NÚMERO TELEFÓNICO 3143610813 DE VISITA ANTERIOR RESPONDE EL SR FERNEY VARGAS QUIEN INDICA QUE LE SALE RECHAZO GENERAL CON RETIROS PERO SI REALIZA DEPÓSITOS, DEBIDO A LA FALLA SE GENERA VISITA TÉCNICA_x000a_23/08/2025 NO HAY SOPORTE CON REDEBAN PARA PODER DARLE SOLUCION A FALLA_x000a_25-08 / SOLUCIÓN: SE REALIZA VISITA DE CAMPO ENCONTRANDO QUE CABLE MAGIC BOX SE ENCUENTRA AVERIADO, POR LO ANTERIOR SE CAMBIA CABLE SE HACEN PRUEBAS CUPO Y USUARIO OK.  / USUARIO: Ferney Vargas  TELEFONO: 3143610813 CORREO: fv5891427@gmail.con"/>
    <s v="VISITA_TÉCNICA"/>
    <s v="LAYZZ029"/>
    <s v="TIPO I"/>
    <s v="TERRESTRE"/>
    <s v="LOZADA ROJAS CHRISTIAN ANDRES"/>
    <n v="1"/>
    <n v="0"/>
    <n v="65960.072302"/>
    <n v="75096.394270399993"/>
    <n v="65960.072302"/>
    <m/>
    <m/>
    <m/>
    <m/>
    <m/>
    <m/>
  </r>
  <r>
    <s v="CUCUTA"/>
    <x v="5"/>
    <x v="5"/>
    <n v="54001"/>
    <n v="5769804"/>
    <n v="53504270"/>
    <s v="INCIDENTE"/>
    <s v="NORTE DE SANTANDER"/>
    <s v="CUCUTA"/>
    <s v="VARIEDADES YAYITA.COM"/>
    <s v="REDEBAN"/>
    <s v="FO-25-1418310"/>
    <d v="2025-08-25T08:55:00"/>
    <d v="2025-08-25T11:12:00"/>
    <s v="BANCO DE BOGOTA"/>
    <s v="HARDWARE"/>
    <s v="ALERT IRRUPTION"/>
    <s v="ALERT IRRUPTION"/>
    <s v="CERRADO"/>
    <s v="25-08 SE ESCALA PARA VISITA. LLAMAR ANTES DE VISITAR, CONFIRMAR FALLA Y DATOS_x000a_0_x000a_25-08 / SOLUCIÓN: SE REALIZÓ VISITA AL COMERCIO Y SE ENCUENTRA DATAFONO ALERTADO, SE REALIZA CAMBIO DE EQUIPO, PRUEBAS EXITOSAS  / USUARIO: Jesmin Yanet Caicedo Hernández  TELEFONO: 3193987616 CORREO: yayita-com@hotmail.com"/>
    <s v="VISITA_TÉCNICA"/>
    <s v="10LZZ792"/>
    <s v="TIPO I"/>
    <s v="TERRESTRE"/>
    <s v="MORA VEGA JEAMPIER"/>
    <n v="1"/>
    <n v="0"/>
    <n v="65960.072302"/>
    <n v="75096.394270399993"/>
    <n v="65960.072302"/>
    <m/>
    <m/>
    <m/>
    <m/>
    <m/>
    <m/>
  </r>
  <r>
    <s v="CALI"/>
    <x v="0"/>
    <x v="0"/>
    <n v="76111"/>
    <n v="5769045"/>
    <n v="16581332"/>
    <s v="INCIDENTE"/>
    <s v="VALLE DEL CAUCA"/>
    <s v="GUADALAJARA DE BUGA"/>
    <s v="CAROLINA DROGUERIA S"/>
    <s v="REDEBAN"/>
    <s v="FO-25-1416382"/>
    <d v="2025-08-23T15:58:00"/>
    <d v="2025-08-25T11:55:00"/>
    <s v="BANCO DE BOGOTA"/>
    <s v="HARDWARE"/>
    <s v="CABLEADO"/>
    <s v="DAÑO POS"/>
    <s v="CERRADO"/>
    <s v="24-08 SE ESCALA PARA VISITA. LLAMAR ANTES DE VISITAR, CONFIRMAR FALLA Y DATOS_x000a_0_x000a_25-08 / SOLUCIÓN: EN LA VISITA TÉCNICA REALIZADA SE ENCONTRÓ QUE EL SERVICIO ESTÁ OPERATIVO, LA USUARIA ME INFORMÓ QUE LO QUE HABÍA FALLADO ERA EL CABLE DE ETHERNET, ME INFORMÓ QUE ELLA LO COMPRÓ Y REALIZÓ EL CAMBIO EL DÍA DE AYER Y EL SERVICIO COMENZÓ A FUNCIONAR SIN FALLAS, DICE QUE YA NO NECESITA EL SERVICIO TÉCNICO, SE LE INDICA QUE EN CASO DE PRESENTAR CUALQUIER NOVEDAD SE VUELVA A COMUNICAR A LA LÍNEA DE ATENCIÓN,AGRADECE LA COLABORACIÓN BRINDADA. / USUARIO: DIANA CAROLINA QUINTERO  TELEFONO: 3178552067 CORREO: durante la visita técnica la usuaria no me brindó esta información"/>
    <s v="VISITA_TÉCNICA"/>
    <s v="NO HUBO INTERVENCIÓN A LOS EQUIPOS Y ACCESORIOS DURANTE LA VISITA TÉCNICA"/>
    <s v="TIPO II"/>
    <s v="TERRESTRE"/>
    <s v="SANCHEZ URREGO ROBINSON DAVID"/>
    <n v="1"/>
    <n v="0"/>
    <n v="144967.87232000002"/>
    <n v="140395.6348884"/>
    <n v="144967.87232000002"/>
    <m/>
    <m/>
    <m/>
    <m/>
    <m/>
    <m/>
  </r>
  <r>
    <s v="PASTO"/>
    <x v="0"/>
    <x v="0"/>
    <n v="52001"/>
    <n v="5769733"/>
    <n v="18832931"/>
    <s v="INCIDENTE"/>
    <s v="NARIÑO"/>
    <s v="PASTO"/>
    <s v="TIENDA SAN VALES"/>
    <s v="REDEBAN"/>
    <s v="FO-25-1418018"/>
    <d v="2025-08-25T08:18:00"/>
    <d v="2025-08-25T12:04:00"/>
    <s v="BANCO DE BOGOTA"/>
    <s v="SOFTWARE"/>
    <s v="CIERRE"/>
    <s v="CIERRE NO HABILITADO"/>
    <s v="CERRADO"/>
    <s v="25-08 SE ESCALA PARA VISITA. LLAMAR ANTES DE VISITAR, CONFIRMAR FALLA Y DATOS_x000a_0_x000a_25-08 / SOLUCIÓN: SE VERIFICA FALLA EN CIERRE SE ENCUENTRA HABILITADO SE REALIZA NUEVAMENTE ACTIVACIÓN DE CIERRE PRUEBAS DE FUNCIONAMIENTO EXITOSAS CB QUEDA OPERATIVO Y HABILITADO CIERRE  / USUARIO: CLAUDIA REALPE  TELEFONO: 36757840 CORREO: claudiarelpesolarte@gmail.com "/>
    <s v="VISITA_TÉCNICA"/>
    <s v="XP000254"/>
    <s v="TIPO I"/>
    <s v="TERRESTRE"/>
    <s v="BRAVO MADROÑERO OSCAR ESTEBAN"/>
    <n v="1"/>
    <n v="0"/>
    <n v="65960.072302"/>
    <n v="75096.394270399993"/>
    <n v="65960.072302"/>
    <m/>
    <m/>
    <m/>
    <m/>
    <m/>
    <m/>
  </r>
  <r>
    <s v="BOGOTA"/>
    <x v="2"/>
    <x v="2"/>
    <n v="11001"/>
    <n v="5770047"/>
    <n v="14806186"/>
    <s v="INCIDENTE"/>
    <s v="CUNDINAMARCA"/>
    <s v="BOGOTA"/>
    <s v="MISCELANEA HUGOS"/>
    <s v="REDEBAN"/>
    <s v="FO-25-1419430"/>
    <d v="2025-08-25T10:13:00"/>
    <d v="2025-08-25T14:06:00"/>
    <s v="BANCO DE BOGOTA"/>
    <s v="HARDWARE"/>
    <s v="DETERIORO"/>
    <s v="DATAFONO"/>
    <s v="CERRADO"/>
    <s v="25-08 SE ESCALA PARA VISITA. LLAMAR ANTES DE VISITAR, CONFIRMAR FALLA Y DATOS_x000a_0_x000a_25-08 / SOLUCIÓN: SE REALIZA CAMBIO DE DATAFONO POR DAÑO EN TECLADO, SE INSTALA DATAFONO DESK2600, MAGICBOX 2600, SE CREA USUARIO, SE HABILITA CIERRES, PRUEBAS OK. SE REALIZA SEMBRADO DE TARJETA 2109 / USUARIO: VICTOR TORRES MORA TELEFONO: 3124761465 CORREO: hugosmo@hotmail.com"/>
    <s v="VISITA_TÉCNICA"/>
    <s v="A0ZZZ499"/>
    <s v="TIPO I"/>
    <s v="TERRESTRE"/>
    <s v="MURCIA HERNANDEZ HARVEY IGNACIO"/>
    <n v="1"/>
    <n v="0"/>
    <n v="65960.072302"/>
    <n v="75096.394270399993"/>
    <n v="65960.072302"/>
    <m/>
    <m/>
    <m/>
    <m/>
    <m/>
    <m/>
  </r>
  <r>
    <s v="SANTA MARTA"/>
    <x v="3"/>
    <x v="3"/>
    <n v="47189"/>
    <n v="5769909"/>
    <n v="41505017"/>
    <s v="INCIDENTE"/>
    <s v="MAGDALENA"/>
    <s v="CIENAGA"/>
    <s v="MC MULTICELL SAS LA 12"/>
    <s v="REDEBAN"/>
    <s v="FO-25-1418722"/>
    <d v="2025-08-25T09:28:00"/>
    <d v="2025-08-25T14:16:00"/>
    <s v="BANCO DE BOGOTA"/>
    <s v="SOFTWARE"/>
    <s v="COMUNICACION"/>
    <s v="VERIFIQUE PARAMETROS"/>
    <s v="CERRADO"/>
    <s v="25-08 SE ESCALA PARA VISITA. LLAMAR ANTES DE VISITAR, CONFIRMAR FALLA Y DATOS_x000a_0_x000a_25-08 / SOLUCIÓN: SE REALIZA VISITA AL PUNTO, EN EL MOMENTO DE LA VISTA EL EQUIPO FUNCIONA CORRECTAMENTE, SE REALIZAN PRUEBAS, TODO OK  / USUARIO: Lorena juvinao  TELEFONO: 3008852927 CORREO: lorena1186@hotmail.com"/>
    <s v="VISITA_TÉCNICA"/>
    <s v="MN009648"/>
    <s v="TIPO II"/>
    <s v="TERRESTRE"/>
    <s v="GUTIERREZ PEREZ LUIS ALBERTO"/>
    <n v="1"/>
    <n v="0"/>
    <n v="144967.87232000002"/>
    <n v="140395.6348884"/>
    <n v="144967.87232000002"/>
    <m/>
    <m/>
    <m/>
    <m/>
    <m/>
    <m/>
  </r>
  <r>
    <s v="BOGOTA"/>
    <x v="2"/>
    <x v="2"/>
    <n v="25740"/>
    <n v="5768951"/>
    <n v="15114234"/>
    <s v="INCIDENTE"/>
    <s v="CUNDINAMARCA"/>
    <s v="SIBATE"/>
    <s v="GARCOS COMUNICACIONES"/>
    <s v="REDEBAN"/>
    <s v="FO-25-1414654"/>
    <d v="2025-08-23T13:40:00"/>
    <d v="2025-08-25T15:42:00"/>
    <s v="BANCO DE BOGOTA"/>
    <s v="HARDWARE"/>
    <s v="DETERIORO"/>
    <s v="DATAFONO"/>
    <s v="CERRADO"/>
    <s v="23-08 SE ESCALA PARA VISITA. LLAMAR ANTES DE VISITAR, CONFIRMAR FALLA Y DATOS_x000a_23/08/2025 NO HAY SOPORTE CON REDEBAN PARA ATENDER ACTIVIDAD | 25/08/2025 CLIENTE ATIENDE DESPUES DE LAS CUATRO 4PM  SE LLAMA PARA CONFIRMAR TARJETA DESMEMBRADO 3124795993 SEÑOR YAND GARZÓN_x000a_25-08 / SOLUCIÓN: SE REALIZA CAMBIO DE DATÁFONO Y LECTOR SE CREAN USUARIOS SE REALIZA PRUEBAS OK  / USUARIO: Yang Garzón  TELEFONO: 3124795993 CORREO: yansgarzon@hotmail.com"/>
    <s v="VISITA_TÉCNICA"/>
    <s v="ABCUZ392"/>
    <s v="TIPO II"/>
    <s v="TERRESTRE"/>
    <s v="SOTO LONDOÑO FREDY ALEXANDER"/>
    <n v="1"/>
    <n v="0"/>
    <n v="144967.87232000002"/>
    <n v="140395.6348884"/>
    <n v="144967.87232000002"/>
    <m/>
    <m/>
    <m/>
    <m/>
    <m/>
    <m/>
  </r>
  <r>
    <s v="MEDELLIN"/>
    <x v="4"/>
    <x v="4"/>
    <n v="5142"/>
    <n v="5769125"/>
    <n v="89275208"/>
    <s v="INCIDENTE"/>
    <s v="ANTIOQUIA"/>
    <s v="CARACOLI"/>
    <s v="ARTE DIGITAL CARACOLI"/>
    <s v="REDEBAN"/>
    <s v="FO-25-1416386"/>
    <d v="2025-08-24T08:00:00"/>
    <d v="2025-08-25T15:47:00"/>
    <s v="BANCO DE BOGOTA"/>
    <s v="ENTIDAD"/>
    <s v="ERROR DE TRANSACCIONES"/>
    <s v="TRANSACCION NO PERMITIDA"/>
    <s v="CERRADO"/>
    <s v="24-08 SE ESCALA PARA VISITA. LLAMAR ANTES DE VISITAR, CONFIRMAR FALLA Y DATOS_x000a_0_x000a_25-08 / SOLUCIÓN: SE LLAMA AL 3146199115 SE HABLA CON EL SEÑOR RAÚL EL CUAL INFORMA QUE ESTABA TRATANDO DE REALIZAR UNA ANULACIÓN DE UN PAGO DE FACTURA SE LE EXPLICÓ QUE EL SISTEMA NO PERMITE LA ANULACIÓN DE FACTURAS REALIZADAS CON ÉXITOS POR LO QUE SE CIERRE LA ACTIVIDAD / USUARIO: Raul londoño  TELEFONO: 3146199115 CORREO: controldevisitadigital@gmail.com"/>
    <s v="SOPORTE_TELEFÓNICO"/>
    <n v="0"/>
    <s v="TIPO III"/>
    <s v="TERRESTRE"/>
    <s v="ALVAREZ ARENAS VICTOR HUGO"/>
    <n v="0"/>
    <n v="0"/>
    <n v="41241.0800752"/>
    <n v="0"/>
    <n v="41241.0800752"/>
    <m/>
    <m/>
    <m/>
    <m/>
    <m/>
    <m/>
  </r>
  <r>
    <s v="BOGOTA"/>
    <x v="2"/>
    <x v="2"/>
    <n v="11001"/>
    <n v="5769823"/>
    <n v="87864468"/>
    <s v="INCIDENTE"/>
    <s v="CUNDINAMARCA"/>
    <s v="BOGOTA"/>
    <s v="PAPELERIA VILLA HERMOSA"/>
    <s v="REDEBAN"/>
    <s v="FO-25-1418716"/>
    <d v="2025-08-25T09:00:00"/>
    <d v="2025-08-25T16:55:00"/>
    <s v="BANCO DE BOGOTA"/>
    <s v="HARDWARE"/>
    <s v="LECTOR DE TARJETAS"/>
    <s v="MENSAJE RETIRE TARJETA"/>
    <s v="CERRADO"/>
    <s v="25-08 SE ESCALA PARA VISITA. LLAMAR ANTES DE VISITAR, CONFIRMAR FALLA Y DATOS_x000a_0_x000a_25-08 / SOLUCIÓN: SE REALIZA VISITA A CB PARA ATENDER INCIDENTE SE REALIZA CAMBIO DE DATAFONO POR FALLA EN LECTOR DE TARJETA ,SE REALIZAN PRUEBAS OK ,SE SIEMBRA TARJETA TERMINADA EN 2993,NO SE PUEDEN HACER PRUEBAS YA QUE EL CLIENTE NO HA REALIZA COMPENSACIÓN Y NO TIENE CUPO  / USUARIO: SONIA POVEDA  TELEFONO: 3202512879 CORREO: alpo328@hotmail.es"/>
    <s v="VISITA_TÉCNICA"/>
    <s v="V1OZZ627"/>
    <s v="TIPO I"/>
    <s v="TERRESTRE"/>
    <s v="GALINDO ROJAS LUIS FELIPE"/>
    <n v="1"/>
    <n v="0"/>
    <n v="65960.072302"/>
    <n v="75096.394270399993"/>
    <n v="65960.072302"/>
    <m/>
    <m/>
    <m/>
    <m/>
    <m/>
    <m/>
  </r>
  <r>
    <s v="TUNJA"/>
    <x v="5"/>
    <x v="5"/>
    <n v="15238"/>
    <s v="TA-25-994625"/>
    <n v="89349965"/>
    <s v="INCIDENTE"/>
    <s v="BOYACA"/>
    <s v="DUITAMA"/>
    <s v="AUTOSERVICIOS FULL HOUSE"/>
    <s v="REDEBAN"/>
    <s v="FO-25-1408591"/>
    <d v="2025-08-22T10:31:00"/>
    <d v="2025-08-26T09:06:31"/>
    <s v="BANCO DE BOGOTA"/>
    <s v="NO APLICA"/>
    <n v="0"/>
    <n v="0"/>
    <s v="CERRADO"/>
    <s v="22-08 SE ESCALA PARA VISITA. LLAMAR ANTES DE VISITAR, CONFIRMAR FALLA Y DATOS_x000a_22/08/2025 EN BASE A LA DESCRIPCIÓN DE INSTALACIÓN DE CABLE PARA CORRESPONSAL AVAL, SE INFORMA A COORDINADOR, QUIEN ESCALA CASO A RBM, INDICA QUE ESTÁN EN PROCESO DE ENVÍO DE CABLE A BODEGA TUNJA POR LO CUAL NO SE PODRÁ REALIZAR LA INSTALACIÓN HASTA QUE LLEGUE EL CABLE. EN COMUNICACION CON  LA LÍNEA 3115915954 SE LE INDICA AL CLIENTE NAYIVE VARGAS QUE SE DEBE ESPERAR LA LLEGADA DEL CABLE PARA PROCEDER CON LA INSTALACIÓN, CLIENTE ENTIENDE LA SITUACIÓN, SE INDICA QUE EL DÍA LUNES 25/08 QUE LLEGUE EL MATERIAL SE PROCEDERÁ CON LA INSTALACIÓN. | 25/08/2025 SE ANEXA NOVEDAD DEBIDO A QUE CLIENTE NO RESPONDE LLAMADA EN LA LÍNEA 3115915954, CABLE YA ESTÁ EN BODEGA SE DISPONE A VISITA EN FRÍO._x000a_26-08 / SOLUCIÓN: INDICACANDO QUE ES  UNA APERTURA Y QUE SE ATENDERA CON ORDEN - *TA-25-1004811_x0009_89349965_x0009_AUTOSERVICIOS FULL HOUSE_x0009_BOYACA* / USUARIO: Edith González  TELEFONO: 3115915954 CORREO: controldevisitadigital@gmail.com"/>
    <s v="SOPORTE_TELEFÓNICO"/>
    <n v="0"/>
    <s v="TIPO II"/>
    <s v="TERRESTRE"/>
    <s v="HERNANDEZ GUARIN MIGUEL JULIAN"/>
    <n v="0"/>
    <n v="0"/>
    <n v="41241.0800752"/>
    <n v="0"/>
    <n v="41241.0800752"/>
    <m/>
    <m/>
    <m/>
    <m/>
    <m/>
    <m/>
  </r>
  <r>
    <s v="BUCARAMANGA"/>
    <x v="5"/>
    <x v="5"/>
    <n v="68001"/>
    <n v="5771126"/>
    <n v="17068743"/>
    <s v="INCIDENTE"/>
    <s v="SANTANDER"/>
    <s v="BUCARAMANGA"/>
    <s v="COOPENESSA CABECERA"/>
    <s v="REDEBAN"/>
    <s v="FO-25-1422379"/>
    <d v="2025-08-25T16:41:00"/>
    <d v="2025-08-26T10:15:00"/>
    <s v="BANCO POPULAR"/>
    <s v="HARDWARE"/>
    <s v="COMUNICACION"/>
    <s v="MENSAJE CABLE DE RED DESCONECTADO"/>
    <s v="CERRADO"/>
    <s v="25-08 SE ESCALA PARA VISITA. LLAMAR ANTES DE VISITAR, CONFIRMAR FALLA Y DATOS_x000a_0_x000a_26-08 / SOLUCIÓN: SE VISITA COMERCIO SE REALIZA EL CAMBIO DE EQUIPO DATÁFONO OK, VERSION 10.6 OK, PRUEBAS OK, LECTOR DE BARRAS OK, PINPAD OK, CB OPERATIVO , TARJETA SEMBRANDO 5031 / USUARIO: MARIA ALEJANDRA PEREZ TELEFONO: 3170567733 CORREO: coordinadorrecaudos@copenesa.com"/>
    <s v="VISITA_TÉCNICA"/>
    <s v="GZ00Y736"/>
    <s v="TIPO I"/>
    <s v="TERRESTRE"/>
    <s v="BARAJAS BERMUDEZ YAHIR MAURICIO"/>
    <n v="1"/>
    <n v="0"/>
    <n v="65960.072302"/>
    <n v="75096.394270399993"/>
    <n v="65960.072302"/>
    <m/>
    <m/>
    <m/>
    <m/>
    <m/>
    <m/>
  </r>
  <r>
    <s v="TUNJA"/>
    <x v="5"/>
    <x v="5"/>
    <n v="15776"/>
    <n v="5770881"/>
    <n v="21226436"/>
    <s v="INCIDENTE"/>
    <s v="BOYACA"/>
    <s v="SUTAMARCHAN"/>
    <s v="SUTA COMUNICACIONES"/>
    <s v="REDEBAN"/>
    <s v="FO-25-1421738"/>
    <d v="2025-08-25T15:11:00"/>
    <d v="2025-08-26T11:37:00"/>
    <s v="BANCO DE BOGOTA"/>
    <s v="HARDWARE"/>
    <s v="ALERT IRRUPTION"/>
    <s v="ALERT IRRUPTION"/>
    <s v="CERRADO"/>
    <s v="25-08 SE ESCALA PARA VISITA. LLAMAR ANTES DE VISITAR, CONFIRMAR FALLA Y DATOS_x000a_0_x000a_26-08 / SOLUCIÓN: SE REALIZA CAMBIO DE EQUIPO POR FALLA ALERT INTERRUPTION PRUEBAS OK CLIENTE CONFORME  / USUARIO: GREYS ARIELA RUSSI LAITON TELEFONO: 3105747052 CORREO: geysarielarussilaiton@gmail.com"/>
    <s v="VISITA_TÉCNICA"/>
    <s v="V1NZZ008"/>
    <s v="TIPO II"/>
    <s v="TERRESTRE"/>
    <s v="RODRIGUEZ MURCIA YERSON IVAN"/>
    <n v="1"/>
    <n v="0"/>
    <n v="144967.87232000002"/>
    <n v="140395.6348884"/>
    <n v="144967.87232000002"/>
    <m/>
    <m/>
    <m/>
    <m/>
    <m/>
    <m/>
  </r>
  <r>
    <s v="BUCARAMANGA"/>
    <x v="5"/>
    <x v="5"/>
    <n v="68001"/>
    <n v="5771322"/>
    <n v="24760621"/>
    <s v="INCIDENTE"/>
    <s v="SANTANDER"/>
    <s v="BUCARAMANGA"/>
    <s v="ARCOIRIS"/>
    <s v="REDEBAN"/>
    <s v="FO-25-1423379"/>
    <d v="2025-08-26T08:00:00"/>
    <d v="2025-08-26T12:12:00"/>
    <s v="BANCO DE BOGOTA"/>
    <s v="HARDWARE"/>
    <s v="PANTALLA"/>
    <s v="DAÑO POS"/>
    <s v="CERRADO"/>
    <s v="26-08 SE ESCALA PARA VISITA. LLAMAR ANTES DE VISITAR, CONFIRMAR FALLA Y DATOS_x000a_0_x000a_26-08 / SOLUCIÓN: CB CON PANTALLA QUEMADA, CAMBIO DE DATAFONO, BORRADO E INYECCION DE SO +VER 10.5N, CONFIGURACION CB OK, PRUEBAS OK, SEMBRADO DE TARJETA #3620, CUBRE CLAVE OK._x000a_ / USUARIO: Katherine Diaz TELEFONO: 3176369747 CORREO: arcovelas@hotmail.com"/>
    <s v="VISITA_TÉCNICA"/>
    <s v="LMRZZ264"/>
    <s v="TIPO I"/>
    <s v="TERRESTRE"/>
    <s v="SANTOS GONZALEZ JOHAN FABIAN"/>
    <n v="1"/>
    <n v="0"/>
    <n v="65960.072302"/>
    <n v="75096.394270399993"/>
    <n v="65960.072302"/>
    <m/>
    <m/>
    <m/>
    <m/>
    <m/>
    <m/>
  </r>
  <r>
    <s v="CALI"/>
    <x v="0"/>
    <x v="0"/>
    <n v="76001"/>
    <n v="5771527"/>
    <n v="20104089"/>
    <s v="INCIDENTE"/>
    <s v="VALLE DEL CAUCA"/>
    <s v="CALI"/>
    <s v="MERCAORIENTE LIDER"/>
    <s v="REDEBAN"/>
    <s v="FO-25-1424106"/>
    <d v="2025-08-26T09:06:00"/>
    <d v="2025-08-26T12:18:00"/>
    <s v="BANCO DE BOGOTA"/>
    <s v="SOFTWARE"/>
    <s v="ERROR DE TRANSACCIONES"/>
    <s v="RECHAZO GENERAL"/>
    <s v="CERRADO"/>
    <s v="26-08 SE ESCALA PARA VISITA. LLAMAR ANTES DE VISITAR, CONFIRMAR FALLA Y DATOS_x000a_0_x000a_26-08 / SOLUCIÓN: SE CONFIGURA SE INICIALIZA Y QUEDA FUNCIONANDO CORRECTAMENTE  / USUARIO: ISAMAR ALBAHACA TELEFONO: 3145486246 CORREO: gustavovasquez668@hotmail.com"/>
    <s v="VISITA_TÉCNICA"/>
    <s v="XP0TZ111"/>
    <s v="TIPO I"/>
    <s v="TERRESTRE"/>
    <s v="CUERO RUIZ JHONNY"/>
    <n v="1"/>
    <n v="0"/>
    <n v="65960.072302"/>
    <n v="75096.394270399993"/>
    <n v="65960.072302"/>
    <m/>
    <m/>
    <m/>
    <m/>
    <m/>
    <m/>
  </r>
  <r>
    <s v="MEDELLIN"/>
    <x v="4"/>
    <x v="4"/>
    <n v="5001"/>
    <n v="5771262"/>
    <n v="87963176"/>
    <s v="INCIDENTE"/>
    <s v="ANTIOQUIA"/>
    <s v="MEDELLIN"/>
    <s v="VARIEDADES Y PAPELERIA EL GUERRERO"/>
    <s v="REDEBAN"/>
    <s v="FO-25-1423167"/>
    <d v="2025-08-26T08:00:00"/>
    <d v="2025-08-26T12:20:00"/>
    <s v="BANCO DE BOGOTA"/>
    <s v="HARDWARE"/>
    <s v="ALERT IRRUPTION"/>
    <s v="ALERT IRRUPTION"/>
    <s v="CERRADO"/>
    <s v="26-08 SE ESCALA PARA VISITA. LLAMAR ANTES DE VISITAR, CONFIRMAR FALLA Y DATOS_x000a_0_x000a_26-08 / SOLUCIÓN: SE REALIZA CAMBIO DE EQUIPO POR ALERT IRRUPTION , EQUIPO QUEDA OPERATIVO OK SE HACEN PRUEBAS EXITOSAS  / USUARIO: CARLOS LONDOÑO    TELEFONO: 3173965543 CORREO: nanaroldan1970@gmail.com"/>
    <s v="VISITA_TÉCNICA"/>
    <s v="SALZZ547"/>
    <s v="TIPO I"/>
    <s v="TERRESTRE"/>
    <s v="MARTINEZ TOVAR OSCAR DAVID"/>
    <n v="1"/>
    <n v="0"/>
    <n v="65960.072302"/>
    <n v="75096.394270399993"/>
    <n v="65960.072302"/>
    <m/>
    <m/>
    <m/>
    <m/>
    <m/>
    <m/>
  </r>
  <r>
    <s v="BOGOTA"/>
    <x v="2"/>
    <x v="2"/>
    <n v="11001"/>
    <n v="5771673"/>
    <n v="16976680"/>
    <s v="INCIDENTE"/>
    <s v="CUNDINAMARCA"/>
    <s v="BOGOTA"/>
    <s v="DROGUERIA CEDRI DESCUENTOS"/>
    <s v="REDEBAN"/>
    <s v="FO-25-1425023"/>
    <d v="2025-08-26T10:19:00"/>
    <d v="2025-08-26T13:37:00"/>
    <s v="BANCO DE BOGOTA"/>
    <s v="USUARIO"/>
    <s v="MANTENIMIENTO"/>
    <s v="MANTENIMIENTO GENERAL"/>
    <s v="CERRADO"/>
    <s v="26-08 SE ESCALA PARA VISITA. LLAMAR ANTES DE VISITAR, CONFIRMAR FALLA Y DATOS_x000a_0_x000a_26-08 / SOLUCIÓN: SE LLEGA A COMERCIO SE VÁLIDA QUE LA FALLA DE LOS DATÁFONOS NO ES DE CORRESPONSALIA CLIENTE NO CUENTA CON TARJETA  / USUARIO: JOSE BUITRAGO TELEFONO: 3134253998 CORREO: jose@gmail.com"/>
    <s v="VISITA_TÉCNICA"/>
    <s v="TR04Z925"/>
    <s v="TIPO I"/>
    <s v="TERRESTRE"/>
    <s v="INFANTE SIERRA MANUEL FERNANDO"/>
    <n v="1"/>
    <n v="0"/>
    <n v="65960.072302"/>
    <n v="75096.394270399993"/>
    <n v="65960.072302"/>
    <m/>
    <m/>
    <m/>
    <m/>
    <m/>
    <m/>
  </r>
  <r>
    <s v="BOGOTA"/>
    <x v="2"/>
    <x v="2"/>
    <n v="25245"/>
    <n v="5771598"/>
    <n v="15639040"/>
    <s v="INCIDENTE"/>
    <s v="CUNDINAMARCA"/>
    <s v="EL COLEGIO"/>
    <s v="DROGAS ANDRE S"/>
    <s v="REDEBAN"/>
    <s v="FO-25-1424532"/>
    <d v="2025-08-26T09:44:00"/>
    <d v="2025-08-26T14:26:00"/>
    <s v="BANCO DE BOGOTA"/>
    <s v="SOFTWARE"/>
    <s v="ACTUALIZACION"/>
    <s v="VERSION CARGA SO VR"/>
    <s v="CERRADO"/>
    <s v="26-08 SE ESCALA PARA VISITA. LLAMAR ANTES DE VISITAR, CONFIRMAR FALLA Y DATOS_x000a_0_x000a_26-08 / SOLUCIÓN: SE REALIZA VISITA DE CAMPO DONDE CLIENTE MANIFIESTA QUE EQUIPO NO IMPRIME CIERRE, POR LO ANTERIOR SE HABILITA Y DESABILITA CIERRE Y EMPIEZA IMPRIMIR, SIN EMBARGO SE REALIZA FORMATEO DE EQUIPO PARA LIBERAR MEMORIA Y SUBIR VERSIÓN YA QUE ESTA EN UNA ANTERIOR, PRUEBAS CUPO Y USUARIO OK / USUARIO: Ana cante TELEFONO: 3108136113 CORREO: drogasandreseltriunfo@gmail.com"/>
    <s v="VISITA_TÉCNICA"/>
    <s v="999ZZ670"/>
    <s v="TIPO II"/>
    <s v="TERRESTRE"/>
    <s v="LOZADA ROJAS CHRISTIAN ANDRES"/>
    <n v="1"/>
    <n v="0"/>
    <n v="144967.87232000002"/>
    <n v="140395.6348884"/>
    <n v="144967.87232000002"/>
    <m/>
    <m/>
    <m/>
    <m/>
    <m/>
    <m/>
  </r>
  <r>
    <s v="BOGOTA"/>
    <x v="2"/>
    <x v="2"/>
    <n v="11001"/>
    <n v="5771992"/>
    <n v="17230095"/>
    <s v="INCIDENTE"/>
    <s v="CUNDINAMARCA"/>
    <s v="BOGOTA"/>
    <s v="LOS MEMES"/>
    <s v="REDEBAN"/>
    <s v="FO-25-1428302"/>
    <d v="2025-08-26T12:14:00"/>
    <d v="2025-08-26T14:48:00"/>
    <s v="BANCO DE BOGOTA"/>
    <s v="USUARIO"/>
    <s v="MANTENIMIENTO"/>
    <s v="MANTENIMIENTO GENERAL"/>
    <s v="CERRADO"/>
    <s v="26-8 SE ESCALA SOLICITUD A LA RED PARA VALIDAR ATENCION....RESPUESTA DE LA RED: POR FAVOR INFORMARLE AL CLIENTE QUÉ DEBE DAR EL &lt;&lt;ACUSE DE RECIBIDO CON EL BANCO&gt;&gt; PARA QUÉ SEAN ELLOS QUIENES NOS DEL EL VO. BO. Y HAGAN LA SOLICITUD DIRECTA DE RESEMBRADO, POR LO ANTERIOR, INFORMAR AL CLIENTE, DOCUMENTAR Y CERRAR ACTIVIDAD, SE LE BRINDA INFORMACION AL CB_x000a_0_x000a_0"/>
    <s v="SOPORTE_TELEFÓNICO"/>
    <n v="0"/>
    <s v="TIPO I"/>
    <s v="TERRESTRE"/>
    <n v="0"/>
    <n v="0"/>
    <n v="0"/>
    <n v="41241.0800752"/>
    <n v="0"/>
    <n v="41241.0800752"/>
    <m/>
    <m/>
    <m/>
    <m/>
    <m/>
    <m/>
  </r>
  <r>
    <s v="CUCUTA"/>
    <x v="5"/>
    <x v="5"/>
    <n v="54001"/>
    <n v="5771546"/>
    <n v="14724629"/>
    <s v="INCIDENTE"/>
    <s v="NORTE DE SANTANDER"/>
    <s v="CUCUTA"/>
    <s v="ABASTOS BRISAS DEL NORTE"/>
    <s v="REDEBAN"/>
    <s v="FO-25-1424203"/>
    <d v="2025-08-26T09:12:00"/>
    <d v="2025-08-26T15:13:00"/>
    <s v="BANCO DE BOGOTA"/>
    <s v="SOFTWARE"/>
    <s v="COMUNICACION"/>
    <s v="VERIFIQUE PARAMETROS"/>
    <s v="CERRADO"/>
    <s v="26-08 SE ESCALA PARA VISITA. LLAMAR ANTES DE VISITAR, CONFIRMAR FALLA Y DATOS_x000a_0_x000a_26-08 / SOLUCIÓN: SE VISITA COMERCIO, SE REPISAN PARAMETROS DE COMUNICACION, SE HACEN PRUEBAS EXITOSA, CB OPERATIVO. / USUARIO: Carmen rojas TELEFONO: 3026677423 CORREO: zulmal2@hotmail.com"/>
    <s v="VISITA_TÉCNICA"/>
    <s v="ABC0B762"/>
    <s v="TIPO I"/>
    <s v="TERRESTRE"/>
    <s v="NARANJO AFANADOR RUBEN JESUS"/>
    <n v="1"/>
    <n v="0"/>
    <n v="65960.072302"/>
    <n v="75096.394270399993"/>
    <n v="65960.072302"/>
    <m/>
    <m/>
    <m/>
    <m/>
    <m/>
    <m/>
  </r>
  <r>
    <s v="BOGOTA"/>
    <x v="2"/>
    <x v="2"/>
    <n v="25754"/>
    <n v="5770327"/>
    <n v="49639289"/>
    <s v="INCIDENTE"/>
    <s v="CUNDINAMARCA"/>
    <s v="SOACHA"/>
    <s v="COMUNICACIONES JR PAPELERIA"/>
    <s v="REDEBAN"/>
    <s v="FO-25-1419939"/>
    <d v="2025-08-25T11:43:00"/>
    <d v="2025-08-26T15:16:00"/>
    <s v="BANCO DE BOGOTA"/>
    <s v="HARDWARE"/>
    <s v="ALERT IRRUPTION"/>
    <s v="ALERT IRRUPTION"/>
    <s v="CERRADO"/>
    <s v="25-08 SE ESCALA PARA VISITA. LLAMAR ANTES DE VISITAR, CONFIRMAR FALLA Y DATOS_x000a_26/08/2025 SE HACE DESPLAZAMIENTO A DIRECCIÓN ENCONTRANDO CERRADO SE HACE CONTACTO AL NÚMERO 3108835329 CON LA SEÑORA ERIKA QUIEN INDICÓ EN LLAMADA AL CALL CENTER LOS MARTES ATIENDE DESDE LA 1PM, POR FAVOR IR DESPUÉS DE ESA HORA_x000a_26-08 / SOLUCIÓN: SE REALIZA CAMBIO DE EQUIPO POR DAÑO ALERT IRRUPTION SERVICIO OPERATIVO PRUEBAS OK TRNA RBM SEMBRADO DE TARJETA CC MÓDULO DE COMPRA OK / USUARIO: Erika rojas TELEFONO: 3108835329 CORREO: rojaserika1126@gmail.com"/>
    <s v="VISITA_TÉCNICA"/>
    <s v="EF04Z066"/>
    <s v="TIPO I"/>
    <s v="TERRESTRE"/>
    <s v="BUSTOS MORA DIEGO MANUEL"/>
    <n v="1"/>
    <n v="0"/>
    <n v="65960.072302"/>
    <n v="75096.394270399993"/>
    <n v="65960.072302"/>
    <m/>
    <m/>
    <m/>
    <m/>
    <m/>
    <m/>
  </r>
  <r>
    <s v="MEDELLIN"/>
    <x v="4"/>
    <x v="4"/>
    <n v="5001"/>
    <n v="5771858"/>
    <n v="13267620"/>
    <s v="INCIDENTE"/>
    <s v="ANTIOQUIA"/>
    <s v="MEDELLIN"/>
    <s v="SERVI SATT ENVIGADO"/>
    <s v="REDEBAN"/>
    <s v="FO-25-1426024"/>
    <d v="2025-08-26T11:28:00"/>
    <d v="2025-08-26T15:40:00"/>
    <s v="BANCO DE BOGOTA"/>
    <s v="ENTIDAD"/>
    <s v="ERROR DE TRANSACCIONES"/>
    <s v="TRANSACCION NO PERMITIDA"/>
    <s v="CERRADO"/>
    <s v="26-08 SE ESCALA PARA VISITA. LLAMAR ANTES DE VISITAR, CONFIRMAR FALLA Y DATOS_x000a_0_x000a_26-08 / SOLUCIÓN: SE REALIZÓ GESTIÓN TELEFÓNICA SE HABLÓ CON EL SEÑOR SERGIO SIERRA QUIEN NOS INDICA QUE LOS DATÁFONOS TUVIERON INTERMITENCIA PARA OPERAR PERO EN EL MOMENTO YA SE ENCUENTRAN FUNCIONANDO NORMALMENTE SE CIERRA ACTIVIDAD / USUARIO: Sergio sierra  TELEFONO: 3105090310 CORREO: controldevisitadigital@gmail.com"/>
    <s v="SOPORTE_TELEFÓNICO"/>
    <n v="0"/>
    <s v="TIPO I"/>
    <s v="TERRESTRE"/>
    <s v="CASTAÑEDA PALACIO CARLOS FELIPE"/>
    <n v="0"/>
    <n v="0"/>
    <n v="41241.0800752"/>
    <n v="0"/>
    <n v="41241.0800752"/>
    <m/>
    <m/>
    <m/>
    <m/>
    <m/>
    <m/>
  </r>
  <r>
    <s v="PASTO"/>
    <x v="0"/>
    <x v="0"/>
    <n v="52001"/>
    <n v="5771512"/>
    <n v="16085235"/>
    <s v="INCIDENTE"/>
    <s v="NARIÑO"/>
    <s v="PASTO"/>
    <s v="ASESORIA ENTRE TRANSITO T TRAN"/>
    <s v="REDEBAN"/>
    <s v="FO-25-1423988"/>
    <d v="2025-08-26T09:00:00"/>
    <d v="2025-08-26T16:05:00"/>
    <s v="BANCO DE BOGOTA"/>
    <s v="HARDWARE"/>
    <s v="COMUNICACION"/>
    <s v="MENSAJE CABLE DE RED DESCONECTADO"/>
    <s v="CERRADO"/>
    <s v="26-08 SE ESCALA PARA VISITA. LLAMAR ANTES DE VISITAR, CONFIRMAR FALLA Y DATOS_x000a_0_x000a_26-08 / SOLUCIÓN: SE VERIFICA FALLA DE CONEXIÓN CABLE PACHORD DAÑADO SE REALIZA CAMBIO SE ACTUALIZA VERSION PRUEBAS DE CONEXIÓN EXITOSAS CB QUEDA OPERATIVO  / USUARIO: BLANCA MINAYO TELEFONO: 315484616 CORREO: claudiamoreno0522@gmail.com"/>
    <s v="VISITA_TÉCNICA"/>
    <s v="BBZZZ422"/>
    <s v="TIPO I"/>
    <s v="TERRESTRE"/>
    <s v="BRAVO MADROÑERO OSCAR ESTEBAN"/>
    <n v="1"/>
    <n v="0"/>
    <n v="65960.072302"/>
    <n v="75096.394270399993"/>
    <n v="65960.072302"/>
    <m/>
    <m/>
    <m/>
    <m/>
    <m/>
    <m/>
  </r>
  <r>
    <s v="BUCARAMANGA"/>
    <x v="5"/>
    <x v="5"/>
    <n v="68001"/>
    <n v="5772115"/>
    <n v="72080716"/>
    <s v="INCIDENTE"/>
    <s v="SANTANDER"/>
    <s v="BUCARAMANGA"/>
    <s v="MULTISERVICIOS BOULEVARD"/>
    <s v="REDEBAN"/>
    <s v="FO-25-1427009"/>
    <d v="2025-08-26T13:13:00"/>
    <d v="2025-08-27T07:39:00"/>
    <s v="BANCO DE BOGOTA"/>
    <s v="HARDWARE"/>
    <s v="IMPRESION"/>
    <s v="TAPA IMPRESORA"/>
    <s v="CERRADO"/>
    <s v="26-08 SE ESCALA PARA VISITA. LLAMAR ANTES DE VISITAR, CONFIRMAR FALLA Y DATOS_x000a_0_x000a_26-08 / SOLUCIÓN: SE CAMBIA ACTIVO DEBIDO TAPA IMPRESORA DAÑADA, SE REALIZA INYECCIÓN DE SISTEMA Y VERSIÓN INICIALIZADA OK PRUEBAS OK  / USUARIO: Yoli TELEFONO: 3183725118 CORREO: yolynani1@hotmail.com"/>
    <s v="VISITA_TÉCNICA"/>
    <s v="SA2ZZ508"/>
    <s v="TIPO I"/>
    <s v="TERRESTRE"/>
    <s v="HERRERA LUQUE SAUL JAVIER"/>
    <n v="1"/>
    <m/>
    <n v="65960.072302"/>
    <n v="75096.394270399993"/>
    <n v="65960.072302"/>
    <m/>
    <m/>
    <m/>
    <m/>
    <m/>
    <m/>
  </r>
  <r>
    <s v="VILLAVICENCIO"/>
    <x v="1"/>
    <x v="1"/>
    <n v="50226"/>
    <n v="5771356"/>
    <n v="17903998"/>
    <s v="INCIDENTE"/>
    <s v="META"/>
    <s v="CUMARAL"/>
    <s v="ARTESANIAS EL ARREJERAO"/>
    <s v="REDEBAN"/>
    <s v="FO-25-1423470"/>
    <d v="2025-08-26T08:06:00"/>
    <d v="2025-08-27T11:55:00"/>
    <s v="BANCO DE BOGOTA"/>
    <s v="HARDWARE"/>
    <s v="IMPRESION"/>
    <s v="RODILLO AVERIADO"/>
    <s v="CERRADO"/>
    <s v="26-08 SE ESCALA PARA VISITA. LLAMAR ANTES DE VISITAR, CONFIRMAR FALLA Y DATOS_x000a_0_x000a_27-08 / SOLUCIÓN: SE REALIZA CAMBIO DE EQUIPO POR DAÑO EN RODILLOS DE IMPRESORA SE REALIZA PRUEBAS BÁSICAS SIN NOVEDAD  / USUARIO: Carlos Alberto  TELEFONO: 3114669543 CORREO: arrejeraoartesanias@gmail.com "/>
    <s v="VISITA_TÉCNICA"/>
    <s v="AAWZZ248"/>
    <s v="TIPO II"/>
    <s v="TERRESTRE"/>
    <s v="ROZO JIMENEZ EDGAR ARMANDO"/>
    <n v="1"/>
    <n v="0"/>
    <n v="144967.87232000002"/>
    <n v="140395.6348884"/>
    <n v="144967.87232000002"/>
    <m/>
    <m/>
    <m/>
    <m/>
    <m/>
    <m/>
  </r>
  <r>
    <s v="CALI"/>
    <x v="0"/>
    <x v="0"/>
    <n v="76111"/>
    <n v="5771874"/>
    <n v="21099197"/>
    <s v="INCIDENTE"/>
    <s v="VALLE DEL CAUCA"/>
    <s v="GUADALAJARA DE BUGA"/>
    <s v="REFRIELECTRICOS DEL VALLE"/>
    <s v="REDEBAN"/>
    <s v="FO-25-1426102"/>
    <d v="2025-08-26T11:34:00"/>
    <d v="2025-08-27T11:58:00"/>
    <s v="BANCO DE BOGOTA"/>
    <s v="SOFTWARE"/>
    <s v="ACTUALIZACION"/>
    <s v="VERSION CARGA SO VR"/>
    <s v="CERRADO"/>
    <s v="26-08 SE ESCALA PARA VISITA. LLAMAR ANTES DE VISITAR, CONFIRMAR FALLA Y DATOS_x000a_0_x000a_27-08 / SOLUCIÓN: SE REALIZA BORRADO Y CARGA DE SISTEMA OPERATIVO MAS VERSION SE ENCONTRÓ EQUIPO CON VERSION 10.5 Y SE ACTUALIZO A LA VERSIÓN 10.6, CB AVAL BANCO DE BOGOTÁ, PRIEBAS OK_x000a_ / USUARIO: INGRID HERRERA  TELEFONO: 3184900971 CORREO: charefrielectricosdelvalle@gmail.com"/>
    <s v="VISITA_TÉCNICA"/>
    <s v="IVZZZ091"/>
    <s v="TIPO II"/>
    <s v="TERRESTRE"/>
    <s v="PAREDES CASTILLO DIEGO"/>
    <n v="1"/>
    <n v="0"/>
    <n v="144967.87232000002"/>
    <n v="140395.6348884"/>
    <n v="144967.87232000002"/>
    <m/>
    <m/>
    <m/>
    <m/>
    <m/>
    <m/>
  </r>
  <r>
    <s v="CALI"/>
    <x v="0"/>
    <x v="0"/>
    <n v="19845"/>
    <n v="5772167"/>
    <n v="62034368"/>
    <s v="INCIDENTE"/>
    <s v="CAUCA"/>
    <s v="VILLA RICA"/>
    <s v="COMUNICATE YA COM"/>
    <s v="REDEBAN"/>
    <s v="FO-25-1427457"/>
    <d v="2025-08-26T13:43:00"/>
    <d v="2025-08-27T16:04:00"/>
    <s v="BANCO DE BOGOTA"/>
    <s v="ENTIDAD"/>
    <s v="ERROR DE TRANSACCIONES"/>
    <s v="TRANSACCION NO PERMITIDA"/>
    <s v="CERRADO"/>
    <s v="26-08 SE INTENTA COMUNICACION EN VARIAS OPORTUNIDADES AL NUMERO 3104522260 PARA CONFIRMAR FALLA Y DATOS PERO NO FUE POSIBE, SE ESCALA AL COORDINADOR DE LA ZONA PARA VALIDAR EN SITIO_x000a_0_x000a_27-08 / SOLUCIÓN: SE VISITÓ CORRESPONSAL Y CLIENTE INFORMA QUE EL DAÑO YA FUE SOLUCIONADO PORQUE LOS RECHAZOS SE DIERON POR CAMBIOS EN LA CUENTA DE AHORRO DEL CLIENTE. TRANSACCIONES DE PRUEBA EXITOSAS. EQUIPO EN BUEN ESTADO CABLEADO EN PERFECTAS CONDICIONES.  / USUARIO: CAMILA MUÑOZ  TELEFONO: 3128466231 CORREO: yadira1404@gmail.com"/>
    <s v="VISITA_TÉCNICA"/>
    <s v="A400J614"/>
    <s v="TIPO IV"/>
    <s v="TERRESTRE"/>
    <s v="BOLAÑOS TABORDA JORGE ENRIQUE"/>
    <n v="1"/>
    <n v="0"/>
    <n v="479588.87655000004"/>
    <n v="196536.5258152"/>
    <n v="479588.87655000004"/>
    <m/>
    <m/>
    <m/>
    <m/>
    <m/>
    <m/>
  </r>
  <r>
    <s v="BOGOTA"/>
    <x v="2"/>
    <x v="2"/>
    <n v="25430"/>
    <n v="5773021"/>
    <n v="21081955"/>
    <s v="INCIDENTE"/>
    <s v="CUNDINAMARCA"/>
    <s v="MADRID"/>
    <s v="PAPELERIA Y MISCELANEA ANNIE"/>
    <s v="REDEBAN"/>
    <s v="FO-25-1432049"/>
    <d v="2025-08-27T09:11:00"/>
    <d v="2025-08-27T16:06:00"/>
    <s v="BANCO DE BOGOTA"/>
    <s v="HARDWARE"/>
    <s v="SE REINICIA"/>
    <s v="DAÑO POS"/>
    <s v="CERRADO"/>
    <s v="27-08 SE ESCALA PARA VISITA. LLAMAR ANTES DE VISITAR, CONFIRMAR FALLA Y DATOS_x000a_0_x000a_27-08 / SOLUCIÓN: SE REALIZA CAMBIO DE EQUIPO POR DAÑO CONSTANTE REINICIO DE CAMBIA TAMBIÉN PINPAD YA QUE ESTE CUENTA CON DICHO ELEMENTO SERVICIO OPERATIVO PRUEBAS OK TRNA RBM SEMBRADO DE TARJETA CC MÓDULO DE COMPRA OK / USUARIO: Mario santos TELEFONO: 3173001637 CORREO: papeleriasantost@gmail.com"/>
    <s v="VISITA_TÉCNICA"/>
    <s v="LA2ZZ496"/>
    <s v="TIPO II"/>
    <s v="TERRESTRE"/>
    <s v="BUSTOS MORA DIEGO MANUEL"/>
    <n v="1"/>
    <n v="0"/>
    <n v="144967.87232000002"/>
    <n v="140395.6348884"/>
    <n v="144967.87232000002"/>
    <m/>
    <m/>
    <m/>
    <m/>
    <m/>
    <m/>
  </r>
  <r>
    <s v="BUCARAMANGA"/>
    <x v="5"/>
    <x v="5"/>
    <n v="68001"/>
    <n v="5772958"/>
    <n v="89457788"/>
    <s v="INCIDENTE"/>
    <s v="SANTANDER"/>
    <s v="BUCARAMANGA"/>
    <s v="PAPELERIA EDIMAR"/>
    <s v="REDEBAN"/>
    <s v="FO-25-1431759"/>
    <d v="2025-08-27T08:41:00"/>
    <d v="2025-08-27T16:09:00"/>
    <s v="BANCO DE BOGOTA"/>
    <s v="HARDWARE"/>
    <s v="PINPAD"/>
    <s v="DAÑO POS"/>
    <s v="CERRADO"/>
    <s v="27-08 SE ESCALA PARA VISITA. LLAMAR ANTES DE VISITAR, CONFIRMAR FALLA Y DATOS_x000a_0_x000a_27-08 / SOLUCIÓN: SE COMUNICA CON EL CLIENTE AL NÚMERO DE TELÉFONO 3054229347 , NOS CONTESTA LA SEÑORITA EDISMIR LOPEZ  SE VALIDA LA DISPONIBILIDAD PERO INDICA QUE EPIR EL MOMENTO NO TIENE DISPONIBILIDAD Y TAMPOCO TIENE LA TARJETA DE SEMBRADO EN SITIO , SE LE INDICA QUE DEBIDO A LOS TIEMPOS QUE DA EL BANCO SE CIERRA ORDEN Y QUE DEBE LLAMAR NUEVAMENTE, CUANDO TENGA LA DISPONIBILIDAD Y TARJETA DE SEMBRADO EN SITIO, CLIENTE INDICA QUE NO HAY NINGÚN INCONVENIENTE  / USUARIO: EDISMIR LOPEZ  TELEFONO: 3054229347 CORREO: no aplica "/>
    <s v="SOPORTE_TELEFÓNICO"/>
    <n v="0"/>
    <s v="TIPO I"/>
    <s v="TERRESTRE"/>
    <s v="HERRERA LUQUE SAUL JAVIER"/>
    <n v="0"/>
    <n v="0"/>
    <n v="41241.0800752"/>
    <n v="0"/>
    <n v="41241.0800752"/>
    <m/>
    <m/>
    <m/>
    <m/>
    <m/>
    <m/>
  </r>
  <r>
    <s v="BOGOTA"/>
    <x v="2"/>
    <x v="2"/>
    <n v="25754"/>
    <n v="5773646"/>
    <n v="90114407"/>
    <s v="INCIDENTE"/>
    <s v="CUNDINAMARCA"/>
    <s v="SOACHA"/>
    <s v="PANALERA LA CASA DE NICO"/>
    <s v="REDEBAN"/>
    <s v="FO-25-1435789"/>
    <d v="2025-08-27T13:43:00"/>
    <d v="2025-08-27T16:16:00"/>
    <s v="BANCO AV VILLAS"/>
    <s v="USUARIO"/>
    <s v="MANTENIMIENTO"/>
    <s v="MANTENIMIENTO GENERAL"/>
    <s v="CERRADO"/>
    <s v="27-08 SE ESCALA A LA RED PARA VALIDAR ATENCION....RESPUESTA DE LA RED: POR FAVOR INFORMARLE AL CLIENTE QUÉ DEBE DAR EL &lt;&lt;ACUSE DE RECIBIDO CON EL BANCO&gt;&gt; PARA QUÉ SEAN ELLOS QUIENES NOS DEL EL VO. BO. Y HAGAN LA SOLICITUD DIRECTA DE RESEMBRADO, POR LO ANTERIOR, INFORMAR AL CLIENTE, DOCUMENTAR Y CERRAR ACTIVIDAD, SE LE BRINDA INFORMACION AL CB_x000a__x000a_0"/>
    <s v="SOPORTE_TELEFÓNICO"/>
    <n v="0"/>
    <s v="TIPO I"/>
    <s v="TERRESTRE"/>
    <n v="0"/>
    <n v="0"/>
    <n v="0"/>
    <n v="41241.0800752"/>
    <n v="0"/>
    <n v="41241.0800752"/>
    <m/>
    <m/>
    <m/>
    <m/>
    <m/>
    <m/>
  </r>
  <r>
    <s v="SINCELEJO"/>
    <x v="3"/>
    <x v="3"/>
    <n v="70001"/>
    <n v="5772726"/>
    <n v="22673842"/>
    <s v="INCIDENTE"/>
    <s v="SUCRE"/>
    <s v="SINCELEJO"/>
    <s v="TELECEL COMUNICACIONES SINCELEJO"/>
    <s v="REDEBAN"/>
    <s v="FO-25-1431084"/>
    <d v="2025-08-27T08:00:00"/>
    <d v="2025-08-27T16:51:00"/>
    <s v="BANCO DE BOGOTA"/>
    <s v="USUARIO"/>
    <s v="CIERRE"/>
    <s v="COMERCIO NO REALIZA CIERRE"/>
    <s v="CERRADO"/>
    <s v="27-08 SE ESCALA PARA VISITA. LLAMAR ANTES DE VISITAR, CONFIRMAR FALLA Y DATOS_x000a_0_x000a_27-08 / SOLUCIÓN: SE VISITA COMERCIO POR FALLA, YA QUE NO LE ESTÁ SALIENDO EL CIERRE Y EN EL REPORTE LE ESTÁ SALIENDO DE DÍAS ANTERIORES, SE LE EXPLICA EL PROCESO DEL CIERRE, SE HACE BORRADO DEL S.O Y SE CARGA NUEVAMENTE, SE DEJA CON LA VERSIÓN 10.6, SE REALIZAN PRUEBAS OK. / USUARIO: Cesia Martinez Domínguez  TELEFONO: 3052776474 CORREO: jimmyvergara6@hotmail.com"/>
    <s v="VISITA_TÉCNICA"/>
    <s v="SX6ZZ284"/>
    <s v="TIPO I"/>
    <s v="TERRESTRE"/>
    <s v="CACERES HERNANDEZ ANDRES"/>
    <n v="1"/>
    <n v="0"/>
    <n v="65960.072302"/>
    <n v="75096.394270399993"/>
    <n v="65960.072302"/>
    <m/>
    <m/>
    <m/>
    <m/>
    <m/>
    <m/>
  </r>
  <r>
    <s v="BOGOTA"/>
    <x v="2"/>
    <x v="2"/>
    <n v="25754"/>
    <n v="5773321"/>
    <n v="16584880"/>
    <s v="INCIDENTE"/>
    <s v="CUNDINAMARCA"/>
    <s v="SOACHA"/>
    <s v="VARIEDADES SARAY J"/>
    <s v="REDEBAN"/>
    <s v="FO-25-1433424"/>
    <d v="2025-08-27T11:18:00"/>
    <d v="2025-08-28T08:26:00"/>
    <s v="BANCO DE BOGOTA"/>
    <s v="HARDWARE"/>
    <s v="DETERIORO"/>
    <s v="DATAFONO"/>
    <s v="CERRADO"/>
    <s v="27-08 SE ESCALA PARA VISITA. LLAMAR ANTES DE VISITAR, CONFIRMAR FALLA Y DATOS_x000a_0_x000a_27-08 / SOLUCIÓN: SE REALIZA CAMBIO DE DE DATÁFONO Y LECTORA POR DAÑO  / USUARIO: Andrés Téllez TELEFONO: 3132826498 CORREO: andres@gmail.com"/>
    <s v="VISITA_TÉCNICA"/>
    <s v="BL010757"/>
    <s v="TIPO I"/>
    <s v="TERRESTRE"/>
    <s v="INFANTE SIERRA MANUEL FERNANDO"/>
    <n v="1"/>
    <n v="0"/>
    <n v="65960.072302"/>
    <n v="75096.394270399993"/>
    <n v="65960.072302"/>
    <m/>
    <m/>
    <m/>
    <m/>
    <m/>
    <m/>
  </r>
  <r>
    <s v="VILLAVICENCIO"/>
    <x v="1"/>
    <x v="1"/>
    <n v="50568"/>
    <n v="5767626"/>
    <n v="61177572"/>
    <s v="INCIDENTE"/>
    <s v="META"/>
    <s v="PUERTO GAITAN"/>
    <s v="ALMACEN DE REPUESTO DE MOTOS EL FLACO"/>
    <s v="REDEBAN"/>
    <s v="FO-25-1409713"/>
    <d v="2025-08-22T12:20:00"/>
    <d v="2025-08-28T09:06:00"/>
    <s v="BANCO DE BOGOTA"/>
    <s v="HARDWARE"/>
    <s v="COMUNICACION"/>
    <s v="MENSAJE CABLE DE RED DESCONECTADO"/>
    <s v="CERRADO"/>
    <s v="22-08 SE ESCALA PARA VISITA. LLAMAR ANTES DE VISITAR, CONFIRMAR FALLA Y DATOS_x000a_0_x000a_28-08 / SOLUCIÓN: SE REALIZA CAMBIO DE CABLE ENTORCHADO / USUARIO: Filadelfo TELEFONO: 3182286416 CORREO: tallercristalinas@gmail.com"/>
    <s v="VISITA_TÉCNICA"/>
    <s v="FA007143"/>
    <s v="TIPO III"/>
    <s v="TERRESTRE"/>
    <s v="PEDREROS CONTRERAS MICHAEL STEVENS"/>
    <n v="1"/>
    <n v="0"/>
    <n v="275728.78077800001"/>
    <n v="196536.5258152"/>
    <n v="275728.78077800001"/>
    <m/>
    <m/>
    <m/>
    <m/>
    <m/>
    <m/>
  </r>
  <r>
    <s v="BUCARAMANGA"/>
    <x v="5"/>
    <x v="5"/>
    <n v="68001"/>
    <n v="5773431"/>
    <n v="14896419"/>
    <s v="INCIDENTE"/>
    <s v="SANTANDER"/>
    <s v="BUCARAMANGA"/>
    <s v="PAPELERIA MUNDO ARTE"/>
    <s v="REDEBAN"/>
    <s v="FO-25-1433803"/>
    <d v="2025-08-27T12:04:00"/>
    <d v="2025-08-28T09:32:00"/>
    <s v="BANCO DE BOGOTA"/>
    <s v="SOFTWARE"/>
    <s v="ACTUALIZACION"/>
    <s v="VERSION CARGA SO VR"/>
    <s v="CERRADO"/>
    <s v="27-08 SE ESCALA PARA VISITA. LLAMAR ANTES DE VISITAR, CONFIRMAR FALLA Y DATOS_x000a_27/08/2025 SE LLEGA AL PUNTO SE OBSERVA QUE HAY CAÍDA MASIVA EN LA WEB DE REDEBAN Y NO SE TIENE SOPORTE PARA INICALIZAR EQUIPOS SE LE INFORMA AL CLIENTE Y SE REPROGRAMA ACTIVIDAD TENIENDO EN CUENTA DEBIDO A QUE NO HAY SOLUCIÓN PARA LA CAIDA DE LA WEB DE REDEBAN ME RETIRO DEL PUNTO BAJO AUTORIZACIÓN DEL COORDINADOR JULIÁN HERNÁNDEZ_x000a_28-08 / SOLUCIÓN: SE LLEGA A PUNTO SE INCIALIZA DATAFONO PARA ACTUALIZAR , DIRECCIÓN, PERO SIGUE APARECION LA MISMA DIREECION , SE ESCALA A RBM  DONDE INDICA Q DEBE SOLICITAR LA ACTUALIZACION  AL LA ENTIDAD SE PROCEDE A CERRAR ORDEN / USUARIO: LUIS ALERTO CORDOBA MOSQUERA TELEFONO: 3174394570 CORREO: papeleriamundoartes@hotmail.com"/>
    <s v="VISITA_TÉCNICA"/>
    <s v="GA00J372"/>
    <s v="TIPO I"/>
    <s v="TERRESTRE"/>
    <s v="GELVEZ MOGOLLON JOSE ELISEO"/>
    <n v="1"/>
    <n v="0"/>
    <n v="65960.072302"/>
    <n v="75096.394270399993"/>
    <n v="65960.072302"/>
    <m/>
    <m/>
    <m/>
    <m/>
    <m/>
    <m/>
  </r>
  <r>
    <s v="VILLAVICENCIO"/>
    <x v="1"/>
    <x v="1"/>
    <n v="50006"/>
    <n v="5771696"/>
    <n v="48929889"/>
    <s v="INCIDENTE"/>
    <s v="META"/>
    <s v="ACACIAS"/>
    <s v="ANIMATECH"/>
    <s v="REDEBAN"/>
    <s v="FO-25-1425429"/>
    <d v="2025-08-26T10:28:00"/>
    <d v="2025-08-28T10:22:00"/>
    <s v="BANCO DE BOGOTA"/>
    <s v="HARDWARE"/>
    <s v="CABLEADO"/>
    <s v="CABLE MAGICBOX AVERIADO"/>
    <s v="CERRADO"/>
    <s v="26-08 SE ESCALA PARA VISITA. LLAMAR ANTES DE VISITAR, CONFIRMAR FALLA Y DATOS_x000a_0_x000a_28-08 / SOLUCIÓN: SE REALIZA CAMBIO DE MAGINBOX POR DAÑO  / USUARIO: Julieta duque TELEFONO: 318 CORREO: animatech.movil@gmail.com "/>
    <s v="VISITA_TÉCNICA"/>
    <s v="10LZZ800"/>
    <s v="TIPO II"/>
    <s v="TERRESTRE"/>
    <s v="ROZO JIMENEZ EDGAR ARMANDO"/>
    <n v="1"/>
    <n v="0"/>
    <n v="144967.87232000002"/>
    <n v="140395.6348884"/>
    <n v="144967.87232000002"/>
    <m/>
    <m/>
    <m/>
    <m/>
    <m/>
    <m/>
  </r>
  <r>
    <s v="BUCARAMANGA"/>
    <x v="5"/>
    <x v="5"/>
    <n v="68001"/>
    <n v="5773382"/>
    <n v="18767210"/>
    <s v="INCIDENTE"/>
    <s v="SANTANDER"/>
    <s v="BUCARAMANGA"/>
    <s v="CELTEL S.A BUCARAMANGA CENTRO"/>
    <s v="REDEBAN"/>
    <s v="FO-25-1433552"/>
    <d v="2025-08-27T11:41:00"/>
    <d v="2025-08-28T10:28:00"/>
    <s v="BANCO DE BOGOTA"/>
    <s v="SOFTWARE"/>
    <s v="ACTUALIZACION"/>
    <s v="VERSION CARGA SO VR"/>
    <s v="CERRADO"/>
    <s v="27-08 SE ESCALA PARA VISITA. LLAMAR ANTES DE VISITAR, CONFIRMAR FALLA Y DATOS_x000a_0_x000a_28-08 / SOLUCIÓN: SE INCIALIZA DATAFONO , SE ACTUALIZA HORA Q SE ENCONTRABA 5 MINUTOS ATRASADA, SE PROCEDE HACER PRUEBAS OK  VISITA EXITOSA / USUARIO: Angélica buelvas TELEFONO: 3145909932 CORREO: cpscentribuc@celtelsa.net"/>
    <s v="VISITA_TÉCNICA"/>
    <s v="A4OZZ775"/>
    <s v="TIPO I"/>
    <s v="TERRESTRE"/>
    <s v="GELVEZ MOGOLLON JOSE ELISEO"/>
    <n v="1"/>
    <n v="0"/>
    <n v="65960.072302"/>
    <n v="75096.394270399993"/>
    <n v="65960.072302"/>
    <m/>
    <m/>
    <m/>
    <m/>
    <m/>
    <m/>
  </r>
  <r>
    <s v="BOGOTA"/>
    <x v="2"/>
    <x v="2"/>
    <n v="11001"/>
    <s v="TA-25-1006067"/>
    <n v="53570479"/>
    <s v="INCIDENTE"/>
    <s v="CUNDINAMARCA"/>
    <s v="BOGOTA"/>
    <s v="VARIEDADES ABBAKADABRAH"/>
    <s v="REDEBAN"/>
    <s v="FO-25-1420676"/>
    <d v="2025-08-27T12:55:00"/>
    <d v="2025-08-28T10:56:00"/>
    <s v="BANCO AV VILLAS"/>
    <s v="SOFTWARE"/>
    <s v="ERROR DE TRANSACCIONES"/>
    <s v="RECHAZO GENERAL"/>
    <s v="CERRADO"/>
    <s v="SE CREA SOLICITUD POR PETICION DE LA RED CON LA SIGUIENTE OBSERVACION :AGRADEZCO SU APOYO PROGRAMANDO VISITA PARA EL 28/08 A LAS 10:00 PARA EL SIGUIENTE COMERCIO NECESITAMOS HACER UNAS PRUEBAS EN ESE COMERCIO A LA FECHA SE ENCUENTRA SIN TRANZAR._x000a_CÓD. ÚNICO_x0009_NOMBRE COMERCIO_x0009_NUM. ID._x0009_DIRECCIÓN_x0009_CIUDAD_x0009_ESTADO AFILIACIÓN_x0009_INDICADOR DE COMERCIO_x0009_TIPO DE CORRESPONSAL BANCARIO_x0009_BANCO CORRESPONSAL_x000a_53570479_x0009_VARIEDADES ABBAKADABRAH_x0009_1031125888_x0009_TV 72A 44F 22 SUR_x0009_BOGOTA_x0009_ACTIVO_x0009_POS DUAL_x0009_AVAL_x0009_140 - AVVILLAS_x000a_26/08/2025 ACTIVIDAD CREADA POR SOLICITUD DE RBB PARA VISITAR EL DÍA 28-08-2025._x000a_28-08 / SOLUCIÓN: SE REALIZA VISITA A CB PARA ATENDER INCIDENTE SE REALIZA REPORTE CON REDEBAN EN EL CUAL SE HACE UN SEGUIMIENTO EN TRANSACCIONES CON RESPUESTA EXITOSA SIN NOVEDAD  / USUARIO: Hasbleidy bobadilla  TELEFONO: 3208173554 CORREO: hasjsk777@gmail.com"/>
    <s v="VISITA_TÉCNICA"/>
    <s v="EF9ZZ126"/>
    <s v="TIPO I"/>
    <s v="TERRESTRE"/>
    <s v="GALINDO ROJAS LUIS FELIPE"/>
    <n v="1"/>
    <n v="0"/>
    <n v="65960.072302"/>
    <n v="75096.394270399993"/>
    <n v="65960.072302"/>
    <m/>
    <m/>
    <m/>
    <m/>
    <m/>
    <m/>
  </r>
  <r>
    <s v="BOGOTA"/>
    <x v="2"/>
    <x v="2"/>
    <n v="11001"/>
    <n v="5774603"/>
    <n v="18117341"/>
    <s v="INCIDENTE"/>
    <s v="CUNDINAMARCA"/>
    <s v="BOGOTA"/>
    <s v="MISCELANEA Y PAPELER EL SAFIRO"/>
    <s v="REDEBAN"/>
    <s v="FO-25-1438983"/>
    <d v="2025-08-28T08:39:00"/>
    <d v="2025-08-28T12:24:00"/>
    <s v="BANCO DE BOGOTA"/>
    <s v="ENTIDAD"/>
    <s v="ERROR DE TRANSACCIONES"/>
    <s v="TRANSACCION NO PERMITIDA"/>
    <s v="CERRADO"/>
    <s v="28-08 SE ESCALA A RBM**28-08 RBM CORRIGE ERROR Y SE CONFIRMA TRANSACCION EXITOSA POR PARTE DEL CB SE CIERRA VISITA_x000a_0_x000a_0"/>
    <s v="SOPORTE_TELEFÓNICO"/>
    <n v="0"/>
    <s v="TIPO I"/>
    <s v="TERRESTRE"/>
    <n v="0"/>
    <n v="0"/>
    <n v="0"/>
    <n v="41241.0800752"/>
    <n v="0"/>
    <n v="41241.0800752"/>
    <m/>
    <m/>
    <m/>
    <m/>
    <m/>
    <m/>
  </r>
  <r>
    <s v="TUNJA"/>
    <x v="5"/>
    <x v="5"/>
    <n v="15238"/>
    <n v="5774765"/>
    <n v="89533700"/>
    <s v="INCIDENTE"/>
    <s v="BOYACA"/>
    <s v="DUITAMA"/>
    <s v="PAPELERIA Y MISCELANEA ROBLEDALES 1"/>
    <s v="REDEBAN"/>
    <s v="FO-25-1438984"/>
    <d v="2025-08-28T09:47:00"/>
    <d v="2025-08-28T12:28:00"/>
    <s v="BANCO DE BOGOTA"/>
    <s v="ENTIDAD"/>
    <s v="ERROR DE TRANSACCIONES"/>
    <s v="TRANSACCION NO PERMITIDA"/>
    <s v="CERRADO"/>
    <s v="28-08 SE ESCALA A RBM**28-08 RBM CORRIGE ERROR Y SE CONFIRMA TRANSACCION EXITOSA POR PARTE DEL CB SE CIERRA VISITA_x000a_0_x000a_0"/>
    <s v="SOPORTE_TELEFÓNICO"/>
    <n v="0"/>
    <s v="TIPO II"/>
    <s v="TERRESTRE"/>
    <n v="0"/>
    <n v="0"/>
    <n v="0"/>
    <n v="41241.0800752"/>
    <n v="0"/>
    <n v="41241.0800752"/>
    <m/>
    <m/>
    <m/>
    <m/>
    <m/>
    <m/>
  </r>
  <r>
    <s v="TUNJA"/>
    <x v="5"/>
    <x v="5"/>
    <n v="15646"/>
    <n v="5774949"/>
    <n v="27388388"/>
    <s v="INCIDENTE"/>
    <s v="BOYACA"/>
    <s v="SAMACA"/>
    <s v="EL LEGADO DE MI ABUELO"/>
    <s v="REDEBAN"/>
    <s v="FO-25-1438985"/>
    <d v="2025-08-28T10:49:00"/>
    <d v="2025-08-28T12:32:00"/>
    <s v="BANCO DE BOGOTA"/>
    <s v="ENTIDAD"/>
    <s v="ERROR DE TRANSACCIONES"/>
    <s v="TRANSACCION NO PERMITIDA"/>
    <s v="CERRADO"/>
    <s v="28-08 SE ESCALA A RBM**28-08 SE VALIDA CON RBM QUE EL CB SE ENCUENTRA BLOQUEADO POR INCOCREDITO Y DEBE DIRIGIRSE A LA ENTIDAD PARA VALIDAR INFORMACION RESPECTO AL BLOQUEO SE CIERRA ORDEN_x000a_0_x000a_0"/>
    <s v="SOPORTE_TELEFÓNICO"/>
    <n v="0"/>
    <s v="TIPO II"/>
    <s v="TERRESTRE"/>
    <n v="0"/>
    <n v="0"/>
    <n v="0"/>
    <n v="41241.0800752"/>
    <n v="0"/>
    <n v="41241.0800752"/>
    <m/>
    <m/>
    <m/>
    <m/>
    <m/>
    <m/>
  </r>
  <r>
    <s v="IBAGUE"/>
    <x v="1"/>
    <x v="1"/>
    <n v="73624"/>
    <n v="5774208"/>
    <n v="18766097"/>
    <s v="INCIDENTE"/>
    <s v="TOLIMA"/>
    <s v="ROVIRA"/>
    <s v="RECARGA MOVIL"/>
    <s v="REDEBAN"/>
    <s v="FO-25-1436809"/>
    <d v="2025-08-28T08:00:00"/>
    <d v="2025-08-28T12:41:00"/>
    <s v="BANCO DE BOGOTA"/>
    <s v="HARDWARE"/>
    <s v="DETERIORO"/>
    <s v="DATAFONO"/>
    <s v="CERRADO"/>
    <s v="28-08 SE ESCALA PARA VISITA. LLAMAR ANTES DE VISITAR, CONFIRMAR FALLA Y DATOS_x000a_0_x000a_28-08 / SOLUCIÓN: SE REALIZA CAMBIO DE DATÁFONO Y LECTORA POR DAÑO, DE REALIZA SEMBRADO DE TARJETA (2804); PRUEBAS DE FUNCIONAMIENTO OK CUBRE CLAVE INSTALADO., / USUARIO: LORENA TAPIERO  TELEFONO: 3132883888 CORREO: cajaclaro447@gmail.com"/>
    <s v="VISITA_TÉCNICA"/>
    <s v="9B0KZ059"/>
    <s v="TIPO III"/>
    <s v="TERRESTRE"/>
    <s v="BARRAGAN TAFUR EDWIN ESTEBAN"/>
    <n v="1"/>
    <n v="0"/>
    <n v="275728.78077800001"/>
    <n v="196536.5258152"/>
    <n v="275728.78077800001"/>
    <m/>
    <m/>
    <m/>
    <m/>
    <m/>
    <m/>
  </r>
  <r>
    <s v="CUCUTA"/>
    <x v="5"/>
    <x v="5"/>
    <n v="54001"/>
    <n v="5774608"/>
    <n v="82055641"/>
    <s v="INCIDENTE"/>
    <s v="NORTE DE SANTANDER"/>
    <s v="CUCUTA"/>
    <s v="DROGUERIA DAR VIDA"/>
    <s v="REDEBAN"/>
    <s v="FO-25-1437222"/>
    <d v="2025-08-28T08:41:00"/>
    <d v="2025-08-28T12:46:00"/>
    <s v="BANCO DE BOGOTA"/>
    <s v="SOFTWARE"/>
    <s v="ACTUALIZACION"/>
    <s v="VERSION CARGA SO VR"/>
    <s v="CERRADO"/>
    <s v="28-08 SE ESCALA PARA VISITA. LLAMAR ANTES DE VISITAR, CONFIRMAR FALLA Y DATOS_x000a_0_x000a_28-08 / SOLUCIÓN: SE REALIZA MANTENIMIENTO CIERRES Y PRUEBAS OK  / USUARIO: ANDRILEY ZABALA TELEFONO: 3229624478 CORREO: drogueríadarvida@gmail.com"/>
    <s v="VISITA_TÉCNICA"/>
    <s v="SXUZZ570"/>
    <s v="TIPO I"/>
    <s v="TERRESTRE"/>
    <s v="DURAN ACOSTA FRANK YONNY"/>
    <n v="1"/>
    <n v="0"/>
    <n v="65960.072302"/>
    <n v="75096.394270399993"/>
    <n v="65960.072302"/>
    <m/>
    <m/>
    <m/>
    <m/>
    <m/>
    <m/>
  </r>
  <r>
    <s v="BUCARAMANGA"/>
    <x v="5"/>
    <x v="5"/>
    <n v="68547"/>
    <n v="5774620"/>
    <n v="18813410"/>
    <s v="INCIDENTE"/>
    <s v="SANTANDER"/>
    <s v="PIEDECUESTA"/>
    <s v="CELULARES Y TELECOMUNICACIONES CELTEL S.A. - PIEDECUESTA"/>
    <s v="REDEBAN"/>
    <s v="FO-25-1437231"/>
    <d v="2025-08-28T08:45:00"/>
    <d v="2025-08-28T12:48:00"/>
    <s v="BANCO DE BOGOTA"/>
    <s v="HARDWARE"/>
    <s v="COMUNICACION"/>
    <s v="MENSAJE CABLE DE RED DESCONECTADO"/>
    <s v="CERRADO"/>
    <s v="28-08 SE ESCALA PARA VISITA. LLAMAR ANTES DE VISITAR, CONFIRMAR FALLA Y DATOS_x000a_0_x000a_28-08 / SOLUCIÓN: SE VISITA COMERCIO SE REALIZA EL CAMBIO DE EQUIPO DATÁFONO OK VERSION 10.6 OK, SE REALIZAN PRUEBAS OK, LECTOR DE BARRAS OK, CB OPERATIVO , TARJETA SEMBRADO 9888 / USUARIO: MARYOLI JAIMEZ TELEFONO: 31230820772 CORREO: cajapiedecuesta@celtelsa.net"/>
    <s v="VISITA_TÉCNICA"/>
    <s v="A4OZZ944"/>
    <s v="TIPO II"/>
    <s v="TERRESTRE"/>
    <s v="BARAJAS BERMUDEZ YAHIR MAURICIO"/>
    <n v="1"/>
    <n v="0"/>
    <n v="144967.87232000002"/>
    <n v="140395.6348884"/>
    <n v="144967.87232000002"/>
    <m/>
    <m/>
    <m/>
    <m/>
    <m/>
    <m/>
  </r>
  <r>
    <s v="YOPAL"/>
    <x v="1"/>
    <x v="1"/>
    <n v="85010"/>
    <n v="5773343"/>
    <n v="81349961"/>
    <s v="INCIDENTE"/>
    <s v="CASANARE"/>
    <s v="AGUAZUL"/>
    <s v="LA ESQUINA MOVIL MULTISERVICIOS"/>
    <s v="REDEBAN"/>
    <s v="FO-25-1433429"/>
    <d v="2025-08-27T11:26:00"/>
    <d v="2025-08-28T14:39:00"/>
    <s v="BANCO DE BOGOTA"/>
    <s v="HARDWARE"/>
    <s v="COMUNICACION"/>
    <s v="DAÑO POS"/>
    <s v="CERRADO"/>
    <s v="27-08 SE ESCALA PARA VISITA. LLAMAR ANTES DE VISITAR, CONFIRMAR FALLA Y DATOS_x000a_0_x000a_28-08 / SOLUCIÓN: SE VISITA COMERCIO, SE CAMBIA DATÁFONO, SE INSTALA MAGICBOX Y CUBRE TECLADO. PRUEBAS OK. OPERATIVO EL SERVICIO  / USUARIO: SOFIA QUINTERO TELEFONO: 3143154086 CORREO: sofia23quintero@gmail.com"/>
    <s v="VISITA_TÉCNICA"/>
    <s v="10MZZ605"/>
    <s v="TIPO II"/>
    <s v="TERRESTRE"/>
    <s v="BERNAL ELAICA EDGAR ALEXIS"/>
    <n v="1"/>
    <n v="0"/>
    <n v="144967.87232000002"/>
    <n v="140395.6348884"/>
    <n v="144967.87232000002"/>
    <m/>
    <m/>
    <m/>
    <m/>
    <m/>
    <m/>
  </r>
  <r>
    <s v="BOGOTA"/>
    <x v="2"/>
    <x v="2"/>
    <n v="11001"/>
    <n v="5774697"/>
    <n v="24375933"/>
    <s v="INCIDENTE"/>
    <s v="CUNDINAMARCA"/>
    <s v="BOGOTA"/>
    <s v="VIA BALOTO TEUSAQUILLO"/>
    <s v="REDEBAN"/>
    <s v="FO-25-1437479"/>
    <d v="2025-08-28T09:13:00"/>
    <d v="2025-08-28T14:44:00"/>
    <s v="BANCO DE BOGOTA"/>
    <s v="HARDWARE"/>
    <s v="LECTOR DE TARJETAS"/>
    <s v="DAÑO POS"/>
    <s v="CERRADO"/>
    <s v="28-08 SE ESCALA PARA VISITA. LLAMAR ANTES DE VISITAR, CONFIRMAR FALLA Y DATOS_x000a_0_x000a_28-08 / SOLUCIÓN: SE LLEGA A LA DIRECCIÓN INDICADA Y SE CAMBIA POR NO LECTURA DE TARJETA , CONFIGURACIÓN Y VERSIONAMIENTO OK, USUARIO OK , CIERRES HABILITADOS , SE REALIZAN PRUEBAS EXITOSAS  / USUARIO: Vilma Medina  TELEFONO: 3118706372 CORREO: papeleriateusaquillo@hotmail.com"/>
    <s v="VISITA_TÉCNICA"/>
    <s v="LATZZ616"/>
    <s v="TIPO I"/>
    <s v="TERRESTRE"/>
    <s v="GARCIA PASTRANA KEVIN FERNANDO"/>
    <n v="1"/>
    <n v="0"/>
    <n v="65960.072302"/>
    <n v="75096.394270399993"/>
    <n v="65960.072302"/>
    <m/>
    <m/>
    <m/>
    <m/>
    <m/>
    <m/>
  </r>
  <r>
    <s v="MEDELLIN"/>
    <x v="4"/>
    <x v="4"/>
    <n v="5001"/>
    <n v="5775125"/>
    <n v="43249291"/>
    <s v="INCIDENTE"/>
    <s v="ANTIOQUIA"/>
    <s v="MEDELLIN"/>
    <s v="STILO REAL SHOW"/>
    <s v="REDEBAN"/>
    <s v="FO-25-1438986"/>
    <d v="2025-08-28T11:57:00"/>
    <d v="2025-08-28T14:51:00"/>
    <s v="BANCO DE BOGOTA"/>
    <s v="HARDWARE"/>
    <s v="NO ENCIENDE"/>
    <s v="DAÑO POS"/>
    <s v="CERRADO"/>
    <s v="28-08 SE ESCALA PARA VISITA. LLAMAR ANTES DE VISITAR, CONFIRMAR FALLA Y DATOS_x000a_0_x000a_28-08 / SOLUCIÓN: SE LLEGÓ A SITIO SE ENCONTRÓ CERRADO, SE REALIZÓ GESTIÓN TELEFÓNICA NO CONTESTAN SE HABLO POR WHATSAPP NOS INDICAN QUE LLEGAN DESPUÉS DE 5PM SE LE INDICA AL USUARIO QUE DEBE VOLVER A LLAMAR PARA AGENDAR VISITA SE PROCEDE A CERRAR CASO  / USUARIO: Natalia rua  TELEFONO: 3163037273 CORREO: controldevisitadigital@gmail.com"/>
    <s v="VISITA_TÉCNICA"/>
    <s v="NA"/>
    <s v="TIPO I"/>
    <s v="TERRESTRE"/>
    <s v="CASTAÑEDA PALACIO CARLOS FELIPE"/>
    <n v="1"/>
    <n v="0"/>
    <n v="65960.072302"/>
    <n v="75096.394270399993"/>
    <n v="65960.072302"/>
    <m/>
    <m/>
    <m/>
    <m/>
    <m/>
    <m/>
  </r>
  <r>
    <s v="VILLAVICENCIO"/>
    <x v="1"/>
    <x v="1"/>
    <n v="50251"/>
    <n v="5773385"/>
    <n v="89440165"/>
    <s v="INCIDENTE"/>
    <s v="META"/>
    <s v="EL CASTILLO"/>
    <s v="CHECHO PREMIUM STORE"/>
    <s v="REDEBAN"/>
    <s v="FO-25-1433577"/>
    <d v="2025-08-27T11:45:00"/>
    <d v="2025-08-28T15:48:59"/>
    <s v="BANCO DE BOGOTA"/>
    <s v="HARDWARE"/>
    <s v="COMUNICACION"/>
    <s v="MENSAJE CABLE DE RED DESCONECTADO"/>
    <s v="CERRADO"/>
    <s v="27-08 SE ESCALA PARA VISITA. LLAMAR ANTES DE VISITAR, CONFIRMAR FALLA Y DATOS_x000a_0_x000a_28-08 / SOLUCIÓN: SE VISITA CB Y SE REALIZA CAMBIO DE CABLE PATCH CORD Y CBLE MAGIC BOX POR DAÑO, SE REALIZAN PRUEBAS EXITOSAS PRUEBAS OK  / USUARIO: Sergio Ortiz  TELEFONO: 3155536758 CORREO: sergiofelipe12@hotmail.es"/>
    <s v="VISITA_TÉCNICA"/>
    <s v="SAVZZ811"/>
    <s v="TIPO II"/>
    <s v="TERRESTRE"/>
    <s v="GARZON RUIZ LUIS MIGUEL"/>
    <n v="1"/>
    <n v="0"/>
    <n v="144967.87232000002"/>
    <n v="140395.6348884"/>
    <n v="144967.87232000002"/>
    <m/>
    <m/>
    <m/>
    <m/>
    <m/>
    <m/>
  </r>
  <r>
    <s v="MANIZALES"/>
    <x v="0"/>
    <x v="6"/>
    <n v="17001"/>
    <n v="5774831"/>
    <n v="16886343"/>
    <s v="INCIDENTE"/>
    <s v="CALDAS"/>
    <s v="MANIZALES"/>
    <s v="MATTITO S NET VARIEDADES"/>
    <s v="REDEBAN"/>
    <s v="FO-25-1438423"/>
    <d v="2025-08-28T10:08:00"/>
    <d v="2025-08-28T15:55:00"/>
    <s v="BANCO DE BOGOTA"/>
    <s v="ENTIDAD"/>
    <s v="ERROR DE TRANSACCIONES"/>
    <s v="CONVENIOS NO HABILITADOS"/>
    <s v="CERRADO"/>
    <s v="28-08 SE ESCALA PARA VISITA. LLAMAR ANTES DE VISITAR, CONFIRMAR FALLA Y DATOS_x000a_0_x000a_28-08 / SOLUCIÓN: SE HABLA CON EL CLIENTE QUIEN INDICA QUE EL DATAFONO AL QUERER PAGAR FACTURAAS DEL PREDIAL  NO PERMITE MODIFICAR EL VALOR, SE ESCALA CON REDEBAN Y INFORMAN QUE ASI ESTA ESTABLECIDA POR LO TANTO EL PROBLEMA RADICA DIRECTAMENTE EN ENTIDAD / USUARIO: maria serna TELEFONO: 3128507593 CORREO: controldevisitadigital@gmail.com"/>
    <s v="SOPORTE_TELEFÓNICO"/>
    <n v="0"/>
    <s v="TIPO I"/>
    <s v="TERRESTRE"/>
    <s v="HENAO CARDONA DIEGO FERNANDO"/>
    <n v="0"/>
    <n v="0"/>
    <n v="41241.0800752"/>
    <n v="0"/>
    <n v="41241.0800752"/>
    <m/>
    <m/>
    <m/>
    <m/>
    <m/>
    <m/>
  </r>
  <r>
    <s v="CUCUTA"/>
    <x v="5"/>
    <x v="5"/>
    <n v="54001"/>
    <n v="5774795"/>
    <n v="47240841"/>
    <s v="INCIDENTE"/>
    <s v="NORTE DE SANTANDER"/>
    <s v="CUCUTA"/>
    <s v="TELECOMUNICACIONES Y SERVICIOS ALCALA"/>
    <s v="REDEBAN"/>
    <s v="FO-25-1438437"/>
    <d v="2025-08-28T09:58:00"/>
    <d v="2025-08-28T17:06:00"/>
    <s v="BANCO DE BOGOTA"/>
    <s v="USUARIO"/>
    <s v="LECTOR DE BARRAS"/>
    <s v="CAPACITACION MANIPULACION DE COMERCIO"/>
    <s v="CERRADO"/>
    <s v="28-08 SE ESCALA PARA VISITA. LLAMAR ANTES DE VISITAR, CONFIRMAR FALLA Y DATOS_x000a_0_x000a_28-08 / SOLUCIÓN: SE REALIZA VISITA, SE ENCUENTRA LECTOR DE BARRAS OPERATIVO, SE REALIZAN PRUEBAS Y CIERRES OK. / USUARIO: Alfredo Yañez  TELEFONO: 3118131564 CORREO: comunicacionesalcala@hotmail.com"/>
    <s v="VISITA_TÉCNICA"/>
    <s v="SDZZZ788"/>
    <s v="TIPO I"/>
    <s v="TERRESTRE"/>
    <s v="PACHECO BUITRAGO JAVIER ALONSO"/>
    <n v="1"/>
    <n v="0"/>
    <n v="65960.072302"/>
    <n v="75096.394270399993"/>
    <n v="65960.072302"/>
    <m/>
    <m/>
    <m/>
    <m/>
    <m/>
    <m/>
  </r>
  <r>
    <s v="BUCARAMANGA"/>
    <x v="5"/>
    <x v="5"/>
    <n v="68081"/>
    <n v="5775617"/>
    <n v="19086404"/>
    <s v="INCIDENTE"/>
    <s v="SANTANDER"/>
    <s v="BARRANCABERMEJA"/>
    <s v="CELULARES Y TELECOMUNICACIONES CELTEL S.A BARRIO COLOMBIA"/>
    <s v="REDEBAN"/>
    <s v="FO-25-1440401"/>
    <d v="2025-08-28T15:29:00"/>
    <d v="2025-08-28T17:08:00"/>
    <s v="BANCO DE BOGOTA"/>
    <s v="SOFTWARE"/>
    <s v="DATOS DESACTUALIZADOS"/>
    <s v="FECHA DIRECCION DESACTUALZADA"/>
    <s v="CERRADO"/>
    <s v="28-08 SE ESCALA PARA VISITA. LLAMAR ANTES DE VISITAR, CONFIRMAR FALLA Y DATOS_x000a_0_x000a_28-08 / SOLUCIÓN: SE FORMATEA DATÁFONO SE SIEMBRA TARJETA SE HACEN PRUEBAS DEJANDO TODO OK  / USUARIO: KAREN ROJAS TELEFONO: 3105660268 CORREO: cvsbarranca@celtelsa.net"/>
    <s v="VISITA_TÉCNICA"/>
    <s v="A4OZZ924"/>
    <s v="TIPO III"/>
    <s v="TERRESTRE"/>
    <s v="GONZALEZ ESTUPIÑAN YEISON WALTER ANTONIO"/>
    <n v="1"/>
    <n v="0"/>
    <n v="275728.78077800001"/>
    <n v="196536.5258152"/>
    <n v="275728.78077800001"/>
    <m/>
    <m/>
    <m/>
    <m/>
    <m/>
    <m/>
  </r>
  <r>
    <s v="TUNJA"/>
    <x v="5"/>
    <x v="5"/>
    <n v="15753"/>
    <n v="5771906"/>
    <n v="14107064"/>
    <s v="INCIDENTE"/>
    <s v="BOYACA"/>
    <s v="SOATA"/>
    <s v="JER SUC SOATA"/>
    <s v="REDEBAN"/>
    <s v="FO-25-1426209"/>
    <d v="2025-08-26T11:45:00"/>
    <d v="2025-08-29T08:45:00"/>
    <s v="BANCO DE BOGOTA"/>
    <s v="SOFTWARE"/>
    <s v="ERROR DE TRANSACCIONES"/>
    <s v="RECHAZO GENERAL"/>
    <s v="CERRADO"/>
    <s v="26-08 SE ESCALA PARA VISITA. LLAMAR ANTES DE VISITAR, CONFIRMAR FALLA Y DATOS_x000a_28/08/2025 EN  COMUNICACIÓN CON EL CLIENTE AL NÚMERO CELULAR 3203141834 SEÑOR BRAYAN VARGAS , SE CONFIRMA VISITA TÉCNICA INDICA QUE LA TARJETA DE SEMBRADO ESTÁ EN SITIO Y SIEMPRE A ESTADO AHÍ EN SITIO .SE VISITARÁ APERTIR DE LAS 3 :30 PM EN ADELANTE_x000a_28-08 / SOLUCIÓN: SE VALIDA EQUIPO , SE REALIZA BORRADO DE EQUIPO CARGANDO VERSIÓN 10.6 POR MANTENIMIENTO PREVENTIVO POR POSIBLE RECHAZO GENERAL SE VALIDA QUE EJECUTA TRANSACCIONES EXITOSAS DEJÁNDO PRUEBAS EXITOSAS SIN TELECARGA NO AUTORIZADA, TARJETA SEMBRADA 4001. NO SE REALIZAN PRUEBAS DE RETIRO SIN TRAJETA DE GRUPO AVAL CLIENTE CON PROBLEMAS DE LUZ EN EL SECTOR  / USUARIO: NATALIA ROJAS AYALA  TELEFONO: 3203695442 CORREO: asistentesoporte.soata@jer.com.co"/>
    <s v="VISITA_TÉCNICA"/>
    <s v="EZZZZ669"/>
    <s v="TIPO III"/>
    <s v="TERRESTRE"/>
    <s v="ALVARADO MORENO CRISTHIAN"/>
    <n v="1"/>
    <n v="0"/>
    <n v="275728.78077800001"/>
    <n v="196536.5258152"/>
    <n v="275728.78077800001"/>
    <m/>
    <m/>
    <m/>
    <m/>
    <m/>
    <m/>
  </r>
  <r>
    <s v="BUCARAMANGA"/>
    <x v="5"/>
    <x v="5"/>
    <n v="68001"/>
    <n v="5775903"/>
    <n v="89534603"/>
    <s v="INCIDENTE"/>
    <s v="SANTANDER"/>
    <s v="BUCARAMANGA"/>
    <s v="CONEXIÓN LINEA VERDE"/>
    <s v="REDEBAN"/>
    <s v="FO-25-1442034"/>
    <d v="2025-08-29T08:00:00"/>
    <d v="2025-08-29T10:11:00"/>
    <s v="BANCO DE BOGOTA"/>
    <s v="ENTIDAD"/>
    <s v="ERROR DE TRANSACCIONES"/>
    <s v="TRANSACCION NO PERMITIDA"/>
    <s v="CERRADO"/>
    <s v="29-08 SE ESCALA PARA VISITA. LLAMAR ANTES DE VISITAR, CONFIRMAR FALLA Y DATOS_x000a_0_x000a_29-08 / SOLUCIÓN: SE REALIZA VERIFICACIÓN DEL SERVICIO ENCONTRADO RG AL RETIRAR SE PROCEDE CON INICIALIZACION DE TERMINAL REPISANDO LLAVE TETRA SE CORRIGUE FALLA SE ENTREGA SERVICIO OPERATIVO  / USUARIO: Arnulfo Ramírez  TELEFONO: 3185306060 CORREO: arnulforc@hotmail.com"/>
    <s v="VISITA_TÉCNICA"/>
    <s v="LAZZZ205"/>
    <s v="TIPO I"/>
    <s v="TERRESTRE"/>
    <s v="REYES RAMIREZ DIEGO ALEXANDER"/>
    <n v="1"/>
    <n v="0"/>
    <n v="65960.072302"/>
    <n v="75096.394270399993"/>
    <n v="65960.072302"/>
    <m/>
    <m/>
    <m/>
    <m/>
    <m/>
    <m/>
  </r>
  <r>
    <s v="BUCARAMANGA"/>
    <x v="5"/>
    <x v="5"/>
    <n v="68190"/>
    <n v="5774629"/>
    <n v="18813436"/>
    <s v="INCIDENTE"/>
    <s v="SANTANDER"/>
    <s v="CIMITARRA"/>
    <s v="CELULARES Y TELECOMUNICACIONES CELTEL S.A - CIMITARRA"/>
    <s v="REDEBAN"/>
    <s v="FO-25-1437235"/>
    <d v="2025-08-28T08:48:00"/>
    <d v="2025-08-29T11:30:00"/>
    <s v="BANCO DE BOGOTA"/>
    <s v="SOFTWARE"/>
    <s v="DATOS DESACTUALIZADOS"/>
    <s v="FECHA DIRECCION DESACTUALZADA"/>
    <s v="CERRADO"/>
    <s v="28-08 SE ESCALA PARA VISITA. LLAMAR ANTES DE VISITAR, CONFIRMAR FALLA Y DATOS_x000a_0_x000a_29-08 / SOLUCIÓN: SE REALIZA VISITA AL COMERCIO CB AVAL SE VALIDA Y SE ENCUENTRA LA HORA DESACTUALIZADA, SE HACE FORMATEO DEL EQUIPO, SE CONFIGURA SE HACE SEMBRADO DE TARJETA, SE HACEN PRUEBAS DEJANDO TODO OK, DEMORA DE MAS DE 1 HORA 30 PARA PODER INICIALIZAR POR PROBLEMAS CON LA WEB / USUARIO: DERLY SANCHEZ TELEFONO: 3108106567 CORREO: cvscimitarra@celtelsa.net"/>
    <s v="VISITA_TÉCNICA"/>
    <s v="9B0NZ910"/>
    <s v="TIPO IV"/>
    <s v="TERRESTRE"/>
    <s v="GONZALEZ ESTUPIÑAN YEISON WALTER ANTONIO"/>
    <n v="1"/>
    <n v="0"/>
    <n v="479588.87655000004"/>
    <n v="196536.5258152"/>
    <n v="479588.87655000004"/>
    <m/>
    <m/>
    <m/>
    <m/>
    <m/>
    <m/>
  </r>
  <r>
    <s v="VALLEDUPAR"/>
    <x v="3"/>
    <x v="3"/>
    <n v="20001"/>
    <n v="5775606"/>
    <n v="90101429"/>
    <s v="INCIDENTE"/>
    <s v="CESAR"/>
    <s v="VALLEDUPAR"/>
    <s v="MULTISERVICIOS JIM"/>
    <s v="REDEBAN"/>
    <s v="FO-25-1440395"/>
    <d v="2025-08-28T15:25:00"/>
    <d v="2025-08-29T12:09:00"/>
    <s v="BANCO DE BOGOTA"/>
    <s v="HARDWARE"/>
    <s v="LECTOR DE BARRAS"/>
    <s v="DAÑO POS"/>
    <s v="CERRADO"/>
    <s v="28-08 SE ESCALA PARA VISITA. LLAMAR ANTES DE VISITAR, CONFIRMAR FALLA Y DATOS_x000a_0_x000a_29-08 / SOLUCIÓN: BUENAS TARDE SE VISITA CB Y SE EVIDENCIA QUE EL DATAFONO NO ESTÁ LEYENDO LAS FACTURAS, SE PROCEDE HACER EL CAMBIO  / USUARIO: MARÍA ALEJANDRA GÓMEZ  TELEFONO: 3234600343 CORREO: marialejagomez09@gmail.com"/>
    <s v="VISITA_TÉCNICA"/>
    <s v="V6ZZZ345"/>
    <s v="TIPO I"/>
    <s v="TERRESTRE"/>
    <s v="BENITEZ CARVAJAL ALVARO JAVIER"/>
    <n v="1"/>
    <n v="0"/>
    <n v="65960.072302"/>
    <n v="75096.394270399993"/>
    <n v="65960.072302"/>
    <m/>
    <m/>
    <m/>
    <m/>
    <m/>
    <m/>
  </r>
  <r>
    <s v="YOPAL"/>
    <x v="1"/>
    <x v="1"/>
    <n v="85010"/>
    <n v="5776228"/>
    <n v="81349961"/>
    <s v="INCIDENTE"/>
    <s v="CASANARE"/>
    <s v="AGUAZUL"/>
    <s v="LA ESQUINA MOVIL MULTISERVICIOS"/>
    <s v="REDEBAN"/>
    <s v="FO-25-1443214"/>
    <d v="2025-08-29T09:39:00"/>
    <d v="2025-08-29T12:29:09"/>
    <s v="BANCO DE BOGOTA"/>
    <s v="ENTIDAD"/>
    <s v="AVAL TARJETA DE SEMBRADO"/>
    <s v="RESEMBRADO EXITOSO"/>
    <s v="CERRADO"/>
    <s v="29-08 SE ESCALA PARA VISITA POR SOLICITUD DE LA RED POR FAVOR REALIZAR SEMBRADO DE TARJETA_x000a_0_x000a_29-08 / SOLUCIÓN: EL SEMBRADO DE TARJETA SE REALIZO EL DIA DE AYER 28-8-2025 TA 25-1433439. OPERATIVO EL SERVICIO. HOY 29-8-2025 EN COMUNICACIÓN CON LA SEÑORA YENY SUAREZ AL NUMERO 3118530193. INDICA SE ENCUENTRA OPERATIVO EL SERVICIO Y NO REQUIERE LA VISITA / USUARIO: YENY SUAREZ TELEFONO: 3118530193 CORREO: vanesa.139716@gmail.com"/>
    <s v="SOPORTE_TELEFÓNICO"/>
    <n v="0"/>
    <s v="TIPO II"/>
    <s v="TERRESTRE"/>
    <s v="BERNAL ELAICA EDGAR ALEXIS"/>
    <n v="0"/>
    <n v="0"/>
    <n v="41241.0800752"/>
    <n v="0"/>
    <n v="41241.0800752"/>
    <m/>
    <m/>
    <m/>
    <m/>
    <m/>
    <m/>
  </r>
  <r>
    <s v="BOGOTA"/>
    <x v="2"/>
    <x v="2"/>
    <n v="11001"/>
    <n v="5776193"/>
    <n v="89526289"/>
    <s v="INCIDENTE"/>
    <s v="CUNDINAMARCA"/>
    <s v="BOGOTA"/>
    <s v="NORMA RECORD"/>
    <s v="REDEBAN"/>
    <s v="FO-25-1443246"/>
    <d v="2025-08-29T09:45:00"/>
    <d v="2025-08-29T14:10:00"/>
    <s v="BANCO DE BOGOTA"/>
    <s v="ENTIDAD"/>
    <s v="AVAL TARJETA DE SEMBRADO"/>
    <s v="RESEMBRADO EXITOSO"/>
    <s v="CERRADO"/>
    <s v="29-08 SE ESCALA PARA VISITA POR SOLICITUD DE LA RED POR FAVOR REALIZAR SEMBRADO DE TARJETA_x000a_0_x000a_29-08 / SOLUCIÓN: SE REALIZA SEMBRADO DE TARJETA 7991, PRUEBA TX OK. / USUARIO: Norma Linares TELEFONO: 3134393866 CORREO: co.morena@hotmail.com"/>
    <s v="VISITA_TÉCNICA"/>
    <s v="FAZZZ751"/>
    <s v="TIPO I"/>
    <s v="TERRESTRE"/>
    <s v="MURCIA HERNANDEZ HARVEY IGNACIO"/>
    <n v="1"/>
    <n v="0"/>
    <n v="65960.072302"/>
    <n v="75096.394270399993"/>
    <n v="65960.072302"/>
    <m/>
    <m/>
    <m/>
    <m/>
    <m/>
    <m/>
  </r>
  <r>
    <s v="TUNJA"/>
    <x v="5"/>
    <x v="5"/>
    <n v="15367"/>
    <n v="5776241"/>
    <n v="66881434"/>
    <s v="INCIDENTE"/>
    <s v="BOYACA"/>
    <s v="JENESANO"/>
    <s v="FARMACITY DROGUERIAS "/>
    <s v="REDEBAN"/>
    <s v="FO-25-1443218"/>
    <d v="2025-08-29T09:39:00"/>
    <d v="2025-08-29T14:13:00"/>
    <s v="BANCO DE BOGOTA"/>
    <s v="ENTIDAD"/>
    <s v="AVAL TARJETA DE SEMBRADO"/>
    <s v="RESEMBRADO EXITOSO"/>
    <s v="CERRADO"/>
    <s v="29-08 SE ESCALA PARA VISITA POR SOLICITUD DE LA RED POR FAVOR REALIZAR SEMBRADO DE TARJETA_x000a_0_x000a_29-08 / SOLUCIÓN: SE REALIZA RESEMBRADO DE TARJETA 6980 EXITOSO , LAS PRUEBAS DE TRANSACCIÓN NO SON EXITOSAS , LA ENTIDAD LAS DECLINA, TRANSACCIÓN NO PERMITIDA O LLAME AL EMISOR , PRUEBA DE COMERCIO OK , SE REALIZA ESCALAMIENTO CON LA RED REDEBAN , EL CUAL INDICAN QUE QUEDA ESCALADA LA NOVEDAD CON LA ENTIDAD INDICAN CERRAR ORDEN  , SIN TELECARGA NO AUTORIZADA  / USUARIO: LUZ MARCIALES TELEFONO: 3112373256 CORREO: luzmarciales12@gmail.com "/>
    <s v="VISITA_TÉCNICA"/>
    <s v="SX0AZ820"/>
    <s v="TIPO II"/>
    <s v="TERRESTRE"/>
    <s v="ALVARADO MORENO CRISTHIAN"/>
    <n v="1"/>
    <n v="0"/>
    <n v="144967.87232000002"/>
    <n v="140395.6348884"/>
    <n v="144967.87232000002"/>
    <m/>
    <m/>
    <m/>
    <m/>
    <m/>
    <m/>
  </r>
  <r>
    <s v="MONTERIA"/>
    <x v="3"/>
    <x v="3"/>
    <n v="23672"/>
    <n v="5775756"/>
    <n v="20378188"/>
    <s v="INCIDENTE"/>
    <s v="CORDOBA"/>
    <s v="SAN ANTERO"/>
    <s v="HELADERIA DALIMAR"/>
    <s v="REDEBAN"/>
    <s v="FO-25-1440936"/>
    <d v="2025-08-28T16:31:00"/>
    <d v="2025-08-29T15:52:00"/>
    <s v="BANCO DE BOGOTA"/>
    <s v="HARDWARE"/>
    <s v="COMUNICACION"/>
    <s v="MENSAJE CABLE DE RED DESCONECTADO"/>
    <s v="CERRADO"/>
    <s v="28-08 SE ESCALA PARA VISITA. LLAMAR ANTES DE VISITAR, CONFIRMAR FALLA Y DATOS_x000a_0_x000a_29-08 / SOLUCIÓN: SE VISITA SITIO, SE CAMBIA CABLE DE RED PACHCORD OK. SE REALIZAN PRUEBAS DE COMERCIO Y CB EXITOSAS ._x000a_CB OPERATIVO  / USUARIO: MARTA DIAZ TELEFONO: 3107458929 CORREO: internetdns7@gmail.com"/>
    <s v="VISITA_TÉCNICA"/>
    <s v="XPFZZ152"/>
    <s v="TIPO II"/>
    <s v="TERRESTRE"/>
    <s v="COGOLLO VERTEL EDER LUIS"/>
    <n v="1"/>
    <n v="0"/>
    <n v="144967.87232000002"/>
    <n v="140395.6348884"/>
    <n v="144967.87232000002"/>
    <m/>
    <m/>
    <m/>
    <m/>
    <m/>
    <m/>
  </r>
  <r>
    <s v="YOPAL"/>
    <x v="1"/>
    <x v="1"/>
    <n v="85263"/>
    <n v="5776287"/>
    <n v="16541369"/>
    <s v="INCIDENTE"/>
    <s v="CASANARE"/>
    <s v="PORE"/>
    <s v="BEATRIZ GUARNIZO Y ABOGADOS"/>
    <s v="REDEBAN"/>
    <s v="FO-25-1443233"/>
    <d v="2025-08-29T09:42:00"/>
    <d v="2025-08-29T15:56:00"/>
    <s v="BANCO DE BOGOTA"/>
    <s v="ENTIDAD"/>
    <s v="AVAL TARJETA DE SEMBRADO"/>
    <s v="RESEMBRADO EXITOSO"/>
    <s v="CERRADO"/>
    <s v="29-08 SE ESCALA PARA VISITA POR SOLICITUD DE LA RED POR FAVOR REALIZAR SEMBRADO DE TARJETA_x000a_0_x000a_29-08 / SOLUCIÓN: SE VISITA COMERCIO, SE REALIZA RESEMBRADO DE TARJETA 5322. OPERATIVO EL SERVICIO. PRUEBAS OK  / USUARIO: YUDY SIGUA TELEFONO: 3227282439 CORREO: oficinabeatrizg@gmail.com"/>
    <s v="VISITA_TÉCNICA"/>
    <s v="1TZZZ761"/>
    <s v="TIPO II"/>
    <s v="TERRESTRE"/>
    <s v="BERNAL ELAICA EDGAR ALEXIS"/>
    <n v="1"/>
    <n v="0"/>
    <n v="144967.87232000002"/>
    <n v="140395.6348884"/>
    <n v="144967.87232000002"/>
    <m/>
    <m/>
    <m/>
    <m/>
    <m/>
    <m/>
  </r>
  <r>
    <s v="BOGOTA"/>
    <x v="2"/>
    <x v="2"/>
    <n v="11001"/>
    <n v="5776771"/>
    <n v="17230095"/>
    <s v="INCIDENTE"/>
    <s v="CUNDINAMARCA"/>
    <s v="BOGOTA"/>
    <s v="LOS MEMES"/>
    <s v="REDEBAN"/>
    <s v="FO-25-1443251"/>
    <d v="2025-08-29T09:47:00"/>
    <d v="2025-08-30T09:46:00"/>
    <s v="BANCO DE BOGOTA"/>
    <s v="ENTIDAD"/>
    <s v="AVAL TARJETA DE SEMBRADO"/>
    <s v="RESEMBRADO EXITOSO"/>
    <s v="CERRADO"/>
    <s v="29-08 SE ESCALA PARA VISITA POR SOLICITUD DE LA RED POR FAVOR REALIZAR SEMBRADO DE TARJETA_x000a_0_x000a_30-08 / SOLUCIÓN: SE REALIZA RESEMBRANDO DE TARJETA OK USUARIOS OK SERVICIO OPERATIVO  / USUARIO: Orlando López  TELEFONO: 3115781554 CORREO: orlandolg1989@gmail.com"/>
    <s v="VISITA_TÉCNICA"/>
    <s v="AB0CZ814"/>
    <s v="TIPO I"/>
    <s v="TERRESTRE"/>
    <s v="HERNANDEZ NARANJO OSCAR EDUARDO"/>
    <n v="1"/>
    <n v="0"/>
    <n v="65960.072302"/>
    <n v="75096.394270399993"/>
    <n v="65960.072302"/>
    <m/>
    <m/>
    <m/>
    <m/>
    <m/>
    <m/>
  </r>
  <r>
    <s v="PASTO"/>
    <x v="0"/>
    <x v="0"/>
    <n v="52480"/>
    <n v="5776253"/>
    <n v="23359789"/>
    <s v="INCIDENTE"/>
    <s v="NARIÑO"/>
    <s v="NARIÑO"/>
    <s v="EL MUNDO DE PROMOCION Y FANTAS"/>
    <s v="REDEBAN"/>
    <s v="FO-25-1443225"/>
    <d v="2025-08-29T09:41:00"/>
    <d v="2025-08-30T10:20:00"/>
    <s v="BANCO DE BOGOTA"/>
    <s v="ENTIDAD"/>
    <s v="AVAL TARJETA DE SEMBRADO"/>
    <s v="RESEMBRADO EXITOSO"/>
    <s v="CERRADO"/>
    <s v="29-08 SE ESCALA PARA VISITA POR SOLICITUD DE LA RED POR FAVOR REALIZAR SEMBRADO DE TARJETA_x000a_0_x000a_29-08 / SOLUCIÓN: SE REALIZÓ EL RESEMBRADO DE TARJETA, SE ACTUALIZA VERSIÓN, SE EJECUTAN PRUEBAS TX DE COMERCIO EXITOSAS PERO AL REALIZAR PRUEBAS DE CB SALE TRANSACCIÓN LLAME AL EMISOR, SE ESCALA NOVEDAD, FALLA PERSISTE DESPUÉS DE VARIOS INTENTOS DE INICIALIZACION Y DE RESEMBRADO DE TARJETA, SOLO QUEDA OPERATIVO EN TX DE COMERCIO, RBM INFORMA QUE ESCALÓ CASO A LA ENTIDAD BANCARIA Y QUEDA YA PENDIENTE VERIFICAR POR ELLOS LA FALLA.  / USUARIO: Angélica María Lemos TELEFONO: 3106554274 CORREO: lemosangelica761@gmail.com "/>
    <s v="VISITA_TÉCNICA"/>
    <s v="AA002550 "/>
    <s v="TIPO II"/>
    <s v="TERRESTRE"/>
    <s v="REMICIO AMADO JOHN HEBER"/>
    <n v="1"/>
    <n v="0"/>
    <n v="144967.87232000002"/>
    <n v="140395.6348884"/>
    <n v="144967.87232000002"/>
    <m/>
    <m/>
    <m/>
    <m/>
    <m/>
    <m/>
  </r>
  <r>
    <s v="MEDELLIN"/>
    <x v="4"/>
    <x v="4"/>
    <n v="5034"/>
    <n v="5773256"/>
    <n v="89587375"/>
    <s v="INCIDENTE"/>
    <s v="ANTIOQUIA"/>
    <s v="ANDES"/>
    <s v="DROGUERIA JMA ANDES "/>
    <s v="REDEBAN"/>
    <s v="FO-25-1433194"/>
    <d v="2025-08-27T10:47:00"/>
    <d v="2025-08-30T10:25:00"/>
    <s v="BANCO DE BOGOTA"/>
    <s v="HARDWARE"/>
    <s v="ALERT IRRUPTION"/>
    <s v="ALERT IRRUPTION"/>
    <s v="CERRADO"/>
    <s v="27-08 SE ESCALA PARA VISITA. LLAMAR ANTES DE VISITAR, CONFIRMAR FALLA Y DATOS_x000a_0_x000a_30-08 / SOLUCIÓN: SE CAMBIA DATÁFONO POR ALERT INTERRUPTION  / USUARIO: MARY LUZ CATAÑEDA TELEFONO: 3216231771 CORREO: maelforo@hotmail.com"/>
    <s v="VISITA_TÉCNICA"/>
    <s v="V6ZZZ643"/>
    <s v="TIPO III"/>
    <s v="TERRESTRE"/>
    <s v="DIAZ ZABALA FRANCIS DUBAN"/>
    <n v="1"/>
    <n v="0"/>
    <n v="275728.78077800001"/>
    <n v="196536.5258152"/>
    <n v="275728.78077800001"/>
    <m/>
    <m/>
    <m/>
    <m/>
    <m/>
    <m/>
  </r>
  <r>
    <s v="MEDELLIN"/>
    <x v="4"/>
    <x v="4"/>
    <n v="5240"/>
    <n v="5776601"/>
    <n v="14014344"/>
    <s v="INCIDENTE"/>
    <s v="ANTIOQUIA"/>
    <s v="EBEJICO"/>
    <s v="COOPEOCCIDENTE SEVILLA"/>
    <s v="REDEBAN"/>
    <s v="FO-25-1444537"/>
    <d v="2025-08-29T12:19:00"/>
    <d v="2025-08-30T11:04:00"/>
    <s v="BANCO DE BOGOTA"/>
    <s v="SOFTWARE"/>
    <s v="LLT"/>
    <s v="LLT"/>
    <s v="CERRADO"/>
    <s v="29-08 SE ESCALA PARA VISITA. LLAMAR ANTES DE VISITAR, CONFIRMAR FALLA Y DATOS_x000a_0_x000a_30-08 / SOLUCIÓN: SE REALIZA CAMBIO DE DATÁFONO POR ALERTA, SE REALIZA CONFIGURACIÓN, PERO POSIBLEMENTE LA TARJETA DE SEMBRADO ESTE BLOQUEADA YA QUE DECLINA LAS TRANSACCIONES (TRANSACCIÓN NO PERMITIDA) SE DEBE HACER ESCALAMIENTO CON EL BANCO. / USUARIO: ORFA ELENA CHAVARÍA TELEFONO: 3217417665 CORREO: orfa.echavarria@coopeoccidente.com.co"/>
    <s v="VISITA_TÉCNICA"/>
    <s v="JAAWZ808"/>
    <s v="TIPO II"/>
    <s v="TERRESTRE"/>
    <s v="RAMIREZ TABARES JUAN DIEGO"/>
    <n v="1"/>
    <n v="0"/>
    <n v="144967.87232000002"/>
    <n v="140395.6348884"/>
    <n v="144967.87232000002"/>
    <m/>
    <m/>
    <m/>
    <m/>
    <m/>
    <m/>
  </r>
  <r>
    <s v="VILLAVICENCIO"/>
    <x v="1"/>
    <x v="1"/>
    <n v="25530"/>
    <n v="5774835"/>
    <n v="89190307"/>
    <s v="INCIDENTE"/>
    <s v="CUNDINAMARCA"/>
    <s v="PARATEBUENO"/>
    <s v="FRUVER EL HUERTO PARATEBUENO"/>
    <s v="REDEBAN"/>
    <s v="FO-25-1438431"/>
    <d v="2025-08-28T10:09:00"/>
    <d v="2025-08-30T11:57:00"/>
    <s v="BANCO DE BOGOTA"/>
    <s v="HARDWARE"/>
    <s v="IMPRESION"/>
    <s v="NO AVANZA PAPEL"/>
    <s v="CERRADO"/>
    <s v="28-08 SE REALIZA GESTION TELEFONICA AL 3213074939 SR DAVID INDICA QUE LA FALLA ES DE LA IMPRESION YA QUE SOLO IMPRIME LA MITAD DEL VAUCHER LA OTRA MITAD SALE DISTORSIONADA SE PROGRAMA VISITA TECNICA_x000a_0_x000a_30-08 / SOLUCIÓN: SE REALIZA CAMBIO DE EQUIPO Y MAGIC BOX 2600 TAPA IMPRESIÓN AVERIADA PRUEBAS OK SIN NOVEDADES  / USUARIO: Gerson salamanca TELEFONO: 3213074939 CORREO: gsalalopez@yahoo.com"/>
    <s v="VISITA_TÉCNICA"/>
    <s v="F1RZZ664"/>
    <s v="TIPO III"/>
    <s v="TERRESTRE"/>
    <s v="CASTRILLON URREA LONDIER LEANDRO"/>
    <n v="1"/>
    <n v="0"/>
    <n v="275728.78077800001"/>
    <n v="196536.5258152"/>
    <n v="275728.78077800001"/>
    <m/>
    <m/>
    <m/>
    <m/>
    <m/>
    <m/>
  </r>
  <r>
    <s v="BOGOTA"/>
    <x v="2"/>
    <x v="2"/>
    <n v="11001"/>
    <n v="5776597"/>
    <n v="20088183"/>
    <s v="INCIDENTE"/>
    <s v="CUNDINAMARCA"/>
    <s v="BOGOTA"/>
    <s v="CVS SMARTMOBILE HAYUELOS"/>
    <s v="REDEBAN"/>
    <s v="FO-25-1444532"/>
    <d v="2025-08-29T12:17:00"/>
    <d v="2025-08-30T12:05:00"/>
    <s v="BANCO DE BOGOTA"/>
    <s v="SOFTWARE"/>
    <s v="COMUNICACION"/>
    <s v="SE REINICIA POR ACTUALIZACION"/>
    <s v="CERRADO"/>
    <s v="29-08 SE ESCALA PARA VISITA. LLAMAR ANTES DE VISITAR, CONFIRMAR FALLA Y DATOS_x000a_0_x000a_30-08 / SOLUCIÓN: SE REALIZA ACTUALIZACIÓN VR 10.6 Y SE CAMBIA CABLE MAGIC BOX PRUEBA OK  / USUARIO: CARLOS ALVAREZ  TELEFONO: 3125461318 CORREO: cbshayuelos@smartmobile.com"/>
    <s v="VISITA_TÉCNICA"/>
    <s v="XP0MZ591"/>
    <s v="TIPO I"/>
    <s v="TERRESTRE"/>
    <s v="ORTIZ MARTINEZ STIVEN"/>
    <n v="1"/>
    <n v="0"/>
    <n v="65960.072302"/>
    <n v="75096.394270399993"/>
    <n v="65960.072302"/>
    <m/>
    <m/>
    <m/>
    <m/>
    <m/>
    <m/>
  </r>
  <r>
    <s v="VILLAVICENCIO"/>
    <x v="1"/>
    <x v="1"/>
    <n v="50001"/>
    <n v="5777046"/>
    <n v="15088495"/>
    <s v="INCIDENTE"/>
    <s v="META"/>
    <s v="VILLAVICENCIO"/>
    <s v="CONSUERTE CCO LA SABANA"/>
    <s v="REDEBAN"/>
    <s v="FO-25-1446051"/>
    <d v="2025-08-29T15:10:00"/>
    <d v="2025-08-30T12:21:00"/>
    <s v="BANCO DE BOGOTA"/>
    <s v="HARDWARE"/>
    <s v="IMPRESION"/>
    <s v="TAPA IMPRESORA"/>
    <s v="CERRADO"/>
    <s v="29-08 SE ESCALA PARA VISITA. LLAMAR ANTES DE VISITAR, CONFIRMAR FALLA Y DATOS_x000a_0_x000a_30-08 / SOLUCIÓN: SE RELIZA AJUSTE DE TAPA DE IMPRESORA. LA TAPA ESTABA SUELTA. SE UBICA NUEVAMENTE Y SE REALIZA PRUEBAS EXITOSAS PRUEBAS OK  / USUARIO: Yudy Jiménez  TELEFONO: 3104800159 CORREO: centrodecontacto@consuerte.com.co"/>
    <s v="VISITA_TÉCNICA"/>
    <s v="ABCSZ714"/>
    <s v="TIPO I"/>
    <s v="TERRESTRE"/>
    <s v="GARZON RUIZ LUIS MIGUEL"/>
    <n v="1"/>
    <n v="0"/>
    <n v="65960.072302"/>
    <n v="75096.394270399993"/>
    <n v="65960.072302"/>
    <m/>
    <m/>
    <m/>
    <m/>
    <m/>
    <m/>
  </r>
  <r>
    <s v="BOGOTA"/>
    <x v="2"/>
    <x v="2"/>
    <n v="25269"/>
    <n v="5777084"/>
    <n v="25391574"/>
    <s v="INCIDENTE"/>
    <s v="CUNDINAMARCA"/>
    <s v="FACATATIVA"/>
    <s v="TECPHONE FACA   SEGUNDA"/>
    <s v="REDEBAN"/>
    <s v="FO-25-1446060"/>
    <d v="2025-08-29T15:27:00"/>
    <d v="2025-08-30T12:28:00"/>
    <s v="BANCO DE BOGOTA"/>
    <s v="HARDWARE"/>
    <s v="PINPAD"/>
    <s v="DAÑO POS"/>
    <s v="CERRADO"/>
    <s v="29-08 SE ESCALA PARA VISITA. LLAMAR ANTES DE VISITAR, CONFIRMAR FALLA Y DATOS_x000a_0_x000a_30-08 / SOLUCIÓN: SE REALIZA CAMBIO DE PINPAD POR DAÑO NO CONECTA, SE CAMBIA POR TECNOLOGÍA DATAFONO SERVICIO OPERATIVO PRUEBAS OK TRNA RBM SEMBRADO DE TARJETA CC MÓDULO COMPRA OK / USUARIO: Omaira González TELEFONO: 3134528909 CORREO: cvscra2faca@tecphonesas.com"/>
    <s v="VISITA_TÉCNICA"/>
    <s v="9L00O132"/>
    <s v="TIPO II"/>
    <s v="TERRESTRE"/>
    <s v="BUSTOS MORA DIEGO MANUEL"/>
    <n v="1"/>
    <n v="0"/>
    <n v="144967.87232000002"/>
    <n v="140395.6348884"/>
    <n v="144967.87232000002"/>
    <m/>
    <m/>
    <m/>
    <m/>
    <m/>
    <m/>
  </r>
  <r>
    <s v="CARTAGENA"/>
    <x v="3"/>
    <x v="3"/>
    <n v="13001"/>
    <n v="5777021"/>
    <n v="49356447"/>
    <s v="INCIDENTE"/>
    <s v="BOLIVAR"/>
    <s v="CARTAGENA"/>
    <s v="CONFITERIA DAYS"/>
    <s v="REDEBAN"/>
    <s v="FO-25-1449077"/>
    <d v="2025-08-29T15:00:00"/>
    <d v="2025-08-30T14:42:00"/>
    <s v="BANCO DE BOGOTA"/>
    <s v="ENTIDAD"/>
    <s v="AVAL TARJETA DE SEMBRADO"/>
    <s v="RESEMBRADO EXITOSO"/>
    <s v="CERRADO"/>
    <s v="29-08 SE ESCALA A RBM**29/08 LA RED AUTORIZA LA VISITA POR FAVOR REALIZAR RESEMBRADO DE LA TS ** 2426, SE ESCALA PARA VISITA_x000a_0_x000a_30-08 / SOLUCIÓN: BUEN DIA SE REALIZA RESEMBRADO DE TARJETA A PETICIÓN DEL BANCO POR NOVEDAD DEL PUNTO TARJETA SEMBRADA #2426 SE REALIZAN PRUEBAS CLIENTE SIN TARJETA DEL GRUPO AVAL PARA REALIZAR PRUEBA SE PRUEBAN RECAUDOS Y TODO QUEDA OK / USUARIO: Laura plata  TELEFONO: 3142444189 CORREO: laura120194@hotmail.com"/>
    <s v="SOPORTE_TELEFÓNICO"/>
    <s v="10OZZ538"/>
    <s v="TIPO I"/>
    <s v="TERRESTRE"/>
    <s v="MARTINEZ SALGUEDO ANDRES AUGUSTO"/>
    <n v="1"/>
    <n v="0"/>
    <n v="41241.0800752"/>
    <n v="0"/>
    <n v="41241.0800752"/>
    <m/>
    <m/>
    <m/>
    <m/>
    <m/>
    <m/>
  </r>
  <r>
    <s v="VILLAVICENCIO"/>
    <x v="1"/>
    <x v="1"/>
    <n v="50001"/>
    <n v="5777106"/>
    <n v="13796313"/>
    <s v="INCIDENTE"/>
    <s v="META"/>
    <s v="VILLAVICENCIO"/>
    <s v="CONSUERTE OFICINA MADRIGAL"/>
    <s v="REDEBAN"/>
    <s v="FO-25-1446158"/>
    <d v="2025-08-29T15:39:00"/>
    <d v="2025-08-30T14:47:00"/>
    <s v="BANCO DE BOGOTA"/>
    <s v="HARDWARE"/>
    <s v="NO ENCIENDE SE REINICIA"/>
    <s v="FUENTE PODER AVERIADA"/>
    <s v="CERRADO"/>
    <s v="29-08 SE ESCALA PARA VISITA. LLAMAR ANTES DE VISITAR, CONFIRMAR FALLA Y DATOS_x000a_0_x000a_30-08 / SOLUCIÓN: SE VISITA CB Y SE REALIZA CAMBIO DE FUENTE DE PODER POR DAÑO.. SE REALIZAN PRUEBAS EXITOSAS PRUEBAS OK  / USUARIO: Audis Bamquet  TELEFONO: 3102386487 CORREO: centrodecontacto@consuerte.com.co"/>
    <s v="VISITA_TÉCNICA"/>
    <s v="JAADZ952"/>
    <s v="TIPO I"/>
    <s v="TERRESTRE"/>
    <s v="GARZON RUIZ LUIS MIGUEL"/>
    <n v="1"/>
    <n v="0"/>
    <n v="65960.072302"/>
    <n v="75096.394270399993"/>
    <n v="65960.072302"/>
    <m/>
    <m/>
    <m/>
    <m/>
    <m/>
    <m/>
  </r>
  <r>
    <s v="BOGOTA"/>
    <x v="2"/>
    <x v="2"/>
    <n v="11001"/>
    <n v="5777940"/>
    <n v="16104366"/>
    <s v="INCIDENTE"/>
    <s v="CUNDINAMARCA"/>
    <s v="BOGOTA"/>
    <s v="AUTOSERVICIO Y MISCELANEA JR"/>
    <s v="REDEBAN"/>
    <s v="FO-25-1449615"/>
    <d v="2025-08-30T11:44:00"/>
    <d v="2025-08-30T15:05:00"/>
    <s v="BANCO DE BOGOTA"/>
    <s v="SOFTWARE"/>
    <s v="COMUNICACION"/>
    <s v="VERIFIQUE PARAMETROS"/>
    <s v="CERRADO"/>
    <s v="30-08 SE ESCALA PARA VISITA. LLAMAR ANTES DE VISITAR, CONFIRMAR FALLA Y DATOS_x000a_0_x000a_30-08 / SOLUCIÓN: SE REALIZA COMUNICACIÓN CON CLIENTE PARA CONFIRMAR VISITA ,CLIENTE INDICA QUE NO TIENE FALLAS CON EL DATAFONO BDEL CORRESPONSAL ,SI NO TIENE FALLAS CON EL DATAFONO DE POS DEL COMERCIO YA QUE INDICA QUE TIENE UN DATAFONO INALÁMBRICO ,SE LE BRINDA INFORMACIÓN DE LOS NÚMEROS Y SE CIERRA CASO  / USUARIO: SOFIA AGUIRRE TELEFONO: 3197680204 CORREO: controldevisitadigital@gmail.com"/>
    <s v="SOPORTE_TELEFÓNICO"/>
    <n v="0"/>
    <s v="TIPO I"/>
    <s v="TERRESTRE"/>
    <s v="GALINDO ROJAS LUIS FELIPE"/>
    <n v="0"/>
    <n v="0"/>
    <n v="41241.0800752"/>
    <n v="0"/>
    <n v="41241.0800752"/>
    <m/>
    <m/>
    <m/>
    <m/>
    <m/>
    <m/>
  </r>
  <r>
    <m/>
    <x v="6"/>
    <x v="7"/>
    <m/>
    <m/>
    <m/>
    <m/>
    <m/>
    <m/>
    <m/>
    <m/>
    <m/>
    <m/>
    <m/>
    <m/>
    <m/>
    <m/>
    <m/>
    <m/>
    <m/>
    <m/>
    <m/>
    <m/>
    <m/>
    <m/>
    <m/>
    <m/>
    <m/>
    <m/>
    <n v="35001861.638991915"/>
    <m/>
    <m/>
    <m/>
    <m/>
    <m/>
    <m/>
  </r>
  <r>
    <m/>
    <x v="6"/>
    <x v="7"/>
    <m/>
    <m/>
    <m/>
    <m/>
    <m/>
    <m/>
    <m/>
    <m/>
    <m/>
    <m/>
    <m/>
    <m/>
    <m/>
    <m/>
    <m/>
    <m/>
    <m/>
    <m/>
    <m/>
    <m/>
    <m/>
    <m/>
    <m/>
    <m/>
    <m/>
    <m/>
    <m/>
    <m/>
    <m/>
    <m/>
    <m/>
    <m/>
    <m/>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x v="0"/>
    <n v="5822339.1840312015"/>
  </r>
  <r>
    <x v="1"/>
    <n v="16230338.434404392"/>
  </r>
  <r>
    <x v="2"/>
    <n v="16690173.626596397"/>
  </r>
  <r>
    <x v="3"/>
    <n v="15826984.91496839"/>
  </r>
  <r>
    <x v="4"/>
    <n v="12991593.280881597"/>
  </r>
  <r>
    <x v="5"/>
    <n v="19062375.375883598"/>
  </r>
  <r>
    <x v="6"/>
    <n v="7725752.1196823986"/>
  </r>
  <r>
    <x v="7"/>
    <m/>
  </r>
  <r>
    <x v="7"/>
    <m/>
  </r>
  <r>
    <x v="7"/>
    <m/>
  </r>
  <r>
    <x v="7"/>
    <m/>
  </r>
  <r>
    <x v="7"/>
    <m/>
  </r>
  <r>
    <x v="7"/>
    <m/>
  </r>
  <r>
    <x v="8"/>
    <s v="VALOR CC"/>
  </r>
  <r>
    <x v="0"/>
    <n v="7597782.1500767991"/>
  </r>
  <r>
    <x v="1"/>
    <n v="25923884.973551162"/>
  </r>
  <r>
    <x v="2"/>
    <n v="38090362.575375892"/>
  </r>
  <r>
    <x v="3"/>
    <n v="44541701.526339397"/>
  </r>
  <r>
    <x v="4"/>
    <n v="27986391.755375978"/>
  </r>
  <r>
    <x v="5"/>
    <n v="32605646.965687953"/>
  </r>
  <r>
    <x v="6"/>
    <n v="16263107.624770423"/>
  </r>
  <r>
    <x v="7"/>
    <m/>
  </r>
  <r>
    <x v="7"/>
    <m/>
  </r>
  <r>
    <x v="7"/>
    <m/>
  </r>
  <r>
    <x v="7"/>
    <m/>
  </r>
  <r>
    <x v="7"/>
    <m/>
  </r>
  <r>
    <x v="7"/>
    <m/>
  </r>
  <r>
    <x v="7"/>
    <m/>
  </r>
  <r>
    <x v="8"/>
    <s v="VALOR CC"/>
  </r>
  <r>
    <x v="0"/>
    <n v="2817155.569242001"/>
  </r>
  <r>
    <x v="1"/>
    <n v="9402777.1352132"/>
  </r>
  <r>
    <x v="2"/>
    <n v="9215551.4789959993"/>
  </r>
  <r>
    <x v="3"/>
    <n v="15480395.575840017"/>
  </r>
  <r>
    <x v="4"/>
    <n v="11899556.940265602"/>
  </r>
  <r>
    <x v="5"/>
    <n v="16002254.758032812"/>
  </r>
  <r>
    <x v="6"/>
    <n v="7980063.7503599934"/>
  </r>
  <r>
    <x v="7"/>
    <m/>
  </r>
  <r>
    <x v="7"/>
    <m/>
  </r>
  <r>
    <x v="7"/>
    <m/>
  </r>
  <r>
    <x v="7"/>
    <m/>
  </r>
  <r>
    <x v="7"/>
    <m/>
  </r>
  <r>
    <x v="7"/>
    <m/>
  </r>
  <r>
    <x v="7"/>
    <m/>
  </r>
  <r>
    <x v="8"/>
    <s v="VALOR CC"/>
  </r>
  <r>
    <x v="0"/>
    <n v="4394975.5187056074"/>
  </r>
  <r>
    <x v="1"/>
    <n v="12183386.097899608"/>
  </r>
  <r>
    <x v="2"/>
    <n v="17391767.754972778"/>
  </r>
  <r>
    <x v="3"/>
    <n v="20563598.993369065"/>
  </r>
  <r>
    <x v="4"/>
    <n v="9461601.773346018"/>
  </r>
  <r>
    <x v="5"/>
    <n v="13964992.835882822"/>
  </r>
  <r>
    <x v="6"/>
    <n v="10647501.313915215"/>
  </r>
  <r>
    <x v="7"/>
    <m/>
  </r>
  <r>
    <x v="7"/>
    <m/>
  </r>
  <r>
    <x v="7"/>
    <m/>
  </r>
  <r>
    <x v="7"/>
    <m/>
  </r>
  <r>
    <x v="7"/>
    <m/>
  </r>
  <r>
    <x v="7"/>
    <m/>
  </r>
  <r>
    <x v="7"/>
    <m/>
  </r>
  <r>
    <x v="8"/>
    <s v="VALOR CC"/>
  </r>
  <r>
    <x v="9"/>
    <n v="0"/>
  </r>
  <r>
    <x v="7"/>
    <m/>
  </r>
  <r>
    <x v="7"/>
    <m/>
  </r>
  <r>
    <x v="7"/>
    <m/>
  </r>
  <r>
    <x v="7"/>
    <m/>
  </r>
  <r>
    <x v="7"/>
    <m/>
  </r>
  <r>
    <x v="8"/>
    <s v="VALOR CC"/>
  </r>
  <r>
    <x v="0"/>
    <n v="289935.74464000005"/>
  </r>
  <r>
    <x v="7"/>
    <m/>
  </r>
  <r>
    <x v="7"/>
    <m/>
  </r>
  <r>
    <x v="7"/>
    <m/>
  </r>
  <r>
    <x v="7"/>
    <m/>
  </r>
  <r>
    <x v="7"/>
    <m/>
  </r>
  <r>
    <x v="7"/>
    <m/>
  </r>
  <r>
    <x v="8"/>
    <s v="VALOR CC"/>
  </r>
  <r>
    <x v="9"/>
    <n v="0"/>
  </r>
  <r>
    <x v="7"/>
    <m/>
  </r>
  <r>
    <x v="7"/>
    <m/>
  </r>
  <r>
    <x v="7"/>
    <m/>
  </r>
  <r>
    <x v="7"/>
    <m/>
  </r>
  <r>
    <x v="7"/>
    <m/>
  </r>
  <r>
    <x v="7"/>
    <m/>
  </r>
  <r>
    <x v="8"/>
    <s v="VALOR CC"/>
  </r>
  <r>
    <x v="0"/>
    <n v="819068.47860800009"/>
  </r>
  <r>
    <x v="1"/>
    <n v="4475898.5151264016"/>
  </r>
  <r>
    <x v="2"/>
    <n v="1105833.1485088002"/>
  </r>
  <r>
    <x v="3"/>
    <n v="965217.23639240023"/>
  </r>
  <r>
    <x v="4"/>
    <n v="6385387.2150252024"/>
  </r>
  <r>
    <x v="5"/>
    <n v="3975109.8990040021"/>
  </r>
  <r>
    <x v="6"/>
    <n v="5460776.1419919999"/>
  </r>
  <r>
    <x v="7"/>
    <m/>
  </r>
  <r>
    <x v="7"/>
    <m/>
  </r>
  <r>
    <x v="7"/>
    <m/>
  </r>
  <r>
    <x v="7"/>
    <m/>
  </r>
  <r>
    <x v="7"/>
    <m/>
  </r>
  <r>
    <x v="7"/>
    <m/>
  </r>
  <r>
    <x v="8"/>
    <s v="VALOR CC"/>
  </r>
  <r>
    <x v="0"/>
    <n v="413658.98486560007"/>
  </r>
  <r>
    <x v="1"/>
    <n v="5764336.2797199991"/>
  </r>
  <r>
    <x v="2"/>
    <n v="3419529.0252364012"/>
  </r>
  <r>
    <x v="3"/>
    <n v="3751458.0032308027"/>
  </r>
  <r>
    <x v="4"/>
    <n v="6488013.0568684014"/>
  </r>
  <r>
    <x v="5"/>
    <n v="8792338.402237596"/>
  </r>
  <r>
    <x v="6"/>
    <n v="6372527.8868331965"/>
  </r>
  <r>
    <x v="7"/>
    <m/>
  </r>
  <r>
    <x v="7"/>
    <m/>
  </r>
  <r>
    <x v="7"/>
    <m/>
  </r>
  <r>
    <x v="7"/>
    <m/>
  </r>
  <r>
    <x v="7"/>
    <m/>
  </r>
  <r>
    <x v="7"/>
    <m/>
  </r>
  <r>
    <x v="8"/>
    <s v="VALOR CC"/>
  </r>
  <r>
    <x v="0"/>
    <n v="275728.78077800001"/>
  </r>
  <r>
    <x v="1"/>
    <n v="1307747.4085884001"/>
  </r>
  <r>
    <x v="2"/>
    <n v="1475336.3762080001"/>
  </r>
  <r>
    <x v="3"/>
    <n v="1511723.28464"/>
  </r>
  <r>
    <x v="4"/>
    <n v="1186559.8677140002"/>
  </r>
  <r>
    <x v="5"/>
    <n v="2350468.9984503998"/>
  </r>
  <r>
    <x v="6"/>
    <n v="4033793.3464284018"/>
  </r>
  <r>
    <x v="7"/>
    <m/>
  </r>
  <r>
    <x v="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9530E9-2E19-4909-A85A-110AF9888D63}" name="TablaDinámica1" cacheId="927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2:C10" firstHeaderRow="1" firstDataRow="1" firstDataCol="2"/>
  <pivotFields count="37">
    <pivotField compact="0" outline="0" showAll="0"/>
    <pivotField axis="axisRow" compact="0" outline="0" showAll="0" defaultSubtotal="0">
      <items count="7">
        <item x="1"/>
        <item x="4"/>
        <item x="2"/>
        <item x="0"/>
        <item x="3"/>
        <item x="5"/>
        <item h="1" x="6"/>
      </items>
    </pivotField>
    <pivotField axis="axisRow" compact="0" outline="0" showAll="0">
      <items count="9">
        <item x="4"/>
        <item x="6"/>
        <item x="1"/>
        <item x="5"/>
        <item x="2"/>
        <item x="0"/>
        <item x="3"/>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FACTURABLE A LA RED" fld="28" baseField="0" baseItem="0" numFmtId="182"/>
  </dataFields>
  <formats count="1">
    <format dxfId="5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29626D-4D60-4208-A0E9-A5C5DBFB7A1F}" name="TablaDinámica5" cacheId="927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61:C62" firstHeaderRow="1" firstDataRow="1" firstDataCol="2"/>
  <pivotFields count="40">
    <pivotField compact="0" outline="0" showAll="0"/>
    <pivotField axis="axisRow" compact="0" outline="0" showAll="0" defaultSubtotal="0">
      <items count="2">
        <item m="1" x="1"/>
        <item h="1" x="0"/>
      </items>
    </pivotField>
    <pivotField axis="axisRow" compact="0" outline="0" showAll="0">
      <items count="3">
        <item m="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1">
    <i t="grand">
      <x/>
    </i>
  </rowItems>
  <colItems count="1">
    <i/>
  </colItems>
  <dataFields count="1">
    <dataField name="Suma de VALOR FACTURABLE A LA RED" fld="33" baseField="0" baseItem="0" numFmtId="175"/>
  </dataFields>
  <formats count="1">
    <format dxfId="5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B5912F-4312-4C78-9105-9B985853E3E8}" name="TablaDinámica13" cacheId="9278"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76:C77" firstHeaderRow="1" firstDataRow="1" firstDataCol="2"/>
  <pivotFields count="30">
    <pivotField compact="0" outline="0" showAll="0"/>
    <pivotField axis="axisRow" compact="0" outline="0" showAll="0" defaultSubtotal="0">
      <items count="3">
        <item m="1" x="2"/>
        <item h="1" x="1"/>
        <item h="1" x="0"/>
      </items>
    </pivotField>
    <pivotField axis="axisRow" compact="0" outline="0" showAll="0">
      <items count="4">
        <item m="1"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1">
    <i t="grand">
      <x/>
    </i>
  </rowItems>
  <colItems count="1">
    <i/>
  </colItems>
  <dataFields count="1">
    <dataField name="Suma de VALOR FACTURABLE A LA RED" fld="29" baseField="0" baseItem="0" numFmtId="175"/>
  </dataFields>
  <formats count="1">
    <format dxfId="5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E366E2-8477-4779-924C-37840A7CDFCC}" name="TablaDinámica11" cacheId="9277"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68:C70" firstHeaderRow="1" firstDataRow="1" firstDataCol="2"/>
  <pivotFields count="32">
    <pivotField compact="0" outline="0" showAll="0"/>
    <pivotField axis="axisRow" compact="0" outline="0" showAll="0" defaultSubtotal="0">
      <items count="3">
        <item x="0"/>
        <item h="1" x="1"/>
        <item h="1" m="1" x="2"/>
      </items>
    </pivotField>
    <pivotField axis="axisRow" compact="0" outline="0" showAll="0">
      <items count="4">
        <item x="0"/>
        <item x="1"/>
        <item m="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2">
    <i>
      <x/>
      <x/>
    </i>
    <i t="grand">
      <x/>
    </i>
  </rowItems>
  <colItems count="1">
    <i/>
  </colItems>
  <dataFields count="1">
    <dataField name="Suma de VALOR FACTURABLE A LA RED" fld="31" baseField="0" baseItem="0" numFmtId="175"/>
  </dataFields>
  <formats count="1">
    <format dxfId="5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F2FA4F-EF71-4844-BB5B-F2696712FDB4}" name="TablaDinámica3" cacheId="927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1:C39" firstHeaderRow="1" firstDataRow="1" firstDataCol="2"/>
  <pivotFields count="39">
    <pivotField compact="0" outline="0" showAll="0"/>
    <pivotField axis="axisRow" compact="0" outline="0" showAll="0" defaultSubtotal="0">
      <items count="8">
        <item x="5"/>
        <item x="4"/>
        <item x="2"/>
        <item x="3"/>
        <item x="1"/>
        <item x="0"/>
        <item h="1" x="6"/>
        <item h="1" m="1" x="7"/>
      </items>
    </pivotField>
    <pivotField axis="axisRow" compact="0" outline="0" showAll="0">
      <items count="9">
        <item x="4"/>
        <item x="6"/>
        <item x="5"/>
        <item x="0"/>
        <item x="2"/>
        <item x="3"/>
        <item x="1"/>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TOTAL " fld="31" baseField="0" baseItem="0"/>
  </dataFields>
  <formats count="1">
    <format dxfId="5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BDC167-CCB3-47A3-8B82-134C5EFCF388}" name="TablaDinámica8" cacheId="928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98:C106" firstHeaderRow="1" firstDataRow="1" firstDataCol="2"/>
  <pivotFields count="36">
    <pivotField compact="0" outline="0" showAll="0"/>
    <pivotField axis="axisRow" compact="0" outline="0" showAll="0" defaultSubtotal="0">
      <items count="8">
        <item x="0"/>
        <item x="3"/>
        <item x="4"/>
        <item x="1"/>
        <item x="5"/>
        <item x="2"/>
        <item h="1" x="6"/>
        <item h="1" m="1" x="7"/>
      </items>
    </pivotField>
    <pivotField axis="axisRow" compact="0" outline="0" showAll="0">
      <items count="10">
        <item x="3"/>
        <item x="6"/>
        <item x="0"/>
        <item x="2"/>
        <item x="4"/>
        <item x="1"/>
        <item x="5"/>
        <item x="7"/>
        <item m="1"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FACTURABLE A LA RED" fld="29" baseField="0" baseItem="0" numFmtId="175"/>
  </dataFields>
  <formats count="1">
    <format dxfId="5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5A13A0-410C-46B8-95A9-4CF86E25998E}" name="TablaDinámica4" cacheId="927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46:C54" firstHeaderRow="1" firstDataRow="1" firstDataCol="2"/>
  <pivotFields count="36">
    <pivotField compact="0" outline="0" showAll="0"/>
    <pivotField axis="axisRow" compact="0" outline="0" showAll="0" defaultSubtotal="0">
      <items count="8">
        <item x="0"/>
        <item x="4"/>
        <item x="1"/>
        <item x="5"/>
        <item x="2"/>
        <item x="3"/>
        <item m="1" x="7"/>
        <item h="1" x="6"/>
      </items>
    </pivotField>
    <pivotField axis="axisRow" compact="0" outline="0" showAll="0">
      <items count="9">
        <item x="5"/>
        <item x="0"/>
        <item x="3"/>
        <item x="4"/>
        <item x="1"/>
        <item x="6"/>
        <item x="2"/>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TOTAL " fld="30" baseField="0" baseItem="0"/>
  </dataFields>
  <formats count="1">
    <format dxfId="5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372B65-F0EF-4296-A67B-C64C8D31BCFC}" name="TablaDinámica9" cacheId="928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12:C120" firstHeaderRow="1" firstDataRow="1" firstDataCol="2"/>
  <pivotFields count="38">
    <pivotField compact="0" outline="0" showAll="0"/>
    <pivotField axis="axisRow" compact="0" outline="0" showAll="0" defaultSubtotal="0">
      <items count="7">
        <item x="3"/>
        <item x="5"/>
        <item x="2"/>
        <item x="0"/>
        <item x="1"/>
        <item x="4"/>
        <item h="1" x="6"/>
      </items>
    </pivotField>
    <pivotField axis="axisRow" compact="0" outline="0" showAll="0">
      <items count="9">
        <item x="5"/>
        <item x="6"/>
        <item x="3"/>
        <item x="4"/>
        <item x="2"/>
        <item x="0"/>
        <item x="1"/>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FACTURABLE A LA RED" fld="31" baseField="0" baseItem="0" numFmtId="175"/>
  </dataFields>
  <formats count="1">
    <format dxfId="5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D68B4D-DB38-47CD-B2EE-A50B5BF58CD4}" name="TablaDinámica2" cacheId="927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6:C24" firstHeaderRow="1" firstDataRow="1" firstDataCol="2"/>
  <pivotFields count="40">
    <pivotField compact="0" outline="0" showAll="0"/>
    <pivotField axis="axisRow" compact="0" outline="0" showAll="0" defaultSubtotal="0">
      <items count="8">
        <item x="4"/>
        <item x="2"/>
        <item x="1"/>
        <item x="3"/>
        <item x="0"/>
        <item x="5"/>
        <item h="1" x="6"/>
        <item h="1" m="1" x="7"/>
      </items>
    </pivotField>
    <pivotField axis="axisRow" compact="0" outline="0" showAll="0">
      <items count="9">
        <item x="2"/>
        <item x="6"/>
        <item x="4"/>
        <item x="5"/>
        <item x="1"/>
        <item x="3"/>
        <item x="0"/>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FACTURABLE A LA RED" fld="31" baseField="0" baseItem="0" numFmtId="175"/>
  </dataFields>
  <formats count="1">
    <format dxfId="5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8CE21B3-B2CD-4767-B216-5B3B03B8A640}" name="TablaDinámica7" cacheId="927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84:C92" firstHeaderRow="1" firstDataRow="1" firstDataCol="2"/>
  <pivotFields count="34">
    <pivotField compact="0" outline="0" showAll="0"/>
    <pivotField axis="axisRow" compact="0" outline="0" showAll="0" defaultSubtotal="0">
      <items count="7">
        <item x="2"/>
        <item x="5"/>
        <item x="3"/>
        <item x="1"/>
        <item x="4"/>
        <item x="0"/>
        <item h="1" x="6"/>
      </items>
    </pivotField>
    <pivotField axis="axisRow" compact="0" outline="0" showAll="0">
      <items count="9">
        <item x="5"/>
        <item x="6"/>
        <item x="2"/>
        <item x="0"/>
        <item x="3"/>
        <item x="1"/>
        <item x="4"/>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FACTURABLE A LA RED" fld="27" baseField="0" baseItem="0" numFmtId="175"/>
  </dataFields>
  <formats count="1">
    <format dxfId="5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96AA7A-9A93-4161-987E-90236DCDAAC1}" name="TablaDinámica10" cacheId="928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G1:I9" firstHeaderRow="0" firstDataRow="1" firstDataCol="1"/>
  <pivotFields count="2">
    <pivotField axis="axisRow" compact="0" outline="0" showAll="0">
      <items count="11">
        <item h="1" x="8"/>
        <item x="6"/>
        <item x="2"/>
        <item x="0"/>
        <item x="3"/>
        <item x="4"/>
        <item x="5"/>
        <item x="1"/>
        <item h="1" x="7"/>
        <item h="1" x="9"/>
        <item t="default"/>
      </items>
    </pivotField>
    <pivotField dataField="1" compact="0" outline="0" showAll="0"/>
  </pivotFields>
  <rowFields count="1">
    <field x="0"/>
  </rowFields>
  <rowItems count="8">
    <i>
      <x v="1"/>
    </i>
    <i>
      <x v="2"/>
    </i>
    <i>
      <x v="3"/>
    </i>
    <i>
      <x v="4"/>
    </i>
    <i>
      <x v="5"/>
    </i>
    <i>
      <x v="6"/>
    </i>
    <i>
      <x v="7"/>
    </i>
    <i t="grand">
      <x/>
    </i>
  </rowItems>
  <colFields count="1">
    <field x="-2"/>
  </colFields>
  <colItems count="2">
    <i>
      <x/>
    </i>
    <i i="1">
      <x v="1"/>
    </i>
  </colItems>
  <dataFields count="2">
    <dataField name="Suma de VALOR CC" fld="1" baseField="0" baseItem="0" numFmtId="175"/>
    <dataField name="Suma de VALOR CC2" fld="1" showDataAs="percentOfCol" baseField="0" baseItem="0" numFmtId="10"/>
  </dataFields>
  <formats count="2">
    <format dxfId="558">
      <pivotArea outline="0" fieldPosition="0">
        <references count="2">
          <reference field="4294967294" count="1" selected="0">
            <x v="1"/>
          </reference>
          <reference field="0" count="0" selected="0"/>
        </references>
      </pivotArea>
    </format>
    <format dxfId="559">
      <pivotArea outline="0"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zoomScaleNormal="100" zoomScaleSheetLayoutView="100" workbookViewId="0"/>
  </sheetViews>
  <sheetFormatPr defaultColWidth="11.42578125" defaultRowHeight="13.15"/>
  <cols>
    <col min="1" max="1" width="35.42578125" style="3" bestFit="1" customWidth="1"/>
    <col min="2" max="2" width="17.7109375" style="3" customWidth="1"/>
    <col min="3" max="3" width="16.42578125" style="3" customWidth="1"/>
    <col min="4" max="4" width="14.7109375" style="3" customWidth="1"/>
    <col min="5" max="5" width="15.7109375" style="3" customWidth="1"/>
    <col min="6" max="6" width="16.28515625" style="3" customWidth="1"/>
    <col min="7" max="7" width="11.42578125" style="3"/>
    <col min="8" max="8" width="13.7109375" style="3" bestFit="1" customWidth="1"/>
    <col min="9" max="16384" width="11.42578125" style="3"/>
  </cols>
  <sheetData>
    <row r="1" spans="1:11" ht="13.15" customHeight="1">
      <c r="A1" s="200" t="s">
        <v>0</v>
      </c>
      <c r="B1" s="201"/>
      <c r="C1" s="201"/>
    </row>
    <row r="2" spans="1:11" ht="12.75" customHeight="1">
      <c r="A2" s="202" t="s">
        <v>1</v>
      </c>
      <c r="B2" s="203"/>
      <c r="C2" s="203"/>
    </row>
    <row r="3" spans="1:11">
      <c r="A3" s="8"/>
      <c r="B3" s="92"/>
      <c r="C3" s="84"/>
    </row>
    <row r="4" spans="1:11">
      <c r="A4" s="9" t="s">
        <v>2</v>
      </c>
      <c r="B4" s="114" t="s">
        <v>3</v>
      </c>
      <c r="C4" s="104" t="s">
        <v>4</v>
      </c>
    </row>
    <row r="5" spans="1:11">
      <c r="A5" s="8" t="s">
        <v>5</v>
      </c>
      <c r="B5" s="115">
        <f>COUNTA('APERTURAS BANCOLOMBIA'!$A:$A)-1</f>
        <v>508</v>
      </c>
      <c r="C5" s="111">
        <f>'APERTURAS BANCOLOMBIA'!AC510</f>
        <v>94349556.936447799</v>
      </c>
    </row>
    <row r="6" spans="1:11" ht="13.9">
      <c r="A6" s="8" t="s">
        <v>6</v>
      </c>
      <c r="B6" s="115">
        <f>COUNTA('INCIDENTES BANCOLOMBIA'!A:A)-1</f>
        <v>1268</v>
      </c>
      <c r="C6" s="111">
        <f>'INCIDENTES BANCOLOMBIA'!AF1270</f>
        <v>193008877.57117921</v>
      </c>
      <c r="K6" s="57"/>
    </row>
    <row r="7" spans="1:11" ht="13.9">
      <c r="A7" s="8" t="s">
        <v>7</v>
      </c>
      <c r="B7" s="115">
        <f>COUNTA('OC BANCOLOMBIA'!A:A)-1</f>
        <v>449</v>
      </c>
      <c r="C7" s="111">
        <f>'OC BANCOLOMBIA'!AF451</f>
        <v>72797755.207949027</v>
      </c>
      <c r="K7" s="57"/>
    </row>
    <row r="8" spans="1:11" ht="13.9">
      <c r="A8" s="8" t="s">
        <v>8</v>
      </c>
      <c r="B8" s="115">
        <f>COUNTA(PAPELERIA!A:A)-1</f>
        <v>2113</v>
      </c>
      <c r="C8" s="111">
        <f>PAPELERIA!AE2115</f>
        <v>88607824.288089633</v>
      </c>
      <c r="K8" s="57"/>
    </row>
    <row r="9" spans="1:11">
      <c r="A9" s="8" t="s">
        <v>9</v>
      </c>
      <c r="B9" s="115">
        <f>COUNTA('APERTURAS AVAL'!A:A)-1</f>
        <v>151</v>
      </c>
      <c r="C9" s="111">
        <f>'APERTURAS AVAL'!AB153</f>
        <v>23187290.634656817</v>
      </c>
    </row>
    <row r="10" spans="1:11">
      <c r="A10" s="8" t="s">
        <v>10</v>
      </c>
      <c r="B10" s="115">
        <f>COUNTA('INCIDENTES AVAL'!A:A)-1</f>
        <v>303</v>
      </c>
      <c r="C10" s="111">
        <f>'INCIDENTES AVAL'!AD305</f>
        <v>35001861.638991915</v>
      </c>
    </row>
    <row r="11" spans="1:11">
      <c r="A11" s="38" t="s">
        <v>11</v>
      </c>
      <c r="B11" s="116">
        <f>COUNTA('OC AVAL'!A:A)-1</f>
        <v>92</v>
      </c>
      <c r="C11" s="111">
        <f>'OC AVAL'!AF94</f>
        <v>12141358.062807208</v>
      </c>
    </row>
    <row r="12" spans="1:11">
      <c r="A12" s="84" t="s">
        <v>12</v>
      </c>
      <c r="B12" s="117">
        <f>COUNTA('APERTURAS BBVA'!A:A)-1</f>
        <v>0</v>
      </c>
      <c r="C12" s="111">
        <f>'APERTURAS BBVA'!AH3</f>
        <v>0</v>
      </c>
    </row>
    <row r="13" spans="1:11">
      <c r="A13" s="8" t="s">
        <v>13</v>
      </c>
      <c r="B13" s="117">
        <f>COUNTA('OC BBVA'!A:A)-1</f>
        <v>2</v>
      </c>
      <c r="C13" s="111">
        <f>'OC BBVA'!AF4</f>
        <v>289935.74464000005</v>
      </c>
    </row>
    <row r="14" spans="1:11">
      <c r="A14" s="8" t="s">
        <v>14</v>
      </c>
      <c r="B14" s="115">
        <f>COUNTA('INCIDENTES BBVA'!A:A)-1</f>
        <v>0</v>
      </c>
      <c r="C14" s="111">
        <f>'INCIDENTES BBVA'!AD5</f>
        <v>0</v>
      </c>
    </row>
    <row r="15" spans="1:11">
      <c r="A15" s="198" t="s">
        <v>15</v>
      </c>
      <c r="B15" s="199"/>
      <c r="C15" s="112">
        <f>SUM(C5:C14)</f>
        <v>519384460.08476156</v>
      </c>
    </row>
    <row r="16" spans="1:11" ht="15" customHeight="1">
      <c r="A16" s="194" t="s">
        <v>16</v>
      </c>
      <c r="B16" s="195"/>
      <c r="C16" s="113">
        <f>C15*0.19</f>
        <v>98683047.416104704</v>
      </c>
    </row>
    <row r="17" spans="1:3">
      <c r="A17" s="196" t="s">
        <v>4</v>
      </c>
      <c r="B17" s="197" t="s">
        <v>4</v>
      </c>
      <c r="C17" s="112">
        <f>C15+C16</f>
        <v>618067507.50086629</v>
      </c>
    </row>
    <row r="18" spans="1:3" ht="15" customHeight="1">
      <c r="A18" s="7"/>
      <c r="B18" s="7"/>
      <c r="C18" s="7"/>
    </row>
    <row r="19" spans="1:3">
      <c r="A19" s="7"/>
      <c r="B19" s="7"/>
      <c r="C19" s="11"/>
    </row>
  </sheetData>
  <mergeCells count="5">
    <mergeCell ref="A16:B16"/>
    <mergeCell ref="A17:B17"/>
    <mergeCell ref="A15:B15"/>
    <mergeCell ref="A1:C1"/>
    <mergeCell ref="A2:C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D1486-71D4-4E1D-B8D8-1E24FE7882EF}">
  <dimension ref="A1:AA382"/>
  <sheetViews>
    <sheetView workbookViewId="0">
      <selection activeCell="D17" sqref="D17"/>
    </sheetView>
  </sheetViews>
  <sheetFormatPr defaultColWidth="11.42578125" defaultRowHeight="10.15"/>
  <cols>
    <col min="1" max="1" width="23.7109375" style="1" bestFit="1" customWidth="1"/>
    <col min="2" max="2" width="32.85546875" style="1" customWidth="1"/>
    <col min="3" max="3" width="20.42578125" style="1" bestFit="1" customWidth="1"/>
    <col min="4" max="4" width="28.28515625" style="2" bestFit="1" customWidth="1"/>
    <col min="5" max="5" width="16.5703125" style="1" bestFit="1" customWidth="1"/>
    <col min="6" max="6" width="4.140625" style="1" customWidth="1"/>
    <col min="7" max="7" width="22" style="1" customWidth="1"/>
    <col min="8" max="8" width="13.5703125" style="1" customWidth="1"/>
    <col min="9" max="9" width="17.7109375" style="1" customWidth="1"/>
    <col min="10" max="10" width="13.5703125" style="1" customWidth="1"/>
    <col min="11" max="11" width="17.7109375" style="1" customWidth="1"/>
    <col min="12" max="16384" width="11.42578125" style="1"/>
  </cols>
  <sheetData>
    <row r="1" spans="1:27" s="5" customFormat="1" ht="49.5" customHeight="1">
      <c r="A1" s="12" t="s">
        <v>17</v>
      </c>
      <c r="B1" s="12" t="s">
        <v>18</v>
      </c>
      <c r="C1" s="12" t="s">
        <v>19</v>
      </c>
      <c r="D1" s="12" t="s">
        <v>20</v>
      </c>
      <c r="E1" s="7"/>
      <c r="F1" s="7"/>
      <c r="G1" s="206" t="s">
        <v>17</v>
      </c>
      <c r="H1" s="206" t="s">
        <v>21</v>
      </c>
      <c r="I1" s="206"/>
      <c r="J1" s="206" t="s">
        <v>22</v>
      </c>
      <c r="K1" s="206"/>
      <c r="L1" s="206" t="s">
        <v>23</v>
      </c>
      <c r="M1" s="7"/>
      <c r="N1" s="12" t="s">
        <v>24</v>
      </c>
      <c r="O1" s="7"/>
      <c r="P1" s="7"/>
      <c r="Q1" s="7"/>
      <c r="R1" s="7"/>
      <c r="V1" s="6"/>
      <c r="W1" s="6"/>
    </row>
    <row r="2" spans="1:27" s="5" customFormat="1" ht="52.9">
      <c r="A2" s="72" t="s">
        <v>25</v>
      </c>
      <c r="B2" s="73">
        <f>71384.4052*(1+$N$2)</f>
        <v>75096.394270399993</v>
      </c>
      <c r="C2" s="73">
        <f>62699.6885*(1+$N$2)</f>
        <v>65960.072302</v>
      </c>
      <c r="D2" s="73">
        <f>35693.4343*(1+$N$2)</f>
        <v>37549.492883600004</v>
      </c>
      <c r="F2" s="7"/>
      <c r="G2" s="206"/>
      <c r="H2" s="12" t="s">
        <v>26</v>
      </c>
      <c r="I2" s="12" t="s">
        <v>27</v>
      </c>
      <c r="J2" s="12" t="s">
        <v>26</v>
      </c>
      <c r="K2" s="12" t="s">
        <v>27</v>
      </c>
      <c r="L2" s="206"/>
      <c r="M2" s="7"/>
      <c r="N2" s="70">
        <v>5.1999999999999998E-2</v>
      </c>
      <c r="O2" s="7"/>
      <c r="P2" s="7"/>
      <c r="Q2" s="7"/>
      <c r="R2" s="7"/>
      <c r="V2" s="6"/>
      <c r="W2" s="6"/>
    </row>
    <row r="3" spans="1:27" s="5" customFormat="1" ht="13.15">
      <c r="A3" s="72" t="s">
        <v>28</v>
      </c>
      <c r="B3" s="73">
        <f>155716.4408*(1+$N$2)</f>
        <v>163813.69572160003</v>
      </c>
      <c r="C3" s="73">
        <f>137802.16*(1+$N$2)</f>
        <v>144967.87232000002</v>
      </c>
      <c r="D3" s="73">
        <f>117879.8485*(1+$N$2)</f>
        <v>124009.600622</v>
      </c>
      <c r="F3" s="7"/>
      <c r="G3" s="15" t="s">
        <v>29</v>
      </c>
      <c r="H3" s="71">
        <f>31819.23994686*(1+$N$2)</f>
        <v>33473.840424096721</v>
      </c>
      <c r="I3" s="71">
        <f>26222.67548178*(1+$N$2)</f>
        <v>27586.254606832561</v>
      </c>
      <c r="J3" s="71">
        <f>51196.46628516*(1+$N$2)</f>
        <v>53858.682531988321</v>
      </c>
      <c r="K3" s="71">
        <f>42157.66342524*(1+$N$2)</f>
        <v>44349.861923352488</v>
      </c>
      <c r="L3" s="71">
        <f>28948.10610808*(1+$N$2)</f>
        <v>30453.407625700162</v>
      </c>
      <c r="M3" s="27"/>
      <c r="N3" s="27"/>
      <c r="O3" s="27"/>
      <c r="P3" s="27"/>
      <c r="Q3" s="27"/>
      <c r="R3" s="27"/>
      <c r="S3" s="27"/>
      <c r="T3" s="27"/>
      <c r="V3" s="6"/>
      <c r="W3" s="6"/>
    </row>
    <row r="4" spans="1:27" s="5" customFormat="1" ht="13.15">
      <c r="A4" s="72" t="s">
        <v>30</v>
      </c>
      <c r="B4" s="73">
        <f>262099.6015*(1+$N$2)</f>
        <v>275728.78077800001</v>
      </c>
      <c r="C4" s="73">
        <f>262099.6015*(1+$N$2)</f>
        <v>275728.78077800001</v>
      </c>
      <c r="D4" s="73">
        <f>262099.6015*(1+$N$2)</f>
        <v>275728.78077800001</v>
      </c>
      <c r="F4" s="7"/>
      <c r="G4" s="15" t="s">
        <v>31</v>
      </c>
      <c r="H4" s="71">
        <f>98014.03066668*(1+$N$2)</f>
        <v>103110.76026134737</v>
      </c>
      <c r="I4" s="71">
        <f>26222.67548178*(1+$N$2)</f>
        <v>27586.254606832561</v>
      </c>
      <c r="J4" s="71">
        <f>119562.49505524*(1+$N$2)</f>
        <v>125779.74479811249</v>
      </c>
      <c r="K4" s="71">
        <f>42157.66342524*(1+$N$2)</f>
        <v>44349.861923352488</v>
      </c>
      <c r="L4" s="71">
        <f>94765.6295813*(1+$N$2)</f>
        <v>99693.442319527603</v>
      </c>
      <c r="M4" s="27"/>
      <c r="N4" s="27"/>
      <c r="O4" s="27"/>
      <c r="P4" s="27"/>
      <c r="Q4" s="27"/>
      <c r="R4" s="27"/>
      <c r="S4" s="27"/>
      <c r="T4" s="27"/>
      <c r="V4" s="6"/>
      <c r="W4" s="6"/>
    </row>
    <row r="5" spans="1:27" s="5" customFormat="1" ht="13.15">
      <c r="A5" s="72" t="s">
        <v>32</v>
      </c>
      <c r="B5" s="73">
        <f>479878.9419*(1+$N$2)</f>
        <v>504832.64687880001</v>
      </c>
      <c r="C5" s="73">
        <f>455882.9625*(1+$N$2)</f>
        <v>479588.87655000004</v>
      </c>
      <c r="D5" s="73">
        <f>370911.6746*(1+$N$2)</f>
        <v>390199.08167920006</v>
      </c>
      <c r="F5" s="7"/>
      <c r="G5" s="15" t="s">
        <v>33</v>
      </c>
      <c r="H5" s="71">
        <f>189140.9827006*(1+$N$2)</f>
        <v>198976.31380103121</v>
      </c>
      <c r="I5" s="71">
        <f>26222.67548178*(1+$N$2)</f>
        <v>27586.254606832561</v>
      </c>
      <c r="J5" s="71">
        <f>200461.60194168*(1+$N$2)</f>
        <v>210885.60524264738</v>
      </c>
      <c r="K5" s="71">
        <f>42157.66342524*(1+$N$2)</f>
        <v>44349.861923352488</v>
      </c>
      <c r="L5" s="71">
        <f>171492.68108896*(1+$N$2)</f>
        <v>180410.30050558594</v>
      </c>
      <c r="M5" s="27"/>
      <c r="N5" s="27"/>
      <c r="O5" s="27"/>
      <c r="P5" s="27"/>
      <c r="Q5" s="27"/>
      <c r="R5" s="27"/>
      <c r="S5" s="27"/>
      <c r="T5" s="27"/>
      <c r="V5" s="6"/>
      <c r="W5" s="6"/>
    </row>
    <row r="6" spans="1:27" s="5" customFormat="1" ht="13.15">
      <c r="A6" s="72" t="s">
        <v>34</v>
      </c>
      <c r="B6" s="73">
        <f>939603.5767*(1+$N$2)</f>
        <v>988462.96268840006</v>
      </c>
      <c r="C6" s="74" t="s">
        <v>35</v>
      </c>
      <c r="D6" s="75"/>
      <c r="F6" s="7"/>
      <c r="G6" s="15" t="s">
        <v>36</v>
      </c>
      <c r="H6" s="71">
        <f>461621.60109668*(1+$N$2)</f>
        <v>485625.92435370735</v>
      </c>
      <c r="I6" s="71">
        <f>26222.67548178*(1+$N$2)</f>
        <v>27586.254606832561</v>
      </c>
      <c r="J6" s="71">
        <f>461621.60109668*(1+$N$2)</f>
        <v>485625.92435370735</v>
      </c>
      <c r="K6" s="71">
        <f>42157.66342524*(1+$N$2)</f>
        <v>44349.861923352488</v>
      </c>
      <c r="L6" s="71">
        <f>461621.60109668*(1+$N$2)</f>
        <v>485625.92435370735</v>
      </c>
      <c r="M6" s="27"/>
      <c r="N6" s="27"/>
      <c r="O6" s="27"/>
      <c r="P6" s="27"/>
      <c r="Q6" s="27"/>
      <c r="R6" s="27"/>
      <c r="S6" s="27"/>
      <c r="T6" s="27"/>
      <c r="W6" s="6"/>
      <c r="X6" s="6"/>
    </row>
    <row r="7" spans="1:27" s="5" customFormat="1" ht="13.5" customHeight="1">
      <c r="A7" s="7"/>
      <c r="B7" s="7"/>
      <c r="C7" s="7"/>
      <c r="D7" s="7"/>
      <c r="E7" s="7"/>
      <c r="F7" s="18"/>
      <c r="G7" s="208" t="s">
        <v>37</v>
      </c>
      <c r="H7" s="208"/>
      <c r="I7" s="208"/>
      <c r="J7" s="208"/>
      <c r="K7" s="208"/>
      <c r="L7" s="208"/>
      <c r="M7" s="7"/>
      <c r="N7" s="7"/>
      <c r="O7" s="7"/>
      <c r="P7" s="7"/>
      <c r="Q7" s="7"/>
      <c r="R7" s="7"/>
      <c r="Z7" s="6"/>
      <c r="AA7" s="6"/>
    </row>
    <row r="8" spans="1:27" s="5" customFormat="1" ht="15.75" customHeight="1">
      <c r="A8" s="204" t="s">
        <v>38</v>
      </c>
      <c r="B8" s="205"/>
      <c r="C8" s="205"/>
      <c r="D8" s="205"/>
      <c r="E8" s="7"/>
      <c r="F8" s="18"/>
      <c r="G8" s="208"/>
      <c r="H8" s="208"/>
      <c r="I8" s="208"/>
      <c r="J8" s="208"/>
      <c r="K8" s="208"/>
      <c r="L8" s="208"/>
      <c r="M8" s="7"/>
      <c r="N8" s="7"/>
      <c r="O8" s="7"/>
      <c r="P8" s="7"/>
      <c r="Q8" s="7"/>
      <c r="R8" s="7"/>
      <c r="W8" s="6"/>
      <c r="X8" s="6"/>
    </row>
    <row r="9" spans="1:27" s="5" customFormat="1" ht="12.75" customHeight="1">
      <c r="A9" s="12" t="s">
        <v>17</v>
      </c>
      <c r="B9" s="12" t="s">
        <v>39</v>
      </c>
      <c r="C9" s="19" t="s">
        <v>40</v>
      </c>
      <c r="D9" s="12" t="s">
        <v>41</v>
      </c>
      <c r="E9" s="7"/>
      <c r="F9" s="20"/>
      <c r="G9" s="7"/>
      <c r="H9" s="7"/>
      <c r="I9" s="7"/>
      <c r="J9" s="7"/>
      <c r="K9" s="7"/>
      <c r="L9" s="7"/>
      <c r="M9" s="7"/>
      <c r="N9" s="7"/>
      <c r="O9" s="7"/>
      <c r="P9" s="7"/>
      <c r="Q9" s="7"/>
      <c r="R9" s="7"/>
      <c r="U9" s="6"/>
      <c r="V9" s="6"/>
    </row>
    <row r="10" spans="1:27" s="5" customFormat="1" ht="13.15">
      <c r="A10" s="13" t="s">
        <v>29</v>
      </c>
      <c r="B10" s="71">
        <f>71384.4052*(1+$N$2)</f>
        <v>75096.394270399993</v>
      </c>
      <c r="C10" s="71">
        <f>133455.9267*(1+$N$2)</f>
        <v>140395.6348884</v>
      </c>
      <c r="D10" s="71">
        <f>191225.1201*(1+$N$2)</f>
        <v>201168.82634520001</v>
      </c>
      <c r="E10" s="7"/>
      <c r="F10" s="18"/>
      <c r="G10" s="21" t="s">
        <v>42</v>
      </c>
      <c r="H10" s="12" t="s">
        <v>43</v>
      </c>
      <c r="I10" s="12" t="s">
        <v>44</v>
      </c>
      <c r="J10" s="7"/>
      <c r="K10" s="7"/>
      <c r="L10" s="7"/>
      <c r="M10" s="7"/>
      <c r="N10" s="7"/>
      <c r="O10" s="7"/>
      <c r="P10" s="7"/>
      <c r="Q10" s="7"/>
      <c r="R10" s="22"/>
      <c r="S10" s="6"/>
    </row>
    <row r="11" spans="1:27" s="5" customFormat="1" ht="26.45">
      <c r="A11" s="13" t="s">
        <v>31</v>
      </c>
      <c r="B11" s="71">
        <f>133455.9267*(1+$N$2)</f>
        <v>140395.6348884</v>
      </c>
      <c r="C11" s="71">
        <f>191225.1201*(1+$N$2)</f>
        <v>201168.82634520001</v>
      </c>
      <c r="D11" s="71">
        <f>257740.6152*(1+$N$2)</f>
        <v>271143.12719040003</v>
      </c>
      <c r="E11" s="7"/>
      <c r="F11" s="7"/>
      <c r="G11" s="15" t="s">
        <v>45</v>
      </c>
      <c r="H11" s="15" t="s">
        <v>43</v>
      </c>
      <c r="I11" s="71">
        <f>17639.19516086*(1+$N$2)</f>
        <v>18556.433309224722</v>
      </c>
      <c r="J11" s="27"/>
      <c r="K11" s="7"/>
      <c r="L11" s="7"/>
      <c r="M11" s="7"/>
      <c r="N11" s="16"/>
      <c r="O11" s="16"/>
      <c r="P11" s="7"/>
      <c r="Q11" s="7"/>
      <c r="R11" s="22"/>
      <c r="S11" s="6"/>
    </row>
    <row r="12" spans="1:27" s="5" customFormat="1" ht="26.45">
      <c r="A12" s="13" t="s">
        <v>33</v>
      </c>
      <c r="B12" s="71">
        <f>186821.7926*(1+$N$2)</f>
        <v>196536.5258152</v>
      </c>
      <c r="C12" s="71">
        <f>248892.0824*(1+$N$2)</f>
        <v>261834.47068480004</v>
      </c>
      <c r="D12" s="71">
        <f>306662.5075*(1+$N$2)</f>
        <v>322608.95789000002</v>
      </c>
      <c r="E12" s="7"/>
      <c r="F12" s="7"/>
      <c r="G12" s="15" t="s">
        <v>46</v>
      </c>
      <c r="H12" s="15" t="s">
        <v>43</v>
      </c>
      <c r="I12" s="71">
        <f>4810.80785492*(1+$N$2)</f>
        <v>5060.9698633758399</v>
      </c>
      <c r="J12" s="27"/>
      <c r="K12" s="7"/>
      <c r="L12" s="7"/>
      <c r="M12" s="7"/>
      <c r="N12" s="16"/>
      <c r="O12" s="16"/>
      <c r="P12" s="7"/>
      <c r="Q12" s="7"/>
      <c r="R12" s="22"/>
      <c r="S12" s="6"/>
    </row>
    <row r="13" spans="1:27" s="5" customFormat="1" ht="13.15">
      <c r="A13" s="13" t="s">
        <v>36</v>
      </c>
      <c r="B13" s="71">
        <f>186821.7926*(1+$N$2)</f>
        <v>196536.5258152</v>
      </c>
      <c r="C13" s="71">
        <f>248892.0824*(1+$N$2)</f>
        <v>261834.47068480004</v>
      </c>
      <c r="D13" s="71">
        <f>306662.5075*(1+$N$2)</f>
        <v>322608.95789000002</v>
      </c>
      <c r="E13" s="7"/>
      <c r="F13" s="7"/>
      <c r="G13" s="7"/>
      <c r="H13" s="7"/>
      <c r="I13" s="7"/>
      <c r="J13" s="7"/>
      <c r="K13" s="7"/>
      <c r="L13" s="7"/>
      <c r="M13" s="7"/>
      <c r="N13" s="7"/>
      <c r="O13" s="7"/>
      <c r="P13" s="7"/>
      <c r="Q13" s="7"/>
      <c r="R13" s="7"/>
      <c r="T13" s="6"/>
      <c r="U13" s="6"/>
    </row>
    <row r="14" spans="1:27" s="5" customFormat="1" ht="13.15">
      <c r="A14" s="7"/>
      <c r="B14" s="7"/>
      <c r="C14" s="7"/>
      <c r="D14" s="7"/>
      <c r="E14" s="7"/>
      <c r="F14" s="7"/>
      <c r="G14" s="7"/>
      <c r="H14" s="7"/>
      <c r="I14" s="7"/>
      <c r="J14" s="7"/>
      <c r="K14" s="7"/>
      <c r="L14" s="7"/>
      <c r="M14" s="7"/>
      <c r="N14" s="7"/>
      <c r="O14" s="7"/>
      <c r="P14" s="7"/>
      <c r="Q14" s="7"/>
      <c r="R14" s="7"/>
      <c r="Y14" s="6"/>
      <c r="Z14" s="6"/>
    </row>
    <row r="15" spans="1:27" s="5" customFormat="1" ht="13.5" customHeight="1">
      <c r="A15" s="7"/>
      <c r="B15" s="7"/>
      <c r="C15" s="7"/>
      <c r="D15" s="7"/>
      <c r="E15" s="7"/>
      <c r="F15" s="7"/>
      <c r="G15" s="7"/>
      <c r="H15" s="7"/>
      <c r="I15" s="7"/>
      <c r="J15" s="7"/>
      <c r="K15" s="7"/>
      <c r="L15" s="7"/>
      <c r="M15" s="7"/>
      <c r="N15" s="7"/>
      <c r="O15" s="7"/>
      <c r="P15" s="7"/>
      <c r="Q15" s="7"/>
      <c r="R15" s="7"/>
      <c r="Y15" s="6"/>
      <c r="Z15" s="6"/>
    </row>
    <row r="16" spans="1:27" s="5" customFormat="1" ht="39.6">
      <c r="A16" s="12" t="s">
        <v>47</v>
      </c>
      <c r="B16" s="12" t="s">
        <v>48</v>
      </c>
      <c r="C16" s="7"/>
      <c r="D16" s="12" t="s">
        <v>49</v>
      </c>
      <c r="E16" s="12" t="s">
        <v>50</v>
      </c>
      <c r="F16" s="7"/>
      <c r="G16" s="7"/>
      <c r="H16" s="7"/>
      <c r="I16" s="7"/>
      <c r="J16" s="7"/>
      <c r="K16" s="7"/>
      <c r="L16" s="7"/>
      <c r="M16" s="7"/>
      <c r="N16" s="7"/>
      <c r="O16" s="7"/>
      <c r="P16" s="7"/>
      <c r="Q16" s="7"/>
      <c r="R16" s="7"/>
      <c r="Y16" s="6"/>
      <c r="Z16" s="6"/>
    </row>
    <row r="17" spans="1:27" s="5" customFormat="1" ht="13.15">
      <c r="A17" s="13" t="s">
        <v>51</v>
      </c>
      <c r="B17" s="71">
        <f>34010.9321*(1+$N$2)</f>
        <v>35779.500569199998</v>
      </c>
      <c r="C17" s="27"/>
      <c r="D17" s="71">
        <f>20537.3658*(1+$N$2)</f>
        <v>21605.3088216</v>
      </c>
      <c r="E17" s="71">
        <f>10737.9606*(1+$N$2)</f>
        <v>11296.334551200001</v>
      </c>
      <c r="F17" s="7"/>
      <c r="G17" s="27"/>
      <c r="H17" s="7"/>
      <c r="I17" s="7"/>
      <c r="J17" s="7"/>
      <c r="K17" s="7"/>
      <c r="L17" s="7"/>
      <c r="M17" s="7"/>
      <c r="N17" s="7"/>
      <c r="O17" s="7"/>
      <c r="P17" s="7"/>
      <c r="Q17" s="7"/>
      <c r="R17" s="7"/>
      <c r="Z17" s="6"/>
      <c r="AA17" s="6"/>
    </row>
    <row r="18" spans="1:27" s="5" customFormat="1" ht="26.45">
      <c r="A18" s="13" t="s">
        <v>52</v>
      </c>
      <c r="B18" s="71">
        <f>64310*(1+$N$2)</f>
        <v>67654.12000000001</v>
      </c>
      <c r="C18" s="27"/>
      <c r="D18" s="23"/>
      <c r="E18" s="23"/>
      <c r="F18" s="7"/>
      <c r="G18" s="7"/>
      <c r="H18" s="7"/>
      <c r="I18" s="7"/>
      <c r="J18" s="7"/>
      <c r="K18" s="7"/>
      <c r="L18" s="7"/>
      <c r="M18" s="7"/>
      <c r="N18" s="7"/>
      <c r="O18" s="7"/>
      <c r="P18" s="7"/>
      <c r="Q18" s="7"/>
      <c r="R18" s="7"/>
      <c r="Z18" s="6"/>
      <c r="AA18" s="6"/>
    </row>
    <row r="19" spans="1:27" s="5" customFormat="1" ht="13.15">
      <c r="A19" s="13" t="s">
        <v>53</v>
      </c>
      <c r="B19" s="71">
        <f>39202.5476*(1+$N$2)</f>
        <v>41241.0800752</v>
      </c>
      <c r="C19" s="27"/>
      <c r="D19" s="7"/>
      <c r="E19" s="7"/>
      <c r="F19" s="7"/>
      <c r="G19" s="7"/>
      <c r="H19" s="7"/>
      <c r="I19" s="7"/>
      <c r="J19" s="7"/>
      <c r="K19" s="7"/>
      <c r="L19" s="7"/>
      <c r="M19" s="7"/>
      <c r="N19" s="7"/>
      <c r="O19" s="7"/>
      <c r="P19" s="7"/>
      <c r="Q19" s="7"/>
      <c r="R19" s="7"/>
      <c r="Z19" s="6"/>
      <c r="AA19" s="6"/>
    </row>
    <row r="20" spans="1:27" s="5" customFormat="1" ht="13.15">
      <c r="A20" s="7"/>
      <c r="B20" s="7"/>
      <c r="C20" s="7"/>
      <c r="D20" s="20"/>
      <c r="E20" s="7"/>
      <c r="F20" s="7"/>
      <c r="G20" s="7"/>
      <c r="H20" s="7"/>
      <c r="I20" s="7"/>
      <c r="J20" s="7"/>
      <c r="K20" s="7"/>
      <c r="L20" s="7"/>
      <c r="M20" s="7"/>
      <c r="N20" s="7"/>
      <c r="O20" s="7"/>
      <c r="P20" s="7"/>
      <c r="Q20" s="7"/>
      <c r="R20" s="7"/>
      <c r="Z20" s="6"/>
      <c r="AA20" s="6"/>
    </row>
    <row r="21" spans="1:27" s="5" customFormat="1" ht="13.15">
      <c r="A21" s="7"/>
      <c r="B21" s="7"/>
      <c r="C21" s="7"/>
      <c r="D21" s="20"/>
      <c r="E21" s="7"/>
      <c r="F21" s="7"/>
      <c r="G21" s="7"/>
      <c r="H21" s="7"/>
      <c r="I21" s="7"/>
      <c r="J21" s="7"/>
      <c r="K21" s="7"/>
      <c r="L21" s="7"/>
      <c r="M21" s="7"/>
      <c r="N21" s="7"/>
      <c r="O21" s="7"/>
      <c r="P21" s="7"/>
      <c r="Q21" s="7"/>
      <c r="R21" s="7"/>
      <c r="Z21" s="6"/>
      <c r="AA21" s="6"/>
    </row>
    <row r="22" spans="1:27" s="5" customFormat="1" ht="13.15" hidden="1">
      <c r="A22" s="76" t="s">
        <v>54</v>
      </c>
      <c r="B22" s="7"/>
      <c r="C22" s="7"/>
      <c r="D22" s="20"/>
      <c r="E22" s="7"/>
      <c r="F22" s="7"/>
      <c r="G22" s="7"/>
      <c r="H22" s="7"/>
      <c r="I22" s="7"/>
      <c r="J22" s="7"/>
      <c r="K22" s="7"/>
      <c r="L22" s="7"/>
      <c r="M22" s="7"/>
      <c r="N22" s="7"/>
      <c r="O22" s="7"/>
      <c r="P22" s="7"/>
      <c r="Q22" s="7"/>
      <c r="R22" s="7"/>
      <c r="Z22" s="6"/>
      <c r="AA22" s="6"/>
    </row>
    <row r="23" spans="1:27" s="5" customFormat="1" ht="26.45" hidden="1">
      <c r="A23" s="12" t="s">
        <v>17</v>
      </c>
      <c r="B23" s="12" t="s">
        <v>18</v>
      </c>
      <c r="C23" s="12" t="s">
        <v>19</v>
      </c>
      <c r="D23" s="12" t="s">
        <v>20</v>
      </c>
      <c r="E23" s="7"/>
      <c r="F23" s="7"/>
      <c r="G23" s="206" t="s">
        <v>17</v>
      </c>
      <c r="H23" s="206" t="s">
        <v>21</v>
      </c>
      <c r="I23" s="206"/>
      <c r="J23" s="206" t="s">
        <v>22</v>
      </c>
      <c r="K23" s="206"/>
      <c r="L23" s="206" t="s">
        <v>23</v>
      </c>
      <c r="Z23" s="6"/>
      <c r="AA23" s="6"/>
    </row>
    <row r="24" spans="1:27" s="5" customFormat="1" ht="52.9" hidden="1">
      <c r="A24" s="13" t="s">
        <v>25</v>
      </c>
      <c r="B24" s="14">
        <v>71384.405200000008</v>
      </c>
      <c r="C24" s="14">
        <v>62699.688500000004</v>
      </c>
      <c r="D24" s="14">
        <v>35693.434300000001</v>
      </c>
      <c r="F24" s="7"/>
      <c r="G24" s="206"/>
      <c r="H24" s="12" t="s">
        <v>26</v>
      </c>
      <c r="I24" s="12" t="s">
        <v>27</v>
      </c>
      <c r="J24" s="12" t="s">
        <v>26</v>
      </c>
      <c r="K24" s="12" t="s">
        <v>27</v>
      </c>
      <c r="L24" s="206"/>
      <c r="Z24" s="6"/>
      <c r="AA24" s="6"/>
    </row>
    <row r="25" spans="1:27" s="5" customFormat="1" ht="13.15" hidden="1">
      <c r="A25" s="13" t="s">
        <v>28</v>
      </c>
      <c r="B25" s="14">
        <v>155716.44080000001</v>
      </c>
      <c r="C25" s="14">
        <v>137802.16</v>
      </c>
      <c r="D25" s="14">
        <v>117879.84850000001</v>
      </c>
      <c r="F25" s="7"/>
      <c r="G25" s="15" t="s">
        <v>29</v>
      </c>
      <c r="H25" s="14">
        <v>31819.239946859998</v>
      </c>
      <c r="I25" s="14">
        <v>26222.675481780003</v>
      </c>
      <c r="J25" s="14">
        <v>51196.466285159993</v>
      </c>
      <c r="K25" s="14">
        <v>42157.663425239996</v>
      </c>
      <c r="L25" s="14">
        <v>28948.106108079995</v>
      </c>
      <c r="Z25" s="6"/>
      <c r="AA25" s="6"/>
    </row>
    <row r="26" spans="1:27" s="5" customFormat="1" ht="13.15" hidden="1">
      <c r="A26" s="13" t="s">
        <v>30</v>
      </c>
      <c r="B26" s="14">
        <v>262099.60150000002</v>
      </c>
      <c r="C26" s="14">
        <v>262099.60150000002</v>
      </c>
      <c r="D26" s="14">
        <v>262099.60150000002</v>
      </c>
      <c r="F26" s="7"/>
      <c r="G26" s="15" t="s">
        <v>31</v>
      </c>
      <c r="H26" s="14">
        <v>98014.030666680017</v>
      </c>
      <c r="I26" s="14">
        <v>26222.675481780003</v>
      </c>
      <c r="J26" s="14">
        <v>119562.49505524001</v>
      </c>
      <c r="K26" s="14">
        <v>42157.663425239996</v>
      </c>
      <c r="L26" s="14">
        <v>94765.629581300003</v>
      </c>
      <c r="Z26" s="6"/>
      <c r="AA26" s="6"/>
    </row>
    <row r="27" spans="1:27" s="5" customFormat="1" ht="13.15" hidden="1">
      <c r="A27" s="13" t="s">
        <v>32</v>
      </c>
      <c r="B27" s="14">
        <v>479878.94190000009</v>
      </c>
      <c r="C27" s="14">
        <v>455882.96250000002</v>
      </c>
      <c r="D27" s="14">
        <v>370911.67460000003</v>
      </c>
      <c r="F27" s="7"/>
      <c r="G27" s="15" t="s">
        <v>33</v>
      </c>
      <c r="H27" s="14">
        <v>189140.9827006</v>
      </c>
      <c r="I27" s="14">
        <v>26222.675481780003</v>
      </c>
      <c r="J27" s="14">
        <v>200461.60194167998</v>
      </c>
      <c r="K27" s="14">
        <v>42157.663425239996</v>
      </c>
      <c r="L27" s="14">
        <v>171492.68108896</v>
      </c>
      <c r="Z27" s="6"/>
      <c r="AA27" s="6"/>
    </row>
    <row r="28" spans="1:27" s="5" customFormat="1" ht="13.15" hidden="1">
      <c r="A28" s="13" t="s">
        <v>34</v>
      </c>
      <c r="B28" s="14">
        <v>939603.57669999998</v>
      </c>
      <c r="C28" s="13" t="s">
        <v>35</v>
      </c>
      <c r="D28" s="17"/>
      <c r="E28" s="27"/>
      <c r="F28" s="7"/>
      <c r="G28" s="15" t="s">
        <v>36</v>
      </c>
      <c r="H28" s="14">
        <v>461621.60109667998</v>
      </c>
      <c r="I28" s="14">
        <v>26222.675481780003</v>
      </c>
      <c r="J28" s="14">
        <v>461621.60109667998</v>
      </c>
      <c r="K28" s="14">
        <v>42157.663425239996</v>
      </c>
      <c r="L28" s="14">
        <v>461621.60109667998</v>
      </c>
      <c r="Z28" s="6"/>
      <c r="AA28" s="6"/>
    </row>
    <row r="29" spans="1:27" s="5" customFormat="1" ht="13.15" hidden="1">
      <c r="A29" s="7"/>
      <c r="B29" s="7"/>
      <c r="C29" s="7"/>
      <c r="D29" s="7"/>
      <c r="E29" s="7"/>
      <c r="F29" s="18"/>
      <c r="G29" s="207" t="s">
        <v>55</v>
      </c>
      <c r="H29" s="207"/>
      <c r="I29" s="207"/>
      <c r="J29" s="207"/>
      <c r="K29" s="207"/>
      <c r="L29" s="207"/>
      <c r="Z29" s="6"/>
      <c r="AA29" s="6"/>
    </row>
    <row r="30" spans="1:27" s="5" customFormat="1" ht="13.15" hidden="1">
      <c r="A30" s="204" t="s">
        <v>38</v>
      </c>
      <c r="B30" s="205"/>
      <c r="C30" s="205"/>
      <c r="D30" s="205"/>
      <c r="E30" s="7"/>
      <c r="F30" s="18"/>
      <c r="G30" s="207"/>
      <c r="H30" s="207"/>
      <c r="I30" s="207"/>
      <c r="J30" s="207"/>
      <c r="K30" s="207"/>
      <c r="L30" s="207"/>
      <c r="Z30" s="6"/>
      <c r="AA30" s="6"/>
    </row>
    <row r="31" spans="1:27" s="5" customFormat="1" ht="13.15" hidden="1">
      <c r="A31" s="12" t="s">
        <v>17</v>
      </c>
      <c r="B31" s="12" t="s">
        <v>39</v>
      </c>
      <c r="C31" s="19" t="s">
        <v>40</v>
      </c>
      <c r="D31" s="12" t="s">
        <v>41</v>
      </c>
      <c r="E31" s="7"/>
      <c r="F31" s="20"/>
      <c r="G31" s="7"/>
      <c r="H31" s="7"/>
      <c r="I31" s="7"/>
      <c r="J31" s="7"/>
      <c r="K31" s="7"/>
      <c r="L31" s="7"/>
      <c r="Z31" s="6"/>
      <c r="AA31" s="6"/>
    </row>
    <row r="32" spans="1:27" s="5" customFormat="1" ht="13.15" hidden="1">
      <c r="A32" s="13" t="s">
        <v>29</v>
      </c>
      <c r="B32" s="14">
        <v>71384.405200000008</v>
      </c>
      <c r="C32" s="14">
        <v>133455.92670000001</v>
      </c>
      <c r="D32" s="14">
        <v>191225.12010000003</v>
      </c>
      <c r="E32" s="27"/>
      <c r="F32" s="18"/>
      <c r="G32" s="21" t="s">
        <v>42</v>
      </c>
      <c r="H32" s="12" t="s">
        <v>43</v>
      </c>
      <c r="I32" s="12" t="s">
        <v>44</v>
      </c>
      <c r="J32" s="7"/>
      <c r="K32" s="7"/>
      <c r="L32" s="7"/>
      <c r="Z32" s="6"/>
      <c r="AA32" s="6"/>
    </row>
    <row r="33" spans="1:27" s="5" customFormat="1" ht="26.45" hidden="1">
      <c r="A33" s="13" t="s">
        <v>31</v>
      </c>
      <c r="B33" s="14">
        <v>133455.92670000001</v>
      </c>
      <c r="C33" s="14">
        <v>191225.12010000003</v>
      </c>
      <c r="D33" s="14">
        <v>257740.61520000003</v>
      </c>
      <c r="E33" s="27"/>
      <c r="F33" s="7"/>
      <c r="G33" s="15" t="s">
        <v>45</v>
      </c>
      <c r="H33" s="15" t="s">
        <v>43</v>
      </c>
      <c r="I33" s="14">
        <v>17639.195160859999</v>
      </c>
      <c r="J33" s="27"/>
      <c r="K33" s="7"/>
      <c r="L33" s="7"/>
      <c r="Z33" s="6"/>
      <c r="AA33" s="6"/>
    </row>
    <row r="34" spans="1:27" s="5" customFormat="1" ht="26.45" hidden="1">
      <c r="A34" s="13" t="s">
        <v>33</v>
      </c>
      <c r="B34" s="14">
        <v>186821.79260000002</v>
      </c>
      <c r="C34" s="14">
        <v>248892.08240000001</v>
      </c>
      <c r="D34" s="14">
        <v>306662.50750000001</v>
      </c>
      <c r="E34" s="27"/>
      <c r="F34" s="7"/>
      <c r="G34" s="15" t="s">
        <v>46</v>
      </c>
      <c r="H34" s="15" t="s">
        <v>43</v>
      </c>
      <c r="I34" s="14">
        <v>4810.80785492</v>
      </c>
      <c r="J34" s="27"/>
      <c r="K34" s="7"/>
      <c r="L34" s="7"/>
      <c r="Z34" s="6"/>
      <c r="AA34" s="6"/>
    </row>
    <row r="35" spans="1:27" s="5" customFormat="1" ht="13.15" hidden="1">
      <c r="A35" s="13" t="s">
        <v>36</v>
      </c>
      <c r="B35" s="14">
        <v>186821.79260000002</v>
      </c>
      <c r="C35" s="14">
        <v>248892.08240000001</v>
      </c>
      <c r="D35" s="14">
        <v>306662.50750000001</v>
      </c>
      <c r="E35" s="27"/>
      <c r="F35" s="7"/>
      <c r="G35" s="7"/>
      <c r="H35" s="7"/>
      <c r="I35" s="7"/>
      <c r="J35" s="7"/>
      <c r="K35" s="7"/>
      <c r="L35" s="7"/>
      <c r="Z35" s="6"/>
      <c r="AA35" s="6"/>
    </row>
    <row r="36" spans="1:27" s="5" customFormat="1" ht="13.15" hidden="1">
      <c r="A36" s="7"/>
      <c r="B36" s="7"/>
      <c r="C36" s="7"/>
      <c r="D36" s="7"/>
      <c r="E36" s="7"/>
      <c r="F36" s="7"/>
      <c r="G36" s="7"/>
      <c r="H36" s="7"/>
      <c r="I36" s="7"/>
      <c r="J36" s="7"/>
      <c r="K36" s="7"/>
      <c r="L36" s="7"/>
      <c r="Z36" s="6"/>
      <c r="AA36" s="6"/>
    </row>
    <row r="37" spans="1:27" ht="13.15" hidden="1">
      <c r="A37" s="7"/>
      <c r="B37" s="7"/>
      <c r="C37" s="7"/>
      <c r="D37" s="7"/>
      <c r="E37" s="7"/>
      <c r="F37" s="7"/>
      <c r="G37" s="7"/>
      <c r="H37" s="7"/>
      <c r="I37" s="7"/>
      <c r="J37" s="7"/>
      <c r="K37" s="7"/>
      <c r="L37" s="7"/>
      <c r="Z37" s="4"/>
      <c r="AA37" s="4"/>
    </row>
    <row r="38" spans="1:27" ht="39.6" hidden="1">
      <c r="A38" s="12" t="s">
        <v>47</v>
      </c>
      <c r="B38" s="12" t="s">
        <v>48</v>
      </c>
      <c r="C38" s="7"/>
      <c r="D38" s="12" t="s">
        <v>49</v>
      </c>
      <c r="E38" s="12" t="s">
        <v>50</v>
      </c>
      <c r="F38" s="7"/>
      <c r="G38" s="7"/>
      <c r="H38" s="7"/>
      <c r="I38" s="7"/>
      <c r="J38" s="7"/>
      <c r="K38" s="7"/>
      <c r="L38" s="7"/>
      <c r="Z38" s="4"/>
      <c r="AA38" s="4"/>
    </row>
    <row r="39" spans="1:27" ht="13.15" hidden="1">
      <c r="A39" s="13" t="s">
        <v>51</v>
      </c>
      <c r="B39" s="14">
        <v>34010.932099999998</v>
      </c>
      <c r="C39" s="27"/>
      <c r="D39" s="14">
        <v>20537.3658</v>
      </c>
      <c r="E39" s="14">
        <v>10737.9606</v>
      </c>
      <c r="F39" s="7"/>
      <c r="G39" s="27"/>
      <c r="H39" s="7"/>
      <c r="I39" s="7"/>
      <c r="J39" s="7"/>
      <c r="K39" s="7"/>
      <c r="L39" s="7"/>
      <c r="Z39" s="4"/>
      <c r="AA39" s="4"/>
    </row>
    <row r="40" spans="1:27" ht="26.45" hidden="1">
      <c r="A40" s="13" t="s">
        <v>52</v>
      </c>
      <c r="B40" s="14">
        <v>64310.000000000007</v>
      </c>
      <c r="C40" s="27"/>
      <c r="D40" s="23"/>
      <c r="E40" s="23"/>
      <c r="F40" s="7"/>
      <c r="G40" s="7"/>
      <c r="H40" s="7"/>
      <c r="I40" s="7"/>
      <c r="J40" s="7"/>
      <c r="K40" s="7"/>
      <c r="L40" s="7"/>
      <c r="Z40" s="4"/>
      <c r="AA40" s="4"/>
    </row>
    <row r="41" spans="1:27" ht="13.15" hidden="1">
      <c r="A41" s="13" t="s">
        <v>53</v>
      </c>
      <c r="B41" s="14">
        <v>39202.547600000005</v>
      </c>
      <c r="C41" s="27"/>
      <c r="D41" s="7"/>
      <c r="E41" s="7"/>
      <c r="F41" s="7"/>
      <c r="G41" s="7"/>
      <c r="H41" s="7"/>
      <c r="I41" s="7"/>
      <c r="J41" s="7"/>
      <c r="K41" s="7"/>
      <c r="L41" s="7"/>
      <c r="Z41" s="4"/>
      <c r="AA41" s="4"/>
    </row>
    <row r="42" spans="1:27">
      <c r="Z42" s="4"/>
      <c r="AA42" s="4"/>
    </row>
    <row r="43" spans="1:27">
      <c r="Z43" s="4"/>
      <c r="AA43" s="4"/>
    </row>
    <row r="44" spans="1:27">
      <c r="Z44" s="4"/>
      <c r="AA44" s="4"/>
    </row>
    <row r="45" spans="1:27">
      <c r="Z45" s="4"/>
      <c r="AA45" s="4"/>
    </row>
    <row r="46" spans="1:27">
      <c r="Z46" s="4"/>
      <c r="AA46" s="4"/>
    </row>
    <row r="47" spans="1:27">
      <c r="Z47" s="4"/>
      <c r="AA47" s="4"/>
    </row>
    <row r="48" spans="1:27">
      <c r="Z48" s="4"/>
      <c r="AA48" s="4"/>
    </row>
    <row r="49" spans="26:27">
      <c r="Z49" s="4"/>
      <c r="AA49" s="4"/>
    </row>
    <row r="50" spans="26:27">
      <c r="Z50" s="4"/>
      <c r="AA50" s="4"/>
    </row>
    <row r="51" spans="26:27">
      <c r="Z51" s="4"/>
      <c r="AA51" s="4"/>
    </row>
    <row r="52" spans="26:27">
      <c r="Z52" s="4"/>
      <c r="AA52" s="4"/>
    </row>
    <row r="53" spans="26:27">
      <c r="Z53" s="4"/>
      <c r="AA53" s="4"/>
    </row>
    <row r="54" spans="26:27">
      <c r="Z54" s="4"/>
      <c r="AA54" s="4"/>
    </row>
    <row r="55" spans="26:27">
      <c r="Z55" s="4"/>
      <c r="AA55" s="4"/>
    </row>
    <row r="56" spans="26:27">
      <c r="Z56" s="4"/>
      <c r="AA56" s="4"/>
    </row>
    <row r="57" spans="26:27">
      <c r="Z57" s="4"/>
      <c r="AA57" s="4"/>
    </row>
    <row r="58" spans="26:27">
      <c r="Z58" s="4"/>
      <c r="AA58" s="4"/>
    </row>
    <row r="59" spans="26:27">
      <c r="Z59" s="4"/>
      <c r="AA59" s="4"/>
    </row>
    <row r="60" spans="26:27">
      <c r="Z60" s="4"/>
      <c r="AA60" s="4"/>
    </row>
    <row r="61" spans="26:27">
      <c r="Z61" s="4"/>
      <c r="AA61" s="4"/>
    </row>
    <row r="62" spans="26:27">
      <c r="Z62" s="4"/>
      <c r="AA62" s="4"/>
    </row>
    <row r="63" spans="26:27">
      <c r="Z63" s="4"/>
      <c r="AA63" s="4"/>
    </row>
    <row r="64" spans="26:27">
      <c r="Z64" s="4"/>
      <c r="AA64" s="4"/>
    </row>
    <row r="65" spans="26:27">
      <c r="Z65" s="4"/>
      <c r="AA65" s="4"/>
    </row>
    <row r="66" spans="26:27">
      <c r="Z66" s="4"/>
      <c r="AA66" s="4"/>
    </row>
    <row r="67" spans="26:27">
      <c r="Z67" s="4"/>
      <c r="AA67" s="4"/>
    </row>
    <row r="68" spans="26:27">
      <c r="Z68" s="4"/>
      <c r="AA68" s="4"/>
    </row>
    <row r="69" spans="26:27">
      <c r="Z69" s="4"/>
      <c r="AA69" s="4"/>
    </row>
    <row r="70" spans="26:27">
      <c r="Z70" s="4"/>
      <c r="AA70" s="4"/>
    </row>
    <row r="71" spans="26:27">
      <c r="Z71" s="4"/>
      <c r="AA71" s="4"/>
    </row>
    <row r="72" spans="26:27">
      <c r="Z72" s="4"/>
      <c r="AA72" s="4"/>
    </row>
    <row r="73" spans="26:27">
      <c r="Z73" s="4"/>
      <c r="AA73" s="4"/>
    </row>
    <row r="74" spans="26:27">
      <c r="Z74" s="4"/>
      <c r="AA74" s="4"/>
    </row>
    <row r="75" spans="26:27">
      <c r="Z75" s="4"/>
      <c r="AA75" s="4"/>
    </row>
    <row r="76" spans="26:27">
      <c r="Z76" s="4"/>
      <c r="AA76" s="4"/>
    </row>
    <row r="77" spans="26:27">
      <c r="Z77" s="4"/>
      <c r="AA77" s="4"/>
    </row>
    <row r="78" spans="26:27">
      <c r="Z78" s="4"/>
      <c r="AA78" s="4"/>
    </row>
    <row r="79" spans="26:27">
      <c r="Z79" s="4"/>
      <c r="AA79" s="4"/>
    </row>
    <row r="80" spans="26:27">
      <c r="Z80" s="4"/>
      <c r="AA80" s="4"/>
    </row>
    <row r="81" spans="26:27">
      <c r="Z81" s="4"/>
      <c r="AA81" s="4"/>
    </row>
    <row r="82" spans="26:27">
      <c r="Z82" s="4"/>
      <c r="AA82" s="4"/>
    </row>
    <row r="83" spans="26:27">
      <c r="Z83" s="4"/>
      <c r="AA83" s="4"/>
    </row>
    <row r="84" spans="26:27">
      <c r="Z84" s="4"/>
      <c r="AA84" s="4"/>
    </row>
    <row r="85" spans="26:27">
      <c r="Z85" s="4"/>
      <c r="AA85" s="4"/>
    </row>
    <row r="86" spans="26:27">
      <c r="Z86" s="4"/>
      <c r="AA86" s="4"/>
    </row>
    <row r="87" spans="26:27">
      <c r="Z87" s="4"/>
      <c r="AA87" s="4"/>
    </row>
    <row r="88" spans="26:27">
      <c r="Z88" s="4"/>
      <c r="AA88" s="4"/>
    </row>
    <row r="89" spans="26:27">
      <c r="Z89" s="4"/>
      <c r="AA89" s="4"/>
    </row>
    <row r="90" spans="26:27">
      <c r="Z90" s="4"/>
      <c r="AA90" s="4"/>
    </row>
    <row r="91" spans="26:27">
      <c r="Z91" s="4"/>
      <c r="AA91" s="4"/>
    </row>
    <row r="92" spans="26:27">
      <c r="Z92" s="4"/>
      <c r="AA92" s="4"/>
    </row>
    <row r="93" spans="26:27">
      <c r="Z93" s="4"/>
      <c r="AA93" s="4"/>
    </row>
    <row r="94" spans="26:27">
      <c r="Z94" s="4"/>
      <c r="AA94" s="4"/>
    </row>
    <row r="95" spans="26:27">
      <c r="Z95" s="4"/>
      <c r="AA95" s="4"/>
    </row>
    <row r="96" spans="26:27">
      <c r="Z96" s="4"/>
      <c r="AA96" s="4"/>
    </row>
    <row r="97" spans="26:27">
      <c r="Z97" s="4"/>
      <c r="AA97" s="4"/>
    </row>
    <row r="98" spans="26:27">
      <c r="Z98" s="4"/>
      <c r="AA98" s="4"/>
    </row>
    <row r="99" spans="26:27">
      <c r="Z99" s="4"/>
      <c r="AA99" s="4"/>
    </row>
    <row r="100" spans="26:27">
      <c r="Z100" s="4"/>
      <c r="AA100" s="4"/>
    </row>
    <row r="101" spans="26:27">
      <c r="Z101" s="4"/>
      <c r="AA101" s="4"/>
    </row>
    <row r="102" spans="26:27">
      <c r="Z102" s="4"/>
      <c r="AA102" s="4"/>
    </row>
    <row r="103" spans="26:27">
      <c r="Z103" s="4"/>
      <c r="AA103" s="4"/>
    </row>
    <row r="104" spans="26:27">
      <c r="Z104" s="4"/>
      <c r="AA104" s="4"/>
    </row>
    <row r="105" spans="26:27">
      <c r="Z105" s="4"/>
      <c r="AA105" s="4"/>
    </row>
    <row r="106" spans="26:27">
      <c r="Z106" s="4"/>
      <c r="AA106" s="4"/>
    </row>
    <row r="107" spans="26:27">
      <c r="Z107" s="4"/>
      <c r="AA107" s="4"/>
    </row>
    <row r="108" spans="26:27">
      <c r="Z108" s="4"/>
      <c r="AA108" s="4"/>
    </row>
    <row r="109" spans="26:27">
      <c r="Z109" s="4"/>
      <c r="AA109" s="4"/>
    </row>
    <row r="110" spans="26:27">
      <c r="Z110" s="4"/>
      <c r="AA110" s="4"/>
    </row>
    <row r="111" spans="26:27">
      <c r="Z111" s="4"/>
      <c r="AA111" s="4"/>
    </row>
    <row r="112" spans="26:27">
      <c r="Z112" s="4"/>
      <c r="AA112" s="4"/>
    </row>
    <row r="113" spans="26:27">
      <c r="Z113" s="4"/>
      <c r="AA113" s="4"/>
    </row>
    <row r="114" spans="26:27">
      <c r="Z114" s="4"/>
      <c r="AA114" s="4"/>
    </row>
    <row r="115" spans="26:27">
      <c r="Z115" s="4"/>
      <c r="AA115" s="4"/>
    </row>
    <row r="116" spans="26:27">
      <c r="Z116" s="4"/>
      <c r="AA116" s="4"/>
    </row>
    <row r="117" spans="26:27">
      <c r="Z117" s="4"/>
      <c r="AA117" s="4"/>
    </row>
    <row r="118" spans="26:27">
      <c r="Z118" s="4"/>
      <c r="AA118" s="4"/>
    </row>
    <row r="119" spans="26:27">
      <c r="Z119" s="4"/>
      <c r="AA119" s="4"/>
    </row>
    <row r="120" spans="26:27">
      <c r="Z120" s="4"/>
      <c r="AA120" s="4"/>
    </row>
    <row r="121" spans="26:27">
      <c r="Z121" s="4"/>
      <c r="AA121" s="4"/>
    </row>
    <row r="122" spans="26:27">
      <c r="Z122" s="4"/>
      <c r="AA122" s="4"/>
    </row>
    <row r="123" spans="26:27">
      <c r="Z123" s="4"/>
      <c r="AA123" s="4"/>
    </row>
    <row r="124" spans="26:27">
      <c r="Z124" s="4"/>
      <c r="AA124" s="4"/>
    </row>
    <row r="125" spans="26:27">
      <c r="Z125" s="4"/>
      <c r="AA125" s="4"/>
    </row>
    <row r="126" spans="26:27">
      <c r="Z126" s="4"/>
      <c r="AA126" s="4"/>
    </row>
    <row r="127" spans="26:27">
      <c r="Z127" s="4"/>
      <c r="AA127" s="4"/>
    </row>
    <row r="128" spans="26:27">
      <c r="Z128" s="4"/>
      <c r="AA128" s="4"/>
    </row>
    <row r="129" spans="26:27">
      <c r="Z129" s="4"/>
      <c r="AA129" s="4"/>
    </row>
    <row r="130" spans="26:27">
      <c r="Z130" s="4"/>
      <c r="AA130" s="4"/>
    </row>
    <row r="131" spans="26:27">
      <c r="Z131" s="4"/>
      <c r="AA131" s="4"/>
    </row>
    <row r="132" spans="26:27">
      <c r="Z132" s="4"/>
      <c r="AA132" s="4"/>
    </row>
    <row r="133" spans="26:27">
      <c r="Z133" s="4"/>
      <c r="AA133" s="4"/>
    </row>
    <row r="134" spans="26:27">
      <c r="Z134" s="4"/>
      <c r="AA134" s="4"/>
    </row>
    <row r="135" spans="26:27">
      <c r="Z135" s="4"/>
      <c r="AA135" s="4"/>
    </row>
    <row r="136" spans="26:27">
      <c r="Z136" s="4"/>
      <c r="AA136" s="4"/>
    </row>
    <row r="137" spans="26:27">
      <c r="Z137" s="4"/>
      <c r="AA137" s="4"/>
    </row>
    <row r="138" spans="26:27">
      <c r="Z138" s="4"/>
      <c r="AA138" s="4"/>
    </row>
    <row r="139" spans="26:27">
      <c r="Z139" s="4"/>
      <c r="AA139" s="4"/>
    </row>
    <row r="140" spans="26:27">
      <c r="Z140" s="4"/>
      <c r="AA140" s="4"/>
    </row>
    <row r="141" spans="26:27">
      <c r="Z141" s="4"/>
      <c r="AA141" s="4"/>
    </row>
    <row r="142" spans="26:27">
      <c r="Z142" s="4"/>
      <c r="AA142" s="4"/>
    </row>
    <row r="143" spans="26:27">
      <c r="Z143" s="4"/>
      <c r="AA143" s="4"/>
    </row>
    <row r="144" spans="26:27">
      <c r="Z144" s="4"/>
      <c r="AA144" s="4"/>
    </row>
    <row r="145" spans="26:27">
      <c r="Z145" s="4"/>
      <c r="AA145" s="4"/>
    </row>
    <row r="146" spans="26:27">
      <c r="Z146" s="4"/>
      <c r="AA146" s="4"/>
    </row>
    <row r="147" spans="26:27">
      <c r="Z147" s="4"/>
      <c r="AA147" s="4"/>
    </row>
    <row r="148" spans="26:27">
      <c r="Z148" s="4"/>
      <c r="AA148" s="4"/>
    </row>
    <row r="149" spans="26:27">
      <c r="Z149" s="4"/>
      <c r="AA149" s="4"/>
    </row>
    <row r="150" spans="26:27">
      <c r="Z150" s="4"/>
      <c r="AA150" s="4"/>
    </row>
    <row r="151" spans="26:27">
      <c r="Z151" s="4"/>
      <c r="AA151" s="4"/>
    </row>
    <row r="152" spans="26:27">
      <c r="Z152" s="4"/>
      <c r="AA152" s="4"/>
    </row>
    <row r="153" spans="26:27">
      <c r="Z153" s="4"/>
      <c r="AA153" s="4"/>
    </row>
    <row r="154" spans="26:27">
      <c r="Z154" s="4"/>
      <c r="AA154" s="4"/>
    </row>
    <row r="155" spans="26:27">
      <c r="Z155" s="4"/>
      <c r="AA155" s="4"/>
    </row>
    <row r="156" spans="26:27">
      <c r="Z156" s="4"/>
      <c r="AA156" s="4"/>
    </row>
    <row r="157" spans="26:27">
      <c r="Z157" s="4"/>
      <c r="AA157" s="4"/>
    </row>
    <row r="158" spans="26:27">
      <c r="Z158" s="4"/>
      <c r="AA158" s="4"/>
    </row>
    <row r="159" spans="26:27">
      <c r="Z159" s="4"/>
      <c r="AA159" s="4"/>
    </row>
    <row r="160" spans="26:27">
      <c r="Z160" s="4"/>
      <c r="AA160" s="4"/>
    </row>
    <row r="161" spans="26:27">
      <c r="Z161" s="4"/>
      <c r="AA161" s="4"/>
    </row>
    <row r="162" spans="26:27">
      <c r="Z162" s="4"/>
      <c r="AA162" s="4"/>
    </row>
    <row r="163" spans="26:27">
      <c r="Z163" s="4"/>
      <c r="AA163" s="4"/>
    </row>
    <row r="164" spans="26:27">
      <c r="Z164" s="4"/>
      <c r="AA164" s="4"/>
    </row>
    <row r="165" spans="26:27">
      <c r="Z165" s="4"/>
      <c r="AA165" s="4"/>
    </row>
    <row r="166" spans="26:27">
      <c r="Z166" s="4"/>
      <c r="AA166" s="4"/>
    </row>
    <row r="167" spans="26:27">
      <c r="Z167" s="4"/>
      <c r="AA167" s="4"/>
    </row>
    <row r="168" spans="26:27">
      <c r="Z168" s="4"/>
      <c r="AA168" s="4"/>
    </row>
    <row r="169" spans="26:27">
      <c r="Z169" s="4"/>
      <c r="AA169" s="4"/>
    </row>
    <row r="170" spans="26:27">
      <c r="Z170" s="4"/>
      <c r="AA170" s="4"/>
    </row>
    <row r="171" spans="26:27">
      <c r="Z171" s="4"/>
      <c r="AA171" s="4"/>
    </row>
    <row r="172" spans="26:27">
      <c r="Z172" s="4"/>
      <c r="AA172" s="4"/>
    </row>
    <row r="173" spans="26:27">
      <c r="Z173" s="4"/>
      <c r="AA173" s="4"/>
    </row>
    <row r="174" spans="26:27">
      <c r="Z174" s="4"/>
      <c r="AA174" s="4"/>
    </row>
    <row r="175" spans="26:27">
      <c r="Z175" s="4"/>
      <c r="AA175" s="4"/>
    </row>
    <row r="176" spans="26:27">
      <c r="Z176" s="4"/>
      <c r="AA176" s="4"/>
    </row>
    <row r="177" spans="26:27">
      <c r="Z177" s="4"/>
      <c r="AA177" s="4"/>
    </row>
    <row r="178" spans="26:27">
      <c r="Z178" s="4"/>
      <c r="AA178" s="4"/>
    </row>
    <row r="179" spans="26:27">
      <c r="Z179" s="4"/>
      <c r="AA179" s="4"/>
    </row>
    <row r="180" spans="26:27">
      <c r="Z180" s="4"/>
      <c r="AA180" s="4"/>
    </row>
    <row r="181" spans="26:27">
      <c r="Z181" s="4"/>
      <c r="AA181" s="4"/>
    </row>
    <row r="182" spans="26:27">
      <c r="Z182" s="4"/>
      <c r="AA182" s="4"/>
    </row>
    <row r="183" spans="26:27">
      <c r="Z183" s="4"/>
      <c r="AA183" s="4"/>
    </row>
    <row r="184" spans="26:27">
      <c r="Z184" s="4"/>
      <c r="AA184" s="4"/>
    </row>
    <row r="185" spans="26:27">
      <c r="Z185" s="4"/>
      <c r="AA185" s="4"/>
    </row>
    <row r="186" spans="26:27">
      <c r="Z186" s="4"/>
      <c r="AA186" s="4"/>
    </row>
    <row r="187" spans="26:27">
      <c r="Z187" s="4"/>
      <c r="AA187" s="4"/>
    </row>
    <row r="188" spans="26:27">
      <c r="Z188" s="4"/>
      <c r="AA188" s="4"/>
    </row>
    <row r="189" spans="26:27">
      <c r="Z189" s="4"/>
      <c r="AA189" s="4"/>
    </row>
    <row r="190" spans="26:27">
      <c r="Z190" s="4"/>
      <c r="AA190" s="4"/>
    </row>
    <row r="191" spans="26:27">
      <c r="Z191" s="4"/>
      <c r="AA191" s="4"/>
    </row>
    <row r="192" spans="26:27">
      <c r="Z192" s="4"/>
      <c r="AA192" s="4"/>
    </row>
    <row r="193" spans="26:27">
      <c r="Z193" s="4"/>
      <c r="AA193" s="4"/>
    </row>
    <row r="194" spans="26:27">
      <c r="Z194" s="4"/>
      <c r="AA194" s="4"/>
    </row>
    <row r="195" spans="26:27">
      <c r="Z195" s="4"/>
      <c r="AA195" s="4"/>
    </row>
    <row r="196" spans="26:27">
      <c r="Z196" s="4"/>
      <c r="AA196" s="4"/>
    </row>
    <row r="197" spans="26:27">
      <c r="Z197" s="4"/>
      <c r="AA197" s="4"/>
    </row>
    <row r="198" spans="26:27">
      <c r="Z198" s="4"/>
      <c r="AA198" s="4"/>
    </row>
    <row r="199" spans="26:27">
      <c r="Z199" s="4"/>
      <c r="AA199" s="4"/>
    </row>
    <row r="200" spans="26:27">
      <c r="Z200" s="4"/>
      <c r="AA200" s="4"/>
    </row>
    <row r="201" spans="26:27">
      <c r="Z201" s="4"/>
      <c r="AA201" s="4"/>
    </row>
    <row r="202" spans="26:27">
      <c r="Z202" s="4"/>
      <c r="AA202" s="4"/>
    </row>
    <row r="203" spans="26:27">
      <c r="Z203" s="4"/>
      <c r="AA203" s="4"/>
    </row>
    <row r="204" spans="26:27">
      <c r="Z204" s="4"/>
      <c r="AA204" s="4"/>
    </row>
    <row r="205" spans="26:27">
      <c r="Z205" s="4"/>
      <c r="AA205" s="4"/>
    </row>
    <row r="206" spans="26:27">
      <c r="Z206" s="4"/>
      <c r="AA206" s="4"/>
    </row>
    <row r="207" spans="26:27">
      <c r="Z207" s="4"/>
      <c r="AA207" s="4"/>
    </row>
    <row r="208" spans="26:27">
      <c r="Z208" s="4"/>
      <c r="AA208" s="4"/>
    </row>
    <row r="209" spans="26:27">
      <c r="Z209" s="4"/>
      <c r="AA209" s="4"/>
    </row>
    <row r="210" spans="26:27">
      <c r="Z210" s="4"/>
      <c r="AA210" s="4"/>
    </row>
    <row r="211" spans="26:27">
      <c r="Z211" s="4"/>
      <c r="AA211" s="4"/>
    </row>
    <row r="212" spans="26:27">
      <c r="Z212" s="4"/>
      <c r="AA212" s="4"/>
    </row>
    <row r="213" spans="26:27">
      <c r="Z213" s="4"/>
      <c r="AA213" s="4"/>
    </row>
    <row r="214" spans="26:27">
      <c r="Z214" s="4"/>
      <c r="AA214" s="4"/>
    </row>
    <row r="215" spans="26:27">
      <c r="Z215" s="4"/>
      <c r="AA215" s="4"/>
    </row>
    <row r="216" spans="26:27">
      <c r="Z216" s="4"/>
      <c r="AA216" s="4"/>
    </row>
    <row r="217" spans="26:27">
      <c r="Z217" s="4"/>
      <c r="AA217" s="4"/>
    </row>
    <row r="218" spans="26:27">
      <c r="Z218" s="4"/>
      <c r="AA218" s="4"/>
    </row>
    <row r="219" spans="26:27">
      <c r="Z219" s="4"/>
      <c r="AA219" s="4"/>
    </row>
    <row r="220" spans="26:27">
      <c r="Z220" s="4"/>
      <c r="AA220" s="4"/>
    </row>
    <row r="221" spans="26:27">
      <c r="Z221" s="4"/>
      <c r="AA221" s="4"/>
    </row>
    <row r="222" spans="26:27">
      <c r="Z222" s="4"/>
      <c r="AA222" s="4"/>
    </row>
    <row r="223" spans="26:27">
      <c r="Z223" s="4"/>
      <c r="AA223" s="4"/>
    </row>
    <row r="224" spans="26:27">
      <c r="Z224" s="4"/>
      <c r="AA224" s="4"/>
    </row>
    <row r="225" spans="26:27">
      <c r="Z225" s="4"/>
      <c r="AA225" s="4"/>
    </row>
    <row r="226" spans="26:27">
      <c r="Z226" s="4"/>
      <c r="AA226" s="4"/>
    </row>
    <row r="227" spans="26:27">
      <c r="Z227" s="4"/>
      <c r="AA227" s="4"/>
    </row>
    <row r="228" spans="26:27">
      <c r="Z228" s="4"/>
      <c r="AA228" s="4"/>
    </row>
    <row r="229" spans="26:27">
      <c r="Z229" s="4"/>
      <c r="AA229" s="4"/>
    </row>
    <row r="230" spans="26:27">
      <c r="Z230" s="4"/>
      <c r="AA230" s="4"/>
    </row>
    <row r="231" spans="26:27">
      <c r="Z231" s="4"/>
      <c r="AA231" s="4"/>
    </row>
    <row r="232" spans="26:27">
      <c r="Z232" s="4"/>
      <c r="AA232" s="4"/>
    </row>
    <row r="233" spans="26:27">
      <c r="Z233" s="4"/>
      <c r="AA233" s="4"/>
    </row>
    <row r="234" spans="26:27">
      <c r="Z234" s="4"/>
      <c r="AA234" s="4"/>
    </row>
    <row r="235" spans="26:27">
      <c r="Z235" s="4"/>
      <c r="AA235" s="4"/>
    </row>
    <row r="236" spans="26:27">
      <c r="Z236" s="4"/>
      <c r="AA236" s="4"/>
    </row>
    <row r="237" spans="26:27">
      <c r="Z237" s="4"/>
      <c r="AA237" s="4"/>
    </row>
    <row r="238" spans="26:27">
      <c r="Z238" s="4"/>
      <c r="AA238" s="4"/>
    </row>
    <row r="239" spans="26:27">
      <c r="Z239" s="4"/>
      <c r="AA239" s="4"/>
    </row>
    <row r="240" spans="26:27">
      <c r="Z240" s="4"/>
      <c r="AA240" s="4"/>
    </row>
    <row r="241" spans="26:27">
      <c r="Z241" s="4"/>
      <c r="AA241" s="4"/>
    </row>
    <row r="242" spans="26:27">
      <c r="Z242" s="4"/>
      <c r="AA242" s="4"/>
    </row>
    <row r="243" spans="26:27">
      <c r="Z243" s="4"/>
      <c r="AA243" s="4"/>
    </row>
    <row r="244" spans="26:27">
      <c r="Z244" s="4"/>
      <c r="AA244" s="4"/>
    </row>
    <row r="245" spans="26:27">
      <c r="Z245" s="4"/>
      <c r="AA245" s="4"/>
    </row>
    <row r="246" spans="26:27">
      <c r="Z246" s="4"/>
      <c r="AA246" s="4"/>
    </row>
    <row r="247" spans="26:27">
      <c r="Z247" s="4"/>
      <c r="AA247" s="4"/>
    </row>
    <row r="248" spans="26:27">
      <c r="Z248" s="4"/>
      <c r="AA248" s="4"/>
    </row>
    <row r="249" spans="26:27">
      <c r="Z249" s="4"/>
      <c r="AA249" s="4"/>
    </row>
    <row r="250" spans="26:27">
      <c r="Z250" s="4"/>
      <c r="AA250" s="4"/>
    </row>
    <row r="251" spans="26:27">
      <c r="Z251" s="4"/>
      <c r="AA251" s="4"/>
    </row>
    <row r="252" spans="26:27">
      <c r="Z252" s="4"/>
      <c r="AA252" s="4"/>
    </row>
    <row r="253" spans="26:27">
      <c r="Z253" s="4"/>
      <c r="AA253" s="4"/>
    </row>
    <row r="254" spans="26:27">
      <c r="Z254" s="4"/>
      <c r="AA254" s="4"/>
    </row>
    <row r="255" spans="26:27">
      <c r="Z255" s="4"/>
      <c r="AA255" s="4"/>
    </row>
    <row r="256" spans="26:27">
      <c r="Z256" s="4"/>
      <c r="AA256" s="4"/>
    </row>
    <row r="257" spans="26:27">
      <c r="Z257" s="4"/>
      <c r="AA257" s="4"/>
    </row>
    <row r="258" spans="26:27">
      <c r="Z258" s="4"/>
      <c r="AA258" s="4"/>
    </row>
    <row r="259" spans="26:27">
      <c r="Z259" s="4"/>
      <c r="AA259" s="4"/>
    </row>
    <row r="260" spans="26:27">
      <c r="Z260" s="4"/>
      <c r="AA260" s="4"/>
    </row>
    <row r="261" spans="26:27">
      <c r="Z261" s="4"/>
      <c r="AA261" s="4"/>
    </row>
    <row r="262" spans="26:27">
      <c r="Z262" s="4"/>
      <c r="AA262" s="4"/>
    </row>
    <row r="263" spans="26:27">
      <c r="Z263" s="4"/>
      <c r="AA263" s="4"/>
    </row>
    <row r="264" spans="26:27">
      <c r="Z264" s="4"/>
      <c r="AA264" s="4"/>
    </row>
    <row r="265" spans="26:27">
      <c r="Z265" s="4"/>
      <c r="AA265" s="4"/>
    </row>
    <row r="266" spans="26:27">
      <c r="Z266" s="4"/>
      <c r="AA266" s="4"/>
    </row>
    <row r="267" spans="26:27">
      <c r="Z267" s="4"/>
      <c r="AA267" s="4"/>
    </row>
    <row r="268" spans="26:27">
      <c r="Z268" s="4"/>
      <c r="AA268" s="4"/>
    </row>
    <row r="269" spans="26:27">
      <c r="Z269" s="4"/>
      <c r="AA269" s="4"/>
    </row>
    <row r="270" spans="26:27">
      <c r="Z270" s="4"/>
      <c r="AA270" s="4"/>
    </row>
    <row r="271" spans="26:27">
      <c r="Z271" s="4"/>
      <c r="AA271" s="4"/>
    </row>
    <row r="272" spans="26:27">
      <c r="Z272" s="4"/>
      <c r="AA272" s="4"/>
    </row>
    <row r="273" spans="26:27">
      <c r="Z273" s="4"/>
      <c r="AA273" s="4"/>
    </row>
    <row r="274" spans="26:27">
      <c r="Z274" s="4"/>
      <c r="AA274" s="4"/>
    </row>
    <row r="275" spans="26:27">
      <c r="Z275" s="4"/>
      <c r="AA275" s="4"/>
    </row>
    <row r="276" spans="26:27">
      <c r="Z276" s="4"/>
      <c r="AA276" s="4"/>
    </row>
    <row r="277" spans="26:27">
      <c r="Z277" s="4"/>
      <c r="AA277" s="4"/>
    </row>
    <row r="278" spans="26:27">
      <c r="Z278" s="4"/>
      <c r="AA278" s="4"/>
    </row>
    <row r="279" spans="26:27">
      <c r="Z279" s="4"/>
      <c r="AA279" s="4"/>
    </row>
    <row r="280" spans="26:27">
      <c r="Z280" s="4"/>
      <c r="AA280" s="4"/>
    </row>
    <row r="281" spans="26:27">
      <c r="Z281" s="4"/>
      <c r="AA281" s="4"/>
    </row>
    <row r="282" spans="26:27">
      <c r="Z282" s="4"/>
      <c r="AA282" s="4"/>
    </row>
    <row r="283" spans="26:27">
      <c r="Z283" s="4"/>
      <c r="AA283" s="4"/>
    </row>
    <row r="284" spans="26:27">
      <c r="Z284" s="4"/>
      <c r="AA284" s="4"/>
    </row>
    <row r="285" spans="26:27">
      <c r="Z285" s="4"/>
      <c r="AA285" s="4"/>
    </row>
    <row r="286" spans="26:27">
      <c r="Z286" s="4"/>
      <c r="AA286" s="4"/>
    </row>
    <row r="287" spans="26:27">
      <c r="Z287" s="4"/>
      <c r="AA287" s="4"/>
    </row>
    <row r="288" spans="26:27">
      <c r="Z288" s="4"/>
      <c r="AA288" s="4"/>
    </row>
    <row r="289" spans="26:27">
      <c r="Z289" s="4"/>
      <c r="AA289" s="4"/>
    </row>
    <row r="290" spans="26:27">
      <c r="Z290" s="4"/>
      <c r="AA290" s="4"/>
    </row>
    <row r="291" spans="26:27">
      <c r="Z291" s="4"/>
      <c r="AA291" s="4"/>
    </row>
    <row r="292" spans="26:27">
      <c r="Z292" s="4"/>
      <c r="AA292" s="4"/>
    </row>
    <row r="293" spans="26:27">
      <c r="Z293" s="4"/>
      <c r="AA293" s="4"/>
    </row>
    <row r="294" spans="26:27">
      <c r="Z294" s="4"/>
      <c r="AA294" s="4"/>
    </row>
    <row r="295" spans="26:27">
      <c r="Z295" s="4"/>
      <c r="AA295" s="4"/>
    </row>
    <row r="296" spans="26:27">
      <c r="Z296" s="4"/>
      <c r="AA296" s="4"/>
    </row>
    <row r="297" spans="26:27">
      <c r="Z297" s="4"/>
      <c r="AA297" s="4"/>
    </row>
    <row r="298" spans="26:27">
      <c r="Z298" s="4"/>
      <c r="AA298" s="4"/>
    </row>
    <row r="299" spans="26:27">
      <c r="Z299" s="4"/>
      <c r="AA299" s="4"/>
    </row>
    <row r="300" spans="26:27">
      <c r="Z300" s="4"/>
      <c r="AA300" s="4"/>
    </row>
    <row r="301" spans="26:27">
      <c r="Z301" s="4"/>
      <c r="AA301" s="4"/>
    </row>
    <row r="302" spans="26:27">
      <c r="Z302" s="4"/>
      <c r="AA302" s="4"/>
    </row>
    <row r="303" spans="26:27">
      <c r="Z303" s="4"/>
      <c r="AA303" s="4"/>
    </row>
    <row r="304" spans="26:27">
      <c r="Z304" s="4"/>
      <c r="AA304" s="4"/>
    </row>
    <row r="305" spans="26:27">
      <c r="Z305" s="4"/>
      <c r="AA305" s="4"/>
    </row>
    <row r="306" spans="26:27">
      <c r="Z306" s="4"/>
      <c r="AA306" s="4"/>
    </row>
    <row r="307" spans="26:27">
      <c r="Z307" s="4"/>
      <c r="AA307" s="4"/>
    </row>
    <row r="308" spans="26:27">
      <c r="Z308" s="4"/>
      <c r="AA308" s="4"/>
    </row>
    <row r="309" spans="26:27">
      <c r="Z309" s="4"/>
      <c r="AA309" s="4"/>
    </row>
    <row r="310" spans="26:27">
      <c r="Z310" s="4"/>
      <c r="AA310" s="4"/>
    </row>
    <row r="311" spans="26:27">
      <c r="Z311" s="4"/>
      <c r="AA311" s="4"/>
    </row>
    <row r="312" spans="26:27">
      <c r="Z312" s="4"/>
      <c r="AA312" s="4"/>
    </row>
    <row r="313" spans="26:27">
      <c r="Z313" s="4"/>
      <c r="AA313" s="4"/>
    </row>
    <row r="314" spans="26:27">
      <c r="Z314" s="4"/>
      <c r="AA314" s="4"/>
    </row>
    <row r="315" spans="26:27">
      <c r="Z315" s="4"/>
      <c r="AA315" s="4"/>
    </row>
    <row r="316" spans="26:27">
      <c r="Z316" s="4"/>
      <c r="AA316" s="4"/>
    </row>
    <row r="317" spans="26:27">
      <c r="Z317" s="4"/>
      <c r="AA317" s="4"/>
    </row>
    <row r="318" spans="26:27">
      <c r="Z318" s="4"/>
      <c r="AA318" s="4"/>
    </row>
    <row r="319" spans="26:27">
      <c r="Z319" s="4"/>
      <c r="AA319" s="4"/>
    </row>
    <row r="320" spans="26:27">
      <c r="Z320" s="4"/>
      <c r="AA320" s="4"/>
    </row>
    <row r="321" spans="26:27">
      <c r="Z321" s="4"/>
      <c r="AA321" s="4"/>
    </row>
    <row r="322" spans="26:27">
      <c r="Z322" s="4"/>
      <c r="AA322" s="4"/>
    </row>
    <row r="323" spans="26:27">
      <c r="Z323" s="4"/>
      <c r="AA323" s="4"/>
    </row>
    <row r="324" spans="26:27">
      <c r="Z324" s="4"/>
      <c r="AA324" s="4"/>
    </row>
    <row r="325" spans="26:27">
      <c r="Z325" s="4"/>
      <c r="AA325" s="4"/>
    </row>
    <row r="326" spans="26:27">
      <c r="Z326" s="4"/>
      <c r="AA326" s="4"/>
    </row>
    <row r="327" spans="26:27">
      <c r="Z327" s="4"/>
      <c r="AA327" s="4"/>
    </row>
    <row r="328" spans="26:27">
      <c r="Z328" s="4"/>
      <c r="AA328" s="4"/>
    </row>
    <row r="329" spans="26:27">
      <c r="Z329" s="4"/>
      <c r="AA329" s="4"/>
    </row>
    <row r="330" spans="26:27">
      <c r="Z330" s="4"/>
      <c r="AA330" s="4"/>
    </row>
    <row r="331" spans="26:27">
      <c r="Z331" s="4"/>
      <c r="AA331" s="4"/>
    </row>
    <row r="332" spans="26:27">
      <c r="Z332" s="4"/>
      <c r="AA332" s="4"/>
    </row>
    <row r="333" spans="26:27">
      <c r="Z333" s="4"/>
      <c r="AA333" s="4"/>
    </row>
    <row r="334" spans="26:27">
      <c r="Z334" s="4"/>
      <c r="AA334" s="4"/>
    </row>
    <row r="335" spans="26:27">
      <c r="Z335" s="4"/>
      <c r="AA335" s="4"/>
    </row>
    <row r="336" spans="26:27">
      <c r="Z336" s="4"/>
      <c r="AA336" s="4"/>
    </row>
    <row r="337" spans="26:27">
      <c r="Z337" s="4"/>
      <c r="AA337" s="4"/>
    </row>
    <row r="338" spans="26:27">
      <c r="Z338" s="4"/>
      <c r="AA338" s="4"/>
    </row>
    <row r="339" spans="26:27">
      <c r="Z339" s="4"/>
      <c r="AA339" s="4"/>
    </row>
    <row r="340" spans="26:27">
      <c r="Z340" s="4"/>
      <c r="AA340" s="4"/>
    </row>
    <row r="341" spans="26:27">
      <c r="Z341" s="4"/>
      <c r="AA341" s="4"/>
    </row>
    <row r="342" spans="26:27">
      <c r="Z342" s="4"/>
      <c r="AA342" s="4"/>
    </row>
    <row r="343" spans="26:27">
      <c r="Z343" s="4"/>
      <c r="AA343" s="4"/>
    </row>
    <row r="344" spans="26:27">
      <c r="Z344" s="4"/>
      <c r="AA344" s="4"/>
    </row>
    <row r="345" spans="26:27">
      <c r="Z345" s="4"/>
      <c r="AA345" s="4"/>
    </row>
    <row r="346" spans="26:27">
      <c r="Z346" s="4"/>
      <c r="AA346" s="4"/>
    </row>
    <row r="347" spans="26:27">
      <c r="Z347" s="4"/>
      <c r="AA347" s="4"/>
    </row>
    <row r="348" spans="26:27">
      <c r="Z348" s="4"/>
      <c r="AA348" s="4"/>
    </row>
    <row r="349" spans="26:27">
      <c r="Z349" s="4"/>
      <c r="AA349" s="4"/>
    </row>
    <row r="350" spans="26:27">
      <c r="Z350" s="4"/>
      <c r="AA350" s="4"/>
    </row>
    <row r="351" spans="26:27">
      <c r="Z351" s="4"/>
      <c r="AA351" s="4"/>
    </row>
    <row r="352" spans="26:27">
      <c r="Z352" s="4"/>
      <c r="AA352" s="4"/>
    </row>
    <row r="353" spans="26:27">
      <c r="Z353" s="4"/>
      <c r="AA353" s="4"/>
    </row>
    <row r="354" spans="26:27">
      <c r="Z354" s="4"/>
      <c r="AA354" s="4"/>
    </row>
    <row r="355" spans="26:27">
      <c r="Z355" s="4"/>
      <c r="AA355" s="4"/>
    </row>
    <row r="356" spans="26:27">
      <c r="Z356" s="4"/>
      <c r="AA356" s="4"/>
    </row>
    <row r="357" spans="26:27">
      <c r="Z357" s="4"/>
      <c r="AA357" s="4"/>
    </row>
    <row r="358" spans="26:27">
      <c r="Z358" s="4"/>
      <c r="AA358" s="4"/>
    </row>
    <row r="359" spans="26:27">
      <c r="Z359" s="4"/>
      <c r="AA359" s="4"/>
    </row>
    <row r="360" spans="26:27">
      <c r="Z360" s="4"/>
      <c r="AA360" s="4"/>
    </row>
    <row r="361" spans="26:27">
      <c r="Z361" s="4"/>
      <c r="AA361" s="4"/>
    </row>
    <row r="362" spans="26:27">
      <c r="Z362" s="4"/>
      <c r="AA362" s="4"/>
    </row>
    <row r="363" spans="26:27">
      <c r="Z363" s="4"/>
      <c r="AA363" s="4"/>
    </row>
    <row r="364" spans="26:27">
      <c r="Z364" s="4"/>
      <c r="AA364" s="4"/>
    </row>
    <row r="365" spans="26:27">
      <c r="Z365" s="4"/>
      <c r="AA365" s="4"/>
    </row>
    <row r="366" spans="26:27">
      <c r="Z366" s="4"/>
      <c r="AA366" s="4"/>
    </row>
    <row r="367" spans="26:27">
      <c r="Z367" s="4"/>
      <c r="AA367" s="4"/>
    </row>
    <row r="368" spans="26:27">
      <c r="Z368" s="4"/>
      <c r="AA368" s="4"/>
    </row>
    <row r="369" spans="26:27">
      <c r="Z369" s="4"/>
      <c r="AA369" s="4"/>
    </row>
    <row r="370" spans="26:27">
      <c r="Z370" s="4"/>
      <c r="AA370" s="4"/>
    </row>
    <row r="371" spans="26:27">
      <c r="Z371" s="4"/>
      <c r="AA371" s="4"/>
    </row>
    <row r="372" spans="26:27">
      <c r="Z372" s="4"/>
      <c r="AA372" s="4"/>
    </row>
    <row r="373" spans="26:27">
      <c r="Z373" s="4"/>
      <c r="AA373" s="4"/>
    </row>
    <row r="374" spans="26:27">
      <c r="Z374" s="4"/>
      <c r="AA374" s="4"/>
    </row>
    <row r="375" spans="26:27">
      <c r="Z375" s="4"/>
      <c r="AA375" s="4"/>
    </row>
    <row r="376" spans="26:27">
      <c r="Z376" s="4"/>
      <c r="AA376" s="4"/>
    </row>
    <row r="377" spans="26:27">
      <c r="Z377" s="4"/>
      <c r="AA377" s="4"/>
    </row>
    <row r="378" spans="26:27">
      <c r="Z378" s="4"/>
      <c r="AA378" s="4"/>
    </row>
    <row r="379" spans="26:27">
      <c r="Z379" s="4"/>
      <c r="AA379" s="4"/>
    </row>
    <row r="380" spans="26:27">
      <c r="Z380" s="4"/>
      <c r="AA380" s="4"/>
    </row>
    <row r="381" spans="26:27">
      <c r="Z381" s="4"/>
      <c r="AA381" s="4"/>
    </row>
    <row r="382" spans="26:27">
      <c r="Z382" s="4"/>
      <c r="AA382" s="4"/>
    </row>
  </sheetData>
  <mergeCells count="12">
    <mergeCell ref="A8:D8"/>
    <mergeCell ref="G1:G2"/>
    <mergeCell ref="H1:I1"/>
    <mergeCell ref="J1:K1"/>
    <mergeCell ref="L1:L2"/>
    <mergeCell ref="G7:L8"/>
    <mergeCell ref="A30:D30"/>
    <mergeCell ref="G23:G24"/>
    <mergeCell ref="H23:I23"/>
    <mergeCell ref="J23:K23"/>
    <mergeCell ref="L23:L24"/>
    <mergeCell ref="G29:L3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C8362-32B2-461C-9F9A-D54BAA6F4EC7}">
  <dimension ref="A1:H23"/>
  <sheetViews>
    <sheetView workbookViewId="0"/>
  </sheetViews>
  <sheetFormatPr defaultColWidth="11.42578125" defaultRowHeight="14.45"/>
  <cols>
    <col min="1" max="1" width="15.28515625" style="25" bestFit="1" customWidth="1"/>
    <col min="2" max="2" width="18.28515625" style="25" bestFit="1" customWidth="1"/>
    <col min="3" max="4" width="30.28515625" style="25" bestFit="1" customWidth="1"/>
    <col min="5" max="9" width="11.42578125" style="25"/>
    <col min="10" max="10" width="12.7109375" style="25" bestFit="1" customWidth="1"/>
    <col min="11" max="16384" width="11.42578125" style="25"/>
  </cols>
  <sheetData>
    <row r="1" spans="1:8">
      <c r="A1" s="24" t="s">
        <v>56</v>
      </c>
      <c r="B1" s="24" t="s">
        <v>57</v>
      </c>
      <c r="C1" s="24" t="s">
        <v>58</v>
      </c>
      <c r="D1" s="24" t="s">
        <v>59</v>
      </c>
    </row>
    <row r="2" spans="1:8">
      <c r="A2" s="26" t="s">
        <v>60</v>
      </c>
      <c r="B2" s="26" t="s">
        <v>61</v>
      </c>
      <c r="C2" s="26" t="s">
        <v>62</v>
      </c>
      <c r="D2" s="26" t="s">
        <v>63</v>
      </c>
    </row>
    <row r="3" spans="1:8">
      <c r="A3" s="26" t="s">
        <v>64</v>
      </c>
      <c r="B3" s="26" t="s">
        <v>65</v>
      </c>
      <c r="C3" s="26" t="s">
        <v>66</v>
      </c>
      <c r="D3" s="26" t="s">
        <v>67</v>
      </c>
    </row>
    <row r="4" spans="1:8">
      <c r="A4" s="26" t="s">
        <v>68</v>
      </c>
      <c r="B4" s="26" t="s">
        <v>69</v>
      </c>
      <c r="C4" s="26" t="s">
        <v>70</v>
      </c>
      <c r="D4" s="26" t="s">
        <v>71</v>
      </c>
    </row>
    <row r="5" spans="1:8">
      <c r="A5" s="26" t="s">
        <v>72</v>
      </c>
      <c r="B5" s="26" t="s">
        <v>73</v>
      </c>
      <c r="C5" s="26" t="s">
        <v>74</v>
      </c>
      <c r="D5" s="26" t="s">
        <v>75</v>
      </c>
    </row>
    <row r="6" spans="1:8">
      <c r="A6" s="26" t="s">
        <v>76</v>
      </c>
      <c r="B6" s="26" t="s">
        <v>77</v>
      </c>
      <c r="C6" s="26" t="s">
        <v>78</v>
      </c>
      <c r="D6" s="26" t="s">
        <v>79</v>
      </c>
    </row>
    <row r="7" spans="1:8">
      <c r="A7" s="26" t="s">
        <v>80</v>
      </c>
      <c r="B7" s="26" t="s">
        <v>65</v>
      </c>
      <c r="C7" s="26" t="s">
        <v>66</v>
      </c>
      <c r="D7" s="26" t="s">
        <v>67</v>
      </c>
    </row>
    <row r="8" spans="1:8">
      <c r="A8" s="26" t="s">
        <v>81</v>
      </c>
      <c r="B8" s="26" t="s">
        <v>73</v>
      </c>
      <c r="C8" s="26" t="s">
        <v>74</v>
      </c>
      <c r="D8" s="26" t="s">
        <v>75</v>
      </c>
    </row>
    <row r="9" spans="1:8">
      <c r="A9" s="26" t="s">
        <v>82</v>
      </c>
      <c r="B9" s="26" t="s">
        <v>83</v>
      </c>
      <c r="C9" s="26" t="s">
        <v>84</v>
      </c>
      <c r="D9" s="26" t="s">
        <v>85</v>
      </c>
    </row>
    <row r="10" spans="1:8">
      <c r="A10" s="26" t="s">
        <v>86</v>
      </c>
      <c r="B10" s="26" t="s">
        <v>83</v>
      </c>
      <c r="C10" s="26" t="s">
        <v>84</v>
      </c>
      <c r="D10" s="26" t="s">
        <v>85</v>
      </c>
    </row>
    <row r="11" spans="1:8">
      <c r="A11" s="26" t="s">
        <v>87</v>
      </c>
      <c r="B11" s="26" t="s">
        <v>88</v>
      </c>
      <c r="C11" s="26" t="s">
        <v>89</v>
      </c>
      <c r="D11" s="26" t="s">
        <v>79</v>
      </c>
    </row>
    <row r="12" spans="1:8">
      <c r="A12" s="26" t="s">
        <v>90</v>
      </c>
      <c r="B12" s="26" t="s">
        <v>61</v>
      </c>
      <c r="C12" s="26" t="s">
        <v>62</v>
      </c>
      <c r="D12" s="26" t="s">
        <v>63</v>
      </c>
    </row>
    <row r="13" spans="1:8">
      <c r="A13" s="26" t="s">
        <v>91</v>
      </c>
      <c r="B13" s="26" t="s">
        <v>65</v>
      </c>
      <c r="C13" s="26" t="s">
        <v>66</v>
      </c>
      <c r="D13" s="26" t="s">
        <v>67</v>
      </c>
    </row>
    <row r="14" spans="1:8">
      <c r="A14" s="26" t="s">
        <v>92</v>
      </c>
      <c r="B14" s="26" t="s">
        <v>83</v>
      </c>
      <c r="C14" s="26" t="s">
        <v>84</v>
      </c>
      <c r="D14" s="26" t="s">
        <v>85</v>
      </c>
    </row>
    <row r="15" spans="1:8">
      <c r="A15" s="26" t="s">
        <v>93</v>
      </c>
      <c r="B15" s="26" t="s">
        <v>77</v>
      </c>
      <c r="C15" s="26" t="s">
        <v>78</v>
      </c>
      <c r="D15" s="26" t="s">
        <v>79</v>
      </c>
    </row>
    <row r="16" spans="1:8">
      <c r="A16" s="26" t="s">
        <v>94</v>
      </c>
      <c r="B16" s="26" t="s">
        <v>88</v>
      </c>
      <c r="C16" s="26" t="s">
        <v>89</v>
      </c>
      <c r="D16" s="26" t="s">
        <v>79</v>
      </c>
      <c r="H16" s="26"/>
    </row>
    <row r="17" spans="1:4">
      <c r="A17" s="26" t="s">
        <v>95</v>
      </c>
      <c r="B17" s="26" t="s">
        <v>77</v>
      </c>
      <c r="C17" s="26" t="s">
        <v>78</v>
      </c>
      <c r="D17" s="26" t="s">
        <v>79</v>
      </c>
    </row>
    <row r="18" spans="1:4">
      <c r="A18" s="26" t="s">
        <v>96</v>
      </c>
      <c r="B18" s="26" t="s">
        <v>65</v>
      </c>
      <c r="C18" s="26" t="s">
        <v>66</v>
      </c>
      <c r="D18" s="26" t="s">
        <v>67</v>
      </c>
    </row>
    <row r="19" spans="1:4">
      <c r="A19" s="26" t="s">
        <v>97</v>
      </c>
      <c r="B19" s="26" t="s">
        <v>65</v>
      </c>
      <c r="C19" s="26" t="s">
        <v>66</v>
      </c>
      <c r="D19" s="26" t="s">
        <v>67</v>
      </c>
    </row>
    <row r="20" spans="1:4">
      <c r="A20" s="26" t="s">
        <v>98</v>
      </c>
      <c r="B20" s="26" t="s">
        <v>73</v>
      </c>
      <c r="C20" s="26" t="s">
        <v>74</v>
      </c>
      <c r="D20" s="26" t="s">
        <v>75</v>
      </c>
    </row>
    <row r="21" spans="1:4">
      <c r="A21" s="26" t="s">
        <v>99</v>
      </c>
      <c r="B21" s="26" t="s">
        <v>65</v>
      </c>
      <c r="C21" s="26" t="s">
        <v>66</v>
      </c>
      <c r="D21" s="26" t="s">
        <v>67</v>
      </c>
    </row>
    <row r="22" spans="1:4">
      <c r="A22" s="26" t="s">
        <v>100</v>
      </c>
      <c r="B22" s="26" t="s">
        <v>83</v>
      </c>
      <c r="C22" s="26" t="s">
        <v>84</v>
      </c>
      <c r="D22" s="26" t="s">
        <v>85</v>
      </c>
    </row>
    <row r="23" spans="1:4">
      <c r="A23" s="26" t="s">
        <v>101</v>
      </c>
      <c r="B23" s="26" t="s">
        <v>83</v>
      </c>
      <c r="C23" s="26" t="s">
        <v>84</v>
      </c>
      <c r="D23" s="26" t="s">
        <v>85</v>
      </c>
    </row>
  </sheetData>
  <autoFilter ref="A1:D23" xr:uid="{AD0C8362-32B2-461C-9F9A-D54BAA6F4EC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6458B-9EBB-470B-8AAF-9389D7F38521}">
  <dimension ref="A1:I127"/>
  <sheetViews>
    <sheetView topLeftCell="B1" workbookViewId="0">
      <selection activeCell="H8" sqref="H8"/>
    </sheetView>
  </sheetViews>
  <sheetFormatPr defaultColWidth="8.85546875" defaultRowHeight="14.45"/>
  <cols>
    <col min="1" max="1" width="32.85546875" bestFit="1" customWidth="1"/>
    <col min="2" max="2" width="30.140625" bestFit="1" customWidth="1"/>
    <col min="3" max="3" width="34.42578125" bestFit="1" customWidth="1"/>
    <col min="4" max="4" width="5.42578125" bestFit="1" customWidth="1"/>
    <col min="5" max="5" width="27.140625" bestFit="1" customWidth="1"/>
    <col min="6" max="6" width="34.140625" bestFit="1" customWidth="1"/>
    <col min="7" max="7" width="30.7109375" bestFit="1" customWidth="1"/>
    <col min="8" max="8" width="17.28515625" bestFit="1" customWidth="1"/>
    <col min="9" max="9" width="18.28515625" bestFit="1" customWidth="1"/>
    <col min="12" max="12" width="16.140625" customWidth="1"/>
    <col min="13" max="13" width="20.140625" bestFit="1" customWidth="1"/>
    <col min="14" max="14" width="34.42578125" bestFit="1" customWidth="1"/>
    <col min="15" max="15" width="5.42578125" bestFit="1" customWidth="1"/>
    <col min="16" max="16" width="16.140625" customWidth="1"/>
  </cols>
  <sheetData>
    <row r="1" spans="1:9">
      <c r="A1" s="60" t="s">
        <v>102</v>
      </c>
      <c r="B1" s="60"/>
      <c r="C1" s="60"/>
      <c r="G1" s="58" t="s">
        <v>103</v>
      </c>
      <c r="H1" t="s">
        <v>104</v>
      </c>
      <c r="I1" t="s">
        <v>105</v>
      </c>
    </row>
    <row r="2" spans="1:9">
      <c r="A2" s="58" t="s">
        <v>59</v>
      </c>
      <c r="B2" s="58" t="s">
        <v>106</v>
      </c>
      <c r="C2" t="s">
        <v>107</v>
      </c>
      <c r="D2" t="s">
        <v>103</v>
      </c>
      <c r="E2" t="s">
        <v>108</v>
      </c>
      <c r="G2" t="s">
        <v>70</v>
      </c>
      <c r="H2" s="68">
        <v>58483522.183981635</v>
      </c>
      <c r="I2" s="62">
        <v>0.11260160185469789</v>
      </c>
    </row>
    <row r="3" spans="1:9">
      <c r="A3" t="s">
        <v>79</v>
      </c>
      <c r="B3" t="s">
        <v>88</v>
      </c>
      <c r="C3" s="59">
        <v>5822339.1840312015</v>
      </c>
      <c r="D3" t="str">
        <f>VLOOKUP(B3,'CENTRO DE COSTOS'!B:C,2,0)</f>
        <v>Redeban Eje Cafetero (Pereira)</v>
      </c>
      <c r="E3" s="59">
        <f>C3</f>
        <v>5822339.1840312015</v>
      </c>
      <c r="G3" t="s">
        <v>66</v>
      </c>
      <c r="H3" s="68">
        <v>87388553.985894263</v>
      </c>
      <c r="I3" s="62">
        <v>0.16825407901428674</v>
      </c>
    </row>
    <row r="4" spans="1:9">
      <c r="B4" t="s">
        <v>77</v>
      </c>
      <c r="C4" s="59">
        <v>16230338.434404392</v>
      </c>
      <c r="D4" t="str">
        <f>VLOOKUP(B4,'CENTRO DE COSTOS'!B:C,2,0)</f>
        <v>Redeban Suroccidente (Cali)</v>
      </c>
      <c r="E4" s="59">
        <f t="shared" ref="E4:E9" si="0">C4</f>
        <v>16230338.434404392</v>
      </c>
      <c r="G4" t="s">
        <v>89</v>
      </c>
      <c r="H4" s="68">
        <v>22430644.410947211</v>
      </c>
      <c r="I4" s="62">
        <v>4.3186976382170894E-2</v>
      </c>
    </row>
    <row r="5" spans="1:9">
      <c r="A5" t="s">
        <v>67</v>
      </c>
      <c r="B5" t="s">
        <v>65</v>
      </c>
      <c r="C5" s="59">
        <v>16690173.626596397</v>
      </c>
      <c r="D5" t="str">
        <f>VLOOKUP(B5,'CENTRO DE COSTOS'!B:C,2,0)</f>
        <v>Redeban Costa (Barranqullla)</v>
      </c>
      <c r="E5" s="59">
        <f t="shared" si="0"/>
        <v>16690173.626596397</v>
      </c>
      <c r="G5" t="s">
        <v>62</v>
      </c>
      <c r="H5" s="68">
        <v>102641079.53478006</v>
      </c>
      <c r="I5" s="62">
        <v>0.19762062099052649</v>
      </c>
    </row>
    <row r="6" spans="1:9">
      <c r="A6" t="s">
        <v>63</v>
      </c>
      <c r="B6" t="s">
        <v>61</v>
      </c>
      <c r="C6" s="59">
        <v>15826984.91496839</v>
      </c>
      <c r="D6" t="str">
        <f>VLOOKUP(B6,'CENTRO DE COSTOS'!B:C,2,0)</f>
        <v>Redeban Noroccidente (Medellín)</v>
      </c>
      <c r="E6" s="59">
        <f t="shared" si="0"/>
        <v>15826984.91496839</v>
      </c>
      <c r="G6" t="s">
        <v>84</v>
      </c>
      <c r="H6" s="68">
        <v>76399103.889476806</v>
      </c>
      <c r="I6" s="62">
        <v>0.14709547504946269</v>
      </c>
    </row>
    <row r="7" spans="1:9">
      <c r="A7" t="s">
        <v>85</v>
      </c>
      <c r="B7" t="s">
        <v>83</v>
      </c>
      <c r="C7" s="59">
        <v>12991593.280881597</v>
      </c>
      <c r="D7" t="str">
        <f>VLOOKUP(B7,'CENTRO DE COSTOS'!B:C,2,0)</f>
        <v>Redeban Oriente (Otros)</v>
      </c>
      <c r="E7" s="59">
        <f t="shared" si="0"/>
        <v>12991593.280881597</v>
      </c>
      <c r="G7" t="s">
        <v>74</v>
      </c>
      <c r="H7" s="68">
        <v>96753187.235179186</v>
      </c>
      <c r="I7" s="62">
        <v>0.18628433207144721</v>
      </c>
    </row>
    <row r="8" spans="1:9">
      <c r="A8" t="s">
        <v>75</v>
      </c>
      <c r="B8" t="s">
        <v>73</v>
      </c>
      <c r="C8" s="59">
        <v>19062375.375883598</v>
      </c>
      <c r="D8" t="str">
        <f>VLOOKUP(B8,'CENTRO DE COSTOS'!B:C,2,0)</f>
        <v>Redeban Santander</v>
      </c>
      <c r="E8" s="59">
        <f t="shared" si="0"/>
        <v>19062375.375883598</v>
      </c>
      <c r="G8" t="s">
        <v>78</v>
      </c>
      <c r="H8" s="68">
        <v>75288368.844503164</v>
      </c>
      <c r="I8" s="62">
        <v>0.14495691463740806</v>
      </c>
    </row>
    <row r="9" spans="1:9">
      <c r="A9" t="s">
        <v>71</v>
      </c>
      <c r="B9" t="s">
        <v>69</v>
      </c>
      <c r="C9" s="59">
        <v>7725752.1196823986</v>
      </c>
      <c r="D9" t="str">
        <f>VLOOKUP(B9,'CENTRO DE COSTOS'!B:C,2,0)</f>
        <v>Redeban Centro ( Bogotá)</v>
      </c>
      <c r="E9" s="59">
        <f t="shared" si="0"/>
        <v>7725752.1196823986</v>
      </c>
      <c r="G9" t="s">
        <v>109</v>
      </c>
      <c r="H9" s="68">
        <v>519384460.08476233</v>
      </c>
      <c r="I9" s="61">
        <v>1</v>
      </c>
    </row>
    <row r="10" spans="1:9">
      <c r="A10" t="s">
        <v>109</v>
      </c>
      <c r="C10" s="59">
        <v>94349556.936447978</v>
      </c>
    </row>
    <row r="15" spans="1:9">
      <c r="A15" s="60" t="s">
        <v>110</v>
      </c>
      <c r="B15" s="60"/>
      <c r="C15" s="60"/>
    </row>
    <row r="16" spans="1:9">
      <c r="A16" s="58" t="s">
        <v>59</v>
      </c>
      <c r="B16" s="58" t="s">
        <v>106</v>
      </c>
      <c r="C16" t="s">
        <v>107</v>
      </c>
      <c r="D16" t="s">
        <v>103</v>
      </c>
      <c r="E16" t="s">
        <v>108</v>
      </c>
    </row>
    <row r="17" spans="1:5">
      <c r="A17" t="s">
        <v>79</v>
      </c>
      <c r="B17" t="s">
        <v>88</v>
      </c>
      <c r="C17" s="68">
        <v>7597782.1500767991</v>
      </c>
      <c r="D17" t="str">
        <f>VLOOKUP(B17,'CENTRO DE COSTOS'!B:C,2,0)</f>
        <v>Redeban Eje Cafetero (Pereira)</v>
      </c>
      <c r="E17" s="59">
        <f>C17</f>
        <v>7597782.1500767991</v>
      </c>
    </row>
    <row r="18" spans="1:5">
      <c r="B18" t="s">
        <v>77</v>
      </c>
      <c r="C18" s="68">
        <v>25923884.973551162</v>
      </c>
      <c r="D18" t="str">
        <f>VLOOKUP(B18,'CENTRO DE COSTOS'!B:C,2,0)</f>
        <v>Redeban Suroccidente (Cali)</v>
      </c>
      <c r="E18" s="59">
        <f t="shared" ref="E18:E23" si="1">C18</f>
        <v>25923884.973551162</v>
      </c>
    </row>
    <row r="19" spans="1:5">
      <c r="A19" t="s">
        <v>67</v>
      </c>
      <c r="B19" t="s">
        <v>65</v>
      </c>
      <c r="C19" s="68">
        <v>38090362.575375892</v>
      </c>
      <c r="D19" t="str">
        <f>VLOOKUP(B19,'CENTRO DE COSTOS'!B:C,2,0)</f>
        <v>Redeban Costa (Barranqullla)</v>
      </c>
      <c r="E19" s="59">
        <f t="shared" si="1"/>
        <v>38090362.575375892</v>
      </c>
    </row>
    <row r="20" spans="1:5">
      <c r="A20" t="s">
        <v>63</v>
      </c>
      <c r="B20" t="s">
        <v>61</v>
      </c>
      <c r="C20" s="68">
        <v>44541701.526339397</v>
      </c>
      <c r="D20" t="str">
        <f>VLOOKUP(B20,'CENTRO DE COSTOS'!B:C,2,0)</f>
        <v>Redeban Noroccidente (Medellín)</v>
      </c>
      <c r="E20" s="59">
        <f t="shared" si="1"/>
        <v>44541701.526339397</v>
      </c>
    </row>
    <row r="21" spans="1:5">
      <c r="A21" t="s">
        <v>85</v>
      </c>
      <c r="B21" t="s">
        <v>83</v>
      </c>
      <c r="C21" s="68">
        <v>27986391.755375978</v>
      </c>
      <c r="D21" t="str">
        <f>VLOOKUP(B21,'CENTRO DE COSTOS'!B:C,2,0)</f>
        <v>Redeban Oriente (Otros)</v>
      </c>
      <c r="E21" s="59">
        <f t="shared" si="1"/>
        <v>27986391.755375978</v>
      </c>
    </row>
    <row r="22" spans="1:5">
      <c r="A22" t="s">
        <v>75</v>
      </c>
      <c r="B22" t="s">
        <v>73</v>
      </c>
      <c r="C22" s="68">
        <v>32605646.965687953</v>
      </c>
      <c r="D22" t="str">
        <f>VLOOKUP(B22,'CENTRO DE COSTOS'!B:C,2,0)</f>
        <v>Redeban Santander</v>
      </c>
      <c r="E22" s="59">
        <f t="shared" si="1"/>
        <v>32605646.965687953</v>
      </c>
    </row>
    <row r="23" spans="1:5">
      <c r="A23" t="s">
        <v>71</v>
      </c>
      <c r="B23" t="s">
        <v>69</v>
      </c>
      <c r="C23" s="68">
        <v>16263107.624770423</v>
      </c>
      <c r="D23" t="str">
        <f>VLOOKUP(B23,'CENTRO DE COSTOS'!B:C,2,0)</f>
        <v>Redeban Centro ( Bogotá)</v>
      </c>
      <c r="E23" s="59">
        <f t="shared" si="1"/>
        <v>16263107.624770423</v>
      </c>
    </row>
    <row r="24" spans="1:5">
      <c r="A24" t="s">
        <v>109</v>
      </c>
      <c r="C24" s="68">
        <v>193008877.5711776</v>
      </c>
    </row>
    <row r="30" spans="1:5">
      <c r="A30" s="60" t="s">
        <v>111</v>
      </c>
      <c r="B30" s="60"/>
      <c r="C30" s="60"/>
    </row>
    <row r="31" spans="1:5">
      <c r="A31" s="58" t="s">
        <v>59</v>
      </c>
      <c r="B31" s="58" t="s">
        <v>106</v>
      </c>
      <c r="C31" t="s">
        <v>112</v>
      </c>
      <c r="D31" t="s">
        <v>103</v>
      </c>
      <c r="E31" t="s">
        <v>108</v>
      </c>
    </row>
    <row r="32" spans="1:5">
      <c r="A32" t="s">
        <v>79</v>
      </c>
      <c r="B32" t="s">
        <v>88</v>
      </c>
      <c r="C32" s="68">
        <v>2817155.569242001</v>
      </c>
      <c r="D32" t="str">
        <f>VLOOKUP(B32,'CENTRO DE COSTOS'!B:C,2,0)</f>
        <v>Redeban Eje Cafetero (Pereira)</v>
      </c>
      <c r="E32" s="59">
        <f>C32</f>
        <v>2817155.569242001</v>
      </c>
    </row>
    <row r="33" spans="1:5">
      <c r="B33" t="s">
        <v>77</v>
      </c>
      <c r="C33" s="68">
        <v>9402777.1352132</v>
      </c>
      <c r="D33" t="str">
        <f>VLOOKUP(B33,'CENTRO DE COSTOS'!B:C,2,0)</f>
        <v>Redeban Suroccidente (Cali)</v>
      </c>
      <c r="E33" s="59">
        <f t="shared" ref="E33:E38" si="2">C33</f>
        <v>9402777.1352132</v>
      </c>
    </row>
    <row r="34" spans="1:5">
      <c r="A34" t="s">
        <v>67</v>
      </c>
      <c r="B34" t="s">
        <v>65</v>
      </c>
      <c r="C34" s="68">
        <v>9215551.4789959993</v>
      </c>
      <c r="D34" t="str">
        <f>VLOOKUP(B34,'CENTRO DE COSTOS'!B:C,2,0)</f>
        <v>Redeban Costa (Barranqullla)</v>
      </c>
      <c r="E34" s="59">
        <f t="shared" si="2"/>
        <v>9215551.4789959993</v>
      </c>
    </row>
    <row r="35" spans="1:5">
      <c r="A35" t="s">
        <v>63</v>
      </c>
      <c r="B35" t="s">
        <v>61</v>
      </c>
      <c r="C35" s="68">
        <v>15480395.575840017</v>
      </c>
      <c r="D35" t="str">
        <f>VLOOKUP(B35,'CENTRO DE COSTOS'!B:C,2,0)</f>
        <v>Redeban Noroccidente (Medellín)</v>
      </c>
      <c r="E35" s="59">
        <f t="shared" si="2"/>
        <v>15480395.575840017</v>
      </c>
    </row>
    <row r="36" spans="1:5">
      <c r="A36" t="s">
        <v>85</v>
      </c>
      <c r="B36" t="s">
        <v>83</v>
      </c>
      <c r="C36" s="68">
        <v>11899556.940265602</v>
      </c>
      <c r="D36" t="str">
        <f>VLOOKUP(B36,'CENTRO DE COSTOS'!B:C,2,0)</f>
        <v>Redeban Oriente (Otros)</v>
      </c>
      <c r="E36" s="59">
        <f t="shared" si="2"/>
        <v>11899556.940265602</v>
      </c>
    </row>
    <row r="37" spans="1:5">
      <c r="A37" t="s">
        <v>75</v>
      </c>
      <c r="B37" t="s">
        <v>73</v>
      </c>
      <c r="C37" s="68">
        <v>16002254.758032812</v>
      </c>
      <c r="D37" t="str">
        <f>VLOOKUP(B37,'CENTRO DE COSTOS'!B:C,2,0)</f>
        <v>Redeban Santander</v>
      </c>
      <c r="E37" s="59">
        <f t="shared" si="2"/>
        <v>16002254.758032812</v>
      </c>
    </row>
    <row r="38" spans="1:5">
      <c r="A38" t="s">
        <v>71</v>
      </c>
      <c r="B38" t="s">
        <v>69</v>
      </c>
      <c r="C38" s="68">
        <v>7980063.7503599934</v>
      </c>
      <c r="D38" t="str">
        <f>VLOOKUP(B38,'CENTRO DE COSTOS'!B:C,2,0)</f>
        <v>Redeban Centro ( Bogotá)</v>
      </c>
      <c r="E38" s="59">
        <f t="shared" si="2"/>
        <v>7980063.7503599934</v>
      </c>
    </row>
    <row r="39" spans="1:5">
      <c r="A39" t="s">
        <v>109</v>
      </c>
      <c r="C39" s="68">
        <v>72797755.207949623</v>
      </c>
    </row>
    <row r="45" spans="1:5">
      <c r="A45" s="60" t="s">
        <v>113</v>
      </c>
      <c r="B45" s="60"/>
      <c r="C45" s="60"/>
    </row>
    <row r="46" spans="1:5">
      <c r="A46" s="58" t="s">
        <v>59</v>
      </c>
      <c r="B46" s="58" t="s">
        <v>106</v>
      </c>
      <c r="C46" t="s">
        <v>112</v>
      </c>
      <c r="D46" t="s">
        <v>103</v>
      </c>
      <c r="E46" t="s">
        <v>108</v>
      </c>
    </row>
    <row r="47" spans="1:5">
      <c r="A47" t="s">
        <v>79</v>
      </c>
      <c r="B47" t="s">
        <v>88</v>
      </c>
      <c r="C47" s="68">
        <v>4394975.5187056074</v>
      </c>
      <c r="D47" t="str">
        <f>VLOOKUP(B47,'CENTRO DE COSTOS'!B:C,2,0)</f>
        <v>Redeban Eje Cafetero (Pereira)</v>
      </c>
      <c r="E47" s="59">
        <f>C47</f>
        <v>4394975.5187056074</v>
      </c>
    </row>
    <row r="48" spans="1:5">
      <c r="B48" t="s">
        <v>77</v>
      </c>
      <c r="C48" s="68">
        <v>12183386.097899608</v>
      </c>
      <c r="D48" t="str">
        <f>VLOOKUP(B48,'CENTRO DE COSTOS'!B:C,2,0)</f>
        <v>Redeban Suroccidente (Cali)</v>
      </c>
      <c r="E48" s="59">
        <f t="shared" ref="E48:E53" si="3">C48</f>
        <v>12183386.097899608</v>
      </c>
    </row>
    <row r="49" spans="1:5">
      <c r="A49" t="s">
        <v>67</v>
      </c>
      <c r="B49" t="s">
        <v>65</v>
      </c>
      <c r="C49" s="68">
        <v>17391767.754972778</v>
      </c>
      <c r="D49" t="str">
        <f>VLOOKUP(B49,'CENTRO DE COSTOS'!B:C,2,0)</f>
        <v>Redeban Costa (Barranqullla)</v>
      </c>
      <c r="E49" s="59">
        <f t="shared" si="3"/>
        <v>17391767.754972778</v>
      </c>
    </row>
    <row r="50" spans="1:5">
      <c r="A50" t="s">
        <v>63</v>
      </c>
      <c r="B50" t="s">
        <v>61</v>
      </c>
      <c r="C50" s="68">
        <v>20563598.993369065</v>
      </c>
      <c r="D50" t="str">
        <f>VLOOKUP(B50,'CENTRO DE COSTOS'!B:C,2,0)</f>
        <v>Redeban Noroccidente (Medellín)</v>
      </c>
      <c r="E50" s="59">
        <f t="shared" si="3"/>
        <v>20563598.993369065</v>
      </c>
    </row>
    <row r="51" spans="1:5">
      <c r="A51" t="s">
        <v>85</v>
      </c>
      <c r="B51" t="s">
        <v>83</v>
      </c>
      <c r="C51" s="68">
        <v>9461601.773346018</v>
      </c>
      <c r="D51" t="str">
        <f>VLOOKUP(B51,'CENTRO DE COSTOS'!B:C,2,0)</f>
        <v>Redeban Oriente (Otros)</v>
      </c>
      <c r="E51" s="59">
        <f t="shared" si="3"/>
        <v>9461601.773346018</v>
      </c>
    </row>
    <row r="52" spans="1:5">
      <c r="A52" t="s">
        <v>75</v>
      </c>
      <c r="B52" t="s">
        <v>73</v>
      </c>
      <c r="C52" s="68">
        <v>13964992.835882822</v>
      </c>
      <c r="D52" t="str">
        <f>VLOOKUP(B52,'CENTRO DE COSTOS'!B:C,2,0)</f>
        <v>Redeban Santander</v>
      </c>
      <c r="E52" s="59">
        <f t="shared" si="3"/>
        <v>13964992.835882822</v>
      </c>
    </row>
    <row r="53" spans="1:5">
      <c r="A53" t="s">
        <v>71</v>
      </c>
      <c r="B53" t="s">
        <v>69</v>
      </c>
      <c r="C53" s="68">
        <v>10647501.313915215</v>
      </c>
      <c r="D53" t="str">
        <f>VLOOKUP(B53,'CENTRO DE COSTOS'!B:C,2,0)</f>
        <v>Redeban Centro ( Bogotá)</v>
      </c>
      <c r="E53" s="59">
        <f t="shared" si="3"/>
        <v>10647501.313915215</v>
      </c>
    </row>
    <row r="54" spans="1:5">
      <c r="A54" t="s">
        <v>109</v>
      </c>
      <c r="C54" s="68">
        <v>88607824.288091123</v>
      </c>
    </row>
    <row r="60" spans="1:5">
      <c r="A60" s="60" t="s">
        <v>114</v>
      </c>
      <c r="B60" s="60"/>
      <c r="C60" s="60"/>
    </row>
    <row r="61" spans="1:5">
      <c r="A61" s="58" t="s">
        <v>59</v>
      </c>
      <c r="B61" s="58" t="s">
        <v>115</v>
      </c>
      <c r="C61" t="s">
        <v>107</v>
      </c>
      <c r="D61" t="s">
        <v>103</v>
      </c>
      <c r="E61" t="s">
        <v>108</v>
      </c>
    </row>
    <row r="62" spans="1:5">
      <c r="A62" t="s">
        <v>109</v>
      </c>
      <c r="C62" s="68"/>
      <c r="D62" t="e">
        <f>VLOOKUP(B62,'CENTRO DE COSTOS'!B:C,2,0)</f>
        <v>#N/A</v>
      </c>
      <c r="E62" s="59">
        <f>C62</f>
        <v>0</v>
      </c>
    </row>
    <row r="63" spans="1:5">
      <c r="C63" s="68"/>
      <c r="E63" s="59"/>
    </row>
    <row r="64" spans="1:5">
      <c r="C64" s="68"/>
      <c r="E64" s="59"/>
    </row>
    <row r="65" spans="1:5">
      <c r="E65" s="59"/>
    </row>
    <row r="66" spans="1:5">
      <c r="E66" s="59"/>
    </row>
    <row r="67" spans="1:5">
      <c r="A67" s="60" t="s">
        <v>116</v>
      </c>
      <c r="B67" s="60"/>
      <c r="C67" s="60"/>
    </row>
    <row r="68" spans="1:5">
      <c r="A68" s="58" t="s">
        <v>59</v>
      </c>
      <c r="B68" s="58" t="s">
        <v>115</v>
      </c>
      <c r="C68" t="s">
        <v>107</v>
      </c>
      <c r="D68" t="s">
        <v>103</v>
      </c>
      <c r="E68" t="s">
        <v>108</v>
      </c>
    </row>
    <row r="69" spans="1:5">
      <c r="A69" t="s">
        <v>79</v>
      </c>
      <c r="B69" t="s">
        <v>88</v>
      </c>
      <c r="C69" s="68">
        <v>289935.74464000005</v>
      </c>
      <c r="D69" t="str">
        <f>VLOOKUP(B69,'CENTRO DE COSTOS'!B:C,2,0)</f>
        <v>Redeban Eje Cafetero (Pereira)</v>
      </c>
      <c r="E69" s="59">
        <f>C69</f>
        <v>289935.74464000005</v>
      </c>
    </row>
    <row r="70" spans="1:5">
      <c r="A70" t="s">
        <v>109</v>
      </c>
      <c r="C70" s="68">
        <v>289935.74464000005</v>
      </c>
      <c r="E70" s="59"/>
    </row>
    <row r="71" spans="1:5">
      <c r="C71" s="68"/>
      <c r="E71" s="59"/>
    </row>
    <row r="72" spans="1:5">
      <c r="C72" s="68"/>
      <c r="E72" s="59"/>
    </row>
    <row r="73" spans="1:5">
      <c r="C73" s="68"/>
      <c r="E73" s="59"/>
    </row>
    <row r="74" spans="1:5">
      <c r="C74" s="68"/>
      <c r="E74" s="59"/>
    </row>
    <row r="75" spans="1:5">
      <c r="A75" s="60" t="s">
        <v>117</v>
      </c>
      <c r="B75" s="60"/>
      <c r="C75" s="60"/>
    </row>
    <row r="76" spans="1:5">
      <c r="A76" s="58" t="s">
        <v>59</v>
      </c>
      <c r="B76" s="58" t="s">
        <v>106</v>
      </c>
      <c r="C76" t="s">
        <v>107</v>
      </c>
      <c r="D76" t="s">
        <v>103</v>
      </c>
      <c r="E76" t="s">
        <v>108</v>
      </c>
    </row>
    <row r="77" spans="1:5">
      <c r="A77" t="s">
        <v>109</v>
      </c>
      <c r="C77" s="68"/>
      <c r="D77" t="e">
        <f>VLOOKUP(B77,'CENTRO DE COSTOS'!B:C,2,0)</f>
        <v>#N/A</v>
      </c>
      <c r="E77" s="59">
        <f>C77</f>
        <v>0</v>
      </c>
    </row>
    <row r="78" spans="1:5">
      <c r="E78" s="59"/>
    </row>
    <row r="79" spans="1:5">
      <c r="C79" s="68"/>
      <c r="E79" s="59"/>
    </row>
    <row r="80" spans="1:5">
      <c r="C80" s="68"/>
      <c r="E80" s="59"/>
    </row>
    <row r="81" spans="1:5">
      <c r="C81" s="68"/>
      <c r="E81" s="59"/>
    </row>
    <row r="83" spans="1:5">
      <c r="A83" s="60" t="s">
        <v>118</v>
      </c>
      <c r="B83" s="60"/>
      <c r="C83" s="60"/>
    </row>
    <row r="84" spans="1:5">
      <c r="A84" s="58" t="s">
        <v>59</v>
      </c>
      <c r="B84" s="58" t="s">
        <v>106</v>
      </c>
      <c r="C84" t="s">
        <v>107</v>
      </c>
      <c r="D84" t="s">
        <v>103</v>
      </c>
      <c r="E84" t="s">
        <v>108</v>
      </c>
    </row>
    <row r="85" spans="1:5">
      <c r="A85" t="s">
        <v>79</v>
      </c>
      <c r="B85" t="s">
        <v>88</v>
      </c>
      <c r="C85" s="68">
        <v>819068.47860800009</v>
      </c>
      <c r="D85" t="str">
        <f>VLOOKUP(B85,'CENTRO DE COSTOS'!B:C,2,0)</f>
        <v>Redeban Eje Cafetero (Pereira)</v>
      </c>
      <c r="E85" s="59">
        <f>C85</f>
        <v>819068.47860800009</v>
      </c>
    </row>
    <row r="86" spans="1:5">
      <c r="B86" t="s">
        <v>77</v>
      </c>
      <c r="C86" s="68">
        <v>4475898.5151264016</v>
      </c>
      <c r="D86" t="str">
        <f>VLOOKUP(B86,'CENTRO DE COSTOS'!B:C,2,0)</f>
        <v>Redeban Suroccidente (Cali)</v>
      </c>
      <c r="E86" s="59">
        <f t="shared" ref="E86:E91" si="4">C86</f>
        <v>4475898.5151264016</v>
      </c>
    </row>
    <row r="87" spans="1:5">
      <c r="A87" t="s">
        <v>67</v>
      </c>
      <c r="B87" t="s">
        <v>65</v>
      </c>
      <c r="C87" s="68">
        <v>1105833.1485088002</v>
      </c>
      <c r="D87" t="str">
        <f>VLOOKUP(B87,'CENTRO DE COSTOS'!B:C,2,0)</f>
        <v>Redeban Costa (Barranqullla)</v>
      </c>
      <c r="E87" s="59">
        <f t="shared" si="4"/>
        <v>1105833.1485088002</v>
      </c>
    </row>
    <row r="88" spans="1:5">
      <c r="A88" t="s">
        <v>63</v>
      </c>
      <c r="B88" t="s">
        <v>61</v>
      </c>
      <c r="C88" s="68">
        <v>965217.23639240023</v>
      </c>
      <c r="D88" t="str">
        <f>VLOOKUP(B88,'CENTRO DE COSTOS'!B:C,2,0)</f>
        <v>Redeban Noroccidente (Medellín)</v>
      </c>
      <c r="E88" s="59">
        <f t="shared" si="4"/>
        <v>965217.23639240023</v>
      </c>
    </row>
    <row r="89" spans="1:5">
      <c r="A89" t="s">
        <v>85</v>
      </c>
      <c r="B89" t="s">
        <v>83</v>
      </c>
      <c r="C89" s="68">
        <v>6385387.2150252024</v>
      </c>
      <c r="D89" t="str">
        <f>VLOOKUP(B89,'CENTRO DE COSTOS'!B:C,2,0)</f>
        <v>Redeban Oriente (Otros)</v>
      </c>
      <c r="E89" s="59">
        <f t="shared" si="4"/>
        <v>6385387.2150252024</v>
      </c>
    </row>
    <row r="90" spans="1:5">
      <c r="A90" t="s">
        <v>75</v>
      </c>
      <c r="B90" t="s">
        <v>73</v>
      </c>
      <c r="C90" s="68">
        <v>3975109.8990040021</v>
      </c>
      <c r="D90" t="str">
        <f>VLOOKUP(B90,'CENTRO DE COSTOS'!B:C,2,0)</f>
        <v>Redeban Santander</v>
      </c>
      <c r="E90" s="59">
        <f t="shared" si="4"/>
        <v>3975109.8990040021</v>
      </c>
    </row>
    <row r="91" spans="1:5">
      <c r="A91" t="s">
        <v>71</v>
      </c>
      <c r="B91" t="s">
        <v>69</v>
      </c>
      <c r="C91" s="68">
        <v>5460776.1419919999</v>
      </c>
      <c r="D91" t="str">
        <f>VLOOKUP(B91,'CENTRO DE COSTOS'!B:C,2,0)</f>
        <v>Redeban Centro ( Bogotá)</v>
      </c>
      <c r="E91" s="59">
        <f t="shared" si="4"/>
        <v>5460776.1419919999</v>
      </c>
    </row>
    <row r="92" spans="1:5">
      <c r="A92" t="s">
        <v>109</v>
      </c>
      <c r="C92" s="68">
        <v>23187290.634656806</v>
      </c>
    </row>
    <row r="97" spans="1:5">
      <c r="A97" s="60" t="s">
        <v>119</v>
      </c>
      <c r="B97" s="60"/>
      <c r="C97" s="60"/>
    </row>
    <row r="98" spans="1:5">
      <c r="A98" s="58" t="s">
        <v>59</v>
      </c>
      <c r="B98" s="58" t="s">
        <v>106</v>
      </c>
      <c r="C98" t="s">
        <v>107</v>
      </c>
      <c r="D98" t="s">
        <v>103</v>
      </c>
      <c r="E98" t="s">
        <v>108</v>
      </c>
    </row>
    <row r="99" spans="1:5">
      <c r="A99" t="s">
        <v>79</v>
      </c>
      <c r="B99" t="s">
        <v>88</v>
      </c>
      <c r="C99" s="68">
        <v>413658.98486560007</v>
      </c>
      <c r="D99" t="str">
        <f>VLOOKUP(B99,'CENTRO DE COSTOS'!B:C,2,0)</f>
        <v>Redeban Eje Cafetero (Pereira)</v>
      </c>
      <c r="E99" s="59">
        <f>C99</f>
        <v>413658.98486560007</v>
      </c>
    </row>
    <row r="100" spans="1:5">
      <c r="B100" t="s">
        <v>77</v>
      </c>
      <c r="C100" s="68">
        <v>5764336.2797199991</v>
      </c>
      <c r="D100" t="str">
        <f>VLOOKUP(B100,'CENTRO DE COSTOS'!B:C,2,0)</f>
        <v>Redeban Suroccidente (Cali)</v>
      </c>
      <c r="E100" s="59">
        <f t="shared" ref="E100:E105" si="5">C100</f>
        <v>5764336.2797199991</v>
      </c>
    </row>
    <row r="101" spans="1:5">
      <c r="A101" t="s">
        <v>67</v>
      </c>
      <c r="B101" t="s">
        <v>65</v>
      </c>
      <c r="C101" s="68">
        <v>3419529.0252364012</v>
      </c>
      <c r="D101" t="str">
        <f>VLOOKUP(B101,'CENTRO DE COSTOS'!B:C,2,0)</f>
        <v>Redeban Costa (Barranqullla)</v>
      </c>
      <c r="E101" s="59">
        <f t="shared" si="5"/>
        <v>3419529.0252364012</v>
      </c>
    </row>
    <row r="102" spans="1:5">
      <c r="A102" t="s">
        <v>63</v>
      </c>
      <c r="B102" t="s">
        <v>61</v>
      </c>
      <c r="C102" s="68">
        <v>3751458.0032308027</v>
      </c>
      <c r="D102" t="str">
        <f>VLOOKUP(B102,'CENTRO DE COSTOS'!B:C,2,0)</f>
        <v>Redeban Noroccidente (Medellín)</v>
      </c>
      <c r="E102" s="59">
        <f t="shared" si="5"/>
        <v>3751458.0032308027</v>
      </c>
    </row>
    <row r="103" spans="1:5">
      <c r="A103" t="s">
        <v>85</v>
      </c>
      <c r="B103" t="s">
        <v>83</v>
      </c>
      <c r="C103" s="68">
        <v>6488013.0568684014</v>
      </c>
      <c r="D103" t="str">
        <f>VLOOKUP(B103,'CENTRO DE COSTOS'!B:C,2,0)</f>
        <v>Redeban Oriente (Otros)</v>
      </c>
      <c r="E103" s="59">
        <f t="shared" si="5"/>
        <v>6488013.0568684014</v>
      </c>
    </row>
    <row r="104" spans="1:5">
      <c r="A104" t="s">
        <v>75</v>
      </c>
      <c r="B104" t="s">
        <v>73</v>
      </c>
      <c r="C104" s="68">
        <v>8792338.402237596</v>
      </c>
      <c r="D104" t="str">
        <f>VLOOKUP(B104,'CENTRO DE COSTOS'!B:C,2,0)</f>
        <v>Redeban Santander</v>
      </c>
      <c r="E104" s="59">
        <f t="shared" si="5"/>
        <v>8792338.402237596</v>
      </c>
    </row>
    <row r="105" spans="1:5">
      <c r="A105" t="s">
        <v>71</v>
      </c>
      <c r="B105" t="s">
        <v>69</v>
      </c>
      <c r="C105" s="68">
        <v>6372527.8868331965</v>
      </c>
      <c r="D105" t="str">
        <f>VLOOKUP(B105,'CENTRO DE COSTOS'!B:C,2,0)</f>
        <v>Redeban Centro ( Bogotá)</v>
      </c>
      <c r="E105" s="59">
        <f t="shared" si="5"/>
        <v>6372527.8868331965</v>
      </c>
    </row>
    <row r="106" spans="1:5">
      <c r="A106" t="s">
        <v>109</v>
      </c>
      <c r="C106" s="68">
        <v>35001861.638991997</v>
      </c>
    </row>
    <row r="111" spans="1:5">
      <c r="A111" s="60" t="s">
        <v>120</v>
      </c>
      <c r="B111" s="60"/>
      <c r="C111" s="60"/>
    </row>
    <row r="112" spans="1:5">
      <c r="A112" s="58" t="s">
        <v>59</v>
      </c>
      <c r="B112" s="58" t="s">
        <v>106</v>
      </c>
      <c r="C112" t="s">
        <v>107</v>
      </c>
      <c r="D112" t="s">
        <v>103</v>
      </c>
      <c r="E112" t="s">
        <v>108</v>
      </c>
    </row>
    <row r="113" spans="1:5">
      <c r="A113" t="s">
        <v>79</v>
      </c>
      <c r="B113" t="s">
        <v>88</v>
      </c>
      <c r="C113" s="68">
        <v>275728.78077800001</v>
      </c>
      <c r="D113" t="str">
        <f>VLOOKUP(B113,'CENTRO DE COSTOS'!B:C,2,0)</f>
        <v>Redeban Eje Cafetero (Pereira)</v>
      </c>
      <c r="E113" s="59">
        <f>C113</f>
        <v>275728.78077800001</v>
      </c>
    </row>
    <row r="114" spans="1:5">
      <c r="B114" t="s">
        <v>77</v>
      </c>
      <c r="C114" s="68">
        <v>1307747.4085884001</v>
      </c>
      <c r="D114" t="str">
        <f>VLOOKUP(B114,'CENTRO DE COSTOS'!B:C,2,0)</f>
        <v>Redeban Suroccidente (Cali)</v>
      </c>
      <c r="E114" s="59">
        <f t="shared" ref="E114:E119" si="6">C114</f>
        <v>1307747.4085884001</v>
      </c>
    </row>
    <row r="115" spans="1:5">
      <c r="A115" t="s">
        <v>67</v>
      </c>
      <c r="B115" t="s">
        <v>65</v>
      </c>
      <c r="C115" s="68">
        <v>1475336.3762080001</v>
      </c>
      <c r="D115" t="str">
        <f>VLOOKUP(B115,'CENTRO DE COSTOS'!B:C,2,0)</f>
        <v>Redeban Costa (Barranqullla)</v>
      </c>
      <c r="E115" s="59">
        <f t="shared" si="6"/>
        <v>1475336.3762080001</v>
      </c>
    </row>
    <row r="116" spans="1:5">
      <c r="A116" t="s">
        <v>63</v>
      </c>
      <c r="B116" t="s">
        <v>61</v>
      </c>
      <c r="C116" s="68">
        <v>1511723.28464</v>
      </c>
      <c r="D116" t="str">
        <f>VLOOKUP(B116,'CENTRO DE COSTOS'!B:C,2,0)</f>
        <v>Redeban Noroccidente (Medellín)</v>
      </c>
      <c r="E116" s="59">
        <f t="shared" si="6"/>
        <v>1511723.28464</v>
      </c>
    </row>
    <row r="117" spans="1:5">
      <c r="A117" t="s">
        <v>85</v>
      </c>
      <c r="B117" t="s">
        <v>83</v>
      </c>
      <c r="C117" s="68">
        <v>1186559.8677140002</v>
      </c>
      <c r="D117" t="str">
        <f>VLOOKUP(B117,'CENTRO DE COSTOS'!B:C,2,0)</f>
        <v>Redeban Oriente (Otros)</v>
      </c>
      <c r="E117" s="59">
        <f t="shared" si="6"/>
        <v>1186559.8677140002</v>
      </c>
    </row>
    <row r="118" spans="1:5">
      <c r="A118" t="s">
        <v>75</v>
      </c>
      <c r="B118" t="s">
        <v>73</v>
      </c>
      <c r="C118" s="68">
        <v>2350468.9984503998</v>
      </c>
      <c r="D118" t="str">
        <f>VLOOKUP(B118,'CENTRO DE COSTOS'!B:C,2,0)</f>
        <v>Redeban Santander</v>
      </c>
      <c r="E118" s="59">
        <f t="shared" si="6"/>
        <v>2350468.9984503998</v>
      </c>
    </row>
    <row r="119" spans="1:5">
      <c r="A119" t="s">
        <v>71</v>
      </c>
      <c r="B119" t="s">
        <v>69</v>
      </c>
      <c r="C119" s="68">
        <v>4033793.3464284018</v>
      </c>
      <c r="D119" t="str">
        <f>VLOOKUP(B119,'CENTRO DE COSTOS'!B:C,2,0)</f>
        <v>Redeban Centro ( Bogotá)</v>
      </c>
      <c r="E119" s="59">
        <f t="shared" si="6"/>
        <v>4033793.3464284018</v>
      </c>
    </row>
    <row r="120" spans="1:5">
      <c r="A120" t="s">
        <v>109</v>
      </c>
      <c r="C120" s="68">
        <v>12141358.062807202</v>
      </c>
    </row>
    <row r="127" spans="1:5">
      <c r="D127" s="6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DC882-A5C3-437F-BB72-2A9B8DF3CC9A}">
  <sheetPr>
    <tabColor rgb="FFCCFF66"/>
  </sheetPr>
  <dimension ref="A1:AK510"/>
  <sheetViews>
    <sheetView topLeftCell="M1" workbookViewId="0">
      <pane ySplit="1" topLeftCell="T502" activePane="bottomLeft" state="frozen"/>
      <selection pane="bottomLeft" activeCell="AC510" sqref="AC510"/>
    </sheetView>
  </sheetViews>
  <sheetFormatPr defaultColWidth="11.42578125" defaultRowHeight="14.25" customHeight="1"/>
  <cols>
    <col min="1" max="1" width="11.42578125" style="105"/>
    <col min="2" max="2" width="18.85546875" style="105" customWidth="1"/>
    <col min="3" max="3" width="11.28515625" style="105" customWidth="1"/>
    <col min="4" max="4" width="11.42578125" style="105"/>
    <col min="5" max="13" width="16.42578125" style="105" customWidth="1"/>
    <col min="14" max="15" width="11.42578125" style="106"/>
    <col min="16" max="26" width="11.42578125" style="105"/>
    <col min="27" max="28" width="13" style="105" bestFit="1" customWidth="1"/>
    <col min="29" max="29" width="16.7109375" style="105" bestFit="1" customWidth="1"/>
    <col min="30" max="30" width="12" style="105" bestFit="1" customWidth="1"/>
    <col min="31" max="31" width="12.5703125" style="105" customWidth="1"/>
    <col min="32" max="32" width="15.5703125" style="105" bestFit="1" customWidth="1"/>
    <col min="33" max="33" width="12" style="105" bestFit="1" customWidth="1"/>
    <col min="34" max="34" width="13" style="105" bestFit="1" customWidth="1"/>
    <col min="35" max="35" width="14.28515625" style="105" bestFit="1" customWidth="1"/>
    <col min="36" max="16384" width="11.42578125" style="105"/>
  </cols>
  <sheetData>
    <row r="1" spans="1:37" s="142" customFormat="1" ht="66">
      <c r="A1" s="145" t="s">
        <v>121</v>
      </c>
      <c r="B1" s="145" t="s">
        <v>59</v>
      </c>
      <c r="C1" s="145" t="s">
        <v>106</v>
      </c>
      <c r="D1" s="145" t="s">
        <v>122</v>
      </c>
      <c r="E1" s="145" t="s">
        <v>123</v>
      </c>
      <c r="F1" s="145" t="s">
        <v>124</v>
      </c>
      <c r="G1" s="118" t="s">
        <v>125</v>
      </c>
      <c r="H1" s="118" t="s">
        <v>126</v>
      </c>
      <c r="I1" s="145" t="s">
        <v>127</v>
      </c>
      <c r="J1" s="145" t="s">
        <v>56</v>
      </c>
      <c r="K1" s="145" t="s">
        <v>128</v>
      </c>
      <c r="L1" s="145" t="s">
        <v>129</v>
      </c>
      <c r="M1" s="145" t="s">
        <v>130</v>
      </c>
      <c r="N1" s="93" t="s">
        <v>131</v>
      </c>
      <c r="O1" s="93" t="s">
        <v>132</v>
      </c>
      <c r="P1" s="93" t="s">
        <v>133</v>
      </c>
      <c r="Q1" s="93" t="s">
        <v>134</v>
      </c>
      <c r="R1" s="89" t="s">
        <v>135</v>
      </c>
      <c r="S1" s="89" t="s">
        <v>136</v>
      </c>
      <c r="T1" s="145" t="s">
        <v>137</v>
      </c>
      <c r="U1" s="89" t="s">
        <v>138</v>
      </c>
      <c r="V1" s="93" t="s">
        <v>139</v>
      </c>
      <c r="W1" s="93" t="s">
        <v>140</v>
      </c>
      <c r="X1" s="89" t="s">
        <v>141</v>
      </c>
      <c r="Y1" s="145" t="s">
        <v>142</v>
      </c>
      <c r="Z1" s="145" t="s">
        <v>143</v>
      </c>
      <c r="AA1" s="93" t="s">
        <v>144</v>
      </c>
      <c r="AB1" s="93" t="s">
        <v>145</v>
      </c>
      <c r="AC1" s="93" t="s">
        <v>146</v>
      </c>
      <c r="AD1" s="78" t="s">
        <v>147</v>
      </c>
      <c r="AE1" s="78" t="s">
        <v>148</v>
      </c>
      <c r="AF1" s="78" t="s">
        <v>135</v>
      </c>
      <c r="AG1" s="78" t="s">
        <v>149</v>
      </c>
      <c r="AH1" s="78" t="s">
        <v>150</v>
      </c>
      <c r="AI1" s="78" t="s">
        <v>151</v>
      </c>
      <c r="AJ1" s="78" t="s">
        <v>152</v>
      </c>
      <c r="AK1" s="78" t="s">
        <v>153</v>
      </c>
    </row>
    <row r="2" spans="1:37" s="79" customFormat="1" ht="13.15">
      <c r="A2" s="94" t="s">
        <v>92</v>
      </c>
      <c r="B2" s="8" t="str">
        <f>VLOOKUP(A2,'CENTRO DE COSTOS'!A:D,4,FALSE)</f>
        <v>KEVIN ALEXIS CORZO BUSTOS</v>
      </c>
      <c r="C2" s="8" t="str">
        <f>VLOOKUP(A2,'CENTRO DE COSTOS'!A:D,2,FALSE)</f>
        <v>0004-0007</v>
      </c>
      <c r="D2" s="94">
        <v>18001</v>
      </c>
      <c r="E2" s="95" t="s">
        <v>154</v>
      </c>
      <c r="F2" s="97">
        <v>80665</v>
      </c>
      <c r="G2" s="98" t="s">
        <v>155</v>
      </c>
      <c r="H2" s="121" t="s">
        <v>156</v>
      </c>
      <c r="I2" s="97" t="s">
        <v>157</v>
      </c>
      <c r="J2" s="126" t="s">
        <v>82</v>
      </c>
      <c r="K2" s="97" t="s">
        <v>158</v>
      </c>
      <c r="L2" s="97" t="s">
        <v>159</v>
      </c>
      <c r="M2" s="8" t="s">
        <v>160</v>
      </c>
      <c r="N2" s="176">
        <v>45866</v>
      </c>
      <c r="O2" s="96">
        <v>45870</v>
      </c>
      <c r="P2" s="131" t="s">
        <v>161</v>
      </c>
      <c r="Q2" s="130" t="s">
        <v>161</v>
      </c>
      <c r="R2" s="94" t="s">
        <v>162</v>
      </c>
      <c r="S2" s="122" t="s">
        <v>163</v>
      </c>
      <c r="T2" s="97" t="s">
        <v>164</v>
      </c>
      <c r="U2" s="94" t="s">
        <v>165</v>
      </c>
      <c r="V2" s="126" t="s">
        <v>32</v>
      </c>
      <c r="W2" s="96" t="s">
        <v>166</v>
      </c>
      <c r="X2" s="98" t="s">
        <v>167</v>
      </c>
      <c r="Y2" s="94">
        <v>1</v>
      </c>
      <c r="Z2" s="94">
        <v>0</v>
      </c>
      <c r="AA2" s="100">
        <f>IF(V2="TIPO I",'BASE LIQUIDACION REDEBAN 2025'!$B$2,IF(V2="TIPO II",'BASE LIQUIDACION REDEBAN 2025'!$B$3,IF(V2="TIPO III",'BASE LIQUIDACION REDEBAN 2025'!$B$4,IF(V2="TIPO IV",'BASE LIQUIDACION REDEBAN 2025'!$B$5,IF(W2="AEREO",'BASE LIQUIDACION REDEBAN 2025'!$B$6,'BASE LIQUIDACION REDEBAN 2025'!$B$5)))))</f>
        <v>504832.64687880001</v>
      </c>
      <c r="AB2" s="100">
        <f>IF(V2="TIPO I",'BASE LIQUIDACION REDEBAN 2025'!$B$10,IF(V2="TIPO II",'BASE LIQUIDACION REDEBAN 2025'!$B$11,IF(V2="TIPO III",'BASE LIQUIDACION REDEBAN 2025'!$B$12,'BASE LIQUIDACION REDEBAN 2025'!$B$13)))</f>
        <v>196536.5258152</v>
      </c>
      <c r="AC2" s="101">
        <f>Y2*AA2+Z2*AB2</f>
        <v>504832.64687880001</v>
      </c>
    </row>
    <row r="3" spans="1:37" s="79" customFormat="1" ht="13.15">
      <c r="A3" s="94" t="s">
        <v>92</v>
      </c>
      <c r="B3" s="8" t="str">
        <f>VLOOKUP(A3,'CENTRO DE COSTOS'!A:D,4,FALSE)</f>
        <v>KEVIN ALEXIS CORZO BUSTOS</v>
      </c>
      <c r="C3" s="8" t="str">
        <f>VLOOKUP(A3,'CENTRO DE COSTOS'!A:D,2,FALSE)</f>
        <v>0004-0007</v>
      </c>
      <c r="D3" s="94">
        <v>18001</v>
      </c>
      <c r="E3" s="95" t="s">
        <v>168</v>
      </c>
      <c r="F3" s="97">
        <v>80664</v>
      </c>
      <c r="G3" s="98" t="s">
        <v>155</v>
      </c>
      <c r="H3" s="121" t="s">
        <v>156</v>
      </c>
      <c r="I3" s="97" t="s">
        <v>157</v>
      </c>
      <c r="J3" s="126" t="s">
        <v>82</v>
      </c>
      <c r="K3" s="97" t="s">
        <v>169</v>
      </c>
      <c r="L3" s="97" t="s">
        <v>159</v>
      </c>
      <c r="M3" s="8" t="s">
        <v>170</v>
      </c>
      <c r="N3" s="176">
        <v>45866</v>
      </c>
      <c r="O3" s="96">
        <v>45870</v>
      </c>
      <c r="P3" s="131" t="s">
        <v>161</v>
      </c>
      <c r="Q3" s="130" t="s">
        <v>161</v>
      </c>
      <c r="R3" s="94" t="s">
        <v>162</v>
      </c>
      <c r="S3" s="122" t="s">
        <v>171</v>
      </c>
      <c r="T3" s="97" t="s">
        <v>164</v>
      </c>
      <c r="U3" s="94" t="s">
        <v>172</v>
      </c>
      <c r="V3" s="126" t="s">
        <v>32</v>
      </c>
      <c r="W3" s="96" t="s">
        <v>166</v>
      </c>
      <c r="X3" s="98" t="s">
        <v>167</v>
      </c>
      <c r="Y3" s="94">
        <v>1</v>
      </c>
      <c r="Z3" s="94">
        <v>0</v>
      </c>
      <c r="AA3" s="100">
        <f>IF(V3="TIPO I",'BASE LIQUIDACION REDEBAN 2025'!$B$2,IF(V3="TIPO II",'BASE LIQUIDACION REDEBAN 2025'!$B$3,IF(V3="TIPO III",'BASE LIQUIDACION REDEBAN 2025'!$B$4,IF(V3="TIPO IV",'BASE LIQUIDACION REDEBAN 2025'!$B$5,IF(W3="AEREO",'BASE LIQUIDACION REDEBAN 2025'!$B$6,'BASE LIQUIDACION REDEBAN 2025'!$B$5)))))</f>
        <v>504832.64687880001</v>
      </c>
      <c r="AB3" s="100">
        <f>IF(V3="TIPO I",'BASE LIQUIDACION REDEBAN 2025'!$B$10,IF(V3="TIPO II",'BASE LIQUIDACION REDEBAN 2025'!$B$11,IF(V3="TIPO III",'BASE LIQUIDACION REDEBAN 2025'!$B$12,'BASE LIQUIDACION REDEBAN 2025'!$B$13)))</f>
        <v>196536.5258152</v>
      </c>
      <c r="AC3" s="101">
        <f t="shared" ref="AC3:AC66" si="0">Y3*AA3+Z3*AB3</f>
        <v>504832.64687880001</v>
      </c>
    </row>
    <row r="4" spans="1:37" s="79" customFormat="1" ht="13.15">
      <c r="A4" s="94" t="s">
        <v>93</v>
      </c>
      <c r="B4" s="8" t="str">
        <f>VLOOKUP(A4,'CENTRO DE COSTOS'!A:D,4,FALSE)</f>
        <v>DIEGO FERNANDO HENAO CARDONA</v>
      </c>
      <c r="C4" s="8" t="str">
        <f>VLOOKUP(A4,'CENTRO DE COSTOS'!A:D,2,FALSE)</f>
        <v>0004-0003</v>
      </c>
      <c r="D4" s="94">
        <v>52427</v>
      </c>
      <c r="E4" s="95" t="s">
        <v>173</v>
      </c>
      <c r="F4" s="97">
        <v>80676</v>
      </c>
      <c r="G4" s="98" t="s">
        <v>155</v>
      </c>
      <c r="H4" s="121" t="s">
        <v>156</v>
      </c>
      <c r="I4" s="97" t="s">
        <v>174</v>
      </c>
      <c r="J4" s="126" t="s">
        <v>175</v>
      </c>
      <c r="K4" s="97" t="s">
        <v>176</v>
      </c>
      <c r="L4" s="97" t="s">
        <v>159</v>
      </c>
      <c r="M4" s="8" t="s">
        <v>177</v>
      </c>
      <c r="N4" s="176">
        <v>45866</v>
      </c>
      <c r="O4" s="96">
        <v>45883</v>
      </c>
      <c r="P4" s="131" t="s">
        <v>161</v>
      </c>
      <c r="Q4" s="130" t="s">
        <v>161</v>
      </c>
      <c r="R4" s="94" t="s">
        <v>162</v>
      </c>
      <c r="S4" s="122" t="s">
        <v>178</v>
      </c>
      <c r="T4" s="97" t="s">
        <v>164</v>
      </c>
      <c r="U4" s="94" t="s">
        <v>179</v>
      </c>
      <c r="V4" s="126" t="s">
        <v>180</v>
      </c>
      <c r="W4" s="96" t="s">
        <v>181</v>
      </c>
      <c r="X4" s="98" t="s">
        <v>182</v>
      </c>
      <c r="Y4" s="94">
        <v>1</v>
      </c>
      <c r="Z4" s="94">
        <v>0</v>
      </c>
      <c r="AA4" s="100">
        <f>IF(V4="TIPO I",'BASE LIQUIDACION REDEBAN 2025'!$B$2,IF(V4="TIPO II",'BASE LIQUIDACION REDEBAN 2025'!$B$3,IF(V4="TIPO III",'BASE LIQUIDACION REDEBAN 2025'!$B$4,IF(V4="TIPO IV",'BASE LIQUIDACION REDEBAN 2025'!$B$5,IF(W4="AEREO",'BASE LIQUIDACION REDEBAN 2025'!$B$6,'BASE LIQUIDACION REDEBAN 2025'!$B$5)))))</f>
        <v>504832.64687880001</v>
      </c>
      <c r="AB4" s="100">
        <f>IF(V4="TIPO I",'BASE LIQUIDACION REDEBAN 2025'!$B$10,IF(V4="TIPO II",'BASE LIQUIDACION REDEBAN 2025'!$B$11,IF(V4="TIPO III",'BASE LIQUIDACION REDEBAN 2025'!$B$12,'BASE LIQUIDACION REDEBAN 2025'!$B$13)))</f>
        <v>196536.5258152</v>
      </c>
      <c r="AC4" s="101">
        <f t="shared" si="0"/>
        <v>504832.64687880001</v>
      </c>
    </row>
    <row r="5" spans="1:37" s="79" customFormat="1" ht="13.15">
      <c r="A5" s="94" t="s">
        <v>93</v>
      </c>
      <c r="B5" s="8" t="str">
        <f>VLOOKUP(A5,'CENTRO DE COSTOS'!A:D,4,FALSE)</f>
        <v>DIEGO FERNANDO HENAO CARDONA</v>
      </c>
      <c r="C5" s="8" t="str">
        <f>VLOOKUP(A5,'CENTRO DE COSTOS'!A:D,2,FALSE)</f>
        <v>0004-0003</v>
      </c>
      <c r="D5" s="94">
        <v>52427</v>
      </c>
      <c r="E5" s="95" t="s">
        <v>183</v>
      </c>
      <c r="F5" s="97">
        <v>80675</v>
      </c>
      <c r="G5" s="98" t="s">
        <v>155</v>
      </c>
      <c r="H5" s="121" t="s">
        <v>156</v>
      </c>
      <c r="I5" s="97" t="s">
        <v>174</v>
      </c>
      <c r="J5" s="126" t="s">
        <v>175</v>
      </c>
      <c r="K5" s="97" t="s">
        <v>184</v>
      </c>
      <c r="L5" s="97" t="s">
        <v>159</v>
      </c>
      <c r="M5" s="8" t="s">
        <v>185</v>
      </c>
      <c r="N5" s="176">
        <v>45866</v>
      </c>
      <c r="O5" s="96">
        <v>45883</v>
      </c>
      <c r="P5" s="131" t="s">
        <v>161</v>
      </c>
      <c r="Q5" s="130" t="s">
        <v>161</v>
      </c>
      <c r="R5" s="94" t="s">
        <v>162</v>
      </c>
      <c r="S5" s="122" t="s">
        <v>186</v>
      </c>
      <c r="T5" s="97" t="s">
        <v>164</v>
      </c>
      <c r="U5" s="94" t="s">
        <v>187</v>
      </c>
      <c r="V5" s="126" t="s">
        <v>180</v>
      </c>
      <c r="W5" s="96" t="s">
        <v>181</v>
      </c>
      <c r="X5" s="98" t="s">
        <v>182</v>
      </c>
      <c r="Y5" s="94">
        <v>1</v>
      </c>
      <c r="Z5" s="94">
        <v>0</v>
      </c>
      <c r="AA5" s="100">
        <f>IF(V5="TIPO I",'BASE LIQUIDACION REDEBAN 2025'!$B$2,IF(V5="TIPO II",'BASE LIQUIDACION REDEBAN 2025'!$B$3,IF(V5="TIPO III",'BASE LIQUIDACION REDEBAN 2025'!$B$4,IF(V5="TIPO IV",'BASE LIQUIDACION REDEBAN 2025'!$B$5,IF(W5="AEREO",'BASE LIQUIDACION REDEBAN 2025'!$B$6,'BASE LIQUIDACION REDEBAN 2025'!$B$5)))))</f>
        <v>504832.64687880001</v>
      </c>
      <c r="AB5" s="100">
        <f>IF(V5="TIPO I",'BASE LIQUIDACION REDEBAN 2025'!$B$10,IF(V5="TIPO II",'BASE LIQUIDACION REDEBAN 2025'!$B$11,IF(V5="TIPO III",'BASE LIQUIDACION REDEBAN 2025'!$B$12,'BASE LIQUIDACION REDEBAN 2025'!$B$13)))</f>
        <v>196536.5258152</v>
      </c>
      <c r="AC5" s="101">
        <f t="shared" si="0"/>
        <v>504832.64687880001</v>
      </c>
    </row>
    <row r="6" spans="1:37" s="79" customFormat="1" ht="13.15">
      <c r="A6" s="94" t="s">
        <v>101</v>
      </c>
      <c r="B6" s="8" t="str">
        <f>VLOOKUP(A6,'CENTRO DE COSTOS'!A:D,4,FALSE)</f>
        <v>KEVIN ALEXIS CORZO BUSTOS</v>
      </c>
      <c r="C6" s="8" t="str">
        <f>VLOOKUP(A6,'CENTRO DE COSTOS'!A:D,2,FALSE)</f>
        <v>0004-0007</v>
      </c>
      <c r="D6" s="94">
        <v>85001</v>
      </c>
      <c r="E6" s="95" t="s">
        <v>188</v>
      </c>
      <c r="F6" s="97">
        <v>80709</v>
      </c>
      <c r="G6" s="98" t="s">
        <v>155</v>
      </c>
      <c r="H6" s="121" t="s">
        <v>156</v>
      </c>
      <c r="I6" s="97" t="s">
        <v>189</v>
      </c>
      <c r="J6" s="126" t="s">
        <v>101</v>
      </c>
      <c r="K6" s="97" t="s">
        <v>190</v>
      </c>
      <c r="L6" s="97" t="s">
        <v>159</v>
      </c>
      <c r="M6" s="8" t="s">
        <v>191</v>
      </c>
      <c r="N6" s="176">
        <v>45866</v>
      </c>
      <c r="O6" s="96">
        <v>45870</v>
      </c>
      <c r="P6" s="131" t="s">
        <v>161</v>
      </c>
      <c r="Q6" s="130" t="s">
        <v>161</v>
      </c>
      <c r="R6" s="94" t="s">
        <v>162</v>
      </c>
      <c r="S6" s="122" t="s">
        <v>192</v>
      </c>
      <c r="T6" s="97" t="s">
        <v>164</v>
      </c>
      <c r="U6" s="94" t="s">
        <v>193</v>
      </c>
      <c r="V6" s="126" t="s">
        <v>25</v>
      </c>
      <c r="W6" s="96" t="s">
        <v>166</v>
      </c>
      <c r="X6" s="98" t="s">
        <v>194</v>
      </c>
      <c r="Y6" s="94">
        <v>1</v>
      </c>
      <c r="Z6" s="94">
        <v>0</v>
      </c>
      <c r="AA6" s="100">
        <f>IF(V6="TIPO I",'BASE LIQUIDACION REDEBAN 2025'!$B$2,IF(V6="TIPO II",'BASE LIQUIDACION REDEBAN 2025'!$B$3,IF(V6="TIPO III",'BASE LIQUIDACION REDEBAN 2025'!$B$4,IF(V6="TIPO IV",'BASE LIQUIDACION REDEBAN 2025'!$B$5,IF(W6="AEREO",'BASE LIQUIDACION REDEBAN 2025'!$B$6,'BASE LIQUIDACION REDEBAN 2025'!$B$5)))))</f>
        <v>75096.394270399993</v>
      </c>
      <c r="AB6" s="100">
        <f>IF(V6="TIPO I",'BASE LIQUIDACION REDEBAN 2025'!$B$10,IF(V6="TIPO II",'BASE LIQUIDACION REDEBAN 2025'!$B$11,IF(V6="TIPO III",'BASE LIQUIDACION REDEBAN 2025'!$B$12,'BASE LIQUIDACION REDEBAN 2025'!$B$13)))</f>
        <v>75096.394270399993</v>
      </c>
      <c r="AC6" s="101">
        <f t="shared" si="0"/>
        <v>75096.394270399993</v>
      </c>
    </row>
    <row r="7" spans="1:37" s="79" customFormat="1" ht="13.15">
      <c r="A7" s="94" t="s">
        <v>90</v>
      </c>
      <c r="B7" s="8" t="str">
        <f>VLOOKUP(A7,'CENTRO DE COSTOS'!A:D,4,FALSE)</f>
        <v>JUAN SEBASTIÁN RÍOS CASTRILLÓN</v>
      </c>
      <c r="C7" s="8" t="str">
        <f>VLOOKUP(A7,'CENTRO DE COSTOS'!A:D,2,FALSE)</f>
        <v>0004-0005</v>
      </c>
      <c r="D7" s="94">
        <v>5001</v>
      </c>
      <c r="E7" s="95" t="s">
        <v>195</v>
      </c>
      <c r="F7" s="97">
        <v>80717</v>
      </c>
      <c r="G7" s="98" t="s">
        <v>155</v>
      </c>
      <c r="H7" s="121" t="s">
        <v>196</v>
      </c>
      <c r="I7" s="97" t="s">
        <v>197</v>
      </c>
      <c r="J7" s="126" t="s">
        <v>90</v>
      </c>
      <c r="K7" s="97" t="s">
        <v>198</v>
      </c>
      <c r="L7" s="97" t="s">
        <v>159</v>
      </c>
      <c r="M7" s="8" t="s">
        <v>199</v>
      </c>
      <c r="N7" s="176">
        <v>45868</v>
      </c>
      <c r="O7" s="96">
        <v>45870</v>
      </c>
      <c r="P7" s="131" t="s">
        <v>200</v>
      </c>
      <c r="Q7" s="130" t="s">
        <v>201</v>
      </c>
      <c r="R7" s="94" t="s">
        <v>162</v>
      </c>
      <c r="S7" s="122" t="s">
        <v>202</v>
      </c>
      <c r="T7" s="97" t="s">
        <v>164</v>
      </c>
      <c r="U7" s="94" t="s">
        <v>203</v>
      </c>
      <c r="V7" s="126" t="s">
        <v>25</v>
      </c>
      <c r="W7" s="96" t="s">
        <v>166</v>
      </c>
      <c r="X7" s="98" t="s">
        <v>204</v>
      </c>
      <c r="Y7" s="94">
        <v>1</v>
      </c>
      <c r="Z7" s="94">
        <v>0</v>
      </c>
      <c r="AA7" s="100">
        <f>IF(V7="TIPO I",'BASE LIQUIDACION REDEBAN 2025'!$B$2,IF(V7="TIPO II",'BASE LIQUIDACION REDEBAN 2025'!$B$3,IF(V7="TIPO III",'BASE LIQUIDACION REDEBAN 2025'!$B$4,IF(V7="TIPO IV",'BASE LIQUIDACION REDEBAN 2025'!$B$5,IF(W7="AEREO",'BASE LIQUIDACION REDEBAN 2025'!$B$6,'BASE LIQUIDACION REDEBAN 2025'!$B$5)))))</f>
        <v>75096.394270399993</v>
      </c>
      <c r="AB7" s="100">
        <f>IF(V7="TIPO I",'BASE LIQUIDACION REDEBAN 2025'!$B$10,IF(V7="TIPO II",'BASE LIQUIDACION REDEBAN 2025'!$B$11,IF(V7="TIPO III",'BASE LIQUIDACION REDEBAN 2025'!$B$12,'BASE LIQUIDACION REDEBAN 2025'!$B$13)))</f>
        <v>75096.394270399993</v>
      </c>
      <c r="AC7" s="101">
        <f t="shared" si="0"/>
        <v>75096.394270399993</v>
      </c>
    </row>
    <row r="8" spans="1:37" s="79" customFormat="1" ht="13.15">
      <c r="A8" s="94" t="s">
        <v>90</v>
      </c>
      <c r="B8" s="8" t="str">
        <f>VLOOKUP(A8,'CENTRO DE COSTOS'!A:D,4,FALSE)</f>
        <v>JUAN SEBASTIÁN RÍOS CASTRILLÓN</v>
      </c>
      <c r="C8" s="8" t="str">
        <f>VLOOKUP(A8,'CENTRO DE COSTOS'!A:D,2,FALSE)</f>
        <v>0004-0005</v>
      </c>
      <c r="D8" s="94">
        <v>5001</v>
      </c>
      <c r="E8" s="95" t="s">
        <v>205</v>
      </c>
      <c r="F8" s="97">
        <v>80718</v>
      </c>
      <c r="G8" s="98" t="s">
        <v>155</v>
      </c>
      <c r="H8" s="121" t="s">
        <v>196</v>
      </c>
      <c r="I8" s="97" t="s">
        <v>197</v>
      </c>
      <c r="J8" s="126" t="s">
        <v>90</v>
      </c>
      <c r="K8" s="97" t="s">
        <v>206</v>
      </c>
      <c r="L8" s="97" t="s">
        <v>159</v>
      </c>
      <c r="M8" s="8" t="s">
        <v>207</v>
      </c>
      <c r="N8" s="176">
        <v>45868</v>
      </c>
      <c r="O8" s="96">
        <v>45870</v>
      </c>
      <c r="P8" s="131" t="s">
        <v>200</v>
      </c>
      <c r="Q8" s="130" t="s">
        <v>201</v>
      </c>
      <c r="R8" s="94" t="s">
        <v>162</v>
      </c>
      <c r="S8" s="122" t="s">
        <v>202</v>
      </c>
      <c r="T8" s="97" t="s">
        <v>164</v>
      </c>
      <c r="U8" s="94" t="s">
        <v>208</v>
      </c>
      <c r="V8" s="126" t="s">
        <v>25</v>
      </c>
      <c r="W8" s="96" t="s">
        <v>166</v>
      </c>
      <c r="X8" s="98" t="s">
        <v>209</v>
      </c>
      <c r="Y8" s="94">
        <v>1</v>
      </c>
      <c r="Z8" s="94">
        <v>0</v>
      </c>
      <c r="AA8" s="100">
        <f>IF(V8="TIPO I",'BASE LIQUIDACION REDEBAN 2025'!$B$2,IF(V8="TIPO II",'BASE LIQUIDACION REDEBAN 2025'!$B$3,IF(V8="TIPO III",'BASE LIQUIDACION REDEBAN 2025'!$B$4,IF(V8="TIPO IV",'BASE LIQUIDACION REDEBAN 2025'!$B$5,IF(W8="AEREO",'BASE LIQUIDACION REDEBAN 2025'!$B$6,'BASE LIQUIDACION REDEBAN 2025'!$B$5)))))</f>
        <v>75096.394270399993</v>
      </c>
      <c r="AB8" s="100">
        <f>IF(V8="TIPO I",'BASE LIQUIDACION REDEBAN 2025'!$B$10,IF(V8="TIPO II",'BASE LIQUIDACION REDEBAN 2025'!$B$11,IF(V8="TIPO III",'BASE LIQUIDACION REDEBAN 2025'!$B$12,'BASE LIQUIDACION REDEBAN 2025'!$B$13)))</f>
        <v>75096.394270399993</v>
      </c>
      <c r="AC8" s="101">
        <f t="shared" si="0"/>
        <v>75096.394270399993</v>
      </c>
    </row>
    <row r="9" spans="1:37" s="79" customFormat="1" ht="13.15">
      <c r="A9" s="94" t="s">
        <v>90</v>
      </c>
      <c r="B9" s="8" t="str">
        <f>VLOOKUP(A9,'CENTRO DE COSTOS'!A:D,4,FALSE)</f>
        <v>JUAN SEBASTIÁN RÍOS CASTRILLÓN</v>
      </c>
      <c r="C9" s="8" t="str">
        <f>VLOOKUP(A9,'CENTRO DE COSTOS'!A:D,2,FALSE)</f>
        <v>0004-0005</v>
      </c>
      <c r="D9" s="94">
        <v>5088</v>
      </c>
      <c r="E9" s="95" t="s">
        <v>210</v>
      </c>
      <c r="F9" s="97">
        <v>80715</v>
      </c>
      <c r="G9" s="98" t="s">
        <v>155</v>
      </c>
      <c r="H9" s="121" t="s">
        <v>196</v>
      </c>
      <c r="I9" s="97" t="s">
        <v>197</v>
      </c>
      <c r="J9" s="126" t="s">
        <v>211</v>
      </c>
      <c r="K9" s="97" t="s">
        <v>212</v>
      </c>
      <c r="L9" s="97" t="s">
        <v>159</v>
      </c>
      <c r="M9" s="8" t="s">
        <v>213</v>
      </c>
      <c r="N9" s="176">
        <v>45868</v>
      </c>
      <c r="O9" s="96">
        <v>45870</v>
      </c>
      <c r="P9" s="131" t="s">
        <v>200</v>
      </c>
      <c r="Q9" s="130" t="s">
        <v>201</v>
      </c>
      <c r="R9" s="94" t="s">
        <v>162</v>
      </c>
      <c r="S9" s="122" t="s">
        <v>202</v>
      </c>
      <c r="T9" s="97" t="s">
        <v>164</v>
      </c>
      <c r="U9" s="94" t="s">
        <v>214</v>
      </c>
      <c r="V9" s="126" t="s">
        <v>25</v>
      </c>
      <c r="W9" s="96" t="s">
        <v>166</v>
      </c>
      <c r="X9" s="98" t="s">
        <v>204</v>
      </c>
      <c r="Y9" s="94">
        <v>1</v>
      </c>
      <c r="Z9" s="94">
        <v>0</v>
      </c>
      <c r="AA9" s="100">
        <f>IF(V9="TIPO I",'BASE LIQUIDACION REDEBAN 2025'!$B$2,IF(V9="TIPO II",'BASE LIQUIDACION REDEBAN 2025'!$B$3,IF(V9="TIPO III",'BASE LIQUIDACION REDEBAN 2025'!$B$4,IF(V9="TIPO IV",'BASE LIQUIDACION REDEBAN 2025'!$B$5,IF(W9="AEREO",'BASE LIQUIDACION REDEBAN 2025'!$B$6,'BASE LIQUIDACION REDEBAN 2025'!$B$5)))))</f>
        <v>75096.394270399993</v>
      </c>
      <c r="AB9" s="100">
        <f>IF(V9="TIPO I",'BASE LIQUIDACION REDEBAN 2025'!$B$10,IF(V9="TIPO II",'BASE LIQUIDACION REDEBAN 2025'!$B$11,IF(V9="TIPO III",'BASE LIQUIDACION REDEBAN 2025'!$B$12,'BASE LIQUIDACION REDEBAN 2025'!$B$13)))</f>
        <v>75096.394270399993</v>
      </c>
      <c r="AC9" s="101">
        <f t="shared" si="0"/>
        <v>75096.394270399993</v>
      </c>
    </row>
    <row r="10" spans="1:37" s="79" customFormat="1" ht="13.15">
      <c r="A10" s="94" t="s">
        <v>92</v>
      </c>
      <c r="B10" s="8" t="str">
        <f>VLOOKUP(A10,'CENTRO DE COSTOS'!A:D,4,FALSE)</f>
        <v>KEVIN ALEXIS CORZO BUSTOS</v>
      </c>
      <c r="C10" s="8" t="str">
        <f>VLOOKUP(A10,'CENTRO DE COSTOS'!A:D,2,FALSE)</f>
        <v>0004-0007</v>
      </c>
      <c r="D10" s="94">
        <v>18753</v>
      </c>
      <c r="E10" s="95" t="s">
        <v>215</v>
      </c>
      <c r="F10" s="97">
        <v>31694</v>
      </c>
      <c r="G10" s="98" t="s">
        <v>155</v>
      </c>
      <c r="H10" s="121" t="s">
        <v>216</v>
      </c>
      <c r="I10" s="97" t="s">
        <v>157</v>
      </c>
      <c r="J10" s="126" t="s">
        <v>217</v>
      </c>
      <c r="K10" s="97" t="s">
        <v>218</v>
      </c>
      <c r="L10" s="97" t="s">
        <v>159</v>
      </c>
      <c r="M10" s="8" t="s">
        <v>219</v>
      </c>
      <c r="N10" s="176">
        <v>45868</v>
      </c>
      <c r="O10" s="96">
        <v>45875</v>
      </c>
      <c r="P10" s="131" t="s">
        <v>220</v>
      </c>
      <c r="Q10" s="130" t="s">
        <v>221</v>
      </c>
      <c r="R10" s="94" t="s">
        <v>162</v>
      </c>
      <c r="S10" s="122" t="s">
        <v>222</v>
      </c>
      <c r="T10" s="97" t="s">
        <v>164</v>
      </c>
      <c r="U10" s="94" t="s">
        <v>223</v>
      </c>
      <c r="V10" s="126" t="s">
        <v>180</v>
      </c>
      <c r="W10" s="96" t="s">
        <v>224</v>
      </c>
      <c r="X10" s="98" t="s">
        <v>225</v>
      </c>
      <c r="Y10" s="94">
        <v>1</v>
      </c>
      <c r="Z10" s="94">
        <v>0</v>
      </c>
      <c r="AA10" s="100">
        <f>IF(V10="TIPO I",'BASE LIQUIDACION REDEBAN 2025'!$B$2,IF(V10="TIPO II",'BASE LIQUIDACION REDEBAN 2025'!$B$3,IF(V10="TIPO III",'BASE LIQUIDACION REDEBAN 2025'!$B$4,IF(V10="TIPO IV",'BASE LIQUIDACION REDEBAN 2025'!$B$5,IF(W10="AEREO",'BASE LIQUIDACION REDEBAN 2025'!$B$6,'BASE LIQUIDACION REDEBAN 2025'!$B$5)))))</f>
        <v>504832.64687880001</v>
      </c>
      <c r="AB10" s="100">
        <f>IF(V10="TIPO I",'BASE LIQUIDACION REDEBAN 2025'!$B$10,IF(V10="TIPO II",'BASE LIQUIDACION REDEBAN 2025'!$B$11,IF(V10="TIPO III",'BASE LIQUIDACION REDEBAN 2025'!$B$12,'BASE LIQUIDACION REDEBAN 2025'!$B$13)))</f>
        <v>196536.5258152</v>
      </c>
      <c r="AC10" s="101">
        <f t="shared" si="0"/>
        <v>504832.64687880001</v>
      </c>
    </row>
    <row r="11" spans="1:37" s="79" customFormat="1" ht="13.15">
      <c r="A11" s="94" t="s">
        <v>76</v>
      </c>
      <c r="B11" s="8" t="str">
        <f>VLOOKUP(A11,'CENTRO DE COSTOS'!A:D,4,FALSE)</f>
        <v>DIEGO FERNANDO HENAO CARDONA</v>
      </c>
      <c r="C11" s="8" t="str">
        <f>VLOOKUP(A11,'CENTRO DE COSTOS'!A:D,2,FALSE)</f>
        <v>0004-0003</v>
      </c>
      <c r="D11" s="94">
        <v>76892</v>
      </c>
      <c r="E11" s="95" t="s">
        <v>226</v>
      </c>
      <c r="F11" s="97">
        <v>66067</v>
      </c>
      <c r="G11" s="98" t="s">
        <v>155</v>
      </c>
      <c r="H11" s="121" t="s">
        <v>216</v>
      </c>
      <c r="I11" s="97" t="s">
        <v>227</v>
      </c>
      <c r="J11" s="126" t="s">
        <v>228</v>
      </c>
      <c r="K11" s="97" t="s">
        <v>229</v>
      </c>
      <c r="L11" s="97" t="s">
        <v>159</v>
      </c>
      <c r="M11" s="8" t="s">
        <v>230</v>
      </c>
      <c r="N11" s="176">
        <v>45868</v>
      </c>
      <c r="O11" s="96">
        <v>45870</v>
      </c>
      <c r="P11" s="131" t="s">
        <v>200</v>
      </c>
      <c r="Q11" s="130" t="s">
        <v>201</v>
      </c>
      <c r="R11" s="94" t="s">
        <v>162</v>
      </c>
      <c r="S11" s="122" t="s">
        <v>231</v>
      </c>
      <c r="T11" s="97" t="s">
        <v>164</v>
      </c>
      <c r="U11" s="94" t="s">
        <v>232</v>
      </c>
      <c r="V11" s="126" t="s">
        <v>25</v>
      </c>
      <c r="W11" s="96" t="s">
        <v>166</v>
      </c>
      <c r="X11" s="98" t="s">
        <v>233</v>
      </c>
      <c r="Y11" s="94">
        <v>1</v>
      </c>
      <c r="Z11" s="94">
        <v>0</v>
      </c>
      <c r="AA11" s="100">
        <f>IF(V11="TIPO I",'BASE LIQUIDACION REDEBAN 2025'!$B$2,IF(V11="TIPO II",'BASE LIQUIDACION REDEBAN 2025'!$B$3,IF(V11="TIPO III",'BASE LIQUIDACION REDEBAN 2025'!$B$4,IF(V11="TIPO IV",'BASE LIQUIDACION REDEBAN 2025'!$B$5,IF(W11="AEREO",'BASE LIQUIDACION REDEBAN 2025'!$B$6,'BASE LIQUIDACION REDEBAN 2025'!$B$5)))))</f>
        <v>75096.394270399993</v>
      </c>
      <c r="AB11" s="100">
        <f>IF(V11="TIPO I",'BASE LIQUIDACION REDEBAN 2025'!$B$10,IF(V11="TIPO II",'BASE LIQUIDACION REDEBAN 2025'!$B$11,IF(V11="TIPO III",'BASE LIQUIDACION REDEBAN 2025'!$B$12,'BASE LIQUIDACION REDEBAN 2025'!$B$13)))</f>
        <v>75096.394270399993</v>
      </c>
      <c r="AC11" s="101">
        <f t="shared" si="0"/>
        <v>75096.394270399993</v>
      </c>
    </row>
    <row r="12" spans="1:37" s="79" customFormat="1" ht="13.15">
      <c r="A12" s="94" t="s">
        <v>101</v>
      </c>
      <c r="B12" s="8" t="str">
        <f>VLOOKUP(A12,'CENTRO DE COSTOS'!A:D,4,FALSE)</f>
        <v>KEVIN ALEXIS CORZO BUSTOS</v>
      </c>
      <c r="C12" s="8" t="str">
        <f>VLOOKUP(A12,'CENTRO DE COSTOS'!A:D,2,FALSE)</f>
        <v>0004-0007</v>
      </c>
      <c r="D12" s="94">
        <v>85162</v>
      </c>
      <c r="E12" s="95" t="s">
        <v>234</v>
      </c>
      <c r="F12" s="97">
        <v>80742</v>
      </c>
      <c r="G12" s="98" t="s">
        <v>155</v>
      </c>
      <c r="H12" s="121" t="s">
        <v>156</v>
      </c>
      <c r="I12" s="97" t="s">
        <v>189</v>
      </c>
      <c r="J12" s="126" t="s">
        <v>235</v>
      </c>
      <c r="K12" s="97" t="s">
        <v>236</v>
      </c>
      <c r="L12" s="97" t="s">
        <v>159</v>
      </c>
      <c r="M12" s="8" t="s">
        <v>237</v>
      </c>
      <c r="N12" s="176">
        <v>45868</v>
      </c>
      <c r="O12" s="96">
        <v>45874</v>
      </c>
      <c r="P12" s="131" t="s">
        <v>161</v>
      </c>
      <c r="Q12" s="130" t="s">
        <v>161</v>
      </c>
      <c r="R12" s="94" t="s">
        <v>162</v>
      </c>
      <c r="S12" s="122" t="s">
        <v>238</v>
      </c>
      <c r="T12" s="97" t="s">
        <v>164</v>
      </c>
      <c r="U12" s="94" t="s">
        <v>239</v>
      </c>
      <c r="V12" s="126" t="s">
        <v>28</v>
      </c>
      <c r="W12" s="96" t="s">
        <v>166</v>
      </c>
      <c r="X12" s="98" t="s">
        <v>194</v>
      </c>
      <c r="Y12" s="94">
        <v>1</v>
      </c>
      <c r="Z12" s="94">
        <v>0</v>
      </c>
      <c r="AA12" s="100">
        <f>IF(V12="TIPO I",'BASE LIQUIDACION REDEBAN 2025'!$B$2,IF(V12="TIPO II",'BASE LIQUIDACION REDEBAN 2025'!$B$3,IF(V12="TIPO III",'BASE LIQUIDACION REDEBAN 2025'!$B$4,IF(V12="TIPO IV",'BASE LIQUIDACION REDEBAN 2025'!$B$5,IF(W12="AEREO",'BASE LIQUIDACION REDEBAN 2025'!$B$6,'BASE LIQUIDACION REDEBAN 2025'!$B$5)))))</f>
        <v>163813.69572160003</v>
      </c>
      <c r="AB12" s="100">
        <f>IF(V12="TIPO I",'BASE LIQUIDACION REDEBAN 2025'!$B$10,IF(V12="TIPO II",'BASE LIQUIDACION REDEBAN 2025'!$B$11,IF(V12="TIPO III",'BASE LIQUIDACION REDEBAN 2025'!$B$12,'BASE LIQUIDACION REDEBAN 2025'!$B$13)))</f>
        <v>140395.6348884</v>
      </c>
      <c r="AC12" s="101">
        <f t="shared" si="0"/>
        <v>163813.69572160003</v>
      </c>
    </row>
    <row r="13" spans="1:37" s="79" customFormat="1" ht="13.15">
      <c r="A13" s="94" t="s">
        <v>98</v>
      </c>
      <c r="B13" s="8" t="str">
        <f>VLOOKUP(A13,'CENTRO DE COSTOS'!A:D,4,FALSE)</f>
        <v>MIGUEL JULIÁN HERNÁNDEZ GUARÍN</v>
      </c>
      <c r="C13" s="8" t="str">
        <f>VLOOKUP(A13,'CENTRO DE COSTOS'!A:D,2,FALSE)</f>
        <v>0004-0008</v>
      </c>
      <c r="D13" s="94">
        <v>15464</v>
      </c>
      <c r="E13" s="95" t="s">
        <v>240</v>
      </c>
      <c r="F13" s="97">
        <v>80720</v>
      </c>
      <c r="G13" s="98" t="s">
        <v>155</v>
      </c>
      <c r="H13" s="121" t="s">
        <v>156</v>
      </c>
      <c r="I13" s="97" t="s">
        <v>241</v>
      </c>
      <c r="J13" s="126" t="s">
        <v>242</v>
      </c>
      <c r="K13" s="97" t="s">
        <v>243</v>
      </c>
      <c r="L13" s="97" t="s">
        <v>159</v>
      </c>
      <c r="M13" s="8" t="s">
        <v>244</v>
      </c>
      <c r="N13" s="176">
        <v>45868</v>
      </c>
      <c r="O13" s="96">
        <v>45870</v>
      </c>
      <c r="P13" s="131" t="s">
        <v>161</v>
      </c>
      <c r="Q13" s="130" t="s">
        <v>161</v>
      </c>
      <c r="R13" s="94" t="s">
        <v>162</v>
      </c>
      <c r="S13" s="122" t="s">
        <v>245</v>
      </c>
      <c r="T13" s="97" t="s">
        <v>164</v>
      </c>
      <c r="U13" s="94" t="s">
        <v>246</v>
      </c>
      <c r="V13" s="126" t="s">
        <v>28</v>
      </c>
      <c r="W13" s="96" t="s">
        <v>166</v>
      </c>
      <c r="X13" s="98" t="s">
        <v>247</v>
      </c>
      <c r="Y13" s="94">
        <v>1</v>
      </c>
      <c r="Z13" s="94">
        <v>0</v>
      </c>
      <c r="AA13" s="100">
        <f>IF(V13="TIPO I",'BASE LIQUIDACION REDEBAN 2025'!$B$2,IF(V13="TIPO II",'BASE LIQUIDACION REDEBAN 2025'!$B$3,IF(V13="TIPO III",'BASE LIQUIDACION REDEBAN 2025'!$B$4,IF(V13="TIPO IV",'BASE LIQUIDACION REDEBAN 2025'!$B$5,IF(W13="AEREO",'BASE LIQUIDACION REDEBAN 2025'!$B$6,'BASE LIQUIDACION REDEBAN 2025'!$B$5)))))</f>
        <v>163813.69572160003</v>
      </c>
      <c r="AB13" s="100">
        <f>IF(V13="TIPO I",'BASE LIQUIDACION REDEBAN 2025'!$B$10,IF(V13="TIPO II",'BASE LIQUIDACION REDEBAN 2025'!$B$11,IF(V13="TIPO III",'BASE LIQUIDACION REDEBAN 2025'!$B$12,'BASE LIQUIDACION REDEBAN 2025'!$B$13)))</f>
        <v>140395.6348884</v>
      </c>
      <c r="AC13" s="101">
        <f t="shared" si="0"/>
        <v>163813.69572160003</v>
      </c>
    </row>
    <row r="14" spans="1:37" s="79" customFormat="1" ht="13.15">
      <c r="A14" s="94" t="s">
        <v>92</v>
      </c>
      <c r="B14" s="8" t="str">
        <f>VLOOKUP(A14,'CENTRO DE COSTOS'!A:D,4,FALSE)</f>
        <v>KEVIN ALEXIS CORZO BUSTOS</v>
      </c>
      <c r="C14" s="8" t="str">
        <f>VLOOKUP(A14,'CENTRO DE COSTOS'!A:D,2,FALSE)</f>
        <v>0004-0007</v>
      </c>
      <c r="D14" s="94">
        <v>41306</v>
      </c>
      <c r="E14" s="95" t="s">
        <v>248</v>
      </c>
      <c r="F14" s="97">
        <v>80736</v>
      </c>
      <c r="G14" s="98" t="s">
        <v>155</v>
      </c>
      <c r="H14" s="121" t="s">
        <v>156</v>
      </c>
      <c r="I14" s="97" t="s">
        <v>249</v>
      </c>
      <c r="J14" s="126" t="s">
        <v>250</v>
      </c>
      <c r="K14" s="97" t="s">
        <v>251</v>
      </c>
      <c r="L14" s="97" t="s">
        <v>159</v>
      </c>
      <c r="M14" s="8" t="s">
        <v>252</v>
      </c>
      <c r="N14" s="176">
        <v>45868</v>
      </c>
      <c r="O14" s="96">
        <v>45870</v>
      </c>
      <c r="P14" s="131" t="s">
        <v>161</v>
      </c>
      <c r="Q14" s="130" t="s">
        <v>161</v>
      </c>
      <c r="R14" s="94" t="s">
        <v>162</v>
      </c>
      <c r="S14" s="122" t="s">
        <v>253</v>
      </c>
      <c r="T14" s="97" t="s">
        <v>164</v>
      </c>
      <c r="U14" s="94" t="s">
        <v>254</v>
      </c>
      <c r="V14" s="126" t="s">
        <v>28</v>
      </c>
      <c r="W14" s="96" t="s">
        <v>166</v>
      </c>
      <c r="X14" s="98" t="s">
        <v>255</v>
      </c>
      <c r="Y14" s="94">
        <v>1</v>
      </c>
      <c r="Z14" s="94">
        <v>0</v>
      </c>
      <c r="AA14" s="100">
        <f>IF(V14="TIPO I",'BASE LIQUIDACION REDEBAN 2025'!$B$2,IF(V14="TIPO II",'BASE LIQUIDACION REDEBAN 2025'!$B$3,IF(V14="TIPO III",'BASE LIQUIDACION REDEBAN 2025'!$B$4,IF(V14="TIPO IV",'BASE LIQUIDACION REDEBAN 2025'!$B$5,IF(W14="AEREO",'BASE LIQUIDACION REDEBAN 2025'!$B$6,'BASE LIQUIDACION REDEBAN 2025'!$B$5)))))</f>
        <v>163813.69572160003</v>
      </c>
      <c r="AB14" s="100">
        <f>IF(V14="TIPO I",'BASE LIQUIDACION REDEBAN 2025'!$B$10,IF(V14="TIPO II",'BASE LIQUIDACION REDEBAN 2025'!$B$11,IF(V14="TIPO III",'BASE LIQUIDACION REDEBAN 2025'!$B$12,'BASE LIQUIDACION REDEBAN 2025'!$B$13)))</f>
        <v>140395.6348884</v>
      </c>
      <c r="AC14" s="101">
        <f t="shared" si="0"/>
        <v>163813.69572160003</v>
      </c>
    </row>
    <row r="15" spans="1:37" s="79" customFormat="1" ht="13.15">
      <c r="A15" s="94" t="s">
        <v>76</v>
      </c>
      <c r="B15" s="8" t="str">
        <f>VLOOKUP(A15,'CENTRO DE COSTOS'!A:D,4,FALSE)</f>
        <v>DIEGO FERNANDO HENAO CARDONA</v>
      </c>
      <c r="C15" s="8" t="str">
        <f>VLOOKUP(A15,'CENTRO DE COSTOS'!A:D,2,FALSE)</f>
        <v>0004-0003</v>
      </c>
      <c r="D15" s="94">
        <v>19212</v>
      </c>
      <c r="E15" s="95" t="s">
        <v>256</v>
      </c>
      <c r="F15" s="97">
        <v>80727</v>
      </c>
      <c r="G15" s="98" t="s">
        <v>155</v>
      </c>
      <c r="H15" s="121" t="s">
        <v>257</v>
      </c>
      <c r="I15" s="97" t="s">
        <v>258</v>
      </c>
      <c r="J15" s="126" t="s">
        <v>259</v>
      </c>
      <c r="K15" s="97" t="s">
        <v>260</v>
      </c>
      <c r="L15" s="97" t="s">
        <v>159</v>
      </c>
      <c r="M15" s="8" t="s">
        <v>261</v>
      </c>
      <c r="N15" s="176">
        <v>45868</v>
      </c>
      <c r="O15" s="96">
        <v>45870</v>
      </c>
      <c r="P15" s="131" t="s">
        <v>161</v>
      </c>
      <c r="Q15" s="130" t="s">
        <v>161</v>
      </c>
      <c r="R15" s="94" t="s">
        <v>162</v>
      </c>
      <c r="S15" s="122" t="s">
        <v>262</v>
      </c>
      <c r="T15" s="97" t="s">
        <v>164</v>
      </c>
      <c r="U15" s="94" t="s">
        <v>263</v>
      </c>
      <c r="V15" s="126" t="s">
        <v>30</v>
      </c>
      <c r="W15" s="96" t="s">
        <v>166</v>
      </c>
      <c r="X15" s="98" t="s">
        <v>264</v>
      </c>
      <c r="Y15" s="94">
        <v>1</v>
      </c>
      <c r="Z15" s="94">
        <v>0</v>
      </c>
      <c r="AA15" s="100">
        <f>IF(V15="TIPO I",'BASE LIQUIDACION REDEBAN 2025'!$B$2,IF(V15="TIPO II",'BASE LIQUIDACION REDEBAN 2025'!$B$3,IF(V15="TIPO III",'BASE LIQUIDACION REDEBAN 2025'!$B$4,IF(V15="TIPO IV",'BASE LIQUIDACION REDEBAN 2025'!$B$5,IF(W15="AEREO",'BASE LIQUIDACION REDEBAN 2025'!$B$6,'BASE LIQUIDACION REDEBAN 2025'!$B$5)))))</f>
        <v>275728.78077800001</v>
      </c>
      <c r="AB15" s="100">
        <f>IF(V15="TIPO I",'BASE LIQUIDACION REDEBAN 2025'!$B$10,IF(V15="TIPO II",'BASE LIQUIDACION REDEBAN 2025'!$B$11,IF(V15="TIPO III",'BASE LIQUIDACION REDEBAN 2025'!$B$12,'BASE LIQUIDACION REDEBAN 2025'!$B$13)))</f>
        <v>196536.5258152</v>
      </c>
      <c r="AC15" s="101">
        <f t="shared" si="0"/>
        <v>275728.78077800001</v>
      </c>
    </row>
    <row r="16" spans="1:37" s="79" customFormat="1" ht="13.15">
      <c r="A16" s="94" t="s">
        <v>90</v>
      </c>
      <c r="B16" s="8" t="str">
        <f>VLOOKUP(A16,'CENTRO DE COSTOS'!A:D,4,FALSE)</f>
        <v>JUAN SEBASTIÁN RÍOS CASTRILLÓN</v>
      </c>
      <c r="C16" s="8" t="str">
        <f>VLOOKUP(A16,'CENTRO DE COSTOS'!A:D,2,FALSE)</f>
        <v>0004-0005</v>
      </c>
      <c r="D16" s="94">
        <v>5001</v>
      </c>
      <c r="E16" s="95" t="s">
        <v>265</v>
      </c>
      <c r="F16" s="97">
        <v>80762</v>
      </c>
      <c r="G16" s="98" t="s">
        <v>155</v>
      </c>
      <c r="H16" s="121" t="s">
        <v>156</v>
      </c>
      <c r="I16" s="97" t="s">
        <v>197</v>
      </c>
      <c r="J16" s="126" t="s">
        <v>90</v>
      </c>
      <c r="K16" s="97" t="s">
        <v>266</v>
      </c>
      <c r="L16" s="97" t="s">
        <v>159</v>
      </c>
      <c r="M16" s="8" t="s">
        <v>267</v>
      </c>
      <c r="N16" s="176">
        <v>45868</v>
      </c>
      <c r="O16" s="96">
        <v>45870</v>
      </c>
      <c r="P16" s="131" t="s">
        <v>161</v>
      </c>
      <c r="Q16" s="130" t="s">
        <v>161</v>
      </c>
      <c r="R16" s="94" t="s">
        <v>162</v>
      </c>
      <c r="S16" s="122" t="s">
        <v>268</v>
      </c>
      <c r="T16" s="97" t="s">
        <v>164</v>
      </c>
      <c r="U16" s="94" t="s">
        <v>269</v>
      </c>
      <c r="V16" s="126" t="s">
        <v>25</v>
      </c>
      <c r="W16" s="96" t="s">
        <v>166</v>
      </c>
      <c r="X16" s="98" t="s">
        <v>270</v>
      </c>
      <c r="Y16" s="94">
        <v>1</v>
      </c>
      <c r="Z16" s="94">
        <v>0</v>
      </c>
      <c r="AA16" s="100">
        <f>IF(V16="TIPO I",'BASE LIQUIDACION REDEBAN 2025'!$B$2,IF(V16="TIPO II",'BASE LIQUIDACION REDEBAN 2025'!$B$3,IF(V16="TIPO III",'BASE LIQUIDACION REDEBAN 2025'!$B$4,IF(V16="TIPO IV",'BASE LIQUIDACION REDEBAN 2025'!$B$5,IF(W16="AEREO",'BASE LIQUIDACION REDEBAN 2025'!$B$6,'BASE LIQUIDACION REDEBAN 2025'!$B$5)))))</f>
        <v>75096.394270399993</v>
      </c>
      <c r="AB16" s="100">
        <f>IF(V16="TIPO I",'BASE LIQUIDACION REDEBAN 2025'!$B$10,IF(V16="TIPO II",'BASE LIQUIDACION REDEBAN 2025'!$B$11,IF(V16="TIPO III",'BASE LIQUIDACION REDEBAN 2025'!$B$12,'BASE LIQUIDACION REDEBAN 2025'!$B$13)))</f>
        <v>75096.394270399993</v>
      </c>
      <c r="AC16" s="101">
        <f t="shared" si="0"/>
        <v>75096.394270399993</v>
      </c>
    </row>
    <row r="17" spans="1:29" s="79" customFormat="1" ht="13.15">
      <c r="A17" s="94" t="s">
        <v>93</v>
      </c>
      <c r="B17" s="8" t="str">
        <f>VLOOKUP(A17,'CENTRO DE COSTOS'!A:D,4,FALSE)</f>
        <v>DIEGO FERNANDO HENAO CARDONA</v>
      </c>
      <c r="C17" s="8" t="str">
        <f>VLOOKUP(A17,'CENTRO DE COSTOS'!A:D,2,FALSE)</f>
        <v>0004-0003</v>
      </c>
      <c r="D17" s="94">
        <v>52621</v>
      </c>
      <c r="E17" s="95" t="s">
        <v>271</v>
      </c>
      <c r="F17" s="97">
        <v>80750</v>
      </c>
      <c r="G17" s="98" t="s">
        <v>155</v>
      </c>
      <c r="H17" s="121" t="s">
        <v>156</v>
      </c>
      <c r="I17" s="97" t="s">
        <v>174</v>
      </c>
      <c r="J17" s="126" t="s">
        <v>272</v>
      </c>
      <c r="K17" s="97" t="s">
        <v>273</v>
      </c>
      <c r="L17" s="97" t="s">
        <v>159</v>
      </c>
      <c r="M17" s="8" t="s">
        <v>274</v>
      </c>
      <c r="N17" s="176">
        <v>45868</v>
      </c>
      <c r="O17" s="96">
        <v>45881</v>
      </c>
      <c r="P17" s="131" t="s">
        <v>161</v>
      </c>
      <c r="Q17" s="130" t="s">
        <v>161</v>
      </c>
      <c r="R17" s="94" t="s">
        <v>162</v>
      </c>
      <c r="S17" s="122" t="s">
        <v>275</v>
      </c>
      <c r="T17" s="97" t="s">
        <v>164</v>
      </c>
      <c r="U17" s="94" t="s">
        <v>276</v>
      </c>
      <c r="V17" s="126" t="s">
        <v>180</v>
      </c>
      <c r="W17" s="96" t="s">
        <v>181</v>
      </c>
      <c r="X17" s="98" t="s">
        <v>182</v>
      </c>
      <c r="Y17" s="94">
        <v>1</v>
      </c>
      <c r="Z17" s="94">
        <v>0</v>
      </c>
      <c r="AA17" s="100">
        <f>IF(V17="TIPO I",'BASE LIQUIDACION REDEBAN 2025'!$B$2,IF(V17="TIPO II",'BASE LIQUIDACION REDEBAN 2025'!$B$3,IF(V17="TIPO III",'BASE LIQUIDACION REDEBAN 2025'!$B$4,IF(V17="TIPO IV",'BASE LIQUIDACION REDEBAN 2025'!$B$5,IF(W17="AEREO",'BASE LIQUIDACION REDEBAN 2025'!$B$6,'BASE LIQUIDACION REDEBAN 2025'!$B$5)))))</f>
        <v>504832.64687880001</v>
      </c>
      <c r="AB17" s="100">
        <f>IF(V17="TIPO I",'BASE LIQUIDACION REDEBAN 2025'!$B$10,IF(V17="TIPO II",'BASE LIQUIDACION REDEBAN 2025'!$B$11,IF(V17="TIPO III",'BASE LIQUIDACION REDEBAN 2025'!$B$12,'BASE LIQUIDACION REDEBAN 2025'!$B$13)))</f>
        <v>196536.5258152</v>
      </c>
      <c r="AC17" s="101">
        <f t="shared" si="0"/>
        <v>504832.64687880001</v>
      </c>
    </row>
    <row r="18" spans="1:29" s="79" customFormat="1" ht="13.15">
      <c r="A18" s="94" t="s">
        <v>93</v>
      </c>
      <c r="B18" s="8" t="str">
        <f>VLOOKUP(A18,'CENTRO DE COSTOS'!A:D,4,FALSE)</f>
        <v>DIEGO FERNANDO HENAO CARDONA</v>
      </c>
      <c r="C18" s="8" t="str">
        <f>VLOOKUP(A18,'CENTRO DE COSTOS'!A:D,2,FALSE)</f>
        <v>0004-0003</v>
      </c>
      <c r="D18" s="94">
        <v>52585</v>
      </c>
      <c r="E18" s="95" t="s">
        <v>277</v>
      </c>
      <c r="F18" s="97">
        <v>80749</v>
      </c>
      <c r="G18" s="98" t="s">
        <v>155</v>
      </c>
      <c r="H18" s="121" t="s">
        <v>156</v>
      </c>
      <c r="I18" s="97" t="s">
        <v>174</v>
      </c>
      <c r="J18" s="126" t="s">
        <v>278</v>
      </c>
      <c r="K18" s="97" t="s">
        <v>279</v>
      </c>
      <c r="L18" s="97" t="s">
        <v>159</v>
      </c>
      <c r="M18" s="8" t="s">
        <v>280</v>
      </c>
      <c r="N18" s="176">
        <v>45868</v>
      </c>
      <c r="O18" s="96">
        <v>45870</v>
      </c>
      <c r="P18" s="131" t="s">
        <v>161</v>
      </c>
      <c r="Q18" s="130" t="s">
        <v>161</v>
      </c>
      <c r="R18" s="94" t="s">
        <v>162</v>
      </c>
      <c r="S18" s="122" t="s">
        <v>281</v>
      </c>
      <c r="T18" s="97" t="s">
        <v>164</v>
      </c>
      <c r="U18" s="94" t="s">
        <v>282</v>
      </c>
      <c r="V18" s="126" t="s">
        <v>28</v>
      </c>
      <c r="W18" s="96" t="s">
        <v>166</v>
      </c>
      <c r="X18" s="98" t="s">
        <v>283</v>
      </c>
      <c r="Y18" s="94">
        <v>1</v>
      </c>
      <c r="Z18" s="94">
        <v>0</v>
      </c>
      <c r="AA18" s="100">
        <f>IF(V18="TIPO I",'BASE LIQUIDACION REDEBAN 2025'!$B$2,IF(V18="TIPO II",'BASE LIQUIDACION REDEBAN 2025'!$B$3,IF(V18="TIPO III",'BASE LIQUIDACION REDEBAN 2025'!$B$4,IF(V18="TIPO IV",'BASE LIQUIDACION REDEBAN 2025'!$B$5,IF(W18="AEREO",'BASE LIQUIDACION REDEBAN 2025'!$B$6,'BASE LIQUIDACION REDEBAN 2025'!$B$5)))))</f>
        <v>163813.69572160003</v>
      </c>
      <c r="AB18" s="100">
        <f>IF(V18="TIPO I",'BASE LIQUIDACION REDEBAN 2025'!$B$10,IF(V18="TIPO II",'BASE LIQUIDACION REDEBAN 2025'!$B$11,IF(V18="TIPO III",'BASE LIQUIDACION REDEBAN 2025'!$B$12,'BASE LIQUIDACION REDEBAN 2025'!$B$13)))</f>
        <v>140395.6348884</v>
      </c>
      <c r="AC18" s="101">
        <f t="shared" si="0"/>
        <v>163813.69572160003</v>
      </c>
    </row>
    <row r="19" spans="1:29" s="79" customFormat="1" ht="13.15">
      <c r="A19" s="94" t="s">
        <v>93</v>
      </c>
      <c r="B19" s="8" t="str">
        <f>VLOOKUP(A19,'CENTRO DE COSTOS'!A:D,4,FALSE)</f>
        <v>DIEGO FERNANDO HENAO CARDONA</v>
      </c>
      <c r="C19" s="8" t="str">
        <f>VLOOKUP(A19,'CENTRO DE COSTOS'!A:D,2,FALSE)</f>
        <v>0004-0003</v>
      </c>
      <c r="D19" s="94">
        <v>52427</v>
      </c>
      <c r="E19" s="95" t="s">
        <v>284</v>
      </c>
      <c r="F19" s="97">
        <v>80739</v>
      </c>
      <c r="G19" s="98" t="s">
        <v>155</v>
      </c>
      <c r="H19" s="121" t="s">
        <v>156</v>
      </c>
      <c r="I19" s="97" t="s">
        <v>174</v>
      </c>
      <c r="J19" s="126" t="s">
        <v>175</v>
      </c>
      <c r="K19" s="97" t="s">
        <v>285</v>
      </c>
      <c r="L19" s="97" t="s">
        <v>159</v>
      </c>
      <c r="M19" s="8" t="s">
        <v>286</v>
      </c>
      <c r="N19" s="176">
        <v>45868</v>
      </c>
      <c r="O19" s="96">
        <v>45882</v>
      </c>
      <c r="P19" s="131" t="s">
        <v>161</v>
      </c>
      <c r="Q19" s="130" t="s">
        <v>161</v>
      </c>
      <c r="R19" s="94" t="s">
        <v>162</v>
      </c>
      <c r="S19" s="122" t="s">
        <v>287</v>
      </c>
      <c r="T19" s="97" t="s">
        <v>164</v>
      </c>
      <c r="U19" s="94" t="s">
        <v>288</v>
      </c>
      <c r="V19" s="126" t="s">
        <v>180</v>
      </c>
      <c r="W19" s="96" t="s">
        <v>181</v>
      </c>
      <c r="X19" s="98" t="s">
        <v>182</v>
      </c>
      <c r="Y19" s="94">
        <v>1</v>
      </c>
      <c r="Z19" s="94">
        <v>0</v>
      </c>
      <c r="AA19" s="100">
        <f>IF(V19="TIPO I",'BASE LIQUIDACION REDEBAN 2025'!$B$2,IF(V19="TIPO II",'BASE LIQUIDACION REDEBAN 2025'!$B$3,IF(V19="TIPO III",'BASE LIQUIDACION REDEBAN 2025'!$B$4,IF(V19="TIPO IV",'BASE LIQUIDACION REDEBAN 2025'!$B$5,IF(W19="AEREO",'BASE LIQUIDACION REDEBAN 2025'!$B$6,'BASE LIQUIDACION REDEBAN 2025'!$B$5)))))</f>
        <v>504832.64687880001</v>
      </c>
      <c r="AB19" s="100">
        <f>IF(V19="TIPO I",'BASE LIQUIDACION REDEBAN 2025'!$B$10,IF(V19="TIPO II",'BASE LIQUIDACION REDEBAN 2025'!$B$11,IF(V19="TIPO III",'BASE LIQUIDACION REDEBAN 2025'!$B$12,'BASE LIQUIDACION REDEBAN 2025'!$B$13)))</f>
        <v>196536.5258152</v>
      </c>
      <c r="AC19" s="101">
        <f t="shared" si="0"/>
        <v>504832.64687880001</v>
      </c>
    </row>
    <row r="20" spans="1:29" s="79" customFormat="1" ht="13.15">
      <c r="A20" s="94" t="s">
        <v>90</v>
      </c>
      <c r="B20" s="8" t="str">
        <f>VLOOKUP(A20,'CENTRO DE COSTOS'!A:D,4,FALSE)</f>
        <v>JUAN SEBASTIÁN RÍOS CASTRILLÓN</v>
      </c>
      <c r="C20" s="8" t="str">
        <f>VLOOKUP(A20,'CENTRO DE COSTOS'!A:D,2,FALSE)</f>
        <v>0004-0005</v>
      </c>
      <c r="D20" s="94">
        <v>5001</v>
      </c>
      <c r="E20" s="95" t="s">
        <v>289</v>
      </c>
      <c r="F20" s="97">
        <v>80763</v>
      </c>
      <c r="G20" s="98" t="s">
        <v>155</v>
      </c>
      <c r="H20" s="121" t="s">
        <v>156</v>
      </c>
      <c r="I20" s="97" t="s">
        <v>197</v>
      </c>
      <c r="J20" s="126" t="s">
        <v>90</v>
      </c>
      <c r="K20" s="97" t="s">
        <v>290</v>
      </c>
      <c r="L20" s="97" t="s">
        <v>159</v>
      </c>
      <c r="M20" s="8" t="s">
        <v>291</v>
      </c>
      <c r="N20" s="176">
        <v>45868</v>
      </c>
      <c r="O20" s="96">
        <v>45870</v>
      </c>
      <c r="P20" s="131" t="s">
        <v>161</v>
      </c>
      <c r="Q20" s="130" t="s">
        <v>161</v>
      </c>
      <c r="R20" s="94" t="s">
        <v>162</v>
      </c>
      <c r="S20" s="122" t="s">
        <v>292</v>
      </c>
      <c r="T20" s="97" t="s">
        <v>164</v>
      </c>
      <c r="U20" s="94" t="s">
        <v>293</v>
      </c>
      <c r="V20" s="126" t="s">
        <v>25</v>
      </c>
      <c r="W20" s="96" t="s">
        <v>166</v>
      </c>
      <c r="X20" s="98" t="s">
        <v>270</v>
      </c>
      <c r="Y20" s="94">
        <v>1</v>
      </c>
      <c r="Z20" s="94">
        <v>0</v>
      </c>
      <c r="AA20" s="100">
        <f>IF(V20="TIPO I",'BASE LIQUIDACION REDEBAN 2025'!$B$2,IF(V20="TIPO II",'BASE LIQUIDACION REDEBAN 2025'!$B$3,IF(V20="TIPO III",'BASE LIQUIDACION REDEBAN 2025'!$B$4,IF(V20="TIPO IV",'BASE LIQUIDACION REDEBAN 2025'!$B$5,IF(W20="AEREO",'BASE LIQUIDACION REDEBAN 2025'!$B$6,'BASE LIQUIDACION REDEBAN 2025'!$B$5)))))</f>
        <v>75096.394270399993</v>
      </c>
      <c r="AB20" s="100">
        <f>IF(V20="TIPO I",'BASE LIQUIDACION REDEBAN 2025'!$B$10,IF(V20="TIPO II",'BASE LIQUIDACION REDEBAN 2025'!$B$11,IF(V20="TIPO III",'BASE LIQUIDACION REDEBAN 2025'!$B$12,'BASE LIQUIDACION REDEBAN 2025'!$B$13)))</f>
        <v>75096.394270399993</v>
      </c>
      <c r="AC20" s="101">
        <f t="shared" si="0"/>
        <v>75096.394270399993</v>
      </c>
    </row>
    <row r="21" spans="1:29" s="79" customFormat="1" ht="13.15">
      <c r="A21" s="94" t="s">
        <v>100</v>
      </c>
      <c r="B21" s="8" t="str">
        <f>VLOOKUP(A21,'CENTRO DE COSTOS'!A:D,4,FALSE)</f>
        <v>KEVIN ALEXIS CORZO BUSTOS</v>
      </c>
      <c r="C21" s="8" t="str">
        <f>VLOOKUP(A21,'CENTRO DE COSTOS'!A:D,2,FALSE)</f>
        <v>0004-0007</v>
      </c>
      <c r="D21" s="94">
        <v>50313</v>
      </c>
      <c r="E21" s="95" t="s">
        <v>294</v>
      </c>
      <c r="F21" s="97">
        <v>80737</v>
      </c>
      <c r="G21" s="98" t="s">
        <v>155</v>
      </c>
      <c r="H21" s="121" t="s">
        <v>156</v>
      </c>
      <c r="I21" s="97" t="s">
        <v>295</v>
      </c>
      <c r="J21" s="126" t="s">
        <v>296</v>
      </c>
      <c r="K21" s="97" t="s">
        <v>297</v>
      </c>
      <c r="L21" s="97" t="s">
        <v>159</v>
      </c>
      <c r="M21" s="8" t="s">
        <v>298</v>
      </c>
      <c r="N21" s="176">
        <v>45868</v>
      </c>
      <c r="O21" s="96">
        <v>45870</v>
      </c>
      <c r="P21" s="131" t="s">
        <v>161</v>
      </c>
      <c r="Q21" s="130" t="s">
        <v>161</v>
      </c>
      <c r="R21" s="94" t="s">
        <v>162</v>
      </c>
      <c r="S21" s="122" t="s">
        <v>299</v>
      </c>
      <c r="T21" s="97" t="s">
        <v>164</v>
      </c>
      <c r="U21" s="94" t="s">
        <v>300</v>
      </c>
      <c r="V21" s="126" t="s">
        <v>28</v>
      </c>
      <c r="W21" s="96" t="s">
        <v>166</v>
      </c>
      <c r="X21" s="98" t="s">
        <v>301</v>
      </c>
      <c r="Y21" s="94">
        <v>1</v>
      </c>
      <c r="Z21" s="94">
        <v>0</v>
      </c>
      <c r="AA21" s="100">
        <f>IF(V21="TIPO I",'BASE LIQUIDACION REDEBAN 2025'!$B$2,IF(V21="TIPO II",'BASE LIQUIDACION REDEBAN 2025'!$B$3,IF(V21="TIPO III",'BASE LIQUIDACION REDEBAN 2025'!$B$4,IF(V21="TIPO IV",'BASE LIQUIDACION REDEBAN 2025'!$B$5,IF(W21="AEREO",'BASE LIQUIDACION REDEBAN 2025'!$B$6,'BASE LIQUIDACION REDEBAN 2025'!$B$5)))))</f>
        <v>163813.69572160003</v>
      </c>
      <c r="AB21" s="100">
        <f>IF(V21="TIPO I",'BASE LIQUIDACION REDEBAN 2025'!$B$10,IF(V21="TIPO II",'BASE LIQUIDACION REDEBAN 2025'!$B$11,IF(V21="TIPO III",'BASE LIQUIDACION REDEBAN 2025'!$B$12,'BASE LIQUIDACION REDEBAN 2025'!$B$13)))</f>
        <v>140395.6348884</v>
      </c>
      <c r="AC21" s="101">
        <f t="shared" si="0"/>
        <v>163813.69572160003</v>
      </c>
    </row>
    <row r="22" spans="1:29" s="79" customFormat="1" ht="13.15">
      <c r="A22" s="94" t="s">
        <v>72</v>
      </c>
      <c r="B22" s="8" t="str">
        <f>VLOOKUP(A22,'CENTRO DE COSTOS'!A:D,4,FALSE)</f>
        <v>MIGUEL JULIÁN HERNÁNDEZ GUARÍN</v>
      </c>
      <c r="C22" s="8" t="str">
        <f>VLOOKUP(A22,'CENTRO DE COSTOS'!A:D,2,FALSE)</f>
        <v>0004-0008</v>
      </c>
      <c r="D22" s="94">
        <v>13688</v>
      </c>
      <c r="E22" s="95" t="s">
        <v>302</v>
      </c>
      <c r="F22" s="97">
        <v>80753</v>
      </c>
      <c r="G22" s="98" t="s">
        <v>155</v>
      </c>
      <c r="H22" s="121" t="s">
        <v>156</v>
      </c>
      <c r="I22" s="97" t="s">
        <v>303</v>
      </c>
      <c r="J22" s="126" t="s">
        <v>304</v>
      </c>
      <c r="K22" s="97" t="s">
        <v>305</v>
      </c>
      <c r="L22" s="97" t="s">
        <v>159</v>
      </c>
      <c r="M22" s="8" t="s">
        <v>306</v>
      </c>
      <c r="N22" s="176">
        <v>45868</v>
      </c>
      <c r="O22" s="96">
        <v>45874</v>
      </c>
      <c r="P22" s="131" t="s">
        <v>161</v>
      </c>
      <c r="Q22" s="130" t="s">
        <v>161</v>
      </c>
      <c r="R22" s="94" t="s">
        <v>162</v>
      </c>
      <c r="S22" s="122" t="s">
        <v>307</v>
      </c>
      <c r="T22" s="97" t="s">
        <v>164</v>
      </c>
      <c r="U22" s="94" t="s">
        <v>308</v>
      </c>
      <c r="V22" s="126" t="s">
        <v>180</v>
      </c>
      <c r="W22" s="96" t="s">
        <v>309</v>
      </c>
      <c r="X22" s="98" t="s">
        <v>310</v>
      </c>
      <c r="Y22" s="94">
        <v>1</v>
      </c>
      <c r="Z22" s="94">
        <v>0</v>
      </c>
      <c r="AA22" s="100">
        <f>IF(V22="TIPO I",'BASE LIQUIDACION REDEBAN 2025'!$B$2,IF(V22="TIPO II",'BASE LIQUIDACION REDEBAN 2025'!$B$3,IF(V22="TIPO III",'BASE LIQUIDACION REDEBAN 2025'!$B$4,IF(V22="TIPO IV",'BASE LIQUIDACION REDEBAN 2025'!$B$5,IF(W22="AEREO",'BASE LIQUIDACION REDEBAN 2025'!$B$6,'BASE LIQUIDACION REDEBAN 2025'!$B$5)))))</f>
        <v>504832.64687880001</v>
      </c>
      <c r="AB22" s="100">
        <f>IF(V22="TIPO I",'BASE LIQUIDACION REDEBAN 2025'!$B$10,IF(V22="TIPO II",'BASE LIQUIDACION REDEBAN 2025'!$B$11,IF(V22="TIPO III",'BASE LIQUIDACION REDEBAN 2025'!$B$12,'BASE LIQUIDACION REDEBAN 2025'!$B$13)))</f>
        <v>196536.5258152</v>
      </c>
      <c r="AC22" s="101">
        <f t="shared" si="0"/>
        <v>504832.64687880001</v>
      </c>
    </row>
    <row r="23" spans="1:29" s="79" customFormat="1" ht="13.15">
      <c r="A23" s="94" t="s">
        <v>92</v>
      </c>
      <c r="B23" s="8" t="str">
        <f>VLOOKUP(A23,'CENTRO DE COSTOS'!A:D,4,FALSE)</f>
        <v>KEVIN ALEXIS CORZO BUSTOS</v>
      </c>
      <c r="C23" s="8" t="str">
        <f>VLOOKUP(A23,'CENTRO DE COSTOS'!A:D,2,FALSE)</f>
        <v>0004-0007</v>
      </c>
      <c r="D23" s="94">
        <v>18001</v>
      </c>
      <c r="E23" s="95" t="s">
        <v>311</v>
      </c>
      <c r="F23" s="97">
        <v>80733</v>
      </c>
      <c r="G23" s="98" t="s">
        <v>155</v>
      </c>
      <c r="H23" s="121" t="s">
        <v>156</v>
      </c>
      <c r="I23" s="97" t="s">
        <v>157</v>
      </c>
      <c r="J23" s="126" t="s">
        <v>82</v>
      </c>
      <c r="K23" s="97" t="s">
        <v>312</v>
      </c>
      <c r="L23" s="97" t="s">
        <v>159</v>
      </c>
      <c r="M23" s="8" t="s">
        <v>313</v>
      </c>
      <c r="N23" s="176">
        <v>45868</v>
      </c>
      <c r="O23" s="96">
        <v>45873</v>
      </c>
      <c r="P23" s="131" t="s">
        <v>161</v>
      </c>
      <c r="Q23" s="130" t="s">
        <v>161</v>
      </c>
      <c r="R23" s="94" t="s">
        <v>162</v>
      </c>
      <c r="S23" s="122" t="s">
        <v>314</v>
      </c>
      <c r="T23" s="97" t="s">
        <v>164</v>
      </c>
      <c r="U23" s="94" t="s">
        <v>315</v>
      </c>
      <c r="V23" s="126" t="s">
        <v>32</v>
      </c>
      <c r="W23" s="96" t="s">
        <v>166</v>
      </c>
      <c r="X23" s="98" t="s">
        <v>225</v>
      </c>
      <c r="Y23" s="94">
        <v>1</v>
      </c>
      <c r="Z23" s="94">
        <v>0</v>
      </c>
      <c r="AA23" s="100">
        <f>IF(V23="TIPO I",'BASE LIQUIDACION REDEBAN 2025'!$B$2,IF(V23="TIPO II",'BASE LIQUIDACION REDEBAN 2025'!$B$3,IF(V23="TIPO III",'BASE LIQUIDACION REDEBAN 2025'!$B$4,IF(V23="TIPO IV",'BASE LIQUIDACION REDEBAN 2025'!$B$5,IF(W23="AEREO",'BASE LIQUIDACION REDEBAN 2025'!$B$6,'BASE LIQUIDACION REDEBAN 2025'!$B$5)))))</f>
        <v>504832.64687880001</v>
      </c>
      <c r="AB23" s="100">
        <f>IF(V23="TIPO I",'BASE LIQUIDACION REDEBAN 2025'!$B$10,IF(V23="TIPO II",'BASE LIQUIDACION REDEBAN 2025'!$B$11,IF(V23="TIPO III",'BASE LIQUIDACION REDEBAN 2025'!$B$12,'BASE LIQUIDACION REDEBAN 2025'!$B$13)))</f>
        <v>196536.5258152</v>
      </c>
      <c r="AC23" s="101">
        <f t="shared" si="0"/>
        <v>504832.64687880001</v>
      </c>
    </row>
    <row r="24" spans="1:29" s="79" customFormat="1" ht="13.15">
      <c r="A24" s="94" t="s">
        <v>81</v>
      </c>
      <c r="B24" s="8" t="str">
        <f>VLOOKUP(A24,'CENTRO DE COSTOS'!A:D,4,FALSE)</f>
        <v>MIGUEL JULIÁN HERNÁNDEZ GUARÍN</v>
      </c>
      <c r="C24" s="8" t="str">
        <f>VLOOKUP(A24,'CENTRO DE COSTOS'!A:D,2,FALSE)</f>
        <v>0004-0008</v>
      </c>
      <c r="D24" s="94">
        <v>54498</v>
      </c>
      <c r="E24" s="95" t="s">
        <v>316</v>
      </c>
      <c r="F24" s="97">
        <v>80745</v>
      </c>
      <c r="G24" s="98" t="s">
        <v>155</v>
      </c>
      <c r="H24" s="121" t="s">
        <v>156</v>
      </c>
      <c r="I24" s="97" t="s">
        <v>317</v>
      </c>
      <c r="J24" s="126" t="s">
        <v>318</v>
      </c>
      <c r="K24" s="97" t="s">
        <v>319</v>
      </c>
      <c r="L24" s="97" t="s">
        <v>159</v>
      </c>
      <c r="M24" s="8" t="s">
        <v>320</v>
      </c>
      <c r="N24" s="176">
        <v>45868</v>
      </c>
      <c r="O24" s="96">
        <v>45870</v>
      </c>
      <c r="P24" s="131" t="s">
        <v>161</v>
      </c>
      <c r="Q24" s="130" t="s">
        <v>161</v>
      </c>
      <c r="R24" s="94" t="s">
        <v>162</v>
      </c>
      <c r="S24" s="122" t="s">
        <v>321</v>
      </c>
      <c r="T24" s="97" t="s">
        <v>164</v>
      </c>
      <c r="U24" s="94" t="s">
        <v>322</v>
      </c>
      <c r="V24" s="126" t="s">
        <v>32</v>
      </c>
      <c r="W24" s="96" t="s">
        <v>166</v>
      </c>
      <c r="X24" s="98" t="s">
        <v>323</v>
      </c>
      <c r="Y24" s="94">
        <v>1</v>
      </c>
      <c r="Z24" s="94">
        <v>0</v>
      </c>
      <c r="AA24" s="100">
        <f>IF(V24="TIPO I",'BASE LIQUIDACION REDEBAN 2025'!$B$2,IF(V24="TIPO II",'BASE LIQUIDACION REDEBAN 2025'!$B$3,IF(V24="TIPO III",'BASE LIQUIDACION REDEBAN 2025'!$B$4,IF(V24="TIPO IV",'BASE LIQUIDACION REDEBAN 2025'!$B$5,IF(W24="AEREO",'BASE LIQUIDACION REDEBAN 2025'!$B$6,'BASE LIQUIDACION REDEBAN 2025'!$B$5)))))</f>
        <v>504832.64687880001</v>
      </c>
      <c r="AB24" s="100">
        <f>IF(V24="TIPO I",'BASE LIQUIDACION REDEBAN 2025'!$B$10,IF(V24="TIPO II",'BASE LIQUIDACION REDEBAN 2025'!$B$11,IF(V24="TIPO III",'BASE LIQUIDACION REDEBAN 2025'!$B$12,'BASE LIQUIDACION REDEBAN 2025'!$B$13)))</f>
        <v>196536.5258152</v>
      </c>
      <c r="AC24" s="101">
        <f t="shared" si="0"/>
        <v>504832.64687880001</v>
      </c>
    </row>
    <row r="25" spans="1:29" s="79" customFormat="1" ht="13.15">
      <c r="A25" s="94" t="s">
        <v>76</v>
      </c>
      <c r="B25" s="8" t="str">
        <f>VLOOKUP(A25,'CENTRO DE COSTOS'!A:D,4,FALSE)</f>
        <v>DIEGO FERNANDO HENAO CARDONA</v>
      </c>
      <c r="C25" s="8" t="str">
        <f>VLOOKUP(A25,'CENTRO DE COSTOS'!A:D,2,FALSE)</f>
        <v>0004-0003</v>
      </c>
      <c r="D25" s="94">
        <v>19137</v>
      </c>
      <c r="E25" s="95" t="s">
        <v>324</v>
      </c>
      <c r="F25" s="97">
        <v>80723</v>
      </c>
      <c r="G25" s="98" t="s">
        <v>155</v>
      </c>
      <c r="H25" s="121" t="s">
        <v>156</v>
      </c>
      <c r="I25" s="97" t="s">
        <v>258</v>
      </c>
      <c r="J25" s="126" t="s">
        <v>325</v>
      </c>
      <c r="K25" s="97" t="s">
        <v>326</v>
      </c>
      <c r="L25" s="97" t="s">
        <v>159</v>
      </c>
      <c r="M25" s="8" t="s">
        <v>327</v>
      </c>
      <c r="N25" s="176">
        <v>45868</v>
      </c>
      <c r="O25" s="96">
        <v>45870</v>
      </c>
      <c r="P25" s="131" t="s">
        <v>161</v>
      </c>
      <c r="Q25" s="130" t="s">
        <v>161</v>
      </c>
      <c r="R25" s="94" t="s">
        <v>162</v>
      </c>
      <c r="S25" s="122" t="s">
        <v>328</v>
      </c>
      <c r="T25" s="97" t="s">
        <v>164</v>
      </c>
      <c r="U25" s="94" t="s">
        <v>329</v>
      </c>
      <c r="V25" s="126" t="s">
        <v>30</v>
      </c>
      <c r="W25" s="96" t="s">
        <v>166</v>
      </c>
      <c r="X25" s="98" t="s">
        <v>330</v>
      </c>
      <c r="Y25" s="94">
        <v>1</v>
      </c>
      <c r="Z25" s="94">
        <v>0</v>
      </c>
      <c r="AA25" s="100">
        <f>IF(V25="TIPO I",'BASE LIQUIDACION REDEBAN 2025'!$B$2,IF(V25="TIPO II",'BASE LIQUIDACION REDEBAN 2025'!$B$3,IF(V25="TIPO III",'BASE LIQUIDACION REDEBAN 2025'!$B$4,IF(V25="TIPO IV",'BASE LIQUIDACION REDEBAN 2025'!$B$5,IF(W25="AEREO",'BASE LIQUIDACION REDEBAN 2025'!$B$6,'BASE LIQUIDACION REDEBAN 2025'!$B$5)))))</f>
        <v>275728.78077800001</v>
      </c>
      <c r="AB25" s="100">
        <f>IF(V25="TIPO I",'BASE LIQUIDACION REDEBAN 2025'!$B$10,IF(V25="TIPO II",'BASE LIQUIDACION REDEBAN 2025'!$B$11,IF(V25="TIPO III",'BASE LIQUIDACION REDEBAN 2025'!$B$12,'BASE LIQUIDACION REDEBAN 2025'!$B$13)))</f>
        <v>196536.5258152</v>
      </c>
      <c r="AC25" s="101">
        <f t="shared" si="0"/>
        <v>275728.78077800001</v>
      </c>
    </row>
    <row r="26" spans="1:29" s="79" customFormat="1" ht="13.15">
      <c r="A26" s="94" t="s">
        <v>80</v>
      </c>
      <c r="B26" s="8" t="str">
        <f>VLOOKUP(A26,'CENTRO DE COSTOS'!A:D,4,FALSE)</f>
        <v>JOSE MAURICIO HERNANDEZ ROJAS</v>
      </c>
      <c r="C26" s="8" t="str">
        <f>VLOOKUP(A26,'CENTRO DE COSTOS'!A:D,2,FALSE)</f>
        <v>0004-0001</v>
      </c>
      <c r="D26" s="94">
        <v>13442</v>
      </c>
      <c r="E26" s="95" t="s">
        <v>331</v>
      </c>
      <c r="F26" s="97">
        <v>80740</v>
      </c>
      <c r="G26" s="98" t="s">
        <v>155</v>
      </c>
      <c r="H26" s="121" t="s">
        <v>156</v>
      </c>
      <c r="I26" s="97" t="s">
        <v>303</v>
      </c>
      <c r="J26" s="126" t="s">
        <v>332</v>
      </c>
      <c r="K26" s="97" t="s">
        <v>333</v>
      </c>
      <c r="L26" s="97" t="s">
        <v>159</v>
      </c>
      <c r="M26" s="8" t="s">
        <v>334</v>
      </c>
      <c r="N26" s="176">
        <v>45868</v>
      </c>
      <c r="O26" s="96">
        <v>45875</v>
      </c>
      <c r="P26" s="131" t="s">
        <v>161</v>
      </c>
      <c r="Q26" s="130" t="s">
        <v>161</v>
      </c>
      <c r="R26" s="94" t="s">
        <v>162</v>
      </c>
      <c r="S26" s="122" t="s">
        <v>335</v>
      </c>
      <c r="T26" s="97" t="s">
        <v>164</v>
      </c>
      <c r="U26" s="94" t="s">
        <v>336</v>
      </c>
      <c r="V26" s="126" t="s">
        <v>28</v>
      </c>
      <c r="W26" s="96" t="s">
        <v>166</v>
      </c>
      <c r="X26" s="98" t="s">
        <v>337</v>
      </c>
      <c r="Y26" s="94">
        <v>1</v>
      </c>
      <c r="Z26" s="94">
        <v>0</v>
      </c>
      <c r="AA26" s="100">
        <f>IF(V26="TIPO I",'BASE LIQUIDACION REDEBAN 2025'!$B$2,IF(V26="TIPO II",'BASE LIQUIDACION REDEBAN 2025'!$B$3,IF(V26="TIPO III",'BASE LIQUIDACION REDEBAN 2025'!$B$4,IF(V26="TIPO IV",'BASE LIQUIDACION REDEBAN 2025'!$B$5,IF(W26="AEREO",'BASE LIQUIDACION REDEBAN 2025'!$B$6,'BASE LIQUIDACION REDEBAN 2025'!$B$5)))))</f>
        <v>163813.69572160003</v>
      </c>
      <c r="AB26" s="100">
        <f>IF(V26="TIPO I",'BASE LIQUIDACION REDEBAN 2025'!$B$10,IF(V26="TIPO II",'BASE LIQUIDACION REDEBAN 2025'!$B$11,IF(V26="TIPO III",'BASE LIQUIDACION REDEBAN 2025'!$B$12,'BASE LIQUIDACION REDEBAN 2025'!$B$13)))</f>
        <v>140395.6348884</v>
      </c>
      <c r="AC26" s="101">
        <f t="shared" si="0"/>
        <v>163813.69572160003</v>
      </c>
    </row>
    <row r="27" spans="1:29" s="79" customFormat="1" ht="13.15">
      <c r="A27" s="94" t="s">
        <v>92</v>
      </c>
      <c r="B27" s="8" t="str">
        <f>VLOOKUP(A27,'CENTRO DE COSTOS'!A:D,4,FALSE)</f>
        <v>KEVIN ALEXIS CORZO BUSTOS</v>
      </c>
      <c r="C27" s="8" t="str">
        <f>VLOOKUP(A27,'CENTRO DE COSTOS'!A:D,2,FALSE)</f>
        <v>0004-0007</v>
      </c>
      <c r="D27" s="94">
        <v>41396</v>
      </c>
      <c r="E27" s="95" t="s">
        <v>338</v>
      </c>
      <c r="F27" s="97">
        <v>80738</v>
      </c>
      <c r="G27" s="98" t="s">
        <v>155</v>
      </c>
      <c r="H27" s="121" t="s">
        <v>156</v>
      </c>
      <c r="I27" s="97" t="s">
        <v>249</v>
      </c>
      <c r="J27" s="126" t="s">
        <v>339</v>
      </c>
      <c r="K27" s="97" t="s">
        <v>340</v>
      </c>
      <c r="L27" s="97" t="s">
        <v>159</v>
      </c>
      <c r="M27" s="8" t="s">
        <v>341</v>
      </c>
      <c r="N27" s="176">
        <v>45868</v>
      </c>
      <c r="O27" s="96">
        <v>45870</v>
      </c>
      <c r="P27" s="131" t="s">
        <v>161</v>
      </c>
      <c r="Q27" s="130" t="s">
        <v>161</v>
      </c>
      <c r="R27" s="94" t="s">
        <v>162</v>
      </c>
      <c r="S27" s="122" t="s">
        <v>342</v>
      </c>
      <c r="T27" s="97" t="s">
        <v>164</v>
      </c>
      <c r="U27" s="94" t="s">
        <v>343</v>
      </c>
      <c r="V27" s="126" t="s">
        <v>30</v>
      </c>
      <c r="W27" s="96" t="s">
        <v>166</v>
      </c>
      <c r="X27" s="98" t="s">
        <v>344</v>
      </c>
      <c r="Y27" s="94">
        <v>1</v>
      </c>
      <c r="Z27" s="94">
        <v>0</v>
      </c>
      <c r="AA27" s="100">
        <f>IF(V27="TIPO I",'BASE LIQUIDACION REDEBAN 2025'!$B$2,IF(V27="TIPO II",'BASE LIQUIDACION REDEBAN 2025'!$B$3,IF(V27="TIPO III",'BASE LIQUIDACION REDEBAN 2025'!$B$4,IF(V27="TIPO IV",'BASE LIQUIDACION REDEBAN 2025'!$B$5,IF(W27="AEREO",'BASE LIQUIDACION REDEBAN 2025'!$B$6,'BASE LIQUIDACION REDEBAN 2025'!$B$5)))))</f>
        <v>275728.78077800001</v>
      </c>
      <c r="AB27" s="100">
        <f>IF(V27="TIPO I",'BASE LIQUIDACION REDEBAN 2025'!$B$10,IF(V27="TIPO II",'BASE LIQUIDACION REDEBAN 2025'!$B$11,IF(V27="TIPO III",'BASE LIQUIDACION REDEBAN 2025'!$B$12,'BASE LIQUIDACION REDEBAN 2025'!$B$13)))</f>
        <v>196536.5258152</v>
      </c>
      <c r="AC27" s="101">
        <f t="shared" si="0"/>
        <v>275728.78077800001</v>
      </c>
    </row>
    <row r="28" spans="1:29" s="79" customFormat="1" ht="13.15">
      <c r="A28" s="94" t="s">
        <v>90</v>
      </c>
      <c r="B28" s="8" t="str">
        <f>VLOOKUP(A28,'CENTRO DE COSTOS'!A:D,4,FALSE)</f>
        <v>JUAN SEBASTIÁN RÍOS CASTRILLÓN</v>
      </c>
      <c r="C28" s="8" t="str">
        <f>VLOOKUP(A28,'CENTRO DE COSTOS'!A:D,2,FALSE)</f>
        <v>0004-0005</v>
      </c>
      <c r="D28" s="94">
        <v>5001</v>
      </c>
      <c r="E28" s="95" t="s">
        <v>345</v>
      </c>
      <c r="F28" s="97">
        <v>80761</v>
      </c>
      <c r="G28" s="98" t="s">
        <v>155</v>
      </c>
      <c r="H28" s="121" t="s">
        <v>156</v>
      </c>
      <c r="I28" s="97" t="s">
        <v>197</v>
      </c>
      <c r="J28" s="126" t="s">
        <v>90</v>
      </c>
      <c r="K28" s="97" t="s">
        <v>346</v>
      </c>
      <c r="L28" s="97" t="s">
        <v>159</v>
      </c>
      <c r="M28" s="8" t="s">
        <v>347</v>
      </c>
      <c r="N28" s="176">
        <v>45868</v>
      </c>
      <c r="O28" s="96">
        <v>45870</v>
      </c>
      <c r="P28" s="131" t="s">
        <v>161</v>
      </c>
      <c r="Q28" s="130" t="s">
        <v>161</v>
      </c>
      <c r="R28" s="94" t="s">
        <v>162</v>
      </c>
      <c r="S28" s="122" t="s">
        <v>348</v>
      </c>
      <c r="T28" s="97" t="s">
        <v>164</v>
      </c>
      <c r="U28" s="94" t="s">
        <v>349</v>
      </c>
      <c r="V28" s="126" t="s">
        <v>25</v>
      </c>
      <c r="W28" s="96" t="s">
        <v>166</v>
      </c>
      <c r="X28" s="98" t="s">
        <v>209</v>
      </c>
      <c r="Y28" s="94">
        <v>1</v>
      </c>
      <c r="Z28" s="94">
        <v>0</v>
      </c>
      <c r="AA28" s="100">
        <f>IF(V28="TIPO I",'BASE LIQUIDACION REDEBAN 2025'!$B$2,IF(V28="TIPO II",'BASE LIQUIDACION REDEBAN 2025'!$B$3,IF(V28="TIPO III",'BASE LIQUIDACION REDEBAN 2025'!$B$4,IF(V28="TIPO IV",'BASE LIQUIDACION REDEBAN 2025'!$B$5,IF(W28="AEREO",'BASE LIQUIDACION REDEBAN 2025'!$B$6,'BASE LIQUIDACION REDEBAN 2025'!$B$5)))))</f>
        <v>75096.394270399993</v>
      </c>
      <c r="AB28" s="100">
        <f>IF(V28="TIPO I",'BASE LIQUIDACION REDEBAN 2025'!$B$10,IF(V28="TIPO II",'BASE LIQUIDACION REDEBAN 2025'!$B$11,IF(V28="TIPO III",'BASE LIQUIDACION REDEBAN 2025'!$B$12,'BASE LIQUIDACION REDEBAN 2025'!$B$13)))</f>
        <v>75096.394270399993</v>
      </c>
      <c r="AC28" s="101">
        <f t="shared" si="0"/>
        <v>75096.394270399993</v>
      </c>
    </row>
    <row r="29" spans="1:29" s="79" customFormat="1" ht="13.15">
      <c r="A29" s="94" t="s">
        <v>98</v>
      </c>
      <c r="B29" s="8" t="str">
        <f>VLOOKUP(A29,'CENTRO DE COSTOS'!A:D,4,FALSE)</f>
        <v>MIGUEL JULIÁN HERNÁNDEZ GUARÍN</v>
      </c>
      <c r="C29" s="8" t="str">
        <f>VLOOKUP(A29,'CENTRO DE COSTOS'!A:D,2,FALSE)</f>
        <v>0004-0008</v>
      </c>
      <c r="D29" s="94">
        <v>15759</v>
      </c>
      <c r="E29" s="95" t="s">
        <v>350</v>
      </c>
      <c r="F29" s="97">
        <v>80755</v>
      </c>
      <c r="G29" s="98" t="s">
        <v>155</v>
      </c>
      <c r="H29" s="121" t="s">
        <v>156</v>
      </c>
      <c r="I29" s="97" t="s">
        <v>241</v>
      </c>
      <c r="J29" s="126" t="s">
        <v>351</v>
      </c>
      <c r="K29" s="97" t="s">
        <v>352</v>
      </c>
      <c r="L29" s="97" t="s">
        <v>159</v>
      </c>
      <c r="M29" s="8" t="s">
        <v>353</v>
      </c>
      <c r="N29" s="176">
        <v>45868</v>
      </c>
      <c r="O29" s="96">
        <v>45870</v>
      </c>
      <c r="P29" s="131" t="s">
        <v>161</v>
      </c>
      <c r="Q29" s="130" t="s">
        <v>161</v>
      </c>
      <c r="R29" s="94" t="s">
        <v>162</v>
      </c>
      <c r="S29" s="122" t="s">
        <v>354</v>
      </c>
      <c r="T29" s="97" t="s">
        <v>164</v>
      </c>
      <c r="U29" s="94" t="s">
        <v>355</v>
      </c>
      <c r="V29" s="126" t="s">
        <v>28</v>
      </c>
      <c r="W29" s="96" t="s">
        <v>166</v>
      </c>
      <c r="X29" s="98" t="s">
        <v>247</v>
      </c>
      <c r="Y29" s="94">
        <v>1</v>
      </c>
      <c r="Z29" s="94">
        <v>0</v>
      </c>
      <c r="AA29" s="100">
        <f>IF(V29="TIPO I",'BASE LIQUIDACION REDEBAN 2025'!$B$2,IF(V29="TIPO II",'BASE LIQUIDACION REDEBAN 2025'!$B$3,IF(V29="TIPO III",'BASE LIQUIDACION REDEBAN 2025'!$B$4,IF(V29="TIPO IV",'BASE LIQUIDACION REDEBAN 2025'!$B$5,IF(W29="AEREO",'BASE LIQUIDACION REDEBAN 2025'!$B$6,'BASE LIQUIDACION REDEBAN 2025'!$B$5)))))</f>
        <v>163813.69572160003</v>
      </c>
      <c r="AB29" s="100">
        <f>IF(V29="TIPO I",'BASE LIQUIDACION REDEBAN 2025'!$B$10,IF(V29="TIPO II",'BASE LIQUIDACION REDEBAN 2025'!$B$11,IF(V29="TIPO III",'BASE LIQUIDACION REDEBAN 2025'!$B$12,'BASE LIQUIDACION REDEBAN 2025'!$B$13)))</f>
        <v>140395.6348884</v>
      </c>
      <c r="AC29" s="101">
        <f t="shared" si="0"/>
        <v>163813.69572160003</v>
      </c>
    </row>
    <row r="30" spans="1:29" s="79" customFormat="1" ht="13.15">
      <c r="A30" s="94" t="s">
        <v>100</v>
      </c>
      <c r="B30" s="8" t="str">
        <f>VLOOKUP(A30,'CENTRO DE COSTOS'!A:D,4,FALSE)</f>
        <v>KEVIN ALEXIS CORZO BUSTOS</v>
      </c>
      <c r="C30" s="8" t="str">
        <f>VLOOKUP(A30,'CENTRO DE COSTOS'!A:D,2,FALSE)</f>
        <v>0004-0007</v>
      </c>
      <c r="D30" s="94">
        <v>50110</v>
      </c>
      <c r="E30" s="95" t="s">
        <v>356</v>
      </c>
      <c r="F30" s="97">
        <v>80719</v>
      </c>
      <c r="G30" s="98" t="s">
        <v>155</v>
      </c>
      <c r="H30" s="121" t="s">
        <v>156</v>
      </c>
      <c r="I30" s="97" t="s">
        <v>295</v>
      </c>
      <c r="J30" s="126" t="s">
        <v>357</v>
      </c>
      <c r="K30" s="97" t="s">
        <v>358</v>
      </c>
      <c r="L30" s="97" t="s">
        <v>159</v>
      </c>
      <c r="M30" s="8" t="s">
        <v>359</v>
      </c>
      <c r="N30" s="176">
        <v>45868</v>
      </c>
      <c r="O30" s="96">
        <v>45870</v>
      </c>
      <c r="P30" s="131" t="s">
        <v>161</v>
      </c>
      <c r="Q30" s="130" t="s">
        <v>161</v>
      </c>
      <c r="R30" s="94" t="s">
        <v>162</v>
      </c>
      <c r="S30" s="122" t="s">
        <v>360</v>
      </c>
      <c r="T30" s="97" t="s">
        <v>164</v>
      </c>
      <c r="U30" s="94" t="s">
        <v>361</v>
      </c>
      <c r="V30" s="126" t="s">
        <v>28</v>
      </c>
      <c r="W30" s="96" t="s">
        <v>166</v>
      </c>
      <c r="X30" s="98" t="s">
        <v>362</v>
      </c>
      <c r="Y30" s="94">
        <v>1</v>
      </c>
      <c r="Z30" s="94">
        <v>0</v>
      </c>
      <c r="AA30" s="100">
        <f>IF(V30="TIPO I",'BASE LIQUIDACION REDEBAN 2025'!$B$2,IF(V30="TIPO II",'BASE LIQUIDACION REDEBAN 2025'!$B$3,IF(V30="TIPO III",'BASE LIQUIDACION REDEBAN 2025'!$B$4,IF(V30="TIPO IV",'BASE LIQUIDACION REDEBAN 2025'!$B$5,IF(W30="AEREO",'BASE LIQUIDACION REDEBAN 2025'!$B$6,'BASE LIQUIDACION REDEBAN 2025'!$B$5)))))</f>
        <v>163813.69572160003</v>
      </c>
      <c r="AB30" s="100">
        <f>IF(V30="TIPO I",'BASE LIQUIDACION REDEBAN 2025'!$B$10,IF(V30="TIPO II",'BASE LIQUIDACION REDEBAN 2025'!$B$11,IF(V30="TIPO III",'BASE LIQUIDACION REDEBAN 2025'!$B$12,'BASE LIQUIDACION REDEBAN 2025'!$B$13)))</f>
        <v>140395.6348884</v>
      </c>
      <c r="AC30" s="101">
        <f t="shared" si="0"/>
        <v>163813.69572160003</v>
      </c>
    </row>
    <row r="31" spans="1:29" s="79" customFormat="1" ht="13.15">
      <c r="A31" s="94" t="s">
        <v>90</v>
      </c>
      <c r="B31" s="8" t="str">
        <f>VLOOKUP(A31,'CENTRO DE COSTOS'!A:D,4,FALSE)</f>
        <v>JUAN SEBASTIÁN RÍOS CASTRILLÓN</v>
      </c>
      <c r="C31" s="8" t="str">
        <f>VLOOKUP(A31,'CENTRO DE COSTOS'!A:D,2,FALSE)</f>
        <v>0004-0005</v>
      </c>
      <c r="D31" s="94">
        <v>5483</v>
      </c>
      <c r="E31" s="95" t="s">
        <v>363</v>
      </c>
      <c r="F31" s="97">
        <v>80744</v>
      </c>
      <c r="G31" s="98" t="s">
        <v>155</v>
      </c>
      <c r="H31" s="121" t="s">
        <v>156</v>
      </c>
      <c r="I31" s="97" t="s">
        <v>197</v>
      </c>
      <c r="J31" s="126" t="s">
        <v>174</v>
      </c>
      <c r="K31" s="97" t="s">
        <v>364</v>
      </c>
      <c r="L31" s="97" t="s">
        <v>159</v>
      </c>
      <c r="M31" s="8" t="s">
        <v>365</v>
      </c>
      <c r="N31" s="176">
        <v>45868</v>
      </c>
      <c r="O31" s="96">
        <v>45870</v>
      </c>
      <c r="P31" s="131" t="s">
        <v>161</v>
      </c>
      <c r="Q31" s="130" t="s">
        <v>161</v>
      </c>
      <c r="R31" s="94" t="s">
        <v>162</v>
      </c>
      <c r="S31" s="122" t="s">
        <v>366</v>
      </c>
      <c r="T31" s="97" t="s">
        <v>164</v>
      </c>
      <c r="U31" s="94" t="s">
        <v>367</v>
      </c>
      <c r="V31" s="126" t="s">
        <v>32</v>
      </c>
      <c r="W31" s="96" t="s">
        <v>166</v>
      </c>
      <c r="X31" s="98" t="s">
        <v>368</v>
      </c>
      <c r="Y31" s="94">
        <v>1</v>
      </c>
      <c r="Z31" s="94">
        <v>0</v>
      </c>
      <c r="AA31" s="100">
        <f>IF(V31="TIPO I",'BASE LIQUIDACION REDEBAN 2025'!$B$2,IF(V31="TIPO II",'BASE LIQUIDACION REDEBAN 2025'!$B$3,IF(V31="TIPO III",'BASE LIQUIDACION REDEBAN 2025'!$B$4,IF(V31="TIPO IV",'BASE LIQUIDACION REDEBAN 2025'!$B$5,IF(W31="AEREO",'BASE LIQUIDACION REDEBAN 2025'!$B$6,'BASE LIQUIDACION REDEBAN 2025'!$B$5)))))</f>
        <v>504832.64687880001</v>
      </c>
      <c r="AB31" s="100">
        <f>IF(V31="TIPO I",'BASE LIQUIDACION REDEBAN 2025'!$B$10,IF(V31="TIPO II",'BASE LIQUIDACION REDEBAN 2025'!$B$11,IF(V31="TIPO III",'BASE LIQUIDACION REDEBAN 2025'!$B$12,'BASE LIQUIDACION REDEBAN 2025'!$B$13)))</f>
        <v>196536.5258152</v>
      </c>
      <c r="AC31" s="101">
        <f t="shared" si="0"/>
        <v>504832.64687880001</v>
      </c>
    </row>
    <row r="32" spans="1:29" s="79" customFormat="1" ht="13.15">
      <c r="A32" s="94" t="s">
        <v>98</v>
      </c>
      <c r="B32" s="8" t="str">
        <f>VLOOKUP(A32,'CENTRO DE COSTOS'!A:D,4,FALSE)</f>
        <v>MIGUEL JULIÁN HERNÁNDEZ GUARÍN</v>
      </c>
      <c r="C32" s="8" t="str">
        <f>VLOOKUP(A32,'CENTRO DE COSTOS'!A:D,2,FALSE)</f>
        <v>0004-0008</v>
      </c>
      <c r="D32" s="94">
        <v>15176</v>
      </c>
      <c r="E32" s="95" t="s">
        <v>369</v>
      </c>
      <c r="F32" s="97">
        <v>48650</v>
      </c>
      <c r="G32" s="98" t="s">
        <v>155</v>
      </c>
      <c r="H32" s="121" t="s">
        <v>370</v>
      </c>
      <c r="I32" s="97" t="s">
        <v>241</v>
      </c>
      <c r="J32" s="126" t="s">
        <v>371</v>
      </c>
      <c r="K32" s="97" t="s">
        <v>372</v>
      </c>
      <c r="L32" s="97" t="s">
        <v>159</v>
      </c>
      <c r="M32" s="8" t="s">
        <v>373</v>
      </c>
      <c r="N32" s="176">
        <v>45868</v>
      </c>
      <c r="O32" s="96">
        <v>45870</v>
      </c>
      <c r="P32" s="131" t="s">
        <v>161</v>
      </c>
      <c r="Q32" s="130" t="s">
        <v>161</v>
      </c>
      <c r="R32" s="94" t="s">
        <v>162</v>
      </c>
      <c r="S32" s="122" t="s">
        <v>374</v>
      </c>
      <c r="T32" s="97" t="s">
        <v>164</v>
      </c>
      <c r="U32" s="94" t="s">
        <v>375</v>
      </c>
      <c r="V32" s="126" t="s">
        <v>30</v>
      </c>
      <c r="W32" s="96" t="s">
        <v>166</v>
      </c>
      <c r="X32" s="98" t="s">
        <v>376</v>
      </c>
      <c r="Y32" s="94">
        <v>1</v>
      </c>
      <c r="Z32" s="94">
        <v>0</v>
      </c>
      <c r="AA32" s="100">
        <f>IF(V32="TIPO I",'BASE LIQUIDACION REDEBAN 2025'!$B$2,IF(V32="TIPO II",'BASE LIQUIDACION REDEBAN 2025'!$B$3,IF(V32="TIPO III",'BASE LIQUIDACION REDEBAN 2025'!$B$4,IF(V32="TIPO IV",'BASE LIQUIDACION REDEBAN 2025'!$B$5,IF(W32="AEREO",'BASE LIQUIDACION REDEBAN 2025'!$B$6,'BASE LIQUIDACION REDEBAN 2025'!$B$5)))))</f>
        <v>275728.78077800001</v>
      </c>
      <c r="AB32" s="100">
        <f>IF(V32="TIPO I",'BASE LIQUIDACION REDEBAN 2025'!$B$10,IF(V32="TIPO II",'BASE LIQUIDACION REDEBAN 2025'!$B$11,IF(V32="TIPO III",'BASE LIQUIDACION REDEBAN 2025'!$B$12,'BASE LIQUIDACION REDEBAN 2025'!$B$13)))</f>
        <v>196536.5258152</v>
      </c>
      <c r="AC32" s="101">
        <f t="shared" si="0"/>
        <v>275728.78077800001</v>
      </c>
    </row>
    <row r="33" spans="1:29" s="79" customFormat="1" ht="13.15">
      <c r="A33" s="94" t="s">
        <v>93</v>
      </c>
      <c r="B33" s="8" t="str">
        <f>VLOOKUP(A33,'CENTRO DE COSTOS'!A:D,4,FALSE)</f>
        <v>DIEGO FERNANDO HENAO CARDONA</v>
      </c>
      <c r="C33" s="8" t="str">
        <f>VLOOKUP(A33,'CENTRO DE COSTOS'!A:D,2,FALSE)</f>
        <v>0004-0003</v>
      </c>
      <c r="D33" s="94">
        <v>52490</v>
      </c>
      <c r="E33" s="95" t="s">
        <v>377</v>
      </c>
      <c r="F33" s="97">
        <v>64004</v>
      </c>
      <c r="G33" s="98" t="s">
        <v>155</v>
      </c>
      <c r="H33" s="121" t="s">
        <v>370</v>
      </c>
      <c r="I33" s="97" t="s">
        <v>174</v>
      </c>
      <c r="J33" s="126" t="s">
        <v>378</v>
      </c>
      <c r="K33" s="97" t="s">
        <v>379</v>
      </c>
      <c r="L33" s="97" t="s">
        <v>159</v>
      </c>
      <c r="M33" s="8" t="s">
        <v>380</v>
      </c>
      <c r="N33" s="176">
        <v>45868</v>
      </c>
      <c r="O33" s="96">
        <v>45883</v>
      </c>
      <c r="P33" s="131" t="s">
        <v>161</v>
      </c>
      <c r="Q33" s="130" t="s">
        <v>161</v>
      </c>
      <c r="R33" s="94" t="s">
        <v>162</v>
      </c>
      <c r="S33" s="122" t="s">
        <v>381</v>
      </c>
      <c r="T33" s="97" t="s">
        <v>164</v>
      </c>
      <c r="U33" s="94" t="s">
        <v>382</v>
      </c>
      <c r="V33" s="126" t="s">
        <v>180</v>
      </c>
      <c r="W33" s="96" t="s">
        <v>181</v>
      </c>
      <c r="X33" s="98" t="s">
        <v>264</v>
      </c>
      <c r="Y33" s="94">
        <v>1</v>
      </c>
      <c r="Z33" s="94">
        <v>0</v>
      </c>
      <c r="AA33" s="100">
        <f>IF(V33="TIPO I",'BASE LIQUIDACION REDEBAN 2025'!$B$2,IF(V33="TIPO II",'BASE LIQUIDACION REDEBAN 2025'!$B$3,IF(V33="TIPO III",'BASE LIQUIDACION REDEBAN 2025'!$B$4,IF(V33="TIPO IV",'BASE LIQUIDACION REDEBAN 2025'!$B$5,IF(W33="AEREO",'BASE LIQUIDACION REDEBAN 2025'!$B$6,'BASE LIQUIDACION REDEBAN 2025'!$B$5)))))</f>
        <v>504832.64687880001</v>
      </c>
      <c r="AB33" s="100">
        <f>IF(V33="TIPO I",'BASE LIQUIDACION REDEBAN 2025'!$B$10,IF(V33="TIPO II",'BASE LIQUIDACION REDEBAN 2025'!$B$11,IF(V33="TIPO III",'BASE LIQUIDACION REDEBAN 2025'!$B$12,'BASE LIQUIDACION REDEBAN 2025'!$B$13)))</f>
        <v>196536.5258152</v>
      </c>
      <c r="AC33" s="101">
        <f t="shared" si="0"/>
        <v>504832.64687880001</v>
      </c>
    </row>
    <row r="34" spans="1:29" s="79" customFormat="1" ht="13.15">
      <c r="A34" s="94" t="s">
        <v>92</v>
      </c>
      <c r="B34" s="8" t="str">
        <f>VLOOKUP(A34,'CENTRO DE COSTOS'!A:D,4,FALSE)</f>
        <v>KEVIN ALEXIS CORZO BUSTOS</v>
      </c>
      <c r="C34" s="8" t="str">
        <f>VLOOKUP(A34,'CENTRO DE COSTOS'!A:D,2,FALSE)</f>
        <v>0004-0007</v>
      </c>
      <c r="D34" s="94">
        <v>18001</v>
      </c>
      <c r="E34" s="95" t="s">
        <v>383</v>
      </c>
      <c r="F34" s="97">
        <v>80786</v>
      </c>
      <c r="G34" s="98" t="s">
        <v>155</v>
      </c>
      <c r="H34" s="121" t="s">
        <v>156</v>
      </c>
      <c r="I34" s="97" t="s">
        <v>157</v>
      </c>
      <c r="J34" s="126" t="s">
        <v>82</v>
      </c>
      <c r="K34" s="97" t="s">
        <v>384</v>
      </c>
      <c r="L34" s="97" t="s">
        <v>159</v>
      </c>
      <c r="M34" s="8" t="s">
        <v>385</v>
      </c>
      <c r="N34" s="176">
        <v>45870</v>
      </c>
      <c r="O34" s="96">
        <v>45873</v>
      </c>
      <c r="P34" s="131" t="s">
        <v>161</v>
      </c>
      <c r="Q34" s="130" t="s">
        <v>161</v>
      </c>
      <c r="R34" s="94" t="s">
        <v>162</v>
      </c>
      <c r="S34" s="122" t="s">
        <v>386</v>
      </c>
      <c r="T34" s="97" t="s">
        <v>164</v>
      </c>
      <c r="U34" s="94" t="s">
        <v>387</v>
      </c>
      <c r="V34" s="126" t="s">
        <v>32</v>
      </c>
      <c r="W34" s="96" t="s">
        <v>166</v>
      </c>
      <c r="X34" s="98" t="s">
        <v>225</v>
      </c>
      <c r="Y34" s="94">
        <v>1</v>
      </c>
      <c r="Z34" s="94">
        <v>0</v>
      </c>
      <c r="AA34" s="100">
        <f>IF(V34="TIPO I",'BASE LIQUIDACION REDEBAN 2025'!$B$2,IF(V34="TIPO II",'BASE LIQUIDACION REDEBAN 2025'!$B$3,IF(V34="TIPO III",'BASE LIQUIDACION REDEBAN 2025'!$B$4,IF(V34="TIPO IV",'BASE LIQUIDACION REDEBAN 2025'!$B$5,IF(W34="AEREO",'BASE LIQUIDACION REDEBAN 2025'!$B$6,'BASE LIQUIDACION REDEBAN 2025'!$B$5)))))</f>
        <v>504832.64687880001</v>
      </c>
      <c r="AB34" s="100">
        <f>IF(V34="TIPO I",'BASE LIQUIDACION REDEBAN 2025'!$B$10,IF(V34="TIPO II",'BASE LIQUIDACION REDEBAN 2025'!$B$11,IF(V34="TIPO III",'BASE LIQUIDACION REDEBAN 2025'!$B$12,'BASE LIQUIDACION REDEBAN 2025'!$B$13)))</f>
        <v>196536.5258152</v>
      </c>
      <c r="AC34" s="101">
        <f t="shared" si="0"/>
        <v>504832.64687880001</v>
      </c>
    </row>
    <row r="35" spans="1:29" s="79" customFormat="1" ht="13.15">
      <c r="A35" s="94" t="s">
        <v>64</v>
      </c>
      <c r="B35" s="8" t="str">
        <f>VLOOKUP(A35,'CENTRO DE COSTOS'!A:D,4,FALSE)</f>
        <v>JOSE MAURICIO HERNANDEZ ROJAS</v>
      </c>
      <c r="C35" s="8" t="str">
        <f>VLOOKUP(A35,'CENTRO DE COSTOS'!A:D,2,FALSE)</f>
        <v>0004-0001</v>
      </c>
      <c r="D35" s="94">
        <v>8433</v>
      </c>
      <c r="E35" s="95" t="s">
        <v>388</v>
      </c>
      <c r="F35" s="97">
        <v>80788</v>
      </c>
      <c r="G35" s="98" t="s">
        <v>155</v>
      </c>
      <c r="H35" s="121" t="s">
        <v>156</v>
      </c>
      <c r="I35" s="97" t="s">
        <v>389</v>
      </c>
      <c r="J35" s="126" t="s">
        <v>390</v>
      </c>
      <c r="K35" s="97" t="s">
        <v>391</v>
      </c>
      <c r="L35" s="97" t="s">
        <v>159</v>
      </c>
      <c r="M35" s="8" t="s">
        <v>392</v>
      </c>
      <c r="N35" s="176">
        <v>45870</v>
      </c>
      <c r="O35" s="96">
        <v>45873</v>
      </c>
      <c r="P35" s="131" t="s">
        <v>161</v>
      </c>
      <c r="Q35" s="130" t="s">
        <v>161</v>
      </c>
      <c r="R35" s="94" t="s">
        <v>162</v>
      </c>
      <c r="S35" s="122" t="s">
        <v>393</v>
      </c>
      <c r="T35" s="97" t="s">
        <v>164</v>
      </c>
      <c r="U35" s="94" t="s">
        <v>394</v>
      </c>
      <c r="V35" s="126" t="s">
        <v>28</v>
      </c>
      <c r="W35" s="96" t="s">
        <v>166</v>
      </c>
      <c r="X35" s="98" t="s">
        <v>395</v>
      </c>
      <c r="Y35" s="94">
        <v>1</v>
      </c>
      <c r="Z35" s="94">
        <v>0</v>
      </c>
      <c r="AA35" s="100">
        <f>IF(V35="TIPO I",'BASE LIQUIDACION REDEBAN 2025'!$B$2,IF(V35="TIPO II",'BASE LIQUIDACION REDEBAN 2025'!$B$3,IF(V35="TIPO III",'BASE LIQUIDACION REDEBAN 2025'!$B$4,IF(V35="TIPO IV",'BASE LIQUIDACION REDEBAN 2025'!$B$5,IF(W35="AEREO",'BASE LIQUIDACION REDEBAN 2025'!$B$6,'BASE LIQUIDACION REDEBAN 2025'!$B$5)))))</f>
        <v>163813.69572160003</v>
      </c>
      <c r="AB35" s="100">
        <f>IF(V35="TIPO I",'BASE LIQUIDACION REDEBAN 2025'!$B$10,IF(V35="TIPO II",'BASE LIQUIDACION REDEBAN 2025'!$B$11,IF(V35="TIPO III",'BASE LIQUIDACION REDEBAN 2025'!$B$12,'BASE LIQUIDACION REDEBAN 2025'!$B$13)))</f>
        <v>140395.6348884</v>
      </c>
      <c r="AC35" s="101">
        <f t="shared" si="0"/>
        <v>163813.69572160003</v>
      </c>
    </row>
    <row r="36" spans="1:29" s="79" customFormat="1" ht="13.15">
      <c r="A36" s="94" t="s">
        <v>81</v>
      </c>
      <c r="B36" s="8" t="str">
        <f>VLOOKUP(A36,'CENTRO DE COSTOS'!A:D,4,FALSE)</f>
        <v>MIGUEL JULIÁN HERNÁNDEZ GUARÍN</v>
      </c>
      <c r="C36" s="8" t="str">
        <f>VLOOKUP(A36,'CENTRO DE COSTOS'!A:D,2,FALSE)</f>
        <v>0004-0008</v>
      </c>
      <c r="D36" s="94">
        <v>54001</v>
      </c>
      <c r="E36" s="95" t="s">
        <v>396</v>
      </c>
      <c r="F36" s="97">
        <v>80783</v>
      </c>
      <c r="G36" s="98" t="s">
        <v>155</v>
      </c>
      <c r="H36" s="121" t="s">
        <v>156</v>
      </c>
      <c r="I36" s="97" t="s">
        <v>317</v>
      </c>
      <c r="J36" s="126" t="s">
        <v>81</v>
      </c>
      <c r="K36" s="97" t="s">
        <v>397</v>
      </c>
      <c r="L36" s="97" t="s">
        <v>159</v>
      </c>
      <c r="M36" s="8" t="s">
        <v>398</v>
      </c>
      <c r="N36" s="176">
        <v>45870</v>
      </c>
      <c r="O36" s="96">
        <v>45873</v>
      </c>
      <c r="P36" s="131" t="s">
        <v>161</v>
      </c>
      <c r="Q36" s="130" t="s">
        <v>161</v>
      </c>
      <c r="R36" s="94" t="s">
        <v>162</v>
      </c>
      <c r="S36" s="122" t="s">
        <v>399</v>
      </c>
      <c r="T36" s="97" t="s">
        <v>164</v>
      </c>
      <c r="U36" s="94" t="s">
        <v>400</v>
      </c>
      <c r="V36" s="126" t="s">
        <v>25</v>
      </c>
      <c r="W36" s="96" t="s">
        <v>166</v>
      </c>
      <c r="X36" s="98" t="s">
        <v>401</v>
      </c>
      <c r="Y36" s="94">
        <v>1</v>
      </c>
      <c r="Z36" s="94">
        <v>0</v>
      </c>
      <c r="AA36" s="100">
        <f>IF(V36="TIPO I",'BASE LIQUIDACION REDEBAN 2025'!$B$2,IF(V36="TIPO II",'BASE LIQUIDACION REDEBAN 2025'!$B$3,IF(V36="TIPO III",'BASE LIQUIDACION REDEBAN 2025'!$B$4,IF(V36="TIPO IV",'BASE LIQUIDACION REDEBAN 2025'!$B$5,IF(W36="AEREO",'BASE LIQUIDACION REDEBAN 2025'!$B$6,'BASE LIQUIDACION REDEBAN 2025'!$B$5)))))</f>
        <v>75096.394270399993</v>
      </c>
      <c r="AB36" s="100">
        <f>IF(V36="TIPO I",'BASE LIQUIDACION REDEBAN 2025'!$B$10,IF(V36="TIPO II",'BASE LIQUIDACION REDEBAN 2025'!$B$11,IF(V36="TIPO III",'BASE LIQUIDACION REDEBAN 2025'!$B$12,'BASE LIQUIDACION REDEBAN 2025'!$B$13)))</f>
        <v>75096.394270399993</v>
      </c>
      <c r="AC36" s="101">
        <f t="shared" si="0"/>
        <v>75096.394270399993</v>
      </c>
    </row>
    <row r="37" spans="1:29" s="79" customFormat="1" ht="13.15">
      <c r="A37" s="94" t="s">
        <v>81</v>
      </c>
      <c r="B37" s="8" t="str">
        <f>VLOOKUP(A37,'CENTRO DE COSTOS'!A:D,4,FALSE)</f>
        <v>MIGUEL JULIÁN HERNÁNDEZ GUARÍN</v>
      </c>
      <c r="C37" s="8" t="str">
        <f>VLOOKUP(A37,'CENTRO DE COSTOS'!A:D,2,FALSE)</f>
        <v>0004-0008</v>
      </c>
      <c r="D37" s="94">
        <v>54498</v>
      </c>
      <c r="E37" s="95" t="s">
        <v>402</v>
      </c>
      <c r="F37" s="97">
        <v>80794</v>
      </c>
      <c r="G37" s="98" t="s">
        <v>155</v>
      </c>
      <c r="H37" s="121" t="s">
        <v>156</v>
      </c>
      <c r="I37" s="97" t="s">
        <v>317</v>
      </c>
      <c r="J37" s="126" t="s">
        <v>318</v>
      </c>
      <c r="K37" s="97" t="s">
        <v>403</v>
      </c>
      <c r="L37" s="97" t="s">
        <v>159</v>
      </c>
      <c r="M37" s="8" t="s">
        <v>404</v>
      </c>
      <c r="N37" s="176">
        <v>45870</v>
      </c>
      <c r="O37" s="96">
        <v>45875</v>
      </c>
      <c r="P37" s="131" t="s">
        <v>161</v>
      </c>
      <c r="Q37" s="130" t="s">
        <v>161</v>
      </c>
      <c r="R37" s="94" t="s">
        <v>162</v>
      </c>
      <c r="S37" s="122" t="s">
        <v>405</v>
      </c>
      <c r="T37" s="97" t="s">
        <v>164</v>
      </c>
      <c r="U37" s="94" t="s">
        <v>406</v>
      </c>
      <c r="V37" s="126" t="s">
        <v>32</v>
      </c>
      <c r="W37" s="96" t="s">
        <v>166</v>
      </c>
      <c r="X37" s="98" t="s">
        <v>407</v>
      </c>
      <c r="Y37" s="94">
        <v>1</v>
      </c>
      <c r="Z37" s="94">
        <v>0</v>
      </c>
      <c r="AA37" s="100">
        <f>IF(V37="TIPO I",'BASE LIQUIDACION REDEBAN 2025'!$B$2,IF(V37="TIPO II",'BASE LIQUIDACION REDEBAN 2025'!$B$3,IF(V37="TIPO III",'BASE LIQUIDACION REDEBAN 2025'!$B$4,IF(V37="TIPO IV",'BASE LIQUIDACION REDEBAN 2025'!$B$5,IF(W37="AEREO",'BASE LIQUIDACION REDEBAN 2025'!$B$6,'BASE LIQUIDACION REDEBAN 2025'!$B$5)))))</f>
        <v>504832.64687880001</v>
      </c>
      <c r="AB37" s="100">
        <f>IF(V37="TIPO I",'BASE LIQUIDACION REDEBAN 2025'!$B$10,IF(V37="TIPO II",'BASE LIQUIDACION REDEBAN 2025'!$B$11,IF(V37="TIPO III",'BASE LIQUIDACION REDEBAN 2025'!$B$12,'BASE LIQUIDACION REDEBAN 2025'!$B$13)))</f>
        <v>196536.5258152</v>
      </c>
      <c r="AC37" s="101">
        <f t="shared" si="0"/>
        <v>504832.64687880001</v>
      </c>
    </row>
    <row r="38" spans="1:29" s="79" customFormat="1" ht="13.15">
      <c r="A38" s="94" t="s">
        <v>81</v>
      </c>
      <c r="B38" s="8" t="str">
        <f>VLOOKUP(A38,'CENTRO DE COSTOS'!A:D,4,FALSE)</f>
        <v>MIGUEL JULIÁN HERNÁNDEZ GUARÍN</v>
      </c>
      <c r="C38" s="8" t="str">
        <f>VLOOKUP(A38,'CENTRO DE COSTOS'!A:D,2,FALSE)</f>
        <v>0004-0008</v>
      </c>
      <c r="D38" s="94">
        <v>54498</v>
      </c>
      <c r="E38" s="95" t="s">
        <v>408</v>
      </c>
      <c r="F38" s="97">
        <v>80795</v>
      </c>
      <c r="G38" s="98" t="s">
        <v>155</v>
      </c>
      <c r="H38" s="121" t="s">
        <v>156</v>
      </c>
      <c r="I38" s="97" t="s">
        <v>317</v>
      </c>
      <c r="J38" s="126" t="s">
        <v>318</v>
      </c>
      <c r="K38" s="97" t="s">
        <v>409</v>
      </c>
      <c r="L38" s="97" t="s">
        <v>159</v>
      </c>
      <c r="M38" s="8" t="s">
        <v>410</v>
      </c>
      <c r="N38" s="176">
        <v>45870</v>
      </c>
      <c r="O38" s="96">
        <v>45875</v>
      </c>
      <c r="P38" s="131" t="s">
        <v>161</v>
      </c>
      <c r="Q38" s="130" t="s">
        <v>161</v>
      </c>
      <c r="R38" s="94" t="s">
        <v>162</v>
      </c>
      <c r="S38" s="122" t="s">
        <v>411</v>
      </c>
      <c r="T38" s="97" t="s">
        <v>164</v>
      </c>
      <c r="U38" s="94" t="s">
        <v>412</v>
      </c>
      <c r="V38" s="126" t="s">
        <v>32</v>
      </c>
      <c r="W38" s="96" t="s">
        <v>166</v>
      </c>
      <c r="X38" s="98" t="s">
        <v>407</v>
      </c>
      <c r="Y38" s="94">
        <v>1</v>
      </c>
      <c r="Z38" s="94">
        <v>0</v>
      </c>
      <c r="AA38" s="100">
        <f>IF(V38="TIPO I",'BASE LIQUIDACION REDEBAN 2025'!$B$2,IF(V38="TIPO II",'BASE LIQUIDACION REDEBAN 2025'!$B$3,IF(V38="TIPO III",'BASE LIQUIDACION REDEBAN 2025'!$B$4,IF(V38="TIPO IV",'BASE LIQUIDACION REDEBAN 2025'!$B$5,IF(W38="AEREO",'BASE LIQUIDACION REDEBAN 2025'!$B$6,'BASE LIQUIDACION REDEBAN 2025'!$B$5)))))</f>
        <v>504832.64687880001</v>
      </c>
      <c r="AB38" s="100">
        <f>IF(V38="TIPO I",'BASE LIQUIDACION REDEBAN 2025'!$B$10,IF(V38="TIPO II",'BASE LIQUIDACION REDEBAN 2025'!$B$11,IF(V38="TIPO III",'BASE LIQUIDACION REDEBAN 2025'!$B$12,'BASE LIQUIDACION REDEBAN 2025'!$B$13)))</f>
        <v>196536.5258152</v>
      </c>
      <c r="AC38" s="101">
        <f t="shared" si="0"/>
        <v>504832.64687880001</v>
      </c>
    </row>
    <row r="39" spans="1:29" s="79" customFormat="1" ht="13.15">
      <c r="A39" s="94" t="s">
        <v>97</v>
      </c>
      <c r="B39" s="8" t="str">
        <f>VLOOKUP(A39,'CENTRO DE COSTOS'!A:D,4,FALSE)</f>
        <v>JOSE MAURICIO HERNANDEZ ROJAS</v>
      </c>
      <c r="C39" s="8" t="str">
        <f>VLOOKUP(A39,'CENTRO DE COSTOS'!A:D,2,FALSE)</f>
        <v>0004-0001</v>
      </c>
      <c r="D39" s="94">
        <v>70001</v>
      </c>
      <c r="E39" s="95" t="s">
        <v>413</v>
      </c>
      <c r="F39" s="97">
        <v>80810</v>
      </c>
      <c r="G39" s="98" t="s">
        <v>155</v>
      </c>
      <c r="H39" s="121" t="s">
        <v>156</v>
      </c>
      <c r="I39" s="97" t="s">
        <v>414</v>
      </c>
      <c r="J39" s="126" t="s">
        <v>97</v>
      </c>
      <c r="K39" s="97" t="s">
        <v>415</v>
      </c>
      <c r="L39" s="97" t="s">
        <v>159</v>
      </c>
      <c r="M39" s="8" t="s">
        <v>416</v>
      </c>
      <c r="N39" s="176">
        <v>45870</v>
      </c>
      <c r="O39" s="96">
        <v>45873</v>
      </c>
      <c r="P39" s="131" t="s">
        <v>161</v>
      </c>
      <c r="Q39" s="130" t="s">
        <v>161</v>
      </c>
      <c r="R39" s="94" t="s">
        <v>162</v>
      </c>
      <c r="S39" s="122" t="s">
        <v>417</v>
      </c>
      <c r="T39" s="97" t="s">
        <v>164</v>
      </c>
      <c r="U39" s="94" t="s">
        <v>418</v>
      </c>
      <c r="V39" s="126" t="s">
        <v>25</v>
      </c>
      <c r="W39" s="96" t="s">
        <v>166</v>
      </c>
      <c r="X39" s="98" t="s">
        <v>419</v>
      </c>
      <c r="Y39" s="94">
        <v>1</v>
      </c>
      <c r="Z39" s="94">
        <v>0</v>
      </c>
      <c r="AA39" s="100">
        <f>IF(V39="TIPO I",'BASE LIQUIDACION REDEBAN 2025'!$B$2,IF(V39="TIPO II",'BASE LIQUIDACION REDEBAN 2025'!$B$3,IF(V39="TIPO III",'BASE LIQUIDACION REDEBAN 2025'!$B$4,IF(V39="TIPO IV",'BASE LIQUIDACION REDEBAN 2025'!$B$5,IF(W39="AEREO",'BASE LIQUIDACION REDEBAN 2025'!$B$6,'BASE LIQUIDACION REDEBAN 2025'!$B$5)))))</f>
        <v>75096.394270399993</v>
      </c>
      <c r="AB39" s="100">
        <f>IF(V39="TIPO I",'BASE LIQUIDACION REDEBAN 2025'!$B$10,IF(V39="TIPO II",'BASE LIQUIDACION REDEBAN 2025'!$B$11,IF(V39="TIPO III",'BASE LIQUIDACION REDEBAN 2025'!$B$12,'BASE LIQUIDACION REDEBAN 2025'!$B$13)))</f>
        <v>75096.394270399993</v>
      </c>
      <c r="AC39" s="101">
        <f t="shared" si="0"/>
        <v>75096.394270399993</v>
      </c>
    </row>
    <row r="40" spans="1:29" s="79" customFormat="1" ht="13.15">
      <c r="A40" s="94" t="s">
        <v>91</v>
      </c>
      <c r="B40" s="8" t="str">
        <f>VLOOKUP(A40,'CENTRO DE COSTOS'!A:D,4,FALSE)</f>
        <v>JOSE MAURICIO HERNANDEZ ROJAS</v>
      </c>
      <c r="C40" s="8" t="str">
        <f>VLOOKUP(A40,'CENTRO DE COSTOS'!A:D,2,FALSE)</f>
        <v>0004-0001</v>
      </c>
      <c r="D40" s="94">
        <v>23001</v>
      </c>
      <c r="E40" s="95" t="s">
        <v>420</v>
      </c>
      <c r="F40" s="97">
        <v>80792</v>
      </c>
      <c r="G40" s="98" t="s">
        <v>155</v>
      </c>
      <c r="H40" s="121" t="s">
        <v>156</v>
      </c>
      <c r="I40" s="97" t="s">
        <v>421</v>
      </c>
      <c r="J40" s="126" t="s">
        <v>91</v>
      </c>
      <c r="K40" s="97" t="s">
        <v>422</v>
      </c>
      <c r="L40" s="97" t="s">
        <v>159</v>
      </c>
      <c r="M40" s="8" t="s">
        <v>423</v>
      </c>
      <c r="N40" s="176">
        <v>45870</v>
      </c>
      <c r="O40" s="96">
        <v>45873</v>
      </c>
      <c r="P40" s="131" t="s">
        <v>161</v>
      </c>
      <c r="Q40" s="130" t="s">
        <v>161</v>
      </c>
      <c r="R40" s="94" t="s">
        <v>162</v>
      </c>
      <c r="S40" s="122" t="s">
        <v>424</v>
      </c>
      <c r="T40" s="97" t="s">
        <v>164</v>
      </c>
      <c r="U40" s="94" t="s">
        <v>425</v>
      </c>
      <c r="V40" s="126" t="s">
        <v>25</v>
      </c>
      <c r="W40" s="96" t="s">
        <v>166</v>
      </c>
      <c r="X40" s="98" t="s">
        <v>426</v>
      </c>
      <c r="Y40" s="94">
        <v>1</v>
      </c>
      <c r="Z40" s="94">
        <v>0</v>
      </c>
      <c r="AA40" s="100">
        <f>IF(V40="TIPO I",'BASE LIQUIDACION REDEBAN 2025'!$B$2,IF(V40="TIPO II",'BASE LIQUIDACION REDEBAN 2025'!$B$3,IF(V40="TIPO III",'BASE LIQUIDACION REDEBAN 2025'!$B$4,IF(V40="TIPO IV",'BASE LIQUIDACION REDEBAN 2025'!$B$5,IF(W40="AEREO",'BASE LIQUIDACION REDEBAN 2025'!$B$6,'BASE LIQUIDACION REDEBAN 2025'!$B$5)))))</f>
        <v>75096.394270399993</v>
      </c>
      <c r="AB40" s="100">
        <f>IF(V40="TIPO I",'BASE LIQUIDACION REDEBAN 2025'!$B$10,IF(V40="TIPO II",'BASE LIQUIDACION REDEBAN 2025'!$B$11,IF(V40="TIPO III",'BASE LIQUIDACION REDEBAN 2025'!$B$12,'BASE LIQUIDACION REDEBAN 2025'!$B$13)))</f>
        <v>75096.394270399993</v>
      </c>
      <c r="AC40" s="101">
        <f t="shared" si="0"/>
        <v>75096.394270399993</v>
      </c>
    </row>
    <row r="41" spans="1:29" s="79" customFormat="1" ht="13.15">
      <c r="A41" s="94" t="s">
        <v>81</v>
      </c>
      <c r="B41" s="8" t="str">
        <f>VLOOKUP(A41,'CENTRO DE COSTOS'!A:D,4,FALSE)</f>
        <v>MIGUEL JULIÁN HERNÁNDEZ GUARÍN</v>
      </c>
      <c r="C41" s="8" t="str">
        <f>VLOOKUP(A41,'CENTRO DE COSTOS'!A:D,2,FALSE)</f>
        <v>0004-0008</v>
      </c>
      <c r="D41" s="94">
        <v>54001</v>
      </c>
      <c r="E41" s="95" t="s">
        <v>427</v>
      </c>
      <c r="F41" s="97">
        <v>80784</v>
      </c>
      <c r="G41" s="98" t="s">
        <v>155</v>
      </c>
      <c r="H41" s="121" t="s">
        <v>156</v>
      </c>
      <c r="I41" s="97" t="s">
        <v>317</v>
      </c>
      <c r="J41" s="126" t="s">
        <v>81</v>
      </c>
      <c r="K41" s="97" t="s">
        <v>428</v>
      </c>
      <c r="L41" s="97" t="s">
        <v>159</v>
      </c>
      <c r="M41" s="8" t="s">
        <v>429</v>
      </c>
      <c r="N41" s="176">
        <v>45870</v>
      </c>
      <c r="O41" s="96">
        <v>45873</v>
      </c>
      <c r="P41" s="131" t="s">
        <v>161</v>
      </c>
      <c r="Q41" s="130" t="s">
        <v>161</v>
      </c>
      <c r="R41" s="94" t="s">
        <v>162</v>
      </c>
      <c r="S41" s="122" t="s">
        <v>430</v>
      </c>
      <c r="T41" s="97" t="s">
        <v>164</v>
      </c>
      <c r="U41" s="94" t="s">
        <v>431</v>
      </c>
      <c r="V41" s="126" t="s">
        <v>25</v>
      </c>
      <c r="W41" s="96" t="s">
        <v>166</v>
      </c>
      <c r="X41" s="98" t="s">
        <v>432</v>
      </c>
      <c r="Y41" s="94">
        <v>1</v>
      </c>
      <c r="Z41" s="94">
        <v>0</v>
      </c>
      <c r="AA41" s="100">
        <f>IF(V41="TIPO I",'BASE LIQUIDACION REDEBAN 2025'!$B$2,IF(V41="TIPO II",'BASE LIQUIDACION REDEBAN 2025'!$B$3,IF(V41="TIPO III",'BASE LIQUIDACION REDEBAN 2025'!$B$4,IF(V41="TIPO IV",'BASE LIQUIDACION REDEBAN 2025'!$B$5,IF(W41="AEREO",'BASE LIQUIDACION REDEBAN 2025'!$B$6,'BASE LIQUIDACION REDEBAN 2025'!$B$5)))))</f>
        <v>75096.394270399993</v>
      </c>
      <c r="AB41" s="100">
        <f>IF(V41="TIPO I",'BASE LIQUIDACION REDEBAN 2025'!$B$10,IF(V41="TIPO II",'BASE LIQUIDACION REDEBAN 2025'!$B$11,IF(V41="TIPO III",'BASE LIQUIDACION REDEBAN 2025'!$B$12,'BASE LIQUIDACION REDEBAN 2025'!$B$13)))</f>
        <v>75096.394270399993</v>
      </c>
      <c r="AC41" s="101">
        <f t="shared" si="0"/>
        <v>75096.394270399993</v>
      </c>
    </row>
    <row r="42" spans="1:29" s="79" customFormat="1" ht="13.15">
      <c r="A42" s="94" t="s">
        <v>81</v>
      </c>
      <c r="B42" s="8" t="str">
        <f>VLOOKUP(A42,'CENTRO DE COSTOS'!A:D,4,FALSE)</f>
        <v>MIGUEL JULIÁN HERNÁNDEZ GUARÍN</v>
      </c>
      <c r="C42" s="8" t="str">
        <f>VLOOKUP(A42,'CENTRO DE COSTOS'!A:D,2,FALSE)</f>
        <v>0004-0008</v>
      </c>
      <c r="D42" s="94">
        <v>54498</v>
      </c>
      <c r="E42" s="95" t="s">
        <v>433</v>
      </c>
      <c r="F42" s="97">
        <v>80796</v>
      </c>
      <c r="G42" s="98" t="s">
        <v>155</v>
      </c>
      <c r="H42" s="121" t="s">
        <v>156</v>
      </c>
      <c r="I42" s="97" t="s">
        <v>317</v>
      </c>
      <c r="J42" s="126" t="s">
        <v>318</v>
      </c>
      <c r="K42" s="97" t="s">
        <v>434</v>
      </c>
      <c r="L42" s="97" t="s">
        <v>159</v>
      </c>
      <c r="M42" s="8" t="s">
        <v>435</v>
      </c>
      <c r="N42" s="176">
        <v>45870</v>
      </c>
      <c r="O42" s="96">
        <v>45874</v>
      </c>
      <c r="P42" s="131" t="s">
        <v>161</v>
      </c>
      <c r="Q42" s="130" t="s">
        <v>161</v>
      </c>
      <c r="R42" s="94" t="s">
        <v>162</v>
      </c>
      <c r="S42" s="122" t="s">
        <v>436</v>
      </c>
      <c r="T42" s="97" t="s">
        <v>164</v>
      </c>
      <c r="U42" s="94" t="s">
        <v>437</v>
      </c>
      <c r="V42" s="126" t="s">
        <v>32</v>
      </c>
      <c r="W42" s="96" t="s">
        <v>166</v>
      </c>
      <c r="X42" s="98" t="s">
        <v>438</v>
      </c>
      <c r="Y42" s="94">
        <v>1</v>
      </c>
      <c r="Z42" s="94">
        <v>0</v>
      </c>
      <c r="AA42" s="100">
        <f>IF(V42="TIPO I",'BASE LIQUIDACION REDEBAN 2025'!$B$2,IF(V42="TIPO II",'BASE LIQUIDACION REDEBAN 2025'!$B$3,IF(V42="TIPO III",'BASE LIQUIDACION REDEBAN 2025'!$B$4,IF(V42="TIPO IV",'BASE LIQUIDACION REDEBAN 2025'!$B$5,IF(W42="AEREO",'BASE LIQUIDACION REDEBAN 2025'!$B$6,'BASE LIQUIDACION REDEBAN 2025'!$B$5)))))</f>
        <v>504832.64687880001</v>
      </c>
      <c r="AB42" s="100">
        <f>IF(V42="TIPO I",'BASE LIQUIDACION REDEBAN 2025'!$B$10,IF(V42="TIPO II",'BASE LIQUIDACION REDEBAN 2025'!$B$11,IF(V42="TIPO III",'BASE LIQUIDACION REDEBAN 2025'!$B$12,'BASE LIQUIDACION REDEBAN 2025'!$B$13)))</f>
        <v>196536.5258152</v>
      </c>
      <c r="AC42" s="101">
        <f t="shared" si="0"/>
        <v>504832.64687880001</v>
      </c>
    </row>
    <row r="43" spans="1:29" s="79" customFormat="1" ht="13.15">
      <c r="A43" s="94" t="s">
        <v>99</v>
      </c>
      <c r="B43" s="8" t="str">
        <f>VLOOKUP(A43,'CENTRO DE COSTOS'!A:D,4,FALSE)</f>
        <v>JOSE MAURICIO HERNANDEZ ROJAS</v>
      </c>
      <c r="C43" s="8" t="str">
        <f>VLOOKUP(A43,'CENTRO DE COSTOS'!A:D,2,FALSE)</f>
        <v>0004-0001</v>
      </c>
      <c r="D43" s="94">
        <v>20011</v>
      </c>
      <c r="E43" s="95" t="s">
        <v>439</v>
      </c>
      <c r="F43" s="97">
        <v>80766</v>
      </c>
      <c r="G43" s="98" t="s">
        <v>155</v>
      </c>
      <c r="H43" s="121" t="s">
        <v>156</v>
      </c>
      <c r="I43" s="97" t="s">
        <v>440</v>
      </c>
      <c r="J43" s="126" t="s">
        <v>441</v>
      </c>
      <c r="K43" s="97" t="s">
        <v>442</v>
      </c>
      <c r="L43" s="97" t="s">
        <v>159</v>
      </c>
      <c r="M43" s="8" t="s">
        <v>443</v>
      </c>
      <c r="N43" s="176">
        <v>45870</v>
      </c>
      <c r="O43" s="96">
        <v>45873</v>
      </c>
      <c r="P43" s="131" t="s">
        <v>161</v>
      </c>
      <c r="Q43" s="130" t="s">
        <v>161</v>
      </c>
      <c r="R43" s="94" t="s">
        <v>162</v>
      </c>
      <c r="S43" s="122" t="s">
        <v>444</v>
      </c>
      <c r="T43" s="97" t="s">
        <v>164</v>
      </c>
      <c r="U43" s="94" t="s">
        <v>445</v>
      </c>
      <c r="V43" s="126" t="s">
        <v>32</v>
      </c>
      <c r="W43" s="96" t="s">
        <v>166</v>
      </c>
      <c r="X43" s="98" t="s">
        <v>446</v>
      </c>
      <c r="Y43" s="94">
        <v>1</v>
      </c>
      <c r="Z43" s="94">
        <v>0</v>
      </c>
      <c r="AA43" s="100">
        <f>IF(V43="TIPO I",'BASE LIQUIDACION REDEBAN 2025'!$B$2,IF(V43="TIPO II",'BASE LIQUIDACION REDEBAN 2025'!$B$3,IF(V43="TIPO III",'BASE LIQUIDACION REDEBAN 2025'!$B$4,IF(V43="TIPO IV",'BASE LIQUIDACION REDEBAN 2025'!$B$5,IF(W43="AEREO",'BASE LIQUIDACION REDEBAN 2025'!$B$6,'BASE LIQUIDACION REDEBAN 2025'!$B$5)))))</f>
        <v>504832.64687880001</v>
      </c>
      <c r="AB43" s="100">
        <f>IF(V43="TIPO I",'BASE LIQUIDACION REDEBAN 2025'!$B$10,IF(V43="TIPO II",'BASE LIQUIDACION REDEBAN 2025'!$B$11,IF(V43="TIPO III",'BASE LIQUIDACION REDEBAN 2025'!$B$12,'BASE LIQUIDACION REDEBAN 2025'!$B$13)))</f>
        <v>196536.5258152</v>
      </c>
      <c r="AC43" s="101">
        <f t="shared" si="0"/>
        <v>504832.64687880001</v>
      </c>
    </row>
    <row r="44" spans="1:29" s="79" customFormat="1" ht="13.15">
      <c r="A44" s="94" t="s">
        <v>80</v>
      </c>
      <c r="B44" s="8" t="str">
        <f>VLOOKUP(A44,'CENTRO DE COSTOS'!A:D,4,FALSE)</f>
        <v>JOSE MAURICIO HERNANDEZ ROJAS</v>
      </c>
      <c r="C44" s="8" t="str">
        <f>VLOOKUP(A44,'CENTRO DE COSTOS'!A:D,2,FALSE)</f>
        <v>0004-0001</v>
      </c>
      <c r="D44" s="94">
        <v>13001</v>
      </c>
      <c r="E44" s="95" t="s">
        <v>447</v>
      </c>
      <c r="F44" s="97">
        <v>80780</v>
      </c>
      <c r="G44" s="98" t="s">
        <v>155</v>
      </c>
      <c r="H44" s="121" t="s">
        <v>156</v>
      </c>
      <c r="I44" s="97" t="s">
        <v>303</v>
      </c>
      <c r="J44" s="126" t="s">
        <v>80</v>
      </c>
      <c r="K44" s="97" t="s">
        <v>448</v>
      </c>
      <c r="L44" s="97" t="s">
        <v>159</v>
      </c>
      <c r="M44" s="8" t="s">
        <v>449</v>
      </c>
      <c r="N44" s="176">
        <v>45870</v>
      </c>
      <c r="O44" s="96">
        <v>45873</v>
      </c>
      <c r="P44" s="131" t="s">
        <v>161</v>
      </c>
      <c r="Q44" s="130" t="s">
        <v>161</v>
      </c>
      <c r="R44" s="94" t="s">
        <v>162</v>
      </c>
      <c r="S44" s="122" t="s">
        <v>450</v>
      </c>
      <c r="T44" s="97" t="s">
        <v>164</v>
      </c>
      <c r="U44" s="94" t="s">
        <v>451</v>
      </c>
      <c r="V44" s="126" t="s">
        <v>25</v>
      </c>
      <c r="W44" s="96" t="s">
        <v>166</v>
      </c>
      <c r="X44" s="98" t="s">
        <v>452</v>
      </c>
      <c r="Y44" s="94">
        <v>1</v>
      </c>
      <c r="Z44" s="94">
        <v>0</v>
      </c>
      <c r="AA44" s="100">
        <f>IF(V44="TIPO I",'BASE LIQUIDACION REDEBAN 2025'!$B$2,IF(V44="TIPO II",'BASE LIQUIDACION REDEBAN 2025'!$B$3,IF(V44="TIPO III",'BASE LIQUIDACION REDEBAN 2025'!$B$4,IF(V44="TIPO IV",'BASE LIQUIDACION REDEBAN 2025'!$B$5,IF(W44="AEREO",'BASE LIQUIDACION REDEBAN 2025'!$B$6,'BASE LIQUIDACION REDEBAN 2025'!$B$5)))))</f>
        <v>75096.394270399993</v>
      </c>
      <c r="AB44" s="100">
        <f>IF(V44="TIPO I",'BASE LIQUIDACION REDEBAN 2025'!$B$10,IF(V44="TIPO II",'BASE LIQUIDACION REDEBAN 2025'!$B$11,IF(V44="TIPO III",'BASE LIQUIDACION REDEBAN 2025'!$B$12,'BASE LIQUIDACION REDEBAN 2025'!$B$13)))</f>
        <v>75096.394270399993</v>
      </c>
      <c r="AC44" s="101">
        <f t="shared" si="0"/>
        <v>75096.394270399993</v>
      </c>
    </row>
    <row r="45" spans="1:29" s="79" customFormat="1" ht="13.15">
      <c r="A45" s="94" t="s">
        <v>72</v>
      </c>
      <c r="B45" s="8" t="str">
        <f>VLOOKUP(A45,'CENTRO DE COSTOS'!A:D,4,FALSE)</f>
        <v>MIGUEL JULIÁN HERNÁNDEZ GUARÍN</v>
      </c>
      <c r="C45" s="8" t="str">
        <f>VLOOKUP(A45,'CENTRO DE COSTOS'!A:D,2,FALSE)</f>
        <v>0004-0008</v>
      </c>
      <c r="D45" s="94">
        <v>13688</v>
      </c>
      <c r="E45" s="95" t="s">
        <v>453</v>
      </c>
      <c r="F45" s="97">
        <v>80807</v>
      </c>
      <c r="G45" s="98" t="s">
        <v>155</v>
      </c>
      <c r="H45" s="121" t="s">
        <v>156</v>
      </c>
      <c r="I45" s="97" t="s">
        <v>303</v>
      </c>
      <c r="J45" s="126" t="s">
        <v>304</v>
      </c>
      <c r="K45" s="97" t="s">
        <v>454</v>
      </c>
      <c r="L45" s="97" t="s">
        <v>159</v>
      </c>
      <c r="M45" s="8" t="s">
        <v>455</v>
      </c>
      <c r="N45" s="176">
        <v>45870</v>
      </c>
      <c r="O45" s="96">
        <v>45875</v>
      </c>
      <c r="P45" s="131" t="s">
        <v>161</v>
      </c>
      <c r="Q45" s="130" t="s">
        <v>161</v>
      </c>
      <c r="R45" s="94" t="s">
        <v>162</v>
      </c>
      <c r="S45" s="122" t="s">
        <v>456</v>
      </c>
      <c r="T45" s="97" t="s">
        <v>164</v>
      </c>
      <c r="U45" s="94" t="s">
        <v>457</v>
      </c>
      <c r="V45" s="126" t="s">
        <v>180</v>
      </c>
      <c r="W45" s="96" t="s">
        <v>309</v>
      </c>
      <c r="X45" s="98" t="s">
        <v>310</v>
      </c>
      <c r="Y45" s="94">
        <v>1</v>
      </c>
      <c r="Z45" s="94">
        <v>0</v>
      </c>
      <c r="AA45" s="100">
        <f>IF(V45="TIPO I",'BASE LIQUIDACION REDEBAN 2025'!$B$2,IF(V45="TIPO II",'BASE LIQUIDACION REDEBAN 2025'!$B$3,IF(V45="TIPO III",'BASE LIQUIDACION REDEBAN 2025'!$B$4,IF(V45="TIPO IV",'BASE LIQUIDACION REDEBAN 2025'!$B$5,IF(W45="AEREO",'BASE LIQUIDACION REDEBAN 2025'!$B$6,'BASE LIQUIDACION REDEBAN 2025'!$B$5)))))</f>
        <v>504832.64687880001</v>
      </c>
      <c r="AB45" s="100">
        <f>IF(V45="TIPO I",'BASE LIQUIDACION REDEBAN 2025'!$B$10,IF(V45="TIPO II",'BASE LIQUIDACION REDEBAN 2025'!$B$11,IF(V45="TIPO III",'BASE LIQUIDACION REDEBAN 2025'!$B$12,'BASE LIQUIDACION REDEBAN 2025'!$B$13)))</f>
        <v>196536.5258152</v>
      </c>
      <c r="AC45" s="101">
        <f t="shared" si="0"/>
        <v>504832.64687880001</v>
      </c>
    </row>
    <row r="46" spans="1:29" s="79" customFormat="1" ht="13.15">
      <c r="A46" s="94" t="s">
        <v>76</v>
      </c>
      <c r="B46" s="8" t="str">
        <f>VLOOKUP(A46,'CENTRO DE COSTOS'!A:D,4,FALSE)</f>
        <v>DIEGO FERNANDO HENAO CARDONA</v>
      </c>
      <c r="C46" s="8" t="str">
        <f>VLOOKUP(A46,'CENTRO DE COSTOS'!A:D,2,FALSE)</f>
        <v>0004-0003</v>
      </c>
      <c r="D46" s="94">
        <v>76001</v>
      </c>
      <c r="E46" s="95" t="s">
        <v>458</v>
      </c>
      <c r="F46" s="97">
        <v>80777</v>
      </c>
      <c r="G46" s="98" t="s">
        <v>155</v>
      </c>
      <c r="H46" s="121" t="s">
        <v>156</v>
      </c>
      <c r="I46" s="97" t="s">
        <v>227</v>
      </c>
      <c r="J46" s="126" t="s">
        <v>76</v>
      </c>
      <c r="K46" s="97" t="s">
        <v>459</v>
      </c>
      <c r="L46" s="97" t="s">
        <v>159</v>
      </c>
      <c r="M46" s="8" t="s">
        <v>460</v>
      </c>
      <c r="N46" s="176">
        <v>45870</v>
      </c>
      <c r="O46" s="96">
        <v>45873</v>
      </c>
      <c r="P46" s="131" t="s">
        <v>161</v>
      </c>
      <c r="Q46" s="130" t="s">
        <v>161</v>
      </c>
      <c r="R46" s="94" t="s">
        <v>162</v>
      </c>
      <c r="S46" s="122" t="s">
        <v>461</v>
      </c>
      <c r="T46" s="97" t="s">
        <v>164</v>
      </c>
      <c r="U46" s="94" t="s">
        <v>462</v>
      </c>
      <c r="V46" s="126" t="s">
        <v>25</v>
      </c>
      <c r="W46" s="96" t="s">
        <v>166</v>
      </c>
      <c r="X46" s="98" t="s">
        <v>264</v>
      </c>
      <c r="Y46" s="94">
        <v>1</v>
      </c>
      <c r="Z46" s="94">
        <v>0</v>
      </c>
      <c r="AA46" s="100">
        <f>IF(V46="TIPO I",'BASE LIQUIDACION REDEBAN 2025'!$B$2,IF(V46="TIPO II",'BASE LIQUIDACION REDEBAN 2025'!$B$3,IF(V46="TIPO III",'BASE LIQUIDACION REDEBAN 2025'!$B$4,IF(V46="TIPO IV",'BASE LIQUIDACION REDEBAN 2025'!$B$5,IF(W46="AEREO",'BASE LIQUIDACION REDEBAN 2025'!$B$6,'BASE LIQUIDACION REDEBAN 2025'!$B$5)))))</f>
        <v>75096.394270399993</v>
      </c>
      <c r="AB46" s="100">
        <f>IF(V46="TIPO I",'BASE LIQUIDACION REDEBAN 2025'!$B$10,IF(V46="TIPO II",'BASE LIQUIDACION REDEBAN 2025'!$B$11,IF(V46="TIPO III",'BASE LIQUIDACION REDEBAN 2025'!$B$12,'BASE LIQUIDACION REDEBAN 2025'!$B$13)))</f>
        <v>75096.394270399993</v>
      </c>
      <c r="AC46" s="101">
        <f t="shared" si="0"/>
        <v>75096.394270399993</v>
      </c>
    </row>
    <row r="47" spans="1:29" s="79" customFormat="1" ht="13.15">
      <c r="A47" s="94" t="s">
        <v>93</v>
      </c>
      <c r="B47" s="8" t="str">
        <f>VLOOKUP(A47,'CENTRO DE COSTOS'!A:D,4,FALSE)</f>
        <v>DIEGO FERNANDO HENAO CARDONA</v>
      </c>
      <c r="C47" s="8" t="str">
        <f>VLOOKUP(A47,'CENTRO DE COSTOS'!A:D,2,FALSE)</f>
        <v>0004-0003</v>
      </c>
      <c r="D47" s="94">
        <v>52786</v>
      </c>
      <c r="E47" s="95" t="s">
        <v>463</v>
      </c>
      <c r="F47" s="97">
        <v>80812</v>
      </c>
      <c r="G47" s="98" t="s">
        <v>155</v>
      </c>
      <c r="H47" s="121" t="s">
        <v>156</v>
      </c>
      <c r="I47" s="97" t="s">
        <v>174</v>
      </c>
      <c r="J47" s="126" t="s">
        <v>464</v>
      </c>
      <c r="K47" s="97" t="s">
        <v>465</v>
      </c>
      <c r="L47" s="97" t="s">
        <v>159</v>
      </c>
      <c r="M47" s="8" t="s">
        <v>466</v>
      </c>
      <c r="N47" s="176">
        <v>45870</v>
      </c>
      <c r="O47" s="96">
        <v>45873</v>
      </c>
      <c r="P47" s="131" t="s">
        <v>161</v>
      </c>
      <c r="Q47" s="130" t="s">
        <v>161</v>
      </c>
      <c r="R47" s="94" t="s">
        <v>162</v>
      </c>
      <c r="S47" s="122" t="s">
        <v>467</v>
      </c>
      <c r="T47" s="97" t="s">
        <v>164</v>
      </c>
      <c r="U47" s="94" t="s">
        <v>468</v>
      </c>
      <c r="V47" s="126" t="s">
        <v>28</v>
      </c>
      <c r="W47" s="96" t="s">
        <v>166</v>
      </c>
      <c r="X47" s="98" t="s">
        <v>283</v>
      </c>
      <c r="Y47" s="94">
        <v>1</v>
      </c>
      <c r="Z47" s="94">
        <v>0</v>
      </c>
      <c r="AA47" s="100">
        <f>IF(V47="TIPO I",'BASE LIQUIDACION REDEBAN 2025'!$B$2,IF(V47="TIPO II",'BASE LIQUIDACION REDEBAN 2025'!$B$3,IF(V47="TIPO III",'BASE LIQUIDACION REDEBAN 2025'!$B$4,IF(V47="TIPO IV",'BASE LIQUIDACION REDEBAN 2025'!$B$5,IF(W47="AEREO",'BASE LIQUIDACION REDEBAN 2025'!$B$6,'BASE LIQUIDACION REDEBAN 2025'!$B$5)))))</f>
        <v>163813.69572160003</v>
      </c>
      <c r="AB47" s="100">
        <f>IF(V47="TIPO I",'BASE LIQUIDACION REDEBAN 2025'!$B$10,IF(V47="TIPO II",'BASE LIQUIDACION REDEBAN 2025'!$B$11,IF(V47="TIPO III",'BASE LIQUIDACION REDEBAN 2025'!$B$12,'BASE LIQUIDACION REDEBAN 2025'!$B$13)))</f>
        <v>140395.6348884</v>
      </c>
      <c r="AC47" s="101">
        <f t="shared" si="0"/>
        <v>163813.69572160003</v>
      </c>
    </row>
    <row r="48" spans="1:29" s="79" customFormat="1" ht="13.15">
      <c r="A48" s="94" t="s">
        <v>68</v>
      </c>
      <c r="B48" s="8" t="str">
        <f>VLOOKUP(A48,'CENTRO DE COSTOS'!A:D,4,FALSE)</f>
        <v>WILLIAM ASDRUBAL ROZO ROZO</v>
      </c>
      <c r="C48" s="8" t="str">
        <f>VLOOKUP(A48,'CENTRO DE COSTOS'!A:D,2,FALSE)</f>
        <v>0004-0004</v>
      </c>
      <c r="D48" s="94">
        <v>11001</v>
      </c>
      <c r="E48" s="95" t="s">
        <v>469</v>
      </c>
      <c r="F48" s="97">
        <v>80772</v>
      </c>
      <c r="G48" s="98" t="s">
        <v>155</v>
      </c>
      <c r="H48" s="121" t="s">
        <v>156</v>
      </c>
      <c r="I48" s="97" t="s">
        <v>470</v>
      </c>
      <c r="J48" s="126" t="s">
        <v>68</v>
      </c>
      <c r="K48" s="97" t="s">
        <v>471</v>
      </c>
      <c r="L48" s="97" t="s">
        <v>159</v>
      </c>
      <c r="M48" s="8" t="s">
        <v>472</v>
      </c>
      <c r="N48" s="176">
        <v>45870</v>
      </c>
      <c r="O48" s="96">
        <v>45874</v>
      </c>
      <c r="P48" s="131" t="s">
        <v>161</v>
      </c>
      <c r="Q48" s="130" t="s">
        <v>161</v>
      </c>
      <c r="R48" s="94" t="s">
        <v>162</v>
      </c>
      <c r="S48" s="122" t="s">
        <v>473</v>
      </c>
      <c r="T48" s="97" t="s">
        <v>164</v>
      </c>
      <c r="U48" s="94" t="s">
        <v>474</v>
      </c>
      <c r="V48" s="126" t="s">
        <v>25</v>
      </c>
      <c r="W48" s="96" t="s">
        <v>166</v>
      </c>
      <c r="X48" s="98" t="s">
        <v>475</v>
      </c>
      <c r="Y48" s="94">
        <v>1</v>
      </c>
      <c r="Z48" s="94">
        <v>1</v>
      </c>
      <c r="AA48" s="100">
        <f>IF(V48="TIPO I",'BASE LIQUIDACION REDEBAN 2025'!$B$2,IF(V48="TIPO II",'BASE LIQUIDACION REDEBAN 2025'!$B$3,IF(V48="TIPO III",'BASE LIQUIDACION REDEBAN 2025'!$B$4,IF(V48="TIPO IV",'BASE LIQUIDACION REDEBAN 2025'!$B$5,IF(W48="AEREO",'BASE LIQUIDACION REDEBAN 2025'!$B$6,'BASE LIQUIDACION REDEBAN 2025'!$B$5)))))</f>
        <v>75096.394270399993</v>
      </c>
      <c r="AB48" s="100">
        <f>IF(V48="TIPO I",'BASE LIQUIDACION REDEBAN 2025'!$B$10,IF(V48="TIPO II",'BASE LIQUIDACION REDEBAN 2025'!$B$11,IF(V48="TIPO III",'BASE LIQUIDACION REDEBAN 2025'!$B$12,'BASE LIQUIDACION REDEBAN 2025'!$B$13)))</f>
        <v>75096.394270399993</v>
      </c>
      <c r="AC48" s="101">
        <f t="shared" si="0"/>
        <v>150192.78854079999</v>
      </c>
    </row>
    <row r="49" spans="1:29" s="79" customFormat="1" ht="13.15">
      <c r="A49" s="94" t="s">
        <v>87</v>
      </c>
      <c r="B49" s="8" t="str">
        <f>VLOOKUP(A49,'CENTRO DE COSTOS'!A:D,4,FALSE)</f>
        <v>DIEGO FERNANDO HENAO CARDONA</v>
      </c>
      <c r="C49" s="8" t="str">
        <f>VLOOKUP(A49,'CENTRO DE COSTOS'!A:D,2,FALSE)</f>
        <v>0004-0002</v>
      </c>
      <c r="D49" s="94">
        <v>17001</v>
      </c>
      <c r="E49" s="95" t="s">
        <v>476</v>
      </c>
      <c r="F49" s="97">
        <v>80789</v>
      </c>
      <c r="G49" s="98" t="s">
        <v>155</v>
      </c>
      <c r="H49" s="121" t="s">
        <v>156</v>
      </c>
      <c r="I49" s="97" t="s">
        <v>477</v>
      </c>
      <c r="J49" s="126" t="s">
        <v>87</v>
      </c>
      <c r="K49" s="97" t="s">
        <v>478</v>
      </c>
      <c r="L49" s="97" t="s">
        <v>159</v>
      </c>
      <c r="M49" s="8" t="s">
        <v>479</v>
      </c>
      <c r="N49" s="176">
        <v>45870</v>
      </c>
      <c r="O49" s="96">
        <v>45873</v>
      </c>
      <c r="P49" s="131" t="s">
        <v>161</v>
      </c>
      <c r="Q49" s="130" t="s">
        <v>161</v>
      </c>
      <c r="R49" s="94" t="s">
        <v>162</v>
      </c>
      <c r="S49" s="122" t="s">
        <v>480</v>
      </c>
      <c r="T49" s="97" t="s">
        <v>164</v>
      </c>
      <c r="U49" s="94" t="s">
        <v>481</v>
      </c>
      <c r="V49" s="126" t="s">
        <v>25</v>
      </c>
      <c r="W49" s="96" t="s">
        <v>166</v>
      </c>
      <c r="X49" s="98" t="s">
        <v>482</v>
      </c>
      <c r="Y49" s="94">
        <v>1</v>
      </c>
      <c r="Z49" s="94">
        <v>0</v>
      </c>
      <c r="AA49" s="100">
        <f>IF(V49="TIPO I",'BASE LIQUIDACION REDEBAN 2025'!$B$2,IF(V49="TIPO II",'BASE LIQUIDACION REDEBAN 2025'!$B$3,IF(V49="TIPO III",'BASE LIQUIDACION REDEBAN 2025'!$B$4,IF(V49="TIPO IV",'BASE LIQUIDACION REDEBAN 2025'!$B$5,IF(W49="AEREO",'BASE LIQUIDACION REDEBAN 2025'!$B$6,'BASE LIQUIDACION REDEBAN 2025'!$B$5)))))</f>
        <v>75096.394270399993</v>
      </c>
      <c r="AB49" s="100">
        <f>IF(V49="TIPO I",'BASE LIQUIDACION REDEBAN 2025'!$B$10,IF(V49="TIPO II",'BASE LIQUIDACION REDEBAN 2025'!$B$11,IF(V49="TIPO III",'BASE LIQUIDACION REDEBAN 2025'!$B$12,'BASE LIQUIDACION REDEBAN 2025'!$B$13)))</f>
        <v>75096.394270399993</v>
      </c>
      <c r="AC49" s="101">
        <f t="shared" si="0"/>
        <v>75096.394270399993</v>
      </c>
    </row>
    <row r="50" spans="1:29" s="79" customFormat="1" ht="13.15">
      <c r="A50" s="94" t="s">
        <v>90</v>
      </c>
      <c r="B50" s="8" t="str">
        <f>VLOOKUP(A50,'CENTRO DE COSTOS'!A:D,4,FALSE)</f>
        <v>JUAN SEBASTIÁN RÍOS CASTRILLÓN</v>
      </c>
      <c r="C50" s="8" t="str">
        <f>VLOOKUP(A50,'CENTRO DE COSTOS'!A:D,2,FALSE)</f>
        <v>0004-0005</v>
      </c>
      <c r="D50" s="94">
        <v>5001</v>
      </c>
      <c r="E50" s="95" t="s">
        <v>483</v>
      </c>
      <c r="F50" s="97">
        <v>80818</v>
      </c>
      <c r="G50" s="98" t="s">
        <v>155</v>
      </c>
      <c r="H50" s="121" t="s">
        <v>156</v>
      </c>
      <c r="I50" s="97" t="s">
        <v>197</v>
      </c>
      <c r="J50" s="126" t="s">
        <v>90</v>
      </c>
      <c r="K50" s="97" t="s">
        <v>484</v>
      </c>
      <c r="L50" s="97" t="s">
        <v>159</v>
      </c>
      <c r="M50" s="8" t="s">
        <v>485</v>
      </c>
      <c r="N50" s="176">
        <v>45870</v>
      </c>
      <c r="O50" s="96">
        <v>45873</v>
      </c>
      <c r="P50" s="131" t="s">
        <v>161</v>
      </c>
      <c r="Q50" s="130" t="s">
        <v>161</v>
      </c>
      <c r="R50" s="94" t="s">
        <v>162</v>
      </c>
      <c r="S50" s="122" t="s">
        <v>486</v>
      </c>
      <c r="T50" s="97" t="s">
        <v>164</v>
      </c>
      <c r="U50" s="94" t="s">
        <v>487</v>
      </c>
      <c r="V50" s="126" t="s">
        <v>25</v>
      </c>
      <c r="W50" s="96" t="s">
        <v>166</v>
      </c>
      <c r="X50" s="98" t="s">
        <v>488</v>
      </c>
      <c r="Y50" s="94">
        <v>1</v>
      </c>
      <c r="Z50" s="94">
        <v>0</v>
      </c>
      <c r="AA50" s="100">
        <f>IF(V50="TIPO I",'BASE LIQUIDACION REDEBAN 2025'!$B$2,IF(V50="TIPO II",'BASE LIQUIDACION REDEBAN 2025'!$B$3,IF(V50="TIPO III",'BASE LIQUIDACION REDEBAN 2025'!$B$4,IF(V50="TIPO IV",'BASE LIQUIDACION REDEBAN 2025'!$B$5,IF(W50="AEREO",'BASE LIQUIDACION REDEBAN 2025'!$B$6,'BASE LIQUIDACION REDEBAN 2025'!$B$5)))))</f>
        <v>75096.394270399993</v>
      </c>
      <c r="AB50" s="100">
        <f>IF(V50="TIPO I",'BASE LIQUIDACION REDEBAN 2025'!$B$10,IF(V50="TIPO II",'BASE LIQUIDACION REDEBAN 2025'!$B$11,IF(V50="TIPO III",'BASE LIQUIDACION REDEBAN 2025'!$B$12,'BASE LIQUIDACION REDEBAN 2025'!$B$13)))</f>
        <v>75096.394270399993</v>
      </c>
      <c r="AC50" s="101">
        <f t="shared" si="0"/>
        <v>75096.394270399993</v>
      </c>
    </row>
    <row r="51" spans="1:29" s="79" customFormat="1" ht="13.15">
      <c r="A51" s="94" t="s">
        <v>94</v>
      </c>
      <c r="B51" s="8" t="str">
        <f>VLOOKUP(A51,'CENTRO DE COSTOS'!A:D,4,FALSE)</f>
        <v>DIEGO FERNANDO HENAO CARDONA</v>
      </c>
      <c r="C51" s="8" t="str">
        <f>VLOOKUP(A51,'CENTRO DE COSTOS'!A:D,2,FALSE)</f>
        <v>0004-0002</v>
      </c>
      <c r="D51" s="94">
        <v>76823</v>
      </c>
      <c r="E51" s="95" t="s">
        <v>489</v>
      </c>
      <c r="F51" s="97">
        <v>80814</v>
      </c>
      <c r="G51" s="98" t="s">
        <v>155</v>
      </c>
      <c r="H51" s="121" t="s">
        <v>156</v>
      </c>
      <c r="I51" s="97" t="s">
        <v>227</v>
      </c>
      <c r="J51" s="126" t="s">
        <v>490</v>
      </c>
      <c r="K51" s="97" t="s">
        <v>491</v>
      </c>
      <c r="L51" s="97" t="s">
        <v>159</v>
      </c>
      <c r="M51" s="8" t="s">
        <v>492</v>
      </c>
      <c r="N51" s="176">
        <v>45870</v>
      </c>
      <c r="O51" s="96">
        <v>45874</v>
      </c>
      <c r="P51" s="131" t="s">
        <v>161</v>
      </c>
      <c r="Q51" s="130" t="s">
        <v>161</v>
      </c>
      <c r="R51" s="94" t="s">
        <v>162</v>
      </c>
      <c r="S51" s="122" t="s">
        <v>493</v>
      </c>
      <c r="T51" s="97" t="s">
        <v>164</v>
      </c>
      <c r="U51" s="94" t="s">
        <v>494</v>
      </c>
      <c r="V51" s="126" t="s">
        <v>28</v>
      </c>
      <c r="W51" s="96" t="s">
        <v>166</v>
      </c>
      <c r="X51" s="98" t="s">
        <v>495</v>
      </c>
      <c r="Y51" s="94">
        <v>1</v>
      </c>
      <c r="Z51" s="94">
        <v>0</v>
      </c>
      <c r="AA51" s="100">
        <f>IF(V51="TIPO I",'BASE LIQUIDACION REDEBAN 2025'!$B$2,IF(V51="TIPO II",'BASE LIQUIDACION REDEBAN 2025'!$B$3,IF(V51="TIPO III",'BASE LIQUIDACION REDEBAN 2025'!$B$4,IF(V51="TIPO IV",'BASE LIQUIDACION REDEBAN 2025'!$B$5,IF(W51="AEREO",'BASE LIQUIDACION REDEBAN 2025'!$B$6,'BASE LIQUIDACION REDEBAN 2025'!$B$5)))))</f>
        <v>163813.69572160003</v>
      </c>
      <c r="AB51" s="100">
        <f>IF(V51="TIPO I",'BASE LIQUIDACION REDEBAN 2025'!$B$10,IF(V51="TIPO II",'BASE LIQUIDACION REDEBAN 2025'!$B$11,IF(V51="TIPO III",'BASE LIQUIDACION REDEBAN 2025'!$B$12,'BASE LIQUIDACION REDEBAN 2025'!$B$13)))</f>
        <v>140395.6348884</v>
      </c>
      <c r="AC51" s="101">
        <f t="shared" si="0"/>
        <v>163813.69572160003</v>
      </c>
    </row>
    <row r="52" spans="1:29" s="79" customFormat="1" ht="13.15">
      <c r="A52" s="94" t="s">
        <v>90</v>
      </c>
      <c r="B52" s="8" t="str">
        <f>VLOOKUP(A52,'CENTRO DE COSTOS'!A:D,4,FALSE)</f>
        <v>JUAN SEBASTIÁN RÍOS CASTRILLÓN</v>
      </c>
      <c r="C52" s="8" t="str">
        <f>VLOOKUP(A52,'CENTRO DE COSTOS'!A:D,2,FALSE)</f>
        <v>0004-0005</v>
      </c>
      <c r="D52" s="94">
        <v>5001</v>
      </c>
      <c r="E52" s="95" t="s">
        <v>496</v>
      </c>
      <c r="F52" s="97">
        <v>80819</v>
      </c>
      <c r="G52" s="98" t="s">
        <v>155</v>
      </c>
      <c r="H52" s="121" t="s">
        <v>156</v>
      </c>
      <c r="I52" s="97" t="s">
        <v>197</v>
      </c>
      <c r="J52" s="126" t="s">
        <v>90</v>
      </c>
      <c r="K52" s="97" t="s">
        <v>497</v>
      </c>
      <c r="L52" s="97" t="s">
        <v>159</v>
      </c>
      <c r="M52" s="8" t="s">
        <v>498</v>
      </c>
      <c r="N52" s="176">
        <v>45870</v>
      </c>
      <c r="O52" s="96">
        <v>45873</v>
      </c>
      <c r="P52" s="131" t="s">
        <v>161</v>
      </c>
      <c r="Q52" s="130" t="s">
        <v>161</v>
      </c>
      <c r="R52" s="94" t="s">
        <v>162</v>
      </c>
      <c r="S52" s="122" t="s">
        <v>499</v>
      </c>
      <c r="T52" s="97" t="s">
        <v>164</v>
      </c>
      <c r="U52" s="94" t="s">
        <v>500</v>
      </c>
      <c r="V52" s="126" t="s">
        <v>25</v>
      </c>
      <c r="W52" s="96" t="s">
        <v>166</v>
      </c>
      <c r="X52" s="98" t="s">
        <v>488</v>
      </c>
      <c r="Y52" s="94">
        <v>1</v>
      </c>
      <c r="Z52" s="94">
        <v>0</v>
      </c>
      <c r="AA52" s="100">
        <f>IF(V52="TIPO I",'BASE LIQUIDACION REDEBAN 2025'!$B$2,IF(V52="TIPO II",'BASE LIQUIDACION REDEBAN 2025'!$B$3,IF(V52="TIPO III",'BASE LIQUIDACION REDEBAN 2025'!$B$4,IF(V52="TIPO IV",'BASE LIQUIDACION REDEBAN 2025'!$B$5,IF(W52="AEREO",'BASE LIQUIDACION REDEBAN 2025'!$B$6,'BASE LIQUIDACION REDEBAN 2025'!$B$5)))))</f>
        <v>75096.394270399993</v>
      </c>
      <c r="AB52" s="100">
        <f>IF(V52="TIPO I",'BASE LIQUIDACION REDEBAN 2025'!$B$10,IF(V52="TIPO II",'BASE LIQUIDACION REDEBAN 2025'!$B$11,IF(V52="TIPO III",'BASE LIQUIDACION REDEBAN 2025'!$B$12,'BASE LIQUIDACION REDEBAN 2025'!$B$13)))</f>
        <v>75096.394270399993</v>
      </c>
      <c r="AC52" s="101">
        <f t="shared" si="0"/>
        <v>75096.394270399993</v>
      </c>
    </row>
    <row r="53" spans="1:29" s="79" customFormat="1" ht="13.15">
      <c r="A53" s="94" t="s">
        <v>68</v>
      </c>
      <c r="B53" s="8" t="str">
        <f>VLOOKUP(A53,'CENTRO DE COSTOS'!A:D,4,FALSE)</f>
        <v>WILLIAM ASDRUBAL ROZO ROZO</v>
      </c>
      <c r="C53" s="8" t="str">
        <f>VLOOKUP(A53,'CENTRO DE COSTOS'!A:D,2,FALSE)</f>
        <v>0004-0004</v>
      </c>
      <c r="D53" s="94">
        <v>11001</v>
      </c>
      <c r="E53" s="95" t="s">
        <v>501</v>
      </c>
      <c r="F53" s="97">
        <v>80775</v>
      </c>
      <c r="G53" s="98" t="s">
        <v>155</v>
      </c>
      <c r="H53" s="121" t="s">
        <v>156</v>
      </c>
      <c r="I53" s="97" t="s">
        <v>470</v>
      </c>
      <c r="J53" s="126" t="s">
        <v>68</v>
      </c>
      <c r="K53" s="97" t="s">
        <v>502</v>
      </c>
      <c r="L53" s="97" t="s">
        <v>159</v>
      </c>
      <c r="M53" s="8" t="s">
        <v>503</v>
      </c>
      <c r="N53" s="176">
        <v>45870</v>
      </c>
      <c r="O53" s="96">
        <v>45873</v>
      </c>
      <c r="P53" s="131" t="s">
        <v>161</v>
      </c>
      <c r="Q53" s="130" t="s">
        <v>161</v>
      </c>
      <c r="R53" s="94" t="s">
        <v>162</v>
      </c>
      <c r="S53" s="122" t="s">
        <v>504</v>
      </c>
      <c r="T53" s="97" t="s">
        <v>164</v>
      </c>
      <c r="U53" s="94" t="s">
        <v>505</v>
      </c>
      <c r="V53" s="126" t="s">
        <v>25</v>
      </c>
      <c r="W53" s="96" t="s">
        <v>166</v>
      </c>
      <c r="X53" s="98" t="s">
        <v>506</v>
      </c>
      <c r="Y53" s="94">
        <v>1</v>
      </c>
      <c r="Z53" s="94">
        <v>0</v>
      </c>
      <c r="AA53" s="100">
        <f>IF(V53="TIPO I",'BASE LIQUIDACION REDEBAN 2025'!$B$2,IF(V53="TIPO II",'BASE LIQUIDACION REDEBAN 2025'!$B$3,IF(V53="TIPO III",'BASE LIQUIDACION REDEBAN 2025'!$B$4,IF(V53="TIPO IV",'BASE LIQUIDACION REDEBAN 2025'!$B$5,IF(W53="AEREO",'BASE LIQUIDACION REDEBAN 2025'!$B$6,'BASE LIQUIDACION REDEBAN 2025'!$B$5)))))</f>
        <v>75096.394270399993</v>
      </c>
      <c r="AB53" s="100">
        <f>IF(V53="TIPO I",'BASE LIQUIDACION REDEBAN 2025'!$B$10,IF(V53="TIPO II",'BASE LIQUIDACION REDEBAN 2025'!$B$11,IF(V53="TIPO III",'BASE LIQUIDACION REDEBAN 2025'!$B$12,'BASE LIQUIDACION REDEBAN 2025'!$B$13)))</f>
        <v>75096.394270399993</v>
      </c>
      <c r="AC53" s="101">
        <f t="shared" si="0"/>
        <v>75096.394270399993</v>
      </c>
    </row>
    <row r="54" spans="1:29" s="79" customFormat="1" ht="13.15">
      <c r="A54" s="94" t="s">
        <v>76</v>
      </c>
      <c r="B54" s="8" t="str">
        <f>VLOOKUP(A54,'CENTRO DE COSTOS'!A:D,4,FALSE)</f>
        <v>DIEGO FERNANDO HENAO CARDONA</v>
      </c>
      <c r="C54" s="8" t="str">
        <f>VLOOKUP(A54,'CENTRO DE COSTOS'!A:D,2,FALSE)</f>
        <v>0004-0003</v>
      </c>
      <c r="D54" s="94">
        <v>19845</v>
      </c>
      <c r="E54" s="95" t="s">
        <v>507</v>
      </c>
      <c r="F54" s="97">
        <v>80817</v>
      </c>
      <c r="G54" s="98" t="s">
        <v>155</v>
      </c>
      <c r="H54" s="121" t="s">
        <v>156</v>
      </c>
      <c r="I54" s="97" t="s">
        <v>258</v>
      </c>
      <c r="J54" s="126" t="s">
        <v>508</v>
      </c>
      <c r="K54" s="97" t="s">
        <v>509</v>
      </c>
      <c r="L54" s="97" t="s">
        <v>159</v>
      </c>
      <c r="M54" s="8" t="s">
        <v>510</v>
      </c>
      <c r="N54" s="176">
        <v>45870</v>
      </c>
      <c r="O54" s="96">
        <v>45873</v>
      </c>
      <c r="P54" s="131" t="s">
        <v>161</v>
      </c>
      <c r="Q54" s="130" t="s">
        <v>161</v>
      </c>
      <c r="R54" s="94" t="s">
        <v>162</v>
      </c>
      <c r="S54" s="122" t="s">
        <v>511</v>
      </c>
      <c r="T54" s="97" t="s">
        <v>164</v>
      </c>
      <c r="U54" s="94" t="s">
        <v>512</v>
      </c>
      <c r="V54" s="126" t="s">
        <v>32</v>
      </c>
      <c r="W54" s="96" t="s">
        <v>166</v>
      </c>
      <c r="X54" s="98" t="s">
        <v>513</v>
      </c>
      <c r="Y54" s="94">
        <v>1</v>
      </c>
      <c r="Z54" s="94">
        <v>0</v>
      </c>
      <c r="AA54" s="100">
        <f>IF(V54="TIPO I",'BASE LIQUIDACION REDEBAN 2025'!$B$2,IF(V54="TIPO II",'BASE LIQUIDACION REDEBAN 2025'!$B$3,IF(V54="TIPO III",'BASE LIQUIDACION REDEBAN 2025'!$B$4,IF(V54="TIPO IV",'BASE LIQUIDACION REDEBAN 2025'!$B$5,IF(W54="AEREO",'BASE LIQUIDACION REDEBAN 2025'!$B$6,'BASE LIQUIDACION REDEBAN 2025'!$B$5)))))</f>
        <v>504832.64687880001</v>
      </c>
      <c r="AB54" s="100">
        <f>IF(V54="TIPO I",'BASE LIQUIDACION REDEBAN 2025'!$B$10,IF(V54="TIPO II",'BASE LIQUIDACION REDEBAN 2025'!$B$11,IF(V54="TIPO III",'BASE LIQUIDACION REDEBAN 2025'!$B$12,'BASE LIQUIDACION REDEBAN 2025'!$B$13)))</f>
        <v>196536.5258152</v>
      </c>
      <c r="AC54" s="101">
        <f t="shared" si="0"/>
        <v>504832.64687880001</v>
      </c>
    </row>
    <row r="55" spans="1:29" s="79" customFormat="1" ht="13.15">
      <c r="A55" s="94" t="s">
        <v>93</v>
      </c>
      <c r="B55" s="8" t="str">
        <f>VLOOKUP(A55,'CENTRO DE COSTOS'!A:D,4,FALSE)</f>
        <v>DIEGO FERNANDO HENAO CARDONA</v>
      </c>
      <c r="C55" s="8" t="str">
        <f>VLOOKUP(A55,'CENTRO DE COSTOS'!A:D,2,FALSE)</f>
        <v>0004-0003</v>
      </c>
      <c r="D55" s="94">
        <v>52835</v>
      </c>
      <c r="E55" s="95" t="s">
        <v>514</v>
      </c>
      <c r="F55" s="97">
        <v>80803</v>
      </c>
      <c r="G55" s="98" t="s">
        <v>155</v>
      </c>
      <c r="H55" s="121" t="s">
        <v>156</v>
      </c>
      <c r="I55" s="97" t="s">
        <v>174</v>
      </c>
      <c r="J55" s="126" t="s">
        <v>515</v>
      </c>
      <c r="K55" s="97" t="s">
        <v>516</v>
      </c>
      <c r="L55" s="97" t="s">
        <v>159</v>
      </c>
      <c r="M55" s="8" t="s">
        <v>517</v>
      </c>
      <c r="N55" s="176">
        <v>45870</v>
      </c>
      <c r="O55" s="96">
        <v>45874</v>
      </c>
      <c r="P55" s="131" t="s">
        <v>161</v>
      </c>
      <c r="Q55" s="130" t="s">
        <v>161</v>
      </c>
      <c r="R55" s="94" t="s">
        <v>162</v>
      </c>
      <c r="S55" s="122" t="s">
        <v>518</v>
      </c>
      <c r="T55" s="97" t="s">
        <v>164</v>
      </c>
      <c r="U55" s="94" t="s">
        <v>519</v>
      </c>
      <c r="V55" s="126" t="s">
        <v>32</v>
      </c>
      <c r="W55" s="96" t="s">
        <v>166</v>
      </c>
      <c r="X55" s="98" t="s">
        <v>182</v>
      </c>
      <c r="Y55" s="94">
        <v>1</v>
      </c>
      <c r="Z55" s="94">
        <v>0</v>
      </c>
      <c r="AA55" s="100">
        <f>IF(V55="TIPO I",'BASE LIQUIDACION REDEBAN 2025'!$B$2,IF(V55="TIPO II",'BASE LIQUIDACION REDEBAN 2025'!$B$3,IF(V55="TIPO III",'BASE LIQUIDACION REDEBAN 2025'!$B$4,IF(V55="TIPO IV",'BASE LIQUIDACION REDEBAN 2025'!$B$5,IF(W55="AEREO",'BASE LIQUIDACION REDEBAN 2025'!$B$6,'BASE LIQUIDACION REDEBAN 2025'!$B$5)))))</f>
        <v>504832.64687880001</v>
      </c>
      <c r="AB55" s="100">
        <f>IF(V55="TIPO I",'BASE LIQUIDACION REDEBAN 2025'!$B$10,IF(V55="TIPO II",'BASE LIQUIDACION REDEBAN 2025'!$B$11,IF(V55="TIPO III",'BASE LIQUIDACION REDEBAN 2025'!$B$12,'BASE LIQUIDACION REDEBAN 2025'!$B$13)))</f>
        <v>196536.5258152</v>
      </c>
      <c r="AC55" s="101">
        <f t="shared" si="0"/>
        <v>504832.64687880001</v>
      </c>
    </row>
    <row r="56" spans="1:29" s="79" customFormat="1" ht="13.15">
      <c r="A56" s="94" t="s">
        <v>76</v>
      </c>
      <c r="B56" s="8" t="str">
        <f>VLOOKUP(A56,'CENTRO DE COSTOS'!A:D,4,FALSE)</f>
        <v>DIEGO FERNANDO HENAO CARDONA</v>
      </c>
      <c r="C56" s="8" t="str">
        <f>VLOOKUP(A56,'CENTRO DE COSTOS'!A:D,2,FALSE)</f>
        <v>0004-0003</v>
      </c>
      <c r="D56" s="94">
        <v>76001</v>
      </c>
      <c r="E56" s="95" t="s">
        <v>520</v>
      </c>
      <c r="F56" s="97">
        <v>80778</v>
      </c>
      <c r="G56" s="98" t="s">
        <v>155</v>
      </c>
      <c r="H56" s="121" t="s">
        <v>156</v>
      </c>
      <c r="I56" s="97" t="s">
        <v>227</v>
      </c>
      <c r="J56" s="126" t="s">
        <v>76</v>
      </c>
      <c r="K56" s="97" t="s">
        <v>521</v>
      </c>
      <c r="L56" s="97" t="s">
        <v>159</v>
      </c>
      <c r="M56" s="8" t="s">
        <v>522</v>
      </c>
      <c r="N56" s="176">
        <v>45870</v>
      </c>
      <c r="O56" s="96">
        <v>45873</v>
      </c>
      <c r="P56" s="131" t="s">
        <v>161</v>
      </c>
      <c r="Q56" s="130" t="s">
        <v>161</v>
      </c>
      <c r="R56" s="94" t="s">
        <v>162</v>
      </c>
      <c r="S56" s="122" t="s">
        <v>523</v>
      </c>
      <c r="T56" s="97" t="s">
        <v>164</v>
      </c>
      <c r="U56" s="94" t="s">
        <v>524</v>
      </c>
      <c r="V56" s="126" t="s">
        <v>25</v>
      </c>
      <c r="W56" s="96" t="s">
        <v>166</v>
      </c>
      <c r="X56" s="98" t="s">
        <v>525</v>
      </c>
      <c r="Y56" s="94">
        <v>1</v>
      </c>
      <c r="Z56" s="94">
        <v>0</v>
      </c>
      <c r="AA56" s="100">
        <f>IF(V56="TIPO I",'BASE LIQUIDACION REDEBAN 2025'!$B$2,IF(V56="TIPO II",'BASE LIQUIDACION REDEBAN 2025'!$B$3,IF(V56="TIPO III",'BASE LIQUIDACION REDEBAN 2025'!$B$4,IF(V56="TIPO IV",'BASE LIQUIDACION REDEBAN 2025'!$B$5,IF(W56="AEREO",'BASE LIQUIDACION REDEBAN 2025'!$B$6,'BASE LIQUIDACION REDEBAN 2025'!$B$5)))))</f>
        <v>75096.394270399993</v>
      </c>
      <c r="AB56" s="100">
        <f>IF(V56="TIPO I",'BASE LIQUIDACION REDEBAN 2025'!$B$10,IF(V56="TIPO II",'BASE LIQUIDACION REDEBAN 2025'!$B$11,IF(V56="TIPO III",'BASE LIQUIDACION REDEBAN 2025'!$B$12,'BASE LIQUIDACION REDEBAN 2025'!$B$13)))</f>
        <v>75096.394270399993</v>
      </c>
      <c r="AC56" s="101">
        <f t="shared" si="0"/>
        <v>75096.394270399993</v>
      </c>
    </row>
    <row r="57" spans="1:29" s="79" customFormat="1" ht="13.15">
      <c r="A57" s="94" t="s">
        <v>76</v>
      </c>
      <c r="B57" s="8" t="str">
        <f>VLOOKUP(A57,'CENTRO DE COSTOS'!A:D,4,FALSE)</f>
        <v>DIEGO FERNANDO HENAO CARDONA</v>
      </c>
      <c r="C57" s="8" t="str">
        <f>VLOOKUP(A57,'CENTRO DE COSTOS'!A:D,2,FALSE)</f>
        <v>0004-0003</v>
      </c>
      <c r="D57" s="94">
        <v>76001</v>
      </c>
      <c r="E57" s="95" t="s">
        <v>526</v>
      </c>
      <c r="F57" s="97">
        <v>80779</v>
      </c>
      <c r="G57" s="98" t="s">
        <v>155</v>
      </c>
      <c r="H57" s="121" t="s">
        <v>156</v>
      </c>
      <c r="I57" s="97" t="s">
        <v>227</v>
      </c>
      <c r="J57" s="126" t="s">
        <v>76</v>
      </c>
      <c r="K57" s="97" t="s">
        <v>527</v>
      </c>
      <c r="L57" s="97" t="s">
        <v>159</v>
      </c>
      <c r="M57" s="8" t="s">
        <v>528</v>
      </c>
      <c r="N57" s="176">
        <v>45870</v>
      </c>
      <c r="O57" s="96">
        <v>45873</v>
      </c>
      <c r="P57" s="131" t="s">
        <v>161</v>
      </c>
      <c r="Q57" s="130" t="s">
        <v>161</v>
      </c>
      <c r="R57" s="94" t="s">
        <v>162</v>
      </c>
      <c r="S57" s="122" t="s">
        <v>529</v>
      </c>
      <c r="T57" s="97" t="s">
        <v>164</v>
      </c>
      <c r="U57" s="94" t="s">
        <v>530</v>
      </c>
      <c r="V57" s="126" t="s">
        <v>25</v>
      </c>
      <c r="W57" s="96" t="s">
        <v>166</v>
      </c>
      <c r="X57" s="98" t="s">
        <v>531</v>
      </c>
      <c r="Y57" s="94">
        <v>1</v>
      </c>
      <c r="Z57" s="94">
        <v>0</v>
      </c>
      <c r="AA57" s="100">
        <f>IF(V57="TIPO I",'BASE LIQUIDACION REDEBAN 2025'!$B$2,IF(V57="TIPO II",'BASE LIQUIDACION REDEBAN 2025'!$B$3,IF(V57="TIPO III",'BASE LIQUIDACION REDEBAN 2025'!$B$4,IF(V57="TIPO IV",'BASE LIQUIDACION REDEBAN 2025'!$B$5,IF(W57="AEREO",'BASE LIQUIDACION REDEBAN 2025'!$B$6,'BASE LIQUIDACION REDEBAN 2025'!$B$5)))))</f>
        <v>75096.394270399993</v>
      </c>
      <c r="AB57" s="100">
        <f>IF(V57="TIPO I",'BASE LIQUIDACION REDEBAN 2025'!$B$10,IF(V57="TIPO II",'BASE LIQUIDACION REDEBAN 2025'!$B$11,IF(V57="TIPO III",'BASE LIQUIDACION REDEBAN 2025'!$B$12,'BASE LIQUIDACION REDEBAN 2025'!$B$13)))</f>
        <v>75096.394270399993</v>
      </c>
      <c r="AC57" s="101">
        <f t="shared" si="0"/>
        <v>75096.394270399993</v>
      </c>
    </row>
    <row r="58" spans="1:29" s="79" customFormat="1" ht="13.15">
      <c r="A58" s="94" t="s">
        <v>68</v>
      </c>
      <c r="B58" s="8" t="str">
        <f>VLOOKUP(A58,'CENTRO DE COSTOS'!A:D,4,FALSE)</f>
        <v>WILLIAM ASDRUBAL ROZO ROZO</v>
      </c>
      <c r="C58" s="8" t="str">
        <f>VLOOKUP(A58,'CENTRO DE COSTOS'!A:D,2,FALSE)</f>
        <v>0004-0004</v>
      </c>
      <c r="D58" s="94">
        <v>25035</v>
      </c>
      <c r="E58" s="95" t="s">
        <v>532</v>
      </c>
      <c r="F58" s="97">
        <v>80768</v>
      </c>
      <c r="G58" s="98" t="s">
        <v>155</v>
      </c>
      <c r="H58" s="121" t="s">
        <v>156</v>
      </c>
      <c r="I58" s="97" t="s">
        <v>470</v>
      </c>
      <c r="J58" s="126" t="s">
        <v>533</v>
      </c>
      <c r="K58" s="97" t="s">
        <v>534</v>
      </c>
      <c r="L58" s="97" t="s">
        <v>159</v>
      </c>
      <c r="M58" s="8" t="s">
        <v>535</v>
      </c>
      <c r="N58" s="176">
        <v>45870</v>
      </c>
      <c r="O58" s="96">
        <v>45874</v>
      </c>
      <c r="P58" s="131" t="s">
        <v>161</v>
      </c>
      <c r="Q58" s="130" t="s">
        <v>161</v>
      </c>
      <c r="R58" s="94" t="s">
        <v>162</v>
      </c>
      <c r="S58" s="122" t="s">
        <v>536</v>
      </c>
      <c r="T58" s="97" t="s">
        <v>164</v>
      </c>
      <c r="U58" s="94" t="s">
        <v>537</v>
      </c>
      <c r="V58" s="126" t="s">
        <v>28</v>
      </c>
      <c r="W58" s="96" t="s">
        <v>166</v>
      </c>
      <c r="X58" s="98" t="s">
        <v>538</v>
      </c>
      <c r="Y58" s="94">
        <v>1</v>
      </c>
      <c r="Z58" s="94">
        <v>0</v>
      </c>
      <c r="AA58" s="100">
        <f>IF(V58="TIPO I",'BASE LIQUIDACION REDEBAN 2025'!$B$2,IF(V58="TIPO II",'BASE LIQUIDACION REDEBAN 2025'!$B$3,IF(V58="TIPO III",'BASE LIQUIDACION REDEBAN 2025'!$B$4,IF(V58="TIPO IV",'BASE LIQUIDACION REDEBAN 2025'!$B$5,IF(W58="AEREO",'BASE LIQUIDACION REDEBAN 2025'!$B$6,'BASE LIQUIDACION REDEBAN 2025'!$B$5)))))</f>
        <v>163813.69572160003</v>
      </c>
      <c r="AB58" s="100">
        <f>IF(V58="TIPO I",'BASE LIQUIDACION REDEBAN 2025'!$B$10,IF(V58="TIPO II",'BASE LIQUIDACION REDEBAN 2025'!$B$11,IF(V58="TIPO III",'BASE LIQUIDACION REDEBAN 2025'!$B$12,'BASE LIQUIDACION REDEBAN 2025'!$B$13)))</f>
        <v>140395.6348884</v>
      </c>
      <c r="AC58" s="101">
        <f t="shared" si="0"/>
        <v>163813.69572160003</v>
      </c>
    </row>
    <row r="59" spans="1:29" s="79" customFormat="1" ht="13.15">
      <c r="A59" s="94" t="s">
        <v>87</v>
      </c>
      <c r="B59" s="8" t="str">
        <f>VLOOKUP(A59,'CENTRO DE COSTOS'!A:D,4,FALSE)</f>
        <v>DIEGO FERNANDO HENAO CARDONA</v>
      </c>
      <c r="C59" s="8" t="str">
        <f>VLOOKUP(A59,'CENTRO DE COSTOS'!A:D,2,FALSE)</f>
        <v>0004-0002</v>
      </c>
      <c r="D59" s="94">
        <v>17001</v>
      </c>
      <c r="E59" s="95" t="s">
        <v>539</v>
      </c>
      <c r="F59" s="97">
        <v>80791</v>
      </c>
      <c r="G59" s="98" t="s">
        <v>155</v>
      </c>
      <c r="H59" s="121" t="s">
        <v>156</v>
      </c>
      <c r="I59" s="97" t="s">
        <v>477</v>
      </c>
      <c r="J59" s="126" t="s">
        <v>87</v>
      </c>
      <c r="K59" s="97" t="s">
        <v>540</v>
      </c>
      <c r="L59" s="97" t="s">
        <v>159</v>
      </c>
      <c r="M59" s="8" t="s">
        <v>541</v>
      </c>
      <c r="N59" s="176">
        <v>45870</v>
      </c>
      <c r="O59" s="96">
        <v>45874</v>
      </c>
      <c r="P59" s="131" t="s">
        <v>161</v>
      </c>
      <c r="Q59" s="130" t="s">
        <v>161</v>
      </c>
      <c r="R59" s="94" t="s">
        <v>162</v>
      </c>
      <c r="S59" s="122" t="s">
        <v>542</v>
      </c>
      <c r="T59" s="97" t="s">
        <v>164</v>
      </c>
      <c r="U59" s="94" t="s">
        <v>543</v>
      </c>
      <c r="V59" s="126" t="s">
        <v>25</v>
      </c>
      <c r="W59" s="96" t="s">
        <v>166</v>
      </c>
      <c r="X59" s="98" t="s">
        <v>544</v>
      </c>
      <c r="Y59" s="94">
        <v>1</v>
      </c>
      <c r="Z59" s="94">
        <v>0</v>
      </c>
      <c r="AA59" s="100">
        <f>IF(V59="TIPO I",'BASE LIQUIDACION REDEBAN 2025'!$B$2,IF(V59="TIPO II",'BASE LIQUIDACION REDEBAN 2025'!$B$3,IF(V59="TIPO III",'BASE LIQUIDACION REDEBAN 2025'!$B$4,IF(V59="TIPO IV",'BASE LIQUIDACION REDEBAN 2025'!$B$5,IF(W59="AEREO",'BASE LIQUIDACION REDEBAN 2025'!$B$6,'BASE LIQUIDACION REDEBAN 2025'!$B$5)))))</f>
        <v>75096.394270399993</v>
      </c>
      <c r="AB59" s="100">
        <f>IF(V59="TIPO I",'BASE LIQUIDACION REDEBAN 2025'!$B$10,IF(V59="TIPO II",'BASE LIQUIDACION REDEBAN 2025'!$B$11,IF(V59="TIPO III",'BASE LIQUIDACION REDEBAN 2025'!$B$12,'BASE LIQUIDACION REDEBAN 2025'!$B$13)))</f>
        <v>75096.394270399993</v>
      </c>
      <c r="AC59" s="101">
        <f t="shared" si="0"/>
        <v>75096.394270399993</v>
      </c>
    </row>
    <row r="60" spans="1:29" s="79" customFormat="1" ht="13.15">
      <c r="A60" s="94" t="s">
        <v>81</v>
      </c>
      <c r="B60" s="8" t="str">
        <f>VLOOKUP(A60,'CENTRO DE COSTOS'!A:D,4,FALSE)</f>
        <v>MIGUEL JULIÁN HERNÁNDEZ GUARÍN</v>
      </c>
      <c r="C60" s="8" t="str">
        <f>VLOOKUP(A60,'CENTRO DE COSTOS'!A:D,2,FALSE)</f>
        <v>0004-0008</v>
      </c>
      <c r="D60" s="94">
        <v>54405</v>
      </c>
      <c r="E60" s="95" t="s">
        <v>545</v>
      </c>
      <c r="F60" s="97">
        <v>80787</v>
      </c>
      <c r="G60" s="98" t="s">
        <v>155</v>
      </c>
      <c r="H60" s="121" t="s">
        <v>156</v>
      </c>
      <c r="I60" s="97" t="s">
        <v>317</v>
      </c>
      <c r="J60" s="126" t="s">
        <v>546</v>
      </c>
      <c r="K60" s="97" t="s">
        <v>547</v>
      </c>
      <c r="L60" s="97" t="s">
        <v>159</v>
      </c>
      <c r="M60" s="8" t="s">
        <v>548</v>
      </c>
      <c r="N60" s="176">
        <v>45870</v>
      </c>
      <c r="O60" s="96">
        <v>45873</v>
      </c>
      <c r="P60" s="131" t="s">
        <v>161</v>
      </c>
      <c r="Q60" s="130" t="s">
        <v>161</v>
      </c>
      <c r="R60" s="94" t="s">
        <v>162</v>
      </c>
      <c r="S60" s="122" t="s">
        <v>549</v>
      </c>
      <c r="T60" s="97" t="s">
        <v>164</v>
      </c>
      <c r="U60" s="94" t="s">
        <v>550</v>
      </c>
      <c r="V60" s="126" t="s">
        <v>25</v>
      </c>
      <c r="W60" s="96" t="s">
        <v>166</v>
      </c>
      <c r="X60" s="98" t="s">
        <v>407</v>
      </c>
      <c r="Y60" s="94">
        <v>1</v>
      </c>
      <c r="Z60" s="94">
        <v>0</v>
      </c>
      <c r="AA60" s="100">
        <f>IF(V60="TIPO I",'BASE LIQUIDACION REDEBAN 2025'!$B$2,IF(V60="TIPO II",'BASE LIQUIDACION REDEBAN 2025'!$B$3,IF(V60="TIPO III",'BASE LIQUIDACION REDEBAN 2025'!$B$4,IF(V60="TIPO IV",'BASE LIQUIDACION REDEBAN 2025'!$B$5,IF(W60="AEREO",'BASE LIQUIDACION REDEBAN 2025'!$B$6,'BASE LIQUIDACION REDEBAN 2025'!$B$5)))))</f>
        <v>75096.394270399993</v>
      </c>
      <c r="AB60" s="100">
        <f>IF(V60="TIPO I",'BASE LIQUIDACION REDEBAN 2025'!$B$10,IF(V60="TIPO II",'BASE LIQUIDACION REDEBAN 2025'!$B$11,IF(V60="TIPO III",'BASE LIQUIDACION REDEBAN 2025'!$B$12,'BASE LIQUIDACION REDEBAN 2025'!$B$13)))</f>
        <v>75096.394270399993</v>
      </c>
      <c r="AC60" s="101">
        <f t="shared" si="0"/>
        <v>75096.394270399993</v>
      </c>
    </row>
    <row r="61" spans="1:29" s="79" customFormat="1" ht="13.15">
      <c r="A61" s="94" t="s">
        <v>98</v>
      </c>
      <c r="B61" s="8" t="str">
        <f>VLOOKUP(A61,'CENTRO DE COSTOS'!A:D,4,FALSE)</f>
        <v>MIGUEL JULIÁN HERNÁNDEZ GUARÍN</v>
      </c>
      <c r="C61" s="8" t="str">
        <f>VLOOKUP(A61,'CENTRO DE COSTOS'!A:D,2,FALSE)</f>
        <v>0004-0008</v>
      </c>
      <c r="D61" s="94">
        <v>15001</v>
      </c>
      <c r="E61" s="95" t="s">
        <v>551</v>
      </c>
      <c r="F61" s="97">
        <v>80815</v>
      </c>
      <c r="G61" s="98" t="s">
        <v>155</v>
      </c>
      <c r="H61" s="121" t="s">
        <v>257</v>
      </c>
      <c r="I61" s="97" t="s">
        <v>241</v>
      </c>
      <c r="J61" s="126" t="s">
        <v>98</v>
      </c>
      <c r="K61" s="97" t="s">
        <v>552</v>
      </c>
      <c r="L61" s="97" t="s">
        <v>159</v>
      </c>
      <c r="M61" s="8" t="s">
        <v>553</v>
      </c>
      <c r="N61" s="176">
        <v>45870</v>
      </c>
      <c r="O61" s="96">
        <v>45873</v>
      </c>
      <c r="P61" s="131" t="s">
        <v>161</v>
      </c>
      <c r="Q61" s="130" t="s">
        <v>161</v>
      </c>
      <c r="R61" s="94" t="s">
        <v>162</v>
      </c>
      <c r="S61" s="122" t="s">
        <v>554</v>
      </c>
      <c r="T61" s="97" t="s">
        <v>164</v>
      </c>
      <c r="U61" s="94" t="s">
        <v>555</v>
      </c>
      <c r="V61" s="126" t="s">
        <v>25</v>
      </c>
      <c r="W61" s="96" t="s">
        <v>166</v>
      </c>
      <c r="X61" s="98" t="s">
        <v>556</v>
      </c>
      <c r="Y61" s="94">
        <v>1</v>
      </c>
      <c r="Z61" s="94">
        <v>0</v>
      </c>
      <c r="AA61" s="100">
        <f>IF(V61="TIPO I",'BASE LIQUIDACION REDEBAN 2025'!$B$2,IF(V61="TIPO II",'BASE LIQUIDACION REDEBAN 2025'!$B$3,IF(V61="TIPO III",'BASE LIQUIDACION REDEBAN 2025'!$B$4,IF(V61="TIPO IV",'BASE LIQUIDACION REDEBAN 2025'!$B$5,IF(W61="AEREO",'BASE LIQUIDACION REDEBAN 2025'!$B$6,'BASE LIQUIDACION REDEBAN 2025'!$B$5)))))</f>
        <v>75096.394270399993</v>
      </c>
      <c r="AB61" s="100">
        <f>IF(V61="TIPO I",'BASE LIQUIDACION REDEBAN 2025'!$B$10,IF(V61="TIPO II",'BASE LIQUIDACION REDEBAN 2025'!$B$11,IF(V61="TIPO III",'BASE LIQUIDACION REDEBAN 2025'!$B$12,'BASE LIQUIDACION REDEBAN 2025'!$B$13)))</f>
        <v>75096.394270399993</v>
      </c>
      <c r="AC61" s="101">
        <f t="shared" si="0"/>
        <v>75096.394270399993</v>
      </c>
    </row>
    <row r="62" spans="1:29" s="79" customFormat="1" ht="13.15">
      <c r="A62" s="94" t="s">
        <v>92</v>
      </c>
      <c r="B62" s="8" t="str">
        <f>VLOOKUP(A62,'CENTRO DE COSTOS'!A:D,4,FALSE)</f>
        <v>KEVIN ALEXIS CORZO BUSTOS</v>
      </c>
      <c r="C62" s="8" t="str">
        <f>VLOOKUP(A62,'CENTRO DE COSTOS'!A:D,2,FALSE)</f>
        <v>0004-0007</v>
      </c>
      <c r="D62" s="94">
        <v>41791</v>
      </c>
      <c r="E62" s="95" t="s">
        <v>557</v>
      </c>
      <c r="F62" s="97">
        <v>80813</v>
      </c>
      <c r="G62" s="98" t="s">
        <v>155</v>
      </c>
      <c r="H62" s="121" t="s">
        <v>156</v>
      </c>
      <c r="I62" s="97" t="s">
        <v>249</v>
      </c>
      <c r="J62" s="126" t="s">
        <v>558</v>
      </c>
      <c r="K62" s="97" t="s">
        <v>559</v>
      </c>
      <c r="L62" s="97" t="s">
        <v>159</v>
      </c>
      <c r="M62" s="8" t="s">
        <v>560</v>
      </c>
      <c r="N62" s="176">
        <v>45870</v>
      </c>
      <c r="O62" s="96">
        <v>45873</v>
      </c>
      <c r="P62" s="131" t="s">
        <v>161</v>
      </c>
      <c r="Q62" s="130" t="s">
        <v>161</v>
      </c>
      <c r="R62" s="94" t="s">
        <v>162</v>
      </c>
      <c r="S62" s="122" t="s">
        <v>561</v>
      </c>
      <c r="T62" s="97" t="s">
        <v>164</v>
      </c>
      <c r="U62" s="94" t="s">
        <v>562</v>
      </c>
      <c r="V62" s="126" t="s">
        <v>30</v>
      </c>
      <c r="W62" s="96" t="s">
        <v>166</v>
      </c>
      <c r="X62" s="98" t="s">
        <v>344</v>
      </c>
      <c r="Y62" s="94">
        <v>1</v>
      </c>
      <c r="Z62" s="94">
        <v>0</v>
      </c>
      <c r="AA62" s="100">
        <f>IF(V62="TIPO I",'BASE LIQUIDACION REDEBAN 2025'!$B$2,IF(V62="TIPO II",'BASE LIQUIDACION REDEBAN 2025'!$B$3,IF(V62="TIPO III",'BASE LIQUIDACION REDEBAN 2025'!$B$4,IF(V62="TIPO IV",'BASE LIQUIDACION REDEBAN 2025'!$B$5,IF(W62="AEREO",'BASE LIQUIDACION REDEBAN 2025'!$B$6,'BASE LIQUIDACION REDEBAN 2025'!$B$5)))))</f>
        <v>275728.78077800001</v>
      </c>
      <c r="AB62" s="100">
        <f>IF(V62="TIPO I",'BASE LIQUIDACION REDEBAN 2025'!$B$10,IF(V62="TIPO II",'BASE LIQUIDACION REDEBAN 2025'!$B$11,IF(V62="TIPO III",'BASE LIQUIDACION REDEBAN 2025'!$B$12,'BASE LIQUIDACION REDEBAN 2025'!$B$13)))</f>
        <v>196536.5258152</v>
      </c>
      <c r="AC62" s="101">
        <f t="shared" si="0"/>
        <v>275728.78077800001</v>
      </c>
    </row>
    <row r="63" spans="1:29" s="79" customFormat="1" ht="13.15">
      <c r="A63" s="94" t="s">
        <v>72</v>
      </c>
      <c r="B63" s="8" t="str">
        <f>VLOOKUP(A63,'CENTRO DE COSTOS'!A:D,4,FALSE)</f>
        <v>MIGUEL JULIÁN HERNÁNDEZ GUARÍN</v>
      </c>
      <c r="C63" s="8" t="str">
        <f>VLOOKUP(A63,'CENTRO DE COSTOS'!A:D,2,FALSE)</f>
        <v>0004-0008</v>
      </c>
      <c r="D63" s="94">
        <v>13688</v>
      </c>
      <c r="E63" s="95" t="s">
        <v>563</v>
      </c>
      <c r="F63" s="97">
        <v>80806</v>
      </c>
      <c r="G63" s="98" t="s">
        <v>155</v>
      </c>
      <c r="H63" s="121" t="s">
        <v>156</v>
      </c>
      <c r="I63" s="97" t="s">
        <v>303</v>
      </c>
      <c r="J63" s="126" t="s">
        <v>304</v>
      </c>
      <c r="K63" s="97" t="s">
        <v>564</v>
      </c>
      <c r="L63" s="97" t="s">
        <v>159</v>
      </c>
      <c r="M63" s="8" t="s">
        <v>565</v>
      </c>
      <c r="N63" s="176">
        <v>45870</v>
      </c>
      <c r="O63" s="96">
        <v>45874</v>
      </c>
      <c r="P63" s="131" t="s">
        <v>161</v>
      </c>
      <c r="Q63" s="130" t="s">
        <v>161</v>
      </c>
      <c r="R63" s="94" t="s">
        <v>162</v>
      </c>
      <c r="S63" s="122" t="s">
        <v>566</v>
      </c>
      <c r="T63" s="97" t="s">
        <v>164</v>
      </c>
      <c r="U63" s="94" t="s">
        <v>567</v>
      </c>
      <c r="V63" s="126" t="s">
        <v>180</v>
      </c>
      <c r="W63" s="96" t="s">
        <v>309</v>
      </c>
      <c r="X63" s="98" t="s">
        <v>310</v>
      </c>
      <c r="Y63" s="94">
        <v>1</v>
      </c>
      <c r="Z63" s="94">
        <v>0</v>
      </c>
      <c r="AA63" s="100">
        <f>IF(V63="TIPO I",'BASE LIQUIDACION REDEBAN 2025'!$B$2,IF(V63="TIPO II",'BASE LIQUIDACION REDEBAN 2025'!$B$3,IF(V63="TIPO III",'BASE LIQUIDACION REDEBAN 2025'!$B$4,IF(V63="TIPO IV",'BASE LIQUIDACION REDEBAN 2025'!$B$5,IF(W63="AEREO",'BASE LIQUIDACION REDEBAN 2025'!$B$6,'BASE LIQUIDACION REDEBAN 2025'!$B$5)))))</f>
        <v>504832.64687880001</v>
      </c>
      <c r="AB63" s="100">
        <f>IF(V63="TIPO I",'BASE LIQUIDACION REDEBAN 2025'!$B$10,IF(V63="TIPO II",'BASE LIQUIDACION REDEBAN 2025'!$B$11,IF(V63="TIPO III",'BASE LIQUIDACION REDEBAN 2025'!$B$12,'BASE LIQUIDACION REDEBAN 2025'!$B$13)))</f>
        <v>196536.5258152</v>
      </c>
      <c r="AC63" s="101">
        <f t="shared" si="0"/>
        <v>504832.64687880001</v>
      </c>
    </row>
    <row r="64" spans="1:29" s="79" customFormat="1" ht="13.15">
      <c r="A64" s="94" t="s">
        <v>68</v>
      </c>
      <c r="B64" s="8" t="str">
        <f>VLOOKUP(A64,'CENTRO DE COSTOS'!A:D,4,FALSE)</f>
        <v>WILLIAM ASDRUBAL ROZO ROZO</v>
      </c>
      <c r="C64" s="8" t="str">
        <f>VLOOKUP(A64,'CENTRO DE COSTOS'!A:D,2,FALSE)</f>
        <v>0004-0004</v>
      </c>
      <c r="D64" s="94">
        <v>11001</v>
      </c>
      <c r="E64" s="95" t="s">
        <v>568</v>
      </c>
      <c r="F64" s="97">
        <v>80771</v>
      </c>
      <c r="G64" s="98" t="s">
        <v>155</v>
      </c>
      <c r="H64" s="121" t="s">
        <v>156</v>
      </c>
      <c r="I64" s="97" t="s">
        <v>470</v>
      </c>
      <c r="J64" s="126" t="s">
        <v>68</v>
      </c>
      <c r="K64" s="97" t="s">
        <v>569</v>
      </c>
      <c r="L64" s="97" t="s">
        <v>159</v>
      </c>
      <c r="M64" s="8" t="s">
        <v>570</v>
      </c>
      <c r="N64" s="176">
        <v>45870</v>
      </c>
      <c r="O64" s="96">
        <v>45873</v>
      </c>
      <c r="P64" s="131" t="s">
        <v>161</v>
      </c>
      <c r="Q64" s="130" t="s">
        <v>161</v>
      </c>
      <c r="R64" s="94" t="s">
        <v>162</v>
      </c>
      <c r="S64" s="122" t="s">
        <v>571</v>
      </c>
      <c r="T64" s="97" t="s">
        <v>164</v>
      </c>
      <c r="U64" s="94" t="s">
        <v>572</v>
      </c>
      <c r="V64" s="126" t="s">
        <v>25</v>
      </c>
      <c r="W64" s="96" t="s">
        <v>166</v>
      </c>
      <c r="X64" s="98" t="s">
        <v>573</v>
      </c>
      <c r="Y64" s="94">
        <v>1</v>
      </c>
      <c r="Z64" s="94">
        <v>0</v>
      </c>
      <c r="AA64" s="100">
        <f>IF(V64="TIPO I",'BASE LIQUIDACION REDEBAN 2025'!$B$2,IF(V64="TIPO II",'BASE LIQUIDACION REDEBAN 2025'!$B$3,IF(V64="TIPO III",'BASE LIQUIDACION REDEBAN 2025'!$B$4,IF(V64="TIPO IV",'BASE LIQUIDACION REDEBAN 2025'!$B$5,IF(W64="AEREO",'BASE LIQUIDACION REDEBAN 2025'!$B$6,'BASE LIQUIDACION REDEBAN 2025'!$B$5)))))</f>
        <v>75096.394270399993</v>
      </c>
      <c r="AB64" s="100">
        <f>IF(V64="TIPO I",'BASE LIQUIDACION REDEBAN 2025'!$B$10,IF(V64="TIPO II",'BASE LIQUIDACION REDEBAN 2025'!$B$11,IF(V64="TIPO III",'BASE LIQUIDACION REDEBAN 2025'!$B$12,'BASE LIQUIDACION REDEBAN 2025'!$B$13)))</f>
        <v>75096.394270399993</v>
      </c>
      <c r="AC64" s="101">
        <f t="shared" si="0"/>
        <v>75096.394270399993</v>
      </c>
    </row>
    <row r="65" spans="1:29" s="79" customFormat="1" ht="13.15">
      <c r="A65" s="94" t="s">
        <v>76</v>
      </c>
      <c r="B65" s="8" t="str">
        <f>VLOOKUP(A65,'CENTRO DE COSTOS'!A:D,4,FALSE)</f>
        <v>DIEGO FERNANDO HENAO CARDONA</v>
      </c>
      <c r="C65" s="8" t="str">
        <f>VLOOKUP(A65,'CENTRO DE COSTOS'!A:D,2,FALSE)</f>
        <v>0004-0003</v>
      </c>
      <c r="D65" s="94">
        <v>19532</v>
      </c>
      <c r="E65" s="95" t="s">
        <v>574</v>
      </c>
      <c r="F65" s="97">
        <v>80797</v>
      </c>
      <c r="G65" s="98" t="s">
        <v>155</v>
      </c>
      <c r="H65" s="121" t="s">
        <v>156</v>
      </c>
      <c r="I65" s="97" t="s">
        <v>258</v>
      </c>
      <c r="J65" s="126" t="s">
        <v>575</v>
      </c>
      <c r="K65" s="97" t="s">
        <v>576</v>
      </c>
      <c r="L65" s="97" t="s">
        <v>159</v>
      </c>
      <c r="M65" s="8" t="s">
        <v>577</v>
      </c>
      <c r="N65" s="176">
        <v>45870</v>
      </c>
      <c r="O65" s="96">
        <v>45874</v>
      </c>
      <c r="P65" s="131" t="s">
        <v>161</v>
      </c>
      <c r="Q65" s="130" t="s">
        <v>161</v>
      </c>
      <c r="R65" s="94" t="s">
        <v>162</v>
      </c>
      <c r="S65" s="122" t="s">
        <v>578</v>
      </c>
      <c r="T65" s="97" t="s">
        <v>164</v>
      </c>
      <c r="U65" s="94" t="s">
        <v>579</v>
      </c>
      <c r="V65" s="126" t="s">
        <v>32</v>
      </c>
      <c r="W65" s="96" t="s">
        <v>166</v>
      </c>
      <c r="X65" s="98" t="s">
        <v>330</v>
      </c>
      <c r="Y65" s="94">
        <v>1</v>
      </c>
      <c r="Z65" s="94">
        <v>0</v>
      </c>
      <c r="AA65" s="100">
        <f>IF(V65="TIPO I",'BASE LIQUIDACION REDEBAN 2025'!$B$2,IF(V65="TIPO II",'BASE LIQUIDACION REDEBAN 2025'!$B$3,IF(V65="TIPO III",'BASE LIQUIDACION REDEBAN 2025'!$B$4,IF(V65="TIPO IV",'BASE LIQUIDACION REDEBAN 2025'!$B$5,IF(W65="AEREO",'BASE LIQUIDACION REDEBAN 2025'!$B$6,'BASE LIQUIDACION REDEBAN 2025'!$B$5)))))</f>
        <v>504832.64687880001</v>
      </c>
      <c r="AB65" s="100">
        <f>IF(V65="TIPO I",'BASE LIQUIDACION REDEBAN 2025'!$B$10,IF(V65="TIPO II",'BASE LIQUIDACION REDEBAN 2025'!$B$11,IF(V65="TIPO III",'BASE LIQUIDACION REDEBAN 2025'!$B$12,'BASE LIQUIDACION REDEBAN 2025'!$B$13)))</f>
        <v>196536.5258152</v>
      </c>
      <c r="AC65" s="101">
        <f t="shared" si="0"/>
        <v>504832.64687880001</v>
      </c>
    </row>
    <row r="66" spans="1:29" s="79" customFormat="1" ht="13.15">
      <c r="A66" s="94" t="s">
        <v>94</v>
      </c>
      <c r="B66" s="8" t="str">
        <f>VLOOKUP(A66,'CENTRO DE COSTOS'!A:D,4,FALSE)</f>
        <v>DIEGO FERNANDO HENAO CARDONA</v>
      </c>
      <c r="C66" s="8" t="str">
        <f>VLOOKUP(A66,'CENTRO DE COSTOS'!A:D,2,FALSE)</f>
        <v>0004-0002</v>
      </c>
      <c r="D66" s="94">
        <v>63001</v>
      </c>
      <c r="E66" s="95" t="s">
        <v>580</v>
      </c>
      <c r="F66" s="97">
        <v>80770</v>
      </c>
      <c r="G66" s="98" t="s">
        <v>155</v>
      </c>
      <c r="H66" s="121" t="s">
        <v>156</v>
      </c>
      <c r="I66" s="97" t="s">
        <v>581</v>
      </c>
      <c r="J66" s="126" t="s">
        <v>582</v>
      </c>
      <c r="K66" s="97" t="s">
        <v>583</v>
      </c>
      <c r="L66" s="97" t="s">
        <v>159</v>
      </c>
      <c r="M66" s="8" t="s">
        <v>584</v>
      </c>
      <c r="N66" s="176">
        <v>45870</v>
      </c>
      <c r="O66" s="96">
        <v>45873</v>
      </c>
      <c r="P66" s="131" t="s">
        <v>161</v>
      </c>
      <c r="Q66" s="130" t="s">
        <v>161</v>
      </c>
      <c r="R66" s="94" t="s">
        <v>162</v>
      </c>
      <c r="S66" s="122" t="s">
        <v>585</v>
      </c>
      <c r="T66" s="97" t="s">
        <v>164</v>
      </c>
      <c r="U66" s="94" t="s">
        <v>586</v>
      </c>
      <c r="V66" s="126" t="s">
        <v>28</v>
      </c>
      <c r="W66" s="96" t="s">
        <v>166</v>
      </c>
      <c r="X66" s="98" t="s">
        <v>587</v>
      </c>
      <c r="Y66" s="94">
        <v>1</v>
      </c>
      <c r="Z66" s="94">
        <v>0</v>
      </c>
      <c r="AA66" s="100">
        <f>IF(V66="TIPO I",'BASE LIQUIDACION REDEBAN 2025'!$B$2,IF(V66="TIPO II",'BASE LIQUIDACION REDEBAN 2025'!$B$3,IF(V66="TIPO III",'BASE LIQUIDACION REDEBAN 2025'!$B$4,IF(V66="TIPO IV",'BASE LIQUIDACION REDEBAN 2025'!$B$5,IF(W66="AEREO",'BASE LIQUIDACION REDEBAN 2025'!$B$6,'BASE LIQUIDACION REDEBAN 2025'!$B$5)))))</f>
        <v>163813.69572160003</v>
      </c>
      <c r="AB66" s="100">
        <f>IF(V66="TIPO I",'BASE LIQUIDACION REDEBAN 2025'!$B$10,IF(V66="TIPO II",'BASE LIQUIDACION REDEBAN 2025'!$B$11,IF(V66="TIPO III",'BASE LIQUIDACION REDEBAN 2025'!$B$12,'BASE LIQUIDACION REDEBAN 2025'!$B$13)))</f>
        <v>140395.6348884</v>
      </c>
      <c r="AC66" s="101">
        <f t="shared" si="0"/>
        <v>163813.69572160003</v>
      </c>
    </row>
    <row r="67" spans="1:29" s="79" customFormat="1" ht="13.15">
      <c r="A67" s="94" t="s">
        <v>100</v>
      </c>
      <c r="B67" s="8" t="str">
        <f>VLOOKUP(A67,'CENTRO DE COSTOS'!A:D,4,FALSE)</f>
        <v>KEVIN ALEXIS CORZO BUSTOS</v>
      </c>
      <c r="C67" s="8" t="str">
        <f>VLOOKUP(A67,'CENTRO DE COSTOS'!A:D,2,FALSE)</f>
        <v>0004-0007</v>
      </c>
      <c r="D67" s="94">
        <v>50606</v>
      </c>
      <c r="E67" s="95" t="s">
        <v>588</v>
      </c>
      <c r="F67" s="97">
        <v>80800</v>
      </c>
      <c r="G67" s="98" t="s">
        <v>155</v>
      </c>
      <c r="H67" s="121" t="s">
        <v>257</v>
      </c>
      <c r="I67" s="97" t="s">
        <v>295</v>
      </c>
      <c r="J67" s="126" t="s">
        <v>589</v>
      </c>
      <c r="K67" s="97" t="s">
        <v>590</v>
      </c>
      <c r="L67" s="97" t="s">
        <v>159</v>
      </c>
      <c r="M67" s="8" t="s">
        <v>591</v>
      </c>
      <c r="N67" s="176">
        <v>45870</v>
      </c>
      <c r="O67" s="96">
        <v>45874</v>
      </c>
      <c r="P67" s="131" t="s">
        <v>161</v>
      </c>
      <c r="Q67" s="130" t="s">
        <v>161</v>
      </c>
      <c r="R67" s="94" t="s">
        <v>162</v>
      </c>
      <c r="S67" s="122" t="s">
        <v>592</v>
      </c>
      <c r="T67" s="97" t="s">
        <v>164</v>
      </c>
      <c r="U67" s="94" t="s">
        <v>593</v>
      </c>
      <c r="V67" s="126" t="s">
        <v>28</v>
      </c>
      <c r="W67" s="96" t="s">
        <v>166</v>
      </c>
      <c r="X67" s="98" t="s">
        <v>301</v>
      </c>
      <c r="Y67" s="94">
        <v>1</v>
      </c>
      <c r="Z67" s="94">
        <v>0</v>
      </c>
      <c r="AA67" s="100">
        <f>IF(V67="TIPO I",'BASE LIQUIDACION REDEBAN 2025'!$B$2,IF(V67="TIPO II",'BASE LIQUIDACION REDEBAN 2025'!$B$3,IF(V67="TIPO III",'BASE LIQUIDACION REDEBAN 2025'!$B$4,IF(V67="TIPO IV",'BASE LIQUIDACION REDEBAN 2025'!$B$5,IF(W67="AEREO",'BASE LIQUIDACION REDEBAN 2025'!$B$6,'BASE LIQUIDACION REDEBAN 2025'!$B$5)))))</f>
        <v>163813.69572160003</v>
      </c>
      <c r="AB67" s="100">
        <f>IF(V67="TIPO I",'BASE LIQUIDACION REDEBAN 2025'!$B$10,IF(V67="TIPO II",'BASE LIQUIDACION REDEBAN 2025'!$B$11,IF(V67="TIPO III",'BASE LIQUIDACION REDEBAN 2025'!$B$12,'BASE LIQUIDACION REDEBAN 2025'!$B$13)))</f>
        <v>140395.6348884</v>
      </c>
      <c r="AC67" s="101">
        <f t="shared" ref="AC67:AC130" si="1">Y67*AA67+Z67*AB67</f>
        <v>163813.69572160003</v>
      </c>
    </row>
    <row r="68" spans="1:29" s="79" customFormat="1" ht="13.15">
      <c r="A68" s="94" t="s">
        <v>68</v>
      </c>
      <c r="B68" s="8" t="str">
        <f>VLOOKUP(A68,'CENTRO DE COSTOS'!A:D,4,FALSE)</f>
        <v>WILLIAM ASDRUBAL ROZO ROZO</v>
      </c>
      <c r="C68" s="8" t="str">
        <f>VLOOKUP(A68,'CENTRO DE COSTOS'!A:D,2,FALSE)</f>
        <v>0004-0004</v>
      </c>
      <c r="D68" s="94">
        <v>11001</v>
      </c>
      <c r="E68" s="95" t="s">
        <v>594</v>
      </c>
      <c r="F68" s="97">
        <v>80773</v>
      </c>
      <c r="G68" s="98" t="s">
        <v>155</v>
      </c>
      <c r="H68" s="121" t="s">
        <v>156</v>
      </c>
      <c r="I68" s="97" t="s">
        <v>470</v>
      </c>
      <c r="J68" s="126" t="s">
        <v>68</v>
      </c>
      <c r="K68" s="97" t="s">
        <v>595</v>
      </c>
      <c r="L68" s="97" t="s">
        <v>159</v>
      </c>
      <c r="M68" s="8" t="s">
        <v>596</v>
      </c>
      <c r="N68" s="176">
        <v>45870</v>
      </c>
      <c r="O68" s="96">
        <v>45874</v>
      </c>
      <c r="P68" s="131" t="s">
        <v>161</v>
      </c>
      <c r="Q68" s="130" t="s">
        <v>161</v>
      </c>
      <c r="R68" s="94" t="s">
        <v>162</v>
      </c>
      <c r="S68" s="122" t="s">
        <v>597</v>
      </c>
      <c r="T68" s="97" t="s">
        <v>164</v>
      </c>
      <c r="U68" s="94" t="s">
        <v>598</v>
      </c>
      <c r="V68" s="126" t="s">
        <v>25</v>
      </c>
      <c r="W68" s="96" t="s">
        <v>166</v>
      </c>
      <c r="X68" s="98" t="s">
        <v>599</v>
      </c>
      <c r="Y68" s="94">
        <v>1</v>
      </c>
      <c r="Z68" s="94">
        <v>0</v>
      </c>
      <c r="AA68" s="100">
        <f>IF(V68="TIPO I",'BASE LIQUIDACION REDEBAN 2025'!$B$2,IF(V68="TIPO II",'BASE LIQUIDACION REDEBAN 2025'!$B$3,IF(V68="TIPO III",'BASE LIQUIDACION REDEBAN 2025'!$B$4,IF(V68="TIPO IV",'BASE LIQUIDACION REDEBAN 2025'!$B$5,IF(W68="AEREO",'BASE LIQUIDACION REDEBAN 2025'!$B$6,'BASE LIQUIDACION REDEBAN 2025'!$B$5)))))</f>
        <v>75096.394270399993</v>
      </c>
      <c r="AB68" s="100">
        <f>IF(V68="TIPO I",'BASE LIQUIDACION REDEBAN 2025'!$B$10,IF(V68="TIPO II",'BASE LIQUIDACION REDEBAN 2025'!$B$11,IF(V68="TIPO III",'BASE LIQUIDACION REDEBAN 2025'!$B$12,'BASE LIQUIDACION REDEBAN 2025'!$B$13)))</f>
        <v>75096.394270399993</v>
      </c>
      <c r="AC68" s="101">
        <f t="shared" si="1"/>
        <v>75096.394270399993</v>
      </c>
    </row>
    <row r="69" spans="1:29" s="79" customFormat="1" ht="13.15">
      <c r="A69" s="94" t="s">
        <v>68</v>
      </c>
      <c r="B69" s="8" t="str">
        <f>VLOOKUP(A69,'CENTRO DE COSTOS'!A:D,4,FALSE)</f>
        <v>WILLIAM ASDRUBAL ROZO ROZO</v>
      </c>
      <c r="C69" s="8" t="str">
        <f>VLOOKUP(A69,'CENTRO DE COSTOS'!A:D,2,FALSE)</f>
        <v>0004-0004</v>
      </c>
      <c r="D69" s="94">
        <v>11001</v>
      </c>
      <c r="E69" s="95" t="s">
        <v>600</v>
      </c>
      <c r="F69" s="97">
        <v>80776</v>
      </c>
      <c r="G69" s="98" t="s">
        <v>155</v>
      </c>
      <c r="H69" s="121" t="s">
        <v>156</v>
      </c>
      <c r="I69" s="97" t="s">
        <v>470</v>
      </c>
      <c r="J69" s="126" t="s">
        <v>68</v>
      </c>
      <c r="K69" s="97" t="s">
        <v>601</v>
      </c>
      <c r="L69" s="97" t="s">
        <v>159</v>
      </c>
      <c r="M69" s="8" t="s">
        <v>602</v>
      </c>
      <c r="N69" s="176">
        <v>45870</v>
      </c>
      <c r="O69" s="96">
        <v>45873</v>
      </c>
      <c r="P69" s="131" t="s">
        <v>161</v>
      </c>
      <c r="Q69" s="130" t="s">
        <v>161</v>
      </c>
      <c r="R69" s="94" t="s">
        <v>162</v>
      </c>
      <c r="S69" s="122" t="s">
        <v>603</v>
      </c>
      <c r="T69" s="97" t="s">
        <v>164</v>
      </c>
      <c r="U69" s="94" t="s">
        <v>604</v>
      </c>
      <c r="V69" s="126" t="s">
        <v>25</v>
      </c>
      <c r="W69" s="96" t="s">
        <v>166</v>
      </c>
      <c r="X69" s="98" t="s">
        <v>475</v>
      </c>
      <c r="Y69" s="94">
        <v>1</v>
      </c>
      <c r="Z69" s="94">
        <v>0</v>
      </c>
      <c r="AA69" s="100">
        <f>IF(V69="TIPO I",'BASE LIQUIDACION REDEBAN 2025'!$B$2,IF(V69="TIPO II",'BASE LIQUIDACION REDEBAN 2025'!$B$3,IF(V69="TIPO III",'BASE LIQUIDACION REDEBAN 2025'!$B$4,IF(V69="TIPO IV",'BASE LIQUIDACION REDEBAN 2025'!$B$5,IF(W69="AEREO",'BASE LIQUIDACION REDEBAN 2025'!$B$6,'BASE LIQUIDACION REDEBAN 2025'!$B$5)))))</f>
        <v>75096.394270399993</v>
      </c>
      <c r="AB69" s="100">
        <f>IF(V69="TIPO I",'BASE LIQUIDACION REDEBAN 2025'!$B$10,IF(V69="TIPO II",'BASE LIQUIDACION REDEBAN 2025'!$B$11,IF(V69="TIPO III",'BASE LIQUIDACION REDEBAN 2025'!$B$12,'BASE LIQUIDACION REDEBAN 2025'!$B$13)))</f>
        <v>75096.394270399993</v>
      </c>
      <c r="AC69" s="101">
        <f t="shared" si="1"/>
        <v>75096.394270399993</v>
      </c>
    </row>
    <row r="70" spans="1:29" s="79" customFormat="1" ht="13.15">
      <c r="A70" s="94" t="s">
        <v>94</v>
      </c>
      <c r="B70" s="8" t="str">
        <f>VLOOKUP(A70,'CENTRO DE COSTOS'!A:D,4,FALSE)</f>
        <v>DIEGO FERNANDO HENAO CARDONA</v>
      </c>
      <c r="C70" s="8" t="str">
        <f>VLOOKUP(A70,'CENTRO DE COSTOS'!A:D,2,FALSE)</f>
        <v>0004-0002</v>
      </c>
      <c r="D70" s="94">
        <v>66001</v>
      </c>
      <c r="E70" s="95" t="s">
        <v>605</v>
      </c>
      <c r="F70" s="97">
        <v>80798</v>
      </c>
      <c r="G70" s="98" t="s">
        <v>155</v>
      </c>
      <c r="H70" s="121" t="s">
        <v>156</v>
      </c>
      <c r="I70" s="97" t="s">
        <v>606</v>
      </c>
      <c r="J70" s="126" t="s">
        <v>94</v>
      </c>
      <c r="K70" s="97" t="s">
        <v>607</v>
      </c>
      <c r="L70" s="97" t="s">
        <v>159</v>
      </c>
      <c r="M70" s="8" t="s">
        <v>608</v>
      </c>
      <c r="N70" s="176">
        <v>45870</v>
      </c>
      <c r="O70" s="96">
        <v>45873</v>
      </c>
      <c r="P70" s="131" t="s">
        <v>161</v>
      </c>
      <c r="Q70" s="130" t="s">
        <v>161</v>
      </c>
      <c r="R70" s="94" t="s">
        <v>162</v>
      </c>
      <c r="S70" s="122" t="s">
        <v>609</v>
      </c>
      <c r="T70" s="97" t="s">
        <v>164</v>
      </c>
      <c r="U70" s="94" t="s">
        <v>610</v>
      </c>
      <c r="V70" s="126" t="s">
        <v>25</v>
      </c>
      <c r="W70" s="96" t="s">
        <v>166</v>
      </c>
      <c r="X70" s="98" t="s">
        <v>495</v>
      </c>
      <c r="Y70" s="94">
        <v>1</v>
      </c>
      <c r="Z70" s="94">
        <v>0</v>
      </c>
      <c r="AA70" s="100">
        <f>IF(V70="TIPO I",'BASE LIQUIDACION REDEBAN 2025'!$B$2,IF(V70="TIPO II",'BASE LIQUIDACION REDEBAN 2025'!$B$3,IF(V70="TIPO III",'BASE LIQUIDACION REDEBAN 2025'!$B$4,IF(V70="TIPO IV",'BASE LIQUIDACION REDEBAN 2025'!$B$5,IF(W70="AEREO",'BASE LIQUIDACION REDEBAN 2025'!$B$6,'BASE LIQUIDACION REDEBAN 2025'!$B$5)))))</f>
        <v>75096.394270399993</v>
      </c>
      <c r="AB70" s="100">
        <f>IF(V70="TIPO I",'BASE LIQUIDACION REDEBAN 2025'!$B$10,IF(V70="TIPO II",'BASE LIQUIDACION REDEBAN 2025'!$B$11,IF(V70="TIPO III",'BASE LIQUIDACION REDEBAN 2025'!$B$12,'BASE LIQUIDACION REDEBAN 2025'!$B$13)))</f>
        <v>75096.394270399993</v>
      </c>
      <c r="AC70" s="101">
        <f t="shared" si="1"/>
        <v>75096.394270399993</v>
      </c>
    </row>
    <row r="71" spans="1:29" s="79" customFormat="1" ht="13.15">
      <c r="A71" s="94" t="s">
        <v>97</v>
      </c>
      <c r="B71" s="8" t="str">
        <f>VLOOKUP(A71,'CENTRO DE COSTOS'!A:D,4,FALSE)</f>
        <v>JOSE MAURICIO HERNANDEZ ROJAS</v>
      </c>
      <c r="C71" s="8" t="str">
        <f>VLOOKUP(A71,'CENTRO DE COSTOS'!A:D,2,FALSE)</f>
        <v>0004-0001</v>
      </c>
      <c r="D71" s="94">
        <v>70820</v>
      </c>
      <c r="E71" s="95" t="s">
        <v>611</v>
      </c>
      <c r="F71" s="97">
        <v>80808</v>
      </c>
      <c r="G71" s="98" t="s">
        <v>155</v>
      </c>
      <c r="H71" s="121" t="s">
        <v>156</v>
      </c>
      <c r="I71" s="97" t="s">
        <v>414</v>
      </c>
      <c r="J71" s="126" t="s">
        <v>612</v>
      </c>
      <c r="K71" s="97" t="s">
        <v>613</v>
      </c>
      <c r="L71" s="97" t="s">
        <v>159</v>
      </c>
      <c r="M71" s="8" t="s">
        <v>614</v>
      </c>
      <c r="N71" s="176">
        <v>45870</v>
      </c>
      <c r="O71" s="96">
        <v>45874</v>
      </c>
      <c r="P71" s="131" t="s">
        <v>161</v>
      </c>
      <c r="Q71" s="130" t="s">
        <v>161</v>
      </c>
      <c r="R71" s="94" t="s">
        <v>162</v>
      </c>
      <c r="S71" s="122" t="s">
        <v>615</v>
      </c>
      <c r="T71" s="97" t="s">
        <v>164</v>
      </c>
      <c r="U71" s="94" t="s">
        <v>616</v>
      </c>
      <c r="V71" s="126" t="s">
        <v>28</v>
      </c>
      <c r="W71" s="96" t="s">
        <v>166</v>
      </c>
      <c r="X71" s="98" t="s">
        <v>419</v>
      </c>
      <c r="Y71" s="94">
        <v>1</v>
      </c>
      <c r="Z71" s="94">
        <v>0</v>
      </c>
      <c r="AA71" s="100">
        <f>IF(V71="TIPO I",'BASE LIQUIDACION REDEBAN 2025'!$B$2,IF(V71="TIPO II",'BASE LIQUIDACION REDEBAN 2025'!$B$3,IF(V71="TIPO III",'BASE LIQUIDACION REDEBAN 2025'!$B$4,IF(V71="TIPO IV",'BASE LIQUIDACION REDEBAN 2025'!$B$5,IF(W71="AEREO",'BASE LIQUIDACION REDEBAN 2025'!$B$6,'BASE LIQUIDACION REDEBAN 2025'!$B$5)))))</f>
        <v>163813.69572160003</v>
      </c>
      <c r="AB71" s="100">
        <f>IF(V71="TIPO I",'BASE LIQUIDACION REDEBAN 2025'!$B$10,IF(V71="TIPO II",'BASE LIQUIDACION REDEBAN 2025'!$B$11,IF(V71="TIPO III",'BASE LIQUIDACION REDEBAN 2025'!$B$12,'BASE LIQUIDACION REDEBAN 2025'!$B$13)))</f>
        <v>140395.6348884</v>
      </c>
      <c r="AC71" s="101">
        <f t="shared" si="1"/>
        <v>163813.69572160003</v>
      </c>
    </row>
    <row r="72" spans="1:29" s="79" customFormat="1" ht="13.15">
      <c r="A72" s="94" t="s">
        <v>98</v>
      </c>
      <c r="B72" s="8" t="str">
        <f>VLOOKUP(A72,'CENTRO DE COSTOS'!A:D,4,FALSE)</f>
        <v>MIGUEL JULIÁN HERNÁNDEZ GUARÍN</v>
      </c>
      <c r="C72" s="8" t="str">
        <f>VLOOKUP(A72,'CENTRO DE COSTOS'!A:D,2,FALSE)</f>
        <v>0004-0008</v>
      </c>
      <c r="D72" s="94">
        <v>15238</v>
      </c>
      <c r="E72" s="95" t="s">
        <v>617</v>
      </c>
      <c r="F72" s="97">
        <v>80785</v>
      </c>
      <c r="G72" s="98" t="s">
        <v>155</v>
      </c>
      <c r="H72" s="121" t="s">
        <v>156</v>
      </c>
      <c r="I72" s="97" t="s">
        <v>241</v>
      </c>
      <c r="J72" s="126" t="s">
        <v>618</v>
      </c>
      <c r="K72" s="97" t="s">
        <v>619</v>
      </c>
      <c r="L72" s="97" t="s">
        <v>159</v>
      </c>
      <c r="M72" s="8" t="s">
        <v>620</v>
      </c>
      <c r="N72" s="176">
        <v>45870</v>
      </c>
      <c r="O72" s="96">
        <v>45877</v>
      </c>
      <c r="P72" s="131" t="s">
        <v>161</v>
      </c>
      <c r="Q72" s="130" t="s">
        <v>161</v>
      </c>
      <c r="R72" s="94" t="s">
        <v>162</v>
      </c>
      <c r="S72" s="122" t="s">
        <v>621</v>
      </c>
      <c r="T72" s="97" t="s">
        <v>164</v>
      </c>
      <c r="U72" s="94" t="s">
        <v>622</v>
      </c>
      <c r="V72" s="126" t="s">
        <v>28</v>
      </c>
      <c r="W72" s="96" t="s">
        <v>166</v>
      </c>
      <c r="X72" s="98" t="s">
        <v>623</v>
      </c>
      <c r="Y72" s="94">
        <v>1</v>
      </c>
      <c r="Z72" s="94">
        <v>0</v>
      </c>
      <c r="AA72" s="100">
        <f>IF(V72="TIPO I",'BASE LIQUIDACION REDEBAN 2025'!$B$2,IF(V72="TIPO II",'BASE LIQUIDACION REDEBAN 2025'!$B$3,IF(V72="TIPO III",'BASE LIQUIDACION REDEBAN 2025'!$B$4,IF(V72="TIPO IV",'BASE LIQUIDACION REDEBAN 2025'!$B$5,IF(W72="AEREO",'BASE LIQUIDACION REDEBAN 2025'!$B$6,'BASE LIQUIDACION REDEBAN 2025'!$B$5)))))</f>
        <v>163813.69572160003</v>
      </c>
      <c r="AB72" s="100">
        <f>IF(V72="TIPO I",'BASE LIQUIDACION REDEBAN 2025'!$B$10,IF(V72="TIPO II",'BASE LIQUIDACION REDEBAN 2025'!$B$11,IF(V72="TIPO III",'BASE LIQUIDACION REDEBAN 2025'!$B$12,'BASE LIQUIDACION REDEBAN 2025'!$B$13)))</f>
        <v>140395.6348884</v>
      </c>
      <c r="AC72" s="101">
        <f t="shared" si="1"/>
        <v>163813.69572160003</v>
      </c>
    </row>
    <row r="73" spans="1:29" s="79" customFormat="1" ht="13.15">
      <c r="A73" s="94" t="s">
        <v>92</v>
      </c>
      <c r="B73" s="8" t="str">
        <f>VLOOKUP(A73,'CENTRO DE COSTOS'!A:D,4,FALSE)</f>
        <v>KEVIN ALEXIS CORZO BUSTOS</v>
      </c>
      <c r="C73" s="8" t="str">
        <f>VLOOKUP(A73,'CENTRO DE COSTOS'!A:D,2,FALSE)</f>
        <v>0004-0007</v>
      </c>
      <c r="D73" s="94">
        <v>41551</v>
      </c>
      <c r="E73" s="95" t="s">
        <v>624</v>
      </c>
      <c r="F73" s="97">
        <v>80799</v>
      </c>
      <c r="G73" s="98" t="s">
        <v>155</v>
      </c>
      <c r="H73" s="121" t="s">
        <v>156</v>
      </c>
      <c r="I73" s="97" t="s">
        <v>249</v>
      </c>
      <c r="J73" s="126" t="s">
        <v>625</v>
      </c>
      <c r="K73" s="97" t="s">
        <v>626</v>
      </c>
      <c r="L73" s="97" t="s">
        <v>159</v>
      </c>
      <c r="M73" s="8" t="s">
        <v>627</v>
      </c>
      <c r="N73" s="176">
        <v>45870</v>
      </c>
      <c r="O73" s="96">
        <v>45874</v>
      </c>
      <c r="P73" s="131" t="s">
        <v>161</v>
      </c>
      <c r="Q73" s="130" t="s">
        <v>161</v>
      </c>
      <c r="R73" s="94" t="s">
        <v>162</v>
      </c>
      <c r="S73" s="122" t="s">
        <v>628</v>
      </c>
      <c r="T73" s="97" t="s">
        <v>164</v>
      </c>
      <c r="U73" s="94" t="s">
        <v>629</v>
      </c>
      <c r="V73" s="126" t="s">
        <v>30</v>
      </c>
      <c r="W73" s="96" t="s">
        <v>166</v>
      </c>
      <c r="X73" s="98" t="s">
        <v>344</v>
      </c>
      <c r="Y73" s="94">
        <v>1</v>
      </c>
      <c r="Z73" s="94">
        <v>0</v>
      </c>
      <c r="AA73" s="100">
        <f>IF(V73="TIPO I",'BASE LIQUIDACION REDEBAN 2025'!$B$2,IF(V73="TIPO II",'BASE LIQUIDACION REDEBAN 2025'!$B$3,IF(V73="TIPO III",'BASE LIQUIDACION REDEBAN 2025'!$B$4,IF(V73="TIPO IV",'BASE LIQUIDACION REDEBAN 2025'!$B$5,IF(W73="AEREO",'BASE LIQUIDACION REDEBAN 2025'!$B$6,'BASE LIQUIDACION REDEBAN 2025'!$B$5)))))</f>
        <v>275728.78077800001</v>
      </c>
      <c r="AB73" s="100">
        <f>IF(V73="TIPO I",'BASE LIQUIDACION REDEBAN 2025'!$B$10,IF(V73="TIPO II",'BASE LIQUIDACION REDEBAN 2025'!$B$11,IF(V73="TIPO III",'BASE LIQUIDACION REDEBAN 2025'!$B$12,'BASE LIQUIDACION REDEBAN 2025'!$B$13)))</f>
        <v>196536.5258152</v>
      </c>
      <c r="AC73" s="101">
        <f t="shared" si="1"/>
        <v>275728.78077800001</v>
      </c>
    </row>
    <row r="74" spans="1:29" s="79" customFormat="1" ht="13.15">
      <c r="A74" s="94" t="s">
        <v>60</v>
      </c>
      <c r="B74" s="8" t="str">
        <f>VLOOKUP(A74,'CENTRO DE COSTOS'!A:D,4,FALSE)</f>
        <v>JUAN SEBASTIÁN RÍOS CASTRILLÓN</v>
      </c>
      <c r="C74" s="8" t="str">
        <f>VLOOKUP(A74,'CENTRO DE COSTOS'!A:D,2,FALSE)</f>
        <v>0004-0005</v>
      </c>
      <c r="D74" s="94">
        <v>5490</v>
      </c>
      <c r="E74" s="95" t="s">
        <v>630</v>
      </c>
      <c r="F74" s="97">
        <v>80782</v>
      </c>
      <c r="G74" s="98" t="s">
        <v>155</v>
      </c>
      <c r="H74" s="121" t="s">
        <v>156</v>
      </c>
      <c r="I74" s="97" t="s">
        <v>197</v>
      </c>
      <c r="J74" s="126" t="s">
        <v>631</v>
      </c>
      <c r="K74" s="97" t="s">
        <v>632</v>
      </c>
      <c r="L74" s="97" t="s">
        <v>159</v>
      </c>
      <c r="M74" s="8" t="s">
        <v>633</v>
      </c>
      <c r="N74" s="176">
        <v>45870</v>
      </c>
      <c r="O74" s="96">
        <v>45874</v>
      </c>
      <c r="P74" s="131" t="s">
        <v>161</v>
      </c>
      <c r="Q74" s="130" t="s">
        <v>161</v>
      </c>
      <c r="R74" s="94" t="s">
        <v>162</v>
      </c>
      <c r="S74" s="122" t="s">
        <v>634</v>
      </c>
      <c r="T74" s="97" t="s">
        <v>164</v>
      </c>
      <c r="U74" s="94" t="s">
        <v>635</v>
      </c>
      <c r="V74" s="126" t="s">
        <v>28</v>
      </c>
      <c r="W74" s="96" t="s">
        <v>166</v>
      </c>
      <c r="X74" s="98" t="s">
        <v>636</v>
      </c>
      <c r="Y74" s="94">
        <v>1</v>
      </c>
      <c r="Z74" s="94">
        <v>0</v>
      </c>
      <c r="AA74" s="100">
        <f>IF(V74="TIPO I",'BASE LIQUIDACION REDEBAN 2025'!$B$2,IF(V74="TIPO II",'BASE LIQUIDACION REDEBAN 2025'!$B$3,IF(V74="TIPO III",'BASE LIQUIDACION REDEBAN 2025'!$B$4,IF(V74="TIPO IV",'BASE LIQUIDACION REDEBAN 2025'!$B$5,IF(W74="AEREO",'BASE LIQUIDACION REDEBAN 2025'!$B$6,'BASE LIQUIDACION REDEBAN 2025'!$B$5)))))</f>
        <v>163813.69572160003</v>
      </c>
      <c r="AB74" s="100">
        <f>IF(V74="TIPO I",'BASE LIQUIDACION REDEBAN 2025'!$B$10,IF(V74="TIPO II",'BASE LIQUIDACION REDEBAN 2025'!$B$11,IF(V74="TIPO III",'BASE LIQUIDACION REDEBAN 2025'!$B$12,'BASE LIQUIDACION REDEBAN 2025'!$B$13)))</f>
        <v>140395.6348884</v>
      </c>
      <c r="AC74" s="101">
        <f t="shared" si="1"/>
        <v>163813.69572160003</v>
      </c>
    </row>
    <row r="75" spans="1:29" s="79" customFormat="1" ht="13.15">
      <c r="A75" s="94" t="s">
        <v>68</v>
      </c>
      <c r="B75" s="8" t="str">
        <f>VLOOKUP(A75,'CENTRO DE COSTOS'!A:D,4,FALSE)</f>
        <v>WILLIAM ASDRUBAL ROZO ROZO</v>
      </c>
      <c r="C75" s="8" t="str">
        <f>VLOOKUP(A75,'CENTRO DE COSTOS'!A:D,2,FALSE)</f>
        <v>0004-0004</v>
      </c>
      <c r="D75" s="94">
        <v>25797</v>
      </c>
      <c r="E75" s="95" t="s">
        <v>637</v>
      </c>
      <c r="F75" s="97">
        <v>80804</v>
      </c>
      <c r="G75" s="98" t="s">
        <v>155</v>
      </c>
      <c r="H75" s="121" t="s">
        <v>156</v>
      </c>
      <c r="I75" s="97" t="s">
        <v>470</v>
      </c>
      <c r="J75" s="126" t="s">
        <v>638</v>
      </c>
      <c r="K75" s="97" t="s">
        <v>639</v>
      </c>
      <c r="L75" s="97" t="s">
        <v>159</v>
      </c>
      <c r="M75" s="8" t="s">
        <v>640</v>
      </c>
      <c r="N75" s="176">
        <v>45870</v>
      </c>
      <c r="O75" s="96">
        <v>45874</v>
      </c>
      <c r="P75" s="131" t="s">
        <v>161</v>
      </c>
      <c r="Q75" s="130" t="s">
        <v>161</v>
      </c>
      <c r="R75" s="94" t="s">
        <v>162</v>
      </c>
      <c r="S75" s="122" t="s">
        <v>641</v>
      </c>
      <c r="T75" s="97" t="s">
        <v>164</v>
      </c>
      <c r="U75" s="94" t="s">
        <v>642</v>
      </c>
      <c r="V75" s="126" t="s">
        <v>28</v>
      </c>
      <c r="W75" s="96" t="s">
        <v>166</v>
      </c>
      <c r="X75" s="98" t="s">
        <v>538</v>
      </c>
      <c r="Y75" s="94">
        <v>1</v>
      </c>
      <c r="Z75" s="94">
        <v>0</v>
      </c>
      <c r="AA75" s="100">
        <f>IF(V75="TIPO I",'BASE LIQUIDACION REDEBAN 2025'!$B$2,IF(V75="TIPO II",'BASE LIQUIDACION REDEBAN 2025'!$B$3,IF(V75="TIPO III",'BASE LIQUIDACION REDEBAN 2025'!$B$4,IF(V75="TIPO IV",'BASE LIQUIDACION REDEBAN 2025'!$B$5,IF(W75="AEREO",'BASE LIQUIDACION REDEBAN 2025'!$B$6,'BASE LIQUIDACION REDEBAN 2025'!$B$5)))))</f>
        <v>163813.69572160003</v>
      </c>
      <c r="AB75" s="100">
        <f>IF(V75="TIPO I",'BASE LIQUIDACION REDEBAN 2025'!$B$10,IF(V75="TIPO II",'BASE LIQUIDACION REDEBAN 2025'!$B$11,IF(V75="TIPO III",'BASE LIQUIDACION REDEBAN 2025'!$B$12,'BASE LIQUIDACION REDEBAN 2025'!$B$13)))</f>
        <v>140395.6348884</v>
      </c>
      <c r="AC75" s="101">
        <f t="shared" si="1"/>
        <v>163813.69572160003</v>
      </c>
    </row>
    <row r="76" spans="1:29" s="79" customFormat="1" ht="13.15">
      <c r="A76" s="94" t="s">
        <v>87</v>
      </c>
      <c r="B76" s="8" t="str">
        <f>VLOOKUP(A76,'CENTRO DE COSTOS'!A:D,4,FALSE)</f>
        <v>DIEGO FERNANDO HENAO CARDONA</v>
      </c>
      <c r="C76" s="8" t="str">
        <f>VLOOKUP(A76,'CENTRO DE COSTOS'!A:D,2,FALSE)</f>
        <v>0004-0002</v>
      </c>
      <c r="D76" s="94">
        <v>17013</v>
      </c>
      <c r="E76" s="95" t="s">
        <v>643</v>
      </c>
      <c r="F76" s="97">
        <v>80767</v>
      </c>
      <c r="G76" s="98" t="s">
        <v>155</v>
      </c>
      <c r="H76" s="121" t="s">
        <v>156</v>
      </c>
      <c r="I76" s="97" t="s">
        <v>477</v>
      </c>
      <c r="J76" s="126" t="s">
        <v>644</v>
      </c>
      <c r="K76" s="97" t="s">
        <v>645</v>
      </c>
      <c r="L76" s="97" t="s">
        <v>159</v>
      </c>
      <c r="M76" s="8" t="s">
        <v>646</v>
      </c>
      <c r="N76" s="176">
        <v>45870</v>
      </c>
      <c r="O76" s="96">
        <v>45874</v>
      </c>
      <c r="P76" s="131" t="s">
        <v>161</v>
      </c>
      <c r="Q76" s="130" t="s">
        <v>161</v>
      </c>
      <c r="R76" s="94" t="s">
        <v>162</v>
      </c>
      <c r="S76" s="122" t="s">
        <v>647</v>
      </c>
      <c r="T76" s="97" t="s">
        <v>164</v>
      </c>
      <c r="U76" s="94" t="s">
        <v>648</v>
      </c>
      <c r="V76" s="126" t="s">
        <v>30</v>
      </c>
      <c r="W76" s="96" t="s">
        <v>166</v>
      </c>
      <c r="X76" s="98" t="s">
        <v>482</v>
      </c>
      <c r="Y76" s="94">
        <v>1</v>
      </c>
      <c r="Z76" s="94">
        <v>0</v>
      </c>
      <c r="AA76" s="100">
        <f>IF(V76="TIPO I",'BASE LIQUIDACION REDEBAN 2025'!$B$2,IF(V76="TIPO II",'BASE LIQUIDACION REDEBAN 2025'!$B$3,IF(V76="TIPO III",'BASE LIQUIDACION REDEBAN 2025'!$B$4,IF(V76="TIPO IV",'BASE LIQUIDACION REDEBAN 2025'!$B$5,IF(W76="AEREO",'BASE LIQUIDACION REDEBAN 2025'!$B$6,'BASE LIQUIDACION REDEBAN 2025'!$B$5)))))</f>
        <v>275728.78077800001</v>
      </c>
      <c r="AB76" s="100">
        <f>IF(V76="TIPO I",'BASE LIQUIDACION REDEBAN 2025'!$B$10,IF(V76="TIPO II",'BASE LIQUIDACION REDEBAN 2025'!$B$11,IF(V76="TIPO III",'BASE LIQUIDACION REDEBAN 2025'!$B$12,'BASE LIQUIDACION REDEBAN 2025'!$B$13)))</f>
        <v>196536.5258152</v>
      </c>
      <c r="AC76" s="101">
        <f t="shared" si="1"/>
        <v>275728.78077800001</v>
      </c>
    </row>
    <row r="77" spans="1:29" s="79" customFormat="1" ht="13.15">
      <c r="A77" s="94" t="s">
        <v>87</v>
      </c>
      <c r="B77" s="8" t="str">
        <f>VLOOKUP(A77,'CENTRO DE COSTOS'!A:D,4,FALSE)</f>
        <v>DIEGO FERNANDO HENAO CARDONA</v>
      </c>
      <c r="C77" s="8" t="str">
        <f>VLOOKUP(A77,'CENTRO DE COSTOS'!A:D,2,FALSE)</f>
        <v>0004-0002</v>
      </c>
      <c r="D77" s="94">
        <v>17001</v>
      </c>
      <c r="E77" s="95" t="s">
        <v>649</v>
      </c>
      <c r="F77" s="97">
        <v>80790</v>
      </c>
      <c r="G77" s="98" t="s">
        <v>155</v>
      </c>
      <c r="H77" s="121" t="s">
        <v>156</v>
      </c>
      <c r="I77" s="97" t="s">
        <v>477</v>
      </c>
      <c r="J77" s="126" t="s">
        <v>87</v>
      </c>
      <c r="K77" s="97" t="s">
        <v>650</v>
      </c>
      <c r="L77" s="97" t="s">
        <v>159</v>
      </c>
      <c r="M77" s="8" t="s">
        <v>651</v>
      </c>
      <c r="N77" s="176">
        <v>45870</v>
      </c>
      <c r="O77" s="96">
        <v>45874</v>
      </c>
      <c r="P77" s="131" t="s">
        <v>161</v>
      </c>
      <c r="Q77" s="130" t="s">
        <v>161</v>
      </c>
      <c r="R77" s="94" t="s">
        <v>162</v>
      </c>
      <c r="S77" s="122" t="s">
        <v>652</v>
      </c>
      <c r="T77" s="97" t="s">
        <v>164</v>
      </c>
      <c r="U77" s="94" t="s">
        <v>653</v>
      </c>
      <c r="V77" s="126" t="s">
        <v>25</v>
      </c>
      <c r="W77" s="96" t="s">
        <v>166</v>
      </c>
      <c r="X77" s="98" t="s">
        <v>544</v>
      </c>
      <c r="Y77" s="94">
        <v>1</v>
      </c>
      <c r="Z77" s="94">
        <v>0</v>
      </c>
      <c r="AA77" s="100">
        <f>IF(V77="TIPO I",'BASE LIQUIDACION REDEBAN 2025'!$B$2,IF(V77="TIPO II",'BASE LIQUIDACION REDEBAN 2025'!$B$3,IF(V77="TIPO III",'BASE LIQUIDACION REDEBAN 2025'!$B$4,IF(V77="TIPO IV",'BASE LIQUIDACION REDEBAN 2025'!$B$5,IF(W77="AEREO",'BASE LIQUIDACION REDEBAN 2025'!$B$6,'BASE LIQUIDACION REDEBAN 2025'!$B$5)))))</f>
        <v>75096.394270399993</v>
      </c>
      <c r="AB77" s="100">
        <f>IF(V77="TIPO I",'BASE LIQUIDACION REDEBAN 2025'!$B$10,IF(V77="TIPO II",'BASE LIQUIDACION REDEBAN 2025'!$B$11,IF(V77="TIPO III",'BASE LIQUIDACION REDEBAN 2025'!$B$12,'BASE LIQUIDACION REDEBAN 2025'!$B$13)))</f>
        <v>75096.394270399993</v>
      </c>
      <c r="AC77" s="101">
        <f t="shared" si="1"/>
        <v>75096.394270399993</v>
      </c>
    </row>
    <row r="78" spans="1:29" s="79" customFormat="1" ht="13.15">
      <c r="A78" s="94" t="s">
        <v>68</v>
      </c>
      <c r="B78" s="8" t="str">
        <f>VLOOKUP(A78,'CENTRO DE COSTOS'!A:D,4,FALSE)</f>
        <v>WILLIAM ASDRUBAL ROZO ROZO</v>
      </c>
      <c r="C78" s="8" t="str">
        <f>VLOOKUP(A78,'CENTRO DE COSTOS'!A:D,2,FALSE)</f>
        <v>0004-0004</v>
      </c>
      <c r="D78" s="94">
        <v>25781</v>
      </c>
      <c r="E78" s="95" t="s">
        <v>654</v>
      </c>
      <c r="F78" s="97">
        <v>80801</v>
      </c>
      <c r="G78" s="98" t="s">
        <v>155</v>
      </c>
      <c r="H78" s="121" t="s">
        <v>156</v>
      </c>
      <c r="I78" s="97" t="s">
        <v>470</v>
      </c>
      <c r="J78" s="126" t="s">
        <v>655</v>
      </c>
      <c r="K78" s="97" t="s">
        <v>656</v>
      </c>
      <c r="L78" s="97" t="s">
        <v>159</v>
      </c>
      <c r="M78" s="8" t="s">
        <v>657</v>
      </c>
      <c r="N78" s="176">
        <v>45870</v>
      </c>
      <c r="O78" s="96">
        <v>45874</v>
      </c>
      <c r="P78" s="131" t="s">
        <v>161</v>
      </c>
      <c r="Q78" s="130" t="s">
        <v>161</v>
      </c>
      <c r="R78" s="94" t="s">
        <v>162</v>
      </c>
      <c r="S78" s="122" t="s">
        <v>658</v>
      </c>
      <c r="T78" s="97" t="s">
        <v>164</v>
      </c>
      <c r="U78" s="94" t="s">
        <v>659</v>
      </c>
      <c r="V78" s="126" t="s">
        <v>28</v>
      </c>
      <c r="W78" s="96" t="s">
        <v>166</v>
      </c>
      <c r="X78" s="98" t="s">
        <v>506</v>
      </c>
      <c r="Y78" s="94">
        <v>1</v>
      </c>
      <c r="Z78" s="94">
        <v>0</v>
      </c>
      <c r="AA78" s="100">
        <f>IF(V78="TIPO I",'BASE LIQUIDACION REDEBAN 2025'!$B$2,IF(V78="TIPO II",'BASE LIQUIDACION REDEBAN 2025'!$B$3,IF(V78="TIPO III",'BASE LIQUIDACION REDEBAN 2025'!$B$4,IF(V78="TIPO IV",'BASE LIQUIDACION REDEBAN 2025'!$B$5,IF(W78="AEREO",'BASE LIQUIDACION REDEBAN 2025'!$B$6,'BASE LIQUIDACION REDEBAN 2025'!$B$5)))))</f>
        <v>163813.69572160003</v>
      </c>
      <c r="AB78" s="100">
        <f>IF(V78="TIPO I",'BASE LIQUIDACION REDEBAN 2025'!$B$10,IF(V78="TIPO II",'BASE LIQUIDACION REDEBAN 2025'!$B$11,IF(V78="TIPO III",'BASE LIQUIDACION REDEBAN 2025'!$B$12,'BASE LIQUIDACION REDEBAN 2025'!$B$13)))</f>
        <v>140395.6348884</v>
      </c>
      <c r="AC78" s="101">
        <f t="shared" si="1"/>
        <v>163813.69572160003</v>
      </c>
    </row>
    <row r="79" spans="1:29" s="79" customFormat="1" ht="13.15">
      <c r="A79" s="94" t="s">
        <v>91</v>
      </c>
      <c r="B79" s="8" t="str">
        <f>VLOOKUP(A79,'CENTRO DE COSTOS'!A:D,4,FALSE)</f>
        <v>JOSE MAURICIO HERNANDEZ ROJAS</v>
      </c>
      <c r="C79" s="8" t="str">
        <f>VLOOKUP(A79,'CENTRO DE COSTOS'!A:D,2,FALSE)</f>
        <v>0004-0001</v>
      </c>
      <c r="D79" s="94">
        <v>23417</v>
      </c>
      <c r="E79" s="95" t="s">
        <v>660</v>
      </c>
      <c r="F79" s="97">
        <v>80822</v>
      </c>
      <c r="G79" s="98" t="s">
        <v>155</v>
      </c>
      <c r="H79" s="121" t="s">
        <v>156</v>
      </c>
      <c r="I79" s="97" t="s">
        <v>421</v>
      </c>
      <c r="J79" s="126" t="s">
        <v>661</v>
      </c>
      <c r="K79" s="97" t="s">
        <v>662</v>
      </c>
      <c r="L79" s="97" t="s">
        <v>159</v>
      </c>
      <c r="M79" s="8" t="s">
        <v>663</v>
      </c>
      <c r="N79" s="176">
        <v>45870</v>
      </c>
      <c r="O79" s="96">
        <v>45874</v>
      </c>
      <c r="P79" s="131" t="s">
        <v>161</v>
      </c>
      <c r="Q79" s="130" t="s">
        <v>161</v>
      </c>
      <c r="R79" s="94" t="s">
        <v>162</v>
      </c>
      <c r="S79" s="122" t="s">
        <v>664</v>
      </c>
      <c r="T79" s="97" t="s">
        <v>164</v>
      </c>
      <c r="U79" s="94" t="s">
        <v>665</v>
      </c>
      <c r="V79" s="126" t="s">
        <v>28</v>
      </c>
      <c r="W79" s="96" t="s">
        <v>166</v>
      </c>
      <c r="X79" s="98" t="s">
        <v>426</v>
      </c>
      <c r="Y79" s="94">
        <v>1</v>
      </c>
      <c r="Z79" s="94">
        <v>0</v>
      </c>
      <c r="AA79" s="100">
        <f>IF(V79="TIPO I",'BASE LIQUIDACION REDEBAN 2025'!$B$2,IF(V79="TIPO II",'BASE LIQUIDACION REDEBAN 2025'!$B$3,IF(V79="TIPO III",'BASE LIQUIDACION REDEBAN 2025'!$B$4,IF(V79="TIPO IV",'BASE LIQUIDACION REDEBAN 2025'!$B$5,IF(W79="AEREO",'BASE LIQUIDACION REDEBAN 2025'!$B$6,'BASE LIQUIDACION REDEBAN 2025'!$B$5)))))</f>
        <v>163813.69572160003</v>
      </c>
      <c r="AB79" s="100">
        <f>IF(V79="TIPO I",'BASE LIQUIDACION REDEBAN 2025'!$B$10,IF(V79="TIPO II",'BASE LIQUIDACION REDEBAN 2025'!$B$11,IF(V79="TIPO III",'BASE LIQUIDACION REDEBAN 2025'!$B$12,'BASE LIQUIDACION REDEBAN 2025'!$B$13)))</f>
        <v>140395.6348884</v>
      </c>
      <c r="AC79" s="101">
        <f t="shared" si="1"/>
        <v>163813.69572160003</v>
      </c>
    </row>
    <row r="80" spans="1:29" s="79" customFormat="1" ht="13.15">
      <c r="A80" s="94" t="s">
        <v>90</v>
      </c>
      <c r="B80" s="8" t="str">
        <f>VLOOKUP(A80,'CENTRO DE COSTOS'!A:D,4,FALSE)</f>
        <v>JUAN SEBASTIÁN RÍOS CASTRILLÓN</v>
      </c>
      <c r="C80" s="8" t="str">
        <f>VLOOKUP(A80,'CENTRO DE COSTOS'!A:D,2,FALSE)</f>
        <v>0004-0005</v>
      </c>
      <c r="D80" s="94">
        <v>5890</v>
      </c>
      <c r="E80" s="95" t="s">
        <v>666</v>
      </c>
      <c r="F80" s="97">
        <v>80809</v>
      </c>
      <c r="G80" s="98" t="s">
        <v>155</v>
      </c>
      <c r="H80" s="121" t="s">
        <v>257</v>
      </c>
      <c r="I80" s="97" t="s">
        <v>197</v>
      </c>
      <c r="J80" s="126" t="s">
        <v>667</v>
      </c>
      <c r="K80" s="97" t="s">
        <v>668</v>
      </c>
      <c r="L80" s="97" t="s">
        <v>159</v>
      </c>
      <c r="M80" s="8" t="s">
        <v>669</v>
      </c>
      <c r="N80" s="176">
        <v>45870</v>
      </c>
      <c r="O80" s="96">
        <v>45874</v>
      </c>
      <c r="P80" s="131" t="s">
        <v>161</v>
      </c>
      <c r="Q80" s="130" t="s">
        <v>161</v>
      </c>
      <c r="R80" s="94" t="s">
        <v>162</v>
      </c>
      <c r="S80" s="122" t="s">
        <v>670</v>
      </c>
      <c r="T80" s="97" t="s">
        <v>164</v>
      </c>
      <c r="U80" s="94" t="s">
        <v>671</v>
      </c>
      <c r="V80" s="126" t="s">
        <v>28</v>
      </c>
      <c r="W80" s="96" t="s">
        <v>166</v>
      </c>
      <c r="X80" s="98" t="s">
        <v>488</v>
      </c>
      <c r="Y80" s="94">
        <v>1</v>
      </c>
      <c r="Z80" s="94">
        <v>0</v>
      </c>
      <c r="AA80" s="100">
        <f>IF(V80="TIPO I",'BASE LIQUIDACION REDEBAN 2025'!$B$2,IF(V80="TIPO II",'BASE LIQUIDACION REDEBAN 2025'!$B$3,IF(V80="TIPO III",'BASE LIQUIDACION REDEBAN 2025'!$B$4,IF(V80="TIPO IV",'BASE LIQUIDACION REDEBAN 2025'!$B$5,IF(W80="AEREO",'BASE LIQUIDACION REDEBAN 2025'!$B$6,'BASE LIQUIDACION REDEBAN 2025'!$B$5)))))</f>
        <v>163813.69572160003</v>
      </c>
      <c r="AB80" s="100">
        <f>IF(V80="TIPO I",'BASE LIQUIDACION REDEBAN 2025'!$B$10,IF(V80="TIPO II",'BASE LIQUIDACION REDEBAN 2025'!$B$11,IF(V80="TIPO III",'BASE LIQUIDACION REDEBAN 2025'!$B$12,'BASE LIQUIDACION REDEBAN 2025'!$B$13)))</f>
        <v>140395.6348884</v>
      </c>
      <c r="AC80" s="101">
        <f t="shared" si="1"/>
        <v>163813.69572160003</v>
      </c>
    </row>
    <row r="81" spans="1:29" s="79" customFormat="1" ht="13.15">
      <c r="A81" s="94" t="s">
        <v>93</v>
      </c>
      <c r="B81" s="8" t="str">
        <f>VLOOKUP(A81,'CENTRO DE COSTOS'!A:D,4,FALSE)</f>
        <v>DIEGO FERNANDO HENAO CARDONA</v>
      </c>
      <c r="C81" s="8" t="str">
        <f>VLOOKUP(A81,'CENTRO DE COSTOS'!A:D,2,FALSE)</f>
        <v>0004-0003</v>
      </c>
      <c r="D81" s="94">
        <v>52835</v>
      </c>
      <c r="E81" s="95" t="s">
        <v>672</v>
      </c>
      <c r="F81" s="97">
        <v>80802</v>
      </c>
      <c r="G81" s="98" t="s">
        <v>155</v>
      </c>
      <c r="H81" s="121" t="s">
        <v>156</v>
      </c>
      <c r="I81" s="97" t="s">
        <v>174</v>
      </c>
      <c r="J81" s="126" t="s">
        <v>515</v>
      </c>
      <c r="K81" s="97" t="s">
        <v>673</v>
      </c>
      <c r="L81" s="97" t="s">
        <v>159</v>
      </c>
      <c r="M81" s="8" t="s">
        <v>674</v>
      </c>
      <c r="N81" s="176">
        <v>45870</v>
      </c>
      <c r="O81" s="96">
        <v>45874</v>
      </c>
      <c r="P81" s="131" t="s">
        <v>161</v>
      </c>
      <c r="Q81" s="130" t="s">
        <v>161</v>
      </c>
      <c r="R81" s="94" t="s">
        <v>162</v>
      </c>
      <c r="S81" s="122" t="s">
        <v>675</v>
      </c>
      <c r="T81" s="97" t="s">
        <v>164</v>
      </c>
      <c r="U81" s="94" t="s">
        <v>676</v>
      </c>
      <c r="V81" s="126" t="s">
        <v>32</v>
      </c>
      <c r="W81" s="96" t="s">
        <v>166</v>
      </c>
      <c r="X81" s="98" t="s">
        <v>182</v>
      </c>
      <c r="Y81" s="94">
        <v>1</v>
      </c>
      <c r="Z81" s="94">
        <v>0</v>
      </c>
      <c r="AA81" s="100">
        <f>IF(V81="TIPO I",'BASE LIQUIDACION REDEBAN 2025'!$B$2,IF(V81="TIPO II",'BASE LIQUIDACION REDEBAN 2025'!$B$3,IF(V81="TIPO III",'BASE LIQUIDACION REDEBAN 2025'!$B$4,IF(V81="TIPO IV",'BASE LIQUIDACION REDEBAN 2025'!$B$5,IF(W81="AEREO",'BASE LIQUIDACION REDEBAN 2025'!$B$6,'BASE LIQUIDACION REDEBAN 2025'!$B$5)))))</f>
        <v>504832.64687880001</v>
      </c>
      <c r="AB81" s="100">
        <f>IF(V81="TIPO I",'BASE LIQUIDACION REDEBAN 2025'!$B$10,IF(V81="TIPO II",'BASE LIQUIDACION REDEBAN 2025'!$B$11,IF(V81="TIPO III",'BASE LIQUIDACION REDEBAN 2025'!$B$12,'BASE LIQUIDACION REDEBAN 2025'!$B$13)))</f>
        <v>196536.5258152</v>
      </c>
      <c r="AC81" s="101">
        <f t="shared" si="1"/>
        <v>504832.64687880001</v>
      </c>
    </row>
    <row r="82" spans="1:29" s="79" customFormat="1" ht="13.15">
      <c r="A82" s="94" t="s">
        <v>68</v>
      </c>
      <c r="B82" s="8" t="str">
        <f>VLOOKUP(A82,'CENTRO DE COSTOS'!A:D,4,FALSE)</f>
        <v>WILLIAM ASDRUBAL ROZO ROZO</v>
      </c>
      <c r="C82" s="8" t="str">
        <f>VLOOKUP(A82,'CENTRO DE COSTOS'!A:D,2,FALSE)</f>
        <v>0004-0004</v>
      </c>
      <c r="D82" s="94">
        <v>11001</v>
      </c>
      <c r="E82" s="95" t="s">
        <v>677</v>
      </c>
      <c r="F82" s="97">
        <v>80774</v>
      </c>
      <c r="G82" s="98" t="s">
        <v>155</v>
      </c>
      <c r="H82" s="121" t="s">
        <v>156</v>
      </c>
      <c r="I82" s="97" t="s">
        <v>470</v>
      </c>
      <c r="J82" s="126" t="s">
        <v>68</v>
      </c>
      <c r="K82" s="97" t="s">
        <v>678</v>
      </c>
      <c r="L82" s="97" t="s">
        <v>159</v>
      </c>
      <c r="M82" s="8" t="s">
        <v>679</v>
      </c>
      <c r="N82" s="176">
        <v>45870</v>
      </c>
      <c r="O82" s="96">
        <v>45873</v>
      </c>
      <c r="P82" s="131" t="s">
        <v>161</v>
      </c>
      <c r="Q82" s="130" t="s">
        <v>161</v>
      </c>
      <c r="R82" s="94" t="s">
        <v>162</v>
      </c>
      <c r="S82" s="122" t="s">
        <v>680</v>
      </c>
      <c r="T82" s="97" t="s">
        <v>164</v>
      </c>
      <c r="U82" s="94" t="s">
        <v>681</v>
      </c>
      <c r="V82" s="126" t="s">
        <v>25</v>
      </c>
      <c r="W82" s="96" t="s">
        <v>166</v>
      </c>
      <c r="X82" s="98" t="s">
        <v>682</v>
      </c>
      <c r="Y82" s="94">
        <v>1</v>
      </c>
      <c r="Z82" s="94">
        <v>0</v>
      </c>
      <c r="AA82" s="100">
        <f>IF(V82="TIPO I",'BASE LIQUIDACION REDEBAN 2025'!$B$2,IF(V82="TIPO II",'BASE LIQUIDACION REDEBAN 2025'!$B$3,IF(V82="TIPO III",'BASE LIQUIDACION REDEBAN 2025'!$B$4,IF(V82="TIPO IV",'BASE LIQUIDACION REDEBAN 2025'!$B$5,IF(W82="AEREO",'BASE LIQUIDACION REDEBAN 2025'!$B$6,'BASE LIQUIDACION REDEBAN 2025'!$B$5)))))</f>
        <v>75096.394270399993</v>
      </c>
      <c r="AB82" s="100">
        <f>IF(V82="TIPO I",'BASE LIQUIDACION REDEBAN 2025'!$B$10,IF(V82="TIPO II",'BASE LIQUIDACION REDEBAN 2025'!$B$11,IF(V82="TIPO III",'BASE LIQUIDACION REDEBAN 2025'!$B$12,'BASE LIQUIDACION REDEBAN 2025'!$B$13)))</f>
        <v>75096.394270399993</v>
      </c>
      <c r="AC82" s="101">
        <f t="shared" si="1"/>
        <v>75096.394270399993</v>
      </c>
    </row>
    <row r="83" spans="1:29" s="79" customFormat="1" ht="13.15">
      <c r="A83" s="94" t="s">
        <v>90</v>
      </c>
      <c r="B83" s="8" t="str">
        <f>VLOOKUP(A83,'CENTRO DE COSTOS'!A:D,4,FALSE)</f>
        <v>JUAN SEBASTIÁN RÍOS CASTRILLÓN</v>
      </c>
      <c r="C83" s="8" t="str">
        <f>VLOOKUP(A83,'CENTRO DE COSTOS'!A:D,2,FALSE)</f>
        <v>0004-0005</v>
      </c>
      <c r="D83" s="94">
        <v>5361</v>
      </c>
      <c r="E83" s="95" t="s">
        <v>683</v>
      </c>
      <c r="F83" s="97">
        <v>80769</v>
      </c>
      <c r="G83" s="98" t="s">
        <v>155</v>
      </c>
      <c r="H83" s="121" t="s">
        <v>156</v>
      </c>
      <c r="I83" s="97" t="s">
        <v>197</v>
      </c>
      <c r="J83" s="126" t="s">
        <v>684</v>
      </c>
      <c r="K83" s="97" t="s">
        <v>685</v>
      </c>
      <c r="L83" s="97" t="s">
        <v>159</v>
      </c>
      <c r="M83" s="8" t="s">
        <v>686</v>
      </c>
      <c r="N83" s="176">
        <v>45870</v>
      </c>
      <c r="O83" s="96">
        <v>45875</v>
      </c>
      <c r="P83" s="131" t="s">
        <v>161</v>
      </c>
      <c r="Q83" s="130" t="s">
        <v>161</v>
      </c>
      <c r="R83" s="94" t="s">
        <v>162</v>
      </c>
      <c r="S83" s="122" t="s">
        <v>687</v>
      </c>
      <c r="T83" s="97" t="s">
        <v>164</v>
      </c>
      <c r="U83" s="94" t="s">
        <v>688</v>
      </c>
      <c r="V83" s="126" t="s">
        <v>32</v>
      </c>
      <c r="W83" s="96" t="s">
        <v>166</v>
      </c>
      <c r="X83" s="98" t="s">
        <v>689</v>
      </c>
      <c r="Y83" s="94">
        <v>1</v>
      </c>
      <c r="Z83" s="94">
        <v>0</v>
      </c>
      <c r="AA83" s="100">
        <f>IF(V83="TIPO I",'BASE LIQUIDACION REDEBAN 2025'!$B$2,IF(V83="TIPO II",'BASE LIQUIDACION REDEBAN 2025'!$B$3,IF(V83="TIPO III",'BASE LIQUIDACION REDEBAN 2025'!$B$4,IF(V83="TIPO IV",'BASE LIQUIDACION REDEBAN 2025'!$B$5,IF(W83="AEREO",'BASE LIQUIDACION REDEBAN 2025'!$B$6,'BASE LIQUIDACION REDEBAN 2025'!$B$5)))))</f>
        <v>504832.64687880001</v>
      </c>
      <c r="AB83" s="100">
        <f>IF(V83="TIPO I",'BASE LIQUIDACION REDEBAN 2025'!$B$10,IF(V83="TIPO II",'BASE LIQUIDACION REDEBAN 2025'!$B$11,IF(V83="TIPO III",'BASE LIQUIDACION REDEBAN 2025'!$B$12,'BASE LIQUIDACION REDEBAN 2025'!$B$13)))</f>
        <v>196536.5258152</v>
      </c>
      <c r="AC83" s="101">
        <f t="shared" si="1"/>
        <v>504832.64687880001</v>
      </c>
    </row>
    <row r="84" spans="1:29" s="79" customFormat="1" ht="13.15">
      <c r="A84" s="94" t="s">
        <v>97</v>
      </c>
      <c r="B84" s="8" t="str">
        <f>VLOOKUP(A84,'CENTRO DE COSTOS'!A:D,4,FALSE)</f>
        <v>JOSE MAURICIO HERNANDEZ ROJAS</v>
      </c>
      <c r="C84" s="8" t="str">
        <f>VLOOKUP(A84,'CENTRO DE COSTOS'!A:D,2,FALSE)</f>
        <v>0004-0001</v>
      </c>
      <c r="D84" s="94">
        <v>70708</v>
      </c>
      <c r="E84" s="95" t="s">
        <v>690</v>
      </c>
      <c r="F84" s="97">
        <v>80805</v>
      </c>
      <c r="G84" s="98" t="s">
        <v>155</v>
      </c>
      <c r="H84" s="121" t="s">
        <v>156</v>
      </c>
      <c r="I84" s="97" t="s">
        <v>414</v>
      </c>
      <c r="J84" s="126" t="s">
        <v>691</v>
      </c>
      <c r="K84" s="97" t="s">
        <v>692</v>
      </c>
      <c r="L84" s="97" t="s">
        <v>159</v>
      </c>
      <c r="M84" s="8" t="s">
        <v>693</v>
      </c>
      <c r="N84" s="176">
        <v>45870</v>
      </c>
      <c r="O84" s="96">
        <v>45873</v>
      </c>
      <c r="P84" s="131" t="s">
        <v>161</v>
      </c>
      <c r="Q84" s="130" t="s">
        <v>161</v>
      </c>
      <c r="R84" s="94" t="s">
        <v>162</v>
      </c>
      <c r="S84" s="122" t="s">
        <v>694</v>
      </c>
      <c r="T84" s="97" t="s">
        <v>164</v>
      </c>
      <c r="U84" s="94" t="s">
        <v>695</v>
      </c>
      <c r="V84" s="126" t="s">
        <v>30</v>
      </c>
      <c r="W84" s="96" t="s">
        <v>166</v>
      </c>
      <c r="X84" s="98" t="s">
        <v>696</v>
      </c>
      <c r="Y84" s="94">
        <v>1</v>
      </c>
      <c r="Z84" s="94">
        <v>0</v>
      </c>
      <c r="AA84" s="100">
        <f>IF(V84="TIPO I",'BASE LIQUIDACION REDEBAN 2025'!$B$2,IF(V84="TIPO II",'BASE LIQUIDACION REDEBAN 2025'!$B$3,IF(V84="TIPO III",'BASE LIQUIDACION REDEBAN 2025'!$B$4,IF(V84="TIPO IV",'BASE LIQUIDACION REDEBAN 2025'!$B$5,IF(W84="AEREO",'BASE LIQUIDACION REDEBAN 2025'!$B$6,'BASE LIQUIDACION REDEBAN 2025'!$B$5)))))</f>
        <v>275728.78077800001</v>
      </c>
      <c r="AB84" s="100">
        <f>IF(V84="TIPO I",'BASE LIQUIDACION REDEBAN 2025'!$B$10,IF(V84="TIPO II",'BASE LIQUIDACION REDEBAN 2025'!$B$11,IF(V84="TIPO III",'BASE LIQUIDACION REDEBAN 2025'!$B$12,'BASE LIQUIDACION REDEBAN 2025'!$B$13)))</f>
        <v>196536.5258152</v>
      </c>
      <c r="AC84" s="101">
        <f t="shared" si="1"/>
        <v>275728.78077800001</v>
      </c>
    </row>
    <row r="85" spans="1:29" s="79" customFormat="1" ht="13.15">
      <c r="A85" s="94" t="s">
        <v>92</v>
      </c>
      <c r="B85" s="8" t="str">
        <f>VLOOKUP(A85,'CENTRO DE COSTOS'!A:D,4,FALSE)</f>
        <v>KEVIN ALEXIS CORZO BUSTOS</v>
      </c>
      <c r="C85" s="8" t="str">
        <f>VLOOKUP(A85,'CENTRO DE COSTOS'!A:D,2,FALSE)</f>
        <v>0004-0007</v>
      </c>
      <c r="D85" s="94">
        <v>41001</v>
      </c>
      <c r="E85" s="95" t="s">
        <v>697</v>
      </c>
      <c r="F85" s="97">
        <v>80793</v>
      </c>
      <c r="G85" s="98" t="s">
        <v>155</v>
      </c>
      <c r="H85" s="121" t="s">
        <v>156</v>
      </c>
      <c r="I85" s="97" t="s">
        <v>249</v>
      </c>
      <c r="J85" s="126" t="s">
        <v>92</v>
      </c>
      <c r="K85" s="97" t="s">
        <v>698</v>
      </c>
      <c r="L85" s="97" t="s">
        <v>159</v>
      </c>
      <c r="M85" s="8" t="s">
        <v>699</v>
      </c>
      <c r="N85" s="176">
        <v>45870</v>
      </c>
      <c r="O85" s="96">
        <v>45873</v>
      </c>
      <c r="P85" s="131" t="s">
        <v>161</v>
      </c>
      <c r="Q85" s="130" t="s">
        <v>161</v>
      </c>
      <c r="R85" s="94" t="s">
        <v>162</v>
      </c>
      <c r="S85" s="122" t="s">
        <v>700</v>
      </c>
      <c r="T85" s="97" t="s">
        <v>164</v>
      </c>
      <c r="U85" s="94" t="s">
        <v>701</v>
      </c>
      <c r="V85" s="126" t="s">
        <v>25</v>
      </c>
      <c r="W85" s="96" t="s">
        <v>166</v>
      </c>
      <c r="X85" s="98" t="s">
        <v>255</v>
      </c>
      <c r="Y85" s="94">
        <v>1</v>
      </c>
      <c r="Z85" s="94">
        <v>0</v>
      </c>
      <c r="AA85" s="100">
        <f>IF(V85="TIPO I",'BASE LIQUIDACION REDEBAN 2025'!$B$2,IF(V85="TIPO II",'BASE LIQUIDACION REDEBAN 2025'!$B$3,IF(V85="TIPO III",'BASE LIQUIDACION REDEBAN 2025'!$B$4,IF(V85="TIPO IV",'BASE LIQUIDACION REDEBAN 2025'!$B$5,IF(W85="AEREO",'BASE LIQUIDACION REDEBAN 2025'!$B$6,'BASE LIQUIDACION REDEBAN 2025'!$B$5)))))</f>
        <v>75096.394270399993</v>
      </c>
      <c r="AB85" s="100">
        <f>IF(V85="TIPO I",'BASE LIQUIDACION REDEBAN 2025'!$B$10,IF(V85="TIPO II",'BASE LIQUIDACION REDEBAN 2025'!$B$11,IF(V85="TIPO III",'BASE LIQUIDACION REDEBAN 2025'!$B$12,'BASE LIQUIDACION REDEBAN 2025'!$B$13)))</f>
        <v>75096.394270399993</v>
      </c>
      <c r="AC85" s="101">
        <f t="shared" si="1"/>
        <v>75096.394270399993</v>
      </c>
    </row>
    <row r="86" spans="1:29" s="79" customFormat="1" ht="13.15">
      <c r="A86" s="94" t="s">
        <v>86</v>
      </c>
      <c r="B86" s="8" t="str">
        <f>VLOOKUP(A86,'CENTRO DE COSTOS'!A:D,4,FALSE)</f>
        <v>KEVIN ALEXIS CORZO BUSTOS</v>
      </c>
      <c r="C86" s="8" t="str">
        <f>VLOOKUP(A86,'CENTRO DE COSTOS'!A:D,2,FALSE)</f>
        <v>0004-0007</v>
      </c>
      <c r="D86" s="94">
        <v>73001</v>
      </c>
      <c r="E86" s="95" t="s">
        <v>702</v>
      </c>
      <c r="F86" s="97">
        <v>80821</v>
      </c>
      <c r="G86" s="98" t="s">
        <v>155</v>
      </c>
      <c r="H86" s="121" t="s">
        <v>156</v>
      </c>
      <c r="I86" s="97" t="s">
        <v>703</v>
      </c>
      <c r="J86" s="126" t="s">
        <v>86</v>
      </c>
      <c r="K86" s="97" t="s">
        <v>704</v>
      </c>
      <c r="L86" s="97" t="s">
        <v>159</v>
      </c>
      <c r="M86" s="8" t="s">
        <v>705</v>
      </c>
      <c r="N86" s="176">
        <v>45870</v>
      </c>
      <c r="O86" s="96">
        <v>45873</v>
      </c>
      <c r="P86" s="131" t="s">
        <v>161</v>
      </c>
      <c r="Q86" s="130" t="s">
        <v>161</v>
      </c>
      <c r="R86" s="94" t="s">
        <v>162</v>
      </c>
      <c r="S86" s="122" t="s">
        <v>706</v>
      </c>
      <c r="T86" s="97" t="s">
        <v>164</v>
      </c>
      <c r="U86" s="94" t="s">
        <v>707</v>
      </c>
      <c r="V86" s="126" t="s">
        <v>25</v>
      </c>
      <c r="W86" s="96" t="s">
        <v>166</v>
      </c>
      <c r="X86" s="98" t="s">
        <v>708</v>
      </c>
      <c r="Y86" s="94">
        <v>1</v>
      </c>
      <c r="Z86" s="94">
        <v>0</v>
      </c>
      <c r="AA86" s="100">
        <f>IF(V86="TIPO I",'BASE LIQUIDACION REDEBAN 2025'!$B$2,IF(V86="TIPO II",'BASE LIQUIDACION REDEBAN 2025'!$B$3,IF(V86="TIPO III",'BASE LIQUIDACION REDEBAN 2025'!$B$4,IF(V86="TIPO IV",'BASE LIQUIDACION REDEBAN 2025'!$B$5,IF(W86="AEREO",'BASE LIQUIDACION REDEBAN 2025'!$B$6,'BASE LIQUIDACION REDEBAN 2025'!$B$5)))))</f>
        <v>75096.394270399993</v>
      </c>
      <c r="AB86" s="100">
        <f>IF(V86="TIPO I",'BASE LIQUIDACION REDEBAN 2025'!$B$10,IF(V86="TIPO II",'BASE LIQUIDACION REDEBAN 2025'!$B$11,IF(V86="TIPO III",'BASE LIQUIDACION REDEBAN 2025'!$B$12,'BASE LIQUIDACION REDEBAN 2025'!$B$13)))</f>
        <v>75096.394270399993</v>
      </c>
      <c r="AC86" s="101">
        <f t="shared" si="1"/>
        <v>75096.394270399993</v>
      </c>
    </row>
    <row r="87" spans="1:29" s="79" customFormat="1" ht="13.15">
      <c r="A87" s="94" t="s">
        <v>80</v>
      </c>
      <c r="B87" s="8" t="str">
        <f>VLOOKUP(A87,'CENTRO DE COSTOS'!A:D,4,FALSE)</f>
        <v>JOSE MAURICIO HERNANDEZ ROJAS</v>
      </c>
      <c r="C87" s="8" t="str">
        <f>VLOOKUP(A87,'CENTRO DE COSTOS'!A:D,2,FALSE)</f>
        <v>0004-0001</v>
      </c>
      <c r="D87" s="94">
        <v>13654</v>
      </c>
      <c r="E87" s="95" t="s">
        <v>709</v>
      </c>
      <c r="F87" s="97">
        <v>39726</v>
      </c>
      <c r="G87" s="98" t="s">
        <v>155</v>
      </c>
      <c r="H87" s="121" t="s">
        <v>370</v>
      </c>
      <c r="I87" s="97" t="s">
        <v>303</v>
      </c>
      <c r="J87" s="126" t="s">
        <v>710</v>
      </c>
      <c r="K87" s="97" t="s">
        <v>711</v>
      </c>
      <c r="L87" s="97" t="s">
        <v>159</v>
      </c>
      <c r="M87" s="8" t="s">
        <v>712</v>
      </c>
      <c r="N87" s="176">
        <v>45870</v>
      </c>
      <c r="O87" s="96">
        <v>45874</v>
      </c>
      <c r="P87" s="131" t="s">
        <v>161</v>
      </c>
      <c r="Q87" s="130" t="s">
        <v>161</v>
      </c>
      <c r="R87" s="94" t="s">
        <v>162</v>
      </c>
      <c r="S87" s="122" t="s">
        <v>713</v>
      </c>
      <c r="T87" s="97" t="s">
        <v>164</v>
      </c>
      <c r="U87" s="94" t="s">
        <v>714</v>
      </c>
      <c r="V87" s="126" t="s">
        <v>30</v>
      </c>
      <c r="W87" s="96" t="s">
        <v>166</v>
      </c>
      <c r="X87" s="98" t="s">
        <v>337</v>
      </c>
      <c r="Y87" s="94">
        <v>1</v>
      </c>
      <c r="Z87" s="94">
        <v>0</v>
      </c>
      <c r="AA87" s="100">
        <f>IF(V87="TIPO I",'BASE LIQUIDACION REDEBAN 2025'!$B$2,IF(V87="TIPO II",'BASE LIQUIDACION REDEBAN 2025'!$B$3,IF(V87="TIPO III",'BASE LIQUIDACION REDEBAN 2025'!$B$4,IF(V87="TIPO IV",'BASE LIQUIDACION REDEBAN 2025'!$B$5,IF(W87="AEREO",'BASE LIQUIDACION REDEBAN 2025'!$B$6,'BASE LIQUIDACION REDEBAN 2025'!$B$5)))))</f>
        <v>275728.78077800001</v>
      </c>
      <c r="AB87" s="100">
        <f>IF(V87="TIPO I",'BASE LIQUIDACION REDEBAN 2025'!$B$10,IF(V87="TIPO II",'BASE LIQUIDACION REDEBAN 2025'!$B$11,IF(V87="TIPO III",'BASE LIQUIDACION REDEBAN 2025'!$B$12,'BASE LIQUIDACION REDEBAN 2025'!$B$13)))</f>
        <v>196536.5258152</v>
      </c>
      <c r="AC87" s="101">
        <f t="shared" si="1"/>
        <v>275728.78077800001</v>
      </c>
    </row>
    <row r="88" spans="1:29" s="79" customFormat="1" ht="13.15">
      <c r="A88" s="94" t="s">
        <v>87</v>
      </c>
      <c r="B88" s="8" t="str">
        <f>VLOOKUP(A88,'CENTRO DE COSTOS'!A:D,4,FALSE)</f>
        <v>DIEGO FERNANDO HENAO CARDONA</v>
      </c>
      <c r="C88" s="8" t="str">
        <f>VLOOKUP(A88,'CENTRO DE COSTOS'!A:D,2,FALSE)</f>
        <v>0004-0002</v>
      </c>
      <c r="D88" s="94">
        <v>17001</v>
      </c>
      <c r="E88" s="95" t="s">
        <v>715</v>
      </c>
      <c r="F88" s="97">
        <v>45650</v>
      </c>
      <c r="G88" s="98" t="s">
        <v>155</v>
      </c>
      <c r="H88" s="121" t="s">
        <v>370</v>
      </c>
      <c r="I88" s="97" t="s">
        <v>477</v>
      </c>
      <c r="J88" s="126" t="s">
        <v>87</v>
      </c>
      <c r="K88" s="97" t="s">
        <v>716</v>
      </c>
      <c r="L88" s="97" t="s">
        <v>159</v>
      </c>
      <c r="M88" s="8" t="s">
        <v>717</v>
      </c>
      <c r="N88" s="176">
        <v>45870</v>
      </c>
      <c r="O88" s="96">
        <v>45871</v>
      </c>
      <c r="P88" s="131" t="s">
        <v>161</v>
      </c>
      <c r="Q88" s="130" t="s">
        <v>161</v>
      </c>
      <c r="R88" s="94" t="s">
        <v>162</v>
      </c>
      <c r="S88" s="122" t="s">
        <v>718</v>
      </c>
      <c r="T88" s="97" t="s">
        <v>164</v>
      </c>
      <c r="U88" s="94" t="s">
        <v>719</v>
      </c>
      <c r="V88" s="126" t="s">
        <v>25</v>
      </c>
      <c r="W88" s="96" t="s">
        <v>166</v>
      </c>
      <c r="X88" s="98" t="s">
        <v>482</v>
      </c>
      <c r="Y88" s="94">
        <v>1</v>
      </c>
      <c r="Z88" s="94">
        <v>0</v>
      </c>
      <c r="AA88" s="100">
        <f>IF(V88="TIPO I",'BASE LIQUIDACION REDEBAN 2025'!$B$2,IF(V88="TIPO II",'BASE LIQUIDACION REDEBAN 2025'!$B$3,IF(V88="TIPO III",'BASE LIQUIDACION REDEBAN 2025'!$B$4,IF(V88="TIPO IV",'BASE LIQUIDACION REDEBAN 2025'!$B$5,IF(W88="AEREO",'BASE LIQUIDACION REDEBAN 2025'!$B$6,'BASE LIQUIDACION REDEBAN 2025'!$B$5)))))</f>
        <v>75096.394270399993</v>
      </c>
      <c r="AB88" s="100">
        <f>IF(V88="TIPO I",'BASE LIQUIDACION REDEBAN 2025'!$B$10,IF(V88="TIPO II",'BASE LIQUIDACION REDEBAN 2025'!$B$11,IF(V88="TIPO III",'BASE LIQUIDACION REDEBAN 2025'!$B$12,'BASE LIQUIDACION REDEBAN 2025'!$B$13)))</f>
        <v>75096.394270399993</v>
      </c>
      <c r="AC88" s="101">
        <f t="shared" si="1"/>
        <v>75096.394270399993</v>
      </c>
    </row>
    <row r="89" spans="1:29" s="79" customFormat="1" ht="13.15">
      <c r="A89" s="94" t="s">
        <v>100</v>
      </c>
      <c r="B89" s="8" t="str">
        <f>VLOOKUP(A89,'CENTRO DE COSTOS'!A:D,4,FALSE)</f>
        <v>KEVIN ALEXIS CORZO BUSTOS</v>
      </c>
      <c r="C89" s="8" t="str">
        <f>VLOOKUP(A89,'CENTRO DE COSTOS'!A:D,2,FALSE)</f>
        <v>0004-0007</v>
      </c>
      <c r="D89" s="94">
        <v>50001</v>
      </c>
      <c r="E89" s="95" t="s">
        <v>720</v>
      </c>
      <c r="F89" s="97">
        <v>55873</v>
      </c>
      <c r="G89" s="98" t="s">
        <v>155</v>
      </c>
      <c r="H89" s="121" t="s">
        <v>370</v>
      </c>
      <c r="I89" s="97" t="s">
        <v>295</v>
      </c>
      <c r="J89" s="126" t="s">
        <v>100</v>
      </c>
      <c r="K89" s="97" t="s">
        <v>721</v>
      </c>
      <c r="L89" s="97" t="s">
        <v>159</v>
      </c>
      <c r="M89" s="8" t="s">
        <v>722</v>
      </c>
      <c r="N89" s="176">
        <v>45870</v>
      </c>
      <c r="O89" s="96">
        <v>45873</v>
      </c>
      <c r="P89" s="131" t="s">
        <v>161</v>
      </c>
      <c r="Q89" s="130" t="s">
        <v>161</v>
      </c>
      <c r="R89" s="94" t="s">
        <v>162</v>
      </c>
      <c r="S89" s="122" t="s">
        <v>723</v>
      </c>
      <c r="T89" s="97" t="s">
        <v>164</v>
      </c>
      <c r="U89" s="94" t="s">
        <v>724</v>
      </c>
      <c r="V89" s="126" t="s">
        <v>25</v>
      </c>
      <c r="W89" s="96" t="s">
        <v>166</v>
      </c>
      <c r="X89" s="98" t="s">
        <v>301</v>
      </c>
      <c r="Y89" s="94">
        <v>1</v>
      </c>
      <c r="Z89" s="94">
        <v>0</v>
      </c>
      <c r="AA89" s="100">
        <f>IF(V89="TIPO I",'BASE LIQUIDACION REDEBAN 2025'!$B$2,IF(V89="TIPO II",'BASE LIQUIDACION REDEBAN 2025'!$B$3,IF(V89="TIPO III",'BASE LIQUIDACION REDEBAN 2025'!$B$4,IF(V89="TIPO IV",'BASE LIQUIDACION REDEBAN 2025'!$B$5,IF(W89="AEREO",'BASE LIQUIDACION REDEBAN 2025'!$B$6,'BASE LIQUIDACION REDEBAN 2025'!$B$5)))))</f>
        <v>75096.394270399993</v>
      </c>
      <c r="AB89" s="100">
        <f>IF(V89="TIPO I",'BASE LIQUIDACION REDEBAN 2025'!$B$10,IF(V89="TIPO II",'BASE LIQUIDACION REDEBAN 2025'!$B$11,IF(V89="TIPO III",'BASE LIQUIDACION REDEBAN 2025'!$B$12,'BASE LIQUIDACION REDEBAN 2025'!$B$13)))</f>
        <v>75096.394270399993</v>
      </c>
      <c r="AC89" s="101">
        <f t="shared" si="1"/>
        <v>75096.394270399993</v>
      </c>
    </row>
    <row r="90" spans="1:29" s="79" customFormat="1" ht="13.15">
      <c r="A90" s="94" t="s">
        <v>90</v>
      </c>
      <c r="B90" s="8" t="str">
        <f>VLOOKUP(A90,'CENTRO DE COSTOS'!A:D,4,FALSE)</f>
        <v>JUAN SEBASTIÁN RÍOS CASTRILLÓN</v>
      </c>
      <c r="C90" s="8" t="str">
        <f>VLOOKUP(A90,'CENTRO DE COSTOS'!A:D,2,FALSE)</f>
        <v>0004-0005</v>
      </c>
      <c r="D90" s="94">
        <v>5001</v>
      </c>
      <c r="E90" s="95" t="s">
        <v>725</v>
      </c>
      <c r="F90" s="97">
        <v>73410</v>
      </c>
      <c r="G90" s="98" t="s">
        <v>155</v>
      </c>
      <c r="H90" s="121" t="s">
        <v>370</v>
      </c>
      <c r="I90" s="97" t="s">
        <v>197</v>
      </c>
      <c r="J90" s="126" t="s">
        <v>90</v>
      </c>
      <c r="K90" s="97" t="s">
        <v>726</v>
      </c>
      <c r="L90" s="97" t="s">
        <v>159</v>
      </c>
      <c r="M90" s="8" t="s">
        <v>727</v>
      </c>
      <c r="N90" s="176">
        <v>45870</v>
      </c>
      <c r="O90" s="96">
        <v>45873</v>
      </c>
      <c r="P90" s="131" t="s">
        <v>161</v>
      </c>
      <c r="Q90" s="130" t="s">
        <v>161</v>
      </c>
      <c r="R90" s="94" t="s">
        <v>162</v>
      </c>
      <c r="S90" s="122" t="s">
        <v>728</v>
      </c>
      <c r="T90" s="97" t="s">
        <v>164</v>
      </c>
      <c r="U90" s="94" t="s">
        <v>729</v>
      </c>
      <c r="V90" s="126" t="s">
        <v>25</v>
      </c>
      <c r="W90" s="96" t="s">
        <v>166</v>
      </c>
      <c r="X90" s="98" t="s">
        <v>689</v>
      </c>
      <c r="Y90" s="94">
        <v>1</v>
      </c>
      <c r="Z90" s="94">
        <v>0</v>
      </c>
      <c r="AA90" s="100">
        <f>IF(V90="TIPO I",'BASE LIQUIDACION REDEBAN 2025'!$B$2,IF(V90="TIPO II",'BASE LIQUIDACION REDEBAN 2025'!$B$3,IF(V90="TIPO III",'BASE LIQUIDACION REDEBAN 2025'!$B$4,IF(V90="TIPO IV",'BASE LIQUIDACION REDEBAN 2025'!$B$5,IF(W90="AEREO",'BASE LIQUIDACION REDEBAN 2025'!$B$6,'BASE LIQUIDACION REDEBAN 2025'!$B$5)))))</f>
        <v>75096.394270399993</v>
      </c>
      <c r="AB90" s="100">
        <f>IF(V90="TIPO I",'BASE LIQUIDACION REDEBAN 2025'!$B$10,IF(V90="TIPO II",'BASE LIQUIDACION REDEBAN 2025'!$B$11,IF(V90="TIPO III",'BASE LIQUIDACION REDEBAN 2025'!$B$12,'BASE LIQUIDACION REDEBAN 2025'!$B$13)))</f>
        <v>75096.394270399993</v>
      </c>
      <c r="AC90" s="101">
        <f t="shared" si="1"/>
        <v>75096.394270399993</v>
      </c>
    </row>
    <row r="91" spans="1:29" s="79" customFormat="1" ht="13.15">
      <c r="A91" s="94" t="s">
        <v>76</v>
      </c>
      <c r="B91" s="8" t="str">
        <f>VLOOKUP(A91,'CENTRO DE COSTOS'!A:D,4,FALSE)</f>
        <v>DIEGO FERNANDO HENAO CARDONA</v>
      </c>
      <c r="C91" s="8" t="str">
        <f>VLOOKUP(A91,'CENTRO DE COSTOS'!A:D,2,FALSE)</f>
        <v>0004-0003</v>
      </c>
      <c r="D91" s="94">
        <v>76001</v>
      </c>
      <c r="E91" s="95" t="s">
        <v>730</v>
      </c>
      <c r="F91" s="97">
        <v>80824</v>
      </c>
      <c r="G91" s="98" t="s">
        <v>155</v>
      </c>
      <c r="H91" s="121" t="s">
        <v>196</v>
      </c>
      <c r="I91" s="97" t="s">
        <v>227</v>
      </c>
      <c r="J91" s="126" t="s">
        <v>76</v>
      </c>
      <c r="K91" s="97" t="s">
        <v>731</v>
      </c>
      <c r="L91" s="97" t="s">
        <v>159</v>
      </c>
      <c r="M91" s="8" t="s">
        <v>732</v>
      </c>
      <c r="N91" s="176">
        <v>45874</v>
      </c>
      <c r="O91" s="96">
        <v>45874</v>
      </c>
      <c r="P91" s="131" t="s">
        <v>220</v>
      </c>
      <c r="Q91" s="130" t="s">
        <v>733</v>
      </c>
      <c r="R91" s="94" t="s">
        <v>162</v>
      </c>
      <c r="S91" s="122" t="s">
        <v>734</v>
      </c>
      <c r="T91" s="97" t="s">
        <v>164</v>
      </c>
      <c r="U91" s="94" t="s">
        <v>735</v>
      </c>
      <c r="V91" s="126" t="s">
        <v>25</v>
      </c>
      <c r="W91" s="96" t="s">
        <v>166</v>
      </c>
      <c r="X91" s="98" t="s">
        <v>233</v>
      </c>
      <c r="Y91" s="94">
        <v>1</v>
      </c>
      <c r="Z91" s="94">
        <v>0</v>
      </c>
      <c r="AA91" s="100">
        <f>IF(V91="TIPO I",'BASE LIQUIDACION REDEBAN 2025'!$B$2,IF(V91="TIPO II",'BASE LIQUIDACION REDEBAN 2025'!$B$3,IF(V91="TIPO III",'BASE LIQUIDACION REDEBAN 2025'!$B$4,IF(V91="TIPO IV",'BASE LIQUIDACION REDEBAN 2025'!$B$5,IF(W91="AEREO",'BASE LIQUIDACION REDEBAN 2025'!$B$6,'BASE LIQUIDACION REDEBAN 2025'!$B$5)))))</f>
        <v>75096.394270399993</v>
      </c>
      <c r="AB91" s="100">
        <f>IF(V91="TIPO I",'BASE LIQUIDACION REDEBAN 2025'!$B$10,IF(V91="TIPO II",'BASE LIQUIDACION REDEBAN 2025'!$B$11,IF(V91="TIPO III",'BASE LIQUIDACION REDEBAN 2025'!$B$12,'BASE LIQUIDACION REDEBAN 2025'!$B$13)))</f>
        <v>75096.394270399993</v>
      </c>
      <c r="AC91" s="101">
        <f t="shared" si="1"/>
        <v>75096.394270399993</v>
      </c>
    </row>
    <row r="92" spans="1:29" s="79" customFormat="1" ht="13.15">
      <c r="A92" s="94" t="s">
        <v>90</v>
      </c>
      <c r="B92" s="8" t="str">
        <f>VLOOKUP(A92,'CENTRO DE COSTOS'!A:D,4,FALSE)</f>
        <v>JUAN SEBASTIÁN RÍOS CASTRILLÓN</v>
      </c>
      <c r="C92" s="8" t="str">
        <f>VLOOKUP(A92,'CENTRO DE COSTOS'!A:D,2,FALSE)</f>
        <v>0004-0005</v>
      </c>
      <c r="D92" s="94">
        <v>5001</v>
      </c>
      <c r="E92" s="95" t="s">
        <v>736</v>
      </c>
      <c r="F92" s="97">
        <v>80856</v>
      </c>
      <c r="G92" s="98" t="s">
        <v>155</v>
      </c>
      <c r="H92" s="121" t="s">
        <v>196</v>
      </c>
      <c r="I92" s="97" t="s">
        <v>197</v>
      </c>
      <c r="J92" s="126" t="s">
        <v>90</v>
      </c>
      <c r="K92" s="97" t="s">
        <v>737</v>
      </c>
      <c r="L92" s="97" t="s">
        <v>159</v>
      </c>
      <c r="M92" s="8" t="s">
        <v>738</v>
      </c>
      <c r="N92" s="176">
        <v>45875</v>
      </c>
      <c r="O92" s="96">
        <v>45880</v>
      </c>
      <c r="P92" s="131" t="s">
        <v>200</v>
      </c>
      <c r="Q92" s="130" t="s">
        <v>739</v>
      </c>
      <c r="R92" s="94" t="s">
        <v>162</v>
      </c>
      <c r="S92" s="122" t="s">
        <v>740</v>
      </c>
      <c r="T92" s="97" t="s">
        <v>164</v>
      </c>
      <c r="U92" s="94" t="s">
        <v>741</v>
      </c>
      <c r="V92" s="126" t="s">
        <v>25</v>
      </c>
      <c r="W92" s="96" t="s">
        <v>166</v>
      </c>
      <c r="X92" s="98" t="s">
        <v>209</v>
      </c>
      <c r="Y92" s="94">
        <v>1</v>
      </c>
      <c r="Z92" s="94">
        <v>0</v>
      </c>
      <c r="AA92" s="100">
        <f>IF(V92="TIPO I",'BASE LIQUIDACION REDEBAN 2025'!$B$2,IF(V92="TIPO II",'BASE LIQUIDACION REDEBAN 2025'!$B$3,IF(V92="TIPO III",'BASE LIQUIDACION REDEBAN 2025'!$B$4,IF(V92="TIPO IV",'BASE LIQUIDACION REDEBAN 2025'!$B$5,IF(W92="AEREO",'BASE LIQUIDACION REDEBAN 2025'!$B$6,'BASE LIQUIDACION REDEBAN 2025'!$B$5)))))</f>
        <v>75096.394270399993</v>
      </c>
      <c r="AB92" s="100">
        <f>IF(V92="TIPO I",'BASE LIQUIDACION REDEBAN 2025'!$B$10,IF(V92="TIPO II",'BASE LIQUIDACION REDEBAN 2025'!$B$11,IF(V92="TIPO III",'BASE LIQUIDACION REDEBAN 2025'!$B$12,'BASE LIQUIDACION REDEBAN 2025'!$B$13)))</f>
        <v>75096.394270399993</v>
      </c>
      <c r="AC92" s="101">
        <f t="shared" si="1"/>
        <v>75096.394270399993</v>
      </c>
    </row>
    <row r="93" spans="1:29" s="79" customFormat="1" ht="13.15">
      <c r="A93" s="94" t="s">
        <v>90</v>
      </c>
      <c r="B93" s="8" t="str">
        <f>VLOOKUP(A93,'CENTRO DE COSTOS'!A:D,4,FALSE)</f>
        <v>JUAN SEBASTIÁN RÍOS CASTRILLÓN</v>
      </c>
      <c r="C93" s="8" t="str">
        <f>VLOOKUP(A93,'CENTRO DE COSTOS'!A:D,2,FALSE)</f>
        <v>0004-0005</v>
      </c>
      <c r="D93" s="94">
        <v>5001</v>
      </c>
      <c r="E93" s="95" t="s">
        <v>742</v>
      </c>
      <c r="F93" s="97">
        <v>80857</v>
      </c>
      <c r="G93" s="98" t="s">
        <v>155</v>
      </c>
      <c r="H93" s="121" t="s">
        <v>196</v>
      </c>
      <c r="I93" s="97" t="s">
        <v>197</v>
      </c>
      <c r="J93" s="126" t="s">
        <v>90</v>
      </c>
      <c r="K93" s="97" t="s">
        <v>743</v>
      </c>
      <c r="L93" s="97" t="s">
        <v>159</v>
      </c>
      <c r="M93" s="8" t="s">
        <v>744</v>
      </c>
      <c r="N93" s="176">
        <v>45875</v>
      </c>
      <c r="O93" s="96">
        <v>45880</v>
      </c>
      <c r="P93" s="131" t="s">
        <v>200</v>
      </c>
      <c r="Q93" s="130" t="s">
        <v>739</v>
      </c>
      <c r="R93" s="94" t="s">
        <v>162</v>
      </c>
      <c r="S93" s="122" t="s">
        <v>740</v>
      </c>
      <c r="T93" s="97" t="s">
        <v>164</v>
      </c>
      <c r="U93" s="94" t="s">
        <v>745</v>
      </c>
      <c r="V93" s="126" t="s">
        <v>25</v>
      </c>
      <c r="W93" s="96" t="s">
        <v>166</v>
      </c>
      <c r="X93" s="98" t="s">
        <v>368</v>
      </c>
      <c r="Y93" s="94">
        <v>1</v>
      </c>
      <c r="Z93" s="94">
        <v>0</v>
      </c>
      <c r="AA93" s="100">
        <f>IF(V93="TIPO I",'BASE LIQUIDACION REDEBAN 2025'!$B$2,IF(V93="TIPO II",'BASE LIQUIDACION REDEBAN 2025'!$B$3,IF(V93="TIPO III",'BASE LIQUIDACION REDEBAN 2025'!$B$4,IF(V93="TIPO IV",'BASE LIQUIDACION REDEBAN 2025'!$B$5,IF(W93="AEREO",'BASE LIQUIDACION REDEBAN 2025'!$B$6,'BASE LIQUIDACION REDEBAN 2025'!$B$5)))))</f>
        <v>75096.394270399993</v>
      </c>
      <c r="AB93" s="100">
        <f>IF(V93="TIPO I",'BASE LIQUIDACION REDEBAN 2025'!$B$10,IF(V93="TIPO II",'BASE LIQUIDACION REDEBAN 2025'!$B$11,IF(V93="TIPO III",'BASE LIQUIDACION REDEBAN 2025'!$B$12,'BASE LIQUIDACION REDEBAN 2025'!$B$13)))</f>
        <v>75096.394270399993</v>
      </c>
      <c r="AC93" s="101">
        <f t="shared" si="1"/>
        <v>75096.394270399993</v>
      </c>
    </row>
    <row r="94" spans="1:29" s="79" customFormat="1" ht="13.15">
      <c r="A94" s="94" t="s">
        <v>90</v>
      </c>
      <c r="B94" s="8" t="str">
        <f>VLOOKUP(A94,'CENTRO DE COSTOS'!A:D,4,FALSE)</f>
        <v>JUAN SEBASTIÁN RÍOS CASTRILLÓN</v>
      </c>
      <c r="C94" s="8" t="str">
        <f>VLOOKUP(A94,'CENTRO DE COSTOS'!A:D,2,FALSE)</f>
        <v>0004-0005</v>
      </c>
      <c r="D94" s="94">
        <v>5001</v>
      </c>
      <c r="E94" s="95" t="s">
        <v>746</v>
      </c>
      <c r="F94" s="97">
        <v>80858</v>
      </c>
      <c r="G94" s="98" t="s">
        <v>155</v>
      </c>
      <c r="H94" s="121" t="s">
        <v>196</v>
      </c>
      <c r="I94" s="97" t="s">
        <v>197</v>
      </c>
      <c r="J94" s="126" t="s">
        <v>90</v>
      </c>
      <c r="K94" s="97" t="s">
        <v>747</v>
      </c>
      <c r="L94" s="97" t="s">
        <v>159</v>
      </c>
      <c r="M94" s="8" t="s">
        <v>748</v>
      </c>
      <c r="N94" s="176">
        <v>45875</v>
      </c>
      <c r="O94" s="96">
        <v>45880</v>
      </c>
      <c r="P94" s="131" t="s">
        <v>200</v>
      </c>
      <c r="Q94" s="130" t="s">
        <v>739</v>
      </c>
      <c r="R94" s="94" t="s">
        <v>162</v>
      </c>
      <c r="S94" s="122" t="s">
        <v>740</v>
      </c>
      <c r="T94" s="97" t="s">
        <v>164</v>
      </c>
      <c r="U94" s="94" t="s">
        <v>749</v>
      </c>
      <c r="V94" s="126" t="s">
        <v>25</v>
      </c>
      <c r="W94" s="96" t="s">
        <v>166</v>
      </c>
      <c r="X94" s="98" t="s">
        <v>368</v>
      </c>
      <c r="Y94" s="94">
        <v>1</v>
      </c>
      <c r="Z94" s="94">
        <v>0</v>
      </c>
      <c r="AA94" s="100">
        <f>IF(V94="TIPO I",'BASE LIQUIDACION REDEBAN 2025'!$B$2,IF(V94="TIPO II",'BASE LIQUIDACION REDEBAN 2025'!$B$3,IF(V94="TIPO III",'BASE LIQUIDACION REDEBAN 2025'!$B$4,IF(V94="TIPO IV",'BASE LIQUIDACION REDEBAN 2025'!$B$5,IF(W94="AEREO",'BASE LIQUIDACION REDEBAN 2025'!$B$6,'BASE LIQUIDACION REDEBAN 2025'!$B$5)))))</f>
        <v>75096.394270399993</v>
      </c>
      <c r="AB94" s="100">
        <f>IF(V94="TIPO I",'BASE LIQUIDACION REDEBAN 2025'!$B$10,IF(V94="TIPO II",'BASE LIQUIDACION REDEBAN 2025'!$B$11,IF(V94="TIPO III",'BASE LIQUIDACION REDEBAN 2025'!$B$12,'BASE LIQUIDACION REDEBAN 2025'!$B$13)))</f>
        <v>75096.394270399993</v>
      </c>
      <c r="AC94" s="101">
        <f t="shared" si="1"/>
        <v>75096.394270399993</v>
      </c>
    </row>
    <row r="95" spans="1:29" s="79" customFormat="1" ht="13.15">
      <c r="A95" s="94" t="s">
        <v>90</v>
      </c>
      <c r="B95" s="8" t="str">
        <f>VLOOKUP(A95,'CENTRO DE COSTOS'!A:D,4,FALSE)</f>
        <v>JUAN SEBASTIÁN RÍOS CASTRILLÓN</v>
      </c>
      <c r="C95" s="8" t="str">
        <f>VLOOKUP(A95,'CENTRO DE COSTOS'!A:D,2,FALSE)</f>
        <v>0004-0005</v>
      </c>
      <c r="D95" s="94">
        <v>5001</v>
      </c>
      <c r="E95" s="95" t="s">
        <v>750</v>
      </c>
      <c r="F95" s="97">
        <v>80859</v>
      </c>
      <c r="G95" s="98" t="s">
        <v>155</v>
      </c>
      <c r="H95" s="121" t="s">
        <v>196</v>
      </c>
      <c r="I95" s="97" t="s">
        <v>197</v>
      </c>
      <c r="J95" s="126" t="s">
        <v>90</v>
      </c>
      <c r="K95" s="97" t="s">
        <v>751</v>
      </c>
      <c r="L95" s="97" t="s">
        <v>159</v>
      </c>
      <c r="M95" s="8" t="s">
        <v>752</v>
      </c>
      <c r="N95" s="176">
        <v>45875</v>
      </c>
      <c r="O95" s="96">
        <v>45880</v>
      </c>
      <c r="P95" s="131" t="s">
        <v>200</v>
      </c>
      <c r="Q95" s="130" t="s">
        <v>739</v>
      </c>
      <c r="R95" s="94" t="s">
        <v>162</v>
      </c>
      <c r="S95" s="122" t="s">
        <v>740</v>
      </c>
      <c r="T95" s="97" t="s">
        <v>164</v>
      </c>
      <c r="U95" s="94" t="s">
        <v>753</v>
      </c>
      <c r="V95" s="126" t="s">
        <v>25</v>
      </c>
      <c r="W95" s="96" t="s">
        <v>166</v>
      </c>
      <c r="X95" s="98" t="s">
        <v>209</v>
      </c>
      <c r="Y95" s="94">
        <v>1</v>
      </c>
      <c r="Z95" s="94">
        <v>0</v>
      </c>
      <c r="AA95" s="100">
        <f>IF(V95="TIPO I",'BASE LIQUIDACION REDEBAN 2025'!$B$2,IF(V95="TIPO II",'BASE LIQUIDACION REDEBAN 2025'!$B$3,IF(V95="TIPO III",'BASE LIQUIDACION REDEBAN 2025'!$B$4,IF(V95="TIPO IV",'BASE LIQUIDACION REDEBAN 2025'!$B$5,IF(W95="AEREO",'BASE LIQUIDACION REDEBAN 2025'!$B$6,'BASE LIQUIDACION REDEBAN 2025'!$B$5)))))</f>
        <v>75096.394270399993</v>
      </c>
      <c r="AB95" s="100">
        <f>IF(V95="TIPO I",'BASE LIQUIDACION REDEBAN 2025'!$B$10,IF(V95="TIPO II",'BASE LIQUIDACION REDEBAN 2025'!$B$11,IF(V95="TIPO III",'BASE LIQUIDACION REDEBAN 2025'!$B$12,'BASE LIQUIDACION REDEBAN 2025'!$B$13)))</f>
        <v>75096.394270399993</v>
      </c>
      <c r="AC95" s="101">
        <f t="shared" si="1"/>
        <v>75096.394270399993</v>
      </c>
    </row>
    <row r="96" spans="1:29" s="79" customFormat="1" ht="13.15">
      <c r="A96" s="94" t="s">
        <v>90</v>
      </c>
      <c r="B96" s="8" t="str">
        <f>VLOOKUP(A96,'CENTRO DE COSTOS'!A:D,4,FALSE)</f>
        <v>JUAN SEBASTIÁN RÍOS CASTRILLÓN</v>
      </c>
      <c r="C96" s="8" t="str">
        <f>VLOOKUP(A96,'CENTRO DE COSTOS'!A:D,2,FALSE)</f>
        <v>0004-0005</v>
      </c>
      <c r="D96" s="94">
        <v>5088</v>
      </c>
      <c r="E96" s="95" t="s">
        <v>754</v>
      </c>
      <c r="F96" s="97">
        <v>80853</v>
      </c>
      <c r="G96" s="98" t="s">
        <v>155</v>
      </c>
      <c r="H96" s="121" t="s">
        <v>196</v>
      </c>
      <c r="I96" s="97" t="s">
        <v>197</v>
      </c>
      <c r="J96" s="126" t="s">
        <v>211</v>
      </c>
      <c r="K96" s="97" t="s">
        <v>755</v>
      </c>
      <c r="L96" s="97" t="s">
        <v>159</v>
      </c>
      <c r="M96" s="8" t="s">
        <v>756</v>
      </c>
      <c r="N96" s="176">
        <v>45875</v>
      </c>
      <c r="O96" s="96">
        <v>45877</v>
      </c>
      <c r="P96" s="131" t="s">
        <v>200</v>
      </c>
      <c r="Q96" s="130" t="s">
        <v>739</v>
      </c>
      <c r="R96" s="94" t="s">
        <v>162</v>
      </c>
      <c r="S96" s="122" t="s">
        <v>757</v>
      </c>
      <c r="T96" s="97" t="s">
        <v>164</v>
      </c>
      <c r="U96" s="94" t="s">
        <v>758</v>
      </c>
      <c r="V96" s="126" t="s">
        <v>25</v>
      </c>
      <c r="W96" s="96" t="s">
        <v>166</v>
      </c>
      <c r="X96" s="98" t="s">
        <v>488</v>
      </c>
      <c r="Y96" s="94">
        <v>1</v>
      </c>
      <c r="Z96" s="94">
        <v>0</v>
      </c>
      <c r="AA96" s="100">
        <f>IF(V96="TIPO I",'BASE LIQUIDACION REDEBAN 2025'!$B$2,IF(V96="TIPO II",'BASE LIQUIDACION REDEBAN 2025'!$B$3,IF(V96="TIPO III",'BASE LIQUIDACION REDEBAN 2025'!$B$4,IF(V96="TIPO IV",'BASE LIQUIDACION REDEBAN 2025'!$B$5,IF(W96="AEREO",'BASE LIQUIDACION REDEBAN 2025'!$B$6,'BASE LIQUIDACION REDEBAN 2025'!$B$5)))))</f>
        <v>75096.394270399993</v>
      </c>
      <c r="AB96" s="100">
        <f>IF(V96="TIPO I",'BASE LIQUIDACION REDEBAN 2025'!$B$10,IF(V96="TIPO II",'BASE LIQUIDACION REDEBAN 2025'!$B$11,IF(V96="TIPO III",'BASE LIQUIDACION REDEBAN 2025'!$B$12,'BASE LIQUIDACION REDEBAN 2025'!$B$13)))</f>
        <v>75096.394270399993</v>
      </c>
      <c r="AC96" s="101">
        <f t="shared" si="1"/>
        <v>75096.394270399993</v>
      </c>
    </row>
    <row r="97" spans="1:29" s="79" customFormat="1" ht="13.15">
      <c r="A97" s="94" t="s">
        <v>90</v>
      </c>
      <c r="B97" s="8" t="str">
        <f>VLOOKUP(A97,'CENTRO DE COSTOS'!A:D,4,FALSE)</f>
        <v>JUAN SEBASTIÁN RÍOS CASTRILLÓN</v>
      </c>
      <c r="C97" s="8" t="str">
        <f>VLOOKUP(A97,'CENTRO DE COSTOS'!A:D,2,FALSE)</f>
        <v>0004-0005</v>
      </c>
      <c r="D97" s="94">
        <v>5088</v>
      </c>
      <c r="E97" s="95" t="s">
        <v>759</v>
      </c>
      <c r="F97" s="97">
        <v>80854</v>
      </c>
      <c r="G97" s="98" t="s">
        <v>155</v>
      </c>
      <c r="H97" s="121" t="s">
        <v>196</v>
      </c>
      <c r="I97" s="97" t="s">
        <v>197</v>
      </c>
      <c r="J97" s="126" t="s">
        <v>211</v>
      </c>
      <c r="K97" s="97" t="s">
        <v>760</v>
      </c>
      <c r="L97" s="97" t="s">
        <v>159</v>
      </c>
      <c r="M97" s="8" t="s">
        <v>761</v>
      </c>
      <c r="N97" s="176">
        <v>45875</v>
      </c>
      <c r="O97" s="96">
        <v>45877</v>
      </c>
      <c r="P97" s="131" t="s">
        <v>200</v>
      </c>
      <c r="Q97" s="130" t="s">
        <v>739</v>
      </c>
      <c r="R97" s="94" t="s">
        <v>162</v>
      </c>
      <c r="S97" s="122" t="s">
        <v>757</v>
      </c>
      <c r="T97" s="97" t="s">
        <v>164</v>
      </c>
      <c r="U97" s="94" t="s">
        <v>762</v>
      </c>
      <c r="V97" s="126" t="s">
        <v>25</v>
      </c>
      <c r="W97" s="96" t="s">
        <v>166</v>
      </c>
      <c r="X97" s="98" t="s">
        <v>488</v>
      </c>
      <c r="Y97" s="94">
        <v>1</v>
      </c>
      <c r="Z97" s="94">
        <v>0</v>
      </c>
      <c r="AA97" s="100">
        <f>IF(V97="TIPO I",'BASE LIQUIDACION REDEBAN 2025'!$B$2,IF(V97="TIPO II",'BASE LIQUIDACION REDEBAN 2025'!$B$3,IF(V97="TIPO III",'BASE LIQUIDACION REDEBAN 2025'!$B$4,IF(V97="TIPO IV",'BASE LIQUIDACION REDEBAN 2025'!$B$5,IF(W97="AEREO",'BASE LIQUIDACION REDEBAN 2025'!$B$6,'BASE LIQUIDACION REDEBAN 2025'!$B$5)))))</f>
        <v>75096.394270399993</v>
      </c>
      <c r="AB97" s="100">
        <f>IF(V97="TIPO I",'BASE LIQUIDACION REDEBAN 2025'!$B$10,IF(V97="TIPO II",'BASE LIQUIDACION REDEBAN 2025'!$B$11,IF(V97="TIPO III",'BASE LIQUIDACION REDEBAN 2025'!$B$12,'BASE LIQUIDACION REDEBAN 2025'!$B$13)))</f>
        <v>75096.394270399993</v>
      </c>
      <c r="AC97" s="101">
        <f t="shared" si="1"/>
        <v>75096.394270399993</v>
      </c>
    </row>
    <row r="98" spans="1:29" s="79" customFormat="1" ht="13.15">
      <c r="A98" s="94" t="s">
        <v>90</v>
      </c>
      <c r="B98" s="8" t="str">
        <f>VLOOKUP(A98,'CENTRO DE COSTOS'!A:D,4,FALSE)</f>
        <v>JUAN SEBASTIÁN RÍOS CASTRILLÓN</v>
      </c>
      <c r="C98" s="8" t="str">
        <f>VLOOKUP(A98,'CENTRO DE COSTOS'!A:D,2,FALSE)</f>
        <v>0004-0005</v>
      </c>
      <c r="D98" s="94">
        <v>5113</v>
      </c>
      <c r="E98" s="95" t="s">
        <v>763</v>
      </c>
      <c r="F98" s="97">
        <v>80848</v>
      </c>
      <c r="G98" s="98" t="s">
        <v>155</v>
      </c>
      <c r="H98" s="121" t="s">
        <v>196</v>
      </c>
      <c r="I98" s="97" t="s">
        <v>197</v>
      </c>
      <c r="J98" s="126" t="s">
        <v>764</v>
      </c>
      <c r="K98" s="97" t="s">
        <v>765</v>
      </c>
      <c r="L98" s="97" t="s">
        <v>159</v>
      </c>
      <c r="M98" s="8" t="s">
        <v>766</v>
      </c>
      <c r="N98" s="176">
        <v>45875</v>
      </c>
      <c r="O98" s="96">
        <v>45877</v>
      </c>
      <c r="P98" s="131" t="s">
        <v>200</v>
      </c>
      <c r="Q98" s="130" t="s">
        <v>739</v>
      </c>
      <c r="R98" s="94" t="s">
        <v>162</v>
      </c>
      <c r="S98" s="122" t="s">
        <v>757</v>
      </c>
      <c r="T98" s="97" t="s">
        <v>164</v>
      </c>
      <c r="U98" s="94" t="s">
        <v>767</v>
      </c>
      <c r="V98" s="126" t="s">
        <v>32</v>
      </c>
      <c r="W98" s="96" t="s">
        <v>166</v>
      </c>
      <c r="X98" s="98" t="s">
        <v>368</v>
      </c>
      <c r="Y98" s="94">
        <v>1</v>
      </c>
      <c r="Z98" s="94">
        <v>0</v>
      </c>
      <c r="AA98" s="100">
        <f>IF(V98="TIPO I",'BASE LIQUIDACION REDEBAN 2025'!$B$2,IF(V98="TIPO II",'BASE LIQUIDACION REDEBAN 2025'!$B$3,IF(V98="TIPO III",'BASE LIQUIDACION REDEBAN 2025'!$B$4,IF(V98="TIPO IV",'BASE LIQUIDACION REDEBAN 2025'!$B$5,IF(W98="AEREO",'BASE LIQUIDACION REDEBAN 2025'!$B$6,'BASE LIQUIDACION REDEBAN 2025'!$B$5)))))</f>
        <v>504832.64687880001</v>
      </c>
      <c r="AB98" s="100">
        <f>IF(V98="TIPO I",'BASE LIQUIDACION REDEBAN 2025'!$B$10,IF(V98="TIPO II",'BASE LIQUIDACION REDEBAN 2025'!$B$11,IF(V98="TIPO III",'BASE LIQUIDACION REDEBAN 2025'!$B$12,'BASE LIQUIDACION REDEBAN 2025'!$B$13)))</f>
        <v>196536.5258152</v>
      </c>
      <c r="AC98" s="101">
        <f t="shared" si="1"/>
        <v>504832.64687880001</v>
      </c>
    </row>
    <row r="99" spans="1:29" s="79" customFormat="1" ht="13.15">
      <c r="A99" s="94" t="s">
        <v>90</v>
      </c>
      <c r="B99" s="8" t="str">
        <f>VLOOKUP(A99,'CENTRO DE COSTOS'!A:D,4,FALSE)</f>
        <v>JUAN SEBASTIÁN RÍOS CASTRILLÓN</v>
      </c>
      <c r="C99" s="8" t="str">
        <f>VLOOKUP(A99,'CENTRO DE COSTOS'!A:D,2,FALSE)</f>
        <v>0004-0005</v>
      </c>
      <c r="D99" s="94">
        <v>5120</v>
      </c>
      <c r="E99" s="95" t="s">
        <v>768</v>
      </c>
      <c r="F99" s="97">
        <v>80849</v>
      </c>
      <c r="G99" s="98" t="s">
        <v>155</v>
      </c>
      <c r="H99" s="121" t="s">
        <v>196</v>
      </c>
      <c r="I99" s="97" t="s">
        <v>197</v>
      </c>
      <c r="J99" s="126" t="s">
        <v>769</v>
      </c>
      <c r="K99" s="97" t="s">
        <v>770</v>
      </c>
      <c r="L99" s="97" t="s">
        <v>159</v>
      </c>
      <c r="M99" s="8" t="s">
        <v>771</v>
      </c>
      <c r="N99" s="176">
        <v>45875</v>
      </c>
      <c r="O99" s="96">
        <v>45881</v>
      </c>
      <c r="P99" s="131" t="s">
        <v>200</v>
      </c>
      <c r="Q99" s="130" t="s">
        <v>739</v>
      </c>
      <c r="R99" s="94" t="s">
        <v>162</v>
      </c>
      <c r="S99" s="122" t="s">
        <v>772</v>
      </c>
      <c r="T99" s="97" t="s">
        <v>164</v>
      </c>
      <c r="U99" s="94" t="s">
        <v>773</v>
      </c>
      <c r="V99" s="126" t="s">
        <v>32</v>
      </c>
      <c r="W99" s="96" t="s">
        <v>166</v>
      </c>
      <c r="X99" s="98" t="s">
        <v>488</v>
      </c>
      <c r="Y99" s="94">
        <v>1</v>
      </c>
      <c r="Z99" s="94">
        <v>0</v>
      </c>
      <c r="AA99" s="100">
        <f>IF(V99="TIPO I",'BASE LIQUIDACION REDEBAN 2025'!$B$2,IF(V99="TIPO II",'BASE LIQUIDACION REDEBAN 2025'!$B$3,IF(V99="TIPO III",'BASE LIQUIDACION REDEBAN 2025'!$B$4,IF(V99="TIPO IV",'BASE LIQUIDACION REDEBAN 2025'!$B$5,IF(W99="AEREO",'BASE LIQUIDACION REDEBAN 2025'!$B$6,'BASE LIQUIDACION REDEBAN 2025'!$B$5)))))</f>
        <v>504832.64687880001</v>
      </c>
      <c r="AB99" s="100">
        <f>IF(V99="TIPO I",'BASE LIQUIDACION REDEBAN 2025'!$B$10,IF(V99="TIPO II",'BASE LIQUIDACION REDEBAN 2025'!$B$11,IF(V99="TIPO III",'BASE LIQUIDACION REDEBAN 2025'!$B$12,'BASE LIQUIDACION REDEBAN 2025'!$B$13)))</f>
        <v>196536.5258152</v>
      </c>
      <c r="AC99" s="101">
        <f t="shared" si="1"/>
        <v>504832.64687880001</v>
      </c>
    </row>
    <row r="100" spans="1:29" s="79" customFormat="1" ht="13.15">
      <c r="A100" s="94" t="s">
        <v>91</v>
      </c>
      <c r="B100" s="8" t="str">
        <f>VLOOKUP(A100,'CENTRO DE COSTOS'!A:D,4,FALSE)</f>
        <v>JOSE MAURICIO HERNANDEZ ROJAS</v>
      </c>
      <c r="C100" s="8" t="str">
        <f>VLOOKUP(A100,'CENTRO DE COSTOS'!A:D,2,FALSE)</f>
        <v>0004-0001</v>
      </c>
      <c r="D100" s="94">
        <v>5154</v>
      </c>
      <c r="E100" s="95" t="s">
        <v>774</v>
      </c>
      <c r="F100" s="97">
        <v>80840</v>
      </c>
      <c r="G100" s="98" t="s">
        <v>155</v>
      </c>
      <c r="H100" s="121" t="s">
        <v>196</v>
      </c>
      <c r="I100" s="97" t="s">
        <v>197</v>
      </c>
      <c r="J100" s="126" t="s">
        <v>775</v>
      </c>
      <c r="K100" s="97" t="s">
        <v>776</v>
      </c>
      <c r="L100" s="97" t="s">
        <v>159</v>
      </c>
      <c r="M100" s="8" t="s">
        <v>777</v>
      </c>
      <c r="N100" s="176">
        <v>45875</v>
      </c>
      <c r="O100" s="96">
        <v>45877</v>
      </c>
      <c r="P100" s="131" t="s">
        <v>200</v>
      </c>
      <c r="Q100" s="130" t="s">
        <v>739</v>
      </c>
      <c r="R100" s="94" t="s">
        <v>162</v>
      </c>
      <c r="S100" s="122" t="s">
        <v>757</v>
      </c>
      <c r="T100" s="97" t="s">
        <v>164</v>
      </c>
      <c r="U100" s="94" t="s">
        <v>778</v>
      </c>
      <c r="V100" s="126" t="s">
        <v>28</v>
      </c>
      <c r="W100" s="96" t="s">
        <v>166</v>
      </c>
      <c r="X100" s="98" t="s">
        <v>696</v>
      </c>
      <c r="Y100" s="94">
        <v>1</v>
      </c>
      <c r="Z100" s="94">
        <v>0</v>
      </c>
      <c r="AA100" s="100">
        <f>IF(V100="TIPO I",'BASE LIQUIDACION REDEBAN 2025'!$B$2,IF(V100="TIPO II",'BASE LIQUIDACION REDEBAN 2025'!$B$3,IF(V100="TIPO III",'BASE LIQUIDACION REDEBAN 2025'!$B$4,IF(V100="TIPO IV",'BASE LIQUIDACION REDEBAN 2025'!$B$5,IF(W100="AEREO",'BASE LIQUIDACION REDEBAN 2025'!$B$6,'BASE LIQUIDACION REDEBAN 2025'!$B$5)))))</f>
        <v>163813.69572160003</v>
      </c>
      <c r="AB100" s="100">
        <f>IF(V100="TIPO I",'BASE LIQUIDACION REDEBAN 2025'!$B$10,IF(V100="TIPO II",'BASE LIQUIDACION REDEBAN 2025'!$B$11,IF(V100="TIPO III",'BASE LIQUIDACION REDEBAN 2025'!$B$12,'BASE LIQUIDACION REDEBAN 2025'!$B$13)))</f>
        <v>140395.6348884</v>
      </c>
      <c r="AC100" s="101">
        <f t="shared" si="1"/>
        <v>163813.69572160003</v>
      </c>
    </row>
    <row r="101" spans="1:29" s="79" customFormat="1" ht="13.15">
      <c r="A101" s="94" t="s">
        <v>90</v>
      </c>
      <c r="B101" s="8" t="str">
        <f>VLOOKUP(A101,'CENTRO DE COSTOS'!A:D,4,FALSE)</f>
        <v>JUAN SEBASTIÁN RÍOS CASTRILLÓN</v>
      </c>
      <c r="C101" s="8" t="str">
        <f>VLOOKUP(A101,'CENTRO DE COSTOS'!A:D,2,FALSE)</f>
        <v>0004-0005</v>
      </c>
      <c r="D101" s="94">
        <v>5440</v>
      </c>
      <c r="E101" s="95" t="s">
        <v>779</v>
      </c>
      <c r="F101" s="97">
        <v>80855</v>
      </c>
      <c r="G101" s="98" t="s">
        <v>155</v>
      </c>
      <c r="H101" s="121" t="s">
        <v>196</v>
      </c>
      <c r="I101" s="97" t="s">
        <v>197</v>
      </c>
      <c r="J101" s="126" t="s">
        <v>780</v>
      </c>
      <c r="K101" s="97" t="s">
        <v>781</v>
      </c>
      <c r="L101" s="97" t="s">
        <v>159</v>
      </c>
      <c r="M101" s="8" t="s">
        <v>782</v>
      </c>
      <c r="N101" s="176">
        <v>45875</v>
      </c>
      <c r="O101" s="96">
        <v>45877</v>
      </c>
      <c r="P101" s="131" t="s">
        <v>200</v>
      </c>
      <c r="Q101" s="130" t="s">
        <v>739</v>
      </c>
      <c r="R101" s="94" t="s">
        <v>162</v>
      </c>
      <c r="S101" s="122" t="s">
        <v>757</v>
      </c>
      <c r="T101" s="97" t="s">
        <v>164</v>
      </c>
      <c r="U101" s="94" t="s">
        <v>783</v>
      </c>
      <c r="V101" s="126" t="s">
        <v>28</v>
      </c>
      <c r="W101" s="96" t="s">
        <v>166</v>
      </c>
      <c r="X101" s="98" t="s">
        <v>689</v>
      </c>
      <c r="Y101" s="94">
        <v>1</v>
      </c>
      <c r="Z101" s="94">
        <v>0</v>
      </c>
      <c r="AA101" s="100">
        <f>IF(V101="TIPO I",'BASE LIQUIDACION REDEBAN 2025'!$B$2,IF(V101="TIPO II",'BASE LIQUIDACION REDEBAN 2025'!$B$3,IF(V101="TIPO III",'BASE LIQUIDACION REDEBAN 2025'!$B$4,IF(V101="TIPO IV",'BASE LIQUIDACION REDEBAN 2025'!$B$5,IF(W101="AEREO",'BASE LIQUIDACION REDEBAN 2025'!$B$6,'BASE LIQUIDACION REDEBAN 2025'!$B$5)))))</f>
        <v>163813.69572160003</v>
      </c>
      <c r="AB101" s="100">
        <f>IF(V101="TIPO I",'BASE LIQUIDACION REDEBAN 2025'!$B$10,IF(V101="TIPO II",'BASE LIQUIDACION REDEBAN 2025'!$B$11,IF(V101="TIPO III",'BASE LIQUIDACION REDEBAN 2025'!$B$12,'BASE LIQUIDACION REDEBAN 2025'!$B$13)))</f>
        <v>140395.6348884</v>
      </c>
      <c r="AC101" s="101">
        <f t="shared" si="1"/>
        <v>163813.69572160003</v>
      </c>
    </row>
    <row r="102" spans="1:29" s="79" customFormat="1" ht="13.15">
      <c r="A102" s="94" t="s">
        <v>60</v>
      </c>
      <c r="B102" s="8" t="str">
        <f>VLOOKUP(A102,'CENTRO DE COSTOS'!A:D,4,FALSE)</f>
        <v>JUAN SEBASTIÁN RÍOS CASTRILLÓN</v>
      </c>
      <c r="C102" s="8" t="str">
        <f>VLOOKUP(A102,'CENTRO DE COSTOS'!A:D,2,FALSE)</f>
        <v>0004-0005</v>
      </c>
      <c r="D102" s="94">
        <v>5837</v>
      </c>
      <c r="E102" s="95" t="s">
        <v>784</v>
      </c>
      <c r="F102" s="97">
        <v>80844</v>
      </c>
      <c r="G102" s="98" t="s">
        <v>155</v>
      </c>
      <c r="H102" s="121" t="s">
        <v>196</v>
      </c>
      <c r="I102" s="97" t="s">
        <v>197</v>
      </c>
      <c r="J102" s="126" t="s">
        <v>785</v>
      </c>
      <c r="K102" s="97" t="s">
        <v>786</v>
      </c>
      <c r="L102" s="97" t="s">
        <v>159</v>
      </c>
      <c r="M102" s="8" t="s">
        <v>787</v>
      </c>
      <c r="N102" s="176">
        <v>45875</v>
      </c>
      <c r="O102" s="96">
        <v>45881</v>
      </c>
      <c r="P102" s="131" t="s">
        <v>200</v>
      </c>
      <c r="Q102" s="130" t="s">
        <v>739</v>
      </c>
      <c r="R102" s="94" t="s">
        <v>162</v>
      </c>
      <c r="S102" s="122" t="s">
        <v>788</v>
      </c>
      <c r="T102" s="97" t="s">
        <v>164</v>
      </c>
      <c r="U102" s="94" t="s">
        <v>789</v>
      </c>
      <c r="V102" s="126" t="s">
        <v>28</v>
      </c>
      <c r="W102" s="96" t="s">
        <v>166</v>
      </c>
      <c r="X102" s="98" t="s">
        <v>636</v>
      </c>
      <c r="Y102" s="94">
        <v>1</v>
      </c>
      <c r="Z102" s="94">
        <v>0</v>
      </c>
      <c r="AA102" s="100">
        <f>IF(V102="TIPO I",'BASE LIQUIDACION REDEBAN 2025'!$B$2,IF(V102="TIPO II",'BASE LIQUIDACION REDEBAN 2025'!$B$3,IF(V102="TIPO III",'BASE LIQUIDACION REDEBAN 2025'!$B$4,IF(V102="TIPO IV",'BASE LIQUIDACION REDEBAN 2025'!$B$5,IF(W102="AEREO",'BASE LIQUIDACION REDEBAN 2025'!$B$6,'BASE LIQUIDACION REDEBAN 2025'!$B$5)))))</f>
        <v>163813.69572160003</v>
      </c>
      <c r="AB102" s="100">
        <f>IF(V102="TIPO I",'BASE LIQUIDACION REDEBAN 2025'!$B$10,IF(V102="TIPO II",'BASE LIQUIDACION REDEBAN 2025'!$B$11,IF(V102="TIPO III",'BASE LIQUIDACION REDEBAN 2025'!$B$12,'BASE LIQUIDACION REDEBAN 2025'!$B$13)))</f>
        <v>140395.6348884</v>
      </c>
      <c r="AC102" s="101">
        <f t="shared" si="1"/>
        <v>163813.69572160003</v>
      </c>
    </row>
    <row r="103" spans="1:29" s="79" customFormat="1" ht="13.15">
      <c r="A103" s="94" t="s">
        <v>60</v>
      </c>
      <c r="B103" s="8" t="str">
        <f>VLOOKUP(A103,'CENTRO DE COSTOS'!A:D,4,FALSE)</f>
        <v>JUAN SEBASTIÁN RÍOS CASTRILLÓN</v>
      </c>
      <c r="C103" s="8" t="str">
        <f>VLOOKUP(A103,'CENTRO DE COSTOS'!A:D,2,FALSE)</f>
        <v>0004-0005</v>
      </c>
      <c r="D103" s="94">
        <v>5837</v>
      </c>
      <c r="E103" s="95" t="s">
        <v>790</v>
      </c>
      <c r="F103" s="97">
        <v>80845</v>
      </c>
      <c r="G103" s="98" t="s">
        <v>155</v>
      </c>
      <c r="H103" s="121" t="s">
        <v>196</v>
      </c>
      <c r="I103" s="97" t="s">
        <v>197</v>
      </c>
      <c r="J103" s="126" t="s">
        <v>785</v>
      </c>
      <c r="K103" s="97" t="s">
        <v>791</v>
      </c>
      <c r="L103" s="97" t="s">
        <v>159</v>
      </c>
      <c r="M103" s="8" t="s">
        <v>792</v>
      </c>
      <c r="N103" s="176">
        <v>45875</v>
      </c>
      <c r="O103" s="96">
        <v>45880</v>
      </c>
      <c r="P103" s="131" t="s">
        <v>200</v>
      </c>
      <c r="Q103" s="130" t="s">
        <v>739</v>
      </c>
      <c r="R103" s="94" t="s">
        <v>162</v>
      </c>
      <c r="S103" s="122" t="s">
        <v>740</v>
      </c>
      <c r="T103" s="97" t="s">
        <v>164</v>
      </c>
      <c r="U103" s="94" t="s">
        <v>793</v>
      </c>
      <c r="V103" s="126" t="s">
        <v>28</v>
      </c>
      <c r="W103" s="96" t="s">
        <v>166</v>
      </c>
      <c r="X103" s="98" t="s">
        <v>636</v>
      </c>
      <c r="Y103" s="94">
        <v>1</v>
      </c>
      <c r="Z103" s="94">
        <v>0</v>
      </c>
      <c r="AA103" s="100">
        <f>IF(V103="TIPO I",'BASE LIQUIDACION REDEBAN 2025'!$B$2,IF(V103="TIPO II",'BASE LIQUIDACION REDEBAN 2025'!$B$3,IF(V103="TIPO III",'BASE LIQUIDACION REDEBAN 2025'!$B$4,IF(V103="TIPO IV",'BASE LIQUIDACION REDEBAN 2025'!$B$5,IF(W103="AEREO",'BASE LIQUIDACION REDEBAN 2025'!$B$6,'BASE LIQUIDACION REDEBAN 2025'!$B$5)))))</f>
        <v>163813.69572160003</v>
      </c>
      <c r="AB103" s="100">
        <f>IF(V103="TIPO I",'BASE LIQUIDACION REDEBAN 2025'!$B$10,IF(V103="TIPO II",'BASE LIQUIDACION REDEBAN 2025'!$B$11,IF(V103="TIPO III",'BASE LIQUIDACION REDEBAN 2025'!$B$12,'BASE LIQUIDACION REDEBAN 2025'!$B$13)))</f>
        <v>140395.6348884</v>
      </c>
      <c r="AC103" s="101">
        <f t="shared" si="1"/>
        <v>163813.69572160003</v>
      </c>
    </row>
    <row r="104" spans="1:29" s="79" customFormat="1" ht="13.15">
      <c r="A104" s="94" t="s">
        <v>64</v>
      </c>
      <c r="B104" s="8" t="str">
        <f>VLOOKUP(A104,'CENTRO DE COSTOS'!A:D,4,FALSE)</f>
        <v>JOSE MAURICIO HERNANDEZ ROJAS</v>
      </c>
      <c r="C104" s="8" t="str">
        <f>VLOOKUP(A104,'CENTRO DE COSTOS'!A:D,2,FALSE)</f>
        <v>0004-0001</v>
      </c>
      <c r="D104" s="94">
        <v>8001</v>
      </c>
      <c r="E104" s="95" t="s">
        <v>794</v>
      </c>
      <c r="F104" s="97">
        <v>80826</v>
      </c>
      <c r="G104" s="98" t="s">
        <v>155</v>
      </c>
      <c r="H104" s="121" t="s">
        <v>196</v>
      </c>
      <c r="I104" s="97" t="s">
        <v>389</v>
      </c>
      <c r="J104" s="126" t="s">
        <v>64</v>
      </c>
      <c r="K104" s="97" t="s">
        <v>795</v>
      </c>
      <c r="L104" s="97" t="s">
        <v>159</v>
      </c>
      <c r="M104" s="8" t="s">
        <v>796</v>
      </c>
      <c r="N104" s="176">
        <v>45875</v>
      </c>
      <c r="O104" s="96">
        <v>45880</v>
      </c>
      <c r="P104" s="131" t="s">
        <v>200</v>
      </c>
      <c r="Q104" s="130" t="s">
        <v>739</v>
      </c>
      <c r="R104" s="94" t="s">
        <v>162</v>
      </c>
      <c r="S104" s="122" t="s">
        <v>797</v>
      </c>
      <c r="T104" s="97" t="s">
        <v>164</v>
      </c>
      <c r="U104" s="94" t="s">
        <v>798</v>
      </c>
      <c r="V104" s="126" t="s">
        <v>25</v>
      </c>
      <c r="W104" s="96" t="s">
        <v>166</v>
      </c>
      <c r="X104" s="98" t="s">
        <v>799</v>
      </c>
      <c r="Y104" s="94">
        <v>1</v>
      </c>
      <c r="Z104" s="94">
        <v>0</v>
      </c>
      <c r="AA104" s="100">
        <f>IF(V104="TIPO I",'BASE LIQUIDACION REDEBAN 2025'!$B$2,IF(V104="TIPO II",'BASE LIQUIDACION REDEBAN 2025'!$B$3,IF(V104="TIPO III",'BASE LIQUIDACION REDEBAN 2025'!$B$4,IF(V104="TIPO IV",'BASE LIQUIDACION REDEBAN 2025'!$B$5,IF(W104="AEREO",'BASE LIQUIDACION REDEBAN 2025'!$B$6,'BASE LIQUIDACION REDEBAN 2025'!$B$5)))))</f>
        <v>75096.394270399993</v>
      </c>
      <c r="AB104" s="100">
        <f>IF(V104="TIPO I",'BASE LIQUIDACION REDEBAN 2025'!$B$10,IF(V104="TIPO II",'BASE LIQUIDACION REDEBAN 2025'!$B$11,IF(V104="TIPO III",'BASE LIQUIDACION REDEBAN 2025'!$B$12,'BASE LIQUIDACION REDEBAN 2025'!$B$13)))</f>
        <v>75096.394270399993</v>
      </c>
      <c r="AC104" s="101">
        <f t="shared" si="1"/>
        <v>75096.394270399993</v>
      </c>
    </row>
    <row r="105" spans="1:29" s="79" customFormat="1" ht="13.15">
      <c r="A105" s="94" t="s">
        <v>80</v>
      </c>
      <c r="B105" s="8" t="str">
        <f>VLOOKUP(A105,'CENTRO DE COSTOS'!A:D,4,FALSE)</f>
        <v>JOSE MAURICIO HERNANDEZ ROJAS</v>
      </c>
      <c r="C105" s="8" t="str">
        <f>VLOOKUP(A105,'CENTRO DE COSTOS'!A:D,2,FALSE)</f>
        <v>0004-0001</v>
      </c>
      <c r="D105" s="94">
        <v>13001</v>
      </c>
      <c r="E105" s="95" t="s">
        <v>800</v>
      </c>
      <c r="F105" s="97">
        <v>80839</v>
      </c>
      <c r="G105" s="98" t="s">
        <v>155</v>
      </c>
      <c r="H105" s="121" t="s">
        <v>196</v>
      </c>
      <c r="I105" s="97" t="s">
        <v>303</v>
      </c>
      <c r="J105" s="126" t="s">
        <v>80</v>
      </c>
      <c r="K105" s="97" t="s">
        <v>801</v>
      </c>
      <c r="L105" s="97" t="s">
        <v>159</v>
      </c>
      <c r="M105" s="8" t="s">
        <v>802</v>
      </c>
      <c r="N105" s="176">
        <v>45875</v>
      </c>
      <c r="O105" s="96">
        <v>45877</v>
      </c>
      <c r="P105" s="131" t="s">
        <v>200</v>
      </c>
      <c r="Q105" s="130" t="s">
        <v>739</v>
      </c>
      <c r="R105" s="94" t="s">
        <v>162</v>
      </c>
      <c r="S105" s="122" t="s">
        <v>757</v>
      </c>
      <c r="T105" s="97" t="s">
        <v>164</v>
      </c>
      <c r="U105" s="94" t="s">
        <v>803</v>
      </c>
      <c r="V105" s="126" t="s">
        <v>25</v>
      </c>
      <c r="W105" s="96" t="s">
        <v>166</v>
      </c>
      <c r="X105" s="98" t="s">
        <v>452</v>
      </c>
      <c r="Y105" s="94">
        <v>1</v>
      </c>
      <c r="Z105" s="94">
        <v>0</v>
      </c>
      <c r="AA105" s="100">
        <f>IF(V105="TIPO I",'BASE LIQUIDACION REDEBAN 2025'!$B$2,IF(V105="TIPO II",'BASE LIQUIDACION REDEBAN 2025'!$B$3,IF(V105="TIPO III",'BASE LIQUIDACION REDEBAN 2025'!$B$4,IF(V105="TIPO IV",'BASE LIQUIDACION REDEBAN 2025'!$B$5,IF(W105="AEREO",'BASE LIQUIDACION REDEBAN 2025'!$B$6,'BASE LIQUIDACION REDEBAN 2025'!$B$5)))))</f>
        <v>75096.394270399993</v>
      </c>
      <c r="AB105" s="100">
        <f>IF(V105="TIPO I",'BASE LIQUIDACION REDEBAN 2025'!$B$10,IF(V105="TIPO II",'BASE LIQUIDACION REDEBAN 2025'!$B$11,IF(V105="TIPO III",'BASE LIQUIDACION REDEBAN 2025'!$B$12,'BASE LIQUIDACION REDEBAN 2025'!$B$13)))</f>
        <v>75096.394270399993</v>
      </c>
      <c r="AC105" s="101">
        <f t="shared" si="1"/>
        <v>75096.394270399993</v>
      </c>
    </row>
    <row r="106" spans="1:29" s="79" customFormat="1" ht="13.15">
      <c r="A106" s="94" t="s">
        <v>94</v>
      </c>
      <c r="B106" s="8" t="str">
        <f>VLOOKUP(A106,'CENTRO DE COSTOS'!A:D,4,FALSE)</f>
        <v>DIEGO FERNANDO HENAO CARDONA</v>
      </c>
      <c r="C106" s="8" t="str">
        <f>VLOOKUP(A106,'CENTRO DE COSTOS'!A:D,2,FALSE)</f>
        <v>0004-0002</v>
      </c>
      <c r="D106" s="94">
        <v>63190</v>
      </c>
      <c r="E106" s="95" t="s">
        <v>804</v>
      </c>
      <c r="F106" s="97">
        <v>80841</v>
      </c>
      <c r="G106" s="98" t="s">
        <v>155</v>
      </c>
      <c r="H106" s="121" t="s">
        <v>196</v>
      </c>
      <c r="I106" s="97" t="s">
        <v>581</v>
      </c>
      <c r="J106" s="126" t="s">
        <v>805</v>
      </c>
      <c r="K106" s="97" t="s">
        <v>806</v>
      </c>
      <c r="L106" s="97" t="s">
        <v>159</v>
      </c>
      <c r="M106" s="8" t="s">
        <v>807</v>
      </c>
      <c r="N106" s="176">
        <v>45875</v>
      </c>
      <c r="O106" s="96">
        <v>45880</v>
      </c>
      <c r="P106" s="131" t="s">
        <v>200</v>
      </c>
      <c r="Q106" s="130" t="s">
        <v>739</v>
      </c>
      <c r="R106" s="94" t="s">
        <v>162</v>
      </c>
      <c r="S106" s="122" t="s">
        <v>740</v>
      </c>
      <c r="T106" s="97" t="s">
        <v>164</v>
      </c>
      <c r="U106" s="94" t="s">
        <v>808</v>
      </c>
      <c r="V106" s="126" t="s">
        <v>28</v>
      </c>
      <c r="W106" s="96" t="s">
        <v>166</v>
      </c>
      <c r="X106" s="98" t="s">
        <v>587</v>
      </c>
      <c r="Y106" s="94">
        <v>1</v>
      </c>
      <c r="Z106" s="94">
        <v>0</v>
      </c>
      <c r="AA106" s="100">
        <f>IF(V106="TIPO I",'BASE LIQUIDACION REDEBAN 2025'!$B$2,IF(V106="TIPO II",'BASE LIQUIDACION REDEBAN 2025'!$B$3,IF(V106="TIPO III",'BASE LIQUIDACION REDEBAN 2025'!$B$4,IF(V106="TIPO IV",'BASE LIQUIDACION REDEBAN 2025'!$B$5,IF(W106="AEREO",'BASE LIQUIDACION REDEBAN 2025'!$B$6,'BASE LIQUIDACION REDEBAN 2025'!$B$5)))))</f>
        <v>163813.69572160003</v>
      </c>
      <c r="AB106" s="100">
        <f>IF(V106="TIPO I",'BASE LIQUIDACION REDEBAN 2025'!$B$10,IF(V106="TIPO II",'BASE LIQUIDACION REDEBAN 2025'!$B$11,IF(V106="TIPO III",'BASE LIQUIDACION REDEBAN 2025'!$B$12,'BASE LIQUIDACION REDEBAN 2025'!$B$13)))</f>
        <v>140395.6348884</v>
      </c>
      <c r="AC106" s="101">
        <f t="shared" si="1"/>
        <v>163813.69572160003</v>
      </c>
    </row>
    <row r="107" spans="1:29" s="79" customFormat="1" ht="13.15">
      <c r="A107" s="94" t="s">
        <v>94</v>
      </c>
      <c r="B107" s="8" t="str">
        <f>VLOOKUP(A107,'CENTRO DE COSTOS'!A:D,4,FALSE)</f>
        <v>DIEGO FERNANDO HENAO CARDONA</v>
      </c>
      <c r="C107" s="8" t="str">
        <f>VLOOKUP(A107,'CENTRO DE COSTOS'!A:D,2,FALSE)</f>
        <v>0004-0002</v>
      </c>
      <c r="D107" s="94">
        <v>66001</v>
      </c>
      <c r="E107" s="95" t="s">
        <v>809</v>
      </c>
      <c r="F107" s="97">
        <v>80851</v>
      </c>
      <c r="G107" s="98" t="s">
        <v>155</v>
      </c>
      <c r="H107" s="121" t="s">
        <v>196</v>
      </c>
      <c r="I107" s="97" t="s">
        <v>606</v>
      </c>
      <c r="J107" s="126" t="s">
        <v>94</v>
      </c>
      <c r="K107" s="97" t="s">
        <v>810</v>
      </c>
      <c r="L107" s="97" t="s">
        <v>159</v>
      </c>
      <c r="M107" s="8" t="s">
        <v>811</v>
      </c>
      <c r="N107" s="176">
        <v>45875</v>
      </c>
      <c r="O107" s="96">
        <v>45880</v>
      </c>
      <c r="P107" s="131" t="s">
        <v>200</v>
      </c>
      <c r="Q107" s="130" t="s">
        <v>739</v>
      </c>
      <c r="R107" s="94" t="s">
        <v>162</v>
      </c>
      <c r="S107" s="122" t="s">
        <v>812</v>
      </c>
      <c r="T107" s="97" t="s">
        <v>164</v>
      </c>
      <c r="U107" s="94" t="s">
        <v>813</v>
      </c>
      <c r="V107" s="126" t="s">
        <v>25</v>
      </c>
      <c r="W107" s="96" t="s">
        <v>166</v>
      </c>
      <c r="X107" s="98" t="s">
        <v>495</v>
      </c>
      <c r="Y107" s="94">
        <v>1</v>
      </c>
      <c r="Z107" s="94">
        <v>0</v>
      </c>
      <c r="AA107" s="100">
        <f>IF(V107="TIPO I",'BASE LIQUIDACION REDEBAN 2025'!$B$2,IF(V107="TIPO II",'BASE LIQUIDACION REDEBAN 2025'!$B$3,IF(V107="TIPO III",'BASE LIQUIDACION REDEBAN 2025'!$B$4,IF(V107="TIPO IV",'BASE LIQUIDACION REDEBAN 2025'!$B$5,IF(W107="AEREO",'BASE LIQUIDACION REDEBAN 2025'!$B$6,'BASE LIQUIDACION REDEBAN 2025'!$B$5)))))</f>
        <v>75096.394270399993</v>
      </c>
      <c r="AB107" s="100">
        <f>IF(V107="TIPO I",'BASE LIQUIDACION REDEBAN 2025'!$B$10,IF(V107="TIPO II",'BASE LIQUIDACION REDEBAN 2025'!$B$11,IF(V107="TIPO III",'BASE LIQUIDACION REDEBAN 2025'!$B$12,'BASE LIQUIDACION REDEBAN 2025'!$B$13)))</f>
        <v>75096.394270399993</v>
      </c>
      <c r="AC107" s="101">
        <f t="shared" si="1"/>
        <v>75096.394270399993</v>
      </c>
    </row>
    <row r="108" spans="1:29" s="79" customFormat="1" ht="13.15">
      <c r="A108" s="94" t="s">
        <v>94</v>
      </c>
      <c r="B108" s="8" t="str">
        <f>VLOOKUP(A108,'CENTRO DE COSTOS'!A:D,4,FALSE)</f>
        <v>DIEGO FERNANDO HENAO CARDONA</v>
      </c>
      <c r="C108" s="8" t="str">
        <f>VLOOKUP(A108,'CENTRO DE COSTOS'!A:D,2,FALSE)</f>
        <v>0004-0002</v>
      </c>
      <c r="D108" s="94">
        <v>66170</v>
      </c>
      <c r="E108" s="95" t="s">
        <v>814</v>
      </c>
      <c r="F108" s="97">
        <v>80843</v>
      </c>
      <c r="G108" s="98" t="s">
        <v>155</v>
      </c>
      <c r="H108" s="121" t="s">
        <v>196</v>
      </c>
      <c r="I108" s="97" t="s">
        <v>606</v>
      </c>
      <c r="J108" s="126" t="s">
        <v>815</v>
      </c>
      <c r="K108" s="97" t="s">
        <v>816</v>
      </c>
      <c r="L108" s="97" t="s">
        <v>159</v>
      </c>
      <c r="M108" s="8" t="s">
        <v>817</v>
      </c>
      <c r="N108" s="176">
        <v>45875</v>
      </c>
      <c r="O108" s="96">
        <v>45880</v>
      </c>
      <c r="P108" s="131" t="s">
        <v>200</v>
      </c>
      <c r="Q108" s="130" t="s">
        <v>739</v>
      </c>
      <c r="R108" s="94" t="s">
        <v>162</v>
      </c>
      <c r="S108" s="122" t="s">
        <v>740</v>
      </c>
      <c r="T108" s="97" t="s">
        <v>164</v>
      </c>
      <c r="U108" s="94" t="s">
        <v>818</v>
      </c>
      <c r="V108" s="126" t="s">
        <v>25</v>
      </c>
      <c r="W108" s="96" t="s">
        <v>166</v>
      </c>
      <c r="X108" s="98" t="s">
        <v>495</v>
      </c>
      <c r="Y108" s="94">
        <v>1</v>
      </c>
      <c r="Z108" s="94">
        <v>0</v>
      </c>
      <c r="AA108" s="100">
        <f>IF(V108="TIPO I",'BASE LIQUIDACION REDEBAN 2025'!$B$2,IF(V108="TIPO II",'BASE LIQUIDACION REDEBAN 2025'!$B$3,IF(V108="TIPO III",'BASE LIQUIDACION REDEBAN 2025'!$B$4,IF(V108="TIPO IV",'BASE LIQUIDACION REDEBAN 2025'!$B$5,IF(W108="AEREO",'BASE LIQUIDACION REDEBAN 2025'!$B$6,'BASE LIQUIDACION REDEBAN 2025'!$B$5)))))</f>
        <v>75096.394270399993</v>
      </c>
      <c r="AB108" s="100">
        <f>IF(V108="TIPO I",'BASE LIQUIDACION REDEBAN 2025'!$B$10,IF(V108="TIPO II",'BASE LIQUIDACION REDEBAN 2025'!$B$11,IF(V108="TIPO III",'BASE LIQUIDACION REDEBAN 2025'!$B$12,'BASE LIQUIDACION REDEBAN 2025'!$B$13)))</f>
        <v>75096.394270399993</v>
      </c>
      <c r="AC108" s="101">
        <f t="shared" si="1"/>
        <v>75096.394270399993</v>
      </c>
    </row>
    <row r="109" spans="1:29" s="79" customFormat="1" ht="13.15">
      <c r="A109" s="94" t="s">
        <v>72</v>
      </c>
      <c r="B109" s="8" t="str">
        <f>VLOOKUP(A109,'CENTRO DE COSTOS'!A:D,4,FALSE)</f>
        <v>MIGUEL JULIÁN HERNÁNDEZ GUARÍN</v>
      </c>
      <c r="C109" s="8" t="str">
        <f>VLOOKUP(A109,'CENTRO DE COSTOS'!A:D,2,FALSE)</f>
        <v>0004-0008</v>
      </c>
      <c r="D109" s="94">
        <v>68001</v>
      </c>
      <c r="E109" s="95" t="s">
        <v>819</v>
      </c>
      <c r="F109" s="97">
        <v>80833</v>
      </c>
      <c r="G109" s="98" t="s">
        <v>155</v>
      </c>
      <c r="H109" s="121" t="s">
        <v>196</v>
      </c>
      <c r="I109" s="97" t="s">
        <v>820</v>
      </c>
      <c r="J109" s="126" t="s">
        <v>72</v>
      </c>
      <c r="K109" s="97" t="s">
        <v>821</v>
      </c>
      <c r="L109" s="97" t="s">
        <v>159</v>
      </c>
      <c r="M109" s="8" t="s">
        <v>822</v>
      </c>
      <c r="N109" s="176">
        <v>45875</v>
      </c>
      <c r="O109" s="96">
        <v>45877</v>
      </c>
      <c r="P109" s="131" t="s">
        <v>200</v>
      </c>
      <c r="Q109" s="130" t="s">
        <v>739</v>
      </c>
      <c r="R109" s="94" t="s">
        <v>162</v>
      </c>
      <c r="S109" s="122" t="s">
        <v>757</v>
      </c>
      <c r="T109" s="97" t="s">
        <v>164</v>
      </c>
      <c r="U109" s="94" t="s">
        <v>823</v>
      </c>
      <c r="V109" s="126" t="s">
        <v>25</v>
      </c>
      <c r="W109" s="96" t="s">
        <v>166</v>
      </c>
      <c r="X109" s="98" t="s">
        <v>323</v>
      </c>
      <c r="Y109" s="94">
        <v>1</v>
      </c>
      <c r="Z109" s="94">
        <v>0</v>
      </c>
      <c r="AA109" s="100">
        <f>IF(V109="TIPO I",'BASE LIQUIDACION REDEBAN 2025'!$B$2,IF(V109="TIPO II",'BASE LIQUIDACION REDEBAN 2025'!$B$3,IF(V109="TIPO III",'BASE LIQUIDACION REDEBAN 2025'!$B$4,IF(V109="TIPO IV",'BASE LIQUIDACION REDEBAN 2025'!$B$5,IF(W109="AEREO",'BASE LIQUIDACION REDEBAN 2025'!$B$6,'BASE LIQUIDACION REDEBAN 2025'!$B$5)))))</f>
        <v>75096.394270399993</v>
      </c>
      <c r="AB109" s="100">
        <f>IF(V109="TIPO I",'BASE LIQUIDACION REDEBAN 2025'!$B$10,IF(V109="TIPO II",'BASE LIQUIDACION REDEBAN 2025'!$B$11,IF(V109="TIPO III",'BASE LIQUIDACION REDEBAN 2025'!$B$12,'BASE LIQUIDACION REDEBAN 2025'!$B$13)))</f>
        <v>75096.394270399993</v>
      </c>
      <c r="AC109" s="101">
        <f t="shared" si="1"/>
        <v>75096.394270399993</v>
      </c>
    </row>
    <row r="110" spans="1:29" s="79" customFormat="1" ht="13.15">
      <c r="A110" s="94" t="s">
        <v>72</v>
      </c>
      <c r="B110" s="8" t="str">
        <f>VLOOKUP(A110,'CENTRO DE COSTOS'!A:D,4,FALSE)</f>
        <v>MIGUEL JULIÁN HERNÁNDEZ GUARÍN</v>
      </c>
      <c r="C110" s="8" t="str">
        <f>VLOOKUP(A110,'CENTRO DE COSTOS'!A:D,2,FALSE)</f>
        <v>0004-0008</v>
      </c>
      <c r="D110" s="94">
        <v>68001</v>
      </c>
      <c r="E110" s="95" t="s">
        <v>824</v>
      </c>
      <c r="F110" s="97">
        <v>80834</v>
      </c>
      <c r="G110" s="98" t="s">
        <v>155</v>
      </c>
      <c r="H110" s="121" t="s">
        <v>196</v>
      </c>
      <c r="I110" s="97" t="s">
        <v>820</v>
      </c>
      <c r="J110" s="126" t="s">
        <v>72</v>
      </c>
      <c r="K110" s="97" t="s">
        <v>825</v>
      </c>
      <c r="L110" s="97" t="s">
        <v>159</v>
      </c>
      <c r="M110" s="8" t="s">
        <v>826</v>
      </c>
      <c r="N110" s="176">
        <v>45875</v>
      </c>
      <c r="O110" s="96">
        <v>45877</v>
      </c>
      <c r="P110" s="131" t="s">
        <v>200</v>
      </c>
      <c r="Q110" s="130" t="s">
        <v>739</v>
      </c>
      <c r="R110" s="94" t="s">
        <v>162</v>
      </c>
      <c r="S110" s="122" t="s">
        <v>757</v>
      </c>
      <c r="T110" s="97" t="s">
        <v>164</v>
      </c>
      <c r="U110" s="94" t="s">
        <v>827</v>
      </c>
      <c r="V110" s="126" t="s">
        <v>25</v>
      </c>
      <c r="W110" s="96" t="s">
        <v>166</v>
      </c>
      <c r="X110" s="98" t="s">
        <v>323</v>
      </c>
      <c r="Y110" s="94">
        <v>1</v>
      </c>
      <c r="Z110" s="94">
        <v>0</v>
      </c>
      <c r="AA110" s="100">
        <f>IF(V110="TIPO I",'BASE LIQUIDACION REDEBAN 2025'!$B$2,IF(V110="TIPO II",'BASE LIQUIDACION REDEBAN 2025'!$B$3,IF(V110="TIPO III",'BASE LIQUIDACION REDEBAN 2025'!$B$4,IF(V110="TIPO IV",'BASE LIQUIDACION REDEBAN 2025'!$B$5,IF(W110="AEREO",'BASE LIQUIDACION REDEBAN 2025'!$B$6,'BASE LIQUIDACION REDEBAN 2025'!$B$5)))))</f>
        <v>75096.394270399993</v>
      </c>
      <c r="AB110" s="100">
        <f>IF(V110="TIPO I",'BASE LIQUIDACION REDEBAN 2025'!$B$10,IF(V110="TIPO II",'BASE LIQUIDACION REDEBAN 2025'!$B$11,IF(V110="TIPO III",'BASE LIQUIDACION REDEBAN 2025'!$B$12,'BASE LIQUIDACION REDEBAN 2025'!$B$13)))</f>
        <v>75096.394270399993</v>
      </c>
      <c r="AC110" s="101">
        <f t="shared" si="1"/>
        <v>75096.394270399993</v>
      </c>
    </row>
    <row r="111" spans="1:29" s="79" customFormat="1" ht="13.15">
      <c r="A111" s="94" t="s">
        <v>72</v>
      </c>
      <c r="B111" s="8" t="str">
        <f>VLOOKUP(A111,'CENTRO DE COSTOS'!A:D,4,FALSE)</f>
        <v>MIGUEL JULIÁN HERNÁNDEZ GUARÍN</v>
      </c>
      <c r="C111" s="8" t="str">
        <f>VLOOKUP(A111,'CENTRO DE COSTOS'!A:D,2,FALSE)</f>
        <v>0004-0008</v>
      </c>
      <c r="D111" s="94">
        <v>68081</v>
      </c>
      <c r="E111" s="95" t="s">
        <v>828</v>
      </c>
      <c r="F111" s="97">
        <v>80825</v>
      </c>
      <c r="G111" s="98" t="s">
        <v>155</v>
      </c>
      <c r="H111" s="121" t="s">
        <v>196</v>
      </c>
      <c r="I111" s="97" t="s">
        <v>820</v>
      </c>
      <c r="J111" s="126" t="s">
        <v>829</v>
      </c>
      <c r="K111" s="97" t="s">
        <v>830</v>
      </c>
      <c r="L111" s="97" t="s">
        <v>159</v>
      </c>
      <c r="M111" s="8" t="s">
        <v>831</v>
      </c>
      <c r="N111" s="176">
        <v>45875</v>
      </c>
      <c r="O111" s="96">
        <v>45880</v>
      </c>
      <c r="P111" s="131" t="s">
        <v>200</v>
      </c>
      <c r="Q111" s="130" t="s">
        <v>739</v>
      </c>
      <c r="R111" s="94" t="s">
        <v>162</v>
      </c>
      <c r="S111" s="122" t="s">
        <v>812</v>
      </c>
      <c r="T111" s="97" t="s">
        <v>164</v>
      </c>
      <c r="U111" s="94" t="s">
        <v>832</v>
      </c>
      <c r="V111" s="126" t="s">
        <v>30</v>
      </c>
      <c r="W111" s="96" t="s">
        <v>166</v>
      </c>
      <c r="X111" s="98" t="s">
        <v>323</v>
      </c>
      <c r="Y111" s="94">
        <v>1</v>
      </c>
      <c r="Z111" s="94">
        <v>0</v>
      </c>
      <c r="AA111" s="100">
        <f>IF(V111="TIPO I",'BASE LIQUIDACION REDEBAN 2025'!$B$2,IF(V111="TIPO II",'BASE LIQUIDACION REDEBAN 2025'!$B$3,IF(V111="TIPO III",'BASE LIQUIDACION REDEBAN 2025'!$B$4,IF(V111="TIPO IV",'BASE LIQUIDACION REDEBAN 2025'!$B$5,IF(W111="AEREO",'BASE LIQUIDACION REDEBAN 2025'!$B$6,'BASE LIQUIDACION REDEBAN 2025'!$B$5)))))</f>
        <v>275728.78077800001</v>
      </c>
      <c r="AB111" s="100">
        <f>IF(V111="TIPO I",'BASE LIQUIDACION REDEBAN 2025'!$B$10,IF(V111="TIPO II",'BASE LIQUIDACION REDEBAN 2025'!$B$11,IF(V111="TIPO III",'BASE LIQUIDACION REDEBAN 2025'!$B$12,'BASE LIQUIDACION REDEBAN 2025'!$B$13)))</f>
        <v>196536.5258152</v>
      </c>
      <c r="AC111" s="101">
        <f t="shared" si="1"/>
        <v>275728.78077800001</v>
      </c>
    </row>
    <row r="112" spans="1:29" s="79" customFormat="1" ht="13.15">
      <c r="A112" s="94" t="s">
        <v>72</v>
      </c>
      <c r="B112" s="8" t="str">
        <f>VLOOKUP(A112,'CENTRO DE COSTOS'!A:D,4,FALSE)</f>
        <v>MIGUEL JULIÁN HERNÁNDEZ GUARÍN</v>
      </c>
      <c r="C112" s="8" t="str">
        <f>VLOOKUP(A112,'CENTRO DE COSTOS'!A:D,2,FALSE)</f>
        <v>0004-0008</v>
      </c>
      <c r="D112" s="94">
        <v>68307</v>
      </c>
      <c r="E112" s="95" t="s">
        <v>833</v>
      </c>
      <c r="F112" s="97">
        <v>80846</v>
      </c>
      <c r="G112" s="98" t="s">
        <v>155</v>
      </c>
      <c r="H112" s="121" t="s">
        <v>196</v>
      </c>
      <c r="I112" s="97" t="s">
        <v>820</v>
      </c>
      <c r="J112" s="126" t="s">
        <v>834</v>
      </c>
      <c r="K112" s="97" t="s">
        <v>835</v>
      </c>
      <c r="L112" s="97" t="s">
        <v>159</v>
      </c>
      <c r="M112" s="8" t="s">
        <v>836</v>
      </c>
      <c r="N112" s="176">
        <v>45875</v>
      </c>
      <c r="O112" s="96">
        <v>45877</v>
      </c>
      <c r="P112" s="131" t="s">
        <v>200</v>
      </c>
      <c r="Q112" s="130" t="s">
        <v>739</v>
      </c>
      <c r="R112" s="94" t="s">
        <v>162</v>
      </c>
      <c r="S112" s="122" t="s">
        <v>757</v>
      </c>
      <c r="T112" s="97" t="s">
        <v>164</v>
      </c>
      <c r="U112" s="94" t="s">
        <v>837</v>
      </c>
      <c r="V112" s="126" t="s">
        <v>25</v>
      </c>
      <c r="W112" s="96" t="s">
        <v>166</v>
      </c>
      <c r="X112" s="98" t="s">
        <v>838</v>
      </c>
      <c r="Y112" s="94">
        <v>1</v>
      </c>
      <c r="Z112" s="94">
        <v>0</v>
      </c>
      <c r="AA112" s="100">
        <f>IF(V112="TIPO I",'BASE LIQUIDACION REDEBAN 2025'!$B$2,IF(V112="TIPO II",'BASE LIQUIDACION REDEBAN 2025'!$B$3,IF(V112="TIPO III",'BASE LIQUIDACION REDEBAN 2025'!$B$4,IF(V112="TIPO IV",'BASE LIQUIDACION REDEBAN 2025'!$B$5,IF(W112="AEREO",'BASE LIQUIDACION REDEBAN 2025'!$B$6,'BASE LIQUIDACION REDEBAN 2025'!$B$5)))))</f>
        <v>75096.394270399993</v>
      </c>
      <c r="AB112" s="100">
        <f>IF(V112="TIPO I",'BASE LIQUIDACION REDEBAN 2025'!$B$10,IF(V112="TIPO II",'BASE LIQUIDACION REDEBAN 2025'!$B$11,IF(V112="TIPO III",'BASE LIQUIDACION REDEBAN 2025'!$B$12,'BASE LIQUIDACION REDEBAN 2025'!$B$13)))</f>
        <v>75096.394270399993</v>
      </c>
      <c r="AC112" s="101">
        <f t="shared" si="1"/>
        <v>75096.394270399993</v>
      </c>
    </row>
    <row r="113" spans="1:29" s="79" customFormat="1" ht="13.15">
      <c r="A113" s="94" t="s">
        <v>72</v>
      </c>
      <c r="B113" s="8" t="str">
        <f>VLOOKUP(A113,'CENTRO DE COSTOS'!A:D,4,FALSE)</f>
        <v>MIGUEL JULIÁN HERNÁNDEZ GUARÍN</v>
      </c>
      <c r="C113" s="8" t="str">
        <f>VLOOKUP(A113,'CENTRO DE COSTOS'!A:D,2,FALSE)</f>
        <v>0004-0008</v>
      </c>
      <c r="D113" s="94">
        <v>68307</v>
      </c>
      <c r="E113" s="95" t="s">
        <v>839</v>
      </c>
      <c r="F113" s="97">
        <v>80847</v>
      </c>
      <c r="G113" s="98" t="s">
        <v>155</v>
      </c>
      <c r="H113" s="121" t="s">
        <v>196</v>
      </c>
      <c r="I113" s="97" t="s">
        <v>820</v>
      </c>
      <c r="J113" s="126" t="s">
        <v>834</v>
      </c>
      <c r="K113" s="97" t="s">
        <v>840</v>
      </c>
      <c r="L113" s="97" t="s">
        <v>159</v>
      </c>
      <c r="M113" s="8" t="s">
        <v>841</v>
      </c>
      <c r="N113" s="176">
        <v>45875</v>
      </c>
      <c r="O113" s="96">
        <v>45877</v>
      </c>
      <c r="P113" s="131" t="s">
        <v>200</v>
      </c>
      <c r="Q113" s="130" t="s">
        <v>739</v>
      </c>
      <c r="R113" s="94" t="s">
        <v>162</v>
      </c>
      <c r="S113" s="122" t="s">
        <v>757</v>
      </c>
      <c r="T113" s="97" t="s">
        <v>164</v>
      </c>
      <c r="U113" s="94" t="s">
        <v>842</v>
      </c>
      <c r="V113" s="126" t="s">
        <v>25</v>
      </c>
      <c r="W113" s="96" t="s">
        <v>166</v>
      </c>
      <c r="X113" s="98" t="s">
        <v>838</v>
      </c>
      <c r="Y113" s="94">
        <v>1</v>
      </c>
      <c r="Z113" s="94">
        <v>0</v>
      </c>
      <c r="AA113" s="100">
        <f>IF(V113="TIPO I",'BASE LIQUIDACION REDEBAN 2025'!$B$2,IF(V113="TIPO II",'BASE LIQUIDACION REDEBAN 2025'!$B$3,IF(V113="TIPO III",'BASE LIQUIDACION REDEBAN 2025'!$B$4,IF(V113="TIPO IV",'BASE LIQUIDACION REDEBAN 2025'!$B$5,IF(W113="AEREO",'BASE LIQUIDACION REDEBAN 2025'!$B$6,'BASE LIQUIDACION REDEBAN 2025'!$B$5)))))</f>
        <v>75096.394270399993</v>
      </c>
      <c r="AB113" s="100">
        <f>IF(V113="TIPO I",'BASE LIQUIDACION REDEBAN 2025'!$B$10,IF(V113="TIPO II",'BASE LIQUIDACION REDEBAN 2025'!$B$11,IF(V113="TIPO III",'BASE LIQUIDACION REDEBAN 2025'!$B$12,'BASE LIQUIDACION REDEBAN 2025'!$B$13)))</f>
        <v>75096.394270399993</v>
      </c>
      <c r="AC113" s="101">
        <f t="shared" si="1"/>
        <v>75096.394270399993</v>
      </c>
    </row>
    <row r="114" spans="1:29" s="79" customFormat="1" ht="13.15">
      <c r="A114" s="94" t="s">
        <v>72</v>
      </c>
      <c r="B114" s="8" t="str">
        <f>VLOOKUP(A114,'CENTRO DE COSTOS'!A:D,4,FALSE)</f>
        <v>MIGUEL JULIÁN HERNÁNDEZ GUARÍN</v>
      </c>
      <c r="C114" s="8" t="str">
        <f>VLOOKUP(A114,'CENTRO DE COSTOS'!A:D,2,FALSE)</f>
        <v>0004-0008</v>
      </c>
      <c r="D114" s="94">
        <v>68547</v>
      </c>
      <c r="E114" s="95" t="s">
        <v>843</v>
      </c>
      <c r="F114" s="97">
        <v>80852</v>
      </c>
      <c r="G114" s="98" t="s">
        <v>155</v>
      </c>
      <c r="H114" s="121" t="s">
        <v>196</v>
      </c>
      <c r="I114" s="97" t="s">
        <v>820</v>
      </c>
      <c r="J114" s="126" t="s">
        <v>844</v>
      </c>
      <c r="K114" s="97" t="s">
        <v>845</v>
      </c>
      <c r="L114" s="97" t="s">
        <v>159</v>
      </c>
      <c r="M114" s="8" t="s">
        <v>846</v>
      </c>
      <c r="N114" s="176">
        <v>45875</v>
      </c>
      <c r="O114" s="96">
        <v>45877</v>
      </c>
      <c r="P114" s="131" t="s">
        <v>200</v>
      </c>
      <c r="Q114" s="130" t="s">
        <v>739</v>
      </c>
      <c r="R114" s="94" t="s">
        <v>162</v>
      </c>
      <c r="S114" s="122" t="s">
        <v>757</v>
      </c>
      <c r="T114" s="97" t="s">
        <v>164</v>
      </c>
      <c r="U114" s="94" t="s">
        <v>847</v>
      </c>
      <c r="V114" s="126" t="s">
        <v>28</v>
      </c>
      <c r="W114" s="96" t="s">
        <v>166</v>
      </c>
      <c r="X114" s="98" t="s">
        <v>848</v>
      </c>
      <c r="Y114" s="94">
        <v>1</v>
      </c>
      <c r="Z114" s="94">
        <v>0</v>
      </c>
      <c r="AA114" s="100">
        <f>IF(V114="TIPO I",'BASE LIQUIDACION REDEBAN 2025'!$B$2,IF(V114="TIPO II",'BASE LIQUIDACION REDEBAN 2025'!$B$3,IF(V114="TIPO III",'BASE LIQUIDACION REDEBAN 2025'!$B$4,IF(V114="TIPO IV",'BASE LIQUIDACION REDEBAN 2025'!$B$5,IF(W114="AEREO",'BASE LIQUIDACION REDEBAN 2025'!$B$6,'BASE LIQUIDACION REDEBAN 2025'!$B$5)))))</f>
        <v>163813.69572160003</v>
      </c>
      <c r="AB114" s="100">
        <f>IF(V114="TIPO I",'BASE LIQUIDACION REDEBAN 2025'!$B$10,IF(V114="TIPO II",'BASE LIQUIDACION REDEBAN 2025'!$B$11,IF(V114="TIPO III",'BASE LIQUIDACION REDEBAN 2025'!$B$12,'BASE LIQUIDACION REDEBAN 2025'!$B$13)))</f>
        <v>140395.6348884</v>
      </c>
      <c r="AC114" s="101">
        <f t="shared" si="1"/>
        <v>163813.69572160003</v>
      </c>
    </row>
    <row r="115" spans="1:29" s="79" customFormat="1" ht="13.15">
      <c r="A115" s="94" t="s">
        <v>86</v>
      </c>
      <c r="B115" s="8" t="str">
        <f>VLOOKUP(A115,'CENTRO DE COSTOS'!A:D,4,FALSE)</f>
        <v>KEVIN ALEXIS CORZO BUSTOS</v>
      </c>
      <c r="C115" s="8" t="str">
        <f>VLOOKUP(A115,'CENTRO DE COSTOS'!A:D,2,FALSE)</f>
        <v>0004-0007</v>
      </c>
      <c r="D115" s="94">
        <v>73001</v>
      </c>
      <c r="E115" s="95" t="s">
        <v>849</v>
      </c>
      <c r="F115" s="97">
        <v>80850</v>
      </c>
      <c r="G115" s="98" t="s">
        <v>155</v>
      </c>
      <c r="H115" s="121" t="s">
        <v>196</v>
      </c>
      <c r="I115" s="97" t="s">
        <v>703</v>
      </c>
      <c r="J115" s="126" t="s">
        <v>86</v>
      </c>
      <c r="K115" s="97" t="s">
        <v>850</v>
      </c>
      <c r="L115" s="97" t="s">
        <v>159</v>
      </c>
      <c r="M115" s="8" t="s">
        <v>851</v>
      </c>
      <c r="N115" s="176">
        <v>45875</v>
      </c>
      <c r="O115" s="96">
        <v>45877</v>
      </c>
      <c r="P115" s="131" t="s">
        <v>200</v>
      </c>
      <c r="Q115" s="130" t="s">
        <v>739</v>
      </c>
      <c r="R115" s="94" t="s">
        <v>162</v>
      </c>
      <c r="S115" s="122" t="s">
        <v>757</v>
      </c>
      <c r="T115" s="97" t="s">
        <v>164</v>
      </c>
      <c r="U115" s="94" t="s">
        <v>852</v>
      </c>
      <c r="V115" s="126" t="s">
        <v>25</v>
      </c>
      <c r="W115" s="96" t="s">
        <v>166</v>
      </c>
      <c r="X115" s="98" t="s">
        <v>708</v>
      </c>
      <c r="Y115" s="94">
        <v>1</v>
      </c>
      <c r="Z115" s="94">
        <v>0</v>
      </c>
      <c r="AA115" s="100">
        <f>IF(V115="TIPO I",'BASE LIQUIDACION REDEBAN 2025'!$B$2,IF(V115="TIPO II",'BASE LIQUIDACION REDEBAN 2025'!$B$3,IF(V115="TIPO III",'BASE LIQUIDACION REDEBAN 2025'!$B$4,IF(V115="TIPO IV",'BASE LIQUIDACION REDEBAN 2025'!$B$5,IF(W115="AEREO",'BASE LIQUIDACION REDEBAN 2025'!$B$6,'BASE LIQUIDACION REDEBAN 2025'!$B$5)))))</f>
        <v>75096.394270399993</v>
      </c>
      <c r="AB115" s="100">
        <f>IF(V115="TIPO I",'BASE LIQUIDACION REDEBAN 2025'!$B$10,IF(V115="TIPO II",'BASE LIQUIDACION REDEBAN 2025'!$B$11,IF(V115="TIPO III",'BASE LIQUIDACION REDEBAN 2025'!$B$12,'BASE LIQUIDACION REDEBAN 2025'!$B$13)))</f>
        <v>75096.394270399993</v>
      </c>
      <c r="AC115" s="101">
        <f t="shared" si="1"/>
        <v>75096.394270399993</v>
      </c>
    </row>
    <row r="116" spans="1:29" s="79" customFormat="1" ht="13.15">
      <c r="A116" s="94" t="s">
        <v>76</v>
      </c>
      <c r="B116" s="8" t="str">
        <f>VLOOKUP(A116,'CENTRO DE COSTOS'!A:D,4,FALSE)</f>
        <v>DIEGO FERNANDO HENAO CARDONA</v>
      </c>
      <c r="C116" s="8" t="str">
        <f>VLOOKUP(A116,'CENTRO DE COSTOS'!A:D,2,FALSE)</f>
        <v>0004-0003</v>
      </c>
      <c r="D116" s="94">
        <v>76001</v>
      </c>
      <c r="E116" s="95" t="s">
        <v>853</v>
      </c>
      <c r="F116" s="97">
        <v>80835</v>
      </c>
      <c r="G116" s="98" t="s">
        <v>155</v>
      </c>
      <c r="H116" s="121" t="s">
        <v>196</v>
      </c>
      <c r="I116" s="97" t="s">
        <v>227</v>
      </c>
      <c r="J116" s="126" t="s">
        <v>76</v>
      </c>
      <c r="K116" s="97" t="s">
        <v>854</v>
      </c>
      <c r="L116" s="97" t="s">
        <v>159</v>
      </c>
      <c r="M116" s="8" t="s">
        <v>855</v>
      </c>
      <c r="N116" s="176">
        <v>45875</v>
      </c>
      <c r="O116" s="96">
        <v>45880</v>
      </c>
      <c r="P116" s="131" t="s">
        <v>200</v>
      </c>
      <c r="Q116" s="130" t="s">
        <v>739</v>
      </c>
      <c r="R116" s="94" t="s">
        <v>162</v>
      </c>
      <c r="S116" s="122" t="s">
        <v>740</v>
      </c>
      <c r="T116" s="97" t="s">
        <v>164</v>
      </c>
      <c r="U116" s="94" t="s">
        <v>856</v>
      </c>
      <c r="V116" s="126" t="s">
        <v>25</v>
      </c>
      <c r="W116" s="96" t="s">
        <v>166</v>
      </c>
      <c r="X116" s="98" t="s">
        <v>264</v>
      </c>
      <c r="Y116" s="94">
        <v>1</v>
      </c>
      <c r="Z116" s="94">
        <v>0</v>
      </c>
      <c r="AA116" s="100">
        <f>IF(V116="TIPO I",'BASE LIQUIDACION REDEBAN 2025'!$B$2,IF(V116="TIPO II",'BASE LIQUIDACION REDEBAN 2025'!$B$3,IF(V116="TIPO III",'BASE LIQUIDACION REDEBAN 2025'!$B$4,IF(V116="TIPO IV",'BASE LIQUIDACION REDEBAN 2025'!$B$5,IF(W116="AEREO",'BASE LIQUIDACION REDEBAN 2025'!$B$6,'BASE LIQUIDACION REDEBAN 2025'!$B$5)))))</f>
        <v>75096.394270399993</v>
      </c>
      <c r="AB116" s="100">
        <f>IF(V116="TIPO I",'BASE LIQUIDACION REDEBAN 2025'!$B$10,IF(V116="TIPO II",'BASE LIQUIDACION REDEBAN 2025'!$B$11,IF(V116="TIPO III",'BASE LIQUIDACION REDEBAN 2025'!$B$12,'BASE LIQUIDACION REDEBAN 2025'!$B$13)))</f>
        <v>75096.394270399993</v>
      </c>
      <c r="AC116" s="101">
        <f t="shared" si="1"/>
        <v>75096.394270399993</v>
      </c>
    </row>
    <row r="117" spans="1:29" s="79" customFormat="1" ht="13.15">
      <c r="A117" s="94" t="s">
        <v>76</v>
      </c>
      <c r="B117" s="8" t="str">
        <f>VLOOKUP(A117,'CENTRO DE COSTOS'!A:D,4,FALSE)</f>
        <v>DIEGO FERNANDO HENAO CARDONA</v>
      </c>
      <c r="C117" s="8" t="str">
        <f>VLOOKUP(A117,'CENTRO DE COSTOS'!A:D,2,FALSE)</f>
        <v>0004-0003</v>
      </c>
      <c r="D117" s="94">
        <v>76001</v>
      </c>
      <c r="E117" s="95" t="s">
        <v>857</v>
      </c>
      <c r="F117" s="97">
        <v>80836</v>
      </c>
      <c r="G117" s="98" t="s">
        <v>155</v>
      </c>
      <c r="H117" s="121" t="s">
        <v>196</v>
      </c>
      <c r="I117" s="97" t="s">
        <v>227</v>
      </c>
      <c r="J117" s="126" t="s">
        <v>76</v>
      </c>
      <c r="K117" s="97" t="s">
        <v>858</v>
      </c>
      <c r="L117" s="97" t="s">
        <v>159</v>
      </c>
      <c r="M117" s="8" t="s">
        <v>859</v>
      </c>
      <c r="N117" s="176">
        <v>45875</v>
      </c>
      <c r="O117" s="96">
        <v>45880</v>
      </c>
      <c r="P117" s="131" t="s">
        <v>200</v>
      </c>
      <c r="Q117" s="130" t="s">
        <v>739</v>
      </c>
      <c r="R117" s="94" t="s">
        <v>162</v>
      </c>
      <c r="S117" s="122" t="s">
        <v>740</v>
      </c>
      <c r="T117" s="97" t="s">
        <v>164</v>
      </c>
      <c r="U117" s="94" t="s">
        <v>860</v>
      </c>
      <c r="V117" s="126" t="s">
        <v>25</v>
      </c>
      <c r="W117" s="96" t="s">
        <v>166</v>
      </c>
      <c r="X117" s="98" t="s">
        <v>531</v>
      </c>
      <c r="Y117" s="94">
        <v>1</v>
      </c>
      <c r="Z117" s="94">
        <v>0</v>
      </c>
      <c r="AA117" s="100">
        <f>IF(V117="TIPO I",'BASE LIQUIDACION REDEBAN 2025'!$B$2,IF(V117="TIPO II",'BASE LIQUIDACION REDEBAN 2025'!$B$3,IF(V117="TIPO III",'BASE LIQUIDACION REDEBAN 2025'!$B$4,IF(V117="TIPO IV",'BASE LIQUIDACION REDEBAN 2025'!$B$5,IF(W117="AEREO",'BASE LIQUIDACION REDEBAN 2025'!$B$6,'BASE LIQUIDACION REDEBAN 2025'!$B$5)))))</f>
        <v>75096.394270399993</v>
      </c>
      <c r="AB117" s="100">
        <f>IF(V117="TIPO I",'BASE LIQUIDACION REDEBAN 2025'!$B$10,IF(V117="TIPO II",'BASE LIQUIDACION REDEBAN 2025'!$B$11,IF(V117="TIPO III",'BASE LIQUIDACION REDEBAN 2025'!$B$12,'BASE LIQUIDACION REDEBAN 2025'!$B$13)))</f>
        <v>75096.394270399993</v>
      </c>
      <c r="AC117" s="101">
        <f t="shared" si="1"/>
        <v>75096.394270399993</v>
      </c>
    </row>
    <row r="118" spans="1:29" s="79" customFormat="1" ht="13.15">
      <c r="A118" s="94" t="s">
        <v>76</v>
      </c>
      <c r="B118" s="8" t="str">
        <f>VLOOKUP(A118,'CENTRO DE COSTOS'!A:D,4,FALSE)</f>
        <v>DIEGO FERNANDO HENAO CARDONA</v>
      </c>
      <c r="C118" s="8" t="str">
        <f>VLOOKUP(A118,'CENTRO DE COSTOS'!A:D,2,FALSE)</f>
        <v>0004-0003</v>
      </c>
      <c r="D118" s="94">
        <v>76001</v>
      </c>
      <c r="E118" s="95" t="s">
        <v>861</v>
      </c>
      <c r="F118" s="97">
        <v>80837</v>
      </c>
      <c r="G118" s="98" t="s">
        <v>155</v>
      </c>
      <c r="H118" s="121" t="s">
        <v>196</v>
      </c>
      <c r="I118" s="97" t="s">
        <v>227</v>
      </c>
      <c r="J118" s="126" t="s">
        <v>76</v>
      </c>
      <c r="K118" s="97" t="s">
        <v>862</v>
      </c>
      <c r="L118" s="97" t="s">
        <v>159</v>
      </c>
      <c r="M118" s="8" t="s">
        <v>863</v>
      </c>
      <c r="N118" s="176">
        <v>45875</v>
      </c>
      <c r="O118" s="96">
        <v>45880</v>
      </c>
      <c r="P118" s="131" t="s">
        <v>200</v>
      </c>
      <c r="Q118" s="130" t="s">
        <v>739</v>
      </c>
      <c r="R118" s="94" t="s">
        <v>162</v>
      </c>
      <c r="S118" s="122" t="s">
        <v>740</v>
      </c>
      <c r="T118" s="97" t="s">
        <v>164</v>
      </c>
      <c r="U118" s="94" t="s">
        <v>864</v>
      </c>
      <c r="V118" s="126" t="s">
        <v>25</v>
      </c>
      <c r="W118" s="96" t="s">
        <v>166</v>
      </c>
      <c r="X118" s="98" t="s">
        <v>525</v>
      </c>
      <c r="Y118" s="94">
        <v>1</v>
      </c>
      <c r="Z118" s="94">
        <v>0</v>
      </c>
      <c r="AA118" s="100">
        <f>IF(V118="TIPO I",'BASE LIQUIDACION REDEBAN 2025'!$B$2,IF(V118="TIPO II",'BASE LIQUIDACION REDEBAN 2025'!$B$3,IF(V118="TIPO III",'BASE LIQUIDACION REDEBAN 2025'!$B$4,IF(V118="TIPO IV",'BASE LIQUIDACION REDEBAN 2025'!$B$5,IF(W118="AEREO",'BASE LIQUIDACION REDEBAN 2025'!$B$6,'BASE LIQUIDACION REDEBAN 2025'!$B$5)))))</f>
        <v>75096.394270399993</v>
      </c>
      <c r="AB118" s="100">
        <f>IF(V118="TIPO I",'BASE LIQUIDACION REDEBAN 2025'!$B$10,IF(V118="TIPO II",'BASE LIQUIDACION REDEBAN 2025'!$B$11,IF(V118="TIPO III",'BASE LIQUIDACION REDEBAN 2025'!$B$12,'BASE LIQUIDACION REDEBAN 2025'!$B$13)))</f>
        <v>75096.394270399993</v>
      </c>
      <c r="AC118" s="101">
        <f t="shared" si="1"/>
        <v>75096.394270399993</v>
      </c>
    </row>
    <row r="119" spans="1:29" s="79" customFormat="1" ht="13.15">
      <c r="A119" s="94" t="s">
        <v>76</v>
      </c>
      <c r="B119" s="8" t="str">
        <f>VLOOKUP(A119,'CENTRO DE COSTOS'!A:D,4,FALSE)</f>
        <v>DIEGO FERNANDO HENAO CARDONA</v>
      </c>
      <c r="C119" s="8" t="str">
        <f>VLOOKUP(A119,'CENTRO DE COSTOS'!A:D,2,FALSE)</f>
        <v>0004-0003</v>
      </c>
      <c r="D119" s="94">
        <v>76001</v>
      </c>
      <c r="E119" s="95" t="s">
        <v>865</v>
      </c>
      <c r="F119" s="97">
        <v>80838</v>
      </c>
      <c r="G119" s="98" t="s">
        <v>155</v>
      </c>
      <c r="H119" s="121" t="s">
        <v>196</v>
      </c>
      <c r="I119" s="97" t="s">
        <v>227</v>
      </c>
      <c r="J119" s="126" t="s">
        <v>76</v>
      </c>
      <c r="K119" s="97" t="s">
        <v>866</v>
      </c>
      <c r="L119" s="97" t="s">
        <v>159</v>
      </c>
      <c r="M119" s="8" t="s">
        <v>867</v>
      </c>
      <c r="N119" s="176">
        <v>45875</v>
      </c>
      <c r="O119" s="96">
        <v>45880</v>
      </c>
      <c r="P119" s="131" t="s">
        <v>200</v>
      </c>
      <c r="Q119" s="130" t="s">
        <v>739</v>
      </c>
      <c r="R119" s="94" t="s">
        <v>162</v>
      </c>
      <c r="S119" s="122" t="s">
        <v>740</v>
      </c>
      <c r="T119" s="97" t="s">
        <v>164</v>
      </c>
      <c r="U119" s="94" t="s">
        <v>868</v>
      </c>
      <c r="V119" s="126" t="s">
        <v>25</v>
      </c>
      <c r="W119" s="96" t="s">
        <v>166</v>
      </c>
      <c r="X119" s="98" t="s">
        <v>513</v>
      </c>
      <c r="Y119" s="94">
        <v>1</v>
      </c>
      <c r="Z119" s="94">
        <v>0</v>
      </c>
      <c r="AA119" s="100">
        <f>IF(V119="TIPO I",'BASE LIQUIDACION REDEBAN 2025'!$B$2,IF(V119="TIPO II",'BASE LIQUIDACION REDEBAN 2025'!$B$3,IF(V119="TIPO III",'BASE LIQUIDACION REDEBAN 2025'!$B$4,IF(V119="TIPO IV",'BASE LIQUIDACION REDEBAN 2025'!$B$5,IF(W119="AEREO",'BASE LIQUIDACION REDEBAN 2025'!$B$6,'BASE LIQUIDACION REDEBAN 2025'!$B$5)))))</f>
        <v>75096.394270399993</v>
      </c>
      <c r="AB119" s="100">
        <f>IF(V119="TIPO I",'BASE LIQUIDACION REDEBAN 2025'!$B$10,IF(V119="TIPO II",'BASE LIQUIDACION REDEBAN 2025'!$B$11,IF(V119="TIPO III",'BASE LIQUIDACION REDEBAN 2025'!$B$12,'BASE LIQUIDACION REDEBAN 2025'!$B$13)))</f>
        <v>75096.394270399993</v>
      </c>
      <c r="AC119" s="101">
        <f t="shared" si="1"/>
        <v>75096.394270399993</v>
      </c>
    </row>
    <row r="120" spans="1:29" s="79" customFormat="1" ht="13.15">
      <c r="A120" s="94" t="s">
        <v>101</v>
      </c>
      <c r="B120" s="8" t="str">
        <f>VLOOKUP(A120,'CENTRO DE COSTOS'!A:D,4,FALSE)</f>
        <v>KEVIN ALEXIS CORZO BUSTOS</v>
      </c>
      <c r="C120" s="8" t="str">
        <f>VLOOKUP(A120,'CENTRO DE COSTOS'!A:D,2,FALSE)</f>
        <v>0004-0007</v>
      </c>
      <c r="D120" s="94">
        <v>85001</v>
      </c>
      <c r="E120" s="95" t="s">
        <v>869</v>
      </c>
      <c r="F120" s="97">
        <v>80860</v>
      </c>
      <c r="G120" s="98" t="s">
        <v>155</v>
      </c>
      <c r="H120" s="121" t="s">
        <v>196</v>
      </c>
      <c r="I120" s="97" t="s">
        <v>189</v>
      </c>
      <c r="J120" s="126" t="s">
        <v>101</v>
      </c>
      <c r="K120" s="97" t="s">
        <v>870</v>
      </c>
      <c r="L120" s="97" t="s">
        <v>159</v>
      </c>
      <c r="M120" s="8" t="s">
        <v>871</v>
      </c>
      <c r="N120" s="176">
        <v>45875</v>
      </c>
      <c r="O120" s="96">
        <v>45877</v>
      </c>
      <c r="P120" s="131" t="s">
        <v>200</v>
      </c>
      <c r="Q120" s="130" t="s">
        <v>739</v>
      </c>
      <c r="R120" s="94" t="s">
        <v>162</v>
      </c>
      <c r="S120" s="122" t="s">
        <v>757</v>
      </c>
      <c r="T120" s="97" t="s">
        <v>164</v>
      </c>
      <c r="U120" s="94" t="s">
        <v>872</v>
      </c>
      <c r="V120" s="126" t="s">
        <v>25</v>
      </c>
      <c r="W120" s="96" t="s">
        <v>166</v>
      </c>
      <c r="X120" s="98" t="s">
        <v>194</v>
      </c>
      <c r="Y120" s="94">
        <v>1</v>
      </c>
      <c r="Z120" s="94">
        <v>0</v>
      </c>
      <c r="AA120" s="100">
        <f>IF(V120="TIPO I",'BASE LIQUIDACION REDEBAN 2025'!$B$2,IF(V120="TIPO II",'BASE LIQUIDACION REDEBAN 2025'!$B$3,IF(V120="TIPO III",'BASE LIQUIDACION REDEBAN 2025'!$B$4,IF(V120="TIPO IV",'BASE LIQUIDACION REDEBAN 2025'!$B$5,IF(W120="AEREO",'BASE LIQUIDACION REDEBAN 2025'!$B$6,'BASE LIQUIDACION REDEBAN 2025'!$B$5)))))</f>
        <v>75096.394270399993</v>
      </c>
      <c r="AB120" s="100">
        <f>IF(V120="TIPO I",'BASE LIQUIDACION REDEBAN 2025'!$B$10,IF(V120="TIPO II",'BASE LIQUIDACION REDEBAN 2025'!$B$11,IF(V120="TIPO III",'BASE LIQUIDACION REDEBAN 2025'!$B$12,'BASE LIQUIDACION REDEBAN 2025'!$B$13)))</f>
        <v>75096.394270399993</v>
      </c>
      <c r="AC120" s="101">
        <f t="shared" si="1"/>
        <v>75096.394270399993</v>
      </c>
    </row>
    <row r="121" spans="1:29" s="79" customFormat="1" ht="13.15">
      <c r="A121" s="94" t="s">
        <v>68</v>
      </c>
      <c r="B121" s="8" t="str">
        <f>VLOOKUP(A121,'CENTRO DE COSTOS'!A:D,4,FALSE)</f>
        <v>WILLIAM ASDRUBAL ROZO ROZO</v>
      </c>
      <c r="C121" s="8" t="str">
        <f>VLOOKUP(A121,'CENTRO DE COSTOS'!A:D,2,FALSE)</f>
        <v>0004-0004</v>
      </c>
      <c r="D121" s="94">
        <v>11001</v>
      </c>
      <c r="E121" s="95" t="s">
        <v>873</v>
      </c>
      <c r="F121" s="97">
        <v>80827</v>
      </c>
      <c r="G121" s="98" t="s">
        <v>155</v>
      </c>
      <c r="H121" s="121" t="s">
        <v>196</v>
      </c>
      <c r="I121" s="97" t="s">
        <v>470</v>
      </c>
      <c r="J121" s="126" t="s">
        <v>68</v>
      </c>
      <c r="K121" s="97" t="s">
        <v>874</v>
      </c>
      <c r="L121" s="97" t="s">
        <v>159</v>
      </c>
      <c r="M121" s="8" t="s">
        <v>875</v>
      </c>
      <c r="N121" s="176">
        <v>45875</v>
      </c>
      <c r="O121" s="96">
        <v>45877</v>
      </c>
      <c r="P121" s="131" t="s">
        <v>200</v>
      </c>
      <c r="Q121" s="130" t="s">
        <v>739</v>
      </c>
      <c r="R121" s="94" t="s">
        <v>162</v>
      </c>
      <c r="S121" s="122" t="s">
        <v>757</v>
      </c>
      <c r="T121" s="97" t="s">
        <v>164</v>
      </c>
      <c r="U121" s="94" t="s">
        <v>876</v>
      </c>
      <c r="V121" s="126" t="s">
        <v>25</v>
      </c>
      <c r="W121" s="96" t="s">
        <v>166</v>
      </c>
      <c r="X121" s="98" t="s">
        <v>877</v>
      </c>
      <c r="Y121" s="94">
        <v>1</v>
      </c>
      <c r="Z121" s="94">
        <v>0</v>
      </c>
      <c r="AA121" s="100">
        <f>IF(V121="TIPO I",'BASE LIQUIDACION REDEBAN 2025'!$B$2,IF(V121="TIPO II",'BASE LIQUIDACION REDEBAN 2025'!$B$3,IF(V121="TIPO III",'BASE LIQUIDACION REDEBAN 2025'!$B$4,IF(V121="TIPO IV",'BASE LIQUIDACION REDEBAN 2025'!$B$5,IF(W121="AEREO",'BASE LIQUIDACION REDEBAN 2025'!$B$6,'BASE LIQUIDACION REDEBAN 2025'!$B$5)))))</f>
        <v>75096.394270399993</v>
      </c>
      <c r="AB121" s="100">
        <f>IF(V121="TIPO I",'BASE LIQUIDACION REDEBAN 2025'!$B$10,IF(V121="TIPO II",'BASE LIQUIDACION REDEBAN 2025'!$B$11,IF(V121="TIPO III",'BASE LIQUIDACION REDEBAN 2025'!$B$12,'BASE LIQUIDACION REDEBAN 2025'!$B$13)))</f>
        <v>75096.394270399993</v>
      </c>
      <c r="AC121" s="101">
        <f t="shared" si="1"/>
        <v>75096.394270399993</v>
      </c>
    </row>
    <row r="122" spans="1:29" s="79" customFormat="1" ht="13.15">
      <c r="A122" s="94" t="s">
        <v>68</v>
      </c>
      <c r="B122" s="8" t="str">
        <f>VLOOKUP(A122,'CENTRO DE COSTOS'!A:D,4,FALSE)</f>
        <v>WILLIAM ASDRUBAL ROZO ROZO</v>
      </c>
      <c r="C122" s="8" t="str">
        <f>VLOOKUP(A122,'CENTRO DE COSTOS'!A:D,2,FALSE)</f>
        <v>0004-0004</v>
      </c>
      <c r="D122" s="94">
        <v>11001</v>
      </c>
      <c r="E122" s="95" t="s">
        <v>878</v>
      </c>
      <c r="F122" s="97">
        <v>80828</v>
      </c>
      <c r="G122" s="98" t="s">
        <v>155</v>
      </c>
      <c r="H122" s="121" t="s">
        <v>196</v>
      </c>
      <c r="I122" s="97" t="s">
        <v>470</v>
      </c>
      <c r="J122" s="126" t="s">
        <v>68</v>
      </c>
      <c r="K122" s="97" t="s">
        <v>879</v>
      </c>
      <c r="L122" s="97" t="s">
        <v>159</v>
      </c>
      <c r="M122" s="8" t="s">
        <v>880</v>
      </c>
      <c r="N122" s="176">
        <v>45875</v>
      </c>
      <c r="O122" s="96">
        <v>45880</v>
      </c>
      <c r="P122" s="131" t="s">
        <v>200</v>
      </c>
      <c r="Q122" s="130" t="s">
        <v>739</v>
      </c>
      <c r="R122" s="94" t="s">
        <v>162</v>
      </c>
      <c r="S122" s="122" t="s">
        <v>740</v>
      </c>
      <c r="T122" s="97" t="s">
        <v>164</v>
      </c>
      <c r="U122" s="94" t="s">
        <v>881</v>
      </c>
      <c r="V122" s="126" t="s">
        <v>25</v>
      </c>
      <c r="W122" s="96" t="s">
        <v>166</v>
      </c>
      <c r="X122" s="98" t="s">
        <v>882</v>
      </c>
      <c r="Y122" s="94">
        <v>1</v>
      </c>
      <c r="Z122" s="94">
        <v>0</v>
      </c>
      <c r="AA122" s="100">
        <f>IF(V122="TIPO I",'BASE LIQUIDACION REDEBAN 2025'!$B$2,IF(V122="TIPO II",'BASE LIQUIDACION REDEBAN 2025'!$B$3,IF(V122="TIPO III",'BASE LIQUIDACION REDEBAN 2025'!$B$4,IF(V122="TIPO IV",'BASE LIQUIDACION REDEBAN 2025'!$B$5,IF(W122="AEREO",'BASE LIQUIDACION REDEBAN 2025'!$B$6,'BASE LIQUIDACION REDEBAN 2025'!$B$5)))))</f>
        <v>75096.394270399993</v>
      </c>
      <c r="AB122" s="100">
        <f>IF(V122="TIPO I",'BASE LIQUIDACION REDEBAN 2025'!$B$10,IF(V122="TIPO II",'BASE LIQUIDACION REDEBAN 2025'!$B$11,IF(V122="TIPO III",'BASE LIQUIDACION REDEBAN 2025'!$B$12,'BASE LIQUIDACION REDEBAN 2025'!$B$13)))</f>
        <v>75096.394270399993</v>
      </c>
      <c r="AC122" s="101">
        <f t="shared" si="1"/>
        <v>75096.394270399993</v>
      </c>
    </row>
    <row r="123" spans="1:29" s="79" customFormat="1" ht="13.15">
      <c r="A123" s="94" t="s">
        <v>68</v>
      </c>
      <c r="B123" s="8" t="str">
        <f>VLOOKUP(A123,'CENTRO DE COSTOS'!A:D,4,FALSE)</f>
        <v>WILLIAM ASDRUBAL ROZO ROZO</v>
      </c>
      <c r="C123" s="8" t="str">
        <f>VLOOKUP(A123,'CENTRO DE COSTOS'!A:D,2,FALSE)</f>
        <v>0004-0004</v>
      </c>
      <c r="D123" s="94">
        <v>11001</v>
      </c>
      <c r="E123" s="95" t="s">
        <v>883</v>
      </c>
      <c r="F123" s="97">
        <v>80829</v>
      </c>
      <c r="G123" s="98" t="s">
        <v>155</v>
      </c>
      <c r="H123" s="121" t="s">
        <v>196</v>
      </c>
      <c r="I123" s="97" t="s">
        <v>470</v>
      </c>
      <c r="J123" s="126" t="s">
        <v>68</v>
      </c>
      <c r="K123" s="97" t="s">
        <v>884</v>
      </c>
      <c r="L123" s="97" t="s">
        <v>159</v>
      </c>
      <c r="M123" s="8" t="s">
        <v>885</v>
      </c>
      <c r="N123" s="176">
        <v>45875</v>
      </c>
      <c r="O123" s="96">
        <v>45880</v>
      </c>
      <c r="P123" s="131" t="s">
        <v>200</v>
      </c>
      <c r="Q123" s="130" t="s">
        <v>739</v>
      </c>
      <c r="R123" s="94" t="s">
        <v>162</v>
      </c>
      <c r="S123" s="122" t="s">
        <v>740</v>
      </c>
      <c r="T123" s="97" t="s">
        <v>164</v>
      </c>
      <c r="U123" s="94" t="s">
        <v>886</v>
      </c>
      <c r="V123" s="126" t="s">
        <v>25</v>
      </c>
      <c r="W123" s="96" t="s">
        <v>166</v>
      </c>
      <c r="X123" s="98" t="s">
        <v>887</v>
      </c>
      <c r="Y123" s="94">
        <v>1</v>
      </c>
      <c r="Z123" s="94">
        <v>0</v>
      </c>
      <c r="AA123" s="100">
        <f>IF(V123="TIPO I",'BASE LIQUIDACION REDEBAN 2025'!$B$2,IF(V123="TIPO II",'BASE LIQUIDACION REDEBAN 2025'!$B$3,IF(V123="TIPO III",'BASE LIQUIDACION REDEBAN 2025'!$B$4,IF(V123="TIPO IV",'BASE LIQUIDACION REDEBAN 2025'!$B$5,IF(W123="AEREO",'BASE LIQUIDACION REDEBAN 2025'!$B$6,'BASE LIQUIDACION REDEBAN 2025'!$B$5)))))</f>
        <v>75096.394270399993</v>
      </c>
      <c r="AB123" s="100">
        <f>IF(V123="TIPO I",'BASE LIQUIDACION REDEBAN 2025'!$B$10,IF(V123="TIPO II",'BASE LIQUIDACION REDEBAN 2025'!$B$11,IF(V123="TIPO III",'BASE LIQUIDACION REDEBAN 2025'!$B$12,'BASE LIQUIDACION REDEBAN 2025'!$B$13)))</f>
        <v>75096.394270399993</v>
      </c>
      <c r="AC123" s="101">
        <f t="shared" si="1"/>
        <v>75096.394270399993</v>
      </c>
    </row>
    <row r="124" spans="1:29" s="79" customFormat="1" ht="13.15">
      <c r="A124" s="94" t="s">
        <v>68</v>
      </c>
      <c r="B124" s="8" t="str">
        <f>VLOOKUP(A124,'CENTRO DE COSTOS'!A:D,4,FALSE)</f>
        <v>WILLIAM ASDRUBAL ROZO ROZO</v>
      </c>
      <c r="C124" s="8" t="str">
        <f>VLOOKUP(A124,'CENTRO DE COSTOS'!A:D,2,FALSE)</f>
        <v>0004-0004</v>
      </c>
      <c r="D124" s="94">
        <v>11001</v>
      </c>
      <c r="E124" s="95" t="s">
        <v>888</v>
      </c>
      <c r="F124" s="97">
        <v>80830</v>
      </c>
      <c r="G124" s="98" t="s">
        <v>155</v>
      </c>
      <c r="H124" s="121" t="s">
        <v>196</v>
      </c>
      <c r="I124" s="97" t="s">
        <v>470</v>
      </c>
      <c r="J124" s="126" t="s">
        <v>68</v>
      </c>
      <c r="K124" s="97" t="s">
        <v>889</v>
      </c>
      <c r="L124" s="97" t="s">
        <v>159</v>
      </c>
      <c r="M124" s="8" t="s">
        <v>890</v>
      </c>
      <c r="N124" s="176">
        <v>45875</v>
      </c>
      <c r="O124" s="96">
        <v>45877</v>
      </c>
      <c r="P124" s="131" t="s">
        <v>200</v>
      </c>
      <c r="Q124" s="130" t="s">
        <v>739</v>
      </c>
      <c r="R124" s="94" t="s">
        <v>162</v>
      </c>
      <c r="S124" s="122" t="s">
        <v>757</v>
      </c>
      <c r="T124" s="97" t="s">
        <v>164</v>
      </c>
      <c r="U124" s="94" t="s">
        <v>891</v>
      </c>
      <c r="V124" s="126" t="s">
        <v>25</v>
      </c>
      <c r="W124" s="96" t="s">
        <v>166</v>
      </c>
      <c r="X124" s="98" t="s">
        <v>682</v>
      </c>
      <c r="Y124" s="94">
        <v>1</v>
      </c>
      <c r="Z124" s="94">
        <v>0</v>
      </c>
      <c r="AA124" s="100">
        <f>IF(V124="TIPO I",'BASE LIQUIDACION REDEBAN 2025'!$B$2,IF(V124="TIPO II",'BASE LIQUIDACION REDEBAN 2025'!$B$3,IF(V124="TIPO III",'BASE LIQUIDACION REDEBAN 2025'!$B$4,IF(V124="TIPO IV",'BASE LIQUIDACION REDEBAN 2025'!$B$5,IF(W124="AEREO",'BASE LIQUIDACION REDEBAN 2025'!$B$6,'BASE LIQUIDACION REDEBAN 2025'!$B$5)))))</f>
        <v>75096.394270399993</v>
      </c>
      <c r="AB124" s="100">
        <f>IF(V124="TIPO I",'BASE LIQUIDACION REDEBAN 2025'!$B$10,IF(V124="TIPO II",'BASE LIQUIDACION REDEBAN 2025'!$B$11,IF(V124="TIPO III",'BASE LIQUIDACION REDEBAN 2025'!$B$12,'BASE LIQUIDACION REDEBAN 2025'!$B$13)))</f>
        <v>75096.394270399993</v>
      </c>
      <c r="AC124" s="101">
        <f t="shared" si="1"/>
        <v>75096.394270399993</v>
      </c>
    </row>
    <row r="125" spans="1:29" s="79" customFormat="1" ht="13.15">
      <c r="A125" s="94" t="s">
        <v>68</v>
      </c>
      <c r="B125" s="8" t="str">
        <f>VLOOKUP(A125,'CENTRO DE COSTOS'!A:D,4,FALSE)</f>
        <v>WILLIAM ASDRUBAL ROZO ROZO</v>
      </c>
      <c r="C125" s="8" t="str">
        <f>VLOOKUP(A125,'CENTRO DE COSTOS'!A:D,2,FALSE)</f>
        <v>0004-0004</v>
      </c>
      <c r="D125" s="94">
        <v>11001</v>
      </c>
      <c r="E125" s="95" t="s">
        <v>892</v>
      </c>
      <c r="F125" s="97">
        <v>80831</v>
      </c>
      <c r="G125" s="98" t="s">
        <v>155</v>
      </c>
      <c r="H125" s="121" t="s">
        <v>196</v>
      </c>
      <c r="I125" s="97" t="s">
        <v>470</v>
      </c>
      <c r="J125" s="126" t="s">
        <v>68</v>
      </c>
      <c r="K125" s="97" t="s">
        <v>893</v>
      </c>
      <c r="L125" s="97" t="s">
        <v>159</v>
      </c>
      <c r="M125" s="8" t="s">
        <v>894</v>
      </c>
      <c r="N125" s="176">
        <v>45875</v>
      </c>
      <c r="O125" s="96">
        <v>45877</v>
      </c>
      <c r="P125" s="131" t="s">
        <v>200</v>
      </c>
      <c r="Q125" s="130" t="s">
        <v>739</v>
      </c>
      <c r="R125" s="94" t="s">
        <v>162</v>
      </c>
      <c r="S125" s="122" t="s">
        <v>757</v>
      </c>
      <c r="T125" s="97" t="s">
        <v>164</v>
      </c>
      <c r="U125" s="94" t="s">
        <v>895</v>
      </c>
      <c r="V125" s="126" t="s">
        <v>25</v>
      </c>
      <c r="W125" s="96" t="s">
        <v>166</v>
      </c>
      <c r="X125" s="98" t="s">
        <v>877</v>
      </c>
      <c r="Y125" s="94">
        <v>1</v>
      </c>
      <c r="Z125" s="94">
        <v>0</v>
      </c>
      <c r="AA125" s="100">
        <f>IF(V125="TIPO I",'BASE LIQUIDACION REDEBAN 2025'!$B$2,IF(V125="TIPO II",'BASE LIQUIDACION REDEBAN 2025'!$B$3,IF(V125="TIPO III",'BASE LIQUIDACION REDEBAN 2025'!$B$4,IF(V125="TIPO IV",'BASE LIQUIDACION REDEBAN 2025'!$B$5,IF(W125="AEREO",'BASE LIQUIDACION REDEBAN 2025'!$B$6,'BASE LIQUIDACION REDEBAN 2025'!$B$5)))))</f>
        <v>75096.394270399993</v>
      </c>
      <c r="AB125" s="100">
        <f>IF(V125="TIPO I",'BASE LIQUIDACION REDEBAN 2025'!$B$10,IF(V125="TIPO II",'BASE LIQUIDACION REDEBAN 2025'!$B$11,IF(V125="TIPO III",'BASE LIQUIDACION REDEBAN 2025'!$B$12,'BASE LIQUIDACION REDEBAN 2025'!$B$13)))</f>
        <v>75096.394270399993</v>
      </c>
      <c r="AC125" s="101">
        <f t="shared" si="1"/>
        <v>75096.394270399993</v>
      </c>
    </row>
    <row r="126" spans="1:29" s="79" customFormat="1" ht="13.15">
      <c r="A126" s="94" t="s">
        <v>68</v>
      </c>
      <c r="B126" s="8" t="str">
        <f>VLOOKUP(A126,'CENTRO DE COSTOS'!A:D,4,FALSE)</f>
        <v>WILLIAM ASDRUBAL ROZO ROZO</v>
      </c>
      <c r="C126" s="8" t="str">
        <f>VLOOKUP(A126,'CENTRO DE COSTOS'!A:D,2,FALSE)</f>
        <v>0004-0004</v>
      </c>
      <c r="D126" s="94">
        <v>11001</v>
      </c>
      <c r="E126" s="95" t="s">
        <v>896</v>
      </c>
      <c r="F126" s="97">
        <v>80832</v>
      </c>
      <c r="G126" s="98" t="s">
        <v>155</v>
      </c>
      <c r="H126" s="121" t="s">
        <v>196</v>
      </c>
      <c r="I126" s="97" t="s">
        <v>470</v>
      </c>
      <c r="J126" s="126" t="s">
        <v>68</v>
      </c>
      <c r="K126" s="97" t="s">
        <v>897</v>
      </c>
      <c r="L126" s="97" t="s">
        <v>159</v>
      </c>
      <c r="M126" s="8" t="s">
        <v>898</v>
      </c>
      <c r="N126" s="176">
        <v>45875</v>
      </c>
      <c r="O126" s="96">
        <v>45880</v>
      </c>
      <c r="P126" s="131" t="s">
        <v>200</v>
      </c>
      <c r="Q126" s="130" t="s">
        <v>739</v>
      </c>
      <c r="R126" s="94" t="s">
        <v>162</v>
      </c>
      <c r="S126" s="122" t="s">
        <v>740</v>
      </c>
      <c r="T126" s="97" t="s">
        <v>164</v>
      </c>
      <c r="U126" s="94" t="s">
        <v>899</v>
      </c>
      <c r="V126" s="126" t="s">
        <v>25</v>
      </c>
      <c r="W126" s="96" t="s">
        <v>166</v>
      </c>
      <c r="X126" s="98" t="s">
        <v>877</v>
      </c>
      <c r="Y126" s="94">
        <v>1</v>
      </c>
      <c r="Z126" s="94">
        <v>0</v>
      </c>
      <c r="AA126" s="100">
        <f>IF(V126="TIPO I",'BASE LIQUIDACION REDEBAN 2025'!$B$2,IF(V126="TIPO II",'BASE LIQUIDACION REDEBAN 2025'!$B$3,IF(V126="TIPO III",'BASE LIQUIDACION REDEBAN 2025'!$B$4,IF(V126="TIPO IV",'BASE LIQUIDACION REDEBAN 2025'!$B$5,IF(W126="AEREO",'BASE LIQUIDACION REDEBAN 2025'!$B$6,'BASE LIQUIDACION REDEBAN 2025'!$B$5)))))</f>
        <v>75096.394270399993</v>
      </c>
      <c r="AB126" s="100">
        <f>IF(V126="TIPO I",'BASE LIQUIDACION REDEBAN 2025'!$B$10,IF(V126="TIPO II",'BASE LIQUIDACION REDEBAN 2025'!$B$11,IF(V126="TIPO III",'BASE LIQUIDACION REDEBAN 2025'!$B$12,'BASE LIQUIDACION REDEBAN 2025'!$B$13)))</f>
        <v>75096.394270399993</v>
      </c>
      <c r="AC126" s="101">
        <f t="shared" si="1"/>
        <v>75096.394270399993</v>
      </c>
    </row>
    <row r="127" spans="1:29" s="79" customFormat="1" ht="13.15">
      <c r="A127" s="94" t="s">
        <v>101</v>
      </c>
      <c r="B127" s="8" t="str">
        <f>VLOOKUP(A127,'CENTRO DE COSTOS'!A:D,4,FALSE)</f>
        <v>KEVIN ALEXIS CORZO BUSTOS</v>
      </c>
      <c r="C127" s="8" t="str">
        <f>VLOOKUP(A127,'CENTRO DE COSTOS'!A:D,2,FALSE)</f>
        <v>0004-0007</v>
      </c>
      <c r="D127" s="94">
        <v>85230</v>
      </c>
      <c r="E127" s="95" t="s">
        <v>900</v>
      </c>
      <c r="F127" s="97">
        <v>80903</v>
      </c>
      <c r="G127" s="98" t="s">
        <v>155</v>
      </c>
      <c r="H127" s="121" t="s">
        <v>156</v>
      </c>
      <c r="I127" s="97" t="s">
        <v>189</v>
      </c>
      <c r="J127" s="126" t="s">
        <v>901</v>
      </c>
      <c r="K127" s="97" t="s">
        <v>902</v>
      </c>
      <c r="L127" s="97" t="s">
        <v>159</v>
      </c>
      <c r="M127" s="8" t="s">
        <v>903</v>
      </c>
      <c r="N127" s="176">
        <v>45875</v>
      </c>
      <c r="O127" s="96">
        <v>45888</v>
      </c>
      <c r="P127" s="131" t="s">
        <v>161</v>
      </c>
      <c r="Q127" s="130" t="s">
        <v>161</v>
      </c>
      <c r="R127" s="94" t="s">
        <v>162</v>
      </c>
      <c r="S127" s="122" t="s">
        <v>904</v>
      </c>
      <c r="T127" s="97" t="s">
        <v>164</v>
      </c>
      <c r="U127" s="94" t="s">
        <v>905</v>
      </c>
      <c r="V127" s="126" t="s">
        <v>180</v>
      </c>
      <c r="W127" s="96" t="s">
        <v>309</v>
      </c>
      <c r="X127" s="98" t="s">
        <v>194</v>
      </c>
      <c r="Y127" s="94">
        <v>1</v>
      </c>
      <c r="Z127" s="94">
        <v>0</v>
      </c>
      <c r="AA127" s="100">
        <f>IF(V127="TIPO I",'BASE LIQUIDACION REDEBAN 2025'!$B$2,IF(V127="TIPO II",'BASE LIQUIDACION REDEBAN 2025'!$B$3,IF(V127="TIPO III",'BASE LIQUIDACION REDEBAN 2025'!$B$4,IF(V127="TIPO IV",'BASE LIQUIDACION REDEBAN 2025'!$B$5,IF(W127="AEREO",'BASE LIQUIDACION REDEBAN 2025'!$B$6,'BASE LIQUIDACION REDEBAN 2025'!$B$5)))))</f>
        <v>504832.64687880001</v>
      </c>
      <c r="AB127" s="100">
        <f>IF(V127="TIPO I",'BASE LIQUIDACION REDEBAN 2025'!$B$10,IF(V127="TIPO II",'BASE LIQUIDACION REDEBAN 2025'!$B$11,IF(V127="TIPO III",'BASE LIQUIDACION REDEBAN 2025'!$B$12,'BASE LIQUIDACION REDEBAN 2025'!$B$13)))</f>
        <v>196536.5258152</v>
      </c>
      <c r="AC127" s="101">
        <f t="shared" si="1"/>
        <v>504832.64687880001</v>
      </c>
    </row>
    <row r="128" spans="1:29" s="79" customFormat="1" ht="13.15">
      <c r="A128" s="94" t="s">
        <v>64</v>
      </c>
      <c r="B128" s="8" t="str">
        <f>VLOOKUP(A128,'CENTRO DE COSTOS'!A:D,4,FALSE)</f>
        <v>JOSE MAURICIO HERNANDEZ ROJAS</v>
      </c>
      <c r="C128" s="8" t="str">
        <f>VLOOKUP(A128,'CENTRO DE COSTOS'!A:D,2,FALSE)</f>
        <v>0004-0001</v>
      </c>
      <c r="D128" s="94">
        <v>8560</v>
      </c>
      <c r="E128" s="95" t="s">
        <v>906</v>
      </c>
      <c r="F128" s="97">
        <v>80910</v>
      </c>
      <c r="G128" s="98" t="s">
        <v>155</v>
      </c>
      <c r="H128" s="121" t="s">
        <v>156</v>
      </c>
      <c r="I128" s="97" t="s">
        <v>389</v>
      </c>
      <c r="J128" s="126" t="s">
        <v>907</v>
      </c>
      <c r="K128" s="97" t="s">
        <v>908</v>
      </c>
      <c r="L128" s="97" t="s">
        <v>159</v>
      </c>
      <c r="M128" s="8" t="s">
        <v>909</v>
      </c>
      <c r="N128" s="176">
        <v>45875</v>
      </c>
      <c r="O128" s="96">
        <v>45877</v>
      </c>
      <c r="P128" s="131" t="s">
        <v>161</v>
      </c>
      <c r="Q128" s="130" t="s">
        <v>161</v>
      </c>
      <c r="R128" s="94" t="s">
        <v>162</v>
      </c>
      <c r="S128" s="122" t="s">
        <v>910</v>
      </c>
      <c r="T128" s="97" t="s">
        <v>164</v>
      </c>
      <c r="U128" s="94" t="s">
        <v>911</v>
      </c>
      <c r="V128" s="126" t="s">
        <v>28</v>
      </c>
      <c r="W128" s="96" t="s">
        <v>166</v>
      </c>
      <c r="X128" s="98" t="s">
        <v>912</v>
      </c>
      <c r="Y128" s="94">
        <v>1</v>
      </c>
      <c r="Z128" s="94">
        <v>0</v>
      </c>
      <c r="AA128" s="100">
        <f>IF(V128="TIPO I",'BASE LIQUIDACION REDEBAN 2025'!$B$2,IF(V128="TIPO II",'BASE LIQUIDACION REDEBAN 2025'!$B$3,IF(V128="TIPO III",'BASE LIQUIDACION REDEBAN 2025'!$B$4,IF(V128="TIPO IV",'BASE LIQUIDACION REDEBAN 2025'!$B$5,IF(W128="AEREO",'BASE LIQUIDACION REDEBAN 2025'!$B$6,'BASE LIQUIDACION REDEBAN 2025'!$B$5)))))</f>
        <v>163813.69572160003</v>
      </c>
      <c r="AB128" s="100">
        <f>IF(V128="TIPO I",'BASE LIQUIDACION REDEBAN 2025'!$B$10,IF(V128="TIPO II",'BASE LIQUIDACION REDEBAN 2025'!$B$11,IF(V128="TIPO III",'BASE LIQUIDACION REDEBAN 2025'!$B$12,'BASE LIQUIDACION REDEBAN 2025'!$B$13)))</f>
        <v>140395.6348884</v>
      </c>
      <c r="AC128" s="101">
        <f t="shared" si="1"/>
        <v>163813.69572160003</v>
      </c>
    </row>
    <row r="129" spans="1:29" s="79" customFormat="1" ht="13.15">
      <c r="A129" s="94" t="s">
        <v>81</v>
      </c>
      <c r="B129" s="8" t="str">
        <f>VLOOKUP(A129,'CENTRO DE COSTOS'!A:D,4,FALSE)</f>
        <v>MIGUEL JULIÁN HERNÁNDEZ GUARÍN</v>
      </c>
      <c r="C129" s="8" t="str">
        <f>VLOOKUP(A129,'CENTRO DE COSTOS'!A:D,2,FALSE)</f>
        <v>0004-0008</v>
      </c>
      <c r="D129" s="94">
        <v>54874</v>
      </c>
      <c r="E129" s="95" t="s">
        <v>913</v>
      </c>
      <c r="F129" s="97">
        <v>80921</v>
      </c>
      <c r="G129" s="98" t="s">
        <v>155</v>
      </c>
      <c r="H129" s="121" t="s">
        <v>156</v>
      </c>
      <c r="I129" s="97" t="s">
        <v>317</v>
      </c>
      <c r="J129" s="126" t="s">
        <v>914</v>
      </c>
      <c r="K129" s="97" t="s">
        <v>915</v>
      </c>
      <c r="L129" s="97" t="s">
        <v>159</v>
      </c>
      <c r="M129" s="8" t="s">
        <v>916</v>
      </c>
      <c r="N129" s="176">
        <v>45875</v>
      </c>
      <c r="O129" s="96">
        <v>45880</v>
      </c>
      <c r="P129" s="131" t="s">
        <v>161</v>
      </c>
      <c r="Q129" s="130" t="s">
        <v>161</v>
      </c>
      <c r="R129" s="94" t="s">
        <v>162</v>
      </c>
      <c r="S129" s="122" t="s">
        <v>917</v>
      </c>
      <c r="T129" s="97" t="s">
        <v>164</v>
      </c>
      <c r="U129" s="94" t="s">
        <v>918</v>
      </c>
      <c r="V129" s="126" t="s">
        <v>25</v>
      </c>
      <c r="W129" s="96" t="s">
        <v>166</v>
      </c>
      <c r="X129" s="98" t="s">
        <v>407</v>
      </c>
      <c r="Y129" s="94">
        <v>1</v>
      </c>
      <c r="Z129" s="94">
        <v>0</v>
      </c>
      <c r="AA129" s="100">
        <f>IF(V129="TIPO I",'BASE LIQUIDACION REDEBAN 2025'!$B$2,IF(V129="TIPO II",'BASE LIQUIDACION REDEBAN 2025'!$B$3,IF(V129="TIPO III",'BASE LIQUIDACION REDEBAN 2025'!$B$4,IF(V129="TIPO IV",'BASE LIQUIDACION REDEBAN 2025'!$B$5,IF(W129="AEREO",'BASE LIQUIDACION REDEBAN 2025'!$B$6,'BASE LIQUIDACION REDEBAN 2025'!$B$5)))))</f>
        <v>75096.394270399993</v>
      </c>
      <c r="AB129" s="100">
        <f>IF(V129="TIPO I",'BASE LIQUIDACION REDEBAN 2025'!$B$10,IF(V129="TIPO II",'BASE LIQUIDACION REDEBAN 2025'!$B$11,IF(V129="TIPO III",'BASE LIQUIDACION REDEBAN 2025'!$B$12,'BASE LIQUIDACION REDEBAN 2025'!$B$13)))</f>
        <v>75096.394270399993</v>
      </c>
      <c r="AC129" s="101">
        <f t="shared" si="1"/>
        <v>75096.394270399993</v>
      </c>
    </row>
    <row r="130" spans="1:29" s="79" customFormat="1" ht="13.15">
      <c r="A130" s="94" t="s">
        <v>92</v>
      </c>
      <c r="B130" s="8" t="str">
        <f>VLOOKUP(A130,'CENTRO DE COSTOS'!A:D,4,FALSE)</f>
        <v>KEVIN ALEXIS CORZO BUSTOS</v>
      </c>
      <c r="C130" s="8" t="str">
        <f>VLOOKUP(A130,'CENTRO DE COSTOS'!A:D,2,FALSE)</f>
        <v>0004-0007</v>
      </c>
      <c r="D130" s="94">
        <v>18247</v>
      </c>
      <c r="E130" s="95" t="s">
        <v>919</v>
      </c>
      <c r="F130" s="97">
        <v>80884</v>
      </c>
      <c r="G130" s="98" t="s">
        <v>155</v>
      </c>
      <c r="H130" s="121" t="s">
        <v>156</v>
      </c>
      <c r="I130" s="97" t="s">
        <v>157</v>
      </c>
      <c r="J130" s="126" t="s">
        <v>920</v>
      </c>
      <c r="K130" s="97" t="s">
        <v>921</v>
      </c>
      <c r="L130" s="97" t="s">
        <v>159</v>
      </c>
      <c r="M130" s="8" t="s">
        <v>922</v>
      </c>
      <c r="N130" s="176">
        <v>45875</v>
      </c>
      <c r="O130" s="96">
        <v>45880</v>
      </c>
      <c r="P130" s="131" t="s">
        <v>161</v>
      </c>
      <c r="Q130" s="130" t="s">
        <v>161</v>
      </c>
      <c r="R130" s="94" t="s">
        <v>162</v>
      </c>
      <c r="S130" s="122" t="s">
        <v>923</v>
      </c>
      <c r="T130" s="97" t="s">
        <v>164</v>
      </c>
      <c r="U130" s="94" t="s">
        <v>924</v>
      </c>
      <c r="V130" s="126" t="s">
        <v>32</v>
      </c>
      <c r="W130" s="96" t="s">
        <v>166</v>
      </c>
      <c r="X130" s="98" t="s">
        <v>225</v>
      </c>
      <c r="Y130" s="94">
        <v>1</v>
      </c>
      <c r="Z130" s="94">
        <v>0</v>
      </c>
      <c r="AA130" s="100">
        <f>IF(V130="TIPO I",'BASE LIQUIDACION REDEBAN 2025'!$B$2,IF(V130="TIPO II",'BASE LIQUIDACION REDEBAN 2025'!$B$3,IF(V130="TIPO III",'BASE LIQUIDACION REDEBAN 2025'!$B$4,IF(V130="TIPO IV",'BASE LIQUIDACION REDEBAN 2025'!$B$5,IF(W130="AEREO",'BASE LIQUIDACION REDEBAN 2025'!$B$6,'BASE LIQUIDACION REDEBAN 2025'!$B$5)))))</f>
        <v>504832.64687880001</v>
      </c>
      <c r="AB130" s="100">
        <f>IF(V130="TIPO I",'BASE LIQUIDACION REDEBAN 2025'!$B$10,IF(V130="TIPO II",'BASE LIQUIDACION REDEBAN 2025'!$B$11,IF(V130="TIPO III",'BASE LIQUIDACION REDEBAN 2025'!$B$12,'BASE LIQUIDACION REDEBAN 2025'!$B$13)))</f>
        <v>196536.5258152</v>
      </c>
      <c r="AC130" s="101">
        <f t="shared" si="1"/>
        <v>504832.64687880001</v>
      </c>
    </row>
    <row r="131" spans="1:29" s="79" customFormat="1" ht="13.15">
      <c r="A131" s="94" t="s">
        <v>98</v>
      </c>
      <c r="B131" s="8" t="str">
        <f>VLOOKUP(A131,'CENTRO DE COSTOS'!A:D,4,FALSE)</f>
        <v>MIGUEL JULIÁN HERNÁNDEZ GUARÍN</v>
      </c>
      <c r="C131" s="8" t="str">
        <f>VLOOKUP(A131,'CENTRO DE COSTOS'!A:D,2,FALSE)</f>
        <v>0004-0008</v>
      </c>
      <c r="D131" s="94">
        <v>15299</v>
      </c>
      <c r="E131" s="95" t="s">
        <v>925</v>
      </c>
      <c r="F131" s="97">
        <v>80886</v>
      </c>
      <c r="G131" s="98" t="s">
        <v>155</v>
      </c>
      <c r="H131" s="121" t="s">
        <v>156</v>
      </c>
      <c r="I131" s="97" t="s">
        <v>241</v>
      </c>
      <c r="J131" s="126" t="s">
        <v>926</v>
      </c>
      <c r="K131" s="97" t="s">
        <v>927</v>
      </c>
      <c r="L131" s="97" t="s">
        <v>159</v>
      </c>
      <c r="M131" s="8" t="s">
        <v>928</v>
      </c>
      <c r="N131" s="176">
        <v>45875</v>
      </c>
      <c r="O131" s="96">
        <v>45881</v>
      </c>
      <c r="P131" s="131" t="s">
        <v>161</v>
      </c>
      <c r="Q131" s="130" t="s">
        <v>161</v>
      </c>
      <c r="R131" s="94" t="s">
        <v>162</v>
      </c>
      <c r="S131" s="122" t="s">
        <v>929</v>
      </c>
      <c r="T131" s="97" t="s">
        <v>164</v>
      </c>
      <c r="U131" s="94" t="s">
        <v>930</v>
      </c>
      <c r="V131" s="126" t="s">
        <v>30</v>
      </c>
      <c r="W131" s="96" t="s">
        <v>166</v>
      </c>
      <c r="X131" s="98" t="s">
        <v>247</v>
      </c>
      <c r="Y131" s="94">
        <v>1</v>
      </c>
      <c r="Z131" s="94">
        <v>0</v>
      </c>
      <c r="AA131" s="100">
        <f>IF(V131="TIPO I",'BASE LIQUIDACION REDEBAN 2025'!$B$2,IF(V131="TIPO II",'BASE LIQUIDACION REDEBAN 2025'!$B$3,IF(V131="TIPO III",'BASE LIQUIDACION REDEBAN 2025'!$B$4,IF(V131="TIPO IV",'BASE LIQUIDACION REDEBAN 2025'!$B$5,IF(W131="AEREO",'BASE LIQUIDACION REDEBAN 2025'!$B$6,'BASE LIQUIDACION REDEBAN 2025'!$B$5)))))</f>
        <v>275728.78077800001</v>
      </c>
      <c r="AB131" s="100">
        <f>IF(V131="TIPO I",'BASE LIQUIDACION REDEBAN 2025'!$B$10,IF(V131="TIPO II",'BASE LIQUIDACION REDEBAN 2025'!$B$11,IF(V131="TIPO III",'BASE LIQUIDACION REDEBAN 2025'!$B$12,'BASE LIQUIDACION REDEBAN 2025'!$B$13)))</f>
        <v>196536.5258152</v>
      </c>
      <c r="AC131" s="101">
        <f t="shared" ref="AC131:AC194" si="2">Y131*AA131+Z131*AB131</f>
        <v>275728.78077800001</v>
      </c>
    </row>
    <row r="132" spans="1:29" s="79" customFormat="1" ht="13.15">
      <c r="A132" s="94" t="s">
        <v>100</v>
      </c>
      <c r="B132" s="8" t="str">
        <f>VLOOKUP(A132,'CENTRO DE COSTOS'!A:D,4,FALSE)</f>
        <v>KEVIN ALEXIS CORZO BUSTOS</v>
      </c>
      <c r="C132" s="8" t="str">
        <f>VLOOKUP(A132,'CENTRO DE COSTOS'!A:D,2,FALSE)</f>
        <v>0004-0007</v>
      </c>
      <c r="D132" s="94">
        <v>50006</v>
      </c>
      <c r="E132" s="95" t="s">
        <v>931</v>
      </c>
      <c r="F132" s="97">
        <v>80861</v>
      </c>
      <c r="G132" s="98" t="s">
        <v>155</v>
      </c>
      <c r="H132" s="121" t="s">
        <v>156</v>
      </c>
      <c r="I132" s="97" t="s">
        <v>295</v>
      </c>
      <c r="J132" s="126" t="s">
        <v>932</v>
      </c>
      <c r="K132" s="97" t="s">
        <v>933</v>
      </c>
      <c r="L132" s="97" t="s">
        <v>159</v>
      </c>
      <c r="M132" s="8" t="s">
        <v>934</v>
      </c>
      <c r="N132" s="176">
        <v>45875</v>
      </c>
      <c r="O132" s="144">
        <v>45884</v>
      </c>
      <c r="P132" s="131" t="s">
        <v>161</v>
      </c>
      <c r="Q132" s="130" t="s">
        <v>161</v>
      </c>
      <c r="R132" s="94" t="s">
        <v>162</v>
      </c>
      <c r="S132" s="122" t="s">
        <v>935</v>
      </c>
      <c r="T132" s="97" t="s">
        <v>164</v>
      </c>
      <c r="U132" s="94" t="s">
        <v>936</v>
      </c>
      <c r="V132" s="126" t="s">
        <v>28</v>
      </c>
      <c r="W132" s="96" t="s">
        <v>166</v>
      </c>
      <c r="X132" s="98" t="s">
        <v>937</v>
      </c>
      <c r="Y132" s="94">
        <v>1</v>
      </c>
      <c r="Z132" s="94">
        <v>1</v>
      </c>
      <c r="AA132" s="100">
        <f>IF(V132="TIPO I",'BASE LIQUIDACION REDEBAN 2025'!$B$2,IF(V132="TIPO II",'BASE LIQUIDACION REDEBAN 2025'!$B$3,IF(V132="TIPO III",'BASE LIQUIDACION REDEBAN 2025'!$B$4,IF(V132="TIPO IV",'BASE LIQUIDACION REDEBAN 2025'!$B$5,IF(W132="AEREO",'BASE LIQUIDACION REDEBAN 2025'!$B$6,'BASE LIQUIDACION REDEBAN 2025'!$B$5)))))</f>
        <v>163813.69572160003</v>
      </c>
      <c r="AB132" s="100">
        <f>IF(V132="TIPO I",'BASE LIQUIDACION REDEBAN 2025'!$B$10,IF(V132="TIPO II",'BASE LIQUIDACION REDEBAN 2025'!$B$11,IF(V132="TIPO III",'BASE LIQUIDACION REDEBAN 2025'!$B$12,'BASE LIQUIDACION REDEBAN 2025'!$B$13)))</f>
        <v>140395.6348884</v>
      </c>
      <c r="AC132" s="101">
        <f t="shared" si="2"/>
        <v>304209.33061000006</v>
      </c>
    </row>
    <row r="133" spans="1:29" s="79" customFormat="1" ht="13.15">
      <c r="A133" s="94" t="s">
        <v>98</v>
      </c>
      <c r="B133" s="8" t="str">
        <f>VLOOKUP(A133,'CENTRO DE COSTOS'!A:D,4,FALSE)</f>
        <v>MIGUEL JULIÁN HERNÁNDEZ GUARÍN</v>
      </c>
      <c r="C133" s="8" t="str">
        <f>VLOOKUP(A133,'CENTRO DE COSTOS'!A:D,2,FALSE)</f>
        <v>0004-0008</v>
      </c>
      <c r="D133" s="94">
        <v>15507</v>
      </c>
      <c r="E133" s="95" t="s">
        <v>938</v>
      </c>
      <c r="F133" s="97">
        <v>80904</v>
      </c>
      <c r="G133" s="98" t="s">
        <v>155</v>
      </c>
      <c r="H133" s="121" t="s">
        <v>156</v>
      </c>
      <c r="I133" s="97" t="s">
        <v>241</v>
      </c>
      <c r="J133" s="126" t="s">
        <v>939</v>
      </c>
      <c r="K133" s="97" t="s">
        <v>940</v>
      </c>
      <c r="L133" s="97" t="s">
        <v>159</v>
      </c>
      <c r="M133" s="8" t="s">
        <v>941</v>
      </c>
      <c r="N133" s="176">
        <v>45875</v>
      </c>
      <c r="O133" s="96">
        <v>45882</v>
      </c>
      <c r="P133" s="131" t="s">
        <v>161</v>
      </c>
      <c r="Q133" s="130" t="s">
        <v>161</v>
      </c>
      <c r="R133" s="94" t="s">
        <v>162</v>
      </c>
      <c r="S133" s="122" t="s">
        <v>942</v>
      </c>
      <c r="T133" s="97" t="s">
        <v>164</v>
      </c>
      <c r="U133" s="94" t="s">
        <v>943</v>
      </c>
      <c r="V133" s="126" t="s">
        <v>32</v>
      </c>
      <c r="W133" s="96" t="s">
        <v>166</v>
      </c>
      <c r="X133" s="98" t="s">
        <v>623</v>
      </c>
      <c r="Y133" s="94">
        <v>1</v>
      </c>
      <c r="Z133" s="94">
        <v>0</v>
      </c>
      <c r="AA133" s="100">
        <f>IF(V133="TIPO I",'BASE LIQUIDACION REDEBAN 2025'!$B$2,IF(V133="TIPO II",'BASE LIQUIDACION REDEBAN 2025'!$B$3,IF(V133="TIPO III",'BASE LIQUIDACION REDEBAN 2025'!$B$4,IF(V133="TIPO IV",'BASE LIQUIDACION REDEBAN 2025'!$B$5,IF(W133="AEREO",'BASE LIQUIDACION REDEBAN 2025'!$B$6,'BASE LIQUIDACION REDEBAN 2025'!$B$5)))))</f>
        <v>504832.64687880001</v>
      </c>
      <c r="AB133" s="100">
        <f>IF(V133="TIPO I",'BASE LIQUIDACION REDEBAN 2025'!$B$10,IF(V133="TIPO II",'BASE LIQUIDACION REDEBAN 2025'!$B$11,IF(V133="TIPO III",'BASE LIQUIDACION REDEBAN 2025'!$B$12,'BASE LIQUIDACION REDEBAN 2025'!$B$13)))</f>
        <v>196536.5258152</v>
      </c>
      <c r="AC133" s="101">
        <f t="shared" si="2"/>
        <v>504832.64687880001</v>
      </c>
    </row>
    <row r="134" spans="1:29" s="79" customFormat="1" ht="13.15">
      <c r="A134" s="94" t="s">
        <v>72</v>
      </c>
      <c r="B134" s="8" t="str">
        <f>VLOOKUP(A134,'CENTRO DE COSTOS'!A:D,4,FALSE)</f>
        <v>MIGUEL JULIÁN HERNÁNDEZ GUARÍN</v>
      </c>
      <c r="C134" s="8" t="str">
        <f>VLOOKUP(A134,'CENTRO DE COSTOS'!A:D,2,FALSE)</f>
        <v>0004-0008</v>
      </c>
      <c r="D134" s="94">
        <v>68755</v>
      </c>
      <c r="E134" s="95" t="s">
        <v>944</v>
      </c>
      <c r="F134" s="97">
        <v>80916</v>
      </c>
      <c r="G134" s="98" t="s">
        <v>155</v>
      </c>
      <c r="H134" s="121" t="s">
        <v>156</v>
      </c>
      <c r="I134" s="97" t="s">
        <v>820</v>
      </c>
      <c r="J134" s="126" t="s">
        <v>945</v>
      </c>
      <c r="K134" s="97" t="s">
        <v>946</v>
      </c>
      <c r="L134" s="97" t="s">
        <v>159</v>
      </c>
      <c r="M134" s="8" t="s">
        <v>947</v>
      </c>
      <c r="N134" s="176">
        <v>45875</v>
      </c>
      <c r="O134" s="96">
        <v>45880</v>
      </c>
      <c r="P134" s="131" t="s">
        <v>161</v>
      </c>
      <c r="Q134" s="130" t="s">
        <v>161</v>
      </c>
      <c r="R134" s="94" t="s">
        <v>162</v>
      </c>
      <c r="S134" s="122" t="s">
        <v>948</v>
      </c>
      <c r="T134" s="97" t="s">
        <v>164</v>
      </c>
      <c r="U134" s="94" t="s">
        <v>949</v>
      </c>
      <c r="V134" s="126" t="s">
        <v>30</v>
      </c>
      <c r="W134" s="96" t="s">
        <v>166</v>
      </c>
      <c r="X134" s="98" t="s">
        <v>950</v>
      </c>
      <c r="Y134" s="94">
        <v>1</v>
      </c>
      <c r="Z134" s="94">
        <v>0</v>
      </c>
      <c r="AA134" s="100">
        <f>IF(V134="TIPO I",'BASE LIQUIDACION REDEBAN 2025'!$B$2,IF(V134="TIPO II",'BASE LIQUIDACION REDEBAN 2025'!$B$3,IF(V134="TIPO III",'BASE LIQUIDACION REDEBAN 2025'!$B$4,IF(V134="TIPO IV",'BASE LIQUIDACION REDEBAN 2025'!$B$5,IF(W134="AEREO",'BASE LIQUIDACION REDEBAN 2025'!$B$6,'BASE LIQUIDACION REDEBAN 2025'!$B$5)))))</f>
        <v>275728.78077800001</v>
      </c>
      <c r="AB134" s="100">
        <f>IF(V134="TIPO I",'BASE LIQUIDACION REDEBAN 2025'!$B$10,IF(V134="TIPO II",'BASE LIQUIDACION REDEBAN 2025'!$B$11,IF(V134="TIPO III",'BASE LIQUIDACION REDEBAN 2025'!$B$12,'BASE LIQUIDACION REDEBAN 2025'!$B$13)))</f>
        <v>196536.5258152</v>
      </c>
      <c r="AC134" s="101">
        <f t="shared" si="2"/>
        <v>275728.78077800001</v>
      </c>
    </row>
    <row r="135" spans="1:29" s="79" customFormat="1" ht="13.15">
      <c r="A135" s="94" t="s">
        <v>72</v>
      </c>
      <c r="B135" s="8" t="str">
        <f>VLOOKUP(A135,'CENTRO DE COSTOS'!A:D,4,FALSE)</f>
        <v>MIGUEL JULIÁN HERNÁNDEZ GUARÍN</v>
      </c>
      <c r="C135" s="8" t="str">
        <f>VLOOKUP(A135,'CENTRO DE COSTOS'!A:D,2,FALSE)</f>
        <v>0004-0008</v>
      </c>
      <c r="D135" s="94">
        <v>68276</v>
      </c>
      <c r="E135" s="95" t="s">
        <v>951</v>
      </c>
      <c r="F135" s="97">
        <v>80885</v>
      </c>
      <c r="G135" s="98" t="s">
        <v>155</v>
      </c>
      <c r="H135" s="121" t="s">
        <v>156</v>
      </c>
      <c r="I135" s="97" t="s">
        <v>820</v>
      </c>
      <c r="J135" s="126" t="s">
        <v>952</v>
      </c>
      <c r="K135" s="97" t="s">
        <v>953</v>
      </c>
      <c r="L135" s="97" t="s">
        <v>159</v>
      </c>
      <c r="M135" s="8" t="s">
        <v>954</v>
      </c>
      <c r="N135" s="176">
        <v>45875</v>
      </c>
      <c r="O135" s="96">
        <v>45877</v>
      </c>
      <c r="P135" s="131" t="s">
        <v>161</v>
      </c>
      <c r="Q135" s="130" t="s">
        <v>161</v>
      </c>
      <c r="R135" s="94" t="s">
        <v>162</v>
      </c>
      <c r="S135" s="122" t="s">
        <v>955</v>
      </c>
      <c r="T135" s="97" t="s">
        <v>164</v>
      </c>
      <c r="U135" s="94" t="s">
        <v>956</v>
      </c>
      <c r="V135" s="126" t="s">
        <v>25</v>
      </c>
      <c r="W135" s="96" t="s">
        <v>166</v>
      </c>
      <c r="X135" s="98" t="s">
        <v>957</v>
      </c>
      <c r="Y135" s="94">
        <v>1</v>
      </c>
      <c r="Z135" s="94">
        <v>0</v>
      </c>
      <c r="AA135" s="100">
        <f>IF(V135="TIPO I",'BASE LIQUIDACION REDEBAN 2025'!$B$2,IF(V135="TIPO II",'BASE LIQUIDACION REDEBAN 2025'!$B$3,IF(V135="TIPO III",'BASE LIQUIDACION REDEBAN 2025'!$B$4,IF(V135="TIPO IV",'BASE LIQUIDACION REDEBAN 2025'!$B$5,IF(W135="AEREO",'BASE LIQUIDACION REDEBAN 2025'!$B$6,'BASE LIQUIDACION REDEBAN 2025'!$B$5)))))</f>
        <v>75096.394270399993</v>
      </c>
      <c r="AB135" s="100">
        <f>IF(V135="TIPO I",'BASE LIQUIDACION REDEBAN 2025'!$B$10,IF(V135="TIPO II",'BASE LIQUIDACION REDEBAN 2025'!$B$11,IF(V135="TIPO III",'BASE LIQUIDACION REDEBAN 2025'!$B$12,'BASE LIQUIDACION REDEBAN 2025'!$B$13)))</f>
        <v>75096.394270399993</v>
      </c>
      <c r="AC135" s="101">
        <f t="shared" si="2"/>
        <v>75096.394270399993</v>
      </c>
    </row>
    <row r="136" spans="1:29" s="79" customFormat="1" ht="13.15">
      <c r="A136" s="94" t="s">
        <v>81</v>
      </c>
      <c r="B136" s="8" t="str">
        <f>VLOOKUP(A136,'CENTRO DE COSTOS'!A:D,4,FALSE)</f>
        <v>MIGUEL JULIÁN HERNÁNDEZ GUARÍN</v>
      </c>
      <c r="C136" s="8" t="str">
        <f>VLOOKUP(A136,'CENTRO DE COSTOS'!A:D,2,FALSE)</f>
        <v>0004-0008</v>
      </c>
      <c r="D136" s="94">
        <v>54001</v>
      </c>
      <c r="E136" s="95" t="s">
        <v>958</v>
      </c>
      <c r="F136" s="97">
        <v>80879</v>
      </c>
      <c r="G136" s="98" t="s">
        <v>155</v>
      </c>
      <c r="H136" s="121" t="s">
        <v>156</v>
      </c>
      <c r="I136" s="97" t="s">
        <v>317</v>
      </c>
      <c r="J136" s="126" t="s">
        <v>81</v>
      </c>
      <c r="K136" s="97" t="s">
        <v>959</v>
      </c>
      <c r="L136" s="97" t="s">
        <v>159</v>
      </c>
      <c r="M136" s="8" t="s">
        <v>960</v>
      </c>
      <c r="N136" s="176">
        <v>45875</v>
      </c>
      <c r="O136" s="96">
        <v>45877</v>
      </c>
      <c r="P136" s="131" t="s">
        <v>161</v>
      </c>
      <c r="Q136" s="130" t="s">
        <v>161</v>
      </c>
      <c r="R136" s="94" t="s">
        <v>162</v>
      </c>
      <c r="S136" s="122" t="s">
        <v>961</v>
      </c>
      <c r="T136" s="97" t="s">
        <v>164</v>
      </c>
      <c r="U136" s="94" t="s">
        <v>962</v>
      </c>
      <c r="V136" s="126" t="s">
        <v>25</v>
      </c>
      <c r="W136" s="96" t="s">
        <v>166</v>
      </c>
      <c r="X136" s="98" t="s">
        <v>407</v>
      </c>
      <c r="Y136" s="94">
        <v>1</v>
      </c>
      <c r="Z136" s="94">
        <v>0</v>
      </c>
      <c r="AA136" s="100">
        <f>IF(V136="TIPO I",'BASE LIQUIDACION REDEBAN 2025'!$B$2,IF(V136="TIPO II",'BASE LIQUIDACION REDEBAN 2025'!$B$3,IF(V136="TIPO III",'BASE LIQUIDACION REDEBAN 2025'!$B$4,IF(V136="TIPO IV",'BASE LIQUIDACION REDEBAN 2025'!$B$5,IF(W136="AEREO",'BASE LIQUIDACION REDEBAN 2025'!$B$6,'BASE LIQUIDACION REDEBAN 2025'!$B$5)))))</f>
        <v>75096.394270399993</v>
      </c>
      <c r="AB136" s="100">
        <f>IF(V136="TIPO I",'BASE LIQUIDACION REDEBAN 2025'!$B$10,IF(V136="TIPO II",'BASE LIQUIDACION REDEBAN 2025'!$B$11,IF(V136="TIPO III",'BASE LIQUIDACION REDEBAN 2025'!$B$12,'BASE LIQUIDACION REDEBAN 2025'!$B$13)))</f>
        <v>75096.394270399993</v>
      </c>
      <c r="AC136" s="101">
        <f t="shared" si="2"/>
        <v>75096.394270399993</v>
      </c>
    </row>
    <row r="137" spans="1:29" s="79" customFormat="1" ht="13.15">
      <c r="A137" s="94" t="s">
        <v>86</v>
      </c>
      <c r="B137" s="8" t="str">
        <f>VLOOKUP(A137,'CENTRO DE COSTOS'!A:D,4,FALSE)</f>
        <v>KEVIN ALEXIS CORZO BUSTOS</v>
      </c>
      <c r="C137" s="8" t="str">
        <f>VLOOKUP(A137,'CENTRO DE COSTOS'!A:D,2,FALSE)</f>
        <v>0004-0007</v>
      </c>
      <c r="D137" s="94">
        <v>73001</v>
      </c>
      <c r="E137" s="95" t="s">
        <v>963</v>
      </c>
      <c r="F137" s="97">
        <v>80887</v>
      </c>
      <c r="G137" s="98" t="s">
        <v>155</v>
      </c>
      <c r="H137" s="121" t="s">
        <v>156</v>
      </c>
      <c r="I137" s="97" t="s">
        <v>703</v>
      </c>
      <c r="J137" s="126" t="s">
        <v>86</v>
      </c>
      <c r="K137" s="97" t="s">
        <v>964</v>
      </c>
      <c r="L137" s="97" t="s">
        <v>159</v>
      </c>
      <c r="M137" s="8" t="s">
        <v>965</v>
      </c>
      <c r="N137" s="176">
        <v>45875</v>
      </c>
      <c r="O137" s="96">
        <v>45877</v>
      </c>
      <c r="P137" s="131" t="s">
        <v>161</v>
      </c>
      <c r="Q137" s="130" t="s">
        <v>161</v>
      </c>
      <c r="R137" s="94" t="s">
        <v>162</v>
      </c>
      <c r="S137" s="122" t="s">
        <v>966</v>
      </c>
      <c r="T137" s="97" t="s">
        <v>164</v>
      </c>
      <c r="U137" s="94" t="s">
        <v>967</v>
      </c>
      <c r="V137" s="126" t="s">
        <v>25</v>
      </c>
      <c r="W137" s="96" t="s">
        <v>166</v>
      </c>
      <c r="X137" s="98" t="s">
        <v>968</v>
      </c>
      <c r="Y137" s="94">
        <v>1</v>
      </c>
      <c r="Z137" s="94">
        <v>0</v>
      </c>
      <c r="AA137" s="100">
        <f>IF(V137="TIPO I",'BASE LIQUIDACION REDEBAN 2025'!$B$2,IF(V137="TIPO II",'BASE LIQUIDACION REDEBAN 2025'!$B$3,IF(V137="TIPO III",'BASE LIQUIDACION REDEBAN 2025'!$B$4,IF(V137="TIPO IV",'BASE LIQUIDACION REDEBAN 2025'!$B$5,IF(W137="AEREO",'BASE LIQUIDACION REDEBAN 2025'!$B$6,'BASE LIQUIDACION REDEBAN 2025'!$B$5)))))</f>
        <v>75096.394270399993</v>
      </c>
      <c r="AB137" s="100">
        <f>IF(V137="TIPO I",'BASE LIQUIDACION REDEBAN 2025'!$B$10,IF(V137="TIPO II",'BASE LIQUIDACION REDEBAN 2025'!$B$11,IF(V137="TIPO III",'BASE LIQUIDACION REDEBAN 2025'!$B$12,'BASE LIQUIDACION REDEBAN 2025'!$B$13)))</f>
        <v>75096.394270399993</v>
      </c>
      <c r="AC137" s="101">
        <f t="shared" si="2"/>
        <v>75096.394270399993</v>
      </c>
    </row>
    <row r="138" spans="1:29" s="79" customFormat="1" ht="13.15">
      <c r="A138" s="94" t="s">
        <v>86</v>
      </c>
      <c r="B138" s="8" t="str">
        <f>VLOOKUP(A138,'CENTRO DE COSTOS'!A:D,4,FALSE)</f>
        <v>KEVIN ALEXIS CORZO BUSTOS</v>
      </c>
      <c r="C138" s="8" t="str">
        <f>VLOOKUP(A138,'CENTRO DE COSTOS'!A:D,2,FALSE)</f>
        <v>0004-0007</v>
      </c>
      <c r="D138" s="94">
        <v>73001</v>
      </c>
      <c r="E138" s="95" t="s">
        <v>969</v>
      </c>
      <c r="F138" s="97">
        <v>80890</v>
      </c>
      <c r="G138" s="98" t="s">
        <v>155</v>
      </c>
      <c r="H138" s="121" t="s">
        <v>156</v>
      </c>
      <c r="I138" s="97" t="s">
        <v>703</v>
      </c>
      <c r="J138" s="126" t="s">
        <v>86</v>
      </c>
      <c r="K138" s="97" t="s">
        <v>970</v>
      </c>
      <c r="L138" s="97" t="s">
        <v>159</v>
      </c>
      <c r="M138" s="8" t="s">
        <v>971</v>
      </c>
      <c r="N138" s="176">
        <v>45875</v>
      </c>
      <c r="O138" s="96">
        <v>45880</v>
      </c>
      <c r="P138" s="131" t="s">
        <v>161</v>
      </c>
      <c r="Q138" s="130" t="s">
        <v>161</v>
      </c>
      <c r="R138" s="94" t="s">
        <v>162</v>
      </c>
      <c r="S138" s="122" t="s">
        <v>972</v>
      </c>
      <c r="T138" s="97" t="s">
        <v>164</v>
      </c>
      <c r="U138" s="94" t="s">
        <v>973</v>
      </c>
      <c r="V138" s="126" t="s">
        <v>25</v>
      </c>
      <c r="W138" s="96" t="s">
        <v>166</v>
      </c>
      <c r="X138" s="98" t="s">
        <v>968</v>
      </c>
      <c r="Y138" s="94">
        <v>1</v>
      </c>
      <c r="Z138" s="94">
        <v>0</v>
      </c>
      <c r="AA138" s="100">
        <f>IF(V138="TIPO I",'BASE LIQUIDACION REDEBAN 2025'!$B$2,IF(V138="TIPO II",'BASE LIQUIDACION REDEBAN 2025'!$B$3,IF(V138="TIPO III",'BASE LIQUIDACION REDEBAN 2025'!$B$4,IF(V138="TIPO IV",'BASE LIQUIDACION REDEBAN 2025'!$B$5,IF(W138="AEREO",'BASE LIQUIDACION REDEBAN 2025'!$B$6,'BASE LIQUIDACION REDEBAN 2025'!$B$5)))))</f>
        <v>75096.394270399993</v>
      </c>
      <c r="AB138" s="100">
        <f>IF(V138="TIPO I",'BASE LIQUIDACION REDEBAN 2025'!$B$10,IF(V138="TIPO II",'BASE LIQUIDACION REDEBAN 2025'!$B$11,IF(V138="TIPO III",'BASE LIQUIDACION REDEBAN 2025'!$B$12,'BASE LIQUIDACION REDEBAN 2025'!$B$13)))</f>
        <v>75096.394270399993</v>
      </c>
      <c r="AC138" s="101">
        <f t="shared" si="2"/>
        <v>75096.394270399993</v>
      </c>
    </row>
    <row r="139" spans="1:29" s="79" customFormat="1" ht="13.15">
      <c r="A139" s="94" t="s">
        <v>101</v>
      </c>
      <c r="B139" s="8" t="str">
        <f>VLOOKUP(A139,'CENTRO DE COSTOS'!A:D,4,FALSE)</f>
        <v>KEVIN ALEXIS CORZO BUSTOS</v>
      </c>
      <c r="C139" s="8" t="str">
        <f>VLOOKUP(A139,'CENTRO DE COSTOS'!A:D,2,FALSE)</f>
        <v>0004-0007</v>
      </c>
      <c r="D139" s="94">
        <v>85250</v>
      </c>
      <c r="E139" s="95" t="s">
        <v>974</v>
      </c>
      <c r="F139" s="97">
        <v>80905</v>
      </c>
      <c r="G139" s="98" t="s">
        <v>155</v>
      </c>
      <c r="H139" s="121" t="s">
        <v>156</v>
      </c>
      <c r="I139" s="97" t="s">
        <v>189</v>
      </c>
      <c r="J139" s="126" t="s">
        <v>975</v>
      </c>
      <c r="K139" s="97" t="s">
        <v>976</v>
      </c>
      <c r="L139" s="97" t="s">
        <v>159</v>
      </c>
      <c r="M139" s="8" t="s">
        <v>977</v>
      </c>
      <c r="N139" s="176">
        <v>45875</v>
      </c>
      <c r="O139" s="96">
        <v>45880</v>
      </c>
      <c r="P139" s="131" t="s">
        <v>161</v>
      </c>
      <c r="Q139" s="130" t="s">
        <v>161</v>
      </c>
      <c r="R139" s="94" t="s">
        <v>162</v>
      </c>
      <c r="S139" s="122" t="s">
        <v>978</v>
      </c>
      <c r="T139" s="97" t="s">
        <v>164</v>
      </c>
      <c r="U139" s="94" t="s">
        <v>979</v>
      </c>
      <c r="V139" s="126" t="s">
        <v>28</v>
      </c>
      <c r="W139" s="96" t="s">
        <v>166</v>
      </c>
      <c r="X139" s="98" t="s">
        <v>194</v>
      </c>
      <c r="Y139" s="94">
        <v>1</v>
      </c>
      <c r="Z139" s="94">
        <v>0</v>
      </c>
      <c r="AA139" s="100">
        <f>IF(V139="TIPO I",'BASE LIQUIDACION REDEBAN 2025'!$B$2,IF(V139="TIPO II",'BASE LIQUIDACION REDEBAN 2025'!$B$3,IF(V139="TIPO III",'BASE LIQUIDACION REDEBAN 2025'!$B$4,IF(V139="TIPO IV",'BASE LIQUIDACION REDEBAN 2025'!$B$5,IF(W139="AEREO",'BASE LIQUIDACION REDEBAN 2025'!$B$6,'BASE LIQUIDACION REDEBAN 2025'!$B$5)))))</f>
        <v>163813.69572160003</v>
      </c>
      <c r="AB139" s="100">
        <f>IF(V139="TIPO I",'BASE LIQUIDACION REDEBAN 2025'!$B$10,IF(V139="TIPO II",'BASE LIQUIDACION REDEBAN 2025'!$B$11,IF(V139="TIPO III",'BASE LIQUIDACION REDEBAN 2025'!$B$12,'BASE LIQUIDACION REDEBAN 2025'!$B$13)))</f>
        <v>140395.6348884</v>
      </c>
      <c r="AC139" s="101">
        <f t="shared" si="2"/>
        <v>163813.69572160003</v>
      </c>
    </row>
    <row r="140" spans="1:29" s="79" customFormat="1" ht="13.15">
      <c r="A140" s="94" t="s">
        <v>99</v>
      </c>
      <c r="B140" s="8" t="str">
        <f>VLOOKUP(A140,'CENTRO DE COSTOS'!A:D,4,FALSE)</f>
        <v>JOSE MAURICIO HERNANDEZ ROJAS</v>
      </c>
      <c r="C140" s="8" t="str">
        <f>VLOOKUP(A140,'CENTRO DE COSTOS'!A:D,2,FALSE)</f>
        <v>0004-0001</v>
      </c>
      <c r="D140" s="94">
        <v>20011</v>
      </c>
      <c r="E140" s="95" t="s">
        <v>980</v>
      </c>
      <c r="F140" s="97">
        <v>80925</v>
      </c>
      <c r="G140" s="98" t="s">
        <v>155</v>
      </c>
      <c r="H140" s="121" t="s">
        <v>156</v>
      </c>
      <c r="I140" s="97" t="s">
        <v>440</v>
      </c>
      <c r="J140" s="126" t="s">
        <v>441</v>
      </c>
      <c r="K140" s="97" t="s">
        <v>981</v>
      </c>
      <c r="L140" s="97" t="s">
        <v>159</v>
      </c>
      <c r="M140" s="8" t="s">
        <v>982</v>
      </c>
      <c r="N140" s="176">
        <v>45875</v>
      </c>
      <c r="O140" s="96">
        <v>45877</v>
      </c>
      <c r="P140" s="131" t="s">
        <v>161</v>
      </c>
      <c r="Q140" s="130" t="s">
        <v>161</v>
      </c>
      <c r="R140" s="94" t="s">
        <v>162</v>
      </c>
      <c r="S140" s="122" t="s">
        <v>983</v>
      </c>
      <c r="T140" s="97" t="s">
        <v>164</v>
      </c>
      <c r="U140" s="94" t="s">
        <v>984</v>
      </c>
      <c r="V140" s="126" t="s">
        <v>32</v>
      </c>
      <c r="W140" s="96" t="s">
        <v>166</v>
      </c>
      <c r="X140" s="98" t="s">
        <v>985</v>
      </c>
      <c r="Y140" s="94">
        <v>1</v>
      </c>
      <c r="Z140" s="94">
        <v>0</v>
      </c>
      <c r="AA140" s="100">
        <f>IF(V140="TIPO I",'BASE LIQUIDACION REDEBAN 2025'!$B$2,IF(V140="TIPO II",'BASE LIQUIDACION REDEBAN 2025'!$B$3,IF(V140="TIPO III",'BASE LIQUIDACION REDEBAN 2025'!$B$4,IF(V140="TIPO IV",'BASE LIQUIDACION REDEBAN 2025'!$B$5,IF(W140="AEREO",'BASE LIQUIDACION REDEBAN 2025'!$B$6,'BASE LIQUIDACION REDEBAN 2025'!$B$5)))))</f>
        <v>504832.64687880001</v>
      </c>
      <c r="AB140" s="100">
        <f>IF(V140="TIPO I",'BASE LIQUIDACION REDEBAN 2025'!$B$10,IF(V140="TIPO II",'BASE LIQUIDACION REDEBAN 2025'!$B$11,IF(V140="TIPO III",'BASE LIQUIDACION REDEBAN 2025'!$B$12,'BASE LIQUIDACION REDEBAN 2025'!$B$13)))</f>
        <v>196536.5258152</v>
      </c>
      <c r="AC140" s="101">
        <f t="shared" si="2"/>
        <v>504832.64687880001</v>
      </c>
    </row>
    <row r="141" spans="1:29" s="79" customFormat="1" ht="13.15">
      <c r="A141" s="94" t="s">
        <v>72</v>
      </c>
      <c r="B141" s="8" t="str">
        <f>VLOOKUP(A141,'CENTRO DE COSTOS'!A:D,4,FALSE)</f>
        <v>MIGUEL JULIÁN HERNÁNDEZ GUARÍN</v>
      </c>
      <c r="C141" s="8" t="str">
        <f>VLOOKUP(A141,'CENTRO DE COSTOS'!A:D,2,FALSE)</f>
        <v>0004-0008</v>
      </c>
      <c r="D141" s="94">
        <v>68547</v>
      </c>
      <c r="E141" s="95" t="s">
        <v>986</v>
      </c>
      <c r="F141" s="97">
        <v>80908</v>
      </c>
      <c r="G141" s="98" t="s">
        <v>155</v>
      </c>
      <c r="H141" s="121" t="s">
        <v>156</v>
      </c>
      <c r="I141" s="97" t="s">
        <v>820</v>
      </c>
      <c r="J141" s="126" t="s">
        <v>844</v>
      </c>
      <c r="K141" s="97" t="s">
        <v>987</v>
      </c>
      <c r="L141" s="97" t="s">
        <v>159</v>
      </c>
      <c r="M141" s="8" t="s">
        <v>988</v>
      </c>
      <c r="N141" s="176">
        <v>45875</v>
      </c>
      <c r="O141" s="96">
        <v>45877</v>
      </c>
      <c r="P141" s="131" t="s">
        <v>161</v>
      </c>
      <c r="Q141" s="130" t="s">
        <v>161</v>
      </c>
      <c r="R141" s="94" t="s">
        <v>162</v>
      </c>
      <c r="S141" s="122" t="s">
        <v>989</v>
      </c>
      <c r="T141" s="97" t="s">
        <v>164</v>
      </c>
      <c r="U141" s="94" t="s">
        <v>990</v>
      </c>
      <c r="V141" s="126" t="s">
        <v>28</v>
      </c>
      <c r="W141" s="96" t="s">
        <v>166</v>
      </c>
      <c r="X141" s="98" t="s">
        <v>848</v>
      </c>
      <c r="Y141" s="94">
        <v>1</v>
      </c>
      <c r="Z141" s="94">
        <v>0</v>
      </c>
      <c r="AA141" s="100">
        <f>IF(V141="TIPO I",'BASE LIQUIDACION REDEBAN 2025'!$B$2,IF(V141="TIPO II",'BASE LIQUIDACION REDEBAN 2025'!$B$3,IF(V141="TIPO III",'BASE LIQUIDACION REDEBAN 2025'!$B$4,IF(V141="TIPO IV",'BASE LIQUIDACION REDEBAN 2025'!$B$5,IF(W141="AEREO",'BASE LIQUIDACION REDEBAN 2025'!$B$6,'BASE LIQUIDACION REDEBAN 2025'!$B$5)))))</f>
        <v>163813.69572160003</v>
      </c>
      <c r="AB141" s="100">
        <f>IF(V141="TIPO I",'BASE LIQUIDACION REDEBAN 2025'!$B$10,IF(V141="TIPO II",'BASE LIQUIDACION REDEBAN 2025'!$B$11,IF(V141="TIPO III",'BASE LIQUIDACION REDEBAN 2025'!$B$12,'BASE LIQUIDACION REDEBAN 2025'!$B$13)))</f>
        <v>140395.6348884</v>
      </c>
      <c r="AC141" s="101">
        <f t="shared" si="2"/>
        <v>163813.69572160003</v>
      </c>
    </row>
    <row r="142" spans="1:29" s="79" customFormat="1" ht="13.15">
      <c r="A142" s="94" t="s">
        <v>91</v>
      </c>
      <c r="B142" s="8" t="str">
        <f>VLOOKUP(A142,'CENTRO DE COSTOS'!A:D,4,FALSE)</f>
        <v>JOSE MAURICIO HERNANDEZ ROJAS</v>
      </c>
      <c r="C142" s="8" t="str">
        <f>VLOOKUP(A142,'CENTRO DE COSTOS'!A:D,2,FALSE)</f>
        <v>0004-0001</v>
      </c>
      <c r="D142" s="94">
        <v>23001</v>
      </c>
      <c r="E142" s="95" t="s">
        <v>991</v>
      </c>
      <c r="F142" s="97">
        <v>80897</v>
      </c>
      <c r="G142" s="98" t="s">
        <v>155</v>
      </c>
      <c r="H142" s="121" t="s">
        <v>156</v>
      </c>
      <c r="I142" s="97" t="s">
        <v>421</v>
      </c>
      <c r="J142" s="126" t="s">
        <v>91</v>
      </c>
      <c r="K142" s="97" t="s">
        <v>992</v>
      </c>
      <c r="L142" s="97" t="s">
        <v>159</v>
      </c>
      <c r="M142" s="8" t="s">
        <v>993</v>
      </c>
      <c r="N142" s="176">
        <v>45875</v>
      </c>
      <c r="O142" s="96">
        <v>45877</v>
      </c>
      <c r="P142" s="131" t="s">
        <v>161</v>
      </c>
      <c r="Q142" s="130" t="s">
        <v>161</v>
      </c>
      <c r="R142" s="94" t="s">
        <v>162</v>
      </c>
      <c r="S142" s="122" t="s">
        <v>994</v>
      </c>
      <c r="T142" s="97" t="s">
        <v>164</v>
      </c>
      <c r="U142" s="94" t="s">
        <v>995</v>
      </c>
      <c r="V142" s="126" t="s">
        <v>25</v>
      </c>
      <c r="W142" s="96" t="s">
        <v>166</v>
      </c>
      <c r="X142" s="98" t="s">
        <v>426</v>
      </c>
      <c r="Y142" s="94">
        <v>1</v>
      </c>
      <c r="Z142" s="94">
        <v>0</v>
      </c>
      <c r="AA142" s="100">
        <f>IF(V142="TIPO I",'BASE LIQUIDACION REDEBAN 2025'!$B$2,IF(V142="TIPO II",'BASE LIQUIDACION REDEBAN 2025'!$B$3,IF(V142="TIPO III",'BASE LIQUIDACION REDEBAN 2025'!$B$4,IF(V142="TIPO IV",'BASE LIQUIDACION REDEBAN 2025'!$B$5,IF(W142="AEREO",'BASE LIQUIDACION REDEBAN 2025'!$B$6,'BASE LIQUIDACION REDEBAN 2025'!$B$5)))))</f>
        <v>75096.394270399993</v>
      </c>
      <c r="AB142" s="100">
        <f>IF(V142="TIPO I",'BASE LIQUIDACION REDEBAN 2025'!$B$10,IF(V142="TIPO II",'BASE LIQUIDACION REDEBAN 2025'!$B$11,IF(V142="TIPO III",'BASE LIQUIDACION REDEBAN 2025'!$B$12,'BASE LIQUIDACION REDEBAN 2025'!$B$13)))</f>
        <v>75096.394270399993</v>
      </c>
      <c r="AC142" s="101">
        <f t="shared" si="2"/>
        <v>75096.394270399993</v>
      </c>
    </row>
    <row r="143" spans="1:29" s="79" customFormat="1" ht="13.15">
      <c r="A143" s="94" t="s">
        <v>91</v>
      </c>
      <c r="B143" s="8" t="str">
        <f>VLOOKUP(A143,'CENTRO DE COSTOS'!A:D,4,FALSE)</f>
        <v>JOSE MAURICIO HERNANDEZ ROJAS</v>
      </c>
      <c r="C143" s="8" t="str">
        <f>VLOOKUP(A143,'CENTRO DE COSTOS'!A:D,2,FALSE)</f>
        <v>0004-0001</v>
      </c>
      <c r="D143" s="94">
        <v>23001</v>
      </c>
      <c r="E143" s="95" t="s">
        <v>996</v>
      </c>
      <c r="F143" s="97">
        <v>80898</v>
      </c>
      <c r="G143" s="98" t="s">
        <v>155</v>
      </c>
      <c r="H143" s="121" t="s">
        <v>156</v>
      </c>
      <c r="I143" s="97" t="s">
        <v>421</v>
      </c>
      <c r="J143" s="126" t="s">
        <v>91</v>
      </c>
      <c r="K143" s="97" t="s">
        <v>997</v>
      </c>
      <c r="L143" s="97" t="s">
        <v>159</v>
      </c>
      <c r="M143" s="8" t="s">
        <v>998</v>
      </c>
      <c r="N143" s="176">
        <v>45875</v>
      </c>
      <c r="O143" s="96">
        <v>45877</v>
      </c>
      <c r="P143" s="131" t="s">
        <v>161</v>
      </c>
      <c r="Q143" s="130" t="s">
        <v>161</v>
      </c>
      <c r="R143" s="94" t="s">
        <v>162</v>
      </c>
      <c r="S143" s="122" t="s">
        <v>999</v>
      </c>
      <c r="T143" s="97" t="s">
        <v>164</v>
      </c>
      <c r="U143" s="94" t="s">
        <v>1000</v>
      </c>
      <c r="V143" s="126" t="s">
        <v>25</v>
      </c>
      <c r="W143" s="96" t="s">
        <v>166</v>
      </c>
      <c r="X143" s="98" t="s">
        <v>426</v>
      </c>
      <c r="Y143" s="94">
        <v>1</v>
      </c>
      <c r="Z143" s="94">
        <v>0</v>
      </c>
      <c r="AA143" s="100">
        <f>IF(V143="TIPO I",'BASE LIQUIDACION REDEBAN 2025'!$B$2,IF(V143="TIPO II",'BASE LIQUIDACION REDEBAN 2025'!$B$3,IF(V143="TIPO III",'BASE LIQUIDACION REDEBAN 2025'!$B$4,IF(V143="TIPO IV",'BASE LIQUIDACION REDEBAN 2025'!$B$5,IF(W143="AEREO",'BASE LIQUIDACION REDEBAN 2025'!$B$6,'BASE LIQUIDACION REDEBAN 2025'!$B$5)))))</f>
        <v>75096.394270399993</v>
      </c>
      <c r="AB143" s="100">
        <f>IF(V143="TIPO I",'BASE LIQUIDACION REDEBAN 2025'!$B$10,IF(V143="TIPO II",'BASE LIQUIDACION REDEBAN 2025'!$B$11,IF(V143="TIPO III",'BASE LIQUIDACION REDEBAN 2025'!$B$12,'BASE LIQUIDACION REDEBAN 2025'!$B$13)))</f>
        <v>75096.394270399993</v>
      </c>
      <c r="AC143" s="101">
        <f t="shared" si="2"/>
        <v>75096.394270399993</v>
      </c>
    </row>
    <row r="144" spans="1:29" s="79" customFormat="1" ht="13.15">
      <c r="A144" s="94" t="s">
        <v>91</v>
      </c>
      <c r="B144" s="8" t="str">
        <f>VLOOKUP(A144,'CENTRO DE COSTOS'!A:D,4,FALSE)</f>
        <v>JOSE MAURICIO HERNANDEZ ROJAS</v>
      </c>
      <c r="C144" s="8" t="str">
        <f>VLOOKUP(A144,'CENTRO DE COSTOS'!A:D,2,FALSE)</f>
        <v>0004-0001</v>
      </c>
      <c r="D144" s="94">
        <v>23001</v>
      </c>
      <c r="E144" s="95" t="s">
        <v>1001</v>
      </c>
      <c r="F144" s="97">
        <v>80899</v>
      </c>
      <c r="G144" s="98" t="s">
        <v>155</v>
      </c>
      <c r="H144" s="121" t="s">
        <v>156</v>
      </c>
      <c r="I144" s="97" t="s">
        <v>421</v>
      </c>
      <c r="J144" s="126" t="s">
        <v>91</v>
      </c>
      <c r="K144" s="97" t="s">
        <v>1002</v>
      </c>
      <c r="L144" s="97" t="s">
        <v>159</v>
      </c>
      <c r="M144" s="8" t="s">
        <v>1003</v>
      </c>
      <c r="N144" s="176">
        <v>45875</v>
      </c>
      <c r="O144" s="96">
        <v>45877</v>
      </c>
      <c r="P144" s="131" t="s">
        <v>161</v>
      </c>
      <c r="Q144" s="130" t="s">
        <v>161</v>
      </c>
      <c r="R144" s="94" t="s">
        <v>162</v>
      </c>
      <c r="S144" s="122" t="s">
        <v>1004</v>
      </c>
      <c r="T144" s="97" t="s">
        <v>164</v>
      </c>
      <c r="U144" s="94" t="s">
        <v>1005</v>
      </c>
      <c r="V144" s="126" t="s">
        <v>25</v>
      </c>
      <c r="W144" s="96" t="s">
        <v>166</v>
      </c>
      <c r="X144" s="98" t="s">
        <v>426</v>
      </c>
      <c r="Y144" s="94">
        <v>1</v>
      </c>
      <c r="Z144" s="94">
        <v>0</v>
      </c>
      <c r="AA144" s="100">
        <f>IF(V144="TIPO I",'BASE LIQUIDACION REDEBAN 2025'!$B$2,IF(V144="TIPO II",'BASE LIQUIDACION REDEBAN 2025'!$B$3,IF(V144="TIPO III",'BASE LIQUIDACION REDEBAN 2025'!$B$4,IF(V144="TIPO IV",'BASE LIQUIDACION REDEBAN 2025'!$B$5,IF(W144="AEREO",'BASE LIQUIDACION REDEBAN 2025'!$B$6,'BASE LIQUIDACION REDEBAN 2025'!$B$5)))))</f>
        <v>75096.394270399993</v>
      </c>
      <c r="AB144" s="100">
        <f>IF(V144="TIPO I",'BASE LIQUIDACION REDEBAN 2025'!$B$10,IF(V144="TIPO II",'BASE LIQUIDACION REDEBAN 2025'!$B$11,IF(V144="TIPO III",'BASE LIQUIDACION REDEBAN 2025'!$B$12,'BASE LIQUIDACION REDEBAN 2025'!$B$13)))</f>
        <v>75096.394270399993</v>
      </c>
      <c r="AC144" s="101">
        <f t="shared" si="2"/>
        <v>75096.394270399993</v>
      </c>
    </row>
    <row r="145" spans="1:29" s="79" customFormat="1" ht="13.15">
      <c r="A145" s="94" t="s">
        <v>81</v>
      </c>
      <c r="B145" s="8" t="str">
        <f>VLOOKUP(A145,'CENTRO DE COSTOS'!A:D,4,FALSE)</f>
        <v>MIGUEL JULIÁN HERNÁNDEZ GUARÍN</v>
      </c>
      <c r="C145" s="8" t="str">
        <f>VLOOKUP(A145,'CENTRO DE COSTOS'!A:D,2,FALSE)</f>
        <v>0004-0008</v>
      </c>
      <c r="D145" s="94">
        <v>54001</v>
      </c>
      <c r="E145" s="95" t="s">
        <v>1006</v>
      </c>
      <c r="F145" s="97">
        <v>80880</v>
      </c>
      <c r="G145" s="98" t="s">
        <v>155</v>
      </c>
      <c r="H145" s="121" t="s">
        <v>156</v>
      </c>
      <c r="I145" s="97" t="s">
        <v>317</v>
      </c>
      <c r="J145" s="126" t="s">
        <v>81</v>
      </c>
      <c r="K145" s="97" t="s">
        <v>1007</v>
      </c>
      <c r="L145" s="97" t="s">
        <v>159</v>
      </c>
      <c r="M145" s="8" t="s">
        <v>1008</v>
      </c>
      <c r="N145" s="176">
        <v>45875</v>
      </c>
      <c r="O145" s="96">
        <v>45877</v>
      </c>
      <c r="P145" s="131" t="s">
        <v>161</v>
      </c>
      <c r="Q145" s="130" t="s">
        <v>161</v>
      </c>
      <c r="R145" s="94" t="s">
        <v>162</v>
      </c>
      <c r="S145" s="122" t="s">
        <v>1009</v>
      </c>
      <c r="T145" s="97" t="s">
        <v>164</v>
      </c>
      <c r="U145" s="94" t="s">
        <v>1010</v>
      </c>
      <c r="V145" s="126" t="s">
        <v>25</v>
      </c>
      <c r="W145" s="96" t="s">
        <v>166</v>
      </c>
      <c r="X145" s="98" t="s">
        <v>401</v>
      </c>
      <c r="Y145" s="94">
        <v>1</v>
      </c>
      <c r="Z145" s="94">
        <v>0</v>
      </c>
      <c r="AA145" s="100">
        <f>IF(V145="TIPO I",'BASE LIQUIDACION REDEBAN 2025'!$B$2,IF(V145="TIPO II",'BASE LIQUIDACION REDEBAN 2025'!$B$3,IF(V145="TIPO III",'BASE LIQUIDACION REDEBAN 2025'!$B$4,IF(V145="TIPO IV",'BASE LIQUIDACION REDEBAN 2025'!$B$5,IF(W145="AEREO",'BASE LIQUIDACION REDEBAN 2025'!$B$6,'BASE LIQUIDACION REDEBAN 2025'!$B$5)))))</f>
        <v>75096.394270399993</v>
      </c>
      <c r="AB145" s="100">
        <f>IF(V145="TIPO I",'BASE LIQUIDACION REDEBAN 2025'!$B$10,IF(V145="TIPO II",'BASE LIQUIDACION REDEBAN 2025'!$B$11,IF(V145="TIPO III",'BASE LIQUIDACION REDEBAN 2025'!$B$12,'BASE LIQUIDACION REDEBAN 2025'!$B$13)))</f>
        <v>75096.394270399993</v>
      </c>
      <c r="AC145" s="101">
        <f t="shared" si="2"/>
        <v>75096.394270399993</v>
      </c>
    </row>
    <row r="146" spans="1:29" s="79" customFormat="1" ht="13.15">
      <c r="A146" s="94" t="s">
        <v>72</v>
      </c>
      <c r="B146" s="8" t="str">
        <f>VLOOKUP(A146,'CENTRO DE COSTOS'!A:D,4,FALSE)</f>
        <v>MIGUEL JULIÁN HERNÁNDEZ GUARÍN</v>
      </c>
      <c r="C146" s="8" t="str">
        <f>VLOOKUP(A146,'CENTRO DE COSTOS'!A:D,2,FALSE)</f>
        <v>0004-0008</v>
      </c>
      <c r="D146" s="94">
        <v>68001</v>
      </c>
      <c r="E146" s="95" t="s">
        <v>1011</v>
      </c>
      <c r="F146" s="97">
        <v>80867</v>
      </c>
      <c r="G146" s="98" t="s">
        <v>155</v>
      </c>
      <c r="H146" s="121" t="s">
        <v>156</v>
      </c>
      <c r="I146" s="97" t="s">
        <v>820</v>
      </c>
      <c r="J146" s="126" t="s">
        <v>72</v>
      </c>
      <c r="K146" s="97" t="s">
        <v>1012</v>
      </c>
      <c r="L146" s="97" t="s">
        <v>159</v>
      </c>
      <c r="M146" s="8" t="s">
        <v>1013</v>
      </c>
      <c r="N146" s="176">
        <v>45875</v>
      </c>
      <c r="O146" s="96">
        <v>45877</v>
      </c>
      <c r="P146" s="131" t="s">
        <v>161</v>
      </c>
      <c r="Q146" s="130" t="s">
        <v>161</v>
      </c>
      <c r="R146" s="94" t="s">
        <v>162</v>
      </c>
      <c r="S146" s="122" t="s">
        <v>1014</v>
      </c>
      <c r="T146" s="97" t="s">
        <v>164</v>
      </c>
      <c r="U146" s="94" t="s">
        <v>1015</v>
      </c>
      <c r="V146" s="126" t="s">
        <v>25</v>
      </c>
      <c r="W146" s="96" t="s">
        <v>166</v>
      </c>
      <c r="X146" s="98" t="s">
        <v>1016</v>
      </c>
      <c r="Y146" s="94">
        <v>1</v>
      </c>
      <c r="Z146" s="94">
        <v>0</v>
      </c>
      <c r="AA146" s="100">
        <f>IF(V146="TIPO I",'BASE LIQUIDACION REDEBAN 2025'!$B$2,IF(V146="TIPO II",'BASE LIQUIDACION REDEBAN 2025'!$B$3,IF(V146="TIPO III",'BASE LIQUIDACION REDEBAN 2025'!$B$4,IF(V146="TIPO IV",'BASE LIQUIDACION REDEBAN 2025'!$B$5,IF(W146="AEREO",'BASE LIQUIDACION REDEBAN 2025'!$B$6,'BASE LIQUIDACION REDEBAN 2025'!$B$5)))))</f>
        <v>75096.394270399993</v>
      </c>
      <c r="AB146" s="100">
        <f>IF(V146="TIPO I",'BASE LIQUIDACION REDEBAN 2025'!$B$10,IF(V146="TIPO II",'BASE LIQUIDACION REDEBAN 2025'!$B$11,IF(V146="TIPO III",'BASE LIQUIDACION REDEBAN 2025'!$B$12,'BASE LIQUIDACION REDEBAN 2025'!$B$13)))</f>
        <v>75096.394270399993</v>
      </c>
      <c r="AC146" s="101">
        <f t="shared" si="2"/>
        <v>75096.394270399993</v>
      </c>
    </row>
    <row r="147" spans="1:29" s="79" customFormat="1" ht="13.15">
      <c r="A147" s="94" t="s">
        <v>100</v>
      </c>
      <c r="B147" s="8" t="str">
        <f>VLOOKUP(A147,'CENTRO DE COSTOS'!A:D,4,FALSE)</f>
        <v>KEVIN ALEXIS CORZO BUSTOS</v>
      </c>
      <c r="C147" s="8" t="str">
        <f>VLOOKUP(A147,'CENTRO DE COSTOS'!A:D,2,FALSE)</f>
        <v>0004-0007</v>
      </c>
      <c r="D147" s="94">
        <v>50223</v>
      </c>
      <c r="E147" s="95" t="s">
        <v>1017</v>
      </c>
      <c r="F147" s="97">
        <v>80878</v>
      </c>
      <c r="G147" s="98" t="s">
        <v>155</v>
      </c>
      <c r="H147" s="121" t="s">
        <v>156</v>
      </c>
      <c r="I147" s="97" t="s">
        <v>295</v>
      </c>
      <c r="J147" s="126" t="s">
        <v>1018</v>
      </c>
      <c r="K147" s="97" t="s">
        <v>1019</v>
      </c>
      <c r="L147" s="97" t="s">
        <v>159</v>
      </c>
      <c r="M147" s="8" t="s">
        <v>1020</v>
      </c>
      <c r="N147" s="176">
        <v>45875</v>
      </c>
      <c r="O147" s="96">
        <v>45877</v>
      </c>
      <c r="P147" s="131" t="s">
        <v>161</v>
      </c>
      <c r="Q147" s="130" t="s">
        <v>161</v>
      </c>
      <c r="R147" s="94" t="s">
        <v>162</v>
      </c>
      <c r="S147" s="122" t="s">
        <v>1021</v>
      </c>
      <c r="T147" s="97" t="s">
        <v>164</v>
      </c>
      <c r="U147" s="94" t="s">
        <v>1022</v>
      </c>
      <c r="V147" s="126" t="s">
        <v>28</v>
      </c>
      <c r="W147" s="96" t="s">
        <v>166</v>
      </c>
      <c r="X147" s="98" t="s">
        <v>301</v>
      </c>
      <c r="Y147" s="94">
        <v>1</v>
      </c>
      <c r="Z147" s="94">
        <v>0</v>
      </c>
      <c r="AA147" s="100">
        <f>IF(V147="TIPO I",'BASE LIQUIDACION REDEBAN 2025'!$B$2,IF(V147="TIPO II",'BASE LIQUIDACION REDEBAN 2025'!$B$3,IF(V147="TIPO III",'BASE LIQUIDACION REDEBAN 2025'!$B$4,IF(V147="TIPO IV",'BASE LIQUIDACION REDEBAN 2025'!$B$5,IF(W147="AEREO",'BASE LIQUIDACION REDEBAN 2025'!$B$6,'BASE LIQUIDACION REDEBAN 2025'!$B$5)))))</f>
        <v>163813.69572160003</v>
      </c>
      <c r="AB147" s="100">
        <f>IF(V147="TIPO I",'BASE LIQUIDACION REDEBAN 2025'!$B$10,IF(V147="TIPO II",'BASE LIQUIDACION REDEBAN 2025'!$B$11,IF(V147="TIPO III",'BASE LIQUIDACION REDEBAN 2025'!$B$12,'BASE LIQUIDACION REDEBAN 2025'!$B$13)))</f>
        <v>140395.6348884</v>
      </c>
      <c r="AC147" s="101">
        <f t="shared" si="2"/>
        <v>163813.69572160003</v>
      </c>
    </row>
    <row r="148" spans="1:29" s="79" customFormat="1" ht="13.15">
      <c r="A148" s="94" t="s">
        <v>68</v>
      </c>
      <c r="B148" s="8" t="str">
        <f>VLOOKUP(A148,'CENTRO DE COSTOS'!A:D,4,FALSE)</f>
        <v>WILLIAM ASDRUBAL ROZO ROZO</v>
      </c>
      <c r="C148" s="8" t="str">
        <f>VLOOKUP(A148,'CENTRO DE COSTOS'!A:D,2,FALSE)</f>
        <v>0004-0004</v>
      </c>
      <c r="D148" s="94">
        <v>25899</v>
      </c>
      <c r="E148" s="95" t="s">
        <v>1023</v>
      </c>
      <c r="F148" s="97">
        <v>80924</v>
      </c>
      <c r="G148" s="98" t="s">
        <v>155</v>
      </c>
      <c r="H148" s="121" t="s">
        <v>156</v>
      </c>
      <c r="I148" s="97" t="s">
        <v>470</v>
      </c>
      <c r="J148" s="126" t="s">
        <v>1024</v>
      </c>
      <c r="K148" s="97" t="s">
        <v>1025</v>
      </c>
      <c r="L148" s="97" t="s">
        <v>159</v>
      </c>
      <c r="M148" s="8" t="s">
        <v>1026</v>
      </c>
      <c r="N148" s="176">
        <v>45875</v>
      </c>
      <c r="O148" s="96">
        <v>45880</v>
      </c>
      <c r="P148" s="131" t="s">
        <v>161</v>
      </c>
      <c r="Q148" s="130" t="s">
        <v>161</v>
      </c>
      <c r="R148" s="94" t="s">
        <v>162</v>
      </c>
      <c r="S148" s="122" t="s">
        <v>1027</v>
      </c>
      <c r="T148" s="97" t="s">
        <v>164</v>
      </c>
      <c r="U148" s="94" t="s">
        <v>1028</v>
      </c>
      <c r="V148" s="126" t="s">
        <v>28</v>
      </c>
      <c r="W148" s="96" t="s">
        <v>166</v>
      </c>
      <c r="X148" s="98" t="s">
        <v>1029</v>
      </c>
      <c r="Y148" s="94">
        <v>1</v>
      </c>
      <c r="Z148" s="94">
        <v>0</v>
      </c>
      <c r="AA148" s="100">
        <f>IF(V148="TIPO I",'BASE LIQUIDACION REDEBAN 2025'!$B$2,IF(V148="TIPO II",'BASE LIQUIDACION REDEBAN 2025'!$B$3,IF(V148="TIPO III",'BASE LIQUIDACION REDEBAN 2025'!$B$4,IF(V148="TIPO IV",'BASE LIQUIDACION REDEBAN 2025'!$B$5,IF(W148="AEREO",'BASE LIQUIDACION REDEBAN 2025'!$B$6,'BASE LIQUIDACION REDEBAN 2025'!$B$5)))))</f>
        <v>163813.69572160003</v>
      </c>
      <c r="AB148" s="100">
        <f>IF(V148="TIPO I",'BASE LIQUIDACION REDEBAN 2025'!$B$10,IF(V148="TIPO II",'BASE LIQUIDACION REDEBAN 2025'!$B$11,IF(V148="TIPO III",'BASE LIQUIDACION REDEBAN 2025'!$B$12,'BASE LIQUIDACION REDEBAN 2025'!$B$13)))</f>
        <v>140395.6348884</v>
      </c>
      <c r="AC148" s="101">
        <f t="shared" si="2"/>
        <v>163813.69572160003</v>
      </c>
    </row>
    <row r="149" spans="1:29" s="79" customFormat="1" ht="13.15">
      <c r="A149" s="94" t="s">
        <v>68</v>
      </c>
      <c r="B149" s="8" t="str">
        <f>VLOOKUP(A149,'CENTRO DE COSTOS'!A:D,4,FALSE)</f>
        <v>WILLIAM ASDRUBAL ROZO ROZO</v>
      </c>
      <c r="C149" s="8" t="str">
        <f>VLOOKUP(A149,'CENTRO DE COSTOS'!A:D,2,FALSE)</f>
        <v>0004-0004</v>
      </c>
      <c r="D149" s="94">
        <v>25436</v>
      </c>
      <c r="E149" s="95" t="s">
        <v>1030</v>
      </c>
      <c r="F149" s="97">
        <v>80900</v>
      </c>
      <c r="G149" s="98" t="s">
        <v>155</v>
      </c>
      <c r="H149" s="121" t="s">
        <v>156</v>
      </c>
      <c r="I149" s="97" t="s">
        <v>470</v>
      </c>
      <c r="J149" s="126" t="s">
        <v>1031</v>
      </c>
      <c r="K149" s="97" t="s">
        <v>1032</v>
      </c>
      <c r="L149" s="97" t="s">
        <v>159</v>
      </c>
      <c r="M149" s="8" t="s">
        <v>1033</v>
      </c>
      <c r="N149" s="176">
        <v>45875</v>
      </c>
      <c r="O149" s="96">
        <v>45880</v>
      </c>
      <c r="P149" s="131" t="s">
        <v>161</v>
      </c>
      <c r="Q149" s="130" t="s">
        <v>161</v>
      </c>
      <c r="R149" s="94" t="s">
        <v>162</v>
      </c>
      <c r="S149" s="122" t="s">
        <v>1034</v>
      </c>
      <c r="T149" s="97" t="s">
        <v>164</v>
      </c>
      <c r="U149" s="94" t="s">
        <v>1035</v>
      </c>
      <c r="V149" s="126" t="s">
        <v>30</v>
      </c>
      <c r="W149" s="96" t="s">
        <v>166</v>
      </c>
      <c r="X149" s="98" t="s">
        <v>506</v>
      </c>
      <c r="Y149" s="94">
        <v>1</v>
      </c>
      <c r="Z149" s="94">
        <v>0</v>
      </c>
      <c r="AA149" s="100">
        <f>IF(V149="TIPO I",'BASE LIQUIDACION REDEBAN 2025'!$B$2,IF(V149="TIPO II",'BASE LIQUIDACION REDEBAN 2025'!$B$3,IF(V149="TIPO III",'BASE LIQUIDACION REDEBAN 2025'!$B$4,IF(V149="TIPO IV",'BASE LIQUIDACION REDEBAN 2025'!$B$5,IF(W149="AEREO",'BASE LIQUIDACION REDEBAN 2025'!$B$6,'BASE LIQUIDACION REDEBAN 2025'!$B$5)))))</f>
        <v>275728.78077800001</v>
      </c>
      <c r="AB149" s="100">
        <f>IF(V149="TIPO I",'BASE LIQUIDACION REDEBAN 2025'!$B$10,IF(V149="TIPO II",'BASE LIQUIDACION REDEBAN 2025'!$B$11,IF(V149="TIPO III",'BASE LIQUIDACION REDEBAN 2025'!$B$12,'BASE LIQUIDACION REDEBAN 2025'!$B$13)))</f>
        <v>196536.5258152</v>
      </c>
      <c r="AC149" s="101">
        <f t="shared" si="2"/>
        <v>275728.78077800001</v>
      </c>
    </row>
    <row r="150" spans="1:29" s="79" customFormat="1" ht="13.15">
      <c r="A150" s="94" t="s">
        <v>68</v>
      </c>
      <c r="B150" s="8" t="str">
        <f>VLOOKUP(A150,'CENTRO DE COSTOS'!A:D,4,FALSE)</f>
        <v>WILLIAM ASDRUBAL ROZO ROZO</v>
      </c>
      <c r="C150" s="8" t="str">
        <f>VLOOKUP(A150,'CENTRO DE COSTOS'!A:D,2,FALSE)</f>
        <v>0004-0004</v>
      </c>
      <c r="D150" s="94">
        <v>25843</v>
      </c>
      <c r="E150" s="95" t="s">
        <v>1036</v>
      </c>
      <c r="F150" s="97">
        <v>80920</v>
      </c>
      <c r="G150" s="98" t="s">
        <v>155</v>
      </c>
      <c r="H150" s="121" t="s">
        <v>156</v>
      </c>
      <c r="I150" s="97" t="s">
        <v>470</v>
      </c>
      <c r="J150" s="126" t="s">
        <v>1037</v>
      </c>
      <c r="K150" s="97" t="s">
        <v>1038</v>
      </c>
      <c r="L150" s="97" t="s">
        <v>159</v>
      </c>
      <c r="M150" s="8" t="s">
        <v>1039</v>
      </c>
      <c r="N150" s="176">
        <v>45875</v>
      </c>
      <c r="O150" s="96">
        <v>45880</v>
      </c>
      <c r="P150" s="131" t="s">
        <v>161</v>
      </c>
      <c r="Q150" s="130" t="s">
        <v>161</v>
      </c>
      <c r="R150" s="94" t="s">
        <v>162</v>
      </c>
      <c r="S150" s="122" t="s">
        <v>1040</v>
      </c>
      <c r="T150" s="97" t="s">
        <v>164</v>
      </c>
      <c r="U150" s="94" t="s">
        <v>1041</v>
      </c>
      <c r="V150" s="126" t="s">
        <v>28</v>
      </c>
      <c r="W150" s="96" t="s">
        <v>166</v>
      </c>
      <c r="X150" s="98" t="s">
        <v>1029</v>
      </c>
      <c r="Y150" s="94">
        <v>1</v>
      </c>
      <c r="Z150" s="94">
        <v>0</v>
      </c>
      <c r="AA150" s="100">
        <f>IF(V150="TIPO I",'BASE LIQUIDACION REDEBAN 2025'!$B$2,IF(V150="TIPO II",'BASE LIQUIDACION REDEBAN 2025'!$B$3,IF(V150="TIPO III",'BASE LIQUIDACION REDEBAN 2025'!$B$4,IF(V150="TIPO IV",'BASE LIQUIDACION REDEBAN 2025'!$B$5,IF(W150="AEREO",'BASE LIQUIDACION REDEBAN 2025'!$B$6,'BASE LIQUIDACION REDEBAN 2025'!$B$5)))))</f>
        <v>163813.69572160003</v>
      </c>
      <c r="AB150" s="100">
        <f>IF(V150="TIPO I",'BASE LIQUIDACION REDEBAN 2025'!$B$10,IF(V150="TIPO II",'BASE LIQUIDACION REDEBAN 2025'!$B$11,IF(V150="TIPO III",'BASE LIQUIDACION REDEBAN 2025'!$B$12,'BASE LIQUIDACION REDEBAN 2025'!$B$13)))</f>
        <v>140395.6348884</v>
      </c>
      <c r="AC150" s="101">
        <f t="shared" si="2"/>
        <v>163813.69572160003</v>
      </c>
    </row>
    <row r="151" spans="1:29" s="79" customFormat="1" ht="13.15">
      <c r="A151" s="94" t="s">
        <v>72</v>
      </c>
      <c r="B151" s="8" t="str">
        <f>VLOOKUP(A151,'CENTRO DE COSTOS'!A:D,4,FALSE)</f>
        <v>MIGUEL JULIÁN HERNÁNDEZ GUARÍN</v>
      </c>
      <c r="C151" s="8" t="str">
        <f>VLOOKUP(A151,'CENTRO DE COSTOS'!A:D,2,FALSE)</f>
        <v>0004-0008</v>
      </c>
      <c r="D151" s="94">
        <v>68500</v>
      </c>
      <c r="E151" s="95" t="s">
        <v>1042</v>
      </c>
      <c r="F151" s="97">
        <v>80902</v>
      </c>
      <c r="G151" s="98" t="s">
        <v>155</v>
      </c>
      <c r="H151" s="121" t="s">
        <v>156</v>
      </c>
      <c r="I151" s="97" t="s">
        <v>820</v>
      </c>
      <c r="J151" s="126" t="s">
        <v>1043</v>
      </c>
      <c r="K151" s="97" t="s">
        <v>1044</v>
      </c>
      <c r="L151" s="97" t="s">
        <v>159</v>
      </c>
      <c r="M151" s="8" t="s">
        <v>1045</v>
      </c>
      <c r="N151" s="176">
        <v>45875</v>
      </c>
      <c r="O151" s="96">
        <v>45881</v>
      </c>
      <c r="P151" s="131" t="s">
        <v>161</v>
      </c>
      <c r="Q151" s="130" t="s">
        <v>161</v>
      </c>
      <c r="R151" s="94" t="s">
        <v>162</v>
      </c>
      <c r="S151" s="122" t="s">
        <v>1046</v>
      </c>
      <c r="T151" s="97" t="s">
        <v>164</v>
      </c>
      <c r="U151" s="94" t="s">
        <v>1047</v>
      </c>
      <c r="V151" s="126" t="s">
        <v>30</v>
      </c>
      <c r="W151" s="96" t="s">
        <v>166</v>
      </c>
      <c r="X151" s="98" t="s">
        <v>950</v>
      </c>
      <c r="Y151" s="94">
        <v>1</v>
      </c>
      <c r="Z151" s="94">
        <v>0</v>
      </c>
      <c r="AA151" s="100">
        <f>IF(V151="TIPO I",'BASE LIQUIDACION REDEBAN 2025'!$B$2,IF(V151="TIPO II",'BASE LIQUIDACION REDEBAN 2025'!$B$3,IF(V151="TIPO III",'BASE LIQUIDACION REDEBAN 2025'!$B$4,IF(V151="TIPO IV",'BASE LIQUIDACION REDEBAN 2025'!$B$5,IF(W151="AEREO",'BASE LIQUIDACION REDEBAN 2025'!$B$6,'BASE LIQUIDACION REDEBAN 2025'!$B$5)))))</f>
        <v>275728.78077800001</v>
      </c>
      <c r="AB151" s="100">
        <f>IF(V151="TIPO I",'BASE LIQUIDACION REDEBAN 2025'!$B$10,IF(V151="TIPO II",'BASE LIQUIDACION REDEBAN 2025'!$B$11,IF(V151="TIPO III",'BASE LIQUIDACION REDEBAN 2025'!$B$12,'BASE LIQUIDACION REDEBAN 2025'!$B$13)))</f>
        <v>196536.5258152</v>
      </c>
      <c r="AC151" s="101">
        <f t="shared" si="2"/>
        <v>275728.78077800001</v>
      </c>
    </row>
    <row r="152" spans="1:29" s="79" customFormat="1" ht="13.15">
      <c r="A152" s="94" t="s">
        <v>76</v>
      </c>
      <c r="B152" s="8" t="str">
        <f>VLOOKUP(A152,'CENTRO DE COSTOS'!A:D,4,FALSE)</f>
        <v>DIEGO FERNANDO HENAO CARDONA</v>
      </c>
      <c r="C152" s="8" t="str">
        <f>VLOOKUP(A152,'CENTRO DE COSTOS'!A:D,2,FALSE)</f>
        <v>0004-0003</v>
      </c>
      <c r="D152" s="94">
        <v>76001</v>
      </c>
      <c r="E152" s="95" t="s">
        <v>1048</v>
      </c>
      <c r="F152" s="97">
        <v>80871</v>
      </c>
      <c r="G152" s="98" t="s">
        <v>155</v>
      </c>
      <c r="H152" s="121" t="s">
        <v>156</v>
      </c>
      <c r="I152" s="97" t="s">
        <v>227</v>
      </c>
      <c r="J152" s="126" t="s">
        <v>76</v>
      </c>
      <c r="K152" s="97" t="s">
        <v>1049</v>
      </c>
      <c r="L152" s="97" t="s">
        <v>159</v>
      </c>
      <c r="M152" s="8" t="s">
        <v>1050</v>
      </c>
      <c r="N152" s="176">
        <v>45875</v>
      </c>
      <c r="O152" s="96">
        <v>45877</v>
      </c>
      <c r="P152" s="131" t="s">
        <v>161</v>
      </c>
      <c r="Q152" s="130" t="s">
        <v>161</v>
      </c>
      <c r="R152" s="94" t="s">
        <v>162</v>
      </c>
      <c r="S152" s="122" t="s">
        <v>1051</v>
      </c>
      <c r="T152" s="97" t="s">
        <v>164</v>
      </c>
      <c r="U152" s="94" t="s">
        <v>1052</v>
      </c>
      <c r="V152" s="126" t="s">
        <v>25</v>
      </c>
      <c r="W152" s="96" t="s">
        <v>166</v>
      </c>
      <c r="X152" s="98" t="s">
        <v>525</v>
      </c>
      <c r="Y152" s="94">
        <v>1</v>
      </c>
      <c r="Z152" s="94">
        <v>0</v>
      </c>
      <c r="AA152" s="100">
        <f>IF(V152="TIPO I",'BASE LIQUIDACION REDEBAN 2025'!$B$2,IF(V152="TIPO II",'BASE LIQUIDACION REDEBAN 2025'!$B$3,IF(V152="TIPO III",'BASE LIQUIDACION REDEBAN 2025'!$B$4,IF(V152="TIPO IV",'BASE LIQUIDACION REDEBAN 2025'!$B$5,IF(W152="AEREO",'BASE LIQUIDACION REDEBAN 2025'!$B$6,'BASE LIQUIDACION REDEBAN 2025'!$B$5)))))</f>
        <v>75096.394270399993</v>
      </c>
      <c r="AB152" s="100">
        <f>IF(V152="TIPO I",'BASE LIQUIDACION REDEBAN 2025'!$B$10,IF(V152="TIPO II",'BASE LIQUIDACION REDEBAN 2025'!$B$11,IF(V152="TIPO III",'BASE LIQUIDACION REDEBAN 2025'!$B$12,'BASE LIQUIDACION REDEBAN 2025'!$B$13)))</f>
        <v>75096.394270399993</v>
      </c>
      <c r="AC152" s="101">
        <f t="shared" si="2"/>
        <v>75096.394270399993</v>
      </c>
    </row>
    <row r="153" spans="1:29" s="79" customFormat="1" ht="13.15">
      <c r="A153" s="94" t="s">
        <v>90</v>
      </c>
      <c r="B153" s="8" t="str">
        <f>VLOOKUP(A153,'CENTRO DE COSTOS'!A:D,4,FALSE)</f>
        <v>JUAN SEBASTIÁN RÍOS CASTRILLÓN</v>
      </c>
      <c r="C153" s="8" t="str">
        <f>VLOOKUP(A153,'CENTRO DE COSTOS'!A:D,2,FALSE)</f>
        <v>0004-0005</v>
      </c>
      <c r="D153" s="94">
        <v>5686</v>
      </c>
      <c r="E153" s="95" t="s">
        <v>1053</v>
      </c>
      <c r="F153" s="97">
        <v>80883</v>
      </c>
      <c r="G153" s="98" t="s">
        <v>155</v>
      </c>
      <c r="H153" s="121" t="s">
        <v>156</v>
      </c>
      <c r="I153" s="97" t="s">
        <v>197</v>
      </c>
      <c r="J153" s="126" t="s">
        <v>1054</v>
      </c>
      <c r="K153" s="97" t="s">
        <v>1055</v>
      </c>
      <c r="L153" s="97" t="s">
        <v>159</v>
      </c>
      <c r="M153" s="8" t="s">
        <v>1056</v>
      </c>
      <c r="N153" s="176">
        <v>45875</v>
      </c>
      <c r="O153" s="96">
        <v>45880</v>
      </c>
      <c r="P153" s="131" t="s">
        <v>161</v>
      </c>
      <c r="Q153" s="130" t="s">
        <v>161</v>
      </c>
      <c r="R153" s="94" t="s">
        <v>162</v>
      </c>
      <c r="S153" s="122" t="s">
        <v>1057</v>
      </c>
      <c r="T153" s="97" t="s">
        <v>164</v>
      </c>
      <c r="U153" s="94" t="s">
        <v>1058</v>
      </c>
      <c r="V153" s="126" t="s">
        <v>28</v>
      </c>
      <c r="W153" s="96" t="s">
        <v>166</v>
      </c>
      <c r="X153" s="98" t="s">
        <v>689</v>
      </c>
      <c r="Y153" s="94">
        <v>1</v>
      </c>
      <c r="Z153" s="94">
        <v>0</v>
      </c>
      <c r="AA153" s="100">
        <f>IF(V153="TIPO I",'BASE LIQUIDACION REDEBAN 2025'!$B$2,IF(V153="TIPO II",'BASE LIQUIDACION REDEBAN 2025'!$B$3,IF(V153="TIPO III",'BASE LIQUIDACION REDEBAN 2025'!$B$4,IF(V153="TIPO IV",'BASE LIQUIDACION REDEBAN 2025'!$B$5,IF(W153="AEREO",'BASE LIQUIDACION REDEBAN 2025'!$B$6,'BASE LIQUIDACION REDEBAN 2025'!$B$5)))))</f>
        <v>163813.69572160003</v>
      </c>
      <c r="AB153" s="100">
        <f>IF(V153="TIPO I",'BASE LIQUIDACION REDEBAN 2025'!$B$10,IF(V153="TIPO II",'BASE LIQUIDACION REDEBAN 2025'!$B$11,IF(V153="TIPO III",'BASE LIQUIDACION REDEBAN 2025'!$B$12,'BASE LIQUIDACION REDEBAN 2025'!$B$13)))</f>
        <v>140395.6348884</v>
      </c>
      <c r="AC153" s="101">
        <f t="shared" si="2"/>
        <v>163813.69572160003</v>
      </c>
    </row>
    <row r="154" spans="1:29" s="79" customFormat="1" ht="13.15">
      <c r="A154" s="94" t="s">
        <v>76</v>
      </c>
      <c r="B154" s="8" t="str">
        <f>VLOOKUP(A154,'CENTRO DE COSTOS'!A:D,4,FALSE)</f>
        <v>DIEGO FERNANDO HENAO CARDONA</v>
      </c>
      <c r="C154" s="8" t="str">
        <f>VLOOKUP(A154,'CENTRO DE COSTOS'!A:D,2,FALSE)</f>
        <v>0004-0003</v>
      </c>
      <c r="D154" s="94">
        <v>76001</v>
      </c>
      <c r="E154" s="95" t="s">
        <v>1059</v>
      </c>
      <c r="F154" s="97">
        <v>80872</v>
      </c>
      <c r="G154" s="98" t="s">
        <v>155</v>
      </c>
      <c r="H154" s="121" t="s">
        <v>156</v>
      </c>
      <c r="I154" s="97" t="s">
        <v>227</v>
      </c>
      <c r="J154" s="126" t="s">
        <v>76</v>
      </c>
      <c r="K154" s="97" t="s">
        <v>1060</v>
      </c>
      <c r="L154" s="97" t="s">
        <v>159</v>
      </c>
      <c r="M154" s="8" t="s">
        <v>1061</v>
      </c>
      <c r="N154" s="176">
        <v>45875</v>
      </c>
      <c r="O154" s="96">
        <v>45877</v>
      </c>
      <c r="P154" s="131" t="s">
        <v>161</v>
      </c>
      <c r="Q154" s="130" t="s">
        <v>161</v>
      </c>
      <c r="R154" s="94" t="s">
        <v>162</v>
      </c>
      <c r="S154" s="122" t="s">
        <v>1062</v>
      </c>
      <c r="T154" s="97" t="s">
        <v>164</v>
      </c>
      <c r="U154" s="94" t="s">
        <v>1063</v>
      </c>
      <c r="V154" s="126" t="s">
        <v>25</v>
      </c>
      <c r="W154" s="96" t="s">
        <v>166</v>
      </c>
      <c r="X154" s="98" t="s">
        <v>513</v>
      </c>
      <c r="Y154" s="94">
        <v>1</v>
      </c>
      <c r="Z154" s="94">
        <v>0</v>
      </c>
      <c r="AA154" s="100">
        <f>IF(V154="TIPO I",'BASE LIQUIDACION REDEBAN 2025'!$B$2,IF(V154="TIPO II",'BASE LIQUIDACION REDEBAN 2025'!$B$3,IF(V154="TIPO III",'BASE LIQUIDACION REDEBAN 2025'!$B$4,IF(V154="TIPO IV",'BASE LIQUIDACION REDEBAN 2025'!$B$5,IF(W154="AEREO",'BASE LIQUIDACION REDEBAN 2025'!$B$6,'BASE LIQUIDACION REDEBAN 2025'!$B$5)))))</f>
        <v>75096.394270399993</v>
      </c>
      <c r="AB154" s="100">
        <f>IF(V154="TIPO I",'BASE LIQUIDACION REDEBAN 2025'!$B$10,IF(V154="TIPO II",'BASE LIQUIDACION REDEBAN 2025'!$B$11,IF(V154="TIPO III",'BASE LIQUIDACION REDEBAN 2025'!$B$12,'BASE LIQUIDACION REDEBAN 2025'!$B$13)))</f>
        <v>75096.394270399993</v>
      </c>
      <c r="AC154" s="101">
        <f t="shared" si="2"/>
        <v>75096.394270399993</v>
      </c>
    </row>
    <row r="155" spans="1:29" s="79" customFormat="1" ht="13.15">
      <c r="A155" s="94" t="s">
        <v>98</v>
      </c>
      <c r="B155" s="8" t="str">
        <f>VLOOKUP(A155,'CENTRO DE COSTOS'!A:D,4,FALSE)</f>
        <v>MIGUEL JULIÁN HERNÁNDEZ GUARÍN</v>
      </c>
      <c r="C155" s="8" t="str">
        <f>VLOOKUP(A155,'CENTRO DE COSTOS'!A:D,2,FALSE)</f>
        <v>0004-0008</v>
      </c>
      <c r="D155" s="94">
        <v>15776</v>
      </c>
      <c r="E155" s="95" t="s">
        <v>1064</v>
      </c>
      <c r="F155" s="97">
        <v>80912</v>
      </c>
      <c r="G155" s="98" t="s">
        <v>155</v>
      </c>
      <c r="H155" s="121" t="s">
        <v>156</v>
      </c>
      <c r="I155" s="97" t="s">
        <v>241</v>
      </c>
      <c r="J155" s="126" t="s">
        <v>1065</v>
      </c>
      <c r="K155" s="97" t="s">
        <v>1066</v>
      </c>
      <c r="L155" s="97" t="s">
        <v>159</v>
      </c>
      <c r="M155" s="8" t="s">
        <v>1067</v>
      </c>
      <c r="N155" s="176">
        <v>45875</v>
      </c>
      <c r="O155" s="96">
        <v>45881</v>
      </c>
      <c r="P155" s="131" t="s">
        <v>161</v>
      </c>
      <c r="Q155" s="130" t="s">
        <v>161</v>
      </c>
      <c r="R155" s="94" t="s">
        <v>162</v>
      </c>
      <c r="S155" s="122" t="s">
        <v>1068</v>
      </c>
      <c r="T155" s="97" t="s">
        <v>164</v>
      </c>
      <c r="U155" s="94" t="s">
        <v>1069</v>
      </c>
      <c r="V155" s="126" t="s">
        <v>28</v>
      </c>
      <c r="W155" s="96" t="s">
        <v>166</v>
      </c>
      <c r="X155" s="98" t="s">
        <v>623</v>
      </c>
      <c r="Y155" s="94">
        <v>1</v>
      </c>
      <c r="Z155" s="94">
        <v>0</v>
      </c>
      <c r="AA155" s="100">
        <f>IF(V155="TIPO I",'BASE LIQUIDACION REDEBAN 2025'!$B$2,IF(V155="TIPO II",'BASE LIQUIDACION REDEBAN 2025'!$B$3,IF(V155="TIPO III",'BASE LIQUIDACION REDEBAN 2025'!$B$4,IF(V155="TIPO IV",'BASE LIQUIDACION REDEBAN 2025'!$B$5,IF(W155="AEREO",'BASE LIQUIDACION REDEBAN 2025'!$B$6,'BASE LIQUIDACION REDEBAN 2025'!$B$5)))))</f>
        <v>163813.69572160003</v>
      </c>
      <c r="AB155" s="100">
        <f>IF(V155="TIPO I",'BASE LIQUIDACION REDEBAN 2025'!$B$10,IF(V155="TIPO II",'BASE LIQUIDACION REDEBAN 2025'!$B$11,IF(V155="TIPO III",'BASE LIQUIDACION REDEBAN 2025'!$B$12,'BASE LIQUIDACION REDEBAN 2025'!$B$13)))</f>
        <v>140395.6348884</v>
      </c>
      <c r="AC155" s="101">
        <f t="shared" si="2"/>
        <v>163813.69572160003</v>
      </c>
    </row>
    <row r="156" spans="1:29" s="79" customFormat="1" ht="13.15">
      <c r="A156" s="94" t="s">
        <v>91</v>
      </c>
      <c r="B156" s="8" t="str">
        <f>VLOOKUP(A156,'CENTRO DE COSTOS'!A:D,4,FALSE)</f>
        <v>JOSE MAURICIO HERNANDEZ ROJAS</v>
      </c>
      <c r="C156" s="8" t="str">
        <f>VLOOKUP(A156,'CENTRO DE COSTOS'!A:D,2,FALSE)</f>
        <v>0004-0001</v>
      </c>
      <c r="D156" s="94">
        <v>5154</v>
      </c>
      <c r="E156" s="95" t="s">
        <v>1070</v>
      </c>
      <c r="F156" s="97">
        <v>80876</v>
      </c>
      <c r="G156" s="98" t="s">
        <v>155</v>
      </c>
      <c r="H156" s="121" t="s">
        <v>156</v>
      </c>
      <c r="I156" s="97" t="s">
        <v>197</v>
      </c>
      <c r="J156" s="126" t="s">
        <v>775</v>
      </c>
      <c r="K156" s="97" t="s">
        <v>1071</v>
      </c>
      <c r="L156" s="97" t="s">
        <v>159</v>
      </c>
      <c r="M156" s="8" t="s">
        <v>1072</v>
      </c>
      <c r="N156" s="176">
        <v>45875</v>
      </c>
      <c r="O156" s="96">
        <v>45877</v>
      </c>
      <c r="P156" s="131" t="s">
        <v>161</v>
      </c>
      <c r="Q156" s="130" t="s">
        <v>161</v>
      </c>
      <c r="R156" s="94" t="s">
        <v>162</v>
      </c>
      <c r="S156" s="122" t="s">
        <v>1073</v>
      </c>
      <c r="T156" s="97" t="s">
        <v>164</v>
      </c>
      <c r="U156" s="94" t="s">
        <v>1074</v>
      </c>
      <c r="V156" s="126" t="s">
        <v>28</v>
      </c>
      <c r="W156" s="96" t="s">
        <v>166</v>
      </c>
      <c r="X156" s="98" t="s">
        <v>696</v>
      </c>
      <c r="Y156" s="94">
        <v>1</v>
      </c>
      <c r="Z156" s="94">
        <v>0</v>
      </c>
      <c r="AA156" s="100">
        <f>IF(V156="TIPO I",'BASE LIQUIDACION REDEBAN 2025'!$B$2,IF(V156="TIPO II",'BASE LIQUIDACION REDEBAN 2025'!$B$3,IF(V156="TIPO III",'BASE LIQUIDACION REDEBAN 2025'!$B$4,IF(V156="TIPO IV",'BASE LIQUIDACION REDEBAN 2025'!$B$5,IF(W156="AEREO",'BASE LIQUIDACION REDEBAN 2025'!$B$6,'BASE LIQUIDACION REDEBAN 2025'!$B$5)))))</f>
        <v>163813.69572160003</v>
      </c>
      <c r="AB156" s="100">
        <f>IF(V156="TIPO I",'BASE LIQUIDACION REDEBAN 2025'!$B$10,IF(V156="TIPO II",'BASE LIQUIDACION REDEBAN 2025'!$B$11,IF(V156="TIPO III",'BASE LIQUIDACION REDEBAN 2025'!$B$12,'BASE LIQUIDACION REDEBAN 2025'!$B$13)))</f>
        <v>140395.6348884</v>
      </c>
      <c r="AC156" s="101">
        <f t="shared" si="2"/>
        <v>163813.69572160003</v>
      </c>
    </row>
    <row r="157" spans="1:29" s="79" customFormat="1" ht="13.15">
      <c r="A157" s="94" t="s">
        <v>92</v>
      </c>
      <c r="B157" s="8" t="str">
        <f>VLOOKUP(A157,'CENTRO DE COSTOS'!A:D,4,FALSE)</f>
        <v>KEVIN ALEXIS CORZO BUSTOS</v>
      </c>
      <c r="C157" s="8" t="str">
        <f>VLOOKUP(A157,'CENTRO DE COSTOS'!A:D,2,FALSE)</f>
        <v>0004-0007</v>
      </c>
      <c r="D157" s="94">
        <v>41020</v>
      </c>
      <c r="E157" s="95" t="s">
        <v>1075</v>
      </c>
      <c r="F157" s="97">
        <v>80864</v>
      </c>
      <c r="G157" s="98" t="s">
        <v>155</v>
      </c>
      <c r="H157" s="121" t="s">
        <v>156</v>
      </c>
      <c r="I157" s="97" t="s">
        <v>249</v>
      </c>
      <c r="J157" s="126" t="s">
        <v>1076</v>
      </c>
      <c r="K157" s="97" t="s">
        <v>1077</v>
      </c>
      <c r="L157" s="97" t="s">
        <v>159</v>
      </c>
      <c r="M157" s="8" t="s">
        <v>1078</v>
      </c>
      <c r="N157" s="176">
        <v>45875</v>
      </c>
      <c r="O157" s="96">
        <v>45877</v>
      </c>
      <c r="P157" s="131" t="s">
        <v>161</v>
      </c>
      <c r="Q157" s="130" t="s">
        <v>161</v>
      </c>
      <c r="R157" s="94" t="s">
        <v>162</v>
      </c>
      <c r="S157" s="122" t="s">
        <v>1079</v>
      </c>
      <c r="T157" s="97" t="s">
        <v>164</v>
      </c>
      <c r="U157" s="94" t="s">
        <v>1080</v>
      </c>
      <c r="V157" s="126" t="s">
        <v>28</v>
      </c>
      <c r="W157" s="96" t="s">
        <v>166</v>
      </c>
      <c r="X157" s="98" t="s">
        <v>167</v>
      </c>
      <c r="Y157" s="94">
        <v>1</v>
      </c>
      <c r="Z157" s="94">
        <v>0</v>
      </c>
      <c r="AA157" s="100">
        <f>IF(V157="TIPO I",'BASE LIQUIDACION REDEBAN 2025'!$B$2,IF(V157="TIPO II",'BASE LIQUIDACION REDEBAN 2025'!$B$3,IF(V157="TIPO III",'BASE LIQUIDACION REDEBAN 2025'!$B$4,IF(V157="TIPO IV",'BASE LIQUIDACION REDEBAN 2025'!$B$5,IF(W157="AEREO",'BASE LIQUIDACION REDEBAN 2025'!$B$6,'BASE LIQUIDACION REDEBAN 2025'!$B$5)))))</f>
        <v>163813.69572160003</v>
      </c>
      <c r="AB157" s="100">
        <f>IF(V157="TIPO I",'BASE LIQUIDACION REDEBAN 2025'!$B$10,IF(V157="TIPO II",'BASE LIQUIDACION REDEBAN 2025'!$B$11,IF(V157="TIPO III",'BASE LIQUIDACION REDEBAN 2025'!$B$12,'BASE LIQUIDACION REDEBAN 2025'!$B$13)))</f>
        <v>140395.6348884</v>
      </c>
      <c r="AC157" s="101">
        <f t="shared" si="2"/>
        <v>163813.69572160003</v>
      </c>
    </row>
    <row r="158" spans="1:29" s="79" customFormat="1" ht="13.15">
      <c r="A158" s="94" t="s">
        <v>98</v>
      </c>
      <c r="B158" s="8" t="str">
        <f>VLOOKUP(A158,'CENTRO DE COSTOS'!A:D,4,FALSE)</f>
        <v>MIGUEL JULIÁN HERNÁNDEZ GUARÍN</v>
      </c>
      <c r="C158" s="8" t="str">
        <f>VLOOKUP(A158,'CENTRO DE COSTOS'!A:D,2,FALSE)</f>
        <v>0004-0008</v>
      </c>
      <c r="D158" s="94">
        <v>15367</v>
      </c>
      <c r="E158" s="95" t="s">
        <v>1081</v>
      </c>
      <c r="F158" s="97">
        <v>80894</v>
      </c>
      <c r="G158" s="98" t="s">
        <v>155</v>
      </c>
      <c r="H158" s="121" t="s">
        <v>156</v>
      </c>
      <c r="I158" s="97" t="s">
        <v>241</v>
      </c>
      <c r="J158" s="126" t="s">
        <v>1082</v>
      </c>
      <c r="K158" s="97" t="s">
        <v>1083</v>
      </c>
      <c r="L158" s="97" t="s">
        <v>159</v>
      </c>
      <c r="M158" s="8" t="s">
        <v>1084</v>
      </c>
      <c r="N158" s="176">
        <v>45875</v>
      </c>
      <c r="O158" s="96">
        <v>45880</v>
      </c>
      <c r="P158" s="131" t="s">
        <v>161</v>
      </c>
      <c r="Q158" s="130" t="s">
        <v>161</v>
      </c>
      <c r="R158" s="94" t="s">
        <v>162</v>
      </c>
      <c r="S158" s="122" t="s">
        <v>1085</v>
      </c>
      <c r="T158" s="97" t="s">
        <v>164</v>
      </c>
      <c r="U158" s="94" t="s">
        <v>1086</v>
      </c>
      <c r="V158" s="126" t="s">
        <v>28</v>
      </c>
      <c r="W158" s="96" t="s">
        <v>166</v>
      </c>
      <c r="X158" s="98" t="s">
        <v>247</v>
      </c>
      <c r="Y158" s="94">
        <v>1</v>
      </c>
      <c r="Z158" s="94">
        <v>0</v>
      </c>
      <c r="AA158" s="100">
        <f>IF(V158="TIPO I",'BASE LIQUIDACION REDEBAN 2025'!$B$2,IF(V158="TIPO II",'BASE LIQUIDACION REDEBAN 2025'!$B$3,IF(V158="TIPO III",'BASE LIQUIDACION REDEBAN 2025'!$B$4,IF(V158="TIPO IV",'BASE LIQUIDACION REDEBAN 2025'!$B$5,IF(W158="AEREO",'BASE LIQUIDACION REDEBAN 2025'!$B$6,'BASE LIQUIDACION REDEBAN 2025'!$B$5)))))</f>
        <v>163813.69572160003</v>
      </c>
      <c r="AB158" s="100">
        <f>IF(V158="TIPO I",'BASE LIQUIDACION REDEBAN 2025'!$B$10,IF(V158="TIPO II",'BASE LIQUIDACION REDEBAN 2025'!$B$11,IF(V158="TIPO III",'BASE LIQUIDACION REDEBAN 2025'!$B$12,'BASE LIQUIDACION REDEBAN 2025'!$B$13)))</f>
        <v>140395.6348884</v>
      </c>
      <c r="AC158" s="101">
        <f t="shared" si="2"/>
        <v>163813.69572160003</v>
      </c>
    </row>
    <row r="159" spans="1:29" s="79" customFormat="1" ht="13.15">
      <c r="A159" s="94" t="s">
        <v>64</v>
      </c>
      <c r="B159" s="8" t="str">
        <f>VLOOKUP(A159,'CENTRO DE COSTOS'!A:D,4,FALSE)</f>
        <v>JOSE MAURICIO HERNANDEZ ROJAS</v>
      </c>
      <c r="C159" s="8" t="str">
        <f>VLOOKUP(A159,'CENTRO DE COSTOS'!A:D,2,FALSE)</f>
        <v>0004-0001</v>
      </c>
      <c r="D159" s="94">
        <v>8758</v>
      </c>
      <c r="E159" s="95" t="s">
        <v>1087</v>
      </c>
      <c r="F159" s="97">
        <v>80917</v>
      </c>
      <c r="G159" s="98" t="s">
        <v>155</v>
      </c>
      <c r="H159" s="121" t="s">
        <v>156</v>
      </c>
      <c r="I159" s="97" t="s">
        <v>389</v>
      </c>
      <c r="J159" s="126" t="s">
        <v>1088</v>
      </c>
      <c r="K159" s="97" t="s">
        <v>1089</v>
      </c>
      <c r="L159" s="97" t="s">
        <v>159</v>
      </c>
      <c r="M159" s="8" t="s">
        <v>1090</v>
      </c>
      <c r="N159" s="176">
        <v>45875</v>
      </c>
      <c r="O159" s="96">
        <v>45880</v>
      </c>
      <c r="P159" s="131" t="s">
        <v>161</v>
      </c>
      <c r="Q159" s="130" t="s">
        <v>161</v>
      </c>
      <c r="R159" s="94" t="s">
        <v>162</v>
      </c>
      <c r="S159" s="122" t="s">
        <v>1091</v>
      </c>
      <c r="T159" s="97" t="s">
        <v>164</v>
      </c>
      <c r="U159" s="94" t="s">
        <v>1092</v>
      </c>
      <c r="V159" s="126" t="s">
        <v>25</v>
      </c>
      <c r="W159" s="96" t="s">
        <v>166</v>
      </c>
      <c r="X159" s="98" t="s">
        <v>1093</v>
      </c>
      <c r="Y159" s="94">
        <v>1</v>
      </c>
      <c r="Z159" s="94">
        <v>0</v>
      </c>
      <c r="AA159" s="100">
        <f>IF(V159="TIPO I",'BASE LIQUIDACION REDEBAN 2025'!$B$2,IF(V159="TIPO II",'BASE LIQUIDACION REDEBAN 2025'!$B$3,IF(V159="TIPO III",'BASE LIQUIDACION REDEBAN 2025'!$B$4,IF(V159="TIPO IV",'BASE LIQUIDACION REDEBAN 2025'!$B$5,IF(W159="AEREO",'BASE LIQUIDACION REDEBAN 2025'!$B$6,'BASE LIQUIDACION REDEBAN 2025'!$B$5)))))</f>
        <v>75096.394270399993</v>
      </c>
      <c r="AB159" s="100">
        <f>IF(V159="TIPO I",'BASE LIQUIDACION REDEBAN 2025'!$B$10,IF(V159="TIPO II",'BASE LIQUIDACION REDEBAN 2025'!$B$11,IF(V159="TIPO III",'BASE LIQUIDACION REDEBAN 2025'!$B$12,'BASE LIQUIDACION REDEBAN 2025'!$B$13)))</f>
        <v>75096.394270399993</v>
      </c>
      <c r="AC159" s="101">
        <f t="shared" si="2"/>
        <v>75096.394270399993</v>
      </c>
    </row>
    <row r="160" spans="1:29" s="79" customFormat="1" ht="13.15">
      <c r="A160" s="94" t="s">
        <v>86</v>
      </c>
      <c r="B160" s="8" t="str">
        <f>VLOOKUP(A160,'CENTRO DE COSTOS'!A:D,4,FALSE)</f>
        <v>KEVIN ALEXIS CORZO BUSTOS</v>
      </c>
      <c r="C160" s="8" t="str">
        <f>VLOOKUP(A160,'CENTRO DE COSTOS'!A:D,2,FALSE)</f>
        <v>0004-0007</v>
      </c>
      <c r="D160" s="94">
        <v>73001</v>
      </c>
      <c r="E160" s="95" t="s">
        <v>1094</v>
      </c>
      <c r="F160" s="97">
        <v>80888</v>
      </c>
      <c r="G160" s="98" t="s">
        <v>155</v>
      </c>
      <c r="H160" s="121" t="s">
        <v>156</v>
      </c>
      <c r="I160" s="97" t="s">
        <v>703</v>
      </c>
      <c r="J160" s="126" t="s">
        <v>86</v>
      </c>
      <c r="K160" s="97" t="s">
        <v>1095</v>
      </c>
      <c r="L160" s="97" t="s">
        <v>159</v>
      </c>
      <c r="M160" s="8" t="s">
        <v>1096</v>
      </c>
      <c r="N160" s="176">
        <v>45875</v>
      </c>
      <c r="O160" s="96">
        <v>45880</v>
      </c>
      <c r="P160" s="131" t="s">
        <v>161</v>
      </c>
      <c r="Q160" s="130" t="s">
        <v>161</v>
      </c>
      <c r="R160" s="94" t="s">
        <v>162</v>
      </c>
      <c r="S160" s="122" t="s">
        <v>1097</v>
      </c>
      <c r="T160" s="97" t="s">
        <v>164</v>
      </c>
      <c r="U160" s="94" t="s">
        <v>1098</v>
      </c>
      <c r="V160" s="126" t="s">
        <v>25</v>
      </c>
      <c r="W160" s="96" t="s">
        <v>166</v>
      </c>
      <c r="X160" s="98" t="s">
        <v>968</v>
      </c>
      <c r="Y160" s="94">
        <v>1</v>
      </c>
      <c r="Z160" s="94">
        <v>0</v>
      </c>
      <c r="AA160" s="100">
        <f>IF(V160="TIPO I",'BASE LIQUIDACION REDEBAN 2025'!$B$2,IF(V160="TIPO II",'BASE LIQUIDACION REDEBAN 2025'!$B$3,IF(V160="TIPO III",'BASE LIQUIDACION REDEBAN 2025'!$B$4,IF(V160="TIPO IV",'BASE LIQUIDACION REDEBAN 2025'!$B$5,IF(W160="AEREO",'BASE LIQUIDACION REDEBAN 2025'!$B$6,'BASE LIQUIDACION REDEBAN 2025'!$B$5)))))</f>
        <v>75096.394270399993</v>
      </c>
      <c r="AB160" s="100">
        <f>IF(V160="TIPO I",'BASE LIQUIDACION REDEBAN 2025'!$B$10,IF(V160="TIPO II",'BASE LIQUIDACION REDEBAN 2025'!$B$11,IF(V160="TIPO III",'BASE LIQUIDACION REDEBAN 2025'!$B$12,'BASE LIQUIDACION REDEBAN 2025'!$B$13)))</f>
        <v>75096.394270399993</v>
      </c>
      <c r="AC160" s="101">
        <f t="shared" si="2"/>
        <v>75096.394270399993</v>
      </c>
    </row>
    <row r="161" spans="1:29" s="79" customFormat="1" ht="13.15">
      <c r="A161" s="94" t="s">
        <v>80</v>
      </c>
      <c r="B161" s="8" t="str">
        <f>VLOOKUP(A161,'CENTRO DE COSTOS'!A:D,4,FALSE)</f>
        <v>JOSE MAURICIO HERNANDEZ ROJAS</v>
      </c>
      <c r="C161" s="8" t="str">
        <f>VLOOKUP(A161,'CENTRO DE COSTOS'!A:D,2,FALSE)</f>
        <v>0004-0001</v>
      </c>
      <c r="D161" s="94">
        <v>13001</v>
      </c>
      <c r="E161" s="95" t="s">
        <v>1099</v>
      </c>
      <c r="F161" s="97">
        <v>80875</v>
      </c>
      <c r="G161" s="98" t="s">
        <v>155</v>
      </c>
      <c r="H161" s="121" t="s">
        <v>156</v>
      </c>
      <c r="I161" s="97" t="s">
        <v>303</v>
      </c>
      <c r="J161" s="126" t="s">
        <v>80</v>
      </c>
      <c r="K161" s="97" t="s">
        <v>1100</v>
      </c>
      <c r="L161" s="97" t="s">
        <v>159</v>
      </c>
      <c r="M161" s="8" t="s">
        <v>1101</v>
      </c>
      <c r="N161" s="176">
        <v>45875</v>
      </c>
      <c r="O161" s="96">
        <v>45882</v>
      </c>
      <c r="P161" s="131" t="s">
        <v>161</v>
      </c>
      <c r="Q161" s="130" t="s">
        <v>161</v>
      </c>
      <c r="R161" s="94" t="s">
        <v>162</v>
      </c>
      <c r="S161" s="122" t="s">
        <v>1102</v>
      </c>
      <c r="T161" s="97" t="s">
        <v>164</v>
      </c>
      <c r="U161" s="94" t="s">
        <v>1103</v>
      </c>
      <c r="V161" s="126" t="s">
        <v>25</v>
      </c>
      <c r="W161" s="96" t="s">
        <v>166</v>
      </c>
      <c r="X161" s="98" t="s">
        <v>452</v>
      </c>
      <c r="Y161" s="94">
        <v>1</v>
      </c>
      <c r="Z161" s="94">
        <v>0</v>
      </c>
      <c r="AA161" s="100">
        <f>IF(V161="TIPO I",'BASE LIQUIDACION REDEBAN 2025'!$B$2,IF(V161="TIPO II",'BASE LIQUIDACION REDEBAN 2025'!$B$3,IF(V161="TIPO III",'BASE LIQUIDACION REDEBAN 2025'!$B$4,IF(V161="TIPO IV",'BASE LIQUIDACION REDEBAN 2025'!$B$5,IF(W161="AEREO",'BASE LIQUIDACION REDEBAN 2025'!$B$6,'BASE LIQUIDACION REDEBAN 2025'!$B$5)))))</f>
        <v>75096.394270399993</v>
      </c>
      <c r="AB161" s="100">
        <f>IF(V161="TIPO I",'BASE LIQUIDACION REDEBAN 2025'!$B$10,IF(V161="TIPO II",'BASE LIQUIDACION REDEBAN 2025'!$B$11,IF(V161="TIPO III",'BASE LIQUIDACION REDEBAN 2025'!$B$12,'BASE LIQUIDACION REDEBAN 2025'!$B$13)))</f>
        <v>75096.394270399993</v>
      </c>
      <c r="AC161" s="101">
        <f t="shared" si="2"/>
        <v>75096.394270399993</v>
      </c>
    </row>
    <row r="162" spans="1:29" s="79" customFormat="1" ht="13.15">
      <c r="A162" s="94" t="s">
        <v>86</v>
      </c>
      <c r="B162" s="8" t="str">
        <f>VLOOKUP(A162,'CENTRO DE COSTOS'!A:D,4,FALSE)</f>
        <v>KEVIN ALEXIS CORZO BUSTOS</v>
      </c>
      <c r="C162" s="8" t="str">
        <f>VLOOKUP(A162,'CENTRO DE COSTOS'!A:D,2,FALSE)</f>
        <v>0004-0007</v>
      </c>
      <c r="D162" s="94">
        <v>73001</v>
      </c>
      <c r="E162" s="95" t="s">
        <v>1104</v>
      </c>
      <c r="F162" s="97">
        <v>80889</v>
      </c>
      <c r="G162" s="98" t="s">
        <v>155</v>
      </c>
      <c r="H162" s="121" t="s">
        <v>156</v>
      </c>
      <c r="I162" s="97" t="s">
        <v>703</v>
      </c>
      <c r="J162" s="126" t="s">
        <v>86</v>
      </c>
      <c r="K162" s="97" t="s">
        <v>1105</v>
      </c>
      <c r="L162" s="97" t="s">
        <v>159</v>
      </c>
      <c r="M162" s="8" t="s">
        <v>1106</v>
      </c>
      <c r="N162" s="176">
        <v>45875</v>
      </c>
      <c r="O162" s="96">
        <v>45880</v>
      </c>
      <c r="P162" s="131" t="s">
        <v>161</v>
      </c>
      <c r="Q162" s="130" t="s">
        <v>161</v>
      </c>
      <c r="R162" s="94" t="s">
        <v>162</v>
      </c>
      <c r="S162" s="122" t="s">
        <v>1107</v>
      </c>
      <c r="T162" s="97" t="s">
        <v>164</v>
      </c>
      <c r="U162" s="94" t="s">
        <v>1108</v>
      </c>
      <c r="V162" s="126" t="s">
        <v>25</v>
      </c>
      <c r="W162" s="96" t="s">
        <v>166</v>
      </c>
      <c r="X162" s="98" t="s">
        <v>708</v>
      </c>
      <c r="Y162" s="94">
        <v>1</v>
      </c>
      <c r="Z162" s="94">
        <v>0</v>
      </c>
      <c r="AA162" s="100">
        <f>IF(V162="TIPO I",'BASE LIQUIDACION REDEBAN 2025'!$B$2,IF(V162="TIPO II",'BASE LIQUIDACION REDEBAN 2025'!$B$3,IF(V162="TIPO III",'BASE LIQUIDACION REDEBAN 2025'!$B$4,IF(V162="TIPO IV",'BASE LIQUIDACION REDEBAN 2025'!$B$5,IF(W162="AEREO",'BASE LIQUIDACION REDEBAN 2025'!$B$6,'BASE LIQUIDACION REDEBAN 2025'!$B$5)))))</f>
        <v>75096.394270399993</v>
      </c>
      <c r="AB162" s="100">
        <f>IF(V162="TIPO I",'BASE LIQUIDACION REDEBAN 2025'!$B$10,IF(V162="TIPO II",'BASE LIQUIDACION REDEBAN 2025'!$B$11,IF(V162="TIPO III",'BASE LIQUIDACION REDEBAN 2025'!$B$12,'BASE LIQUIDACION REDEBAN 2025'!$B$13)))</f>
        <v>75096.394270399993</v>
      </c>
      <c r="AC162" s="101">
        <f t="shared" si="2"/>
        <v>75096.394270399993</v>
      </c>
    </row>
    <row r="163" spans="1:29" s="79" customFormat="1" ht="13.15">
      <c r="A163" s="94" t="s">
        <v>72</v>
      </c>
      <c r="B163" s="8" t="str">
        <f>VLOOKUP(A163,'CENTRO DE COSTOS'!A:D,4,FALSE)</f>
        <v>MIGUEL JULIÁN HERNÁNDEZ GUARÍN</v>
      </c>
      <c r="C163" s="8" t="str">
        <f>VLOOKUP(A163,'CENTRO DE COSTOS'!A:D,2,FALSE)</f>
        <v>0004-0008</v>
      </c>
      <c r="D163" s="94">
        <v>68547</v>
      </c>
      <c r="E163" s="95" t="s">
        <v>1109</v>
      </c>
      <c r="F163" s="97">
        <v>80909</v>
      </c>
      <c r="G163" s="98" t="s">
        <v>155</v>
      </c>
      <c r="H163" s="121" t="s">
        <v>156</v>
      </c>
      <c r="I163" s="97" t="s">
        <v>820</v>
      </c>
      <c r="J163" s="126" t="s">
        <v>844</v>
      </c>
      <c r="K163" s="97" t="s">
        <v>1110</v>
      </c>
      <c r="L163" s="97" t="s">
        <v>159</v>
      </c>
      <c r="M163" s="8" t="s">
        <v>1111</v>
      </c>
      <c r="N163" s="176">
        <v>45875</v>
      </c>
      <c r="O163" s="96">
        <v>45880</v>
      </c>
      <c r="P163" s="131" t="s">
        <v>161</v>
      </c>
      <c r="Q163" s="130" t="s">
        <v>161</v>
      </c>
      <c r="R163" s="94" t="s">
        <v>162</v>
      </c>
      <c r="S163" s="122" t="s">
        <v>1112</v>
      </c>
      <c r="T163" s="97" t="s">
        <v>164</v>
      </c>
      <c r="U163" s="94" t="s">
        <v>1113</v>
      </c>
      <c r="V163" s="126" t="s">
        <v>28</v>
      </c>
      <c r="W163" s="96" t="s">
        <v>166</v>
      </c>
      <c r="X163" s="98" t="s">
        <v>848</v>
      </c>
      <c r="Y163" s="94">
        <v>1</v>
      </c>
      <c r="Z163" s="94">
        <v>0</v>
      </c>
      <c r="AA163" s="100">
        <f>IF(V163="TIPO I",'BASE LIQUIDACION REDEBAN 2025'!$B$2,IF(V163="TIPO II",'BASE LIQUIDACION REDEBAN 2025'!$B$3,IF(V163="TIPO III",'BASE LIQUIDACION REDEBAN 2025'!$B$4,IF(V163="TIPO IV",'BASE LIQUIDACION REDEBAN 2025'!$B$5,IF(W163="AEREO",'BASE LIQUIDACION REDEBAN 2025'!$B$6,'BASE LIQUIDACION REDEBAN 2025'!$B$5)))))</f>
        <v>163813.69572160003</v>
      </c>
      <c r="AB163" s="100">
        <f>IF(V163="TIPO I",'BASE LIQUIDACION REDEBAN 2025'!$B$10,IF(V163="TIPO II",'BASE LIQUIDACION REDEBAN 2025'!$B$11,IF(V163="TIPO III",'BASE LIQUIDACION REDEBAN 2025'!$B$12,'BASE LIQUIDACION REDEBAN 2025'!$B$13)))</f>
        <v>140395.6348884</v>
      </c>
      <c r="AC163" s="101">
        <f t="shared" si="2"/>
        <v>163813.69572160003</v>
      </c>
    </row>
    <row r="164" spans="1:29" s="79" customFormat="1" ht="13.15">
      <c r="A164" s="94" t="s">
        <v>68</v>
      </c>
      <c r="B164" s="8" t="str">
        <f>VLOOKUP(A164,'CENTRO DE COSTOS'!A:D,4,FALSE)</f>
        <v>WILLIAM ASDRUBAL ROZO ROZO</v>
      </c>
      <c r="C164" s="8" t="str">
        <f>VLOOKUP(A164,'CENTRO DE COSTOS'!A:D,2,FALSE)</f>
        <v>0004-0004</v>
      </c>
      <c r="D164" s="94">
        <v>11001</v>
      </c>
      <c r="E164" s="95" t="s">
        <v>1114</v>
      </c>
      <c r="F164" s="97">
        <v>80866</v>
      </c>
      <c r="G164" s="98" t="s">
        <v>155</v>
      </c>
      <c r="H164" s="121" t="s">
        <v>156</v>
      </c>
      <c r="I164" s="97" t="s">
        <v>470</v>
      </c>
      <c r="J164" s="126" t="s">
        <v>68</v>
      </c>
      <c r="K164" s="97" t="s">
        <v>1115</v>
      </c>
      <c r="L164" s="97" t="s">
        <v>159</v>
      </c>
      <c r="M164" s="8" t="s">
        <v>1116</v>
      </c>
      <c r="N164" s="176">
        <v>45875</v>
      </c>
      <c r="O164" s="96">
        <v>45880</v>
      </c>
      <c r="P164" s="131" t="s">
        <v>161</v>
      </c>
      <c r="Q164" s="130" t="s">
        <v>161</v>
      </c>
      <c r="R164" s="94" t="s">
        <v>162</v>
      </c>
      <c r="S164" s="122" t="s">
        <v>1117</v>
      </c>
      <c r="T164" s="97" t="s">
        <v>164</v>
      </c>
      <c r="U164" s="94" t="s">
        <v>1118</v>
      </c>
      <c r="V164" s="126" t="s">
        <v>25</v>
      </c>
      <c r="W164" s="96" t="s">
        <v>166</v>
      </c>
      <c r="X164" s="98" t="s">
        <v>877</v>
      </c>
      <c r="Y164" s="94">
        <v>1</v>
      </c>
      <c r="Z164" s="94">
        <v>0</v>
      </c>
      <c r="AA164" s="100">
        <f>IF(V164="TIPO I",'BASE LIQUIDACION REDEBAN 2025'!$B$2,IF(V164="TIPO II",'BASE LIQUIDACION REDEBAN 2025'!$B$3,IF(V164="TIPO III",'BASE LIQUIDACION REDEBAN 2025'!$B$4,IF(V164="TIPO IV",'BASE LIQUIDACION REDEBAN 2025'!$B$5,IF(W164="AEREO",'BASE LIQUIDACION REDEBAN 2025'!$B$6,'BASE LIQUIDACION REDEBAN 2025'!$B$5)))))</f>
        <v>75096.394270399993</v>
      </c>
      <c r="AB164" s="100">
        <f>IF(V164="TIPO I",'BASE LIQUIDACION REDEBAN 2025'!$B$10,IF(V164="TIPO II",'BASE LIQUIDACION REDEBAN 2025'!$B$11,IF(V164="TIPO III",'BASE LIQUIDACION REDEBAN 2025'!$B$12,'BASE LIQUIDACION REDEBAN 2025'!$B$13)))</f>
        <v>75096.394270399993</v>
      </c>
      <c r="AC164" s="101">
        <f t="shared" si="2"/>
        <v>75096.394270399993</v>
      </c>
    </row>
    <row r="165" spans="1:29" s="79" customFormat="1" ht="13.15">
      <c r="A165" s="94" t="s">
        <v>76</v>
      </c>
      <c r="B165" s="8" t="str">
        <f>VLOOKUP(A165,'CENTRO DE COSTOS'!A:D,4,FALSE)</f>
        <v>DIEGO FERNANDO HENAO CARDONA</v>
      </c>
      <c r="C165" s="8" t="str">
        <f>VLOOKUP(A165,'CENTRO DE COSTOS'!A:D,2,FALSE)</f>
        <v>0004-0003</v>
      </c>
      <c r="D165" s="94">
        <v>19455</v>
      </c>
      <c r="E165" s="95" t="s">
        <v>1119</v>
      </c>
      <c r="F165" s="97">
        <v>80895</v>
      </c>
      <c r="G165" s="98" t="s">
        <v>155</v>
      </c>
      <c r="H165" s="121" t="s">
        <v>156</v>
      </c>
      <c r="I165" s="97" t="s">
        <v>258</v>
      </c>
      <c r="J165" s="126" t="s">
        <v>1120</v>
      </c>
      <c r="K165" s="97" t="s">
        <v>1121</v>
      </c>
      <c r="L165" s="97" t="s">
        <v>159</v>
      </c>
      <c r="M165" s="8" t="s">
        <v>1122</v>
      </c>
      <c r="N165" s="176">
        <v>45875</v>
      </c>
      <c r="O165" s="96">
        <v>45877</v>
      </c>
      <c r="P165" s="131" t="s">
        <v>161</v>
      </c>
      <c r="Q165" s="130" t="s">
        <v>161</v>
      </c>
      <c r="R165" s="94" t="s">
        <v>162</v>
      </c>
      <c r="S165" s="122" t="s">
        <v>1123</v>
      </c>
      <c r="T165" s="97" t="s">
        <v>164</v>
      </c>
      <c r="U165" s="94" t="s">
        <v>1124</v>
      </c>
      <c r="V165" s="126" t="s">
        <v>30</v>
      </c>
      <c r="W165" s="96" t="s">
        <v>166</v>
      </c>
      <c r="X165" s="98" t="s">
        <v>264</v>
      </c>
      <c r="Y165" s="94">
        <v>1</v>
      </c>
      <c r="Z165" s="94">
        <v>0</v>
      </c>
      <c r="AA165" s="100">
        <f>IF(V165="TIPO I",'BASE LIQUIDACION REDEBAN 2025'!$B$2,IF(V165="TIPO II",'BASE LIQUIDACION REDEBAN 2025'!$B$3,IF(V165="TIPO III",'BASE LIQUIDACION REDEBAN 2025'!$B$4,IF(V165="TIPO IV",'BASE LIQUIDACION REDEBAN 2025'!$B$5,IF(W165="AEREO",'BASE LIQUIDACION REDEBAN 2025'!$B$6,'BASE LIQUIDACION REDEBAN 2025'!$B$5)))))</f>
        <v>275728.78077800001</v>
      </c>
      <c r="AB165" s="100">
        <f>IF(V165="TIPO I",'BASE LIQUIDACION REDEBAN 2025'!$B$10,IF(V165="TIPO II",'BASE LIQUIDACION REDEBAN 2025'!$B$11,IF(V165="TIPO III",'BASE LIQUIDACION REDEBAN 2025'!$B$12,'BASE LIQUIDACION REDEBAN 2025'!$B$13)))</f>
        <v>196536.5258152</v>
      </c>
      <c r="AC165" s="101">
        <f t="shared" si="2"/>
        <v>275728.78077800001</v>
      </c>
    </row>
    <row r="166" spans="1:29" s="79" customFormat="1" ht="13.15">
      <c r="A166" s="94" t="s">
        <v>94</v>
      </c>
      <c r="B166" s="8" t="str">
        <f>VLOOKUP(A166,'CENTRO DE COSTOS'!A:D,4,FALSE)</f>
        <v>DIEGO FERNANDO HENAO CARDONA</v>
      </c>
      <c r="C166" s="8" t="str">
        <f>VLOOKUP(A166,'CENTRO DE COSTOS'!A:D,2,FALSE)</f>
        <v>0004-0002</v>
      </c>
      <c r="D166" s="94">
        <v>76020</v>
      </c>
      <c r="E166" s="95" t="s">
        <v>1125</v>
      </c>
      <c r="F166" s="97">
        <v>80863</v>
      </c>
      <c r="G166" s="98" t="s">
        <v>155</v>
      </c>
      <c r="H166" s="121" t="s">
        <v>156</v>
      </c>
      <c r="I166" s="97" t="s">
        <v>227</v>
      </c>
      <c r="J166" s="126" t="s">
        <v>1126</v>
      </c>
      <c r="K166" s="97" t="s">
        <v>1127</v>
      </c>
      <c r="L166" s="97" t="s">
        <v>159</v>
      </c>
      <c r="M166" s="8" t="s">
        <v>1128</v>
      </c>
      <c r="N166" s="176">
        <v>45875</v>
      </c>
      <c r="O166" s="96">
        <v>45880</v>
      </c>
      <c r="P166" s="131" t="s">
        <v>161</v>
      </c>
      <c r="Q166" s="130" t="s">
        <v>161</v>
      </c>
      <c r="R166" s="94" t="s">
        <v>162</v>
      </c>
      <c r="S166" s="122" t="s">
        <v>1129</v>
      </c>
      <c r="T166" s="97" t="s">
        <v>164</v>
      </c>
      <c r="U166" s="94" t="s">
        <v>1130</v>
      </c>
      <c r="V166" s="126" t="s">
        <v>28</v>
      </c>
      <c r="W166" s="96" t="s">
        <v>166</v>
      </c>
      <c r="X166" s="98" t="s">
        <v>544</v>
      </c>
      <c r="Y166" s="94">
        <v>1</v>
      </c>
      <c r="Z166" s="94">
        <v>0</v>
      </c>
      <c r="AA166" s="100">
        <f>IF(V166="TIPO I",'BASE LIQUIDACION REDEBAN 2025'!$B$2,IF(V166="TIPO II",'BASE LIQUIDACION REDEBAN 2025'!$B$3,IF(V166="TIPO III",'BASE LIQUIDACION REDEBAN 2025'!$B$4,IF(V166="TIPO IV",'BASE LIQUIDACION REDEBAN 2025'!$B$5,IF(W166="AEREO",'BASE LIQUIDACION REDEBAN 2025'!$B$6,'BASE LIQUIDACION REDEBAN 2025'!$B$5)))))</f>
        <v>163813.69572160003</v>
      </c>
      <c r="AB166" s="100">
        <f>IF(V166="TIPO I",'BASE LIQUIDACION REDEBAN 2025'!$B$10,IF(V166="TIPO II",'BASE LIQUIDACION REDEBAN 2025'!$B$11,IF(V166="TIPO III",'BASE LIQUIDACION REDEBAN 2025'!$B$12,'BASE LIQUIDACION REDEBAN 2025'!$B$13)))</f>
        <v>140395.6348884</v>
      </c>
      <c r="AC166" s="101">
        <f t="shared" si="2"/>
        <v>163813.69572160003</v>
      </c>
    </row>
    <row r="167" spans="1:29" s="79" customFormat="1" ht="13.15">
      <c r="A167" s="94" t="s">
        <v>93</v>
      </c>
      <c r="B167" s="8" t="str">
        <f>VLOOKUP(A167,'CENTRO DE COSTOS'!A:D,4,FALSE)</f>
        <v>DIEGO FERNANDO HENAO CARDONA</v>
      </c>
      <c r="C167" s="8" t="str">
        <f>VLOOKUP(A167,'CENTRO DE COSTOS'!A:D,2,FALSE)</f>
        <v>0004-0003</v>
      </c>
      <c r="D167" s="94">
        <v>52110</v>
      </c>
      <c r="E167" s="95" t="s">
        <v>1131</v>
      </c>
      <c r="F167" s="97">
        <v>80869</v>
      </c>
      <c r="G167" s="98" t="s">
        <v>155</v>
      </c>
      <c r="H167" s="121" t="s">
        <v>156</v>
      </c>
      <c r="I167" s="97" t="s">
        <v>174</v>
      </c>
      <c r="J167" s="126" t="s">
        <v>1132</v>
      </c>
      <c r="K167" s="97" t="s">
        <v>1133</v>
      </c>
      <c r="L167" s="97" t="s">
        <v>159</v>
      </c>
      <c r="M167" s="8" t="s">
        <v>1134</v>
      </c>
      <c r="N167" s="176">
        <v>45875</v>
      </c>
      <c r="O167" s="96">
        <v>45877</v>
      </c>
      <c r="P167" s="131" t="s">
        <v>161</v>
      </c>
      <c r="Q167" s="130" t="s">
        <v>161</v>
      </c>
      <c r="R167" s="94" t="s">
        <v>162</v>
      </c>
      <c r="S167" s="122" t="s">
        <v>1135</v>
      </c>
      <c r="T167" s="97" t="s">
        <v>164</v>
      </c>
      <c r="U167" s="94" t="s">
        <v>1136</v>
      </c>
      <c r="V167" s="126" t="s">
        <v>28</v>
      </c>
      <c r="W167" s="96" t="s">
        <v>166</v>
      </c>
      <c r="X167" s="98" t="s">
        <v>182</v>
      </c>
      <c r="Y167" s="94">
        <v>1</v>
      </c>
      <c r="Z167" s="94">
        <v>0</v>
      </c>
      <c r="AA167" s="100">
        <f>IF(V167="TIPO I",'BASE LIQUIDACION REDEBAN 2025'!$B$2,IF(V167="TIPO II",'BASE LIQUIDACION REDEBAN 2025'!$B$3,IF(V167="TIPO III",'BASE LIQUIDACION REDEBAN 2025'!$B$4,IF(V167="TIPO IV",'BASE LIQUIDACION REDEBAN 2025'!$B$5,IF(W167="AEREO",'BASE LIQUIDACION REDEBAN 2025'!$B$6,'BASE LIQUIDACION REDEBAN 2025'!$B$5)))))</f>
        <v>163813.69572160003</v>
      </c>
      <c r="AB167" s="100">
        <f>IF(V167="TIPO I",'BASE LIQUIDACION REDEBAN 2025'!$B$10,IF(V167="TIPO II",'BASE LIQUIDACION REDEBAN 2025'!$B$11,IF(V167="TIPO III",'BASE LIQUIDACION REDEBAN 2025'!$B$12,'BASE LIQUIDACION REDEBAN 2025'!$B$13)))</f>
        <v>140395.6348884</v>
      </c>
      <c r="AC167" s="101">
        <f t="shared" si="2"/>
        <v>163813.69572160003</v>
      </c>
    </row>
    <row r="168" spans="1:29" s="79" customFormat="1" ht="13.15">
      <c r="A168" s="94" t="s">
        <v>68</v>
      </c>
      <c r="B168" s="8" t="str">
        <f>VLOOKUP(A168,'CENTRO DE COSTOS'!A:D,4,FALSE)</f>
        <v>WILLIAM ASDRUBAL ROZO ROZO</v>
      </c>
      <c r="C168" s="8" t="str">
        <f>VLOOKUP(A168,'CENTRO DE COSTOS'!A:D,2,FALSE)</f>
        <v>0004-0004</v>
      </c>
      <c r="D168" s="94">
        <v>25754</v>
      </c>
      <c r="E168" s="95" t="s">
        <v>1137</v>
      </c>
      <c r="F168" s="97">
        <v>80915</v>
      </c>
      <c r="G168" s="98" t="s">
        <v>155</v>
      </c>
      <c r="H168" s="121" t="s">
        <v>156</v>
      </c>
      <c r="I168" s="97" t="s">
        <v>470</v>
      </c>
      <c r="J168" s="126" t="s">
        <v>1138</v>
      </c>
      <c r="K168" s="97" t="s">
        <v>1139</v>
      </c>
      <c r="L168" s="97" t="s">
        <v>159</v>
      </c>
      <c r="M168" s="8" t="s">
        <v>1140</v>
      </c>
      <c r="N168" s="176">
        <v>45875</v>
      </c>
      <c r="O168" s="96">
        <v>45877</v>
      </c>
      <c r="P168" s="131" t="s">
        <v>161</v>
      </c>
      <c r="Q168" s="130" t="s">
        <v>161</v>
      </c>
      <c r="R168" s="94" t="s">
        <v>162</v>
      </c>
      <c r="S168" s="122" t="s">
        <v>1141</v>
      </c>
      <c r="T168" s="97" t="s">
        <v>164</v>
      </c>
      <c r="U168" s="94" t="s">
        <v>1142</v>
      </c>
      <c r="V168" s="126" t="s">
        <v>25</v>
      </c>
      <c r="W168" s="96" t="s">
        <v>166</v>
      </c>
      <c r="X168" s="98" t="s">
        <v>887</v>
      </c>
      <c r="Y168" s="94">
        <v>1</v>
      </c>
      <c r="Z168" s="94">
        <v>0</v>
      </c>
      <c r="AA168" s="100">
        <f>IF(V168="TIPO I",'BASE LIQUIDACION REDEBAN 2025'!$B$2,IF(V168="TIPO II",'BASE LIQUIDACION REDEBAN 2025'!$B$3,IF(V168="TIPO III",'BASE LIQUIDACION REDEBAN 2025'!$B$4,IF(V168="TIPO IV",'BASE LIQUIDACION REDEBAN 2025'!$B$5,IF(W168="AEREO",'BASE LIQUIDACION REDEBAN 2025'!$B$6,'BASE LIQUIDACION REDEBAN 2025'!$B$5)))))</f>
        <v>75096.394270399993</v>
      </c>
      <c r="AB168" s="100">
        <f>IF(V168="TIPO I",'BASE LIQUIDACION REDEBAN 2025'!$B$10,IF(V168="TIPO II",'BASE LIQUIDACION REDEBAN 2025'!$B$11,IF(V168="TIPO III",'BASE LIQUIDACION REDEBAN 2025'!$B$12,'BASE LIQUIDACION REDEBAN 2025'!$B$13)))</f>
        <v>75096.394270399993</v>
      </c>
      <c r="AC168" s="101">
        <f t="shared" si="2"/>
        <v>75096.394270399993</v>
      </c>
    </row>
    <row r="169" spans="1:29" s="79" customFormat="1" ht="13.15">
      <c r="A169" s="94" t="s">
        <v>98</v>
      </c>
      <c r="B169" s="8" t="str">
        <f>VLOOKUP(A169,'CENTRO DE COSTOS'!A:D,4,FALSE)</f>
        <v>MIGUEL JULIÁN HERNÁNDEZ GUARÍN</v>
      </c>
      <c r="C169" s="8" t="str">
        <f>VLOOKUP(A169,'CENTRO DE COSTOS'!A:D,2,FALSE)</f>
        <v>0004-0008</v>
      </c>
      <c r="D169" s="94">
        <v>15001</v>
      </c>
      <c r="E169" s="95" t="s">
        <v>1143</v>
      </c>
      <c r="F169" s="97">
        <v>80918</v>
      </c>
      <c r="G169" s="98" t="s">
        <v>155</v>
      </c>
      <c r="H169" s="121" t="s">
        <v>156</v>
      </c>
      <c r="I169" s="97" t="s">
        <v>241</v>
      </c>
      <c r="J169" s="126" t="s">
        <v>98</v>
      </c>
      <c r="K169" s="97" t="s">
        <v>1144</v>
      </c>
      <c r="L169" s="97" t="s">
        <v>159</v>
      </c>
      <c r="M169" s="8" t="s">
        <v>1145</v>
      </c>
      <c r="N169" s="176">
        <v>45875</v>
      </c>
      <c r="O169" s="96">
        <v>45880</v>
      </c>
      <c r="P169" s="131" t="s">
        <v>161</v>
      </c>
      <c r="Q169" s="130" t="s">
        <v>161</v>
      </c>
      <c r="R169" s="94" t="s">
        <v>162</v>
      </c>
      <c r="S169" s="122" t="s">
        <v>1146</v>
      </c>
      <c r="T169" s="97" t="s">
        <v>164</v>
      </c>
      <c r="U169" s="94" t="s">
        <v>1147</v>
      </c>
      <c r="V169" s="126" t="s">
        <v>25</v>
      </c>
      <c r="W169" s="96" t="s">
        <v>166</v>
      </c>
      <c r="X169" s="98" t="s">
        <v>1148</v>
      </c>
      <c r="Y169" s="94">
        <v>1</v>
      </c>
      <c r="Z169" s="94">
        <v>0</v>
      </c>
      <c r="AA169" s="100">
        <f>IF(V169="TIPO I",'BASE LIQUIDACION REDEBAN 2025'!$B$2,IF(V169="TIPO II",'BASE LIQUIDACION REDEBAN 2025'!$B$3,IF(V169="TIPO III",'BASE LIQUIDACION REDEBAN 2025'!$B$4,IF(V169="TIPO IV",'BASE LIQUIDACION REDEBAN 2025'!$B$5,IF(W169="AEREO",'BASE LIQUIDACION REDEBAN 2025'!$B$6,'BASE LIQUIDACION REDEBAN 2025'!$B$5)))))</f>
        <v>75096.394270399993</v>
      </c>
      <c r="AB169" s="100">
        <f>IF(V169="TIPO I",'BASE LIQUIDACION REDEBAN 2025'!$B$10,IF(V169="TIPO II",'BASE LIQUIDACION REDEBAN 2025'!$B$11,IF(V169="TIPO III",'BASE LIQUIDACION REDEBAN 2025'!$B$12,'BASE LIQUIDACION REDEBAN 2025'!$B$13)))</f>
        <v>75096.394270399993</v>
      </c>
      <c r="AC169" s="101">
        <f t="shared" si="2"/>
        <v>75096.394270399993</v>
      </c>
    </row>
    <row r="170" spans="1:29" s="79" customFormat="1" ht="13.15">
      <c r="A170" s="94" t="s">
        <v>72</v>
      </c>
      <c r="B170" s="8" t="str">
        <f>VLOOKUP(A170,'CENTRO DE COSTOS'!A:D,4,FALSE)</f>
        <v>MIGUEL JULIÁN HERNÁNDEZ GUARÍN</v>
      </c>
      <c r="C170" s="8" t="str">
        <f>VLOOKUP(A170,'CENTRO DE COSTOS'!A:D,2,FALSE)</f>
        <v>0004-0008</v>
      </c>
      <c r="D170" s="94">
        <v>68001</v>
      </c>
      <c r="E170" s="95" t="s">
        <v>1149</v>
      </c>
      <c r="F170" s="97">
        <v>80868</v>
      </c>
      <c r="G170" s="98" t="s">
        <v>155</v>
      </c>
      <c r="H170" s="121" t="s">
        <v>156</v>
      </c>
      <c r="I170" s="97" t="s">
        <v>820</v>
      </c>
      <c r="J170" s="126" t="s">
        <v>72</v>
      </c>
      <c r="K170" s="97" t="s">
        <v>1150</v>
      </c>
      <c r="L170" s="97" t="s">
        <v>159</v>
      </c>
      <c r="M170" s="8" t="s">
        <v>1151</v>
      </c>
      <c r="N170" s="176">
        <v>45875</v>
      </c>
      <c r="O170" s="96">
        <v>45877</v>
      </c>
      <c r="P170" s="131" t="s">
        <v>161</v>
      </c>
      <c r="Q170" s="130" t="s">
        <v>161</v>
      </c>
      <c r="R170" s="94" t="s">
        <v>162</v>
      </c>
      <c r="S170" s="122" t="s">
        <v>1152</v>
      </c>
      <c r="T170" s="97" t="s">
        <v>164</v>
      </c>
      <c r="U170" s="94" t="s">
        <v>1153</v>
      </c>
      <c r="V170" s="126" t="s">
        <v>25</v>
      </c>
      <c r="W170" s="96" t="s">
        <v>166</v>
      </c>
      <c r="X170" s="98" t="s">
        <v>438</v>
      </c>
      <c r="Y170" s="94">
        <v>1</v>
      </c>
      <c r="Z170" s="94">
        <v>0</v>
      </c>
      <c r="AA170" s="100">
        <f>IF(V170="TIPO I",'BASE LIQUIDACION REDEBAN 2025'!$B$2,IF(V170="TIPO II",'BASE LIQUIDACION REDEBAN 2025'!$B$3,IF(V170="TIPO III",'BASE LIQUIDACION REDEBAN 2025'!$B$4,IF(V170="TIPO IV",'BASE LIQUIDACION REDEBAN 2025'!$B$5,IF(W170="AEREO",'BASE LIQUIDACION REDEBAN 2025'!$B$6,'BASE LIQUIDACION REDEBAN 2025'!$B$5)))))</f>
        <v>75096.394270399993</v>
      </c>
      <c r="AB170" s="100">
        <f>IF(V170="TIPO I",'BASE LIQUIDACION REDEBAN 2025'!$B$10,IF(V170="TIPO II",'BASE LIQUIDACION REDEBAN 2025'!$B$11,IF(V170="TIPO III",'BASE LIQUIDACION REDEBAN 2025'!$B$12,'BASE LIQUIDACION REDEBAN 2025'!$B$13)))</f>
        <v>75096.394270399993</v>
      </c>
      <c r="AC170" s="101">
        <f t="shared" si="2"/>
        <v>75096.394270399993</v>
      </c>
    </row>
    <row r="171" spans="1:29" s="79" customFormat="1" ht="13.15">
      <c r="A171" s="94" t="s">
        <v>91</v>
      </c>
      <c r="B171" s="8" t="str">
        <f>VLOOKUP(A171,'CENTRO DE COSTOS'!A:D,4,FALSE)</f>
        <v>JOSE MAURICIO HERNANDEZ ROJAS</v>
      </c>
      <c r="C171" s="8" t="str">
        <f>VLOOKUP(A171,'CENTRO DE COSTOS'!A:D,2,FALSE)</f>
        <v>0004-0001</v>
      </c>
      <c r="D171" s="94">
        <v>23464</v>
      </c>
      <c r="E171" s="95" t="s">
        <v>1154</v>
      </c>
      <c r="F171" s="97">
        <v>80896</v>
      </c>
      <c r="G171" s="98" t="s">
        <v>155</v>
      </c>
      <c r="H171" s="121" t="s">
        <v>156</v>
      </c>
      <c r="I171" s="97" t="s">
        <v>421</v>
      </c>
      <c r="J171" s="126" t="s">
        <v>1155</v>
      </c>
      <c r="K171" s="97" t="s">
        <v>1156</v>
      </c>
      <c r="L171" s="97" t="s">
        <v>159</v>
      </c>
      <c r="M171" s="8" t="s">
        <v>1157</v>
      </c>
      <c r="N171" s="176">
        <v>45875</v>
      </c>
      <c r="O171" s="96">
        <v>45880</v>
      </c>
      <c r="P171" s="131" t="s">
        <v>161</v>
      </c>
      <c r="Q171" s="130" t="s">
        <v>161</v>
      </c>
      <c r="R171" s="94" t="s">
        <v>162</v>
      </c>
      <c r="S171" s="122" t="s">
        <v>1158</v>
      </c>
      <c r="T171" s="97" t="s">
        <v>164</v>
      </c>
      <c r="U171" s="94" t="s">
        <v>1159</v>
      </c>
      <c r="V171" s="126" t="s">
        <v>28</v>
      </c>
      <c r="W171" s="96" t="s">
        <v>166</v>
      </c>
      <c r="X171" s="98" t="s">
        <v>696</v>
      </c>
      <c r="Y171" s="94">
        <v>1</v>
      </c>
      <c r="Z171" s="94">
        <v>0</v>
      </c>
      <c r="AA171" s="100">
        <f>IF(V171="TIPO I",'BASE LIQUIDACION REDEBAN 2025'!$B$2,IF(V171="TIPO II",'BASE LIQUIDACION REDEBAN 2025'!$B$3,IF(V171="TIPO III",'BASE LIQUIDACION REDEBAN 2025'!$B$4,IF(V171="TIPO IV",'BASE LIQUIDACION REDEBAN 2025'!$B$5,IF(W171="AEREO",'BASE LIQUIDACION REDEBAN 2025'!$B$6,'BASE LIQUIDACION REDEBAN 2025'!$B$5)))))</f>
        <v>163813.69572160003</v>
      </c>
      <c r="AB171" s="100">
        <f>IF(V171="TIPO I",'BASE LIQUIDACION REDEBAN 2025'!$B$10,IF(V171="TIPO II",'BASE LIQUIDACION REDEBAN 2025'!$B$11,IF(V171="TIPO III",'BASE LIQUIDACION REDEBAN 2025'!$B$12,'BASE LIQUIDACION REDEBAN 2025'!$B$13)))</f>
        <v>140395.6348884</v>
      </c>
      <c r="AC171" s="101">
        <f t="shared" si="2"/>
        <v>163813.69572160003</v>
      </c>
    </row>
    <row r="172" spans="1:29" s="79" customFormat="1" ht="13.15">
      <c r="A172" s="94" t="s">
        <v>92</v>
      </c>
      <c r="B172" s="8" t="str">
        <f>VLOOKUP(A172,'CENTRO DE COSTOS'!A:D,4,FALSE)</f>
        <v>KEVIN ALEXIS CORZO BUSTOS</v>
      </c>
      <c r="C172" s="8" t="str">
        <f>VLOOKUP(A172,'CENTRO DE COSTOS'!A:D,2,FALSE)</f>
        <v>0004-0007</v>
      </c>
      <c r="D172" s="94">
        <v>41001</v>
      </c>
      <c r="E172" s="95" t="s">
        <v>1160</v>
      </c>
      <c r="F172" s="97">
        <v>80901</v>
      </c>
      <c r="G172" s="98" t="s">
        <v>155</v>
      </c>
      <c r="H172" s="121" t="s">
        <v>156</v>
      </c>
      <c r="I172" s="97" t="s">
        <v>249</v>
      </c>
      <c r="J172" s="126" t="s">
        <v>92</v>
      </c>
      <c r="K172" s="97" t="s">
        <v>1161</v>
      </c>
      <c r="L172" s="97" t="s">
        <v>159</v>
      </c>
      <c r="M172" s="8" t="s">
        <v>1162</v>
      </c>
      <c r="N172" s="176">
        <v>45875</v>
      </c>
      <c r="O172" s="96">
        <v>45877</v>
      </c>
      <c r="P172" s="131" t="s">
        <v>161</v>
      </c>
      <c r="Q172" s="130" t="s">
        <v>161</v>
      </c>
      <c r="R172" s="94" t="s">
        <v>162</v>
      </c>
      <c r="S172" s="122" t="s">
        <v>1163</v>
      </c>
      <c r="T172" s="97" t="s">
        <v>164</v>
      </c>
      <c r="U172" s="94" t="s">
        <v>1164</v>
      </c>
      <c r="V172" s="126" t="s">
        <v>25</v>
      </c>
      <c r="W172" s="96" t="s">
        <v>166</v>
      </c>
      <c r="X172" s="98" t="s">
        <v>255</v>
      </c>
      <c r="Y172" s="94">
        <v>1</v>
      </c>
      <c r="Z172" s="94">
        <v>0</v>
      </c>
      <c r="AA172" s="100">
        <f>IF(V172="TIPO I",'BASE LIQUIDACION REDEBAN 2025'!$B$2,IF(V172="TIPO II",'BASE LIQUIDACION REDEBAN 2025'!$B$3,IF(V172="TIPO III",'BASE LIQUIDACION REDEBAN 2025'!$B$4,IF(V172="TIPO IV",'BASE LIQUIDACION REDEBAN 2025'!$B$5,IF(W172="AEREO",'BASE LIQUIDACION REDEBAN 2025'!$B$6,'BASE LIQUIDACION REDEBAN 2025'!$B$5)))))</f>
        <v>75096.394270399993</v>
      </c>
      <c r="AB172" s="100">
        <f>IF(V172="TIPO I",'BASE LIQUIDACION REDEBAN 2025'!$B$10,IF(V172="TIPO II",'BASE LIQUIDACION REDEBAN 2025'!$B$11,IF(V172="TIPO III",'BASE LIQUIDACION REDEBAN 2025'!$B$12,'BASE LIQUIDACION REDEBAN 2025'!$B$13)))</f>
        <v>75096.394270399993</v>
      </c>
      <c r="AC172" s="101">
        <f t="shared" si="2"/>
        <v>75096.394270399993</v>
      </c>
    </row>
    <row r="173" spans="1:29" s="79" customFormat="1" ht="13.15">
      <c r="A173" s="94" t="s">
        <v>76</v>
      </c>
      <c r="B173" s="8" t="str">
        <f>VLOOKUP(A173,'CENTRO DE COSTOS'!A:D,4,FALSE)</f>
        <v>DIEGO FERNANDO HENAO CARDONA</v>
      </c>
      <c r="C173" s="8" t="str">
        <f>VLOOKUP(A173,'CENTRO DE COSTOS'!A:D,2,FALSE)</f>
        <v>0004-0003</v>
      </c>
      <c r="D173" s="94">
        <v>19845</v>
      </c>
      <c r="E173" s="95" t="s">
        <v>1165</v>
      </c>
      <c r="F173" s="97">
        <v>80922</v>
      </c>
      <c r="G173" s="98" t="s">
        <v>155</v>
      </c>
      <c r="H173" s="121" t="s">
        <v>156</v>
      </c>
      <c r="I173" s="97" t="s">
        <v>258</v>
      </c>
      <c r="J173" s="126" t="s">
        <v>508</v>
      </c>
      <c r="K173" s="97" t="s">
        <v>1166</v>
      </c>
      <c r="L173" s="97" t="s">
        <v>159</v>
      </c>
      <c r="M173" s="8" t="s">
        <v>1167</v>
      </c>
      <c r="N173" s="176">
        <v>45875</v>
      </c>
      <c r="O173" s="96">
        <v>45882</v>
      </c>
      <c r="P173" s="131" t="s">
        <v>161</v>
      </c>
      <c r="Q173" s="130" t="s">
        <v>161</v>
      </c>
      <c r="R173" s="94" t="s">
        <v>162</v>
      </c>
      <c r="S173" s="122" t="s">
        <v>1168</v>
      </c>
      <c r="T173" s="97" t="s">
        <v>164</v>
      </c>
      <c r="U173" s="94" t="s">
        <v>1169</v>
      </c>
      <c r="V173" s="126" t="s">
        <v>32</v>
      </c>
      <c r="W173" s="96" t="s">
        <v>166</v>
      </c>
      <c r="X173" s="98" t="s">
        <v>531</v>
      </c>
      <c r="Y173" s="94">
        <v>1</v>
      </c>
      <c r="Z173" s="94">
        <v>1</v>
      </c>
      <c r="AA173" s="100">
        <f>IF(V173="TIPO I",'BASE LIQUIDACION REDEBAN 2025'!$B$2,IF(V173="TIPO II",'BASE LIQUIDACION REDEBAN 2025'!$B$3,IF(V173="TIPO III",'BASE LIQUIDACION REDEBAN 2025'!$B$4,IF(V173="TIPO IV",'BASE LIQUIDACION REDEBAN 2025'!$B$5,IF(W173="AEREO",'BASE LIQUIDACION REDEBAN 2025'!$B$6,'BASE LIQUIDACION REDEBAN 2025'!$B$5)))))</f>
        <v>504832.64687880001</v>
      </c>
      <c r="AB173" s="100">
        <f>IF(V173="TIPO I",'BASE LIQUIDACION REDEBAN 2025'!$B$10,IF(V173="TIPO II",'BASE LIQUIDACION REDEBAN 2025'!$B$11,IF(V173="TIPO III",'BASE LIQUIDACION REDEBAN 2025'!$B$12,'BASE LIQUIDACION REDEBAN 2025'!$B$13)))</f>
        <v>196536.5258152</v>
      </c>
      <c r="AC173" s="101">
        <f t="shared" si="2"/>
        <v>701369.17269399995</v>
      </c>
    </row>
    <row r="174" spans="1:29" s="79" customFormat="1" ht="13.15">
      <c r="A174" s="94" t="s">
        <v>94</v>
      </c>
      <c r="B174" s="8" t="str">
        <f>VLOOKUP(A174,'CENTRO DE COSTOS'!A:D,4,FALSE)</f>
        <v>DIEGO FERNANDO HENAO CARDONA</v>
      </c>
      <c r="C174" s="8" t="str">
        <f>VLOOKUP(A174,'CENTRO DE COSTOS'!A:D,2,FALSE)</f>
        <v>0004-0002</v>
      </c>
      <c r="D174" s="94">
        <v>66001</v>
      </c>
      <c r="E174" s="95" t="s">
        <v>1170</v>
      </c>
      <c r="F174" s="97">
        <v>80907</v>
      </c>
      <c r="G174" s="98" t="s">
        <v>155</v>
      </c>
      <c r="H174" s="121" t="s">
        <v>156</v>
      </c>
      <c r="I174" s="97" t="s">
        <v>606</v>
      </c>
      <c r="J174" s="126" t="s">
        <v>94</v>
      </c>
      <c r="K174" s="97" t="s">
        <v>1171</v>
      </c>
      <c r="L174" s="97" t="s">
        <v>159</v>
      </c>
      <c r="M174" s="8" t="s">
        <v>1172</v>
      </c>
      <c r="N174" s="176">
        <v>45875</v>
      </c>
      <c r="O174" s="96">
        <v>45877</v>
      </c>
      <c r="P174" s="131" t="s">
        <v>161</v>
      </c>
      <c r="Q174" s="130" t="s">
        <v>161</v>
      </c>
      <c r="R174" s="94" t="s">
        <v>162</v>
      </c>
      <c r="S174" s="122" t="s">
        <v>1173</v>
      </c>
      <c r="T174" s="97" t="s">
        <v>164</v>
      </c>
      <c r="U174" s="94" t="s">
        <v>1174</v>
      </c>
      <c r="V174" s="126" t="s">
        <v>25</v>
      </c>
      <c r="W174" s="96" t="s">
        <v>166</v>
      </c>
      <c r="X174" s="98" t="s">
        <v>495</v>
      </c>
      <c r="Y174" s="94">
        <v>1</v>
      </c>
      <c r="Z174" s="94">
        <v>0</v>
      </c>
      <c r="AA174" s="100">
        <f>IF(V174="TIPO I",'BASE LIQUIDACION REDEBAN 2025'!$B$2,IF(V174="TIPO II",'BASE LIQUIDACION REDEBAN 2025'!$B$3,IF(V174="TIPO III",'BASE LIQUIDACION REDEBAN 2025'!$B$4,IF(V174="TIPO IV",'BASE LIQUIDACION REDEBAN 2025'!$B$5,IF(W174="AEREO",'BASE LIQUIDACION REDEBAN 2025'!$B$6,'BASE LIQUIDACION REDEBAN 2025'!$B$5)))))</f>
        <v>75096.394270399993</v>
      </c>
      <c r="AB174" s="100">
        <f>IF(V174="TIPO I",'BASE LIQUIDACION REDEBAN 2025'!$B$10,IF(V174="TIPO II",'BASE LIQUIDACION REDEBAN 2025'!$B$11,IF(V174="TIPO III",'BASE LIQUIDACION REDEBAN 2025'!$B$12,'BASE LIQUIDACION REDEBAN 2025'!$B$13)))</f>
        <v>75096.394270399993</v>
      </c>
      <c r="AC174" s="101">
        <f t="shared" si="2"/>
        <v>75096.394270399993</v>
      </c>
    </row>
    <row r="175" spans="1:29" s="79" customFormat="1" ht="13.15">
      <c r="A175" s="94" t="s">
        <v>80</v>
      </c>
      <c r="B175" s="8" t="str">
        <f>VLOOKUP(A175,'CENTRO DE COSTOS'!A:D,4,FALSE)</f>
        <v>JOSE MAURICIO HERNANDEZ ROJAS</v>
      </c>
      <c r="C175" s="8" t="str">
        <f>VLOOKUP(A175,'CENTRO DE COSTOS'!A:D,2,FALSE)</f>
        <v>0004-0001</v>
      </c>
      <c r="D175" s="94">
        <v>13657</v>
      </c>
      <c r="E175" s="95" t="s">
        <v>1175</v>
      </c>
      <c r="F175" s="97">
        <v>80914</v>
      </c>
      <c r="G175" s="98" t="s">
        <v>155</v>
      </c>
      <c r="H175" s="121" t="s">
        <v>156</v>
      </c>
      <c r="I175" s="97" t="s">
        <v>303</v>
      </c>
      <c r="J175" s="126" t="s">
        <v>1176</v>
      </c>
      <c r="K175" s="97" t="s">
        <v>1177</v>
      </c>
      <c r="L175" s="97" t="s">
        <v>159</v>
      </c>
      <c r="M175" s="8" t="s">
        <v>1178</v>
      </c>
      <c r="N175" s="176">
        <v>45875</v>
      </c>
      <c r="O175" s="96">
        <v>45880</v>
      </c>
      <c r="P175" s="131" t="s">
        <v>161</v>
      </c>
      <c r="Q175" s="130" t="s">
        <v>161</v>
      </c>
      <c r="R175" s="94" t="s">
        <v>162</v>
      </c>
      <c r="S175" s="122" t="s">
        <v>1179</v>
      </c>
      <c r="T175" s="97" t="s">
        <v>164</v>
      </c>
      <c r="U175" s="94" t="s">
        <v>1180</v>
      </c>
      <c r="V175" s="126" t="s">
        <v>28</v>
      </c>
      <c r="W175" s="96" t="s">
        <v>166</v>
      </c>
      <c r="X175" s="98" t="s">
        <v>452</v>
      </c>
      <c r="Y175" s="94">
        <v>1</v>
      </c>
      <c r="Z175" s="94">
        <v>0</v>
      </c>
      <c r="AA175" s="100">
        <f>IF(V175="TIPO I",'BASE LIQUIDACION REDEBAN 2025'!$B$2,IF(V175="TIPO II",'BASE LIQUIDACION REDEBAN 2025'!$B$3,IF(V175="TIPO III",'BASE LIQUIDACION REDEBAN 2025'!$B$4,IF(V175="TIPO IV",'BASE LIQUIDACION REDEBAN 2025'!$B$5,IF(W175="AEREO",'BASE LIQUIDACION REDEBAN 2025'!$B$6,'BASE LIQUIDACION REDEBAN 2025'!$B$5)))))</f>
        <v>163813.69572160003</v>
      </c>
      <c r="AB175" s="100">
        <f>IF(V175="TIPO I",'BASE LIQUIDACION REDEBAN 2025'!$B$10,IF(V175="TIPO II",'BASE LIQUIDACION REDEBAN 2025'!$B$11,IF(V175="TIPO III",'BASE LIQUIDACION REDEBAN 2025'!$B$12,'BASE LIQUIDACION REDEBAN 2025'!$B$13)))</f>
        <v>140395.6348884</v>
      </c>
      <c r="AC175" s="101">
        <f t="shared" si="2"/>
        <v>163813.69572160003</v>
      </c>
    </row>
    <row r="176" spans="1:29" s="79" customFormat="1" ht="13.15">
      <c r="A176" s="94" t="s">
        <v>72</v>
      </c>
      <c r="B176" s="8" t="str">
        <f>VLOOKUP(A176,'CENTRO DE COSTOS'!A:D,4,FALSE)</f>
        <v>MIGUEL JULIÁN HERNÁNDEZ GUARÍN</v>
      </c>
      <c r="C176" s="8" t="str">
        <f>VLOOKUP(A176,'CENTRO DE COSTOS'!A:D,2,FALSE)</f>
        <v>0004-0008</v>
      </c>
      <c r="D176" s="94">
        <v>68132</v>
      </c>
      <c r="E176" s="95" t="s">
        <v>1181</v>
      </c>
      <c r="F176" s="97">
        <v>80873</v>
      </c>
      <c r="G176" s="98" t="s">
        <v>155</v>
      </c>
      <c r="H176" s="121" t="s">
        <v>156</v>
      </c>
      <c r="I176" s="97" t="s">
        <v>820</v>
      </c>
      <c r="J176" s="126" t="s">
        <v>1182</v>
      </c>
      <c r="K176" s="97" t="s">
        <v>1183</v>
      </c>
      <c r="L176" s="97" t="s">
        <v>159</v>
      </c>
      <c r="M176" s="8" t="s">
        <v>1184</v>
      </c>
      <c r="N176" s="176">
        <v>45875</v>
      </c>
      <c r="O176" s="96">
        <v>45881</v>
      </c>
      <c r="P176" s="131" t="s">
        <v>161</v>
      </c>
      <c r="Q176" s="130" t="s">
        <v>161</v>
      </c>
      <c r="R176" s="94" t="s">
        <v>162</v>
      </c>
      <c r="S176" s="122" t="s">
        <v>1185</v>
      </c>
      <c r="T176" s="97" t="s">
        <v>164</v>
      </c>
      <c r="U176" s="94" t="s">
        <v>1186</v>
      </c>
      <c r="V176" s="126" t="s">
        <v>30</v>
      </c>
      <c r="W176" s="96" t="s">
        <v>166</v>
      </c>
      <c r="X176" s="98" t="s">
        <v>838</v>
      </c>
      <c r="Y176" s="94">
        <v>1</v>
      </c>
      <c r="Z176" s="94">
        <v>0</v>
      </c>
      <c r="AA176" s="100">
        <f>IF(V176="TIPO I",'BASE LIQUIDACION REDEBAN 2025'!$B$2,IF(V176="TIPO II",'BASE LIQUIDACION REDEBAN 2025'!$B$3,IF(V176="TIPO III",'BASE LIQUIDACION REDEBAN 2025'!$B$4,IF(V176="TIPO IV",'BASE LIQUIDACION REDEBAN 2025'!$B$5,IF(W176="AEREO",'BASE LIQUIDACION REDEBAN 2025'!$B$6,'BASE LIQUIDACION REDEBAN 2025'!$B$5)))))</f>
        <v>275728.78077800001</v>
      </c>
      <c r="AB176" s="100">
        <f>IF(V176="TIPO I",'BASE LIQUIDACION REDEBAN 2025'!$B$10,IF(V176="TIPO II",'BASE LIQUIDACION REDEBAN 2025'!$B$11,IF(V176="TIPO III",'BASE LIQUIDACION REDEBAN 2025'!$B$12,'BASE LIQUIDACION REDEBAN 2025'!$B$13)))</f>
        <v>196536.5258152</v>
      </c>
      <c r="AC176" s="101">
        <f t="shared" si="2"/>
        <v>275728.78077800001</v>
      </c>
    </row>
    <row r="177" spans="1:29" s="79" customFormat="1" ht="13.15">
      <c r="A177" s="94" t="s">
        <v>98</v>
      </c>
      <c r="B177" s="8" t="str">
        <f>VLOOKUP(A177,'CENTRO DE COSTOS'!A:D,4,FALSE)</f>
        <v>MIGUEL JULIÁN HERNÁNDEZ GUARÍN</v>
      </c>
      <c r="C177" s="8" t="str">
        <f>VLOOKUP(A177,'CENTRO DE COSTOS'!A:D,2,FALSE)</f>
        <v>0004-0008</v>
      </c>
      <c r="D177" s="94">
        <v>15238</v>
      </c>
      <c r="E177" s="95" t="s">
        <v>1187</v>
      </c>
      <c r="F177" s="97">
        <v>80881</v>
      </c>
      <c r="G177" s="98" t="s">
        <v>155</v>
      </c>
      <c r="H177" s="121" t="s">
        <v>156</v>
      </c>
      <c r="I177" s="97" t="s">
        <v>241</v>
      </c>
      <c r="J177" s="126" t="s">
        <v>618</v>
      </c>
      <c r="K177" s="97" t="s">
        <v>1188</v>
      </c>
      <c r="L177" s="97" t="s">
        <v>159</v>
      </c>
      <c r="M177" s="8" t="s">
        <v>1189</v>
      </c>
      <c r="N177" s="176">
        <v>45875</v>
      </c>
      <c r="O177" s="96">
        <v>45877</v>
      </c>
      <c r="P177" s="131" t="s">
        <v>161</v>
      </c>
      <c r="Q177" s="130" t="s">
        <v>161</v>
      </c>
      <c r="R177" s="94" t="s">
        <v>162</v>
      </c>
      <c r="S177" s="122" t="s">
        <v>1190</v>
      </c>
      <c r="T177" s="97" t="s">
        <v>164</v>
      </c>
      <c r="U177" s="94" t="s">
        <v>1191</v>
      </c>
      <c r="V177" s="126" t="s">
        <v>28</v>
      </c>
      <c r="W177" s="96" t="s">
        <v>166</v>
      </c>
      <c r="X177" s="98" t="s">
        <v>247</v>
      </c>
      <c r="Y177" s="94">
        <v>1</v>
      </c>
      <c r="Z177" s="94">
        <v>0</v>
      </c>
      <c r="AA177" s="100">
        <f>IF(V177="TIPO I",'BASE LIQUIDACION REDEBAN 2025'!$B$2,IF(V177="TIPO II",'BASE LIQUIDACION REDEBAN 2025'!$B$3,IF(V177="TIPO III",'BASE LIQUIDACION REDEBAN 2025'!$B$4,IF(V177="TIPO IV",'BASE LIQUIDACION REDEBAN 2025'!$B$5,IF(W177="AEREO",'BASE LIQUIDACION REDEBAN 2025'!$B$6,'BASE LIQUIDACION REDEBAN 2025'!$B$5)))))</f>
        <v>163813.69572160003</v>
      </c>
      <c r="AB177" s="100">
        <f>IF(V177="TIPO I",'BASE LIQUIDACION REDEBAN 2025'!$B$10,IF(V177="TIPO II",'BASE LIQUIDACION REDEBAN 2025'!$B$11,IF(V177="TIPO III",'BASE LIQUIDACION REDEBAN 2025'!$B$12,'BASE LIQUIDACION REDEBAN 2025'!$B$13)))</f>
        <v>140395.6348884</v>
      </c>
      <c r="AC177" s="101">
        <f t="shared" si="2"/>
        <v>163813.69572160003</v>
      </c>
    </row>
    <row r="178" spans="1:29" s="79" customFormat="1" ht="13.15">
      <c r="A178" s="94" t="s">
        <v>72</v>
      </c>
      <c r="B178" s="8" t="str">
        <f>VLOOKUP(A178,'CENTRO DE COSTOS'!A:D,4,FALSE)</f>
        <v>MIGUEL JULIÁN HERNÁNDEZ GUARÍN</v>
      </c>
      <c r="C178" s="8" t="str">
        <f>VLOOKUP(A178,'CENTRO DE COSTOS'!A:D,2,FALSE)</f>
        <v>0004-0008</v>
      </c>
      <c r="D178" s="94">
        <v>68169</v>
      </c>
      <c r="E178" s="95" t="s">
        <v>1192</v>
      </c>
      <c r="F178" s="97">
        <v>80877</v>
      </c>
      <c r="G178" s="98" t="s">
        <v>155</v>
      </c>
      <c r="H178" s="121" t="s">
        <v>156</v>
      </c>
      <c r="I178" s="97" t="s">
        <v>820</v>
      </c>
      <c r="J178" s="126" t="s">
        <v>1193</v>
      </c>
      <c r="K178" s="97" t="s">
        <v>1194</v>
      </c>
      <c r="L178" s="97" t="s">
        <v>159</v>
      </c>
      <c r="M178" s="8" t="s">
        <v>1195</v>
      </c>
      <c r="N178" s="176">
        <v>45875</v>
      </c>
      <c r="O178" s="96">
        <v>45880</v>
      </c>
      <c r="P178" s="131" t="s">
        <v>161</v>
      </c>
      <c r="Q178" s="130" t="s">
        <v>161</v>
      </c>
      <c r="R178" s="94" t="s">
        <v>162</v>
      </c>
      <c r="S178" s="122" t="s">
        <v>1196</v>
      </c>
      <c r="T178" s="97" t="s">
        <v>164</v>
      </c>
      <c r="U178" s="94" t="s">
        <v>1197</v>
      </c>
      <c r="V178" s="126" t="s">
        <v>28</v>
      </c>
      <c r="W178" s="96" t="s">
        <v>166</v>
      </c>
      <c r="X178" s="98" t="s">
        <v>838</v>
      </c>
      <c r="Y178" s="94">
        <v>1</v>
      </c>
      <c r="Z178" s="94">
        <v>0</v>
      </c>
      <c r="AA178" s="100">
        <f>IF(V178="TIPO I",'BASE LIQUIDACION REDEBAN 2025'!$B$2,IF(V178="TIPO II",'BASE LIQUIDACION REDEBAN 2025'!$B$3,IF(V178="TIPO III",'BASE LIQUIDACION REDEBAN 2025'!$B$4,IF(V178="TIPO IV",'BASE LIQUIDACION REDEBAN 2025'!$B$5,IF(W178="AEREO",'BASE LIQUIDACION REDEBAN 2025'!$B$6,'BASE LIQUIDACION REDEBAN 2025'!$B$5)))))</f>
        <v>163813.69572160003</v>
      </c>
      <c r="AB178" s="100">
        <f>IF(V178="TIPO I",'BASE LIQUIDACION REDEBAN 2025'!$B$10,IF(V178="TIPO II",'BASE LIQUIDACION REDEBAN 2025'!$B$11,IF(V178="TIPO III",'BASE LIQUIDACION REDEBAN 2025'!$B$12,'BASE LIQUIDACION REDEBAN 2025'!$B$13)))</f>
        <v>140395.6348884</v>
      </c>
      <c r="AC178" s="101">
        <f t="shared" si="2"/>
        <v>163813.69572160003</v>
      </c>
    </row>
    <row r="179" spans="1:29" s="79" customFormat="1" ht="13.15">
      <c r="A179" s="94" t="s">
        <v>94</v>
      </c>
      <c r="B179" s="8" t="str">
        <f>VLOOKUP(A179,'CENTRO DE COSTOS'!A:D,4,FALSE)</f>
        <v>DIEGO FERNANDO HENAO CARDONA</v>
      </c>
      <c r="C179" s="8" t="str">
        <f>VLOOKUP(A179,'CENTRO DE COSTOS'!A:D,2,FALSE)</f>
        <v>0004-0002</v>
      </c>
      <c r="D179" s="94">
        <v>66383</v>
      </c>
      <c r="E179" s="95" t="s">
        <v>1198</v>
      </c>
      <c r="F179" s="97">
        <v>80892</v>
      </c>
      <c r="G179" s="98" t="s">
        <v>155</v>
      </c>
      <c r="H179" s="121" t="s">
        <v>156</v>
      </c>
      <c r="I179" s="97" t="s">
        <v>606</v>
      </c>
      <c r="J179" s="126" t="s">
        <v>1199</v>
      </c>
      <c r="K179" s="97" t="s">
        <v>1200</v>
      </c>
      <c r="L179" s="97" t="s">
        <v>159</v>
      </c>
      <c r="M179" s="8" t="s">
        <v>1201</v>
      </c>
      <c r="N179" s="176">
        <v>45875</v>
      </c>
      <c r="O179" s="96">
        <v>45877</v>
      </c>
      <c r="P179" s="131" t="s">
        <v>161</v>
      </c>
      <c r="Q179" s="130" t="s">
        <v>161</v>
      </c>
      <c r="R179" s="94" t="s">
        <v>162</v>
      </c>
      <c r="S179" s="122" t="s">
        <v>1202</v>
      </c>
      <c r="T179" s="97" t="s">
        <v>164</v>
      </c>
      <c r="U179" s="94" t="s">
        <v>1203</v>
      </c>
      <c r="V179" s="126" t="s">
        <v>28</v>
      </c>
      <c r="W179" s="96" t="s">
        <v>166</v>
      </c>
      <c r="X179" s="98" t="s">
        <v>544</v>
      </c>
      <c r="Y179" s="94">
        <v>1</v>
      </c>
      <c r="Z179" s="94">
        <v>0</v>
      </c>
      <c r="AA179" s="100">
        <f>IF(V179="TIPO I",'BASE LIQUIDACION REDEBAN 2025'!$B$2,IF(V179="TIPO II",'BASE LIQUIDACION REDEBAN 2025'!$B$3,IF(V179="TIPO III",'BASE LIQUIDACION REDEBAN 2025'!$B$4,IF(V179="TIPO IV",'BASE LIQUIDACION REDEBAN 2025'!$B$5,IF(W179="AEREO",'BASE LIQUIDACION REDEBAN 2025'!$B$6,'BASE LIQUIDACION REDEBAN 2025'!$B$5)))))</f>
        <v>163813.69572160003</v>
      </c>
      <c r="AB179" s="100">
        <f>IF(V179="TIPO I",'BASE LIQUIDACION REDEBAN 2025'!$B$10,IF(V179="TIPO II",'BASE LIQUIDACION REDEBAN 2025'!$B$11,IF(V179="TIPO III",'BASE LIQUIDACION REDEBAN 2025'!$B$12,'BASE LIQUIDACION REDEBAN 2025'!$B$13)))</f>
        <v>140395.6348884</v>
      </c>
      <c r="AC179" s="101">
        <f t="shared" si="2"/>
        <v>163813.69572160003</v>
      </c>
    </row>
    <row r="180" spans="1:29" s="79" customFormat="1" ht="13.15">
      <c r="A180" s="94" t="s">
        <v>101</v>
      </c>
      <c r="B180" s="8" t="str">
        <f>VLOOKUP(A180,'CENTRO DE COSTOS'!A:D,4,FALSE)</f>
        <v>KEVIN ALEXIS CORZO BUSTOS</v>
      </c>
      <c r="C180" s="8" t="str">
        <f>VLOOKUP(A180,'CENTRO DE COSTOS'!A:D,2,FALSE)</f>
        <v>0004-0007</v>
      </c>
      <c r="D180" s="94">
        <v>85010</v>
      </c>
      <c r="E180" s="95" t="s">
        <v>1204</v>
      </c>
      <c r="F180" s="97">
        <v>80862</v>
      </c>
      <c r="G180" s="98" t="s">
        <v>155</v>
      </c>
      <c r="H180" s="121" t="s">
        <v>156</v>
      </c>
      <c r="I180" s="97" t="s">
        <v>189</v>
      </c>
      <c r="J180" s="126" t="s">
        <v>1205</v>
      </c>
      <c r="K180" s="97" t="s">
        <v>1206</v>
      </c>
      <c r="L180" s="97" t="s">
        <v>159</v>
      </c>
      <c r="M180" s="8" t="s">
        <v>1207</v>
      </c>
      <c r="N180" s="176">
        <v>45875</v>
      </c>
      <c r="O180" s="96">
        <v>45881</v>
      </c>
      <c r="P180" s="131" t="s">
        <v>161</v>
      </c>
      <c r="Q180" s="130" t="s">
        <v>161</v>
      </c>
      <c r="R180" s="94" t="s">
        <v>162</v>
      </c>
      <c r="S180" s="122" t="s">
        <v>1208</v>
      </c>
      <c r="T180" s="97" t="s">
        <v>164</v>
      </c>
      <c r="U180" s="94" t="s">
        <v>1209</v>
      </c>
      <c r="V180" s="126" t="s">
        <v>28</v>
      </c>
      <c r="W180" s="96" t="s">
        <v>166</v>
      </c>
      <c r="X180" s="98" t="s">
        <v>194</v>
      </c>
      <c r="Y180" s="94">
        <v>1</v>
      </c>
      <c r="Z180" s="94">
        <v>0</v>
      </c>
      <c r="AA180" s="100">
        <f>IF(V180="TIPO I",'BASE LIQUIDACION REDEBAN 2025'!$B$2,IF(V180="TIPO II",'BASE LIQUIDACION REDEBAN 2025'!$B$3,IF(V180="TIPO III",'BASE LIQUIDACION REDEBAN 2025'!$B$4,IF(V180="TIPO IV",'BASE LIQUIDACION REDEBAN 2025'!$B$5,IF(W180="AEREO",'BASE LIQUIDACION REDEBAN 2025'!$B$6,'BASE LIQUIDACION REDEBAN 2025'!$B$5)))))</f>
        <v>163813.69572160003</v>
      </c>
      <c r="AB180" s="100">
        <f>IF(V180="TIPO I",'BASE LIQUIDACION REDEBAN 2025'!$B$10,IF(V180="TIPO II",'BASE LIQUIDACION REDEBAN 2025'!$B$11,IF(V180="TIPO III",'BASE LIQUIDACION REDEBAN 2025'!$B$12,'BASE LIQUIDACION REDEBAN 2025'!$B$13)))</f>
        <v>140395.6348884</v>
      </c>
      <c r="AC180" s="101">
        <f t="shared" si="2"/>
        <v>163813.69572160003</v>
      </c>
    </row>
    <row r="181" spans="1:29" s="79" customFormat="1" ht="13.15">
      <c r="A181" s="94" t="s">
        <v>98</v>
      </c>
      <c r="B181" s="8" t="str">
        <f>VLOOKUP(A181,'CENTRO DE COSTOS'!A:D,4,FALSE)</f>
        <v>MIGUEL JULIÁN HERNÁNDEZ GUARÍN</v>
      </c>
      <c r="C181" s="8" t="str">
        <f>VLOOKUP(A181,'CENTRO DE COSTOS'!A:D,2,FALSE)</f>
        <v>0004-0008</v>
      </c>
      <c r="D181" s="94">
        <v>15238</v>
      </c>
      <c r="E181" s="95" t="s">
        <v>1210</v>
      </c>
      <c r="F181" s="97">
        <v>80882</v>
      </c>
      <c r="G181" s="98" t="s">
        <v>155</v>
      </c>
      <c r="H181" s="121" t="s">
        <v>156</v>
      </c>
      <c r="I181" s="97" t="s">
        <v>241</v>
      </c>
      <c r="J181" s="126" t="s">
        <v>618</v>
      </c>
      <c r="K181" s="97" t="s">
        <v>1211</v>
      </c>
      <c r="L181" s="97" t="s">
        <v>159</v>
      </c>
      <c r="M181" s="8" t="s">
        <v>1212</v>
      </c>
      <c r="N181" s="176">
        <v>45875</v>
      </c>
      <c r="O181" s="96">
        <v>45883</v>
      </c>
      <c r="P181" s="131" t="s">
        <v>161</v>
      </c>
      <c r="Q181" s="130" t="s">
        <v>161</v>
      </c>
      <c r="R181" s="94" t="s">
        <v>162</v>
      </c>
      <c r="S181" s="122" t="s">
        <v>1213</v>
      </c>
      <c r="T181" s="97" t="s">
        <v>164</v>
      </c>
      <c r="U181" s="94" t="s">
        <v>1214</v>
      </c>
      <c r="V181" s="126" t="s">
        <v>28</v>
      </c>
      <c r="W181" s="96" t="s">
        <v>166</v>
      </c>
      <c r="X181" s="98" t="s">
        <v>950</v>
      </c>
      <c r="Y181" s="94">
        <v>1</v>
      </c>
      <c r="Z181" s="94">
        <v>0</v>
      </c>
      <c r="AA181" s="100">
        <f>IF(V181="TIPO I",'BASE LIQUIDACION REDEBAN 2025'!$B$2,IF(V181="TIPO II",'BASE LIQUIDACION REDEBAN 2025'!$B$3,IF(V181="TIPO III",'BASE LIQUIDACION REDEBAN 2025'!$B$4,IF(V181="TIPO IV",'BASE LIQUIDACION REDEBAN 2025'!$B$5,IF(W181="AEREO",'BASE LIQUIDACION REDEBAN 2025'!$B$6,'BASE LIQUIDACION REDEBAN 2025'!$B$5)))))</f>
        <v>163813.69572160003</v>
      </c>
      <c r="AB181" s="100">
        <f>IF(V181="TIPO I",'BASE LIQUIDACION REDEBAN 2025'!$B$10,IF(V181="TIPO II",'BASE LIQUIDACION REDEBAN 2025'!$B$11,IF(V181="TIPO III",'BASE LIQUIDACION REDEBAN 2025'!$B$12,'BASE LIQUIDACION REDEBAN 2025'!$B$13)))</f>
        <v>140395.6348884</v>
      </c>
      <c r="AC181" s="101">
        <f t="shared" si="2"/>
        <v>163813.69572160003</v>
      </c>
    </row>
    <row r="182" spans="1:29" s="79" customFormat="1" ht="13.15">
      <c r="A182" s="94" t="s">
        <v>98</v>
      </c>
      <c r="B182" s="8" t="str">
        <f>VLOOKUP(A182,'CENTRO DE COSTOS'!A:D,4,FALSE)</f>
        <v>MIGUEL JULIÁN HERNÁNDEZ GUARÍN</v>
      </c>
      <c r="C182" s="8" t="str">
        <f>VLOOKUP(A182,'CENTRO DE COSTOS'!A:D,2,FALSE)</f>
        <v>0004-0008</v>
      </c>
      <c r="D182" s="94">
        <v>15696</v>
      </c>
      <c r="E182" s="95" t="s">
        <v>1215</v>
      </c>
      <c r="F182" s="97">
        <v>80874</v>
      </c>
      <c r="G182" s="98" t="s">
        <v>155</v>
      </c>
      <c r="H182" s="121" t="s">
        <v>156</v>
      </c>
      <c r="I182" s="97" t="s">
        <v>241</v>
      </c>
      <c r="J182" s="126" t="s">
        <v>1216</v>
      </c>
      <c r="K182" s="97" t="s">
        <v>1217</v>
      </c>
      <c r="L182" s="97" t="s">
        <v>159</v>
      </c>
      <c r="M182" s="8" t="s">
        <v>1218</v>
      </c>
      <c r="N182" s="176">
        <v>45875</v>
      </c>
      <c r="O182" s="96">
        <v>45884</v>
      </c>
      <c r="P182" s="131" t="s">
        <v>161</v>
      </c>
      <c r="Q182" s="130" t="s">
        <v>161</v>
      </c>
      <c r="R182" s="94" t="s">
        <v>162</v>
      </c>
      <c r="S182" s="122" t="s">
        <v>1219</v>
      </c>
      <c r="T182" s="97" t="s">
        <v>164</v>
      </c>
      <c r="U182" s="94" t="s">
        <v>1220</v>
      </c>
      <c r="V182" s="126" t="s">
        <v>28</v>
      </c>
      <c r="W182" s="96" t="s">
        <v>166</v>
      </c>
      <c r="X182" s="98" t="s">
        <v>1148</v>
      </c>
      <c r="Y182" s="94">
        <v>1</v>
      </c>
      <c r="Z182" s="94">
        <v>0</v>
      </c>
      <c r="AA182" s="100">
        <f>IF(V182="TIPO I",'BASE LIQUIDACION REDEBAN 2025'!$B$2,IF(V182="TIPO II",'BASE LIQUIDACION REDEBAN 2025'!$B$3,IF(V182="TIPO III",'BASE LIQUIDACION REDEBAN 2025'!$B$4,IF(V182="TIPO IV",'BASE LIQUIDACION REDEBAN 2025'!$B$5,IF(W182="AEREO",'BASE LIQUIDACION REDEBAN 2025'!$B$6,'BASE LIQUIDACION REDEBAN 2025'!$B$5)))))</f>
        <v>163813.69572160003</v>
      </c>
      <c r="AB182" s="100">
        <f>IF(V182="TIPO I",'BASE LIQUIDACION REDEBAN 2025'!$B$10,IF(V182="TIPO II",'BASE LIQUIDACION REDEBAN 2025'!$B$11,IF(V182="TIPO III",'BASE LIQUIDACION REDEBAN 2025'!$B$12,'BASE LIQUIDACION REDEBAN 2025'!$B$13)))</f>
        <v>140395.6348884</v>
      </c>
      <c r="AC182" s="101">
        <f t="shared" si="2"/>
        <v>163813.69572160003</v>
      </c>
    </row>
    <row r="183" spans="1:29" s="79" customFormat="1" ht="13.15">
      <c r="A183" s="94" t="s">
        <v>91</v>
      </c>
      <c r="B183" s="8" t="str">
        <f>VLOOKUP(A183,'CENTRO DE COSTOS'!A:D,4,FALSE)</f>
        <v>JOSE MAURICIO HERNANDEZ ROJAS</v>
      </c>
      <c r="C183" s="8" t="str">
        <f>VLOOKUP(A183,'CENTRO DE COSTOS'!A:D,2,FALSE)</f>
        <v>0004-0001</v>
      </c>
      <c r="D183" s="94">
        <v>23580</v>
      </c>
      <c r="E183" s="95" t="s">
        <v>1221</v>
      </c>
      <c r="F183" s="97">
        <v>80911</v>
      </c>
      <c r="G183" s="98" t="s">
        <v>155</v>
      </c>
      <c r="H183" s="121" t="s">
        <v>156</v>
      </c>
      <c r="I183" s="97" t="s">
        <v>421</v>
      </c>
      <c r="J183" s="126" t="s">
        <v>1222</v>
      </c>
      <c r="K183" s="97" t="s">
        <v>1223</v>
      </c>
      <c r="L183" s="97" t="s">
        <v>159</v>
      </c>
      <c r="M183" s="8" t="s">
        <v>1224</v>
      </c>
      <c r="N183" s="176">
        <v>45875</v>
      </c>
      <c r="O183" s="96">
        <v>45883</v>
      </c>
      <c r="P183" s="131" t="s">
        <v>161</v>
      </c>
      <c r="Q183" s="130" t="s">
        <v>161</v>
      </c>
      <c r="R183" s="94" t="s">
        <v>162</v>
      </c>
      <c r="S183" s="122" t="s">
        <v>1225</v>
      </c>
      <c r="T183" s="97" t="s">
        <v>164</v>
      </c>
      <c r="U183" s="94" t="s">
        <v>1226</v>
      </c>
      <c r="V183" s="126" t="s">
        <v>32</v>
      </c>
      <c r="W183" s="96" t="s">
        <v>166</v>
      </c>
      <c r="X183" s="98" t="s">
        <v>1227</v>
      </c>
      <c r="Y183" s="94">
        <v>1</v>
      </c>
      <c r="Z183" s="94">
        <v>0</v>
      </c>
      <c r="AA183" s="100">
        <f>IF(V183="TIPO I",'BASE LIQUIDACION REDEBAN 2025'!$B$2,IF(V183="TIPO II",'BASE LIQUIDACION REDEBAN 2025'!$B$3,IF(V183="TIPO III",'BASE LIQUIDACION REDEBAN 2025'!$B$4,IF(V183="TIPO IV",'BASE LIQUIDACION REDEBAN 2025'!$B$5,IF(W183="AEREO",'BASE LIQUIDACION REDEBAN 2025'!$B$6,'BASE LIQUIDACION REDEBAN 2025'!$B$5)))))</f>
        <v>504832.64687880001</v>
      </c>
      <c r="AB183" s="100">
        <f>IF(V183="TIPO I",'BASE LIQUIDACION REDEBAN 2025'!$B$10,IF(V183="TIPO II",'BASE LIQUIDACION REDEBAN 2025'!$B$11,IF(V183="TIPO III",'BASE LIQUIDACION REDEBAN 2025'!$B$12,'BASE LIQUIDACION REDEBAN 2025'!$B$13)))</f>
        <v>196536.5258152</v>
      </c>
      <c r="AC183" s="101">
        <f t="shared" si="2"/>
        <v>504832.64687880001</v>
      </c>
    </row>
    <row r="184" spans="1:29" s="79" customFormat="1" ht="13.15">
      <c r="A184" s="94" t="s">
        <v>64</v>
      </c>
      <c r="B184" s="8" t="str">
        <f>VLOOKUP(A184,'CENTRO DE COSTOS'!A:D,4,FALSE)</f>
        <v>JOSE MAURICIO HERNANDEZ ROJAS</v>
      </c>
      <c r="C184" s="8" t="str">
        <f>VLOOKUP(A184,'CENTRO DE COSTOS'!A:D,2,FALSE)</f>
        <v>0004-0001</v>
      </c>
      <c r="D184" s="94">
        <v>8001</v>
      </c>
      <c r="E184" s="95" t="s">
        <v>1228</v>
      </c>
      <c r="F184" s="97">
        <v>80865</v>
      </c>
      <c r="G184" s="98" t="s">
        <v>155</v>
      </c>
      <c r="H184" s="121" t="s">
        <v>156</v>
      </c>
      <c r="I184" s="97" t="s">
        <v>389</v>
      </c>
      <c r="J184" s="126" t="s">
        <v>64</v>
      </c>
      <c r="K184" s="97" t="s">
        <v>1229</v>
      </c>
      <c r="L184" s="97" t="s">
        <v>159</v>
      </c>
      <c r="M184" s="8" t="s">
        <v>1230</v>
      </c>
      <c r="N184" s="176">
        <v>45875</v>
      </c>
      <c r="O184" s="96">
        <v>45877</v>
      </c>
      <c r="P184" s="131" t="s">
        <v>161</v>
      </c>
      <c r="Q184" s="130" t="s">
        <v>161</v>
      </c>
      <c r="R184" s="94" t="s">
        <v>162</v>
      </c>
      <c r="S184" s="122" t="s">
        <v>1231</v>
      </c>
      <c r="T184" s="97" t="s">
        <v>164</v>
      </c>
      <c r="U184" s="94" t="s">
        <v>1232</v>
      </c>
      <c r="V184" s="126" t="s">
        <v>25</v>
      </c>
      <c r="W184" s="96" t="s">
        <v>166</v>
      </c>
      <c r="X184" s="98" t="s">
        <v>799</v>
      </c>
      <c r="Y184" s="94">
        <v>1</v>
      </c>
      <c r="Z184" s="94">
        <v>0</v>
      </c>
      <c r="AA184" s="100">
        <f>IF(V184="TIPO I",'BASE LIQUIDACION REDEBAN 2025'!$B$2,IF(V184="TIPO II",'BASE LIQUIDACION REDEBAN 2025'!$B$3,IF(V184="TIPO III",'BASE LIQUIDACION REDEBAN 2025'!$B$4,IF(V184="TIPO IV",'BASE LIQUIDACION REDEBAN 2025'!$B$5,IF(W184="AEREO",'BASE LIQUIDACION REDEBAN 2025'!$B$6,'BASE LIQUIDACION REDEBAN 2025'!$B$5)))))</f>
        <v>75096.394270399993</v>
      </c>
      <c r="AB184" s="100">
        <f>IF(V184="TIPO I",'BASE LIQUIDACION REDEBAN 2025'!$B$10,IF(V184="TIPO II",'BASE LIQUIDACION REDEBAN 2025'!$B$11,IF(V184="TIPO III",'BASE LIQUIDACION REDEBAN 2025'!$B$12,'BASE LIQUIDACION REDEBAN 2025'!$B$13)))</f>
        <v>75096.394270399993</v>
      </c>
      <c r="AC184" s="101">
        <f t="shared" si="2"/>
        <v>75096.394270399993</v>
      </c>
    </row>
    <row r="185" spans="1:29" s="79" customFormat="1" ht="13.15">
      <c r="A185" s="94" t="s">
        <v>90</v>
      </c>
      <c r="B185" s="8" t="str">
        <f>VLOOKUP(A185,'CENTRO DE COSTOS'!A:D,4,FALSE)</f>
        <v>JUAN SEBASTIÁN RÍOS CASTRILLÓN</v>
      </c>
      <c r="C185" s="8" t="str">
        <f>VLOOKUP(A185,'CENTRO DE COSTOS'!A:D,2,FALSE)</f>
        <v>0004-0005</v>
      </c>
      <c r="D185" s="94">
        <v>5284</v>
      </c>
      <c r="E185" s="95" t="s">
        <v>1233</v>
      </c>
      <c r="F185" s="97">
        <v>67788</v>
      </c>
      <c r="G185" s="98" t="s">
        <v>155</v>
      </c>
      <c r="H185" s="121" t="s">
        <v>370</v>
      </c>
      <c r="I185" s="97" t="s">
        <v>197</v>
      </c>
      <c r="J185" s="126" t="s">
        <v>1234</v>
      </c>
      <c r="K185" s="97" t="s">
        <v>1235</v>
      </c>
      <c r="L185" s="97" t="s">
        <v>159</v>
      </c>
      <c r="M185" s="8" t="s">
        <v>1236</v>
      </c>
      <c r="N185" s="176">
        <v>45875</v>
      </c>
      <c r="O185" s="96">
        <v>45877</v>
      </c>
      <c r="P185" s="131" t="s">
        <v>161</v>
      </c>
      <c r="Q185" s="130" t="s">
        <v>161</v>
      </c>
      <c r="R185" s="94" t="s">
        <v>162</v>
      </c>
      <c r="S185" s="122" t="s">
        <v>1237</v>
      </c>
      <c r="T185" s="97" t="s">
        <v>164</v>
      </c>
      <c r="U185" s="94" t="s">
        <v>1238</v>
      </c>
      <c r="V185" s="126" t="s">
        <v>32</v>
      </c>
      <c r="W185" s="96" t="s">
        <v>166</v>
      </c>
      <c r="X185" s="98" t="s">
        <v>368</v>
      </c>
      <c r="Y185" s="94">
        <v>1</v>
      </c>
      <c r="Z185" s="94">
        <v>0</v>
      </c>
      <c r="AA185" s="100">
        <f>IF(V185="TIPO I",'BASE LIQUIDACION REDEBAN 2025'!$B$2,IF(V185="TIPO II",'BASE LIQUIDACION REDEBAN 2025'!$B$3,IF(V185="TIPO III",'BASE LIQUIDACION REDEBAN 2025'!$B$4,IF(V185="TIPO IV",'BASE LIQUIDACION REDEBAN 2025'!$B$5,IF(W185="AEREO",'BASE LIQUIDACION REDEBAN 2025'!$B$6,'BASE LIQUIDACION REDEBAN 2025'!$B$5)))))</f>
        <v>504832.64687880001</v>
      </c>
      <c r="AB185" s="100">
        <f>IF(V185="TIPO I",'BASE LIQUIDACION REDEBAN 2025'!$B$10,IF(V185="TIPO II",'BASE LIQUIDACION REDEBAN 2025'!$B$11,IF(V185="TIPO III",'BASE LIQUIDACION REDEBAN 2025'!$B$12,'BASE LIQUIDACION REDEBAN 2025'!$B$13)))</f>
        <v>196536.5258152</v>
      </c>
      <c r="AC185" s="101">
        <f t="shared" si="2"/>
        <v>504832.64687880001</v>
      </c>
    </row>
    <row r="186" spans="1:29" s="79" customFormat="1" ht="13.15">
      <c r="A186" s="94" t="s">
        <v>90</v>
      </c>
      <c r="B186" s="8" t="str">
        <f>VLOOKUP(A186,'CENTRO DE COSTOS'!A:D,4,FALSE)</f>
        <v>JUAN SEBASTIÁN RÍOS CASTRILLÓN</v>
      </c>
      <c r="C186" s="8" t="str">
        <f>VLOOKUP(A186,'CENTRO DE COSTOS'!A:D,2,FALSE)</f>
        <v>0004-0005</v>
      </c>
      <c r="D186" s="94">
        <v>5390</v>
      </c>
      <c r="E186" s="95" t="s">
        <v>1239</v>
      </c>
      <c r="F186" s="97">
        <v>39390</v>
      </c>
      <c r="G186" s="98" t="s">
        <v>155</v>
      </c>
      <c r="H186" s="121" t="s">
        <v>370</v>
      </c>
      <c r="I186" s="97" t="s">
        <v>197</v>
      </c>
      <c r="J186" s="126" t="s">
        <v>1240</v>
      </c>
      <c r="K186" s="97" t="s">
        <v>1241</v>
      </c>
      <c r="L186" s="97" t="s">
        <v>159</v>
      </c>
      <c r="M186" s="8" t="s">
        <v>1242</v>
      </c>
      <c r="N186" s="176">
        <v>45875</v>
      </c>
      <c r="O186" s="96">
        <v>45877</v>
      </c>
      <c r="P186" s="131" t="s">
        <v>161</v>
      </c>
      <c r="Q186" s="130" t="s">
        <v>161</v>
      </c>
      <c r="R186" s="94" t="s">
        <v>162</v>
      </c>
      <c r="S186" s="122" t="s">
        <v>1243</v>
      </c>
      <c r="T186" s="97" t="s">
        <v>164</v>
      </c>
      <c r="U186" s="94" t="s">
        <v>1244</v>
      </c>
      <c r="V186" s="126" t="s">
        <v>28</v>
      </c>
      <c r="W186" s="96" t="s">
        <v>166</v>
      </c>
      <c r="X186" s="98" t="s">
        <v>1245</v>
      </c>
      <c r="Y186" s="94">
        <v>1</v>
      </c>
      <c r="Z186" s="94">
        <v>0</v>
      </c>
      <c r="AA186" s="100">
        <f>IF(V186="TIPO I",'BASE LIQUIDACION REDEBAN 2025'!$B$2,IF(V186="TIPO II",'BASE LIQUIDACION REDEBAN 2025'!$B$3,IF(V186="TIPO III",'BASE LIQUIDACION REDEBAN 2025'!$B$4,IF(V186="TIPO IV",'BASE LIQUIDACION REDEBAN 2025'!$B$5,IF(W186="AEREO",'BASE LIQUIDACION REDEBAN 2025'!$B$6,'BASE LIQUIDACION REDEBAN 2025'!$B$5)))))</f>
        <v>163813.69572160003</v>
      </c>
      <c r="AB186" s="100">
        <f>IF(V186="TIPO I",'BASE LIQUIDACION REDEBAN 2025'!$B$10,IF(V186="TIPO II",'BASE LIQUIDACION REDEBAN 2025'!$B$11,IF(V186="TIPO III",'BASE LIQUIDACION REDEBAN 2025'!$B$12,'BASE LIQUIDACION REDEBAN 2025'!$B$13)))</f>
        <v>140395.6348884</v>
      </c>
      <c r="AC186" s="101">
        <f t="shared" si="2"/>
        <v>163813.69572160003</v>
      </c>
    </row>
    <row r="187" spans="1:29" s="79" customFormat="1" ht="13.15">
      <c r="A187" s="94" t="s">
        <v>72</v>
      </c>
      <c r="B187" s="8" t="str">
        <f>VLOOKUP(A187,'CENTRO DE COSTOS'!A:D,4,FALSE)</f>
        <v>MIGUEL JULIÁN HERNÁNDEZ GUARÍN</v>
      </c>
      <c r="C187" s="8" t="str">
        <f>VLOOKUP(A187,'CENTRO DE COSTOS'!A:D,2,FALSE)</f>
        <v>0004-0008</v>
      </c>
      <c r="D187" s="94">
        <v>68895</v>
      </c>
      <c r="E187" s="95" t="s">
        <v>1246</v>
      </c>
      <c r="F187" s="97">
        <v>80820</v>
      </c>
      <c r="G187" s="98" t="s">
        <v>155</v>
      </c>
      <c r="H187" s="121" t="s">
        <v>1247</v>
      </c>
      <c r="I187" s="97" t="s">
        <v>820</v>
      </c>
      <c r="J187" s="126" t="s">
        <v>1248</v>
      </c>
      <c r="K187" s="97" t="s">
        <v>1249</v>
      </c>
      <c r="L187" s="97" t="s">
        <v>159</v>
      </c>
      <c r="M187" s="8" t="s">
        <v>1250</v>
      </c>
      <c r="N187" s="176">
        <v>45875</v>
      </c>
      <c r="O187" s="96">
        <v>45877</v>
      </c>
      <c r="P187" s="131" t="s">
        <v>161</v>
      </c>
      <c r="Q187" s="130" t="s">
        <v>161</v>
      </c>
      <c r="R187" s="94" t="s">
        <v>162</v>
      </c>
      <c r="S187" s="122" t="s">
        <v>1251</v>
      </c>
      <c r="T187" s="97" t="s">
        <v>164</v>
      </c>
      <c r="U187" s="94" t="s">
        <v>1252</v>
      </c>
      <c r="V187" s="126" t="s">
        <v>30</v>
      </c>
      <c r="W187" s="96" t="s">
        <v>166</v>
      </c>
      <c r="X187" s="98" t="s">
        <v>1253</v>
      </c>
      <c r="Y187" s="94">
        <v>1</v>
      </c>
      <c r="Z187" s="94">
        <v>0</v>
      </c>
      <c r="AA187" s="100">
        <f>IF(V187="TIPO I",'BASE LIQUIDACION REDEBAN 2025'!$B$2,IF(V187="TIPO II",'BASE LIQUIDACION REDEBAN 2025'!$B$3,IF(V187="TIPO III",'BASE LIQUIDACION REDEBAN 2025'!$B$4,IF(V187="TIPO IV",'BASE LIQUIDACION REDEBAN 2025'!$B$5,IF(W187="AEREO",'BASE LIQUIDACION REDEBAN 2025'!$B$6,'BASE LIQUIDACION REDEBAN 2025'!$B$5)))))</f>
        <v>275728.78077800001</v>
      </c>
      <c r="AB187" s="100">
        <f>IF(V187="TIPO I",'BASE LIQUIDACION REDEBAN 2025'!$B$10,IF(V187="TIPO II",'BASE LIQUIDACION REDEBAN 2025'!$B$11,IF(V187="TIPO III",'BASE LIQUIDACION REDEBAN 2025'!$B$12,'BASE LIQUIDACION REDEBAN 2025'!$B$13)))</f>
        <v>196536.5258152</v>
      </c>
      <c r="AC187" s="101">
        <f t="shared" si="2"/>
        <v>275728.78077800001</v>
      </c>
    </row>
    <row r="188" spans="1:29" s="79" customFormat="1" ht="13.15">
      <c r="A188" s="94" t="s">
        <v>98</v>
      </c>
      <c r="B188" s="8" t="str">
        <f>VLOOKUP(A188,'CENTRO DE COSTOS'!A:D,4,FALSE)</f>
        <v>MIGUEL JULIÁN HERNÁNDEZ GUARÍN</v>
      </c>
      <c r="C188" s="8" t="str">
        <f>VLOOKUP(A188,'CENTRO DE COSTOS'!A:D,2,FALSE)</f>
        <v>0004-0008</v>
      </c>
      <c r="D188" s="94">
        <v>15176</v>
      </c>
      <c r="E188" s="95" t="s">
        <v>1254</v>
      </c>
      <c r="F188" s="97">
        <v>80726</v>
      </c>
      <c r="G188" s="98" t="s">
        <v>155</v>
      </c>
      <c r="H188" s="121" t="s">
        <v>1247</v>
      </c>
      <c r="I188" s="97" t="s">
        <v>241</v>
      </c>
      <c r="J188" s="126" t="s">
        <v>371</v>
      </c>
      <c r="K188" s="97" t="s">
        <v>1255</v>
      </c>
      <c r="L188" s="97" t="s">
        <v>159</v>
      </c>
      <c r="M188" s="8" t="s">
        <v>1256</v>
      </c>
      <c r="N188" s="176">
        <v>45875</v>
      </c>
      <c r="O188" s="96">
        <v>45881</v>
      </c>
      <c r="P188" s="131" t="s">
        <v>161</v>
      </c>
      <c r="Q188" s="130" t="s">
        <v>161</v>
      </c>
      <c r="R188" s="94" t="s">
        <v>162</v>
      </c>
      <c r="S188" s="122" t="s">
        <v>1257</v>
      </c>
      <c r="T188" s="97" t="s">
        <v>164</v>
      </c>
      <c r="U188" s="94" t="s">
        <v>1258</v>
      </c>
      <c r="V188" s="126" t="s">
        <v>30</v>
      </c>
      <c r="W188" s="96" t="s">
        <v>166</v>
      </c>
      <c r="X188" s="98" t="s">
        <v>623</v>
      </c>
      <c r="Y188" s="94">
        <v>1</v>
      </c>
      <c r="Z188" s="94">
        <v>0</v>
      </c>
      <c r="AA188" s="100">
        <f>IF(V188="TIPO I",'BASE LIQUIDACION REDEBAN 2025'!$B$2,IF(V188="TIPO II",'BASE LIQUIDACION REDEBAN 2025'!$B$3,IF(V188="TIPO III",'BASE LIQUIDACION REDEBAN 2025'!$B$4,IF(V188="TIPO IV",'BASE LIQUIDACION REDEBAN 2025'!$B$5,IF(W188="AEREO",'BASE LIQUIDACION REDEBAN 2025'!$B$6,'BASE LIQUIDACION REDEBAN 2025'!$B$5)))))</f>
        <v>275728.78077800001</v>
      </c>
      <c r="AB188" s="100">
        <f>IF(V188="TIPO I",'BASE LIQUIDACION REDEBAN 2025'!$B$10,IF(V188="TIPO II",'BASE LIQUIDACION REDEBAN 2025'!$B$11,IF(V188="TIPO III",'BASE LIQUIDACION REDEBAN 2025'!$B$12,'BASE LIQUIDACION REDEBAN 2025'!$B$13)))</f>
        <v>196536.5258152</v>
      </c>
      <c r="AC188" s="101">
        <f t="shared" si="2"/>
        <v>275728.78077800001</v>
      </c>
    </row>
    <row r="189" spans="1:29" s="79" customFormat="1" ht="13.15">
      <c r="A189" s="94" t="s">
        <v>87</v>
      </c>
      <c r="B189" s="8" t="str">
        <f>VLOOKUP(A189,'CENTRO DE COSTOS'!A:D,4,FALSE)</f>
        <v>DIEGO FERNANDO HENAO CARDONA</v>
      </c>
      <c r="C189" s="8" t="str">
        <f>VLOOKUP(A189,'CENTRO DE COSTOS'!A:D,2,FALSE)</f>
        <v>0004-0002</v>
      </c>
      <c r="D189" s="94">
        <v>17873</v>
      </c>
      <c r="E189" s="95" t="s">
        <v>1259</v>
      </c>
      <c r="F189" s="97">
        <v>80811</v>
      </c>
      <c r="G189" s="98" t="s">
        <v>155</v>
      </c>
      <c r="H189" s="121" t="s">
        <v>1247</v>
      </c>
      <c r="I189" s="97" t="s">
        <v>477</v>
      </c>
      <c r="J189" s="126" t="s">
        <v>1260</v>
      </c>
      <c r="K189" s="97" t="s">
        <v>1261</v>
      </c>
      <c r="L189" s="97" t="s">
        <v>159</v>
      </c>
      <c r="M189" s="8" t="s">
        <v>1262</v>
      </c>
      <c r="N189" s="176">
        <v>45875</v>
      </c>
      <c r="O189" s="96">
        <v>45877</v>
      </c>
      <c r="P189" s="131" t="s">
        <v>161</v>
      </c>
      <c r="Q189" s="130" t="s">
        <v>161</v>
      </c>
      <c r="R189" s="94" t="s">
        <v>162</v>
      </c>
      <c r="S189" s="122" t="s">
        <v>1263</v>
      </c>
      <c r="T189" s="97" t="s">
        <v>164</v>
      </c>
      <c r="U189" s="94" t="s">
        <v>1264</v>
      </c>
      <c r="V189" s="126" t="s">
        <v>25</v>
      </c>
      <c r="W189" s="96" t="s">
        <v>166</v>
      </c>
      <c r="X189" s="98" t="s">
        <v>482</v>
      </c>
      <c r="Y189" s="94">
        <v>1</v>
      </c>
      <c r="Z189" s="94">
        <v>0</v>
      </c>
      <c r="AA189" s="100">
        <f>IF(V189="TIPO I",'BASE LIQUIDACION REDEBAN 2025'!$B$2,IF(V189="TIPO II",'BASE LIQUIDACION REDEBAN 2025'!$B$3,IF(V189="TIPO III",'BASE LIQUIDACION REDEBAN 2025'!$B$4,IF(V189="TIPO IV",'BASE LIQUIDACION REDEBAN 2025'!$B$5,IF(W189="AEREO",'BASE LIQUIDACION REDEBAN 2025'!$B$6,'BASE LIQUIDACION REDEBAN 2025'!$B$5)))))</f>
        <v>75096.394270399993</v>
      </c>
      <c r="AB189" s="100">
        <f>IF(V189="TIPO I",'BASE LIQUIDACION REDEBAN 2025'!$B$10,IF(V189="TIPO II",'BASE LIQUIDACION REDEBAN 2025'!$B$11,IF(V189="TIPO III",'BASE LIQUIDACION REDEBAN 2025'!$B$12,'BASE LIQUIDACION REDEBAN 2025'!$B$13)))</f>
        <v>75096.394270399993</v>
      </c>
      <c r="AC189" s="101">
        <f t="shared" si="2"/>
        <v>75096.394270399993</v>
      </c>
    </row>
    <row r="190" spans="1:29" s="79" customFormat="1" ht="13.15">
      <c r="A190" s="94" t="s">
        <v>81</v>
      </c>
      <c r="B190" s="8" t="str">
        <f>VLOOKUP(A190,'CENTRO DE COSTOS'!A:D,4,FALSE)</f>
        <v>MIGUEL JULIÁN HERNÁNDEZ GUARÍN</v>
      </c>
      <c r="C190" s="8" t="str">
        <f>VLOOKUP(A190,'CENTRO DE COSTOS'!A:D,2,FALSE)</f>
        <v>0004-0008</v>
      </c>
      <c r="D190" s="94">
        <v>54001</v>
      </c>
      <c r="E190" s="95" t="s">
        <v>1265</v>
      </c>
      <c r="F190" s="97">
        <v>80943</v>
      </c>
      <c r="G190" s="98" t="s">
        <v>155</v>
      </c>
      <c r="H190" s="121" t="s">
        <v>156</v>
      </c>
      <c r="I190" s="97" t="s">
        <v>317</v>
      </c>
      <c r="J190" s="126" t="s">
        <v>81</v>
      </c>
      <c r="K190" s="97" t="s">
        <v>1266</v>
      </c>
      <c r="L190" s="97" t="s">
        <v>159</v>
      </c>
      <c r="M190" s="8" t="s">
        <v>1267</v>
      </c>
      <c r="N190" s="176">
        <v>45880</v>
      </c>
      <c r="O190" s="96">
        <v>45881</v>
      </c>
      <c r="P190" s="131" t="s">
        <v>161</v>
      </c>
      <c r="Q190" s="130" t="s">
        <v>161</v>
      </c>
      <c r="R190" s="94" t="s">
        <v>162</v>
      </c>
      <c r="S190" s="122" t="s">
        <v>1268</v>
      </c>
      <c r="T190" s="97" t="s">
        <v>164</v>
      </c>
      <c r="U190" s="94" t="s">
        <v>1269</v>
      </c>
      <c r="V190" s="126" t="s">
        <v>25</v>
      </c>
      <c r="W190" s="96" t="s">
        <v>166</v>
      </c>
      <c r="X190" s="98" t="s">
        <v>432</v>
      </c>
      <c r="Y190" s="94">
        <v>1</v>
      </c>
      <c r="Z190" s="94">
        <v>0</v>
      </c>
      <c r="AA190" s="100">
        <f>IF(V190="TIPO I",'BASE LIQUIDACION REDEBAN 2025'!$B$2,IF(V190="TIPO II",'BASE LIQUIDACION REDEBAN 2025'!$B$3,IF(V190="TIPO III",'BASE LIQUIDACION REDEBAN 2025'!$B$4,IF(V190="TIPO IV",'BASE LIQUIDACION REDEBAN 2025'!$B$5,IF(W190="AEREO",'BASE LIQUIDACION REDEBAN 2025'!$B$6,'BASE LIQUIDACION REDEBAN 2025'!$B$5)))))</f>
        <v>75096.394270399993</v>
      </c>
      <c r="AB190" s="100">
        <f>IF(V190="TIPO I",'BASE LIQUIDACION REDEBAN 2025'!$B$10,IF(V190="TIPO II",'BASE LIQUIDACION REDEBAN 2025'!$B$11,IF(V190="TIPO III",'BASE LIQUIDACION REDEBAN 2025'!$B$12,'BASE LIQUIDACION REDEBAN 2025'!$B$13)))</f>
        <v>75096.394270399993</v>
      </c>
      <c r="AC190" s="101">
        <f t="shared" si="2"/>
        <v>75096.394270399993</v>
      </c>
    </row>
    <row r="191" spans="1:29" s="79" customFormat="1" ht="13.15">
      <c r="A191" s="94" t="s">
        <v>99</v>
      </c>
      <c r="B191" s="8" t="str">
        <f>VLOOKUP(A191,'CENTRO DE COSTOS'!A:D,4,FALSE)</f>
        <v>JOSE MAURICIO HERNANDEZ ROJAS</v>
      </c>
      <c r="C191" s="8" t="str">
        <f>VLOOKUP(A191,'CENTRO DE COSTOS'!A:D,2,FALSE)</f>
        <v>0004-0001</v>
      </c>
      <c r="D191" s="94">
        <v>20001</v>
      </c>
      <c r="E191" s="95" t="s">
        <v>1270</v>
      </c>
      <c r="F191" s="97">
        <v>80974</v>
      </c>
      <c r="G191" s="98" t="s">
        <v>155</v>
      </c>
      <c r="H191" s="121" t="s">
        <v>156</v>
      </c>
      <c r="I191" s="97" t="s">
        <v>440</v>
      </c>
      <c r="J191" s="126" t="s">
        <v>99</v>
      </c>
      <c r="K191" s="97" t="s">
        <v>1271</v>
      </c>
      <c r="L191" s="97" t="s">
        <v>159</v>
      </c>
      <c r="M191" s="8" t="s">
        <v>1272</v>
      </c>
      <c r="N191" s="176">
        <v>45880</v>
      </c>
      <c r="O191" s="96">
        <v>45882</v>
      </c>
      <c r="P191" s="131" t="s">
        <v>161</v>
      </c>
      <c r="Q191" s="130" t="s">
        <v>161</v>
      </c>
      <c r="R191" s="94" t="s">
        <v>162</v>
      </c>
      <c r="S191" s="122" t="s">
        <v>1273</v>
      </c>
      <c r="T191" s="97" t="s">
        <v>164</v>
      </c>
      <c r="U191" s="94" t="s">
        <v>1274</v>
      </c>
      <c r="V191" s="126" t="s">
        <v>25</v>
      </c>
      <c r="W191" s="96" t="s">
        <v>166</v>
      </c>
      <c r="X191" s="98" t="s">
        <v>985</v>
      </c>
      <c r="Y191" s="94">
        <v>1</v>
      </c>
      <c r="Z191" s="94">
        <v>0</v>
      </c>
      <c r="AA191" s="100">
        <f>IF(V191="TIPO I",'BASE LIQUIDACION REDEBAN 2025'!$B$2,IF(V191="TIPO II",'BASE LIQUIDACION REDEBAN 2025'!$B$3,IF(V191="TIPO III",'BASE LIQUIDACION REDEBAN 2025'!$B$4,IF(V191="TIPO IV",'BASE LIQUIDACION REDEBAN 2025'!$B$5,IF(W191="AEREO",'BASE LIQUIDACION REDEBAN 2025'!$B$6,'BASE LIQUIDACION REDEBAN 2025'!$B$5)))))</f>
        <v>75096.394270399993</v>
      </c>
      <c r="AB191" s="100">
        <f>IF(V191="TIPO I",'BASE LIQUIDACION REDEBAN 2025'!$B$10,IF(V191="TIPO II",'BASE LIQUIDACION REDEBAN 2025'!$B$11,IF(V191="TIPO III",'BASE LIQUIDACION REDEBAN 2025'!$B$12,'BASE LIQUIDACION REDEBAN 2025'!$B$13)))</f>
        <v>75096.394270399993</v>
      </c>
      <c r="AC191" s="101">
        <f t="shared" si="2"/>
        <v>75096.394270399993</v>
      </c>
    </row>
    <row r="192" spans="1:29" s="79" customFormat="1" ht="13.15">
      <c r="A192" s="94" t="s">
        <v>98</v>
      </c>
      <c r="B192" s="8" t="str">
        <f>VLOOKUP(A192,'CENTRO DE COSTOS'!A:D,4,FALSE)</f>
        <v>MIGUEL JULIÁN HERNÁNDEZ GUARÍN</v>
      </c>
      <c r="C192" s="8" t="str">
        <f>VLOOKUP(A192,'CENTRO DE COSTOS'!A:D,2,FALSE)</f>
        <v>0004-0008</v>
      </c>
      <c r="D192" s="94">
        <v>15723</v>
      </c>
      <c r="E192" s="95" t="s">
        <v>1275</v>
      </c>
      <c r="F192" s="97">
        <v>80975</v>
      </c>
      <c r="G192" s="98" t="s">
        <v>155</v>
      </c>
      <c r="H192" s="121" t="s">
        <v>156</v>
      </c>
      <c r="I192" s="97" t="s">
        <v>241</v>
      </c>
      <c r="J192" s="126" t="s">
        <v>1276</v>
      </c>
      <c r="K192" s="97" t="s">
        <v>1277</v>
      </c>
      <c r="L192" s="97" t="s">
        <v>159</v>
      </c>
      <c r="M192" s="8" t="s">
        <v>1278</v>
      </c>
      <c r="N192" s="176">
        <v>45880</v>
      </c>
      <c r="O192" s="96">
        <v>45883</v>
      </c>
      <c r="P192" s="131" t="s">
        <v>161</v>
      </c>
      <c r="Q192" s="130" t="s">
        <v>161</v>
      </c>
      <c r="R192" s="94" t="s">
        <v>162</v>
      </c>
      <c r="S192" s="122" t="s">
        <v>1279</v>
      </c>
      <c r="T192" s="97" t="s">
        <v>164</v>
      </c>
      <c r="U192" s="94" t="s">
        <v>1280</v>
      </c>
      <c r="V192" s="126" t="s">
        <v>30</v>
      </c>
      <c r="W192" s="96" t="s">
        <v>166</v>
      </c>
      <c r="X192" s="98" t="s">
        <v>247</v>
      </c>
      <c r="Y192" s="94">
        <v>1</v>
      </c>
      <c r="Z192" s="94">
        <v>0</v>
      </c>
      <c r="AA192" s="100">
        <f>IF(V192="TIPO I",'BASE LIQUIDACION REDEBAN 2025'!$B$2,IF(V192="TIPO II",'BASE LIQUIDACION REDEBAN 2025'!$B$3,IF(V192="TIPO III",'BASE LIQUIDACION REDEBAN 2025'!$B$4,IF(V192="TIPO IV",'BASE LIQUIDACION REDEBAN 2025'!$B$5,IF(W192="AEREO",'BASE LIQUIDACION REDEBAN 2025'!$B$6,'BASE LIQUIDACION REDEBAN 2025'!$B$5)))))</f>
        <v>275728.78077800001</v>
      </c>
      <c r="AB192" s="100">
        <f>IF(V192="TIPO I",'BASE LIQUIDACION REDEBAN 2025'!$B$10,IF(V192="TIPO II",'BASE LIQUIDACION REDEBAN 2025'!$B$11,IF(V192="TIPO III",'BASE LIQUIDACION REDEBAN 2025'!$B$12,'BASE LIQUIDACION REDEBAN 2025'!$B$13)))</f>
        <v>196536.5258152</v>
      </c>
      <c r="AC192" s="101">
        <f t="shared" si="2"/>
        <v>275728.78077800001</v>
      </c>
    </row>
    <row r="193" spans="1:29" s="79" customFormat="1" ht="13.15">
      <c r="A193" s="94" t="s">
        <v>98</v>
      </c>
      <c r="B193" s="8" t="str">
        <f>VLOOKUP(A193,'CENTRO DE COSTOS'!A:D,4,FALSE)</f>
        <v>MIGUEL JULIÁN HERNÁNDEZ GUARÍN</v>
      </c>
      <c r="C193" s="8" t="str">
        <f>VLOOKUP(A193,'CENTRO DE COSTOS'!A:D,2,FALSE)</f>
        <v>0004-0008</v>
      </c>
      <c r="D193" s="94">
        <v>15759</v>
      </c>
      <c r="E193" s="95" t="s">
        <v>1281</v>
      </c>
      <c r="F193" s="97">
        <v>80969</v>
      </c>
      <c r="G193" s="98" t="s">
        <v>155</v>
      </c>
      <c r="H193" s="121" t="s">
        <v>156</v>
      </c>
      <c r="I193" s="97" t="s">
        <v>241</v>
      </c>
      <c r="J193" s="126" t="s">
        <v>351</v>
      </c>
      <c r="K193" s="97" t="s">
        <v>1282</v>
      </c>
      <c r="L193" s="97" t="s">
        <v>159</v>
      </c>
      <c r="M193" s="8" t="s">
        <v>1283</v>
      </c>
      <c r="N193" s="176">
        <v>45880</v>
      </c>
      <c r="O193" s="96">
        <v>45882</v>
      </c>
      <c r="P193" s="131" t="s">
        <v>161</v>
      </c>
      <c r="Q193" s="130" t="s">
        <v>161</v>
      </c>
      <c r="R193" s="94" t="s">
        <v>162</v>
      </c>
      <c r="S193" s="122" t="s">
        <v>1284</v>
      </c>
      <c r="T193" s="97" t="s">
        <v>164</v>
      </c>
      <c r="U193" s="94" t="s">
        <v>1285</v>
      </c>
      <c r="V193" s="126" t="s">
        <v>28</v>
      </c>
      <c r="W193" s="96" t="s">
        <v>166</v>
      </c>
      <c r="X193" s="98" t="s">
        <v>950</v>
      </c>
      <c r="Y193" s="94">
        <v>1</v>
      </c>
      <c r="Z193" s="94">
        <v>0</v>
      </c>
      <c r="AA193" s="100">
        <f>IF(V193="TIPO I",'BASE LIQUIDACION REDEBAN 2025'!$B$2,IF(V193="TIPO II",'BASE LIQUIDACION REDEBAN 2025'!$B$3,IF(V193="TIPO III",'BASE LIQUIDACION REDEBAN 2025'!$B$4,IF(V193="TIPO IV",'BASE LIQUIDACION REDEBAN 2025'!$B$5,IF(W193="AEREO",'BASE LIQUIDACION REDEBAN 2025'!$B$6,'BASE LIQUIDACION REDEBAN 2025'!$B$5)))))</f>
        <v>163813.69572160003</v>
      </c>
      <c r="AB193" s="100">
        <f>IF(V193="TIPO I",'BASE LIQUIDACION REDEBAN 2025'!$B$10,IF(V193="TIPO II",'BASE LIQUIDACION REDEBAN 2025'!$B$11,IF(V193="TIPO III",'BASE LIQUIDACION REDEBAN 2025'!$B$12,'BASE LIQUIDACION REDEBAN 2025'!$B$13)))</f>
        <v>140395.6348884</v>
      </c>
      <c r="AC193" s="101">
        <f t="shared" si="2"/>
        <v>163813.69572160003</v>
      </c>
    </row>
    <row r="194" spans="1:29" s="79" customFormat="1" ht="13.15">
      <c r="A194" s="94" t="s">
        <v>97</v>
      </c>
      <c r="B194" s="8" t="str">
        <f>VLOOKUP(A194,'CENTRO DE COSTOS'!A:D,4,FALSE)</f>
        <v>JOSE MAURICIO HERNANDEZ ROJAS</v>
      </c>
      <c r="C194" s="8" t="str">
        <f>VLOOKUP(A194,'CENTRO DE COSTOS'!A:D,2,FALSE)</f>
        <v>0004-0001</v>
      </c>
      <c r="D194" s="94">
        <v>70001</v>
      </c>
      <c r="E194" s="95" t="s">
        <v>1286</v>
      </c>
      <c r="F194" s="97">
        <v>80966</v>
      </c>
      <c r="G194" s="98" t="s">
        <v>155</v>
      </c>
      <c r="H194" s="121" t="s">
        <v>156</v>
      </c>
      <c r="I194" s="97" t="s">
        <v>414</v>
      </c>
      <c r="J194" s="126" t="s">
        <v>97</v>
      </c>
      <c r="K194" s="97" t="s">
        <v>1287</v>
      </c>
      <c r="L194" s="97" t="s">
        <v>159</v>
      </c>
      <c r="M194" s="8" t="s">
        <v>1288</v>
      </c>
      <c r="N194" s="176">
        <v>45880</v>
      </c>
      <c r="O194" s="96">
        <v>45882</v>
      </c>
      <c r="P194" s="131" t="s">
        <v>161</v>
      </c>
      <c r="Q194" s="130" t="s">
        <v>161</v>
      </c>
      <c r="R194" s="94" t="s">
        <v>162</v>
      </c>
      <c r="S194" s="122" t="s">
        <v>1289</v>
      </c>
      <c r="T194" s="97" t="s">
        <v>164</v>
      </c>
      <c r="U194" s="94" t="s">
        <v>1290</v>
      </c>
      <c r="V194" s="126" t="s">
        <v>25</v>
      </c>
      <c r="W194" s="96" t="s">
        <v>166</v>
      </c>
      <c r="X194" s="98" t="s">
        <v>419</v>
      </c>
      <c r="Y194" s="94">
        <v>1</v>
      </c>
      <c r="Z194" s="94">
        <v>0</v>
      </c>
      <c r="AA194" s="100">
        <f>IF(V194="TIPO I",'BASE LIQUIDACION REDEBAN 2025'!$B$2,IF(V194="TIPO II",'BASE LIQUIDACION REDEBAN 2025'!$B$3,IF(V194="TIPO III",'BASE LIQUIDACION REDEBAN 2025'!$B$4,IF(V194="TIPO IV",'BASE LIQUIDACION REDEBAN 2025'!$B$5,IF(W194="AEREO",'BASE LIQUIDACION REDEBAN 2025'!$B$6,'BASE LIQUIDACION REDEBAN 2025'!$B$5)))))</f>
        <v>75096.394270399993</v>
      </c>
      <c r="AB194" s="100">
        <f>IF(V194="TIPO I",'BASE LIQUIDACION REDEBAN 2025'!$B$10,IF(V194="TIPO II",'BASE LIQUIDACION REDEBAN 2025'!$B$11,IF(V194="TIPO III",'BASE LIQUIDACION REDEBAN 2025'!$B$12,'BASE LIQUIDACION REDEBAN 2025'!$B$13)))</f>
        <v>75096.394270399993</v>
      </c>
      <c r="AC194" s="101">
        <f t="shared" si="2"/>
        <v>75096.394270399993</v>
      </c>
    </row>
    <row r="195" spans="1:29" s="79" customFormat="1" ht="13.15">
      <c r="A195" s="94" t="s">
        <v>81</v>
      </c>
      <c r="B195" s="8" t="str">
        <f>VLOOKUP(A195,'CENTRO DE COSTOS'!A:D,4,FALSE)</f>
        <v>MIGUEL JULIÁN HERNÁNDEZ GUARÍN</v>
      </c>
      <c r="C195" s="8" t="str">
        <f>VLOOKUP(A195,'CENTRO DE COSTOS'!A:D,2,FALSE)</f>
        <v>0004-0008</v>
      </c>
      <c r="D195" s="94">
        <v>54874</v>
      </c>
      <c r="E195" s="95" t="s">
        <v>1291</v>
      </c>
      <c r="F195" s="97">
        <v>80980</v>
      </c>
      <c r="G195" s="98" t="s">
        <v>155</v>
      </c>
      <c r="H195" s="121" t="s">
        <v>156</v>
      </c>
      <c r="I195" s="97" t="s">
        <v>317</v>
      </c>
      <c r="J195" s="126" t="s">
        <v>914</v>
      </c>
      <c r="K195" s="97" t="s">
        <v>1292</v>
      </c>
      <c r="L195" s="97" t="s">
        <v>159</v>
      </c>
      <c r="M195" s="8" t="s">
        <v>1293</v>
      </c>
      <c r="N195" s="176">
        <v>45880</v>
      </c>
      <c r="O195" s="96">
        <v>45881</v>
      </c>
      <c r="P195" s="131" t="s">
        <v>161</v>
      </c>
      <c r="Q195" s="130" t="s">
        <v>161</v>
      </c>
      <c r="R195" s="94" t="s">
        <v>162</v>
      </c>
      <c r="S195" s="122" t="s">
        <v>1294</v>
      </c>
      <c r="T195" s="97" t="s">
        <v>164</v>
      </c>
      <c r="U195" s="94" t="s">
        <v>1295</v>
      </c>
      <c r="V195" s="126" t="s">
        <v>25</v>
      </c>
      <c r="W195" s="96" t="s">
        <v>166</v>
      </c>
      <c r="X195" s="98" t="s">
        <v>407</v>
      </c>
      <c r="Y195" s="94">
        <v>1</v>
      </c>
      <c r="Z195" s="94">
        <v>0</v>
      </c>
      <c r="AA195" s="100">
        <f>IF(V195="TIPO I",'BASE LIQUIDACION REDEBAN 2025'!$B$2,IF(V195="TIPO II",'BASE LIQUIDACION REDEBAN 2025'!$B$3,IF(V195="TIPO III",'BASE LIQUIDACION REDEBAN 2025'!$B$4,IF(V195="TIPO IV",'BASE LIQUIDACION REDEBAN 2025'!$B$5,IF(W195="AEREO",'BASE LIQUIDACION REDEBAN 2025'!$B$6,'BASE LIQUIDACION REDEBAN 2025'!$B$5)))))</f>
        <v>75096.394270399993</v>
      </c>
      <c r="AB195" s="100">
        <f>IF(V195="TIPO I",'BASE LIQUIDACION REDEBAN 2025'!$B$10,IF(V195="TIPO II",'BASE LIQUIDACION REDEBAN 2025'!$B$11,IF(V195="TIPO III",'BASE LIQUIDACION REDEBAN 2025'!$B$12,'BASE LIQUIDACION REDEBAN 2025'!$B$13)))</f>
        <v>75096.394270399993</v>
      </c>
      <c r="AC195" s="101">
        <f t="shared" ref="AC195:AC258" si="3">Y195*AA195+Z195*AB195</f>
        <v>75096.394270399993</v>
      </c>
    </row>
    <row r="196" spans="1:29" s="79" customFormat="1" ht="13.15">
      <c r="A196" s="94" t="s">
        <v>64</v>
      </c>
      <c r="B196" s="8" t="str">
        <f>VLOOKUP(A196,'CENTRO DE COSTOS'!A:D,4,FALSE)</f>
        <v>JOSE MAURICIO HERNANDEZ ROJAS</v>
      </c>
      <c r="C196" s="8" t="str">
        <f>VLOOKUP(A196,'CENTRO DE COSTOS'!A:D,2,FALSE)</f>
        <v>0004-0001</v>
      </c>
      <c r="D196" s="94">
        <v>8141</v>
      </c>
      <c r="E196" s="95" t="s">
        <v>1296</v>
      </c>
      <c r="F196" s="97">
        <v>80938</v>
      </c>
      <c r="G196" s="98" t="s">
        <v>155</v>
      </c>
      <c r="H196" s="121" t="s">
        <v>156</v>
      </c>
      <c r="I196" s="97" t="s">
        <v>389</v>
      </c>
      <c r="J196" s="126" t="s">
        <v>1297</v>
      </c>
      <c r="K196" s="97" t="s">
        <v>1298</v>
      </c>
      <c r="L196" s="97" t="s">
        <v>159</v>
      </c>
      <c r="M196" s="8" t="s">
        <v>1299</v>
      </c>
      <c r="N196" s="176">
        <v>45880</v>
      </c>
      <c r="O196" s="96">
        <v>45881</v>
      </c>
      <c r="P196" s="131" t="s">
        <v>161</v>
      </c>
      <c r="Q196" s="130" t="s">
        <v>161</v>
      </c>
      <c r="R196" s="94" t="s">
        <v>162</v>
      </c>
      <c r="S196" s="122" t="s">
        <v>1300</v>
      </c>
      <c r="T196" s="97" t="s">
        <v>164</v>
      </c>
      <c r="U196" s="94" t="s">
        <v>1301</v>
      </c>
      <c r="V196" s="126" t="s">
        <v>28</v>
      </c>
      <c r="W196" s="96" t="s">
        <v>166</v>
      </c>
      <c r="X196" s="98" t="s">
        <v>799</v>
      </c>
      <c r="Y196" s="94">
        <v>1</v>
      </c>
      <c r="Z196" s="94">
        <v>0</v>
      </c>
      <c r="AA196" s="100">
        <f>IF(V196="TIPO I",'BASE LIQUIDACION REDEBAN 2025'!$B$2,IF(V196="TIPO II",'BASE LIQUIDACION REDEBAN 2025'!$B$3,IF(V196="TIPO III",'BASE LIQUIDACION REDEBAN 2025'!$B$4,IF(V196="TIPO IV",'BASE LIQUIDACION REDEBAN 2025'!$B$5,IF(W196="AEREO",'BASE LIQUIDACION REDEBAN 2025'!$B$6,'BASE LIQUIDACION REDEBAN 2025'!$B$5)))))</f>
        <v>163813.69572160003</v>
      </c>
      <c r="AB196" s="100">
        <f>IF(V196="TIPO I",'BASE LIQUIDACION REDEBAN 2025'!$B$10,IF(V196="TIPO II",'BASE LIQUIDACION REDEBAN 2025'!$B$11,IF(V196="TIPO III",'BASE LIQUIDACION REDEBAN 2025'!$B$12,'BASE LIQUIDACION REDEBAN 2025'!$B$13)))</f>
        <v>140395.6348884</v>
      </c>
      <c r="AC196" s="101">
        <f t="shared" si="3"/>
        <v>163813.69572160003</v>
      </c>
    </row>
    <row r="197" spans="1:29" s="79" customFormat="1" ht="13.15">
      <c r="A197" s="94" t="s">
        <v>100</v>
      </c>
      <c r="B197" s="8" t="str">
        <f>VLOOKUP(A197,'CENTRO DE COSTOS'!A:D,4,FALSE)</f>
        <v>KEVIN ALEXIS CORZO BUSTOS</v>
      </c>
      <c r="C197" s="8" t="str">
        <f>VLOOKUP(A197,'CENTRO DE COSTOS'!A:D,2,FALSE)</f>
        <v>0004-0007</v>
      </c>
      <c r="D197" s="94">
        <v>50001</v>
      </c>
      <c r="E197" s="95" t="s">
        <v>1302</v>
      </c>
      <c r="F197" s="97">
        <v>80983</v>
      </c>
      <c r="G197" s="98" t="s">
        <v>155</v>
      </c>
      <c r="H197" s="121" t="s">
        <v>156</v>
      </c>
      <c r="I197" s="97" t="s">
        <v>295</v>
      </c>
      <c r="J197" s="126" t="s">
        <v>100</v>
      </c>
      <c r="K197" s="97" t="s">
        <v>1303</v>
      </c>
      <c r="L197" s="97" t="s">
        <v>159</v>
      </c>
      <c r="M197" s="8" t="s">
        <v>1304</v>
      </c>
      <c r="N197" s="176">
        <v>45880</v>
      </c>
      <c r="O197" s="96">
        <v>45882</v>
      </c>
      <c r="P197" s="131" t="s">
        <v>161</v>
      </c>
      <c r="Q197" s="130" t="s">
        <v>161</v>
      </c>
      <c r="R197" s="94" t="s">
        <v>162</v>
      </c>
      <c r="S197" s="122" t="s">
        <v>1305</v>
      </c>
      <c r="T197" s="97" t="s">
        <v>164</v>
      </c>
      <c r="U197" s="94" t="s">
        <v>1306</v>
      </c>
      <c r="V197" s="126" t="s">
        <v>25</v>
      </c>
      <c r="W197" s="96" t="s">
        <v>166</v>
      </c>
      <c r="X197" s="98" t="s">
        <v>937</v>
      </c>
      <c r="Y197" s="94">
        <v>1</v>
      </c>
      <c r="Z197" s="94">
        <v>0</v>
      </c>
      <c r="AA197" s="100">
        <f>IF(V197="TIPO I",'BASE LIQUIDACION REDEBAN 2025'!$B$2,IF(V197="TIPO II",'BASE LIQUIDACION REDEBAN 2025'!$B$3,IF(V197="TIPO III",'BASE LIQUIDACION REDEBAN 2025'!$B$4,IF(V197="TIPO IV",'BASE LIQUIDACION REDEBAN 2025'!$B$5,IF(W197="AEREO",'BASE LIQUIDACION REDEBAN 2025'!$B$6,'BASE LIQUIDACION REDEBAN 2025'!$B$5)))))</f>
        <v>75096.394270399993</v>
      </c>
      <c r="AB197" s="100">
        <f>IF(V197="TIPO I",'BASE LIQUIDACION REDEBAN 2025'!$B$10,IF(V197="TIPO II",'BASE LIQUIDACION REDEBAN 2025'!$B$11,IF(V197="TIPO III",'BASE LIQUIDACION REDEBAN 2025'!$B$12,'BASE LIQUIDACION REDEBAN 2025'!$B$13)))</f>
        <v>75096.394270399993</v>
      </c>
      <c r="AC197" s="101">
        <f t="shared" si="3"/>
        <v>75096.394270399993</v>
      </c>
    </row>
    <row r="198" spans="1:29" s="79" customFormat="1" ht="13.15">
      <c r="A198" s="94" t="s">
        <v>81</v>
      </c>
      <c r="B198" s="8" t="str">
        <f>VLOOKUP(A198,'CENTRO DE COSTOS'!A:D,4,FALSE)</f>
        <v>MIGUEL JULIÁN HERNÁNDEZ GUARÍN</v>
      </c>
      <c r="C198" s="8" t="str">
        <f>VLOOKUP(A198,'CENTRO DE COSTOS'!A:D,2,FALSE)</f>
        <v>0004-0008</v>
      </c>
      <c r="D198" s="94">
        <v>54405</v>
      </c>
      <c r="E198" s="95" t="s">
        <v>1307</v>
      </c>
      <c r="F198" s="97">
        <v>80947</v>
      </c>
      <c r="G198" s="98" t="s">
        <v>155</v>
      </c>
      <c r="H198" s="121" t="s">
        <v>156</v>
      </c>
      <c r="I198" s="97" t="s">
        <v>317</v>
      </c>
      <c r="J198" s="126" t="s">
        <v>546</v>
      </c>
      <c r="K198" s="97" t="s">
        <v>1308</v>
      </c>
      <c r="L198" s="97" t="s">
        <v>159</v>
      </c>
      <c r="M198" s="8" t="s">
        <v>1309</v>
      </c>
      <c r="N198" s="176">
        <v>45880</v>
      </c>
      <c r="O198" s="96">
        <v>45881</v>
      </c>
      <c r="P198" s="131" t="s">
        <v>161</v>
      </c>
      <c r="Q198" s="130" t="s">
        <v>161</v>
      </c>
      <c r="R198" s="94" t="s">
        <v>162</v>
      </c>
      <c r="S198" s="122" t="s">
        <v>1310</v>
      </c>
      <c r="T198" s="97" t="s">
        <v>164</v>
      </c>
      <c r="U198" s="94" t="s">
        <v>1311</v>
      </c>
      <c r="V198" s="126" t="s">
        <v>25</v>
      </c>
      <c r="W198" s="96" t="s">
        <v>166</v>
      </c>
      <c r="X198" s="98" t="s">
        <v>407</v>
      </c>
      <c r="Y198" s="94">
        <v>1</v>
      </c>
      <c r="Z198" s="94">
        <v>0</v>
      </c>
      <c r="AA198" s="100">
        <f>IF(V198="TIPO I",'BASE LIQUIDACION REDEBAN 2025'!$B$2,IF(V198="TIPO II",'BASE LIQUIDACION REDEBAN 2025'!$B$3,IF(V198="TIPO III",'BASE LIQUIDACION REDEBAN 2025'!$B$4,IF(V198="TIPO IV",'BASE LIQUIDACION REDEBAN 2025'!$B$5,IF(W198="AEREO",'BASE LIQUIDACION REDEBAN 2025'!$B$6,'BASE LIQUIDACION REDEBAN 2025'!$B$5)))))</f>
        <v>75096.394270399993</v>
      </c>
      <c r="AB198" s="100">
        <f>IF(V198="TIPO I",'BASE LIQUIDACION REDEBAN 2025'!$B$10,IF(V198="TIPO II",'BASE LIQUIDACION REDEBAN 2025'!$B$11,IF(V198="TIPO III",'BASE LIQUIDACION REDEBAN 2025'!$B$12,'BASE LIQUIDACION REDEBAN 2025'!$B$13)))</f>
        <v>75096.394270399993</v>
      </c>
      <c r="AC198" s="101">
        <f t="shared" si="3"/>
        <v>75096.394270399993</v>
      </c>
    </row>
    <row r="199" spans="1:29" s="79" customFormat="1" ht="13.15">
      <c r="A199" s="94" t="s">
        <v>97</v>
      </c>
      <c r="B199" s="8" t="str">
        <f>VLOOKUP(A199,'CENTRO DE COSTOS'!A:D,4,FALSE)</f>
        <v>JOSE MAURICIO HERNANDEZ ROJAS</v>
      </c>
      <c r="C199" s="8" t="str">
        <f>VLOOKUP(A199,'CENTRO DE COSTOS'!A:D,2,FALSE)</f>
        <v>0004-0001</v>
      </c>
      <c r="D199" s="94">
        <v>70001</v>
      </c>
      <c r="E199" s="95" t="s">
        <v>1312</v>
      </c>
      <c r="F199" s="97">
        <v>80967</v>
      </c>
      <c r="G199" s="98" t="s">
        <v>155</v>
      </c>
      <c r="H199" s="121" t="s">
        <v>156</v>
      </c>
      <c r="I199" s="97" t="s">
        <v>414</v>
      </c>
      <c r="J199" s="126" t="s">
        <v>97</v>
      </c>
      <c r="K199" s="97" t="s">
        <v>1313</v>
      </c>
      <c r="L199" s="97" t="s">
        <v>159</v>
      </c>
      <c r="M199" s="8" t="s">
        <v>1314</v>
      </c>
      <c r="N199" s="176">
        <v>45880</v>
      </c>
      <c r="O199" s="96">
        <v>45881</v>
      </c>
      <c r="P199" s="131" t="s">
        <v>161</v>
      </c>
      <c r="Q199" s="130" t="s">
        <v>161</v>
      </c>
      <c r="R199" s="94" t="s">
        <v>162</v>
      </c>
      <c r="S199" s="122" t="s">
        <v>1315</v>
      </c>
      <c r="T199" s="97" t="s">
        <v>164</v>
      </c>
      <c r="U199" s="94" t="s">
        <v>1316</v>
      </c>
      <c r="V199" s="126" t="s">
        <v>25</v>
      </c>
      <c r="W199" s="96" t="s">
        <v>166</v>
      </c>
      <c r="X199" s="98" t="s">
        <v>419</v>
      </c>
      <c r="Y199" s="94">
        <v>1</v>
      </c>
      <c r="Z199" s="94">
        <v>0</v>
      </c>
      <c r="AA199" s="100">
        <f>IF(V199="TIPO I",'BASE LIQUIDACION REDEBAN 2025'!$B$2,IF(V199="TIPO II",'BASE LIQUIDACION REDEBAN 2025'!$B$3,IF(V199="TIPO III",'BASE LIQUIDACION REDEBAN 2025'!$B$4,IF(V199="TIPO IV",'BASE LIQUIDACION REDEBAN 2025'!$B$5,IF(W199="AEREO",'BASE LIQUIDACION REDEBAN 2025'!$B$6,'BASE LIQUIDACION REDEBAN 2025'!$B$5)))))</f>
        <v>75096.394270399993</v>
      </c>
      <c r="AB199" s="100">
        <f>IF(V199="TIPO I",'BASE LIQUIDACION REDEBAN 2025'!$B$10,IF(V199="TIPO II",'BASE LIQUIDACION REDEBAN 2025'!$B$11,IF(V199="TIPO III",'BASE LIQUIDACION REDEBAN 2025'!$B$12,'BASE LIQUIDACION REDEBAN 2025'!$B$13)))</f>
        <v>75096.394270399993</v>
      </c>
      <c r="AC199" s="101">
        <f t="shared" si="3"/>
        <v>75096.394270399993</v>
      </c>
    </row>
    <row r="200" spans="1:29" s="79" customFormat="1" ht="13.15">
      <c r="A200" s="94" t="s">
        <v>100</v>
      </c>
      <c r="B200" s="8" t="str">
        <f>VLOOKUP(A200,'CENTRO DE COSTOS'!A:D,4,FALSE)</f>
        <v>KEVIN ALEXIS CORZO BUSTOS</v>
      </c>
      <c r="C200" s="8" t="str">
        <f>VLOOKUP(A200,'CENTRO DE COSTOS'!A:D,2,FALSE)</f>
        <v>0004-0007</v>
      </c>
      <c r="D200" s="94">
        <v>50001</v>
      </c>
      <c r="E200" s="95" t="s">
        <v>1317</v>
      </c>
      <c r="F200" s="97">
        <v>80982</v>
      </c>
      <c r="G200" s="98" t="s">
        <v>155</v>
      </c>
      <c r="H200" s="121" t="s">
        <v>156</v>
      </c>
      <c r="I200" s="97" t="s">
        <v>295</v>
      </c>
      <c r="J200" s="126" t="s">
        <v>100</v>
      </c>
      <c r="K200" s="97" t="s">
        <v>1318</v>
      </c>
      <c r="L200" s="97" t="s">
        <v>159</v>
      </c>
      <c r="M200" s="8" t="s">
        <v>1319</v>
      </c>
      <c r="N200" s="176">
        <v>45880</v>
      </c>
      <c r="O200" s="96">
        <v>45882</v>
      </c>
      <c r="P200" s="131" t="s">
        <v>161</v>
      </c>
      <c r="Q200" s="130" t="s">
        <v>161</v>
      </c>
      <c r="R200" s="94" t="s">
        <v>162</v>
      </c>
      <c r="S200" s="122" t="s">
        <v>1320</v>
      </c>
      <c r="T200" s="97" t="s">
        <v>164</v>
      </c>
      <c r="U200" s="94" t="s">
        <v>1321</v>
      </c>
      <c r="V200" s="126" t="s">
        <v>25</v>
      </c>
      <c r="W200" s="96" t="s">
        <v>166</v>
      </c>
      <c r="X200" s="98" t="s">
        <v>937</v>
      </c>
      <c r="Y200" s="94">
        <v>1</v>
      </c>
      <c r="Z200" s="94">
        <v>0</v>
      </c>
      <c r="AA200" s="100">
        <f>IF(V200="TIPO I",'BASE LIQUIDACION REDEBAN 2025'!$B$2,IF(V200="TIPO II",'BASE LIQUIDACION REDEBAN 2025'!$B$3,IF(V200="TIPO III",'BASE LIQUIDACION REDEBAN 2025'!$B$4,IF(V200="TIPO IV",'BASE LIQUIDACION REDEBAN 2025'!$B$5,IF(W200="AEREO",'BASE LIQUIDACION REDEBAN 2025'!$B$6,'BASE LIQUIDACION REDEBAN 2025'!$B$5)))))</f>
        <v>75096.394270399993</v>
      </c>
      <c r="AB200" s="100">
        <f>IF(V200="TIPO I",'BASE LIQUIDACION REDEBAN 2025'!$B$10,IF(V200="TIPO II",'BASE LIQUIDACION REDEBAN 2025'!$B$11,IF(V200="TIPO III",'BASE LIQUIDACION REDEBAN 2025'!$B$12,'BASE LIQUIDACION REDEBAN 2025'!$B$13)))</f>
        <v>75096.394270399993</v>
      </c>
      <c r="AC200" s="101">
        <f t="shared" si="3"/>
        <v>75096.394270399993</v>
      </c>
    </row>
    <row r="201" spans="1:29" s="79" customFormat="1" ht="13.15">
      <c r="A201" s="94" t="s">
        <v>68</v>
      </c>
      <c r="B201" s="8" t="str">
        <f>VLOOKUP(A201,'CENTRO DE COSTOS'!A:D,4,FALSE)</f>
        <v>WILLIAM ASDRUBAL ROZO ROZO</v>
      </c>
      <c r="C201" s="8" t="str">
        <f>VLOOKUP(A201,'CENTRO DE COSTOS'!A:D,2,FALSE)</f>
        <v>0004-0004</v>
      </c>
      <c r="D201" s="94">
        <v>25843</v>
      </c>
      <c r="E201" s="95" t="s">
        <v>1322</v>
      </c>
      <c r="F201" s="97">
        <v>80979</v>
      </c>
      <c r="G201" s="98" t="s">
        <v>155</v>
      </c>
      <c r="H201" s="121" t="s">
        <v>156</v>
      </c>
      <c r="I201" s="97" t="s">
        <v>470</v>
      </c>
      <c r="J201" s="126" t="s">
        <v>1037</v>
      </c>
      <c r="K201" s="97" t="s">
        <v>1323</v>
      </c>
      <c r="L201" s="97" t="s">
        <v>159</v>
      </c>
      <c r="M201" s="8" t="s">
        <v>1324</v>
      </c>
      <c r="N201" s="176">
        <v>45880</v>
      </c>
      <c r="O201" s="96">
        <v>45881</v>
      </c>
      <c r="P201" s="131" t="s">
        <v>161</v>
      </c>
      <c r="Q201" s="130" t="s">
        <v>161</v>
      </c>
      <c r="R201" s="94" t="s">
        <v>162</v>
      </c>
      <c r="S201" s="122" t="s">
        <v>1325</v>
      </c>
      <c r="T201" s="97" t="s">
        <v>164</v>
      </c>
      <c r="U201" s="94" t="s">
        <v>1326</v>
      </c>
      <c r="V201" s="126" t="s">
        <v>28</v>
      </c>
      <c r="W201" s="96" t="s">
        <v>166</v>
      </c>
      <c r="X201" s="98" t="s">
        <v>538</v>
      </c>
      <c r="Y201" s="94">
        <v>1</v>
      </c>
      <c r="Z201" s="94">
        <v>0</v>
      </c>
      <c r="AA201" s="100">
        <f>IF(V201="TIPO I",'BASE LIQUIDACION REDEBAN 2025'!$B$2,IF(V201="TIPO II",'BASE LIQUIDACION REDEBAN 2025'!$B$3,IF(V201="TIPO III",'BASE LIQUIDACION REDEBAN 2025'!$B$4,IF(V201="TIPO IV",'BASE LIQUIDACION REDEBAN 2025'!$B$5,IF(W201="AEREO",'BASE LIQUIDACION REDEBAN 2025'!$B$6,'BASE LIQUIDACION REDEBAN 2025'!$B$5)))))</f>
        <v>163813.69572160003</v>
      </c>
      <c r="AB201" s="100">
        <f>IF(V201="TIPO I",'BASE LIQUIDACION REDEBAN 2025'!$B$10,IF(V201="TIPO II",'BASE LIQUIDACION REDEBAN 2025'!$B$11,IF(V201="TIPO III",'BASE LIQUIDACION REDEBAN 2025'!$B$12,'BASE LIQUIDACION REDEBAN 2025'!$B$13)))</f>
        <v>140395.6348884</v>
      </c>
      <c r="AC201" s="101">
        <f t="shared" si="3"/>
        <v>163813.69572160003</v>
      </c>
    </row>
    <row r="202" spans="1:29" s="79" customFormat="1" ht="13.15">
      <c r="A202" s="94" t="s">
        <v>90</v>
      </c>
      <c r="B202" s="8" t="str">
        <f>VLOOKUP(A202,'CENTRO DE COSTOS'!A:D,4,FALSE)</f>
        <v>JUAN SEBASTIÁN RÍOS CASTRILLÓN</v>
      </c>
      <c r="C202" s="8" t="str">
        <f>VLOOKUP(A202,'CENTRO DE COSTOS'!A:D,2,FALSE)</f>
        <v>0004-0005</v>
      </c>
      <c r="D202" s="94">
        <v>5001</v>
      </c>
      <c r="E202" s="95" t="s">
        <v>1327</v>
      </c>
      <c r="F202" s="97">
        <v>80984</v>
      </c>
      <c r="G202" s="98" t="s">
        <v>155</v>
      </c>
      <c r="H202" s="121" t="s">
        <v>156</v>
      </c>
      <c r="I202" s="97" t="s">
        <v>197</v>
      </c>
      <c r="J202" s="126" t="s">
        <v>90</v>
      </c>
      <c r="K202" s="97" t="s">
        <v>1328</v>
      </c>
      <c r="L202" s="97" t="s">
        <v>159</v>
      </c>
      <c r="M202" s="8" t="s">
        <v>1329</v>
      </c>
      <c r="N202" s="176">
        <v>45880</v>
      </c>
      <c r="O202" s="96">
        <v>45882</v>
      </c>
      <c r="P202" s="131" t="s">
        <v>161</v>
      </c>
      <c r="Q202" s="130" t="s">
        <v>161</v>
      </c>
      <c r="R202" s="94" t="s">
        <v>162</v>
      </c>
      <c r="S202" s="122" t="s">
        <v>1330</v>
      </c>
      <c r="T202" s="97" t="s">
        <v>164</v>
      </c>
      <c r="U202" s="94" t="s">
        <v>1331</v>
      </c>
      <c r="V202" s="126" t="s">
        <v>25</v>
      </c>
      <c r="W202" s="96" t="s">
        <v>166</v>
      </c>
      <c r="X202" s="98" t="s">
        <v>1245</v>
      </c>
      <c r="Y202" s="94">
        <v>1</v>
      </c>
      <c r="Z202" s="94">
        <v>0</v>
      </c>
      <c r="AA202" s="100">
        <f>IF(V202="TIPO I",'BASE LIQUIDACION REDEBAN 2025'!$B$2,IF(V202="TIPO II",'BASE LIQUIDACION REDEBAN 2025'!$B$3,IF(V202="TIPO III",'BASE LIQUIDACION REDEBAN 2025'!$B$4,IF(V202="TIPO IV",'BASE LIQUIDACION REDEBAN 2025'!$B$5,IF(W202="AEREO",'BASE LIQUIDACION REDEBAN 2025'!$B$6,'BASE LIQUIDACION REDEBAN 2025'!$B$5)))))</f>
        <v>75096.394270399993</v>
      </c>
      <c r="AB202" s="100">
        <f>IF(V202="TIPO I",'BASE LIQUIDACION REDEBAN 2025'!$B$10,IF(V202="TIPO II",'BASE LIQUIDACION REDEBAN 2025'!$B$11,IF(V202="TIPO III",'BASE LIQUIDACION REDEBAN 2025'!$B$12,'BASE LIQUIDACION REDEBAN 2025'!$B$13)))</f>
        <v>75096.394270399993</v>
      </c>
      <c r="AC202" s="101">
        <f t="shared" si="3"/>
        <v>75096.394270399993</v>
      </c>
    </row>
    <row r="203" spans="1:29" s="79" customFormat="1" ht="13.15">
      <c r="A203" s="94" t="s">
        <v>93</v>
      </c>
      <c r="B203" s="8" t="str">
        <f>VLOOKUP(A203,'CENTRO DE COSTOS'!A:D,4,FALSE)</f>
        <v>DIEGO FERNANDO HENAO CARDONA</v>
      </c>
      <c r="C203" s="8" t="str">
        <f>VLOOKUP(A203,'CENTRO DE COSTOS'!A:D,2,FALSE)</f>
        <v>0004-0003</v>
      </c>
      <c r="D203" s="94">
        <v>52079</v>
      </c>
      <c r="E203" s="95" t="s">
        <v>1332</v>
      </c>
      <c r="F203" s="97">
        <v>80928</v>
      </c>
      <c r="G203" s="98" t="s">
        <v>155</v>
      </c>
      <c r="H203" s="121" t="s">
        <v>156</v>
      </c>
      <c r="I203" s="97" t="s">
        <v>174</v>
      </c>
      <c r="J203" s="126" t="s">
        <v>1333</v>
      </c>
      <c r="K203" s="97" t="s">
        <v>1334</v>
      </c>
      <c r="L203" s="97" t="s">
        <v>159</v>
      </c>
      <c r="M203" s="8" t="s">
        <v>1335</v>
      </c>
      <c r="N203" s="176">
        <v>45880</v>
      </c>
      <c r="O203" s="96">
        <v>45883</v>
      </c>
      <c r="P203" s="131" t="s">
        <v>161</v>
      </c>
      <c r="Q203" s="130" t="s">
        <v>161</v>
      </c>
      <c r="R203" s="94" t="s">
        <v>162</v>
      </c>
      <c r="S203" s="122" t="s">
        <v>1336</v>
      </c>
      <c r="T203" s="97" t="s">
        <v>164</v>
      </c>
      <c r="U203" s="94" t="s">
        <v>1337</v>
      </c>
      <c r="V203" s="126" t="s">
        <v>32</v>
      </c>
      <c r="W203" s="96" t="s">
        <v>166</v>
      </c>
      <c r="X203" s="98" t="s">
        <v>182</v>
      </c>
      <c r="Y203" s="94">
        <v>1</v>
      </c>
      <c r="Z203" s="94">
        <v>0</v>
      </c>
      <c r="AA203" s="100">
        <f>IF(V203="TIPO I",'BASE LIQUIDACION REDEBAN 2025'!$B$2,IF(V203="TIPO II",'BASE LIQUIDACION REDEBAN 2025'!$B$3,IF(V203="TIPO III",'BASE LIQUIDACION REDEBAN 2025'!$B$4,IF(V203="TIPO IV",'BASE LIQUIDACION REDEBAN 2025'!$B$5,IF(W203="AEREO",'BASE LIQUIDACION REDEBAN 2025'!$B$6,'BASE LIQUIDACION REDEBAN 2025'!$B$5)))))</f>
        <v>504832.64687880001</v>
      </c>
      <c r="AB203" s="100">
        <f>IF(V203="TIPO I",'BASE LIQUIDACION REDEBAN 2025'!$B$10,IF(V203="TIPO II",'BASE LIQUIDACION REDEBAN 2025'!$B$11,IF(V203="TIPO III",'BASE LIQUIDACION REDEBAN 2025'!$B$12,'BASE LIQUIDACION REDEBAN 2025'!$B$13)))</f>
        <v>196536.5258152</v>
      </c>
      <c r="AC203" s="101">
        <f t="shared" si="3"/>
        <v>504832.64687880001</v>
      </c>
    </row>
    <row r="204" spans="1:29" s="79" customFormat="1" ht="13.15">
      <c r="A204" s="94" t="s">
        <v>76</v>
      </c>
      <c r="B204" s="8" t="str">
        <f>VLOOKUP(A204,'CENTRO DE COSTOS'!A:D,4,FALSE)</f>
        <v>DIEGO FERNANDO HENAO CARDONA</v>
      </c>
      <c r="C204" s="8" t="str">
        <f>VLOOKUP(A204,'CENTRO DE COSTOS'!A:D,2,FALSE)</f>
        <v>0004-0003</v>
      </c>
      <c r="D204" s="94">
        <v>76275</v>
      </c>
      <c r="E204" s="95" t="s">
        <v>1338</v>
      </c>
      <c r="F204" s="97">
        <v>80944</v>
      </c>
      <c r="G204" s="98" t="s">
        <v>155</v>
      </c>
      <c r="H204" s="121" t="s">
        <v>156</v>
      </c>
      <c r="I204" s="97" t="s">
        <v>227</v>
      </c>
      <c r="J204" s="126" t="s">
        <v>1339</v>
      </c>
      <c r="K204" s="97" t="s">
        <v>1340</v>
      </c>
      <c r="L204" s="97" t="s">
        <v>159</v>
      </c>
      <c r="M204" s="8" t="s">
        <v>1341</v>
      </c>
      <c r="N204" s="176">
        <v>45880</v>
      </c>
      <c r="O204" s="96">
        <v>45883</v>
      </c>
      <c r="P204" s="131" t="s">
        <v>161</v>
      </c>
      <c r="Q204" s="130" t="s">
        <v>161</v>
      </c>
      <c r="R204" s="94" t="s">
        <v>162</v>
      </c>
      <c r="S204" s="122" t="s">
        <v>1342</v>
      </c>
      <c r="T204" s="97" t="s">
        <v>164</v>
      </c>
      <c r="U204" s="94" t="s">
        <v>1343</v>
      </c>
      <c r="V204" s="126" t="s">
        <v>28</v>
      </c>
      <c r="W204" s="96" t="s">
        <v>166</v>
      </c>
      <c r="X204" s="98" t="s">
        <v>233</v>
      </c>
      <c r="Y204" s="94">
        <v>1</v>
      </c>
      <c r="Z204" s="94">
        <v>0</v>
      </c>
      <c r="AA204" s="100">
        <f>IF(V204="TIPO I",'BASE LIQUIDACION REDEBAN 2025'!$B$2,IF(V204="TIPO II",'BASE LIQUIDACION REDEBAN 2025'!$B$3,IF(V204="TIPO III",'BASE LIQUIDACION REDEBAN 2025'!$B$4,IF(V204="TIPO IV",'BASE LIQUIDACION REDEBAN 2025'!$B$5,IF(W204="AEREO",'BASE LIQUIDACION REDEBAN 2025'!$B$6,'BASE LIQUIDACION REDEBAN 2025'!$B$5)))))</f>
        <v>163813.69572160003</v>
      </c>
      <c r="AB204" s="100">
        <f>IF(V204="TIPO I",'BASE LIQUIDACION REDEBAN 2025'!$B$10,IF(V204="TIPO II",'BASE LIQUIDACION REDEBAN 2025'!$B$11,IF(V204="TIPO III",'BASE LIQUIDACION REDEBAN 2025'!$B$12,'BASE LIQUIDACION REDEBAN 2025'!$B$13)))</f>
        <v>140395.6348884</v>
      </c>
      <c r="AC204" s="101">
        <f t="shared" si="3"/>
        <v>163813.69572160003</v>
      </c>
    </row>
    <row r="205" spans="1:29" s="79" customFormat="1" ht="13.15">
      <c r="A205" s="94" t="s">
        <v>68</v>
      </c>
      <c r="B205" s="8" t="str">
        <f>VLOOKUP(A205,'CENTRO DE COSTOS'!A:D,4,FALSE)</f>
        <v>WILLIAM ASDRUBAL ROZO ROZO</v>
      </c>
      <c r="C205" s="8" t="str">
        <f>VLOOKUP(A205,'CENTRO DE COSTOS'!A:D,2,FALSE)</f>
        <v>0004-0004</v>
      </c>
      <c r="D205" s="94">
        <v>25899</v>
      </c>
      <c r="E205" s="95" t="s">
        <v>1344</v>
      </c>
      <c r="F205" s="97">
        <v>80989</v>
      </c>
      <c r="G205" s="98" t="s">
        <v>155</v>
      </c>
      <c r="H205" s="121" t="s">
        <v>156</v>
      </c>
      <c r="I205" s="97" t="s">
        <v>470</v>
      </c>
      <c r="J205" s="126" t="s">
        <v>1024</v>
      </c>
      <c r="K205" s="97" t="s">
        <v>1345</v>
      </c>
      <c r="L205" s="97" t="s">
        <v>159</v>
      </c>
      <c r="M205" s="8" t="s">
        <v>1346</v>
      </c>
      <c r="N205" s="176">
        <v>45880</v>
      </c>
      <c r="O205" s="96">
        <v>45883</v>
      </c>
      <c r="P205" s="131" t="s">
        <v>161</v>
      </c>
      <c r="Q205" s="130" t="s">
        <v>161</v>
      </c>
      <c r="R205" s="94" t="s">
        <v>162</v>
      </c>
      <c r="S205" s="122" t="s">
        <v>1347</v>
      </c>
      <c r="T205" s="97" t="s">
        <v>164</v>
      </c>
      <c r="U205" s="94" t="s">
        <v>1348</v>
      </c>
      <c r="V205" s="126" t="s">
        <v>28</v>
      </c>
      <c r="W205" s="96" t="s">
        <v>166</v>
      </c>
      <c r="X205" s="98" t="s">
        <v>506</v>
      </c>
      <c r="Y205" s="94">
        <v>1</v>
      </c>
      <c r="Z205" s="94">
        <v>0</v>
      </c>
      <c r="AA205" s="100">
        <f>IF(V205="TIPO I",'BASE LIQUIDACION REDEBAN 2025'!$B$2,IF(V205="TIPO II",'BASE LIQUIDACION REDEBAN 2025'!$B$3,IF(V205="TIPO III",'BASE LIQUIDACION REDEBAN 2025'!$B$4,IF(V205="TIPO IV",'BASE LIQUIDACION REDEBAN 2025'!$B$5,IF(W205="AEREO",'BASE LIQUIDACION REDEBAN 2025'!$B$6,'BASE LIQUIDACION REDEBAN 2025'!$B$5)))))</f>
        <v>163813.69572160003</v>
      </c>
      <c r="AB205" s="100">
        <f>IF(V205="TIPO I",'BASE LIQUIDACION REDEBAN 2025'!$B$10,IF(V205="TIPO II",'BASE LIQUIDACION REDEBAN 2025'!$B$11,IF(V205="TIPO III",'BASE LIQUIDACION REDEBAN 2025'!$B$12,'BASE LIQUIDACION REDEBAN 2025'!$B$13)))</f>
        <v>140395.6348884</v>
      </c>
      <c r="AC205" s="101">
        <f t="shared" si="3"/>
        <v>163813.69572160003</v>
      </c>
    </row>
    <row r="206" spans="1:29" s="79" customFormat="1" ht="13.15">
      <c r="A206" s="94" t="s">
        <v>68</v>
      </c>
      <c r="B206" s="8" t="str">
        <f>VLOOKUP(A206,'CENTRO DE COSTOS'!A:D,4,FALSE)</f>
        <v>WILLIAM ASDRUBAL ROZO ROZO</v>
      </c>
      <c r="C206" s="8" t="str">
        <f>VLOOKUP(A206,'CENTRO DE COSTOS'!A:D,2,FALSE)</f>
        <v>0004-0004</v>
      </c>
      <c r="D206" s="94">
        <v>11001</v>
      </c>
      <c r="E206" s="95" t="s">
        <v>1349</v>
      </c>
      <c r="F206" s="97">
        <v>80933</v>
      </c>
      <c r="G206" s="98" t="s">
        <v>155</v>
      </c>
      <c r="H206" s="121" t="s">
        <v>257</v>
      </c>
      <c r="I206" s="97" t="s">
        <v>470</v>
      </c>
      <c r="J206" s="126" t="s">
        <v>68</v>
      </c>
      <c r="K206" s="97" t="s">
        <v>1350</v>
      </c>
      <c r="L206" s="97" t="s">
        <v>159</v>
      </c>
      <c r="M206" s="8" t="s">
        <v>1351</v>
      </c>
      <c r="N206" s="176">
        <v>45880</v>
      </c>
      <c r="O206" s="96">
        <v>45881</v>
      </c>
      <c r="P206" s="131" t="s">
        <v>161</v>
      </c>
      <c r="Q206" s="130" t="s">
        <v>161</v>
      </c>
      <c r="R206" s="94" t="s">
        <v>162</v>
      </c>
      <c r="S206" s="122" t="s">
        <v>1352</v>
      </c>
      <c r="T206" s="97" t="s">
        <v>164</v>
      </c>
      <c r="U206" s="94" t="s">
        <v>1353</v>
      </c>
      <c r="V206" s="126" t="s">
        <v>25</v>
      </c>
      <c r="W206" s="96" t="s">
        <v>166</v>
      </c>
      <c r="X206" s="98" t="s">
        <v>506</v>
      </c>
      <c r="Y206" s="94">
        <v>1</v>
      </c>
      <c r="Z206" s="94">
        <v>0</v>
      </c>
      <c r="AA206" s="100">
        <f>IF(V206="TIPO I",'BASE LIQUIDACION REDEBAN 2025'!$B$2,IF(V206="TIPO II",'BASE LIQUIDACION REDEBAN 2025'!$B$3,IF(V206="TIPO III",'BASE LIQUIDACION REDEBAN 2025'!$B$4,IF(V206="TIPO IV",'BASE LIQUIDACION REDEBAN 2025'!$B$5,IF(W206="AEREO",'BASE LIQUIDACION REDEBAN 2025'!$B$6,'BASE LIQUIDACION REDEBAN 2025'!$B$5)))))</f>
        <v>75096.394270399993</v>
      </c>
      <c r="AB206" s="100">
        <f>IF(V206="TIPO I",'BASE LIQUIDACION REDEBAN 2025'!$B$10,IF(V206="TIPO II",'BASE LIQUIDACION REDEBAN 2025'!$B$11,IF(V206="TIPO III",'BASE LIQUIDACION REDEBAN 2025'!$B$12,'BASE LIQUIDACION REDEBAN 2025'!$B$13)))</f>
        <v>75096.394270399993</v>
      </c>
      <c r="AC206" s="101">
        <f t="shared" si="3"/>
        <v>75096.394270399993</v>
      </c>
    </row>
    <row r="207" spans="1:29" s="79" customFormat="1" ht="13.15">
      <c r="A207" s="94" t="s">
        <v>93</v>
      </c>
      <c r="B207" s="8" t="str">
        <f>VLOOKUP(A207,'CENTRO DE COSTOS'!A:D,4,FALSE)</f>
        <v>DIEGO FERNANDO HENAO CARDONA</v>
      </c>
      <c r="C207" s="8" t="str">
        <f>VLOOKUP(A207,'CENTRO DE COSTOS'!A:D,2,FALSE)</f>
        <v>0004-0003</v>
      </c>
      <c r="D207" s="94">
        <v>52621</v>
      </c>
      <c r="E207" s="95" t="s">
        <v>1354</v>
      </c>
      <c r="F207" s="97">
        <v>80963</v>
      </c>
      <c r="G207" s="98" t="s">
        <v>155</v>
      </c>
      <c r="H207" s="121" t="s">
        <v>156</v>
      </c>
      <c r="I207" s="97" t="s">
        <v>174</v>
      </c>
      <c r="J207" s="126" t="s">
        <v>272</v>
      </c>
      <c r="K207" s="97" t="s">
        <v>1355</v>
      </c>
      <c r="L207" s="97" t="s">
        <v>159</v>
      </c>
      <c r="M207" s="8" t="s">
        <v>1356</v>
      </c>
      <c r="N207" s="176">
        <v>45880</v>
      </c>
      <c r="O207" s="96">
        <v>45881</v>
      </c>
      <c r="P207" s="131" t="s">
        <v>161</v>
      </c>
      <c r="Q207" s="130" t="s">
        <v>161</v>
      </c>
      <c r="R207" s="94" t="s">
        <v>162</v>
      </c>
      <c r="S207" s="122" t="s">
        <v>1357</v>
      </c>
      <c r="T207" s="97" t="s">
        <v>164</v>
      </c>
      <c r="U207" s="94" t="s">
        <v>1358</v>
      </c>
      <c r="V207" s="126" t="s">
        <v>180</v>
      </c>
      <c r="W207" s="96" t="s">
        <v>181</v>
      </c>
      <c r="X207" s="98" t="s">
        <v>182</v>
      </c>
      <c r="Y207" s="94">
        <v>1</v>
      </c>
      <c r="Z207" s="94">
        <v>0</v>
      </c>
      <c r="AA207" s="100">
        <f>IF(V207="TIPO I",'BASE LIQUIDACION REDEBAN 2025'!$B$2,IF(V207="TIPO II",'BASE LIQUIDACION REDEBAN 2025'!$B$3,IF(V207="TIPO III",'BASE LIQUIDACION REDEBAN 2025'!$B$4,IF(V207="TIPO IV",'BASE LIQUIDACION REDEBAN 2025'!$B$5,IF(W207="AEREO",'BASE LIQUIDACION REDEBAN 2025'!$B$6,'BASE LIQUIDACION REDEBAN 2025'!$B$5)))))</f>
        <v>504832.64687880001</v>
      </c>
      <c r="AB207" s="100">
        <f>IF(V207="TIPO I",'BASE LIQUIDACION REDEBAN 2025'!$B$10,IF(V207="TIPO II",'BASE LIQUIDACION REDEBAN 2025'!$B$11,IF(V207="TIPO III",'BASE LIQUIDACION REDEBAN 2025'!$B$12,'BASE LIQUIDACION REDEBAN 2025'!$B$13)))</f>
        <v>196536.5258152</v>
      </c>
      <c r="AC207" s="101">
        <f t="shared" si="3"/>
        <v>504832.64687880001</v>
      </c>
    </row>
    <row r="208" spans="1:29" s="79" customFormat="1" ht="13.15">
      <c r="A208" s="94" t="s">
        <v>60</v>
      </c>
      <c r="B208" s="8" t="str">
        <f>VLOOKUP(A208,'CENTRO DE COSTOS'!A:D,4,FALSE)</f>
        <v>JUAN SEBASTIÁN RÍOS CASTRILLÓN</v>
      </c>
      <c r="C208" s="8" t="str">
        <f>VLOOKUP(A208,'CENTRO DE COSTOS'!A:D,2,FALSE)</f>
        <v>0004-0005</v>
      </c>
      <c r="D208" s="94">
        <v>5665</v>
      </c>
      <c r="E208" s="95" t="s">
        <v>1359</v>
      </c>
      <c r="F208" s="97">
        <v>80961</v>
      </c>
      <c r="G208" s="98" t="s">
        <v>155</v>
      </c>
      <c r="H208" s="121" t="s">
        <v>156</v>
      </c>
      <c r="I208" s="97" t="s">
        <v>197</v>
      </c>
      <c r="J208" s="126" t="s">
        <v>1360</v>
      </c>
      <c r="K208" s="97" t="s">
        <v>1361</v>
      </c>
      <c r="L208" s="97" t="s">
        <v>159</v>
      </c>
      <c r="M208" s="8" t="s">
        <v>1362</v>
      </c>
      <c r="N208" s="176">
        <v>45880</v>
      </c>
      <c r="O208" s="96">
        <v>45889</v>
      </c>
      <c r="P208" s="131" t="s">
        <v>161</v>
      </c>
      <c r="Q208" s="130" t="s">
        <v>161</v>
      </c>
      <c r="R208" s="94" t="s">
        <v>162</v>
      </c>
      <c r="S208" s="122" t="s">
        <v>1363</v>
      </c>
      <c r="T208" s="97" t="s">
        <v>164</v>
      </c>
      <c r="U208" s="94" t="s">
        <v>1364</v>
      </c>
      <c r="V208" s="126" t="s">
        <v>30</v>
      </c>
      <c r="W208" s="96" t="s">
        <v>166</v>
      </c>
      <c r="X208" s="98" t="s">
        <v>636</v>
      </c>
      <c r="Y208" s="94">
        <v>1</v>
      </c>
      <c r="Z208" s="94">
        <v>0</v>
      </c>
      <c r="AA208" s="100">
        <f>IF(V208="TIPO I",'BASE LIQUIDACION REDEBAN 2025'!$B$2,IF(V208="TIPO II",'BASE LIQUIDACION REDEBAN 2025'!$B$3,IF(V208="TIPO III",'BASE LIQUIDACION REDEBAN 2025'!$B$4,IF(V208="TIPO IV",'BASE LIQUIDACION REDEBAN 2025'!$B$5,IF(W208="AEREO",'BASE LIQUIDACION REDEBAN 2025'!$B$6,'BASE LIQUIDACION REDEBAN 2025'!$B$5)))))</f>
        <v>275728.78077800001</v>
      </c>
      <c r="AB208" s="100">
        <f>IF(V208="TIPO I",'BASE LIQUIDACION REDEBAN 2025'!$B$10,IF(V208="TIPO II",'BASE LIQUIDACION REDEBAN 2025'!$B$11,IF(V208="TIPO III",'BASE LIQUIDACION REDEBAN 2025'!$B$12,'BASE LIQUIDACION REDEBAN 2025'!$B$13)))</f>
        <v>196536.5258152</v>
      </c>
      <c r="AC208" s="101">
        <f t="shared" si="3"/>
        <v>275728.78077800001</v>
      </c>
    </row>
    <row r="209" spans="1:29" s="79" customFormat="1" ht="13.15">
      <c r="A209" s="94" t="s">
        <v>90</v>
      </c>
      <c r="B209" s="8" t="str">
        <f>VLOOKUP(A209,'CENTRO DE COSTOS'!A:D,4,FALSE)</f>
        <v>JUAN SEBASTIÁN RÍOS CASTRILLÓN</v>
      </c>
      <c r="C209" s="8" t="str">
        <f>VLOOKUP(A209,'CENTRO DE COSTOS'!A:D,2,FALSE)</f>
        <v>0004-0005</v>
      </c>
      <c r="D209" s="94">
        <v>5001</v>
      </c>
      <c r="E209" s="95" t="s">
        <v>1365</v>
      </c>
      <c r="F209" s="97">
        <v>80987</v>
      </c>
      <c r="G209" s="98" t="s">
        <v>155</v>
      </c>
      <c r="H209" s="121" t="s">
        <v>156</v>
      </c>
      <c r="I209" s="97" t="s">
        <v>197</v>
      </c>
      <c r="J209" s="126" t="s">
        <v>90</v>
      </c>
      <c r="K209" s="97" t="s">
        <v>1366</v>
      </c>
      <c r="L209" s="97" t="s">
        <v>159</v>
      </c>
      <c r="M209" s="8" t="s">
        <v>1367</v>
      </c>
      <c r="N209" s="176">
        <v>45880</v>
      </c>
      <c r="O209" s="96">
        <v>45882</v>
      </c>
      <c r="P209" s="131" t="s">
        <v>161</v>
      </c>
      <c r="Q209" s="130" t="s">
        <v>161</v>
      </c>
      <c r="R209" s="94" t="s">
        <v>162</v>
      </c>
      <c r="S209" s="122" t="s">
        <v>1368</v>
      </c>
      <c r="T209" s="97" t="s">
        <v>164</v>
      </c>
      <c r="U209" s="94" t="s">
        <v>1369</v>
      </c>
      <c r="V209" s="126" t="s">
        <v>25</v>
      </c>
      <c r="W209" s="96" t="s">
        <v>166</v>
      </c>
      <c r="X209" s="98" t="s">
        <v>1245</v>
      </c>
      <c r="Y209" s="94">
        <v>1</v>
      </c>
      <c r="Z209" s="94">
        <v>0</v>
      </c>
      <c r="AA209" s="100">
        <f>IF(V209="TIPO I",'BASE LIQUIDACION REDEBAN 2025'!$B$2,IF(V209="TIPO II",'BASE LIQUIDACION REDEBAN 2025'!$B$3,IF(V209="TIPO III",'BASE LIQUIDACION REDEBAN 2025'!$B$4,IF(V209="TIPO IV",'BASE LIQUIDACION REDEBAN 2025'!$B$5,IF(W209="AEREO",'BASE LIQUIDACION REDEBAN 2025'!$B$6,'BASE LIQUIDACION REDEBAN 2025'!$B$5)))))</f>
        <v>75096.394270399993</v>
      </c>
      <c r="AB209" s="100">
        <f>IF(V209="TIPO I",'BASE LIQUIDACION REDEBAN 2025'!$B$10,IF(V209="TIPO II",'BASE LIQUIDACION REDEBAN 2025'!$B$11,IF(V209="TIPO III",'BASE LIQUIDACION REDEBAN 2025'!$B$12,'BASE LIQUIDACION REDEBAN 2025'!$B$13)))</f>
        <v>75096.394270399993</v>
      </c>
      <c r="AC209" s="101">
        <f t="shared" si="3"/>
        <v>75096.394270399993</v>
      </c>
    </row>
    <row r="210" spans="1:29" s="79" customFormat="1" ht="13.15">
      <c r="A210" s="94" t="s">
        <v>76</v>
      </c>
      <c r="B210" s="8" t="str">
        <f>VLOOKUP(A210,'CENTRO DE COSTOS'!A:D,4,FALSE)</f>
        <v>DIEGO FERNANDO HENAO CARDONA</v>
      </c>
      <c r="C210" s="8" t="str">
        <f>VLOOKUP(A210,'CENTRO DE COSTOS'!A:D,2,FALSE)</f>
        <v>0004-0003</v>
      </c>
      <c r="D210" s="94">
        <v>19001</v>
      </c>
      <c r="E210" s="95" t="s">
        <v>1370</v>
      </c>
      <c r="F210" s="97">
        <v>80960</v>
      </c>
      <c r="G210" s="98" t="s">
        <v>155</v>
      </c>
      <c r="H210" s="121" t="s">
        <v>156</v>
      </c>
      <c r="I210" s="97" t="s">
        <v>258</v>
      </c>
      <c r="J210" s="126" t="s">
        <v>95</v>
      </c>
      <c r="K210" s="97" t="s">
        <v>1371</v>
      </c>
      <c r="L210" s="97" t="s">
        <v>159</v>
      </c>
      <c r="M210" s="8" t="s">
        <v>1372</v>
      </c>
      <c r="N210" s="176">
        <v>45880</v>
      </c>
      <c r="O210" s="96">
        <v>45882</v>
      </c>
      <c r="P210" s="131" t="s">
        <v>161</v>
      </c>
      <c r="Q210" s="130" t="s">
        <v>161</v>
      </c>
      <c r="R210" s="94" t="s">
        <v>162</v>
      </c>
      <c r="S210" s="122" t="s">
        <v>1373</v>
      </c>
      <c r="T210" s="97" t="s">
        <v>164</v>
      </c>
      <c r="U210" s="94" t="s">
        <v>1374</v>
      </c>
      <c r="V210" s="126" t="s">
        <v>30</v>
      </c>
      <c r="W210" s="96" t="s">
        <v>166</v>
      </c>
      <c r="X210" s="98" t="s">
        <v>330</v>
      </c>
      <c r="Y210" s="94">
        <v>1</v>
      </c>
      <c r="Z210" s="94">
        <v>0</v>
      </c>
      <c r="AA210" s="100">
        <f>IF(V210="TIPO I",'BASE LIQUIDACION REDEBAN 2025'!$B$2,IF(V210="TIPO II",'BASE LIQUIDACION REDEBAN 2025'!$B$3,IF(V210="TIPO III",'BASE LIQUIDACION REDEBAN 2025'!$B$4,IF(V210="TIPO IV",'BASE LIQUIDACION REDEBAN 2025'!$B$5,IF(W210="AEREO",'BASE LIQUIDACION REDEBAN 2025'!$B$6,'BASE LIQUIDACION REDEBAN 2025'!$B$5)))))</f>
        <v>275728.78077800001</v>
      </c>
      <c r="AB210" s="100">
        <f>IF(V210="TIPO I",'BASE LIQUIDACION REDEBAN 2025'!$B$10,IF(V210="TIPO II",'BASE LIQUIDACION REDEBAN 2025'!$B$11,IF(V210="TIPO III",'BASE LIQUIDACION REDEBAN 2025'!$B$12,'BASE LIQUIDACION REDEBAN 2025'!$B$13)))</f>
        <v>196536.5258152</v>
      </c>
      <c r="AC210" s="101">
        <f t="shared" si="3"/>
        <v>275728.78077800001</v>
      </c>
    </row>
    <row r="211" spans="1:29" s="79" customFormat="1" ht="13.15">
      <c r="A211" s="94" t="s">
        <v>68</v>
      </c>
      <c r="B211" s="8" t="str">
        <f>VLOOKUP(A211,'CENTRO DE COSTOS'!A:D,4,FALSE)</f>
        <v>WILLIAM ASDRUBAL ROZO ROZO</v>
      </c>
      <c r="C211" s="8" t="str">
        <f>VLOOKUP(A211,'CENTRO DE COSTOS'!A:D,2,FALSE)</f>
        <v>0004-0004</v>
      </c>
      <c r="D211" s="94">
        <v>25488</v>
      </c>
      <c r="E211" s="95" t="s">
        <v>1375</v>
      </c>
      <c r="F211" s="97">
        <v>80929</v>
      </c>
      <c r="G211" s="98" t="s">
        <v>155</v>
      </c>
      <c r="H211" s="121" t="s">
        <v>156</v>
      </c>
      <c r="I211" s="97" t="s">
        <v>470</v>
      </c>
      <c r="J211" s="126" t="s">
        <v>1376</v>
      </c>
      <c r="K211" s="97" t="s">
        <v>1377</v>
      </c>
      <c r="L211" s="97" t="s">
        <v>159</v>
      </c>
      <c r="M211" s="8" t="s">
        <v>1378</v>
      </c>
      <c r="N211" s="176">
        <v>45880</v>
      </c>
      <c r="O211" s="96">
        <v>45881</v>
      </c>
      <c r="P211" s="131" t="s">
        <v>161</v>
      </c>
      <c r="Q211" s="130" t="s">
        <v>161</v>
      </c>
      <c r="R211" s="177" t="s">
        <v>162</v>
      </c>
      <c r="S211" s="122" t="s">
        <v>1379</v>
      </c>
      <c r="T211" s="97" t="s">
        <v>164</v>
      </c>
      <c r="U211" s="94" t="s">
        <v>1380</v>
      </c>
      <c r="V211" s="126" t="s">
        <v>30</v>
      </c>
      <c r="W211" s="96" t="s">
        <v>166</v>
      </c>
      <c r="X211" s="98" t="s">
        <v>887</v>
      </c>
      <c r="Y211" s="94">
        <v>1</v>
      </c>
      <c r="Z211" s="94">
        <v>0</v>
      </c>
      <c r="AA211" s="100">
        <f>IF(V211="TIPO I",'BASE LIQUIDACION REDEBAN 2025'!$B$2,IF(V211="TIPO II",'BASE LIQUIDACION REDEBAN 2025'!$B$3,IF(V211="TIPO III",'BASE LIQUIDACION REDEBAN 2025'!$B$4,IF(V211="TIPO IV",'BASE LIQUIDACION REDEBAN 2025'!$B$5,IF(W211="AEREO",'BASE LIQUIDACION REDEBAN 2025'!$B$6,'BASE LIQUIDACION REDEBAN 2025'!$B$5)))))</f>
        <v>275728.78077800001</v>
      </c>
      <c r="AB211" s="100">
        <f>IF(V211="TIPO I",'BASE LIQUIDACION REDEBAN 2025'!$B$10,IF(V211="TIPO II",'BASE LIQUIDACION REDEBAN 2025'!$B$11,IF(V211="TIPO III",'BASE LIQUIDACION REDEBAN 2025'!$B$12,'BASE LIQUIDACION REDEBAN 2025'!$B$13)))</f>
        <v>196536.5258152</v>
      </c>
      <c r="AC211" s="101">
        <f t="shared" si="3"/>
        <v>275728.78077800001</v>
      </c>
    </row>
    <row r="212" spans="1:29" s="79" customFormat="1" ht="13.15">
      <c r="A212" s="94" t="s">
        <v>90</v>
      </c>
      <c r="B212" s="8" t="str">
        <f>VLOOKUP(A212,'CENTRO DE COSTOS'!A:D,4,FALSE)</f>
        <v>JUAN SEBASTIÁN RÍOS CASTRILLÓN</v>
      </c>
      <c r="C212" s="8" t="str">
        <f>VLOOKUP(A212,'CENTRO DE COSTOS'!A:D,2,FALSE)</f>
        <v>0004-0005</v>
      </c>
      <c r="D212" s="94">
        <v>5148</v>
      </c>
      <c r="E212" s="95" t="s">
        <v>1381</v>
      </c>
      <c r="F212" s="97">
        <v>80981</v>
      </c>
      <c r="G212" s="98" t="s">
        <v>155</v>
      </c>
      <c r="H212" s="121" t="s">
        <v>156</v>
      </c>
      <c r="I212" s="97" t="s">
        <v>197</v>
      </c>
      <c r="J212" s="126" t="s">
        <v>1382</v>
      </c>
      <c r="K212" s="97" t="s">
        <v>1383</v>
      </c>
      <c r="L212" s="97" t="s">
        <v>159</v>
      </c>
      <c r="M212" s="8" t="s">
        <v>1384</v>
      </c>
      <c r="N212" s="176">
        <v>45880</v>
      </c>
      <c r="O212" s="96">
        <v>45882</v>
      </c>
      <c r="P212" s="131" t="s">
        <v>161</v>
      </c>
      <c r="Q212" s="130" t="s">
        <v>161</v>
      </c>
      <c r="R212" s="94" t="s">
        <v>162</v>
      </c>
      <c r="S212" s="122" t="s">
        <v>1385</v>
      </c>
      <c r="T212" s="97" t="s">
        <v>164</v>
      </c>
      <c r="U212" s="94" t="s">
        <v>1386</v>
      </c>
      <c r="V212" s="126" t="s">
        <v>28</v>
      </c>
      <c r="W212" s="96" t="s">
        <v>166</v>
      </c>
      <c r="X212" s="98" t="s">
        <v>368</v>
      </c>
      <c r="Y212" s="94">
        <v>1</v>
      </c>
      <c r="Z212" s="94">
        <v>0</v>
      </c>
      <c r="AA212" s="100">
        <f>IF(V212="TIPO I",'BASE LIQUIDACION REDEBAN 2025'!$B$2,IF(V212="TIPO II",'BASE LIQUIDACION REDEBAN 2025'!$B$3,IF(V212="TIPO III",'BASE LIQUIDACION REDEBAN 2025'!$B$4,IF(V212="TIPO IV",'BASE LIQUIDACION REDEBAN 2025'!$B$5,IF(W212="AEREO",'BASE LIQUIDACION REDEBAN 2025'!$B$6,'BASE LIQUIDACION REDEBAN 2025'!$B$5)))))</f>
        <v>163813.69572160003</v>
      </c>
      <c r="AB212" s="100">
        <f>IF(V212="TIPO I",'BASE LIQUIDACION REDEBAN 2025'!$B$10,IF(V212="TIPO II",'BASE LIQUIDACION REDEBAN 2025'!$B$11,IF(V212="TIPO III",'BASE LIQUIDACION REDEBAN 2025'!$B$12,'BASE LIQUIDACION REDEBAN 2025'!$B$13)))</f>
        <v>140395.6348884</v>
      </c>
      <c r="AC212" s="101">
        <f t="shared" si="3"/>
        <v>163813.69572160003</v>
      </c>
    </row>
    <row r="213" spans="1:29" s="79" customFormat="1" ht="13.15">
      <c r="A213" s="94" t="s">
        <v>60</v>
      </c>
      <c r="B213" s="8" t="str">
        <f>VLOOKUP(A213,'CENTRO DE COSTOS'!A:D,4,FALSE)</f>
        <v>JUAN SEBASTIÁN RÍOS CASTRILLÓN</v>
      </c>
      <c r="C213" s="8" t="str">
        <f>VLOOKUP(A213,'CENTRO DE COSTOS'!A:D,2,FALSE)</f>
        <v>0004-0005</v>
      </c>
      <c r="D213" s="94">
        <v>27077</v>
      </c>
      <c r="E213" s="95" t="s">
        <v>1387</v>
      </c>
      <c r="F213" s="97">
        <v>80971</v>
      </c>
      <c r="G213" s="98" t="s">
        <v>155</v>
      </c>
      <c r="H213" s="121" t="s">
        <v>156</v>
      </c>
      <c r="I213" s="97" t="s">
        <v>1388</v>
      </c>
      <c r="J213" s="126" t="s">
        <v>1389</v>
      </c>
      <c r="K213" s="97" t="s">
        <v>1390</v>
      </c>
      <c r="L213" s="97" t="s">
        <v>159</v>
      </c>
      <c r="M213" s="8" t="s">
        <v>1391</v>
      </c>
      <c r="N213" s="176">
        <v>45880</v>
      </c>
      <c r="O213" s="96">
        <v>45890</v>
      </c>
      <c r="P213" s="131" t="s">
        <v>161</v>
      </c>
      <c r="Q213" s="130" t="s">
        <v>161</v>
      </c>
      <c r="R213" s="94" t="s">
        <v>162</v>
      </c>
      <c r="S213" s="122" t="s">
        <v>1392</v>
      </c>
      <c r="T213" s="97" t="s">
        <v>164</v>
      </c>
      <c r="U213" s="94" t="s">
        <v>1393</v>
      </c>
      <c r="V213" s="126" t="s">
        <v>180</v>
      </c>
      <c r="W213" s="96" t="s">
        <v>1394</v>
      </c>
      <c r="X213" s="98" t="s">
        <v>1395</v>
      </c>
      <c r="Y213" s="94">
        <v>1</v>
      </c>
      <c r="Z213" s="94">
        <v>0</v>
      </c>
      <c r="AA213" s="100">
        <f>IF(V213="TIPO I",'BASE LIQUIDACION REDEBAN 2025'!$B$2,IF(V213="TIPO II",'BASE LIQUIDACION REDEBAN 2025'!$B$3,IF(V213="TIPO III",'BASE LIQUIDACION REDEBAN 2025'!$B$4,IF(V213="TIPO IV",'BASE LIQUIDACION REDEBAN 2025'!$B$5,IF(W213="AEREO",'BASE LIQUIDACION REDEBAN 2025'!$B$6,'BASE LIQUIDACION REDEBAN 2025'!$B$5)))))</f>
        <v>988462.96268840006</v>
      </c>
      <c r="AB213" s="100">
        <f>IF(V213="TIPO I",'BASE LIQUIDACION REDEBAN 2025'!$B$10,IF(V213="TIPO II",'BASE LIQUIDACION REDEBAN 2025'!$B$11,IF(V213="TIPO III",'BASE LIQUIDACION REDEBAN 2025'!$B$12,'BASE LIQUIDACION REDEBAN 2025'!$B$13)))</f>
        <v>196536.5258152</v>
      </c>
      <c r="AC213" s="101">
        <f t="shared" si="3"/>
        <v>988462.96268840006</v>
      </c>
    </row>
    <row r="214" spans="1:29" s="79" customFormat="1" ht="13.15">
      <c r="A214" s="94" t="s">
        <v>90</v>
      </c>
      <c r="B214" s="8" t="str">
        <f>VLOOKUP(A214,'CENTRO DE COSTOS'!A:D,4,FALSE)</f>
        <v>JUAN SEBASTIÁN RÍOS CASTRILLÓN</v>
      </c>
      <c r="C214" s="8" t="str">
        <f>VLOOKUP(A214,'CENTRO DE COSTOS'!A:D,2,FALSE)</f>
        <v>0004-0005</v>
      </c>
      <c r="D214" s="94">
        <v>5667</v>
      </c>
      <c r="E214" s="95" t="s">
        <v>1396</v>
      </c>
      <c r="F214" s="97">
        <v>80962</v>
      </c>
      <c r="G214" s="98" t="s">
        <v>155</v>
      </c>
      <c r="H214" s="121" t="s">
        <v>156</v>
      </c>
      <c r="I214" s="97" t="s">
        <v>197</v>
      </c>
      <c r="J214" s="126" t="s">
        <v>1397</v>
      </c>
      <c r="K214" s="97" t="s">
        <v>1398</v>
      </c>
      <c r="L214" s="97" t="s">
        <v>159</v>
      </c>
      <c r="M214" s="8" t="s">
        <v>1399</v>
      </c>
      <c r="N214" s="176">
        <v>45880</v>
      </c>
      <c r="O214" s="96">
        <v>45882</v>
      </c>
      <c r="P214" s="131" t="s">
        <v>161</v>
      </c>
      <c r="Q214" s="130" t="s">
        <v>161</v>
      </c>
      <c r="R214" s="94" t="s">
        <v>162</v>
      </c>
      <c r="S214" s="122" t="s">
        <v>1400</v>
      </c>
      <c r="T214" s="97" t="s">
        <v>164</v>
      </c>
      <c r="U214" s="94" t="s">
        <v>1401</v>
      </c>
      <c r="V214" s="126" t="s">
        <v>30</v>
      </c>
      <c r="W214" s="96" t="s">
        <v>166</v>
      </c>
      <c r="X214" s="98" t="s">
        <v>689</v>
      </c>
      <c r="Y214" s="94">
        <v>1</v>
      </c>
      <c r="Z214" s="94">
        <v>0</v>
      </c>
      <c r="AA214" s="100">
        <f>IF(V214="TIPO I",'BASE LIQUIDACION REDEBAN 2025'!$B$2,IF(V214="TIPO II",'BASE LIQUIDACION REDEBAN 2025'!$B$3,IF(V214="TIPO III",'BASE LIQUIDACION REDEBAN 2025'!$B$4,IF(V214="TIPO IV",'BASE LIQUIDACION REDEBAN 2025'!$B$5,IF(W214="AEREO",'BASE LIQUIDACION REDEBAN 2025'!$B$6,'BASE LIQUIDACION REDEBAN 2025'!$B$5)))))</f>
        <v>275728.78077800001</v>
      </c>
      <c r="AB214" s="100">
        <f>IF(V214="TIPO I",'BASE LIQUIDACION REDEBAN 2025'!$B$10,IF(V214="TIPO II",'BASE LIQUIDACION REDEBAN 2025'!$B$11,IF(V214="TIPO III",'BASE LIQUIDACION REDEBAN 2025'!$B$12,'BASE LIQUIDACION REDEBAN 2025'!$B$13)))</f>
        <v>196536.5258152</v>
      </c>
      <c r="AC214" s="101">
        <f t="shared" si="3"/>
        <v>275728.78077800001</v>
      </c>
    </row>
    <row r="215" spans="1:29" s="79" customFormat="1" ht="13.15">
      <c r="A215" s="94" t="s">
        <v>76</v>
      </c>
      <c r="B215" s="8" t="str">
        <f>VLOOKUP(A215,'CENTRO DE COSTOS'!A:D,4,FALSE)</f>
        <v>DIEGO FERNANDO HENAO CARDONA</v>
      </c>
      <c r="C215" s="8" t="str">
        <f>VLOOKUP(A215,'CENTRO DE COSTOS'!A:D,2,FALSE)</f>
        <v>0004-0003</v>
      </c>
      <c r="D215" s="94">
        <v>76520</v>
      </c>
      <c r="E215" s="95" t="s">
        <v>1402</v>
      </c>
      <c r="F215" s="97">
        <v>80952</v>
      </c>
      <c r="G215" s="98" t="s">
        <v>155</v>
      </c>
      <c r="H215" s="121" t="s">
        <v>156</v>
      </c>
      <c r="I215" s="97" t="s">
        <v>227</v>
      </c>
      <c r="J215" s="126" t="s">
        <v>1403</v>
      </c>
      <c r="K215" s="97" t="s">
        <v>1404</v>
      </c>
      <c r="L215" s="97" t="s">
        <v>159</v>
      </c>
      <c r="M215" s="8" t="s">
        <v>1405</v>
      </c>
      <c r="N215" s="176">
        <v>45880</v>
      </c>
      <c r="O215" s="96">
        <v>45881</v>
      </c>
      <c r="P215" s="131" t="s">
        <v>161</v>
      </c>
      <c r="Q215" s="130" t="s">
        <v>161</v>
      </c>
      <c r="R215" s="94" t="s">
        <v>162</v>
      </c>
      <c r="S215" s="122" t="s">
        <v>1406</v>
      </c>
      <c r="T215" s="97" t="s">
        <v>164</v>
      </c>
      <c r="U215" s="94" t="s">
        <v>1407</v>
      </c>
      <c r="V215" s="126" t="s">
        <v>25</v>
      </c>
      <c r="W215" s="96" t="s">
        <v>166</v>
      </c>
      <c r="X215" s="98" t="s">
        <v>1408</v>
      </c>
      <c r="Y215" s="94">
        <v>1</v>
      </c>
      <c r="Z215" s="94">
        <v>0</v>
      </c>
      <c r="AA215" s="100">
        <f>IF(V215="TIPO I",'BASE LIQUIDACION REDEBAN 2025'!$B$2,IF(V215="TIPO II",'BASE LIQUIDACION REDEBAN 2025'!$B$3,IF(V215="TIPO III",'BASE LIQUIDACION REDEBAN 2025'!$B$4,IF(V215="TIPO IV",'BASE LIQUIDACION REDEBAN 2025'!$B$5,IF(W215="AEREO",'BASE LIQUIDACION REDEBAN 2025'!$B$6,'BASE LIQUIDACION REDEBAN 2025'!$B$5)))))</f>
        <v>75096.394270399993</v>
      </c>
      <c r="AB215" s="100">
        <f>IF(V215="TIPO I",'BASE LIQUIDACION REDEBAN 2025'!$B$10,IF(V215="TIPO II",'BASE LIQUIDACION REDEBAN 2025'!$B$11,IF(V215="TIPO III",'BASE LIQUIDACION REDEBAN 2025'!$B$12,'BASE LIQUIDACION REDEBAN 2025'!$B$13)))</f>
        <v>75096.394270399993</v>
      </c>
      <c r="AC215" s="101">
        <f t="shared" si="3"/>
        <v>75096.394270399993</v>
      </c>
    </row>
    <row r="216" spans="1:29" s="79" customFormat="1" ht="13.15">
      <c r="A216" s="94" t="s">
        <v>93</v>
      </c>
      <c r="B216" s="8" t="str">
        <f>VLOOKUP(A216,'CENTRO DE COSTOS'!A:D,4,FALSE)</f>
        <v>DIEGO FERNANDO HENAO CARDONA</v>
      </c>
      <c r="C216" s="8" t="str">
        <f>VLOOKUP(A216,'CENTRO DE COSTOS'!A:D,2,FALSE)</f>
        <v>0004-0003</v>
      </c>
      <c r="D216" s="94">
        <v>52001</v>
      </c>
      <c r="E216" s="95" t="s">
        <v>1409</v>
      </c>
      <c r="F216" s="97">
        <v>80957</v>
      </c>
      <c r="G216" s="98" t="s">
        <v>155</v>
      </c>
      <c r="H216" s="121" t="s">
        <v>257</v>
      </c>
      <c r="I216" s="97" t="s">
        <v>174</v>
      </c>
      <c r="J216" s="126" t="s">
        <v>93</v>
      </c>
      <c r="K216" s="97" t="s">
        <v>1410</v>
      </c>
      <c r="L216" s="97" t="s">
        <v>159</v>
      </c>
      <c r="M216" s="8" t="s">
        <v>1411</v>
      </c>
      <c r="N216" s="176">
        <v>45880</v>
      </c>
      <c r="O216" s="96">
        <v>45882</v>
      </c>
      <c r="P216" s="131" t="s">
        <v>161</v>
      </c>
      <c r="Q216" s="130" t="s">
        <v>161</v>
      </c>
      <c r="R216" s="94" t="s">
        <v>162</v>
      </c>
      <c r="S216" s="122" t="s">
        <v>1412</v>
      </c>
      <c r="T216" s="97" t="s">
        <v>164</v>
      </c>
      <c r="U216" s="94" t="s">
        <v>1413</v>
      </c>
      <c r="V216" s="126" t="s">
        <v>25</v>
      </c>
      <c r="W216" s="96" t="s">
        <v>166</v>
      </c>
      <c r="X216" s="98" t="s">
        <v>1414</v>
      </c>
      <c r="Y216" s="94">
        <v>1</v>
      </c>
      <c r="Z216" s="94">
        <v>0</v>
      </c>
      <c r="AA216" s="100">
        <f>IF(V216="TIPO I",'BASE LIQUIDACION REDEBAN 2025'!$B$2,IF(V216="TIPO II",'BASE LIQUIDACION REDEBAN 2025'!$B$3,IF(V216="TIPO III",'BASE LIQUIDACION REDEBAN 2025'!$B$4,IF(V216="TIPO IV",'BASE LIQUIDACION REDEBAN 2025'!$B$5,IF(W216="AEREO",'BASE LIQUIDACION REDEBAN 2025'!$B$6,'BASE LIQUIDACION REDEBAN 2025'!$B$5)))))</f>
        <v>75096.394270399993</v>
      </c>
      <c r="AB216" s="100">
        <f>IF(V216="TIPO I",'BASE LIQUIDACION REDEBAN 2025'!$B$10,IF(V216="TIPO II",'BASE LIQUIDACION REDEBAN 2025'!$B$11,IF(V216="TIPO III",'BASE LIQUIDACION REDEBAN 2025'!$B$12,'BASE LIQUIDACION REDEBAN 2025'!$B$13)))</f>
        <v>75096.394270399993</v>
      </c>
      <c r="AC216" s="101">
        <f t="shared" si="3"/>
        <v>75096.394270399993</v>
      </c>
    </row>
    <row r="217" spans="1:29" s="79" customFormat="1" ht="13.15">
      <c r="A217" s="94" t="s">
        <v>90</v>
      </c>
      <c r="B217" s="8" t="str">
        <f>VLOOKUP(A217,'CENTRO DE COSTOS'!A:D,4,FALSE)</f>
        <v>JUAN SEBASTIÁN RÍOS CASTRILLÓN</v>
      </c>
      <c r="C217" s="8" t="str">
        <f>VLOOKUP(A217,'CENTRO DE COSTOS'!A:D,2,FALSE)</f>
        <v>0004-0005</v>
      </c>
      <c r="D217" s="94">
        <v>5591</v>
      </c>
      <c r="E217" s="95" t="s">
        <v>1415</v>
      </c>
      <c r="F217" s="97">
        <v>80970</v>
      </c>
      <c r="G217" s="98" t="s">
        <v>155</v>
      </c>
      <c r="H217" s="121" t="s">
        <v>257</v>
      </c>
      <c r="I217" s="97" t="s">
        <v>197</v>
      </c>
      <c r="J217" s="126" t="s">
        <v>1416</v>
      </c>
      <c r="K217" s="97" t="s">
        <v>1417</v>
      </c>
      <c r="L217" s="97" t="s">
        <v>159</v>
      </c>
      <c r="M217" s="8" t="s">
        <v>1418</v>
      </c>
      <c r="N217" s="176">
        <v>45880</v>
      </c>
      <c r="O217" s="96">
        <v>45881</v>
      </c>
      <c r="P217" s="131" t="s">
        <v>161</v>
      </c>
      <c r="Q217" s="130" t="s">
        <v>161</v>
      </c>
      <c r="R217" s="94" t="s">
        <v>162</v>
      </c>
      <c r="S217" s="122" t="s">
        <v>1419</v>
      </c>
      <c r="T217" s="97" t="s">
        <v>164</v>
      </c>
      <c r="U217" s="94" t="s">
        <v>1420</v>
      </c>
      <c r="V217" s="126" t="s">
        <v>32</v>
      </c>
      <c r="W217" s="96" t="s">
        <v>166</v>
      </c>
      <c r="X217" s="98" t="s">
        <v>209</v>
      </c>
      <c r="Y217" s="94">
        <v>1</v>
      </c>
      <c r="Z217" s="94">
        <v>0</v>
      </c>
      <c r="AA217" s="100">
        <f>IF(V217="TIPO I",'BASE LIQUIDACION REDEBAN 2025'!$B$2,IF(V217="TIPO II",'BASE LIQUIDACION REDEBAN 2025'!$B$3,IF(V217="TIPO III",'BASE LIQUIDACION REDEBAN 2025'!$B$4,IF(V217="TIPO IV",'BASE LIQUIDACION REDEBAN 2025'!$B$5,IF(W217="AEREO",'BASE LIQUIDACION REDEBAN 2025'!$B$6,'BASE LIQUIDACION REDEBAN 2025'!$B$5)))))</f>
        <v>504832.64687880001</v>
      </c>
      <c r="AB217" s="100">
        <f>IF(V217="TIPO I",'BASE LIQUIDACION REDEBAN 2025'!$B$10,IF(V217="TIPO II",'BASE LIQUIDACION REDEBAN 2025'!$B$11,IF(V217="TIPO III",'BASE LIQUIDACION REDEBAN 2025'!$B$12,'BASE LIQUIDACION REDEBAN 2025'!$B$13)))</f>
        <v>196536.5258152</v>
      </c>
      <c r="AC217" s="101">
        <f t="shared" si="3"/>
        <v>504832.64687880001</v>
      </c>
    </row>
    <row r="218" spans="1:29" s="79" customFormat="1" ht="13.15">
      <c r="A218" s="94" t="s">
        <v>81</v>
      </c>
      <c r="B218" s="8" t="str">
        <f>VLOOKUP(A218,'CENTRO DE COSTOS'!A:D,4,FALSE)</f>
        <v>MIGUEL JULIÁN HERNÁNDEZ GUARÍN</v>
      </c>
      <c r="C218" s="8" t="str">
        <f>VLOOKUP(A218,'CENTRO DE COSTOS'!A:D,2,FALSE)</f>
        <v>0004-0008</v>
      </c>
      <c r="D218" s="94">
        <v>54001</v>
      </c>
      <c r="E218" s="95" t="s">
        <v>1421</v>
      </c>
      <c r="F218" s="97">
        <v>80942</v>
      </c>
      <c r="G218" s="98" t="s">
        <v>155</v>
      </c>
      <c r="H218" s="121" t="s">
        <v>156</v>
      </c>
      <c r="I218" s="97" t="s">
        <v>317</v>
      </c>
      <c r="J218" s="126" t="s">
        <v>81</v>
      </c>
      <c r="K218" s="97" t="s">
        <v>1422</v>
      </c>
      <c r="L218" s="97" t="s">
        <v>159</v>
      </c>
      <c r="M218" s="8" t="s">
        <v>1423</v>
      </c>
      <c r="N218" s="176">
        <v>45880</v>
      </c>
      <c r="O218" s="96">
        <v>45883</v>
      </c>
      <c r="P218" s="131" t="s">
        <v>161</v>
      </c>
      <c r="Q218" s="130" t="s">
        <v>161</v>
      </c>
      <c r="R218" s="94" t="s">
        <v>162</v>
      </c>
      <c r="S218" s="122" t="s">
        <v>1424</v>
      </c>
      <c r="T218" s="97" t="s">
        <v>164</v>
      </c>
      <c r="U218" s="94" t="s">
        <v>1425</v>
      </c>
      <c r="V218" s="126" t="s">
        <v>25</v>
      </c>
      <c r="W218" s="96" t="s">
        <v>166</v>
      </c>
      <c r="X218" s="98" t="s">
        <v>407</v>
      </c>
      <c r="Y218" s="94">
        <v>1</v>
      </c>
      <c r="Z218" s="94">
        <v>0</v>
      </c>
      <c r="AA218" s="100">
        <f>IF(V218="TIPO I",'BASE LIQUIDACION REDEBAN 2025'!$B$2,IF(V218="TIPO II",'BASE LIQUIDACION REDEBAN 2025'!$B$3,IF(V218="TIPO III",'BASE LIQUIDACION REDEBAN 2025'!$B$4,IF(V218="TIPO IV",'BASE LIQUIDACION REDEBAN 2025'!$B$5,IF(W218="AEREO",'BASE LIQUIDACION REDEBAN 2025'!$B$6,'BASE LIQUIDACION REDEBAN 2025'!$B$5)))))</f>
        <v>75096.394270399993</v>
      </c>
      <c r="AB218" s="100">
        <f>IF(V218="TIPO I",'BASE LIQUIDACION REDEBAN 2025'!$B$10,IF(V218="TIPO II",'BASE LIQUIDACION REDEBAN 2025'!$B$11,IF(V218="TIPO III",'BASE LIQUIDACION REDEBAN 2025'!$B$12,'BASE LIQUIDACION REDEBAN 2025'!$B$13)))</f>
        <v>75096.394270399993</v>
      </c>
      <c r="AC218" s="101">
        <f t="shared" si="3"/>
        <v>75096.394270399993</v>
      </c>
    </row>
    <row r="219" spans="1:29" s="79" customFormat="1" ht="13.15">
      <c r="A219" s="94" t="s">
        <v>98</v>
      </c>
      <c r="B219" s="8" t="str">
        <f>VLOOKUP(A219,'CENTRO DE COSTOS'!A:D,4,FALSE)</f>
        <v>MIGUEL JULIÁN HERNÁNDEZ GUARÍN</v>
      </c>
      <c r="C219" s="8" t="str">
        <f>VLOOKUP(A219,'CENTRO DE COSTOS'!A:D,2,FALSE)</f>
        <v>0004-0008</v>
      </c>
      <c r="D219" s="94">
        <v>15774</v>
      </c>
      <c r="E219" s="95" t="s">
        <v>1426</v>
      </c>
      <c r="F219" s="97">
        <v>80976</v>
      </c>
      <c r="G219" s="98" t="s">
        <v>155</v>
      </c>
      <c r="H219" s="121" t="s">
        <v>156</v>
      </c>
      <c r="I219" s="97" t="s">
        <v>241</v>
      </c>
      <c r="J219" s="126" t="s">
        <v>1427</v>
      </c>
      <c r="K219" s="97" t="s">
        <v>1428</v>
      </c>
      <c r="L219" s="97" t="s">
        <v>159</v>
      </c>
      <c r="M219" s="8" t="s">
        <v>1429</v>
      </c>
      <c r="N219" s="176">
        <v>45880</v>
      </c>
      <c r="O219" s="96">
        <v>45882</v>
      </c>
      <c r="P219" s="131" t="s">
        <v>161</v>
      </c>
      <c r="Q219" s="130" t="s">
        <v>161</v>
      </c>
      <c r="R219" s="94" t="s">
        <v>162</v>
      </c>
      <c r="S219" s="122" t="s">
        <v>1430</v>
      </c>
      <c r="T219" s="97" t="s">
        <v>164</v>
      </c>
      <c r="U219" s="94" t="s">
        <v>1431</v>
      </c>
      <c r="V219" s="126" t="s">
        <v>30</v>
      </c>
      <c r="W219" s="96" t="s">
        <v>166</v>
      </c>
      <c r="X219" s="98" t="s">
        <v>376</v>
      </c>
      <c r="Y219" s="94">
        <v>1</v>
      </c>
      <c r="Z219" s="94">
        <v>0</v>
      </c>
      <c r="AA219" s="100">
        <f>IF(V219="TIPO I",'BASE LIQUIDACION REDEBAN 2025'!$B$2,IF(V219="TIPO II",'BASE LIQUIDACION REDEBAN 2025'!$B$3,IF(V219="TIPO III",'BASE LIQUIDACION REDEBAN 2025'!$B$4,IF(V219="TIPO IV",'BASE LIQUIDACION REDEBAN 2025'!$B$5,IF(W219="AEREO",'BASE LIQUIDACION REDEBAN 2025'!$B$6,'BASE LIQUIDACION REDEBAN 2025'!$B$5)))))</f>
        <v>275728.78077800001</v>
      </c>
      <c r="AB219" s="100">
        <f>IF(V219="TIPO I",'BASE LIQUIDACION REDEBAN 2025'!$B$10,IF(V219="TIPO II",'BASE LIQUIDACION REDEBAN 2025'!$B$11,IF(V219="TIPO III",'BASE LIQUIDACION REDEBAN 2025'!$B$12,'BASE LIQUIDACION REDEBAN 2025'!$B$13)))</f>
        <v>196536.5258152</v>
      </c>
      <c r="AC219" s="101">
        <f t="shared" si="3"/>
        <v>275728.78077800001</v>
      </c>
    </row>
    <row r="220" spans="1:29" s="79" customFormat="1" ht="13.15">
      <c r="A220" s="94" t="s">
        <v>68</v>
      </c>
      <c r="B220" s="8" t="str">
        <f>VLOOKUP(A220,'CENTRO DE COSTOS'!A:D,4,FALSE)</f>
        <v>WILLIAM ASDRUBAL ROZO ROZO</v>
      </c>
      <c r="C220" s="8" t="str">
        <f>VLOOKUP(A220,'CENTRO DE COSTOS'!A:D,2,FALSE)</f>
        <v>0004-0004</v>
      </c>
      <c r="D220" s="94">
        <v>11001</v>
      </c>
      <c r="E220" s="95" t="s">
        <v>1432</v>
      </c>
      <c r="F220" s="97">
        <v>80932</v>
      </c>
      <c r="G220" s="98" t="s">
        <v>155</v>
      </c>
      <c r="H220" s="121" t="s">
        <v>156</v>
      </c>
      <c r="I220" s="97" t="s">
        <v>470</v>
      </c>
      <c r="J220" s="126" t="s">
        <v>68</v>
      </c>
      <c r="K220" s="97" t="s">
        <v>1433</v>
      </c>
      <c r="L220" s="97" t="s">
        <v>159</v>
      </c>
      <c r="M220" s="8" t="s">
        <v>1434</v>
      </c>
      <c r="N220" s="176">
        <v>45880</v>
      </c>
      <c r="O220" s="96">
        <v>45881</v>
      </c>
      <c r="P220" s="131" t="s">
        <v>161</v>
      </c>
      <c r="Q220" s="130" t="s">
        <v>161</v>
      </c>
      <c r="R220" s="94" t="s">
        <v>162</v>
      </c>
      <c r="S220" s="122" t="s">
        <v>1435</v>
      </c>
      <c r="T220" s="97" t="s">
        <v>164</v>
      </c>
      <c r="U220" s="94" t="s">
        <v>1436</v>
      </c>
      <c r="V220" s="126" t="s">
        <v>25</v>
      </c>
      <c r="W220" s="96" t="s">
        <v>166</v>
      </c>
      <c r="X220" s="98" t="s">
        <v>682</v>
      </c>
      <c r="Y220" s="94">
        <v>1</v>
      </c>
      <c r="Z220" s="94">
        <v>0</v>
      </c>
      <c r="AA220" s="100">
        <f>IF(V220="TIPO I",'BASE LIQUIDACION REDEBAN 2025'!$B$2,IF(V220="TIPO II",'BASE LIQUIDACION REDEBAN 2025'!$B$3,IF(V220="TIPO III",'BASE LIQUIDACION REDEBAN 2025'!$B$4,IF(V220="TIPO IV",'BASE LIQUIDACION REDEBAN 2025'!$B$5,IF(W220="AEREO",'BASE LIQUIDACION REDEBAN 2025'!$B$6,'BASE LIQUIDACION REDEBAN 2025'!$B$5)))))</f>
        <v>75096.394270399993</v>
      </c>
      <c r="AB220" s="100">
        <f>IF(V220="TIPO I",'BASE LIQUIDACION REDEBAN 2025'!$B$10,IF(V220="TIPO II",'BASE LIQUIDACION REDEBAN 2025'!$B$11,IF(V220="TIPO III",'BASE LIQUIDACION REDEBAN 2025'!$B$12,'BASE LIQUIDACION REDEBAN 2025'!$B$13)))</f>
        <v>75096.394270399993</v>
      </c>
      <c r="AC220" s="101">
        <f t="shared" si="3"/>
        <v>75096.394270399993</v>
      </c>
    </row>
    <row r="221" spans="1:29" s="79" customFormat="1" ht="13.15">
      <c r="A221" s="94" t="s">
        <v>76</v>
      </c>
      <c r="B221" s="8" t="str">
        <f>VLOOKUP(A221,'CENTRO DE COSTOS'!A:D,4,FALSE)</f>
        <v>DIEGO FERNANDO HENAO CARDONA</v>
      </c>
      <c r="C221" s="8" t="str">
        <f>VLOOKUP(A221,'CENTRO DE COSTOS'!A:D,2,FALSE)</f>
        <v>0004-0003</v>
      </c>
      <c r="D221" s="94">
        <v>76001</v>
      </c>
      <c r="E221" s="95" t="s">
        <v>1437</v>
      </c>
      <c r="F221" s="97">
        <v>80937</v>
      </c>
      <c r="G221" s="98" t="s">
        <v>155</v>
      </c>
      <c r="H221" s="121" t="s">
        <v>156</v>
      </c>
      <c r="I221" s="97" t="s">
        <v>227</v>
      </c>
      <c r="J221" s="126" t="s">
        <v>76</v>
      </c>
      <c r="K221" s="97" t="s">
        <v>1438</v>
      </c>
      <c r="L221" s="97" t="s">
        <v>159</v>
      </c>
      <c r="M221" s="8" t="s">
        <v>1439</v>
      </c>
      <c r="N221" s="176">
        <v>45880</v>
      </c>
      <c r="O221" s="96">
        <v>45882</v>
      </c>
      <c r="P221" s="131" t="s">
        <v>161</v>
      </c>
      <c r="Q221" s="130" t="s">
        <v>161</v>
      </c>
      <c r="R221" s="94" t="s">
        <v>162</v>
      </c>
      <c r="S221" s="122" t="s">
        <v>1440</v>
      </c>
      <c r="T221" s="97" t="s">
        <v>164</v>
      </c>
      <c r="U221" s="94" t="s">
        <v>1441</v>
      </c>
      <c r="V221" s="126" t="s">
        <v>25</v>
      </c>
      <c r="W221" s="96" t="s">
        <v>166</v>
      </c>
      <c r="X221" s="98" t="s">
        <v>1442</v>
      </c>
      <c r="Y221" s="94">
        <v>1</v>
      </c>
      <c r="Z221" s="94">
        <v>0</v>
      </c>
      <c r="AA221" s="100">
        <f>IF(V221="TIPO I",'BASE LIQUIDACION REDEBAN 2025'!$B$2,IF(V221="TIPO II",'BASE LIQUIDACION REDEBAN 2025'!$B$3,IF(V221="TIPO III",'BASE LIQUIDACION REDEBAN 2025'!$B$4,IF(V221="TIPO IV",'BASE LIQUIDACION REDEBAN 2025'!$B$5,IF(W221="AEREO",'BASE LIQUIDACION REDEBAN 2025'!$B$6,'BASE LIQUIDACION REDEBAN 2025'!$B$5)))))</f>
        <v>75096.394270399993</v>
      </c>
      <c r="AB221" s="100">
        <f>IF(V221="TIPO I",'BASE LIQUIDACION REDEBAN 2025'!$B$10,IF(V221="TIPO II",'BASE LIQUIDACION REDEBAN 2025'!$B$11,IF(V221="TIPO III",'BASE LIQUIDACION REDEBAN 2025'!$B$12,'BASE LIQUIDACION REDEBAN 2025'!$B$13)))</f>
        <v>75096.394270399993</v>
      </c>
      <c r="AC221" s="101">
        <f t="shared" si="3"/>
        <v>75096.394270399993</v>
      </c>
    </row>
    <row r="222" spans="1:29" s="79" customFormat="1" ht="13.15">
      <c r="A222" s="94" t="s">
        <v>98</v>
      </c>
      <c r="B222" s="8" t="str">
        <f>VLOOKUP(A222,'CENTRO DE COSTOS'!A:D,4,FALSE)</f>
        <v>MIGUEL JULIÁN HERNÁNDEZ GUARÍN</v>
      </c>
      <c r="C222" s="8" t="str">
        <f>VLOOKUP(A222,'CENTRO DE COSTOS'!A:D,2,FALSE)</f>
        <v>0004-0008</v>
      </c>
      <c r="D222" s="94">
        <v>15407</v>
      </c>
      <c r="E222" s="95" t="s">
        <v>1443</v>
      </c>
      <c r="F222" s="97">
        <v>80978</v>
      </c>
      <c r="G222" s="98" t="s">
        <v>155</v>
      </c>
      <c r="H222" s="121" t="s">
        <v>156</v>
      </c>
      <c r="I222" s="97" t="s">
        <v>241</v>
      </c>
      <c r="J222" s="126" t="s">
        <v>1444</v>
      </c>
      <c r="K222" s="97" t="s">
        <v>1445</v>
      </c>
      <c r="L222" s="97" t="s">
        <v>159</v>
      </c>
      <c r="M222" s="8" t="s">
        <v>1446</v>
      </c>
      <c r="N222" s="176">
        <v>45880</v>
      </c>
      <c r="O222" s="96">
        <v>45882</v>
      </c>
      <c r="P222" s="131" t="s">
        <v>161</v>
      </c>
      <c r="Q222" s="130" t="s">
        <v>161</v>
      </c>
      <c r="R222" s="94" t="s">
        <v>162</v>
      </c>
      <c r="S222" s="122" t="s">
        <v>1447</v>
      </c>
      <c r="T222" s="97" t="s">
        <v>164</v>
      </c>
      <c r="U222" s="94" t="s">
        <v>1448</v>
      </c>
      <c r="V222" s="126" t="s">
        <v>28</v>
      </c>
      <c r="W222" s="96" t="s">
        <v>166</v>
      </c>
      <c r="X222" s="98" t="s">
        <v>1148</v>
      </c>
      <c r="Y222" s="94">
        <v>1</v>
      </c>
      <c r="Z222" s="94">
        <v>0</v>
      </c>
      <c r="AA222" s="100">
        <f>IF(V222="TIPO I",'BASE LIQUIDACION REDEBAN 2025'!$B$2,IF(V222="TIPO II",'BASE LIQUIDACION REDEBAN 2025'!$B$3,IF(V222="TIPO III",'BASE LIQUIDACION REDEBAN 2025'!$B$4,IF(V222="TIPO IV",'BASE LIQUIDACION REDEBAN 2025'!$B$5,IF(W222="AEREO",'BASE LIQUIDACION REDEBAN 2025'!$B$6,'BASE LIQUIDACION REDEBAN 2025'!$B$5)))))</f>
        <v>163813.69572160003</v>
      </c>
      <c r="AB222" s="100">
        <f>IF(V222="TIPO I",'BASE LIQUIDACION REDEBAN 2025'!$B$10,IF(V222="TIPO II",'BASE LIQUIDACION REDEBAN 2025'!$B$11,IF(V222="TIPO III",'BASE LIQUIDACION REDEBAN 2025'!$B$12,'BASE LIQUIDACION REDEBAN 2025'!$B$13)))</f>
        <v>140395.6348884</v>
      </c>
      <c r="AC222" s="101">
        <f t="shared" si="3"/>
        <v>163813.69572160003</v>
      </c>
    </row>
    <row r="223" spans="1:29" s="79" customFormat="1" ht="13.15">
      <c r="A223" s="94" t="s">
        <v>76</v>
      </c>
      <c r="B223" s="8" t="str">
        <f>VLOOKUP(A223,'CENTRO DE COSTOS'!A:D,4,FALSE)</f>
        <v>DIEGO FERNANDO HENAO CARDONA</v>
      </c>
      <c r="C223" s="8" t="str">
        <f>VLOOKUP(A223,'CENTRO DE COSTOS'!A:D,2,FALSE)</f>
        <v>0004-0003</v>
      </c>
      <c r="D223" s="94">
        <v>76001</v>
      </c>
      <c r="E223" s="95" t="s">
        <v>1449</v>
      </c>
      <c r="F223" s="97">
        <v>80936</v>
      </c>
      <c r="G223" s="98" t="s">
        <v>155</v>
      </c>
      <c r="H223" s="121" t="s">
        <v>156</v>
      </c>
      <c r="I223" s="97" t="s">
        <v>227</v>
      </c>
      <c r="J223" s="126" t="s">
        <v>76</v>
      </c>
      <c r="K223" s="97" t="s">
        <v>1450</v>
      </c>
      <c r="L223" s="97" t="s">
        <v>159</v>
      </c>
      <c r="M223" s="8" t="s">
        <v>1451</v>
      </c>
      <c r="N223" s="176">
        <v>45880</v>
      </c>
      <c r="O223" s="96">
        <v>45881</v>
      </c>
      <c r="P223" s="131" t="s">
        <v>161</v>
      </c>
      <c r="Q223" s="130" t="s">
        <v>161</v>
      </c>
      <c r="R223" s="94" t="s">
        <v>162</v>
      </c>
      <c r="S223" s="122" t="s">
        <v>1452</v>
      </c>
      <c r="T223" s="97" t="s">
        <v>164</v>
      </c>
      <c r="U223" s="94" t="s">
        <v>1453</v>
      </c>
      <c r="V223" s="126" t="s">
        <v>25</v>
      </c>
      <c r="W223" s="96" t="s">
        <v>166</v>
      </c>
      <c r="X223" s="98" t="s">
        <v>233</v>
      </c>
      <c r="Y223" s="94">
        <v>1</v>
      </c>
      <c r="Z223" s="94">
        <v>0</v>
      </c>
      <c r="AA223" s="100">
        <f>IF(V223="TIPO I",'BASE LIQUIDACION REDEBAN 2025'!$B$2,IF(V223="TIPO II",'BASE LIQUIDACION REDEBAN 2025'!$B$3,IF(V223="TIPO III",'BASE LIQUIDACION REDEBAN 2025'!$B$4,IF(V223="TIPO IV",'BASE LIQUIDACION REDEBAN 2025'!$B$5,IF(W223="AEREO",'BASE LIQUIDACION REDEBAN 2025'!$B$6,'BASE LIQUIDACION REDEBAN 2025'!$B$5)))))</f>
        <v>75096.394270399993</v>
      </c>
      <c r="AB223" s="100">
        <f>IF(V223="TIPO I",'BASE LIQUIDACION REDEBAN 2025'!$B$10,IF(V223="TIPO II",'BASE LIQUIDACION REDEBAN 2025'!$B$11,IF(V223="TIPO III",'BASE LIQUIDACION REDEBAN 2025'!$B$12,'BASE LIQUIDACION REDEBAN 2025'!$B$13)))</f>
        <v>75096.394270399993</v>
      </c>
      <c r="AC223" s="101">
        <f t="shared" si="3"/>
        <v>75096.394270399993</v>
      </c>
    </row>
    <row r="224" spans="1:29" s="79" customFormat="1" ht="13.15">
      <c r="A224" s="94" t="s">
        <v>98</v>
      </c>
      <c r="B224" s="8" t="str">
        <f>VLOOKUP(A224,'CENTRO DE COSTOS'!A:D,4,FALSE)</f>
        <v>MIGUEL JULIÁN HERNÁNDEZ GUARÍN</v>
      </c>
      <c r="C224" s="8" t="str">
        <f>VLOOKUP(A224,'CENTRO DE COSTOS'!A:D,2,FALSE)</f>
        <v>0004-0008</v>
      </c>
      <c r="D224" s="94">
        <v>15774</v>
      </c>
      <c r="E224" s="95" t="s">
        <v>1454</v>
      </c>
      <c r="F224" s="97">
        <v>80977</v>
      </c>
      <c r="G224" s="98" t="s">
        <v>155</v>
      </c>
      <c r="H224" s="121" t="s">
        <v>257</v>
      </c>
      <c r="I224" s="97" t="s">
        <v>241</v>
      </c>
      <c r="J224" s="126" t="s">
        <v>1427</v>
      </c>
      <c r="K224" s="97" t="s">
        <v>1455</v>
      </c>
      <c r="L224" s="97" t="s">
        <v>159</v>
      </c>
      <c r="M224" s="8" t="s">
        <v>1456</v>
      </c>
      <c r="N224" s="176">
        <v>45880</v>
      </c>
      <c r="O224" s="96">
        <v>45882</v>
      </c>
      <c r="P224" s="131" t="s">
        <v>161</v>
      </c>
      <c r="Q224" s="130" t="s">
        <v>161</v>
      </c>
      <c r="R224" s="94" t="s">
        <v>162</v>
      </c>
      <c r="S224" s="122" t="s">
        <v>1457</v>
      </c>
      <c r="T224" s="97" t="s">
        <v>164</v>
      </c>
      <c r="U224" s="94" t="s">
        <v>1458</v>
      </c>
      <c r="V224" s="126" t="s">
        <v>30</v>
      </c>
      <c r="W224" s="96" t="s">
        <v>166</v>
      </c>
      <c r="X224" s="98" t="s">
        <v>376</v>
      </c>
      <c r="Y224" s="94">
        <v>1</v>
      </c>
      <c r="Z224" s="94">
        <v>0</v>
      </c>
      <c r="AA224" s="100">
        <f>IF(V224="TIPO I",'BASE LIQUIDACION REDEBAN 2025'!$B$2,IF(V224="TIPO II",'BASE LIQUIDACION REDEBAN 2025'!$B$3,IF(V224="TIPO III",'BASE LIQUIDACION REDEBAN 2025'!$B$4,IF(V224="TIPO IV",'BASE LIQUIDACION REDEBAN 2025'!$B$5,IF(W224="AEREO",'BASE LIQUIDACION REDEBAN 2025'!$B$6,'BASE LIQUIDACION REDEBAN 2025'!$B$5)))))</f>
        <v>275728.78077800001</v>
      </c>
      <c r="AB224" s="100">
        <f>IF(V224="TIPO I",'BASE LIQUIDACION REDEBAN 2025'!$B$10,IF(V224="TIPO II",'BASE LIQUIDACION REDEBAN 2025'!$B$11,IF(V224="TIPO III",'BASE LIQUIDACION REDEBAN 2025'!$B$12,'BASE LIQUIDACION REDEBAN 2025'!$B$13)))</f>
        <v>196536.5258152</v>
      </c>
      <c r="AC224" s="101">
        <f t="shared" si="3"/>
        <v>275728.78077800001</v>
      </c>
    </row>
    <row r="225" spans="1:29" s="79" customFormat="1" ht="14.25" customHeight="1">
      <c r="A225" s="94" t="s">
        <v>68</v>
      </c>
      <c r="B225" s="8" t="str">
        <f>VLOOKUP(A225,'CENTRO DE COSTOS'!A:D,4,FALSE)</f>
        <v>WILLIAM ASDRUBAL ROZO ROZO</v>
      </c>
      <c r="C225" s="8" t="str">
        <f>VLOOKUP(A225,'CENTRO DE COSTOS'!A:D,2,FALSE)</f>
        <v>0004-0004</v>
      </c>
      <c r="D225" s="94">
        <v>11001</v>
      </c>
      <c r="E225" s="95" t="s">
        <v>1459</v>
      </c>
      <c r="F225" s="97">
        <v>80930</v>
      </c>
      <c r="G225" s="98" t="s">
        <v>155</v>
      </c>
      <c r="H225" s="121" t="s">
        <v>156</v>
      </c>
      <c r="I225" s="97" t="s">
        <v>470</v>
      </c>
      <c r="J225" s="126" t="s">
        <v>68</v>
      </c>
      <c r="K225" s="97" t="s">
        <v>1460</v>
      </c>
      <c r="L225" s="97" t="s">
        <v>159</v>
      </c>
      <c r="M225" s="8" t="s">
        <v>1461</v>
      </c>
      <c r="N225" s="176">
        <v>45880</v>
      </c>
      <c r="O225" s="96">
        <v>45881</v>
      </c>
      <c r="P225" s="131" t="s">
        <v>161</v>
      </c>
      <c r="Q225" s="130" t="s">
        <v>161</v>
      </c>
      <c r="R225" s="94" t="s">
        <v>162</v>
      </c>
      <c r="S225" s="122" t="s">
        <v>1462</v>
      </c>
      <c r="T225" s="97" t="s">
        <v>164</v>
      </c>
      <c r="U225" s="94" t="s">
        <v>1463</v>
      </c>
      <c r="V225" s="126" t="s">
        <v>25</v>
      </c>
      <c r="W225" s="96" t="s">
        <v>166</v>
      </c>
      <c r="X225" s="98" t="s">
        <v>1029</v>
      </c>
      <c r="Y225" s="94">
        <v>1</v>
      </c>
      <c r="Z225" s="94">
        <v>0</v>
      </c>
      <c r="AA225" s="100">
        <f>IF(V225="TIPO I",'BASE LIQUIDACION REDEBAN 2025'!$B$2,IF(V225="TIPO II",'BASE LIQUIDACION REDEBAN 2025'!$B$3,IF(V225="TIPO III",'BASE LIQUIDACION REDEBAN 2025'!$B$4,IF(V225="TIPO IV",'BASE LIQUIDACION REDEBAN 2025'!$B$5,IF(W225="AEREO",'BASE LIQUIDACION REDEBAN 2025'!$B$6,'BASE LIQUIDACION REDEBAN 2025'!$B$5)))))</f>
        <v>75096.394270399993</v>
      </c>
      <c r="AB225" s="100">
        <f>IF(V225="TIPO I",'BASE LIQUIDACION REDEBAN 2025'!$B$10,IF(V225="TIPO II",'BASE LIQUIDACION REDEBAN 2025'!$B$11,IF(V225="TIPO III",'BASE LIQUIDACION REDEBAN 2025'!$B$12,'BASE LIQUIDACION REDEBAN 2025'!$B$13)))</f>
        <v>75096.394270399993</v>
      </c>
      <c r="AC225" s="101">
        <f t="shared" si="3"/>
        <v>75096.394270399993</v>
      </c>
    </row>
    <row r="226" spans="1:29" s="79" customFormat="1" ht="14.25" customHeight="1">
      <c r="A226" s="94" t="s">
        <v>90</v>
      </c>
      <c r="B226" s="8" t="str">
        <f>VLOOKUP(A226,'CENTRO DE COSTOS'!A:D,4,FALSE)</f>
        <v>JUAN SEBASTIÁN RÍOS CASTRILLÓN</v>
      </c>
      <c r="C226" s="8" t="str">
        <f>VLOOKUP(A226,'CENTRO DE COSTOS'!A:D,2,FALSE)</f>
        <v>0004-0005</v>
      </c>
      <c r="D226" s="94">
        <v>5887</v>
      </c>
      <c r="E226" s="95" t="s">
        <v>1464</v>
      </c>
      <c r="F226" s="97">
        <v>80988</v>
      </c>
      <c r="G226" s="98" t="s">
        <v>155</v>
      </c>
      <c r="H226" s="121" t="s">
        <v>156</v>
      </c>
      <c r="I226" s="97" t="s">
        <v>197</v>
      </c>
      <c r="J226" s="126" t="s">
        <v>1465</v>
      </c>
      <c r="K226" s="97" t="s">
        <v>1466</v>
      </c>
      <c r="L226" s="97" t="s">
        <v>159</v>
      </c>
      <c r="M226" s="8" t="s">
        <v>1467</v>
      </c>
      <c r="N226" s="176">
        <v>45880</v>
      </c>
      <c r="O226" s="96">
        <v>45882</v>
      </c>
      <c r="P226" s="131" t="s">
        <v>161</v>
      </c>
      <c r="Q226" s="130" t="s">
        <v>161</v>
      </c>
      <c r="R226" s="94" t="s">
        <v>162</v>
      </c>
      <c r="S226" s="122" t="s">
        <v>1468</v>
      </c>
      <c r="T226" s="97" t="s">
        <v>164</v>
      </c>
      <c r="U226" s="94" t="s">
        <v>1469</v>
      </c>
      <c r="V226" s="126" t="s">
        <v>30</v>
      </c>
      <c r="W226" s="96" t="s">
        <v>166</v>
      </c>
      <c r="X226" s="98" t="s">
        <v>488</v>
      </c>
      <c r="Y226" s="94">
        <v>1</v>
      </c>
      <c r="Z226" s="94">
        <v>0</v>
      </c>
      <c r="AA226" s="100">
        <f>IF(V226="TIPO I",'BASE LIQUIDACION REDEBAN 2025'!$B$2,IF(V226="TIPO II",'BASE LIQUIDACION REDEBAN 2025'!$B$3,IF(V226="TIPO III",'BASE LIQUIDACION REDEBAN 2025'!$B$4,IF(V226="TIPO IV",'BASE LIQUIDACION REDEBAN 2025'!$B$5,IF(W226="AEREO",'BASE LIQUIDACION REDEBAN 2025'!$B$6,'BASE LIQUIDACION REDEBAN 2025'!$B$5)))))</f>
        <v>275728.78077800001</v>
      </c>
      <c r="AB226" s="100">
        <f>IF(V226="TIPO I",'BASE LIQUIDACION REDEBAN 2025'!$B$10,IF(V226="TIPO II",'BASE LIQUIDACION REDEBAN 2025'!$B$11,IF(V226="TIPO III",'BASE LIQUIDACION REDEBAN 2025'!$B$12,'BASE LIQUIDACION REDEBAN 2025'!$B$13)))</f>
        <v>196536.5258152</v>
      </c>
      <c r="AC226" s="101">
        <f t="shared" si="3"/>
        <v>275728.78077800001</v>
      </c>
    </row>
    <row r="227" spans="1:29" s="79" customFormat="1" ht="14.25" customHeight="1">
      <c r="A227" s="94" t="s">
        <v>60</v>
      </c>
      <c r="B227" s="8" t="str">
        <f>VLOOKUP(A227,'CENTRO DE COSTOS'!A:D,4,FALSE)</f>
        <v>JUAN SEBASTIÁN RÍOS CASTRILLÓN</v>
      </c>
      <c r="C227" s="8" t="str">
        <f>VLOOKUP(A227,'CENTRO DE COSTOS'!A:D,2,FALSE)</f>
        <v>0004-0005</v>
      </c>
      <c r="D227" s="94">
        <v>5490</v>
      </c>
      <c r="E227" s="95" t="s">
        <v>1470</v>
      </c>
      <c r="F227" s="97">
        <v>80940</v>
      </c>
      <c r="G227" s="98" t="s">
        <v>155</v>
      </c>
      <c r="H227" s="121" t="s">
        <v>156</v>
      </c>
      <c r="I227" s="97" t="s">
        <v>197</v>
      </c>
      <c r="J227" s="126" t="s">
        <v>631</v>
      </c>
      <c r="K227" s="97" t="s">
        <v>1471</v>
      </c>
      <c r="L227" s="97" t="s">
        <v>159</v>
      </c>
      <c r="M227" s="8" t="s">
        <v>1472</v>
      </c>
      <c r="N227" s="176">
        <v>45880</v>
      </c>
      <c r="O227" s="96">
        <v>45881</v>
      </c>
      <c r="P227" s="131" t="s">
        <v>161</v>
      </c>
      <c r="Q227" s="130" t="s">
        <v>161</v>
      </c>
      <c r="R227" s="94" t="s">
        <v>162</v>
      </c>
      <c r="S227" s="122" t="s">
        <v>1473</v>
      </c>
      <c r="T227" s="97" t="s">
        <v>164</v>
      </c>
      <c r="U227" s="94" t="s">
        <v>1474</v>
      </c>
      <c r="V227" s="126" t="s">
        <v>28</v>
      </c>
      <c r="W227" s="96" t="s">
        <v>166</v>
      </c>
      <c r="X227" s="98" t="s">
        <v>636</v>
      </c>
      <c r="Y227" s="94">
        <v>1</v>
      </c>
      <c r="Z227" s="94">
        <v>0</v>
      </c>
      <c r="AA227" s="100">
        <f>IF(V227="TIPO I",'BASE LIQUIDACION REDEBAN 2025'!$B$2,IF(V227="TIPO II",'BASE LIQUIDACION REDEBAN 2025'!$B$3,IF(V227="TIPO III",'BASE LIQUIDACION REDEBAN 2025'!$B$4,IF(V227="TIPO IV",'BASE LIQUIDACION REDEBAN 2025'!$B$5,IF(W227="AEREO",'BASE LIQUIDACION REDEBAN 2025'!$B$6,'BASE LIQUIDACION REDEBAN 2025'!$B$5)))))</f>
        <v>163813.69572160003</v>
      </c>
      <c r="AB227" s="100">
        <f>IF(V227="TIPO I",'BASE LIQUIDACION REDEBAN 2025'!$B$10,IF(V227="TIPO II",'BASE LIQUIDACION REDEBAN 2025'!$B$11,IF(V227="TIPO III",'BASE LIQUIDACION REDEBAN 2025'!$B$12,'BASE LIQUIDACION REDEBAN 2025'!$B$13)))</f>
        <v>140395.6348884</v>
      </c>
      <c r="AC227" s="101">
        <f t="shared" si="3"/>
        <v>163813.69572160003</v>
      </c>
    </row>
    <row r="228" spans="1:29" s="79" customFormat="1" ht="14.25" customHeight="1">
      <c r="A228" s="94" t="s">
        <v>94</v>
      </c>
      <c r="B228" s="8" t="str">
        <f>VLOOKUP(A228,'CENTRO DE COSTOS'!A:D,4,FALSE)</f>
        <v>DIEGO FERNANDO HENAO CARDONA</v>
      </c>
      <c r="C228" s="8" t="str">
        <f>VLOOKUP(A228,'CENTRO DE COSTOS'!A:D,2,FALSE)</f>
        <v>0004-0002</v>
      </c>
      <c r="D228" s="94">
        <v>66001</v>
      </c>
      <c r="E228" s="95" t="s">
        <v>1475</v>
      </c>
      <c r="F228" s="97">
        <v>80959</v>
      </c>
      <c r="G228" s="98" t="s">
        <v>155</v>
      </c>
      <c r="H228" s="121" t="s">
        <v>156</v>
      </c>
      <c r="I228" s="97" t="s">
        <v>606</v>
      </c>
      <c r="J228" s="126" t="s">
        <v>94</v>
      </c>
      <c r="K228" s="97" t="s">
        <v>1476</v>
      </c>
      <c r="L228" s="97" t="s">
        <v>159</v>
      </c>
      <c r="M228" s="8" t="s">
        <v>1477</v>
      </c>
      <c r="N228" s="176">
        <v>45880</v>
      </c>
      <c r="O228" s="96">
        <v>45881</v>
      </c>
      <c r="P228" s="131" t="s">
        <v>161</v>
      </c>
      <c r="Q228" s="130" t="s">
        <v>161</v>
      </c>
      <c r="R228" s="94" t="s">
        <v>162</v>
      </c>
      <c r="S228" s="122" t="s">
        <v>1478</v>
      </c>
      <c r="T228" s="97" t="s">
        <v>164</v>
      </c>
      <c r="U228" s="94" t="s">
        <v>1479</v>
      </c>
      <c r="V228" s="126" t="s">
        <v>25</v>
      </c>
      <c r="W228" s="96" t="s">
        <v>166</v>
      </c>
      <c r="X228" s="98" t="s">
        <v>544</v>
      </c>
      <c r="Y228" s="94">
        <v>1</v>
      </c>
      <c r="Z228" s="94">
        <v>0</v>
      </c>
      <c r="AA228" s="100">
        <f>IF(V228="TIPO I",'BASE LIQUIDACION REDEBAN 2025'!$B$2,IF(V228="TIPO II",'BASE LIQUIDACION REDEBAN 2025'!$B$3,IF(V228="TIPO III",'BASE LIQUIDACION REDEBAN 2025'!$B$4,IF(V228="TIPO IV",'BASE LIQUIDACION REDEBAN 2025'!$B$5,IF(W228="AEREO",'BASE LIQUIDACION REDEBAN 2025'!$B$6,'BASE LIQUIDACION REDEBAN 2025'!$B$5)))))</f>
        <v>75096.394270399993</v>
      </c>
      <c r="AB228" s="100">
        <f>IF(V228="TIPO I",'BASE LIQUIDACION REDEBAN 2025'!$B$10,IF(V228="TIPO II",'BASE LIQUIDACION REDEBAN 2025'!$B$11,IF(V228="TIPO III",'BASE LIQUIDACION REDEBAN 2025'!$B$12,'BASE LIQUIDACION REDEBAN 2025'!$B$13)))</f>
        <v>75096.394270399993</v>
      </c>
      <c r="AC228" s="101">
        <f t="shared" si="3"/>
        <v>75096.394270399993</v>
      </c>
    </row>
    <row r="229" spans="1:29" s="79" customFormat="1" ht="14.25" customHeight="1">
      <c r="A229" s="94" t="s">
        <v>93</v>
      </c>
      <c r="B229" s="8" t="str">
        <f>VLOOKUP(A229,'CENTRO DE COSTOS'!A:D,4,FALSE)</f>
        <v>DIEGO FERNANDO HENAO CARDONA</v>
      </c>
      <c r="C229" s="8" t="str">
        <f>VLOOKUP(A229,'CENTRO DE COSTOS'!A:D,2,FALSE)</f>
        <v>0004-0003</v>
      </c>
      <c r="D229" s="94">
        <v>52001</v>
      </c>
      <c r="E229" s="95" t="s">
        <v>1480</v>
      </c>
      <c r="F229" s="97">
        <v>80956</v>
      </c>
      <c r="G229" s="98" t="s">
        <v>155</v>
      </c>
      <c r="H229" s="121" t="s">
        <v>156</v>
      </c>
      <c r="I229" s="97" t="s">
        <v>174</v>
      </c>
      <c r="J229" s="126" t="s">
        <v>93</v>
      </c>
      <c r="K229" s="97" t="s">
        <v>1481</v>
      </c>
      <c r="L229" s="97" t="s">
        <v>159</v>
      </c>
      <c r="M229" s="8" t="s">
        <v>1482</v>
      </c>
      <c r="N229" s="176">
        <v>45880</v>
      </c>
      <c r="O229" s="96">
        <v>45881</v>
      </c>
      <c r="P229" s="131" t="s">
        <v>161</v>
      </c>
      <c r="Q229" s="130" t="s">
        <v>161</v>
      </c>
      <c r="R229" s="94" t="s">
        <v>162</v>
      </c>
      <c r="S229" s="122" t="s">
        <v>1483</v>
      </c>
      <c r="T229" s="97" t="s">
        <v>164</v>
      </c>
      <c r="U229" s="94" t="s">
        <v>1484</v>
      </c>
      <c r="V229" s="126" t="s">
        <v>25</v>
      </c>
      <c r="W229" s="96" t="s">
        <v>166</v>
      </c>
      <c r="X229" s="98" t="s">
        <v>1414</v>
      </c>
      <c r="Y229" s="94">
        <v>1</v>
      </c>
      <c r="Z229" s="94">
        <v>0</v>
      </c>
      <c r="AA229" s="100">
        <f>IF(V229="TIPO I",'BASE LIQUIDACION REDEBAN 2025'!$B$2,IF(V229="TIPO II",'BASE LIQUIDACION REDEBAN 2025'!$B$3,IF(V229="TIPO III",'BASE LIQUIDACION REDEBAN 2025'!$B$4,IF(V229="TIPO IV",'BASE LIQUIDACION REDEBAN 2025'!$B$5,IF(W229="AEREO",'BASE LIQUIDACION REDEBAN 2025'!$B$6,'BASE LIQUIDACION REDEBAN 2025'!$B$5)))))</f>
        <v>75096.394270399993</v>
      </c>
      <c r="AB229" s="100">
        <f>IF(V229="TIPO I",'BASE LIQUIDACION REDEBAN 2025'!$B$10,IF(V229="TIPO II",'BASE LIQUIDACION REDEBAN 2025'!$B$11,IF(V229="TIPO III",'BASE LIQUIDACION REDEBAN 2025'!$B$12,'BASE LIQUIDACION REDEBAN 2025'!$B$13)))</f>
        <v>75096.394270399993</v>
      </c>
      <c r="AC229" s="101">
        <f t="shared" si="3"/>
        <v>75096.394270399993</v>
      </c>
    </row>
    <row r="230" spans="1:29" s="79" customFormat="1" ht="14.25" customHeight="1">
      <c r="A230" s="94" t="s">
        <v>98</v>
      </c>
      <c r="B230" s="8" t="str">
        <f>VLOOKUP(A230,'CENTRO DE COSTOS'!A:D,4,FALSE)</f>
        <v>MIGUEL JULIÁN HERNÁNDEZ GUARÍN</v>
      </c>
      <c r="C230" s="8" t="str">
        <f>VLOOKUP(A230,'CENTRO DE COSTOS'!A:D,2,FALSE)</f>
        <v>0004-0008</v>
      </c>
      <c r="D230" s="94">
        <v>15001</v>
      </c>
      <c r="E230" s="95" t="s">
        <v>1485</v>
      </c>
      <c r="F230" s="97">
        <v>80972</v>
      </c>
      <c r="G230" s="98" t="s">
        <v>155</v>
      </c>
      <c r="H230" s="121" t="s">
        <v>156</v>
      </c>
      <c r="I230" s="97" t="s">
        <v>241</v>
      </c>
      <c r="J230" s="126" t="s">
        <v>98</v>
      </c>
      <c r="K230" s="97" t="s">
        <v>1486</v>
      </c>
      <c r="L230" s="97" t="s">
        <v>159</v>
      </c>
      <c r="M230" s="8" t="s">
        <v>1487</v>
      </c>
      <c r="N230" s="176">
        <v>45880</v>
      </c>
      <c r="O230" s="96">
        <v>45881</v>
      </c>
      <c r="P230" s="131" t="s">
        <v>161</v>
      </c>
      <c r="Q230" s="130" t="s">
        <v>161</v>
      </c>
      <c r="R230" s="94" t="s">
        <v>162</v>
      </c>
      <c r="S230" s="122" t="s">
        <v>1488</v>
      </c>
      <c r="T230" s="97" t="s">
        <v>164</v>
      </c>
      <c r="U230" s="94" t="s">
        <v>1489</v>
      </c>
      <c r="V230" s="126" t="s">
        <v>25</v>
      </c>
      <c r="W230" s="96" t="s">
        <v>166</v>
      </c>
      <c r="X230" s="98" t="s">
        <v>1148</v>
      </c>
      <c r="Y230" s="94">
        <v>1</v>
      </c>
      <c r="Z230" s="94">
        <v>0</v>
      </c>
      <c r="AA230" s="100">
        <f>IF(V230="TIPO I",'BASE LIQUIDACION REDEBAN 2025'!$B$2,IF(V230="TIPO II",'BASE LIQUIDACION REDEBAN 2025'!$B$3,IF(V230="TIPO III",'BASE LIQUIDACION REDEBAN 2025'!$B$4,IF(V230="TIPO IV",'BASE LIQUIDACION REDEBAN 2025'!$B$5,IF(W230="AEREO",'BASE LIQUIDACION REDEBAN 2025'!$B$6,'BASE LIQUIDACION REDEBAN 2025'!$B$5)))))</f>
        <v>75096.394270399993</v>
      </c>
      <c r="AB230" s="100">
        <f>IF(V230="TIPO I",'BASE LIQUIDACION REDEBAN 2025'!$B$10,IF(V230="TIPO II",'BASE LIQUIDACION REDEBAN 2025'!$B$11,IF(V230="TIPO III",'BASE LIQUIDACION REDEBAN 2025'!$B$12,'BASE LIQUIDACION REDEBAN 2025'!$B$13)))</f>
        <v>75096.394270399993</v>
      </c>
      <c r="AC230" s="101">
        <f t="shared" si="3"/>
        <v>75096.394270399993</v>
      </c>
    </row>
    <row r="231" spans="1:29" s="79" customFormat="1" ht="14.25" customHeight="1">
      <c r="A231" s="94" t="s">
        <v>81</v>
      </c>
      <c r="B231" s="8" t="str">
        <f>VLOOKUP(A231,'CENTRO DE COSTOS'!A:D,4,FALSE)</f>
        <v>MIGUEL JULIÁN HERNÁNDEZ GUARÍN</v>
      </c>
      <c r="C231" s="8" t="str">
        <f>VLOOKUP(A231,'CENTRO DE COSTOS'!A:D,2,FALSE)</f>
        <v>0004-0008</v>
      </c>
      <c r="D231" s="94">
        <v>54518</v>
      </c>
      <c r="E231" s="95" t="s">
        <v>1490</v>
      </c>
      <c r="F231" s="97">
        <v>80953</v>
      </c>
      <c r="G231" s="98" t="s">
        <v>155</v>
      </c>
      <c r="H231" s="121" t="s">
        <v>156</v>
      </c>
      <c r="I231" s="97" t="s">
        <v>317</v>
      </c>
      <c r="J231" s="126" t="s">
        <v>1491</v>
      </c>
      <c r="K231" s="97" t="s">
        <v>1492</v>
      </c>
      <c r="L231" s="97" t="s">
        <v>159</v>
      </c>
      <c r="M231" s="8" t="s">
        <v>1493</v>
      </c>
      <c r="N231" s="176">
        <v>45880</v>
      </c>
      <c r="O231" s="96">
        <v>45882</v>
      </c>
      <c r="P231" s="131" t="s">
        <v>161</v>
      </c>
      <c r="Q231" s="130" t="s">
        <v>161</v>
      </c>
      <c r="R231" s="94" t="s">
        <v>162</v>
      </c>
      <c r="S231" s="122" t="s">
        <v>1494</v>
      </c>
      <c r="T231" s="97" t="s">
        <v>164</v>
      </c>
      <c r="U231" s="94" t="s">
        <v>1495</v>
      </c>
      <c r="V231" s="126" t="s">
        <v>30</v>
      </c>
      <c r="W231" s="96" t="s">
        <v>166</v>
      </c>
      <c r="X231" s="98" t="s">
        <v>1496</v>
      </c>
      <c r="Y231" s="94">
        <v>1</v>
      </c>
      <c r="Z231" s="94">
        <v>0</v>
      </c>
      <c r="AA231" s="100">
        <f>IF(V231="TIPO I",'BASE LIQUIDACION REDEBAN 2025'!$B$2,IF(V231="TIPO II",'BASE LIQUIDACION REDEBAN 2025'!$B$3,IF(V231="TIPO III",'BASE LIQUIDACION REDEBAN 2025'!$B$4,IF(V231="TIPO IV",'BASE LIQUIDACION REDEBAN 2025'!$B$5,IF(W231="AEREO",'BASE LIQUIDACION REDEBAN 2025'!$B$6,'BASE LIQUIDACION REDEBAN 2025'!$B$5)))))</f>
        <v>275728.78077800001</v>
      </c>
      <c r="AB231" s="100">
        <f>IF(V231="TIPO I",'BASE LIQUIDACION REDEBAN 2025'!$B$10,IF(V231="TIPO II",'BASE LIQUIDACION REDEBAN 2025'!$B$11,IF(V231="TIPO III",'BASE LIQUIDACION REDEBAN 2025'!$B$12,'BASE LIQUIDACION REDEBAN 2025'!$B$13)))</f>
        <v>196536.5258152</v>
      </c>
      <c r="AC231" s="101">
        <f t="shared" si="3"/>
        <v>275728.78077800001</v>
      </c>
    </row>
    <row r="232" spans="1:29" s="79" customFormat="1" ht="14.25" customHeight="1">
      <c r="A232" s="94" t="s">
        <v>81</v>
      </c>
      <c r="B232" s="8" t="str">
        <f>VLOOKUP(A232,'CENTRO DE COSTOS'!A:D,4,FALSE)</f>
        <v>MIGUEL JULIÁN HERNÁNDEZ GUARÍN</v>
      </c>
      <c r="C232" s="8" t="str">
        <f>VLOOKUP(A232,'CENTRO DE COSTOS'!A:D,2,FALSE)</f>
        <v>0004-0008</v>
      </c>
      <c r="D232" s="94">
        <v>54518</v>
      </c>
      <c r="E232" s="95" t="s">
        <v>1497</v>
      </c>
      <c r="F232" s="97">
        <v>80954</v>
      </c>
      <c r="G232" s="98" t="s">
        <v>155</v>
      </c>
      <c r="H232" s="121" t="s">
        <v>156</v>
      </c>
      <c r="I232" s="97" t="s">
        <v>317</v>
      </c>
      <c r="J232" s="126" t="s">
        <v>1491</v>
      </c>
      <c r="K232" s="97" t="s">
        <v>1498</v>
      </c>
      <c r="L232" s="97" t="s">
        <v>159</v>
      </c>
      <c r="M232" s="8" t="s">
        <v>1499</v>
      </c>
      <c r="N232" s="176">
        <v>45880</v>
      </c>
      <c r="O232" s="96">
        <v>45882</v>
      </c>
      <c r="P232" s="131" t="s">
        <v>161</v>
      </c>
      <c r="Q232" s="130" t="s">
        <v>161</v>
      </c>
      <c r="R232" s="94" t="s">
        <v>162</v>
      </c>
      <c r="S232" s="122" t="s">
        <v>1500</v>
      </c>
      <c r="T232" s="97" t="s">
        <v>164</v>
      </c>
      <c r="U232" s="94" t="s">
        <v>1501</v>
      </c>
      <c r="V232" s="126" t="s">
        <v>30</v>
      </c>
      <c r="W232" s="96" t="s">
        <v>166</v>
      </c>
      <c r="X232" s="98" t="s">
        <v>1496</v>
      </c>
      <c r="Y232" s="94">
        <v>1</v>
      </c>
      <c r="Z232" s="94">
        <v>0</v>
      </c>
      <c r="AA232" s="100">
        <f>IF(V232="TIPO I",'BASE LIQUIDACION REDEBAN 2025'!$B$2,IF(V232="TIPO II",'BASE LIQUIDACION REDEBAN 2025'!$B$3,IF(V232="TIPO III",'BASE LIQUIDACION REDEBAN 2025'!$B$4,IF(V232="TIPO IV",'BASE LIQUIDACION REDEBAN 2025'!$B$5,IF(W232="AEREO",'BASE LIQUIDACION REDEBAN 2025'!$B$6,'BASE LIQUIDACION REDEBAN 2025'!$B$5)))))</f>
        <v>275728.78077800001</v>
      </c>
      <c r="AB232" s="100">
        <f>IF(V232="TIPO I",'BASE LIQUIDACION REDEBAN 2025'!$B$10,IF(V232="TIPO II",'BASE LIQUIDACION REDEBAN 2025'!$B$11,IF(V232="TIPO III",'BASE LIQUIDACION REDEBAN 2025'!$B$12,'BASE LIQUIDACION REDEBAN 2025'!$B$13)))</f>
        <v>196536.5258152</v>
      </c>
      <c r="AC232" s="101">
        <f t="shared" si="3"/>
        <v>275728.78077800001</v>
      </c>
    </row>
    <row r="233" spans="1:29" s="79" customFormat="1" ht="14.25" customHeight="1">
      <c r="A233" s="94" t="s">
        <v>68</v>
      </c>
      <c r="B233" s="8" t="str">
        <f>VLOOKUP(A233,'CENTRO DE COSTOS'!A:D,4,FALSE)</f>
        <v>WILLIAM ASDRUBAL ROZO ROZO</v>
      </c>
      <c r="C233" s="8" t="str">
        <f>VLOOKUP(A233,'CENTRO DE COSTOS'!A:D,2,FALSE)</f>
        <v>0004-0004</v>
      </c>
      <c r="D233" s="94">
        <v>11001</v>
      </c>
      <c r="E233" s="95" t="s">
        <v>1502</v>
      </c>
      <c r="F233" s="97">
        <v>80931</v>
      </c>
      <c r="G233" s="98" t="s">
        <v>155</v>
      </c>
      <c r="H233" s="121" t="s">
        <v>156</v>
      </c>
      <c r="I233" s="97" t="s">
        <v>470</v>
      </c>
      <c r="J233" s="126" t="s">
        <v>68</v>
      </c>
      <c r="K233" s="97" t="s">
        <v>1503</v>
      </c>
      <c r="L233" s="97" t="s">
        <v>159</v>
      </c>
      <c r="M233" s="8" t="s">
        <v>1504</v>
      </c>
      <c r="N233" s="176">
        <v>45880</v>
      </c>
      <c r="O233" s="96">
        <v>45881</v>
      </c>
      <c r="P233" s="131" t="s">
        <v>161</v>
      </c>
      <c r="Q233" s="130" t="s">
        <v>161</v>
      </c>
      <c r="R233" s="94" t="s">
        <v>162</v>
      </c>
      <c r="S233" s="122" t="s">
        <v>1505</v>
      </c>
      <c r="T233" s="97" t="s">
        <v>164</v>
      </c>
      <c r="U233" s="94" t="s">
        <v>1506</v>
      </c>
      <c r="V233" s="126" t="s">
        <v>25</v>
      </c>
      <c r="W233" s="96" t="s">
        <v>166</v>
      </c>
      <c r="X233" s="98" t="s">
        <v>506</v>
      </c>
      <c r="Y233" s="94">
        <v>1</v>
      </c>
      <c r="Z233" s="94">
        <v>0</v>
      </c>
      <c r="AA233" s="100">
        <f>IF(V233="TIPO I",'BASE LIQUIDACION REDEBAN 2025'!$B$2,IF(V233="TIPO II",'BASE LIQUIDACION REDEBAN 2025'!$B$3,IF(V233="TIPO III",'BASE LIQUIDACION REDEBAN 2025'!$B$4,IF(V233="TIPO IV",'BASE LIQUIDACION REDEBAN 2025'!$B$5,IF(W233="AEREO",'BASE LIQUIDACION REDEBAN 2025'!$B$6,'BASE LIQUIDACION REDEBAN 2025'!$B$5)))))</f>
        <v>75096.394270399993</v>
      </c>
      <c r="AB233" s="100">
        <f>IF(V233="TIPO I",'BASE LIQUIDACION REDEBAN 2025'!$B$10,IF(V233="TIPO II",'BASE LIQUIDACION REDEBAN 2025'!$B$11,IF(V233="TIPO III",'BASE LIQUIDACION REDEBAN 2025'!$B$12,'BASE LIQUIDACION REDEBAN 2025'!$B$13)))</f>
        <v>75096.394270399993</v>
      </c>
      <c r="AC233" s="101">
        <f t="shared" si="3"/>
        <v>75096.394270399993</v>
      </c>
    </row>
    <row r="234" spans="1:29" s="79" customFormat="1" ht="14.25" customHeight="1">
      <c r="A234" s="94" t="s">
        <v>76</v>
      </c>
      <c r="B234" s="8" t="str">
        <f>VLOOKUP(A234,'CENTRO DE COSTOS'!A:D,4,FALSE)</f>
        <v>DIEGO FERNANDO HENAO CARDONA</v>
      </c>
      <c r="C234" s="8" t="str">
        <f>VLOOKUP(A234,'CENTRO DE COSTOS'!A:D,2,FALSE)</f>
        <v>0004-0003</v>
      </c>
      <c r="D234" s="94">
        <v>76130</v>
      </c>
      <c r="E234" s="95" t="s">
        <v>1507</v>
      </c>
      <c r="F234" s="97">
        <v>80939</v>
      </c>
      <c r="G234" s="98" t="s">
        <v>155</v>
      </c>
      <c r="H234" s="121" t="s">
        <v>156</v>
      </c>
      <c r="I234" s="97" t="s">
        <v>227</v>
      </c>
      <c r="J234" s="126" t="s">
        <v>1297</v>
      </c>
      <c r="K234" s="97" t="s">
        <v>1508</v>
      </c>
      <c r="L234" s="97" t="s">
        <v>159</v>
      </c>
      <c r="M234" s="8" t="s">
        <v>1509</v>
      </c>
      <c r="N234" s="176">
        <v>45880</v>
      </c>
      <c r="O234" s="96">
        <v>45881</v>
      </c>
      <c r="P234" s="131" t="s">
        <v>161</v>
      </c>
      <c r="Q234" s="130" t="s">
        <v>161</v>
      </c>
      <c r="R234" s="94" t="s">
        <v>162</v>
      </c>
      <c r="S234" s="122" t="s">
        <v>1510</v>
      </c>
      <c r="T234" s="97" t="s">
        <v>164</v>
      </c>
      <c r="U234" s="94" t="s">
        <v>1511</v>
      </c>
      <c r="V234" s="126" t="s">
        <v>28</v>
      </c>
      <c r="W234" s="96" t="s">
        <v>166</v>
      </c>
      <c r="X234" s="98" t="s">
        <v>531</v>
      </c>
      <c r="Y234" s="94">
        <v>1</v>
      </c>
      <c r="Z234" s="94">
        <v>0</v>
      </c>
      <c r="AA234" s="100">
        <f>IF(V234="TIPO I",'BASE LIQUIDACION REDEBAN 2025'!$B$2,IF(V234="TIPO II",'BASE LIQUIDACION REDEBAN 2025'!$B$3,IF(V234="TIPO III",'BASE LIQUIDACION REDEBAN 2025'!$B$4,IF(V234="TIPO IV",'BASE LIQUIDACION REDEBAN 2025'!$B$5,IF(W234="AEREO",'BASE LIQUIDACION REDEBAN 2025'!$B$6,'BASE LIQUIDACION REDEBAN 2025'!$B$5)))))</f>
        <v>163813.69572160003</v>
      </c>
      <c r="AB234" s="100">
        <f>IF(V234="TIPO I",'BASE LIQUIDACION REDEBAN 2025'!$B$10,IF(V234="TIPO II",'BASE LIQUIDACION REDEBAN 2025'!$B$11,IF(V234="TIPO III",'BASE LIQUIDACION REDEBAN 2025'!$B$12,'BASE LIQUIDACION REDEBAN 2025'!$B$13)))</f>
        <v>140395.6348884</v>
      </c>
      <c r="AC234" s="101">
        <f t="shared" si="3"/>
        <v>163813.69572160003</v>
      </c>
    </row>
    <row r="235" spans="1:29" s="79" customFormat="1" ht="14.25" customHeight="1">
      <c r="A235" s="94" t="s">
        <v>87</v>
      </c>
      <c r="B235" s="8" t="str">
        <f>VLOOKUP(A235,'CENTRO DE COSTOS'!A:D,4,FALSE)</f>
        <v>DIEGO FERNANDO HENAO CARDONA</v>
      </c>
      <c r="C235" s="8" t="str">
        <f>VLOOKUP(A235,'CENTRO DE COSTOS'!A:D,2,FALSE)</f>
        <v>0004-0002</v>
      </c>
      <c r="D235" s="94">
        <v>17001</v>
      </c>
      <c r="E235" s="95" t="s">
        <v>1512</v>
      </c>
      <c r="F235" s="97">
        <v>80949</v>
      </c>
      <c r="G235" s="98" t="s">
        <v>155</v>
      </c>
      <c r="H235" s="121" t="s">
        <v>156</v>
      </c>
      <c r="I235" s="97" t="s">
        <v>477</v>
      </c>
      <c r="J235" s="126" t="s">
        <v>87</v>
      </c>
      <c r="K235" s="97" t="s">
        <v>1513</v>
      </c>
      <c r="L235" s="97" t="s">
        <v>159</v>
      </c>
      <c r="M235" s="8" t="s">
        <v>1514</v>
      </c>
      <c r="N235" s="176">
        <v>45880</v>
      </c>
      <c r="O235" s="96">
        <v>45881</v>
      </c>
      <c r="P235" s="131" t="s">
        <v>161</v>
      </c>
      <c r="Q235" s="130" t="s">
        <v>161</v>
      </c>
      <c r="R235" s="94" t="s">
        <v>162</v>
      </c>
      <c r="S235" s="122" t="s">
        <v>1515</v>
      </c>
      <c r="T235" s="97" t="s">
        <v>164</v>
      </c>
      <c r="U235" s="94" t="s">
        <v>1516</v>
      </c>
      <c r="V235" s="126" t="s">
        <v>25</v>
      </c>
      <c r="W235" s="96" t="s">
        <v>166</v>
      </c>
      <c r="X235" s="98" t="s">
        <v>482</v>
      </c>
      <c r="Y235" s="94">
        <v>1</v>
      </c>
      <c r="Z235" s="94">
        <v>0</v>
      </c>
      <c r="AA235" s="100">
        <f>IF(V235="TIPO I",'BASE LIQUIDACION REDEBAN 2025'!$B$2,IF(V235="TIPO II",'BASE LIQUIDACION REDEBAN 2025'!$B$3,IF(V235="TIPO III",'BASE LIQUIDACION REDEBAN 2025'!$B$4,IF(V235="TIPO IV",'BASE LIQUIDACION REDEBAN 2025'!$B$5,IF(W235="AEREO",'BASE LIQUIDACION REDEBAN 2025'!$B$6,'BASE LIQUIDACION REDEBAN 2025'!$B$5)))))</f>
        <v>75096.394270399993</v>
      </c>
      <c r="AB235" s="100">
        <f>IF(V235="TIPO I",'BASE LIQUIDACION REDEBAN 2025'!$B$10,IF(V235="TIPO II",'BASE LIQUIDACION REDEBAN 2025'!$B$11,IF(V235="TIPO III",'BASE LIQUIDACION REDEBAN 2025'!$B$12,'BASE LIQUIDACION REDEBAN 2025'!$B$13)))</f>
        <v>75096.394270399993</v>
      </c>
      <c r="AC235" s="101">
        <f t="shared" si="3"/>
        <v>75096.394270399993</v>
      </c>
    </row>
    <row r="236" spans="1:29" s="79" customFormat="1" ht="14.25" customHeight="1">
      <c r="A236" s="94" t="s">
        <v>68</v>
      </c>
      <c r="B236" s="8" t="str">
        <f>VLOOKUP(A236,'CENTRO DE COSTOS'!A:D,4,FALSE)</f>
        <v>WILLIAM ASDRUBAL ROZO ROZO</v>
      </c>
      <c r="C236" s="8" t="str">
        <f>VLOOKUP(A236,'CENTRO DE COSTOS'!A:D,2,FALSE)</f>
        <v>0004-0004</v>
      </c>
      <c r="D236" s="94">
        <v>11001</v>
      </c>
      <c r="E236" s="95" t="s">
        <v>1517</v>
      </c>
      <c r="F236" s="97">
        <v>80934</v>
      </c>
      <c r="G236" s="98" t="s">
        <v>155</v>
      </c>
      <c r="H236" s="121" t="s">
        <v>156</v>
      </c>
      <c r="I236" s="97" t="s">
        <v>470</v>
      </c>
      <c r="J236" s="126" t="s">
        <v>68</v>
      </c>
      <c r="K236" s="97" t="s">
        <v>1518</v>
      </c>
      <c r="L236" s="97" t="s">
        <v>159</v>
      </c>
      <c r="M236" s="8" t="s">
        <v>1519</v>
      </c>
      <c r="N236" s="176">
        <v>45880</v>
      </c>
      <c r="O236" s="96">
        <v>45883</v>
      </c>
      <c r="P236" s="131" t="s">
        <v>161</v>
      </c>
      <c r="Q236" s="130" t="s">
        <v>161</v>
      </c>
      <c r="R236" s="94" t="s">
        <v>162</v>
      </c>
      <c r="S236" s="122" t="s">
        <v>1520</v>
      </c>
      <c r="T236" s="97" t="s">
        <v>164</v>
      </c>
      <c r="U236" s="94" t="s">
        <v>1521</v>
      </c>
      <c r="V236" s="126" t="s">
        <v>25</v>
      </c>
      <c r="W236" s="96" t="s">
        <v>166</v>
      </c>
      <c r="X236" s="98" t="s">
        <v>1029</v>
      </c>
      <c r="Y236" s="94">
        <v>1</v>
      </c>
      <c r="Z236" s="94">
        <v>1</v>
      </c>
      <c r="AA236" s="100">
        <f>IF(V236="TIPO I",'BASE LIQUIDACION REDEBAN 2025'!$B$2,IF(V236="TIPO II",'BASE LIQUIDACION REDEBAN 2025'!$B$3,IF(V236="TIPO III",'BASE LIQUIDACION REDEBAN 2025'!$B$4,IF(V236="TIPO IV",'BASE LIQUIDACION REDEBAN 2025'!$B$5,IF(W236="AEREO",'BASE LIQUIDACION REDEBAN 2025'!$B$6,'BASE LIQUIDACION REDEBAN 2025'!$B$5)))))</f>
        <v>75096.394270399993</v>
      </c>
      <c r="AB236" s="100">
        <f>IF(V236="TIPO I",'BASE LIQUIDACION REDEBAN 2025'!$B$10,IF(V236="TIPO II",'BASE LIQUIDACION REDEBAN 2025'!$B$11,IF(V236="TIPO III",'BASE LIQUIDACION REDEBAN 2025'!$B$12,'BASE LIQUIDACION REDEBAN 2025'!$B$13)))</f>
        <v>75096.394270399993</v>
      </c>
      <c r="AC236" s="101">
        <f t="shared" si="3"/>
        <v>150192.78854079999</v>
      </c>
    </row>
    <row r="237" spans="1:29" s="79" customFormat="1" ht="14.25" customHeight="1">
      <c r="A237" s="94" t="s">
        <v>81</v>
      </c>
      <c r="B237" s="8" t="str">
        <f>VLOOKUP(A237,'CENTRO DE COSTOS'!A:D,4,FALSE)</f>
        <v>MIGUEL JULIÁN HERNÁNDEZ GUARÍN</v>
      </c>
      <c r="C237" s="8" t="str">
        <f>VLOOKUP(A237,'CENTRO DE COSTOS'!A:D,2,FALSE)</f>
        <v>0004-0008</v>
      </c>
      <c r="D237" s="94">
        <v>54001</v>
      </c>
      <c r="E237" s="95" t="s">
        <v>1522</v>
      </c>
      <c r="F237" s="97">
        <v>80941</v>
      </c>
      <c r="G237" s="98" t="s">
        <v>155</v>
      </c>
      <c r="H237" s="121" t="s">
        <v>156</v>
      </c>
      <c r="I237" s="97" t="s">
        <v>317</v>
      </c>
      <c r="J237" s="126" t="s">
        <v>81</v>
      </c>
      <c r="K237" s="97" t="s">
        <v>1523</v>
      </c>
      <c r="L237" s="97" t="s">
        <v>159</v>
      </c>
      <c r="M237" s="8" t="s">
        <v>1524</v>
      </c>
      <c r="N237" s="176">
        <v>45880</v>
      </c>
      <c r="O237" s="96">
        <v>45881</v>
      </c>
      <c r="P237" s="131" t="s">
        <v>161</v>
      </c>
      <c r="Q237" s="130" t="s">
        <v>161</v>
      </c>
      <c r="R237" s="94" t="s">
        <v>162</v>
      </c>
      <c r="S237" s="122" t="s">
        <v>1525</v>
      </c>
      <c r="T237" s="97" t="s">
        <v>164</v>
      </c>
      <c r="U237" s="94" t="s">
        <v>1526</v>
      </c>
      <c r="V237" s="126" t="s">
        <v>25</v>
      </c>
      <c r="W237" s="96" t="s">
        <v>166</v>
      </c>
      <c r="X237" s="98" t="s">
        <v>401</v>
      </c>
      <c r="Y237" s="94">
        <v>1</v>
      </c>
      <c r="Z237" s="94">
        <v>0</v>
      </c>
      <c r="AA237" s="100">
        <f>IF(V237="TIPO I",'BASE LIQUIDACION REDEBAN 2025'!$B$2,IF(V237="TIPO II",'BASE LIQUIDACION REDEBAN 2025'!$B$3,IF(V237="TIPO III",'BASE LIQUIDACION REDEBAN 2025'!$B$4,IF(V237="TIPO IV",'BASE LIQUIDACION REDEBAN 2025'!$B$5,IF(W237="AEREO",'BASE LIQUIDACION REDEBAN 2025'!$B$6,'BASE LIQUIDACION REDEBAN 2025'!$B$5)))))</f>
        <v>75096.394270399993</v>
      </c>
      <c r="AB237" s="100">
        <f>IF(V237="TIPO I",'BASE LIQUIDACION REDEBAN 2025'!$B$10,IF(V237="TIPO II",'BASE LIQUIDACION REDEBAN 2025'!$B$11,IF(V237="TIPO III",'BASE LIQUIDACION REDEBAN 2025'!$B$12,'BASE LIQUIDACION REDEBAN 2025'!$B$13)))</f>
        <v>75096.394270399993</v>
      </c>
      <c r="AC237" s="101">
        <f t="shared" si="3"/>
        <v>75096.394270399993</v>
      </c>
    </row>
    <row r="238" spans="1:29" s="79" customFormat="1" ht="14.25" customHeight="1">
      <c r="A238" s="94" t="s">
        <v>97</v>
      </c>
      <c r="B238" s="8" t="str">
        <f>VLOOKUP(A238,'CENTRO DE COSTOS'!A:D,4,FALSE)</f>
        <v>JOSE MAURICIO HERNANDEZ ROJAS</v>
      </c>
      <c r="C238" s="8" t="str">
        <f>VLOOKUP(A238,'CENTRO DE COSTOS'!A:D,2,FALSE)</f>
        <v>0004-0001</v>
      </c>
      <c r="D238" s="94">
        <v>70001</v>
      </c>
      <c r="E238" s="95" t="s">
        <v>1527</v>
      </c>
      <c r="F238" s="97">
        <v>80968</v>
      </c>
      <c r="G238" s="98" t="s">
        <v>155</v>
      </c>
      <c r="H238" s="121" t="s">
        <v>156</v>
      </c>
      <c r="I238" s="97" t="s">
        <v>414</v>
      </c>
      <c r="J238" s="126" t="s">
        <v>97</v>
      </c>
      <c r="K238" s="97" t="s">
        <v>1528</v>
      </c>
      <c r="L238" s="97" t="s">
        <v>159</v>
      </c>
      <c r="M238" s="8" t="s">
        <v>1529</v>
      </c>
      <c r="N238" s="176">
        <v>45880</v>
      </c>
      <c r="O238" s="96">
        <v>45881</v>
      </c>
      <c r="P238" s="131" t="s">
        <v>161</v>
      </c>
      <c r="Q238" s="130" t="s">
        <v>161</v>
      </c>
      <c r="R238" s="94" t="s">
        <v>162</v>
      </c>
      <c r="S238" s="122" t="s">
        <v>1530</v>
      </c>
      <c r="T238" s="97" t="s">
        <v>164</v>
      </c>
      <c r="U238" s="94" t="s">
        <v>1531</v>
      </c>
      <c r="V238" s="126" t="s">
        <v>25</v>
      </c>
      <c r="W238" s="96" t="s">
        <v>166</v>
      </c>
      <c r="X238" s="98" t="s">
        <v>419</v>
      </c>
      <c r="Y238" s="94">
        <v>1</v>
      </c>
      <c r="Z238" s="94">
        <v>0</v>
      </c>
      <c r="AA238" s="100">
        <f>IF(V238="TIPO I",'BASE LIQUIDACION REDEBAN 2025'!$B$2,IF(V238="TIPO II",'BASE LIQUIDACION REDEBAN 2025'!$B$3,IF(V238="TIPO III",'BASE LIQUIDACION REDEBAN 2025'!$B$4,IF(V238="TIPO IV",'BASE LIQUIDACION REDEBAN 2025'!$B$5,IF(W238="AEREO",'BASE LIQUIDACION REDEBAN 2025'!$B$6,'BASE LIQUIDACION REDEBAN 2025'!$B$5)))))</f>
        <v>75096.394270399993</v>
      </c>
      <c r="AB238" s="100">
        <f>IF(V238="TIPO I",'BASE LIQUIDACION REDEBAN 2025'!$B$10,IF(V238="TIPO II",'BASE LIQUIDACION REDEBAN 2025'!$B$11,IF(V238="TIPO III",'BASE LIQUIDACION REDEBAN 2025'!$B$12,'BASE LIQUIDACION REDEBAN 2025'!$B$13)))</f>
        <v>75096.394270399993</v>
      </c>
      <c r="AC238" s="101">
        <f t="shared" si="3"/>
        <v>75096.394270399993</v>
      </c>
    </row>
    <row r="239" spans="1:29" s="79" customFormat="1" ht="14.25" customHeight="1">
      <c r="A239" s="94" t="s">
        <v>94</v>
      </c>
      <c r="B239" s="8" t="str">
        <f>VLOOKUP(A239,'CENTRO DE COSTOS'!A:D,4,FALSE)</f>
        <v>DIEGO FERNANDO HENAO CARDONA</v>
      </c>
      <c r="C239" s="8" t="str">
        <f>VLOOKUP(A239,'CENTRO DE COSTOS'!A:D,2,FALSE)</f>
        <v>0004-0002</v>
      </c>
      <c r="D239" s="94">
        <v>66001</v>
      </c>
      <c r="E239" s="95" t="s">
        <v>1532</v>
      </c>
      <c r="F239" s="97">
        <v>80958</v>
      </c>
      <c r="G239" s="98" t="s">
        <v>155</v>
      </c>
      <c r="H239" s="121" t="s">
        <v>257</v>
      </c>
      <c r="I239" s="97" t="s">
        <v>606</v>
      </c>
      <c r="J239" s="126" t="s">
        <v>94</v>
      </c>
      <c r="K239" s="97" t="s">
        <v>1533</v>
      </c>
      <c r="L239" s="97" t="s">
        <v>159</v>
      </c>
      <c r="M239" s="8" t="s">
        <v>1534</v>
      </c>
      <c r="N239" s="176">
        <v>45880</v>
      </c>
      <c r="O239" s="96">
        <v>45881</v>
      </c>
      <c r="P239" s="131" t="s">
        <v>161</v>
      </c>
      <c r="Q239" s="130" t="s">
        <v>161</v>
      </c>
      <c r="R239" s="94" t="s">
        <v>162</v>
      </c>
      <c r="S239" s="122" t="s">
        <v>1535</v>
      </c>
      <c r="T239" s="97" t="s">
        <v>164</v>
      </c>
      <c r="U239" s="94" t="s">
        <v>1536</v>
      </c>
      <c r="V239" s="126" t="s">
        <v>25</v>
      </c>
      <c r="W239" s="96" t="s">
        <v>166</v>
      </c>
      <c r="X239" s="98" t="s">
        <v>544</v>
      </c>
      <c r="Y239" s="94">
        <v>1</v>
      </c>
      <c r="Z239" s="94">
        <v>0</v>
      </c>
      <c r="AA239" s="100">
        <f>IF(V239="TIPO I",'BASE LIQUIDACION REDEBAN 2025'!$B$2,IF(V239="TIPO II",'BASE LIQUIDACION REDEBAN 2025'!$B$3,IF(V239="TIPO III",'BASE LIQUIDACION REDEBAN 2025'!$B$4,IF(V239="TIPO IV",'BASE LIQUIDACION REDEBAN 2025'!$B$5,IF(W239="AEREO",'BASE LIQUIDACION REDEBAN 2025'!$B$6,'BASE LIQUIDACION REDEBAN 2025'!$B$5)))))</f>
        <v>75096.394270399993</v>
      </c>
      <c r="AB239" s="100">
        <f>IF(V239="TIPO I",'BASE LIQUIDACION REDEBAN 2025'!$B$10,IF(V239="TIPO II",'BASE LIQUIDACION REDEBAN 2025'!$B$11,IF(V239="TIPO III",'BASE LIQUIDACION REDEBAN 2025'!$B$12,'BASE LIQUIDACION REDEBAN 2025'!$B$13)))</f>
        <v>75096.394270399993</v>
      </c>
      <c r="AC239" s="101">
        <f t="shared" si="3"/>
        <v>75096.394270399993</v>
      </c>
    </row>
    <row r="240" spans="1:29" s="79" customFormat="1" ht="14.25" customHeight="1">
      <c r="A240" s="94" t="s">
        <v>90</v>
      </c>
      <c r="B240" s="8" t="str">
        <f>VLOOKUP(A240,'CENTRO DE COSTOS'!A:D,4,FALSE)</f>
        <v>JUAN SEBASTIÁN RÍOS CASTRILLÓN</v>
      </c>
      <c r="C240" s="8" t="str">
        <f>VLOOKUP(A240,'CENTRO DE COSTOS'!A:D,2,FALSE)</f>
        <v>0004-0005</v>
      </c>
      <c r="D240" s="94">
        <v>5001</v>
      </c>
      <c r="E240" s="95" t="s">
        <v>1537</v>
      </c>
      <c r="F240" s="97">
        <v>80985</v>
      </c>
      <c r="G240" s="98" t="s">
        <v>155</v>
      </c>
      <c r="H240" s="121" t="s">
        <v>156</v>
      </c>
      <c r="I240" s="97" t="s">
        <v>197</v>
      </c>
      <c r="J240" s="126" t="s">
        <v>90</v>
      </c>
      <c r="K240" s="97" t="s">
        <v>1538</v>
      </c>
      <c r="L240" s="97" t="s">
        <v>159</v>
      </c>
      <c r="M240" s="8" t="s">
        <v>1539</v>
      </c>
      <c r="N240" s="176">
        <v>45880</v>
      </c>
      <c r="O240" s="96">
        <v>45881</v>
      </c>
      <c r="P240" s="131" t="s">
        <v>161</v>
      </c>
      <c r="Q240" s="130" t="s">
        <v>161</v>
      </c>
      <c r="R240" s="94" t="s">
        <v>162</v>
      </c>
      <c r="S240" s="122" t="s">
        <v>1540</v>
      </c>
      <c r="T240" s="97" t="s">
        <v>164</v>
      </c>
      <c r="U240" s="94" t="s">
        <v>1541</v>
      </c>
      <c r="V240" s="126" t="s">
        <v>25</v>
      </c>
      <c r="W240" s="96" t="s">
        <v>166</v>
      </c>
      <c r="X240" s="98" t="s">
        <v>368</v>
      </c>
      <c r="Y240" s="94">
        <v>1</v>
      </c>
      <c r="Z240" s="94">
        <v>0</v>
      </c>
      <c r="AA240" s="100">
        <f>IF(V240="TIPO I",'BASE LIQUIDACION REDEBAN 2025'!$B$2,IF(V240="TIPO II",'BASE LIQUIDACION REDEBAN 2025'!$B$3,IF(V240="TIPO III",'BASE LIQUIDACION REDEBAN 2025'!$B$4,IF(V240="TIPO IV",'BASE LIQUIDACION REDEBAN 2025'!$B$5,IF(W240="AEREO",'BASE LIQUIDACION REDEBAN 2025'!$B$6,'BASE LIQUIDACION REDEBAN 2025'!$B$5)))))</f>
        <v>75096.394270399993</v>
      </c>
      <c r="AB240" s="100">
        <f>IF(V240="TIPO I",'BASE LIQUIDACION REDEBAN 2025'!$B$10,IF(V240="TIPO II",'BASE LIQUIDACION REDEBAN 2025'!$B$11,IF(V240="TIPO III",'BASE LIQUIDACION REDEBAN 2025'!$B$12,'BASE LIQUIDACION REDEBAN 2025'!$B$13)))</f>
        <v>75096.394270399993</v>
      </c>
      <c r="AC240" s="101">
        <f t="shared" si="3"/>
        <v>75096.394270399993</v>
      </c>
    </row>
    <row r="241" spans="1:29" s="79" customFormat="1" ht="14.25" customHeight="1">
      <c r="A241" s="94" t="s">
        <v>90</v>
      </c>
      <c r="B241" s="8" t="str">
        <f>VLOOKUP(A241,'CENTRO DE COSTOS'!A:D,4,FALSE)</f>
        <v>JUAN SEBASTIÁN RÍOS CASTRILLÓN</v>
      </c>
      <c r="C241" s="8" t="str">
        <f>VLOOKUP(A241,'CENTRO DE COSTOS'!A:D,2,FALSE)</f>
        <v>0004-0005</v>
      </c>
      <c r="D241" s="94">
        <v>5001</v>
      </c>
      <c r="E241" s="95" t="s">
        <v>1542</v>
      </c>
      <c r="F241" s="97">
        <v>80986</v>
      </c>
      <c r="G241" s="98" t="s">
        <v>155</v>
      </c>
      <c r="H241" s="121" t="s">
        <v>257</v>
      </c>
      <c r="I241" s="97" t="s">
        <v>197</v>
      </c>
      <c r="J241" s="126" t="s">
        <v>90</v>
      </c>
      <c r="K241" s="97" t="s">
        <v>1543</v>
      </c>
      <c r="L241" s="97" t="s">
        <v>159</v>
      </c>
      <c r="M241" s="8" t="s">
        <v>1544</v>
      </c>
      <c r="N241" s="176">
        <v>45880</v>
      </c>
      <c r="O241" s="96">
        <v>45881</v>
      </c>
      <c r="P241" s="131" t="s">
        <v>161</v>
      </c>
      <c r="Q241" s="130" t="s">
        <v>161</v>
      </c>
      <c r="R241" s="94" t="s">
        <v>162</v>
      </c>
      <c r="S241" s="122" t="s">
        <v>1545</v>
      </c>
      <c r="T241" s="97" t="s">
        <v>164</v>
      </c>
      <c r="U241" s="94" t="s">
        <v>1546</v>
      </c>
      <c r="V241" s="126" t="s">
        <v>25</v>
      </c>
      <c r="W241" s="96" t="s">
        <v>166</v>
      </c>
      <c r="X241" s="98" t="s">
        <v>368</v>
      </c>
      <c r="Y241" s="94">
        <v>1</v>
      </c>
      <c r="Z241" s="94">
        <v>0</v>
      </c>
      <c r="AA241" s="100">
        <f>IF(V241="TIPO I",'BASE LIQUIDACION REDEBAN 2025'!$B$2,IF(V241="TIPO II",'BASE LIQUIDACION REDEBAN 2025'!$B$3,IF(V241="TIPO III",'BASE LIQUIDACION REDEBAN 2025'!$B$4,IF(V241="TIPO IV",'BASE LIQUIDACION REDEBAN 2025'!$B$5,IF(W241="AEREO",'BASE LIQUIDACION REDEBAN 2025'!$B$6,'BASE LIQUIDACION REDEBAN 2025'!$B$5)))))</f>
        <v>75096.394270399993</v>
      </c>
      <c r="AB241" s="100">
        <f>IF(V241="TIPO I",'BASE LIQUIDACION REDEBAN 2025'!$B$10,IF(V241="TIPO II",'BASE LIQUIDACION REDEBAN 2025'!$B$11,IF(V241="TIPO III",'BASE LIQUIDACION REDEBAN 2025'!$B$12,'BASE LIQUIDACION REDEBAN 2025'!$B$13)))</f>
        <v>75096.394270399993</v>
      </c>
      <c r="AC241" s="101">
        <f t="shared" si="3"/>
        <v>75096.394270399993</v>
      </c>
    </row>
    <row r="242" spans="1:29" s="79" customFormat="1" ht="14.25" customHeight="1">
      <c r="A242" s="94" t="s">
        <v>94</v>
      </c>
      <c r="B242" s="8" t="str">
        <f>VLOOKUP(A242,'CENTRO DE COSTOS'!A:D,4,FALSE)</f>
        <v>DIEGO FERNANDO HENAO CARDONA</v>
      </c>
      <c r="C242" s="8" t="str">
        <f>VLOOKUP(A242,'CENTRO DE COSTOS'!A:D,2,FALSE)</f>
        <v>0004-0002</v>
      </c>
      <c r="D242" s="94">
        <v>66440</v>
      </c>
      <c r="E242" s="95" t="s">
        <v>1547</v>
      </c>
      <c r="F242" s="97">
        <v>80950</v>
      </c>
      <c r="G242" s="98" t="s">
        <v>155</v>
      </c>
      <c r="H242" s="121" t="s">
        <v>156</v>
      </c>
      <c r="I242" s="97" t="s">
        <v>606</v>
      </c>
      <c r="J242" s="126" t="s">
        <v>1548</v>
      </c>
      <c r="K242" s="97" t="s">
        <v>1549</v>
      </c>
      <c r="L242" s="97" t="s">
        <v>159</v>
      </c>
      <c r="M242" s="8" t="s">
        <v>1550</v>
      </c>
      <c r="N242" s="176">
        <v>45880</v>
      </c>
      <c r="O242" s="96">
        <v>45881</v>
      </c>
      <c r="P242" s="131" t="s">
        <v>161</v>
      </c>
      <c r="Q242" s="130" t="s">
        <v>161</v>
      </c>
      <c r="R242" s="94" t="s">
        <v>162</v>
      </c>
      <c r="S242" s="122" t="s">
        <v>1551</v>
      </c>
      <c r="T242" s="97" t="s">
        <v>164</v>
      </c>
      <c r="U242" s="94" t="s">
        <v>1552</v>
      </c>
      <c r="V242" s="126" t="s">
        <v>28</v>
      </c>
      <c r="W242" s="96" t="s">
        <v>166</v>
      </c>
      <c r="X242" s="98" t="s">
        <v>495</v>
      </c>
      <c r="Y242" s="94">
        <v>1</v>
      </c>
      <c r="Z242" s="94">
        <v>0</v>
      </c>
      <c r="AA242" s="100">
        <f>IF(V242="TIPO I",'BASE LIQUIDACION REDEBAN 2025'!$B$2,IF(V242="TIPO II",'BASE LIQUIDACION REDEBAN 2025'!$B$3,IF(V242="TIPO III",'BASE LIQUIDACION REDEBAN 2025'!$B$4,IF(V242="TIPO IV",'BASE LIQUIDACION REDEBAN 2025'!$B$5,IF(W242="AEREO",'BASE LIQUIDACION REDEBAN 2025'!$B$6,'BASE LIQUIDACION REDEBAN 2025'!$B$5)))))</f>
        <v>163813.69572160003</v>
      </c>
      <c r="AB242" s="100">
        <f>IF(V242="TIPO I",'BASE LIQUIDACION REDEBAN 2025'!$B$10,IF(V242="TIPO II",'BASE LIQUIDACION REDEBAN 2025'!$B$11,IF(V242="TIPO III",'BASE LIQUIDACION REDEBAN 2025'!$B$12,'BASE LIQUIDACION REDEBAN 2025'!$B$13)))</f>
        <v>140395.6348884</v>
      </c>
      <c r="AC242" s="101">
        <f t="shared" si="3"/>
        <v>163813.69572160003</v>
      </c>
    </row>
    <row r="243" spans="1:29" s="79" customFormat="1" ht="14.25" customHeight="1">
      <c r="A243" s="94" t="s">
        <v>94</v>
      </c>
      <c r="B243" s="8" t="str">
        <f>VLOOKUP(A243,'CENTRO DE COSTOS'!A:D,4,FALSE)</f>
        <v>DIEGO FERNANDO HENAO CARDONA</v>
      </c>
      <c r="C243" s="8" t="str">
        <f>VLOOKUP(A243,'CENTRO DE COSTOS'!A:D,2,FALSE)</f>
        <v>0004-0002</v>
      </c>
      <c r="D243" s="94">
        <v>66383</v>
      </c>
      <c r="E243" s="95" t="s">
        <v>1553</v>
      </c>
      <c r="F243" s="97">
        <v>80946</v>
      </c>
      <c r="G243" s="98" t="s">
        <v>155</v>
      </c>
      <c r="H243" s="121" t="s">
        <v>156</v>
      </c>
      <c r="I243" s="97" t="s">
        <v>606</v>
      </c>
      <c r="J243" s="126" t="s">
        <v>1199</v>
      </c>
      <c r="K243" s="97" t="s">
        <v>1554</v>
      </c>
      <c r="L243" s="97" t="s">
        <v>159</v>
      </c>
      <c r="M243" s="8" t="s">
        <v>1555</v>
      </c>
      <c r="N243" s="176">
        <v>45880</v>
      </c>
      <c r="O243" s="96">
        <v>45882</v>
      </c>
      <c r="P243" s="131" t="s">
        <v>161</v>
      </c>
      <c r="Q243" s="130" t="s">
        <v>161</v>
      </c>
      <c r="R243" s="94" t="s">
        <v>162</v>
      </c>
      <c r="S243" s="122" t="s">
        <v>1556</v>
      </c>
      <c r="T243" s="97" t="s">
        <v>164</v>
      </c>
      <c r="U243" s="94" t="s">
        <v>1557</v>
      </c>
      <c r="V243" s="126" t="s">
        <v>28</v>
      </c>
      <c r="W243" s="96" t="s">
        <v>166</v>
      </c>
      <c r="X243" s="98" t="s">
        <v>544</v>
      </c>
      <c r="Y243" s="94">
        <v>1</v>
      </c>
      <c r="Z243" s="94">
        <v>0</v>
      </c>
      <c r="AA243" s="100">
        <f>IF(V243="TIPO I",'BASE LIQUIDACION REDEBAN 2025'!$B$2,IF(V243="TIPO II",'BASE LIQUIDACION REDEBAN 2025'!$B$3,IF(V243="TIPO III",'BASE LIQUIDACION REDEBAN 2025'!$B$4,IF(V243="TIPO IV",'BASE LIQUIDACION REDEBAN 2025'!$B$5,IF(W243="AEREO",'BASE LIQUIDACION REDEBAN 2025'!$B$6,'BASE LIQUIDACION REDEBAN 2025'!$B$5)))))</f>
        <v>163813.69572160003</v>
      </c>
      <c r="AB243" s="100">
        <f>IF(V243="TIPO I",'BASE LIQUIDACION REDEBAN 2025'!$B$10,IF(V243="TIPO II",'BASE LIQUIDACION REDEBAN 2025'!$B$11,IF(V243="TIPO III",'BASE LIQUIDACION REDEBAN 2025'!$B$12,'BASE LIQUIDACION REDEBAN 2025'!$B$13)))</f>
        <v>140395.6348884</v>
      </c>
      <c r="AC243" s="101">
        <f t="shared" si="3"/>
        <v>163813.69572160003</v>
      </c>
    </row>
    <row r="244" spans="1:29" s="79" customFormat="1" ht="14.25" customHeight="1">
      <c r="A244" s="94" t="s">
        <v>68</v>
      </c>
      <c r="B244" s="8" t="str">
        <f>VLOOKUP(A244,'CENTRO DE COSTOS'!A:D,4,FALSE)</f>
        <v>WILLIAM ASDRUBAL ROZO ROZO</v>
      </c>
      <c r="C244" s="8" t="str">
        <f>VLOOKUP(A244,'CENTRO DE COSTOS'!A:D,2,FALSE)</f>
        <v>0004-0004</v>
      </c>
      <c r="D244" s="94">
        <v>11001</v>
      </c>
      <c r="E244" s="95" t="s">
        <v>1558</v>
      </c>
      <c r="F244" s="97">
        <v>80935</v>
      </c>
      <c r="G244" s="98" t="s">
        <v>155</v>
      </c>
      <c r="H244" s="121" t="s">
        <v>156</v>
      </c>
      <c r="I244" s="97" t="s">
        <v>470</v>
      </c>
      <c r="J244" s="126" t="s">
        <v>68</v>
      </c>
      <c r="K244" s="97" t="s">
        <v>1559</v>
      </c>
      <c r="L244" s="97" t="s">
        <v>159</v>
      </c>
      <c r="M244" s="8" t="s">
        <v>1560</v>
      </c>
      <c r="N244" s="176">
        <v>45880</v>
      </c>
      <c r="O244" s="96">
        <v>45881</v>
      </c>
      <c r="P244" s="131" t="s">
        <v>161</v>
      </c>
      <c r="Q244" s="130" t="s">
        <v>161</v>
      </c>
      <c r="R244" s="94" t="s">
        <v>162</v>
      </c>
      <c r="S244" s="122" t="s">
        <v>1561</v>
      </c>
      <c r="T244" s="97" t="s">
        <v>164</v>
      </c>
      <c r="U244" s="94" t="s">
        <v>1562</v>
      </c>
      <c r="V244" s="126" t="s">
        <v>25</v>
      </c>
      <c r="W244" s="96" t="s">
        <v>166</v>
      </c>
      <c r="X244" s="98" t="s">
        <v>682</v>
      </c>
      <c r="Y244" s="94">
        <v>1</v>
      </c>
      <c r="Z244" s="94">
        <v>0</v>
      </c>
      <c r="AA244" s="100">
        <f>IF(V244="TIPO I",'BASE LIQUIDACION REDEBAN 2025'!$B$2,IF(V244="TIPO II",'BASE LIQUIDACION REDEBAN 2025'!$B$3,IF(V244="TIPO III",'BASE LIQUIDACION REDEBAN 2025'!$B$4,IF(V244="TIPO IV",'BASE LIQUIDACION REDEBAN 2025'!$B$5,IF(W244="AEREO",'BASE LIQUIDACION REDEBAN 2025'!$B$6,'BASE LIQUIDACION REDEBAN 2025'!$B$5)))))</f>
        <v>75096.394270399993</v>
      </c>
      <c r="AB244" s="100">
        <f>IF(V244="TIPO I",'BASE LIQUIDACION REDEBAN 2025'!$B$10,IF(V244="TIPO II",'BASE LIQUIDACION REDEBAN 2025'!$B$11,IF(V244="TIPO III",'BASE LIQUIDACION REDEBAN 2025'!$B$12,'BASE LIQUIDACION REDEBAN 2025'!$B$13)))</f>
        <v>75096.394270399993</v>
      </c>
      <c r="AC244" s="101">
        <f t="shared" si="3"/>
        <v>75096.394270399993</v>
      </c>
    </row>
    <row r="245" spans="1:29" s="79" customFormat="1" ht="14.25" customHeight="1">
      <c r="A245" s="94" t="s">
        <v>72</v>
      </c>
      <c r="B245" s="8" t="str">
        <f>VLOOKUP(A245,'CENTRO DE COSTOS'!A:D,4,FALSE)</f>
        <v>MIGUEL JULIÁN HERNÁNDEZ GUARÍN</v>
      </c>
      <c r="C245" s="8" t="str">
        <f>VLOOKUP(A245,'CENTRO DE COSTOS'!A:D,2,FALSE)</f>
        <v>0004-0008</v>
      </c>
      <c r="D245" s="94">
        <v>68418</v>
      </c>
      <c r="E245" s="95" t="s">
        <v>1563</v>
      </c>
      <c r="F245" s="97">
        <v>80948</v>
      </c>
      <c r="G245" s="98" t="s">
        <v>155</v>
      </c>
      <c r="H245" s="121" t="s">
        <v>156</v>
      </c>
      <c r="I245" s="97" t="s">
        <v>820</v>
      </c>
      <c r="J245" s="126" t="s">
        <v>1564</v>
      </c>
      <c r="K245" s="97" t="s">
        <v>1565</v>
      </c>
      <c r="L245" s="97" t="s">
        <v>159</v>
      </c>
      <c r="M245" s="8" t="s">
        <v>1566</v>
      </c>
      <c r="N245" s="176">
        <v>45880</v>
      </c>
      <c r="O245" s="96">
        <v>45881</v>
      </c>
      <c r="P245" s="131" t="s">
        <v>161</v>
      </c>
      <c r="Q245" s="130" t="s">
        <v>161</v>
      </c>
      <c r="R245" s="94" t="s">
        <v>162</v>
      </c>
      <c r="S245" s="122" t="s">
        <v>1567</v>
      </c>
      <c r="T245" s="97" t="s">
        <v>164</v>
      </c>
      <c r="U245" s="94" t="s">
        <v>1568</v>
      </c>
      <c r="V245" s="126" t="s">
        <v>28</v>
      </c>
      <c r="W245" s="96" t="s">
        <v>166</v>
      </c>
      <c r="X245" s="98" t="s">
        <v>438</v>
      </c>
      <c r="Y245" s="94">
        <v>1</v>
      </c>
      <c r="Z245" s="94">
        <v>0</v>
      </c>
      <c r="AA245" s="100">
        <f>IF(V245="TIPO I",'BASE LIQUIDACION REDEBAN 2025'!$B$2,IF(V245="TIPO II",'BASE LIQUIDACION REDEBAN 2025'!$B$3,IF(V245="TIPO III",'BASE LIQUIDACION REDEBAN 2025'!$B$4,IF(V245="TIPO IV",'BASE LIQUIDACION REDEBAN 2025'!$B$5,IF(W245="AEREO",'BASE LIQUIDACION REDEBAN 2025'!$B$6,'BASE LIQUIDACION REDEBAN 2025'!$B$5)))))</f>
        <v>163813.69572160003</v>
      </c>
      <c r="AB245" s="100">
        <f>IF(V245="TIPO I",'BASE LIQUIDACION REDEBAN 2025'!$B$10,IF(V245="TIPO II",'BASE LIQUIDACION REDEBAN 2025'!$B$11,IF(V245="TIPO III",'BASE LIQUIDACION REDEBAN 2025'!$B$12,'BASE LIQUIDACION REDEBAN 2025'!$B$13)))</f>
        <v>140395.6348884</v>
      </c>
      <c r="AC245" s="101">
        <f t="shared" si="3"/>
        <v>163813.69572160003</v>
      </c>
    </row>
    <row r="246" spans="1:29" s="79" customFormat="1" ht="14.25" customHeight="1">
      <c r="A246" s="94" t="s">
        <v>86</v>
      </c>
      <c r="B246" s="8" t="str">
        <f>VLOOKUP(A246,'CENTRO DE COSTOS'!A:D,4,FALSE)</f>
        <v>KEVIN ALEXIS CORZO BUSTOS</v>
      </c>
      <c r="C246" s="8" t="str">
        <f>VLOOKUP(A246,'CENTRO DE COSTOS'!A:D,2,FALSE)</f>
        <v>0004-0007</v>
      </c>
      <c r="D246" s="94">
        <v>73001</v>
      </c>
      <c r="E246" s="95" t="s">
        <v>1569</v>
      </c>
      <c r="F246" s="97">
        <v>80945</v>
      </c>
      <c r="G246" s="98" t="s">
        <v>155</v>
      </c>
      <c r="H246" s="121" t="s">
        <v>156</v>
      </c>
      <c r="I246" s="97" t="s">
        <v>703</v>
      </c>
      <c r="J246" s="126" t="s">
        <v>86</v>
      </c>
      <c r="K246" s="97" t="s">
        <v>1570</v>
      </c>
      <c r="L246" s="97" t="s">
        <v>159</v>
      </c>
      <c r="M246" s="8" t="s">
        <v>1571</v>
      </c>
      <c r="N246" s="176">
        <v>45880</v>
      </c>
      <c r="O246" s="96">
        <v>45881</v>
      </c>
      <c r="P246" s="131" t="s">
        <v>161</v>
      </c>
      <c r="Q246" s="130" t="s">
        <v>161</v>
      </c>
      <c r="R246" s="94" t="s">
        <v>162</v>
      </c>
      <c r="S246" s="122" t="s">
        <v>1572</v>
      </c>
      <c r="T246" s="97" t="s">
        <v>164</v>
      </c>
      <c r="U246" s="94" t="s">
        <v>1573</v>
      </c>
      <c r="V246" s="126" t="s">
        <v>25</v>
      </c>
      <c r="W246" s="96" t="s">
        <v>166</v>
      </c>
      <c r="X246" s="98" t="s">
        <v>708</v>
      </c>
      <c r="Y246" s="94">
        <v>1</v>
      </c>
      <c r="Z246" s="94">
        <v>0</v>
      </c>
      <c r="AA246" s="100">
        <f>IF(V246="TIPO I",'BASE LIQUIDACION REDEBAN 2025'!$B$2,IF(V246="TIPO II",'BASE LIQUIDACION REDEBAN 2025'!$B$3,IF(V246="TIPO III",'BASE LIQUIDACION REDEBAN 2025'!$B$4,IF(V246="TIPO IV",'BASE LIQUIDACION REDEBAN 2025'!$B$5,IF(W246="AEREO",'BASE LIQUIDACION REDEBAN 2025'!$B$6,'BASE LIQUIDACION REDEBAN 2025'!$B$5)))))</f>
        <v>75096.394270399993</v>
      </c>
      <c r="AB246" s="100">
        <f>IF(V246="TIPO I",'BASE LIQUIDACION REDEBAN 2025'!$B$10,IF(V246="TIPO II",'BASE LIQUIDACION REDEBAN 2025'!$B$11,IF(V246="TIPO III",'BASE LIQUIDACION REDEBAN 2025'!$B$12,'BASE LIQUIDACION REDEBAN 2025'!$B$13)))</f>
        <v>75096.394270399993</v>
      </c>
      <c r="AC246" s="101">
        <f t="shared" si="3"/>
        <v>75096.394270399993</v>
      </c>
    </row>
    <row r="247" spans="1:29" s="79" customFormat="1" ht="14.25" customHeight="1">
      <c r="A247" s="94" t="s">
        <v>100</v>
      </c>
      <c r="B247" s="8" t="str">
        <f>VLOOKUP(A247,'CENTRO DE COSTOS'!A:D,4,FALSE)</f>
        <v>KEVIN ALEXIS CORZO BUSTOS</v>
      </c>
      <c r="C247" s="8" t="str">
        <f>VLOOKUP(A247,'CENTRO DE COSTOS'!A:D,2,FALSE)</f>
        <v>0004-0007</v>
      </c>
      <c r="D247" s="94">
        <v>50110</v>
      </c>
      <c r="E247" s="95" t="s">
        <v>1574</v>
      </c>
      <c r="F247" s="97">
        <v>74158</v>
      </c>
      <c r="G247" s="98" t="s">
        <v>155</v>
      </c>
      <c r="H247" s="121" t="s">
        <v>370</v>
      </c>
      <c r="I247" s="97" t="s">
        <v>295</v>
      </c>
      <c r="J247" s="126" t="s">
        <v>357</v>
      </c>
      <c r="K247" s="97" t="s">
        <v>1575</v>
      </c>
      <c r="L247" s="97" t="s">
        <v>159</v>
      </c>
      <c r="M247" s="8" t="s">
        <v>1576</v>
      </c>
      <c r="N247" s="176">
        <v>45880</v>
      </c>
      <c r="O247" s="96">
        <v>45882</v>
      </c>
      <c r="P247" s="131" t="s">
        <v>161</v>
      </c>
      <c r="Q247" s="130" t="s">
        <v>161</v>
      </c>
      <c r="R247" s="94" t="s">
        <v>162</v>
      </c>
      <c r="S247" s="122" t="s">
        <v>1577</v>
      </c>
      <c r="T247" s="97" t="s">
        <v>164</v>
      </c>
      <c r="U247" s="94" t="s">
        <v>1578</v>
      </c>
      <c r="V247" s="126" t="s">
        <v>28</v>
      </c>
      <c r="W247" s="96" t="s">
        <v>166</v>
      </c>
      <c r="X247" s="98" t="s">
        <v>362</v>
      </c>
      <c r="Y247" s="94">
        <v>1</v>
      </c>
      <c r="Z247" s="94">
        <v>0</v>
      </c>
      <c r="AA247" s="100">
        <f>IF(V247="TIPO I",'BASE LIQUIDACION REDEBAN 2025'!$B$2,IF(V247="TIPO II",'BASE LIQUIDACION REDEBAN 2025'!$B$3,IF(V247="TIPO III",'BASE LIQUIDACION REDEBAN 2025'!$B$4,IF(V247="TIPO IV",'BASE LIQUIDACION REDEBAN 2025'!$B$5,IF(W247="AEREO",'BASE LIQUIDACION REDEBAN 2025'!$B$6,'BASE LIQUIDACION REDEBAN 2025'!$B$5)))))</f>
        <v>163813.69572160003</v>
      </c>
      <c r="AB247" s="100">
        <f>IF(V247="TIPO I",'BASE LIQUIDACION REDEBAN 2025'!$B$10,IF(V247="TIPO II",'BASE LIQUIDACION REDEBAN 2025'!$B$11,IF(V247="TIPO III",'BASE LIQUIDACION REDEBAN 2025'!$B$12,'BASE LIQUIDACION REDEBAN 2025'!$B$13)))</f>
        <v>140395.6348884</v>
      </c>
      <c r="AC247" s="101">
        <f t="shared" si="3"/>
        <v>163813.69572160003</v>
      </c>
    </row>
    <row r="248" spans="1:29" s="79" customFormat="1" ht="14.25" customHeight="1">
      <c r="A248" s="94" t="s">
        <v>100</v>
      </c>
      <c r="B248" s="8" t="str">
        <f>VLOOKUP(A248,'CENTRO DE COSTOS'!A:D,4,FALSE)</f>
        <v>KEVIN ALEXIS CORZO BUSTOS</v>
      </c>
      <c r="C248" s="8" t="str">
        <f>VLOOKUP(A248,'CENTRO DE COSTOS'!A:D,2,FALSE)</f>
        <v>0004-0007</v>
      </c>
      <c r="D248" s="94">
        <v>50001</v>
      </c>
      <c r="E248" s="95" t="s">
        <v>1579</v>
      </c>
      <c r="F248" s="97">
        <v>80923</v>
      </c>
      <c r="G248" s="98" t="s">
        <v>155</v>
      </c>
      <c r="H248" s="121" t="s">
        <v>1247</v>
      </c>
      <c r="I248" s="97" t="s">
        <v>295</v>
      </c>
      <c r="J248" s="126" t="s">
        <v>100</v>
      </c>
      <c r="K248" s="97" t="s">
        <v>1580</v>
      </c>
      <c r="L248" s="97" t="s">
        <v>159</v>
      </c>
      <c r="M248" s="8" t="s">
        <v>1581</v>
      </c>
      <c r="N248" s="176">
        <v>45880</v>
      </c>
      <c r="O248" s="96">
        <v>45881</v>
      </c>
      <c r="P248" s="131" t="s">
        <v>161</v>
      </c>
      <c r="Q248" s="130" t="s">
        <v>161</v>
      </c>
      <c r="R248" s="94" t="s">
        <v>162</v>
      </c>
      <c r="S248" s="122" t="s">
        <v>1582</v>
      </c>
      <c r="T248" s="97" t="s">
        <v>164</v>
      </c>
      <c r="U248" s="94" t="s">
        <v>1583</v>
      </c>
      <c r="V248" s="126" t="s">
        <v>25</v>
      </c>
      <c r="W248" s="96" t="s">
        <v>166</v>
      </c>
      <c r="X248" s="98" t="s">
        <v>362</v>
      </c>
      <c r="Y248" s="94">
        <v>1</v>
      </c>
      <c r="Z248" s="94">
        <v>0</v>
      </c>
      <c r="AA248" s="100">
        <f>IF(V248="TIPO I",'BASE LIQUIDACION REDEBAN 2025'!$B$2,IF(V248="TIPO II",'BASE LIQUIDACION REDEBAN 2025'!$B$3,IF(V248="TIPO III",'BASE LIQUIDACION REDEBAN 2025'!$B$4,IF(V248="TIPO IV",'BASE LIQUIDACION REDEBAN 2025'!$B$5,IF(W248="AEREO",'BASE LIQUIDACION REDEBAN 2025'!$B$6,'BASE LIQUIDACION REDEBAN 2025'!$B$5)))))</f>
        <v>75096.394270399993</v>
      </c>
      <c r="AB248" s="100">
        <f>IF(V248="TIPO I",'BASE LIQUIDACION REDEBAN 2025'!$B$10,IF(V248="TIPO II",'BASE LIQUIDACION REDEBAN 2025'!$B$11,IF(V248="TIPO III",'BASE LIQUIDACION REDEBAN 2025'!$B$12,'BASE LIQUIDACION REDEBAN 2025'!$B$13)))</f>
        <v>75096.394270399993</v>
      </c>
      <c r="AC248" s="101">
        <f t="shared" si="3"/>
        <v>75096.394270399993</v>
      </c>
    </row>
    <row r="249" spans="1:29" s="79" customFormat="1" ht="14.25" customHeight="1">
      <c r="A249" s="94" t="s">
        <v>90</v>
      </c>
      <c r="B249" s="8" t="str">
        <f>VLOOKUP(A249,'CENTRO DE COSTOS'!A:D,4,FALSE)</f>
        <v>JUAN SEBASTIÁN RÍOS CASTRILLÓN</v>
      </c>
      <c r="C249" s="8" t="str">
        <f>VLOOKUP(A249,'CENTRO DE COSTOS'!A:D,2,FALSE)</f>
        <v>0004-0005</v>
      </c>
      <c r="D249" s="94">
        <v>5001</v>
      </c>
      <c r="E249" s="95" t="s">
        <v>1584</v>
      </c>
      <c r="F249" s="97">
        <v>80927</v>
      </c>
      <c r="G249" s="98" t="s">
        <v>155</v>
      </c>
      <c r="H249" s="121" t="s">
        <v>196</v>
      </c>
      <c r="I249" s="97" t="s">
        <v>197</v>
      </c>
      <c r="J249" s="126" t="s">
        <v>90</v>
      </c>
      <c r="K249" s="97" t="s">
        <v>1585</v>
      </c>
      <c r="L249" s="97" t="s">
        <v>159</v>
      </c>
      <c r="M249" s="8" t="s">
        <v>1586</v>
      </c>
      <c r="N249" s="176">
        <v>45880</v>
      </c>
      <c r="O249" s="96">
        <v>45880</v>
      </c>
      <c r="P249" s="131" t="s">
        <v>200</v>
      </c>
      <c r="Q249" s="130" t="s">
        <v>201</v>
      </c>
      <c r="R249" s="94" t="s">
        <v>162</v>
      </c>
      <c r="S249" s="122" t="s">
        <v>1587</v>
      </c>
      <c r="T249" s="97" t="s">
        <v>164</v>
      </c>
      <c r="U249" s="94" t="s">
        <v>1588</v>
      </c>
      <c r="V249" s="126" t="s">
        <v>25</v>
      </c>
      <c r="W249" s="96" t="s">
        <v>166</v>
      </c>
      <c r="X249" s="98" t="s">
        <v>1245</v>
      </c>
      <c r="Y249" s="94">
        <v>1</v>
      </c>
      <c r="Z249" s="94">
        <v>0</v>
      </c>
      <c r="AA249" s="100">
        <f>IF(V249="TIPO I",'BASE LIQUIDACION REDEBAN 2025'!$B$2,IF(V249="TIPO II",'BASE LIQUIDACION REDEBAN 2025'!$B$3,IF(V249="TIPO III",'BASE LIQUIDACION REDEBAN 2025'!$B$4,IF(V249="TIPO IV",'BASE LIQUIDACION REDEBAN 2025'!$B$5,IF(W249="AEREO",'BASE LIQUIDACION REDEBAN 2025'!$B$6,'BASE LIQUIDACION REDEBAN 2025'!$B$5)))))</f>
        <v>75096.394270399993</v>
      </c>
      <c r="AB249" s="100">
        <f>IF(V249="TIPO I",'BASE LIQUIDACION REDEBAN 2025'!$B$10,IF(V249="TIPO II",'BASE LIQUIDACION REDEBAN 2025'!$B$11,IF(V249="TIPO III",'BASE LIQUIDACION REDEBAN 2025'!$B$12,'BASE LIQUIDACION REDEBAN 2025'!$B$13)))</f>
        <v>75096.394270399993</v>
      </c>
      <c r="AC249" s="101">
        <f t="shared" si="3"/>
        <v>75096.394270399993</v>
      </c>
    </row>
    <row r="250" spans="1:29" s="79" customFormat="1" ht="14.25" customHeight="1">
      <c r="A250" s="94" t="s">
        <v>87</v>
      </c>
      <c r="B250" s="8" t="str">
        <f>VLOOKUP(A250,'CENTRO DE COSTOS'!A:D,4,FALSE)</f>
        <v>DIEGO FERNANDO HENAO CARDONA</v>
      </c>
      <c r="C250" s="8" t="str">
        <f>VLOOKUP(A250,'CENTRO DE COSTOS'!A:D,2,FALSE)</f>
        <v>0004-0002</v>
      </c>
      <c r="D250" s="94">
        <v>17614</v>
      </c>
      <c r="E250" s="95" t="s">
        <v>1589</v>
      </c>
      <c r="F250" s="97">
        <v>67901</v>
      </c>
      <c r="G250" s="98" t="s">
        <v>155</v>
      </c>
      <c r="H250" s="121" t="s">
        <v>216</v>
      </c>
      <c r="I250" s="97" t="s">
        <v>477</v>
      </c>
      <c r="J250" s="126" t="s">
        <v>1590</v>
      </c>
      <c r="K250" s="97" t="s">
        <v>1591</v>
      </c>
      <c r="L250" s="97" t="s">
        <v>159</v>
      </c>
      <c r="M250" s="8" t="s">
        <v>1592</v>
      </c>
      <c r="N250" s="176">
        <v>45880</v>
      </c>
      <c r="O250" s="96">
        <v>45882</v>
      </c>
      <c r="P250" s="131" t="s">
        <v>200</v>
      </c>
      <c r="Q250" s="130" t="s">
        <v>201</v>
      </c>
      <c r="R250" s="94" t="s">
        <v>162</v>
      </c>
      <c r="S250" s="122" t="s">
        <v>1593</v>
      </c>
      <c r="T250" s="97" t="s">
        <v>164</v>
      </c>
      <c r="U250" s="94" t="s">
        <v>1594</v>
      </c>
      <c r="V250" s="126" t="s">
        <v>28</v>
      </c>
      <c r="W250" s="96" t="s">
        <v>166</v>
      </c>
      <c r="X250" s="98" t="s">
        <v>482</v>
      </c>
      <c r="Y250" s="94">
        <v>1</v>
      </c>
      <c r="Z250" s="94">
        <v>0</v>
      </c>
      <c r="AA250" s="100">
        <f>IF(V250="TIPO I",'BASE LIQUIDACION REDEBAN 2025'!$B$2,IF(V250="TIPO II",'BASE LIQUIDACION REDEBAN 2025'!$B$3,IF(V250="TIPO III",'BASE LIQUIDACION REDEBAN 2025'!$B$4,IF(V250="TIPO IV",'BASE LIQUIDACION REDEBAN 2025'!$B$5,IF(W250="AEREO",'BASE LIQUIDACION REDEBAN 2025'!$B$6,'BASE LIQUIDACION REDEBAN 2025'!$B$5)))))</f>
        <v>163813.69572160003</v>
      </c>
      <c r="AB250" s="100">
        <f>IF(V250="TIPO I",'BASE LIQUIDACION REDEBAN 2025'!$B$10,IF(V250="TIPO II",'BASE LIQUIDACION REDEBAN 2025'!$B$11,IF(V250="TIPO III",'BASE LIQUIDACION REDEBAN 2025'!$B$12,'BASE LIQUIDACION REDEBAN 2025'!$B$13)))</f>
        <v>140395.6348884</v>
      </c>
      <c r="AC250" s="101">
        <f t="shared" si="3"/>
        <v>163813.69572160003</v>
      </c>
    </row>
    <row r="251" spans="1:29" s="79" customFormat="1" ht="14.25" customHeight="1">
      <c r="A251" s="94" t="s">
        <v>91</v>
      </c>
      <c r="B251" s="8" t="str">
        <f>VLOOKUP(A251,'CENTRO DE COSTOS'!A:D,4,FALSE)</f>
        <v>JOSE MAURICIO HERNANDEZ ROJAS</v>
      </c>
      <c r="C251" s="8" t="str">
        <f>VLOOKUP(A251,'CENTRO DE COSTOS'!A:D,2,FALSE)</f>
        <v>0004-0001</v>
      </c>
      <c r="D251" s="94">
        <v>23466</v>
      </c>
      <c r="E251" s="95" t="s">
        <v>1595</v>
      </c>
      <c r="F251" s="97">
        <v>38029</v>
      </c>
      <c r="G251" s="98" t="s">
        <v>155</v>
      </c>
      <c r="H251" s="121" t="s">
        <v>216</v>
      </c>
      <c r="I251" s="97" t="s">
        <v>421</v>
      </c>
      <c r="J251" s="126" t="s">
        <v>1596</v>
      </c>
      <c r="K251" s="97" t="s">
        <v>1597</v>
      </c>
      <c r="L251" s="97" t="s">
        <v>159</v>
      </c>
      <c r="M251" s="8" t="s">
        <v>1598</v>
      </c>
      <c r="N251" s="176">
        <v>45880</v>
      </c>
      <c r="O251" s="96">
        <v>45882</v>
      </c>
      <c r="P251" s="131" t="s">
        <v>200</v>
      </c>
      <c r="Q251" s="130" t="s">
        <v>201</v>
      </c>
      <c r="R251" s="94" t="s">
        <v>162</v>
      </c>
      <c r="S251" s="122" t="s">
        <v>1593</v>
      </c>
      <c r="T251" s="97" t="s">
        <v>164</v>
      </c>
      <c r="U251" s="94" t="s">
        <v>1599</v>
      </c>
      <c r="V251" s="126" t="s">
        <v>32</v>
      </c>
      <c r="W251" s="96" t="s">
        <v>166</v>
      </c>
      <c r="X251" s="98" t="s">
        <v>696</v>
      </c>
      <c r="Y251" s="94">
        <v>1</v>
      </c>
      <c r="Z251" s="94">
        <v>0</v>
      </c>
      <c r="AA251" s="100">
        <f>IF(V251="TIPO I",'BASE LIQUIDACION REDEBAN 2025'!$B$2,IF(V251="TIPO II",'BASE LIQUIDACION REDEBAN 2025'!$B$3,IF(V251="TIPO III",'BASE LIQUIDACION REDEBAN 2025'!$B$4,IF(V251="TIPO IV",'BASE LIQUIDACION REDEBAN 2025'!$B$5,IF(W251="AEREO",'BASE LIQUIDACION REDEBAN 2025'!$B$6,'BASE LIQUIDACION REDEBAN 2025'!$B$5)))))</f>
        <v>504832.64687880001</v>
      </c>
      <c r="AB251" s="100">
        <f>IF(V251="TIPO I",'BASE LIQUIDACION REDEBAN 2025'!$B$10,IF(V251="TIPO II",'BASE LIQUIDACION REDEBAN 2025'!$B$11,IF(V251="TIPO III",'BASE LIQUIDACION REDEBAN 2025'!$B$12,'BASE LIQUIDACION REDEBAN 2025'!$B$13)))</f>
        <v>196536.5258152</v>
      </c>
      <c r="AC251" s="101">
        <f t="shared" si="3"/>
        <v>504832.64687880001</v>
      </c>
    </row>
    <row r="252" spans="1:29" s="79" customFormat="1" ht="14.25" customHeight="1">
      <c r="A252" s="94" t="s">
        <v>90</v>
      </c>
      <c r="B252" s="8" t="str">
        <f>VLOOKUP(A252,'CENTRO DE COSTOS'!A:D,4,FALSE)</f>
        <v>JUAN SEBASTIÁN RÍOS CASTRILLÓN</v>
      </c>
      <c r="C252" s="8" t="str">
        <f>VLOOKUP(A252,'CENTRO DE COSTOS'!A:D,2,FALSE)</f>
        <v>0004-0005</v>
      </c>
      <c r="D252" s="94">
        <v>5001</v>
      </c>
      <c r="E252" s="95" t="s">
        <v>1600</v>
      </c>
      <c r="F252" s="97">
        <v>81036</v>
      </c>
      <c r="G252" s="98" t="s">
        <v>155</v>
      </c>
      <c r="H252" s="121" t="s">
        <v>196</v>
      </c>
      <c r="I252" s="97" t="s">
        <v>197</v>
      </c>
      <c r="J252" s="126" t="s">
        <v>90</v>
      </c>
      <c r="K252" s="97" t="s">
        <v>1601</v>
      </c>
      <c r="L252" s="97" t="s">
        <v>159</v>
      </c>
      <c r="M252" s="8" t="s">
        <v>1602</v>
      </c>
      <c r="N252" s="176">
        <v>45882</v>
      </c>
      <c r="O252" s="96">
        <v>45883</v>
      </c>
      <c r="P252" s="131" t="s">
        <v>200</v>
      </c>
      <c r="Q252" s="130" t="s">
        <v>201</v>
      </c>
      <c r="R252" s="94" t="s">
        <v>162</v>
      </c>
      <c r="S252" s="122" t="s">
        <v>1603</v>
      </c>
      <c r="T252" s="97" t="s">
        <v>164</v>
      </c>
      <c r="U252" s="94" t="s">
        <v>1604</v>
      </c>
      <c r="V252" s="126" t="s">
        <v>25</v>
      </c>
      <c r="W252" s="96" t="s">
        <v>166</v>
      </c>
      <c r="X252" s="98" t="s">
        <v>209</v>
      </c>
      <c r="Y252" s="94">
        <v>1</v>
      </c>
      <c r="Z252" s="94">
        <v>0</v>
      </c>
      <c r="AA252" s="100">
        <f>IF(V252="TIPO I",'BASE LIQUIDACION REDEBAN 2025'!$B$2,IF(V252="TIPO II",'BASE LIQUIDACION REDEBAN 2025'!$B$3,IF(V252="TIPO III",'BASE LIQUIDACION REDEBAN 2025'!$B$4,IF(V252="TIPO IV",'BASE LIQUIDACION REDEBAN 2025'!$B$5,IF(W252="AEREO",'BASE LIQUIDACION REDEBAN 2025'!$B$6,'BASE LIQUIDACION REDEBAN 2025'!$B$5)))))</f>
        <v>75096.394270399993</v>
      </c>
      <c r="AB252" s="100">
        <f>IF(V252="TIPO I",'BASE LIQUIDACION REDEBAN 2025'!$B$10,IF(V252="TIPO II",'BASE LIQUIDACION REDEBAN 2025'!$B$11,IF(V252="TIPO III",'BASE LIQUIDACION REDEBAN 2025'!$B$12,'BASE LIQUIDACION REDEBAN 2025'!$B$13)))</f>
        <v>75096.394270399993</v>
      </c>
      <c r="AC252" s="101">
        <f t="shared" si="3"/>
        <v>75096.394270399993</v>
      </c>
    </row>
    <row r="253" spans="1:29" s="79" customFormat="1" ht="14.25" customHeight="1">
      <c r="A253" s="94" t="s">
        <v>90</v>
      </c>
      <c r="B253" s="8" t="str">
        <f>VLOOKUP(A253,'CENTRO DE COSTOS'!A:D,4,FALSE)</f>
        <v>JUAN SEBASTIÁN RÍOS CASTRILLÓN</v>
      </c>
      <c r="C253" s="8" t="str">
        <f>VLOOKUP(A253,'CENTRO DE COSTOS'!A:D,2,FALSE)</f>
        <v>0004-0005</v>
      </c>
      <c r="D253" s="94">
        <v>5001</v>
      </c>
      <c r="E253" s="95" t="s">
        <v>1605</v>
      </c>
      <c r="F253" s="97">
        <v>81037</v>
      </c>
      <c r="G253" s="98" t="s">
        <v>155</v>
      </c>
      <c r="H253" s="121" t="s">
        <v>196</v>
      </c>
      <c r="I253" s="97" t="s">
        <v>197</v>
      </c>
      <c r="J253" s="126" t="s">
        <v>90</v>
      </c>
      <c r="K253" s="97" t="s">
        <v>1606</v>
      </c>
      <c r="L253" s="97" t="s">
        <v>159</v>
      </c>
      <c r="M253" s="8" t="s">
        <v>1607</v>
      </c>
      <c r="N253" s="176">
        <v>45882</v>
      </c>
      <c r="O253" s="96">
        <v>45883</v>
      </c>
      <c r="P253" s="131" t="s">
        <v>200</v>
      </c>
      <c r="Q253" s="130" t="s">
        <v>201</v>
      </c>
      <c r="R253" s="94" t="s">
        <v>162</v>
      </c>
      <c r="S253" s="122" t="s">
        <v>1603</v>
      </c>
      <c r="T253" s="97" t="s">
        <v>164</v>
      </c>
      <c r="U253" s="94" t="s">
        <v>1608</v>
      </c>
      <c r="V253" s="126" t="s">
        <v>25</v>
      </c>
      <c r="W253" s="96" t="s">
        <v>166</v>
      </c>
      <c r="X253" s="98" t="s">
        <v>209</v>
      </c>
      <c r="Y253" s="94">
        <v>1</v>
      </c>
      <c r="Z253" s="94">
        <v>0</v>
      </c>
      <c r="AA253" s="100">
        <f>IF(V253="TIPO I",'BASE LIQUIDACION REDEBAN 2025'!$B$2,IF(V253="TIPO II",'BASE LIQUIDACION REDEBAN 2025'!$B$3,IF(V253="TIPO III",'BASE LIQUIDACION REDEBAN 2025'!$B$4,IF(V253="TIPO IV",'BASE LIQUIDACION REDEBAN 2025'!$B$5,IF(W253="AEREO",'BASE LIQUIDACION REDEBAN 2025'!$B$6,'BASE LIQUIDACION REDEBAN 2025'!$B$5)))))</f>
        <v>75096.394270399993</v>
      </c>
      <c r="AB253" s="100">
        <f>IF(V253="TIPO I",'BASE LIQUIDACION REDEBAN 2025'!$B$10,IF(V253="TIPO II",'BASE LIQUIDACION REDEBAN 2025'!$B$11,IF(V253="TIPO III",'BASE LIQUIDACION REDEBAN 2025'!$B$12,'BASE LIQUIDACION REDEBAN 2025'!$B$13)))</f>
        <v>75096.394270399993</v>
      </c>
      <c r="AC253" s="101">
        <f t="shared" si="3"/>
        <v>75096.394270399993</v>
      </c>
    </row>
    <row r="254" spans="1:29" s="79" customFormat="1" ht="14.25" customHeight="1">
      <c r="A254" s="94" t="s">
        <v>90</v>
      </c>
      <c r="B254" s="8" t="str">
        <f>VLOOKUP(A254,'CENTRO DE COSTOS'!A:D,4,FALSE)</f>
        <v>JUAN SEBASTIÁN RÍOS CASTRILLÓN</v>
      </c>
      <c r="C254" s="8" t="str">
        <f>VLOOKUP(A254,'CENTRO DE COSTOS'!A:D,2,FALSE)</f>
        <v>0004-0005</v>
      </c>
      <c r="D254" s="94">
        <v>5001</v>
      </c>
      <c r="E254" s="95" t="s">
        <v>1609</v>
      </c>
      <c r="F254" s="97">
        <v>81038</v>
      </c>
      <c r="G254" s="98" t="s">
        <v>155</v>
      </c>
      <c r="H254" s="121" t="s">
        <v>196</v>
      </c>
      <c r="I254" s="97" t="s">
        <v>197</v>
      </c>
      <c r="J254" s="126" t="s">
        <v>90</v>
      </c>
      <c r="K254" s="97" t="s">
        <v>1610</v>
      </c>
      <c r="L254" s="97" t="s">
        <v>159</v>
      </c>
      <c r="M254" s="8" t="s">
        <v>1611</v>
      </c>
      <c r="N254" s="176">
        <v>45882</v>
      </c>
      <c r="O254" s="96">
        <v>45884</v>
      </c>
      <c r="P254" s="131" t="s">
        <v>200</v>
      </c>
      <c r="Q254" s="130" t="s">
        <v>201</v>
      </c>
      <c r="R254" s="94" t="s">
        <v>162</v>
      </c>
      <c r="S254" s="122" t="s">
        <v>1612</v>
      </c>
      <c r="T254" s="97" t="s">
        <v>164</v>
      </c>
      <c r="U254" s="94" t="s">
        <v>1613</v>
      </c>
      <c r="V254" s="126" t="s">
        <v>25</v>
      </c>
      <c r="W254" s="96" t="s">
        <v>166</v>
      </c>
      <c r="X254" s="98" t="s">
        <v>488</v>
      </c>
      <c r="Y254" s="94">
        <v>1</v>
      </c>
      <c r="Z254" s="94">
        <v>0</v>
      </c>
      <c r="AA254" s="100">
        <f>IF(V254="TIPO I",'BASE LIQUIDACION REDEBAN 2025'!$B$2,IF(V254="TIPO II",'BASE LIQUIDACION REDEBAN 2025'!$B$3,IF(V254="TIPO III",'BASE LIQUIDACION REDEBAN 2025'!$B$4,IF(V254="TIPO IV",'BASE LIQUIDACION REDEBAN 2025'!$B$5,IF(W254="AEREO",'BASE LIQUIDACION REDEBAN 2025'!$B$6,'BASE LIQUIDACION REDEBAN 2025'!$B$5)))))</f>
        <v>75096.394270399993</v>
      </c>
      <c r="AB254" s="100">
        <f>IF(V254="TIPO I",'BASE LIQUIDACION REDEBAN 2025'!$B$10,IF(V254="TIPO II",'BASE LIQUIDACION REDEBAN 2025'!$B$11,IF(V254="TIPO III",'BASE LIQUIDACION REDEBAN 2025'!$B$12,'BASE LIQUIDACION REDEBAN 2025'!$B$13)))</f>
        <v>75096.394270399993</v>
      </c>
      <c r="AC254" s="101">
        <f t="shared" si="3"/>
        <v>75096.394270399993</v>
      </c>
    </row>
    <row r="255" spans="1:29" s="79" customFormat="1" ht="14.25" customHeight="1">
      <c r="A255" s="94" t="s">
        <v>90</v>
      </c>
      <c r="B255" s="8" t="str">
        <f>VLOOKUP(A255,'CENTRO DE COSTOS'!A:D,4,FALSE)</f>
        <v>JUAN SEBASTIÁN RÍOS CASTRILLÓN</v>
      </c>
      <c r="C255" s="8" t="str">
        <f>VLOOKUP(A255,'CENTRO DE COSTOS'!A:D,2,FALSE)</f>
        <v>0004-0005</v>
      </c>
      <c r="D255" s="94">
        <v>5001</v>
      </c>
      <c r="E255" s="95" t="s">
        <v>1614</v>
      </c>
      <c r="F255" s="97">
        <v>81039</v>
      </c>
      <c r="G255" s="98" t="s">
        <v>155</v>
      </c>
      <c r="H255" s="121" t="s">
        <v>196</v>
      </c>
      <c r="I255" s="97" t="s">
        <v>197</v>
      </c>
      <c r="J255" s="126" t="s">
        <v>90</v>
      </c>
      <c r="K255" s="97" t="s">
        <v>1615</v>
      </c>
      <c r="L255" s="97" t="s">
        <v>159</v>
      </c>
      <c r="M255" s="8" t="s">
        <v>1616</v>
      </c>
      <c r="N255" s="176">
        <v>45882</v>
      </c>
      <c r="O255" s="96">
        <v>45884</v>
      </c>
      <c r="P255" s="131" t="s">
        <v>200</v>
      </c>
      <c r="Q255" s="130" t="s">
        <v>201</v>
      </c>
      <c r="R255" s="94" t="s">
        <v>162</v>
      </c>
      <c r="S255" s="122" t="s">
        <v>1612</v>
      </c>
      <c r="T255" s="97" t="s">
        <v>164</v>
      </c>
      <c r="U255" s="94" t="s">
        <v>1617</v>
      </c>
      <c r="V255" s="126" t="s">
        <v>25</v>
      </c>
      <c r="W255" s="96" t="s">
        <v>166</v>
      </c>
      <c r="X255" s="98" t="s">
        <v>488</v>
      </c>
      <c r="Y255" s="94">
        <v>1</v>
      </c>
      <c r="Z255" s="94">
        <v>0</v>
      </c>
      <c r="AA255" s="100">
        <f>IF(V255="TIPO I",'BASE LIQUIDACION REDEBAN 2025'!$B$2,IF(V255="TIPO II",'BASE LIQUIDACION REDEBAN 2025'!$B$3,IF(V255="TIPO III",'BASE LIQUIDACION REDEBAN 2025'!$B$4,IF(V255="TIPO IV",'BASE LIQUIDACION REDEBAN 2025'!$B$5,IF(W255="AEREO",'BASE LIQUIDACION REDEBAN 2025'!$B$6,'BASE LIQUIDACION REDEBAN 2025'!$B$5)))))</f>
        <v>75096.394270399993</v>
      </c>
      <c r="AB255" s="100">
        <f>IF(V255="TIPO I",'BASE LIQUIDACION REDEBAN 2025'!$B$10,IF(V255="TIPO II",'BASE LIQUIDACION REDEBAN 2025'!$B$11,IF(V255="TIPO III",'BASE LIQUIDACION REDEBAN 2025'!$B$12,'BASE LIQUIDACION REDEBAN 2025'!$B$13)))</f>
        <v>75096.394270399993</v>
      </c>
      <c r="AC255" s="101">
        <f t="shared" si="3"/>
        <v>75096.394270399993</v>
      </c>
    </row>
    <row r="256" spans="1:29" s="79" customFormat="1" ht="14.25" customHeight="1">
      <c r="A256" s="94" t="s">
        <v>90</v>
      </c>
      <c r="B256" s="8" t="str">
        <f>VLOOKUP(A256,'CENTRO DE COSTOS'!A:D,4,FALSE)</f>
        <v>JUAN SEBASTIÁN RÍOS CASTRILLÓN</v>
      </c>
      <c r="C256" s="8" t="str">
        <f>VLOOKUP(A256,'CENTRO DE COSTOS'!A:D,2,FALSE)</f>
        <v>0004-0005</v>
      </c>
      <c r="D256" s="94">
        <v>5001</v>
      </c>
      <c r="E256" s="95" t="s">
        <v>1618</v>
      </c>
      <c r="F256" s="97">
        <v>81040</v>
      </c>
      <c r="G256" s="98" t="s">
        <v>155</v>
      </c>
      <c r="H256" s="121" t="s">
        <v>196</v>
      </c>
      <c r="I256" s="97" t="s">
        <v>197</v>
      </c>
      <c r="J256" s="126" t="s">
        <v>90</v>
      </c>
      <c r="K256" s="97" t="s">
        <v>1619</v>
      </c>
      <c r="L256" s="97" t="s">
        <v>159</v>
      </c>
      <c r="M256" s="8" t="s">
        <v>1620</v>
      </c>
      <c r="N256" s="176">
        <v>45882</v>
      </c>
      <c r="O256" s="96">
        <v>45883</v>
      </c>
      <c r="P256" s="131" t="s">
        <v>200</v>
      </c>
      <c r="Q256" s="130" t="s">
        <v>201</v>
      </c>
      <c r="R256" s="94" t="s">
        <v>162</v>
      </c>
      <c r="S256" s="122" t="s">
        <v>1603</v>
      </c>
      <c r="T256" s="97" t="s">
        <v>164</v>
      </c>
      <c r="U256" s="94" t="s">
        <v>1621</v>
      </c>
      <c r="V256" s="126" t="s">
        <v>25</v>
      </c>
      <c r="W256" s="96" t="s">
        <v>166</v>
      </c>
      <c r="X256" s="98" t="s">
        <v>488</v>
      </c>
      <c r="Y256" s="94">
        <v>1</v>
      </c>
      <c r="Z256" s="94">
        <v>0</v>
      </c>
      <c r="AA256" s="100">
        <f>IF(V256="TIPO I",'BASE LIQUIDACION REDEBAN 2025'!$B$2,IF(V256="TIPO II",'BASE LIQUIDACION REDEBAN 2025'!$B$3,IF(V256="TIPO III",'BASE LIQUIDACION REDEBAN 2025'!$B$4,IF(V256="TIPO IV",'BASE LIQUIDACION REDEBAN 2025'!$B$5,IF(W256="AEREO",'BASE LIQUIDACION REDEBAN 2025'!$B$6,'BASE LIQUIDACION REDEBAN 2025'!$B$5)))))</f>
        <v>75096.394270399993</v>
      </c>
      <c r="AB256" s="100">
        <f>IF(V256="TIPO I",'BASE LIQUIDACION REDEBAN 2025'!$B$10,IF(V256="TIPO II",'BASE LIQUIDACION REDEBAN 2025'!$B$11,IF(V256="TIPO III",'BASE LIQUIDACION REDEBAN 2025'!$B$12,'BASE LIQUIDACION REDEBAN 2025'!$B$13)))</f>
        <v>75096.394270399993</v>
      </c>
      <c r="AC256" s="101">
        <f t="shared" si="3"/>
        <v>75096.394270399993</v>
      </c>
    </row>
    <row r="257" spans="1:29" s="79" customFormat="1" ht="14.25" customHeight="1">
      <c r="A257" s="94" t="s">
        <v>90</v>
      </c>
      <c r="B257" s="8" t="str">
        <f>VLOOKUP(A257,'CENTRO DE COSTOS'!A:D,4,FALSE)</f>
        <v>JUAN SEBASTIÁN RÍOS CASTRILLÓN</v>
      </c>
      <c r="C257" s="8" t="str">
        <f>VLOOKUP(A257,'CENTRO DE COSTOS'!A:D,2,FALSE)</f>
        <v>0004-0005</v>
      </c>
      <c r="D257" s="94">
        <v>5001</v>
      </c>
      <c r="E257" s="95" t="s">
        <v>1622</v>
      </c>
      <c r="F257" s="97">
        <v>81041</v>
      </c>
      <c r="G257" s="98" t="s">
        <v>155</v>
      </c>
      <c r="H257" s="121" t="s">
        <v>196</v>
      </c>
      <c r="I257" s="97" t="s">
        <v>197</v>
      </c>
      <c r="J257" s="126" t="s">
        <v>90</v>
      </c>
      <c r="K257" s="97" t="s">
        <v>1623</v>
      </c>
      <c r="L257" s="97" t="s">
        <v>159</v>
      </c>
      <c r="M257" s="8" t="s">
        <v>1624</v>
      </c>
      <c r="N257" s="176">
        <v>45882</v>
      </c>
      <c r="O257" s="96">
        <v>45884</v>
      </c>
      <c r="P257" s="131" t="s">
        <v>200</v>
      </c>
      <c r="Q257" s="130" t="s">
        <v>739</v>
      </c>
      <c r="R257" s="94" t="s">
        <v>162</v>
      </c>
      <c r="S257" s="122" t="s">
        <v>1612</v>
      </c>
      <c r="T257" s="97" t="s">
        <v>164</v>
      </c>
      <c r="U257" s="94" t="s">
        <v>1625</v>
      </c>
      <c r="V257" s="126" t="s">
        <v>25</v>
      </c>
      <c r="W257" s="96" t="s">
        <v>166</v>
      </c>
      <c r="X257" s="98" t="s">
        <v>1626</v>
      </c>
      <c r="Y257" s="94">
        <v>1</v>
      </c>
      <c r="Z257" s="94">
        <v>0</v>
      </c>
      <c r="AA257" s="100">
        <f>IF(V257="TIPO I",'BASE LIQUIDACION REDEBAN 2025'!$B$2,IF(V257="TIPO II",'BASE LIQUIDACION REDEBAN 2025'!$B$3,IF(V257="TIPO III",'BASE LIQUIDACION REDEBAN 2025'!$B$4,IF(V257="TIPO IV",'BASE LIQUIDACION REDEBAN 2025'!$B$5,IF(W257="AEREO",'BASE LIQUIDACION REDEBAN 2025'!$B$6,'BASE LIQUIDACION REDEBAN 2025'!$B$5)))))</f>
        <v>75096.394270399993</v>
      </c>
      <c r="AB257" s="100">
        <f>IF(V257="TIPO I",'BASE LIQUIDACION REDEBAN 2025'!$B$10,IF(V257="TIPO II",'BASE LIQUIDACION REDEBAN 2025'!$B$11,IF(V257="TIPO III",'BASE LIQUIDACION REDEBAN 2025'!$B$12,'BASE LIQUIDACION REDEBAN 2025'!$B$13)))</f>
        <v>75096.394270399993</v>
      </c>
      <c r="AC257" s="101">
        <f t="shared" si="3"/>
        <v>75096.394270399993</v>
      </c>
    </row>
    <row r="258" spans="1:29" s="79" customFormat="1" ht="14.25" customHeight="1">
      <c r="A258" s="94" t="s">
        <v>90</v>
      </c>
      <c r="B258" s="8" t="str">
        <f>VLOOKUP(A258,'CENTRO DE COSTOS'!A:D,4,FALSE)</f>
        <v>JUAN SEBASTIÁN RÍOS CASTRILLÓN</v>
      </c>
      <c r="C258" s="8" t="str">
        <f>VLOOKUP(A258,'CENTRO DE COSTOS'!A:D,2,FALSE)</f>
        <v>0004-0005</v>
      </c>
      <c r="D258" s="94">
        <v>5001</v>
      </c>
      <c r="E258" s="95" t="s">
        <v>1627</v>
      </c>
      <c r="F258" s="97">
        <v>81042</v>
      </c>
      <c r="G258" s="98" t="s">
        <v>155</v>
      </c>
      <c r="H258" s="121" t="s">
        <v>196</v>
      </c>
      <c r="I258" s="97" t="s">
        <v>197</v>
      </c>
      <c r="J258" s="126" t="s">
        <v>90</v>
      </c>
      <c r="K258" s="97" t="s">
        <v>1628</v>
      </c>
      <c r="L258" s="97" t="s">
        <v>159</v>
      </c>
      <c r="M258" s="8" t="s">
        <v>1629</v>
      </c>
      <c r="N258" s="176">
        <v>45882</v>
      </c>
      <c r="O258" s="96">
        <v>45883</v>
      </c>
      <c r="P258" s="131" t="s">
        <v>200</v>
      </c>
      <c r="Q258" s="130" t="s">
        <v>739</v>
      </c>
      <c r="R258" s="94" t="s">
        <v>162</v>
      </c>
      <c r="S258" s="122" t="s">
        <v>1603</v>
      </c>
      <c r="T258" s="97" t="s">
        <v>164</v>
      </c>
      <c r="U258" s="94" t="s">
        <v>1630</v>
      </c>
      <c r="V258" s="126" t="s">
        <v>25</v>
      </c>
      <c r="W258" s="96" t="s">
        <v>166</v>
      </c>
      <c r="X258" s="98" t="s">
        <v>488</v>
      </c>
      <c r="Y258" s="94">
        <v>1</v>
      </c>
      <c r="Z258" s="94">
        <v>0</v>
      </c>
      <c r="AA258" s="100">
        <f>IF(V258="TIPO I",'BASE LIQUIDACION REDEBAN 2025'!$B$2,IF(V258="TIPO II",'BASE LIQUIDACION REDEBAN 2025'!$B$3,IF(V258="TIPO III",'BASE LIQUIDACION REDEBAN 2025'!$B$4,IF(V258="TIPO IV",'BASE LIQUIDACION REDEBAN 2025'!$B$5,IF(W258="AEREO",'BASE LIQUIDACION REDEBAN 2025'!$B$6,'BASE LIQUIDACION REDEBAN 2025'!$B$5)))))</f>
        <v>75096.394270399993</v>
      </c>
      <c r="AB258" s="100">
        <f>IF(V258="TIPO I",'BASE LIQUIDACION REDEBAN 2025'!$B$10,IF(V258="TIPO II",'BASE LIQUIDACION REDEBAN 2025'!$B$11,IF(V258="TIPO III",'BASE LIQUIDACION REDEBAN 2025'!$B$12,'BASE LIQUIDACION REDEBAN 2025'!$B$13)))</f>
        <v>75096.394270399993</v>
      </c>
      <c r="AC258" s="101">
        <f t="shared" si="3"/>
        <v>75096.394270399993</v>
      </c>
    </row>
    <row r="259" spans="1:29" s="79" customFormat="1" ht="14.25" customHeight="1">
      <c r="A259" s="94" t="s">
        <v>90</v>
      </c>
      <c r="B259" s="8" t="str">
        <f>VLOOKUP(A259,'CENTRO DE COSTOS'!A:D,4,FALSE)</f>
        <v>JUAN SEBASTIÁN RÍOS CASTRILLÓN</v>
      </c>
      <c r="C259" s="8" t="str">
        <f>VLOOKUP(A259,'CENTRO DE COSTOS'!A:D,2,FALSE)</f>
        <v>0004-0005</v>
      </c>
      <c r="D259" s="94">
        <v>5001</v>
      </c>
      <c r="E259" s="95" t="s">
        <v>1631</v>
      </c>
      <c r="F259" s="97">
        <v>81043</v>
      </c>
      <c r="G259" s="98" t="s">
        <v>155</v>
      </c>
      <c r="H259" s="121" t="s">
        <v>196</v>
      </c>
      <c r="I259" s="97" t="s">
        <v>197</v>
      </c>
      <c r="J259" s="126" t="s">
        <v>90</v>
      </c>
      <c r="K259" s="97" t="s">
        <v>1632</v>
      </c>
      <c r="L259" s="97" t="s">
        <v>159</v>
      </c>
      <c r="M259" s="8" t="s">
        <v>1633</v>
      </c>
      <c r="N259" s="176">
        <v>45882</v>
      </c>
      <c r="O259" s="96">
        <v>45884</v>
      </c>
      <c r="P259" s="131" t="s">
        <v>200</v>
      </c>
      <c r="Q259" s="130" t="s">
        <v>739</v>
      </c>
      <c r="R259" s="94" t="s">
        <v>162</v>
      </c>
      <c r="S259" s="122" t="s">
        <v>1612</v>
      </c>
      <c r="T259" s="97" t="s">
        <v>164</v>
      </c>
      <c r="U259" s="94" t="s">
        <v>1634</v>
      </c>
      <c r="V259" s="126" t="s">
        <v>25</v>
      </c>
      <c r="W259" s="96" t="s">
        <v>166</v>
      </c>
      <c r="X259" s="98" t="s">
        <v>368</v>
      </c>
      <c r="Y259" s="94">
        <v>1</v>
      </c>
      <c r="Z259" s="94">
        <v>0</v>
      </c>
      <c r="AA259" s="100">
        <f>IF(V259="TIPO I",'BASE LIQUIDACION REDEBAN 2025'!$B$2,IF(V259="TIPO II",'BASE LIQUIDACION REDEBAN 2025'!$B$3,IF(V259="TIPO III",'BASE LIQUIDACION REDEBAN 2025'!$B$4,IF(V259="TIPO IV",'BASE LIQUIDACION REDEBAN 2025'!$B$5,IF(W259="AEREO",'BASE LIQUIDACION REDEBAN 2025'!$B$6,'BASE LIQUIDACION REDEBAN 2025'!$B$5)))))</f>
        <v>75096.394270399993</v>
      </c>
      <c r="AB259" s="100">
        <f>IF(V259="TIPO I",'BASE LIQUIDACION REDEBAN 2025'!$B$10,IF(V259="TIPO II",'BASE LIQUIDACION REDEBAN 2025'!$B$11,IF(V259="TIPO III",'BASE LIQUIDACION REDEBAN 2025'!$B$12,'BASE LIQUIDACION REDEBAN 2025'!$B$13)))</f>
        <v>75096.394270399993</v>
      </c>
      <c r="AC259" s="101">
        <f t="shared" ref="AC259:AC322" si="4">Y259*AA259+Z259*AB259</f>
        <v>75096.394270399993</v>
      </c>
    </row>
    <row r="260" spans="1:29" s="79" customFormat="1" ht="14.25" customHeight="1">
      <c r="A260" s="94" t="s">
        <v>90</v>
      </c>
      <c r="B260" s="8" t="str">
        <f>VLOOKUP(A260,'CENTRO DE COSTOS'!A:D,4,FALSE)</f>
        <v>JUAN SEBASTIÁN RÍOS CASTRILLÓN</v>
      </c>
      <c r="C260" s="8" t="str">
        <f>VLOOKUP(A260,'CENTRO DE COSTOS'!A:D,2,FALSE)</f>
        <v>0004-0005</v>
      </c>
      <c r="D260" s="94">
        <v>5088</v>
      </c>
      <c r="E260" s="95" t="s">
        <v>1635</v>
      </c>
      <c r="F260" s="97">
        <v>81032</v>
      </c>
      <c r="G260" s="98" t="s">
        <v>155</v>
      </c>
      <c r="H260" s="121" t="s">
        <v>196</v>
      </c>
      <c r="I260" s="97" t="s">
        <v>197</v>
      </c>
      <c r="J260" s="126" t="s">
        <v>211</v>
      </c>
      <c r="K260" s="97" t="s">
        <v>1636</v>
      </c>
      <c r="L260" s="97" t="s">
        <v>159</v>
      </c>
      <c r="M260" s="8" t="s">
        <v>1637</v>
      </c>
      <c r="N260" s="176">
        <v>45882</v>
      </c>
      <c r="O260" s="96">
        <v>45884</v>
      </c>
      <c r="P260" s="131" t="s">
        <v>200</v>
      </c>
      <c r="Q260" s="130" t="s">
        <v>739</v>
      </c>
      <c r="R260" s="94" t="s">
        <v>162</v>
      </c>
      <c r="S260" s="122" t="s">
        <v>1638</v>
      </c>
      <c r="T260" s="97" t="s">
        <v>164</v>
      </c>
      <c r="U260" s="94" t="s">
        <v>1639</v>
      </c>
      <c r="V260" s="126" t="s">
        <v>25</v>
      </c>
      <c r="W260" s="96" t="s">
        <v>166</v>
      </c>
      <c r="X260" s="98" t="s">
        <v>368</v>
      </c>
      <c r="Y260" s="94">
        <v>1</v>
      </c>
      <c r="Z260" s="94">
        <v>0</v>
      </c>
      <c r="AA260" s="100">
        <f>IF(V260="TIPO I",'BASE LIQUIDACION REDEBAN 2025'!$B$2,IF(V260="TIPO II",'BASE LIQUIDACION REDEBAN 2025'!$B$3,IF(V260="TIPO III",'BASE LIQUIDACION REDEBAN 2025'!$B$4,IF(V260="TIPO IV",'BASE LIQUIDACION REDEBAN 2025'!$B$5,IF(W260="AEREO",'BASE LIQUIDACION REDEBAN 2025'!$B$6,'BASE LIQUIDACION REDEBAN 2025'!$B$5)))))</f>
        <v>75096.394270399993</v>
      </c>
      <c r="AB260" s="100">
        <f>IF(V260="TIPO I",'BASE LIQUIDACION REDEBAN 2025'!$B$10,IF(V260="TIPO II",'BASE LIQUIDACION REDEBAN 2025'!$B$11,IF(V260="TIPO III",'BASE LIQUIDACION REDEBAN 2025'!$B$12,'BASE LIQUIDACION REDEBAN 2025'!$B$13)))</f>
        <v>75096.394270399993</v>
      </c>
      <c r="AC260" s="101">
        <f t="shared" si="4"/>
        <v>75096.394270399993</v>
      </c>
    </row>
    <row r="261" spans="1:29" s="79" customFormat="1" ht="14.25" customHeight="1">
      <c r="A261" s="94" t="s">
        <v>90</v>
      </c>
      <c r="B261" s="8" t="str">
        <f>VLOOKUP(A261,'CENTRO DE COSTOS'!A:D,4,FALSE)</f>
        <v>JUAN SEBASTIÁN RÍOS CASTRILLÓN</v>
      </c>
      <c r="C261" s="8" t="str">
        <f>VLOOKUP(A261,'CENTRO DE COSTOS'!A:D,2,FALSE)</f>
        <v>0004-0005</v>
      </c>
      <c r="D261" s="94">
        <v>5129</v>
      </c>
      <c r="E261" s="95" t="s">
        <v>1640</v>
      </c>
      <c r="F261" s="97">
        <v>81006</v>
      </c>
      <c r="G261" s="98" t="s">
        <v>155</v>
      </c>
      <c r="H261" s="121" t="s">
        <v>196</v>
      </c>
      <c r="I261" s="97" t="s">
        <v>197</v>
      </c>
      <c r="J261" s="126" t="s">
        <v>477</v>
      </c>
      <c r="K261" s="97" t="s">
        <v>1641</v>
      </c>
      <c r="L261" s="97" t="s">
        <v>159</v>
      </c>
      <c r="M261" s="8" t="s">
        <v>1642</v>
      </c>
      <c r="N261" s="176">
        <v>45882</v>
      </c>
      <c r="O261" s="96">
        <v>45884</v>
      </c>
      <c r="P261" s="131" t="s">
        <v>200</v>
      </c>
      <c r="Q261" s="130" t="s">
        <v>739</v>
      </c>
      <c r="R261" s="94" t="s">
        <v>162</v>
      </c>
      <c r="S261" s="122" t="s">
        <v>1643</v>
      </c>
      <c r="T261" s="97" t="s">
        <v>164</v>
      </c>
      <c r="U261" s="94" t="s">
        <v>1644</v>
      </c>
      <c r="V261" s="126" t="s">
        <v>25</v>
      </c>
      <c r="W261" s="96" t="s">
        <v>166</v>
      </c>
      <c r="X261" s="98" t="s">
        <v>1626</v>
      </c>
      <c r="Y261" s="94">
        <v>1</v>
      </c>
      <c r="Z261" s="94">
        <v>0</v>
      </c>
      <c r="AA261" s="100">
        <f>IF(V261="TIPO I",'BASE LIQUIDACION REDEBAN 2025'!$B$2,IF(V261="TIPO II",'BASE LIQUIDACION REDEBAN 2025'!$B$3,IF(V261="TIPO III",'BASE LIQUIDACION REDEBAN 2025'!$B$4,IF(V261="TIPO IV",'BASE LIQUIDACION REDEBAN 2025'!$B$5,IF(W261="AEREO",'BASE LIQUIDACION REDEBAN 2025'!$B$6,'BASE LIQUIDACION REDEBAN 2025'!$B$5)))))</f>
        <v>75096.394270399993</v>
      </c>
      <c r="AB261" s="100">
        <f>IF(V261="TIPO I",'BASE LIQUIDACION REDEBAN 2025'!$B$10,IF(V261="TIPO II",'BASE LIQUIDACION REDEBAN 2025'!$B$11,IF(V261="TIPO III",'BASE LIQUIDACION REDEBAN 2025'!$B$12,'BASE LIQUIDACION REDEBAN 2025'!$B$13)))</f>
        <v>75096.394270399993</v>
      </c>
      <c r="AC261" s="101">
        <f t="shared" si="4"/>
        <v>75096.394270399993</v>
      </c>
    </row>
    <row r="262" spans="1:29" s="79" customFormat="1" ht="14.25" customHeight="1">
      <c r="A262" s="94" t="s">
        <v>90</v>
      </c>
      <c r="B262" s="8" t="str">
        <f>VLOOKUP(A262,'CENTRO DE COSTOS'!A:D,4,FALSE)</f>
        <v>JUAN SEBASTIÁN RÍOS CASTRILLÓN</v>
      </c>
      <c r="C262" s="8" t="str">
        <f>VLOOKUP(A262,'CENTRO DE COSTOS'!A:D,2,FALSE)</f>
        <v>0004-0005</v>
      </c>
      <c r="D262" s="94">
        <v>5148</v>
      </c>
      <c r="E262" s="95" t="s">
        <v>1645</v>
      </c>
      <c r="F262" s="97">
        <v>81033</v>
      </c>
      <c r="G262" s="98" t="s">
        <v>155</v>
      </c>
      <c r="H262" s="121" t="s">
        <v>196</v>
      </c>
      <c r="I262" s="97" t="s">
        <v>197</v>
      </c>
      <c r="J262" s="126" t="s">
        <v>1382</v>
      </c>
      <c r="K262" s="97" t="s">
        <v>1646</v>
      </c>
      <c r="L262" s="97" t="s">
        <v>159</v>
      </c>
      <c r="M262" s="8" t="s">
        <v>1647</v>
      </c>
      <c r="N262" s="176">
        <v>45882</v>
      </c>
      <c r="O262" s="96">
        <v>45883</v>
      </c>
      <c r="P262" s="131" t="s">
        <v>200</v>
      </c>
      <c r="Q262" s="130" t="s">
        <v>201</v>
      </c>
      <c r="R262" s="94" t="s">
        <v>162</v>
      </c>
      <c r="S262" s="122" t="s">
        <v>1648</v>
      </c>
      <c r="T262" s="97" t="s">
        <v>164</v>
      </c>
      <c r="U262" s="94" t="s">
        <v>1649</v>
      </c>
      <c r="V262" s="126" t="s">
        <v>28</v>
      </c>
      <c r="W262" s="96" t="s">
        <v>166</v>
      </c>
      <c r="X262" s="98" t="s">
        <v>368</v>
      </c>
      <c r="Y262" s="94">
        <v>1</v>
      </c>
      <c r="Z262" s="94">
        <v>0</v>
      </c>
      <c r="AA262" s="100">
        <f>IF(V262="TIPO I",'BASE LIQUIDACION REDEBAN 2025'!$B$2,IF(V262="TIPO II",'BASE LIQUIDACION REDEBAN 2025'!$B$3,IF(V262="TIPO III",'BASE LIQUIDACION REDEBAN 2025'!$B$4,IF(V262="TIPO IV",'BASE LIQUIDACION REDEBAN 2025'!$B$5,IF(W262="AEREO",'BASE LIQUIDACION REDEBAN 2025'!$B$6,'BASE LIQUIDACION REDEBAN 2025'!$B$5)))))</f>
        <v>163813.69572160003</v>
      </c>
      <c r="AB262" s="100">
        <f>IF(V262="TIPO I",'BASE LIQUIDACION REDEBAN 2025'!$B$10,IF(V262="TIPO II",'BASE LIQUIDACION REDEBAN 2025'!$B$11,IF(V262="TIPO III",'BASE LIQUIDACION REDEBAN 2025'!$B$12,'BASE LIQUIDACION REDEBAN 2025'!$B$13)))</f>
        <v>140395.6348884</v>
      </c>
      <c r="AC262" s="101">
        <f t="shared" si="4"/>
        <v>163813.69572160003</v>
      </c>
    </row>
    <row r="263" spans="1:29" s="79" customFormat="1" ht="14.25" customHeight="1">
      <c r="A263" s="94" t="s">
        <v>90</v>
      </c>
      <c r="B263" s="8" t="str">
        <f>VLOOKUP(A263,'CENTRO DE COSTOS'!A:D,4,FALSE)</f>
        <v>JUAN SEBASTIÁN RÍOS CASTRILLÓN</v>
      </c>
      <c r="C263" s="8" t="str">
        <f>VLOOKUP(A263,'CENTRO DE COSTOS'!A:D,2,FALSE)</f>
        <v>0004-0005</v>
      </c>
      <c r="D263" s="94">
        <v>5376</v>
      </c>
      <c r="E263" s="95" t="s">
        <v>1650</v>
      </c>
      <c r="F263" s="97">
        <v>81035</v>
      </c>
      <c r="G263" s="98" t="s">
        <v>155</v>
      </c>
      <c r="H263" s="121" t="s">
        <v>196</v>
      </c>
      <c r="I263" s="97" t="s">
        <v>197</v>
      </c>
      <c r="J263" s="126" t="s">
        <v>1651</v>
      </c>
      <c r="K263" s="97" t="s">
        <v>1652</v>
      </c>
      <c r="L263" s="97" t="s">
        <v>159</v>
      </c>
      <c r="M263" s="8" t="s">
        <v>1653</v>
      </c>
      <c r="N263" s="176">
        <v>45882</v>
      </c>
      <c r="O263" s="96">
        <v>45883</v>
      </c>
      <c r="P263" s="131" t="s">
        <v>200</v>
      </c>
      <c r="Q263" s="130" t="s">
        <v>201</v>
      </c>
      <c r="R263" s="94" t="s">
        <v>162</v>
      </c>
      <c r="S263" s="122" t="s">
        <v>1603</v>
      </c>
      <c r="T263" s="97" t="s">
        <v>164</v>
      </c>
      <c r="U263" s="94" t="s">
        <v>1654</v>
      </c>
      <c r="V263" s="126" t="s">
        <v>28</v>
      </c>
      <c r="W263" s="96" t="s">
        <v>166</v>
      </c>
      <c r="X263" s="98" t="s">
        <v>689</v>
      </c>
      <c r="Y263" s="94">
        <v>1</v>
      </c>
      <c r="Z263" s="94">
        <v>0</v>
      </c>
      <c r="AA263" s="100">
        <f>IF(V263="TIPO I",'BASE LIQUIDACION REDEBAN 2025'!$B$2,IF(V263="TIPO II",'BASE LIQUIDACION REDEBAN 2025'!$B$3,IF(V263="TIPO III",'BASE LIQUIDACION REDEBAN 2025'!$B$4,IF(V263="TIPO IV",'BASE LIQUIDACION REDEBAN 2025'!$B$5,IF(W263="AEREO",'BASE LIQUIDACION REDEBAN 2025'!$B$6,'BASE LIQUIDACION REDEBAN 2025'!$B$5)))))</f>
        <v>163813.69572160003</v>
      </c>
      <c r="AB263" s="100">
        <f>IF(V263="TIPO I",'BASE LIQUIDACION REDEBAN 2025'!$B$10,IF(V263="TIPO II",'BASE LIQUIDACION REDEBAN 2025'!$B$11,IF(V263="TIPO III",'BASE LIQUIDACION REDEBAN 2025'!$B$12,'BASE LIQUIDACION REDEBAN 2025'!$B$13)))</f>
        <v>140395.6348884</v>
      </c>
      <c r="AC263" s="101">
        <f t="shared" si="4"/>
        <v>163813.69572160003</v>
      </c>
    </row>
    <row r="264" spans="1:29" s="79" customFormat="1" ht="14.25" customHeight="1">
      <c r="A264" s="94" t="s">
        <v>64</v>
      </c>
      <c r="B264" s="8" t="str">
        <f>VLOOKUP(A264,'CENTRO DE COSTOS'!A:D,4,FALSE)</f>
        <v>JOSE MAURICIO HERNANDEZ ROJAS</v>
      </c>
      <c r="C264" s="8" t="str">
        <f>VLOOKUP(A264,'CENTRO DE COSTOS'!A:D,2,FALSE)</f>
        <v>0004-0001</v>
      </c>
      <c r="D264" s="94">
        <v>8001</v>
      </c>
      <c r="E264" s="95" t="s">
        <v>1655</v>
      </c>
      <c r="F264" s="97">
        <v>80994</v>
      </c>
      <c r="G264" s="98" t="s">
        <v>155</v>
      </c>
      <c r="H264" s="121" t="s">
        <v>196</v>
      </c>
      <c r="I264" s="97" t="s">
        <v>389</v>
      </c>
      <c r="J264" s="126" t="s">
        <v>64</v>
      </c>
      <c r="K264" s="97" t="s">
        <v>1656</v>
      </c>
      <c r="L264" s="97" t="s">
        <v>159</v>
      </c>
      <c r="M264" s="8" t="s">
        <v>1657</v>
      </c>
      <c r="N264" s="176">
        <v>45882</v>
      </c>
      <c r="O264" s="96">
        <v>45883</v>
      </c>
      <c r="P264" s="131" t="s">
        <v>200</v>
      </c>
      <c r="Q264" s="130" t="s">
        <v>201</v>
      </c>
      <c r="R264" s="94" t="s">
        <v>162</v>
      </c>
      <c r="S264" s="122" t="s">
        <v>1603</v>
      </c>
      <c r="T264" s="97" t="s">
        <v>164</v>
      </c>
      <c r="U264" s="94" t="s">
        <v>1658</v>
      </c>
      <c r="V264" s="126" t="s">
        <v>25</v>
      </c>
      <c r="W264" s="96" t="s">
        <v>166</v>
      </c>
      <c r="X264" s="98" t="s">
        <v>799</v>
      </c>
      <c r="Y264" s="94">
        <v>1</v>
      </c>
      <c r="Z264" s="94">
        <v>0</v>
      </c>
      <c r="AA264" s="100">
        <f>IF(V264="TIPO I",'BASE LIQUIDACION REDEBAN 2025'!$B$2,IF(V264="TIPO II",'BASE LIQUIDACION REDEBAN 2025'!$B$3,IF(V264="TIPO III",'BASE LIQUIDACION REDEBAN 2025'!$B$4,IF(V264="TIPO IV",'BASE LIQUIDACION REDEBAN 2025'!$B$5,IF(W264="AEREO",'BASE LIQUIDACION REDEBAN 2025'!$B$6,'BASE LIQUIDACION REDEBAN 2025'!$B$5)))))</f>
        <v>75096.394270399993</v>
      </c>
      <c r="AB264" s="100">
        <f>IF(V264="TIPO I",'BASE LIQUIDACION REDEBAN 2025'!$B$10,IF(V264="TIPO II",'BASE LIQUIDACION REDEBAN 2025'!$B$11,IF(V264="TIPO III",'BASE LIQUIDACION REDEBAN 2025'!$B$12,'BASE LIQUIDACION REDEBAN 2025'!$B$13)))</f>
        <v>75096.394270399993</v>
      </c>
      <c r="AC264" s="101">
        <f t="shared" si="4"/>
        <v>75096.394270399993</v>
      </c>
    </row>
    <row r="265" spans="1:29" s="79" customFormat="1" ht="14.25" customHeight="1">
      <c r="A265" s="94" t="s">
        <v>98</v>
      </c>
      <c r="B265" s="8" t="str">
        <f>VLOOKUP(A265,'CENTRO DE COSTOS'!A:D,4,FALSE)</f>
        <v>MIGUEL JULIÁN HERNÁNDEZ GUARÍN</v>
      </c>
      <c r="C265" s="8" t="str">
        <f>VLOOKUP(A265,'CENTRO DE COSTOS'!A:D,2,FALSE)</f>
        <v>0004-0008</v>
      </c>
      <c r="D265" s="94">
        <v>15238</v>
      </c>
      <c r="E265" s="95" t="s">
        <v>1659</v>
      </c>
      <c r="F265" s="97">
        <v>81011</v>
      </c>
      <c r="G265" s="98" t="s">
        <v>155</v>
      </c>
      <c r="H265" s="121" t="s">
        <v>196</v>
      </c>
      <c r="I265" s="97" t="s">
        <v>241</v>
      </c>
      <c r="J265" s="126" t="s">
        <v>618</v>
      </c>
      <c r="K265" s="97" t="s">
        <v>1660</v>
      </c>
      <c r="L265" s="97" t="s">
        <v>159</v>
      </c>
      <c r="M265" s="8" t="s">
        <v>1661</v>
      </c>
      <c r="N265" s="176">
        <v>45882</v>
      </c>
      <c r="O265" s="96">
        <v>45884</v>
      </c>
      <c r="P265" s="131" t="s">
        <v>200</v>
      </c>
      <c r="Q265" s="130" t="s">
        <v>201</v>
      </c>
      <c r="R265" s="94" t="s">
        <v>162</v>
      </c>
      <c r="S265" s="122" t="s">
        <v>1643</v>
      </c>
      <c r="T265" s="97" t="s">
        <v>164</v>
      </c>
      <c r="U265" s="94" t="s">
        <v>1662</v>
      </c>
      <c r="V265" s="126" t="s">
        <v>28</v>
      </c>
      <c r="W265" s="96" t="s">
        <v>166</v>
      </c>
      <c r="X265" s="98" t="s">
        <v>623</v>
      </c>
      <c r="Y265" s="94">
        <v>1</v>
      </c>
      <c r="Z265" s="94">
        <v>0</v>
      </c>
      <c r="AA265" s="100">
        <f>IF(V265="TIPO I",'BASE LIQUIDACION REDEBAN 2025'!$B$2,IF(V265="TIPO II",'BASE LIQUIDACION REDEBAN 2025'!$B$3,IF(V265="TIPO III",'BASE LIQUIDACION REDEBAN 2025'!$B$4,IF(V265="TIPO IV",'BASE LIQUIDACION REDEBAN 2025'!$B$5,IF(W265="AEREO",'BASE LIQUIDACION REDEBAN 2025'!$B$6,'BASE LIQUIDACION REDEBAN 2025'!$B$5)))))</f>
        <v>163813.69572160003</v>
      </c>
      <c r="AB265" s="100">
        <f>IF(V265="TIPO I",'BASE LIQUIDACION REDEBAN 2025'!$B$10,IF(V265="TIPO II",'BASE LIQUIDACION REDEBAN 2025'!$B$11,IF(V265="TIPO III",'BASE LIQUIDACION REDEBAN 2025'!$B$12,'BASE LIQUIDACION REDEBAN 2025'!$B$13)))</f>
        <v>140395.6348884</v>
      </c>
      <c r="AC265" s="101">
        <f t="shared" si="4"/>
        <v>163813.69572160003</v>
      </c>
    </row>
    <row r="266" spans="1:29" s="79" customFormat="1" ht="14.25" customHeight="1">
      <c r="A266" s="94" t="s">
        <v>98</v>
      </c>
      <c r="B266" s="8" t="str">
        <f>VLOOKUP(A266,'CENTRO DE COSTOS'!A:D,4,FALSE)</f>
        <v>MIGUEL JULIÁN HERNÁNDEZ GUARÍN</v>
      </c>
      <c r="C266" s="8" t="str">
        <f>VLOOKUP(A266,'CENTRO DE COSTOS'!A:D,2,FALSE)</f>
        <v>0004-0008</v>
      </c>
      <c r="D266" s="94">
        <v>15238</v>
      </c>
      <c r="E266" s="95" t="s">
        <v>1663</v>
      </c>
      <c r="F266" s="97">
        <v>81012</v>
      </c>
      <c r="G266" s="98" t="s">
        <v>155</v>
      </c>
      <c r="H266" s="121" t="s">
        <v>196</v>
      </c>
      <c r="I266" s="97" t="s">
        <v>241</v>
      </c>
      <c r="J266" s="126" t="s">
        <v>618</v>
      </c>
      <c r="K266" s="97" t="s">
        <v>1664</v>
      </c>
      <c r="L266" s="97" t="s">
        <v>159</v>
      </c>
      <c r="M266" s="8" t="s">
        <v>1665</v>
      </c>
      <c r="N266" s="176">
        <v>45882</v>
      </c>
      <c r="O266" s="96">
        <v>45884</v>
      </c>
      <c r="P266" s="131" t="s">
        <v>200</v>
      </c>
      <c r="Q266" s="130" t="s">
        <v>201</v>
      </c>
      <c r="R266" s="94" t="s">
        <v>162</v>
      </c>
      <c r="S266" s="122" t="s">
        <v>1643</v>
      </c>
      <c r="T266" s="97" t="s">
        <v>164</v>
      </c>
      <c r="U266" s="94" t="s">
        <v>1666</v>
      </c>
      <c r="V266" s="126" t="s">
        <v>28</v>
      </c>
      <c r="W266" s="96" t="s">
        <v>166</v>
      </c>
      <c r="X266" s="98" t="s">
        <v>623</v>
      </c>
      <c r="Y266" s="94">
        <v>1</v>
      </c>
      <c r="Z266" s="94">
        <v>0</v>
      </c>
      <c r="AA266" s="100">
        <f>IF(V266="TIPO I",'BASE LIQUIDACION REDEBAN 2025'!$B$2,IF(V266="TIPO II",'BASE LIQUIDACION REDEBAN 2025'!$B$3,IF(V266="TIPO III",'BASE LIQUIDACION REDEBAN 2025'!$B$4,IF(V266="TIPO IV",'BASE LIQUIDACION REDEBAN 2025'!$B$5,IF(W266="AEREO",'BASE LIQUIDACION REDEBAN 2025'!$B$6,'BASE LIQUIDACION REDEBAN 2025'!$B$5)))))</f>
        <v>163813.69572160003</v>
      </c>
      <c r="AB266" s="100">
        <f>IF(V266="TIPO I",'BASE LIQUIDACION REDEBAN 2025'!$B$10,IF(V266="TIPO II",'BASE LIQUIDACION REDEBAN 2025'!$B$11,IF(V266="TIPO III",'BASE LIQUIDACION REDEBAN 2025'!$B$12,'BASE LIQUIDACION REDEBAN 2025'!$B$13)))</f>
        <v>140395.6348884</v>
      </c>
      <c r="AC266" s="101">
        <f t="shared" si="4"/>
        <v>163813.69572160003</v>
      </c>
    </row>
    <row r="267" spans="1:29" s="79" customFormat="1" ht="14.25" customHeight="1">
      <c r="A267" s="94" t="s">
        <v>98</v>
      </c>
      <c r="B267" s="8" t="str">
        <f>VLOOKUP(A267,'CENTRO DE COSTOS'!A:D,4,FALSE)</f>
        <v>MIGUEL JULIÁN HERNÁNDEZ GUARÍN</v>
      </c>
      <c r="C267" s="8" t="str">
        <f>VLOOKUP(A267,'CENTRO DE COSTOS'!A:D,2,FALSE)</f>
        <v>0004-0008</v>
      </c>
      <c r="D267" s="94">
        <v>15686</v>
      </c>
      <c r="E267" s="95" t="s">
        <v>1667</v>
      </c>
      <c r="F267" s="97">
        <v>81025</v>
      </c>
      <c r="G267" s="98" t="s">
        <v>155</v>
      </c>
      <c r="H267" s="121" t="s">
        <v>196</v>
      </c>
      <c r="I267" s="97" t="s">
        <v>241</v>
      </c>
      <c r="J267" s="126" t="s">
        <v>1668</v>
      </c>
      <c r="K267" s="97" t="s">
        <v>1669</v>
      </c>
      <c r="L267" s="97" t="s">
        <v>159</v>
      </c>
      <c r="M267" s="8" t="s">
        <v>1670</v>
      </c>
      <c r="N267" s="176">
        <v>45882</v>
      </c>
      <c r="O267" s="96">
        <v>45884</v>
      </c>
      <c r="P267" s="131" t="s">
        <v>200</v>
      </c>
      <c r="Q267" s="130" t="s">
        <v>201</v>
      </c>
      <c r="R267" s="94" t="s">
        <v>162</v>
      </c>
      <c r="S267" s="122" t="s">
        <v>1612</v>
      </c>
      <c r="T267" s="97" t="s">
        <v>164</v>
      </c>
      <c r="U267" s="94" t="s">
        <v>1671</v>
      </c>
      <c r="V267" s="126" t="s">
        <v>30</v>
      </c>
      <c r="W267" s="96" t="s">
        <v>166</v>
      </c>
      <c r="X267" s="98" t="s">
        <v>556</v>
      </c>
      <c r="Y267" s="94">
        <v>1</v>
      </c>
      <c r="Z267" s="94">
        <v>0</v>
      </c>
      <c r="AA267" s="100">
        <f>IF(V267="TIPO I",'BASE LIQUIDACION REDEBAN 2025'!$B$2,IF(V267="TIPO II",'BASE LIQUIDACION REDEBAN 2025'!$B$3,IF(V267="TIPO III",'BASE LIQUIDACION REDEBAN 2025'!$B$4,IF(V267="TIPO IV",'BASE LIQUIDACION REDEBAN 2025'!$B$5,IF(W267="AEREO",'BASE LIQUIDACION REDEBAN 2025'!$B$6,'BASE LIQUIDACION REDEBAN 2025'!$B$5)))))</f>
        <v>275728.78077800001</v>
      </c>
      <c r="AB267" s="100">
        <f>IF(V267="TIPO I",'BASE LIQUIDACION REDEBAN 2025'!$B$10,IF(V267="TIPO II",'BASE LIQUIDACION REDEBAN 2025'!$B$11,IF(V267="TIPO III",'BASE LIQUIDACION REDEBAN 2025'!$B$12,'BASE LIQUIDACION REDEBAN 2025'!$B$13)))</f>
        <v>196536.5258152</v>
      </c>
      <c r="AC267" s="101">
        <f t="shared" si="4"/>
        <v>275728.78077800001</v>
      </c>
    </row>
    <row r="268" spans="1:29" s="79" customFormat="1" ht="14.25" customHeight="1">
      <c r="A268" s="94" t="s">
        <v>92</v>
      </c>
      <c r="B268" s="8" t="str">
        <f>VLOOKUP(A268,'CENTRO DE COSTOS'!A:D,4,FALSE)</f>
        <v>KEVIN ALEXIS CORZO BUSTOS</v>
      </c>
      <c r="C268" s="8" t="str">
        <f>VLOOKUP(A268,'CENTRO DE COSTOS'!A:D,2,FALSE)</f>
        <v>0004-0007</v>
      </c>
      <c r="D268" s="94">
        <v>18150</v>
      </c>
      <c r="E268" s="95" t="s">
        <v>1672</v>
      </c>
      <c r="F268" s="97">
        <v>81005</v>
      </c>
      <c r="G268" s="98" t="s">
        <v>155</v>
      </c>
      <c r="H268" s="121" t="s">
        <v>196</v>
      </c>
      <c r="I268" s="97" t="s">
        <v>157</v>
      </c>
      <c r="J268" s="126" t="s">
        <v>1673</v>
      </c>
      <c r="K268" s="97" t="s">
        <v>1674</v>
      </c>
      <c r="L268" s="97" t="s">
        <v>159</v>
      </c>
      <c r="M268" s="8" t="s">
        <v>1675</v>
      </c>
      <c r="N268" s="176">
        <v>45882</v>
      </c>
      <c r="O268" s="96">
        <v>45889</v>
      </c>
      <c r="P268" s="131" t="s">
        <v>200</v>
      </c>
      <c r="Q268" s="130" t="s">
        <v>201</v>
      </c>
      <c r="R268" s="94" t="s">
        <v>162</v>
      </c>
      <c r="S268" s="122" t="s">
        <v>1676</v>
      </c>
      <c r="T268" s="97" t="s">
        <v>164</v>
      </c>
      <c r="U268" s="94" t="s">
        <v>1677</v>
      </c>
      <c r="V268" s="126" t="s">
        <v>180</v>
      </c>
      <c r="W268" s="96" t="s">
        <v>166</v>
      </c>
      <c r="X268" s="98" t="s">
        <v>225</v>
      </c>
      <c r="Y268" s="94">
        <v>1</v>
      </c>
      <c r="Z268" s="94">
        <v>0</v>
      </c>
      <c r="AA268" s="100">
        <f>IF(V268="TIPO I",'BASE LIQUIDACION REDEBAN 2025'!$B$2,IF(V268="TIPO II",'BASE LIQUIDACION REDEBAN 2025'!$B$3,IF(V268="TIPO III",'BASE LIQUIDACION REDEBAN 2025'!$B$4,IF(V268="TIPO IV",'BASE LIQUIDACION REDEBAN 2025'!$B$5,IF(W268="AEREO",'BASE LIQUIDACION REDEBAN 2025'!$B$6,'BASE LIQUIDACION REDEBAN 2025'!$B$5)))))</f>
        <v>504832.64687880001</v>
      </c>
      <c r="AB268" s="100">
        <f>IF(V268="TIPO I",'BASE LIQUIDACION REDEBAN 2025'!$B$10,IF(V268="TIPO II",'BASE LIQUIDACION REDEBAN 2025'!$B$11,IF(V268="TIPO III",'BASE LIQUIDACION REDEBAN 2025'!$B$12,'BASE LIQUIDACION REDEBAN 2025'!$B$13)))</f>
        <v>196536.5258152</v>
      </c>
      <c r="AC268" s="101">
        <f t="shared" si="4"/>
        <v>504832.64687880001</v>
      </c>
    </row>
    <row r="269" spans="1:29" s="79" customFormat="1" ht="14.25" customHeight="1">
      <c r="A269" s="94" t="s">
        <v>92</v>
      </c>
      <c r="B269" s="8" t="str">
        <f>VLOOKUP(A269,'CENTRO DE COSTOS'!A:D,4,FALSE)</f>
        <v>KEVIN ALEXIS CORZO BUSTOS</v>
      </c>
      <c r="C269" s="8" t="str">
        <f>VLOOKUP(A269,'CENTRO DE COSTOS'!A:D,2,FALSE)</f>
        <v>0004-0007</v>
      </c>
      <c r="D269" s="94">
        <v>18460</v>
      </c>
      <c r="E269" s="95" t="s">
        <v>1678</v>
      </c>
      <c r="F269" s="97">
        <v>81016</v>
      </c>
      <c r="G269" s="98" t="s">
        <v>155</v>
      </c>
      <c r="H269" s="121" t="s">
        <v>196</v>
      </c>
      <c r="I269" s="97" t="s">
        <v>157</v>
      </c>
      <c r="J269" s="126" t="s">
        <v>1679</v>
      </c>
      <c r="K269" s="97" t="s">
        <v>1680</v>
      </c>
      <c r="L269" s="97" t="s">
        <v>159</v>
      </c>
      <c r="M269" s="8" t="s">
        <v>1681</v>
      </c>
      <c r="N269" s="176">
        <v>45882</v>
      </c>
      <c r="O269" s="96">
        <v>45884</v>
      </c>
      <c r="P269" s="131" t="s">
        <v>200</v>
      </c>
      <c r="Q269" s="130" t="s">
        <v>201</v>
      </c>
      <c r="R269" s="94" t="s">
        <v>162</v>
      </c>
      <c r="S269" s="122" t="s">
        <v>1612</v>
      </c>
      <c r="T269" s="97" t="s">
        <v>164</v>
      </c>
      <c r="U269" s="94" t="s">
        <v>1682</v>
      </c>
      <c r="V269" s="126" t="s">
        <v>32</v>
      </c>
      <c r="W269" s="96" t="s">
        <v>166</v>
      </c>
      <c r="X269" s="98" t="s">
        <v>225</v>
      </c>
      <c r="Y269" s="94">
        <v>1</v>
      </c>
      <c r="Z269" s="94">
        <v>0</v>
      </c>
      <c r="AA269" s="100">
        <f>IF(V269="TIPO I",'BASE LIQUIDACION REDEBAN 2025'!$B$2,IF(V269="TIPO II",'BASE LIQUIDACION REDEBAN 2025'!$B$3,IF(V269="TIPO III",'BASE LIQUIDACION REDEBAN 2025'!$B$4,IF(V269="TIPO IV",'BASE LIQUIDACION REDEBAN 2025'!$B$5,IF(W269="AEREO",'BASE LIQUIDACION REDEBAN 2025'!$B$6,'BASE LIQUIDACION REDEBAN 2025'!$B$5)))))</f>
        <v>504832.64687880001</v>
      </c>
      <c r="AB269" s="100">
        <f>IF(V269="TIPO I",'BASE LIQUIDACION REDEBAN 2025'!$B$10,IF(V269="TIPO II",'BASE LIQUIDACION REDEBAN 2025'!$B$11,IF(V269="TIPO III",'BASE LIQUIDACION REDEBAN 2025'!$B$12,'BASE LIQUIDACION REDEBAN 2025'!$B$13)))</f>
        <v>196536.5258152</v>
      </c>
      <c r="AC269" s="101">
        <f t="shared" si="4"/>
        <v>504832.64687880001</v>
      </c>
    </row>
    <row r="270" spans="1:29" s="79" customFormat="1" ht="14.25" customHeight="1">
      <c r="A270" s="94" t="s">
        <v>76</v>
      </c>
      <c r="B270" s="8" t="str">
        <f>VLOOKUP(A270,'CENTRO DE COSTOS'!A:D,4,FALSE)</f>
        <v>DIEGO FERNANDO HENAO CARDONA</v>
      </c>
      <c r="C270" s="8" t="str">
        <f>VLOOKUP(A270,'CENTRO DE COSTOS'!A:D,2,FALSE)</f>
        <v>0004-0003</v>
      </c>
      <c r="D270" s="94">
        <v>19001</v>
      </c>
      <c r="E270" s="95" t="s">
        <v>1683</v>
      </c>
      <c r="F270" s="97">
        <v>81023</v>
      </c>
      <c r="G270" s="98" t="s">
        <v>155</v>
      </c>
      <c r="H270" s="121" t="s">
        <v>196</v>
      </c>
      <c r="I270" s="97" t="s">
        <v>258</v>
      </c>
      <c r="J270" s="126" t="s">
        <v>95</v>
      </c>
      <c r="K270" s="97" t="s">
        <v>1684</v>
      </c>
      <c r="L270" s="97" t="s">
        <v>159</v>
      </c>
      <c r="M270" s="8" t="s">
        <v>1685</v>
      </c>
      <c r="N270" s="176">
        <v>45882</v>
      </c>
      <c r="O270" s="96">
        <v>45883</v>
      </c>
      <c r="P270" s="131" t="s">
        <v>200</v>
      </c>
      <c r="Q270" s="130" t="s">
        <v>739</v>
      </c>
      <c r="R270" s="94" t="s">
        <v>162</v>
      </c>
      <c r="S270" s="122" t="s">
        <v>1603</v>
      </c>
      <c r="T270" s="97" t="s">
        <v>164</v>
      </c>
      <c r="U270" s="94" t="s">
        <v>1686</v>
      </c>
      <c r="V270" s="126" t="s">
        <v>30</v>
      </c>
      <c r="W270" s="96" t="s">
        <v>166</v>
      </c>
      <c r="X270" s="98" t="s">
        <v>330</v>
      </c>
      <c r="Y270" s="94">
        <v>1</v>
      </c>
      <c r="Z270" s="94">
        <v>0</v>
      </c>
      <c r="AA270" s="100">
        <f>IF(V270="TIPO I",'BASE LIQUIDACION REDEBAN 2025'!$B$2,IF(V270="TIPO II",'BASE LIQUIDACION REDEBAN 2025'!$B$3,IF(V270="TIPO III",'BASE LIQUIDACION REDEBAN 2025'!$B$4,IF(V270="TIPO IV",'BASE LIQUIDACION REDEBAN 2025'!$B$5,IF(W270="AEREO",'BASE LIQUIDACION REDEBAN 2025'!$B$6,'BASE LIQUIDACION REDEBAN 2025'!$B$5)))))</f>
        <v>275728.78077800001</v>
      </c>
      <c r="AB270" s="100">
        <f>IF(V270="TIPO I",'BASE LIQUIDACION REDEBAN 2025'!$B$10,IF(V270="TIPO II",'BASE LIQUIDACION REDEBAN 2025'!$B$11,IF(V270="TIPO III",'BASE LIQUIDACION REDEBAN 2025'!$B$12,'BASE LIQUIDACION REDEBAN 2025'!$B$13)))</f>
        <v>196536.5258152</v>
      </c>
      <c r="AC270" s="101">
        <f t="shared" si="4"/>
        <v>275728.78077800001</v>
      </c>
    </row>
    <row r="271" spans="1:29" s="79" customFormat="1" ht="14.25" customHeight="1">
      <c r="A271" s="94" t="s">
        <v>91</v>
      </c>
      <c r="B271" s="8" t="str">
        <f>VLOOKUP(A271,'CENTRO DE COSTOS'!A:D,4,FALSE)</f>
        <v>JOSE MAURICIO HERNANDEZ ROJAS</v>
      </c>
      <c r="C271" s="8" t="str">
        <f>VLOOKUP(A271,'CENTRO DE COSTOS'!A:D,2,FALSE)</f>
        <v>0004-0001</v>
      </c>
      <c r="D271" s="94">
        <v>23555</v>
      </c>
      <c r="E271" s="95" t="s">
        <v>1687</v>
      </c>
      <c r="F271" s="97">
        <v>81021</v>
      </c>
      <c r="G271" s="98" t="s">
        <v>155</v>
      </c>
      <c r="H271" s="121" t="s">
        <v>196</v>
      </c>
      <c r="I271" s="97" t="s">
        <v>421</v>
      </c>
      <c r="J271" s="126" t="s">
        <v>1688</v>
      </c>
      <c r="K271" s="97" t="s">
        <v>1689</v>
      </c>
      <c r="L271" s="97" t="s">
        <v>159</v>
      </c>
      <c r="M271" s="8" t="s">
        <v>1690</v>
      </c>
      <c r="N271" s="176">
        <v>45882</v>
      </c>
      <c r="O271" s="96">
        <v>45885</v>
      </c>
      <c r="P271" s="131" t="s">
        <v>200</v>
      </c>
      <c r="Q271" s="130" t="s">
        <v>201</v>
      </c>
      <c r="R271" s="94" t="s">
        <v>162</v>
      </c>
      <c r="S271" s="122" t="s">
        <v>1691</v>
      </c>
      <c r="T271" s="97" t="s">
        <v>164</v>
      </c>
      <c r="U271" s="94" t="s">
        <v>1692</v>
      </c>
      <c r="V271" s="126" t="s">
        <v>28</v>
      </c>
      <c r="W271" s="96" t="s">
        <v>166</v>
      </c>
      <c r="X271" s="98" t="s">
        <v>426</v>
      </c>
      <c r="Y271" s="94">
        <v>1</v>
      </c>
      <c r="Z271" s="94">
        <v>0</v>
      </c>
      <c r="AA271" s="100">
        <f>IF(V271="TIPO I",'BASE LIQUIDACION REDEBAN 2025'!$B$2,IF(V271="TIPO II",'BASE LIQUIDACION REDEBAN 2025'!$B$3,IF(V271="TIPO III",'BASE LIQUIDACION REDEBAN 2025'!$B$4,IF(V271="TIPO IV",'BASE LIQUIDACION REDEBAN 2025'!$B$5,IF(W271="AEREO",'BASE LIQUIDACION REDEBAN 2025'!$B$6,'BASE LIQUIDACION REDEBAN 2025'!$B$5)))))</f>
        <v>163813.69572160003</v>
      </c>
      <c r="AB271" s="100">
        <f>IF(V271="TIPO I",'BASE LIQUIDACION REDEBAN 2025'!$B$10,IF(V271="TIPO II",'BASE LIQUIDACION REDEBAN 2025'!$B$11,IF(V271="TIPO III",'BASE LIQUIDACION REDEBAN 2025'!$B$12,'BASE LIQUIDACION REDEBAN 2025'!$B$13)))</f>
        <v>140395.6348884</v>
      </c>
      <c r="AC271" s="101">
        <f t="shared" si="4"/>
        <v>163813.69572160003</v>
      </c>
    </row>
    <row r="272" spans="1:29" s="79" customFormat="1" ht="14.25" customHeight="1">
      <c r="A272" s="94" t="s">
        <v>91</v>
      </c>
      <c r="B272" s="8" t="str">
        <f>VLOOKUP(A272,'CENTRO DE COSTOS'!A:D,4,FALSE)</f>
        <v>JOSE MAURICIO HERNANDEZ ROJAS</v>
      </c>
      <c r="C272" s="8" t="str">
        <f>VLOOKUP(A272,'CENTRO DE COSTOS'!A:D,2,FALSE)</f>
        <v>0004-0001</v>
      </c>
      <c r="D272" s="94">
        <v>23555</v>
      </c>
      <c r="E272" s="95" t="s">
        <v>1693</v>
      </c>
      <c r="F272" s="97">
        <v>81022</v>
      </c>
      <c r="G272" s="98" t="s">
        <v>155</v>
      </c>
      <c r="H272" s="121" t="s">
        <v>196</v>
      </c>
      <c r="I272" s="97" t="s">
        <v>421</v>
      </c>
      <c r="J272" s="126" t="s">
        <v>1688</v>
      </c>
      <c r="K272" s="97" t="s">
        <v>1694</v>
      </c>
      <c r="L272" s="97" t="s">
        <v>159</v>
      </c>
      <c r="M272" s="8" t="s">
        <v>1695</v>
      </c>
      <c r="N272" s="176">
        <v>45882</v>
      </c>
      <c r="O272" s="96">
        <v>45884</v>
      </c>
      <c r="P272" s="131" t="s">
        <v>200</v>
      </c>
      <c r="Q272" s="130" t="s">
        <v>201</v>
      </c>
      <c r="R272" s="94" t="s">
        <v>162</v>
      </c>
      <c r="S272" s="122" t="s">
        <v>1612</v>
      </c>
      <c r="T272" s="97" t="s">
        <v>164</v>
      </c>
      <c r="U272" s="94" t="s">
        <v>1696</v>
      </c>
      <c r="V272" s="126" t="s">
        <v>28</v>
      </c>
      <c r="W272" s="96" t="s">
        <v>166</v>
      </c>
      <c r="X272" s="98" t="s">
        <v>426</v>
      </c>
      <c r="Y272" s="94">
        <v>1</v>
      </c>
      <c r="Z272" s="94">
        <v>0</v>
      </c>
      <c r="AA272" s="100">
        <f>IF(V272="TIPO I",'BASE LIQUIDACION REDEBAN 2025'!$B$2,IF(V272="TIPO II",'BASE LIQUIDACION REDEBAN 2025'!$B$3,IF(V272="TIPO III",'BASE LIQUIDACION REDEBAN 2025'!$B$4,IF(V272="TIPO IV",'BASE LIQUIDACION REDEBAN 2025'!$B$5,IF(W272="AEREO",'BASE LIQUIDACION REDEBAN 2025'!$B$6,'BASE LIQUIDACION REDEBAN 2025'!$B$5)))))</f>
        <v>163813.69572160003</v>
      </c>
      <c r="AB272" s="100">
        <f>IF(V272="TIPO I",'BASE LIQUIDACION REDEBAN 2025'!$B$10,IF(V272="TIPO II",'BASE LIQUIDACION REDEBAN 2025'!$B$11,IF(V272="TIPO III",'BASE LIQUIDACION REDEBAN 2025'!$B$12,'BASE LIQUIDACION REDEBAN 2025'!$B$13)))</f>
        <v>140395.6348884</v>
      </c>
      <c r="AC272" s="101">
        <f t="shared" si="4"/>
        <v>163813.69572160003</v>
      </c>
    </row>
    <row r="273" spans="1:29" s="79" customFormat="1" ht="14.25" customHeight="1">
      <c r="A273" s="94" t="s">
        <v>60</v>
      </c>
      <c r="B273" s="8" t="str">
        <f>VLOOKUP(A273,'CENTRO DE COSTOS'!A:D,4,FALSE)</f>
        <v>JUAN SEBASTIÁN RÍOS CASTRILLÓN</v>
      </c>
      <c r="C273" s="8" t="str">
        <f>VLOOKUP(A273,'CENTRO DE COSTOS'!A:D,2,FALSE)</f>
        <v>0004-0005</v>
      </c>
      <c r="D273" s="94">
        <v>27006</v>
      </c>
      <c r="E273" s="95" t="s">
        <v>1697</v>
      </c>
      <c r="F273" s="97">
        <v>80990</v>
      </c>
      <c r="G273" s="98" t="s">
        <v>155</v>
      </c>
      <c r="H273" s="121" t="s">
        <v>196</v>
      </c>
      <c r="I273" s="97" t="s">
        <v>1388</v>
      </c>
      <c r="J273" s="126" t="s">
        <v>1698</v>
      </c>
      <c r="K273" s="97" t="s">
        <v>1699</v>
      </c>
      <c r="L273" s="97" t="s">
        <v>159</v>
      </c>
      <c r="M273" s="8" t="s">
        <v>1700</v>
      </c>
      <c r="N273" s="176">
        <v>45882</v>
      </c>
      <c r="O273" s="96">
        <v>45890</v>
      </c>
      <c r="P273" s="131" t="s">
        <v>200</v>
      </c>
      <c r="Q273" s="130" t="s">
        <v>201</v>
      </c>
      <c r="R273" s="94" t="s">
        <v>162</v>
      </c>
      <c r="S273" s="122" t="s">
        <v>1701</v>
      </c>
      <c r="T273" s="97" t="s">
        <v>164</v>
      </c>
      <c r="U273" s="94" t="s">
        <v>1702</v>
      </c>
      <c r="V273" s="126" t="s">
        <v>180</v>
      </c>
      <c r="W273" s="96" t="s">
        <v>1394</v>
      </c>
      <c r="X273" s="98" t="s">
        <v>636</v>
      </c>
      <c r="Y273" s="94">
        <v>1</v>
      </c>
      <c r="Z273" s="94">
        <v>0</v>
      </c>
      <c r="AA273" s="100">
        <f>IF(V273="TIPO I",'BASE LIQUIDACION REDEBAN 2025'!$B$2,IF(V273="TIPO II",'BASE LIQUIDACION REDEBAN 2025'!$B$3,IF(V273="TIPO III",'BASE LIQUIDACION REDEBAN 2025'!$B$4,IF(V273="TIPO IV",'BASE LIQUIDACION REDEBAN 2025'!$B$5,IF(W273="AEREO",'BASE LIQUIDACION REDEBAN 2025'!$B$6,'BASE LIQUIDACION REDEBAN 2025'!$B$5)))))</f>
        <v>988462.96268840006</v>
      </c>
      <c r="AB273" s="100">
        <f>IF(V273="TIPO I",'BASE LIQUIDACION REDEBAN 2025'!$B$10,IF(V273="TIPO II",'BASE LIQUIDACION REDEBAN 2025'!$B$11,IF(V273="TIPO III",'BASE LIQUIDACION REDEBAN 2025'!$B$12,'BASE LIQUIDACION REDEBAN 2025'!$B$13)))</f>
        <v>196536.5258152</v>
      </c>
      <c r="AC273" s="101">
        <f t="shared" si="4"/>
        <v>988462.96268840006</v>
      </c>
    </row>
    <row r="274" spans="1:29" s="79" customFormat="1" ht="14.25" customHeight="1">
      <c r="A274" s="94" t="s">
        <v>60</v>
      </c>
      <c r="B274" s="8" t="str">
        <f>VLOOKUP(A274,'CENTRO DE COSTOS'!A:D,4,FALSE)</f>
        <v>JUAN SEBASTIÁN RÍOS CASTRILLÓN</v>
      </c>
      <c r="C274" s="8" t="str">
        <f>VLOOKUP(A274,'CENTRO DE COSTOS'!A:D,2,FALSE)</f>
        <v>0004-0005</v>
      </c>
      <c r="D274" s="94">
        <v>27615</v>
      </c>
      <c r="E274" s="95" t="s">
        <v>1703</v>
      </c>
      <c r="F274" s="97">
        <v>80997</v>
      </c>
      <c r="G274" s="98" t="s">
        <v>155</v>
      </c>
      <c r="H274" s="121" t="s">
        <v>196</v>
      </c>
      <c r="I274" s="97" t="s">
        <v>1388</v>
      </c>
      <c r="J274" s="126" t="s">
        <v>1590</v>
      </c>
      <c r="K274" s="97" t="s">
        <v>1704</v>
      </c>
      <c r="L274" s="97" t="s">
        <v>159</v>
      </c>
      <c r="M274" s="8" t="s">
        <v>1705</v>
      </c>
      <c r="N274" s="176">
        <v>45882</v>
      </c>
      <c r="O274" s="96">
        <v>45894</v>
      </c>
      <c r="P274" s="131" t="s">
        <v>200</v>
      </c>
      <c r="Q274" s="130" t="s">
        <v>201</v>
      </c>
      <c r="R274" s="94" t="s">
        <v>162</v>
      </c>
      <c r="S274" s="122" t="s">
        <v>1706</v>
      </c>
      <c r="T274" s="97" t="s">
        <v>164</v>
      </c>
      <c r="U274" s="94" t="s">
        <v>1707</v>
      </c>
      <c r="V274" s="126" t="s">
        <v>180</v>
      </c>
      <c r="W274" s="96" t="s">
        <v>309</v>
      </c>
      <c r="X274" s="98" t="s">
        <v>636</v>
      </c>
      <c r="Y274" s="94">
        <v>1</v>
      </c>
      <c r="Z274" s="94">
        <v>0</v>
      </c>
      <c r="AA274" s="100">
        <f>IF(V274="TIPO I",'BASE LIQUIDACION REDEBAN 2025'!$B$2,IF(V274="TIPO II",'BASE LIQUIDACION REDEBAN 2025'!$B$3,IF(V274="TIPO III",'BASE LIQUIDACION REDEBAN 2025'!$B$4,IF(V274="TIPO IV",'BASE LIQUIDACION REDEBAN 2025'!$B$5,IF(W274="AEREO",'BASE LIQUIDACION REDEBAN 2025'!$B$6,'BASE LIQUIDACION REDEBAN 2025'!$B$5)))))</f>
        <v>504832.64687880001</v>
      </c>
      <c r="AB274" s="100">
        <f>IF(V274="TIPO I",'BASE LIQUIDACION REDEBAN 2025'!$B$10,IF(V274="TIPO II",'BASE LIQUIDACION REDEBAN 2025'!$B$11,IF(V274="TIPO III",'BASE LIQUIDACION REDEBAN 2025'!$B$12,'BASE LIQUIDACION REDEBAN 2025'!$B$13)))</f>
        <v>196536.5258152</v>
      </c>
      <c r="AC274" s="101">
        <f t="shared" si="4"/>
        <v>504832.64687880001</v>
      </c>
    </row>
    <row r="275" spans="1:29" s="79" customFormat="1" ht="14.25" customHeight="1">
      <c r="A275" s="94" t="s">
        <v>92</v>
      </c>
      <c r="B275" s="8" t="str">
        <f>VLOOKUP(A275,'CENTRO DE COSTOS'!A:D,4,FALSE)</f>
        <v>KEVIN ALEXIS CORZO BUSTOS</v>
      </c>
      <c r="C275" s="8" t="str">
        <f>VLOOKUP(A275,'CENTRO DE COSTOS'!A:D,2,FALSE)</f>
        <v>0004-0007</v>
      </c>
      <c r="D275" s="94">
        <v>41016</v>
      </c>
      <c r="E275" s="95" t="s">
        <v>1708</v>
      </c>
      <c r="F275" s="97">
        <v>80991</v>
      </c>
      <c r="G275" s="98" t="s">
        <v>155</v>
      </c>
      <c r="H275" s="121" t="s">
        <v>196</v>
      </c>
      <c r="I275" s="97" t="s">
        <v>249</v>
      </c>
      <c r="J275" s="126" t="s">
        <v>1709</v>
      </c>
      <c r="K275" s="97" t="s">
        <v>1710</v>
      </c>
      <c r="L275" s="97" t="s">
        <v>159</v>
      </c>
      <c r="M275" s="8" t="s">
        <v>1711</v>
      </c>
      <c r="N275" s="176">
        <v>45882</v>
      </c>
      <c r="O275" s="96">
        <v>45883</v>
      </c>
      <c r="P275" s="131" t="s">
        <v>200</v>
      </c>
      <c r="Q275" s="130" t="s">
        <v>201</v>
      </c>
      <c r="R275" s="94" t="s">
        <v>162</v>
      </c>
      <c r="S275" s="122" t="s">
        <v>1603</v>
      </c>
      <c r="T275" s="97" t="s">
        <v>164</v>
      </c>
      <c r="U275" s="94" t="s">
        <v>1712</v>
      </c>
      <c r="V275" s="126" t="s">
        <v>28</v>
      </c>
      <c r="W275" s="96" t="s">
        <v>166</v>
      </c>
      <c r="X275" s="98" t="s">
        <v>344</v>
      </c>
      <c r="Y275" s="94">
        <v>1</v>
      </c>
      <c r="Z275" s="94">
        <v>0</v>
      </c>
      <c r="AA275" s="100">
        <f>IF(V275="TIPO I",'BASE LIQUIDACION REDEBAN 2025'!$B$2,IF(V275="TIPO II",'BASE LIQUIDACION REDEBAN 2025'!$B$3,IF(V275="TIPO III",'BASE LIQUIDACION REDEBAN 2025'!$B$4,IF(V275="TIPO IV",'BASE LIQUIDACION REDEBAN 2025'!$B$5,IF(W275="AEREO",'BASE LIQUIDACION REDEBAN 2025'!$B$6,'BASE LIQUIDACION REDEBAN 2025'!$B$5)))))</f>
        <v>163813.69572160003</v>
      </c>
      <c r="AB275" s="100">
        <f>IF(V275="TIPO I",'BASE LIQUIDACION REDEBAN 2025'!$B$10,IF(V275="TIPO II",'BASE LIQUIDACION REDEBAN 2025'!$B$11,IF(V275="TIPO III",'BASE LIQUIDACION REDEBAN 2025'!$B$12,'BASE LIQUIDACION REDEBAN 2025'!$B$13)))</f>
        <v>140395.6348884</v>
      </c>
      <c r="AC275" s="101">
        <f t="shared" si="4"/>
        <v>163813.69572160003</v>
      </c>
    </row>
    <row r="276" spans="1:29" s="79" customFormat="1" ht="14.25" customHeight="1">
      <c r="A276" s="94" t="s">
        <v>92</v>
      </c>
      <c r="B276" s="8" t="str">
        <f>VLOOKUP(A276,'CENTRO DE COSTOS'!A:D,4,FALSE)</f>
        <v>KEVIN ALEXIS CORZO BUSTOS</v>
      </c>
      <c r="C276" s="8" t="str">
        <f>VLOOKUP(A276,'CENTRO DE COSTOS'!A:D,2,FALSE)</f>
        <v>0004-0007</v>
      </c>
      <c r="D276" s="94">
        <v>41298</v>
      </c>
      <c r="E276" s="95" t="s">
        <v>1713</v>
      </c>
      <c r="F276" s="97">
        <v>81014</v>
      </c>
      <c r="G276" s="98" t="s">
        <v>155</v>
      </c>
      <c r="H276" s="121" t="s">
        <v>196</v>
      </c>
      <c r="I276" s="97" t="s">
        <v>249</v>
      </c>
      <c r="J276" s="126" t="s">
        <v>1714</v>
      </c>
      <c r="K276" s="97" t="s">
        <v>1715</v>
      </c>
      <c r="L276" s="97" t="s">
        <v>159</v>
      </c>
      <c r="M276" s="8" t="s">
        <v>1716</v>
      </c>
      <c r="N276" s="176">
        <v>45882</v>
      </c>
      <c r="O276" s="96">
        <v>45884</v>
      </c>
      <c r="P276" s="131" t="s">
        <v>200</v>
      </c>
      <c r="Q276" s="130" t="s">
        <v>201</v>
      </c>
      <c r="R276" s="94" t="s">
        <v>162</v>
      </c>
      <c r="S276" s="122" t="s">
        <v>1612</v>
      </c>
      <c r="T276" s="97" t="s">
        <v>164</v>
      </c>
      <c r="U276" s="94" t="s">
        <v>1717</v>
      </c>
      <c r="V276" s="126" t="s">
        <v>30</v>
      </c>
      <c r="W276" s="96" t="s">
        <v>166</v>
      </c>
      <c r="X276" s="98" t="s">
        <v>344</v>
      </c>
      <c r="Y276" s="94">
        <v>1</v>
      </c>
      <c r="Z276" s="94">
        <v>0</v>
      </c>
      <c r="AA276" s="100">
        <f>IF(V276="TIPO I",'BASE LIQUIDACION REDEBAN 2025'!$B$2,IF(V276="TIPO II",'BASE LIQUIDACION REDEBAN 2025'!$B$3,IF(V276="TIPO III",'BASE LIQUIDACION REDEBAN 2025'!$B$4,IF(V276="TIPO IV",'BASE LIQUIDACION REDEBAN 2025'!$B$5,IF(W276="AEREO",'BASE LIQUIDACION REDEBAN 2025'!$B$6,'BASE LIQUIDACION REDEBAN 2025'!$B$5)))))</f>
        <v>275728.78077800001</v>
      </c>
      <c r="AB276" s="100">
        <f>IF(V276="TIPO I",'BASE LIQUIDACION REDEBAN 2025'!$B$10,IF(V276="TIPO II",'BASE LIQUIDACION REDEBAN 2025'!$B$11,IF(V276="TIPO III",'BASE LIQUIDACION REDEBAN 2025'!$B$12,'BASE LIQUIDACION REDEBAN 2025'!$B$13)))</f>
        <v>196536.5258152</v>
      </c>
      <c r="AC276" s="101">
        <f t="shared" si="4"/>
        <v>275728.78077800001</v>
      </c>
    </row>
    <row r="277" spans="1:29" s="79" customFormat="1" ht="14.25" customHeight="1">
      <c r="A277" s="94" t="s">
        <v>96</v>
      </c>
      <c r="B277" s="8" t="str">
        <f>VLOOKUP(A277,'CENTRO DE COSTOS'!A:D,4,FALSE)</f>
        <v>JOSE MAURICIO HERNANDEZ ROJAS</v>
      </c>
      <c r="C277" s="8" t="str">
        <f>VLOOKUP(A277,'CENTRO DE COSTOS'!A:D,2,FALSE)</f>
        <v>0004-0001</v>
      </c>
      <c r="D277" s="94">
        <v>44001</v>
      </c>
      <c r="E277" s="95" t="s">
        <v>1718</v>
      </c>
      <c r="F277" s="97">
        <v>81026</v>
      </c>
      <c r="G277" s="98" t="s">
        <v>155</v>
      </c>
      <c r="H277" s="121" t="s">
        <v>196</v>
      </c>
      <c r="I277" s="97" t="s">
        <v>1719</v>
      </c>
      <c r="J277" s="126" t="s">
        <v>1720</v>
      </c>
      <c r="K277" s="97" t="s">
        <v>1721</v>
      </c>
      <c r="L277" s="97" t="s">
        <v>159</v>
      </c>
      <c r="M277" s="8" t="s">
        <v>1722</v>
      </c>
      <c r="N277" s="176">
        <v>45882</v>
      </c>
      <c r="O277" s="96">
        <v>45883</v>
      </c>
      <c r="P277" s="131" t="s">
        <v>200</v>
      </c>
      <c r="Q277" s="130" t="s">
        <v>201</v>
      </c>
      <c r="R277" s="94" t="s">
        <v>162</v>
      </c>
      <c r="S277" s="122" t="s">
        <v>1603</v>
      </c>
      <c r="T277" s="97" t="s">
        <v>164</v>
      </c>
      <c r="U277" s="94" t="s">
        <v>1723</v>
      </c>
      <c r="V277" s="126" t="s">
        <v>30</v>
      </c>
      <c r="W277" s="96" t="s">
        <v>166</v>
      </c>
      <c r="X277" s="98" t="s">
        <v>912</v>
      </c>
      <c r="Y277" s="94">
        <v>1</v>
      </c>
      <c r="Z277" s="94">
        <v>0</v>
      </c>
      <c r="AA277" s="100">
        <f>IF(V277="TIPO I",'BASE LIQUIDACION REDEBAN 2025'!$B$2,IF(V277="TIPO II",'BASE LIQUIDACION REDEBAN 2025'!$B$3,IF(V277="TIPO III",'BASE LIQUIDACION REDEBAN 2025'!$B$4,IF(V277="TIPO IV",'BASE LIQUIDACION REDEBAN 2025'!$B$5,IF(W277="AEREO",'BASE LIQUIDACION REDEBAN 2025'!$B$6,'BASE LIQUIDACION REDEBAN 2025'!$B$5)))))</f>
        <v>275728.78077800001</v>
      </c>
      <c r="AB277" s="100">
        <f>IF(V277="TIPO I",'BASE LIQUIDACION REDEBAN 2025'!$B$10,IF(V277="TIPO II",'BASE LIQUIDACION REDEBAN 2025'!$B$11,IF(V277="TIPO III",'BASE LIQUIDACION REDEBAN 2025'!$B$12,'BASE LIQUIDACION REDEBAN 2025'!$B$13)))</f>
        <v>196536.5258152</v>
      </c>
      <c r="AC277" s="101">
        <f t="shared" si="4"/>
        <v>275728.78077800001</v>
      </c>
    </row>
    <row r="278" spans="1:29" s="79" customFormat="1" ht="14.25" customHeight="1">
      <c r="A278" s="94" t="s">
        <v>96</v>
      </c>
      <c r="B278" s="8" t="str">
        <f>VLOOKUP(A278,'CENTRO DE COSTOS'!A:D,4,FALSE)</f>
        <v>JOSE MAURICIO HERNANDEZ ROJAS</v>
      </c>
      <c r="C278" s="8" t="str">
        <f>VLOOKUP(A278,'CENTRO DE COSTOS'!A:D,2,FALSE)</f>
        <v>0004-0001</v>
      </c>
      <c r="D278" s="94">
        <v>44001</v>
      </c>
      <c r="E278" s="95" t="s">
        <v>1724</v>
      </c>
      <c r="F278" s="97">
        <v>81027</v>
      </c>
      <c r="G278" s="98" t="s">
        <v>155</v>
      </c>
      <c r="H278" s="121" t="s">
        <v>196</v>
      </c>
      <c r="I278" s="97" t="s">
        <v>1719</v>
      </c>
      <c r="J278" s="126" t="s">
        <v>1720</v>
      </c>
      <c r="K278" s="97" t="s">
        <v>1725</v>
      </c>
      <c r="L278" s="97" t="s">
        <v>159</v>
      </c>
      <c r="M278" s="8" t="s">
        <v>1726</v>
      </c>
      <c r="N278" s="176">
        <v>45882</v>
      </c>
      <c r="O278" s="96">
        <v>45883</v>
      </c>
      <c r="P278" s="131" t="s">
        <v>200</v>
      </c>
      <c r="Q278" s="130" t="s">
        <v>201</v>
      </c>
      <c r="R278" s="94" t="s">
        <v>162</v>
      </c>
      <c r="S278" s="122" t="s">
        <v>1603</v>
      </c>
      <c r="T278" s="97" t="s">
        <v>164</v>
      </c>
      <c r="U278" s="94" t="s">
        <v>1727</v>
      </c>
      <c r="V278" s="126" t="s">
        <v>30</v>
      </c>
      <c r="W278" s="96" t="s">
        <v>166</v>
      </c>
      <c r="X278" s="98" t="s">
        <v>912</v>
      </c>
      <c r="Y278" s="94">
        <v>1</v>
      </c>
      <c r="Z278" s="94">
        <v>0</v>
      </c>
      <c r="AA278" s="100">
        <f>IF(V278="TIPO I",'BASE LIQUIDACION REDEBAN 2025'!$B$2,IF(V278="TIPO II",'BASE LIQUIDACION REDEBAN 2025'!$B$3,IF(V278="TIPO III",'BASE LIQUIDACION REDEBAN 2025'!$B$4,IF(V278="TIPO IV",'BASE LIQUIDACION REDEBAN 2025'!$B$5,IF(W278="AEREO",'BASE LIQUIDACION REDEBAN 2025'!$B$6,'BASE LIQUIDACION REDEBAN 2025'!$B$5)))))</f>
        <v>275728.78077800001</v>
      </c>
      <c r="AB278" s="100">
        <f>IF(V278="TIPO I",'BASE LIQUIDACION REDEBAN 2025'!$B$10,IF(V278="TIPO II",'BASE LIQUIDACION REDEBAN 2025'!$B$11,IF(V278="TIPO III",'BASE LIQUIDACION REDEBAN 2025'!$B$12,'BASE LIQUIDACION REDEBAN 2025'!$B$13)))</f>
        <v>196536.5258152</v>
      </c>
      <c r="AC278" s="101">
        <f t="shared" si="4"/>
        <v>275728.78077800001</v>
      </c>
    </row>
    <row r="279" spans="1:29" s="79" customFormat="1" ht="14.25" customHeight="1">
      <c r="A279" s="94" t="s">
        <v>96</v>
      </c>
      <c r="B279" s="8" t="str">
        <f>VLOOKUP(A279,'CENTRO DE COSTOS'!A:D,4,FALSE)</f>
        <v>JOSE MAURICIO HERNANDEZ ROJAS</v>
      </c>
      <c r="C279" s="8" t="str">
        <f>VLOOKUP(A279,'CENTRO DE COSTOS'!A:D,2,FALSE)</f>
        <v>0004-0001</v>
      </c>
      <c r="D279" s="94">
        <v>44001</v>
      </c>
      <c r="E279" s="95" t="s">
        <v>1728</v>
      </c>
      <c r="F279" s="97">
        <v>81028</v>
      </c>
      <c r="G279" s="98" t="s">
        <v>155</v>
      </c>
      <c r="H279" s="121" t="s">
        <v>196</v>
      </c>
      <c r="I279" s="97" t="s">
        <v>1719</v>
      </c>
      <c r="J279" s="126" t="s">
        <v>1720</v>
      </c>
      <c r="K279" s="97" t="s">
        <v>1729</v>
      </c>
      <c r="L279" s="97" t="s">
        <v>159</v>
      </c>
      <c r="M279" s="8" t="s">
        <v>1730</v>
      </c>
      <c r="N279" s="176">
        <v>45882</v>
      </c>
      <c r="O279" s="96">
        <v>45884</v>
      </c>
      <c r="P279" s="131" t="s">
        <v>200</v>
      </c>
      <c r="Q279" s="130" t="s">
        <v>739</v>
      </c>
      <c r="R279" s="94" t="s">
        <v>162</v>
      </c>
      <c r="S279" s="122" t="s">
        <v>1612</v>
      </c>
      <c r="T279" s="97" t="s">
        <v>164</v>
      </c>
      <c r="U279" s="94" t="s">
        <v>1731</v>
      </c>
      <c r="V279" s="126" t="s">
        <v>30</v>
      </c>
      <c r="W279" s="96" t="s">
        <v>166</v>
      </c>
      <c r="X279" s="98" t="s">
        <v>912</v>
      </c>
      <c r="Y279" s="94">
        <v>1</v>
      </c>
      <c r="Z279" s="94">
        <v>0</v>
      </c>
      <c r="AA279" s="100">
        <f>IF(V279="TIPO I",'BASE LIQUIDACION REDEBAN 2025'!$B$2,IF(V279="TIPO II",'BASE LIQUIDACION REDEBAN 2025'!$B$3,IF(V279="TIPO III",'BASE LIQUIDACION REDEBAN 2025'!$B$4,IF(V279="TIPO IV",'BASE LIQUIDACION REDEBAN 2025'!$B$5,IF(W279="AEREO",'BASE LIQUIDACION REDEBAN 2025'!$B$6,'BASE LIQUIDACION REDEBAN 2025'!$B$5)))))</f>
        <v>275728.78077800001</v>
      </c>
      <c r="AB279" s="100">
        <f>IF(V279="TIPO I",'BASE LIQUIDACION REDEBAN 2025'!$B$10,IF(V279="TIPO II",'BASE LIQUIDACION REDEBAN 2025'!$B$11,IF(V279="TIPO III",'BASE LIQUIDACION REDEBAN 2025'!$B$12,'BASE LIQUIDACION REDEBAN 2025'!$B$13)))</f>
        <v>196536.5258152</v>
      </c>
      <c r="AC279" s="101">
        <f t="shared" si="4"/>
        <v>275728.78077800001</v>
      </c>
    </row>
    <row r="280" spans="1:29" s="79" customFormat="1" ht="14.25" customHeight="1">
      <c r="A280" s="94" t="s">
        <v>96</v>
      </c>
      <c r="B280" s="8" t="str">
        <f>VLOOKUP(A280,'CENTRO DE COSTOS'!A:D,4,FALSE)</f>
        <v>JOSE MAURICIO HERNANDEZ ROJAS</v>
      </c>
      <c r="C280" s="8" t="str">
        <f>VLOOKUP(A280,'CENTRO DE COSTOS'!A:D,2,FALSE)</f>
        <v>0004-0001</v>
      </c>
      <c r="D280" s="94">
        <v>44090</v>
      </c>
      <c r="E280" s="95" t="s">
        <v>1732</v>
      </c>
      <c r="F280" s="97">
        <v>81010</v>
      </c>
      <c r="G280" s="98" t="s">
        <v>155</v>
      </c>
      <c r="H280" s="121" t="s">
        <v>196</v>
      </c>
      <c r="I280" s="97" t="s">
        <v>1719</v>
      </c>
      <c r="J280" s="126" t="s">
        <v>1733</v>
      </c>
      <c r="K280" s="97" t="s">
        <v>1734</v>
      </c>
      <c r="L280" s="97" t="s">
        <v>159</v>
      </c>
      <c r="M280" s="8" t="s">
        <v>1735</v>
      </c>
      <c r="N280" s="176">
        <v>45882</v>
      </c>
      <c r="O280" s="96">
        <v>45883</v>
      </c>
      <c r="P280" s="131" t="s">
        <v>200</v>
      </c>
      <c r="Q280" s="130" t="s">
        <v>201</v>
      </c>
      <c r="R280" s="94" t="s">
        <v>162</v>
      </c>
      <c r="S280" s="122" t="s">
        <v>1603</v>
      </c>
      <c r="T280" s="97" t="s">
        <v>164</v>
      </c>
      <c r="U280" s="94" t="s">
        <v>1736</v>
      </c>
      <c r="V280" s="126" t="s">
        <v>30</v>
      </c>
      <c r="W280" s="96" t="s">
        <v>166</v>
      </c>
      <c r="X280" s="98" t="s">
        <v>1737</v>
      </c>
      <c r="Y280" s="94">
        <v>1</v>
      </c>
      <c r="Z280" s="94">
        <v>0</v>
      </c>
      <c r="AA280" s="100">
        <f>IF(V280="TIPO I",'BASE LIQUIDACION REDEBAN 2025'!$B$2,IF(V280="TIPO II",'BASE LIQUIDACION REDEBAN 2025'!$B$3,IF(V280="TIPO III",'BASE LIQUIDACION REDEBAN 2025'!$B$4,IF(V280="TIPO IV",'BASE LIQUIDACION REDEBAN 2025'!$B$5,IF(W280="AEREO",'BASE LIQUIDACION REDEBAN 2025'!$B$6,'BASE LIQUIDACION REDEBAN 2025'!$B$5)))))</f>
        <v>275728.78077800001</v>
      </c>
      <c r="AB280" s="100">
        <f>IF(V280="TIPO I",'BASE LIQUIDACION REDEBAN 2025'!$B$10,IF(V280="TIPO II",'BASE LIQUIDACION REDEBAN 2025'!$B$11,IF(V280="TIPO III",'BASE LIQUIDACION REDEBAN 2025'!$B$12,'BASE LIQUIDACION REDEBAN 2025'!$B$13)))</f>
        <v>196536.5258152</v>
      </c>
      <c r="AC280" s="101">
        <f t="shared" si="4"/>
        <v>275728.78077800001</v>
      </c>
    </row>
    <row r="281" spans="1:29" s="79" customFormat="1" ht="14.25" customHeight="1">
      <c r="A281" s="94" t="s">
        <v>96</v>
      </c>
      <c r="B281" s="8" t="str">
        <f>VLOOKUP(A281,'CENTRO DE COSTOS'!A:D,4,FALSE)</f>
        <v>JOSE MAURICIO HERNANDEZ ROJAS</v>
      </c>
      <c r="C281" s="8" t="str">
        <f>VLOOKUP(A281,'CENTRO DE COSTOS'!A:D,2,FALSE)</f>
        <v>0004-0001</v>
      </c>
      <c r="D281" s="94">
        <v>44430</v>
      </c>
      <c r="E281" s="95" t="s">
        <v>1738</v>
      </c>
      <c r="F281" s="97">
        <v>81015</v>
      </c>
      <c r="G281" s="98" t="s">
        <v>155</v>
      </c>
      <c r="H281" s="121" t="s">
        <v>196</v>
      </c>
      <c r="I281" s="97" t="s">
        <v>1719</v>
      </c>
      <c r="J281" s="126" t="s">
        <v>1739</v>
      </c>
      <c r="K281" s="97" t="s">
        <v>1740</v>
      </c>
      <c r="L281" s="97" t="s">
        <v>159</v>
      </c>
      <c r="M281" s="8" t="s">
        <v>1741</v>
      </c>
      <c r="N281" s="176">
        <v>45882</v>
      </c>
      <c r="O281" s="96">
        <v>45884</v>
      </c>
      <c r="P281" s="131" t="s">
        <v>200</v>
      </c>
      <c r="Q281" s="130" t="s">
        <v>201</v>
      </c>
      <c r="R281" s="94" t="s">
        <v>162</v>
      </c>
      <c r="S281" s="122" t="s">
        <v>1638</v>
      </c>
      <c r="T281" s="97" t="s">
        <v>164</v>
      </c>
      <c r="U281" s="94" t="s">
        <v>1742</v>
      </c>
      <c r="V281" s="126" t="s">
        <v>32</v>
      </c>
      <c r="W281" s="96" t="s">
        <v>166</v>
      </c>
      <c r="X281" s="98" t="s">
        <v>1743</v>
      </c>
      <c r="Y281" s="94">
        <v>1</v>
      </c>
      <c r="Z281" s="94">
        <v>0</v>
      </c>
      <c r="AA281" s="100">
        <f>IF(V281="TIPO I",'BASE LIQUIDACION REDEBAN 2025'!$B$2,IF(V281="TIPO II",'BASE LIQUIDACION REDEBAN 2025'!$B$3,IF(V281="TIPO III",'BASE LIQUIDACION REDEBAN 2025'!$B$4,IF(V281="TIPO IV",'BASE LIQUIDACION REDEBAN 2025'!$B$5,IF(W281="AEREO",'BASE LIQUIDACION REDEBAN 2025'!$B$6,'BASE LIQUIDACION REDEBAN 2025'!$B$5)))))</f>
        <v>504832.64687880001</v>
      </c>
      <c r="AB281" s="100">
        <f>IF(V281="TIPO I",'BASE LIQUIDACION REDEBAN 2025'!$B$10,IF(V281="TIPO II",'BASE LIQUIDACION REDEBAN 2025'!$B$11,IF(V281="TIPO III",'BASE LIQUIDACION REDEBAN 2025'!$B$12,'BASE LIQUIDACION REDEBAN 2025'!$B$13)))</f>
        <v>196536.5258152</v>
      </c>
      <c r="AC281" s="101">
        <f t="shared" si="4"/>
        <v>504832.64687880001</v>
      </c>
    </row>
    <row r="282" spans="1:29" s="79" customFormat="1" ht="14.25" customHeight="1">
      <c r="A282" s="94" t="s">
        <v>100</v>
      </c>
      <c r="B282" s="8" t="str">
        <f>VLOOKUP(A282,'CENTRO DE COSTOS'!A:D,4,FALSE)</f>
        <v>KEVIN ALEXIS CORZO BUSTOS</v>
      </c>
      <c r="C282" s="8" t="str">
        <f>VLOOKUP(A282,'CENTRO DE COSTOS'!A:D,2,FALSE)</f>
        <v>0004-0007</v>
      </c>
      <c r="D282" s="94">
        <v>50001</v>
      </c>
      <c r="E282" s="95" t="s">
        <v>1744</v>
      </c>
      <c r="F282" s="97">
        <v>81034</v>
      </c>
      <c r="G282" s="98" t="s">
        <v>155</v>
      </c>
      <c r="H282" s="121" t="s">
        <v>196</v>
      </c>
      <c r="I282" s="97" t="s">
        <v>295</v>
      </c>
      <c r="J282" s="126" t="s">
        <v>100</v>
      </c>
      <c r="K282" s="97" t="s">
        <v>1745</v>
      </c>
      <c r="L282" s="97" t="s">
        <v>159</v>
      </c>
      <c r="M282" s="8" t="s">
        <v>1746</v>
      </c>
      <c r="N282" s="176">
        <v>45882</v>
      </c>
      <c r="O282" s="96">
        <v>45883</v>
      </c>
      <c r="P282" s="131" t="s">
        <v>200</v>
      </c>
      <c r="Q282" s="130" t="s">
        <v>201</v>
      </c>
      <c r="R282" s="94" t="s">
        <v>162</v>
      </c>
      <c r="S282" s="122" t="s">
        <v>1603</v>
      </c>
      <c r="T282" s="97" t="s">
        <v>164</v>
      </c>
      <c r="U282" s="94" t="s">
        <v>1747</v>
      </c>
      <c r="V282" s="126" t="s">
        <v>25</v>
      </c>
      <c r="W282" s="96" t="s">
        <v>166</v>
      </c>
      <c r="X282" s="98" t="s">
        <v>937</v>
      </c>
      <c r="Y282" s="94">
        <v>1</v>
      </c>
      <c r="Z282" s="94">
        <v>0</v>
      </c>
      <c r="AA282" s="100">
        <f>IF(V282="TIPO I",'BASE LIQUIDACION REDEBAN 2025'!$B$2,IF(V282="TIPO II",'BASE LIQUIDACION REDEBAN 2025'!$B$3,IF(V282="TIPO III",'BASE LIQUIDACION REDEBAN 2025'!$B$4,IF(V282="TIPO IV",'BASE LIQUIDACION REDEBAN 2025'!$B$5,IF(W282="AEREO",'BASE LIQUIDACION REDEBAN 2025'!$B$6,'BASE LIQUIDACION REDEBAN 2025'!$B$5)))))</f>
        <v>75096.394270399993</v>
      </c>
      <c r="AB282" s="100">
        <f>IF(V282="TIPO I",'BASE LIQUIDACION REDEBAN 2025'!$B$10,IF(V282="TIPO II",'BASE LIQUIDACION REDEBAN 2025'!$B$11,IF(V282="TIPO III",'BASE LIQUIDACION REDEBAN 2025'!$B$12,'BASE LIQUIDACION REDEBAN 2025'!$B$13)))</f>
        <v>75096.394270399993</v>
      </c>
      <c r="AC282" s="101">
        <f t="shared" si="4"/>
        <v>75096.394270399993</v>
      </c>
    </row>
    <row r="283" spans="1:29" s="79" customFormat="1" ht="14.25" customHeight="1">
      <c r="A283" s="94" t="s">
        <v>93</v>
      </c>
      <c r="B283" s="8" t="str">
        <f>VLOOKUP(A283,'CENTRO DE COSTOS'!A:D,4,FALSE)</f>
        <v>DIEGO FERNANDO HENAO CARDONA</v>
      </c>
      <c r="C283" s="8" t="str">
        <f>VLOOKUP(A283,'CENTRO DE COSTOS'!A:D,2,FALSE)</f>
        <v>0004-0003</v>
      </c>
      <c r="D283" s="94">
        <v>52001</v>
      </c>
      <c r="E283" s="95" t="s">
        <v>1748</v>
      </c>
      <c r="F283" s="97">
        <v>81018</v>
      </c>
      <c r="G283" s="98" t="s">
        <v>155</v>
      </c>
      <c r="H283" s="121" t="s">
        <v>196</v>
      </c>
      <c r="I283" s="97" t="s">
        <v>174</v>
      </c>
      <c r="J283" s="126" t="s">
        <v>93</v>
      </c>
      <c r="K283" s="97" t="s">
        <v>1749</v>
      </c>
      <c r="L283" s="97" t="s">
        <v>159</v>
      </c>
      <c r="M283" s="8" t="s">
        <v>1750</v>
      </c>
      <c r="N283" s="176">
        <v>45882</v>
      </c>
      <c r="O283" s="96">
        <v>45884</v>
      </c>
      <c r="P283" s="131" t="s">
        <v>200</v>
      </c>
      <c r="Q283" s="130" t="s">
        <v>201</v>
      </c>
      <c r="R283" s="94" t="s">
        <v>162</v>
      </c>
      <c r="S283" s="122" t="s">
        <v>1612</v>
      </c>
      <c r="T283" s="97" t="s">
        <v>164</v>
      </c>
      <c r="U283" s="94" t="s">
        <v>1751</v>
      </c>
      <c r="V283" s="126" t="s">
        <v>25</v>
      </c>
      <c r="W283" s="96" t="s">
        <v>166</v>
      </c>
      <c r="X283" s="98" t="s">
        <v>1414</v>
      </c>
      <c r="Y283" s="94">
        <v>1</v>
      </c>
      <c r="Z283" s="94">
        <v>0</v>
      </c>
      <c r="AA283" s="100">
        <f>IF(V283="TIPO I",'BASE LIQUIDACION REDEBAN 2025'!$B$2,IF(V283="TIPO II",'BASE LIQUIDACION REDEBAN 2025'!$B$3,IF(V283="TIPO III",'BASE LIQUIDACION REDEBAN 2025'!$B$4,IF(V283="TIPO IV",'BASE LIQUIDACION REDEBAN 2025'!$B$5,IF(W283="AEREO",'BASE LIQUIDACION REDEBAN 2025'!$B$6,'BASE LIQUIDACION REDEBAN 2025'!$B$5)))))</f>
        <v>75096.394270399993</v>
      </c>
      <c r="AB283" s="100">
        <f>IF(V283="TIPO I",'BASE LIQUIDACION REDEBAN 2025'!$B$10,IF(V283="TIPO II",'BASE LIQUIDACION REDEBAN 2025'!$B$11,IF(V283="TIPO III",'BASE LIQUIDACION REDEBAN 2025'!$B$12,'BASE LIQUIDACION REDEBAN 2025'!$B$13)))</f>
        <v>75096.394270399993</v>
      </c>
      <c r="AC283" s="101">
        <f t="shared" si="4"/>
        <v>75096.394270399993</v>
      </c>
    </row>
    <row r="284" spans="1:29" s="79" customFormat="1" ht="14.25" customHeight="1">
      <c r="A284" s="94" t="s">
        <v>81</v>
      </c>
      <c r="B284" s="8" t="str">
        <f>VLOOKUP(A284,'CENTRO DE COSTOS'!A:D,4,FALSE)</f>
        <v>MIGUEL JULIÁN HERNÁNDEZ GUARÍN</v>
      </c>
      <c r="C284" s="8" t="str">
        <f>VLOOKUP(A284,'CENTRO DE COSTOS'!A:D,2,FALSE)</f>
        <v>0004-0008</v>
      </c>
      <c r="D284" s="94">
        <v>54001</v>
      </c>
      <c r="E284" s="95" t="s">
        <v>1752</v>
      </c>
      <c r="F284" s="97">
        <v>81007</v>
      </c>
      <c r="G284" s="98" t="s">
        <v>155</v>
      </c>
      <c r="H284" s="121" t="s">
        <v>196</v>
      </c>
      <c r="I284" s="97" t="s">
        <v>317</v>
      </c>
      <c r="J284" s="126" t="s">
        <v>81</v>
      </c>
      <c r="K284" s="97" t="s">
        <v>1753</v>
      </c>
      <c r="L284" s="97" t="s">
        <v>159</v>
      </c>
      <c r="M284" s="8" t="s">
        <v>1754</v>
      </c>
      <c r="N284" s="176">
        <v>45882</v>
      </c>
      <c r="O284" s="96">
        <v>45884</v>
      </c>
      <c r="P284" s="131" t="s">
        <v>200</v>
      </c>
      <c r="Q284" s="130" t="s">
        <v>201</v>
      </c>
      <c r="R284" s="94" t="s">
        <v>162</v>
      </c>
      <c r="S284" s="122" t="s">
        <v>1755</v>
      </c>
      <c r="T284" s="97" t="s">
        <v>164</v>
      </c>
      <c r="U284" s="94" t="s">
        <v>1756</v>
      </c>
      <c r="V284" s="126" t="s">
        <v>25</v>
      </c>
      <c r="W284" s="96" t="s">
        <v>166</v>
      </c>
      <c r="X284" s="98" t="s">
        <v>407</v>
      </c>
      <c r="Y284" s="94">
        <v>1</v>
      </c>
      <c r="Z284" s="94">
        <v>0</v>
      </c>
      <c r="AA284" s="100">
        <f>IF(V284="TIPO I",'BASE LIQUIDACION REDEBAN 2025'!$B$2,IF(V284="TIPO II",'BASE LIQUIDACION REDEBAN 2025'!$B$3,IF(V284="TIPO III",'BASE LIQUIDACION REDEBAN 2025'!$B$4,IF(V284="TIPO IV",'BASE LIQUIDACION REDEBAN 2025'!$B$5,IF(W284="AEREO",'BASE LIQUIDACION REDEBAN 2025'!$B$6,'BASE LIQUIDACION REDEBAN 2025'!$B$5)))))</f>
        <v>75096.394270399993</v>
      </c>
      <c r="AB284" s="100">
        <f>IF(V284="TIPO I",'BASE LIQUIDACION REDEBAN 2025'!$B$10,IF(V284="TIPO II",'BASE LIQUIDACION REDEBAN 2025'!$B$11,IF(V284="TIPO III",'BASE LIQUIDACION REDEBAN 2025'!$B$12,'BASE LIQUIDACION REDEBAN 2025'!$B$13)))</f>
        <v>75096.394270399993</v>
      </c>
      <c r="AC284" s="101">
        <f t="shared" si="4"/>
        <v>75096.394270399993</v>
      </c>
    </row>
    <row r="285" spans="1:29" s="79" customFormat="1" ht="14.25" customHeight="1">
      <c r="A285" s="94" t="s">
        <v>81</v>
      </c>
      <c r="B285" s="8" t="str">
        <f>VLOOKUP(A285,'CENTRO DE COSTOS'!A:D,4,FALSE)</f>
        <v>MIGUEL JULIÁN HERNÁNDEZ GUARÍN</v>
      </c>
      <c r="C285" s="8" t="str">
        <f>VLOOKUP(A285,'CENTRO DE COSTOS'!A:D,2,FALSE)</f>
        <v>0004-0008</v>
      </c>
      <c r="D285" s="94">
        <v>54001</v>
      </c>
      <c r="E285" s="95" t="s">
        <v>1757</v>
      </c>
      <c r="F285" s="97">
        <v>81008</v>
      </c>
      <c r="G285" s="98" t="s">
        <v>155</v>
      </c>
      <c r="H285" s="121" t="s">
        <v>196</v>
      </c>
      <c r="I285" s="97" t="s">
        <v>317</v>
      </c>
      <c r="J285" s="126" t="s">
        <v>81</v>
      </c>
      <c r="K285" s="97" t="s">
        <v>1758</v>
      </c>
      <c r="L285" s="97" t="s">
        <v>159</v>
      </c>
      <c r="M285" s="8" t="s">
        <v>1759</v>
      </c>
      <c r="N285" s="176">
        <v>45882</v>
      </c>
      <c r="O285" s="96">
        <v>45883</v>
      </c>
      <c r="P285" s="131" t="s">
        <v>200</v>
      </c>
      <c r="Q285" s="130" t="s">
        <v>201</v>
      </c>
      <c r="R285" s="94" t="s">
        <v>162</v>
      </c>
      <c r="S285" s="122" t="s">
        <v>1603</v>
      </c>
      <c r="T285" s="97" t="s">
        <v>164</v>
      </c>
      <c r="U285" s="94" t="s">
        <v>1760</v>
      </c>
      <c r="V285" s="126" t="s">
        <v>25</v>
      </c>
      <c r="W285" s="96" t="s">
        <v>166</v>
      </c>
      <c r="X285" s="98" t="s">
        <v>401</v>
      </c>
      <c r="Y285" s="94">
        <v>1</v>
      </c>
      <c r="Z285" s="94">
        <v>0</v>
      </c>
      <c r="AA285" s="100">
        <f>IF(V285="TIPO I",'BASE LIQUIDACION REDEBAN 2025'!$B$2,IF(V285="TIPO II",'BASE LIQUIDACION REDEBAN 2025'!$B$3,IF(V285="TIPO III",'BASE LIQUIDACION REDEBAN 2025'!$B$4,IF(V285="TIPO IV",'BASE LIQUIDACION REDEBAN 2025'!$B$5,IF(W285="AEREO",'BASE LIQUIDACION REDEBAN 2025'!$B$6,'BASE LIQUIDACION REDEBAN 2025'!$B$5)))))</f>
        <v>75096.394270399993</v>
      </c>
      <c r="AB285" s="100">
        <f>IF(V285="TIPO I",'BASE LIQUIDACION REDEBAN 2025'!$B$10,IF(V285="TIPO II",'BASE LIQUIDACION REDEBAN 2025'!$B$11,IF(V285="TIPO III",'BASE LIQUIDACION REDEBAN 2025'!$B$12,'BASE LIQUIDACION REDEBAN 2025'!$B$13)))</f>
        <v>75096.394270399993</v>
      </c>
      <c r="AC285" s="101">
        <f t="shared" si="4"/>
        <v>75096.394270399993</v>
      </c>
    </row>
    <row r="286" spans="1:29" s="79" customFormat="1" ht="14.25" customHeight="1">
      <c r="A286" s="94" t="s">
        <v>81</v>
      </c>
      <c r="B286" s="8" t="str">
        <f>VLOOKUP(A286,'CENTRO DE COSTOS'!A:D,4,FALSE)</f>
        <v>MIGUEL JULIÁN HERNÁNDEZ GUARÍN</v>
      </c>
      <c r="C286" s="8" t="str">
        <f>VLOOKUP(A286,'CENTRO DE COSTOS'!A:D,2,FALSE)</f>
        <v>0004-0008</v>
      </c>
      <c r="D286" s="94">
        <v>54001</v>
      </c>
      <c r="E286" s="95" t="s">
        <v>1761</v>
      </c>
      <c r="F286" s="97">
        <v>81009</v>
      </c>
      <c r="G286" s="98" t="s">
        <v>155</v>
      </c>
      <c r="H286" s="121" t="s">
        <v>196</v>
      </c>
      <c r="I286" s="97" t="s">
        <v>317</v>
      </c>
      <c r="J286" s="126" t="s">
        <v>81</v>
      </c>
      <c r="K286" s="97" t="s">
        <v>1762</v>
      </c>
      <c r="L286" s="97" t="s">
        <v>159</v>
      </c>
      <c r="M286" s="8" t="s">
        <v>1763</v>
      </c>
      <c r="N286" s="176">
        <v>45882</v>
      </c>
      <c r="O286" s="96">
        <v>45883</v>
      </c>
      <c r="P286" s="131" t="s">
        <v>200</v>
      </c>
      <c r="Q286" s="130" t="s">
        <v>201</v>
      </c>
      <c r="R286" s="94" t="s">
        <v>162</v>
      </c>
      <c r="S286" s="122" t="s">
        <v>1648</v>
      </c>
      <c r="T286" s="97" t="s">
        <v>164</v>
      </c>
      <c r="U286" s="94" t="s">
        <v>1764</v>
      </c>
      <c r="V286" s="126" t="s">
        <v>25</v>
      </c>
      <c r="W286" s="96" t="s">
        <v>166</v>
      </c>
      <c r="X286" s="98" t="s">
        <v>401</v>
      </c>
      <c r="Y286" s="94">
        <v>1</v>
      </c>
      <c r="Z286" s="94">
        <v>0</v>
      </c>
      <c r="AA286" s="100">
        <f>IF(V286="TIPO I",'BASE LIQUIDACION REDEBAN 2025'!$B$2,IF(V286="TIPO II",'BASE LIQUIDACION REDEBAN 2025'!$B$3,IF(V286="TIPO III",'BASE LIQUIDACION REDEBAN 2025'!$B$4,IF(V286="TIPO IV",'BASE LIQUIDACION REDEBAN 2025'!$B$5,IF(W286="AEREO",'BASE LIQUIDACION REDEBAN 2025'!$B$6,'BASE LIQUIDACION REDEBAN 2025'!$B$5)))))</f>
        <v>75096.394270399993</v>
      </c>
      <c r="AB286" s="100">
        <f>IF(V286="TIPO I",'BASE LIQUIDACION REDEBAN 2025'!$B$10,IF(V286="TIPO II",'BASE LIQUIDACION REDEBAN 2025'!$B$11,IF(V286="TIPO III",'BASE LIQUIDACION REDEBAN 2025'!$B$12,'BASE LIQUIDACION REDEBAN 2025'!$B$13)))</f>
        <v>75096.394270399993</v>
      </c>
      <c r="AC286" s="101">
        <f t="shared" si="4"/>
        <v>75096.394270399993</v>
      </c>
    </row>
    <row r="287" spans="1:29" s="79" customFormat="1" ht="14.25" customHeight="1">
      <c r="A287" s="94" t="s">
        <v>94</v>
      </c>
      <c r="B287" s="8" t="str">
        <f>VLOOKUP(A287,'CENTRO DE COSTOS'!A:D,4,FALSE)</f>
        <v>DIEGO FERNANDO HENAO CARDONA</v>
      </c>
      <c r="C287" s="8" t="str">
        <f>VLOOKUP(A287,'CENTRO DE COSTOS'!A:D,2,FALSE)</f>
        <v>0004-0002</v>
      </c>
      <c r="D287" s="94">
        <v>63594</v>
      </c>
      <c r="E287" s="95" t="s">
        <v>1765</v>
      </c>
      <c r="F287" s="97">
        <v>81024</v>
      </c>
      <c r="G287" s="98" t="s">
        <v>155</v>
      </c>
      <c r="H287" s="121" t="s">
        <v>196</v>
      </c>
      <c r="I287" s="97" t="s">
        <v>581</v>
      </c>
      <c r="J287" s="126" t="s">
        <v>1766</v>
      </c>
      <c r="K287" s="97" t="s">
        <v>1767</v>
      </c>
      <c r="L287" s="97" t="s">
        <v>159</v>
      </c>
      <c r="M287" s="8" t="s">
        <v>1768</v>
      </c>
      <c r="N287" s="176">
        <v>45882</v>
      </c>
      <c r="O287" s="96">
        <v>45884</v>
      </c>
      <c r="P287" s="131" t="s">
        <v>200</v>
      </c>
      <c r="Q287" s="130" t="s">
        <v>201</v>
      </c>
      <c r="R287" s="94" t="s">
        <v>162</v>
      </c>
      <c r="S287" s="122" t="s">
        <v>1612</v>
      </c>
      <c r="T287" s="97" t="s">
        <v>164</v>
      </c>
      <c r="U287" s="94" t="s">
        <v>1769</v>
      </c>
      <c r="V287" s="126" t="s">
        <v>28</v>
      </c>
      <c r="W287" s="96" t="s">
        <v>166</v>
      </c>
      <c r="X287" s="98" t="s">
        <v>587</v>
      </c>
      <c r="Y287" s="94">
        <v>1</v>
      </c>
      <c r="Z287" s="94">
        <v>0</v>
      </c>
      <c r="AA287" s="100">
        <f>IF(V287="TIPO I",'BASE LIQUIDACION REDEBAN 2025'!$B$2,IF(V287="TIPO II",'BASE LIQUIDACION REDEBAN 2025'!$B$3,IF(V287="TIPO III",'BASE LIQUIDACION REDEBAN 2025'!$B$4,IF(V287="TIPO IV",'BASE LIQUIDACION REDEBAN 2025'!$B$5,IF(W287="AEREO",'BASE LIQUIDACION REDEBAN 2025'!$B$6,'BASE LIQUIDACION REDEBAN 2025'!$B$5)))))</f>
        <v>163813.69572160003</v>
      </c>
      <c r="AB287" s="100">
        <f>IF(V287="TIPO I",'BASE LIQUIDACION REDEBAN 2025'!$B$10,IF(V287="TIPO II",'BASE LIQUIDACION REDEBAN 2025'!$B$11,IF(V287="TIPO III",'BASE LIQUIDACION REDEBAN 2025'!$B$12,'BASE LIQUIDACION REDEBAN 2025'!$B$13)))</f>
        <v>140395.6348884</v>
      </c>
      <c r="AC287" s="101">
        <f t="shared" si="4"/>
        <v>163813.69572160003</v>
      </c>
    </row>
    <row r="288" spans="1:29" s="79" customFormat="1" ht="14.25" customHeight="1">
      <c r="A288" s="94" t="s">
        <v>94</v>
      </c>
      <c r="B288" s="8" t="str">
        <f>VLOOKUP(A288,'CENTRO DE COSTOS'!A:D,4,FALSE)</f>
        <v>DIEGO FERNANDO HENAO CARDONA</v>
      </c>
      <c r="C288" s="8" t="str">
        <f>VLOOKUP(A288,'CENTRO DE COSTOS'!A:D,2,FALSE)</f>
        <v>0004-0002</v>
      </c>
      <c r="D288" s="94">
        <v>66001</v>
      </c>
      <c r="E288" s="95" t="s">
        <v>1770</v>
      </c>
      <c r="F288" s="97">
        <v>81019</v>
      </c>
      <c r="G288" s="98" t="s">
        <v>155</v>
      </c>
      <c r="H288" s="121" t="s">
        <v>196</v>
      </c>
      <c r="I288" s="97" t="s">
        <v>606</v>
      </c>
      <c r="J288" s="126" t="s">
        <v>94</v>
      </c>
      <c r="K288" s="97" t="s">
        <v>1771</v>
      </c>
      <c r="L288" s="97" t="s">
        <v>159</v>
      </c>
      <c r="M288" s="8" t="s">
        <v>1772</v>
      </c>
      <c r="N288" s="176">
        <v>45882</v>
      </c>
      <c r="O288" s="96">
        <v>45883</v>
      </c>
      <c r="P288" s="131" t="s">
        <v>200</v>
      </c>
      <c r="Q288" s="130" t="s">
        <v>201</v>
      </c>
      <c r="R288" s="94" t="s">
        <v>162</v>
      </c>
      <c r="S288" s="122" t="s">
        <v>1603</v>
      </c>
      <c r="T288" s="97" t="s">
        <v>164</v>
      </c>
      <c r="U288" s="94" t="s">
        <v>1773</v>
      </c>
      <c r="V288" s="126" t="s">
        <v>25</v>
      </c>
      <c r="W288" s="96" t="s">
        <v>166</v>
      </c>
      <c r="X288" s="98" t="s">
        <v>495</v>
      </c>
      <c r="Y288" s="94">
        <v>1</v>
      </c>
      <c r="Z288" s="94">
        <v>0</v>
      </c>
      <c r="AA288" s="100">
        <f>IF(V288="TIPO I",'BASE LIQUIDACION REDEBAN 2025'!$B$2,IF(V288="TIPO II",'BASE LIQUIDACION REDEBAN 2025'!$B$3,IF(V288="TIPO III",'BASE LIQUIDACION REDEBAN 2025'!$B$4,IF(V288="TIPO IV",'BASE LIQUIDACION REDEBAN 2025'!$B$5,IF(W288="AEREO",'BASE LIQUIDACION REDEBAN 2025'!$B$6,'BASE LIQUIDACION REDEBAN 2025'!$B$5)))))</f>
        <v>75096.394270399993</v>
      </c>
      <c r="AB288" s="100">
        <f>IF(V288="TIPO I",'BASE LIQUIDACION REDEBAN 2025'!$B$10,IF(V288="TIPO II",'BASE LIQUIDACION REDEBAN 2025'!$B$11,IF(V288="TIPO III",'BASE LIQUIDACION REDEBAN 2025'!$B$12,'BASE LIQUIDACION REDEBAN 2025'!$B$13)))</f>
        <v>75096.394270399993</v>
      </c>
      <c r="AC288" s="101">
        <f t="shared" si="4"/>
        <v>75096.394270399993</v>
      </c>
    </row>
    <row r="289" spans="1:29" s="79" customFormat="1" ht="14.25" customHeight="1">
      <c r="A289" s="94" t="s">
        <v>94</v>
      </c>
      <c r="B289" s="8" t="str">
        <f>VLOOKUP(A289,'CENTRO DE COSTOS'!A:D,4,FALSE)</f>
        <v>DIEGO FERNANDO HENAO CARDONA</v>
      </c>
      <c r="C289" s="8" t="str">
        <f>VLOOKUP(A289,'CENTRO DE COSTOS'!A:D,2,FALSE)</f>
        <v>0004-0002</v>
      </c>
      <c r="D289" s="94">
        <v>66045</v>
      </c>
      <c r="E289" s="95" t="s">
        <v>1774</v>
      </c>
      <c r="F289" s="97">
        <v>80992</v>
      </c>
      <c r="G289" s="98" t="s">
        <v>155</v>
      </c>
      <c r="H289" s="121" t="s">
        <v>196</v>
      </c>
      <c r="I289" s="97" t="s">
        <v>606</v>
      </c>
      <c r="J289" s="126" t="s">
        <v>1775</v>
      </c>
      <c r="K289" s="97" t="s">
        <v>1776</v>
      </c>
      <c r="L289" s="97" t="s">
        <v>159</v>
      </c>
      <c r="M289" s="8" t="s">
        <v>1777</v>
      </c>
      <c r="N289" s="176">
        <v>45882</v>
      </c>
      <c r="O289" s="96">
        <v>45884</v>
      </c>
      <c r="P289" s="131" t="s">
        <v>200</v>
      </c>
      <c r="Q289" s="130" t="s">
        <v>201</v>
      </c>
      <c r="R289" s="94" t="s">
        <v>162</v>
      </c>
      <c r="S289" s="122" t="s">
        <v>1612</v>
      </c>
      <c r="T289" s="97" t="s">
        <v>164</v>
      </c>
      <c r="U289" s="94" t="s">
        <v>1778</v>
      </c>
      <c r="V289" s="126" t="s">
        <v>28</v>
      </c>
      <c r="W289" s="96" t="s">
        <v>166</v>
      </c>
      <c r="X289" s="98" t="s">
        <v>544</v>
      </c>
      <c r="Y289" s="94">
        <v>1</v>
      </c>
      <c r="Z289" s="94">
        <v>0</v>
      </c>
      <c r="AA289" s="100">
        <f>IF(V289="TIPO I",'BASE LIQUIDACION REDEBAN 2025'!$B$2,IF(V289="TIPO II",'BASE LIQUIDACION REDEBAN 2025'!$B$3,IF(V289="TIPO III",'BASE LIQUIDACION REDEBAN 2025'!$B$4,IF(V289="TIPO IV",'BASE LIQUIDACION REDEBAN 2025'!$B$5,IF(W289="AEREO",'BASE LIQUIDACION REDEBAN 2025'!$B$6,'BASE LIQUIDACION REDEBAN 2025'!$B$5)))))</f>
        <v>163813.69572160003</v>
      </c>
      <c r="AB289" s="100">
        <f>IF(V289="TIPO I",'BASE LIQUIDACION REDEBAN 2025'!$B$10,IF(V289="TIPO II",'BASE LIQUIDACION REDEBAN 2025'!$B$11,IF(V289="TIPO III",'BASE LIQUIDACION REDEBAN 2025'!$B$12,'BASE LIQUIDACION REDEBAN 2025'!$B$13)))</f>
        <v>140395.6348884</v>
      </c>
      <c r="AC289" s="101">
        <f t="shared" si="4"/>
        <v>163813.69572160003</v>
      </c>
    </row>
    <row r="290" spans="1:29" s="79" customFormat="1" ht="14.25" customHeight="1">
      <c r="A290" s="94" t="s">
        <v>72</v>
      </c>
      <c r="B290" s="8" t="str">
        <f>VLOOKUP(A290,'CENTRO DE COSTOS'!A:D,4,FALSE)</f>
        <v>MIGUEL JULIÁN HERNÁNDEZ GUARÍN</v>
      </c>
      <c r="C290" s="8" t="str">
        <f>VLOOKUP(A290,'CENTRO DE COSTOS'!A:D,2,FALSE)</f>
        <v>0004-0008</v>
      </c>
      <c r="D290" s="94">
        <v>68001</v>
      </c>
      <c r="E290" s="95" t="s">
        <v>1779</v>
      </c>
      <c r="F290" s="97">
        <v>80998</v>
      </c>
      <c r="G290" s="98" t="s">
        <v>155</v>
      </c>
      <c r="H290" s="121" t="s">
        <v>196</v>
      </c>
      <c r="I290" s="97" t="s">
        <v>820</v>
      </c>
      <c r="J290" s="126" t="s">
        <v>72</v>
      </c>
      <c r="K290" s="97" t="s">
        <v>1780</v>
      </c>
      <c r="L290" s="97" t="s">
        <v>159</v>
      </c>
      <c r="M290" s="8" t="s">
        <v>1781</v>
      </c>
      <c r="N290" s="176">
        <v>45882</v>
      </c>
      <c r="O290" s="96">
        <v>45883</v>
      </c>
      <c r="P290" s="131" t="s">
        <v>200</v>
      </c>
      <c r="Q290" s="130" t="s">
        <v>739</v>
      </c>
      <c r="R290" s="94" t="s">
        <v>162</v>
      </c>
      <c r="S290" s="122" t="s">
        <v>1603</v>
      </c>
      <c r="T290" s="97" t="s">
        <v>164</v>
      </c>
      <c r="U290" s="94" t="s">
        <v>1782</v>
      </c>
      <c r="V290" s="126" t="s">
        <v>25</v>
      </c>
      <c r="W290" s="96" t="s">
        <v>166</v>
      </c>
      <c r="X290" s="98" t="s">
        <v>1783</v>
      </c>
      <c r="Y290" s="94">
        <v>1</v>
      </c>
      <c r="Z290" s="94">
        <v>0</v>
      </c>
      <c r="AA290" s="100">
        <f>IF(V290="TIPO I",'BASE LIQUIDACION REDEBAN 2025'!$B$2,IF(V290="TIPO II",'BASE LIQUIDACION REDEBAN 2025'!$B$3,IF(V290="TIPO III",'BASE LIQUIDACION REDEBAN 2025'!$B$4,IF(V290="TIPO IV",'BASE LIQUIDACION REDEBAN 2025'!$B$5,IF(W290="AEREO",'BASE LIQUIDACION REDEBAN 2025'!$B$6,'BASE LIQUIDACION REDEBAN 2025'!$B$5)))))</f>
        <v>75096.394270399993</v>
      </c>
      <c r="AB290" s="100">
        <f>IF(V290="TIPO I",'BASE LIQUIDACION REDEBAN 2025'!$B$10,IF(V290="TIPO II",'BASE LIQUIDACION REDEBAN 2025'!$B$11,IF(V290="TIPO III",'BASE LIQUIDACION REDEBAN 2025'!$B$12,'BASE LIQUIDACION REDEBAN 2025'!$B$13)))</f>
        <v>75096.394270399993</v>
      </c>
      <c r="AC290" s="101">
        <f t="shared" si="4"/>
        <v>75096.394270399993</v>
      </c>
    </row>
    <row r="291" spans="1:29" s="79" customFormat="1" ht="14.25" customHeight="1">
      <c r="A291" s="94" t="s">
        <v>72</v>
      </c>
      <c r="B291" s="8" t="str">
        <f>VLOOKUP(A291,'CENTRO DE COSTOS'!A:D,4,FALSE)</f>
        <v>MIGUEL JULIÁN HERNÁNDEZ GUARÍN</v>
      </c>
      <c r="C291" s="8" t="str">
        <f>VLOOKUP(A291,'CENTRO DE COSTOS'!A:D,2,FALSE)</f>
        <v>0004-0008</v>
      </c>
      <c r="D291" s="94">
        <v>68001</v>
      </c>
      <c r="E291" s="95" t="s">
        <v>1784</v>
      </c>
      <c r="F291" s="97">
        <v>80999</v>
      </c>
      <c r="G291" s="98" t="s">
        <v>155</v>
      </c>
      <c r="H291" s="121" t="s">
        <v>196</v>
      </c>
      <c r="I291" s="97" t="s">
        <v>820</v>
      </c>
      <c r="J291" s="126" t="s">
        <v>72</v>
      </c>
      <c r="K291" s="97" t="s">
        <v>1785</v>
      </c>
      <c r="L291" s="97" t="s">
        <v>159</v>
      </c>
      <c r="M291" s="8" t="s">
        <v>1786</v>
      </c>
      <c r="N291" s="176">
        <v>45882</v>
      </c>
      <c r="O291" s="96">
        <v>45883</v>
      </c>
      <c r="P291" s="131" t="s">
        <v>200</v>
      </c>
      <c r="Q291" s="130" t="s">
        <v>739</v>
      </c>
      <c r="R291" s="94" t="s">
        <v>162</v>
      </c>
      <c r="S291" s="122" t="s">
        <v>1603</v>
      </c>
      <c r="T291" s="97" t="s">
        <v>164</v>
      </c>
      <c r="U291" s="94" t="s">
        <v>1787</v>
      </c>
      <c r="V291" s="126" t="s">
        <v>25</v>
      </c>
      <c r="W291" s="96" t="s">
        <v>166</v>
      </c>
      <c r="X291" s="98" t="s">
        <v>848</v>
      </c>
      <c r="Y291" s="94">
        <v>1</v>
      </c>
      <c r="Z291" s="94">
        <v>0</v>
      </c>
      <c r="AA291" s="100">
        <f>IF(V291="TIPO I",'BASE LIQUIDACION REDEBAN 2025'!$B$2,IF(V291="TIPO II",'BASE LIQUIDACION REDEBAN 2025'!$B$3,IF(V291="TIPO III",'BASE LIQUIDACION REDEBAN 2025'!$B$4,IF(V291="TIPO IV",'BASE LIQUIDACION REDEBAN 2025'!$B$5,IF(W291="AEREO",'BASE LIQUIDACION REDEBAN 2025'!$B$6,'BASE LIQUIDACION REDEBAN 2025'!$B$5)))))</f>
        <v>75096.394270399993</v>
      </c>
      <c r="AB291" s="100">
        <f>IF(V291="TIPO I",'BASE LIQUIDACION REDEBAN 2025'!$B$10,IF(V291="TIPO II",'BASE LIQUIDACION REDEBAN 2025'!$B$11,IF(V291="TIPO III",'BASE LIQUIDACION REDEBAN 2025'!$B$12,'BASE LIQUIDACION REDEBAN 2025'!$B$13)))</f>
        <v>75096.394270399993</v>
      </c>
      <c r="AC291" s="101">
        <f t="shared" si="4"/>
        <v>75096.394270399993</v>
      </c>
    </row>
    <row r="292" spans="1:29" s="79" customFormat="1" ht="14.25" customHeight="1">
      <c r="A292" s="94" t="s">
        <v>72</v>
      </c>
      <c r="B292" s="8" t="str">
        <f>VLOOKUP(A292,'CENTRO DE COSTOS'!A:D,4,FALSE)</f>
        <v>MIGUEL JULIÁN HERNÁNDEZ GUARÍN</v>
      </c>
      <c r="C292" s="8" t="str">
        <f>VLOOKUP(A292,'CENTRO DE COSTOS'!A:D,2,FALSE)</f>
        <v>0004-0008</v>
      </c>
      <c r="D292" s="94">
        <v>68547</v>
      </c>
      <c r="E292" s="95" t="s">
        <v>1788</v>
      </c>
      <c r="F292" s="97">
        <v>81020</v>
      </c>
      <c r="G292" s="98" t="s">
        <v>155</v>
      </c>
      <c r="H292" s="121" t="s">
        <v>196</v>
      </c>
      <c r="I292" s="97" t="s">
        <v>820</v>
      </c>
      <c r="J292" s="126" t="s">
        <v>844</v>
      </c>
      <c r="K292" s="97" t="s">
        <v>1789</v>
      </c>
      <c r="L292" s="97" t="s">
        <v>159</v>
      </c>
      <c r="M292" s="8" t="s">
        <v>1790</v>
      </c>
      <c r="N292" s="176">
        <v>45882</v>
      </c>
      <c r="O292" s="96">
        <v>45883</v>
      </c>
      <c r="P292" s="131" t="s">
        <v>200</v>
      </c>
      <c r="Q292" s="130" t="s">
        <v>739</v>
      </c>
      <c r="R292" s="94" t="s">
        <v>162</v>
      </c>
      <c r="S292" s="122" t="s">
        <v>1603</v>
      </c>
      <c r="T292" s="97" t="s">
        <v>164</v>
      </c>
      <c r="U292" s="94" t="s">
        <v>1791</v>
      </c>
      <c r="V292" s="126" t="s">
        <v>28</v>
      </c>
      <c r="W292" s="96" t="s">
        <v>166</v>
      </c>
      <c r="X292" s="98" t="s">
        <v>1253</v>
      </c>
      <c r="Y292" s="94">
        <v>1</v>
      </c>
      <c r="Z292" s="94">
        <v>0</v>
      </c>
      <c r="AA292" s="100">
        <f>IF(V292="TIPO I",'BASE LIQUIDACION REDEBAN 2025'!$B$2,IF(V292="TIPO II",'BASE LIQUIDACION REDEBAN 2025'!$B$3,IF(V292="TIPO III",'BASE LIQUIDACION REDEBAN 2025'!$B$4,IF(V292="TIPO IV",'BASE LIQUIDACION REDEBAN 2025'!$B$5,IF(W292="AEREO",'BASE LIQUIDACION REDEBAN 2025'!$B$6,'BASE LIQUIDACION REDEBAN 2025'!$B$5)))))</f>
        <v>163813.69572160003</v>
      </c>
      <c r="AB292" s="100">
        <f>IF(V292="TIPO I",'BASE LIQUIDACION REDEBAN 2025'!$B$10,IF(V292="TIPO II",'BASE LIQUIDACION REDEBAN 2025'!$B$11,IF(V292="TIPO III",'BASE LIQUIDACION REDEBAN 2025'!$B$12,'BASE LIQUIDACION REDEBAN 2025'!$B$13)))</f>
        <v>140395.6348884</v>
      </c>
      <c r="AC292" s="101">
        <f t="shared" si="4"/>
        <v>163813.69572160003</v>
      </c>
    </row>
    <row r="293" spans="1:29" s="79" customFormat="1" ht="14.25" customHeight="1">
      <c r="A293" s="94" t="s">
        <v>76</v>
      </c>
      <c r="B293" s="8" t="str">
        <f>VLOOKUP(A293,'CENTRO DE COSTOS'!A:D,4,FALSE)</f>
        <v>DIEGO FERNANDO HENAO CARDONA</v>
      </c>
      <c r="C293" s="8" t="str">
        <f>VLOOKUP(A293,'CENTRO DE COSTOS'!A:D,2,FALSE)</f>
        <v>0004-0003</v>
      </c>
      <c r="D293" s="94">
        <v>76001</v>
      </c>
      <c r="E293" s="95" t="s">
        <v>1792</v>
      </c>
      <c r="F293" s="97">
        <v>81001</v>
      </c>
      <c r="G293" s="98" t="s">
        <v>155</v>
      </c>
      <c r="H293" s="121" t="s">
        <v>196</v>
      </c>
      <c r="I293" s="97" t="s">
        <v>227</v>
      </c>
      <c r="J293" s="126" t="s">
        <v>76</v>
      </c>
      <c r="K293" s="97" t="s">
        <v>1793</v>
      </c>
      <c r="L293" s="97" t="s">
        <v>159</v>
      </c>
      <c r="M293" s="8" t="s">
        <v>1794</v>
      </c>
      <c r="N293" s="176">
        <v>45882</v>
      </c>
      <c r="O293" s="96">
        <v>45883</v>
      </c>
      <c r="P293" s="131" t="s">
        <v>200</v>
      </c>
      <c r="Q293" s="130" t="s">
        <v>201</v>
      </c>
      <c r="R293" s="94" t="s">
        <v>162</v>
      </c>
      <c r="S293" s="122" t="s">
        <v>1603</v>
      </c>
      <c r="T293" s="97" t="s">
        <v>164</v>
      </c>
      <c r="U293" s="94" t="s">
        <v>1795</v>
      </c>
      <c r="V293" s="126" t="s">
        <v>25</v>
      </c>
      <c r="W293" s="96" t="s">
        <v>166</v>
      </c>
      <c r="X293" s="98" t="s">
        <v>513</v>
      </c>
      <c r="Y293" s="94">
        <v>1</v>
      </c>
      <c r="Z293" s="94">
        <v>0</v>
      </c>
      <c r="AA293" s="100">
        <f>IF(V293="TIPO I",'BASE LIQUIDACION REDEBAN 2025'!$B$2,IF(V293="TIPO II",'BASE LIQUIDACION REDEBAN 2025'!$B$3,IF(V293="TIPO III",'BASE LIQUIDACION REDEBAN 2025'!$B$4,IF(V293="TIPO IV",'BASE LIQUIDACION REDEBAN 2025'!$B$5,IF(W293="AEREO",'BASE LIQUIDACION REDEBAN 2025'!$B$6,'BASE LIQUIDACION REDEBAN 2025'!$B$5)))))</f>
        <v>75096.394270399993</v>
      </c>
      <c r="AB293" s="100">
        <f>IF(V293="TIPO I",'BASE LIQUIDACION REDEBAN 2025'!$B$10,IF(V293="TIPO II",'BASE LIQUIDACION REDEBAN 2025'!$B$11,IF(V293="TIPO III",'BASE LIQUIDACION REDEBAN 2025'!$B$12,'BASE LIQUIDACION REDEBAN 2025'!$B$13)))</f>
        <v>75096.394270399993</v>
      </c>
      <c r="AC293" s="101">
        <f t="shared" si="4"/>
        <v>75096.394270399993</v>
      </c>
    </row>
    <row r="294" spans="1:29" s="79" customFormat="1" ht="14.25" customHeight="1">
      <c r="A294" s="94" t="s">
        <v>76</v>
      </c>
      <c r="B294" s="8" t="str">
        <f>VLOOKUP(A294,'CENTRO DE COSTOS'!A:D,4,FALSE)</f>
        <v>DIEGO FERNANDO HENAO CARDONA</v>
      </c>
      <c r="C294" s="8" t="str">
        <f>VLOOKUP(A294,'CENTRO DE COSTOS'!A:D,2,FALSE)</f>
        <v>0004-0003</v>
      </c>
      <c r="D294" s="94">
        <v>76001</v>
      </c>
      <c r="E294" s="95" t="s">
        <v>1796</v>
      </c>
      <c r="F294" s="97">
        <v>81003</v>
      </c>
      <c r="G294" s="98" t="s">
        <v>155</v>
      </c>
      <c r="H294" s="121" t="s">
        <v>196</v>
      </c>
      <c r="I294" s="97" t="s">
        <v>227</v>
      </c>
      <c r="J294" s="126" t="s">
        <v>76</v>
      </c>
      <c r="K294" s="97" t="s">
        <v>1797</v>
      </c>
      <c r="L294" s="97" t="s">
        <v>159</v>
      </c>
      <c r="M294" s="8" t="s">
        <v>1798</v>
      </c>
      <c r="N294" s="176">
        <v>45882</v>
      </c>
      <c r="O294" s="96">
        <v>45884</v>
      </c>
      <c r="P294" s="131" t="s">
        <v>200</v>
      </c>
      <c r="Q294" s="130" t="s">
        <v>739</v>
      </c>
      <c r="R294" s="94" t="s">
        <v>162</v>
      </c>
      <c r="S294" s="122" t="s">
        <v>1612</v>
      </c>
      <c r="T294" s="97" t="s">
        <v>164</v>
      </c>
      <c r="U294" s="94" t="s">
        <v>1799</v>
      </c>
      <c r="V294" s="126" t="s">
        <v>25</v>
      </c>
      <c r="W294" s="96" t="s">
        <v>166</v>
      </c>
      <c r="X294" s="98" t="s">
        <v>233</v>
      </c>
      <c r="Y294" s="94">
        <v>1</v>
      </c>
      <c r="Z294" s="94">
        <v>0</v>
      </c>
      <c r="AA294" s="100">
        <f>IF(V294="TIPO I",'BASE LIQUIDACION REDEBAN 2025'!$B$2,IF(V294="TIPO II",'BASE LIQUIDACION REDEBAN 2025'!$B$3,IF(V294="TIPO III",'BASE LIQUIDACION REDEBAN 2025'!$B$4,IF(V294="TIPO IV",'BASE LIQUIDACION REDEBAN 2025'!$B$5,IF(W294="AEREO",'BASE LIQUIDACION REDEBAN 2025'!$B$6,'BASE LIQUIDACION REDEBAN 2025'!$B$5)))))</f>
        <v>75096.394270399993</v>
      </c>
      <c r="AB294" s="100">
        <f>IF(V294="TIPO I",'BASE LIQUIDACION REDEBAN 2025'!$B$10,IF(V294="TIPO II",'BASE LIQUIDACION REDEBAN 2025'!$B$11,IF(V294="TIPO III",'BASE LIQUIDACION REDEBAN 2025'!$B$12,'BASE LIQUIDACION REDEBAN 2025'!$B$13)))</f>
        <v>75096.394270399993</v>
      </c>
      <c r="AC294" s="101">
        <f t="shared" si="4"/>
        <v>75096.394270399993</v>
      </c>
    </row>
    <row r="295" spans="1:29" s="79" customFormat="1" ht="14.25" customHeight="1">
      <c r="A295" s="94" t="s">
        <v>76</v>
      </c>
      <c r="B295" s="8" t="str">
        <f>VLOOKUP(A295,'CENTRO DE COSTOS'!A:D,4,FALSE)</f>
        <v>DIEGO FERNANDO HENAO CARDONA</v>
      </c>
      <c r="C295" s="8" t="str">
        <f>VLOOKUP(A295,'CENTRO DE COSTOS'!A:D,2,FALSE)</f>
        <v>0004-0003</v>
      </c>
      <c r="D295" s="94">
        <v>76130</v>
      </c>
      <c r="E295" s="95" t="s">
        <v>1800</v>
      </c>
      <c r="F295" s="97">
        <v>81004</v>
      </c>
      <c r="G295" s="98" t="s">
        <v>155</v>
      </c>
      <c r="H295" s="121" t="s">
        <v>196</v>
      </c>
      <c r="I295" s="97" t="s">
        <v>227</v>
      </c>
      <c r="J295" s="126" t="s">
        <v>1297</v>
      </c>
      <c r="K295" s="97" t="s">
        <v>1801</v>
      </c>
      <c r="L295" s="97" t="s">
        <v>159</v>
      </c>
      <c r="M295" s="8" t="s">
        <v>1802</v>
      </c>
      <c r="N295" s="176">
        <v>45882</v>
      </c>
      <c r="O295" s="96">
        <v>45883</v>
      </c>
      <c r="P295" s="131" t="s">
        <v>200</v>
      </c>
      <c r="Q295" s="130" t="s">
        <v>739</v>
      </c>
      <c r="R295" s="94" t="s">
        <v>162</v>
      </c>
      <c r="S295" s="122" t="s">
        <v>1803</v>
      </c>
      <c r="T295" s="97" t="s">
        <v>164</v>
      </c>
      <c r="U295" s="94" t="s">
        <v>1804</v>
      </c>
      <c r="V295" s="126" t="s">
        <v>28</v>
      </c>
      <c r="W295" s="96" t="s">
        <v>166</v>
      </c>
      <c r="X295" s="98" t="s">
        <v>525</v>
      </c>
      <c r="Y295" s="94">
        <v>1</v>
      </c>
      <c r="Z295" s="94">
        <v>0</v>
      </c>
      <c r="AA295" s="100">
        <f>IF(V295="TIPO I",'BASE LIQUIDACION REDEBAN 2025'!$B$2,IF(V295="TIPO II",'BASE LIQUIDACION REDEBAN 2025'!$B$3,IF(V295="TIPO III",'BASE LIQUIDACION REDEBAN 2025'!$B$4,IF(V295="TIPO IV",'BASE LIQUIDACION REDEBAN 2025'!$B$5,IF(W295="AEREO",'BASE LIQUIDACION REDEBAN 2025'!$B$6,'BASE LIQUIDACION REDEBAN 2025'!$B$5)))))</f>
        <v>163813.69572160003</v>
      </c>
      <c r="AB295" s="100">
        <f>IF(V295="TIPO I",'BASE LIQUIDACION REDEBAN 2025'!$B$10,IF(V295="TIPO II",'BASE LIQUIDACION REDEBAN 2025'!$B$11,IF(V295="TIPO III",'BASE LIQUIDACION REDEBAN 2025'!$B$12,'BASE LIQUIDACION REDEBAN 2025'!$B$13)))</f>
        <v>140395.6348884</v>
      </c>
      <c r="AC295" s="101">
        <f t="shared" si="4"/>
        <v>163813.69572160003</v>
      </c>
    </row>
    <row r="296" spans="1:29" s="79" customFormat="1" ht="14.25" customHeight="1">
      <c r="A296" s="94" t="s">
        <v>76</v>
      </c>
      <c r="B296" s="8" t="str">
        <f>VLOOKUP(A296,'CENTRO DE COSTOS'!A:D,4,FALSE)</f>
        <v>DIEGO FERNANDO HENAO CARDONA</v>
      </c>
      <c r="C296" s="8" t="str">
        <f>VLOOKUP(A296,'CENTRO DE COSTOS'!A:D,2,FALSE)</f>
        <v>0004-0003</v>
      </c>
      <c r="D296" s="94">
        <v>76834</v>
      </c>
      <c r="E296" s="95" t="s">
        <v>1805</v>
      </c>
      <c r="F296" s="97">
        <v>81030</v>
      </c>
      <c r="G296" s="98" t="s">
        <v>155</v>
      </c>
      <c r="H296" s="121" t="s">
        <v>196</v>
      </c>
      <c r="I296" s="97" t="s">
        <v>227</v>
      </c>
      <c r="J296" s="126" t="s">
        <v>1806</v>
      </c>
      <c r="K296" s="97" t="s">
        <v>1807</v>
      </c>
      <c r="L296" s="97" t="s">
        <v>159</v>
      </c>
      <c r="M296" s="8" t="s">
        <v>1808</v>
      </c>
      <c r="N296" s="176">
        <v>45882</v>
      </c>
      <c r="O296" s="96">
        <v>45884</v>
      </c>
      <c r="P296" s="131" t="s">
        <v>200</v>
      </c>
      <c r="Q296" s="130" t="s">
        <v>739</v>
      </c>
      <c r="R296" s="94" t="s">
        <v>162</v>
      </c>
      <c r="S296" s="122" t="s">
        <v>1612</v>
      </c>
      <c r="T296" s="97" t="s">
        <v>164</v>
      </c>
      <c r="U296" s="94" t="s">
        <v>1809</v>
      </c>
      <c r="V296" s="126" t="s">
        <v>28</v>
      </c>
      <c r="W296" s="96" t="s">
        <v>166</v>
      </c>
      <c r="X296" s="98" t="s">
        <v>531</v>
      </c>
      <c r="Y296" s="94">
        <v>1</v>
      </c>
      <c r="Z296" s="94">
        <v>0</v>
      </c>
      <c r="AA296" s="100">
        <f>IF(V296="TIPO I",'BASE LIQUIDACION REDEBAN 2025'!$B$2,IF(V296="TIPO II",'BASE LIQUIDACION REDEBAN 2025'!$B$3,IF(V296="TIPO III",'BASE LIQUIDACION REDEBAN 2025'!$B$4,IF(V296="TIPO IV",'BASE LIQUIDACION REDEBAN 2025'!$B$5,IF(W296="AEREO",'BASE LIQUIDACION REDEBAN 2025'!$B$6,'BASE LIQUIDACION REDEBAN 2025'!$B$5)))))</f>
        <v>163813.69572160003</v>
      </c>
      <c r="AB296" s="100">
        <f>IF(V296="TIPO I",'BASE LIQUIDACION REDEBAN 2025'!$B$10,IF(V296="TIPO II",'BASE LIQUIDACION REDEBAN 2025'!$B$11,IF(V296="TIPO III",'BASE LIQUIDACION REDEBAN 2025'!$B$12,'BASE LIQUIDACION REDEBAN 2025'!$B$13)))</f>
        <v>140395.6348884</v>
      </c>
      <c r="AC296" s="101">
        <f t="shared" si="4"/>
        <v>163813.69572160003</v>
      </c>
    </row>
    <row r="297" spans="1:29" s="79" customFormat="1" ht="14.25" customHeight="1">
      <c r="A297" s="94" t="s">
        <v>72</v>
      </c>
      <c r="B297" s="8" t="str">
        <f>VLOOKUP(A297,'CENTRO DE COSTOS'!A:D,4,FALSE)</f>
        <v>MIGUEL JULIÁN HERNÁNDEZ GUARÍN</v>
      </c>
      <c r="C297" s="8" t="str">
        <f>VLOOKUP(A297,'CENTRO DE COSTOS'!A:D,2,FALSE)</f>
        <v>0004-0008</v>
      </c>
      <c r="D297" s="94">
        <v>81001</v>
      </c>
      <c r="E297" s="95" t="s">
        <v>1810</v>
      </c>
      <c r="F297" s="97">
        <v>80993</v>
      </c>
      <c r="G297" s="98" t="s">
        <v>155</v>
      </c>
      <c r="H297" s="121" t="s">
        <v>196</v>
      </c>
      <c r="I297" s="97" t="s">
        <v>1811</v>
      </c>
      <c r="J297" s="126" t="s">
        <v>1811</v>
      </c>
      <c r="K297" s="97" t="s">
        <v>1812</v>
      </c>
      <c r="L297" s="97" t="s">
        <v>159</v>
      </c>
      <c r="M297" s="8" t="s">
        <v>1813</v>
      </c>
      <c r="N297" s="176">
        <v>45882</v>
      </c>
      <c r="O297" s="96">
        <v>45884</v>
      </c>
      <c r="P297" s="131" t="s">
        <v>200</v>
      </c>
      <c r="Q297" s="130" t="s">
        <v>201</v>
      </c>
      <c r="R297" s="94" t="s">
        <v>162</v>
      </c>
      <c r="S297" s="122" t="s">
        <v>1612</v>
      </c>
      <c r="T297" s="97" t="s">
        <v>164</v>
      </c>
      <c r="U297" s="94" t="s">
        <v>1814</v>
      </c>
      <c r="V297" s="126" t="s">
        <v>180</v>
      </c>
      <c r="W297" s="96" t="s">
        <v>1394</v>
      </c>
      <c r="X297" s="98" t="s">
        <v>957</v>
      </c>
      <c r="Y297" s="94">
        <v>1</v>
      </c>
      <c r="Z297" s="94">
        <v>0</v>
      </c>
      <c r="AA297" s="100">
        <f>IF(V297="TIPO I",'BASE LIQUIDACION REDEBAN 2025'!$B$2,IF(V297="TIPO II",'BASE LIQUIDACION REDEBAN 2025'!$B$3,IF(V297="TIPO III",'BASE LIQUIDACION REDEBAN 2025'!$B$4,IF(V297="TIPO IV",'BASE LIQUIDACION REDEBAN 2025'!$B$5,IF(W297="AEREO",'BASE LIQUIDACION REDEBAN 2025'!$B$6,'BASE LIQUIDACION REDEBAN 2025'!$B$5)))))</f>
        <v>988462.96268840006</v>
      </c>
      <c r="AB297" s="100">
        <f>IF(V297="TIPO I",'BASE LIQUIDACION REDEBAN 2025'!$B$10,IF(V297="TIPO II",'BASE LIQUIDACION REDEBAN 2025'!$B$11,IF(V297="TIPO III",'BASE LIQUIDACION REDEBAN 2025'!$B$12,'BASE LIQUIDACION REDEBAN 2025'!$B$13)))</f>
        <v>196536.5258152</v>
      </c>
      <c r="AC297" s="101">
        <f t="shared" si="4"/>
        <v>988462.96268840006</v>
      </c>
    </row>
    <row r="298" spans="1:29" s="79" customFormat="1" ht="14.25" customHeight="1">
      <c r="A298" s="94" t="s">
        <v>101</v>
      </c>
      <c r="B298" s="8" t="str">
        <f>VLOOKUP(A298,'CENTRO DE COSTOS'!A:D,4,FALSE)</f>
        <v>KEVIN ALEXIS CORZO BUSTOS</v>
      </c>
      <c r="C298" s="8" t="str">
        <f>VLOOKUP(A298,'CENTRO DE COSTOS'!A:D,2,FALSE)</f>
        <v>0004-0007</v>
      </c>
      <c r="D298" s="94">
        <v>85001</v>
      </c>
      <c r="E298" s="95" t="s">
        <v>1815</v>
      </c>
      <c r="F298" s="97">
        <v>81044</v>
      </c>
      <c r="G298" s="98" t="s">
        <v>155</v>
      </c>
      <c r="H298" s="121" t="s">
        <v>196</v>
      </c>
      <c r="I298" s="97" t="s">
        <v>189</v>
      </c>
      <c r="J298" s="126" t="s">
        <v>101</v>
      </c>
      <c r="K298" s="97" t="s">
        <v>1816</v>
      </c>
      <c r="L298" s="97" t="s">
        <v>159</v>
      </c>
      <c r="M298" s="8" t="s">
        <v>1817</v>
      </c>
      <c r="N298" s="176">
        <v>45882</v>
      </c>
      <c r="O298" s="96">
        <v>45884</v>
      </c>
      <c r="P298" s="131" t="s">
        <v>200</v>
      </c>
      <c r="Q298" s="130" t="s">
        <v>201</v>
      </c>
      <c r="R298" s="94" t="s">
        <v>162</v>
      </c>
      <c r="S298" s="122" t="s">
        <v>1612</v>
      </c>
      <c r="T298" s="97" t="s">
        <v>164</v>
      </c>
      <c r="U298" s="94" t="s">
        <v>1818</v>
      </c>
      <c r="V298" s="126" t="s">
        <v>25</v>
      </c>
      <c r="W298" s="96" t="s">
        <v>166</v>
      </c>
      <c r="X298" s="98" t="s">
        <v>194</v>
      </c>
      <c r="Y298" s="94">
        <v>1</v>
      </c>
      <c r="Z298" s="94">
        <v>0</v>
      </c>
      <c r="AA298" s="100">
        <f>IF(V298="TIPO I",'BASE LIQUIDACION REDEBAN 2025'!$B$2,IF(V298="TIPO II",'BASE LIQUIDACION REDEBAN 2025'!$B$3,IF(V298="TIPO III",'BASE LIQUIDACION REDEBAN 2025'!$B$4,IF(V298="TIPO IV",'BASE LIQUIDACION REDEBAN 2025'!$B$5,IF(W298="AEREO",'BASE LIQUIDACION REDEBAN 2025'!$B$6,'BASE LIQUIDACION REDEBAN 2025'!$B$5)))))</f>
        <v>75096.394270399993</v>
      </c>
      <c r="AB298" s="100">
        <f>IF(V298="TIPO I",'BASE LIQUIDACION REDEBAN 2025'!$B$10,IF(V298="TIPO II",'BASE LIQUIDACION REDEBAN 2025'!$B$11,IF(V298="TIPO III",'BASE LIQUIDACION REDEBAN 2025'!$B$12,'BASE LIQUIDACION REDEBAN 2025'!$B$13)))</f>
        <v>75096.394270399993</v>
      </c>
      <c r="AC298" s="101">
        <f t="shared" si="4"/>
        <v>75096.394270399993</v>
      </c>
    </row>
    <row r="299" spans="1:29" s="79" customFormat="1" ht="14.25" customHeight="1">
      <c r="A299" s="94" t="s">
        <v>93</v>
      </c>
      <c r="B299" s="8" t="str">
        <f>VLOOKUP(A299,'CENTRO DE COSTOS'!A:D,4,FALSE)</f>
        <v>DIEGO FERNANDO HENAO CARDONA</v>
      </c>
      <c r="C299" s="8" t="str">
        <f>VLOOKUP(A299,'CENTRO DE COSTOS'!A:D,2,FALSE)</f>
        <v>0004-0003</v>
      </c>
      <c r="D299" s="94">
        <v>86749</v>
      </c>
      <c r="E299" s="95" t="s">
        <v>1819</v>
      </c>
      <c r="F299" s="97">
        <v>81029</v>
      </c>
      <c r="G299" s="98" t="s">
        <v>155</v>
      </c>
      <c r="H299" s="121" t="s">
        <v>196</v>
      </c>
      <c r="I299" s="97" t="s">
        <v>1820</v>
      </c>
      <c r="J299" s="126" t="s">
        <v>1821</v>
      </c>
      <c r="K299" s="97" t="s">
        <v>1822</v>
      </c>
      <c r="L299" s="97" t="s">
        <v>159</v>
      </c>
      <c r="M299" s="8" t="s">
        <v>1823</v>
      </c>
      <c r="N299" s="176">
        <v>45882</v>
      </c>
      <c r="O299" s="96">
        <v>45884</v>
      </c>
      <c r="P299" s="131" t="s">
        <v>200</v>
      </c>
      <c r="Q299" s="130" t="s">
        <v>201</v>
      </c>
      <c r="R299" s="94" t="s">
        <v>162</v>
      </c>
      <c r="S299" s="122" t="s">
        <v>1612</v>
      </c>
      <c r="T299" s="97" t="s">
        <v>164</v>
      </c>
      <c r="U299" s="94" t="s">
        <v>1824</v>
      </c>
      <c r="V299" s="126" t="s">
        <v>30</v>
      </c>
      <c r="W299" s="96" t="s">
        <v>166</v>
      </c>
      <c r="X299" s="98" t="s">
        <v>1825</v>
      </c>
      <c r="Y299" s="94">
        <v>1</v>
      </c>
      <c r="Z299" s="94">
        <v>0</v>
      </c>
      <c r="AA299" s="100">
        <f>IF(V299="TIPO I",'BASE LIQUIDACION REDEBAN 2025'!$B$2,IF(V299="TIPO II",'BASE LIQUIDACION REDEBAN 2025'!$B$3,IF(V299="TIPO III",'BASE LIQUIDACION REDEBAN 2025'!$B$4,IF(V299="TIPO IV",'BASE LIQUIDACION REDEBAN 2025'!$B$5,IF(W299="AEREO",'BASE LIQUIDACION REDEBAN 2025'!$B$6,'BASE LIQUIDACION REDEBAN 2025'!$B$5)))))</f>
        <v>275728.78077800001</v>
      </c>
      <c r="AB299" s="100">
        <f>IF(V299="TIPO I",'BASE LIQUIDACION REDEBAN 2025'!$B$10,IF(V299="TIPO II",'BASE LIQUIDACION REDEBAN 2025'!$B$11,IF(V299="TIPO III",'BASE LIQUIDACION REDEBAN 2025'!$B$12,'BASE LIQUIDACION REDEBAN 2025'!$B$13)))</f>
        <v>196536.5258152</v>
      </c>
      <c r="AC299" s="101">
        <f t="shared" si="4"/>
        <v>275728.78077800001</v>
      </c>
    </row>
    <row r="300" spans="1:29" s="79" customFormat="1" ht="14.25" customHeight="1">
      <c r="A300" s="94" t="s">
        <v>93</v>
      </c>
      <c r="B300" s="8" t="str">
        <f>VLOOKUP(A300,'CENTRO DE COSTOS'!A:D,4,FALSE)</f>
        <v>DIEGO FERNANDO HENAO CARDONA</v>
      </c>
      <c r="C300" s="8" t="str">
        <f>VLOOKUP(A300,'CENTRO DE COSTOS'!A:D,2,FALSE)</f>
        <v>0004-0003</v>
      </c>
      <c r="D300" s="94">
        <v>86865</v>
      </c>
      <c r="E300" s="95" t="s">
        <v>1826</v>
      </c>
      <c r="F300" s="97">
        <v>81031</v>
      </c>
      <c r="G300" s="98" t="s">
        <v>155</v>
      </c>
      <c r="H300" s="121" t="s">
        <v>196</v>
      </c>
      <c r="I300" s="97" t="s">
        <v>1820</v>
      </c>
      <c r="J300" s="126" t="s">
        <v>1827</v>
      </c>
      <c r="K300" s="97" t="s">
        <v>1828</v>
      </c>
      <c r="L300" s="97" t="s">
        <v>159</v>
      </c>
      <c r="M300" s="8" t="s">
        <v>1829</v>
      </c>
      <c r="N300" s="176">
        <v>45882</v>
      </c>
      <c r="O300" s="96">
        <v>45889</v>
      </c>
      <c r="P300" s="131" t="s">
        <v>200</v>
      </c>
      <c r="Q300" s="130" t="s">
        <v>201</v>
      </c>
      <c r="R300" s="94" t="s">
        <v>162</v>
      </c>
      <c r="S300" s="122" t="s">
        <v>1830</v>
      </c>
      <c r="T300" s="97" t="s">
        <v>164</v>
      </c>
      <c r="U300" s="94" t="s">
        <v>1831</v>
      </c>
      <c r="V300" s="126" t="s">
        <v>32</v>
      </c>
      <c r="W300" s="96" t="s">
        <v>166</v>
      </c>
      <c r="X300" s="98" t="s">
        <v>1414</v>
      </c>
      <c r="Y300" s="94">
        <v>1</v>
      </c>
      <c r="Z300" s="94">
        <v>0</v>
      </c>
      <c r="AA300" s="100">
        <f>IF(V300="TIPO I",'BASE LIQUIDACION REDEBAN 2025'!$B$2,IF(V300="TIPO II",'BASE LIQUIDACION REDEBAN 2025'!$B$3,IF(V300="TIPO III",'BASE LIQUIDACION REDEBAN 2025'!$B$4,IF(V300="TIPO IV",'BASE LIQUIDACION REDEBAN 2025'!$B$5,IF(W300="AEREO",'BASE LIQUIDACION REDEBAN 2025'!$B$6,'BASE LIQUIDACION REDEBAN 2025'!$B$5)))))</f>
        <v>504832.64687880001</v>
      </c>
      <c r="AB300" s="100">
        <f>IF(V300="TIPO I",'BASE LIQUIDACION REDEBAN 2025'!$B$10,IF(V300="TIPO II",'BASE LIQUIDACION REDEBAN 2025'!$B$11,IF(V300="TIPO III",'BASE LIQUIDACION REDEBAN 2025'!$B$12,'BASE LIQUIDACION REDEBAN 2025'!$B$13)))</f>
        <v>196536.5258152</v>
      </c>
      <c r="AC300" s="101">
        <f t="shared" si="4"/>
        <v>504832.64687880001</v>
      </c>
    </row>
    <row r="301" spans="1:29" s="79" customFormat="1" ht="14.25" customHeight="1">
      <c r="A301" s="94" t="s">
        <v>68</v>
      </c>
      <c r="B301" s="8" t="str">
        <f>VLOOKUP(A301,'CENTRO DE COSTOS'!A:D,4,FALSE)</f>
        <v>WILLIAM ASDRUBAL ROZO ROZO</v>
      </c>
      <c r="C301" s="8" t="str">
        <f>VLOOKUP(A301,'CENTRO DE COSTOS'!A:D,2,FALSE)</f>
        <v>0004-0004</v>
      </c>
      <c r="D301" s="94">
        <v>11001</v>
      </c>
      <c r="E301" s="95" t="s">
        <v>1832</v>
      </c>
      <c r="F301" s="97">
        <v>80995</v>
      </c>
      <c r="G301" s="98" t="s">
        <v>155</v>
      </c>
      <c r="H301" s="121" t="s">
        <v>196</v>
      </c>
      <c r="I301" s="97" t="s">
        <v>470</v>
      </c>
      <c r="J301" s="126" t="s">
        <v>68</v>
      </c>
      <c r="K301" s="97" t="s">
        <v>1833</v>
      </c>
      <c r="L301" s="97" t="s">
        <v>159</v>
      </c>
      <c r="M301" s="8" t="s">
        <v>1834</v>
      </c>
      <c r="N301" s="176">
        <v>45882</v>
      </c>
      <c r="O301" s="96">
        <v>45883</v>
      </c>
      <c r="P301" s="131" t="s">
        <v>200</v>
      </c>
      <c r="Q301" s="130" t="s">
        <v>201</v>
      </c>
      <c r="R301" s="94" t="s">
        <v>162</v>
      </c>
      <c r="S301" s="122" t="s">
        <v>1603</v>
      </c>
      <c r="T301" s="97" t="s">
        <v>164</v>
      </c>
      <c r="U301" s="94" t="s">
        <v>1835</v>
      </c>
      <c r="V301" s="126" t="s">
        <v>25</v>
      </c>
      <c r="W301" s="96" t="s">
        <v>166</v>
      </c>
      <c r="X301" s="98" t="s">
        <v>887</v>
      </c>
      <c r="Y301" s="94">
        <v>1</v>
      </c>
      <c r="Z301" s="94">
        <v>0</v>
      </c>
      <c r="AA301" s="100">
        <f>IF(V301="TIPO I",'BASE LIQUIDACION REDEBAN 2025'!$B$2,IF(V301="TIPO II",'BASE LIQUIDACION REDEBAN 2025'!$B$3,IF(V301="TIPO III",'BASE LIQUIDACION REDEBAN 2025'!$B$4,IF(V301="TIPO IV",'BASE LIQUIDACION REDEBAN 2025'!$B$5,IF(W301="AEREO",'BASE LIQUIDACION REDEBAN 2025'!$B$6,'BASE LIQUIDACION REDEBAN 2025'!$B$5)))))</f>
        <v>75096.394270399993</v>
      </c>
      <c r="AB301" s="100">
        <f>IF(V301="TIPO I",'BASE LIQUIDACION REDEBAN 2025'!$B$10,IF(V301="TIPO II",'BASE LIQUIDACION REDEBAN 2025'!$B$11,IF(V301="TIPO III",'BASE LIQUIDACION REDEBAN 2025'!$B$12,'BASE LIQUIDACION REDEBAN 2025'!$B$13)))</f>
        <v>75096.394270399993</v>
      </c>
      <c r="AC301" s="101">
        <f t="shared" si="4"/>
        <v>75096.394270399993</v>
      </c>
    </row>
    <row r="302" spans="1:29" s="79" customFormat="1" ht="14.25" customHeight="1">
      <c r="A302" s="94" t="s">
        <v>68</v>
      </c>
      <c r="B302" s="8" t="str">
        <f>VLOOKUP(A302,'CENTRO DE COSTOS'!A:D,4,FALSE)</f>
        <v>WILLIAM ASDRUBAL ROZO ROZO</v>
      </c>
      <c r="C302" s="8" t="str">
        <f>VLOOKUP(A302,'CENTRO DE COSTOS'!A:D,2,FALSE)</f>
        <v>0004-0004</v>
      </c>
      <c r="D302" s="94">
        <v>11001</v>
      </c>
      <c r="E302" s="95" t="s">
        <v>1836</v>
      </c>
      <c r="F302" s="97">
        <v>80996</v>
      </c>
      <c r="G302" s="98" t="s">
        <v>155</v>
      </c>
      <c r="H302" s="121" t="s">
        <v>196</v>
      </c>
      <c r="I302" s="97" t="s">
        <v>470</v>
      </c>
      <c r="J302" s="126" t="s">
        <v>68</v>
      </c>
      <c r="K302" s="97" t="s">
        <v>1837</v>
      </c>
      <c r="L302" s="97" t="s">
        <v>159</v>
      </c>
      <c r="M302" s="8" t="s">
        <v>1838</v>
      </c>
      <c r="N302" s="176">
        <v>45882</v>
      </c>
      <c r="O302" s="96">
        <v>45883</v>
      </c>
      <c r="P302" s="131" t="s">
        <v>200</v>
      </c>
      <c r="Q302" s="130" t="s">
        <v>739</v>
      </c>
      <c r="R302" s="94" t="s">
        <v>162</v>
      </c>
      <c r="S302" s="122" t="s">
        <v>1603</v>
      </c>
      <c r="T302" s="97" t="s">
        <v>164</v>
      </c>
      <c r="U302" s="94" t="s">
        <v>1839</v>
      </c>
      <c r="V302" s="126" t="s">
        <v>25</v>
      </c>
      <c r="W302" s="96" t="s">
        <v>166</v>
      </c>
      <c r="X302" s="98" t="s">
        <v>882</v>
      </c>
      <c r="Y302" s="94">
        <v>1</v>
      </c>
      <c r="Z302" s="94">
        <v>0</v>
      </c>
      <c r="AA302" s="100">
        <f>IF(V302="TIPO I",'BASE LIQUIDACION REDEBAN 2025'!$B$2,IF(V302="TIPO II",'BASE LIQUIDACION REDEBAN 2025'!$B$3,IF(V302="TIPO III",'BASE LIQUIDACION REDEBAN 2025'!$B$4,IF(V302="TIPO IV",'BASE LIQUIDACION REDEBAN 2025'!$B$5,IF(W302="AEREO",'BASE LIQUIDACION REDEBAN 2025'!$B$6,'BASE LIQUIDACION REDEBAN 2025'!$B$5)))))</f>
        <v>75096.394270399993</v>
      </c>
      <c r="AB302" s="100">
        <f>IF(V302="TIPO I",'BASE LIQUIDACION REDEBAN 2025'!$B$10,IF(V302="TIPO II",'BASE LIQUIDACION REDEBAN 2025'!$B$11,IF(V302="TIPO III",'BASE LIQUIDACION REDEBAN 2025'!$B$12,'BASE LIQUIDACION REDEBAN 2025'!$B$13)))</f>
        <v>75096.394270399993</v>
      </c>
      <c r="AC302" s="101">
        <f t="shared" si="4"/>
        <v>75096.394270399993</v>
      </c>
    </row>
    <row r="303" spans="1:29" s="79" customFormat="1" ht="14.25" customHeight="1">
      <c r="A303" s="94" t="s">
        <v>92</v>
      </c>
      <c r="B303" s="8" t="str">
        <f>VLOOKUP(A303,'CENTRO DE COSTOS'!A:D,4,FALSE)</f>
        <v>KEVIN ALEXIS CORZO BUSTOS</v>
      </c>
      <c r="C303" s="8" t="str">
        <f>VLOOKUP(A303,'CENTRO DE COSTOS'!A:D,2,FALSE)</f>
        <v>0004-0007</v>
      </c>
      <c r="D303" s="94">
        <v>41001</v>
      </c>
      <c r="E303" s="95" t="s">
        <v>1840</v>
      </c>
      <c r="F303" s="97">
        <v>19587</v>
      </c>
      <c r="G303" s="98" t="s">
        <v>155</v>
      </c>
      <c r="H303" s="121" t="s">
        <v>216</v>
      </c>
      <c r="I303" s="97" t="s">
        <v>249</v>
      </c>
      <c r="J303" s="126" t="s">
        <v>92</v>
      </c>
      <c r="K303" s="97" t="s">
        <v>1841</v>
      </c>
      <c r="L303" s="97" t="s">
        <v>159</v>
      </c>
      <c r="M303" s="8" t="s">
        <v>1842</v>
      </c>
      <c r="N303" s="176">
        <v>45882</v>
      </c>
      <c r="O303" s="96">
        <v>45883</v>
      </c>
      <c r="P303" s="131" t="s">
        <v>220</v>
      </c>
      <c r="Q303" s="130" t="s">
        <v>1843</v>
      </c>
      <c r="R303" s="94" t="s">
        <v>162</v>
      </c>
      <c r="S303" s="122" t="s">
        <v>1844</v>
      </c>
      <c r="T303" s="97" t="s">
        <v>164</v>
      </c>
      <c r="U303" s="94" t="s">
        <v>1845</v>
      </c>
      <c r="V303" s="126" t="s">
        <v>25</v>
      </c>
      <c r="W303" s="96" t="s">
        <v>166</v>
      </c>
      <c r="X303" s="98" t="s">
        <v>255</v>
      </c>
      <c r="Y303" s="94">
        <v>1</v>
      </c>
      <c r="Z303" s="94">
        <v>0</v>
      </c>
      <c r="AA303" s="100">
        <f>IF(V303="TIPO I",'BASE LIQUIDACION REDEBAN 2025'!$B$2,IF(V303="TIPO II",'BASE LIQUIDACION REDEBAN 2025'!$B$3,IF(V303="TIPO III",'BASE LIQUIDACION REDEBAN 2025'!$B$4,IF(V303="TIPO IV",'BASE LIQUIDACION REDEBAN 2025'!$B$5,IF(W303="AEREO",'BASE LIQUIDACION REDEBAN 2025'!$B$6,'BASE LIQUIDACION REDEBAN 2025'!$B$5)))))</f>
        <v>75096.394270399993</v>
      </c>
      <c r="AB303" s="100">
        <f>IF(V303="TIPO I",'BASE LIQUIDACION REDEBAN 2025'!$B$10,IF(V303="TIPO II",'BASE LIQUIDACION REDEBAN 2025'!$B$11,IF(V303="TIPO III",'BASE LIQUIDACION REDEBAN 2025'!$B$12,'BASE LIQUIDACION REDEBAN 2025'!$B$13)))</f>
        <v>75096.394270399993</v>
      </c>
      <c r="AC303" s="101">
        <f t="shared" si="4"/>
        <v>75096.394270399993</v>
      </c>
    </row>
    <row r="304" spans="1:29" s="79" customFormat="1" ht="14.25" customHeight="1">
      <c r="A304" s="94" t="s">
        <v>96</v>
      </c>
      <c r="B304" s="8" t="str">
        <f>VLOOKUP(A304,'CENTRO DE COSTOS'!A:D,4,FALSE)</f>
        <v>JOSE MAURICIO HERNANDEZ ROJAS</v>
      </c>
      <c r="C304" s="8" t="str">
        <f>VLOOKUP(A304,'CENTRO DE COSTOS'!A:D,2,FALSE)</f>
        <v>0004-0001</v>
      </c>
      <c r="D304" s="94">
        <v>44430</v>
      </c>
      <c r="E304" s="95" t="s">
        <v>1846</v>
      </c>
      <c r="F304" s="97">
        <v>34094</v>
      </c>
      <c r="G304" s="98" t="s">
        <v>155</v>
      </c>
      <c r="H304" s="121" t="s">
        <v>216</v>
      </c>
      <c r="I304" s="97" t="s">
        <v>1719</v>
      </c>
      <c r="J304" s="126" t="s">
        <v>1739</v>
      </c>
      <c r="K304" s="97" t="s">
        <v>1847</v>
      </c>
      <c r="L304" s="97" t="s">
        <v>159</v>
      </c>
      <c r="M304" s="8" t="s">
        <v>1848</v>
      </c>
      <c r="N304" s="176">
        <v>45882</v>
      </c>
      <c r="O304" s="96">
        <v>45884</v>
      </c>
      <c r="P304" s="131" t="s">
        <v>200</v>
      </c>
      <c r="Q304" s="130" t="s">
        <v>201</v>
      </c>
      <c r="R304" s="94" t="s">
        <v>162</v>
      </c>
      <c r="S304" s="122" t="s">
        <v>1849</v>
      </c>
      <c r="T304" s="97" t="s">
        <v>164</v>
      </c>
      <c r="U304" s="94" t="s">
        <v>1850</v>
      </c>
      <c r="V304" s="126" t="s">
        <v>32</v>
      </c>
      <c r="W304" s="96" t="s">
        <v>166</v>
      </c>
      <c r="X304" s="98" t="s">
        <v>1743</v>
      </c>
      <c r="Y304" s="94">
        <v>1</v>
      </c>
      <c r="Z304" s="94">
        <v>0</v>
      </c>
      <c r="AA304" s="100">
        <f>IF(V304="TIPO I",'BASE LIQUIDACION REDEBAN 2025'!$B$2,IF(V304="TIPO II",'BASE LIQUIDACION REDEBAN 2025'!$B$3,IF(V304="TIPO III",'BASE LIQUIDACION REDEBAN 2025'!$B$4,IF(V304="TIPO IV",'BASE LIQUIDACION REDEBAN 2025'!$B$5,IF(W304="AEREO",'BASE LIQUIDACION REDEBAN 2025'!$B$6,'BASE LIQUIDACION REDEBAN 2025'!$B$5)))))</f>
        <v>504832.64687880001</v>
      </c>
      <c r="AB304" s="100">
        <f>IF(V304="TIPO I",'BASE LIQUIDACION REDEBAN 2025'!$B$10,IF(V304="TIPO II",'BASE LIQUIDACION REDEBAN 2025'!$B$11,IF(V304="TIPO III",'BASE LIQUIDACION REDEBAN 2025'!$B$12,'BASE LIQUIDACION REDEBAN 2025'!$B$13)))</f>
        <v>196536.5258152</v>
      </c>
      <c r="AC304" s="101">
        <f t="shared" si="4"/>
        <v>504832.64687880001</v>
      </c>
    </row>
    <row r="305" spans="1:29" s="79" customFormat="1" ht="14.25" customHeight="1">
      <c r="A305" s="94" t="s">
        <v>68</v>
      </c>
      <c r="B305" s="8" t="str">
        <f>VLOOKUP(A305,'CENTRO DE COSTOS'!A:D,4,FALSE)</f>
        <v>WILLIAM ASDRUBAL ROZO ROZO</v>
      </c>
      <c r="C305" s="8" t="str">
        <f>VLOOKUP(A305,'CENTRO DE COSTOS'!A:D,2,FALSE)</f>
        <v>0004-0004</v>
      </c>
      <c r="D305" s="94">
        <v>11001</v>
      </c>
      <c r="E305" s="95" t="s">
        <v>1851</v>
      </c>
      <c r="F305" s="97">
        <v>22815</v>
      </c>
      <c r="G305" s="98" t="s">
        <v>155</v>
      </c>
      <c r="H305" s="121" t="s">
        <v>216</v>
      </c>
      <c r="I305" s="97" t="s">
        <v>470</v>
      </c>
      <c r="J305" s="126" t="s">
        <v>68</v>
      </c>
      <c r="K305" s="97" t="s">
        <v>1852</v>
      </c>
      <c r="L305" s="97" t="s">
        <v>159</v>
      </c>
      <c r="M305" s="8" t="s">
        <v>1853</v>
      </c>
      <c r="N305" s="176">
        <v>45882</v>
      </c>
      <c r="O305" s="96">
        <v>45883</v>
      </c>
      <c r="P305" s="131" t="s">
        <v>220</v>
      </c>
      <c r="Q305" s="130" t="s">
        <v>221</v>
      </c>
      <c r="R305" s="94" t="s">
        <v>162</v>
      </c>
      <c r="S305" s="122" t="s">
        <v>1854</v>
      </c>
      <c r="T305" s="97" t="s">
        <v>164</v>
      </c>
      <c r="U305" s="94" t="s">
        <v>1855</v>
      </c>
      <c r="V305" s="126" t="s">
        <v>25</v>
      </c>
      <c r="W305" s="96" t="s">
        <v>166</v>
      </c>
      <c r="X305" s="98" t="s">
        <v>475</v>
      </c>
      <c r="Y305" s="94">
        <v>1</v>
      </c>
      <c r="Z305" s="94">
        <v>0</v>
      </c>
      <c r="AA305" s="100">
        <f>IF(V305="TIPO I",'BASE LIQUIDACION REDEBAN 2025'!$B$2,IF(V305="TIPO II",'BASE LIQUIDACION REDEBAN 2025'!$B$3,IF(V305="TIPO III",'BASE LIQUIDACION REDEBAN 2025'!$B$4,IF(V305="TIPO IV",'BASE LIQUIDACION REDEBAN 2025'!$B$5,IF(W305="AEREO",'BASE LIQUIDACION REDEBAN 2025'!$B$6,'BASE LIQUIDACION REDEBAN 2025'!$B$5)))))</f>
        <v>75096.394270399993</v>
      </c>
      <c r="AB305" s="100">
        <f>IF(V305="TIPO I",'BASE LIQUIDACION REDEBAN 2025'!$B$10,IF(V305="TIPO II",'BASE LIQUIDACION REDEBAN 2025'!$B$11,IF(V305="TIPO III",'BASE LIQUIDACION REDEBAN 2025'!$B$12,'BASE LIQUIDACION REDEBAN 2025'!$B$13)))</f>
        <v>75096.394270399993</v>
      </c>
      <c r="AC305" s="101">
        <f t="shared" si="4"/>
        <v>75096.394270399993</v>
      </c>
    </row>
    <row r="306" spans="1:29" s="79" customFormat="1" ht="14.25" customHeight="1">
      <c r="A306" s="94" t="s">
        <v>68</v>
      </c>
      <c r="B306" s="8" t="str">
        <f>VLOOKUP(A306,'CENTRO DE COSTOS'!A:D,4,FALSE)</f>
        <v>WILLIAM ASDRUBAL ROZO ROZO</v>
      </c>
      <c r="C306" s="8" t="str">
        <f>VLOOKUP(A306,'CENTRO DE COSTOS'!A:D,2,FALSE)</f>
        <v>0004-0004</v>
      </c>
      <c r="D306" s="94">
        <v>11001</v>
      </c>
      <c r="E306" s="95" t="s">
        <v>1856</v>
      </c>
      <c r="F306" s="97">
        <v>34392</v>
      </c>
      <c r="G306" s="98" t="s">
        <v>155</v>
      </c>
      <c r="H306" s="121" t="s">
        <v>216</v>
      </c>
      <c r="I306" s="97" t="s">
        <v>470</v>
      </c>
      <c r="J306" s="126" t="s">
        <v>68</v>
      </c>
      <c r="K306" s="97" t="s">
        <v>1857</v>
      </c>
      <c r="L306" s="97" t="s">
        <v>159</v>
      </c>
      <c r="M306" s="8" t="s">
        <v>1858</v>
      </c>
      <c r="N306" s="176">
        <v>45882</v>
      </c>
      <c r="O306" s="96">
        <v>45883</v>
      </c>
      <c r="P306" s="131" t="s">
        <v>220</v>
      </c>
      <c r="Q306" s="130" t="s">
        <v>221</v>
      </c>
      <c r="R306" s="94" t="s">
        <v>162</v>
      </c>
      <c r="S306" s="122" t="s">
        <v>1859</v>
      </c>
      <c r="T306" s="97" t="s">
        <v>164</v>
      </c>
      <c r="U306" s="94" t="s">
        <v>1860</v>
      </c>
      <c r="V306" s="126" t="s">
        <v>25</v>
      </c>
      <c r="W306" s="96" t="s">
        <v>166</v>
      </c>
      <c r="X306" s="98" t="s">
        <v>475</v>
      </c>
      <c r="Y306" s="94">
        <v>1</v>
      </c>
      <c r="Z306" s="94">
        <v>0</v>
      </c>
      <c r="AA306" s="100">
        <f>IF(V306="TIPO I",'BASE LIQUIDACION REDEBAN 2025'!$B$2,IF(V306="TIPO II",'BASE LIQUIDACION REDEBAN 2025'!$B$3,IF(V306="TIPO III",'BASE LIQUIDACION REDEBAN 2025'!$B$4,IF(V306="TIPO IV",'BASE LIQUIDACION REDEBAN 2025'!$B$5,IF(W306="AEREO",'BASE LIQUIDACION REDEBAN 2025'!$B$6,'BASE LIQUIDACION REDEBAN 2025'!$B$5)))))</f>
        <v>75096.394270399993</v>
      </c>
      <c r="AB306" s="100">
        <f>IF(V306="TIPO I",'BASE LIQUIDACION REDEBAN 2025'!$B$10,IF(V306="TIPO II",'BASE LIQUIDACION REDEBAN 2025'!$B$11,IF(V306="TIPO III",'BASE LIQUIDACION REDEBAN 2025'!$B$12,'BASE LIQUIDACION REDEBAN 2025'!$B$13)))</f>
        <v>75096.394270399993</v>
      </c>
      <c r="AC306" s="101">
        <f t="shared" si="4"/>
        <v>75096.394270399993</v>
      </c>
    </row>
    <row r="307" spans="1:29" s="79" customFormat="1" ht="14.25" customHeight="1">
      <c r="A307" s="94" t="s">
        <v>90</v>
      </c>
      <c r="B307" s="8" t="str">
        <f>VLOOKUP(A307,'CENTRO DE COSTOS'!A:D,4,FALSE)</f>
        <v>JUAN SEBASTIÁN RÍOS CASTRILLÓN</v>
      </c>
      <c r="C307" s="8" t="str">
        <f>VLOOKUP(A307,'CENTRO DE COSTOS'!A:D,2,FALSE)</f>
        <v>0004-0005</v>
      </c>
      <c r="D307" s="94">
        <v>5001</v>
      </c>
      <c r="E307" s="95" t="s">
        <v>1861</v>
      </c>
      <c r="F307" s="97">
        <v>81045</v>
      </c>
      <c r="G307" s="98" t="s">
        <v>155</v>
      </c>
      <c r="H307" s="121" t="s">
        <v>196</v>
      </c>
      <c r="I307" s="97" t="s">
        <v>197</v>
      </c>
      <c r="J307" s="126" t="s">
        <v>90</v>
      </c>
      <c r="K307" s="97" t="s">
        <v>1862</v>
      </c>
      <c r="L307" s="97" t="s">
        <v>159</v>
      </c>
      <c r="M307" s="8" t="s">
        <v>1863</v>
      </c>
      <c r="N307" s="176">
        <v>45884</v>
      </c>
      <c r="O307" s="96">
        <v>45884</v>
      </c>
      <c r="P307" s="131" t="s">
        <v>1864</v>
      </c>
      <c r="Q307" s="130" t="s">
        <v>1865</v>
      </c>
      <c r="R307" s="94" t="s">
        <v>162</v>
      </c>
      <c r="S307" s="122" t="s">
        <v>1866</v>
      </c>
      <c r="T307" s="97" t="s">
        <v>164</v>
      </c>
      <c r="U307" s="94" t="s">
        <v>1867</v>
      </c>
      <c r="V307" s="126" t="s">
        <v>25</v>
      </c>
      <c r="W307" s="96" t="s">
        <v>166</v>
      </c>
      <c r="X307" s="98" t="s">
        <v>209</v>
      </c>
      <c r="Y307" s="94">
        <v>1</v>
      </c>
      <c r="Z307" s="94">
        <v>0</v>
      </c>
      <c r="AA307" s="100">
        <f>IF(V307="TIPO I",'BASE LIQUIDACION REDEBAN 2025'!$B$2,IF(V307="TIPO II",'BASE LIQUIDACION REDEBAN 2025'!$B$3,IF(V307="TIPO III",'BASE LIQUIDACION REDEBAN 2025'!$B$4,IF(V307="TIPO IV",'BASE LIQUIDACION REDEBAN 2025'!$B$5,IF(W307="AEREO",'BASE LIQUIDACION REDEBAN 2025'!$B$6,'BASE LIQUIDACION REDEBAN 2025'!$B$5)))))</f>
        <v>75096.394270399993</v>
      </c>
      <c r="AB307" s="100">
        <f>IF(V307="TIPO I",'BASE LIQUIDACION REDEBAN 2025'!$B$10,IF(V307="TIPO II",'BASE LIQUIDACION REDEBAN 2025'!$B$11,IF(V307="TIPO III",'BASE LIQUIDACION REDEBAN 2025'!$B$12,'BASE LIQUIDACION REDEBAN 2025'!$B$13)))</f>
        <v>75096.394270399993</v>
      </c>
      <c r="AC307" s="101">
        <f t="shared" si="4"/>
        <v>75096.394270399993</v>
      </c>
    </row>
    <row r="308" spans="1:29" s="79" customFormat="1" ht="14.25" customHeight="1">
      <c r="A308" s="94" t="s">
        <v>90</v>
      </c>
      <c r="B308" s="8" t="str">
        <f>VLOOKUP(A308,'CENTRO DE COSTOS'!A:D,4,FALSE)</f>
        <v>JUAN SEBASTIÁN RÍOS CASTRILLÓN</v>
      </c>
      <c r="C308" s="8" t="str">
        <f>VLOOKUP(A308,'CENTRO DE COSTOS'!A:D,2,FALSE)</f>
        <v>0004-0005</v>
      </c>
      <c r="D308" s="94">
        <v>5001</v>
      </c>
      <c r="E308" s="95" t="s">
        <v>1868</v>
      </c>
      <c r="F308" s="97">
        <v>81048</v>
      </c>
      <c r="G308" s="98" t="s">
        <v>155</v>
      </c>
      <c r="H308" s="121" t="s">
        <v>196</v>
      </c>
      <c r="I308" s="97" t="s">
        <v>197</v>
      </c>
      <c r="J308" s="126" t="s">
        <v>90</v>
      </c>
      <c r="K308" s="97" t="s">
        <v>1869</v>
      </c>
      <c r="L308" s="97" t="s">
        <v>159</v>
      </c>
      <c r="M308" s="8" t="s">
        <v>1870</v>
      </c>
      <c r="N308" s="176">
        <v>45888</v>
      </c>
      <c r="O308" s="96">
        <v>45889</v>
      </c>
      <c r="P308" s="131" t="s">
        <v>200</v>
      </c>
      <c r="Q308" s="130" t="s">
        <v>739</v>
      </c>
      <c r="R308" s="94" t="s">
        <v>162</v>
      </c>
      <c r="S308" s="122" t="s">
        <v>1871</v>
      </c>
      <c r="T308" s="97" t="s">
        <v>164</v>
      </c>
      <c r="U308" s="94" t="s">
        <v>1872</v>
      </c>
      <c r="V308" s="126" t="s">
        <v>25</v>
      </c>
      <c r="W308" s="96" t="s">
        <v>166</v>
      </c>
      <c r="X308" s="98" t="s">
        <v>1245</v>
      </c>
      <c r="Y308" s="94">
        <v>1</v>
      </c>
      <c r="Z308" s="94">
        <v>0</v>
      </c>
      <c r="AA308" s="100">
        <f>IF(V308="TIPO I",'BASE LIQUIDACION REDEBAN 2025'!$B$2,IF(V308="TIPO II",'BASE LIQUIDACION REDEBAN 2025'!$B$3,IF(V308="TIPO III",'BASE LIQUIDACION REDEBAN 2025'!$B$4,IF(V308="TIPO IV",'BASE LIQUIDACION REDEBAN 2025'!$B$5,IF(W308="AEREO",'BASE LIQUIDACION REDEBAN 2025'!$B$6,'BASE LIQUIDACION REDEBAN 2025'!$B$5)))))</f>
        <v>75096.394270399993</v>
      </c>
      <c r="AB308" s="100">
        <f>IF(V308="TIPO I",'BASE LIQUIDACION REDEBAN 2025'!$B$10,IF(V308="TIPO II",'BASE LIQUIDACION REDEBAN 2025'!$B$11,IF(V308="TIPO III",'BASE LIQUIDACION REDEBAN 2025'!$B$12,'BASE LIQUIDACION REDEBAN 2025'!$B$13)))</f>
        <v>75096.394270399993</v>
      </c>
      <c r="AC308" s="101">
        <f t="shared" si="4"/>
        <v>75096.394270399993</v>
      </c>
    </row>
    <row r="309" spans="1:29" s="79" customFormat="1" ht="14.25" customHeight="1">
      <c r="A309" s="94" t="s">
        <v>68</v>
      </c>
      <c r="B309" s="8" t="str">
        <f>VLOOKUP(A309,'CENTRO DE COSTOS'!A:D,4,FALSE)</f>
        <v>WILLIAM ASDRUBAL ROZO ROZO</v>
      </c>
      <c r="C309" s="8" t="str">
        <f>VLOOKUP(A309,'CENTRO DE COSTOS'!A:D,2,FALSE)</f>
        <v>0004-0004</v>
      </c>
      <c r="D309" s="94">
        <v>25754</v>
      </c>
      <c r="E309" s="95" t="s">
        <v>1873</v>
      </c>
      <c r="F309" s="97">
        <v>81047</v>
      </c>
      <c r="G309" s="98" t="s">
        <v>155</v>
      </c>
      <c r="H309" s="121" t="s">
        <v>196</v>
      </c>
      <c r="I309" s="97" t="s">
        <v>470</v>
      </c>
      <c r="J309" s="126" t="s">
        <v>1138</v>
      </c>
      <c r="K309" s="97" t="s">
        <v>1874</v>
      </c>
      <c r="L309" s="97" t="s">
        <v>159</v>
      </c>
      <c r="M309" s="8" t="s">
        <v>1875</v>
      </c>
      <c r="N309" s="176">
        <v>45888</v>
      </c>
      <c r="O309" s="96">
        <v>45889</v>
      </c>
      <c r="P309" s="131" t="s">
        <v>200</v>
      </c>
      <c r="Q309" s="130" t="s">
        <v>739</v>
      </c>
      <c r="R309" s="94" t="s">
        <v>162</v>
      </c>
      <c r="S309" s="122" t="s">
        <v>1871</v>
      </c>
      <c r="T309" s="97" t="s">
        <v>164</v>
      </c>
      <c r="U309" s="94" t="s">
        <v>1876</v>
      </c>
      <c r="V309" s="126" t="s">
        <v>25</v>
      </c>
      <c r="W309" s="96" t="s">
        <v>166</v>
      </c>
      <c r="X309" s="98" t="s">
        <v>538</v>
      </c>
      <c r="Y309" s="94">
        <v>1</v>
      </c>
      <c r="Z309" s="94">
        <v>0</v>
      </c>
      <c r="AA309" s="100">
        <f>IF(V309="TIPO I",'BASE LIQUIDACION REDEBAN 2025'!$B$2,IF(V309="TIPO II",'BASE LIQUIDACION REDEBAN 2025'!$B$3,IF(V309="TIPO III",'BASE LIQUIDACION REDEBAN 2025'!$B$4,IF(V309="TIPO IV",'BASE LIQUIDACION REDEBAN 2025'!$B$5,IF(W309="AEREO",'BASE LIQUIDACION REDEBAN 2025'!$B$6,'BASE LIQUIDACION REDEBAN 2025'!$B$5)))))</f>
        <v>75096.394270399993</v>
      </c>
      <c r="AB309" s="100">
        <f>IF(V309="TIPO I",'BASE LIQUIDACION REDEBAN 2025'!$B$10,IF(V309="TIPO II",'BASE LIQUIDACION REDEBAN 2025'!$B$11,IF(V309="TIPO III",'BASE LIQUIDACION REDEBAN 2025'!$B$12,'BASE LIQUIDACION REDEBAN 2025'!$B$13)))</f>
        <v>75096.394270399993</v>
      </c>
      <c r="AC309" s="101">
        <f t="shared" si="4"/>
        <v>75096.394270399993</v>
      </c>
    </row>
    <row r="310" spans="1:29" s="79" customFormat="1" ht="14.25" customHeight="1">
      <c r="A310" s="94" t="s">
        <v>72</v>
      </c>
      <c r="B310" s="8" t="str">
        <f>VLOOKUP(A310,'CENTRO DE COSTOS'!A:D,4,FALSE)</f>
        <v>MIGUEL JULIÁN HERNÁNDEZ GUARÍN</v>
      </c>
      <c r="C310" s="8" t="str">
        <f>VLOOKUP(A310,'CENTRO DE COSTOS'!A:D,2,FALSE)</f>
        <v>0004-0008</v>
      </c>
      <c r="D310" s="94">
        <v>68001</v>
      </c>
      <c r="E310" s="95" t="s">
        <v>1877</v>
      </c>
      <c r="F310" s="97">
        <v>81046</v>
      </c>
      <c r="G310" s="98" t="s">
        <v>155</v>
      </c>
      <c r="H310" s="121" t="s">
        <v>196</v>
      </c>
      <c r="I310" s="97" t="s">
        <v>820</v>
      </c>
      <c r="J310" s="126" t="s">
        <v>72</v>
      </c>
      <c r="K310" s="97" t="s">
        <v>1878</v>
      </c>
      <c r="L310" s="97" t="s">
        <v>159</v>
      </c>
      <c r="M310" s="8" t="s">
        <v>1879</v>
      </c>
      <c r="N310" s="176">
        <v>45888</v>
      </c>
      <c r="O310" s="96">
        <v>45889</v>
      </c>
      <c r="P310" s="131" t="s">
        <v>200</v>
      </c>
      <c r="Q310" s="130" t="s">
        <v>739</v>
      </c>
      <c r="R310" s="94" t="s">
        <v>162</v>
      </c>
      <c r="S310" s="122" t="s">
        <v>1871</v>
      </c>
      <c r="T310" s="97" t="s">
        <v>164</v>
      </c>
      <c r="U310" s="94" t="s">
        <v>1880</v>
      </c>
      <c r="V310" s="126" t="s">
        <v>25</v>
      </c>
      <c r="W310" s="96" t="s">
        <v>166</v>
      </c>
      <c r="X310" s="98" t="s">
        <v>1016</v>
      </c>
      <c r="Y310" s="94">
        <v>1</v>
      </c>
      <c r="Z310" s="94">
        <v>0</v>
      </c>
      <c r="AA310" s="100">
        <f>IF(V310="TIPO I",'BASE LIQUIDACION REDEBAN 2025'!$B$2,IF(V310="TIPO II",'BASE LIQUIDACION REDEBAN 2025'!$B$3,IF(V310="TIPO III",'BASE LIQUIDACION REDEBAN 2025'!$B$4,IF(V310="TIPO IV",'BASE LIQUIDACION REDEBAN 2025'!$B$5,IF(W310="AEREO",'BASE LIQUIDACION REDEBAN 2025'!$B$6,'BASE LIQUIDACION REDEBAN 2025'!$B$5)))))</f>
        <v>75096.394270399993</v>
      </c>
      <c r="AB310" s="100">
        <f>IF(V310="TIPO I",'BASE LIQUIDACION REDEBAN 2025'!$B$10,IF(V310="TIPO II",'BASE LIQUIDACION REDEBAN 2025'!$B$11,IF(V310="TIPO III",'BASE LIQUIDACION REDEBAN 2025'!$B$12,'BASE LIQUIDACION REDEBAN 2025'!$B$13)))</f>
        <v>75096.394270399993</v>
      </c>
      <c r="AC310" s="101">
        <f t="shared" si="4"/>
        <v>75096.394270399993</v>
      </c>
    </row>
    <row r="311" spans="1:29" s="79" customFormat="1" ht="14.25" customHeight="1">
      <c r="A311" s="94" t="s">
        <v>99</v>
      </c>
      <c r="B311" s="8" t="str">
        <f>VLOOKUP(A311,'CENTRO DE COSTOS'!A:D,4,FALSE)</f>
        <v>JOSE MAURICIO HERNANDEZ ROJAS</v>
      </c>
      <c r="C311" s="8" t="str">
        <f>VLOOKUP(A311,'CENTRO DE COSTOS'!A:D,2,FALSE)</f>
        <v>0004-0001</v>
      </c>
      <c r="D311" s="94">
        <v>20001</v>
      </c>
      <c r="E311" s="95" t="s">
        <v>1881</v>
      </c>
      <c r="F311" s="97">
        <v>54485</v>
      </c>
      <c r="G311" s="98" t="s">
        <v>155</v>
      </c>
      <c r="H311" s="121" t="s">
        <v>216</v>
      </c>
      <c r="I311" s="97" t="s">
        <v>440</v>
      </c>
      <c r="J311" s="126" t="s">
        <v>99</v>
      </c>
      <c r="K311" s="97" t="s">
        <v>1882</v>
      </c>
      <c r="L311" s="97" t="s">
        <v>159</v>
      </c>
      <c r="M311" s="8" t="s">
        <v>1883</v>
      </c>
      <c r="N311" s="176">
        <v>45888</v>
      </c>
      <c r="O311" s="96">
        <v>45889</v>
      </c>
      <c r="P311" s="131" t="s">
        <v>200</v>
      </c>
      <c r="Q311" s="130" t="s">
        <v>739</v>
      </c>
      <c r="R311" s="94" t="s">
        <v>162</v>
      </c>
      <c r="S311" s="122" t="s">
        <v>1884</v>
      </c>
      <c r="T311" s="97" t="s">
        <v>164</v>
      </c>
      <c r="U311" s="94" t="s">
        <v>1885</v>
      </c>
      <c r="V311" s="126" t="s">
        <v>25</v>
      </c>
      <c r="W311" s="96" t="s">
        <v>166</v>
      </c>
      <c r="X311" s="98" t="s">
        <v>985</v>
      </c>
      <c r="Y311" s="94">
        <v>1</v>
      </c>
      <c r="Z311" s="94">
        <v>0</v>
      </c>
      <c r="AA311" s="100">
        <f>IF(V311="TIPO I",'BASE LIQUIDACION REDEBAN 2025'!$B$2,IF(V311="TIPO II",'BASE LIQUIDACION REDEBAN 2025'!$B$3,IF(V311="TIPO III",'BASE LIQUIDACION REDEBAN 2025'!$B$4,IF(V311="TIPO IV",'BASE LIQUIDACION REDEBAN 2025'!$B$5,IF(W311="AEREO",'BASE LIQUIDACION REDEBAN 2025'!$B$6,'BASE LIQUIDACION REDEBAN 2025'!$B$5)))))</f>
        <v>75096.394270399993</v>
      </c>
      <c r="AB311" s="100">
        <f>IF(V311="TIPO I",'BASE LIQUIDACION REDEBAN 2025'!$B$10,IF(V311="TIPO II",'BASE LIQUIDACION REDEBAN 2025'!$B$11,IF(V311="TIPO III",'BASE LIQUIDACION REDEBAN 2025'!$B$12,'BASE LIQUIDACION REDEBAN 2025'!$B$13)))</f>
        <v>75096.394270399993</v>
      </c>
      <c r="AC311" s="101">
        <f t="shared" si="4"/>
        <v>75096.394270399993</v>
      </c>
    </row>
    <row r="312" spans="1:29" s="79" customFormat="1" ht="14.25" customHeight="1">
      <c r="A312" s="94" t="s">
        <v>76</v>
      </c>
      <c r="B312" s="8" t="str">
        <f>VLOOKUP(A312,'CENTRO DE COSTOS'!A:D,4,FALSE)</f>
        <v>DIEGO FERNANDO HENAO CARDONA</v>
      </c>
      <c r="C312" s="8" t="str">
        <f>VLOOKUP(A312,'CENTRO DE COSTOS'!A:D,2,FALSE)</f>
        <v>0004-0003</v>
      </c>
      <c r="D312" s="94">
        <v>76001</v>
      </c>
      <c r="E312" s="95" t="s">
        <v>1886</v>
      </c>
      <c r="F312" s="97">
        <v>76441</v>
      </c>
      <c r="G312" s="98" t="s">
        <v>155</v>
      </c>
      <c r="H312" s="121" t="s">
        <v>216</v>
      </c>
      <c r="I312" s="97" t="s">
        <v>227</v>
      </c>
      <c r="J312" s="126" t="s">
        <v>76</v>
      </c>
      <c r="K312" s="97" t="s">
        <v>1887</v>
      </c>
      <c r="L312" s="97" t="s">
        <v>159</v>
      </c>
      <c r="M312" s="8" t="s">
        <v>1888</v>
      </c>
      <c r="N312" s="176">
        <v>45888</v>
      </c>
      <c r="O312" s="96">
        <v>45889</v>
      </c>
      <c r="P312" s="131" t="s">
        <v>200</v>
      </c>
      <c r="Q312" s="130" t="s">
        <v>739</v>
      </c>
      <c r="R312" s="94" t="s">
        <v>162</v>
      </c>
      <c r="S312" s="122" t="s">
        <v>1884</v>
      </c>
      <c r="T312" s="97" t="s">
        <v>164</v>
      </c>
      <c r="U312" s="94" t="s">
        <v>1889</v>
      </c>
      <c r="V312" s="126" t="s">
        <v>25</v>
      </c>
      <c r="W312" s="96" t="s">
        <v>166</v>
      </c>
      <c r="X312" s="98" t="s">
        <v>531</v>
      </c>
      <c r="Y312" s="94">
        <v>1</v>
      </c>
      <c r="Z312" s="94">
        <v>0</v>
      </c>
      <c r="AA312" s="100">
        <f>IF(V312="TIPO I",'BASE LIQUIDACION REDEBAN 2025'!$B$2,IF(V312="TIPO II",'BASE LIQUIDACION REDEBAN 2025'!$B$3,IF(V312="TIPO III",'BASE LIQUIDACION REDEBAN 2025'!$B$4,IF(V312="TIPO IV",'BASE LIQUIDACION REDEBAN 2025'!$B$5,IF(W312="AEREO",'BASE LIQUIDACION REDEBAN 2025'!$B$6,'BASE LIQUIDACION REDEBAN 2025'!$B$5)))))</f>
        <v>75096.394270399993</v>
      </c>
      <c r="AB312" s="100">
        <f>IF(V312="TIPO I",'BASE LIQUIDACION REDEBAN 2025'!$B$10,IF(V312="TIPO II",'BASE LIQUIDACION REDEBAN 2025'!$B$11,IF(V312="TIPO III",'BASE LIQUIDACION REDEBAN 2025'!$B$12,'BASE LIQUIDACION REDEBAN 2025'!$B$13)))</f>
        <v>75096.394270399993</v>
      </c>
      <c r="AC312" s="101">
        <f t="shared" si="4"/>
        <v>75096.394270399993</v>
      </c>
    </row>
    <row r="313" spans="1:29" s="79" customFormat="1" ht="14.25" customHeight="1">
      <c r="A313" s="94" t="s">
        <v>91</v>
      </c>
      <c r="B313" s="8" t="str">
        <f>VLOOKUP(A313,'CENTRO DE COSTOS'!A:D,4,FALSE)</f>
        <v>JOSE MAURICIO HERNANDEZ ROJAS</v>
      </c>
      <c r="C313" s="8" t="str">
        <f>VLOOKUP(A313,'CENTRO DE COSTOS'!A:D,2,FALSE)</f>
        <v>0004-0001</v>
      </c>
      <c r="D313" s="94">
        <v>5154</v>
      </c>
      <c r="E313" s="95" t="s">
        <v>1890</v>
      </c>
      <c r="F313" s="97">
        <v>81066</v>
      </c>
      <c r="G313" s="98" t="s">
        <v>155</v>
      </c>
      <c r="H313" s="121" t="s">
        <v>156</v>
      </c>
      <c r="I313" s="97" t="s">
        <v>197</v>
      </c>
      <c r="J313" s="126" t="s">
        <v>775</v>
      </c>
      <c r="K313" s="97" t="s">
        <v>1891</v>
      </c>
      <c r="L313" s="97" t="s">
        <v>159</v>
      </c>
      <c r="M313" s="8" t="s">
        <v>1892</v>
      </c>
      <c r="N313" s="176">
        <v>45888</v>
      </c>
      <c r="O313" s="96">
        <v>45889</v>
      </c>
      <c r="P313" s="131" t="s">
        <v>161</v>
      </c>
      <c r="Q313" s="130" t="s">
        <v>161</v>
      </c>
      <c r="R313" s="94" t="s">
        <v>162</v>
      </c>
      <c r="S313" s="122" t="s">
        <v>1893</v>
      </c>
      <c r="T313" s="97" t="s">
        <v>164</v>
      </c>
      <c r="U313" s="94" t="s">
        <v>1894</v>
      </c>
      <c r="V313" s="126" t="s">
        <v>28</v>
      </c>
      <c r="W313" s="96" t="s">
        <v>166</v>
      </c>
      <c r="X313" s="98" t="s">
        <v>1227</v>
      </c>
      <c r="Y313" s="94">
        <v>1</v>
      </c>
      <c r="Z313" s="94">
        <v>0</v>
      </c>
      <c r="AA313" s="100">
        <f>IF(V313="TIPO I",'BASE LIQUIDACION REDEBAN 2025'!$B$2,IF(V313="TIPO II",'BASE LIQUIDACION REDEBAN 2025'!$B$3,IF(V313="TIPO III",'BASE LIQUIDACION REDEBAN 2025'!$B$4,IF(V313="TIPO IV",'BASE LIQUIDACION REDEBAN 2025'!$B$5,IF(W313="AEREO",'BASE LIQUIDACION REDEBAN 2025'!$B$6,'BASE LIQUIDACION REDEBAN 2025'!$B$5)))))</f>
        <v>163813.69572160003</v>
      </c>
      <c r="AB313" s="100">
        <f>IF(V313="TIPO I",'BASE LIQUIDACION REDEBAN 2025'!$B$10,IF(V313="TIPO II",'BASE LIQUIDACION REDEBAN 2025'!$B$11,IF(V313="TIPO III",'BASE LIQUIDACION REDEBAN 2025'!$B$12,'BASE LIQUIDACION REDEBAN 2025'!$B$13)))</f>
        <v>140395.6348884</v>
      </c>
      <c r="AC313" s="101">
        <f t="shared" si="4"/>
        <v>163813.69572160003</v>
      </c>
    </row>
    <row r="314" spans="1:29" s="79" customFormat="1" ht="14.25" customHeight="1">
      <c r="A314" s="94" t="s">
        <v>96</v>
      </c>
      <c r="B314" s="8" t="str">
        <f>VLOOKUP(A314,'CENTRO DE COSTOS'!A:D,4,FALSE)</f>
        <v>JOSE MAURICIO HERNANDEZ ROJAS</v>
      </c>
      <c r="C314" s="8" t="str">
        <f>VLOOKUP(A314,'CENTRO DE COSTOS'!A:D,2,FALSE)</f>
        <v>0004-0001</v>
      </c>
      <c r="D314" s="94">
        <v>47245</v>
      </c>
      <c r="E314" s="95" t="s">
        <v>1895</v>
      </c>
      <c r="F314" s="97">
        <v>81073</v>
      </c>
      <c r="G314" s="98" t="s">
        <v>155</v>
      </c>
      <c r="H314" s="121" t="s">
        <v>156</v>
      </c>
      <c r="I314" s="97" t="s">
        <v>1896</v>
      </c>
      <c r="J314" s="126" t="s">
        <v>1897</v>
      </c>
      <c r="K314" s="97" t="s">
        <v>1898</v>
      </c>
      <c r="L314" s="97" t="s">
        <v>159</v>
      </c>
      <c r="M314" s="8" t="s">
        <v>1899</v>
      </c>
      <c r="N314" s="176">
        <v>45888</v>
      </c>
      <c r="O314" s="96">
        <v>45890</v>
      </c>
      <c r="P314" s="131" t="s">
        <v>161</v>
      </c>
      <c r="Q314" s="130" t="s">
        <v>161</v>
      </c>
      <c r="R314" s="94" t="s">
        <v>162</v>
      </c>
      <c r="S314" s="122" t="s">
        <v>1900</v>
      </c>
      <c r="T314" s="97" t="s">
        <v>164</v>
      </c>
      <c r="U314" s="94" t="s">
        <v>1901</v>
      </c>
      <c r="V314" s="126" t="s">
        <v>32</v>
      </c>
      <c r="W314" s="96" t="s">
        <v>166</v>
      </c>
      <c r="X314" s="98" t="s">
        <v>912</v>
      </c>
      <c r="Y314" s="94">
        <v>1</v>
      </c>
      <c r="Z314" s="94">
        <v>0</v>
      </c>
      <c r="AA314" s="100">
        <f>IF(V314="TIPO I",'BASE LIQUIDACION REDEBAN 2025'!$B$2,IF(V314="TIPO II",'BASE LIQUIDACION REDEBAN 2025'!$B$3,IF(V314="TIPO III",'BASE LIQUIDACION REDEBAN 2025'!$B$4,IF(V314="TIPO IV",'BASE LIQUIDACION REDEBAN 2025'!$B$5,IF(W314="AEREO",'BASE LIQUIDACION REDEBAN 2025'!$B$6,'BASE LIQUIDACION REDEBAN 2025'!$B$5)))))</f>
        <v>504832.64687880001</v>
      </c>
      <c r="AB314" s="100">
        <f>IF(V314="TIPO I",'BASE LIQUIDACION REDEBAN 2025'!$B$10,IF(V314="TIPO II",'BASE LIQUIDACION REDEBAN 2025'!$B$11,IF(V314="TIPO III",'BASE LIQUIDACION REDEBAN 2025'!$B$12,'BASE LIQUIDACION REDEBAN 2025'!$B$13)))</f>
        <v>196536.5258152</v>
      </c>
      <c r="AC314" s="101">
        <f t="shared" si="4"/>
        <v>504832.64687880001</v>
      </c>
    </row>
    <row r="315" spans="1:29" s="79" customFormat="1" ht="14.25" customHeight="1">
      <c r="A315" s="94" t="s">
        <v>81</v>
      </c>
      <c r="B315" s="8" t="str">
        <f>VLOOKUP(A315,'CENTRO DE COSTOS'!A:D,4,FALSE)</f>
        <v>MIGUEL JULIÁN HERNÁNDEZ GUARÍN</v>
      </c>
      <c r="C315" s="8" t="str">
        <f>VLOOKUP(A315,'CENTRO DE COSTOS'!A:D,2,FALSE)</f>
        <v>0004-0008</v>
      </c>
      <c r="D315" s="94">
        <v>54001</v>
      </c>
      <c r="E315" s="95" t="s">
        <v>1902</v>
      </c>
      <c r="F315" s="97">
        <v>81070</v>
      </c>
      <c r="G315" s="98" t="s">
        <v>155</v>
      </c>
      <c r="H315" s="121" t="s">
        <v>156</v>
      </c>
      <c r="I315" s="97" t="s">
        <v>317</v>
      </c>
      <c r="J315" s="126" t="s">
        <v>81</v>
      </c>
      <c r="K315" s="97" t="s">
        <v>1903</v>
      </c>
      <c r="L315" s="97" t="s">
        <v>159</v>
      </c>
      <c r="M315" s="8" t="s">
        <v>1904</v>
      </c>
      <c r="N315" s="176">
        <v>45888</v>
      </c>
      <c r="O315" s="96">
        <v>45889</v>
      </c>
      <c r="P315" s="131" t="s">
        <v>161</v>
      </c>
      <c r="Q315" s="130" t="s">
        <v>161</v>
      </c>
      <c r="R315" s="94" t="s">
        <v>162</v>
      </c>
      <c r="S315" s="122" t="s">
        <v>1905</v>
      </c>
      <c r="T315" s="97" t="s">
        <v>164</v>
      </c>
      <c r="U315" s="94" t="s">
        <v>1906</v>
      </c>
      <c r="V315" s="126" t="s">
        <v>25</v>
      </c>
      <c r="W315" s="96" t="s">
        <v>166</v>
      </c>
      <c r="X315" s="98" t="s">
        <v>432</v>
      </c>
      <c r="Y315" s="94">
        <v>1</v>
      </c>
      <c r="Z315" s="94">
        <v>0</v>
      </c>
      <c r="AA315" s="100">
        <f>IF(V315="TIPO I",'BASE LIQUIDACION REDEBAN 2025'!$B$2,IF(V315="TIPO II",'BASE LIQUIDACION REDEBAN 2025'!$B$3,IF(V315="TIPO III",'BASE LIQUIDACION REDEBAN 2025'!$B$4,IF(V315="TIPO IV",'BASE LIQUIDACION REDEBAN 2025'!$B$5,IF(W315="AEREO",'BASE LIQUIDACION REDEBAN 2025'!$B$6,'BASE LIQUIDACION REDEBAN 2025'!$B$5)))))</f>
        <v>75096.394270399993</v>
      </c>
      <c r="AB315" s="100">
        <f>IF(V315="TIPO I",'BASE LIQUIDACION REDEBAN 2025'!$B$10,IF(V315="TIPO II",'BASE LIQUIDACION REDEBAN 2025'!$B$11,IF(V315="TIPO III",'BASE LIQUIDACION REDEBAN 2025'!$B$12,'BASE LIQUIDACION REDEBAN 2025'!$B$13)))</f>
        <v>75096.394270399993</v>
      </c>
      <c r="AC315" s="101">
        <f t="shared" si="4"/>
        <v>75096.394270399993</v>
      </c>
    </row>
    <row r="316" spans="1:29" s="79" customFormat="1" ht="14.25" customHeight="1">
      <c r="A316" s="94" t="s">
        <v>92</v>
      </c>
      <c r="B316" s="8" t="str">
        <f>VLOOKUP(A316,'CENTRO DE COSTOS'!A:D,4,FALSE)</f>
        <v>KEVIN ALEXIS CORZO BUSTOS</v>
      </c>
      <c r="C316" s="8" t="str">
        <f>VLOOKUP(A316,'CENTRO DE COSTOS'!A:D,2,FALSE)</f>
        <v>0004-0007</v>
      </c>
      <c r="D316" s="94">
        <v>41001</v>
      </c>
      <c r="E316" s="95" t="s">
        <v>1907</v>
      </c>
      <c r="F316" s="97">
        <v>81086</v>
      </c>
      <c r="G316" s="98" t="s">
        <v>155</v>
      </c>
      <c r="H316" s="121" t="s">
        <v>156</v>
      </c>
      <c r="I316" s="97" t="s">
        <v>249</v>
      </c>
      <c r="J316" s="126" t="s">
        <v>92</v>
      </c>
      <c r="K316" s="97" t="s">
        <v>1908</v>
      </c>
      <c r="L316" s="97" t="s">
        <v>159</v>
      </c>
      <c r="M316" s="8" t="s">
        <v>1909</v>
      </c>
      <c r="N316" s="176">
        <v>45888</v>
      </c>
      <c r="O316" s="96">
        <v>45889</v>
      </c>
      <c r="P316" s="131" t="s">
        <v>161</v>
      </c>
      <c r="Q316" s="130" t="s">
        <v>161</v>
      </c>
      <c r="R316" s="94" t="s">
        <v>162</v>
      </c>
      <c r="S316" s="122" t="s">
        <v>1910</v>
      </c>
      <c r="T316" s="97" t="s">
        <v>164</v>
      </c>
      <c r="U316" s="94" t="s">
        <v>1911</v>
      </c>
      <c r="V316" s="126" t="s">
        <v>25</v>
      </c>
      <c r="W316" s="96" t="s">
        <v>166</v>
      </c>
      <c r="X316" s="98" t="s">
        <v>255</v>
      </c>
      <c r="Y316" s="94">
        <v>1</v>
      </c>
      <c r="Z316" s="94">
        <v>0</v>
      </c>
      <c r="AA316" s="100">
        <f>IF(V316="TIPO I",'BASE LIQUIDACION REDEBAN 2025'!$B$2,IF(V316="TIPO II",'BASE LIQUIDACION REDEBAN 2025'!$B$3,IF(V316="TIPO III",'BASE LIQUIDACION REDEBAN 2025'!$B$4,IF(V316="TIPO IV",'BASE LIQUIDACION REDEBAN 2025'!$B$5,IF(W316="AEREO",'BASE LIQUIDACION REDEBAN 2025'!$B$6,'BASE LIQUIDACION REDEBAN 2025'!$B$5)))))</f>
        <v>75096.394270399993</v>
      </c>
      <c r="AB316" s="100">
        <f>IF(V316="TIPO I",'BASE LIQUIDACION REDEBAN 2025'!$B$10,IF(V316="TIPO II",'BASE LIQUIDACION REDEBAN 2025'!$B$11,IF(V316="TIPO III",'BASE LIQUIDACION REDEBAN 2025'!$B$12,'BASE LIQUIDACION REDEBAN 2025'!$B$13)))</f>
        <v>75096.394270399993</v>
      </c>
      <c r="AC316" s="101">
        <f t="shared" si="4"/>
        <v>75096.394270399993</v>
      </c>
    </row>
    <row r="317" spans="1:29" s="79" customFormat="1" ht="14.25" customHeight="1">
      <c r="A317" s="94" t="s">
        <v>97</v>
      </c>
      <c r="B317" s="8" t="str">
        <f>VLOOKUP(A317,'CENTRO DE COSTOS'!A:D,4,FALSE)</f>
        <v>JOSE MAURICIO HERNANDEZ ROJAS</v>
      </c>
      <c r="C317" s="8" t="str">
        <f>VLOOKUP(A317,'CENTRO DE COSTOS'!A:D,2,FALSE)</f>
        <v>0004-0001</v>
      </c>
      <c r="D317" s="94">
        <v>70001</v>
      </c>
      <c r="E317" s="95" t="s">
        <v>1912</v>
      </c>
      <c r="F317" s="97">
        <v>81100</v>
      </c>
      <c r="G317" s="98" t="s">
        <v>155</v>
      </c>
      <c r="H317" s="121" t="s">
        <v>156</v>
      </c>
      <c r="I317" s="97" t="s">
        <v>414</v>
      </c>
      <c r="J317" s="126" t="s">
        <v>97</v>
      </c>
      <c r="K317" s="97" t="s">
        <v>1913</v>
      </c>
      <c r="L317" s="97" t="s">
        <v>159</v>
      </c>
      <c r="M317" s="8" t="s">
        <v>1914</v>
      </c>
      <c r="N317" s="176">
        <v>45888</v>
      </c>
      <c r="O317" s="96">
        <v>45889</v>
      </c>
      <c r="P317" s="131" t="s">
        <v>161</v>
      </c>
      <c r="Q317" s="130" t="s">
        <v>161</v>
      </c>
      <c r="R317" s="94" t="s">
        <v>162</v>
      </c>
      <c r="S317" s="122" t="s">
        <v>1915</v>
      </c>
      <c r="T317" s="97" t="s">
        <v>164</v>
      </c>
      <c r="U317" s="94" t="s">
        <v>1916</v>
      </c>
      <c r="V317" s="126" t="s">
        <v>25</v>
      </c>
      <c r="W317" s="96" t="s">
        <v>166</v>
      </c>
      <c r="X317" s="98" t="s">
        <v>1917</v>
      </c>
      <c r="Y317" s="94">
        <v>1</v>
      </c>
      <c r="Z317" s="94">
        <v>0</v>
      </c>
      <c r="AA317" s="100">
        <f>IF(V317="TIPO I",'BASE LIQUIDACION REDEBAN 2025'!$B$2,IF(V317="TIPO II",'BASE LIQUIDACION REDEBAN 2025'!$B$3,IF(V317="TIPO III",'BASE LIQUIDACION REDEBAN 2025'!$B$4,IF(V317="TIPO IV",'BASE LIQUIDACION REDEBAN 2025'!$B$5,IF(W317="AEREO",'BASE LIQUIDACION REDEBAN 2025'!$B$6,'BASE LIQUIDACION REDEBAN 2025'!$B$5)))))</f>
        <v>75096.394270399993</v>
      </c>
      <c r="AB317" s="100">
        <f>IF(V317="TIPO I",'BASE LIQUIDACION REDEBAN 2025'!$B$10,IF(V317="TIPO II",'BASE LIQUIDACION REDEBAN 2025'!$B$11,IF(V317="TIPO III",'BASE LIQUIDACION REDEBAN 2025'!$B$12,'BASE LIQUIDACION REDEBAN 2025'!$B$13)))</f>
        <v>75096.394270399993</v>
      </c>
      <c r="AC317" s="101">
        <f t="shared" si="4"/>
        <v>75096.394270399993</v>
      </c>
    </row>
    <row r="318" spans="1:29" s="79" customFormat="1" ht="14.25" customHeight="1">
      <c r="A318" s="94" t="s">
        <v>91</v>
      </c>
      <c r="B318" s="8" t="str">
        <f>VLOOKUP(A318,'CENTRO DE COSTOS'!A:D,4,FALSE)</f>
        <v>JOSE MAURICIO HERNANDEZ ROJAS</v>
      </c>
      <c r="C318" s="8" t="str">
        <f>VLOOKUP(A318,'CENTRO DE COSTOS'!A:D,2,FALSE)</f>
        <v>0004-0001</v>
      </c>
      <c r="D318" s="94">
        <v>23001</v>
      </c>
      <c r="E318" s="95" t="s">
        <v>1918</v>
      </c>
      <c r="F318" s="97">
        <v>81084</v>
      </c>
      <c r="G318" s="98" t="s">
        <v>155</v>
      </c>
      <c r="H318" s="121" t="s">
        <v>156</v>
      </c>
      <c r="I318" s="97" t="s">
        <v>421</v>
      </c>
      <c r="J318" s="126" t="s">
        <v>91</v>
      </c>
      <c r="K318" s="97" t="s">
        <v>1919</v>
      </c>
      <c r="L318" s="97" t="s">
        <v>159</v>
      </c>
      <c r="M318" s="8" t="s">
        <v>1920</v>
      </c>
      <c r="N318" s="176">
        <v>45888</v>
      </c>
      <c r="O318" s="96">
        <v>45889</v>
      </c>
      <c r="P318" s="131" t="s">
        <v>161</v>
      </c>
      <c r="Q318" s="130" t="s">
        <v>161</v>
      </c>
      <c r="R318" s="94" t="s">
        <v>162</v>
      </c>
      <c r="S318" s="122" t="s">
        <v>1921</v>
      </c>
      <c r="T318" s="97" t="s">
        <v>164</v>
      </c>
      <c r="U318" s="94" t="s">
        <v>1922</v>
      </c>
      <c r="V318" s="126" t="s">
        <v>25</v>
      </c>
      <c r="W318" s="96" t="s">
        <v>166</v>
      </c>
      <c r="X318" s="98" t="s">
        <v>696</v>
      </c>
      <c r="Y318" s="94">
        <v>1</v>
      </c>
      <c r="Z318" s="94">
        <v>0</v>
      </c>
      <c r="AA318" s="100">
        <f>IF(V318="TIPO I",'BASE LIQUIDACION REDEBAN 2025'!$B$2,IF(V318="TIPO II",'BASE LIQUIDACION REDEBAN 2025'!$B$3,IF(V318="TIPO III",'BASE LIQUIDACION REDEBAN 2025'!$B$4,IF(V318="TIPO IV",'BASE LIQUIDACION REDEBAN 2025'!$B$5,IF(W318="AEREO",'BASE LIQUIDACION REDEBAN 2025'!$B$6,'BASE LIQUIDACION REDEBAN 2025'!$B$5)))))</f>
        <v>75096.394270399993</v>
      </c>
      <c r="AB318" s="100">
        <f>IF(V318="TIPO I",'BASE LIQUIDACION REDEBAN 2025'!$B$10,IF(V318="TIPO II",'BASE LIQUIDACION REDEBAN 2025'!$B$11,IF(V318="TIPO III",'BASE LIQUIDACION REDEBAN 2025'!$B$12,'BASE LIQUIDACION REDEBAN 2025'!$B$13)))</f>
        <v>75096.394270399993</v>
      </c>
      <c r="AC318" s="101">
        <f t="shared" si="4"/>
        <v>75096.394270399993</v>
      </c>
    </row>
    <row r="319" spans="1:29" s="79" customFormat="1" ht="14.25" customHeight="1">
      <c r="A319" s="94" t="s">
        <v>72</v>
      </c>
      <c r="B319" s="8" t="str">
        <f>VLOOKUP(A319,'CENTRO DE COSTOS'!A:D,4,FALSE)</f>
        <v>MIGUEL JULIÁN HERNÁNDEZ GUARÍN</v>
      </c>
      <c r="C319" s="8" t="str">
        <f>VLOOKUP(A319,'CENTRO DE COSTOS'!A:D,2,FALSE)</f>
        <v>0004-0008</v>
      </c>
      <c r="D319" s="94">
        <v>68397</v>
      </c>
      <c r="E319" s="95" t="s">
        <v>1923</v>
      </c>
      <c r="F319" s="97">
        <v>81080</v>
      </c>
      <c r="G319" s="98" t="s">
        <v>155</v>
      </c>
      <c r="H319" s="121" t="s">
        <v>156</v>
      </c>
      <c r="I319" s="97" t="s">
        <v>820</v>
      </c>
      <c r="J319" s="126" t="s">
        <v>1924</v>
      </c>
      <c r="K319" s="97" t="s">
        <v>1925</v>
      </c>
      <c r="L319" s="97" t="s">
        <v>159</v>
      </c>
      <c r="M319" s="8" t="s">
        <v>1926</v>
      </c>
      <c r="N319" s="176">
        <v>45888</v>
      </c>
      <c r="O319" s="96">
        <v>45890</v>
      </c>
      <c r="P319" s="131" t="s">
        <v>161</v>
      </c>
      <c r="Q319" s="130" t="s">
        <v>161</v>
      </c>
      <c r="R319" s="94" t="s">
        <v>162</v>
      </c>
      <c r="S319" s="122" t="s">
        <v>1927</v>
      </c>
      <c r="T319" s="97" t="s">
        <v>164</v>
      </c>
      <c r="U319" s="94" t="s">
        <v>1928</v>
      </c>
      <c r="V319" s="126" t="s">
        <v>32</v>
      </c>
      <c r="W319" s="96" t="s">
        <v>166</v>
      </c>
      <c r="X319" s="98" t="s">
        <v>376</v>
      </c>
      <c r="Y319" s="94">
        <v>1</v>
      </c>
      <c r="Z319" s="94">
        <v>0</v>
      </c>
      <c r="AA319" s="100">
        <f>IF(V319="TIPO I",'BASE LIQUIDACION REDEBAN 2025'!$B$2,IF(V319="TIPO II",'BASE LIQUIDACION REDEBAN 2025'!$B$3,IF(V319="TIPO III",'BASE LIQUIDACION REDEBAN 2025'!$B$4,IF(V319="TIPO IV",'BASE LIQUIDACION REDEBAN 2025'!$B$5,IF(W319="AEREO",'BASE LIQUIDACION REDEBAN 2025'!$B$6,'BASE LIQUIDACION REDEBAN 2025'!$B$5)))))</f>
        <v>504832.64687880001</v>
      </c>
      <c r="AB319" s="100">
        <f>IF(V319="TIPO I",'BASE LIQUIDACION REDEBAN 2025'!$B$10,IF(V319="TIPO II",'BASE LIQUIDACION REDEBAN 2025'!$B$11,IF(V319="TIPO III",'BASE LIQUIDACION REDEBAN 2025'!$B$12,'BASE LIQUIDACION REDEBAN 2025'!$B$13)))</f>
        <v>196536.5258152</v>
      </c>
      <c r="AC319" s="101">
        <f t="shared" si="4"/>
        <v>504832.64687880001</v>
      </c>
    </row>
    <row r="320" spans="1:29" s="79" customFormat="1" ht="14.25" customHeight="1">
      <c r="A320" s="94" t="s">
        <v>87</v>
      </c>
      <c r="B320" s="8" t="str">
        <f>VLOOKUP(A320,'CENTRO DE COSTOS'!A:D,4,FALSE)</f>
        <v>DIEGO FERNANDO HENAO CARDONA</v>
      </c>
      <c r="C320" s="8" t="str">
        <f>VLOOKUP(A320,'CENTRO DE COSTOS'!A:D,2,FALSE)</f>
        <v>0004-0002</v>
      </c>
      <c r="D320" s="94">
        <v>17001</v>
      </c>
      <c r="E320" s="95" t="s">
        <v>1929</v>
      </c>
      <c r="F320" s="97">
        <v>81083</v>
      </c>
      <c r="G320" s="98" t="s">
        <v>155</v>
      </c>
      <c r="H320" s="121" t="s">
        <v>156</v>
      </c>
      <c r="I320" s="97" t="s">
        <v>477</v>
      </c>
      <c r="J320" s="126" t="s">
        <v>87</v>
      </c>
      <c r="K320" s="97" t="s">
        <v>1930</v>
      </c>
      <c r="L320" s="97" t="s">
        <v>159</v>
      </c>
      <c r="M320" s="8" t="s">
        <v>1931</v>
      </c>
      <c r="N320" s="176">
        <v>45888</v>
      </c>
      <c r="O320" s="96">
        <v>45889</v>
      </c>
      <c r="P320" s="131" t="s">
        <v>161</v>
      </c>
      <c r="Q320" s="130" t="s">
        <v>161</v>
      </c>
      <c r="R320" s="94" t="s">
        <v>162</v>
      </c>
      <c r="S320" s="122" t="s">
        <v>1932</v>
      </c>
      <c r="T320" s="97" t="s">
        <v>164</v>
      </c>
      <c r="U320" s="94" t="s">
        <v>1933</v>
      </c>
      <c r="V320" s="126" t="s">
        <v>25</v>
      </c>
      <c r="W320" s="96" t="s">
        <v>166</v>
      </c>
      <c r="X320" s="98" t="s">
        <v>482</v>
      </c>
      <c r="Y320" s="94">
        <v>1</v>
      </c>
      <c r="Z320" s="94">
        <v>0</v>
      </c>
      <c r="AA320" s="100">
        <f>IF(V320="TIPO I",'BASE LIQUIDACION REDEBAN 2025'!$B$2,IF(V320="TIPO II",'BASE LIQUIDACION REDEBAN 2025'!$B$3,IF(V320="TIPO III",'BASE LIQUIDACION REDEBAN 2025'!$B$4,IF(V320="TIPO IV",'BASE LIQUIDACION REDEBAN 2025'!$B$5,IF(W320="AEREO",'BASE LIQUIDACION REDEBAN 2025'!$B$6,'BASE LIQUIDACION REDEBAN 2025'!$B$5)))))</f>
        <v>75096.394270399993</v>
      </c>
      <c r="AB320" s="100">
        <f>IF(V320="TIPO I",'BASE LIQUIDACION REDEBAN 2025'!$B$10,IF(V320="TIPO II",'BASE LIQUIDACION REDEBAN 2025'!$B$11,IF(V320="TIPO III",'BASE LIQUIDACION REDEBAN 2025'!$B$12,'BASE LIQUIDACION REDEBAN 2025'!$B$13)))</f>
        <v>75096.394270399993</v>
      </c>
      <c r="AC320" s="101">
        <f t="shared" si="4"/>
        <v>75096.394270399993</v>
      </c>
    </row>
    <row r="321" spans="1:29" s="79" customFormat="1" ht="14.25" customHeight="1">
      <c r="A321" s="94" t="s">
        <v>68</v>
      </c>
      <c r="B321" s="8" t="str">
        <f>VLOOKUP(A321,'CENTRO DE COSTOS'!A:D,4,FALSE)</f>
        <v>WILLIAM ASDRUBAL ROZO ROZO</v>
      </c>
      <c r="C321" s="8" t="str">
        <f>VLOOKUP(A321,'CENTRO DE COSTOS'!A:D,2,FALSE)</f>
        <v>0004-0004</v>
      </c>
      <c r="D321" s="94">
        <v>25290</v>
      </c>
      <c r="E321" s="95" t="s">
        <v>1934</v>
      </c>
      <c r="F321" s="97">
        <v>81077</v>
      </c>
      <c r="G321" s="98" t="s">
        <v>155</v>
      </c>
      <c r="H321" s="121" t="s">
        <v>156</v>
      </c>
      <c r="I321" s="97" t="s">
        <v>470</v>
      </c>
      <c r="J321" s="126" t="s">
        <v>1935</v>
      </c>
      <c r="K321" s="97" t="s">
        <v>1936</v>
      </c>
      <c r="L321" s="97" t="s">
        <v>159</v>
      </c>
      <c r="M321" s="8" t="s">
        <v>1937</v>
      </c>
      <c r="N321" s="176">
        <v>45888</v>
      </c>
      <c r="O321" s="96">
        <v>45889</v>
      </c>
      <c r="P321" s="131" t="s">
        <v>161</v>
      </c>
      <c r="Q321" s="130" t="s">
        <v>161</v>
      </c>
      <c r="R321" s="94" t="s">
        <v>162</v>
      </c>
      <c r="S321" s="122" t="s">
        <v>1938</v>
      </c>
      <c r="T321" s="97" t="s">
        <v>164</v>
      </c>
      <c r="U321" s="94" t="s">
        <v>1939</v>
      </c>
      <c r="V321" s="126" t="s">
        <v>28</v>
      </c>
      <c r="W321" s="96" t="s">
        <v>166</v>
      </c>
      <c r="X321" s="98" t="s">
        <v>599</v>
      </c>
      <c r="Y321" s="94">
        <v>1</v>
      </c>
      <c r="Z321" s="94">
        <v>0</v>
      </c>
      <c r="AA321" s="100">
        <f>IF(V321="TIPO I",'BASE LIQUIDACION REDEBAN 2025'!$B$2,IF(V321="TIPO II",'BASE LIQUIDACION REDEBAN 2025'!$B$3,IF(V321="TIPO III",'BASE LIQUIDACION REDEBAN 2025'!$B$4,IF(V321="TIPO IV",'BASE LIQUIDACION REDEBAN 2025'!$B$5,IF(W321="AEREO",'BASE LIQUIDACION REDEBAN 2025'!$B$6,'BASE LIQUIDACION REDEBAN 2025'!$B$5)))))</f>
        <v>163813.69572160003</v>
      </c>
      <c r="AB321" s="100">
        <f>IF(V321="TIPO I",'BASE LIQUIDACION REDEBAN 2025'!$B$10,IF(V321="TIPO II",'BASE LIQUIDACION REDEBAN 2025'!$B$11,IF(V321="TIPO III",'BASE LIQUIDACION REDEBAN 2025'!$B$12,'BASE LIQUIDACION REDEBAN 2025'!$B$13)))</f>
        <v>140395.6348884</v>
      </c>
      <c r="AC321" s="101">
        <f t="shared" si="4"/>
        <v>163813.69572160003</v>
      </c>
    </row>
    <row r="322" spans="1:29" s="79" customFormat="1" ht="14.25" customHeight="1">
      <c r="A322" s="94" t="s">
        <v>90</v>
      </c>
      <c r="B322" s="8" t="str">
        <f>VLOOKUP(A322,'CENTRO DE COSTOS'!A:D,4,FALSE)</f>
        <v>JUAN SEBASTIÁN RÍOS CASTRILLÓN</v>
      </c>
      <c r="C322" s="8" t="str">
        <f>VLOOKUP(A322,'CENTRO DE COSTOS'!A:D,2,FALSE)</f>
        <v>0004-0005</v>
      </c>
      <c r="D322" s="94">
        <v>5088</v>
      </c>
      <c r="E322" s="95" t="s">
        <v>1940</v>
      </c>
      <c r="F322" s="97">
        <v>81108</v>
      </c>
      <c r="G322" s="98" t="s">
        <v>155</v>
      </c>
      <c r="H322" s="121" t="s">
        <v>156</v>
      </c>
      <c r="I322" s="97" t="s">
        <v>197</v>
      </c>
      <c r="J322" s="126" t="s">
        <v>211</v>
      </c>
      <c r="K322" s="97" t="s">
        <v>1941</v>
      </c>
      <c r="L322" s="97" t="s">
        <v>159</v>
      </c>
      <c r="M322" s="8" t="s">
        <v>1942</v>
      </c>
      <c r="N322" s="176">
        <v>45888</v>
      </c>
      <c r="O322" s="96">
        <v>45889</v>
      </c>
      <c r="P322" s="131" t="s">
        <v>161</v>
      </c>
      <c r="Q322" s="130" t="s">
        <v>161</v>
      </c>
      <c r="R322" s="94" t="s">
        <v>162</v>
      </c>
      <c r="S322" s="122" t="s">
        <v>1943</v>
      </c>
      <c r="T322" s="97" t="s">
        <v>164</v>
      </c>
      <c r="U322" s="94" t="s">
        <v>1944</v>
      </c>
      <c r="V322" s="126" t="s">
        <v>25</v>
      </c>
      <c r="W322" s="96" t="s">
        <v>166</v>
      </c>
      <c r="X322" s="98" t="s">
        <v>368</v>
      </c>
      <c r="Y322" s="94">
        <v>1</v>
      </c>
      <c r="Z322" s="94">
        <v>0</v>
      </c>
      <c r="AA322" s="100">
        <f>IF(V322="TIPO I",'BASE LIQUIDACION REDEBAN 2025'!$B$2,IF(V322="TIPO II",'BASE LIQUIDACION REDEBAN 2025'!$B$3,IF(V322="TIPO III",'BASE LIQUIDACION REDEBAN 2025'!$B$4,IF(V322="TIPO IV",'BASE LIQUIDACION REDEBAN 2025'!$B$5,IF(W322="AEREO",'BASE LIQUIDACION REDEBAN 2025'!$B$6,'BASE LIQUIDACION REDEBAN 2025'!$B$5)))))</f>
        <v>75096.394270399993</v>
      </c>
      <c r="AB322" s="100">
        <f>IF(V322="TIPO I",'BASE LIQUIDACION REDEBAN 2025'!$B$10,IF(V322="TIPO II",'BASE LIQUIDACION REDEBAN 2025'!$B$11,IF(V322="TIPO III",'BASE LIQUIDACION REDEBAN 2025'!$B$12,'BASE LIQUIDACION REDEBAN 2025'!$B$13)))</f>
        <v>75096.394270399993</v>
      </c>
      <c r="AC322" s="101">
        <f t="shared" si="4"/>
        <v>75096.394270399993</v>
      </c>
    </row>
    <row r="323" spans="1:29" s="79" customFormat="1" ht="14.25" customHeight="1">
      <c r="A323" s="94" t="s">
        <v>68</v>
      </c>
      <c r="B323" s="8" t="str">
        <f>VLOOKUP(A323,'CENTRO DE COSTOS'!A:D,4,FALSE)</f>
        <v>WILLIAM ASDRUBAL ROZO ROZO</v>
      </c>
      <c r="C323" s="8" t="str">
        <f>VLOOKUP(A323,'CENTRO DE COSTOS'!A:D,2,FALSE)</f>
        <v>0004-0004</v>
      </c>
      <c r="D323" s="94">
        <v>25290</v>
      </c>
      <c r="E323" s="95" t="s">
        <v>1945</v>
      </c>
      <c r="F323" s="97">
        <v>81078</v>
      </c>
      <c r="G323" s="98" t="s">
        <v>155</v>
      </c>
      <c r="H323" s="121" t="s">
        <v>156</v>
      </c>
      <c r="I323" s="97" t="s">
        <v>470</v>
      </c>
      <c r="J323" s="126" t="s">
        <v>1935</v>
      </c>
      <c r="K323" s="97" t="s">
        <v>1946</v>
      </c>
      <c r="L323" s="97" t="s">
        <v>159</v>
      </c>
      <c r="M323" s="8" t="s">
        <v>1947</v>
      </c>
      <c r="N323" s="176">
        <v>45888</v>
      </c>
      <c r="O323" s="96">
        <v>45889</v>
      </c>
      <c r="P323" s="131" t="s">
        <v>161</v>
      </c>
      <c r="Q323" s="130" t="s">
        <v>161</v>
      </c>
      <c r="R323" s="94" t="s">
        <v>162</v>
      </c>
      <c r="S323" s="122" t="s">
        <v>1948</v>
      </c>
      <c r="T323" s="97" t="s">
        <v>164</v>
      </c>
      <c r="U323" s="94" t="s">
        <v>1949</v>
      </c>
      <c r="V323" s="126" t="s">
        <v>28</v>
      </c>
      <c r="W323" s="96" t="s">
        <v>166</v>
      </c>
      <c r="X323" s="98" t="s">
        <v>1029</v>
      </c>
      <c r="Y323" s="94">
        <v>1</v>
      </c>
      <c r="Z323" s="94">
        <v>0</v>
      </c>
      <c r="AA323" s="100">
        <f>IF(V323="TIPO I",'BASE LIQUIDACION REDEBAN 2025'!$B$2,IF(V323="TIPO II",'BASE LIQUIDACION REDEBAN 2025'!$B$3,IF(V323="TIPO III",'BASE LIQUIDACION REDEBAN 2025'!$B$4,IF(V323="TIPO IV",'BASE LIQUIDACION REDEBAN 2025'!$B$5,IF(W323="AEREO",'BASE LIQUIDACION REDEBAN 2025'!$B$6,'BASE LIQUIDACION REDEBAN 2025'!$B$5)))))</f>
        <v>163813.69572160003</v>
      </c>
      <c r="AB323" s="100">
        <f>IF(V323="TIPO I",'BASE LIQUIDACION REDEBAN 2025'!$B$10,IF(V323="TIPO II",'BASE LIQUIDACION REDEBAN 2025'!$B$11,IF(V323="TIPO III",'BASE LIQUIDACION REDEBAN 2025'!$B$12,'BASE LIQUIDACION REDEBAN 2025'!$B$13)))</f>
        <v>140395.6348884</v>
      </c>
      <c r="AC323" s="101">
        <f t="shared" ref="AC323:AC386" si="5">Y323*AA323+Z323*AB323</f>
        <v>163813.69572160003</v>
      </c>
    </row>
    <row r="324" spans="1:29" s="79" customFormat="1" ht="14.25" customHeight="1">
      <c r="A324" s="94" t="s">
        <v>90</v>
      </c>
      <c r="B324" s="8" t="str">
        <f>VLOOKUP(A324,'CENTRO DE COSTOS'!A:D,4,FALSE)</f>
        <v>JUAN SEBASTIÁN RÍOS CASTRILLÓN</v>
      </c>
      <c r="C324" s="8" t="str">
        <f>VLOOKUP(A324,'CENTRO DE COSTOS'!A:D,2,FALSE)</f>
        <v>0004-0005</v>
      </c>
      <c r="D324" s="94">
        <v>5038</v>
      </c>
      <c r="E324" s="95" t="s">
        <v>1950</v>
      </c>
      <c r="F324" s="97">
        <v>81074</v>
      </c>
      <c r="G324" s="98" t="s">
        <v>155</v>
      </c>
      <c r="H324" s="121" t="s">
        <v>156</v>
      </c>
      <c r="I324" s="97" t="s">
        <v>197</v>
      </c>
      <c r="J324" s="126" t="s">
        <v>1951</v>
      </c>
      <c r="K324" s="97" t="s">
        <v>1952</v>
      </c>
      <c r="L324" s="97" t="s">
        <v>159</v>
      </c>
      <c r="M324" s="8" t="s">
        <v>1953</v>
      </c>
      <c r="N324" s="176">
        <v>45888</v>
      </c>
      <c r="O324" s="96">
        <v>45890</v>
      </c>
      <c r="P324" s="131" t="s">
        <v>161</v>
      </c>
      <c r="Q324" s="130" t="s">
        <v>161</v>
      </c>
      <c r="R324" s="94" t="s">
        <v>162</v>
      </c>
      <c r="S324" s="122" t="s">
        <v>1954</v>
      </c>
      <c r="T324" s="97" t="s">
        <v>164</v>
      </c>
      <c r="U324" s="94" t="s">
        <v>1955</v>
      </c>
      <c r="V324" s="126" t="s">
        <v>30</v>
      </c>
      <c r="W324" s="96" t="s">
        <v>166</v>
      </c>
      <c r="X324" s="98" t="s">
        <v>689</v>
      </c>
      <c r="Y324" s="94">
        <v>1</v>
      </c>
      <c r="Z324" s="94">
        <v>0</v>
      </c>
      <c r="AA324" s="100">
        <f>IF(V324="TIPO I",'BASE LIQUIDACION REDEBAN 2025'!$B$2,IF(V324="TIPO II",'BASE LIQUIDACION REDEBAN 2025'!$B$3,IF(V324="TIPO III",'BASE LIQUIDACION REDEBAN 2025'!$B$4,IF(V324="TIPO IV",'BASE LIQUIDACION REDEBAN 2025'!$B$5,IF(W324="AEREO",'BASE LIQUIDACION REDEBAN 2025'!$B$6,'BASE LIQUIDACION REDEBAN 2025'!$B$5)))))</f>
        <v>275728.78077800001</v>
      </c>
      <c r="AB324" s="100">
        <f>IF(V324="TIPO I",'BASE LIQUIDACION REDEBAN 2025'!$B$10,IF(V324="TIPO II",'BASE LIQUIDACION REDEBAN 2025'!$B$11,IF(V324="TIPO III",'BASE LIQUIDACION REDEBAN 2025'!$B$12,'BASE LIQUIDACION REDEBAN 2025'!$B$13)))</f>
        <v>196536.5258152</v>
      </c>
      <c r="AC324" s="101">
        <f t="shared" si="5"/>
        <v>275728.78077800001</v>
      </c>
    </row>
    <row r="325" spans="1:29" s="79" customFormat="1" ht="14.25" customHeight="1">
      <c r="A325" s="94" t="s">
        <v>76</v>
      </c>
      <c r="B325" s="8" t="str">
        <f>VLOOKUP(A325,'CENTRO DE COSTOS'!A:D,4,FALSE)</f>
        <v>DIEGO FERNANDO HENAO CARDONA</v>
      </c>
      <c r="C325" s="8" t="str">
        <f>VLOOKUP(A325,'CENTRO DE COSTOS'!A:D,2,FALSE)</f>
        <v>0004-0003</v>
      </c>
      <c r="D325" s="94">
        <v>76520</v>
      </c>
      <c r="E325" s="95" t="s">
        <v>1956</v>
      </c>
      <c r="F325" s="97">
        <v>81089</v>
      </c>
      <c r="G325" s="98" t="s">
        <v>155</v>
      </c>
      <c r="H325" s="121" t="s">
        <v>156</v>
      </c>
      <c r="I325" s="97" t="s">
        <v>227</v>
      </c>
      <c r="J325" s="126" t="s">
        <v>1403</v>
      </c>
      <c r="K325" s="97" t="s">
        <v>1957</v>
      </c>
      <c r="L325" s="97" t="s">
        <v>159</v>
      </c>
      <c r="M325" s="8" t="s">
        <v>1958</v>
      </c>
      <c r="N325" s="176">
        <v>45888</v>
      </c>
      <c r="O325" s="96">
        <v>45889</v>
      </c>
      <c r="P325" s="131" t="s">
        <v>161</v>
      </c>
      <c r="Q325" s="130" t="s">
        <v>161</v>
      </c>
      <c r="R325" s="94" t="s">
        <v>162</v>
      </c>
      <c r="S325" s="122" t="s">
        <v>1959</v>
      </c>
      <c r="T325" s="97" t="s">
        <v>164</v>
      </c>
      <c r="U325" s="94" t="s">
        <v>1960</v>
      </c>
      <c r="V325" s="126" t="s">
        <v>25</v>
      </c>
      <c r="W325" s="96" t="s">
        <v>166</v>
      </c>
      <c r="X325" s="98" t="s">
        <v>525</v>
      </c>
      <c r="Y325" s="94">
        <v>1</v>
      </c>
      <c r="Z325" s="94">
        <v>0</v>
      </c>
      <c r="AA325" s="100">
        <f>IF(V325="TIPO I",'BASE LIQUIDACION REDEBAN 2025'!$B$2,IF(V325="TIPO II",'BASE LIQUIDACION REDEBAN 2025'!$B$3,IF(V325="TIPO III",'BASE LIQUIDACION REDEBAN 2025'!$B$4,IF(V325="TIPO IV",'BASE LIQUIDACION REDEBAN 2025'!$B$5,IF(W325="AEREO",'BASE LIQUIDACION REDEBAN 2025'!$B$6,'BASE LIQUIDACION REDEBAN 2025'!$B$5)))))</f>
        <v>75096.394270399993</v>
      </c>
      <c r="AB325" s="100">
        <f>IF(V325="TIPO I",'BASE LIQUIDACION REDEBAN 2025'!$B$10,IF(V325="TIPO II",'BASE LIQUIDACION REDEBAN 2025'!$B$11,IF(V325="TIPO III",'BASE LIQUIDACION REDEBAN 2025'!$B$12,'BASE LIQUIDACION REDEBAN 2025'!$B$13)))</f>
        <v>75096.394270399993</v>
      </c>
      <c r="AC325" s="101">
        <f t="shared" si="5"/>
        <v>75096.394270399993</v>
      </c>
    </row>
    <row r="326" spans="1:29" s="79" customFormat="1" ht="14.25" customHeight="1">
      <c r="A326" s="94" t="s">
        <v>76</v>
      </c>
      <c r="B326" s="8" t="str">
        <f>VLOOKUP(A326,'CENTRO DE COSTOS'!A:D,4,FALSE)</f>
        <v>DIEGO FERNANDO HENAO CARDONA</v>
      </c>
      <c r="C326" s="8" t="str">
        <f>VLOOKUP(A326,'CENTRO DE COSTOS'!A:D,2,FALSE)</f>
        <v>0004-0003</v>
      </c>
      <c r="D326" s="94">
        <v>19001</v>
      </c>
      <c r="E326" s="95" t="s">
        <v>1961</v>
      </c>
      <c r="F326" s="97">
        <v>81092</v>
      </c>
      <c r="G326" s="98" t="s">
        <v>155</v>
      </c>
      <c r="H326" s="121" t="s">
        <v>156</v>
      </c>
      <c r="I326" s="97" t="s">
        <v>258</v>
      </c>
      <c r="J326" s="126" t="s">
        <v>95</v>
      </c>
      <c r="K326" s="97" t="s">
        <v>1962</v>
      </c>
      <c r="L326" s="97" t="s">
        <v>159</v>
      </c>
      <c r="M326" s="8" t="s">
        <v>1963</v>
      </c>
      <c r="N326" s="176">
        <v>45888</v>
      </c>
      <c r="O326" s="96">
        <v>45889</v>
      </c>
      <c r="P326" s="131" t="s">
        <v>161</v>
      </c>
      <c r="Q326" s="130" t="s">
        <v>161</v>
      </c>
      <c r="R326" s="94" t="s">
        <v>162</v>
      </c>
      <c r="S326" s="122" t="s">
        <v>1964</v>
      </c>
      <c r="T326" s="97" t="s">
        <v>164</v>
      </c>
      <c r="U326" s="94" t="s">
        <v>1965</v>
      </c>
      <c r="V326" s="126" t="s">
        <v>30</v>
      </c>
      <c r="W326" s="96" t="s">
        <v>166</v>
      </c>
      <c r="X326" s="98" t="s">
        <v>330</v>
      </c>
      <c r="Y326" s="94">
        <v>1</v>
      </c>
      <c r="Z326" s="94">
        <v>0</v>
      </c>
      <c r="AA326" s="100">
        <f>IF(V326="TIPO I",'BASE LIQUIDACION REDEBAN 2025'!$B$2,IF(V326="TIPO II",'BASE LIQUIDACION REDEBAN 2025'!$B$3,IF(V326="TIPO III",'BASE LIQUIDACION REDEBAN 2025'!$B$4,IF(V326="TIPO IV",'BASE LIQUIDACION REDEBAN 2025'!$B$5,IF(W326="AEREO",'BASE LIQUIDACION REDEBAN 2025'!$B$6,'BASE LIQUIDACION REDEBAN 2025'!$B$5)))))</f>
        <v>275728.78077800001</v>
      </c>
      <c r="AB326" s="100">
        <f>IF(V326="TIPO I",'BASE LIQUIDACION REDEBAN 2025'!$B$10,IF(V326="TIPO II",'BASE LIQUIDACION REDEBAN 2025'!$B$11,IF(V326="TIPO III",'BASE LIQUIDACION REDEBAN 2025'!$B$12,'BASE LIQUIDACION REDEBAN 2025'!$B$13)))</f>
        <v>196536.5258152</v>
      </c>
      <c r="AC326" s="101">
        <f t="shared" si="5"/>
        <v>275728.78077800001</v>
      </c>
    </row>
    <row r="327" spans="1:29" s="79" customFormat="1" ht="14.25" customHeight="1">
      <c r="A327" s="94" t="s">
        <v>76</v>
      </c>
      <c r="B327" s="8" t="str">
        <f>VLOOKUP(A327,'CENTRO DE COSTOS'!A:D,4,FALSE)</f>
        <v>DIEGO FERNANDO HENAO CARDONA</v>
      </c>
      <c r="C327" s="8" t="str">
        <f>VLOOKUP(A327,'CENTRO DE COSTOS'!A:D,2,FALSE)</f>
        <v>0004-0003</v>
      </c>
      <c r="D327" s="94">
        <v>76892</v>
      </c>
      <c r="E327" s="95" t="s">
        <v>1966</v>
      </c>
      <c r="F327" s="97">
        <v>81110</v>
      </c>
      <c r="G327" s="98" t="s">
        <v>155</v>
      </c>
      <c r="H327" s="121" t="s">
        <v>156</v>
      </c>
      <c r="I327" s="97" t="s">
        <v>227</v>
      </c>
      <c r="J327" s="126" t="s">
        <v>228</v>
      </c>
      <c r="K327" s="97" t="s">
        <v>1967</v>
      </c>
      <c r="L327" s="97" t="s">
        <v>159</v>
      </c>
      <c r="M327" s="8" t="s">
        <v>1968</v>
      </c>
      <c r="N327" s="176">
        <v>45888</v>
      </c>
      <c r="O327" s="96">
        <v>45890</v>
      </c>
      <c r="P327" s="131" t="s">
        <v>161</v>
      </c>
      <c r="Q327" s="130" t="s">
        <v>161</v>
      </c>
      <c r="R327" s="94" t="s">
        <v>162</v>
      </c>
      <c r="S327" s="122" t="s">
        <v>1969</v>
      </c>
      <c r="T327" s="97" t="s">
        <v>164</v>
      </c>
      <c r="U327" s="94" t="s">
        <v>1970</v>
      </c>
      <c r="V327" s="126" t="s">
        <v>25</v>
      </c>
      <c r="W327" s="96" t="s">
        <v>166</v>
      </c>
      <c r="X327" s="98" t="s">
        <v>531</v>
      </c>
      <c r="Y327" s="94">
        <v>1</v>
      </c>
      <c r="Z327" s="94">
        <v>0</v>
      </c>
      <c r="AA327" s="100">
        <f>IF(V327="TIPO I",'BASE LIQUIDACION REDEBAN 2025'!$B$2,IF(V327="TIPO II",'BASE LIQUIDACION REDEBAN 2025'!$B$3,IF(V327="TIPO III",'BASE LIQUIDACION REDEBAN 2025'!$B$4,IF(V327="TIPO IV",'BASE LIQUIDACION REDEBAN 2025'!$B$5,IF(W327="AEREO",'BASE LIQUIDACION REDEBAN 2025'!$B$6,'BASE LIQUIDACION REDEBAN 2025'!$B$5)))))</f>
        <v>75096.394270399993</v>
      </c>
      <c r="AB327" s="100">
        <f>IF(V327="TIPO I",'BASE LIQUIDACION REDEBAN 2025'!$B$10,IF(V327="TIPO II",'BASE LIQUIDACION REDEBAN 2025'!$B$11,IF(V327="TIPO III",'BASE LIQUIDACION REDEBAN 2025'!$B$12,'BASE LIQUIDACION REDEBAN 2025'!$B$13)))</f>
        <v>75096.394270399993</v>
      </c>
      <c r="AC327" s="101">
        <f t="shared" si="5"/>
        <v>75096.394270399993</v>
      </c>
    </row>
    <row r="328" spans="1:29" s="79" customFormat="1" ht="14.25" customHeight="1">
      <c r="A328" s="94" t="s">
        <v>87</v>
      </c>
      <c r="B328" s="8" t="str">
        <f>VLOOKUP(A328,'CENTRO DE COSTOS'!A:D,4,FALSE)</f>
        <v>DIEGO FERNANDO HENAO CARDONA</v>
      </c>
      <c r="C328" s="8" t="str">
        <f>VLOOKUP(A328,'CENTRO DE COSTOS'!A:D,2,FALSE)</f>
        <v>0004-0002</v>
      </c>
      <c r="D328" s="94">
        <v>17777</v>
      </c>
      <c r="E328" s="95" t="s">
        <v>1971</v>
      </c>
      <c r="F328" s="97">
        <v>81104</v>
      </c>
      <c r="G328" s="98" t="s">
        <v>155</v>
      </c>
      <c r="H328" s="121" t="s">
        <v>156</v>
      </c>
      <c r="I328" s="97" t="s">
        <v>477</v>
      </c>
      <c r="J328" s="126" t="s">
        <v>1972</v>
      </c>
      <c r="K328" s="97" t="s">
        <v>1973</v>
      </c>
      <c r="L328" s="97" t="s">
        <v>159</v>
      </c>
      <c r="M328" s="8" t="s">
        <v>1974</v>
      </c>
      <c r="N328" s="176">
        <v>45888</v>
      </c>
      <c r="O328" s="96">
        <v>45890</v>
      </c>
      <c r="P328" s="131" t="s">
        <v>161</v>
      </c>
      <c r="Q328" s="130" t="s">
        <v>161</v>
      </c>
      <c r="R328" s="94" t="s">
        <v>162</v>
      </c>
      <c r="S328" s="122" t="s">
        <v>1975</v>
      </c>
      <c r="T328" s="97" t="s">
        <v>164</v>
      </c>
      <c r="U328" s="94" t="s">
        <v>1976</v>
      </c>
      <c r="V328" s="126" t="s">
        <v>28</v>
      </c>
      <c r="W328" s="96" t="s">
        <v>166</v>
      </c>
      <c r="X328" s="98" t="s">
        <v>495</v>
      </c>
      <c r="Y328" s="94">
        <v>1</v>
      </c>
      <c r="Z328" s="94">
        <v>0</v>
      </c>
      <c r="AA328" s="100">
        <f>IF(V328="TIPO I",'BASE LIQUIDACION REDEBAN 2025'!$B$2,IF(V328="TIPO II",'BASE LIQUIDACION REDEBAN 2025'!$B$3,IF(V328="TIPO III",'BASE LIQUIDACION REDEBAN 2025'!$B$4,IF(V328="TIPO IV",'BASE LIQUIDACION REDEBAN 2025'!$B$5,IF(W328="AEREO",'BASE LIQUIDACION REDEBAN 2025'!$B$6,'BASE LIQUIDACION REDEBAN 2025'!$B$5)))))</f>
        <v>163813.69572160003</v>
      </c>
      <c r="AB328" s="100">
        <f>IF(V328="TIPO I",'BASE LIQUIDACION REDEBAN 2025'!$B$10,IF(V328="TIPO II",'BASE LIQUIDACION REDEBAN 2025'!$B$11,IF(V328="TIPO III",'BASE LIQUIDACION REDEBAN 2025'!$B$12,'BASE LIQUIDACION REDEBAN 2025'!$B$13)))</f>
        <v>140395.6348884</v>
      </c>
      <c r="AC328" s="101">
        <f t="shared" si="5"/>
        <v>163813.69572160003</v>
      </c>
    </row>
    <row r="329" spans="1:29" s="79" customFormat="1" ht="14.25" customHeight="1">
      <c r="A329" s="94" t="s">
        <v>68</v>
      </c>
      <c r="B329" s="8" t="str">
        <f>VLOOKUP(A329,'CENTRO DE COSTOS'!A:D,4,FALSE)</f>
        <v>WILLIAM ASDRUBAL ROZO ROZO</v>
      </c>
      <c r="C329" s="8" t="str">
        <f>VLOOKUP(A329,'CENTRO DE COSTOS'!A:D,2,FALSE)</f>
        <v>0004-0004</v>
      </c>
      <c r="D329" s="94">
        <v>25743</v>
      </c>
      <c r="E329" s="95" t="s">
        <v>1977</v>
      </c>
      <c r="F329" s="97">
        <v>81096</v>
      </c>
      <c r="G329" s="98" t="s">
        <v>155</v>
      </c>
      <c r="H329" s="121" t="s">
        <v>156</v>
      </c>
      <c r="I329" s="97" t="s">
        <v>470</v>
      </c>
      <c r="J329" s="126" t="s">
        <v>1978</v>
      </c>
      <c r="K329" s="97" t="s">
        <v>1979</v>
      </c>
      <c r="L329" s="97" t="s">
        <v>159</v>
      </c>
      <c r="M329" s="8" t="s">
        <v>1980</v>
      </c>
      <c r="N329" s="176">
        <v>45888</v>
      </c>
      <c r="O329" s="96">
        <v>45890</v>
      </c>
      <c r="P329" s="131" t="s">
        <v>161</v>
      </c>
      <c r="Q329" s="130" t="s">
        <v>161</v>
      </c>
      <c r="R329" s="94" t="s">
        <v>162</v>
      </c>
      <c r="S329" s="122" t="s">
        <v>1981</v>
      </c>
      <c r="T329" s="97" t="s">
        <v>164</v>
      </c>
      <c r="U329" s="94" t="s">
        <v>1982</v>
      </c>
      <c r="V329" s="126" t="s">
        <v>28</v>
      </c>
      <c r="W329" s="96" t="s">
        <v>166</v>
      </c>
      <c r="X329" s="98" t="s">
        <v>887</v>
      </c>
      <c r="Y329" s="94">
        <v>1</v>
      </c>
      <c r="Z329" s="94">
        <v>0</v>
      </c>
      <c r="AA329" s="100">
        <f>IF(V329="TIPO I",'BASE LIQUIDACION REDEBAN 2025'!$B$2,IF(V329="TIPO II",'BASE LIQUIDACION REDEBAN 2025'!$B$3,IF(V329="TIPO III",'BASE LIQUIDACION REDEBAN 2025'!$B$4,IF(V329="TIPO IV",'BASE LIQUIDACION REDEBAN 2025'!$B$5,IF(W329="AEREO",'BASE LIQUIDACION REDEBAN 2025'!$B$6,'BASE LIQUIDACION REDEBAN 2025'!$B$5)))))</f>
        <v>163813.69572160003</v>
      </c>
      <c r="AB329" s="100">
        <f>IF(V329="TIPO I",'BASE LIQUIDACION REDEBAN 2025'!$B$10,IF(V329="TIPO II",'BASE LIQUIDACION REDEBAN 2025'!$B$11,IF(V329="TIPO III",'BASE LIQUIDACION REDEBAN 2025'!$B$12,'BASE LIQUIDACION REDEBAN 2025'!$B$13)))</f>
        <v>140395.6348884</v>
      </c>
      <c r="AC329" s="101">
        <f t="shared" si="5"/>
        <v>163813.69572160003</v>
      </c>
    </row>
    <row r="330" spans="1:29" s="79" customFormat="1" ht="14.25" customHeight="1">
      <c r="A330" s="94" t="s">
        <v>68</v>
      </c>
      <c r="B330" s="8" t="str">
        <f>VLOOKUP(A330,'CENTRO DE COSTOS'!A:D,4,FALSE)</f>
        <v>WILLIAM ASDRUBAL ROZO ROZO</v>
      </c>
      <c r="C330" s="8" t="str">
        <f>VLOOKUP(A330,'CENTRO DE COSTOS'!A:D,2,FALSE)</f>
        <v>0004-0004</v>
      </c>
      <c r="D330" s="94">
        <v>25175</v>
      </c>
      <c r="E330" s="95" t="s">
        <v>1983</v>
      </c>
      <c r="F330" s="97">
        <v>81067</v>
      </c>
      <c r="G330" s="98" t="s">
        <v>155</v>
      </c>
      <c r="H330" s="121" t="s">
        <v>156</v>
      </c>
      <c r="I330" s="97" t="s">
        <v>470</v>
      </c>
      <c r="J330" s="126" t="s">
        <v>1984</v>
      </c>
      <c r="K330" s="97" t="s">
        <v>1985</v>
      </c>
      <c r="L330" s="97" t="s">
        <v>159</v>
      </c>
      <c r="M330" s="8" t="s">
        <v>1986</v>
      </c>
      <c r="N330" s="176">
        <v>45888</v>
      </c>
      <c r="O330" s="96">
        <v>45889</v>
      </c>
      <c r="P330" s="131" t="s">
        <v>161</v>
      </c>
      <c r="Q330" s="130" t="s">
        <v>161</v>
      </c>
      <c r="R330" s="94" t="s">
        <v>162</v>
      </c>
      <c r="S330" s="122" t="s">
        <v>1987</v>
      </c>
      <c r="T330" s="97" t="s">
        <v>164</v>
      </c>
      <c r="U330" s="94" t="s">
        <v>1988</v>
      </c>
      <c r="V330" s="126" t="s">
        <v>28</v>
      </c>
      <c r="W330" s="96" t="s">
        <v>166</v>
      </c>
      <c r="X330" s="98" t="s">
        <v>887</v>
      </c>
      <c r="Y330" s="94">
        <v>1</v>
      </c>
      <c r="Z330" s="94">
        <v>0</v>
      </c>
      <c r="AA330" s="100">
        <f>IF(V330="TIPO I",'BASE LIQUIDACION REDEBAN 2025'!$B$2,IF(V330="TIPO II",'BASE LIQUIDACION REDEBAN 2025'!$B$3,IF(V330="TIPO III",'BASE LIQUIDACION REDEBAN 2025'!$B$4,IF(V330="TIPO IV",'BASE LIQUIDACION REDEBAN 2025'!$B$5,IF(W330="AEREO",'BASE LIQUIDACION REDEBAN 2025'!$B$6,'BASE LIQUIDACION REDEBAN 2025'!$B$5)))))</f>
        <v>163813.69572160003</v>
      </c>
      <c r="AB330" s="100">
        <f>IF(V330="TIPO I",'BASE LIQUIDACION REDEBAN 2025'!$B$10,IF(V330="TIPO II",'BASE LIQUIDACION REDEBAN 2025'!$B$11,IF(V330="TIPO III",'BASE LIQUIDACION REDEBAN 2025'!$B$12,'BASE LIQUIDACION REDEBAN 2025'!$B$13)))</f>
        <v>140395.6348884</v>
      </c>
      <c r="AC330" s="101">
        <f t="shared" si="5"/>
        <v>163813.69572160003</v>
      </c>
    </row>
    <row r="331" spans="1:29" s="79" customFormat="1" ht="14.25" customHeight="1">
      <c r="A331" s="94" t="s">
        <v>76</v>
      </c>
      <c r="B331" s="8" t="str">
        <f>VLOOKUP(A331,'CENTRO DE COSTOS'!A:D,4,FALSE)</f>
        <v>DIEGO FERNANDO HENAO CARDONA</v>
      </c>
      <c r="C331" s="8" t="str">
        <f>VLOOKUP(A331,'CENTRO DE COSTOS'!A:D,2,FALSE)</f>
        <v>0004-0003</v>
      </c>
      <c r="D331" s="94">
        <v>76001</v>
      </c>
      <c r="E331" s="95" t="s">
        <v>1989</v>
      </c>
      <c r="F331" s="97">
        <v>81061</v>
      </c>
      <c r="G331" s="98" t="s">
        <v>155</v>
      </c>
      <c r="H331" s="121" t="s">
        <v>156</v>
      </c>
      <c r="I331" s="97" t="s">
        <v>227</v>
      </c>
      <c r="J331" s="126" t="s">
        <v>76</v>
      </c>
      <c r="K331" s="97" t="s">
        <v>1990</v>
      </c>
      <c r="L331" s="97" t="s">
        <v>159</v>
      </c>
      <c r="M331" s="8" t="s">
        <v>1991</v>
      </c>
      <c r="N331" s="176">
        <v>45888</v>
      </c>
      <c r="O331" s="96">
        <v>45889</v>
      </c>
      <c r="P331" s="131" t="s">
        <v>161</v>
      </c>
      <c r="Q331" s="130" t="s">
        <v>161</v>
      </c>
      <c r="R331" s="94" t="s">
        <v>162</v>
      </c>
      <c r="S331" s="122" t="s">
        <v>1992</v>
      </c>
      <c r="T331" s="97" t="s">
        <v>164</v>
      </c>
      <c r="U331" s="94" t="s">
        <v>1993</v>
      </c>
      <c r="V331" s="126" t="s">
        <v>25</v>
      </c>
      <c r="W331" s="96" t="s">
        <v>166</v>
      </c>
      <c r="X331" s="98" t="s">
        <v>531</v>
      </c>
      <c r="Y331" s="94">
        <v>1</v>
      </c>
      <c r="Z331" s="94">
        <v>0</v>
      </c>
      <c r="AA331" s="100">
        <f>IF(V331="TIPO I",'BASE LIQUIDACION REDEBAN 2025'!$B$2,IF(V331="TIPO II",'BASE LIQUIDACION REDEBAN 2025'!$B$3,IF(V331="TIPO III",'BASE LIQUIDACION REDEBAN 2025'!$B$4,IF(V331="TIPO IV",'BASE LIQUIDACION REDEBAN 2025'!$B$5,IF(W331="AEREO",'BASE LIQUIDACION REDEBAN 2025'!$B$6,'BASE LIQUIDACION REDEBAN 2025'!$B$5)))))</f>
        <v>75096.394270399993</v>
      </c>
      <c r="AB331" s="100">
        <f>IF(V331="TIPO I",'BASE LIQUIDACION REDEBAN 2025'!$B$10,IF(V331="TIPO II",'BASE LIQUIDACION REDEBAN 2025'!$B$11,IF(V331="TIPO III",'BASE LIQUIDACION REDEBAN 2025'!$B$12,'BASE LIQUIDACION REDEBAN 2025'!$B$13)))</f>
        <v>75096.394270399993</v>
      </c>
      <c r="AC331" s="101">
        <f t="shared" si="5"/>
        <v>75096.394270399993</v>
      </c>
    </row>
    <row r="332" spans="1:29" s="79" customFormat="1" ht="14.25" customHeight="1">
      <c r="A332" s="94" t="s">
        <v>91</v>
      </c>
      <c r="B332" s="8" t="str">
        <f>VLOOKUP(A332,'CENTRO DE COSTOS'!A:D,4,FALSE)</f>
        <v>JOSE MAURICIO HERNANDEZ ROJAS</v>
      </c>
      <c r="C332" s="8" t="str">
        <f>VLOOKUP(A332,'CENTRO DE COSTOS'!A:D,2,FALSE)</f>
        <v>0004-0001</v>
      </c>
      <c r="D332" s="94">
        <v>5495</v>
      </c>
      <c r="E332" s="95" t="s">
        <v>1994</v>
      </c>
      <c r="F332" s="97">
        <v>81087</v>
      </c>
      <c r="G332" s="98" t="s">
        <v>155</v>
      </c>
      <c r="H332" s="121" t="s">
        <v>156</v>
      </c>
      <c r="I332" s="97" t="s">
        <v>197</v>
      </c>
      <c r="J332" s="126" t="s">
        <v>1995</v>
      </c>
      <c r="K332" s="97" t="s">
        <v>1996</v>
      </c>
      <c r="L332" s="97" t="s">
        <v>159</v>
      </c>
      <c r="M332" s="8" t="s">
        <v>1997</v>
      </c>
      <c r="N332" s="176">
        <v>45888</v>
      </c>
      <c r="O332" s="96">
        <v>45890</v>
      </c>
      <c r="P332" s="131" t="s">
        <v>161</v>
      </c>
      <c r="Q332" s="130" t="s">
        <v>161</v>
      </c>
      <c r="R332" s="94" t="s">
        <v>162</v>
      </c>
      <c r="S332" s="122" t="s">
        <v>1998</v>
      </c>
      <c r="T332" s="97" t="s">
        <v>164</v>
      </c>
      <c r="U332" s="94" t="s">
        <v>1999</v>
      </c>
      <c r="V332" s="126" t="s">
        <v>30</v>
      </c>
      <c r="W332" s="96" t="s">
        <v>166</v>
      </c>
      <c r="X332" s="98" t="s">
        <v>2000</v>
      </c>
      <c r="Y332" s="94">
        <v>1</v>
      </c>
      <c r="Z332" s="94">
        <v>0</v>
      </c>
      <c r="AA332" s="100">
        <f>IF(V332="TIPO I",'BASE LIQUIDACION REDEBAN 2025'!$B$2,IF(V332="TIPO II",'BASE LIQUIDACION REDEBAN 2025'!$B$3,IF(V332="TIPO III",'BASE LIQUIDACION REDEBAN 2025'!$B$4,IF(V332="TIPO IV",'BASE LIQUIDACION REDEBAN 2025'!$B$5,IF(W332="AEREO",'BASE LIQUIDACION REDEBAN 2025'!$B$6,'BASE LIQUIDACION REDEBAN 2025'!$B$5)))))</f>
        <v>275728.78077800001</v>
      </c>
      <c r="AB332" s="100">
        <f>IF(V332="TIPO I",'BASE LIQUIDACION REDEBAN 2025'!$B$10,IF(V332="TIPO II",'BASE LIQUIDACION REDEBAN 2025'!$B$11,IF(V332="TIPO III",'BASE LIQUIDACION REDEBAN 2025'!$B$12,'BASE LIQUIDACION REDEBAN 2025'!$B$13)))</f>
        <v>196536.5258152</v>
      </c>
      <c r="AC332" s="101">
        <f t="shared" si="5"/>
        <v>275728.78077800001</v>
      </c>
    </row>
    <row r="333" spans="1:29" s="79" customFormat="1" ht="14.25" customHeight="1">
      <c r="A333" s="94" t="s">
        <v>76</v>
      </c>
      <c r="B333" s="8" t="str">
        <f>VLOOKUP(A333,'CENTRO DE COSTOS'!A:D,4,FALSE)</f>
        <v>DIEGO FERNANDO HENAO CARDONA</v>
      </c>
      <c r="C333" s="8" t="str">
        <f>VLOOKUP(A333,'CENTRO DE COSTOS'!A:D,2,FALSE)</f>
        <v>0004-0003</v>
      </c>
      <c r="D333" s="94">
        <v>76001</v>
      </c>
      <c r="E333" s="95" t="s">
        <v>2001</v>
      </c>
      <c r="F333" s="97">
        <v>81063</v>
      </c>
      <c r="G333" s="98" t="s">
        <v>155</v>
      </c>
      <c r="H333" s="121" t="s">
        <v>156</v>
      </c>
      <c r="I333" s="97" t="s">
        <v>227</v>
      </c>
      <c r="J333" s="126" t="s">
        <v>76</v>
      </c>
      <c r="K333" s="97" t="s">
        <v>2002</v>
      </c>
      <c r="L333" s="97" t="s">
        <v>159</v>
      </c>
      <c r="M333" s="8" t="s">
        <v>2003</v>
      </c>
      <c r="N333" s="176">
        <v>45888</v>
      </c>
      <c r="O333" s="96">
        <v>45890</v>
      </c>
      <c r="P333" s="131" t="s">
        <v>161</v>
      </c>
      <c r="Q333" s="130" t="s">
        <v>161</v>
      </c>
      <c r="R333" s="94" t="s">
        <v>162</v>
      </c>
      <c r="S333" s="122" t="s">
        <v>2004</v>
      </c>
      <c r="T333" s="97" t="s">
        <v>164</v>
      </c>
      <c r="U333" s="94" t="s">
        <v>2005</v>
      </c>
      <c r="V333" s="126" t="s">
        <v>25</v>
      </c>
      <c r="W333" s="96" t="s">
        <v>166</v>
      </c>
      <c r="X333" s="98" t="s">
        <v>513</v>
      </c>
      <c r="Y333" s="94">
        <v>1</v>
      </c>
      <c r="Z333" s="94">
        <v>0</v>
      </c>
      <c r="AA333" s="100">
        <f>IF(V333="TIPO I",'BASE LIQUIDACION REDEBAN 2025'!$B$2,IF(V333="TIPO II",'BASE LIQUIDACION REDEBAN 2025'!$B$3,IF(V333="TIPO III",'BASE LIQUIDACION REDEBAN 2025'!$B$4,IF(V333="TIPO IV",'BASE LIQUIDACION REDEBAN 2025'!$B$5,IF(W333="AEREO",'BASE LIQUIDACION REDEBAN 2025'!$B$6,'BASE LIQUIDACION REDEBAN 2025'!$B$5)))))</f>
        <v>75096.394270399993</v>
      </c>
      <c r="AB333" s="100">
        <f>IF(V333="TIPO I",'BASE LIQUIDACION REDEBAN 2025'!$B$10,IF(V333="TIPO II",'BASE LIQUIDACION REDEBAN 2025'!$B$11,IF(V333="TIPO III",'BASE LIQUIDACION REDEBAN 2025'!$B$12,'BASE LIQUIDACION REDEBAN 2025'!$B$13)))</f>
        <v>75096.394270399993</v>
      </c>
      <c r="AC333" s="101">
        <f t="shared" si="5"/>
        <v>75096.394270399993</v>
      </c>
    </row>
    <row r="334" spans="1:29" s="79" customFormat="1" ht="14.25" customHeight="1">
      <c r="A334" s="94" t="s">
        <v>68</v>
      </c>
      <c r="B334" s="8" t="str">
        <f>VLOOKUP(A334,'CENTRO DE COSTOS'!A:D,4,FALSE)</f>
        <v>WILLIAM ASDRUBAL ROZO ROZO</v>
      </c>
      <c r="C334" s="8" t="str">
        <f>VLOOKUP(A334,'CENTRO DE COSTOS'!A:D,2,FALSE)</f>
        <v>0004-0004</v>
      </c>
      <c r="D334" s="94">
        <v>11001</v>
      </c>
      <c r="E334" s="95" t="s">
        <v>2006</v>
      </c>
      <c r="F334" s="97">
        <v>81053</v>
      </c>
      <c r="G334" s="98" t="s">
        <v>155</v>
      </c>
      <c r="H334" s="121" t="s">
        <v>156</v>
      </c>
      <c r="I334" s="97" t="s">
        <v>470</v>
      </c>
      <c r="J334" s="126" t="s">
        <v>68</v>
      </c>
      <c r="K334" s="97" t="s">
        <v>2007</v>
      </c>
      <c r="L334" s="97" t="s">
        <v>159</v>
      </c>
      <c r="M334" s="8" t="s">
        <v>2008</v>
      </c>
      <c r="N334" s="176">
        <v>45888</v>
      </c>
      <c r="O334" s="96">
        <v>45889</v>
      </c>
      <c r="P334" s="131" t="s">
        <v>161</v>
      </c>
      <c r="Q334" s="130" t="s">
        <v>161</v>
      </c>
      <c r="R334" s="94" t="s">
        <v>162</v>
      </c>
      <c r="S334" s="122" t="s">
        <v>2009</v>
      </c>
      <c r="T334" s="97" t="s">
        <v>164</v>
      </c>
      <c r="U334" s="94" t="s">
        <v>2010</v>
      </c>
      <c r="V334" s="126" t="s">
        <v>25</v>
      </c>
      <c r="W334" s="96" t="s">
        <v>166</v>
      </c>
      <c r="X334" s="98" t="s">
        <v>506</v>
      </c>
      <c r="Y334" s="94">
        <v>1</v>
      </c>
      <c r="Z334" s="94">
        <v>0</v>
      </c>
      <c r="AA334" s="100">
        <f>IF(V334="TIPO I",'BASE LIQUIDACION REDEBAN 2025'!$B$2,IF(V334="TIPO II",'BASE LIQUIDACION REDEBAN 2025'!$B$3,IF(V334="TIPO III",'BASE LIQUIDACION REDEBAN 2025'!$B$4,IF(V334="TIPO IV",'BASE LIQUIDACION REDEBAN 2025'!$B$5,IF(W334="AEREO",'BASE LIQUIDACION REDEBAN 2025'!$B$6,'BASE LIQUIDACION REDEBAN 2025'!$B$5)))))</f>
        <v>75096.394270399993</v>
      </c>
      <c r="AB334" s="100">
        <f>IF(V334="TIPO I",'BASE LIQUIDACION REDEBAN 2025'!$B$10,IF(V334="TIPO II",'BASE LIQUIDACION REDEBAN 2025'!$B$11,IF(V334="TIPO III",'BASE LIQUIDACION REDEBAN 2025'!$B$12,'BASE LIQUIDACION REDEBAN 2025'!$B$13)))</f>
        <v>75096.394270399993</v>
      </c>
      <c r="AC334" s="101">
        <f t="shared" si="5"/>
        <v>75096.394270399993</v>
      </c>
    </row>
    <row r="335" spans="1:29" s="79" customFormat="1" ht="14.25" customHeight="1">
      <c r="A335" s="94" t="s">
        <v>93</v>
      </c>
      <c r="B335" s="8" t="str">
        <f>VLOOKUP(A335,'CENTRO DE COSTOS'!A:D,4,FALSE)</f>
        <v>DIEGO FERNANDO HENAO CARDONA</v>
      </c>
      <c r="C335" s="8" t="str">
        <f>VLOOKUP(A335,'CENTRO DE COSTOS'!A:D,2,FALSE)</f>
        <v>0004-0003</v>
      </c>
      <c r="D335" s="94">
        <v>52683</v>
      </c>
      <c r="E335" s="95" t="s">
        <v>2011</v>
      </c>
      <c r="F335" s="97">
        <v>81098</v>
      </c>
      <c r="G335" s="98" t="s">
        <v>155</v>
      </c>
      <c r="H335" s="121" t="s">
        <v>156</v>
      </c>
      <c r="I335" s="97" t="s">
        <v>174</v>
      </c>
      <c r="J335" s="126" t="s">
        <v>2012</v>
      </c>
      <c r="K335" s="97" t="s">
        <v>2013</v>
      </c>
      <c r="L335" s="97" t="s">
        <v>159</v>
      </c>
      <c r="M335" s="8" t="s">
        <v>2014</v>
      </c>
      <c r="N335" s="176">
        <v>45888</v>
      </c>
      <c r="O335" s="96">
        <v>45889</v>
      </c>
      <c r="P335" s="131" t="s">
        <v>161</v>
      </c>
      <c r="Q335" s="130" t="s">
        <v>161</v>
      </c>
      <c r="R335" s="94" t="s">
        <v>162</v>
      </c>
      <c r="S335" s="122" t="s">
        <v>2015</v>
      </c>
      <c r="T335" s="97" t="s">
        <v>164</v>
      </c>
      <c r="U335" s="94" t="s">
        <v>2016</v>
      </c>
      <c r="V335" s="126" t="s">
        <v>28</v>
      </c>
      <c r="W335" s="96" t="s">
        <v>166</v>
      </c>
      <c r="X335" s="98" t="s">
        <v>182</v>
      </c>
      <c r="Y335" s="94">
        <v>1</v>
      </c>
      <c r="Z335" s="94">
        <v>0</v>
      </c>
      <c r="AA335" s="100">
        <f>IF(V335="TIPO I",'BASE LIQUIDACION REDEBAN 2025'!$B$2,IF(V335="TIPO II",'BASE LIQUIDACION REDEBAN 2025'!$B$3,IF(V335="TIPO III",'BASE LIQUIDACION REDEBAN 2025'!$B$4,IF(V335="TIPO IV",'BASE LIQUIDACION REDEBAN 2025'!$B$5,IF(W335="AEREO",'BASE LIQUIDACION REDEBAN 2025'!$B$6,'BASE LIQUIDACION REDEBAN 2025'!$B$5)))))</f>
        <v>163813.69572160003</v>
      </c>
      <c r="AB335" s="100">
        <f>IF(V335="TIPO I",'BASE LIQUIDACION REDEBAN 2025'!$B$10,IF(V335="TIPO II",'BASE LIQUIDACION REDEBAN 2025'!$B$11,IF(V335="TIPO III",'BASE LIQUIDACION REDEBAN 2025'!$B$12,'BASE LIQUIDACION REDEBAN 2025'!$B$13)))</f>
        <v>140395.6348884</v>
      </c>
      <c r="AC335" s="101">
        <f t="shared" si="5"/>
        <v>163813.69572160003</v>
      </c>
    </row>
    <row r="336" spans="1:29" s="79" customFormat="1" ht="14.25" customHeight="1">
      <c r="A336" s="94" t="s">
        <v>68</v>
      </c>
      <c r="B336" s="8" t="str">
        <f>VLOOKUP(A336,'CENTRO DE COSTOS'!A:D,4,FALSE)</f>
        <v>WILLIAM ASDRUBAL ROZO ROZO</v>
      </c>
      <c r="C336" s="8" t="str">
        <f>VLOOKUP(A336,'CENTRO DE COSTOS'!A:D,2,FALSE)</f>
        <v>0004-0004</v>
      </c>
      <c r="D336" s="94">
        <v>11001</v>
      </c>
      <c r="E336" s="95" t="s">
        <v>2017</v>
      </c>
      <c r="F336" s="97">
        <v>81054</v>
      </c>
      <c r="G336" s="98" t="s">
        <v>155</v>
      </c>
      <c r="H336" s="121" t="s">
        <v>156</v>
      </c>
      <c r="I336" s="97" t="s">
        <v>470</v>
      </c>
      <c r="J336" s="126" t="s">
        <v>68</v>
      </c>
      <c r="K336" s="97" t="s">
        <v>2018</v>
      </c>
      <c r="L336" s="97" t="s">
        <v>159</v>
      </c>
      <c r="M336" s="8" t="s">
        <v>2019</v>
      </c>
      <c r="N336" s="176">
        <v>45888</v>
      </c>
      <c r="O336" s="96">
        <v>45890</v>
      </c>
      <c r="P336" s="131" t="s">
        <v>161</v>
      </c>
      <c r="Q336" s="130" t="s">
        <v>161</v>
      </c>
      <c r="R336" s="94" t="s">
        <v>162</v>
      </c>
      <c r="S336" s="122" t="s">
        <v>2020</v>
      </c>
      <c r="T336" s="97" t="s">
        <v>164</v>
      </c>
      <c r="U336" s="94" t="s">
        <v>2021</v>
      </c>
      <c r="V336" s="126" t="s">
        <v>25</v>
      </c>
      <c r="W336" s="96" t="s">
        <v>166</v>
      </c>
      <c r="X336" s="98" t="s">
        <v>599</v>
      </c>
      <c r="Y336" s="94">
        <v>1</v>
      </c>
      <c r="Z336" s="94">
        <v>0</v>
      </c>
      <c r="AA336" s="100">
        <f>IF(V336="TIPO I",'BASE LIQUIDACION REDEBAN 2025'!$B$2,IF(V336="TIPO II",'BASE LIQUIDACION REDEBAN 2025'!$B$3,IF(V336="TIPO III",'BASE LIQUIDACION REDEBAN 2025'!$B$4,IF(V336="TIPO IV",'BASE LIQUIDACION REDEBAN 2025'!$B$5,IF(W336="AEREO",'BASE LIQUIDACION REDEBAN 2025'!$B$6,'BASE LIQUIDACION REDEBAN 2025'!$B$5)))))</f>
        <v>75096.394270399993</v>
      </c>
      <c r="AB336" s="100">
        <f>IF(V336="TIPO I",'BASE LIQUIDACION REDEBAN 2025'!$B$10,IF(V336="TIPO II",'BASE LIQUIDACION REDEBAN 2025'!$B$11,IF(V336="TIPO III",'BASE LIQUIDACION REDEBAN 2025'!$B$12,'BASE LIQUIDACION REDEBAN 2025'!$B$13)))</f>
        <v>75096.394270399993</v>
      </c>
      <c r="AC336" s="101">
        <f t="shared" si="5"/>
        <v>75096.394270399993</v>
      </c>
    </row>
    <row r="337" spans="1:29" s="79" customFormat="1" ht="14.25" customHeight="1">
      <c r="A337" s="94" t="s">
        <v>76</v>
      </c>
      <c r="B337" s="8" t="str">
        <f>VLOOKUP(A337,'CENTRO DE COSTOS'!A:D,4,FALSE)</f>
        <v>DIEGO FERNANDO HENAO CARDONA</v>
      </c>
      <c r="C337" s="8" t="str">
        <f>VLOOKUP(A337,'CENTRO DE COSTOS'!A:D,2,FALSE)</f>
        <v>0004-0003</v>
      </c>
      <c r="D337" s="94">
        <v>76834</v>
      </c>
      <c r="E337" s="95" t="s">
        <v>2022</v>
      </c>
      <c r="F337" s="97">
        <v>81106</v>
      </c>
      <c r="G337" s="98" t="s">
        <v>155</v>
      </c>
      <c r="H337" s="121" t="s">
        <v>156</v>
      </c>
      <c r="I337" s="97" t="s">
        <v>227</v>
      </c>
      <c r="J337" s="126" t="s">
        <v>1806</v>
      </c>
      <c r="K337" s="97" t="s">
        <v>2023</v>
      </c>
      <c r="L337" s="97" t="s">
        <v>159</v>
      </c>
      <c r="M337" s="8" t="s">
        <v>2024</v>
      </c>
      <c r="N337" s="176">
        <v>45888</v>
      </c>
      <c r="O337" s="96">
        <v>45890</v>
      </c>
      <c r="P337" s="131" t="s">
        <v>161</v>
      </c>
      <c r="Q337" s="130" t="s">
        <v>161</v>
      </c>
      <c r="R337" s="94" t="s">
        <v>162</v>
      </c>
      <c r="S337" s="122" t="s">
        <v>2025</v>
      </c>
      <c r="T337" s="97" t="s">
        <v>164</v>
      </c>
      <c r="U337" s="94" t="s">
        <v>2026</v>
      </c>
      <c r="V337" s="126" t="s">
        <v>28</v>
      </c>
      <c r="W337" s="96" t="s">
        <v>166</v>
      </c>
      <c r="X337" s="98" t="s">
        <v>233</v>
      </c>
      <c r="Y337" s="94">
        <v>1</v>
      </c>
      <c r="Z337" s="94">
        <v>0</v>
      </c>
      <c r="AA337" s="100">
        <f>IF(V337="TIPO I",'BASE LIQUIDACION REDEBAN 2025'!$B$2,IF(V337="TIPO II",'BASE LIQUIDACION REDEBAN 2025'!$B$3,IF(V337="TIPO III",'BASE LIQUIDACION REDEBAN 2025'!$B$4,IF(V337="TIPO IV",'BASE LIQUIDACION REDEBAN 2025'!$B$5,IF(W337="AEREO",'BASE LIQUIDACION REDEBAN 2025'!$B$6,'BASE LIQUIDACION REDEBAN 2025'!$B$5)))))</f>
        <v>163813.69572160003</v>
      </c>
      <c r="AB337" s="100">
        <f>IF(V337="TIPO I",'BASE LIQUIDACION REDEBAN 2025'!$B$10,IF(V337="TIPO II",'BASE LIQUIDACION REDEBAN 2025'!$B$11,IF(V337="TIPO III",'BASE LIQUIDACION REDEBAN 2025'!$B$12,'BASE LIQUIDACION REDEBAN 2025'!$B$13)))</f>
        <v>140395.6348884</v>
      </c>
      <c r="AC337" s="101">
        <f t="shared" si="5"/>
        <v>163813.69572160003</v>
      </c>
    </row>
    <row r="338" spans="1:29" s="79" customFormat="1" ht="14.25" customHeight="1">
      <c r="A338" s="94" t="s">
        <v>91</v>
      </c>
      <c r="B338" s="8" t="str">
        <f>VLOOKUP(A338,'CENTRO DE COSTOS'!A:D,4,FALSE)</f>
        <v>JOSE MAURICIO HERNANDEZ ROJAS</v>
      </c>
      <c r="C338" s="8" t="str">
        <f>VLOOKUP(A338,'CENTRO DE COSTOS'!A:D,2,FALSE)</f>
        <v>0004-0001</v>
      </c>
      <c r="D338" s="94">
        <v>23807</v>
      </c>
      <c r="E338" s="95" t="s">
        <v>2027</v>
      </c>
      <c r="F338" s="97">
        <v>81105</v>
      </c>
      <c r="G338" s="98" t="s">
        <v>155</v>
      </c>
      <c r="H338" s="121" t="s">
        <v>156</v>
      </c>
      <c r="I338" s="97" t="s">
        <v>421</v>
      </c>
      <c r="J338" s="126" t="s">
        <v>2028</v>
      </c>
      <c r="K338" s="97" t="s">
        <v>2029</v>
      </c>
      <c r="L338" s="97" t="s">
        <v>159</v>
      </c>
      <c r="M338" s="8" t="s">
        <v>2030</v>
      </c>
      <c r="N338" s="176">
        <v>45888</v>
      </c>
      <c r="O338" s="96">
        <v>45890</v>
      </c>
      <c r="P338" s="131" t="s">
        <v>161</v>
      </c>
      <c r="Q338" s="130" t="s">
        <v>161</v>
      </c>
      <c r="R338" s="94" t="s">
        <v>162</v>
      </c>
      <c r="S338" s="122" t="s">
        <v>2031</v>
      </c>
      <c r="T338" s="97" t="s">
        <v>164</v>
      </c>
      <c r="U338" s="94" t="s">
        <v>2032</v>
      </c>
      <c r="V338" s="126" t="s">
        <v>30</v>
      </c>
      <c r="W338" s="96" t="s">
        <v>166</v>
      </c>
      <c r="X338" s="98" t="s">
        <v>426</v>
      </c>
      <c r="Y338" s="94">
        <v>1</v>
      </c>
      <c r="Z338" s="94">
        <v>0</v>
      </c>
      <c r="AA338" s="100">
        <f>IF(V338="TIPO I",'BASE LIQUIDACION REDEBAN 2025'!$B$2,IF(V338="TIPO II",'BASE LIQUIDACION REDEBAN 2025'!$B$3,IF(V338="TIPO III",'BASE LIQUIDACION REDEBAN 2025'!$B$4,IF(V338="TIPO IV",'BASE LIQUIDACION REDEBAN 2025'!$B$5,IF(W338="AEREO",'BASE LIQUIDACION REDEBAN 2025'!$B$6,'BASE LIQUIDACION REDEBAN 2025'!$B$5)))))</f>
        <v>275728.78077800001</v>
      </c>
      <c r="AB338" s="100">
        <f>IF(V338="TIPO I",'BASE LIQUIDACION REDEBAN 2025'!$B$10,IF(V338="TIPO II",'BASE LIQUIDACION REDEBAN 2025'!$B$11,IF(V338="TIPO III",'BASE LIQUIDACION REDEBAN 2025'!$B$12,'BASE LIQUIDACION REDEBAN 2025'!$B$13)))</f>
        <v>196536.5258152</v>
      </c>
      <c r="AC338" s="101">
        <f t="shared" si="5"/>
        <v>275728.78077800001</v>
      </c>
    </row>
    <row r="339" spans="1:29" s="79" customFormat="1" ht="14.25" customHeight="1">
      <c r="A339" s="94" t="s">
        <v>98</v>
      </c>
      <c r="B339" s="8" t="str">
        <f>VLOOKUP(A339,'CENTRO DE COSTOS'!A:D,4,FALSE)</f>
        <v>MIGUEL JULIÁN HERNÁNDEZ GUARÍN</v>
      </c>
      <c r="C339" s="8" t="str">
        <f>VLOOKUP(A339,'CENTRO DE COSTOS'!A:D,2,FALSE)</f>
        <v>0004-0008</v>
      </c>
      <c r="D339" s="94">
        <v>15097</v>
      </c>
      <c r="E339" s="95" t="s">
        <v>2033</v>
      </c>
      <c r="F339" s="97">
        <v>81050</v>
      </c>
      <c r="G339" s="98" t="s">
        <v>155</v>
      </c>
      <c r="H339" s="121" t="s">
        <v>156</v>
      </c>
      <c r="I339" s="97" t="s">
        <v>241</v>
      </c>
      <c r="J339" s="126" t="s">
        <v>2034</v>
      </c>
      <c r="K339" s="97" t="s">
        <v>2035</v>
      </c>
      <c r="L339" s="97" t="s">
        <v>159</v>
      </c>
      <c r="M339" s="8" t="s">
        <v>2036</v>
      </c>
      <c r="N339" s="176">
        <v>45888</v>
      </c>
      <c r="O339" s="96">
        <v>45890</v>
      </c>
      <c r="P339" s="131" t="s">
        <v>161</v>
      </c>
      <c r="Q339" s="130" t="s">
        <v>161</v>
      </c>
      <c r="R339" s="94" t="s">
        <v>162</v>
      </c>
      <c r="S339" s="122" t="s">
        <v>2037</v>
      </c>
      <c r="T339" s="97" t="s">
        <v>164</v>
      </c>
      <c r="U339" s="94" t="s">
        <v>2038</v>
      </c>
      <c r="V339" s="126" t="s">
        <v>32</v>
      </c>
      <c r="W339" s="96" t="s">
        <v>166</v>
      </c>
      <c r="X339" s="98" t="s">
        <v>1148</v>
      </c>
      <c r="Y339" s="94">
        <v>1</v>
      </c>
      <c r="Z339" s="94">
        <v>0</v>
      </c>
      <c r="AA339" s="100">
        <f>IF(V339="TIPO I",'BASE LIQUIDACION REDEBAN 2025'!$B$2,IF(V339="TIPO II",'BASE LIQUIDACION REDEBAN 2025'!$B$3,IF(V339="TIPO III",'BASE LIQUIDACION REDEBAN 2025'!$B$4,IF(V339="TIPO IV",'BASE LIQUIDACION REDEBAN 2025'!$B$5,IF(W339="AEREO",'BASE LIQUIDACION REDEBAN 2025'!$B$6,'BASE LIQUIDACION REDEBAN 2025'!$B$5)))))</f>
        <v>504832.64687880001</v>
      </c>
      <c r="AB339" s="100">
        <f>IF(V339="TIPO I",'BASE LIQUIDACION REDEBAN 2025'!$B$10,IF(V339="TIPO II",'BASE LIQUIDACION REDEBAN 2025'!$B$11,IF(V339="TIPO III",'BASE LIQUIDACION REDEBAN 2025'!$B$12,'BASE LIQUIDACION REDEBAN 2025'!$B$13)))</f>
        <v>196536.5258152</v>
      </c>
      <c r="AC339" s="101">
        <f t="shared" si="5"/>
        <v>504832.64687880001</v>
      </c>
    </row>
    <row r="340" spans="1:29" s="79" customFormat="1" ht="14.25" customHeight="1">
      <c r="A340" s="94" t="s">
        <v>72</v>
      </c>
      <c r="B340" s="8" t="str">
        <f>VLOOKUP(A340,'CENTRO DE COSTOS'!A:D,4,FALSE)</f>
        <v>MIGUEL JULIÁN HERNÁNDEZ GUARÍN</v>
      </c>
      <c r="C340" s="8" t="str">
        <f>VLOOKUP(A340,'CENTRO DE COSTOS'!A:D,2,FALSE)</f>
        <v>0004-0008</v>
      </c>
      <c r="D340" s="94">
        <v>68547</v>
      </c>
      <c r="E340" s="95" t="s">
        <v>2039</v>
      </c>
      <c r="F340" s="97">
        <v>81091</v>
      </c>
      <c r="G340" s="98" t="s">
        <v>155</v>
      </c>
      <c r="H340" s="121" t="s">
        <v>156</v>
      </c>
      <c r="I340" s="97" t="s">
        <v>820</v>
      </c>
      <c r="J340" s="126" t="s">
        <v>844</v>
      </c>
      <c r="K340" s="97" t="s">
        <v>2040</v>
      </c>
      <c r="L340" s="97" t="s">
        <v>159</v>
      </c>
      <c r="M340" s="8" t="s">
        <v>2041</v>
      </c>
      <c r="N340" s="176">
        <v>45888</v>
      </c>
      <c r="O340" s="96">
        <v>45890</v>
      </c>
      <c r="P340" s="131" t="s">
        <v>161</v>
      </c>
      <c r="Q340" s="130" t="s">
        <v>161</v>
      </c>
      <c r="R340" s="94" t="s">
        <v>162</v>
      </c>
      <c r="S340" s="122" t="s">
        <v>2042</v>
      </c>
      <c r="T340" s="97" t="s">
        <v>164</v>
      </c>
      <c r="U340" s="94" t="s">
        <v>2043</v>
      </c>
      <c r="V340" s="126" t="s">
        <v>28</v>
      </c>
      <c r="W340" s="96" t="s">
        <v>166</v>
      </c>
      <c r="X340" s="98" t="s">
        <v>323</v>
      </c>
      <c r="Y340" s="94">
        <v>1</v>
      </c>
      <c r="Z340" s="94">
        <v>0</v>
      </c>
      <c r="AA340" s="100">
        <f>IF(V340="TIPO I",'BASE LIQUIDACION REDEBAN 2025'!$B$2,IF(V340="TIPO II",'BASE LIQUIDACION REDEBAN 2025'!$B$3,IF(V340="TIPO III",'BASE LIQUIDACION REDEBAN 2025'!$B$4,IF(V340="TIPO IV",'BASE LIQUIDACION REDEBAN 2025'!$B$5,IF(W340="AEREO",'BASE LIQUIDACION REDEBAN 2025'!$B$6,'BASE LIQUIDACION REDEBAN 2025'!$B$5)))))</f>
        <v>163813.69572160003</v>
      </c>
      <c r="AB340" s="100">
        <f>IF(V340="TIPO I",'BASE LIQUIDACION REDEBAN 2025'!$B$10,IF(V340="TIPO II",'BASE LIQUIDACION REDEBAN 2025'!$B$11,IF(V340="TIPO III",'BASE LIQUIDACION REDEBAN 2025'!$B$12,'BASE LIQUIDACION REDEBAN 2025'!$B$13)))</f>
        <v>140395.6348884</v>
      </c>
      <c r="AC340" s="101">
        <f t="shared" si="5"/>
        <v>163813.69572160003</v>
      </c>
    </row>
    <row r="341" spans="1:29" s="79" customFormat="1" ht="14.25" customHeight="1">
      <c r="A341" s="94" t="s">
        <v>100</v>
      </c>
      <c r="B341" s="8" t="str">
        <f>VLOOKUP(A341,'CENTRO DE COSTOS'!A:D,4,FALSE)</f>
        <v>KEVIN ALEXIS CORZO BUSTOS</v>
      </c>
      <c r="C341" s="8" t="str">
        <f>VLOOKUP(A341,'CENTRO DE COSTOS'!A:D,2,FALSE)</f>
        <v>0004-0007</v>
      </c>
      <c r="D341" s="94">
        <v>50568</v>
      </c>
      <c r="E341" s="95" t="s">
        <v>2044</v>
      </c>
      <c r="F341" s="97">
        <v>81095</v>
      </c>
      <c r="G341" s="98" t="s">
        <v>155</v>
      </c>
      <c r="H341" s="121" t="s">
        <v>156</v>
      </c>
      <c r="I341" s="97" t="s">
        <v>295</v>
      </c>
      <c r="J341" s="126" t="s">
        <v>2045</v>
      </c>
      <c r="K341" s="97" t="s">
        <v>2046</v>
      </c>
      <c r="L341" s="97" t="s">
        <v>159</v>
      </c>
      <c r="M341" s="8" t="s">
        <v>2047</v>
      </c>
      <c r="N341" s="176">
        <v>45888</v>
      </c>
      <c r="O341" s="96">
        <v>45889</v>
      </c>
      <c r="P341" s="131" t="s">
        <v>161</v>
      </c>
      <c r="Q341" s="130" t="s">
        <v>161</v>
      </c>
      <c r="R341" s="94" t="s">
        <v>162</v>
      </c>
      <c r="S341" s="122" t="s">
        <v>2048</v>
      </c>
      <c r="T341" s="97" t="s">
        <v>164</v>
      </c>
      <c r="U341" s="94" t="s">
        <v>2049</v>
      </c>
      <c r="V341" s="126" t="s">
        <v>30</v>
      </c>
      <c r="W341" s="96" t="s">
        <v>166</v>
      </c>
      <c r="X341" s="98" t="s">
        <v>301</v>
      </c>
      <c r="Y341" s="94">
        <v>1</v>
      </c>
      <c r="Z341" s="94">
        <v>0</v>
      </c>
      <c r="AA341" s="100">
        <f>IF(V341="TIPO I",'BASE LIQUIDACION REDEBAN 2025'!$B$2,IF(V341="TIPO II",'BASE LIQUIDACION REDEBAN 2025'!$B$3,IF(V341="TIPO III",'BASE LIQUIDACION REDEBAN 2025'!$B$4,IF(V341="TIPO IV",'BASE LIQUIDACION REDEBAN 2025'!$B$5,IF(W341="AEREO",'BASE LIQUIDACION REDEBAN 2025'!$B$6,'BASE LIQUIDACION REDEBAN 2025'!$B$5)))))</f>
        <v>275728.78077800001</v>
      </c>
      <c r="AB341" s="100">
        <f>IF(V341="TIPO I",'BASE LIQUIDACION REDEBAN 2025'!$B$10,IF(V341="TIPO II",'BASE LIQUIDACION REDEBAN 2025'!$B$11,IF(V341="TIPO III",'BASE LIQUIDACION REDEBAN 2025'!$B$12,'BASE LIQUIDACION REDEBAN 2025'!$B$13)))</f>
        <v>196536.5258152</v>
      </c>
      <c r="AC341" s="101">
        <f t="shared" si="5"/>
        <v>275728.78077800001</v>
      </c>
    </row>
    <row r="342" spans="1:29" s="79" customFormat="1" ht="14.25" customHeight="1">
      <c r="A342" s="94" t="s">
        <v>99</v>
      </c>
      <c r="B342" s="8" t="str">
        <f>VLOOKUP(A342,'CENTRO DE COSTOS'!A:D,4,FALSE)</f>
        <v>JOSE MAURICIO HERNANDEZ ROJAS</v>
      </c>
      <c r="C342" s="8" t="str">
        <f>VLOOKUP(A342,'CENTRO DE COSTOS'!A:D,2,FALSE)</f>
        <v>0004-0001</v>
      </c>
      <c r="D342" s="94">
        <v>20570</v>
      </c>
      <c r="E342" s="95" t="s">
        <v>2050</v>
      </c>
      <c r="F342" s="97">
        <v>81094</v>
      </c>
      <c r="G342" s="98" t="s">
        <v>155</v>
      </c>
      <c r="H342" s="121" t="s">
        <v>156</v>
      </c>
      <c r="I342" s="97" t="s">
        <v>440</v>
      </c>
      <c r="J342" s="126" t="s">
        <v>2051</v>
      </c>
      <c r="K342" s="97" t="s">
        <v>2052</v>
      </c>
      <c r="L342" s="97" t="s">
        <v>159</v>
      </c>
      <c r="M342" s="8" t="s">
        <v>2053</v>
      </c>
      <c r="N342" s="176">
        <v>45888</v>
      </c>
      <c r="O342" s="96">
        <v>45889</v>
      </c>
      <c r="P342" s="131" t="s">
        <v>161</v>
      </c>
      <c r="Q342" s="130" t="s">
        <v>161</v>
      </c>
      <c r="R342" s="94" t="s">
        <v>162</v>
      </c>
      <c r="S342" s="122" t="s">
        <v>2054</v>
      </c>
      <c r="T342" s="97" t="s">
        <v>164</v>
      </c>
      <c r="U342" s="94" t="s">
        <v>2055</v>
      </c>
      <c r="V342" s="126" t="s">
        <v>30</v>
      </c>
      <c r="W342" s="96" t="s">
        <v>166</v>
      </c>
      <c r="X342" s="98" t="s">
        <v>985</v>
      </c>
      <c r="Y342" s="94">
        <v>1</v>
      </c>
      <c r="Z342" s="94">
        <v>0</v>
      </c>
      <c r="AA342" s="100">
        <f>IF(V342="TIPO I",'BASE LIQUIDACION REDEBAN 2025'!$B$2,IF(V342="TIPO II",'BASE LIQUIDACION REDEBAN 2025'!$B$3,IF(V342="TIPO III",'BASE LIQUIDACION REDEBAN 2025'!$B$4,IF(V342="TIPO IV",'BASE LIQUIDACION REDEBAN 2025'!$B$5,IF(W342="AEREO",'BASE LIQUIDACION REDEBAN 2025'!$B$6,'BASE LIQUIDACION REDEBAN 2025'!$B$5)))))</f>
        <v>275728.78077800001</v>
      </c>
      <c r="AB342" s="100">
        <f>IF(V342="TIPO I",'BASE LIQUIDACION REDEBAN 2025'!$B$10,IF(V342="TIPO II",'BASE LIQUIDACION REDEBAN 2025'!$B$11,IF(V342="TIPO III",'BASE LIQUIDACION REDEBAN 2025'!$B$12,'BASE LIQUIDACION REDEBAN 2025'!$B$13)))</f>
        <v>196536.5258152</v>
      </c>
      <c r="AC342" s="101">
        <f t="shared" si="5"/>
        <v>275728.78077800001</v>
      </c>
    </row>
    <row r="343" spans="1:29" s="79" customFormat="1" ht="14.25" customHeight="1">
      <c r="A343" s="94" t="s">
        <v>76</v>
      </c>
      <c r="B343" s="8" t="str">
        <f>VLOOKUP(A343,'CENTRO DE COSTOS'!A:D,4,FALSE)</f>
        <v>DIEGO FERNANDO HENAO CARDONA</v>
      </c>
      <c r="C343" s="8" t="str">
        <f>VLOOKUP(A343,'CENTRO DE COSTOS'!A:D,2,FALSE)</f>
        <v>0004-0003</v>
      </c>
      <c r="D343" s="94">
        <v>76001</v>
      </c>
      <c r="E343" s="95" t="s">
        <v>2056</v>
      </c>
      <c r="F343" s="97">
        <v>81064</v>
      </c>
      <c r="G343" s="98" t="s">
        <v>155</v>
      </c>
      <c r="H343" s="121" t="s">
        <v>156</v>
      </c>
      <c r="I343" s="97" t="s">
        <v>227</v>
      </c>
      <c r="J343" s="126" t="s">
        <v>76</v>
      </c>
      <c r="K343" s="97" t="s">
        <v>2057</v>
      </c>
      <c r="L343" s="97" t="s">
        <v>159</v>
      </c>
      <c r="M343" s="8" t="s">
        <v>2058</v>
      </c>
      <c r="N343" s="176">
        <v>45888</v>
      </c>
      <c r="O343" s="96">
        <v>45889</v>
      </c>
      <c r="P343" s="131" t="s">
        <v>161</v>
      </c>
      <c r="Q343" s="130" t="s">
        <v>161</v>
      </c>
      <c r="R343" s="94" t="s">
        <v>162</v>
      </c>
      <c r="S343" s="122" t="s">
        <v>2059</v>
      </c>
      <c r="T343" s="97" t="s">
        <v>164</v>
      </c>
      <c r="U343" s="94" t="s">
        <v>2060</v>
      </c>
      <c r="V343" s="126" t="s">
        <v>25</v>
      </c>
      <c r="W343" s="96" t="s">
        <v>166</v>
      </c>
      <c r="X343" s="98" t="s">
        <v>264</v>
      </c>
      <c r="Y343" s="94">
        <v>1</v>
      </c>
      <c r="Z343" s="94">
        <v>0</v>
      </c>
      <c r="AA343" s="100">
        <f>IF(V343="TIPO I",'BASE LIQUIDACION REDEBAN 2025'!$B$2,IF(V343="TIPO II",'BASE LIQUIDACION REDEBAN 2025'!$B$3,IF(V343="TIPO III",'BASE LIQUIDACION REDEBAN 2025'!$B$4,IF(V343="TIPO IV",'BASE LIQUIDACION REDEBAN 2025'!$B$5,IF(W343="AEREO",'BASE LIQUIDACION REDEBAN 2025'!$B$6,'BASE LIQUIDACION REDEBAN 2025'!$B$5)))))</f>
        <v>75096.394270399993</v>
      </c>
      <c r="AB343" s="100">
        <f>IF(V343="TIPO I",'BASE LIQUIDACION REDEBAN 2025'!$B$10,IF(V343="TIPO II",'BASE LIQUIDACION REDEBAN 2025'!$B$11,IF(V343="TIPO III",'BASE LIQUIDACION REDEBAN 2025'!$B$12,'BASE LIQUIDACION REDEBAN 2025'!$B$13)))</f>
        <v>75096.394270399993</v>
      </c>
      <c r="AC343" s="101">
        <f t="shared" si="5"/>
        <v>75096.394270399993</v>
      </c>
    </row>
    <row r="344" spans="1:29" s="79" customFormat="1" ht="14.25" customHeight="1">
      <c r="A344" s="94" t="s">
        <v>87</v>
      </c>
      <c r="B344" s="8" t="str">
        <f>VLOOKUP(A344,'CENTRO DE COSTOS'!A:D,4,FALSE)</f>
        <v>DIEGO FERNANDO HENAO CARDONA</v>
      </c>
      <c r="C344" s="8" t="str">
        <f>VLOOKUP(A344,'CENTRO DE COSTOS'!A:D,2,FALSE)</f>
        <v>0004-0002</v>
      </c>
      <c r="D344" s="94">
        <v>17524</v>
      </c>
      <c r="E344" s="95" t="s">
        <v>2061</v>
      </c>
      <c r="F344" s="97">
        <v>81103</v>
      </c>
      <c r="G344" s="98" t="s">
        <v>155</v>
      </c>
      <c r="H344" s="121" t="s">
        <v>257</v>
      </c>
      <c r="I344" s="97" t="s">
        <v>477</v>
      </c>
      <c r="J344" s="126" t="s">
        <v>2062</v>
      </c>
      <c r="K344" s="97" t="s">
        <v>2063</v>
      </c>
      <c r="L344" s="97" t="s">
        <v>159</v>
      </c>
      <c r="M344" s="8" t="s">
        <v>2064</v>
      </c>
      <c r="N344" s="176">
        <v>45888</v>
      </c>
      <c r="O344" s="96">
        <v>45890</v>
      </c>
      <c r="P344" s="131" t="s">
        <v>161</v>
      </c>
      <c r="Q344" s="130" t="s">
        <v>161</v>
      </c>
      <c r="R344" s="94" t="s">
        <v>162</v>
      </c>
      <c r="S344" s="122" t="s">
        <v>2065</v>
      </c>
      <c r="T344" s="97" t="s">
        <v>164</v>
      </c>
      <c r="U344" s="94" t="s">
        <v>2066</v>
      </c>
      <c r="V344" s="126" t="s">
        <v>28</v>
      </c>
      <c r="W344" s="96" t="s">
        <v>166</v>
      </c>
      <c r="X344" s="98" t="s">
        <v>482</v>
      </c>
      <c r="Y344" s="94">
        <v>1</v>
      </c>
      <c r="Z344" s="94">
        <v>0</v>
      </c>
      <c r="AA344" s="100">
        <f>IF(V344="TIPO I",'BASE LIQUIDACION REDEBAN 2025'!$B$2,IF(V344="TIPO II",'BASE LIQUIDACION REDEBAN 2025'!$B$3,IF(V344="TIPO III",'BASE LIQUIDACION REDEBAN 2025'!$B$4,IF(V344="TIPO IV",'BASE LIQUIDACION REDEBAN 2025'!$B$5,IF(W344="AEREO",'BASE LIQUIDACION REDEBAN 2025'!$B$6,'BASE LIQUIDACION REDEBAN 2025'!$B$5)))))</f>
        <v>163813.69572160003</v>
      </c>
      <c r="AB344" s="100">
        <f>IF(V344="TIPO I",'BASE LIQUIDACION REDEBAN 2025'!$B$10,IF(V344="TIPO II",'BASE LIQUIDACION REDEBAN 2025'!$B$11,IF(V344="TIPO III",'BASE LIQUIDACION REDEBAN 2025'!$B$12,'BASE LIQUIDACION REDEBAN 2025'!$B$13)))</f>
        <v>140395.6348884</v>
      </c>
      <c r="AC344" s="101">
        <f t="shared" si="5"/>
        <v>163813.69572160003</v>
      </c>
    </row>
    <row r="345" spans="1:29" s="79" customFormat="1" ht="14.25" customHeight="1">
      <c r="A345" s="94" t="s">
        <v>76</v>
      </c>
      <c r="B345" s="8" t="str">
        <f>VLOOKUP(A345,'CENTRO DE COSTOS'!A:D,4,FALSE)</f>
        <v>DIEGO FERNANDO HENAO CARDONA</v>
      </c>
      <c r="C345" s="8" t="str">
        <f>VLOOKUP(A345,'CENTRO DE COSTOS'!A:D,2,FALSE)</f>
        <v>0004-0003</v>
      </c>
      <c r="D345" s="94">
        <v>76113</v>
      </c>
      <c r="E345" s="95" t="s">
        <v>2067</v>
      </c>
      <c r="F345" s="97">
        <v>81057</v>
      </c>
      <c r="G345" s="98" t="s">
        <v>155</v>
      </c>
      <c r="H345" s="121" t="s">
        <v>156</v>
      </c>
      <c r="I345" s="97" t="s">
        <v>227</v>
      </c>
      <c r="J345" s="126" t="s">
        <v>2068</v>
      </c>
      <c r="K345" s="97" t="s">
        <v>2069</v>
      </c>
      <c r="L345" s="97" t="s">
        <v>159</v>
      </c>
      <c r="M345" s="8" t="s">
        <v>2070</v>
      </c>
      <c r="N345" s="176">
        <v>45888</v>
      </c>
      <c r="O345" s="96">
        <v>45890</v>
      </c>
      <c r="P345" s="131" t="s">
        <v>161</v>
      </c>
      <c r="Q345" s="130" t="s">
        <v>161</v>
      </c>
      <c r="R345" s="94" t="s">
        <v>162</v>
      </c>
      <c r="S345" s="122" t="s">
        <v>2071</v>
      </c>
      <c r="T345" s="97" t="s">
        <v>164</v>
      </c>
      <c r="U345" s="94" t="s">
        <v>2072</v>
      </c>
      <c r="V345" s="126" t="s">
        <v>28</v>
      </c>
      <c r="W345" s="96" t="s">
        <v>166</v>
      </c>
      <c r="X345" s="98" t="s">
        <v>264</v>
      </c>
      <c r="Y345" s="94">
        <v>1</v>
      </c>
      <c r="Z345" s="94">
        <v>0</v>
      </c>
      <c r="AA345" s="100">
        <f>IF(V345="TIPO I",'BASE LIQUIDACION REDEBAN 2025'!$B$2,IF(V345="TIPO II",'BASE LIQUIDACION REDEBAN 2025'!$B$3,IF(V345="TIPO III",'BASE LIQUIDACION REDEBAN 2025'!$B$4,IF(V345="TIPO IV",'BASE LIQUIDACION REDEBAN 2025'!$B$5,IF(W345="AEREO",'BASE LIQUIDACION REDEBAN 2025'!$B$6,'BASE LIQUIDACION REDEBAN 2025'!$B$5)))))</f>
        <v>163813.69572160003</v>
      </c>
      <c r="AB345" s="100">
        <f>IF(V345="TIPO I",'BASE LIQUIDACION REDEBAN 2025'!$B$10,IF(V345="TIPO II",'BASE LIQUIDACION REDEBAN 2025'!$B$11,IF(V345="TIPO III",'BASE LIQUIDACION REDEBAN 2025'!$B$12,'BASE LIQUIDACION REDEBAN 2025'!$B$13)))</f>
        <v>140395.6348884</v>
      </c>
      <c r="AC345" s="101">
        <f t="shared" si="5"/>
        <v>163813.69572160003</v>
      </c>
    </row>
    <row r="346" spans="1:29" s="79" customFormat="1" ht="14.25" customHeight="1">
      <c r="A346" s="94" t="s">
        <v>72</v>
      </c>
      <c r="B346" s="8" t="str">
        <f>VLOOKUP(A346,'CENTRO DE COSTOS'!A:D,4,FALSE)</f>
        <v>MIGUEL JULIÁN HERNÁNDEZ GUARÍN</v>
      </c>
      <c r="C346" s="8" t="str">
        <f>VLOOKUP(A346,'CENTRO DE COSTOS'!A:D,2,FALSE)</f>
        <v>0004-0008</v>
      </c>
      <c r="D346" s="94">
        <v>68276</v>
      </c>
      <c r="E346" s="95" t="s">
        <v>2073</v>
      </c>
      <c r="F346" s="97">
        <v>81075</v>
      </c>
      <c r="G346" s="98" t="s">
        <v>155</v>
      </c>
      <c r="H346" s="121" t="s">
        <v>156</v>
      </c>
      <c r="I346" s="97" t="s">
        <v>820</v>
      </c>
      <c r="J346" s="126" t="s">
        <v>952</v>
      </c>
      <c r="K346" s="97" t="s">
        <v>2074</v>
      </c>
      <c r="L346" s="97" t="s">
        <v>159</v>
      </c>
      <c r="M346" s="8" t="s">
        <v>2075</v>
      </c>
      <c r="N346" s="176">
        <v>45888</v>
      </c>
      <c r="O346" s="96">
        <v>45889</v>
      </c>
      <c r="P346" s="131" t="s">
        <v>161</v>
      </c>
      <c r="Q346" s="130" t="s">
        <v>161</v>
      </c>
      <c r="R346" s="94" t="s">
        <v>162</v>
      </c>
      <c r="S346" s="122" t="s">
        <v>2076</v>
      </c>
      <c r="T346" s="97" t="s">
        <v>164</v>
      </c>
      <c r="U346" s="94" t="s">
        <v>2077</v>
      </c>
      <c r="V346" s="126" t="s">
        <v>25</v>
      </c>
      <c r="W346" s="96" t="s">
        <v>166</v>
      </c>
      <c r="X346" s="98" t="s">
        <v>323</v>
      </c>
      <c r="Y346" s="94">
        <v>1</v>
      </c>
      <c r="Z346" s="94">
        <v>0</v>
      </c>
      <c r="AA346" s="100">
        <f>IF(V346="TIPO I",'BASE LIQUIDACION REDEBAN 2025'!$B$2,IF(V346="TIPO II",'BASE LIQUIDACION REDEBAN 2025'!$B$3,IF(V346="TIPO III",'BASE LIQUIDACION REDEBAN 2025'!$B$4,IF(V346="TIPO IV",'BASE LIQUIDACION REDEBAN 2025'!$B$5,IF(W346="AEREO",'BASE LIQUIDACION REDEBAN 2025'!$B$6,'BASE LIQUIDACION REDEBAN 2025'!$B$5)))))</f>
        <v>75096.394270399993</v>
      </c>
      <c r="AB346" s="100">
        <f>IF(V346="TIPO I",'BASE LIQUIDACION REDEBAN 2025'!$B$10,IF(V346="TIPO II",'BASE LIQUIDACION REDEBAN 2025'!$B$11,IF(V346="TIPO III",'BASE LIQUIDACION REDEBAN 2025'!$B$12,'BASE LIQUIDACION REDEBAN 2025'!$B$13)))</f>
        <v>75096.394270399993</v>
      </c>
      <c r="AC346" s="101">
        <f t="shared" si="5"/>
        <v>75096.394270399993</v>
      </c>
    </row>
    <row r="347" spans="1:29" s="79" customFormat="1" ht="14.25" customHeight="1">
      <c r="A347" s="94" t="s">
        <v>68</v>
      </c>
      <c r="B347" s="8" t="str">
        <f>VLOOKUP(A347,'CENTRO DE COSTOS'!A:D,4,FALSE)</f>
        <v>WILLIAM ASDRUBAL ROZO ROZO</v>
      </c>
      <c r="C347" s="8" t="str">
        <f>VLOOKUP(A347,'CENTRO DE COSTOS'!A:D,2,FALSE)</f>
        <v>0004-0004</v>
      </c>
      <c r="D347" s="94">
        <v>25286</v>
      </c>
      <c r="E347" s="95" t="s">
        <v>2078</v>
      </c>
      <c r="F347" s="97">
        <v>81076</v>
      </c>
      <c r="G347" s="98" t="s">
        <v>155</v>
      </c>
      <c r="H347" s="121" t="s">
        <v>257</v>
      </c>
      <c r="I347" s="97" t="s">
        <v>470</v>
      </c>
      <c r="J347" s="126" t="s">
        <v>2079</v>
      </c>
      <c r="K347" s="97" t="s">
        <v>2080</v>
      </c>
      <c r="L347" s="97" t="s">
        <v>159</v>
      </c>
      <c r="M347" s="8" t="s">
        <v>2081</v>
      </c>
      <c r="N347" s="176">
        <v>45888</v>
      </c>
      <c r="O347" s="96">
        <v>45894</v>
      </c>
      <c r="P347" s="131" t="s">
        <v>161</v>
      </c>
      <c r="Q347" s="130" t="s">
        <v>161</v>
      </c>
      <c r="R347" s="94" t="s">
        <v>162</v>
      </c>
      <c r="S347" s="122" t="s">
        <v>2082</v>
      </c>
      <c r="T347" s="97" t="s">
        <v>164</v>
      </c>
      <c r="U347" s="94" t="s">
        <v>2083</v>
      </c>
      <c r="V347" s="126" t="s">
        <v>28</v>
      </c>
      <c r="W347" s="96" t="s">
        <v>166</v>
      </c>
      <c r="X347" s="98" t="s">
        <v>682</v>
      </c>
      <c r="Y347" s="94">
        <v>1</v>
      </c>
      <c r="Z347" s="94">
        <v>0</v>
      </c>
      <c r="AA347" s="100">
        <f>IF(V347="TIPO I",'BASE LIQUIDACION REDEBAN 2025'!$B$2,IF(V347="TIPO II",'BASE LIQUIDACION REDEBAN 2025'!$B$3,IF(V347="TIPO III",'BASE LIQUIDACION REDEBAN 2025'!$B$4,IF(V347="TIPO IV",'BASE LIQUIDACION REDEBAN 2025'!$B$5,IF(W347="AEREO",'BASE LIQUIDACION REDEBAN 2025'!$B$6,'BASE LIQUIDACION REDEBAN 2025'!$B$5)))))</f>
        <v>163813.69572160003</v>
      </c>
      <c r="AB347" s="100">
        <f>IF(V347="TIPO I",'BASE LIQUIDACION REDEBAN 2025'!$B$10,IF(V347="TIPO II",'BASE LIQUIDACION REDEBAN 2025'!$B$11,IF(V347="TIPO III",'BASE LIQUIDACION REDEBAN 2025'!$B$12,'BASE LIQUIDACION REDEBAN 2025'!$B$13)))</f>
        <v>140395.6348884</v>
      </c>
      <c r="AC347" s="101">
        <f t="shared" si="5"/>
        <v>163813.69572160003</v>
      </c>
    </row>
    <row r="348" spans="1:29" s="79" customFormat="1" ht="14.25" customHeight="1">
      <c r="A348" s="94" t="s">
        <v>68</v>
      </c>
      <c r="B348" s="8" t="str">
        <f>VLOOKUP(A348,'CENTRO DE COSTOS'!A:D,4,FALSE)</f>
        <v>WILLIAM ASDRUBAL ROZO ROZO</v>
      </c>
      <c r="C348" s="8" t="str">
        <f>VLOOKUP(A348,'CENTRO DE COSTOS'!A:D,2,FALSE)</f>
        <v>0004-0004</v>
      </c>
      <c r="D348" s="94">
        <v>11001</v>
      </c>
      <c r="E348" s="95" t="s">
        <v>2084</v>
      </c>
      <c r="F348" s="97">
        <v>81055</v>
      </c>
      <c r="G348" s="98" t="s">
        <v>155</v>
      </c>
      <c r="H348" s="121" t="s">
        <v>156</v>
      </c>
      <c r="I348" s="97" t="s">
        <v>470</v>
      </c>
      <c r="J348" s="126" t="s">
        <v>68</v>
      </c>
      <c r="K348" s="97" t="s">
        <v>2085</v>
      </c>
      <c r="L348" s="97" t="s">
        <v>159</v>
      </c>
      <c r="M348" s="8" t="s">
        <v>2086</v>
      </c>
      <c r="N348" s="176">
        <v>45888</v>
      </c>
      <c r="O348" s="96">
        <v>45889</v>
      </c>
      <c r="P348" s="131" t="s">
        <v>161</v>
      </c>
      <c r="Q348" s="130" t="s">
        <v>161</v>
      </c>
      <c r="R348" s="94" t="s">
        <v>162</v>
      </c>
      <c r="S348" s="122" t="s">
        <v>2087</v>
      </c>
      <c r="T348" s="97" t="s">
        <v>164</v>
      </c>
      <c r="U348" s="94" t="s">
        <v>2088</v>
      </c>
      <c r="V348" s="126" t="s">
        <v>25</v>
      </c>
      <c r="W348" s="96" t="s">
        <v>166</v>
      </c>
      <c r="X348" s="98" t="s">
        <v>2089</v>
      </c>
      <c r="Y348" s="94">
        <v>1</v>
      </c>
      <c r="Z348" s="94">
        <v>0</v>
      </c>
      <c r="AA348" s="100">
        <f>IF(V348="TIPO I",'BASE LIQUIDACION REDEBAN 2025'!$B$2,IF(V348="TIPO II",'BASE LIQUIDACION REDEBAN 2025'!$B$3,IF(V348="TIPO III",'BASE LIQUIDACION REDEBAN 2025'!$B$4,IF(V348="TIPO IV",'BASE LIQUIDACION REDEBAN 2025'!$B$5,IF(W348="AEREO",'BASE LIQUIDACION REDEBAN 2025'!$B$6,'BASE LIQUIDACION REDEBAN 2025'!$B$5)))))</f>
        <v>75096.394270399993</v>
      </c>
      <c r="AB348" s="100">
        <f>IF(V348="TIPO I",'BASE LIQUIDACION REDEBAN 2025'!$B$10,IF(V348="TIPO II",'BASE LIQUIDACION REDEBAN 2025'!$B$11,IF(V348="TIPO III",'BASE LIQUIDACION REDEBAN 2025'!$B$12,'BASE LIQUIDACION REDEBAN 2025'!$B$13)))</f>
        <v>75096.394270399993</v>
      </c>
      <c r="AC348" s="101">
        <f t="shared" si="5"/>
        <v>75096.394270399993</v>
      </c>
    </row>
    <row r="349" spans="1:29" s="79" customFormat="1" ht="14.25" customHeight="1">
      <c r="A349" s="94" t="s">
        <v>90</v>
      </c>
      <c r="B349" s="8" t="str">
        <f>VLOOKUP(A349,'CENTRO DE COSTOS'!A:D,4,FALSE)</f>
        <v>JUAN SEBASTIÁN RÍOS CASTRILLÓN</v>
      </c>
      <c r="C349" s="8" t="str">
        <f>VLOOKUP(A349,'CENTRO DE COSTOS'!A:D,2,FALSE)</f>
        <v>0004-0005</v>
      </c>
      <c r="D349" s="94">
        <v>5789</v>
      </c>
      <c r="E349" s="95" t="s">
        <v>2090</v>
      </c>
      <c r="F349" s="97">
        <v>81097</v>
      </c>
      <c r="G349" s="98" t="s">
        <v>155</v>
      </c>
      <c r="H349" s="121" t="s">
        <v>156</v>
      </c>
      <c r="I349" s="97" t="s">
        <v>197</v>
      </c>
      <c r="J349" s="126" t="s">
        <v>2091</v>
      </c>
      <c r="K349" s="97" t="s">
        <v>2092</v>
      </c>
      <c r="L349" s="97" t="s">
        <v>159</v>
      </c>
      <c r="M349" s="8" t="s">
        <v>2093</v>
      </c>
      <c r="N349" s="176">
        <v>45888</v>
      </c>
      <c r="O349" s="96">
        <v>45890</v>
      </c>
      <c r="P349" s="131" t="s">
        <v>161</v>
      </c>
      <c r="Q349" s="130" t="s">
        <v>161</v>
      </c>
      <c r="R349" s="94" t="s">
        <v>162</v>
      </c>
      <c r="S349" s="122" t="s">
        <v>2094</v>
      </c>
      <c r="T349" s="97" t="s">
        <v>164</v>
      </c>
      <c r="U349" s="94" t="s">
        <v>2095</v>
      </c>
      <c r="V349" s="126" t="s">
        <v>30</v>
      </c>
      <c r="W349" s="96" t="s">
        <v>166</v>
      </c>
      <c r="X349" s="98" t="s">
        <v>270</v>
      </c>
      <c r="Y349" s="94">
        <v>1</v>
      </c>
      <c r="Z349" s="94">
        <v>0</v>
      </c>
      <c r="AA349" s="100">
        <f>IF(V349="TIPO I",'BASE LIQUIDACION REDEBAN 2025'!$B$2,IF(V349="TIPO II",'BASE LIQUIDACION REDEBAN 2025'!$B$3,IF(V349="TIPO III",'BASE LIQUIDACION REDEBAN 2025'!$B$4,IF(V349="TIPO IV",'BASE LIQUIDACION REDEBAN 2025'!$B$5,IF(W349="AEREO",'BASE LIQUIDACION REDEBAN 2025'!$B$6,'BASE LIQUIDACION REDEBAN 2025'!$B$5)))))</f>
        <v>275728.78077800001</v>
      </c>
      <c r="AB349" s="100">
        <f>IF(V349="TIPO I",'BASE LIQUIDACION REDEBAN 2025'!$B$10,IF(V349="TIPO II",'BASE LIQUIDACION REDEBAN 2025'!$B$11,IF(V349="TIPO III",'BASE LIQUIDACION REDEBAN 2025'!$B$12,'BASE LIQUIDACION REDEBAN 2025'!$B$13)))</f>
        <v>196536.5258152</v>
      </c>
      <c r="AC349" s="101">
        <f t="shared" si="5"/>
        <v>275728.78077800001</v>
      </c>
    </row>
    <row r="350" spans="1:29" s="79" customFormat="1" ht="14.25" customHeight="1">
      <c r="A350" s="94" t="s">
        <v>94</v>
      </c>
      <c r="B350" s="8" t="str">
        <f>VLOOKUP(A350,'CENTRO DE COSTOS'!A:D,4,FALSE)</f>
        <v>DIEGO FERNANDO HENAO CARDONA</v>
      </c>
      <c r="C350" s="8" t="str">
        <f>VLOOKUP(A350,'CENTRO DE COSTOS'!A:D,2,FALSE)</f>
        <v>0004-0002</v>
      </c>
      <c r="D350" s="94">
        <v>63001</v>
      </c>
      <c r="E350" s="95" t="s">
        <v>2096</v>
      </c>
      <c r="F350" s="97">
        <v>81051</v>
      </c>
      <c r="G350" s="98" t="s">
        <v>155</v>
      </c>
      <c r="H350" s="121" t="s">
        <v>156</v>
      </c>
      <c r="I350" s="97" t="s">
        <v>581</v>
      </c>
      <c r="J350" s="126" t="s">
        <v>582</v>
      </c>
      <c r="K350" s="97" t="s">
        <v>2097</v>
      </c>
      <c r="L350" s="97" t="s">
        <v>159</v>
      </c>
      <c r="M350" s="8" t="s">
        <v>2098</v>
      </c>
      <c r="N350" s="176">
        <v>45888</v>
      </c>
      <c r="O350" s="96">
        <v>45889</v>
      </c>
      <c r="P350" s="131" t="s">
        <v>161</v>
      </c>
      <c r="Q350" s="130" t="s">
        <v>161</v>
      </c>
      <c r="R350" s="94" t="s">
        <v>162</v>
      </c>
      <c r="S350" s="122" t="s">
        <v>2099</v>
      </c>
      <c r="T350" s="97" t="s">
        <v>164</v>
      </c>
      <c r="U350" s="94" t="s">
        <v>2100</v>
      </c>
      <c r="V350" s="126" t="s">
        <v>28</v>
      </c>
      <c r="W350" s="96" t="s">
        <v>166</v>
      </c>
      <c r="X350" s="98" t="s">
        <v>587</v>
      </c>
      <c r="Y350" s="94">
        <v>1</v>
      </c>
      <c r="Z350" s="94">
        <v>0</v>
      </c>
      <c r="AA350" s="100">
        <f>IF(V350="TIPO I",'BASE LIQUIDACION REDEBAN 2025'!$B$2,IF(V350="TIPO II",'BASE LIQUIDACION REDEBAN 2025'!$B$3,IF(V350="TIPO III",'BASE LIQUIDACION REDEBAN 2025'!$B$4,IF(V350="TIPO IV",'BASE LIQUIDACION REDEBAN 2025'!$B$5,IF(W350="AEREO",'BASE LIQUIDACION REDEBAN 2025'!$B$6,'BASE LIQUIDACION REDEBAN 2025'!$B$5)))))</f>
        <v>163813.69572160003</v>
      </c>
      <c r="AB350" s="100">
        <f>IF(V350="TIPO I",'BASE LIQUIDACION REDEBAN 2025'!$B$10,IF(V350="TIPO II",'BASE LIQUIDACION REDEBAN 2025'!$B$11,IF(V350="TIPO III",'BASE LIQUIDACION REDEBAN 2025'!$B$12,'BASE LIQUIDACION REDEBAN 2025'!$B$13)))</f>
        <v>140395.6348884</v>
      </c>
      <c r="AC350" s="101">
        <f t="shared" si="5"/>
        <v>163813.69572160003</v>
      </c>
    </row>
    <row r="351" spans="1:29" s="79" customFormat="1" ht="14.25" customHeight="1">
      <c r="A351" s="94" t="s">
        <v>90</v>
      </c>
      <c r="B351" s="8" t="str">
        <f>VLOOKUP(A351,'CENTRO DE COSTOS'!A:D,4,FALSE)</f>
        <v>JUAN SEBASTIÁN RÍOS CASTRILLÓN</v>
      </c>
      <c r="C351" s="8" t="str">
        <f>VLOOKUP(A351,'CENTRO DE COSTOS'!A:D,2,FALSE)</f>
        <v>0004-0005</v>
      </c>
      <c r="D351" s="94">
        <v>5088</v>
      </c>
      <c r="E351" s="95" t="s">
        <v>2101</v>
      </c>
      <c r="F351" s="97">
        <v>81107</v>
      </c>
      <c r="G351" s="98" t="s">
        <v>155</v>
      </c>
      <c r="H351" s="121" t="s">
        <v>156</v>
      </c>
      <c r="I351" s="97" t="s">
        <v>197</v>
      </c>
      <c r="J351" s="126" t="s">
        <v>211</v>
      </c>
      <c r="K351" s="97" t="s">
        <v>2102</v>
      </c>
      <c r="L351" s="97" t="s">
        <v>159</v>
      </c>
      <c r="M351" s="8" t="s">
        <v>2103</v>
      </c>
      <c r="N351" s="176">
        <v>45888</v>
      </c>
      <c r="O351" s="96">
        <v>45889</v>
      </c>
      <c r="P351" s="131" t="s">
        <v>161</v>
      </c>
      <c r="Q351" s="130" t="s">
        <v>161</v>
      </c>
      <c r="R351" s="94" t="s">
        <v>162</v>
      </c>
      <c r="S351" s="122" t="s">
        <v>2104</v>
      </c>
      <c r="T351" s="97" t="s">
        <v>164</v>
      </c>
      <c r="U351" s="94" t="s">
        <v>2105</v>
      </c>
      <c r="V351" s="126" t="s">
        <v>25</v>
      </c>
      <c r="W351" s="96" t="s">
        <v>166</v>
      </c>
      <c r="X351" s="98" t="s">
        <v>368</v>
      </c>
      <c r="Y351" s="94">
        <v>1</v>
      </c>
      <c r="Z351" s="94">
        <v>0</v>
      </c>
      <c r="AA351" s="100">
        <f>IF(V351="TIPO I",'BASE LIQUIDACION REDEBAN 2025'!$B$2,IF(V351="TIPO II",'BASE LIQUIDACION REDEBAN 2025'!$B$3,IF(V351="TIPO III",'BASE LIQUIDACION REDEBAN 2025'!$B$4,IF(V351="TIPO IV",'BASE LIQUIDACION REDEBAN 2025'!$B$5,IF(W351="AEREO",'BASE LIQUIDACION REDEBAN 2025'!$B$6,'BASE LIQUIDACION REDEBAN 2025'!$B$5)))))</f>
        <v>75096.394270399993</v>
      </c>
      <c r="AB351" s="100">
        <f>IF(V351="TIPO I",'BASE LIQUIDACION REDEBAN 2025'!$B$10,IF(V351="TIPO II",'BASE LIQUIDACION REDEBAN 2025'!$B$11,IF(V351="TIPO III",'BASE LIQUIDACION REDEBAN 2025'!$B$12,'BASE LIQUIDACION REDEBAN 2025'!$B$13)))</f>
        <v>75096.394270399993</v>
      </c>
      <c r="AC351" s="101">
        <f t="shared" si="5"/>
        <v>75096.394270399993</v>
      </c>
    </row>
    <row r="352" spans="1:29" s="79" customFormat="1" ht="14.25" customHeight="1">
      <c r="A352" s="94" t="s">
        <v>91</v>
      </c>
      <c r="B352" s="8" t="str">
        <f>VLOOKUP(A352,'CENTRO DE COSTOS'!A:D,4,FALSE)</f>
        <v>JOSE MAURICIO HERNANDEZ ROJAS</v>
      </c>
      <c r="C352" s="8" t="str">
        <f>VLOOKUP(A352,'CENTRO DE COSTOS'!A:D,2,FALSE)</f>
        <v>0004-0001</v>
      </c>
      <c r="D352" s="94">
        <v>5250</v>
      </c>
      <c r="E352" s="95" t="s">
        <v>2106</v>
      </c>
      <c r="F352" s="97">
        <v>81072</v>
      </c>
      <c r="G352" s="98" t="s">
        <v>155</v>
      </c>
      <c r="H352" s="121" t="s">
        <v>156</v>
      </c>
      <c r="I352" s="97" t="s">
        <v>197</v>
      </c>
      <c r="J352" s="126" t="s">
        <v>2107</v>
      </c>
      <c r="K352" s="97" t="s">
        <v>2108</v>
      </c>
      <c r="L352" s="97" t="s">
        <v>159</v>
      </c>
      <c r="M352" s="8" t="s">
        <v>2109</v>
      </c>
      <c r="N352" s="176">
        <v>45888</v>
      </c>
      <c r="O352" s="96">
        <v>45890</v>
      </c>
      <c r="P352" s="131" t="s">
        <v>161</v>
      </c>
      <c r="Q352" s="130" t="s">
        <v>161</v>
      </c>
      <c r="R352" s="94" t="s">
        <v>162</v>
      </c>
      <c r="S352" s="122" t="s">
        <v>2110</v>
      </c>
      <c r="T352" s="97" t="s">
        <v>164</v>
      </c>
      <c r="U352" s="94" t="s">
        <v>2111</v>
      </c>
      <c r="V352" s="126" t="s">
        <v>32</v>
      </c>
      <c r="W352" s="96" t="s">
        <v>166</v>
      </c>
      <c r="X352" s="98" t="s">
        <v>1227</v>
      </c>
      <c r="Y352" s="94">
        <v>1</v>
      </c>
      <c r="Z352" s="94">
        <v>0</v>
      </c>
      <c r="AA352" s="100">
        <f>IF(V352="TIPO I",'BASE LIQUIDACION REDEBAN 2025'!$B$2,IF(V352="TIPO II",'BASE LIQUIDACION REDEBAN 2025'!$B$3,IF(V352="TIPO III",'BASE LIQUIDACION REDEBAN 2025'!$B$4,IF(V352="TIPO IV",'BASE LIQUIDACION REDEBAN 2025'!$B$5,IF(W352="AEREO",'BASE LIQUIDACION REDEBAN 2025'!$B$6,'BASE LIQUIDACION REDEBAN 2025'!$B$5)))))</f>
        <v>504832.64687880001</v>
      </c>
      <c r="AB352" s="100">
        <f>IF(V352="TIPO I",'BASE LIQUIDACION REDEBAN 2025'!$B$10,IF(V352="TIPO II",'BASE LIQUIDACION REDEBAN 2025'!$B$11,IF(V352="TIPO III",'BASE LIQUIDACION REDEBAN 2025'!$B$12,'BASE LIQUIDACION REDEBAN 2025'!$B$13)))</f>
        <v>196536.5258152</v>
      </c>
      <c r="AC352" s="101">
        <f t="shared" si="5"/>
        <v>504832.64687880001</v>
      </c>
    </row>
    <row r="353" spans="1:29" s="79" customFormat="1" ht="14.25" customHeight="1">
      <c r="A353" s="94" t="s">
        <v>100</v>
      </c>
      <c r="B353" s="8" t="str">
        <f>VLOOKUP(A353,'CENTRO DE COSTOS'!A:D,4,FALSE)</f>
        <v>KEVIN ALEXIS CORZO BUSTOS</v>
      </c>
      <c r="C353" s="8" t="str">
        <f>VLOOKUP(A353,'CENTRO DE COSTOS'!A:D,2,FALSE)</f>
        <v>0004-0007</v>
      </c>
      <c r="D353" s="94">
        <v>50006</v>
      </c>
      <c r="E353" s="95" t="s">
        <v>2112</v>
      </c>
      <c r="F353" s="97">
        <v>81049</v>
      </c>
      <c r="G353" s="98" t="s">
        <v>155</v>
      </c>
      <c r="H353" s="121" t="s">
        <v>156</v>
      </c>
      <c r="I353" s="97" t="s">
        <v>295</v>
      </c>
      <c r="J353" s="126" t="s">
        <v>932</v>
      </c>
      <c r="K353" s="97" t="s">
        <v>2113</v>
      </c>
      <c r="L353" s="97" t="s">
        <v>159</v>
      </c>
      <c r="M353" s="8" t="s">
        <v>2114</v>
      </c>
      <c r="N353" s="176">
        <v>45888</v>
      </c>
      <c r="O353" s="96">
        <v>45890</v>
      </c>
      <c r="P353" s="131" t="s">
        <v>161</v>
      </c>
      <c r="Q353" s="130" t="s">
        <v>161</v>
      </c>
      <c r="R353" s="94" t="s">
        <v>162</v>
      </c>
      <c r="S353" s="122" t="s">
        <v>2115</v>
      </c>
      <c r="T353" s="97" t="s">
        <v>164</v>
      </c>
      <c r="U353" s="94" t="s">
        <v>2116</v>
      </c>
      <c r="V353" s="126" t="s">
        <v>28</v>
      </c>
      <c r="W353" s="96" t="s">
        <v>166</v>
      </c>
      <c r="X353" s="98" t="s">
        <v>362</v>
      </c>
      <c r="Y353" s="94">
        <v>1</v>
      </c>
      <c r="Z353" s="94">
        <v>0</v>
      </c>
      <c r="AA353" s="100">
        <f>IF(V353="TIPO I",'BASE LIQUIDACION REDEBAN 2025'!$B$2,IF(V353="TIPO II",'BASE LIQUIDACION REDEBAN 2025'!$B$3,IF(V353="TIPO III",'BASE LIQUIDACION REDEBAN 2025'!$B$4,IF(V353="TIPO IV",'BASE LIQUIDACION REDEBAN 2025'!$B$5,IF(W353="AEREO",'BASE LIQUIDACION REDEBAN 2025'!$B$6,'BASE LIQUIDACION REDEBAN 2025'!$B$5)))))</f>
        <v>163813.69572160003</v>
      </c>
      <c r="AB353" s="100">
        <f>IF(V353="TIPO I",'BASE LIQUIDACION REDEBAN 2025'!$B$10,IF(V353="TIPO II",'BASE LIQUIDACION REDEBAN 2025'!$B$11,IF(V353="TIPO III",'BASE LIQUIDACION REDEBAN 2025'!$B$12,'BASE LIQUIDACION REDEBAN 2025'!$B$13)))</f>
        <v>140395.6348884</v>
      </c>
      <c r="AC353" s="101">
        <f t="shared" si="5"/>
        <v>163813.69572160003</v>
      </c>
    </row>
    <row r="354" spans="1:29" s="79" customFormat="1" ht="14.25" customHeight="1">
      <c r="A354" s="94" t="s">
        <v>81</v>
      </c>
      <c r="B354" s="8" t="str">
        <f>VLOOKUP(A354,'CENTRO DE COSTOS'!A:D,4,FALSE)</f>
        <v>MIGUEL JULIÁN HERNÁNDEZ GUARÍN</v>
      </c>
      <c r="C354" s="8" t="str">
        <f>VLOOKUP(A354,'CENTRO DE COSTOS'!A:D,2,FALSE)</f>
        <v>0004-0008</v>
      </c>
      <c r="D354" s="94">
        <v>54001</v>
      </c>
      <c r="E354" s="95" t="s">
        <v>2117</v>
      </c>
      <c r="F354" s="97">
        <v>81069</v>
      </c>
      <c r="G354" s="98" t="s">
        <v>155</v>
      </c>
      <c r="H354" s="121" t="s">
        <v>156</v>
      </c>
      <c r="I354" s="97" t="s">
        <v>317</v>
      </c>
      <c r="J354" s="126" t="s">
        <v>81</v>
      </c>
      <c r="K354" s="97" t="s">
        <v>2118</v>
      </c>
      <c r="L354" s="97" t="s">
        <v>159</v>
      </c>
      <c r="M354" s="8" t="s">
        <v>2119</v>
      </c>
      <c r="N354" s="176">
        <v>45888</v>
      </c>
      <c r="O354" s="96">
        <v>45889</v>
      </c>
      <c r="P354" s="131" t="s">
        <v>161</v>
      </c>
      <c r="Q354" s="130" t="s">
        <v>161</v>
      </c>
      <c r="R354" s="94" t="s">
        <v>162</v>
      </c>
      <c r="S354" s="122" t="s">
        <v>2120</v>
      </c>
      <c r="T354" s="97" t="s">
        <v>164</v>
      </c>
      <c r="U354" s="94" t="s">
        <v>2121</v>
      </c>
      <c r="V354" s="126" t="s">
        <v>25</v>
      </c>
      <c r="W354" s="96" t="s">
        <v>166</v>
      </c>
      <c r="X354" s="98" t="s">
        <v>1496</v>
      </c>
      <c r="Y354" s="94">
        <v>1</v>
      </c>
      <c r="Z354" s="94">
        <v>0</v>
      </c>
      <c r="AA354" s="100">
        <f>IF(V354="TIPO I",'BASE LIQUIDACION REDEBAN 2025'!$B$2,IF(V354="TIPO II",'BASE LIQUIDACION REDEBAN 2025'!$B$3,IF(V354="TIPO III",'BASE LIQUIDACION REDEBAN 2025'!$B$4,IF(V354="TIPO IV",'BASE LIQUIDACION REDEBAN 2025'!$B$5,IF(W354="AEREO",'BASE LIQUIDACION REDEBAN 2025'!$B$6,'BASE LIQUIDACION REDEBAN 2025'!$B$5)))))</f>
        <v>75096.394270399993</v>
      </c>
      <c r="AB354" s="100">
        <f>IF(V354="TIPO I",'BASE LIQUIDACION REDEBAN 2025'!$B$10,IF(V354="TIPO II",'BASE LIQUIDACION REDEBAN 2025'!$B$11,IF(V354="TIPO III",'BASE LIQUIDACION REDEBAN 2025'!$B$12,'BASE LIQUIDACION REDEBAN 2025'!$B$13)))</f>
        <v>75096.394270399993</v>
      </c>
      <c r="AC354" s="101">
        <f t="shared" si="5"/>
        <v>75096.394270399993</v>
      </c>
    </row>
    <row r="355" spans="1:29" s="79" customFormat="1" ht="14.25" customHeight="1">
      <c r="A355" s="94" t="s">
        <v>91</v>
      </c>
      <c r="B355" s="8" t="str">
        <f>VLOOKUP(A355,'CENTRO DE COSTOS'!A:D,4,FALSE)</f>
        <v>JOSE MAURICIO HERNANDEZ ROJAS</v>
      </c>
      <c r="C355" s="8" t="str">
        <f>VLOOKUP(A355,'CENTRO DE COSTOS'!A:D,2,FALSE)</f>
        <v>0004-0001</v>
      </c>
      <c r="D355" s="94">
        <v>5154</v>
      </c>
      <c r="E355" s="95" t="s">
        <v>2122</v>
      </c>
      <c r="F355" s="97">
        <v>81065</v>
      </c>
      <c r="G355" s="98" t="s">
        <v>155</v>
      </c>
      <c r="H355" s="121" t="s">
        <v>156</v>
      </c>
      <c r="I355" s="97" t="s">
        <v>197</v>
      </c>
      <c r="J355" s="126" t="s">
        <v>775</v>
      </c>
      <c r="K355" s="97" t="s">
        <v>2123</v>
      </c>
      <c r="L355" s="97" t="s">
        <v>159</v>
      </c>
      <c r="M355" s="8" t="s">
        <v>2124</v>
      </c>
      <c r="N355" s="176">
        <v>45888</v>
      </c>
      <c r="O355" s="96">
        <v>45889</v>
      </c>
      <c r="P355" s="131" t="s">
        <v>161</v>
      </c>
      <c r="Q355" s="130" t="s">
        <v>161</v>
      </c>
      <c r="R355" s="94" t="s">
        <v>162</v>
      </c>
      <c r="S355" s="122" t="s">
        <v>2125</v>
      </c>
      <c r="T355" s="97" t="s">
        <v>164</v>
      </c>
      <c r="U355" s="94" t="s">
        <v>2126</v>
      </c>
      <c r="V355" s="126" t="s">
        <v>28</v>
      </c>
      <c r="W355" s="96" t="s">
        <v>166</v>
      </c>
      <c r="X355" s="98" t="s">
        <v>2000</v>
      </c>
      <c r="Y355" s="94">
        <v>1</v>
      </c>
      <c r="Z355" s="94">
        <v>0</v>
      </c>
      <c r="AA355" s="100">
        <f>IF(V355="TIPO I",'BASE LIQUIDACION REDEBAN 2025'!$B$2,IF(V355="TIPO II",'BASE LIQUIDACION REDEBAN 2025'!$B$3,IF(V355="TIPO III",'BASE LIQUIDACION REDEBAN 2025'!$B$4,IF(V355="TIPO IV",'BASE LIQUIDACION REDEBAN 2025'!$B$5,IF(W355="AEREO",'BASE LIQUIDACION REDEBAN 2025'!$B$6,'BASE LIQUIDACION REDEBAN 2025'!$B$5)))))</f>
        <v>163813.69572160003</v>
      </c>
      <c r="AB355" s="100">
        <f>IF(V355="TIPO I",'BASE LIQUIDACION REDEBAN 2025'!$B$10,IF(V355="TIPO II",'BASE LIQUIDACION REDEBAN 2025'!$B$11,IF(V355="TIPO III",'BASE LIQUIDACION REDEBAN 2025'!$B$12,'BASE LIQUIDACION REDEBAN 2025'!$B$13)))</f>
        <v>140395.6348884</v>
      </c>
      <c r="AC355" s="101">
        <f t="shared" si="5"/>
        <v>163813.69572160003</v>
      </c>
    </row>
    <row r="356" spans="1:29" s="79" customFormat="1" ht="14.25" customHeight="1">
      <c r="A356" s="94" t="s">
        <v>98</v>
      </c>
      <c r="B356" s="8" t="str">
        <f>VLOOKUP(A356,'CENTRO DE COSTOS'!A:D,4,FALSE)</f>
        <v>MIGUEL JULIÁN HERNÁNDEZ GUARÍN</v>
      </c>
      <c r="C356" s="8" t="str">
        <f>VLOOKUP(A356,'CENTRO DE COSTOS'!A:D,2,FALSE)</f>
        <v>0004-0008</v>
      </c>
      <c r="D356" s="94">
        <v>15759</v>
      </c>
      <c r="E356" s="95" t="s">
        <v>2127</v>
      </c>
      <c r="F356" s="97">
        <v>81102</v>
      </c>
      <c r="G356" s="98" t="s">
        <v>155</v>
      </c>
      <c r="H356" s="121" t="s">
        <v>156</v>
      </c>
      <c r="I356" s="97" t="s">
        <v>241</v>
      </c>
      <c r="J356" s="126" t="s">
        <v>351</v>
      </c>
      <c r="K356" s="97" t="s">
        <v>2128</v>
      </c>
      <c r="L356" s="97" t="s">
        <v>159</v>
      </c>
      <c r="M356" s="8" t="s">
        <v>2129</v>
      </c>
      <c r="N356" s="176">
        <v>45888</v>
      </c>
      <c r="O356" s="96">
        <v>45889</v>
      </c>
      <c r="P356" s="131" t="s">
        <v>161</v>
      </c>
      <c r="Q356" s="130" t="s">
        <v>161</v>
      </c>
      <c r="R356" s="94" t="s">
        <v>162</v>
      </c>
      <c r="S356" s="122" t="s">
        <v>2130</v>
      </c>
      <c r="T356" s="97" t="s">
        <v>164</v>
      </c>
      <c r="U356" s="94" t="s">
        <v>2131</v>
      </c>
      <c r="V356" s="126" t="s">
        <v>28</v>
      </c>
      <c r="W356" s="96" t="s">
        <v>166</v>
      </c>
      <c r="X356" s="98" t="s">
        <v>623</v>
      </c>
      <c r="Y356" s="94">
        <v>1</v>
      </c>
      <c r="Z356" s="94">
        <v>0</v>
      </c>
      <c r="AA356" s="100">
        <f>IF(V356="TIPO I",'BASE LIQUIDACION REDEBAN 2025'!$B$2,IF(V356="TIPO II",'BASE LIQUIDACION REDEBAN 2025'!$B$3,IF(V356="TIPO III",'BASE LIQUIDACION REDEBAN 2025'!$B$4,IF(V356="TIPO IV",'BASE LIQUIDACION REDEBAN 2025'!$B$5,IF(W356="AEREO",'BASE LIQUIDACION REDEBAN 2025'!$B$6,'BASE LIQUIDACION REDEBAN 2025'!$B$5)))))</f>
        <v>163813.69572160003</v>
      </c>
      <c r="AB356" s="100">
        <f>IF(V356="TIPO I",'BASE LIQUIDACION REDEBAN 2025'!$B$10,IF(V356="TIPO II",'BASE LIQUIDACION REDEBAN 2025'!$B$11,IF(V356="TIPO III",'BASE LIQUIDACION REDEBAN 2025'!$B$12,'BASE LIQUIDACION REDEBAN 2025'!$B$13)))</f>
        <v>140395.6348884</v>
      </c>
      <c r="AC356" s="101">
        <f t="shared" si="5"/>
        <v>163813.69572160003</v>
      </c>
    </row>
    <row r="357" spans="1:29" s="79" customFormat="1" ht="14.25" customHeight="1">
      <c r="A357" s="94" t="s">
        <v>94</v>
      </c>
      <c r="B357" s="8" t="str">
        <f>VLOOKUP(A357,'CENTRO DE COSTOS'!A:D,4,FALSE)</f>
        <v>DIEGO FERNANDO HENAO CARDONA</v>
      </c>
      <c r="C357" s="8" t="str">
        <f>VLOOKUP(A357,'CENTRO DE COSTOS'!A:D,2,FALSE)</f>
        <v>0004-0002</v>
      </c>
      <c r="D357" s="94">
        <v>63001</v>
      </c>
      <c r="E357" s="95" t="s">
        <v>2132</v>
      </c>
      <c r="F357" s="97">
        <v>81052</v>
      </c>
      <c r="G357" s="98" t="s">
        <v>155</v>
      </c>
      <c r="H357" s="121" t="s">
        <v>156</v>
      </c>
      <c r="I357" s="97" t="s">
        <v>581</v>
      </c>
      <c r="J357" s="126" t="s">
        <v>582</v>
      </c>
      <c r="K357" s="97" t="s">
        <v>2133</v>
      </c>
      <c r="L357" s="97" t="s">
        <v>159</v>
      </c>
      <c r="M357" s="8" t="s">
        <v>2134</v>
      </c>
      <c r="N357" s="176">
        <v>45888</v>
      </c>
      <c r="O357" s="96">
        <v>45889</v>
      </c>
      <c r="P357" s="131" t="s">
        <v>161</v>
      </c>
      <c r="Q357" s="130" t="s">
        <v>161</v>
      </c>
      <c r="R357" s="94" t="s">
        <v>162</v>
      </c>
      <c r="S357" s="122" t="s">
        <v>2135</v>
      </c>
      <c r="T357" s="97" t="s">
        <v>164</v>
      </c>
      <c r="U357" s="94" t="s">
        <v>2136</v>
      </c>
      <c r="V357" s="126" t="s">
        <v>28</v>
      </c>
      <c r="W357" s="96" t="s">
        <v>166</v>
      </c>
      <c r="X357" s="98" t="s">
        <v>587</v>
      </c>
      <c r="Y357" s="94">
        <v>1</v>
      </c>
      <c r="Z357" s="94">
        <v>0</v>
      </c>
      <c r="AA357" s="100">
        <f>IF(V357="TIPO I",'BASE LIQUIDACION REDEBAN 2025'!$B$2,IF(V357="TIPO II",'BASE LIQUIDACION REDEBAN 2025'!$B$3,IF(V357="TIPO III",'BASE LIQUIDACION REDEBAN 2025'!$B$4,IF(V357="TIPO IV",'BASE LIQUIDACION REDEBAN 2025'!$B$5,IF(W357="AEREO",'BASE LIQUIDACION REDEBAN 2025'!$B$6,'BASE LIQUIDACION REDEBAN 2025'!$B$5)))))</f>
        <v>163813.69572160003</v>
      </c>
      <c r="AB357" s="100">
        <f>IF(V357="TIPO I",'BASE LIQUIDACION REDEBAN 2025'!$B$10,IF(V357="TIPO II",'BASE LIQUIDACION REDEBAN 2025'!$B$11,IF(V357="TIPO III",'BASE LIQUIDACION REDEBAN 2025'!$B$12,'BASE LIQUIDACION REDEBAN 2025'!$B$13)))</f>
        <v>140395.6348884</v>
      </c>
      <c r="AC357" s="101">
        <f t="shared" si="5"/>
        <v>163813.69572160003</v>
      </c>
    </row>
    <row r="358" spans="1:29" s="79" customFormat="1" ht="14.25" customHeight="1">
      <c r="A358" s="94" t="s">
        <v>87</v>
      </c>
      <c r="B358" s="8" t="str">
        <f>VLOOKUP(A358,'CENTRO DE COSTOS'!A:D,4,FALSE)</f>
        <v>DIEGO FERNANDO HENAO CARDONA</v>
      </c>
      <c r="C358" s="8" t="str">
        <f>VLOOKUP(A358,'CENTRO DE COSTOS'!A:D,2,FALSE)</f>
        <v>0004-0002</v>
      </c>
      <c r="D358" s="94">
        <v>17001</v>
      </c>
      <c r="E358" s="95" t="s">
        <v>2137</v>
      </c>
      <c r="F358" s="97">
        <v>81082</v>
      </c>
      <c r="G358" s="98" t="s">
        <v>155</v>
      </c>
      <c r="H358" s="121" t="s">
        <v>156</v>
      </c>
      <c r="I358" s="97" t="s">
        <v>477</v>
      </c>
      <c r="J358" s="126" t="s">
        <v>87</v>
      </c>
      <c r="K358" s="97" t="s">
        <v>2138</v>
      </c>
      <c r="L358" s="97" t="s">
        <v>159</v>
      </c>
      <c r="M358" s="8" t="s">
        <v>2139</v>
      </c>
      <c r="N358" s="176">
        <v>45888</v>
      </c>
      <c r="O358" s="96">
        <v>45889</v>
      </c>
      <c r="P358" s="131" t="s">
        <v>161</v>
      </c>
      <c r="Q358" s="130" t="s">
        <v>161</v>
      </c>
      <c r="R358" s="94" t="s">
        <v>162</v>
      </c>
      <c r="S358" s="122" t="s">
        <v>2140</v>
      </c>
      <c r="T358" s="97" t="s">
        <v>164</v>
      </c>
      <c r="U358" s="94" t="s">
        <v>2141</v>
      </c>
      <c r="V358" s="126" t="s">
        <v>25</v>
      </c>
      <c r="W358" s="96" t="s">
        <v>166</v>
      </c>
      <c r="X358" s="98" t="s">
        <v>482</v>
      </c>
      <c r="Y358" s="94">
        <v>1</v>
      </c>
      <c r="Z358" s="94">
        <v>0</v>
      </c>
      <c r="AA358" s="100">
        <f>IF(V358="TIPO I",'BASE LIQUIDACION REDEBAN 2025'!$B$2,IF(V358="TIPO II",'BASE LIQUIDACION REDEBAN 2025'!$B$3,IF(V358="TIPO III",'BASE LIQUIDACION REDEBAN 2025'!$B$4,IF(V358="TIPO IV",'BASE LIQUIDACION REDEBAN 2025'!$B$5,IF(W358="AEREO",'BASE LIQUIDACION REDEBAN 2025'!$B$6,'BASE LIQUIDACION REDEBAN 2025'!$B$5)))))</f>
        <v>75096.394270399993</v>
      </c>
      <c r="AB358" s="100">
        <f>IF(V358="TIPO I",'BASE LIQUIDACION REDEBAN 2025'!$B$10,IF(V358="TIPO II",'BASE LIQUIDACION REDEBAN 2025'!$B$11,IF(V358="TIPO III",'BASE LIQUIDACION REDEBAN 2025'!$B$12,'BASE LIQUIDACION REDEBAN 2025'!$B$13)))</f>
        <v>75096.394270399993</v>
      </c>
      <c r="AC358" s="101">
        <f t="shared" si="5"/>
        <v>75096.394270399993</v>
      </c>
    </row>
    <row r="359" spans="1:29" s="79" customFormat="1" ht="14.25" customHeight="1">
      <c r="A359" s="94" t="s">
        <v>91</v>
      </c>
      <c r="B359" s="8" t="str">
        <f>VLOOKUP(A359,'CENTRO DE COSTOS'!A:D,4,FALSE)</f>
        <v>JOSE MAURICIO HERNANDEZ ROJAS</v>
      </c>
      <c r="C359" s="8" t="str">
        <f>VLOOKUP(A359,'CENTRO DE COSTOS'!A:D,2,FALSE)</f>
        <v>0004-0001</v>
      </c>
      <c r="D359" s="94">
        <v>23001</v>
      </c>
      <c r="E359" s="95" t="s">
        <v>2142</v>
      </c>
      <c r="F359" s="97">
        <v>81085</v>
      </c>
      <c r="G359" s="98" t="s">
        <v>155</v>
      </c>
      <c r="H359" s="121" t="s">
        <v>156</v>
      </c>
      <c r="I359" s="97" t="s">
        <v>421</v>
      </c>
      <c r="J359" s="126" t="s">
        <v>91</v>
      </c>
      <c r="K359" s="97" t="s">
        <v>2143</v>
      </c>
      <c r="L359" s="97" t="s">
        <v>159</v>
      </c>
      <c r="M359" s="8" t="s">
        <v>2144</v>
      </c>
      <c r="N359" s="176">
        <v>45888</v>
      </c>
      <c r="O359" s="96">
        <v>45890</v>
      </c>
      <c r="P359" s="131" t="s">
        <v>161</v>
      </c>
      <c r="Q359" s="130" t="s">
        <v>161</v>
      </c>
      <c r="R359" s="94" t="s">
        <v>162</v>
      </c>
      <c r="S359" s="122" t="s">
        <v>2145</v>
      </c>
      <c r="T359" s="97" t="s">
        <v>164</v>
      </c>
      <c r="U359" s="94" t="s">
        <v>2146</v>
      </c>
      <c r="V359" s="126" t="s">
        <v>25</v>
      </c>
      <c r="W359" s="96" t="s">
        <v>166</v>
      </c>
      <c r="X359" s="98" t="s">
        <v>696</v>
      </c>
      <c r="Y359" s="94">
        <v>1</v>
      </c>
      <c r="Z359" s="94">
        <v>0</v>
      </c>
      <c r="AA359" s="100">
        <f>IF(V359="TIPO I",'BASE LIQUIDACION REDEBAN 2025'!$B$2,IF(V359="TIPO II",'BASE LIQUIDACION REDEBAN 2025'!$B$3,IF(V359="TIPO III",'BASE LIQUIDACION REDEBAN 2025'!$B$4,IF(V359="TIPO IV",'BASE LIQUIDACION REDEBAN 2025'!$B$5,IF(W359="AEREO",'BASE LIQUIDACION REDEBAN 2025'!$B$6,'BASE LIQUIDACION REDEBAN 2025'!$B$5)))))</f>
        <v>75096.394270399993</v>
      </c>
      <c r="AB359" s="100">
        <f>IF(V359="TIPO I",'BASE LIQUIDACION REDEBAN 2025'!$B$10,IF(V359="TIPO II",'BASE LIQUIDACION REDEBAN 2025'!$B$11,IF(V359="TIPO III",'BASE LIQUIDACION REDEBAN 2025'!$B$12,'BASE LIQUIDACION REDEBAN 2025'!$B$13)))</f>
        <v>75096.394270399993</v>
      </c>
      <c r="AC359" s="101">
        <f t="shared" si="5"/>
        <v>75096.394270399993</v>
      </c>
    </row>
    <row r="360" spans="1:29" s="79" customFormat="1" ht="14.25" customHeight="1">
      <c r="A360" s="94" t="s">
        <v>68</v>
      </c>
      <c r="B360" s="8" t="str">
        <f>VLOOKUP(A360,'CENTRO DE COSTOS'!A:D,4,FALSE)</f>
        <v>WILLIAM ASDRUBAL ROZO ROZO</v>
      </c>
      <c r="C360" s="8" t="str">
        <f>VLOOKUP(A360,'CENTRO DE COSTOS'!A:D,2,FALSE)</f>
        <v>0004-0004</v>
      </c>
      <c r="D360" s="94">
        <v>25126</v>
      </c>
      <c r="E360" s="95" t="s">
        <v>2147</v>
      </c>
      <c r="F360" s="97">
        <v>81058</v>
      </c>
      <c r="G360" s="98" t="s">
        <v>155</v>
      </c>
      <c r="H360" s="121" t="s">
        <v>156</v>
      </c>
      <c r="I360" s="97" t="s">
        <v>470</v>
      </c>
      <c r="J360" s="126" t="s">
        <v>2148</v>
      </c>
      <c r="K360" s="97" t="s">
        <v>2149</v>
      </c>
      <c r="L360" s="97" t="s">
        <v>159</v>
      </c>
      <c r="M360" s="8" t="s">
        <v>2150</v>
      </c>
      <c r="N360" s="176">
        <v>45888</v>
      </c>
      <c r="O360" s="96">
        <v>45890</v>
      </c>
      <c r="P360" s="131" t="s">
        <v>161</v>
      </c>
      <c r="Q360" s="130" t="s">
        <v>161</v>
      </c>
      <c r="R360" s="94" t="s">
        <v>162</v>
      </c>
      <c r="S360" s="122" t="s">
        <v>2151</v>
      </c>
      <c r="T360" s="97" t="s">
        <v>164</v>
      </c>
      <c r="U360" s="94" t="s">
        <v>2152</v>
      </c>
      <c r="V360" s="126" t="s">
        <v>28</v>
      </c>
      <c r="W360" s="96" t="s">
        <v>166</v>
      </c>
      <c r="X360" s="98" t="s">
        <v>2153</v>
      </c>
      <c r="Y360" s="94">
        <v>1</v>
      </c>
      <c r="Z360" s="94">
        <v>0</v>
      </c>
      <c r="AA360" s="100">
        <f>IF(V360="TIPO I",'BASE LIQUIDACION REDEBAN 2025'!$B$2,IF(V360="TIPO II",'BASE LIQUIDACION REDEBAN 2025'!$B$3,IF(V360="TIPO III",'BASE LIQUIDACION REDEBAN 2025'!$B$4,IF(V360="TIPO IV",'BASE LIQUIDACION REDEBAN 2025'!$B$5,IF(W360="AEREO",'BASE LIQUIDACION REDEBAN 2025'!$B$6,'BASE LIQUIDACION REDEBAN 2025'!$B$5)))))</f>
        <v>163813.69572160003</v>
      </c>
      <c r="AB360" s="100">
        <f>IF(V360="TIPO I",'BASE LIQUIDACION REDEBAN 2025'!$B$10,IF(V360="TIPO II",'BASE LIQUIDACION REDEBAN 2025'!$B$11,IF(V360="TIPO III",'BASE LIQUIDACION REDEBAN 2025'!$B$12,'BASE LIQUIDACION REDEBAN 2025'!$B$13)))</f>
        <v>140395.6348884</v>
      </c>
      <c r="AC360" s="101">
        <f t="shared" si="5"/>
        <v>163813.69572160003</v>
      </c>
    </row>
    <row r="361" spans="1:29" s="79" customFormat="1" ht="14.25" customHeight="1">
      <c r="A361" s="94" t="s">
        <v>68</v>
      </c>
      <c r="B361" s="8" t="str">
        <f>VLOOKUP(A361,'CENTRO DE COSTOS'!A:D,4,FALSE)</f>
        <v>WILLIAM ASDRUBAL ROZO ROZO</v>
      </c>
      <c r="C361" s="8" t="str">
        <f>VLOOKUP(A361,'CENTRO DE COSTOS'!A:D,2,FALSE)</f>
        <v>0004-0004</v>
      </c>
      <c r="D361" s="94">
        <v>25754</v>
      </c>
      <c r="E361" s="95" t="s">
        <v>2154</v>
      </c>
      <c r="F361" s="97">
        <v>81101</v>
      </c>
      <c r="G361" s="98" t="s">
        <v>155</v>
      </c>
      <c r="H361" s="121" t="s">
        <v>156</v>
      </c>
      <c r="I361" s="97" t="s">
        <v>470</v>
      </c>
      <c r="J361" s="126" t="s">
        <v>1138</v>
      </c>
      <c r="K361" s="97" t="s">
        <v>2155</v>
      </c>
      <c r="L361" s="97" t="s">
        <v>159</v>
      </c>
      <c r="M361" s="8" t="s">
        <v>2156</v>
      </c>
      <c r="N361" s="176">
        <v>45888</v>
      </c>
      <c r="O361" s="96">
        <v>45889</v>
      </c>
      <c r="P361" s="131" t="s">
        <v>161</v>
      </c>
      <c r="Q361" s="130" t="s">
        <v>161</v>
      </c>
      <c r="R361" s="94" t="s">
        <v>162</v>
      </c>
      <c r="S361" s="122" t="s">
        <v>2157</v>
      </c>
      <c r="T361" s="97" t="s">
        <v>164</v>
      </c>
      <c r="U361" s="94" t="s">
        <v>2158</v>
      </c>
      <c r="V361" s="126" t="s">
        <v>25</v>
      </c>
      <c r="W361" s="96" t="s">
        <v>166</v>
      </c>
      <c r="X361" s="98" t="s">
        <v>877</v>
      </c>
      <c r="Y361" s="94">
        <v>1</v>
      </c>
      <c r="Z361" s="94">
        <v>0</v>
      </c>
      <c r="AA361" s="100">
        <f>IF(V361="TIPO I",'BASE LIQUIDACION REDEBAN 2025'!$B$2,IF(V361="TIPO II",'BASE LIQUIDACION REDEBAN 2025'!$B$3,IF(V361="TIPO III",'BASE LIQUIDACION REDEBAN 2025'!$B$4,IF(V361="TIPO IV",'BASE LIQUIDACION REDEBAN 2025'!$B$5,IF(W361="AEREO",'BASE LIQUIDACION REDEBAN 2025'!$B$6,'BASE LIQUIDACION REDEBAN 2025'!$B$5)))))</f>
        <v>75096.394270399993</v>
      </c>
      <c r="AB361" s="100">
        <f>IF(V361="TIPO I",'BASE LIQUIDACION REDEBAN 2025'!$B$10,IF(V361="TIPO II",'BASE LIQUIDACION REDEBAN 2025'!$B$11,IF(V361="TIPO III",'BASE LIQUIDACION REDEBAN 2025'!$B$12,'BASE LIQUIDACION REDEBAN 2025'!$B$13)))</f>
        <v>75096.394270399993</v>
      </c>
      <c r="AC361" s="101">
        <f t="shared" si="5"/>
        <v>75096.394270399993</v>
      </c>
    </row>
    <row r="362" spans="1:29" s="79" customFormat="1" ht="14.25" customHeight="1">
      <c r="A362" s="94" t="s">
        <v>90</v>
      </c>
      <c r="B362" s="8" t="str">
        <f>VLOOKUP(A362,'CENTRO DE COSTOS'!A:D,4,FALSE)</f>
        <v>JUAN SEBASTIÁN RÍOS CASTRILLÓN</v>
      </c>
      <c r="C362" s="8" t="str">
        <f>VLOOKUP(A362,'CENTRO DE COSTOS'!A:D,2,FALSE)</f>
        <v>0004-0005</v>
      </c>
      <c r="D362" s="94">
        <v>5001</v>
      </c>
      <c r="E362" s="95" t="s">
        <v>2159</v>
      </c>
      <c r="F362" s="97">
        <v>81109</v>
      </c>
      <c r="G362" s="98" t="s">
        <v>155</v>
      </c>
      <c r="H362" s="121" t="s">
        <v>156</v>
      </c>
      <c r="I362" s="97" t="s">
        <v>197</v>
      </c>
      <c r="J362" s="126" t="s">
        <v>90</v>
      </c>
      <c r="K362" s="97" t="s">
        <v>2160</v>
      </c>
      <c r="L362" s="97" t="s">
        <v>159</v>
      </c>
      <c r="M362" s="8" t="s">
        <v>2161</v>
      </c>
      <c r="N362" s="176">
        <v>45888</v>
      </c>
      <c r="O362" s="96">
        <v>45889</v>
      </c>
      <c r="P362" s="131" t="s">
        <v>161</v>
      </c>
      <c r="Q362" s="130" t="s">
        <v>161</v>
      </c>
      <c r="R362" s="94" t="s">
        <v>162</v>
      </c>
      <c r="S362" s="122" t="s">
        <v>2162</v>
      </c>
      <c r="T362" s="97" t="s">
        <v>164</v>
      </c>
      <c r="U362" s="94" t="s">
        <v>2163</v>
      </c>
      <c r="V362" s="126" t="s">
        <v>25</v>
      </c>
      <c r="W362" s="96" t="s">
        <v>166</v>
      </c>
      <c r="X362" s="98" t="s">
        <v>1245</v>
      </c>
      <c r="Y362" s="94">
        <v>1</v>
      </c>
      <c r="Z362" s="94">
        <v>0</v>
      </c>
      <c r="AA362" s="100">
        <f>IF(V362="TIPO I",'BASE LIQUIDACION REDEBAN 2025'!$B$2,IF(V362="TIPO II",'BASE LIQUIDACION REDEBAN 2025'!$B$3,IF(V362="TIPO III",'BASE LIQUIDACION REDEBAN 2025'!$B$4,IF(V362="TIPO IV",'BASE LIQUIDACION REDEBAN 2025'!$B$5,IF(W362="AEREO",'BASE LIQUIDACION REDEBAN 2025'!$B$6,'BASE LIQUIDACION REDEBAN 2025'!$B$5)))))</f>
        <v>75096.394270399993</v>
      </c>
      <c r="AB362" s="100">
        <f>IF(V362="TIPO I",'BASE LIQUIDACION REDEBAN 2025'!$B$10,IF(V362="TIPO II",'BASE LIQUIDACION REDEBAN 2025'!$B$11,IF(V362="TIPO III",'BASE LIQUIDACION REDEBAN 2025'!$B$12,'BASE LIQUIDACION REDEBAN 2025'!$B$13)))</f>
        <v>75096.394270399993</v>
      </c>
      <c r="AC362" s="101">
        <f t="shared" si="5"/>
        <v>75096.394270399993</v>
      </c>
    </row>
    <row r="363" spans="1:29" s="79" customFormat="1" ht="14.25" customHeight="1">
      <c r="A363" s="94" t="s">
        <v>91</v>
      </c>
      <c r="B363" s="8" t="str">
        <f>VLOOKUP(A363,'CENTRO DE COSTOS'!A:D,4,FALSE)</f>
        <v>JOSE MAURICIO HERNANDEZ ROJAS</v>
      </c>
      <c r="C363" s="8" t="str">
        <f>VLOOKUP(A363,'CENTRO DE COSTOS'!A:D,2,FALSE)</f>
        <v>0004-0001</v>
      </c>
      <c r="D363" s="94">
        <v>5495</v>
      </c>
      <c r="E363" s="95" t="s">
        <v>2164</v>
      </c>
      <c r="F363" s="97">
        <v>81088</v>
      </c>
      <c r="G363" s="98" t="s">
        <v>155</v>
      </c>
      <c r="H363" s="121" t="s">
        <v>156</v>
      </c>
      <c r="I363" s="97" t="s">
        <v>197</v>
      </c>
      <c r="J363" s="126" t="s">
        <v>1995</v>
      </c>
      <c r="K363" s="97" t="s">
        <v>2165</v>
      </c>
      <c r="L363" s="97" t="s">
        <v>159</v>
      </c>
      <c r="M363" s="8" t="s">
        <v>2166</v>
      </c>
      <c r="N363" s="176">
        <v>45888</v>
      </c>
      <c r="O363" s="96">
        <v>45890</v>
      </c>
      <c r="P363" s="131" t="s">
        <v>161</v>
      </c>
      <c r="Q363" s="130" t="s">
        <v>161</v>
      </c>
      <c r="R363" s="94" t="s">
        <v>162</v>
      </c>
      <c r="S363" s="122" t="s">
        <v>2167</v>
      </c>
      <c r="T363" s="97" t="s">
        <v>164</v>
      </c>
      <c r="U363" s="94" t="s">
        <v>2168</v>
      </c>
      <c r="V363" s="126" t="s">
        <v>30</v>
      </c>
      <c r="W363" s="96" t="s">
        <v>166</v>
      </c>
      <c r="X363" s="98" t="s">
        <v>2000</v>
      </c>
      <c r="Y363" s="94">
        <v>1</v>
      </c>
      <c r="Z363" s="94">
        <v>0</v>
      </c>
      <c r="AA363" s="100">
        <f>IF(V363="TIPO I",'BASE LIQUIDACION REDEBAN 2025'!$B$2,IF(V363="TIPO II",'BASE LIQUIDACION REDEBAN 2025'!$B$3,IF(V363="TIPO III",'BASE LIQUIDACION REDEBAN 2025'!$B$4,IF(V363="TIPO IV",'BASE LIQUIDACION REDEBAN 2025'!$B$5,IF(W363="AEREO",'BASE LIQUIDACION REDEBAN 2025'!$B$6,'BASE LIQUIDACION REDEBAN 2025'!$B$5)))))</f>
        <v>275728.78077800001</v>
      </c>
      <c r="AB363" s="100">
        <f>IF(V363="TIPO I",'BASE LIQUIDACION REDEBAN 2025'!$B$10,IF(V363="TIPO II",'BASE LIQUIDACION REDEBAN 2025'!$B$11,IF(V363="TIPO III",'BASE LIQUIDACION REDEBAN 2025'!$B$12,'BASE LIQUIDACION REDEBAN 2025'!$B$13)))</f>
        <v>196536.5258152</v>
      </c>
      <c r="AC363" s="101">
        <f t="shared" si="5"/>
        <v>275728.78077800001</v>
      </c>
    </row>
    <row r="364" spans="1:29" s="79" customFormat="1" ht="14.25" customHeight="1">
      <c r="A364" s="94" t="s">
        <v>72</v>
      </c>
      <c r="B364" s="8" t="str">
        <f>VLOOKUP(A364,'CENTRO DE COSTOS'!A:D,4,FALSE)</f>
        <v>MIGUEL JULIÁN HERNÁNDEZ GUARÍN</v>
      </c>
      <c r="C364" s="8" t="str">
        <f>VLOOKUP(A364,'CENTRO DE COSTOS'!A:D,2,FALSE)</f>
        <v>0004-0008</v>
      </c>
      <c r="D364" s="94">
        <v>68001</v>
      </c>
      <c r="E364" s="95" t="s">
        <v>2169</v>
      </c>
      <c r="F364" s="97">
        <v>81056</v>
      </c>
      <c r="G364" s="98" t="s">
        <v>155</v>
      </c>
      <c r="H364" s="121" t="s">
        <v>156</v>
      </c>
      <c r="I364" s="97" t="s">
        <v>820</v>
      </c>
      <c r="J364" s="126" t="s">
        <v>72</v>
      </c>
      <c r="K364" s="97" t="s">
        <v>2170</v>
      </c>
      <c r="L364" s="97" t="s">
        <v>159</v>
      </c>
      <c r="M364" s="8" t="s">
        <v>2171</v>
      </c>
      <c r="N364" s="176">
        <v>45888</v>
      </c>
      <c r="O364" s="96">
        <v>45889</v>
      </c>
      <c r="P364" s="131" t="s">
        <v>161</v>
      </c>
      <c r="Q364" s="130" t="s">
        <v>161</v>
      </c>
      <c r="R364" s="94" t="s">
        <v>162</v>
      </c>
      <c r="S364" s="122" t="s">
        <v>2172</v>
      </c>
      <c r="T364" s="97" t="s">
        <v>164</v>
      </c>
      <c r="U364" s="94" t="s">
        <v>2173</v>
      </c>
      <c r="V364" s="126" t="s">
        <v>25</v>
      </c>
      <c r="W364" s="96" t="s">
        <v>166</v>
      </c>
      <c r="X364" s="98" t="s">
        <v>1016</v>
      </c>
      <c r="Y364" s="94">
        <v>1</v>
      </c>
      <c r="Z364" s="94">
        <v>0</v>
      </c>
      <c r="AA364" s="100">
        <f>IF(V364="TIPO I",'BASE LIQUIDACION REDEBAN 2025'!$B$2,IF(V364="TIPO II",'BASE LIQUIDACION REDEBAN 2025'!$B$3,IF(V364="TIPO III",'BASE LIQUIDACION REDEBAN 2025'!$B$4,IF(V364="TIPO IV",'BASE LIQUIDACION REDEBAN 2025'!$B$5,IF(W364="AEREO",'BASE LIQUIDACION REDEBAN 2025'!$B$6,'BASE LIQUIDACION REDEBAN 2025'!$B$5)))))</f>
        <v>75096.394270399993</v>
      </c>
      <c r="AB364" s="100">
        <f>IF(V364="TIPO I",'BASE LIQUIDACION REDEBAN 2025'!$B$10,IF(V364="TIPO II",'BASE LIQUIDACION REDEBAN 2025'!$B$11,IF(V364="TIPO III",'BASE LIQUIDACION REDEBAN 2025'!$B$12,'BASE LIQUIDACION REDEBAN 2025'!$B$13)))</f>
        <v>75096.394270399993</v>
      </c>
      <c r="AC364" s="101">
        <f t="shared" si="5"/>
        <v>75096.394270399993</v>
      </c>
    </row>
    <row r="365" spans="1:29" s="79" customFormat="1" ht="14.25" customHeight="1">
      <c r="A365" s="94" t="s">
        <v>72</v>
      </c>
      <c r="B365" s="8" t="str">
        <f>VLOOKUP(A365,'CENTRO DE COSTOS'!A:D,4,FALSE)</f>
        <v>MIGUEL JULIÁN HERNÁNDEZ GUARÍN</v>
      </c>
      <c r="C365" s="8" t="str">
        <f>VLOOKUP(A365,'CENTRO DE COSTOS'!A:D,2,FALSE)</f>
        <v>0004-0008</v>
      </c>
      <c r="D365" s="94">
        <v>68895</v>
      </c>
      <c r="E365" s="95" t="s">
        <v>2174</v>
      </c>
      <c r="F365" s="97">
        <v>81111</v>
      </c>
      <c r="G365" s="98" t="s">
        <v>155</v>
      </c>
      <c r="H365" s="121" t="s">
        <v>156</v>
      </c>
      <c r="I365" s="97" t="s">
        <v>820</v>
      </c>
      <c r="J365" s="126" t="s">
        <v>1248</v>
      </c>
      <c r="K365" s="97" t="s">
        <v>2175</v>
      </c>
      <c r="L365" s="97" t="s">
        <v>159</v>
      </c>
      <c r="M365" s="8" t="s">
        <v>2176</v>
      </c>
      <c r="N365" s="176">
        <v>45888</v>
      </c>
      <c r="O365" s="96">
        <v>45889</v>
      </c>
      <c r="P365" s="131" t="s">
        <v>161</v>
      </c>
      <c r="Q365" s="130" t="s">
        <v>161</v>
      </c>
      <c r="R365" s="94" t="s">
        <v>162</v>
      </c>
      <c r="S365" s="122" t="s">
        <v>2177</v>
      </c>
      <c r="T365" s="97" t="s">
        <v>164</v>
      </c>
      <c r="U365" s="94" t="s">
        <v>2178</v>
      </c>
      <c r="V365" s="126" t="s">
        <v>30</v>
      </c>
      <c r="W365" s="96" t="s">
        <v>166</v>
      </c>
      <c r="X365" s="98" t="s">
        <v>1253</v>
      </c>
      <c r="Y365" s="94">
        <v>1</v>
      </c>
      <c r="Z365" s="94">
        <v>0</v>
      </c>
      <c r="AA365" s="100">
        <f>IF(V365="TIPO I",'BASE LIQUIDACION REDEBAN 2025'!$B$2,IF(V365="TIPO II",'BASE LIQUIDACION REDEBAN 2025'!$B$3,IF(V365="TIPO III",'BASE LIQUIDACION REDEBAN 2025'!$B$4,IF(V365="TIPO IV",'BASE LIQUIDACION REDEBAN 2025'!$B$5,IF(W365="AEREO",'BASE LIQUIDACION REDEBAN 2025'!$B$6,'BASE LIQUIDACION REDEBAN 2025'!$B$5)))))</f>
        <v>275728.78077800001</v>
      </c>
      <c r="AB365" s="100">
        <f>IF(V365="TIPO I",'BASE LIQUIDACION REDEBAN 2025'!$B$10,IF(V365="TIPO II",'BASE LIQUIDACION REDEBAN 2025'!$B$11,IF(V365="TIPO III",'BASE LIQUIDACION REDEBAN 2025'!$B$12,'BASE LIQUIDACION REDEBAN 2025'!$B$13)))</f>
        <v>196536.5258152</v>
      </c>
      <c r="AC365" s="101">
        <f t="shared" si="5"/>
        <v>275728.78077800001</v>
      </c>
    </row>
    <row r="366" spans="1:29" s="79" customFormat="1" ht="14.25" customHeight="1">
      <c r="A366" s="94" t="s">
        <v>91</v>
      </c>
      <c r="B366" s="8" t="str">
        <f>VLOOKUP(A366,'CENTRO DE COSTOS'!A:D,4,FALSE)</f>
        <v>JOSE MAURICIO HERNANDEZ ROJAS</v>
      </c>
      <c r="C366" s="8" t="str">
        <f>VLOOKUP(A366,'CENTRO DE COSTOS'!A:D,2,FALSE)</f>
        <v>0004-0001</v>
      </c>
      <c r="D366" s="94">
        <v>23417</v>
      </c>
      <c r="E366" s="95" t="s">
        <v>2179</v>
      </c>
      <c r="F366" s="97">
        <v>81081</v>
      </c>
      <c r="G366" s="98" t="s">
        <v>155</v>
      </c>
      <c r="H366" s="121" t="s">
        <v>156</v>
      </c>
      <c r="I366" s="97" t="s">
        <v>421</v>
      </c>
      <c r="J366" s="126" t="s">
        <v>661</v>
      </c>
      <c r="K366" s="97" t="s">
        <v>2180</v>
      </c>
      <c r="L366" s="97" t="s">
        <v>159</v>
      </c>
      <c r="M366" s="8" t="s">
        <v>2181</v>
      </c>
      <c r="N366" s="176">
        <v>45888</v>
      </c>
      <c r="O366" s="96">
        <v>45889</v>
      </c>
      <c r="P366" s="131" t="s">
        <v>161</v>
      </c>
      <c r="Q366" s="130" t="s">
        <v>161</v>
      </c>
      <c r="R366" s="94" t="s">
        <v>162</v>
      </c>
      <c r="S366" s="122" t="s">
        <v>2182</v>
      </c>
      <c r="T366" s="97" t="s">
        <v>164</v>
      </c>
      <c r="U366" s="94" t="s">
        <v>2183</v>
      </c>
      <c r="V366" s="126" t="s">
        <v>28</v>
      </c>
      <c r="W366" s="96" t="s">
        <v>166</v>
      </c>
      <c r="X366" s="98" t="s">
        <v>426</v>
      </c>
      <c r="Y366" s="94">
        <v>1</v>
      </c>
      <c r="Z366" s="94">
        <v>0</v>
      </c>
      <c r="AA366" s="100">
        <f>IF(V366="TIPO I",'BASE LIQUIDACION REDEBAN 2025'!$B$2,IF(V366="TIPO II",'BASE LIQUIDACION REDEBAN 2025'!$B$3,IF(V366="TIPO III",'BASE LIQUIDACION REDEBAN 2025'!$B$4,IF(V366="TIPO IV",'BASE LIQUIDACION REDEBAN 2025'!$B$5,IF(W366="AEREO",'BASE LIQUIDACION REDEBAN 2025'!$B$6,'BASE LIQUIDACION REDEBAN 2025'!$B$5)))))</f>
        <v>163813.69572160003</v>
      </c>
      <c r="AB366" s="100">
        <f>IF(V366="TIPO I",'BASE LIQUIDACION REDEBAN 2025'!$B$10,IF(V366="TIPO II",'BASE LIQUIDACION REDEBAN 2025'!$B$11,IF(V366="TIPO III",'BASE LIQUIDACION REDEBAN 2025'!$B$12,'BASE LIQUIDACION REDEBAN 2025'!$B$13)))</f>
        <v>140395.6348884</v>
      </c>
      <c r="AC366" s="101">
        <f t="shared" si="5"/>
        <v>163813.69572160003</v>
      </c>
    </row>
    <row r="367" spans="1:29" s="79" customFormat="1" ht="14.25" customHeight="1">
      <c r="A367" s="94" t="s">
        <v>81</v>
      </c>
      <c r="B367" s="8" t="str">
        <f>VLOOKUP(A367,'CENTRO DE COSTOS'!A:D,4,FALSE)</f>
        <v>MIGUEL JULIÁN HERNÁNDEZ GUARÍN</v>
      </c>
      <c r="C367" s="8" t="str">
        <f>VLOOKUP(A367,'CENTRO DE COSTOS'!A:D,2,FALSE)</f>
        <v>0004-0008</v>
      </c>
      <c r="D367" s="94">
        <v>54001</v>
      </c>
      <c r="E367" s="95" t="s">
        <v>2184</v>
      </c>
      <c r="F367" s="97">
        <v>81071</v>
      </c>
      <c r="G367" s="98" t="s">
        <v>155</v>
      </c>
      <c r="H367" s="121" t="s">
        <v>156</v>
      </c>
      <c r="I367" s="97" t="s">
        <v>317</v>
      </c>
      <c r="J367" s="126" t="s">
        <v>81</v>
      </c>
      <c r="K367" s="97" t="s">
        <v>2185</v>
      </c>
      <c r="L367" s="97" t="s">
        <v>159</v>
      </c>
      <c r="M367" s="8" t="s">
        <v>2186</v>
      </c>
      <c r="N367" s="176">
        <v>45888</v>
      </c>
      <c r="O367" s="96">
        <v>45889</v>
      </c>
      <c r="P367" s="131" t="s">
        <v>161</v>
      </c>
      <c r="Q367" s="130" t="s">
        <v>161</v>
      </c>
      <c r="R367" s="94" t="s">
        <v>162</v>
      </c>
      <c r="S367" s="122" t="s">
        <v>2187</v>
      </c>
      <c r="T367" s="97" t="s">
        <v>164</v>
      </c>
      <c r="U367" s="94" t="s">
        <v>2188</v>
      </c>
      <c r="V367" s="126" t="s">
        <v>25</v>
      </c>
      <c r="W367" s="96" t="s">
        <v>166</v>
      </c>
      <c r="X367" s="98" t="s">
        <v>401</v>
      </c>
      <c r="Y367" s="94">
        <v>1</v>
      </c>
      <c r="Z367" s="94">
        <v>0</v>
      </c>
      <c r="AA367" s="100">
        <f>IF(V367="TIPO I",'BASE LIQUIDACION REDEBAN 2025'!$B$2,IF(V367="TIPO II",'BASE LIQUIDACION REDEBAN 2025'!$B$3,IF(V367="TIPO III",'BASE LIQUIDACION REDEBAN 2025'!$B$4,IF(V367="TIPO IV",'BASE LIQUIDACION REDEBAN 2025'!$B$5,IF(W367="AEREO",'BASE LIQUIDACION REDEBAN 2025'!$B$6,'BASE LIQUIDACION REDEBAN 2025'!$B$5)))))</f>
        <v>75096.394270399993</v>
      </c>
      <c r="AB367" s="100">
        <f>IF(V367="TIPO I",'BASE LIQUIDACION REDEBAN 2025'!$B$10,IF(V367="TIPO II",'BASE LIQUIDACION REDEBAN 2025'!$B$11,IF(V367="TIPO III",'BASE LIQUIDACION REDEBAN 2025'!$B$12,'BASE LIQUIDACION REDEBAN 2025'!$B$13)))</f>
        <v>75096.394270399993</v>
      </c>
      <c r="AC367" s="101">
        <f t="shared" si="5"/>
        <v>75096.394270399993</v>
      </c>
    </row>
    <row r="368" spans="1:29" s="79" customFormat="1" ht="14.25" customHeight="1">
      <c r="A368" s="94" t="s">
        <v>76</v>
      </c>
      <c r="B368" s="8" t="str">
        <f>VLOOKUP(A368,'CENTRO DE COSTOS'!A:D,4,FALSE)</f>
        <v>DIEGO FERNANDO HENAO CARDONA</v>
      </c>
      <c r="C368" s="8" t="str">
        <f>VLOOKUP(A368,'CENTRO DE COSTOS'!A:D,2,FALSE)</f>
        <v>0004-0003</v>
      </c>
      <c r="D368" s="94">
        <v>76364</v>
      </c>
      <c r="E368" s="95" t="s">
        <v>2189</v>
      </c>
      <c r="F368" s="97">
        <v>81079</v>
      </c>
      <c r="G368" s="98" t="s">
        <v>155</v>
      </c>
      <c r="H368" s="121" t="s">
        <v>156</v>
      </c>
      <c r="I368" s="97" t="s">
        <v>227</v>
      </c>
      <c r="J368" s="126" t="s">
        <v>2190</v>
      </c>
      <c r="K368" s="97" t="s">
        <v>2191</v>
      </c>
      <c r="L368" s="97" t="s">
        <v>159</v>
      </c>
      <c r="M368" s="8" t="s">
        <v>2192</v>
      </c>
      <c r="N368" s="176">
        <v>45888</v>
      </c>
      <c r="O368" s="96">
        <v>45889</v>
      </c>
      <c r="P368" s="131" t="s">
        <v>161</v>
      </c>
      <c r="Q368" s="130" t="s">
        <v>161</v>
      </c>
      <c r="R368" s="94" t="s">
        <v>162</v>
      </c>
      <c r="S368" s="122" t="s">
        <v>2193</v>
      </c>
      <c r="T368" s="97" t="s">
        <v>164</v>
      </c>
      <c r="U368" s="94" t="s">
        <v>2194</v>
      </c>
      <c r="V368" s="126" t="s">
        <v>28</v>
      </c>
      <c r="W368" s="96" t="s">
        <v>166</v>
      </c>
      <c r="X368" s="98" t="s">
        <v>233</v>
      </c>
      <c r="Y368" s="94">
        <v>1</v>
      </c>
      <c r="Z368" s="94">
        <v>0</v>
      </c>
      <c r="AA368" s="100">
        <f>IF(V368="TIPO I",'BASE LIQUIDACION REDEBAN 2025'!$B$2,IF(V368="TIPO II",'BASE LIQUIDACION REDEBAN 2025'!$B$3,IF(V368="TIPO III",'BASE LIQUIDACION REDEBAN 2025'!$B$4,IF(V368="TIPO IV",'BASE LIQUIDACION REDEBAN 2025'!$B$5,IF(W368="AEREO",'BASE LIQUIDACION REDEBAN 2025'!$B$6,'BASE LIQUIDACION REDEBAN 2025'!$B$5)))))</f>
        <v>163813.69572160003</v>
      </c>
      <c r="AB368" s="100">
        <f>IF(V368="TIPO I",'BASE LIQUIDACION REDEBAN 2025'!$B$10,IF(V368="TIPO II",'BASE LIQUIDACION REDEBAN 2025'!$B$11,IF(V368="TIPO III",'BASE LIQUIDACION REDEBAN 2025'!$B$12,'BASE LIQUIDACION REDEBAN 2025'!$B$13)))</f>
        <v>140395.6348884</v>
      </c>
      <c r="AC368" s="101">
        <f t="shared" si="5"/>
        <v>163813.69572160003</v>
      </c>
    </row>
    <row r="369" spans="1:29" s="79" customFormat="1" ht="14.25" customHeight="1">
      <c r="A369" s="94" t="s">
        <v>76</v>
      </c>
      <c r="B369" s="8" t="str">
        <f>VLOOKUP(A369,'CENTRO DE COSTOS'!A:D,4,FALSE)</f>
        <v>DIEGO FERNANDO HENAO CARDONA</v>
      </c>
      <c r="C369" s="8" t="str">
        <f>VLOOKUP(A369,'CENTRO DE COSTOS'!A:D,2,FALSE)</f>
        <v>0004-0003</v>
      </c>
      <c r="D369" s="94">
        <v>19001</v>
      </c>
      <c r="E369" s="95" t="s">
        <v>2195</v>
      </c>
      <c r="F369" s="97">
        <v>81093</v>
      </c>
      <c r="G369" s="98" t="s">
        <v>155</v>
      </c>
      <c r="H369" s="121" t="s">
        <v>156</v>
      </c>
      <c r="I369" s="97" t="s">
        <v>258</v>
      </c>
      <c r="J369" s="126" t="s">
        <v>95</v>
      </c>
      <c r="K369" s="97" t="s">
        <v>2196</v>
      </c>
      <c r="L369" s="97" t="s">
        <v>159</v>
      </c>
      <c r="M369" s="8" t="s">
        <v>2197</v>
      </c>
      <c r="N369" s="176">
        <v>45888</v>
      </c>
      <c r="O369" s="96">
        <v>45889</v>
      </c>
      <c r="P369" s="131" t="s">
        <v>161</v>
      </c>
      <c r="Q369" s="130" t="s">
        <v>161</v>
      </c>
      <c r="R369" s="94" t="s">
        <v>162</v>
      </c>
      <c r="S369" s="122" t="s">
        <v>2198</v>
      </c>
      <c r="T369" s="97" t="s">
        <v>164</v>
      </c>
      <c r="U369" s="94" t="s">
        <v>2199</v>
      </c>
      <c r="V369" s="126" t="s">
        <v>30</v>
      </c>
      <c r="W369" s="96" t="s">
        <v>166</v>
      </c>
      <c r="X369" s="98" t="s">
        <v>330</v>
      </c>
      <c r="Y369" s="94">
        <v>1</v>
      </c>
      <c r="Z369" s="94">
        <v>0</v>
      </c>
      <c r="AA369" s="100">
        <f>IF(V369="TIPO I",'BASE LIQUIDACION REDEBAN 2025'!$B$2,IF(V369="TIPO II",'BASE LIQUIDACION REDEBAN 2025'!$B$3,IF(V369="TIPO III",'BASE LIQUIDACION REDEBAN 2025'!$B$4,IF(V369="TIPO IV",'BASE LIQUIDACION REDEBAN 2025'!$B$5,IF(W369="AEREO",'BASE LIQUIDACION REDEBAN 2025'!$B$6,'BASE LIQUIDACION REDEBAN 2025'!$B$5)))))</f>
        <v>275728.78077800001</v>
      </c>
      <c r="AB369" s="100">
        <f>IF(V369="TIPO I",'BASE LIQUIDACION REDEBAN 2025'!$B$10,IF(V369="TIPO II",'BASE LIQUIDACION REDEBAN 2025'!$B$11,IF(V369="TIPO III",'BASE LIQUIDACION REDEBAN 2025'!$B$12,'BASE LIQUIDACION REDEBAN 2025'!$B$13)))</f>
        <v>196536.5258152</v>
      </c>
      <c r="AC369" s="101">
        <f t="shared" si="5"/>
        <v>275728.78077800001</v>
      </c>
    </row>
    <row r="370" spans="1:29" s="79" customFormat="1" ht="14.25" customHeight="1">
      <c r="A370" s="94" t="s">
        <v>76</v>
      </c>
      <c r="B370" s="8" t="str">
        <f>VLOOKUP(A370,'CENTRO DE COSTOS'!A:D,4,FALSE)</f>
        <v>DIEGO FERNANDO HENAO CARDONA</v>
      </c>
      <c r="C370" s="8" t="str">
        <f>VLOOKUP(A370,'CENTRO DE COSTOS'!A:D,2,FALSE)</f>
        <v>0004-0003</v>
      </c>
      <c r="D370" s="94">
        <v>76001</v>
      </c>
      <c r="E370" s="95" t="s">
        <v>2200</v>
      </c>
      <c r="F370" s="97">
        <v>81062</v>
      </c>
      <c r="G370" s="98" t="s">
        <v>155</v>
      </c>
      <c r="H370" s="121" t="s">
        <v>156</v>
      </c>
      <c r="I370" s="97" t="s">
        <v>227</v>
      </c>
      <c r="J370" s="126" t="s">
        <v>76</v>
      </c>
      <c r="K370" s="97" t="s">
        <v>2201</v>
      </c>
      <c r="L370" s="97" t="s">
        <v>159</v>
      </c>
      <c r="M370" s="8" t="s">
        <v>2202</v>
      </c>
      <c r="N370" s="176">
        <v>45888</v>
      </c>
      <c r="O370" s="96">
        <v>45889</v>
      </c>
      <c r="P370" s="131" t="s">
        <v>161</v>
      </c>
      <c r="Q370" s="130" t="s">
        <v>161</v>
      </c>
      <c r="R370" s="94" t="s">
        <v>162</v>
      </c>
      <c r="S370" s="122" t="s">
        <v>2203</v>
      </c>
      <c r="T370" s="97" t="s">
        <v>164</v>
      </c>
      <c r="U370" s="94" t="s">
        <v>2204</v>
      </c>
      <c r="V370" s="126" t="s">
        <v>25</v>
      </c>
      <c r="W370" s="96" t="s">
        <v>166</v>
      </c>
      <c r="X370" s="98" t="s">
        <v>513</v>
      </c>
      <c r="Y370" s="94">
        <v>1</v>
      </c>
      <c r="Z370" s="94">
        <v>0</v>
      </c>
      <c r="AA370" s="100">
        <f>IF(V370="TIPO I",'BASE LIQUIDACION REDEBAN 2025'!$B$2,IF(V370="TIPO II",'BASE LIQUIDACION REDEBAN 2025'!$B$3,IF(V370="TIPO III",'BASE LIQUIDACION REDEBAN 2025'!$B$4,IF(V370="TIPO IV",'BASE LIQUIDACION REDEBAN 2025'!$B$5,IF(W370="AEREO",'BASE LIQUIDACION REDEBAN 2025'!$B$6,'BASE LIQUIDACION REDEBAN 2025'!$B$5)))))</f>
        <v>75096.394270399993</v>
      </c>
      <c r="AB370" s="100">
        <f>IF(V370="TIPO I",'BASE LIQUIDACION REDEBAN 2025'!$B$10,IF(V370="TIPO II",'BASE LIQUIDACION REDEBAN 2025'!$B$11,IF(V370="TIPO III",'BASE LIQUIDACION REDEBAN 2025'!$B$12,'BASE LIQUIDACION REDEBAN 2025'!$B$13)))</f>
        <v>75096.394270399993</v>
      </c>
      <c r="AC370" s="101">
        <f t="shared" si="5"/>
        <v>75096.394270399993</v>
      </c>
    </row>
    <row r="371" spans="1:29" s="79" customFormat="1" ht="14.25" customHeight="1">
      <c r="A371" s="94" t="s">
        <v>94</v>
      </c>
      <c r="B371" s="8" t="str">
        <f>VLOOKUP(A371,'CENTRO DE COSTOS'!A:D,4,FALSE)</f>
        <v>DIEGO FERNANDO HENAO CARDONA</v>
      </c>
      <c r="C371" s="8" t="str">
        <f>VLOOKUP(A371,'CENTRO DE COSTOS'!A:D,2,FALSE)</f>
        <v>0004-0002</v>
      </c>
      <c r="D371" s="94">
        <v>63130</v>
      </c>
      <c r="E371" s="95" t="s">
        <v>2205</v>
      </c>
      <c r="F371" s="97">
        <v>81059</v>
      </c>
      <c r="G371" s="98" t="s">
        <v>155</v>
      </c>
      <c r="H371" s="121" t="s">
        <v>156</v>
      </c>
      <c r="I371" s="97" t="s">
        <v>581</v>
      </c>
      <c r="J371" s="126" t="s">
        <v>2206</v>
      </c>
      <c r="K371" s="97" t="s">
        <v>2207</v>
      </c>
      <c r="L371" s="97" t="s">
        <v>159</v>
      </c>
      <c r="M371" s="8" t="s">
        <v>2208</v>
      </c>
      <c r="N371" s="176">
        <v>45888</v>
      </c>
      <c r="O371" s="96">
        <v>45890</v>
      </c>
      <c r="P371" s="131" t="s">
        <v>161</v>
      </c>
      <c r="Q371" s="130" t="s">
        <v>161</v>
      </c>
      <c r="R371" s="94" t="s">
        <v>162</v>
      </c>
      <c r="S371" s="122" t="s">
        <v>2209</v>
      </c>
      <c r="T371" s="97" t="s">
        <v>164</v>
      </c>
      <c r="U371" s="94" t="s">
        <v>2210</v>
      </c>
      <c r="V371" s="126" t="s">
        <v>28</v>
      </c>
      <c r="W371" s="96" t="s">
        <v>166</v>
      </c>
      <c r="X371" s="98" t="s">
        <v>587</v>
      </c>
      <c r="Y371" s="94">
        <v>1</v>
      </c>
      <c r="Z371" s="94">
        <v>0</v>
      </c>
      <c r="AA371" s="100">
        <f>IF(V371="TIPO I",'BASE LIQUIDACION REDEBAN 2025'!$B$2,IF(V371="TIPO II",'BASE LIQUIDACION REDEBAN 2025'!$B$3,IF(V371="TIPO III",'BASE LIQUIDACION REDEBAN 2025'!$B$4,IF(V371="TIPO IV",'BASE LIQUIDACION REDEBAN 2025'!$B$5,IF(W371="AEREO",'BASE LIQUIDACION REDEBAN 2025'!$B$6,'BASE LIQUIDACION REDEBAN 2025'!$B$5)))))</f>
        <v>163813.69572160003</v>
      </c>
      <c r="AB371" s="100">
        <f>IF(V371="TIPO I",'BASE LIQUIDACION REDEBAN 2025'!$B$10,IF(V371="TIPO II",'BASE LIQUIDACION REDEBAN 2025'!$B$11,IF(V371="TIPO III",'BASE LIQUIDACION REDEBAN 2025'!$B$12,'BASE LIQUIDACION REDEBAN 2025'!$B$13)))</f>
        <v>140395.6348884</v>
      </c>
      <c r="AC371" s="101">
        <f t="shared" si="5"/>
        <v>163813.69572160003</v>
      </c>
    </row>
    <row r="372" spans="1:29" s="79" customFormat="1" ht="14.25" customHeight="1">
      <c r="A372" s="94" t="s">
        <v>68</v>
      </c>
      <c r="B372" s="8" t="str">
        <f>VLOOKUP(A372,'CENTRO DE COSTOS'!A:D,4,FALSE)</f>
        <v>WILLIAM ASDRUBAL ROZO ROZO</v>
      </c>
      <c r="C372" s="8" t="str">
        <f>VLOOKUP(A372,'CENTRO DE COSTOS'!A:D,2,FALSE)</f>
        <v>0004-0004</v>
      </c>
      <c r="D372" s="94">
        <v>25740</v>
      </c>
      <c r="E372" s="95" t="s">
        <v>2211</v>
      </c>
      <c r="F372" s="97">
        <v>81099</v>
      </c>
      <c r="G372" s="98" t="s">
        <v>155</v>
      </c>
      <c r="H372" s="121" t="s">
        <v>156</v>
      </c>
      <c r="I372" s="97" t="s">
        <v>470</v>
      </c>
      <c r="J372" s="126" t="s">
        <v>2212</v>
      </c>
      <c r="K372" s="97" t="s">
        <v>2213</v>
      </c>
      <c r="L372" s="97" t="s">
        <v>159</v>
      </c>
      <c r="M372" s="8" t="s">
        <v>2214</v>
      </c>
      <c r="N372" s="176">
        <v>45888</v>
      </c>
      <c r="O372" s="96">
        <v>45890</v>
      </c>
      <c r="P372" s="131" t="s">
        <v>161</v>
      </c>
      <c r="Q372" s="130" t="s">
        <v>161</v>
      </c>
      <c r="R372" s="94" t="s">
        <v>162</v>
      </c>
      <c r="S372" s="122" t="s">
        <v>2215</v>
      </c>
      <c r="T372" s="97" t="s">
        <v>164</v>
      </c>
      <c r="U372" s="94" t="s">
        <v>2216</v>
      </c>
      <c r="V372" s="126" t="s">
        <v>28</v>
      </c>
      <c r="W372" s="96" t="s">
        <v>166</v>
      </c>
      <c r="X372" s="98" t="s">
        <v>887</v>
      </c>
      <c r="Y372" s="94">
        <v>1</v>
      </c>
      <c r="Z372" s="94">
        <v>0</v>
      </c>
      <c r="AA372" s="100">
        <f>IF(V372="TIPO I",'BASE LIQUIDACION REDEBAN 2025'!$B$2,IF(V372="TIPO II",'BASE LIQUIDACION REDEBAN 2025'!$B$3,IF(V372="TIPO III",'BASE LIQUIDACION REDEBAN 2025'!$B$4,IF(V372="TIPO IV",'BASE LIQUIDACION REDEBAN 2025'!$B$5,IF(W372="AEREO",'BASE LIQUIDACION REDEBAN 2025'!$B$6,'BASE LIQUIDACION REDEBAN 2025'!$B$5)))))</f>
        <v>163813.69572160003</v>
      </c>
      <c r="AB372" s="100">
        <f>IF(V372="TIPO I",'BASE LIQUIDACION REDEBAN 2025'!$B$10,IF(V372="TIPO II",'BASE LIQUIDACION REDEBAN 2025'!$B$11,IF(V372="TIPO III",'BASE LIQUIDACION REDEBAN 2025'!$B$12,'BASE LIQUIDACION REDEBAN 2025'!$B$13)))</f>
        <v>140395.6348884</v>
      </c>
      <c r="AC372" s="101">
        <f t="shared" si="5"/>
        <v>163813.69572160003</v>
      </c>
    </row>
    <row r="373" spans="1:29" s="79" customFormat="1" ht="14.25" customHeight="1">
      <c r="A373" s="94" t="s">
        <v>90</v>
      </c>
      <c r="B373" s="8" t="str">
        <f>VLOOKUP(A373,'CENTRO DE COSTOS'!A:D,4,FALSE)</f>
        <v>JUAN SEBASTIÁN RÍOS CASTRILLÓN</v>
      </c>
      <c r="C373" s="8" t="str">
        <f>VLOOKUP(A373,'CENTRO DE COSTOS'!A:D,2,FALSE)</f>
        <v>0004-0005</v>
      </c>
      <c r="D373" s="94">
        <v>5579</v>
      </c>
      <c r="E373" s="95" t="s">
        <v>2217</v>
      </c>
      <c r="F373" s="97">
        <v>81068</v>
      </c>
      <c r="G373" s="98" t="s">
        <v>155</v>
      </c>
      <c r="H373" s="121" t="s">
        <v>156</v>
      </c>
      <c r="I373" s="97" t="s">
        <v>197</v>
      </c>
      <c r="J373" s="126" t="s">
        <v>2218</v>
      </c>
      <c r="K373" s="97" t="s">
        <v>2219</v>
      </c>
      <c r="L373" s="97" t="s">
        <v>159</v>
      </c>
      <c r="M373" s="8" t="s">
        <v>2220</v>
      </c>
      <c r="N373" s="176">
        <v>45888</v>
      </c>
      <c r="O373" s="96">
        <v>45890</v>
      </c>
      <c r="P373" s="131" t="s">
        <v>161</v>
      </c>
      <c r="Q373" s="130" t="s">
        <v>161</v>
      </c>
      <c r="R373" s="94" t="s">
        <v>162</v>
      </c>
      <c r="S373" s="122" t="s">
        <v>2221</v>
      </c>
      <c r="T373" s="97" t="s">
        <v>164</v>
      </c>
      <c r="U373" s="94" t="s">
        <v>2222</v>
      </c>
      <c r="V373" s="126" t="s">
        <v>30</v>
      </c>
      <c r="W373" s="96" t="s">
        <v>166</v>
      </c>
      <c r="X373" s="98" t="s">
        <v>204</v>
      </c>
      <c r="Y373" s="94">
        <v>1</v>
      </c>
      <c r="Z373" s="94">
        <v>0</v>
      </c>
      <c r="AA373" s="100">
        <f>IF(V373="TIPO I",'BASE LIQUIDACION REDEBAN 2025'!$B$2,IF(V373="TIPO II",'BASE LIQUIDACION REDEBAN 2025'!$B$3,IF(V373="TIPO III",'BASE LIQUIDACION REDEBAN 2025'!$B$4,IF(V373="TIPO IV",'BASE LIQUIDACION REDEBAN 2025'!$B$5,IF(W373="AEREO",'BASE LIQUIDACION REDEBAN 2025'!$B$6,'BASE LIQUIDACION REDEBAN 2025'!$B$5)))))</f>
        <v>275728.78077800001</v>
      </c>
      <c r="AB373" s="100">
        <f>IF(V373="TIPO I",'BASE LIQUIDACION REDEBAN 2025'!$B$10,IF(V373="TIPO II",'BASE LIQUIDACION REDEBAN 2025'!$B$11,IF(V373="TIPO III",'BASE LIQUIDACION REDEBAN 2025'!$B$12,'BASE LIQUIDACION REDEBAN 2025'!$B$13)))</f>
        <v>196536.5258152</v>
      </c>
      <c r="AC373" s="101">
        <f t="shared" si="5"/>
        <v>275728.78077800001</v>
      </c>
    </row>
    <row r="374" spans="1:29" s="79" customFormat="1" ht="14.25" customHeight="1">
      <c r="A374" s="94" t="s">
        <v>68</v>
      </c>
      <c r="B374" s="8" t="str">
        <f>VLOOKUP(A374,'CENTRO DE COSTOS'!A:D,4,FALSE)</f>
        <v>WILLIAM ASDRUBAL ROZO ROZO</v>
      </c>
      <c r="C374" s="8" t="str">
        <f>VLOOKUP(A374,'CENTRO DE COSTOS'!A:D,2,FALSE)</f>
        <v>0004-0004</v>
      </c>
      <c r="D374" s="94">
        <v>25473</v>
      </c>
      <c r="E374" s="95" t="s">
        <v>2223</v>
      </c>
      <c r="F374" s="97">
        <v>80951</v>
      </c>
      <c r="G374" s="98" t="s">
        <v>155</v>
      </c>
      <c r="H374" s="121" t="s">
        <v>1247</v>
      </c>
      <c r="I374" s="97" t="s">
        <v>470</v>
      </c>
      <c r="J374" s="126" t="s">
        <v>2224</v>
      </c>
      <c r="K374" s="97" t="s">
        <v>2225</v>
      </c>
      <c r="L374" s="97" t="s">
        <v>159</v>
      </c>
      <c r="M374" s="8" t="s">
        <v>2226</v>
      </c>
      <c r="N374" s="176">
        <v>45888</v>
      </c>
      <c r="O374" s="96">
        <v>45889</v>
      </c>
      <c r="P374" s="131" t="s">
        <v>161</v>
      </c>
      <c r="Q374" s="130" t="s">
        <v>161</v>
      </c>
      <c r="R374" s="94" t="s">
        <v>162</v>
      </c>
      <c r="S374" s="122" t="s">
        <v>2227</v>
      </c>
      <c r="T374" s="97" t="s">
        <v>164</v>
      </c>
      <c r="U374" s="94" t="s">
        <v>2228</v>
      </c>
      <c r="V374" s="126" t="s">
        <v>25</v>
      </c>
      <c r="W374" s="96" t="s">
        <v>166</v>
      </c>
      <c r="X374" s="98" t="s">
        <v>2153</v>
      </c>
      <c r="Y374" s="94">
        <v>1</v>
      </c>
      <c r="Z374" s="94">
        <v>0</v>
      </c>
      <c r="AA374" s="100">
        <f>IF(V374="TIPO I",'BASE LIQUIDACION REDEBAN 2025'!$B$2,IF(V374="TIPO II",'BASE LIQUIDACION REDEBAN 2025'!$B$3,IF(V374="TIPO III",'BASE LIQUIDACION REDEBAN 2025'!$B$4,IF(V374="TIPO IV",'BASE LIQUIDACION REDEBAN 2025'!$B$5,IF(W374="AEREO",'BASE LIQUIDACION REDEBAN 2025'!$B$6,'BASE LIQUIDACION REDEBAN 2025'!$B$5)))))</f>
        <v>75096.394270399993</v>
      </c>
      <c r="AB374" s="100">
        <f>IF(V374="TIPO I",'BASE LIQUIDACION REDEBAN 2025'!$B$10,IF(V374="TIPO II",'BASE LIQUIDACION REDEBAN 2025'!$B$11,IF(V374="TIPO III",'BASE LIQUIDACION REDEBAN 2025'!$B$12,'BASE LIQUIDACION REDEBAN 2025'!$B$13)))</f>
        <v>75096.394270399993</v>
      </c>
      <c r="AC374" s="101">
        <f t="shared" si="5"/>
        <v>75096.394270399993</v>
      </c>
    </row>
    <row r="375" spans="1:29" s="79" customFormat="1" ht="14.25" customHeight="1">
      <c r="A375" s="94" t="s">
        <v>80</v>
      </c>
      <c r="B375" s="8" t="str">
        <f>VLOOKUP(A375,'CENTRO DE COSTOS'!A:D,4,FALSE)</f>
        <v>JOSE MAURICIO HERNANDEZ ROJAS</v>
      </c>
      <c r="C375" s="8" t="str">
        <f>VLOOKUP(A375,'CENTRO DE COSTOS'!A:D,2,FALSE)</f>
        <v>0004-0001</v>
      </c>
      <c r="D375" s="94">
        <v>13654</v>
      </c>
      <c r="E375" s="95" t="s">
        <v>2229</v>
      </c>
      <c r="F375" s="97">
        <v>80965</v>
      </c>
      <c r="G375" s="98" t="s">
        <v>155</v>
      </c>
      <c r="H375" s="121" t="s">
        <v>1247</v>
      </c>
      <c r="I375" s="97" t="s">
        <v>303</v>
      </c>
      <c r="J375" s="126" t="s">
        <v>710</v>
      </c>
      <c r="K375" s="97" t="s">
        <v>2230</v>
      </c>
      <c r="L375" s="97" t="s">
        <v>159</v>
      </c>
      <c r="M375" s="8" t="s">
        <v>2231</v>
      </c>
      <c r="N375" s="176">
        <v>45888</v>
      </c>
      <c r="O375" s="96">
        <v>45889</v>
      </c>
      <c r="P375" s="131" t="s">
        <v>161</v>
      </c>
      <c r="Q375" s="130" t="s">
        <v>161</v>
      </c>
      <c r="R375" s="94" t="s">
        <v>162</v>
      </c>
      <c r="S375" s="122" t="s">
        <v>2232</v>
      </c>
      <c r="T375" s="97" t="s">
        <v>164</v>
      </c>
      <c r="U375" s="94" t="s">
        <v>2233</v>
      </c>
      <c r="V375" s="126" t="s">
        <v>30</v>
      </c>
      <c r="W375" s="96" t="s">
        <v>166</v>
      </c>
      <c r="X375" s="98" t="s">
        <v>337</v>
      </c>
      <c r="Y375" s="94">
        <v>1</v>
      </c>
      <c r="Z375" s="94">
        <v>0</v>
      </c>
      <c r="AA375" s="100">
        <f>IF(V375="TIPO I",'BASE LIQUIDACION REDEBAN 2025'!$B$2,IF(V375="TIPO II",'BASE LIQUIDACION REDEBAN 2025'!$B$3,IF(V375="TIPO III",'BASE LIQUIDACION REDEBAN 2025'!$B$4,IF(V375="TIPO IV",'BASE LIQUIDACION REDEBAN 2025'!$B$5,IF(W375="AEREO",'BASE LIQUIDACION REDEBAN 2025'!$B$6,'BASE LIQUIDACION REDEBAN 2025'!$B$5)))))</f>
        <v>275728.78077800001</v>
      </c>
      <c r="AB375" s="100">
        <f>IF(V375="TIPO I",'BASE LIQUIDACION REDEBAN 2025'!$B$10,IF(V375="TIPO II",'BASE LIQUIDACION REDEBAN 2025'!$B$11,IF(V375="TIPO III",'BASE LIQUIDACION REDEBAN 2025'!$B$12,'BASE LIQUIDACION REDEBAN 2025'!$B$13)))</f>
        <v>196536.5258152</v>
      </c>
      <c r="AC375" s="101">
        <f t="shared" si="5"/>
        <v>275728.78077800001</v>
      </c>
    </row>
    <row r="376" spans="1:29" s="79" customFormat="1" ht="14.25" customHeight="1">
      <c r="A376" s="94" t="s">
        <v>60</v>
      </c>
      <c r="B376" s="8" t="str">
        <f>VLOOKUP(A376,'CENTRO DE COSTOS'!A:D,4,FALSE)</f>
        <v>JUAN SEBASTIÁN RÍOS CASTRILLÓN</v>
      </c>
      <c r="C376" s="8" t="str">
        <f>VLOOKUP(A376,'CENTRO DE COSTOS'!A:D,2,FALSE)</f>
        <v>0004-0005</v>
      </c>
      <c r="D376" s="94">
        <v>27413</v>
      </c>
      <c r="E376" s="95" t="s">
        <v>2234</v>
      </c>
      <c r="F376" s="97">
        <v>80973</v>
      </c>
      <c r="G376" s="98" t="s">
        <v>155</v>
      </c>
      <c r="H376" s="121" t="s">
        <v>1247</v>
      </c>
      <c r="I376" s="97" t="s">
        <v>1388</v>
      </c>
      <c r="J376" s="126" t="s">
        <v>2235</v>
      </c>
      <c r="K376" s="97" t="s">
        <v>2236</v>
      </c>
      <c r="L376" s="97" t="s">
        <v>159</v>
      </c>
      <c r="M376" s="8" t="s">
        <v>2237</v>
      </c>
      <c r="N376" s="176">
        <v>45888</v>
      </c>
      <c r="O376" s="96">
        <v>45896</v>
      </c>
      <c r="P376" s="131" t="s">
        <v>161</v>
      </c>
      <c r="Q376" s="130" t="s">
        <v>161</v>
      </c>
      <c r="R376" s="94" t="s">
        <v>162</v>
      </c>
      <c r="S376" s="122" t="s">
        <v>2238</v>
      </c>
      <c r="T376" s="97" t="s">
        <v>164</v>
      </c>
      <c r="U376" s="94" t="s">
        <v>2239</v>
      </c>
      <c r="V376" s="126" t="s">
        <v>32</v>
      </c>
      <c r="W376" s="96" t="s">
        <v>166</v>
      </c>
      <c r="X376" s="98" t="s">
        <v>1395</v>
      </c>
      <c r="Y376" s="94">
        <v>1</v>
      </c>
      <c r="Z376" s="94">
        <v>0</v>
      </c>
      <c r="AA376" s="100">
        <f>IF(V376="TIPO I",'BASE LIQUIDACION REDEBAN 2025'!$B$2,IF(V376="TIPO II",'BASE LIQUIDACION REDEBAN 2025'!$B$3,IF(V376="TIPO III",'BASE LIQUIDACION REDEBAN 2025'!$B$4,IF(V376="TIPO IV",'BASE LIQUIDACION REDEBAN 2025'!$B$5,IF(W376="AEREO",'BASE LIQUIDACION REDEBAN 2025'!$B$6,'BASE LIQUIDACION REDEBAN 2025'!$B$5)))))</f>
        <v>504832.64687880001</v>
      </c>
      <c r="AB376" s="100">
        <f>IF(V376="TIPO I",'BASE LIQUIDACION REDEBAN 2025'!$B$10,IF(V376="TIPO II",'BASE LIQUIDACION REDEBAN 2025'!$B$11,IF(V376="TIPO III",'BASE LIQUIDACION REDEBAN 2025'!$B$12,'BASE LIQUIDACION REDEBAN 2025'!$B$13)))</f>
        <v>196536.5258152</v>
      </c>
      <c r="AC376" s="101">
        <f t="shared" si="5"/>
        <v>504832.64687880001</v>
      </c>
    </row>
    <row r="377" spans="1:29" s="79" customFormat="1" ht="14.25" customHeight="1">
      <c r="A377" s="94" t="s">
        <v>99</v>
      </c>
      <c r="B377" s="8" t="str">
        <f>VLOOKUP(A377,'CENTRO DE COSTOS'!A:D,4,FALSE)</f>
        <v>JOSE MAURICIO HERNANDEZ ROJAS</v>
      </c>
      <c r="C377" s="8" t="str">
        <f>VLOOKUP(A377,'CENTRO DE COSTOS'!A:D,2,FALSE)</f>
        <v>0004-0001</v>
      </c>
      <c r="D377" s="94">
        <v>20011</v>
      </c>
      <c r="E377" s="95" t="s">
        <v>2240</v>
      </c>
      <c r="F377" s="97">
        <v>30906</v>
      </c>
      <c r="G377" s="98" t="s">
        <v>155</v>
      </c>
      <c r="H377" s="121" t="s">
        <v>370</v>
      </c>
      <c r="I377" s="97" t="s">
        <v>440</v>
      </c>
      <c r="J377" s="126" t="s">
        <v>441</v>
      </c>
      <c r="K377" s="97" t="s">
        <v>2241</v>
      </c>
      <c r="L377" s="97" t="s">
        <v>159</v>
      </c>
      <c r="M377" s="8" t="s">
        <v>2242</v>
      </c>
      <c r="N377" s="176">
        <v>45888</v>
      </c>
      <c r="O377" s="96">
        <v>45890</v>
      </c>
      <c r="P377" s="131" t="s">
        <v>161</v>
      </c>
      <c r="Q377" s="130" t="s">
        <v>161</v>
      </c>
      <c r="R377" s="94" t="s">
        <v>162</v>
      </c>
      <c r="S377" s="122" t="s">
        <v>2243</v>
      </c>
      <c r="T377" s="97" t="s">
        <v>164</v>
      </c>
      <c r="U377" s="94" t="s">
        <v>2244</v>
      </c>
      <c r="V377" s="126" t="s">
        <v>32</v>
      </c>
      <c r="W377" s="96" t="s">
        <v>166</v>
      </c>
      <c r="X377" s="98" t="s">
        <v>1743</v>
      </c>
      <c r="Y377" s="94">
        <v>1</v>
      </c>
      <c r="Z377" s="94">
        <v>0</v>
      </c>
      <c r="AA377" s="100">
        <f>IF(V377="TIPO I",'BASE LIQUIDACION REDEBAN 2025'!$B$2,IF(V377="TIPO II",'BASE LIQUIDACION REDEBAN 2025'!$B$3,IF(V377="TIPO III",'BASE LIQUIDACION REDEBAN 2025'!$B$4,IF(V377="TIPO IV",'BASE LIQUIDACION REDEBAN 2025'!$B$5,IF(W377="AEREO",'BASE LIQUIDACION REDEBAN 2025'!$B$6,'BASE LIQUIDACION REDEBAN 2025'!$B$5)))))</f>
        <v>504832.64687880001</v>
      </c>
      <c r="AB377" s="100">
        <f>IF(V377="TIPO I",'BASE LIQUIDACION REDEBAN 2025'!$B$10,IF(V377="TIPO II",'BASE LIQUIDACION REDEBAN 2025'!$B$11,IF(V377="TIPO III",'BASE LIQUIDACION REDEBAN 2025'!$B$12,'BASE LIQUIDACION REDEBAN 2025'!$B$13)))</f>
        <v>196536.5258152</v>
      </c>
      <c r="AC377" s="101">
        <f t="shared" si="5"/>
        <v>504832.64687880001</v>
      </c>
    </row>
    <row r="378" spans="1:29" s="79" customFormat="1" ht="14.25" customHeight="1">
      <c r="A378" s="94" t="s">
        <v>93</v>
      </c>
      <c r="B378" s="8" t="str">
        <f>VLOOKUP(A378,'CENTRO DE COSTOS'!A:D,4,FALSE)</f>
        <v>DIEGO FERNANDO HENAO CARDONA</v>
      </c>
      <c r="C378" s="8" t="str">
        <f>VLOOKUP(A378,'CENTRO DE COSTOS'!A:D,2,FALSE)</f>
        <v>0004-0003</v>
      </c>
      <c r="D378" s="94">
        <v>52356</v>
      </c>
      <c r="E378" s="95" t="s">
        <v>2245</v>
      </c>
      <c r="F378" s="97">
        <v>37745</v>
      </c>
      <c r="G378" s="98" t="s">
        <v>155</v>
      </c>
      <c r="H378" s="121" t="s">
        <v>370</v>
      </c>
      <c r="I378" s="97" t="s">
        <v>174</v>
      </c>
      <c r="J378" s="126" t="s">
        <v>2246</v>
      </c>
      <c r="K378" s="97" t="s">
        <v>2247</v>
      </c>
      <c r="L378" s="97" t="s">
        <v>159</v>
      </c>
      <c r="M378" s="8" t="s">
        <v>2248</v>
      </c>
      <c r="N378" s="176">
        <v>45888</v>
      </c>
      <c r="O378" s="96">
        <v>45890</v>
      </c>
      <c r="P378" s="131" t="s">
        <v>161</v>
      </c>
      <c r="Q378" s="130" t="s">
        <v>161</v>
      </c>
      <c r="R378" s="94" t="s">
        <v>162</v>
      </c>
      <c r="S378" s="122" t="s">
        <v>2249</v>
      </c>
      <c r="T378" s="97" t="s">
        <v>164</v>
      </c>
      <c r="U378" s="94" t="s">
        <v>2250</v>
      </c>
      <c r="V378" s="126" t="s">
        <v>28</v>
      </c>
      <c r="W378" s="96" t="s">
        <v>166</v>
      </c>
      <c r="X378" s="98" t="s">
        <v>1825</v>
      </c>
      <c r="Y378" s="94">
        <v>1</v>
      </c>
      <c r="Z378" s="94">
        <v>1</v>
      </c>
      <c r="AA378" s="100">
        <f>IF(V378="TIPO I",'BASE LIQUIDACION REDEBAN 2025'!$B$2,IF(V378="TIPO II",'BASE LIQUIDACION REDEBAN 2025'!$B$3,IF(V378="TIPO III",'BASE LIQUIDACION REDEBAN 2025'!$B$4,IF(V378="TIPO IV",'BASE LIQUIDACION REDEBAN 2025'!$B$5,IF(W378="AEREO",'BASE LIQUIDACION REDEBAN 2025'!$B$6,'BASE LIQUIDACION REDEBAN 2025'!$B$5)))))</f>
        <v>163813.69572160003</v>
      </c>
      <c r="AB378" s="100">
        <f>IF(V378="TIPO I",'BASE LIQUIDACION REDEBAN 2025'!$B$10,IF(V378="TIPO II",'BASE LIQUIDACION REDEBAN 2025'!$B$11,IF(V378="TIPO III",'BASE LIQUIDACION REDEBAN 2025'!$B$12,'BASE LIQUIDACION REDEBAN 2025'!$B$13)))</f>
        <v>140395.6348884</v>
      </c>
      <c r="AC378" s="101">
        <f t="shared" si="5"/>
        <v>304209.33061000006</v>
      </c>
    </row>
    <row r="379" spans="1:29" s="79" customFormat="1" ht="14.25" customHeight="1">
      <c r="A379" s="94" t="s">
        <v>81</v>
      </c>
      <c r="B379" s="8" t="str">
        <f>VLOOKUP(A379,'CENTRO DE COSTOS'!A:D,4,FALSE)</f>
        <v>MIGUEL JULIÁN HERNÁNDEZ GUARÍN</v>
      </c>
      <c r="C379" s="8" t="str">
        <f>VLOOKUP(A379,'CENTRO DE COSTOS'!A:D,2,FALSE)</f>
        <v>0004-0008</v>
      </c>
      <c r="D379" s="94">
        <v>54498</v>
      </c>
      <c r="E379" s="95" t="s">
        <v>2251</v>
      </c>
      <c r="F379" s="97">
        <v>40365</v>
      </c>
      <c r="G379" s="98" t="s">
        <v>155</v>
      </c>
      <c r="H379" s="121" t="s">
        <v>370</v>
      </c>
      <c r="I379" s="97" t="s">
        <v>317</v>
      </c>
      <c r="J379" s="126" t="s">
        <v>318</v>
      </c>
      <c r="K379" s="97" t="s">
        <v>2252</v>
      </c>
      <c r="L379" s="97" t="s">
        <v>159</v>
      </c>
      <c r="M379" s="8" t="s">
        <v>2253</v>
      </c>
      <c r="N379" s="176">
        <v>45888</v>
      </c>
      <c r="O379" s="96">
        <v>45890</v>
      </c>
      <c r="P379" s="131" t="s">
        <v>161</v>
      </c>
      <c r="Q379" s="130" t="s">
        <v>161</v>
      </c>
      <c r="R379" s="94" t="s">
        <v>162</v>
      </c>
      <c r="S379" s="122" t="s">
        <v>2254</v>
      </c>
      <c r="T379" s="97" t="s">
        <v>164</v>
      </c>
      <c r="U379" s="94" t="s">
        <v>2255</v>
      </c>
      <c r="V379" s="126" t="s">
        <v>32</v>
      </c>
      <c r="W379" s="96" t="s">
        <v>166</v>
      </c>
      <c r="X379" s="98" t="s">
        <v>1496</v>
      </c>
      <c r="Y379" s="94">
        <v>1</v>
      </c>
      <c r="Z379" s="94">
        <v>0</v>
      </c>
      <c r="AA379" s="100">
        <f>IF(V379="TIPO I",'BASE LIQUIDACION REDEBAN 2025'!$B$2,IF(V379="TIPO II",'BASE LIQUIDACION REDEBAN 2025'!$B$3,IF(V379="TIPO III",'BASE LIQUIDACION REDEBAN 2025'!$B$4,IF(V379="TIPO IV",'BASE LIQUIDACION REDEBAN 2025'!$B$5,IF(W379="AEREO",'BASE LIQUIDACION REDEBAN 2025'!$B$6,'BASE LIQUIDACION REDEBAN 2025'!$B$5)))))</f>
        <v>504832.64687880001</v>
      </c>
      <c r="AB379" s="100">
        <f>IF(V379="TIPO I",'BASE LIQUIDACION REDEBAN 2025'!$B$10,IF(V379="TIPO II",'BASE LIQUIDACION REDEBAN 2025'!$B$11,IF(V379="TIPO III",'BASE LIQUIDACION REDEBAN 2025'!$B$12,'BASE LIQUIDACION REDEBAN 2025'!$B$13)))</f>
        <v>196536.5258152</v>
      </c>
      <c r="AC379" s="101">
        <f t="shared" si="5"/>
        <v>504832.64687880001</v>
      </c>
    </row>
    <row r="380" spans="1:29" s="79" customFormat="1" ht="14.25" customHeight="1">
      <c r="A380" s="94" t="s">
        <v>68</v>
      </c>
      <c r="B380" s="8" t="str">
        <f>VLOOKUP(A380,'CENTRO DE COSTOS'!A:D,4,FALSE)</f>
        <v>WILLIAM ASDRUBAL ROZO ROZO</v>
      </c>
      <c r="C380" s="8" t="str">
        <f>VLOOKUP(A380,'CENTRO DE COSTOS'!A:D,2,FALSE)</f>
        <v>0004-0004</v>
      </c>
      <c r="D380" s="94">
        <v>25754</v>
      </c>
      <c r="E380" s="95" t="s">
        <v>2256</v>
      </c>
      <c r="F380" s="97">
        <v>66902</v>
      </c>
      <c r="G380" s="98" t="s">
        <v>155</v>
      </c>
      <c r="H380" s="121" t="s">
        <v>370</v>
      </c>
      <c r="I380" s="97" t="s">
        <v>470</v>
      </c>
      <c r="J380" s="126" t="s">
        <v>1138</v>
      </c>
      <c r="K380" s="97" t="s">
        <v>2257</v>
      </c>
      <c r="L380" s="97" t="s">
        <v>159</v>
      </c>
      <c r="M380" s="8" t="s">
        <v>2258</v>
      </c>
      <c r="N380" s="176">
        <v>45888</v>
      </c>
      <c r="O380" s="96">
        <v>45890</v>
      </c>
      <c r="P380" s="131" t="s">
        <v>161</v>
      </c>
      <c r="Q380" s="130" t="s">
        <v>161</v>
      </c>
      <c r="R380" s="94" t="s">
        <v>162</v>
      </c>
      <c r="S380" s="122" t="s">
        <v>2259</v>
      </c>
      <c r="T380" s="97" t="s">
        <v>164</v>
      </c>
      <c r="U380" s="94" t="s">
        <v>2260</v>
      </c>
      <c r="V380" s="126" t="s">
        <v>25</v>
      </c>
      <c r="W380" s="96" t="s">
        <v>166</v>
      </c>
      <c r="X380" s="98" t="s">
        <v>599</v>
      </c>
      <c r="Y380" s="94">
        <v>1</v>
      </c>
      <c r="Z380" s="94">
        <v>0</v>
      </c>
      <c r="AA380" s="100">
        <f>IF(V380="TIPO I",'BASE LIQUIDACION REDEBAN 2025'!$B$2,IF(V380="TIPO II",'BASE LIQUIDACION REDEBAN 2025'!$B$3,IF(V380="TIPO III",'BASE LIQUIDACION REDEBAN 2025'!$B$4,IF(V380="TIPO IV",'BASE LIQUIDACION REDEBAN 2025'!$B$5,IF(W380="AEREO",'BASE LIQUIDACION REDEBAN 2025'!$B$6,'BASE LIQUIDACION REDEBAN 2025'!$B$5)))))</f>
        <v>75096.394270399993</v>
      </c>
      <c r="AB380" s="100">
        <f>IF(V380="TIPO I",'BASE LIQUIDACION REDEBAN 2025'!$B$10,IF(V380="TIPO II",'BASE LIQUIDACION REDEBAN 2025'!$B$11,IF(V380="TIPO III",'BASE LIQUIDACION REDEBAN 2025'!$B$12,'BASE LIQUIDACION REDEBAN 2025'!$B$13)))</f>
        <v>75096.394270399993</v>
      </c>
      <c r="AC380" s="101">
        <f t="shared" si="5"/>
        <v>75096.394270399993</v>
      </c>
    </row>
    <row r="381" spans="1:29" s="79" customFormat="1" ht="14.25" customHeight="1">
      <c r="A381" s="94" t="s">
        <v>96</v>
      </c>
      <c r="B381" s="8" t="str">
        <f>VLOOKUP(A381,'CENTRO DE COSTOS'!A:D,4,FALSE)</f>
        <v>JOSE MAURICIO HERNANDEZ ROJAS</v>
      </c>
      <c r="C381" s="8" t="str">
        <f>VLOOKUP(A381,'CENTRO DE COSTOS'!A:D,2,FALSE)</f>
        <v>0004-0001</v>
      </c>
      <c r="D381" s="94">
        <v>47980</v>
      </c>
      <c r="E381" s="95" t="s">
        <v>2261</v>
      </c>
      <c r="F381" s="97">
        <v>70320</v>
      </c>
      <c r="G381" s="98" t="s">
        <v>155</v>
      </c>
      <c r="H381" s="121" t="s">
        <v>370</v>
      </c>
      <c r="I381" s="97" t="s">
        <v>1896</v>
      </c>
      <c r="J381" s="126" t="s">
        <v>2262</v>
      </c>
      <c r="K381" s="97" t="s">
        <v>2263</v>
      </c>
      <c r="L381" s="97" t="s">
        <v>159</v>
      </c>
      <c r="M381" s="8" t="s">
        <v>2264</v>
      </c>
      <c r="N381" s="176">
        <v>45888</v>
      </c>
      <c r="O381" s="96">
        <v>45889</v>
      </c>
      <c r="P381" s="131" t="s">
        <v>161</v>
      </c>
      <c r="Q381" s="130" t="s">
        <v>161</v>
      </c>
      <c r="R381" s="94" t="s">
        <v>162</v>
      </c>
      <c r="S381" s="122" t="s">
        <v>2265</v>
      </c>
      <c r="T381" s="97" t="s">
        <v>164</v>
      </c>
      <c r="U381" s="94" t="s">
        <v>2266</v>
      </c>
      <c r="V381" s="126" t="s">
        <v>28</v>
      </c>
      <c r="W381" s="96" t="s">
        <v>166</v>
      </c>
      <c r="X381" s="98" t="s">
        <v>912</v>
      </c>
      <c r="Y381" s="94">
        <v>1</v>
      </c>
      <c r="Z381" s="94">
        <v>0</v>
      </c>
      <c r="AA381" s="100">
        <f>IF(V381="TIPO I",'BASE LIQUIDACION REDEBAN 2025'!$B$2,IF(V381="TIPO II",'BASE LIQUIDACION REDEBAN 2025'!$B$3,IF(V381="TIPO III",'BASE LIQUIDACION REDEBAN 2025'!$B$4,IF(V381="TIPO IV",'BASE LIQUIDACION REDEBAN 2025'!$B$5,IF(W381="AEREO",'BASE LIQUIDACION REDEBAN 2025'!$B$6,'BASE LIQUIDACION REDEBAN 2025'!$B$5)))))</f>
        <v>163813.69572160003</v>
      </c>
      <c r="AB381" s="100">
        <f>IF(V381="TIPO I",'BASE LIQUIDACION REDEBAN 2025'!$B$10,IF(V381="TIPO II",'BASE LIQUIDACION REDEBAN 2025'!$B$11,IF(V381="TIPO III",'BASE LIQUIDACION REDEBAN 2025'!$B$12,'BASE LIQUIDACION REDEBAN 2025'!$B$13)))</f>
        <v>140395.6348884</v>
      </c>
      <c r="AC381" s="101">
        <f t="shared" si="5"/>
        <v>163813.69572160003</v>
      </c>
    </row>
    <row r="382" spans="1:29" s="79" customFormat="1" ht="14.25" customHeight="1">
      <c r="A382" s="94" t="s">
        <v>60</v>
      </c>
      <c r="B382" s="8" t="str">
        <f>VLOOKUP(A382,'CENTRO DE COSTOS'!A:D,4,FALSE)</f>
        <v>JUAN SEBASTIÁN RÍOS CASTRILLÓN</v>
      </c>
      <c r="C382" s="8" t="str">
        <f>VLOOKUP(A382,'CENTRO DE COSTOS'!A:D,2,FALSE)</f>
        <v>0004-0005</v>
      </c>
      <c r="D382" s="94">
        <v>5490</v>
      </c>
      <c r="E382" s="95" t="s">
        <v>2267</v>
      </c>
      <c r="F382" s="97">
        <v>81113</v>
      </c>
      <c r="G382" s="98" t="s">
        <v>155</v>
      </c>
      <c r="H382" s="121" t="s">
        <v>196</v>
      </c>
      <c r="I382" s="97" t="s">
        <v>197</v>
      </c>
      <c r="J382" s="126" t="s">
        <v>631</v>
      </c>
      <c r="K382" s="97" t="s">
        <v>2268</v>
      </c>
      <c r="L382" s="97" t="s">
        <v>159</v>
      </c>
      <c r="M382" s="8" t="s">
        <v>2269</v>
      </c>
      <c r="N382" s="176">
        <v>45890</v>
      </c>
      <c r="O382" s="96">
        <v>45894</v>
      </c>
      <c r="P382" s="131" t="s">
        <v>200</v>
      </c>
      <c r="Q382" s="130" t="s">
        <v>201</v>
      </c>
      <c r="R382" s="94" t="s">
        <v>162</v>
      </c>
      <c r="S382" s="122" t="s">
        <v>2270</v>
      </c>
      <c r="T382" s="97" t="s">
        <v>164</v>
      </c>
      <c r="U382" s="94" t="s">
        <v>2271</v>
      </c>
      <c r="V382" s="126" t="s">
        <v>28</v>
      </c>
      <c r="W382" s="96" t="s">
        <v>166</v>
      </c>
      <c r="X382" s="98" t="s">
        <v>426</v>
      </c>
      <c r="Y382" s="94">
        <v>1</v>
      </c>
      <c r="Z382" s="94">
        <v>0</v>
      </c>
      <c r="AA382" s="100">
        <f>IF(V382="TIPO I",'BASE LIQUIDACION REDEBAN 2025'!$B$2,IF(V382="TIPO II",'BASE LIQUIDACION REDEBAN 2025'!$B$3,IF(V382="TIPO III",'BASE LIQUIDACION REDEBAN 2025'!$B$4,IF(V382="TIPO IV",'BASE LIQUIDACION REDEBAN 2025'!$B$5,IF(W382="AEREO",'BASE LIQUIDACION REDEBAN 2025'!$B$6,'BASE LIQUIDACION REDEBAN 2025'!$B$5)))))</f>
        <v>163813.69572160003</v>
      </c>
      <c r="AB382" s="100">
        <f>IF(V382="TIPO I",'BASE LIQUIDACION REDEBAN 2025'!$B$10,IF(V382="TIPO II",'BASE LIQUIDACION REDEBAN 2025'!$B$11,IF(V382="TIPO III",'BASE LIQUIDACION REDEBAN 2025'!$B$12,'BASE LIQUIDACION REDEBAN 2025'!$B$13)))</f>
        <v>140395.6348884</v>
      </c>
      <c r="AC382" s="101">
        <f t="shared" si="5"/>
        <v>163813.69572160003</v>
      </c>
    </row>
    <row r="383" spans="1:29" s="79" customFormat="1" ht="14.25" customHeight="1">
      <c r="A383" s="94" t="s">
        <v>90</v>
      </c>
      <c r="B383" s="8" t="str">
        <f>VLOOKUP(A383,'CENTRO DE COSTOS'!A:D,4,FALSE)</f>
        <v>JUAN SEBASTIÁN RÍOS CASTRILLÓN</v>
      </c>
      <c r="C383" s="8" t="str">
        <f>VLOOKUP(A383,'CENTRO DE COSTOS'!A:D,2,FALSE)</f>
        <v>0004-0005</v>
      </c>
      <c r="D383" s="94">
        <v>5887</v>
      </c>
      <c r="E383" s="95" t="s">
        <v>2272</v>
      </c>
      <c r="F383" s="97">
        <v>81119</v>
      </c>
      <c r="G383" s="98" t="s">
        <v>155</v>
      </c>
      <c r="H383" s="121" t="s">
        <v>196</v>
      </c>
      <c r="I383" s="97" t="s">
        <v>197</v>
      </c>
      <c r="J383" s="126" t="s">
        <v>1465</v>
      </c>
      <c r="K383" s="97" t="s">
        <v>2273</v>
      </c>
      <c r="L383" s="97" t="s">
        <v>159</v>
      </c>
      <c r="M383" s="8" t="s">
        <v>2274</v>
      </c>
      <c r="N383" s="176">
        <v>45890</v>
      </c>
      <c r="O383" s="96">
        <v>45894</v>
      </c>
      <c r="P383" s="131" t="s">
        <v>200</v>
      </c>
      <c r="Q383" s="130" t="s">
        <v>201</v>
      </c>
      <c r="R383" s="94" t="s">
        <v>162</v>
      </c>
      <c r="S383" s="122" t="s">
        <v>2270</v>
      </c>
      <c r="T383" s="97" t="s">
        <v>164</v>
      </c>
      <c r="U383" s="94" t="s">
        <v>2275</v>
      </c>
      <c r="V383" s="126" t="s">
        <v>30</v>
      </c>
      <c r="W383" s="96" t="s">
        <v>166</v>
      </c>
      <c r="X383" s="98" t="s">
        <v>209</v>
      </c>
      <c r="Y383" s="94">
        <v>1</v>
      </c>
      <c r="Z383" s="94">
        <v>0</v>
      </c>
      <c r="AA383" s="100">
        <f>IF(V383="TIPO I",'BASE LIQUIDACION REDEBAN 2025'!$B$2,IF(V383="TIPO II",'BASE LIQUIDACION REDEBAN 2025'!$B$3,IF(V383="TIPO III",'BASE LIQUIDACION REDEBAN 2025'!$B$4,IF(V383="TIPO IV",'BASE LIQUIDACION REDEBAN 2025'!$B$5,IF(W383="AEREO",'BASE LIQUIDACION REDEBAN 2025'!$B$6,'BASE LIQUIDACION REDEBAN 2025'!$B$5)))))</f>
        <v>275728.78077800001</v>
      </c>
      <c r="AB383" s="100">
        <f>IF(V383="TIPO I",'BASE LIQUIDACION REDEBAN 2025'!$B$10,IF(V383="TIPO II",'BASE LIQUIDACION REDEBAN 2025'!$B$11,IF(V383="TIPO III",'BASE LIQUIDACION REDEBAN 2025'!$B$12,'BASE LIQUIDACION REDEBAN 2025'!$B$13)))</f>
        <v>196536.5258152</v>
      </c>
      <c r="AC383" s="101">
        <f t="shared" si="5"/>
        <v>275728.78077800001</v>
      </c>
    </row>
    <row r="384" spans="1:29" s="79" customFormat="1" ht="14.25" customHeight="1">
      <c r="A384" s="94" t="s">
        <v>87</v>
      </c>
      <c r="B384" s="8" t="str">
        <f>VLOOKUP(A384,'CENTRO DE COSTOS'!A:D,4,FALSE)</f>
        <v>DIEGO FERNANDO HENAO CARDONA</v>
      </c>
      <c r="C384" s="8" t="str">
        <f>VLOOKUP(A384,'CENTRO DE COSTOS'!A:D,2,FALSE)</f>
        <v>0004-0002</v>
      </c>
      <c r="D384" s="94">
        <v>17873</v>
      </c>
      <c r="E384" s="95" t="s">
        <v>2276</v>
      </c>
      <c r="F384" s="97">
        <v>81117</v>
      </c>
      <c r="G384" s="98" t="s">
        <v>155</v>
      </c>
      <c r="H384" s="121" t="s">
        <v>196</v>
      </c>
      <c r="I384" s="97" t="s">
        <v>477</v>
      </c>
      <c r="J384" s="126" t="s">
        <v>1260</v>
      </c>
      <c r="K384" s="97" t="s">
        <v>2277</v>
      </c>
      <c r="L384" s="97" t="s">
        <v>159</v>
      </c>
      <c r="M384" s="8" t="s">
        <v>2278</v>
      </c>
      <c r="N384" s="176">
        <v>45890</v>
      </c>
      <c r="O384" s="96">
        <v>45891</v>
      </c>
      <c r="P384" s="131" t="s">
        <v>200</v>
      </c>
      <c r="Q384" s="130" t="s">
        <v>201</v>
      </c>
      <c r="R384" s="94" t="s">
        <v>162</v>
      </c>
      <c r="S384" s="122" t="s">
        <v>2279</v>
      </c>
      <c r="T384" s="97" t="s">
        <v>164</v>
      </c>
      <c r="U384" s="94" t="s">
        <v>2280</v>
      </c>
      <c r="V384" s="126" t="s">
        <v>25</v>
      </c>
      <c r="W384" s="96" t="s">
        <v>166</v>
      </c>
      <c r="X384" s="98" t="s">
        <v>482</v>
      </c>
      <c r="Y384" s="94">
        <v>1</v>
      </c>
      <c r="Z384" s="94">
        <v>0</v>
      </c>
      <c r="AA384" s="100">
        <f>IF(V384="TIPO I",'BASE LIQUIDACION REDEBAN 2025'!$B$2,IF(V384="TIPO II",'BASE LIQUIDACION REDEBAN 2025'!$B$3,IF(V384="TIPO III",'BASE LIQUIDACION REDEBAN 2025'!$B$4,IF(V384="TIPO IV",'BASE LIQUIDACION REDEBAN 2025'!$B$5,IF(W384="AEREO",'BASE LIQUIDACION REDEBAN 2025'!$B$6,'BASE LIQUIDACION REDEBAN 2025'!$B$5)))))</f>
        <v>75096.394270399993</v>
      </c>
      <c r="AB384" s="100">
        <f>IF(V384="TIPO I",'BASE LIQUIDACION REDEBAN 2025'!$B$10,IF(V384="TIPO II",'BASE LIQUIDACION REDEBAN 2025'!$B$11,IF(V384="TIPO III",'BASE LIQUIDACION REDEBAN 2025'!$B$12,'BASE LIQUIDACION REDEBAN 2025'!$B$13)))</f>
        <v>75096.394270399993</v>
      </c>
      <c r="AC384" s="101">
        <f t="shared" si="5"/>
        <v>75096.394270399993</v>
      </c>
    </row>
    <row r="385" spans="1:29" s="79" customFormat="1" ht="14.25" customHeight="1">
      <c r="A385" s="94" t="s">
        <v>96</v>
      </c>
      <c r="B385" s="8" t="str">
        <f>VLOOKUP(A385,'CENTRO DE COSTOS'!A:D,4,FALSE)</f>
        <v>JOSE MAURICIO HERNANDEZ ROJAS</v>
      </c>
      <c r="C385" s="8" t="str">
        <f>VLOOKUP(A385,'CENTRO DE COSTOS'!A:D,2,FALSE)</f>
        <v>0004-0001</v>
      </c>
      <c r="D385" s="94">
        <v>44430</v>
      </c>
      <c r="E385" s="95" t="s">
        <v>2281</v>
      </c>
      <c r="F385" s="97">
        <v>81114</v>
      </c>
      <c r="G385" s="98" t="s">
        <v>155</v>
      </c>
      <c r="H385" s="121" t="s">
        <v>196</v>
      </c>
      <c r="I385" s="97" t="s">
        <v>1719</v>
      </c>
      <c r="J385" s="126" t="s">
        <v>1739</v>
      </c>
      <c r="K385" s="97" t="s">
        <v>2282</v>
      </c>
      <c r="L385" s="97" t="s">
        <v>159</v>
      </c>
      <c r="M385" s="8" t="s">
        <v>2283</v>
      </c>
      <c r="N385" s="176">
        <v>45890</v>
      </c>
      <c r="O385" s="96">
        <v>45894</v>
      </c>
      <c r="P385" s="131" t="s">
        <v>200</v>
      </c>
      <c r="Q385" s="130" t="s">
        <v>201</v>
      </c>
      <c r="R385" s="94" t="s">
        <v>162</v>
      </c>
      <c r="S385" s="122" t="s">
        <v>2270</v>
      </c>
      <c r="T385" s="97" t="s">
        <v>164</v>
      </c>
      <c r="U385" s="94" t="s">
        <v>2284</v>
      </c>
      <c r="V385" s="126" t="s">
        <v>32</v>
      </c>
      <c r="W385" s="96" t="s">
        <v>166</v>
      </c>
      <c r="X385" s="98" t="s">
        <v>1737</v>
      </c>
      <c r="Y385" s="94">
        <v>1</v>
      </c>
      <c r="Z385" s="94">
        <v>0</v>
      </c>
      <c r="AA385" s="100">
        <f>IF(V385="TIPO I",'BASE LIQUIDACION REDEBAN 2025'!$B$2,IF(V385="TIPO II",'BASE LIQUIDACION REDEBAN 2025'!$B$3,IF(V385="TIPO III",'BASE LIQUIDACION REDEBAN 2025'!$B$4,IF(V385="TIPO IV",'BASE LIQUIDACION REDEBAN 2025'!$B$5,IF(W385="AEREO",'BASE LIQUIDACION REDEBAN 2025'!$B$6,'BASE LIQUIDACION REDEBAN 2025'!$B$5)))))</f>
        <v>504832.64687880001</v>
      </c>
      <c r="AB385" s="100">
        <f>IF(V385="TIPO I",'BASE LIQUIDACION REDEBAN 2025'!$B$10,IF(V385="TIPO II",'BASE LIQUIDACION REDEBAN 2025'!$B$11,IF(V385="TIPO III",'BASE LIQUIDACION REDEBAN 2025'!$B$12,'BASE LIQUIDACION REDEBAN 2025'!$B$13)))</f>
        <v>196536.5258152</v>
      </c>
      <c r="AC385" s="101">
        <f t="shared" si="5"/>
        <v>504832.64687880001</v>
      </c>
    </row>
    <row r="386" spans="1:29" s="79" customFormat="1" ht="14.25" customHeight="1">
      <c r="A386" s="94" t="s">
        <v>93</v>
      </c>
      <c r="B386" s="8" t="str">
        <f>VLOOKUP(A386,'CENTRO DE COSTOS'!A:D,4,FALSE)</f>
        <v>DIEGO FERNANDO HENAO CARDONA</v>
      </c>
      <c r="C386" s="8" t="str">
        <f>VLOOKUP(A386,'CENTRO DE COSTOS'!A:D,2,FALSE)</f>
        <v>0004-0003</v>
      </c>
      <c r="D386" s="94">
        <v>52001</v>
      </c>
      <c r="E386" s="95" t="s">
        <v>2285</v>
      </c>
      <c r="F386" s="97">
        <v>81115</v>
      </c>
      <c r="G386" s="98" t="s">
        <v>155</v>
      </c>
      <c r="H386" s="121" t="s">
        <v>196</v>
      </c>
      <c r="I386" s="97" t="s">
        <v>174</v>
      </c>
      <c r="J386" s="126" t="s">
        <v>93</v>
      </c>
      <c r="K386" s="97" t="s">
        <v>2286</v>
      </c>
      <c r="L386" s="97" t="s">
        <v>159</v>
      </c>
      <c r="M386" s="8" t="s">
        <v>2287</v>
      </c>
      <c r="N386" s="176">
        <v>45890</v>
      </c>
      <c r="O386" s="96">
        <v>45891</v>
      </c>
      <c r="P386" s="131" t="s">
        <v>200</v>
      </c>
      <c r="Q386" s="130" t="s">
        <v>201</v>
      </c>
      <c r="R386" s="94" t="s">
        <v>162</v>
      </c>
      <c r="S386" s="122" t="s">
        <v>2279</v>
      </c>
      <c r="T386" s="97" t="s">
        <v>164</v>
      </c>
      <c r="U386" s="94" t="s">
        <v>2288</v>
      </c>
      <c r="V386" s="126" t="s">
        <v>25</v>
      </c>
      <c r="W386" s="96" t="s">
        <v>166</v>
      </c>
      <c r="X386" s="98" t="s">
        <v>1825</v>
      </c>
      <c r="Y386" s="94">
        <v>1</v>
      </c>
      <c r="Z386" s="94">
        <v>0</v>
      </c>
      <c r="AA386" s="100">
        <f>IF(V386="TIPO I",'BASE LIQUIDACION REDEBAN 2025'!$B$2,IF(V386="TIPO II",'BASE LIQUIDACION REDEBAN 2025'!$B$3,IF(V386="TIPO III",'BASE LIQUIDACION REDEBAN 2025'!$B$4,IF(V386="TIPO IV",'BASE LIQUIDACION REDEBAN 2025'!$B$5,IF(W386="AEREO",'BASE LIQUIDACION REDEBAN 2025'!$B$6,'BASE LIQUIDACION REDEBAN 2025'!$B$5)))))</f>
        <v>75096.394270399993</v>
      </c>
      <c r="AB386" s="100">
        <f>IF(V386="TIPO I",'BASE LIQUIDACION REDEBAN 2025'!$B$10,IF(V386="TIPO II",'BASE LIQUIDACION REDEBAN 2025'!$B$11,IF(V386="TIPO III",'BASE LIQUIDACION REDEBAN 2025'!$B$12,'BASE LIQUIDACION REDEBAN 2025'!$B$13)))</f>
        <v>75096.394270399993</v>
      </c>
      <c r="AC386" s="101">
        <f t="shared" si="5"/>
        <v>75096.394270399993</v>
      </c>
    </row>
    <row r="387" spans="1:29" s="79" customFormat="1" ht="14.25" customHeight="1">
      <c r="A387" s="94" t="s">
        <v>98</v>
      </c>
      <c r="B387" s="8" t="str">
        <f>VLOOKUP(A387,'CENTRO DE COSTOS'!A:D,4,FALSE)</f>
        <v>MIGUEL JULIÁN HERNÁNDEZ GUARÍN</v>
      </c>
      <c r="C387" s="8" t="str">
        <f>VLOOKUP(A387,'CENTRO DE COSTOS'!A:D,2,FALSE)</f>
        <v>0004-0008</v>
      </c>
      <c r="D387" s="94">
        <v>68077</v>
      </c>
      <c r="E387" s="95" t="s">
        <v>2289</v>
      </c>
      <c r="F387" s="97">
        <v>81112</v>
      </c>
      <c r="G387" s="98" t="s">
        <v>155</v>
      </c>
      <c r="H387" s="121" t="s">
        <v>196</v>
      </c>
      <c r="I387" s="97" t="s">
        <v>820</v>
      </c>
      <c r="J387" s="126" t="s">
        <v>2290</v>
      </c>
      <c r="K387" s="97" t="s">
        <v>2291</v>
      </c>
      <c r="L387" s="97" t="s">
        <v>159</v>
      </c>
      <c r="M387" s="8" t="s">
        <v>2292</v>
      </c>
      <c r="N387" s="176">
        <v>45890</v>
      </c>
      <c r="O387" s="96">
        <v>45891</v>
      </c>
      <c r="P387" s="131" t="s">
        <v>200</v>
      </c>
      <c r="Q387" s="130" t="s">
        <v>201</v>
      </c>
      <c r="R387" s="94" t="s">
        <v>162</v>
      </c>
      <c r="S387" s="122" t="s">
        <v>2279</v>
      </c>
      <c r="T387" s="97" t="s">
        <v>164</v>
      </c>
      <c r="U387" s="94" t="s">
        <v>2293</v>
      </c>
      <c r="V387" s="126" t="s">
        <v>28</v>
      </c>
      <c r="W387" s="96" t="s">
        <v>166</v>
      </c>
      <c r="X387" s="98" t="s">
        <v>623</v>
      </c>
      <c r="Y387" s="94">
        <v>1</v>
      </c>
      <c r="Z387" s="94">
        <v>0</v>
      </c>
      <c r="AA387" s="100">
        <f>IF(V387="TIPO I",'BASE LIQUIDACION REDEBAN 2025'!$B$2,IF(V387="TIPO II",'BASE LIQUIDACION REDEBAN 2025'!$B$3,IF(V387="TIPO III",'BASE LIQUIDACION REDEBAN 2025'!$B$4,IF(V387="TIPO IV",'BASE LIQUIDACION REDEBAN 2025'!$B$5,IF(W387="AEREO",'BASE LIQUIDACION REDEBAN 2025'!$B$6,'BASE LIQUIDACION REDEBAN 2025'!$B$5)))))</f>
        <v>163813.69572160003</v>
      </c>
      <c r="AB387" s="100">
        <f>IF(V387="TIPO I",'BASE LIQUIDACION REDEBAN 2025'!$B$10,IF(V387="TIPO II",'BASE LIQUIDACION REDEBAN 2025'!$B$11,IF(V387="TIPO III",'BASE LIQUIDACION REDEBAN 2025'!$B$12,'BASE LIQUIDACION REDEBAN 2025'!$B$13)))</f>
        <v>140395.6348884</v>
      </c>
      <c r="AC387" s="101">
        <f t="shared" ref="AC387:AC450" si="6">Y387*AA387+Z387*AB387</f>
        <v>163813.69572160003</v>
      </c>
    </row>
    <row r="388" spans="1:29" s="79" customFormat="1" ht="14.25" customHeight="1">
      <c r="A388" s="94" t="s">
        <v>72</v>
      </c>
      <c r="B388" s="8" t="str">
        <f>VLOOKUP(A388,'CENTRO DE COSTOS'!A:D,4,FALSE)</f>
        <v>MIGUEL JULIÁN HERNÁNDEZ GUARÍN</v>
      </c>
      <c r="C388" s="8" t="str">
        <f>VLOOKUP(A388,'CENTRO DE COSTOS'!A:D,2,FALSE)</f>
        <v>0004-0008</v>
      </c>
      <c r="D388" s="94">
        <v>68001</v>
      </c>
      <c r="E388" s="95" t="s">
        <v>2294</v>
      </c>
      <c r="F388" s="97">
        <v>47890</v>
      </c>
      <c r="G388" s="98" t="s">
        <v>155</v>
      </c>
      <c r="H388" s="121" t="s">
        <v>216</v>
      </c>
      <c r="I388" s="97" t="s">
        <v>820</v>
      </c>
      <c r="J388" s="126" t="s">
        <v>72</v>
      </c>
      <c r="K388" s="97" t="s">
        <v>2295</v>
      </c>
      <c r="L388" s="97" t="s">
        <v>159</v>
      </c>
      <c r="M388" s="8" t="s">
        <v>2296</v>
      </c>
      <c r="N388" s="176">
        <v>45890</v>
      </c>
      <c r="O388" s="96">
        <v>45891</v>
      </c>
      <c r="P388" s="131" t="s">
        <v>200</v>
      </c>
      <c r="Q388" s="130" t="s">
        <v>201</v>
      </c>
      <c r="R388" s="94" t="s">
        <v>162</v>
      </c>
      <c r="S388" s="122" t="s">
        <v>2297</v>
      </c>
      <c r="T388" s="97" t="s">
        <v>164</v>
      </c>
      <c r="U388" s="94" t="s">
        <v>2298</v>
      </c>
      <c r="V388" s="126" t="s">
        <v>25</v>
      </c>
      <c r="W388" s="96" t="s">
        <v>166</v>
      </c>
      <c r="X388" s="98" t="s">
        <v>310</v>
      </c>
      <c r="Y388" s="94">
        <v>1</v>
      </c>
      <c r="Z388" s="94">
        <v>0</v>
      </c>
      <c r="AA388" s="100">
        <f>IF(V388="TIPO I",'BASE LIQUIDACION REDEBAN 2025'!$B$2,IF(V388="TIPO II",'BASE LIQUIDACION REDEBAN 2025'!$B$3,IF(V388="TIPO III",'BASE LIQUIDACION REDEBAN 2025'!$B$4,IF(V388="TIPO IV",'BASE LIQUIDACION REDEBAN 2025'!$B$5,IF(W388="AEREO",'BASE LIQUIDACION REDEBAN 2025'!$B$6,'BASE LIQUIDACION REDEBAN 2025'!$B$5)))))</f>
        <v>75096.394270399993</v>
      </c>
      <c r="AB388" s="100">
        <f>IF(V388="TIPO I",'BASE LIQUIDACION REDEBAN 2025'!$B$10,IF(V388="TIPO II",'BASE LIQUIDACION REDEBAN 2025'!$B$11,IF(V388="TIPO III",'BASE LIQUIDACION REDEBAN 2025'!$B$12,'BASE LIQUIDACION REDEBAN 2025'!$B$13)))</f>
        <v>75096.394270399993</v>
      </c>
      <c r="AC388" s="101">
        <f t="shared" si="6"/>
        <v>75096.394270399993</v>
      </c>
    </row>
    <row r="389" spans="1:29" s="79" customFormat="1" ht="14.25" customHeight="1">
      <c r="A389" s="94" t="s">
        <v>80</v>
      </c>
      <c r="B389" s="8" t="str">
        <f>VLOOKUP(A389,'CENTRO DE COSTOS'!A:D,4,FALSE)</f>
        <v>JOSE MAURICIO HERNANDEZ ROJAS</v>
      </c>
      <c r="C389" s="8" t="str">
        <f>VLOOKUP(A389,'CENTRO DE COSTOS'!A:D,2,FALSE)</f>
        <v>0004-0001</v>
      </c>
      <c r="D389" s="94">
        <v>13442</v>
      </c>
      <c r="E389" s="95" t="s">
        <v>2299</v>
      </c>
      <c r="F389" s="97">
        <v>81146</v>
      </c>
      <c r="G389" s="98" t="s">
        <v>155</v>
      </c>
      <c r="H389" s="121" t="s">
        <v>156</v>
      </c>
      <c r="I389" s="97" t="s">
        <v>303</v>
      </c>
      <c r="J389" s="126" t="s">
        <v>332</v>
      </c>
      <c r="K389" s="97" t="s">
        <v>2300</v>
      </c>
      <c r="L389" s="97" t="s">
        <v>159</v>
      </c>
      <c r="M389" s="8" t="s">
        <v>2301</v>
      </c>
      <c r="N389" s="176">
        <v>45890</v>
      </c>
      <c r="O389" s="96">
        <v>45891</v>
      </c>
      <c r="P389" s="131" t="s">
        <v>161</v>
      </c>
      <c r="Q389" s="130" t="s">
        <v>161</v>
      </c>
      <c r="R389" s="94" t="s">
        <v>162</v>
      </c>
      <c r="S389" s="122" t="s">
        <v>2302</v>
      </c>
      <c r="T389" s="97" t="s">
        <v>164</v>
      </c>
      <c r="U389" s="94" t="s">
        <v>2303</v>
      </c>
      <c r="V389" s="126" t="s">
        <v>28</v>
      </c>
      <c r="W389" s="96" t="s">
        <v>166</v>
      </c>
      <c r="X389" s="98" t="s">
        <v>337</v>
      </c>
      <c r="Y389" s="94">
        <v>1</v>
      </c>
      <c r="Z389" s="94">
        <v>0</v>
      </c>
      <c r="AA389" s="100">
        <f>IF(V389="TIPO I",'BASE LIQUIDACION REDEBAN 2025'!$B$2,IF(V389="TIPO II",'BASE LIQUIDACION REDEBAN 2025'!$B$3,IF(V389="TIPO III",'BASE LIQUIDACION REDEBAN 2025'!$B$4,IF(V389="TIPO IV",'BASE LIQUIDACION REDEBAN 2025'!$B$5,IF(W389="AEREO",'BASE LIQUIDACION REDEBAN 2025'!$B$6,'BASE LIQUIDACION REDEBAN 2025'!$B$5)))))</f>
        <v>163813.69572160003</v>
      </c>
      <c r="AB389" s="100">
        <f>IF(V389="TIPO I",'BASE LIQUIDACION REDEBAN 2025'!$B$10,IF(V389="TIPO II",'BASE LIQUIDACION REDEBAN 2025'!$B$11,IF(V389="TIPO III",'BASE LIQUIDACION REDEBAN 2025'!$B$12,'BASE LIQUIDACION REDEBAN 2025'!$B$13)))</f>
        <v>140395.6348884</v>
      </c>
      <c r="AC389" s="101">
        <f t="shared" si="6"/>
        <v>163813.69572160003</v>
      </c>
    </row>
    <row r="390" spans="1:29" s="79" customFormat="1" ht="14.25" customHeight="1">
      <c r="A390" s="94" t="s">
        <v>93</v>
      </c>
      <c r="B390" s="8" t="str">
        <f>VLOOKUP(A390,'CENTRO DE COSTOS'!A:D,4,FALSE)</f>
        <v>DIEGO FERNANDO HENAO CARDONA</v>
      </c>
      <c r="C390" s="8" t="str">
        <f>VLOOKUP(A390,'CENTRO DE COSTOS'!A:D,2,FALSE)</f>
        <v>0004-0003</v>
      </c>
      <c r="D390" s="94">
        <v>52520</v>
      </c>
      <c r="E390" s="95" t="s">
        <v>2304</v>
      </c>
      <c r="F390" s="97">
        <v>81135</v>
      </c>
      <c r="G390" s="98" t="s">
        <v>155</v>
      </c>
      <c r="H390" s="121" t="s">
        <v>156</v>
      </c>
      <c r="I390" s="97" t="s">
        <v>174</v>
      </c>
      <c r="J390" s="126" t="s">
        <v>2305</v>
      </c>
      <c r="K390" s="97" t="s">
        <v>2306</v>
      </c>
      <c r="L390" s="97" t="s">
        <v>159</v>
      </c>
      <c r="M390" s="8" t="s">
        <v>2307</v>
      </c>
      <c r="N390" s="176">
        <v>45890</v>
      </c>
      <c r="O390" s="96">
        <v>45895</v>
      </c>
      <c r="P390" s="131" t="s">
        <v>161</v>
      </c>
      <c r="Q390" s="130" t="s">
        <v>161</v>
      </c>
      <c r="R390" s="94" t="s">
        <v>162</v>
      </c>
      <c r="S390" s="122" t="s">
        <v>2308</v>
      </c>
      <c r="T390" s="97" t="s">
        <v>164</v>
      </c>
      <c r="U390" s="94" t="s">
        <v>2309</v>
      </c>
      <c r="V390" s="126" t="s">
        <v>180</v>
      </c>
      <c r="W390" s="96" t="s">
        <v>181</v>
      </c>
      <c r="X390" s="98" t="s">
        <v>182</v>
      </c>
      <c r="Y390" s="94">
        <v>1</v>
      </c>
      <c r="Z390" s="94">
        <v>0</v>
      </c>
      <c r="AA390" s="100">
        <f>IF(V390="TIPO I",'BASE LIQUIDACION REDEBAN 2025'!$B$2,IF(V390="TIPO II",'BASE LIQUIDACION REDEBAN 2025'!$B$3,IF(V390="TIPO III",'BASE LIQUIDACION REDEBAN 2025'!$B$4,IF(V390="TIPO IV",'BASE LIQUIDACION REDEBAN 2025'!$B$5,IF(W390="AEREO",'BASE LIQUIDACION REDEBAN 2025'!$B$6,'BASE LIQUIDACION REDEBAN 2025'!$B$5)))))</f>
        <v>504832.64687880001</v>
      </c>
      <c r="AB390" s="100">
        <f>IF(V390="TIPO I",'BASE LIQUIDACION REDEBAN 2025'!$B$10,IF(V390="TIPO II",'BASE LIQUIDACION REDEBAN 2025'!$B$11,IF(V390="TIPO III",'BASE LIQUIDACION REDEBAN 2025'!$B$12,'BASE LIQUIDACION REDEBAN 2025'!$B$13)))</f>
        <v>196536.5258152</v>
      </c>
      <c r="AC390" s="101">
        <f t="shared" si="6"/>
        <v>504832.64687880001</v>
      </c>
    </row>
    <row r="391" spans="1:29" s="79" customFormat="1" ht="14.25" customHeight="1">
      <c r="A391" s="94" t="s">
        <v>90</v>
      </c>
      <c r="B391" s="8" t="str">
        <f>VLOOKUP(A391,'CENTRO DE COSTOS'!A:D,4,FALSE)</f>
        <v>JUAN SEBASTIÁN RÍOS CASTRILLÓN</v>
      </c>
      <c r="C391" s="8" t="str">
        <f>VLOOKUP(A391,'CENTRO DE COSTOS'!A:D,2,FALSE)</f>
        <v>0004-0005</v>
      </c>
      <c r="D391" s="94">
        <v>5086</v>
      </c>
      <c r="E391" s="95" t="s">
        <v>2310</v>
      </c>
      <c r="F391" s="97">
        <v>81138</v>
      </c>
      <c r="G391" s="98" t="s">
        <v>155</v>
      </c>
      <c r="H391" s="121" t="s">
        <v>156</v>
      </c>
      <c r="I391" s="97" t="s">
        <v>197</v>
      </c>
      <c r="J391" s="126" t="s">
        <v>2311</v>
      </c>
      <c r="K391" s="97" t="s">
        <v>2312</v>
      </c>
      <c r="L391" s="97" t="s">
        <v>159</v>
      </c>
      <c r="M391" s="8" t="s">
        <v>2313</v>
      </c>
      <c r="N391" s="176">
        <v>45890</v>
      </c>
      <c r="O391" s="96">
        <v>45894</v>
      </c>
      <c r="P391" s="131" t="s">
        <v>161</v>
      </c>
      <c r="Q391" s="130" t="s">
        <v>161</v>
      </c>
      <c r="R391" s="94" t="s">
        <v>162</v>
      </c>
      <c r="S391" s="122" t="s">
        <v>2314</v>
      </c>
      <c r="T391" s="97" t="s">
        <v>164</v>
      </c>
      <c r="U391" s="94" t="s">
        <v>2315</v>
      </c>
      <c r="V391" s="126" t="s">
        <v>28</v>
      </c>
      <c r="W391" s="96" t="s">
        <v>166</v>
      </c>
      <c r="X391" s="98" t="s">
        <v>270</v>
      </c>
      <c r="Y391" s="94">
        <v>1</v>
      </c>
      <c r="Z391" s="94">
        <v>0</v>
      </c>
      <c r="AA391" s="100">
        <f>IF(V391="TIPO I",'BASE LIQUIDACION REDEBAN 2025'!$B$2,IF(V391="TIPO II",'BASE LIQUIDACION REDEBAN 2025'!$B$3,IF(V391="TIPO III",'BASE LIQUIDACION REDEBAN 2025'!$B$4,IF(V391="TIPO IV",'BASE LIQUIDACION REDEBAN 2025'!$B$5,IF(W391="AEREO",'BASE LIQUIDACION REDEBAN 2025'!$B$6,'BASE LIQUIDACION REDEBAN 2025'!$B$5)))))</f>
        <v>163813.69572160003</v>
      </c>
      <c r="AB391" s="100">
        <f>IF(V391="TIPO I",'BASE LIQUIDACION REDEBAN 2025'!$B$10,IF(V391="TIPO II",'BASE LIQUIDACION REDEBAN 2025'!$B$11,IF(V391="TIPO III",'BASE LIQUIDACION REDEBAN 2025'!$B$12,'BASE LIQUIDACION REDEBAN 2025'!$B$13)))</f>
        <v>140395.6348884</v>
      </c>
      <c r="AC391" s="101">
        <f t="shared" si="6"/>
        <v>163813.69572160003</v>
      </c>
    </row>
    <row r="392" spans="1:29" s="79" customFormat="1" ht="14.25" customHeight="1">
      <c r="A392" s="94" t="s">
        <v>80</v>
      </c>
      <c r="B392" s="8" t="str">
        <f>VLOOKUP(A392,'CENTRO DE COSTOS'!A:D,4,FALSE)</f>
        <v>JOSE MAURICIO HERNANDEZ ROJAS</v>
      </c>
      <c r="C392" s="8" t="str">
        <f>VLOOKUP(A392,'CENTRO DE COSTOS'!A:D,2,FALSE)</f>
        <v>0004-0001</v>
      </c>
      <c r="D392" s="94">
        <v>13001</v>
      </c>
      <c r="E392" s="95" t="s">
        <v>2316</v>
      </c>
      <c r="F392" s="97">
        <v>81125</v>
      </c>
      <c r="G392" s="98" t="s">
        <v>155</v>
      </c>
      <c r="H392" s="121" t="s">
        <v>156</v>
      </c>
      <c r="I392" s="97" t="s">
        <v>303</v>
      </c>
      <c r="J392" s="126" t="s">
        <v>80</v>
      </c>
      <c r="K392" s="97" t="s">
        <v>2317</v>
      </c>
      <c r="L392" s="97" t="s">
        <v>159</v>
      </c>
      <c r="M392" s="8" t="s">
        <v>2318</v>
      </c>
      <c r="N392" s="176">
        <v>45890</v>
      </c>
      <c r="O392" s="96">
        <v>45894</v>
      </c>
      <c r="P392" s="131" t="s">
        <v>161</v>
      </c>
      <c r="Q392" s="130" t="s">
        <v>161</v>
      </c>
      <c r="R392" s="94" t="s">
        <v>162</v>
      </c>
      <c r="S392" s="122" t="s">
        <v>2319</v>
      </c>
      <c r="T392" s="97" t="s">
        <v>164</v>
      </c>
      <c r="U392" s="94" t="s">
        <v>2320</v>
      </c>
      <c r="V392" s="126" t="s">
        <v>25</v>
      </c>
      <c r="W392" s="96" t="s">
        <v>166</v>
      </c>
      <c r="X392" s="98" t="s">
        <v>452</v>
      </c>
      <c r="Y392" s="94">
        <v>1</v>
      </c>
      <c r="Z392" s="94">
        <v>0</v>
      </c>
      <c r="AA392" s="100">
        <f>IF(V392="TIPO I",'BASE LIQUIDACION REDEBAN 2025'!$B$2,IF(V392="TIPO II",'BASE LIQUIDACION REDEBAN 2025'!$B$3,IF(V392="TIPO III",'BASE LIQUIDACION REDEBAN 2025'!$B$4,IF(V392="TIPO IV",'BASE LIQUIDACION REDEBAN 2025'!$B$5,IF(W392="AEREO",'BASE LIQUIDACION REDEBAN 2025'!$B$6,'BASE LIQUIDACION REDEBAN 2025'!$B$5)))))</f>
        <v>75096.394270399993</v>
      </c>
      <c r="AB392" s="100">
        <f>IF(V392="TIPO I",'BASE LIQUIDACION REDEBAN 2025'!$B$10,IF(V392="TIPO II",'BASE LIQUIDACION REDEBAN 2025'!$B$11,IF(V392="TIPO III",'BASE LIQUIDACION REDEBAN 2025'!$B$12,'BASE LIQUIDACION REDEBAN 2025'!$B$13)))</f>
        <v>75096.394270399993</v>
      </c>
      <c r="AC392" s="101">
        <f t="shared" si="6"/>
        <v>75096.394270399993</v>
      </c>
    </row>
    <row r="393" spans="1:29" s="79" customFormat="1" ht="14.25" customHeight="1">
      <c r="A393" s="94" t="s">
        <v>90</v>
      </c>
      <c r="B393" s="8" t="str">
        <f>VLOOKUP(A393,'CENTRO DE COSTOS'!A:D,4,FALSE)</f>
        <v>JUAN SEBASTIÁN RÍOS CASTRILLÓN</v>
      </c>
      <c r="C393" s="8" t="str">
        <f>VLOOKUP(A393,'CENTRO DE COSTOS'!A:D,2,FALSE)</f>
        <v>0004-0005</v>
      </c>
      <c r="D393" s="94">
        <v>5697</v>
      </c>
      <c r="E393" s="95" t="s">
        <v>2321</v>
      </c>
      <c r="F393" s="97">
        <v>81160</v>
      </c>
      <c r="G393" s="98" t="s">
        <v>155</v>
      </c>
      <c r="H393" s="121" t="s">
        <v>156</v>
      </c>
      <c r="I393" s="97" t="s">
        <v>197</v>
      </c>
      <c r="J393" s="126" t="s">
        <v>2322</v>
      </c>
      <c r="K393" s="97" t="s">
        <v>2323</v>
      </c>
      <c r="L393" s="97" t="s">
        <v>159</v>
      </c>
      <c r="M393" s="8" t="s">
        <v>2324</v>
      </c>
      <c r="N393" s="176">
        <v>45890</v>
      </c>
      <c r="O393" s="96">
        <v>45894</v>
      </c>
      <c r="P393" s="131" t="s">
        <v>161</v>
      </c>
      <c r="Q393" s="130" t="s">
        <v>161</v>
      </c>
      <c r="R393" s="94" t="s">
        <v>162</v>
      </c>
      <c r="S393" s="122" t="s">
        <v>2325</v>
      </c>
      <c r="T393" s="97" t="s">
        <v>164</v>
      </c>
      <c r="U393" s="94" t="s">
        <v>2326</v>
      </c>
      <c r="V393" s="126" t="s">
        <v>28</v>
      </c>
      <c r="W393" s="96" t="s">
        <v>166</v>
      </c>
      <c r="X393" s="98" t="s">
        <v>2327</v>
      </c>
      <c r="Y393" s="94">
        <v>1</v>
      </c>
      <c r="Z393" s="94">
        <v>0</v>
      </c>
      <c r="AA393" s="100">
        <f>IF(V393="TIPO I",'BASE LIQUIDACION REDEBAN 2025'!$B$2,IF(V393="TIPO II",'BASE LIQUIDACION REDEBAN 2025'!$B$3,IF(V393="TIPO III",'BASE LIQUIDACION REDEBAN 2025'!$B$4,IF(V393="TIPO IV",'BASE LIQUIDACION REDEBAN 2025'!$B$5,IF(W393="AEREO",'BASE LIQUIDACION REDEBAN 2025'!$B$6,'BASE LIQUIDACION REDEBAN 2025'!$B$5)))))</f>
        <v>163813.69572160003</v>
      </c>
      <c r="AB393" s="100">
        <f>IF(V393="TIPO I",'BASE LIQUIDACION REDEBAN 2025'!$B$10,IF(V393="TIPO II",'BASE LIQUIDACION REDEBAN 2025'!$B$11,IF(V393="TIPO III",'BASE LIQUIDACION REDEBAN 2025'!$B$12,'BASE LIQUIDACION REDEBAN 2025'!$B$13)))</f>
        <v>140395.6348884</v>
      </c>
      <c r="AC393" s="101">
        <f t="shared" si="6"/>
        <v>163813.69572160003</v>
      </c>
    </row>
    <row r="394" spans="1:29" s="79" customFormat="1" ht="14.25" customHeight="1">
      <c r="A394" s="94" t="s">
        <v>87</v>
      </c>
      <c r="B394" s="8" t="str">
        <f>VLOOKUP(A394,'CENTRO DE COSTOS'!A:D,4,FALSE)</f>
        <v>DIEGO FERNANDO HENAO CARDONA</v>
      </c>
      <c r="C394" s="8" t="str">
        <f>VLOOKUP(A394,'CENTRO DE COSTOS'!A:D,2,FALSE)</f>
        <v>0004-0002</v>
      </c>
      <c r="D394" s="94">
        <v>17001</v>
      </c>
      <c r="E394" s="95" t="s">
        <v>2328</v>
      </c>
      <c r="F394" s="97">
        <v>81142</v>
      </c>
      <c r="G394" s="98" t="s">
        <v>155</v>
      </c>
      <c r="H394" s="121" t="s">
        <v>156</v>
      </c>
      <c r="I394" s="97" t="s">
        <v>477</v>
      </c>
      <c r="J394" s="126" t="s">
        <v>87</v>
      </c>
      <c r="K394" s="97" t="s">
        <v>2329</v>
      </c>
      <c r="L394" s="97" t="s">
        <v>159</v>
      </c>
      <c r="M394" s="8" t="s">
        <v>2330</v>
      </c>
      <c r="N394" s="176">
        <v>45890</v>
      </c>
      <c r="O394" s="96">
        <v>45891</v>
      </c>
      <c r="P394" s="131" t="s">
        <v>161</v>
      </c>
      <c r="Q394" s="130" t="s">
        <v>161</v>
      </c>
      <c r="R394" s="94" t="s">
        <v>162</v>
      </c>
      <c r="S394" s="122" t="s">
        <v>2331</v>
      </c>
      <c r="T394" s="97" t="s">
        <v>164</v>
      </c>
      <c r="U394" s="94" t="s">
        <v>2332</v>
      </c>
      <c r="V394" s="126" t="s">
        <v>25</v>
      </c>
      <c r="W394" s="96" t="s">
        <v>166</v>
      </c>
      <c r="X394" s="98" t="s">
        <v>482</v>
      </c>
      <c r="Y394" s="94">
        <v>1</v>
      </c>
      <c r="Z394" s="94">
        <v>0</v>
      </c>
      <c r="AA394" s="100">
        <f>IF(V394="TIPO I",'BASE LIQUIDACION REDEBAN 2025'!$B$2,IF(V394="TIPO II",'BASE LIQUIDACION REDEBAN 2025'!$B$3,IF(V394="TIPO III",'BASE LIQUIDACION REDEBAN 2025'!$B$4,IF(V394="TIPO IV",'BASE LIQUIDACION REDEBAN 2025'!$B$5,IF(W394="AEREO",'BASE LIQUIDACION REDEBAN 2025'!$B$6,'BASE LIQUIDACION REDEBAN 2025'!$B$5)))))</f>
        <v>75096.394270399993</v>
      </c>
      <c r="AB394" s="100">
        <f>IF(V394="TIPO I",'BASE LIQUIDACION REDEBAN 2025'!$B$10,IF(V394="TIPO II",'BASE LIQUIDACION REDEBAN 2025'!$B$11,IF(V394="TIPO III",'BASE LIQUIDACION REDEBAN 2025'!$B$12,'BASE LIQUIDACION REDEBAN 2025'!$B$13)))</f>
        <v>75096.394270399993</v>
      </c>
      <c r="AC394" s="101">
        <f t="shared" si="6"/>
        <v>75096.394270399993</v>
      </c>
    </row>
    <row r="395" spans="1:29" s="79" customFormat="1" ht="14.25" customHeight="1">
      <c r="A395" s="94" t="s">
        <v>68</v>
      </c>
      <c r="B395" s="8" t="str">
        <f>VLOOKUP(A395,'CENTRO DE COSTOS'!A:D,4,FALSE)</f>
        <v>WILLIAM ASDRUBAL ROZO ROZO</v>
      </c>
      <c r="C395" s="8" t="str">
        <f>VLOOKUP(A395,'CENTRO DE COSTOS'!A:D,2,FALSE)</f>
        <v>0004-0004</v>
      </c>
      <c r="D395" s="94">
        <v>25053</v>
      </c>
      <c r="E395" s="95" t="s">
        <v>2333</v>
      </c>
      <c r="F395" s="97">
        <v>81137</v>
      </c>
      <c r="G395" s="98" t="s">
        <v>155</v>
      </c>
      <c r="H395" s="121" t="s">
        <v>156</v>
      </c>
      <c r="I395" s="97" t="s">
        <v>470</v>
      </c>
      <c r="J395" s="126" t="s">
        <v>2334</v>
      </c>
      <c r="K395" s="97" t="s">
        <v>2335</v>
      </c>
      <c r="L395" s="97" t="s">
        <v>159</v>
      </c>
      <c r="M395" s="8" t="s">
        <v>2336</v>
      </c>
      <c r="N395" s="176">
        <v>45890</v>
      </c>
      <c r="O395" s="96">
        <v>45894</v>
      </c>
      <c r="P395" s="131" t="s">
        <v>161</v>
      </c>
      <c r="Q395" s="130" t="s">
        <v>161</v>
      </c>
      <c r="R395" s="94" t="s">
        <v>162</v>
      </c>
      <c r="S395" s="122" t="s">
        <v>2337</v>
      </c>
      <c r="T395" s="97" t="s">
        <v>164</v>
      </c>
      <c r="U395" s="94" t="s">
        <v>2338</v>
      </c>
      <c r="V395" s="126" t="s">
        <v>28</v>
      </c>
      <c r="W395" s="96" t="s">
        <v>166</v>
      </c>
      <c r="X395" s="98" t="s">
        <v>877</v>
      </c>
      <c r="Y395" s="94">
        <v>1</v>
      </c>
      <c r="Z395" s="94">
        <v>0</v>
      </c>
      <c r="AA395" s="100">
        <f>IF(V395="TIPO I",'BASE LIQUIDACION REDEBAN 2025'!$B$2,IF(V395="TIPO II",'BASE LIQUIDACION REDEBAN 2025'!$B$3,IF(V395="TIPO III",'BASE LIQUIDACION REDEBAN 2025'!$B$4,IF(V395="TIPO IV",'BASE LIQUIDACION REDEBAN 2025'!$B$5,IF(W395="AEREO",'BASE LIQUIDACION REDEBAN 2025'!$B$6,'BASE LIQUIDACION REDEBAN 2025'!$B$5)))))</f>
        <v>163813.69572160003</v>
      </c>
      <c r="AB395" s="100">
        <f>IF(V395="TIPO I",'BASE LIQUIDACION REDEBAN 2025'!$B$10,IF(V395="TIPO II",'BASE LIQUIDACION REDEBAN 2025'!$B$11,IF(V395="TIPO III",'BASE LIQUIDACION REDEBAN 2025'!$B$12,'BASE LIQUIDACION REDEBAN 2025'!$B$13)))</f>
        <v>140395.6348884</v>
      </c>
      <c r="AC395" s="101">
        <f t="shared" si="6"/>
        <v>163813.69572160003</v>
      </c>
    </row>
    <row r="396" spans="1:29" s="79" customFormat="1" ht="14.25" customHeight="1">
      <c r="A396" s="94" t="s">
        <v>87</v>
      </c>
      <c r="B396" s="8" t="str">
        <f>VLOOKUP(A396,'CENTRO DE COSTOS'!A:D,4,FALSE)</f>
        <v>DIEGO FERNANDO HENAO CARDONA</v>
      </c>
      <c r="C396" s="8" t="str">
        <f>VLOOKUP(A396,'CENTRO DE COSTOS'!A:D,2,FALSE)</f>
        <v>0004-0002</v>
      </c>
      <c r="D396" s="94">
        <v>17174</v>
      </c>
      <c r="E396" s="95" t="s">
        <v>2339</v>
      </c>
      <c r="F396" s="97">
        <v>81128</v>
      </c>
      <c r="G396" s="98" t="s">
        <v>155</v>
      </c>
      <c r="H396" s="121" t="s">
        <v>257</v>
      </c>
      <c r="I396" s="97" t="s">
        <v>477</v>
      </c>
      <c r="J396" s="126" t="s">
        <v>2340</v>
      </c>
      <c r="K396" s="97" t="s">
        <v>2341</v>
      </c>
      <c r="L396" s="97" t="s">
        <v>159</v>
      </c>
      <c r="M396" s="8" t="s">
        <v>2342</v>
      </c>
      <c r="N396" s="176">
        <v>45890</v>
      </c>
      <c r="O396" s="96">
        <v>45891</v>
      </c>
      <c r="P396" s="131" t="s">
        <v>161</v>
      </c>
      <c r="Q396" s="130" t="s">
        <v>161</v>
      </c>
      <c r="R396" s="94" t="s">
        <v>162</v>
      </c>
      <c r="S396" s="122" t="s">
        <v>2343</v>
      </c>
      <c r="T396" s="97" t="s">
        <v>164</v>
      </c>
      <c r="U396" s="94" t="s">
        <v>2344</v>
      </c>
      <c r="V396" s="126" t="s">
        <v>28</v>
      </c>
      <c r="W396" s="96" t="s">
        <v>166</v>
      </c>
      <c r="X396" s="98" t="s">
        <v>544</v>
      </c>
      <c r="Y396" s="94">
        <v>1</v>
      </c>
      <c r="Z396" s="94">
        <v>0</v>
      </c>
      <c r="AA396" s="100">
        <f>IF(V396="TIPO I",'BASE LIQUIDACION REDEBAN 2025'!$B$2,IF(V396="TIPO II",'BASE LIQUIDACION REDEBAN 2025'!$B$3,IF(V396="TIPO III",'BASE LIQUIDACION REDEBAN 2025'!$B$4,IF(V396="TIPO IV",'BASE LIQUIDACION REDEBAN 2025'!$B$5,IF(W396="AEREO",'BASE LIQUIDACION REDEBAN 2025'!$B$6,'BASE LIQUIDACION REDEBAN 2025'!$B$5)))))</f>
        <v>163813.69572160003</v>
      </c>
      <c r="AB396" s="100">
        <f>IF(V396="TIPO I",'BASE LIQUIDACION REDEBAN 2025'!$B$10,IF(V396="TIPO II",'BASE LIQUIDACION REDEBAN 2025'!$B$11,IF(V396="TIPO III",'BASE LIQUIDACION REDEBAN 2025'!$B$12,'BASE LIQUIDACION REDEBAN 2025'!$B$13)))</f>
        <v>140395.6348884</v>
      </c>
      <c r="AC396" s="101">
        <f t="shared" si="6"/>
        <v>163813.69572160003</v>
      </c>
    </row>
    <row r="397" spans="1:29" s="79" customFormat="1" ht="14.25" customHeight="1">
      <c r="A397" s="94" t="s">
        <v>100</v>
      </c>
      <c r="B397" s="8" t="str">
        <f>VLOOKUP(A397,'CENTRO DE COSTOS'!A:D,4,FALSE)</f>
        <v>KEVIN ALEXIS CORZO BUSTOS</v>
      </c>
      <c r="C397" s="8" t="str">
        <f>VLOOKUP(A397,'CENTRO DE COSTOS'!A:D,2,FALSE)</f>
        <v>0004-0007</v>
      </c>
      <c r="D397" s="94">
        <v>50223</v>
      </c>
      <c r="E397" s="95" t="s">
        <v>2345</v>
      </c>
      <c r="F397" s="97">
        <v>81132</v>
      </c>
      <c r="G397" s="98" t="s">
        <v>155</v>
      </c>
      <c r="H397" s="121" t="s">
        <v>156</v>
      </c>
      <c r="I397" s="97" t="s">
        <v>295</v>
      </c>
      <c r="J397" s="126" t="s">
        <v>1018</v>
      </c>
      <c r="K397" s="97" t="s">
        <v>2346</v>
      </c>
      <c r="L397" s="97" t="s">
        <v>159</v>
      </c>
      <c r="M397" s="8" t="s">
        <v>2347</v>
      </c>
      <c r="N397" s="176">
        <v>45890</v>
      </c>
      <c r="O397" s="96">
        <v>45894</v>
      </c>
      <c r="P397" s="131" t="s">
        <v>161</v>
      </c>
      <c r="Q397" s="130" t="s">
        <v>161</v>
      </c>
      <c r="R397" s="94" t="s">
        <v>162</v>
      </c>
      <c r="S397" s="122" t="s">
        <v>2348</v>
      </c>
      <c r="T397" s="97" t="s">
        <v>164</v>
      </c>
      <c r="U397" s="94" t="s">
        <v>2349</v>
      </c>
      <c r="V397" s="126" t="s">
        <v>28</v>
      </c>
      <c r="W397" s="96" t="s">
        <v>166</v>
      </c>
      <c r="X397" s="98" t="s">
        <v>301</v>
      </c>
      <c r="Y397" s="94">
        <v>1</v>
      </c>
      <c r="Z397" s="94">
        <v>0</v>
      </c>
      <c r="AA397" s="100">
        <f>IF(V397="TIPO I",'BASE LIQUIDACION REDEBAN 2025'!$B$2,IF(V397="TIPO II",'BASE LIQUIDACION REDEBAN 2025'!$B$3,IF(V397="TIPO III",'BASE LIQUIDACION REDEBAN 2025'!$B$4,IF(V397="TIPO IV",'BASE LIQUIDACION REDEBAN 2025'!$B$5,IF(W397="AEREO",'BASE LIQUIDACION REDEBAN 2025'!$B$6,'BASE LIQUIDACION REDEBAN 2025'!$B$5)))))</f>
        <v>163813.69572160003</v>
      </c>
      <c r="AB397" s="100">
        <f>IF(V397="TIPO I",'BASE LIQUIDACION REDEBAN 2025'!$B$10,IF(V397="TIPO II",'BASE LIQUIDACION REDEBAN 2025'!$B$11,IF(V397="TIPO III",'BASE LIQUIDACION REDEBAN 2025'!$B$12,'BASE LIQUIDACION REDEBAN 2025'!$B$13)))</f>
        <v>140395.6348884</v>
      </c>
      <c r="AC397" s="101">
        <f t="shared" si="6"/>
        <v>163813.69572160003</v>
      </c>
    </row>
    <row r="398" spans="1:29" s="79" customFormat="1" ht="14.25" customHeight="1">
      <c r="A398" s="94" t="s">
        <v>87</v>
      </c>
      <c r="B398" s="8" t="str">
        <f>VLOOKUP(A398,'CENTRO DE COSTOS'!A:D,4,FALSE)</f>
        <v>DIEGO FERNANDO HENAO CARDONA</v>
      </c>
      <c r="C398" s="8" t="str">
        <f>VLOOKUP(A398,'CENTRO DE COSTOS'!A:D,2,FALSE)</f>
        <v>0004-0002</v>
      </c>
      <c r="D398" s="94">
        <v>17001</v>
      </c>
      <c r="E398" s="95" t="s">
        <v>2350</v>
      </c>
      <c r="F398" s="97">
        <v>81144</v>
      </c>
      <c r="G398" s="98" t="s">
        <v>155</v>
      </c>
      <c r="H398" s="121" t="s">
        <v>156</v>
      </c>
      <c r="I398" s="97" t="s">
        <v>477</v>
      </c>
      <c r="J398" s="126" t="s">
        <v>87</v>
      </c>
      <c r="K398" s="97" t="s">
        <v>2351</v>
      </c>
      <c r="L398" s="97" t="s">
        <v>159</v>
      </c>
      <c r="M398" s="8" t="s">
        <v>2352</v>
      </c>
      <c r="N398" s="176">
        <v>45890</v>
      </c>
      <c r="O398" s="96">
        <v>45894</v>
      </c>
      <c r="P398" s="131" t="s">
        <v>161</v>
      </c>
      <c r="Q398" s="130" t="s">
        <v>161</v>
      </c>
      <c r="R398" s="94" t="s">
        <v>162</v>
      </c>
      <c r="S398" s="122" t="s">
        <v>2353</v>
      </c>
      <c r="T398" s="97" t="s">
        <v>164</v>
      </c>
      <c r="U398" s="94" t="s">
        <v>2354</v>
      </c>
      <c r="V398" s="126" t="s">
        <v>25</v>
      </c>
      <c r="W398" s="96" t="s">
        <v>166</v>
      </c>
      <c r="X398" s="98" t="s">
        <v>495</v>
      </c>
      <c r="Y398" s="94">
        <v>1</v>
      </c>
      <c r="Z398" s="94">
        <v>0</v>
      </c>
      <c r="AA398" s="100">
        <f>IF(V398="TIPO I",'BASE LIQUIDACION REDEBAN 2025'!$B$2,IF(V398="TIPO II",'BASE LIQUIDACION REDEBAN 2025'!$B$3,IF(V398="TIPO III",'BASE LIQUIDACION REDEBAN 2025'!$B$4,IF(V398="TIPO IV",'BASE LIQUIDACION REDEBAN 2025'!$B$5,IF(W398="AEREO",'BASE LIQUIDACION REDEBAN 2025'!$B$6,'BASE LIQUIDACION REDEBAN 2025'!$B$5)))))</f>
        <v>75096.394270399993</v>
      </c>
      <c r="AB398" s="100">
        <f>IF(V398="TIPO I",'BASE LIQUIDACION REDEBAN 2025'!$B$10,IF(V398="TIPO II",'BASE LIQUIDACION REDEBAN 2025'!$B$11,IF(V398="TIPO III",'BASE LIQUIDACION REDEBAN 2025'!$B$12,'BASE LIQUIDACION REDEBAN 2025'!$B$13)))</f>
        <v>75096.394270399993</v>
      </c>
      <c r="AC398" s="101">
        <f t="shared" si="6"/>
        <v>75096.394270399993</v>
      </c>
    </row>
    <row r="399" spans="1:29" s="79" customFormat="1" ht="14.25" customHeight="1">
      <c r="A399" s="94" t="s">
        <v>76</v>
      </c>
      <c r="B399" s="8" t="str">
        <f>VLOOKUP(A399,'CENTRO DE COSTOS'!A:D,4,FALSE)</f>
        <v>DIEGO FERNANDO HENAO CARDONA</v>
      </c>
      <c r="C399" s="8" t="str">
        <f>VLOOKUP(A399,'CENTRO DE COSTOS'!A:D,2,FALSE)</f>
        <v>0004-0003</v>
      </c>
      <c r="D399" s="94">
        <v>19573</v>
      </c>
      <c r="E399" s="95" t="s">
        <v>2355</v>
      </c>
      <c r="F399" s="97">
        <v>81153</v>
      </c>
      <c r="G399" s="98" t="s">
        <v>155</v>
      </c>
      <c r="H399" s="121" t="s">
        <v>156</v>
      </c>
      <c r="I399" s="97" t="s">
        <v>258</v>
      </c>
      <c r="J399" s="126" t="s">
        <v>2356</v>
      </c>
      <c r="K399" s="97" t="s">
        <v>2357</v>
      </c>
      <c r="L399" s="97" t="s">
        <v>159</v>
      </c>
      <c r="M399" s="8" t="s">
        <v>2358</v>
      </c>
      <c r="N399" s="176">
        <v>45890</v>
      </c>
      <c r="O399" s="96">
        <v>45891</v>
      </c>
      <c r="P399" s="131" t="s">
        <v>161</v>
      </c>
      <c r="Q399" s="130" t="s">
        <v>161</v>
      </c>
      <c r="R399" s="94" t="s">
        <v>162</v>
      </c>
      <c r="S399" s="122" t="s">
        <v>2359</v>
      </c>
      <c r="T399" s="97" t="s">
        <v>164</v>
      </c>
      <c r="U399" s="94" t="s">
        <v>2360</v>
      </c>
      <c r="V399" s="126" t="s">
        <v>28</v>
      </c>
      <c r="W399" s="96" t="s">
        <v>166</v>
      </c>
      <c r="X399" s="98" t="s">
        <v>264</v>
      </c>
      <c r="Y399" s="94">
        <v>1</v>
      </c>
      <c r="Z399" s="94">
        <v>0</v>
      </c>
      <c r="AA399" s="100">
        <f>IF(V399="TIPO I",'BASE LIQUIDACION REDEBAN 2025'!$B$2,IF(V399="TIPO II",'BASE LIQUIDACION REDEBAN 2025'!$B$3,IF(V399="TIPO III",'BASE LIQUIDACION REDEBAN 2025'!$B$4,IF(V399="TIPO IV",'BASE LIQUIDACION REDEBAN 2025'!$B$5,IF(W399="AEREO",'BASE LIQUIDACION REDEBAN 2025'!$B$6,'BASE LIQUIDACION REDEBAN 2025'!$B$5)))))</f>
        <v>163813.69572160003</v>
      </c>
      <c r="AB399" s="100">
        <f>IF(V399="TIPO I",'BASE LIQUIDACION REDEBAN 2025'!$B$10,IF(V399="TIPO II",'BASE LIQUIDACION REDEBAN 2025'!$B$11,IF(V399="TIPO III",'BASE LIQUIDACION REDEBAN 2025'!$B$12,'BASE LIQUIDACION REDEBAN 2025'!$B$13)))</f>
        <v>140395.6348884</v>
      </c>
      <c r="AC399" s="101">
        <f t="shared" si="6"/>
        <v>163813.69572160003</v>
      </c>
    </row>
    <row r="400" spans="1:29" s="79" customFormat="1" ht="14.25" customHeight="1">
      <c r="A400" s="94" t="s">
        <v>68</v>
      </c>
      <c r="B400" s="8" t="str">
        <f>VLOOKUP(A400,'CENTRO DE COSTOS'!A:D,4,FALSE)</f>
        <v>WILLIAM ASDRUBAL ROZO ROZO</v>
      </c>
      <c r="C400" s="8" t="str">
        <f>VLOOKUP(A400,'CENTRO DE COSTOS'!A:D,2,FALSE)</f>
        <v>0004-0004</v>
      </c>
      <c r="D400" s="94">
        <v>25899</v>
      </c>
      <c r="E400" s="95" t="s">
        <v>2361</v>
      </c>
      <c r="F400" s="97">
        <v>81163</v>
      </c>
      <c r="G400" s="98" t="s">
        <v>155</v>
      </c>
      <c r="H400" s="121" t="s">
        <v>156</v>
      </c>
      <c r="I400" s="97" t="s">
        <v>470</v>
      </c>
      <c r="J400" s="126" t="s">
        <v>1024</v>
      </c>
      <c r="K400" s="97" t="s">
        <v>2362</v>
      </c>
      <c r="L400" s="97" t="s">
        <v>159</v>
      </c>
      <c r="M400" s="8" t="s">
        <v>2363</v>
      </c>
      <c r="N400" s="176">
        <v>45890</v>
      </c>
      <c r="O400" s="96">
        <v>45891</v>
      </c>
      <c r="P400" s="131" t="s">
        <v>161</v>
      </c>
      <c r="Q400" s="130" t="s">
        <v>161</v>
      </c>
      <c r="R400" s="94" t="s">
        <v>162</v>
      </c>
      <c r="S400" s="122" t="s">
        <v>2364</v>
      </c>
      <c r="T400" s="97" t="s">
        <v>164</v>
      </c>
      <c r="U400" s="94" t="s">
        <v>2365</v>
      </c>
      <c r="V400" s="126" t="s">
        <v>28</v>
      </c>
      <c r="W400" s="96" t="s">
        <v>166</v>
      </c>
      <c r="X400" s="98" t="s">
        <v>1029</v>
      </c>
      <c r="Y400" s="94">
        <v>1</v>
      </c>
      <c r="Z400" s="94">
        <v>0</v>
      </c>
      <c r="AA400" s="100">
        <f>IF(V400="TIPO I",'BASE LIQUIDACION REDEBAN 2025'!$B$2,IF(V400="TIPO II",'BASE LIQUIDACION REDEBAN 2025'!$B$3,IF(V400="TIPO III",'BASE LIQUIDACION REDEBAN 2025'!$B$4,IF(V400="TIPO IV",'BASE LIQUIDACION REDEBAN 2025'!$B$5,IF(W400="AEREO",'BASE LIQUIDACION REDEBAN 2025'!$B$6,'BASE LIQUIDACION REDEBAN 2025'!$B$5)))))</f>
        <v>163813.69572160003</v>
      </c>
      <c r="AB400" s="100">
        <f>IF(V400="TIPO I",'BASE LIQUIDACION REDEBAN 2025'!$B$10,IF(V400="TIPO II",'BASE LIQUIDACION REDEBAN 2025'!$B$11,IF(V400="TIPO III",'BASE LIQUIDACION REDEBAN 2025'!$B$12,'BASE LIQUIDACION REDEBAN 2025'!$B$13)))</f>
        <v>140395.6348884</v>
      </c>
      <c r="AC400" s="101">
        <f t="shared" si="6"/>
        <v>163813.69572160003</v>
      </c>
    </row>
    <row r="401" spans="1:29" s="79" customFormat="1" ht="14.25" customHeight="1">
      <c r="A401" s="94" t="s">
        <v>91</v>
      </c>
      <c r="B401" s="8" t="str">
        <f>VLOOKUP(A401,'CENTRO DE COSTOS'!A:D,4,FALSE)</f>
        <v>JOSE MAURICIO HERNANDEZ ROJAS</v>
      </c>
      <c r="C401" s="8" t="str">
        <f>VLOOKUP(A401,'CENTRO DE COSTOS'!A:D,2,FALSE)</f>
        <v>0004-0001</v>
      </c>
      <c r="D401" s="94">
        <v>23580</v>
      </c>
      <c r="E401" s="95" t="s">
        <v>2366</v>
      </c>
      <c r="F401" s="97">
        <v>81152</v>
      </c>
      <c r="G401" s="98" t="s">
        <v>155</v>
      </c>
      <c r="H401" s="121" t="s">
        <v>156</v>
      </c>
      <c r="I401" s="97" t="s">
        <v>421</v>
      </c>
      <c r="J401" s="126" t="s">
        <v>1222</v>
      </c>
      <c r="K401" s="97" t="s">
        <v>2367</v>
      </c>
      <c r="L401" s="97" t="s">
        <v>159</v>
      </c>
      <c r="M401" s="8" t="s">
        <v>2368</v>
      </c>
      <c r="N401" s="176">
        <v>45890</v>
      </c>
      <c r="O401" s="96">
        <v>45896</v>
      </c>
      <c r="P401" s="131" t="s">
        <v>161</v>
      </c>
      <c r="Q401" s="130" t="s">
        <v>161</v>
      </c>
      <c r="R401" s="94" t="s">
        <v>162</v>
      </c>
      <c r="S401" s="122" t="s">
        <v>2369</v>
      </c>
      <c r="T401" s="97" t="s">
        <v>164</v>
      </c>
      <c r="U401" s="94" t="s">
        <v>2370</v>
      </c>
      <c r="V401" s="126" t="s">
        <v>32</v>
      </c>
      <c r="W401" s="96" t="s">
        <v>166</v>
      </c>
      <c r="X401" s="98" t="s">
        <v>2371</v>
      </c>
      <c r="Y401" s="94">
        <v>1</v>
      </c>
      <c r="Z401" s="94">
        <v>0</v>
      </c>
      <c r="AA401" s="100">
        <f>IF(V401="TIPO I",'BASE LIQUIDACION REDEBAN 2025'!$B$2,IF(V401="TIPO II",'BASE LIQUIDACION REDEBAN 2025'!$B$3,IF(V401="TIPO III",'BASE LIQUIDACION REDEBAN 2025'!$B$4,IF(V401="TIPO IV",'BASE LIQUIDACION REDEBAN 2025'!$B$5,IF(W401="AEREO",'BASE LIQUIDACION REDEBAN 2025'!$B$6,'BASE LIQUIDACION REDEBAN 2025'!$B$5)))))</f>
        <v>504832.64687880001</v>
      </c>
      <c r="AB401" s="100">
        <f>IF(V401="TIPO I",'BASE LIQUIDACION REDEBAN 2025'!$B$10,IF(V401="TIPO II",'BASE LIQUIDACION REDEBAN 2025'!$B$11,IF(V401="TIPO III",'BASE LIQUIDACION REDEBAN 2025'!$B$12,'BASE LIQUIDACION REDEBAN 2025'!$B$13)))</f>
        <v>196536.5258152</v>
      </c>
      <c r="AC401" s="101">
        <f t="shared" si="6"/>
        <v>504832.64687880001</v>
      </c>
    </row>
    <row r="402" spans="1:29" s="79" customFormat="1" ht="14.25" customHeight="1">
      <c r="A402" s="94" t="s">
        <v>68</v>
      </c>
      <c r="B402" s="8" t="str">
        <f>VLOOKUP(A402,'CENTRO DE COSTOS'!A:D,4,FALSE)</f>
        <v>WILLIAM ASDRUBAL ROZO ROZO</v>
      </c>
      <c r="C402" s="8" t="str">
        <f>VLOOKUP(A402,'CENTRO DE COSTOS'!A:D,2,FALSE)</f>
        <v>0004-0004</v>
      </c>
      <c r="D402" s="94">
        <v>25175</v>
      </c>
      <c r="E402" s="95" t="s">
        <v>2372</v>
      </c>
      <c r="F402" s="97">
        <v>81127</v>
      </c>
      <c r="G402" s="98" t="s">
        <v>155</v>
      </c>
      <c r="H402" s="121" t="s">
        <v>156</v>
      </c>
      <c r="I402" s="97" t="s">
        <v>470</v>
      </c>
      <c r="J402" s="126" t="s">
        <v>1984</v>
      </c>
      <c r="K402" s="97" t="s">
        <v>2373</v>
      </c>
      <c r="L402" s="97" t="s">
        <v>159</v>
      </c>
      <c r="M402" s="8" t="s">
        <v>2374</v>
      </c>
      <c r="N402" s="176">
        <v>45890</v>
      </c>
      <c r="O402" s="96">
        <v>45891</v>
      </c>
      <c r="P402" s="131" t="s">
        <v>161</v>
      </c>
      <c r="Q402" s="130" t="s">
        <v>161</v>
      </c>
      <c r="R402" s="94" t="s">
        <v>162</v>
      </c>
      <c r="S402" s="122" t="s">
        <v>2375</v>
      </c>
      <c r="T402" s="97" t="s">
        <v>164</v>
      </c>
      <c r="U402" s="94" t="s">
        <v>2376</v>
      </c>
      <c r="V402" s="126" t="s">
        <v>28</v>
      </c>
      <c r="W402" s="96" t="s">
        <v>166</v>
      </c>
      <c r="X402" s="98" t="s">
        <v>1029</v>
      </c>
      <c r="Y402" s="94">
        <v>1</v>
      </c>
      <c r="Z402" s="94">
        <v>0</v>
      </c>
      <c r="AA402" s="100">
        <f>IF(V402="TIPO I",'BASE LIQUIDACION REDEBAN 2025'!$B$2,IF(V402="TIPO II",'BASE LIQUIDACION REDEBAN 2025'!$B$3,IF(V402="TIPO III",'BASE LIQUIDACION REDEBAN 2025'!$B$4,IF(V402="TIPO IV",'BASE LIQUIDACION REDEBAN 2025'!$B$5,IF(W402="AEREO",'BASE LIQUIDACION REDEBAN 2025'!$B$6,'BASE LIQUIDACION REDEBAN 2025'!$B$5)))))</f>
        <v>163813.69572160003</v>
      </c>
      <c r="AB402" s="100">
        <f>IF(V402="TIPO I",'BASE LIQUIDACION REDEBAN 2025'!$B$10,IF(V402="TIPO II",'BASE LIQUIDACION REDEBAN 2025'!$B$11,IF(V402="TIPO III",'BASE LIQUIDACION REDEBAN 2025'!$B$12,'BASE LIQUIDACION REDEBAN 2025'!$B$13)))</f>
        <v>140395.6348884</v>
      </c>
      <c r="AC402" s="101">
        <f t="shared" si="6"/>
        <v>163813.69572160003</v>
      </c>
    </row>
    <row r="403" spans="1:29" s="79" customFormat="1" ht="14.25" customHeight="1">
      <c r="A403" s="94" t="s">
        <v>80</v>
      </c>
      <c r="B403" s="8" t="str">
        <f>VLOOKUP(A403,'CENTRO DE COSTOS'!A:D,4,FALSE)</f>
        <v>JOSE MAURICIO HERNANDEZ ROJAS</v>
      </c>
      <c r="C403" s="8" t="str">
        <f>VLOOKUP(A403,'CENTRO DE COSTOS'!A:D,2,FALSE)</f>
        <v>0004-0001</v>
      </c>
      <c r="D403" s="94">
        <v>13052</v>
      </c>
      <c r="E403" s="95" t="s">
        <v>2377</v>
      </c>
      <c r="F403" s="97">
        <v>81120</v>
      </c>
      <c r="G403" s="98" t="s">
        <v>155</v>
      </c>
      <c r="H403" s="121" t="s">
        <v>156</v>
      </c>
      <c r="I403" s="97" t="s">
        <v>303</v>
      </c>
      <c r="J403" s="126" t="s">
        <v>2378</v>
      </c>
      <c r="K403" s="97" t="s">
        <v>2379</v>
      </c>
      <c r="L403" s="97" t="s">
        <v>159</v>
      </c>
      <c r="M403" s="8" t="s">
        <v>2380</v>
      </c>
      <c r="N403" s="176">
        <v>45890</v>
      </c>
      <c r="O403" s="96">
        <v>45894</v>
      </c>
      <c r="P403" s="131" t="s">
        <v>161</v>
      </c>
      <c r="Q403" s="130" t="s">
        <v>161</v>
      </c>
      <c r="R403" s="94" t="s">
        <v>162</v>
      </c>
      <c r="S403" s="122" t="s">
        <v>2381</v>
      </c>
      <c r="T403" s="97" t="s">
        <v>164</v>
      </c>
      <c r="U403" s="94" t="s">
        <v>2382</v>
      </c>
      <c r="V403" s="126" t="s">
        <v>28</v>
      </c>
      <c r="W403" s="96" t="s">
        <v>166</v>
      </c>
      <c r="X403" s="98" t="s">
        <v>337</v>
      </c>
      <c r="Y403" s="94">
        <v>1</v>
      </c>
      <c r="Z403" s="94">
        <v>0</v>
      </c>
      <c r="AA403" s="100">
        <f>IF(V403="TIPO I",'BASE LIQUIDACION REDEBAN 2025'!$B$2,IF(V403="TIPO II",'BASE LIQUIDACION REDEBAN 2025'!$B$3,IF(V403="TIPO III",'BASE LIQUIDACION REDEBAN 2025'!$B$4,IF(V403="TIPO IV",'BASE LIQUIDACION REDEBAN 2025'!$B$5,IF(W403="AEREO",'BASE LIQUIDACION REDEBAN 2025'!$B$6,'BASE LIQUIDACION REDEBAN 2025'!$B$5)))))</f>
        <v>163813.69572160003</v>
      </c>
      <c r="AB403" s="100">
        <f>IF(V403="TIPO I",'BASE LIQUIDACION REDEBAN 2025'!$B$10,IF(V403="TIPO II",'BASE LIQUIDACION REDEBAN 2025'!$B$11,IF(V403="TIPO III",'BASE LIQUIDACION REDEBAN 2025'!$B$12,'BASE LIQUIDACION REDEBAN 2025'!$B$13)))</f>
        <v>140395.6348884</v>
      </c>
      <c r="AC403" s="101">
        <f t="shared" si="6"/>
        <v>163813.69572160003</v>
      </c>
    </row>
    <row r="404" spans="1:29" s="79" customFormat="1" ht="14.25" customHeight="1">
      <c r="A404" s="94" t="s">
        <v>80</v>
      </c>
      <c r="B404" s="8" t="str">
        <f>VLOOKUP(A404,'CENTRO DE COSTOS'!A:D,4,FALSE)</f>
        <v>JOSE MAURICIO HERNANDEZ ROJAS</v>
      </c>
      <c r="C404" s="8" t="str">
        <f>VLOOKUP(A404,'CENTRO DE COSTOS'!A:D,2,FALSE)</f>
        <v>0004-0001</v>
      </c>
      <c r="D404" s="94">
        <v>13001</v>
      </c>
      <c r="E404" s="95" t="s">
        <v>2383</v>
      </c>
      <c r="F404" s="97">
        <v>81126</v>
      </c>
      <c r="G404" s="98" t="s">
        <v>155</v>
      </c>
      <c r="H404" s="121" t="s">
        <v>257</v>
      </c>
      <c r="I404" s="97" t="s">
        <v>303</v>
      </c>
      <c r="J404" s="126" t="s">
        <v>80</v>
      </c>
      <c r="K404" s="97" t="s">
        <v>2384</v>
      </c>
      <c r="L404" s="97" t="s">
        <v>159</v>
      </c>
      <c r="M404" s="8" t="s">
        <v>2385</v>
      </c>
      <c r="N404" s="176">
        <v>45890</v>
      </c>
      <c r="O404" s="96">
        <v>45891</v>
      </c>
      <c r="P404" s="131" t="s">
        <v>161</v>
      </c>
      <c r="Q404" s="130" t="s">
        <v>161</v>
      </c>
      <c r="R404" s="94" t="s">
        <v>162</v>
      </c>
      <c r="S404" s="122" t="s">
        <v>2386</v>
      </c>
      <c r="T404" s="97" t="s">
        <v>164</v>
      </c>
      <c r="U404" s="94" t="s">
        <v>2387</v>
      </c>
      <c r="V404" s="126" t="s">
        <v>25</v>
      </c>
      <c r="W404" s="96" t="s">
        <v>166</v>
      </c>
      <c r="X404" s="98" t="s">
        <v>452</v>
      </c>
      <c r="Y404" s="94">
        <v>1</v>
      </c>
      <c r="Z404" s="94">
        <v>0</v>
      </c>
      <c r="AA404" s="100">
        <f>IF(V404="TIPO I",'BASE LIQUIDACION REDEBAN 2025'!$B$2,IF(V404="TIPO II",'BASE LIQUIDACION REDEBAN 2025'!$B$3,IF(V404="TIPO III",'BASE LIQUIDACION REDEBAN 2025'!$B$4,IF(V404="TIPO IV",'BASE LIQUIDACION REDEBAN 2025'!$B$5,IF(W404="AEREO",'BASE LIQUIDACION REDEBAN 2025'!$B$6,'BASE LIQUIDACION REDEBAN 2025'!$B$5)))))</f>
        <v>75096.394270399993</v>
      </c>
      <c r="AB404" s="100">
        <f>IF(V404="TIPO I",'BASE LIQUIDACION REDEBAN 2025'!$B$10,IF(V404="TIPO II",'BASE LIQUIDACION REDEBAN 2025'!$B$11,IF(V404="TIPO III",'BASE LIQUIDACION REDEBAN 2025'!$B$12,'BASE LIQUIDACION REDEBAN 2025'!$B$13)))</f>
        <v>75096.394270399993</v>
      </c>
      <c r="AC404" s="101">
        <f t="shared" si="6"/>
        <v>75096.394270399993</v>
      </c>
    </row>
    <row r="405" spans="1:29" s="79" customFormat="1" ht="14.25" customHeight="1">
      <c r="A405" s="94" t="s">
        <v>72</v>
      </c>
      <c r="B405" s="8" t="str">
        <f>VLOOKUP(A405,'CENTRO DE COSTOS'!A:D,4,FALSE)</f>
        <v>MIGUEL JULIÁN HERNÁNDEZ GUARÍN</v>
      </c>
      <c r="C405" s="8" t="str">
        <f>VLOOKUP(A405,'CENTRO DE COSTOS'!A:D,2,FALSE)</f>
        <v>0004-0008</v>
      </c>
      <c r="D405" s="94">
        <v>68276</v>
      </c>
      <c r="E405" s="95" t="s">
        <v>2388</v>
      </c>
      <c r="F405" s="97">
        <v>81134</v>
      </c>
      <c r="G405" s="98" t="s">
        <v>155</v>
      </c>
      <c r="H405" s="121" t="s">
        <v>156</v>
      </c>
      <c r="I405" s="97" t="s">
        <v>820</v>
      </c>
      <c r="J405" s="126" t="s">
        <v>952</v>
      </c>
      <c r="K405" s="97" t="s">
        <v>2389</v>
      </c>
      <c r="L405" s="97" t="s">
        <v>159</v>
      </c>
      <c r="M405" s="8" t="s">
        <v>2390</v>
      </c>
      <c r="N405" s="176">
        <v>45890</v>
      </c>
      <c r="O405" s="96">
        <v>45891</v>
      </c>
      <c r="P405" s="131" t="s">
        <v>161</v>
      </c>
      <c r="Q405" s="130" t="s">
        <v>161</v>
      </c>
      <c r="R405" s="94" t="s">
        <v>162</v>
      </c>
      <c r="S405" s="122" t="s">
        <v>2391</v>
      </c>
      <c r="T405" s="97" t="s">
        <v>164</v>
      </c>
      <c r="U405" s="94" t="s">
        <v>2392</v>
      </c>
      <c r="V405" s="126" t="s">
        <v>25</v>
      </c>
      <c r="W405" s="96" t="s">
        <v>166</v>
      </c>
      <c r="X405" s="98" t="s">
        <v>950</v>
      </c>
      <c r="Y405" s="94">
        <v>1</v>
      </c>
      <c r="Z405" s="94">
        <v>0</v>
      </c>
      <c r="AA405" s="100">
        <f>IF(V405="TIPO I",'BASE LIQUIDACION REDEBAN 2025'!$B$2,IF(V405="TIPO II",'BASE LIQUIDACION REDEBAN 2025'!$B$3,IF(V405="TIPO III",'BASE LIQUIDACION REDEBAN 2025'!$B$4,IF(V405="TIPO IV",'BASE LIQUIDACION REDEBAN 2025'!$B$5,IF(W405="AEREO",'BASE LIQUIDACION REDEBAN 2025'!$B$6,'BASE LIQUIDACION REDEBAN 2025'!$B$5)))))</f>
        <v>75096.394270399993</v>
      </c>
      <c r="AB405" s="100">
        <f>IF(V405="TIPO I",'BASE LIQUIDACION REDEBAN 2025'!$B$10,IF(V405="TIPO II",'BASE LIQUIDACION REDEBAN 2025'!$B$11,IF(V405="TIPO III",'BASE LIQUIDACION REDEBAN 2025'!$B$12,'BASE LIQUIDACION REDEBAN 2025'!$B$13)))</f>
        <v>75096.394270399993</v>
      </c>
      <c r="AC405" s="101">
        <f t="shared" si="6"/>
        <v>75096.394270399993</v>
      </c>
    </row>
    <row r="406" spans="1:29" s="79" customFormat="1" ht="14.25" customHeight="1">
      <c r="A406" s="94" t="s">
        <v>72</v>
      </c>
      <c r="B406" s="8" t="str">
        <f>VLOOKUP(A406,'CENTRO DE COSTOS'!A:D,4,FALSE)</f>
        <v>MIGUEL JULIÁN HERNÁNDEZ GUARÍN</v>
      </c>
      <c r="C406" s="8" t="str">
        <f>VLOOKUP(A406,'CENTRO DE COSTOS'!A:D,2,FALSE)</f>
        <v>0004-0008</v>
      </c>
      <c r="D406" s="94">
        <v>20710</v>
      </c>
      <c r="E406" s="95" t="s">
        <v>2393</v>
      </c>
      <c r="F406" s="97">
        <v>81155</v>
      </c>
      <c r="G406" s="98" t="s">
        <v>155</v>
      </c>
      <c r="H406" s="121" t="s">
        <v>156</v>
      </c>
      <c r="I406" s="97" t="s">
        <v>440</v>
      </c>
      <c r="J406" s="126" t="s">
        <v>2394</v>
      </c>
      <c r="K406" s="97" t="s">
        <v>2395</v>
      </c>
      <c r="L406" s="97" t="s">
        <v>159</v>
      </c>
      <c r="M406" s="8" t="s">
        <v>2396</v>
      </c>
      <c r="N406" s="176">
        <v>45890</v>
      </c>
      <c r="O406" s="96">
        <v>45891</v>
      </c>
      <c r="P406" s="131" t="s">
        <v>161</v>
      </c>
      <c r="Q406" s="130" t="s">
        <v>161</v>
      </c>
      <c r="R406" s="94" t="s">
        <v>162</v>
      </c>
      <c r="S406" s="122" t="s">
        <v>2397</v>
      </c>
      <c r="T406" s="97" t="s">
        <v>164</v>
      </c>
      <c r="U406" s="94" t="s">
        <v>2398</v>
      </c>
      <c r="V406" s="126" t="s">
        <v>30</v>
      </c>
      <c r="W406" s="96" t="s">
        <v>166</v>
      </c>
      <c r="X406" s="98" t="s">
        <v>1016</v>
      </c>
      <c r="Y406" s="94">
        <v>1</v>
      </c>
      <c r="Z406" s="94">
        <v>0</v>
      </c>
      <c r="AA406" s="100">
        <f>IF(V406="TIPO I",'BASE LIQUIDACION REDEBAN 2025'!$B$2,IF(V406="TIPO II",'BASE LIQUIDACION REDEBAN 2025'!$B$3,IF(V406="TIPO III",'BASE LIQUIDACION REDEBAN 2025'!$B$4,IF(V406="TIPO IV",'BASE LIQUIDACION REDEBAN 2025'!$B$5,IF(W406="AEREO",'BASE LIQUIDACION REDEBAN 2025'!$B$6,'BASE LIQUIDACION REDEBAN 2025'!$B$5)))))</f>
        <v>275728.78077800001</v>
      </c>
      <c r="AB406" s="100">
        <f>IF(V406="TIPO I",'BASE LIQUIDACION REDEBAN 2025'!$B$10,IF(V406="TIPO II",'BASE LIQUIDACION REDEBAN 2025'!$B$11,IF(V406="TIPO III",'BASE LIQUIDACION REDEBAN 2025'!$B$12,'BASE LIQUIDACION REDEBAN 2025'!$B$13)))</f>
        <v>196536.5258152</v>
      </c>
      <c r="AC406" s="101">
        <f t="shared" si="6"/>
        <v>275728.78077800001</v>
      </c>
    </row>
    <row r="407" spans="1:29" s="79" customFormat="1" ht="14.25" customHeight="1">
      <c r="A407" s="94" t="s">
        <v>94</v>
      </c>
      <c r="B407" s="8" t="str">
        <f>VLOOKUP(A407,'CENTRO DE COSTOS'!A:D,4,FALSE)</f>
        <v>DIEGO FERNANDO HENAO CARDONA</v>
      </c>
      <c r="C407" s="8" t="str">
        <f>VLOOKUP(A407,'CENTRO DE COSTOS'!A:D,2,FALSE)</f>
        <v>0004-0002</v>
      </c>
      <c r="D407" s="94">
        <v>66318</v>
      </c>
      <c r="E407" s="95" t="s">
        <v>2399</v>
      </c>
      <c r="F407" s="97">
        <v>81139</v>
      </c>
      <c r="G407" s="98" t="s">
        <v>155</v>
      </c>
      <c r="H407" s="121" t="s">
        <v>156</v>
      </c>
      <c r="I407" s="97" t="s">
        <v>606</v>
      </c>
      <c r="J407" s="126" t="s">
        <v>2400</v>
      </c>
      <c r="K407" s="97" t="s">
        <v>2401</v>
      </c>
      <c r="L407" s="97" t="s">
        <v>159</v>
      </c>
      <c r="M407" s="8" t="s">
        <v>2402</v>
      </c>
      <c r="N407" s="176">
        <v>45890</v>
      </c>
      <c r="O407" s="96">
        <v>45898</v>
      </c>
      <c r="P407" s="131" t="s">
        <v>161</v>
      </c>
      <c r="Q407" s="130" t="s">
        <v>161</v>
      </c>
      <c r="R407" s="94" t="s">
        <v>162</v>
      </c>
      <c r="S407" s="122" t="s">
        <v>2403</v>
      </c>
      <c r="T407" s="97" t="s">
        <v>164</v>
      </c>
      <c r="U407" s="94" t="s">
        <v>2404</v>
      </c>
      <c r="V407" s="126" t="s">
        <v>28</v>
      </c>
      <c r="W407" s="96" t="s">
        <v>166</v>
      </c>
      <c r="X407" s="98" t="s">
        <v>544</v>
      </c>
      <c r="Y407" s="94">
        <v>1</v>
      </c>
      <c r="Z407" s="94">
        <v>1</v>
      </c>
      <c r="AA407" s="100">
        <f>IF(V407="TIPO I",'BASE LIQUIDACION REDEBAN 2025'!$B$2,IF(V407="TIPO II",'BASE LIQUIDACION REDEBAN 2025'!$B$3,IF(V407="TIPO III",'BASE LIQUIDACION REDEBAN 2025'!$B$4,IF(V407="TIPO IV",'BASE LIQUIDACION REDEBAN 2025'!$B$5,IF(W407="AEREO",'BASE LIQUIDACION REDEBAN 2025'!$B$6,'BASE LIQUIDACION REDEBAN 2025'!$B$5)))))</f>
        <v>163813.69572160003</v>
      </c>
      <c r="AB407" s="100">
        <f>IF(V407="TIPO I",'BASE LIQUIDACION REDEBAN 2025'!$B$10,IF(V407="TIPO II",'BASE LIQUIDACION REDEBAN 2025'!$B$11,IF(V407="TIPO III",'BASE LIQUIDACION REDEBAN 2025'!$B$12,'BASE LIQUIDACION REDEBAN 2025'!$B$13)))</f>
        <v>140395.6348884</v>
      </c>
      <c r="AC407" s="101">
        <f t="shared" si="6"/>
        <v>304209.33061000006</v>
      </c>
    </row>
    <row r="408" spans="1:29" s="79" customFormat="1" ht="14.25" customHeight="1">
      <c r="A408" s="94" t="s">
        <v>68</v>
      </c>
      <c r="B408" s="8" t="str">
        <f>VLOOKUP(A408,'CENTRO DE COSTOS'!A:D,4,FALSE)</f>
        <v>WILLIAM ASDRUBAL ROZO ROZO</v>
      </c>
      <c r="C408" s="8" t="str">
        <f>VLOOKUP(A408,'CENTRO DE COSTOS'!A:D,2,FALSE)</f>
        <v>0004-0004</v>
      </c>
      <c r="D408" s="94">
        <v>25326</v>
      </c>
      <c r="E408" s="95" t="s">
        <v>2405</v>
      </c>
      <c r="F408" s="97">
        <v>81158</v>
      </c>
      <c r="G408" s="98" t="s">
        <v>155</v>
      </c>
      <c r="H408" s="121" t="s">
        <v>156</v>
      </c>
      <c r="I408" s="97" t="s">
        <v>470</v>
      </c>
      <c r="J408" s="126" t="s">
        <v>2406</v>
      </c>
      <c r="K408" s="97" t="s">
        <v>2407</v>
      </c>
      <c r="L408" s="97" t="s">
        <v>159</v>
      </c>
      <c r="M408" s="8" t="s">
        <v>2408</v>
      </c>
      <c r="N408" s="176">
        <v>45890</v>
      </c>
      <c r="O408" s="96">
        <v>45894</v>
      </c>
      <c r="P408" s="131" t="s">
        <v>161</v>
      </c>
      <c r="Q408" s="130" t="s">
        <v>161</v>
      </c>
      <c r="R408" s="94" t="s">
        <v>162</v>
      </c>
      <c r="S408" s="122" t="s">
        <v>2409</v>
      </c>
      <c r="T408" s="97" t="s">
        <v>164</v>
      </c>
      <c r="U408" s="94" t="s">
        <v>2410</v>
      </c>
      <c r="V408" s="126" t="s">
        <v>28</v>
      </c>
      <c r="W408" s="96" t="s">
        <v>166</v>
      </c>
      <c r="X408" s="98" t="s">
        <v>882</v>
      </c>
      <c r="Y408" s="94">
        <v>1</v>
      </c>
      <c r="Z408" s="94">
        <v>0</v>
      </c>
      <c r="AA408" s="100">
        <f>IF(V408="TIPO I",'BASE LIQUIDACION REDEBAN 2025'!$B$2,IF(V408="TIPO II",'BASE LIQUIDACION REDEBAN 2025'!$B$3,IF(V408="TIPO III",'BASE LIQUIDACION REDEBAN 2025'!$B$4,IF(V408="TIPO IV",'BASE LIQUIDACION REDEBAN 2025'!$B$5,IF(W408="AEREO",'BASE LIQUIDACION REDEBAN 2025'!$B$6,'BASE LIQUIDACION REDEBAN 2025'!$B$5)))))</f>
        <v>163813.69572160003</v>
      </c>
      <c r="AB408" s="100">
        <f>IF(V408="TIPO I",'BASE LIQUIDACION REDEBAN 2025'!$B$10,IF(V408="TIPO II",'BASE LIQUIDACION REDEBAN 2025'!$B$11,IF(V408="TIPO III",'BASE LIQUIDACION REDEBAN 2025'!$B$12,'BASE LIQUIDACION REDEBAN 2025'!$B$13)))</f>
        <v>140395.6348884</v>
      </c>
      <c r="AC408" s="101">
        <f t="shared" si="6"/>
        <v>163813.69572160003</v>
      </c>
    </row>
    <row r="409" spans="1:29" s="79" customFormat="1" ht="14.25" customHeight="1">
      <c r="A409" s="94" t="s">
        <v>68</v>
      </c>
      <c r="B409" s="8" t="str">
        <f>VLOOKUP(A409,'CENTRO DE COSTOS'!A:D,4,FALSE)</f>
        <v>WILLIAM ASDRUBAL ROZO ROZO</v>
      </c>
      <c r="C409" s="8" t="str">
        <f>VLOOKUP(A409,'CENTRO DE COSTOS'!A:D,2,FALSE)</f>
        <v>0004-0004</v>
      </c>
      <c r="D409" s="94">
        <v>25286</v>
      </c>
      <c r="E409" s="95" t="s">
        <v>2411</v>
      </c>
      <c r="F409" s="97">
        <v>81136</v>
      </c>
      <c r="G409" s="98" t="s">
        <v>155</v>
      </c>
      <c r="H409" s="121" t="s">
        <v>156</v>
      </c>
      <c r="I409" s="97" t="s">
        <v>470</v>
      </c>
      <c r="J409" s="126" t="s">
        <v>2079</v>
      </c>
      <c r="K409" s="97" t="s">
        <v>2412</v>
      </c>
      <c r="L409" s="97" t="s">
        <v>159</v>
      </c>
      <c r="M409" s="8" t="s">
        <v>2413</v>
      </c>
      <c r="N409" s="176">
        <v>45890</v>
      </c>
      <c r="O409" s="96">
        <v>45891</v>
      </c>
      <c r="P409" s="131" t="s">
        <v>161</v>
      </c>
      <c r="Q409" s="130" t="s">
        <v>161</v>
      </c>
      <c r="R409" s="94" t="s">
        <v>162</v>
      </c>
      <c r="S409" s="122" t="s">
        <v>2414</v>
      </c>
      <c r="T409" s="97" t="s">
        <v>164</v>
      </c>
      <c r="U409" s="94" t="s">
        <v>2415</v>
      </c>
      <c r="V409" s="126" t="s">
        <v>28</v>
      </c>
      <c r="W409" s="96" t="s">
        <v>166</v>
      </c>
      <c r="X409" s="98" t="s">
        <v>538</v>
      </c>
      <c r="Y409" s="94">
        <v>1</v>
      </c>
      <c r="Z409" s="94">
        <v>0</v>
      </c>
      <c r="AA409" s="100">
        <f>IF(V409="TIPO I",'BASE LIQUIDACION REDEBAN 2025'!$B$2,IF(V409="TIPO II",'BASE LIQUIDACION REDEBAN 2025'!$B$3,IF(V409="TIPO III",'BASE LIQUIDACION REDEBAN 2025'!$B$4,IF(V409="TIPO IV",'BASE LIQUIDACION REDEBAN 2025'!$B$5,IF(W409="AEREO",'BASE LIQUIDACION REDEBAN 2025'!$B$6,'BASE LIQUIDACION REDEBAN 2025'!$B$5)))))</f>
        <v>163813.69572160003</v>
      </c>
      <c r="AB409" s="100">
        <f>IF(V409="TIPO I",'BASE LIQUIDACION REDEBAN 2025'!$B$10,IF(V409="TIPO II",'BASE LIQUIDACION REDEBAN 2025'!$B$11,IF(V409="TIPO III",'BASE LIQUIDACION REDEBAN 2025'!$B$12,'BASE LIQUIDACION REDEBAN 2025'!$B$13)))</f>
        <v>140395.6348884</v>
      </c>
      <c r="AC409" s="101">
        <f t="shared" si="6"/>
        <v>163813.69572160003</v>
      </c>
    </row>
    <row r="410" spans="1:29" s="79" customFormat="1" ht="14.25" customHeight="1">
      <c r="A410" s="94" t="s">
        <v>87</v>
      </c>
      <c r="B410" s="8" t="str">
        <f>VLOOKUP(A410,'CENTRO DE COSTOS'!A:D,4,FALSE)</f>
        <v>DIEGO FERNANDO HENAO CARDONA</v>
      </c>
      <c r="C410" s="8" t="str">
        <f>VLOOKUP(A410,'CENTRO DE COSTOS'!A:D,2,FALSE)</f>
        <v>0004-0002</v>
      </c>
      <c r="D410" s="94">
        <v>17001</v>
      </c>
      <c r="E410" s="95" t="s">
        <v>2416</v>
      </c>
      <c r="F410" s="97">
        <v>81143</v>
      </c>
      <c r="G410" s="98" t="s">
        <v>155</v>
      </c>
      <c r="H410" s="121" t="s">
        <v>156</v>
      </c>
      <c r="I410" s="97" t="s">
        <v>477</v>
      </c>
      <c r="J410" s="126" t="s">
        <v>87</v>
      </c>
      <c r="K410" s="97" t="s">
        <v>2417</v>
      </c>
      <c r="L410" s="97" t="s">
        <v>159</v>
      </c>
      <c r="M410" s="8" t="s">
        <v>2418</v>
      </c>
      <c r="N410" s="176">
        <v>45890</v>
      </c>
      <c r="O410" s="96">
        <v>45894</v>
      </c>
      <c r="P410" s="131" t="s">
        <v>161</v>
      </c>
      <c r="Q410" s="130" t="s">
        <v>161</v>
      </c>
      <c r="R410" s="94" t="s">
        <v>162</v>
      </c>
      <c r="S410" s="122" t="s">
        <v>2419</v>
      </c>
      <c r="T410" s="97" t="s">
        <v>164</v>
      </c>
      <c r="U410" s="94" t="s">
        <v>2420</v>
      </c>
      <c r="V410" s="126" t="s">
        <v>25</v>
      </c>
      <c r="W410" s="96" t="s">
        <v>166</v>
      </c>
      <c r="X410" s="98" t="s">
        <v>482</v>
      </c>
      <c r="Y410" s="94">
        <v>1</v>
      </c>
      <c r="Z410" s="94">
        <v>0</v>
      </c>
      <c r="AA410" s="100">
        <f>IF(V410="TIPO I",'BASE LIQUIDACION REDEBAN 2025'!$B$2,IF(V410="TIPO II",'BASE LIQUIDACION REDEBAN 2025'!$B$3,IF(V410="TIPO III",'BASE LIQUIDACION REDEBAN 2025'!$B$4,IF(V410="TIPO IV",'BASE LIQUIDACION REDEBAN 2025'!$B$5,IF(W410="AEREO",'BASE LIQUIDACION REDEBAN 2025'!$B$6,'BASE LIQUIDACION REDEBAN 2025'!$B$5)))))</f>
        <v>75096.394270399993</v>
      </c>
      <c r="AB410" s="100">
        <f>IF(V410="TIPO I",'BASE LIQUIDACION REDEBAN 2025'!$B$10,IF(V410="TIPO II",'BASE LIQUIDACION REDEBAN 2025'!$B$11,IF(V410="TIPO III",'BASE LIQUIDACION REDEBAN 2025'!$B$12,'BASE LIQUIDACION REDEBAN 2025'!$B$13)))</f>
        <v>75096.394270399993</v>
      </c>
      <c r="AC410" s="101">
        <f t="shared" si="6"/>
        <v>75096.394270399993</v>
      </c>
    </row>
    <row r="411" spans="1:29" s="79" customFormat="1" ht="14.25" customHeight="1">
      <c r="A411" s="94" t="s">
        <v>76</v>
      </c>
      <c r="B411" s="8" t="str">
        <f>VLOOKUP(A411,'CENTRO DE COSTOS'!A:D,4,FALSE)</f>
        <v>DIEGO FERNANDO HENAO CARDONA</v>
      </c>
      <c r="C411" s="8" t="str">
        <f>VLOOKUP(A411,'CENTRO DE COSTOS'!A:D,2,FALSE)</f>
        <v>0004-0003</v>
      </c>
      <c r="D411" s="94">
        <v>19001</v>
      </c>
      <c r="E411" s="95" t="s">
        <v>2421</v>
      </c>
      <c r="F411" s="97">
        <v>81150</v>
      </c>
      <c r="G411" s="98" t="s">
        <v>155</v>
      </c>
      <c r="H411" s="121" t="s">
        <v>156</v>
      </c>
      <c r="I411" s="97" t="s">
        <v>258</v>
      </c>
      <c r="J411" s="126" t="s">
        <v>95</v>
      </c>
      <c r="K411" s="97" t="s">
        <v>2422</v>
      </c>
      <c r="L411" s="97" t="s">
        <v>159</v>
      </c>
      <c r="M411" s="8" t="s">
        <v>2423</v>
      </c>
      <c r="N411" s="176">
        <v>45890</v>
      </c>
      <c r="O411" s="96">
        <v>45894</v>
      </c>
      <c r="P411" s="131" t="s">
        <v>161</v>
      </c>
      <c r="Q411" s="130" t="s">
        <v>161</v>
      </c>
      <c r="R411" s="94" t="s">
        <v>162</v>
      </c>
      <c r="S411" s="122" t="s">
        <v>2424</v>
      </c>
      <c r="T411" s="97" t="s">
        <v>164</v>
      </c>
      <c r="U411" s="94" t="s">
        <v>2425</v>
      </c>
      <c r="V411" s="126" t="s">
        <v>30</v>
      </c>
      <c r="W411" s="96" t="s">
        <v>166</v>
      </c>
      <c r="X411" s="98" t="s">
        <v>330</v>
      </c>
      <c r="Y411" s="94">
        <v>1</v>
      </c>
      <c r="Z411" s="94">
        <v>0</v>
      </c>
      <c r="AA411" s="100">
        <f>IF(V411="TIPO I",'BASE LIQUIDACION REDEBAN 2025'!$B$2,IF(V411="TIPO II",'BASE LIQUIDACION REDEBAN 2025'!$B$3,IF(V411="TIPO III",'BASE LIQUIDACION REDEBAN 2025'!$B$4,IF(V411="TIPO IV",'BASE LIQUIDACION REDEBAN 2025'!$B$5,IF(W411="AEREO",'BASE LIQUIDACION REDEBAN 2025'!$B$6,'BASE LIQUIDACION REDEBAN 2025'!$B$5)))))</f>
        <v>275728.78077800001</v>
      </c>
      <c r="AB411" s="100">
        <f>IF(V411="TIPO I",'BASE LIQUIDACION REDEBAN 2025'!$B$10,IF(V411="TIPO II",'BASE LIQUIDACION REDEBAN 2025'!$B$11,IF(V411="TIPO III",'BASE LIQUIDACION REDEBAN 2025'!$B$12,'BASE LIQUIDACION REDEBAN 2025'!$B$13)))</f>
        <v>196536.5258152</v>
      </c>
      <c r="AC411" s="101">
        <f t="shared" si="6"/>
        <v>275728.78077800001</v>
      </c>
    </row>
    <row r="412" spans="1:29" s="79" customFormat="1" ht="14.25" customHeight="1">
      <c r="A412" s="94" t="s">
        <v>68</v>
      </c>
      <c r="B412" s="8" t="str">
        <f>VLOOKUP(A412,'CENTRO DE COSTOS'!A:D,4,FALSE)</f>
        <v>WILLIAM ASDRUBAL ROZO ROZO</v>
      </c>
      <c r="C412" s="8" t="str">
        <f>VLOOKUP(A412,'CENTRO DE COSTOS'!A:D,2,FALSE)</f>
        <v>0004-0004</v>
      </c>
      <c r="D412" s="94">
        <v>25386</v>
      </c>
      <c r="E412" s="95" t="s">
        <v>2426</v>
      </c>
      <c r="F412" s="97">
        <v>81141</v>
      </c>
      <c r="G412" s="98" t="s">
        <v>155</v>
      </c>
      <c r="H412" s="121" t="s">
        <v>156</v>
      </c>
      <c r="I412" s="97" t="s">
        <v>470</v>
      </c>
      <c r="J412" s="126" t="s">
        <v>2427</v>
      </c>
      <c r="K412" s="97" t="s">
        <v>2428</v>
      </c>
      <c r="L412" s="97" t="s">
        <v>159</v>
      </c>
      <c r="M412" s="8" t="s">
        <v>2429</v>
      </c>
      <c r="N412" s="176">
        <v>45890</v>
      </c>
      <c r="O412" s="96">
        <v>45891</v>
      </c>
      <c r="P412" s="131" t="s">
        <v>161</v>
      </c>
      <c r="Q412" s="130" t="s">
        <v>161</v>
      </c>
      <c r="R412" s="94" t="s">
        <v>162</v>
      </c>
      <c r="S412" s="122" t="s">
        <v>2430</v>
      </c>
      <c r="T412" s="97" t="s">
        <v>164</v>
      </c>
      <c r="U412" s="94" t="s">
        <v>2431</v>
      </c>
      <c r="V412" s="126" t="s">
        <v>28</v>
      </c>
      <c r="W412" s="96" t="s">
        <v>166</v>
      </c>
      <c r="X412" s="98" t="s">
        <v>887</v>
      </c>
      <c r="Y412" s="94">
        <v>1</v>
      </c>
      <c r="Z412" s="94">
        <v>0</v>
      </c>
      <c r="AA412" s="100">
        <f>IF(V412="TIPO I",'BASE LIQUIDACION REDEBAN 2025'!$B$2,IF(V412="TIPO II",'BASE LIQUIDACION REDEBAN 2025'!$B$3,IF(V412="TIPO III",'BASE LIQUIDACION REDEBAN 2025'!$B$4,IF(V412="TIPO IV",'BASE LIQUIDACION REDEBAN 2025'!$B$5,IF(W412="AEREO",'BASE LIQUIDACION REDEBAN 2025'!$B$6,'BASE LIQUIDACION REDEBAN 2025'!$B$5)))))</f>
        <v>163813.69572160003</v>
      </c>
      <c r="AB412" s="100">
        <f>IF(V412="TIPO I",'BASE LIQUIDACION REDEBAN 2025'!$B$10,IF(V412="TIPO II",'BASE LIQUIDACION REDEBAN 2025'!$B$11,IF(V412="TIPO III",'BASE LIQUIDACION REDEBAN 2025'!$B$12,'BASE LIQUIDACION REDEBAN 2025'!$B$13)))</f>
        <v>140395.6348884</v>
      </c>
      <c r="AC412" s="101">
        <f t="shared" si="6"/>
        <v>163813.69572160003</v>
      </c>
    </row>
    <row r="413" spans="1:29" s="79" customFormat="1" ht="14.25" customHeight="1">
      <c r="A413" s="94" t="s">
        <v>60</v>
      </c>
      <c r="B413" s="8" t="str">
        <f>VLOOKUP(A413,'CENTRO DE COSTOS'!A:D,4,FALSE)</f>
        <v>JUAN SEBASTIÁN RÍOS CASTRILLÓN</v>
      </c>
      <c r="C413" s="8" t="str">
        <f>VLOOKUP(A413,'CENTRO DE COSTOS'!A:D,2,FALSE)</f>
        <v>0004-0005</v>
      </c>
      <c r="D413" s="94">
        <v>5147</v>
      </c>
      <c r="E413" s="95" t="s">
        <v>2432</v>
      </c>
      <c r="F413" s="97">
        <v>81130</v>
      </c>
      <c r="G413" s="98" t="s">
        <v>155</v>
      </c>
      <c r="H413" s="121" t="s">
        <v>156</v>
      </c>
      <c r="I413" s="97" t="s">
        <v>197</v>
      </c>
      <c r="J413" s="126" t="s">
        <v>2433</v>
      </c>
      <c r="K413" s="97" t="s">
        <v>2434</v>
      </c>
      <c r="L413" s="97" t="s">
        <v>159</v>
      </c>
      <c r="M413" s="8" t="s">
        <v>2435</v>
      </c>
      <c r="N413" s="176">
        <v>45890</v>
      </c>
      <c r="O413" s="96">
        <v>45891</v>
      </c>
      <c r="P413" s="131" t="s">
        <v>161</v>
      </c>
      <c r="Q413" s="130" t="s">
        <v>161</v>
      </c>
      <c r="R413" s="94" t="s">
        <v>162</v>
      </c>
      <c r="S413" s="122" t="s">
        <v>2436</v>
      </c>
      <c r="T413" s="97" t="s">
        <v>164</v>
      </c>
      <c r="U413" s="94" t="s">
        <v>2437</v>
      </c>
      <c r="V413" s="126" t="s">
        <v>25</v>
      </c>
      <c r="W413" s="96" t="s">
        <v>166</v>
      </c>
      <c r="X413" s="98" t="s">
        <v>368</v>
      </c>
      <c r="Y413" s="94">
        <v>1</v>
      </c>
      <c r="Z413" s="94">
        <v>0</v>
      </c>
      <c r="AA413" s="100">
        <f>IF(V413="TIPO I",'BASE LIQUIDACION REDEBAN 2025'!$B$2,IF(V413="TIPO II",'BASE LIQUIDACION REDEBAN 2025'!$B$3,IF(V413="TIPO III",'BASE LIQUIDACION REDEBAN 2025'!$B$4,IF(V413="TIPO IV",'BASE LIQUIDACION REDEBAN 2025'!$B$5,IF(W413="AEREO",'BASE LIQUIDACION REDEBAN 2025'!$B$6,'BASE LIQUIDACION REDEBAN 2025'!$B$5)))))</f>
        <v>75096.394270399993</v>
      </c>
      <c r="AB413" s="100">
        <f>IF(V413="TIPO I",'BASE LIQUIDACION REDEBAN 2025'!$B$10,IF(V413="TIPO II",'BASE LIQUIDACION REDEBAN 2025'!$B$11,IF(V413="TIPO III",'BASE LIQUIDACION REDEBAN 2025'!$B$12,'BASE LIQUIDACION REDEBAN 2025'!$B$13)))</f>
        <v>75096.394270399993</v>
      </c>
      <c r="AC413" s="101">
        <f t="shared" si="6"/>
        <v>75096.394270399993</v>
      </c>
    </row>
    <row r="414" spans="1:29" s="79" customFormat="1" ht="14.25" customHeight="1">
      <c r="A414" s="94" t="s">
        <v>60</v>
      </c>
      <c r="B414" s="8" t="str">
        <f>VLOOKUP(A414,'CENTRO DE COSTOS'!A:D,4,FALSE)</f>
        <v>JUAN SEBASTIÁN RÍOS CASTRILLÓN</v>
      </c>
      <c r="C414" s="8" t="str">
        <f>VLOOKUP(A414,'CENTRO DE COSTOS'!A:D,2,FALSE)</f>
        <v>0004-0005</v>
      </c>
      <c r="D414" s="94">
        <v>5045</v>
      </c>
      <c r="E414" s="95" t="s">
        <v>2438</v>
      </c>
      <c r="F414" s="97">
        <v>81129</v>
      </c>
      <c r="G414" s="98" t="s">
        <v>155</v>
      </c>
      <c r="H414" s="121" t="s">
        <v>257</v>
      </c>
      <c r="I414" s="97" t="s">
        <v>197</v>
      </c>
      <c r="J414" s="126" t="s">
        <v>60</v>
      </c>
      <c r="K414" s="97" t="s">
        <v>2439</v>
      </c>
      <c r="L414" s="97" t="s">
        <v>159</v>
      </c>
      <c r="M414" s="8" t="s">
        <v>2440</v>
      </c>
      <c r="N414" s="176">
        <v>45890</v>
      </c>
      <c r="O414" s="96">
        <v>45891</v>
      </c>
      <c r="P414" s="131" t="s">
        <v>161</v>
      </c>
      <c r="Q414" s="130" t="s">
        <v>161</v>
      </c>
      <c r="R414" s="94" t="s">
        <v>162</v>
      </c>
      <c r="S414" s="122" t="s">
        <v>2441</v>
      </c>
      <c r="T414" s="97" t="s">
        <v>164</v>
      </c>
      <c r="U414" s="94" t="s">
        <v>2442</v>
      </c>
      <c r="V414" s="126" t="s">
        <v>25</v>
      </c>
      <c r="W414" s="96" t="s">
        <v>166</v>
      </c>
      <c r="X414" s="98" t="s">
        <v>636</v>
      </c>
      <c r="Y414" s="94">
        <v>1</v>
      </c>
      <c r="Z414" s="94">
        <v>0</v>
      </c>
      <c r="AA414" s="100">
        <f>IF(V414="TIPO I",'BASE LIQUIDACION REDEBAN 2025'!$B$2,IF(V414="TIPO II",'BASE LIQUIDACION REDEBAN 2025'!$B$3,IF(V414="TIPO III",'BASE LIQUIDACION REDEBAN 2025'!$B$4,IF(V414="TIPO IV",'BASE LIQUIDACION REDEBAN 2025'!$B$5,IF(W414="AEREO",'BASE LIQUIDACION REDEBAN 2025'!$B$6,'BASE LIQUIDACION REDEBAN 2025'!$B$5)))))</f>
        <v>75096.394270399993</v>
      </c>
      <c r="AB414" s="100">
        <f>IF(V414="TIPO I",'BASE LIQUIDACION REDEBAN 2025'!$B$10,IF(V414="TIPO II",'BASE LIQUIDACION REDEBAN 2025'!$B$11,IF(V414="TIPO III",'BASE LIQUIDACION REDEBAN 2025'!$B$12,'BASE LIQUIDACION REDEBAN 2025'!$B$13)))</f>
        <v>75096.394270399993</v>
      </c>
      <c r="AC414" s="101">
        <f t="shared" si="6"/>
        <v>75096.394270399993</v>
      </c>
    </row>
    <row r="415" spans="1:29" s="79" customFormat="1" ht="14.25" customHeight="1">
      <c r="A415" s="94" t="s">
        <v>76</v>
      </c>
      <c r="B415" s="8" t="str">
        <f>VLOOKUP(A415,'CENTRO DE COSTOS'!A:D,4,FALSE)</f>
        <v>DIEGO FERNANDO HENAO CARDONA</v>
      </c>
      <c r="C415" s="8" t="str">
        <f>VLOOKUP(A415,'CENTRO DE COSTOS'!A:D,2,FALSE)</f>
        <v>0004-0003</v>
      </c>
      <c r="D415" s="94">
        <v>19001</v>
      </c>
      <c r="E415" s="95" t="s">
        <v>2443</v>
      </c>
      <c r="F415" s="97">
        <v>81151</v>
      </c>
      <c r="G415" s="98" t="s">
        <v>155</v>
      </c>
      <c r="H415" s="121" t="s">
        <v>156</v>
      </c>
      <c r="I415" s="97" t="s">
        <v>258</v>
      </c>
      <c r="J415" s="126" t="s">
        <v>95</v>
      </c>
      <c r="K415" s="97" t="s">
        <v>2444</v>
      </c>
      <c r="L415" s="97" t="s">
        <v>159</v>
      </c>
      <c r="M415" s="8" t="s">
        <v>2445</v>
      </c>
      <c r="N415" s="176">
        <v>45890</v>
      </c>
      <c r="O415" s="96">
        <v>45894</v>
      </c>
      <c r="P415" s="131" t="s">
        <v>161</v>
      </c>
      <c r="Q415" s="130" t="s">
        <v>161</v>
      </c>
      <c r="R415" s="94" t="s">
        <v>162</v>
      </c>
      <c r="S415" s="122" t="s">
        <v>2446</v>
      </c>
      <c r="T415" s="97" t="s">
        <v>164</v>
      </c>
      <c r="U415" s="94" t="s">
        <v>2447</v>
      </c>
      <c r="V415" s="126" t="s">
        <v>30</v>
      </c>
      <c r="W415" s="96" t="s">
        <v>166</v>
      </c>
      <c r="X415" s="98" t="s">
        <v>330</v>
      </c>
      <c r="Y415" s="94">
        <v>1</v>
      </c>
      <c r="Z415" s="94">
        <v>0</v>
      </c>
      <c r="AA415" s="100">
        <f>IF(V415="TIPO I",'BASE LIQUIDACION REDEBAN 2025'!$B$2,IF(V415="TIPO II",'BASE LIQUIDACION REDEBAN 2025'!$B$3,IF(V415="TIPO III",'BASE LIQUIDACION REDEBAN 2025'!$B$4,IF(V415="TIPO IV",'BASE LIQUIDACION REDEBAN 2025'!$B$5,IF(W415="AEREO",'BASE LIQUIDACION REDEBAN 2025'!$B$6,'BASE LIQUIDACION REDEBAN 2025'!$B$5)))))</f>
        <v>275728.78077800001</v>
      </c>
      <c r="AB415" s="100">
        <f>IF(V415="TIPO I",'BASE LIQUIDACION REDEBAN 2025'!$B$10,IF(V415="TIPO II",'BASE LIQUIDACION REDEBAN 2025'!$B$11,IF(V415="TIPO III",'BASE LIQUIDACION REDEBAN 2025'!$B$12,'BASE LIQUIDACION REDEBAN 2025'!$B$13)))</f>
        <v>196536.5258152</v>
      </c>
      <c r="AC415" s="101">
        <f t="shared" si="6"/>
        <v>275728.78077800001</v>
      </c>
    </row>
    <row r="416" spans="1:29" s="79" customFormat="1" ht="14.25" customHeight="1">
      <c r="A416" s="94" t="s">
        <v>87</v>
      </c>
      <c r="B416" s="8" t="str">
        <f>VLOOKUP(A416,'CENTRO DE COSTOS'!A:D,4,FALSE)</f>
        <v>DIEGO FERNANDO HENAO CARDONA</v>
      </c>
      <c r="C416" s="8" t="str">
        <f>VLOOKUP(A416,'CENTRO DE COSTOS'!A:D,2,FALSE)</f>
        <v>0004-0002</v>
      </c>
      <c r="D416" s="94">
        <v>17001</v>
      </c>
      <c r="E416" s="95" t="s">
        <v>2448</v>
      </c>
      <c r="F416" s="97">
        <v>81145</v>
      </c>
      <c r="G416" s="98" t="s">
        <v>155</v>
      </c>
      <c r="H416" s="121" t="s">
        <v>156</v>
      </c>
      <c r="I416" s="97" t="s">
        <v>477</v>
      </c>
      <c r="J416" s="126" t="s">
        <v>87</v>
      </c>
      <c r="K416" s="97" t="s">
        <v>2449</v>
      </c>
      <c r="L416" s="97" t="s">
        <v>159</v>
      </c>
      <c r="M416" s="8" t="s">
        <v>2450</v>
      </c>
      <c r="N416" s="176">
        <v>45890</v>
      </c>
      <c r="O416" s="96">
        <v>45894</v>
      </c>
      <c r="P416" s="131" t="s">
        <v>161</v>
      </c>
      <c r="Q416" s="130" t="s">
        <v>161</v>
      </c>
      <c r="R416" s="94" t="s">
        <v>162</v>
      </c>
      <c r="S416" s="122" t="s">
        <v>2451</v>
      </c>
      <c r="T416" s="97" t="s">
        <v>164</v>
      </c>
      <c r="U416" s="94" t="s">
        <v>2452</v>
      </c>
      <c r="V416" s="126" t="s">
        <v>25</v>
      </c>
      <c r="W416" s="96" t="s">
        <v>166</v>
      </c>
      <c r="X416" s="98" t="s">
        <v>495</v>
      </c>
      <c r="Y416" s="94">
        <v>1</v>
      </c>
      <c r="Z416" s="94">
        <v>0</v>
      </c>
      <c r="AA416" s="100">
        <f>IF(V416="TIPO I",'BASE LIQUIDACION REDEBAN 2025'!$B$2,IF(V416="TIPO II",'BASE LIQUIDACION REDEBAN 2025'!$B$3,IF(V416="TIPO III",'BASE LIQUIDACION REDEBAN 2025'!$B$4,IF(V416="TIPO IV",'BASE LIQUIDACION REDEBAN 2025'!$B$5,IF(W416="AEREO",'BASE LIQUIDACION REDEBAN 2025'!$B$6,'BASE LIQUIDACION REDEBAN 2025'!$B$5)))))</f>
        <v>75096.394270399993</v>
      </c>
      <c r="AB416" s="100">
        <f>IF(V416="TIPO I",'BASE LIQUIDACION REDEBAN 2025'!$B$10,IF(V416="TIPO II",'BASE LIQUIDACION REDEBAN 2025'!$B$11,IF(V416="TIPO III",'BASE LIQUIDACION REDEBAN 2025'!$B$12,'BASE LIQUIDACION REDEBAN 2025'!$B$13)))</f>
        <v>75096.394270399993</v>
      </c>
      <c r="AC416" s="101">
        <f t="shared" si="6"/>
        <v>75096.394270399993</v>
      </c>
    </row>
    <row r="417" spans="1:29" s="79" customFormat="1" ht="14.25" customHeight="1">
      <c r="A417" s="94" t="s">
        <v>93</v>
      </c>
      <c r="B417" s="8" t="str">
        <f>VLOOKUP(A417,'CENTRO DE COSTOS'!A:D,4,FALSE)</f>
        <v>DIEGO FERNANDO HENAO CARDONA</v>
      </c>
      <c r="C417" s="8" t="str">
        <f>VLOOKUP(A417,'CENTRO DE COSTOS'!A:D,2,FALSE)</f>
        <v>0004-0003</v>
      </c>
      <c r="D417" s="94">
        <v>52356</v>
      </c>
      <c r="E417" s="95" t="s">
        <v>2453</v>
      </c>
      <c r="F417" s="97">
        <v>81140</v>
      </c>
      <c r="G417" s="98" t="s">
        <v>155</v>
      </c>
      <c r="H417" s="121" t="s">
        <v>156</v>
      </c>
      <c r="I417" s="97" t="s">
        <v>174</v>
      </c>
      <c r="J417" s="126" t="s">
        <v>2246</v>
      </c>
      <c r="K417" s="97" t="s">
        <v>2454</v>
      </c>
      <c r="L417" s="97" t="s">
        <v>159</v>
      </c>
      <c r="M417" s="8" t="s">
        <v>2455</v>
      </c>
      <c r="N417" s="176">
        <v>45890</v>
      </c>
      <c r="O417" s="96">
        <v>45891</v>
      </c>
      <c r="P417" s="131" t="s">
        <v>161</v>
      </c>
      <c r="Q417" s="130" t="s">
        <v>161</v>
      </c>
      <c r="R417" s="94" t="s">
        <v>162</v>
      </c>
      <c r="S417" s="122" t="s">
        <v>2456</v>
      </c>
      <c r="T417" s="97" t="s">
        <v>164</v>
      </c>
      <c r="U417" s="94" t="s">
        <v>2457</v>
      </c>
      <c r="V417" s="126" t="s">
        <v>28</v>
      </c>
      <c r="W417" s="96" t="s">
        <v>166</v>
      </c>
      <c r="X417" s="98" t="s">
        <v>182</v>
      </c>
      <c r="Y417" s="94">
        <v>1</v>
      </c>
      <c r="Z417" s="94">
        <v>0</v>
      </c>
      <c r="AA417" s="100">
        <f>IF(V417="TIPO I",'BASE LIQUIDACION REDEBAN 2025'!$B$2,IF(V417="TIPO II",'BASE LIQUIDACION REDEBAN 2025'!$B$3,IF(V417="TIPO III",'BASE LIQUIDACION REDEBAN 2025'!$B$4,IF(V417="TIPO IV",'BASE LIQUIDACION REDEBAN 2025'!$B$5,IF(W417="AEREO",'BASE LIQUIDACION REDEBAN 2025'!$B$6,'BASE LIQUIDACION REDEBAN 2025'!$B$5)))))</f>
        <v>163813.69572160003</v>
      </c>
      <c r="AB417" s="100">
        <f>IF(V417="TIPO I",'BASE LIQUIDACION REDEBAN 2025'!$B$10,IF(V417="TIPO II",'BASE LIQUIDACION REDEBAN 2025'!$B$11,IF(V417="TIPO III",'BASE LIQUIDACION REDEBAN 2025'!$B$12,'BASE LIQUIDACION REDEBAN 2025'!$B$13)))</f>
        <v>140395.6348884</v>
      </c>
      <c r="AC417" s="101">
        <f t="shared" si="6"/>
        <v>163813.69572160003</v>
      </c>
    </row>
    <row r="418" spans="1:29" s="79" customFormat="1" ht="14.25" customHeight="1">
      <c r="A418" s="94" t="s">
        <v>76</v>
      </c>
      <c r="B418" s="8" t="str">
        <f>VLOOKUP(A418,'CENTRO DE COSTOS'!A:D,4,FALSE)</f>
        <v>DIEGO FERNANDO HENAO CARDONA</v>
      </c>
      <c r="C418" s="8" t="str">
        <f>VLOOKUP(A418,'CENTRO DE COSTOS'!A:D,2,FALSE)</f>
        <v>0004-0003</v>
      </c>
      <c r="D418" s="94">
        <v>19698</v>
      </c>
      <c r="E418" s="95" t="s">
        <v>2458</v>
      </c>
      <c r="F418" s="97">
        <v>81157</v>
      </c>
      <c r="G418" s="98" t="s">
        <v>155</v>
      </c>
      <c r="H418" s="121" t="s">
        <v>156</v>
      </c>
      <c r="I418" s="97" t="s">
        <v>258</v>
      </c>
      <c r="J418" s="126" t="s">
        <v>2459</v>
      </c>
      <c r="K418" s="97" t="s">
        <v>2460</v>
      </c>
      <c r="L418" s="97" t="s">
        <v>159</v>
      </c>
      <c r="M418" s="8" t="s">
        <v>2461</v>
      </c>
      <c r="N418" s="176">
        <v>45890</v>
      </c>
      <c r="O418" s="96">
        <v>45891</v>
      </c>
      <c r="P418" s="131" t="s">
        <v>161</v>
      </c>
      <c r="Q418" s="130" t="s">
        <v>161</v>
      </c>
      <c r="R418" s="94" t="s">
        <v>162</v>
      </c>
      <c r="S418" s="122" t="s">
        <v>2462</v>
      </c>
      <c r="T418" s="97" t="s">
        <v>164</v>
      </c>
      <c r="U418" s="94" t="s">
        <v>2463</v>
      </c>
      <c r="V418" s="126" t="s">
        <v>28</v>
      </c>
      <c r="W418" s="96" t="s">
        <v>166</v>
      </c>
      <c r="X418" s="98" t="s">
        <v>525</v>
      </c>
      <c r="Y418" s="94">
        <v>1</v>
      </c>
      <c r="Z418" s="94">
        <v>0</v>
      </c>
      <c r="AA418" s="100">
        <f>IF(V418="TIPO I",'BASE LIQUIDACION REDEBAN 2025'!$B$2,IF(V418="TIPO II",'BASE LIQUIDACION REDEBAN 2025'!$B$3,IF(V418="TIPO III",'BASE LIQUIDACION REDEBAN 2025'!$B$4,IF(V418="TIPO IV",'BASE LIQUIDACION REDEBAN 2025'!$B$5,IF(W418="AEREO",'BASE LIQUIDACION REDEBAN 2025'!$B$6,'BASE LIQUIDACION REDEBAN 2025'!$B$5)))))</f>
        <v>163813.69572160003</v>
      </c>
      <c r="AB418" s="100">
        <f>IF(V418="TIPO I",'BASE LIQUIDACION REDEBAN 2025'!$B$10,IF(V418="TIPO II",'BASE LIQUIDACION REDEBAN 2025'!$B$11,IF(V418="TIPO III",'BASE LIQUIDACION REDEBAN 2025'!$B$12,'BASE LIQUIDACION REDEBAN 2025'!$B$13)))</f>
        <v>140395.6348884</v>
      </c>
      <c r="AC418" s="101">
        <f t="shared" si="6"/>
        <v>163813.69572160003</v>
      </c>
    </row>
    <row r="419" spans="1:29" s="79" customFormat="1" ht="14.25" customHeight="1">
      <c r="A419" s="94" t="s">
        <v>90</v>
      </c>
      <c r="B419" s="8" t="str">
        <f>VLOOKUP(A419,'CENTRO DE COSTOS'!A:D,4,FALSE)</f>
        <v>JUAN SEBASTIÁN RÍOS CASTRILLÓN</v>
      </c>
      <c r="C419" s="8" t="str">
        <f>VLOOKUP(A419,'CENTRO DE COSTOS'!A:D,2,FALSE)</f>
        <v>0004-0005</v>
      </c>
      <c r="D419" s="94">
        <v>5789</v>
      </c>
      <c r="E419" s="95" t="s">
        <v>2464</v>
      </c>
      <c r="F419" s="97">
        <v>81156</v>
      </c>
      <c r="G419" s="98" t="s">
        <v>155</v>
      </c>
      <c r="H419" s="121" t="s">
        <v>257</v>
      </c>
      <c r="I419" s="97" t="s">
        <v>197</v>
      </c>
      <c r="J419" s="126" t="s">
        <v>2091</v>
      </c>
      <c r="K419" s="97" t="s">
        <v>2465</v>
      </c>
      <c r="L419" s="97" t="s">
        <v>159</v>
      </c>
      <c r="M419" s="8" t="s">
        <v>2466</v>
      </c>
      <c r="N419" s="176">
        <v>45890</v>
      </c>
      <c r="O419" s="96">
        <v>45891</v>
      </c>
      <c r="P419" s="131" t="s">
        <v>161</v>
      </c>
      <c r="Q419" s="130" t="s">
        <v>161</v>
      </c>
      <c r="R419" s="94" t="s">
        <v>162</v>
      </c>
      <c r="S419" s="122" t="s">
        <v>2467</v>
      </c>
      <c r="T419" s="97" t="s">
        <v>164</v>
      </c>
      <c r="U419" s="94" t="s">
        <v>2468</v>
      </c>
      <c r="V419" s="126" t="s">
        <v>30</v>
      </c>
      <c r="W419" s="96" t="s">
        <v>166</v>
      </c>
      <c r="X419" s="98" t="s">
        <v>270</v>
      </c>
      <c r="Y419" s="94">
        <v>1</v>
      </c>
      <c r="Z419" s="94">
        <v>0</v>
      </c>
      <c r="AA419" s="100">
        <f>IF(V419="TIPO I",'BASE LIQUIDACION REDEBAN 2025'!$B$2,IF(V419="TIPO II",'BASE LIQUIDACION REDEBAN 2025'!$B$3,IF(V419="TIPO III",'BASE LIQUIDACION REDEBAN 2025'!$B$4,IF(V419="TIPO IV",'BASE LIQUIDACION REDEBAN 2025'!$B$5,IF(W419="AEREO",'BASE LIQUIDACION REDEBAN 2025'!$B$6,'BASE LIQUIDACION REDEBAN 2025'!$B$5)))))</f>
        <v>275728.78077800001</v>
      </c>
      <c r="AB419" s="100">
        <f>IF(V419="TIPO I",'BASE LIQUIDACION REDEBAN 2025'!$B$10,IF(V419="TIPO II",'BASE LIQUIDACION REDEBAN 2025'!$B$11,IF(V419="TIPO III",'BASE LIQUIDACION REDEBAN 2025'!$B$12,'BASE LIQUIDACION REDEBAN 2025'!$B$13)))</f>
        <v>196536.5258152</v>
      </c>
      <c r="AC419" s="101">
        <f t="shared" si="6"/>
        <v>275728.78077800001</v>
      </c>
    </row>
    <row r="420" spans="1:29" s="79" customFormat="1" ht="14.25" customHeight="1">
      <c r="A420" s="94" t="s">
        <v>68</v>
      </c>
      <c r="B420" s="8" t="str">
        <f>VLOOKUP(A420,'CENTRO DE COSTOS'!A:D,4,FALSE)</f>
        <v>WILLIAM ASDRUBAL ROZO ROZO</v>
      </c>
      <c r="C420" s="8" t="str">
        <f>VLOOKUP(A420,'CENTRO DE COSTOS'!A:D,2,FALSE)</f>
        <v>0004-0004</v>
      </c>
      <c r="D420" s="94">
        <v>11001</v>
      </c>
      <c r="E420" s="95" t="s">
        <v>2469</v>
      </c>
      <c r="F420" s="97">
        <v>81121</v>
      </c>
      <c r="G420" s="98" t="s">
        <v>155</v>
      </c>
      <c r="H420" s="121" t="s">
        <v>156</v>
      </c>
      <c r="I420" s="97" t="s">
        <v>470</v>
      </c>
      <c r="J420" s="126" t="s">
        <v>68</v>
      </c>
      <c r="K420" s="97" t="s">
        <v>2470</v>
      </c>
      <c r="L420" s="97" t="s">
        <v>159</v>
      </c>
      <c r="M420" s="8" t="s">
        <v>2471</v>
      </c>
      <c r="N420" s="176">
        <v>45890</v>
      </c>
      <c r="O420" s="96">
        <v>45891</v>
      </c>
      <c r="P420" s="131" t="s">
        <v>161</v>
      </c>
      <c r="Q420" s="130" t="s">
        <v>161</v>
      </c>
      <c r="R420" s="94" t="s">
        <v>162</v>
      </c>
      <c r="S420" s="122" t="s">
        <v>2472</v>
      </c>
      <c r="T420" s="97" t="s">
        <v>164</v>
      </c>
      <c r="U420" s="94" t="s">
        <v>2473</v>
      </c>
      <c r="V420" s="126" t="s">
        <v>25</v>
      </c>
      <c r="W420" s="96" t="s">
        <v>166</v>
      </c>
      <c r="X420" s="98" t="s">
        <v>882</v>
      </c>
      <c r="Y420" s="94">
        <v>1</v>
      </c>
      <c r="Z420" s="94">
        <v>0</v>
      </c>
      <c r="AA420" s="100">
        <f>IF(V420="TIPO I",'BASE LIQUIDACION REDEBAN 2025'!$B$2,IF(V420="TIPO II",'BASE LIQUIDACION REDEBAN 2025'!$B$3,IF(V420="TIPO III",'BASE LIQUIDACION REDEBAN 2025'!$B$4,IF(V420="TIPO IV",'BASE LIQUIDACION REDEBAN 2025'!$B$5,IF(W420="AEREO",'BASE LIQUIDACION REDEBAN 2025'!$B$6,'BASE LIQUIDACION REDEBAN 2025'!$B$5)))))</f>
        <v>75096.394270399993</v>
      </c>
      <c r="AB420" s="100">
        <f>IF(V420="TIPO I",'BASE LIQUIDACION REDEBAN 2025'!$B$10,IF(V420="TIPO II",'BASE LIQUIDACION REDEBAN 2025'!$B$11,IF(V420="TIPO III",'BASE LIQUIDACION REDEBAN 2025'!$B$12,'BASE LIQUIDACION REDEBAN 2025'!$B$13)))</f>
        <v>75096.394270399993</v>
      </c>
      <c r="AC420" s="101">
        <f t="shared" si="6"/>
        <v>75096.394270399993</v>
      </c>
    </row>
    <row r="421" spans="1:29" s="79" customFormat="1" ht="14.25" customHeight="1">
      <c r="A421" s="94" t="s">
        <v>68</v>
      </c>
      <c r="B421" s="8" t="str">
        <f>VLOOKUP(A421,'CENTRO DE COSTOS'!A:D,4,FALSE)</f>
        <v>WILLIAM ASDRUBAL ROZO ROZO</v>
      </c>
      <c r="C421" s="8" t="str">
        <f>VLOOKUP(A421,'CENTRO DE COSTOS'!A:D,2,FALSE)</f>
        <v>0004-0004</v>
      </c>
      <c r="D421" s="94">
        <v>11001</v>
      </c>
      <c r="E421" s="95" t="s">
        <v>2474</v>
      </c>
      <c r="F421" s="97">
        <v>81122</v>
      </c>
      <c r="G421" s="98" t="s">
        <v>155</v>
      </c>
      <c r="H421" s="121" t="s">
        <v>156</v>
      </c>
      <c r="I421" s="97" t="s">
        <v>470</v>
      </c>
      <c r="J421" s="126" t="s">
        <v>68</v>
      </c>
      <c r="K421" s="97" t="s">
        <v>2475</v>
      </c>
      <c r="L421" s="97" t="s">
        <v>159</v>
      </c>
      <c r="M421" s="8" t="s">
        <v>2476</v>
      </c>
      <c r="N421" s="176">
        <v>45890</v>
      </c>
      <c r="O421" s="96">
        <v>45894</v>
      </c>
      <c r="P421" s="131" t="s">
        <v>161</v>
      </c>
      <c r="Q421" s="130" t="s">
        <v>161</v>
      </c>
      <c r="R421" s="94" t="s">
        <v>162</v>
      </c>
      <c r="S421" s="122" t="s">
        <v>2477</v>
      </c>
      <c r="T421" s="97" t="s">
        <v>164</v>
      </c>
      <c r="U421" s="94" t="s">
        <v>2478</v>
      </c>
      <c r="V421" s="126" t="s">
        <v>25</v>
      </c>
      <c r="W421" s="96" t="s">
        <v>166</v>
      </c>
      <c r="X421" s="98" t="s">
        <v>538</v>
      </c>
      <c r="Y421" s="94">
        <v>1</v>
      </c>
      <c r="Z421" s="94">
        <v>0</v>
      </c>
      <c r="AA421" s="100">
        <f>IF(V421="TIPO I",'BASE LIQUIDACION REDEBAN 2025'!$B$2,IF(V421="TIPO II",'BASE LIQUIDACION REDEBAN 2025'!$B$3,IF(V421="TIPO III",'BASE LIQUIDACION REDEBAN 2025'!$B$4,IF(V421="TIPO IV",'BASE LIQUIDACION REDEBAN 2025'!$B$5,IF(W421="AEREO",'BASE LIQUIDACION REDEBAN 2025'!$B$6,'BASE LIQUIDACION REDEBAN 2025'!$B$5)))))</f>
        <v>75096.394270399993</v>
      </c>
      <c r="AB421" s="100">
        <f>IF(V421="TIPO I",'BASE LIQUIDACION REDEBAN 2025'!$B$10,IF(V421="TIPO II",'BASE LIQUIDACION REDEBAN 2025'!$B$11,IF(V421="TIPO III",'BASE LIQUIDACION REDEBAN 2025'!$B$12,'BASE LIQUIDACION REDEBAN 2025'!$B$13)))</f>
        <v>75096.394270399993</v>
      </c>
      <c r="AC421" s="101">
        <f t="shared" si="6"/>
        <v>75096.394270399993</v>
      </c>
    </row>
    <row r="422" spans="1:29" s="79" customFormat="1" ht="14.25" customHeight="1">
      <c r="A422" s="94" t="s">
        <v>90</v>
      </c>
      <c r="B422" s="8" t="str">
        <f>VLOOKUP(A422,'CENTRO DE COSTOS'!A:D,4,FALSE)</f>
        <v>JUAN SEBASTIÁN RÍOS CASTRILLÓN</v>
      </c>
      <c r="C422" s="8" t="str">
        <f>VLOOKUP(A422,'CENTRO DE COSTOS'!A:D,2,FALSE)</f>
        <v>0004-0005</v>
      </c>
      <c r="D422" s="94">
        <v>5001</v>
      </c>
      <c r="E422" s="95" t="s">
        <v>2479</v>
      </c>
      <c r="F422" s="97">
        <v>81162</v>
      </c>
      <c r="G422" s="98" t="s">
        <v>155</v>
      </c>
      <c r="H422" s="121" t="s">
        <v>156</v>
      </c>
      <c r="I422" s="97" t="s">
        <v>197</v>
      </c>
      <c r="J422" s="126" t="s">
        <v>90</v>
      </c>
      <c r="K422" s="97" t="s">
        <v>2480</v>
      </c>
      <c r="L422" s="97" t="s">
        <v>159</v>
      </c>
      <c r="M422" s="8" t="s">
        <v>2481</v>
      </c>
      <c r="N422" s="176">
        <v>45890</v>
      </c>
      <c r="O422" s="96">
        <v>45894</v>
      </c>
      <c r="P422" s="131" t="s">
        <v>161</v>
      </c>
      <c r="Q422" s="130" t="s">
        <v>161</v>
      </c>
      <c r="R422" s="94" t="s">
        <v>162</v>
      </c>
      <c r="S422" s="122" t="s">
        <v>2482</v>
      </c>
      <c r="T422" s="97" t="s">
        <v>164</v>
      </c>
      <c r="U422" s="94" t="s">
        <v>2483</v>
      </c>
      <c r="V422" s="126" t="s">
        <v>25</v>
      </c>
      <c r="W422" s="96" t="s">
        <v>166</v>
      </c>
      <c r="X422" s="98" t="s">
        <v>488</v>
      </c>
      <c r="Y422" s="94">
        <v>1</v>
      </c>
      <c r="Z422" s="94">
        <v>0</v>
      </c>
      <c r="AA422" s="100">
        <f>IF(V422="TIPO I",'BASE LIQUIDACION REDEBAN 2025'!$B$2,IF(V422="TIPO II",'BASE LIQUIDACION REDEBAN 2025'!$B$3,IF(V422="TIPO III",'BASE LIQUIDACION REDEBAN 2025'!$B$4,IF(V422="TIPO IV",'BASE LIQUIDACION REDEBAN 2025'!$B$5,IF(W422="AEREO",'BASE LIQUIDACION REDEBAN 2025'!$B$6,'BASE LIQUIDACION REDEBAN 2025'!$B$5)))))</f>
        <v>75096.394270399993</v>
      </c>
      <c r="AB422" s="100">
        <f>IF(V422="TIPO I",'BASE LIQUIDACION REDEBAN 2025'!$B$10,IF(V422="TIPO II",'BASE LIQUIDACION REDEBAN 2025'!$B$11,IF(V422="TIPO III",'BASE LIQUIDACION REDEBAN 2025'!$B$12,'BASE LIQUIDACION REDEBAN 2025'!$B$13)))</f>
        <v>75096.394270399993</v>
      </c>
      <c r="AC422" s="101">
        <f t="shared" si="6"/>
        <v>75096.394270399993</v>
      </c>
    </row>
    <row r="423" spans="1:29" s="79" customFormat="1" ht="14.25" customHeight="1">
      <c r="A423" s="94" t="s">
        <v>90</v>
      </c>
      <c r="B423" s="8" t="str">
        <f>VLOOKUP(A423,'CENTRO DE COSTOS'!A:D,4,FALSE)</f>
        <v>JUAN SEBASTIÁN RÍOS CASTRILLÓN</v>
      </c>
      <c r="C423" s="8" t="str">
        <f>VLOOKUP(A423,'CENTRO DE COSTOS'!A:D,2,FALSE)</f>
        <v>0004-0005</v>
      </c>
      <c r="D423" s="94">
        <v>27361</v>
      </c>
      <c r="E423" s="95" t="s">
        <v>2484</v>
      </c>
      <c r="F423" s="97">
        <v>81147</v>
      </c>
      <c r="G423" s="98" t="s">
        <v>155</v>
      </c>
      <c r="H423" s="121" t="s">
        <v>156</v>
      </c>
      <c r="I423" s="97" t="s">
        <v>1388</v>
      </c>
      <c r="J423" s="126" t="s">
        <v>2485</v>
      </c>
      <c r="K423" s="97" t="s">
        <v>2486</v>
      </c>
      <c r="L423" s="97" t="s">
        <v>159</v>
      </c>
      <c r="M423" s="8" t="s">
        <v>2487</v>
      </c>
      <c r="N423" s="176">
        <v>45890</v>
      </c>
      <c r="O423" s="96">
        <v>45898</v>
      </c>
      <c r="P423" s="131" t="s">
        <v>161</v>
      </c>
      <c r="Q423" s="130" t="s">
        <v>161</v>
      </c>
      <c r="R423" s="94" t="s">
        <v>162</v>
      </c>
      <c r="S423" s="122" t="s">
        <v>2488</v>
      </c>
      <c r="T423" s="97" t="s">
        <v>164</v>
      </c>
      <c r="U423" s="94" t="s">
        <v>2489</v>
      </c>
      <c r="V423" s="126" t="s">
        <v>180</v>
      </c>
      <c r="W423" s="96" t="s">
        <v>1394</v>
      </c>
      <c r="X423" s="98" t="s">
        <v>1395</v>
      </c>
      <c r="Y423" s="94">
        <v>1</v>
      </c>
      <c r="Z423" s="94">
        <v>0</v>
      </c>
      <c r="AA423" s="100">
        <f>IF(V423="TIPO I",'BASE LIQUIDACION REDEBAN 2025'!$B$2,IF(V423="TIPO II",'BASE LIQUIDACION REDEBAN 2025'!$B$3,IF(V423="TIPO III",'BASE LIQUIDACION REDEBAN 2025'!$B$4,IF(V423="TIPO IV",'BASE LIQUIDACION REDEBAN 2025'!$B$5,IF(W423="AEREO",'BASE LIQUIDACION REDEBAN 2025'!$B$6,'BASE LIQUIDACION REDEBAN 2025'!$B$5)))))</f>
        <v>988462.96268840006</v>
      </c>
      <c r="AB423" s="100">
        <f>IF(V423="TIPO I",'BASE LIQUIDACION REDEBAN 2025'!$B$10,IF(V423="TIPO II",'BASE LIQUIDACION REDEBAN 2025'!$B$11,IF(V423="TIPO III",'BASE LIQUIDACION REDEBAN 2025'!$B$12,'BASE LIQUIDACION REDEBAN 2025'!$B$13)))</f>
        <v>196536.5258152</v>
      </c>
      <c r="AC423" s="101">
        <f t="shared" si="6"/>
        <v>988462.96268840006</v>
      </c>
    </row>
    <row r="424" spans="1:29" s="79" customFormat="1" ht="14.25" customHeight="1">
      <c r="A424" s="94" t="s">
        <v>68</v>
      </c>
      <c r="B424" s="8" t="str">
        <f>VLOOKUP(A424,'CENTRO DE COSTOS'!A:D,4,FALSE)</f>
        <v>WILLIAM ASDRUBAL ROZO ROZO</v>
      </c>
      <c r="C424" s="8" t="str">
        <f>VLOOKUP(A424,'CENTRO DE COSTOS'!A:D,2,FALSE)</f>
        <v>0004-0004</v>
      </c>
      <c r="D424" s="94">
        <v>11001</v>
      </c>
      <c r="E424" s="95" t="s">
        <v>2490</v>
      </c>
      <c r="F424" s="97">
        <v>81123</v>
      </c>
      <c r="G424" s="98" t="s">
        <v>155</v>
      </c>
      <c r="H424" s="121" t="s">
        <v>156</v>
      </c>
      <c r="I424" s="97" t="s">
        <v>470</v>
      </c>
      <c r="J424" s="126" t="s">
        <v>68</v>
      </c>
      <c r="K424" s="97" t="s">
        <v>2491</v>
      </c>
      <c r="L424" s="97" t="s">
        <v>159</v>
      </c>
      <c r="M424" s="8" t="s">
        <v>2492</v>
      </c>
      <c r="N424" s="176">
        <v>45890</v>
      </c>
      <c r="O424" s="96">
        <v>45894</v>
      </c>
      <c r="P424" s="131" t="s">
        <v>161</v>
      </c>
      <c r="Q424" s="130" t="s">
        <v>161</v>
      </c>
      <c r="R424" s="94" t="s">
        <v>162</v>
      </c>
      <c r="S424" s="122" t="s">
        <v>2493</v>
      </c>
      <c r="T424" s="97" t="s">
        <v>164</v>
      </c>
      <c r="U424" s="94" t="s">
        <v>2494</v>
      </c>
      <c r="V424" s="126" t="s">
        <v>25</v>
      </c>
      <c r="W424" s="96" t="s">
        <v>166</v>
      </c>
      <c r="X424" s="98" t="s">
        <v>599</v>
      </c>
      <c r="Y424" s="94">
        <v>1</v>
      </c>
      <c r="Z424" s="94">
        <v>0</v>
      </c>
      <c r="AA424" s="100">
        <f>IF(V424="TIPO I",'BASE LIQUIDACION REDEBAN 2025'!$B$2,IF(V424="TIPO II",'BASE LIQUIDACION REDEBAN 2025'!$B$3,IF(V424="TIPO III",'BASE LIQUIDACION REDEBAN 2025'!$B$4,IF(V424="TIPO IV",'BASE LIQUIDACION REDEBAN 2025'!$B$5,IF(W424="AEREO",'BASE LIQUIDACION REDEBAN 2025'!$B$6,'BASE LIQUIDACION REDEBAN 2025'!$B$5)))))</f>
        <v>75096.394270399993</v>
      </c>
      <c r="AB424" s="100">
        <f>IF(V424="TIPO I",'BASE LIQUIDACION REDEBAN 2025'!$B$10,IF(V424="TIPO II",'BASE LIQUIDACION REDEBAN 2025'!$B$11,IF(V424="TIPO III",'BASE LIQUIDACION REDEBAN 2025'!$B$12,'BASE LIQUIDACION REDEBAN 2025'!$B$13)))</f>
        <v>75096.394270399993</v>
      </c>
      <c r="AC424" s="101">
        <f t="shared" si="6"/>
        <v>75096.394270399993</v>
      </c>
    </row>
    <row r="425" spans="1:29" s="79" customFormat="1" ht="14.25" customHeight="1">
      <c r="A425" s="94" t="s">
        <v>100</v>
      </c>
      <c r="B425" s="8" t="str">
        <f>VLOOKUP(A425,'CENTRO DE COSTOS'!A:D,4,FALSE)</f>
        <v>KEVIN ALEXIS CORZO BUSTOS</v>
      </c>
      <c r="C425" s="8" t="str">
        <f>VLOOKUP(A425,'CENTRO DE COSTOS'!A:D,2,FALSE)</f>
        <v>0004-0007</v>
      </c>
      <c r="D425" s="94">
        <v>50001</v>
      </c>
      <c r="E425" s="95" t="s">
        <v>2495</v>
      </c>
      <c r="F425" s="97">
        <v>81161</v>
      </c>
      <c r="G425" s="98" t="s">
        <v>155</v>
      </c>
      <c r="H425" s="121" t="s">
        <v>156</v>
      </c>
      <c r="I425" s="97" t="s">
        <v>295</v>
      </c>
      <c r="J425" s="126" t="s">
        <v>100</v>
      </c>
      <c r="K425" s="97" t="s">
        <v>2496</v>
      </c>
      <c r="L425" s="97" t="s">
        <v>159</v>
      </c>
      <c r="M425" s="8" t="s">
        <v>2497</v>
      </c>
      <c r="N425" s="176">
        <v>45890</v>
      </c>
      <c r="O425" s="96">
        <v>45891</v>
      </c>
      <c r="P425" s="131" t="s">
        <v>161</v>
      </c>
      <c r="Q425" s="130" t="s">
        <v>161</v>
      </c>
      <c r="R425" s="94" t="s">
        <v>162</v>
      </c>
      <c r="S425" s="122" t="s">
        <v>2498</v>
      </c>
      <c r="T425" s="97" t="s">
        <v>164</v>
      </c>
      <c r="U425" s="94" t="s">
        <v>2499</v>
      </c>
      <c r="V425" s="126" t="s">
        <v>25</v>
      </c>
      <c r="W425" s="96" t="s">
        <v>166</v>
      </c>
      <c r="X425" s="98" t="s">
        <v>301</v>
      </c>
      <c r="Y425" s="94">
        <v>1</v>
      </c>
      <c r="Z425" s="94">
        <v>0</v>
      </c>
      <c r="AA425" s="100">
        <f>IF(V425="TIPO I",'BASE LIQUIDACION REDEBAN 2025'!$B$2,IF(V425="TIPO II",'BASE LIQUIDACION REDEBAN 2025'!$B$3,IF(V425="TIPO III",'BASE LIQUIDACION REDEBAN 2025'!$B$4,IF(V425="TIPO IV",'BASE LIQUIDACION REDEBAN 2025'!$B$5,IF(W425="AEREO",'BASE LIQUIDACION REDEBAN 2025'!$B$6,'BASE LIQUIDACION REDEBAN 2025'!$B$5)))))</f>
        <v>75096.394270399993</v>
      </c>
      <c r="AB425" s="100">
        <f>IF(V425="TIPO I",'BASE LIQUIDACION REDEBAN 2025'!$B$10,IF(V425="TIPO II",'BASE LIQUIDACION REDEBAN 2025'!$B$11,IF(V425="TIPO III",'BASE LIQUIDACION REDEBAN 2025'!$B$12,'BASE LIQUIDACION REDEBAN 2025'!$B$13)))</f>
        <v>75096.394270399993</v>
      </c>
      <c r="AC425" s="101">
        <f t="shared" si="6"/>
        <v>75096.394270399993</v>
      </c>
    </row>
    <row r="426" spans="1:29" s="79" customFormat="1" ht="14.25" customHeight="1">
      <c r="A426" s="94" t="s">
        <v>76</v>
      </c>
      <c r="B426" s="8" t="str">
        <f>VLOOKUP(A426,'CENTRO DE COSTOS'!A:D,4,FALSE)</f>
        <v>DIEGO FERNANDO HENAO CARDONA</v>
      </c>
      <c r="C426" s="8" t="str">
        <f>VLOOKUP(A426,'CENTRO DE COSTOS'!A:D,2,FALSE)</f>
        <v>0004-0003</v>
      </c>
      <c r="D426" s="94">
        <v>76001</v>
      </c>
      <c r="E426" s="95" t="s">
        <v>2500</v>
      </c>
      <c r="F426" s="97">
        <v>81124</v>
      </c>
      <c r="G426" s="98" t="s">
        <v>155</v>
      </c>
      <c r="H426" s="121" t="s">
        <v>156</v>
      </c>
      <c r="I426" s="97" t="s">
        <v>227</v>
      </c>
      <c r="J426" s="126" t="s">
        <v>76</v>
      </c>
      <c r="K426" s="97" t="s">
        <v>2501</v>
      </c>
      <c r="L426" s="97" t="s">
        <v>159</v>
      </c>
      <c r="M426" s="8" t="s">
        <v>2502</v>
      </c>
      <c r="N426" s="176">
        <v>45890</v>
      </c>
      <c r="O426" s="96">
        <v>45891</v>
      </c>
      <c r="P426" s="131" t="s">
        <v>161</v>
      </c>
      <c r="Q426" s="130" t="s">
        <v>161</v>
      </c>
      <c r="R426" s="94" t="s">
        <v>162</v>
      </c>
      <c r="S426" s="122" t="s">
        <v>2503</v>
      </c>
      <c r="T426" s="97" t="s">
        <v>164</v>
      </c>
      <c r="U426" s="94" t="s">
        <v>2504</v>
      </c>
      <c r="V426" s="126" t="s">
        <v>25</v>
      </c>
      <c r="W426" s="96" t="s">
        <v>166</v>
      </c>
      <c r="X426" s="98" t="s">
        <v>233</v>
      </c>
      <c r="Y426" s="94">
        <v>1</v>
      </c>
      <c r="Z426" s="94">
        <v>0</v>
      </c>
      <c r="AA426" s="100">
        <f>IF(V426="TIPO I",'BASE LIQUIDACION REDEBAN 2025'!$B$2,IF(V426="TIPO II",'BASE LIQUIDACION REDEBAN 2025'!$B$3,IF(V426="TIPO III",'BASE LIQUIDACION REDEBAN 2025'!$B$4,IF(V426="TIPO IV",'BASE LIQUIDACION REDEBAN 2025'!$B$5,IF(W426="AEREO",'BASE LIQUIDACION REDEBAN 2025'!$B$6,'BASE LIQUIDACION REDEBAN 2025'!$B$5)))))</f>
        <v>75096.394270399993</v>
      </c>
      <c r="AB426" s="100">
        <f>IF(V426="TIPO I",'BASE LIQUIDACION REDEBAN 2025'!$B$10,IF(V426="TIPO II",'BASE LIQUIDACION REDEBAN 2025'!$B$11,IF(V426="TIPO III",'BASE LIQUIDACION REDEBAN 2025'!$B$12,'BASE LIQUIDACION REDEBAN 2025'!$B$13)))</f>
        <v>75096.394270399993</v>
      </c>
      <c r="AC426" s="101">
        <f t="shared" si="6"/>
        <v>75096.394270399993</v>
      </c>
    </row>
    <row r="427" spans="1:29" s="79" customFormat="1" ht="14.25" customHeight="1">
      <c r="A427" s="94" t="s">
        <v>94</v>
      </c>
      <c r="B427" s="8" t="str">
        <f>VLOOKUP(A427,'CENTRO DE COSTOS'!A:D,4,FALSE)</f>
        <v>DIEGO FERNANDO HENAO CARDONA</v>
      </c>
      <c r="C427" s="8" t="str">
        <f>VLOOKUP(A427,'CENTRO DE COSTOS'!A:D,2,FALSE)</f>
        <v>0004-0002</v>
      </c>
      <c r="D427" s="94">
        <v>66001</v>
      </c>
      <c r="E427" s="95" t="s">
        <v>2505</v>
      </c>
      <c r="F427" s="97">
        <v>81149</v>
      </c>
      <c r="G427" s="98" t="s">
        <v>155</v>
      </c>
      <c r="H427" s="121" t="s">
        <v>156</v>
      </c>
      <c r="I427" s="97" t="s">
        <v>606</v>
      </c>
      <c r="J427" s="126" t="s">
        <v>94</v>
      </c>
      <c r="K427" s="97" t="s">
        <v>2506</v>
      </c>
      <c r="L427" s="97" t="s">
        <v>159</v>
      </c>
      <c r="M427" s="8" t="s">
        <v>2507</v>
      </c>
      <c r="N427" s="176">
        <v>45890</v>
      </c>
      <c r="O427" s="96">
        <v>45891</v>
      </c>
      <c r="P427" s="131" t="s">
        <v>161</v>
      </c>
      <c r="Q427" s="130" t="s">
        <v>161</v>
      </c>
      <c r="R427" s="94" t="s">
        <v>162</v>
      </c>
      <c r="S427" s="122" t="s">
        <v>2508</v>
      </c>
      <c r="T427" s="97" t="s">
        <v>164</v>
      </c>
      <c r="U427" s="94" t="s">
        <v>2509</v>
      </c>
      <c r="V427" s="126" t="s">
        <v>25</v>
      </c>
      <c r="W427" s="96" t="s">
        <v>166</v>
      </c>
      <c r="X427" s="98" t="s">
        <v>495</v>
      </c>
      <c r="Y427" s="94">
        <v>1</v>
      </c>
      <c r="Z427" s="94">
        <v>0</v>
      </c>
      <c r="AA427" s="100">
        <f>IF(V427="TIPO I",'BASE LIQUIDACION REDEBAN 2025'!$B$2,IF(V427="TIPO II",'BASE LIQUIDACION REDEBAN 2025'!$B$3,IF(V427="TIPO III",'BASE LIQUIDACION REDEBAN 2025'!$B$4,IF(V427="TIPO IV",'BASE LIQUIDACION REDEBAN 2025'!$B$5,IF(W427="AEREO",'BASE LIQUIDACION REDEBAN 2025'!$B$6,'BASE LIQUIDACION REDEBAN 2025'!$B$5)))))</f>
        <v>75096.394270399993</v>
      </c>
      <c r="AB427" s="100">
        <f>IF(V427="TIPO I",'BASE LIQUIDACION REDEBAN 2025'!$B$10,IF(V427="TIPO II",'BASE LIQUIDACION REDEBAN 2025'!$B$11,IF(V427="TIPO III",'BASE LIQUIDACION REDEBAN 2025'!$B$12,'BASE LIQUIDACION REDEBAN 2025'!$B$13)))</f>
        <v>75096.394270399993</v>
      </c>
      <c r="AC427" s="101">
        <f t="shared" si="6"/>
        <v>75096.394270399993</v>
      </c>
    </row>
    <row r="428" spans="1:29" s="79" customFormat="1" ht="14.25" customHeight="1">
      <c r="A428" s="94" t="s">
        <v>91</v>
      </c>
      <c r="B428" s="8" t="str">
        <f>VLOOKUP(A428,'CENTRO DE COSTOS'!A:D,4,FALSE)</f>
        <v>JOSE MAURICIO HERNANDEZ ROJAS</v>
      </c>
      <c r="C428" s="8" t="str">
        <f>VLOOKUP(A428,'CENTRO DE COSTOS'!A:D,2,FALSE)</f>
        <v>0004-0001</v>
      </c>
      <c r="D428" s="94">
        <v>23672</v>
      </c>
      <c r="E428" s="95" t="s">
        <v>2510</v>
      </c>
      <c r="F428" s="97">
        <v>80913</v>
      </c>
      <c r="G428" s="98" t="s">
        <v>155</v>
      </c>
      <c r="H428" s="121" t="s">
        <v>1247</v>
      </c>
      <c r="I428" s="97" t="s">
        <v>421</v>
      </c>
      <c r="J428" s="126" t="s">
        <v>2511</v>
      </c>
      <c r="K428" s="97" t="s">
        <v>2512</v>
      </c>
      <c r="L428" s="97" t="s">
        <v>159</v>
      </c>
      <c r="M428" s="8" t="s">
        <v>2513</v>
      </c>
      <c r="N428" s="176">
        <v>45890</v>
      </c>
      <c r="O428" s="96">
        <v>45894</v>
      </c>
      <c r="P428" s="131" t="s">
        <v>161</v>
      </c>
      <c r="Q428" s="130" t="s">
        <v>161</v>
      </c>
      <c r="R428" s="94" t="s">
        <v>162</v>
      </c>
      <c r="S428" s="122" t="s">
        <v>2514</v>
      </c>
      <c r="T428" s="97" t="s">
        <v>164</v>
      </c>
      <c r="U428" s="94" t="s">
        <v>2515</v>
      </c>
      <c r="V428" s="126" t="s">
        <v>28</v>
      </c>
      <c r="W428" s="96" t="s">
        <v>166</v>
      </c>
      <c r="X428" s="98" t="s">
        <v>696</v>
      </c>
      <c r="Y428" s="94">
        <v>1</v>
      </c>
      <c r="Z428" s="94">
        <v>0</v>
      </c>
      <c r="AA428" s="100">
        <f>IF(V428="TIPO I",'BASE LIQUIDACION REDEBAN 2025'!$B$2,IF(V428="TIPO II",'BASE LIQUIDACION REDEBAN 2025'!$B$3,IF(V428="TIPO III",'BASE LIQUIDACION REDEBAN 2025'!$B$4,IF(V428="TIPO IV",'BASE LIQUIDACION REDEBAN 2025'!$B$5,IF(W428="AEREO",'BASE LIQUIDACION REDEBAN 2025'!$B$6,'BASE LIQUIDACION REDEBAN 2025'!$B$5)))))</f>
        <v>163813.69572160003</v>
      </c>
      <c r="AB428" s="100">
        <f>IF(V428="TIPO I",'BASE LIQUIDACION REDEBAN 2025'!$B$10,IF(V428="TIPO II",'BASE LIQUIDACION REDEBAN 2025'!$B$11,IF(V428="TIPO III",'BASE LIQUIDACION REDEBAN 2025'!$B$12,'BASE LIQUIDACION REDEBAN 2025'!$B$13)))</f>
        <v>140395.6348884</v>
      </c>
      <c r="AC428" s="101">
        <f t="shared" si="6"/>
        <v>163813.69572160003</v>
      </c>
    </row>
    <row r="429" spans="1:29" s="79" customFormat="1" ht="14.25" customHeight="1">
      <c r="A429" s="94" t="s">
        <v>101</v>
      </c>
      <c r="B429" s="8" t="str">
        <f>VLOOKUP(A429,'CENTRO DE COSTOS'!A:D,4,FALSE)</f>
        <v>KEVIN ALEXIS CORZO BUSTOS</v>
      </c>
      <c r="C429" s="8" t="str">
        <f>VLOOKUP(A429,'CENTRO DE COSTOS'!A:D,2,FALSE)</f>
        <v>0004-0007</v>
      </c>
      <c r="D429" s="94">
        <v>85250</v>
      </c>
      <c r="E429" s="95" t="s">
        <v>2516</v>
      </c>
      <c r="F429" s="97">
        <v>80906</v>
      </c>
      <c r="G429" s="98" t="s">
        <v>155</v>
      </c>
      <c r="H429" s="121" t="s">
        <v>1247</v>
      </c>
      <c r="I429" s="97" t="s">
        <v>189</v>
      </c>
      <c r="J429" s="126" t="s">
        <v>975</v>
      </c>
      <c r="K429" s="97" t="s">
        <v>2517</v>
      </c>
      <c r="L429" s="97" t="s">
        <v>159</v>
      </c>
      <c r="M429" s="8" t="s">
        <v>2518</v>
      </c>
      <c r="N429" s="176">
        <v>45890</v>
      </c>
      <c r="O429" s="96">
        <v>45891</v>
      </c>
      <c r="P429" s="131" t="s">
        <v>161</v>
      </c>
      <c r="Q429" s="130" t="s">
        <v>161</v>
      </c>
      <c r="R429" s="94" t="s">
        <v>162</v>
      </c>
      <c r="S429" s="122" t="s">
        <v>2519</v>
      </c>
      <c r="T429" s="97" t="s">
        <v>164</v>
      </c>
      <c r="U429" s="94" t="s">
        <v>2520</v>
      </c>
      <c r="V429" s="126" t="s">
        <v>28</v>
      </c>
      <c r="W429" s="96" t="s">
        <v>166</v>
      </c>
      <c r="X429" s="98" t="s">
        <v>194</v>
      </c>
      <c r="Y429" s="94">
        <v>1</v>
      </c>
      <c r="Z429" s="94">
        <v>0</v>
      </c>
      <c r="AA429" s="100">
        <f>IF(V429="TIPO I",'BASE LIQUIDACION REDEBAN 2025'!$B$2,IF(V429="TIPO II",'BASE LIQUIDACION REDEBAN 2025'!$B$3,IF(V429="TIPO III",'BASE LIQUIDACION REDEBAN 2025'!$B$4,IF(V429="TIPO IV",'BASE LIQUIDACION REDEBAN 2025'!$B$5,IF(W429="AEREO",'BASE LIQUIDACION REDEBAN 2025'!$B$6,'BASE LIQUIDACION REDEBAN 2025'!$B$5)))))</f>
        <v>163813.69572160003</v>
      </c>
      <c r="AB429" s="100">
        <f>IF(V429="TIPO I",'BASE LIQUIDACION REDEBAN 2025'!$B$10,IF(V429="TIPO II",'BASE LIQUIDACION REDEBAN 2025'!$B$11,IF(V429="TIPO III",'BASE LIQUIDACION REDEBAN 2025'!$B$12,'BASE LIQUIDACION REDEBAN 2025'!$B$13)))</f>
        <v>140395.6348884</v>
      </c>
      <c r="AC429" s="101">
        <f t="shared" si="6"/>
        <v>163813.69572160003</v>
      </c>
    </row>
    <row r="430" spans="1:29" s="79" customFormat="1" ht="14.25" customHeight="1">
      <c r="A430" s="94" t="s">
        <v>90</v>
      </c>
      <c r="B430" s="8" t="str">
        <f>VLOOKUP(A430,'CENTRO DE COSTOS'!A:D,4,FALSE)</f>
        <v>JUAN SEBASTIÁN RÍOS CASTRILLÓN</v>
      </c>
      <c r="C430" s="8" t="str">
        <f>VLOOKUP(A430,'CENTRO DE COSTOS'!A:D,2,FALSE)</f>
        <v>0004-0005</v>
      </c>
      <c r="D430" s="94">
        <v>5101</v>
      </c>
      <c r="E430" s="95" t="s">
        <v>2521</v>
      </c>
      <c r="F430" s="97">
        <v>43263</v>
      </c>
      <c r="G430" s="98" t="s">
        <v>155</v>
      </c>
      <c r="H430" s="121" t="s">
        <v>370</v>
      </c>
      <c r="I430" s="97" t="s">
        <v>197</v>
      </c>
      <c r="J430" s="126" t="s">
        <v>2522</v>
      </c>
      <c r="K430" s="97" t="s">
        <v>2523</v>
      </c>
      <c r="L430" s="97" t="s">
        <v>159</v>
      </c>
      <c r="M430" s="8" t="s">
        <v>2524</v>
      </c>
      <c r="N430" s="176">
        <v>45890</v>
      </c>
      <c r="O430" s="96">
        <v>45891</v>
      </c>
      <c r="P430" s="131" t="s">
        <v>161</v>
      </c>
      <c r="Q430" s="130" t="s">
        <v>161</v>
      </c>
      <c r="R430" s="94" t="s">
        <v>162</v>
      </c>
      <c r="S430" s="122" t="s">
        <v>2525</v>
      </c>
      <c r="T430" s="97" t="s">
        <v>164</v>
      </c>
      <c r="U430" s="94" t="s">
        <v>2526</v>
      </c>
      <c r="V430" s="126" t="s">
        <v>28</v>
      </c>
      <c r="W430" s="96" t="s">
        <v>166</v>
      </c>
      <c r="X430" s="98" t="s">
        <v>1626</v>
      </c>
      <c r="Y430" s="94">
        <v>1</v>
      </c>
      <c r="Z430" s="94">
        <v>0</v>
      </c>
      <c r="AA430" s="100">
        <f>IF(V430="TIPO I",'BASE LIQUIDACION REDEBAN 2025'!$B$2,IF(V430="TIPO II",'BASE LIQUIDACION REDEBAN 2025'!$B$3,IF(V430="TIPO III",'BASE LIQUIDACION REDEBAN 2025'!$B$4,IF(V430="TIPO IV",'BASE LIQUIDACION REDEBAN 2025'!$B$5,IF(W430="AEREO",'BASE LIQUIDACION REDEBAN 2025'!$B$6,'BASE LIQUIDACION REDEBAN 2025'!$B$5)))))</f>
        <v>163813.69572160003</v>
      </c>
      <c r="AB430" s="100">
        <f>IF(V430="TIPO I",'BASE LIQUIDACION REDEBAN 2025'!$B$10,IF(V430="TIPO II",'BASE LIQUIDACION REDEBAN 2025'!$B$11,IF(V430="TIPO III",'BASE LIQUIDACION REDEBAN 2025'!$B$12,'BASE LIQUIDACION REDEBAN 2025'!$B$13)))</f>
        <v>140395.6348884</v>
      </c>
      <c r="AC430" s="101">
        <f t="shared" si="6"/>
        <v>163813.69572160003</v>
      </c>
    </row>
    <row r="431" spans="1:29" s="79" customFormat="1" ht="14.25" customHeight="1">
      <c r="A431" s="94" t="s">
        <v>80</v>
      </c>
      <c r="B431" s="8" t="str">
        <f>VLOOKUP(A431,'CENTRO DE COSTOS'!A:D,4,FALSE)</f>
        <v>JOSE MAURICIO HERNANDEZ ROJAS</v>
      </c>
      <c r="C431" s="8" t="str">
        <f>VLOOKUP(A431,'CENTRO DE COSTOS'!A:D,2,FALSE)</f>
        <v>0004-0001</v>
      </c>
      <c r="D431" s="94">
        <v>13001</v>
      </c>
      <c r="E431" s="95" t="s">
        <v>2527</v>
      </c>
      <c r="F431" s="97">
        <v>47539</v>
      </c>
      <c r="G431" s="98" t="s">
        <v>155</v>
      </c>
      <c r="H431" s="121" t="s">
        <v>370</v>
      </c>
      <c r="I431" s="97" t="s">
        <v>303</v>
      </c>
      <c r="J431" s="126" t="s">
        <v>80</v>
      </c>
      <c r="K431" s="97" t="s">
        <v>2528</v>
      </c>
      <c r="L431" s="97" t="s">
        <v>159</v>
      </c>
      <c r="M431" s="8" t="s">
        <v>2529</v>
      </c>
      <c r="N431" s="176">
        <v>45890</v>
      </c>
      <c r="O431" s="96">
        <v>45891</v>
      </c>
      <c r="P431" s="131" t="s">
        <v>161</v>
      </c>
      <c r="Q431" s="130" t="s">
        <v>161</v>
      </c>
      <c r="R431" s="94" t="s">
        <v>162</v>
      </c>
      <c r="S431" s="122" t="s">
        <v>2530</v>
      </c>
      <c r="T431" s="97" t="s">
        <v>164</v>
      </c>
      <c r="U431" s="94" t="s">
        <v>2531</v>
      </c>
      <c r="V431" s="126" t="s">
        <v>25</v>
      </c>
      <c r="W431" s="96" t="s">
        <v>166</v>
      </c>
      <c r="X431" s="98" t="s">
        <v>452</v>
      </c>
      <c r="Y431" s="94">
        <v>1</v>
      </c>
      <c r="Z431" s="94">
        <v>0</v>
      </c>
      <c r="AA431" s="100">
        <f>IF(V431="TIPO I",'BASE LIQUIDACION REDEBAN 2025'!$B$2,IF(V431="TIPO II",'BASE LIQUIDACION REDEBAN 2025'!$B$3,IF(V431="TIPO III",'BASE LIQUIDACION REDEBAN 2025'!$B$4,IF(V431="TIPO IV",'BASE LIQUIDACION REDEBAN 2025'!$B$5,IF(W431="AEREO",'BASE LIQUIDACION REDEBAN 2025'!$B$6,'BASE LIQUIDACION REDEBAN 2025'!$B$5)))))</f>
        <v>75096.394270399993</v>
      </c>
      <c r="AB431" s="100">
        <f>IF(V431="TIPO I",'BASE LIQUIDACION REDEBAN 2025'!$B$10,IF(V431="TIPO II",'BASE LIQUIDACION REDEBAN 2025'!$B$11,IF(V431="TIPO III",'BASE LIQUIDACION REDEBAN 2025'!$B$12,'BASE LIQUIDACION REDEBAN 2025'!$B$13)))</f>
        <v>75096.394270399993</v>
      </c>
      <c r="AC431" s="101">
        <f t="shared" si="6"/>
        <v>75096.394270399993</v>
      </c>
    </row>
    <row r="432" spans="1:29" s="79" customFormat="1" ht="14.25" customHeight="1">
      <c r="A432" s="94" t="s">
        <v>99</v>
      </c>
      <c r="B432" s="8" t="str">
        <f>VLOOKUP(A432,'CENTRO DE COSTOS'!A:D,4,FALSE)</f>
        <v>JOSE MAURICIO HERNANDEZ ROJAS</v>
      </c>
      <c r="C432" s="8" t="str">
        <f>VLOOKUP(A432,'CENTRO DE COSTOS'!A:D,2,FALSE)</f>
        <v>0004-0001</v>
      </c>
      <c r="D432" s="94">
        <v>20011</v>
      </c>
      <c r="E432" s="95" t="s">
        <v>2532</v>
      </c>
      <c r="F432" s="97">
        <v>61957</v>
      </c>
      <c r="G432" s="98" t="s">
        <v>155</v>
      </c>
      <c r="H432" s="121" t="s">
        <v>370</v>
      </c>
      <c r="I432" s="97" t="s">
        <v>440</v>
      </c>
      <c r="J432" s="126" t="s">
        <v>441</v>
      </c>
      <c r="K432" s="97" t="s">
        <v>2533</v>
      </c>
      <c r="L432" s="97" t="s">
        <v>159</v>
      </c>
      <c r="M432" s="8" t="s">
        <v>2534</v>
      </c>
      <c r="N432" s="176">
        <v>45890</v>
      </c>
      <c r="O432" s="96">
        <v>45894</v>
      </c>
      <c r="P432" s="131" t="s">
        <v>161</v>
      </c>
      <c r="Q432" s="130" t="s">
        <v>161</v>
      </c>
      <c r="R432" s="94" t="s">
        <v>162</v>
      </c>
      <c r="S432" s="122" t="s">
        <v>2535</v>
      </c>
      <c r="T432" s="97" t="s">
        <v>164</v>
      </c>
      <c r="U432" s="94" t="s">
        <v>2536</v>
      </c>
      <c r="V432" s="126" t="s">
        <v>32</v>
      </c>
      <c r="W432" s="96" t="s">
        <v>166</v>
      </c>
      <c r="X432" s="98" t="s">
        <v>446</v>
      </c>
      <c r="Y432" s="94">
        <v>1</v>
      </c>
      <c r="Z432" s="94">
        <v>0</v>
      </c>
      <c r="AA432" s="100">
        <f>IF(V432="TIPO I",'BASE LIQUIDACION REDEBAN 2025'!$B$2,IF(V432="TIPO II",'BASE LIQUIDACION REDEBAN 2025'!$B$3,IF(V432="TIPO III",'BASE LIQUIDACION REDEBAN 2025'!$B$4,IF(V432="TIPO IV",'BASE LIQUIDACION REDEBAN 2025'!$B$5,IF(W432="AEREO",'BASE LIQUIDACION REDEBAN 2025'!$B$6,'BASE LIQUIDACION REDEBAN 2025'!$B$5)))))</f>
        <v>504832.64687880001</v>
      </c>
      <c r="AB432" s="100">
        <f>IF(V432="TIPO I",'BASE LIQUIDACION REDEBAN 2025'!$B$10,IF(V432="TIPO II",'BASE LIQUIDACION REDEBAN 2025'!$B$11,IF(V432="TIPO III",'BASE LIQUIDACION REDEBAN 2025'!$B$12,'BASE LIQUIDACION REDEBAN 2025'!$B$13)))</f>
        <v>196536.5258152</v>
      </c>
      <c r="AC432" s="101">
        <f t="shared" si="6"/>
        <v>504832.64687880001</v>
      </c>
    </row>
    <row r="433" spans="1:29" s="79" customFormat="1" ht="14.25" customHeight="1">
      <c r="A433" s="94" t="s">
        <v>91</v>
      </c>
      <c r="B433" s="8" t="str">
        <f>VLOOKUP(A433,'CENTRO DE COSTOS'!A:D,4,FALSE)</f>
        <v>JOSE MAURICIO HERNANDEZ ROJAS</v>
      </c>
      <c r="C433" s="8" t="str">
        <f>VLOOKUP(A433,'CENTRO DE COSTOS'!A:D,2,FALSE)</f>
        <v>0004-0001</v>
      </c>
      <c r="D433" s="94">
        <v>23417</v>
      </c>
      <c r="E433" s="95" t="s">
        <v>2537</v>
      </c>
      <c r="F433" s="97">
        <v>77281</v>
      </c>
      <c r="G433" s="98" t="s">
        <v>155</v>
      </c>
      <c r="H433" s="121" t="s">
        <v>370</v>
      </c>
      <c r="I433" s="97" t="s">
        <v>421</v>
      </c>
      <c r="J433" s="126" t="s">
        <v>661</v>
      </c>
      <c r="K433" s="97" t="s">
        <v>2538</v>
      </c>
      <c r="L433" s="97" t="s">
        <v>159</v>
      </c>
      <c r="M433" s="8" t="s">
        <v>2539</v>
      </c>
      <c r="N433" s="176">
        <v>45890</v>
      </c>
      <c r="O433" s="96">
        <v>45891</v>
      </c>
      <c r="P433" s="131" t="s">
        <v>161</v>
      </c>
      <c r="Q433" s="130" t="s">
        <v>161</v>
      </c>
      <c r="R433" s="94" t="s">
        <v>162</v>
      </c>
      <c r="S433" s="122" t="s">
        <v>2540</v>
      </c>
      <c r="T433" s="97" t="s">
        <v>164</v>
      </c>
      <c r="U433" s="94" t="s">
        <v>2541</v>
      </c>
      <c r="V433" s="126" t="s">
        <v>28</v>
      </c>
      <c r="W433" s="96" t="s">
        <v>166</v>
      </c>
      <c r="X433" s="98" t="s">
        <v>696</v>
      </c>
      <c r="Y433" s="94">
        <v>1</v>
      </c>
      <c r="Z433" s="94">
        <v>0</v>
      </c>
      <c r="AA433" s="100">
        <f>IF(V433="TIPO I",'BASE LIQUIDACION REDEBAN 2025'!$B$2,IF(V433="TIPO II",'BASE LIQUIDACION REDEBAN 2025'!$B$3,IF(V433="TIPO III",'BASE LIQUIDACION REDEBAN 2025'!$B$4,IF(V433="TIPO IV",'BASE LIQUIDACION REDEBAN 2025'!$B$5,IF(W433="AEREO",'BASE LIQUIDACION REDEBAN 2025'!$B$6,'BASE LIQUIDACION REDEBAN 2025'!$B$5)))))</f>
        <v>163813.69572160003</v>
      </c>
      <c r="AB433" s="100">
        <f>IF(V433="TIPO I",'BASE LIQUIDACION REDEBAN 2025'!$B$10,IF(V433="TIPO II",'BASE LIQUIDACION REDEBAN 2025'!$B$11,IF(V433="TIPO III",'BASE LIQUIDACION REDEBAN 2025'!$B$12,'BASE LIQUIDACION REDEBAN 2025'!$B$13)))</f>
        <v>140395.6348884</v>
      </c>
      <c r="AC433" s="101">
        <f t="shared" si="6"/>
        <v>163813.69572160003</v>
      </c>
    </row>
    <row r="434" spans="1:29" s="79" customFormat="1" ht="14.25" customHeight="1">
      <c r="A434" s="94" t="s">
        <v>64</v>
      </c>
      <c r="B434" s="8" t="str">
        <f>VLOOKUP(A434,'CENTRO DE COSTOS'!A:D,4,FALSE)</f>
        <v>JOSE MAURICIO HERNANDEZ ROJAS</v>
      </c>
      <c r="C434" s="8" t="str">
        <f>VLOOKUP(A434,'CENTRO DE COSTOS'!A:D,2,FALSE)</f>
        <v>0004-0001</v>
      </c>
      <c r="D434" s="94">
        <v>8001</v>
      </c>
      <c r="E434" s="95" t="s">
        <v>2542</v>
      </c>
      <c r="F434" s="97">
        <v>72023</v>
      </c>
      <c r="G434" s="98" t="s">
        <v>155</v>
      </c>
      <c r="H434" s="121" t="s">
        <v>216</v>
      </c>
      <c r="I434" s="97" t="s">
        <v>389</v>
      </c>
      <c r="J434" s="126" t="s">
        <v>64</v>
      </c>
      <c r="K434" s="97" t="s">
        <v>2543</v>
      </c>
      <c r="L434" s="97" t="s">
        <v>159</v>
      </c>
      <c r="M434" s="8" t="s">
        <v>2544</v>
      </c>
      <c r="N434" s="176">
        <v>45894</v>
      </c>
      <c r="O434" s="96">
        <v>45895</v>
      </c>
      <c r="P434" s="131" t="s">
        <v>200</v>
      </c>
      <c r="Q434" s="130" t="s">
        <v>201</v>
      </c>
      <c r="R434" s="94" t="s">
        <v>162</v>
      </c>
      <c r="S434" s="122" t="s">
        <v>2545</v>
      </c>
      <c r="T434" s="97" t="s">
        <v>164</v>
      </c>
      <c r="U434" s="94" t="s">
        <v>2546</v>
      </c>
      <c r="V434" s="126" t="s">
        <v>25</v>
      </c>
      <c r="W434" s="96" t="s">
        <v>166</v>
      </c>
      <c r="X434" s="98" t="s">
        <v>799</v>
      </c>
      <c r="Y434" s="94">
        <v>1</v>
      </c>
      <c r="Z434" s="94">
        <v>0</v>
      </c>
      <c r="AA434" s="100">
        <f>IF(V434="TIPO I",'BASE LIQUIDACION REDEBAN 2025'!$B$2,IF(V434="TIPO II",'BASE LIQUIDACION REDEBAN 2025'!$B$3,IF(V434="TIPO III",'BASE LIQUIDACION REDEBAN 2025'!$B$4,IF(V434="TIPO IV",'BASE LIQUIDACION REDEBAN 2025'!$B$5,IF(W434="AEREO",'BASE LIQUIDACION REDEBAN 2025'!$B$6,'BASE LIQUIDACION REDEBAN 2025'!$B$5)))))</f>
        <v>75096.394270399993</v>
      </c>
      <c r="AB434" s="100">
        <f>IF(V434="TIPO I",'BASE LIQUIDACION REDEBAN 2025'!$B$10,IF(V434="TIPO II",'BASE LIQUIDACION REDEBAN 2025'!$B$11,IF(V434="TIPO III",'BASE LIQUIDACION REDEBAN 2025'!$B$12,'BASE LIQUIDACION REDEBAN 2025'!$B$13)))</f>
        <v>75096.394270399993</v>
      </c>
      <c r="AC434" s="101">
        <f t="shared" si="6"/>
        <v>75096.394270399993</v>
      </c>
    </row>
    <row r="435" spans="1:29" s="79" customFormat="1" ht="14.25" customHeight="1">
      <c r="A435" s="94" t="s">
        <v>81</v>
      </c>
      <c r="B435" s="8" t="str">
        <f>VLOOKUP(A435,'CENTRO DE COSTOS'!A:D,4,FALSE)</f>
        <v>MIGUEL JULIÁN HERNÁNDEZ GUARÍN</v>
      </c>
      <c r="C435" s="8" t="str">
        <f>VLOOKUP(A435,'CENTRO DE COSTOS'!A:D,2,FALSE)</f>
        <v>0004-0008</v>
      </c>
      <c r="D435" s="94">
        <v>54001</v>
      </c>
      <c r="E435" s="95" t="s">
        <v>2547</v>
      </c>
      <c r="F435" s="97">
        <v>58266</v>
      </c>
      <c r="G435" s="98" t="s">
        <v>155</v>
      </c>
      <c r="H435" s="121" t="s">
        <v>216</v>
      </c>
      <c r="I435" s="97" t="s">
        <v>317</v>
      </c>
      <c r="J435" s="126" t="s">
        <v>81</v>
      </c>
      <c r="K435" s="97" t="s">
        <v>2548</v>
      </c>
      <c r="L435" s="97" t="s">
        <v>159</v>
      </c>
      <c r="M435" s="8" t="s">
        <v>2549</v>
      </c>
      <c r="N435" s="176">
        <v>45894</v>
      </c>
      <c r="O435" s="96">
        <v>45895</v>
      </c>
      <c r="P435" s="131" t="s">
        <v>200</v>
      </c>
      <c r="Q435" s="130" t="s">
        <v>201</v>
      </c>
      <c r="R435" s="94" t="s">
        <v>162</v>
      </c>
      <c r="S435" s="122" t="s">
        <v>2545</v>
      </c>
      <c r="T435" s="97" t="s">
        <v>164</v>
      </c>
      <c r="U435" s="94" t="s">
        <v>2550</v>
      </c>
      <c r="V435" s="126" t="s">
        <v>25</v>
      </c>
      <c r="W435" s="96" t="s">
        <v>166</v>
      </c>
      <c r="X435" s="98" t="s">
        <v>432</v>
      </c>
      <c r="Y435" s="94">
        <v>1</v>
      </c>
      <c r="Z435" s="94">
        <v>0</v>
      </c>
      <c r="AA435" s="100">
        <f>IF(V435="TIPO I",'BASE LIQUIDACION REDEBAN 2025'!$B$2,IF(V435="TIPO II",'BASE LIQUIDACION REDEBAN 2025'!$B$3,IF(V435="TIPO III",'BASE LIQUIDACION REDEBAN 2025'!$B$4,IF(V435="TIPO IV",'BASE LIQUIDACION REDEBAN 2025'!$B$5,IF(W435="AEREO",'BASE LIQUIDACION REDEBAN 2025'!$B$6,'BASE LIQUIDACION REDEBAN 2025'!$B$5)))))</f>
        <v>75096.394270399993</v>
      </c>
      <c r="AB435" s="100">
        <f>IF(V435="TIPO I",'BASE LIQUIDACION REDEBAN 2025'!$B$10,IF(V435="TIPO II",'BASE LIQUIDACION REDEBAN 2025'!$B$11,IF(V435="TIPO III",'BASE LIQUIDACION REDEBAN 2025'!$B$12,'BASE LIQUIDACION REDEBAN 2025'!$B$13)))</f>
        <v>75096.394270399993</v>
      </c>
      <c r="AC435" s="101">
        <f t="shared" si="6"/>
        <v>75096.394270399993</v>
      </c>
    </row>
    <row r="436" spans="1:29" s="79" customFormat="1" ht="14.25" customHeight="1">
      <c r="A436" s="94" t="s">
        <v>92</v>
      </c>
      <c r="B436" s="8" t="str">
        <f>VLOOKUP(A436,'CENTRO DE COSTOS'!A:D,4,FALSE)</f>
        <v>KEVIN ALEXIS CORZO BUSTOS</v>
      </c>
      <c r="C436" s="8" t="str">
        <f>VLOOKUP(A436,'CENTRO DE COSTOS'!A:D,2,FALSE)</f>
        <v>0004-0007</v>
      </c>
      <c r="D436" s="94">
        <v>41001</v>
      </c>
      <c r="E436" s="95" t="s">
        <v>2551</v>
      </c>
      <c r="F436" s="97">
        <v>81170</v>
      </c>
      <c r="G436" s="98" t="s">
        <v>155</v>
      </c>
      <c r="H436" s="121" t="s">
        <v>156</v>
      </c>
      <c r="I436" s="97" t="s">
        <v>249</v>
      </c>
      <c r="J436" s="126" t="s">
        <v>92</v>
      </c>
      <c r="K436" s="97" t="s">
        <v>2552</v>
      </c>
      <c r="L436" s="97" t="s">
        <v>159</v>
      </c>
      <c r="M436" s="8" t="s">
        <v>2553</v>
      </c>
      <c r="N436" s="176">
        <v>45894</v>
      </c>
      <c r="O436" s="96">
        <v>45895</v>
      </c>
      <c r="P436" s="131" t="s">
        <v>161</v>
      </c>
      <c r="Q436" s="130" t="s">
        <v>161</v>
      </c>
      <c r="R436" s="94" t="s">
        <v>162</v>
      </c>
      <c r="S436" s="122" t="s">
        <v>2554</v>
      </c>
      <c r="T436" s="97" t="s">
        <v>164</v>
      </c>
      <c r="U436" s="94" t="s">
        <v>2555</v>
      </c>
      <c r="V436" s="126" t="s">
        <v>25</v>
      </c>
      <c r="W436" s="96" t="s">
        <v>166</v>
      </c>
      <c r="X436" s="98" t="s">
        <v>167</v>
      </c>
      <c r="Y436" s="94">
        <v>1</v>
      </c>
      <c r="Z436" s="94">
        <v>0</v>
      </c>
      <c r="AA436" s="100">
        <f>IF(V436="TIPO I",'BASE LIQUIDACION REDEBAN 2025'!$B$2,IF(V436="TIPO II",'BASE LIQUIDACION REDEBAN 2025'!$B$3,IF(V436="TIPO III",'BASE LIQUIDACION REDEBAN 2025'!$B$4,IF(V436="TIPO IV",'BASE LIQUIDACION REDEBAN 2025'!$B$5,IF(W436="AEREO",'BASE LIQUIDACION REDEBAN 2025'!$B$6,'BASE LIQUIDACION REDEBAN 2025'!$B$5)))))</f>
        <v>75096.394270399993</v>
      </c>
      <c r="AB436" s="100">
        <f>IF(V436="TIPO I",'BASE LIQUIDACION REDEBAN 2025'!$B$10,IF(V436="TIPO II",'BASE LIQUIDACION REDEBAN 2025'!$B$11,IF(V436="TIPO III",'BASE LIQUIDACION REDEBAN 2025'!$B$12,'BASE LIQUIDACION REDEBAN 2025'!$B$13)))</f>
        <v>75096.394270399993</v>
      </c>
      <c r="AC436" s="101">
        <f t="shared" si="6"/>
        <v>75096.394270399993</v>
      </c>
    </row>
    <row r="437" spans="1:29" s="79" customFormat="1" ht="14.25" customHeight="1">
      <c r="A437" s="94" t="s">
        <v>72</v>
      </c>
      <c r="B437" s="8" t="str">
        <f>VLOOKUP(A437,'CENTRO DE COSTOS'!A:D,4,FALSE)</f>
        <v>MIGUEL JULIÁN HERNÁNDEZ GUARÍN</v>
      </c>
      <c r="C437" s="8" t="str">
        <f>VLOOKUP(A437,'CENTRO DE COSTOS'!A:D,2,FALSE)</f>
        <v>0004-0008</v>
      </c>
      <c r="D437" s="94">
        <v>68276</v>
      </c>
      <c r="E437" s="95" t="s">
        <v>2556</v>
      </c>
      <c r="F437" s="97">
        <v>81168</v>
      </c>
      <c r="G437" s="98" t="s">
        <v>155</v>
      </c>
      <c r="H437" s="121" t="s">
        <v>156</v>
      </c>
      <c r="I437" s="97" t="s">
        <v>820</v>
      </c>
      <c r="J437" s="126" t="s">
        <v>952</v>
      </c>
      <c r="K437" s="97" t="s">
        <v>2557</v>
      </c>
      <c r="L437" s="97" t="s">
        <v>159</v>
      </c>
      <c r="M437" s="8" t="s">
        <v>2558</v>
      </c>
      <c r="N437" s="176">
        <v>45894</v>
      </c>
      <c r="O437" s="96">
        <v>45895</v>
      </c>
      <c r="P437" s="131" t="s">
        <v>161</v>
      </c>
      <c r="Q437" s="130" t="s">
        <v>161</v>
      </c>
      <c r="R437" s="94" t="s">
        <v>162</v>
      </c>
      <c r="S437" s="122" t="s">
        <v>2559</v>
      </c>
      <c r="T437" s="97" t="s">
        <v>164</v>
      </c>
      <c r="U437" s="94" t="s">
        <v>2560</v>
      </c>
      <c r="V437" s="126" t="s">
        <v>25</v>
      </c>
      <c r="W437" s="96" t="s">
        <v>166</v>
      </c>
      <c r="X437" s="98" t="s">
        <v>950</v>
      </c>
      <c r="Y437" s="94">
        <v>1</v>
      </c>
      <c r="Z437" s="94">
        <v>0</v>
      </c>
      <c r="AA437" s="100">
        <f>IF(V437="TIPO I",'BASE LIQUIDACION REDEBAN 2025'!$B$2,IF(V437="TIPO II",'BASE LIQUIDACION REDEBAN 2025'!$B$3,IF(V437="TIPO III",'BASE LIQUIDACION REDEBAN 2025'!$B$4,IF(V437="TIPO IV",'BASE LIQUIDACION REDEBAN 2025'!$B$5,IF(W437="AEREO",'BASE LIQUIDACION REDEBAN 2025'!$B$6,'BASE LIQUIDACION REDEBAN 2025'!$B$5)))))</f>
        <v>75096.394270399993</v>
      </c>
      <c r="AB437" s="100">
        <f>IF(V437="TIPO I",'BASE LIQUIDACION REDEBAN 2025'!$B$10,IF(V437="TIPO II",'BASE LIQUIDACION REDEBAN 2025'!$B$11,IF(V437="TIPO III",'BASE LIQUIDACION REDEBAN 2025'!$B$12,'BASE LIQUIDACION REDEBAN 2025'!$B$13)))</f>
        <v>75096.394270399993</v>
      </c>
      <c r="AC437" s="101">
        <f t="shared" si="6"/>
        <v>75096.394270399993</v>
      </c>
    </row>
    <row r="438" spans="1:29" s="79" customFormat="1" ht="14.25" customHeight="1">
      <c r="A438" s="94" t="s">
        <v>99</v>
      </c>
      <c r="B438" s="8" t="str">
        <f>VLOOKUP(A438,'CENTRO DE COSTOS'!A:D,4,FALSE)</f>
        <v>JOSE MAURICIO HERNANDEZ ROJAS</v>
      </c>
      <c r="C438" s="8" t="str">
        <f>VLOOKUP(A438,'CENTRO DE COSTOS'!A:D,2,FALSE)</f>
        <v>0004-0001</v>
      </c>
      <c r="D438" s="94">
        <v>20001</v>
      </c>
      <c r="E438" s="95" t="s">
        <v>2561</v>
      </c>
      <c r="F438" s="97">
        <v>81179</v>
      </c>
      <c r="G438" s="98" t="s">
        <v>155</v>
      </c>
      <c r="H438" s="121" t="s">
        <v>156</v>
      </c>
      <c r="I438" s="97" t="s">
        <v>440</v>
      </c>
      <c r="J438" s="126" t="s">
        <v>99</v>
      </c>
      <c r="K438" s="97" t="s">
        <v>2562</v>
      </c>
      <c r="L438" s="97" t="s">
        <v>159</v>
      </c>
      <c r="M438" s="8" t="s">
        <v>2563</v>
      </c>
      <c r="N438" s="176">
        <v>45894</v>
      </c>
      <c r="O438" s="96">
        <v>45895</v>
      </c>
      <c r="P438" s="131" t="s">
        <v>161</v>
      </c>
      <c r="Q438" s="130" t="s">
        <v>161</v>
      </c>
      <c r="R438" s="94" t="s">
        <v>162</v>
      </c>
      <c r="S438" s="122" t="s">
        <v>2564</v>
      </c>
      <c r="T438" s="97" t="s">
        <v>164</v>
      </c>
      <c r="U438" s="94" t="s">
        <v>2565</v>
      </c>
      <c r="V438" s="126" t="s">
        <v>25</v>
      </c>
      <c r="W438" s="96" t="s">
        <v>166</v>
      </c>
      <c r="X438" s="98" t="s">
        <v>985</v>
      </c>
      <c r="Y438" s="94">
        <v>1</v>
      </c>
      <c r="Z438" s="94">
        <v>0</v>
      </c>
      <c r="AA438" s="100">
        <f>IF(V438="TIPO I",'BASE LIQUIDACION REDEBAN 2025'!$B$2,IF(V438="TIPO II",'BASE LIQUIDACION REDEBAN 2025'!$B$3,IF(V438="TIPO III",'BASE LIQUIDACION REDEBAN 2025'!$B$4,IF(V438="TIPO IV",'BASE LIQUIDACION REDEBAN 2025'!$B$5,IF(W438="AEREO",'BASE LIQUIDACION REDEBAN 2025'!$B$6,'BASE LIQUIDACION REDEBAN 2025'!$B$5)))))</f>
        <v>75096.394270399993</v>
      </c>
      <c r="AB438" s="100">
        <f>IF(V438="TIPO I",'BASE LIQUIDACION REDEBAN 2025'!$B$10,IF(V438="TIPO II",'BASE LIQUIDACION REDEBAN 2025'!$B$11,IF(V438="TIPO III",'BASE LIQUIDACION REDEBAN 2025'!$B$12,'BASE LIQUIDACION REDEBAN 2025'!$B$13)))</f>
        <v>75096.394270399993</v>
      </c>
      <c r="AC438" s="101">
        <f t="shared" si="6"/>
        <v>75096.394270399993</v>
      </c>
    </row>
    <row r="439" spans="1:29" s="79" customFormat="1" ht="14.25" customHeight="1">
      <c r="A439" s="94" t="s">
        <v>98</v>
      </c>
      <c r="B439" s="8" t="str">
        <f>VLOOKUP(A439,'CENTRO DE COSTOS'!A:D,4,FALSE)</f>
        <v>MIGUEL JULIÁN HERNÁNDEZ GUARÍN</v>
      </c>
      <c r="C439" s="8" t="str">
        <f>VLOOKUP(A439,'CENTRO DE COSTOS'!A:D,2,FALSE)</f>
        <v>0004-0008</v>
      </c>
      <c r="D439" s="94">
        <v>15837</v>
      </c>
      <c r="E439" s="95" t="s">
        <v>2566</v>
      </c>
      <c r="F439" s="97">
        <v>81175</v>
      </c>
      <c r="G439" s="98" t="s">
        <v>155</v>
      </c>
      <c r="H439" s="121" t="s">
        <v>156</v>
      </c>
      <c r="I439" s="97" t="s">
        <v>241</v>
      </c>
      <c r="J439" s="126" t="s">
        <v>2567</v>
      </c>
      <c r="K439" s="97" t="s">
        <v>2568</v>
      </c>
      <c r="L439" s="97" t="s">
        <v>159</v>
      </c>
      <c r="M439" s="8" t="s">
        <v>2569</v>
      </c>
      <c r="N439" s="176">
        <v>45894</v>
      </c>
      <c r="O439" s="96">
        <v>45895</v>
      </c>
      <c r="P439" s="131" t="s">
        <v>161</v>
      </c>
      <c r="Q439" s="130" t="s">
        <v>161</v>
      </c>
      <c r="R439" s="94" t="s">
        <v>162</v>
      </c>
      <c r="S439" s="122" t="s">
        <v>2570</v>
      </c>
      <c r="T439" s="97" t="s">
        <v>164</v>
      </c>
      <c r="U439" s="94" t="s">
        <v>2571</v>
      </c>
      <c r="V439" s="126" t="s">
        <v>28</v>
      </c>
      <c r="W439" s="96" t="s">
        <v>166</v>
      </c>
      <c r="X439" s="98" t="s">
        <v>1148</v>
      </c>
      <c r="Y439" s="94">
        <v>1</v>
      </c>
      <c r="Z439" s="94">
        <v>0</v>
      </c>
      <c r="AA439" s="100">
        <f>IF(V439="TIPO I",'BASE LIQUIDACION REDEBAN 2025'!$B$2,IF(V439="TIPO II",'BASE LIQUIDACION REDEBAN 2025'!$B$3,IF(V439="TIPO III",'BASE LIQUIDACION REDEBAN 2025'!$B$4,IF(V439="TIPO IV",'BASE LIQUIDACION REDEBAN 2025'!$B$5,IF(W439="AEREO",'BASE LIQUIDACION REDEBAN 2025'!$B$6,'BASE LIQUIDACION REDEBAN 2025'!$B$5)))))</f>
        <v>163813.69572160003</v>
      </c>
      <c r="AB439" s="100">
        <f>IF(V439="TIPO I",'BASE LIQUIDACION REDEBAN 2025'!$B$10,IF(V439="TIPO II",'BASE LIQUIDACION REDEBAN 2025'!$B$11,IF(V439="TIPO III",'BASE LIQUIDACION REDEBAN 2025'!$B$12,'BASE LIQUIDACION REDEBAN 2025'!$B$13)))</f>
        <v>140395.6348884</v>
      </c>
      <c r="AC439" s="101">
        <f t="shared" si="6"/>
        <v>163813.69572160003</v>
      </c>
    </row>
    <row r="440" spans="1:29" s="79" customFormat="1" ht="14.25" customHeight="1">
      <c r="A440" s="94" t="s">
        <v>99</v>
      </c>
      <c r="B440" s="8" t="str">
        <f>VLOOKUP(A440,'CENTRO DE COSTOS'!A:D,4,FALSE)</f>
        <v>JOSE MAURICIO HERNANDEZ ROJAS</v>
      </c>
      <c r="C440" s="8" t="str">
        <f>VLOOKUP(A440,'CENTRO DE COSTOS'!A:D,2,FALSE)</f>
        <v>0004-0001</v>
      </c>
      <c r="D440" s="94">
        <v>20750</v>
      </c>
      <c r="E440" s="95" t="s">
        <v>2572</v>
      </c>
      <c r="F440" s="97">
        <v>81174</v>
      </c>
      <c r="G440" s="98" t="s">
        <v>155</v>
      </c>
      <c r="H440" s="121" t="s">
        <v>156</v>
      </c>
      <c r="I440" s="97" t="s">
        <v>440</v>
      </c>
      <c r="J440" s="126" t="s">
        <v>2573</v>
      </c>
      <c r="K440" s="97" t="s">
        <v>2574</v>
      </c>
      <c r="L440" s="97" t="s">
        <v>159</v>
      </c>
      <c r="M440" s="8" t="s">
        <v>2575</v>
      </c>
      <c r="N440" s="176">
        <v>45894</v>
      </c>
      <c r="O440" s="96">
        <v>45896</v>
      </c>
      <c r="P440" s="131" t="s">
        <v>161</v>
      </c>
      <c r="Q440" s="130" t="s">
        <v>161</v>
      </c>
      <c r="R440" s="94" t="s">
        <v>162</v>
      </c>
      <c r="S440" s="122" t="s">
        <v>2576</v>
      </c>
      <c r="T440" s="97" t="s">
        <v>164</v>
      </c>
      <c r="U440" s="94" t="s">
        <v>2577</v>
      </c>
      <c r="V440" s="126" t="s">
        <v>28</v>
      </c>
      <c r="W440" s="96" t="s">
        <v>166</v>
      </c>
      <c r="X440" s="98" t="s">
        <v>446</v>
      </c>
      <c r="Y440" s="94">
        <v>1</v>
      </c>
      <c r="Z440" s="94">
        <v>0</v>
      </c>
      <c r="AA440" s="100">
        <f>IF(V440="TIPO I",'BASE LIQUIDACION REDEBAN 2025'!$B$2,IF(V440="TIPO II",'BASE LIQUIDACION REDEBAN 2025'!$B$3,IF(V440="TIPO III",'BASE LIQUIDACION REDEBAN 2025'!$B$4,IF(V440="TIPO IV",'BASE LIQUIDACION REDEBAN 2025'!$B$5,IF(W440="AEREO",'BASE LIQUIDACION REDEBAN 2025'!$B$6,'BASE LIQUIDACION REDEBAN 2025'!$B$5)))))</f>
        <v>163813.69572160003</v>
      </c>
      <c r="AB440" s="100">
        <f>IF(V440="TIPO I",'BASE LIQUIDACION REDEBAN 2025'!$B$10,IF(V440="TIPO II",'BASE LIQUIDACION REDEBAN 2025'!$B$11,IF(V440="TIPO III",'BASE LIQUIDACION REDEBAN 2025'!$B$12,'BASE LIQUIDACION REDEBAN 2025'!$B$13)))</f>
        <v>140395.6348884</v>
      </c>
      <c r="AC440" s="101">
        <f t="shared" si="6"/>
        <v>163813.69572160003</v>
      </c>
    </row>
    <row r="441" spans="1:29" s="79" customFormat="1" ht="14.25" customHeight="1">
      <c r="A441" s="94" t="s">
        <v>72</v>
      </c>
      <c r="B441" s="8" t="str">
        <f>VLOOKUP(A441,'CENTRO DE COSTOS'!A:D,4,FALSE)</f>
        <v>MIGUEL JULIÁN HERNÁNDEZ GUARÍN</v>
      </c>
      <c r="C441" s="8" t="str">
        <f>VLOOKUP(A441,'CENTRO DE COSTOS'!A:D,2,FALSE)</f>
        <v>0004-0008</v>
      </c>
      <c r="D441" s="94">
        <v>68547</v>
      </c>
      <c r="E441" s="95" t="s">
        <v>2578</v>
      </c>
      <c r="F441" s="97">
        <v>81172</v>
      </c>
      <c r="G441" s="98" t="s">
        <v>155</v>
      </c>
      <c r="H441" s="121" t="s">
        <v>156</v>
      </c>
      <c r="I441" s="97" t="s">
        <v>820</v>
      </c>
      <c r="J441" s="126" t="s">
        <v>844</v>
      </c>
      <c r="K441" s="97" t="s">
        <v>2579</v>
      </c>
      <c r="L441" s="97" t="s">
        <v>159</v>
      </c>
      <c r="M441" s="8" t="s">
        <v>2580</v>
      </c>
      <c r="N441" s="176">
        <v>45894</v>
      </c>
      <c r="O441" s="96">
        <v>45895</v>
      </c>
      <c r="P441" s="131" t="s">
        <v>161</v>
      </c>
      <c r="Q441" s="130" t="s">
        <v>161</v>
      </c>
      <c r="R441" s="94" t="s">
        <v>162</v>
      </c>
      <c r="S441" s="122" t="s">
        <v>2581</v>
      </c>
      <c r="T441" s="97" t="s">
        <v>164</v>
      </c>
      <c r="U441" s="94" t="s">
        <v>2582</v>
      </c>
      <c r="V441" s="126" t="s">
        <v>28</v>
      </c>
      <c r="W441" s="96" t="s">
        <v>166</v>
      </c>
      <c r="X441" s="98" t="s">
        <v>310</v>
      </c>
      <c r="Y441" s="94">
        <v>1</v>
      </c>
      <c r="Z441" s="94">
        <v>0</v>
      </c>
      <c r="AA441" s="100">
        <f>IF(V441="TIPO I",'BASE LIQUIDACION REDEBAN 2025'!$B$2,IF(V441="TIPO II",'BASE LIQUIDACION REDEBAN 2025'!$B$3,IF(V441="TIPO III",'BASE LIQUIDACION REDEBAN 2025'!$B$4,IF(V441="TIPO IV",'BASE LIQUIDACION REDEBAN 2025'!$B$5,IF(W441="AEREO",'BASE LIQUIDACION REDEBAN 2025'!$B$6,'BASE LIQUIDACION REDEBAN 2025'!$B$5)))))</f>
        <v>163813.69572160003</v>
      </c>
      <c r="AB441" s="100">
        <f>IF(V441="TIPO I",'BASE LIQUIDACION REDEBAN 2025'!$B$10,IF(V441="TIPO II",'BASE LIQUIDACION REDEBAN 2025'!$B$11,IF(V441="TIPO III",'BASE LIQUIDACION REDEBAN 2025'!$B$12,'BASE LIQUIDACION REDEBAN 2025'!$B$13)))</f>
        <v>140395.6348884</v>
      </c>
      <c r="AC441" s="101">
        <f t="shared" si="6"/>
        <v>163813.69572160003</v>
      </c>
    </row>
    <row r="442" spans="1:29" s="79" customFormat="1" ht="14.25" customHeight="1">
      <c r="A442" s="94" t="s">
        <v>97</v>
      </c>
      <c r="B442" s="8" t="str">
        <f>VLOOKUP(A442,'CENTRO DE COSTOS'!A:D,4,FALSE)</f>
        <v>JOSE MAURICIO HERNANDEZ ROJAS</v>
      </c>
      <c r="C442" s="8" t="str">
        <f>VLOOKUP(A442,'CENTRO DE COSTOS'!A:D,2,FALSE)</f>
        <v>0004-0001</v>
      </c>
      <c r="D442" s="94">
        <v>70124</v>
      </c>
      <c r="E442" s="95" t="s">
        <v>2583</v>
      </c>
      <c r="F442" s="97">
        <v>81165</v>
      </c>
      <c r="G442" s="98" t="s">
        <v>155</v>
      </c>
      <c r="H442" s="121" t="s">
        <v>156</v>
      </c>
      <c r="I442" s="97" t="s">
        <v>414</v>
      </c>
      <c r="J442" s="126" t="s">
        <v>2584</v>
      </c>
      <c r="K442" s="97" t="s">
        <v>2585</v>
      </c>
      <c r="L442" s="97" t="s">
        <v>159</v>
      </c>
      <c r="M442" s="8" t="s">
        <v>2586</v>
      </c>
      <c r="N442" s="176">
        <v>45894</v>
      </c>
      <c r="O442" s="96">
        <v>45895</v>
      </c>
      <c r="P442" s="131" t="s">
        <v>161</v>
      </c>
      <c r="Q442" s="130" t="s">
        <v>161</v>
      </c>
      <c r="R442" s="94" t="s">
        <v>162</v>
      </c>
      <c r="S442" s="122" t="s">
        <v>2587</v>
      </c>
      <c r="T442" s="97" t="s">
        <v>164</v>
      </c>
      <c r="U442" s="94" t="s">
        <v>2588</v>
      </c>
      <c r="V442" s="126" t="s">
        <v>32</v>
      </c>
      <c r="W442" s="96" t="s">
        <v>166</v>
      </c>
      <c r="X442" s="98" t="s">
        <v>1917</v>
      </c>
      <c r="Y442" s="94">
        <v>1</v>
      </c>
      <c r="Z442" s="94">
        <v>0</v>
      </c>
      <c r="AA442" s="100">
        <f>IF(V442="TIPO I",'BASE LIQUIDACION REDEBAN 2025'!$B$2,IF(V442="TIPO II",'BASE LIQUIDACION REDEBAN 2025'!$B$3,IF(V442="TIPO III",'BASE LIQUIDACION REDEBAN 2025'!$B$4,IF(V442="TIPO IV",'BASE LIQUIDACION REDEBAN 2025'!$B$5,IF(W442="AEREO",'BASE LIQUIDACION REDEBAN 2025'!$B$6,'BASE LIQUIDACION REDEBAN 2025'!$B$5)))))</f>
        <v>504832.64687880001</v>
      </c>
      <c r="AB442" s="100">
        <f>IF(V442="TIPO I",'BASE LIQUIDACION REDEBAN 2025'!$B$10,IF(V442="TIPO II",'BASE LIQUIDACION REDEBAN 2025'!$B$11,IF(V442="TIPO III",'BASE LIQUIDACION REDEBAN 2025'!$B$12,'BASE LIQUIDACION REDEBAN 2025'!$B$13)))</f>
        <v>196536.5258152</v>
      </c>
      <c r="AC442" s="101">
        <f t="shared" si="6"/>
        <v>504832.64687880001</v>
      </c>
    </row>
    <row r="443" spans="1:29" s="79" customFormat="1" ht="14.25" customHeight="1">
      <c r="A443" s="94" t="s">
        <v>96</v>
      </c>
      <c r="B443" s="8" t="str">
        <f>VLOOKUP(A443,'CENTRO DE COSTOS'!A:D,4,FALSE)</f>
        <v>JOSE MAURICIO HERNANDEZ ROJAS</v>
      </c>
      <c r="C443" s="8" t="str">
        <f>VLOOKUP(A443,'CENTRO DE COSTOS'!A:D,2,FALSE)</f>
        <v>0004-0001</v>
      </c>
      <c r="D443" s="94">
        <v>47798</v>
      </c>
      <c r="E443" s="95" t="s">
        <v>2589</v>
      </c>
      <c r="F443" s="97">
        <v>81177</v>
      </c>
      <c r="G443" s="98" t="s">
        <v>155</v>
      </c>
      <c r="H443" s="121" t="s">
        <v>156</v>
      </c>
      <c r="I443" s="97" t="s">
        <v>1896</v>
      </c>
      <c r="J443" s="126" t="s">
        <v>2590</v>
      </c>
      <c r="K443" s="97" t="s">
        <v>2591</v>
      </c>
      <c r="L443" s="97" t="s">
        <v>159</v>
      </c>
      <c r="M443" s="8" t="s">
        <v>2592</v>
      </c>
      <c r="N443" s="176">
        <v>45894</v>
      </c>
      <c r="O443" s="96">
        <v>45895</v>
      </c>
      <c r="P443" s="131" t="s">
        <v>161</v>
      </c>
      <c r="Q443" s="130" t="s">
        <v>161</v>
      </c>
      <c r="R443" s="94" t="s">
        <v>162</v>
      </c>
      <c r="S443" s="122" t="s">
        <v>2593</v>
      </c>
      <c r="T443" s="97" t="s">
        <v>164</v>
      </c>
      <c r="U443" s="94" t="s">
        <v>2594</v>
      </c>
      <c r="V443" s="126" t="s">
        <v>32</v>
      </c>
      <c r="W443" s="96" t="s">
        <v>166</v>
      </c>
      <c r="X443" s="98" t="s">
        <v>1743</v>
      </c>
      <c r="Y443" s="94">
        <v>1</v>
      </c>
      <c r="Z443" s="94">
        <v>0</v>
      </c>
      <c r="AA443" s="100">
        <f>IF(V443="TIPO I",'BASE LIQUIDACION REDEBAN 2025'!$B$2,IF(V443="TIPO II",'BASE LIQUIDACION REDEBAN 2025'!$B$3,IF(V443="TIPO III",'BASE LIQUIDACION REDEBAN 2025'!$B$4,IF(V443="TIPO IV",'BASE LIQUIDACION REDEBAN 2025'!$B$5,IF(W443="AEREO",'BASE LIQUIDACION REDEBAN 2025'!$B$6,'BASE LIQUIDACION REDEBAN 2025'!$B$5)))))</f>
        <v>504832.64687880001</v>
      </c>
      <c r="AB443" s="100">
        <f>IF(V443="TIPO I",'BASE LIQUIDACION REDEBAN 2025'!$B$10,IF(V443="TIPO II",'BASE LIQUIDACION REDEBAN 2025'!$B$11,IF(V443="TIPO III",'BASE LIQUIDACION REDEBAN 2025'!$B$12,'BASE LIQUIDACION REDEBAN 2025'!$B$13)))</f>
        <v>196536.5258152</v>
      </c>
      <c r="AC443" s="101">
        <f t="shared" si="6"/>
        <v>504832.64687880001</v>
      </c>
    </row>
    <row r="444" spans="1:29" s="79" customFormat="1" ht="14.25" customHeight="1">
      <c r="A444" s="94" t="s">
        <v>100</v>
      </c>
      <c r="B444" s="8" t="str">
        <f>VLOOKUP(A444,'CENTRO DE COSTOS'!A:D,4,FALSE)</f>
        <v>KEVIN ALEXIS CORZO BUSTOS</v>
      </c>
      <c r="C444" s="8" t="str">
        <f>VLOOKUP(A444,'CENTRO DE COSTOS'!A:D,2,FALSE)</f>
        <v>0004-0007</v>
      </c>
      <c r="D444" s="94">
        <v>50270</v>
      </c>
      <c r="E444" s="95" t="s">
        <v>2595</v>
      </c>
      <c r="F444" s="97">
        <v>81167</v>
      </c>
      <c r="G444" s="98" t="s">
        <v>155</v>
      </c>
      <c r="H444" s="121" t="s">
        <v>156</v>
      </c>
      <c r="I444" s="97" t="s">
        <v>295</v>
      </c>
      <c r="J444" s="126" t="s">
        <v>2596</v>
      </c>
      <c r="K444" s="97" t="s">
        <v>2597</v>
      </c>
      <c r="L444" s="97" t="s">
        <v>159</v>
      </c>
      <c r="M444" s="8" t="s">
        <v>2598</v>
      </c>
      <c r="N444" s="176">
        <v>45894</v>
      </c>
      <c r="O444" s="96">
        <v>45895</v>
      </c>
      <c r="P444" s="131" t="s">
        <v>161</v>
      </c>
      <c r="Q444" s="130" t="s">
        <v>161</v>
      </c>
      <c r="R444" s="94" t="s">
        <v>162</v>
      </c>
      <c r="S444" s="122" t="s">
        <v>2599</v>
      </c>
      <c r="T444" s="97" t="s">
        <v>164</v>
      </c>
      <c r="U444" s="94" t="s">
        <v>2600</v>
      </c>
      <c r="V444" s="126" t="s">
        <v>28</v>
      </c>
      <c r="W444" s="96" t="s">
        <v>166</v>
      </c>
      <c r="X444" s="98" t="s">
        <v>362</v>
      </c>
      <c r="Y444" s="94">
        <v>1</v>
      </c>
      <c r="Z444" s="94">
        <v>0</v>
      </c>
      <c r="AA444" s="100">
        <f>IF(V444="TIPO I",'BASE LIQUIDACION REDEBAN 2025'!$B$2,IF(V444="TIPO II",'BASE LIQUIDACION REDEBAN 2025'!$B$3,IF(V444="TIPO III",'BASE LIQUIDACION REDEBAN 2025'!$B$4,IF(V444="TIPO IV",'BASE LIQUIDACION REDEBAN 2025'!$B$5,IF(W444="AEREO",'BASE LIQUIDACION REDEBAN 2025'!$B$6,'BASE LIQUIDACION REDEBAN 2025'!$B$5)))))</f>
        <v>163813.69572160003</v>
      </c>
      <c r="AB444" s="100">
        <f>IF(V444="TIPO I",'BASE LIQUIDACION REDEBAN 2025'!$B$10,IF(V444="TIPO II",'BASE LIQUIDACION REDEBAN 2025'!$B$11,IF(V444="TIPO III",'BASE LIQUIDACION REDEBAN 2025'!$B$12,'BASE LIQUIDACION REDEBAN 2025'!$B$13)))</f>
        <v>140395.6348884</v>
      </c>
      <c r="AC444" s="101">
        <f t="shared" si="6"/>
        <v>163813.69572160003</v>
      </c>
    </row>
    <row r="445" spans="1:29" s="79" customFormat="1" ht="14.25" customHeight="1">
      <c r="A445" s="94" t="s">
        <v>91</v>
      </c>
      <c r="B445" s="8" t="str">
        <f>VLOOKUP(A445,'CENTRO DE COSTOS'!A:D,4,FALSE)</f>
        <v>JOSE MAURICIO HERNANDEZ ROJAS</v>
      </c>
      <c r="C445" s="8" t="str">
        <f>VLOOKUP(A445,'CENTRO DE COSTOS'!A:D,2,FALSE)</f>
        <v>0004-0001</v>
      </c>
      <c r="D445" s="94">
        <v>23090</v>
      </c>
      <c r="E445" s="95" t="s">
        <v>2601</v>
      </c>
      <c r="F445" s="97">
        <v>81166</v>
      </c>
      <c r="G445" s="98" t="s">
        <v>155</v>
      </c>
      <c r="H445" s="121" t="s">
        <v>156</v>
      </c>
      <c r="I445" s="97" t="s">
        <v>421</v>
      </c>
      <c r="J445" s="126" t="s">
        <v>2602</v>
      </c>
      <c r="K445" s="97" t="s">
        <v>2603</v>
      </c>
      <c r="L445" s="97" t="s">
        <v>159</v>
      </c>
      <c r="M445" s="8" t="s">
        <v>2604</v>
      </c>
      <c r="N445" s="176">
        <v>45894</v>
      </c>
      <c r="O445" s="96">
        <v>45896</v>
      </c>
      <c r="P445" s="131" t="s">
        <v>161</v>
      </c>
      <c r="Q445" s="130" t="s">
        <v>161</v>
      </c>
      <c r="R445" s="94" t="s">
        <v>162</v>
      </c>
      <c r="S445" s="122" t="s">
        <v>2605</v>
      </c>
      <c r="T445" s="97" t="s">
        <v>164</v>
      </c>
      <c r="U445" s="94" t="s">
        <v>2606</v>
      </c>
      <c r="V445" s="126" t="s">
        <v>28</v>
      </c>
      <c r="W445" s="96" t="s">
        <v>166</v>
      </c>
      <c r="X445" s="98" t="s">
        <v>2000</v>
      </c>
      <c r="Y445" s="94">
        <v>1</v>
      </c>
      <c r="Z445" s="94">
        <v>0</v>
      </c>
      <c r="AA445" s="100">
        <f>IF(V445="TIPO I",'BASE LIQUIDACION REDEBAN 2025'!$B$2,IF(V445="TIPO II",'BASE LIQUIDACION REDEBAN 2025'!$B$3,IF(V445="TIPO III",'BASE LIQUIDACION REDEBAN 2025'!$B$4,IF(V445="TIPO IV",'BASE LIQUIDACION REDEBAN 2025'!$B$5,IF(W445="AEREO",'BASE LIQUIDACION REDEBAN 2025'!$B$6,'BASE LIQUIDACION REDEBAN 2025'!$B$5)))))</f>
        <v>163813.69572160003</v>
      </c>
      <c r="AB445" s="100">
        <f>IF(V445="TIPO I",'BASE LIQUIDACION REDEBAN 2025'!$B$10,IF(V445="TIPO II",'BASE LIQUIDACION REDEBAN 2025'!$B$11,IF(V445="TIPO III",'BASE LIQUIDACION REDEBAN 2025'!$B$12,'BASE LIQUIDACION REDEBAN 2025'!$B$13)))</f>
        <v>140395.6348884</v>
      </c>
      <c r="AC445" s="101">
        <f t="shared" si="6"/>
        <v>163813.69572160003</v>
      </c>
    </row>
    <row r="446" spans="1:29" s="79" customFormat="1" ht="14.25" customHeight="1">
      <c r="A446" s="94" t="s">
        <v>98</v>
      </c>
      <c r="B446" s="8" t="str">
        <f>VLOOKUP(A446,'CENTRO DE COSTOS'!A:D,4,FALSE)</f>
        <v>MIGUEL JULIÁN HERNÁNDEZ GUARÍN</v>
      </c>
      <c r="C446" s="8" t="str">
        <f>VLOOKUP(A446,'CENTRO DE COSTOS'!A:D,2,FALSE)</f>
        <v>0004-0008</v>
      </c>
      <c r="D446" s="94">
        <v>15276</v>
      </c>
      <c r="E446" s="95" t="s">
        <v>2607</v>
      </c>
      <c r="F446" s="97">
        <v>81178</v>
      </c>
      <c r="G446" s="98" t="s">
        <v>155</v>
      </c>
      <c r="H446" s="121" t="s">
        <v>156</v>
      </c>
      <c r="I446" s="97" t="s">
        <v>241</v>
      </c>
      <c r="J446" s="126" t="s">
        <v>2608</v>
      </c>
      <c r="K446" s="97" t="s">
        <v>2609</v>
      </c>
      <c r="L446" s="97" t="s">
        <v>159</v>
      </c>
      <c r="M446" s="8" t="s">
        <v>2610</v>
      </c>
      <c r="N446" s="176">
        <v>45894</v>
      </c>
      <c r="O446" s="96">
        <v>45896</v>
      </c>
      <c r="P446" s="131" t="s">
        <v>161</v>
      </c>
      <c r="Q446" s="130" t="s">
        <v>161</v>
      </c>
      <c r="R446" s="94" t="s">
        <v>162</v>
      </c>
      <c r="S446" s="122" t="s">
        <v>2611</v>
      </c>
      <c r="T446" s="97" t="s">
        <v>164</v>
      </c>
      <c r="U446" s="94" t="s">
        <v>2612</v>
      </c>
      <c r="V446" s="126" t="s">
        <v>28</v>
      </c>
      <c r="W446" s="96" t="s">
        <v>166</v>
      </c>
      <c r="X446" s="98" t="s">
        <v>376</v>
      </c>
      <c r="Y446" s="94">
        <v>1</v>
      </c>
      <c r="Z446" s="94">
        <v>0</v>
      </c>
      <c r="AA446" s="100">
        <f>IF(V446="TIPO I",'BASE LIQUIDACION REDEBAN 2025'!$B$2,IF(V446="TIPO II",'BASE LIQUIDACION REDEBAN 2025'!$B$3,IF(V446="TIPO III",'BASE LIQUIDACION REDEBAN 2025'!$B$4,IF(V446="TIPO IV",'BASE LIQUIDACION REDEBAN 2025'!$B$5,IF(W446="AEREO",'BASE LIQUIDACION REDEBAN 2025'!$B$6,'BASE LIQUIDACION REDEBAN 2025'!$B$5)))))</f>
        <v>163813.69572160003</v>
      </c>
      <c r="AB446" s="100">
        <f>IF(V446="TIPO I",'BASE LIQUIDACION REDEBAN 2025'!$B$10,IF(V446="TIPO II",'BASE LIQUIDACION REDEBAN 2025'!$B$11,IF(V446="TIPO III",'BASE LIQUIDACION REDEBAN 2025'!$B$12,'BASE LIQUIDACION REDEBAN 2025'!$B$13)))</f>
        <v>140395.6348884</v>
      </c>
      <c r="AC446" s="101">
        <f t="shared" si="6"/>
        <v>163813.69572160003</v>
      </c>
    </row>
    <row r="447" spans="1:29" s="79" customFormat="1" ht="14.25" customHeight="1">
      <c r="A447" s="94" t="s">
        <v>97</v>
      </c>
      <c r="B447" s="8" t="str">
        <f>VLOOKUP(A447,'CENTRO DE COSTOS'!A:D,4,FALSE)</f>
        <v>JOSE MAURICIO HERNANDEZ ROJAS</v>
      </c>
      <c r="C447" s="8" t="str">
        <f>VLOOKUP(A447,'CENTRO DE COSTOS'!A:D,2,FALSE)</f>
        <v>0004-0001</v>
      </c>
      <c r="D447" s="94">
        <v>70708</v>
      </c>
      <c r="E447" s="95" t="s">
        <v>2613</v>
      </c>
      <c r="F447" s="97">
        <v>81176</v>
      </c>
      <c r="G447" s="98" t="s">
        <v>155</v>
      </c>
      <c r="H447" s="121" t="s">
        <v>156</v>
      </c>
      <c r="I447" s="97" t="s">
        <v>414</v>
      </c>
      <c r="J447" s="126" t="s">
        <v>691</v>
      </c>
      <c r="K447" s="97" t="s">
        <v>2614</v>
      </c>
      <c r="L447" s="97" t="s">
        <v>159</v>
      </c>
      <c r="M447" s="8" t="s">
        <v>2615</v>
      </c>
      <c r="N447" s="176">
        <v>45894</v>
      </c>
      <c r="O447" s="96">
        <v>45895</v>
      </c>
      <c r="P447" s="131" t="s">
        <v>161</v>
      </c>
      <c r="Q447" s="130" t="s">
        <v>161</v>
      </c>
      <c r="R447" s="94" t="s">
        <v>162</v>
      </c>
      <c r="S447" s="122" t="s">
        <v>2616</v>
      </c>
      <c r="T447" s="97" t="s">
        <v>164</v>
      </c>
      <c r="U447" s="94" t="s">
        <v>2617</v>
      </c>
      <c r="V447" s="126" t="s">
        <v>30</v>
      </c>
      <c r="W447" s="96" t="s">
        <v>166</v>
      </c>
      <c r="X447" s="98" t="s">
        <v>419</v>
      </c>
      <c r="Y447" s="94">
        <v>1</v>
      </c>
      <c r="Z447" s="94">
        <v>0</v>
      </c>
      <c r="AA447" s="100">
        <f>IF(V447="TIPO I",'BASE LIQUIDACION REDEBAN 2025'!$B$2,IF(V447="TIPO II",'BASE LIQUIDACION REDEBAN 2025'!$B$3,IF(V447="TIPO III",'BASE LIQUIDACION REDEBAN 2025'!$B$4,IF(V447="TIPO IV",'BASE LIQUIDACION REDEBAN 2025'!$B$5,IF(W447="AEREO",'BASE LIQUIDACION REDEBAN 2025'!$B$6,'BASE LIQUIDACION REDEBAN 2025'!$B$5)))))</f>
        <v>275728.78077800001</v>
      </c>
      <c r="AB447" s="100">
        <f>IF(V447="TIPO I",'BASE LIQUIDACION REDEBAN 2025'!$B$10,IF(V447="TIPO II",'BASE LIQUIDACION REDEBAN 2025'!$B$11,IF(V447="TIPO III",'BASE LIQUIDACION REDEBAN 2025'!$B$12,'BASE LIQUIDACION REDEBAN 2025'!$B$13)))</f>
        <v>196536.5258152</v>
      </c>
      <c r="AC447" s="101">
        <f t="shared" si="6"/>
        <v>275728.78077800001</v>
      </c>
    </row>
    <row r="448" spans="1:29" s="79" customFormat="1" ht="14.25" customHeight="1">
      <c r="A448" s="94" t="s">
        <v>100</v>
      </c>
      <c r="B448" s="8" t="str">
        <f>VLOOKUP(A448,'CENTRO DE COSTOS'!A:D,4,FALSE)</f>
        <v>KEVIN ALEXIS CORZO BUSTOS</v>
      </c>
      <c r="C448" s="8" t="str">
        <f>VLOOKUP(A448,'CENTRO DE COSTOS'!A:D,2,FALSE)</f>
        <v>0004-0007</v>
      </c>
      <c r="D448" s="94">
        <v>50287</v>
      </c>
      <c r="E448" s="95" t="s">
        <v>2618</v>
      </c>
      <c r="F448" s="97">
        <v>81169</v>
      </c>
      <c r="G448" s="98" t="s">
        <v>155</v>
      </c>
      <c r="H448" s="121" t="s">
        <v>156</v>
      </c>
      <c r="I448" s="97" t="s">
        <v>295</v>
      </c>
      <c r="J448" s="126" t="s">
        <v>2619</v>
      </c>
      <c r="K448" s="97" t="s">
        <v>2620</v>
      </c>
      <c r="L448" s="97" t="s">
        <v>159</v>
      </c>
      <c r="M448" s="8" t="s">
        <v>2621</v>
      </c>
      <c r="N448" s="176">
        <v>45894</v>
      </c>
      <c r="O448" s="96">
        <v>45896</v>
      </c>
      <c r="P448" s="131" t="s">
        <v>161</v>
      </c>
      <c r="Q448" s="130" t="s">
        <v>161</v>
      </c>
      <c r="R448" s="94" t="s">
        <v>162</v>
      </c>
      <c r="S448" s="122" t="s">
        <v>2622</v>
      </c>
      <c r="T448" s="97" t="s">
        <v>164</v>
      </c>
      <c r="U448" s="94" t="s">
        <v>2623</v>
      </c>
      <c r="V448" s="126" t="s">
        <v>30</v>
      </c>
      <c r="W448" s="96" t="s">
        <v>166</v>
      </c>
      <c r="X448" s="98" t="s">
        <v>937</v>
      </c>
      <c r="Y448" s="94">
        <v>1</v>
      </c>
      <c r="Z448" s="94">
        <v>0</v>
      </c>
      <c r="AA448" s="100">
        <f>IF(V448="TIPO I",'BASE LIQUIDACION REDEBAN 2025'!$B$2,IF(V448="TIPO II",'BASE LIQUIDACION REDEBAN 2025'!$B$3,IF(V448="TIPO III",'BASE LIQUIDACION REDEBAN 2025'!$B$4,IF(V448="TIPO IV",'BASE LIQUIDACION REDEBAN 2025'!$B$5,IF(W448="AEREO",'BASE LIQUIDACION REDEBAN 2025'!$B$6,'BASE LIQUIDACION REDEBAN 2025'!$B$5)))))</f>
        <v>275728.78077800001</v>
      </c>
      <c r="AB448" s="100">
        <f>IF(V448="TIPO I",'BASE LIQUIDACION REDEBAN 2025'!$B$10,IF(V448="TIPO II",'BASE LIQUIDACION REDEBAN 2025'!$B$11,IF(V448="TIPO III",'BASE LIQUIDACION REDEBAN 2025'!$B$12,'BASE LIQUIDACION REDEBAN 2025'!$B$13)))</f>
        <v>196536.5258152</v>
      </c>
      <c r="AC448" s="101">
        <f t="shared" si="6"/>
        <v>275728.78077800001</v>
      </c>
    </row>
    <row r="449" spans="1:29" s="79" customFormat="1" ht="14.25" customHeight="1">
      <c r="A449" s="94" t="s">
        <v>100</v>
      </c>
      <c r="B449" s="8" t="str">
        <f>VLOOKUP(A449,'CENTRO DE COSTOS'!A:D,4,FALSE)</f>
        <v>KEVIN ALEXIS CORZO BUSTOS</v>
      </c>
      <c r="C449" s="8" t="str">
        <f>VLOOKUP(A449,'CENTRO DE COSTOS'!A:D,2,FALSE)</f>
        <v>0004-0007</v>
      </c>
      <c r="D449" s="94">
        <v>50577</v>
      </c>
      <c r="E449" s="95" t="s">
        <v>2624</v>
      </c>
      <c r="F449" s="97">
        <v>81173</v>
      </c>
      <c r="G449" s="98" t="s">
        <v>155</v>
      </c>
      <c r="H449" s="121" t="s">
        <v>156</v>
      </c>
      <c r="I449" s="97" t="s">
        <v>295</v>
      </c>
      <c r="J449" s="126" t="s">
        <v>2625</v>
      </c>
      <c r="K449" s="97" t="s">
        <v>2626</v>
      </c>
      <c r="L449" s="97" t="s">
        <v>159</v>
      </c>
      <c r="M449" s="8" t="s">
        <v>2627</v>
      </c>
      <c r="N449" s="176">
        <v>45894</v>
      </c>
      <c r="O449" s="96">
        <v>45896</v>
      </c>
      <c r="P449" s="131" t="s">
        <v>161</v>
      </c>
      <c r="Q449" s="130" t="s">
        <v>161</v>
      </c>
      <c r="R449" s="94" t="s">
        <v>162</v>
      </c>
      <c r="S449" s="122" t="s">
        <v>2628</v>
      </c>
      <c r="T449" s="97" t="s">
        <v>164</v>
      </c>
      <c r="U449" s="94" t="s">
        <v>2629</v>
      </c>
      <c r="V449" s="126" t="s">
        <v>30</v>
      </c>
      <c r="W449" s="96" t="s">
        <v>166</v>
      </c>
      <c r="X449" s="98" t="s">
        <v>937</v>
      </c>
      <c r="Y449" s="94">
        <v>1</v>
      </c>
      <c r="Z449" s="94">
        <v>0</v>
      </c>
      <c r="AA449" s="100">
        <f>IF(V449="TIPO I",'BASE LIQUIDACION REDEBAN 2025'!$B$2,IF(V449="TIPO II",'BASE LIQUIDACION REDEBAN 2025'!$B$3,IF(V449="TIPO III",'BASE LIQUIDACION REDEBAN 2025'!$B$4,IF(V449="TIPO IV",'BASE LIQUIDACION REDEBAN 2025'!$B$5,IF(W449="AEREO",'BASE LIQUIDACION REDEBAN 2025'!$B$6,'BASE LIQUIDACION REDEBAN 2025'!$B$5)))))</f>
        <v>275728.78077800001</v>
      </c>
      <c r="AB449" s="100">
        <f>IF(V449="TIPO I",'BASE LIQUIDACION REDEBAN 2025'!$B$10,IF(V449="TIPO II",'BASE LIQUIDACION REDEBAN 2025'!$B$11,IF(V449="TIPO III",'BASE LIQUIDACION REDEBAN 2025'!$B$12,'BASE LIQUIDACION REDEBAN 2025'!$B$13)))</f>
        <v>196536.5258152</v>
      </c>
      <c r="AC449" s="101">
        <f t="shared" si="6"/>
        <v>275728.78077800001</v>
      </c>
    </row>
    <row r="450" spans="1:29" s="79" customFormat="1" ht="14.25" customHeight="1">
      <c r="A450" s="94" t="s">
        <v>98</v>
      </c>
      <c r="B450" s="8" t="str">
        <f>VLOOKUP(A450,'CENTRO DE COSTOS'!A:D,4,FALSE)</f>
        <v>MIGUEL JULIÁN HERNÁNDEZ GUARÍN</v>
      </c>
      <c r="C450" s="8" t="str">
        <f>VLOOKUP(A450,'CENTRO DE COSTOS'!A:D,2,FALSE)</f>
        <v>0004-0008</v>
      </c>
      <c r="D450" s="94">
        <v>15516</v>
      </c>
      <c r="E450" s="95" t="s">
        <v>2630</v>
      </c>
      <c r="F450" s="97">
        <v>81171</v>
      </c>
      <c r="G450" s="98" t="s">
        <v>155</v>
      </c>
      <c r="H450" s="121" t="s">
        <v>156</v>
      </c>
      <c r="I450" s="97" t="s">
        <v>241</v>
      </c>
      <c r="J450" s="126" t="s">
        <v>2631</v>
      </c>
      <c r="K450" s="97" t="s">
        <v>2632</v>
      </c>
      <c r="L450" s="97" t="s">
        <v>159</v>
      </c>
      <c r="M450" s="8" t="s">
        <v>2633</v>
      </c>
      <c r="N450" s="176">
        <v>45894</v>
      </c>
      <c r="O450" s="96">
        <v>45896</v>
      </c>
      <c r="P450" s="131" t="s">
        <v>161</v>
      </c>
      <c r="Q450" s="130" t="s">
        <v>161</v>
      </c>
      <c r="R450" s="94" t="s">
        <v>162</v>
      </c>
      <c r="S450" s="122" t="s">
        <v>2634</v>
      </c>
      <c r="T450" s="97" t="s">
        <v>164</v>
      </c>
      <c r="U450" s="94" t="s">
        <v>2635</v>
      </c>
      <c r="V450" s="126" t="s">
        <v>28</v>
      </c>
      <c r="W450" s="96" t="s">
        <v>166</v>
      </c>
      <c r="X450" s="98" t="s">
        <v>247</v>
      </c>
      <c r="Y450" s="94">
        <v>1</v>
      </c>
      <c r="Z450" s="94">
        <v>0</v>
      </c>
      <c r="AA450" s="100">
        <f>IF(V450="TIPO I",'BASE LIQUIDACION REDEBAN 2025'!$B$2,IF(V450="TIPO II",'BASE LIQUIDACION REDEBAN 2025'!$B$3,IF(V450="TIPO III",'BASE LIQUIDACION REDEBAN 2025'!$B$4,IF(V450="TIPO IV",'BASE LIQUIDACION REDEBAN 2025'!$B$5,IF(W450="AEREO",'BASE LIQUIDACION REDEBAN 2025'!$B$6,'BASE LIQUIDACION REDEBAN 2025'!$B$5)))))</f>
        <v>163813.69572160003</v>
      </c>
      <c r="AB450" s="100">
        <f>IF(V450="TIPO I",'BASE LIQUIDACION REDEBAN 2025'!$B$10,IF(V450="TIPO II",'BASE LIQUIDACION REDEBAN 2025'!$B$11,IF(V450="TIPO III",'BASE LIQUIDACION REDEBAN 2025'!$B$12,'BASE LIQUIDACION REDEBAN 2025'!$B$13)))</f>
        <v>140395.6348884</v>
      </c>
      <c r="AC450" s="101">
        <f t="shared" si="6"/>
        <v>163813.69572160003</v>
      </c>
    </row>
    <row r="451" spans="1:29" s="79" customFormat="1" ht="14.25" customHeight="1">
      <c r="A451" s="94" t="s">
        <v>76</v>
      </c>
      <c r="B451" s="8" t="str">
        <f>VLOOKUP(A451,'CENTRO DE COSTOS'!A:D,4,FALSE)</f>
        <v>DIEGO FERNANDO HENAO CARDONA</v>
      </c>
      <c r="C451" s="8" t="str">
        <f>VLOOKUP(A451,'CENTRO DE COSTOS'!A:D,2,FALSE)</f>
        <v>0004-0003</v>
      </c>
      <c r="D451" s="94">
        <v>76001</v>
      </c>
      <c r="E451" s="95" t="s">
        <v>2636</v>
      </c>
      <c r="F451" s="97">
        <v>81060</v>
      </c>
      <c r="G451" s="98" t="s">
        <v>155</v>
      </c>
      <c r="H451" s="121" t="s">
        <v>1247</v>
      </c>
      <c r="I451" s="97" t="s">
        <v>227</v>
      </c>
      <c r="J451" s="126" t="s">
        <v>76</v>
      </c>
      <c r="K451" s="97" t="s">
        <v>2637</v>
      </c>
      <c r="L451" s="97" t="s">
        <v>159</v>
      </c>
      <c r="M451" s="8" t="s">
        <v>2638</v>
      </c>
      <c r="N451" s="176">
        <v>45894</v>
      </c>
      <c r="O451" s="96">
        <v>45895</v>
      </c>
      <c r="P451" s="131" t="s">
        <v>161</v>
      </c>
      <c r="Q451" s="130" t="s">
        <v>161</v>
      </c>
      <c r="R451" s="94" t="s">
        <v>162</v>
      </c>
      <c r="S451" s="122" t="s">
        <v>2639</v>
      </c>
      <c r="T451" s="97" t="s">
        <v>164</v>
      </c>
      <c r="U451" s="94" t="s">
        <v>2640</v>
      </c>
      <c r="V451" s="126" t="s">
        <v>25</v>
      </c>
      <c r="W451" s="96" t="s">
        <v>166</v>
      </c>
      <c r="X451" s="98" t="s">
        <v>233</v>
      </c>
      <c r="Y451" s="94">
        <v>1</v>
      </c>
      <c r="Z451" s="94">
        <v>0</v>
      </c>
      <c r="AA451" s="100">
        <f>IF(V451="TIPO I",'BASE LIQUIDACION REDEBAN 2025'!$B$2,IF(V451="TIPO II",'BASE LIQUIDACION REDEBAN 2025'!$B$3,IF(V451="TIPO III",'BASE LIQUIDACION REDEBAN 2025'!$B$4,IF(V451="TIPO IV",'BASE LIQUIDACION REDEBAN 2025'!$B$5,IF(W451="AEREO",'BASE LIQUIDACION REDEBAN 2025'!$B$6,'BASE LIQUIDACION REDEBAN 2025'!$B$5)))))</f>
        <v>75096.394270399993</v>
      </c>
      <c r="AB451" s="100">
        <f>IF(V451="TIPO I",'BASE LIQUIDACION REDEBAN 2025'!$B$10,IF(V451="TIPO II",'BASE LIQUIDACION REDEBAN 2025'!$B$11,IF(V451="TIPO III",'BASE LIQUIDACION REDEBAN 2025'!$B$12,'BASE LIQUIDACION REDEBAN 2025'!$B$13)))</f>
        <v>75096.394270399993</v>
      </c>
      <c r="AC451" s="101">
        <f t="shared" ref="AC451:AC509" si="7">Y451*AA451+Z451*AB451</f>
        <v>75096.394270399993</v>
      </c>
    </row>
    <row r="452" spans="1:29" s="79" customFormat="1" ht="14.25" customHeight="1">
      <c r="A452" s="94" t="s">
        <v>76</v>
      </c>
      <c r="B452" s="8" t="str">
        <f>VLOOKUP(A452,'CENTRO DE COSTOS'!A:D,4,FALSE)</f>
        <v>DIEGO FERNANDO HENAO CARDONA</v>
      </c>
      <c r="C452" s="8" t="str">
        <f>VLOOKUP(A452,'CENTRO DE COSTOS'!A:D,2,FALSE)</f>
        <v>0004-0003</v>
      </c>
      <c r="D452" s="94">
        <v>76520</v>
      </c>
      <c r="E452" s="95" t="s">
        <v>2641</v>
      </c>
      <c r="F452" s="97">
        <v>81090</v>
      </c>
      <c r="G452" s="98" t="s">
        <v>155</v>
      </c>
      <c r="H452" s="121" t="s">
        <v>1247</v>
      </c>
      <c r="I452" s="97" t="s">
        <v>227</v>
      </c>
      <c r="J452" s="126" t="s">
        <v>1403</v>
      </c>
      <c r="K452" s="97" t="s">
        <v>2642</v>
      </c>
      <c r="L452" s="97" t="s">
        <v>159</v>
      </c>
      <c r="M452" s="8" t="s">
        <v>2643</v>
      </c>
      <c r="N452" s="176">
        <v>45894</v>
      </c>
      <c r="O452" s="96">
        <v>45895</v>
      </c>
      <c r="P452" s="131" t="s">
        <v>161</v>
      </c>
      <c r="Q452" s="130" t="s">
        <v>161</v>
      </c>
      <c r="R452" s="94" t="s">
        <v>162</v>
      </c>
      <c r="S452" s="122" t="s">
        <v>2644</v>
      </c>
      <c r="T452" s="97" t="s">
        <v>164</v>
      </c>
      <c r="U452" s="94" t="s">
        <v>2645</v>
      </c>
      <c r="V452" s="126" t="s">
        <v>25</v>
      </c>
      <c r="W452" s="96" t="s">
        <v>166</v>
      </c>
      <c r="X452" s="98" t="s">
        <v>525</v>
      </c>
      <c r="Y452" s="94">
        <v>1</v>
      </c>
      <c r="Z452" s="94">
        <v>0</v>
      </c>
      <c r="AA452" s="100">
        <f>IF(V452="TIPO I",'BASE LIQUIDACION REDEBAN 2025'!$B$2,IF(V452="TIPO II",'BASE LIQUIDACION REDEBAN 2025'!$B$3,IF(V452="TIPO III",'BASE LIQUIDACION REDEBAN 2025'!$B$4,IF(V452="TIPO IV",'BASE LIQUIDACION REDEBAN 2025'!$B$5,IF(W452="AEREO",'BASE LIQUIDACION REDEBAN 2025'!$B$6,'BASE LIQUIDACION REDEBAN 2025'!$B$5)))))</f>
        <v>75096.394270399993</v>
      </c>
      <c r="AB452" s="100">
        <f>IF(V452="TIPO I",'BASE LIQUIDACION REDEBAN 2025'!$B$10,IF(V452="TIPO II",'BASE LIQUIDACION REDEBAN 2025'!$B$11,IF(V452="TIPO III",'BASE LIQUIDACION REDEBAN 2025'!$B$12,'BASE LIQUIDACION REDEBAN 2025'!$B$13)))</f>
        <v>75096.394270399993</v>
      </c>
      <c r="AC452" s="101">
        <f t="shared" si="7"/>
        <v>75096.394270399993</v>
      </c>
    </row>
    <row r="453" spans="1:29" s="79" customFormat="1" ht="14.25" customHeight="1">
      <c r="A453" s="94" t="s">
        <v>81</v>
      </c>
      <c r="B453" s="8" t="str">
        <f>VLOOKUP(A453,'CENTRO DE COSTOS'!A:D,4,FALSE)</f>
        <v>MIGUEL JULIÁN HERNÁNDEZ GUARÍN</v>
      </c>
      <c r="C453" s="8" t="str">
        <f>VLOOKUP(A453,'CENTRO DE COSTOS'!A:D,2,FALSE)</f>
        <v>0004-0008</v>
      </c>
      <c r="D453" s="94">
        <v>54313</v>
      </c>
      <c r="E453" s="95" t="s">
        <v>2646</v>
      </c>
      <c r="F453" s="97">
        <v>81205</v>
      </c>
      <c r="G453" s="98" t="s">
        <v>155</v>
      </c>
      <c r="H453" s="121" t="s">
        <v>156</v>
      </c>
      <c r="I453" s="97" t="s">
        <v>317</v>
      </c>
      <c r="J453" s="126" t="s">
        <v>2647</v>
      </c>
      <c r="K453" s="97" t="s">
        <v>2648</v>
      </c>
      <c r="L453" s="97" t="s">
        <v>159</v>
      </c>
      <c r="M453" s="8" t="s">
        <v>2649</v>
      </c>
      <c r="N453" s="176">
        <v>45896</v>
      </c>
      <c r="O453" s="96">
        <v>45898</v>
      </c>
      <c r="P453" s="131" t="s">
        <v>161</v>
      </c>
      <c r="Q453" s="130" t="s">
        <v>161</v>
      </c>
      <c r="R453" s="94" t="s">
        <v>162</v>
      </c>
      <c r="S453" s="122" t="s">
        <v>2650</v>
      </c>
      <c r="T453" s="97" t="s">
        <v>164</v>
      </c>
      <c r="U453" s="94" t="s">
        <v>2651</v>
      </c>
      <c r="V453" s="126" t="s">
        <v>28</v>
      </c>
      <c r="W453" s="96" t="s">
        <v>166</v>
      </c>
      <c r="X453" s="98" t="s">
        <v>432</v>
      </c>
      <c r="Y453" s="94">
        <v>1</v>
      </c>
      <c r="Z453" s="94">
        <v>0</v>
      </c>
      <c r="AA453" s="100">
        <f>IF(V453="TIPO I",'BASE LIQUIDACION REDEBAN 2025'!$B$2,IF(V453="TIPO II",'BASE LIQUIDACION REDEBAN 2025'!$B$3,IF(V453="TIPO III",'BASE LIQUIDACION REDEBAN 2025'!$B$4,IF(V453="TIPO IV",'BASE LIQUIDACION REDEBAN 2025'!$B$5,IF(W453="AEREO",'BASE LIQUIDACION REDEBAN 2025'!$B$6,'BASE LIQUIDACION REDEBAN 2025'!$B$5)))))</f>
        <v>163813.69572160003</v>
      </c>
      <c r="AB453" s="100">
        <f>IF(V453="TIPO I",'BASE LIQUIDACION REDEBAN 2025'!$B$10,IF(V453="TIPO II",'BASE LIQUIDACION REDEBAN 2025'!$B$11,IF(V453="TIPO III",'BASE LIQUIDACION REDEBAN 2025'!$B$12,'BASE LIQUIDACION REDEBAN 2025'!$B$13)))</f>
        <v>140395.6348884</v>
      </c>
      <c r="AC453" s="101">
        <f t="shared" si="7"/>
        <v>163813.69572160003</v>
      </c>
    </row>
    <row r="454" spans="1:29" s="79" customFormat="1" ht="14.25" customHeight="1">
      <c r="A454" s="94" t="s">
        <v>96</v>
      </c>
      <c r="B454" s="8" t="str">
        <f>VLOOKUP(A454,'CENTRO DE COSTOS'!A:D,4,FALSE)</f>
        <v>JOSE MAURICIO HERNANDEZ ROJAS</v>
      </c>
      <c r="C454" s="8" t="str">
        <f>VLOOKUP(A454,'CENTRO DE COSTOS'!A:D,2,FALSE)</f>
        <v>0004-0001</v>
      </c>
      <c r="D454" s="94">
        <v>47030</v>
      </c>
      <c r="E454" s="95" t="s">
        <v>2652</v>
      </c>
      <c r="F454" s="97">
        <v>81182</v>
      </c>
      <c r="G454" s="98" t="s">
        <v>155</v>
      </c>
      <c r="H454" s="121" t="s">
        <v>156</v>
      </c>
      <c r="I454" s="97" t="s">
        <v>1896</v>
      </c>
      <c r="J454" s="126" t="s">
        <v>2653</v>
      </c>
      <c r="K454" s="97" t="s">
        <v>2654</v>
      </c>
      <c r="L454" s="97" t="s">
        <v>159</v>
      </c>
      <c r="M454" s="8" t="s">
        <v>2655</v>
      </c>
      <c r="N454" s="176">
        <v>45896</v>
      </c>
      <c r="O454" s="96">
        <v>45897</v>
      </c>
      <c r="P454" s="131" t="s">
        <v>161</v>
      </c>
      <c r="Q454" s="130" t="s">
        <v>161</v>
      </c>
      <c r="R454" s="94" t="s">
        <v>162</v>
      </c>
      <c r="S454" s="122" t="s">
        <v>2656</v>
      </c>
      <c r="T454" s="97" t="s">
        <v>164</v>
      </c>
      <c r="U454" s="94" t="s">
        <v>2657</v>
      </c>
      <c r="V454" s="126" t="s">
        <v>32</v>
      </c>
      <c r="W454" s="96" t="s">
        <v>166</v>
      </c>
      <c r="X454" s="98" t="s">
        <v>1737</v>
      </c>
      <c r="Y454" s="94">
        <v>1</v>
      </c>
      <c r="Z454" s="94">
        <v>0</v>
      </c>
      <c r="AA454" s="100">
        <f>IF(V454="TIPO I",'BASE LIQUIDACION REDEBAN 2025'!$B$2,IF(V454="TIPO II",'BASE LIQUIDACION REDEBAN 2025'!$B$3,IF(V454="TIPO III",'BASE LIQUIDACION REDEBAN 2025'!$B$4,IF(V454="TIPO IV",'BASE LIQUIDACION REDEBAN 2025'!$B$5,IF(W454="AEREO",'BASE LIQUIDACION REDEBAN 2025'!$B$6,'BASE LIQUIDACION REDEBAN 2025'!$B$5)))))</f>
        <v>504832.64687880001</v>
      </c>
      <c r="AB454" s="100">
        <f>IF(V454="TIPO I",'BASE LIQUIDACION REDEBAN 2025'!$B$10,IF(V454="TIPO II",'BASE LIQUIDACION REDEBAN 2025'!$B$11,IF(V454="TIPO III",'BASE LIQUIDACION REDEBAN 2025'!$B$12,'BASE LIQUIDACION REDEBAN 2025'!$B$13)))</f>
        <v>196536.5258152</v>
      </c>
      <c r="AC454" s="101">
        <f t="shared" si="7"/>
        <v>504832.64687880001</v>
      </c>
    </row>
    <row r="455" spans="1:29" s="79" customFormat="1" ht="14.25" customHeight="1">
      <c r="A455" s="94" t="s">
        <v>92</v>
      </c>
      <c r="B455" s="8" t="str">
        <f>VLOOKUP(A455,'CENTRO DE COSTOS'!A:D,4,FALSE)</f>
        <v>KEVIN ALEXIS CORZO BUSTOS</v>
      </c>
      <c r="C455" s="8" t="str">
        <f>VLOOKUP(A455,'CENTRO DE COSTOS'!A:D,2,FALSE)</f>
        <v>0004-0007</v>
      </c>
      <c r="D455" s="94">
        <v>41298</v>
      </c>
      <c r="E455" s="95" t="s">
        <v>2658</v>
      </c>
      <c r="F455" s="97">
        <v>81204</v>
      </c>
      <c r="G455" s="98" t="s">
        <v>155</v>
      </c>
      <c r="H455" s="121" t="s">
        <v>156</v>
      </c>
      <c r="I455" s="97" t="s">
        <v>249</v>
      </c>
      <c r="J455" s="126" t="s">
        <v>1714</v>
      </c>
      <c r="K455" s="97" t="s">
        <v>2659</v>
      </c>
      <c r="L455" s="97" t="s">
        <v>159</v>
      </c>
      <c r="M455" s="8" t="s">
        <v>2660</v>
      </c>
      <c r="N455" s="176">
        <v>45896</v>
      </c>
      <c r="O455" s="96">
        <v>45897</v>
      </c>
      <c r="P455" s="131" t="s">
        <v>161</v>
      </c>
      <c r="Q455" s="130" t="s">
        <v>161</v>
      </c>
      <c r="R455" s="94" t="s">
        <v>162</v>
      </c>
      <c r="S455" s="122" t="s">
        <v>2661</v>
      </c>
      <c r="T455" s="97" t="s">
        <v>164</v>
      </c>
      <c r="U455" s="94" t="s">
        <v>2662</v>
      </c>
      <c r="V455" s="126" t="s">
        <v>30</v>
      </c>
      <c r="W455" s="96" t="s">
        <v>166</v>
      </c>
      <c r="X455" s="98" t="s">
        <v>344</v>
      </c>
      <c r="Y455" s="94">
        <v>1</v>
      </c>
      <c r="Z455" s="94">
        <v>0</v>
      </c>
      <c r="AA455" s="100">
        <f>IF(V455="TIPO I",'BASE LIQUIDACION REDEBAN 2025'!$B$2,IF(V455="TIPO II",'BASE LIQUIDACION REDEBAN 2025'!$B$3,IF(V455="TIPO III",'BASE LIQUIDACION REDEBAN 2025'!$B$4,IF(V455="TIPO IV",'BASE LIQUIDACION REDEBAN 2025'!$B$5,IF(W455="AEREO",'BASE LIQUIDACION REDEBAN 2025'!$B$6,'BASE LIQUIDACION REDEBAN 2025'!$B$5)))))</f>
        <v>275728.78077800001</v>
      </c>
      <c r="AB455" s="100">
        <f>IF(V455="TIPO I",'BASE LIQUIDACION REDEBAN 2025'!$B$10,IF(V455="TIPO II",'BASE LIQUIDACION REDEBAN 2025'!$B$11,IF(V455="TIPO III",'BASE LIQUIDACION REDEBAN 2025'!$B$12,'BASE LIQUIDACION REDEBAN 2025'!$B$13)))</f>
        <v>196536.5258152</v>
      </c>
      <c r="AC455" s="101">
        <f t="shared" si="7"/>
        <v>275728.78077800001</v>
      </c>
    </row>
    <row r="456" spans="1:29" s="79" customFormat="1" ht="14.25" customHeight="1">
      <c r="A456" s="94" t="s">
        <v>86</v>
      </c>
      <c r="B456" s="8" t="str">
        <f>VLOOKUP(A456,'CENTRO DE COSTOS'!A:D,4,FALSE)</f>
        <v>KEVIN ALEXIS CORZO BUSTOS</v>
      </c>
      <c r="C456" s="8" t="str">
        <f>VLOOKUP(A456,'CENTRO DE COSTOS'!A:D,2,FALSE)</f>
        <v>0004-0007</v>
      </c>
      <c r="D456" s="94">
        <v>73319</v>
      </c>
      <c r="E456" s="95" t="s">
        <v>2663</v>
      </c>
      <c r="F456" s="97">
        <v>81206</v>
      </c>
      <c r="G456" s="98" t="s">
        <v>155</v>
      </c>
      <c r="H456" s="121" t="s">
        <v>156</v>
      </c>
      <c r="I456" s="97" t="s">
        <v>703</v>
      </c>
      <c r="J456" s="126" t="s">
        <v>2664</v>
      </c>
      <c r="K456" s="97" t="s">
        <v>2665</v>
      </c>
      <c r="L456" s="97" t="s">
        <v>159</v>
      </c>
      <c r="M456" s="8" t="s">
        <v>2666</v>
      </c>
      <c r="N456" s="176">
        <v>45896</v>
      </c>
      <c r="O456" s="96">
        <v>45897</v>
      </c>
      <c r="P456" s="131" t="s">
        <v>161</v>
      </c>
      <c r="Q456" s="130" t="s">
        <v>161</v>
      </c>
      <c r="R456" s="94" t="s">
        <v>162</v>
      </c>
      <c r="S456" s="122" t="s">
        <v>2667</v>
      </c>
      <c r="T456" s="97" t="s">
        <v>164</v>
      </c>
      <c r="U456" s="94" t="s">
        <v>2668</v>
      </c>
      <c r="V456" s="126" t="s">
        <v>28</v>
      </c>
      <c r="W456" s="96" t="s">
        <v>166</v>
      </c>
      <c r="X456" s="98" t="s">
        <v>968</v>
      </c>
      <c r="Y456" s="94">
        <v>1</v>
      </c>
      <c r="Z456" s="94">
        <v>0</v>
      </c>
      <c r="AA456" s="100">
        <f>IF(V456="TIPO I",'BASE LIQUIDACION REDEBAN 2025'!$B$2,IF(V456="TIPO II",'BASE LIQUIDACION REDEBAN 2025'!$B$3,IF(V456="TIPO III",'BASE LIQUIDACION REDEBAN 2025'!$B$4,IF(V456="TIPO IV",'BASE LIQUIDACION REDEBAN 2025'!$B$5,IF(W456="AEREO",'BASE LIQUIDACION REDEBAN 2025'!$B$6,'BASE LIQUIDACION REDEBAN 2025'!$B$5)))))</f>
        <v>163813.69572160003</v>
      </c>
      <c r="AB456" s="100">
        <f>IF(V456="TIPO I",'BASE LIQUIDACION REDEBAN 2025'!$B$10,IF(V456="TIPO II",'BASE LIQUIDACION REDEBAN 2025'!$B$11,IF(V456="TIPO III",'BASE LIQUIDACION REDEBAN 2025'!$B$12,'BASE LIQUIDACION REDEBAN 2025'!$B$13)))</f>
        <v>140395.6348884</v>
      </c>
      <c r="AC456" s="101">
        <f t="shared" si="7"/>
        <v>163813.69572160003</v>
      </c>
    </row>
    <row r="457" spans="1:29" s="79" customFormat="1" ht="14.25" customHeight="1">
      <c r="A457" s="94" t="s">
        <v>98</v>
      </c>
      <c r="B457" s="8" t="str">
        <f>VLOOKUP(A457,'CENTRO DE COSTOS'!A:D,4,FALSE)</f>
        <v>MIGUEL JULIÁN HERNÁNDEZ GUARÍN</v>
      </c>
      <c r="C457" s="8" t="str">
        <f>VLOOKUP(A457,'CENTRO DE COSTOS'!A:D,2,FALSE)</f>
        <v>0004-0008</v>
      </c>
      <c r="D457" s="94">
        <v>68271</v>
      </c>
      <c r="E457" s="95" t="s">
        <v>2669</v>
      </c>
      <c r="F457" s="97">
        <v>81202</v>
      </c>
      <c r="G457" s="98" t="s">
        <v>155</v>
      </c>
      <c r="H457" s="121" t="s">
        <v>156</v>
      </c>
      <c r="I457" s="97" t="s">
        <v>820</v>
      </c>
      <c r="J457" s="126" t="s">
        <v>2670</v>
      </c>
      <c r="K457" s="97" t="s">
        <v>2671</v>
      </c>
      <c r="L457" s="97" t="s">
        <v>159</v>
      </c>
      <c r="M457" s="8" t="s">
        <v>2672</v>
      </c>
      <c r="N457" s="176">
        <v>45896</v>
      </c>
      <c r="O457" s="96">
        <v>45898</v>
      </c>
      <c r="P457" s="131" t="s">
        <v>161</v>
      </c>
      <c r="Q457" s="130" t="s">
        <v>161</v>
      </c>
      <c r="R457" s="94" t="s">
        <v>162</v>
      </c>
      <c r="S457" s="122" t="s">
        <v>2673</v>
      </c>
      <c r="T457" s="97" t="s">
        <v>164</v>
      </c>
      <c r="U457" s="94" t="s">
        <v>2674</v>
      </c>
      <c r="V457" s="126" t="s">
        <v>32</v>
      </c>
      <c r="W457" s="96" t="s">
        <v>166</v>
      </c>
      <c r="X457" s="98" t="s">
        <v>247</v>
      </c>
      <c r="Y457" s="94">
        <v>1</v>
      </c>
      <c r="Z457" s="94">
        <v>0</v>
      </c>
      <c r="AA457" s="100">
        <f>IF(V457="TIPO I",'BASE LIQUIDACION REDEBAN 2025'!$B$2,IF(V457="TIPO II",'BASE LIQUIDACION REDEBAN 2025'!$B$3,IF(V457="TIPO III",'BASE LIQUIDACION REDEBAN 2025'!$B$4,IF(V457="TIPO IV",'BASE LIQUIDACION REDEBAN 2025'!$B$5,IF(W457="AEREO",'BASE LIQUIDACION REDEBAN 2025'!$B$6,'BASE LIQUIDACION REDEBAN 2025'!$B$5)))))</f>
        <v>504832.64687880001</v>
      </c>
      <c r="AB457" s="100">
        <f>IF(V457="TIPO I",'BASE LIQUIDACION REDEBAN 2025'!$B$10,IF(V457="TIPO II",'BASE LIQUIDACION REDEBAN 2025'!$B$11,IF(V457="TIPO III",'BASE LIQUIDACION REDEBAN 2025'!$B$12,'BASE LIQUIDACION REDEBAN 2025'!$B$13)))</f>
        <v>196536.5258152</v>
      </c>
      <c r="AC457" s="101">
        <f t="shared" si="7"/>
        <v>504832.64687880001</v>
      </c>
    </row>
    <row r="458" spans="1:29" s="79" customFormat="1" ht="14.25" customHeight="1">
      <c r="A458" s="94" t="s">
        <v>68</v>
      </c>
      <c r="B458" s="8" t="str">
        <f>VLOOKUP(A458,'CENTRO DE COSTOS'!A:D,4,FALSE)</f>
        <v>WILLIAM ASDRUBAL ROZO ROZO</v>
      </c>
      <c r="C458" s="8" t="str">
        <f>VLOOKUP(A458,'CENTRO DE COSTOS'!A:D,2,FALSE)</f>
        <v>0004-0004</v>
      </c>
      <c r="D458" s="94">
        <v>25200</v>
      </c>
      <c r="E458" s="95" t="s">
        <v>2675</v>
      </c>
      <c r="F458" s="97">
        <v>81207</v>
      </c>
      <c r="G458" s="98" t="s">
        <v>155</v>
      </c>
      <c r="H458" s="121" t="s">
        <v>156</v>
      </c>
      <c r="I458" s="97" t="s">
        <v>470</v>
      </c>
      <c r="J458" s="126" t="s">
        <v>2676</v>
      </c>
      <c r="K458" s="97" t="s">
        <v>2677</v>
      </c>
      <c r="L458" s="97" t="s">
        <v>159</v>
      </c>
      <c r="M458" s="8" t="s">
        <v>2678</v>
      </c>
      <c r="N458" s="176">
        <v>45896</v>
      </c>
      <c r="O458" s="96">
        <v>45897</v>
      </c>
      <c r="P458" s="131" t="s">
        <v>161</v>
      </c>
      <c r="Q458" s="130" t="s">
        <v>161</v>
      </c>
      <c r="R458" s="94" t="s">
        <v>162</v>
      </c>
      <c r="S458" s="122" t="s">
        <v>2679</v>
      </c>
      <c r="T458" s="97" t="s">
        <v>164</v>
      </c>
      <c r="U458" s="94" t="s">
        <v>2680</v>
      </c>
      <c r="V458" s="126" t="s">
        <v>28</v>
      </c>
      <c r="W458" s="96" t="s">
        <v>166</v>
      </c>
      <c r="X458" s="98" t="s">
        <v>506</v>
      </c>
      <c r="Y458" s="94">
        <v>1</v>
      </c>
      <c r="Z458" s="94">
        <v>0</v>
      </c>
      <c r="AA458" s="100">
        <f>IF(V458="TIPO I",'BASE LIQUIDACION REDEBAN 2025'!$B$2,IF(V458="TIPO II",'BASE LIQUIDACION REDEBAN 2025'!$B$3,IF(V458="TIPO III",'BASE LIQUIDACION REDEBAN 2025'!$B$4,IF(V458="TIPO IV",'BASE LIQUIDACION REDEBAN 2025'!$B$5,IF(W458="AEREO",'BASE LIQUIDACION REDEBAN 2025'!$B$6,'BASE LIQUIDACION REDEBAN 2025'!$B$5)))))</f>
        <v>163813.69572160003</v>
      </c>
      <c r="AB458" s="100">
        <f>IF(V458="TIPO I",'BASE LIQUIDACION REDEBAN 2025'!$B$10,IF(V458="TIPO II",'BASE LIQUIDACION REDEBAN 2025'!$B$11,IF(V458="TIPO III",'BASE LIQUIDACION REDEBAN 2025'!$B$12,'BASE LIQUIDACION REDEBAN 2025'!$B$13)))</f>
        <v>140395.6348884</v>
      </c>
      <c r="AC458" s="101">
        <f t="shared" si="7"/>
        <v>163813.69572160003</v>
      </c>
    </row>
    <row r="459" spans="1:29" s="79" customFormat="1" ht="14.25" customHeight="1">
      <c r="A459" s="94" t="s">
        <v>68</v>
      </c>
      <c r="B459" s="8" t="str">
        <f>VLOOKUP(A459,'CENTRO DE COSTOS'!A:D,4,FALSE)</f>
        <v>WILLIAM ASDRUBAL ROZO ROZO</v>
      </c>
      <c r="C459" s="8" t="str">
        <f>VLOOKUP(A459,'CENTRO DE COSTOS'!A:D,2,FALSE)</f>
        <v>0004-0004</v>
      </c>
      <c r="D459" s="94">
        <v>25430</v>
      </c>
      <c r="E459" s="95" t="s">
        <v>2681</v>
      </c>
      <c r="F459" s="97">
        <v>81210</v>
      </c>
      <c r="G459" s="98" t="s">
        <v>155</v>
      </c>
      <c r="H459" s="121" t="s">
        <v>156</v>
      </c>
      <c r="I459" s="97" t="s">
        <v>470</v>
      </c>
      <c r="J459" s="126" t="s">
        <v>2682</v>
      </c>
      <c r="K459" s="97" t="s">
        <v>2683</v>
      </c>
      <c r="L459" s="97" t="s">
        <v>159</v>
      </c>
      <c r="M459" s="8" t="s">
        <v>2684</v>
      </c>
      <c r="N459" s="176">
        <v>45896</v>
      </c>
      <c r="O459" s="96">
        <v>45897</v>
      </c>
      <c r="P459" s="131" t="s">
        <v>161</v>
      </c>
      <c r="Q459" s="130" t="s">
        <v>161</v>
      </c>
      <c r="R459" s="94" t="s">
        <v>162</v>
      </c>
      <c r="S459" s="122" t="s">
        <v>2685</v>
      </c>
      <c r="T459" s="97" t="s">
        <v>164</v>
      </c>
      <c r="U459" s="94" t="s">
        <v>2686</v>
      </c>
      <c r="V459" s="126" t="s">
        <v>28</v>
      </c>
      <c r="W459" s="96" t="s">
        <v>166</v>
      </c>
      <c r="X459" s="98" t="s">
        <v>538</v>
      </c>
      <c r="Y459" s="94">
        <v>1</v>
      </c>
      <c r="Z459" s="94">
        <v>0</v>
      </c>
      <c r="AA459" s="100">
        <f>IF(V459="TIPO I",'BASE LIQUIDACION REDEBAN 2025'!$B$2,IF(V459="TIPO II",'BASE LIQUIDACION REDEBAN 2025'!$B$3,IF(V459="TIPO III",'BASE LIQUIDACION REDEBAN 2025'!$B$4,IF(V459="TIPO IV",'BASE LIQUIDACION REDEBAN 2025'!$B$5,IF(W459="AEREO",'BASE LIQUIDACION REDEBAN 2025'!$B$6,'BASE LIQUIDACION REDEBAN 2025'!$B$5)))))</f>
        <v>163813.69572160003</v>
      </c>
      <c r="AB459" s="100">
        <f>IF(V459="TIPO I",'BASE LIQUIDACION REDEBAN 2025'!$B$10,IF(V459="TIPO II",'BASE LIQUIDACION REDEBAN 2025'!$B$11,IF(V459="TIPO III",'BASE LIQUIDACION REDEBAN 2025'!$B$12,'BASE LIQUIDACION REDEBAN 2025'!$B$13)))</f>
        <v>140395.6348884</v>
      </c>
      <c r="AC459" s="101">
        <f t="shared" si="7"/>
        <v>163813.69572160003</v>
      </c>
    </row>
    <row r="460" spans="1:29" s="79" customFormat="1" ht="14.25" customHeight="1">
      <c r="A460" s="94" t="s">
        <v>68</v>
      </c>
      <c r="B460" s="8" t="str">
        <f>VLOOKUP(A460,'CENTRO DE COSTOS'!A:D,4,FALSE)</f>
        <v>WILLIAM ASDRUBAL ROZO ROZO</v>
      </c>
      <c r="C460" s="8" t="str">
        <f>VLOOKUP(A460,'CENTRO DE COSTOS'!A:D,2,FALSE)</f>
        <v>0004-0004</v>
      </c>
      <c r="D460" s="94">
        <v>11001</v>
      </c>
      <c r="E460" s="95" t="s">
        <v>2687</v>
      </c>
      <c r="F460" s="97">
        <v>81187</v>
      </c>
      <c r="G460" s="98" t="s">
        <v>155</v>
      </c>
      <c r="H460" s="121" t="s">
        <v>257</v>
      </c>
      <c r="I460" s="97" t="s">
        <v>470</v>
      </c>
      <c r="J460" s="126" t="s">
        <v>68</v>
      </c>
      <c r="K460" s="97" t="s">
        <v>2688</v>
      </c>
      <c r="L460" s="97" t="s">
        <v>159</v>
      </c>
      <c r="M460" s="8" t="s">
        <v>2689</v>
      </c>
      <c r="N460" s="176">
        <v>45896</v>
      </c>
      <c r="O460" s="96">
        <v>45898</v>
      </c>
      <c r="P460" s="131" t="s">
        <v>161</v>
      </c>
      <c r="Q460" s="130" t="s">
        <v>161</v>
      </c>
      <c r="R460" s="94" t="s">
        <v>162</v>
      </c>
      <c r="S460" s="122" t="s">
        <v>2690</v>
      </c>
      <c r="T460" s="97" t="s">
        <v>164</v>
      </c>
      <c r="U460" s="94" t="s">
        <v>2691</v>
      </c>
      <c r="V460" s="126" t="s">
        <v>25</v>
      </c>
      <c r="W460" s="96" t="s">
        <v>166</v>
      </c>
      <c r="X460" s="98" t="s">
        <v>1029</v>
      </c>
      <c r="Y460" s="94">
        <v>1</v>
      </c>
      <c r="Z460" s="94">
        <v>0</v>
      </c>
      <c r="AA460" s="100">
        <f>IF(V460="TIPO I",'BASE LIQUIDACION REDEBAN 2025'!$B$2,IF(V460="TIPO II",'BASE LIQUIDACION REDEBAN 2025'!$B$3,IF(V460="TIPO III",'BASE LIQUIDACION REDEBAN 2025'!$B$4,IF(V460="TIPO IV",'BASE LIQUIDACION REDEBAN 2025'!$B$5,IF(W460="AEREO",'BASE LIQUIDACION REDEBAN 2025'!$B$6,'BASE LIQUIDACION REDEBAN 2025'!$B$5)))))</f>
        <v>75096.394270399993</v>
      </c>
      <c r="AB460" s="100">
        <f>IF(V460="TIPO I",'BASE LIQUIDACION REDEBAN 2025'!$B$10,IF(V460="TIPO II",'BASE LIQUIDACION REDEBAN 2025'!$B$11,IF(V460="TIPO III",'BASE LIQUIDACION REDEBAN 2025'!$B$12,'BASE LIQUIDACION REDEBAN 2025'!$B$13)))</f>
        <v>75096.394270399993</v>
      </c>
      <c r="AC460" s="101">
        <f t="shared" si="7"/>
        <v>75096.394270399993</v>
      </c>
    </row>
    <row r="461" spans="1:29" s="79" customFormat="1" ht="14.25" customHeight="1">
      <c r="A461" s="94" t="s">
        <v>68</v>
      </c>
      <c r="B461" s="8" t="str">
        <f>VLOOKUP(A461,'CENTRO DE COSTOS'!A:D,4,FALSE)</f>
        <v>WILLIAM ASDRUBAL ROZO ROZO</v>
      </c>
      <c r="C461" s="8" t="str">
        <f>VLOOKUP(A461,'CENTRO DE COSTOS'!A:D,2,FALSE)</f>
        <v>0004-0004</v>
      </c>
      <c r="D461" s="94">
        <v>25290</v>
      </c>
      <c r="E461" s="95" t="s">
        <v>2692</v>
      </c>
      <c r="F461" s="97">
        <v>81203</v>
      </c>
      <c r="G461" s="98" t="s">
        <v>155</v>
      </c>
      <c r="H461" s="121" t="s">
        <v>156</v>
      </c>
      <c r="I461" s="97" t="s">
        <v>470</v>
      </c>
      <c r="J461" s="126" t="s">
        <v>1935</v>
      </c>
      <c r="K461" s="97" t="s">
        <v>2693</v>
      </c>
      <c r="L461" s="97" t="s">
        <v>159</v>
      </c>
      <c r="M461" s="8" t="s">
        <v>2694</v>
      </c>
      <c r="N461" s="176">
        <v>45896</v>
      </c>
      <c r="O461" s="96">
        <v>45898</v>
      </c>
      <c r="P461" s="131" t="s">
        <v>161</v>
      </c>
      <c r="Q461" s="130" t="s">
        <v>161</v>
      </c>
      <c r="R461" s="94" t="s">
        <v>162</v>
      </c>
      <c r="S461" s="122" t="s">
        <v>2695</v>
      </c>
      <c r="T461" s="97" t="s">
        <v>164</v>
      </c>
      <c r="U461" s="94" t="s">
        <v>2696</v>
      </c>
      <c r="V461" s="126" t="s">
        <v>28</v>
      </c>
      <c r="W461" s="96" t="s">
        <v>166</v>
      </c>
      <c r="X461" s="98" t="s">
        <v>882</v>
      </c>
      <c r="Y461" s="94">
        <v>1</v>
      </c>
      <c r="Z461" s="94">
        <v>0</v>
      </c>
      <c r="AA461" s="100">
        <f>IF(V461="TIPO I",'BASE LIQUIDACION REDEBAN 2025'!$B$2,IF(V461="TIPO II",'BASE LIQUIDACION REDEBAN 2025'!$B$3,IF(V461="TIPO III",'BASE LIQUIDACION REDEBAN 2025'!$B$4,IF(V461="TIPO IV",'BASE LIQUIDACION REDEBAN 2025'!$B$5,IF(W461="AEREO",'BASE LIQUIDACION REDEBAN 2025'!$B$6,'BASE LIQUIDACION REDEBAN 2025'!$B$5)))))</f>
        <v>163813.69572160003</v>
      </c>
      <c r="AB461" s="100">
        <f>IF(V461="TIPO I",'BASE LIQUIDACION REDEBAN 2025'!$B$10,IF(V461="TIPO II",'BASE LIQUIDACION REDEBAN 2025'!$B$11,IF(V461="TIPO III",'BASE LIQUIDACION REDEBAN 2025'!$B$12,'BASE LIQUIDACION REDEBAN 2025'!$B$13)))</f>
        <v>140395.6348884</v>
      </c>
      <c r="AC461" s="101">
        <f t="shared" si="7"/>
        <v>163813.69572160003</v>
      </c>
    </row>
    <row r="462" spans="1:29" s="79" customFormat="1" ht="14.25" customHeight="1">
      <c r="A462" s="94" t="s">
        <v>87</v>
      </c>
      <c r="B462" s="8" t="str">
        <f>VLOOKUP(A462,'CENTRO DE COSTOS'!A:D,4,FALSE)</f>
        <v>DIEGO FERNANDO HENAO CARDONA</v>
      </c>
      <c r="C462" s="8" t="str">
        <f>VLOOKUP(A462,'CENTRO DE COSTOS'!A:D,2,FALSE)</f>
        <v>0004-0002</v>
      </c>
      <c r="D462" s="94">
        <v>17616</v>
      </c>
      <c r="E462" s="95" t="s">
        <v>2697</v>
      </c>
      <c r="F462" s="97">
        <v>81240</v>
      </c>
      <c r="G462" s="98" t="s">
        <v>155</v>
      </c>
      <c r="H462" s="121" t="s">
        <v>156</v>
      </c>
      <c r="I462" s="97" t="s">
        <v>477</v>
      </c>
      <c r="J462" s="126" t="s">
        <v>606</v>
      </c>
      <c r="K462" s="97" t="s">
        <v>2698</v>
      </c>
      <c r="L462" s="97" t="s">
        <v>159</v>
      </c>
      <c r="M462" s="8" t="s">
        <v>2699</v>
      </c>
      <c r="N462" s="176">
        <v>45896</v>
      </c>
      <c r="O462" s="96">
        <v>45897</v>
      </c>
      <c r="P462" s="131" t="s">
        <v>161</v>
      </c>
      <c r="Q462" s="130" t="s">
        <v>161</v>
      </c>
      <c r="R462" s="94" t="s">
        <v>162</v>
      </c>
      <c r="S462" s="122" t="s">
        <v>2700</v>
      </c>
      <c r="T462" s="97" t="s">
        <v>164</v>
      </c>
      <c r="U462" s="94" t="s">
        <v>2701</v>
      </c>
      <c r="V462" s="126" t="s">
        <v>28</v>
      </c>
      <c r="W462" s="96" t="s">
        <v>166</v>
      </c>
      <c r="X462" s="98" t="s">
        <v>482</v>
      </c>
      <c r="Y462" s="94">
        <v>1</v>
      </c>
      <c r="Z462" s="94">
        <v>0</v>
      </c>
      <c r="AA462" s="100">
        <f>IF(V462="TIPO I",'BASE LIQUIDACION REDEBAN 2025'!$B$2,IF(V462="TIPO II",'BASE LIQUIDACION REDEBAN 2025'!$B$3,IF(V462="TIPO III",'BASE LIQUIDACION REDEBAN 2025'!$B$4,IF(V462="TIPO IV",'BASE LIQUIDACION REDEBAN 2025'!$B$5,IF(W462="AEREO",'BASE LIQUIDACION REDEBAN 2025'!$B$6,'BASE LIQUIDACION REDEBAN 2025'!$B$5)))))</f>
        <v>163813.69572160003</v>
      </c>
      <c r="AB462" s="100">
        <f>IF(V462="TIPO I",'BASE LIQUIDACION REDEBAN 2025'!$B$10,IF(V462="TIPO II",'BASE LIQUIDACION REDEBAN 2025'!$B$11,IF(V462="TIPO III",'BASE LIQUIDACION REDEBAN 2025'!$B$12,'BASE LIQUIDACION REDEBAN 2025'!$B$13)))</f>
        <v>140395.6348884</v>
      </c>
      <c r="AC462" s="101">
        <f t="shared" si="7"/>
        <v>163813.69572160003</v>
      </c>
    </row>
    <row r="463" spans="1:29" s="79" customFormat="1" ht="14.25" customHeight="1">
      <c r="A463" s="94" t="s">
        <v>98</v>
      </c>
      <c r="B463" s="8" t="str">
        <f>VLOOKUP(A463,'CENTRO DE COSTOS'!A:D,4,FALSE)</f>
        <v>MIGUEL JULIÁN HERNÁNDEZ GUARÍN</v>
      </c>
      <c r="C463" s="8" t="str">
        <f>VLOOKUP(A463,'CENTRO DE COSTOS'!A:D,2,FALSE)</f>
        <v>0004-0008</v>
      </c>
      <c r="D463" s="94">
        <v>15835</v>
      </c>
      <c r="E463" s="95" t="s">
        <v>2702</v>
      </c>
      <c r="F463" s="97">
        <v>81250</v>
      </c>
      <c r="G463" s="98" t="s">
        <v>155</v>
      </c>
      <c r="H463" s="121" t="s">
        <v>156</v>
      </c>
      <c r="I463" s="97" t="s">
        <v>241</v>
      </c>
      <c r="J463" s="126" t="s">
        <v>2703</v>
      </c>
      <c r="K463" s="97" t="s">
        <v>2704</v>
      </c>
      <c r="L463" s="97" t="s">
        <v>159</v>
      </c>
      <c r="M463" s="8" t="s">
        <v>2705</v>
      </c>
      <c r="N463" s="176">
        <v>45896</v>
      </c>
      <c r="O463" s="96">
        <v>45897</v>
      </c>
      <c r="P463" s="131" t="s">
        <v>161</v>
      </c>
      <c r="Q463" s="130" t="s">
        <v>161</v>
      </c>
      <c r="R463" s="94" t="s">
        <v>162</v>
      </c>
      <c r="S463" s="122" t="s">
        <v>2706</v>
      </c>
      <c r="T463" s="97" t="s">
        <v>164</v>
      </c>
      <c r="U463" s="94" t="s">
        <v>2707</v>
      </c>
      <c r="V463" s="126" t="s">
        <v>28</v>
      </c>
      <c r="W463" s="96" t="s">
        <v>166</v>
      </c>
      <c r="X463" s="98" t="s">
        <v>1148</v>
      </c>
      <c r="Y463" s="94">
        <v>1</v>
      </c>
      <c r="Z463" s="94">
        <v>0</v>
      </c>
      <c r="AA463" s="100">
        <f>IF(V463="TIPO I",'BASE LIQUIDACION REDEBAN 2025'!$B$2,IF(V463="TIPO II",'BASE LIQUIDACION REDEBAN 2025'!$B$3,IF(V463="TIPO III",'BASE LIQUIDACION REDEBAN 2025'!$B$4,IF(V463="TIPO IV",'BASE LIQUIDACION REDEBAN 2025'!$B$5,IF(W463="AEREO",'BASE LIQUIDACION REDEBAN 2025'!$B$6,'BASE LIQUIDACION REDEBAN 2025'!$B$5)))))</f>
        <v>163813.69572160003</v>
      </c>
      <c r="AB463" s="100">
        <f>IF(V463="TIPO I",'BASE LIQUIDACION REDEBAN 2025'!$B$10,IF(V463="TIPO II",'BASE LIQUIDACION REDEBAN 2025'!$B$11,IF(V463="TIPO III",'BASE LIQUIDACION REDEBAN 2025'!$B$12,'BASE LIQUIDACION REDEBAN 2025'!$B$13)))</f>
        <v>140395.6348884</v>
      </c>
      <c r="AC463" s="101">
        <f t="shared" si="7"/>
        <v>163813.69572160003</v>
      </c>
    </row>
    <row r="464" spans="1:29" s="79" customFormat="1" ht="14.25" customHeight="1">
      <c r="A464" s="94" t="s">
        <v>93</v>
      </c>
      <c r="B464" s="8" t="str">
        <f>VLOOKUP(A464,'CENTRO DE COSTOS'!A:D,4,FALSE)</f>
        <v>DIEGO FERNANDO HENAO CARDONA</v>
      </c>
      <c r="C464" s="8" t="str">
        <f>VLOOKUP(A464,'CENTRO DE COSTOS'!A:D,2,FALSE)</f>
        <v>0004-0003</v>
      </c>
      <c r="D464" s="94">
        <v>52256</v>
      </c>
      <c r="E464" s="95" t="s">
        <v>2708</v>
      </c>
      <c r="F464" s="97">
        <v>81200</v>
      </c>
      <c r="G464" s="98" t="s">
        <v>155</v>
      </c>
      <c r="H464" s="121" t="s">
        <v>156</v>
      </c>
      <c r="I464" s="97" t="s">
        <v>174</v>
      </c>
      <c r="J464" s="126" t="s">
        <v>2709</v>
      </c>
      <c r="K464" s="97" t="s">
        <v>2710</v>
      </c>
      <c r="L464" s="97" t="s">
        <v>159</v>
      </c>
      <c r="M464" s="8" t="s">
        <v>2711</v>
      </c>
      <c r="N464" s="176">
        <v>45896</v>
      </c>
      <c r="O464" s="96">
        <v>45898</v>
      </c>
      <c r="P464" s="131" t="s">
        <v>161</v>
      </c>
      <c r="Q464" s="130" t="s">
        <v>161</v>
      </c>
      <c r="R464" s="94" t="s">
        <v>162</v>
      </c>
      <c r="S464" s="122" t="s">
        <v>2712</v>
      </c>
      <c r="T464" s="97" t="s">
        <v>164</v>
      </c>
      <c r="U464" s="94" t="s">
        <v>2713</v>
      </c>
      <c r="V464" s="126" t="s">
        <v>28</v>
      </c>
      <c r="W464" s="96" t="s">
        <v>166</v>
      </c>
      <c r="X464" s="98" t="s">
        <v>1825</v>
      </c>
      <c r="Y464" s="94">
        <v>1</v>
      </c>
      <c r="Z464" s="94">
        <v>0</v>
      </c>
      <c r="AA464" s="100">
        <f>IF(V464="TIPO I",'BASE LIQUIDACION REDEBAN 2025'!$B$2,IF(V464="TIPO II",'BASE LIQUIDACION REDEBAN 2025'!$B$3,IF(V464="TIPO III",'BASE LIQUIDACION REDEBAN 2025'!$B$4,IF(V464="TIPO IV",'BASE LIQUIDACION REDEBAN 2025'!$B$5,IF(W464="AEREO",'BASE LIQUIDACION REDEBAN 2025'!$B$6,'BASE LIQUIDACION REDEBAN 2025'!$B$5)))))</f>
        <v>163813.69572160003</v>
      </c>
      <c r="AB464" s="100">
        <f>IF(V464="TIPO I",'BASE LIQUIDACION REDEBAN 2025'!$B$10,IF(V464="TIPO II",'BASE LIQUIDACION REDEBAN 2025'!$B$11,IF(V464="TIPO III",'BASE LIQUIDACION REDEBAN 2025'!$B$12,'BASE LIQUIDACION REDEBAN 2025'!$B$13)))</f>
        <v>140395.6348884</v>
      </c>
      <c r="AC464" s="101">
        <f t="shared" si="7"/>
        <v>163813.69572160003</v>
      </c>
    </row>
    <row r="465" spans="1:29" s="79" customFormat="1" ht="14.25" customHeight="1">
      <c r="A465" s="94" t="s">
        <v>68</v>
      </c>
      <c r="B465" s="8" t="str">
        <f>VLOOKUP(A465,'CENTRO DE COSTOS'!A:D,4,FALSE)</f>
        <v>WILLIAM ASDRUBAL ROZO ROZO</v>
      </c>
      <c r="C465" s="8" t="str">
        <f>VLOOKUP(A465,'CENTRO DE COSTOS'!A:D,2,FALSE)</f>
        <v>0004-0004</v>
      </c>
      <c r="D465" s="94">
        <v>25279</v>
      </c>
      <c r="E465" s="95" t="s">
        <v>2714</v>
      </c>
      <c r="F465" s="97">
        <v>81209</v>
      </c>
      <c r="G465" s="98" t="s">
        <v>155</v>
      </c>
      <c r="H465" s="121" t="s">
        <v>156</v>
      </c>
      <c r="I465" s="97" t="s">
        <v>470</v>
      </c>
      <c r="J465" s="126" t="s">
        <v>2715</v>
      </c>
      <c r="K465" s="97" t="s">
        <v>2716</v>
      </c>
      <c r="L465" s="97" t="s">
        <v>159</v>
      </c>
      <c r="M465" s="8" t="s">
        <v>2717</v>
      </c>
      <c r="N465" s="176">
        <v>45896</v>
      </c>
      <c r="O465" s="96">
        <v>45897</v>
      </c>
      <c r="P465" s="131" t="s">
        <v>161</v>
      </c>
      <c r="Q465" s="130" t="s">
        <v>161</v>
      </c>
      <c r="R465" s="94" t="s">
        <v>162</v>
      </c>
      <c r="S465" s="122" t="s">
        <v>2718</v>
      </c>
      <c r="T465" s="97" t="s">
        <v>164</v>
      </c>
      <c r="U465" s="94" t="s">
        <v>2719</v>
      </c>
      <c r="V465" s="126" t="s">
        <v>28</v>
      </c>
      <c r="W465" s="96" t="s">
        <v>166</v>
      </c>
      <c r="X465" s="98" t="s">
        <v>599</v>
      </c>
      <c r="Y465" s="94">
        <v>1</v>
      </c>
      <c r="Z465" s="94">
        <v>0</v>
      </c>
      <c r="AA465" s="100">
        <f>IF(V465="TIPO I",'BASE LIQUIDACION REDEBAN 2025'!$B$2,IF(V465="TIPO II",'BASE LIQUIDACION REDEBAN 2025'!$B$3,IF(V465="TIPO III",'BASE LIQUIDACION REDEBAN 2025'!$B$4,IF(V465="TIPO IV",'BASE LIQUIDACION REDEBAN 2025'!$B$5,IF(W465="AEREO",'BASE LIQUIDACION REDEBAN 2025'!$B$6,'BASE LIQUIDACION REDEBAN 2025'!$B$5)))))</f>
        <v>163813.69572160003</v>
      </c>
      <c r="AB465" s="100">
        <f>IF(V465="TIPO I",'BASE LIQUIDACION REDEBAN 2025'!$B$10,IF(V465="TIPO II",'BASE LIQUIDACION REDEBAN 2025'!$B$11,IF(V465="TIPO III",'BASE LIQUIDACION REDEBAN 2025'!$B$12,'BASE LIQUIDACION REDEBAN 2025'!$B$13)))</f>
        <v>140395.6348884</v>
      </c>
      <c r="AC465" s="101">
        <f t="shared" si="7"/>
        <v>163813.69572160003</v>
      </c>
    </row>
    <row r="466" spans="1:29" s="79" customFormat="1" ht="14.25" customHeight="1">
      <c r="A466" s="94" t="s">
        <v>94</v>
      </c>
      <c r="B466" s="8" t="str">
        <f>VLOOKUP(A466,'CENTRO DE COSTOS'!A:D,4,FALSE)</f>
        <v>DIEGO FERNANDO HENAO CARDONA</v>
      </c>
      <c r="C466" s="8" t="str">
        <f>VLOOKUP(A466,'CENTRO DE COSTOS'!A:D,2,FALSE)</f>
        <v>0004-0002</v>
      </c>
      <c r="D466" s="94">
        <v>76100</v>
      </c>
      <c r="E466" s="95" t="s">
        <v>2720</v>
      </c>
      <c r="F466" s="97">
        <v>81192</v>
      </c>
      <c r="G466" s="98" t="s">
        <v>155</v>
      </c>
      <c r="H466" s="121" t="s">
        <v>156</v>
      </c>
      <c r="I466" s="97" t="s">
        <v>227</v>
      </c>
      <c r="J466" s="126" t="s">
        <v>303</v>
      </c>
      <c r="K466" s="97" t="s">
        <v>2721</v>
      </c>
      <c r="L466" s="97" t="s">
        <v>159</v>
      </c>
      <c r="M466" s="8" t="s">
        <v>2722</v>
      </c>
      <c r="N466" s="176">
        <v>45896</v>
      </c>
      <c r="O466" s="96">
        <v>45898</v>
      </c>
      <c r="P466" s="131" t="s">
        <v>161</v>
      </c>
      <c r="Q466" s="130" t="s">
        <v>161</v>
      </c>
      <c r="R466" s="94" t="s">
        <v>162</v>
      </c>
      <c r="S466" s="122" t="s">
        <v>2723</v>
      </c>
      <c r="T466" s="97" t="s">
        <v>164</v>
      </c>
      <c r="U466" s="94" t="s">
        <v>2724</v>
      </c>
      <c r="V466" s="126" t="s">
        <v>28</v>
      </c>
      <c r="W466" s="96" t="s">
        <v>166</v>
      </c>
      <c r="X466" s="98" t="s">
        <v>264</v>
      </c>
      <c r="Y466" s="94">
        <v>1</v>
      </c>
      <c r="Z466" s="94">
        <v>0</v>
      </c>
      <c r="AA466" s="100">
        <f>IF(V466="TIPO I",'BASE LIQUIDACION REDEBAN 2025'!$B$2,IF(V466="TIPO II",'BASE LIQUIDACION REDEBAN 2025'!$B$3,IF(V466="TIPO III",'BASE LIQUIDACION REDEBAN 2025'!$B$4,IF(V466="TIPO IV",'BASE LIQUIDACION REDEBAN 2025'!$B$5,IF(W466="AEREO",'BASE LIQUIDACION REDEBAN 2025'!$B$6,'BASE LIQUIDACION REDEBAN 2025'!$B$5)))))</f>
        <v>163813.69572160003</v>
      </c>
      <c r="AB466" s="100">
        <f>IF(V466="TIPO I",'BASE LIQUIDACION REDEBAN 2025'!$B$10,IF(V466="TIPO II",'BASE LIQUIDACION REDEBAN 2025'!$B$11,IF(V466="TIPO III",'BASE LIQUIDACION REDEBAN 2025'!$B$12,'BASE LIQUIDACION REDEBAN 2025'!$B$13)))</f>
        <v>140395.6348884</v>
      </c>
      <c r="AC466" s="101">
        <f t="shared" si="7"/>
        <v>163813.69572160003</v>
      </c>
    </row>
    <row r="467" spans="1:29" s="79" customFormat="1" ht="14.25" customHeight="1">
      <c r="A467" s="94" t="s">
        <v>90</v>
      </c>
      <c r="B467" s="8" t="str">
        <f>VLOOKUP(A467,'CENTRO DE COSTOS'!A:D,4,FALSE)</f>
        <v>JUAN SEBASTIÁN RÍOS CASTRILLÓN</v>
      </c>
      <c r="C467" s="8" t="str">
        <f>VLOOKUP(A467,'CENTRO DE COSTOS'!A:D,2,FALSE)</f>
        <v>0004-0005</v>
      </c>
      <c r="D467" s="94">
        <v>5212</v>
      </c>
      <c r="E467" s="95" t="s">
        <v>2725</v>
      </c>
      <c r="F467" s="97">
        <v>81199</v>
      </c>
      <c r="G467" s="98" t="s">
        <v>155</v>
      </c>
      <c r="H467" s="121" t="s">
        <v>257</v>
      </c>
      <c r="I467" s="97" t="s">
        <v>197</v>
      </c>
      <c r="J467" s="126" t="s">
        <v>2726</v>
      </c>
      <c r="K467" s="97" t="s">
        <v>2727</v>
      </c>
      <c r="L467" s="97" t="s">
        <v>159</v>
      </c>
      <c r="M467" s="8" t="s">
        <v>2728</v>
      </c>
      <c r="N467" s="176">
        <v>45896</v>
      </c>
      <c r="O467" s="96">
        <v>45898</v>
      </c>
      <c r="P467" s="131" t="s">
        <v>161</v>
      </c>
      <c r="Q467" s="130" t="s">
        <v>161</v>
      </c>
      <c r="R467" s="94" t="s">
        <v>162</v>
      </c>
      <c r="S467" s="122" t="s">
        <v>2729</v>
      </c>
      <c r="T467" s="97" t="s">
        <v>164</v>
      </c>
      <c r="U467" s="94" t="s">
        <v>2730</v>
      </c>
      <c r="V467" s="126" t="s">
        <v>25</v>
      </c>
      <c r="W467" s="96" t="s">
        <v>166</v>
      </c>
      <c r="X467" s="98" t="s">
        <v>270</v>
      </c>
      <c r="Y467" s="94">
        <v>1</v>
      </c>
      <c r="Z467" s="94">
        <v>0</v>
      </c>
      <c r="AA467" s="100">
        <f>IF(V467="TIPO I",'BASE LIQUIDACION REDEBAN 2025'!$B$2,IF(V467="TIPO II",'BASE LIQUIDACION REDEBAN 2025'!$B$3,IF(V467="TIPO III",'BASE LIQUIDACION REDEBAN 2025'!$B$4,IF(V467="TIPO IV",'BASE LIQUIDACION REDEBAN 2025'!$B$5,IF(W467="AEREO",'BASE LIQUIDACION REDEBAN 2025'!$B$6,'BASE LIQUIDACION REDEBAN 2025'!$B$5)))))</f>
        <v>75096.394270399993</v>
      </c>
      <c r="AB467" s="100">
        <f>IF(V467="TIPO I",'BASE LIQUIDACION REDEBAN 2025'!$B$10,IF(V467="TIPO II",'BASE LIQUIDACION REDEBAN 2025'!$B$11,IF(V467="TIPO III",'BASE LIQUIDACION REDEBAN 2025'!$B$12,'BASE LIQUIDACION REDEBAN 2025'!$B$13)))</f>
        <v>75096.394270399993</v>
      </c>
      <c r="AC467" s="101">
        <f t="shared" si="7"/>
        <v>75096.394270399993</v>
      </c>
    </row>
    <row r="468" spans="1:29" s="79" customFormat="1" ht="14.25" customHeight="1">
      <c r="A468" s="94" t="s">
        <v>94</v>
      </c>
      <c r="B468" s="8" t="str">
        <f>VLOOKUP(A468,'CENTRO DE COSTOS'!A:D,4,FALSE)</f>
        <v>DIEGO FERNANDO HENAO CARDONA</v>
      </c>
      <c r="C468" s="8" t="str">
        <f>VLOOKUP(A468,'CENTRO DE COSTOS'!A:D,2,FALSE)</f>
        <v>0004-0002</v>
      </c>
      <c r="D468" s="94">
        <v>63001</v>
      </c>
      <c r="E468" s="95" t="s">
        <v>2731</v>
      </c>
      <c r="F468" s="97">
        <v>81184</v>
      </c>
      <c r="G468" s="98" t="s">
        <v>155</v>
      </c>
      <c r="H468" s="121" t="s">
        <v>156</v>
      </c>
      <c r="I468" s="97" t="s">
        <v>581</v>
      </c>
      <c r="J468" s="126" t="s">
        <v>582</v>
      </c>
      <c r="K468" s="97" t="s">
        <v>2732</v>
      </c>
      <c r="L468" s="97" t="s">
        <v>159</v>
      </c>
      <c r="M468" s="8" t="s">
        <v>2733</v>
      </c>
      <c r="N468" s="176">
        <v>45896</v>
      </c>
      <c r="O468" s="96">
        <v>45897</v>
      </c>
      <c r="P468" s="131" t="s">
        <v>161</v>
      </c>
      <c r="Q468" s="130" t="s">
        <v>161</v>
      </c>
      <c r="R468" s="94" t="s">
        <v>162</v>
      </c>
      <c r="S468" s="122" t="s">
        <v>2734</v>
      </c>
      <c r="T468" s="97" t="s">
        <v>164</v>
      </c>
      <c r="U468" s="94" t="s">
        <v>2735</v>
      </c>
      <c r="V468" s="126" t="s">
        <v>28</v>
      </c>
      <c r="W468" s="96" t="s">
        <v>166</v>
      </c>
      <c r="X468" s="98" t="s">
        <v>587</v>
      </c>
      <c r="Y468" s="94">
        <v>1</v>
      </c>
      <c r="Z468" s="94">
        <v>0</v>
      </c>
      <c r="AA468" s="100">
        <f>IF(V468="TIPO I",'BASE LIQUIDACION REDEBAN 2025'!$B$2,IF(V468="TIPO II",'BASE LIQUIDACION REDEBAN 2025'!$B$3,IF(V468="TIPO III",'BASE LIQUIDACION REDEBAN 2025'!$B$4,IF(V468="TIPO IV",'BASE LIQUIDACION REDEBAN 2025'!$B$5,IF(W468="AEREO",'BASE LIQUIDACION REDEBAN 2025'!$B$6,'BASE LIQUIDACION REDEBAN 2025'!$B$5)))))</f>
        <v>163813.69572160003</v>
      </c>
      <c r="AB468" s="100">
        <f>IF(V468="TIPO I",'BASE LIQUIDACION REDEBAN 2025'!$B$10,IF(V468="TIPO II",'BASE LIQUIDACION REDEBAN 2025'!$B$11,IF(V468="TIPO III",'BASE LIQUIDACION REDEBAN 2025'!$B$12,'BASE LIQUIDACION REDEBAN 2025'!$B$13)))</f>
        <v>140395.6348884</v>
      </c>
      <c r="AC468" s="101">
        <f t="shared" si="7"/>
        <v>163813.69572160003</v>
      </c>
    </row>
    <row r="469" spans="1:29" s="79" customFormat="1" ht="14.25" customHeight="1">
      <c r="A469" s="94" t="s">
        <v>76</v>
      </c>
      <c r="B469" s="8" t="str">
        <f>VLOOKUP(A469,'CENTRO DE COSTOS'!A:D,4,FALSE)</f>
        <v>DIEGO FERNANDO HENAO CARDONA</v>
      </c>
      <c r="C469" s="8" t="str">
        <f>VLOOKUP(A469,'CENTRO DE COSTOS'!A:D,2,FALSE)</f>
        <v>0004-0003</v>
      </c>
      <c r="D469" s="94">
        <v>76520</v>
      </c>
      <c r="E469" s="95" t="s">
        <v>2736</v>
      </c>
      <c r="F469" s="97">
        <v>81213</v>
      </c>
      <c r="G469" s="98" t="s">
        <v>155</v>
      </c>
      <c r="H469" s="121" t="s">
        <v>156</v>
      </c>
      <c r="I469" s="97" t="s">
        <v>227</v>
      </c>
      <c r="J469" s="126" t="s">
        <v>1403</v>
      </c>
      <c r="K469" s="97" t="s">
        <v>2737</v>
      </c>
      <c r="L469" s="97" t="s">
        <v>159</v>
      </c>
      <c r="M469" s="8" t="s">
        <v>2738</v>
      </c>
      <c r="N469" s="176">
        <v>45896</v>
      </c>
      <c r="O469" s="96">
        <v>45897</v>
      </c>
      <c r="P469" s="131" t="s">
        <v>161</v>
      </c>
      <c r="Q469" s="130" t="s">
        <v>161</v>
      </c>
      <c r="R469" s="94" t="s">
        <v>162</v>
      </c>
      <c r="S469" s="122" t="s">
        <v>2739</v>
      </c>
      <c r="T469" s="97" t="s">
        <v>164</v>
      </c>
      <c r="U469" s="94" t="s">
        <v>2740</v>
      </c>
      <c r="V469" s="126" t="s">
        <v>25</v>
      </c>
      <c r="W469" s="96" t="s">
        <v>166</v>
      </c>
      <c r="X469" s="98" t="s">
        <v>531</v>
      </c>
      <c r="Y469" s="94">
        <v>1</v>
      </c>
      <c r="Z469" s="94">
        <v>0</v>
      </c>
      <c r="AA469" s="100">
        <f>IF(V469="TIPO I",'BASE LIQUIDACION REDEBAN 2025'!$B$2,IF(V469="TIPO II",'BASE LIQUIDACION REDEBAN 2025'!$B$3,IF(V469="TIPO III",'BASE LIQUIDACION REDEBAN 2025'!$B$4,IF(V469="TIPO IV",'BASE LIQUIDACION REDEBAN 2025'!$B$5,IF(W469="AEREO",'BASE LIQUIDACION REDEBAN 2025'!$B$6,'BASE LIQUIDACION REDEBAN 2025'!$B$5)))))</f>
        <v>75096.394270399993</v>
      </c>
      <c r="AB469" s="100">
        <f>IF(V469="TIPO I",'BASE LIQUIDACION REDEBAN 2025'!$B$10,IF(V469="TIPO II",'BASE LIQUIDACION REDEBAN 2025'!$B$11,IF(V469="TIPO III",'BASE LIQUIDACION REDEBAN 2025'!$B$12,'BASE LIQUIDACION REDEBAN 2025'!$B$13)))</f>
        <v>75096.394270399993</v>
      </c>
      <c r="AC469" s="101">
        <f t="shared" si="7"/>
        <v>75096.394270399993</v>
      </c>
    </row>
    <row r="470" spans="1:29" s="79" customFormat="1" ht="14.25" customHeight="1">
      <c r="A470" s="94" t="s">
        <v>76</v>
      </c>
      <c r="B470" s="8" t="str">
        <f>VLOOKUP(A470,'CENTRO DE COSTOS'!A:D,4,FALSE)</f>
        <v>DIEGO FERNANDO HENAO CARDONA</v>
      </c>
      <c r="C470" s="8" t="str">
        <f>VLOOKUP(A470,'CENTRO DE COSTOS'!A:D,2,FALSE)</f>
        <v>0004-0003</v>
      </c>
      <c r="D470" s="94">
        <v>76001</v>
      </c>
      <c r="E470" s="95" t="s">
        <v>2741</v>
      </c>
      <c r="F470" s="97">
        <v>81193</v>
      </c>
      <c r="G470" s="98" t="s">
        <v>155</v>
      </c>
      <c r="H470" s="121" t="s">
        <v>156</v>
      </c>
      <c r="I470" s="97" t="s">
        <v>227</v>
      </c>
      <c r="J470" s="126" t="s">
        <v>76</v>
      </c>
      <c r="K470" s="97" t="s">
        <v>2742</v>
      </c>
      <c r="L470" s="97" t="s">
        <v>159</v>
      </c>
      <c r="M470" s="8" t="s">
        <v>2743</v>
      </c>
      <c r="N470" s="176">
        <v>45896</v>
      </c>
      <c r="O470" s="96">
        <v>45897</v>
      </c>
      <c r="P470" s="131" t="s">
        <v>161</v>
      </c>
      <c r="Q470" s="130" t="s">
        <v>161</v>
      </c>
      <c r="R470" s="94" t="s">
        <v>162</v>
      </c>
      <c r="S470" s="122" t="s">
        <v>2744</v>
      </c>
      <c r="T470" s="97" t="s">
        <v>164</v>
      </c>
      <c r="U470" s="94" t="s">
        <v>2745</v>
      </c>
      <c r="V470" s="126" t="s">
        <v>25</v>
      </c>
      <c r="W470" s="96" t="s">
        <v>166</v>
      </c>
      <c r="X470" s="98" t="s">
        <v>525</v>
      </c>
      <c r="Y470" s="94">
        <v>1</v>
      </c>
      <c r="Z470" s="94">
        <v>0</v>
      </c>
      <c r="AA470" s="100">
        <f>IF(V470="TIPO I",'BASE LIQUIDACION REDEBAN 2025'!$B$2,IF(V470="TIPO II",'BASE LIQUIDACION REDEBAN 2025'!$B$3,IF(V470="TIPO III",'BASE LIQUIDACION REDEBAN 2025'!$B$4,IF(V470="TIPO IV",'BASE LIQUIDACION REDEBAN 2025'!$B$5,IF(W470="AEREO",'BASE LIQUIDACION REDEBAN 2025'!$B$6,'BASE LIQUIDACION REDEBAN 2025'!$B$5)))))</f>
        <v>75096.394270399993</v>
      </c>
      <c r="AB470" s="100">
        <f>IF(V470="TIPO I",'BASE LIQUIDACION REDEBAN 2025'!$B$10,IF(V470="TIPO II",'BASE LIQUIDACION REDEBAN 2025'!$B$11,IF(V470="TIPO III",'BASE LIQUIDACION REDEBAN 2025'!$B$12,'BASE LIQUIDACION REDEBAN 2025'!$B$13)))</f>
        <v>75096.394270399993</v>
      </c>
      <c r="AC470" s="101">
        <f t="shared" si="7"/>
        <v>75096.394270399993</v>
      </c>
    </row>
    <row r="471" spans="1:29" s="79" customFormat="1" ht="14.25" customHeight="1">
      <c r="A471" s="94" t="s">
        <v>68</v>
      </c>
      <c r="B471" s="8" t="str">
        <f>VLOOKUP(A471,'CENTRO DE COSTOS'!A:D,4,FALSE)</f>
        <v>WILLIAM ASDRUBAL ROZO ROZO</v>
      </c>
      <c r="C471" s="8" t="str">
        <f>VLOOKUP(A471,'CENTRO DE COSTOS'!A:D,2,FALSE)</f>
        <v>0004-0004</v>
      </c>
      <c r="D471" s="94">
        <v>11001</v>
      </c>
      <c r="E471" s="95" t="s">
        <v>2746</v>
      </c>
      <c r="F471" s="97">
        <v>81190</v>
      </c>
      <c r="G471" s="98" t="s">
        <v>155</v>
      </c>
      <c r="H471" s="121" t="s">
        <v>156</v>
      </c>
      <c r="I471" s="97" t="s">
        <v>470</v>
      </c>
      <c r="J471" s="126" t="s">
        <v>68</v>
      </c>
      <c r="K471" s="97" t="s">
        <v>2747</v>
      </c>
      <c r="L471" s="97" t="s">
        <v>159</v>
      </c>
      <c r="M471" s="8" t="s">
        <v>2748</v>
      </c>
      <c r="N471" s="176">
        <v>45896</v>
      </c>
      <c r="O471" s="96">
        <v>45897</v>
      </c>
      <c r="P471" s="131" t="s">
        <v>161</v>
      </c>
      <c r="Q471" s="130" t="s">
        <v>161</v>
      </c>
      <c r="R471" s="94" t="s">
        <v>162</v>
      </c>
      <c r="S471" s="122" t="s">
        <v>2749</v>
      </c>
      <c r="T471" s="97" t="s">
        <v>164</v>
      </c>
      <c r="U471" s="94" t="s">
        <v>2750</v>
      </c>
      <c r="V471" s="126" t="s">
        <v>25</v>
      </c>
      <c r="W471" s="96" t="s">
        <v>166</v>
      </c>
      <c r="X471" s="98" t="s">
        <v>882</v>
      </c>
      <c r="Y471" s="94">
        <v>1</v>
      </c>
      <c r="Z471" s="94">
        <v>0</v>
      </c>
      <c r="AA471" s="100">
        <f>IF(V471="TIPO I",'BASE LIQUIDACION REDEBAN 2025'!$B$2,IF(V471="TIPO II",'BASE LIQUIDACION REDEBAN 2025'!$B$3,IF(V471="TIPO III",'BASE LIQUIDACION REDEBAN 2025'!$B$4,IF(V471="TIPO IV",'BASE LIQUIDACION REDEBAN 2025'!$B$5,IF(W471="AEREO",'BASE LIQUIDACION REDEBAN 2025'!$B$6,'BASE LIQUIDACION REDEBAN 2025'!$B$5)))))</f>
        <v>75096.394270399993</v>
      </c>
      <c r="AB471" s="100">
        <f>IF(V471="TIPO I",'BASE LIQUIDACION REDEBAN 2025'!$B$10,IF(V471="TIPO II",'BASE LIQUIDACION REDEBAN 2025'!$B$11,IF(V471="TIPO III",'BASE LIQUIDACION REDEBAN 2025'!$B$12,'BASE LIQUIDACION REDEBAN 2025'!$B$13)))</f>
        <v>75096.394270399993</v>
      </c>
      <c r="AC471" s="101">
        <f t="shared" si="7"/>
        <v>75096.394270399993</v>
      </c>
    </row>
    <row r="472" spans="1:29" s="79" customFormat="1" ht="14.25" customHeight="1">
      <c r="A472" s="94" t="s">
        <v>68</v>
      </c>
      <c r="B472" s="8" t="str">
        <f>VLOOKUP(A472,'CENTRO DE COSTOS'!A:D,4,FALSE)</f>
        <v>WILLIAM ASDRUBAL ROZO ROZO</v>
      </c>
      <c r="C472" s="8" t="str">
        <f>VLOOKUP(A472,'CENTRO DE COSTOS'!A:D,2,FALSE)</f>
        <v>0004-0004</v>
      </c>
      <c r="D472" s="94">
        <v>11001</v>
      </c>
      <c r="E472" s="95" t="s">
        <v>2751</v>
      </c>
      <c r="F472" s="97">
        <v>81191</v>
      </c>
      <c r="G472" s="98" t="s">
        <v>155</v>
      </c>
      <c r="H472" s="121" t="s">
        <v>156</v>
      </c>
      <c r="I472" s="97" t="s">
        <v>470</v>
      </c>
      <c r="J472" s="126" t="s">
        <v>68</v>
      </c>
      <c r="K472" s="97" t="s">
        <v>2752</v>
      </c>
      <c r="L472" s="97" t="s">
        <v>159</v>
      </c>
      <c r="M472" s="8" t="s">
        <v>2753</v>
      </c>
      <c r="N472" s="176">
        <v>45896</v>
      </c>
      <c r="O472" s="96">
        <v>45897</v>
      </c>
      <c r="P472" s="131" t="s">
        <v>161</v>
      </c>
      <c r="Q472" s="130" t="s">
        <v>161</v>
      </c>
      <c r="R472" s="94" t="s">
        <v>162</v>
      </c>
      <c r="S472" s="122" t="s">
        <v>2754</v>
      </c>
      <c r="T472" s="97" t="s">
        <v>164</v>
      </c>
      <c r="U472" s="94" t="s">
        <v>2755</v>
      </c>
      <c r="V472" s="126" t="s">
        <v>25</v>
      </c>
      <c r="W472" s="96" t="s">
        <v>166</v>
      </c>
      <c r="X472" s="98" t="s">
        <v>2153</v>
      </c>
      <c r="Y472" s="94">
        <v>1</v>
      </c>
      <c r="Z472" s="94">
        <v>0</v>
      </c>
      <c r="AA472" s="100">
        <f>IF(V472="TIPO I",'BASE LIQUIDACION REDEBAN 2025'!$B$2,IF(V472="TIPO II",'BASE LIQUIDACION REDEBAN 2025'!$B$3,IF(V472="TIPO III",'BASE LIQUIDACION REDEBAN 2025'!$B$4,IF(V472="TIPO IV",'BASE LIQUIDACION REDEBAN 2025'!$B$5,IF(W472="AEREO",'BASE LIQUIDACION REDEBAN 2025'!$B$6,'BASE LIQUIDACION REDEBAN 2025'!$B$5)))))</f>
        <v>75096.394270399993</v>
      </c>
      <c r="AB472" s="100">
        <f>IF(V472="TIPO I",'BASE LIQUIDACION REDEBAN 2025'!$B$10,IF(V472="TIPO II",'BASE LIQUIDACION REDEBAN 2025'!$B$11,IF(V472="TIPO III",'BASE LIQUIDACION REDEBAN 2025'!$B$12,'BASE LIQUIDACION REDEBAN 2025'!$B$13)))</f>
        <v>75096.394270399993</v>
      </c>
      <c r="AC472" s="101">
        <f t="shared" si="7"/>
        <v>75096.394270399993</v>
      </c>
    </row>
    <row r="473" spans="1:29" s="79" customFormat="1" ht="14.25" customHeight="1">
      <c r="A473" s="94" t="s">
        <v>92</v>
      </c>
      <c r="B473" s="8" t="str">
        <f>VLOOKUP(A473,'CENTRO DE COSTOS'!A:D,4,FALSE)</f>
        <v>KEVIN ALEXIS CORZO BUSTOS</v>
      </c>
      <c r="C473" s="8" t="str">
        <f>VLOOKUP(A473,'CENTRO DE COSTOS'!A:D,2,FALSE)</f>
        <v>0004-0007</v>
      </c>
      <c r="D473" s="94">
        <v>18001</v>
      </c>
      <c r="E473" s="95" t="s">
        <v>2756</v>
      </c>
      <c r="F473" s="97">
        <v>81201</v>
      </c>
      <c r="G473" s="98" t="s">
        <v>155</v>
      </c>
      <c r="H473" s="121" t="s">
        <v>156</v>
      </c>
      <c r="I473" s="97" t="s">
        <v>157</v>
      </c>
      <c r="J473" s="126" t="s">
        <v>82</v>
      </c>
      <c r="K473" s="97" t="s">
        <v>2757</v>
      </c>
      <c r="L473" s="97" t="s">
        <v>159</v>
      </c>
      <c r="M473" s="8" t="s">
        <v>2758</v>
      </c>
      <c r="N473" s="176">
        <v>45896</v>
      </c>
      <c r="O473" s="96">
        <v>45897</v>
      </c>
      <c r="P473" s="131" t="s">
        <v>161</v>
      </c>
      <c r="Q473" s="130" t="s">
        <v>161</v>
      </c>
      <c r="R473" s="94" t="s">
        <v>162</v>
      </c>
      <c r="S473" s="122" t="s">
        <v>2759</v>
      </c>
      <c r="T473" s="97" t="s">
        <v>164</v>
      </c>
      <c r="U473" s="94" t="s">
        <v>2760</v>
      </c>
      <c r="V473" s="126" t="s">
        <v>32</v>
      </c>
      <c r="W473" s="96" t="s">
        <v>166</v>
      </c>
      <c r="X473" s="98" t="s">
        <v>167</v>
      </c>
      <c r="Y473" s="94">
        <v>1</v>
      </c>
      <c r="Z473" s="94">
        <v>0</v>
      </c>
      <c r="AA473" s="100">
        <f>IF(V473="TIPO I",'BASE LIQUIDACION REDEBAN 2025'!$B$2,IF(V473="TIPO II",'BASE LIQUIDACION REDEBAN 2025'!$B$3,IF(V473="TIPO III",'BASE LIQUIDACION REDEBAN 2025'!$B$4,IF(V473="TIPO IV",'BASE LIQUIDACION REDEBAN 2025'!$B$5,IF(W473="AEREO",'BASE LIQUIDACION REDEBAN 2025'!$B$6,'BASE LIQUIDACION REDEBAN 2025'!$B$5)))))</f>
        <v>504832.64687880001</v>
      </c>
      <c r="AB473" s="100">
        <f>IF(V473="TIPO I",'BASE LIQUIDACION REDEBAN 2025'!$B$10,IF(V473="TIPO II",'BASE LIQUIDACION REDEBAN 2025'!$B$11,IF(V473="TIPO III",'BASE LIQUIDACION REDEBAN 2025'!$B$12,'BASE LIQUIDACION REDEBAN 2025'!$B$13)))</f>
        <v>196536.5258152</v>
      </c>
      <c r="AC473" s="101">
        <f t="shared" si="7"/>
        <v>504832.64687880001</v>
      </c>
    </row>
    <row r="474" spans="1:29" s="79" customFormat="1" ht="14.25" customHeight="1">
      <c r="A474" s="94" t="s">
        <v>64</v>
      </c>
      <c r="B474" s="8" t="str">
        <f>VLOOKUP(A474,'CENTRO DE COSTOS'!A:D,4,FALSE)</f>
        <v>JOSE MAURICIO HERNANDEZ ROJAS</v>
      </c>
      <c r="C474" s="8" t="str">
        <f>VLOOKUP(A474,'CENTRO DE COSTOS'!A:D,2,FALSE)</f>
        <v>0004-0001</v>
      </c>
      <c r="D474" s="94">
        <v>8638</v>
      </c>
      <c r="E474" s="95" t="s">
        <v>2761</v>
      </c>
      <c r="F474" s="97">
        <v>81245</v>
      </c>
      <c r="G474" s="98" t="s">
        <v>155</v>
      </c>
      <c r="H474" s="121" t="s">
        <v>156</v>
      </c>
      <c r="I474" s="97" t="s">
        <v>389</v>
      </c>
      <c r="J474" s="126" t="s">
        <v>2762</v>
      </c>
      <c r="K474" s="97" t="s">
        <v>2763</v>
      </c>
      <c r="L474" s="97" t="s">
        <v>159</v>
      </c>
      <c r="M474" s="8" t="s">
        <v>2764</v>
      </c>
      <c r="N474" s="176">
        <v>45896</v>
      </c>
      <c r="O474" s="96">
        <v>45897</v>
      </c>
      <c r="P474" s="131" t="s">
        <v>161</v>
      </c>
      <c r="Q474" s="130" t="s">
        <v>161</v>
      </c>
      <c r="R474" s="94" t="s">
        <v>162</v>
      </c>
      <c r="S474" s="122" t="s">
        <v>2765</v>
      </c>
      <c r="T474" s="97" t="s">
        <v>164</v>
      </c>
      <c r="U474" s="94" t="s">
        <v>2766</v>
      </c>
      <c r="V474" s="126" t="s">
        <v>28</v>
      </c>
      <c r="W474" s="96" t="s">
        <v>166</v>
      </c>
      <c r="X474" s="98" t="s">
        <v>1093</v>
      </c>
      <c r="Y474" s="94">
        <v>1</v>
      </c>
      <c r="Z474" s="94">
        <v>0</v>
      </c>
      <c r="AA474" s="100">
        <f>IF(V474="TIPO I",'BASE LIQUIDACION REDEBAN 2025'!$B$2,IF(V474="TIPO II",'BASE LIQUIDACION REDEBAN 2025'!$B$3,IF(V474="TIPO III",'BASE LIQUIDACION REDEBAN 2025'!$B$4,IF(V474="TIPO IV",'BASE LIQUIDACION REDEBAN 2025'!$B$5,IF(W474="AEREO",'BASE LIQUIDACION REDEBAN 2025'!$B$6,'BASE LIQUIDACION REDEBAN 2025'!$B$5)))))</f>
        <v>163813.69572160003</v>
      </c>
      <c r="AB474" s="100">
        <f>IF(V474="TIPO I",'BASE LIQUIDACION REDEBAN 2025'!$B$10,IF(V474="TIPO II",'BASE LIQUIDACION REDEBAN 2025'!$B$11,IF(V474="TIPO III",'BASE LIQUIDACION REDEBAN 2025'!$B$12,'BASE LIQUIDACION REDEBAN 2025'!$B$13)))</f>
        <v>140395.6348884</v>
      </c>
      <c r="AC474" s="101">
        <f t="shared" si="7"/>
        <v>163813.69572160003</v>
      </c>
    </row>
    <row r="475" spans="1:29" s="79" customFormat="1" ht="14.25" customHeight="1">
      <c r="A475" s="94" t="s">
        <v>72</v>
      </c>
      <c r="B475" s="8" t="str">
        <f>VLOOKUP(A475,'CENTRO DE COSTOS'!A:D,4,FALSE)</f>
        <v>MIGUEL JULIÁN HERNÁNDEZ GUARÍN</v>
      </c>
      <c r="C475" s="8" t="str">
        <f>VLOOKUP(A475,'CENTRO DE COSTOS'!A:D,2,FALSE)</f>
        <v>0004-0008</v>
      </c>
      <c r="D475" s="94">
        <v>68679</v>
      </c>
      <c r="E475" s="95" t="s">
        <v>2767</v>
      </c>
      <c r="F475" s="97">
        <v>81248</v>
      </c>
      <c r="G475" s="98" t="s">
        <v>155</v>
      </c>
      <c r="H475" s="121" t="s">
        <v>156</v>
      </c>
      <c r="I475" s="97" t="s">
        <v>820</v>
      </c>
      <c r="J475" s="126" t="s">
        <v>2768</v>
      </c>
      <c r="K475" s="97" t="s">
        <v>2769</v>
      </c>
      <c r="L475" s="97" t="s">
        <v>159</v>
      </c>
      <c r="M475" s="8" t="s">
        <v>2770</v>
      </c>
      <c r="N475" s="176">
        <v>45896</v>
      </c>
      <c r="O475" s="96">
        <v>45897</v>
      </c>
      <c r="P475" s="131" t="s">
        <v>161</v>
      </c>
      <c r="Q475" s="130" t="s">
        <v>161</v>
      </c>
      <c r="R475" s="94" t="s">
        <v>162</v>
      </c>
      <c r="S475" s="122" t="s">
        <v>2771</v>
      </c>
      <c r="T475" s="97" t="s">
        <v>164</v>
      </c>
      <c r="U475" s="94" t="s">
        <v>2772</v>
      </c>
      <c r="V475" s="126" t="s">
        <v>28</v>
      </c>
      <c r="W475" s="96" t="s">
        <v>166</v>
      </c>
      <c r="X475" s="98" t="s">
        <v>1016</v>
      </c>
      <c r="Y475" s="94">
        <v>1</v>
      </c>
      <c r="Z475" s="94">
        <v>0</v>
      </c>
      <c r="AA475" s="100">
        <f>IF(V475="TIPO I",'BASE LIQUIDACION REDEBAN 2025'!$B$2,IF(V475="TIPO II",'BASE LIQUIDACION REDEBAN 2025'!$B$3,IF(V475="TIPO III",'BASE LIQUIDACION REDEBAN 2025'!$B$4,IF(V475="TIPO IV",'BASE LIQUIDACION REDEBAN 2025'!$B$5,IF(W475="AEREO",'BASE LIQUIDACION REDEBAN 2025'!$B$6,'BASE LIQUIDACION REDEBAN 2025'!$B$5)))))</f>
        <v>163813.69572160003</v>
      </c>
      <c r="AB475" s="100">
        <f>IF(V475="TIPO I",'BASE LIQUIDACION REDEBAN 2025'!$B$10,IF(V475="TIPO II",'BASE LIQUIDACION REDEBAN 2025'!$B$11,IF(V475="TIPO III",'BASE LIQUIDACION REDEBAN 2025'!$B$12,'BASE LIQUIDACION REDEBAN 2025'!$B$13)))</f>
        <v>140395.6348884</v>
      </c>
      <c r="AC475" s="101">
        <f t="shared" si="7"/>
        <v>163813.69572160003</v>
      </c>
    </row>
    <row r="476" spans="1:29" s="79" customFormat="1" ht="14.25" customHeight="1">
      <c r="A476" s="94" t="s">
        <v>76</v>
      </c>
      <c r="B476" s="8" t="str">
        <f>VLOOKUP(A476,'CENTRO DE COSTOS'!A:D,4,FALSE)</f>
        <v>DIEGO FERNANDO HENAO CARDONA</v>
      </c>
      <c r="C476" s="8" t="str">
        <f>VLOOKUP(A476,'CENTRO DE COSTOS'!A:D,2,FALSE)</f>
        <v>0004-0003</v>
      </c>
      <c r="D476" s="94">
        <v>76001</v>
      </c>
      <c r="E476" s="95" t="s">
        <v>2773</v>
      </c>
      <c r="F476" s="97">
        <v>81196</v>
      </c>
      <c r="G476" s="98" t="s">
        <v>155</v>
      </c>
      <c r="H476" s="121" t="s">
        <v>156</v>
      </c>
      <c r="I476" s="97" t="s">
        <v>227</v>
      </c>
      <c r="J476" s="126" t="s">
        <v>76</v>
      </c>
      <c r="K476" s="97" t="s">
        <v>2774</v>
      </c>
      <c r="L476" s="97" t="s">
        <v>159</v>
      </c>
      <c r="M476" s="8" t="s">
        <v>2775</v>
      </c>
      <c r="N476" s="176">
        <v>45896</v>
      </c>
      <c r="O476" s="96">
        <v>45897</v>
      </c>
      <c r="P476" s="131" t="s">
        <v>161</v>
      </c>
      <c r="Q476" s="130" t="s">
        <v>161</v>
      </c>
      <c r="R476" s="94" t="s">
        <v>162</v>
      </c>
      <c r="S476" s="122" t="s">
        <v>2776</v>
      </c>
      <c r="T476" s="97" t="s">
        <v>164</v>
      </c>
      <c r="U476" s="94" t="s">
        <v>2777</v>
      </c>
      <c r="V476" s="126" t="s">
        <v>25</v>
      </c>
      <c r="W476" s="96" t="s">
        <v>166</v>
      </c>
      <c r="X476" s="98" t="s">
        <v>513</v>
      </c>
      <c r="Y476" s="94">
        <v>1</v>
      </c>
      <c r="Z476" s="94">
        <v>0</v>
      </c>
      <c r="AA476" s="100">
        <f>IF(V476="TIPO I",'BASE LIQUIDACION REDEBAN 2025'!$B$2,IF(V476="TIPO II",'BASE LIQUIDACION REDEBAN 2025'!$B$3,IF(V476="TIPO III",'BASE LIQUIDACION REDEBAN 2025'!$B$4,IF(V476="TIPO IV",'BASE LIQUIDACION REDEBAN 2025'!$B$5,IF(W476="AEREO",'BASE LIQUIDACION REDEBAN 2025'!$B$6,'BASE LIQUIDACION REDEBAN 2025'!$B$5)))))</f>
        <v>75096.394270399993</v>
      </c>
      <c r="AB476" s="100">
        <f>IF(V476="TIPO I",'BASE LIQUIDACION REDEBAN 2025'!$B$10,IF(V476="TIPO II",'BASE LIQUIDACION REDEBAN 2025'!$B$11,IF(V476="TIPO III",'BASE LIQUIDACION REDEBAN 2025'!$B$12,'BASE LIQUIDACION REDEBAN 2025'!$B$13)))</f>
        <v>75096.394270399993</v>
      </c>
      <c r="AC476" s="101">
        <f t="shared" si="7"/>
        <v>75096.394270399993</v>
      </c>
    </row>
    <row r="477" spans="1:29" s="79" customFormat="1" ht="14.25" customHeight="1">
      <c r="A477" s="94" t="s">
        <v>87</v>
      </c>
      <c r="B477" s="8" t="str">
        <f>VLOOKUP(A477,'CENTRO DE COSTOS'!A:D,4,FALSE)</f>
        <v>DIEGO FERNANDO HENAO CARDONA</v>
      </c>
      <c r="C477" s="8" t="str">
        <f>VLOOKUP(A477,'CENTRO DE COSTOS'!A:D,2,FALSE)</f>
        <v>0004-0002</v>
      </c>
      <c r="D477" s="94">
        <v>17174</v>
      </c>
      <c r="E477" s="95" t="s">
        <v>2778</v>
      </c>
      <c r="F477" s="97">
        <v>81198</v>
      </c>
      <c r="G477" s="98" t="s">
        <v>155</v>
      </c>
      <c r="H477" s="121" t="s">
        <v>156</v>
      </c>
      <c r="I477" s="97" t="s">
        <v>477</v>
      </c>
      <c r="J477" s="126" t="s">
        <v>2340</v>
      </c>
      <c r="K477" s="97" t="s">
        <v>2779</v>
      </c>
      <c r="L477" s="97" t="s">
        <v>159</v>
      </c>
      <c r="M477" s="8" t="s">
        <v>2780</v>
      </c>
      <c r="N477" s="176">
        <v>45896</v>
      </c>
      <c r="O477" s="96">
        <v>45897</v>
      </c>
      <c r="P477" s="131" t="s">
        <v>161</v>
      </c>
      <c r="Q477" s="130" t="s">
        <v>161</v>
      </c>
      <c r="R477" s="94" t="s">
        <v>162</v>
      </c>
      <c r="S477" s="122" t="s">
        <v>2781</v>
      </c>
      <c r="T477" s="97" t="s">
        <v>164</v>
      </c>
      <c r="U477" s="94" t="s">
        <v>2782</v>
      </c>
      <c r="V477" s="126" t="s">
        <v>28</v>
      </c>
      <c r="W477" s="96" t="s">
        <v>166</v>
      </c>
      <c r="X477" s="98" t="s">
        <v>495</v>
      </c>
      <c r="Y477" s="94">
        <v>1</v>
      </c>
      <c r="Z477" s="94">
        <v>0</v>
      </c>
      <c r="AA477" s="100">
        <f>IF(V477="TIPO I",'BASE LIQUIDACION REDEBAN 2025'!$B$2,IF(V477="TIPO II",'BASE LIQUIDACION REDEBAN 2025'!$B$3,IF(V477="TIPO III",'BASE LIQUIDACION REDEBAN 2025'!$B$4,IF(V477="TIPO IV",'BASE LIQUIDACION REDEBAN 2025'!$B$5,IF(W477="AEREO",'BASE LIQUIDACION REDEBAN 2025'!$B$6,'BASE LIQUIDACION REDEBAN 2025'!$B$5)))))</f>
        <v>163813.69572160003</v>
      </c>
      <c r="AB477" s="100">
        <f>IF(V477="TIPO I",'BASE LIQUIDACION REDEBAN 2025'!$B$10,IF(V477="TIPO II",'BASE LIQUIDACION REDEBAN 2025'!$B$11,IF(V477="TIPO III",'BASE LIQUIDACION REDEBAN 2025'!$B$12,'BASE LIQUIDACION REDEBAN 2025'!$B$13)))</f>
        <v>140395.6348884</v>
      </c>
      <c r="AC477" s="101">
        <f t="shared" si="7"/>
        <v>163813.69572160003</v>
      </c>
    </row>
    <row r="478" spans="1:29" s="79" customFormat="1" ht="14.25" customHeight="1">
      <c r="A478" s="94" t="s">
        <v>76</v>
      </c>
      <c r="B478" s="8" t="str">
        <f>VLOOKUP(A478,'CENTRO DE COSTOS'!A:D,4,FALSE)</f>
        <v>DIEGO FERNANDO HENAO CARDONA</v>
      </c>
      <c r="C478" s="8" t="str">
        <f>VLOOKUP(A478,'CENTRO DE COSTOS'!A:D,2,FALSE)</f>
        <v>0004-0003</v>
      </c>
      <c r="D478" s="94">
        <v>76001</v>
      </c>
      <c r="E478" s="95" t="s">
        <v>2783</v>
      </c>
      <c r="F478" s="97">
        <v>81197</v>
      </c>
      <c r="G478" s="98" t="s">
        <v>155</v>
      </c>
      <c r="H478" s="121" t="s">
        <v>156</v>
      </c>
      <c r="I478" s="97" t="s">
        <v>227</v>
      </c>
      <c r="J478" s="126" t="s">
        <v>76</v>
      </c>
      <c r="K478" s="97" t="s">
        <v>2784</v>
      </c>
      <c r="L478" s="97" t="s">
        <v>159</v>
      </c>
      <c r="M478" s="8" t="s">
        <v>2785</v>
      </c>
      <c r="N478" s="176">
        <v>45896</v>
      </c>
      <c r="O478" s="96">
        <v>45897</v>
      </c>
      <c r="P478" s="131" t="s">
        <v>161</v>
      </c>
      <c r="Q478" s="130" t="s">
        <v>161</v>
      </c>
      <c r="R478" s="94" t="s">
        <v>162</v>
      </c>
      <c r="S478" s="122" t="s">
        <v>2786</v>
      </c>
      <c r="T478" s="97" t="s">
        <v>164</v>
      </c>
      <c r="U478" s="94" t="s">
        <v>2787</v>
      </c>
      <c r="V478" s="126" t="s">
        <v>25</v>
      </c>
      <c r="W478" s="96" t="s">
        <v>166</v>
      </c>
      <c r="X478" s="98" t="s">
        <v>525</v>
      </c>
      <c r="Y478" s="94">
        <v>1</v>
      </c>
      <c r="Z478" s="94">
        <v>0</v>
      </c>
      <c r="AA478" s="100">
        <f>IF(V478="TIPO I",'BASE LIQUIDACION REDEBAN 2025'!$B$2,IF(V478="TIPO II",'BASE LIQUIDACION REDEBAN 2025'!$B$3,IF(V478="TIPO III",'BASE LIQUIDACION REDEBAN 2025'!$B$4,IF(V478="TIPO IV",'BASE LIQUIDACION REDEBAN 2025'!$B$5,IF(W478="AEREO",'BASE LIQUIDACION REDEBAN 2025'!$B$6,'BASE LIQUIDACION REDEBAN 2025'!$B$5)))))</f>
        <v>75096.394270399993</v>
      </c>
      <c r="AB478" s="100">
        <f>IF(V478="TIPO I",'BASE LIQUIDACION REDEBAN 2025'!$B$10,IF(V478="TIPO II",'BASE LIQUIDACION REDEBAN 2025'!$B$11,IF(V478="TIPO III",'BASE LIQUIDACION REDEBAN 2025'!$B$12,'BASE LIQUIDACION REDEBAN 2025'!$B$13)))</f>
        <v>75096.394270399993</v>
      </c>
      <c r="AC478" s="101">
        <f t="shared" si="7"/>
        <v>75096.394270399993</v>
      </c>
    </row>
    <row r="479" spans="1:29" s="79" customFormat="1" ht="14.25" customHeight="1">
      <c r="A479" s="94" t="s">
        <v>68</v>
      </c>
      <c r="B479" s="8" t="str">
        <f>VLOOKUP(A479,'CENTRO DE COSTOS'!A:D,4,FALSE)</f>
        <v>WILLIAM ASDRUBAL ROZO ROZO</v>
      </c>
      <c r="C479" s="8" t="str">
        <f>VLOOKUP(A479,'CENTRO DE COSTOS'!A:D,2,FALSE)</f>
        <v>0004-0004</v>
      </c>
      <c r="D479" s="94">
        <v>25035</v>
      </c>
      <c r="E479" s="95" t="s">
        <v>2788</v>
      </c>
      <c r="F479" s="97">
        <v>81183</v>
      </c>
      <c r="G479" s="98" t="s">
        <v>155</v>
      </c>
      <c r="H479" s="121" t="s">
        <v>156</v>
      </c>
      <c r="I479" s="97" t="s">
        <v>470</v>
      </c>
      <c r="J479" s="126" t="s">
        <v>533</v>
      </c>
      <c r="K479" s="97" t="s">
        <v>2789</v>
      </c>
      <c r="L479" s="97" t="s">
        <v>159</v>
      </c>
      <c r="M479" s="8" t="s">
        <v>2790</v>
      </c>
      <c r="N479" s="176">
        <v>45896</v>
      </c>
      <c r="O479" s="96">
        <v>45898</v>
      </c>
      <c r="P479" s="131" t="s">
        <v>161</v>
      </c>
      <c r="Q479" s="130" t="s">
        <v>161</v>
      </c>
      <c r="R479" s="94" t="s">
        <v>162</v>
      </c>
      <c r="S479" s="122" t="s">
        <v>2791</v>
      </c>
      <c r="T479" s="97" t="s">
        <v>164</v>
      </c>
      <c r="U479" s="94" t="s">
        <v>2792</v>
      </c>
      <c r="V479" s="126" t="s">
        <v>28</v>
      </c>
      <c r="W479" s="96" t="s">
        <v>166</v>
      </c>
      <c r="X479" s="98" t="s">
        <v>538</v>
      </c>
      <c r="Y479" s="94">
        <v>1</v>
      </c>
      <c r="Z479" s="94">
        <v>0</v>
      </c>
      <c r="AA479" s="100">
        <f>IF(V479="TIPO I",'BASE LIQUIDACION REDEBAN 2025'!$B$2,IF(V479="TIPO II",'BASE LIQUIDACION REDEBAN 2025'!$B$3,IF(V479="TIPO III",'BASE LIQUIDACION REDEBAN 2025'!$B$4,IF(V479="TIPO IV",'BASE LIQUIDACION REDEBAN 2025'!$B$5,IF(W479="AEREO",'BASE LIQUIDACION REDEBAN 2025'!$B$6,'BASE LIQUIDACION REDEBAN 2025'!$B$5)))))</f>
        <v>163813.69572160003</v>
      </c>
      <c r="AB479" s="100">
        <f>IF(V479="TIPO I",'BASE LIQUIDACION REDEBAN 2025'!$B$10,IF(V479="TIPO II",'BASE LIQUIDACION REDEBAN 2025'!$B$11,IF(V479="TIPO III",'BASE LIQUIDACION REDEBAN 2025'!$B$12,'BASE LIQUIDACION REDEBAN 2025'!$B$13)))</f>
        <v>140395.6348884</v>
      </c>
      <c r="AC479" s="101">
        <f t="shared" si="7"/>
        <v>163813.69572160003</v>
      </c>
    </row>
    <row r="480" spans="1:29" s="79" customFormat="1" ht="14.25" customHeight="1">
      <c r="A480" s="94" t="s">
        <v>99</v>
      </c>
      <c r="B480" s="8" t="str">
        <f>VLOOKUP(A480,'CENTRO DE COSTOS'!A:D,4,FALSE)</f>
        <v>JOSE MAURICIO HERNANDEZ ROJAS</v>
      </c>
      <c r="C480" s="8" t="str">
        <f>VLOOKUP(A480,'CENTRO DE COSTOS'!A:D,2,FALSE)</f>
        <v>0004-0001</v>
      </c>
      <c r="D480" s="94">
        <v>20045</v>
      </c>
      <c r="E480" s="95" t="s">
        <v>2793</v>
      </c>
      <c r="F480" s="97">
        <v>81186</v>
      </c>
      <c r="G480" s="98" t="s">
        <v>155</v>
      </c>
      <c r="H480" s="121" t="s">
        <v>156</v>
      </c>
      <c r="I480" s="97" t="s">
        <v>440</v>
      </c>
      <c r="J480" s="126" t="s">
        <v>2794</v>
      </c>
      <c r="K480" s="97" t="s">
        <v>2795</v>
      </c>
      <c r="L480" s="97" t="s">
        <v>159</v>
      </c>
      <c r="M480" s="8" t="s">
        <v>2796</v>
      </c>
      <c r="N480" s="176">
        <v>45896</v>
      </c>
      <c r="O480" s="96">
        <v>45897</v>
      </c>
      <c r="P480" s="131" t="s">
        <v>161</v>
      </c>
      <c r="Q480" s="130" t="s">
        <v>161</v>
      </c>
      <c r="R480" s="94" t="s">
        <v>162</v>
      </c>
      <c r="S480" s="122" t="s">
        <v>2797</v>
      </c>
      <c r="T480" s="97" t="s">
        <v>164</v>
      </c>
      <c r="U480" s="94" t="s">
        <v>2798</v>
      </c>
      <c r="V480" s="126" t="s">
        <v>28</v>
      </c>
      <c r="W480" s="96" t="s">
        <v>166</v>
      </c>
      <c r="X480" s="98" t="s">
        <v>446</v>
      </c>
      <c r="Y480" s="94">
        <v>1</v>
      </c>
      <c r="Z480" s="94">
        <v>0</v>
      </c>
      <c r="AA480" s="100">
        <f>IF(V480="TIPO I",'BASE LIQUIDACION REDEBAN 2025'!$B$2,IF(V480="TIPO II",'BASE LIQUIDACION REDEBAN 2025'!$B$3,IF(V480="TIPO III",'BASE LIQUIDACION REDEBAN 2025'!$B$4,IF(V480="TIPO IV",'BASE LIQUIDACION REDEBAN 2025'!$B$5,IF(W480="AEREO",'BASE LIQUIDACION REDEBAN 2025'!$B$6,'BASE LIQUIDACION REDEBAN 2025'!$B$5)))))</f>
        <v>163813.69572160003</v>
      </c>
      <c r="AB480" s="100">
        <f>IF(V480="TIPO I",'BASE LIQUIDACION REDEBAN 2025'!$B$10,IF(V480="TIPO II",'BASE LIQUIDACION REDEBAN 2025'!$B$11,IF(V480="TIPO III",'BASE LIQUIDACION REDEBAN 2025'!$B$12,'BASE LIQUIDACION REDEBAN 2025'!$B$13)))</f>
        <v>140395.6348884</v>
      </c>
      <c r="AC480" s="101">
        <f t="shared" si="7"/>
        <v>163813.69572160003</v>
      </c>
    </row>
    <row r="481" spans="1:29" s="79" customFormat="1" ht="14.25" customHeight="1">
      <c r="A481" s="94" t="s">
        <v>100</v>
      </c>
      <c r="B481" s="8" t="str">
        <f>VLOOKUP(A481,'CENTRO DE COSTOS'!A:D,4,FALSE)</f>
        <v>KEVIN ALEXIS CORZO BUSTOS</v>
      </c>
      <c r="C481" s="8" t="str">
        <f>VLOOKUP(A481,'CENTRO DE COSTOS'!A:D,2,FALSE)</f>
        <v>0004-0007</v>
      </c>
      <c r="D481" s="94">
        <v>50680</v>
      </c>
      <c r="E481" s="95" t="s">
        <v>2799</v>
      </c>
      <c r="F481" s="97">
        <v>81246</v>
      </c>
      <c r="G481" s="98" t="s">
        <v>155</v>
      </c>
      <c r="H481" s="121" t="s">
        <v>156</v>
      </c>
      <c r="I481" s="97" t="s">
        <v>295</v>
      </c>
      <c r="J481" s="126" t="s">
        <v>2800</v>
      </c>
      <c r="K481" s="97" t="s">
        <v>2801</v>
      </c>
      <c r="L481" s="97" t="s">
        <v>159</v>
      </c>
      <c r="M481" s="8" t="s">
        <v>2802</v>
      </c>
      <c r="N481" s="176">
        <v>45896</v>
      </c>
      <c r="O481" s="96">
        <v>45898</v>
      </c>
      <c r="P481" s="131" t="s">
        <v>161</v>
      </c>
      <c r="Q481" s="130" t="s">
        <v>161</v>
      </c>
      <c r="R481" s="94" t="s">
        <v>162</v>
      </c>
      <c r="S481" s="122" t="s">
        <v>2803</v>
      </c>
      <c r="T481" s="97" t="s">
        <v>164</v>
      </c>
      <c r="U481" s="94" t="s">
        <v>2804</v>
      </c>
      <c r="V481" s="126" t="s">
        <v>28</v>
      </c>
      <c r="W481" s="96" t="s">
        <v>166</v>
      </c>
      <c r="X481" s="98" t="s">
        <v>937</v>
      </c>
      <c r="Y481" s="94">
        <v>1</v>
      </c>
      <c r="Z481" s="94">
        <v>0</v>
      </c>
      <c r="AA481" s="100">
        <f>IF(V481="TIPO I",'BASE LIQUIDACION REDEBAN 2025'!$B$2,IF(V481="TIPO II",'BASE LIQUIDACION REDEBAN 2025'!$B$3,IF(V481="TIPO III",'BASE LIQUIDACION REDEBAN 2025'!$B$4,IF(V481="TIPO IV",'BASE LIQUIDACION REDEBAN 2025'!$B$5,IF(W481="AEREO",'BASE LIQUIDACION REDEBAN 2025'!$B$6,'BASE LIQUIDACION REDEBAN 2025'!$B$5)))))</f>
        <v>163813.69572160003</v>
      </c>
      <c r="AB481" s="100">
        <f>IF(V481="TIPO I",'BASE LIQUIDACION REDEBAN 2025'!$B$10,IF(V481="TIPO II",'BASE LIQUIDACION REDEBAN 2025'!$B$11,IF(V481="TIPO III",'BASE LIQUIDACION REDEBAN 2025'!$B$12,'BASE LIQUIDACION REDEBAN 2025'!$B$13)))</f>
        <v>140395.6348884</v>
      </c>
      <c r="AC481" s="101">
        <f t="shared" si="7"/>
        <v>163813.69572160003</v>
      </c>
    </row>
    <row r="482" spans="1:29" s="79" customFormat="1" ht="14.25" customHeight="1">
      <c r="A482" s="94" t="s">
        <v>76</v>
      </c>
      <c r="B482" s="8" t="str">
        <f>VLOOKUP(A482,'CENTRO DE COSTOS'!A:D,4,FALSE)</f>
        <v>DIEGO FERNANDO HENAO CARDONA</v>
      </c>
      <c r="C482" s="8" t="str">
        <f>VLOOKUP(A482,'CENTRO DE COSTOS'!A:D,2,FALSE)</f>
        <v>0004-0003</v>
      </c>
      <c r="D482" s="94">
        <v>76001</v>
      </c>
      <c r="E482" s="95" t="s">
        <v>2805</v>
      </c>
      <c r="F482" s="97">
        <v>81194</v>
      </c>
      <c r="G482" s="98" t="s">
        <v>155</v>
      </c>
      <c r="H482" s="121" t="s">
        <v>257</v>
      </c>
      <c r="I482" s="97" t="s">
        <v>227</v>
      </c>
      <c r="J482" s="126" t="s">
        <v>76</v>
      </c>
      <c r="K482" s="97" t="s">
        <v>2806</v>
      </c>
      <c r="L482" s="97" t="s">
        <v>159</v>
      </c>
      <c r="M482" s="8" t="s">
        <v>2807</v>
      </c>
      <c r="N482" s="176">
        <v>45896</v>
      </c>
      <c r="O482" s="96">
        <v>45897</v>
      </c>
      <c r="P482" s="131" t="s">
        <v>161</v>
      </c>
      <c r="Q482" s="130" t="s">
        <v>161</v>
      </c>
      <c r="R482" s="94" t="s">
        <v>162</v>
      </c>
      <c r="S482" s="122" t="s">
        <v>2808</v>
      </c>
      <c r="T482" s="97" t="s">
        <v>164</v>
      </c>
      <c r="U482" s="94" t="s">
        <v>2809</v>
      </c>
      <c r="V482" s="126" t="s">
        <v>25</v>
      </c>
      <c r="W482" s="96" t="s">
        <v>166</v>
      </c>
      <c r="X482" s="98" t="s">
        <v>513</v>
      </c>
      <c r="Y482" s="94">
        <v>1</v>
      </c>
      <c r="Z482" s="94">
        <v>0</v>
      </c>
      <c r="AA482" s="100">
        <f>IF(V482="TIPO I",'BASE LIQUIDACION REDEBAN 2025'!$B$2,IF(V482="TIPO II",'BASE LIQUIDACION REDEBAN 2025'!$B$3,IF(V482="TIPO III",'BASE LIQUIDACION REDEBAN 2025'!$B$4,IF(V482="TIPO IV",'BASE LIQUIDACION REDEBAN 2025'!$B$5,IF(W482="AEREO",'BASE LIQUIDACION REDEBAN 2025'!$B$6,'BASE LIQUIDACION REDEBAN 2025'!$B$5)))))</f>
        <v>75096.394270399993</v>
      </c>
      <c r="AB482" s="100">
        <f>IF(V482="TIPO I",'BASE LIQUIDACION REDEBAN 2025'!$B$10,IF(V482="TIPO II",'BASE LIQUIDACION REDEBAN 2025'!$B$11,IF(V482="TIPO III",'BASE LIQUIDACION REDEBAN 2025'!$B$12,'BASE LIQUIDACION REDEBAN 2025'!$B$13)))</f>
        <v>75096.394270399993</v>
      </c>
      <c r="AC482" s="101">
        <f t="shared" si="7"/>
        <v>75096.394270399993</v>
      </c>
    </row>
    <row r="483" spans="1:29" s="79" customFormat="1" ht="14.25" customHeight="1">
      <c r="A483" s="94" t="s">
        <v>68</v>
      </c>
      <c r="B483" s="8" t="str">
        <f>VLOOKUP(A483,'CENTRO DE COSTOS'!A:D,4,FALSE)</f>
        <v>WILLIAM ASDRUBAL ROZO ROZO</v>
      </c>
      <c r="C483" s="8" t="str">
        <f>VLOOKUP(A483,'CENTRO DE COSTOS'!A:D,2,FALSE)</f>
        <v>0004-0004</v>
      </c>
      <c r="D483" s="94">
        <v>11001</v>
      </c>
      <c r="E483" s="95" t="s">
        <v>2810</v>
      </c>
      <c r="F483" s="97">
        <v>81188</v>
      </c>
      <c r="G483" s="98" t="s">
        <v>155</v>
      </c>
      <c r="H483" s="121" t="s">
        <v>156</v>
      </c>
      <c r="I483" s="97" t="s">
        <v>470</v>
      </c>
      <c r="J483" s="126" t="s">
        <v>68</v>
      </c>
      <c r="K483" s="97" t="s">
        <v>2811</v>
      </c>
      <c r="L483" s="97" t="s">
        <v>159</v>
      </c>
      <c r="M483" s="8" t="s">
        <v>2812</v>
      </c>
      <c r="N483" s="176">
        <v>45896</v>
      </c>
      <c r="O483" s="96">
        <v>45897</v>
      </c>
      <c r="P483" s="131" t="s">
        <v>161</v>
      </c>
      <c r="Q483" s="130" t="s">
        <v>161</v>
      </c>
      <c r="R483" s="94" t="s">
        <v>162</v>
      </c>
      <c r="S483" s="122" t="s">
        <v>2813</v>
      </c>
      <c r="T483" s="97" t="s">
        <v>164</v>
      </c>
      <c r="U483" s="94" t="s">
        <v>2814</v>
      </c>
      <c r="V483" s="126" t="s">
        <v>25</v>
      </c>
      <c r="W483" s="96" t="s">
        <v>166</v>
      </c>
      <c r="X483" s="98" t="s">
        <v>877</v>
      </c>
      <c r="Y483" s="94">
        <v>1</v>
      </c>
      <c r="Z483" s="94">
        <v>0</v>
      </c>
      <c r="AA483" s="100">
        <f>IF(V483="TIPO I",'BASE LIQUIDACION REDEBAN 2025'!$B$2,IF(V483="TIPO II",'BASE LIQUIDACION REDEBAN 2025'!$B$3,IF(V483="TIPO III",'BASE LIQUIDACION REDEBAN 2025'!$B$4,IF(V483="TIPO IV",'BASE LIQUIDACION REDEBAN 2025'!$B$5,IF(W483="AEREO",'BASE LIQUIDACION REDEBAN 2025'!$B$6,'BASE LIQUIDACION REDEBAN 2025'!$B$5)))))</f>
        <v>75096.394270399993</v>
      </c>
      <c r="AB483" s="100">
        <f>IF(V483="TIPO I",'BASE LIQUIDACION REDEBAN 2025'!$B$10,IF(V483="TIPO II",'BASE LIQUIDACION REDEBAN 2025'!$B$11,IF(V483="TIPO III",'BASE LIQUIDACION REDEBAN 2025'!$B$12,'BASE LIQUIDACION REDEBAN 2025'!$B$13)))</f>
        <v>75096.394270399993</v>
      </c>
      <c r="AC483" s="101">
        <f t="shared" si="7"/>
        <v>75096.394270399993</v>
      </c>
    </row>
    <row r="484" spans="1:29" s="79" customFormat="1" ht="14.25" customHeight="1">
      <c r="A484" s="94" t="s">
        <v>94</v>
      </c>
      <c r="B484" s="8" t="str">
        <f>VLOOKUP(A484,'CENTRO DE COSTOS'!A:D,4,FALSE)</f>
        <v>DIEGO FERNANDO HENAO CARDONA</v>
      </c>
      <c r="C484" s="8" t="str">
        <f>VLOOKUP(A484,'CENTRO DE COSTOS'!A:D,2,FALSE)</f>
        <v>0004-0002</v>
      </c>
      <c r="D484" s="94">
        <v>66001</v>
      </c>
      <c r="E484" s="95" t="s">
        <v>2815</v>
      </c>
      <c r="F484" s="97">
        <v>81243</v>
      </c>
      <c r="G484" s="98" t="s">
        <v>155</v>
      </c>
      <c r="H484" s="121" t="s">
        <v>156</v>
      </c>
      <c r="I484" s="97" t="s">
        <v>606</v>
      </c>
      <c r="J484" s="126" t="s">
        <v>94</v>
      </c>
      <c r="K484" s="97" t="s">
        <v>2816</v>
      </c>
      <c r="L484" s="97" t="s">
        <v>159</v>
      </c>
      <c r="M484" s="8" t="s">
        <v>2817</v>
      </c>
      <c r="N484" s="176">
        <v>45896</v>
      </c>
      <c r="O484" s="96">
        <v>45897</v>
      </c>
      <c r="P484" s="131" t="s">
        <v>161</v>
      </c>
      <c r="Q484" s="130" t="s">
        <v>161</v>
      </c>
      <c r="R484" s="94" t="s">
        <v>162</v>
      </c>
      <c r="S484" s="122" t="s">
        <v>2818</v>
      </c>
      <c r="T484" s="97" t="s">
        <v>164</v>
      </c>
      <c r="U484" s="94" t="s">
        <v>2819</v>
      </c>
      <c r="V484" s="126" t="s">
        <v>25</v>
      </c>
      <c r="W484" s="96" t="s">
        <v>166</v>
      </c>
      <c r="X484" s="98" t="s">
        <v>544</v>
      </c>
      <c r="Y484" s="94">
        <v>1</v>
      </c>
      <c r="Z484" s="94">
        <v>0</v>
      </c>
      <c r="AA484" s="100">
        <f>IF(V484="TIPO I",'BASE LIQUIDACION REDEBAN 2025'!$B$2,IF(V484="TIPO II",'BASE LIQUIDACION REDEBAN 2025'!$B$3,IF(V484="TIPO III",'BASE LIQUIDACION REDEBAN 2025'!$B$4,IF(V484="TIPO IV",'BASE LIQUIDACION REDEBAN 2025'!$B$5,IF(W484="AEREO",'BASE LIQUIDACION REDEBAN 2025'!$B$6,'BASE LIQUIDACION REDEBAN 2025'!$B$5)))))</f>
        <v>75096.394270399993</v>
      </c>
      <c r="AB484" s="100">
        <f>IF(V484="TIPO I",'BASE LIQUIDACION REDEBAN 2025'!$B$10,IF(V484="TIPO II",'BASE LIQUIDACION REDEBAN 2025'!$B$11,IF(V484="TIPO III",'BASE LIQUIDACION REDEBAN 2025'!$B$12,'BASE LIQUIDACION REDEBAN 2025'!$B$13)))</f>
        <v>75096.394270399993</v>
      </c>
      <c r="AC484" s="101">
        <f t="shared" si="7"/>
        <v>75096.394270399993</v>
      </c>
    </row>
    <row r="485" spans="1:29" s="79" customFormat="1" ht="14.25" customHeight="1">
      <c r="A485" s="94" t="s">
        <v>100</v>
      </c>
      <c r="B485" s="8" t="str">
        <f>VLOOKUP(A485,'CENTRO DE COSTOS'!A:D,4,FALSE)</f>
        <v>KEVIN ALEXIS CORZO BUSTOS</v>
      </c>
      <c r="C485" s="8" t="str">
        <f>VLOOKUP(A485,'CENTRO DE COSTOS'!A:D,2,FALSE)</f>
        <v>0004-0007</v>
      </c>
      <c r="D485" s="94">
        <v>50006</v>
      </c>
      <c r="E485" s="95" t="s">
        <v>2820</v>
      </c>
      <c r="F485" s="97">
        <v>81180</v>
      </c>
      <c r="G485" s="98" t="s">
        <v>155</v>
      </c>
      <c r="H485" s="121" t="s">
        <v>156</v>
      </c>
      <c r="I485" s="97" t="s">
        <v>295</v>
      </c>
      <c r="J485" s="126" t="s">
        <v>932</v>
      </c>
      <c r="K485" s="97" t="s">
        <v>2821</v>
      </c>
      <c r="L485" s="97" t="s">
        <v>159</v>
      </c>
      <c r="M485" s="8" t="s">
        <v>2822</v>
      </c>
      <c r="N485" s="176">
        <v>45896</v>
      </c>
      <c r="O485" s="96">
        <v>45897</v>
      </c>
      <c r="P485" s="131" t="s">
        <v>161</v>
      </c>
      <c r="Q485" s="130" t="s">
        <v>161</v>
      </c>
      <c r="R485" s="94" t="s">
        <v>162</v>
      </c>
      <c r="S485" s="122" t="s">
        <v>2823</v>
      </c>
      <c r="T485" s="97" t="s">
        <v>164</v>
      </c>
      <c r="U485" s="94" t="s">
        <v>2824</v>
      </c>
      <c r="V485" s="126" t="s">
        <v>28</v>
      </c>
      <c r="W485" s="96" t="s">
        <v>166</v>
      </c>
      <c r="X485" s="98" t="s">
        <v>301</v>
      </c>
      <c r="Y485" s="94">
        <v>1</v>
      </c>
      <c r="Z485" s="94">
        <v>0</v>
      </c>
      <c r="AA485" s="100">
        <f>IF(V485="TIPO I",'BASE LIQUIDACION REDEBAN 2025'!$B$2,IF(V485="TIPO II",'BASE LIQUIDACION REDEBAN 2025'!$B$3,IF(V485="TIPO III",'BASE LIQUIDACION REDEBAN 2025'!$B$4,IF(V485="TIPO IV",'BASE LIQUIDACION REDEBAN 2025'!$B$5,IF(W485="AEREO",'BASE LIQUIDACION REDEBAN 2025'!$B$6,'BASE LIQUIDACION REDEBAN 2025'!$B$5)))))</f>
        <v>163813.69572160003</v>
      </c>
      <c r="AB485" s="100">
        <f>IF(V485="TIPO I",'BASE LIQUIDACION REDEBAN 2025'!$B$10,IF(V485="TIPO II",'BASE LIQUIDACION REDEBAN 2025'!$B$11,IF(V485="TIPO III",'BASE LIQUIDACION REDEBAN 2025'!$B$12,'BASE LIQUIDACION REDEBAN 2025'!$B$13)))</f>
        <v>140395.6348884</v>
      </c>
      <c r="AC485" s="101">
        <f t="shared" si="7"/>
        <v>163813.69572160003</v>
      </c>
    </row>
    <row r="486" spans="1:29" s="79" customFormat="1" ht="14.25" customHeight="1">
      <c r="A486" s="94" t="s">
        <v>92</v>
      </c>
      <c r="B486" s="8" t="str">
        <f>VLOOKUP(A486,'CENTRO DE COSTOS'!A:D,4,FALSE)</f>
        <v>KEVIN ALEXIS CORZO BUSTOS</v>
      </c>
      <c r="C486" s="8" t="str">
        <f>VLOOKUP(A486,'CENTRO DE COSTOS'!A:D,2,FALSE)</f>
        <v>0004-0007</v>
      </c>
      <c r="D486" s="94">
        <v>41016</v>
      </c>
      <c r="E486" s="95" t="s">
        <v>2825</v>
      </c>
      <c r="F486" s="97">
        <v>81181</v>
      </c>
      <c r="G486" s="98" t="s">
        <v>155</v>
      </c>
      <c r="H486" s="121" t="s">
        <v>156</v>
      </c>
      <c r="I486" s="97" t="s">
        <v>249</v>
      </c>
      <c r="J486" s="126" t="s">
        <v>1709</v>
      </c>
      <c r="K486" s="97" t="s">
        <v>2826</v>
      </c>
      <c r="L486" s="97" t="s">
        <v>159</v>
      </c>
      <c r="M486" s="8" t="s">
        <v>2827</v>
      </c>
      <c r="N486" s="176">
        <v>45896</v>
      </c>
      <c r="O486" s="96">
        <v>45897</v>
      </c>
      <c r="P486" s="131" t="s">
        <v>161</v>
      </c>
      <c r="Q486" s="130" t="s">
        <v>161</v>
      </c>
      <c r="R486" s="94" t="s">
        <v>162</v>
      </c>
      <c r="S486" s="122" t="s">
        <v>2828</v>
      </c>
      <c r="T486" s="97" t="s">
        <v>164</v>
      </c>
      <c r="U486" s="94" t="s">
        <v>2829</v>
      </c>
      <c r="V486" s="126" t="s">
        <v>28</v>
      </c>
      <c r="W486" s="96" t="s">
        <v>166</v>
      </c>
      <c r="X486" s="98" t="s">
        <v>255</v>
      </c>
      <c r="Y486" s="94">
        <v>1</v>
      </c>
      <c r="Z486" s="94">
        <v>0</v>
      </c>
      <c r="AA486" s="100">
        <f>IF(V486="TIPO I",'BASE LIQUIDACION REDEBAN 2025'!$B$2,IF(V486="TIPO II",'BASE LIQUIDACION REDEBAN 2025'!$B$3,IF(V486="TIPO III",'BASE LIQUIDACION REDEBAN 2025'!$B$4,IF(V486="TIPO IV",'BASE LIQUIDACION REDEBAN 2025'!$B$5,IF(W486="AEREO",'BASE LIQUIDACION REDEBAN 2025'!$B$6,'BASE LIQUIDACION REDEBAN 2025'!$B$5)))))</f>
        <v>163813.69572160003</v>
      </c>
      <c r="AB486" s="100">
        <f>IF(V486="TIPO I",'BASE LIQUIDACION REDEBAN 2025'!$B$10,IF(V486="TIPO II",'BASE LIQUIDACION REDEBAN 2025'!$B$11,IF(V486="TIPO III",'BASE LIQUIDACION REDEBAN 2025'!$B$12,'BASE LIQUIDACION REDEBAN 2025'!$B$13)))</f>
        <v>140395.6348884</v>
      </c>
      <c r="AC486" s="101">
        <f t="shared" si="7"/>
        <v>163813.69572160003</v>
      </c>
    </row>
    <row r="487" spans="1:29" s="79" customFormat="1" ht="14.25" customHeight="1">
      <c r="A487" s="94" t="s">
        <v>76</v>
      </c>
      <c r="B487" s="8" t="str">
        <f>VLOOKUP(A487,'CENTRO DE COSTOS'!A:D,4,FALSE)</f>
        <v>DIEGO FERNANDO HENAO CARDONA</v>
      </c>
      <c r="C487" s="8" t="str">
        <f>VLOOKUP(A487,'CENTRO DE COSTOS'!A:D,2,FALSE)</f>
        <v>0004-0003</v>
      </c>
      <c r="D487" s="94">
        <v>76606</v>
      </c>
      <c r="E487" s="95" t="s">
        <v>2830</v>
      </c>
      <c r="F487" s="97">
        <v>81244</v>
      </c>
      <c r="G487" s="98" t="s">
        <v>155</v>
      </c>
      <c r="H487" s="121" t="s">
        <v>156</v>
      </c>
      <c r="I487" s="97" t="s">
        <v>227</v>
      </c>
      <c r="J487" s="126" t="s">
        <v>589</v>
      </c>
      <c r="K487" s="97" t="s">
        <v>2831</v>
      </c>
      <c r="L487" s="97" t="s">
        <v>159</v>
      </c>
      <c r="M487" s="8" t="s">
        <v>2832</v>
      </c>
      <c r="N487" s="176">
        <v>45896</v>
      </c>
      <c r="O487" s="96">
        <v>45898</v>
      </c>
      <c r="P487" s="131" t="s">
        <v>161</v>
      </c>
      <c r="Q487" s="130" t="s">
        <v>161</v>
      </c>
      <c r="R487" s="94" t="s">
        <v>162</v>
      </c>
      <c r="S487" s="122" t="s">
        <v>2833</v>
      </c>
      <c r="T487" s="97" t="s">
        <v>164</v>
      </c>
      <c r="U487" s="94" t="s">
        <v>2834</v>
      </c>
      <c r="V487" s="126" t="s">
        <v>28</v>
      </c>
      <c r="W487" s="96" t="s">
        <v>166</v>
      </c>
      <c r="X487" s="98" t="s">
        <v>233</v>
      </c>
      <c r="Y487" s="94">
        <v>1</v>
      </c>
      <c r="Z487" s="94">
        <v>0</v>
      </c>
      <c r="AA487" s="100">
        <f>IF(V487="TIPO I",'BASE LIQUIDACION REDEBAN 2025'!$B$2,IF(V487="TIPO II",'BASE LIQUIDACION REDEBAN 2025'!$B$3,IF(V487="TIPO III",'BASE LIQUIDACION REDEBAN 2025'!$B$4,IF(V487="TIPO IV",'BASE LIQUIDACION REDEBAN 2025'!$B$5,IF(W487="AEREO",'BASE LIQUIDACION REDEBAN 2025'!$B$6,'BASE LIQUIDACION REDEBAN 2025'!$B$5)))))</f>
        <v>163813.69572160003</v>
      </c>
      <c r="AB487" s="100">
        <f>IF(V487="TIPO I",'BASE LIQUIDACION REDEBAN 2025'!$B$10,IF(V487="TIPO II",'BASE LIQUIDACION REDEBAN 2025'!$B$11,IF(V487="TIPO III",'BASE LIQUIDACION REDEBAN 2025'!$B$12,'BASE LIQUIDACION REDEBAN 2025'!$B$13)))</f>
        <v>140395.6348884</v>
      </c>
      <c r="AC487" s="101">
        <f t="shared" si="7"/>
        <v>163813.69572160003</v>
      </c>
    </row>
    <row r="488" spans="1:29" s="79" customFormat="1" ht="14.25" customHeight="1">
      <c r="A488" s="94" t="s">
        <v>90</v>
      </c>
      <c r="B488" s="8" t="str">
        <f>VLOOKUP(A488,'CENTRO DE COSTOS'!A:D,4,FALSE)</f>
        <v>JUAN SEBASTIÁN RÍOS CASTRILLÓN</v>
      </c>
      <c r="C488" s="8" t="str">
        <f>VLOOKUP(A488,'CENTRO DE COSTOS'!A:D,2,FALSE)</f>
        <v>0004-0005</v>
      </c>
      <c r="D488" s="94">
        <v>5380</v>
      </c>
      <c r="E488" s="95" t="s">
        <v>2835</v>
      </c>
      <c r="F488" s="97">
        <v>81253</v>
      </c>
      <c r="G488" s="98" t="s">
        <v>155</v>
      </c>
      <c r="H488" s="121" t="s">
        <v>156</v>
      </c>
      <c r="I488" s="97" t="s">
        <v>197</v>
      </c>
      <c r="J488" s="126" t="s">
        <v>2836</v>
      </c>
      <c r="K488" s="97" t="s">
        <v>2837</v>
      </c>
      <c r="L488" s="97" t="s">
        <v>159</v>
      </c>
      <c r="M488" s="8" t="s">
        <v>2838</v>
      </c>
      <c r="N488" s="176">
        <v>45896</v>
      </c>
      <c r="O488" s="96">
        <v>45896</v>
      </c>
      <c r="P488" s="131" t="s">
        <v>161</v>
      </c>
      <c r="Q488" s="130" t="s">
        <v>161</v>
      </c>
      <c r="R488" s="94" t="s">
        <v>162</v>
      </c>
      <c r="S488" s="122" t="s">
        <v>2839</v>
      </c>
      <c r="T488" s="97" t="s">
        <v>164</v>
      </c>
      <c r="U488" s="94" t="s">
        <v>2840</v>
      </c>
      <c r="V488" s="126" t="s">
        <v>25</v>
      </c>
      <c r="W488" s="96" t="s">
        <v>166</v>
      </c>
      <c r="X488" s="98" t="s">
        <v>1245</v>
      </c>
      <c r="Y488" s="94">
        <v>1</v>
      </c>
      <c r="Z488" s="94">
        <v>0</v>
      </c>
      <c r="AA488" s="100">
        <f>IF(V488="TIPO I",'BASE LIQUIDACION REDEBAN 2025'!$B$2,IF(V488="TIPO II",'BASE LIQUIDACION REDEBAN 2025'!$B$3,IF(V488="TIPO III",'BASE LIQUIDACION REDEBAN 2025'!$B$4,IF(V488="TIPO IV",'BASE LIQUIDACION REDEBAN 2025'!$B$5,IF(W488="AEREO",'BASE LIQUIDACION REDEBAN 2025'!$B$6,'BASE LIQUIDACION REDEBAN 2025'!$B$5)))))</f>
        <v>75096.394270399993</v>
      </c>
      <c r="AB488" s="100">
        <f>IF(V488="TIPO I",'BASE LIQUIDACION REDEBAN 2025'!$B$10,IF(V488="TIPO II",'BASE LIQUIDACION REDEBAN 2025'!$B$11,IF(V488="TIPO III",'BASE LIQUIDACION REDEBAN 2025'!$B$12,'BASE LIQUIDACION REDEBAN 2025'!$B$13)))</f>
        <v>75096.394270399993</v>
      </c>
      <c r="AC488" s="101">
        <f t="shared" si="7"/>
        <v>75096.394270399993</v>
      </c>
    </row>
    <row r="489" spans="1:29" s="79" customFormat="1" ht="14.25" customHeight="1">
      <c r="A489" s="94" t="s">
        <v>68</v>
      </c>
      <c r="B489" s="8" t="str">
        <f>VLOOKUP(A489,'CENTRO DE COSTOS'!A:D,4,FALSE)</f>
        <v>WILLIAM ASDRUBAL ROZO ROZO</v>
      </c>
      <c r="C489" s="8" t="str">
        <f>VLOOKUP(A489,'CENTRO DE COSTOS'!A:D,2,FALSE)</f>
        <v>0004-0004</v>
      </c>
      <c r="D489" s="94">
        <v>11001</v>
      </c>
      <c r="E489" s="95" t="s">
        <v>2841</v>
      </c>
      <c r="F489" s="97">
        <v>81189</v>
      </c>
      <c r="G489" s="98" t="s">
        <v>155</v>
      </c>
      <c r="H489" s="121" t="s">
        <v>156</v>
      </c>
      <c r="I489" s="97" t="s">
        <v>470</v>
      </c>
      <c r="J489" s="126" t="s">
        <v>68</v>
      </c>
      <c r="K489" s="97" t="s">
        <v>2842</v>
      </c>
      <c r="L489" s="97" t="s">
        <v>159</v>
      </c>
      <c r="M489" s="8" t="s">
        <v>2843</v>
      </c>
      <c r="N489" s="176">
        <v>45896</v>
      </c>
      <c r="O489" s="96">
        <v>45898</v>
      </c>
      <c r="P489" s="131" t="s">
        <v>161</v>
      </c>
      <c r="Q489" s="130" t="s">
        <v>161</v>
      </c>
      <c r="R489" s="94" t="s">
        <v>162</v>
      </c>
      <c r="S489" s="122" t="s">
        <v>2844</v>
      </c>
      <c r="T489" s="97" t="s">
        <v>164</v>
      </c>
      <c r="U489" s="94" t="s">
        <v>2845</v>
      </c>
      <c r="V489" s="126" t="s">
        <v>25</v>
      </c>
      <c r="W489" s="96" t="s">
        <v>166</v>
      </c>
      <c r="X489" s="98" t="s">
        <v>682</v>
      </c>
      <c r="Y489" s="94">
        <v>1</v>
      </c>
      <c r="Z489" s="94">
        <v>0</v>
      </c>
      <c r="AA489" s="100">
        <f>IF(V489="TIPO I",'BASE LIQUIDACION REDEBAN 2025'!$B$2,IF(V489="TIPO II",'BASE LIQUIDACION REDEBAN 2025'!$B$3,IF(V489="TIPO III",'BASE LIQUIDACION REDEBAN 2025'!$B$4,IF(V489="TIPO IV",'BASE LIQUIDACION REDEBAN 2025'!$B$5,IF(W489="AEREO",'BASE LIQUIDACION REDEBAN 2025'!$B$6,'BASE LIQUIDACION REDEBAN 2025'!$B$5)))))</f>
        <v>75096.394270399993</v>
      </c>
      <c r="AB489" s="100">
        <f>IF(V489="TIPO I",'BASE LIQUIDACION REDEBAN 2025'!$B$10,IF(V489="TIPO II",'BASE LIQUIDACION REDEBAN 2025'!$B$11,IF(V489="TIPO III",'BASE LIQUIDACION REDEBAN 2025'!$B$12,'BASE LIQUIDACION REDEBAN 2025'!$B$13)))</f>
        <v>75096.394270399993</v>
      </c>
      <c r="AC489" s="101">
        <f t="shared" si="7"/>
        <v>75096.394270399993</v>
      </c>
    </row>
    <row r="490" spans="1:29" s="79" customFormat="1" ht="14.25" customHeight="1">
      <c r="A490" s="94" t="s">
        <v>76</v>
      </c>
      <c r="B490" s="8" t="str">
        <f>VLOOKUP(A490,'CENTRO DE COSTOS'!A:D,4,FALSE)</f>
        <v>DIEGO FERNANDO HENAO CARDONA</v>
      </c>
      <c r="C490" s="8" t="str">
        <f>VLOOKUP(A490,'CENTRO DE COSTOS'!A:D,2,FALSE)</f>
        <v>0004-0003</v>
      </c>
      <c r="D490" s="94">
        <v>76834</v>
      </c>
      <c r="E490" s="95" t="s">
        <v>2846</v>
      </c>
      <c r="F490" s="97">
        <v>81159</v>
      </c>
      <c r="G490" s="98" t="s">
        <v>155</v>
      </c>
      <c r="H490" s="121" t="s">
        <v>1247</v>
      </c>
      <c r="I490" s="97" t="s">
        <v>227</v>
      </c>
      <c r="J490" s="126" t="s">
        <v>1806</v>
      </c>
      <c r="K490" s="97" t="s">
        <v>2847</v>
      </c>
      <c r="L490" s="97" t="s">
        <v>159</v>
      </c>
      <c r="M490" s="8" t="s">
        <v>2848</v>
      </c>
      <c r="N490" s="176">
        <v>45896</v>
      </c>
      <c r="O490" s="96">
        <v>45898</v>
      </c>
      <c r="P490" s="131" t="s">
        <v>161</v>
      </c>
      <c r="Q490" s="130" t="s">
        <v>161</v>
      </c>
      <c r="R490" s="94" t="s">
        <v>162</v>
      </c>
      <c r="S490" s="122" t="s">
        <v>2849</v>
      </c>
      <c r="T490" s="97" t="s">
        <v>164</v>
      </c>
      <c r="U490" s="94" t="s">
        <v>2850</v>
      </c>
      <c r="V490" s="126" t="s">
        <v>28</v>
      </c>
      <c r="W490" s="96" t="s">
        <v>166</v>
      </c>
      <c r="X490" s="98" t="s">
        <v>525</v>
      </c>
      <c r="Y490" s="94">
        <v>1</v>
      </c>
      <c r="Z490" s="94">
        <v>0</v>
      </c>
      <c r="AA490" s="100">
        <f>IF(V490="TIPO I",'BASE LIQUIDACION REDEBAN 2025'!$B$2,IF(V490="TIPO II",'BASE LIQUIDACION REDEBAN 2025'!$B$3,IF(V490="TIPO III",'BASE LIQUIDACION REDEBAN 2025'!$B$4,IF(V490="TIPO IV",'BASE LIQUIDACION REDEBAN 2025'!$B$5,IF(W490="AEREO",'BASE LIQUIDACION REDEBAN 2025'!$B$6,'BASE LIQUIDACION REDEBAN 2025'!$B$5)))))</f>
        <v>163813.69572160003</v>
      </c>
      <c r="AB490" s="100">
        <f>IF(V490="TIPO I",'BASE LIQUIDACION REDEBAN 2025'!$B$10,IF(V490="TIPO II",'BASE LIQUIDACION REDEBAN 2025'!$B$11,IF(V490="TIPO III",'BASE LIQUIDACION REDEBAN 2025'!$B$12,'BASE LIQUIDACION REDEBAN 2025'!$B$13)))</f>
        <v>140395.6348884</v>
      </c>
      <c r="AC490" s="101">
        <f t="shared" si="7"/>
        <v>163813.69572160003</v>
      </c>
    </row>
    <row r="491" spans="1:29" s="79" customFormat="1" ht="14.25" customHeight="1">
      <c r="A491" s="94" t="s">
        <v>90</v>
      </c>
      <c r="B491" s="8" t="str">
        <f>VLOOKUP(A491,'CENTRO DE COSTOS'!A:D,4,FALSE)</f>
        <v>JUAN SEBASTIÁN RÍOS CASTRILLÓN</v>
      </c>
      <c r="C491" s="8" t="str">
        <f>VLOOKUP(A491,'CENTRO DE COSTOS'!A:D,2,FALSE)</f>
        <v>0004-0005</v>
      </c>
      <c r="D491" s="94">
        <v>5001</v>
      </c>
      <c r="E491" s="95" t="s">
        <v>2851</v>
      </c>
      <c r="F491" s="97">
        <v>37302</v>
      </c>
      <c r="G491" s="98" t="s">
        <v>155</v>
      </c>
      <c r="H491" s="121" t="s">
        <v>370</v>
      </c>
      <c r="I491" s="97" t="s">
        <v>197</v>
      </c>
      <c r="J491" s="126" t="s">
        <v>90</v>
      </c>
      <c r="K491" s="97" t="s">
        <v>2852</v>
      </c>
      <c r="L491" s="97" t="s">
        <v>159</v>
      </c>
      <c r="M491" s="8" t="s">
        <v>2853</v>
      </c>
      <c r="N491" s="176">
        <v>45896</v>
      </c>
      <c r="O491" s="96">
        <v>45898</v>
      </c>
      <c r="P491" s="131" t="s">
        <v>161</v>
      </c>
      <c r="Q491" s="130" t="s">
        <v>161</v>
      </c>
      <c r="R491" s="94" t="s">
        <v>162</v>
      </c>
      <c r="S491" s="122" t="s">
        <v>2854</v>
      </c>
      <c r="T491" s="97" t="s">
        <v>164</v>
      </c>
      <c r="U491" s="94" t="s">
        <v>2855</v>
      </c>
      <c r="V491" s="126" t="s">
        <v>25</v>
      </c>
      <c r="W491" s="96" t="s">
        <v>166</v>
      </c>
      <c r="X491" s="98" t="s">
        <v>209</v>
      </c>
      <c r="Y491" s="94">
        <v>1</v>
      </c>
      <c r="Z491" s="94">
        <v>0</v>
      </c>
      <c r="AA491" s="100">
        <f>IF(V491="TIPO I",'BASE LIQUIDACION REDEBAN 2025'!$B$2,IF(V491="TIPO II",'BASE LIQUIDACION REDEBAN 2025'!$B$3,IF(V491="TIPO III",'BASE LIQUIDACION REDEBAN 2025'!$B$4,IF(V491="TIPO IV",'BASE LIQUIDACION REDEBAN 2025'!$B$5,IF(W491="AEREO",'BASE LIQUIDACION REDEBAN 2025'!$B$6,'BASE LIQUIDACION REDEBAN 2025'!$B$5)))))</f>
        <v>75096.394270399993</v>
      </c>
      <c r="AB491" s="100">
        <f>IF(V491="TIPO I",'BASE LIQUIDACION REDEBAN 2025'!$B$10,IF(V491="TIPO II",'BASE LIQUIDACION REDEBAN 2025'!$B$11,IF(V491="TIPO III",'BASE LIQUIDACION REDEBAN 2025'!$B$12,'BASE LIQUIDACION REDEBAN 2025'!$B$13)))</f>
        <v>75096.394270399993</v>
      </c>
      <c r="AC491" s="101">
        <f t="shared" si="7"/>
        <v>75096.394270399993</v>
      </c>
    </row>
    <row r="492" spans="1:29" s="79" customFormat="1" ht="14.25" customHeight="1">
      <c r="A492" s="94" t="s">
        <v>90</v>
      </c>
      <c r="B492" s="8" t="str">
        <f>VLOOKUP(A492,'CENTRO DE COSTOS'!A:D,4,FALSE)</f>
        <v>JUAN SEBASTIÁN RÍOS CASTRILLÓN</v>
      </c>
      <c r="C492" s="8" t="str">
        <f>VLOOKUP(A492,'CENTRO DE COSTOS'!A:D,2,FALSE)</f>
        <v>0004-0005</v>
      </c>
      <c r="D492" s="94">
        <v>5001</v>
      </c>
      <c r="E492" s="95" t="s">
        <v>2856</v>
      </c>
      <c r="F492" s="97">
        <v>73503</v>
      </c>
      <c r="G492" s="98" t="s">
        <v>155</v>
      </c>
      <c r="H492" s="121" t="s">
        <v>370</v>
      </c>
      <c r="I492" s="97" t="s">
        <v>197</v>
      </c>
      <c r="J492" s="126" t="s">
        <v>90</v>
      </c>
      <c r="K492" s="97" t="s">
        <v>2857</v>
      </c>
      <c r="L492" s="97" t="s">
        <v>159</v>
      </c>
      <c r="M492" s="8" t="s">
        <v>2858</v>
      </c>
      <c r="N492" s="176">
        <v>45896</v>
      </c>
      <c r="O492" s="96">
        <v>45898</v>
      </c>
      <c r="P492" s="131" t="s">
        <v>161</v>
      </c>
      <c r="Q492" s="130" t="s">
        <v>161</v>
      </c>
      <c r="R492" s="94" t="s">
        <v>162</v>
      </c>
      <c r="S492" s="122" t="s">
        <v>2859</v>
      </c>
      <c r="T492" s="97" t="s">
        <v>164</v>
      </c>
      <c r="U492" s="94" t="s">
        <v>2860</v>
      </c>
      <c r="V492" s="126" t="s">
        <v>25</v>
      </c>
      <c r="W492" s="96" t="s">
        <v>166</v>
      </c>
      <c r="X492" s="98" t="s">
        <v>209</v>
      </c>
      <c r="Y492" s="94">
        <v>1</v>
      </c>
      <c r="Z492" s="94">
        <v>0</v>
      </c>
      <c r="AA492" s="100">
        <f>IF(V492="TIPO I",'BASE LIQUIDACION REDEBAN 2025'!$B$2,IF(V492="TIPO II",'BASE LIQUIDACION REDEBAN 2025'!$B$3,IF(V492="TIPO III",'BASE LIQUIDACION REDEBAN 2025'!$B$4,IF(V492="TIPO IV",'BASE LIQUIDACION REDEBAN 2025'!$B$5,IF(W492="AEREO",'BASE LIQUIDACION REDEBAN 2025'!$B$6,'BASE LIQUIDACION REDEBAN 2025'!$B$5)))))</f>
        <v>75096.394270399993</v>
      </c>
      <c r="AB492" s="100">
        <f>IF(V492="TIPO I",'BASE LIQUIDACION REDEBAN 2025'!$B$10,IF(V492="TIPO II",'BASE LIQUIDACION REDEBAN 2025'!$B$11,IF(V492="TIPO III",'BASE LIQUIDACION REDEBAN 2025'!$B$12,'BASE LIQUIDACION REDEBAN 2025'!$B$13)))</f>
        <v>75096.394270399993</v>
      </c>
      <c r="AC492" s="101">
        <f t="shared" si="7"/>
        <v>75096.394270399993</v>
      </c>
    </row>
    <row r="493" spans="1:29" s="79" customFormat="1" ht="14.25" customHeight="1">
      <c r="A493" s="94" t="s">
        <v>90</v>
      </c>
      <c r="B493" s="8" t="str">
        <f>VLOOKUP(A493,'CENTRO DE COSTOS'!A:D,4,FALSE)</f>
        <v>JUAN SEBASTIÁN RÍOS CASTRILLÓN</v>
      </c>
      <c r="C493" s="8" t="str">
        <f>VLOOKUP(A493,'CENTRO DE COSTOS'!A:D,2,FALSE)</f>
        <v>0004-0005</v>
      </c>
      <c r="D493" s="94">
        <v>5001</v>
      </c>
      <c r="E493" s="95" t="s">
        <v>2861</v>
      </c>
      <c r="F493" s="97">
        <v>81238</v>
      </c>
      <c r="G493" s="98" t="s">
        <v>155</v>
      </c>
      <c r="H493" s="121" t="s">
        <v>196</v>
      </c>
      <c r="I493" s="97" t="s">
        <v>197</v>
      </c>
      <c r="J493" s="126" t="s">
        <v>90</v>
      </c>
      <c r="K493" s="97" t="s">
        <v>2862</v>
      </c>
      <c r="L493" s="97" t="s">
        <v>159</v>
      </c>
      <c r="M493" s="8" t="s">
        <v>2863</v>
      </c>
      <c r="N493" s="176">
        <v>45896</v>
      </c>
      <c r="O493" s="96">
        <v>45898</v>
      </c>
      <c r="P493" s="131" t="s">
        <v>200</v>
      </c>
      <c r="Q493" s="130" t="s">
        <v>201</v>
      </c>
      <c r="R493" s="94" t="s">
        <v>162</v>
      </c>
      <c r="S493" s="122" t="s">
        <v>2864</v>
      </c>
      <c r="T493" s="97" t="s">
        <v>164</v>
      </c>
      <c r="U493" s="94" t="s">
        <v>2865</v>
      </c>
      <c r="V493" s="126" t="s">
        <v>25</v>
      </c>
      <c r="W493" s="96" t="s">
        <v>166</v>
      </c>
      <c r="X493" s="98" t="s">
        <v>209</v>
      </c>
      <c r="Y493" s="94">
        <v>1</v>
      </c>
      <c r="Z493" s="94">
        <v>0</v>
      </c>
      <c r="AA493" s="100">
        <f>IF(V493="TIPO I",'BASE LIQUIDACION REDEBAN 2025'!$B$2,IF(V493="TIPO II",'BASE LIQUIDACION REDEBAN 2025'!$B$3,IF(V493="TIPO III",'BASE LIQUIDACION REDEBAN 2025'!$B$4,IF(V493="TIPO IV",'BASE LIQUIDACION REDEBAN 2025'!$B$5,IF(W493="AEREO",'BASE LIQUIDACION REDEBAN 2025'!$B$6,'BASE LIQUIDACION REDEBAN 2025'!$B$5)))))</f>
        <v>75096.394270399993</v>
      </c>
      <c r="AB493" s="100">
        <f>IF(V493="TIPO I",'BASE LIQUIDACION REDEBAN 2025'!$B$10,IF(V493="TIPO II",'BASE LIQUIDACION REDEBAN 2025'!$B$11,IF(V493="TIPO III",'BASE LIQUIDACION REDEBAN 2025'!$B$12,'BASE LIQUIDACION REDEBAN 2025'!$B$13)))</f>
        <v>75096.394270399993</v>
      </c>
      <c r="AC493" s="101">
        <f t="shared" si="7"/>
        <v>75096.394270399993</v>
      </c>
    </row>
    <row r="494" spans="1:29" s="79" customFormat="1" ht="14.25" customHeight="1">
      <c r="A494" s="94" t="s">
        <v>90</v>
      </c>
      <c r="B494" s="8" t="str">
        <f>VLOOKUP(A494,'CENTRO DE COSTOS'!A:D,4,FALSE)</f>
        <v>JUAN SEBASTIÁN RÍOS CASTRILLÓN</v>
      </c>
      <c r="C494" s="8" t="str">
        <f>VLOOKUP(A494,'CENTRO DE COSTOS'!A:D,2,FALSE)</f>
        <v>0004-0005</v>
      </c>
      <c r="D494" s="94">
        <v>5088</v>
      </c>
      <c r="E494" s="95" t="s">
        <v>2866</v>
      </c>
      <c r="F494" s="97">
        <v>81234</v>
      </c>
      <c r="G494" s="98" t="s">
        <v>155</v>
      </c>
      <c r="H494" s="121" t="s">
        <v>196</v>
      </c>
      <c r="I494" s="97" t="s">
        <v>197</v>
      </c>
      <c r="J494" s="126" t="s">
        <v>211</v>
      </c>
      <c r="K494" s="97" t="s">
        <v>2867</v>
      </c>
      <c r="L494" s="97" t="s">
        <v>159</v>
      </c>
      <c r="M494" s="8" t="s">
        <v>2868</v>
      </c>
      <c r="N494" s="176">
        <v>45896</v>
      </c>
      <c r="O494" s="96">
        <v>45898</v>
      </c>
      <c r="P494" s="131" t="s">
        <v>200</v>
      </c>
      <c r="Q494" s="130" t="s">
        <v>201</v>
      </c>
      <c r="R494" s="94" t="s">
        <v>162</v>
      </c>
      <c r="S494" s="122" t="s">
        <v>2864</v>
      </c>
      <c r="T494" s="97" t="s">
        <v>164</v>
      </c>
      <c r="U494" s="94" t="s">
        <v>2869</v>
      </c>
      <c r="V494" s="126" t="s">
        <v>25</v>
      </c>
      <c r="W494" s="96" t="s">
        <v>166</v>
      </c>
      <c r="X494" s="98" t="s">
        <v>270</v>
      </c>
      <c r="Y494" s="94">
        <v>1</v>
      </c>
      <c r="Z494" s="94">
        <v>0</v>
      </c>
      <c r="AA494" s="100">
        <f>IF(V494="TIPO I",'BASE LIQUIDACION REDEBAN 2025'!$B$2,IF(V494="TIPO II",'BASE LIQUIDACION REDEBAN 2025'!$B$3,IF(V494="TIPO III",'BASE LIQUIDACION REDEBAN 2025'!$B$4,IF(V494="TIPO IV",'BASE LIQUIDACION REDEBAN 2025'!$B$5,IF(W494="AEREO",'BASE LIQUIDACION REDEBAN 2025'!$B$6,'BASE LIQUIDACION REDEBAN 2025'!$B$5)))))</f>
        <v>75096.394270399993</v>
      </c>
      <c r="AB494" s="100">
        <f>IF(V494="TIPO I",'BASE LIQUIDACION REDEBAN 2025'!$B$10,IF(V494="TIPO II",'BASE LIQUIDACION REDEBAN 2025'!$B$11,IF(V494="TIPO III",'BASE LIQUIDACION REDEBAN 2025'!$B$12,'BASE LIQUIDACION REDEBAN 2025'!$B$13)))</f>
        <v>75096.394270399993</v>
      </c>
      <c r="AC494" s="101">
        <f t="shared" si="7"/>
        <v>75096.394270399993</v>
      </c>
    </row>
    <row r="495" spans="1:29" s="79" customFormat="1" ht="14.25" customHeight="1">
      <c r="A495" s="94" t="s">
        <v>90</v>
      </c>
      <c r="B495" s="8" t="str">
        <f>VLOOKUP(A495,'CENTRO DE COSTOS'!A:D,4,FALSE)</f>
        <v>JUAN SEBASTIÁN RÍOS CASTRILLÓN</v>
      </c>
      <c r="C495" s="8" t="str">
        <f>VLOOKUP(A495,'CENTRO DE COSTOS'!A:D,2,FALSE)</f>
        <v>0004-0005</v>
      </c>
      <c r="D495" s="94">
        <v>5361</v>
      </c>
      <c r="E495" s="95" t="s">
        <v>2870</v>
      </c>
      <c r="F495" s="97">
        <v>81215</v>
      </c>
      <c r="G495" s="98" t="s">
        <v>155</v>
      </c>
      <c r="H495" s="121" t="s">
        <v>196</v>
      </c>
      <c r="I495" s="97" t="s">
        <v>197</v>
      </c>
      <c r="J495" s="126" t="s">
        <v>684</v>
      </c>
      <c r="K495" s="97" t="s">
        <v>2871</v>
      </c>
      <c r="L495" s="97" t="s">
        <v>159</v>
      </c>
      <c r="M495" s="8" t="s">
        <v>2872</v>
      </c>
      <c r="N495" s="176">
        <v>45896</v>
      </c>
      <c r="O495" s="96">
        <v>45897</v>
      </c>
      <c r="P495" s="131" t="s">
        <v>200</v>
      </c>
      <c r="Q495" s="130" t="s">
        <v>201</v>
      </c>
      <c r="R495" s="94" t="s">
        <v>162</v>
      </c>
      <c r="S495" s="122" t="s">
        <v>2873</v>
      </c>
      <c r="T495" s="97" t="s">
        <v>164</v>
      </c>
      <c r="U495" s="94" t="s">
        <v>2874</v>
      </c>
      <c r="V495" s="126" t="s">
        <v>32</v>
      </c>
      <c r="W495" s="96" t="s">
        <v>166</v>
      </c>
      <c r="X495" s="98" t="s">
        <v>368</v>
      </c>
      <c r="Y495" s="94">
        <v>1</v>
      </c>
      <c r="Z495" s="94">
        <v>0</v>
      </c>
      <c r="AA495" s="100">
        <f>IF(V495="TIPO I",'BASE LIQUIDACION REDEBAN 2025'!$B$2,IF(V495="TIPO II",'BASE LIQUIDACION REDEBAN 2025'!$B$3,IF(V495="TIPO III",'BASE LIQUIDACION REDEBAN 2025'!$B$4,IF(V495="TIPO IV",'BASE LIQUIDACION REDEBAN 2025'!$B$5,IF(W495="AEREO",'BASE LIQUIDACION REDEBAN 2025'!$B$6,'BASE LIQUIDACION REDEBAN 2025'!$B$5)))))</f>
        <v>504832.64687880001</v>
      </c>
      <c r="AB495" s="100">
        <f>IF(V495="TIPO I",'BASE LIQUIDACION REDEBAN 2025'!$B$10,IF(V495="TIPO II",'BASE LIQUIDACION REDEBAN 2025'!$B$11,IF(V495="TIPO III",'BASE LIQUIDACION REDEBAN 2025'!$B$12,'BASE LIQUIDACION REDEBAN 2025'!$B$13)))</f>
        <v>196536.5258152</v>
      </c>
      <c r="AC495" s="101">
        <f t="shared" si="7"/>
        <v>504832.64687880001</v>
      </c>
    </row>
    <row r="496" spans="1:29" s="79" customFormat="1" ht="14.25" customHeight="1">
      <c r="A496" s="94" t="s">
        <v>90</v>
      </c>
      <c r="B496" s="8" t="str">
        <f>VLOOKUP(A496,'CENTRO DE COSTOS'!A:D,4,FALSE)</f>
        <v>JUAN SEBASTIÁN RÍOS CASTRILLÓN</v>
      </c>
      <c r="C496" s="8" t="str">
        <f>VLOOKUP(A496,'CENTRO DE COSTOS'!A:D,2,FALSE)</f>
        <v>0004-0005</v>
      </c>
      <c r="D496" s="94">
        <v>5858</v>
      </c>
      <c r="E496" s="95" t="s">
        <v>2875</v>
      </c>
      <c r="F496" s="97">
        <v>81231</v>
      </c>
      <c r="G496" s="98" t="s">
        <v>155</v>
      </c>
      <c r="H496" s="121" t="s">
        <v>196</v>
      </c>
      <c r="I496" s="97" t="s">
        <v>197</v>
      </c>
      <c r="J496" s="126" t="s">
        <v>2876</v>
      </c>
      <c r="K496" s="97" t="s">
        <v>2877</v>
      </c>
      <c r="L496" s="97" t="s">
        <v>159</v>
      </c>
      <c r="M496" s="8" t="s">
        <v>2878</v>
      </c>
      <c r="N496" s="176">
        <v>45896</v>
      </c>
      <c r="O496" s="96">
        <v>45897</v>
      </c>
      <c r="P496" s="131" t="s">
        <v>200</v>
      </c>
      <c r="Q496" s="130" t="s">
        <v>201</v>
      </c>
      <c r="R496" s="94" t="s">
        <v>162</v>
      </c>
      <c r="S496" s="122" t="s">
        <v>2879</v>
      </c>
      <c r="T496" s="97" t="s">
        <v>164</v>
      </c>
      <c r="U496" s="94" t="s">
        <v>2880</v>
      </c>
      <c r="V496" s="126" t="s">
        <v>30</v>
      </c>
      <c r="W496" s="96" t="s">
        <v>166</v>
      </c>
      <c r="X496" s="98" t="s">
        <v>689</v>
      </c>
      <c r="Y496" s="94">
        <v>1</v>
      </c>
      <c r="Z496" s="94">
        <v>0</v>
      </c>
      <c r="AA496" s="100">
        <f>IF(V496="TIPO I",'BASE LIQUIDACION REDEBAN 2025'!$B$2,IF(V496="TIPO II",'BASE LIQUIDACION REDEBAN 2025'!$B$3,IF(V496="TIPO III",'BASE LIQUIDACION REDEBAN 2025'!$B$4,IF(V496="TIPO IV",'BASE LIQUIDACION REDEBAN 2025'!$B$5,IF(W496="AEREO",'BASE LIQUIDACION REDEBAN 2025'!$B$6,'BASE LIQUIDACION REDEBAN 2025'!$B$5)))))</f>
        <v>275728.78077800001</v>
      </c>
      <c r="AB496" s="100">
        <f>IF(V496="TIPO I",'BASE LIQUIDACION REDEBAN 2025'!$B$10,IF(V496="TIPO II",'BASE LIQUIDACION REDEBAN 2025'!$B$11,IF(V496="TIPO III",'BASE LIQUIDACION REDEBAN 2025'!$B$12,'BASE LIQUIDACION REDEBAN 2025'!$B$13)))</f>
        <v>196536.5258152</v>
      </c>
      <c r="AC496" s="101">
        <f t="shared" si="7"/>
        <v>275728.78077800001</v>
      </c>
    </row>
    <row r="497" spans="1:29" s="79" customFormat="1" ht="14.25" customHeight="1">
      <c r="A497" s="94" t="s">
        <v>98</v>
      </c>
      <c r="B497" s="8" t="str">
        <f>VLOOKUP(A497,'CENTRO DE COSTOS'!A:D,4,FALSE)</f>
        <v>MIGUEL JULIÁN HERNÁNDEZ GUARÍN</v>
      </c>
      <c r="C497" s="8" t="str">
        <f>VLOOKUP(A497,'CENTRO DE COSTOS'!A:D,2,FALSE)</f>
        <v>0004-0008</v>
      </c>
      <c r="D497" s="94">
        <v>15238</v>
      </c>
      <c r="E497" s="95" t="s">
        <v>2881</v>
      </c>
      <c r="F497" s="97">
        <v>81223</v>
      </c>
      <c r="G497" s="98" t="s">
        <v>155</v>
      </c>
      <c r="H497" s="121" t="s">
        <v>196</v>
      </c>
      <c r="I497" s="97" t="s">
        <v>241</v>
      </c>
      <c r="J497" s="126" t="s">
        <v>618</v>
      </c>
      <c r="K497" s="97" t="s">
        <v>2882</v>
      </c>
      <c r="L497" s="97" t="s">
        <v>159</v>
      </c>
      <c r="M497" s="8" t="s">
        <v>2883</v>
      </c>
      <c r="N497" s="176">
        <v>45896</v>
      </c>
      <c r="O497" s="96">
        <v>45897</v>
      </c>
      <c r="P497" s="131" t="s">
        <v>200</v>
      </c>
      <c r="Q497" s="130" t="s">
        <v>201</v>
      </c>
      <c r="R497" s="94" t="s">
        <v>162</v>
      </c>
      <c r="S497" s="122" t="s">
        <v>2879</v>
      </c>
      <c r="T497" s="97" t="s">
        <v>164</v>
      </c>
      <c r="U497" s="94" t="s">
        <v>2884</v>
      </c>
      <c r="V497" s="126" t="s">
        <v>28</v>
      </c>
      <c r="W497" s="96" t="s">
        <v>166</v>
      </c>
      <c r="X497" s="98" t="s">
        <v>623</v>
      </c>
      <c r="Y497" s="94">
        <v>1</v>
      </c>
      <c r="Z497" s="94">
        <v>0</v>
      </c>
      <c r="AA497" s="100">
        <f>IF(V497="TIPO I",'BASE LIQUIDACION REDEBAN 2025'!$B$2,IF(V497="TIPO II",'BASE LIQUIDACION REDEBAN 2025'!$B$3,IF(V497="TIPO III",'BASE LIQUIDACION REDEBAN 2025'!$B$4,IF(V497="TIPO IV",'BASE LIQUIDACION REDEBAN 2025'!$B$5,IF(W497="AEREO",'BASE LIQUIDACION REDEBAN 2025'!$B$6,'BASE LIQUIDACION REDEBAN 2025'!$B$5)))))</f>
        <v>163813.69572160003</v>
      </c>
      <c r="AB497" s="100">
        <f>IF(V497="TIPO I",'BASE LIQUIDACION REDEBAN 2025'!$B$10,IF(V497="TIPO II",'BASE LIQUIDACION REDEBAN 2025'!$B$11,IF(V497="TIPO III",'BASE LIQUIDACION REDEBAN 2025'!$B$12,'BASE LIQUIDACION REDEBAN 2025'!$B$13)))</f>
        <v>140395.6348884</v>
      </c>
      <c r="AC497" s="101">
        <f t="shared" si="7"/>
        <v>163813.69572160003</v>
      </c>
    </row>
    <row r="498" spans="1:29" s="79" customFormat="1" ht="14.25" customHeight="1">
      <c r="A498" s="94" t="s">
        <v>92</v>
      </c>
      <c r="B498" s="8" t="str">
        <f>VLOOKUP(A498,'CENTRO DE COSTOS'!A:D,4,FALSE)</f>
        <v>KEVIN ALEXIS CORZO BUSTOS</v>
      </c>
      <c r="C498" s="8" t="str">
        <f>VLOOKUP(A498,'CENTRO DE COSTOS'!A:D,2,FALSE)</f>
        <v>0004-0007</v>
      </c>
      <c r="D498" s="94">
        <v>18256</v>
      </c>
      <c r="E498" s="95" t="s">
        <v>2885</v>
      </c>
      <c r="F498" s="97">
        <v>81224</v>
      </c>
      <c r="G498" s="98" t="s">
        <v>155</v>
      </c>
      <c r="H498" s="121" t="s">
        <v>196</v>
      </c>
      <c r="I498" s="97" t="s">
        <v>157</v>
      </c>
      <c r="J498" s="126" t="s">
        <v>2886</v>
      </c>
      <c r="K498" s="97" t="s">
        <v>2887</v>
      </c>
      <c r="L498" s="97" t="s">
        <v>159</v>
      </c>
      <c r="M498" s="8" t="s">
        <v>2888</v>
      </c>
      <c r="N498" s="176">
        <v>45896</v>
      </c>
      <c r="O498" s="96">
        <v>45897</v>
      </c>
      <c r="P498" s="131" t="s">
        <v>200</v>
      </c>
      <c r="Q498" s="130" t="s">
        <v>201</v>
      </c>
      <c r="R498" s="94" t="s">
        <v>162</v>
      </c>
      <c r="S498" s="122" t="s">
        <v>2889</v>
      </c>
      <c r="T498" s="97" t="s">
        <v>164</v>
      </c>
      <c r="U498" s="94" t="s">
        <v>2890</v>
      </c>
      <c r="V498" s="126" t="s">
        <v>32</v>
      </c>
      <c r="W498" s="96" t="s">
        <v>166</v>
      </c>
      <c r="X498" s="98" t="s">
        <v>167</v>
      </c>
      <c r="Y498" s="94">
        <v>1</v>
      </c>
      <c r="Z498" s="94">
        <v>0</v>
      </c>
      <c r="AA498" s="100">
        <f>IF(V498="TIPO I",'BASE LIQUIDACION REDEBAN 2025'!$B$2,IF(V498="TIPO II",'BASE LIQUIDACION REDEBAN 2025'!$B$3,IF(V498="TIPO III",'BASE LIQUIDACION REDEBAN 2025'!$B$4,IF(V498="TIPO IV",'BASE LIQUIDACION REDEBAN 2025'!$B$5,IF(W498="AEREO",'BASE LIQUIDACION REDEBAN 2025'!$B$6,'BASE LIQUIDACION REDEBAN 2025'!$B$5)))))</f>
        <v>504832.64687880001</v>
      </c>
      <c r="AB498" s="100">
        <f>IF(V498="TIPO I",'BASE LIQUIDACION REDEBAN 2025'!$B$10,IF(V498="TIPO II",'BASE LIQUIDACION REDEBAN 2025'!$B$11,IF(V498="TIPO III",'BASE LIQUIDACION REDEBAN 2025'!$B$12,'BASE LIQUIDACION REDEBAN 2025'!$B$13)))</f>
        <v>196536.5258152</v>
      </c>
      <c r="AC498" s="101">
        <f t="shared" si="7"/>
        <v>504832.64687880001</v>
      </c>
    </row>
    <row r="499" spans="1:29" s="79" customFormat="1" ht="14.25" customHeight="1">
      <c r="A499" s="94" t="s">
        <v>93</v>
      </c>
      <c r="B499" s="8" t="str">
        <f>VLOOKUP(A499,'CENTRO DE COSTOS'!A:D,4,FALSE)</f>
        <v>DIEGO FERNANDO HENAO CARDONA</v>
      </c>
      <c r="C499" s="8" t="str">
        <f>VLOOKUP(A499,'CENTRO DE COSTOS'!A:D,2,FALSE)</f>
        <v>0004-0003</v>
      </c>
      <c r="D499" s="94">
        <v>52356</v>
      </c>
      <c r="E499" s="95" t="s">
        <v>2891</v>
      </c>
      <c r="F499" s="97">
        <v>81226</v>
      </c>
      <c r="G499" s="98" t="s">
        <v>155</v>
      </c>
      <c r="H499" s="121" t="s">
        <v>196</v>
      </c>
      <c r="I499" s="97" t="s">
        <v>174</v>
      </c>
      <c r="J499" s="126" t="s">
        <v>2246</v>
      </c>
      <c r="K499" s="97" t="s">
        <v>2892</v>
      </c>
      <c r="L499" s="97" t="s">
        <v>159</v>
      </c>
      <c r="M499" s="8" t="s">
        <v>2893</v>
      </c>
      <c r="N499" s="176">
        <v>45896</v>
      </c>
      <c r="O499" s="96">
        <v>45897</v>
      </c>
      <c r="P499" s="131" t="s">
        <v>200</v>
      </c>
      <c r="Q499" s="130" t="s">
        <v>201</v>
      </c>
      <c r="R499" s="94" t="s">
        <v>162</v>
      </c>
      <c r="S499" s="122" t="s">
        <v>2894</v>
      </c>
      <c r="T499" s="97" t="s">
        <v>164</v>
      </c>
      <c r="U499" s="94" t="s">
        <v>2895</v>
      </c>
      <c r="V499" s="126" t="s">
        <v>28</v>
      </c>
      <c r="W499" s="96" t="s">
        <v>166</v>
      </c>
      <c r="X499" s="98" t="s">
        <v>1825</v>
      </c>
      <c r="Y499" s="94">
        <v>1</v>
      </c>
      <c r="Z499" s="94">
        <v>0</v>
      </c>
      <c r="AA499" s="100">
        <f>IF(V499="TIPO I",'BASE LIQUIDACION REDEBAN 2025'!$B$2,IF(V499="TIPO II",'BASE LIQUIDACION REDEBAN 2025'!$B$3,IF(V499="TIPO III",'BASE LIQUIDACION REDEBAN 2025'!$B$4,IF(V499="TIPO IV",'BASE LIQUIDACION REDEBAN 2025'!$B$5,IF(W499="AEREO",'BASE LIQUIDACION REDEBAN 2025'!$B$6,'BASE LIQUIDACION REDEBAN 2025'!$B$5)))))</f>
        <v>163813.69572160003</v>
      </c>
      <c r="AB499" s="100">
        <f>IF(V499="TIPO I",'BASE LIQUIDACION REDEBAN 2025'!$B$10,IF(V499="TIPO II",'BASE LIQUIDACION REDEBAN 2025'!$B$11,IF(V499="TIPO III",'BASE LIQUIDACION REDEBAN 2025'!$B$12,'BASE LIQUIDACION REDEBAN 2025'!$B$13)))</f>
        <v>140395.6348884</v>
      </c>
      <c r="AC499" s="101">
        <f t="shared" si="7"/>
        <v>163813.69572160003</v>
      </c>
    </row>
    <row r="500" spans="1:29" s="79" customFormat="1" ht="14.25" customHeight="1">
      <c r="A500" s="94" t="s">
        <v>93</v>
      </c>
      <c r="B500" s="8" t="str">
        <f>VLOOKUP(A500,'CENTRO DE COSTOS'!A:D,4,FALSE)</f>
        <v>DIEGO FERNANDO HENAO CARDONA</v>
      </c>
      <c r="C500" s="8" t="str">
        <f>VLOOKUP(A500,'CENTRO DE COSTOS'!A:D,2,FALSE)</f>
        <v>0004-0003</v>
      </c>
      <c r="D500" s="94">
        <v>52838</v>
      </c>
      <c r="E500" s="95" t="s">
        <v>2896</v>
      </c>
      <c r="F500" s="97">
        <v>81233</v>
      </c>
      <c r="G500" s="98" t="s">
        <v>155</v>
      </c>
      <c r="H500" s="121" t="s">
        <v>196</v>
      </c>
      <c r="I500" s="97" t="s">
        <v>174</v>
      </c>
      <c r="J500" s="126" t="s">
        <v>2897</v>
      </c>
      <c r="K500" s="97" t="s">
        <v>2898</v>
      </c>
      <c r="L500" s="97" t="s">
        <v>159</v>
      </c>
      <c r="M500" s="8" t="s">
        <v>2899</v>
      </c>
      <c r="N500" s="176">
        <v>45896</v>
      </c>
      <c r="O500" s="96">
        <v>45897</v>
      </c>
      <c r="P500" s="131" t="s">
        <v>200</v>
      </c>
      <c r="Q500" s="130" t="s">
        <v>201</v>
      </c>
      <c r="R500" s="94" t="s">
        <v>162</v>
      </c>
      <c r="S500" s="122" t="s">
        <v>2900</v>
      </c>
      <c r="T500" s="97" t="s">
        <v>164</v>
      </c>
      <c r="U500" s="94" t="s">
        <v>2901</v>
      </c>
      <c r="V500" s="126" t="s">
        <v>28</v>
      </c>
      <c r="W500" s="96" t="s">
        <v>166</v>
      </c>
      <c r="X500" s="98" t="s">
        <v>1414</v>
      </c>
      <c r="Y500" s="94">
        <v>1</v>
      </c>
      <c r="Z500" s="94">
        <v>0</v>
      </c>
      <c r="AA500" s="100">
        <f>IF(V500="TIPO I",'BASE LIQUIDACION REDEBAN 2025'!$B$2,IF(V500="TIPO II",'BASE LIQUIDACION REDEBAN 2025'!$B$3,IF(V500="TIPO III",'BASE LIQUIDACION REDEBAN 2025'!$B$4,IF(V500="TIPO IV",'BASE LIQUIDACION REDEBAN 2025'!$B$5,IF(W500="AEREO",'BASE LIQUIDACION REDEBAN 2025'!$B$6,'BASE LIQUIDACION REDEBAN 2025'!$B$5)))))</f>
        <v>163813.69572160003</v>
      </c>
      <c r="AB500" s="100">
        <f>IF(V500="TIPO I",'BASE LIQUIDACION REDEBAN 2025'!$B$10,IF(V500="TIPO II",'BASE LIQUIDACION REDEBAN 2025'!$B$11,IF(V500="TIPO III",'BASE LIQUIDACION REDEBAN 2025'!$B$12,'BASE LIQUIDACION REDEBAN 2025'!$B$13)))</f>
        <v>140395.6348884</v>
      </c>
      <c r="AC500" s="101">
        <f t="shared" si="7"/>
        <v>163813.69572160003</v>
      </c>
    </row>
    <row r="501" spans="1:29" s="79" customFormat="1" ht="14.25" customHeight="1">
      <c r="A501" s="94" t="s">
        <v>94</v>
      </c>
      <c r="B501" s="8" t="str">
        <f>VLOOKUP(A501,'CENTRO DE COSTOS'!A:D,4,FALSE)</f>
        <v>DIEGO FERNANDO HENAO CARDONA</v>
      </c>
      <c r="C501" s="8" t="str">
        <f>VLOOKUP(A501,'CENTRO DE COSTOS'!A:D,2,FALSE)</f>
        <v>0004-0002</v>
      </c>
      <c r="D501" s="94">
        <v>76400</v>
      </c>
      <c r="E501" s="95" t="s">
        <v>2902</v>
      </c>
      <c r="F501" s="97">
        <v>81228</v>
      </c>
      <c r="G501" s="98" t="s">
        <v>155</v>
      </c>
      <c r="H501" s="121" t="s">
        <v>196</v>
      </c>
      <c r="I501" s="97" t="s">
        <v>227</v>
      </c>
      <c r="J501" s="126" t="s">
        <v>2903</v>
      </c>
      <c r="K501" s="97" t="s">
        <v>2904</v>
      </c>
      <c r="L501" s="97" t="s">
        <v>159</v>
      </c>
      <c r="M501" s="8" t="s">
        <v>2905</v>
      </c>
      <c r="N501" s="176">
        <v>45896</v>
      </c>
      <c r="O501" s="96">
        <v>45897</v>
      </c>
      <c r="P501" s="131" t="s">
        <v>200</v>
      </c>
      <c r="Q501" s="130" t="s">
        <v>201</v>
      </c>
      <c r="R501" s="94" t="s">
        <v>162</v>
      </c>
      <c r="S501" s="122" t="s">
        <v>2900</v>
      </c>
      <c r="T501" s="97" t="s">
        <v>164</v>
      </c>
      <c r="U501" s="94" t="s">
        <v>2906</v>
      </c>
      <c r="V501" s="126" t="s">
        <v>28</v>
      </c>
      <c r="W501" s="96" t="s">
        <v>166</v>
      </c>
      <c r="X501" s="98" t="s">
        <v>264</v>
      </c>
      <c r="Y501" s="94">
        <v>1</v>
      </c>
      <c r="Z501" s="94">
        <v>0</v>
      </c>
      <c r="AA501" s="100">
        <f>IF(V501="TIPO I",'BASE LIQUIDACION REDEBAN 2025'!$B$2,IF(V501="TIPO II",'BASE LIQUIDACION REDEBAN 2025'!$B$3,IF(V501="TIPO III",'BASE LIQUIDACION REDEBAN 2025'!$B$4,IF(V501="TIPO IV",'BASE LIQUIDACION REDEBAN 2025'!$B$5,IF(W501="AEREO",'BASE LIQUIDACION REDEBAN 2025'!$B$6,'BASE LIQUIDACION REDEBAN 2025'!$B$5)))))</f>
        <v>163813.69572160003</v>
      </c>
      <c r="AB501" s="100">
        <f>IF(V501="TIPO I",'BASE LIQUIDACION REDEBAN 2025'!$B$10,IF(V501="TIPO II",'BASE LIQUIDACION REDEBAN 2025'!$B$11,IF(V501="TIPO III",'BASE LIQUIDACION REDEBAN 2025'!$B$12,'BASE LIQUIDACION REDEBAN 2025'!$B$13)))</f>
        <v>140395.6348884</v>
      </c>
      <c r="AC501" s="101">
        <f t="shared" si="7"/>
        <v>163813.69572160003</v>
      </c>
    </row>
    <row r="502" spans="1:29" s="79" customFormat="1" ht="14.25" customHeight="1">
      <c r="A502" s="94" t="s">
        <v>101</v>
      </c>
      <c r="B502" s="8" t="str">
        <f>VLOOKUP(A502,'CENTRO DE COSTOS'!A:D,4,FALSE)</f>
        <v>KEVIN ALEXIS CORZO BUSTOS</v>
      </c>
      <c r="C502" s="8" t="str">
        <f>VLOOKUP(A502,'CENTRO DE COSTOS'!A:D,2,FALSE)</f>
        <v>0004-0007</v>
      </c>
      <c r="D502" s="94">
        <v>85001</v>
      </c>
      <c r="E502" s="95" t="s">
        <v>2907</v>
      </c>
      <c r="F502" s="97">
        <v>81239</v>
      </c>
      <c r="G502" s="98" t="s">
        <v>155</v>
      </c>
      <c r="H502" s="121" t="s">
        <v>196</v>
      </c>
      <c r="I502" s="97" t="s">
        <v>189</v>
      </c>
      <c r="J502" s="126" t="s">
        <v>101</v>
      </c>
      <c r="K502" s="97" t="s">
        <v>2908</v>
      </c>
      <c r="L502" s="97" t="s">
        <v>159</v>
      </c>
      <c r="M502" s="8" t="s">
        <v>2909</v>
      </c>
      <c r="N502" s="176">
        <v>45896</v>
      </c>
      <c r="O502" s="96">
        <v>45897</v>
      </c>
      <c r="P502" s="131" t="s">
        <v>200</v>
      </c>
      <c r="Q502" s="130" t="s">
        <v>201</v>
      </c>
      <c r="R502" s="94" t="s">
        <v>162</v>
      </c>
      <c r="S502" s="122" t="s">
        <v>2910</v>
      </c>
      <c r="T502" s="97" t="s">
        <v>164</v>
      </c>
      <c r="U502" s="94" t="s">
        <v>2911</v>
      </c>
      <c r="V502" s="126" t="s">
        <v>25</v>
      </c>
      <c r="W502" s="96" t="s">
        <v>166</v>
      </c>
      <c r="X502" s="98" t="s">
        <v>194</v>
      </c>
      <c r="Y502" s="94">
        <v>1</v>
      </c>
      <c r="Z502" s="94">
        <v>0</v>
      </c>
      <c r="AA502" s="100">
        <f>IF(V502="TIPO I",'BASE LIQUIDACION REDEBAN 2025'!$B$2,IF(V502="TIPO II",'BASE LIQUIDACION REDEBAN 2025'!$B$3,IF(V502="TIPO III",'BASE LIQUIDACION REDEBAN 2025'!$B$4,IF(V502="TIPO IV",'BASE LIQUIDACION REDEBAN 2025'!$B$5,IF(W502="AEREO",'BASE LIQUIDACION REDEBAN 2025'!$B$6,'BASE LIQUIDACION REDEBAN 2025'!$B$5)))))</f>
        <v>75096.394270399993</v>
      </c>
      <c r="AB502" s="100">
        <f>IF(V502="TIPO I",'BASE LIQUIDACION REDEBAN 2025'!$B$10,IF(V502="TIPO II",'BASE LIQUIDACION REDEBAN 2025'!$B$11,IF(V502="TIPO III",'BASE LIQUIDACION REDEBAN 2025'!$B$12,'BASE LIQUIDACION REDEBAN 2025'!$B$13)))</f>
        <v>75096.394270399993</v>
      </c>
      <c r="AC502" s="101">
        <f t="shared" si="7"/>
        <v>75096.394270399993</v>
      </c>
    </row>
    <row r="503" spans="1:29" s="79" customFormat="1" ht="14.25" customHeight="1">
      <c r="A503" s="94" t="s">
        <v>101</v>
      </c>
      <c r="B503" s="8" t="str">
        <f>VLOOKUP(A503,'CENTRO DE COSTOS'!A:D,4,FALSE)</f>
        <v>KEVIN ALEXIS CORZO BUSTOS</v>
      </c>
      <c r="C503" s="8" t="str">
        <f>VLOOKUP(A503,'CENTRO DE COSTOS'!A:D,2,FALSE)</f>
        <v>0004-0007</v>
      </c>
      <c r="D503" s="94">
        <v>85010</v>
      </c>
      <c r="E503" s="95" t="s">
        <v>2912</v>
      </c>
      <c r="F503" s="97">
        <v>81214</v>
      </c>
      <c r="G503" s="98" t="s">
        <v>155</v>
      </c>
      <c r="H503" s="121" t="s">
        <v>196</v>
      </c>
      <c r="I503" s="97" t="s">
        <v>189</v>
      </c>
      <c r="J503" s="126" t="s">
        <v>1205</v>
      </c>
      <c r="K503" s="97" t="s">
        <v>2913</v>
      </c>
      <c r="L503" s="97" t="s">
        <v>159</v>
      </c>
      <c r="M503" s="8" t="s">
        <v>2914</v>
      </c>
      <c r="N503" s="176">
        <v>45896</v>
      </c>
      <c r="O503" s="96">
        <v>45897</v>
      </c>
      <c r="P503" s="131" t="s">
        <v>200</v>
      </c>
      <c r="Q503" s="130" t="s">
        <v>201</v>
      </c>
      <c r="R503" s="94" t="s">
        <v>162</v>
      </c>
      <c r="S503" s="122" t="s">
        <v>2915</v>
      </c>
      <c r="T503" s="97" t="s">
        <v>164</v>
      </c>
      <c r="U503" s="94" t="s">
        <v>2916</v>
      </c>
      <c r="V503" s="126" t="s">
        <v>28</v>
      </c>
      <c r="W503" s="96" t="s">
        <v>166</v>
      </c>
      <c r="X503" s="98" t="s">
        <v>194</v>
      </c>
      <c r="Y503" s="94">
        <v>1</v>
      </c>
      <c r="Z503" s="94">
        <v>0</v>
      </c>
      <c r="AA503" s="100">
        <f>IF(V503="TIPO I",'BASE LIQUIDACION REDEBAN 2025'!$B$2,IF(V503="TIPO II",'BASE LIQUIDACION REDEBAN 2025'!$B$3,IF(V503="TIPO III",'BASE LIQUIDACION REDEBAN 2025'!$B$4,IF(V503="TIPO IV",'BASE LIQUIDACION REDEBAN 2025'!$B$5,IF(W503="AEREO",'BASE LIQUIDACION REDEBAN 2025'!$B$6,'BASE LIQUIDACION REDEBAN 2025'!$B$5)))))</f>
        <v>163813.69572160003</v>
      </c>
      <c r="AB503" s="100">
        <f>IF(V503="TIPO I",'BASE LIQUIDACION REDEBAN 2025'!$B$10,IF(V503="TIPO II",'BASE LIQUIDACION REDEBAN 2025'!$B$11,IF(V503="TIPO III",'BASE LIQUIDACION REDEBAN 2025'!$B$12,'BASE LIQUIDACION REDEBAN 2025'!$B$13)))</f>
        <v>140395.6348884</v>
      </c>
      <c r="AC503" s="101">
        <f t="shared" si="7"/>
        <v>163813.69572160003</v>
      </c>
    </row>
    <row r="504" spans="1:29" s="79" customFormat="1" ht="14.25" customHeight="1">
      <c r="A504" s="94" t="s">
        <v>60</v>
      </c>
      <c r="B504" s="8" t="str">
        <f>VLOOKUP(A504,'CENTRO DE COSTOS'!A:D,4,FALSE)</f>
        <v>JUAN SEBASTIÁN RÍOS CASTRILLÓN</v>
      </c>
      <c r="C504" s="8" t="str">
        <f>VLOOKUP(A504,'CENTRO DE COSTOS'!A:D,2,FALSE)</f>
        <v>0004-0005</v>
      </c>
      <c r="D504" s="94">
        <v>5045</v>
      </c>
      <c r="E504" s="95" t="s">
        <v>2917</v>
      </c>
      <c r="F504" s="97">
        <v>81220</v>
      </c>
      <c r="G504" s="98" t="s">
        <v>155</v>
      </c>
      <c r="H504" s="121" t="s">
        <v>196</v>
      </c>
      <c r="I504" s="97" t="s">
        <v>197</v>
      </c>
      <c r="J504" s="126" t="s">
        <v>60</v>
      </c>
      <c r="K504" s="97" t="s">
        <v>2918</v>
      </c>
      <c r="L504" s="97" t="s">
        <v>159</v>
      </c>
      <c r="M504" s="8" t="s">
        <v>2919</v>
      </c>
      <c r="N504" s="176">
        <v>45896</v>
      </c>
      <c r="O504" s="96">
        <v>45897</v>
      </c>
      <c r="P504" s="131" t="s">
        <v>200</v>
      </c>
      <c r="Q504" s="130" t="s">
        <v>201</v>
      </c>
      <c r="R504" s="94" t="s">
        <v>162</v>
      </c>
      <c r="S504" s="122" t="s">
        <v>2873</v>
      </c>
      <c r="T504" s="97" t="s">
        <v>164</v>
      </c>
      <c r="U504" s="94" t="s">
        <v>2920</v>
      </c>
      <c r="V504" s="126" t="s">
        <v>25</v>
      </c>
      <c r="W504" s="96" t="s">
        <v>166</v>
      </c>
      <c r="X504" s="98" t="s">
        <v>636</v>
      </c>
      <c r="Y504" s="94">
        <v>1</v>
      </c>
      <c r="Z504" s="94">
        <v>0</v>
      </c>
      <c r="AA504" s="100">
        <f>IF(V504="TIPO I",'BASE LIQUIDACION REDEBAN 2025'!$B$2,IF(V504="TIPO II",'BASE LIQUIDACION REDEBAN 2025'!$B$3,IF(V504="TIPO III",'BASE LIQUIDACION REDEBAN 2025'!$B$4,IF(V504="TIPO IV",'BASE LIQUIDACION REDEBAN 2025'!$B$5,IF(W504="AEREO",'BASE LIQUIDACION REDEBAN 2025'!$B$6,'BASE LIQUIDACION REDEBAN 2025'!$B$5)))))</f>
        <v>75096.394270399993</v>
      </c>
      <c r="AB504" s="100">
        <f>IF(V504="TIPO I",'BASE LIQUIDACION REDEBAN 2025'!$B$10,IF(V504="TIPO II",'BASE LIQUIDACION REDEBAN 2025'!$B$11,IF(V504="TIPO III",'BASE LIQUIDACION REDEBAN 2025'!$B$12,'BASE LIQUIDACION REDEBAN 2025'!$B$13)))</f>
        <v>75096.394270399993</v>
      </c>
      <c r="AC504" s="101">
        <f t="shared" si="7"/>
        <v>75096.394270399993</v>
      </c>
    </row>
    <row r="505" spans="1:29" s="79" customFormat="1" ht="14.25" customHeight="1">
      <c r="A505" s="94" t="s">
        <v>72</v>
      </c>
      <c r="B505" s="8" t="str">
        <f>VLOOKUP(A505,'CENTRO DE COSTOS'!A:D,4,FALSE)</f>
        <v>MIGUEL JULIÁN HERNÁNDEZ GUARÍN</v>
      </c>
      <c r="C505" s="8" t="str">
        <f>VLOOKUP(A505,'CENTRO DE COSTOS'!A:D,2,FALSE)</f>
        <v>0004-0008</v>
      </c>
      <c r="D505" s="94">
        <v>68001</v>
      </c>
      <c r="E505" s="95" t="s">
        <v>2921</v>
      </c>
      <c r="F505" s="97">
        <v>35899</v>
      </c>
      <c r="G505" s="98" t="s">
        <v>155</v>
      </c>
      <c r="H505" s="121" t="s">
        <v>216</v>
      </c>
      <c r="I505" s="97" t="s">
        <v>820</v>
      </c>
      <c r="J505" s="126" t="s">
        <v>72</v>
      </c>
      <c r="K505" s="97" t="s">
        <v>2922</v>
      </c>
      <c r="L505" s="97" t="s">
        <v>159</v>
      </c>
      <c r="M505" s="8" t="s">
        <v>2923</v>
      </c>
      <c r="N505" s="176">
        <v>45896</v>
      </c>
      <c r="O505" s="96">
        <v>45897</v>
      </c>
      <c r="P505" s="131" t="s">
        <v>200</v>
      </c>
      <c r="Q505" s="130" t="s">
        <v>739</v>
      </c>
      <c r="R505" s="94" t="s">
        <v>162</v>
      </c>
      <c r="S505" s="122" t="s">
        <v>2924</v>
      </c>
      <c r="T505" s="97" t="s">
        <v>164</v>
      </c>
      <c r="U505" s="94" t="s">
        <v>2925</v>
      </c>
      <c r="V505" s="126" t="s">
        <v>25</v>
      </c>
      <c r="W505" s="96" t="s">
        <v>166</v>
      </c>
      <c r="X505" s="98" t="s">
        <v>950</v>
      </c>
      <c r="Y505" s="94">
        <v>1</v>
      </c>
      <c r="Z505" s="94">
        <v>0</v>
      </c>
      <c r="AA505" s="100">
        <f>IF(V505="TIPO I",'BASE LIQUIDACION REDEBAN 2025'!$B$2,IF(V505="TIPO II",'BASE LIQUIDACION REDEBAN 2025'!$B$3,IF(V505="TIPO III",'BASE LIQUIDACION REDEBAN 2025'!$B$4,IF(V505="TIPO IV",'BASE LIQUIDACION REDEBAN 2025'!$B$5,IF(W505="AEREO",'BASE LIQUIDACION REDEBAN 2025'!$B$6,'BASE LIQUIDACION REDEBAN 2025'!$B$5)))))</f>
        <v>75096.394270399993</v>
      </c>
      <c r="AB505" s="100">
        <f>IF(V505="TIPO I",'BASE LIQUIDACION REDEBAN 2025'!$B$10,IF(V505="TIPO II",'BASE LIQUIDACION REDEBAN 2025'!$B$11,IF(V505="TIPO III",'BASE LIQUIDACION REDEBAN 2025'!$B$12,'BASE LIQUIDACION REDEBAN 2025'!$B$13)))</f>
        <v>75096.394270399993</v>
      </c>
      <c r="AC505" s="101">
        <f t="shared" si="7"/>
        <v>75096.394270399993</v>
      </c>
    </row>
    <row r="506" spans="1:29" s="79" customFormat="1" ht="14.25" customHeight="1">
      <c r="A506" s="94" t="s">
        <v>72</v>
      </c>
      <c r="B506" s="8" t="str">
        <f>VLOOKUP(A506,'CENTRO DE COSTOS'!A:D,4,FALSE)</f>
        <v>MIGUEL JULIÁN HERNÁNDEZ GUARÍN</v>
      </c>
      <c r="C506" s="8" t="str">
        <f>VLOOKUP(A506,'CENTRO DE COSTOS'!A:D,2,FALSE)</f>
        <v>0004-0008</v>
      </c>
      <c r="D506" s="94">
        <v>68307</v>
      </c>
      <c r="E506" s="95" t="s">
        <v>2926</v>
      </c>
      <c r="F506" s="97">
        <v>67407</v>
      </c>
      <c r="G506" s="98" t="s">
        <v>155</v>
      </c>
      <c r="H506" s="121" t="s">
        <v>216</v>
      </c>
      <c r="I506" s="97" t="s">
        <v>820</v>
      </c>
      <c r="J506" s="126" t="s">
        <v>834</v>
      </c>
      <c r="K506" s="97" t="s">
        <v>2927</v>
      </c>
      <c r="L506" s="97" t="s">
        <v>159</v>
      </c>
      <c r="M506" s="8" t="s">
        <v>2928</v>
      </c>
      <c r="N506" s="176">
        <v>45896</v>
      </c>
      <c r="O506" s="96">
        <v>45897</v>
      </c>
      <c r="P506" s="131" t="s">
        <v>200</v>
      </c>
      <c r="Q506" s="130" t="s">
        <v>201</v>
      </c>
      <c r="R506" s="94" t="s">
        <v>162</v>
      </c>
      <c r="S506" s="122" t="s">
        <v>2929</v>
      </c>
      <c r="T506" s="97" t="s">
        <v>164</v>
      </c>
      <c r="U506" s="94" t="s">
        <v>2930</v>
      </c>
      <c r="V506" s="126" t="s">
        <v>25</v>
      </c>
      <c r="W506" s="96" t="s">
        <v>166</v>
      </c>
      <c r="X506" s="98" t="s">
        <v>2931</v>
      </c>
      <c r="Y506" s="94">
        <v>1</v>
      </c>
      <c r="Z506" s="94">
        <v>0</v>
      </c>
      <c r="AA506" s="100">
        <f>IF(V506="TIPO I",'BASE LIQUIDACION REDEBAN 2025'!$B$2,IF(V506="TIPO II",'BASE LIQUIDACION REDEBAN 2025'!$B$3,IF(V506="TIPO III",'BASE LIQUIDACION REDEBAN 2025'!$B$4,IF(V506="TIPO IV",'BASE LIQUIDACION REDEBAN 2025'!$B$5,IF(W506="AEREO",'BASE LIQUIDACION REDEBAN 2025'!$B$6,'BASE LIQUIDACION REDEBAN 2025'!$B$5)))))</f>
        <v>75096.394270399993</v>
      </c>
      <c r="AB506" s="100">
        <f>IF(V506="TIPO I",'BASE LIQUIDACION REDEBAN 2025'!$B$10,IF(V506="TIPO II",'BASE LIQUIDACION REDEBAN 2025'!$B$11,IF(V506="TIPO III",'BASE LIQUIDACION REDEBAN 2025'!$B$12,'BASE LIQUIDACION REDEBAN 2025'!$B$13)))</f>
        <v>75096.394270399993</v>
      </c>
      <c r="AC506" s="101">
        <f t="shared" si="7"/>
        <v>75096.394270399993</v>
      </c>
    </row>
    <row r="507" spans="1:29" s="79" customFormat="1" ht="14.25" customHeight="1">
      <c r="A507" s="94" t="s">
        <v>76</v>
      </c>
      <c r="B507" s="8" t="str">
        <f>VLOOKUP(A507,'CENTRO DE COSTOS'!A:D,4,FALSE)</f>
        <v>DIEGO FERNANDO HENAO CARDONA</v>
      </c>
      <c r="C507" s="8" t="str">
        <f>VLOOKUP(A507,'CENTRO DE COSTOS'!A:D,2,FALSE)</f>
        <v>0004-0003</v>
      </c>
      <c r="D507" s="94">
        <v>76130</v>
      </c>
      <c r="E507" s="95" t="s">
        <v>2932</v>
      </c>
      <c r="F507" s="97">
        <v>78755</v>
      </c>
      <c r="G507" s="98" t="s">
        <v>155</v>
      </c>
      <c r="H507" s="121" t="s">
        <v>216</v>
      </c>
      <c r="I507" s="97" t="s">
        <v>227</v>
      </c>
      <c r="J507" s="126" t="s">
        <v>1297</v>
      </c>
      <c r="K507" s="97" t="s">
        <v>2933</v>
      </c>
      <c r="L507" s="97" t="s">
        <v>159</v>
      </c>
      <c r="M507" s="8" t="s">
        <v>2934</v>
      </c>
      <c r="N507" s="176">
        <v>45896</v>
      </c>
      <c r="O507" s="96">
        <v>45898</v>
      </c>
      <c r="P507" s="131" t="s">
        <v>200</v>
      </c>
      <c r="Q507" s="130" t="s">
        <v>201</v>
      </c>
      <c r="R507" s="94" t="s">
        <v>162</v>
      </c>
      <c r="S507" s="122" t="s">
        <v>2935</v>
      </c>
      <c r="T507" s="97" t="s">
        <v>164</v>
      </c>
      <c r="U507" s="94" t="s">
        <v>2936</v>
      </c>
      <c r="V507" s="126" t="s">
        <v>28</v>
      </c>
      <c r="W507" s="96" t="s">
        <v>166</v>
      </c>
      <c r="X507" s="98" t="s">
        <v>531</v>
      </c>
      <c r="Y507" s="94">
        <v>1</v>
      </c>
      <c r="Z507" s="94">
        <v>0</v>
      </c>
      <c r="AA507" s="100">
        <f>IF(V507="TIPO I",'BASE LIQUIDACION REDEBAN 2025'!$B$2,IF(V507="TIPO II",'BASE LIQUIDACION REDEBAN 2025'!$B$3,IF(V507="TIPO III",'BASE LIQUIDACION REDEBAN 2025'!$B$4,IF(V507="TIPO IV",'BASE LIQUIDACION REDEBAN 2025'!$B$5,IF(W507="AEREO",'BASE LIQUIDACION REDEBAN 2025'!$B$6,'BASE LIQUIDACION REDEBAN 2025'!$B$5)))))</f>
        <v>163813.69572160003</v>
      </c>
      <c r="AB507" s="100">
        <f>IF(V507="TIPO I",'BASE LIQUIDACION REDEBAN 2025'!$B$10,IF(V507="TIPO II",'BASE LIQUIDACION REDEBAN 2025'!$B$11,IF(V507="TIPO III",'BASE LIQUIDACION REDEBAN 2025'!$B$12,'BASE LIQUIDACION REDEBAN 2025'!$B$13)))</f>
        <v>140395.6348884</v>
      </c>
      <c r="AC507" s="101">
        <f t="shared" si="7"/>
        <v>163813.69572160003</v>
      </c>
    </row>
    <row r="508" spans="1:29" s="79" customFormat="1" ht="14.25" customHeight="1">
      <c r="A508" s="94" t="s">
        <v>94</v>
      </c>
      <c r="B508" s="8" t="str">
        <f>VLOOKUP(A508,'CENTRO DE COSTOS'!A:D,4,FALSE)</f>
        <v>DIEGO FERNANDO HENAO CARDONA</v>
      </c>
      <c r="C508" s="8" t="str">
        <f>VLOOKUP(A508,'CENTRO DE COSTOS'!A:D,2,FALSE)</f>
        <v>0004-0002</v>
      </c>
      <c r="D508" s="94">
        <v>76147</v>
      </c>
      <c r="E508" s="95" t="s">
        <v>2937</v>
      </c>
      <c r="F508" s="97">
        <v>45576</v>
      </c>
      <c r="G508" s="98" t="s">
        <v>155</v>
      </c>
      <c r="H508" s="121" t="s">
        <v>216</v>
      </c>
      <c r="I508" s="97" t="s">
        <v>227</v>
      </c>
      <c r="J508" s="126" t="s">
        <v>2938</v>
      </c>
      <c r="K508" s="97" t="s">
        <v>2939</v>
      </c>
      <c r="L508" s="97" t="s">
        <v>159</v>
      </c>
      <c r="M508" s="8" t="s">
        <v>2940</v>
      </c>
      <c r="N508" s="176">
        <v>45896</v>
      </c>
      <c r="O508" s="96">
        <v>45898</v>
      </c>
      <c r="P508" s="131" t="s">
        <v>200</v>
      </c>
      <c r="Q508" s="130" t="s">
        <v>201</v>
      </c>
      <c r="R508" s="94" t="s">
        <v>162</v>
      </c>
      <c r="S508" s="122" t="s">
        <v>2935</v>
      </c>
      <c r="T508" s="97" t="s">
        <v>164</v>
      </c>
      <c r="U508" s="94" t="s">
        <v>2941</v>
      </c>
      <c r="V508" s="126" t="s">
        <v>25</v>
      </c>
      <c r="W508" s="96" t="s">
        <v>166</v>
      </c>
      <c r="X508" s="98" t="s">
        <v>2942</v>
      </c>
      <c r="Y508" s="94">
        <v>1</v>
      </c>
      <c r="Z508" s="94">
        <v>0</v>
      </c>
      <c r="AA508" s="100">
        <f>IF(V508="TIPO I",'BASE LIQUIDACION REDEBAN 2025'!$B$2,IF(V508="TIPO II",'BASE LIQUIDACION REDEBAN 2025'!$B$3,IF(V508="TIPO III",'BASE LIQUIDACION REDEBAN 2025'!$B$4,IF(V508="TIPO IV",'BASE LIQUIDACION REDEBAN 2025'!$B$5,IF(W508="AEREO",'BASE LIQUIDACION REDEBAN 2025'!$B$6,'BASE LIQUIDACION REDEBAN 2025'!$B$5)))))</f>
        <v>75096.394270399993</v>
      </c>
      <c r="AB508" s="100">
        <f>IF(V508="TIPO I",'BASE LIQUIDACION REDEBAN 2025'!$B$10,IF(V508="TIPO II",'BASE LIQUIDACION REDEBAN 2025'!$B$11,IF(V508="TIPO III",'BASE LIQUIDACION REDEBAN 2025'!$B$12,'BASE LIQUIDACION REDEBAN 2025'!$B$13)))</f>
        <v>75096.394270399993</v>
      </c>
      <c r="AC508" s="101">
        <f t="shared" si="7"/>
        <v>75096.394270399993</v>
      </c>
    </row>
    <row r="509" spans="1:29" s="79" customFormat="1" ht="14.25" customHeight="1">
      <c r="A509" s="95" t="s">
        <v>94</v>
      </c>
      <c r="B509" s="8" t="str">
        <f>VLOOKUP(A509,'CENTRO DE COSTOS'!A:D,4,FALSE)</f>
        <v>DIEGO FERNANDO HENAO CARDONA</v>
      </c>
      <c r="C509" s="8" t="str">
        <f>VLOOKUP(A509,'CENTRO DE COSTOS'!A:D,2,FALSE)</f>
        <v>0004-0002</v>
      </c>
      <c r="D509" s="95">
        <v>76147</v>
      </c>
      <c r="E509" s="95" t="s">
        <v>2943</v>
      </c>
      <c r="F509" s="122">
        <v>67249</v>
      </c>
      <c r="G509" s="103" t="s">
        <v>155</v>
      </c>
      <c r="H509" s="178" t="s">
        <v>216</v>
      </c>
      <c r="I509" s="122" t="s">
        <v>227</v>
      </c>
      <c r="J509" s="130" t="s">
        <v>2938</v>
      </c>
      <c r="K509" s="122" t="s">
        <v>2944</v>
      </c>
      <c r="L509" s="97" t="s">
        <v>159</v>
      </c>
      <c r="M509" s="8" t="s">
        <v>2945</v>
      </c>
      <c r="N509" s="179">
        <v>45896</v>
      </c>
      <c r="O509" s="102">
        <v>45898</v>
      </c>
      <c r="P509" s="131" t="s">
        <v>200</v>
      </c>
      <c r="Q509" s="130" t="s">
        <v>201</v>
      </c>
      <c r="R509" s="95" t="s">
        <v>162</v>
      </c>
      <c r="S509" s="122" t="s">
        <v>2935</v>
      </c>
      <c r="T509" s="97" t="s">
        <v>164</v>
      </c>
      <c r="U509" s="95" t="s">
        <v>2946</v>
      </c>
      <c r="V509" s="130" t="s">
        <v>25</v>
      </c>
      <c r="W509" s="102" t="s">
        <v>166</v>
      </c>
      <c r="X509" s="103" t="s">
        <v>2942</v>
      </c>
      <c r="Y509" s="95">
        <v>1</v>
      </c>
      <c r="Z509" s="95">
        <v>0</v>
      </c>
      <c r="AA509" s="100">
        <f>IF(V509="TIPO I",'BASE LIQUIDACION REDEBAN 2025'!$B$2,IF(V509="TIPO II",'BASE LIQUIDACION REDEBAN 2025'!$B$3,IF(V509="TIPO III",'BASE LIQUIDACION REDEBAN 2025'!$B$4,IF(V509="TIPO IV",'BASE LIQUIDACION REDEBAN 2025'!$B$5,IF(W509="AEREO",'BASE LIQUIDACION REDEBAN 2025'!$B$6,'BASE LIQUIDACION REDEBAN 2025'!$B$5)))))</f>
        <v>75096.394270399993</v>
      </c>
      <c r="AB509" s="100">
        <f>IF(V509="TIPO I",'BASE LIQUIDACION REDEBAN 2025'!$B$10,IF(V509="TIPO II",'BASE LIQUIDACION REDEBAN 2025'!$B$11,IF(V509="TIPO III",'BASE LIQUIDACION REDEBAN 2025'!$B$12,'BASE LIQUIDACION REDEBAN 2025'!$B$13)))</f>
        <v>75096.394270399993</v>
      </c>
      <c r="AC509" s="101">
        <f t="shared" si="7"/>
        <v>75096.394270399993</v>
      </c>
    </row>
    <row r="510" spans="1:29" ht="14.25" customHeight="1">
      <c r="AC510" s="120">
        <f>SUM(AC2:AC509)</f>
        <v>94349556.936447799</v>
      </c>
    </row>
  </sheetData>
  <autoFilter ref="A1:AK510" xr:uid="{B0EDC882-A5C3-437F-BB72-2A9B8DF3CC9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210F8-141B-4083-AF7F-0FEA4F481479}">
  <sheetPr>
    <tabColor rgb="FFCCFF66"/>
  </sheetPr>
  <dimension ref="A1:AN1275"/>
  <sheetViews>
    <sheetView topLeftCell="S1" workbookViewId="0">
      <pane ySplit="1" topLeftCell="T1263" activePane="bottomLeft" state="frozen"/>
      <selection pane="bottomLeft" activeCell="AF2" sqref="AF2:AF1269"/>
    </sheetView>
  </sheetViews>
  <sheetFormatPr defaultColWidth="11.42578125" defaultRowHeight="14.45"/>
  <cols>
    <col min="1" max="1" width="11.42578125" style="109"/>
    <col min="2" max="2" width="25.140625" style="109" bestFit="1" customWidth="1"/>
    <col min="3" max="3" width="18.42578125" style="109" customWidth="1"/>
    <col min="4" max="6" width="11.42578125" style="109"/>
    <col min="7" max="7" width="12.7109375" style="110" customWidth="1"/>
    <col min="8" max="12" width="11.42578125" style="109"/>
    <col min="13" max="14" width="17.28515625" style="109" customWidth="1"/>
    <col min="15" max="18" width="11.42578125" style="109" customWidth="1"/>
    <col min="19" max="20" width="17.28515625" style="109" customWidth="1"/>
    <col min="21" max="21" width="12.7109375" style="109" customWidth="1"/>
    <col min="22" max="29" width="11.42578125" style="109" customWidth="1"/>
    <col min="30" max="30" width="13.42578125" style="80" customWidth="1"/>
    <col min="31" max="31" width="11.42578125" style="80" customWidth="1"/>
    <col min="32" max="32" width="15.140625" style="80" customWidth="1"/>
    <col min="33" max="33" width="15.7109375" style="80" customWidth="1"/>
    <col min="34" max="34" width="13" style="80" bestFit="1" customWidth="1"/>
    <col min="35" max="36" width="11.85546875" style="80" bestFit="1" customWidth="1"/>
    <col min="37" max="16384" width="11.42578125" style="80"/>
  </cols>
  <sheetData>
    <row r="1" spans="1:40" s="79" customFormat="1" ht="79.150000000000006">
      <c r="A1" s="123" t="s">
        <v>121</v>
      </c>
      <c r="B1" s="123" t="s">
        <v>59</v>
      </c>
      <c r="C1" s="123" t="s">
        <v>106</v>
      </c>
      <c r="D1" s="123" t="s">
        <v>122</v>
      </c>
      <c r="E1" s="123" t="s">
        <v>123</v>
      </c>
      <c r="F1" s="123" t="s">
        <v>124</v>
      </c>
      <c r="G1" s="118" t="s">
        <v>125</v>
      </c>
      <c r="H1" s="123" t="s">
        <v>127</v>
      </c>
      <c r="I1" s="123" t="s">
        <v>56</v>
      </c>
      <c r="J1" s="123" t="s">
        <v>128</v>
      </c>
      <c r="K1" s="123" t="s">
        <v>129</v>
      </c>
      <c r="L1" s="123" t="s">
        <v>130</v>
      </c>
      <c r="M1" s="132" t="s">
        <v>2947</v>
      </c>
      <c r="N1" s="132" t="s">
        <v>2948</v>
      </c>
      <c r="O1" s="132" t="s">
        <v>2949</v>
      </c>
      <c r="P1" s="88" t="s">
        <v>2950</v>
      </c>
      <c r="Q1" s="88" t="s">
        <v>2951</v>
      </c>
      <c r="R1" s="133" t="s">
        <v>2952</v>
      </c>
      <c r="S1" s="132" t="s">
        <v>133</v>
      </c>
      <c r="T1" s="132" t="s">
        <v>134</v>
      </c>
      <c r="U1" s="89" t="s">
        <v>135</v>
      </c>
      <c r="V1" s="88" t="s">
        <v>2953</v>
      </c>
      <c r="W1" s="123" t="s">
        <v>137</v>
      </c>
      <c r="X1" s="132" t="s">
        <v>2954</v>
      </c>
      <c r="Y1" s="93" t="s">
        <v>2955</v>
      </c>
      <c r="Z1" s="93" t="s">
        <v>140</v>
      </c>
      <c r="AA1" s="89" t="s">
        <v>141</v>
      </c>
      <c r="AB1" s="123" t="s">
        <v>142</v>
      </c>
      <c r="AC1" s="123" t="s">
        <v>143</v>
      </c>
      <c r="AD1" s="85" t="s">
        <v>144</v>
      </c>
      <c r="AE1" s="85" t="s">
        <v>2956</v>
      </c>
      <c r="AF1" s="85" t="s">
        <v>146</v>
      </c>
      <c r="AG1" s="78" t="s">
        <v>147</v>
      </c>
      <c r="AH1" s="78" t="s">
        <v>148</v>
      </c>
      <c r="AI1" s="78" t="s">
        <v>135</v>
      </c>
      <c r="AJ1" s="78" t="s">
        <v>149</v>
      </c>
      <c r="AK1" s="78" t="s">
        <v>150</v>
      </c>
      <c r="AL1" s="78" t="s">
        <v>151</v>
      </c>
      <c r="AM1" s="78" t="s">
        <v>152</v>
      </c>
      <c r="AN1" s="78" t="s">
        <v>2957</v>
      </c>
    </row>
    <row r="2" spans="1:40" s="79" customFormat="1" ht="13.15">
      <c r="A2" s="154" t="s">
        <v>72</v>
      </c>
      <c r="B2" s="154" t="str">
        <f>VLOOKUP(A2,'CENTRO DE COSTOS'!A:D,4,FALSE)</f>
        <v>MIGUEL JULIÁN HERNÁNDEZ GUARÍN</v>
      </c>
      <c r="C2" s="154" t="str">
        <f>VLOOKUP(A2,'CENTRO DE COSTOS'!A:D,2,FALSE)</f>
        <v>0004-0008</v>
      </c>
      <c r="D2" s="154">
        <v>68679</v>
      </c>
      <c r="E2" s="154">
        <v>2535859</v>
      </c>
      <c r="F2" s="154">
        <v>48929</v>
      </c>
      <c r="G2" s="154" t="s">
        <v>2958</v>
      </c>
      <c r="H2" s="154" t="s">
        <v>820</v>
      </c>
      <c r="I2" s="154" t="s">
        <v>2768</v>
      </c>
      <c r="J2" s="154" t="s">
        <v>2959</v>
      </c>
      <c r="K2" s="154" t="s">
        <v>159</v>
      </c>
      <c r="L2" s="154" t="s">
        <v>2960</v>
      </c>
      <c r="M2" s="155">
        <v>45869.720138888886</v>
      </c>
      <c r="N2" s="155">
        <v>45870.368750000001</v>
      </c>
      <c r="O2" s="154" t="s">
        <v>2961</v>
      </c>
      <c r="P2" s="154" t="s">
        <v>2962</v>
      </c>
      <c r="Q2" s="154" t="s">
        <v>2963</v>
      </c>
      <c r="R2" s="154" t="s">
        <v>2964</v>
      </c>
      <c r="S2" s="154" t="s">
        <v>200</v>
      </c>
      <c r="T2" s="180"/>
      <c r="U2" s="154" t="s">
        <v>2965</v>
      </c>
      <c r="V2" s="154" t="s">
        <v>2966</v>
      </c>
      <c r="W2" s="154" t="s">
        <v>2967</v>
      </c>
      <c r="X2" s="154" t="s">
        <v>2968</v>
      </c>
      <c r="Y2" s="154" t="s">
        <v>28</v>
      </c>
      <c r="Z2" s="154" t="s">
        <v>166</v>
      </c>
      <c r="AA2" s="154" t="s">
        <v>1253</v>
      </c>
      <c r="AB2" s="154">
        <v>1</v>
      </c>
      <c r="AC2" s="154">
        <v>0</v>
      </c>
      <c r="AD2" s="87">
        <f>IF(W2="SOPORTE_TELEFÓNICO",'BASE LIQUIDACION REDEBAN 2025'!$B$19,IF(W2="ENVÍO",'BASE LIQUIDACION REDEBAN 2025'!$C$2,IF(Y2="TIPO I",'BASE LIQUIDACION REDEBAN 2025'!$C$2,IF(Y2="TIPO II",'BASE LIQUIDACION REDEBAN 2025'!$C$3,IF(Y2="TIPO III",'BASE LIQUIDACION REDEBAN 2025'!$C$4,IF(Y2="TIPO IV",'BASE LIQUIDACION REDEBAN 2025'!$C$5,IF(Z2="AEREO",'BASE LIQUIDACION REDEBAN 2025'!$B$6,'BASE LIQUIDACION REDEBAN 2025'!$C$5)))))))</f>
        <v>144967.87232000002</v>
      </c>
      <c r="AE2" s="87">
        <f>IF(OR(W2="SOPORTE_TELEFÓNICO",W2="ENVÍO"),0,IF(Y2="TIPO I",'BASE LIQUIDACION REDEBAN 2025'!$B$10,IF(Y2="TIPO II",'BASE LIQUIDACION REDEBAN 2025'!$B$11,IF(Y2="TIPO III",'BASE LIQUIDACION REDEBAN 2025'!$B$12,'BASE LIQUIDACION REDEBAN 2025'!$B$13))))</f>
        <v>140395.6348884</v>
      </c>
      <c r="AF2" s="87">
        <f>IF(OR(W2="SOPORTE_TELEFÓNICO",W2="ENVÍO"),AD2,(AD2*AB2+AE2*AC2))</f>
        <v>144967.87232000002</v>
      </c>
      <c r="AG2" s="184"/>
      <c r="AH2" s="184"/>
    </row>
    <row r="3" spans="1:40" s="79" customFormat="1" ht="13.15">
      <c r="A3" s="154" t="s">
        <v>81</v>
      </c>
      <c r="B3" s="154" t="str">
        <f>VLOOKUP(A3,'CENTRO DE COSTOS'!A:D,4,FALSE)</f>
        <v>MIGUEL JULIÁN HERNÁNDEZ GUARÍN</v>
      </c>
      <c r="C3" s="154" t="str">
        <f>VLOOKUP(A3,'CENTRO DE COSTOS'!A:D,2,FALSE)</f>
        <v>0004-0008</v>
      </c>
      <c r="D3" s="154">
        <v>54405</v>
      </c>
      <c r="E3" s="154">
        <v>2535436</v>
      </c>
      <c r="F3" s="154">
        <v>53530</v>
      </c>
      <c r="G3" s="154" t="s">
        <v>2958</v>
      </c>
      <c r="H3" s="154" t="s">
        <v>317</v>
      </c>
      <c r="I3" s="154" t="s">
        <v>546</v>
      </c>
      <c r="J3" s="154" t="s">
        <v>2969</v>
      </c>
      <c r="K3" s="154" t="s">
        <v>159</v>
      </c>
      <c r="L3" s="154" t="s">
        <v>2970</v>
      </c>
      <c r="M3" s="155">
        <v>45869.669444444444</v>
      </c>
      <c r="N3" s="155">
        <v>45870.373611111114</v>
      </c>
      <c r="O3" s="154" t="s">
        <v>2961</v>
      </c>
      <c r="P3" s="154" t="s">
        <v>2962</v>
      </c>
      <c r="Q3" s="154" t="s">
        <v>2971</v>
      </c>
      <c r="R3" s="154" t="s">
        <v>2972</v>
      </c>
      <c r="S3" s="154" t="s">
        <v>2973</v>
      </c>
      <c r="T3" s="180"/>
      <c r="U3" s="154" t="s">
        <v>2965</v>
      </c>
      <c r="V3" s="154" t="s">
        <v>2974</v>
      </c>
      <c r="W3" s="154" t="s">
        <v>2967</v>
      </c>
      <c r="X3" s="154" t="s">
        <v>2975</v>
      </c>
      <c r="Y3" s="154" t="s">
        <v>25</v>
      </c>
      <c r="Z3" s="154" t="s">
        <v>166</v>
      </c>
      <c r="AA3" s="154" t="s">
        <v>1496</v>
      </c>
      <c r="AB3" s="154">
        <v>1</v>
      </c>
      <c r="AC3" s="154">
        <v>0</v>
      </c>
      <c r="AD3" s="87">
        <f>IF(W3="SOPORTE_TELEFÓNICO",'BASE LIQUIDACION REDEBAN 2025'!$B$19,IF(W3="ENVÍO",'BASE LIQUIDACION REDEBAN 2025'!$C$2,IF(Y3="TIPO I",'BASE LIQUIDACION REDEBAN 2025'!$C$2,IF(Y3="TIPO II",'BASE LIQUIDACION REDEBAN 2025'!$C$3,IF(Y3="TIPO III",'BASE LIQUIDACION REDEBAN 2025'!$C$4,IF(Y3="TIPO IV",'BASE LIQUIDACION REDEBAN 2025'!$C$5,IF(Z3="AEREO",'BASE LIQUIDACION REDEBAN 2025'!$B$6,'BASE LIQUIDACION REDEBAN 2025'!$C$5)))))))</f>
        <v>65960.072302</v>
      </c>
      <c r="AE3" s="87">
        <f>IF(OR(W3="SOPORTE_TELEFÓNICO",W3="ENVÍO"),0,IF(Y3="TIPO I",'BASE LIQUIDACION REDEBAN 2025'!$B$10,IF(Y3="TIPO II",'BASE LIQUIDACION REDEBAN 2025'!$B$11,IF(Y3="TIPO III",'BASE LIQUIDACION REDEBAN 2025'!$B$12,'BASE LIQUIDACION REDEBAN 2025'!$B$13))))</f>
        <v>75096.394270399993</v>
      </c>
      <c r="AF3" s="87">
        <f t="shared" ref="AF3:AF66" si="0">IF(OR(W3="SOPORTE_TELEFÓNICO",W3="ENVÍO"),AD3,(AD3*AB3+AE3*AC3))</f>
        <v>65960.072302</v>
      </c>
      <c r="AG3" s="184"/>
      <c r="AH3" s="184"/>
    </row>
    <row r="4" spans="1:40" s="79" customFormat="1" ht="13.15">
      <c r="A4" s="154" t="s">
        <v>90</v>
      </c>
      <c r="B4" s="154" t="str">
        <f>VLOOKUP(A4,'CENTRO DE COSTOS'!A:D,4,FALSE)</f>
        <v>JUAN SEBASTIÁN RÍOS CASTRILLÓN</v>
      </c>
      <c r="C4" s="154" t="str">
        <f>VLOOKUP(A4,'CENTRO DE COSTOS'!A:D,2,FALSE)</f>
        <v>0004-0005</v>
      </c>
      <c r="D4" s="154">
        <v>5890</v>
      </c>
      <c r="E4" s="154">
        <v>2531780</v>
      </c>
      <c r="F4" s="154">
        <v>76392</v>
      </c>
      <c r="G4" s="154" t="s">
        <v>2958</v>
      </c>
      <c r="H4" s="154" t="s">
        <v>197</v>
      </c>
      <c r="I4" s="154" t="s">
        <v>667</v>
      </c>
      <c r="J4" s="154" t="s">
        <v>2976</v>
      </c>
      <c r="K4" s="154" t="s">
        <v>159</v>
      </c>
      <c r="L4" s="154" t="s">
        <v>2977</v>
      </c>
      <c r="M4" s="155">
        <v>45869.40347222222</v>
      </c>
      <c r="N4" s="155">
        <v>45870.381944444445</v>
      </c>
      <c r="O4" s="154" t="s">
        <v>2961</v>
      </c>
      <c r="P4" s="154" t="s">
        <v>2962</v>
      </c>
      <c r="Q4" s="154" t="s">
        <v>2978</v>
      </c>
      <c r="R4" s="154" t="s">
        <v>2972</v>
      </c>
      <c r="S4" s="154" t="s">
        <v>200</v>
      </c>
      <c r="T4" s="180"/>
      <c r="U4" s="154" t="s">
        <v>2965</v>
      </c>
      <c r="V4" s="154" t="s">
        <v>2979</v>
      </c>
      <c r="W4" s="154" t="s">
        <v>2967</v>
      </c>
      <c r="X4" s="154" t="s">
        <v>2980</v>
      </c>
      <c r="Y4" s="154" t="s">
        <v>28</v>
      </c>
      <c r="Z4" s="154" t="s">
        <v>166</v>
      </c>
      <c r="AA4" s="154" t="s">
        <v>488</v>
      </c>
      <c r="AB4" s="154">
        <v>1</v>
      </c>
      <c r="AC4" s="154">
        <v>0</v>
      </c>
      <c r="AD4" s="87">
        <f>IF(W4="SOPORTE_TELEFÓNICO",'BASE LIQUIDACION REDEBAN 2025'!$B$19,IF(W4="ENVÍO",'BASE LIQUIDACION REDEBAN 2025'!$C$2,IF(Y4="TIPO I",'BASE LIQUIDACION REDEBAN 2025'!$C$2,IF(Y4="TIPO II",'BASE LIQUIDACION REDEBAN 2025'!$C$3,IF(Y4="TIPO III",'BASE LIQUIDACION REDEBAN 2025'!$C$4,IF(Y4="TIPO IV",'BASE LIQUIDACION REDEBAN 2025'!$C$5,IF(Z4="AEREO",'BASE LIQUIDACION REDEBAN 2025'!$B$6,'BASE LIQUIDACION REDEBAN 2025'!$C$5)))))))</f>
        <v>144967.87232000002</v>
      </c>
      <c r="AE4" s="87">
        <f>IF(OR(W4="SOPORTE_TELEFÓNICO",W4="ENVÍO"),0,IF(Y4="TIPO I",'BASE LIQUIDACION REDEBAN 2025'!$B$10,IF(Y4="TIPO II",'BASE LIQUIDACION REDEBAN 2025'!$B$11,IF(Y4="TIPO III",'BASE LIQUIDACION REDEBAN 2025'!$B$12,'BASE LIQUIDACION REDEBAN 2025'!$B$13))))</f>
        <v>140395.6348884</v>
      </c>
      <c r="AF4" s="87">
        <f t="shared" si="0"/>
        <v>144967.87232000002</v>
      </c>
      <c r="AG4" s="184"/>
      <c r="AH4" s="184"/>
    </row>
    <row r="5" spans="1:40" s="79" customFormat="1" ht="13.15">
      <c r="A5" s="154" t="s">
        <v>90</v>
      </c>
      <c r="B5" s="154" t="str">
        <f>VLOOKUP(A5,'CENTRO DE COSTOS'!A:D,4,FALSE)</f>
        <v>JUAN SEBASTIÁN RÍOS CASTRILLÓN</v>
      </c>
      <c r="C5" s="154" t="str">
        <f>VLOOKUP(A5,'CENTRO DE COSTOS'!A:D,2,FALSE)</f>
        <v>0004-0005</v>
      </c>
      <c r="D5" s="154">
        <v>5088</v>
      </c>
      <c r="E5" s="154">
        <v>2534410</v>
      </c>
      <c r="F5" s="154">
        <v>30086</v>
      </c>
      <c r="G5" s="154" t="s">
        <v>2958</v>
      </c>
      <c r="H5" s="154" t="s">
        <v>197</v>
      </c>
      <c r="I5" s="154" t="s">
        <v>211</v>
      </c>
      <c r="J5" s="154" t="s">
        <v>2981</v>
      </c>
      <c r="K5" s="154" t="s">
        <v>159</v>
      </c>
      <c r="L5" s="154" t="s">
        <v>2982</v>
      </c>
      <c r="M5" s="155">
        <v>45869.602083333331</v>
      </c>
      <c r="N5" s="155">
        <v>45870.401388888888</v>
      </c>
      <c r="O5" s="154" t="s">
        <v>2961</v>
      </c>
      <c r="P5" s="154" t="s">
        <v>2962</v>
      </c>
      <c r="Q5" s="154" t="s">
        <v>2978</v>
      </c>
      <c r="R5" s="154" t="s">
        <v>2983</v>
      </c>
      <c r="S5" s="154" t="s">
        <v>200</v>
      </c>
      <c r="T5" s="180"/>
      <c r="U5" s="154" t="s">
        <v>2965</v>
      </c>
      <c r="V5" s="154" t="s">
        <v>2984</v>
      </c>
      <c r="W5" s="154" t="s">
        <v>2967</v>
      </c>
      <c r="X5" s="154" t="s">
        <v>2985</v>
      </c>
      <c r="Y5" s="154" t="s">
        <v>25</v>
      </c>
      <c r="Z5" s="154" t="s">
        <v>166</v>
      </c>
      <c r="AA5" s="154" t="s">
        <v>2327</v>
      </c>
      <c r="AB5" s="154">
        <v>1</v>
      </c>
      <c r="AC5" s="154">
        <v>0</v>
      </c>
      <c r="AD5" s="87">
        <f>IF(W5="SOPORTE_TELEFÓNICO",'BASE LIQUIDACION REDEBAN 2025'!$B$19,IF(W5="ENVÍO",'BASE LIQUIDACION REDEBAN 2025'!$C$2,IF(Y5="TIPO I",'BASE LIQUIDACION REDEBAN 2025'!$C$2,IF(Y5="TIPO II",'BASE LIQUIDACION REDEBAN 2025'!$C$3,IF(Y5="TIPO III",'BASE LIQUIDACION REDEBAN 2025'!$C$4,IF(Y5="TIPO IV",'BASE LIQUIDACION REDEBAN 2025'!$C$5,IF(Z5="AEREO",'BASE LIQUIDACION REDEBAN 2025'!$B$6,'BASE LIQUIDACION REDEBAN 2025'!$C$5)))))))</f>
        <v>65960.072302</v>
      </c>
      <c r="AE5" s="87">
        <f>IF(OR(W5="SOPORTE_TELEFÓNICO",W5="ENVÍO"),0,IF(Y5="TIPO I",'BASE LIQUIDACION REDEBAN 2025'!$B$10,IF(Y5="TIPO II",'BASE LIQUIDACION REDEBAN 2025'!$B$11,IF(Y5="TIPO III",'BASE LIQUIDACION REDEBAN 2025'!$B$12,'BASE LIQUIDACION REDEBAN 2025'!$B$13))))</f>
        <v>75096.394270399993</v>
      </c>
      <c r="AF5" s="87">
        <f t="shared" si="0"/>
        <v>65960.072302</v>
      </c>
      <c r="AG5" s="184"/>
      <c r="AH5" s="184"/>
    </row>
    <row r="6" spans="1:40" s="79" customFormat="1" ht="13.15">
      <c r="A6" s="154" t="s">
        <v>80</v>
      </c>
      <c r="B6" s="154" t="str">
        <f>VLOOKUP(A6,'CENTRO DE COSTOS'!A:D,4,FALSE)</f>
        <v>JOSE MAURICIO HERNANDEZ ROJAS</v>
      </c>
      <c r="C6" s="154" t="str">
        <f>VLOOKUP(A6,'CENTRO DE COSTOS'!A:D,2,FALSE)</f>
        <v>0004-0001</v>
      </c>
      <c r="D6" s="154">
        <v>13001</v>
      </c>
      <c r="E6" s="154">
        <v>2534555</v>
      </c>
      <c r="F6" s="154">
        <v>33382</v>
      </c>
      <c r="G6" s="154" t="s">
        <v>2958</v>
      </c>
      <c r="H6" s="154" t="s">
        <v>303</v>
      </c>
      <c r="I6" s="154" t="s">
        <v>80</v>
      </c>
      <c r="J6" s="154" t="s">
        <v>2986</v>
      </c>
      <c r="K6" s="154" t="s">
        <v>159</v>
      </c>
      <c r="L6" s="154" t="s">
        <v>2987</v>
      </c>
      <c r="M6" s="155">
        <v>45869.624305555553</v>
      </c>
      <c r="N6" s="155">
        <v>45870.431250000001</v>
      </c>
      <c r="O6" s="154" t="s">
        <v>2961</v>
      </c>
      <c r="P6" s="154" t="s">
        <v>2988</v>
      </c>
      <c r="Q6" s="154" t="s">
        <v>2989</v>
      </c>
      <c r="R6" s="154" t="s">
        <v>2990</v>
      </c>
      <c r="S6" s="154" t="s">
        <v>220</v>
      </c>
      <c r="T6" s="180"/>
      <c r="U6" s="154" t="s">
        <v>2965</v>
      </c>
      <c r="V6" s="154" t="s">
        <v>2991</v>
      </c>
      <c r="W6" s="154" t="s">
        <v>2967</v>
      </c>
      <c r="X6" s="154" t="s">
        <v>2992</v>
      </c>
      <c r="Y6" s="154" t="s">
        <v>25</v>
      </c>
      <c r="Z6" s="154" t="s">
        <v>166</v>
      </c>
      <c r="AA6" s="154" t="s">
        <v>337</v>
      </c>
      <c r="AB6" s="154">
        <v>1</v>
      </c>
      <c r="AC6" s="154">
        <v>0</v>
      </c>
      <c r="AD6" s="87">
        <f>IF(W6="SOPORTE_TELEFÓNICO",'BASE LIQUIDACION REDEBAN 2025'!$B$19,IF(W6="ENVÍO",'BASE LIQUIDACION REDEBAN 2025'!$C$2,IF(Y6="TIPO I",'BASE LIQUIDACION REDEBAN 2025'!$C$2,IF(Y6="TIPO II",'BASE LIQUIDACION REDEBAN 2025'!$C$3,IF(Y6="TIPO III",'BASE LIQUIDACION REDEBAN 2025'!$C$4,IF(Y6="TIPO IV",'BASE LIQUIDACION REDEBAN 2025'!$C$5,IF(Z6="AEREO",'BASE LIQUIDACION REDEBAN 2025'!$B$6,'BASE LIQUIDACION REDEBAN 2025'!$C$5)))))))</f>
        <v>65960.072302</v>
      </c>
      <c r="AE6" s="87">
        <f>IF(OR(W6="SOPORTE_TELEFÓNICO",W6="ENVÍO"),0,IF(Y6="TIPO I",'BASE LIQUIDACION REDEBAN 2025'!$B$10,IF(Y6="TIPO II",'BASE LIQUIDACION REDEBAN 2025'!$B$11,IF(Y6="TIPO III",'BASE LIQUIDACION REDEBAN 2025'!$B$12,'BASE LIQUIDACION REDEBAN 2025'!$B$13))))</f>
        <v>75096.394270399993</v>
      </c>
      <c r="AF6" s="87">
        <f t="shared" si="0"/>
        <v>65960.072302</v>
      </c>
      <c r="AG6" s="184"/>
      <c r="AH6" s="184"/>
    </row>
    <row r="7" spans="1:40" s="79" customFormat="1" ht="13.15">
      <c r="A7" s="154" t="s">
        <v>100</v>
      </c>
      <c r="B7" s="154" t="str">
        <f>VLOOKUP(A7,'CENTRO DE COSTOS'!A:D,4,FALSE)</f>
        <v>KEVIN ALEXIS CORZO BUSTOS</v>
      </c>
      <c r="C7" s="154" t="str">
        <f>VLOOKUP(A7,'CENTRO DE COSTOS'!A:D,2,FALSE)</f>
        <v>0004-0007</v>
      </c>
      <c r="D7" s="154">
        <v>50568</v>
      </c>
      <c r="E7" s="154">
        <v>2525574</v>
      </c>
      <c r="F7" s="154">
        <v>58542</v>
      </c>
      <c r="G7" s="154" t="s">
        <v>2958</v>
      </c>
      <c r="H7" s="154" t="s">
        <v>295</v>
      </c>
      <c r="I7" s="154" t="s">
        <v>2045</v>
      </c>
      <c r="J7" s="154" t="s">
        <v>2993</v>
      </c>
      <c r="K7" s="154" t="s">
        <v>159</v>
      </c>
      <c r="L7" s="154" t="s">
        <v>2994</v>
      </c>
      <c r="M7" s="155">
        <v>45868.415972222225</v>
      </c>
      <c r="N7" s="155">
        <v>45870.439583333333</v>
      </c>
      <c r="O7" s="154" t="s">
        <v>2961</v>
      </c>
      <c r="P7" s="154" t="s">
        <v>2962</v>
      </c>
      <c r="Q7" s="154" t="s">
        <v>2995</v>
      </c>
      <c r="R7" s="154" t="s">
        <v>2972</v>
      </c>
      <c r="S7" s="154" t="s">
        <v>2973</v>
      </c>
      <c r="T7" s="180"/>
      <c r="U7" s="154" t="s">
        <v>2965</v>
      </c>
      <c r="V7" s="154" t="s">
        <v>2996</v>
      </c>
      <c r="W7" s="154" t="s">
        <v>2967</v>
      </c>
      <c r="X7" s="154" t="s">
        <v>2997</v>
      </c>
      <c r="Y7" s="154" t="s">
        <v>30</v>
      </c>
      <c r="Z7" s="154" t="s">
        <v>166</v>
      </c>
      <c r="AA7" s="154" t="s">
        <v>937</v>
      </c>
      <c r="AB7" s="154">
        <v>1</v>
      </c>
      <c r="AC7" s="154">
        <v>0</v>
      </c>
      <c r="AD7" s="87">
        <f>IF(W7="SOPORTE_TELEFÓNICO",'BASE LIQUIDACION REDEBAN 2025'!$B$19,IF(W7="ENVÍO",'BASE LIQUIDACION REDEBAN 2025'!$C$2,IF(Y7="TIPO I",'BASE LIQUIDACION REDEBAN 2025'!$C$2,IF(Y7="TIPO II",'BASE LIQUIDACION REDEBAN 2025'!$C$3,IF(Y7="TIPO III",'BASE LIQUIDACION REDEBAN 2025'!$C$4,IF(Y7="TIPO IV",'BASE LIQUIDACION REDEBAN 2025'!$C$5,IF(Z7="AEREO",'BASE LIQUIDACION REDEBAN 2025'!$B$6,'BASE LIQUIDACION REDEBAN 2025'!$C$5)))))))</f>
        <v>275728.78077800001</v>
      </c>
      <c r="AE7" s="87">
        <f>IF(OR(W7="SOPORTE_TELEFÓNICO",W7="ENVÍO"),0,IF(Y7="TIPO I",'BASE LIQUIDACION REDEBAN 2025'!$B$10,IF(Y7="TIPO II",'BASE LIQUIDACION REDEBAN 2025'!$B$11,IF(Y7="TIPO III",'BASE LIQUIDACION REDEBAN 2025'!$B$12,'BASE LIQUIDACION REDEBAN 2025'!$B$13))))</f>
        <v>196536.5258152</v>
      </c>
      <c r="AF7" s="87">
        <f t="shared" si="0"/>
        <v>275728.78077800001</v>
      </c>
      <c r="AG7" s="184"/>
      <c r="AH7" s="184"/>
    </row>
    <row r="8" spans="1:40" s="79" customFormat="1" ht="13.15">
      <c r="A8" s="154" t="s">
        <v>72</v>
      </c>
      <c r="B8" s="154" t="str">
        <f>VLOOKUP(A8,'CENTRO DE COSTOS'!A:D,4,FALSE)</f>
        <v>MIGUEL JULIÁN HERNÁNDEZ GUARÍN</v>
      </c>
      <c r="C8" s="154" t="str">
        <f>VLOOKUP(A8,'CENTRO DE COSTOS'!A:D,2,FALSE)</f>
        <v>0004-0008</v>
      </c>
      <c r="D8" s="154">
        <v>68615</v>
      </c>
      <c r="E8" s="154">
        <v>2530689</v>
      </c>
      <c r="F8" s="154">
        <v>69616</v>
      </c>
      <c r="G8" s="154" t="s">
        <v>2958</v>
      </c>
      <c r="H8" s="154" t="s">
        <v>820</v>
      </c>
      <c r="I8" s="154" t="s">
        <v>2998</v>
      </c>
      <c r="J8" s="154" t="s">
        <v>2999</v>
      </c>
      <c r="K8" s="154" t="s">
        <v>159</v>
      </c>
      <c r="L8" s="154" t="s">
        <v>3000</v>
      </c>
      <c r="M8" s="155">
        <v>45869.333333333336</v>
      </c>
      <c r="N8" s="155">
        <v>45870.448611111111</v>
      </c>
      <c r="O8" s="154" t="s">
        <v>2961</v>
      </c>
      <c r="P8" s="154" t="s">
        <v>2962</v>
      </c>
      <c r="Q8" s="154" t="s">
        <v>2971</v>
      </c>
      <c r="R8" s="154" t="s">
        <v>3001</v>
      </c>
      <c r="S8" s="154" t="s">
        <v>2973</v>
      </c>
      <c r="T8" s="180"/>
      <c r="U8" s="154" t="s">
        <v>2965</v>
      </c>
      <c r="V8" s="154" t="s">
        <v>3002</v>
      </c>
      <c r="W8" s="154" t="s">
        <v>2967</v>
      </c>
      <c r="X8" s="154" t="s">
        <v>3003</v>
      </c>
      <c r="Y8" s="154" t="s">
        <v>28</v>
      </c>
      <c r="Z8" s="154" t="s">
        <v>166</v>
      </c>
      <c r="AA8" s="154" t="s">
        <v>438</v>
      </c>
      <c r="AB8" s="154">
        <v>1</v>
      </c>
      <c r="AC8" s="154">
        <v>0</v>
      </c>
      <c r="AD8" s="87">
        <f>IF(W8="SOPORTE_TELEFÓNICO",'BASE LIQUIDACION REDEBAN 2025'!$B$19,IF(W8="ENVÍO",'BASE LIQUIDACION REDEBAN 2025'!$C$2,IF(Y8="TIPO I",'BASE LIQUIDACION REDEBAN 2025'!$C$2,IF(Y8="TIPO II",'BASE LIQUIDACION REDEBAN 2025'!$C$3,IF(Y8="TIPO III",'BASE LIQUIDACION REDEBAN 2025'!$C$4,IF(Y8="TIPO IV",'BASE LIQUIDACION REDEBAN 2025'!$C$5,IF(Z8="AEREO",'BASE LIQUIDACION REDEBAN 2025'!$B$6,'BASE LIQUIDACION REDEBAN 2025'!$C$5)))))))</f>
        <v>144967.87232000002</v>
      </c>
      <c r="AE8" s="87">
        <f>IF(OR(W8="SOPORTE_TELEFÓNICO",W8="ENVÍO"),0,IF(Y8="TIPO I",'BASE LIQUIDACION REDEBAN 2025'!$B$10,IF(Y8="TIPO II",'BASE LIQUIDACION REDEBAN 2025'!$B$11,IF(Y8="TIPO III",'BASE LIQUIDACION REDEBAN 2025'!$B$12,'BASE LIQUIDACION REDEBAN 2025'!$B$13))))</f>
        <v>140395.6348884</v>
      </c>
      <c r="AF8" s="87">
        <f t="shared" si="0"/>
        <v>144967.87232000002</v>
      </c>
      <c r="AG8" s="184"/>
      <c r="AH8" s="184"/>
    </row>
    <row r="9" spans="1:40" s="79" customFormat="1" ht="13.15">
      <c r="A9" s="154" t="s">
        <v>99</v>
      </c>
      <c r="B9" s="154" t="str">
        <f>VLOOKUP(A9,'CENTRO DE COSTOS'!A:D,4,FALSE)</f>
        <v>JOSE MAURICIO HERNANDEZ ROJAS</v>
      </c>
      <c r="C9" s="154" t="str">
        <f>VLOOKUP(A9,'CENTRO DE COSTOS'!A:D,2,FALSE)</f>
        <v>0004-0001</v>
      </c>
      <c r="D9" s="154">
        <v>20001</v>
      </c>
      <c r="E9" s="154">
        <v>2534424</v>
      </c>
      <c r="F9" s="154">
        <v>65049</v>
      </c>
      <c r="G9" s="154" t="s">
        <v>2958</v>
      </c>
      <c r="H9" s="154" t="s">
        <v>440</v>
      </c>
      <c r="I9" s="154" t="s">
        <v>99</v>
      </c>
      <c r="J9" s="154" t="s">
        <v>3004</v>
      </c>
      <c r="K9" s="154" t="s">
        <v>159</v>
      </c>
      <c r="L9" s="154" t="s">
        <v>3005</v>
      </c>
      <c r="M9" s="155">
        <v>45869.603472222225</v>
      </c>
      <c r="N9" s="155">
        <v>45870.454861111109</v>
      </c>
      <c r="O9" s="154" t="s">
        <v>2961</v>
      </c>
      <c r="P9" s="154" t="s">
        <v>2962</v>
      </c>
      <c r="Q9" s="154" t="s">
        <v>3006</v>
      </c>
      <c r="R9" s="154" t="s">
        <v>2972</v>
      </c>
      <c r="S9" s="154" t="s">
        <v>2973</v>
      </c>
      <c r="T9" s="180"/>
      <c r="U9" s="154" t="s">
        <v>2965</v>
      </c>
      <c r="V9" s="154" t="s">
        <v>3007</v>
      </c>
      <c r="W9" s="154" t="s">
        <v>2967</v>
      </c>
      <c r="X9" s="154" t="s">
        <v>3008</v>
      </c>
      <c r="Y9" s="154" t="s">
        <v>25</v>
      </c>
      <c r="Z9" s="154" t="s">
        <v>166</v>
      </c>
      <c r="AA9" s="154" t="s">
        <v>1743</v>
      </c>
      <c r="AB9" s="154">
        <v>1</v>
      </c>
      <c r="AC9" s="154">
        <v>0</v>
      </c>
      <c r="AD9" s="87">
        <f>IF(W9="SOPORTE_TELEFÓNICO",'BASE LIQUIDACION REDEBAN 2025'!$B$19,IF(W9="ENVÍO",'BASE LIQUIDACION REDEBAN 2025'!$C$2,IF(Y9="TIPO I",'BASE LIQUIDACION REDEBAN 2025'!$C$2,IF(Y9="TIPO II",'BASE LIQUIDACION REDEBAN 2025'!$C$3,IF(Y9="TIPO III",'BASE LIQUIDACION REDEBAN 2025'!$C$4,IF(Y9="TIPO IV",'BASE LIQUIDACION REDEBAN 2025'!$C$5,IF(Z9="AEREO",'BASE LIQUIDACION REDEBAN 2025'!$B$6,'BASE LIQUIDACION REDEBAN 2025'!$C$5)))))))</f>
        <v>65960.072302</v>
      </c>
      <c r="AE9" s="87">
        <f>IF(OR(W9="SOPORTE_TELEFÓNICO",W9="ENVÍO"),0,IF(Y9="TIPO I",'BASE LIQUIDACION REDEBAN 2025'!$B$10,IF(Y9="TIPO II",'BASE LIQUIDACION REDEBAN 2025'!$B$11,IF(Y9="TIPO III",'BASE LIQUIDACION REDEBAN 2025'!$B$12,'BASE LIQUIDACION REDEBAN 2025'!$B$13))))</f>
        <v>75096.394270399993</v>
      </c>
      <c r="AF9" s="87">
        <f t="shared" si="0"/>
        <v>65960.072302</v>
      </c>
      <c r="AG9" s="184"/>
      <c r="AH9" s="184"/>
    </row>
    <row r="10" spans="1:40" s="79" customFormat="1" ht="13.15">
      <c r="A10" s="154" t="s">
        <v>99</v>
      </c>
      <c r="B10" s="154" t="str">
        <f>VLOOKUP(A10,'CENTRO DE COSTOS'!A:D,4,FALSE)</f>
        <v>JOSE MAURICIO HERNANDEZ ROJAS</v>
      </c>
      <c r="C10" s="154" t="str">
        <f>VLOOKUP(A10,'CENTRO DE COSTOS'!A:D,2,FALSE)</f>
        <v>0004-0001</v>
      </c>
      <c r="D10" s="154">
        <v>20383</v>
      </c>
      <c r="E10" s="154">
        <v>2528990</v>
      </c>
      <c r="F10" s="154">
        <v>11416</v>
      </c>
      <c r="G10" s="154" t="s">
        <v>2958</v>
      </c>
      <c r="H10" s="154" t="s">
        <v>440</v>
      </c>
      <c r="I10" s="154" t="s">
        <v>3009</v>
      </c>
      <c r="J10" s="154" t="s">
        <v>3010</v>
      </c>
      <c r="K10" s="154" t="s">
        <v>159</v>
      </c>
      <c r="L10" s="154" t="s">
        <v>3011</v>
      </c>
      <c r="M10" s="155">
        <v>45868.663194444445</v>
      </c>
      <c r="N10" s="155">
        <v>45870.461805555555</v>
      </c>
      <c r="O10" s="154" t="s">
        <v>2961</v>
      </c>
      <c r="P10" s="154" t="s">
        <v>2962</v>
      </c>
      <c r="Q10" s="154" t="s">
        <v>2971</v>
      </c>
      <c r="R10" s="154" t="s">
        <v>2972</v>
      </c>
      <c r="S10" s="154" t="s">
        <v>2973</v>
      </c>
      <c r="T10" s="180"/>
      <c r="U10" s="154" t="s">
        <v>2965</v>
      </c>
      <c r="V10" s="154" t="s">
        <v>3012</v>
      </c>
      <c r="W10" s="154" t="s">
        <v>2967</v>
      </c>
      <c r="X10" s="154" t="s">
        <v>3013</v>
      </c>
      <c r="Y10" s="154" t="s">
        <v>32</v>
      </c>
      <c r="Z10" s="154" t="s">
        <v>166</v>
      </c>
      <c r="AA10" s="154" t="s">
        <v>985</v>
      </c>
      <c r="AB10" s="154">
        <v>1</v>
      </c>
      <c r="AC10" s="154">
        <v>0</v>
      </c>
      <c r="AD10" s="87">
        <f>IF(W10="SOPORTE_TELEFÓNICO",'BASE LIQUIDACION REDEBAN 2025'!$B$19,IF(W10="ENVÍO",'BASE LIQUIDACION REDEBAN 2025'!$C$2,IF(Y10="TIPO I",'BASE LIQUIDACION REDEBAN 2025'!$C$2,IF(Y10="TIPO II",'BASE LIQUIDACION REDEBAN 2025'!$C$3,IF(Y10="TIPO III",'BASE LIQUIDACION REDEBAN 2025'!$C$4,IF(Y10="TIPO IV",'BASE LIQUIDACION REDEBAN 2025'!$C$5,IF(Z10="AEREO",'BASE LIQUIDACION REDEBAN 2025'!$B$6,'BASE LIQUIDACION REDEBAN 2025'!$C$5)))))))</f>
        <v>479588.87655000004</v>
      </c>
      <c r="AE10" s="87">
        <f>IF(OR(W10="SOPORTE_TELEFÓNICO",W10="ENVÍO"),0,IF(Y10="TIPO I",'BASE LIQUIDACION REDEBAN 2025'!$B$10,IF(Y10="TIPO II",'BASE LIQUIDACION REDEBAN 2025'!$B$11,IF(Y10="TIPO III",'BASE LIQUIDACION REDEBAN 2025'!$B$12,'BASE LIQUIDACION REDEBAN 2025'!$B$13))))</f>
        <v>196536.5258152</v>
      </c>
      <c r="AF10" s="87">
        <f t="shared" si="0"/>
        <v>479588.87655000004</v>
      </c>
      <c r="AG10" s="184"/>
      <c r="AH10" s="184"/>
    </row>
    <row r="11" spans="1:40" s="79" customFormat="1" ht="13.15">
      <c r="A11" s="154" t="s">
        <v>81</v>
      </c>
      <c r="B11" s="154" t="str">
        <f>VLOOKUP(A11,'CENTRO DE COSTOS'!A:D,4,FALSE)</f>
        <v>MIGUEL JULIÁN HERNÁNDEZ GUARÍN</v>
      </c>
      <c r="C11" s="154" t="str">
        <f>VLOOKUP(A11,'CENTRO DE COSTOS'!A:D,2,FALSE)</f>
        <v>0004-0008</v>
      </c>
      <c r="D11" s="154">
        <v>54720</v>
      </c>
      <c r="E11" s="154">
        <v>2531280</v>
      </c>
      <c r="F11" s="154">
        <v>39109</v>
      </c>
      <c r="G11" s="154" t="s">
        <v>2958</v>
      </c>
      <c r="H11" s="154" t="s">
        <v>317</v>
      </c>
      <c r="I11" s="154" t="s">
        <v>3014</v>
      </c>
      <c r="J11" s="154" t="s">
        <v>3015</v>
      </c>
      <c r="K11" s="154" t="s">
        <v>159</v>
      </c>
      <c r="L11" s="154" t="s">
        <v>3016</v>
      </c>
      <c r="M11" s="155">
        <v>45869.382638888892</v>
      </c>
      <c r="N11" s="155">
        <v>45870.465277777781</v>
      </c>
      <c r="O11" s="154" t="s">
        <v>2961</v>
      </c>
      <c r="P11" s="154" t="s">
        <v>2962</v>
      </c>
      <c r="Q11" s="154" t="s">
        <v>3017</v>
      </c>
      <c r="R11" s="154" t="s">
        <v>2972</v>
      </c>
      <c r="S11" s="154" t="s">
        <v>2973</v>
      </c>
      <c r="T11" s="180"/>
      <c r="U11" s="154" t="s">
        <v>2965</v>
      </c>
      <c r="V11" s="154" t="s">
        <v>3018</v>
      </c>
      <c r="W11" s="154" t="s">
        <v>2967</v>
      </c>
      <c r="X11" s="154" t="s">
        <v>3019</v>
      </c>
      <c r="Y11" s="154" t="s">
        <v>28</v>
      </c>
      <c r="Z11" s="154" t="s">
        <v>166</v>
      </c>
      <c r="AA11" s="154" t="s">
        <v>401</v>
      </c>
      <c r="AB11" s="154">
        <v>1</v>
      </c>
      <c r="AC11" s="154">
        <v>0</v>
      </c>
      <c r="AD11" s="87">
        <f>IF(W11="SOPORTE_TELEFÓNICO",'BASE LIQUIDACION REDEBAN 2025'!$B$19,IF(W11="ENVÍO",'BASE LIQUIDACION REDEBAN 2025'!$C$2,IF(Y11="TIPO I",'BASE LIQUIDACION REDEBAN 2025'!$C$2,IF(Y11="TIPO II",'BASE LIQUIDACION REDEBAN 2025'!$C$3,IF(Y11="TIPO III",'BASE LIQUIDACION REDEBAN 2025'!$C$4,IF(Y11="TIPO IV",'BASE LIQUIDACION REDEBAN 2025'!$C$5,IF(Z11="AEREO",'BASE LIQUIDACION REDEBAN 2025'!$B$6,'BASE LIQUIDACION REDEBAN 2025'!$C$5)))))))</f>
        <v>144967.87232000002</v>
      </c>
      <c r="AE11" s="87">
        <f>IF(OR(W11="SOPORTE_TELEFÓNICO",W11="ENVÍO"),0,IF(Y11="TIPO I",'BASE LIQUIDACION REDEBAN 2025'!$B$10,IF(Y11="TIPO II",'BASE LIQUIDACION REDEBAN 2025'!$B$11,IF(Y11="TIPO III",'BASE LIQUIDACION REDEBAN 2025'!$B$12,'BASE LIQUIDACION REDEBAN 2025'!$B$13))))</f>
        <v>140395.6348884</v>
      </c>
      <c r="AF11" s="87">
        <f t="shared" si="0"/>
        <v>144967.87232000002</v>
      </c>
      <c r="AG11" s="184"/>
      <c r="AH11" s="184"/>
    </row>
    <row r="12" spans="1:40" s="79" customFormat="1" ht="13.15">
      <c r="A12" s="154" t="s">
        <v>99</v>
      </c>
      <c r="B12" s="154" t="str">
        <f>VLOOKUP(A12,'CENTRO DE COSTOS'!A:D,4,FALSE)</f>
        <v>JOSE MAURICIO HERNANDEZ ROJAS</v>
      </c>
      <c r="C12" s="154" t="str">
        <f>VLOOKUP(A12,'CENTRO DE COSTOS'!A:D,2,FALSE)</f>
        <v>0004-0001</v>
      </c>
      <c r="D12" s="154">
        <v>20001</v>
      </c>
      <c r="E12" s="154">
        <v>2534486</v>
      </c>
      <c r="F12" s="154">
        <v>60632</v>
      </c>
      <c r="G12" s="154" t="s">
        <v>2958</v>
      </c>
      <c r="H12" s="154" t="s">
        <v>440</v>
      </c>
      <c r="I12" s="154" t="s">
        <v>99</v>
      </c>
      <c r="J12" s="154" t="s">
        <v>3020</v>
      </c>
      <c r="K12" s="154" t="s">
        <v>159</v>
      </c>
      <c r="L12" s="154" t="s">
        <v>3021</v>
      </c>
      <c r="M12" s="155">
        <v>45869.618055555555</v>
      </c>
      <c r="N12" s="155">
        <v>45870.473611111112</v>
      </c>
      <c r="O12" s="154" t="s">
        <v>2961</v>
      </c>
      <c r="P12" s="154" t="s">
        <v>2962</v>
      </c>
      <c r="Q12" s="154" t="s">
        <v>3006</v>
      </c>
      <c r="R12" s="154" t="s">
        <v>2972</v>
      </c>
      <c r="S12" s="154" t="s">
        <v>200</v>
      </c>
      <c r="T12" s="180"/>
      <c r="U12" s="154" t="s">
        <v>2965</v>
      </c>
      <c r="V12" s="154" t="s">
        <v>3022</v>
      </c>
      <c r="W12" s="154" t="s">
        <v>2967</v>
      </c>
      <c r="X12" s="154" t="s">
        <v>3023</v>
      </c>
      <c r="Y12" s="154" t="s">
        <v>25</v>
      </c>
      <c r="Z12" s="154" t="s">
        <v>166</v>
      </c>
      <c r="AA12" s="154" t="s">
        <v>1743</v>
      </c>
      <c r="AB12" s="154">
        <v>1</v>
      </c>
      <c r="AC12" s="154">
        <v>0</v>
      </c>
      <c r="AD12" s="87">
        <f>IF(W12="SOPORTE_TELEFÓNICO",'BASE LIQUIDACION REDEBAN 2025'!$B$19,IF(W12="ENVÍO",'BASE LIQUIDACION REDEBAN 2025'!$C$2,IF(Y12="TIPO I",'BASE LIQUIDACION REDEBAN 2025'!$C$2,IF(Y12="TIPO II",'BASE LIQUIDACION REDEBAN 2025'!$C$3,IF(Y12="TIPO III",'BASE LIQUIDACION REDEBAN 2025'!$C$4,IF(Y12="TIPO IV",'BASE LIQUIDACION REDEBAN 2025'!$C$5,IF(Z12="AEREO",'BASE LIQUIDACION REDEBAN 2025'!$B$6,'BASE LIQUIDACION REDEBAN 2025'!$C$5)))))))</f>
        <v>65960.072302</v>
      </c>
      <c r="AE12" s="87">
        <f>IF(OR(W12="SOPORTE_TELEFÓNICO",W12="ENVÍO"),0,IF(Y12="TIPO I",'BASE LIQUIDACION REDEBAN 2025'!$B$10,IF(Y12="TIPO II",'BASE LIQUIDACION REDEBAN 2025'!$B$11,IF(Y12="TIPO III",'BASE LIQUIDACION REDEBAN 2025'!$B$12,'BASE LIQUIDACION REDEBAN 2025'!$B$13))))</f>
        <v>75096.394270399993</v>
      </c>
      <c r="AF12" s="87">
        <f t="shared" si="0"/>
        <v>65960.072302</v>
      </c>
      <c r="AG12" s="184"/>
      <c r="AH12" s="184"/>
    </row>
    <row r="13" spans="1:40" s="79" customFormat="1" ht="13.15">
      <c r="A13" s="154" t="s">
        <v>90</v>
      </c>
      <c r="B13" s="154" t="str">
        <f>VLOOKUP(A13,'CENTRO DE COSTOS'!A:D,4,FALSE)</f>
        <v>JUAN SEBASTIÁN RÍOS CASTRILLÓN</v>
      </c>
      <c r="C13" s="154" t="str">
        <f>VLOOKUP(A13,'CENTRO DE COSTOS'!A:D,2,FALSE)</f>
        <v>0004-0005</v>
      </c>
      <c r="D13" s="154">
        <v>5264</v>
      </c>
      <c r="E13" s="154">
        <v>2535903</v>
      </c>
      <c r="F13" s="154">
        <v>62252</v>
      </c>
      <c r="G13" s="154" t="s">
        <v>2958</v>
      </c>
      <c r="H13" s="154" t="s">
        <v>197</v>
      </c>
      <c r="I13" s="154" t="s">
        <v>3024</v>
      </c>
      <c r="J13" s="154" t="s">
        <v>3025</v>
      </c>
      <c r="K13" s="154" t="s">
        <v>159</v>
      </c>
      <c r="L13" s="154" t="s">
        <v>3026</v>
      </c>
      <c r="M13" s="155">
        <v>45869.701388888891</v>
      </c>
      <c r="N13" s="155">
        <v>45870.486111111109</v>
      </c>
      <c r="O13" s="154" t="s">
        <v>2961</v>
      </c>
      <c r="P13" s="154" t="s">
        <v>2962</v>
      </c>
      <c r="Q13" s="154" t="s">
        <v>2971</v>
      </c>
      <c r="R13" s="154" t="s">
        <v>3027</v>
      </c>
      <c r="S13" s="154" t="s">
        <v>2973</v>
      </c>
      <c r="T13" s="180"/>
      <c r="U13" s="154" t="s">
        <v>2965</v>
      </c>
      <c r="V13" s="154" t="s">
        <v>3028</v>
      </c>
      <c r="W13" s="154" t="s">
        <v>2967</v>
      </c>
      <c r="X13" s="154" t="s">
        <v>3029</v>
      </c>
      <c r="Y13" s="154" t="s">
        <v>28</v>
      </c>
      <c r="Z13" s="154" t="s">
        <v>166</v>
      </c>
      <c r="AA13" s="154" t="s">
        <v>1626</v>
      </c>
      <c r="AB13" s="154">
        <v>1</v>
      </c>
      <c r="AC13" s="154">
        <v>0</v>
      </c>
      <c r="AD13" s="87">
        <f>IF(W13="SOPORTE_TELEFÓNICO",'BASE LIQUIDACION REDEBAN 2025'!$B$19,IF(W13="ENVÍO",'BASE LIQUIDACION REDEBAN 2025'!$C$2,IF(Y13="TIPO I",'BASE LIQUIDACION REDEBAN 2025'!$C$2,IF(Y13="TIPO II",'BASE LIQUIDACION REDEBAN 2025'!$C$3,IF(Y13="TIPO III",'BASE LIQUIDACION REDEBAN 2025'!$C$4,IF(Y13="TIPO IV",'BASE LIQUIDACION REDEBAN 2025'!$C$5,IF(Z13="AEREO",'BASE LIQUIDACION REDEBAN 2025'!$B$6,'BASE LIQUIDACION REDEBAN 2025'!$C$5)))))))</f>
        <v>144967.87232000002</v>
      </c>
      <c r="AE13" s="87">
        <f>IF(OR(W13="SOPORTE_TELEFÓNICO",W13="ENVÍO"),0,IF(Y13="TIPO I",'BASE LIQUIDACION REDEBAN 2025'!$B$10,IF(Y13="TIPO II",'BASE LIQUIDACION REDEBAN 2025'!$B$11,IF(Y13="TIPO III",'BASE LIQUIDACION REDEBAN 2025'!$B$12,'BASE LIQUIDACION REDEBAN 2025'!$B$13))))</f>
        <v>140395.6348884</v>
      </c>
      <c r="AF13" s="87">
        <f t="shared" si="0"/>
        <v>144967.87232000002</v>
      </c>
      <c r="AG13" s="184"/>
      <c r="AH13" s="184"/>
    </row>
    <row r="14" spans="1:40" s="79" customFormat="1" ht="13.15">
      <c r="A14" s="154" t="s">
        <v>93</v>
      </c>
      <c r="B14" s="154" t="str">
        <f>VLOOKUP(A14,'CENTRO DE COSTOS'!A:D,4,FALSE)</f>
        <v>DIEGO FERNANDO HENAO CARDONA</v>
      </c>
      <c r="C14" s="154" t="str">
        <f>VLOOKUP(A14,'CENTRO DE COSTOS'!A:D,2,FALSE)</f>
        <v>0004-0003</v>
      </c>
      <c r="D14" s="154">
        <v>52001</v>
      </c>
      <c r="E14" s="154">
        <v>2536216</v>
      </c>
      <c r="F14" s="154">
        <v>50655</v>
      </c>
      <c r="G14" s="154" t="s">
        <v>2958</v>
      </c>
      <c r="H14" s="154" t="s">
        <v>174</v>
      </c>
      <c r="I14" s="154" t="s">
        <v>93</v>
      </c>
      <c r="J14" s="154" t="s">
        <v>3030</v>
      </c>
      <c r="K14" s="154" t="s">
        <v>159</v>
      </c>
      <c r="L14" s="154" t="s">
        <v>3031</v>
      </c>
      <c r="M14" s="155">
        <v>45870.333333333336</v>
      </c>
      <c r="N14" s="155">
        <v>45870.490277777775</v>
      </c>
      <c r="O14" s="154" t="s">
        <v>2961</v>
      </c>
      <c r="P14" s="154" t="s">
        <v>2962</v>
      </c>
      <c r="Q14" s="154" t="s">
        <v>3032</v>
      </c>
      <c r="R14" s="154" t="s">
        <v>2972</v>
      </c>
      <c r="S14" s="154" t="s">
        <v>200</v>
      </c>
      <c r="T14" s="180"/>
      <c r="U14" s="154" t="s">
        <v>2965</v>
      </c>
      <c r="V14" s="154" t="s">
        <v>3033</v>
      </c>
      <c r="W14" s="154" t="s">
        <v>2967</v>
      </c>
      <c r="X14" s="154" t="s">
        <v>3034</v>
      </c>
      <c r="Y14" s="154" t="s">
        <v>25</v>
      </c>
      <c r="Z14" s="154" t="s">
        <v>166</v>
      </c>
      <c r="AA14" s="154" t="s">
        <v>1414</v>
      </c>
      <c r="AB14" s="154">
        <v>1</v>
      </c>
      <c r="AC14" s="154">
        <v>0</v>
      </c>
      <c r="AD14" s="87">
        <f>IF(W14="SOPORTE_TELEFÓNICO",'BASE LIQUIDACION REDEBAN 2025'!$B$19,IF(W14="ENVÍO",'BASE LIQUIDACION REDEBAN 2025'!$C$2,IF(Y14="TIPO I",'BASE LIQUIDACION REDEBAN 2025'!$C$2,IF(Y14="TIPO II",'BASE LIQUIDACION REDEBAN 2025'!$C$3,IF(Y14="TIPO III",'BASE LIQUIDACION REDEBAN 2025'!$C$4,IF(Y14="TIPO IV",'BASE LIQUIDACION REDEBAN 2025'!$C$5,IF(Z14="AEREO",'BASE LIQUIDACION REDEBAN 2025'!$B$6,'BASE LIQUIDACION REDEBAN 2025'!$C$5)))))))</f>
        <v>65960.072302</v>
      </c>
      <c r="AE14" s="87">
        <f>IF(OR(W14="SOPORTE_TELEFÓNICO",W14="ENVÍO"),0,IF(Y14="TIPO I",'BASE LIQUIDACION REDEBAN 2025'!$B$10,IF(Y14="TIPO II",'BASE LIQUIDACION REDEBAN 2025'!$B$11,IF(Y14="TIPO III",'BASE LIQUIDACION REDEBAN 2025'!$B$12,'BASE LIQUIDACION REDEBAN 2025'!$B$13))))</f>
        <v>75096.394270399993</v>
      </c>
      <c r="AF14" s="87">
        <f t="shared" si="0"/>
        <v>65960.072302</v>
      </c>
      <c r="AG14" s="184"/>
      <c r="AH14" s="184"/>
    </row>
    <row r="15" spans="1:40" s="79" customFormat="1" ht="13.15">
      <c r="A15" s="154" t="s">
        <v>76</v>
      </c>
      <c r="B15" s="154" t="str">
        <f>VLOOKUP(A15,'CENTRO DE COSTOS'!A:D,4,FALSE)</f>
        <v>DIEGO FERNANDO HENAO CARDONA</v>
      </c>
      <c r="C15" s="154" t="str">
        <f>VLOOKUP(A15,'CENTRO DE COSTOS'!A:D,2,FALSE)</f>
        <v>0004-0003</v>
      </c>
      <c r="D15" s="154">
        <v>76001</v>
      </c>
      <c r="E15" s="154">
        <v>2535811</v>
      </c>
      <c r="F15" s="154">
        <v>72516</v>
      </c>
      <c r="G15" s="154" t="s">
        <v>2958</v>
      </c>
      <c r="H15" s="154" t="s">
        <v>227</v>
      </c>
      <c r="I15" s="154" t="s">
        <v>76</v>
      </c>
      <c r="J15" s="154" t="s">
        <v>3035</v>
      </c>
      <c r="K15" s="154" t="s">
        <v>159</v>
      </c>
      <c r="L15" s="154" t="s">
        <v>3036</v>
      </c>
      <c r="M15" s="155">
        <v>45869.703472222223</v>
      </c>
      <c r="N15" s="155">
        <v>45870.498611111114</v>
      </c>
      <c r="O15" s="154" t="s">
        <v>2961</v>
      </c>
      <c r="P15" s="154" t="s">
        <v>2962</v>
      </c>
      <c r="Q15" s="154" t="s">
        <v>3017</v>
      </c>
      <c r="R15" s="154" t="s">
        <v>2972</v>
      </c>
      <c r="S15" s="154" t="s">
        <v>2973</v>
      </c>
      <c r="T15" s="180"/>
      <c r="U15" s="154" t="s">
        <v>2965</v>
      </c>
      <c r="V15" s="154" t="s">
        <v>3037</v>
      </c>
      <c r="W15" s="154" t="s">
        <v>2967</v>
      </c>
      <c r="X15" s="154" t="s">
        <v>3038</v>
      </c>
      <c r="Y15" s="154" t="s">
        <v>25</v>
      </c>
      <c r="Z15" s="154" t="s">
        <v>166</v>
      </c>
      <c r="AA15" s="154" t="s">
        <v>1442</v>
      </c>
      <c r="AB15" s="154">
        <v>1</v>
      </c>
      <c r="AC15" s="154">
        <v>0</v>
      </c>
      <c r="AD15" s="87">
        <f>IF(W15="SOPORTE_TELEFÓNICO",'BASE LIQUIDACION REDEBAN 2025'!$B$19,IF(W15="ENVÍO",'BASE LIQUIDACION REDEBAN 2025'!$C$2,IF(Y15="TIPO I",'BASE LIQUIDACION REDEBAN 2025'!$C$2,IF(Y15="TIPO II",'BASE LIQUIDACION REDEBAN 2025'!$C$3,IF(Y15="TIPO III",'BASE LIQUIDACION REDEBAN 2025'!$C$4,IF(Y15="TIPO IV",'BASE LIQUIDACION REDEBAN 2025'!$C$5,IF(Z15="AEREO",'BASE LIQUIDACION REDEBAN 2025'!$B$6,'BASE LIQUIDACION REDEBAN 2025'!$C$5)))))))</f>
        <v>65960.072302</v>
      </c>
      <c r="AE15" s="87">
        <f>IF(OR(W15="SOPORTE_TELEFÓNICO",W15="ENVÍO"),0,IF(Y15="TIPO I",'BASE LIQUIDACION REDEBAN 2025'!$B$10,IF(Y15="TIPO II",'BASE LIQUIDACION REDEBAN 2025'!$B$11,IF(Y15="TIPO III",'BASE LIQUIDACION REDEBAN 2025'!$B$12,'BASE LIQUIDACION REDEBAN 2025'!$B$13))))</f>
        <v>75096.394270399993</v>
      </c>
      <c r="AF15" s="87">
        <f t="shared" si="0"/>
        <v>65960.072302</v>
      </c>
      <c r="AG15" s="184"/>
      <c r="AH15" s="184"/>
    </row>
    <row r="16" spans="1:40" s="79" customFormat="1" ht="13.15">
      <c r="A16" s="154" t="s">
        <v>96</v>
      </c>
      <c r="B16" s="154" t="str">
        <f>VLOOKUP(A16,'CENTRO DE COSTOS'!A:D,4,FALSE)</f>
        <v>JOSE MAURICIO HERNANDEZ ROJAS</v>
      </c>
      <c r="C16" s="154" t="str">
        <f>VLOOKUP(A16,'CENTRO DE COSTOS'!A:D,2,FALSE)</f>
        <v>0004-0001</v>
      </c>
      <c r="D16" s="154">
        <v>47245</v>
      </c>
      <c r="E16" s="154">
        <v>2530864</v>
      </c>
      <c r="F16" s="154">
        <v>35993</v>
      </c>
      <c r="G16" s="154" t="s">
        <v>2958</v>
      </c>
      <c r="H16" s="154" t="s">
        <v>1896</v>
      </c>
      <c r="I16" s="154" t="s">
        <v>1897</v>
      </c>
      <c r="J16" s="154" t="s">
        <v>3039</v>
      </c>
      <c r="K16" s="154" t="s">
        <v>159</v>
      </c>
      <c r="L16" s="154" t="s">
        <v>3040</v>
      </c>
      <c r="M16" s="155">
        <v>45869.350694444445</v>
      </c>
      <c r="N16" s="155">
        <v>45870.500694444447</v>
      </c>
      <c r="O16" s="154" t="s">
        <v>2961</v>
      </c>
      <c r="P16" s="154" t="s">
        <v>2962</v>
      </c>
      <c r="Q16" s="154" t="s">
        <v>3032</v>
      </c>
      <c r="R16" s="154" t="s">
        <v>3041</v>
      </c>
      <c r="S16" s="154" t="s">
        <v>2973</v>
      </c>
      <c r="T16" s="180"/>
      <c r="U16" s="154" t="s">
        <v>2965</v>
      </c>
      <c r="V16" s="154" t="s">
        <v>3042</v>
      </c>
      <c r="W16" s="154" t="s">
        <v>2967</v>
      </c>
      <c r="X16" s="154" t="s">
        <v>3043</v>
      </c>
      <c r="Y16" s="154" t="s">
        <v>32</v>
      </c>
      <c r="Z16" s="154" t="s">
        <v>166</v>
      </c>
      <c r="AA16" s="154" t="s">
        <v>446</v>
      </c>
      <c r="AB16" s="154">
        <v>1</v>
      </c>
      <c r="AC16" s="154">
        <v>0</v>
      </c>
      <c r="AD16" s="87">
        <f>IF(W16="SOPORTE_TELEFÓNICO",'BASE LIQUIDACION REDEBAN 2025'!$B$19,IF(W16="ENVÍO",'BASE LIQUIDACION REDEBAN 2025'!$C$2,IF(Y16="TIPO I",'BASE LIQUIDACION REDEBAN 2025'!$C$2,IF(Y16="TIPO II",'BASE LIQUIDACION REDEBAN 2025'!$C$3,IF(Y16="TIPO III",'BASE LIQUIDACION REDEBAN 2025'!$C$4,IF(Y16="TIPO IV",'BASE LIQUIDACION REDEBAN 2025'!$C$5,IF(Z16="AEREO",'BASE LIQUIDACION REDEBAN 2025'!$B$6,'BASE LIQUIDACION REDEBAN 2025'!$C$5)))))))</f>
        <v>479588.87655000004</v>
      </c>
      <c r="AE16" s="87">
        <f>IF(OR(W16="SOPORTE_TELEFÓNICO",W16="ENVÍO"),0,IF(Y16="TIPO I",'BASE LIQUIDACION REDEBAN 2025'!$B$10,IF(Y16="TIPO II",'BASE LIQUIDACION REDEBAN 2025'!$B$11,IF(Y16="TIPO III",'BASE LIQUIDACION REDEBAN 2025'!$B$12,'BASE LIQUIDACION REDEBAN 2025'!$B$13))))</f>
        <v>196536.5258152</v>
      </c>
      <c r="AF16" s="87">
        <f t="shared" si="0"/>
        <v>479588.87655000004</v>
      </c>
      <c r="AG16" s="184"/>
      <c r="AH16" s="184"/>
    </row>
    <row r="17" spans="1:34" s="79" customFormat="1" ht="13.15">
      <c r="A17" s="154" t="s">
        <v>68</v>
      </c>
      <c r="B17" s="154" t="str">
        <f>VLOOKUP(A17,'CENTRO DE COSTOS'!A:D,4,FALSE)</f>
        <v>WILLIAM ASDRUBAL ROZO ROZO</v>
      </c>
      <c r="C17" s="154" t="str">
        <f>VLOOKUP(A17,'CENTRO DE COSTOS'!A:D,2,FALSE)</f>
        <v>0004-0004</v>
      </c>
      <c r="D17" s="154">
        <v>11001</v>
      </c>
      <c r="E17" s="154">
        <v>2533786</v>
      </c>
      <c r="F17" s="154">
        <v>17568</v>
      </c>
      <c r="G17" s="154" t="s">
        <v>2958</v>
      </c>
      <c r="H17" s="154" t="s">
        <v>470</v>
      </c>
      <c r="I17" s="154" t="s">
        <v>68</v>
      </c>
      <c r="J17" s="154" t="s">
        <v>3044</v>
      </c>
      <c r="K17" s="154" t="s">
        <v>159</v>
      </c>
      <c r="L17" s="154" t="s">
        <v>3045</v>
      </c>
      <c r="M17" s="155">
        <v>45869.55972222222</v>
      </c>
      <c r="N17" s="155">
        <v>45870.506944444445</v>
      </c>
      <c r="O17" s="154" t="s">
        <v>2961</v>
      </c>
      <c r="P17" s="154" t="s">
        <v>2962</v>
      </c>
      <c r="Q17" s="154" t="s">
        <v>3046</v>
      </c>
      <c r="R17" s="154" t="s">
        <v>2972</v>
      </c>
      <c r="S17" s="154" t="s">
        <v>2973</v>
      </c>
      <c r="T17" s="180"/>
      <c r="U17" s="154" t="s">
        <v>2965</v>
      </c>
      <c r="V17" s="154" t="s">
        <v>3047</v>
      </c>
      <c r="W17" s="154" t="s">
        <v>2967</v>
      </c>
      <c r="X17" s="154" t="s">
        <v>3048</v>
      </c>
      <c r="Y17" s="154" t="s">
        <v>25</v>
      </c>
      <c r="Z17" s="154" t="s">
        <v>166</v>
      </c>
      <c r="AA17" s="154" t="s">
        <v>1029</v>
      </c>
      <c r="AB17" s="154">
        <v>1</v>
      </c>
      <c r="AC17" s="154">
        <v>0</v>
      </c>
      <c r="AD17" s="87">
        <f>IF(W17="SOPORTE_TELEFÓNICO",'BASE LIQUIDACION REDEBAN 2025'!$B$19,IF(W17="ENVÍO",'BASE LIQUIDACION REDEBAN 2025'!$C$2,IF(Y17="TIPO I",'BASE LIQUIDACION REDEBAN 2025'!$C$2,IF(Y17="TIPO II",'BASE LIQUIDACION REDEBAN 2025'!$C$3,IF(Y17="TIPO III",'BASE LIQUIDACION REDEBAN 2025'!$C$4,IF(Y17="TIPO IV",'BASE LIQUIDACION REDEBAN 2025'!$C$5,IF(Z17="AEREO",'BASE LIQUIDACION REDEBAN 2025'!$B$6,'BASE LIQUIDACION REDEBAN 2025'!$C$5)))))))</f>
        <v>65960.072302</v>
      </c>
      <c r="AE17" s="87">
        <f>IF(OR(W17="SOPORTE_TELEFÓNICO",W17="ENVÍO"),0,IF(Y17="TIPO I",'BASE LIQUIDACION REDEBAN 2025'!$B$10,IF(Y17="TIPO II",'BASE LIQUIDACION REDEBAN 2025'!$B$11,IF(Y17="TIPO III",'BASE LIQUIDACION REDEBAN 2025'!$B$12,'BASE LIQUIDACION REDEBAN 2025'!$B$13))))</f>
        <v>75096.394270399993</v>
      </c>
      <c r="AF17" s="87">
        <f t="shared" si="0"/>
        <v>65960.072302</v>
      </c>
      <c r="AG17" s="184"/>
      <c r="AH17" s="184"/>
    </row>
    <row r="18" spans="1:34" s="79" customFormat="1" ht="13.15">
      <c r="A18" s="154" t="s">
        <v>92</v>
      </c>
      <c r="B18" s="154" t="str">
        <f>VLOOKUP(A18,'CENTRO DE COSTOS'!A:D,4,FALSE)</f>
        <v>KEVIN ALEXIS CORZO BUSTOS</v>
      </c>
      <c r="C18" s="154" t="str">
        <f>VLOOKUP(A18,'CENTRO DE COSTOS'!A:D,2,FALSE)</f>
        <v>0004-0007</v>
      </c>
      <c r="D18" s="154">
        <v>41020</v>
      </c>
      <c r="E18" s="154">
        <v>2530083</v>
      </c>
      <c r="F18" s="154">
        <v>29917</v>
      </c>
      <c r="G18" s="154" t="s">
        <v>2958</v>
      </c>
      <c r="H18" s="154" t="s">
        <v>249</v>
      </c>
      <c r="I18" s="154" t="s">
        <v>1076</v>
      </c>
      <c r="J18" s="154" t="s">
        <v>3049</v>
      </c>
      <c r="K18" s="154" t="s">
        <v>159</v>
      </c>
      <c r="L18" s="154" t="s">
        <v>3050</v>
      </c>
      <c r="M18" s="155">
        <v>45869.333333333336</v>
      </c>
      <c r="N18" s="155">
        <v>45870.509027777778</v>
      </c>
      <c r="O18" s="154" t="s">
        <v>2961</v>
      </c>
      <c r="P18" s="154" t="s">
        <v>2962</v>
      </c>
      <c r="Q18" s="154" t="s">
        <v>2978</v>
      </c>
      <c r="R18" s="154" t="s">
        <v>2972</v>
      </c>
      <c r="S18" s="154" t="s">
        <v>2973</v>
      </c>
      <c r="T18" s="180"/>
      <c r="U18" s="154" t="s">
        <v>2965</v>
      </c>
      <c r="V18" s="154" t="s">
        <v>3051</v>
      </c>
      <c r="W18" s="154" t="s">
        <v>2967</v>
      </c>
      <c r="X18" s="154" t="s">
        <v>3052</v>
      </c>
      <c r="Y18" s="154" t="s">
        <v>28</v>
      </c>
      <c r="Z18" s="154" t="s">
        <v>166</v>
      </c>
      <c r="AA18" s="154" t="s">
        <v>255</v>
      </c>
      <c r="AB18" s="154">
        <v>1</v>
      </c>
      <c r="AC18" s="154">
        <v>0</v>
      </c>
      <c r="AD18" s="87">
        <f>IF(W18="SOPORTE_TELEFÓNICO",'BASE LIQUIDACION REDEBAN 2025'!$B$19,IF(W18="ENVÍO",'BASE LIQUIDACION REDEBAN 2025'!$C$2,IF(Y18="TIPO I",'BASE LIQUIDACION REDEBAN 2025'!$C$2,IF(Y18="TIPO II",'BASE LIQUIDACION REDEBAN 2025'!$C$3,IF(Y18="TIPO III",'BASE LIQUIDACION REDEBAN 2025'!$C$4,IF(Y18="TIPO IV",'BASE LIQUIDACION REDEBAN 2025'!$C$5,IF(Z18="AEREO",'BASE LIQUIDACION REDEBAN 2025'!$B$6,'BASE LIQUIDACION REDEBAN 2025'!$C$5)))))))</f>
        <v>144967.87232000002</v>
      </c>
      <c r="AE18" s="87">
        <f>IF(OR(W18="SOPORTE_TELEFÓNICO",W18="ENVÍO"),0,IF(Y18="TIPO I",'BASE LIQUIDACION REDEBAN 2025'!$B$10,IF(Y18="TIPO II",'BASE LIQUIDACION REDEBAN 2025'!$B$11,IF(Y18="TIPO III",'BASE LIQUIDACION REDEBAN 2025'!$B$12,'BASE LIQUIDACION REDEBAN 2025'!$B$13))))</f>
        <v>140395.6348884</v>
      </c>
      <c r="AF18" s="87">
        <f t="shared" si="0"/>
        <v>144967.87232000002</v>
      </c>
      <c r="AG18" s="184"/>
      <c r="AH18" s="184"/>
    </row>
    <row r="19" spans="1:34" s="79" customFormat="1" ht="13.15">
      <c r="A19" s="154" t="s">
        <v>99</v>
      </c>
      <c r="B19" s="154" t="str">
        <f>VLOOKUP(A19,'CENTRO DE COSTOS'!A:D,4,FALSE)</f>
        <v>JOSE MAURICIO HERNANDEZ ROJAS</v>
      </c>
      <c r="C19" s="154" t="str">
        <f>VLOOKUP(A19,'CENTRO DE COSTOS'!A:D,2,FALSE)</f>
        <v>0004-0001</v>
      </c>
      <c r="D19" s="154">
        <v>20001</v>
      </c>
      <c r="E19" s="154">
        <v>2535030</v>
      </c>
      <c r="F19" s="154">
        <v>72032</v>
      </c>
      <c r="G19" s="154" t="s">
        <v>2958</v>
      </c>
      <c r="H19" s="154" t="s">
        <v>440</v>
      </c>
      <c r="I19" s="154" t="s">
        <v>99</v>
      </c>
      <c r="J19" s="154" t="s">
        <v>3053</v>
      </c>
      <c r="K19" s="154" t="s">
        <v>159</v>
      </c>
      <c r="L19" s="154" t="s">
        <v>3054</v>
      </c>
      <c r="M19" s="155">
        <v>45869.646527777775</v>
      </c>
      <c r="N19" s="155">
        <v>45870.529166666667</v>
      </c>
      <c r="O19" s="154" t="s">
        <v>2961</v>
      </c>
      <c r="P19" s="154" t="s">
        <v>2962</v>
      </c>
      <c r="Q19" s="154" t="s">
        <v>3055</v>
      </c>
      <c r="R19" s="154" t="s">
        <v>3056</v>
      </c>
      <c r="S19" s="154" t="s">
        <v>2973</v>
      </c>
      <c r="T19" s="180"/>
      <c r="U19" s="154" t="s">
        <v>2965</v>
      </c>
      <c r="V19" s="154" t="s">
        <v>3057</v>
      </c>
      <c r="W19" s="154" t="s">
        <v>2967</v>
      </c>
      <c r="X19" s="154" t="s">
        <v>3058</v>
      </c>
      <c r="Y19" s="154" t="s">
        <v>25</v>
      </c>
      <c r="Z19" s="154" t="s">
        <v>166</v>
      </c>
      <c r="AA19" s="154" t="s">
        <v>1743</v>
      </c>
      <c r="AB19" s="154">
        <v>1</v>
      </c>
      <c r="AC19" s="154">
        <v>0</v>
      </c>
      <c r="AD19" s="87">
        <f>IF(W19="SOPORTE_TELEFÓNICO",'BASE LIQUIDACION REDEBAN 2025'!$B$19,IF(W19="ENVÍO",'BASE LIQUIDACION REDEBAN 2025'!$C$2,IF(Y19="TIPO I",'BASE LIQUIDACION REDEBAN 2025'!$C$2,IF(Y19="TIPO II",'BASE LIQUIDACION REDEBAN 2025'!$C$3,IF(Y19="TIPO III",'BASE LIQUIDACION REDEBAN 2025'!$C$4,IF(Y19="TIPO IV",'BASE LIQUIDACION REDEBAN 2025'!$C$5,IF(Z19="AEREO",'BASE LIQUIDACION REDEBAN 2025'!$B$6,'BASE LIQUIDACION REDEBAN 2025'!$C$5)))))))</f>
        <v>65960.072302</v>
      </c>
      <c r="AE19" s="87">
        <f>IF(OR(W19="SOPORTE_TELEFÓNICO",W19="ENVÍO"),0,IF(Y19="TIPO I",'BASE LIQUIDACION REDEBAN 2025'!$B$10,IF(Y19="TIPO II",'BASE LIQUIDACION REDEBAN 2025'!$B$11,IF(Y19="TIPO III",'BASE LIQUIDACION REDEBAN 2025'!$B$12,'BASE LIQUIDACION REDEBAN 2025'!$B$13))))</f>
        <v>75096.394270399993</v>
      </c>
      <c r="AF19" s="87">
        <f t="shared" si="0"/>
        <v>65960.072302</v>
      </c>
      <c r="AG19" s="184"/>
      <c r="AH19" s="184"/>
    </row>
    <row r="20" spans="1:34" s="79" customFormat="1" ht="13.15">
      <c r="A20" s="154" t="s">
        <v>90</v>
      </c>
      <c r="B20" s="154" t="str">
        <f>VLOOKUP(A20,'CENTRO DE COSTOS'!A:D,4,FALSE)</f>
        <v>JUAN SEBASTIÁN RÍOS CASTRILLÓN</v>
      </c>
      <c r="C20" s="154" t="str">
        <f>VLOOKUP(A20,'CENTRO DE COSTOS'!A:D,2,FALSE)</f>
        <v>0004-0005</v>
      </c>
      <c r="D20" s="154">
        <v>5541</v>
      </c>
      <c r="E20" s="154">
        <v>2536898</v>
      </c>
      <c r="F20" s="154">
        <v>14819</v>
      </c>
      <c r="G20" s="154" t="s">
        <v>2958</v>
      </c>
      <c r="H20" s="154" t="s">
        <v>197</v>
      </c>
      <c r="I20" s="154" t="s">
        <v>3059</v>
      </c>
      <c r="J20" s="154" t="s">
        <v>3060</v>
      </c>
      <c r="K20" s="154" t="s">
        <v>159</v>
      </c>
      <c r="L20" s="154" t="s">
        <v>3061</v>
      </c>
      <c r="M20" s="155">
        <v>45870.333333333336</v>
      </c>
      <c r="N20" s="155">
        <v>45870.539583333331</v>
      </c>
      <c r="O20" s="154" t="s">
        <v>2961</v>
      </c>
      <c r="P20" s="154" t="s">
        <v>2962</v>
      </c>
      <c r="Q20" s="154" t="s">
        <v>2971</v>
      </c>
      <c r="R20" s="154" t="s">
        <v>3027</v>
      </c>
      <c r="S20" s="154" t="s">
        <v>220</v>
      </c>
      <c r="T20" s="180"/>
      <c r="U20" s="154" t="s">
        <v>2965</v>
      </c>
      <c r="V20" s="154" t="s">
        <v>3062</v>
      </c>
      <c r="W20" s="154" t="s">
        <v>2967</v>
      </c>
      <c r="X20" s="154" t="s">
        <v>3063</v>
      </c>
      <c r="Y20" s="154" t="s">
        <v>28</v>
      </c>
      <c r="Z20" s="154" t="s">
        <v>166</v>
      </c>
      <c r="AA20" s="154" t="s">
        <v>689</v>
      </c>
      <c r="AB20" s="154">
        <v>1</v>
      </c>
      <c r="AC20" s="154">
        <v>0</v>
      </c>
      <c r="AD20" s="87">
        <f>IF(W20="SOPORTE_TELEFÓNICO",'BASE LIQUIDACION REDEBAN 2025'!$B$19,IF(W20="ENVÍO",'BASE LIQUIDACION REDEBAN 2025'!$C$2,IF(Y20="TIPO I",'BASE LIQUIDACION REDEBAN 2025'!$C$2,IF(Y20="TIPO II",'BASE LIQUIDACION REDEBAN 2025'!$C$3,IF(Y20="TIPO III",'BASE LIQUIDACION REDEBAN 2025'!$C$4,IF(Y20="TIPO IV",'BASE LIQUIDACION REDEBAN 2025'!$C$5,IF(Z20="AEREO",'BASE LIQUIDACION REDEBAN 2025'!$B$6,'BASE LIQUIDACION REDEBAN 2025'!$C$5)))))))</f>
        <v>144967.87232000002</v>
      </c>
      <c r="AE20" s="87">
        <f>IF(OR(W20="SOPORTE_TELEFÓNICO",W20="ENVÍO"),0,IF(Y20="TIPO I",'BASE LIQUIDACION REDEBAN 2025'!$B$10,IF(Y20="TIPO II",'BASE LIQUIDACION REDEBAN 2025'!$B$11,IF(Y20="TIPO III",'BASE LIQUIDACION REDEBAN 2025'!$B$12,'BASE LIQUIDACION REDEBAN 2025'!$B$13))))</f>
        <v>140395.6348884</v>
      </c>
      <c r="AF20" s="87">
        <f t="shared" si="0"/>
        <v>144967.87232000002</v>
      </c>
      <c r="AG20" s="184"/>
      <c r="AH20" s="184"/>
    </row>
    <row r="21" spans="1:34" s="79" customFormat="1" ht="13.15">
      <c r="A21" s="154" t="s">
        <v>97</v>
      </c>
      <c r="B21" s="154" t="str">
        <f>VLOOKUP(A21,'CENTRO DE COSTOS'!A:D,4,FALSE)</f>
        <v>JOSE MAURICIO HERNANDEZ ROJAS</v>
      </c>
      <c r="C21" s="154" t="str">
        <f>VLOOKUP(A21,'CENTRO DE COSTOS'!A:D,2,FALSE)</f>
        <v>0004-0001</v>
      </c>
      <c r="D21" s="154">
        <v>70418</v>
      </c>
      <c r="E21" s="154">
        <v>2533425</v>
      </c>
      <c r="F21" s="154">
        <v>50268</v>
      </c>
      <c r="G21" s="154" t="s">
        <v>2958</v>
      </c>
      <c r="H21" s="154" t="s">
        <v>414</v>
      </c>
      <c r="I21" s="154" t="s">
        <v>3064</v>
      </c>
      <c r="J21" s="154" t="s">
        <v>3065</v>
      </c>
      <c r="K21" s="154" t="s">
        <v>159</v>
      </c>
      <c r="L21" s="154" t="s">
        <v>3066</v>
      </c>
      <c r="M21" s="155">
        <v>45869.486805555556</v>
      </c>
      <c r="N21" s="155">
        <v>45870.551388888889</v>
      </c>
      <c r="O21" s="154" t="s">
        <v>2961</v>
      </c>
      <c r="P21" s="154" t="s">
        <v>2962</v>
      </c>
      <c r="Q21" s="154" t="s">
        <v>2971</v>
      </c>
      <c r="R21" s="154" t="s">
        <v>2972</v>
      </c>
      <c r="S21" s="154" t="s">
        <v>2973</v>
      </c>
      <c r="T21" s="180"/>
      <c r="U21" s="154" t="s">
        <v>2965</v>
      </c>
      <c r="V21" s="154" t="s">
        <v>3067</v>
      </c>
      <c r="W21" s="154" t="s">
        <v>2967</v>
      </c>
      <c r="X21" s="154" t="s">
        <v>3068</v>
      </c>
      <c r="Y21" s="154" t="s">
        <v>28</v>
      </c>
      <c r="Z21" s="154" t="s">
        <v>166</v>
      </c>
      <c r="AA21" s="154" t="s">
        <v>1917</v>
      </c>
      <c r="AB21" s="154">
        <v>1</v>
      </c>
      <c r="AC21" s="154">
        <v>0</v>
      </c>
      <c r="AD21" s="87">
        <f>IF(W21="SOPORTE_TELEFÓNICO",'BASE LIQUIDACION REDEBAN 2025'!$B$19,IF(W21="ENVÍO",'BASE LIQUIDACION REDEBAN 2025'!$C$2,IF(Y21="TIPO I",'BASE LIQUIDACION REDEBAN 2025'!$C$2,IF(Y21="TIPO II",'BASE LIQUIDACION REDEBAN 2025'!$C$3,IF(Y21="TIPO III",'BASE LIQUIDACION REDEBAN 2025'!$C$4,IF(Y21="TIPO IV",'BASE LIQUIDACION REDEBAN 2025'!$C$5,IF(Z21="AEREO",'BASE LIQUIDACION REDEBAN 2025'!$B$6,'BASE LIQUIDACION REDEBAN 2025'!$C$5)))))))</f>
        <v>144967.87232000002</v>
      </c>
      <c r="AE21" s="87">
        <f>IF(OR(W21="SOPORTE_TELEFÓNICO",W21="ENVÍO"),0,IF(Y21="TIPO I",'BASE LIQUIDACION REDEBAN 2025'!$B$10,IF(Y21="TIPO II",'BASE LIQUIDACION REDEBAN 2025'!$B$11,IF(Y21="TIPO III",'BASE LIQUIDACION REDEBAN 2025'!$B$12,'BASE LIQUIDACION REDEBAN 2025'!$B$13))))</f>
        <v>140395.6348884</v>
      </c>
      <c r="AF21" s="87">
        <f t="shared" si="0"/>
        <v>144967.87232000002</v>
      </c>
      <c r="AG21" s="184"/>
      <c r="AH21" s="184"/>
    </row>
    <row r="22" spans="1:34" s="79" customFormat="1" ht="13.15">
      <c r="A22" s="154" t="s">
        <v>68</v>
      </c>
      <c r="B22" s="154" t="str">
        <f>VLOOKUP(A22,'CENTRO DE COSTOS'!A:D,4,FALSE)</f>
        <v>WILLIAM ASDRUBAL ROZO ROZO</v>
      </c>
      <c r="C22" s="154" t="str">
        <f>VLOOKUP(A22,'CENTRO DE COSTOS'!A:D,2,FALSE)</f>
        <v>0004-0004</v>
      </c>
      <c r="D22" s="154">
        <v>25486</v>
      </c>
      <c r="E22" s="154">
        <v>2533653</v>
      </c>
      <c r="F22" s="154">
        <v>37375</v>
      </c>
      <c r="G22" s="154" t="s">
        <v>2958</v>
      </c>
      <c r="H22" s="154" t="s">
        <v>470</v>
      </c>
      <c r="I22" s="154" t="s">
        <v>3069</v>
      </c>
      <c r="J22" s="154" t="s">
        <v>3070</v>
      </c>
      <c r="K22" s="154" t="s">
        <v>159</v>
      </c>
      <c r="L22" s="154" t="s">
        <v>3071</v>
      </c>
      <c r="M22" s="155">
        <v>45869.533333333333</v>
      </c>
      <c r="N22" s="155">
        <v>45870.5625</v>
      </c>
      <c r="O22" s="154" t="s">
        <v>2961</v>
      </c>
      <c r="P22" s="154" t="s">
        <v>2962</v>
      </c>
      <c r="Q22" s="154" t="s">
        <v>3032</v>
      </c>
      <c r="R22" s="154" t="s">
        <v>3046</v>
      </c>
      <c r="S22" s="154" t="s">
        <v>220</v>
      </c>
      <c r="T22" s="180"/>
      <c r="U22" s="154" t="s">
        <v>2965</v>
      </c>
      <c r="V22" s="154" t="s">
        <v>3072</v>
      </c>
      <c r="W22" s="154" t="s">
        <v>2967</v>
      </c>
      <c r="X22" s="154" t="s">
        <v>3073</v>
      </c>
      <c r="Y22" s="154" t="s">
        <v>28</v>
      </c>
      <c r="Z22" s="154" t="s">
        <v>166</v>
      </c>
      <c r="AA22" s="154" t="s">
        <v>882</v>
      </c>
      <c r="AB22" s="154">
        <v>1</v>
      </c>
      <c r="AC22" s="154">
        <v>0</v>
      </c>
      <c r="AD22" s="87">
        <f>IF(W22="SOPORTE_TELEFÓNICO",'BASE LIQUIDACION REDEBAN 2025'!$B$19,IF(W22="ENVÍO",'BASE LIQUIDACION REDEBAN 2025'!$C$2,IF(Y22="TIPO I",'BASE LIQUIDACION REDEBAN 2025'!$C$2,IF(Y22="TIPO II",'BASE LIQUIDACION REDEBAN 2025'!$C$3,IF(Y22="TIPO III",'BASE LIQUIDACION REDEBAN 2025'!$C$4,IF(Y22="TIPO IV",'BASE LIQUIDACION REDEBAN 2025'!$C$5,IF(Z22="AEREO",'BASE LIQUIDACION REDEBAN 2025'!$B$6,'BASE LIQUIDACION REDEBAN 2025'!$C$5)))))))</f>
        <v>144967.87232000002</v>
      </c>
      <c r="AE22" s="87">
        <f>IF(OR(W22="SOPORTE_TELEFÓNICO",W22="ENVÍO"),0,IF(Y22="TIPO I",'BASE LIQUIDACION REDEBAN 2025'!$B$10,IF(Y22="TIPO II",'BASE LIQUIDACION REDEBAN 2025'!$B$11,IF(Y22="TIPO III",'BASE LIQUIDACION REDEBAN 2025'!$B$12,'BASE LIQUIDACION REDEBAN 2025'!$B$13))))</f>
        <v>140395.6348884</v>
      </c>
      <c r="AF22" s="87">
        <f t="shared" si="0"/>
        <v>144967.87232000002</v>
      </c>
      <c r="AG22" s="184"/>
      <c r="AH22" s="184"/>
    </row>
    <row r="23" spans="1:34" s="79" customFormat="1" ht="13.15">
      <c r="A23" s="154" t="s">
        <v>68</v>
      </c>
      <c r="B23" s="154" t="str">
        <f>VLOOKUP(A23,'CENTRO DE COSTOS'!A:D,4,FALSE)</f>
        <v>WILLIAM ASDRUBAL ROZO ROZO</v>
      </c>
      <c r="C23" s="154" t="str">
        <f>VLOOKUP(A23,'CENTRO DE COSTOS'!A:D,2,FALSE)</f>
        <v>0004-0004</v>
      </c>
      <c r="D23" s="154">
        <v>11001</v>
      </c>
      <c r="E23" s="154">
        <v>2535359</v>
      </c>
      <c r="F23" s="154">
        <v>46325</v>
      </c>
      <c r="G23" s="154" t="s">
        <v>2958</v>
      </c>
      <c r="H23" s="154" t="s">
        <v>470</v>
      </c>
      <c r="I23" s="154" t="s">
        <v>68</v>
      </c>
      <c r="J23" s="154" t="s">
        <v>3074</v>
      </c>
      <c r="K23" s="154" t="s">
        <v>159</v>
      </c>
      <c r="L23" s="154" t="s">
        <v>3075</v>
      </c>
      <c r="M23" s="155">
        <v>45869.668749999997</v>
      </c>
      <c r="N23" s="155">
        <v>45870.566666666666</v>
      </c>
      <c r="O23" s="154" t="s">
        <v>2961</v>
      </c>
      <c r="P23" s="154" t="s">
        <v>2962</v>
      </c>
      <c r="Q23" s="154" t="s">
        <v>3076</v>
      </c>
      <c r="R23" s="154" t="s">
        <v>3076</v>
      </c>
      <c r="S23" s="154" t="s">
        <v>200</v>
      </c>
      <c r="T23" s="180"/>
      <c r="U23" s="154" t="s">
        <v>2965</v>
      </c>
      <c r="V23" s="154" t="s">
        <v>3077</v>
      </c>
      <c r="W23" s="154" t="s">
        <v>2967</v>
      </c>
      <c r="X23" s="154" t="s">
        <v>3078</v>
      </c>
      <c r="Y23" s="154" t="s">
        <v>25</v>
      </c>
      <c r="Z23" s="154" t="s">
        <v>166</v>
      </c>
      <c r="AA23" s="154" t="s">
        <v>3079</v>
      </c>
      <c r="AB23" s="154">
        <v>1</v>
      </c>
      <c r="AC23" s="154">
        <v>0</v>
      </c>
      <c r="AD23" s="87">
        <f>IF(W23="SOPORTE_TELEFÓNICO",'BASE LIQUIDACION REDEBAN 2025'!$B$19,IF(W23="ENVÍO",'BASE LIQUIDACION REDEBAN 2025'!$C$2,IF(Y23="TIPO I",'BASE LIQUIDACION REDEBAN 2025'!$C$2,IF(Y23="TIPO II",'BASE LIQUIDACION REDEBAN 2025'!$C$3,IF(Y23="TIPO III",'BASE LIQUIDACION REDEBAN 2025'!$C$4,IF(Y23="TIPO IV",'BASE LIQUIDACION REDEBAN 2025'!$C$5,IF(Z23="AEREO",'BASE LIQUIDACION REDEBAN 2025'!$B$6,'BASE LIQUIDACION REDEBAN 2025'!$C$5)))))))</f>
        <v>65960.072302</v>
      </c>
      <c r="AE23" s="87">
        <f>IF(OR(W23="SOPORTE_TELEFÓNICO",W23="ENVÍO"),0,IF(Y23="TIPO I",'BASE LIQUIDACION REDEBAN 2025'!$B$10,IF(Y23="TIPO II",'BASE LIQUIDACION REDEBAN 2025'!$B$11,IF(Y23="TIPO III",'BASE LIQUIDACION REDEBAN 2025'!$B$12,'BASE LIQUIDACION REDEBAN 2025'!$B$13))))</f>
        <v>75096.394270399993</v>
      </c>
      <c r="AF23" s="87">
        <f t="shared" si="0"/>
        <v>65960.072302</v>
      </c>
      <c r="AG23" s="184"/>
      <c r="AH23" s="184"/>
    </row>
    <row r="24" spans="1:34" s="79" customFormat="1" ht="13.15">
      <c r="A24" s="154" t="s">
        <v>97</v>
      </c>
      <c r="B24" s="154" t="str">
        <f>VLOOKUP(A24,'CENTRO DE COSTOS'!A:D,4,FALSE)</f>
        <v>JOSE MAURICIO HERNANDEZ ROJAS</v>
      </c>
      <c r="C24" s="154" t="str">
        <f>VLOOKUP(A24,'CENTRO DE COSTOS'!A:D,2,FALSE)</f>
        <v>0004-0001</v>
      </c>
      <c r="D24" s="154">
        <v>70708</v>
      </c>
      <c r="E24" s="154">
        <v>2531138</v>
      </c>
      <c r="F24" s="154">
        <v>48599</v>
      </c>
      <c r="G24" s="154" t="s">
        <v>2958</v>
      </c>
      <c r="H24" s="154" t="s">
        <v>414</v>
      </c>
      <c r="I24" s="154" t="s">
        <v>691</v>
      </c>
      <c r="J24" s="154" t="s">
        <v>3080</v>
      </c>
      <c r="K24" s="154" t="s">
        <v>159</v>
      </c>
      <c r="L24" s="154" t="s">
        <v>3081</v>
      </c>
      <c r="M24" s="155">
        <v>45869.363194444442</v>
      </c>
      <c r="N24" s="155">
        <v>45870.581250000003</v>
      </c>
      <c r="O24" s="154" t="s">
        <v>2961</v>
      </c>
      <c r="P24" s="154" t="s">
        <v>2962</v>
      </c>
      <c r="Q24" s="154" t="s">
        <v>3082</v>
      </c>
      <c r="R24" s="154" t="s">
        <v>2972</v>
      </c>
      <c r="S24" s="154" t="s">
        <v>200</v>
      </c>
      <c r="T24" s="180"/>
      <c r="U24" s="154" t="s">
        <v>2965</v>
      </c>
      <c r="V24" s="154" t="s">
        <v>3083</v>
      </c>
      <c r="W24" s="154" t="s">
        <v>2967</v>
      </c>
      <c r="X24" s="154" t="s">
        <v>3084</v>
      </c>
      <c r="Y24" s="154" t="s">
        <v>30</v>
      </c>
      <c r="Z24" s="154" t="s">
        <v>166</v>
      </c>
      <c r="AA24" s="154" t="s">
        <v>419</v>
      </c>
      <c r="AB24" s="154">
        <v>1</v>
      </c>
      <c r="AC24" s="154">
        <v>0</v>
      </c>
      <c r="AD24" s="87">
        <f>IF(W24="SOPORTE_TELEFÓNICO",'BASE LIQUIDACION REDEBAN 2025'!$B$19,IF(W24="ENVÍO",'BASE LIQUIDACION REDEBAN 2025'!$C$2,IF(Y24="TIPO I",'BASE LIQUIDACION REDEBAN 2025'!$C$2,IF(Y24="TIPO II",'BASE LIQUIDACION REDEBAN 2025'!$C$3,IF(Y24="TIPO III",'BASE LIQUIDACION REDEBAN 2025'!$C$4,IF(Y24="TIPO IV",'BASE LIQUIDACION REDEBAN 2025'!$C$5,IF(Z24="AEREO",'BASE LIQUIDACION REDEBAN 2025'!$B$6,'BASE LIQUIDACION REDEBAN 2025'!$C$5)))))))</f>
        <v>275728.78077800001</v>
      </c>
      <c r="AE24" s="87">
        <f>IF(OR(W24="SOPORTE_TELEFÓNICO",W24="ENVÍO"),0,IF(Y24="TIPO I",'BASE LIQUIDACION REDEBAN 2025'!$B$10,IF(Y24="TIPO II",'BASE LIQUIDACION REDEBAN 2025'!$B$11,IF(Y24="TIPO III",'BASE LIQUIDACION REDEBAN 2025'!$B$12,'BASE LIQUIDACION REDEBAN 2025'!$B$13))))</f>
        <v>196536.5258152</v>
      </c>
      <c r="AF24" s="87">
        <f t="shared" si="0"/>
        <v>275728.78077800001</v>
      </c>
      <c r="AG24" s="184"/>
      <c r="AH24" s="184"/>
    </row>
    <row r="25" spans="1:34" s="79" customFormat="1" ht="13.15">
      <c r="A25" s="154" t="s">
        <v>96</v>
      </c>
      <c r="B25" s="154" t="str">
        <f>VLOOKUP(A25,'CENTRO DE COSTOS'!A:D,4,FALSE)</f>
        <v>JOSE MAURICIO HERNANDEZ ROJAS</v>
      </c>
      <c r="C25" s="154" t="str">
        <f>VLOOKUP(A25,'CENTRO DE COSTOS'!A:D,2,FALSE)</f>
        <v>0004-0001</v>
      </c>
      <c r="D25" s="154">
        <v>44090</v>
      </c>
      <c r="E25" s="154">
        <v>2534537</v>
      </c>
      <c r="F25" s="154">
        <v>72103</v>
      </c>
      <c r="G25" s="154" t="s">
        <v>2958</v>
      </c>
      <c r="H25" s="154" t="s">
        <v>1719</v>
      </c>
      <c r="I25" s="154" t="s">
        <v>1733</v>
      </c>
      <c r="J25" s="154" t="s">
        <v>3085</v>
      </c>
      <c r="K25" s="154" t="s">
        <v>159</v>
      </c>
      <c r="L25" s="154" t="s">
        <v>3086</v>
      </c>
      <c r="M25" s="155">
        <v>45869.619444444441</v>
      </c>
      <c r="N25" s="155">
        <v>45870.588888888888</v>
      </c>
      <c r="O25" s="154" t="s">
        <v>2961</v>
      </c>
      <c r="P25" s="154" t="s">
        <v>2962</v>
      </c>
      <c r="Q25" s="154" t="s">
        <v>2971</v>
      </c>
      <c r="R25" s="154" t="s">
        <v>2972</v>
      </c>
      <c r="S25" s="154" t="s">
        <v>200</v>
      </c>
      <c r="T25" s="180"/>
      <c r="U25" s="154" t="s">
        <v>2965</v>
      </c>
      <c r="V25" s="154" t="s">
        <v>3087</v>
      </c>
      <c r="W25" s="154" t="s">
        <v>2967</v>
      </c>
      <c r="X25" s="154" t="s">
        <v>3088</v>
      </c>
      <c r="Y25" s="154" t="s">
        <v>30</v>
      </c>
      <c r="Z25" s="154" t="s">
        <v>166</v>
      </c>
      <c r="AA25" s="154" t="s">
        <v>1737</v>
      </c>
      <c r="AB25" s="154">
        <v>1</v>
      </c>
      <c r="AC25" s="154">
        <v>0</v>
      </c>
      <c r="AD25" s="87">
        <f>IF(W25="SOPORTE_TELEFÓNICO",'BASE LIQUIDACION REDEBAN 2025'!$B$19,IF(W25="ENVÍO",'BASE LIQUIDACION REDEBAN 2025'!$C$2,IF(Y25="TIPO I",'BASE LIQUIDACION REDEBAN 2025'!$C$2,IF(Y25="TIPO II",'BASE LIQUIDACION REDEBAN 2025'!$C$3,IF(Y25="TIPO III",'BASE LIQUIDACION REDEBAN 2025'!$C$4,IF(Y25="TIPO IV",'BASE LIQUIDACION REDEBAN 2025'!$C$5,IF(Z25="AEREO",'BASE LIQUIDACION REDEBAN 2025'!$B$6,'BASE LIQUIDACION REDEBAN 2025'!$C$5)))))))</f>
        <v>275728.78077800001</v>
      </c>
      <c r="AE25" s="87">
        <f>IF(OR(W25="SOPORTE_TELEFÓNICO",W25="ENVÍO"),0,IF(Y25="TIPO I",'BASE LIQUIDACION REDEBAN 2025'!$B$10,IF(Y25="TIPO II",'BASE LIQUIDACION REDEBAN 2025'!$B$11,IF(Y25="TIPO III",'BASE LIQUIDACION REDEBAN 2025'!$B$12,'BASE LIQUIDACION REDEBAN 2025'!$B$13))))</f>
        <v>196536.5258152</v>
      </c>
      <c r="AF25" s="87">
        <f t="shared" si="0"/>
        <v>275728.78077800001</v>
      </c>
      <c r="AG25" s="184"/>
      <c r="AH25" s="184"/>
    </row>
    <row r="26" spans="1:34" s="79" customFormat="1" ht="13.15">
      <c r="A26" s="154" t="s">
        <v>101</v>
      </c>
      <c r="B26" s="154" t="str">
        <f>VLOOKUP(A26,'CENTRO DE COSTOS'!A:D,4,FALSE)</f>
        <v>KEVIN ALEXIS CORZO BUSTOS</v>
      </c>
      <c r="C26" s="154" t="str">
        <f>VLOOKUP(A26,'CENTRO DE COSTOS'!A:D,2,FALSE)</f>
        <v>0004-0007</v>
      </c>
      <c r="D26" s="154">
        <v>85001</v>
      </c>
      <c r="E26" s="154">
        <v>2535677</v>
      </c>
      <c r="F26" s="154">
        <v>28467</v>
      </c>
      <c r="G26" s="154" t="s">
        <v>2958</v>
      </c>
      <c r="H26" s="154" t="s">
        <v>189</v>
      </c>
      <c r="I26" s="154" t="s">
        <v>101</v>
      </c>
      <c r="J26" s="154" t="s">
        <v>3089</v>
      </c>
      <c r="K26" s="154" t="s">
        <v>159</v>
      </c>
      <c r="L26" s="154" t="s">
        <v>3090</v>
      </c>
      <c r="M26" s="155">
        <v>45869.695138888892</v>
      </c>
      <c r="N26" s="155">
        <v>45870.591666666667</v>
      </c>
      <c r="O26" s="154" t="s">
        <v>2961</v>
      </c>
      <c r="P26" s="154" t="s">
        <v>2962</v>
      </c>
      <c r="Q26" s="154" t="s">
        <v>3055</v>
      </c>
      <c r="R26" s="154" t="s">
        <v>3056</v>
      </c>
      <c r="S26" s="154" t="s">
        <v>220</v>
      </c>
      <c r="T26" s="180"/>
      <c r="U26" s="154" t="s">
        <v>2965</v>
      </c>
      <c r="V26" s="154" t="s">
        <v>3091</v>
      </c>
      <c r="W26" s="154" t="s">
        <v>2967</v>
      </c>
      <c r="X26" s="154" t="s">
        <v>3092</v>
      </c>
      <c r="Y26" s="154" t="s">
        <v>25</v>
      </c>
      <c r="Z26" s="154" t="s">
        <v>166</v>
      </c>
      <c r="AA26" s="154" t="s">
        <v>194</v>
      </c>
      <c r="AB26" s="154">
        <v>1</v>
      </c>
      <c r="AC26" s="154">
        <v>0</v>
      </c>
      <c r="AD26" s="87">
        <f>IF(W26="SOPORTE_TELEFÓNICO",'BASE LIQUIDACION REDEBAN 2025'!$B$19,IF(W26="ENVÍO",'BASE LIQUIDACION REDEBAN 2025'!$C$2,IF(Y26="TIPO I",'BASE LIQUIDACION REDEBAN 2025'!$C$2,IF(Y26="TIPO II",'BASE LIQUIDACION REDEBAN 2025'!$C$3,IF(Y26="TIPO III",'BASE LIQUIDACION REDEBAN 2025'!$C$4,IF(Y26="TIPO IV",'BASE LIQUIDACION REDEBAN 2025'!$C$5,IF(Z26="AEREO",'BASE LIQUIDACION REDEBAN 2025'!$B$6,'BASE LIQUIDACION REDEBAN 2025'!$C$5)))))))</f>
        <v>65960.072302</v>
      </c>
      <c r="AE26" s="87">
        <f>IF(OR(W26="SOPORTE_TELEFÓNICO",W26="ENVÍO"),0,IF(Y26="TIPO I",'BASE LIQUIDACION REDEBAN 2025'!$B$10,IF(Y26="TIPO II",'BASE LIQUIDACION REDEBAN 2025'!$B$11,IF(Y26="TIPO III",'BASE LIQUIDACION REDEBAN 2025'!$B$12,'BASE LIQUIDACION REDEBAN 2025'!$B$13))))</f>
        <v>75096.394270399993</v>
      </c>
      <c r="AF26" s="87">
        <f t="shared" si="0"/>
        <v>65960.072302</v>
      </c>
      <c r="AG26" s="184"/>
      <c r="AH26" s="184"/>
    </row>
    <row r="27" spans="1:34" s="79" customFormat="1" ht="13.15">
      <c r="A27" s="154" t="s">
        <v>90</v>
      </c>
      <c r="B27" s="154" t="str">
        <f>VLOOKUP(A27,'CENTRO DE COSTOS'!A:D,4,FALSE)</f>
        <v>JUAN SEBASTIÁN RÍOS CASTRILLÓN</v>
      </c>
      <c r="C27" s="154" t="str">
        <f>VLOOKUP(A27,'CENTRO DE COSTOS'!A:D,2,FALSE)</f>
        <v>0004-0005</v>
      </c>
      <c r="D27" s="154">
        <v>5440</v>
      </c>
      <c r="E27" s="154">
        <v>2535368</v>
      </c>
      <c r="F27" s="154">
        <v>32943</v>
      </c>
      <c r="G27" s="154" t="s">
        <v>2958</v>
      </c>
      <c r="H27" s="154" t="s">
        <v>197</v>
      </c>
      <c r="I27" s="154" t="s">
        <v>780</v>
      </c>
      <c r="J27" s="154" t="s">
        <v>3093</v>
      </c>
      <c r="K27" s="154" t="s">
        <v>159</v>
      </c>
      <c r="L27" s="154" t="s">
        <v>3094</v>
      </c>
      <c r="M27" s="155">
        <v>45869.67083333333</v>
      </c>
      <c r="N27" s="155">
        <v>45870.598611111112</v>
      </c>
      <c r="O27" s="154" t="s">
        <v>2961</v>
      </c>
      <c r="P27" s="154" t="s">
        <v>2962</v>
      </c>
      <c r="Q27" s="154" t="s">
        <v>3082</v>
      </c>
      <c r="R27" s="154" t="s">
        <v>2972</v>
      </c>
      <c r="S27" s="154" t="s">
        <v>2973</v>
      </c>
      <c r="T27" s="180"/>
      <c r="U27" s="154" t="s">
        <v>2965</v>
      </c>
      <c r="V27" s="154" t="s">
        <v>3095</v>
      </c>
      <c r="W27" s="154" t="s">
        <v>2967</v>
      </c>
      <c r="X27" s="154" t="s">
        <v>3096</v>
      </c>
      <c r="Y27" s="154" t="s">
        <v>28</v>
      </c>
      <c r="Z27" s="154" t="s">
        <v>166</v>
      </c>
      <c r="AA27" s="154" t="s">
        <v>689</v>
      </c>
      <c r="AB27" s="154">
        <v>1</v>
      </c>
      <c r="AC27" s="154">
        <v>0</v>
      </c>
      <c r="AD27" s="87">
        <f>IF(W27="SOPORTE_TELEFÓNICO",'BASE LIQUIDACION REDEBAN 2025'!$B$19,IF(W27="ENVÍO",'BASE LIQUIDACION REDEBAN 2025'!$C$2,IF(Y27="TIPO I",'BASE LIQUIDACION REDEBAN 2025'!$C$2,IF(Y27="TIPO II",'BASE LIQUIDACION REDEBAN 2025'!$C$3,IF(Y27="TIPO III",'BASE LIQUIDACION REDEBAN 2025'!$C$4,IF(Y27="TIPO IV",'BASE LIQUIDACION REDEBAN 2025'!$C$5,IF(Z27="AEREO",'BASE LIQUIDACION REDEBAN 2025'!$B$6,'BASE LIQUIDACION REDEBAN 2025'!$C$5)))))))</f>
        <v>144967.87232000002</v>
      </c>
      <c r="AE27" s="87">
        <f>IF(OR(W27="SOPORTE_TELEFÓNICO",W27="ENVÍO"),0,IF(Y27="TIPO I",'BASE LIQUIDACION REDEBAN 2025'!$B$10,IF(Y27="TIPO II",'BASE LIQUIDACION REDEBAN 2025'!$B$11,IF(Y27="TIPO III",'BASE LIQUIDACION REDEBAN 2025'!$B$12,'BASE LIQUIDACION REDEBAN 2025'!$B$13))))</f>
        <v>140395.6348884</v>
      </c>
      <c r="AF27" s="87">
        <f t="shared" si="0"/>
        <v>144967.87232000002</v>
      </c>
      <c r="AG27" s="184"/>
      <c r="AH27" s="184"/>
    </row>
    <row r="28" spans="1:34" s="79" customFormat="1" ht="13.15">
      <c r="A28" s="154" t="s">
        <v>91</v>
      </c>
      <c r="B28" s="154" t="str">
        <f>VLOOKUP(A28,'CENTRO DE COSTOS'!A:D,4,FALSE)</f>
        <v>JOSE MAURICIO HERNANDEZ ROJAS</v>
      </c>
      <c r="C28" s="154" t="str">
        <f>VLOOKUP(A28,'CENTRO DE COSTOS'!A:D,2,FALSE)</f>
        <v>0004-0001</v>
      </c>
      <c r="D28" s="154">
        <v>23466</v>
      </c>
      <c r="E28" s="154">
        <v>2534845</v>
      </c>
      <c r="F28" s="154">
        <v>58879</v>
      </c>
      <c r="G28" s="154" t="s">
        <v>2958</v>
      </c>
      <c r="H28" s="154" t="s">
        <v>421</v>
      </c>
      <c r="I28" s="154" t="s">
        <v>1596</v>
      </c>
      <c r="J28" s="154" t="s">
        <v>3097</v>
      </c>
      <c r="K28" s="154" t="s">
        <v>159</v>
      </c>
      <c r="L28" s="154" t="s">
        <v>3098</v>
      </c>
      <c r="M28" s="155">
        <v>45869.643750000003</v>
      </c>
      <c r="N28" s="155">
        <v>45870.603472222225</v>
      </c>
      <c r="O28" s="154" t="s">
        <v>2961</v>
      </c>
      <c r="P28" s="154" t="s">
        <v>2962</v>
      </c>
      <c r="Q28" s="154" t="s">
        <v>3099</v>
      </c>
      <c r="R28" s="154" t="s">
        <v>3100</v>
      </c>
      <c r="S28" s="154" t="s">
        <v>2973</v>
      </c>
      <c r="T28" s="180"/>
      <c r="U28" s="154" t="s">
        <v>2965</v>
      </c>
      <c r="V28" s="154" t="s">
        <v>3101</v>
      </c>
      <c r="W28" s="154" t="s">
        <v>2967</v>
      </c>
      <c r="X28" s="154" t="s">
        <v>3102</v>
      </c>
      <c r="Y28" s="154" t="s">
        <v>32</v>
      </c>
      <c r="Z28" s="154" t="s">
        <v>166</v>
      </c>
      <c r="AA28" s="154" t="s">
        <v>696</v>
      </c>
      <c r="AB28" s="154">
        <v>1</v>
      </c>
      <c r="AC28" s="154">
        <v>0</v>
      </c>
      <c r="AD28" s="87">
        <f>IF(W28="SOPORTE_TELEFÓNICO",'BASE LIQUIDACION REDEBAN 2025'!$B$19,IF(W28="ENVÍO",'BASE LIQUIDACION REDEBAN 2025'!$C$2,IF(Y28="TIPO I",'BASE LIQUIDACION REDEBAN 2025'!$C$2,IF(Y28="TIPO II",'BASE LIQUIDACION REDEBAN 2025'!$C$3,IF(Y28="TIPO III",'BASE LIQUIDACION REDEBAN 2025'!$C$4,IF(Y28="TIPO IV",'BASE LIQUIDACION REDEBAN 2025'!$C$5,IF(Z28="AEREO",'BASE LIQUIDACION REDEBAN 2025'!$B$6,'BASE LIQUIDACION REDEBAN 2025'!$C$5)))))))</f>
        <v>479588.87655000004</v>
      </c>
      <c r="AE28" s="87">
        <f>IF(OR(W28="SOPORTE_TELEFÓNICO",W28="ENVÍO"),0,IF(Y28="TIPO I",'BASE LIQUIDACION REDEBAN 2025'!$B$10,IF(Y28="TIPO II",'BASE LIQUIDACION REDEBAN 2025'!$B$11,IF(Y28="TIPO III",'BASE LIQUIDACION REDEBAN 2025'!$B$12,'BASE LIQUIDACION REDEBAN 2025'!$B$13))))</f>
        <v>196536.5258152</v>
      </c>
      <c r="AF28" s="87">
        <f t="shared" si="0"/>
        <v>479588.87655000004</v>
      </c>
      <c r="AG28" s="184"/>
      <c r="AH28" s="184"/>
    </row>
    <row r="29" spans="1:34" s="79" customFormat="1" ht="13.15">
      <c r="A29" s="154" t="s">
        <v>98</v>
      </c>
      <c r="B29" s="154" t="str">
        <f>VLOOKUP(A29,'CENTRO DE COSTOS'!A:D,4,FALSE)</f>
        <v>MIGUEL JULIÁN HERNÁNDEZ GUARÍN</v>
      </c>
      <c r="C29" s="154" t="str">
        <f>VLOOKUP(A29,'CENTRO DE COSTOS'!A:D,2,FALSE)</f>
        <v>0004-0008</v>
      </c>
      <c r="D29" s="154">
        <v>15172</v>
      </c>
      <c r="E29" s="154">
        <v>2529535</v>
      </c>
      <c r="F29" s="154">
        <v>68347</v>
      </c>
      <c r="G29" s="154" t="s">
        <v>2958</v>
      </c>
      <c r="H29" s="154" t="s">
        <v>241</v>
      </c>
      <c r="I29" s="154" t="s">
        <v>3103</v>
      </c>
      <c r="J29" s="154" t="s">
        <v>3104</v>
      </c>
      <c r="K29" s="154" t="s">
        <v>159</v>
      </c>
      <c r="L29" s="154" t="s">
        <v>3105</v>
      </c>
      <c r="M29" s="155">
        <v>45868.693749999999</v>
      </c>
      <c r="N29" s="155">
        <v>45870.607638888891</v>
      </c>
      <c r="O29" s="154" t="s">
        <v>2961</v>
      </c>
      <c r="P29" s="154" t="s">
        <v>2962</v>
      </c>
      <c r="Q29" s="154" t="s">
        <v>2971</v>
      </c>
      <c r="R29" s="154" t="s">
        <v>2972</v>
      </c>
      <c r="S29" s="154" t="s">
        <v>2973</v>
      </c>
      <c r="T29" s="180"/>
      <c r="U29" s="154" t="s">
        <v>2965</v>
      </c>
      <c r="V29" s="154" t="s">
        <v>3106</v>
      </c>
      <c r="W29" s="154" t="s">
        <v>2967</v>
      </c>
      <c r="X29" s="154" t="s">
        <v>3107</v>
      </c>
      <c r="Y29" s="154" t="s">
        <v>30</v>
      </c>
      <c r="Z29" s="154" t="s">
        <v>166</v>
      </c>
      <c r="AA29" s="154" t="s">
        <v>556</v>
      </c>
      <c r="AB29" s="154">
        <v>1</v>
      </c>
      <c r="AC29" s="154">
        <v>0</v>
      </c>
      <c r="AD29" s="87">
        <f>IF(W29="SOPORTE_TELEFÓNICO",'BASE LIQUIDACION REDEBAN 2025'!$B$19,IF(W29="ENVÍO",'BASE LIQUIDACION REDEBAN 2025'!$C$2,IF(Y29="TIPO I",'BASE LIQUIDACION REDEBAN 2025'!$C$2,IF(Y29="TIPO II",'BASE LIQUIDACION REDEBAN 2025'!$C$3,IF(Y29="TIPO III",'BASE LIQUIDACION REDEBAN 2025'!$C$4,IF(Y29="TIPO IV",'BASE LIQUIDACION REDEBAN 2025'!$C$5,IF(Z29="AEREO",'BASE LIQUIDACION REDEBAN 2025'!$B$6,'BASE LIQUIDACION REDEBAN 2025'!$C$5)))))))</f>
        <v>275728.78077800001</v>
      </c>
      <c r="AE29" s="87">
        <f>IF(OR(W29="SOPORTE_TELEFÓNICO",W29="ENVÍO"),0,IF(Y29="TIPO I",'BASE LIQUIDACION REDEBAN 2025'!$B$10,IF(Y29="TIPO II",'BASE LIQUIDACION REDEBAN 2025'!$B$11,IF(Y29="TIPO III",'BASE LIQUIDACION REDEBAN 2025'!$B$12,'BASE LIQUIDACION REDEBAN 2025'!$B$13))))</f>
        <v>196536.5258152</v>
      </c>
      <c r="AF29" s="87">
        <f t="shared" si="0"/>
        <v>275728.78077800001</v>
      </c>
      <c r="AG29" s="184"/>
      <c r="AH29" s="184"/>
    </row>
    <row r="30" spans="1:34" s="79" customFormat="1" ht="13.15">
      <c r="A30" s="154" t="s">
        <v>90</v>
      </c>
      <c r="B30" s="154" t="str">
        <f>VLOOKUP(A30,'CENTRO DE COSTOS'!A:D,4,FALSE)</f>
        <v>JUAN SEBASTIÁN RÍOS CASTRILLÓN</v>
      </c>
      <c r="C30" s="154" t="str">
        <f>VLOOKUP(A30,'CENTRO DE COSTOS'!A:D,2,FALSE)</f>
        <v>0004-0005</v>
      </c>
      <c r="D30" s="154">
        <v>5088</v>
      </c>
      <c r="E30" s="154">
        <v>2537125</v>
      </c>
      <c r="F30" s="154">
        <v>74631</v>
      </c>
      <c r="G30" s="154" t="s">
        <v>2958</v>
      </c>
      <c r="H30" s="154" t="s">
        <v>197</v>
      </c>
      <c r="I30" s="154" t="s">
        <v>211</v>
      </c>
      <c r="J30" s="154" t="s">
        <v>3108</v>
      </c>
      <c r="K30" s="154" t="s">
        <v>159</v>
      </c>
      <c r="L30" s="154" t="s">
        <v>3109</v>
      </c>
      <c r="M30" s="155">
        <v>45870.338194444441</v>
      </c>
      <c r="N30" s="155">
        <v>45870.612500000003</v>
      </c>
      <c r="O30" s="154" t="s">
        <v>2961</v>
      </c>
      <c r="P30" s="154" t="s">
        <v>2988</v>
      </c>
      <c r="Q30" s="154" t="s">
        <v>2978</v>
      </c>
      <c r="R30" s="154" t="s">
        <v>3110</v>
      </c>
      <c r="S30" s="154" t="s">
        <v>200</v>
      </c>
      <c r="T30" s="180"/>
      <c r="U30" s="154" t="s">
        <v>2965</v>
      </c>
      <c r="V30" s="154" t="s">
        <v>3111</v>
      </c>
      <c r="W30" s="154" t="s">
        <v>2967</v>
      </c>
      <c r="X30" s="154" t="s">
        <v>3112</v>
      </c>
      <c r="Y30" s="154" t="s">
        <v>25</v>
      </c>
      <c r="Z30" s="154" t="s">
        <v>166</v>
      </c>
      <c r="AA30" s="154" t="s">
        <v>2327</v>
      </c>
      <c r="AB30" s="154">
        <v>1</v>
      </c>
      <c r="AC30" s="154">
        <v>0</v>
      </c>
      <c r="AD30" s="87">
        <f>IF(W30="SOPORTE_TELEFÓNICO",'BASE LIQUIDACION REDEBAN 2025'!$B$19,IF(W30="ENVÍO",'BASE LIQUIDACION REDEBAN 2025'!$C$2,IF(Y30="TIPO I",'BASE LIQUIDACION REDEBAN 2025'!$C$2,IF(Y30="TIPO II",'BASE LIQUIDACION REDEBAN 2025'!$C$3,IF(Y30="TIPO III",'BASE LIQUIDACION REDEBAN 2025'!$C$4,IF(Y30="TIPO IV",'BASE LIQUIDACION REDEBAN 2025'!$C$5,IF(Z30="AEREO",'BASE LIQUIDACION REDEBAN 2025'!$B$6,'BASE LIQUIDACION REDEBAN 2025'!$C$5)))))))</f>
        <v>65960.072302</v>
      </c>
      <c r="AE30" s="87">
        <f>IF(OR(W30="SOPORTE_TELEFÓNICO",W30="ENVÍO"),0,IF(Y30="TIPO I",'BASE LIQUIDACION REDEBAN 2025'!$B$10,IF(Y30="TIPO II",'BASE LIQUIDACION REDEBAN 2025'!$B$11,IF(Y30="TIPO III",'BASE LIQUIDACION REDEBAN 2025'!$B$12,'BASE LIQUIDACION REDEBAN 2025'!$B$13))))</f>
        <v>75096.394270399993</v>
      </c>
      <c r="AF30" s="87">
        <f t="shared" si="0"/>
        <v>65960.072302</v>
      </c>
      <c r="AG30" s="184"/>
      <c r="AH30" s="184"/>
    </row>
    <row r="31" spans="1:34" s="79" customFormat="1" ht="13.15">
      <c r="A31" s="154" t="s">
        <v>60</v>
      </c>
      <c r="B31" s="154" t="str">
        <f>VLOOKUP(A31,'CENTRO DE COSTOS'!A:D,4,FALSE)</f>
        <v>JUAN SEBASTIÁN RÍOS CASTRILLÓN</v>
      </c>
      <c r="C31" s="154" t="str">
        <f>VLOOKUP(A31,'CENTRO DE COSTOS'!A:D,2,FALSE)</f>
        <v>0004-0005</v>
      </c>
      <c r="D31" s="154">
        <v>5837</v>
      </c>
      <c r="E31" s="154">
        <v>2537331</v>
      </c>
      <c r="F31" s="154">
        <v>63073</v>
      </c>
      <c r="G31" s="154" t="s">
        <v>2958</v>
      </c>
      <c r="H31" s="154" t="s">
        <v>197</v>
      </c>
      <c r="I31" s="154" t="s">
        <v>785</v>
      </c>
      <c r="J31" s="154" t="s">
        <v>3113</v>
      </c>
      <c r="K31" s="154" t="s">
        <v>159</v>
      </c>
      <c r="L31" s="154" t="s">
        <v>3114</v>
      </c>
      <c r="M31" s="155">
        <v>45870.356944444444</v>
      </c>
      <c r="N31" s="155">
        <v>45870.617361111108</v>
      </c>
      <c r="O31" s="154" t="s">
        <v>2961</v>
      </c>
      <c r="P31" s="154" t="s">
        <v>2962</v>
      </c>
      <c r="Q31" s="154" t="s">
        <v>3099</v>
      </c>
      <c r="R31" s="154" t="s">
        <v>3115</v>
      </c>
      <c r="S31" s="154" t="s">
        <v>2973</v>
      </c>
      <c r="T31" s="180"/>
      <c r="U31" s="154" t="s">
        <v>2965</v>
      </c>
      <c r="V31" s="154" t="s">
        <v>3116</v>
      </c>
      <c r="W31" s="154" t="s">
        <v>2967</v>
      </c>
      <c r="X31" s="154" t="s">
        <v>3117</v>
      </c>
      <c r="Y31" s="154" t="s">
        <v>28</v>
      </c>
      <c r="Z31" s="154" t="s">
        <v>166</v>
      </c>
      <c r="AA31" s="154" t="s">
        <v>636</v>
      </c>
      <c r="AB31" s="154">
        <v>1</v>
      </c>
      <c r="AC31" s="154">
        <v>0</v>
      </c>
      <c r="AD31" s="87">
        <f>IF(W31="SOPORTE_TELEFÓNICO",'BASE LIQUIDACION REDEBAN 2025'!$B$19,IF(W31="ENVÍO",'BASE LIQUIDACION REDEBAN 2025'!$C$2,IF(Y31="TIPO I",'BASE LIQUIDACION REDEBAN 2025'!$C$2,IF(Y31="TIPO II",'BASE LIQUIDACION REDEBAN 2025'!$C$3,IF(Y31="TIPO III",'BASE LIQUIDACION REDEBAN 2025'!$C$4,IF(Y31="TIPO IV",'BASE LIQUIDACION REDEBAN 2025'!$C$5,IF(Z31="AEREO",'BASE LIQUIDACION REDEBAN 2025'!$B$6,'BASE LIQUIDACION REDEBAN 2025'!$C$5)))))))</f>
        <v>144967.87232000002</v>
      </c>
      <c r="AE31" s="87">
        <f>IF(OR(W31="SOPORTE_TELEFÓNICO",W31="ENVÍO"),0,IF(Y31="TIPO I",'BASE LIQUIDACION REDEBAN 2025'!$B$10,IF(Y31="TIPO II",'BASE LIQUIDACION REDEBAN 2025'!$B$11,IF(Y31="TIPO III",'BASE LIQUIDACION REDEBAN 2025'!$B$12,'BASE LIQUIDACION REDEBAN 2025'!$B$13))))</f>
        <v>140395.6348884</v>
      </c>
      <c r="AF31" s="87">
        <f t="shared" si="0"/>
        <v>144967.87232000002</v>
      </c>
      <c r="AG31" s="184"/>
      <c r="AH31" s="184"/>
    </row>
    <row r="32" spans="1:34" s="79" customFormat="1" ht="13.15">
      <c r="A32" s="154" t="s">
        <v>68</v>
      </c>
      <c r="B32" s="154" t="str">
        <f>VLOOKUP(A32,'CENTRO DE COSTOS'!A:D,4,FALSE)</f>
        <v>WILLIAM ASDRUBAL ROZO ROZO</v>
      </c>
      <c r="C32" s="154" t="str">
        <f>VLOOKUP(A32,'CENTRO DE COSTOS'!A:D,2,FALSE)</f>
        <v>0004-0004</v>
      </c>
      <c r="D32" s="154">
        <v>11001</v>
      </c>
      <c r="E32" s="154">
        <v>2535682</v>
      </c>
      <c r="F32" s="154">
        <v>34264</v>
      </c>
      <c r="G32" s="154" t="s">
        <v>2958</v>
      </c>
      <c r="H32" s="154" t="s">
        <v>470</v>
      </c>
      <c r="I32" s="154" t="s">
        <v>68</v>
      </c>
      <c r="J32" s="154" t="s">
        <v>3118</v>
      </c>
      <c r="K32" s="154" t="s">
        <v>159</v>
      </c>
      <c r="L32" s="154" t="s">
        <v>3119</v>
      </c>
      <c r="M32" s="155">
        <v>45869.696527777778</v>
      </c>
      <c r="N32" s="155">
        <v>45870.620833333334</v>
      </c>
      <c r="O32" s="154" t="s">
        <v>2961</v>
      </c>
      <c r="P32" s="154" t="s">
        <v>2962</v>
      </c>
      <c r="Q32" s="154" t="s">
        <v>3099</v>
      </c>
      <c r="R32" s="154" t="s">
        <v>3115</v>
      </c>
      <c r="S32" s="154" t="s">
        <v>220</v>
      </c>
      <c r="T32" s="180"/>
      <c r="U32" s="154" t="s">
        <v>2965</v>
      </c>
      <c r="V32" s="154" t="s">
        <v>3120</v>
      </c>
      <c r="W32" s="154" t="s">
        <v>2967</v>
      </c>
      <c r="X32" s="154" t="s">
        <v>3121</v>
      </c>
      <c r="Y32" s="154" t="s">
        <v>25</v>
      </c>
      <c r="Z32" s="154" t="s">
        <v>166</v>
      </c>
      <c r="AA32" s="154" t="s">
        <v>3079</v>
      </c>
      <c r="AB32" s="154">
        <v>1</v>
      </c>
      <c r="AC32" s="154">
        <v>0</v>
      </c>
      <c r="AD32" s="87">
        <f>IF(W32="SOPORTE_TELEFÓNICO",'BASE LIQUIDACION REDEBAN 2025'!$B$19,IF(W32="ENVÍO",'BASE LIQUIDACION REDEBAN 2025'!$C$2,IF(Y32="TIPO I",'BASE LIQUIDACION REDEBAN 2025'!$C$2,IF(Y32="TIPO II",'BASE LIQUIDACION REDEBAN 2025'!$C$3,IF(Y32="TIPO III",'BASE LIQUIDACION REDEBAN 2025'!$C$4,IF(Y32="TIPO IV",'BASE LIQUIDACION REDEBAN 2025'!$C$5,IF(Z32="AEREO",'BASE LIQUIDACION REDEBAN 2025'!$B$6,'BASE LIQUIDACION REDEBAN 2025'!$C$5)))))))</f>
        <v>65960.072302</v>
      </c>
      <c r="AE32" s="87">
        <f>IF(OR(W32="SOPORTE_TELEFÓNICO",W32="ENVÍO"),0,IF(Y32="TIPO I",'BASE LIQUIDACION REDEBAN 2025'!$B$10,IF(Y32="TIPO II",'BASE LIQUIDACION REDEBAN 2025'!$B$11,IF(Y32="TIPO III",'BASE LIQUIDACION REDEBAN 2025'!$B$12,'BASE LIQUIDACION REDEBAN 2025'!$B$13))))</f>
        <v>75096.394270399993</v>
      </c>
      <c r="AF32" s="87">
        <f t="shared" si="0"/>
        <v>65960.072302</v>
      </c>
      <c r="AG32" s="184"/>
      <c r="AH32" s="184"/>
    </row>
    <row r="33" spans="1:34" s="79" customFormat="1" ht="13.15">
      <c r="A33" s="154" t="s">
        <v>90</v>
      </c>
      <c r="B33" s="154" t="str">
        <f>VLOOKUP(A33,'CENTRO DE COSTOS'!A:D,4,FALSE)</f>
        <v>JUAN SEBASTIÁN RÍOS CASTRILLÓN</v>
      </c>
      <c r="C33" s="154" t="str">
        <f>VLOOKUP(A33,'CENTRO DE COSTOS'!A:D,2,FALSE)</f>
        <v>0004-0005</v>
      </c>
      <c r="D33" s="154">
        <v>5001</v>
      </c>
      <c r="E33" s="154">
        <v>2537900</v>
      </c>
      <c r="F33" s="154">
        <v>47960</v>
      </c>
      <c r="G33" s="154" t="s">
        <v>2958</v>
      </c>
      <c r="H33" s="154" t="s">
        <v>197</v>
      </c>
      <c r="I33" s="154" t="s">
        <v>90</v>
      </c>
      <c r="J33" s="154" t="s">
        <v>3122</v>
      </c>
      <c r="K33" s="154" t="s">
        <v>159</v>
      </c>
      <c r="L33" s="154" t="s">
        <v>3123</v>
      </c>
      <c r="M33" s="155">
        <v>45870.384722222225</v>
      </c>
      <c r="N33" s="155">
        <v>45870.638194444444</v>
      </c>
      <c r="O33" s="154" t="s">
        <v>2961</v>
      </c>
      <c r="P33" s="154" t="s">
        <v>2988</v>
      </c>
      <c r="Q33" s="154" t="s">
        <v>2978</v>
      </c>
      <c r="R33" s="154" t="s">
        <v>3124</v>
      </c>
      <c r="S33" s="154" t="s">
        <v>200</v>
      </c>
      <c r="T33" s="180"/>
      <c r="U33" s="154" t="s">
        <v>2965</v>
      </c>
      <c r="V33" s="154" t="s">
        <v>3125</v>
      </c>
      <c r="W33" s="154" t="s">
        <v>2967</v>
      </c>
      <c r="X33" s="154" t="s">
        <v>3126</v>
      </c>
      <c r="Y33" s="154" t="s">
        <v>25</v>
      </c>
      <c r="Z33" s="154" t="s">
        <v>166</v>
      </c>
      <c r="AA33" s="154" t="s">
        <v>3127</v>
      </c>
      <c r="AB33" s="154">
        <v>1</v>
      </c>
      <c r="AC33" s="154">
        <v>0</v>
      </c>
      <c r="AD33" s="87">
        <f>IF(W33="SOPORTE_TELEFÓNICO",'BASE LIQUIDACION REDEBAN 2025'!$B$19,IF(W33="ENVÍO",'BASE LIQUIDACION REDEBAN 2025'!$C$2,IF(Y33="TIPO I",'BASE LIQUIDACION REDEBAN 2025'!$C$2,IF(Y33="TIPO II",'BASE LIQUIDACION REDEBAN 2025'!$C$3,IF(Y33="TIPO III",'BASE LIQUIDACION REDEBAN 2025'!$C$4,IF(Y33="TIPO IV",'BASE LIQUIDACION REDEBAN 2025'!$C$5,IF(Z33="AEREO",'BASE LIQUIDACION REDEBAN 2025'!$B$6,'BASE LIQUIDACION REDEBAN 2025'!$C$5)))))))</f>
        <v>65960.072302</v>
      </c>
      <c r="AE33" s="87">
        <f>IF(OR(W33="SOPORTE_TELEFÓNICO",W33="ENVÍO"),0,IF(Y33="TIPO I",'BASE LIQUIDACION REDEBAN 2025'!$B$10,IF(Y33="TIPO II",'BASE LIQUIDACION REDEBAN 2025'!$B$11,IF(Y33="TIPO III",'BASE LIQUIDACION REDEBAN 2025'!$B$12,'BASE LIQUIDACION REDEBAN 2025'!$B$13))))</f>
        <v>75096.394270399993</v>
      </c>
      <c r="AF33" s="87">
        <f t="shared" si="0"/>
        <v>65960.072302</v>
      </c>
      <c r="AG33" s="184"/>
      <c r="AH33" s="184"/>
    </row>
    <row r="34" spans="1:34" s="79" customFormat="1" ht="13.15">
      <c r="A34" s="154" t="s">
        <v>91</v>
      </c>
      <c r="B34" s="154" t="str">
        <f>VLOOKUP(A34,'CENTRO DE COSTOS'!A:D,4,FALSE)</f>
        <v>JOSE MAURICIO HERNANDEZ ROJAS</v>
      </c>
      <c r="C34" s="154" t="str">
        <f>VLOOKUP(A34,'CENTRO DE COSTOS'!A:D,2,FALSE)</f>
        <v>0004-0001</v>
      </c>
      <c r="D34" s="154">
        <v>5495</v>
      </c>
      <c r="E34" s="154">
        <v>2531596</v>
      </c>
      <c r="F34" s="154">
        <v>76320</v>
      </c>
      <c r="G34" s="154" t="s">
        <v>2958</v>
      </c>
      <c r="H34" s="154" t="s">
        <v>197</v>
      </c>
      <c r="I34" s="154" t="s">
        <v>1995</v>
      </c>
      <c r="J34" s="154" t="s">
        <v>3128</v>
      </c>
      <c r="K34" s="154" t="s">
        <v>159</v>
      </c>
      <c r="L34" s="154" t="s">
        <v>3129</v>
      </c>
      <c r="M34" s="155">
        <v>45869.399305555555</v>
      </c>
      <c r="N34" s="155">
        <v>45870.640277777777</v>
      </c>
      <c r="O34" s="154" t="s">
        <v>2961</v>
      </c>
      <c r="P34" s="154" t="s">
        <v>2962</v>
      </c>
      <c r="Q34" s="154" t="s">
        <v>3032</v>
      </c>
      <c r="R34" s="154" t="s">
        <v>2972</v>
      </c>
      <c r="S34" s="154" t="s">
        <v>200</v>
      </c>
      <c r="T34" s="180"/>
      <c r="U34" s="154" t="s">
        <v>2965</v>
      </c>
      <c r="V34" s="154" t="s">
        <v>3130</v>
      </c>
      <c r="W34" s="154" t="s">
        <v>2967</v>
      </c>
      <c r="X34" s="154" t="s">
        <v>3131</v>
      </c>
      <c r="Y34" s="154" t="s">
        <v>30</v>
      </c>
      <c r="Z34" s="154" t="s">
        <v>166</v>
      </c>
      <c r="AA34" s="154" t="s">
        <v>2000</v>
      </c>
      <c r="AB34" s="154">
        <v>1</v>
      </c>
      <c r="AC34" s="154">
        <v>0</v>
      </c>
      <c r="AD34" s="87">
        <f>IF(W34="SOPORTE_TELEFÓNICO",'BASE LIQUIDACION REDEBAN 2025'!$B$19,IF(W34="ENVÍO",'BASE LIQUIDACION REDEBAN 2025'!$C$2,IF(Y34="TIPO I",'BASE LIQUIDACION REDEBAN 2025'!$C$2,IF(Y34="TIPO II",'BASE LIQUIDACION REDEBAN 2025'!$C$3,IF(Y34="TIPO III",'BASE LIQUIDACION REDEBAN 2025'!$C$4,IF(Y34="TIPO IV",'BASE LIQUIDACION REDEBAN 2025'!$C$5,IF(Z34="AEREO",'BASE LIQUIDACION REDEBAN 2025'!$B$6,'BASE LIQUIDACION REDEBAN 2025'!$C$5)))))))</f>
        <v>275728.78077800001</v>
      </c>
      <c r="AE34" s="87">
        <f>IF(OR(W34="SOPORTE_TELEFÓNICO",W34="ENVÍO"),0,IF(Y34="TIPO I",'BASE LIQUIDACION REDEBAN 2025'!$B$10,IF(Y34="TIPO II",'BASE LIQUIDACION REDEBAN 2025'!$B$11,IF(Y34="TIPO III",'BASE LIQUIDACION REDEBAN 2025'!$B$12,'BASE LIQUIDACION REDEBAN 2025'!$B$13))))</f>
        <v>196536.5258152</v>
      </c>
      <c r="AF34" s="87">
        <f t="shared" si="0"/>
        <v>275728.78077800001</v>
      </c>
      <c r="AG34" s="184"/>
      <c r="AH34" s="184"/>
    </row>
    <row r="35" spans="1:34" s="79" customFormat="1" ht="13.15">
      <c r="A35" s="154" t="s">
        <v>90</v>
      </c>
      <c r="B35" s="154" t="str">
        <f>VLOOKUP(A35,'CENTRO DE COSTOS'!A:D,4,FALSE)</f>
        <v>JUAN SEBASTIÁN RÍOS CASTRILLÓN</v>
      </c>
      <c r="C35" s="154" t="str">
        <f>VLOOKUP(A35,'CENTRO DE COSTOS'!A:D,2,FALSE)</f>
        <v>0004-0005</v>
      </c>
      <c r="D35" s="154">
        <v>5088</v>
      </c>
      <c r="E35" s="154">
        <v>2540129</v>
      </c>
      <c r="F35" s="154">
        <v>30479</v>
      </c>
      <c r="G35" s="154" t="s">
        <v>2958</v>
      </c>
      <c r="H35" s="154" t="s">
        <v>197</v>
      </c>
      <c r="I35" s="154" t="s">
        <v>211</v>
      </c>
      <c r="J35" s="154" t="s">
        <v>3132</v>
      </c>
      <c r="K35" s="154" t="s">
        <v>159</v>
      </c>
      <c r="L35" s="154" t="s">
        <v>3133</v>
      </c>
      <c r="M35" s="155">
        <v>45870.507638888892</v>
      </c>
      <c r="N35" s="155">
        <v>45870.640972222223</v>
      </c>
      <c r="O35" s="154" t="s">
        <v>2961</v>
      </c>
      <c r="P35" s="154" t="s">
        <v>2962</v>
      </c>
      <c r="Q35" s="154" t="s">
        <v>3032</v>
      </c>
      <c r="R35" s="154" t="s">
        <v>2972</v>
      </c>
      <c r="S35" s="154" t="s">
        <v>2973</v>
      </c>
      <c r="T35" s="180"/>
      <c r="U35" s="154" t="s">
        <v>2965</v>
      </c>
      <c r="V35" s="154" t="s">
        <v>3134</v>
      </c>
      <c r="W35" s="154" t="s">
        <v>2967</v>
      </c>
      <c r="X35" s="154" t="s">
        <v>3135</v>
      </c>
      <c r="Y35" s="154" t="s">
        <v>25</v>
      </c>
      <c r="Z35" s="154" t="s">
        <v>166</v>
      </c>
      <c r="AA35" s="154" t="s">
        <v>2327</v>
      </c>
      <c r="AB35" s="154">
        <v>1</v>
      </c>
      <c r="AC35" s="154">
        <v>0</v>
      </c>
      <c r="AD35" s="87">
        <f>IF(W35="SOPORTE_TELEFÓNICO",'BASE LIQUIDACION REDEBAN 2025'!$B$19,IF(W35="ENVÍO",'BASE LIQUIDACION REDEBAN 2025'!$C$2,IF(Y35="TIPO I",'BASE LIQUIDACION REDEBAN 2025'!$C$2,IF(Y35="TIPO II",'BASE LIQUIDACION REDEBAN 2025'!$C$3,IF(Y35="TIPO III",'BASE LIQUIDACION REDEBAN 2025'!$C$4,IF(Y35="TIPO IV",'BASE LIQUIDACION REDEBAN 2025'!$C$5,IF(Z35="AEREO",'BASE LIQUIDACION REDEBAN 2025'!$B$6,'BASE LIQUIDACION REDEBAN 2025'!$C$5)))))))</f>
        <v>65960.072302</v>
      </c>
      <c r="AE35" s="87">
        <f>IF(OR(W35="SOPORTE_TELEFÓNICO",W35="ENVÍO"),0,IF(Y35="TIPO I",'BASE LIQUIDACION REDEBAN 2025'!$B$10,IF(Y35="TIPO II",'BASE LIQUIDACION REDEBAN 2025'!$B$11,IF(Y35="TIPO III",'BASE LIQUIDACION REDEBAN 2025'!$B$12,'BASE LIQUIDACION REDEBAN 2025'!$B$13))))</f>
        <v>75096.394270399993</v>
      </c>
      <c r="AF35" s="87">
        <f t="shared" si="0"/>
        <v>65960.072302</v>
      </c>
      <c r="AG35" s="184"/>
      <c r="AH35" s="184"/>
    </row>
    <row r="36" spans="1:34" s="79" customFormat="1" ht="13.15">
      <c r="A36" s="154" t="s">
        <v>72</v>
      </c>
      <c r="B36" s="154" t="str">
        <f>VLOOKUP(A36,'CENTRO DE COSTOS'!A:D,4,FALSE)</f>
        <v>MIGUEL JULIÁN HERNÁNDEZ GUARÍN</v>
      </c>
      <c r="C36" s="154" t="str">
        <f>VLOOKUP(A36,'CENTRO DE COSTOS'!A:D,2,FALSE)</f>
        <v>0004-0008</v>
      </c>
      <c r="D36" s="154">
        <v>68547</v>
      </c>
      <c r="E36" s="154">
        <v>2535897</v>
      </c>
      <c r="F36" s="154">
        <v>62411</v>
      </c>
      <c r="G36" s="154" t="s">
        <v>2958</v>
      </c>
      <c r="H36" s="154" t="s">
        <v>820</v>
      </c>
      <c r="I36" s="154" t="s">
        <v>844</v>
      </c>
      <c r="J36" s="154" t="s">
        <v>3136</v>
      </c>
      <c r="K36" s="154" t="s">
        <v>159</v>
      </c>
      <c r="L36" s="154" t="s">
        <v>3137</v>
      </c>
      <c r="M36" s="155">
        <v>45869.747916666667</v>
      </c>
      <c r="N36" s="155">
        <v>45870.643055555556</v>
      </c>
      <c r="O36" s="154" t="s">
        <v>2961</v>
      </c>
      <c r="P36" s="154" t="s">
        <v>2962</v>
      </c>
      <c r="Q36" s="154" t="s">
        <v>3099</v>
      </c>
      <c r="R36" s="154" t="s">
        <v>3100</v>
      </c>
      <c r="S36" s="154" t="s">
        <v>2973</v>
      </c>
      <c r="T36" s="180"/>
      <c r="U36" s="154" t="s">
        <v>2965</v>
      </c>
      <c r="V36" s="154" t="s">
        <v>3138</v>
      </c>
      <c r="W36" s="154" t="s">
        <v>2967</v>
      </c>
      <c r="X36" s="154" t="s">
        <v>3139</v>
      </c>
      <c r="Y36" s="154" t="s">
        <v>28</v>
      </c>
      <c r="Z36" s="154" t="s">
        <v>166</v>
      </c>
      <c r="AA36" s="154" t="s">
        <v>3140</v>
      </c>
      <c r="AB36" s="154">
        <v>1</v>
      </c>
      <c r="AC36" s="154">
        <v>0</v>
      </c>
      <c r="AD36" s="87">
        <f>IF(W36="SOPORTE_TELEFÓNICO",'BASE LIQUIDACION REDEBAN 2025'!$B$19,IF(W36="ENVÍO",'BASE LIQUIDACION REDEBAN 2025'!$C$2,IF(Y36="TIPO I",'BASE LIQUIDACION REDEBAN 2025'!$C$2,IF(Y36="TIPO II",'BASE LIQUIDACION REDEBAN 2025'!$C$3,IF(Y36="TIPO III",'BASE LIQUIDACION REDEBAN 2025'!$C$4,IF(Y36="TIPO IV",'BASE LIQUIDACION REDEBAN 2025'!$C$5,IF(Z36="AEREO",'BASE LIQUIDACION REDEBAN 2025'!$B$6,'BASE LIQUIDACION REDEBAN 2025'!$C$5)))))))</f>
        <v>144967.87232000002</v>
      </c>
      <c r="AE36" s="87">
        <f>IF(OR(W36="SOPORTE_TELEFÓNICO",W36="ENVÍO"),0,IF(Y36="TIPO I",'BASE LIQUIDACION REDEBAN 2025'!$B$10,IF(Y36="TIPO II",'BASE LIQUIDACION REDEBAN 2025'!$B$11,IF(Y36="TIPO III",'BASE LIQUIDACION REDEBAN 2025'!$B$12,'BASE LIQUIDACION REDEBAN 2025'!$B$13))))</f>
        <v>140395.6348884</v>
      </c>
      <c r="AF36" s="87">
        <f t="shared" si="0"/>
        <v>144967.87232000002</v>
      </c>
      <c r="AG36" s="184"/>
      <c r="AH36" s="184"/>
    </row>
    <row r="37" spans="1:34" s="79" customFormat="1" ht="13.15">
      <c r="A37" s="154" t="s">
        <v>90</v>
      </c>
      <c r="B37" s="154" t="str">
        <f>VLOOKUP(A37,'CENTRO DE COSTOS'!A:D,4,FALSE)</f>
        <v>JUAN SEBASTIÁN RÍOS CASTRILLÓN</v>
      </c>
      <c r="C37" s="154" t="str">
        <f>VLOOKUP(A37,'CENTRO DE COSTOS'!A:D,2,FALSE)</f>
        <v>0004-0005</v>
      </c>
      <c r="D37" s="154">
        <v>5001</v>
      </c>
      <c r="E37" s="154">
        <v>2539785</v>
      </c>
      <c r="F37" s="154">
        <v>70873</v>
      </c>
      <c r="G37" s="154" t="s">
        <v>2958</v>
      </c>
      <c r="H37" s="154" t="s">
        <v>197</v>
      </c>
      <c r="I37" s="154" t="s">
        <v>90</v>
      </c>
      <c r="J37" s="154" t="s">
        <v>3141</v>
      </c>
      <c r="K37" s="154" t="s">
        <v>159</v>
      </c>
      <c r="L37" s="154" t="s">
        <v>3142</v>
      </c>
      <c r="M37" s="155">
        <v>45870.495138888888</v>
      </c>
      <c r="N37" s="155">
        <v>45870.645138888889</v>
      </c>
      <c r="O37" s="154" t="s">
        <v>2961</v>
      </c>
      <c r="P37" s="154" t="s">
        <v>2988</v>
      </c>
      <c r="Q37" s="154" t="s">
        <v>2978</v>
      </c>
      <c r="R37" s="154" t="s">
        <v>3124</v>
      </c>
      <c r="S37" s="154" t="s">
        <v>200</v>
      </c>
      <c r="T37" s="180"/>
      <c r="U37" s="154" t="s">
        <v>2965</v>
      </c>
      <c r="V37" s="154" t="s">
        <v>3125</v>
      </c>
      <c r="W37" s="154" t="s">
        <v>2967</v>
      </c>
      <c r="X37" s="154" t="s">
        <v>3143</v>
      </c>
      <c r="Y37" s="154" t="s">
        <v>25</v>
      </c>
      <c r="Z37" s="154" t="s">
        <v>166</v>
      </c>
      <c r="AA37" s="154" t="s">
        <v>3127</v>
      </c>
      <c r="AB37" s="154">
        <v>1</v>
      </c>
      <c r="AC37" s="154">
        <v>0</v>
      </c>
      <c r="AD37" s="87">
        <f>IF(W37="SOPORTE_TELEFÓNICO",'BASE LIQUIDACION REDEBAN 2025'!$B$19,IF(W37="ENVÍO",'BASE LIQUIDACION REDEBAN 2025'!$C$2,IF(Y37="TIPO I",'BASE LIQUIDACION REDEBAN 2025'!$C$2,IF(Y37="TIPO II",'BASE LIQUIDACION REDEBAN 2025'!$C$3,IF(Y37="TIPO III",'BASE LIQUIDACION REDEBAN 2025'!$C$4,IF(Y37="TIPO IV",'BASE LIQUIDACION REDEBAN 2025'!$C$5,IF(Z37="AEREO",'BASE LIQUIDACION REDEBAN 2025'!$B$6,'BASE LIQUIDACION REDEBAN 2025'!$C$5)))))))</f>
        <v>65960.072302</v>
      </c>
      <c r="AE37" s="87">
        <f>IF(OR(W37="SOPORTE_TELEFÓNICO",W37="ENVÍO"),0,IF(Y37="TIPO I",'BASE LIQUIDACION REDEBAN 2025'!$B$10,IF(Y37="TIPO II",'BASE LIQUIDACION REDEBAN 2025'!$B$11,IF(Y37="TIPO III",'BASE LIQUIDACION REDEBAN 2025'!$B$12,'BASE LIQUIDACION REDEBAN 2025'!$B$13))))</f>
        <v>75096.394270399993</v>
      </c>
      <c r="AF37" s="87">
        <f t="shared" si="0"/>
        <v>65960.072302</v>
      </c>
      <c r="AG37" s="184"/>
      <c r="AH37" s="184"/>
    </row>
    <row r="38" spans="1:34" s="79" customFormat="1" ht="13.15">
      <c r="A38" s="154" t="s">
        <v>91</v>
      </c>
      <c r="B38" s="154" t="str">
        <f>VLOOKUP(A38,'CENTRO DE COSTOS'!A:D,4,FALSE)</f>
        <v>JOSE MAURICIO HERNANDEZ ROJAS</v>
      </c>
      <c r="C38" s="154" t="str">
        <f>VLOOKUP(A38,'CENTRO DE COSTOS'!A:D,2,FALSE)</f>
        <v>0004-0001</v>
      </c>
      <c r="D38" s="154">
        <v>23672</v>
      </c>
      <c r="E38" s="154">
        <v>2532785</v>
      </c>
      <c r="F38" s="154">
        <v>10828</v>
      </c>
      <c r="G38" s="154" t="s">
        <v>2958</v>
      </c>
      <c r="H38" s="154" t="s">
        <v>421</v>
      </c>
      <c r="I38" s="154" t="s">
        <v>2511</v>
      </c>
      <c r="J38" s="154" t="s">
        <v>3144</v>
      </c>
      <c r="K38" s="154" t="s">
        <v>159</v>
      </c>
      <c r="L38" s="154" t="s">
        <v>3145</v>
      </c>
      <c r="M38" s="155">
        <v>45869.465277777781</v>
      </c>
      <c r="N38" s="155">
        <v>45870.65</v>
      </c>
      <c r="O38" s="154" t="s">
        <v>2961</v>
      </c>
      <c r="P38" s="154" t="s">
        <v>2962</v>
      </c>
      <c r="Q38" s="154" t="s">
        <v>2971</v>
      </c>
      <c r="R38" s="154" t="s">
        <v>3027</v>
      </c>
      <c r="S38" s="154" t="s">
        <v>2973</v>
      </c>
      <c r="T38" s="180"/>
      <c r="U38" s="154" t="s">
        <v>2965</v>
      </c>
      <c r="V38" s="154" t="s">
        <v>3146</v>
      </c>
      <c r="W38" s="154" t="s">
        <v>2967</v>
      </c>
      <c r="X38" s="154" t="s">
        <v>3147</v>
      </c>
      <c r="Y38" s="154" t="s">
        <v>28</v>
      </c>
      <c r="Z38" s="154" t="s">
        <v>166</v>
      </c>
      <c r="AA38" s="154" t="s">
        <v>1227</v>
      </c>
      <c r="AB38" s="154">
        <v>1</v>
      </c>
      <c r="AC38" s="154">
        <v>0</v>
      </c>
      <c r="AD38" s="87">
        <f>IF(W38="SOPORTE_TELEFÓNICO",'BASE LIQUIDACION REDEBAN 2025'!$B$19,IF(W38="ENVÍO",'BASE LIQUIDACION REDEBAN 2025'!$C$2,IF(Y38="TIPO I",'BASE LIQUIDACION REDEBAN 2025'!$C$2,IF(Y38="TIPO II",'BASE LIQUIDACION REDEBAN 2025'!$C$3,IF(Y38="TIPO III",'BASE LIQUIDACION REDEBAN 2025'!$C$4,IF(Y38="TIPO IV",'BASE LIQUIDACION REDEBAN 2025'!$C$5,IF(Z38="AEREO",'BASE LIQUIDACION REDEBAN 2025'!$B$6,'BASE LIQUIDACION REDEBAN 2025'!$C$5)))))))</f>
        <v>144967.87232000002</v>
      </c>
      <c r="AE38" s="87">
        <f>IF(OR(W38="SOPORTE_TELEFÓNICO",W38="ENVÍO"),0,IF(Y38="TIPO I",'BASE LIQUIDACION REDEBAN 2025'!$B$10,IF(Y38="TIPO II",'BASE LIQUIDACION REDEBAN 2025'!$B$11,IF(Y38="TIPO III",'BASE LIQUIDACION REDEBAN 2025'!$B$12,'BASE LIQUIDACION REDEBAN 2025'!$B$13))))</f>
        <v>140395.6348884</v>
      </c>
      <c r="AF38" s="87">
        <f t="shared" si="0"/>
        <v>144967.87232000002</v>
      </c>
      <c r="AG38" s="184"/>
      <c r="AH38" s="184"/>
    </row>
    <row r="39" spans="1:34" s="79" customFormat="1" ht="13.15">
      <c r="A39" s="154" t="s">
        <v>98</v>
      </c>
      <c r="B39" s="154" t="str">
        <f>VLOOKUP(A39,'CENTRO DE COSTOS'!A:D,4,FALSE)</f>
        <v>MIGUEL JULIÁN HERNÁNDEZ GUARÍN</v>
      </c>
      <c r="C39" s="154" t="str">
        <f>VLOOKUP(A39,'CENTRO DE COSTOS'!A:D,2,FALSE)</f>
        <v>0004-0008</v>
      </c>
      <c r="D39" s="154">
        <v>68572</v>
      </c>
      <c r="E39" s="154">
        <v>2539087</v>
      </c>
      <c r="F39" s="154">
        <v>47997</v>
      </c>
      <c r="G39" s="154" t="s">
        <v>2958</v>
      </c>
      <c r="H39" s="154" t="s">
        <v>820</v>
      </c>
      <c r="I39" s="154" t="s">
        <v>3148</v>
      </c>
      <c r="J39" s="154" t="s">
        <v>3149</v>
      </c>
      <c r="K39" s="154" t="s">
        <v>159</v>
      </c>
      <c r="L39" s="154" t="s">
        <v>3150</v>
      </c>
      <c r="M39" s="155">
        <v>45870.448611111111</v>
      </c>
      <c r="N39" s="155">
        <v>45870.654861111114</v>
      </c>
      <c r="O39" s="154" t="s">
        <v>2961</v>
      </c>
      <c r="P39" s="154" t="s">
        <v>2962</v>
      </c>
      <c r="Q39" s="154" t="s">
        <v>3076</v>
      </c>
      <c r="R39" s="154" t="s">
        <v>3076</v>
      </c>
      <c r="S39" s="154" t="s">
        <v>200</v>
      </c>
      <c r="T39" s="180"/>
      <c r="U39" s="154" t="s">
        <v>2965</v>
      </c>
      <c r="V39" s="154" t="s">
        <v>3151</v>
      </c>
      <c r="W39" s="154" t="s">
        <v>2967</v>
      </c>
      <c r="X39" s="154" t="s">
        <v>3152</v>
      </c>
      <c r="Y39" s="154" t="s">
        <v>28</v>
      </c>
      <c r="Z39" s="154" t="s">
        <v>166</v>
      </c>
      <c r="AA39" s="154" t="s">
        <v>1148</v>
      </c>
      <c r="AB39" s="154">
        <v>1</v>
      </c>
      <c r="AC39" s="154">
        <v>0</v>
      </c>
      <c r="AD39" s="87">
        <f>IF(W39="SOPORTE_TELEFÓNICO",'BASE LIQUIDACION REDEBAN 2025'!$B$19,IF(W39="ENVÍO",'BASE LIQUIDACION REDEBAN 2025'!$C$2,IF(Y39="TIPO I",'BASE LIQUIDACION REDEBAN 2025'!$C$2,IF(Y39="TIPO II",'BASE LIQUIDACION REDEBAN 2025'!$C$3,IF(Y39="TIPO III",'BASE LIQUIDACION REDEBAN 2025'!$C$4,IF(Y39="TIPO IV",'BASE LIQUIDACION REDEBAN 2025'!$C$5,IF(Z39="AEREO",'BASE LIQUIDACION REDEBAN 2025'!$B$6,'BASE LIQUIDACION REDEBAN 2025'!$C$5)))))))</f>
        <v>144967.87232000002</v>
      </c>
      <c r="AE39" s="87">
        <f>IF(OR(W39="SOPORTE_TELEFÓNICO",W39="ENVÍO"),0,IF(Y39="TIPO I",'BASE LIQUIDACION REDEBAN 2025'!$B$10,IF(Y39="TIPO II",'BASE LIQUIDACION REDEBAN 2025'!$B$11,IF(Y39="TIPO III",'BASE LIQUIDACION REDEBAN 2025'!$B$12,'BASE LIQUIDACION REDEBAN 2025'!$B$13))))</f>
        <v>140395.6348884</v>
      </c>
      <c r="AF39" s="87">
        <f t="shared" si="0"/>
        <v>144967.87232000002</v>
      </c>
      <c r="AG39" s="184"/>
      <c r="AH39" s="184"/>
    </row>
    <row r="40" spans="1:34" s="79" customFormat="1" ht="13.15">
      <c r="A40" s="154" t="s">
        <v>90</v>
      </c>
      <c r="B40" s="154" t="str">
        <f>VLOOKUP(A40,'CENTRO DE COSTOS'!A:D,4,FALSE)</f>
        <v>JUAN SEBASTIÁN RÍOS CASTRILLÓN</v>
      </c>
      <c r="C40" s="154" t="str">
        <f>VLOOKUP(A40,'CENTRO DE COSTOS'!A:D,2,FALSE)</f>
        <v>0004-0005</v>
      </c>
      <c r="D40" s="154">
        <v>5376</v>
      </c>
      <c r="E40" s="154">
        <v>2529563</v>
      </c>
      <c r="F40" s="154">
        <v>35563</v>
      </c>
      <c r="G40" s="154" t="s">
        <v>2958</v>
      </c>
      <c r="H40" s="154" t="s">
        <v>197</v>
      </c>
      <c r="I40" s="154" t="s">
        <v>1651</v>
      </c>
      <c r="J40" s="154" t="s">
        <v>3153</v>
      </c>
      <c r="K40" s="154" t="s">
        <v>159</v>
      </c>
      <c r="L40" s="154" t="s">
        <v>3154</v>
      </c>
      <c r="M40" s="155">
        <v>45868.7</v>
      </c>
      <c r="N40" s="155">
        <v>45870.65902777778</v>
      </c>
      <c r="O40" s="154" t="s">
        <v>2961</v>
      </c>
      <c r="P40" s="154" t="s">
        <v>2962</v>
      </c>
      <c r="Q40" s="154" t="s">
        <v>3006</v>
      </c>
      <c r="R40" s="154" t="s">
        <v>3155</v>
      </c>
      <c r="S40" s="154" t="s">
        <v>200</v>
      </c>
      <c r="T40" s="180"/>
      <c r="U40" s="154" t="s">
        <v>2965</v>
      </c>
      <c r="V40" s="154" t="s">
        <v>3156</v>
      </c>
      <c r="W40" s="154" t="s">
        <v>2967</v>
      </c>
      <c r="X40" s="154" t="s">
        <v>3157</v>
      </c>
      <c r="Y40" s="154" t="s">
        <v>28</v>
      </c>
      <c r="Z40" s="154" t="s">
        <v>166</v>
      </c>
      <c r="AA40" s="154" t="s">
        <v>3158</v>
      </c>
      <c r="AB40" s="154">
        <v>1</v>
      </c>
      <c r="AC40" s="154">
        <v>0</v>
      </c>
      <c r="AD40" s="87">
        <f>IF(W40="SOPORTE_TELEFÓNICO",'BASE LIQUIDACION REDEBAN 2025'!$B$19,IF(W40="ENVÍO",'BASE LIQUIDACION REDEBAN 2025'!$C$2,IF(Y40="TIPO I",'BASE LIQUIDACION REDEBAN 2025'!$C$2,IF(Y40="TIPO II",'BASE LIQUIDACION REDEBAN 2025'!$C$3,IF(Y40="TIPO III",'BASE LIQUIDACION REDEBAN 2025'!$C$4,IF(Y40="TIPO IV",'BASE LIQUIDACION REDEBAN 2025'!$C$5,IF(Z40="AEREO",'BASE LIQUIDACION REDEBAN 2025'!$B$6,'BASE LIQUIDACION REDEBAN 2025'!$C$5)))))))</f>
        <v>144967.87232000002</v>
      </c>
      <c r="AE40" s="87">
        <f>IF(OR(W40="SOPORTE_TELEFÓNICO",W40="ENVÍO"),0,IF(Y40="TIPO I",'BASE LIQUIDACION REDEBAN 2025'!$B$10,IF(Y40="TIPO II",'BASE LIQUIDACION REDEBAN 2025'!$B$11,IF(Y40="TIPO III",'BASE LIQUIDACION REDEBAN 2025'!$B$12,'BASE LIQUIDACION REDEBAN 2025'!$B$13))))</f>
        <v>140395.6348884</v>
      </c>
      <c r="AF40" s="87">
        <f t="shared" si="0"/>
        <v>144967.87232000002</v>
      </c>
      <c r="AG40" s="184"/>
      <c r="AH40" s="184"/>
    </row>
    <row r="41" spans="1:34" s="79" customFormat="1" ht="13.15">
      <c r="A41" s="154" t="s">
        <v>99</v>
      </c>
      <c r="B41" s="154" t="str">
        <f>VLOOKUP(A41,'CENTRO DE COSTOS'!A:D,4,FALSE)</f>
        <v>JOSE MAURICIO HERNANDEZ ROJAS</v>
      </c>
      <c r="C41" s="154" t="str">
        <f>VLOOKUP(A41,'CENTRO DE COSTOS'!A:D,2,FALSE)</f>
        <v>0004-0001</v>
      </c>
      <c r="D41" s="154">
        <v>20011</v>
      </c>
      <c r="E41" s="154">
        <v>2533316</v>
      </c>
      <c r="F41" s="154">
        <v>30908</v>
      </c>
      <c r="G41" s="154" t="s">
        <v>2958</v>
      </c>
      <c r="H41" s="154" t="s">
        <v>440</v>
      </c>
      <c r="I41" s="154" t="s">
        <v>441</v>
      </c>
      <c r="J41" s="154" t="s">
        <v>3159</v>
      </c>
      <c r="K41" s="154" t="s">
        <v>159</v>
      </c>
      <c r="L41" s="154" t="s">
        <v>3160</v>
      </c>
      <c r="M41" s="155">
        <v>45869.486111111109</v>
      </c>
      <c r="N41" s="155">
        <v>45870.668055555558</v>
      </c>
      <c r="O41" s="154" t="s">
        <v>2961</v>
      </c>
      <c r="P41" s="154" t="s">
        <v>2962</v>
      </c>
      <c r="Q41" s="154" t="s">
        <v>2971</v>
      </c>
      <c r="R41" s="154" t="s">
        <v>2972</v>
      </c>
      <c r="S41" s="154" t="s">
        <v>2973</v>
      </c>
      <c r="T41" s="180"/>
      <c r="U41" s="154" t="s">
        <v>2965</v>
      </c>
      <c r="V41" s="154" t="s">
        <v>3161</v>
      </c>
      <c r="W41" s="154" t="s">
        <v>2967</v>
      </c>
      <c r="X41" s="154" t="s">
        <v>3162</v>
      </c>
      <c r="Y41" s="154" t="s">
        <v>32</v>
      </c>
      <c r="Z41" s="154" t="s">
        <v>166</v>
      </c>
      <c r="AA41" s="154" t="s">
        <v>985</v>
      </c>
      <c r="AB41" s="154">
        <v>1</v>
      </c>
      <c r="AC41" s="154">
        <v>0</v>
      </c>
      <c r="AD41" s="87">
        <f>IF(W41="SOPORTE_TELEFÓNICO",'BASE LIQUIDACION REDEBAN 2025'!$B$19,IF(W41="ENVÍO",'BASE LIQUIDACION REDEBAN 2025'!$C$2,IF(Y41="TIPO I",'BASE LIQUIDACION REDEBAN 2025'!$C$2,IF(Y41="TIPO II",'BASE LIQUIDACION REDEBAN 2025'!$C$3,IF(Y41="TIPO III",'BASE LIQUIDACION REDEBAN 2025'!$C$4,IF(Y41="TIPO IV",'BASE LIQUIDACION REDEBAN 2025'!$C$5,IF(Z41="AEREO",'BASE LIQUIDACION REDEBAN 2025'!$B$6,'BASE LIQUIDACION REDEBAN 2025'!$C$5)))))))</f>
        <v>479588.87655000004</v>
      </c>
      <c r="AE41" s="87">
        <f>IF(OR(W41="SOPORTE_TELEFÓNICO",W41="ENVÍO"),0,IF(Y41="TIPO I",'BASE LIQUIDACION REDEBAN 2025'!$B$10,IF(Y41="TIPO II",'BASE LIQUIDACION REDEBAN 2025'!$B$11,IF(Y41="TIPO III",'BASE LIQUIDACION REDEBAN 2025'!$B$12,'BASE LIQUIDACION REDEBAN 2025'!$B$13))))</f>
        <v>196536.5258152</v>
      </c>
      <c r="AF41" s="87">
        <f t="shared" si="0"/>
        <v>479588.87655000004</v>
      </c>
      <c r="AG41" s="184"/>
      <c r="AH41" s="184"/>
    </row>
    <row r="42" spans="1:34" s="79" customFormat="1" ht="13.15">
      <c r="A42" s="154" t="s">
        <v>100</v>
      </c>
      <c r="B42" s="154" t="str">
        <f>VLOOKUP(A42,'CENTRO DE COSTOS'!A:D,4,FALSE)</f>
        <v>KEVIN ALEXIS CORZO BUSTOS</v>
      </c>
      <c r="C42" s="154" t="str">
        <f>VLOOKUP(A42,'CENTRO DE COSTOS'!A:D,2,FALSE)</f>
        <v>0004-0007</v>
      </c>
      <c r="D42" s="154">
        <v>50001</v>
      </c>
      <c r="E42" s="154">
        <v>2539528</v>
      </c>
      <c r="F42" s="154">
        <v>64576</v>
      </c>
      <c r="G42" s="154" t="s">
        <v>2958</v>
      </c>
      <c r="H42" s="154" t="s">
        <v>295</v>
      </c>
      <c r="I42" s="154" t="s">
        <v>100</v>
      </c>
      <c r="J42" s="154" t="s">
        <v>3163</v>
      </c>
      <c r="K42" s="154" t="s">
        <v>159</v>
      </c>
      <c r="L42" s="154" t="s">
        <v>3164</v>
      </c>
      <c r="M42" s="155">
        <v>45870.469444444447</v>
      </c>
      <c r="N42" s="155">
        <v>45870.671527777777</v>
      </c>
      <c r="O42" s="154" t="s">
        <v>2961</v>
      </c>
      <c r="P42" s="154" t="s">
        <v>2962</v>
      </c>
      <c r="Q42" s="154" t="s">
        <v>2971</v>
      </c>
      <c r="R42" s="154" t="s">
        <v>3001</v>
      </c>
      <c r="S42" s="154" t="s">
        <v>2973</v>
      </c>
      <c r="T42" s="180"/>
      <c r="U42" s="154" t="s">
        <v>2965</v>
      </c>
      <c r="V42" s="154" t="s">
        <v>3165</v>
      </c>
      <c r="W42" s="154" t="s">
        <v>2967</v>
      </c>
      <c r="X42" s="154" t="s">
        <v>3166</v>
      </c>
      <c r="Y42" s="154" t="s">
        <v>25</v>
      </c>
      <c r="Z42" s="154" t="s">
        <v>166</v>
      </c>
      <c r="AA42" s="154" t="s">
        <v>3167</v>
      </c>
      <c r="AB42" s="154">
        <v>1</v>
      </c>
      <c r="AC42" s="154">
        <v>0</v>
      </c>
      <c r="AD42" s="87">
        <f>IF(W42="SOPORTE_TELEFÓNICO",'BASE LIQUIDACION REDEBAN 2025'!$B$19,IF(W42="ENVÍO",'BASE LIQUIDACION REDEBAN 2025'!$C$2,IF(Y42="TIPO I",'BASE LIQUIDACION REDEBAN 2025'!$C$2,IF(Y42="TIPO II",'BASE LIQUIDACION REDEBAN 2025'!$C$3,IF(Y42="TIPO III",'BASE LIQUIDACION REDEBAN 2025'!$C$4,IF(Y42="TIPO IV",'BASE LIQUIDACION REDEBAN 2025'!$C$5,IF(Z42="AEREO",'BASE LIQUIDACION REDEBAN 2025'!$B$6,'BASE LIQUIDACION REDEBAN 2025'!$C$5)))))))</f>
        <v>65960.072302</v>
      </c>
      <c r="AE42" s="87">
        <f>IF(OR(W42="SOPORTE_TELEFÓNICO",W42="ENVÍO"),0,IF(Y42="TIPO I",'BASE LIQUIDACION REDEBAN 2025'!$B$10,IF(Y42="TIPO II",'BASE LIQUIDACION REDEBAN 2025'!$B$11,IF(Y42="TIPO III",'BASE LIQUIDACION REDEBAN 2025'!$B$12,'BASE LIQUIDACION REDEBAN 2025'!$B$13))))</f>
        <v>75096.394270399993</v>
      </c>
      <c r="AF42" s="87">
        <f t="shared" si="0"/>
        <v>65960.072302</v>
      </c>
      <c r="AG42" s="184"/>
      <c r="AH42" s="184"/>
    </row>
    <row r="43" spans="1:34" s="79" customFormat="1" ht="13.15">
      <c r="A43" s="154" t="s">
        <v>94</v>
      </c>
      <c r="B43" s="154" t="str">
        <f>VLOOKUP(A43,'CENTRO DE COSTOS'!A:D,4,FALSE)</f>
        <v>DIEGO FERNANDO HENAO CARDONA</v>
      </c>
      <c r="C43" s="154" t="str">
        <f>VLOOKUP(A43,'CENTRO DE COSTOS'!A:D,2,FALSE)</f>
        <v>0004-0002</v>
      </c>
      <c r="D43" s="154">
        <v>63401</v>
      </c>
      <c r="E43" s="154">
        <v>2540393</v>
      </c>
      <c r="F43" s="154">
        <v>27039</v>
      </c>
      <c r="G43" s="154" t="s">
        <v>2958</v>
      </c>
      <c r="H43" s="154" t="s">
        <v>581</v>
      </c>
      <c r="I43" s="154" t="s">
        <v>3168</v>
      </c>
      <c r="J43" s="154" t="s">
        <v>3169</v>
      </c>
      <c r="K43" s="154" t="s">
        <v>159</v>
      </c>
      <c r="L43" s="154" t="s">
        <v>3170</v>
      </c>
      <c r="M43" s="155">
        <v>45870.561805555553</v>
      </c>
      <c r="N43" s="155">
        <v>45870.674305555556</v>
      </c>
      <c r="O43" s="154" t="s">
        <v>2961</v>
      </c>
      <c r="P43" s="154" t="s">
        <v>2988</v>
      </c>
      <c r="Q43" s="154" t="s">
        <v>2978</v>
      </c>
      <c r="R43" s="154" t="s">
        <v>3124</v>
      </c>
      <c r="S43" s="154" t="s">
        <v>2973</v>
      </c>
      <c r="T43" s="180"/>
      <c r="U43" s="154" t="s">
        <v>2965</v>
      </c>
      <c r="V43" s="154" t="s">
        <v>3171</v>
      </c>
      <c r="W43" s="154" t="s">
        <v>2967</v>
      </c>
      <c r="X43" s="154" t="s">
        <v>3172</v>
      </c>
      <c r="Y43" s="154" t="s">
        <v>28</v>
      </c>
      <c r="Z43" s="154" t="s">
        <v>166</v>
      </c>
      <c r="AA43" s="154" t="s">
        <v>587</v>
      </c>
      <c r="AB43" s="154">
        <v>1</v>
      </c>
      <c r="AC43" s="154">
        <v>0</v>
      </c>
      <c r="AD43" s="87">
        <f>IF(W43="SOPORTE_TELEFÓNICO",'BASE LIQUIDACION REDEBAN 2025'!$B$19,IF(W43="ENVÍO",'BASE LIQUIDACION REDEBAN 2025'!$C$2,IF(Y43="TIPO I",'BASE LIQUIDACION REDEBAN 2025'!$C$2,IF(Y43="TIPO II",'BASE LIQUIDACION REDEBAN 2025'!$C$3,IF(Y43="TIPO III",'BASE LIQUIDACION REDEBAN 2025'!$C$4,IF(Y43="TIPO IV",'BASE LIQUIDACION REDEBAN 2025'!$C$5,IF(Z43="AEREO",'BASE LIQUIDACION REDEBAN 2025'!$B$6,'BASE LIQUIDACION REDEBAN 2025'!$C$5)))))))</f>
        <v>144967.87232000002</v>
      </c>
      <c r="AE43" s="87">
        <f>IF(OR(W43="SOPORTE_TELEFÓNICO",W43="ENVÍO"),0,IF(Y43="TIPO I",'BASE LIQUIDACION REDEBAN 2025'!$B$10,IF(Y43="TIPO II",'BASE LIQUIDACION REDEBAN 2025'!$B$11,IF(Y43="TIPO III",'BASE LIQUIDACION REDEBAN 2025'!$B$12,'BASE LIQUIDACION REDEBAN 2025'!$B$13))))</f>
        <v>140395.6348884</v>
      </c>
      <c r="AF43" s="87">
        <f t="shared" si="0"/>
        <v>144967.87232000002</v>
      </c>
      <c r="AG43" s="184"/>
      <c r="AH43" s="184"/>
    </row>
    <row r="44" spans="1:34" s="79" customFormat="1" ht="13.15">
      <c r="A44" s="154" t="s">
        <v>94</v>
      </c>
      <c r="B44" s="154" t="str">
        <f>VLOOKUP(A44,'CENTRO DE COSTOS'!A:D,4,FALSE)</f>
        <v>DIEGO FERNANDO HENAO CARDONA</v>
      </c>
      <c r="C44" s="154" t="str">
        <f>VLOOKUP(A44,'CENTRO DE COSTOS'!A:D,2,FALSE)</f>
        <v>0004-0002</v>
      </c>
      <c r="D44" s="154">
        <v>66001</v>
      </c>
      <c r="E44" s="154">
        <v>2540248</v>
      </c>
      <c r="F44" s="154">
        <v>24385</v>
      </c>
      <c r="G44" s="154" t="s">
        <v>2958</v>
      </c>
      <c r="H44" s="154" t="s">
        <v>606</v>
      </c>
      <c r="I44" s="154" t="s">
        <v>94</v>
      </c>
      <c r="J44" s="154" t="s">
        <v>3173</v>
      </c>
      <c r="K44" s="154" t="s">
        <v>159</v>
      </c>
      <c r="L44" s="154" t="s">
        <v>3174</v>
      </c>
      <c r="M44" s="155">
        <v>45870.525000000001</v>
      </c>
      <c r="N44" s="155">
        <v>45870.675694444442</v>
      </c>
      <c r="O44" s="154" t="s">
        <v>2961</v>
      </c>
      <c r="P44" s="154" t="s">
        <v>2988</v>
      </c>
      <c r="Q44" s="154" t="s">
        <v>2978</v>
      </c>
      <c r="R44" s="154" t="s">
        <v>3124</v>
      </c>
      <c r="S44" s="154" t="s">
        <v>220</v>
      </c>
      <c r="T44" s="180"/>
      <c r="U44" s="154" t="s">
        <v>2965</v>
      </c>
      <c r="V44" s="154" t="s">
        <v>3175</v>
      </c>
      <c r="W44" s="154" t="s">
        <v>2967</v>
      </c>
      <c r="X44" s="154" t="s">
        <v>3176</v>
      </c>
      <c r="Y44" s="154" t="s">
        <v>25</v>
      </c>
      <c r="Z44" s="154" t="s">
        <v>166</v>
      </c>
      <c r="AA44" s="154" t="s">
        <v>544</v>
      </c>
      <c r="AB44" s="154">
        <v>1</v>
      </c>
      <c r="AC44" s="154">
        <v>0</v>
      </c>
      <c r="AD44" s="87">
        <f>IF(W44="SOPORTE_TELEFÓNICO",'BASE LIQUIDACION REDEBAN 2025'!$B$19,IF(W44="ENVÍO",'BASE LIQUIDACION REDEBAN 2025'!$C$2,IF(Y44="TIPO I",'BASE LIQUIDACION REDEBAN 2025'!$C$2,IF(Y44="TIPO II",'BASE LIQUIDACION REDEBAN 2025'!$C$3,IF(Y44="TIPO III",'BASE LIQUIDACION REDEBAN 2025'!$C$4,IF(Y44="TIPO IV",'BASE LIQUIDACION REDEBAN 2025'!$C$5,IF(Z44="AEREO",'BASE LIQUIDACION REDEBAN 2025'!$B$6,'BASE LIQUIDACION REDEBAN 2025'!$C$5)))))))</f>
        <v>65960.072302</v>
      </c>
      <c r="AE44" s="87">
        <f>IF(OR(W44="SOPORTE_TELEFÓNICO",W44="ENVÍO"),0,IF(Y44="TIPO I",'BASE LIQUIDACION REDEBAN 2025'!$B$10,IF(Y44="TIPO II",'BASE LIQUIDACION REDEBAN 2025'!$B$11,IF(Y44="TIPO III",'BASE LIQUIDACION REDEBAN 2025'!$B$12,'BASE LIQUIDACION REDEBAN 2025'!$B$13))))</f>
        <v>75096.394270399993</v>
      </c>
      <c r="AF44" s="87">
        <f t="shared" si="0"/>
        <v>65960.072302</v>
      </c>
      <c r="AG44" s="184"/>
      <c r="AH44" s="184"/>
    </row>
    <row r="45" spans="1:34" s="79" customFormat="1" ht="13.15">
      <c r="A45" s="154" t="s">
        <v>86</v>
      </c>
      <c r="B45" s="154" t="str">
        <f>VLOOKUP(A45,'CENTRO DE COSTOS'!A:D,4,FALSE)</f>
        <v>KEVIN ALEXIS CORZO BUSTOS</v>
      </c>
      <c r="C45" s="154" t="str">
        <f>VLOOKUP(A45,'CENTRO DE COSTOS'!A:D,2,FALSE)</f>
        <v>0004-0007</v>
      </c>
      <c r="D45" s="154">
        <v>73001</v>
      </c>
      <c r="E45" s="154">
        <v>2536306</v>
      </c>
      <c r="F45" s="154">
        <v>47149</v>
      </c>
      <c r="G45" s="154" t="s">
        <v>2958</v>
      </c>
      <c r="H45" s="154" t="s">
        <v>703</v>
      </c>
      <c r="I45" s="154" t="s">
        <v>86</v>
      </c>
      <c r="J45" s="154" t="s">
        <v>3177</v>
      </c>
      <c r="K45" s="154" t="s">
        <v>159</v>
      </c>
      <c r="L45" s="154" t="s">
        <v>3178</v>
      </c>
      <c r="M45" s="155">
        <v>45870.333333333336</v>
      </c>
      <c r="N45" s="155">
        <v>45870.676388888889</v>
      </c>
      <c r="O45" s="154" t="s">
        <v>2961</v>
      </c>
      <c r="P45" s="154" t="s">
        <v>2962</v>
      </c>
      <c r="Q45" s="154" t="s">
        <v>3046</v>
      </c>
      <c r="R45" s="154" t="s">
        <v>2972</v>
      </c>
      <c r="S45" s="154" t="s">
        <v>2973</v>
      </c>
      <c r="T45" s="180"/>
      <c r="U45" s="154" t="s">
        <v>2965</v>
      </c>
      <c r="V45" s="154" t="s">
        <v>3179</v>
      </c>
      <c r="W45" s="154" t="s">
        <v>2967</v>
      </c>
      <c r="X45" s="154" t="s">
        <v>3180</v>
      </c>
      <c r="Y45" s="154" t="s">
        <v>25</v>
      </c>
      <c r="Z45" s="154" t="s">
        <v>166</v>
      </c>
      <c r="AA45" s="154" t="s">
        <v>708</v>
      </c>
      <c r="AB45" s="154">
        <v>1</v>
      </c>
      <c r="AC45" s="154">
        <v>0</v>
      </c>
      <c r="AD45" s="87">
        <f>IF(W45="SOPORTE_TELEFÓNICO",'BASE LIQUIDACION REDEBAN 2025'!$B$19,IF(W45="ENVÍO",'BASE LIQUIDACION REDEBAN 2025'!$C$2,IF(Y45="TIPO I",'BASE LIQUIDACION REDEBAN 2025'!$C$2,IF(Y45="TIPO II",'BASE LIQUIDACION REDEBAN 2025'!$C$3,IF(Y45="TIPO III",'BASE LIQUIDACION REDEBAN 2025'!$C$4,IF(Y45="TIPO IV",'BASE LIQUIDACION REDEBAN 2025'!$C$5,IF(Z45="AEREO",'BASE LIQUIDACION REDEBAN 2025'!$B$6,'BASE LIQUIDACION REDEBAN 2025'!$C$5)))))))</f>
        <v>65960.072302</v>
      </c>
      <c r="AE45" s="87">
        <f>IF(OR(W45="SOPORTE_TELEFÓNICO",W45="ENVÍO"),0,IF(Y45="TIPO I",'BASE LIQUIDACION REDEBAN 2025'!$B$10,IF(Y45="TIPO II",'BASE LIQUIDACION REDEBAN 2025'!$B$11,IF(Y45="TIPO III",'BASE LIQUIDACION REDEBAN 2025'!$B$12,'BASE LIQUIDACION REDEBAN 2025'!$B$13))))</f>
        <v>75096.394270399993</v>
      </c>
      <c r="AF45" s="87">
        <f t="shared" si="0"/>
        <v>65960.072302</v>
      </c>
      <c r="AG45" s="184"/>
      <c r="AH45" s="184"/>
    </row>
    <row r="46" spans="1:34" s="79" customFormat="1" ht="13.15">
      <c r="A46" s="154" t="s">
        <v>60</v>
      </c>
      <c r="B46" s="154" t="str">
        <f>VLOOKUP(A46,'CENTRO DE COSTOS'!A:D,4,FALSE)</f>
        <v>JUAN SEBASTIÁN RÍOS CASTRILLÓN</v>
      </c>
      <c r="C46" s="154" t="str">
        <f>VLOOKUP(A46,'CENTRO DE COSTOS'!A:D,2,FALSE)</f>
        <v>0004-0005</v>
      </c>
      <c r="D46" s="154">
        <v>5045</v>
      </c>
      <c r="E46" s="154">
        <v>2539948</v>
      </c>
      <c r="F46" s="154">
        <v>43294</v>
      </c>
      <c r="G46" s="154" t="s">
        <v>2958</v>
      </c>
      <c r="H46" s="154" t="s">
        <v>197</v>
      </c>
      <c r="I46" s="154" t="s">
        <v>60</v>
      </c>
      <c r="J46" s="154" t="s">
        <v>3181</v>
      </c>
      <c r="K46" s="154" t="s">
        <v>159</v>
      </c>
      <c r="L46" s="154" t="s">
        <v>3182</v>
      </c>
      <c r="M46" s="155">
        <v>45870.5</v>
      </c>
      <c r="N46" s="155">
        <v>45870.677083333336</v>
      </c>
      <c r="O46" s="154" t="s">
        <v>2961</v>
      </c>
      <c r="P46" s="154" t="s">
        <v>2962</v>
      </c>
      <c r="Q46" s="154" t="s">
        <v>3183</v>
      </c>
      <c r="R46" s="154" t="s">
        <v>2972</v>
      </c>
      <c r="S46" s="154" t="s">
        <v>2973</v>
      </c>
      <c r="T46" s="180"/>
      <c r="U46" s="154" t="s">
        <v>2965</v>
      </c>
      <c r="V46" s="154" t="s">
        <v>3184</v>
      </c>
      <c r="W46" s="154" t="s">
        <v>2967</v>
      </c>
      <c r="X46" s="154" t="s">
        <v>3185</v>
      </c>
      <c r="Y46" s="154" t="s">
        <v>25</v>
      </c>
      <c r="Z46" s="154" t="s">
        <v>166</v>
      </c>
      <c r="AA46" s="154" t="s">
        <v>3186</v>
      </c>
      <c r="AB46" s="154">
        <v>1</v>
      </c>
      <c r="AC46" s="154">
        <v>0</v>
      </c>
      <c r="AD46" s="87">
        <f>IF(W46="SOPORTE_TELEFÓNICO",'BASE LIQUIDACION REDEBAN 2025'!$B$19,IF(W46="ENVÍO",'BASE LIQUIDACION REDEBAN 2025'!$C$2,IF(Y46="TIPO I",'BASE LIQUIDACION REDEBAN 2025'!$C$2,IF(Y46="TIPO II",'BASE LIQUIDACION REDEBAN 2025'!$C$3,IF(Y46="TIPO III",'BASE LIQUIDACION REDEBAN 2025'!$C$4,IF(Y46="TIPO IV",'BASE LIQUIDACION REDEBAN 2025'!$C$5,IF(Z46="AEREO",'BASE LIQUIDACION REDEBAN 2025'!$B$6,'BASE LIQUIDACION REDEBAN 2025'!$C$5)))))))</f>
        <v>65960.072302</v>
      </c>
      <c r="AE46" s="87">
        <f>IF(OR(W46="SOPORTE_TELEFÓNICO",W46="ENVÍO"),0,IF(Y46="TIPO I",'BASE LIQUIDACION REDEBAN 2025'!$B$10,IF(Y46="TIPO II",'BASE LIQUIDACION REDEBAN 2025'!$B$11,IF(Y46="TIPO III",'BASE LIQUIDACION REDEBAN 2025'!$B$12,'BASE LIQUIDACION REDEBAN 2025'!$B$13))))</f>
        <v>75096.394270399993</v>
      </c>
      <c r="AF46" s="87">
        <f t="shared" si="0"/>
        <v>65960.072302</v>
      </c>
      <c r="AG46" s="184"/>
      <c r="AH46" s="184"/>
    </row>
    <row r="47" spans="1:34" s="79" customFormat="1" ht="13.15">
      <c r="A47" s="154" t="s">
        <v>72</v>
      </c>
      <c r="B47" s="154" t="str">
        <f>VLOOKUP(A47,'CENTRO DE COSTOS'!A:D,4,FALSE)</f>
        <v>MIGUEL JULIÁN HERNÁNDEZ GUARÍN</v>
      </c>
      <c r="C47" s="154" t="str">
        <f>VLOOKUP(A47,'CENTRO DE COSTOS'!A:D,2,FALSE)</f>
        <v>0004-0008</v>
      </c>
      <c r="D47" s="154">
        <v>68255</v>
      </c>
      <c r="E47" s="154">
        <v>2531361</v>
      </c>
      <c r="F47" s="154">
        <v>73471</v>
      </c>
      <c r="G47" s="154" t="s">
        <v>2958</v>
      </c>
      <c r="H47" s="154" t="s">
        <v>820</v>
      </c>
      <c r="I47" s="154" t="s">
        <v>3187</v>
      </c>
      <c r="J47" s="154" t="s">
        <v>3188</v>
      </c>
      <c r="K47" s="154" t="s">
        <v>159</v>
      </c>
      <c r="L47" s="154" t="s">
        <v>3189</v>
      </c>
      <c r="M47" s="155">
        <v>45869.373611111114</v>
      </c>
      <c r="N47" s="155">
        <v>45870.679166666669</v>
      </c>
      <c r="O47" s="154" t="s">
        <v>2961</v>
      </c>
      <c r="P47" s="154" t="s">
        <v>2962</v>
      </c>
      <c r="Q47" s="154" t="s">
        <v>3046</v>
      </c>
      <c r="R47" s="154" t="s">
        <v>2972</v>
      </c>
      <c r="S47" s="154" t="s">
        <v>200</v>
      </c>
      <c r="T47" s="180"/>
      <c r="U47" s="154" t="s">
        <v>2965</v>
      </c>
      <c r="V47" s="154" t="s">
        <v>3190</v>
      </c>
      <c r="W47" s="154" t="s">
        <v>2967</v>
      </c>
      <c r="X47" s="154" t="s">
        <v>3191</v>
      </c>
      <c r="Y47" s="154" t="s">
        <v>28</v>
      </c>
      <c r="Z47" s="154" t="s">
        <v>166</v>
      </c>
      <c r="AA47" s="154" t="s">
        <v>438</v>
      </c>
      <c r="AB47" s="154">
        <v>1</v>
      </c>
      <c r="AC47" s="154">
        <v>0</v>
      </c>
      <c r="AD47" s="87">
        <f>IF(W47="SOPORTE_TELEFÓNICO",'BASE LIQUIDACION REDEBAN 2025'!$B$19,IF(W47="ENVÍO",'BASE LIQUIDACION REDEBAN 2025'!$C$2,IF(Y47="TIPO I",'BASE LIQUIDACION REDEBAN 2025'!$C$2,IF(Y47="TIPO II",'BASE LIQUIDACION REDEBAN 2025'!$C$3,IF(Y47="TIPO III",'BASE LIQUIDACION REDEBAN 2025'!$C$4,IF(Y47="TIPO IV",'BASE LIQUIDACION REDEBAN 2025'!$C$5,IF(Z47="AEREO",'BASE LIQUIDACION REDEBAN 2025'!$B$6,'BASE LIQUIDACION REDEBAN 2025'!$C$5)))))))</f>
        <v>144967.87232000002</v>
      </c>
      <c r="AE47" s="87">
        <f>IF(OR(W47="SOPORTE_TELEFÓNICO",W47="ENVÍO"),0,IF(Y47="TIPO I",'BASE LIQUIDACION REDEBAN 2025'!$B$10,IF(Y47="TIPO II",'BASE LIQUIDACION REDEBAN 2025'!$B$11,IF(Y47="TIPO III",'BASE LIQUIDACION REDEBAN 2025'!$B$12,'BASE LIQUIDACION REDEBAN 2025'!$B$13))))</f>
        <v>140395.6348884</v>
      </c>
      <c r="AF47" s="87">
        <f t="shared" si="0"/>
        <v>144967.87232000002</v>
      </c>
      <c r="AG47" s="184"/>
      <c r="AH47" s="184"/>
    </row>
    <row r="48" spans="1:34" s="79" customFormat="1" ht="13.15">
      <c r="A48" s="154" t="s">
        <v>99</v>
      </c>
      <c r="B48" s="154" t="str">
        <f>VLOOKUP(A48,'CENTRO DE COSTOS'!A:D,4,FALSE)</f>
        <v>JOSE MAURICIO HERNANDEZ ROJAS</v>
      </c>
      <c r="C48" s="154" t="str">
        <f>VLOOKUP(A48,'CENTRO DE COSTOS'!A:D,2,FALSE)</f>
        <v>0004-0001</v>
      </c>
      <c r="D48" s="154">
        <v>20001</v>
      </c>
      <c r="E48" s="154">
        <v>2539040</v>
      </c>
      <c r="F48" s="154">
        <v>32345</v>
      </c>
      <c r="G48" s="154" t="s">
        <v>2958</v>
      </c>
      <c r="H48" s="154" t="s">
        <v>440</v>
      </c>
      <c r="I48" s="154" t="s">
        <v>99</v>
      </c>
      <c r="J48" s="154" t="s">
        <v>3192</v>
      </c>
      <c r="K48" s="154" t="s">
        <v>159</v>
      </c>
      <c r="L48" s="154" t="s">
        <v>3193</v>
      </c>
      <c r="M48" s="155">
        <v>45870.440972222219</v>
      </c>
      <c r="N48" s="155">
        <v>45870.681944444441</v>
      </c>
      <c r="O48" s="154" t="s">
        <v>2961</v>
      </c>
      <c r="P48" s="154" t="s">
        <v>2962</v>
      </c>
      <c r="Q48" s="154" t="s">
        <v>3006</v>
      </c>
      <c r="R48" s="154" t="s">
        <v>2972</v>
      </c>
      <c r="S48" s="154" t="s">
        <v>220</v>
      </c>
      <c r="T48" s="180"/>
      <c r="U48" s="154" t="s">
        <v>2965</v>
      </c>
      <c r="V48" s="154" t="s">
        <v>3194</v>
      </c>
      <c r="W48" s="154" t="s">
        <v>2967</v>
      </c>
      <c r="X48" s="154" t="s">
        <v>3195</v>
      </c>
      <c r="Y48" s="154" t="s">
        <v>25</v>
      </c>
      <c r="Z48" s="154" t="s">
        <v>166</v>
      </c>
      <c r="AA48" s="154" t="s">
        <v>1743</v>
      </c>
      <c r="AB48" s="154">
        <v>1</v>
      </c>
      <c r="AC48" s="154">
        <v>0</v>
      </c>
      <c r="AD48" s="87">
        <f>IF(W48="SOPORTE_TELEFÓNICO",'BASE LIQUIDACION REDEBAN 2025'!$B$19,IF(W48="ENVÍO",'BASE LIQUIDACION REDEBAN 2025'!$C$2,IF(Y48="TIPO I",'BASE LIQUIDACION REDEBAN 2025'!$C$2,IF(Y48="TIPO II",'BASE LIQUIDACION REDEBAN 2025'!$C$3,IF(Y48="TIPO III",'BASE LIQUIDACION REDEBAN 2025'!$C$4,IF(Y48="TIPO IV",'BASE LIQUIDACION REDEBAN 2025'!$C$5,IF(Z48="AEREO",'BASE LIQUIDACION REDEBAN 2025'!$B$6,'BASE LIQUIDACION REDEBAN 2025'!$C$5)))))))</f>
        <v>65960.072302</v>
      </c>
      <c r="AE48" s="87">
        <f>IF(OR(W48="SOPORTE_TELEFÓNICO",W48="ENVÍO"),0,IF(Y48="TIPO I",'BASE LIQUIDACION REDEBAN 2025'!$B$10,IF(Y48="TIPO II",'BASE LIQUIDACION REDEBAN 2025'!$B$11,IF(Y48="TIPO III",'BASE LIQUIDACION REDEBAN 2025'!$B$12,'BASE LIQUIDACION REDEBAN 2025'!$B$13))))</f>
        <v>75096.394270399993</v>
      </c>
      <c r="AF48" s="87">
        <f t="shared" si="0"/>
        <v>65960.072302</v>
      </c>
      <c r="AG48" s="184"/>
      <c r="AH48" s="184"/>
    </row>
    <row r="49" spans="1:34" s="79" customFormat="1" ht="13.15">
      <c r="A49" s="154" t="s">
        <v>98</v>
      </c>
      <c r="B49" s="154" t="str">
        <f>VLOOKUP(A49,'CENTRO DE COSTOS'!A:D,4,FALSE)</f>
        <v>MIGUEL JULIÁN HERNÁNDEZ GUARÍN</v>
      </c>
      <c r="C49" s="154" t="str">
        <f>VLOOKUP(A49,'CENTRO DE COSTOS'!A:D,2,FALSE)</f>
        <v>0004-0008</v>
      </c>
      <c r="D49" s="154">
        <v>15204</v>
      </c>
      <c r="E49" s="154">
        <v>2539486</v>
      </c>
      <c r="F49" s="154">
        <v>40733</v>
      </c>
      <c r="G49" s="154" t="s">
        <v>2958</v>
      </c>
      <c r="H49" s="154" t="s">
        <v>241</v>
      </c>
      <c r="I49" s="154" t="s">
        <v>3196</v>
      </c>
      <c r="J49" s="154" t="s">
        <v>3197</v>
      </c>
      <c r="K49" s="154" t="s">
        <v>159</v>
      </c>
      <c r="L49" s="154" t="s">
        <v>3198</v>
      </c>
      <c r="M49" s="155">
        <v>45870.476388888892</v>
      </c>
      <c r="N49" s="155">
        <v>45870.682638888888</v>
      </c>
      <c r="O49" s="154" t="s">
        <v>2961</v>
      </c>
      <c r="P49" s="154" t="s">
        <v>2962</v>
      </c>
      <c r="Q49" s="154" t="s">
        <v>3099</v>
      </c>
      <c r="R49" s="154" t="s">
        <v>3115</v>
      </c>
      <c r="S49" s="154" t="s">
        <v>200</v>
      </c>
      <c r="T49" s="180"/>
      <c r="U49" s="154" t="s">
        <v>2965</v>
      </c>
      <c r="V49" s="154" t="s">
        <v>3199</v>
      </c>
      <c r="W49" s="154" t="s">
        <v>2967</v>
      </c>
      <c r="X49" s="154" t="s">
        <v>3200</v>
      </c>
      <c r="Y49" s="154" t="s">
        <v>28</v>
      </c>
      <c r="Z49" s="154" t="s">
        <v>166</v>
      </c>
      <c r="AA49" s="154" t="s">
        <v>623</v>
      </c>
      <c r="AB49" s="154">
        <v>1</v>
      </c>
      <c r="AC49" s="154">
        <v>0</v>
      </c>
      <c r="AD49" s="87">
        <f>IF(W49="SOPORTE_TELEFÓNICO",'BASE LIQUIDACION REDEBAN 2025'!$B$19,IF(W49="ENVÍO",'BASE LIQUIDACION REDEBAN 2025'!$C$2,IF(Y49="TIPO I",'BASE LIQUIDACION REDEBAN 2025'!$C$2,IF(Y49="TIPO II",'BASE LIQUIDACION REDEBAN 2025'!$C$3,IF(Y49="TIPO III",'BASE LIQUIDACION REDEBAN 2025'!$C$4,IF(Y49="TIPO IV",'BASE LIQUIDACION REDEBAN 2025'!$C$5,IF(Z49="AEREO",'BASE LIQUIDACION REDEBAN 2025'!$B$6,'BASE LIQUIDACION REDEBAN 2025'!$C$5)))))))</f>
        <v>144967.87232000002</v>
      </c>
      <c r="AE49" s="87">
        <f>IF(OR(W49="SOPORTE_TELEFÓNICO",W49="ENVÍO"),0,IF(Y49="TIPO I",'BASE LIQUIDACION REDEBAN 2025'!$B$10,IF(Y49="TIPO II",'BASE LIQUIDACION REDEBAN 2025'!$B$11,IF(Y49="TIPO III",'BASE LIQUIDACION REDEBAN 2025'!$B$12,'BASE LIQUIDACION REDEBAN 2025'!$B$13))))</f>
        <v>140395.6348884</v>
      </c>
      <c r="AF49" s="87">
        <f t="shared" si="0"/>
        <v>144967.87232000002</v>
      </c>
      <c r="AG49" s="184"/>
      <c r="AH49" s="184"/>
    </row>
    <row r="50" spans="1:34" s="79" customFormat="1" ht="13.15">
      <c r="A50" s="154" t="s">
        <v>81</v>
      </c>
      <c r="B50" s="154" t="str">
        <f>VLOOKUP(A50,'CENTRO DE COSTOS'!A:D,4,FALSE)</f>
        <v>MIGUEL JULIÁN HERNÁNDEZ GUARÍN</v>
      </c>
      <c r="C50" s="154" t="str">
        <f>VLOOKUP(A50,'CENTRO DE COSTOS'!A:D,2,FALSE)</f>
        <v>0004-0008</v>
      </c>
      <c r="D50" s="154">
        <v>54001</v>
      </c>
      <c r="E50" s="154">
        <v>2539705</v>
      </c>
      <c r="F50" s="154">
        <v>55284</v>
      </c>
      <c r="G50" s="154" t="s">
        <v>2958</v>
      </c>
      <c r="H50" s="154" t="s">
        <v>317</v>
      </c>
      <c r="I50" s="154" t="s">
        <v>81</v>
      </c>
      <c r="J50" s="154" t="s">
        <v>3201</v>
      </c>
      <c r="K50" s="154" t="s">
        <v>159</v>
      </c>
      <c r="L50" s="154" t="s">
        <v>3202</v>
      </c>
      <c r="M50" s="155">
        <v>45870.478472222225</v>
      </c>
      <c r="N50" s="155">
        <v>45870.68472222222</v>
      </c>
      <c r="O50" s="154" t="s">
        <v>2961</v>
      </c>
      <c r="P50" s="154" t="s">
        <v>2962</v>
      </c>
      <c r="Q50" s="154" t="s">
        <v>2971</v>
      </c>
      <c r="R50" s="154" t="s">
        <v>3027</v>
      </c>
      <c r="S50" s="154" t="s">
        <v>200</v>
      </c>
      <c r="T50" s="180"/>
      <c r="U50" s="154" t="s">
        <v>2965</v>
      </c>
      <c r="V50" s="154" t="s">
        <v>3203</v>
      </c>
      <c r="W50" s="154" t="s">
        <v>2967</v>
      </c>
      <c r="X50" s="154" t="s">
        <v>3204</v>
      </c>
      <c r="Y50" s="154" t="s">
        <v>25</v>
      </c>
      <c r="Z50" s="154" t="s">
        <v>166</v>
      </c>
      <c r="AA50" s="154" t="s">
        <v>432</v>
      </c>
      <c r="AB50" s="154">
        <v>1</v>
      </c>
      <c r="AC50" s="154">
        <v>0</v>
      </c>
      <c r="AD50" s="87">
        <f>IF(W50="SOPORTE_TELEFÓNICO",'BASE LIQUIDACION REDEBAN 2025'!$B$19,IF(W50="ENVÍO",'BASE LIQUIDACION REDEBAN 2025'!$C$2,IF(Y50="TIPO I",'BASE LIQUIDACION REDEBAN 2025'!$C$2,IF(Y50="TIPO II",'BASE LIQUIDACION REDEBAN 2025'!$C$3,IF(Y50="TIPO III",'BASE LIQUIDACION REDEBAN 2025'!$C$4,IF(Y50="TIPO IV",'BASE LIQUIDACION REDEBAN 2025'!$C$5,IF(Z50="AEREO",'BASE LIQUIDACION REDEBAN 2025'!$B$6,'BASE LIQUIDACION REDEBAN 2025'!$C$5)))))))</f>
        <v>65960.072302</v>
      </c>
      <c r="AE50" s="87">
        <f>IF(OR(W50="SOPORTE_TELEFÓNICO",W50="ENVÍO"),0,IF(Y50="TIPO I",'BASE LIQUIDACION REDEBAN 2025'!$B$10,IF(Y50="TIPO II",'BASE LIQUIDACION REDEBAN 2025'!$B$11,IF(Y50="TIPO III",'BASE LIQUIDACION REDEBAN 2025'!$B$12,'BASE LIQUIDACION REDEBAN 2025'!$B$13))))</f>
        <v>75096.394270399993</v>
      </c>
      <c r="AF50" s="87">
        <f t="shared" si="0"/>
        <v>65960.072302</v>
      </c>
      <c r="AG50" s="184"/>
      <c r="AH50" s="184"/>
    </row>
    <row r="51" spans="1:34" s="79" customFormat="1" ht="13.15">
      <c r="A51" s="154" t="s">
        <v>90</v>
      </c>
      <c r="B51" s="154" t="str">
        <f>VLOOKUP(A51,'CENTRO DE COSTOS'!A:D,4,FALSE)</f>
        <v>JUAN SEBASTIÁN RÍOS CASTRILLÓN</v>
      </c>
      <c r="C51" s="154" t="str">
        <f>VLOOKUP(A51,'CENTRO DE COSTOS'!A:D,2,FALSE)</f>
        <v>0004-0005</v>
      </c>
      <c r="D51" s="154">
        <v>5001</v>
      </c>
      <c r="E51" s="154">
        <v>2540141</v>
      </c>
      <c r="F51" s="154">
        <v>17698</v>
      </c>
      <c r="G51" s="154" t="s">
        <v>2958</v>
      </c>
      <c r="H51" s="154" t="s">
        <v>197</v>
      </c>
      <c r="I51" s="154" t="s">
        <v>90</v>
      </c>
      <c r="J51" s="154" t="s">
        <v>3205</v>
      </c>
      <c r="K51" s="154" t="s">
        <v>159</v>
      </c>
      <c r="L51" s="154" t="s">
        <v>3206</v>
      </c>
      <c r="M51" s="155">
        <v>45870.509722222225</v>
      </c>
      <c r="N51" s="155">
        <v>45870.689583333333</v>
      </c>
      <c r="O51" s="154" t="s">
        <v>2961</v>
      </c>
      <c r="P51" s="154" t="s">
        <v>2962</v>
      </c>
      <c r="Q51" s="154" t="s">
        <v>2978</v>
      </c>
      <c r="R51" s="154" t="s">
        <v>2972</v>
      </c>
      <c r="S51" s="154" t="s">
        <v>2973</v>
      </c>
      <c r="T51" s="180"/>
      <c r="U51" s="154" t="s">
        <v>2965</v>
      </c>
      <c r="V51" s="154" t="s">
        <v>3207</v>
      </c>
      <c r="W51" s="154" t="s">
        <v>2967</v>
      </c>
      <c r="X51" s="154" t="s">
        <v>3208</v>
      </c>
      <c r="Y51" s="154" t="s">
        <v>25</v>
      </c>
      <c r="Z51" s="154" t="s">
        <v>166</v>
      </c>
      <c r="AA51" s="154" t="s">
        <v>3209</v>
      </c>
      <c r="AB51" s="154">
        <v>1</v>
      </c>
      <c r="AC51" s="154">
        <v>0</v>
      </c>
      <c r="AD51" s="87">
        <f>IF(W51="SOPORTE_TELEFÓNICO",'BASE LIQUIDACION REDEBAN 2025'!$B$19,IF(W51="ENVÍO",'BASE LIQUIDACION REDEBAN 2025'!$C$2,IF(Y51="TIPO I",'BASE LIQUIDACION REDEBAN 2025'!$C$2,IF(Y51="TIPO II",'BASE LIQUIDACION REDEBAN 2025'!$C$3,IF(Y51="TIPO III",'BASE LIQUIDACION REDEBAN 2025'!$C$4,IF(Y51="TIPO IV",'BASE LIQUIDACION REDEBAN 2025'!$C$5,IF(Z51="AEREO",'BASE LIQUIDACION REDEBAN 2025'!$B$6,'BASE LIQUIDACION REDEBAN 2025'!$C$5)))))))</f>
        <v>65960.072302</v>
      </c>
      <c r="AE51" s="87">
        <f>IF(OR(W51="SOPORTE_TELEFÓNICO",W51="ENVÍO"),0,IF(Y51="TIPO I",'BASE LIQUIDACION REDEBAN 2025'!$B$10,IF(Y51="TIPO II",'BASE LIQUIDACION REDEBAN 2025'!$B$11,IF(Y51="TIPO III",'BASE LIQUIDACION REDEBAN 2025'!$B$12,'BASE LIQUIDACION REDEBAN 2025'!$B$13))))</f>
        <v>75096.394270399993</v>
      </c>
      <c r="AF51" s="87">
        <f t="shared" si="0"/>
        <v>65960.072302</v>
      </c>
      <c r="AG51" s="184"/>
      <c r="AH51" s="184"/>
    </row>
    <row r="52" spans="1:34" s="79" customFormat="1" ht="13.15">
      <c r="A52" s="154" t="s">
        <v>90</v>
      </c>
      <c r="B52" s="154" t="str">
        <f>VLOOKUP(A52,'CENTRO DE COSTOS'!A:D,4,FALSE)</f>
        <v>JUAN SEBASTIÁN RÍOS CASTRILLÓN</v>
      </c>
      <c r="C52" s="154" t="str">
        <f>VLOOKUP(A52,'CENTRO DE COSTOS'!A:D,2,FALSE)</f>
        <v>0004-0005</v>
      </c>
      <c r="D52" s="154">
        <v>5001</v>
      </c>
      <c r="E52" s="154">
        <v>2539026</v>
      </c>
      <c r="F52" s="154">
        <v>56991</v>
      </c>
      <c r="G52" s="154" t="s">
        <v>2958</v>
      </c>
      <c r="H52" s="154" t="s">
        <v>197</v>
      </c>
      <c r="I52" s="154" t="s">
        <v>90</v>
      </c>
      <c r="J52" s="154" t="s">
        <v>3210</v>
      </c>
      <c r="K52" s="154" t="s">
        <v>159</v>
      </c>
      <c r="L52" s="154" t="s">
        <v>3211</v>
      </c>
      <c r="M52" s="155">
        <v>45870.439583333333</v>
      </c>
      <c r="N52" s="155">
        <v>45870.695833333331</v>
      </c>
      <c r="O52" s="154" t="s">
        <v>2961</v>
      </c>
      <c r="P52" s="154" t="s">
        <v>2962</v>
      </c>
      <c r="Q52" s="154" t="s">
        <v>3046</v>
      </c>
      <c r="R52" s="154" t="s">
        <v>2972</v>
      </c>
      <c r="S52" s="154" t="s">
        <v>200</v>
      </c>
      <c r="T52" s="180"/>
      <c r="U52" s="154" t="s">
        <v>2965</v>
      </c>
      <c r="V52" s="154" t="s">
        <v>3212</v>
      </c>
      <c r="W52" s="154" t="s">
        <v>3213</v>
      </c>
      <c r="X52" s="154">
        <v>0</v>
      </c>
      <c r="Y52" s="154" t="s">
        <v>25</v>
      </c>
      <c r="Z52" s="154" t="s">
        <v>166</v>
      </c>
      <c r="AA52" s="154" t="s">
        <v>3209</v>
      </c>
      <c r="AB52" s="154">
        <v>0</v>
      </c>
      <c r="AC52" s="154">
        <v>0</v>
      </c>
      <c r="AD52" s="87">
        <f>IF(W52="SOPORTE_TELEFÓNICO",'BASE LIQUIDACION REDEBAN 2025'!$B$19,IF(W52="ENVÍO",'BASE LIQUIDACION REDEBAN 2025'!$C$2,IF(Y52="TIPO I",'BASE LIQUIDACION REDEBAN 2025'!$C$2,IF(Y52="TIPO II",'BASE LIQUIDACION REDEBAN 2025'!$C$3,IF(Y52="TIPO III",'BASE LIQUIDACION REDEBAN 2025'!$C$4,IF(Y52="TIPO IV",'BASE LIQUIDACION REDEBAN 2025'!$C$5,IF(Z52="AEREO",'BASE LIQUIDACION REDEBAN 2025'!$B$6,'BASE LIQUIDACION REDEBAN 2025'!$C$5)))))))</f>
        <v>41241.0800752</v>
      </c>
      <c r="AE52" s="87">
        <f>IF(OR(W52="SOPORTE_TELEFÓNICO",W52="ENVÍO"),0,IF(Y52="TIPO I",'BASE LIQUIDACION REDEBAN 2025'!$B$10,IF(Y52="TIPO II",'BASE LIQUIDACION REDEBAN 2025'!$B$11,IF(Y52="TIPO III",'BASE LIQUIDACION REDEBAN 2025'!$B$12,'BASE LIQUIDACION REDEBAN 2025'!$B$13))))</f>
        <v>0</v>
      </c>
      <c r="AF52" s="87">
        <f t="shared" si="0"/>
        <v>41241.0800752</v>
      </c>
      <c r="AG52" s="184"/>
      <c r="AH52" s="184"/>
    </row>
    <row r="53" spans="1:34" s="79" customFormat="1" ht="13.15">
      <c r="A53" s="154" t="s">
        <v>72</v>
      </c>
      <c r="B53" s="154" t="str">
        <f>VLOOKUP(A53,'CENTRO DE COSTOS'!A:D,4,FALSE)</f>
        <v>MIGUEL JULIÁN HERNÁNDEZ GUARÍN</v>
      </c>
      <c r="C53" s="154" t="str">
        <f>VLOOKUP(A53,'CENTRO DE COSTOS'!A:D,2,FALSE)</f>
        <v>0004-0008</v>
      </c>
      <c r="D53" s="154">
        <v>68001</v>
      </c>
      <c r="E53" s="154">
        <v>2539184</v>
      </c>
      <c r="F53" s="154">
        <v>70595</v>
      </c>
      <c r="G53" s="154" t="s">
        <v>2958</v>
      </c>
      <c r="H53" s="154" t="s">
        <v>820</v>
      </c>
      <c r="I53" s="154" t="s">
        <v>72</v>
      </c>
      <c r="J53" s="154" t="s">
        <v>3214</v>
      </c>
      <c r="K53" s="154" t="s">
        <v>159</v>
      </c>
      <c r="L53" s="154" t="s">
        <v>3215</v>
      </c>
      <c r="M53" s="155">
        <v>45870.457638888889</v>
      </c>
      <c r="N53" s="155">
        <v>45870.709027777775</v>
      </c>
      <c r="O53" s="154" t="s">
        <v>2961</v>
      </c>
      <c r="P53" s="154" t="s">
        <v>2962</v>
      </c>
      <c r="Q53" s="154" t="s">
        <v>2971</v>
      </c>
      <c r="R53" s="154" t="s">
        <v>2972</v>
      </c>
      <c r="S53" s="154" t="s">
        <v>220</v>
      </c>
      <c r="T53" s="180"/>
      <c r="U53" s="154" t="s">
        <v>2965</v>
      </c>
      <c r="V53" s="154" t="s">
        <v>3216</v>
      </c>
      <c r="W53" s="154" t="s">
        <v>2967</v>
      </c>
      <c r="X53" s="154" t="s">
        <v>3217</v>
      </c>
      <c r="Y53" s="154" t="s">
        <v>25</v>
      </c>
      <c r="Z53" s="154" t="s">
        <v>166</v>
      </c>
      <c r="AA53" s="154" t="s">
        <v>950</v>
      </c>
      <c r="AB53" s="154">
        <v>1</v>
      </c>
      <c r="AC53" s="154">
        <v>0</v>
      </c>
      <c r="AD53" s="87">
        <f>IF(W53="SOPORTE_TELEFÓNICO",'BASE LIQUIDACION REDEBAN 2025'!$B$19,IF(W53="ENVÍO",'BASE LIQUIDACION REDEBAN 2025'!$C$2,IF(Y53="TIPO I",'BASE LIQUIDACION REDEBAN 2025'!$C$2,IF(Y53="TIPO II",'BASE LIQUIDACION REDEBAN 2025'!$C$3,IF(Y53="TIPO III",'BASE LIQUIDACION REDEBAN 2025'!$C$4,IF(Y53="TIPO IV",'BASE LIQUIDACION REDEBAN 2025'!$C$5,IF(Z53="AEREO",'BASE LIQUIDACION REDEBAN 2025'!$B$6,'BASE LIQUIDACION REDEBAN 2025'!$C$5)))))))</f>
        <v>65960.072302</v>
      </c>
      <c r="AE53" s="87">
        <f>IF(OR(W53="SOPORTE_TELEFÓNICO",W53="ENVÍO"),0,IF(Y53="TIPO I",'BASE LIQUIDACION REDEBAN 2025'!$B$10,IF(Y53="TIPO II",'BASE LIQUIDACION REDEBAN 2025'!$B$11,IF(Y53="TIPO III",'BASE LIQUIDACION REDEBAN 2025'!$B$12,'BASE LIQUIDACION REDEBAN 2025'!$B$13))))</f>
        <v>75096.394270399993</v>
      </c>
      <c r="AF53" s="87">
        <f t="shared" si="0"/>
        <v>65960.072302</v>
      </c>
      <c r="AG53" s="184"/>
      <c r="AH53" s="184"/>
    </row>
    <row r="54" spans="1:34" s="79" customFormat="1" ht="13.15">
      <c r="A54" s="154" t="s">
        <v>94</v>
      </c>
      <c r="B54" s="154" t="str">
        <f>VLOOKUP(A54,'CENTRO DE COSTOS'!A:D,4,FALSE)</f>
        <v>DIEGO FERNANDO HENAO CARDONA</v>
      </c>
      <c r="C54" s="154" t="str">
        <f>VLOOKUP(A54,'CENTRO DE COSTOS'!A:D,2,FALSE)</f>
        <v>0004-0002</v>
      </c>
      <c r="D54" s="154">
        <v>63130</v>
      </c>
      <c r="E54" s="154">
        <v>2540347</v>
      </c>
      <c r="F54" s="154">
        <v>73122</v>
      </c>
      <c r="G54" s="154" t="s">
        <v>2958</v>
      </c>
      <c r="H54" s="154" t="s">
        <v>581</v>
      </c>
      <c r="I54" s="154" t="s">
        <v>2206</v>
      </c>
      <c r="J54" s="154" t="s">
        <v>3218</v>
      </c>
      <c r="K54" s="154" t="s">
        <v>159</v>
      </c>
      <c r="L54" s="154" t="s">
        <v>3219</v>
      </c>
      <c r="M54" s="155">
        <v>45870.54583333333</v>
      </c>
      <c r="N54" s="155">
        <v>45870.712500000001</v>
      </c>
      <c r="O54" s="154" t="s">
        <v>2961</v>
      </c>
      <c r="P54" s="154" t="s">
        <v>2962</v>
      </c>
      <c r="Q54" s="154" t="s">
        <v>3183</v>
      </c>
      <c r="R54" s="154" t="s">
        <v>2972</v>
      </c>
      <c r="S54" s="154" t="s">
        <v>200</v>
      </c>
      <c r="T54" s="180"/>
      <c r="U54" s="154" t="s">
        <v>2965</v>
      </c>
      <c r="V54" s="154" t="s">
        <v>3220</v>
      </c>
      <c r="W54" s="154" t="s">
        <v>2967</v>
      </c>
      <c r="X54" s="154" t="s">
        <v>3221</v>
      </c>
      <c r="Y54" s="154" t="s">
        <v>28</v>
      </c>
      <c r="Z54" s="154" t="s">
        <v>166</v>
      </c>
      <c r="AA54" s="154" t="s">
        <v>587</v>
      </c>
      <c r="AB54" s="154">
        <v>1</v>
      </c>
      <c r="AC54" s="154">
        <v>0</v>
      </c>
      <c r="AD54" s="87">
        <f>IF(W54="SOPORTE_TELEFÓNICO",'BASE LIQUIDACION REDEBAN 2025'!$B$19,IF(W54="ENVÍO",'BASE LIQUIDACION REDEBAN 2025'!$C$2,IF(Y54="TIPO I",'BASE LIQUIDACION REDEBAN 2025'!$C$2,IF(Y54="TIPO II",'BASE LIQUIDACION REDEBAN 2025'!$C$3,IF(Y54="TIPO III",'BASE LIQUIDACION REDEBAN 2025'!$C$4,IF(Y54="TIPO IV",'BASE LIQUIDACION REDEBAN 2025'!$C$5,IF(Z54="AEREO",'BASE LIQUIDACION REDEBAN 2025'!$B$6,'BASE LIQUIDACION REDEBAN 2025'!$C$5)))))))</f>
        <v>144967.87232000002</v>
      </c>
      <c r="AE54" s="87">
        <f>IF(OR(W54="SOPORTE_TELEFÓNICO",W54="ENVÍO"),0,IF(Y54="TIPO I",'BASE LIQUIDACION REDEBAN 2025'!$B$10,IF(Y54="TIPO II",'BASE LIQUIDACION REDEBAN 2025'!$B$11,IF(Y54="TIPO III",'BASE LIQUIDACION REDEBAN 2025'!$B$12,'BASE LIQUIDACION REDEBAN 2025'!$B$13))))</f>
        <v>140395.6348884</v>
      </c>
      <c r="AF54" s="87">
        <f t="shared" si="0"/>
        <v>144967.87232000002</v>
      </c>
      <c r="AG54" s="184"/>
      <c r="AH54" s="184"/>
    </row>
    <row r="55" spans="1:34" s="79" customFormat="1" ht="13.15">
      <c r="A55" s="154" t="s">
        <v>91</v>
      </c>
      <c r="B55" s="154" t="str">
        <f>VLOOKUP(A55,'CENTRO DE COSTOS'!A:D,4,FALSE)</f>
        <v>JOSE MAURICIO HERNANDEZ ROJAS</v>
      </c>
      <c r="C55" s="154" t="str">
        <f>VLOOKUP(A55,'CENTRO DE COSTOS'!A:D,2,FALSE)</f>
        <v>0004-0001</v>
      </c>
      <c r="D55" s="154">
        <v>23001</v>
      </c>
      <c r="E55" s="154">
        <v>2536213</v>
      </c>
      <c r="F55" s="154">
        <v>75532</v>
      </c>
      <c r="G55" s="154" t="s">
        <v>2958</v>
      </c>
      <c r="H55" s="154" t="s">
        <v>421</v>
      </c>
      <c r="I55" s="154" t="s">
        <v>91</v>
      </c>
      <c r="J55" s="154" t="s">
        <v>3222</v>
      </c>
      <c r="K55" s="154" t="s">
        <v>159</v>
      </c>
      <c r="L55" s="154" t="s">
        <v>3223</v>
      </c>
      <c r="M55" s="155">
        <v>45870.333333333336</v>
      </c>
      <c r="N55" s="155">
        <v>45870.729166666664</v>
      </c>
      <c r="O55" s="154" t="s">
        <v>2961</v>
      </c>
      <c r="P55" s="154" t="s">
        <v>2962</v>
      </c>
      <c r="Q55" s="154" t="s">
        <v>3082</v>
      </c>
      <c r="R55" s="154" t="s">
        <v>2972</v>
      </c>
      <c r="S55" s="154" t="s">
        <v>200</v>
      </c>
      <c r="T55" s="180"/>
      <c r="U55" s="154" t="s">
        <v>2965</v>
      </c>
      <c r="V55" s="154" t="s">
        <v>3224</v>
      </c>
      <c r="W55" s="154" t="s">
        <v>2967</v>
      </c>
      <c r="X55" s="154" t="s">
        <v>3225</v>
      </c>
      <c r="Y55" s="154" t="s">
        <v>25</v>
      </c>
      <c r="Z55" s="154" t="s">
        <v>166</v>
      </c>
      <c r="AA55" s="154" t="s">
        <v>426</v>
      </c>
      <c r="AB55" s="154">
        <v>1</v>
      </c>
      <c r="AC55" s="154">
        <v>0</v>
      </c>
      <c r="AD55" s="87">
        <f>IF(W55="SOPORTE_TELEFÓNICO",'BASE LIQUIDACION REDEBAN 2025'!$B$19,IF(W55="ENVÍO",'BASE LIQUIDACION REDEBAN 2025'!$C$2,IF(Y55="TIPO I",'BASE LIQUIDACION REDEBAN 2025'!$C$2,IF(Y55="TIPO II",'BASE LIQUIDACION REDEBAN 2025'!$C$3,IF(Y55="TIPO III",'BASE LIQUIDACION REDEBAN 2025'!$C$4,IF(Y55="TIPO IV",'BASE LIQUIDACION REDEBAN 2025'!$C$5,IF(Z55="AEREO",'BASE LIQUIDACION REDEBAN 2025'!$B$6,'BASE LIQUIDACION REDEBAN 2025'!$C$5)))))))</f>
        <v>65960.072302</v>
      </c>
      <c r="AE55" s="87">
        <f>IF(OR(W55="SOPORTE_TELEFÓNICO",W55="ENVÍO"),0,IF(Y55="TIPO I",'BASE LIQUIDACION REDEBAN 2025'!$B$10,IF(Y55="TIPO II",'BASE LIQUIDACION REDEBAN 2025'!$B$11,IF(Y55="TIPO III",'BASE LIQUIDACION REDEBAN 2025'!$B$12,'BASE LIQUIDACION REDEBAN 2025'!$B$13))))</f>
        <v>75096.394270399993</v>
      </c>
      <c r="AF55" s="87">
        <f t="shared" si="0"/>
        <v>65960.072302</v>
      </c>
      <c r="AG55" s="184"/>
      <c r="AH55" s="184"/>
    </row>
    <row r="56" spans="1:34" s="79" customFormat="1" ht="13.15">
      <c r="A56" s="154" t="s">
        <v>90</v>
      </c>
      <c r="B56" s="154" t="str">
        <f>VLOOKUP(A56,'CENTRO DE COSTOS'!A:D,4,FALSE)</f>
        <v>JUAN SEBASTIÁN RÍOS CASTRILLÓN</v>
      </c>
      <c r="C56" s="154" t="str">
        <f>VLOOKUP(A56,'CENTRO DE COSTOS'!A:D,2,FALSE)</f>
        <v>0004-0005</v>
      </c>
      <c r="D56" s="154">
        <v>5031</v>
      </c>
      <c r="E56" s="154">
        <v>2522545</v>
      </c>
      <c r="F56" s="154">
        <v>37862</v>
      </c>
      <c r="G56" s="154" t="s">
        <v>2958</v>
      </c>
      <c r="H56" s="154" t="s">
        <v>197</v>
      </c>
      <c r="I56" s="154" t="s">
        <v>3226</v>
      </c>
      <c r="J56" s="154" t="s">
        <v>3227</v>
      </c>
      <c r="K56" s="154" t="s">
        <v>159</v>
      </c>
      <c r="L56" s="154" t="s">
        <v>3228</v>
      </c>
      <c r="M56" s="155">
        <v>45867.649305555555</v>
      </c>
      <c r="N56" s="155">
        <v>45870.749305555553</v>
      </c>
      <c r="O56" s="154" t="s">
        <v>2961</v>
      </c>
      <c r="P56" s="154" t="s">
        <v>2962</v>
      </c>
      <c r="Q56" s="154" t="s">
        <v>3082</v>
      </c>
      <c r="R56" s="154" t="s">
        <v>2972</v>
      </c>
      <c r="S56" s="154" t="s">
        <v>200</v>
      </c>
      <c r="T56" s="180"/>
      <c r="U56" s="154" t="s">
        <v>2965</v>
      </c>
      <c r="V56" s="154" t="s">
        <v>3229</v>
      </c>
      <c r="W56" s="154" t="s">
        <v>2967</v>
      </c>
      <c r="X56" s="154" t="s">
        <v>3230</v>
      </c>
      <c r="Y56" s="154" t="s">
        <v>32</v>
      </c>
      <c r="Z56" s="154" t="s">
        <v>166</v>
      </c>
      <c r="AA56" s="154" t="s">
        <v>488</v>
      </c>
      <c r="AB56" s="154">
        <v>1</v>
      </c>
      <c r="AC56" s="154">
        <v>0</v>
      </c>
      <c r="AD56" s="87">
        <f>IF(W56="SOPORTE_TELEFÓNICO",'BASE LIQUIDACION REDEBAN 2025'!$B$19,IF(W56="ENVÍO",'BASE LIQUIDACION REDEBAN 2025'!$C$2,IF(Y56="TIPO I",'BASE LIQUIDACION REDEBAN 2025'!$C$2,IF(Y56="TIPO II",'BASE LIQUIDACION REDEBAN 2025'!$C$3,IF(Y56="TIPO III",'BASE LIQUIDACION REDEBAN 2025'!$C$4,IF(Y56="TIPO IV",'BASE LIQUIDACION REDEBAN 2025'!$C$5,IF(Z56="AEREO",'BASE LIQUIDACION REDEBAN 2025'!$B$6,'BASE LIQUIDACION REDEBAN 2025'!$C$5)))))))</f>
        <v>479588.87655000004</v>
      </c>
      <c r="AE56" s="87">
        <f>IF(OR(W56="SOPORTE_TELEFÓNICO",W56="ENVÍO"),0,IF(Y56="TIPO I",'BASE LIQUIDACION REDEBAN 2025'!$B$10,IF(Y56="TIPO II",'BASE LIQUIDACION REDEBAN 2025'!$B$11,IF(Y56="TIPO III",'BASE LIQUIDACION REDEBAN 2025'!$B$12,'BASE LIQUIDACION REDEBAN 2025'!$B$13))))</f>
        <v>196536.5258152</v>
      </c>
      <c r="AF56" s="87">
        <f t="shared" si="0"/>
        <v>479588.87655000004</v>
      </c>
      <c r="AG56" s="184"/>
      <c r="AH56" s="184"/>
    </row>
    <row r="57" spans="1:34" s="79" customFormat="1" ht="13.15">
      <c r="A57" s="154" t="s">
        <v>94</v>
      </c>
      <c r="B57" s="154" t="str">
        <f>VLOOKUP(A57,'CENTRO DE COSTOS'!A:D,4,FALSE)</f>
        <v>DIEGO FERNANDO HENAO CARDONA</v>
      </c>
      <c r="C57" s="154" t="str">
        <f>VLOOKUP(A57,'CENTRO DE COSTOS'!A:D,2,FALSE)</f>
        <v>0004-0002</v>
      </c>
      <c r="D57" s="154">
        <v>76147</v>
      </c>
      <c r="E57" s="154">
        <v>2539582</v>
      </c>
      <c r="F57" s="154">
        <v>42702</v>
      </c>
      <c r="G57" s="154" t="s">
        <v>2958</v>
      </c>
      <c r="H57" s="154" t="s">
        <v>227</v>
      </c>
      <c r="I57" s="154" t="s">
        <v>2938</v>
      </c>
      <c r="J57" s="154" t="s">
        <v>3231</v>
      </c>
      <c r="K57" s="154" t="s">
        <v>159</v>
      </c>
      <c r="L57" s="154" t="s">
        <v>3232</v>
      </c>
      <c r="M57" s="155">
        <v>45870.474999999999</v>
      </c>
      <c r="N57" s="155">
        <v>45870.755555555559</v>
      </c>
      <c r="O57" s="154" t="s">
        <v>2961</v>
      </c>
      <c r="P57" s="154" t="s">
        <v>2962</v>
      </c>
      <c r="Q57" s="154" t="s">
        <v>3032</v>
      </c>
      <c r="R57" s="154" t="s">
        <v>3041</v>
      </c>
      <c r="S57" s="154" t="s">
        <v>220</v>
      </c>
      <c r="T57" s="180"/>
      <c r="U57" s="154" t="s">
        <v>2965</v>
      </c>
      <c r="V57" s="154" t="s">
        <v>3233</v>
      </c>
      <c r="W57" s="154" t="s">
        <v>2967</v>
      </c>
      <c r="X57" s="154" t="s">
        <v>3234</v>
      </c>
      <c r="Y57" s="154" t="s">
        <v>25</v>
      </c>
      <c r="Z57" s="154" t="s">
        <v>166</v>
      </c>
      <c r="AA57" s="154" t="s">
        <v>495</v>
      </c>
      <c r="AB57" s="154">
        <v>1</v>
      </c>
      <c r="AC57" s="154">
        <v>0</v>
      </c>
      <c r="AD57" s="87">
        <f>IF(W57="SOPORTE_TELEFÓNICO",'BASE LIQUIDACION REDEBAN 2025'!$B$19,IF(W57="ENVÍO",'BASE LIQUIDACION REDEBAN 2025'!$C$2,IF(Y57="TIPO I",'BASE LIQUIDACION REDEBAN 2025'!$C$2,IF(Y57="TIPO II",'BASE LIQUIDACION REDEBAN 2025'!$C$3,IF(Y57="TIPO III",'BASE LIQUIDACION REDEBAN 2025'!$C$4,IF(Y57="TIPO IV",'BASE LIQUIDACION REDEBAN 2025'!$C$5,IF(Z57="AEREO",'BASE LIQUIDACION REDEBAN 2025'!$B$6,'BASE LIQUIDACION REDEBAN 2025'!$C$5)))))))</f>
        <v>65960.072302</v>
      </c>
      <c r="AE57" s="87">
        <f>IF(OR(W57="SOPORTE_TELEFÓNICO",W57="ENVÍO"),0,IF(Y57="TIPO I",'BASE LIQUIDACION REDEBAN 2025'!$B$10,IF(Y57="TIPO II",'BASE LIQUIDACION REDEBAN 2025'!$B$11,IF(Y57="TIPO III",'BASE LIQUIDACION REDEBAN 2025'!$B$12,'BASE LIQUIDACION REDEBAN 2025'!$B$13))))</f>
        <v>75096.394270399993</v>
      </c>
      <c r="AF57" s="87">
        <f t="shared" si="0"/>
        <v>65960.072302</v>
      </c>
      <c r="AG57" s="184"/>
      <c r="AH57" s="184"/>
    </row>
    <row r="58" spans="1:34" s="79" customFormat="1" ht="13.15">
      <c r="A58" s="154" t="s">
        <v>80</v>
      </c>
      <c r="B58" s="154" t="str">
        <f>VLOOKUP(A58,'CENTRO DE COSTOS'!A:D,4,FALSE)</f>
        <v>JOSE MAURICIO HERNANDEZ ROJAS</v>
      </c>
      <c r="C58" s="154" t="str">
        <f>VLOOKUP(A58,'CENTRO DE COSTOS'!A:D,2,FALSE)</f>
        <v>0004-0001</v>
      </c>
      <c r="D58" s="154">
        <v>13001</v>
      </c>
      <c r="E58" s="154">
        <v>2536201</v>
      </c>
      <c r="F58" s="154">
        <v>17203</v>
      </c>
      <c r="G58" s="154" t="s">
        <v>2958</v>
      </c>
      <c r="H58" s="154" t="s">
        <v>303</v>
      </c>
      <c r="I58" s="154" t="s">
        <v>80</v>
      </c>
      <c r="J58" s="154" t="s">
        <v>3235</v>
      </c>
      <c r="K58" s="154" t="s">
        <v>159</v>
      </c>
      <c r="L58" s="154" t="s">
        <v>3236</v>
      </c>
      <c r="M58" s="155">
        <v>45870.333333333336</v>
      </c>
      <c r="N58" s="155">
        <v>45870.76458333333</v>
      </c>
      <c r="O58" s="154" t="s">
        <v>2961</v>
      </c>
      <c r="P58" s="154" t="s">
        <v>2962</v>
      </c>
      <c r="Q58" s="154" t="s">
        <v>3017</v>
      </c>
      <c r="R58" s="154" t="s">
        <v>2972</v>
      </c>
      <c r="S58" s="154" t="s">
        <v>2973</v>
      </c>
      <c r="T58" s="180"/>
      <c r="U58" s="154" t="s">
        <v>2965</v>
      </c>
      <c r="V58" s="154" t="s">
        <v>3237</v>
      </c>
      <c r="W58" s="154" t="s">
        <v>2967</v>
      </c>
      <c r="X58" s="154" t="s">
        <v>3238</v>
      </c>
      <c r="Y58" s="154" t="s">
        <v>25</v>
      </c>
      <c r="Z58" s="154" t="s">
        <v>166</v>
      </c>
      <c r="AA58" s="154" t="s">
        <v>337</v>
      </c>
      <c r="AB58" s="154">
        <v>1</v>
      </c>
      <c r="AC58" s="154">
        <v>0</v>
      </c>
      <c r="AD58" s="87">
        <f>IF(W58="SOPORTE_TELEFÓNICO",'BASE LIQUIDACION REDEBAN 2025'!$B$19,IF(W58="ENVÍO",'BASE LIQUIDACION REDEBAN 2025'!$C$2,IF(Y58="TIPO I",'BASE LIQUIDACION REDEBAN 2025'!$C$2,IF(Y58="TIPO II",'BASE LIQUIDACION REDEBAN 2025'!$C$3,IF(Y58="TIPO III",'BASE LIQUIDACION REDEBAN 2025'!$C$4,IF(Y58="TIPO IV",'BASE LIQUIDACION REDEBAN 2025'!$C$5,IF(Z58="AEREO",'BASE LIQUIDACION REDEBAN 2025'!$B$6,'BASE LIQUIDACION REDEBAN 2025'!$C$5)))))))</f>
        <v>65960.072302</v>
      </c>
      <c r="AE58" s="87">
        <f>IF(OR(W58="SOPORTE_TELEFÓNICO",W58="ENVÍO"),0,IF(Y58="TIPO I",'BASE LIQUIDACION REDEBAN 2025'!$B$10,IF(Y58="TIPO II",'BASE LIQUIDACION REDEBAN 2025'!$B$11,IF(Y58="TIPO III",'BASE LIQUIDACION REDEBAN 2025'!$B$12,'BASE LIQUIDACION REDEBAN 2025'!$B$13))))</f>
        <v>75096.394270399993</v>
      </c>
      <c r="AF58" s="87">
        <f t="shared" si="0"/>
        <v>65960.072302</v>
      </c>
      <c r="AG58" s="184"/>
      <c r="AH58" s="184"/>
    </row>
    <row r="59" spans="1:34" s="79" customFormat="1" ht="13.15">
      <c r="A59" s="154" t="s">
        <v>80</v>
      </c>
      <c r="B59" s="154" t="str">
        <f>VLOOKUP(A59,'CENTRO DE COSTOS'!A:D,4,FALSE)</f>
        <v>JOSE MAURICIO HERNANDEZ ROJAS</v>
      </c>
      <c r="C59" s="154" t="str">
        <f>VLOOKUP(A59,'CENTRO DE COSTOS'!A:D,2,FALSE)</f>
        <v>0004-0001</v>
      </c>
      <c r="D59" s="154">
        <v>13001</v>
      </c>
      <c r="E59" s="154">
        <v>2538591</v>
      </c>
      <c r="F59" s="154">
        <v>72090</v>
      </c>
      <c r="G59" s="154" t="s">
        <v>2958</v>
      </c>
      <c r="H59" s="154" t="s">
        <v>303</v>
      </c>
      <c r="I59" s="154" t="s">
        <v>80</v>
      </c>
      <c r="J59" s="154" t="s">
        <v>3239</v>
      </c>
      <c r="K59" s="154" t="s">
        <v>159</v>
      </c>
      <c r="L59" s="154" t="s">
        <v>3240</v>
      </c>
      <c r="M59" s="155">
        <v>45870.431944444441</v>
      </c>
      <c r="N59" s="155">
        <v>45871.416666666664</v>
      </c>
      <c r="O59" s="154" t="s">
        <v>2961</v>
      </c>
      <c r="P59" s="154" t="s">
        <v>2962</v>
      </c>
      <c r="Q59" s="154" t="s">
        <v>3099</v>
      </c>
      <c r="R59" s="154" t="s">
        <v>3100</v>
      </c>
      <c r="S59" s="154" t="s">
        <v>2973</v>
      </c>
      <c r="T59" s="180"/>
      <c r="U59" s="154" t="s">
        <v>2965</v>
      </c>
      <c r="V59" s="154" t="s">
        <v>3241</v>
      </c>
      <c r="W59" s="154" t="s">
        <v>2967</v>
      </c>
      <c r="X59" s="154" t="s">
        <v>3242</v>
      </c>
      <c r="Y59" s="154" t="s">
        <v>25</v>
      </c>
      <c r="Z59" s="154" t="s">
        <v>166</v>
      </c>
      <c r="AA59" s="154" t="s">
        <v>337</v>
      </c>
      <c r="AB59" s="154">
        <v>1</v>
      </c>
      <c r="AC59" s="154">
        <v>0</v>
      </c>
      <c r="AD59" s="87">
        <f>IF(W59="SOPORTE_TELEFÓNICO",'BASE LIQUIDACION REDEBAN 2025'!$B$19,IF(W59="ENVÍO",'BASE LIQUIDACION REDEBAN 2025'!$C$2,IF(Y59="TIPO I",'BASE LIQUIDACION REDEBAN 2025'!$C$2,IF(Y59="TIPO II",'BASE LIQUIDACION REDEBAN 2025'!$C$3,IF(Y59="TIPO III",'BASE LIQUIDACION REDEBAN 2025'!$C$4,IF(Y59="TIPO IV",'BASE LIQUIDACION REDEBAN 2025'!$C$5,IF(Z59="AEREO",'BASE LIQUIDACION REDEBAN 2025'!$B$6,'BASE LIQUIDACION REDEBAN 2025'!$C$5)))))))</f>
        <v>65960.072302</v>
      </c>
      <c r="AE59" s="87">
        <f>IF(OR(W59="SOPORTE_TELEFÓNICO",W59="ENVÍO"),0,IF(Y59="TIPO I",'BASE LIQUIDACION REDEBAN 2025'!$B$10,IF(Y59="TIPO II",'BASE LIQUIDACION REDEBAN 2025'!$B$11,IF(Y59="TIPO III",'BASE LIQUIDACION REDEBAN 2025'!$B$12,'BASE LIQUIDACION REDEBAN 2025'!$B$13))))</f>
        <v>75096.394270399993</v>
      </c>
      <c r="AF59" s="87">
        <f t="shared" si="0"/>
        <v>65960.072302</v>
      </c>
      <c r="AG59" s="184"/>
      <c r="AH59" s="184"/>
    </row>
    <row r="60" spans="1:34" s="79" customFormat="1" ht="13.15">
      <c r="A60" s="154" t="s">
        <v>90</v>
      </c>
      <c r="B60" s="154" t="str">
        <f>VLOOKUP(A60,'CENTRO DE COSTOS'!A:D,4,FALSE)</f>
        <v>JUAN SEBASTIÁN RÍOS CASTRILLÓN</v>
      </c>
      <c r="C60" s="154" t="str">
        <f>VLOOKUP(A60,'CENTRO DE COSTOS'!A:D,2,FALSE)</f>
        <v>0004-0005</v>
      </c>
      <c r="D60" s="154">
        <v>5001</v>
      </c>
      <c r="E60" s="154">
        <v>2541584</v>
      </c>
      <c r="F60" s="154">
        <v>77879</v>
      </c>
      <c r="G60" s="154" t="s">
        <v>2958</v>
      </c>
      <c r="H60" s="154" t="s">
        <v>197</v>
      </c>
      <c r="I60" s="154" t="s">
        <v>90</v>
      </c>
      <c r="J60" s="154" t="s">
        <v>3243</v>
      </c>
      <c r="K60" s="154" t="s">
        <v>159</v>
      </c>
      <c r="L60" s="154" t="s">
        <v>3244</v>
      </c>
      <c r="M60" s="155">
        <v>45870.660416666666</v>
      </c>
      <c r="N60" s="155">
        <v>45871.429166666669</v>
      </c>
      <c r="O60" s="154" t="s">
        <v>2961</v>
      </c>
      <c r="P60" s="154" t="s">
        <v>2962</v>
      </c>
      <c r="Q60" s="154" t="s">
        <v>2978</v>
      </c>
      <c r="R60" s="154" t="s">
        <v>2983</v>
      </c>
      <c r="S60" s="154" t="s">
        <v>200</v>
      </c>
      <c r="T60" s="180"/>
      <c r="U60" s="154" t="s">
        <v>2965</v>
      </c>
      <c r="V60" s="154" t="s">
        <v>3245</v>
      </c>
      <c r="W60" s="154" t="s">
        <v>3213</v>
      </c>
      <c r="X60" s="154">
        <v>0</v>
      </c>
      <c r="Y60" s="154" t="s">
        <v>25</v>
      </c>
      <c r="Z60" s="154" t="s">
        <v>166</v>
      </c>
      <c r="AA60" s="154" t="s">
        <v>3209</v>
      </c>
      <c r="AB60" s="154">
        <v>0</v>
      </c>
      <c r="AC60" s="154">
        <v>0</v>
      </c>
      <c r="AD60" s="87">
        <f>IF(W60="SOPORTE_TELEFÓNICO",'BASE LIQUIDACION REDEBAN 2025'!$B$19,IF(W60="ENVÍO",'BASE LIQUIDACION REDEBAN 2025'!$C$2,IF(Y60="TIPO I",'BASE LIQUIDACION REDEBAN 2025'!$C$2,IF(Y60="TIPO II",'BASE LIQUIDACION REDEBAN 2025'!$C$3,IF(Y60="TIPO III",'BASE LIQUIDACION REDEBAN 2025'!$C$4,IF(Y60="TIPO IV",'BASE LIQUIDACION REDEBAN 2025'!$C$5,IF(Z60="AEREO",'BASE LIQUIDACION REDEBAN 2025'!$B$6,'BASE LIQUIDACION REDEBAN 2025'!$C$5)))))))</f>
        <v>41241.0800752</v>
      </c>
      <c r="AE60" s="87">
        <f>IF(OR(W60="SOPORTE_TELEFÓNICO",W60="ENVÍO"),0,IF(Y60="TIPO I",'BASE LIQUIDACION REDEBAN 2025'!$B$10,IF(Y60="TIPO II",'BASE LIQUIDACION REDEBAN 2025'!$B$11,IF(Y60="TIPO III",'BASE LIQUIDACION REDEBAN 2025'!$B$12,'BASE LIQUIDACION REDEBAN 2025'!$B$13))))</f>
        <v>0</v>
      </c>
      <c r="AF60" s="87">
        <f t="shared" si="0"/>
        <v>41241.0800752</v>
      </c>
      <c r="AG60" s="184"/>
      <c r="AH60" s="184"/>
    </row>
    <row r="61" spans="1:34" s="79" customFormat="1" ht="13.15">
      <c r="A61" s="154" t="s">
        <v>100</v>
      </c>
      <c r="B61" s="154" t="str">
        <f>VLOOKUP(A61,'CENTRO DE COSTOS'!A:D,4,FALSE)</f>
        <v>KEVIN ALEXIS CORZO BUSTOS</v>
      </c>
      <c r="C61" s="154" t="str">
        <f>VLOOKUP(A61,'CENTRO DE COSTOS'!A:D,2,FALSE)</f>
        <v>0004-0007</v>
      </c>
      <c r="D61" s="154">
        <v>50001</v>
      </c>
      <c r="E61" s="154">
        <v>2541887</v>
      </c>
      <c r="F61" s="154">
        <v>22179</v>
      </c>
      <c r="G61" s="154" t="s">
        <v>2958</v>
      </c>
      <c r="H61" s="154" t="s">
        <v>295</v>
      </c>
      <c r="I61" s="154" t="s">
        <v>100</v>
      </c>
      <c r="J61" s="154" t="s">
        <v>3246</v>
      </c>
      <c r="K61" s="154" t="s">
        <v>159</v>
      </c>
      <c r="L61" s="154" t="s">
        <v>3247</v>
      </c>
      <c r="M61" s="155">
        <v>45870.681250000001</v>
      </c>
      <c r="N61" s="155">
        <v>45871.431944444441</v>
      </c>
      <c r="O61" s="154" t="s">
        <v>2961</v>
      </c>
      <c r="P61" s="154" t="s">
        <v>2988</v>
      </c>
      <c r="Q61" s="154" t="s">
        <v>2978</v>
      </c>
      <c r="R61" s="154" t="s">
        <v>3110</v>
      </c>
      <c r="S61" s="154" t="s">
        <v>2973</v>
      </c>
      <c r="T61" s="180"/>
      <c r="U61" s="154" t="s">
        <v>2965</v>
      </c>
      <c r="V61" s="154" t="s">
        <v>3248</v>
      </c>
      <c r="W61" s="154" t="s">
        <v>2967</v>
      </c>
      <c r="X61" s="154" t="s">
        <v>3249</v>
      </c>
      <c r="Y61" s="154" t="s">
        <v>25</v>
      </c>
      <c r="Z61" s="154" t="s">
        <v>166</v>
      </c>
      <c r="AA61" s="154" t="s">
        <v>301</v>
      </c>
      <c r="AB61" s="154">
        <v>1</v>
      </c>
      <c r="AC61" s="154">
        <v>0</v>
      </c>
      <c r="AD61" s="87">
        <f>IF(W61="SOPORTE_TELEFÓNICO",'BASE LIQUIDACION REDEBAN 2025'!$B$19,IF(W61="ENVÍO",'BASE LIQUIDACION REDEBAN 2025'!$C$2,IF(Y61="TIPO I",'BASE LIQUIDACION REDEBAN 2025'!$C$2,IF(Y61="TIPO II",'BASE LIQUIDACION REDEBAN 2025'!$C$3,IF(Y61="TIPO III",'BASE LIQUIDACION REDEBAN 2025'!$C$4,IF(Y61="TIPO IV",'BASE LIQUIDACION REDEBAN 2025'!$C$5,IF(Z61="AEREO",'BASE LIQUIDACION REDEBAN 2025'!$B$6,'BASE LIQUIDACION REDEBAN 2025'!$C$5)))))))</f>
        <v>65960.072302</v>
      </c>
      <c r="AE61" s="87">
        <f>IF(OR(W61="SOPORTE_TELEFÓNICO",W61="ENVÍO"),0,IF(Y61="TIPO I",'BASE LIQUIDACION REDEBAN 2025'!$B$10,IF(Y61="TIPO II",'BASE LIQUIDACION REDEBAN 2025'!$B$11,IF(Y61="TIPO III",'BASE LIQUIDACION REDEBAN 2025'!$B$12,'BASE LIQUIDACION REDEBAN 2025'!$B$13))))</f>
        <v>75096.394270399993</v>
      </c>
      <c r="AF61" s="87">
        <f t="shared" si="0"/>
        <v>65960.072302</v>
      </c>
      <c r="AG61" s="184"/>
      <c r="AH61" s="184"/>
    </row>
    <row r="62" spans="1:34" s="79" customFormat="1" ht="13.15">
      <c r="A62" s="154" t="s">
        <v>81</v>
      </c>
      <c r="B62" s="154" t="str">
        <f>VLOOKUP(A62,'CENTRO DE COSTOS'!A:D,4,FALSE)</f>
        <v>MIGUEL JULIÁN HERNÁNDEZ GUARÍN</v>
      </c>
      <c r="C62" s="154" t="str">
        <f>VLOOKUP(A62,'CENTRO DE COSTOS'!A:D,2,FALSE)</f>
        <v>0004-0008</v>
      </c>
      <c r="D62" s="154">
        <v>54001</v>
      </c>
      <c r="E62" s="154">
        <v>2541464</v>
      </c>
      <c r="F62" s="154">
        <v>69246</v>
      </c>
      <c r="G62" s="154" t="s">
        <v>2958</v>
      </c>
      <c r="H62" s="154" t="s">
        <v>317</v>
      </c>
      <c r="I62" s="154" t="s">
        <v>81</v>
      </c>
      <c r="J62" s="154" t="s">
        <v>3250</v>
      </c>
      <c r="K62" s="154" t="s">
        <v>159</v>
      </c>
      <c r="L62" s="154" t="s">
        <v>3251</v>
      </c>
      <c r="M62" s="155">
        <v>45870.638888888891</v>
      </c>
      <c r="N62" s="155">
        <v>45871.439583333333</v>
      </c>
      <c r="O62" s="154" t="s">
        <v>2961</v>
      </c>
      <c r="P62" s="154" t="s">
        <v>2962</v>
      </c>
      <c r="Q62" s="154" t="s">
        <v>3046</v>
      </c>
      <c r="R62" s="154" t="s">
        <v>2972</v>
      </c>
      <c r="S62" s="154" t="s">
        <v>200</v>
      </c>
      <c r="T62" s="180"/>
      <c r="U62" s="154" t="s">
        <v>2965</v>
      </c>
      <c r="V62" s="154" t="s">
        <v>3252</v>
      </c>
      <c r="W62" s="154" t="s">
        <v>2967</v>
      </c>
      <c r="X62" s="154" t="s">
        <v>3253</v>
      </c>
      <c r="Y62" s="154" t="s">
        <v>25</v>
      </c>
      <c r="Z62" s="154" t="s">
        <v>166</v>
      </c>
      <c r="AA62" s="154" t="s">
        <v>1496</v>
      </c>
      <c r="AB62" s="154">
        <v>1</v>
      </c>
      <c r="AC62" s="154">
        <v>0</v>
      </c>
      <c r="AD62" s="87">
        <f>IF(W62="SOPORTE_TELEFÓNICO",'BASE LIQUIDACION REDEBAN 2025'!$B$19,IF(W62="ENVÍO",'BASE LIQUIDACION REDEBAN 2025'!$C$2,IF(Y62="TIPO I",'BASE LIQUIDACION REDEBAN 2025'!$C$2,IF(Y62="TIPO II",'BASE LIQUIDACION REDEBAN 2025'!$C$3,IF(Y62="TIPO III",'BASE LIQUIDACION REDEBAN 2025'!$C$4,IF(Y62="TIPO IV",'BASE LIQUIDACION REDEBAN 2025'!$C$5,IF(Z62="AEREO",'BASE LIQUIDACION REDEBAN 2025'!$B$6,'BASE LIQUIDACION REDEBAN 2025'!$C$5)))))))</f>
        <v>65960.072302</v>
      </c>
      <c r="AE62" s="87">
        <f>IF(OR(W62="SOPORTE_TELEFÓNICO",W62="ENVÍO"),0,IF(Y62="TIPO I",'BASE LIQUIDACION REDEBAN 2025'!$B$10,IF(Y62="TIPO II",'BASE LIQUIDACION REDEBAN 2025'!$B$11,IF(Y62="TIPO III",'BASE LIQUIDACION REDEBAN 2025'!$B$12,'BASE LIQUIDACION REDEBAN 2025'!$B$13))))</f>
        <v>75096.394270399993</v>
      </c>
      <c r="AF62" s="87">
        <f t="shared" si="0"/>
        <v>65960.072302</v>
      </c>
      <c r="AG62" s="184"/>
      <c r="AH62" s="184"/>
    </row>
    <row r="63" spans="1:34" s="79" customFormat="1" ht="13.15">
      <c r="A63" s="154" t="s">
        <v>91</v>
      </c>
      <c r="B63" s="154" t="str">
        <f>VLOOKUP(A63,'CENTRO DE COSTOS'!A:D,4,FALSE)</f>
        <v>JOSE MAURICIO HERNANDEZ ROJAS</v>
      </c>
      <c r="C63" s="154" t="str">
        <f>VLOOKUP(A63,'CENTRO DE COSTOS'!A:D,2,FALSE)</f>
        <v>0004-0001</v>
      </c>
      <c r="D63" s="154">
        <v>23162</v>
      </c>
      <c r="E63" s="154">
        <v>2539447</v>
      </c>
      <c r="F63" s="154">
        <v>65471</v>
      </c>
      <c r="G63" s="154" t="s">
        <v>2958</v>
      </c>
      <c r="H63" s="154" t="s">
        <v>421</v>
      </c>
      <c r="I63" s="154" t="s">
        <v>3254</v>
      </c>
      <c r="J63" s="154" t="s">
        <v>3255</v>
      </c>
      <c r="K63" s="154" t="s">
        <v>159</v>
      </c>
      <c r="L63" s="154" t="s">
        <v>3256</v>
      </c>
      <c r="M63" s="155">
        <v>45870.468055555553</v>
      </c>
      <c r="N63" s="155">
        <v>45871.447916666664</v>
      </c>
      <c r="O63" s="154" t="s">
        <v>2961</v>
      </c>
      <c r="P63" s="154" t="s">
        <v>2988</v>
      </c>
      <c r="Q63" s="154" t="s">
        <v>3257</v>
      </c>
      <c r="R63" s="154" t="s">
        <v>3258</v>
      </c>
      <c r="S63" s="154" t="s">
        <v>2973</v>
      </c>
      <c r="T63" s="180"/>
      <c r="U63" s="154" t="s">
        <v>2965</v>
      </c>
      <c r="V63" s="154" t="s">
        <v>3259</v>
      </c>
      <c r="W63" s="154" t="s">
        <v>2967</v>
      </c>
      <c r="X63" s="154" t="s">
        <v>3260</v>
      </c>
      <c r="Y63" s="154" t="s">
        <v>25</v>
      </c>
      <c r="Z63" s="154" t="s">
        <v>166</v>
      </c>
      <c r="AA63" s="154" t="s">
        <v>426</v>
      </c>
      <c r="AB63" s="154">
        <v>1</v>
      </c>
      <c r="AC63" s="154">
        <v>0</v>
      </c>
      <c r="AD63" s="87">
        <f>IF(W63="SOPORTE_TELEFÓNICO",'BASE LIQUIDACION REDEBAN 2025'!$B$19,IF(W63="ENVÍO",'BASE LIQUIDACION REDEBAN 2025'!$C$2,IF(Y63="TIPO I",'BASE LIQUIDACION REDEBAN 2025'!$C$2,IF(Y63="TIPO II",'BASE LIQUIDACION REDEBAN 2025'!$C$3,IF(Y63="TIPO III",'BASE LIQUIDACION REDEBAN 2025'!$C$4,IF(Y63="TIPO IV",'BASE LIQUIDACION REDEBAN 2025'!$C$5,IF(Z63="AEREO",'BASE LIQUIDACION REDEBAN 2025'!$B$6,'BASE LIQUIDACION REDEBAN 2025'!$C$5)))))))</f>
        <v>65960.072302</v>
      </c>
      <c r="AE63" s="87">
        <f>IF(OR(W63="SOPORTE_TELEFÓNICO",W63="ENVÍO"),0,IF(Y63="TIPO I",'BASE LIQUIDACION REDEBAN 2025'!$B$10,IF(Y63="TIPO II",'BASE LIQUIDACION REDEBAN 2025'!$B$11,IF(Y63="TIPO III",'BASE LIQUIDACION REDEBAN 2025'!$B$12,'BASE LIQUIDACION REDEBAN 2025'!$B$13))))</f>
        <v>75096.394270399993</v>
      </c>
      <c r="AF63" s="87">
        <f t="shared" si="0"/>
        <v>65960.072302</v>
      </c>
      <c r="AG63" s="184"/>
      <c r="AH63" s="184"/>
    </row>
    <row r="64" spans="1:34" s="79" customFormat="1" ht="13.15">
      <c r="A64" s="154" t="s">
        <v>68</v>
      </c>
      <c r="B64" s="154" t="str">
        <f>VLOOKUP(A64,'CENTRO DE COSTOS'!A:D,4,FALSE)</f>
        <v>WILLIAM ASDRUBAL ROZO ROZO</v>
      </c>
      <c r="C64" s="154" t="str">
        <f>VLOOKUP(A64,'CENTRO DE COSTOS'!A:D,2,FALSE)</f>
        <v>0004-0004</v>
      </c>
      <c r="D64" s="154">
        <v>11001</v>
      </c>
      <c r="E64" s="154">
        <v>2539701</v>
      </c>
      <c r="F64" s="154">
        <v>25841</v>
      </c>
      <c r="G64" s="154" t="s">
        <v>2958</v>
      </c>
      <c r="H64" s="154" t="s">
        <v>470</v>
      </c>
      <c r="I64" s="154" t="s">
        <v>68</v>
      </c>
      <c r="J64" s="154" t="s">
        <v>3261</v>
      </c>
      <c r="K64" s="154" t="s">
        <v>159</v>
      </c>
      <c r="L64" s="154" t="s">
        <v>3262</v>
      </c>
      <c r="M64" s="155">
        <v>45870.477777777778</v>
      </c>
      <c r="N64" s="155">
        <v>45871.451388888891</v>
      </c>
      <c r="O64" s="154" t="s">
        <v>2961</v>
      </c>
      <c r="P64" s="154" t="s">
        <v>2962</v>
      </c>
      <c r="Q64" s="154" t="s">
        <v>3055</v>
      </c>
      <c r="R64" s="154" t="s">
        <v>3056</v>
      </c>
      <c r="S64" s="154" t="s">
        <v>220</v>
      </c>
      <c r="T64" s="180"/>
      <c r="U64" s="154" t="s">
        <v>2965</v>
      </c>
      <c r="V64" s="154" t="s">
        <v>3263</v>
      </c>
      <c r="W64" s="154" t="s">
        <v>2967</v>
      </c>
      <c r="X64" s="154" t="s">
        <v>3264</v>
      </c>
      <c r="Y64" s="154" t="s">
        <v>25</v>
      </c>
      <c r="Z64" s="154" t="s">
        <v>166</v>
      </c>
      <c r="AA64" s="154" t="s">
        <v>506</v>
      </c>
      <c r="AB64" s="154">
        <v>1</v>
      </c>
      <c r="AC64" s="154">
        <v>0</v>
      </c>
      <c r="AD64" s="87">
        <f>IF(W64="SOPORTE_TELEFÓNICO",'BASE LIQUIDACION REDEBAN 2025'!$B$19,IF(W64="ENVÍO",'BASE LIQUIDACION REDEBAN 2025'!$C$2,IF(Y64="TIPO I",'BASE LIQUIDACION REDEBAN 2025'!$C$2,IF(Y64="TIPO II",'BASE LIQUIDACION REDEBAN 2025'!$C$3,IF(Y64="TIPO III",'BASE LIQUIDACION REDEBAN 2025'!$C$4,IF(Y64="TIPO IV",'BASE LIQUIDACION REDEBAN 2025'!$C$5,IF(Z64="AEREO",'BASE LIQUIDACION REDEBAN 2025'!$B$6,'BASE LIQUIDACION REDEBAN 2025'!$C$5)))))))</f>
        <v>65960.072302</v>
      </c>
      <c r="AE64" s="87">
        <f>IF(OR(W64="SOPORTE_TELEFÓNICO",W64="ENVÍO"),0,IF(Y64="TIPO I",'BASE LIQUIDACION REDEBAN 2025'!$B$10,IF(Y64="TIPO II",'BASE LIQUIDACION REDEBAN 2025'!$B$11,IF(Y64="TIPO III",'BASE LIQUIDACION REDEBAN 2025'!$B$12,'BASE LIQUIDACION REDEBAN 2025'!$B$13))))</f>
        <v>75096.394270399993</v>
      </c>
      <c r="AF64" s="87">
        <f t="shared" si="0"/>
        <v>65960.072302</v>
      </c>
      <c r="AG64" s="184"/>
      <c r="AH64" s="184"/>
    </row>
    <row r="65" spans="1:34" s="79" customFormat="1" ht="13.15">
      <c r="A65" s="154" t="s">
        <v>68</v>
      </c>
      <c r="B65" s="154" t="str">
        <f>VLOOKUP(A65,'CENTRO DE COSTOS'!A:D,4,FALSE)</f>
        <v>WILLIAM ASDRUBAL ROZO ROZO</v>
      </c>
      <c r="C65" s="154" t="str">
        <f>VLOOKUP(A65,'CENTRO DE COSTOS'!A:D,2,FALSE)</f>
        <v>0004-0004</v>
      </c>
      <c r="D65" s="154">
        <v>25572</v>
      </c>
      <c r="E65" s="154">
        <v>2523623</v>
      </c>
      <c r="F65" s="154">
        <v>50304</v>
      </c>
      <c r="G65" s="154" t="s">
        <v>2958</v>
      </c>
      <c r="H65" s="154" t="s">
        <v>470</v>
      </c>
      <c r="I65" s="154" t="s">
        <v>3265</v>
      </c>
      <c r="J65" s="154" t="s">
        <v>3266</v>
      </c>
      <c r="K65" s="154" t="s">
        <v>159</v>
      </c>
      <c r="L65" s="154" t="s">
        <v>3267</v>
      </c>
      <c r="M65" s="155">
        <v>45867.730555555558</v>
      </c>
      <c r="N65" s="155">
        <v>45871.456944444442</v>
      </c>
      <c r="O65" s="154" t="s">
        <v>2961</v>
      </c>
      <c r="P65" s="154" t="s">
        <v>2962</v>
      </c>
      <c r="Q65" s="154" t="s">
        <v>2978</v>
      </c>
      <c r="R65" s="154" t="s">
        <v>2972</v>
      </c>
      <c r="S65" s="154" t="s">
        <v>2973</v>
      </c>
      <c r="T65" s="180"/>
      <c r="U65" s="154" t="s">
        <v>2965</v>
      </c>
      <c r="V65" s="154" t="s">
        <v>3268</v>
      </c>
      <c r="W65" s="154" t="s">
        <v>2967</v>
      </c>
      <c r="X65" s="154" t="s">
        <v>3269</v>
      </c>
      <c r="Y65" s="154" t="s">
        <v>32</v>
      </c>
      <c r="Z65" s="154" t="s">
        <v>166</v>
      </c>
      <c r="AA65" s="154" t="s">
        <v>682</v>
      </c>
      <c r="AB65" s="154">
        <v>1</v>
      </c>
      <c r="AC65" s="154">
        <v>0</v>
      </c>
      <c r="AD65" s="87">
        <f>IF(W65="SOPORTE_TELEFÓNICO",'BASE LIQUIDACION REDEBAN 2025'!$B$19,IF(W65="ENVÍO",'BASE LIQUIDACION REDEBAN 2025'!$C$2,IF(Y65="TIPO I",'BASE LIQUIDACION REDEBAN 2025'!$C$2,IF(Y65="TIPO II",'BASE LIQUIDACION REDEBAN 2025'!$C$3,IF(Y65="TIPO III",'BASE LIQUIDACION REDEBAN 2025'!$C$4,IF(Y65="TIPO IV",'BASE LIQUIDACION REDEBAN 2025'!$C$5,IF(Z65="AEREO",'BASE LIQUIDACION REDEBAN 2025'!$B$6,'BASE LIQUIDACION REDEBAN 2025'!$C$5)))))))</f>
        <v>479588.87655000004</v>
      </c>
      <c r="AE65" s="87">
        <f>IF(OR(W65="SOPORTE_TELEFÓNICO",W65="ENVÍO"),0,IF(Y65="TIPO I",'BASE LIQUIDACION REDEBAN 2025'!$B$10,IF(Y65="TIPO II",'BASE LIQUIDACION REDEBAN 2025'!$B$11,IF(Y65="TIPO III",'BASE LIQUIDACION REDEBAN 2025'!$B$12,'BASE LIQUIDACION REDEBAN 2025'!$B$13))))</f>
        <v>196536.5258152</v>
      </c>
      <c r="AF65" s="87">
        <f t="shared" si="0"/>
        <v>479588.87655000004</v>
      </c>
      <c r="AG65" s="184"/>
      <c r="AH65" s="184"/>
    </row>
    <row r="66" spans="1:34" s="79" customFormat="1" ht="13.15">
      <c r="A66" s="154" t="s">
        <v>76</v>
      </c>
      <c r="B66" s="154" t="str">
        <f>VLOOKUP(A66,'CENTRO DE COSTOS'!A:D,4,FALSE)</f>
        <v>DIEGO FERNANDO HENAO CARDONA</v>
      </c>
      <c r="C66" s="154" t="str">
        <f>VLOOKUP(A66,'CENTRO DE COSTOS'!A:D,2,FALSE)</f>
        <v>0004-0003</v>
      </c>
      <c r="D66" s="154">
        <v>19001</v>
      </c>
      <c r="E66" s="154">
        <v>2528851</v>
      </c>
      <c r="F66" s="154">
        <v>63865</v>
      </c>
      <c r="G66" s="154" t="s">
        <v>2958</v>
      </c>
      <c r="H66" s="154" t="s">
        <v>258</v>
      </c>
      <c r="I66" s="154" t="s">
        <v>95</v>
      </c>
      <c r="J66" s="154" t="s">
        <v>3270</v>
      </c>
      <c r="K66" s="154" t="s">
        <v>159</v>
      </c>
      <c r="L66" s="154" t="s">
        <v>3271</v>
      </c>
      <c r="M66" s="155">
        <v>45868.643750000003</v>
      </c>
      <c r="N66" s="155">
        <v>45871.468055555553</v>
      </c>
      <c r="O66" s="154" t="s">
        <v>2961</v>
      </c>
      <c r="P66" s="154" t="s">
        <v>2962</v>
      </c>
      <c r="Q66" s="154" t="s">
        <v>2978</v>
      </c>
      <c r="R66" s="154" t="s">
        <v>2983</v>
      </c>
      <c r="S66" s="154" t="s">
        <v>2973</v>
      </c>
      <c r="T66" s="180"/>
      <c r="U66" s="154" t="s">
        <v>2965</v>
      </c>
      <c r="V66" s="154" t="s">
        <v>3272</v>
      </c>
      <c r="W66" s="154" t="s">
        <v>2967</v>
      </c>
      <c r="X66" s="154" t="s">
        <v>3273</v>
      </c>
      <c r="Y66" s="154" t="s">
        <v>30</v>
      </c>
      <c r="Z66" s="154" t="s">
        <v>166</v>
      </c>
      <c r="AA66" s="154" t="s">
        <v>330</v>
      </c>
      <c r="AB66" s="154">
        <v>1</v>
      </c>
      <c r="AC66" s="154">
        <v>0</v>
      </c>
      <c r="AD66" s="87">
        <f>IF(W66="SOPORTE_TELEFÓNICO",'BASE LIQUIDACION REDEBAN 2025'!$B$19,IF(W66="ENVÍO",'BASE LIQUIDACION REDEBAN 2025'!$C$2,IF(Y66="TIPO I",'BASE LIQUIDACION REDEBAN 2025'!$C$2,IF(Y66="TIPO II",'BASE LIQUIDACION REDEBAN 2025'!$C$3,IF(Y66="TIPO III",'BASE LIQUIDACION REDEBAN 2025'!$C$4,IF(Y66="TIPO IV",'BASE LIQUIDACION REDEBAN 2025'!$C$5,IF(Z66="AEREO",'BASE LIQUIDACION REDEBAN 2025'!$B$6,'BASE LIQUIDACION REDEBAN 2025'!$C$5)))))))</f>
        <v>275728.78077800001</v>
      </c>
      <c r="AE66" s="87">
        <f>IF(OR(W66="SOPORTE_TELEFÓNICO",W66="ENVÍO"),0,IF(Y66="TIPO I",'BASE LIQUIDACION REDEBAN 2025'!$B$10,IF(Y66="TIPO II",'BASE LIQUIDACION REDEBAN 2025'!$B$11,IF(Y66="TIPO III",'BASE LIQUIDACION REDEBAN 2025'!$B$12,'BASE LIQUIDACION REDEBAN 2025'!$B$13))))</f>
        <v>196536.5258152</v>
      </c>
      <c r="AF66" s="87">
        <f t="shared" si="0"/>
        <v>275728.78077800001</v>
      </c>
      <c r="AG66" s="184"/>
      <c r="AH66" s="184"/>
    </row>
    <row r="67" spans="1:34" s="79" customFormat="1" ht="13.15">
      <c r="A67" s="154" t="s">
        <v>80</v>
      </c>
      <c r="B67" s="154" t="str">
        <f>VLOOKUP(A67,'CENTRO DE COSTOS'!A:D,4,FALSE)</f>
        <v>JOSE MAURICIO HERNANDEZ ROJAS</v>
      </c>
      <c r="C67" s="154" t="str">
        <f>VLOOKUP(A67,'CENTRO DE COSTOS'!A:D,2,FALSE)</f>
        <v>0004-0001</v>
      </c>
      <c r="D67" s="154">
        <v>13430</v>
      </c>
      <c r="E67" s="154">
        <v>2530756</v>
      </c>
      <c r="F67" s="154">
        <v>60167</v>
      </c>
      <c r="G67" s="154" t="s">
        <v>2958</v>
      </c>
      <c r="H67" s="154" t="s">
        <v>303</v>
      </c>
      <c r="I67" s="154" t="s">
        <v>3274</v>
      </c>
      <c r="J67" s="154" t="s">
        <v>3275</v>
      </c>
      <c r="K67" s="154" t="s">
        <v>159</v>
      </c>
      <c r="L67" s="154" t="s">
        <v>3276</v>
      </c>
      <c r="M67" s="155">
        <v>45869.333333333336</v>
      </c>
      <c r="N67" s="155">
        <v>45871.470833333333</v>
      </c>
      <c r="O67" s="154" t="s">
        <v>2961</v>
      </c>
      <c r="P67" s="154" t="s">
        <v>2988</v>
      </c>
      <c r="Q67" s="154" t="s">
        <v>2971</v>
      </c>
      <c r="R67" s="154" t="s">
        <v>3277</v>
      </c>
      <c r="S67" s="154" t="s">
        <v>2973</v>
      </c>
      <c r="T67" s="180"/>
      <c r="U67" s="154" t="s">
        <v>2965</v>
      </c>
      <c r="V67" s="154" t="s">
        <v>3278</v>
      </c>
      <c r="W67" s="154" t="s">
        <v>2967</v>
      </c>
      <c r="X67" s="154" t="s">
        <v>3279</v>
      </c>
      <c r="Y67" s="154" t="s">
        <v>32</v>
      </c>
      <c r="Z67" s="154" t="s">
        <v>166</v>
      </c>
      <c r="AA67" s="154" t="s">
        <v>1917</v>
      </c>
      <c r="AB67" s="154">
        <v>1</v>
      </c>
      <c r="AC67" s="154">
        <v>0</v>
      </c>
      <c r="AD67" s="87">
        <f>IF(W67="SOPORTE_TELEFÓNICO",'BASE LIQUIDACION REDEBAN 2025'!$B$19,IF(W67="ENVÍO",'BASE LIQUIDACION REDEBAN 2025'!$C$2,IF(Y67="TIPO I",'BASE LIQUIDACION REDEBAN 2025'!$C$2,IF(Y67="TIPO II",'BASE LIQUIDACION REDEBAN 2025'!$C$3,IF(Y67="TIPO III",'BASE LIQUIDACION REDEBAN 2025'!$C$4,IF(Y67="TIPO IV",'BASE LIQUIDACION REDEBAN 2025'!$C$5,IF(Z67="AEREO",'BASE LIQUIDACION REDEBAN 2025'!$B$6,'BASE LIQUIDACION REDEBAN 2025'!$C$5)))))))</f>
        <v>479588.87655000004</v>
      </c>
      <c r="AE67" s="87">
        <f>IF(OR(W67="SOPORTE_TELEFÓNICO",W67="ENVÍO"),0,IF(Y67="TIPO I",'BASE LIQUIDACION REDEBAN 2025'!$B$10,IF(Y67="TIPO II",'BASE LIQUIDACION REDEBAN 2025'!$B$11,IF(Y67="TIPO III",'BASE LIQUIDACION REDEBAN 2025'!$B$12,'BASE LIQUIDACION REDEBAN 2025'!$B$13))))</f>
        <v>196536.5258152</v>
      </c>
      <c r="AF67" s="87">
        <f t="shared" ref="AF67:AF130" si="1">IF(OR(W67="SOPORTE_TELEFÓNICO",W67="ENVÍO"),AD67,(AD67*AB67+AE67*AC67))</f>
        <v>479588.87655000004</v>
      </c>
      <c r="AG67" s="184"/>
      <c r="AH67" s="184"/>
    </row>
    <row r="68" spans="1:34" s="79" customFormat="1" ht="13.15">
      <c r="A68" s="154" t="s">
        <v>81</v>
      </c>
      <c r="B68" s="154" t="str">
        <f>VLOOKUP(A68,'CENTRO DE COSTOS'!A:D,4,FALSE)</f>
        <v>MIGUEL JULIÁN HERNÁNDEZ GUARÍN</v>
      </c>
      <c r="C68" s="154" t="str">
        <f>VLOOKUP(A68,'CENTRO DE COSTOS'!A:D,2,FALSE)</f>
        <v>0004-0008</v>
      </c>
      <c r="D68" s="154">
        <v>54001</v>
      </c>
      <c r="E68" s="154">
        <v>2539789</v>
      </c>
      <c r="F68" s="154">
        <v>41889</v>
      </c>
      <c r="G68" s="154" t="s">
        <v>2958</v>
      </c>
      <c r="H68" s="154" t="s">
        <v>317</v>
      </c>
      <c r="I68" s="154" t="s">
        <v>81</v>
      </c>
      <c r="J68" s="154" t="s">
        <v>3280</v>
      </c>
      <c r="K68" s="154" t="s">
        <v>159</v>
      </c>
      <c r="L68" s="154" t="s">
        <v>3281</v>
      </c>
      <c r="M68" s="155">
        <v>45870.495833333334</v>
      </c>
      <c r="N68" s="155">
        <v>45871.481944444444</v>
      </c>
      <c r="O68" s="154" t="s">
        <v>2961</v>
      </c>
      <c r="P68" s="154" t="s">
        <v>2988</v>
      </c>
      <c r="Q68" s="154" t="s">
        <v>2978</v>
      </c>
      <c r="R68" s="154" t="s">
        <v>3124</v>
      </c>
      <c r="S68" s="154" t="s">
        <v>2973</v>
      </c>
      <c r="T68" s="180"/>
      <c r="U68" s="154" t="s">
        <v>2965</v>
      </c>
      <c r="V68" s="154" t="s">
        <v>3282</v>
      </c>
      <c r="W68" s="154" t="s">
        <v>2967</v>
      </c>
      <c r="X68" s="154" t="s">
        <v>3283</v>
      </c>
      <c r="Y68" s="154" t="s">
        <v>25</v>
      </c>
      <c r="Z68" s="154" t="s">
        <v>166</v>
      </c>
      <c r="AA68" s="154" t="s">
        <v>432</v>
      </c>
      <c r="AB68" s="154">
        <v>1</v>
      </c>
      <c r="AC68" s="154">
        <v>0</v>
      </c>
      <c r="AD68" s="87">
        <f>IF(W68="SOPORTE_TELEFÓNICO",'BASE LIQUIDACION REDEBAN 2025'!$B$19,IF(W68="ENVÍO",'BASE LIQUIDACION REDEBAN 2025'!$C$2,IF(Y68="TIPO I",'BASE LIQUIDACION REDEBAN 2025'!$C$2,IF(Y68="TIPO II",'BASE LIQUIDACION REDEBAN 2025'!$C$3,IF(Y68="TIPO III",'BASE LIQUIDACION REDEBAN 2025'!$C$4,IF(Y68="TIPO IV",'BASE LIQUIDACION REDEBAN 2025'!$C$5,IF(Z68="AEREO",'BASE LIQUIDACION REDEBAN 2025'!$B$6,'BASE LIQUIDACION REDEBAN 2025'!$C$5)))))))</f>
        <v>65960.072302</v>
      </c>
      <c r="AE68" s="87">
        <f>IF(OR(W68="SOPORTE_TELEFÓNICO",W68="ENVÍO"),0,IF(Y68="TIPO I",'BASE LIQUIDACION REDEBAN 2025'!$B$10,IF(Y68="TIPO II",'BASE LIQUIDACION REDEBAN 2025'!$B$11,IF(Y68="TIPO III",'BASE LIQUIDACION REDEBAN 2025'!$B$12,'BASE LIQUIDACION REDEBAN 2025'!$B$13))))</f>
        <v>75096.394270399993</v>
      </c>
      <c r="AF68" s="87">
        <f t="shared" si="1"/>
        <v>65960.072302</v>
      </c>
      <c r="AG68" s="184"/>
      <c r="AH68" s="184"/>
    </row>
    <row r="69" spans="1:34" s="79" customFormat="1" ht="13.15">
      <c r="A69" s="154" t="s">
        <v>68</v>
      </c>
      <c r="B69" s="154" t="str">
        <f>VLOOKUP(A69,'CENTRO DE COSTOS'!A:D,4,FALSE)</f>
        <v>WILLIAM ASDRUBAL ROZO ROZO</v>
      </c>
      <c r="C69" s="154" t="str">
        <f>VLOOKUP(A69,'CENTRO DE COSTOS'!A:D,2,FALSE)</f>
        <v>0004-0004</v>
      </c>
      <c r="D69" s="154">
        <v>11001</v>
      </c>
      <c r="E69" s="154">
        <v>2542404</v>
      </c>
      <c r="F69" s="154">
        <v>27970</v>
      </c>
      <c r="G69" s="154" t="s">
        <v>2958</v>
      </c>
      <c r="H69" s="154" t="s">
        <v>470</v>
      </c>
      <c r="I69" s="154" t="s">
        <v>68</v>
      </c>
      <c r="J69" s="154" t="s">
        <v>3284</v>
      </c>
      <c r="K69" s="154" t="s">
        <v>159</v>
      </c>
      <c r="L69" s="154" t="s">
        <v>3285</v>
      </c>
      <c r="M69" s="155">
        <v>45870.715277777781</v>
      </c>
      <c r="N69" s="155">
        <v>45871.488888888889</v>
      </c>
      <c r="O69" s="154" t="s">
        <v>2961</v>
      </c>
      <c r="P69" s="154" t="s">
        <v>2962</v>
      </c>
      <c r="Q69" s="154" t="s">
        <v>2971</v>
      </c>
      <c r="R69" s="154" t="s">
        <v>3027</v>
      </c>
      <c r="S69" s="154" t="s">
        <v>220</v>
      </c>
      <c r="T69" s="180"/>
      <c r="U69" s="154" t="s">
        <v>2965</v>
      </c>
      <c r="V69" s="154" t="s">
        <v>3286</v>
      </c>
      <c r="W69" s="154" t="s">
        <v>2967</v>
      </c>
      <c r="X69" s="154" t="s">
        <v>3287</v>
      </c>
      <c r="Y69" s="154" t="s">
        <v>25</v>
      </c>
      <c r="Z69" s="154" t="s">
        <v>166</v>
      </c>
      <c r="AA69" s="154" t="s">
        <v>882</v>
      </c>
      <c r="AB69" s="154">
        <v>1</v>
      </c>
      <c r="AC69" s="154">
        <v>0</v>
      </c>
      <c r="AD69" s="87">
        <f>IF(W69="SOPORTE_TELEFÓNICO",'BASE LIQUIDACION REDEBAN 2025'!$B$19,IF(W69="ENVÍO",'BASE LIQUIDACION REDEBAN 2025'!$C$2,IF(Y69="TIPO I",'BASE LIQUIDACION REDEBAN 2025'!$C$2,IF(Y69="TIPO II",'BASE LIQUIDACION REDEBAN 2025'!$C$3,IF(Y69="TIPO III",'BASE LIQUIDACION REDEBAN 2025'!$C$4,IF(Y69="TIPO IV",'BASE LIQUIDACION REDEBAN 2025'!$C$5,IF(Z69="AEREO",'BASE LIQUIDACION REDEBAN 2025'!$B$6,'BASE LIQUIDACION REDEBAN 2025'!$C$5)))))))</f>
        <v>65960.072302</v>
      </c>
      <c r="AE69" s="87">
        <f>IF(OR(W69="SOPORTE_TELEFÓNICO",W69="ENVÍO"),0,IF(Y69="TIPO I",'BASE LIQUIDACION REDEBAN 2025'!$B$10,IF(Y69="TIPO II",'BASE LIQUIDACION REDEBAN 2025'!$B$11,IF(Y69="TIPO III",'BASE LIQUIDACION REDEBAN 2025'!$B$12,'BASE LIQUIDACION REDEBAN 2025'!$B$13))))</f>
        <v>75096.394270399993</v>
      </c>
      <c r="AF69" s="87">
        <f t="shared" si="1"/>
        <v>65960.072302</v>
      </c>
      <c r="AG69" s="184"/>
      <c r="AH69" s="184"/>
    </row>
    <row r="70" spans="1:34" s="79" customFormat="1" ht="13.15">
      <c r="A70" s="154" t="s">
        <v>91</v>
      </c>
      <c r="B70" s="154" t="str">
        <f>VLOOKUP(A70,'CENTRO DE COSTOS'!A:D,4,FALSE)</f>
        <v>JOSE MAURICIO HERNANDEZ ROJAS</v>
      </c>
      <c r="C70" s="154" t="str">
        <f>VLOOKUP(A70,'CENTRO DE COSTOS'!A:D,2,FALSE)</f>
        <v>0004-0001</v>
      </c>
      <c r="D70" s="154">
        <v>23001</v>
      </c>
      <c r="E70" s="154">
        <v>2541666</v>
      </c>
      <c r="F70" s="154">
        <v>53175</v>
      </c>
      <c r="G70" s="154" t="s">
        <v>2958</v>
      </c>
      <c r="H70" s="154" t="s">
        <v>421</v>
      </c>
      <c r="I70" s="154" t="s">
        <v>91</v>
      </c>
      <c r="J70" s="154" t="s">
        <v>3288</v>
      </c>
      <c r="K70" s="154" t="s">
        <v>159</v>
      </c>
      <c r="L70" s="154" t="s">
        <v>3289</v>
      </c>
      <c r="M70" s="155">
        <v>45870.663888888892</v>
      </c>
      <c r="N70" s="155">
        <v>45871.491666666669</v>
      </c>
      <c r="O70" s="154" t="s">
        <v>2961</v>
      </c>
      <c r="P70" s="154" t="s">
        <v>2988</v>
      </c>
      <c r="Q70" s="154" t="s">
        <v>2971</v>
      </c>
      <c r="R70" s="154" t="s">
        <v>3277</v>
      </c>
      <c r="S70" s="154" t="s">
        <v>2973</v>
      </c>
      <c r="T70" s="180"/>
      <c r="U70" s="154" t="s">
        <v>2965</v>
      </c>
      <c r="V70" s="154" t="s">
        <v>3290</v>
      </c>
      <c r="W70" s="154" t="s">
        <v>2967</v>
      </c>
      <c r="X70" s="154" t="s">
        <v>3291</v>
      </c>
      <c r="Y70" s="154" t="s">
        <v>25</v>
      </c>
      <c r="Z70" s="154" t="s">
        <v>166</v>
      </c>
      <c r="AA70" s="154" t="s">
        <v>2000</v>
      </c>
      <c r="AB70" s="154">
        <v>1</v>
      </c>
      <c r="AC70" s="154">
        <v>0</v>
      </c>
      <c r="AD70" s="87">
        <f>IF(W70="SOPORTE_TELEFÓNICO",'BASE LIQUIDACION REDEBAN 2025'!$B$19,IF(W70="ENVÍO",'BASE LIQUIDACION REDEBAN 2025'!$C$2,IF(Y70="TIPO I",'BASE LIQUIDACION REDEBAN 2025'!$C$2,IF(Y70="TIPO II",'BASE LIQUIDACION REDEBAN 2025'!$C$3,IF(Y70="TIPO III",'BASE LIQUIDACION REDEBAN 2025'!$C$4,IF(Y70="TIPO IV",'BASE LIQUIDACION REDEBAN 2025'!$C$5,IF(Z70="AEREO",'BASE LIQUIDACION REDEBAN 2025'!$B$6,'BASE LIQUIDACION REDEBAN 2025'!$C$5)))))))</f>
        <v>65960.072302</v>
      </c>
      <c r="AE70" s="87">
        <f>IF(OR(W70="SOPORTE_TELEFÓNICO",W70="ENVÍO"),0,IF(Y70="TIPO I",'BASE LIQUIDACION REDEBAN 2025'!$B$10,IF(Y70="TIPO II",'BASE LIQUIDACION REDEBAN 2025'!$B$11,IF(Y70="TIPO III",'BASE LIQUIDACION REDEBAN 2025'!$B$12,'BASE LIQUIDACION REDEBAN 2025'!$B$13))))</f>
        <v>75096.394270399993</v>
      </c>
      <c r="AF70" s="87">
        <f t="shared" si="1"/>
        <v>65960.072302</v>
      </c>
      <c r="AG70" s="184"/>
      <c r="AH70" s="184"/>
    </row>
    <row r="71" spans="1:34" s="79" customFormat="1" ht="13.15">
      <c r="A71" s="154" t="s">
        <v>94</v>
      </c>
      <c r="B71" s="154" t="str">
        <f>VLOOKUP(A71,'CENTRO DE COSTOS'!A:D,4,FALSE)</f>
        <v>DIEGO FERNANDO HENAO CARDONA</v>
      </c>
      <c r="C71" s="154" t="str">
        <f>VLOOKUP(A71,'CENTRO DE COSTOS'!A:D,2,FALSE)</f>
        <v>0004-0002</v>
      </c>
      <c r="D71" s="154">
        <v>66001</v>
      </c>
      <c r="E71" s="154">
        <v>2541631</v>
      </c>
      <c r="F71" s="154">
        <v>49275</v>
      </c>
      <c r="G71" s="154" t="s">
        <v>2958</v>
      </c>
      <c r="H71" s="154" t="s">
        <v>606</v>
      </c>
      <c r="I71" s="154" t="s">
        <v>94</v>
      </c>
      <c r="J71" s="154" t="s">
        <v>3292</v>
      </c>
      <c r="K71" s="154" t="s">
        <v>159</v>
      </c>
      <c r="L71" s="154" t="s">
        <v>3293</v>
      </c>
      <c r="M71" s="155">
        <v>45870.65347222222</v>
      </c>
      <c r="N71" s="155">
        <v>45871.494444444441</v>
      </c>
      <c r="O71" s="154" t="s">
        <v>2961</v>
      </c>
      <c r="P71" s="154" t="s">
        <v>2962</v>
      </c>
      <c r="Q71" s="154" t="s">
        <v>3099</v>
      </c>
      <c r="R71" s="154" t="s">
        <v>3115</v>
      </c>
      <c r="S71" s="154" t="s">
        <v>200</v>
      </c>
      <c r="T71" s="180"/>
      <c r="U71" s="154" t="s">
        <v>2965</v>
      </c>
      <c r="V71" s="154" t="s">
        <v>3294</v>
      </c>
      <c r="W71" s="154" t="s">
        <v>2967</v>
      </c>
      <c r="X71" s="154" t="s">
        <v>3295</v>
      </c>
      <c r="Y71" s="154" t="s">
        <v>25</v>
      </c>
      <c r="Z71" s="154" t="s">
        <v>166</v>
      </c>
      <c r="AA71" s="154" t="s">
        <v>495</v>
      </c>
      <c r="AB71" s="154">
        <v>1</v>
      </c>
      <c r="AC71" s="154">
        <v>0</v>
      </c>
      <c r="AD71" s="87">
        <f>IF(W71="SOPORTE_TELEFÓNICO",'BASE LIQUIDACION REDEBAN 2025'!$B$19,IF(W71="ENVÍO",'BASE LIQUIDACION REDEBAN 2025'!$C$2,IF(Y71="TIPO I",'BASE LIQUIDACION REDEBAN 2025'!$C$2,IF(Y71="TIPO II",'BASE LIQUIDACION REDEBAN 2025'!$C$3,IF(Y71="TIPO III",'BASE LIQUIDACION REDEBAN 2025'!$C$4,IF(Y71="TIPO IV",'BASE LIQUIDACION REDEBAN 2025'!$C$5,IF(Z71="AEREO",'BASE LIQUIDACION REDEBAN 2025'!$B$6,'BASE LIQUIDACION REDEBAN 2025'!$C$5)))))))</f>
        <v>65960.072302</v>
      </c>
      <c r="AE71" s="87">
        <f>IF(OR(W71="SOPORTE_TELEFÓNICO",W71="ENVÍO"),0,IF(Y71="TIPO I",'BASE LIQUIDACION REDEBAN 2025'!$B$10,IF(Y71="TIPO II",'BASE LIQUIDACION REDEBAN 2025'!$B$11,IF(Y71="TIPO III",'BASE LIQUIDACION REDEBAN 2025'!$B$12,'BASE LIQUIDACION REDEBAN 2025'!$B$13))))</f>
        <v>75096.394270399993</v>
      </c>
      <c r="AF71" s="87">
        <f t="shared" si="1"/>
        <v>65960.072302</v>
      </c>
      <c r="AG71" s="184"/>
      <c r="AH71" s="184"/>
    </row>
    <row r="72" spans="1:34" s="79" customFormat="1" ht="13.15">
      <c r="A72" s="154" t="s">
        <v>90</v>
      </c>
      <c r="B72" s="154" t="str">
        <f>VLOOKUP(A72,'CENTRO DE COSTOS'!A:D,4,FALSE)</f>
        <v>JUAN SEBASTIÁN RÍOS CASTRILLÓN</v>
      </c>
      <c r="C72" s="154" t="str">
        <f>VLOOKUP(A72,'CENTRO DE COSTOS'!A:D,2,FALSE)</f>
        <v>0004-0005</v>
      </c>
      <c r="D72" s="154">
        <v>5001</v>
      </c>
      <c r="E72" s="154">
        <v>2541086</v>
      </c>
      <c r="F72" s="154">
        <v>37968</v>
      </c>
      <c r="G72" s="154" t="s">
        <v>2958</v>
      </c>
      <c r="H72" s="154" t="s">
        <v>197</v>
      </c>
      <c r="I72" s="154" t="s">
        <v>90</v>
      </c>
      <c r="J72" s="154" t="s">
        <v>3296</v>
      </c>
      <c r="K72" s="154" t="s">
        <v>159</v>
      </c>
      <c r="L72" s="154" t="s">
        <v>3297</v>
      </c>
      <c r="M72" s="155">
        <v>45870.623611111114</v>
      </c>
      <c r="N72" s="155">
        <v>45871.498611111114</v>
      </c>
      <c r="O72" s="154" t="s">
        <v>2961</v>
      </c>
      <c r="P72" s="154" t="s">
        <v>2962</v>
      </c>
      <c r="Q72" s="154" t="s">
        <v>2978</v>
      </c>
      <c r="R72" s="154" t="s">
        <v>2972</v>
      </c>
      <c r="S72" s="154" t="s">
        <v>2973</v>
      </c>
      <c r="T72" s="180"/>
      <c r="U72" s="154" t="s">
        <v>2965</v>
      </c>
      <c r="V72" s="154" t="s">
        <v>3298</v>
      </c>
      <c r="W72" s="154" t="s">
        <v>3213</v>
      </c>
      <c r="X72" s="154">
        <v>0</v>
      </c>
      <c r="Y72" s="154" t="s">
        <v>25</v>
      </c>
      <c r="Z72" s="154" t="s">
        <v>166</v>
      </c>
      <c r="AA72" s="154" t="s">
        <v>3209</v>
      </c>
      <c r="AB72" s="154">
        <v>0</v>
      </c>
      <c r="AC72" s="154">
        <v>0</v>
      </c>
      <c r="AD72" s="87">
        <f>IF(W72="SOPORTE_TELEFÓNICO",'BASE LIQUIDACION REDEBAN 2025'!$B$19,IF(W72="ENVÍO",'BASE LIQUIDACION REDEBAN 2025'!$C$2,IF(Y72="TIPO I",'BASE LIQUIDACION REDEBAN 2025'!$C$2,IF(Y72="TIPO II",'BASE LIQUIDACION REDEBAN 2025'!$C$3,IF(Y72="TIPO III",'BASE LIQUIDACION REDEBAN 2025'!$C$4,IF(Y72="TIPO IV",'BASE LIQUIDACION REDEBAN 2025'!$C$5,IF(Z72="AEREO",'BASE LIQUIDACION REDEBAN 2025'!$B$6,'BASE LIQUIDACION REDEBAN 2025'!$C$5)))))))</f>
        <v>41241.0800752</v>
      </c>
      <c r="AE72" s="87">
        <f>IF(OR(W72="SOPORTE_TELEFÓNICO",W72="ENVÍO"),0,IF(Y72="TIPO I",'BASE LIQUIDACION REDEBAN 2025'!$B$10,IF(Y72="TIPO II",'BASE LIQUIDACION REDEBAN 2025'!$B$11,IF(Y72="TIPO III",'BASE LIQUIDACION REDEBAN 2025'!$B$12,'BASE LIQUIDACION REDEBAN 2025'!$B$13))))</f>
        <v>0</v>
      </c>
      <c r="AF72" s="87">
        <f t="shared" si="1"/>
        <v>41241.0800752</v>
      </c>
      <c r="AG72" s="184"/>
      <c r="AH72" s="184"/>
    </row>
    <row r="73" spans="1:34" s="79" customFormat="1" ht="13.15">
      <c r="A73" s="154" t="s">
        <v>90</v>
      </c>
      <c r="B73" s="154" t="str">
        <f>VLOOKUP(A73,'CENTRO DE COSTOS'!A:D,4,FALSE)</f>
        <v>JUAN SEBASTIÁN RÍOS CASTRILLÓN</v>
      </c>
      <c r="C73" s="154" t="str">
        <f>VLOOKUP(A73,'CENTRO DE COSTOS'!A:D,2,FALSE)</f>
        <v>0004-0005</v>
      </c>
      <c r="D73" s="154">
        <v>5310</v>
      </c>
      <c r="E73" s="154">
        <v>2536269</v>
      </c>
      <c r="F73" s="154">
        <v>10524</v>
      </c>
      <c r="G73" s="154" t="s">
        <v>2958</v>
      </c>
      <c r="H73" s="154" t="s">
        <v>197</v>
      </c>
      <c r="I73" s="154" t="s">
        <v>3299</v>
      </c>
      <c r="J73" s="154" t="s">
        <v>3300</v>
      </c>
      <c r="K73" s="154" t="s">
        <v>159</v>
      </c>
      <c r="L73" s="154" t="s">
        <v>3301</v>
      </c>
      <c r="M73" s="155">
        <v>45870.333333333336</v>
      </c>
      <c r="N73" s="155">
        <v>45871.506944444445</v>
      </c>
      <c r="O73" s="154" t="s">
        <v>2961</v>
      </c>
      <c r="P73" s="154" t="s">
        <v>2962</v>
      </c>
      <c r="Q73" s="154" t="s">
        <v>3032</v>
      </c>
      <c r="R73" s="154" t="s">
        <v>2972</v>
      </c>
      <c r="S73" s="154" t="s">
        <v>2973</v>
      </c>
      <c r="T73" s="180"/>
      <c r="U73" s="154" t="s">
        <v>2965</v>
      </c>
      <c r="V73" s="154" t="s">
        <v>3302</v>
      </c>
      <c r="W73" s="154" t="s">
        <v>2967</v>
      </c>
      <c r="X73" s="154" t="s">
        <v>3303</v>
      </c>
      <c r="Y73" s="154" t="s">
        <v>28</v>
      </c>
      <c r="Z73" s="154" t="s">
        <v>166</v>
      </c>
      <c r="AA73" s="154" t="s">
        <v>204</v>
      </c>
      <c r="AB73" s="154">
        <v>1</v>
      </c>
      <c r="AC73" s="154">
        <v>0</v>
      </c>
      <c r="AD73" s="87">
        <f>IF(W73="SOPORTE_TELEFÓNICO",'BASE LIQUIDACION REDEBAN 2025'!$B$19,IF(W73="ENVÍO",'BASE LIQUIDACION REDEBAN 2025'!$C$2,IF(Y73="TIPO I",'BASE LIQUIDACION REDEBAN 2025'!$C$2,IF(Y73="TIPO II",'BASE LIQUIDACION REDEBAN 2025'!$C$3,IF(Y73="TIPO III",'BASE LIQUIDACION REDEBAN 2025'!$C$4,IF(Y73="TIPO IV",'BASE LIQUIDACION REDEBAN 2025'!$C$5,IF(Z73="AEREO",'BASE LIQUIDACION REDEBAN 2025'!$B$6,'BASE LIQUIDACION REDEBAN 2025'!$C$5)))))))</f>
        <v>144967.87232000002</v>
      </c>
      <c r="AE73" s="87">
        <f>IF(OR(W73="SOPORTE_TELEFÓNICO",W73="ENVÍO"),0,IF(Y73="TIPO I",'BASE LIQUIDACION REDEBAN 2025'!$B$10,IF(Y73="TIPO II",'BASE LIQUIDACION REDEBAN 2025'!$B$11,IF(Y73="TIPO III",'BASE LIQUIDACION REDEBAN 2025'!$B$12,'BASE LIQUIDACION REDEBAN 2025'!$B$13))))</f>
        <v>140395.6348884</v>
      </c>
      <c r="AF73" s="87">
        <f t="shared" si="1"/>
        <v>144967.87232000002</v>
      </c>
      <c r="AG73" s="184"/>
      <c r="AH73" s="184"/>
    </row>
    <row r="74" spans="1:34" s="79" customFormat="1" ht="13.15">
      <c r="A74" s="154" t="s">
        <v>90</v>
      </c>
      <c r="B74" s="154" t="str">
        <f>VLOOKUP(A74,'CENTRO DE COSTOS'!A:D,4,FALSE)</f>
        <v>JUAN SEBASTIÁN RÍOS CASTRILLÓN</v>
      </c>
      <c r="C74" s="154" t="str">
        <f>VLOOKUP(A74,'CENTRO DE COSTOS'!A:D,2,FALSE)</f>
        <v>0004-0005</v>
      </c>
      <c r="D74" s="154">
        <v>27001</v>
      </c>
      <c r="E74" s="154">
        <v>2530956</v>
      </c>
      <c r="F74" s="154">
        <v>36476</v>
      </c>
      <c r="G74" s="154" t="s">
        <v>2958</v>
      </c>
      <c r="H74" s="154" t="s">
        <v>1388</v>
      </c>
      <c r="I74" s="154" t="s">
        <v>3304</v>
      </c>
      <c r="J74" s="154" t="s">
        <v>3305</v>
      </c>
      <c r="K74" s="154" t="s">
        <v>159</v>
      </c>
      <c r="L74" s="154" t="s">
        <v>3306</v>
      </c>
      <c r="M74" s="155">
        <v>45869.354861111111</v>
      </c>
      <c r="N74" s="155">
        <v>45871.510416666664</v>
      </c>
      <c r="O74" s="154" t="s">
        <v>2961</v>
      </c>
      <c r="P74" s="154" t="s">
        <v>2988</v>
      </c>
      <c r="Q74" s="154" t="s">
        <v>3307</v>
      </c>
      <c r="R74" s="154" t="s">
        <v>3032</v>
      </c>
      <c r="S74" s="154" t="s">
        <v>2973</v>
      </c>
      <c r="T74" s="180"/>
      <c r="U74" s="154" t="s">
        <v>2965</v>
      </c>
      <c r="V74" s="154" t="s">
        <v>3308</v>
      </c>
      <c r="W74" s="154" t="s">
        <v>2967</v>
      </c>
      <c r="X74" s="154" t="s">
        <v>3309</v>
      </c>
      <c r="Y74" s="154" t="s">
        <v>180</v>
      </c>
      <c r="Z74" s="154" t="s">
        <v>1394</v>
      </c>
      <c r="AA74" s="154" t="s">
        <v>1395</v>
      </c>
      <c r="AB74" s="154">
        <v>1</v>
      </c>
      <c r="AC74" s="154">
        <v>0</v>
      </c>
      <c r="AD74" s="87">
        <f>IF(W74="SOPORTE_TELEFÓNICO",'BASE LIQUIDACION REDEBAN 2025'!$B$19,IF(W74="ENVÍO",'BASE LIQUIDACION REDEBAN 2025'!$C$2,IF(Y74="TIPO I",'BASE LIQUIDACION REDEBAN 2025'!$C$2,IF(Y74="TIPO II",'BASE LIQUIDACION REDEBAN 2025'!$C$3,IF(Y74="TIPO III",'BASE LIQUIDACION REDEBAN 2025'!$C$4,IF(Y74="TIPO IV",'BASE LIQUIDACION REDEBAN 2025'!$C$5,IF(Z74="AEREO",'BASE LIQUIDACION REDEBAN 2025'!$B$6,'BASE LIQUIDACION REDEBAN 2025'!$C$5)))))))</f>
        <v>988462.96268840006</v>
      </c>
      <c r="AE74" s="87">
        <f>IF(OR(W74="SOPORTE_TELEFÓNICO",W74="ENVÍO"),0,IF(Y74="TIPO I",'BASE LIQUIDACION REDEBAN 2025'!$B$10,IF(Y74="TIPO II",'BASE LIQUIDACION REDEBAN 2025'!$B$11,IF(Y74="TIPO III",'BASE LIQUIDACION REDEBAN 2025'!$B$12,'BASE LIQUIDACION REDEBAN 2025'!$B$13))))</f>
        <v>196536.5258152</v>
      </c>
      <c r="AF74" s="87">
        <f t="shared" si="1"/>
        <v>988462.96268840006</v>
      </c>
      <c r="AG74" s="184"/>
      <c r="AH74" s="184"/>
    </row>
    <row r="75" spans="1:34" s="79" customFormat="1" ht="13.15">
      <c r="A75" s="154" t="s">
        <v>72</v>
      </c>
      <c r="B75" s="154" t="str">
        <f>VLOOKUP(A75,'CENTRO DE COSTOS'!A:D,4,FALSE)</f>
        <v>MIGUEL JULIÁN HERNÁNDEZ GUARÍN</v>
      </c>
      <c r="C75" s="154" t="str">
        <f>VLOOKUP(A75,'CENTRO DE COSTOS'!A:D,2,FALSE)</f>
        <v>0004-0008</v>
      </c>
      <c r="D75" s="154">
        <v>68001</v>
      </c>
      <c r="E75" s="154">
        <v>2543350</v>
      </c>
      <c r="F75" s="154">
        <v>80422</v>
      </c>
      <c r="G75" s="154" t="s">
        <v>2958</v>
      </c>
      <c r="H75" s="154" t="s">
        <v>820</v>
      </c>
      <c r="I75" s="154" t="s">
        <v>72</v>
      </c>
      <c r="J75" s="154" t="s">
        <v>3310</v>
      </c>
      <c r="K75" s="154" t="s">
        <v>159</v>
      </c>
      <c r="L75" s="154" t="s">
        <v>3311</v>
      </c>
      <c r="M75" s="155">
        <v>45871.393750000003</v>
      </c>
      <c r="N75" s="155">
        <v>45871.513194444444</v>
      </c>
      <c r="O75" s="154" t="s">
        <v>2961</v>
      </c>
      <c r="P75" s="154" t="s">
        <v>2988</v>
      </c>
      <c r="Q75" s="154" t="s">
        <v>2978</v>
      </c>
      <c r="R75" s="154" t="s">
        <v>3124</v>
      </c>
      <c r="S75" s="154" t="s">
        <v>2973</v>
      </c>
      <c r="T75" s="180"/>
      <c r="U75" s="154" t="s">
        <v>2965</v>
      </c>
      <c r="V75" s="154" t="s">
        <v>3312</v>
      </c>
      <c r="W75" s="154" t="s">
        <v>2967</v>
      </c>
      <c r="X75" s="154" t="s">
        <v>3313</v>
      </c>
      <c r="Y75" s="154" t="s">
        <v>25</v>
      </c>
      <c r="Z75" s="154" t="s">
        <v>166</v>
      </c>
      <c r="AA75" s="154" t="s">
        <v>438</v>
      </c>
      <c r="AB75" s="154">
        <v>1</v>
      </c>
      <c r="AC75" s="154">
        <v>0</v>
      </c>
      <c r="AD75" s="87">
        <f>IF(W75="SOPORTE_TELEFÓNICO",'BASE LIQUIDACION REDEBAN 2025'!$B$19,IF(W75="ENVÍO",'BASE LIQUIDACION REDEBAN 2025'!$C$2,IF(Y75="TIPO I",'BASE LIQUIDACION REDEBAN 2025'!$C$2,IF(Y75="TIPO II",'BASE LIQUIDACION REDEBAN 2025'!$C$3,IF(Y75="TIPO III",'BASE LIQUIDACION REDEBAN 2025'!$C$4,IF(Y75="TIPO IV",'BASE LIQUIDACION REDEBAN 2025'!$C$5,IF(Z75="AEREO",'BASE LIQUIDACION REDEBAN 2025'!$B$6,'BASE LIQUIDACION REDEBAN 2025'!$C$5)))))))</f>
        <v>65960.072302</v>
      </c>
      <c r="AE75" s="87">
        <f>IF(OR(W75="SOPORTE_TELEFÓNICO",W75="ENVÍO"),0,IF(Y75="TIPO I",'BASE LIQUIDACION REDEBAN 2025'!$B$10,IF(Y75="TIPO II",'BASE LIQUIDACION REDEBAN 2025'!$B$11,IF(Y75="TIPO III",'BASE LIQUIDACION REDEBAN 2025'!$B$12,'BASE LIQUIDACION REDEBAN 2025'!$B$13))))</f>
        <v>75096.394270399993</v>
      </c>
      <c r="AF75" s="87">
        <f t="shared" si="1"/>
        <v>65960.072302</v>
      </c>
      <c r="AG75" s="184"/>
      <c r="AH75" s="184"/>
    </row>
    <row r="76" spans="1:34" s="79" customFormat="1" ht="13.15">
      <c r="A76" s="154" t="s">
        <v>90</v>
      </c>
      <c r="B76" s="154" t="str">
        <f>VLOOKUP(A76,'CENTRO DE COSTOS'!A:D,4,FALSE)</f>
        <v>JUAN SEBASTIÁN RÍOS CASTRILLÓN</v>
      </c>
      <c r="C76" s="154" t="str">
        <f>VLOOKUP(A76,'CENTRO DE COSTOS'!A:D,2,FALSE)</f>
        <v>0004-0005</v>
      </c>
      <c r="D76" s="154">
        <v>5001</v>
      </c>
      <c r="E76" s="154">
        <v>2542753</v>
      </c>
      <c r="F76" s="154">
        <v>71465</v>
      </c>
      <c r="G76" s="154" t="s">
        <v>2958</v>
      </c>
      <c r="H76" s="154" t="s">
        <v>197</v>
      </c>
      <c r="I76" s="154" t="s">
        <v>90</v>
      </c>
      <c r="J76" s="154" t="s">
        <v>3314</v>
      </c>
      <c r="K76" s="154" t="s">
        <v>159</v>
      </c>
      <c r="L76" s="154" t="s">
        <v>3315</v>
      </c>
      <c r="M76" s="155">
        <v>45871.333333333336</v>
      </c>
      <c r="N76" s="155">
        <v>45871.51458333333</v>
      </c>
      <c r="O76" s="154" t="s">
        <v>2961</v>
      </c>
      <c r="P76" s="154" t="s">
        <v>2962</v>
      </c>
      <c r="Q76" s="154" t="s">
        <v>3316</v>
      </c>
      <c r="R76" s="154" t="s">
        <v>3317</v>
      </c>
      <c r="S76" s="154" t="s">
        <v>200</v>
      </c>
      <c r="T76" s="180"/>
      <c r="U76" s="154" t="s">
        <v>2965</v>
      </c>
      <c r="V76" s="154" t="s">
        <v>3318</v>
      </c>
      <c r="W76" s="154" t="s">
        <v>2967</v>
      </c>
      <c r="X76" s="154" t="s">
        <v>3319</v>
      </c>
      <c r="Y76" s="154" t="s">
        <v>25</v>
      </c>
      <c r="Z76" s="154" t="s">
        <v>166</v>
      </c>
      <c r="AA76" s="154" t="s">
        <v>209</v>
      </c>
      <c r="AB76" s="154">
        <v>1</v>
      </c>
      <c r="AC76" s="154">
        <v>0</v>
      </c>
      <c r="AD76" s="87">
        <f>IF(W76="SOPORTE_TELEFÓNICO",'BASE LIQUIDACION REDEBAN 2025'!$B$19,IF(W76="ENVÍO",'BASE LIQUIDACION REDEBAN 2025'!$C$2,IF(Y76="TIPO I",'BASE LIQUIDACION REDEBAN 2025'!$C$2,IF(Y76="TIPO II",'BASE LIQUIDACION REDEBAN 2025'!$C$3,IF(Y76="TIPO III",'BASE LIQUIDACION REDEBAN 2025'!$C$4,IF(Y76="TIPO IV",'BASE LIQUIDACION REDEBAN 2025'!$C$5,IF(Z76="AEREO",'BASE LIQUIDACION REDEBAN 2025'!$B$6,'BASE LIQUIDACION REDEBAN 2025'!$C$5)))))))</f>
        <v>65960.072302</v>
      </c>
      <c r="AE76" s="87">
        <f>IF(OR(W76="SOPORTE_TELEFÓNICO",W76="ENVÍO"),0,IF(Y76="TIPO I",'BASE LIQUIDACION REDEBAN 2025'!$B$10,IF(Y76="TIPO II",'BASE LIQUIDACION REDEBAN 2025'!$B$11,IF(Y76="TIPO III",'BASE LIQUIDACION REDEBAN 2025'!$B$12,'BASE LIQUIDACION REDEBAN 2025'!$B$13))))</f>
        <v>75096.394270399993</v>
      </c>
      <c r="AF76" s="87">
        <f t="shared" si="1"/>
        <v>65960.072302</v>
      </c>
      <c r="AG76" s="184"/>
      <c r="AH76" s="184"/>
    </row>
    <row r="77" spans="1:34" s="79" customFormat="1" ht="13.15">
      <c r="A77" s="154" t="s">
        <v>90</v>
      </c>
      <c r="B77" s="154" t="str">
        <f>VLOOKUP(A77,'CENTRO DE COSTOS'!A:D,4,FALSE)</f>
        <v>JUAN SEBASTIÁN RÍOS CASTRILLÓN</v>
      </c>
      <c r="C77" s="154" t="str">
        <f>VLOOKUP(A77,'CENTRO DE COSTOS'!A:D,2,FALSE)</f>
        <v>0004-0005</v>
      </c>
      <c r="D77" s="154">
        <v>5001</v>
      </c>
      <c r="E77" s="154">
        <v>2543263</v>
      </c>
      <c r="F77" s="154">
        <v>22446</v>
      </c>
      <c r="G77" s="154" t="s">
        <v>2958</v>
      </c>
      <c r="H77" s="154" t="s">
        <v>197</v>
      </c>
      <c r="I77" s="154" t="s">
        <v>90</v>
      </c>
      <c r="J77" s="154" t="s">
        <v>3320</v>
      </c>
      <c r="K77" s="154" t="s">
        <v>159</v>
      </c>
      <c r="L77" s="154" t="s">
        <v>3321</v>
      </c>
      <c r="M77" s="155">
        <v>45871.394444444442</v>
      </c>
      <c r="N77" s="155">
        <v>45871.52847222222</v>
      </c>
      <c r="O77" s="154" t="s">
        <v>2961</v>
      </c>
      <c r="P77" s="154" t="s">
        <v>2988</v>
      </c>
      <c r="Q77" s="154" t="s">
        <v>2978</v>
      </c>
      <c r="R77" s="154" t="s">
        <v>3124</v>
      </c>
      <c r="S77" s="154" t="s">
        <v>200</v>
      </c>
      <c r="T77" s="180"/>
      <c r="U77" s="154" t="s">
        <v>2965</v>
      </c>
      <c r="V77" s="154" t="s">
        <v>3322</v>
      </c>
      <c r="W77" s="154" t="s">
        <v>2967</v>
      </c>
      <c r="X77" s="154" t="s">
        <v>3323</v>
      </c>
      <c r="Y77" s="154" t="s">
        <v>25</v>
      </c>
      <c r="Z77" s="154" t="s">
        <v>166</v>
      </c>
      <c r="AA77" s="154" t="s">
        <v>209</v>
      </c>
      <c r="AB77" s="154">
        <v>1</v>
      </c>
      <c r="AC77" s="154">
        <v>0</v>
      </c>
      <c r="AD77" s="87">
        <f>IF(W77="SOPORTE_TELEFÓNICO",'BASE LIQUIDACION REDEBAN 2025'!$B$19,IF(W77="ENVÍO",'BASE LIQUIDACION REDEBAN 2025'!$C$2,IF(Y77="TIPO I",'BASE LIQUIDACION REDEBAN 2025'!$C$2,IF(Y77="TIPO II",'BASE LIQUIDACION REDEBAN 2025'!$C$3,IF(Y77="TIPO III",'BASE LIQUIDACION REDEBAN 2025'!$C$4,IF(Y77="TIPO IV",'BASE LIQUIDACION REDEBAN 2025'!$C$5,IF(Z77="AEREO",'BASE LIQUIDACION REDEBAN 2025'!$B$6,'BASE LIQUIDACION REDEBAN 2025'!$C$5)))))))</f>
        <v>65960.072302</v>
      </c>
      <c r="AE77" s="87">
        <f>IF(OR(W77="SOPORTE_TELEFÓNICO",W77="ENVÍO"),0,IF(Y77="TIPO I",'BASE LIQUIDACION REDEBAN 2025'!$B$10,IF(Y77="TIPO II",'BASE LIQUIDACION REDEBAN 2025'!$B$11,IF(Y77="TIPO III",'BASE LIQUIDACION REDEBAN 2025'!$B$12,'BASE LIQUIDACION REDEBAN 2025'!$B$13))))</f>
        <v>75096.394270399993</v>
      </c>
      <c r="AF77" s="87">
        <f t="shared" si="1"/>
        <v>65960.072302</v>
      </c>
      <c r="AG77" s="184"/>
      <c r="AH77" s="184"/>
    </row>
    <row r="78" spans="1:34" s="79" customFormat="1" ht="13.15">
      <c r="A78" s="154" t="s">
        <v>68</v>
      </c>
      <c r="B78" s="154" t="str">
        <f>VLOOKUP(A78,'CENTRO DE COSTOS'!A:D,4,FALSE)</f>
        <v>WILLIAM ASDRUBAL ROZO ROZO</v>
      </c>
      <c r="C78" s="154" t="str">
        <f>VLOOKUP(A78,'CENTRO DE COSTOS'!A:D,2,FALSE)</f>
        <v>0004-0004</v>
      </c>
      <c r="D78" s="154">
        <v>11001</v>
      </c>
      <c r="E78" s="154">
        <v>2542521</v>
      </c>
      <c r="F78" s="154">
        <v>62630</v>
      </c>
      <c r="G78" s="154" t="s">
        <v>2958</v>
      </c>
      <c r="H78" s="154" t="s">
        <v>470</v>
      </c>
      <c r="I78" s="154" t="s">
        <v>68</v>
      </c>
      <c r="J78" s="154" t="s">
        <v>3324</v>
      </c>
      <c r="K78" s="154" t="s">
        <v>159</v>
      </c>
      <c r="L78" s="154" t="s">
        <v>3325</v>
      </c>
      <c r="M78" s="155">
        <v>45871.333333333336</v>
      </c>
      <c r="N78" s="155">
        <v>45871.53125</v>
      </c>
      <c r="O78" s="154" t="s">
        <v>2961</v>
      </c>
      <c r="P78" s="154" t="s">
        <v>2988</v>
      </c>
      <c r="Q78" s="154" t="s">
        <v>2963</v>
      </c>
      <c r="R78" s="154" t="s">
        <v>3326</v>
      </c>
      <c r="S78" s="154" t="s">
        <v>220</v>
      </c>
      <c r="T78" s="180"/>
      <c r="U78" s="154" t="s">
        <v>2965</v>
      </c>
      <c r="V78" s="154" t="s">
        <v>3327</v>
      </c>
      <c r="W78" s="154" t="s">
        <v>2967</v>
      </c>
      <c r="X78" s="154" t="s">
        <v>3328</v>
      </c>
      <c r="Y78" s="154" t="s">
        <v>25</v>
      </c>
      <c r="Z78" s="154" t="s">
        <v>166</v>
      </c>
      <c r="AA78" s="154" t="s">
        <v>538</v>
      </c>
      <c r="AB78" s="154">
        <v>1</v>
      </c>
      <c r="AC78" s="154">
        <v>0</v>
      </c>
      <c r="AD78" s="87">
        <f>IF(W78="SOPORTE_TELEFÓNICO",'BASE LIQUIDACION REDEBAN 2025'!$B$19,IF(W78="ENVÍO",'BASE LIQUIDACION REDEBAN 2025'!$C$2,IF(Y78="TIPO I",'BASE LIQUIDACION REDEBAN 2025'!$C$2,IF(Y78="TIPO II",'BASE LIQUIDACION REDEBAN 2025'!$C$3,IF(Y78="TIPO III",'BASE LIQUIDACION REDEBAN 2025'!$C$4,IF(Y78="TIPO IV",'BASE LIQUIDACION REDEBAN 2025'!$C$5,IF(Z78="AEREO",'BASE LIQUIDACION REDEBAN 2025'!$B$6,'BASE LIQUIDACION REDEBAN 2025'!$C$5)))))))</f>
        <v>65960.072302</v>
      </c>
      <c r="AE78" s="87">
        <f>IF(OR(W78="SOPORTE_TELEFÓNICO",W78="ENVÍO"),0,IF(Y78="TIPO I",'BASE LIQUIDACION REDEBAN 2025'!$B$10,IF(Y78="TIPO II",'BASE LIQUIDACION REDEBAN 2025'!$B$11,IF(Y78="TIPO III",'BASE LIQUIDACION REDEBAN 2025'!$B$12,'BASE LIQUIDACION REDEBAN 2025'!$B$13))))</f>
        <v>75096.394270399993</v>
      </c>
      <c r="AF78" s="87">
        <f t="shared" si="1"/>
        <v>65960.072302</v>
      </c>
      <c r="AG78" s="184"/>
      <c r="AH78" s="184"/>
    </row>
    <row r="79" spans="1:34" s="79" customFormat="1" ht="13.15">
      <c r="A79" s="154" t="s">
        <v>93</v>
      </c>
      <c r="B79" s="154" t="str">
        <f>VLOOKUP(A79,'CENTRO DE COSTOS'!A:D,4,FALSE)</f>
        <v>DIEGO FERNANDO HENAO CARDONA</v>
      </c>
      <c r="C79" s="154" t="str">
        <f>VLOOKUP(A79,'CENTRO DE COSTOS'!A:D,2,FALSE)</f>
        <v>0004-0003</v>
      </c>
      <c r="D79" s="154">
        <v>52001</v>
      </c>
      <c r="E79" s="154">
        <v>2543327</v>
      </c>
      <c r="F79" s="154">
        <v>25208</v>
      </c>
      <c r="G79" s="154" t="s">
        <v>2958</v>
      </c>
      <c r="H79" s="154" t="s">
        <v>174</v>
      </c>
      <c r="I79" s="154" t="s">
        <v>93</v>
      </c>
      <c r="J79" s="154" t="s">
        <v>3329</v>
      </c>
      <c r="K79" s="154" t="s">
        <v>159</v>
      </c>
      <c r="L79" s="154" t="s">
        <v>3330</v>
      </c>
      <c r="M79" s="155">
        <v>45871.378472222219</v>
      </c>
      <c r="N79" s="155">
        <v>45871.531944444447</v>
      </c>
      <c r="O79" s="154" t="s">
        <v>2961</v>
      </c>
      <c r="P79" s="154" t="s">
        <v>2962</v>
      </c>
      <c r="Q79" s="154" t="s">
        <v>3099</v>
      </c>
      <c r="R79" s="154" t="s">
        <v>3100</v>
      </c>
      <c r="S79" s="154" t="s">
        <v>220</v>
      </c>
      <c r="T79" s="180"/>
      <c r="U79" s="154" t="s">
        <v>2965</v>
      </c>
      <c r="V79" s="154" t="s">
        <v>3331</v>
      </c>
      <c r="W79" s="154" t="s">
        <v>2967</v>
      </c>
      <c r="X79" s="154" t="s">
        <v>3332</v>
      </c>
      <c r="Y79" s="154" t="s">
        <v>25</v>
      </c>
      <c r="Z79" s="154" t="s">
        <v>166</v>
      </c>
      <c r="AA79" s="154" t="s">
        <v>1825</v>
      </c>
      <c r="AB79" s="154">
        <v>1</v>
      </c>
      <c r="AC79" s="154">
        <v>0</v>
      </c>
      <c r="AD79" s="87">
        <f>IF(W79="SOPORTE_TELEFÓNICO",'BASE LIQUIDACION REDEBAN 2025'!$B$19,IF(W79="ENVÍO",'BASE LIQUIDACION REDEBAN 2025'!$C$2,IF(Y79="TIPO I",'BASE LIQUIDACION REDEBAN 2025'!$C$2,IF(Y79="TIPO II",'BASE LIQUIDACION REDEBAN 2025'!$C$3,IF(Y79="TIPO III",'BASE LIQUIDACION REDEBAN 2025'!$C$4,IF(Y79="TIPO IV",'BASE LIQUIDACION REDEBAN 2025'!$C$5,IF(Z79="AEREO",'BASE LIQUIDACION REDEBAN 2025'!$B$6,'BASE LIQUIDACION REDEBAN 2025'!$C$5)))))))</f>
        <v>65960.072302</v>
      </c>
      <c r="AE79" s="87">
        <f>IF(OR(W79="SOPORTE_TELEFÓNICO",W79="ENVÍO"),0,IF(Y79="TIPO I",'BASE LIQUIDACION REDEBAN 2025'!$B$10,IF(Y79="TIPO II",'BASE LIQUIDACION REDEBAN 2025'!$B$11,IF(Y79="TIPO III",'BASE LIQUIDACION REDEBAN 2025'!$B$12,'BASE LIQUIDACION REDEBAN 2025'!$B$13))))</f>
        <v>75096.394270399993</v>
      </c>
      <c r="AF79" s="87">
        <f t="shared" si="1"/>
        <v>65960.072302</v>
      </c>
      <c r="AG79" s="184"/>
      <c r="AH79" s="184"/>
    </row>
    <row r="80" spans="1:34" s="79" customFormat="1" ht="13.15">
      <c r="A80" s="154" t="s">
        <v>94</v>
      </c>
      <c r="B80" s="154" t="str">
        <f>VLOOKUP(A80,'CENTRO DE COSTOS'!A:D,4,FALSE)</f>
        <v>DIEGO FERNANDO HENAO CARDONA</v>
      </c>
      <c r="C80" s="154" t="str">
        <f>VLOOKUP(A80,'CENTRO DE COSTOS'!A:D,2,FALSE)</f>
        <v>0004-0002</v>
      </c>
      <c r="D80" s="154">
        <v>66170</v>
      </c>
      <c r="E80" s="154">
        <v>2542299</v>
      </c>
      <c r="F80" s="154">
        <v>19852</v>
      </c>
      <c r="G80" s="154" t="s">
        <v>2958</v>
      </c>
      <c r="H80" s="154" t="s">
        <v>606</v>
      </c>
      <c r="I80" s="154" t="s">
        <v>815</v>
      </c>
      <c r="J80" s="154" t="s">
        <v>3333</v>
      </c>
      <c r="K80" s="154" t="s">
        <v>159</v>
      </c>
      <c r="L80" s="154" t="s">
        <v>3334</v>
      </c>
      <c r="M80" s="155">
        <v>45871.333333333336</v>
      </c>
      <c r="N80" s="155">
        <v>45871.533333333333</v>
      </c>
      <c r="O80" s="154" t="s">
        <v>2961</v>
      </c>
      <c r="P80" s="154" t="s">
        <v>2988</v>
      </c>
      <c r="Q80" s="154" t="s">
        <v>3335</v>
      </c>
      <c r="R80" s="154" t="s">
        <v>3336</v>
      </c>
      <c r="S80" s="154" t="s">
        <v>220</v>
      </c>
      <c r="T80" s="180"/>
      <c r="U80" s="154" t="s">
        <v>2965</v>
      </c>
      <c r="V80" s="154" t="s">
        <v>3337</v>
      </c>
      <c r="W80" s="154" t="s">
        <v>2967</v>
      </c>
      <c r="X80" s="154" t="s">
        <v>3338</v>
      </c>
      <c r="Y80" s="154" t="s">
        <v>25</v>
      </c>
      <c r="Z80" s="154" t="s">
        <v>166</v>
      </c>
      <c r="AA80" s="154" t="s">
        <v>544</v>
      </c>
      <c r="AB80" s="154">
        <v>1</v>
      </c>
      <c r="AC80" s="154">
        <v>0</v>
      </c>
      <c r="AD80" s="87">
        <f>IF(W80="SOPORTE_TELEFÓNICO",'BASE LIQUIDACION REDEBAN 2025'!$B$19,IF(W80="ENVÍO",'BASE LIQUIDACION REDEBAN 2025'!$C$2,IF(Y80="TIPO I",'BASE LIQUIDACION REDEBAN 2025'!$C$2,IF(Y80="TIPO II",'BASE LIQUIDACION REDEBAN 2025'!$C$3,IF(Y80="TIPO III",'BASE LIQUIDACION REDEBAN 2025'!$C$4,IF(Y80="TIPO IV",'BASE LIQUIDACION REDEBAN 2025'!$C$5,IF(Z80="AEREO",'BASE LIQUIDACION REDEBAN 2025'!$B$6,'BASE LIQUIDACION REDEBAN 2025'!$C$5)))))))</f>
        <v>65960.072302</v>
      </c>
      <c r="AE80" s="87">
        <f>IF(OR(W80="SOPORTE_TELEFÓNICO",W80="ENVÍO"),0,IF(Y80="TIPO I",'BASE LIQUIDACION REDEBAN 2025'!$B$10,IF(Y80="TIPO II",'BASE LIQUIDACION REDEBAN 2025'!$B$11,IF(Y80="TIPO III",'BASE LIQUIDACION REDEBAN 2025'!$B$12,'BASE LIQUIDACION REDEBAN 2025'!$B$13))))</f>
        <v>75096.394270399993</v>
      </c>
      <c r="AF80" s="87">
        <f t="shared" si="1"/>
        <v>65960.072302</v>
      </c>
      <c r="AG80" s="184"/>
      <c r="AH80" s="184"/>
    </row>
    <row r="81" spans="1:34" s="79" customFormat="1" ht="13.15">
      <c r="A81" s="154" t="s">
        <v>99</v>
      </c>
      <c r="B81" s="154" t="str">
        <f>VLOOKUP(A81,'CENTRO DE COSTOS'!A:D,4,FALSE)</f>
        <v>JOSE MAURICIO HERNANDEZ ROJAS</v>
      </c>
      <c r="C81" s="154" t="str">
        <f>VLOOKUP(A81,'CENTRO DE COSTOS'!A:D,2,FALSE)</f>
        <v>0004-0001</v>
      </c>
      <c r="D81" s="154">
        <v>20013</v>
      </c>
      <c r="E81" s="154">
        <v>2541457</v>
      </c>
      <c r="F81" s="154">
        <v>10637</v>
      </c>
      <c r="G81" s="154" t="s">
        <v>2958</v>
      </c>
      <c r="H81" s="154" t="s">
        <v>440</v>
      </c>
      <c r="I81" s="154" t="s">
        <v>3339</v>
      </c>
      <c r="J81" s="154" t="s">
        <v>3340</v>
      </c>
      <c r="K81" s="154" t="s">
        <v>159</v>
      </c>
      <c r="L81" s="154" t="s">
        <v>3341</v>
      </c>
      <c r="M81" s="155">
        <v>45870.638194444444</v>
      </c>
      <c r="N81" s="155">
        <v>45871.536111111112</v>
      </c>
      <c r="O81" s="154" t="s">
        <v>2961</v>
      </c>
      <c r="P81" s="154" t="s">
        <v>2962</v>
      </c>
      <c r="Q81" s="154" t="s">
        <v>3046</v>
      </c>
      <c r="R81" s="154" t="s">
        <v>2972</v>
      </c>
      <c r="S81" s="154" t="s">
        <v>2973</v>
      </c>
      <c r="T81" s="180"/>
      <c r="U81" s="154" t="s">
        <v>2965</v>
      </c>
      <c r="V81" s="154" t="s">
        <v>3342</v>
      </c>
      <c r="W81" s="154" t="s">
        <v>2967</v>
      </c>
      <c r="X81" s="154" t="s">
        <v>3343</v>
      </c>
      <c r="Y81" s="154" t="s">
        <v>28</v>
      </c>
      <c r="Z81" s="154" t="s">
        <v>166</v>
      </c>
      <c r="AA81" s="154" t="s">
        <v>1743</v>
      </c>
      <c r="AB81" s="154">
        <v>1</v>
      </c>
      <c r="AC81" s="154">
        <v>0</v>
      </c>
      <c r="AD81" s="87">
        <f>IF(W81="SOPORTE_TELEFÓNICO",'BASE LIQUIDACION REDEBAN 2025'!$B$19,IF(W81="ENVÍO",'BASE LIQUIDACION REDEBAN 2025'!$C$2,IF(Y81="TIPO I",'BASE LIQUIDACION REDEBAN 2025'!$C$2,IF(Y81="TIPO II",'BASE LIQUIDACION REDEBAN 2025'!$C$3,IF(Y81="TIPO III",'BASE LIQUIDACION REDEBAN 2025'!$C$4,IF(Y81="TIPO IV",'BASE LIQUIDACION REDEBAN 2025'!$C$5,IF(Z81="AEREO",'BASE LIQUIDACION REDEBAN 2025'!$B$6,'BASE LIQUIDACION REDEBAN 2025'!$C$5)))))))</f>
        <v>144967.87232000002</v>
      </c>
      <c r="AE81" s="87">
        <f>IF(OR(W81="SOPORTE_TELEFÓNICO",W81="ENVÍO"),0,IF(Y81="TIPO I",'BASE LIQUIDACION REDEBAN 2025'!$B$10,IF(Y81="TIPO II",'BASE LIQUIDACION REDEBAN 2025'!$B$11,IF(Y81="TIPO III",'BASE LIQUIDACION REDEBAN 2025'!$B$12,'BASE LIQUIDACION REDEBAN 2025'!$B$13))))</f>
        <v>140395.6348884</v>
      </c>
      <c r="AF81" s="87">
        <f t="shared" si="1"/>
        <v>144967.87232000002</v>
      </c>
      <c r="AG81" s="184"/>
      <c r="AH81" s="184"/>
    </row>
    <row r="82" spans="1:34" s="79" customFormat="1" ht="13.15">
      <c r="A82" s="154" t="s">
        <v>90</v>
      </c>
      <c r="B82" s="154" t="str">
        <f>VLOOKUP(A82,'CENTRO DE COSTOS'!A:D,4,FALSE)</f>
        <v>JUAN SEBASTIÁN RÍOS CASTRILLÓN</v>
      </c>
      <c r="C82" s="154" t="str">
        <f>VLOOKUP(A82,'CENTRO DE COSTOS'!A:D,2,FALSE)</f>
        <v>0004-0005</v>
      </c>
      <c r="D82" s="154">
        <v>5212</v>
      </c>
      <c r="E82" s="154">
        <v>2540943</v>
      </c>
      <c r="F82" s="154">
        <v>40686</v>
      </c>
      <c r="G82" s="154" t="s">
        <v>2958</v>
      </c>
      <c r="H82" s="154" t="s">
        <v>197</v>
      </c>
      <c r="I82" s="154" t="s">
        <v>2726</v>
      </c>
      <c r="J82" s="154" t="s">
        <v>3344</v>
      </c>
      <c r="K82" s="154" t="s">
        <v>159</v>
      </c>
      <c r="L82" s="154" t="s">
        <v>3345</v>
      </c>
      <c r="M82" s="155">
        <v>45870.621527777781</v>
      </c>
      <c r="N82" s="155">
        <v>45871.541666666664</v>
      </c>
      <c r="O82" s="154" t="s">
        <v>2961</v>
      </c>
      <c r="P82" s="154" t="s">
        <v>2962</v>
      </c>
      <c r="Q82" s="154" t="s">
        <v>2971</v>
      </c>
      <c r="R82" s="154" t="s">
        <v>3001</v>
      </c>
      <c r="S82" s="154" t="s">
        <v>200</v>
      </c>
      <c r="T82" s="180"/>
      <c r="U82" s="154" t="s">
        <v>2965</v>
      </c>
      <c r="V82" s="154" t="s">
        <v>3346</v>
      </c>
      <c r="W82" s="154" t="s">
        <v>2967</v>
      </c>
      <c r="X82" s="154" t="s">
        <v>3347</v>
      </c>
      <c r="Y82" s="154" t="s">
        <v>25</v>
      </c>
      <c r="Z82" s="154" t="s">
        <v>166</v>
      </c>
      <c r="AA82" s="154" t="s">
        <v>2327</v>
      </c>
      <c r="AB82" s="154">
        <v>1</v>
      </c>
      <c r="AC82" s="154">
        <v>0</v>
      </c>
      <c r="AD82" s="87">
        <f>IF(W82="SOPORTE_TELEFÓNICO",'BASE LIQUIDACION REDEBAN 2025'!$B$19,IF(W82="ENVÍO",'BASE LIQUIDACION REDEBAN 2025'!$C$2,IF(Y82="TIPO I",'BASE LIQUIDACION REDEBAN 2025'!$C$2,IF(Y82="TIPO II",'BASE LIQUIDACION REDEBAN 2025'!$C$3,IF(Y82="TIPO III",'BASE LIQUIDACION REDEBAN 2025'!$C$4,IF(Y82="TIPO IV",'BASE LIQUIDACION REDEBAN 2025'!$C$5,IF(Z82="AEREO",'BASE LIQUIDACION REDEBAN 2025'!$B$6,'BASE LIQUIDACION REDEBAN 2025'!$C$5)))))))</f>
        <v>65960.072302</v>
      </c>
      <c r="AE82" s="87">
        <f>IF(OR(W82="SOPORTE_TELEFÓNICO",W82="ENVÍO"),0,IF(Y82="TIPO I",'BASE LIQUIDACION REDEBAN 2025'!$B$10,IF(Y82="TIPO II",'BASE LIQUIDACION REDEBAN 2025'!$B$11,IF(Y82="TIPO III",'BASE LIQUIDACION REDEBAN 2025'!$B$12,'BASE LIQUIDACION REDEBAN 2025'!$B$13))))</f>
        <v>75096.394270399993</v>
      </c>
      <c r="AF82" s="87">
        <f t="shared" si="1"/>
        <v>65960.072302</v>
      </c>
      <c r="AG82" s="184"/>
      <c r="AH82" s="184"/>
    </row>
    <row r="83" spans="1:34" s="79" customFormat="1" ht="13.15">
      <c r="A83" s="154" t="s">
        <v>98</v>
      </c>
      <c r="B83" s="154" t="str">
        <f>VLOOKUP(A83,'CENTRO DE COSTOS'!A:D,4,FALSE)</f>
        <v>MIGUEL JULIÁN HERNÁNDEZ GUARÍN</v>
      </c>
      <c r="C83" s="154" t="str">
        <f>VLOOKUP(A83,'CENTRO DE COSTOS'!A:D,2,FALSE)</f>
        <v>0004-0008</v>
      </c>
      <c r="D83" s="154">
        <v>15407</v>
      </c>
      <c r="E83" s="154">
        <v>2539458</v>
      </c>
      <c r="F83" s="154">
        <v>43303</v>
      </c>
      <c r="G83" s="154" t="s">
        <v>2958</v>
      </c>
      <c r="H83" s="154" t="s">
        <v>241</v>
      </c>
      <c r="I83" s="154" t="s">
        <v>1444</v>
      </c>
      <c r="J83" s="154" t="s">
        <v>3348</v>
      </c>
      <c r="K83" s="154" t="s">
        <v>159</v>
      </c>
      <c r="L83" s="154" t="s">
        <v>3349</v>
      </c>
      <c r="M83" s="155">
        <v>45870.470833333333</v>
      </c>
      <c r="N83" s="155">
        <v>45871.543055555558</v>
      </c>
      <c r="O83" s="154" t="s">
        <v>2961</v>
      </c>
      <c r="P83" s="154" t="s">
        <v>2962</v>
      </c>
      <c r="Q83" s="154" t="s">
        <v>3183</v>
      </c>
      <c r="R83" s="154" t="s">
        <v>2972</v>
      </c>
      <c r="S83" s="154" t="s">
        <v>200</v>
      </c>
      <c r="T83" s="180"/>
      <c r="U83" s="154" t="s">
        <v>2965</v>
      </c>
      <c r="V83" s="154" t="s">
        <v>3350</v>
      </c>
      <c r="W83" s="154" t="s">
        <v>2967</v>
      </c>
      <c r="X83" s="154" t="s">
        <v>3351</v>
      </c>
      <c r="Y83" s="154" t="s">
        <v>28</v>
      </c>
      <c r="Z83" s="154" t="s">
        <v>166</v>
      </c>
      <c r="AA83" s="154" t="s">
        <v>376</v>
      </c>
      <c r="AB83" s="154">
        <v>1</v>
      </c>
      <c r="AC83" s="154">
        <v>0</v>
      </c>
      <c r="AD83" s="87">
        <f>IF(W83="SOPORTE_TELEFÓNICO",'BASE LIQUIDACION REDEBAN 2025'!$B$19,IF(W83="ENVÍO",'BASE LIQUIDACION REDEBAN 2025'!$C$2,IF(Y83="TIPO I",'BASE LIQUIDACION REDEBAN 2025'!$C$2,IF(Y83="TIPO II",'BASE LIQUIDACION REDEBAN 2025'!$C$3,IF(Y83="TIPO III",'BASE LIQUIDACION REDEBAN 2025'!$C$4,IF(Y83="TIPO IV",'BASE LIQUIDACION REDEBAN 2025'!$C$5,IF(Z83="AEREO",'BASE LIQUIDACION REDEBAN 2025'!$B$6,'BASE LIQUIDACION REDEBAN 2025'!$C$5)))))))</f>
        <v>144967.87232000002</v>
      </c>
      <c r="AE83" s="87">
        <f>IF(OR(W83="SOPORTE_TELEFÓNICO",W83="ENVÍO"),0,IF(Y83="TIPO I",'BASE LIQUIDACION REDEBAN 2025'!$B$10,IF(Y83="TIPO II",'BASE LIQUIDACION REDEBAN 2025'!$B$11,IF(Y83="TIPO III",'BASE LIQUIDACION REDEBAN 2025'!$B$12,'BASE LIQUIDACION REDEBAN 2025'!$B$13))))</f>
        <v>140395.6348884</v>
      </c>
      <c r="AF83" s="87">
        <f t="shared" si="1"/>
        <v>144967.87232000002</v>
      </c>
      <c r="AG83" s="184"/>
      <c r="AH83" s="184"/>
    </row>
    <row r="84" spans="1:34" s="79" customFormat="1" ht="13.15">
      <c r="A84" s="154" t="s">
        <v>90</v>
      </c>
      <c r="B84" s="154" t="str">
        <f>VLOOKUP(A84,'CENTRO DE COSTOS'!A:D,4,FALSE)</f>
        <v>JUAN SEBASTIÁN RÍOS CASTRILLÓN</v>
      </c>
      <c r="C84" s="154" t="str">
        <f>VLOOKUP(A84,'CENTRO DE COSTOS'!A:D,2,FALSE)</f>
        <v>0004-0005</v>
      </c>
      <c r="D84" s="154">
        <v>5615</v>
      </c>
      <c r="E84" s="154">
        <v>2537757</v>
      </c>
      <c r="F84" s="154">
        <v>12414</v>
      </c>
      <c r="G84" s="154" t="s">
        <v>2958</v>
      </c>
      <c r="H84" s="154" t="s">
        <v>197</v>
      </c>
      <c r="I84" s="154" t="s">
        <v>2998</v>
      </c>
      <c r="J84" s="154" t="s">
        <v>3352</v>
      </c>
      <c r="K84" s="154" t="s">
        <v>159</v>
      </c>
      <c r="L84" s="154" t="s">
        <v>3353</v>
      </c>
      <c r="M84" s="155">
        <v>45870.381249999999</v>
      </c>
      <c r="N84" s="155">
        <v>45871.547222222223</v>
      </c>
      <c r="O84" s="154" t="s">
        <v>2961</v>
      </c>
      <c r="P84" s="154" t="s">
        <v>2962</v>
      </c>
      <c r="Q84" s="154" t="s">
        <v>3099</v>
      </c>
      <c r="R84" s="154" t="s">
        <v>3100</v>
      </c>
      <c r="S84" s="154" t="s">
        <v>2973</v>
      </c>
      <c r="T84" s="180"/>
      <c r="U84" s="154" t="s">
        <v>2965</v>
      </c>
      <c r="V84" s="154" t="s">
        <v>3354</v>
      </c>
      <c r="W84" s="154" t="s">
        <v>2967</v>
      </c>
      <c r="X84" s="154" t="s">
        <v>3355</v>
      </c>
      <c r="Y84" s="154" t="s">
        <v>28</v>
      </c>
      <c r="Z84" s="154" t="s">
        <v>166</v>
      </c>
      <c r="AA84" s="154" t="s">
        <v>3158</v>
      </c>
      <c r="AB84" s="154">
        <v>1</v>
      </c>
      <c r="AC84" s="154">
        <v>0</v>
      </c>
      <c r="AD84" s="87">
        <f>IF(W84="SOPORTE_TELEFÓNICO",'BASE LIQUIDACION REDEBAN 2025'!$B$19,IF(W84="ENVÍO",'BASE LIQUIDACION REDEBAN 2025'!$C$2,IF(Y84="TIPO I",'BASE LIQUIDACION REDEBAN 2025'!$C$2,IF(Y84="TIPO II",'BASE LIQUIDACION REDEBAN 2025'!$C$3,IF(Y84="TIPO III",'BASE LIQUIDACION REDEBAN 2025'!$C$4,IF(Y84="TIPO IV",'BASE LIQUIDACION REDEBAN 2025'!$C$5,IF(Z84="AEREO",'BASE LIQUIDACION REDEBAN 2025'!$B$6,'BASE LIQUIDACION REDEBAN 2025'!$C$5)))))))</f>
        <v>144967.87232000002</v>
      </c>
      <c r="AE84" s="87">
        <f>IF(OR(W84="SOPORTE_TELEFÓNICO",W84="ENVÍO"),0,IF(Y84="TIPO I",'BASE LIQUIDACION REDEBAN 2025'!$B$10,IF(Y84="TIPO II",'BASE LIQUIDACION REDEBAN 2025'!$B$11,IF(Y84="TIPO III",'BASE LIQUIDACION REDEBAN 2025'!$B$12,'BASE LIQUIDACION REDEBAN 2025'!$B$13))))</f>
        <v>140395.6348884</v>
      </c>
      <c r="AF84" s="87">
        <f t="shared" si="1"/>
        <v>144967.87232000002</v>
      </c>
      <c r="AG84" s="184"/>
      <c r="AH84" s="184"/>
    </row>
    <row r="85" spans="1:34" s="79" customFormat="1" ht="13.15">
      <c r="A85" s="154" t="s">
        <v>94</v>
      </c>
      <c r="B85" s="154" t="str">
        <f>VLOOKUP(A85,'CENTRO DE COSTOS'!A:D,4,FALSE)</f>
        <v>DIEGO FERNANDO HENAO CARDONA</v>
      </c>
      <c r="C85" s="154" t="str">
        <f>VLOOKUP(A85,'CENTRO DE COSTOS'!A:D,2,FALSE)</f>
        <v>0004-0002</v>
      </c>
      <c r="D85" s="154">
        <v>66001</v>
      </c>
      <c r="E85" s="154">
        <v>2543425</v>
      </c>
      <c r="F85" s="154">
        <v>78657</v>
      </c>
      <c r="G85" s="154" t="s">
        <v>2958</v>
      </c>
      <c r="H85" s="154" t="s">
        <v>606</v>
      </c>
      <c r="I85" s="154" t="s">
        <v>94</v>
      </c>
      <c r="J85" s="154" t="s">
        <v>3356</v>
      </c>
      <c r="K85" s="154" t="s">
        <v>159</v>
      </c>
      <c r="L85" s="154" t="s">
        <v>3357</v>
      </c>
      <c r="M85" s="155">
        <v>45871.45</v>
      </c>
      <c r="N85" s="155">
        <v>45871.550694444442</v>
      </c>
      <c r="O85" s="154" t="s">
        <v>2961</v>
      </c>
      <c r="P85" s="154" t="s">
        <v>2988</v>
      </c>
      <c r="Q85" s="154" t="s">
        <v>2978</v>
      </c>
      <c r="R85" s="154" t="s">
        <v>3110</v>
      </c>
      <c r="S85" s="154" t="s">
        <v>200</v>
      </c>
      <c r="T85" s="180"/>
      <c r="U85" s="154" t="s">
        <v>2965</v>
      </c>
      <c r="V85" s="154" t="s">
        <v>3358</v>
      </c>
      <c r="W85" s="154" t="s">
        <v>2967</v>
      </c>
      <c r="X85" s="154" t="s">
        <v>3359</v>
      </c>
      <c r="Y85" s="154" t="s">
        <v>25</v>
      </c>
      <c r="Z85" s="154" t="s">
        <v>166</v>
      </c>
      <c r="AA85" s="154" t="s">
        <v>495</v>
      </c>
      <c r="AB85" s="154">
        <v>1</v>
      </c>
      <c r="AC85" s="154">
        <v>0</v>
      </c>
      <c r="AD85" s="87">
        <f>IF(W85="SOPORTE_TELEFÓNICO",'BASE LIQUIDACION REDEBAN 2025'!$B$19,IF(W85="ENVÍO",'BASE LIQUIDACION REDEBAN 2025'!$C$2,IF(Y85="TIPO I",'BASE LIQUIDACION REDEBAN 2025'!$C$2,IF(Y85="TIPO II",'BASE LIQUIDACION REDEBAN 2025'!$C$3,IF(Y85="TIPO III",'BASE LIQUIDACION REDEBAN 2025'!$C$4,IF(Y85="TIPO IV",'BASE LIQUIDACION REDEBAN 2025'!$C$5,IF(Z85="AEREO",'BASE LIQUIDACION REDEBAN 2025'!$B$6,'BASE LIQUIDACION REDEBAN 2025'!$C$5)))))))</f>
        <v>65960.072302</v>
      </c>
      <c r="AE85" s="87">
        <f>IF(OR(W85="SOPORTE_TELEFÓNICO",W85="ENVÍO"),0,IF(Y85="TIPO I",'BASE LIQUIDACION REDEBAN 2025'!$B$10,IF(Y85="TIPO II",'BASE LIQUIDACION REDEBAN 2025'!$B$11,IF(Y85="TIPO III",'BASE LIQUIDACION REDEBAN 2025'!$B$12,'BASE LIQUIDACION REDEBAN 2025'!$B$13))))</f>
        <v>75096.394270399993</v>
      </c>
      <c r="AF85" s="87">
        <f t="shared" si="1"/>
        <v>65960.072302</v>
      </c>
      <c r="AG85" s="184"/>
      <c r="AH85" s="184"/>
    </row>
    <row r="86" spans="1:34" s="79" customFormat="1" ht="13.15">
      <c r="A86" s="154" t="s">
        <v>90</v>
      </c>
      <c r="B86" s="154" t="str">
        <f>VLOOKUP(A86,'CENTRO DE COSTOS'!A:D,4,FALSE)</f>
        <v>JUAN SEBASTIÁN RÍOS CASTRILLÓN</v>
      </c>
      <c r="C86" s="154" t="str">
        <f>VLOOKUP(A86,'CENTRO DE COSTOS'!A:D,2,FALSE)</f>
        <v>0004-0005</v>
      </c>
      <c r="D86" s="154">
        <v>5001</v>
      </c>
      <c r="E86" s="154">
        <v>2543424</v>
      </c>
      <c r="F86" s="154">
        <v>63496</v>
      </c>
      <c r="G86" s="154" t="s">
        <v>2958</v>
      </c>
      <c r="H86" s="154" t="s">
        <v>197</v>
      </c>
      <c r="I86" s="154" t="s">
        <v>90</v>
      </c>
      <c r="J86" s="154" t="s">
        <v>3360</v>
      </c>
      <c r="K86" s="154" t="s">
        <v>159</v>
      </c>
      <c r="L86" s="154" t="s">
        <v>3361</v>
      </c>
      <c r="M86" s="155">
        <v>45871.45</v>
      </c>
      <c r="N86" s="155">
        <v>45871.554861111108</v>
      </c>
      <c r="O86" s="154" t="s">
        <v>2961</v>
      </c>
      <c r="P86" s="154" t="s">
        <v>2962</v>
      </c>
      <c r="Q86" s="154" t="s">
        <v>3183</v>
      </c>
      <c r="R86" s="154" t="s">
        <v>2972</v>
      </c>
      <c r="S86" s="154" t="s">
        <v>200</v>
      </c>
      <c r="T86" s="180"/>
      <c r="U86" s="154" t="s">
        <v>2965</v>
      </c>
      <c r="V86" s="154" t="s">
        <v>3362</v>
      </c>
      <c r="W86" s="154" t="s">
        <v>2967</v>
      </c>
      <c r="X86" s="154" t="s">
        <v>3363</v>
      </c>
      <c r="Y86" s="154" t="s">
        <v>25</v>
      </c>
      <c r="Z86" s="154" t="s">
        <v>166</v>
      </c>
      <c r="AA86" s="154" t="s">
        <v>3209</v>
      </c>
      <c r="AB86" s="154">
        <v>1</v>
      </c>
      <c r="AC86" s="154">
        <v>0</v>
      </c>
      <c r="AD86" s="87">
        <f>IF(W86="SOPORTE_TELEFÓNICO",'BASE LIQUIDACION REDEBAN 2025'!$B$19,IF(W86="ENVÍO",'BASE LIQUIDACION REDEBAN 2025'!$C$2,IF(Y86="TIPO I",'BASE LIQUIDACION REDEBAN 2025'!$C$2,IF(Y86="TIPO II",'BASE LIQUIDACION REDEBAN 2025'!$C$3,IF(Y86="TIPO III",'BASE LIQUIDACION REDEBAN 2025'!$C$4,IF(Y86="TIPO IV",'BASE LIQUIDACION REDEBAN 2025'!$C$5,IF(Z86="AEREO",'BASE LIQUIDACION REDEBAN 2025'!$B$6,'BASE LIQUIDACION REDEBAN 2025'!$C$5)))))))</f>
        <v>65960.072302</v>
      </c>
      <c r="AE86" s="87">
        <f>IF(OR(W86="SOPORTE_TELEFÓNICO",W86="ENVÍO"),0,IF(Y86="TIPO I",'BASE LIQUIDACION REDEBAN 2025'!$B$10,IF(Y86="TIPO II",'BASE LIQUIDACION REDEBAN 2025'!$B$11,IF(Y86="TIPO III",'BASE LIQUIDACION REDEBAN 2025'!$B$12,'BASE LIQUIDACION REDEBAN 2025'!$B$13))))</f>
        <v>75096.394270399993</v>
      </c>
      <c r="AF86" s="87">
        <f t="shared" si="1"/>
        <v>65960.072302</v>
      </c>
      <c r="AG86" s="184"/>
      <c r="AH86" s="184"/>
    </row>
    <row r="87" spans="1:34" s="79" customFormat="1" ht="13.15">
      <c r="A87" s="154" t="s">
        <v>76</v>
      </c>
      <c r="B87" s="154" t="str">
        <f>VLOOKUP(A87,'CENTRO DE COSTOS'!A:D,4,FALSE)</f>
        <v>DIEGO FERNANDO HENAO CARDONA</v>
      </c>
      <c r="C87" s="154" t="str">
        <f>VLOOKUP(A87,'CENTRO DE COSTOS'!A:D,2,FALSE)</f>
        <v>0004-0003</v>
      </c>
      <c r="D87" s="154">
        <v>76001</v>
      </c>
      <c r="E87" s="154">
        <v>2542455</v>
      </c>
      <c r="F87" s="154">
        <v>59018</v>
      </c>
      <c r="G87" s="154" t="s">
        <v>2958</v>
      </c>
      <c r="H87" s="154" t="s">
        <v>227</v>
      </c>
      <c r="I87" s="154" t="s">
        <v>76</v>
      </c>
      <c r="J87" s="154" t="s">
        <v>3364</v>
      </c>
      <c r="K87" s="154" t="s">
        <v>159</v>
      </c>
      <c r="L87" s="154" t="s">
        <v>3365</v>
      </c>
      <c r="M87" s="155">
        <v>45870.736805555556</v>
      </c>
      <c r="N87" s="155">
        <v>45871.568055555559</v>
      </c>
      <c r="O87" s="154" t="s">
        <v>2961</v>
      </c>
      <c r="P87" s="154" t="s">
        <v>2962</v>
      </c>
      <c r="Q87" s="154" t="s">
        <v>2978</v>
      </c>
      <c r="R87" s="154" t="s">
        <v>2983</v>
      </c>
      <c r="S87" s="154" t="s">
        <v>220</v>
      </c>
      <c r="T87" s="180"/>
      <c r="U87" s="154" t="s">
        <v>2965</v>
      </c>
      <c r="V87" s="154" t="s">
        <v>3366</v>
      </c>
      <c r="W87" s="154" t="s">
        <v>2967</v>
      </c>
      <c r="X87" s="154" t="s">
        <v>3367</v>
      </c>
      <c r="Y87" s="154" t="s">
        <v>25</v>
      </c>
      <c r="Z87" s="154" t="s">
        <v>166</v>
      </c>
      <c r="AA87" s="154" t="s">
        <v>233</v>
      </c>
      <c r="AB87" s="154">
        <v>1</v>
      </c>
      <c r="AC87" s="154">
        <v>0</v>
      </c>
      <c r="AD87" s="87">
        <f>IF(W87="SOPORTE_TELEFÓNICO",'BASE LIQUIDACION REDEBAN 2025'!$B$19,IF(W87="ENVÍO",'BASE LIQUIDACION REDEBAN 2025'!$C$2,IF(Y87="TIPO I",'BASE LIQUIDACION REDEBAN 2025'!$C$2,IF(Y87="TIPO II",'BASE LIQUIDACION REDEBAN 2025'!$C$3,IF(Y87="TIPO III",'BASE LIQUIDACION REDEBAN 2025'!$C$4,IF(Y87="TIPO IV",'BASE LIQUIDACION REDEBAN 2025'!$C$5,IF(Z87="AEREO",'BASE LIQUIDACION REDEBAN 2025'!$B$6,'BASE LIQUIDACION REDEBAN 2025'!$C$5)))))))</f>
        <v>65960.072302</v>
      </c>
      <c r="AE87" s="87">
        <f>IF(OR(W87="SOPORTE_TELEFÓNICO",W87="ENVÍO"),0,IF(Y87="TIPO I",'BASE LIQUIDACION REDEBAN 2025'!$B$10,IF(Y87="TIPO II",'BASE LIQUIDACION REDEBAN 2025'!$B$11,IF(Y87="TIPO III",'BASE LIQUIDACION REDEBAN 2025'!$B$12,'BASE LIQUIDACION REDEBAN 2025'!$B$13))))</f>
        <v>75096.394270399993</v>
      </c>
      <c r="AF87" s="87">
        <f t="shared" si="1"/>
        <v>65960.072302</v>
      </c>
      <c r="AG87" s="184"/>
      <c r="AH87" s="184"/>
    </row>
    <row r="88" spans="1:34" s="79" customFormat="1" ht="13.15">
      <c r="A88" s="154" t="s">
        <v>97</v>
      </c>
      <c r="B88" s="154" t="str">
        <f>VLOOKUP(A88,'CENTRO DE COSTOS'!A:D,4,FALSE)</f>
        <v>JOSE MAURICIO HERNANDEZ ROJAS</v>
      </c>
      <c r="C88" s="154" t="str">
        <f>VLOOKUP(A88,'CENTRO DE COSTOS'!A:D,2,FALSE)</f>
        <v>0004-0001</v>
      </c>
      <c r="D88" s="154">
        <v>70215</v>
      </c>
      <c r="E88" s="154">
        <v>2537308</v>
      </c>
      <c r="F88" s="154">
        <v>57175</v>
      </c>
      <c r="G88" s="154" t="s">
        <v>2958</v>
      </c>
      <c r="H88" s="154" t="s">
        <v>414</v>
      </c>
      <c r="I88" s="154" t="s">
        <v>3368</v>
      </c>
      <c r="J88" s="154" t="s">
        <v>3369</v>
      </c>
      <c r="K88" s="154" t="s">
        <v>159</v>
      </c>
      <c r="L88" s="154" t="s">
        <v>3370</v>
      </c>
      <c r="M88" s="155">
        <v>45870.354166666664</v>
      </c>
      <c r="N88" s="155">
        <v>45871.571527777778</v>
      </c>
      <c r="O88" s="154" t="s">
        <v>2961</v>
      </c>
      <c r="P88" s="154" t="s">
        <v>2962</v>
      </c>
      <c r="Q88" s="154" t="s">
        <v>3082</v>
      </c>
      <c r="R88" s="154" t="s">
        <v>2972</v>
      </c>
      <c r="S88" s="154" t="s">
        <v>200</v>
      </c>
      <c r="T88" s="180"/>
      <c r="U88" s="154" t="s">
        <v>2965</v>
      </c>
      <c r="V88" s="154" t="s">
        <v>3371</v>
      </c>
      <c r="W88" s="154" t="s">
        <v>2967</v>
      </c>
      <c r="X88" s="154" t="s">
        <v>3372</v>
      </c>
      <c r="Y88" s="154" t="s">
        <v>28</v>
      </c>
      <c r="Z88" s="154" t="s">
        <v>166</v>
      </c>
      <c r="AA88" s="154" t="s">
        <v>419</v>
      </c>
      <c r="AB88" s="154">
        <v>1</v>
      </c>
      <c r="AC88" s="154">
        <v>0</v>
      </c>
      <c r="AD88" s="87">
        <f>IF(W88="SOPORTE_TELEFÓNICO",'BASE LIQUIDACION REDEBAN 2025'!$B$19,IF(W88="ENVÍO",'BASE LIQUIDACION REDEBAN 2025'!$C$2,IF(Y88="TIPO I",'BASE LIQUIDACION REDEBAN 2025'!$C$2,IF(Y88="TIPO II",'BASE LIQUIDACION REDEBAN 2025'!$C$3,IF(Y88="TIPO III",'BASE LIQUIDACION REDEBAN 2025'!$C$4,IF(Y88="TIPO IV",'BASE LIQUIDACION REDEBAN 2025'!$C$5,IF(Z88="AEREO",'BASE LIQUIDACION REDEBAN 2025'!$B$6,'BASE LIQUIDACION REDEBAN 2025'!$C$5)))))))</f>
        <v>144967.87232000002</v>
      </c>
      <c r="AE88" s="87">
        <f>IF(OR(W88="SOPORTE_TELEFÓNICO",W88="ENVÍO"),0,IF(Y88="TIPO I",'BASE LIQUIDACION REDEBAN 2025'!$B$10,IF(Y88="TIPO II",'BASE LIQUIDACION REDEBAN 2025'!$B$11,IF(Y88="TIPO III",'BASE LIQUIDACION REDEBAN 2025'!$B$12,'BASE LIQUIDACION REDEBAN 2025'!$B$13))))</f>
        <v>140395.6348884</v>
      </c>
      <c r="AF88" s="87">
        <f t="shared" si="1"/>
        <v>144967.87232000002</v>
      </c>
      <c r="AG88" s="184"/>
      <c r="AH88" s="184"/>
    </row>
    <row r="89" spans="1:34" s="79" customFormat="1" ht="13.15">
      <c r="A89" s="154" t="s">
        <v>92</v>
      </c>
      <c r="B89" s="154" t="str">
        <f>VLOOKUP(A89,'CENTRO DE COSTOS'!A:D,4,FALSE)</f>
        <v>KEVIN ALEXIS CORZO BUSTOS</v>
      </c>
      <c r="C89" s="154" t="str">
        <f>VLOOKUP(A89,'CENTRO DE COSTOS'!A:D,2,FALSE)</f>
        <v>0004-0007</v>
      </c>
      <c r="D89" s="154">
        <v>41132</v>
      </c>
      <c r="E89" s="154">
        <v>2537484</v>
      </c>
      <c r="F89" s="154">
        <v>61198</v>
      </c>
      <c r="G89" s="154" t="s">
        <v>2958</v>
      </c>
      <c r="H89" s="154" t="s">
        <v>249</v>
      </c>
      <c r="I89" s="154" t="s">
        <v>3373</v>
      </c>
      <c r="J89" s="154" t="s">
        <v>3374</v>
      </c>
      <c r="K89" s="154" t="s">
        <v>159</v>
      </c>
      <c r="L89" s="154" t="s">
        <v>3375</v>
      </c>
      <c r="M89" s="155">
        <v>45870.370138888888</v>
      </c>
      <c r="N89" s="155">
        <v>45871.578472222223</v>
      </c>
      <c r="O89" s="154" t="s">
        <v>2961</v>
      </c>
      <c r="P89" s="154" t="s">
        <v>2962</v>
      </c>
      <c r="Q89" s="154" t="s">
        <v>3183</v>
      </c>
      <c r="R89" s="154" t="s">
        <v>3376</v>
      </c>
      <c r="S89" s="154" t="s">
        <v>2973</v>
      </c>
      <c r="T89" s="180"/>
      <c r="U89" s="154" t="s">
        <v>2965</v>
      </c>
      <c r="V89" s="154" t="s">
        <v>3377</v>
      </c>
      <c r="W89" s="154" t="s">
        <v>2967</v>
      </c>
      <c r="X89" s="154" t="s">
        <v>3378</v>
      </c>
      <c r="Y89" s="154" t="s">
        <v>28</v>
      </c>
      <c r="Z89" s="154" t="s">
        <v>166</v>
      </c>
      <c r="AA89" s="154" t="s">
        <v>255</v>
      </c>
      <c r="AB89" s="154">
        <v>1</v>
      </c>
      <c r="AC89" s="154">
        <v>0</v>
      </c>
      <c r="AD89" s="87">
        <f>IF(W89="SOPORTE_TELEFÓNICO",'BASE LIQUIDACION REDEBAN 2025'!$B$19,IF(W89="ENVÍO",'BASE LIQUIDACION REDEBAN 2025'!$C$2,IF(Y89="TIPO I",'BASE LIQUIDACION REDEBAN 2025'!$C$2,IF(Y89="TIPO II",'BASE LIQUIDACION REDEBAN 2025'!$C$3,IF(Y89="TIPO III",'BASE LIQUIDACION REDEBAN 2025'!$C$4,IF(Y89="TIPO IV",'BASE LIQUIDACION REDEBAN 2025'!$C$5,IF(Z89="AEREO",'BASE LIQUIDACION REDEBAN 2025'!$B$6,'BASE LIQUIDACION REDEBAN 2025'!$C$5)))))))</f>
        <v>144967.87232000002</v>
      </c>
      <c r="AE89" s="87">
        <f>IF(OR(W89="SOPORTE_TELEFÓNICO",W89="ENVÍO"),0,IF(Y89="TIPO I",'BASE LIQUIDACION REDEBAN 2025'!$B$10,IF(Y89="TIPO II",'BASE LIQUIDACION REDEBAN 2025'!$B$11,IF(Y89="TIPO III",'BASE LIQUIDACION REDEBAN 2025'!$B$12,'BASE LIQUIDACION REDEBAN 2025'!$B$13))))</f>
        <v>140395.6348884</v>
      </c>
      <c r="AF89" s="87">
        <f t="shared" si="1"/>
        <v>144967.87232000002</v>
      </c>
      <c r="AG89" s="184"/>
      <c r="AH89" s="184"/>
    </row>
    <row r="90" spans="1:34" s="79" customFormat="1" ht="13.15">
      <c r="A90" s="154" t="s">
        <v>81</v>
      </c>
      <c r="B90" s="154" t="str">
        <f>VLOOKUP(A90,'CENTRO DE COSTOS'!A:D,4,FALSE)</f>
        <v>MIGUEL JULIÁN HERNÁNDEZ GUARÍN</v>
      </c>
      <c r="C90" s="154" t="str">
        <f>VLOOKUP(A90,'CENTRO DE COSTOS'!A:D,2,FALSE)</f>
        <v>0004-0008</v>
      </c>
      <c r="D90" s="154">
        <v>54405</v>
      </c>
      <c r="E90" s="154">
        <v>2543243</v>
      </c>
      <c r="F90" s="154">
        <v>77678</v>
      </c>
      <c r="G90" s="154" t="s">
        <v>2958</v>
      </c>
      <c r="H90" s="154" t="s">
        <v>317</v>
      </c>
      <c r="I90" s="154" t="s">
        <v>546</v>
      </c>
      <c r="J90" s="154" t="s">
        <v>3379</v>
      </c>
      <c r="K90" s="154" t="s">
        <v>159</v>
      </c>
      <c r="L90" s="154" t="s">
        <v>3380</v>
      </c>
      <c r="M90" s="155">
        <v>45871.384722222225</v>
      </c>
      <c r="N90" s="155">
        <v>45871.581944444442</v>
      </c>
      <c r="O90" s="154" t="s">
        <v>2961</v>
      </c>
      <c r="P90" s="154" t="s">
        <v>2962</v>
      </c>
      <c r="Q90" s="154" t="s">
        <v>3076</v>
      </c>
      <c r="R90" s="154" t="s">
        <v>3076</v>
      </c>
      <c r="S90" s="154" t="s">
        <v>2973</v>
      </c>
      <c r="T90" s="180"/>
      <c r="U90" s="154" t="s">
        <v>2965</v>
      </c>
      <c r="V90" s="154" t="s">
        <v>3381</v>
      </c>
      <c r="W90" s="154" t="s">
        <v>2967</v>
      </c>
      <c r="X90" s="154" t="s">
        <v>3382</v>
      </c>
      <c r="Y90" s="154" t="s">
        <v>25</v>
      </c>
      <c r="Z90" s="154" t="s">
        <v>166</v>
      </c>
      <c r="AA90" s="154" t="s">
        <v>407</v>
      </c>
      <c r="AB90" s="154">
        <v>1</v>
      </c>
      <c r="AC90" s="154">
        <v>0</v>
      </c>
      <c r="AD90" s="87">
        <f>IF(W90="SOPORTE_TELEFÓNICO",'BASE LIQUIDACION REDEBAN 2025'!$B$19,IF(W90="ENVÍO",'BASE LIQUIDACION REDEBAN 2025'!$C$2,IF(Y90="TIPO I",'BASE LIQUIDACION REDEBAN 2025'!$C$2,IF(Y90="TIPO II",'BASE LIQUIDACION REDEBAN 2025'!$C$3,IF(Y90="TIPO III",'BASE LIQUIDACION REDEBAN 2025'!$C$4,IF(Y90="TIPO IV",'BASE LIQUIDACION REDEBAN 2025'!$C$5,IF(Z90="AEREO",'BASE LIQUIDACION REDEBAN 2025'!$B$6,'BASE LIQUIDACION REDEBAN 2025'!$C$5)))))))</f>
        <v>65960.072302</v>
      </c>
      <c r="AE90" s="87">
        <f>IF(OR(W90="SOPORTE_TELEFÓNICO",W90="ENVÍO"),0,IF(Y90="TIPO I",'BASE LIQUIDACION REDEBAN 2025'!$B$10,IF(Y90="TIPO II",'BASE LIQUIDACION REDEBAN 2025'!$B$11,IF(Y90="TIPO III",'BASE LIQUIDACION REDEBAN 2025'!$B$12,'BASE LIQUIDACION REDEBAN 2025'!$B$13))))</f>
        <v>75096.394270399993</v>
      </c>
      <c r="AF90" s="87">
        <f t="shared" si="1"/>
        <v>65960.072302</v>
      </c>
      <c r="AG90" s="184"/>
      <c r="AH90" s="184"/>
    </row>
    <row r="91" spans="1:34" s="79" customFormat="1" ht="13.15">
      <c r="A91" s="154" t="s">
        <v>76</v>
      </c>
      <c r="B91" s="154" t="str">
        <f>VLOOKUP(A91,'CENTRO DE COSTOS'!A:D,4,FALSE)</f>
        <v>DIEGO FERNANDO HENAO CARDONA</v>
      </c>
      <c r="C91" s="154" t="str">
        <f>VLOOKUP(A91,'CENTRO DE COSTOS'!A:D,2,FALSE)</f>
        <v>0004-0003</v>
      </c>
      <c r="D91" s="154">
        <v>76001</v>
      </c>
      <c r="E91" s="154">
        <v>2543373</v>
      </c>
      <c r="F91" s="154">
        <v>40255</v>
      </c>
      <c r="G91" s="154" t="s">
        <v>2958</v>
      </c>
      <c r="H91" s="154" t="s">
        <v>227</v>
      </c>
      <c r="I91" s="154" t="s">
        <v>76</v>
      </c>
      <c r="J91" s="154" t="s">
        <v>3383</v>
      </c>
      <c r="K91" s="154" t="s">
        <v>159</v>
      </c>
      <c r="L91" s="154" t="s">
        <v>3384</v>
      </c>
      <c r="M91" s="155">
        <v>45871.410416666666</v>
      </c>
      <c r="N91" s="155">
        <v>45871.588888888888</v>
      </c>
      <c r="O91" s="154" t="s">
        <v>2961</v>
      </c>
      <c r="P91" s="154" t="s">
        <v>2962</v>
      </c>
      <c r="Q91" s="154" t="s">
        <v>3099</v>
      </c>
      <c r="R91" s="154" t="s">
        <v>2972</v>
      </c>
      <c r="S91" s="154" t="s">
        <v>200</v>
      </c>
      <c r="T91" s="180"/>
      <c r="U91" s="154" t="s">
        <v>2965</v>
      </c>
      <c r="V91" s="154" t="s">
        <v>3385</v>
      </c>
      <c r="W91" s="154" t="s">
        <v>2967</v>
      </c>
      <c r="X91" s="154" t="s">
        <v>3386</v>
      </c>
      <c r="Y91" s="154" t="s">
        <v>25</v>
      </c>
      <c r="Z91" s="154" t="s">
        <v>166</v>
      </c>
      <c r="AA91" s="154" t="s">
        <v>513</v>
      </c>
      <c r="AB91" s="154">
        <v>1</v>
      </c>
      <c r="AC91" s="154">
        <v>0</v>
      </c>
      <c r="AD91" s="87">
        <f>IF(W91="SOPORTE_TELEFÓNICO",'BASE LIQUIDACION REDEBAN 2025'!$B$19,IF(W91="ENVÍO",'BASE LIQUIDACION REDEBAN 2025'!$C$2,IF(Y91="TIPO I",'BASE LIQUIDACION REDEBAN 2025'!$C$2,IF(Y91="TIPO II",'BASE LIQUIDACION REDEBAN 2025'!$C$3,IF(Y91="TIPO III",'BASE LIQUIDACION REDEBAN 2025'!$C$4,IF(Y91="TIPO IV",'BASE LIQUIDACION REDEBAN 2025'!$C$5,IF(Z91="AEREO",'BASE LIQUIDACION REDEBAN 2025'!$B$6,'BASE LIQUIDACION REDEBAN 2025'!$C$5)))))))</f>
        <v>65960.072302</v>
      </c>
      <c r="AE91" s="87">
        <f>IF(OR(W91="SOPORTE_TELEFÓNICO",W91="ENVÍO"),0,IF(Y91="TIPO I",'BASE LIQUIDACION REDEBAN 2025'!$B$10,IF(Y91="TIPO II",'BASE LIQUIDACION REDEBAN 2025'!$B$11,IF(Y91="TIPO III",'BASE LIQUIDACION REDEBAN 2025'!$B$12,'BASE LIQUIDACION REDEBAN 2025'!$B$13))))</f>
        <v>75096.394270399993</v>
      </c>
      <c r="AF91" s="87">
        <f t="shared" si="1"/>
        <v>65960.072302</v>
      </c>
      <c r="AG91" s="184"/>
      <c r="AH91" s="184"/>
    </row>
    <row r="92" spans="1:34" s="79" customFormat="1" ht="13.15">
      <c r="A92" s="154" t="s">
        <v>90</v>
      </c>
      <c r="B92" s="154" t="str">
        <f>VLOOKUP(A92,'CENTRO DE COSTOS'!A:D,4,FALSE)</f>
        <v>JUAN SEBASTIÁN RÍOS CASTRILLÓN</v>
      </c>
      <c r="C92" s="154" t="str">
        <f>VLOOKUP(A92,'CENTRO DE COSTOS'!A:D,2,FALSE)</f>
        <v>0004-0005</v>
      </c>
      <c r="D92" s="154">
        <v>5001</v>
      </c>
      <c r="E92" s="154">
        <v>2543379</v>
      </c>
      <c r="F92" s="154">
        <v>23004</v>
      </c>
      <c r="G92" s="154" t="s">
        <v>2958</v>
      </c>
      <c r="H92" s="154" t="s">
        <v>197</v>
      </c>
      <c r="I92" s="154" t="s">
        <v>90</v>
      </c>
      <c r="J92" s="154" t="s">
        <v>3387</v>
      </c>
      <c r="K92" s="154" t="s">
        <v>159</v>
      </c>
      <c r="L92" s="154" t="s">
        <v>3388</v>
      </c>
      <c r="M92" s="155">
        <v>45871.413194444445</v>
      </c>
      <c r="N92" s="155">
        <v>45871.594444444447</v>
      </c>
      <c r="O92" s="154" t="s">
        <v>2961</v>
      </c>
      <c r="P92" s="154" t="s">
        <v>2962</v>
      </c>
      <c r="Q92" s="154" t="s">
        <v>3183</v>
      </c>
      <c r="R92" s="154" t="s">
        <v>3376</v>
      </c>
      <c r="S92" s="154" t="s">
        <v>200</v>
      </c>
      <c r="T92" s="180"/>
      <c r="U92" s="154" t="s">
        <v>2965</v>
      </c>
      <c r="V92" s="154" t="s">
        <v>3389</v>
      </c>
      <c r="W92" s="154" t="s">
        <v>2967</v>
      </c>
      <c r="X92" s="154" t="s">
        <v>3390</v>
      </c>
      <c r="Y92" s="154" t="s">
        <v>25</v>
      </c>
      <c r="Z92" s="154" t="s">
        <v>166</v>
      </c>
      <c r="AA92" s="154" t="s">
        <v>368</v>
      </c>
      <c r="AB92" s="154">
        <v>1</v>
      </c>
      <c r="AC92" s="154">
        <v>0</v>
      </c>
      <c r="AD92" s="87">
        <f>IF(W92="SOPORTE_TELEFÓNICO",'BASE LIQUIDACION REDEBAN 2025'!$B$19,IF(W92="ENVÍO",'BASE LIQUIDACION REDEBAN 2025'!$C$2,IF(Y92="TIPO I",'BASE LIQUIDACION REDEBAN 2025'!$C$2,IF(Y92="TIPO II",'BASE LIQUIDACION REDEBAN 2025'!$C$3,IF(Y92="TIPO III",'BASE LIQUIDACION REDEBAN 2025'!$C$4,IF(Y92="TIPO IV",'BASE LIQUIDACION REDEBAN 2025'!$C$5,IF(Z92="AEREO",'BASE LIQUIDACION REDEBAN 2025'!$B$6,'BASE LIQUIDACION REDEBAN 2025'!$C$5)))))))</f>
        <v>65960.072302</v>
      </c>
      <c r="AE92" s="87">
        <f>IF(OR(W92="SOPORTE_TELEFÓNICO",W92="ENVÍO"),0,IF(Y92="TIPO I",'BASE LIQUIDACION REDEBAN 2025'!$B$10,IF(Y92="TIPO II",'BASE LIQUIDACION REDEBAN 2025'!$B$11,IF(Y92="TIPO III",'BASE LIQUIDACION REDEBAN 2025'!$B$12,'BASE LIQUIDACION REDEBAN 2025'!$B$13))))</f>
        <v>75096.394270399993</v>
      </c>
      <c r="AF92" s="87">
        <f t="shared" si="1"/>
        <v>65960.072302</v>
      </c>
      <c r="AG92" s="184"/>
      <c r="AH92" s="184"/>
    </row>
    <row r="93" spans="1:34" s="79" customFormat="1" ht="13.15">
      <c r="A93" s="154" t="s">
        <v>90</v>
      </c>
      <c r="B93" s="154" t="str">
        <f>VLOOKUP(A93,'CENTRO DE COSTOS'!A:D,4,FALSE)</f>
        <v>JUAN SEBASTIÁN RÍOS CASTRILLÓN</v>
      </c>
      <c r="C93" s="154" t="str">
        <f>VLOOKUP(A93,'CENTRO DE COSTOS'!A:D,2,FALSE)</f>
        <v>0004-0005</v>
      </c>
      <c r="D93" s="154">
        <v>5001</v>
      </c>
      <c r="E93" s="154">
        <v>2543636</v>
      </c>
      <c r="F93" s="154">
        <v>20707</v>
      </c>
      <c r="G93" s="154" t="s">
        <v>2958</v>
      </c>
      <c r="H93" s="154" t="s">
        <v>197</v>
      </c>
      <c r="I93" s="154" t="s">
        <v>90</v>
      </c>
      <c r="J93" s="154" t="s">
        <v>3391</v>
      </c>
      <c r="K93" s="154" t="s">
        <v>159</v>
      </c>
      <c r="L93" s="154" t="s">
        <v>3392</v>
      </c>
      <c r="M93" s="155">
        <v>45871.47152777778</v>
      </c>
      <c r="N93" s="155">
        <v>45871.598611111112</v>
      </c>
      <c r="O93" s="154" t="s">
        <v>2961</v>
      </c>
      <c r="P93" s="154" t="s">
        <v>2962</v>
      </c>
      <c r="Q93" s="154" t="s">
        <v>3082</v>
      </c>
      <c r="R93" s="154" t="s">
        <v>2972</v>
      </c>
      <c r="S93" s="154" t="s">
        <v>200</v>
      </c>
      <c r="T93" s="180"/>
      <c r="U93" s="154" t="s">
        <v>2965</v>
      </c>
      <c r="V93" s="154" t="s">
        <v>3393</v>
      </c>
      <c r="W93" s="154" t="s">
        <v>2967</v>
      </c>
      <c r="X93" s="154" t="s">
        <v>3394</v>
      </c>
      <c r="Y93" s="154" t="s">
        <v>25</v>
      </c>
      <c r="Z93" s="154" t="s">
        <v>166</v>
      </c>
      <c r="AA93" s="154" t="s">
        <v>270</v>
      </c>
      <c r="AB93" s="154">
        <v>1</v>
      </c>
      <c r="AC93" s="154">
        <v>0</v>
      </c>
      <c r="AD93" s="87">
        <f>IF(W93="SOPORTE_TELEFÓNICO",'BASE LIQUIDACION REDEBAN 2025'!$B$19,IF(W93="ENVÍO",'BASE LIQUIDACION REDEBAN 2025'!$C$2,IF(Y93="TIPO I",'BASE LIQUIDACION REDEBAN 2025'!$C$2,IF(Y93="TIPO II",'BASE LIQUIDACION REDEBAN 2025'!$C$3,IF(Y93="TIPO III",'BASE LIQUIDACION REDEBAN 2025'!$C$4,IF(Y93="TIPO IV",'BASE LIQUIDACION REDEBAN 2025'!$C$5,IF(Z93="AEREO",'BASE LIQUIDACION REDEBAN 2025'!$B$6,'BASE LIQUIDACION REDEBAN 2025'!$C$5)))))))</f>
        <v>65960.072302</v>
      </c>
      <c r="AE93" s="87">
        <f>IF(OR(W93="SOPORTE_TELEFÓNICO",W93="ENVÍO"),0,IF(Y93="TIPO I",'BASE LIQUIDACION REDEBAN 2025'!$B$10,IF(Y93="TIPO II",'BASE LIQUIDACION REDEBAN 2025'!$B$11,IF(Y93="TIPO III",'BASE LIQUIDACION REDEBAN 2025'!$B$12,'BASE LIQUIDACION REDEBAN 2025'!$B$13))))</f>
        <v>75096.394270399993</v>
      </c>
      <c r="AF93" s="87">
        <f t="shared" si="1"/>
        <v>65960.072302</v>
      </c>
      <c r="AG93" s="184"/>
      <c r="AH93" s="184"/>
    </row>
    <row r="94" spans="1:34" s="79" customFormat="1" ht="13.15">
      <c r="A94" s="154" t="s">
        <v>86</v>
      </c>
      <c r="B94" s="154" t="str">
        <f>VLOOKUP(A94,'CENTRO DE COSTOS'!A:D,4,FALSE)</f>
        <v>KEVIN ALEXIS CORZO BUSTOS</v>
      </c>
      <c r="C94" s="154" t="str">
        <f>VLOOKUP(A94,'CENTRO DE COSTOS'!A:D,2,FALSE)</f>
        <v>0004-0007</v>
      </c>
      <c r="D94" s="154">
        <v>73001</v>
      </c>
      <c r="E94" s="154">
        <v>2542735</v>
      </c>
      <c r="F94" s="154">
        <v>74877</v>
      </c>
      <c r="G94" s="154" t="s">
        <v>2958</v>
      </c>
      <c r="H94" s="154" t="s">
        <v>703</v>
      </c>
      <c r="I94" s="154" t="s">
        <v>86</v>
      </c>
      <c r="J94" s="154" t="s">
        <v>3395</v>
      </c>
      <c r="K94" s="154" t="s">
        <v>159</v>
      </c>
      <c r="L94" s="154" t="s">
        <v>3396</v>
      </c>
      <c r="M94" s="155">
        <v>45871.333333333336</v>
      </c>
      <c r="N94" s="155">
        <v>45871.614583333336</v>
      </c>
      <c r="O94" s="154" t="s">
        <v>2961</v>
      </c>
      <c r="P94" s="154" t="s">
        <v>2962</v>
      </c>
      <c r="Q94" s="154" t="s">
        <v>3006</v>
      </c>
      <c r="R94" s="154" t="s">
        <v>3155</v>
      </c>
      <c r="S94" s="154" t="s">
        <v>2973</v>
      </c>
      <c r="T94" s="180"/>
      <c r="U94" s="154" t="s">
        <v>2965</v>
      </c>
      <c r="V94" s="154" t="s">
        <v>3397</v>
      </c>
      <c r="W94" s="154" t="s">
        <v>2967</v>
      </c>
      <c r="X94" s="154" t="s">
        <v>3398</v>
      </c>
      <c r="Y94" s="154" t="s">
        <v>25</v>
      </c>
      <c r="Z94" s="154" t="s">
        <v>166</v>
      </c>
      <c r="AA94" s="154" t="s">
        <v>968</v>
      </c>
      <c r="AB94" s="154">
        <v>1</v>
      </c>
      <c r="AC94" s="154">
        <v>0</v>
      </c>
      <c r="AD94" s="87">
        <f>IF(W94="SOPORTE_TELEFÓNICO",'BASE LIQUIDACION REDEBAN 2025'!$B$19,IF(W94="ENVÍO",'BASE LIQUIDACION REDEBAN 2025'!$C$2,IF(Y94="TIPO I",'BASE LIQUIDACION REDEBAN 2025'!$C$2,IF(Y94="TIPO II",'BASE LIQUIDACION REDEBAN 2025'!$C$3,IF(Y94="TIPO III",'BASE LIQUIDACION REDEBAN 2025'!$C$4,IF(Y94="TIPO IV",'BASE LIQUIDACION REDEBAN 2025'!$C$5,IF(Z94="AEREO",'BASE LIQUIDACION REDEBAN 2025'!$B$6,'BASE LIQUIDACION REDEBAN 2025'!$C$5)))))))</f>
        <v>65960.072302</v>
      </c>
      <c r="AE94" s="87">
        <f>IF(OR(W94="SOPORTE_TELEFÓNICO",W94="ENVÍO"),0,IF(Y94="TIPO I",'BASE LIQUIDACION REDEBAN 2025'!$B$10,IF(Y94="TIPO II",'BASE LIQUIDACION REDEBAN 2025'!$B$11,IF(Y94="TIPO III",'BASE LIQUIDACION REDEBAN 2025'!$B$12,'BASE LIQUIDACION REDEBAN 2025'!$B$13))))</f>
        <v>75096.394270399993</v>
      </c>
      <c r="AF94" s="87">
        <f t="shared" si="1"/>
        <v>65960.072302</v>
      </c>
      <c r="AG94" s="184"/>
      <c r="AH94" s="184"/>
    </row>
    <row r="95" spans="1:34" s="79" customFormat="1" ht="13.15">
      <c r="A95" s="154" t="s">
        <v>76</v>
      </c>
      <c r="B95" s="154" t="str">
        <f>VLOOKUP(A95,'CENTRO DE COSTOS'!A:D,4,FALSE)</f>
        <v>DIEGO FERNANDO HENAO CARDONA</v>
      </c>
      <c r="C95" s="154" t="str">
        <f>VLOOKUP(A95,'CENTRO DE COSTOS'!A:D,2,FALSE)</f>
        <v>0004-0003</v>
      </c>
      <c r="D95" s="154">
        <v>76001</v>
      </c>
      <c r="E95" s="154">
        <v>2543184</v>
      </c>
      <c r="F95" s="154">
        <v>80440</v>
      </c>
      <c r="G95" s="154" t="s">
        <v>2958</v>
      </c>
      <c r="H95" s="154" t="s">
        <v>227</v>
      </c>
      <c r="I95" s="154" t="s">
        <v>76</v>
      </c>
      <c r="J95" s="154" t="s">
        <v>3399</v>
      </c>
      <c r="K95" s="154" t="s">
        <v>159</v>
      </c>
      <c r="L95" s="154" t="s">
        <v>3400</v>
      </c>
      <c r="M95" s="155">
        <v>45871.411805555559</v>
      </c>
      <c r="N95" s="155">
        <v>45872.379166666666</v>
      </c>
      <c r="O95" s="154" t="s">
        <v>2961</v>
      </c>
      <c r="P95" s="154" t="s">
        <v>2962</v>
      </c>
      <c r="Q95" s="154" t="s">
        <v>3099</v>
      </c>
      <c r="R95" s="154" t="s">
        <v>2972</v>
      </c>
      <c r="S95" s="154" t="s">
        <v>2973</v>
      </c>
      <c r="T95" s="180"/>
      <c r="U95" s="154" t="s">
        <v>2965</v>
      </c>
      <c r="V95" s="154" t="s">
        <v>3401</v>
      </c>
      <c r="W95" s="154" t="s">
        <v>2967</v>
      </c>
      <c r="X95" s="154" t="s">
        <v>3402</v>
      </c>
      <c r="Y95" s="154" t="s">
        <v>25</v>
      </c>
      <c r="Z95" s="154" t="s">
        <v>166</v>
      </c>
      <c r="AA95" s="154" t="s">
        <v>513</v>
      </c>
      <c r="AB95" s="154">
        <v>1</v>
      </c>
      <c r="AC95" s="154">
        <v>0</v>
      </c>
      <c r="AD95" s="87">
        <f>IF(W95="SOPORTE_TELEFÓNICO",'BASE LIQUIDACION REDEBAN 2025'!$B$19,IF(W95="ENVÍO",'BASE LIQUIDACION REDEBAN 2025'!$C$2,IF(Y95="TIPO I",'BASE LIQUIDACION REDEBAN 2025'!$C$2,IF(Y95="TIPO II",'BASE LIQUIDACION REDEBAN 2025'!$C$3,IF(Y95="TIPO III",'BASE LIQUIDACION REDEBAN 2025'!$C$4,IF(Y95="TIPO IV",'BASE LIQUIDACION REDEBAN 2025'!$C$5,IF(Z95="AEREO",'BASE LIQUIDACION REDEBAN 2025'!$B$6,'BASE LIQUIDACION REDEBAN 2025'!$C$5)))))))</f>
        <v>65960.072302</v>
      </c>
      <c r="AE95" s="87">
        <f>IF(OR(W95="SOPORTE_TELEFÓNICO",W95="ENVÍO"),0,IF(Y95="TIPO I",'BASE LIQUIDACION REDEBAN 2025'!$B$10,IF(Y95="TIPO II",'BASE LIQUIDACION REDEBAN 2025'!$B$11,IF(Y95="TIPO III",'BASE LIQUIDACION REDEBAN 2025'!$B$12,'BASE LIQUIDACION REDEBAN 2025'!$B$13))))</f>
        <v>75096.394270399993</v>
      </c>
      <c r="AF95" s="87">
        <f t="shared" si="1"/>
        <v>65960.072302</v>
      </c>
      <c r="AG95" s="184"/>
      <c r="AH95" s="184"/>
    </row>
    <row r="96" spans="1:34" s="79" customFormat="1" ht="13.15">
      <c r="A96" s="154" t="s">
        <v>100</v>
      </c>
      <c r="B96" s="154" t="str">
        <f>VLOOKUP(A96,'CENTRO DE COSTOS'!A:D,4,FALSE)</f>
        <v>KEVIN ALEXIS CORZO BUSTOS</v>
      </c>
      <c r="C96" s="154" t="str">
        <f>VLOOKUP(A96,'CENTRO DE COSTOS'!A:D,2,FALSE)</f>
        <v>0004-0007</v>
      </c>
      <c r="D96" s="154">
        <v>50001</v>
      </c>
      <c r="E96" s="154">
        <v>2543503</v>
      </c>
      <c r="F96" s="154">
        <v>70392</v>
      </c>
      <c r="G96" s="154" t="s">
        <v>2958</v>
      </c>
      <c r="H96" s="154" t="s">
        <v>295</v>
      </c>
      <c r="I96" s="154" t="s">
        <v>100</v>
      </c>
      <c r="J96" s="154" t="s">
        <v>3403</v>
      </c>
      <c r="K96" s="154" t="s">
        <v>159</v>
      </c>
      <c r="L96" s="154" t="s">
        <v>3404</v>
      </c>
      <c r="M96" s="155">
        <v>45871.425000000003</v>
      </c>
      <c r="N96" s="155">
        <v>45872.381249999999</v>
      </c>
      <c r="O96" s="154" t="s">
        <v>2961</v>
      </c>
      <c r="P96" s="154" t="s">
        <v>2962</v>
      </c>
      <c r="Q96" s="154" t="s">
        <v>2971</v>
      </c>
      <c r="R96" s="154" t="s">
        <v>3001</v>
      </c>
      <c r="S96" s="154" t="s">
        <v>220</v>
      </c>
      <c r="T96" s="180"/>
      <c r="U96" s="154" t="s">
        <v>2965</v>
      </c>
      <c r="V96" s="154" t="s">
        <v>3405</v>
      </c>
      <c r="W96" s="154" t="s">
        <v>3213</v>
      </c>
      <c r="X96" s="154">
        <v>0</v>
      </c>
      <c r="Y96" s="154" t="s">
        <v>25</v>
      </c>
      <c r="Z96" s="154" t="s">
        <v>166</v>
      </c>
      <c r="AA96" s="154" t="s">
        <v>362</v>
      </c>
      <c r="AB96" s="154">
        <v>0</v>
      </c>
      <c r="AC96" s="154">
        <v>0</v>
      </c>
      <c r="AD96" s="87">
        <f>IF(W96="SOPORTE_TELEFÓNICO",'BASE LIQUIDACION REDEBAN 2025'!$B$19,IF(W96="ENVÍO",'BASE LIQUIDACION REDEBAN 2025'!$C$2,IF(Y96="TIPO I",'BASE LIQUIDACION REDEBAN 2025'!$C$2,IF(Y96="TIPO II",'BASE LIQUIDACION REDEBAN 2025'!$C$3,IF(Y96="TIPO III",'BASE LIQUIDACION REDEBAN 2025'!$C$4,IF(Y96="TIPO IV",'BASE LIQUIDACION REDEBAN 2025'!$C$5,IF(Z96="AEREO",'BASE LIQUIDACION REDEBAN 2025'!$B$6,'BASE LIQUIDACION REDEBAN 2025'!$C$5)))))))</f>
        <v>41241.0800752</v>
      </c>
      <c r="AE96" s="87">
        <f>IF(OR(W96="SOPORTE_TELEFÓNICO",W96="ENVÍO"),0,IF(Y96="TIPO I",'BASE LIQUIDACION REDEBAN 2025'!$B$10,IF(Y96="TIPO II",'BASE LIQUIDACION REDEBAN 2025'!$B$11,IF(Y96="TIPO III",'BASE LIQUIDACION REDEBAN 2025'!$B$12,'BASE LIQUIDACION REDEBAN 2025'!$B$13))))</f>
        <v>0</v>
      </c>
      <c r="AF96" s="87">
        <f t="shared" si="1"/>
        <v>41241.0800752</v>
      </c>
      <c r="AG96" s="184"/>
      <c r="AH96" s="184"/>
    </row>
    <row r="97" spans="1:34" s="79" customFormat="1" ht="13.15">
      <c r="A97" s="154" t="s">
        <v>97</v>
      </c>
      <c r="B97" s="154" t="str">
        <f>VLOOKUP(A97,'CENTRO DE COSTOS'!A:D,4,FALSE)</f>
        <v>JOSE MAURICIO HERNANDEZ ROJAS</v>
      </c>
      <c r="C97" s="154" t="str">
        <f>VLOOKUP(A97,'CENTRO DE COSTOS'!A:D,2,FALSE)</f>
        <v>0004-0001</v>
      </c>
      <c r="D97" s="154">
        <v>70215</v>
      </c>
      <c r="E97" s="154">
        <v>2541436</v>
      </c>
      <c r="F97" s="154">
        <v>78606</v>
      </c>
      <c r="G97" s="154" t="s">
        <v>2958</v>
      </c>
      <c r="H97" s="154" t="s">
        <v>414</v>
      </c>
      <c r="I97" s="154" t="s">
        <v>3368</v>
      </c>
      <c r="J97" s="154" t="s">
        <v>3406</v>
      </c>
      <c r="K97" s="154" t="s">
        <v>159</v>
      </c>
      <c r="L97" s="154" t="s">
        <v>3407</v>
      </c>
      <c r="M97" s="155">
        <v>45870.636111111111</v>
      </c>
      <c r="N97" s="155">
        <v>45872.472222222219</v>
      </c>
      <c r="O97" s="154" t="s">
        <v>2961</v>
      </c>
      <c r="P97" s="154" t="s">
        <v>2962</v>
      </c>
      <c r="Q97" s="154" t="s">
        <v>2971</v>
      </c>
      <c r="R97" s="154" t="s">
        <v>2972</v>
      </c>
      <c r="S97" s="154" t="s">
        <v>2973</v>
      </c>
      <c r="T97" s="180"/>
      <c r="U97" s="154" t="s">
        <v>2965</v>
      </c>
      <c r="V97" s="154" t="s">
        <v>3408</v>
      </c>
      <c r="W97" s="154" t="s">
        <v>2967</v>
      </c>
      <c r="X97" s="154" t="s">
        <v>3409</v>
      </c>
      <c r="Y97" s="154" t="s">
        <v>28</v>
      </c>
      <c r="Z97" s="154" t="s">
        <v>166</v>
      </c>
      <c r="AA97" s="154" t="s">
        <v>419</v>
      </c>
      <c r="AB97" s="154">
        <v>1</v>
      </c>
      <c r="AC97" s="154">
        <v>0</v>
      </c>
      <c r="AD97" s="87">
        <f>IF(W97="SOPORTE_TELEFÓNICO",'BASE LIQUIDACION REDEBAN 2025'!$B$19,IF(W97="ENVÍO",'BASE LIQUIDACION REDEBAN 2025'!$C$2,IF(Y97="TIPO I",'BASE LIQUIDACION REDEBAN 2025'!$C$2,IF(Y97="TIPO II",'BASE LIQUIDACION REDEBAN 2025'!$C$3,IF(Y97="TIPO III",'BASE LIQUIDACION REDEBAN 2025'!$C$4,IF(Y97="TIPO IV",'BASE LIQUIDACION REDEBAN 2025'!$C$5,IF(Z97="AEREO",'BASE LIQUIDACION REDEBAN 2025'!$B$6,'BASE LIQUIDACION REDEBAN 2025'!$C$5)))))))</f>
        <v>144967.87232000002</v>
      </c>
      <c r="AE97" s="87">
        <f>IF(OR(W97="SOPORTE_TELEFÓNICO",W97="ENVÍO"),0,IF(Y97="TIPO I",'BASE LIQUIDACION REDEBAN 2025'!$B$10,IF(Y97="TIPO II",'BASE LIQUIDACION REDEBAN 2025'!$B$11,IF(Y97="TIPO III",'BASE LIQUIDACION REDEBAN 2025'!$B$12,'BASE LIQUIDACION REDEBAN 2025'!$B$13))))</f>
        <v>140395.6348884</v>
      </c>
      <c r="AF97" s="87">
        <f t="shared" si="1"/>
        <v>144967.87232000002</v>
      </c>
      <c r="AG97" s="184"/>
      <c r="AH97" s="184"/>
    </row>
    <row r="98" spans="1:34" s="79" customFormat="1" ht="13.15">
      <c r="A98" s="154" t="s">
        <v>80</v>
      </c>
      <c r="B98" s="154" t="str">
        <f>VLOOKUP(A98,'CENTRO DE COSTOS'!A:D,4,FALSE)</f>
        <v>JOSE MAURICIO HERNANDEZ ROJAS</v>
      </c>
      <c r="C98" s="154" t="str">
        <f>VLOOKUP(A98,'CENTRO DE COSTOS'!A:D,2,FALSE)</f>
        <v>0004-0001</v>
      </c>
      <c r="D98" s="154">
        <v>13780</v>
      </c>
      <c r="E98" s="154">
        <v>2534952</v>
      </c>
      <c r="F98" s="154">
        <v>79421</v>
      </c>
      <c r="G98" s="154" t="s">
        <v>2958</v>
      </c>
      <c r="H98" s="154" t="s">
        <v>303</v>
      </c>
      <c r="I98" s="154" t="s">
        <v>3410</v>
      </c>
      <c r="J98" s="154" t="s">
        <v>3411</v>
      </c>
      <c r="K98" s="154" t="s">
        <v>159</v>
      </c>
      <c r="L98" s="154" t="s">
        <v>3412</v>
      </c>
      <c r="M98" s="155">
        <v>45869.646527777775</v>
      </c>
      <c r="N98" s="155">
        <v>45873.375</v>
      </c>
      <c r="O98" s="154" t="s">
        <v>2961</v>
      </c>
      <c r="P98" s="154" t="s">
        <v>2962</v>
      </c>
      <c r="Q98" s="154" t="s">
        <v>3076</v>
      </c>
      <c r="R98" s="154" t="s">
        <v>3076</v>
      </c>
      <c r="S98" s="154" t="s">
        <v>2973</v>
      </c>
      <c r="T98" s="180"/>
      <c r="U98" s="154" t="s">
        <v>2965</v>
      </c>
      <c r="V98" s="154" t="s">
        <v>3413</v>
      </c>
      <c r="W98" s="154" t="s">
        <v>2967</v>
      </c>
      <c r="X98" s="154" t="s">
        <v>3414</v>
      </c>
      <c r="Y98" s="154" t="s">
        <v>32</v>
      </c>
      <c r="Z98" s="154" t="s">
        <v>166</v>
      </c>
      <c r="AA98" s="154" t="s">
        <v>1917</v>
      </c>
      <c r="AB98" s="154">
        <v>1</v>
      </c>
      <c r="AC98" s="154">
        <v>0</v>
      </c>
      <c r="AD98" s="87">
        <f>IF(W98="SOPORTE_TELEFÓNICO",'BASE LIQUIDACION REDEBAN 2025'!$B$19,IF(W98="ENVÍO",'BASE LIQUIDACION REDEBAN 2025'!$C$2,IF(Y98="TIPO I",'BASE LIQUIDACION REDEBAN 2025'!$C$2,IF(Y98="TIPO II",'BASE LIQUIDACION REDEBAN 2025'!$C$3,IF(Y98="TIPO III",'BASE LIQUIDACION REDEBAN 2025'!$C$4,IF(Y98="TIPO IV",'BASE LIQUIDACION REDEBAN 2025'!$C$5,IF(Z98="AEREO",'BASE LIQUIDACION REDEBAN 2025'!$B$6,'BASE LIQUIDACION REDEBAN 2025'!$C$5)))))))</f>
        <v>479588.87655000004</v>
      </c>
      <c r="AE98" s="87">
        <f>IF(OR(W98="SOPORTE_TELEFÓNICO",W98="ENVÍO"),0,IF(Y98="TIPO I",'BASE LIQUIDACION REDEBAN 2025'!$B$10,IF(Y98="TIPO II",'BASE LIQUIDACION REDEBAN 2025'!$B$11,IF(Y98="TIPO III",'BASE LIQUIDACION REDEBAN 2025'!$B$12,'BASE LIQUIDACION REDEBAN 2025'!$B$13))))</f>
        <v>196536.5258152</v>
      </c>
      <c r="AF98" s="87">
        <f t="shared" si="1"/>
        <v>479588.87655000004</v>
      </c>
      <c r="AG98" s="184"/>
      <c r="AH98" s="184"/>
    </row>
    <row r="99" spans="1:34" s="79" customFormat="1" ht="13.15">
      <c r="A99" s="154" t="s">
        <v>96</v>
      </c>
      <c r="B99" s="154" t="str">
        <f>VLOOKUP(A99,'CENTRO DE COSTOS'!A:D,4,FALSE)</f>
        <v>JOSE MAURICIO HERNANDEZ ROJAS</v>
      </c>
      <c r="C99" s="154" t="str">
        <f>VLOOKUP(A99,'CENTRO DE COSTOS'!A:D,2,FALSE)</f>
        <v>0004-0001</v>
      </c>
      <c r="D99" s="154">
        <v>47001</v>
      </c>
      <c r="E99" s="154">
        <v>2543450</v>
      </c>
      <c r="F99" s="154">
        <v>58669</v>
      </c>
      <c r="G99" s="154" t="s">
        <v>2958</v>
      </c>
      <c r="H99" s="154" t="s">
        <v>1896</v>
      </c>
      <c r="I99" s="154" t="s">
        <v>96</v>
      </c>
      <c r="J99" s="154" t="s">
        <v>3415</v>
      </c>
      <c r="K99" s="154" t="s">
        <v>159</v>
      </c>
      <c r="L99" s="154" t="s">
        <v>3416</v>
      </c>
      <c r="M99" s="155">
        <v>45871.49722222222</v>
      </c>
      <c r="N99" s="155">
        <v>45873.40902777778</v>
      </c>
      <c r="O99" s="154" t="s">
        <v>2961</v>
      </c>
      <c r="P99" s="154" t="s">
        <v>2962</v>
      </c>
      <c r="Q99" s="154" t="s">
        <v>3099</v>
      </c>
      <c r="R99" s="154" t="s">
        <v>3115</v>
      </c>
      <c r="S99" s="154" t="s">
        <v>2973</v>
      </c>
      <c r="T99" s="180"/>
      <c r="U99" s="154" t="s">
        <v>2965</v>
      </c>
      <c r="V99" s="154" t="s">
        <v>3417</v>
      </c>
      <c r="W99" s="154" t="s">
        <v>2967</v>
      </c>
      <c r="X99" s="154" t="s">
        <v>3418</v>
      </c>
      <c r="Y99" s="154" t="s">
        <v>25</v>
      </c>
      <c r="Z99" s="154" t="s">
        <v>166</v>
      </c>
      <c r="AA99" s="154" t="s">
        <v>1737</v>
      </c>
      <c r="AB99" s="154">
        <v>1</v>
      </c>
      <c r="AC99" s="154">
        <v>0</v>
      </c>
      <c r="AD99" s="87">
        <f>IF(W99="SOPORTE_TELEFÓNICO",'BASE LIQUIDACION REDEBAN 2025'!$B$19,IF(W99="ENVÍO",'BASE LIQUIDACION REDEBAN 2025'!$C$2,IF(Y99="TIPO I",'BASE LIQUIDACION REDEBAN 2025'!$C$2,IF(Y99="TIPO II",'BASE LIQUIDACION REDEBAN 2025'!$C$3,IF(Y99="TIPO III",'BASE LIQUIDACION REDEBAN 2025'!$C$4,IF(Y99="TIPO IV",'BASE LIQUIDACION REDEBAN 2025'!$C$5,IF(Z99="AEREO",'BASE LIQUIDACION REDEBAN 2025'!$B$6,'BASE LIQUIDACION REDEBAN 2025'!$C$5)))))))</f>
        <v>65960.072302</v>
      </c>
      <c r="AE99" s="87">
        <f>IF(OR(W99="SOPORTE_TELEFÓNICO",W99="ENVÍO"),0,IF(Y99="TIPO I",'BASE LIQUIDACION REDEBAN 2025'!$B$10,IF(Y99="TIPO II",'BASE LIQUIDACION REDEBAN 2025'!$B$11,IF(Y99="TIPO III",'BASE LIQUIDACION REDEBAN 2025'!$B$12,'BASE LIQUIDACION REDEBAN 2025'!$B$13))))</f>
        <v>75096.394270399993</v>
      </c>
      <c r="AF99" s="87">
        <f t="shared" si="1"/>
        <v>65960.072302</v>
      </c>
      <c r="AG99" s="184"/>
      <c r="AH99" s="184"/>
    </row>
    <row r="100" spans="1:34" s="79" customFormat="1" ht="13.15">
      <c r="A100" s="154" t="s">
        <v>76</v>
      </c>
      <c r="B100" s="154" t="str">
        <f>VLOOKUP(A100,'CENTRO DE COSTOS'!A:D,4,FALSE)</f>
        <v>DIEGO FERNANDO HENAO CARDONA</v>
      </c>
      <c r="C100" s="154" t="str">
        <f>VLOOKUP(A100,'CENTRO DE COSTOS'!A:D,2,FALSE)</f>
        <v>0004-0003</v>
      </c>
      <c r="D100" s="154">
        <v>76001</v>
      </c>
      <c r="E100" s="154">
        <v>2544464</v>
      </c>
      <c r="F100" s="154">
        <v>35502</v>
      </c>
      <c r="G100" s="154" t="s">
        <v>2958</v>
      </c>
      <c r="H100" s="154" t="s">
        <v>227</v>
      </c>
      <c r="I100" s="154" t="s">
        <v>76</v>
      </c>
      <c r="J100" s="154" t="s">
        <v>3419</v>
      </c>
      <c r="K100" s="154" t="s">
        <v>159</v>
      </c>
      <c r="L100" s="154" t="s">
        <v>3420</v>
      </c>
      <c r="M100" s="155">
        <v>45872.51666666667</v>
      </c>
      <c r="N100" s="155">
        <v>45873.427777777775</v>
      </c>
      <c r="O100" s="154" t="s">
        <v>2961</v>
      </c>
      <c r="P100" s="154" t="s">
        <v>2962</v>
      </c>
      <c r="Q100" s="154" t="s">
        <v>3082</v>
      </c>
      <c r="R100" s="154" t="s">
        <v>2972</v>
      </c>
      <c r="S100" s="154" t="s">
        <v>200</v>
      </c>
      <c r="T100" s="180"/>
      <c r="U100" s="154" t="s">
        <v>2965</v>
      </c>
      <c r="V100" s="154" t="s">
        <v>3421</v>
      </c>
      <c r="W100" s="154" t="s">
        <v>2967</v>
      </c>
      <c r="X100" s="154" t="s">
        <v>3422</v>
      </c>
      <c r="Y100" s="154" t="s">
        <v>25</v>
      </c>
      <c r="Z100" s="154" t="s">
        <v>166</v>
      </c>
      <c r="AA100" s="154" t="s">
        <v>1442</v>
      </c>
      <c r="AB100" s="154">
        <v>1</v>
      </c>
      <c r="AC100" s="154">
        <v>0</v>
      </c>
      <c r="AD100" s="87">
        <f>IF(W100="SOPORTE_TELEFÓNICO",'BASE LIQUIDACION REDEBAN 2025'!$B$19,IF(W100="ENVÍO",'BASE LIQUIDACION REDEBAN 2025'!$C$2,IF(Y100="TIPO I",'BASE LIQUIDACION REDEBAN 2025'!$C$2,IF(Y100="TIPO II",'BASE LIQUIDACION REDEBAN 2025'!$C$3,IF(Y100="TIPO III",'BASE LIQUIDACION REDEBAN 2025'!$C$4,IF(Y100="TIPO IV",'BASE LIQUIDACION REDEBAN 2025'!$C$5,IF(Z100="AEREO",'BASE LIQUIDACION REDEBAN 2025'!$B$6,'BASE LIQUIDACION REDEBAN 2025'!$C$5)))))))</f>
        <v>65960.072302</v>
      </c>
      <c r="AE100" s="87">
        <f>IF(OR(W100="SOPORTE_TELEFÓNICO",W100="ENVÍO"),0,IF(Y100="TIPO I",'BASE LIQUIDACION REDEBAN 2025'!$B$10,IF(Y100="TIPO II",'BASE LIQUIDACION REDEBAN 2025'!$B$11,IF(Y100="TIPO III",'BASE LIQUIDACION REDEBAN 2025'!$B$12,'BASE LIQUIDACION REDEBAN 2025'!$B$13))))</f>
        <v>75096.394270399993</v>
      </c>
      <c r="AF100" s="87">
        <f t="shared" si="1"/>
        <v>65960.072302</v>
      </c>
      <c r="AG100" s="184"/>
      <c r="AH100" s="184"/>
    </row>
    <row r="101" spans="1:34" s="79" customFormat="1" ht="13.15">
      <c r="A101" s="154" t="s">
        <v>99</v>
      </c>
      <c r="B101" s="154" t="str">
        <f>VLOOKUP(A101,'CENTRO DE COSTOS'!A:D,4,FALSE)</f>
        <v>JOSE MAURICIO HERNANDEZ ROJAS</v>
      </c>
      <c r="C101" s="154" t="str">
        <f>VLOOKUP(A101,'CENTRO DE COSTOS'!A:D,2,FALSE)</f>
        <v>0004-0001</v>
      </c>
      <c r="D101" s="154">
        <v>20250</v>
      </c>
      <c r="E101" s="154">
        <v>2532829</v>
      </c>
      <c r="F101" s="154">
        <v>51294</v>
      </c>
      <c r="G101" s="154" t="s">
        <v>2958</v>
      </c>
      <c r="H101" s="154" t="s">
        <v>440</v>
      </c>
      <c r="I101" s="154" t="s">
        <v>3423</v>
      </c>
      <c r="J101" s="154" t="s">
        <v>3424</v>
      </c>
      <c r="K101" s="154" t="s">
        <v>159</v>
      </c>
      <c r="L101" s="154" t="s">
        <v>3425</v>
      </c>
      <c r="M101" s="155">
        <v>45869.457638888889</v>
      </c>
      <c r="N101" s="155">
        <v>45873.470833333333</v>
      </c>
      <c r="O101" s="154" t="s">
        <v>2961</v>
      </c>
      <c r="P101" s="154" t="s">
        <v>2962</v>
      </c>
      <c r="Q101" s="154" t="s">
        <v>3046</v>
      </c>
      <c r="R101" s="154" t="s">
        <v>2972</v>
      </c>
      <c r="S101" s="154" t="s">
        <v>2973</v>
      </c>
      <c r="T101" s="180"/>
      <c r="U101" s="154" t="s">
        <v>2965</v>
      </c>
      <c r="V101" s="154" t="s">
        <v>3426</v>
      </c>
      <c r="W101" s="154" t="s">
        <v>2967</v>
      </c>
      <c r="X101" s="154" t="s">
        <v>3427</v>
      </c>
      <c r="Y101" s="154" t="s">
        <v>30</v>
      </c>
      <c r="Z101" s="154" t="s">
        <v>166</v>
      </c>
      <c r="AA101" s="154" t="s">
        <v>1743</v>
      </c>
      <c r="AB101" s="154">
        <v>1</v>
      </c>
      <c r="AC101" s="154">
        <v>0</v>
      </c>
      <c r="AD101" s="87">
        <f>IF(W101="SOPORTE_TELEFÓNICO",'BASE LIQUIDACION REDEBAN 2025'!$B$19,IF(W101="ENVÍO",'BASE LIQUIDACION REDEBAN 2025'!$C$2,IF(Y101="TIPO I",'BASE LIQUIDACION REDEBAN 2025'!$C$2,IF(Y101="TIPO II",'BASE LIQUIDACION REDEBAN 2025'!$C$3,IF(Y101="TIPO III",'BASE LIQUIDACION REDEBAN 2025'!$C$4,IF(Y101="TIPO IV",'BASE LIQUIDACION REDEBAN 2025'!$C$5,IF(Z101="AEREO",'BASE LIQUIDACION REDEBAN 2025'!$B$6,'BASE LIQUIDACION REDEBAN 2025'!$C$5)))))))</f>
        <v>275728.78077800001</v>
      </c>
      <c r="AE101" s="87">
        <f>IF(OR(W101="SOPORTE_TELEFÓNICO",W101="ENVÍO"),0,IF(Y101="TIPO I",'BASE LIQUIDACION REDEBAN 2025'!$B$10,IF(Y101="TIPO II",'BASE LIQUIDACION REDEBAN 2025'!$B$11,IF(Y101="TIPO III",'BASE LIQUIDACION REDEBAN 2025'!$B$12,'BASE LIQUIDACION REDEBAN 2025'!$B$13))))</f>
        <v>196536.5258152</v>
      </c>
      <c r="AF101" s="87">
        <f t="shared" si="1"/>
        <v>275728.78077800001</v>
      </c>
      <c r="AG101" s="184"/>
      <c r="AH101" s="184"/>
    </row>
    <row r="102" spans="1:34" s="79" customFormat="1" ht="13.15">
      <c r="A102" s="154" t="s">
        <v>100</v>
      </c>
      <c r="B102" s="154" t="str">
        <f>VLOOKUP(A102,'CENTRO DE COSTOS'!A:D,4,FALSE)</f>
        <v>KEVIN ALEXIS CORZO BUSTOS</v>
      </c>
      <c r="C102" s="154" t="str">
        <f>VLOOKUP(A102,'CENTRO DE COSTOS'!A:D,2,FALSE)</f>
        <v>0004-0007</v>
      </c>
      <c r="D102" s="154">
        <v>50001</v>
      </c>
      <c r="E102" s="154">
        <v>2543574</v>
      </c>
      <c r="F102" s="154">
        <v>65160</v>
      </c>
      <c r="G102" s="154" t="s">
        <v>2958</v>
      </c>
      <c r="H102" s="154" t="s">
        <v>295</v>
      </c>
      <c r="I102" s="154" t="s">
        <v>100</v>
      </c>
      <c r="J102" s="154" t="s">
        <v>3428</v>
      </c>
      <c r="K102" s="154" t="s">
        <v>159</v>
      </c>
      <c r="L102" s="154" t="s">
        <v>3429</v>
      </c>
      <c r="M102" s="155">
        <v>45871.525000000001</v>
      </c>
      <c r="N102" s="155">
        <v>45873.478472222225</v>
      </c>
      <c r="O102" s="154" t="s">
        <v>2961</v>
      </c>
      <c r="P102" s="154" t="s">
        <v>2962</v>
      </c>
      <c r="Q102" s="154" t="s">
        <v>2978</v>
      </c>
      <c r="R102" s="154" t="s">
        <v>3430</v>
      </c>
      <c r="S102" s="154" t="s">
        <v>200</v>
      </c>
      <c r="T102" s="180"/>
      <c r="U102" s="154" t="s">
        <v>2965</v>
      </c>
      <c r="V102" s="154" t="s">
        <v>3431</v>
      </c>
      <c r="W102" s="154" t="s">
        <v>2967</v>
      </c>
      <c r="X102" s="154" t="s">
        <v>3432</v>
      </c>
      <c r="Y102" s="154" t="s">
        <v>25</v>
      </c>
      <c r="Z102" s="154" t="s">
        <v>166</v>
      </c>
      <c r="AA102" s="154" t="s">
        <v>362</v>
      </c>
      <c r="AB102" s="154">
        <v>1</v>
      </c>
      <c r="AC102" s="154">
        <v>0</v>
      </c>
      <c r="AD102" s="87">
        <f>IF(W102="SOPORTE_TELEFÓNICO",'BASE LIQUIDACION REDEBAN 2025'!$B$19,IF(W102="ENVÍO",'BASE LIQUIDACION REDEBAN 2025'!$C$2,IF(Y102="TIPO I",'BASE LIQUIDACION REDEBAN 2025'!$C$2,IF(Y102="TIPO II",'BASE LIQUIDACION REDEBAN 2025'!$C$3,IF(Y102="TIPO III",'BASE LIQUIDACION REDEBAN 2025'!$C$4,IF(Y102="TIPO IV",'BASE LIQUIDACION REDEBAN 2025'!$C$5,IF(Z102="AEREO",'BASE LIQUIDACION REDEBAN 2025'!$B$6,'BASE LIQUIDACION REDEBAN 2025'!$C$5)))))))</f>
        <v>65960.072302</v>
      </c>
      <c r="AE102" s="87">
        <f>IF(OR(W102="SOPORTE_TELEFÓNICO",W102="ENVÍO"),0,IF(Y102="TIPO I",'BASE LIQUIDACION REDEBAN 2025'!$B$10,IF(Y102="TIPO II",'BASE LIQUIDACION REDEBAN 2025'!$B$11,IF(Y102="TIPO III",'BASE LIQUIDACION REDEBAN 2025'!$B$12,'BASE LIQUIDACION REDEBAN 2025'!$B$13))))</f>
        <v>75096.394270399993</v>
      </c>
      <c r="AF102" s="87">
        <f t="shared" si="1"/>
        <v>65960.072302</v>
      </c>
      <c r="AG102" s="184"/>
      <c r="AH102" s="184"/>
    </row>
    <row r="103" spans="1:34" s="79" customFormat="1" ht="13.15">
      <c r="A103" s="154" t="s">
        <v>76</v>
      </c>
      <c r="B103" s="154" t="str">
        <f>VLOOKUP(A103,'CENTRO DE COSTOS'!A:D,4,FALSE)</f>
        <v>DIEGO FERNANDO HENAO CARDONA</v>
      </c>
      <c r="C103" s="154" t="str">
        <f>VLOOKUP(A103,'CENTRO DE COSTOS'!A:D,2,FALSE)</f>
        <v>0004-0003</v>
      </c>
      <c r="D103" s="154">
        <v>76001</v>
      </c>
      <c r="E103" s="154">
        <v>2543694</v>
      </c>
      <c r="F103" s="154">
        <v>58165</v>
      </c>
      <c r="G103" s="154" t="s">
        <v>2958</v>
      </c>
      <c r="H103" s="154" t="s">
        <v>227</v>
      </c>
      <c r="I103" s="154" t="s">
        <v>76</v>
      </c>
      <c r="J103" s="154" t="s">
        <v>3433</v>
      </c>
      <c r="K103" s="154" t="s">
        <v>159</v>
      </c>
      <c r="L103" s="154" t="s">
        <v>3434</v>
      </c>
      <c r="M103" s="155">
        <v>45871.553472222222</v>
      </c>
      <c r="N103" s="155">
        <v>45873.481249999997</v>
      </c>
      <c r="O103" s="154" t="s">
        <v>2961</v>
      </c>
      <c r="P103" s="154" t="s">
        <v>2962</v>
      </c>
      <c r="Q103" s="154" t="s">
        <v>3099</v>
      </c>
      <c r="R103" s="154" t="s">
        <v>3435</v>
      </c>
      <c r="S103" s="154" t="s">
        <v>200</v>
      </c>
      <c r="T103" s="180"/>
      <c r="U103" s="154" t="s">
        <v>2965</v>
      </c>
      <c r="V103" s="154" t="s">
        <v>3436</v>
      </c>
      <c r="W103" s="154" t="s">
        <v>2967</v>
      </c>
      <c r="X103" s="154" t="s">
        <v>3437</v>
      </c>
      <c r="Y103" s="154" t="s">
        <v>25</v>
      </c>
      <c r="Z103" s="154" t="s">
        <v>166</v>
      </c>
      <c r="AA103" s="154" t="s">
        <v>1442</v>
      </c>
      <c r="AB103" s="154">
        <v>1</v>
      </c>
      <c r="AC103" s="154">
        <v>0</v>
      </c>
      <c r="AD103" s="87">
        <f>IF(W103="SOPORTE_TELEFÓNICO",'BASE LIQUIDACION REDEBAN 2025'!$B$19,IF(W103="ENVÍO",'BASE LIQUIDACION REDEBAN 2025'!$C$2,IF(Y103="TIPO I",'BASE LIQUIDACION REDEBAN 2025'!$C$2,IF(Y103="TIPO II",'BASE LIQUIDACION REDEBAN 2025'!$C$3,IF(Y103="TIPO III",'BASE LIQUIDACION REDEBAN 2025'!$C$4,IF(Y103="TIPO IV",'BASE LIQUIDACION REDEBAN 2025'!$C$5,IF(Z103="AEREO",'BASE LIQUIDACION REDEBAN 2025'!$B$6,'BASE LIQUIDACION REDEBAN 2025'!$C$5)))))))</f>
        <v>65960.072302</v>
      </c>
      <c r="AE103" s="87">
        <f>IF(OR(W103="SOPORTE_TELEFÓNICO",W103="ENVÍO"),0,IF(Y103="TIPO I",'BASE LIQUIDACION REDEBAN 2025'!$B$10,IF(Y103="TIPO II",'BASE LIQUIDACION REDEBAN 2025'!$B$11,IF(Y103="TIPO III",'BASE LIQUIDACION REDEBAN 2025'!$B$12,'BASE LIQUIDACION REDEBAN 2025'!$B$13))))</f>
        <v>75096.394270399993</v>
      </c>
      <c r="AF103" s="87">
        <f t="shared" si="1"/>
        <v>65960.072302</v>
      </c>
      <c r="AG103" s="184"/>
      <c r="AH103" s="184"/>
    </row>
    <row r="104" spans="1:34" s="79" customFormat="1" ht="13.15">
      <c r="A104" s="154" t="s">
        <v>91</v>
      </c>
      <c r="B104" s="154" t="str">
        <f>VLOOKUP(A104,'CENTRO DE COSTOS'!A:D,4,FALSE)</f>
        <v>JOSE MAURICIO HERNANDEZ ROJAS</v>
      </c>
      <c r="C104" s="154" t="str">
        <f>VLOOKUP(A104,'CENTRO DE COSTOS'!A:D,2,FALSE)</f>
        <v>0004-0001</v>
      </c>
      <c r="D104" s="154">
        <v>23670</v>
      </c>
      <c r="E104" s="154">
        <v>2543650</v>
      </c>
      <c r="F104" s="154">
        <v>76162</v>
      </c>
      <c r="G104" s="154" t="s">
        <v>2958</v>
      </c>
      <c r="H104" s="154" t="s">
        <v>421</v>
      </c>
      <c r="I104" s="154" t="s">
        <v>3438</v>
      </c>
      <c r="J104" s="154" t="s">
        <v>3439</v>
      </c>
      <c r="K104" s="154" t="s">
        <v>159</v>
      </c>
      <c r="L104" s="154" t="s">
        <v>3440</v>
      </c>
      <c r="M104" s="155">
        <v>45871.488888888889</v>
      </c>
      <c r="N104" s="155">
        <v>45873.484027777777</v>
      </c>
      <c r="O104" s="154" t="s">
        <v>2961</v>
      </c>
      <c r="P104" s="154" t="s">
        <v>2962</v>
      </c>
      <c r="Q104" s="154" t="s">
        <v>3099</v>
      </c>
      <c r="R104" s="154" t="s">
        <v>3115</v>
      </c>
      <c r="S104" s="154" t="s">
        <v>2973</v>
      </c>
      <c r="T104" s="180"/>
      <c r="U104" s="154" t="s">
        <v>2965</v>
      </c>
      <c r="V104" s="154" t="s">
        <v>3441</v>
      </c>
      <c r="W104" s="154" t="s">
        <v>2967</v>
      </c>
      <c r="X104" s="154" t="s">
        <v>3442</v>
      </c>
      <c r="Y104" s="154" t="s">
        <v>28</v>
      </c>
      <c r="Z104" s="154" t="s">
        <v>166</v>
      </c>
      <c r="AA104" s="154" t="s">
        <v>1227</v>
      </c>
      <c r="AB104" s="154">
        <v>1</v>
      </c>
      <c r="AC104" s="154">
        <v>0</v>
      </c>
      <c r="AD104" s="87">
        <f>IF(W104="SOPORTE_TELEFÓNICO",'BASE LIQUIDACION REDEBAN 2025'!$B$19,IF(W104="ENVÍO",'BASE LIQUIDACION REDEBAN 2025'!$C$2,IF(Y104="TIPO I",'BASE LIQUIDACION REDEBAN 2025'!$C$2,IF(Y104="TIPO II",'BASE LIQUIDACION REDEBAN 2025'!$C$3,IF(Y104="TIPO III",'BASE LIQUIDACION REDEBAN 2025'!$C$4,IF(Y104="TIPO IV",'BASE LIQUIDACION REDEBAN 2025'!$C$5,IF(Z104="AEREO",'BASE LIQUIDACION REDEBAN 2025'!$B$6,'BASE LIQUIDACION REDEBAN 2025'!$C$5)))))))</f>
        <v>144967.87232000002</v>
      </c>
      <c r="AE104" s="87">
        <f>IF(OR(W104="SOPORTE_TELEFÓNICO",W104="ENVÍO"),0,IF(Y104="TIPO I",'BASE LIQUIDACION REDEBAN 2025'!$B$10,IF(Y104="TIPO II",'BASE LIQUIDACION REDEBAN 2025'!$B$11,IF(Y104="TIPO III",'BASE LIQUIDACION REDEBAN 2025'!$B$12,'BASE LIQUIDACION REDEBAN 2025'!$B$13))))</f>
        <v>140395.6348884</v>
      </c>
      <c r="AF104" s="87">
        <f t="shared" si="1"/>
        <v>144967.87232000002</v>
      </c>
      <c r="AG104" s="184"/>
      <c r="AH104" s="184"/>
    </row>
    <row r="105" spans="1:34" s="79" customFormat="1" ht="13.15">
      <c r="A105" s="154" t="s">
        <v>90</v>
      </c>
      <c r="B105" s="154" t="str">
        <f>VLOOKUP(A105,'CENTRO DE COSTOS'!A:D,4,FALSE)</f>
        <v>JUAN SEBASTIÁN RÍOS CASTRILLÓN</v>
      </c>
      <c r="C105" s="154" t="str">
        <f>VLOOKUP(A105,'CENTRO DE COSTOS'!A:D,2,FALSE)</f>
        <v>0004-0005</v>
      </c>
      <c r="D105" s="154">
        <v>5240</v>
      </c>
      <c r="E105" s="154">
        <v>2543437</v>
      </c>
      <c r="F105" s="154">
        <v>40331</v>
      </c>
      <c r="G105" s="154" t="s">
        <v>2958</v>
      </c>
      <c r="H105" s="154" t="s">
        <v>197</v>
      </c>
      <c r="I105" s="154" t="s">
        <v>3443</v>
      </c>
      <c r="J105" s="154" t="s">
        <v>3444</v>
      </c>
      <c r="K105" s="154" t="s">
        <v>159</v>
      </c>
      <c r="L105" s="154" t="s">
        <v>3445</v>
      </c>
      <c r="M105" s="155">
        <v>45871.472916666666</v>
      </c>
      <c r="N105" s="155">
        <v>45873.486111111109</v>
      </c>
      <c r="O105" s="154" t="s">
        <v>2961</v>
      </c>
      <c r="P105" s="154" t="s">
        <v>2962</v>
      </c>
      <c r="Q105" s="154" t="s">
        <v>2971</v>
      </c>
      <c r="R105" s="154" t="s">
        <v>3027</v>
      </c>
      <c r="S105" s="154" t="s">
        <v>2973</v>
      </c>
      <c r="T105" s="180"/>
      <c r="U105" s="154" t="s">
        <v>2965</v>
      </c>
      <c r="V105" s="154" t="s">
        <v>3446</v>
      </c>
      <c r="W105" s="154" t="s">
        <v>2967</v>
      </c>
      <c r="X105" s="154" t="s">
        <v>3447</v>
      </c>
      <c r="Y105" s="154" t="s">
        <v>28</v>
      </c>
      <c r="Z105" s="154" t="s">
        <v>166</v>
      </c>
      <c r="AA105" s="154" t="s">
        <v>1626</v>
      </c>
      <c r="AB105" s="154">
        <v>1</v>
      </c>
      <c r="AC105" s="154">
        <v>0</v>
      </c>
      <c r="AD105" s="87">
        <f>IF(W105="SOPORTE_TELEFÓNICO",'BASE LIQUIDACION REDEBAN 2025'!$B$19,IF(W105="ENVÍO",'BASE LIQUIDACION REDEBAN 2025'!$C$2,IF(Y105="TIPO I",'BASE LIQUIDACION REDEBAN 2025'!$C$2,IF(Y105="TIPO II",'BASE LIQUIDACION REDEBAN 2025'!$C$3,IF(Y105="TIPO III",'BASE LIQUIDACION REDEBAN 2025'!$C$4,IF(Y105="TIPO IV",'BASE LIQUIDACION REDEBAN 2025'!$C$5,IF(Z105="AEREO",'BASE LIQUIDACION REDEBAN 2025'!$B$6,'BASE LIQUIDACION REDEBAN 2025'!$C$5)))))))</f>
        <v>144967.87232000002</v>
      </c>
      <c r="AE105" s="87">
        <f>IF(OR(W105="SOPORTE_TELEFÓNICO",W105="ENVÍO"),0,IF(Y105="TIPO I",'BASE LIQUIDACION REDEBAN 2025'!$B$10,IF(Y105="TIPO II",'BASE LIQUIDACION REDEBAN 2025'!$B$11,IF(Y105="TIPO III",'BASE LIQUIDACION REDEBAN 2025'!$B$12,'BASE LIQUIDACION REDEBAN 2025'!$B$13))))</f>
        <v>140395.6348884</v>
      </c>
      <c r="AF105" s="87">
        <f t="shared" si="1"/>
        <v>144967.87232000002</v>
      </c>
      <c r="AG105" s="184"/>
      <c r="AH105" s="184"/>
    </row>
    <row r="106" spans="1:34" s="79" customFormat="1" ht="13.15">
      <c r="A106" s="154" t="s">
        <v>68</v>
      </c>
      <c r="B106" s="154" t="str">
        <f>VLOOKUP(A106,'CENTRO DE COSTOS'!A:D,4,FALSE)</f>
        <v>WILLIAM ASDRUBAL ROZO ROZO</v>
      </c>
      <c r="C106" s="154" t="str">
        <f>VLOOKUP(A106,'CENTRO DE COSTOS'!A:D,2,FALSE)</f>
        <v>0004-0004</v>
      </c>
      <c r="D106" s="154">
        <v>11001</v>
      </c>
      <c r="E106" s="154">
        <v>2543834</v>
      </c>
      <c r="F106" s="154">
        <v>47418</v>
      </c>
      <c r="G106" s="154" t="s">
        <v>2958</v>
      </c>
      <c r="H106" s="154" t="s">
        <v>470</v>
      </c>
      <c r="I106" s="154" t="s">
        <v>68</v>
      </c>
      <c r="J106" s="154" t="s">
        <v>3448</v>
      </c>
      <c r="K106" s="154" t="s">
        <v>159</v>
      </c>
      <c r="L106" s="154" t="s">
        <v>3449</v>
      </c>
      <c r="M106" s="155">
        <v>45871.654861111114</v>
      </c>
      <c r="N106" s="155">
        <v>45873.502083333333</v>
      </c>
      <c r="O106" s="154" t="s">
        <v>2961</v>
      </c>
      <c r="P106" s="154" t="s">
        <v>2962</v>
      </c>
      <c r="Q106" s="154" t="s">
        <v>3076</v>
      </c>
      <c r="R106" s="154" t="s">
        <v>3076</v>
      </c>
      <c r="S106" s="154" t="s">
        <v>2973</v>
      </c>
      <c r="T106" s="180"/>
      <c r="U106" s="154" t="s">
        <v>2965</v>
      </c>
      <c r="V106" s="154" t="s">
        <v>3450</v>
      </c>
      <c r="W106" s="154" t="s">
        <v>2967</v>
      </c>
      <c r="X106" s="154" t="s">
        <v>3451</v>
      </c>
      <c r="Y106" s="154" t="s">
        <v>25</v>
      </c>
      <c r="Z106" s="154" t="s">
        <v>166</v>
      </c>
      <c r="AA106" s="154" t="s">
        <v>538</v>
      </c>
      <c r="AB106" s="154">
        <v>1</v>
      </c>
      <c r="AC106" s="154">
        <v>0</v>
      </c>
      <c r="AD106" s="87">
        <f>IF(W106="SOPORTE_TELEFÓNICO",'BASE LIQUIDACION REDEBAN 2025'!$B$19,IF(W106="ENVÍO",'BASE LIQUIDACION REDEBAN 2025'!$C$2,IF(Y106="TIPO I",'BASE LIQUIDACION REDEBAN 2025'!$C$2,IF(Y106="TIPO II",'BASE LIQUIDACION REDEBAN 2025'!$C$3,IF(Y106="TIPO III",'BASE LIQUIDACION REDEBAN 2025'!$C$4,IF(Y106="TIPO IV",'BASE LIQUIDACION REDEBAN 2025'!$C$5,IF(Z106="AEREO",'BASE LIQUIDACION REDEBAN 2025'!$B$6,'BASE LIQUIDACION REDEBAN 2025'!$C$5)))))))</f>
        <v>65960.072302</v>
      </c>
      <c r="AE106" s="87">
        <f>IF(OR(W106="SOPORTE_TELEFÓNICO",W106="ENVÍO"),0,IF(Y106="TIPO I",'BASE LIQUIDACION REDEBAN 2025'!$B$10,IF(Y106="TIPO II",'BASE LIQUIDACION REDEBAN 2025'!$B$11,IF(Y106="TIPO III",'BASE LIQUIDACION REDEBAN 2025'!$B$12,'BASE LIQUIDACION REDEBAN 2025'!$B$13))))</f>
        <v>75096.394270399993</v>
      </c>
      <c r="AF106" s="87">
        <f t="shared" si="1"/>
        <v>65960.072302</v>
      </c>
      <c r="AG106" s="184"/>
      <c r="AH106" s="184"/>
    </row>
    <row r="107" spans="1:34" s="79" customFormat="1" ht="13.15">
      <c r="A107" s="154" t="s">
        <v>90</v>
      </c>
      <c r="B107" s="154" t="str">
        <f>VLOOKUP(A107,'CENTRO DE COSTOS'!A:D,4,FALSE)</f>
        <v>JUAN SEBASTIÁN RÍOS CASTRILLÓN</v>
      </c>
      <c r="C107" s="154" t="str">
        <f>VLOOKUP(A107,'CENTRO DE COSTOS'!A:D,2,FALSE)</f>
        <v>0004-0005</v>
      </c>
      <c r="D107" s="154">
        <v>5282</v>
      </c>
      <c r="E107" s="154">
        <v>2543808</v>
      </c>
      <c r="F107" s="154">
        <v>27724</v>
      </c>
      <c r="G107" s="154" t="s">
        <v>2958</v>
      </c>
      <c r="H107" s="154" t="s">
        <v>197</v>
      </c>
      <c r="I107" s="154" t="s">
        <v>3452</v>
      </c>
      <c r="J107" s="154" t="s">
        <v>3453</v>
      </c>
      <c r="K107" s="154" t="s">
        <v>159</v>
      </c>
      <c r="L107" s="154" t="s">
        <v>3454</v>
      </c>
      <c r="M107" s="155">
        <v>45871.588888888888</v>
      </c>
      <c r="N107" s="155">
        <v>45873.512499999997</v>
      </c>
      <c r="O107" s="154" t="s">
        <v>2961</v>
      </c>
      <c r="P107" s="154" t="s">
        <v>2962</v>
      </c>
      <c r="Q107" s="154" t="s">
        <v>3082</v>
      </c>
      <c r="R107" s="154" t="s">
        <v>2972</v>
      </c>
      <c r="S107" s="154" t="s">
        <v>200</v>
      </c>
      <c r="T107" s="180"/>
      <c r="U107" s="154" t="s">
        <v>2965</v>
      </c>
      <c r="V107" s="154" t="s">
        <v>3455</v>
      </c>
      <c r="W107" s="154" t="s">
        <v>2967</v>
      </c>
      <c r="X107" s="154" t="s">
        <v>3456</v>
      </c>
      <c r="Y107" s="154" t="s">
        <v>28</v>
      </c>
      <c r="Z107" s="154" t="s">
        <v>166</v>
      </c>
      <c r="AA107" s="154" t="s">
        <v>3158</v>
      </c>
      <c r="AB107" s="154">
        <v>1</v>
      </c>
      <c r="AC107" s="154">
        <v>0</v>
      </c>
      <c r="AD107" s="87">
        <f>IF(W107="SOPORTE_TELEFÓNICO",'BASE LIQUIDACION REDEBAN 2025'!$B$19,IF(W107="ENVÍO",'BASE LIQUIDACION REDEBAN 2025'!$C$2,IF(Y107="TIPO I",'BASE LIQUIDACION REDEBAN 2025'!$C$2,IF(Y107="TIPO II",'BASE LIQUIDACION REDEBAN 2025'!$C$3,IF(Y107="TIPO III",'BASE LIQUIDACION REDEBAN 2025'!$C$4,IF(Y107="TIPO IV",'BASE LIQUIDACION REDEBAN 2025'!$C$5,IF(Z107="AEREO",'BASE LIQUIDACION REDEBAN 2025'!$B$6,'BASE LIQUIDACION REDEBAN 2025'!$C$5)))))))</f>
        <v>144967.87232000002</v>
      </c>
      <c r="AE107" s="87">
        <f>IF(OR(W107="SOPORTE_TELEFÓNICO",W107="ENVÍO"),0,IF(Y107="TIPO I",'BASE LIQUIDACION REDEBAN 2025'!$B$10,IF(Y107="TIPO II",'BASE LIQUIDACION REDEBAN 2025'!$B$11,IF(Y107="TIPO III",'BASE LIQUIDACION REDEBAN 2025'!$B$12,'BASE LIQUIDACION REDEBAN 2025'!$B$13))))</f>
        <v>140395.6348884</v>
      </c>
      <c r="AF107" s="87">
        <f t="shared" si="1"/>
        <v>144967.87232000002</v>
      </c>
      <c r="AG107" s="184"/>
      <c r="AH107" s="184"/>
    </row>
    <row r="108" spans="1:34" s="79" customFormat="1" ht="13.15">
      <c r="A108" s="154" t="s">
        <v>81</v>
      </c>
      <c r="B108" s="154" t="str">
        <f>VLOOKUP(A108,'CENTRO DE COSTOS'!A:D,4,FALSE)</f>
        <v>MIGUEL JULIÁN HERNÁNDEZ GUARÍN</v>
      </c>
      <c r="C108" s="154" t="str">
        <f>VLOOKUP(A108,'CENTRO DE COSTOS'!A:D,2,FALSE)</f>
        <v>0004-0008</v>
      </c>
      <c r="D108" s="154">
        <v>54810</v>
      </c>
      <c r="E108" s="154">
        <v>2535076</v>
      </c>
      <c r="F108" s="154">
        <v>60498</v>
      </c>
      <c r="G108" s="154" t="s">
        <v>2958</v>
      </c>
      <c r="H108" s="154" t="s">
        <v>317</v>
      </c>
      <c r="I108" s="154" t="s">
        <v>3457</v>
      </c>
      <c r="J108" s="154" t="s">
        <v>3458</v>
      </c>
      <c r="K108" s="154" t="s">
        <v>159</v>
      </c>
      <c r="L108" s="154" t="s">
        <v>3459</v>
      </c>
      <c r="M108" s="155">
        <v>45869.658333333333</v>
      </c>
      <c r="N108" s="155">
        <v>45873.515972222223</v>
      </c>
      <c r="O108" s="154" t="s">
        <v>2961</v>
      </c>
      <c r="P108" s="154" t="s">
        <v>2962</v>
      </c>
      <c r="Q108" s="154" t="s">
        <v>2978</v>
      </c>
      <c r="R108" s="154" t="s">
        <v>2972</v>
      </c>
      <c r="S108" s="154" t="s">
        <v>2973</v>
      </c>
      <c r="T108" s="180"/>
      <c r="U108" s="154" t="s">
        <v>2965</v>
      </c>
      <c r="V108" s="154" t="s">
        <v>3460</v>
      </c>
      <c r="W108" s="154" t="s">
        <v>2967</v>
      </c>
      <c r="X108" s="154" t="s">
        <v>3461</v>
      </c>
      <c r="Y108" s="154" t="s">
        <v>180</v>
      </c>
      <c r="Z108" s="154" t="s">
        <v>166</v>
      </c>
      <c r="AA108" s="154" t="s">
        <v>401</v>
      </c>
      <c r="AB108" s="154">
        <v>1</v>
      </c>
      <c r="AC108" s="154">
        <v>0</v>
      </c>
      <c r="AD108" s="87">
        <f>IF(W108="SOPORTE_TELEFÓNICO",'BASE LIQUIDACION REDEBAN 2025'!$B$19,IF(W108="ENVÍO",'BASE LIQUIDACION REDEBAN 2025'!$C$2,IF(Y108="TIPO I",'BASE LIQUIDACION REDEBAN 2025'!$C$2,IF(Y108="TIPO II",'BASE LIQUIDACION REDEBAN 2025'!$C$3,IF(Y108="TIPO III",'BASE LIQUIDACION REDEBAN 2025'!$C$4,IF(Y108="TIPO IV",'BASE LIQUIDACION REDEBAN 2025'!$C$5,IF(Z108="AEREO",'BASE LIQUIDACION REDEBAN 2025'!$B$6,'BASE LIQUIDACION REDEBAN 2025'!$C$5)))))))</f>
        <v>479588.87655000004</v>
      </c>
      <c r="AE108" s="87">
        <f>IF(OR(W108="SOPORTE_TELEFÓNICO",W108="ENVÍO"),0,IF(Y108="TIPO I",'BASE LIQUIDACION REDEBAN 2025'!$B$10,IF(Y108="TIPO II",'BASE LIQUIDACION REDEBAN 2025'!$B$11,IF(Y108="TIPO III",'BASE LIQUIDACION REDEBAN 2025'!$B$12,'BASE LIQUIDACION REDEBAN 2025'!$B$13))))</f>
        <v>196536.5258152</v>
      </c>
      <c r="AF108" s="87">
        <f t="shared" si="1"/>
        <v>479588.87655000004</v>
      </c>
      <c r="AG108" s="184"/>
      <c r="AH108" s="184"/>
    </row>
    <row r="109" spans="1:34" s="79" customFormat="1" ht="13.15">
      <c r="A109" s="154" t="s">
        <v>90</v>
      </c>
      <c r="B109" s="154" t="str">
        <f>VLOOKUP(A109,'CENTRO DE COSTOS'!A:D,4,FALSE)</f>
        <v>JUAN SEBASTIÁN RÍOS CASTRILLÓN</v>
      </c>
      <c r="C109" s="154" t="str">
        <f>VLOOKUP(A109,'CENTRO DE COSTOS'!A:D,2,FALSE)</f>
        <v>0004-0005</v>
      </c>
      <c r="D109" s="154">
        <v>5001</v>
      </c>
      <c r="E109" s="154">
        <v>2544728</v>
      </c>
      <c r="F109" s="154">
        <v>37696</v>
      </c>
      <c r="G109" s="154" t="s">
        <v>2958</v>
      </c>
      <c r="H109" s="154" t="s">
        <v>197</v>
      </c>
      <c r="I109" s="154" t="s">
        <v>90</v>
      </c>
      <c r="J109" s="154" t="s">
        <v>3462</v>
      </c>
      <c r="K109" s="154" t="s">
        <v>159</v>
      </c>
      <c r="L109" s="154" t="s">
        <v>3463</v>
      </c>
      <c r="M109" s="155">
        <v>45872.740972222222</v>
      </c>
      <c r="N109" s="155">
        <v>45873.517361111109</v>
      </c>
      <c r="O109" s="154" t="s">
        <v>2961</v>
      </c>
      <c r="P109" s="154" t="s">
        <v>2962</v>
      </c>
      <c r="Q109" s="154" t="s">
        <v>3017</v>
      </c>
      <c r="R109" s="154" t="s">
        <v>2972</v>
      </c>
      <c r="S109" s="154" t="s">
        <v>2973</v>
      </c>
      <c r="T109" s="180"/>
      <c r="U109" s="154" t="s">
        <v>2965</v>
      </c>
      <c r="V109" s="154" t="s">
        <v>3464</v>
      </c>
      <c r="W109" s="154" t="s">
        <v>3213</v>
      </c>
      <c r="X109" s="154">
        <v>0</v>
      </c>
      <c r="Y109" s="154" t="s">
        <v>25</v>
      </c>
      <c r="Z109" s="154" t="s">
        <v>166</v>
      </c>
      <c r="AA109" s="154" t="s">
        <v>1245</v>
      </c>
      <c r="AB109" s="154">
        <v>0</v>
      </c>
      <c r="AC109" s="154">
        <v>0</v>
      </c>
      <c r="AD109" s="87">
        <f>IF(W109="SOPORTE_TELEFÓNICO",'BASE LIQUIDACION REDEBAN 2025'!$B$19,IF(W109="ENVÍO",'BASE LIQUIDACION REDEBAN 2025'!$C$2,IF(Y109="TIPO I",'BASE LIQUIDACION REDEBAN 2025'!$C$2,IF(Y109="TIPO II",'BASE LIQUIDACION REDEBAN 2025'!$C$3,IF(Y109="TIPO III",'BASE LIQUIDACION REDEBAN 2025'!$C$4,IF(Y109="TIPO IV",'BASE LIQUIDACION REDEBAN 2025'!$C$5,IF(Z109="AEREO",'BASE LIQUIDACION REDEBAN 2025'!$B$6,'BASE LIQUIDACION REDEBAN 2025'!$C$5)))))))</f>
        <v>41241.0800752</v>
      </c>
      <c r="AE109" s="87">
        <f>IF(OR(W109="SOPORTE_TELEFÓNICO",W109="ENVÍO"),0,IF(Y109="TIPO I",'BASE LIQUIDACION REDEBAN 2025'!$B$10,IF(Y109="TIPO II",'BASE LIQUIDACION REDEBAN 2025'!$B$11,IF(Y109="TIPO III",'BASE LIQUIDACION REDEBAN 2025'!$B$12,'BASE LIQUIDACION REDEBAN 2025'!$B$13))))</f>
        <v>0</v>
      </c>
      <c r="AF109" s="87">
        <f t="shared" si="1"/>
        <v>41241.0800752</v>
      </c>
      <c r="AG109" s="184"/>
      <c r="AH109" s="184"/>
    </row>
    <row r="110" spans="1:34" s="79" customFormat="1" ht="13.15">
      <c r="A110" s="154" t="s">
        <v>94</v>
      </c>
      <c r="B110" s="154" t="str">
        <f>VLOOKUP(A110,'CENTRO DE COSTOS'!A:D,4,FALSE)</f>
        <v>DIEGO FERNANDO HENAO CARDONA</v>
      </c>
      <c r="C110" s="154" t="str">
        <f>VLOOKUP(A110,'CENTRO DE COSTOS'!A:D,2,FALSE)</f>
        <v>0004-0002</v>
      </c>
      <c r="D110" s="154">
        <v>66001</v>
      </c>
      <c r="E110" s="154">
        <v>2543529</v>
      </c>
      <c r="F110" s="154">
        <v>68021</v>
      </c>
      <c r="G110" s="154" t="s">
        <v>2958</v>
      </c>
      <c r="H110" s="154" t="s">
        <v>606</v>
      </c>
      <c r="I110" s="154" t="s">
        <v>94</v>
      </c>
      <c r="J110" s="154" t="s">
        <v>3465</v>
      </c>
      <c r="K110" s="154" t="s">
        <v>159</v>
      </c>
      <c r="L110" s="154" t="s">
        <v>3466</v>
      </c>
      <c r="M110" s="155">
        <v>45871.45416666667</v>
      </c>
      <c r="N110" s="155">
        <v>45873.519444444442</v>
      </c>
      <c r="O110" s="154" t="s">
        <v>2961</v>
      </c>
      <c r="P110" s="154" t="s">
        <v>2962</v>
      </c>
      <c r="Q110" s="154" t="s">
        <v>3046</v>
      </c>
      <c r="R110" s="154" t="s">
        <v>2972</v>
      </c>
      <c r="S110" s="154" t="s">
        <v>200</v>
      </c>
      <c r="T110" s="180"/>
      <c r="U110" s="154" t="s">
        <v>2965</v>
      </c>
      <c r="V110" s="154" t="s">
        <v>3467</v>
      </c>
      <c r="W110" s="154" t="s">
        <v>2967</v>
      </c>
      <c r="X110" s="154" t="s">
        <v>3468</v>
      </c>
      <c r="Y110" s="154" t="s">
        <v>25</v>
      </c>
      <c r="Z110" s="154" t="s">
        <v>166</v>
      </c>
      <c r="AA110" s="154" t="s">
        <v>544</v>
      </c>
      <c r="AB110" s="154">
        <v>1</v>
      </c>
      <c r="AC110" s="154">
        <v>0</v>
      </c>
      <c r="AD110" s="87">
        <f>IF(W110="SOPORTE_TELEFÓNICO",'BASE LIQUIDACION REDEBAN 2025'!$B$19,IF(W110="ENVÍO",'BASE LIQUIDACION REDEBAN 2025'!$C$2,IF(Y110="TIPO I",'BASE LIQUIDACION REDEBAN 2025'!$C$2,IF(Y110="TIPO II",'BASE LIQUIDACION REDEBAN 2025'!$C$3,IF(Y110="TIPO III",'BASE LIQUIDACION REDEBAN 2025'!$C$4,IF(Y110="TIPO IV",'BASE LIQUIDACION REDEBAN 2025'!$C$5,IF(Z110="AEREO",'BASE LIQUIDACION REDEBAN 2025'!$B$6,'BASE LIQUIDACION REDEBAN 2025'!$C$5)))))))</f>
        <v>65960.072302</v>
      </c>
      <c r="AE110" s="87">
        <f>IF(OR(W110="SOPORTE_TELEFÓNICO",W110="ENVÍO"),0,IF(Y110="TIPO I",'BASE LIQUIDACION REDEBAN 2025'!$B$10,IF(Y110="TIPO II",'BASE LIQUIDACION REDEBAN 2025'!$B$11,IF(Y110="TIPO III",'BASE LIQUIDACION REDEBAN 2025'!$B$12,'BASE LIQUIDACION REDEBAN 2025'!$B$13))))</f>
        <v>75096.394270399993</v>
      </c>
      <c r="AF110" s="87">
        <f t="shared" si="1"/>
        <v>65960.072302</v>
      </c>
      <c r="AG110" s="184"/>
      <c r="AH110" s="184"/>
    </row>
    <row r="111" spans="1:34" s="79" customFormat="1" ht="13.15">
      <c r="A111" s="154" t="s">
        <v>90</v>
      </c>
      <c r="B111" s="154" t="str">
        <f>VLOOKUP(A111,'CENTRO DE COSTOS'!A:D,4,FALSE)</f>
        <v>JUAN SEBASTIÁN RÍOS CASTRILLÓN</v>
      </c>
      <c r="C111" s="154" t="str">
        <f>VLOOKUP(A111,'CENTRO DE COSTOS'!A:D,2,FALSE)</f>
        <v>0004-0005</v>
      </c>
      <c r="D111" s="154">
        <v>5001</v>
      </c>
      <c r="E111" s="154">
        <v>2543642</v>
      </c>
      <c r="F111" s="154">
        <v>33409</v>
      </c>
      <c r="G111" s="154" t="s">
        <v>2958</v>
      </c>
      <c r="H111" s="154" t="s">
        <v>197</v>
      </c>
      <c r="I111" s="154" t="s">
        <v>90</v>
      </c>
      <c r="J111" s="154" t="s">
        <v>3469</v>
      </c>
      <c r="K111" s="154" t="s">
        <v>159</v>
      </c>
      <c r="L111" s="154" t="s">
        <v>3470</v>
      </c>
      <c r="M111" s="155">
        <v>45871.477777777778</v>
      </c>
      <c r="N111" s="155">
        <v>45873.523611111108</v>
      </c>
      <c r="O111" s="154" t="s">
        <v>2961</v>
      </c>
      <c r="P111" s="154" t="s">
        <v>2962</v>
      </c>
      <c r="Q111" s="154" t="s">
        <v>3183</v>
      </c>
      <c r="R111" s="154" t="s">
        <v>2972</v>
      </c>
      <c r="S111" s="154" t="s">
        <v>200</v>
      </c>
      <c r="T111" s="180"/>
      <c r="U111" s="154" t="s">
        <v>2965</v>
      </c>
      <c r="V111" s="154" t="s">
        <v>3471</v>
      </c>
      <c r="W111" s="154" t="s">
        <v>2967</v>
      </c>
      <c r="X111" s="154" t="s">
        <v>3472</v>
      </c>
      <c r="Y111" s="154" t="s">
        <v>25</v>
      </c>
      <c r="Z111" s="154" t="s">
        <v>166</v>
      </c>
      <c r="AA111" s="154" t="s">
        <v>1245</v>
      </c>
      <c r="AB111" s="154">
        <v>1</v>
      </c>
      <c r="AC111" s="154">
        <v>0</v>
      </c>
      <c r="AD111" s="87">
        <f>IF(W111="SOPORTE_TELEFÓNICO",'BASE LIQUIDACION REDEBAN 2025'!$B$19,IF(W111="ENVÍO",'BASE LIQUIDACION REDEBAN 2025'!$C$2,IF(Y111="TIPO I",'BASE LIQUIDACION REDEBAN 2025'!$C$2,IF(Y111="TIPO II",'BASE LIQUIDACION REDEBAN 2025'!$C$3,IF(Y111="TIPO III",'BASE LIQUIDACION REDEBAN 2025'!$C$4,IF(Y111="TIPO IV",'BASE LIQUIDACION REDEBAN 2025'!$C$5,IF(Z111="AEREO",'BASE LIQUIDACION REDEBAN 2025'!$B$6,'BASE LIQUIDACION REDEBAN 2025'!$C$5)))))))</f>
        <v>65960.072302</v>
      </c>
      <c r="AE111" s="87">
        <f>IF(OR(W111="SOPORTE_TELEFÓNICO",W111="ENVÍO"),0,IF(Y111="TIPO I",'BASE LIQUIDACION REDEBAN 2025'!$B$10,IF(Y111="TIPO II",'BASE LIQUIDACION REDEBAN 2025'!$B$11,IF(Y111="TIPO III",'BASE LIQUIDACION REDEBAN 2025'!$B$12,'BASE LIQUIDACION REDEBAN 2025'!$B$13))))</f>
        <v>75096.394270399993</v>
      </c>
      <c r="AF111" s="87">
        <f t="shared" si="1"/>
        <v>65960.072302</v>
      </c>
      <c r="AG111" s="184"/>
      <c r="AH111" s="184"/>
    </row>
    <row r="112" spans="1:34" s="79" customFormat="1" ht="13.15">
      <c r="A112" s="154" t="s">
        <v>90</v>
      </c>
      <c r="B112" s="154" t="str">
        <f>VLOOKUP(A112,'CENTRO DE COSTOS'!A:D,4,FALSE)</f>
        <v>JUAN SEBASTIÁN RÍOS CASTRILLÓN</v>
      </c>
      <c r="C112" s="154" t="str">
        <f>VLOOKUP(A112,'CENTRO DE COSTOS'!A:D,2,FALSE)</f>
        <v>0004-0005</v>
      </c>
      <c r="D112" s="154">
        <v>5001</v>
      </c>
      <c r="E112" s="154">
        <v>2546051</v>
      </c>
      <c r="F112" s="154">
        <v>51558</v>
      </c>
      <c r="G112" s="154" t="s">
        <v>2958</v>
      </c>
      <c r="H112" s="154" t="s">
        <v>197</v>
      </c>
      <c r="I112" s="154" t="s">
        <v>90</v>
      </c>
      <c r="J112" s="154" t="s">
        <v>3473</v>
      </c>
      <c r="K112" s="154" t="s">
        <v>159</v>
      </c>
      <c r="L112" s="154" t="s">
        <v>3474</v>
      </c>
      <c r="M112" s="155">
        <v>45873.379166666666</v>
      </c>
      <c r="N112" s="155">
        <v>45873.535416666666</v>
      </c>
      <c r="O112" s="154" t="s">
        <v>2961</v>
      </c>
      <c r="P112" s="154" t="s">
        <v>2962</v>
      </c>
      <c r="Q112" s="154" t="s">
        <v>3183</v>
      </c>
      <c r="R112" s="154" t="s">
        <v>3376</v>
      </c>
      <c r="S112" s="154" t="s">
        <v>2973</v>
      </c>
      <c r="T112" s="180"/>
      <c r="U112" s="154" t="s">
        <v>2965</v>
      </c>
      <c r="V112" s="154" t="s">
        <v>3475</v>
      </c>
      <c r="W112" s="154" t="s">
        <v>2967</v>
      </c>
      <c r="X112" s="154" t="s">
        <v>3476</v>
      </c>
      <c r="Y112" s="154" t="s">
        <v>25</v>
      </c>
      <c r="Z112" s="154" t="s">
        <v>166</v>
      </c>
      <c r="AA112" s="154" t="s">
        <v>1245</v>
      </c>
      <c r="AB112" s="154">
        <v>1</v>
      </c>
      <c r="AC112" s="154">
        <v>0</v>
      </c>
      <c r="AD112" s="87">
        <f>IF(W112="SOPORTE_TELEFÓNICO",'BASE LIQUIDACION REDEBAN 2025'!$B$19,IF(W112="ENVÍO",'BASE LIQUIDACION REDEBAN 2025'!$C$2,IF(Y112="TIPO I",'BASE LIQUIDACION REDEBAN 2025'!$C$2,IF(Y112="TIPO II",'BASE LIQUIDACION REDEBAN 2025'!$C$3,IF(Y112="TIPO III",'BASE LIQUIDACION REDEBAN 2025'!$C$4,IF(Y112="TIPO IV",'BASE LIQUIDACION REDEBAN 2025'!$C$5,IF(Z112="AEREO",'BASE LIQUIDACION REDEBAN 2025'!$B$6,'BASE LIQUIDACION REDEBAN 2025'!$C$5)))))))</f>
        <v>65960.072302</v>
      </c>
      <c r="AE112" s="87">
        <f>IF(OR(W112="SOPORTE_TELEFÓNICO",W112="ENVÍO"),0,IF(Y112="TIPO I",'BASE LIQUIDACION REDEBAN 2025'!$B$10,IF(Y112="TIPO II",'BASE LIQUIDACION REDEBAN 2025'!$B$11,IF(Y112="TIPO III",'BASE LIQUIDACION REDEBAN 2025'!$B$12,'BASE LIQUIDACION REDEBAN 2025'!$B$13))))</f>
        <v>75096.394270399993</v>
      </c>
      <c r="AF112" s="87">
        <f t="shared" si="1"/>
        <v>65960.072302</v>
      </c>
      <c r="AG112" s="184"/>
      <c r="AH112" s="184"/>
    </row>
    <row r="113" spans="1:34" s="79" customFormat="1" ht="13.15">
      <c r="A113" s="154" t="s">
        <v>94</v>
      </c>
      <c r="B113" s="154" t="str">
        <f>VLOOKUP(A113,'CENTRO DE COSTOS'!A:D,4,FALSE)</f>
        <v>DIEGO FERNANDO HENAO CARDONA</v>
      </c>
      <c r="C113" s="154" t="str">
        <f>VLOOKUP(A113,'CENTRO DE COSTOS'!A:D,2,FALSE)</f>
        <v>0004-0002</v>
      </c>
      <c r="D113" s="154">
        <v>66170</v>
      </c>
      <c r="E113" s="154">
        <v>2543693</v>
      </c>
      <c r="F113" s="154">
        <v>51570</v>
      </c>
      <c r="G113" s="154" t="s">
        <v>2958</v>
      </c>
      <c r="H113" s="154" t="s">
        <v>606</v>
      </c>
      <c r="I113" s="154" t="s">
        <v>815</v>
      </c>
      <c r="J113" s="154" t="s">
        <v>3477</v>
      </c>
      <c r="K113" s="154" t="s">
        <v>159</v>
      </c>
      <c r="L113" s="154" t="s">
        <v>3478</v>
      </c>
      <c r="M113" s="155">
        <v>45871.552777777775</v>
      </c>
      <c r="N113" s="155">
        <v>45873.538194444445</v>
      </c>
      <c r="O113" s="154" t="s">
        <v>2961</v>
      </c>
      <c r="P113" s="154" t="s">
        <v>2962</v>
      </c>
      <c r="Q113" s="154" t="s">
        <v>3055</v>
      </c>
      <c r="R113" s="154" t="s">
        <v>3056</v>
      </c>
      <c r="S113" s="154" t="s">
        <v>200</v>
      </c>
      <c r="T113" s="180"/>
      <c r="U113" s="154" t="s">
        <v>2965</v>
      </c>
      <c r="V113" s="154" t="s">
        <v>3479</v>
      </c>
      <c r="W113" s="154" t="s">
        <v>2967</v>
      </c>
      <c r="X113" s="154" t="s">
        <v>3480</v>
      </c>
      <c r="Y113" s="154" t="s">
        <v>25</v>
      </c>
      <c r="Z113" s="154" t="s">
        <v>166</v>
      </c>
      <c r="AA113" s="154" t="s">
        <v>544</v>
      </c>
      <c r="AB113" s="154">
        <v>1</v>
      </c>
      <c r="AC113" s="154">
        <v>0</v>
      </c>
      <c r="AD113" s="87">
        <f>IF(W113="SOPORTE_TELEFÓNICO",'BASE LIQUIDACION REDEBAN 2025'!$B$19,IF(W113="ENVÍO",'BASE LIQUIDACION REDEBAN 2025'!$C$2,IF(Y113="TIPO I",'BASE LIQUIDACION REDEBAN 2025'!$C$2,IF(Y113="TIPO II",'BASE LIQUIDACION REDEBAN 2025'!$C$3,IF(Y113="TIPO III",'BASE LIQUIDACION REDEBAN 2025'!$C$4,IF(Y113="TIPO IV",'BASE LIQUIDACION REDEBAN 2025'!$C$5,IF(Z113="AEREO",'BASE LIQUIDACION REDEBAN 2025'!$B$6,'BASE LIQUIDACION REDEBAN 2025'!$C$5)))))))</f>
        <v>65960.072302</v>
      </c>
      <c r="AE113" s="87">
        <f>IF(OR(W113="SOPORTE_TELEFÓNICO",W113="ENVÍO"),0,IF(Y113="TIPO I",'BASE LIQUIDACION REDEBAN 2025'!$B$10,IF(Y113="TIPO II",'BASE LIQUIDACION REDEBAN 2025'!$B$11,IF(Y113="TIPO III",'BASE LIQUIDACION REDEBAN 2025'!$B$12,'BASE LIQUIDACION REDEBAN 2025'!$B$13))))</f>
        <v>75096.394270399993</v>
      </c>
      <c r="AF113" s="87">
        <f t="shared" si="1"/>
        <v>65960.072302</v>
      </c>
      <c r="AG113" s="184"/>
      <c r="AH113" s="184"/>
    </row>
    <row r="114" spans="1:34" s="79" customFormat="1" ht="13.15">
      <c r="A114" s="154" t="s">
        <v>92</v>
      </c>
      <c r="B114" s="154" t="str">
        <f>VLOOKUP(A114,'CENTRO DE COSTOS'!A:D,4,FALSE)</f>
        <v>KEVIN ALEXIS CORZO BUSTOS</v>
      </c>
      <c r="C114" s="154" t="str">
        <f>VLOOKUP(A114,'CENTRO DE COSTOS'!A:D,2,FALSE)</f>
        <v>0004-0007</v>
      </c>
      <c r="D114" s="154">
        <v>41001</v>
      </c>
      <c r="E114" s="154">
        <v>2544983</v>
      </c>
      <c r="F114" s="154">
        <v>24005</v>
      </c>
      <c r="G114" s="154" t="s">
        <v>2958</v>
      </c>
      <c r="H114" s="154" t="s">
        <v>249</v>
      </c>
      <c r="I114" s="154" t="s">
        <v>92</v>
      </c>
      <c r="J114" s="154" t="s">
        <v>3481</v>
      </c>
      <c r="K114" s="154" t="s">
        <v>159</v>
      </c>
      <c r="L114" s="154" t="s">
        <v>3482</v>
      </c>
      <c r="M114" s="155">
        <v>45873.333333333336</v>
      </c>
      <c r="N114" s="155">
        <v>45873.541666666664</v>
      </c>
      <c r="O114" s="154" t="s">
        <v>2961</v>
      </c>
      <c r="P114" s="154" t="s">
        <v>2962</v>
      </c>
      <c r="Q114" s="154" t="s">
        <v>3099</v>
      </c>
      <c r="R114" s="154" t="s">
        <v>3115</v>
      </c>
      <c r="S114" s="154" t="s">
        <v>2973</v>
      </c>
      <c r="T114" s="180"/>
      <c r="U114" s="154" t="s">
        <v>2965</v>
      </c>
      <c r="V114" s="154" t="s">
        <v>3483</v>
      </c>
      <c r="W114" s="154" t="s">
        <v>2967</v>
      </c>
      <c r="X114" s="154" t="s">
        <v>3484</v>
      </c>
      <c r="Y114" s="154" t="s">
        <v>25</v>
      </c>
      <c r="Z114" s="154" t="s">
        <v>166</v>
      </c>
      <c r="AA114" s="154" t="s">
        <v>167</v>
      </c>
      <c r="AB114" s="154">
        <v>1</v>
      </c>
      <c r="AC114" s="154">
        <v>0</v>
      </c>
      <c r="AD114" s="87">
        <f>IF(W114="SOPORTE_TELEFÓNICO",'BASE LIQUIDACION REDEBAN 2025'!$B$19,IF(W114="ENVÍO",'BASE LIQUIDACION REDEBAN 2025'!$C$2,IF(Y114="TIPO I",'BASE LIQUIDACION REDEBAN 2025'!$C$2,IF(Y114="TIPO II",'BASE LIQUIDACION REDEBAN 2025'!$C$3,IF(Y114="TIPO III",'BASE LIQUIDACION REDEBAN 2025'!$C$4,IF(Y114="TIPO IV",'BASE LIQUIDACION REDEBAN 2025'!$C$5,IF(Z114="AEREO",'BASE LIQUIDACION REDEBAN 2025'!$B$6,'BASE LIQUIDACION REDEBAN 2025'!$C$5)))))))</f>
        <v>65960.072302</v>
      </c>
      <c r="AE114" s="87">
        <f>IF(OR(W114="SOPORTE_TELEFÓNICO",W114="ENVÍO"),0,IF(Y114="TIPO I",'BASE LIQUIDACION REDEBAN 2025'!$B$10,IF(Y114="TIPO II",'BASE LIQUIDACION REDEBAN 2025'!$B$11,IF(Y114="TIPO III",'BASE LIQUIDACION REDEBAN 2025'!$B$12,'BASE LIQUIDACION REDEBAN 2025'!$B$13))))</f>
        <v>75096.394270399993</v>
      </c>
      <c r="AF114" s="87">
        <f t="shared" si="1"/>
        <v>65960.072302</v>
      </c>
      <c r="AG114" s="184"/>
      <c r="AH114" s="184"/>
    </row>
    <row r="115" spans="1:34" s="79" customFormat="1" ht="13.15">
      <c r="A115" s="154" t="s">
        <v>76</v>
      </c>
      <c r="B115" s="154" t="str">
        <f>VLOOKUP(A115,'CENTRO DE COSTOS'!A:D,4,FALSE)</f>
        <v>DIEGO FERNANDO HENAO CARDONA</v>
      </c>
      <c r="C115" s="154" t="str">
        <f>VLOOKUP(A115,'CENTRO DE COSTOS'!A:D,2,FALSE)</f>
        <v>0004-0003</v>
      </c>
      <c r="D115" s="154">
        <v>76001</v>
      </c>
      <c r="E115" s="154">
        <v>2544367</v>
      </c>
      <c r="F115" s="154">
        <v>46873</v>
      </c>
      <c r="G115" s="154" t="s">
        <v>2958</v>
      </c>
      <c r="H115" s="154" t="s">
        <v>227</v>
      </c>
      <c r="I115" s="154" t="s">
        <v>76</v>
      </c>
      <c r="J115" s="154" t="s">
        <v>3485</v>
      </c>
      <c r="K115" s="154" t="s">
        <v>159</v>
      </c>
      <c r="L115" s="154" t="s">
        <v>3486</v>
      </c>
      <c r="M115" s="155">
        <v>45872.522916666669</v>
      </c>
      <c r="N115" s="155">
        <v>45873.552777777775</v>
      </c>
      <c r="O115" s="154" t="s">
        <v>2961</v>
      </c>
      <c r="P115" s="154" t="s">
        <v>2962</v>
      </c>
      <c r="Q115" s="154" t="s">
        <v>3183</v>
      </c>
      <c r="R115" s="154" t="s">
        <v>3376</v>
      </c>
      <c r="S115" s="154" t="s">
        <v>2973</v>
      </c>
      <c r="T115" s="180"/>
      <c r="U115" s="154" t="s">
        <v>2965</v>
      </c>
      <c r="V115" s="154" t="s">
        <v>3487</v>
      </c>
      <c r="W115" s="154" t="s">
        <v>2967</v>
      </c>
      <c r="X115" s="154" t="s">
        <v>3488</v>
      </c>
      <c r="Y115" s="154" t="s">
        <v>25</v>
      </c>
      <c r="Z115" s="154" t="s">
        <v>166</v>
      </c>
      <c r="AA115" s="154" t="s">
        <v>1442</v>
      </c>
      <c r="AB115" s="154">
        <v>1</v>
      </c>
      <c r="AC115" s="154">
        <v>0</v>
      </c>
      <c r="AD115" s="87">
        <f>IF(W115="SOPORTE_TELEFÓNICO",'BASE LIQUIDACION REDEBAN 2025'!$B$19,IF(W115="ENVÍO",'BASE LIQUIDACION REDEBAN 2025'!$C$2,IF(Y115="TIPO I",'BASE LIQUIDACION REDEBAN 2025'!$C$2,IF(Y115="TIPO II",'BASE LIQUIDACION REDEBAN 2025'!$C$3,IF(Y115="TIPO III",'BASE LIQUIDACION REDEBAN 2025'!$C$4,IF(Y115="TIPO IV",'BASE LIQUIDACION REDEBAN 2025'!$C$5,IF(Z115="AEREO",'BASE LIQUIDACION REDEBAN 2025'!$B$6,'BASE LIQUIDACION REDEBAN 2025'!$C$5)))))))</f>
        <v>65960.072302</v>
      </c>
      <c r="AE115" s="87">
        <f>IF(OR(W115="SOPORTE_TELEFÓNICO",W115="ENVÍO"),0,IF(Y115="TIPO I",'BASE LIQUIDACION REDEBAN 2025'!$B$10,IF(Y115="TIPO II",'BASE LIQUIDACION REDEBAN 2025'!$B$11,IF(Y115="TIPO III",'BASE LIQUIDACION REDEBAN 2025'!$B$12,'BASE LIQUIDACION REDEBAN 2025'!$B$13))))</f>
        <v>75096.394270399993</v>
      </c>
      <c r="AF115" s="87">
        <f t="shared" si="1"/>
        <v>65960.072302</v>
      </c>
      <c r="AG115" s="184"/>
      <c r="AH115" s="184"/>
    </row>
    <row r="116" spans="1:34" s="79" customFormat="1" ht="13.15">
      <c r="A116" s="154" t="s">
        <v>91</v>
      </c>
      <c r="B116" s="154" t="str">
        <f>VLOOKUP(A116,'CENTRO DE COSTOS'!A:D,4,FALSE)</f>
        <v>JOSE MAURICIO HERNANDEZ ROJAS</v>
      </c>
      <c r="C116" s="154" t="str">
        <f>VLOOKUP(A116,'CENTRO DE COSTOS'!A:D,2,FALSE)</f>
        <v>0004-0001</v>
      </c>
      <c r="D116" s="154">
        <v>23807</v>
      </c>
      <c r="E116" s="154">
        <v>2543651</v>
      </c>
      <c r="F116" s="154">
        <v>31872</v>
      </c>
      <c r="G116" s="154" t="s">
        <v>2958</v>
      </c>
      <c r="H116" s="154" t="s">
        <v>421</v>
      </c>
      <c r="I116" s="154" t="s">
        <v>2028</v>
      </c>
      <c r="J116" s="154" t="s">
        <v>3489</v>
      </c>
      <c r="K116" s="154" t="s">
        <v>159</v>
      </c>
      <c r="L116" s="154" t="s">
        <v>3490</v>
      </c>
      <c r="M116" s="155">
        <v>45871.489583333336</v>
      </c>
      <c r="N116" s="155">
        <v>45873.558333333334</v>
      </c>
      <c r="O116" s="154" t="s">
        <v>2961</v>
      </c>
      <c r="P116" s="154" t="s">
        <v>2962</v>
      </c>
      <c r="Q116" s="154" t="s">
        <v>3032</v>
      </c>
      <c r="R116" s="154" t="s">
        <v>2972</v>
      </c>
      <c r="S116" s="154" t="s">
        <v>220</v>
      </c>
      <c r="T116" s="180"/>
      <c r="U116" s="154" t="s">
        <v>2965</v>
      </c>
      <c r="V116" s="154" t="s">
        <v>3491</v>
      </c>
      <c r="W116" s="154" t="s">
        <v>2967</v>
      </c>
      <c r="X116" s="154" t="s">
        <v>3492</v>
      </c>
      <c r="Y116" s="154" t="s">
        <v>30</v>
      </c>
      <c r="Z116" s="154" t="s">
        <v>166</v>
      </c>
      <c r="AA116" s="154" t="s">
        <v>2000</v>
      </c>
      <c r="AB116" s="154">
        <v>1</v>
      </c>
      <c r="AC116" s="154">
        <v>0</v>
      </c>
      <c r="AD116" s="87">
        <f>IF(W116="SOPORTE_TELEFÓNICO",'BASE LIQUIDACION REDEBAN 2025'!$B$19,IF(W116="ENVÍO",'BASE LIQUIDACION REDEBAN 2025'!$C$2,IF(Y116="TIPO I",'BASE LIQUIDACION REDEBAN 2025'!$C$2,IF(Y116="TIPO II",'BASE LIQUIDACION REDEBAN 2025'!$C$3,IF(Y116="TIPO III",'BASE LIQUIDACION REDEBAN 2025'!$C$4,IF(Y116="TIPO IV",'BASE LIQUIDACION REDEBAN 2025'!$C$5,IF(Z116="AEREO",'BASE LIQUIDACION REDEBAN 2025'!$B$6,'BASE LIQUIDACION REDEBAN 2025'!$C$5)))))))</f>
        <v>275728.78077800001</v>
      </c>
      <c r="AE116" s="87">
        <f>IF(OR(W116="SOPORTE_TELEFÓNICO",W116="ENVÍO"),0,IF(Y116="TIPO I",'BASE LIQUIDACION REDEBAN 2025'!$B$10,IF(Y116="TIPO II",'BASE LIQUIDACION REDEBAN 2025'!$B$11,IF(Y116="TIPO III",'BASE LIQUIDACION REDEBAN 2025'!$B$12,'BASE LIQUIDACION REDEBAN 2025'!$B$13))))</f>
        <v>196536.5258152</v>
      </c>
      <c r="AF116" s="87">
        <f t="shared" si="1"/>
        <v>275728.78077800001</v>
      </c>
      <c r="AG116" s="184"/>
      <c r="AH116" s="184"/>
    </row>
    <row r="117" spans="1:34" s="79" customFormat="1" ht="13.15">
      <c r="A117" s="154" t="s">
        <v>90</v>
      </c>
      <c r="B117" s="154" t="str">
        <f>VLOOKUP(A117,'CENTRO DE COSTOS'!A:D,4,FALSE)</f>
        <v>JUAN SEBASTIÁN RÍOS CASTRILLÓN</v>
      </c>
      <c r="C117" s="154" t="str">
        <f>VLOOKUP(A117,'CENTRO DE COSTOS'!A:D,2,FALSE)</f>
        <v>0004-0005</v>
      </c>
      <c r="D117" s="154">
        <v>5001</v>
      </c>
      <c r="E117" s="154">
        <v>2544505</v>
      </c>
      <c r="F117" s="154">
        <v>26224</v>
      </c>
      <c r="G117" s="154" t="s">
        <v>2958</v>
      </c>
      <c r="H117" s="154" t="s">
        <v>197</v>
      </c>
      <c r="I117" s="154" t="s">
        <v>90</v>
      </c>
      <c r="J117" s="154" t="s">
        <v>3493</v>
      </c>
      <c r="K117" s="154" t="s">
        <v>159</v>
      </c>
      <c r="L117" s="154" t="s">
        <v>3494</v>
      </c>
      <c r="M117" s="155">
        <v>45872.440972222219</v>
      </c>
      <c r="N117" s="155">
        <v>45873.56527777778</v>
      </c>
      <c r="O117" s="154" t="s">
        <v>2961</v>
      </c>
      <c r="P117" s="154" t="s">
        <v>2962</v>
      </c>
      <c r="Q117" s="154" t="s">
        <v>3495</v>
      </c>
      <c r="R117" s="154" t="s">
        <v>3046</v>
      </c>
      <c r="S117" s="154" t="s">
        <v>200</v>
      </c>
      <c r="T117" s="180"/>
      <c r="U117" s="154" t="s">
        <v>2965</v>
      </c>
      <c r="V117" s="154" t="s">
        <v>3496</v>
      </c>
      <c r="W117" s="154" t="s">
        <v>2967</v>
      </c>
      <c r="X117" s="154" t="s">
        <v>3497</v>
      </c>
      <c r="Y117" s="154" t="s">
        <v>25</v>
      </c>
      <c r="Z117" s="154" t="s">
        <v>166</v>
      </c>
      <c r="AA117" s="154" t="s">
        <v>1245</v>
      </c>
      <c r="AB117" s="154">
        <v>1</v>
      </c>
      <c r="AC117" s="154">
        <v>0</v>
      </c>
      <c r="AD117" s="87">
        <f>IF(W117="SOPORTE_TELEFÓNICO",'BASE LIQUIDACION REDEBAN 2025'!$B$19,IF(W117="ENVÍO",'BASE LIQUIDACION REDEBAN 2025'!$C$2,IF(Y117="TIPO I",'BASE LIQUIDACION REDEBAN 2025'!$C$2,IF(Y117="TIPO II",'BASE LIQUIDACION REDEBAN 2025'!$C$3,IF(Y117="TIPO III",'BASE LIQUIDACION REDEBAN 2025'!$C$4,IF(Y117="TIPO IV",'BASE LIQUIDACION REDEBAN 2025'!$C$5,IF(Z117="AEREO",'BASE LIQUIDACION REDEBAN 2025'!$B$6,'BASE LIQUIDACION REDEBAN 2025'!$C$5)))))))</f>
        <v>65960.072302</v>
      </c>
      <c r="AE117" s="87">
        <f>IF(OR(W117="SOPORTE_TELEFÓNICO",W117="ENVÍO"),0,IF(Y117="TIPO I",'BASE LIQUIDACION REDEBAN 2025'!$B$10,IF(Y117="TIPO II",'BASE LIQUIDACION REDEBAN 2025'!$B$11,IF(Y117="TIPO III",'BASE LIQUIDACION REDEBAN 2025'!$B$12,'BASE LIQUIDACION REDEBAN 2025'!$B$13))))</f>
        <v>75096.394270399993</v>
      </c>
      <c r="AF117" s="87">
        <f t="shared" si="1"/>
        <v>65960.072302</v>
      </c>
      <c r="AG117" s="184"/>
      <c r="AH117" s="184"/>
    </row>
    <row r="118" spans="1:34" s="79" customFormat="1" ht="13.15">
      <c r="A118" s="154" t="s">
        <v>100</v>
      </c>
      <c r="B118" s="154" t="str">
        <f>VLOOKUP(A118,'CENTRO DE COSTOS'!A:D,4,FALSE)</f>
        <v>KEVIN ALEXIS CORZO BUSTOS</v>
      </c>
      <c r="C118" s="154" t="str">
        <f>VLOOKUP(A118,'CENTRO DE COSTOS'!A:D,2,FALSE)</f>
        <v>0004-0007</v>
      </c>
      <c r="D118" s="154">
        <v>50313</v>
      </c>
      <c r="E118" s="154">
        <v>2546858</v>
      </c>
      <c r="F118" s="154">
        <v>54880</v>
      </c>
      <c r="G118" s="154" t="s">
        <v>2958</v>
      </c>
      <c r="H118" s="154" t="s">
        <v>295</v>
      </c>
      <c r="I118" s="154" t="s">
        <v>296</v>
      </c>
      <c r="J118" s="154" t="s">
        <v>3498</v>
      </c>
      <c r="K118" s="154" t="s">
        <v>159</v>
      </c>
      <c r="L118" s="154" t="s">
        <v>3499</v>
      </c>
      <c r="M118" s="155">
        <v>45873.404166666667</v>
      </c>
      <c r="N118" s="155">
        <v>45873.566666666666</v>
      </c>
      <c r="O118" s="154" t="s">
        <v>2961</v>
      </c>
      <c r="P118" s="154" t="s">
        <v>2962</v>
      </c>
      <c r="Q118" s="154" t="s">
        <v>3046</v>
      </c>
      <c r="R118" s="154" t="s">
        <v>2972</v>
      </c>
      <c r="S118" s="154" t="s">
        <v>2973</v>
      </c>
      <c r="T118" s="180"/>
      <c r="U118" s="154" t="s">
        <v>2965</v>
      </c>
      <c r="V118" s="154" t="s">
        <v>3500</v>
      </c>
      <c r="W118" s="154" t="s">
        <v>2967</v>
      </c>
      <c r="X118" s="154" t="s">
        <v>3501</v>
      </c>
      <c r="Y118" s="154" t="s">
        <v>28</v>
      </c>
      <c r="Z118" s="154" t="s">
        <v>166</v>
      </c>
      <c r="AA118" s="154" t="s">
        <v>937</v>
      </c>
      <c r="AB118" s="154">
        <v>1</v>
      </c>
      <c r="AC118" s="154">
        <v>0</v>
      </c>
      <c r="AD118" s="87">
        <f>IF(W118="SOPORTE_TELEFÓNICO",'BASE LIQUIDACION REDEBAN 2025'!$B$19,IF(W118="ENVÍO",'BASE LIQUIDACION REDEBAN 2025'!$C$2,IF(Y118="TIPO I",'BASE LIQUIDACION REDEBAN 2025'!$C$2,IF(Y118="TIPO II",'BASE LIQUIDACION REDEBAN 2025'!$C$3,IF(Y118="TIPO III",'BASE LIQUIDACION REDEBAN 2025'!$C$4,IF(Y118="TIPO IV",'BASE LIQUIDACION REDEBAN 2025'!$C$5,IF(Z118="AEREO",'BASE LIQUIDACION REDEBAN 2025'!$B$6,'BASE LIQUIDACION REDEBAN 2025'!$C$5)))))))</f>
        <v>144967.87232000002</v>
      </c>
      <c r="AE118" s="87">
        <f>IF(OR(W118="SOPORTE_TELEFÓNICO",W118="ENVÍO"),0,IF(Y118="TIPO I",'BASE LIQUIDACION REDEBAN 2025'!$B$10,IF(Y118="TIPO II",'BASE LIQUIDACION REDEBAN 2025'!$B$11,IF(Y118="TIPO III",'BASE LIQUIDACION REDEBAN 2025'!$B$12,'BASE LIQUIDACION REDEBAN 2025'!$B$13))))</f>
        <v>140395.6348884</v>
      </c>
      <c r="AF118" s="87">
        <f t="shared" si="1"/>
        <v>144967.87232000002</v>
      </c>
      <c r="AG118" s="184"/>
      <c r="AH118" s="184"/>
    </row>
    <row r="119" spans="1:34" s="79" customFormat="1" ht="13.15">
      <c r="A119" s="154" t="s">
        <v>72</v>
      </c>
      <c r="B119" s="154" t="str">
        <f>VLOOKUP(A119,'CENTRO DE COSTOS'!A:D,4,FALSE)</f>
        <v>MIGUEL JULIÁN HERNÁNDEZ GUARÍN</v>
      </c>
      <c r="C119" s="154" t="str">
        <f>VLOOKUP(A119,'CENTRO DE COSTOS'!A:D,2,FALSE)</f>
        <v>0004-0008</v>
      </c>
      <c r="D119" s="154">
        <v>68081</v>
      </c>
      <c r="E119" s="154">
        <v>2539559</v>
      </c>
      <c r="F119" s="154">
        <v>61521</v>
      </c>
      <c r="G119" s="154" t="s">
        <v>2958</v>
      </c>
      <c r="H119" s="154" t="s">
        <v>820</v>
      </c>
      <c r="I119" s="154" t="s">
        <v>829</v>
      </c>
      <c r="J119" s="154" t="s">
        <v>3502</v>
      </c>
      <c r="K119" s="154" t="s">
        <v>159</v>
      </c>
      <c r="L119" s="154" t="s">
        <v>3503</v>
      </c>
      <c r="M119" s="155">
        <v>45870.47152777778</v>
      </c>
      <c r="N119" s="155">
        <v>45873.574305555558</v>
      </c>
      <c r="O119" s="154" t="s">
        <v>2961</v>
      </c>
      <c r="P119" s="154" t="s">
        <v>2962</v>
      </c>
      <c r="Q119" s="154" t="s">
        <v>2978</v>
      </c>
      <c r="R119" s="154" t="s">
        <v>2983</v>
      </c>
      <c r="S119" s="154" t="s">
        <v>2973</v>
      </c>
      <c r="T119" s="180"/>
      <c r="U119" s="154" t="s">
        <v>2965</v>
      </c>
      <c r="V119" s="154" t="s">
        <v>3504</v>
      </c>
      <c r="W119" s="154" t="s">
        <v>2967</v>
      </c>
      <c r="X119" s="154" t="s">
        <v>3505</v>
      </c>
      <c r="Y119" s="154" t="s">
        <v>30</v>
      </c>
      <c r="Z119" s="154" t="s">
        <v>166</v>
      </c>
      <c r="AA119" s="154" t="s">
        <v>310</v>
      </c>
      <c r="AB119" s="154">
        <v>1</v>
      </c>
      <c r="AC119" s="154">
        <v>0</v>
      </c>
      <c r="AD119" s="87">
        <f>IF(W119="SOPORTE_TELEFÓNICO",'BASE LIQUIDACION REDEBAN 2025'!$B$19,IF(W119="ENVÍO",'BASE LIQUIDACION REDEBAN 2025'!$C$2,IF(Y119="TIPO I",'BASE LIQUIDACION REDEBAN 2025'!$C$2,IF(Y119="TIPO II",'BASE LIQUIDACION REDEBAN 2025'!$C$3,IF(Y119="TIPO III",'BASE LIQUIDACION REDEBAN 2025'!$C$4,IF(Y119="TIPO IV",'BASE LIQUIDACION REDEBAN 2025'!$C$5,IF(Z119="AEREO",'BASE LIQUIDACION REDEBAN 2025'!$B$6,'BASE LIQUIDACION REDEBAN 2025'!$C$5)))))))</f>
        <v>275728.78077800001</v>
      </c>
      <c r="AE119" s="87">
        <f>IF(OR(W119="SOPORTE_TELEFÓNICO",W119="ENVÍO"),0,IF(Y119="TIPO I",'BASE LIQUIDACION REDEBAN 2025'!$B$10,IF(Y119="TIPO II",'BASE LIQUIDACION REDEBAN 2025'!$B$11,IF(Y119="TIPO III",'BASE LIQUIDACION REDEBAN 2025'!$B$12,'BASE LIQUIDACION REDEBAN 2025'!$B$13))))</f>
        <v>196536.5258152</v>
      </c>
      <c r="AF119" s="87">
        <f t="shared" si="1"/>
        <v>275728.78077800001</v>
      </c>
      <c r="AG119" s="184"/>
      <c r="AH119" s="184"/>
    </row>
    <row r="120" spans="1:34" s="79" customFormat="1" ht="13.15">
      <c r="A120" s="154" t="s">
        <v>72</v>
      </c>
      <c r="B120" s="154" t="str">
        <f>VLOOKUP(A120,'CENTRO DE COSTOS'!A:D,4,FALSE)</f>
        <v>MIGUEL JULIÁN HERNÁNDEZ GUARÍN</v>
      </c>
      <c r="C120" s="154" t="str">
        <f>VLOOKUP(A120,'CENTRO DE COSTOS'!A:D,2,FALSE)</f>
        <v>0004-0008</v>
      </c>
      <c r="D120" s="154">
        <v>68276</v>
      </c>
      <c r="E120" s="154">
        <v>2546503</v>
      </c>
      <c r="F120" s="154">
        <v>43211</v>
      </c>
      <c r="G120" s="154" t="s">
        <v>2958</v>
      </c>
      <c r="H120" s="154" t="s">
        <v>820</v>
      </c>
      <c r="I120" s="154" t="s">
        <v>952</v>
      </c>
      <c r="J120" s="154" t="s">
        <v>3506</v>
      </c>
      <c r="K120" s="154" t="s">
        <v>159</v>
      </c>
      <c r="L120" s="154" t="s">
        <v>3507</v>
      </c>
      <c r="M120" s="155">
        <v>45873.386111111111</v>
      </c>
      <c r="N120" s="155">
        <v>45873.586805555555</v>
      </c>
      <c r="O120" s="154" t="s">
        <v>2961</v>
      </c>
      <c r="P120" s="154" t="s">
        <v>2988</v>
      </c>
      <c r="Q120" s="154" t="s">
        <v>2978</v>
      </c>
      <c r="R120" s="154" t="s">
        <v>3110</v>
      </c>
      <c r="S120" s="154" t="s">
        <v>2973</v>
      </c>
      <c r="T120" s="180"/>
      <c r="U120" s="154" t="s">
        <v>2965</v>
      </c>
      <c r="V120" s="154" t="s">
        <v>3508</v>
      </c>
      <c r="W120" s="154" t="s">
        <v>2967</v>
      </c>
      <c r="X120" s="154" t="s">
        <v>3509</v>
      </c>
      <c r="Y120" s="154" t="s">
        <v>25</v>
      </c>
      <c r="Z120" s="154" t="s">
        <v>166</v>
      </c>
      <c r="AA120" s="154" t="s">
        <v>950</v>
      </c>
      <c r="AB120" s="154">
        <v>1</v>
      </c>
      <c r="AC120" s="154">
        <v>0</v>
      </c>
      <c r="AD120" s="87">
        <f>IF(W120="SOPORTE_TELEFÓNICO",'BASE LIQUIDACION REDEBAN 2025'!$B$19,IF(W120="ENVÍO",'BASE LIQUIDACION REDEBAN 2025'!$C$2,IF(Y120="TIPO I",'BASE LIQUIDACION REDEBAN 2025'!$C$2,IF(Y120="TIPO II",'BASE LIQUIDACION REDEBAN 2025'!$C$3,IF(Y120="TIPO III",'BASE LIQUIDACION REDEBAN 2025'!$C$4,IF(Y120="TIPO IV",'BASE LIQUIDACION REDEBAN 2025'!$C$5,IF(Z120="AEREO",'BASE LIQUIDACION REDEBAN 2025'!$B$6,'BASE LIQUIDACION REDEBAN 2025'!$C$5)))))))</f>
        <v>65960.072302</v>
      </c>
      <c r="AE120" s="87">
        <f>IF(OR(W120="SOPORTE_TELEFÓNICO",W120="ENVÍO"),0,IF(Y120="TIPO I",'BASE LIQUIDACION REDEBAN 2025'!$B$10,IF(Y120="TIPO II",'BASE LIQUIDACION REDEBAN 2025'!$B$11,IF(Y120="TIPO III",'BASE LIQUIDACION REDEBAN 2025'!$B$12,'BASE LIQUIDACION REDEBAN 2025'!$B$13))))</f>
        <v>75096.394270399993</v>
      </c>
      <c r="AF120" s="87">
        <f t="shared" si="1"/>
        <v>65960.072302</v>
      </c>
      <c r="AG120" s="184"/>
      <c r="AH120" s="184"/>
    </row>
    <row r="121" spans="1:34" s="79" customFormat="1" ht="13.15">
      <c r="A121" s="154" t="s">
        <v>90</v>
      </c>
      <c r="B121" s="154" t="str">
        <f>VLOOKUP(A121,'CENTRO DE COSTOS'!A:D,4,FALSE)</f>
        <v>JUAN SEBASTIÁN RÍOS CASTRILLÓN</v>
      </c>
      <c r="C121" s="154" t="str">
        <f>VLOOKUP(A121,'CENTRO DE COSTOS'!A:D,2,FALSE)</f>
        <v>0004-0005</v>
      </c>
      <c r="D121" s="154">
        <v>5001</v>
      </c>
      <c r="E121" s="154">
        <v>2544634</v>
      </c>
      <c r="F121" s="154">
        <v>71080</v>
      </c>
      <c r="G121" s="154" t="s">
        <v>2958</v>
      </c>
      <c r="H121" s="154" t="s">
        <v>197</v>
      </c>
      <c r="I121" s="154" t="s">
        <v>90</v>
      </c>
      <c r="J121" s="154" t="s">
        <v>3510</v>
      </c>
      <c r="K121" s="154" t="s">
        <v>159</v>
      </c>
      <c r="L121" s="154" t="s">
        <v>3511</v>
      </c>
      <c r="M121" s="155">
        <v>45872.742361111108</v>
      </c>
      <c r="N121" s="155">
        <v>45873.597916666666</v>
      </c>
      <c r="O121" s="154" t="s">
        <v>2961</v>
      </c>
      <c r="P121" s="154" t="s">
        <v>2988</v>
      </c>
      <c r="Q121" s="154" t="s">
        <v>2978</v>
      </c>
      <c r="R121" s="154" t="s">
        <v>3124</v>
      </c>
      <c r="S121" s="154" t="s">
        <v>200</v>
      </c>
      <c r="T121" s="180"/>
      <c r="U121" s="154" t="s">
        <v>2965</v>
      </c>
      <c r="V121" s="154" t="s">
        <v>3512</v>
      </c>
      <c r="W121" s="154" t="s">
        <v>2967</v>
      </c>
      <c r="X121" s="154" t="s">
        <v>3513</v>
      </c>
      <c r="Y121" s="154" t="s">
        <v>25</v>
      </c>
      <c r="Z121" s="154" t="s">
        <v>166</v>
      </c>
      <c r="AA121" s="154" t="s">
        <v>1626</v>
      </c>
      <c r="AB121" s="154">
        <v>1</v>
      </c>
      <c r="AC121" s="154">
        <v>0</v>
      </c>
      <c r="AD121" s="87">
        <f>IF(W121="SOPORTE_TELEFÓNICO",'BASE LIQUIDACION REDEBAN 2025'!$B$19,IF(W121="ENVÍO",'BASE LIQUIDACION REDEBAN 2025'!$C$2,IF(Y121="TIPO I",'BASE LIQUIDACION REDEBAN 2025'!$C$2,IF(Y121="TIPO II",'BASE LIQUIDACION REDEBAN 2025'!$C$3,IF(Y121="TIPO III",'BASE LIQUIDACION REDEBAN 2025'!$C$4,IF(Y121="TIPO IV",'BASE LIQUIDACION REDEBAN 2025'!$C$5,IF(Z121="AEREO",'BASE LIQUIDACION REDEBAN 2025'!$B$6,'BASE LIQUIDACION REDEBAN 2025'!$C$5)))))))</f>
        <v>65960.072302</v>
      </c>
      <c r="AE121" s="87">
        <f>IF(OR(W121="SOPORTE_TELEFÓNICO",W121="ENVÍO"),0,IF(Y121="TIPO I",'BASE LIQUIDACION REDEBAN 2025'!$B$10,IF(Y121="TIPO II",'BASE LIQUIDACION REDEBAN 2025'!$B$11,IF(Y121="TIPO III",'BASE LIQUIDACION REDEBAN 2025'!$B$12,'BASE LIQUIDACION REDEBAN 2025'!$B$13))))</f>
        <v>75096.394270399993</v>
      </c>
      <c r="AF121" s="87">
        <f t="shared" si="1"/>
        <v>65960.072302</v>
      </c>
      <c r="AG121" s="184"/>
      <c r="AH121" s="184"/>
    </row>
    <row r="122" spans="1:34" s="79" customFormat="1" ht="13.15">
      <c r="A122" s="154" t="s">
        <v>68</v>
      </c>
      <c r="B122" s="154" t="str">
        <f>VLOOKUP(A122,'CENTRO DE COSTOS'!A:D,4,FALSE)</f>
        <v>WILLIAM ASDRUBAL ROZO ROZO</v>
      </c>
      <c r="C122" s="154" t="str">
        <f>VLOOKUP(A122,'CENTRO DE COSTOS'!A:D,2,FALSE)</f>
        <v>0004-0004</v>
      </c>
      <c r="D122" s="154">
        <v>73148</v>
      </c>
      <c r="E122" s="154">
        <v>2543965</v>
      </c>
      <c r="F122" s="154">
        <v>48473</v>
      </c>
      <c r="G122" s="154" t="s">
        <v>2958</v>
      </c>
      <c r="H122" s="154" t="s">
        <v>703</v>
      </c>
      <c r="I122" s="154" t="s">
        <v>3514</v>
      </c>
      <c r="J122" s="154" t="s">
        <v>3515</v>
      </c>
      <c r="K122" s="154" t="s">
        <v>159</v>
      </c>
      <c r="L122" s="154" t="s">
        <v>3516</v>
      </c>
      <c r="M122" s="155">
        <v>45872.333333333336</v>
      </c>
      <c r="N122" s="155">
        <v>45873.612500000003</v>
      </c>
      <c r="O122" s="154" t="s">
        <v>2961</v>
      </c>
      <c r="P122" s="154" t="s">
        <v>2962</v>
      </c>
      <c r="Q122" s="154" t="s">
        <v>3099</v>
      </c>
      <c r="R122" s="154" t="s">
        <v>2972</v>
      </c>
      <c r="S122" s="154" t="s">
        <v>2973</v>
      </c>
      <c r="T122" s="181"/>
      <c r="U122" s="154" t="s">
        <v>2965</v>
      </c>
      <c r="V122" s="154" t="s">
        <v>3517</v>
      </c>
      <c r="W122" s="154" t="s">
        <v>2967</v>
      </c>
      <c r="X122" s="154" t="s">
        <v>3518</v>
      </c>
      <c r="Y122" s="154" t="s">
        <v>28</v>
      </c>
      <c r="Z122" s="154" t="s">
        <v>166</v>
      </c>
      <c r="AA122" s="154" t="s">
        <v>1029</v>
      </c>
      <c r="AB122" s="154">
        <v>1</v>
      </c>
      <c r="AC122" s="154">
        <v>0</v>
      </c>
      <c r="AD122" s="87">
        <f>IF(W122="SOPORTE_TELEFÓNICO",'BASE LIQUIDACION REDEBAN 2025'!$B$19,IF(W122="ENVÍO",'BASE LIQUIDACION REDEBAN 2025'!$C$2,IF(Y122="TIPO I",'BASE LIQUIDACION REDEBAN 2025'!$C$2,IF(Y122="TIPO II",'BASE LIQUIDACION REDEBAN 2025'!$C$3,IF(Y122="TIPO III",'BASE LIQUIDACION REDEBAN 2025'!$C$4,IF(Y122="TIPO IV",'BASE LIQUIDACION REDEBAN 2025'!$C$5,IF(Z122="AEREO",'BASE LIQUIDACION REDEBAN 2025'!$B$6,'BASE LIQUIDACION REDEBAN 2025'!$C$5)))))))</f>
        <v>144967.87232000002</v>
      </c>
      <c r="AE122" s="87">
        <f>IF(OR(W122="SOPORTE_TELEFÓNICO",W122="ENVÍO"),0,IF(Y122="TIPO I",'BASE LIQUIDACION REDEBAN 2025'!$B$10,IF(Y122="TIPO II",'BASE LIQUIDACION REDEBAN 2025'!$B$11,IF(Y122="TIPO III",'BASE LIQUIDACION REDEBAN 2025'!$B$12,'BASE LIQUIDACION REDEBAN 2025'!$B$13))))</f>
        <v>140395.6348884</v>
      </c>
      <c r="AF122" s="87">
        <f t="shared" si="1"/>
        <v>144967.87232000002</v>
      </c>
      <c r="AG122" s="184"/>
      <c r="AH122" s="184"/>
    </row>
    <row r="123" spans="1:34" s="79" customFormat="1" ht="13.15">
      <c r="A123" s="154" t="s">
        <v>90</v>
      </c>
      <c r="B123" s="154" t="str">
        <f>VLOOKUP(A123,'CENTRO DE COSTOS'!A:D,4,FALSE)</f>
        <v>JUAN SEBASTIÁN RÍOS CASTRILLÓN</v>
      </c>
      <c r="C123" s="154" t="str">
        <f>VLOOKUP(A123,'CENTRO DE COSTOS'!A:D,2,FALSE)</f>
        <v>0004-0005</v>
      </c>
      <c r="D123" s="154">
        <v>5615</v>
      </c>
      <c r="E123" s="154">
        <v>2547406</v>
      </c>
      <c r="F123" s="154">
        <v>50235</v>
      </c>
      <c r="G123" s="154" t="s">
        <v>2958</v>
      </c>
      <c r="H123" s="154" t="s">
        <v>197</v>
      </c>
      <c r="I123" s="154" t="s">
        <v>2998</v>
      </c>
      <c r="J123" s="154" t="s">
        <v>3519</v>
      </c>
      <c r="K123" s="154" t="s">
        <v>159</v>
      </c>
      <c r="L123" s="154" t="s">
        <v>3520</v>
      </c>
      <c r="M123" s="155">
        <v>45873.42291666667</v>
      </c>
      <c r="N123" s="155">
        <v>45873.62222222222</v>
      </c>
      <c r="O123" s="154" t="s">
        <v>2961</v>
      </c>
      <c r="P123" s="154" t="s">
        <v>2962</v>
      </c>
      <c r="Q123" s="154" t="s">
        <v>3183</v>
      </c>
      <c r="R123" s="154" t="s">
        <v>2972</v>
      </c>
      <c r="S123" s="154" t="s">
        <v>2973</v>
      </c>
      <c r="T123" s="180"/>
      <c r="U123" s="154" t="s">
        <v>2965</v>
      </c>
      <c r="V123" s="154" t="s">
        <v>3521</v>
      </c>
      <c r="W123" s="154" t="s">
        <v>2967</v>
      </c>
      <c r="X123" s="154" t="s">
        <v>3522</v>
      </c>
      <c r="Y123" s="154" t="s">
        <v>28</v>
      </c>
      <c r="Z123" s="154" t="s">
        <v>166</v>
      </c>
      <c r="AA123" s="154" t="s">
        <v>3209</v>
      </c>
      <c r="AB123" s="154">
        <v>1</v>
      </c>
      <c r="AC123" s="154">
        <v>0</v>
      </c>
      <c r="AD123" s="87">
        <f>IF(W123="SOPORTE_TELEFÓNICO",'BASE LIQUIDACION REDEBAN 2025'!$B$19,IF(W123="ENVÍO",'BASE LIQUIDACION REDEBAN 2025'!$C$2,IF(Y123="TIPO I",'BASE LIQUIDACION REDEBAN 2025'!$C$2,IF(Y123="TIPO II",'BASE LIQUIDACION REDEBAN 2025'!$C$3,IF(Y123="TIPO III",'BASE LIQUIDACION REDEBAN 2025'!$C$4,IF(Y123="TIPO IV",'BASE LIQUIDACION REDEBAN 2025'!$C$5,IF(Z123="AEREO",'BASE LIQUIDACION REDEBAN 2025'!$B$6,'BASE LIQUIDACION REDEBAN 2025'!$C$5)))))))</f>
        <v>144967.87232000002</v>
      </c>
      <c r="AE123" s="87">
        <f>IF(OR(W123="SOPORTE_TELEFÓNICO",W123="ENVÍO"),0,IF(Y123="TIPO I",'BASE LIQUIDACION REDEBAN 2025'!$B$10,IF(Y123="TIPO II",'BASE LIQUIDACION REDEBAN 2025'!$B$11,IF(Y123="TIPO III",'BASE LIQUIDACION REDEBAN 2025'!$B$12,'BASE LIQUIDACION REDEBAN 2025'!$B$13))))</f>
        <v>140395.6348884</v>
      </c>
      <c r="AF123" s="87">
        <f t="shared" si="1"/>
        <v>144967.87232000002</v>
      </c>
      <c r="AG123" s="184"/>
      <c r="AH123" s="184"/>
    </row>
    <row r="124" spans="1:34" s="79" customFormat="1" ht="13.15">
      <c r="A124" s="154" t="s">
        <v>98</v>
      </c>
      <c r="B124" s="154" t="str">
        <f>VLOOKUP(A124,'CENTRO DE COSTOS'!A:D,4,FALSE)</f>
        <v>MIGUEL JULIÁN HERNÁNDEZ GUARÍN</v>
      </c>
      <c r="C124" s="154" t="str">
        <f>VLOOKUP(A124,'CENTRO DE COSTOS'!A:D,2,FALSE)</f>
        <v>0004-0008</v>
      </c>
      <c r="D124" s="154">
        <v>15051</v>
      </c>
      <c r="E124" s="154">
        <v>2547119</v>
      </c>
      <c r="F124" s="154">
        <v>78803</v>
      </c>
      <c r="G124" s="154" t="s">
        <v>2958</v>
      </c>
      <c r="H124" s="154" t="s">
        <v>241</v>
      </c>
      <c r="I124" s="154" t="s">
        <v>3523</v>
      </c>
      <c r="J124" s="154" t="s">
        <v>3524</v>
      </c>
      <c r="K124" s="154" t="s">
        <v>159</v>
      </c>
      <c r="L124" s="154" t="s">
        <v>3525</v>
      </c>
      <c r="M124" s="155">
        <v>45873.411111111112</v>
      </c>
      <c r="N124" s="155">
        <v>45873.624305555553</v>
      </c>
      <c r="O124" s="154" t="s">
        <v>2961</v>
      </c>
      <c r="P124" s="154" t="s">
        <v>2962</v>
      </c>
      <c r="Q124" s="154" t="s">
        <v>3076</v>
      </c>
      <c r="R124" s="154" t="s">
        <v>3076</v>
      </c>
      <c r="S124" s="154" t="s">
        <v>2973</v>
      </c>
      <c r="T124" s="180"/>
      <c r="U124" s="154" t="s">
        <v>2965</v>
      </c>
      <c r="V124" s="154" t="s">
        <v>3526</v>
      </c>
      <c r="W124" s="154" t="s">
        <v>2967</v>
      </c>
      <c r="X124" s="154" t="s">
        <v>3527</v>
      </c>
      <c r="Y124" s="154" t="s">
        <v>28</v>
      </c>
      <c r="Z124" s="154" t="s">
        <v>166</v>
      </c>
      <c r="AA124" s="154" t="s">
        <v>1148</v>
      </c>
      <c r="AB124" s="154">
        <v>1</v>
      </c>
      <c r="AC124" s="154">
        <v>0</v>
      </c>
      <c r="AD124" s="87">
        <f>IF(W124="SOPORTE_TELEFÓNICO",'BASE LIQUIDACION REDEBAN 2025'!$B$19,IF(W124="ENVÍO",'BASE LIQUIDACION REDEBAN 2025'!$C$2,IF(Y124="TIPO I",'BASE LIQUIDACION REDEBAN 2025'!$C$2,IF(Y124="TIPO II",'BASE LIQUIDACION REDEBAN 2025'!$C$3,IF(Y124="TIPO III",'BASE LIQUIDACION REDEBAN 2025'!$C$4,IF(Y124="TIPO IV",'BASE LIQUIDACION REDEBAN 2025'!$C$5,IF(Z124="AEREO",'BASE LIQUIDACION REDEBAN 2025'!$B$6,'BASE LIQUIDACION REDEBAN 2025'!$C$5)))))))</f>
        <v>144967.87232000002</v>
      </c>
      <c r="AE124" s="87">
        <f>IF(OR(W124="SOPORTE_TELEFÓNICO",W124="ENVÍO"),0,IF(Y124="TIPO I",'BASE LIQUIDACION REDEBAN 2025'!$B$10,IF(Y124="TIPO II",'BASE LIQUIDACION REDEBAN 2025'!$B$11,IF(Y124="TIPO III",'BASE LIQUIDACION REDEBAN 2025'!$B$12,'BASE LIQUIDACION REDEBAN 2025'!$B$13))))</f>
        <v>140395.6348884</v>
      </c>
      <c r="AF124" s="87">
        <f t="shared" si="1"/>
        <v>144967.87232000002</v>
      </c>
      <c r="AG124" s="184"/>
      <c r="AH124" s="184"/>
    </row>
    <row r="125" spans="1:34" s="79" customFormat="1" ht="13.15">
      <c r="A125" s="154" t="s">
        <v>87</v>
      </c>
      <c r="B125" s="154" t="str">
        <f>VLOOKUP(A125,'CENTRO DE COSTOS'!A:D,4,FALSE)</f>
        <v>DIEGO FERNANDO HENAO CARDONA</v>
      </c>
      <c r="C125" s="154" t="str">
        <f>VLOOKUP(A125,'CENTRO DE COSTOS'!A:D,2,FALSE)</f>
        <v>0004-0002</v>
      </c>
      <c r="D125" s="154">
        <v>17001</v>
      </c>
      <c r="E125" s="154">
        <v>2549526</v>
      </c>
      <c r="F125" s="154">
        <v>26570</v>
      </c>
      <c r="G125" s="154" t="s">
        <v>2958</v>
      </c>
      <c r="H125" s="154" t="s">
        <v>477</v>
      </c>
      <c r="I125" s="154" t="s">
        <v>87</v>
      </c>
      <c r="J125" s="154" t="s">
        <v>3528</v>
      </c>
      <c r="K125" s="154" t="s">
        <v>159</v>
      </c>
      <c r="L125" s="154" t="s">
        <v>3529</v>
      </c>
      <c r="M125" s="155">
        <v>45873.543749999997</v>
      </c>
      <c r="N125" s="155">
        <v>45873.631944444445</v>
      </c>
      <c r="O125" s="154" t="s">
        <v>2961</v>
      </c>
      <c r="P125" s="154" t="s">
        <v>2962</v>
      </c>
      <c r="Q125" s="154" t="s">
        <v>3082</v>
      </c>
      <c r="R125" s="154" t="s">
        <v>2972</v>
      </c>
      <c r="S125" s="154" t="s">
        <v>2973</v>
      </c>
      <c r="T125" s="180"/>
      <c r="U125" s="154" t="s">
        <v>2965</v>
      </c>
      <c r="V125" s="154" t="s">
        <v>3530</v>
      </c>
      <c r="W125" s="154" t="s">
        <v>3213</v>
      </c>
      <c r="X125" s="154">
        <v>0</v>
      </c>
      <c r="Y125" s="154" t="s">
        <v>25</v>
      </c>
      <c r="Z125" s="154" t="s">
        <v>166</v>
      </c>
      <c r="AA125" s="154" t="s">
        <v>482</v>
      </c>
      <c r="AB125" s="154">
        <v>0</v>
      </c>
      <c r="AC125" s="154">
        <v>0</v>
      </c>
      <c r="AD125" s="87">
        <f>IF(W125="SOPORTE_TELEFÓNICO",'BASE LIQUIDACION REDEBAN 2025'!$B$19,IF(W125="ENVÍO",'BASE LIQUIDACION REDEBAN 2025'!$C$2,IF(Y125="TIPO I",'BASE LIQUIDACION REDEBAN 2025'!$C$2,IF(Y125="TIPO II",'BASE LIQUIDACION REDEBAN 2025'!$C$3,IF(Y125="TIPO III",'BASE LIQUIDACION REDEBAN 2025'!$C$4,IF(Y125="TIPO IV",'BASE LIQUIDACION REDEBAN 2025'!$C$5,IF(Z125="AEREO",'BASE LIQUIDACION REDEBAN 2025'!$B$6,'BASE LIQUIDACION REDEBAN 2025'!$C$5)))))))</f>
        <v>41241.0800752</v>
      </c>
      <c r="AE125" s="87">
        <f>IF(OR(W125="SOPORTE_TELEFÓNICO",W125="ENVÍO"),0,IF(Y125="TIPO I",'BASE LIQUIDACION REDEBAN 2025'!$B$10,IF(Y125="TIPO II",'BASE LIQUIDACION REDEBAN 2025'!$B$11,IF(Y125="TIPO III",'BASE LIQUIDACION REDEBAN 2025'!$B$12,'BASE LIQUIDACION REDEBAN 2025'!$B$13))))</f>
        <v>0</v>
      </c>
      <c r="AF125" s="87">
        <f t="shared" si="1"/>
        <v>41241.0800752</v>
      </c>
      <c r="AG125" s="184"/>
      <c r="AH125" s="184"/>
    </row>
    <row r="126" spans="1:34" s="79" customFormat="1" ht="13.15">
      <c r="A126" s="154" t="s">
        <v>76</v>
      </c>
      <c r="B126" s="154" t="str">
        <f>VLOOKUP(A126,'CENTRO DE COSTOS'!A:D,4,FALSE)</f>
        <v>DIEGO FERNANDO HENAO CARDONA</v>
      </c>
      <c r="C126" s="154" t="str">
        <f>VLOOKUP(A126,'CENTRO DE COSTOS'!A:D,2,FALSE)</f>
        <v>0004-0003</v>
      </c>
      <c r="D126" s="154">
        <v>76001</v>
      </c>
      <c r="E126" s="154">
        <v>2548440</v>
      </c>
      <c r="F126" s="154">
        <v>46250</v>
      </c>
      <c r="G126" s="154" t="s">
        <v>2958</v>
      </c>
      <c r="H126" s="154" t="s">
        <v>227</v>
      </c>
      <c r="I126" s="154" t="s">
        <v>76</v>
      </c>
      <c r="J126" s="154" t="s">
        <v>3531</v>
      </c>
      <c r="K126" s="154" t="s">
        <v>159</v>
      </c>
      <c r="L126" s="154" t="s">
        <v>3532</v>
      </c>
      <c r="M126" s="155">
        <v>45873.470833333333</v>
      </c>
      <c r="N126" s="155">
        <v>45873.633333333331</v>
      </c>
      <c r="O126" s="154" t="s">
        <v>2961</v>
      </c>
      <c r="P126" s="154" t="s">
        <v>2962</v>
      </c>
      <c r="Q126" s="154" t="s">
        <v>2971</v>
      </c>
      <c r="R126" s="154" t="s">
        <v>3027</v>
      </c>
      <c r="S126" s="154" t="s">
        <v>2973</v>
      </c>
      <c r="T126" s="180"/>
      <c r="U126" s="154" t="s">
        <v>2965</v>
      </c>
      <c r="V126" s="154" t="s">
        <v>3533</v>
      </c>
      <c r="W126" s="154" t="s">
        <v>2967</v>
      </c>
      <c r="X126" s="154" t="s">
        <v>3534</v>
      </c>
      <c r="Y126" s="154" t="s">
        <v>25</v>
      </c>
      <c r="Z126" s="154" t="s">
        <v>166</v>
      </c>
      <c r="AA126" s="154" t="s">
        <v>531</v>
      </c>
      <c r="AB126" s="154">
        <v>1</v>
      </c>
      <c r="AC126" s="154">
        <v>0</v>
      </c>
      <c r="AD126" s="87">
        <f>IF(W126="SOPORTE_TELEFÓNICO",'BASE LIQUIDACION REDEBAN 2025'!$B$19,IF(W126="ENVÍO",'BASE LIQUIDACION REDEBAN 2025'!$C$2,IF(Y126="TIPO I",'BASE LIQUIDACION REDEBAN 2025'!$C$2,IF(Y126="TIPO II",'BASE LIQUIDACION REDEBAN 2025'!$C$3,IF(Y126="TIPO III",'BASE LIQUIDACION REDEBAN 2025'!$C$4,IF(Y126="TIPO IV",'BASE LIQUIDACION REDEBAN 2025'!$C$5,IF(Z126="AEREO",'BASE LIQUIDACION REDEBAN 2025'!$B$6,'BASE LIQUIDACION REDEBAN 2025'!$C$5)))))))</f>
        <v>65960.072302</v>
      </c>
      <c r="AE126" s="87">
        <f>IF(OR(W126="SOPORTE_TELEFÓNICO",W126="ENVÍO"),0,IF(Y126="TIPO I",'BASE LIQUIDACION REDEBAN 2025'!$B$10,IF(Y126="TIPO II",'BASE LIQUIDACION REDEBAN 2025'!$B$11,IF(Y126="TIPO III",'BASE LIQUIDACION REDEBAN 2025'!$B$12,'BASE LIQUIDACION REDEBAN 2025'!$B$13))))</f>
        <v>75096.394270399993</v>
      </c>
      <c r="AF126" s="87">
        <f t="shared" si="1"/>
        <v>65960.072302</v>
      </c>
      <c r="AG126" s="184"/>
      <c r="AH126" s="184"/>
    </row>
    <row r="127" spans="1:34" s="79" customFormat="1" ht="13.15">
      <c r="A127" s="154" t="s">
        <v>72</v>
      </c>
      <c r="B127" s="154" t="str">
        <f>VLOOKUP(A127,'CENTRO DE COSTOS'!A:D,4,FALSE)</f>
        <v>MIGUEL JULIÁN HERNÁNDEZ GUARÍN</v>
      </c>
      <c r="C127" s="154" t="str">
        <f>VLOOKUP(A127,'CENTRO DE COSTOS'!A:D,2,FALSE)</f>
        <v>0004-0008</v>
      </c>
      <c r="D127" s="154">
        <v>68001</v>
      </c>
      <c r="E127" s="154">
        <v>2546947</v>
      </c>
      <c r="F127" s="154">
        <v>59329</v>
      </c>
      <c r="G127" s="154" t="s">
        <v>2958</v>
      </c>
      <c r="H127" s="154" t="s">
        <v>820</v>
      </c>
      <c r="I127" s="154" t="s">
        <v>72</v>
      </c>
      <c r="J127" s="154" t="s">
        <v>3535</v>
      </c>
      <c r="K127" s="154" t="s">
        <v>159</v>
      </c>
      <c r="L127" s="154" t="s">
        <v>3536</v>
      </c>
      <c r="M127" s="155">
        <v>45873.411805555559</v>
      </c>
      <c r="N127" s="155">
        <v>45873.636111111111</v>
      </c>
      <c r="O127" s="154" t="s">
        <v>2961</v>
      </c>
      <c r="P127" s="154" t="s">
        <v>2962</v>
      </c>
      <c r="Q127" s="154" t="s">
        <v>3099</v>
      </c>
      <c r="R127" s="154" t="s">
        <v>3100</v>
      </c>
      <c r="S127" s="154" t="s">
        <v>200</v>
      </c>
      <c r="T127" s="180"/>
      <c r="U127" s="154" t="s">
        <v>2965</v>
      </c>
      <c r="V127" s="154" t="s">
        <v>3537</v>
      </c>
      <c r="W127" s="154" t="s">
        <v>2967</v>
      </c>
      <c r="X127" s="154" t="s">
        <v>3538</v>
      </c>
      <c r="Y127" s="154" t="s">
        <v>25</v>
      </c>
      <c r="Z127" s="154" t="s">
        <v>166</v>
      </c>
      <c r="AA127" s="154" t="s">
        <v>323</v>
      </c>
      <c r="AB127" s="154">
        <v>1</v>
      </c>
      <c r="AC127" s="154">
        <v>0</v>
      </c>
      <c r="AD127" s="87">
        <f>IF(W127="SOPORTE_TELEFÓNICO",'BASE LIQUIDACION REDEBAN 2025'!$B$19,IF(W127="ENVÍO",'BASE LIQUIDACION REDEBAN 2025'!$C$2,IF(Y127="TIPO I",'BASE LIQUIDACION REDEBAN 2025'!$C$2,IF(Y127="TIPO II",'BASE LIQUIDACION REDEBAN 2025'!$C$3,IF(Y127="TIPO III",'BASE LIQUIDACION REDEBAN 2025'!$C$4,IF(Y127="TIPO IV",'BASE LIQUIDACION REDEBAN 2025'!$C$5,IF(Z127="AEREO",'BASE LIQUIDACION REDEBAN 2025'!$B$6,'BASE LIQUIDACION REDEBAN 2025'!$C$5)))))))</f>
        <v>65960.072302</v>
      </c>
      <c r="AE127" s="87">
        <f>IF(OR(W127="SOPORTE_TELEFÓNICO",W127="ENVÍO"),0,IF(Y127="TIPO I",'BASE LIQUIDACION REDEBAN 2025'!$B$10,IF(Y127="TIPO II",'BASE LIQUIDACION REDEBAN 2025'!$B$11,IF(Y127="TIPO III",'BASE LIQUIDACION REDEBAN 2025'!$B$12,'BASE LIQUIDACION REDEBAN 2025'!$B$13))))</f>
        <v>75096.394270399993</v>
      </c>
      <c r="AF127" s="87">
        <f t="shared" si="1"/>
        <v>65960.072302</v>
      </c>
      <c r="AG127" s="184"/>
      <c r="AH127" s="184"/>
    </row>
    <row r="128" spans="1:34" s="79" customFormat="1" ht="13.15">
      <c r="A128" s="154" t="s">
        <v>90</v>
      </c>
      <c r="B128" s="154" t="str">
        <f>VLOOKUP(A128,'CENTRO DE COSTOS'!A:D,4,FALSE)</f>
        <v>JUAN SEBASTIÁN RÍOS CASTRILLÓN</v>
      </c>
      <c r="C128" s="154" t="str">
        <f>VLOOKUP(A128,'CENTRO DE COSTOS'!A:D,2,FALSE)</f>
        <v>0004-0005</v>
      </c>
      <c r="D128" s="154">
        <v>5001</v>
      </c>
      <c r="E128" s="154">
        <v>2546808</v>
      </c>
      <c r="F128" s="154">
        <v>10314</v>
      </c>
      <c r="G128" s="154" t="s">
        <v>2958</v>
      </c>
      <c r="H128" s="154" t="s">
        <v>197</v>
      </c>
      <c r="I128" s="154" t="s">
        <v>90</v>
      </c>
      <c r="J128" s="154" t="s">
        <v>3539</v>
      </c>
      <c r="K128" s="154" t="s">
        <v>159</v>
      </c>
      <c r="L128" s="154" t="s">
        <v>3540</v>
      </c>
      <c r="M128" s="155">
        <v>45873.4</v>
      </c>
      <c r="N128" s="155">
        <v>45873.638888888891</v>
      </c>
      <c r="O128" s="154" t="s">
        <v>2961</v>
      </c>
      <c r="P128" s="154" t="s">
        <v>2962</v>
      </c>
      <c r="Q128" s="154" t="s">
        <v>2971</v>
      </c>
      <c r="R128" s="154" t="s">
        <v>3001</v>
      </c>
      <c r="S128" s="154" t="s">
        <v>2973</v>
      </c>
      <c r="T128" s="180"/>
      <c r="U128" s="154" t="s">
        <v>2965</v>
      </c>
      <c r="V128" s="154" t="s">
        <v>3541</v>
      </c>
      <c r="W128" s="154" t="s">
        <v>2967</v>
      </c>
      <c r="X128" s="154" t="s">
        <v>3542</v>
      </c>
      <c r="Y128" s="154" t="s">
        <v>25</v>
      </c>
      <c r="Z128" s="154" t="s">
        <v>166</v>
      </c>
      <c r="AA128" s="154" t="s">
        <v>689</v>
      </c>
      <c r="AB128" s="154">
        <v>1</v>
      </c>
      <c r="AC128" s="154">
        <v>0</v>
      </c>
      <c r="AD128" s="87">
        <f>IF(W128="SOPORTE_TELEFÓNICO",'BASE LIQUIDACION REDEBAN 2025'!$B$19,IF(W128="ENVÍO",'BASE LIQUIDACION REDEBAN 2025'!$C$2,IF(Y128="TIPO I",'BASE LIQUIDACION REDEBAN 2025'!$C$2,IF(Y128="TIPO II",'BASE LIQUIDACION REDEBAN 2025'!$C$3,IF(Y128="TIPO III",'BASE LIQUIDACION REDEBAN 2025'!$C$4,IF(Y128="TIPO IV",'BASE LIQUIDACION REDEBAN 2025'!$C$5,IF(Z128="AEREO",'BASE LIQUIDACION REDEBAN 2025'!$B$6,'BASE LIQUIDACION REDEBAN 2025'!$C$5)))))))</f>
        <v>65960.072302</v>
      </c>
      <c r="AE128" s="87">
        <f>IF(OR(W128="SOPORTE_TELEFÓNICO",W128="ENVÍO"),0,IF(Y128="TIPO I",'BASE LIQUIDACION REDEBAN 2025'!$B$10,IF(Y128="TIPO II",'BASE LIQUIDACION REDEBAN 2025'!$B$11,IF(Y128="TIPO III",'BASE LIQUIDACION REDEBAN 2025'!$B$12,'BASE LIQUIDACION REDEBAN 2025'!$B$13))))</f>
        <v>75096.394270399993</v>
      </c>
      <c r="AF128" s="87">
        <f t="shared" si="1"/>
        <v>65960.072302</v>
      </c>
      <c r="AG128" s="184"/>
      <c r="AH128" s="184"/>
    </row>
    <row r="129" spans="1:34" s="79" customFormat="1" ht="13.15">
      <c r="A129" s="154" t="s">
        <v>80</v>
      </c>
      <c r="B129" s="154" t="str">
        <f>VLOOKUP(A129,'CENTRO DE COSTOS'!A:D,4,FALSE)</f>
        <v>JOSE MAURICIO HERNANDEZ ROJAS</v>
      </c>
      <c r="C129" s="154" t="str">
        <f>VLOOKUP(A129,'CENTRO DE COSTOS'!A:D,2,FALSE)</f>
        <v>0004-0001</v>
      </c>
      <c r="D129" s="154">
        <v>13001</v>
      </c>
      <c r="E129" s="154">
        <v>2546070</v>
      </c>
      <c r="F129" s="154">
        <v>35961</v>
      </c>
      <c r="G129" s="154" t="s">
        <v>2958</v>
      </c>
      <c r="H129" s="154" t="s">
        <v>303</v>
      </c>
      <c r="I129" s="154" t="s">
        <v>80</v>
      </c>
      <c r="J129" s="154" t="s">
        <v>3543</v>
      </c>
      <c r="K129" s="154" t="s">
        <v>159</v>
      </c>
      <c r="L129" s="154" t="s">
        <v>3544</v>
      </c>
      <c r="M129" s="155">
        <v>45873.380555555559</v>
      </c>
      <c r="N129" s="155">
        <v>45873.643055555556</v>
      </c>
      <c r="O129" s="154" t="s">
        <v>2961</v>
      </c>
      <c r="P129" s="154" t="s">
        <v>2962</v>
      </c>
      <c r="Q129" s="154" t="s">
        <v>2978</v>
      </c>
      <c r="R129" s="154" t="s">
        <v>2972</v>
      </c>
      <c r="S129" s="154" t="s">
        <v>2973</v>
      </c>
      <c r="T129" s="180"/>
      <c r="U129" s="154" t="s">
        <v>2965</v>
      </c>
      <c r="V129" s="154" t="s">
        <v>3545</v>
      </c>
      <c r="W129" s="154" t="s">
        <v>2967</v>
      </c>
      <c r="X129" s="154" t="s">
        <v>3546</v>
      </c>
      <c r="Y129" s="154" t="s">
        <v>25</v>
      </c>
      <c r="Z129" s="154" t="s">
        <v>166</v>
      </c>
      <c r="AA129" s="154" t="s">
        <v>337</v>
      </c>
      <c r="AB129" s="154">
        <v>1</v>
      </c>
      <c r="AC129" s="154">
        <v>0</v>
      </c>
      <c r="AD129" s="87">
        <f>IF(W129="SOPORTE_TELEFÓNICO",'BASE LIQUIDACION REDEBAN 2025'!$B$19,IF(W129="ENVÍO",'BASE LIQUIDACION REDEBAN 2025'!$C$2,IF(Y129="TIPO I",'BASE LIQUIDACION REDEBAN 2025'!$C$2,IF(Y129="TIPO II",'BASE LIQUIDACION REDEBAN 2025'!$C$3,IF(Y129="TIPO III",'BASE LIQUIDACION REDEBAN 2025'!$C$4,IF(Y129="TIPO IV",'BASE LIQUIDACION REDEBAN 2025'!$C$5,IF(Z129="AEREO",'BASE LIQUIDACION REDEBAN 2025'!$B$6,'BASE LIQUIDACION REDEBAN 2025'!$C$5)))))))</f>
        <v>65960.072302</v>
      </c>
      <c r="AE129" s="87">
        <f>IF(OR(W129="SOPORTE_TELEFÓNICO",W129="ENVÍO"),0,IF(Y129="TIPO I",'BASE LIQUIDACION REDEBAN 2025'!$B$10,IF(Y129="TIPO II",'BASE LIQUIDACION REDEBAN 2025'!$B$11,IF(Y129="TIPO III",'BASE LIQUIDACION REDEBAN 2025'!$B$12,'BASE LIQUIDACION REDEBAN 2025'!$B$13))))</f>
        <v>75096.394270399993</v>
      </c>
      <c r="AF129" s="87">
        <f t="shared" si="1"/>
        <v>65960.072302</v>
      </c>
      <c r="AG129" s="184"/>
      <c r="AH129" s="184"/>
    </row>
    <row r="130" spans="1:34" s="79" customFormat="1" ht="13.15">
      <c r="A130" s="154" t="s">
        <v>96</v>
      </c>
      <c r="B130" s="154" t="str">
        <f>VLOOKUP(A130,'CENTRO DE COSTOS'!A:D,4,FALSE)</f>
        <v>JOSE MAURICIO HERNANDEZ ROJAS</v>
      </c>
      <c r="C130" s="154" t="str">
        <f>VLOOKUP(A130,'CENTRO DE COSTOS'!A:D,2,FALSE)</f>
        <v>0004-0001</v>
      </c>
      <c r="D130" s="154">
        <v>47001</v>
      </c>
      <c r="E130" s="154">
        <v>2545507</v>
      </c>
      <c r="F130" s="154">
        <v>45850</v>
      </c>
      <c r="G130" s="154" t="s">
        <v>2958</v>
      </c>
      <c r="H130" s="154" t="s">
        <v>1896</v>
      </c>
      <c r="I130" s="154" t="s">
        <v>96</v>
      </c>
      <c r="J130" s="154" t="s">
        <v>3547</v>
      </c>
      <c r="K130" s="154" t="s">
        <v>159</v>
      </c>
      <c r="L130" s="154" t="s">
        <v>3548</v>
      </c>
      <c r="M130" s="155">
        <v>45873.347916666666</v>
      </c>
      <c r="N130" s="155">
        <v>45873.646527777775</v>
      </c>
      <c r="O130" s="154" t="s">
        <v>2961</v>
      </c>
      <c r="P130" s="154" t="s">
        <v>2962</v>
      </c>
      <c r="Q130" s="154" t="s">
        <v>2978</v>
      </c>
      <c r="R130" s="154" t="s">
        <v>2983</v>
      </c>
      <c r="S130" s="154" t="s">
        <v>200</v>
      </c>
      <c r="T130" s="180"/>
      <c r="U130" s="154" t="s">
        <v>2965</v>
      </c>
      <c r="V130" s="154" t="s">
        <v>3549</v>
      </c>
      <c r="W130" s="154" t="s">
        <v>2967</v>
      </c>
      <c r="X130" s="154" t="s">
        <v>3550</v>
      </c>
      <c r="Y130" s="154" t="s">
        <v>25</v>
      </c>
      <c r="Z130" s="154" t="s">
        <v>166</v>
      </c>
      <c r="AA130" s="154" t="s">
        <v>1737</v>
      </c>
      <c r="AB130" s="154">
        <v>2</v>
      </c>
      <c r="AC130" s="154">
        <v>0</v>
      </c>
      <c r="AD130" s="87">
        <f>IF(W130="SOPORTE_TELEFÓNICO",'BASE LIQUIDACION REDEBAN 2025'!$B$19,IF(W130="ENVÍO",'BASE LIQUIDACION REDEBAN 2025'!$C$2,IF(Y130="TIPO I",'BASE LIQUIDACION REDEBAN 2025'!$C$2,IF(Y130="TIPO II",'BASE LIQUIDACION REDEBAN 2025'!$C$3,IF(Y130="TIPO III",'BASE LIQUIDACION REDEBAN 2025'!$C$4,IF(Y130="TIPO IV",'BASE LIQUIDACION REDEBAN 2025'!$C$5,IF(Z130="AEREO",'BASE LIQUIDACION REDEBAN 2025'!$B$6,'BASE LIQUIDACION REDEBAN 2025'!$C$5)))))))</f>
        <v>65960.072302</v>
      </c>
      <c r="AE130" s="87">
        <f>IF(OR(W130="SOPORTE_TELEFÓNICO",W130="ENVÍO"),0,IF(Y130="TIPO I",'BASE LIQUIDACION REDEBAN 2025'!$B$10,IF(Y130="TIPO II",'BASE LIQUIDACION REDEBAN 2025'!$B$11,IF(Y130="TIPO III",'BASE LIQUIDACION REDEBAN 2025'!$B$12,'BASE LIQUIDACION REDEBAN 2025'!$B$13))))</f>
        <v>75096.394270399993</v>
      </c>
      <c r="AF130" s="87">
        <f t="shared" si="1"/>
        <v>131920.144604</v>
      </c>
      <c r="AG130" s="184"/>
      <c r="AH130" s="184"/>
    </row>
    <row r="131" spans="1:34" s="79" customFormat="1" ht="13.15">
      <c r="A131" s="154" t="s">
        <v>76</v>
      </c>
      <c r="B131" s="154" t="str">
        <f>VLOOKUP(A131,'CENTRO DE COSTOS'!A:D,4,FALSE)</f>
        <v>DIEGO FERNANDO HENAO CARDONA</v>
      </c>
      <c r="C131" s="154" t="str">
        <f>VLOOKUP(A131,'CENTRO DE COSTOS'!A:D,2,FALSE)</f>
        <v>0004-0003</v>
      </c>
      <c r="D131" s="154">
        <v>76248</v>
      </c>
      <c r="E131" s="154">
        <v>2545093</v>
      </c>
      <c r="F131" s="154">
        <v>21205</v>
      </c>
      <c r="G131" s="154" t="s">
        <v>2958</v>
      </c>
      <c r="H131" s="154" t="s">
        <v>227</v>
      </c>
      <c r="I131" s="154" t="s">
        <v>3551</v>
      </c>
      <c r="J131" s="154" t="s">
        <v>3552</v>
      </c>
      <c r="K131" s="154" t="s">
        <v>159</v>
      </c>
      <c r="L131" s="154" t="s">
        <v>3553</v>
      </c>
      <c r="M131" s="155">
        <v>45873.333333333336</v>
      </c>
      <c r="N131" s="155">
        <v>45873.65</v>
      </c>
      <c r="O131" s="154" t="s">
        <v>2961</v>
      </c>
      <c r="P131" s="154" t="s">
        <v>2962</v>
      </c>
      <c r="Q131" s="154" t="s">
        <v>3076</v>
      </c>
      <c r="R131" s="154" t="s">
        <v>3076</v>
      </c>
      <c r="S131" s="154" t="s">
        <v>220</v>
      </c>
      <c r="T131" s="180"/>
      <c r="U131" s="154" t="s">
        <v>2965</v>
      </c>
      <c r="V131" s="154" t="s">
        <v>3554</v>
      </c>
      <c r="W131" s="154" t="s">
        <v>2967</v>
      </c>
      <c r="X131" s="154" t="s">
        <v>3555</v>
      </c>
      <c r="Y131" s="154" t="s">
        <v>28</v>
      </c>
      <c r="Z131" s="154" t="s">
        <v>166</v>
      </c>
      <c r="AA131" s="154" t="s">
        <v>1408</v>
      </c>
      <c r="AB131" s="154">
        <v>1</v>
      </c>
      <c r="AC131" s="154">
        <v>0</v>
      </c>
      <c r="AD131" s="87">
        <f>IF(W131="SOPORTE_TELEFÓNICO",'BASE LIQUIDACION REDEBAN 2025'!$B$19,IF(W131="ENVÍO",'BASE LIQUIDACION REDEBAN 2025'!$C$2,IF(Y131="TIPO I",'BASE LIQUIDACION REDEBAN 2025'!$C$2,IF(Y131="TIPO II",'BASE LIQUIDACION REDEBAN 2025'!$C$3,IF(Y131="TIPO III",'BASE LIQUIDACION REDEBAN 2025'!$C$4,IF(Y131="TIPO IV",'BASE LIQUIDACION REDEBAN 2025'!$C$5,IF(Z131="AEREO",'BASE LIQUIDACION REDEBAN 2025'!$B$6,'BASE LIQUIDACION REDEBAN 2025'!$C$5)))))))</f>
        <v>144967.87232000002</v>
      </c>
      <c r="AE131" s="87">
        <f>IF(OR(W131="SOPORTE_TELEFÓNICO",W131="ENVÍO"),0,IF(Y131="TIPO I",'BASE LIQUIDACION REDEBAN 2025'!$B$10,IF(Y131="TIPO II",'BASE LIQUIDACION REDEBAN 2025'!$B$11,IF(Y131="TIPO III",'BASE LIQUIDACION REDEBAN 2025'!$B$12,'BASE LIQUIDACION REDEBAN 2025'!$B$13))))</f>
        <v>140395.6348884</v>
      </c>
      <c r="AF131" s="87">
        <f t="shared" ref="AF131:AF194" si="2">IF(OR(W131="SOPORTE_TELEFÓNICO",W131="ENVÍO"),AD131,(AD131*AB131+AE131*AC131))</f>
        <v>144967.87232000002</v>
      </c>
      <c r="AG131" s="184"/>
      <c r="AH131" s="184"/>
    </row>
    <row r="132" spans="1:34" s="79" customFormat="1" ht="13.15">
      <c r="A132" s="154" t="s">
        <v>90</v>
      </c>
      <c r="B132" s="154" t="str">
        <f>VLOOKUP(A132,'CENTRO DE COSTOS'!A:D,4,FALSE)</f>
        <v>JUAN SEBASTIÁN RÍOS CASTRILLÓN</v>
      </c>
      <c r="C132" s="154" t="str">
        <f>VLOOKUP(A132,'CENTRO DE COSTOS'!A:D,2,FALSE)</f>
        <v>0004-0005</v>
      </c>
      <c r="D132" s="154">
        <v>5001</v>
      </c>
      <c r="E132" s="154">
        <v>2544438</v>
      </c>
      <c r="F132" s="154">
        <v>74179</v>
      </c>
      <c r="G132" s="154" t="s">
        <v>2958</v>
      </c>
      <c r="H132" s="154" t="s">
        <v>197</v>
      </c>
      <c r="I132" s="154" t="s">
        <v>90</v>
      </c>
      <c r="J132" s="154" t="s">
        <v>3556</v>
      </c>
      <c r="K132" s="154" t="s">
        <v>159</v>
      </c>
      <c r="L132" s="154" t="s">
        <v>3557</v>
      </c>
      <c r="M132" s="155">
        <v>45872.44027777778</v>
      </c>
      <c r="N132" s="155">
        <v>45873.656944444447</v>
      </c>
      <c r="O132" s="154" t="s">
        <v>2961</v>
      </c>
      <c r="P132" s="154" t="s">
        <v>2962</v>
      </c>
      <c r="Q132" s="154" t="s">
        <v>3183</v>
      </c>
      <c r="R132" s="154" t="s">
        <v>3376</v>
      </c>
      <c r="S132" s="154" t="s">
        <v>2973</v>
      </c>
      <c r="T132" s="180"/>
      <c r="U132" s="154" t="s">
        <v>2965</v>
      </c>
      <c r="V132" s="154" t="s">
        <v>3558</v>
      </c>
      <c r="W132" s="154" t="s">
        <v>2967</v>
      </c>
      <c r="X132" s="154" t="s">
        <v>3559</v>
      </c>
      <c r="Y132" s="154" t="s">
        <v>25</v>
      </c>
      <c r="Z132" s="154" t="s">
        <v>166</v>
      </c>
      <c r="AA132" s="154" t="s">
        <v>2327</v>
      </c>
      <c r="AB132" s="154">
        <v>1</v>
      </c>
      <c r="AC132" s="154">
        <v>0</v>
      </c>
      <c r="AD132" s="87">
        <f>IF(W132="SOPORTE_TELEFÓNICO",'BASE LIQUIDACION REDEBAN 2025'!$B$19,IF(W132="ENVÍO",'BASE LIQUIDACION REDEBAN 2025'!$C$2,IF(Y132="TIPO I",'BASE LIQUIDACION REDEBAN 2025'!$C$2,IF(Y132="TIPO II",'BASE LIQUIDACION REDEBAN 2025'!$C$3,IF(Y132="TIPO III",'BASE LIQUIDACION REDEBAN 2025'!$C$4,IF(Y132="TIPO IV",'BASE LIQUIDACION REDEBAN 2025'!$C$5,IF(Z132="AEREO",'BASE LIQUIDACION REDEBAN 2025'!$B$6,'BASE LIQUIDACION REDEBAN 2025'!$C$5)))))))</f>
        <v>65960.072302</v>
      </c>
      <c r="AE132" s="87">
        <f>IF(OR(W132="SOPORTE_TELEFÓNICO",W132="ENVÍO"),0,IF(Y132="TIPO I",'BASE LIQUIDACION REDEBAN 2025'!$B$10,IF(Y132="TIPO II",'BASE LIQUIDACION REDEBAN 2025'!$B$11,IF(Y132="TIPO III",'BASE LIQUIDACION REDEBAN 2025'!$B$12,'BASE LIQUIDACION REDEBAN 2025'!$B$13))))</f>
        <v>75096.394270399993</v>
      </c>
      <c r="AF132" s="87">
        <f t="shared" si="2"/>
        <v>65960.072302</v>
      </c>
      <c r="AG132" s="184"/>
      <c r="AH132" s="184"/>
    </row>
    <row r="133" spans="1:34" s="79" customFormat="1" ht="13.15">
      <c r="A133" s="154" t="s">
        <v>90</v>
      </c>
      <c r="B133" s="154" t="str">
        <f>VLOOKUP(A133,'CENTRO DE COSTOS'!A:D,4,FALSE)</f>
        <v>JUAN SEBASTIÁN RÍOS CASTRILLÓN</v>
      </c>
      <c r="C133" s="154" t="str">
        <f>VLOOKUP(A133,'CENTRO DE COSTOS'!A:D,2,FALSE)</f>
        <v>0004-0005</v>
      </c>
      <c r="D133" s="154">
        <v>5001</v>
      </c>
      <c r="E133" s="154">
        <v>2543942</v>
      </c>
      <c r="F133" s="154">
        <v>61259</v>
      </c>
      <c r="G133" s="154" t="s">
        <v>2958</v>
      </c>
      <c r="H133" s="154" t="s">
        <v>197</v>
      </c>
      <c r="I133" s="154" t="s">
        <v>90</v>
      </c>
      <c r="J133" s="154" t="s">
        <v>3560</v>
      </c>
      <c r="K133" s="154" t="s">
        <v>159</v>
      </c>
      <c r="L133" s="154" t="s">
        <v>3561</v>
      </c>
      <c r="M133" s="155">
        <v>45872.333333333336</v>
      </c>
      <c r="N133" s="155">
        <v>45873.660416666666</v>
      </c>
      <c r="O133" s="154" t="s">
        <v>2961</v>
      </c>
      <c r="P133" s="154" t="s">
        <v>2962</v>
      </c>
      <c r="Q133" s="154" t="s">
        <v>2995</v>
      </c>
      <c r="R133" s="154" t="s">
        <v>2972</v>
      </c>
      <c r="S133" s="154" t="s">
        <v>2973</v>
      </c>
      <c r="T133" s="180"/>
      <c r="U133" s="154" t="s">
        <v>2965</v>
      </c>
      <c r="V133" s="154" t="s">
        <v>3562</v>
      </c>
      <c r="W133" s="154" t="s">
        <v>2967</v>
      </c>
      <c r="X133" s="154" t="s">
        <v>3563</v>
      </c>
      <c r="Y133" s="154" t="s">
        <v>25</v>
      </c>
      <c r="Z133" s="154" t="s">
        <v>166</v>
      </c>
      <c r="AA133" s="154" t="s">
        <v>1626</v>
      </c>
      <c r="AB133" s="154">
        <v>1</v>
      </c>
      <c r="AC133" s="154">
        <v>0</v>
      </c>
      <c r="AD133" s="87">
        <f>IF(W133="SOPORTE_TELEFÓNICO",'BASE LIQUIDACION REDEBAN 2025'!$B$19,IF(W133="ENVÍO",'BASE LIQUIDACION REDEBAN 2025'!$C$2,IF(Y133="TIPO I",'BASE LIQUIDACION REDEBAN 2025'!$C$2,IF(Y133="TIPO II",'BASE LIQUIDACION REDEBAN 2025'!$C$3,IF(Y133="TIPO III",'BASE LIQUIDACION REDEBAN 2025'!$C$4,IF(Y133="TIPO IV",'BASE LIQUIDACION REDEBAN 2025'!$C$5,IF(Z133="AEREO",'BASE LIQUIDACION REDEBAN 2025'!$B$6,'BASE LIQUIDACION REDEBAN 2025'!$C$5)))))))</f>
        <v>65960.072302</v>
      </c>
      <c r="AE133" s="87">
        <f>IF(OR(W133="SOPORTE_TELEFÓNICO",W133="ENVÍO"),0,IF(Y133="TIPO I",'BASE LIQUIDACION REDEBAN 2025'!$B$10,IF(Y133="TIPO II",'BASE LIQUIDACION REDEBAN 2025'!$B$11,IF(Y133="TIPO III",'BASE LIQUIDACION REDEBAN 2025'!$B$12,'BASE LIQUIDACION REDEBAN 2025'!$B$13))))</f>
        <v>75096.394270399993</v>
      </c>
      <c r="AF133" s="87">
        <f t="shared" si="2"/>
        <v>65960.072302</v>
      </c>
      <c r="AG133" s="184"/>
      <c r="AH133" s="184"/>
    </row>
    <row r="134" spans="1:34" s="79" customFormat="1" ht="13.15">
      <c r="A134" s="154" t="s">
        <v>90</v>
      </c>
      <c r="B134" s="154" t="str">
        <f>VLOOKUP(A134,'CENTRO DE COSTOS'!A:D,4,FALSE)</f>
        <v>JUAN SEBASTIÁN RÍOS CASTRILLÓN</v>
      </c>
      <c r="C134" s="154" t="str">
        <f>VLOOKUP(A134,'CENTRO DE COSTOS'!A:D,2,FALSE)</f>
        <v>0004-0005</v>
      </c>
      <c r="D134" s="154">
        <v>5001</v>
      </c>
      <c r="E134" s="154">
        <v>2543919</v>
      </c>
      <c r="F134" s="154">
        <v>56908</v>
      </c>
      <c r="G134" s="154" t="s">
        <v>2958</v>
      </c>
      <c r="H134" s="154" t="s">
        <v>197</v>
      </c>
      <c r="I134" s="154" t="s">
        <v>90</v>
      </c>
      <c r="J134" s="154" t="s">
        <v>3564</v>
      </c>
      <c r="K134" s="154" t="s">
        <v>159</v>
      </c>
      <c r="L134" s="154" t="s">
        <v>3565</v>
      </c>
      <c r="M134" s="155">
        <v>45871.65625</v>
      </c>
      <c r="N134" s="155">
        <v>45873.666666666664</v>
      </c>
      <c r="O134" s="154" t="s">
        <v>2961</v>
      </c>
      <c r="P134" s="154" t="s">
        <v>2962</v>
      </c>
      <c r="Q134" s="154" t="s">
        <v>3183</v>
      </c>
      <c r="R134" s="154" t="s">
        <v>2972</v>
      </c>
      <c r="S134" s="154" t="s">
        <v>2973</v>
      </c>
      <c r="T134" s="180"/>
      <c r="U134" s="154" t="s">
        <v>2965</v>
      </c>
      <c r="V134" s="154" t="s">
        <v>3566</v>
      </c>
      <c r="W134" s="154" t="s">
        <v>2967</v>
      </c>
      <c r="X134" s="154" t="s">
        <v>3567</v>
      </c>
      <c r="Y134" s="154" t="s">
        <v>25</v>
      </c>
      <c r="Z134" s="154" t="s">
        <v>166</v>
      </c>
      <c r="AA134" s="154" t="s">
        <v>1245</v>
      </c>
      <c r="AB134" s="154">
        <v>1</v>
      </c>
      <c r="AC134" s="154">
        <v>0</v>
      </c>
      <c r="AD134" s="87">
        <f>IF(W134="SOPORTE_TELEFÓNICO",'BASE LIQUIDACION REDEBAN 2025'!$B$19,IF(W134="ENVÍO",'BASE LIQUIDACION REDEBAN 2025'!$C$2,IF(Y134="TIPO I",'BASE LIQUIDACION REDEBAN 2025'!$C$2,IF(Y134="TIPO II",'BASE LIQUIDACION REDEBAN 2025'!$C$3,IF(Y134="TIPO III",'BASE LIQUIDACION REDEBAN 2025'!$C$4,IF(Y134="TIPO IV",'BASE LIQUIDACION REDEBAN 2025'!$C$5,IF(Z134="AEREO",'BASE LIQUIDACION REDEBAN 2025'!$B$6,'BASE LIQUIDACION REDEBAN 2025'!$C$5)))))))</f>
        <v>65960.072302</v>
      </c>
      <c r="AE134" s="87">
        <f>IF(OR(W134="SOPORTE_TELEFÓNICO",W134="ENVÍO"),0,IF(Y134="TIPO I",'BASE LIQUIDACION REDEBAN 2025'!$B$10,IF(Y134="TIPO II",'BASE LIQUIDACION REDEBAN 2025'!$B$11,IF(Y134="TIPO III",'BASE LIQUIDACION REDEBAN 2025'!$B$12,'BASE LIQUIDACION REDEBAN 2025'!$B$13))))</f>
        <v>75096.394270399993</v>
      </c>
      <c r="AF134" s="87">
        <f t="shared" si="2"/>
        <v>65960.072302</v>
      </c>
      <c r="AG134" s="184"/>
      <c r="AH134" s="184"/>
    </row>
    <row r="135" spans="1:34" s="79" customFormat="1" ht="13.15">
      <c r="A135" s="154" t="s">
        <v>72</v>
      </c>
      <c r="B135" s="154" t="str">
        <f>VLOOKUP(A135,'CENTRO DE COSTOS'!A:D,4,FALSE)</f>
        <v>MIGUEL JULIÁN HERNÁNDEZ GUARÍN</v>
      </c>
      <c r="C135" s="154" t="str">
        <f>VLOOKUP(A135,'CENTRO DE COSTOS'!A:D,2,FALSE)</f>
        <v>0004-0008</v>
      </c>
      <c r="D135" s="154">
        <v>68406</v>
      </c>
      <c r="E135" s="154">
        <v>2543473</v>
      </c>
      <c r="F135" s="154">
        <v>64490</v>
      </c>
      <c r="G135" s="154" t="s">
        <v>2958</v>
      </c>
      <c r="H135" s="154" t="s">
        <v>820</v>
      </c>
      <c r="I135" s="154" t="s">
        <v>3568</v>
      </c>
      <c r="J135" s="154" t="s">
        <v>3569</v>
      </c>
      <c r="K135" s="154" t="s">
        <v>159</v>
      </c>
      <c r="L135" s="154" t="s">
        <v>3570</v>
      </c>
      <c r="M135" s="155">
        <v>45871.524305555555</v>
      </c>
      <c r="N135" s="155">
        <v>45873.681944444441</v>
      </c>
      <c r="O135" s="154" t="s">
        <v>2961</v>
      </c>
      <c r="P135" s="154" t="s">
        <v>2962</v>
      </c>
      <c r="Q135" s="154" t="s">
        <v>3082</v>
      </c>
      <c r="R135" s="154" t="s">
        <v>2972</v>
      </c>
      <c r="S135" s="154" t="s">
        <v>220</v>
      </c>
      <c r="T135" s="180"/>
      <c r="U135" s="154" t="s">
        <v>2965</v>
      </c>
      <c r="V135" s="154" t="s">
        <v>3571</v>
      </c>
      <c r="W135" s="154" t="s">
        <v>2967</v>
      </c>
      <c r="X135" s="154" t="s">
        <v>3572</v>
      </c>
      <c r="Y135" s="154" t="s">
        <v>28</v>
      </c>
      <c r="Z135" s="154" t="s">
        <v>166</v>
      </c>
      <c r="AA135" s="154" t="s">
        <v>838</v>
      </c>
      <c r="AB135" s="154">
        <v>1</v>
      </c>
      <c r="AC135" s="154">
        <v>0</v>
      </c>
      <c r="AD135" s="87">
        <f>IF(W135="SOPORTE_TELEFÓNICO",'BASE LIQUIDACION REDEBAN 2025'!$B$19,IF(W135="ENVÍO",'BASE LIQUIDACION REDEBAN 2025'!$C$2,IF(Y135="TIPO I",'BASE LIQUIDACION REDEBAN 2025'!$C$2,IF(Y135="TIPO II",'BASE LIQUIDACION REDEBAN 2025'!$C$3,IF(Y135="TIPO III",'BASE LIQUIDACION REDEBAN 2025'!$C$4,IF(Y135="TIPO IV",'BASE LIQUIDACION REDEBAN 2025'!$C$5,IF(Z135="AEREO",'BASE LIQUIDACION REDEBAN 2025'!$B$6,'BASE LIQUIDACION REDEBAN 2025'!$C$5)))))))</f>
        <v>144967.87232000002</v>
      </c>
      <c r="AE135" s="87">
        <f>IF(OR(W135="SOPORTE_TELEFÓNICO",W135="ENVÍO"),0,IF(Y135="TIPO I",'BASE LIQUIDACION REDEBAN 2025'!$B$10,IF(Y135="TIPO II",'BASE LIQUIDACION REDEBAN 2025'!$B$11,IF(Y135="TIPO III",'BASE LIQUIDACION REDEBAN 2025'!$B$12,'BASE LIQUIDACION REDEBAN 2025'!$B$13))))</f>
        <v>140395.6348884</v>
      </c>
      <c r="AF135" s="87">
        <f t="shared" si="2"/>
        <v>144967.87232000002</v>
      </c>
      <c r="AG135" s="184"/>
      <c r="AH135" s="184"/>
    </row>
    <row r="136" spans="1:34" s="79" customFormat="1" ht="13.15">
      <c r="A136" s="154" t="s">
        <v>64</v>
      </c>
      <c r="B136" s="154" t="str">
        <f>VLOOKUP(A136,'CENTRO DE COSTOS'!A:D,4,FALSE)</f>
        <v>JOSE MAURICIO HERNANDEZ ROJAS</v>
      </c>
      <c r="C136" s="154" t="str">
        <f>VLOOKUP(A136,'CENTRO DE COSTOS'!A:D,2,FALSE)</f>
        <v>0004-0001</v>
      </c>
      <c r="D136" s="154">
        <v>8001</v>
      </c>
      <c r="E136" s="154">
        <v>2543284</v>
      </c>
      <c r="F136" s="154">
        <v>21409</v>
      </c>
      <c r="G136" s="154" t="s">
        <v>2958</v>
      </c>
      <c r="H136" s="154" t="s">
        <v>389</v>
      </c>
      <c r="I136" s="154" t="s">
        <v>64</v>
      </c>
      <c r="J136" s="154" t="s">
        <v>3573</v>
      </c>
      <c r="K136" s="154" t="s">
        <v>159</v>
      </c>
      <c r="L136" s="154" t="s">
        <v>3574</v>
      </c>
      <c r="M136" s="155">
        <v>45871.40902777778</v>
      </c>
      <c r="N136" s="155">
        <v>45873.69027777778</v>
      </c>
      <c r="O136" s="154" t="s">
        <v>2961</v>
      </c>
      <c r="P136" s="154" t="s">
        <v>2962</v>
      </c>
      <c r="Q136" s="154" t="s">
        <v>3046</v>
      </c>
      <c r="R136" s="154" t="s">
        <v>3575</v>
      </c>
      <c r="S136" s="154" t="s">
        <v>220</v>
      </c>
      <c r="T136" s="180"/>
      <c r="U136" s="154" t="s">
        <v>2965</v>
      </c>
      <c r="V136" s="154" t="s">
        <v>3576</v>
      </c>
      <c r="W136" s="154" t="s">
        <v>2967</v>
      </c>
      <c r="X136" s="154" t="s">
        <v>3577</v>
      </c>
      <c r="Y136" s="154" t="s">
        <v>25</v>
      </c>
      <c r="Z136" s="154" t="s">
        <v>166</v>
      </c>
      <c r="AA136" s="154" t="s">
        <v>799</v>
      </c>
      <c r="AB136" s="154">
        <v>1</v>
      </c>
      <c r="AC136" s="154">
        <v>0</v>
      </c>
      <c r="AD136" s="87">
        <f>IF(W136="SOPORTE_TELEFÓNICO",'BASE LIQUIDACION REDEBAN 2025'!$B$19,IF(W136="ENVÍO",'BASE LIQUIDACION REDEBAN 2025'!$C$2,IF(Y136="TIPO I",'BASE LIQUIDACION REDEBAN 2025'!$C$2,IF(Y136="TIPO II",'BASE LIQUIDACION REDEBAN 2025'!$C$3,IF(Y136="TIPO III",'BASE LIQUIDACION REDEBAN 2025'!$C$4,IF(Y136="TIPO IV",'BASE LIQUIDACION REDEBAN 2025'!$C$5,IF(Z136="AEREO",'BASE LIQUIDACION REDEBAN 2025'!$B$6,'BASE LIQUIDACION REDEBAN 2025'!$C$5)))))))</f>
        <v>65960.072302</v>
      </c>
      <c r="AE136" s="87">
        <f>IF(OR(W136="SOPORTE_TELEFÓNICO",W136="ENVÍO"),0,IF(Y136="TIPO I",'BASE LIQUIDACION REDEBAN 2025'!$B$10,IF(Y136="TIPO II",'BASE LIQUIDACION REDEBAN 2025'!$B$11,IF(Y136="TIPO III",'BASE LIQUIDACION REDEBAN 2025'!$B$12,'BASE LIQUIDACION REDEBAN 2025'!$B$13))))</f>
        <v>75096.394270399993</v>
      </c>
      <c r="AF136" s="87">
        <f t="shared" si="2"/>
        <v>65960.072302</v>
      </c>
      <c r="AG136" s="184"/>
      <c r="AH136" s="184"/>
    </row>
    <row r="137" spans="1:34" s="79" customFormat="1" ht="13.15">
      <c r="A137" s="154" t="s">
        <v>90</v>
      </c>
      <c r="B137" s="154" t="str">
        <f>VLOOKUP(A137,'CENTRO DE COSTOS'!A:D,4,FALSE)</f>
        <v>JUAN SEBASTIÁN RÍOS CASTRILLÓN</v>
      </c>
      <c r="C137" s="154" t="str">
        <f>VLOOKUP(A137,'CENTRO DE COSTOS'!A:D,2,FALSE)</f>
        <v>0004-0005</v>
      </c>
      <c r="D137" s="154">
        <v>5206</v>
      </c>
      <c r="E137" s="154">
        <v>2543130</v>
      </c>
      <c r="F137" s="154">
        <v>10414</v>
      </c>
      <c r="G137" s="154" t="s">
        <v>2958</v>
      </c>
      <c r="H137" s="154" t="s">
        <v>197</v>
      </c>
      <c r="I137" s="154" t="s">
        <v>3578</v>
      </c>
      <c r="J137" s="154" t="s">
        <v>3579</v>
      </c>
      <c r="K137" s="154" t="s">
        <v>159</v>
      </c>
      <c r="L137" s="154" t="s">
        <v>3580</v>
      </c>
      <c r="M137" s="155">
        <v>45871.361805555556</v>
      </c>
      <c r="N137" s="155">
        <v>45873.692361111112</v>
      </c>
      <c r="O137" s="154" t="s">
        <v>2961</v>
      </c>
      <c r="P137" s="154" t="s">
        <v>2962</v>
      </c>
      <c r="Q137" s="154" t="s">
        <v>3046</v>
      </c>
      <c r="R137" s="154" t="s">
        <v>2972</v>
      </c>
      <c r="S137" s="154" t="s">
        <v>2973</v>
      </c>
      <c r="T137" s="180"/>
      <c r="U137" s="154" t="s">
        <v>2965</v>
      </c>
      <c r="V137" s="154" t="s">
        <v>3581</v>
      </c>
      <c r="W137" s="154" t="s">
        <v>2967</v>
      </c>
      <c r="X137" s="154" t="s">
        <v>3582</v>
      </c>
      <c r="Y137" s="154" t="s">
        <v>28</v>
      </c>
      <c r="Z137" s="154" t="s">
        <v>166</v>
      </c>
      <c r="AA137" s="154" t="s">
        <v>209</v>
      </c>
      <c r="AB137" s="154">
        <v>1</v>
      </c>
      <c r="AC137" s="154">
        <v>0</v>
      </c>
      <c r="AD137" s="87">
        <f>IF(W137="SOPORTE_TELEFÓNICO",'BASE LIQUIDACION REDEBAN 2025'!$B$19,IF(W137="ENVÍO",'BASE LIQUIDACION REDEBAN 2025'!$C$2,IF(Y137="TIPO I",'BASE LIQUIDACION REDEBAN 2025'!$C$2,IF(Y137="TIPO II",'BASE LIQUIDACION REDEBAN 2025'!$C$3,IF(Y137="TIPO III",'BASE LIQUIDACION REDEBAN 2025'!$C$4,IF(Y137="TIPO IV",'BASE LIQUIDACION REDEBAN 2025'!$C$5,IF(Z137="AEREO",'BASE LIQUIDACION REDEBAN 2025'!$B$6,'BASE LIQUIDACION REDEBAN 2025'!$C$5)))))))</f>
        <v>144967.87232000002</v>
      </c>
      <c r="AE137" s="87">
        <f>IF(OR(W137="SOPORTE_TELEFÓNICO",W137="ENVÍO"),0,IF(Y137="TIPO I",'BASE LIQUIDACION REDEBAN 2025'!$B$10,IF(Y137="TIPO II",'BASE LIQUIDACION REDEBAN 2025'!$B$11,IF(Y137="TIPO III",'BASE LIQUIDACION REDEBAN 2025'!$B$12,'BASE LIQUIDACION REDEBAN 2025'!$B$13))))</f>
        <v>140395.6348884</v>
      </c>
      <c r="AF137" s="87">
        <f t="shared" si="2"/>
        <v>144967.87232000002</v>
      </c>
      <c r="AG137" s="184"/>
      <c r="AH137" s="184"/>
    </row>
    <row r="138" spans="1:34" s="79" customFormat="1" ht="13.15">
      <c r="A138" s="154" t="s">
        <v>64</v>
      </c>
      <c r="B138" s="154" t="str">
        <f>VLOOKUP(A138,'CENTRO DE COSTOS'!A:D,4,FALSE)</f>
        <v>JOSE MAURICIO HERNANDEZ ROJAS</v>
      </c>
      <c r="C138" s="154" t="str">
        <f>VLOOKUP(A138,'CENTRO DE COSTOS'!A:D,2,FALSE)</f>
        <v>0004-0001</v>
      </c>
      <c r="D138" s="154">
        <v>8001</v>
      </c>
      <c r="E138" s="154">
        <v>2549119</v>
      </c>
      <c r="F138" s="154">
        <v>26049</v>
      </c>
      <c r="G138" s="154" t="s">
        <v>2958</v>
      </c>
      <c r="H138" s="154" t="s">
        <v>389</v>
      </c>
      <c r="I138" s="154" t="s">
        <v>64</v>
      </c>
      <c r="J138" s="154" t="s">
        <v>3583</v>
      </c>
      <c r="K138" s="154" t="s">
        <v>159</v>
      </c>
      <c r="L138" s="154" t="s">
        <v>3584</v>
      </c>
      <c r="M138" s="155">
        <v>45873.504166666666</v>
      </c>
      <c r="N138" s="155">
        <v>45873.697916666664</v>
      </c>
      <c r="O138" s="154" t="s">
        <v>2961</v>
      </c>
      <c r="P138" s="154" t="s">
        <v>2962</v>
      </c>
      <c r="Q138" s="154" t="s">
        <v>2971</v>
      </c>
      <c r="R138" s="154" t="s">
        <v>2972</v>
      </c>
      <c r="S138" s="154" t="s">
        <v>220</v>
      </c>
      <c r="T138" s="180"/>
      <c r="U138" s="154" t="s">
        <v>2965</v>
      </c>
      <c r="V138" s="154" t="s">
        <v>3585</v>
      </c>
      <c r="W138" s="154" t="s">
        <v>2967</v>
      </c>
      <c r="X138" s="154" t="s">
        <v>3586</v>
      </c>
      <c r="Y138" s="154" t="s">
        <v>25</v>
      </c>
      <c r="Z138" s="154" t="s">
        <v>166</v>
      </c>
      <c r="AA138" s="154" t="s">
        <v>1093</v>
      </c>
      <c r="AB138" s="154">
        <v>1</v>
      </c>
      <c r="AC138" s="154">
        <v>0</v>
      </c>
      <c r="AD138" s="87">
        <f>IF(W138="SOPORTE_TELEFÓNICO",'BASE LIQUIDACION REDEBAN 2025'!$B$19,IF(W138="ENVÍO",'BASE LIQUIDACION REDEBAN 2025'!$C$2,IF(Y138="TIPO I",'BASE LIQUIDACION REDEBAN 2025'!$C$2,IF(Y138="TIPO II",'BASE LIQUIDACION REDEBAN 2025'!$C$3,IF(Y138="TIPO III",'BASE LIQUIDACION REDEBAN 2025'!$C$4,IF(Y138="TIPO IV",'BASE LIQUIDACION REDEBAN 2025'!$C$5,IF(Z138="AEREO",'BASE LIQUIDACION REDEBAN 2025'!$B$6,'BASE LIQUIDACION REDEBAN 2025'!$C$5)))))))</f>
        <v>65960.072302</v>
      </c>
      <c r="AE138" s="87">
        <f>IF(OR(W138="SOPORTE_TELEFÓNICO",W138="ENVÍO"),0,IF(Y138="TIPO I",'BASE LIQUIDACION REDEBAN 2025'!$B$10,IF(Y138="TIPO II",'BASE LIQUIDACION REDEBAN 2025'!$B$11,IF(Y138="TIPO III",'BASE LIQUIDACION REDEBAN 2025'!$B$12,'BASE LIQUIDACION REDEBAN 2025'!$B$13))))</f>
        <v>75096.394270399993</v>
      </c>
      <c r="AF138" s="87">
        <f t="shared" si="2"/>
        <v>65960.072302</v>
      </c>
      <c r="AG138" s="184"/>
      <c r="AH138" s="184"/>
    </row>
    <row r="139" spans="1:34" s="79" customFormat="1" ht="13.15">
      <c r="A139" s="154" t="s">
        <v>90</v>
      </c>
      <c r="B139" s="154" t="str">
        <f>VLOOKUP(A139,'CENTRO DE COSTOS'!A:D,4,FALSE)</f>
        <v>JUAN SEBASTIÁN RÍOS CASTRILLÓN</v>
      </c>
      <c r="C139" s="154" t="str">
        <f>VLOOKUP(A139,'CENTRO DE COSTOS'!A:D,2,FALSE)</f>
        <v>0004-0005</v>
      </c>
      <c r="D139" s="154">
        <v>5088</v>
      </c>
      <c r="E139" s="154">
        <v>2549037</v>
      </c>
      <c r="F139" s="154">
        <v>68453</v>
      </c>
      <c r="G139" s="154" t="s">
        <v>2958</v>
      </c>
      <c r="H139" s="154" t="s">
        <v>197</v>
      </c>
      <c r="I139" s="154" t="s">
        <v>211</v>
      </c>
      <c r="J139" s="154" t="s">
        <v>3587</v>
      </c>
      <c r="K139" s="154" t="s">
        <v>159</v>
      </c>
      <c r="L139" s="154" t="s">
        <v>3588</v>
      </c>
      <c r="M139" s="155">
        <v>45873.503472222219</v>
      </c>
      <c r="N139" s="155">
        <v>45873.699305555558</v>
      </c>
      <c r="O139" s="154" t="s">
        <v>2961</v>
      </c>
      <c r="P139" s="154" t="s">
        <v>2962</v>
      </c>
      <c r="Q139" s="154" t="s">
        <v>3099</v>
      </c>
      <c r="R139" s="154" t="s">
        <v>3435</v>
      </c>
      <c r="S139" s="154" t="s">
        <v>2973</v>
      </c>
      <c r="T139" s="180"/>
      <c r="U139" s="154" t="s">
        <v>2965</v>
      </c>
      <c r="V139" s="154" t="s">
        <v>3589</v>
      </c>
      <c r="W139" s="154" t="s">
        <v>2967</v>
      </c>
      <c r="X139" s="154" t="s">
        <v>3590</v>
      </c>
      <c r="Y139" s="154" t="s">
        <v>25</v>
      </c>
      <c r="Z139" s="154" t="s">
        <v>166</v>
      </c>
      <c r="AA139" s="154" t="s">
        <v>2327</v>
      </c>
      <c r="AB139" s="154">
        <v>1</v>
      </c>
      <c r="AC139" s="154">
        <v>0</v>
      </c>
      <c r="AD139" s="87">
        <f>IF(W139="SOPORTE_TELEFÓNICO",'BASE LIQUIDACION REDEBAN 2025'!$B$19,IF(W139="ENVÍO",'BASE LIQUIDACION REDEBAN 2025'!$C$2,IF(Y139="TIPO I",'BASE LIQUIDACION REDEBAN 2025'!$C$2,IF(Y139="TIPO II",'BASE LIQUIDACION REDEBAN 2025'!$C$3,IF(Y139="TIPO III",'BASE LIQUIDACION REDEBAN 2025'!$C$4,IF(Y139="TIPO IV",'BASE LIQUIDACION REDEBAN 2025'!$C$5,IF(Z139="AEREO",'BASE LIQUIDACION REDEBAN 2025'!$B$6,'BASE LIQUIDACION REDEBAN 2025'!$C$5)))))))</f>
        <v>65960.072302</v>
      </c>
      <c r="AE139" s="87">
        <f>IF(OR(W139="SOPORTE_TELEFÓNICO",W139="ENVÍO"),0,IF(Y139="TIPO I",'BASE LIQUIDACION REDEBAN 2025'!$B$10,IF(Y139="TIPO II",'BASE LIQUIDACION REDEBAN 2025'!$B$11,IF(Y139="TIPO III",'BASE LIQUIDACION REDEBAN 2025'!$B$12,'BASE LIQUIDACION REDEBAN 2025'!$B$13))))</f>
        <v>75096.394270399993</v>
      </c>
      <c r="AF139" s="87">
        <f t="shared" si="2"/>
        <v>65960.072302</v>
      </c>
      <c r="AG139" s="184"/>
      <c r="AH139" s="184"/>
    </row>
    <row r="140" spans="1:34" s="79" customFormat="1" ht="13.15">
      <c r="A140" s="154" t="s">
        <v>93</v>
      </c>
      <c r="B140" s="154" t="str">
        <f>VLOOKUP(A140,'CENTRO DE COSTOS'!A:D,4,FALSE)</f>
        <v>DIEGO FERNANDO HENAO CARDONA</v>
      </c>
      <c r="C140" s="154" t="str">
        <f>VLOOKUP(A140,'CENTRO DE COSTOS'!A:D,2,FALSE)</f>
        <v>0004-0003</v>
      </c>
      <c r="D140" s="154">
        <v>52356</v>
      </c>
      <c r="E140" s="154">
        <v>2548530</v>
      </c>
      <c r="F140" s="154">
        <v>75651</v>
      </c>
      <c r="G140" s="154" t="s">
        <v>2958</v>
      </c>
      <c r="H140" s="154" t="s">
        <v>174</v>
      </c>
      <c r="I140" s="154" t="s">
        <v>2246</v>
      </c>
      <c r="J140" s="154" t="s">
        <v>3591</v>
      </c>
      <c r="K140" s="154" t="s">
        <v>159</v>
      </c>
      <c r="L140" s="154" t="s">
        <v>3592</v>
      </c>
      <c r="M140" s="155">
        <v>45873.473611111112</v>
      </c>
      <c r="N140" s="155">
        <v>45873.704861111109</v>
      </c>
      <c r="O140" s="154" t="s">
        <v>2961</v>
      </c>
      <c r="P140" s="154" t="s">
        <v>2988</v>
      </c>
      <c r="Q140" s="154" t="s">
        <v>2971</v>
      </c>
      <c r="R140" s="154" t="s">
        <v>3277</v>
      </c>
      <c r="S140" s="154" t="s">
        <v>2973</v>
      </c>
      <c r="T140" s="180"/>
      <c r="U140" s="154" t="s">
        <v>2965</v>
      </c>
      <c r="V140" s="154" t="s">
        <v>3593</v>
      </c>
      <c r="W140" s="154" t="s">
        <v>2967</v>
      </c>
      <c r="X140" s="154" t="s">
        <v>3594</v>
      </c>
      <c r="Y140" s="154" t="s">
        <v>28</v>
      </c>
      <c r="Z140" s="154" t="s">
        <v>166</v>
      </c>
      <c r="AA140" s="154" t="s">
        <v>3595</v>
      </c>
      <c r="AB140" s="154">
        <v>1</v>
      </c>
      <c r="AC140" s="154">
        <v>0</v>
      </c>
      <c r="AD140" s="87">
        <f>IF(W140="SOPORTE_TELEFÓNICO",'BASE LIQUIDACION REDEBAN 2025'!$B$19,IF(W140="ENVÍO",'BASE LIQUIDACION REDEBAN 2025'!$C$2,IF(Y140="TIPO I",'BASE LIQUIDACION REDEBAN 2025'!$C$2,IF(Y140="TIPO II",'BASE LIQUIDACION REDEBAN 2025'!$C$3,IF(Y140="TIPO III",'BASE LIQUIDACION REDEBAN 2025'!$C$4,IF(Y140="TIPO IV",'BASE LIQUIDACION REDEBAN 2025'!$C$5,IF(Z140="AEREO",'BASE LIQUIDACION REDEBAN 2025'!$B$6,'BASE LIQUIDACION REDEBAN 2025'!$C$5)))))))</f>
        <v>144967.87232000002</v>
      </c>
      <c r="AE140" s="87">
        <f>IF(OR(W140="SOPORTE_TELEFÓNICO",W140="ENVÍO"),0,IF(Y140="TIPO I",'BASE LIQUIDACION REDEBAN 2025'!$B$10,IF(Y140="TIPO II",'BASE LIQUIDACION REDEBAN 2025'!$B$11,IF(Y140="TIPO III",'BASE LIQUIDACION REDEBAN 2025'!$B$12,'BASE LIQUIDACION REDEBAN 2025'!$B$13))))</f>
        <v>140395.6348884</v>
      </c>
      <c r="AF140" s="87">
        <f t="shared" si="2"/>
        <v>144967.87232000002</v>
      </c>
      <c r="AG140" s="184"/>
      <c r="AH140" s="184"/>
    </row>
    <row r="141" spans="1:34" s="79" customFormat="1" ht="13.15">
      <c r="A141" s="154" t="s">
        <v>90</v>
      </c>
      <c r="B141" s="154" t="str">
        <f>VLOOKUP(A141,'CENTRO DE COSTOS'!A:D,4,FALSE)</f>
        <v>JUAN SEBASTIÁN RÍOS CASTRILLÓN</v>
      </c>
      <c r="C141" s="154" t="str">
        <f>VLOOKUP(A141,'CENTRO DE COSTOS'!A:D,2,FALSE)</f>
        <v>0004-0005</v>
      </c>
      <c r="D141" s="154">
        <v>5001</v>
      </c>
      <c r="E141" s="154">
        <v>2548092</v>
      </c>
      <c r="F141" s="154">
        <v>71291</v>
      </c>
      <c r="G141" s="154" t="s">
        <v>2958</v>
      </c>
      <c r="H141" s="154" t="s">
        <v>197</v>
      </c>
      <c r="I141" s="154" t="s">
        <v>90</v>
      </c>
      <c r="J141" s="154" t="s">
        <v>3596</v>
      </c>
      <c r="K141" s="154" t="s">
        <v>159</v>
      </c>
      <c r="L141" s="154" t="s">
        <v>3597</v>
      </c>
      <c r="M141" s="155">
        <v>45873.459027777775</v>
      </c>
      <c r="N141" s="155">
        <v>45873.708333333336</v>
      </c>
      <c r="O141" s="154" t="s">
        <v>2961</v>
      </c>
      <c r="P141" s="154" t="s">
        <v>2962</v>
      </c>
      <c r="Q141" s="154" t="s">
        <v>3046</v>
      </c>
      <c r="R141" s="154" t="s">
        <v>2972</v>
      </c>
      <c r="S141" s="154" t="s">
        <v>200</v>
      </c>
      <c r="T141" s="180"/>
      <c r="U141" s="154" t="s">
        <v>2965</v>
      </c>
      <c r="V141" s="154" t="s">
        <v>3598</v>
      </c>
      <c r="W141" s="154" t="s">
        <v>2967</v>
      </c>
      <c r="X141" s="154" t="s">
        <v>3599</v>
      </c>
      <c r="Y141" s="154" t="s">
        <v>25</v>
      </c>
      <c r="Z141" s="154" t="s">
        <v>166</v>
      </c>
      <c r="AA141" s="154" t="s">
        <v>270</v>
      </c>
      <c r="AB141" s="154">
        <v>1</v>
      </c>
      <c r="AC141" s="154">
        <v>0</v>
      </c>
      <c r="AD141" s="87">
        <f>IF(W141="SOPORTE_TELEFÓNICO",'BASE LIQUIDACION REDEBAN 2025'!$B$19,IF(W141="ENVÍO",'BASE LIQUIDACION REDEBAN 2025'!$C$2,IF(Y141="TIPO I",'BASE LIQUIDACION REDEBAN 2025'!$C$2,IF(Y141="TIPO II",'BASE LIQUIDACION REDEBAN 2025'!$C$3,IF(Y141="TIPO III",'BASE LIQUIDACION REDEBAN 2025'!$C$4,IF(Y141="TIPO IV",'BASE LIQUIDACION REDEBAN 2025'!$C$5,IF(Z141="AEREO",'BASE LIQUIDACION REDEBAN 2025'!$B$6,'BASE LIQUIDACION REDEBAN 2025'!$C$5)))))))</f>
        <v>65960.072302</v>
      </c>
      <c r="AE141" s="87">
        <f>IF(OR(W141="SOPORTE_TELEFÓNICO",W141="ENVÍO"),0,IF(Y141="TIPO I",'BASE LIQUIDACION REDEBAN 2025'!$B$10,IF(Y141="TIPO II",'BASE LIQUIDACION REDEBAN 2025'!$B$11,IF(Y141="TIPO III",'BASE LIQUIDACION REDEBAN 2025'!$B$12,'BASE LIQUIDACION REDEBAN 2025'!$B$13))))</f>
        <v>75096.394270399993</v>
      </c>
      <c r="AF141" s="87">
        <f t="shared" si="2"/>
        <v>65960.072302</v>
      </c>
      <c r="AG141" s="184"/>
      <c r="AH141" s="184"/>
    </row>
    <row r="142" spans="1:34" s="79" customFormat="1" ht="13.15">
      <c r="A142" s="154" t="s">
        <v>81</v>
      </c>
      <c r="B142" s="154" t="str">
        <f>VLOOKUP(A142,'CENTRO DE COSTOS'!A:D,4,FALSE)</f>
        <v>MIGUEL JULIÁN HERNÁNDEZ GUARÍN</v>
      </c>
      <c r="C142" s="154" t="str">
        <f>VLOOKUP(A142,'CENTRO DE COSTOS'!A:D,2,FALSE)</f>
        <v>0004-0008</v>
      </c>
      <c r="D142" s="154">
        <v>54001</v>
      </c>
      <c r="E142" s="154">
        <v>2548112</v>
      </c>
      <c r="F142" s="154">
        <v>27376</v>
      </c>
      <c r="G142" s="154" t="s">
        <v>2958</v>
      </c>
      <c r="H142" s="154" t="s">
        <v>317</v>
      </c>
      <c r="I142" s="154" t="s">
        <v>81</v>
      </c>
      <c r="J142" s="154" t="s">
        <v>3600</v>
      </c>
      <c r="K142" s="154" t="s">
        <v>159</v>
      </c>
      <c r="L142" s="154" t="s">
        <v>3601</v>
      </c>
      <c r="M142" s="155">
        <v>45873.448611111111</v>
      </c>
      <c r="N142" s="155">
        <v>45873.725694444445</v>
      </c>
      <c r="O142" s="154" t="s">
        <v>2961</v>
      </c>
      <c r="P142" s="154" t="s">
        <v>2962</v>
      </c>
      <c r="Q142" s="154" t="s">
        <v>2971</v>
      </c>
      <c r="R142" s="154" t="s">
        <v>2972</v>
      </c>
      <c r="S142" s="154" t="s">
        <v>220</v>
      </c>
      <c r="T142" s="180"/>
      <c r="U142" s="154" t="s">
        <v>2965</v>
      </c>
      <c r="V142" s="154" t="s">
        <v>3602</v>
      </c>
      <c r="W142" s="154" t="s">
        <v>2967</v>
      </c>
      <c r="X142" s="154">
        <v>0</v>
      </c>
      <c r="Y142" s="154" t="s">
        <v>25</v>
      </c>
      <c r="Z142" s="154" t="s">
        <v>166</v>
      </c>
      <c r="AA142" s="154" t="s">
        <v>1496</v>
      </c>
      <c r="AB142" s="154">
        <v>1</v>
      </c>
      <c r="AC142" s="154">
        <v>0</v>
      </c>
      <c r="AD142" s="87">
        <f>IF(W142="SOPORTE_TELEFÓNICO",'BASE LIQUIDACION REDEBAN 2025'!$B$19,IF(W142="ENVÍO",'BASE LIQUIDACION REDEBAN 2025'!$C$2,IF(Y142="TIPO I",'BASE LIQUIDACION REDEBAN 2025'!$C$2,IF(Y142="TIPO II",'BASE LIQUIDACION REDEBAN 2025'!$C$3,IF(Y142="TIPO III",'BASE LIQUIDACION REDEBAN 2025'!$C$4,IF(Y142="TIPO IV",'BASE LIQUIDACION REDEBAN 2025'!$C$5,IF(Z142="AEREO",'BASE LIQUIDACION REDEBAN 2025'!$B$6,'BASE LIQUIDACION REDEBAN 2025'!$C$5)))))))</f>
        <v>65960.072302</v>
      </c>
      <c r="AE142" s="87">
        <f>IF(OR(W142="SOPORTE_TELEFÓNICO",W142="ENVÍO"),0,IF(Y142="TIPO I",'BASE LIQUIDACION REDEBAN 2025'!$B$10,IF(Y142="TIPO II",'BASE LIQUIDACION REDEBAN 2025'!$B$11,IF(Y142="TIPO III",'BASE LIQUIDACION REDEBAN 2025'!$B$12,'BASE LIQUIDACION REDEBAN 2025'!$B$13))))</f>
        <v>75096.394270399993</v>
      </c>
      <c r="AF142" s="87">
        <f t="shared" si="2"/>
        <v>65960.072302</v>
      </c>
      <c r="AG142" s="184"/>
      <c r="AH142" s="184"/>
    </row>
    <row r="143" spans="1:34" s="79" customFormat="1" ht="13.15">
      <c r="A143" s="154" t="s">
        <v>72</v>
      </c>
      <c r="B143" s="154" t="str">
        <f>VLOOKUP(A143,'CENTRO DE COSTOS'!A:D,4,FALSE)</f>
        <v>MIGUEL JULIÁN HERNÁNDEZ GUARÍN</v>
      </c>
      <c r="C143" s="154" t="str">
        <f>VLOOKUP(A143,'CENTRO DE COSTOS'!A:D,2,FALSE)</f>
        <v>0004-0008</v>
      </c>
      <c r="D143" s="154">
        <v>68001</v>
      </c>
      <c r="E143" s="154">
        <v>2547781</v>
      </c>
      <c r="F143" s="154">
        <v>34113</v>
      </c>
      <c r="G143" s="154" t="s">
        <v>2958</v>
      </c>
      <c r="H143" s="154" t="s">
        <v>820</v>
      </c>
      <c r="I143" s="154" t="s">
        <v>72</v>
      </c>
      <c r="J143" s="154" t="s">
        <v>3603</v>
      </c>
      <c r="K143" s="154" t="s">
        <v>159</v>
      </c>
      <c r="L143" s="154" t="s">
        <v>3604</v>
      </c>
      <c r="M143" s="155">
        <v>45873.446527777778</v>
      </c>
      <c r="N143" s="155">
        <v>45873.731944444444</v>
      </c>
      <c r="O143" s="154" t="s">
        <v>2961</v>
      </c>
      <c r="P143" s="154" t="s">
        <v>2962</v>
      </c>
      <c r="Q143" s="154" t="s">
        <v>3046</v>
      </c>
      <c r="R143" s="154" t="s">
        <v>2972</v>
      </c>
      <c r="S143" s="154" t="s">
        <v>200</v>
      </c>
      <c r="T143" s="180"/>
      <c r="U143" s="154" t="s">
        <v>2965</v>
      </c>
      <c r="V143" s="154" t="s">
        <v>3605</v>
      </c>
      <c r="W143" s="154" t="s">
        <v>2967</v>
      </c>
      <c r="X143" s="154" t="s">
        <v>3606</v>
      </c>
      <c r="Y143" s="154" t="s">
        <v>25</v>
      </c>
      <c r="Z143" s="154" t="s">
        <v>166</v>
      </c>
      <c r="AA143" s="154" t="s">
        <v>957</v>
      </c>
      <c r="AB143" s="154">
        <v>1</v>
      </c>
      <c r="AC143" s="154">
        <v>0</v>
      </c>
      <c r="AD143" s="87">
        <f>IF(W143="SOPORTE_TELEFÓNICO",'BASE LIQUIDACION REDEBAN 2025'!$B$19,IF(W143="ENVÍO",'BASE LIQUIDACION REDEBAN 2025'!$C$2,IF(Y143="TIPO I",'BASE LIQUIDACION REDEBAN 2025'!$C$2,IF(Y143="TIPO II",'BASE LIQUIDACION REDEBAN 2025'!$C$3,IF(Y143="TIPO III",'BASE LIQUIDACION REDEBAN 2025'!$C$4,IF(Y143="TIPO IV",'BASE LIQUIDACION REDEBAN 2025'!$C$5,IF(Z143="AEREO",'BASE LIQUIDACION REDEBAN 2025'!$B$6,'BASE LIQUIDACION REDEBAN 2025'!$C$5)))))))</f>
        <v>65960.072302</v>
      </c>
      <c r="AE143" s="87">
        <f>IF(OR(W143="SOPORTE_TELEFÓNICO",W143="ENVÍO"),0,IF(Y143="TIPO I",'BASE LIQUIDACION REDEBAN 2025'!$B$10,IF(Y143="TIPO II",'BASE LIQUIDACION REDEBAN 2025'!$B$11,IF(Y143="TIPO III",'BASE LIQUIDACION REDEBAN 2025'!$B$12,'BASE LIQUIDACION REDEBAN 2025'!$B$13))))</f>
        <v>75096.394270399993</v>
      </c>
      <c r="AF143" s="87">
        <f t="shared" si="2"/>
        <v>65960.072302</v>
      </c>
      <c r="AG143" s="184"/>
      <c r="AH143" s="184"/>
    </row>
    <row r="144" spans="1:34" s="79" customFormat="1" ht="13.15">
      <c r="A144" s="154" t="s">
        <v>90</v>
      </c>
      <c r="B144" s="154" t="str">
        <f>VLOOKUP(A144,'CENTRO DE COSTOS'!A:D,4,FALSE)</f>
        <v>JUAN SEBASTIÁN RÍOS CASTRILLÓN</v>
      </c>
      <c r="C144" s="154" t="str">
        <f>VLOOKUP(A144,'CENTRO DE COSTOS'!A:D,2,FALSE)</f>
        <v>0004-0005</v>
      </c>
      <c r="D144" s="154">
        <v>5360</v>
      </c>
      <c r="E144" s="154">
        <v>2547275</v>
      </c>
      <c r="F144" s="154">
        <v>61338</v>
      </c>
      <c r="G144" s="154" t="s">
        <v>2958</v>
      </c>
      <c r="H144" s="154" t="s">
        <v>197</v>
      </c>
      <c r="I144" s="154" t="s">
        <v>3607</v>
      </c>
      <c r="J144" s="154" t="s">
        <v>3608</v>
      </c>
      <c r="K144" s="154" t="s">
        <v>159</v>
      </c>
      <c r="L144" s="154" t="s">
        <v>3609</v>
      </c>
      <c r="M144" s="155">
        <v>45873.420138888891</v>
      </c>
      <c r="N144" s="155">
        <v>45873.742361111108</v>
      </c>
      <c r="O144" s="154" t="s">
        <v>2961</v>
      </c>
      <c r="P144" s="154" t="s">
        <v>2962</v>
      </c>
      <c r="Q144" s="154" t="s">
        <v>3099</v>
      </c>
      <c r="R144" s="154" t="s">
        <v>3100</v>
      </c>
      <c r="S144" s="154" t="s">
        <v>2973</v>
      </c>
      <c r="T144" s="180"/>
      <c r="U144" s="154" t="s">
        <v>2965</v>
      </c>
      <c r="V144" s="154" t="s">
        <v>3610</v>
      </c>
      <c r="W144" s="154" t="s">
        <v>2967</v>
      </c>
      <c r="X144" s="154">
        <v>0</v>
      </c>
      <c r="Y144" s="154" t="s">
        <v>25</v>
      </c>
      <c r="Z144" s="154" t="s">
        <v>166</v>
      </c>
      <c r="AA144" s="154" t="s">
        <v>3127</v>
      </c>
      <c r="AB144" s="154">
        <v>1</v>
      </c>
      <c r="AC144" s="154">
        <v>0</v>
      </c>
      <c r="AD144" s="87">
        <f>IF(W144="SOPORTE_TELEFÓNICO",'BASE LIQUIDACION REDEBAN 2025'!$B$19,IF(W144="ENVÍO",'BASE LIQUIDACION REDEBAN 2025'!$C$2,IF(Y144="TIPO I",'BASE LIQUIDACION REDEBAN 2025'!$C$2,IF(Y144="TIPO II",'BASE LIQUIDACION REDEBAN 2025'!$C$3,IF(Y144="TIPO III",'BASE LIQUIDACION REDEBAN 2025'!$C$4,IF(Y144="TIPO IV",'BASE LIQUIDACION REDEBAN 2025'!$C$5,IF(Z144="AEREO",'BASE LIQUIDACION REDEBAN 2025'!$B$6,'BASE LIQUIDACION REDEBAN 2025'!$C$5)))))))</f>
        <v>65960.072302</v>
      </c>
      <c r="AE144" s="87">
        <f>IF(OR(W144="SOPORTE_TELEFÓNICO",W144="ENVÍO"),0,IF(Y144="TIPO I",'BASE LIQUIDACION REDEBAN 2025'!$B$10,IF(Y144="TIPO II",'BASE LIQUIDACION REDEBAN 2025'!$B$11,IF(Y144="TIPO III",'BASE LIQUIDACION REDEBAN 2025'!$B$12,'BASE LIQUIDACION REDEBAN 2025'!$B$13))))</f>
        <v>75096.394270399993</v>
      </c>
      <c r="AF144" s="87">
        <f t="shared" si="2"/>
        <v>65960.072302</v>
      </c>
      <c r="AG144" s="184"/>
      <c r="AH144" s="184"/>
    </row>
    <row r="145" spans="1:34" s="79" customFormat="1" ht="13.15">
      <c r="A145" s="154" t="s">
        <v>90</v>
      </c>
      <c r="B145" s="154" t="str">
        <f>VLOOKUP(A145,'CENTRO DE COSTOS'!A:D,4,FALSE)</f>
        <v>JUAN SEBASTIÁN RÍOS CASTRILLÓN</v>
      </c>
      <c r="C145" s="154" t="str">
        <f>VLOOKUP(A145,'CENTRO DE COSTOS'!A:D,2,FALSE)</f>
        <v>0004-0005</v>
      </c>
      <c r="D145" s="154">
        <v>5360</v>
      </c>
      <c r="E145" s="154">
        <v>2546658</v>
      </c>
      <c r="F145" s="154">
        <v>73033</v>
      </c>
      <c r="G145" s="154" t="s">
        <v>2958</v>
      </c>
      <c r="H145" s="154" t="s">
        <v>197</v>
      </c>
      <c r="I145" s="154" t="s">
        <v>3607</v>
      </c>
      <c r="J145" s="154" t="s">
        <v>3611</v>
      </c>
      <c r="K145" s="154" t="s">
        <v>159</v>
      </c>
      <c r="L145" s="154" t="s">
        <v>3612</v>
      </c>
      <c r="M145" s="155">
        <v>45873.400694444441</v>
      </c>
      <c r="N145" s="155">
        <v>45873.745138888888</v>
      </c>
      <c r="O145" s="154" t="s">
        <v>2961</v>
      </c>
      <c r="P145" s="154" t="s">
        <v>2962</v>
      </c>
      <c r="Q145" s="154" t="s">
        <v>3183</v>
      </c>
      <c r="R145" s="154" t="s">
        <v>2972</v>
      </c>
      <c r="S145" s="154" t="s">
        <v>2973</v>
      </c>
      <c r="T145" s="180"/>
      <c r="U145" s="154" t="s">
        <v>2965</v>
      </c>
      <c r="V145" s="154" t="s">
        <v>3613</v>
      </c>
      <c r="W145" s="154" t="s">
        <v>2967</v>
      </c>
      <c r="X145" s="154" t="s">
        <v>3614</v>
      </c>
      <c r="Y145" s="154" t="s">
        <v>25</v>
      </c>
      <c r="Z145" s="154" t="s">
        <v>166</v>
      </c>
      <c r="AA145" s="154" t="s">
        <v>3158</v>
      </c>
      <c r="AB145" s="154">
        <v>1</v>
      </c>
      <c r="AC145" s="154">
        <v>0</v>
      </c>
      <c r="AD145" s="87">
        <f>IF(W145="SOPORTE_TELEFÓNICO",'BASE LIQUIDACION REDEBAN 2025'!$B$19,IF(W145="ENVÍO",'BASE LIQUIDACION REDEBAN 2025'!$C$2,IF(Y145="TIPO I",'BASE LIQUIDACION REDEBAN 2025'!$C$2,IF(Y145="TIPO II",'BASE LIQUIDACION REDEBAN 2025'!$C$3,IF(Y145="TIPO III",'BASE LIQUIDACION REDEBAN 2025'!$C$4,IF(Y145="TIPO IV",'BASE LIQUIDACION REDEBAN 2025'!$C$5,IF(Z145="AEREO",'BASE LIQUIDACION REDEBAN 2025'!$B$6,'BASE LIQUIDACION REDEBAN 2025'!$C$5)))))))</f>
        <v>65960.072302</v>
      </c>
      <c r="AE145" s="87">
        <f>IF(OR(W145="SOPORTE_TELEFÓNICO",W145="ENVÍO"),0,IF(Y145="TIPO I",'BASE LIQUIDACION REDEBAN 2025'!$B$10,IF(Y145="TIPO II",'BASE LIQUIDACION REDEBAN 2025'!$B$11,IF(Y145="TIPO III",'BASE LIQUIDACION REDEBAN 2025'!$B$12,'BASE LIQUIDACION REDEBAN 2025'!$B$13))))</f>
        <v>75096.394270399993</v>
      </c>
      <c r="AF145" s="87">
        <f t="shared" si="2"/>
        <v>65960.072302</v>
      </c>
      <c r="AG145" s="184"/>
      <c r="AH145" s="184"/>
    </row>
    <row r="146" spans="1:34" s="79" customFormat="1" ht="13.15">
      <c r="A146" s="154" t="s">
        <v>90</v>
      </c>
      <c r="B146" s="154" t="str">
        <f>VLOOKUP(A146,'CENTRO DE COSTOS'!A:D,4,FALSE)</f>
        <v>JUAN SEBASTIÁN RÍOS CASTRILLÓN</v>
      </c>
      <c r="C146" s="154" t="str">
        <f>VLOOKUP(A146,'CENTRO DE COSTOS'!A:D,2,FALSE)</f>
        <v>0004-0005</v>
      </c>
      <c r="D146" s="154">
        <v>5360</v>
      </c>
      <c r="E146" s="154">
        <v>2545840</v>
      </c>
      <c r="F146" s="154">
        <v>36353</v>
      </c>
      <c r="G146" s="154" t="s">
        <v>2958</v>
      </c>
      <c r="H146" s="154" t="s">
        <v>197</v>
      </c>
      <c r="I146" s="154" t="s">
        <v>3607</v>
      </c>
      <c r="J146" s="154" t="s">
        <v>3615</v>
      </c>
      <c r="K146" s="154" t="s">
        <v>159</v>
      </c>
      <c r="L146" s="154" t="s">
        <v>3616</v>
      </c>
      <c r="M146" s="155">
        <v>45873.364583333336</v>
      </c>
      <c r="N146" s="155">
        <v>45873.75</v>
      </c>
      <c r="O146" s="154" t="s">
        <v>2961</v>
      </c>
      <c r="P146" s="154" t="s">
        <v>2962</v>
      </c>
      <c r="Q146" s="154" t="s">
        <v>3076</v>
      </c>
      <c r="R146" s="154" t="s">
        <v>3076</v>
      </c>
      <c r="S146" s="154" t="s">
        <v>2973</v>
      </c>
      <c r="T146" s="180"/>
      <c r="U146" s="154" t="s">
        <v>2965</v>
      </c>
      <c r="V146" s="154" t="s">
        <v>3617</v>
      </c>
      <c r="W146" s="154" t="s">
        <v>2967</v>
      </c>
      <c r="X146" s="154" t="s">
        <v>3618</v>
      </c>
      <c r="Y146" s="154" t="s">
        <v>25</v>
      </c>
      <c r="Z146" s="154" t="s">
        <v>166</v>
      </c>
      <c r="AA146" s="154" t="s">
        <v>3158</v>
      </c>
      <c r="AB146" s="154">
        <v>1</v>
      </c>
      <c r="AC146" s="154">
        <v>0</v>
      </c>
      <c r="AD146" s="87">
        <f>IF(W146="SOPORTE_TELEFÓNICO",'BASE LIQUIDACION REDEBAN 2025'!$B$19,IF(W146="ENVÍO",'BASE LIQUIDACION REDEBAN 2025'!$C$2,IF(Y146="TIPO I",'BASE LIQUIDACION REDEBAN 2025'!$C$2,IF(Y146="TIPO II",'BASE LIQUIDACION REDEBAN 2025'!$C$3,IF(Y146="TIPO III",'BASE LIQUIDACION REDEBAN 2025'!$C$4,IF(Y146="TIPO IV",'BASE LIQUIDACION REDEBAN 2025'!$C$5,IF(Z146="AEREO",'BASE LIQUIDACION REDEBAN 2025'!$B$6,'BASE LIQUIDACION REDEBAN 2025'!$C$5)))))))</f>
        <v>65960.072302</v>
      </c>
      <c r="AE146" s="87">
        <f>IF(OR(W146="SOPORTE_TELEFÓNICO",W146="ENVÍO"),0,IF(Y146="TIPO I",'BASE LIQUIDACION REDEBAN 2025'!$B$10,IF(Y146="TIPO II",'BASE LIQUIDACION REDEBAN 2025'!$B$11,IF(Y146="TIPO III",'BASE LIQUIDACION REDEBAN 2025'!$B$12,'BASE LIQUIDACION REDEBAN 2025'!$B$13))))</f>
        <v>75096.394270399993</v>
      </c>
      <c r="AF146" s="87">
        <f t="shared" si="2"/>
        <v>65960.072302</v>
      </c>
      <c r="AG146" s="184"/>
      <c r="AH146" s="184"/>
    </row>
    <row r="147" spans="1:34" s="79" customFormat="1" ht="13.15">
      <c r="A147" s="154" t="s">
        <v>90</v>
      </c>
      <c r="B147" s="154" t="str">
        <f>VLOOKUP(A147,'CENTRO DE COSTOS'!A:D,4,FALSE)</f>
        <v>JUAN SEBASTIÁN RÍOS CASTRILLÓN</v>
      </c>
      <c r="C147" s="154" t="str">
        <f>VLOOKUP(A147,'CENTRO DE COSTOS'!A:D,2,FALSE)</f>
        <v>0004-0005</v>
      </c>
      <c r="D147" s="154">
        <v>5088</v>
      </c>
      <c r="E147" s="154">
        <v>2545670</v>
      </c>
      <c r="F147" s="154">
        <v>21426</v>
      </c>
      <c r="G147" s="154" t="s">
        <v>2958</v>
      </c>
      <c r="H147" s="154" t="s">
        <v>197</v>
      </c>
      <c r="I147" s="154" t="s">
        <v>211</v>
      </c>
      <c r="J147" s="154" t="s">
        <v>3619</v>
      </c>
      <c r="K147" s="154" t="s">
        <v>159</v>
      </c>
      <c r="L147" s="154" t="s">
        <v>3620</v>
      </c>
      <c r="M147" s="155">
        <v>45873.356944444444</v>
      </c>
      <c r="N147" s="155">
        <v>45873.754861111112</v>
      </c>
      <c r="O147" s="154" t="s">
        <v>2961</v>
      </c>
      <c r="P147" s="154" t="s">
        <v>2962</v>
      </c>
      <c r="Q147" s="154" t="s">
        <v>3032</v>
      </c>
      <c r="R147" s="154" t="s">
        <v>3621</v>
      </c>
      <c r="S147" s="154" t="s">
        <v>220</v>
      </c>
      <c r="T147" s="180"/>
      <c r="U147" s="154" t="s">
        <v>2965</v>
      </c>
      <c r="V147" s="154" t="s">
        <v>3622</v>
      </c>
      <c r="W147" s="154" t="s">
        <v>2967</v>
      </c>
      <c r="X147" s="154" t="s">
        <v>3623</v>
      </c>
      <c r="Y147" s="154" t="s">
        <v>25</v>
      </c>
      <c r="Z147" s="154" t="s">
        <v>166</v>
      </c>
      <c r="AA147" s="154" t="s">
        <v>2327</v>
      </c>
      <c r="AB147" s="154">
        <v>1</v>
      </c>
      <c r="AC147" s="154">
        <v>0</v>
      </c>
      <c r="AD147" s="87">
        <f>IF(W147="SOPORTE_TELEFÓNICO",'BASE LIQUIDACION REDEBAN 2025'!$B$19,IF(W147="ENVÍO",'BASE LIQUIDACION REDEBAN 2025'!$C$2,IF(Y147="TIPO I",'BASE LIQUIDACION REDEBAN 2025'!$C$2,IF(Y147="TIPO II",'BASE LIQUIDACION REDEBAN 2025'!$C$3,IF(Y147="TIPO III",'BASE LIQUIDACION REDEBAN 2025'!$C$4,IF(Y147="TIPO IV",'BASE LIQUIDACION REDEBAN 2025'!$C$5,IF(Z147="AEREO",'BASE LIQUIDACION REDEBAN 2025'!$B$6,'BASE LIQUIDACION REDEBAN 2025'!$C$5)))))))</f>
        <v>65960.072302</v>
      </c>
      <c r="AE147" s="87">
        <f>IF(OR(W147="SOPORTE_TELEFÓNICO",W147="ENVÍO"),0,IF(Y147="TIPO I",'BASE LIQUIDACION REDEBAN 2025'!$B$10,IF(Y147="TIPO II",'BASE LIQUIDACION REDEBAN 2025'!$B$11,IF(Y147="TIPO III",'BASE LIQUIDACION REDEBAN 2025'!$B$12,'BASE LIQUIDACION REDEBAN 2025'!$B$13))))</f>
        <v>75096.394270399993</v>
      </c>
      <c r="AF147" s="87">
        <f t="shared" si="2"/>
        <v>65960.072302</v>
      </c>
      <c r="AG147" s="184"/>
      <c r="AH147" s="184"/>
    </row>
    <row r="148" spans="1:34" s="79" customFormat="1" ht="13.15">
      <c r="A148" s="154" t="s">
        <v>76</v>
      </c>
      <c r="B148" s="154" t="str">
        <f>VLOOKUP(A148,'CENTRO DE COSTOS'!A:D,4,FALSE)</f>
        <v>DIEGO FERNANDO HENAO CARDONA</v>
      </c>
      <c r="C148" s="154" t="str">
        <f>VLOOKUP(A148,'CENTRO DE COSTOS'!A:D,2,FALSE)</f>
        <v>0004-0003</v>
      </c>
      <c r="D148" s="154">
        <v>76520</v>
      </c>
      <c r="E148" s="154">
        <v>2545549</v>
      </c>
      <c r="F148" s="154">
        <v>27905</v>
      </c>
      <c r="G148" s="154" t="s">
        <v>2958</v>
      </c>
      <c r="H148" s="154" t="s">
        <v>227</v>
      </c>
      <c r="I148" s="154" t="s">
        <v>1403</v>
      </c>
      <c r="J148" s="154" t="s">
        <v>3624</v>
      </c>
      <c r="K148" s="154" t="s">
        <v>159</v>
      </c>
      <c r="L148" s="154" t="s">
        <v>3625</v>
      </c>
      <c r="M148" s="155">
        <v>45873.356249999997</v>
      </c>
      <c r="N148" s="155">
        <v>45873.755555555559</v>
      </c>
      <c r="O148" s="154" t="s">
        <v>2961</v>
      </c>
      <c r="P148" s="154" t="s">
        <v>2962</v>
      </c>
      <c r="Q148" s="154" t="s">
        <v>3055</v>
      </c>
      <c r="R148" s="154" t="s">
        <v>3056</v>
      </c>
      <c r="S148" s="154" t="s">
        <v>2973</v>
      </c>
      <c r="T148" s="180"/>
      <c r="U148" s="154" t="s">
        <v>2965</v>
      </c>
      <c r="V148" s="154" t="s">
        <v>3626</v>
      </c>
      <c r="W148" s="154" t="s">
        <v>2967</v>
      </c>
      <c r="X148" s="154" t="s">
        <v>3627</v>
      </c>
      <c r="Y148" s="154" t="s">
        <v>25</v>
      </c>
      <c r="Z148" s="154" t="s">
        <v>166</v>
      </c>
      <c r="AA148" s="154" t="s">
        <v>1408</v>
      </c>
      <c r="AB148" s="154">
        <v>1</v>
      </c>
      <c r="AC148" s="154">
        <v>0</v>
      </c>
      <c r="AD148" s="87">
        <f>IF(W148="SOPORTE_TELEFÓNICO",'BASE LIQUIDACION REDEBAN 2025'!$B$19,IF(W148="ENVÍO",'BASE LIQUIDACION REDEBAN 2025'!$C$2,IF(Y148="TIPO I",'BASE LIQUIDACION REDEBAN 2025'!$C$2,IF(Y148="TIPO II",'BASE LIQUIDACION REDEBAN 2025'!$C$3,IF(Y148="TIPO III",'BASE LIQUIDACION REDEBAN 2025'!$C$4,IF(Y148="TIPO IV",'BASE LIQUIDACION REDEBAN 2025'!$C$5,IF(Z148="AEREO",'BASE LIQUIDACION REDEBAN 2025'!$B$6,'BASE LIQUIDACION REDEBAN 2025'!$C$5)))))))</f>
        <v>65960.072302</v>
      </c>
      <c r="AE148" s="87">
        <f>IF(OR(W148="SOPORTE_TELEFÓNICO",W148="ENVÍO"),0,IF(Y148="TIPO I",'BASE LIQUIDACION REDEBAN 2025'!$B$10,IF(Y148="TIPO II",'BASE LIQUIDACION REDEBAN 2025'!$B$11,IF(Y148="TIPO III",'BASE LIQUIDACION REDEBAN 2025'!$B$12,'BASE LIQUIDACION REDEBAN 2025'!$B$13))))</f>
        <v>75096.394270399993</v>
      </c>
      <c r="AF148" s="87">
        <f t="shared" si="2"/>
        <v>65960.072302</v>
      </c>
      <c r="AG148" s="184"/>
      <c r="AH148" s="184"/>
    </row>
    <row r="149" spans="1:34" s="79" customFormat="1" ht="13.15">
      <c r="A149" s="154" t="s">
        <v>68</v>
      </c>
      <c r="B149" s="154" t="str">
        <f>VLOOKUP(A149,'CENTRO DE COSTOS'!A:D,4,FALSE)</f>
        <v>WILLIAM ASDRUBAL ROZO ROZO</v>
      </c>
      <c r="C149" s="154" t="str">
        <f>VLOOKUP(A149,'CENTRO DE COSTOS'!A:D,2,FALSE)</f>
        <v>0004-0004</v>
      </c>
      <c r="D149" s="154">
        <v>11001</v>
      </c>
      <c r="E149" s="154">
        <v>2545623</v>
      </c>
      <c r="F149" s="154">
        <v>47779</v>
      </c>
      <c r="G149" s="154" t="s">
        <v>2958</v>
      </c>
      <c r="H149" s="154" t="s">
        <v>470</v>
      </c>
      <c r="I149" s="154" t="s">
        <v>68</v>
      </c>
      <c r="J149" s="154" t="s">
        <v>3628</v>
      </c>
      <c r="K149" s="154" t="s">
        <v>159</v>
      </c>
      <c r="L149" s="154" t="s">
        <v>3629</v>
      </c>
      <c r="M149" s="155">
        <v>45873.352083333331</v>
      </c>
      <c r="N149" s="155">
        <v>45873.756249999999</v>
      </c>
      <c r="O149" s="154" t="s">
        <v>2961</v>
      </c>
      <c r="P149" s="154" t="s">
        <v>2988</v>
      </c>
      <c r="Q149" s="154" t="s">
        <v>2963</v>
      </c>
      <c r="R149" s="154" t="s">
        <v>3326</v>
      </c>
      <c r="S149" s="154" t="s">
        <v>2973</v>
      </c>
      <c r="T149" s="180"/>
      <c r="U149" s="154" t="s">
        <v>2965</v>
      </c>
      <c r="V149" s="154" t="s">
        <v>3630</v>
      </c>
      <c r="W149" s="154" t="s">
        <v>2967</v>
      </c>
      <c r="X149" s="154" t="s">
        <v>3631</v>
      </c>
      <c r="Y149" s="154" t="s">
        <v>25</v>
      </c>
      <c r="Z149" s="154" t="s">
        <v>166</v>
      </c>
      <c r="AA149" s="154" t="s">
        <v>3079</v>
      </c>
      <c r="AB149" s="154">
        <v>1</v>
      </c>
      <c r="AC149" s="154">
        <v>0</v>
      </c>
      <c r="AD149" s="87">
        <f>IF(W149="SOPORTE_TELEFÓNICO",'BASE LIQUIDACION REDEBAN 2025'!$B$19,IF(W149="ENVÍO",'BASE LIQUIDACION REDEBAN 2025'!$C$2,IF(Y149="TIPO I",'BASE LIQUIDACION REDEBAN 2025'!$C$2,IF(Y149="TIPO II",'BASE LIQUIDACION REDEBAN 2025'!$C$3,IF(Y149="TIPO III",'BASE LIQUIDACION REDEBAN 2025'!$C$4,IF(Y149="TIPO IV",'BASE LIQUIDACION REDEBAN 2025'!$C$5,IF(Z149="AEREO",'BASE LIQUIDACION REDEBAN 2025'!$B$6,'BASE LIQUIDACION REDEBAN 2025'!$C$5)))))))</f>
        <v>65960.072302</v>
      </c>
      <c r="AE149" s="87">
        <f>IF(OR(W149="SOPORTE_TELEFÓNICO",W149="ENVÍO"),0,IF(Y149="TIPO I",'BASE LIQUIDACION REDEBAN 2025'!$B$10,IF(Y149="TIPO II",'BASE LIQUIDACION REDEBAN 2025'!$B$11,IF(Y149="TIPO III",'BASE LIQUIDACION REDEBAN 2025'!$B$12,'BASE LIQUIDACION REDEBAN 2025'!$B$13))))</f>
        <v>75096.394270399993</v>
      </c>
      <c r="AF149" s="87">
        <f t="shared" si="2"/>
        <v>65960.072302</v>
      </c>
      <c r="AG149" s="184"/>
      <c r="AH149" s="184"/>
    </row>
    <row r="150" spans="1:34" s="79" customFormat="1" ht="13.15">
      <c r="A150" s="154" t="s">
        <v>98</v>
      </c>
      <c r="B150" s="154" t="str">
        <f>VLOOKUP(A150,'CENTRO DE COSTOS'!A:D,4,FALSE)</f>
        <v>MIGUEL JULIÁN HERNÁNDEZ GUARÍN</v>
      </c>
      <c r="C150" s="154" t="str">
        <f>VLOOKUP(A150,'CENTRO DE COSTOS'!A:D,2,FALSE)</f>
        <v>0004-0008</v>
      </c>
      <c r="D150" s="154">
        <v>15455</v>
      </c>
      <c r="E150" s="154">
        <v>2543810</v>
      </c>
      <c r="F150" s="154">
        <v>43978</v>
      </c>
      <c r="G150" s="154" t="s">
        <v>2958</v>
      </c>
      <c r="H150" s="154" t="s">
        <v>241</v>
      </c>
      <c r="I150" s="154" t="s">
        <v>3632</v>
      </c>
      <c r="J150" s="154" t="s">
        <v>3633</v>
      </c>
      <c r="K150" s="154" t="s">
        <v>159</v>
      </c>
      <c r="L150" s="154" t="s">
        <v>3634</v>
      </c>
      <c r="M150" s="155">
        <v>45871.593055555553</v>
      </c>
      <c r="N150" s="155">
        <v>45873.756944444445</v>
      </c>
      <c r="O150" s="154" t="s">
        <v>2961</v>
      </c>
      <c r="P150" s="154" t="s">
        <v>2962</v>
      </c>
      <c r="Q150" s="154" t="s">
        <v>3082</v>
      </c>
      <c r="R150" s="154" t="s">
        <v>2972</v>
      </c>
      <c r="S150" s="154" t="s">
        <v>2973</v>
      </c>
      <c r="T150" s="180"/>
      <c r="U150" s="154" t="s">
        <v>2965</v>
      </c>
      <c r="V150" s="154" t="s">
        <v>3635</v>
      </c>
      <c r="W150" s="154" t="s">
        <v>2967</v>
      </c>
      <c r="X150" s="154" t="s">
        <v>3636</v>
      </c>
      <c r="Y150" s="154" t="s">
        <v>32</v>
      </c>
      <c r="Z150" s="154" t="s">
        <v>166</v>
      </c>
      <c r="AA150" s="154" t="s">
        <v>247</v>
      </c>
      <c r="AB150" s="154">
        <v>1</v>
      </c>
      <c r="AC150" s="154">
        <v>0</v>
      </c>
      <c r="AD150" s="87">
        <f>IF(W150="SOPORTE_TELEFÓNICO",'BASE LIQUIDACION REDEBAN 2025'!$B$19,IF(W150="ENVÍO",'BASE LIQUIDACION REDEBAN 2025'!$C$2,IF(Y150="TIPO I",'BASE LIQUIDACION REDEBAN 2025'!$C$2,IF(Y150="TIPO II",'BASE LIQUIDACION REDEBAN 2025'!$C$3,IF(Y150="TIPO III",'BASE LIQUIDACION REDEBAN 2025'!$C$4,IF(Y150="TIPO IV",'BASE LIQUIDACION REDEBAN 2025'!$C$5,IF(Z150="AEREO",'BASE LIQUIDACION REDEBAN 2025'!$B$6,'BASE LIQUIDACION REDEBAN 2025'!$C$5)))))))</f>
        <v>479588.87655000004</v>
      </c>
      <c r="AE150" s="87">
        <f>IF(OR(W150="SOPORTE_TELEFÓNICO",W150="ENVÍO"),0,IF(Y150="TIPO I",'BASE LIQUIDACION REDEBAN 2025'!$B$10,IF(Y150="TIPO II",'BASE LIQUIDACION REDEBAN 2025'!$B$11,IF(Y150="TIPO III",'BASE LIQUIDACION REDEBAN 2025'!$B$12,'BASE LIQUIDACION REDEBAN 2025'!$B$13))))</f>
        <v>196536.5258152</v>
      </c>
      <c r="AF150" s="87">
        <f t="shared" si="2"/>
        <v>479588.87655000004</v>
      </c>
      <c r="AG150" s="184"/>
      <c r="AH150" s="184"/>
    </row>
    <row r="151" spans="1:34" s="79" customFormat="1" ht="13.15">
      <c r="A151" s="154" t="s">
        <v>72</v>
      </c>
      <c r="B151" s="154" t="str">
        <f>VLOOKUP(A151,'CENTRO DE COSTOS'!A:D,4,FALSE)</f>
        <v>MIGUEL JULIÁN HERNÁNDEZ GUARÍN</v>
      </c>
      <c r="C151" s="154" t="str">
        <f>VLOOKUP(A151,'CENTRO DE COSTOS'!A:D,2,FALSE)</f>
        <v>0004-0008</v>
      </c>
      <c r="D151" s="154">
        <v>13670</v>
      </c>
      <c r="E151" s="154">
        <v>2537375</v>
      </c>
      <c r="F151" s="154">
        <v>71280</v>
      </c>
      <c r="G151" s="154" t="s">
        <v>2958</v>
      </c>
      <c r="H151" s="154" t="s">
        <v>303</v>
      </c>
      <c r="I151" s="154" t="s">
        <v>3637</v>
      </c>
      <c r="J151" s="154" t="s">
        <v>3638</v>
      </c>
      <c r="K151" s="154" t="s">
        <v>159</v>
      </c>
      <c r="L151" s="154" t="s">
        <v>3639</v>
      </c>
      <c r="M151" s="155">
        <v>45870.362500000003</v>
      </c>
      <c r="N151" s="155">
        <v>45873.785416666666</v>
      </c>
      <c r="O151" s="154" t="s">
        <v>2961</v>
      </c>
      <c r="P151" s="154" t="s">
        <v>2962</v>
      </c>
      <c r="Q151" s="154" t="s">
        <v>3046</v>
      </c>
      <c r="R151" s="154" t="s">
        <v>2972</v>
      </c>
      <c r="S151" s="154" t="s">
        <v>200</v>
      </c>
      <c r="T151" s="180"/>
      <c r="U151" s="154" t="s">
        <v>2965</v>
      </c>
      <c r="V151" s="154" t="s">
        <v>3640</v>
      </c>
      <c r="W151" s="154" t="s">
        <v>2967</v>
      </c>
      <c r="X151" s="154" t="s">
        <v>3641</v>
      </c>
      <c r="Y151" s="154" t="s">
        <v>180</v>
      </c>
      <c r="Z151" s="154" t="s">
        <v>309</v>
      </c>
      <c r="AA151" s="154" t="s">
        <v>310</v>
      </c>
      <c r="AB151" s="154">
        <v>1</v>
      </c>
      <c r="AC151" s="154">
        <v>0</v>
      </c>
      <c r="AD151" s="87">
        <f>IF(W151="SOPORTE_TELEFÓNICO",'BASE LIQUIDACION REDEBAN 2025'!$B$19,IF(W151="ENVÍO",'BASE LIQUIDACION REDEBAN 2025'!$C$2,IF(Y151="TIPO I",'BASE LIQUIDACION REDEBAN 2025'!$C$2,IF(Y151="TIPO II",'BASE LIQUIDACION REDEBAN 2025'!$C$3,IF(Y151="TIPO III",'BASE LIQUIDACION REDEBAN 2025'!$C$4,IF(Y151="TIPO IV",'BASE LIQUIDACION REDEBAN 2025'!$C$5,IF(Z151="AEREO",'BASE LIQUIDACION REDEBAN 2025'!$B$6,'BASE LIQUIDACION REDEBAN 2025'!$C$5)))))))</f>
        <v>479588.87655000004</v>
      </c>
      <c r="AE151" s="87">
        <f>IF(OR(W151="SOPORTE_TELEFÓNICO",W151="ENVÍO"),0,IF(Y151="TIPO I",'BASE LIQUIDACION REDEBAN 2025'!$B$10,IF(Y151="TIPO II",'BASE LIQUIDACION REDEBAN 2025'!$B$11,IF(Y151="TIPO III",'BASE LIQUIDACION REDEBAN 2025'!$B$12,'BASE LIQUIDACION REDEBAN 2025'!$B$13))))</f>
        <v>196536.5258152</v>
      </c>
      <c r="AF151" s="87">
        <f t="shared" si="2"/>
        <v>479588.87655000004</v>
      </c>
      <c r="AG151" s="184"/>
      <c r="AH151" s="184"/>
    </row>
    <row r="152" spans="1:34" s="79" customFormat="1" ht="13.15">
      <c r="A152" s="154" t="s">
        <v>72</v>
      </c>
      <c r="B152" s="154" t="str">
        <f>VLOOKUP(A152,'CENTRO DE COSTOS'!A:D,4,FALSE)</f>
        <v>MIGUEL JULIÁN HERNÁNDEZ GUARÍN</v>
      </c>
      <c r="C152" s="154" t="str">
        <f>VLOOKUP(A152,'CENTRO DE COSTOS'!A:D,2,FALSE)</f>
        <v>0004-0008</v>
      </c>
      <c r="D152" s="154">
        <v>68500</v>
      </c>
      <c r="E152" s="154">
        <v>2539911</v>
      </c>
      <c r="F152" s="154">
        <v>10895</v>
      </c>
      <c r="G152" s="154" t="s">
        <v>2958</v>
      </c>
      <c r="H152" s="154" t="s">
        <v>820</v>
      </c>
      <c r="I152" s="154" t="s">
        <v>1043</v>
      </c>
      <c r="J152" s="154" t="s">
        <v>3642</v>
      </c>
      <c r="K152" s="154" t="s">
        <v>159</v>
      </c>
      <c r="L152" s="154" t="s">
        <v>3643</v>
      </c>
      <c r="M152" s="155">
        <v>45870.488888888889</v>
      </c>
      <c r="N152" s="155">
        <v>45874.336111111108</v>
      </c>
      <c r="O152" s="154" t="s">
        <v>2961</v>
      </c>
      <c r="P152" s="154" t="s">
        <v>2962</v>
      </c>
      <c r="Q152" s="154" t="s">
        <v>3099</v>
      </c>
      <c r="R152" s="154" t="s">
        <v>3100</v>
      </c>
      <c r="S152" s="154" t="s">
        <v>2973</v>
      </c>
      <c r="T152" s="180"/>
      <c r="U152" s="154" t="s">
        <v>2965</v>
      </c>
      <c r="V152" s="154" t="s">
        <v>3644</v>
      </c>
      <c r="W152" s="154" t="s">
        <v>2967</v>
      </c>
      <c r="X152" s="154" t="s">
        <v>3645</v>
      </c>
      <c r="Y152" s="154" t="s">
        <v>30</v>
      </c>
      <c r="Z152" s="154" t="s">
        <v>166</v>
      </c>
      <c r="AA152" s="154" t="s">
        <v>1016</v>
      </c>
      <c r="AB152" s="154">
        <v>1</v>
      </c>
      <c r="AC152" s="154">
        <v>0</v>
      </c>
      <c r="AD152" s="87">
        <f>IF(W152="SOPORTE_TELEFÓNICO",'BASE LIQUIDACION REDEBAN 2025'!$B$19,IF(W152="ENVÍO",'BASE LIQUIDACION REDEBAN 2025'!$C$2,IF(Y152="TIPO I",'BASE LIQUIDACION REDEBAN 2025'!$C$2,IF(Y152="TIPO II",'BASE LIQUIDACION REDEBAN 2025'!$C$3,IF(Y152="TIPO III",'BASE LIQUIDACION REDEBAN 2025'!$C$4,IF(Y152="TIPO IV",'BASE LIQUIDACION REDEBAN 2025'!$C$5,IF(Z152="AEREO",'BASE LIQUIDACION REDEBAN 2025'!$B$6,'BASE LIQUIDACION REDEBAN 2025'!$C$5)))))))</f>
        <v>275728.78077800001</v>
      </c>
      <c r="AE152" s="87">
        <f>IF(OR(W152="SOPORTE_TELEFÓNICO",W152="ENVÍO"),0,IF(Y152="TIPO I",'BASE LIQUIDACION REDEBAN 2025'!$B$10,IF(Y152="TIPO II",'BASE LIQUIDACION REDEBAN 2025'!$B$11,IF(Y152="TIPO III",'BASE LIQUIDACION REDEBAN 2025'!$B$12,'BASE LIQUIDACION REDEBAN 2025'!$B$13))))</f>
        <v>196536.5258152</v>
      </c>
      <c r="AF152" s="87">
        <f t="shared" si="2"/>
        <v>275728.78077800001</v>
      </c>
      <c r="AG152" s="184"/>
      <c r="AH152" s="184"/>
    </row>
    <row r="153" spans="1:34" s="79" customFormat="1" ht="13.15">
      <c r="A153" s="154" t="s">
        <v>81</v>
      </c>
      <c r="B153" s="154" t="str">
        <f>VLOOKUP(A153,'CENTRO DE COSTOS'!A:D,4,FALSE)</f>
        <v>MIGUEL JULIÁN HERNÁNDEZ GUARÍN</v>
      </c>
      <c r="C153" s="154" t="str">
        <f>VLOOKUP(A153,'CENTRO DE COSTOS'!A:D,2,FALSE)</f>
        <v>0004-0008</v>
      </c>
      <c r="D153" s="154">
        <v>54001</v>
      </c>
      <c r="E153" s="154">
        <v>2545650</v>
      </c>
      <c r="F153" s="154">
        <v>68778</v>
      </c>
      <c r="G153" s="154" t="s">
        <v>2958</v>
      </c>
      <c r="H153" s="154" t="s">
        <v>317</v>
      </c>
      <c r="I153" s="154" t="s">
        <v>81</v>
      </c>
      <c r="J153" s="154" t="s">
        <v>3646</v>
      </c>
      <c r="K153" s="154" t="s">
        <v>159</v>
      </c>
      <c r="L153" s="154" t="s">
        <v>3647</v>
      </c>
      <c r="M153" s="155">
        <v>45873.354166666664</v>
      </c>
      <c r="N153" s="155">
        <v>45874.34097222222</v>
      </c>
      <c r="O153" s="154" t="s">
        <v>2961</v>
      </c>
      <c r="P153" s="154" t="s">
        <v>2988</v>
      </c>
      <c r="Q153" s="154" t="s">
        <v>2978</v>
      </c>
      <c r="R153" s="154" t="s">
        <v>3124</v>
      </c>
      <c r="S153" s="154" t="s">
        <v>200</v>
      </c>
      <c r="T153" s="180"/>
      <c r="U153" s="154" t="s">
        <v>2965</v>
      </c>
      <c r="V153" s="154" t="s">
        <v>3648</v>
      </c>
      <c r="W153" s="154" t="s">
        <v>2967</v>
      </c>
      <c r="X153" s="154" t="s">
        <v>3649</v>
      </c>
      <c r="Y153" s="154" t="s">
        <v>25</v>
      </c>
      <c r="Z153" s="154" t="s">
        <v>166</v>
      </c>
      <c r="AA153" s="154" t="s">
        <v>432</v>
      </c>
      <c r="AB153" s="154">
        <v>1</v>
      </c>
      <c r="AC153" s="154">
        <v>0</v>
      </c>
      <c r="AD153" s="87">
        <f>IF(W153="SOPORTE_TELEFÓNICO",'BASE LIQUIDACION REDEBAN 2025'!$B$19,IF(W153="ENVÍO",'BASE LIQUIDACION REDEBAN 2025'!$C$2,IF(Y153="TIPO I",'BASE LIQUIDACION REDEBAN 2025'!$C$2,IF(Y153="TIPO II",'BASE LIQUIDACION REDEBAN 2025'!$C$3,IF(Y153="TIPO III",'BASE LIQUIDACION REDEBAN 2025'!$C$4,IF(Y153="TIPO IV",'BASE LIQUIDACION REDEBAN 2025'!$C$5,IF(Z153="AEREO",'BASE LIQUIDACION REDEBAN 2025'!$B$6,'BASE LIQUIDACION REDEBAN 2025'!$C$5)))))))</f>
        <v>65960.072302</v>
      </c>
      <c r="AE153" s="87">
        <f>IF(OR(W153="SOPORTE_TELEFÓNICO",W153="ENVÍO"),0,IF(Y153="TIPO I",'BASE LIQUIDACION REDEBAN 2025'!$B$10,IF(Y153="TIPO II",'BASE LIQUIDACION REDEBAN 2025'!$B$11,IF(Y153="TIPO III",'BASE LIQUIDACION REDEBAN 2025'!$B$12,'BASE LIQUIDACION REDEBAN 2025'!$B$13))))</f>
        <v>75096.394270399993</v>
      </c>
      <c r="AF153" s="87">
        <f t="shared" si="2"/>
        <v>65960.072302</v>
      </c>
      <c r="AG153" s="184"/>
      <c r="AH153" s="184"/>
    </row>
    <row r="154" spans="1:34" s="79" customFormat="1" ht="13.15">
      <c r="A154" s="154" t="s">
        <v>99</v>
      </c>
      <c r="B154" s="154" t="str">
        <f>VLOOKUP(A154,'CENTRO DE COSTOS'!A:D,4,FALSE)</f>
        <v>JOSE MAURICIO HERNANDEZ ROJAS</v>
      </c>
      <c r="C154" s="154" t="str">
        <f>VLOOKUP(A154,'CENTRO DE COSTOS'!A:D,2,FALSE)</f>
        <v>0004-0001</v>
      </c>
      <c r="D154" s="154">
        <v>20400</v>
      </c>
      <c r="E154" s="154">
        <v>2543320</v>
      </c>
      <c r="F154" s="154">
        <v>28629</v>
      </c>
      <c r="G154" s="154" t="s">
        <v>2958</v>
      </c>
      <c r="H154" s="154" t="s">
        <v>440</v>
      </c>
      <c r="I154" s="154" t="s">
        <v>3650</v>
      </c>
      <c r="J154" s="154" t="s">
        <v>3651</v>
      </c>
      <c r="K154" s="154" t="s">
        <v>159</v>
      </c>
      <c r="L154" s="154" t="s">
        <v>3652</v>
      </c>
      <c r="M154" s="155">
        <v>45871.374305555553</v>
      </c>
      <c r="N154" s="155">
        <v>45874.361111111109</v>
      </c>
      <c r="O154" s="154" t="s">
        <v>2961</v>
      </c>
      <c r="P154" s="154" t="s">
        <v>2962</v>
      </c>
      <c r="Q154" s="154" t="s">
        <v>3099</v>
      </c>
      <c r="R154" s="154" t="s">
        <v>3435</v>
      </c>
      <c r="S154" s="154" t="s">
        <v>2973</v>
      </c>
      <c r="T154" s="180"/>
      <c r="U154" s="154" t="s">
        <v>2965</v>
      </c>
      <c r="V154" s="154" t="s">
        <v>3653</v>
      </c>
      <c r="W154" s="154" t="s">
        <v>2967</v>
      </c>
      <c r="X154" s="154" t="s">
        <v>3654</v>
      </c>
      <c r="Y154" s="154" t="s">
        <v>30</v>
      </c>
      <c r="Z154" s="154" t="s">
        <v>166</v>
      </c>
      <c r="AA154" s="154" t="s">
        <v>1743</v>
      </c>
      <c r="AB154" s="154">
        <v>1</v>
      </c>
      <c r="AC154" s="154">
        <v>0</v>
      </c>
      <c r="AD154" s="87">
        <f>IF(W154="SOPORTE_TELEFÓNICO",'BASE LIQUIDACION REDEBAN 2025'!$B$19,IF(W154="ENVÍO",'BASE LIQUIDACION REDEBAN 2025'!$C$2,IF(Y154="TIPO I",'BASE LIQUIDACION REDEBAN 2025'!$C$2,IF(Y154="TIPO II",'BASE LIQUIDACION REDEBAN 2025'!$C$3,IF(Y154="TIPO III",'BASE LIQUIDACION REDEBAN 2025'!$C$4,IF(Y154="TIPO IV",'BASE LIQUIDACION REDEBAN 2025'!$C$5,IF(Z154="AEREO",'BASE LIQUIDACION REDEBAN 2025'!$B$6,'BASE LIQUIDACION REDEBAN 2025'!$C$5)))))))</f>
        <v>275728.78077800001</v>
      </c>
      <c r="AE154" s="87">
        <f>IF(OR(W154="SOPORTE_TELEFÓNICO",W154="ENVÍO"),0,IF(Y154="TIPO I",'BASE LIQUIDACION REDEBAN 2025'!$B$10,IF(Y154="TIPO II",'BASE LIQUIDACION REDEBAN 2025'!$B$11,IF(Y154="TIPO III",'BASE LIQUIDACION REDEBAN 2025'!$B$12,'BASE LIQUIDACION REDEBAN 2025'!$B$13))))</f>
        <v>196536.5258152</v>
      </c>
      <c r="AF154" s="87">
        <f t="shared" si="2"/>
        <v>275728.78077800001</v>
      </c>
      <c r="AG154" s="184"/>
      <c r="AH154" s="184"/>
    </row>
    <row r="155" spans="1:34" s="79" customFormat="1" ht="13.15">
      <c r="A155" s="154" t="s">
        <v>64</v>
      </c>
      <c r="B155" s="154" t="str">
        <f>VLOOKUP(A155,'CENTRO DE COSTOS'!A:D,4,FALSE)</f>
        <v>JOSE MAURICIO HERNANDEZ ROJAS</v>
      </c>
      <c r="C155" s="154" t="str">
        <f>VLOOKUP(A155,'CENTRO DE COSTOS'!A:D,2,FALSE)</f>
        <v>0004-0001</v>
      </c>
      <c r="D155" s="154">
        <v>8433</v>
      </c>
      <c r="E155" s="154">
        <v>2545406</v>
      </c>
      <c r="F155" s="154">
        <v>28370</v>
      </c>
      <c r="G155" s="154" t="s">
        <v>2958</v>
      </c>
      <c r="H155" s="154" t="s">
        <v>389</v>
      </c>
      <c r="I155" s="154" t="s">
        <v>390</v>
      </c>
      <c r="J155" s="154" t="s">
        <v>3655</v>
      </c>
      <c r="K155" s="154" t="s">
        <v>159</v>
      </c>
      <c r="L155" s="154" t="s">
        <v>3656</v>
      </c>
      <c r="M155" s="155">
        <v>45873.34652777778</v>
      </c>
      <c r="N155" s="155">
        <v>45874.388888888891</v>
      </c>
      <c r="O155" s="154" t="s">
        <v>2961</v>
      </c>
      <c r="P155" s="154" t="s">
        <v>2988</v>
      </c>
      <c r="Q155" s="154" t="s">
        <v>2978</v>
      </c>
      <c r="R155" s="154" t="s">
        <v>3124</v>
      </c>
      <c r="S155" s="154" t="s">
        <v>220</v>
      </c>
      <c r="T155" s="180"/>
      <c r="U155" s="154" t="s">
        <v>2965</v>
      </c>
      <c r="V155" s="154" t="s">
        <v>3657</v>
      </c>
      <c r="W155" s="154" t="s">
        <v>2967</v>
      </c>
      <c r="X155" s="154" t="s">
        <v>3658</v>
      </c>
      <c r="Y155" s="154" t="s">
        <v>28</v>
      </c>
      <c r="Z155" s="154" t="s">
        <v>166</v>
      </c>
      <c r="AA155" s="154" t="s">
        <v>395</v>
      </c>
      <c r="AB155" s="154">
        <v>1</v>
      </c>
      <c r="AC155" s="154">
        <v>0</v>
      </c>
      <c r="AD155" s="87">
        <f>IF(W155="SOPORTE_TELEFÓNICO",'BASE LIQUIDACION REDEBAN 2025'!$B$19,IF(W155="ENVÍO",'BASE LIQUIDACION REDEBAN 2025'!$C$2,IF(Y155="TIPO I",'BASE LIQUIDACION REDEBAN 2025'!$C$2,IF(Y155="TIPO II",'BASE LIQUIDACION REDEBAN 2025'!$C$3,IF(Y155="TIPO III",'BASE LIQUIDACION REDEBAN 2025'!$C$4,IF(Y155="TIPO IV",'BASE LIQUIDACION REDEBAN 2025'!$C$5,IF(Z155="AEREO",'BASE LIQUIDACION REDEBAN 2025'!$B$6,'BASE LIQUIDACION REDEBAN 2025'!$C$5)))))))</f>
        <v>144967.87232000002</v>
      </c>
      <c r="AE155" s="87">
        <f>IF(OR(W155="SOPORTE_TELEFÓNICO",W155="ENVÍO"),0,IF(Y155="TIPO I",'BASE LIQUIDACION REDEBAN 2025'!$B$10,IF(Y155="TIPO II",'BASE LIQUIDACION REDEBAN 2025'!$B$11,IF(Y155="TIPO III",'BASE LIQUIDACION REDEBAN 2025'!$B$12,'BASE LIQUIDACION REDEBAN 2025'!$B$13))))</f>
        <v>140395.6348884</v>
      </c>
      <c r="AF155" s="87">
        <f t="shared" si="2"/>
        <v>144967.87232000002</v>
      </c>
      <c r="AG155" s="184"/>
      <c r="AH155" s="184"/>
    </row>
    <row r="156" spans="1:34" s="79" customFormat="1" ht="13.15">
      <c r="A156" s="154" t="s">
        <v>90</v>
      </c>
      <c r="B156" s="154" t="str">
        <f>VLOOKUP(A156,'CENTRO DE COSTOS'!A:D,4,FALSE)</f>
        <v>JUAN SEBASTIÁN RÍOS CASTRILLÓN</v>
      </c>
      <c r="C156" s="154" t="str">
        <f>VLOOKUP(A156,'CENTRO DE COSTOS'!A:D,2,FALSE)</f>
        <v>0004-0005</v>
      </c>
      <c r="D156" s="154">
        <v>5034</v>
      </c>
      <c r="E156" s="154">
        <v>2533721</v>
      </c>
      <c r="F156" s="154">
        <v>43502</v>
      </c>
      <c r="G156" s="154" t="s">
        <v>2958</v>
      </c>
      <c r="H156" s="154" t="s">
        <v>197</v>
      </c>
      <c r="I156" s="154" t="s">
        <v>3659</v>
      </c>
      <c r="J156" s="154" t="s">
        <v>3660</v>
      </c>
      <c r="K156" s="154" t="s">
        <v>159</v>
      </c>
      <c r="L156" s="154" t="s">
        <v>3661</v>
      </c>
      <c r="M156" s="155">
        <v>45869.51458333333</v>
      </c>
      <c r="N156" s="155">
        <v>45874.394444444442</v>
      </c>
      <c r="O156" s="154" t="s">
        <v>2961</v>
      </c>
      <c r="P156" s="154" t="s">
        <v>2962</v>
      </c>
      <c r="Q156" s="154" t="s">
        <v>2971</v>
      </c>
      <c r="R156" s="154" t="s">
        <v>3027</v>
      </c>
      <c r="S156" s="154" t="s">
        <v>200</v>
      </c>
      <c r="T156" s="180"/>
      <c r="U156" s="154" t="s">
        <v>2965</v>
      </c>
      <c r="V156" s="154" t="s">
        <v>3662</v>
      </c>
      <c r="W156" s="154" t="s">
        <v>2967</v>
      </c>
      <c r="X156" s="154" t="s">
        <v>3663</v>
      </c>
      <c r="Y156" s="154" t="s">
        <v>30</v>
      </c>
      <c r="Z156" s="154" t="s">
        <v>166</v>
      </c>
      <c r="AA156" s="154" t="s">
        <v>1245</v>
      </c>
      <c r="AB156" s="154">
        <v>1</v>
      </c>
      <c r="AC156" s="154">
        <v>0</v>
      </c>
      <c r="AD156" s="87">
        <f>IF(W156="SOPORTE_TELEFÓNICO",'BASE LIQUIDACION REDEBAN 2025'!$B$19,IF(W156="ENVÍO",'BASE LIQUIDACION REDEBAN 2025'!$C$2,IF(Y156="TIPO I",'BASE LIQUIDACION REDEBAN 2025'!$C$2,IF(Y156="TIPO II",'BASE LIQUIDACION REDEBAN 2025'!$C$3,IF(Y156="TIPO III",'BASE LIQUIDACION REDEBAN 2025'!$C$4,IF(Y156="TIPO IV",'BASE LIQUIDACION REDEBAN 2025'!$C$5,IF(Z156="AEREO",'BASE LIQUIDACION REDEBAN 2025'!$B$6,'BASE LIQUIDACION REDEBAN 2025'!$C$5)))))))</f>
        <v>275728.78077800001</v>
      </c>
      <c r="AE156" s="87">
        <f>IF(OR(W156="SOPORTE_TELEFÓNICO",W156="ENVÍO"),0,IF(Y156="TIPO I",'BASE LIQUIDACION REDEBAN 2025'!$B$10,IF(Y156="TIPO II",'BASE LIQUIDACION REDEBAN 2025'!$B$11,IF(Y156="TIPO III",'BASE LIQUIDACION REDEBAN 2025'!$B$12,'BASE LIQUIDACION REDEBAN 2025'!$B$13))))</f>
        <v>196536.5258152</v>
      </c>
      <c r="AF156" s="87">
        <f t="shared" si="2"/>
        <v>275728.78077800001</v>
      </c>
      <c r="AG156" s="184"/>
      <c r="AH156" s="184"/>
    </row>
    <row r="157" spans="1:34" s="79" customFormat="1" ht="13.15">
      <c r="A157" s="154" t="s">
        <v>76</v>
      </c>
      <c r="B157" s="154" t="str">
        <f>VLOOKUP(A157,'CENTRO DE COSTOS'!A:D,4,FALSE)</f>
        <v>DIEGO FERNANDO HENAO CARDONA</v>
      </c>
      <c r="C157" s="154" t="str">
        <f>VLOOKUP(A157,'CENTRO DE COSTOS'!A:D,2,FALSE)</f>
        <v>0004-0003</v>
      </c>
      <c r="D157" s="154">
        <v>76113</v>
      </c>
      <c r="E157" s="154">
        <v>2554051</v>
      </c>
      <c r="F157" s="154">
        <v>25393</v>
      </c>
      <c r="G157" s="154" t="s">
        <v>2958</v>
      </c>
      <c r="H157" s="154" t="s">
        <v>227</v>
      </c>
      <c r="I157" s="154" t="s">
        <v>2068</v>
      </c>
      <c r="J157" s="154" t="s">
        <v>3664</v>
      </c>
      <c r="K157" s="154" t="s">
        <v>159</v>
      </c>
      <c r="L157" s="154" t="s">
        <v>3665</v>
      </c>
      <c r="M157" s="155">
        <v>45874.376388888886</v>
      </c>
      <c r="N157" s="155">
        <v>45874.416666666664</v>
      </c>
      <c r="O157" s="154" t="s">
        <v>2961</v>
      </c>
      <c r="P157" s="154" t="s">
        <v>2962</v>
      </c>
      <c r="Q157" s="154" t="s">
        <v>2995</v>
      </c>
      <c r="R157" s="154" t="s">
        <v>2972</v>
      </c>
      <c r="S157" s="154" t="s">
        <v>3666</v>
      </c>
      <c r="T157" s="180"/>
      <c r="U157" s="154" t="s">
        <v>2965</v>
      </c>
      <c r="V157" s="154" t="s">
        <v>3667</v>
      </c>
      <c r="W157" s="154" t="s">
        <v>3213</v>
      </c>
      <c r="X157" s="154">
        <v>0</v>
      </c>
      <c r="Y157" s="154" t="s">
        <v>28</v>
      </c>
      <c r="Z157" s="154" t="s">
        <v>166</v>
      </c>
      <c r="AA157" s="154" t="s">
        <v>3668</v>
      </c>
      <c r="AB157" s="154">
        <v>0</v>
      </c>
      <c r="AC157" s="154">
        <v>0</v>
      </c>
      <c r="AD157" s="87">
        <f>IF(W157="SOPORTE_TELEFÓNICO",'BASE LIQUIDACION REDEBAN 2025'!$B$19,IF(W157="ENVÍO",'BASE LIQUIDACION REDEBAN 2025'!$C$2,IF(Y157="TIPO I",'BASE LIQUIDACION REDEBAN 2025'!$C$2,IF(Y157="TIPO II",'BASE LIQUIDACION REDEBAN 2025'!$C$3,IF(Y157="TIPO III",'BASE LIQUIDACION REDEBAN 2025'!$C$4,IF(Y157="TIPO IV",'BASE LIQUIDACION REDEBAN 2025'!$C$5,IF(Z157="AEREO",'BASE LIQUIDACION REDEBAN 2025'!$B$6,'BASE LIQUIDACION REDEBAN 2025'!$C$5)))))))</f>
        <v>41241.0800752</v>
      </c>
      <c r="AE157" s="87">
        <f>IF(OR(W157="SOPORTE_TELEFÓNICO",W157="ENVÍO"),0,IF(Y157="TIPO I",'BASE LIQUIDACION REDEBAN 2025'!$B$10,IF(Y157="TIPO II",'BASE LIQUIDACION REDEBAN 2025'!$B$11,IF(Y157="TIPO III",'BASE LIQUIDACION REDEBAN 2025'!$B$12,'BASE LIQUIDACION REDEBAN 2025'!$B$13))))</f>
        <v>0</v>
      </c>
      <c r="AF157" s="87">
        <f t="shared" si="2"/>
        <v>41241.0800752</v>
      </c>
      <c r="AG157" s="184"/>
      <c r="AH157" s="184"/>
    </row>
    <row r="158" spans="1:34" s="79" customFormat="1" ht="13.15">
      <c r="A158" s="154" t="s">
        <v>100</v>
      </c>
      <c r="B158" s="154" t="str">
        <f>VLOOKUP(A158,'CENTRO DE COSTOS'!A:D,4,FALSE)</f>
        <v>KEVIN ALEXIS CORZO BUSTOS</v>
      </c>
      <c r="C158" s="154" t="str">
        <f>VLOOKUP(A158,'CENTRO DE COSTOS'!A:D,2,FALSE)</f>
        <v>0004-0007</v>
      </c>
      <c r="D158" s="154">
        <v>50001</v>
      </c>
      <c r="E158" s="154" t="s">
        <v>3669</v>
      </c>
      <c r="F158" s="154">
        <v>78576</v>
      </c>
      <c r="G158" s="154" t="s">
        <v>2958</v>
      </c>
      <c r="H158" s="154" t="s">
        <v>295</v>
      </c>
      <c r="I158" s="154" t="s">
        <v>100</v>
      </c>
      <c r="J158" s="154" t="s">
        <v>3670</v>
      </c>
      <c r="K158" s="154" t="s">
        <v>159</v>
      </c>
      <c r="L158" s="154" t="s">
        <v>3671</v>
      </c>
      <c r="M158" s="155">
        <v>45870.75</v>
      </c>
      <c r="N158" s="155">
        <v>45874.416666666664</v>
      </c>
      <c r="O158" s="154" t="s">
        <v>2961</v>
      </c>
      <c r="P158" s="154" t="s">
        <v>2988</v>
      </c>
      <c r="Q158" s="154" t="s">
        <v>3257</v>
      </c>
      <c r="R158" s="154" t="s">
        <v>3258</v>
      </c>
      <c r="S158" s="154" t="s">
        <v>2973</v>
      </c>
      <c r="T158" s="180"/>
      <c r="U158" s="154" t="s">
        <v>2965</v>
      </c>
      <c r="V158" s="154" t="s">
        <v>3672</v>
      </c>
      <c r="W158" s="154" t="s">
        <v>2967</v>
      </c>
      <c r="X158" s="154" t="s">
        <v>3673</v>
      </c>
      <c r="Y158" s="154" t="s">
        <v>25</v>
      </c>
      <c r="Z158" s="154" t="s">
        <v>166</v>
      </c>
      <c r="AA158" s="154" t="s">
        <v>937</v>
      </c>
      <c r="AB158" s="154">
        <v>1</v>
      </c>
      <c r="AC158" s="154">
        <v>0</v>
      </c>
      <c r="AD158" s="87">
        <f>IF(W158="SOPORTE_TELEFÓNICO",'BASE LIQUIDACION REDEBAN 2025'!$B$19,IF(W158="ENVÍO",'BASE LIQUIDACION REDEBAN 2025'!$C$2,IF(Y158="TIPO I",'BASE LIQUIDACION REDEBAN 2025'!$C$2,IF(Y158="TIPO II",'BASE LIQUIDACION REDEBAN 2025'!$C$3,IF(Y158="TIPO III",'BASE LIQUIDACION REDEBAN 2025'!$C$4,IF(Y158="TIPO IV",'BASE LIQUIDACION REDEBAN 2025'!$C$5,IF(Z158="AEREO",'BASE LIQUIDACION REDEBAN 2025'!$B$6,'BASE LIQUIDACION REDEBAN 2025'!$C$5)))))))</f>
        <v>65960.072302</v>
      </c>
      <c r="AE158" s="87">
        <f>IF(OR(W158="SOPORTE_TELEFÓNICO",W158="ENVÍO"),0,IF(Y158="TIPO I",'BASE LIQUIDACION REDEBAN 2025'!$B$10,IF(Y158="TIPO II",'BASE LIQUIDACION REDEBAN 2025'!$B$11,IF(Y158="TIPO III",'BASE LIQUIDACION REDEBAN 2025'!$B$12,'BASE LIQUIDACION REDEBAN 2025'!$B$13))))</f>
        <v>75096.394270399993</v>
      </c>
      <c r="AF158" s="87">
        <f t="shared" si="2"/>
        <v>65960.072302</v>
      </c>
      <c r="AG158" s="184"/>
      <c r="AH158" s="184"/>
    </row>
    <row r="159" spans="1:34" s="79" customFormat="1" ht="13.15">
      <c r="A159" s="154" t="s">
        <v>80</v>
      </c>
      <c r="B159" s="154" t="str">
        <f>VLOOKUP(A159,'CENTRO DE COSTOS'!A:D,4,FALSE)</f>
        <v>JOSE MAURICIO HERNANDEZ ROJAS</v>
      </c>
      <c r="C159" s="154" t="str">
        <f>VLOOKUP(A159,'CENTRO DE COSTOS'!A:D,2,FALSE)</f>
        <v>0004-0001</v>
      </c>
      <c r="D159" s="154">
        <v>13001</v>
      </c>
      <c r="E159" s="154">
        <v>2549348</v>
      </c>
      <c r="F159" s="154">
        <v>26069</v>
      </c>
      <c r="G159" s="154" t="s">
        <v>2958</v>
      </c>
      <c r="H159" s="154" t="s">
        <v>303</v>
      </c>
      <c r="I159" s="154" t="s">
        <v>80</v>
      </c>
      <c r="J159" s="154" t="s">
        <v>3674</v>
      </c>
      <c r="K159" s="154" t="s">
        <v>159</v>
      </c>
      <c r="L159" s="154" t="s">
        <v>3675</v>
      </c>
      <c r="M159" s="155">
        <v>45873.536805555559</v>
      </c>
      <c r="N159" s="155">
        <v>45874.42083333333</v>
      </c>
      <c r="O159" s="154" t="s">
        <v>2961</v>
      </c>
      <c r="P159" s="154" t="s">
        <v>2962</v>
      </c>
      <c r="Q159" s="154" t="s">
        <v>3082</v>
      </c>
      <c r="R159" s="154" t="s">
        <v>2972</v>
      </c>
      <c r="S159" s="154" t="s">
        <v>220</v>
      </c>
      <c r="T159" s="180"/>
      <c r="U159" s="154" t="s">
        <v>2965</v>
      </c>
      <c r="V159" s="154" t="s">
        <v>3676</v>
      </c>
      <c r="W159" s="154" t="s">
        <v>2967</v>
      </c>
      <c r="X159" s="154" t="s">
        <v>3677</v>
      </c>
      <c r="Y159" s="154" t="s">
        <v>25</v>
      </c>
      <c r="Z159" s="154" t="s">
        <v>166</v>
      </c>
      <c r="AA159" s="154" t="s">
        <v>452</v>
      </c>
      <c r="AB159" s="154">
        <v>1</v>
      </c>
      <c r="AC159" s="154">
        <v>0</v>
      </c>
      <c r="AD159" s="87">
        <f>IF(W159="SOPORTE_TELEFÓNICO",'BASE LIQUIDACION REDEBAN 2025'!$B$19,IF(W159="ENVÍO",'BASE LIQUIDACION REDEBAN 2025'!$C$2,IF(Y159="TIPO I",'BASE LIQUIDACION REDEBAN 2025'!$C$2,IF(Y159="TIPO II",'BASE LIQUIDACION REDEBAN 2025'!$C$3,IF(Y159="TIPO III",'BASE LIQUIDACION REDEBAN 2025'!$C$4,IF(Y159="TIPO IV",'BASE LIQUIDACION REDEBAN 2025'!$C$5,IF(Z159="AEREO",'BASE LIQUIDACION REDEBAN 2025'!$B$6,'BASE LIQUIDACION REDEBAN 2025'!$C$5)))))))</f>
        <v>65960.072302</v>
      </c>
      <c r="AE159" s="87">
        <f>IF(OR(W159="SOPORTE_TELEFÓNICO",W159="ENVÍO"),0,IF(Y159="TIPO I",'BASE LIQUIDACION REDEBAN 2025'!$B$10,IF(Y159="TIPO II",'BASE LIQUIDACION REDEBAN 2025'!$B$11,IF(Y159="TIPO III",'BASE LIQUIDACION REDEBAN 2025'!$B$12,'BASE LIQUIDACION REDEBAN 2025'!$B$13))))</f>
        <v>75096.394270399993</v>
      </c>
      <c r="AF159" s="87">
        <f t="shared" si="2"/>
        <v>65960.072302</v>
      </c>
      <c r="AG159" s="184"/>
      <c r="AH159" s="184"/>
    </row>
    <row r="160" spans="1:34" s="79" customFormat="1" ht="13.15">
      <c r="A160" s="154" t="s">
        <v>68</v>
      </c>
      <c r="B160" s="154" t="str">
        <f>VLOOKUP(A160,'CENTRO DE COSTOS'!A:D,4,FALSE)</f>
        <v>WILLIAM ASDRUBAL ROZO ROZO</v>
      </c>
      <c r="C160" s="154" t="str">
        <f>VLOOKUP(A160,'CENTRO DE COSTOS'!A:D,2,FALSE)</f>
        <v>0004-0004</v>
      </c>
      <c r="D160" s="154">
        <v>11001</v>
      </c>
      <c r="E160" s="154">
        <v>2548579</v>
      </c>
      <c r="F160" s="154">
        <v>37034</v>
      </c>
      <c r="G160" s="154" t="s">
        <v>2958</v>
      </c>
      <c r="H160" s="154" t="s">
        <v>470</v>
      </c>
      <c r="I160" s="154" t="s">
        <v>68</v>
      </c>
      <c r="J160" s="154" t="s">
        <v>3678</v>
      </c>
      <c r="K160" s="154" t="s">
        <v>159</v>
      </c>
      <c r="L160" s="154" t="s">
        <v>3679</v>
      </c>
      <c r="M160" s="155">
        <v>45873.482638888891</v>
      </c>
      <c r="N160" s="155">
        <v>45874.435416666667</v>
      </c>
      <c r="O160" s="154" t="s">
        <v>2961</v>
      </c>
      <c r="P160" s="154" t="s">
        <v>2962</v>
      </c>
      <c r="Q160" s="154" t="s">
        <v>3032</v>
      </c>
      <c r="R160" s="154" t="s">
        <v>3041</v>
      </c>
      <c r="S160" s="154" t="s">
        <v>2973</v>
      </c>
      <c r="T160" s="180"/>
      <c r="U160" s="154" t="s">
        <v>2965</v>
      </c>
      <c r="V160" s="154" t="s">
        <v>3680</v>
      </c>
      <c r="W160" s="154" t="s">
        <v>2967</v>
      </c>
      <c r="X160" s="154" t="s">
        <v>3681</v>
      </c>
      <c r="Y160" s="154" t="s">
        <v>25</v>
      </c>
      <c r="Z160" s="154" t="s">
        <v>166</v>
      </c>
      <c r="AA160" s="154" t="s">
        <v>877</v>
      </c>
      <c r="AB160" s="154">
        <v>1</v>
      </c>
      <c r="AC160" s="154">
        <v>0</v>
      </c>
      <c r="AD160" s="87">
        <f>IF(W160="SOPORTE_TELEFÓNICO",'BASE LIQUIDACION REDEBAN 2025'!$B$19,IF(W160="ENVÍO",'BASE LIQUIDACION REDEBAN 2025'!$C$2,IF(Y160="TIPO I",'BASE LIQUIDACION REDEBAN 2025'!$C$2,IF(Y160="TIPO II",'BASE LIQUIDACION REDEBAN 2025'!$C$3,IF(Y160="TIPO III",'BASE LIQUIDACION REDEBAN 2025'!$C$4,IF(Y160="TIPO IV",'BASE LIQUIDACION REDEBAN 2025'!$C$5,IF(Z160="AEREO",'BASE LIQUIDACION REDEBAN 2025'!$B$6,'BASE LIQUIDACION REDEBAN 2025'!$C$5)))))))</f>
        <v>65960.072302</v>
      </c>
      <c r="AE160" s="87">
        <f>IF(OR(W160="SOPORTE_TELEFÓNICO",W160="ENVÍO"),0,IF(Y160="TIPO I",'BASE LIQUIDACION REDEBAN 2025'!$B$10,IF(Y160="TIPO II",'BASE LIQUIDACION REDEBAN 2025'!$B$11,IF(Y160="TIPO III",'BASE LIQUIDACION REDEBAN 2025'!$B$12,'BASE LIQUIDACION REDEBAN 2025'!$B$13))))</f>
        <v>75096.394270399993</v>
      </c>
      <c r="AF160" s="87">
        <f t="shared" si="2"/>
        <v>65960.072302</v>
      </c>
      <c r="AG160" s="184"/>
      <c r="AH160" s="184"/>
    </row>
    <row r="161" spans="1:34" s="79" customFormat="1" ht="13.15">
      <c r="A161" s="154" t="s">
        <v>86</v>
      </c>
      <c r="B161" s="154" t="str">
        <f>VLOOKUP(A161,'CENTRO DE COSTOS'!A:D,4,FALSE)</f>
        <v>KEVIN ALEXIS CORZO BUSTOS</v>
      </c>
      <c r="C161" s="154" t="str">
        <f>VLOOKUP(A161,'CENTRO DE COSTOS'!A:D,2,FALSE)</f>
        <v>0004-0007</v>
      </c>
      <c r="D161" s="154">
        <v>73001</v>
      </c>
      <c r="E161" s="154">
        <v>2548098</v>
      </c>
      <c r="F161" s="154">
        <v>68633</v>
      </c>
      <c r="G161" s="154" t="s">
        <v>2958</v>
      </c>
      <c r="H161" s="154" t="s">
        <v>703</v>
      </c>
      <c r="I161" s="154" t="s">
        <v>86</v>
      </c>
      <c r="J161" s="154" t="s">
        <v>3682</v>
      </c>
      <c r="K161" s="154" t="s">
        <v>159</v>
      </c>
      <c r="L161" s="154" t="s">
        <v>3683</v>
      </c>
      <c r="M161" s="155">
        <v>45873.459722222222</v>
      </c>
      <c r="N161" s="155">
        <v>45874.438194444447</v>
      </c>
      <c r="O161" s="154" t="s">
        <v>2961</v>
      </c>
      <c r="P161" s="154" t="s">
        <v>2962</v>
      </c>
      <c r="Q161" s="154" t="s">
        <v>3082</v>
      </c>
      <c r="R161" s="154" t="s">
        <v>2972</v>
      </c>
      <c r="S161" s="154" t="s">
        <v>200</v>
      </c>
      <c r="T161" s="180"/>
      <c r="U161" s="154" t="s">
        <v>2965</v>
      </c>
      <c r="V161" s="154" t="s">
        <v>3684</v>
      </c>
      <c r="W161" s="154" t="s">
        <v>2967</v>
      </c>
      <c r="X161" s="154" t="s">
        <v>3685</v>
      </c>
      <c r="Y161" s="154" t="s">
        <v>25</v>
      </c>
      <c r="Z161" s="154" t="s">
        <v>166</v>
      </c>
      <c r="AA161" s="154" t="s">
        <v>708</v>
      </c>
      <c r="AB161" s="154">
        <v>1</v>
      </c>
      <c r="AC161" s="154">
        <v>0</v>
      </c>
      <c r="AD161" s="87">
        <f>IF(W161="SOPORTE_TELEFÓNICO",'BASE LIQUIDACION REDEBAN 2025'!$B$19,IF(W161="ENVÍO",'BASE LIQUIDACION REDEBAN 2025'!$C$2,IF(Y161="TIPO I",'BASE LIQUIDACION REDEBAN 2025'!$C$2,IF(Y161="TIPO II",'BASE LIQUIDACION REDEBAN 2025'!$C$3,IF(Y161="TIPO III",'BASE LIQUIDACION REDEBAN 2025'!$C$4,IF(Y161="TIPO IV",'BASE LIQUIDACION REDEBAN 2025'!$C$5,IF(Z161="AEREO",'BASE LIQUIDACION REDEBAN 2025'!$B$6,'BASE LIQUIDACION REDEBAN 2025'!$C$5)))))))</f>
        <v>65960.072302</v>
      </c>
      <c r="AE161" s="87">
        <f>IF(OR(W161="SOPORTE_TELEFÓNICO",W161="ENVÍO"),0,IF(Y161="TIPO I",'BASE LIQUIDACION REDEBAN 2025'!$B$10,IF(Y161="TIPO II",'BASE LIQUIDACION REDEBAN 2025'!$B$11,IF(Y161="TIPO III",'BASE LIQUIDACION REDEBAN 2025'!$B$12,'BASE LIQUIDACION REDEBAN 2025'!$B$13))))</f>
        <v>75096.394270399993</v>
      </c>
      <c r="AF161" s="87">
        <f t="shared" si="2"/>
        <v>65960.072302</v>
      </c>
      <c r="AG161" s="184"/>
      <c r="AH161" s="184"/>
    </row>
    <row r="162" spans="1:34" s="79" customFormat="1" ht="13.15">
      <c r="A162" s="154" t="s">
        <v>96</v>
      </c>
      <c r="B162" s="154" t="str">
        <f>VLOOKUP(A162,'CENTRO DE COSTOS'!A:D,4,FALSE)</f>
        <v>JOSE MAURICIO HERNANDEZ ROJAS</v>
      </c>
      <c r="C162" s="154" t="str">
        <f>VLOOKUP(A162,'CENTRO DE COSTOS'!A:D,2,FALSE)</f>
        <v>0004-0001</v>
      </c>
      <c r="D162" s="154">
        <v>44090</v>
      </c>
      <c r="E162" s="154">
        <v>2543527</v>
      </c>
      <c r="F162" s="154">
        <v>31061</v>
      </c>
      <c r="G162" s="154" t="s">
        <v>2958</v>
      </c>
      <c r="H162" s="154" t="s">
        <v>1719</v>
      </c>
      <c r="I162" s="154" t="s">
        <v>1733</v>
      </c>
      <c r="J162" s="154" t="s">
        <v>3686</v>
      </c>
      <c r="K162" s="154" t="s">
        <v>159</v>
      </c>
      <c r="L162" s="154" t="s">
        <v>3687</v>
      </c>
      <c r="M162" s="155">
        <v>45871.453472222223</v>
      </c>
      <c r="N162" s="155">
        <v>45874.446527777778</v>
      </c>
      <c r="O162" s="154" t="s">
        <v>2961</v>
      </c>
      <c r="P162" s="154" t="s">
        <v>2962</v>
      </c>
      <c r="Q162" s="154" t="s">
        <v>3032</v>
      </c>
      <c r="R162" s="154" t="s">
        <v>2972</v>
      </c>
      <c r="S162" s="154" t="s">
        <v>2973</v>
      </c>
      <c r="T162" s="180"/>
      <c r="U162" s="154" t="s">
        <v>2965</v>
      </c>
      <c r="V162" s="154" t="s">
        <v>3688</v>
      </c>
      <c r="W162" s="154" t="s">
        <v>2967</v>
      </c>
      <c r="X162" s="154" t="s">
        <v>3689</v>
      </c>
      <c r="Y162" s="154" t="s">
        <v>30</v>
      </c>
      <c r="Z162" s="154" t="s">
        <v>166</v>
      </c>
      <c r="AA162" s="154" t="s">
        <v>1737</v>
      </c>
      <c r="AB162" s="154">
        <v>1</v>
      </c>
      <c r="AC162" s="154">
        <v>0</v>
      </c>
      <c r="AD162" s="87">
        <f>IF(W162="SOPORTE_TELEFÓNICO",'BASE LIQUIDACION REDEBAN 2025'!$B$19,IF(W162="ENVÍO",'BASE LIQUIDACION REDEBAN 2025'!$C$2,IF(Y162="TIPO I",'BASE LIQUIDACION REDEBAN 2025'!$C$2,IF(Y162="TIPO II",'BASE LIQUIDACION REDEBAN 2025'!$C$3,IF(Y162="TIPO III",'BASE LIQUIDACION REDEBAN 2025'!$C$4,IF(Y162="TIPO IV",'BASE LIQUIDACION REDEBAN 2025'!$C$5,IF(Z162="AEREO",'BASE LIQUIDACION REDEBAN 2025'!$B$6,'BASE LIQUIDACION REDEBAN 2025'!$C$5)))))))</f>
        <v>275728.78077800001</v>
      </c>
      <c r="AE162" s="87">
        <f>IF(OR(W162="SOPORTE_TELEFÓNICO",W162="ENVÍO"),0,IF(Y162="TIPO I",'BASE LIQUIDACION REDEBAN 2025'!$B$10,IF(Y162="TIPO II",'BASE LIQUIDACION REDEBAN 2025'!$B$11,IF(Y162="TIPO III",'BASE LIQUIDACION REDEBAN 2025'!$B$12,'BASE LIQUIDACION REDEBAN 2025'!$B$13))))</f>
        <v>196536.5258152</v>
      </c>
      <c r="AF162" s="87">
        <f t="shared" si="2"/>
        <v>275728.78077800001</v>
      </c>
      <c r="AG162" s="184"/>
      <c r="AH162" s="184"/>
    </row>
    <row r="163" spans="1:34" s="79" customFormat="1" ht="13.15">
      <c r="A163" s="154" t="s">
        <v>64</v>
      </c>
      <c r="B163" s="154" t="str">
        <f>VLOOKUP(A163,'CENTRO DE COSTOS'!A:D,4,FALSE)</f>
        <v>JOSE MAURICIO HERNANDEZ ROJAS</v>
      </c>
      <c r="C163" s="154" t="str">
        <f>VLOOKUP(A163,'CENTRO DE COSTOS'!A:D,2,FALSE)</f>
        <v>0004-0001</v>
      </c>
      <c r="D163" s="154">
        <v>8296</v>
      </c>
      <c r="E163" s="154">
        <v>2549269</v>
      </c>
      <c r="F163" s="154">
        <v>47534</v>
      </c>
      <c r="G163" s="154" t="s">
        <v>2958</v>
      </c>
      <c r="H163" s="154" t="s">
        <v>389</v>
      </c>
      <c r="I163" s="154" t="s">
        <v>3690</v>
      </c>
      <c r="J163" s="154" t="s">
        <v>3691</v>
      </c>
      <c r="K163" s="154" t="s">
        <v>159</v>
      </c>
      <c r="L163" s="154" t="s">
        <v>3692</v>
      </c>
      <c r="M163" s="155">
        <v>45873.525000000001</v>
      </c>
      <c r="N163" s="155">
        <v>45874.448611111111</v>
      </c>
      <c r="O163" s="154" t="s">
        <v>2961</v>
      </c>
      <c r="P163" s="154" t="s">
        <v>2962</v>
      </c>
      <c r="Q163" s="154" t="s">
        <v>3076</v>
      </c>
      <c r="R163" s="154" t="s">
        <v>3076</v>
      </c>
      <c r="S163" s="154" t="s">
        <v>2973</v>
      </c>
      <c r="T163" s="180"/>
      <c r="U163" s="154" t="s">
        <v>2965</v>
      </c>
      <c r="V163" s="154" t="s">
        <v>3693</v>
      </c>
      <c r="W163" s="154" t="s">
        <v>2967</v>
      </c>
      <c r="X163" s="154" t="s">
        <v>3694</v>
      </c>
      <c r="Y163" s="154" t="s">
        <v>25</v>
      </c>
      <c r="Z163" s="154" t="s">
        <v>166</v>
      </c>
      <c r="AA163" s="154" t="s">
        <v>912</v>
      </c>
      <c r="AB163" s="154">
        <v>1</v>
      </c>
      <c r="AC163" s="154">
        <v>0</v>
      </c>
      <c r="AD163" s="87">
        <f>IF(W163="SOPORTE_TELEFÓNICO",'BASE LIQUIDACION REDEBAN 2025'!$B$19,IF(W163="ENVÍO",'BASE LIQUIDACION REDEBAN 2025'!$C$2,IF(Y163="TIPO I",'BASE LIQUIDACION REDEBAN 2025'!$C$2,IF(Y163="TIPO II",'BASE LIQUIDACION REDEBAN 2025'!$C$3,IF(Y163="TIPO III",'BASE LIQUIDACION REDEBAN 2025'!$C$4,IF(Y163="TIPO IV",'BASE LIQUIDACION REDEBAN 2025'!$C$5,IF(Z163="AEREO",'BASE LIQUIDACION REDEBAN 2025'!$B$6,'BASE LIQUIDACION REDEBAN 2025'!$C$5)))))))</f>
        <v>65960.072302</v>
      </c>
      <c r="AE163" s="87">
        <f>IF(OR(W163="SOPORTE_TELEFÓNICO",W163="ENVÍO"),0,IF(Y163="TIPO I",'BASE LIQUIDACION REDEBAN 2025'!$B$10,IF(Y163="TIPO II",'BASE LIQUIDACION REDEBAN 2025'!$B$11,IF(Y163="TIPO III",'BASE LIQUIDACION REDEBAN 2025'!$B$12,'BASE LIQUIDACION REDEBAN 2025'!$B$13))))</f>
        <v>75096.394270399993</v>
      </c>
      <c r="AF163" s="87">
        <f t="shared" si="2"/>
        <v>65960.072302</v>
      </c>
      <c r="AG163" s="184"/>
      <c r="AH163" s="184"/>
    </row>
    <row r="164" spans="1:34" s="79" customFormat="1" ht="13.15">
      <c r="A164" s="154" t="s">
        <v>100</v>
      </c>
      <c r="B164" s="154" t="str">
        <f>VLOOKUP(A164,'CENTRO DE COSTOS'!A:D,4,FALSE)</f>
        <v>KEVIN ALEXIS CORZO BUSTOS</v>
      </c>
      <c r="C164" s="154" t="str">
        <f>VLOOKUP(A164,'CENTRO DE COSTOS'!A:D,2,FALSE)</f>
        <v>0004-0007</v>
      </c>
      <c r="D164" s="154">
        <v>50370</v>
      </c>
      <c r="E164" s="154">
        <v>2534662</v>
      </c>
      <c r="F164" s="154">
        <v>44681</v>
      </c>
      <c r="G164" s="154" t="s">
        <v>2958</v>
      </c>
      <c r="H164" s="154" t="s">
        <v>295</v>
      </c>
      <c r="I164" s="154" t="s">
        <v>3695</v>
      </c>
      <c r="J164" s="154" t="s">
        <v>3696</v>
      </c>
      <c r="K164" s="154" t="s">
        <v>159</v>
      </c>
      <c r="L164" s="154" t="s">
        <v>3697</v>
      </c>
      <c r="M164" s="155">
        <v>45869.629166666666</v>
      </c>
      <c r="N164" s="155">
        <v>45874.473611111112</v>
      </c>
      <c r="O164" s="154" t="s">
        <v>2961</v>
      </c>
      <c r="P164" s="154" t="s">
        <v>2962</v>
      </c>
      <c r="Q164" s="154" t="s">
        <v>2978</v>
      </c>
      <c r="R164" s="154" t="s">
        <v>2983</v>
      </c>
      <c r="S164" s="154" t="s">
        <v>200</v>
      </c>
      <c r="T164" s="180"/>
      <c r="U164" s="154" t="s">
        <v>2965</v>
      </c>
      <c r="V164" s="154" t="s">
        <v>3698</v>
      </c>
      <c r="W164" s="154" t="s">
        <v>2967</v>
      </c>
      <c r="X164" s="154" t="s">
        <v>3699</v>
      </c>
      <c r="Y164" s="154" t="s">
        <v>180</v>
      </c>
      <c r="Z164" s="154" t="s">
        <v>1394</v>
      </c>
      <c r="AA164" s="154" t="s">
        <v>362</v>
      </c>
      <c r="AB164" s="154">
        <v>1</v>
      </c>
      <c r="AC164" s="154">
        <v>0</v>
      </c>
      <c r="AD164" s="87">
        <f>IF(W164="SOPORTE_TELEFÓNICO",'BASE LIQUIDACION REDEBAN 2025'!$B$19,IF(W164="ENVÍO",'BASE LIQUIDACION REDEBAN 2025'!$C$2,IF(Y164="TIPO I",'BASE LIQUIDACION REDEBAN 2025'!$C$2,IF(Y164="TIPO II",'BASE LIQUIDACION REDEBAN 2025'!$C$3,IF(Y164="TIPO III",'BASE LIQUIDACION REDEBAN 2025'!$C$4,IF(Y164="TIPO IV",'BASE LIQUIDACION REDEBAN 2025'!$C$5,IF(Z164="AEREO",'BASE LIQUIDACION REDEBAN 2025'!$B$6,'BASE LIQUIDACION REDEBAN 2025'!$C$5)))))))</f>
        <v>988462.96268840006</v>
      </c>
      <c r="AE164" s="87">
        <f>IF(OR(W164="SOPORTE_TELEFÓNICO",W164="ENVÍO"),0,IF(Y164="TIPO I",'BASE LIQUIDACION REDEBAN 2025'!$B$10,IF(Y164="TIPO II",'BASE LIQUIDACION REDEBAN 2025'!$B$11,IF(Y164="TIPO III",'BASE LIQUIDACION REDEBAN 2025'!$B$12,'BASE LIQUIDACION REDEBAN 2025'!$B$13))))</f>
        <v>196536.5258152</v>
      </c>
      <c r="AF164" s="87">
        <f t="shared" si="2"/>
        <v>988462.96268840006</v>
      </c>
      <c r="AG164" s="184"/>
      <c r="AH164" s="184"/>
    </row>
    <row r="165" spans="1:34" s="79" customFormat="1" ht="13.15">
      <c r="A165" s="154" t="s">
        <v>94</v>
      </c>
      <c r="B165" s="154" t="str">
        <f>VLOOKUP(A165,'CENTRO DE COSTOS'!A:D,4,FALSE)</f>
        <v>DIEGO FERNANDO HENAO CARDONA</v>
      </c>
      <c r="C165" s="154" t="str">
        <f>VLOOKUP(A165,'CENTRO DE COSTOS'!A:D,2,FALSE)</f>
        <v>0004-0002</v>
      </c>
      <c r="D165" s="154">
        <v>63001</v>
      </c>
      <c r="E165" s="154">
        <v>2552164</v>
      </c>
      <c r="F165" s="154">
        <v>24201</v>
      </c>
      <c r="G165" s="154" t="s">
        <v>2958</v>
      </c>
      <c r="H165" s="154" t="s">
        <v>581</v>
      </c>
      <c r="I165" s="154" t="s">
        <v>582</v>
      </c>
      <c r="J165" s="154" t="s">
        <v>3700</v>
      </c>
      <c r="K165" s="154" t="s">
        <v>159</v>
      </c>
      <c r="L165" s="154" t="s">
        <v>3701</v>
      </c>
      <c r="M165" s="155">
        <v>45873.72152777778</v>
      </c>
      <c r="N165" s="155">
        <v>45874.48541666667</v>
      </c>
      <c r="O165" s="154" t="s">
        <v>2961</v>
      </c>
      <c r="P165" s="154" t="s">
        <v>2962</v>
      </c>
      <c r="Q165" s="154" t="s">
        <v>2971</v>
      </c>
      <c r="R165" s="154" t="s">
        <v>3027</v>
      </c>
      <c r="S165" s="154" t="s">
        <v>220</v>
      </c>
      <c r="T165" s="180"/>
      <c r="U165" s="154" t="s">
        <v>2965</v>
      </c>
      <c r="V165" s="154" t="s">
        <v>3702</v>
      </c>
      <c r="W165" s="154" t="s">
        <v>2967</v>
      </c>
      <c r="X165" s="154" t="s">
        <v>3703</v>
      </c>
      <c r="Y165" s="154" t="s">
        <v>28</v>
      </c>
      <c r="Z165" s="154" t="s">
        <v>166</v>
      </c>
      <c r="AA165" s="154" t="s">
        <v>587</v>
      </c>
      <c r="AB165" s="154">
        <v>1</v>
      </c>
      <c r="AC165" s="154">
        <v>0</v>
      </c>
      <c r="AD165" s="87">
        <f>IF(W165="SOPORTE_TELEFÓNICO",'BASE LIQUIDACION REDEBAN 2025'!$B$19,IF(W165="ENVÍO",'BASE LIQUIDACION REDEBAN 2025'!$C$2,IF(Y165="TIPO I",'BASE LIQUIDACION REDEBAN 2025'!$C$2,IF(Y165="TIPO II",'BASE LIQUIDACION REDEBAN 2025'!$C$3,IF(Y165="TIPO III",'BASE LIQUIDACION REDEBAN 2025'!$C$4,IF(Y165="TIPO IV",'BASE LIQUIDACION REDEBAN 2025'!$C$5,IF(Z165="AEREO",'BASE LIQUIDACION REDEBAN 2025'!$B$6,'BASE LIQUIDACION REDEBAN 2025'!$C$5)))))))</f>
        <v>144967.87232000002</v>
      </c>
      <c r="AE165" s="87">
        <f>IF(OR(W165="SOPORTE_TELEFÓNICO",W165="ENVÍO"),0,IF(Y165="TIPO I",'BASE LIQUIDACION REDEBAN 2025'!$B$10,IF(Y165="TIPO II",'BASE LIQUIDACION REDEBAN 2025'!$B$11,IF(Y165="TIPO III",'BASE LIQUIDACION REDEBAN 2025'!$B$12,'BASE LIQUIDACION REDEBAN 2025'!$B$13))))</f>
        <v>140395.6348884</v>
      </c>
      <c r="AF165" s="87">
        <f t="shared" si="2"/>
        <v>144967.87232000002</v>
      </c>
      <c r="AG165" s="184"/>
      <c r="AH165" s="184"/>
    </row>
    <row r="166" spans="1:34" s="79" customFormat="1" ht="13.15">
      <c r="A166" s="154" t="s">
        <v>92</v>
      </c>
      <c r="B166" s="154" t="str">
        <f>VLOOKUP(A166,'CENTRO DE COSTOS'!A:D,4,FALSE)</f>
        <v>KEVIN ALEXIS CORZO BUSTOS</v>
      </c>
      <c r="C166" s="154" t="str">
        <f>VLOOKUP(A166,'CENTRO DE COSTOS'!A:D,2,FALSE)</f>
        <v>0004-0007</v>
      </c>
      <c r="D166" s="154">
        <v>18205</v>
      </c>
      <c r="E166" s="154">
        <v>2543244</v>
      </c>
      <c r="F166" s="154">
        <v>80662</v>
      </c>
      <c r="G166" s="154" t="s">
        <v>2958</v>
      </c>
      <c r="H166" s="154" t="s">
        <v>157</v>
      </c>
      <c r="I166" s="154" t="s">
        <v>3704</v>
      </c>
      <c r="J166" s="154" t="s">
        <v>3705</v>
      </c>
      <c r="K166" s="154" t="s">
        <v>159</v>
      </c>
      <c r="L166" s="154" t="s">
        <v>3706</v>
      </c>
      <c r="M166" s="155">
        <v>45871.385416666664</v>
      </c>
      <c r="N166" s="155">
        <v>45874.490277777775</v>
      </c>
      <c r="O166" s="154" t="s">
        <v>2961</v>
      </c>
      <c r="P166" s="154" t="s">
        <v>2962</v>
      </c>
      <c r="Q166" s="154" t="s">
        <v>3099</v>
      </c>
      <c r="R166" s="154" t="s">
        <v>3100</v>
      </c>
      <c r="S166" s="154" t="s">
        <v>2973</v>
      </c>
      <c r="T166" s="180"/>
      <c r="U166" s="154" t="s">
        <v>2965</v>
      </c>
      <c r="V166" s="154" t="s">
        <v>3707</v>
      </c>
      <c r="W166" s="154" t="s">
        <v>2967</v>
      </c>
      <c r="X166" s="154" t="s">
        <v>3708</v>
      </c>
      <c r="Y166" s="154" t="s">
        <v>32</v>
      </c>
      <c r="Z166" s="154" t="s">
        <v>166</v>
      </c>
      <c r="AA166" s="154" t="s">
        <v>225</v>
      </c>
      <c r="AB166" s="154">
        <v>1</v>
      </c>
      <c r="AC166" s="154">
        <v>0</v>
      </c>
      <c r="AD166" s="87">
        <f>IF(W166="SOPORTE_TELEFÓNICO",'BASE LIQUIDACION REDEBAN 2025'!$B$19,IF(W166="ENVÍO",'BASE LIQUIDACION REDEBAN 2025'!$C$2,IF(Y166="TIPO I",'BASE LIQUIDACION REDEBAN 2025'!$C$2,IF(Y166="TIPO II",'BASE LIQUIDACION REDEBAN 2025'!$C$3,IF(Y166="TIPO III",'BASE LIQUIDACION REDEBAN 2025'!$C$4,IF(Y166="TIPO IV",'BASE LIQUIDACION REDEBAN 2025'!$C$5,IF(Z166="AEREO",'BASE LIQUIDACION REDEBAN 2025'!$B$6,'BASE LIQUIDACION REDEBAN 2025'!$C$5)))))))</f>
        <v>479588.87655000004</v>
      </c>
      <c r="AE166" s="87">
        <f>IF(OR(W166="SOPORTE_TELEFÓNICO",W166="ENVÍO"),0,IF(Y166="TIPO I",'BASE LIQUIDACION REDEBAN 2025'!$B$10,IF(Y166="TIPO II",'BASE LIQUIDACION REDEBAN 2025'!$B$11,IF(Y166="TIPO III",'BASE LIQUIDACION REDEBAN 2025'!$B$12,'BASE LIQUIDACION REDEBAN 2025'!$B$13))))</f>
        <v>196536.5258152</v>
      </c>
      <c r="AF166" s="87">
        <f t="shared" si="2"/>
        <v>479588.87655000004</v>
      </c>
      <c r="AG166" s="184"/>
      <c r="AH166" s="184"/>
    </row>
    <row r="167" spans="1:34" s="79" customFormat="1" ht="13.15">
      <c r="A167" s="154" t="s">
        <v>72</v>
      </c>
      <c r="B167" s="154" t="str">
        <f>VLOOKUP(A167,'CENTRO DE COSTOS'!A:D,4,FALSE)</f>
        <v>MIGUEL JULIÁN HERNÁNDEZ GUARÍN</v>
      </c>
      <c r="C167" s="154" t="str">
        <f>VLOOKUP(A167,'CENTRO DE COSTOS'!A:D,2,FALSE)</f>
        <v>0004-0008</v>
      </c>
      <c r="D167" s="154">
        <v>68001</v>
      </c>
      <c r="E167" s="154">
        <v>2551510</v>
      </c>
      <c r="F167" s="154">
        <v>42247</v>
      </c>
      <c r="G167" s="154" t="s">
        <v>2958</v>
      </c>
      <c r="H167" s="154" t="s">
        <v>820</v>
      </c>
      <c r="I167" s="154" t="s">
        <v>72</v>
      </c>
      <c r="J167" s="154" t="s">
        <v>3709</v>
      </c>
      <c r="K167" s="154" t="s">
        <v>159</v>
      </c>
      <c r="L167" s="154" t="s">
        <v>3710</v>
      </c>
      <c r="M167" s="155">
        <v>45873.67291666667</v>
      </c>
      <c r="N167" s="155">
        <v>45874.492361111108</v>
      </c>
      <c r="O167" s="154" t="s">
        <v>2961</v>
      </c>
      <c r="P167" s="154" t="s">
        <v>2962</v>
      </c>
      <c r="Q167" s="154" t="s">
        <v>3099</v>
      </c>
      <c r="R167" s="154" t="s">
        <v>3115</v>
      </c>
      <c r="S167" s="154" t="s">
        <v>2973</v>
      </c>
      <c r="T167" s="180"/>
      <c r="U167" s="154" t="s">
        <v>2965</v>
      </c>
      <c r="V167" s="154" t="s">
        <v>3711</v>
      </c>
      <c r="W167" s="154" t="s">
        <v>2967</v>
      </c>
      <c r="X167" s="154" t="s">
        <v>3712</v>
      </c>
      <c r="Y167" s="154" t="s">
        <v>25</v>
      </c>
      <c r="Z167" s="154" t="s">
        <v>166</v>
      </c>
      <c r="AA167" s="154" t="s">
        <v>950</v>
      </c>
      <c r="AB167" s="154">
        <v>1</v>
      </c>
      <c r="AC167" s="154">
        <v>0</v>
      </c>
      <c r="AD167" s="87">
        <f>IF(W167="SOPORTE_TELEFÓNICO",'BASE LIQUIDACION REDEBAN 2025'!$B$19,IF(W167="ENVÍO",'BASE LIQUIDACION REDEBAN 2025'!$C$2,IF(Y167="TIPO I",'BASE LIQUIDACION REDEBAN 2025'!$C$2,IF(Y167="TIPO II",'BASE LIQUIDACION REDEBAN 2025'!$C$3,IF(Y167="TIPO III",'BASE LIQUIDACION REDEBAN 2025'!$C$4,IF(Y167="TIPO IV",'BASE LIQUIDACION REDEBAN 2025'!$C$5,IF(Z167="AEREO",'BASE LIQUIDACION REDEBAN 2025'!$B$6,'BASE LIQUIDACION REDEBAN 2025'!$C$5)))))))</f>
        <v>65960.072302</v>
      </c>
      <c r="AE167" s="87">
        <f>IF(OR(W167="SOPORTE_TELEFÓNICO",W167="ENVÍO"),0,IF(Y167="TIPO I",'BASE LIQUIDACION REDEBAN 2025'!$B$10,IF(Y167="TIPO II",'BASE LIQUIDACION REDEBAN 2025'!$B$11,IF(Y167="TIPO III",'BASE LIQUIDACION REDEBAN 2025'!$B$12,'BASE LIQUIDACION REDEBAN 2025'!$B$13))))</f>
        <v>75096.394270399993</v>
      </c>
      <c r="AF167" s="87">
        <f t="shared" si="2"/>
        <v>65960.072302</v>
      </c>
      <c r="AG167" s="184"/>
      <c r="AH167" s="184"/>
    </row>
    <row r="168" spans="1:34" s="79" customFormat="1" ht="13.15">
      <c r="A168" s="154" t="s">
        <v>94</v>
      </c>
      <c r="B168" s="154" t="str">
        <f>VLOOKUP(A168,'CENTRO DE COSTOS'!A:D,4,FALSE)</f>
        <v>DIEGO FERNANDO HENAO CARDONA</v>
      </c>
      <c r="C168" s="154" t="str">
        <f>VLOOKUP(A168,'CENTRO DE COSTOS'!A:D,2,FALSE)</f>
        <v>0004-0002</v>
      </c>
      <c r="D168" s="154">
        <v>63001</v>
      </c>
      <c r="E168" s="154">
        <v>2553151</v>
      </c>
      <c r="F168" s="154">
        <v>43903</v>
      </c>
      <c r="G168" s="154" t="s">
        <v>2958</v>
      </c>
      <c r="H168" s="154" t="s">
        <v>581</v>
      </c>
      <c r="I168" s="154" t="s">
        <v>582</v>
      </c>
      <c r="J168" s="154" t="s">
        <v>3713</v>
      </c>
      <c r="K168" s="154" t="s">
        <v>159</v>
      </c>
      <c r="L168" s="154" t="s">
        <v>3714</v>
      </c>
      <c r="M168" s="155">
        <v>45874.333333333336</v>
      </c>
      <c r="N168" s="155">
        <v>45874.495138888888</v>
      </c>
      <c r="O168" s="154" t="s">
        <v>2961</v>
      </c>
      <c r="P168" s="154" t="s">
        <v>2962</v>
      </c>
      <c r="Q168" s="154" t="s">
        <v>2971</v>
      </c>
      <c r="R168" s="154" t="s">
        <v>3027</v>
      </c>
      <c r="S168" s="154" t="s">
        <v>200</v>
      </c>
      <c r="T168" s="180"/>
      <c r="U168" s="154" t="s">
        <v>2965</v>
      </c>
      <c r="V168" s="154" t="s">
        <v>3715</v>
      </c>
      <c r="W168" s="154" t="s">
        <v>2967</v>
      </c>
      <c r="X168" s="154" t="s">
        <v>3716</v>
      </c>
      <c r="Y168" s="154" t="s">
        <v>28</v>
      </c>
      <c r="Z168" s="154" t="s">
        <v>166</v>
      </c>
      <c r="AA168" s="154" t="s">
        <v>587</v>
      </c>
      <c r="AB168" s="154">
        <v>1</v>
      </c>
      <c r="AC168" s="154">
        <v>0</v>
      </c>
      <c r="AD168" s="87">
        <f>IF(W168="SOPORTE_TELEFÓNICO",'BASE LIQUIDACION REDEBAN 2025'!$B$19,IF(W168="ENVÍO",'BASE LIQUIDACION REDEBAN 2025'!$C$2,IF(Y168="TIPO I",'BASE LIQUIDACION REDEBAN 2025'!$C$2,IF(Y168="TIPO II",'BASE LIQUIDACION REDEBAN 2025'!$C$3,IF(Y168="TIPO III",'BASE LIQUIDACION REDEBAN 2025'!$C$4,IF(Y168="TIPO IV",'BASE LIQUIDACION REDEBAN 2025'!$C$5,IF(Z168="AEREO",'BASE LIQUIDACION REDEBAN 2025'!$B$6,'BASE LIQUIDACION REDEBAN 2025'!$C$5)))))))</f>
        <v>144967.87232000002</v>
      </c>
      <c r="AE168" s="87">
        <f>IF(OR(W168="SOPORTE_TELEFÓNICO",W168="ENVÍO"),0,IF(Y168="TIPO I",'BASE LIQUIDACION REDEBAN 2025'!$B$10,IF(Y168="TIPO II",'BASE LIQUIDACION REDEBAN 2025'!$B$11,IF(Y168="TIPO III",'BASE LIQUIDACION REDEBAN 2025'!$B$12,'BASE LIQUIDACION REDEBAN 2025'!$B$13))))</f>
        <v>140395.6348884</v>
      </c>
      <c r="AF168" s="87">
        <f t="shared" si="2"/>
        <v>144967.87232000002</v>
      </c>
      <c r="AG168" s="184"/>
      <c r="AH168" s="184"/>
    </row>
    <row r="169" spans="1:34" s="79" customFormat="1" ht="13.15">
      <c r="A169" s="154" t="s">
        <v>90</v>
      </c>
      <c r="B169" s="154" t="str">
        <f>VLOOKUP(A169,'CENTRO DE COSTOS'!A:D,4,FALSE)</f>
        <v>JUAN SEBASTIÁN RÍOS CASTRILLÓN</v>
      </c>
      <c r="C169" s="154" t="str">
        <f>VLOOKUP(A169,'CENTRO DE COSTOS'!A:D,2,FALSE)</f>
        <v>0004-0005</v>
      </c>
      <c r="D169" s="154">
        <v>5001</v>
      </c>
      <c r="E169" s="154">
        <v>2552152</v>
      </c>
      <c r="F169" s="154">
        <v>61169</v>
      </c>
      <c r="G169" s="154" t="s">
        <v>2958</v>
      </c>
      <c r="H169" s="154" t="s">
        <v>197</v>
      </c>
      <c r="I169" s="154" t="s">
        <v>90</v>
      </c>
      <c r="J169" s="154" t="s">
        <v>3717</v>
      </c>
      <c r="K169" s="154" t="s">
        <v>159</v>
      </c>
      <c r="L169" s="154" t="s">
        <v>3718</v>
      </c>
      <c r="M169" s="155">
        <v>45873.71875</v>
      </c>
      <c r="N169" s="155">
        <v>45874.499305555553</v>
      </c>
      <c r="O169" s="154" t="s">
        <v>2961</v>
      </c>
      <c r="P169" s="154" t="s">
        <v>2962</v>
      </c>
      <c r="Q169" s="154" t="s">
        <v>3099</v>
      </c>
      <c r="R169" s="154" t="s">
        <v>3719</v>
      </c>
      <c r="S169" s="154" t="s">
        <v>2973</v>
      </c>
      <c r="T169" s="180"/>
      <c r="U169" s="154" t="s">
        <v>2965</v>
      </c>
      <c r="V169" s="154" t="s">
        <v>3720</v>
      </c>
      <c r="W169" s="154" t="s">
        <v>2967</v>
      </c>
      <c r="X169" s="154" t="s">
        <v>3721</v>
      </c>
      <c r="Y169" s="154" t="s">
        <v>25</v>
      </c>
      <c r="Z169" s="154" t="s">
        <v>166</v>
      </c>
      <c r="AA169" s="154" t="s">
        <v>368</v>
      </c>
      <c r="AB169" s="154">
        <v>1</v>
      </c>
      <c r="AC169" s="154">
        <v>0</v>
      </c>
      <c r="AD169" s="87">
        <f>IF(W169="SOPORTE_TELEFÓNICO",'BASE LIQUIDACION REDEBAN 2025'!$B$19,IF(W169="ENVÍO",'BASE LIQUIDACION REDEBAN 2025'!$C$2,IF(Y169="TIPO I",'BASE LIQUIDACION REDEBAN 2025'!$C$2,IF(Y169="TIPO II",'BASE LIQUIDACION REDEBAN 2025'!$C$3,IF(Y169="TIPO III",'BASE LIQUIDACION REDEBAN 2025'!$C$4,IF(Y169="TIPO IV",'BASE LIQUIDACION REDEBAN 2025'!$C$5,IF(Z169="AEREO",'BASE LIQUIDACION REDEBAN 2025'!$B$6,'BASE LIQUIDACION REDEBAN 2025'!$C$5)))))))</f>
        <v>65960.072302</v>
      </c>
      <c r="AE169" s="87">
        <f>IF(OR(W169="SOPORTE_TELEFÓNICO",W169="ENVÍO"),0,IF(Y169="TIPO I",'BASE LIQUIDACION REDEBAN 2025'!$B$10,IF(Y169="TIPO II",'BASE LIQUIDACION REDEBAN 2025'!$B$11,IF(Y169="TIPO III",'BASE LIQUIDACION REDEBAN 2025'!$B$12,'BASE LIQUIDACION REDEBAN 2025'!$B$13))))</f>
        <v>75096.394270399993</v>
      </c>
      <c r="AF169" s="87">
        <f t="shared" si="2"/>
        <v>65960.072302</v>
      </c>
      <c r="AG169" s="184"/>
      <c r="AH169" s="184"/>
    </row>
    <row r="170" spans="1:34" s="79" customFormat="1" ht="13.15">
      <c r="A170" s="154" t="s">
        <v>72</v>
      </c>
      <c r="B170" s="154" t="str">
        <f>VLOOKUP(A170,'CENTRO DE COSTOS'!A:D,4,FALSE)</f>
        <v>MIGUEL JULIÁN HERNÁNDEZ GUARÍN</v>
      </c>
      <c r="C170" s="154" t="str">
        <f>VLOOKUP(A170,'CENTRO DE COSTOS'!A:D,2,FALSE)</f>
        <v>0004-0008</v>
      </c>
      <c r="D170" s="154">
        <v>68001</v>
      </c>
      <c r="E170" s="154">
        <v>2549758</v>
      </c>
      <c r="F170" s="154">
        <v>79690</v>
      </c>
      <c r="G170" s="154" t="s">
        <v>2958</v>
      </c>
      <c r="H170" s="154" t="s">
        <v>820</v>
      </c>
      <c r="I170" s="154" t="s">
        <v>72</v>
      </c>
      <c r="J170" s="154" t="s">
        <v>3722</v>
      </c>
      <c r="K170" s="154" t="s">
        <v>159</v>
      </c>
      <c r="L170" s="154" t="s">
        <v>3723</v>
      </c>
      <c r="M170" s="155">
        <v>45873.583333333336</v>
      </c>
      <c r="N170" s="155">
        <v>45874.502083333333</v>
      </c>
      <c r="O170" s="154" t="s">
        <v>2961</v>
      </c>
      <c r="P170" s="154" t="s">
        <v>2962</v>
      </c>
      <c r="Q170" s="154" t="s">
        <v>2978</v>
      </c>
      <c r="R170" s="154" t="s">
        <v>3430</v>
      </c>
      <c r="S170" s="154" t="s">
        <v>200</v>
      </c>
      <c r="T170" s="180"/>
      <c r="U170" s="154" t="s">
        <v>2965</v>
      </c>
      <c r="V170" s="154" t="s">
        <v>3724</v>
      </c>
      <c r="W170" s="154" t="s">
        <v>2967</v>
      </c>
      <c r="X170" s="154" t="s">
        <v>3725</v>
      </c>
      <c r="Y170" s="154" t="s">
        <v>25</v>
      </c>
      <c r="Z170" s="154" t="s">
        <v>166</v>
      </c>
      <c r="AA170" s="154" t="s">
        <v>848</v>
      </c>
      <c r="AB170" s="154">
        <v>1</v>
      </c>
      <c r="AC170" s="154">
        <v>0</v>
      </c>
      <c r="AD170" s="87">
        <f>IF(W170="SOPORTE_TELEFÓNICO",'BASE LIQUIDACION REDEBAN 2025'!$B$19,IF(W170="ENVÍO",'BASE LIQUIDACION REDEBAN 2025'!$C$2,IF(Y170="TIPO I",'BASE LIQUIDACION REDEBAN 2025'!$C$2,IF(Y170="TIPO II",'BASE LIQUIDACION REDEBAN 2025'!$C$3,IF(Y170="TIPO III",'BASE LIQUIDACION REDEBAN 2025'!$C$4,IF(Y170="TIPO IV",'BASE LIQUIDACION REDEBAN 2025'!$C$5,IF(Z170="AEREO",'BASE LIQUIDACION REDEBAN 2025'!$B$6,'BASE LIQUIDACION REDEBAN 2025'!$C$5)))))))</f>
        <v>65960.072302</v>
      </c>
      <c r="AE170" s="87">
        <f>IF(OR(W170="SOPORTE_TELEFÓNICO",W170="ENVÍO"),0,IF(Y170="TIPO I",'BASE LIQUIDACION REDEBAN 2025'!$B$10,IF(Y170="TIPO II",'BASE LIQUIDACION REDEBAN 2025'!$B$11,IF(Y170="TIPO III",'BASE LIQUIDACION REDEBAN 2025'!$B$12,'BASE LIQUIDACION REDEBAN 2025'!$B$13))))</f>
        <v>75096.394270399993</v>
      </c>
      <c r="AF170" s="87">
        <f t="shared" si="2"/>
        <v>65960.072302</v>
      </c>
      <c r="AG170" s="184"/>
      <c r="AH170" s="184"/>
    </row>
    <row r="171" spans="1:34" s="79" customFormat="1" ht="13.15">
      <c r="A171" s="154" t="s">
        <v>64</v>
      </c>
      <c r="B171" s="154" t="str">
        <f>VLOOKUP(A171,'CENTRO DE COSTOS'!A:D,4,FALSE)</f>
        <v>JOSE MAURICIO HERNANDEZ ROJAS</v>
      </c>
      <c r="C171" s="154" t="str">
        <f>VLOOKUP(A171,'CENTRO DE COSTOS'!A:D,2,FALSE)</f>
        <v>0004-0001</v>
      </c>
      <c r="D171" s="154">
        <v>8001</v>
      </c>
      <c r="E171" s="154">
        <v>2549545</v>
      </c>
      <c r="F171" s="154">
        <v>39534</v>
      </c>
      <c r="G171" s="154" t="s">
        <v>2958</v>
      </c>
      <c r="H171" s="154" t="s">
        <v>389</v>
      </c>
      <c r="I171" s="154" t="s">
        <v>64</v>
      </c>
      <c r="J171" s="154" t="s">
        <v>3726</v>
      </c>
      <c r="K171" s="154" t="s">
        <v>159</v>
      </c>
      <c r="L171" s="154" t="s">
        <v>3727</v>
      </c>
      <c r="M171" s="155">
        <v>45873.548611111109</v>
      </c>
      <c r="N171" s="155">
        <v>45874.507638888892</v>
      </c>
      <c r="O171" s="154" t="s">
        <v>2961</v>
      </c>
      <c r="P171" s="154" t="s">
        <v>2962</v>
      </c>
      <c r="Q171" s="154" t="s">
        <v>3055</v>
      </c>
      <c r="R171" s="154" t="s">
        <v>3056</v>
      </c>
      <c r="S171" s="154" t="s">
        <v>200</v>
      </c>
      <c r="T171" s="180"/>
      <c r="U171" s="154" t="s">
        <v>2965</v>
      </c>
      <c r="V171" s="154" t="s">
        <v>3728</v>
      </c>
      <c r="W171" s="154" t="s">
        <v>2967</v>
      </c>
      <c r="X171" s="154" t="s">
        <v>3729</v>
      </c>
      <c r="Y171" s="154" t="s">
        <v>25</v>
      </c>
      <c r="Z171" s="154" t="s">
        <v>166</v>
      </c>
      <c r="AA171" s="154" t="s">
        <v>395</v>
      </c>
      <c r="AB171" s="154">
        <v>1</v>
      </c>
      <c r="AC171" s="154">
        <v>0</v>
      </c>
      <c r="AD171" s="87">
        <f>IF(W171="SOPORTE_TELEFÓNICO",'BASE LIQUIDACION REDEBAN 2025'!$B$19,IF(W171="ENVÍO",'BASE LIQUIDACION REDEBAN 2025'!$C$2,IF(Y171="TIPO I",'BASE LIQUIDACION REDEBAN 2025'!$C$2,IF(Y171="TIPO II",'BASE LIQUIDACION REDEBAN 2025'!$C$3,IF(Y171="TIPO III",'BASE LIQUIDACION REDEBAN 2025'!$C$4,IF(Y171="TIPO IV",'BASE LIQUIDACION REDEBAN 2025'!$C$5,IF(Z171="AEREO",'BASE LIQUIDACION REDEBAN 2025'!$B$6,'BASE LIQUIDACION REDEBAN 2025'!$C$5)))))))</f>
        <v>65960.072302</v>
      </c>
      <c r="AE171" s="87">
        <f>IF(OR(W171="SOPORTE_TELEFÓNICO",W171="ENVÍO"),0,IF(Y171="TIPO I",'BASE LIQUIDACION REDEBAN 2025'!$B$10,IF(Y171="TIPO II",'BASE LIQUIDACION REDEBAN 2025'!$B$11,IF(Y171="TIPO III",'BASE LIQUIDACION REDEBAN 2025'!$B$12,'BASE LIQUIDACION REDEBAN 2025'!$B$13))))</f>
        <v>75096.394270399993</v>
      </c>
      <c r="AF171" s="87">
        <f t="shared" si="2"/>
        <v>65960.072302</v>
      </c>
      <c r="AG171" s="184"/>
      <c r="AH171" s="184"/>
    </row>
    <row r="172" spans="1:34" s="79" customFormat="1" ht="13.15">
      <c r="A172" s="154" t="s">
        <v>91</v>
      </c>
      <c r="B172" s="154" t="str">
        <f>VLOOKUP(A172,'CENTRO DE COSTOS'!A:D,4,FALSE)</f>
        <v>JOSE MAURICIO HERNANDEZ ROJAS</v>
      </c>
      <c r="C172" s="154" t="str">
        <f>VLOOKUP(A172,'CENTRO DE COSTOS'!A:D,2,FALSE)</f>
        <v>0004-0001</v>
      </c>
      <c r="D172" s="154">
        <v>23682</v>
      </c>
      <c r="E172" s="154">
        <v>2543729</v>
      </c>
      <c r="F172" s="154">
        <v>79908</v>
      </c>
      <c r="G172" s="154" t="s">
        <v>2958</v>
      </c>
      <c r="H172" s="154" t="s">
        <v>421</v>
      </c>
      <c r="I172" s="154" t="s">
        <v>3730</v>
      </c>
      <c r="J172" s="154" t="s">
        <v>3731</v>
      </c>
      <c r="K172" s="154" t="s">
        <v>159</v>
      </c>
      <c r="L172" s="154" t="s">
        <v>3732</v>
      </c>
      <c r="M172" s="155">
        <v>45871.633333333331</v>
      </c>
      <c r="N172" s="155">
        <v>45874.513888888891</v>
      </c>
      <c r="O172" s="154" t="s">
        <v>2961</v>
      </c>
      <c r="P172" s="154" t="s">
        <v>2962</v>
      </c>
      <c r="Q172" s="154" t="s">
        <v>3017</v>
      </c>
      <c r="R172" s="154" t="s">
        <v>2972</v>
      </c>
      <c r="S172" s="154" t="s">
        <v>200</v>
      </c>
      <c r="T172" s="180"/>
      <c r="U172" s="154" t="s">
        <v>2965</v>
      </c>
      <c r="V172" s="154" t="s">
        <v>3733</v>
      </c>
      <c r="W172" s="154" t="s">
        <v>2967</v>
      </c>
      <c r="X172" s="154" t="s">
        <v>3734</v>
      </c>
      <c r="Y172" s="154" t="s">
        <v>30</v>
      </c>
      <c r="Z172" s="154" t="s">
        <v>166</v>
      </c>
      <c r="AA172" s="154" t="s">
        <v>1227</v>
      </c>
      <c r="AB172" s="154">
        <v>1</v>
      </c>
      <c r="AC172" s="154">
        <v>0</v>
      </c>
      <c r="AD172" s="87">
        <f>IF(W172="SOPORTE_TELEFÓNICO",'BASE LIQUIDACION REDEBAN 2025'!$B$19,IF(W172="ENVÍO",'BASE LIQUIDACION REDEBAN 2025'!$C$2,IF(Y172="TIPO I",'BASE LIQUIDACION REDEBAN 2025'!$C$2,IF(Y172="TIPO II",'BASE LIQUIDACION REDEBAN 2025'!$C$3,IF(Y172="TIPO III",'BASE LIQUIDACION REDEBAN 2025'!$C$4,IF(Y172="TIPO IV",'BASE LIQUIDACION REDEBAN 2025'!$C$5,IF(Z172="AEREO",'BASE LIQUIDACION REDEBAN 2025'!$B$6,'BASE LIQUIDACION REDEBAN 2025'!$C$5)))))))</f>
        <v>275728.78077800001</v>
      </c>
      <c r="AE172" s="87">
        <f>IF(OR(W172="SOPORTE_TELEFÓNICO",W172="ENVÍO"),0,IF(Y172="TIPO I",'BASE LIQUIDACION REDEBAN 2025'!$B$10,IF(Y172="TIPO II",'BASE LIQUIDACION REDEBAN 2025'!$B$11,IF(Y172="TIPO III",'BASE LIQUIDACION REDEBAN 2025'!$B$12,'BASE LIQUIDACION REDEBAN 2025'!$B$13))))</f>
        <v>196536.5258152</v>
      </c>
      <c r="AF172" s="87">
        <f t="shared" si="2"/>
        <v>275728.78077800001</v>
      </c>
      <c r="AG172" s="184"/>
      <c r="AH172" s="184"/>
    </row>
    <row r="173" spans="1:34" s="79" customFormat="1" ht="13.15">
      <c r="A173" s="154" t="s">
        <v>68</v>
      </c>
      <c r="B173" s="154" t="str">
        <f>VLOOKUP(A173,'CENTRO DE COSTOS'!A:D,4,FALSE)</f>
        <v>WILLIAM ASDRUBAL ROZO ROZO</v>
      </c>
      <c r="C173" s="154" t="str">
        <f>VLOOKUP(A173,'CENTRO DE COSTOS'!A:D,2,FALSE)</f>
        <v>0004-0004</v>
      </c>
      <c r="D173" s="154">
        <v>11001</v>
      </c>
      <c r="E173" s="154">
        <v>2549727</v>
      </c>
      <c r="F173" s="154">
        <v>74658</v>
      </c>
      <c r="G173" s="154" t="s">
        <v>2958</v>
      </c>
      <c r="H173" s="154" t="s">
        <v>470</v>
      </c>
      <c r="I173" s="154" t="s">
        <v>68</v>
      </c>
      <c r="J173" s="154" t="s">
        <v>3735</v>
      </c>
      <c r="K173" s="154" t="s">
        <v>159</v>
      </c>
      <c r="L173" s="154" t="s">
        <v>3736</v>
      </c>
      <c r="M173" s="155">
        <v>45873.574305555558</v>
      </c>
      <c r="N173" s="155">
        <v>45874.521527777775</v>
      </c>
      <c r="O173" s="154" t="s">
        <v>2961</v>
      </c>
      <c r="P173" s="154" t="s">
        <v>2962</v>
      </c>
      <c r="Q173" s="154" t="s">
        <v>3032</v>
      </c>
      <c r="R173" s="154" t="s">
        <v>2972</v>
      </c>
      <c r="S173" s="154" t="s">
        <v>200</v>
      </c>
      <c r="T173" s="180"/>
      <c r="U173" s="154" t="s">
        <v>2965</v>
      </c>
      <c r="V173" s="154" t="s">
        <v>3737</v>
      </c>
      <c r="W173" s="154" t="s">
        <v>2967</v>
      </c>
      <c r="X173" s="154" t="s">
        <v>3738</v>
      </c>
      <c r="Y173" s="154" t="s">
        <v>25</v>
      </c>
      <c r="Z173" s="154" t="s">
        <v>166</v>
      </c>
      <c r="AA173" s="154" t="s">
        <v>682</v>
      </c>
      <c r="AB173" s="154">
        <v>1</v>
      </c>
      <c r="AC173" s="154">
        <v>0</v>
      </c>
      <c r="AD173" s="87">
        <f>IF(W173="SOPORTE_TELEFÓNICO",'BASE LIQUIDACION REDEBAN 2025'!$B$19,IF(W173="ENVÍO",'BASE LIQUIDACION REDEBAN 2025'!$C$2,IF(Y173="TIPO I",'BASE LIQUIDACION REDEBAN 2025'!$C$2,IF(Y173="TIPO II",'BASE LIQUIDACION REDEBAN 2025'!$C$3,IF(Y173="TIPO III",'BASE LIQUIDACION REDEBAN 2025'!$C$4,IF(Y173="TIPO IV",'BASE LIQUIDACION REDEBAN 2025'!$C$5,IF(Z173="AEREO",'BASE LIQUIDACION REDEBAN 2025'!$B$6,'BASE LIQUIDACION REDEBAN 2025'!$C$5)))))))</f>
        <v>65960.072302</v>
      </c>
      <c r="AE173" s="87">
        <f>IF(OR(W173="SOPORTE_TELEFÓNICO",W173="ENVÍO"),0,IF(Y173="TIPO I",'BASE LIQUIDACION REDEBAN 2025'!$B$10,IF(Y173="TIPO II",'BASE LIQUIDACION REDEBAN 2025'!$B$11,IF(Y173="TIPO III",'BASE LIQUIDACION REDEBAN 2025'!$B$12,'BASE LIQUIDACION REDEBAN 2025'!$B$13))))</f>
        <v>75096.394270399993</v>
      </c>
      <c r="AF173" s="87">
        <f t="shared" si="2"/>
        <v>65960.072302</v>
      </c>
      <c r="AG173" s="184"/>
      <c r="AH173" s="184"/>
    </row>
    <row r="174" spans="1:34" s="79" customFormat="1" ht="13.15">
      <c r="A174" s="154" t="s">
        <v>68</v>
      </c>
      <c r="B174" s="154" t="str">
        <f>VLOOKUP(A174,'CENTRO DE COSTOS'!A:D,4,FALSE)</f>
        <v>WILLIAM ASDRUBAL ROZO ROZO</v>
      </c>
      <c r="C174" s="154" t="str">
        <f>VLOOKUP(A174,'CENTRO DE COSTOS'!A:D,2,FALSE)</f>
        <v>0004-0004</v>
      </c>
      <c r="D174" s="154">
        <v>11001</v>
      </c>
      <c r="E174" s="154">
        <v>2550174</v>
      </c>
      <c r="F174" s="154">
        <v>19562</v>
      </c>
      <c r="G174" s="154" t="s">
        <v>2958</v>
      </c>
      <c r="H174" s="154" t="s">
        <v>470</v>
      </c>
      <c r="I174" s="154" t="s">
        <v>68</v>
      </c>
      <c r="J174" s="154" t="s">
        <v>3739</v>
      </c>
      <c r="K174" s="154" t="s">
        <v>159</v>
      </c>
      <c r="L174" s="154" t="s">
        <v>3740</v>
      </c>
      <c r="M174" s="155">
        <v>45873.606944444444</v>
      </c>
      <c r="N174" s="155">
        <v>45874.531944444447</v>
      </c>
      <c r="O174" s="154" t="s">
        <v>2961</v>
      </c>
      <c r="P174" s="154" t="s">
        <v>2962</v>
      </c>
      <c r="Q174" s="154" t="s">
        <v>3076</v>
      </c>
      <c r="R174" s="154" t="s">
        <v>3076</v>
      </c>
      <c r="S174" s="154" t="s">
        <v>220</v>
      </c>
      <c r="T174" s="180"/>
      <c r="U174" s="154" t="s">
        <v>2965</v>
      </c>
      <c r="V174" s="154" t="s">
        <v>3741</v>
      </c>
      <c r="W174" s="154" t="s">
        <v>2967</v>
      </c>
      <c r="X174" s="154" t="s">
        <v>3742</v>
      </c>
      <c r="Y174" s="154" t="s">
        <v>25</v>
      </c>
      <c r="Z174" s="154" t="s">
        <v>166</v>
      </c>
      <c r="AA174" s="154" t="s">
        <v>1029</v>
      </c>
      <c r="AB174" s="154">
        <v>1</v>
      </c>
      <c r="AC174" s="154">
        <v>0</v>
      </c>
      <c r="AD174" s="87">
        <f>IF(W174="SOPORTE_TELEFÓNICO",'BASE LIQUIDACION REDEBAN 2025'!$B$19,IF(W174="ENVÍO",'BASE LIQUIDACION REDEBAN 2025'!$C$2,IF(Y174="TIPO I",'BASE LIQUIDACION REDEBAN 2025'!$C$2,IF(Y174="TIPO II",'BASE LIQUIDACION REDEBAN 2025'!$C$3,IF(Y174="TIPO III",'BASE LIQUIDACION REDEBAN 2025'!$C$4,IF(Y174="TIPO IV",'BASE LIQUIDACION REDEBAN 2025'!$C$5,IF(Z174="AEREO",'BASE LIQUIDACION REDEBAN 2025'!$B$6,'BASE LIQUIDACION REDEBAN 2025'!$C$5)))))))</f>
        <v>65960.072302</v>
      </c>
      <c r="AE174" s="87">
        <f>IF(OR(W174="SOPORTE_TELEFÓNICO",W174="ENVÍO"),0,IF(Y174="TIPO I",'BASE LIQUIDACION REDEBAN 2025'!$B$10,IF(Y174="TIPO II",'BASE LIQUIDACION REDEBAN 2025'!$B$11,IF(Y174="TIPO III",'BASE LIQUIDACION REDEBAN 2025'!$B$12,'BASE LIQUIDACION REDEBAN 2025'!$B$13))))</f>
        <v>75096.394270399993</v>
      </c>
      <c r="AF174" s="87">
        <f t="shared" si="2"/>
        <v>65960.072302</v>
      </c>
      <c r="AG174" s="184"/>
      <c r="AH174" s="184"/>
    </row>
    <row r="175" spans="1:34" s="79" customFormat="1" ht="13.15">
      <c r="A175" s="154" t="s">
        <v>68</v>
      </c>
      <c r="B175" s="154" t="str">
        <f>VLOOKUP(A175,'CENTRO DE COSTOS'!A:D,4,FALSE)</f>
        <v>WILLIAM ASDRUBAL ROZO ROZO</v>
      </c>
      <c r="C175" s="154" t="str">
        <f>VLOOKUP(A175,'CENTRO DE COSTOS'!A:D,2,FALSE)</f>
        <v>0004-0004</v>
      </c>
      <c r="D175" s="154">
        <v>11001</v>
      </c>
      <c r="E175" s="154">
        <v>2550298</v>
      </c>
      <c r="F175" s="154">
        <v>38477</v>
      </c>
      <c r="G175" s="154" t="s">
        <v>2958</v>
      </c>
      <c r="H175" s="154" t="s">
        <v>470</v>
      </c>
      <c r="I175" s="154" t="s">
        <v>68</v>
      </c>
      <c r="J175" s="154" t="s">
        <v>3743</v>
      </c>
      <c r="K175" s="154" t="s">
        <v>159</v>
      </c>
      <c r="L175" s="154" t="s">
        <v>3744</v>
      </c>
      <c r="M175" s="155">
        <v>45873.613888888889</v>
      </c>
      <c r="N175" s="155">
        <v>45874.535416666666</v>
      </c>
      <c r="O175" s="154" t="s">
        <v>2961</v>
      </c>
      <c r="P175" s="154" t="s">
        <v>2962</v>
      </c>
      <c r="Q175" s="154" t="s">
        <v>3183</v>
      </c>
      <c r="R175" s="154" t="s">
        <v>3376</v>
      </c>
      <c r="S175" s="154" t="s">
        <v>2973</v>
      </c>
      <c r="T175" s="180"/>
      <c r="U175" s="154" t="s">
        <v>2965</v>
      </c>
      <c r="V175" s="154" t="s">
        <v>3745</v>
      </c>
      <c r="W175" s="154" t="s">
        <v>2967</v>
      </c>
      <c r="X175" s="154" t="s">
        <v>3746</v>
      </c>
      <c r="Y175" s="154" t="s">
        <v>25</v>
      </c>
      <c r="Z175" s="154" t="s">
        <v>166</v>
      </c>
      <c r="AA175" s="154" t="s">
        <v>877</v>
      </c>
      <c r="AB175" s="154">
        <v>1</v>
      </c>
      <c r="AC175" s="154">
        <v>0</v>
      </c>
      <c r="AD175" s="87">
        <f>IF(W175="SOPORTE_TELEFÓNICO",'BASE LIQUIDACION REDEBAN 2025'!$B$19,IF(W175="ENVÍO",'BASE LIQUIDACION REDEBAN 2025'!$C$2,IF(Y175="TIPO I",'BASE LIQUIDACION REDEBAN 2025'!$C$2,IF(Y175="TIPO II",'BASE LIQUIDACION REDEBAN 2025'!$C$3,IF(Y175="TIPO III",'BASE LIQUIDACION REDEBAN 2025'!$C$4,IF(Y175="TIPO IV",'BASE LIQUIDACION REDEBAN 2025'!$C$5,IF(Z175="AEREO",'BASE LIQUIDACION REDEBAN 2025'!$B$6,'BASE LIQUIDACION REDEBAN 2025'!$C$5)))))))</f>
        <v>65960.072302</v>
      </c>
      <c r="AE175" s="87">
        <f>IF(OR(W175="SOPORTE_TELEFÓNICO",W175="ENVÍO"),0,IF(Y175="TIPO I",'BASE LIQUIDACION REDEBAN 2025'!$B$10,IF(Y175="TIPO II",'BASE LIQUIDACION REDEBAN 2025'!$B$11,IF(Y175="TIPO III",'BASE LIQUIDACION REDEBAN 2025'!$B$12,'BASE LIQUIDACION REDEBAN 2025'!$B$13))))</f>
        <v>75096.394270399993</v>
      </c>
      <c r="AF175" s="87">
        <f t="shared" si="2"/>
        <v>65960.072302</v>
      </c>
      <c r="AG175" s="184"/>
      <c r="AH175" s="184"/>
    </row>
    <row r="176" spans="1:34" s="79" customFormat="1" ht="13.15">
      <c r="A176" s="154" t="s">
        <v>90</v>
      </c>
      <c r="B176" s="154" t="str">
        <f>VLOOKUP(A176,'CENTRO DE COSTOS'!A:D,4,FALSE)</f>
        <v>JUAN SEBASTIÁN RÍOS CASTRILLÓN</v>
      </c>
      <c r="C176" s="154" t="str">
        <f>VLOOKUP(A176,'CENTRO DE COSTOS'!A:D,2,FALSE)</f>
        <v>0004-0005</v>
      </c>
      <c r="D176" s="154">
        <v>5390</v>
      </c>
      <c r="E176" s="154">
        <v>2544368</v>
      </c>
      <c r="F176" s="154">
        <v>44158</v>
      </c>
      <c r="G176" s="154" t="s">
        <v>2958</v>
      </c>
      <c r="H176" s="154" t="s">
        <v>197</v>
      </c>
      <c r="I176" s="154" t="s">
        <v>1240</v>
      </c>
      <c r="J176" s="154" t="s">
        <v>3747</v>
      </c>
      <c r="K176" s="154" t="s">
        <v>159</v>
      </c>
      <c r="L176" s="154" t="s">
        <v>3748</v>
      </c>
      <c r="M176" s="155">
        <v>45872.522916666669</v>
      </c>
      <c r="N176" s="155">
        <v>45874.539583333331</v>
      </c>
      <c r="O176" s="154" t="s">
        <v>2961</v>
      </c>
      <c r="P176" s="154" t="s">
        <v>2962</v>
      </c>
      <c r="Q176" s="154" t="s">
        <v>3183</v>
      </c>
      <c r="R176" s="154" t="s">
        <v>2972</v>
      </c>
      <c r="S176" s="154" t="s">
        <v>200</v>
      </c>
      <c r="T176" s="180"/>
      <c r="U176" s="154" t="s">
        <v>2965</v>
      </c>
      <c r="V176" s="154" t="s">
        <v>3749</v>
      </c>
      <c r="W176" s="154" t="s">
        <v>2967</v>
      </c>
      <c r="X176" s="154" t="s">
        <v>3750</v>
      </c>
      <c r="Y176" s="154" t="s">
        <v>28</v>
      </c>
      <c r="Z176" s="154" t="s">
        <v>166</v>
      </c>
      <c r="AA176" s="154" t="s">
        <v>3158</v>
      </c>
      <c r="AB176" s="154">
        <v>1</v>
      </c>
      <c r="AC176" s="154">
        <v>0</v>
      </c>
      <c r="AD176" s="87">
        <f>IF(W176="SOPORTE_TELEFÓNICO",'BASE LIQUIDACION REDEBAN 2025'!$B$19,IF(W176="ENVÍO",'BASE LIQUIDACION REDEBAN 2025'!$C$2,IF(Y176="TIPO I",'BASE LIQUIDACION REDEBAN 2025'!$C$2,IF(Y176="TIPO II",'BASE LIQUIDACION REDEBAN 2025'!$C$3,IF(Y176="TIPO III",'BASE LIQUIDACION REDEBAN 2025'!$C$4,IF(Y176="TIPO IV",'BASE LIQUIDACION REDEBAN 2025'!$C$5,IF(Z176="AEREO",'BASE LIQUIDACION REDEBAN 2025'!$B$6,'BASE LIQUIDACION REDEBAN 2025'!$C$5)))))))</f>
        <v>144967.87232000002</v>
      </c>
      <c r="AE176" s="87">
        <f>IF(OR(W176="SOPORTE_TELEFÓNICO",W176="ENVÍO"),0,IF(Y176="TIPO I",'BASE LIQUIDACION REDEBAN 2025'!$B$10,IF(Y176="TIPO II",'BASE LIQUIDACION REDEBAN 2025'!$B$11,IF(Y176="TIPO III",'BASE LIQUIDACION REDEBAN 2025'!$B$12,'BASE LIQUIDACION REDEBAN 2025'!$B$13))))</f>
        <v>140395.6348884</v>
      </c>
      <c r="AF176" s="87">
        <f t="shared" si="2"/>
        <v>144967.87232000002</v>
      </c>
      <c r="AG176" s="184"/>
      <c r="AH176" s="184"/>
    </row>
    <row r="177" spans="1:34" s="79" customFormat="1" ht="13.15">
      <c r="A177" s="154" t="s">
        <v>98</v>
      </c>
      <c r="B177" s="154" t="str">
        <f>VLOOKUP(A177,'CENTRO DE COSTOS'!A:D,4,FALSE)</f>
        <v>MIGUEL JULIÁN HERNÁNDEZ GUARÍN</v>
      </c>
      <c r="C177" s="154" t="str">
        <f>VLOOKUP(A177,'CENTRO DE COSTOS'!A:D,2,FALSE)</f>
        <v>0004-0008</v>
      </c>
      <c r="D177" s="154">
        <v>15176</v>
      </c>
      <c r="E177" s="154">
        <v>2547266</v>
      </c>
      <c r="F177" s="154">
        <v>22279</v>
      </c>
      <c r="G177" s="154" t="s">
        <v>2958</v>
      </c>
      <c r="H177" s="154" t="s">
        <v>241</v>
      </c>
      <c r="I177" s="154" t="s">
        <v>371</v>
      </c>
      <c r="J177" s="154" t="s">
        <v>3751</v>
      </c>
      <c r="K177" s="154" t="s">
        <v>159</v>
      </c>
      <c r="L177" s="154" t="s">
        <v>3752</v>
      </c>
      <c r="M177" s="155">
        <v>45873.419444444444</v>
      </c>
      <c r="N177" s="155">
        <v>45874.5625</v>
      </c>
      <c r="O177" s="154" t="s">
        <v>2961</v>
      </c>
      <c r="P177" s="154" t="s">
        <v>2962</v>
      </c>
      <c r="Q177" s="154" t="s">
        <v>3082</v>
      </c>
      <c r="R177" s="154" t="s">
        <v>2972</v>
      </c>
      <c r="S177" s="154" t="s">
        <v>2973</v>
      </c>
      <c r="T177" s="180"/>
      <c r="U177" s="154" t="s">
        <v>2965</v>
      </c>
      <c r="V177" s="154" t="s">
        <v>3753</v>
      </c>
      <c r="W177" s="154" t="s">
        <v>2967</v>
      </c>
      <c r="X177" s="154" t="s">
        <v>3754</v>
      </c>
      <c r="Y177" s="154" t="s">
        <v>30</v>
      </c>
      <c r="Z177" s="154" t="s">
        <v>166</v>
      </c>
      <c r="AA177" s="154" t="s">
        <v>1148</v>
      </c>
      <c r="AB177" s="154">
        <v>1</v>
      </c>
      <c r="AC177" s="154">
        <v>0</v>
      </c>
      <c r="AD177" s="87">
        <f>IF(W177="SOPORTE_TELEFÓNICO",'BASE LIQUIDACION REDEBAN 2025'!$B$19,IF(W177="ENVÍO",'BASE LIQUIDACION REDEBAN 2025'!$C$2,IF(Y177="TIPO I",'BASE LIQUIDACION REDEBAN 2025'!$C$2,IF(Y177="TIPO II",'BASE LIQUIDACION REDEBAN 2025'!$C$3,IF(Y177="TIPO III",'BASE LIQUIDACION REDEBAN 2025'!$C$4,IF(Y177="TIPO IV",'BASE LIQUIDACION REDEBAN 2025'!$C$5,IF(Z177="AEREO",'BASE LIQUIDACION REDEBAN 2025'!$B$6,'BASE LIQUIDACION REDEBAN 2025'!$C$5)))))))</f>
        <v>275728.78077800001</v>
      </c>
      <c r="AE177" s="87">
        <f>IF(OR(W177="SOPORTE_TELEFÓNICO",W177="ENVÍO"),0,IF(Y177="TIPO I",'BASE LIQUIDACION REDEBAN 2025'!$B$10,IF(Y177="TIPO II",'BASE LIQUIDACION REDEBAN 2025'!$B$11,IF(Y177="TIPO III",'BASE LIQUIDACION REDEBAN 2025'!$B$12,'BASE LIQUIDACION REDEBAN 2025'!$B$13))))</f>
        <v>196536.5258152</v>
      </c>
      <c r="AF177" s="87">
        <f t="shared" si="2"/>
        <v>275728.78077800001</v>
      </c>
      <c r="AG177" s="184"/>
      <c r="AH177" s="184"/>
    </row>
    <row r="178" spans="1:34" s="79" customFormat="1" ht="13.15">
      <c r="A178" s="154" t="s">
        <v>93</v>
      </c>
      <c r="B178" s="154" t="str">
        <f>VLOOKUP(A178,'CENTRO DE COSTOS'!A:D,4,FALSE)</f>
        <v>DIEGO FERNANDO HENAO CARDONA</v>
      </c>
      <c r="C178" s="154" t="str">
        <f>VLOOKUP(A178,'CENTRO DE COSTOS'!A:D,2,FALSE)</f>
        <v>0004-0003</v>
      </c>
      <c r="D178" s="154">
        <v>52838</v>
      </c>
      <c r="E178" s="154">
        <v>2550867</v>
      </c>
      <c r="F178" s="154">
        <v>64971</v>
      </c>
      <c r="G178" s="154" t="s">
        <v>2958</v>
      </c>
      <c r="H178" s="154" t="s">
        <v>174</v>
      </c>
      <c r="I178" s="154" t="s">
        <v>2897</v>
      </c>
      <c r="J178" s="154" t="s">
        <v>3755</v>
      </c>
      <c r="K178" s="154" t="s">
        <v>159</v>
      </c>
      <c r="L178" s="154" t="s">
        <v>3756</v>
      </c>
      <c r="M178" s="155">
        <v>45873.638888888891</v>
      </c>
      <c r="N178" s="155">
        <v>45874.56527777778</v>
      </c>
      <c r="O178" s="154" t="s">
        <v>2961</v>
      </c>
      <c r="P178" s="154" t="s">
        <v>2988</v>
      </c>
      <c r="Q178" s="154" t="s">
        <v>2971</v>
      </c>
      <c r="R178" s="154" t="s">
        <v>3277</v>
      </c>
      <c r="S178" s="154" t="s">
        <v>2973</v>
      </c>
      <c r="T178" s="180"/>
      <c r="U178" s="154" t="s">
        <v>2965</v>
      </c>
      <c r="V178" s="154" t="s">
        <v>3757</v>
      </c>
      <c r="W178" s="154" t="s">
        <v>2967</v>
      </c>
      <c r="X178" s="154" t="s">
        <v>3758</v>
      </c>
      <c r="Y178" s="154" t="s">
        <v>28</v>
      </c>
      <c r="Z178" s="154" t="s">
        <v>166</v>
      </c>
      <c r="AA178" s="154" t="s">
        <v>1414</v>
      </c>
      <c r="AB178" s="154">
        <v>1</v>
      </c>
      <c r="AC178" s="154">
        <v>0</v>
      </c>
      <c r="AD178" s="87">
        <f>IF(W178="SOPORTE_TELEFÓNICO",'BASE LIQUIDACION REDEBAN 2025'!$B$19,IF(W178="ENVÍO",'BASE LIQUIDACION REDEBAN 2025'!$C$2,IF(Y178="TIPO I",'BASE LIQUIDACION REDEBAN 2025'!$C$2,IF(Y178="TIPO II",'BASE LIQUIDACION REDEBAN 2025'!$C$3,IF(Y178="TIPO III",'BASE LIQUIDACION REDEBAN 2025'!$C$4,IF(Y178="TIPO IV",'BASE LIQUIDACION REDEBAN 2025'!$C$5,IF(Z178="AEREO",'BASE LIQUIDACION REDEBAN 2025'!$B$6,'BASE LIQUIDACION REDEBAN 2025'!$C$5)))))))</f>
        <v>144967.87232000002</v>
      </c>
      <c r="AE178" s="87">
        <f>IF(OR(W178="SOPORTE_TELEFÓNICO",W178="ENVÍO"),0,IF(Y178="TIPO I",'BASE LIQUIDACION REDEBAN 2025'!$B$10,IF(Y178="TIPO II",'BASE LIQUIDACION REDEBAN 2025'!$B$11,IF(Y178="TIPO III",'BASE LIQUIDACION REDEBAN 2025'!$B$12,'BASE LIQUIDACION REDEBAN 2025'!$B$13))))</f>
        <v>140395.6348884</v>
      </c>
      <c r="AF178" s="87">
        <f t="shared" si="2"/>
        <v>144967.87232000002</v>
      </c>
      <c r="AG178" s="184"/>
      <c r="AH178" s="184"/>
    </row>
    <row r="179" spans="1:34" s="79" customFormat="1" ht="13.15">
      <c r="A179" s="154" t="s">
        <v>90</v>
      </c>
      <c r="B179" s="154" t="str">
        <f>VLOOKUP(A179,'CENTRO DE COSTOS'!A:D,4,FALSE)</f>
        <v>JUAN SEBASTIÁN RÍOS CASTRILLÓN</v>
      </c>
      <c r="C179" s="154" t="str">
        <f>VLOOKUP(A179,'CENTRO DE COSTOS'!A:D,2,FALSE)</f>
        <v>0004-0005</v>
      </c>
      <c r="D179" s="154">
        <v>5001</v>
      </c>
      <c r="E179" s="154">
        <v>2552739</v>
      </c>
      <c r="F179" s="154">
        <v>49302</v>
      </c>
      <c r="G179" s="154" t="s">
        <v>2958</v>
      </c>
      <c r="H179" s="154" t="s">
        <v>197</v>
      </c>
      <c r="I179" s="154" t="s">
        <v>90</v>
      </c>
      <c r="J179" s="154" t="s">
        <v>3759</v>
      </c>
      <c r="K179" s="154" t="s">
        <v>159</v>
      </c>
      <c r="L179" s="154" t="s">
        <v>3760</v>
      </c>
      <c r="M179" s="155">
        <v>45874.333333333336</v>
      </c>
      <c r="N179" s="155">
        <v>45874.568055555559</v>
      </c>
      <c r="O179" s="154" t="s">
        <v>2961</v>
      </c>
      <c r="P179" s="154" t="s">
        <v>2962</v>
      </c>
      <c r="Q179" s="154" t="s">
        <v>3099</v>
      </c>
      <c r="R179" s="154" t="s">
        <v>3115</v>
      </c>
      <c r="S179" s="154" t="s">
        <v>2973</v>
      </c>
      <c r="T179" s="180"/>
      <c r="U179" s="154" t="s">
        <v>2965</v>
      </c>
      <c r="V179" s="154" t="s">
        <v>3761</v>
      </c>
      <c r="W179" s="154" t="s">
        <v>2967</v>
      </c>
      <c r="X179" s="154" t="s">
        <v>3762</v>
      </c>
      <c r="Y179" s="154" t="s">
        <v>25</v>
      </c>
      <c r="Z179" s="154" t="s">
        <v>166</v>
      </c>
      <c r="AA179" s="154" t="s">
        <v>1626</v>
      </c>
      <c r="AB179" s="154">
        <v>1</v>
      </c>
      <c r="AC179" s="154">
        <v>0</v>
      </c>
      <c r="AD179" s="87">
        <f>IF(W179="SOPORTE_TELEFÓNICO",'BASE LIQUIDACION REDEBAN 2025'!$B$19,IF(W179="ENVÍO",'BASE LIQUIDACION REDEBAN 2025'!$C$2,IF(Y179="TIPO I",'BASE LIQUIDACION REDEBAN 2025'!$C$2,IF(Y179="TIPO II",'BASE LIQUIDACION REDEBAN 2025'!$C$3,IF(Y179="TIPO III",'BASE LIQUIDACION REDEBAN 2025'!$C$4,IF(Y179="TIPO IV",'BASE LIQUIDACION REDEBAN 2025'!$C$5,IF(Z179="AEREO",'BASE LIQUIDACION REDEBAN 2025'!$B$6,'BASE LIQUIDACION REDEBAN 2025'!$C$5)))))))</f>
        <v>65960.072302</v>
      </c>
      <c r="AE179" s="87">
        <f>IF(OR(W179="SOPORTE_TELEFÓNICO",W179="ENVÍO"),0,IF(Y179="TIPO I",'BASE LIQUIDACION REDEBAN 2025'!$B$10,IF(Y179="TIPO II",'BASE LIQUIDACION REDEBAN 2025'!$B$11,IF(Y179="TIPO III",'BASE LIQUIDACION REDEBAN 2025'!$B$12,'BASE LIQUIDACION REDEBAN 2025'!$B$13))))</f>
        <v>75096.394270399993</v>
      </c>
      <c r="AF179" s="87">
        <f t="shared" si="2"/>
        <v>65960.072302</v>
      </c>
      <c r="AG179" s="184"/>
      <c r="AH179" s="184"/>
    </row>
    <row r="180" spans="1:34" s="79" customFormat="1" ht="13.15">
      <c r="A180" s="154" t="s">
        <v>90</v>
      </c>
      <c r="B180" s="154" t="str">
        <f>VLOOKUP(A180,'CENTRO DE COSTOS'!A:D,4,FALSE)</f>
        <v>JUAN SEBASTIÁN RÍOS CASTRILLÓN</v>
      </c>
      <c r="C180" s="154" t="str">
        <f>VLOOKUP(A180,'CENTRO DE COSTOS'!A:D,2,FALSE)</f>
        <v>0004-0005</v>
      </c>
      <c r="D180" s="154">
        <v>5001</v>
      </c>
      <c r="E180" s="154">
        <v>2555616</v>
      </c>
      <c r="F180" s="154">
        <v>67305</v>
      </c>
      <c r="G180" s="154" t="s">
        <v>2958</v>
      </c>
      <c r="H180" s="154" t="s">
        <v>197</v>
      </c>
      <c r="I180" s="154" t="s">
        <v>90</v>
      </c>
      <c r="J180" s="154" t="s">
        <v>3763</v>
      </c>
      <c r="K180" s="154" t="s">
        <v>159</v>
      </c>
      <c r="L180" s="154" t="s">
        <v>3764</v>
      </c>
      <c r="M180" s="155">
        <v>45874.45416666667</v>
      </c>
      <c r="N180" s="155">
        <v>45874.570138888892</v>
      </c>
      <c r="O180" s="154" t="s">
        <v>2961</v>
      </c>
      <c r="P180" s="154" t="s">
        <v>2988</v>
      </c>
      <c r="Q180" s="154" t="s">
        <v>2971</v>
      </c>
      <c r="R180" s="154" t="s">
        <v>3277</v>
      </c>
      <c r="S180" s="154" t="s">
        <v>200</v>
      </c>
      <c r="T180" s="180"/>
      <c r="U180" s="154" t="s">
        <v>2965</v>
      </c>
      <c r="V180" s="154" t="s">
        <v>3765</v>
      </c>
      <c r="W180" s="154" t="s">
        <v>2967</v>
      </c>
      <c r="X180" s="154" t="s">
        <v>3766</v>
      </c>
      <c r="Y180" s="154" t="s">
        <v>25</v>
      </c>
      <c r="Z180" s="154" t="s">
        <v>166</v>
      </c>
      <c r="AA180" s="154" t="s">
        <v>1626</v>
      </c>
      <c r="AB180" s="154">
        <v>1</v>
      </c>
      <c r="AC180" s="154">
        <v>0</v>
      </c>
      <c r="AD180" s="87">
        <f>IF(W180="SOPORTE_TELEFÓNICO",'BASE LIQUIDACION REDEBAN 2025'!$B$19,IF(W180="ENVÍO",'BASE LIQUIDACION REDEBAN 2025'!$C$2,IF(Y180="TIPO I",'BASE LIQUIDACION REDEBAN 2025'!$C$2,IF(Y180="TIPO II",'BASE LIQUIDACION REDEBAN 2025'!$C$3,IF(Y180="TIPO III",'BASE LIQUIDACION REDEBAN 2025'!$C$4,IF(Y180="TIPO IV",'BASE LIQUIDACION REDEBAN 2025'!$C$5,IF(Z180="AEREO",'BASE LIQUIDACION REDEBAN 2025'!$B$6,'BASE LIQUIDACION REDEBAN 2025'!$C$5)))))))</f>
        <v>65960.072302</v>
      </c>
      <c r="AE180" s="87">
        <f>IF(OR(W180="SOPORTE_TELEFÓNICO",W180="ENVÍO"),0,IF(Y180="TIPO I",'BASE LIQUIDACION REDEBAN 2025'!$B$10,IF(Y180="TIPO II",'BASE LIQUIDACION REDEBAN 2025'!$B$11,IF(Y180="TIPO III",'BASE LIQUIDACION REDEBAN 2025'!$B$12,'BASE LIQUIDACION REDEBAN 2025'!$B$13))))</f>
        <v>75096.394270399993</v>
      </c>
      <c r="AF180" s="87">
        <f t="shared" si="2"/>
        <v>65960.072302</v>
      </c>
      <c r="AG180" s="184"/>
      <c r="AH180" s="184"/>
    </row>
    <row r="181" spans="1:34" s="79" customFormat="1" ht="13.15">
      <c r="A181" s="154" t="s">
        <v>90</v>
      </c>
      <c r="B181" s="154" t="str">
        <f>VLOOKUP(A181,'CENTRO DE COSTOS'!A:D,4,FALSE)</f>
        <v>JUAN SEBASTIÁN RÍOS CASTRILLÓN</v>
      </c>
      <c r="C181" s="154" t="str">
        <f>VLOOKUP(A181,'CENTRO DE COSTOS'!A:D,2,FALSE)</f>
        <v>0004-0005</v>
      </c>
      <c r="D181" s="154">
        <v>5088</v>
      </c>
      <c r="E181" s="154">
        <v>2554588</v>
      </c>
      <c r="F181" s="154">
        <v>35708</v>
      </c>
      <c r="G181" s="154" t="s">
        <v>2958</v>
      </c>
      <c r="H181" s="154" t="s">
        <v>197</v>
      </c>
      <c r="I181" s="154" t="s">
        <v>211</v>
      </c>
      <c r="J181" s="154" t="s">
        <v>3767</v>
      </c>
      <c r="K181" s="154" t="s">
        <v>159</v>
      </c>
      <c r="L181" s="154" t="s">
        <v>3768</v>
      </c>
      <c r="M181" s="155">
        <v>45874.411805555559</v>
      </c>
      <c r="N181" s="155">
        <v>45874.573611111111</v>
      </c>
      <c r="O181" s="154" t="s">
        <v>2961</v>
      </c>
      <c r="P181" s="154" t="s">
        <v>2962</v>
      </c>
      <c r="Q181" s="154" t="s">
        <v>3046</v>
      </c>
      <c r="R181" s="154" t="s">
        <v>3575</v>
      </c>
      <c r="S181" s="154" t="s">
        <v>2973</v>
      </c>
      <c r="T181" s="180"/>
      <c r="U181" s="154" t="s">
        <v>2965</v>
      </c>
      <c r="V181" s="154" t="s">
        <v>3769</v>
      </c>
      <c r="W181" s="154" t="s">
        <v>2967</v>
      </c>
      <c r="X181" s="154" t="s">
        <v>3770</v>
      </c>
      <c r="Y181" s="154" t="s">
        <v>25</v>
      </c>
      <c r="Z181" s="154" t="s">
        <v>166</v>
      </c>
      <c r="AA181" s="154" t="s">
        <v>2327</v>
      </c>
      <c r="AB181" s="154">
        <v>1</v>
      </c>
      <c r="AC181" s="154">
        <v>0</v>
      </c>
      <c r="AD181" s="87">
        <f>IF(W181="SOPORTE_TELEFÓNICO",'BASE LIQUIDACION REDEBAN 2025'!$B$19,IF(W181="ENVÍO",'BASE LIQUIDACION REDEBAN 2025'!$C$2,IF(Y181="TIPO I",'BASE LIQUIDACION REDEBAN 2025'!$C$2,IF(Y181="TIPO II",'BASE LIQUIDACION REDEBAN 2025'!$C$3,IF(Y181="TIPO III",'BASE LIQUIDACION REDEBAN 2025'!$C$4,IF(Y181="TIPO IV",'BASE LIQUIDACION REDEBAN 2025'!$C$5,IF(Z181="AEREO",'BASE LIQUIDACION REDEBAN 2025'!$B$6,'BASE LIQUIDACION REDEBAN 2025'!$C$5)))))))</f>
        <v>65960.072302</v>
      </c>
      <c r="AE181" s="87">
        <f>IF(OR(W181="SOPORTE_TELEFÓNICO",W181="ENVÍO"),0,IF(Y181="TIPO I",'BASE LIQUIDACION REDEBAN 2025'!$B$10,IF(Y181="TIPO II",'BASE LIQUIDACION REDEBAN 2025'!$B$11,IF(Y181="TIPO III",'BASE LIQUIDACION REDEBAN 2025'!$B$12,'BASE LIQUIDACION REDEBAN 2025'!$B$13))))</f>
        <v>75096.394270399993</v>
      </c>
      <c r="AF181" s="87">
        <f t="shared" si="2"/>
        <v>65960.072302</v>
      </c>
      <c r="AG181" s="184"/>
      <c r="AH181" s="184"/>
    </row>
    <row r="182" spans="1:34" s="79" customFormat="1" ht="13.15">
      <c r="A182" s="154" t="s">
        <v>76</v>
      </c>
      <c r="B182" s="154" t="str">
        <f>VLOOKUP(A182,'CENTRO DE COSTOS'!A:D,4,FALSE)</f>
        <v>DIEGO FERNANDO HENAO CARDONA</v>
      </c>
      <c r="C182" s="154" t="str">
        <f>VLOOKUP(A182,'CENTRO DE COSTOS'!A:D,2,FALSE)</f>
        <v>0004-0003</v>
      </c>
      <c r="D182" s="154">
        <v>76364</v>
      </c>
      <c r="E182" s="154">
        <v>2547767</v>
      </c>
      <c r="F182" s="154">
        <v>45281</v>
      </c>
      <c r="G182" s="154" t="s">
        <v>2958</v>
      </c>
      <c r="H182" s="154" t="s">
        <v>227</v>
      </c>
      <c r="I182" s="154" t="s">
        <v>2190</v>
      </c>
      <c r="J182" s="154" t="s">
        <v>3771</v>
      </c>
      <c r="K182" s="154" t="s">
        <v>159</v>
      </c>
      <c r="L182" s="154" t="s">
        <v>3772</v>
      </c>
      <c r="M182" s="155">
        <v>45873.444444444445</v>
      </c>
      <c r="N182" s="155">
        <v>45874.575694444444</v>
      </c>
      <c r="O182" s="154" t="s">
        <v>2961</v>
      </c>
      <c r="P182" s="154" t="s">
        <v>2962</v>
      </c>
      <c r="Q182" s="154" t="s">
        <v>2978</v>
      </c>
      <c r="R182" s="154" t="s">
        <v>2983</v>
      </c>
      <c r="S182" s="154" t="s">
        <v>200</v>
      </c>
      <c r="T182" s="180"/>
      <c r="U182" s="154" t="s">
        <v>2965</v>
      </c>
      <c r="V182" s="154" t="s">
        <v>3773</v>
      </c>
      <c r="W182" s="154" t="s">
        <v>2967</v>
      </c>
      <c r="X182" s="154" t="s">
        <v>3774</v>
      </c>
      <c r="Y182" s="154" t="s">
        <v>28</v>
      </c>
      <c r="Z182" s="154" t="s">
        <v>166</v>
      </c>
      <c r="AA182" s="154" t="s">
        <v>525</v>
      </c>
      <c r="AB182" s="154">
        <v>1</v>
      </c>
      <c r="AC182" s="154">
        <v>0</v>
      </c>
      <c r="AD182" s="87">
        <f>IF(W182="SOPORTE_TELEFÓNICO",'BASE LIQUIDACION REDEBAN 2025'!$B$19,IF(W182="ENVÍO",'BASE LIQUIDACION REDEBAN 2025'!$C$2,IF(Y182="TIPO I",'BASE LIQUIDACION REDEBAN 2025'!$C$2,IF(Y182="TIPO II",'BASE LIQUIDACION REDEBAN 2025'!$C$3,IF(Y182="TIPO III",'BASE LIQUIDACION REDEBAN 2025'!$C$4,IF(Y182="TIPO IV",'BASE LIQUIDACION REDEBAN 2025'!$C$5,IF(Z182="AEREO",'BASE LIQUIDACION REDEBAN 2025'!$B$6,'BASE LIQUIDACION REDEBAN 2025'!$C$5)))))))</f>
        <v>144967.87232000002</v>
      </c>
      <c r="AE182" s="87">
        <f>IF(OR(W182="SOPORTE_TELEFÓNICO",W182="ENVÍO"),0,IF(Y182="TIPO I",'BASE LIQUIDACION REDEBAN 2025'!$B$10,IF(Y182="TIPO II",'BASE LIQUIDACION REDEBAN 2025'!$B$11,IF(Y182="TIPO III",'BASE LIQUIDACION REDEBAN 2025'!$B$12,'BASE LIQUIDACION REDEBAN 2025'!$B$13))))</f>
        <v>140395.6348884</v>
      </c>
      <c r="AF182" s="87">
        <f t="shared" si="2"/>
        <v>144967.87232000002</v>
      </c>
      <c r="AG182" s="184"/>
      <c r="AH182" s="184"/>
    </row>
    <row r="183" spans="1:34" s="79" customFormat="1" ht="13.15">
      <c r="A183" s="154" t="s">
        <v>68</v>
      </c>
      <c r="B183" s="154" t="str">
        <f>VLOOKUP(A183,'CENTRO DE COSTOS'!A:D,4,FALSE)</f>
        <v>WILLIAM ASDRUBAL ROZO ROZO</v>
      </c>
      <c r="C183" s="154" t="str">
        <f>VLOOKUP(A183,'CENTRO DE COSTOS'!A:D,2,FALSE)</f>
        <v>0004-0004</v>
      </c>
      <c r="D183" s="154">
        <v>11001</v>
      </c>
      <c r="E183" s="154">
        <v>2552449</v>
      </c>
      <c r="F183" s="154">
        <v>79934</v>
      </c>
      <c r="G183" s="154" t="s">
        <v>2958</v>
      </c>
      <c r="H183" s="154" t="s">
        <v>470</v>
      </c>
      <c r="I183" s="154" t="s">
        <v>68</v>
      </c>
      <c r="J183" s="154" t="s">
        <v>3775</v>
      </c>
      <c r="K183" s="154" t="s">
        <v>159</v>
      </c>
      <c r="L183" s="154" t="s">
        <v>3776</v>
      </c>
      <c r="M183" s="155">
        <v>45874.333333333336</v>
      </c>
      <c r="N183" s="155">
        <v>45874.578472222223</v>
      </c>
      <c r="O183" s="154" t="s">
        <v>2961</v>
      </c>
      <c r="P183" s="154" t="s">
        <v>2988</v>
      </c>
      <c r="Q183" s="154" t="s">
        <v>2963</v>
      </c>
      <c r="R183" s="154" t="s">
        <v>3326</v>
      </c>
      <c r="S183" s="154" t="s">
        <v>2973</v>
      </c>
      <c r="T183" s="180"/>
      <c r="U183" s="154" t="s">
        <v>2965</v>
      </c>
      <c r="V183" s="154" t="s">
        <v>3777</v>
      </c>
      <c r="W183" s="154" t="s">
        <v>2967</v>
      </c>
      <c r="X183" s="154" t="s">
        <v>3778</v>
      </c>
      <c r="Y183" s="154" t="s">
        <v>25</v>
      </c>
      <c r="Z183" s="154" t="s">
        <v>166</v>
      </c>
      <c r="AA183" s="154" t="s">
        <v>573</v>
      </c>
      <c r="AB183" s="154">
        <v>1</v>
      </c>
      <c r="AC183" s="154">
        <v>0</v>
      </c>
      <c r="AD183" s="87">
        <f>IF(W183="SOPORTE_TELEFÓNICO",'BASE LIQUIDACION REDEBAN 2025'!$B$19,IF(W183="ENVÍO",'BASE LIQUIDACION REDEBAN 2025'!$C$2,IF(Y183="TIPO I",'BASE LIQUIDACION REDEBAN 2025'!$C$2,IF(Y183="TIPO II",'BASE LIQUIDACION REDEBAN 2025'!$C$3,IF(Y183="TIPO III",'BASE LIQUIDACION REDEBAN 2025'!$C$4,IF(Y183="TIPO IV",'BASE LIQUIDACION REDEBAN 2025'!$C$5,IF(Z183="AEREO",'BASE LIQUIDACION REDEBAN 2025'!$B$6,'BASE LIQUIDACION REDEBAN 2025'!$C$5)))))))</f>
        <v>65960.072302</v>
      </c>
      <c r="AE183" s="87">
        <f>IF(OR(W183="SOPORTE_TELEFÓNICO",W183="ENVÍO"),0,IF(Y183="TIPO I",'BASE LIQUIDACION REDEBAN 2025'!$B$10,IF(Y183="TIPO II",'BASE LIQUIDACION REDEBAN 2025'!$B$11,IF(Y183="TIPO III",'BASE LIQUIDACION REDEBAN 2025'!$B$12,'BASE LIQUIDACION REDEBAN 2025'!$B$13))))</f>
        <v>75096.394270399993</v>
      </c>
      <c r="AF183" s="87">
        <f t="shared" si="2"/>
        <v>65960.072302</v>
      </c>
      <c r="AG183" s="184"/>
      <c r="AH183" s="184"/>
    </row>
    <row r="184" spans="1:34" s="79" customFormat="1" ht="13.15">
      <c r="A184" s="154" t="s">
        <v>72</v>
      </c>
      <c r="B184" s="154" t="str">
        <f>VLOOKUP(A184,'CENTRO DE COSTOS'!A:D,4,FALSE)</f>
        <v>MIGUEL JULIÁN HERNÁNDEZ GUARÍN</v>
      </c>
      <c r="C184" s="154" t="str">
        <f>VLOOKUP(A184,'CENTRO DE COSTOS'!A:D,2,FALSE)</f>
        <v>0004-0008</v>
      </c>
      <c r="D184" s="154">
        <v>68001</v>
      </c>
      <c r="E184" s="154">
        <v>2552225</v>
      </c>
      <c r="F184" s="154">
        <v>16423</v>
      </c>
      <c r="G184" s="154" t="s">
        <v>2958</v>
      </c>
      <c r="H184" s="154" t="s">
        <v>820</v>
      </c>
      <c r="I184" s="154" t="s">
        <v>72</v>
      </c>
      <c r="J184" s="154" t="s">
        <v>3779</v>
      </c>
      <c r="K184" s="154" t="s">
        <v>159</v>
      </c>
      <c r="L184" s="154" t="s">
        <v>3780</v>
      </c>
      <c r="M184" s="155">
        <v>45873.718055555553</v>
      </c>
      <c r="N184" s="155">
        <v>45874.583333333336</v>
      </c>
      <c r="O184" s="154" t="s">
        <v>2961</v>
      </c>
      <c r="P184" s="154" t="s">
        <v>2962</v>
      </c>
      <c r="Q184" s="154" t="s">
        <v>3017</v>
      </c>
      <c r="R184" s="154" t="s">
        <v>2972</v>
      </c>
      <c r="S184" s="154" t="s">
        <v>2973</v>
      </c>
      <c r="T184" s="180"/>
      <c r="U184" s="154" t="s">
        <v>2965</v>
      </c>
      <c r="V184" s="154" t="s">
        <v>3781</v>
      </c>
      <c r="W184" s="154" t="s">
        <v>2967</v>
      </c>
      <c r="X184" s="154" t="s">
        <v>3782</v>
      </c>
      <c r="Y184" s="154" t="s">
        <v>25</v>
      </c>
      <c r="Z184" s="154" t="s">
        <v>166</v>
      </c>
      <c r="AA184" s="154" t="s">
        <v>848</v>
      </c>
      <c r="AB184" s="154">
        <v>1</v>
      </c>
      <c r="AC184" s="154">
        <v>0</v>
      </c>
      <c r="AD184" s="87">
        <f>IF(W184="SOPORTE_TELEFÓNICO",'BASE LIQUIDACION REDEBAN 2025'!$B$19,IF(W184="ENVÍO",'BASE LIQUIDACION REDEBAN 2025'!$C$2,IF(Y184="TIPO I",'BASE LIQUIDACION REDEBAN 2025'!$C$2,IF(Y184="TIPO II",'BASE LIQUIDACION REDEBAN 2025'!$C$3,IF(Y184="TIPO III",'BASE LIQUIDACION REDEBAN 2025'!$C$4,IF(Y184="TIPO IV",'BASE LIQUIDACION REDEBAN 2025'!$C$5,IF(Z184="AEREO",'BASE LIQUIDACION REDEBAN 2025'!$B$6,'BASE LIQUIDACION REDEBAN 2025'!$C$5)))))))</f>
        <v>65960.072302</v>
      </c>
      <c r="AE184" s="87">
        <f>IF(OR(W184="SOPORTE_TELEFÓNICO",W184="ENVÍO"),0,IF(Y184="TIPO I",'BASE LIQUIDACION REDEBAN 2025'!$B$10,IF(Y184="TIPO II",'BASE LIQUIDACION REDEBAN 2025'!$B$11,IF(Y184="TIPO III",'BASE LIQUIDACION REDEBAN 2025'!$B$12,'BASE LIQUIDACION REDEBAN 2025'!$B$13))))</f>
        <v>75096.394270399993</v>
      </c>
      <c r="AF184" s="87">
        <f t="shared" si="2"/>
        <v>65960.072302</v>
      </c>
      <c r="AG184" s="184"/>
      <c r="AH184" s="184"/>
    </row>
    <row r="185" spans="1:34" s="79" customFormat="1" ht="13.15">
      <c r="A185" s="154" t="s">
        <v>90</v>
      </c>
      <c r="B185" s="154" t="str">
        <f>VLOOKUP(A185,'CENTRO DE COSTOS'!A:D,4,FALSE)</f>
        <v>JUAN SEBASTIÁN RÍOS CASTRILLÓN</v>
      </c>
      <c r="C185" s="154" t="str">
        <f>VLOOKUP(A185,'CENTRO DE COSTOS'!A:D,2,FALSE)</f>
        <v>0004-0005</v>
      </c>
      <c r="D185" s="154">
        <v>5001</v>
      </c>
      <c r="E185" s="154">
        <v>2550687</v>
      </c>
      <c r="F185" s="154">
        <v>68701</v>
      </c>
      <c r="G185" s="154" t="s">
        <v>2958</v>
      </c>
      <c r="H185" s="154" t="s">
        <v>197</v>
      </c>
      <c r="I185" s="154" t="s">
        <v>90</v>
      </c>
      <c r="J185" s="154" t="s">
        <v>3783</v>
      </c>
      <c r="K185" s="154" t="s">
        <v>159</v>
      </c>
      <c r="L185" s="154" t="s">
        <v>3784</v>
      </c>
      <c r="M185" s="155">
        <v>45873.640277777777</v>
      </c>
      <c r="N185" s="155">
        <v>45874.586805555555</v>
      </c>
      <c r="O185" s="154" t="s">
        <v>2961</v>
      </c>
      <c r="P185" s="154" t="s">
        <v>2962</v>
      </c>
      <c r="Q185" s="154" t="s">
        <v>3082</v>
      </c>
      <c r="R185" s="154" t="s">
        <v>2972</v>
      </c>
      <c r="S185" s="154" t="s">
        <v>2973</v>
      </c>
      <c r="T185" s="180"/>
      <c r="U185" s="154" t="s">
        <v>2965</v>
      </c>
      <c r="V185" s="154" t="s">
        <v>3785</v>
      </c>
      <c r="W185" s="154" t="s">
        <v>2967</v>
      </c>
      <c r="X185" s="154" t="s">
        <v>3786</v>
      </c>
      <c r="Y185" s="154" t="s">
        <v>25</v>
      </c>
      <c r="Z185" s="154" t="s">
        <v>166</v>
      </c>
      <c r="AA185" s="154" t="s">
        <v>368</v>
      </c>
      <c r="AB185" s="154">
        <v>1</v>
      </c>
      <c r="AC185" s="154">
        <v>0</v>
      </c>
      <c r="AD185" s="87">
        <f>IF(W185="SOPORTE_TELEFÓNICO",'BASE LIQUIDACION REDEBAN 2025'!$B$19,IF(W185="ENVÍO",'BASE LIQUIDACION REDEBAN 2025'!$C$2,IF(Y185="TIPO I",'BASE LIQUIDACION REDEBAN 2025'!$C$2,IF(Y185="TIPO II",'BASE LIQUIDACION REDEBAN 2025'!$C$3,IF(Y185="TIPO III",'BASE LIQUIDACION REDEBAN 2025'!$C$4,IF(Y185="TIPO IV",'BASE LIQUIDACION REDEBAN 2025'!$C$5,IF(Z185="AEREO",'BASE LIQUIDACION REDEBAN 2025'!$B$6,'BASE LIQUIDACION REDEBAN 2025'!$C$5)))))))</f>
        <v>65960.072302</v>
      </c>
      <c r="AE185" s="87">
        <f>IF(OR(W185="SOPORTE_TELEFÓNICO",W185="ENVÍO"),0,IF(Y185="TIPO I",'BASE LIQUIDACION REDEBAN 2025'!$B$10,IF(Y185="TIPO II",'BASE LIQUIDACION REDEBAN 2025'!$B$11,IF(Y185="TIPO III",'BASE LIQUIDACION REDEBAN 2025'!$B$12,'BASE LIQUIDACION REDEBAN 2025'!$B$13))))</f>
        <v>75096.394270399993</v>
      </c>
      <c r="AF185" s="87">
        <f t="shared" si="2"/>
        <v>65960.072302</v>
      </c>
      <c r="AG185" s="184"/>
      <c r="AH185" s="184"/>
    </row>
    <row r="186" spans="1:34" s="79" customFormat="1" ht="13.15">
      <c r="A186" s="154" t="s">
        <v>91</v>
      </c>
      <c r="B186" s="154" t="str">
        <f>VLOOKUP(A186,'CENTRO DE COSTOS'!A:D,4,FALSE)</f>
        <v>JOSE MAURICIO HERNANDEZ ROJAS</v>
      </c>
      <c r="C186" s="154" t="str">
        <f>VLOOKUP(A186,'CENTRO DE COSTOS'!A:D,2,FALSE)</f>
        <v>0004-0001</v>
      </c>
      <c r="D186" s="154">
        <v>23807</v>
      </c>
      <c r="E186" s="154">
        <v>2552174</v>
      </c>
      <c r="F186" s="154">
        <v>31872</v>
      </c>
      <c r="G186" s="154" t="s">
        <v>2958</v>
      </c>
      <c r="H186" s="154" t="s">
        <v>421</v>
      </c>
      <c r="I186" s="154" t="s">
        <v>2028</v>
      </c>
      <c r="J186" s="154" t="s">
        <v>3489</v>
      </c>
      <c r="K186" s="154" t="s">
        <v>159</v>
      </c>
      <c r="L186" s="154" t="s">
        <v>3787</v>
      </c>
      <c r="M186" s="155">
        <v>45873.726388888892</v>
      </c>
      <c r="N186" s="155">
        <v>45874.618750000001</v>
      </c>
      <c r="O186" s="154" t="s">
        <v>2961</v>
      </c>
      <c r="P186" s="154" t="s">
        <v>2988</v>
      </c>
      <c r="Q186" s="154" t="s">
        <v>2978</v>
      </c>
      <c r="R186" s="154" t="s">
        <v>3110</v>
      </c>
      <c r="S186" s="154" t="s">
        <v>220</v>
      </c>
      <c r="T186" s="180"/>
      <c r="U186" s="154" t="s">
        <v>2965</v>
      </c>
      <c r="V186" s="154" t="s">
        <v>3788</v>
      </c>
      <c r="W186" s="154" t="s">
        <v>2967</v>
      </c>
      <c r="X186" s="154" t="s">
        <v>3492</v>
      </c>
      <c r="Y186" s="154" t="s">
        <v>30</v>
      </c>
      <c r="Z186" s="154" t="s">
        <v>166</v>
      </c>
      <c r="AA186" s="154" t="s">
        <v>696</v>
      </c>
      <c r="AB186" s="154">
        <v>1</v>
      </c>
      <c r="AC186" s="154">
        <v>0</v>
      </c>
      <c r="AD186" s="87">
        <f>IF(W186="SOPORTE_TELEFÓNICO",'BASE LIQUIDACION REDEBAN 2025'!$B$19,IF(W186="ENVÍO",'BASE LIQUIDACION REDEBAN 2025'!$C$2,IF(Y186="TIPO I",'BASE LIQUIDACION REDEBAN 2025'!$C$2,IF(Y186="TIPO II",'BASE LIQUIDACION REDEBAN 2025'!$C$3,IF(Y186="TIPO III",'BASE LIQUIDACION REDEBAN 2025'!$C$4,IF(Y186="TIPO IV",'BASE LIQUIDACION REDEBAN 2025'!$C$5,IF(Z186="AEREO",'BASE LIQUIDACION REDEBAN 2025'!$B$6,'BASE LIQUIDACION REDEBAN 2025'!$C$5)))))))</f>
        <v>275728.78077800001</v>
      </c>
      <c r="AE186" s="87">
        <f>IF(OR(W186="SOPORTE_TELEFÓNICO",W186="ENVÍO"),0,IF(Y186="TIPO I",'BASE LIQUIDACION REDEBAN 2025'!$B$10,IF(Y186="TIPO II",'BASE LIQUIDACION REDEBAN 2025'!$B$11,IF(Y186="TIPO III",'BASE LIQUIDACION REDEBAN 2025'!$B$12,'BASE LIQUIDACION REDEBAN 2025'!$B$13))))</f>
        <v>196536.5258152</v>
      </c>
      <c r="AF186" s="87">
        <f t="shared" si="2"/>
        <v>275728.78077800001</v>
      </c>
      <c r="AG186" s="184"/>
      <c r="AH186" s="184"/>
    </row>
    <row r="187" spans="1:34" s="79" customFormat="1" ht="13.15">
      <c r="A187" s="154" t="s">
        <v>90</v>
      </c>
      <c r="B187" s="154" t="str">
        <f>VLOOKUP(A187,'CENTRO DE COSTOS'!A:D,4,FALSE)</f>
        <v>JUAN SEBASTIÁN RÍOS CASTRILLÓN</v>
      </c>
      <c r="C187" s="154" t="str">
        <f>VLOOKUP(A187,'CENTRO DE COSTOS'!A:D,2,FALSE)</f>
        <v>0004-0005</v>
      </c>
      <c r="D187" s="154">
        <v>5440</v>
      </c>
      <c r="E187" s="154">
        <v>2556084</v>
      </c>
      <c r="F187" s="154">
        <v>70912</v>
      </c>
      <c r="G187" s="154" t="s">
        <v>2958</v>
      </c>
      <c r="H187" s="154" t="s">
        <v>197</v>
      </c>
      <c r="I187" s="154" t="s">
        <v>780</v>
      </c>
      <c r="J187" s="154" t="s">
        <v>3789</v>
      </c>
      <c r="K187" s="154" t="s">
        <v>159</v>
      </c>
      <c r="L187" s="154" t="s">
        <v>3790</v>
      </c>
      <c r="M187" s="155">
        <v>45874.484027777777</v>
      </c>
      <c r="N187" s="155">
        <v>45874.624305555553</v>
      </c>
      <c r="O187" s="154" t="s">
        <v>2961</v>
      </c>
      <c r="P187" s="154" t="s">
        <v>2962</v>
      </c>
      <c r="Q187" s="154" t="s">
        <v>3082</v>
      </c>
      <c r="R187" s="154" t="s">
        <v>2972</v>
      </c>
      <c r="S187" s="154" t="s">
        <v>2973</v>
      </c>
      <c r="T187" s="180"/>
      <c r="U187" s="154" t="s">
        <v>2965</v>
      </c>
      <c r="V187" s="154" t="s">
        <v>3791</v>
      </c>
      <c r="W187" s="154" t="s">
        <v>2967</v>
      </c>
      <c r="X187" s="154" t="s">
        <v>3792</v>
      </c>
      <c r="Y187" s="154" t="s">
        <v>28</v>
      </c>
      <c r="Z187" s="154" t="s">
        <v>166</v>
      </c>
      <c r="AA187" s="154" t="s">
        <v>209</v>
      </c>
      <c r="AB187" s="154">
        <v>1</v>
      </c>
      <c r="AC187" s="154">
        <v>0</v>
      </c>
      <c r="AD187" s="87">
        <f>IF(W187="SOPORTE_TELEFÓNICO",'BASE LIQUIDACION REDEBAN 2025'!$B$19,IF(W187="ENVÍO",'BASE LIQUIDACION REDEBAN 2025'!$C$2,IF(Y187="TIPO I",'BASE LIQUIDACION REDEBAN 2025'!$C$2,IF(Y187="TIPO II",'BASE LIQUIDACION REDEBAN 2025'!$C$3,IF(Y187="TIPO III",'BASE LIQUIDACION REDEBAN 2025'!$C$4,IF(Y187="TIPO IV",'BASE LIQUIDACION REDEBAN 2025'!$C$5,IF(Z187="AEREO",'BASE LIQUIDACION REDEBAN 2025'!$B$6,'BASE LIQUIDACION REDEBAN 2025'!$C$5)))))))</f>
        <v>144967.87232000002</v>
      </c>
      <c r="AE187" s="87">
        <f>IF(OR(W187="SOPORTE_TELEFÓNICO",W187="ENVÍO"),0,IF(Y187="TIPO I",'BASE LIQUIDACION REDEBAN 2025'!$B$10,IF(Y187="TIPO II",'BASE LIQUIDACION REDEBAN 2025'!$B$11,IF(Y187="TIPO III",'BASE LIQUIDACION REDEBAN 2025'!$B$12,'BASE LIQUIDACION REDEBAN 2025'!$B$13))))</f>
        <v>140395.6348884</v>
      </c>
      <c r="AF187" s="87">
        <f t="shared" si="2"/>
        <v>144967.87232000002</v>
      </c>
      <c r="AG187" s="184"/>
      <c r="AH187" s="184"/>
    </row>
    <row r="188" spans="1:34" s="79" customFormat="1" ht="13.15">
      <c r="A188" s="154" t="s">
        <v>86</v>
      </c>
      <c r="B188" s="154" t="str">
        <f>VLOOKUP(A188,'CENTRO DE COSTOS'!A:D,4,FALSE)</f>
        <v>KEVIN ALEXIS CORZO BUSTOS</v>
      </c>
      <c r="C188" s="154" t="str">
        <f>VLOOKUP(A188,'CENTRO DE COSTOS'!A:D,2,FALSE)</f>
        <v>0004-0007</v>
      </c>
      <c r="D188" s="154">
        <v>73268</v>
      </c>
      <c r="E188" s="154">
        <v>2554987</v>
      </c>
      <c r="F188" s="154">
        <v>31812</v>
      </c>
      <c r="G188" s="154" t="s">
        <v>2958</v>
      </c>
      <c r="H188" s="154" t="s">
        <v>703</v>
      </c>
      <c r="I188" s="154" t="s">
        <v>3793</v>
      </c>
      <c r="J188" s="154" t="s">
        <v>3794</v>
      </c>
      <c r="K188" s="154" t="s">
        <v>159</v>
      </c>
      <c r="L188" s="154" t="s">
        <v>3795</v>
      </c>
      <c r="M188" s="155">
        <v>45874.43472222222</v>
      </c>
      <c r="N188" s="155">
        <v>45874.629166666666</v>
      </c>
      <c r="O188" s="154" t="s">
        <v>2961</v>
      </c>
      <c r="P188" s="154" t="s">
        <v>2962</v>
      </c>
      <c r="Q188" s="154" t="s">
        <v>3099</v>
      </c>
      <c r="R188" s="154" t="s">
        <v>3115</v>
      </c>
      <c r="S188" s="154" t="s">
        <v>2973</v>
      </c>
      <c r="T188" s="180"/>
      <c r="U188" s="154" t="s">
        <v>2965</v>
      </c>
      <c r="V188" s="154" t="s">
        <v>3796</v>
      </c>
      <c r="W188" s="154" t="s">
        <v>2967</v>
      </c>
      <c r="X188" s="154" t="s">
        <v>3797</v>
      </c>
      <c r="Y188" s="154" t="s">
        <v>28</v>
      </c>
      <c r="Z188" s="154" t="s">
        <v>166</v>
      </c>
      <c r="AA188" s="154" t="s">
        <v>968</v>
      </c>
      <c r="AB188" s="154">
        <v>1</v>
      </c>
      <c r="AC188" s="154">
        <v>0</v>
      </c>
      <c r="AD188" s="87">
        <f>IF(W188="SOPORTE_TELEFÓNICO",'BASE LIQUIDACION REDEBAN 2025'!$B$19,IF(W188="ENVÍO",'BASE LIQUIDACION REDEBAN 2025'!$C$2,IF(Y188="TIPO I",'BASE LIQUIDACION REDEBAN 2025'!$C$2,IF(Y188="TIPO II",'BASE LIQUIDACION REDEBAN 2025'!$C$3,IF(Y188="TIPO III",'BASE LIQUIDACION REDEBAN 2025'!$C$4,IF(Y188="TIPO IV",'BASE LIQUIDACION REDEBAN 2025'!$C$5,IF(Z188="AEREO",'BASE LIQUIDACION REDEBAN 2025'!$B$6,'BASE LIQUIDACION REDEBAN 2025'!$C$5)))))))</f>
        <v>144967.87232000002</v>
      </c>
      <c r="AE188" s="87">
        <f>IF(OR(W188="SOPORTE_TELEFÓNICO",W188="ENVÍO"),0,IF(Y188="TIPO I",'BASE LIQUIDACION REDEBAN 2025'!$B$10,IF(Y188="TIPO II",'BASE LIQUIDACION REDEBAN 2025'!$B$11,IF(Y188="TIPO III",'BASE LIQUIDACION REDEBAN 2025'!$B$12,'BASE LIQUIDACION REDEBAN 2025'!$B$13))))</f>
        <v>140395.6348884</v>
      </c>
      <c r="AF188" s="87">
        <f t="shared" si="2"/>
        <v>144967.87232000002</v>
      </c>
      <c r="AG188" s="184"/>
      <c r="AH188" s="184"/>
    </row>
    <row r="189" spans="1:34" s="79" customFormat="1" ht="13.15">
      <c r="A189" s="154" t="s">
        <v>93</v>
      </c>
      <c r="B189" s="154" t="str">
        <f>VLOOKUP(A189,'CENTRO DE COSTOS'!A:D,4,FALSE)</f>
        <v>DIEGO FERNANDO HENAO CARDONA</v>
      </c>
      <c r="C189" s="154" t="str">
        <f>VLOOKUP(A189,'CENTRO DE COSTOS'!A:D,2,FALSE)</f>
        <v>0004-0003</v>
      </c>
      <c r="D189" s="154">
        <v>52838</v>
      </c>
      <c r="E189" s="154">
        <v>2554312</v>
      </c>
      <c r="F189" s="154">
        <v>50155</v>
      </c>
      <c r="G189" s="154" t="s">
        <v>2958</v>
      </c>
      <c r="H189" s="154" t="s">
        <v>174</v>
      </c>
      <c r="I189" s="154" t="s">
        <v>2897</v>
      </c>
      <c r="J189" s="154" t="s">
        <v>3798</v>
      </c>
      <c r="K189" s="154" t="s">
        <v>159</v>
      </c>
      <c r="L189" s="154" t="s">
        <v>3799</v>
      </c>
      <c r="M189" s="155">
        <v>45874.388888888891</v>
      </c>
      <c r="N189" s="155">
        <v>45874.633333333331</v>
      </c>
      <c r="O189" s="154" t="s">
        <v>2961</v>
      </c>
      <c r="P189" s="154" t="s">
        <v>2962</v>
      </c>
      <c r="Q189" s="154" t="s">
        <v>2971</v>
      </c>
      <c r="R189" s="154" t="s">
        <v>3001</v>
      </c>
      <c r="S189" s="154" t="s">
        <v>200</v>
      </c>
      <c r="T189" s="180"/>
      <c r="U189" s="154" t="s">
        <v>2965</v>
      </c>
      <c r="V189" s="154" t="s">
        <v>3800</v>
      </c>
      <c r="W189" s="154" t="s">
        <v>2967</v>
      </c>
      <c r="X189" s="154" t="s">
        <v>3801</v>
      </c>
      <c r="Y189" s="154" t="s">
        <v>28</v>
      </c>
      <c r="Z189" s="154" t="s">
        <v>166</v>
      </c>
      <c r="AA189" s="154"/>
      <c r="AB189" s="154">
        <v>1</v>
      </c>
      <c r="AC189" s="154">
        <v>0</v>
      </c>
      <c r="AD189" s="87">
        <f>IF(W189="SOPORTE_TELEFÓNICO",'BASE LIQUIDACION REDEBAN 2025'!$B$19,IF(W189="ENVÍO",'BASE LIQUIDACION REDEBAN 2025'!$C$2,IF(Y189="TIPO I",'BASE LIQUIDACION REDEBAN 2025'!$C$2,IF(Y189="TIPO II",'BASE LIQUIDACION REDEBAN 2025'!$C$3,IF(Y189="TIPO III",'BASE LIQUIDACION REDEBAN 2025'!$C$4,IF(Y189="TIPO IV",'BASE LIQUIDACION REDEBAN 2025'!$C$5,IF(Z189="AEREO",'BASE LIQUIDACION REDEBAN 2025'!$B$6,'BASE LIQUIDACION REDEBAN 2025'!$C$5)))))))</f>
        <v>144967.87232000002</v>
      </c>
      <c r="AE189" s="87">
        <f>IF(OR(W189="SOPORTE_TELEFÓNICO",W189="ENVÍO"),0,IF(Y189="TIPO I",'BASE LIQUIDACION REDEBAN 2025'!$B$10,IF(Y189="TIPO II",'BASE LIQUIDACION REDEBAN 2025'!$B$11,IF(Y189="TIPO III",'BASE LIQUIDACION REDEBAN 2025'!$B$12,'BASE LIQUIDACION REDEBAN 2025'!$B$13))))</f>
        <v>140395.6348884</v>
      </c>
      <c r="AF189" s="87">
        <f t="shared" si="2"/>
        <v>144967.87232000002</v>
      </c>
      <c r="AG189" s="184"/>
      <c r="AH189" s="184"/>
    </row>
    <row r="190" spans="1:34" s="79" customFormat="1" ht="13.15">
      <c r="A190" s="154" t="s">
        <v>90</v>
      </c>
      <c r="B190" s="154" t="str">
        <f>VLOOKUP(A190,'CENTRO DE COSTOS'!A:D,4,FALSE)</f>
        <v>JUAN SEBASTIÁN RÍOS CASTRILLÓN</v>
      </c>
      <c r="C190" s="154" t="str">
        <f>VLOOKUP(A190,'CENTRO DE COSTOS'!A:D,2,FALSE)</f>
        <v>0004-0005</v>
      </c>
      <c r="D190" s="154">
        <v>5631</v>
      </c>
      <c r="E190" s="154">
        <v>2551983</v>
      </c>
      <c r="F190" s="154">
        <v>71710</v>
      </c>
      <c r="G190" s="154" t="s">
        <v>2958</v>
      </c>
      <c r="H190" s="154" t="s">
        <v>197</v>
      </c>
      <c r="I190" s="154" t="s">
        <v>3802</v>
      </c>
      <c r="J190" s="154" t="s">
        <v>3803</v>
      </c>
      <c r="K190" s="154" t="s">
        <v>159</v>
      </c>
      <c r="L190" s="154" t="s">
        <v>3804</v>
      </c>
      <c r="M190" s="155">
        <v>45873.720138888886</v>
      </c>
      <c r="N190" s="155">
        <v>45874.643750000003</v>
      </c>
      <c r="O190" s="154" t="s">
        <v>2961</v>
      </c>
      <c r="P190" s="154" t="s">
        <v>2962</v>
      </c>
      <c r="Q190" s="154" t="s">
        <v>3082</v>
      </c>
      <c r="R190" s="154" t="s">
        <v>2972</v>
      </c>
      <c r="S190" s="154" t="s">
        <v>2973</v>
      </c>
      <c r="T190" s="180"/>
      <c r="U190" s="154" t="s">
        <v>2965</v>
      </c>
      <c r="V190" s="154" t="s">
        <v>3805</v>
      </c>
      <c r="W190" s="154" t="s">
        <v>2967</v>
      </c>
      <c r="X190" s="154" t="s">
        <v>3806</v>
      </c>
      <c r="Y190" s="154" t="s">
        <v>25</v>
      </c>
      <c r="Z190" s="154" t="s">
        <v>166</v>
      </c>
      <c r="AA190" s="154" t="s">
        <v>3209</v>
      </c>
      <c r="AB190" s="154">
        <v>1</v>
      </c>
      <c r="AC190" s="154">
        <v>0</v>
      </c>
      <c r="AD190" s="87">
        <f>IF(W190="SOPORTE_TELEFÓNICO",'BASE LIQUIDACION REDEBAN 2025'!$B$19,IF(W190="ENVÍO",'BASE LIQUIDACION REDEBAN 2025'!$C$2,IF(Y190="TIPO I",'BASE LIQUIDACION REDEBAN 2025'!$C$2,IF(Y190="TIPO II",'BASE LIQUIDACION REDEBAN 2025'!$C$3,IF(Y190="TIPO III",'BASE LIQUIDACION REDEBAN 2025'!$C$4,IF(Y190="TIPO IV",'BASE LIQUIDACION REDEBAN 2025'!$C$5,IF(Z190="AEREO",'BASE LIQUIDACION REDEBAN 2025'!$B$6,'BASE LIQUIDACION REDEBAN 2025'!$C$5)))))))</f>
        <v>65960.072302</v>
      </c>
      <c r="AE190" s="87">
        <f>IF(OR(W190="SOPORTE_TELEFÓNICO",W190="ENVÍO"),0,IF(Y190="TIPO I",'BASE LIQUIDACION REDEBAN 2025'!$B$10,IF(Y190="TIPO II",'BASE LIQUIDACION REDEBAN 2025'!$B$11,IF(Y190="TIPO III",'BASE LIQUIDACION REDEBAN 2025'!$B$12,'BASE LIQUIDACION REDEBAN 2025'!$B$13))))</f>
        <v>75096.394270399993</v>
      </c>
      <c r="AF190" s="87">
        <f t="shared" si="2"/>
        <v>65960.072302</v>
      </c>
      <c r="AG190" s="184"/>
      <c r="AH190" s="184"/>
    </row>
    <row r="191" spans="1:34" s="79" customFormat="1" ht="13.15">
      <c r="A191" s="154" t="s">
        <v>90</v>
      </c>
      <c r="B191" s="154" t="str">
        <f>VLOOKUP(A191,'CENTRO DE COSTOS'!A:D,4,FALSE)</f>
        <v>JUAN SEBASTIÁN RÍOS CASTRILLÓN</v>
      </c>
      <c r="C191" s="154" t="str">
        <f>VLOOKUP(A191,'CENTRO DE COSTOS'!A:D,2,FALSE)</f>
        <v>0004-0005</v>
      </c>
      <c r="D191" s="154">
        <v>5541</v>
      </c>
      <c r="E191" s="154">
        <v>2545987</v>
      </c>
      <c r="F191" s="154">
        <v>79337</v>
      </c>
      <c r="G191" s="154" t="s">
        <v>2958</v>
      </c>
      <c r="H191" s="154" t="s">
        <v>197</v>
      </c>
      <c r="I191" s="154" t="s">
        <v>3059</v>
      </c>
      <c r="J191" s="154" t="s">
        <v>3807</v>
      </c>
      <c r="K191" s="154" t="s">
        <v>159</v>
      </c>
      <c r="L191" s="154" t="s">
        <v>3808</v>
      </c>
      <c r="M191" s="155">
        <v>45873.372916666667</v>
      </c>
      <c r="N191" s="155">
        <v>45874.655555555553</v>
      </c>
      <c r="O191" s="154" t="s">
        <v>2961</v>
      </c>
      <c r="P191" s="154" t="s">
        <v>2962</v>
      </c>
      <c r="Q191" s="154" t="s">
        <v>3046</v>
      </c>
      <c r="R191" s="154" t="s">
        <v>2972</v>
      </c>
      <c r="S191" s="154" t="s">
        <v>2973</v>
      </c>
      <c r="T191" s="180"/>
      <c r="U191" s="154" t="s">
        <v>2965</v>
      </c>
      <c r="V191" s="154" t="s">
        <v>3809</v>
      </c>
      <c r="W191" s="154" t="s">
        <v>2967</v>
      </c>
      <c r="X191" s="154" t="s">
        <v>3810</v>
      </c>
      <c r="Y191" s="154" t="s">
        <v>28</v>
      </c>
      <c r="Z191" s="154" t="s">
        <v>166</v>
      </c>
      <c r="AA191" s="154" t="s">
        <v>209</v>
      </c>
      <c r="AB191" s="154">
        <v>1</v>
      </c>
      <c r="AC191" s="154">
        <v>0</v>
      </c>
      <c r="AD191" s="87">
        <f>IF(W191="SOPORTE_TELEFÓNICO",'BASE LIQUIDACION REDEBAN 2025'!$B$19,IF(W191="ENVÍO",'BASE LIQUIDACION REDEBAN 2025'!$C$2,IF(Y191="TIPO I",'BASE LIQUIDACION REDEBAN 2025'!$C$2,IF(Y191="TIPO II",'BASE LIQUIDACION REDEBAN 2025'!$C$3,IF(Y191="TIPO III",'BASE LIQUIDACION REDEBAN 2025'!$C$4,IF(Y191="TIPO IV",'BASE LIQUIDACION REDEBAN 2025'!$C$5,IF(Z191="AEREO",'BASE LIQUIDACION REDEBAN 2025'!$B$6,'BASE LIQUIDACION REDEBAN 2025'!$C$5)))))))</f>
        <v>144967.87232000002</v>
      </c>
      <c r="AE191" s="87">
        <f>IF(OR(W191="SOPORTE_TELEFÓNICO",W191="ENVÍO"),0,IF(Y191="TIPO I",'BASE LIQUIDACION REDEBAN 2025'!$B$10,IF(Y191="TIPO II",'BASE LIQUIDACION REDEBAN 2025'!$B$11,IF(Y191="TIPO III",'BASE LIQUIDACION REDEBAN 2025'!$B$12,'BASE LIQUIDACION REDEBAN 2025'!$B$13))))</f>
        <v>140395.6348884</v>
      </c>
      <c r="AF191" s="87">
        <f t="shared" si="2"/>
        <v>144967.87232000002</v>
      </c>
      <c r="AG191" s="184"/>
      <c r="AH191" s="184"/>
    </row>
    <row r="192" spans="1:34" s="79" customFormat="1" ht="13.15">
      <c r="A192" s="154" t="s">
        <v>81</v>
      </c>
      <c r="B192" s="154" t="str">
        <f>VLOOKUP(A192,'CENTRO DE COSTOS'!A:D,4,FALSE)</f>
        <v>MIGUEL JULIÁN HERNÁNDEZ GUARÍN</v>
      </c>
      <c r="C192" s="154" t="str">
        <f>VLOOKUP(A192,'CENTRO DE COSTOS'!A:D,2,FALSE)</f>
        <v>0004-0008</v>
      </c>
      <c r="D192" s="154">
        <v>54518</v>
      </c>
      <c r="E192" s="154">
        <v>2543547</v>
      </c>
      <c r="F192" s="154">
        <v>47141</v>
      </c>
      <c r="G192" s="154" t="s">
        <v>2958</v>
      </c>
      <c r="H192" s="154" t="s">
        <v>317</v>
      </c>
      <c r="I192" s="154" t="s">
        <v>1491</v>
      </c>
      <c r="J192" s="154" t="s">
        <v>3811</v>
      </c>
      <c r="K192" s="154" t="s">
        <v>159</v>
      </c>
      <c r="L192" s="154" t="s">
        <v>3812</v>
      </c>
      <c r="M192" s="155">
        <v>45871.475694444445</v>
      </c>
      <c r="N192" s="155">
        <v>45874.661805555559</v>
      </c>
      <c r="O192" s="154" t="s">
        <v>2961</v>
      </c>
      <c r="P192" s="154" t="s">
        <v>2962</v>
      </c>
      <c r="Q192" s="154" t="s">
        <v>3076</v>
      </c>
      <c r="R192" s="154" t="s">
        <v>3076</v>
      </c>
      <c r="S192" s="154" t="s">
        <v>2973</v>
      </c>
      <c r="T192" s="180"/>
      <c r="U192" s="154" t="s">
        <v>2965</v>
      </c>
      <c r="V192" s="154" t="s">
        <v>3813</v>
      </c>
      <c r="W192" s="154" t="s">
        <v>2967</v>
      </c>
      <c r="X192" s="154" t="s">
        <v>3814</v>
      </c>
      <c r="Y192" s="154" t="s">
        <v>30</v>
      </c>
      <c r="Z192" s="154" t="s">
        <v>166</v>
      </c>
      <c r="AA192" s="154" t="s">
        <v>432</v>
      </c>
      <c r="AB192" s="154">
        <v>1</v>
      </c>
      <c r="AC192" s="154">
        <v>0</v>
      </c>
      <c r="AD192" s="87">
        <f>IF(W192="SOPORTE_TELEFÓNICO",'BASE LIQUIDACION REDEBAN 2025'!$B$19,IF(W192="ENVÍO",'BASE LIQUIDACION REDEBAN 2025'!$C$2,IF(Y192="TIPO I",'BASE LIQUIDACION REDEBAN 2025'!$C$2,IF(Y192="TIPO II",'BASE LIQUIDACION REDEBAN 2025'!$C$3,IF(Y192="TIPO III",'BASE LIQUIDACION REDEBAN 2025'!$C$4,IF(Y192="TIPO IV",'BASE LIQUIDACION REDEBAN 2025'!$C$5,IF(Z192="AEREO",'BASE LIQUIDACION REDEBAN 2025'!$B$6,'BASE LIQUIDACION REDEBAN 2025'!$C$5)))))))</f>
        <v>275728.78077800001</v>
      </c>
      <c r="AE192" s="87">
        <f>IF(OR(W192="SOPORTE_TELEFÓNICO",W192="ENVÍO"),0,IF(Y192="TIPO I",'BASE LIQUIDACION REDEBAN 2025'!$B$10,IF(Y192="TIPO II",'BASE LIQUIDACION REDEBAN 2025'!$B$11,IF(Y192="TIPO III",'BASE LIQUIDACION REDEBAN 2025'!$B$12,'BASE LIQUIDACION REDEBAN 2025'!$B$13))))</f>
        <v>196536.5258152</v>
      </c>
      <c r="AF192" s="87">
        <f t="shared" si="2"/>
        <v>275728.78077800001</v>
      </c>
      <c r="AG192" s="184"/>
      <c r="AH192" s="184"/>
    </row>
    <row r="193" spans="1:34" s="79" customFormat="1" ht="13.15">
      <c r="A193" s="154" t="s">
        <v>68</v>
      </c>
      <c r="B193" s="154" t="str">
        <f>VLOOKUP(A193,'CENTRO DE COSTOS'!A:D,4,FALSE)</f>
        <v>WILLIAM ASDRUBAL ROZO ROZO</v>
      </c>
      <c r="C193" s="154" t="str">
        <f>VLOOKUP(A193,'CENTRO DE COSTOS'!A:D,2,FALSE)</f>
        <v>0004-0004</v>
      </c>
      <c r="D193" s="154">
        <v>11001</v>
      </c>
      <c r="E193" s="154">
        <v>2554859</v>
      </c>
      <c r="F193" s="154">
        <v>49140</v>
      </c>
      <c r="G193" s="154" t="s">
        <v>2958</v>
      </c>
      <c r="H193" s="154" t="s">
        <v>470</v>
      </c>
      <c r="I193" s="154" t="s">
        <v>68</v>
      </c>
      <c r="J193" s="154" t="s">
        <v>3815</v>
      </c>
      <c r="K193" s="154" t="s">
        <v>159</v>
      </c>
      <c r="L193" s="154" t="s">
        <v>3816</v>
      </c>
      <c r="M193" s="155">
        <v>45874.423611111109</v>
      </c>
      <c r="N193" s="155">
        <v>45874.665972222225</v>
      </c>
      <c r="O193" s="154" t="s">
        <v>2961</v>
      </c>
      <c r="P193" s="154" t="s">
        <v>2962</v>
      </c>
      <c r="Q193" s="154" t="s">
        <v>3099</v>
      </c>
      <c r="R193" s="154" t="s">
        <v>3100</v>
      </c>
      <c r="S193" s="154" t="s">
        <v>200</v>
      </c>
      <c r="T193" s="180"/>
      <c r="U193" s="154" t="s">
        <v>2965</v>
      </c>
      <c r="V193" s="154" t="s">
        <v>3817</v>
      </c>
      <c r="W193" s="154" t="s">
        <v>2967</v>
      </c>
      <c r="X193" s="154" t="s">
        <v>3818</v>
      </c>
      <c r="Y193" s="154" t="s">
        <v>25</v>
      </c>
      <c r="Z193" s="154" t="s">
        <v>166</v>
      </c>
      <c r="AA193" s="154" t="s">
        <v>877</v>
      </c>
      <c r="AB193" s="154">
        <v>1</v>
      </c>
      <c r="AC193" s="154">
        <v>0</v>
      </c>
      <c r="AD193" s="87">
        <f>IF(W193="SOPORTE_TELEFÓNICO",'BASE LIQUIDACION REDEBAN 2025'!$B$19,IF(W193="ENVÍO",'BASE LIQUIDACION REDEBAN 2025'!$C$2,IF(Y193="TIPO I",'BASE LIQUIDACION REDEBAN 2025'!$C$2,IF(Y193="TIPO II",'BASE LIQUIDACION REDEBAN 2025'!$C$3,IF(Y193="TIPO III",'BASE LIQUIDACION REDEBAN 2025'!$C$4,IF(Y193="TIPO IV",'BASE LIQUIDACION REDEBAN 2025'!$C$5,IF(Z193="AEREO",'BASE LIQUIDACION REDEBAN 2025'!$B$6,'BASE LIQUIDACION REDEBAN 2025'!$C$5)))))))</f>
        <v>65960.072302</v>
      </c>
      <c r="AE193" s="87">
        <f>IF(OR(W193="SOPORTE_TELEFÓNICO",W193="ENVÍO"),0,IF(Y193="TIPO I",'BASE LIQUIDACION REDEBAN 2025'!$B$10,IF(Y193="TIPO II",'BASE LIQUIDACION REDEBAN 2025'!$B$11,IF(Y193="TIPO III",'BASE LIQUIDACION REDEBAN 2025'!$B$12,'BASE LIQUIDACION REDEBAN 2025'!$B$13))))</f>
        <v>75096.394270399993</v>
      </c>
      <c r="AF193" s="87">
        <f t="shared" si="2"/>
        <v>65960.072302</v>
      </c>
      <c r="AG193" s="184"/>
      <c r="AH193" s="184"/>
    </row>
    <row r="194" spans="1:34" s="79" customFormat="1" ht="13.15">
      <c r="A194" s="154" t="s">
        <v>96</v>
      </c>
      <c r="B194" s="154" t="str">
        <f>VLOOKUP(A194,'CENTRO DE COSTOS'!A:D,4,FALSE)</f>
        <v>JOSE MAURICIO HERNANDEZ ROJAS</v>
      </c>
      <c r="C194" s="154" t="str">
        <f>VLOOKUP(A194,'CENTRO DE COSTOS'!A:D,2,FALSE)</f>
        <v>0004-0001</v>
      </c>
      <c r="D194" s="154">
        <v>47555</v>
      </c>
      <c r="E194" s="154">
        <v>2543766</v>
      </c>
      <c r="F194" s="154">
        <v>31489</v>
      </c>
      <c r="G194" s="154" t="s">
        <v>2958</v>
      </c>
      <c r="H194" s="154" t="s">
        <v>1896</v>
      </c>
      <c r="I194" s="154" t="s">
        <v>3819</v>
      </c>
      <c r="J194" s="154" t="s">
        <v>3820</v>
      </c>
      <c r="K194" s="154" t="s">
        <v>159</v>
      </c>
      <c r="L194" s="154" t="s">
        <v>3821</v>
      </c>
      <c r="M194" s="155">
        <v>45872.333333333336</v>
      </c>
      <c r="N194" s="155">
        <v>45874.670138888891</v>
      </c>
      <c r="O194" s="154" t="s">
        <v>2961</v>
      </c>
      <c r="P194" s="154" t="s">
        <v>2962</v>
      </c>
      <c r="Q194" s="154" t="s">
        <v>3099</v>
      </c>
      <c r="R194" s="154" t="s">
        <v>3100</v>
      </c>
      <c r="S194" s="154" t="s">
        <v>2973</v>
      </c>
      <c r="T194" s="180"/>
      <c r="U194" s="154" t="s">
        <v>2965</v>
      </c>
      <c r="V194" s="154" t="s">
        <v>3822</v>
      </c>
      <c r="W194" s="154" t="s">
        <v>2967</v>
      </c>
      <c r="X194" s="154" t="s">
        <v>3823</v>
      </c>
      <c r="Y194" s="154" t="s">
        <v>32</v>
      </c>
      <c r="Z194" s="154" t="s">
        <v>166</v>
      </c>
      <c r="AA194" s="154" t="s">
        <v>985</v>
      </c>
      <c r="AB194" s="154">
        <v>1</v>
      </c>
      <c r="AC194" s="154">
        <v>0</v>
      </c>
      <c r="AD194" s="87">
        <f>IF(W194="SOPORTE_TELEFÓNICO",'BASE LIQUIDACION REDEBAN 2025'!$B$19,IF(W194="ENVÍO",'BASE LIQUIDACION REDEBAN 2025'!$C$2,IF(Y194="TIPO I",'BASE LIQUIDACION REDEBAN 2025'!$C$2,IF(Y194="TIPO II",'BASE LIQUIDACION REDEBAN 2025'!$C$3,IF(Y194="TIPO III",'BASE LIQUIDACION REDEBAN 2025'!$C$4,IF(Y194="TIPO IV",'BASE LIQUIDACION REDEBAN 2025'!$C$5,IF(Z194="AEREO",'BASE LIQUIDACION REDEBAN 2025'!$B$6,'BASE LIQUIDACION REDEBAN 2025'!$C$5)))))))</f>
        <v>479588.87655000004</v>
      </c>
      <c r="AE194" s="87">
        <f>IF(OR(W194="SOPORTE_TELEFÓNICO",W194="ENVÍO"),0,IF(Y194="TIPO I",'BASE LIQUIDACION REDEBAN 2025'!$B$10,IF(Y194="TIPO II",'BASE LIQUIDACION REDEBAN 2025'!$B$11,IF(Y194="TIPO III",'BASE LIQUIDACION REDEBAN 2025'!$B$12,'BASE LIQUIDACION REDEBAN 2025'!$B$13))))</f>
        <v>196536.5258152</v>
      </c>
      <c r="AF194" s="87">
        <f t="shared" si="2"/>
        <v>479588.87655000004</v>
      </c>
      <c r="AG194" s="184"/>
      <c r="AH194" s="184"/>
    </row>
    <row r="195" spans="1:34" s="79" customFormat="1" ht="13.15">
      <c r="A195" s="154" t="s">
        <v>87</v>
      </c>
      <c r="B195" s="154" t="str">
        <f>VLOOKUP(A195,'CENTRO DE COSTOS'!A:D,4,FALSE)</f>
        <v>DIEGO FERNANDO HENAO CARDONA</v>
      </c>
      <c r="C195" s="154" t="str">
        <f>VLOOKUP(A195,'CENTRO DE COSTOS'!A:D,2,FALSE)</f>
        <v>0004-0002</v>
      </c>
      <c r="D195" s="154">
        <v>17524</v>
      </c>
      <c r="E195" s="154">
        <v>2547505</v>
      </c>
      <c r="F195" s="154">
        <v>10148</v>
      </c>
      <c r="G195" s="154" t="s">
        <v>2958</v>
      </c>
      <c r="H195" s="154" t="s">
        <v>477</v>
      </c>
      <c r="I195" s="154" t="s">
        <v>2062</v>
      </c>
      <c r="J195" s="154" t="s">
        <v>3824</v>
      </c>
      <c r="K195" s="154" t="s">
        <v>159</v>
      </c>
      <c r="L195" s="154" t="s">
        <v>3825</v>
      </c>
      <c r="M195" s="155">
        <v>45873.427777777775</v>
      </c>
      <c r="N195" s="155">
        <v>45874.672222222223</v>
      </c>
      <c r="O195" s="154" t="s">
        <v>2961</v>
      </c>
      <c r="P195" s="154" t="s">
        <v>2962</v>
      </c>
      <c r="Q195" s="154" t="s">
        <v>3495</v>
      </c>
      <c r="R195" s="154" t="s">
        <v>3046</v>
      </c>
      <c r="S195" s="154" t="s">
        <v>2973</v>
      </c>
      <c r="T195" s="180"/>
      <c r="U195" s="154" t="s">
        <v>2965</v>
      </c>
      <c r="V195" s="154" t="s">
        <v>3826</v>
      </c>
      <c r="W195" s="154" t="s">
        <v>2967</v>
      </c>
      <c r="X195" s="154" t="s">
        <v>3827</v>
      </c>
      <c r="Y195" s="154" t="s">
        <v>28</v>
      </c>
      <c r="Z195" s="154" t="s">
        <v>166</v>
      </c>
      <c r="AA195" s="154" t="s">
        <v>2942</v>
      </c>
      <c r="AB195" s="154">
        <v>1</v>
      </c>
      <c r="AC195" s="154">
        <v>0</v>
      </c>
      <c r="AD195" s="87">
        <f>IF(W195="SOPORTE_TELEFÓNICO",'BASE LIQUIDACION REDEBAN 2025'!$B$19,IF(W195="ENVÍO",'BASE LIQUIDACION REDEBAN 2025'!$C$2,IF(Y195="TIPO I",'BASE LIQUIDACION REDEBAN 2025'!$C$2,IF(Y195="TIPO II",'BASE LIQUIDACION REDEBAN 2025'!$C$3,IF(Y195="TIPO III",'BASE LIQUIDACION REDEBAN 2025'!$C$4,IF(Y195="TIPO IV",'BASE LIQUIDACION REDEBAN 2025'!$C$5,IF(Z195="AEREO",'BASE LIQUIDACION REDEBAN 2025'!$B$6,'BASE LIQUIDACION REDEBAN 2025'!$C$5)))))))</f>
        <v>144967.87232000002</v>
      </c>
      <c r="AE195" s="87">
        <f>IF(OR(W195="SOPORTE_TELEFÓNICO",W195="ENVÍO"),0,IF(Y195="TIPO I",'BASE LIQUIDACION REDEBAN 2025'!$B$10,IF(Y195="TIPO II",'BASE LIQUIDACION REDEBAN 2025'!$B$11,IF(Y195="TIPO III",'BASE LIQUIDACION REDEBAN 2025'!$B$12,'BASE LIQUIDACION REDEBAN 2025'!$B$13))))</f>
        <v>140395.6348884</v>
      </c>
      <c r="AF195" s="87">
        <f t="shared" ref="AF195:AF258" si="3">IF(OR(W195="SOPORTE_TELEFÓNICO",W195="ENVÍO"),AD195,(AD195*AB195+AE195*AC195))</f>
        <v>144967.87232000002</v>
      </c>
      <c r="AG195" s="184"/>
      <c r="AH195" s="184"/>
    </row>
    <row r="196" spans="1:34" s="79" customFormat="1" ht="13.15">
      <c r="A196" s="154" t="s">
        <v>90</v>
      </c>
      <c r="B196" s="154" t="str">
        <f>VLOOKUP(A196,'CENTRO DE COSTOS'!A:D,4,FALSE)</f>
        <v>JUAN SEBASTIÁN RÍOS CASTRILLÓN</v>
      </c>
      <c r="C196" s="154" t="str">
        <f>VLOOKUP(A196,'CENTRO DE COSTOS'!A:D,2,FALSE)</f>
        <v>0004-0005</v>
      </c>
      <c r="D196" s="154">
        <v>5001</v>
      </c>
      <c r="E196" s="154">
        <v>2555716</v>
      </c>
      <c r="F196" s="154">
        <v>24796</v>
      </c>
      <c r="G196" s="154" t="s">
        <v>2958</v>
      </c>
      <c r="H196" s="154" t="s">
        <v>197</v>
      </c>
      <c r="I196" s="154" t="s">
        <v>90</v>
      </c>
      <c r="J196" s="154" t="s">
        <v>3828</v>
      </c>
      <c r="K196" s="154" t="s">
        <v>159</v>
      </c>
      <c r="L196" s="154" t="s">
        <v>3829</v>
      </c>
      <c r="M196" s="155">
        <v>45874.458333333336</v>
      </c>
      <c r="N196" s="155">
        <v>45874.676388888889</v>
      </c>
      <c r="O196" s="154" t="s">
        <v>2961</v>
      </c>
      <c r="P196" s="154" t="s">
        <v>2988</v>
      </c>
      <c r="Q196" s="154" t="s">
        <v>2978</v>
      </c>
      <c r="R196" s="154" t="s">
        <v>3124</v>
      </c>
      <c r="S196" s="154" t="s">
        <v>220</v>
      </c>
      <c r="T196" s="180"/>
      <c r="U196" s="154" t="s">
        <v>2965</v>
      </c>
      <c r="V196" s="154" t="s">
        <v>3830</v>
      </c>
      <c r="W196" s="154" t="s">
        <v>2967</v>
      </c>
      <c r="X196" s="154" t="s">
        <v>3831</v>
      </c>
      <c r="Y196" s="154" t="s">
        <v>25</v>
      </c>
      <c r="Z196" s="154" t="s">
        <v>166</v>
      </c>
      <c r="AA196" s="154" t="s">
        <v>270</v>
      </c>
      <c r="AB196" s="154">
        <v>1</v>
      </c>
      <c r="AC196" s="154">
        <v>0</v>
      </c>
      <c r="AD196" s="87">
        <f>IF(W196="SOPORTE_TELEFÓNICO",'BASE LIQUIDACION REDEBAN 2025'!$B$19,IF(W196="ENVÍO",'BASE LIQUIDACION REDEBAN 2025'!$C$2,IF(Y196="TIPO I",'BASE LIQUIDACION REDEBAN 2025'!$C$2,IF(Y196="TIPO II",'BASE LIQUIDACION REDEBAN 2025'!$C$3,IF(Y196="TIPO III",'BASE LIQUIDACION REDEBAN 2025'!$C$4,IF(Y196="TIPO IV",'BASE LIQUIDACION REDEBAN 2025'!$C$5,IF(Z196="AEREO",'BASE LIQUIDACION REDEBAN 2025'!$B$6,'BASE LIQUIDACION REDEBAN 2025'!$C$5)))))))</f>
        <v>65960.072302</v>
      </c>
      <c r="AE196" s="87">
        <f>IF(OR(W196="SOPORTE_TELEFÓNICO",W196="ENVÍO"),0,IF(Y196="TIPO I",'BASE LIQUIDACION REDEBAN 2025'!$B$10,IF(Y196="TIPO II",'BASE LIQUIDACION REDEBAN 2025'!$B$11,IF(Y196="TIPO III",'BASE LIQUIDACION REDEBAN 2025'!$B$12,'BASE LIQUIDACION REDEBAN 2025'!$B$13))))</f>
        <v>75096.394270399993</v>
      </c>
      <c r="AF196" s="87">
        <f t="shared" si="3"/>
        <v>65960.072302</v>
      </c>
      <c r="AG196" s="184"/>
      <c r="AH196" s="184"/>
    </row>
    <row r="197" spans="1:34" s="79" customFormat="1" ht="13.15">
      <c r="A197" s="154" t="s">
        <v>68</v>
      </c>
      <c r="B197" s="154" t="str">
        <f>VLOOKUP(A197,'CENTRO DE COSTOS'!A:D,4,FALSE)</f>
        <v>WILLIAM ASDRUBAL ROZO ROZO</v>
      </c>
      <c r="C197" s="154" t="str">
        <f>VLOOKUP(A197,'CENTRO DE COSTOS'!A:D,2,FALSE)</f>
        <v>0004-0004</v>
      </c>
      <c r="D197" s="154">
        <v>25386</v>
      </c>
      <c r="E197" s="154">
        <v>2546740</v>
      </c>
      <c r="F197" s="154">
        <v>10807</v>
      </c>
      <c r="G197" s="154" t="s">
        <v>2958</v>
      </c>
      <c r="H197" s="154" t="s">
        <v>470</v>
      </c>
      <c r="I197" s="154" t="s">
        <v>2427</v>
      </c>
      <c r="J197" s="154" t="s">
        <v>3832</v>
      </c>
      <c r="K197" s="154" t="s">
        <v>159</v>
      </c>
      <c r="L197" s="154" t="s">
        <v>3833</v>
      </c>
      <c r="M197" s="155">
        <v>45873.402777777781</v>
      </c>
      <c r="N197" s="155">
        <v>45874.682638888888</v>
      </c>
      <c r="O197" s="154" t="s">
        <v>2961</v>
      </c>
      <c r="P197" s="154" t="s">
        <v>2962</v>
      </c>
      <c r="Q197" s="154" t="s">
        <v>2971</v>
      </c>
      <c r="R197" s="154" t="s">
        <v>3027</v>
      </c>
      <c r="S197" s="154" t="s">
        <v>2973</v>
      </c>
      <c r="T197" s="180"/>
      <c r="U197" s="154" t="s">
        <v>2965</v>
      </c>
      <c r="V197" s="154" t="s">
        <v>3834</v>
      </c>
      <c r="W197" s="154" t="s">
        <v>2967</v>
      </c>
      <c r="X197" s="154" t="s">
        <v>3835</v>
      </c>
      <c r="Y197" s="154" t="s">
        <v>28</v>
      </c>
      <c r="Z197" s="154" t="s">
        <v>166</v>
      </c>
      <c r="AA197" s="154" t="s">
        <v>3836</v>
      </c>
      <c r="AB197" s="154">
        <v>1</v>
      </c>
      <c r="AC197" s="154">
        <v>0</v>
      </c>
      <c r="AD197" s="87">
        <f>IF(W197="SOPORTE_TELEFÓNICO",'BASE LIQUIDACION REDEBAN 2025'!$B$19,IF(W197="ENVÍO",'BASE LIQUIDACION REDEBAN 2025'!$C$2,IF(Y197="TIPO I",'BASE LIQUIDACION REDEBAN 2025'!$C$2,IF(Y197="TIPO II",'BASE LIQUIDACION REDEBAN 2025'!$C$3,IF(Y197="TIPO III",'BASE LIQUIDACION REDEBAN 2025'!$C$4,IF(Y197="TIPO IV",'BASE LIQUIDACION REDEBAN 2025'!$C$5,IF(Z197="AEREO",'BASE LIQUIDACION REDEBAN 2025'!$B$6,'BASE LIQUIDACION REDEBAN 2025'!$C$5)))))))</f>
        <v>144967.87232000002</v>
      </c>
      <c r="AE197" s="87">
        <f>IF(OR(W197="SOPORTE_TELEFÓNICO",W197="ENVÍO"),0,IF(Y197="TIPO I",'BASE LIQUIDACION REDEBAN 2025'!$B$10,IF(Y197="TIPO II",'BASE LIQUIDACION REDEBAN 2025'!$B$11,IF(Y197="TIPO III",'BASE LIQUIDACION REDEBAN 2025'!$B$12,'BASE LIQUIDACION REDEBAN 2025'!$B$13))))</f>
        <v>140395.6348884</v>
      </c>
      <c r="AF197" s="87">
        <f t="shared" si="3"/>
        <v>144967.87232000002</v>
      </c>
      <c r="AG197" s="184"/>
      <c r="AH197" s="184"/>
    </row>
    <row r="198" spans="1:34" s="79" customFormat="1" ht="13.15">
      <c r="A198" s="154" t="s">
        <v>93</v>
      </c>
      <c r="B198" s="154" t="str">
        <f>VLOOKUP(A198,'CENTRO DE COSTOS'!A:D,4,FALSE)</f>
        <v>DIEGO FERNANDO HENAO CARDONA</v>
      </c>
      <c r="C198" s="154" t="str">
        <f>VLOOKUP(A198,'CENTRO DE COSTOS'!A:D,2,FALSE)</f>
        <v>0004-0003</v>
      </c>
      <c r="D198" s="154">
        <v>52001</v>
      </c>
      <c r="E198" s="154">
        <v>2551687</v>
      </c>
      <c r="F198" s="154">
        <v>67596</v>
      </c>
      <c r="G198" s="154" t="s">
        <v>2958</v>
      </c>
      <c r="H198" s="154" t="s">
        <v>174</v>
      </c>
      <c r="I198" s="154" t="s">
        <v>93</v>
      </c>
      <c r="J198" s="154" t="s">
        <v>3837</v>
      </c>
      <c r="K198" s="154" t="s">
        <v>159</v>
      </c>
      <c r="L198" s="154" t="s">
        <v>3838</v>
      </c>
      <c r="M198" s="155">
        <v>45873.691666666666</v>
      </c>
      <c r="N198" s="155">
        <v>45874.684027777781</v>
      </c>
      <c r="O198" s="154" t="s">
        <v>2961</v>
      </c>
      <c r="P198" s="154" t="s">
        <v>2962</v>
      </c>
      <c r="Q198" s="154" t="s">
        <v>3099</v>
      </c>
      <c r="R198" s="154" t="s">
        <v>3100</v>
      </c>
      <c r="S198" s="154" t="s">
        <v>2973</v>
      </c>
      <c r="T198" s="180"/>
      <c r="U198" s="154" t="s">
        <v>2965</v>
      </c>
      <c r="V198" s="154" t="s">
        <v>3839</v>
      </c>
      <c r="W198" s="154" t="s">
        <v>2967</v>
      </c>
      <c r="X198" s="154" t="s">
        <v>3840</v>
      </c>
      <c r="Y198" s="154" t="s">
        <v>25</v>
      </c>
      <c r="Z198" s="154" t="s">
        <v>166</v>
      </c>
      <c r="AA198" s="154" t="s">
        <v>3595</v>
      </c>
      <c r="AB198" s="154">
        <v>1</v>
      </c>
      <c r="AC198" s="154">
        <v>0</v>
      </c>
      <c r="AD198" s="87">
        <f>IF(W198="SOPORTE_TELEFÓNICO",'BASE LIQUIDACION REDEBAN 2025'!$B$19,IF(W198="ENVÍO",'BASE LIQUIDACION REDEBAN 2025'!$C$2,IF(Y198="TIPO I",'BASE LIQUIDACION REDEBAN 2025'!$C$2,IF(Y198="TIPO II",'BASE LIQUIDACION REDEBAN 2025'!$C$3,IF(Y198="TIPO III",'BASE LIQUIDACION REDEBAN 2025'!$C$4,IF(Y198="TIPO IV",'BASE LIQUIDACION REDEBAN 2025'!$C$5,IF(Z198="AEREO",'BASE LIQUIDACION REDEBAN 2025'!$B$6,'BASE LIQUIDACION REDEBAN 2025'!$C$5)))))))</f>
        <v>65960.072302</v>
      </c>
      <c r="AE198" s="87">
        <f>IF(OR(W198="SOPORTE_TELEFÓNICO",W198="ENVÍO"),0,IF(Y198="TIPO I",'BASE LIQUIDACION REDEBAN 2025'!$B$10,IF(Y198="TIPO II",'BASE LIQUIDACION REDEBAN 2025'!$B$11,IF(Y198="TIPO III",'BASE LIQUIDACION REDEBAN 2025'!$B$12,'BASE LIQUIDACION REDEBAN 2025'!$B$13))))</f>
        <v>75096.394270399993</v>
      </c>
      <c r="AF198" s="87">
        <f t="shared" si="3"/>
        <v>65960.072302</v>
      </c>
      <c r="AG198" s="184"/>
      <c r="AH198" s="184"/>
    </row>
    <row r="199" spans="1:34" s="79" customFormat="1" ht="13.15">
      <c r="A199" s="154" t="s">
        <v>68</v>
      </c>
      <c r="B199" s="154" t="str">
        <f>VLOOKUP(A199,'CENTRO DE COSTOS'!A:D,4,FALSE)</f>
        <v>WILLIAM ASDRUBAL ROZO ROZO</v>
      </c>
      <c r="C199" s="154" t="str">
        <f>VLOOKUP(A199,'CENTRO DE COSTOS'!A:D,2,FALSE)</f>
        <v>0004-0004</v>
      </c>
      <c r="D199" s="154">
        <v>11001</v>
      </c>
      <c r="E199" s="154">
        <v>2552329</v>
      </c>
      <c r="F199" s="154">
        <v>78069</v>
      </c>
      <c r="G199" s="154" t="s">
        <v>2958</v>
      </c>
      <c r="H199" s="154" t="s">
        <v>470</v>
      </c>
      <c r="I199" s="154" t="s">
        <v>68</v>
      </c>
      <c r="J199" s="154" t="s">
        <v>3841</v>
      </c>
      <c r="K199" s="154" t="s">
        <v>159</v>
      </c>
      <c r="L199" s="154" t="s">
        <v>3842</v>
      </c>
      <c r="M199" s="155">
        <v>45873.734722222223</v>
      </c>
      <c r="N199" s="155">
        <v>45874.689583333333</v>
      </c>
      <c r="O199" s="154" t="s">
        <v>2961</v>
      </c>
      <c r="P199" s="154" t="s">
        <v>2962</v>
      </c>
      <c r="Q199" s="154" t="s">
        <v>2995</v>
      </c>
      <c r="R199" s="154" t="s">
        <v>2972</v>
      </c>
      <c r="S199" s="154" t="s">
        <v>2973</v>
      </c>
      <c r="T199" s="180"/>
      <c r="U199" s="154" t="s">
        <v>2965</v>
      </c>
      <c r="V199" s="154" t="s">
        <v>3843</v>
      </c>
      <c r="W199" s="154" t="s">
        <v>2967</v>
      </c>
      <c r="X199" s="154" t="s">
        <v>3844</v>
      </c>
      <c r="Y199" s="154" t="s">
        <v>25</v>
      </c>
      <c r="Z199" s="154" t="s">
        <v>166</v>
      </c>
      <c r="AA199" s="154" t="s">
        <v>475</v>
      </c>
      <c r="AB199" s="154">
        <v>1</v>
      </c>
      <c r="AC199" s="154">
        <v>0</v>
      </c>
      <c r="AD199" s="87">
        <f>IF(W199="SOPORTE_TELEFÓNICO",'BASE LIQUIDACION REDEBAN 2025'!$B$19,IF(W199="ENVÍO",'BASE LIQUIDACION REDEBAN 2025'!$C$2,IF(Y199="TIPO I",'BASE LIQUIDACION REDEBAN 2025'!$C$2,IF(Y199="TIPO II",'BASE LIQUIDACION REDEBAN 2025'!$C$3,IF(Y199="TIPO III",'BASE LIQUIDACION REDEBAN 2025'!$C$4,IF(Y199="TIPO IV",'BASE LIQUIDACION REDEBAN 2025'!$C$5,IF(Z199="AEREO",'BASE LIQUIDACION REDEBAN 2025'!$B$6,'BASE LIQUIDACION REDEBAN 2025'!$C$5)))))))</f>
        <v>65960.072302</v>
      </c>
      <c r="AE199" s="87">
        <f>IF(OR(W199="SOPORTE_TELEFÓNICO",W199="ENVÍO"),0,IF(Y199="TIPO I",'BASE LIQUIDACION REDEBAN 2025'!$B$10,IF(Y199="TIPO II",'BASE LIQUIDACION REDEBAN 2025'!$B$11,IF(Y199="TIPO III",'BASE LIQUIDACION REDEBAN 2025'!$B$12,'BASE LIQUIDACION REDEBAN 2025'!$B$13))))</f>
        <v>75096.394270399993</v>
      </c>
      <c r="AF199" s="87">
        <f t="shared" si="3"/>
        <v>65960.072302</v>
      </c>
      <c r="AG199" s="184"/>
      <c r="AH199" s="184"/>
    </row>
    <row r="200" spans="1:34" s="79" customFormat="1" ht="13.15">
      <c r="A200" s="154" t="s">
        <v>76</v>
      </c>
      <c r="B200" s="154" t="str">
        <f>VLOOKUP(A200,'CENTRO DE COSTOS'!A:D,4,FALSE)</f>
        <v>DIEGO FERNANDO HENAO CARDONA</v>
      </c>
      <c r="C200" s="154" t="str">
        <f>VLOOKUP(A200,'CENTRO DE COSTOS'!A:D,2,FALSE)</f>
        <v>0004-0003</v>
      </c>
      <c r="D200" s="154">
        <v>76892</v>
      </c>
      <c r="E200" s="154">
        <v>2552413</v>
      </c>
      <c r="F200" s="154">
        <v>68104</v>
      </c>
      <c r="G200" s="154" t="s">
        <v>2958</v>
      </c>
      <c r="H200" s="154" t="s">
        <v>227</v>
      </c>
      <c r="I200" s="154" t="s">
        <v>228</v>
      </c>
      <c r="J200" s="154" t="s">
        <v>3845</v>
      </c>
      <c r="K200" s="154" t="s">
        <v>159</v>
      </c>
      <c r="L200" s="154" t="s">
        <v>3846</v>
      </c>
      <c r="M200" s="155">
        <v>45873.738888888889</v>
      </c>
      <c r="N200" s="155">
        <v>45874.694444444445</v>
      </c>
      <c r="O200" s="154" t="s">
        <v>2961</v>
      </c>
      <c r="P200" s="154" t="s">
        <v>2962</v>
      </c>
      <c r="Q200" s="154" t="s">
        <v>3183</v>
      </c>
      <c r="R200" s="154" t="s">
        <v>3376</v>
      </c>
      <c r="S200" s="154" t="s">
        <v>200</v>
      </c>
      <c r="T200" s="180"/>
      <c r="U200" s="154" t="s">
        <v>2965</v>
      </c>
      <c r="V200" s="154" t="s">
        <v>3847</v>
      </c>
      <c r="W200" s="154" t="s">
        <v>2967</v>
      </c>
      <c r="X200" s="154" t="s">
        <v>3848</v>
      </c>
      <c r="Y200" s="154" t="s">
        <v>25</v>
      </c>
      <c r="Z200" s="154" t="s">
        <v>166</v>
      </c>
      <c r="AA200" s="154" t="s">
        <v>531</v>
      </c>
      <c r="AB200" s="154">
        <v>1</v>
      </c>
      <c r="AC200" s="154">
        <v>0</v>
      </c>
      <c r="AD200" s="87">
        <f>IF(W200="SOPORTE_TELEFÓNICO",'BASE LIQUIDACION REDEBAN 2025'!$B$19,IF(W200="ENVÍO",'BASE LIQUIDACION REDEBAN 2025'!$C$2,IF(Y200="TIPO I",'BASE LIQUIDACION REDEBAN 2025'!$C$2,IF(Y200="TIPO II",'BASE LIQUIDACION REDEBAN 2025'!$C$3,IF(Y200="TIPO III",'BASE LIQUIDACION REDEBAN 2025'!$C$4,IF(Y200="TIPO IV",'BASE LIQUIDACION REDEBAN 2025'!$C$5,IF(Z200="AEREO",'BASE LIQUIDACION REDEBAN 2025'!$B$6,'BASE LIQUIDACION REDEBAN 2025'!$C$5)))))))</f>
        <v>65960.072302</v>
      </c>
      <c r="AE200" s="87">
        <f>IF(OR(W200="SOPORTE_TELEFÓNICO",W200="ENVÍO"),0,IF(Y200="TIPO I",'BASE LIQUIDACION REDEBAN 2025'!$B$10,IF(Y200="TIPO II",'BASE LIQUIDACION REDEBAN 2025'!$B$11,IF(Y200="TIPO III",'BASE LIQUIDACION REDEBAN 2025'!$B$12,'BASE LIQUIDACION REDEBAN 2025'!$B$13))))</f>
        <v>75096.394270399993</v>
      </c>
      <c r="AF200" s="87">
        <f t="shared" si="3"/>
        <v>65960.072302</v>
      </c>
      <c r="AG200" s="184"/>
      <c r="AH200" s="184"/>
    </row>
    <row r="201" spans="1:34" s="79" customFormat="1" ht="13.15">
      <c r="A201" s="154" t="s">
        <v>93</v>
      </c>
      <c r="B201" s="154" t="str">
        <f>VLOOKUP(A201,'CENTRO DE COSTOS'!A:D,4,FALSE)</f>
        <v>DIEGO FERNANDO HENAO CARDONA</v>
      </c>
      <c r="C201" s="154" t="str">
        <f>VLOOKUP(A201,'CENTRO DE COSTOS'!A:D,2,FALSE)</f>
        <v>0004-0003</v>
      </c>
      <c r="D201" s="154">
        <v>86865</v>
      </c>
      <c r="E201" s="154">
        <v>2539608</v>
      </c>
      <c r="F201" s="154">
        <v>64618</v>
      </c>
      <c r="G201" s="154" t="s">
        <v>2958</v>
      </c>
      <c r="H201" s="154" t="s">
        <v>1820</v>
      </c>
      <c r="I201" s="154" t="s">
        <v>1827</v>
      </c>
      <c r="J201" s="154" t="s">
        <v>3849</v>
      </c>
      <c r="K201" s="154" t="s">
        <v>159</v>
      </c>
      <c r="L201" s="154" t="s">
        <v>3850</v>
      </c>
      <c r="M201" s="155">
        <v>45870.473611111112</v>
      </c>
      <c r="N201" s="155">
        <v>45874.717361111114</v>
      </c>
      <c r="O201" s="154" t="s">
        <v>2961</v>
      </c>
      <c r="P201" s="154" t="s">
        <v>2962</v>
      </c>
      <c r="Q201" s="154" t="s">
        <v>2995</v>
      </c>
      <c r="R201" s="154" t="s">
        <v>2972</v>
      </c>
      <c r="S201" s="154" t="s">
        <v>2973</v>
      </c>
      <c r="T201" s="180"/>
      <c r="U201" s="154" t="s">
        <v>2965</v>
      </c>
      <c r="V201" s="154" t="s">
        <v>3851</v>
      </c>
      <c r="W201" s="154" t="s">
        <v>2967</v>
      </c>
      <c r="X201" s="154" t="s">
        <v>3852</v>
      </c>
      <c r="Y201" s="154" t="s">
        <v>32</v>
      </c>
      <c r="Z201" s="154" t="s">
        <v>166</v>
      </c>
      <c r="AA201" s="154" t="s">
        <v>1825</v>
      </c>
      <c r="AB201" s="154">
        <v>1</v>
      </c>
      <c r="AC201" s="154">
        <v>0</v>
      </c>
      <c r="AD201" s="87">
        <f>IF(W201="SOPORTE_TELEFÓNICO",'BASE LIQUIDACION REDEBAN 2025'!$B$19,IF(W201="ENVÍO",'BASE LIQUIDACION REDEBAN 2025'!$C$2,IF(Y201="TIPO I",'BASE LIQUIDACION REDEBAN 2025'!$C$2,IF(Y201="TIPO II",'BASE LIQUIDACION REDEBAN 2025'!$C$3,IF(Y201="TIPO III",'BASE LIQUIDACION REDEBAN 2025'!$C$4,IF(Y201="TIPO IV",'BASE LIQUIDACION REDEBAN 2025'!$C$5,IF(Z201="AEREO",'BASE LIQUIDACION REDEBAN 2025'!$B$6,'BASE LIQUIDACION REDEBAN 2025'!$C$5)))))))</f>
        <v>479588.87655000004</v>
      </c>
      <c r="AE201" s="87">
        <f>IF(OR(W201="SOPORTE_TELEFÓNICO",W201="ENVÍO"),0,IF(Y201="TIPO I",'BASE LIQUIDACION REDEBAN 2025'!$B$10,IF(Y201="TIPO II",'BASE LIQUIDACION REDEBAN 2025'!$B$11,IF(Y201="TIPO III",'BASE LIQUIDACION REDEBAN 2025'!$B$12,'BASE LIQUIDACION REDEBAN 2025'!$B$13))))</f>
        <v>196536.5258152</v>
      </c>
      <c r="AF201" s="87">
        <f t="shared" si="3"/>
        <v>479588.87655000004</v>
      </c>
      <c r="AG201" s="184"/>
      <c r="AH201" s="184"/>
    </row>
    <row r="202" spans="1:34" s="79" customFormat="1" ht="13.15">
      <c r="A202" s="154" t="s">
        <v>68</v>
      </c>
      <c r="B202" s="154" t="str">
        <f>VLOOKUP(A202,'CENTRO DE COSTOS'!A:D,4,FALSE)</f>
        <v>WILLIAM ASDRUBAL ROZO ROZO</v>
      </c>
      <c r="C202" s="154" t="str">
        <f>VLOOKUP(A202,'CENTRO DE COSTOS'!A:D,2,FALSE)</f>
        <v>0004-0004</v>
      </c>
      <c r="D202" s="154">
        <v>25430</v>
      </c>
      <c r="E202" s="154">
        <v>2549356</v>
      </c>
      <c r="F202" s="154">
        <v>65339</v>
      </c>
      <c r="G202" s="154" t="s">
        <v>2958</v>
      </c>
      <c r="H202" s="154" t="s">
        <v>470</v>
      </c>
      <c r="I202" s="154" t="s">
        <v>2682</v>
      </c>
      <c r="J202" s="154" t="s">
        <v>3853</v>
      </c>
      <c r="K202" s="154" t="s">
        <v>159</v>
      </c>
      <c r="L202" s="154" t="s">
        <v>3854</v>
      </c>
      <c r="M202" s="155">
        <v>45873.539583333331</v>
      </c>
      <c r="N202" s="155">
        <v>45874.724305555559</v>
      </c>
      <c r="O202" s="154" t="s">
        <v>2961</v>
      </c>
      <c r="P202" s="154" t="s">
        <v>2962</v>
      </c>
      <c r="Q202" s="154" t="s">
        <v>3076</v>
      </c>
      <c r="R202" s="154" t="s">
        <v>3076</v>
      </c>
      <c r="S202" s="154" t="s">
        <v>200</v>
      </c>
      <c r="T202" s="180"/>
      <c r="U202" s="154" t="s">
        <v>2965</v>
      </c>
      <c r="V202" s="154" t="s">
        <v>3855</v>
      </c>
      <c r="W202" s="154" t="s">
        <v>2967</v>
      </c>
      <c r="X202" s="154" t="s">
        <v>3856</v>
      </c>
      <c r="Y202" s="154" t="s">
        <v>28</v>
      </c>
      <c r="Z202" s="154" t="s">
        <v>166</v>
      </c>
      <c r="AA202" s="154" t="s">
        <v>882</v>
      </c>
      <c r="AB202" s="154">
        <v>1</v>
      </c>
      <c r="AC202" s="154">
        <v>0</v>
      </c>
      <c r="AD202" s="87">
        <f>IF(W202="SOPORTE_TELEFÓNICO",'BASE LIQUIDACION REDEBAN 2025'!$B$19,IF(W202="ENVÍO",'BASE LIQUIDACION REDEBAN 2025'!$C$2,IF(Y202="TIPO I",'BASE LIQUIDACION REDEBAN 2025'!$C$2,IF(Y202="TIPO II",'BASE LIQUIDACION REDEBAN 2025'!$C$3,IF(Y202="TIPO III",'BASE LIQUIDACION REDEBAN 2025'!$C$4,IF(Y202="TIPO IV",'BASE LIQUIDACION REDEBAN 2025'!$C$5,IF(Z202="AEREO",'BASE LIQUIDACION REDEBAN 2025'!$B$6,'BASE LIQUIDACION REDEBAN 2025'!$C$5)))))))</f>
        <v>144967.87232000002</v>
      </c>
      <c r="AE202" s="87">
        <f>IF(OR(W202="SOPORTE_TELEFÓNICO",W202="ENVÍO"),0,IF(Y202="TIPO I",'BASE LIQUIDACION REDEBAN 2025'!$B$10,IF(Y202="TIPO II",'BASE LIQUIDACION REDEBAN 2025'!$B$11,IF(Y202="TIPO III",'BASE LIQUIDACION REDEBAN 2025'!$B$12,'BASE LIQUIDACION REDEBAN 2025'!$B$13))))</f>
        <v>140395.6348884</v>
      </c>
      <c r="AF202" s="87">
        <f t="shared" si="3"/>
        <v>144967.87232000002</v>
      </c>
      <c r="AG202" s="184"/>
      <c r="AH202" s="184"/>
    </row>
    <row r="203" spans="1:34" s="79" customFormat="1" ht="13.15">
      <c r="A203" s="154" t="s">
        <v>64</v>
      </c>
      <c r="B203" s="154" t="str">
        <f>VLOOKUP(A203,'CENTRO DE COSTOS'!A:D,4,FALSE)</f>
        <v>JOSE MAURICIO HERNANDEZ ROJAS</v>
      </c>
      <c r="C203" s="154" t="str">
        <f>VLOOKUP(A203,'CENTRO DE COSTOS'!A:D,2,FALSE)</f>
        <v>0004-0001</v>
      </c>
      <c r="D203" s="154">
        <v>8001</v>
      </c>
      <c r="E203" s="154">
        <v>2554629</v>
      </c>
      <c r="F203" s="154">
        <v>46387</v>
      </c>
      <c r="G203" s="154" t="s">
        <v>2958</v>
      </c>
      <c r="H203" s="154" t="s">
        <v>389</v>
      </c>
      <c r="I203" s="154" t="s">
        <v>64</v>
      </c>
      <c r="J203" s="154" t="s">
        <v>3857</v>
      </c>
      <c r="K203" s="154" t="s">
        <v>159</v>
      </c>
      <c r="L203" s="154" t="s">
        <v>3858</v>
      </c>
      <c r="M203" s="155">
        <v>45874.405555555553</v>
      </c>
      <c r="N203" s="155">
        <v>45874.731249999997</v>
      </c>
      <c r="O203" s="154" t="s">
        <v>2961</v>
      </c>
      <c r="P203" s="154" t="s">
        <v>2962</v>
      </c>
      <c r="Q203" s="154" t="s">
        <v>3495</v>
      </c>
      <c r="R203" s="154" t="s">
        <v>3859</v>
      </c>
      <c r="S203" s="154" t="s">
        <v>2973</v>
      </c>
      <c r="T203" s="180"/>
      <c r="U203" s="154" t="s">
        <v>2965</v>
      </c>
      <c r="V203" s="154" t="s">
        <v>3860</v>
      </c>
      <c r="W203" s="154" t="s">
        <v>2967</v>
      </c>
      <c r="X203" s="154" t="s">
        <v>3861</v>
      </c>
      <c r="Y203" s="154" t="s">
        <v>25</v>
      </c>
      <c r="Z203" s="154" t="s">
        <v>166</v>
      </c>
      <c r="AA203" s="154" t="s">
        <v>395</v>
      </c>
      <c r="AB203" s="154">
        <v>1</v>
      </c>
      <c r="AC203" s="154">
        <v>0</v>
      </c>
      <c r="AD203" s="87">
        <f>IF(W203="SOPORTE_TELEFÓNICO",'BASE LIQUIDACION REDEBAN 2025'!$B$19,IF(W203="ENVÍO",'BASE LIQUIDACION REDEBAN 2025'!$C$2,IF(Y203="TIPO I",'BASE LIQUIDACION REDEBAN 2025'!$C$2,IF(Y203="TIPO II",'BASE LIQUIDACION REDEBAN 2025'!$C$3,IF(Y203="TIPO III",'BASE LIQUIDACION REDEBAN 2025'!$C$4,IF(Y203="TIPO IV",'BASE LIQUIDACION REDEBAN 2025'!$C$5,IF(Z203="AEREO",'BASE LIQUIDACION REDEBAN 2025'!$B$6,'BASE LIQUIDACION REDEBAN 2025'!$C$5)))))))</f>
        <v>65960.072302</v>
      </c>
      <c r="AE203" s="87">
        <f>IF(OR(W203="SOPORTE_TELEFÓNICO",W203="ENVÍO"),0,IF(Y203="TIPO I",'BASE LIQUIDACION REDEBAN 2025'!$B$10,IF(Y203="TIPO II",'BASE LIQUIDACION REDEBAN 2025'!$B$11,IF(Y203="TIPO III",'BASE LIQUIDACION REDEBAN 2025'!$B$12,'BASE LIQUIDACION REDEBAN 2025'!$B$13))))</f>
        <v>75096.394270399993</v>
      </c>
      <c r="AF203" s="87">
        <f t="shared" si="3"/>
        <v>65960.072302</v>
      </c>
      <c r="AG203" s="184"/>
      <c r="AH203" s="184"/>
    </row>
    <row r="204" spans="1:34" s="79" customFormat="1" ht="13.15">
      <c r="A204" s="154" t="s">
        <v>90</v>
      </c>
      <c r="B204" s="154" t="str">
        <f>VLOOKUP(A204,'CENTRO DE COSTOS'!A:D,4,FALSE)</f>
        <v>JUAN SEBASTIÁN RÍOS CASTRILLÓN</v>
      </c>
      <c r="C204" s="154" t="str">
        <f>VLOOKUP(A204,'CENTRO DE COSTOS'!A:D,2,FALSE)</f>
        <v>0004-0005</v>
      </c>
      <c r="D204" s="154">
        <v>5440</v>
      </c>
      <c r="E204" s="154">
        <v>2549125</v>
      </c>
      <c r="F204" s="154">
        <v>17623</v>
      </c>
      <c r="G204" s="154" t="s">
        <v>2958</v>
      </c>
      <c r="H204" s="154" t="s">
        <v>197</v>
      </c>
      <c r="I204" s="154" t="s">
        <v>780</v>
      </c>
      <c r="J204" s="154" t="s">
        <v>3862</v>
      </c>
      <c r="K204" s="154" t="s">
        <v>159</v>
      </c>
      <c r="L204" s="154" t="s">
        <v>3863</v>
      </c>
      <c r="M204" s="155">
        <v>45873.504861111112</v>
      </c>
      <c r="N204" s="155">
        <v>45874.734722222223</v>
      </c>
      <c r="O204" s="154" t="s">
        <v>2961</v>
      </c>
      <c r="P204" s="154" t="s">
        <v>2962</v>
      </c>
      <c r="Q204" s="154" t="s">
        <v>3316</v>
      </c>
      <c r="R204" s="154" t="s">
        <v>3317</v>
      </c>
      <c r="S204" s="154" t="s">
        <v>2973</v>
      </c>
      <c r="T204" s="180"/>
      <c r="U204" s="154" t="s">
        <v>2965</v>
      </c>
      <c r="V204" s="154" t="s">
        <v>3864</v>
      </c>
      <c r="W204" s="154" t="s">
        <v>2967</v>
      </c>
      <c r="X204" s="154" t="s">
        <v>3865</v>
      </c>
      <c r="Y204" s="154" t="s">
        <v>28</v>
      </c>
      <c r="Z204" s="154" t="s">
        <v>166</v>
      </c>
      <c r="AA204" s="154" t="s">
        <v>209</v>
      </c>
      <c r="AB204" s="154">
        <v>1</v>
      </c>
      <c r="AC204" s="154">
        <v>0</v>
      </c>
      <c r="AD204" s="87">
        <f>IF(W204="SOPORTE_TELEFÓNICO",'BASE LIQUIDACION REDEBAN 2025'!$B$19,IF(W204="ENVÍO",'BASE LIQUIDACION REDEBAN 2025'!$C$2,IF(Y204="TIPO I",'BASE LIQUIDACION REDEBAN 2025'!$C$2,IF(Y204="TIPO II",'BASE LIQUIDACION REDEBAN 2025'!$C$3,IF(Y204="TIPO III",'BASE LIQUIDACION REDEBAN 2025'!$C$4,IF(Y204="TIPO IV",'BASE LIQUIDACION REDEBAN 2025'!$C$5,IF(Z204="AEREO",'BASE LIQUIDACION REDEBAN 2025'!$B$6,'BASE LIQUIDACION REDEBAN 2025'!$C$5)))))))</f>
        <v>144967.87232000002</v>
      </c>
      <c r="AE204" s="87">
        <f>IF(OR(W204="SOPORTE_TELEFÓNICO",W204="ENVÍO"),0,IF(Y204="TIPO I",'BASE LIQUIDACION REDEBAN 2025'!$B$10,IF(Y204="TIPO II",'BASE LIQUIDACION REDEBAN 2025'!$B$11,IF(Y204="TIPO III",'BASE LIQUIDACION REDEBAN 2025'!$B$12,'BASE LIQUIDACION REDEBAN 2025'!$B$13))))</f>
        <v>140395.6348884</v>
      </c>
      <c r="AF204" s="87">
        <f t="shared" si="3"/>
        <v>144967.87232000002</v>
      </c>
      <c r="AG204" s="184"/>
      <c r="AH204" s="184"/>
    </row>
    <row r="205" spans="1:34" s="79" customFormat="1" ht="13.15">
      <c r="A205" s="154" t="s">
        <v>97</v>
      </c>
      <c r="B205" s="154" t="str">
        <f>VLOOKUP(A205,'CENTRO DE COSTOS'!A:D,4,FALSE)</f>
        <v>JOSE MAURICIO HERNANDEZ ROJAS</v>
      </c>
      <c r="C205" s="154" t="str">
        <f>VLOOKUP(A205,'CENTRO DE COSTOS'!A:D,2,FALSE)</f>
        <v>0004-0001</v>
      </c>
      <c r="D205" s="154">
        <v>70823</v>
      </c>
      <c r="E205" s="154">
        <v>2547290</v>
      </c>
      <c r="F205" s="154">
        <v>34643</v>
      </c>
      <c r="G205" s="154" t="s">
        <v>2958</v>
      </c>
      <c r="H205" s="154" t="s">
        <v>414</v>
      </c>
      <c r="I205" s="154" t="s">
        <v>3866</v>
      </c>
      <c r="J205" s="154" t="s">
        <v>3867</v>
      </c>
      <c r="K205" s="154" t="s">
        <v>159</v>
      </c>
      <c r="L205" s="154" t="s">
        <v>3868</v>
      </c>
      <c r="M205" s="155">
        <v>45873.421527777777</v>
      </c>
      <c r="N205" s="155">
        <v>45874.736805555556</v>
      </c>
      <c r="O205" s="154" t="s">
        <v>2961</v>
      </c>
      <c r="P205" s="154" t="s">
        <v>2962</v>
      </c>
      <c r="Q205" s="154" t="s">
        <v>3495</v>
      </c>
      <c r="R205" s="154" t="s">
        <v>3046</v>
      </c>
      <c r="S205" s="154" t="s">
        <v>200</v>
      </c>
      <c r="T205" s="180"/>
      <c r="U205" s="154" t="s">
        <v>2965</v>
      </c>
      <c r="V205" s="154" t="s">
        <v>3869</v>
      </c>
      <c r="W205" s="154" t="s">
        <v>2967</v>
      </c>
      <c r="X205" s="154" t="s">
        <v>3870</v>
      </c>
      <c r="Y205" s="154" t="s">
        <v>28</v>
      </c>
      <c r="Z205" s="154" t="s">
        <v>166</v>
      </c>
      <c r="AA205" s="154" t="s">
        <v>419</v>
      </c>
      <c r="AB205" s="154">
        <v>1</v>
      </c>
      <c r="AC205" s="154">
        <v>0</v>
      </c>
      <c r="AD205" s="87">
        <f>IF(W205="SOPORTE_TELEFÓNICO",'BASE LIQUIDACION REDEBAN 2025'!$B$19,IF(W205="ENVÍO",'BASE LIQUIDACION REDEBAN 2025'!$C$2,IF(Y205="TIPO I",'BASE LIQUIDACION REDEBAN 2025'!$C$2,IF(Y205="TIPO II",'BASE LIQUIDACION REDEBAN 2025'!$C$3,IF(Y205="TIPO III",'BASE LIQUIDACION REDEBAN 2025'!$C$4,IF(Y205="TIPO IV",'BASE LIQUIDACION REDEBAN 2025'!$C$5,IF(Z205="AEREO",'BASE LIQUIDACION REDEBAN 2025'!$B$6,'BASE LIQUIDACION REDEBAN 2025'!$C$5)))))))</f>
        <v>144967.87232000002</v>
      </c>
      <c r="AE205" s="87">
        <f>IF(OR(W205="SOPORTE_TELEFÓNICO",W205="ENVÍO"),0,IF(Y205="TIPO I",'BASE LIQUIDACION REDEBAN 2025'!$B$10,IF(Y205="TIPO II",'BASE LIQUIDACION REDEBAN 2025'!$B$11,IF(Y205="TIPO III",'BASE LIQUIDACION REDEBAN 2025'!$B$12,'BASE LIQUIDACION REDEBAN 2025'!$B$13))))</f>
        <v>140395.6348884</v>
      </c>
      <c r="AF205" s="87">
        <f t="shared" si="3"/>
        <v>144967.87232000002</v>
      </c>
      <c r="AG205" s="184"/>
      <c r="AH205" s="184"/>
    </row>
    <row r="206" spans="1:34" s="79" customFormat="1" ht="13.15">
      <c r="A206" s="154" t="s">
        <v>91</v>
      </c>
      <c r="B206" s="154" t="str">
        <f>VLOOKUP(A206,'CENTRO DE COSTOS'!A:D,4,FALSE)</f>
        <v>JOSE MAURICIO HERNANDEZ ROJAS</v>
      </c>
      <c r="C206" s="154" t="str">
        <f>VLOOKUP(A206,'CENTRO DE COSTOS'!A:D,2,FALSE)</f>
        <v>0004-0001</v>
      </c>
      <c r="D206" s="154">
        <v>23855</v>
      </c>
      <c r="E206" s="154">
        <v>2552418</v>
      </c>
      <c r="F206" s="154">
        <v>64438</v>
      </c>
      <c r="G206" s="154" t="s">
        <v>2958</v>
      </c>
      <c r="H206" s="154" t="s">
        <v>421</v>
      </c>
      <c r="I206" s="154" t="s">
        <v>3871</v>
      </c>
      <c r="J206" s="154" t="s">
        <v>3872</v>
      </c>
      <c r="K206" s="154" t="s">
        <v>159</v>
      </c>
      <c r="L206" s="154" t="s">
        <v>3873</v>
      </c>
      <c r="M206" s="155">
        <v>45873.743055555555</v>
      </c>
      <c r="N206" s="155">
        <v>45874.743055555555</v>
      </c>
      <c r="O206" s="154" t="s">
        <v>2961</v>
      </c>
      <c r="P206" s="154" t="s">
        <v>2962</v>
      </c>
      <c r="Q206" s="154" t="s">
        <v>2971</v>
      </c>
      <c r="R206" s="154" t="s">
        <v>3027</v>
      </c>
      <c r="S206" s="154" t="s">
        <v>2973</v>
      </c>
      <c r="T206" s="180"/>
      <c r="U206" s="154" t="s">
        <v>2965</v>
      </c>
      <c r="V206" s="154" t="s">
        <v>3874</v>
      </c>
      <c r="W206" s="154" t="s">
        <v>2967</v>
      </c>
      <c r="X206" s="154" t="s">
        <v>3875</v>
      </c>
      <c r="Y206" s="154" t="s">
        <v>30</v>
      </c>
      <c r="Z206" s="154" t="s">
        <v>166</v>
      </c>
      <c r="AA206" s="154" t="s">
        <v>696</v>
      </c>
      <c r="AB206" s="154">
        <v>1</v>
      </c>
      <c r="AC206" s="154">
        <v>0</v>
      </c>
      <c r="AD206" s="87">
        <f>IF(W206="SOPORTE_TELEFÓNICO",'BASE LIQUIDACION REDEBAN 2025'!$B$19,IF(W206="ENVÍO",'BASE LIQUIDACION REDEBAN 2025'!$C$2,IF(Y206="TIPO I",'BASE LIQUIDACION REDEBAN 2025'!$C$2,IF(Y206="TIPO II",'BASE LIQUIDACION REDEBAN 2025'!$C$3,IF(Y206="TIPO III",'BASE LIQUIDACION REDEBAN 2025'!$C$4,IF(Y206="TIPO IV",'BASE LIQUIDACION REDEBAN 2025'!$C$5,IF(Z206="AEREO",'BASE LIQUIDACION REDEBAN 2025'!$B$6,'BASE LIQUIDACION REDEBAN 2025'!$C$5)))))))</f>
        <v>275728.78077800001</v>
      </c>
      <c r="AE206" s="87">
        <f>IF(OR(W206="SOPORTE_TELEFÓNICO",W206="ENVÍO"),0,IF(Y206="TIPO I",'BASE LIQUIDACION REDEBAN 2025'!$B$10,IF(Y206="TIPO II",'BASE LIQUIDACION REDEBAN 2025'!$B$11,IF(Y206="TIPO III",'BASE LIQUIDACION REDEBAN 2025'!$B$12,'BASE LIQUIDACION REDEBAN 2025'!$B$13))))</f>
        <v>196536.5258152</v>
      </c>
      <c r="AF206" s="87">
        <f t="shared" si="3"/>
        <v>275728.78077800001</v>
      </c>
      <c r="AG206" s="184"/>
      <c r="AH206" s="184"/>
    </row>
    <row r="207" spans="1:34" s="79" customFormat="1" ht="13.15">
      <c r="A207" s="154" t="s">
        <v>76</v>
      </c>
      <c r="B207" s="154" t="str">
        <f>VLOOKUP(A207,'CENTRO DE COSTOS'!A:D,4,FALSE)</f>
        <v>DIEGO FERNANDO HENAO CARDONA</v>
      </c>
      <c r="C207" s="154" t="str">
        <f>VLOOKUP(A207,'CENTRO DE COSTOS'!A:D,2,FALSE)</f>
        <v>0004-0003</v>
      </c>
      <c r="D207" s="154">
        <v>19532</v>
      </c>
      <c r="E207" s="154">
        <v>2551817</v>
      </c>
      <c r="F207" s="154">
        <v>63981</v>
      </c>
      <c r="G207" s="154" t="s">
        <v>2958</v>
      </c>
      <c r="H207" s="154" t="s">
        <v>258</v>
      </c>
      <c r="I207" s="154" t="s">
        <v>575</v>
      </c>
      <c r="J207" s="154" t="s">
        <v>3876</v>
      </c>
      <c r="K207" s="154" t="s">
        <v>159</v>
      </c>
      <c r="L207" s="154" t="s">
        <v>3877</v>
      </c>
      <c r="M207" s="155">
        <v>45873.689583333333</v>
      </c>
      <c r="N207" s="155">
        <v>45874.745138888888</v>
      </c>
      <c r="O207" s="154" t="s">
        <v>2961</v>
      </c>
      <c r="P207" s="154" t="s">
        <v>2962</v>
      </c>
      <c r="Q207" s="154" t="s">
        <v>2971</v>
      </c>
      <c r="R207" s="154" t="s">
        <v>2972</v>
      </c>
      <c r="S207" s="154" t="s">
        <v>2973</v>
      </c>
      <c r="T207" s="180"/>
      <c r="U207" s="154" t="s">
        <v>2965</v>
      </c>
      <c r="V207" s="154" t="s">
        <v>3878</v>
      </c>
      <c r="W207" s="154" t="s">
        <v>3213</v>
      </c>
      <c r="X207" s="154">
        <v>0</v>
      </c>
      <c r="Y207" s="154" t="s">
        <v>32</v>
      </c>
      <c r="Z207" s="154" t="s">
        <v>166</v>
      </c>
      <c r="AA207" s="154" t="s">
        <v>330</v>
      </c>
      <c r="AB207" s="154">
        <v>0</v>
      </c>
      <c r="AC207" s="154">
        <v>0</v>
      </c>
      <c r="AD207" s="87">
        <f>IF(W207="SOPORTE_TELEFÓNICO",'BASE LIQUIDACION REDEBAN 2025'!$B$19,IF(W207="ENVÍO",'BASE LIQUIDACION REDEBAN 2025'!$C$2,IF(Y207="TIPO I",'BASE LIQUIDACION REDEBAN 2025'!$C$2,IF(Y207="TIPO II",'BASE LIQUIDACION REDEBAN 2025'!$C$3,IF(Y207="TIPO III",'BASE LIQUIDACION REDEBAN 2025'!$C$4,IF(Y207="TIPO IV",'BASE LIQUIDACION REDEBAN 2025'!$C$5,IF(Z207="AEREO",'BASE LIQUIDACION REDEBAN 2025'!$B$6,'BASE LIQUIDACION REDEBAN 2025'!$C$5)))))))</f>
        <v>41241.0800752</v>
      </c>
      <c r="AE207" s="87">
        <f>IF(OR(W207="SOPORTE_TELEFÓNICO",W207="ENVÍO"),0,IF(Y207="TIPO I",'BASE LIQUIDACION REDEBAN 2025'!$B$10,IF(Y207="TIPO II",'BASE LIQUIDACION REDEBAN 2025'!$B$11,IF(Y207="TIPO III",'BASE LIQUIDACION REDEBAN 2025'!$B$12,'BASE LIQUIDACION REDEBAN 2025'!$B$13))))</f>
        <v>0</v>
      </c>
      <c r="AF207" s="87">
        <f t="shared" si="3"/>
        <v>41241.0800752</v>
      </c>
      <c r="AG207" s="184"/>
      <c r="AH207" s="184"/>
    </row>
    <row r="208" spans="1:34" s="79" customFormat="1" ht="13.15">
      <c r="A208" s="154" t="s">
        <v>90</v>
      </c>
      <c r="B208" s="154" t="str">
        <f>VLOOKUP(A208,'CENTRO DE COSTOS'!A:D,4,FALSE)</f>
        <v>JUAN SEBASTIÁN RÍOS CASTRILLÓN</v>
      </c>
      <c r="C208" s="154" t="str">
        <f>VLOOKUP(A208,'CENTRO DE COSTOS'!A:D,2,FALSE)</f>
        <v>0004-0005</v>
      </c>
      <c r="D208" s="154">
        <v>5001</v>
      </c>
      <c r="E208" s="154">
        <v>2554255</v>
      </c>
      <c r="F208" s="154">
        <v>79006</v>
      </c>
      <c r="G208" s="154" t="s">
        <v>2958</v>
      </c>
      <c r="H208" s="154" t="s">
        <v>197</v>
      </c>
      <c r="I208" s="154" t="s">
        <v>90</v>
      </c>
      <c r="J208" s="154" t="s">
        <v>3879</v>
      </c>
      <c r="K208" s="154" t="s">
        <v>159</v>
      </c>
      <c r="L208" s="154" t="s">
        <v>3880</v>
      </c>
      <c r="M208" s="155">
        <v>45874.393055555556</v>
      </c>
      <c r="N208" s="155">
        <v>45874.74722222222</v>
      </c>
      <c r="O208" s="154" t="s">
        <v>2961</v>
      </c>
      <c r="P208" s="154" t="s">
        <v>2962</v>
      </c>
      <c r="Q208" s="154" t="s">
        <v>3099</v>
      </c>
      <c r="R208" s="154" t="s">
        <v>3115</v>
      </c>
      <c r="S208" s="154" t="s">
        <v>200</v>
      </c>
      <c r="T208" s="180"/>
      <c r="U208" s="154" t="s">
        <v>2965</v>
      </c>
      <c r="V208" s="154" t="s">
        <v>3881</v>
      </c>
      <c r="W208" s="154" t="s">
        <v>2967</v>
      </c>
      <c r="X208" s="154" t="s">
        <v>3882</v>
      </c>
      <c r="Y208" s="154" t="s">
        <v>25</v>
      </c>
      <c r="Z208" s="154" t="s">
        <v>166</v>
      </c>
      <c r="AA208" s="154" t="s">
        <v>368</v>
      </c>
      <c r="AB208" s="154">
        <v>1</v>
      </c>
      <c r="AC208" s="154">
        <v>0</v>
      </c>
      <c r="AD208" s="87">
        <f>IF(W208="SOPORTE_TELEFÓNICO",'BASE LIQUIDACION REDEBAN 2025'!$B$19,IF(W208="ENVÍO",'BASE LIQUIDACION REDEBAN 2025'!$C$2,IF(Y208="TIPO I",'BASE LIQUIDACION REDEBAN 2025'!$C$2,IF(Y208="TIPO II",'BASE LIQUIDACION REDEBAN 2025'!$C$3,IF(Y208="TIPO III",'BASE LIQUIDACION REDEBAN 2025'!$C$4,IF(Y208="TIPO IV",'BASE LIQUIDACION REDEBAN 2025'!$C$5,IF(Z208="AEREO",'BASE LIQUIDACION REDEBAN 2025'!$B$6,'BASE LIQUIDACION REDEBAN 2025'!$C$5)))))))</f>
        <v>65960.072302</v>
      </c>
      <c r="AE208" s="87">
        <f>IF(OR(W208="SOPORTE_TELEFÓNICO",W208="ENVÍO"),0,IF(Y208="TIPO I",'BASE LIQUIDACION REDEBAN 2025'!$B$10,IF(Y208="TIPO II",'BASE LIQUIDACION REDEBAN 2025'!$B$11,IF(Y208="TIPO III",'BASE LIQUIDACION REDEBAN 2025'!$B$12,'BASE LIQUIDACION REDEBAN 2025'!$B$13))))</f>
        <v>75096.394270399993</v>
      </c>
      <c r="AF208" s="87">
        <f t="shared" si="3"/>
        <v>65960.072302</v>
      </c>
      <c r="AG208" s="184"/>
      <c r="AH208" s="184"/>
    </row>
    <row r="209" spans="1:34" s="79" customFormat="1" ht="13.15">
      <c r="A209" s="154" t="s">
        <v>91</v>
      </c>
      <c r="B209" s="154" t="str">
        <f>VLOOKUP(A209,'CENTRO DE COSTOS'!A:D,4,FALSE)</f>
        <v>JOSE MAURICIO HERNANDEZ ROJAS</v>
      </c>
      <c r="C209" s="154" t="str">
        <f>VLOOKUP(A209,'CENTRO DE COSTOS'!A:D,2,FALSE)</f>
        <v>0004-0001</v>
      </c>
      <c r="D209" s="154">
        <v>23675</v>
      </c>
      <c r="E209" s="154">
        <v>2547416</v>
      </c>
      <c r="F209" s="154">
        <v>80398</v>
      </c>
      <c r="G209" s="154" t="s">
        <v>2958</v>
      </c>
      <c r="H209" s="154" t="s">
        <v>421</v>
      </c>
      <c r="I209" s="154" t="s">
        <v>3883</v>
      </c>
      <c r="J209" s="154" t="s">
        <v>3884</v>
      </c>
      <c r="K209" s="154" t="s">
        <v>159</v>
      </c>
      <c r="L209" s="154" t="s">
        <v>3885</v>
      </c>
      <c r="M209" s="155">
        <v>45873.424305555556</v>
      </c>
      <c r="N209" s="155">
        <v>45874.760416666664</v>
      </c>
      <c r="O209" s="154" t="s">
        <v>2961</v>
      </c>
      <c r="P209" s="154" t="s">
        <v>2962</v>
      </c>
      <c r="Q209" s="154" t="s">
        <v>3099</v>
      </c>
      <c r="R209" s="154" t="s">
        <v>3435</v>
      </c>
      <c r="S209" s="154" t="s">
        <v>2973</v>
      </c>
      <c r="T209" s="180"/>
      <c r="U209" s="154" t="s">
        <v>2965</v>
      </c>
      <c r="V209" s="154" t="s">
        <v>3886</v>
      </c>
      <c r="W209" s="154" t="s">
        <v>2967</v>
      </c>
      <c r="X209" s="154" t="s">
        <v>3887</v>
      </c>
      <c r="Y209" s="154" t="s">
        <v>28</v>
      </c>
      <c r="Z209" s="154" t="s">
        <v>166</v>
      </c>
      <c r="AA209" s="154" t="s">
        <v>426</v>
      </c>
      <c r="AB209" s="154">
        <v>1</v>
      </c>
      <c r="AC209" s="154">
        <v>0</v>
      </c>
      <c r="AD209" s="87">
        <f>IF(W209="SOPORTE_TELEFÓNICO",'BASE LIQUIDACION REDEBAN 2025'!$B$19,IF(W209="ENVÍO",'BASE LIQUIDACION REDEBAN 2025'!$C$2,IF(Y209="TIPO I",'BASE LIQUIDACION REDEBAN 2025'!$C$2,IF(Y209="TIPO II",'BASE LIQUIDACION REDEBAN 2025'!$C$3,IF(Y209="TIPO III",'BASE LIQUIDACION REDEBAN 2025'!$C$4,IF(Y209="TIPO IV",'BASE LIQUIDACION REDEBAN 2025'!$C$5,IF(Z209="AEREO",'BASE LIQUIDACION REDEBAN 2025'!$B$6,'BASE LIQUIDACION REDEBAN 2025'!$C$5)))))))</f>
        <v>144967.87232000002</v>
      </c>
      <c r="AE209" s="87">
        <f>IF(OR(W209="SOPORTE_TELEFÓNICO",W209="ENVÍO"),0,IF(Y209="TIPO I",'BASE LIQUIDACION REDEBAN 2025'!$B$10,IF(Y209="TIPO II",'BASE LIQUIDACION REDEBAN 2025'!$B$11,IF(Y209="TIPO III",'BASE LIQUIDACION REDEBAN 2025'!$B$12,'BASE LIQUIDACION REDEBAN 2025'!$B$13))))</f>
        <v>140395.6348884</v>
      </c>
      <c r="AF209" s="87">
        <f t="shared" si="3"/>
        <v>144967.87232000002</v>
      </c>
      <c r="AG209" s="184"/>
      <c r="AH209" s="184"/>
    </row>
    <row r="210" spans="1:34" s="79" customFormat="1" ht="13.15">
      <c r="A210" s="154" t="s">
        <v>94</v>
      </c>
      <c r="B210" s="154" t="str">
        <f>VLOOKUP(A210,'CENTRO DE COSTOS'!A:D,4,FALSE)</f>
        <v>DIEGO FERNANDO HENAO CARDONA</v>
      </c>
      <c r="C210" s="154" t="str">
        <f>VLOOKUP(A210,'CENTRO DE COSTOS'!A:D,2,FALSE)</f>
        <v>0004-0002</v>
      </c>
      <c r="D210" s="154">
        <v>66170</v>
      </c>
      <c r="E210" s="154">
        <v>2554880</v>
      </c>
      <c r="F210" s="154">
        <v>78249</v>
      </c>
      <c r="G210" s="154" t="s">
        <v>2958</v>
      </c>
      <c r="H210" s="154" t="s">
        <v>606</v>
      </c>
      <c r="I210" s="154" t="s">
        <v>815</v>
      </c>
      <c r="J210" s="154" t="s">
        <v>3888</v>
      </c>
      <c r="K210" s="154" t="s">
        <v>159</v>
      </c>
      <c r="L210" s="154" t="s">
        <v>3889</v>
      </c>
      <c r="M210" s="155">
        <v>45874.428472222222</v>
      </c>
      <c r="N210" s="155">
        <v>45874.761111111111</v>
      </c>
      <c r="O210" s="154" t="s">
        <v>2961</v>
      </c>
      <c r="P210" s="154" t="s">
        <v>2962</v>
      </c>
      <c r="Q210" s="154" t="s">
        <v>2971</v>
      </c>
      <c r="R210" s="154" t="s">
        <v>3001</v>
      </c>
      <c r="S210" s="154" t="s">
        <v>2973</v>
      </c>
      <c r="T210" s="180"/>
      <c r="U210" s="154" t="s">
        <v>2965</v>
      </c>
      <c r="V210" s="154" t="s">
        <v>3890</v>
      </c>
      <c r="W210" s="154" t="s">
        <v>2967</v>
      </c>
      <c r="X210" s="154" t="s">
        <v>3891</v>
      </c>
      <c r="Y210" s="154" t="s">
        <v>25</v>
      </c>
      <c r="Z210" s="154" t="s">
        <v>166</v>
      </c>
      <c r="AA210" s="154" t="s">
        <v>2942</v>
      </c>
      <c r="AB210" s="154">
        <v>1</v>
      </c>
      <c r="AC210" s="154">
        <v>0</v>
      </c>
      <c r="AD210" s="87">
        <f>IF(W210="SOPORTE_TELEFÓNICO",'BASE LIQUIDACION REDEBAN 2025'!$B$19,IF(W210="ENVÍO",'BASE LIQUIDACION REDEBAN 2025'!$C$2,IF(Y210="TIPO I",'BASE LIQUIDACION REDEBAN 2025'!$C$2,IF(Y210="TIPO II",'BASE LIQUIDACION REDEBAN 2025'!$C$3,IF(Y210="TIPO III",'BASE LIQUIDACION REDEBAN 2025'!$C$4,IF(Y210="TIPO IV",'BASE LIQUIDACION REDEBAN 2025'!$C$5,IF(Z210="AEREO",'BASE LIQUIDACION REDEBAN 2025'!$B$6,'BASE LIQUIDACION REDEBAN 2025'!$C$5)))))))</f>
        <v>65960.072302</v>
      </c>
      <c r="AE210" s="87">
        <f>IF(OR(W210="SOPORTE_TELEFÓNICO",W210="ENVÍO"),0,IF(Y210="TIPO I",'BASE LIQUIDACION REDEBAN 2025'!$B$10,IF(Y210="TIPO II",'BASE LIQUIDACION REDEBAN 2025'!$B$11,IF(Y210="TIPO III",'BASE LIQUIDACION REDEBAN 2025'!$B$12,'BASE LIQUIDACION REDEBAN 2025'!$B$13))))</f>
        <v>75096.394270399993</v>
      </c>
      <c r="AF210" s="87">
        <f t="shared" si="3"/>
        <v>65960.072302</v>
      </c>
      <c r="AG210" s="184"/>
      <c r="AH210" s="184"/>
    </row>
    <row r="211" spans="1:34" s="79" customFormat="1" ht="13.15">
      <c r="A211" s="154" t="s">
        <v>72</v>
      </c>
      <c r="B211" s="154" t="str">
        <f>VLOOKUP(A211,'CENTRO DE COSTOS'!A:D,4,FALSE)</f>
        <v>MIGUEL JULIÁN HERNÁNDEZ GUARÍN</v>
      </c>
      <c r="C211" s="154" t="str">
        <f>VLOOKUP(A211,'CENTRO DE COSTOS'!A:D,2,FALSE)</f>
        <v>0004-0008</v>
      </c>
      <c r="D211" s="154">
        <v>68001</v>
      </c>
      <c r="E211" s="154">
        <v>2556017</v>
      </c>
      <c r="F211" s="154">
        <v>63933</v>
      </c>
      <c r="G211" s="154" t="s">
        <v>2958</v>
      </c>
      <c r="H211" s="154" t="s">
        <v>820</v>
      </c>
      <c r="I211" s="154" t="s">
        <v>72</v>
      </c>
      <c r="J211" s="154" t="s">
        <v>3892</v>
      </c>
      <c r="K211" s="154" t="s">
        <v>159</v>
      </c>
      <c r="L211" s="154" t="s">
        <v>3893</v>
      </c>
      <c r="M211" s="155">
        <v>45874.47152777778</v>
      </c>
      <c r="N211" s="155">
        <v>45874.762499999997</v>
      </c>
      <c r="O211" s="154" t="s">
        <v>2961</v>
      </c>
      <c r="P211" s="154" t="s">
        <v>2962</v>
      </c>
      <c r="Q211" s="154" t="s">
        <v>3032</v>
      </c>
      <c r="R211" s="154" t="s">
        <v>2972</v>
      </c>
      <c r="S211" s="154" t="s">
        <v>2973</v>
      </c>
      <c r="T211" s="180"/>
      <c r="U211" s="154" t="s">
        <v>2965</v>
      </c>
      <c r="V211" s="154" t="s">
        <v>3894</v>
      </c>
      <c r="W211" s="154" t="s">
        <v>2967</v>
      </c>
      <c r="X211" s="154" t="s">
        <v>3895</v>
      </c>
      <c r="Y211" s="154" t="s">
        <v>25</v>
      </c>
      <c r="Z211" s="154" t="s">
        <v>166</v>
      </c>
      <c r="AA211" s="154" t="s">
        <v>957</v>
      </c>
      <c r="AB211" s="154">
        <v>1</v>
      </c>
      <c r="AC211" s="154">
        <v>0</v>
      </c>
      <c r="AD211" s="87">
        <f>IF(W211="SOPORTE_TELEFÓNICO",'BASE LIQUIDACION REDEBAN 2025'!$B$19,IF(W211="ENVÍO",'BASE LIQUIDACION REDEBAN 2025'!$C$2,IF(Y211="TIPO I",'BASE LIQUIDACION REDEBAN 2025'!$C$2,IF(Y211="TIPO II",'BASE LIQUIDACION REDEBAN 2025'!$C$3,IF(Y211="TIPO III",'BASE LIQUIDACION REDEBAN 2025'!$C$4,IF(Y211="TIPO IV",'BASE LIQUIDACION REDEBAN 2025'!$C$5,IF(Z211="AEREO",'BASE LIQUIDACION REDEBAN 2025'!$B$6,'BASE LIQUIDACION REDEBAN 2025'!$C$5)))))))</f>
        <v>65960.072302</v>
      </c>
      <c r="AE211" s="87">
        <f>IF(OR(W211="SOPORTE_TELEFÓNICO",W211="ENVÍO"),0,IF(Y211="TIPO I",'BASE LIQUIDACION REDEBAN 2025'!$B$10,IF(Y211="TIPO II",'BASE LIQUIDACION REDEBAN 2025'!$B$11,IF(Y211="TIPO III",'BASE LIQUIDACION REDEBAN 2025'!$B$12,'BASE LIQUIDACION REDEBAN 2025'!$B$13))))</f>
        <v>75096.394270399993</v>
      </c>
      <c r="AF211" s="87">
        <f t="shared" si="3"/>
        <v>65960.072302</v>
      </c>
      <c r="AG211" s="184"/>
      <c r="AH211" s="184"/>
    </row>
    <row r="212" spans="1:34" s="79" customFormat="1" ht="13.15">
      <c r="A212" s="154" t="s">
        <v>94</v>
      </c>
      <c r="B212" s="154" t="str">
        <f>VLOOKUP(A212,'CENTRO DE COSTOS'!A:D,4,FALSE)</f>
        <v>DIEGO FERNANDO HENAO CARDONA</v>
      </c>
      <c r="C212" s="154" t="str">
        <f>VLOOKUP(A212,'CENTRO DE COSTOS'!A:D,2,FALSE)</f>
        <v>0004-0002</v>
      </c>
      <c r="D212" s="154">
        <v>76895</v>
      </c>
      <c r="E212" s="154">
        <v>2547501</v>
      </c>
      <c r="F212" s="154">
        <v>77269</v>
      </c>
      <c r="G212" s="154" t="s">
        <v>2958</v>
      </c>
      <c r="H212" s="154" t="s">
        <v>227</v>
      </c>
      <c r="I212" s="154" t="s">
        <v>3896</v>
      </c>
      <c r="J212" s="154" t="s">
        <v>3897</v>
      </c>
      <c r="K212" s="154" t="s">
        <v>159</v>
      </c>
      <c r="L212" s="154" t="s">
        <v>3898</v>
      </c>
      <c r="M212" s="155">
        <v>45873.427083333336</v>
      </c>
      <c r="N212" s="155">
        <v>45874.762499999997</v>
      </c>
      <c r="O212" s="154" t="s">
        <v>2961</v>
      </c>
      <c r="P212" s="154" t="s">
        <v>2962</v>
      </c>
      <c r="Q212" s="154" t="s">
        <v>3006</v>
      </c>
      <c r="R212" s="154" t="s">
        <v>3899</v>
      </c>
      <c r="S212" s="154" t="s">
        <v>2973</v>
      </c>
      <c r="T212" s="180"/>
      <c r="U212" s="154" t="s">
        <v>2965</v>
      </c>
      <c r="V212" s="154" t="s">
        <v>3900</v>
      </c>
      <c r="W212" s="154" t="s">
        <v>2967</v>
      </c>
      <c r="X212" s="154" t="s">
        <v>3901</v>
      </c>
      <c r="Y212" s="154" t="s">
        <v>30</v>
      </c>
      <c r="Z212" s="154" t="s">
        <v>166</v>
      </c>
      <c r="AA212" s="154" t="s">
        <v>495</v>
      </c>
      <c r="AB212" s="154">
        <v>1</v>
      </c>
      <c r="AC212" s="154">
        <v>0</v>
      </c>
      <c r="AD212" s="87">
        <f>IF(W212="SOPORTE_TELEFÓNICO",'BASE LIQUIDACION REDEBAN 2025'!$B$19,IF(W212="ENVÍO",'BASE LIQUIDACION REDEBAN 2025'!$C$2,IF(Y212="TIPO I",'BASE LIQUIDACION REDEBAN 2025'!$C$2,IF(Y212="TIPO II",'BASE LIQUIDACION REDEBAN 2025'!$C$3,IF(Y212="TIPO III",'BASE LIQUIDACION REDEBAN 2025'!$C$4,IF(Y212="TIPO IV",'BASE LIQUIDACION REDEBAN 2025'!$C$5,IF(Z212="AEREO",'BASE LIQUIDACION REDEBAN 2025'!$B$6,'BASE LIQUIDACION REDEBAN 2025'!$C$5)))))))</f>
        <v>275728.78077800001</v>
      </c>
      <c r="AE212" s="87">
        <f>IF(OR(W212="SOPORTE_TELEFÓNICO",W212="ENVÍO"),0,IF(Y212="TIPO I",'BASE LIQUIDACION REDEBAN 2025'!$B$10,IF(Y212="TIPO II",'BASE LIQUIDACION REDEBAN 2025'!$B$11,IF(Y212="TIPO III",'BASE LIQUIDACION REDEBAN 2025'!$B$12,'BASE LIQUIDACION REDEBAN 2025'!$B$13))))</f>
        <v>196536.5258152</v>
      </c>
      <c r="AF212" s="87">
        <f t="shared" si="3"/>
        <v>275728.78077800001</v>
      </c>
      <c r="AG212" s="184"/>
      <c r="AH212" s="184"/>
    </row>
    <row r="213" spans="1:34" s="79" customFormat="1" ht="13.15">
      <c r="A213" s="154" t="s">
        <v>96</v>
      </c>
      <c r="B213" s="154" t="str">
        <f>VLOOKUP(A213,'CENTRO DE COSTOS'!A:D,4,FALSE)</f>
        <v>JOSE MAURICIO HERNANDEZ ROJAS</v>
      </c>
      <c r="C213" s="154" t="str">
        <f>VLOOKUP(A213,'CENTRO DE COSTOS'!A:D,2,FALSE)</f>
        <v>0004-0001</v>
      </c>
      <c r="D213" s="154">
        <v>47189</v>
      </c>
      <c r="E213" s="154">
        <v>2554206</v>
      </c>
      <c r="F213" s="154">
        <v>34097</v>
      </c>
      <c r="G213" s="154" t="s">
        <v>2958</v>
      </c>
      <c r="H213" s="154" t="s">
        <v>1896</v>
      </c>
      <c r="I213" s="154" t="s">
        <v>3902</v>
      </c>
      <c r="J213" s="154" t="s">
        <v>3903</v>
      </c>
      <c r="K213" s="154" t="s">
        <v>159</v>
      </c>
      <c r="L213" s="154" t="s">
        <v>3904</v>
      </c>
      <c r="M213" s="155">
        <v>45874.384722222225</v>
      </c>
      <c r="N213" s="155">
        <v>45874.763888888891</v>
      </c>
      <c r="O213" s="154" t="s">
        <v>2961</v>
      </c>
      <c r="P213" s="154" t="s">
        <v>2962</v>
      </c>
      <c r="Q213" s="154" t="s">
        <v>2971</v>
      </c>
      <c r="R213" s="154" t="s">
        <v>2972</v>
      </c>
      <c r="S213" s="154" t="s">
        <v>2973</v>
      </c>
      <c r="T213" s="180"/>
      <c r="U213" s="154" t="s">
        <v>2965</v>
      </c>
      <c r="V213" s="154" t="s">
        <v>3905</v>
      </c>
      <c r="W213" s="154" t="s">
        <v>2967</v>
      </c>
      <c r="X213" s="154" t="s">
        <v>3906</v>
      </c>
      <c r="Y213" s="154" t="s">
        <v>28</v>
      </c>
      <c r="Z213" s="154" t="s">
        <v>166</v>
      </c>
      <c r="AA213" s="154" t="s">
        <v>1737</v>
      </c>
      <c r="AB213" s="154">
        <v>1</v>
      </c>
      <c r="AC213" s="154">
        <v>0</v>
      </c>
      <c r="AD213" s="87">
        <f>IF(W213="SOPORTE_TELEFÓNICO",'BASE LIQUIDACION REDEBAN 2025'!$B$19,IF(W213="ENVÍO",'BASE LIQUIDACION REDEBAN 2025'!$C$2,IF(Y213="TIPO I",'BASE LIQUIDACION REDEBAN 2025'!$C$2,IF(Y213="TIPO II",'BASE LIQUIDACION REDEBAN 2025'!$C$3,IF(Y213="TIPO III",'BASE LIQUIDACION REDEBAN 2025'!$C$4,IF(Y213="TIPO IV",'BASE LIQUIDACION REDEBAN 2025'!$C$5,IF(Z213="AEREO",'BASE LIQUIDACION REDEBAN 2025'!$B$6,'BASE LIQUIDACION REDEBAN 2025'!$C$5)))))))</f>
        <v>144967.87232000002</v>
      </c>
      <c r="AE213" s="87">
        <f>IF(OR(W213="SOPORTE_TELEFÓNICO",W213="ENVÍO"),0,IF(Y213="TIPO I",'BASE LIQUIDACION REDEBAN 2025'!$B$10,IF(Y213="TIPO II",'BASE LIQUIDACION REDEBAN 2025'!$B$11,IF(Y213="TIPO III",'BASE LIQUIDACION REDEBAN 2025'!$B$12,'BASE LIQUIDACION REDEBAN 2025'!$B$13))))</f>
        <v>140395.6348884</v>
      </c>
      <c r="AF213" s="87">
        <f t="shared" si="3"/>
        <v>144967.87232000002</v>
      </c>
      <c r="AG213" s="184"/>
      <c r="AH213" s="184"/>
    </row>
    <row r="214" spans="1:34" s="79" customFormat="1" ht="13.15">
      <c r="A214" s="154" t="s">
        <v>81</v>
      </c>
      <c r="B214" s="154" t="str">
        <f>VLOOKUP(A214,'CENTRO DE COSTOS'!A:D,4,FALSE)</f>
        <v>MIGUEL JULIÁN HERNÁNDEZ GUARÍN</v>
      </c>
      <c r="C214" s="154" t="str">
        <f>VLOOKUP(A214,'CENTRO DE COSTOS'!A:D,2,FALSE)</f>
        <v>0004-0008</v>
      </c>
      <c r="D214" s="154">
        <v>54518</v>
      </c>
      <c r="E214" s="154">
        <v>2552284</v>
      </c>
      <c r="F214" s="154">
        <v>80287</v>
      </c>
      <c r="G214" s="154" t="s">
        <v>2958</v>
      </c>
      <c r="H214" s="154" t="s">
        <v>317</v>
      </c>
      <c r="I214" s="154" t="s">
        <v>1491</v>
      </c>
      <c r="J214" s="154" t="s">
        <v>3907</v>
      </c>
      <c r="K214" s="154" t="s">
        <v>159</v>
      </c>
      <c r="L214" s="154" t="s">
        <v>3908</v>
      </c>
      <c r="M214" s="155">
        <v>45873.741666666669</v>
      </c>
      <c r="N214" s="155">
        <v>45874.765277777777</v>
      </c>
      <c r="O214" s="154" t="s">
        <v>2961</v>
      </c>
      <c r="P214" s="154" t="s">
        <v>2962</v>
      </c>
      <c r="Q214" s="154" t="s">
        <v>2978</v>
      </c>
      <c r="R214" s="154" t="s">
        <v>2983</v>
      </c>
      <c r="S214" s="154" t="s">
        <v>2973</v>
      </c>
      <c r="T214" s="180"/>
      <c r="U214" s="154" t="s">
        <v>2965</v>
      </c>
      <c r="V214" s="154" t="s">
        <v>3909</v>
      </c>
      <c r="W214" s="154" t="s">
        <v>2967</v>
      </c>
      <c r="X214" s="154" t="s">
        <v>3910</v>
      </c>
      <c r="Y214" s="154" t="s">
        <v>30</v>
      </c>
      <c r="Z214" s="154" t="s">
        <v>166</v>
      </c>
      <c r="AA214" s="154" t="s">
        <v>432</v>
      </c>
      <c r="AB214" s="154">
        <v>1</v>
      </c>
      <c r="AC214" s="154">
        <v>0</v>
      </c>
      <c r="AD214" s="87">
        <f>IF(W214="SOPORTE_TELEFÓNICO",'BASE LIQUIDACION REDEBAN 2025'!$B$19,IF(W214="ENVÍO",'BASE LIQUIDACION REDEBAN 2025'!$C$2,IF(Y214="TIPO I",'BASE LIQUIDACION REDEBAN 2025'!$C$2,IF(Y214="TIPO II",'BASE LIQUIDACION REDEBAN 2025'!$C$3,IF(Y214="TIPO III",'BASE LIQUIDACION REDEBAN 2025'!$C$4,IF(Y214="TIPO IV",'BASE LIQUIDACION REDEBAN 2025'!$C$5,IF(Z214="AEREO",'BASE LIQUIDACION REDEBAN 2025'!$B$6,'BASE LIQUIDACION REDEBAN 2025'!$C$5)))))))</f>
        <v>275728.78077800001</v>
      </c>
      <c r="AE214" s="87">
        <f>IF(OR(W214="SOPORTE_TELEFÓNICO",W214="ENVÍO"),0,IF(Y214="TIPO I",'BASE LIQUIDACION REDEBAN 2025'!$B$10,IF(Y214="TIPO II",'BASE LIQUIDACION REDEBAN 2025'!$B$11,IF(Y214="TIPO III",'BASE LIQUIDACION REDEBAN 2025'!$B$12,'BASE LIQUIDACION REDEBAN 2025'!$B$13))))</f>
        <v>196536.5258152</v>
      </c>
      <c r="AF214" s="87">
        <f t="shared" si="3"/>
        <v>275728.78077800001</v>
      </c>
      <c r="AG214" s="184"/>
      <c r="AH214" s="184"/>
    </row>
    <row r="215" spans="1:34" s="79" customFormat="1" ht="13.15">
      <c r="A215" s="154" t="s">
        <v>92</v>
      </c>
      <c r="B215" s="154" t="str">
        <f>VLOOKUP(A215,'CENTRO DE COSTOS'!A:D,4,FALSE)</f>
        <v>KEVIN ALEXIS CORZO BUSTOS</v>
      </c>
      <c r="C215" s="154" t="str">
        <f>VLOOKUP(A215,'CENTRO DE COSTOS'!A:D,2,FALSE)</f>
        <v>0004-0007</v>
      </c>
      <c r="D215" s="154">
        <v>41020</v>
      </c>
      <c r="E215" s="154">
        <v>2546872</v>
      </c>
      <c r="F215" s="154">
        <v>54252</v>
      </c>
      <c r="G215" s="154" t="s">
        <v>2958</v>
      </c>
      <c r="H215" s="154" t="s">
        <v>249</v>
      </c>
      <c r="I215" s="154" t="s">
        <v>1076</v>
      </c>
      <c r="J215" s="154" t="s">
        <v>3911</v>
      </c>
      <c r="K215" s="154" t="s">
        <v>159</v>
      </c>
      <c r="L215" s="154" t="s">
        <v>3912</v>
      </c>
      <c r="M215" s="155">
        <v>45873.405555555553</v>
      </c>
      <c r="N215" s="155">
        <v>45874.765277777777</v>
      </c>
      <c r="O215" s="154" t="s">
        <v>2961</v>
      </c>
      <c r="P215" s="154" t="s">
        <v>2962</v>
      </c>
      <c r="Q215" s="154" t="s">
        <v>3099</v>
      </c>
      <c r="R215" s="154" t="s">
        <v>3435</v>
      </c>
      <c r="S215" s="154" t="s">
        <v>2973</v>
      </c>
      <c r="T215" s="180"/>
      <c r="U215" s="154" t="s">
        <v>2965</v>
      </c>
      <c r="V215" s="154" t="s">
        <v>3913</v>
      </c>
      <c r="W215" s="154" t="s">
        <v>2967</v>
      </c>
      <c r="X215" s="154" t="s">
        <v>3914</v>
      </c>
      <c r="Y215" s="154" t="s">
        <v>28</v>
      </c>
      <c r="Z215" s="154" t="s">
        <v>166</v>
      </c>
      <c r="AA215" s="154" t="s">
        <v>255</v>
      </c>
      <c r="AB215" s="154">
        <v>1</v>
      </c>
      <c r="AC215" s="154">
        <v>0</v>
      </c>
      <c r="AD215" s="87">
        <f>IF(W215="SOPORTE_TELEFÓNICO",'BASE LIQUIDACION REDEBAN 2025'!$B$19,IF(W215="ENVÍO",'BASE LIQUIDACION REDEBAN 2025'!$C$2,IF(Y215="TIPO I",'BASE LIQUIDACION REDEBAN 2025'!$C$2,IF(Y215="TIPO II",'BASE LIQUIDACION REDEBAN 2025'!$C$3,IF(Y215="TIPO III",'BASE LIQUIDACION REDEBAN 2025'!$C$4,IF(Y215="TIPO IV",'BASE LIQUIDACION REDEBAN 2025'!$C$5,IF(Z215="AEREO",'BASE LIQUIDACION REDEBAN 2025'!$B$6,'BASE LIQUIDACION REDEBAN 2025'!$C$5)))))))</f>
        <v>144967.87232000002</v>
      </c>
      <c r="AE215" s="87">
        <f>IF(OR(W215="SOPORTE_TELEFÓNICO",W215="ENVÍO"),0,IF(Y215="TIPO I",'BASE LIQUIDACION REDEBAN 2025'!$B$10,IF(Y215="TIPO II",'BASE LIQUIDACION REDEBAN 2025'!$B$11,IF(Y215="TIPO III",'BASE LIQUIDACION REDEBAN 2025'!$B$12,'BASE LIQUIDACION REDEBAN 2025'!$B$13))))</f>
        <v>140395.6348884</v>
      </c>
      <c r="AF215" s="87">
        <f t="shared" si="3"/>
        <v>144967.87232000002</v>
      </c>
      <c r="AG215" s="184"/>
      <c r="AH215" s="184"/>
    </row>
    <row r="216" spans="1:34" s="79" customFormat="1" ht="13.15">
      <c r="A216" s="154" t="s">
        <v>68</v>
      </c>
      <c r="B216" s="154" t="str">
        <f>VLOOKUP(A216,'CENTRO DE COSTOS'!A:D,4,FALSE)</f>
        <v>WILLIAM ASDRUBAL ROZO ROZO</v>
      </c>
      <c r="C216" s="154" t="str">
        <f>VLOOKUP(A216,'CENTRO DE COSTOS'!A:D,2,FALSE)</f>
        <v>0004-0004</v>
      </c>
      <c r="D216" s="154">
        <v>25754</v>
      </c>
      <c r="E216" s="154">
        <v>2549071</v>
      </c>
      <c r="F216" s="154">
        <v>39271</v>
      </c>
      <c r="G216" s="154" t="s">
        <v>2958</v>
      </c>
      <c r="H216" s="154" t="s">
        <v>470</v>
      </c>
      <c r="I216" s="154" t="s">
        <v>1138</v>
      </c>
      <c r="J216" s="154" t="s">
        <v>3915</v>
      </c>
      <c r="K216" s="154" t="s">
        <v>159</v>
      </c>
      <c r="L216" s="154" t="s">
        <v>3916</v>
      </c>
      <c r="M216" s="155">
        <v>45873.510416666664</v>
      </c>
      <c r="N216" s="155">
        <v>45874.765972222223</v>
      </c>
      <c r="O216" s="154" t="s">
        <v>2961</v>
      </c>
      <c r="P216" s="154" t="s">
        <v>2962</v>
      </c>
      <c r="Q216" s="154" t="s">
        <v>3032</v>
      </c>
      <c r="R216" s="154" t="s">
        <v>3041</v>
      </c>
      <c r="S216" s="154" t="s">
        <v>2973</v>
      </c>
      <c r="T216" s="180"/>
      <c r="U216" s="154" t="s">
        <v>2965</v>
      </c>
      <c r="V216" s="154" t="s">
        <v>3917</v>
      </c>
      <c r="W216" s="154" t="s">
        <v>2967</v>
      </c>
      <c r="X216" s="154" t="s">
        <v>3918</v>
      </c>
      <c r="Y216" s="154" t="s">
        <v>25</v>
      </c>
      <c r="Z216" s="154" t="s">
        <v>166</v>
      </c>
      <c r="AA216" s="154" t="s">
        <v>599</v>
      </c>
      <c r="AB216" s="154">
        <v>1</v>
      </c>
      <c r="AC216" s="154">
        <v>0</v>
      </c>
      <c r="AD216" s="87">
        <f>IF(W216="SOPORTE_TELEFÓNICO",'BASE LIQUIDACION REDEBAN 2025'!$B$19,IF(W216="ENVÍO",'BASE LIQUIDACION REDEBAN 2025'!$C$2,IF(Y216="TIPO I",'BASE LIQUIDACION REDEBAN 2025'!$C$2,IF(Y216="TIPO II",'BASE LIQUIDACION REDEBAN 2025'!$C$3,IF(Y216="TIPO III",'BASE LIQUIDACION REDEBAN 2025'!$C$4,IF(Y216="TIPO IV",'BASE LIQUIDACION REDEBAN 2025'!$C$5,IF(Z216="AEREO",'BASE LIQUIDACION REDEBAN 2025'!$B$6,'BASE LIQUIDACION REDEBAN 2025'!$C$5)))))))</f>
        <v>65960.072302</v>
      </c>
      <c r="AE216" s="87">
        <f>IF(OR(W216="SOPORTE_TELEFÓNICO",W216="ENVÍO"),0,IF(Y216="TIPO I",'BASE LIQUIDACION REDEBAN 2025'!$B$10,IF(Y216="TIPO II",'BASE LIQUIDACION REDEBAN 2025'!$B$11,IF(Y216="TIPO III",'BASE LIQUIDACION REDEBAN 2025'!$B$12,'BASE LIQUIDACION REDEBAN 2025'!$B$13))))</f>
        <v>75096.394270399993</v>
      </c>
      <c r="AF216" s="87">
        <f t="shared" si="3"/>
        <v>65960.072302</v>
      </c>
      <c r="AG216" s="184"/>
      <c r="AH216" s="184"/>
    </row>
    <row r="217" spans="1:34" s="79" customFormat="1" ht="13.15">
      <c r="A217" s="154" t="s">
        <v>90</v>
      </c>
      <c r="B217" s="154" t="str">
        <f>VLOOKUP(A217,'CENTRO DE COSTOS'!A:D,4,FALSE)</f>
        <v>JUAN SEBASTIÁN RÍOS CASTRILLÓN</v>
      </c>
      <c r="C217" s="154" t="str">
        <f>VLOOKUP(A217,'CENTRO DE COSTOS'!A:D,2,FALSE)</f>
        <v>0004-0005</v>
      </c>
      <c r="D217" s="154">
        <v>5001</v>
      </c>
      <c r="E217" s="154">
        <v>2555988</v>
      </c>
      <c r="F217" s="154">
        <v>56908</v>
      </c>
      <c r="G217" s="154" t="s">
        <v>2958</v>
      </c>
      <c r="H217" s="154" t="s">
        <v>197</v>
      </c>
      <c r="I217" s="154" t="s">
        <v>90</v>
      </c>
      <c r="J217" s="154" t="s">
        <v>3564</v>
      </c>
      <c r="K217" s="154" t="s">
        <v>159</v>
      </c>
      <c r="L217" s="154" t="s">
        <v>3919</v>
      </c>
      <c r="M217" s="155">
        <v>45874.475694444445</v>
      </c>
      <c r="N217" s="155">
        <v>45874.76666666667</v>
      </c>
      <c r="O217" s="154" t="s">
        <v>2961</v>
      </c>
      <c r="P217" s="154" t="s">
        <v>2962</v>
      </c>
      <c r="Q217" s="154" t="s">
        <v>3099</v>
      </c>
      <c r="R217" s="154" t="s">
        <v>3435</v>
      </c>
      <c r="S217" s="154" t="s">
        <v>2973</v>
      </c>
      <c r="T217" s="180"/>
      <c r="U217" s="154" t="s">
        <v>2965</v>
      </c>
      <c r="V217" s="154" t="s">
        <v>3920</v>
      </c>
      <c r="W217" s="154" t="s">
        <v>2967</v>
      </c>
      <c r="X217" s="154" t="s">
        <v>3567</v>
      </c>
      <c r="Y217" s="154" t="s">
        <v>25</v>
      </c>
      <c r="Z217" s="154" t="s">
        <v>166</v>
      </c>
      <c r="AA217" s="154" t="s">
        <v>368</v>
      </c>
      <c r="AB217" s="154">
        <v>1</v>
      </c>
      <c r="AC217" s="154">
        <v>0</v>
      </c>
      <c r="AD217" s="87">
        <f>IF(W217="SOPORTE_TELEFÓNICO",'BASE LIQUIDACION REDEBAN 2025'!$B$19,IF(W217="ENVÍO",'BASE LIQUIDACION REDEBAN 2025'!$C$2,IF(Y217="TIPO I",'BASE LIQUIDACION REDEBAN 2025'!$C$2,IF(Y217="TIPO II",'BASE LIQUIDACION REDEBAN 2025'!$C$3,IF(Y217="TIPO III",'BASE LIQUIDACION REDEBAN 2025'!$C$4,IF(Y217="TIPO IV",'BASE LIQUIDACION REDEBAN 2025'!$C$5,IF(Z217="AEREO",'BASE LIQUIDACION REDEBAN 2025'!$B$6,'BASE LIQUIDACION REDEBAN 2025'!$C$5)))))))</f>
        <v>65960.072302</v>
      </c>
      <c r="AE217" s="87">
        <f>IF(OR(W217="SOPORTE_TELEFÓNICO",W217="ENVÍO"),0,IF(Y217="TIPO I",'BASE LIQUIDACION REDEBAN 2025'!$B$10,IF(Y217="TIPO II",'BASE LIQUIDACION REDEBAN 2025'!$B$11,IF(Y217="TIPO III",'BASE LIQUIDACION REDEBAN 2025'!$B$12,'BASE LIQUIDACION REDEBAN 2025'!$B$13))))</f>
        <v>75096.394270399993</v>
      </c>
      <c r="AF217" s="87">
        <f t="shared" si="3"/>
        <v>65960.072302</v>
      </c>
      <c r="AG217" s="184"/>
      <c r="AH217" s="184"/>
    </row>
    <row r="218" spans="1:34" s="79" customFormat="1" ht="13.15">
      <c r="A218" s="154" t="s">
        <v>68</v>
      </c>
      <c r="B218" s="154" t="str">
        <f>VLOOKUP(A218,'CENTRO DE COSTOS'!A:D,4,FALSE)</f>
        <v>WILLIAM ASDRUBAL ROZO ROZO</v>
      </c>
      <c r="C218" s="154" t="str">
        <f>VLOOKUP(A218,'CENTRO DE COSTOS'!A:D,2,FALSE)</f>
        <v>0004-0004</v>
      </c>
      <c r="D218" s="154">
        <v>11001</v>
      </c>
      <c r="E218" s="154">
        <v>2555784</v>
      </c>
      <c r="F218" s="154">
        <v>49807</v>
      </c>
      <c r="G218" s="154" t="s">
        <v>2958</v>
      </c>
      <c r="H218" s="154" t="s">
        <v>470</v>
      </c>
      <c r="I218" s="154" t="s">
        <v>68</v>
      </c>
      <c r="J218" s="154" t="s">
        <v>3921</v>
      </c>
      <c r="K218" s="154" t="s">
        <v>159</v>
      </c>
      <c r="L218" s="154" t="s">
        <v>3922</v>
      </c>
      <c r="M218" s="155">
        <v>45874.472222222219</v>
      </c>
      <c r="N218" s="155">
        <v>45874.767361111109</v>
      </c>
      <c r="O218" s="154" t="s">
        <v>2961</v>
      </c>
      <c r="P218" s="154" t="s">
        <v>2962</v>
      </c>
      <c r="Q218" s="154" t="s">
        <v>3055</v>
      </c>
      <c r="R218" s="154" t="s">
        <v>3056</v>
      </c>
      <c r="S218" s="154" t="s">
        <v>2973</v>
      </c>
      <c r="T218" s="180"/>
      <c r="U218" s="154" t="s">
        <v>2965</v>
      </c>
      <c r="V218" s="154" t="s">
        <v>3923</v>
      </c>
      <c r="W218" s="154" t="s">
        <v>2967</v>
      </c>
      <c r="X218" s="154" t="s">
        <v>3924</v>
      </c>
      <c r="Y218" s="154" t="s">
        <v>25</v>
      </c>
      <c r="Z218" s="154" t="s">
        <v>166</v>
      </c>
      <c r="AA218" s="154" t="s">
        <v>573</v>
      </c>
      <c r="AB218" s="154">
        <v>1</v>
      </c>
      <c r="AC218" s="154">
        <v>0</v>
      </c>
      <c r="AD218" s="87">
        <f>IF(W218="SOPORTE_TELEFÓNICO",'BASE LIQUIDACION REDEBAN 2025'!$B$19,IF(W218="ENVÍO",'BASE LIQUIDACION REDEBAN 2025'!$C$2,IF(Y218="TIPO I",'BASE LIQUIDACION REDEBAN 2025'!$C$2,IF(Y218="TIPO II",'BASE LIQUIDACION REDEBAN 2025'!$C$3,IF(Y218="TIPO III",'BASE LIQUIDACION REDEBAN 2025'!$C$4,IF(Y218="TIPO IV",'BASE LIQUIDACION REDEBAN 2025'!$C$5,IF(Z218="AEREO",'BASE LIQUIDACION REDEBAN 2025'!$B$6,'BASE LIQUIDACION REDEBAN 2025'!$C$5)))))))</f>
        <v>65960.072302</v>
      </c>
      <c r="AE218" s="87">
        <f>IF(OR(W218="SOPORTE_TELEFÓNICO",W218="ENVÍO"),0,IF(Y218="TIPO I",'BASE LIQUIDACION REDEBAN 2025'!$B$10,IF(Y218="TIPO II",'BASE LIQUIDACION REDEBAN 2025'!$B$11,IF(Y218="TIPO III",'BASE LIQUIDACION REDEBAN 2025'!$B$12,'BASE LIQUIDACION REDEBAN 2025'!$B$13))))</f>
        <v>75096.394270399993</v>
      </c>
      <c r="AF218" s="87">
        <f t="shared" si="3"/>
        <v>65960.072302</v>
      </c>
      <c r="AG218" s="184"/>
      <c r="AH218" s="184"/>
    </row>
    <row r="219" spans="1:34" s="79" customFormat="1" ht="13.15">
      <c r="A219" s="154" t="s">
        <v>90</v>
      </c>
      <c r="B219" s="154" t="str">
        <f>VLOOKUP(A219,'CENTRO DE COSTOS'!A:D,4,FALSE)</f>
        <v>JUAN SEBASTIÁN RÍOS CASTRILLÓN</v>
      </c>
      <c r="C219" s="154" t="str">
        <f>VLOOKUP(A219,'CENTRO DE COSTOS'!A:D,2,FALSE)</f>
        <v>0004-0005</v>
      </c>
      <c r="D219" s="154">
        <v>5390</v>
      </c>
      <c r="E219" s="154">
        <v>2548706</v>
      </c>
      <c r="F219" s="154">
        <v>10288</v>
      </c>
      <c r="G219" s="154" t="s">
        <v>2958</v>
      </c>
      <c r="H219" s="154" t="s">
        <v>197</v>
      </c>
      <c r="I219" s="154" t="s">
        <v>1240</v>
      </c>
      <c r="J219" s="154" t="s">
        <v>3925</v>
      </c>
      <c r="K219" s="154" t="s">
        <v>159</v>
      </c>
      <c r="L219" s="154" t="s">
        <v>3926</v>
      </c>
      <c r="M219" s="155">
        <v>45873.479861111111</v>
      </c>
      <c r="N219" s="155">
        <v>45874.768055555556</v>
      </c>
      <c r="O219" s="154" t="s">
        <v>2961</v>
      </c>
      <c r="P219" s="154" t="s">
        <v>2962</v>
      </c>
      <c r="Q219" s="154" t="s">
        <v>3316</v>
      </c>
      <c r="R219" s="154" t="s">
        <v>3317</v>
      </c>
      <c r="S219" s="154" t="s">
        <v>2973</v>
      </c>
      <c r="T219" s="180"/>
      <c r="U219" s="154" t="s">
        <v>2965</v>
      </c>
      <c r="V219" s="154" t="s">
        <v>3927</v>
      </c>
      <c r="W219" s="154" t="s">
        <v>2967</v>
      </c>
      <c r="X219" s="154" t="s">
        <v>3928</v>
      </c>
      <c r="Y219" s="154" t="s">
        <v>28</v>
      </c>
      <c r="Z219" s="154" t="s">
        <v>166</v>
      </c>
      <c r="AA219" s="154" t="s">
        <v>3158</v>
      </c>
      <c r="AB219" s="154">
        <v>1</v>
      </c>
      <c r="AC219" s="154">
        <v>0</v>
      </c>
      <c r="AD219" s="87">
        <f>IF(W219="SOPORTE_TELEFÓNICO",'BASE LIQUIDACION REDEBAN 2025'!$B$19,IF(W219="ENVÍO",'BASE LIQUIDACION REDEBAN 2025'!$C$2,IF(Y219="TIPO I",'BASE LIQUIDACION REDEBAN 2025'!$C$2,IF(Y219="TIPO II",'BASE LIQUIDACION REDEBAN 2025'!$C$3,IF(Y219="TIPO III",'BASE LIQUIDACION REDEBAN 2025'!$C$4,IF(Y219="TIPO IV",'BASE LIQUIDACION REDEBAN 2025'!$C$5,IF(Z219="AEREO",'BASE LIQUIDACION REDEBAN 2025'!$B$6,'BASE LIQUIDACION REDEBAN 2025'!$C$5)))))))</f>
        <v>144967.87232000002</v>
      </c>
      <c r="AE219" s="87">
        <f>IF(OR(W219="SOPORTE_TELEFÓNICO",W219="ENVÍO"),0,IF(Y219="TIPO I",'BASE LIQUIDACION REDEBAN 2025'!$B$10,IF(Y219="TIPO II",'BASE LIQUIDACION REDEBAN 2025'!$B$11,IF(Y219="TIPO III",'BASE LIQUIDACION REDEBAN 2025'!$B$12,'BASE LIQUIDACION REDEBAN 2025'!$B$13))))</f>
        <v>140395.6348884</v>
      </c>
      <c r="AF219" s="87">
        <f t="shared" si="3"/>
        <v>144967.87232000002</v>
      </c>
      <c r="AG219" s="184"/>
      <c r="AH219" s="184"/>
    </row>
    <row r="220" spans="1:34" s="79" customFormat="1" ht="13.15">
      <c r="A220" s="154" t="s">
        <v>93</v>
      </c>
      <c r="B220" s="154" t="str">
        <f>VLOOKUP(A220,'CENTRO DE COSTOS'!A:D,4,FALSE)</f>
        <v>DIEGO FERNANDO HENAO CARDONA</v>
      </c>
      <c r="C220" s="154" t="str">
        <f>VLOOKUP(A220,'CENTRO DE COSTOS'!A:D,2,FALSE)</f>
        <v>0004-0003</v>
      </c>
      <c r="D220" s="154">
        <v>86885</v>
      </c>
      <c r="E220" s="154">
        <v>2548049</v>
      </c>
      <c r="F220" s="154">
        <v>66459</v>
      </c>
      <c r="G220" s="154" t="s">
        <v>2958</v>
      </c>
      <c r="H220" s="154" t="s">
        <v>1820</v>
      </c>
      <c r="I220" s="154" t="s">
        <v>3929</v>
      </c>
      <c r="J220" s="154" t="s">
        <v>3930</v>
      </c>
      <c r="K220" s="154" t="s">
        <v>159</v>
      </c>
      <c r="L220" s="154" t="s">
        <v>3931</v>
      </c>
      <c r="M220" s="155">
        <v>45873.453472222223</v>
      </c>
      <c r="N220" s="155">
        <v>45874.768055555556</v>
      </c>
      <c r="O220" s="154" t="s">
        <v>2961</v>
      </c>
      <c r="P220" s="154" t="s">
        <v>2962</v>
      </c>
      <c r="Q220" s="154" t="s">
        <v>3082</v>
      </c>
      <c r="R220" s="154" t="s">
        <v>2972</v>
      </c>
      <c r="S220" s="154" t="s">
        <v>2973</v>
      </c>
      <c r="T220" s="180"/>
      <c r="U220" s="154" t="s">
        <v>2965</v>
      </c>
      <c r="V220" s="154" t="s">
        <v>3932</v>
      </c>
      <c r="W220" s="154" t="s">
        <v>2967</v>
      </c>
      <c r="X220" s="154" t="s">
        <v>3933</v>
      </c>
      <c r="Y220" s="154" t="s">
        <v>32</v>
      </c>
      <c r="Z220" s="154" t="s">
        <v>166</v>
      </c>
      <c r="AA220" s="154" t="s">
        <v>1825</v>
      </c>
      <c r="AB220" s="154">
        <v>1</v>
      </c>
      <c r="AC220" s="154">
        <v>0</v>
      </c>
      <c r="AD220" s="87">
        <f>IF(W220="SOPORTE_TELEFÓNICO",'BASE LIQUIDACION REDEBAN 2025'!$B$19,IF(W220="ENVÍO",'BASE LIQUIDACION REDEBAN 2025'!$C$2,IF(Y220="TIPO I",'BASE LIQUIDACION REDEBAN 2025'!$C$2,IF(Y220="TIPO II",'BASE LIQUIDACION REDEBAN 2025'!$C$3,IF(Y220="TIPO III",'BASE LIQUIDACION REDEBAN 2025'!$C$4,IF(Y220="TIPO IV",'BASE LIQUIDACION REDEBAN 2025'!$C$5,IF(Z220="AEREO",'BASE LIQUIDACION REDEBAN 2025'!$B$6,'BASE LIQUIDACION REDEBAN 2025'!$C$5)))))))</f>
        <v>479588.87655000004</v>
      </c>
      <c r="AE220" s="87">
        <f>IF(OR(W220="SOPORTE_TELEFÓNICO",W220="ENVÍO"),0,IF(Y220="TIPO I",'BASE LIQUIDACION REDEBAN 2025'!$B$10,IF(Y220="TIPO II",'BASE LIQUIDACION REDEBAN 2025'!$B$11,IF(Y220="TIPO III",'BASE LIQUIDACION REDEBAN 2025'!$B$12,'BASE LIQUIDACION REDEBAN 2025'!$B$13))))</f>
        <v>196536.5258152</v>
      </c>
      <c r="AF220" s="87">
        <f t="shared" si="3"/>
        <v>479588.87655000004</v>
      </c>
      <c r="AG220" s="184"/>
      <c r="AH220" s="184"/>
    </row>
    <row r="221" spans="1:34" s="79" customFormat="1" ht="13.15">
      <c r="A221" s="154" t="s">
        <v>87</v>
      </c>
      <c r="B221" s="154" t="str">
        <f>VLOOKUP(A221,'CENTRO DE COSTOS'!A:D,4,FALSE)</f>
        <v>DIEGO FERNANDO HENAO CARDONA</v>
      </c>
      <c r="C221" s="154" t="str">
        <f>VLOOKUP(A221,'CENTRO DE COSTOS'!A:D,2,FALSE)</f>
        <v>0004-0002</v>
      </c>
      <c r="D221" s="154">
        <v>17513</v>
      </c>
      <c r="E221" s="154">
        <v>2535831</v>
      </c>
      <c r="F221" s="154">
        <v>57847</v>
      </c>
      <c r="G221" s="154" t="s">
        <v>2958</v>
      </c>
      <c r="H221" s="154" t="s">
        <v>477</v>
      </c>
      <c r="I221" s="154" t="s">
        <v>3934</v>
      </c>
      <c r="J221" s="154" t="s">
        <v>3935</v>
      </c>
      <c r="K221" s="154" t="s">
        <v>159</v>
      </c>
      <c r="L221" s="154" t="s">
        <v>3936</v>
      </c>
      <c r="M221" s="155">
        <v>45869.707638888889</v>
      </c>
      <c r="N221" s="155">
        <v>45874.769444444442</v>
      </c>
      <c r="O221" s="154" t="s">
        <v>2961</v>
      </c>
      <c r="P221" s="154" t="s">
        <v>2988</v>
      </c>
      <c r="Q221" s="154" t="s">
        <v>2978</v>
      </c>
      <c r="R221" s="154" t="s">
        <v>3110</v>
      </c>
      <c r="S221" s="154" t="s">
        <v>2973</v>
      </c>
      <c r="T221" s="180"/>
      <c r="U221" s="154" t="s">
        <v>2965</v>
      </c>
      <c r="V221" s="154" t="s">
        <v>3937</v>
      </c>
      <c r="W221" s="154" t="s">
        <v>2967</v>
      </c>
      <c r="X221" s="154" t="s">
        <v>3938</v>
      </c>
      <c r="Y221" s="154" t="s">
        <v>30</v>
      </c>
      <c r="Z221" s="154" t="s">
        <v>166</v>
      </c>
      <c r="AA221" s="154" t="s">
        <v>482</v>
      </c>
      <c r="AB221" s="154">
        <v>1</v>
      </c>
      <c r="AC221" s="154">
        <v>0</v>
      </c>
      <c r="AD221" s="87">
        <f>IF(W221="SOPORTE_TELEFÓNICO",'BASE LIQUIDACION REDEBAN 2025'!$B$19,IF(W221="ENVÍO",'BASE LIQUIDACION REDEBAN 2025'!$C$2,IF(Y221="TIPO I",'BASE LIQUIDACION REDEBAN 2025'!$C$2,IF(Y221="TIPO II",'BASE LIQUIDACION REDEBAN 2025'!$C$3,IF(Y221="TIPO III",'BASE LIQUIDACION REDEBAN 2025'!$C$4,IF(Y221="TIPO IV",'BASE LIQUIDACION REDEBAN 2025'!$C$5,IF(Z221="AEREO",'BASE LIQUIDACION REDEBAN 2025'!$B$6,'BASE LIQUIDACION REDEBAN 2025'!$C$5)))))))</f>
        <v>275728.78077800001</v>
      </c>
      <c r="AE221" s="87">
        <f>IF(OR(W221="SOPORTE_TELEFÓNICO",W221="ENVÍO"),0,IF(Y221="TIPO I",'BASE LIQUIDACION REDEBAN 2025'!$B$10,IF(Y221="TIPO II",'BASE LIQUIDACION REDEBAN 2025'!$B$11,IF(Y221="TIPO III",'BASE LIQUIDACION REDEBAN 2025'!$B$12,'BASE LIQUIDACION REDEBAN 2025'!$B$13))))</f>
        <v>196536.5258152</v>
      </c>
      <c r="AF221" s="87">
        <f t="shared" si="3"/>
        <v>275728.78077800001</v>
      </c>
      <c r="AG221" s="184"/>
      <c r="AH221" s="184"/>
    </row>
    <row r="222" spans="1:34" s="79" customFormat="1" ht="13.15">
      <c r="A222" s="154" t="s">
        <v>91</v>
      </c>
      <c r="B222" s="154" t="str">
        <f>VLOOKUP(A222,'CENTRO DE COSTOS'!A:D,4,FALSE)</f>
        <v>JOSE MAURICIO HERNANDEZ ROJAS</v>
      </c>
      <c r="C222" s="154" t="str">
        <f>VLOOKUP(A222,'CENTRO DE COSTOS'!A:D,2,FALSE)</f>
        <v>0004-0001</v>
      </c>
      <c r="D222" s="154">
        <v>23466</v>
      </c>
      <c r="E222" s="154">
        <v>2542737</v>
      </c>
      <c r="F222" s="154">
        <v>69567</v>
      </c>
      <c r="G222" s="154" t="s">
        <v>2958</v>
      </c>
      <c r="H222" s="154" t="s">
        <v>421</v>
      </c>
      <c r="I222" s="154" t="s">
        <v>1596</v>
      </c>
      <c r="J222" s="154" t="s">
        <v>3939</v>
      </c>
      <c r="K222" s="154" t="s">
        <v>159</v>
      </c>
      <c r="L222" s="154" t="s">
        <v>3940</v>
      </c>
      <c r="M222" s="155">
        <v>45871.333333333336</v>
      </c>
      <c r="N222" s="155">
        <v>45874.769444444442</v>
      </c>
      <c r="O222" s="154" t="s">
        <v>2961</v>
      </c>
      <c r="P222" s="154" t="s">
        <v>2962</v>
      </c>
      <c r="Q222" s="154" t="s">
        <v>3076</v>
      </c>
      <c r="R222" s="154" t="s">
        <v>3076</v>
      </c>
      <c r="S222" s="154" t="s">
        <v>2973</v>
      </c>
      <c r="T222" s="180"/>
      <c r="U222" s="154" t="s">
        <v>2965</v>
      </c>
      <c r="V222" s="154" t="s">
        <v>3941</v>
      </c>
      <c r="W222" s="154" t="s">
        <v>2967</v>
      </c>
      <c r="X222" s="154" t="s">
        <v>3942</v>
      </c>
      <c r="Y222" s="154" t="s">
        <v>32</v>
      </c>
      <c r="Z222" s="154" t="s">
        <v>166</v>
      </c>
      <c r="AA222" s="154" t="s">
        <v>1227</v>
      </c>
      <c r="AB222" s="154">
        <v>1</v>
      </c>
      <c r="AC222" s="154">
        <v>0</v>
      </c>
      <c r="AD222" s="87">
        <f>IF(W222="SOPORTE_TELEFÓNICO",'BASE LIQUIDACION REDEBAN 2025'!$B$19,IF(W222="ENVÍO",'BASE LIQUIDACION REDEBAN 2025'!$C$2,IF(Y222="TIPO I",'BASE LIQUIDACION REDEBAN 2025'!$C$2,IF(Y222="TIPO II",'BASE LIQUIDACION REDEBAN 2025'!$C$3,IF(Y222="TIPO III",'BASE LIQUIDACION REDEBAN 2025'!$C$4,IF(Y222="TIPO IV",'BASE LIQUIDACION REDEBAN 2025'!$C$5,IF(Z222="AEREO",'BASE LIQUIDACION REDEBAN 2025'!$B$6,'BASE LIQUIDACION REDEBAN 2025'!$C$5)))))))</f>
        <v>479588.87655000004</v>
      </c>
      <c r="AE222" s="87">
        <f>IF(OR(W222="SOPORTE_TELEFÓNICO",W222="ENVÍO"),0,IF(Y222="TIPO I",'BASE LIQUIDACION REDEBAN 2025'!$B$10,IF(Y222="TIPO II",'BASE LIQUIDACION REDEBAN 2025'!$B$11,IF(Y222="TIPO III",'BASE LIQUIDACION REDEBAN 2025'!$B$12,'BASE LIQUIDACION REDEBAN 2025'!$B$13))))</f>
        <v>196536.5258152</v>
      </c>
      <c r="AF222" s="87">
        <f t="shared" si="3"/>
        <v>479588.87655000004</v>
      </c>
      <c r="AG222" s="184"/>
      <c r="AH222" s="184"/>
    </row>
    <row r="223" spans="1:34" s="79" customFormat="1" ht="13.15">
      <c r="A223" s="154" t="s">
        <v>72</v>
      </c>
      <c r="B223" s="154" t="str">
        <f>VLOOKUP(A223,'CENTRO DE COSTOS'!A:D,4,FALSE)</f>
        <v>MIGUEL JULIÁN HERNÁNDEZ GUARÍN</v>
      </c>
      <c r="C223" s="154" t="str">
        <f>VLOOKUP(A223,'CENTRO DE COSTOS'!A:D,2,FALSE)</f>
        <v>0004-0008</v>
      </c>
      <c r="D223" s="154">
        <v>68276</v>
      </c>
      <c r="E223" s="154">
        <v>2555785</v>
      </c>
      <c r="F223" s="154">
        <v>51777</v>
      </c>
      <c r="G223" s="154" t="s">
        <v>2958</v>
      </c>
      <c r="H223" s="154" t="s">
        <v>820</v>
      </c>
      <c r="I223" s="154" t="s">
        <v>952</v>
      </c>
      <c r="J223" s="154" t="s">
        <v>3943</v>
      </c>
      <c r="K223" s="154" t="s">
        <v>159</v>
      </c>
      <c r="L223" s="154" t="s">
        <v>3944</v>
      </c>
      <c r="M223" s="155">
        <v>45874.472222222219</v>
      </c>
      <c r="N223" s="155">
        <v>45875.326388888891</v>
      </c>
      <c r="O223" s="154" t="s">
        <v>2961</v>
      </c>
      <c r="P223" s="154" t="s">
        <v>2962</v>
      </c>
      <c r="Q223" s="154" t="s">
        <v>3082</v>
      </c>
      <c r="R223" s="154" t="s">
        <v>2972</v>
      </c>
      <c r="S223" s="154" t="s">
        <v>2973</v>
      </c>
      <c r="T223" s="180"/>
      <c r="U223" s="154" t="s">
        <v>2965</v>
      </c>
      <c r="V223" s="154" t="s">
        <v>3945</v>
      </c>
      <c r="W223" s="154" t="s">
        <v>2967</v>
      </c>
      <c r="X223" s="154" t="s">
        <v>3946</v>
      </c>
      <c r="Y223" s="154" t="s">
        <v>25</v>
      </c>
      <c r="Z223" s="154" t="s">
        <v>166</v>
      </c>
      <c r="AA223" s="154" t="s">
        <v>848</v>
      </c>
      <c r="AB223" s="154">
        <v>1</v>
      </c>
      <c r="AC223" s="154">
        <v>0</v>
      </c>
      <c r="AD223" s="87">
        <f>IF(W223="SOPORTE_TELEFÓNICO",'BASE LIQUIDACION REDEBAN 2025'!$B$19,IF(W223="ENVÍO",'BASE LIQUIDACION REDEBAN 2025'!$C$2,IF(Y223="TIPO I",'BASE LIQUIDACION REDEBAN 2025'!$C$2,IF(Y223="TIPO II",'BASE LIQUIDACION REDEBAN 2025'!$C$3,IF(Y223="TIPO III",'BASE LIQUIDACION REDEBAN 2025'!$C$4,IF(Y223="TIPO IV",'BASE LIQUIDACION REDEBAN 2025'!$C$5,IF(Z223="AEREO",'BASE LIQUIDACION REDEBAN 2025'!$B$6,'BASE LIQUIDACION REDEBAN 2025'!$C$5)))))))</f>
        <v>65960.072302</v>
      </c>
      <c r="AE223" s="87">
        <f>IF(OR(W223="SOPORTE_TELEFÓNICO",W223="ENVÍO"),0,IF(Y223="TIPO I",'BASE LIQUIDACION REDEBAN 2025'!$B$10,IF(Y223="TIPO II",'BASE LIQUIDACION REDEBAN 2025'!$B$11,IF(Y223="TIPO III",'BASE LIQUIDACION REDEBAN 2025'!$B$12,'BASE LIQUIDACION REDEBAN 2025'!$B$13))))</f>
        <v>75096.394270399993</v>
      </c>
      <c r="AF223" s="87">
        <f t="shared" si="3"/>
        <v>65960.072302</v>
      </c>
      <c r="AG223" s="184"/>
      <c r="AH223" s="184"/>
    </row>
    <row r="224" spans="1:34" s="79" customFormat="1" ht="13.15">
      <c r="A224" s="154" t="s">
        <v>64</v>
      </c>
      <c r="B224" s="154" t="str">
        <f>VLOOKUP(A224,'CENTRO DE COSTOS'!A:D,4,FALSE)</f>
        <v>JOSE MAURICIO HERNANDEZ ROJAS</v>
      </c>
      <c r="C224" s="154" t="str">
        <f>VLOOKUP(A224,'CENTRO DE COSTOS'!A:D,2,FALSE)</f>
        <v>0004-0001</v>
      </c>
      <c r="D224" s="154">
        <v>8758</v>
      </c>
      <c r="E224" s="154">
        <v>2556266</v>
      </c>
      <c r="F224" s="154">
        <v>60886</v>
      </c>
      <c r="G224" s="154" t="s">
        <v>2958</v>
      </c>
      <c r="H224" s="154" t="s">
        <v>389</v>
      </c>
      <c r="I224" s="154" t="s">
        <v>1088</v>
      </c>
      <c r="J224" s="154" t="s">
        <v>3947</v>
      </c>
      <c r="K224" s="154" t="s">
        <v>159</v>
      </c>
      <c r="L224" s="154" t="s">
        <v>3948</v>
      </c>
      <c r="M224" s="155">
        <v>45874.489583333336</v>
      </c>
      <c r="N224" s="155">
        <v>45875.347222222219</v>
      </c>
      <c r="O224" s="154" t="s">
        <v>2961</v>
      </c>
      <c r="P224" s="154" t="s">
        <v>2962</v>
      </c>
      <c r="Q224" s="154" t="s">
        <v>3082</v>
      </c>
      <c r="R224" s="154" t="s">
        <v>2972</v>
      </c>
      <c r="S224" s="154" t="s">
        <v>200</v>
      </c>
      <c r="T224" s="180"/>
      <c r="U224" s="154" t="s">
        <v>2965</v>
      </c>
      <c r="V224" s="154" t="s">
        <v>3949</v>
      </c>
      <c r="W224" s="154" t="s">
        <v>2967</v>
      </c>
      <c r="X224" s="154" t="s">
        <v>3950</v>
      </c>
      <c r="Y224" s="154" t="s">
        <v>25</v>
      </c>
      <c r="Z224" s="154" t="s">
        <v>166</v>
      </c>
      <c r="AA224" s="154" t="s">
        <v>395</v>
      </c>
      <c r="AB224" s="154">
        <v>1</v>
      </c>
      <c r="AC224" s="154">
        <v>0</v>
      </c>
      <c r="AD224" s="87">
        <f>IF(W224="SOPORTE_TELEFÓNICO",'BASE LIQUIDACION REDEBAN 2025'!$B$19,IF(W224="ENVÍO",'BASE LIQUIDACION REDEBAN 2025'!$C$2,IF(Y224="TIPO I",'BASE LIQUIDACION REDEBAN 2025'!$C$2,IF(Y224="TIPO II",'BASE LIQUIDACION REDEBAN 2025'!$C$3,IF(Y224="TIPO III",'BASE LIQUIDACION REDEBAN 2025'!$C$4,IF(Y224="TIPO IV",'BASE LIQUIDACION REDEBAN 2025'!$C$5,IF(Z224="AEREO",'BASE LIQUIDACION REDEBAN 2025'!$B$6,'BASE LIQUIDACION REDEBAN 2025'!$C$5)))))))</f>
        <v>65960.072302</v>
      </c>
      <c r="AE224" s="87">
        <f>IF(OR(W224="SOPORTE_TELEFÓNICO",W224="ENVÍO"),0,IF(Y224="TIPO I",'BASE LIQUIDACION REDEBAN 2025'!$B$10,IF(Y224="TIPO II",'BASE LIQUIDACION REDEBAN 2025'!$B$11,IF(Y224="TIPO III",'BASE LIQUIDACION REDEBAN 2025'!$B$12,'BASE LIQUIDACION REDEBAN 2025'!$B$13))))</f>
        <v>75096.394270399993</v>
      </c>
      <c r="AF224" s="87">
        <f t="shared" si="3"/>
        <v>65960.072302</v>
      </c>
      <c r="AG224" s="184"/>
      <c r="AH224" s="184"/>
    </row>
    <row r="225" spans="1:34" s="79" customFormat="1" ht="13.15">
      <c r="A225" s="154" t="s">
        <v>91</v>
      </c>
      <c r="B225" s="154" t="str">
        <f>VLOOKUP(A225,'CENTRO DE COSTOS'!A:D,4,FALSE)</f>
        <v>JOSE MAURICIO HERNANDEZ ROJAS</v>
      </c>
      <c r="C225" s="154" t="str">
        <f>VLOOKUP(A225,'CENTRO DE COSTOS'!A:D,2,FALSE)</f>
        <v>0004-0001</v>
      </c>
      <c r="D225" s="154">
        <v>23001</v>
      </c>
      <c r="E225" s="154">
        <v>2553377</v>
      </c>
      <c r="F225" s="154">
        <v>78878</v>
      </c>
      <c r="G225" s="154" t="s">
        <v>2958</v>
      </c>
      <c r="H225" s="154" t="s">
        <v>421</v>
      </c>
      <c r="I225" s="154" t="s">
        <v>91</v>
      </c>
      <c r="J225" s="154" t="s">
        <v>3951</v>
      </c>
      <c r="K225" s="154" t="s">
        <v>159</v>
      </c>
      <c r="L225" s="154" t="s">
        <v>3952</v>
      </c>
      <c r="M225" s="155">
        <v>45874.354861111111</v>
      </c>
      <c r="N225" s="155">
        <v>45875.362500000003</v>
      </c>
      <c r="O225" s="154" t="s">
        <v>2961</v>
      </c>
      <c r="P225" s="154" t="s">
        <v>2988</v>
      </c>
      <c r="Q225" s="154" t="s">
        <v>2978</v>
      </c>
      <c r="R225" s="154" t="s">
        <v>3124</v>
      </c>
      <c r="S225" s="154" t="s">
        <v>2973</v>
      </c>
      <c r="T225" s="180"/>
      <c r="U225" s="154" t="s">
        <v>2965</v>
      </c>
      <c r="V225" s="154" t="s">
        <v>3953</v>
      </c>
      <c r="W225" s="154" t="s">
        <v>2967</v>
      </c>
      <c r="X225" s="154" t="s">
        <v>3954</v>
      </c>
      <c r="Y225" s="154" t="s">
        <v>25</v>
      </c>
      <c r="Z225" s="154" t="s">
        <v>166</v>
      </c>
      <c r="AA225" s="154" t="s">
        <v>696</v>
      </c>
      <c r="AB225" s="154">
        <v>1</v>
      </c>
      <c r="AC225" s="154">
        <v>0</v>
      </c>
      <c r="AD225" s="87">
        <f>IF(W225="SOPORTE_TELEFÓNICO",'BASE LIQUIDACION REDEBAN 2025'!$B$19,IF(W225="ENVÍO",'BASE LIQUIDACION REDEBAN 2025'!$C$2,IF(Y225="TIPO I",'BASE LIQUIDACION REDEBAN 2025'!$C$2,IF(Y225="TIPO II",'BASE LIQUIDACION REDEBAN 2025'!$C$3,IF(Y225="TIPO III",'BASE LIQUIDACION REDEBAN 2025'!$C$4,IF(Y225="TIPO IV",'BASE LIQUIDACION REDEBAN 2025'!$C$5,IF(Z225="AEREO",'BASE LIQUIDACION REDEBAN 2025'!$B$6,'BASE LIQUIDACION REDEBAN 2025'!$C$5)))))))</f>
        <v>65960.072302</v>
      </c>
      <c r="AE225" s="87">
        <f>IF(OR(W225="SOPORTE_TELEFÓNICO",W225="ENVÍO"),0,IF(Y225="TIPO I",'BASE LIQUIDACION REDEBAN 2025'!$B$10,IF(Y225="TIPO II",'BASE LIQUIDACION REDEBAN 2025'!$B$11,IF(Y225="TIPO III",'BASE LIQUIDACION REDEBAN 2025'!$B$12,'BASE LIQUIDACION REDEBAN 2025'!$B$13))))</f>
        <v>75096.394270399993</v>
      </c>
      <c r="AF225" s="87">
        <f t="shared" si="3"/>
        <v>65960.072302</v>
      </c>
      <c r="AG225" s="184"/>
      <c r="AH225" s="184"/>
    </row>
    <row r="226" spans="1:34" s="79" customFormat="1" ht="13.15">
      <c r="A226" s="154" t="s">
        <v>81</v>
      </c>
      <c r="B226" s="154" t="str">
        <f>VLOOKUP(A226,'CENTRO DE COSTOS'!A:D,4,FALSE)</f>
        <v>MIGUEL JULIÁN HERNÁNDEZ GUARÍN</v>
      </c>
      <c r="C226" s="154" t="str">
        <f>VLOOKUP(A226,'CENTRO DE COSTOS'!A:D,2,FALSE)</f>
        <v>0004-0008</v>
      </c>
      <c r="D226" s="154">
        <v>54001</v>
      </c>
      <c r="E226" s="154">
        <v>2552399</v>
      </c>
      <c r="F226" s="154">
        <v>65688</v>
      </c>
      <c r="G226" s="154" t="s">
        <v>2958</v>
      </c>
      <c r="H226" s="154" t="s">
        <v>317</v>
      </c>
      <c r="I226" s="154" t="s">
        <v>81</v>
      </c>
      <c r="J226" s="154" t="s">
        <v>3955</v>
      </c>
      <c r="K226" s="154" t="s">
        <v>159</v>
      </c>
      <c r="L226" s="154" t="s">
        <v>3956</v>
      </c>
      <c r="M226" s="155">
        <v>45874.333333333336</v>
      </c>
      <c r="N226" s="155">
        <v>45875.366666666669</v>
      </c>
      <c r="O226" s="154" t="s">
        <v>2961</v>
      </c>
      <c r="P226" s="154" t="s">
        <v>2962</v>
      </c>
      <c r="Q226" s="154" t="s">
        <v>3099</v>
      </c>
      <c r="R226" s="154" t="s">
        <v>3115</v>
      </c>
      <c r="S226" s="154" t="s">
        <v>2973</v>
      </c>
      <c r="T226" s="180"/>
      <c r="U226" s="154" t="s">
        <v>2965</v>
      </c>
      <c r="V226" s="154" t="s">
        <v>3957</v>
      </c>
      <c r="W226" s="154" t="s">
        <v>2967</v>
      </c>
      <c r="X226" s="154" t="s">
        <v>3958</v>
      </c>
      <c r="Y226" s="154" t="s">
        <v>25</v>
      </c>
      <c r="Z226" s="154" t="s">
        <v>166</v>
      </c>
      <c r="AA226" s="154" t="s">
        <v>401</v>
      </c>
      <c r="AB226" s="154">
        <v>1</v>
      </c>
      <c r="AC226" s="154">
        <v>0</v>
      </c>
      <c r="AD226" s="87">
        <f>IF(W226="SOPORTE_TELEFÓNICO",'BASE LIQUIDACION REDEBAN 2025'!$B$19,IF(W226="ENVÍO",'BASE LIQUIDACION REDEBAN 2025'!$C$2,IF(Y226="TIPO I",'BASE LIQUIDACION REDEBAN 2025'!$C$2,IF(Y226="TIPO II",'BASE LIQUIDACION REDEBAN 2025'!$C$3,IF(Y226="TIPO III",'BASE LIQUIDACION REDEBAN 2025'!$C$4,IF(Y226="TIPO IV",'BASE LIQUIDACION REDEBAN 2025'!$C$5,IF(Z226="AEREO",'BASE LIQUIDACION REDEBAN 2025'!$B$6,'BASE LIQUIDACION REDEBAN 2025'!$C$5)))))))</f>
        <v>65960.072302</v>
      </c>
      <c r="AE226" s="87">
        <f>IF(OR(W226="SOPORTE_TELEFÓNICO",W226="ENVÍO"),0,IF(Y226="TIPO I",'BASE LIQUIDACION REDEBAN 2025'!$B$10,IF(Y226="TIPO II",'BASE LIQUIDACION REDEBAN 2025'!$B$11,IF(Y226="TIPO III",'BASE LIQUIDACION REDEBAN 2025'!$B$12,'BASE LIQUIDACION REDEBAN 2025'!$B$13))))</f>
        <v>75096.394270399993</v>
      </c>
      <c r="AF226" s="87">
        <f t="shared" si="3"/>
        <v>65960.072302</v>
      </c>
      <c r="AG226" s="184"/>
      <c r="AH226" s="184"/>
    </row>
    <row r="227" spans="1:34" s="79" customFormat="1" ht="13.15">
      <c r="A227" s="154" t="s">
        <v>68</v>
      </c>
      <c r="B227" s="154" t="str">
        <f>VLOOKUP(A227,'CENTRO DE COSTOS'!A:D,4,FALSE)</f>
        <v>WILLIAM ASDRUBAL ROZO ROZO</v>
      </c>
      <c r="C227" s="154" t="str">
        <f>VLOOKUP(A227,'CENTRO DE COSTOS'!A:D,2,FALSE)</f>
        <v>0004-0004</v>
      </c>
      <c r="D227" s="154">
        <v>11001</v>
      </c>
      <c r="E227" s="154">
        <v>2555977</v>
      </c>
      <c r="F227" s="154">
        <v>67648</v>
      </c>
      <c r="G227" s="154" t="s">
        <v>2958</v>
      </c>
      <c r="H227" s="154" t="s">
        <v>470</v>
      </c>
      <c r="I227" s="154" t="s">
        <v>68</v>
      </c>
      <c r="J227" s="154" t="s">
        <v>3959</v>
      </c>
      <c r="K227" s="154" t="s">
        <v>159</v>
      </c>
      <c r="L227" s="154" t="s">
        <v>3960</v>
      </c>
      <c r="M227" s="155">
        <v>45874.473611111112</v>
      </c>
      <c r="N227" s="155">
        <v>45875.406944444447</v>
      </c>
      <c r="O227" s="154" t="s">
        <v>2961</v>
      </c>
      <c r="P227" s="154" t="s">
        <v>2988</v>
      </c>
      <c r="Q227" s="154" t="s">
        <v>2963</v>
      </c>
      <c r="R227" s="154" t="s">
        <v>3326</v>
      </c>
      <c r="S227" s="154" t="s">
        <v>200</v>
      </c>
      <c r="T227" s="180"/>
      <c r="U227" s="154" t="s">
        <v>2965</v>
      </c>
      <c r="V227" s="154" t="s">
        <v>3961</v>
      </c>
      <c r="W227" s="154" t="s">
        <v>2967</v>
      </c>
      <c r="X227" s="154" t="s">
        <v>3962</v>
      </c>
      <c r="Y227" s="154" t="s">
        <v>25</v>
      </c>
      <c r="Z227" s="154" t="s">
        <v>166</v>
      </c>
      <c r="AA227" s="154" t="s">
        <v>506</v>
      </c>
      <c r="AB227" s="154">
        <v>1</v>
      </c>
      <c r="AC227" s="154">
        <v>0</v>
      </c>
      <c r="AD227" s="87">
        <f>IF(W227="SOPORTE_TELEFÓNICO",'BASE LIQUIDACION REDEBAN 2025'!$B$19,IF(W227="ENVÍO",'BASE LIQUIDACION REDEBAN 2025'!$C$2,IF(Y227="TIPO I",'BASE LIQUIDACION REDEBAN 2025'!$C$2,IF(Y227="TIPO II",'BASE LIQUIDACION REDEBAN 2025'!$C$3,IF(Y227="TIPO III",'BASE LIQUIDACION REDEBAN 2025'!$C$4,IF(Y227="TIPO IV",'BASE LIQUIDACION REDEBAN 2025'!$C$5,IF(Z227="AEREO",'BASE LIQUIDACION REDEBAN 2025'!$B$6,'BASE LIQUIDACION REDEBAN 2025'!$C$5)))))))</f>
        <v>65960.072302</v>
      </c>
      <c r="AE227" s="87">
        <f>IF(OR(W227="SOPORTE_TELEFÓNICO",W227="ENVÍO"),0,IF(Y227="TIPO I",'BASE LIQUIDACION REDEBAN 2025'!$B$10,IF(Y227="TIPO II",'BASE LIQUIDACION REDEBAN 2025'!$B$11,IF(Y227="TIPO III",'BASE LIQUIDACION REDEBAN 2025'!$B$12,'BASE LIQUIDACION REDEBAN 2025'!$B$13))))</f>
        <v>75096.394270399993</v>
      </c>
      <c r="AF227" s="87">
        <f t="shared" si="3"/>
        <v>65960.072302</v>
      </c>
      <c r="AG227" s="184"/>
      <c r="AH227" s="184"/>
    </row>
    <row r="228" spans="1:34" s="79" customFormat="1" ht="13.15">
      <c r="A228" s="154" t="s">
        <v>90</v>
      </c>
      <c r="B228" s="154" t="str">
        <f>VLOOKUP(A228,'CENTRO DE COSTOS'!A:D,4,FALSE)</f>
        <v>JUAN SEBASTIÁN RÍOS CASTRILLÓN</v>
      </c>
      <c r="C228" s="154" t="str">
        <f>VLOOKUP(A228,'CENTRO DE COSTOS'!A:D,2,FALSE)</f>
        <v>0004-0005</v>
      </c>
      <c r="D228" s="154">
        <v>5607</v>
      </c>
      <c r="E228" s="154">
        <v>2554899</v>
      </c>
      <c r="F228" s="154">
        <v>37079</v>
      </c>
      <c r="G228" s="154" t="s">
        <v>2958</v>
      </c>
      <c r="H228" s="154" t="s">
        <v>197</v>
      </c>
      <c r="I228" s="154" t="s">
        <v>3963</v>
      </c>
      <c r="J228" s="154" t="s">
        <v>3964</v>
      </c>
      <c r="K228" s="154" t="s">
        <v>159</v>
      </c>
      <c r="L228" s="154" t="s">
        <v>3965</v>
      </c>
      <c r="M228" s="155">
        <v>45874.431250000001</v>
      </c>
      <c r="N228" s="155">
        <v>45875.409722222219</v>
      </c>
      <c r="O228" s="154" t="s">
        <v>2961</v>
      </c>
      <c r="P228" s="154" t="s">
        <v>2962</v>
      </c>
      <c r="Q228" s="154" t="s">
        <v>2995</v>
      </c>
      <c r="R228" s="154" t="s">
        <v>2972</v>
      </c>
      <c r="S228" s="154" t="s">
        <v>200</v>
      </c>
      <c r="T228" s="180"/>
      <c r="U228" s="154" t="s">
        <v>2965</v>
      </c>
      <c r="V228" s="154" t="s">
        <v>3966</v>
      </c>
      <c r="W228" s="154" t="s">
        <v>2967</v>
      </c>
      <c r="X228" s="154" t="s">
        <v>3967</v>
      </c>
      <c r="Y228" s="154" t="s">
        <v>28</v>
      </c>
      <c r="Z228" s="154" t="s">
        <v>166</v>
      </c>
      <c r="AA228" s="154" t="s">
        <v>1245</v>
      </c>
      <c r="AB228" s="154">
        <v>1</v>
      </c>
      <c r="AC228" s="154">
        <v>0</v>
      </c>
      <c r="AD228" s="87">
        <f>IF(W228="SOPORTE_TELEFÓNICO",'BASE LIQUIDACION REDEBAN 2025'!$B$19,IF(W228="ENVÍO",'BASE LIQUIDACION REDEBAN 2025'!$C$2,IF(Y228="TIPO I",'BASE LIQUIDACION REDEBAN 2025'!$C$2,IF(Y228="TIPO II",'BASE LIQUIDACION REDEBAN 2025'!$C$3,IF(Y228="TIPO III",'BASE LIQUIDACION REDEBAN 2025'!$C$4,IF(Y228="TIPO IV",'BASE LIQUIDACION REDEBAN 2025'!$C$5,IF(Z228="AEREO",'BASE LIQUIDACION REDEBAN 2025'!$B$6,'BASE LIQUIDACION REDEBAN 2025'!$C$5)))))))</f>
        <v>144967.87232000002</v>
      </c>
      <c r="AE228" s="87">
        <f>IF(OR(W228="SOPORTE_TELEFÓNICO",W228="ENVÍO"),0,IF(Y228="TIPO I",'BASE LIQUIDACION REDEBAN 2025'!$B$10,IF(Y228="TIPO II",'BASE LIQUIDACION REDEBAN 2025'!$B$11,IF(Y228="TIPO III",'BASE LIQUIDACION REDEBAN 2025'!$B$12,'BASE LIQUIDACION REDEBAN 2025'!$B$13))))</f>
        <v>140395.6348884</v>
      </c>
      <c r="AF228" s="87">
        <f t="shared" si="3"/>
        <v>144967.87232000002</v>
      </c>
      <c r="AG228" s="184"/>
      <c r="AH228" s="184"/>
    </row>
    <row r="229" spans="1:34" s="79" customFormat="1" ht="13.15">
      <c r="A229" s="154" t="s">
        <v>81</v>
      </c>
      <c r="B229" s="154" t="str">
        <f>VLOOKUP(A229,'CENTRO DE COSTOS'!A:D,4,FALSE)</f>
        <v>MIGUEL JULIÁN HERNÁNDEZ GUARÍN</v>
      </c>
      <c r="C229" s="154" t="str">
        <f>VLOOKUP(A229,'CENTRO DE COSTOS'!A:D,2,FALSE)</f>
        <v>0004-0008</v>
      </c>
      <c r="D229" s="154">
        <v>54498</v>
      </c>
      <c r="E229" s="154">
        <v>2552403</v>
      </c>
      <c r="F229" s="154">
        <v>80745</v>
      </c>
      <c r="G229" s="154" t="s">
        <v>2958</v>
      </c>
      <c r="H229" s="154" t="s">
        <v>317</v>
      </c>
      <c r="I229" s="154" t="s">
        <v>318</v>
      </c>
      <c r="J229" s="154" t="s">
        <v>319</v>
      </c>
      <c r="K229" s="154" t="s">
        <v>159</v>
      </c>
      <c r="L229" s="154" t="s">
        <v>3968</v>
      </c>
      <c r="M229" s="155">
        <v>45873.737500000003</v>
      </c>
      <c r="N229" s="155">
        <v>45875.416666666664</v>
      </c>
      <c r="O229" s="154" t="s">
        <v>2961</v>
      </c>
      <c r="P229" s="154" t="s">
        <v>2962</v>
      </c>
      <c r="Q229" s="154" t="s">
        <v>2978</v>
      </c>
      <c r="R229" s="154" t="s">
        <v>2983</v>
      </c>
      <c r="S229" s="154" t="s">
        <v>2973</v>
      </c>
      <c r="T229" s="180"/>
      <c r="U229" s="154" t="s">
        <v>2965</v>
      </c>
      <c r="V229" s="154" t="s">
        <v>3969</v>
      </c>
      <c r="W229" s="154" t="s">
        <v>2967</v>
      </c>
      <c r="X229" s="154" t="s">
        <v>322</v>
      </c>
      <c r="Y229" s="154" t="s">
        <v>32</v>
      </c>
      <c r="Z229" s="154" t="s">
        <v>166</v>
      </c>
      <c r="AA229" s="154" t="s">
        <v>438</v>
      </c>
      <c r="AB229" s="154">
        <v>1</v>
      </c>
      <c r="AC229" s="154">
        <v>0</v>
      </c>
      <c r="AD229" s="87">
        <f>IF(W229="SOPORTE_TELEFÓNICO",'BASE LIQUIDACION REDEBAN 2025'!$B$19,IF(W229="ENVÍO",'BASE LIQUIDACION REDEBAN 2025'!$C$2,IF(Y229="TIPO I",'BASE LIQUIDACION REDEBAN 2025'!$C$2,IF(Y229="TIPO II",'BASE LIQUIDACION REDEBAN 2025'!$C$3,IF(Y229="TIPO III",'BASE LIQUIDACION REDEBAN 2025'!$C$4,IF(Y229="TIPO IV",'BASE LIQUIDACION REDEBAN 2025'!$C$5,IF(Z229="AEREO",'BASE LIQUIDACION REDEBAN 2025'!$B$6,'BASE LIQUIDACION REDEBAN 2025'!$C$5)))))))</f>
        <v>479588.87655000004</v>
      </c>
      <c r="AE229" s="87">
        <f>IF(OR(W229="SOPORTE_TELEFÓNICO",W229="ENVÍO"),0,IF(Y229="TIPO I",'BASE LIQUIDACION REDEBAN 2025'!$B$10,IF(Y229="TIPO II",'BASE LIQUIDACION REDEBAN 2025'!$B$11,IF(Y229="TIPO III",'BASE LIQUIDACION REDEBAN 2025'!$B$12,'BASE LIQUIDACION REDEBAN 2025'!$B$13))))</f>
        <v>196536.5258152</v>
      </c>
      <c r="AF229" s="87">
        <f t="shared" si="3"/>
        <v>479588.87655000004</v>
      </c>
      <c r="AG229" s="184"/>
      <c r="AH229" s="184"/>
    </row>
    <row r="230" spans="1:34" s="79" customFormat="1" ht="13.15">
      <c r="A230" s="154" t="s">
        <v>90</v>
      </c>
      <c r="B230" s="154" t="str">
        <f>VLOOKUP(A230,'CENTRO DE COSTOS'!A:D,4,FALSE)</f>
        <v>JUAN SEBASTIÁN RÍOS CASTRILLÓN</v>
      </c>
      <c r="C230" s="154" t="str">
        <f>VLOOKUP(A230,'CENTRO DE COSTOS'!A:D,2,FALSE)</f>
        <v>0004-0005</v>
      </c>
      <c r="D230" s="154">
        <v>5021</v>
      </c>
      <c r="E230" s="154">
        <v>2547237</v>
      </c>
      <c r="F230" s="154">
        <v>18094</v>
      </c>
      <c r="G230" s="154" t="s">
        <v>2958</v>
      </c>
      <c r="H230" s="154" t="s">
        <v>197</v>
      </c>
      <c r="I230" s="154" t="s">
        <v>3970</v>
      </c>
      <c r="J230" s="154" t="s">
        <v>3971</v>
      </c>
      <c r="K230" s="154" t="s">
        <v>159</v>
      </c>
      <c r="L230" s="154" t="s">
        <v>3972</v>
      </c>
      <c r="M230" s="155">
        <v>45873.415277777778</v>
      </c>
      <c r="N230" s="155">
        <v>45875.420138888891</v>
      </c>
      <c r="O230" s="154" t="s">
        <v>2961</v>
      </c>
      <c r="P230" s="154" t="s">
        <v>2962</v>
      </c>
      <c r="Q230" s="154" t="s">
        <v>3183</v>
      </c>
      <c r="R230" s="154" t="s">
        <v>2972</v>
      </c>
      <c r="S230" s="154" t="s">
        <v>2973</v>
      </c>
      <c r="T230" s="180"/>
      <c r="U230" s="154" t="s">
        <v>2965</v>
      </c>
      <c r="V230" s="154" t="s">
        <v>3973</v>
      </c>
      <c r="W230" s="154" t="s">
        <v>2967</v>
      </c>
      <c r="X230" s="154" t="s">
        <v>3974</v>
      </c>
      <c r="Y230" s="154" t="s">
        <v>30</v>
      </c>
      <c r="Z230" s="154" t="s">
        <v>166</v>
      </c>
      <c r="AA230" s="154" t="s">
        <v>1626</v>
      </c>
      <c r="AB230" s="154">
        <v>1</v>
      </c>
      <c r="AC230" s="154">
        <v>0</v>
      </c>
      <c r="AD230" s="87">
        <f>IF(W230="SOPORTE_TELEFÓNICO",'BASE LIQUIDACION REDEBAN 2025'!$B$19,IF(W230="ENVÍO",'BASE LIQUIDACION REDEBAN 2025'!$C$2,IF(Y230="TIPO I",'BASE LIQUIDACION REDEBAN 2025'!$C$2,IF(Y230="TIPO II",'BASE LIQUIDACION REDEBAN 2025'!$C$3,IF(Y230="TIPO III",'BASE LIQUIDACION REDEBAN 2025'!$C$4,IF(Y230="TIPO IV",'BASE LIQUIDACION REDEBAN 2025'!$C$5,IF(Z230="AEREO",'BASE LIQUIDACION REDEBAN 2025'!$B$6,'BASE LIQUIDACION REDEBAN 2025'!$C$5)))))))</f>
        <v>275728.78077800001</v>
      </c>
      <c r="AE230" s="87">
        <f>IF(OR(W230="SOPORTE_TELEFÓNICO",W230="ENVÍO"),0,IF(Y230="TIPO I",'BASE LIQUIDACION REDEBAN 2025'!$B$10,IF(Y230="TIPO II",'BASE LIQUIDACION REDEBAN 2025'!$B$11,IF(Y230="TIPO III",'BASE LIQUIDACION REDEBAN 2025'!$B$12,'BASE LIQUIDACION REDEBAN 2025'!$B$13))))</f>
        <v>196536.5258152</v>
      </c>
      <c r="AF230" s="87">
        <f t="shared" si="3"/>
        <v>275728.78077800001</v>
      </c>
      <c r="AG230" s="184"/>
      <c r="AH230" s="184"/>
    </row>
    <row r="231" spans="1:34" s="79" customFormat="1" ht="13.15">
      <c r="A231" s="154" t="s">
        <v>92</v>
      </c>
      <c r="B231" s="154" t="str">
        <f>VLOOKUP(A231,'CENTRO DE COSTOS'!A:D,4,FALSE)</f>
        <v>KEVIN ALEXIS CORZO BUSTOS</v>
      </c>
      <c r="C231" s="154" t="str">
        <f>VLOOKUP(A231,'CENTRO DE COSTOS'!A:D,2,FALSE)</f>
        <v>0004-0007</v>
      </c>
      <c r="D231" s="154">
        <v>18753</v>
      </c>
      <c r="E231" s="154">
        <v>2510513</v>
      </c>
      <c r="F231" s="154">
        <v>51522</v>
      </c>
      <c r="G231" s="154" t="s">
        <v>2958</v>
      </c>
      <c r="H231" s="154" t="s">
        <v>157</v>
      </c>
      <c r="I231" s="154" t="s">
        <v>217</v>
      </c>
      <c r="J231" s="154" t="s">
        <v>3975</v>
      </c>
      <c r="K231" s="154" t="s">
        <v>159</v>
      </c>
      <c r="L231" s="154" t="s">
        <v>3976</v>
      </c>
      <c r="M231" s="155">
        <v>45866.375694444447</v>
      </c>
      <c r="N231" s="155">
        <v>45875.427083333336</v>
      </c>
      <c r="O231" s="154" t="s">
        <v>2961</v>
      </c>
      <c r="P231" s="154" t="s">
        <v>2962</v>
      </c>
      <c r="Q231" s="154" t="s">
        <v>3099</v>
      </c>
      <c r="R231" s="154" t="s">
        <v>3435</v>
      </c>
      <c r="S231" s="154" t="s">
        <v>2973</v>
      </c>
      <c r="T231" s="180"/>
      <c r="U231" s="154" t="s">
        <v>2965</v>
      </c>
      <c r="V231" s="154" t="s">
        <v>3977</v>
      </c>
      <c r="W231" s="154" t="s">
        <v>2967</v>
      </c>
      <c r="X231" s="154" t="s">
        <v>3978</v>
      </c>
      <c r="Y231" s="154" t="s">
        <v>180</v>
      </c>
      <c r="Z231" s="154" t="s">
        <v>224</v>
      </c>
      <c r="AA231" s="154" t="s">
        <v>225</v>
      </c>
      <c r="AB231" s="154">
        <v>1</v>
      </c>
      <c r="AC231" s="154">
        <v>0</v>
      </c>
      <c r="AD231" s="87">
        <f>IF(W231="SOPORTE_TELEFÓNICO",'BASE LIQUIDACION REDEBAN 2025'!$B$19,IF(W231="ENVÍO",'BASE LIQUIDACION REDEBAN 2025'!$C$2,IF(Y231="TIPO I",'BASE LIQUIDACION REDEBAN 2025'!$C$2,IF(Y231="TIPO II",'BASE LIQUIDACION REDEBAN 2025'!$C$3,IF(Y231="TIPO III",'BASE LIQUIDACION REDEBAN 2025'!$C$4,IF(Y231="TIPO IV",'BASE LIQUIDACION REDEBAN 2025'!$C$5,IF(Z231="AEREO",'BASE LIQUIDACION REDEBAN 2025'!$B$6,'BASE LIQUIDACION REDEBAN 2025'!$C$5)))))))</f>
        <v>479588.87655000004</v>
      </c>
      <c r="AE231" s="87">
        <f>IF(OR(W231="SOPORTE_TELEFÓNICO",W231="ENVÍO"),0,IF(Y231="TIPO I",'BASE LIQUIDACION REDEBAN 2025'!$B$10,IF(Y231="TIPO II",'BASE LIQUIDACION REDEBAN 2025'!$B$11,IF(Y231="TIPO III",'BASE LIQUIDACION REDEBAN 2025'!$B$12,'BASE LIQUIDACION REDEBAN 2025'!$B$13))))</f>
        <v>196536.5258152</v>
      </c>
      <c r="AF231" s="87">
        <f t="shared" si="3"/>
        <v>479588.87655000004</v>
      </c>
      <c r="AG231" s="184"/>
      <c r="AH231" s="184"/>
    </row>
    <row r="232" spans="1:34" s="79" customFormat="1" ht="13.15">
      <c r="A232" s="154" t="s">
        <v>72</v>
      </c>
      <c r="B232" s="154" t="str">
        <f>VLOOKUP(A232,'CENTRO DE COSTOS'!A:D,4,FALSE)</f>
        <v>MIGUEL JULIÁN HERNÁNDEZ GUARÍN</v>
      </c>
      <c r="C232" s="154" t="str">
        <f>VLOOKUP(A232,'CENTRO DE COSTOS'!A:D,2,FALSE)</f>
        <v>0004-0008</v>
      </c>
      <c r="D232" s="154">
        <v>68001</v>
      </c>
      <c r="E232" s="154">
        <v>2559233</v>
      </c>
      <c r="F232" s="154">
        <v>38073</v>
      </c>
      <c r="G232" s="154" t="s">
        <v>2958</v>
      </c>
      <c r="H232" s="154" t="s">
        <v>820</v>
      </c>
      <c r="I232" s="154" t="s">
        <v>72</v>
      </c>
      <c r="J232" s="154" t="s">
        <v>3979</v>
      </c>
      <c r="K232" s="154" t="s">
        <v>159</v>
      </c>
      <c r="L232" s="154" t="s">
        <v>3980</v>
      </c>
      <c r="M232" s="155">
        <v>45874.734722222223</v>
      </c>
      <c r="N232" s="155">
        <v>45875.429861111108</v>
      </c>
      <c r="O232" s="154" t="s">
        <v>2961</v>
      </c>
      <c r="P232" s="154" t="s">
        <v>2962</v>
      </c>
      <c r="Q232" s="154" t="s">
        <v>3183</v>
      </c>
      <c r="R232" s="154" t="s">
        <v>3376</v>
      </c>
      <c r="S232" s="154" t="s">
        <v>2973</v>
      </c>
      <c r="T232" s="180"/>
      <c r="U232" s="154" t="s">
        <v>2965</v>
      </c>
      <c r="V232" s="154" t="s">
        <v>3981</v>
      </c>
      <c r="W232" s="154" t="s">
        <v>2967</v>
      </c>
      <c r="X232" s="154" t="s">
        <v>3982</v>
      </c>
      <c r="Y232" s="154" t="s">
        <v>25</v>
      </c>
      <c r="Z232" s="154" t="s">
        <v>166</v>
      </c>
      <c r="AA232" s="154" t="s">
        <v>1253</v>
      </c>
      <c r="AB232" s="154">
        <v>1</v>
      </c>
      <c r="AC232" s="154">
        <v>0</v>
      </c>
      <c r="AD232" s="87">
        <f>IF(W232="SOPORTE_TELEFÓNICO",'BASE LIQUIDACION REDEBAN 2025'!$B$19,IF(W232="ENVÍO",'BASE LIQUIDACION REDEBAN 2025'!$C$2,IF(Y232="TIPO I",'BASE LIQUIDACION REDEBAN 2025'!$C$2,IF(Y232="TIPO II",'BASE LIQUIDACION REDEBAN 2025'!$C$3,IF(Y232="TIPO III",'BASE LIQUIDACION REDEBAN 2025'!$C$4,IF(Y232="TIPO IV",'BASE LIQUIDACION REDEBAN 2025'!$C$5,IF(Z232="AEREO",'BASE LIQUIDACION REDEBAN 2025'!$B$6,'BASE LIQUIDACION REDEBAN 2025'!$C$5)))))))</f>
        <v>65960.072302</v>
      </c>
      <c r="AE232" s="87">
        <f>IF(OR(W232="SOPORTE_TELEFÓNICO",W232="ENVÍO"),0,IF(Y232="TIPO I",'BASE LIQUIDACION REDEBAN 2025'!$B$10,IF(Y232="TIPO II",'BASE LIQUIDACION REDEBAN 2025'!$B$11,IF(Y232="TIPO III",'BASE LIQUIDACION REDEBAN 2025'!$B$12,'BASE LIQUIDACION REDEBAN 2025'!$B$13))))</f>
        <v>75096.394270399993</v>
      </c>
      <c r="AF232" s="87">
        <f t="shared" si="3"/>
        <v>65960.072302</v>
      </c>
      <c r="AG232" s="184"/>
      <c r="AH232" s="184"/>
    </row>
    <row r="233" spans="1:34" s="79" customFormat="1" ht="13.15">
      <c r="A233" s="154" t="s">
        <v>80</v>
      </c>
      <c r="B233" s="154" t="str">
        <f>VLOOKUP(A233,'CENTRO DE COSTOS'!A:D,4,FALSE)</f>
        <v>JOSE MAURICIO HERNANDEZ ROJAS</v>
      </c>
      <c r="C233" s="154" t="str">
        <f>VLOOKUP(A233,'CENTRO DE COSTOS'!A:D,2,FALSE)</f>
        <v>0004-0001</v>
      </c>
      <c r="D233" s="154">
        <v>13001</v>
      </c>
      <c r="E233" s="154">
        <v>2555493</v>
      </c>
      <c r="F233" s="154">
        <v>72090</v>
      </c>
      <c r="G233" s="154" t="s">
        <v>2958</v>
      </c>
      <c r="H233" s="154" t="s">
        <v>303</v>
      </c>
      <c r="I233" s="154" t="s">
        <v>80</v>
      </c>
      <c r="J233" s="154" t="s">
        <v>3239</v>
      </c>
      <c r="K233" s="154" t="s">
        <v>159</v>
      </c>
      <c r="L233" s="154" t="s">
        <v>3983</v>
      </c>
      <c r="M233" s="155">
        <v>45874.452777777777</v>
      </c>
      <c r="N233" s="155">
        <v>45875.441666666666</v>
      </c>
      <c r="O233" s="154" t="s">
        <v>2961</v>
      </c>
      <c r="P233" s="154" t="s">
        <v>2962</v>
      </c>
      <c r="Q233" s="154" t="s">
        <v>3082</v>
      </c>
      <c r="R233" s="154" t="s">
        <v>2972</v>
      </c>
      <c r="S233" s="154" t="s">
        <v>2973</v>
      </c>
      <c r="T233" s="180"/>
      <c r="U233" s="154" t="s">
        <v>2965</v>
      </c>
      <c r="V233" s="154" t="s">
        <v>3984</v>
      </c>
      <c r="W233" s="154" t="s">
        <v>2967</v>
      </c>
      <c r="X233" s="154" t="s">
        <v>3242</v>
      </c>
      <c r="Y233" s="154" t="s">
        <v>25</v>
      </c>
      <c r="Z233" s="154" t="s">
        <v>166</v>
      </c>
      <c r="AA233" s="154" t="s">
        <v>452</v>
      </c>
      <c r="AB233" s="154">
        <v>1</v>
      </c>
      <c r="AC233" s="154">
        <v>0</v>
      </c>
      <c r="AD233" s="87">
        <f>IF(W233="SOPORTE_TELEFÓNICO",'BASE LIQUIDACION REDEBAN 2025'!$B$19,IF(W233="ENVÍO",'BASE LIQUIDACION REDEBAN 2025'!$C$2,IF(Y233="TIPO I",'BASE LIQUIDACION REDEBAN 2025'!$C$2,IF(Y233="TIPO II",'BASE LIQUIDACION REDEBAN 2025'!$C$3,IF(Y233="TIPO III",'BASE LIQUIDACION REDEBAN 2025'!$C$4,IF(Y233="TIPO IV",'BASE LIQUIDACION REDEBAN 2025'!$C$5,IF(Z233="AEREO",'BASE LIQUIDACION REDEBAN 2025'!$B$6,'BASE LIQUIDACION REDEBAN 2025'!$C$5)))))))</f>
        <v>65960.072302</v>
      </c>
      <c r="AE233" s="87">
        <f>IF(OR(W233="SOPORTE_TELEFÓNICO",W233="ENVÍO"),0,IF(Y233="TIPO I",'BASE LIQUIDACION REDEBAN 2025'!$B$10,IF(Y233="TIPO II",'BASE LIQUIDACION REDEBAN 2025'!$B$11,IF(Y233="TIPO III",'BASE LIQUIDACION REDEBAN 2025'!$B$12,'BASE LIQUIDACION REDEBAN 2025'!$B$13))))</f>
        <v>75096.394270399993</v>
      </c>
      <c r="AF233" s="87">
        <f t="shared" si="3"/>
        <v>65960.072302</v>
      </c>
      <c r="AG233" s="184"/>
      <c r="AH233" s="184"/>
    </row>
    <row r="234" spans="1:34" s="79" customFormat="1" ht="13.15">
      <c r="A234" s="154" t="s">
        <v>92</v>
      </c>
      <c r="B234" s="154" t="str">
        <f>VLOOKUP(A234,'CENTRO DE COSTOS'!A:D,4,FALSE)</f>
        <v>KEVIN ALEXIS CORZO BUSTOS</v>
      </c>
      <c r="C234" s="154" t="str">
        <f>VLOOKUP(A234,'CENTRO DE COSTOS'!A:D,2,FALSE)</f>
        <v>0004-0007</v>
      </c>
      <c r="D234" s="154">
        <v>41524</v>
      </c>
      <c r="E234" s="154">
        <v>2557024</v>
      </c>
      <c r="F234" s="154">
        <v>29954</v>
      </c>
      <c r="G234" s="154" t="s">
        <v>2958</v>
      </c>
      <c r="H234" s="154" t="s">
        <v>249</v>
      </c>
      <c r="I234" s="154" t="s">
        <v>3985</v>
      </c>
      <c r="J234" s="154" t="s">
        <v>3986</v>
      </c>
      <c r="K234" s="154" t="s">
        <v>159</v>
      </c>
      <c r="L234" s="154" t="s">
        <v>3987</v>
      </c>
      <c r="M234" s="155">
        <v>45874.576388888891</v>
      </c>
      <c r="N234" s="155">
        <v>45875.449305555558</v>
      </c>
      <c r="O234" s="154" t="s">
        <v>2961</v>
      </c>
      <c r="P234" s="154" t="s">
        <v>2962</v>
      </c>
      <c r="Q234" s="154" t="s">
        <v>2971</v>
      </c>
      <c r="R234" s="154" t="s">
        <v>2972</v>
      </c>
      <c r="S234" s="154" t="s">
        <v>2973</v>
      </c>
      <c r="T234" s="180"/>
      <c r="U234" s="154" t="s">
        <v>2965</v>
      </c>
      <c r="V234" s="154" t="s">
        <v>3988</v>
      </c>
      <c r="W234" s="154" t="s">
        <v>2967</v>
      </c>
      <c r="X234" s="154" t="s">
        <v>3989</v>
      </c>
      <c r="Y234" s="154" t="s">
        <v>25</v>
      </c>
      <c r="Z234" s="154" t="s">
        <v>166</v>
      </c>
      <c r="AA234" s="154" t="s">
        <v>167</v>
      </c>
      <c r="AB234" s="154">
        <v>1</v>
      </c>
      <c r="AC234" s="154">
        <v>0</v>
      </c>
      <c r="AD234" s="87">
        <f>IF(W234="SOPORTE_TELEFÓNICO",'BASE LIQUIDACION REDEBAN 2025'!$B$19,IF(W234="ENVÍO",'BASE LIQUIDACION REDEBAN 2025'!$C$2,IF(Y234="TIPO I",'BASE LIQUIDACION REDEBAN 2025'!$C$2,IF(Y234="TIPO II",'BASE LIQUIDACION REDEBAN 2025'!$C$3,IF(Y234="TIPO III",'BASE LIQUIDACION REDEBAN 2025'!$C$4,IF(Y234="TIPO IV",'BASE LIQUIDACION REDEBAN 2025'!$C$5,IF(Z234="AEREO",'BASE LIQUIDACION REDEBAN 2025'!$B$6,'BASE LIQUIDACION REDEBAN 2025'!$C$5)))))))</f>
        <v>65960.072302</v>
      </c>
      <c r="AE234" s="87">
        <f>IF(OR(W234="SOPORTE_TELEFÓNICO",W234="ENVÍO"),0,IF(Y234="TIPO I",'BASE LIQUIDACION REDEBAN 2025'!$B$10,IF(Y234="TIPO II",'BASE LIQUIDACION REDEBAN 2025'!$B$11,IF(Y234="TIPO III",'BASE LIQUIDACION REDEBAN 2025'!$B$12,'BASE LIQUIDACION REDEBAN 2025'!$B$13))))</f>
        <v>75096.394270399993</v>
      </c>
      <c r="AF234" s="87">
        <f t="shared" si="3"/>
        <v>65960.072302</v>
      </c>
      <c r="AG234" s="184"/>
      <c r="AH234" s="184"/>
    </row>
    <row r="235" spans="1:34" s="79" customFormat="1" ht="13.15">
      <c r="A235" s="154" t="s">
        <v>90</v>
      </c>
      <c r="B235" s="154" t="str">
        <f>VLOOKUP(A235,'CENTRO DE COSTOS'!A:D,4,FALSE)</f>
        <v>JUAN SEBASTIÁN RÍOS CASTRILLÓN</v>
      </c>
      <c r="C235" s="154" t="str">
        <f>VLOOKUP(A235,'CENTRO DE COSTOS'!A:D,2,FALSE)</f>
        <v>0004-0005</v>
      </c>
      <c r="D235" s="154">
        <v>5001</v>
      </c>
      <c r="E235" s="154">
        <v>2555474</v>
      </c>
      <c r="F235" s="154">
        <v>76078</v>
      </c>
      <c r="G235" s="154" t="s">
        <v>2958</v>
      </c>
      <c r="H235" s="154" t="s">
        <v>197</v>
      </c>
      <c r="I235" s="154" t="s">
        <v>90</v>
      </c>
      <c r="J235" s="154" t="s">
        <v>3990</v>
      </c>
      <c r="K235" s="154" t="s">
        <v>159</v>
      </c>
      <c r="L235" s="154" t="s">
        <v>3991</v>
      </c>
      <c r="M235" s="155">
        <v>45874.45208333333</v>
      </c>
      <c r="N235" s="155">
        <v>45875.451388888891</v>
      </c>
      <c r="O235" s="154" t="s">
        <v>2961</v>
      </c>
      <c r="P235" s="154" t="s">
        <v>2962</v>
      </c>
      <c r="Q235" s="154" t="s">
        <v>2971</v>
      </c>
      <c r="R235" s="154" t="s">
        <v>3001</v>
      </c>
      <c r="S235" s="154" t="s">
        <v>2973</v>
      </c>
      <c r="T235" s="180"/>
      <c r="U235" s="154" t="s">
        <v>2965</v>
      </c>
      <c r="V235" s="154" t="s">
        <v>3992</v>
      </c>
      <c r="W235" s="154" t="s">
        <v>2967</v>
      </c>
      <c r="X235" s="154" t="s">
        <v>3993</v>
      </c>
      <c r="Y235" s="154" t="s">
        <v>25</v>
      </c>
      <c r="Z235" s="154" t="s">
        <v>166</v>
      </c>
      <c r="AA235" s="154" t="s">
        <v>3158</v>
      </c>
      <c r="AB235" s="154">
        <v>1</v>
      </c>
      <c r="AC235" s="154">
        <v>0</v>
      </c>
      <c r="AD235" s="87">
        <f>IF(W235="SOPORTE_TELEFÓNICO",'BASE LIQUIDACION REDEBAN 2025'!$B$19,IF(W235="ENVÍO",'BASE LIQUIDACION REDEBAN 2025'!$C$2,IF(Y235="TIPO I",'BASE LIQUIDACION REDEBAN 2025'!$C$2,IF(Y235="TIPO II",'BASE LIQUIDACION REDEBAN 2025'!$C$3,IF(Y235="TIPO III",'BASE LIQUIDACION REDEBAN 2025'!$C$4,IF(Y235="TIPO IV",'BASE LIQUIDACION REDEBAN 2025'!$C$5,IF(Z235="AEREO",'BASE LIQUIDACION REDEBAN 2025'!$B$6,'BASE LIQUIDACION REDEBAN 2025'!$C$5)))))))</f>
        <v>65960.072302</v>
      </c>
      <c r="AE235" s="87">
        <f>IF(OR(W235="SOPORTE_TELEFÓNICO",W235="ENVÍO"),0,IF(Y235="TIPO I",'BASE LIQUIDACION REDEBAN 2025'!$B$10,IF(Y235="TIPO II",'BASE LIQUIDACION REDEBAN 2025'!$B$11,IF(Y235="TIPO III",'BASE LIQUIDACION REDEBAN 2025'!$B$12,'BASE LIQUIDACION REDEBAN 2025'!$B$13))))</f>
        <v>75096.394270399993</v>
      </c>
      <c r="AF235" s="87">
        <f t="shared" si="3"/>
        <v>65960.072302</v>
      </c>
      <c r="AG235" s="184"/>
      <c r="AH235" s="184"/>
    </row>
    <row r="236" spans="1:34" s="79" customFormat="1" ht="13.15">
      <c r="A236" s="154" t="s">
        <v>100</v>
      </c>
      <c r="B236" s="154" t="str">
        <f>VLOOKUP(A236,'CENTRO DE COSTOS'!A:D,4,FALSE)</f>
        <v>KEVIN ALEXIS CORZO BUSTOS</v>
      </c>
      <c r="C236" s="154" t="str">
        <f>VLOOKUP(A236,'CENTRO DE COSTOS'!A:D,2,FALSE)</f>
        <v>0004-0007</v>
      </c>
      <c r="D236" s="154">
        <v>50573</v>
      </c>
      <c r="E236" s="154">
        <v>2552012</v>
      </c>
      <c r="F236" s="154">
        <v>70836</v>
      </c>
      <c r="G236" s="154" t="s">
        <v>2958</v>
      </c>
      <c r="H236" s="154" t="s">
        <v>295</v>
      </c>
      <c r="I236" s="154" t="s">
        <v>3994</v>
      </c>
      <c r="J236" s="154" t="s">
        <v>3995</v>
      </c>
      <c r="K236" s="154" t="s">
        <v>159</v>
      </c>
      <c r="L236" s="154" t="s">
        <v>3996</v>
      </c>
      <c r="M236" s="155">
        <v>45873.697222222225</v>
      </c>
      <c r="N236" s="155">
        <v>45875.455555555556</v>
      </c>
      <c r="O236" s="154" t="s">
        <v>2961</v>
      </c>
      <c r="P236" s="154" t="s">
        <v>2962</v>
      </c>
      <c r="Q236" s="154" t="s">
        <v>2978</v>
      </c>
      <c r="R236" s="154" t="s">
        <v>2983</v>
      </c>
      <c r="S236" s="154" t="s">
        <v>2973</v>
      </c>
      <c r="T236" s="180"/>
      <c r="U236" s="154" t="s">
        <v>2965</v>
      </c>
      <c r="V236" s="154" t="s">
        <v>3997</v>
      </c>
      <c r="W236" s="154" t="s">
        <v>2967</v>
      </c>
      <c r="X236" s="154" t="s">
        <v>3998</v>
      </c>
      <c r="Y236" s="154" t="s">
        <v>28</v>
      </c>
      <c r="Z236" s="154" t="s">
        <v>166</v>
      </c>
      <c r="AA236" s="154" t="s">
        <v>301</v>
      </c>
      <c r="AB236" s="154">
        <v>1</v>
      </c>
      <c r="AC236" s="154">
        <v>0</v>
      </c>
      <c r="AD236" s="87">
        <f>IF(W236="SOPORTE_TELEFÓNICO",'BASE LIQUIDACION REDEBAN 2025'!$B$19,IF(W236="ENVÍO",'BASE LIQUIDACION REDEBAN 2025'!$C$2,IF(Y236="TIPO I",'BASE LIQUIDACION REDEBAN 2025'!$C$2,IF(Y236="TIPO II",'BASE LIQUIDACION REDEBAN 2025'!$C$3,IF(Y236="TIPO III",'BASE LIQUIDACION REDEBAN 2025'!$C$4,IF(Y236="TIPO IV",'BASE LIQUIDACION REDEBAN 2025'!$C$5,IF(Z236="AEREO",'BASE LIQUIDACION REDEBAN 2025'!$B$6,'BASE LIQUIDACION REDEBAN 2025'!$C$5)))))))</f>
        <v>144967.87232000002</v>
      </c>
      <c r="AE236" s="87">
        <f>IF(OR(W236="SOPORTE_TELEFÓNICO",W236="ENVÍO"),0,IF(Y236="TIPO I",'BASE LIQUIDACION REDEBAN 2025'!$B$10,IF(Y236="TIPO II",'BASE LIQUIDACION REDEBAN 2025'!$B$11,IF(Y236="TIPO III",'BASE LIQUIDACION REDEBAN 2025'!$B$12,'BASE LIQUIDACION REDEBAN 2025'!$B$13))))</f>
        <v>140395.6348884</v>
      </c>
      <c r="AF236" s="87">
        <f t="shared" si="3"/>
        <v>144967.87232000002</v>
      </c>
      <c r="AG236" s="184"/>
      <c r="AH236" s="184"/>
    </row>
    <row r="237" spans="1:34" s="79" customFormat="1" ht="13.15">
      <c r="A237" s="154" t="s">
        <v>90</v>
      </c>
      <c r="B237" s="154" t="str">
        <f>VLOOKUP(A237,'CENTRO DE COSTOS'!A:D,4,FALSE)</f>
        <v>JUAN SEBASTIÁN RÍOS CASTRILLÓN</v>
      </c>
      <c r="C237" s="154" t="str">
        <f>VLOOKUP(A237,'CENTRO DE COSTOS'!A:D,2,FALSE)</f>
        <v>0004-0005</v>
      </c>
      <c r="D237" s="154">
        <v>5001</v>
      </c>
      <c r="E237" s="154">
        <v>2556203</v>
      </c>
      <c r="F237" s="154">
        <v>40134</v>
      </c>
      <c r="G237" s="154" t="s">
        <v>2958</v>
      </c>
      <c r="H237" s="154" t="s">
        <v>197</v>
      </c>
      <c r="I237" s="154" t="s">
        <v>90</v>
      </c>
      <c r="J237" s="154" t="s">
        <v>3999</v>
      </c>
      <c r="K237" s="154" t="s">
        <v>159</v>
      </c>
      <c r="L237" s="154" t="s">
        <v>4000</v>
      </c>
      <c r="M237" s="155">
        <v>45874.477083333331</v>
      </c>
      <c r="N237" s="155">
        <v>45875.46875</v>
      </c>
      <c r="O237" s="154" t="s">
        <v>2961</v>
      </c>
      <c r="P237" s="154" t="s">
        <v>2962</v>
      </c>
      <c r="Q237" s="154" t="s">
        <v>3032</v>
      </c>
      <c r="R237" s="154" t="s">
        <v>2972</v>
      </c>
      <c r="S237" s="154" t="s">
        <v>2973</v>
      </c>
      <c r="T237" s="180"/>
      <c r="U237" s="154" t="s">
        <v>2965</v>
      </c>
      <c r="V237" s="154" t="s">
        <v>4001</v>
      </c>
      <c r="W237" s="154" t="s">
        <v>2967</v>
      </c>
      <c r="X237" s="154" t="s">
        <v>4002</v>
      </c>
      <c r="Y237" s="154" t="s">
        <v>25</v>
      </c>
      <c r="Z237" s="154" t="s">
        <v>166</v>
      </c>
      <c r="AA237" s="154" t="s">
        <v>2327</v>
      </c>
      <c r="AB237" s="154">
        <v>1</v>
      </c>
      <c r="AC237" s="154">
        <v>0</v>
      </c>
      <c r="AD237" s="87">
        <f>IF(W237="SOPORTE_TELEFÓNICO",'BASE LIQUIDACION REDEBAN 2025'!$B$19,IF(W237="ENVÍO",'BASE LIQUIDACION REDEBAN 2025'!$C$2,IF(Y237="TIPO I",'BASE LIQUIDACION REDEBAN 2025'!$C$2,IF(Y237="TIPO II",'BASE LIQUIDACION REDEBAN 2025'!$C$3,IF(Y237="TIPO III",'BASE LIQUIDACION REDEBAN 2025'!$C$4,IF(Y237="TIPO IV",'BASE LIQUIDACION REDEBAN 2025'!$C$5,IF(Z237="AEREO",'BASE LIQUIDACION REDEBAN 2025'!$B$6,'BASE LIQUIDACION REDEBAN 2025'!$C$5)))))))</f>
        <v>65960.072302</v>
      </c>
      <c r="AE237" s="87">
        <f>IF(OR(W237="SOPORTE_TELEFÓNICO",W237="ENVÍO"),0,IF(Y237="TIPO I",'BASE LIQUIDACION REDEBAN 2025'!$B$10,IF(Y237="TIPO II",'BASE LIQUIDACION REDEBAN 2025'!$B$11,IF(Y237="TIPO III",'BASE LIQUIDACION REDEBAN 2025'!$B$12,'BASE LIQUIDACION REDEBAN 2025'!$B$13))))</f>
        <v>75096.394270399993</v>
      </c>
      <c r="AF237" s="87">
        <f t="shared" si="3"/>
        <v>65960.072302</v>
      </c>
      <c r="AG237" s="184"/>
      <c r="AH237" s="184"/>
    </row>
    <row r="238" spans="1:34" s="79" customFormat="1" ht="13.15">
      <c r="A238" s="154" t="s">
        <v>68</v>
      </c>
      <c r="B238" s="154" t="str">
        <f>VLOOKUP(A238,'CENTRO DE COSTOS'!A:D,4,FALSE)</f>
        <v>WILLIAM ASDRUBAL ROZO ROZO</v>
      </c>
      <c r="C238" s="154" t="str">
        <f>VLOOKUP(A238,'CENTRO DE COSTOS'!A:D,2,FALSE)</f>
        <v>0004-0004</v>
      </c>
      <c r="D238" s="154">
        <v>11001</v>
      </c>
      <c r="E238" s="154">
        <v>2560459</v>
      </c>
      <c r="F238" s="154">
        <v>28210</v>
      </c>
      <c r="G238" s="154" t="s">
        <v>2958</v>
      </c>
      <c r="H238" s="154" t="s">
        <v>470</v>
      </c>
      <c r="I238" s="154" t="s">
        <v>68</v>
      </c>
      <c r="J238" s="154" t="s">
        <v>4003</v>
      </c>
      <c r="K238" s="154" t="s">
        <v>159</v>
      </c>
      <c r="L238" s="154" t="s">
        <v>4004</v>
      </c>
      <c r="M238" s="155">
        <v>45875.373611111114</v>
      </c>
      <c r="N238" s="155">
        <v>45875.482638888891</v>
      </c>
      <c r="O238" s="154" t="s">
        <v>2961</v>
      </c>
      <c r="P238" s="154" t="s">
        <v>2988</v>
      </c>
      <c r="Q238" s="154" t="s">
        <v>2963</v>
      </c>
      <c r="R238" s="154" t="s">
        <v>3326</v>
      </c>
      <c r="S238" s="154" t="s">
        <v>2973</v>
      </c>
      <c r="T238" s="180"/>
      <c r="U238" s="154" t="s">
        <v>2965</v>
      </c>
      <c r="V238" s="154" t="s">
        <v>4005</v>
      </c>
      <c r="W238" s="154" t="s">
        <v>2967</v>
      </c>
      <c r="X238" s="154" t="s">
        <v>4006</v>
      </c>
      <c r="Y238" s="154" t="s">
        <v>25</v>
      </c>
      <c r="Z238" s="154" t="s">
        <v>166</v>
      </c>
      <c r="AA238" s="154" t="s">
        <v>538</v>
      </c>
      <c r="AB238" s="154">
        <v>1</v>
      </c>
      <c r="AC238" s="154">
        <v>0</v>
      </c>
      <c r="AD238" s="87">
        <f>IF(W238="SOPORTE_TELEFÓNICO",'BASE LIQUIDACION REDEBAN 2025'!$B$19,IF(W238="ENVÍO",'BASE LIQUIDACION REDEBAN 2025'!$C$2,IF(Y238="TIPO I",'BASE LIQUIDACION REDEBAN 2025'!$C$2,IF(Y238="TIPO II",'BASE LIQUIDACION REDEBAN 2025'!$C$3,IF(Y238="TIPO III",'BASE LIQUIDACION REDEBAN 2025'!$C$4,IF(Y238="TIPO IV",'BASE LIQUIDACION REDEBAN 2025'!$C$5,IF(Z238="AEREO",'BASE LIQUIDACION REDEBAN 2025'!$B$6,'BASE LIQUIDACION REDEBAN 2025'!$C$5)))))))</f>
        <v>65960.072302</v>
      </c>
      <c r="AE238" s="87">
        <f>IF(OR(W238="SOPORTE_TELEFÓNICO",W238="ENVÍO"),0,IF(Y238="TIPO I",'BASE LIQUIDACION REDEBAN 2025'!$B$10,IF(Y238="TIPO II",'BASE LIQUIDACION REDEBAN 2025'!$B$11,IF(Y238="TIPO III",'BASE LIQUIDACION REDEBAN 2025'!$B$12,'BASE LIQUIDACION REDEBAN 2025'!$B$13))))</f>
        <v>75096.394270399993</v>
      </c>
      <c r="AF238" s="87">
        <f t="shared" si="3"/>
        <v>65960.072302</v>
      </c>
      <c r="AG238" s="184"/>
      <c r="AH238" s="184"/>
    </row>
    <row r="239" spans="1:34" s="79" customFormat="1" ht="13.15">
      <c r="A239" s="154" t="s">
        <v>68</v>
      </c>
      <c r="B239" s="154" t="str">
        <f>VLOOKUP(A239,'CENTRO DE COSTOS'!A:D,4,FALSE)</f>
        <v>WILLIAM ASDRUBAL ROZO ROZO</v>
      </c>
      <c r="C239" s="154" t="str">
        <f>VLOOKUP(A239,'CENTRO DE COSTOS'!A:D,2,FALSE)</f>
        <v>0004-0004</v>
      </c>
      <c r="D239" s="154">
        <v>25754</v>
      </c>
      <c r="E239" s="154">
        <v>2557743</v>
      </c>
      <c r="F239" s="154">
        <v>34085</v>
      </c>
      <c r="G239" s="154" t="s">
        <v>2958</v>
      </c>
      <c r="H239" s="154" t="s">
        <v>470</v>
      </c>
      <c r="I239" s="154" t="s">
        <v>1138</v>
      </c>
      <c r="J239" s="154" t="s">
        <v>4007</v>
      </c>
      <c r="K239" s="154" t="s">
        <v>159</v>
      </c>
      <c r="L239" s="154" t="s">
        <v>4008</v>
      </c>
      <c r="M239" s="155">
        <v>45874.629861111112</v>
      </c>
      <c r="N239" s="155">
        <v>45875.48541666667</v>
      </c>
      <c r="O239" s="154" t="s">
        <v>2961</v>
      </c>
      <c r="P239" s="154" t="s">
        <v>2962</v>
      </c>
      <c r="Q239" s="154" t="s">
        <v>3032</v>
      </c>
      <c r="R239" s="154" t="s">
        <v>3041</v>
      </c>
      <c r="S239" s="154" t="s">
        <v>2973</v>
      </c>
      <c r="T239" s="180"/>
      <c r="U239" s="154" t="s">
        <v>2965</v>
      </c>
      <c r="V239" s="154" t="s">
        <v>4009</v>
      </c>
      <c r="W239" s="154" t="s">
        <v>2967</v>
      </c>
      <c r="X239" s="154" t="s">
        <v>4010</v>
      </c>
      <c r="Y239" s="154" t="s">
        <v>25</v>
      </c>
      <c r="Z239" s="154" t="s">
        <v>166</v>
      </c>
      <c r="AA239" s="154" t="s">
        <v>599</v>
      </c>
      <c r="AB239" s="154">
        <v>1</v>
      </c>
      <c r="AC239" s="154">
        <v>0</v>
      </c>
      <c r="AD239" s="87">
        <f>IF(W239="SOPORTE_TELEFÓNICO",'BASE LIQUIDACION REDEBAN 2025'!$B$19,IF(W239="ENVÍO",'BASE LIQUIDACION REDEBAN 2025'!$C$2,IF(Y239="TIPO I",'BASE LIQUIDACION REDEBAN 2025'!$C$2,IF(Y239="TIPO II",'BASE LIQUIDACION REDEBAN 2025'!$C$3,IF(Y239="TIPO III",'BASE LIQUIDACION REDEBAN 2025'!$C$4,IF(Y239="TIPO IV",'BASE LIQUIDACION REDEBAN 2025'!$C$5,IF(Z239="AEREO",'BASE LIQUIDACION REDEBAN 2025'!$B$6,'BASE LIQUIDACION REDEBAN 2025'!$C$5)))))))</f>
        <v>65960.072302</v>
      </c>
      <c r="AE239" s="87">
        <f>IF(OR(W239="SOPORTE_TELEFÓNICO",W239="ENVÍO"),0,IF(Y239="TIPO I",'BASE LIQUIDACION REDEBAN 2025'!$B$10,IF(Y239="TIPO II",'BASE LIQUIDACION REDEBAN 2025'!$B$11,IF(Y239="TIPO III",'BASE LIQUIDACION REDEBAN 2025'!$B$12,'BASE LIQUIDACION REDEBAN 2025'!$B$13))))</f>
        <v>75096.394270399993</v>
      </c>
      <c r="AF239" s="87">
        <f t="shared" si="3"/>
        <v>65960.072302</v>
      </c>
      <c r="AG239" s="184"/>
      <c r="AH239" s="184"/>
    </row>
    <row r="240" spans="1:34" s="79" customFormat="1" ht="13.15">
      <c r="A240" s="154" t="s">
        <v>81</v>
      </c>
      <c r="B240" s="154" t="str">
        <f>VLOOKUP(A240,'CENTRO DE COSTOS'!A:D,4,FALSE)</f>
        <v>MIGUEL JULIÁN HERNÁNDEZ GUARÍN</v>
      </c>
      <c r="C240" s="154" t="str">
        <f>VLOOKUP(A240,'CENTRO DE COSTOS'!A:D,2,FALSE)</f>
        <v>0004-0008</v>
      </c>
      <c r="D240" s="154">
        <v>54001</v>
      </c>
      <c r="E240" s="154">
        <v>2557802</v>
      </c>
      <c r="F240" s="154">
        <v>58266</v>
      </c>
      <c r="G240" s="154" t="s">
        <v>2958</v>
      </c>
      <c r="H240" s="154" t="s">
        <v>317</v>
      </c>
      <c r="I240" s="154" t="s">
        <v>81</v>
      </c>
      <c r="J240" s="154" t="s">
        <v>2548</v>
      </c>
      <c r="K240" s="154" t="s">
        <v>159</v>
      </c>
      <c r="L240" s="154" t="s">
        <v>4011</v>
      </c>
      <c r="M240" s="155">
        <v>45874.629166666666</v>
      </c>
      <c r="N240" s="155">
        <v>45875.488194444442</v>
      </c>
      <c r="O240" s="154" t="s">
        <v>2961</v>
      </c>
      <c r="P240" s="154" t="s">
        <v>2962</v>
      </c>
      <c r="Q240" s="154" t="s">
        <v>3099</v>
      </c>
      <c r="R240" s="154" t="s">
        <v>3115</v>
      </c>
      <c r="S240" s="154" t="s">
        <v>200</v>
      </c>
      <c r="T240" s="180"/>
      <c r="U240" s="154" t="s">
        <v>2965</v>
      </c>
      <c r="V240" s="154" t="s">
        <v>4012</v>
      </c>
      <c r="W240" s="154" t="s">
        <v>2967</v>
      </c>
      <c r="X240" s="154" t="s">
        <v>4013</v>
      </c>
      <c r="Y240" s="154" t="s">
        <v>25</v>
      </c>
      <c r="Z240" s="154" t="s">
        <v>166</v>
      </c>
      <c r="AA240" s="154" t="s">
        <v>401</v>
      </c>
      <c r="AB240" s="154">
        <v>1</v>
      </c>
      <c r="AC240" s="154">
        <v>0</v>
      </c>
      <c r="AD240" s="87">
        <f>IF(W240="SOPORTE_TELEFÓNICO",'BASE LIQUIDACION REDEBAN 2025'!$B$19,IF(W240="ENVÍO",'BASE LIQUIDACION REDEBAN 2025'!$C$2,IF(Y240="TIPO I",'BASE LIQUIDACION REDEBAN 2025'!$C$2,IF(Y240="TIPO II",'BASE LIQUIDACION REDEBAN 2025'!$C$3,IF(Y240="TIPO III",'BASE LIQUIDACION REDEBAN 2025'!$C$4,IF(Y240="TIPO IV",'BASE LIQUIDACION REDEBAN 2025'!$C$5,IF(Z240="AEREO",'BASE LIQUIDACION REDEBAN 2025'!$B$6,'BASE LIQUIDACION REDEBAN 2025'!$C$5)))))))</f>
        <v>65960.072302</v>
      </c>
      <c r="AE240" s="87">
        <f>IF(OR(W240="SOPORTE_TELEFÓNICO",W240="ENVÍO"),0,IF(Y240="TIPO I",'BASE LIQUIDACION REDEBAN 2025'!$B$10,IF(Y240="TIPO II",'BASE LIQUIDACION REDEBAN 2025'!$B$11,IF(Y240="TIPO III",'BASE LIQUIDACION REDEBAN 2025'!$B$12,'BASE LIQUIDACION REDEBAN 2025'!$B$13))))</f>
        <v>75096.394270399993</v>
      </c>
      <c r="AF240" s="87">
        <f t="shared" si="3"/>
        <v>65960.072302</v>
      </c>
      <c r="AG240" s="184"/>
      <c r="AH240" s="184"/>
    </row>
    <row r="241" spans="1:34" s="79" customFormat="1" ht="13.15">
      <c r="A241" s="154" t="s">
        <v>87</v>
      </c>
      <c r="B241" s="154" t="str">
        <f>VLOOKUP(A241,'CENTRO DE COSTOS'!A:D,4,FALSE)</f>
        <v>DIEGO FERNANDO HENAO CARDONA</v>
      </c>
      <c r="C241" s="154" t="str">
        <f>VLOOKUP(A241,'CENTRO DE COSTOS'!A:D,2,FALSE)</f>
        <v>0004-0002</v>
      </c>
      <c r="D241" s="154">
        <v>17653</v>
      </c>
      <c r="E241" s="154">
        <v>2549741</v>
      </c>
      <c r="F241" s="154">
        <v>34432</v>
      </c>
      <c r="G241" s="154" t="s">
        <v>2958</v>
      </c>
      <c r="H241" s="154" t="s">
        <v>477</v>
      </c>
      <c r="I241" s="154" t="s">
        <v>4014</v>
      </c>
      <c r="J241" s="154" t="s">
        <v>4015</v>
      </c>
      <c r="K241" s="154" t="s">
        <v>159</v>
      </c>
      <c r="L241" s="154" t="s">
        <v>4016</v>
      </c>
      <c r="M241" s="155">
        <v>45873.577777777777</v>
      </c>
      <c r="N241" s="155">
        <v>45875.497916666667</v>
      </c>
      <c r="O241" s="154" t="s">
        <v>2961</v>
      </c>
      <c r="P241" s="154" t="s">
        <v>2962</v>
      </c>
      <c r="Q241" s="154" t="s">
        <v>3316</v>
      </c>
      <c r="R241" s="154" t="s">
        <v>3317</v>
      </c>
      <c r="S241" s="154" t="s">
        <v>200</v>
      </c>
      <c r="T241" s="180"/>
      <c r="U241" s="154" t="s">
        <v>2965</v>
      </c>
      <c r="V241" s="154" t="s">
        <v>4017</v>
      </c>
      <c r="W241" s="154" t="s">
        <v>2967</v>
      </c>
      <c r="X241" s="154" t="s">
        <v>4018</v>
      </c>
      <c r="Y241" s="154" t="s">
        <v>28</v>
      </c>
      <c r="Z241" s="154" t="s">
        <v>166</v>
      </c>
      <c r="AA241" s="154" t="s">
        <v>482</v>
      </c>
      <c r="AB241" s="154">
        <v>1</v>
      </c>
      <c r="AC241" s="154">
        <v>0</v>
      </c>
      <c r="AD241" s="87">
        <f>IF(W241="SOPORTE_TELEFÓNICO",'BASE LIQUIDACION REDEBAN 2025'!$B$19,IF(W241="ENVÍO",'BASE LIQUIDACION REDEBAN 2025'!$C$2,IF(Y241="TIPO I",'BASE LIQUIDACION REDEBAN 2025'!$C$2,IF(Y241="TIPO II",'BASE LIQUIDACION REDEBAN 2025'!$C$3,IF(Y241="TIPO III",'BASE LIQUIDACION REDEBAN 2025'!$C$4,IF(Y241="TIPO IV",'BASE LIQUIDACION REDEBAN 2025'!$C$5,IF(Z241="AEREO",'BASE LIQUIDACION REDEBAN 2025'!$B$6,'BASE LIQUIDACION REDEBAN 2025'!$C$5)))))))</f>
        <v>144967.87232000002</v>
      </c>
      <c r="AE241" s="87">
        <f>IF(OR(W241="SOPORTE_TELEFÓNICO",W241="ENVÍO"),0,IF(Y241="TIPO I",'BASE LIQUIDACION REDEBAN 2025'!$B$10,IF(Y241="TIPO II",'BASE LIQUIDACION REDEBAN 2025'!$B$11,IF(Y241="TIPO III",'BASE LIQUIDACION REDEBAN 2025'!$B$12,'BASE LIQUIDACION REDEBAN 2025'!$B$13))))</f>
        <v>140395.6348884</v>
      </c>
      <c r="AF241" s="87">
        <f t="shared" si="3"/>
        <v>144967.87232000002</v>
      </c>
      <c r="AG241" s="184"/>
      <c r="AH241" s="184"/>
    </row>
    <row r="242" spans="1:34" s="79" customFormat="1" ht="13.15">
      <c r="A242" s="154" t="s">
        <v>91</v>
      </c>
      <c r="B242" s="154" t="str">
        <f>VLOOKUP(A242,'CENTRO DE COSTOS'!A:D,4,FALSE)</f>
        <v>JOSE MAURICIO HERNANDEZ ROJAS</v>
      </c>
      <c r="C242" s="154" t="str">
        <f>VLOOKUP(A242,'CENTRO DE COSTOS'!A:D,2,FALSE)</f>
        <v>0004-0001</v>
      </c>
      <c r="D242" s="154">
        <v>23672</v>
      </c>
      <c r="E242" s="154">
        <v>2552991</v>
      </c>
      <c r="F242" s="154">
        <v>61049</v>
      </c>
      <c r="G242" s="154" t="s">
        <v>2958</v>
      </c>
      <c r="H242" s="154" t="s">
        <v>421</v>
      </c>
      <c r="I242" s="154" t="s">
        <v>2511</v>
      </c>
      <c r="J242" s="154" t="s">
        <v>4019</v>
      </c>
      <c r="K242" s="154" t="s">
        <v>159</v>
      </c>
      <c r="L242" s="154" t="s">
        <v>4020</v>
      </c>
      <c r="M242" s="155">
        <v>45874.334027777775</v>
      </c>
      <c r="N242" s="155">
        <v>45875.504166666666</v>
      </c>
      <c r="O242" s="154" t="s">
        <v>2961</v>
      </c>
      <c r="P242" s="154" t="s">
        <v>2962</v>
      </c>
      <c r="Q242" s="154" t="s">
        <v>3082</v>
      </c>
      <c r="R242" s="154" t="s">
        <v>2972</v>
      </c>
      <c r="S242" s="154" t="s">
        <v>2973</v>
      </c>
      <c r="T242" s="180"/>
      <c r="U242" s="154" t="s">
        <v>2965</v>
      </c>
      <c r="V242" s="154" t="s">
        <v>4021</v>
      </c>
      <c r="W242" s="154" t="s">
        <v>2967</v>
      </c>
      <c r="X242" s="154" t="s">
        <v>4022</v>
      </c>
      <c r="Y242" s="154" t="s">
        <v>28</v>
      </c>
      <c r="Z242" s="154" t="s">
        <v>166</v>
      </c>
      <c r="AA242" s="154" t="s">
        <v>426</v>
      </c>
      <c r="AB242" s="154">
        <v>1</v>
      </c>
      <c r="AC242" s="154">
        <v>0</v>
      </c>
      <c r="AD242" s="87">
        <f>IF(W242="SOPORTE_TELEFÓNICO",'BASE LIQUIDACION REDEBAN 2025'!$B$19,IF(W242="ENVÍO",'BASE LIQUIDACION REDEBAN 2025'!$C$2,IF(Y242="TIPO I",'BASE LIQUIDACION REDEBAN 2025'!$C$2,IF(Y242="TIPO II",'BASE LIQUIDACION REDEBAN 2025'!$C$3,IF(Y242="TIPO III",'BASE LIQUIDACION REDEBAN 2025'!$C$4,IF(Y242="TIPO IV",'BASE LIQUIDACION REDEBAN 2025'!$C$5,IF(Z242="AEREO",'BASE LIQUIDACION REDEBAN 2025'!$B$6,'BASE LIQUIDACION REDEBAN 2025'!$C$5)))))))</f>
        <v>144967.87232000002</v>
      </c>
      <c r="AE242" s="87">
        <f>IF(OR(W242="SOPORTE_TELEFÓNICO",W242="ENVÍO"),0,IF(Y242="TIPO I",'BASE LIQUIDACION REDEBAN 2025'!$B$10,IF(Y242="TIPO II",'BASE LIQUIDACION REDEBAN 2025'!$B$11,IF(Y242="TIPO III",'BASE LIQUIDACION REDEBAN 2025'!$B$12,'BASE LIQUIDACION REDEBAN 2025'!$B$13))))</f>
        <v>140395.6348884</v>
      </c>
      <c r="AF242" s="87">
        <f t="shared" si="3"/>
        <v>144967.87232000002</v>
      </c>
      <c r="AG242" s="184"/>
      <c r="AH242" s="184"/>
    </row>
    <row r="243" spans="1:34" s="79" customFormat="1" ht="13.15">
      <c r="A243" s="154" t="s">
        <v>68</v>
      </c>
      <c r="B243" s="154" t="str">
        <f>VLOOKUP(A243,'CENTRO DE COSTOS'!A:D,4,FALSE)</f>
        <v>WILLIAM ASDRUBAL ROZO ROZO</v>
      </c>
      <c r="C243" s="154" t="str">
        <f>VLOOKUP(A243,'CENTRO DE COSTOS'!A:D,2,FALSE)</f>
        <v>0004-0004</v>
      </c>
      <c r="D243" s="154">
        <v>25175</v>
      </c>
      <c r="E243" s="154">
        <v>2560523</v>
      </c>
      <c r="F243" s="154">
        <v>61434</v>
      </c>
      <c r="G243" s="154" t="s">
        <v>2958</v>
      </c>
      <c r="H243" s="154" t="s">
        <v>470</v>
      </c>
      <c r="I243" s="154" t="s">
        <v>1984</v>
      </c>
      <c r="J243" s="154" t="s">
        <v>4023</v>
      </c>
      <c r="K243" s="154" t="s">
        <v>159</v>
      </c>
      <c r="L243" s="154" t="s">
        <v>4024</v>
      </c>
      <c r="M243" s="155">
        <v>45875.369444444441</v>
      </c>
      <c r="N243" s="155">
        <v>45875.505555555559</v>
      </c>
      <c r="O243" s="154" t="s">
        <v>2961</v>
      </c>
      <c r="P243" s="154" t="s">
        <v>2962</v>
      </c>
      <c r="Q243" s="154" t="s">
        <v>3495</v>
      </c>
      <c r="R243" s="154" t="s">
        <v>3046</v>
      </c>
      <c r="S243" s="154" t="s">
        <v>2973</v>
      </c>
      <c r="T243" s="180"/>
      <c r="U243" s="154" t="s">
        <v>2965</v>
      </c>
      <c r="V243" s="154" t="s">
        <v>4025</v>
      </c>
      <c r="W243" s="154" t="s">
        <v>2967</v>
      </c>
      <c r="X243" s="154" t="s">
        <v>4026</v>
      </c>
      <c r="Y243" s="154" t="s">
        <v>28</v>
      </c>
      <c r="Z243" s="154" t="s">
        <v>166</v>
      </c>
      <c r="AA243" s="154" t="s">
        <v>1029</v>
      </c>
      <c r="AB243" s="154">
        <v>1</v>
      </c>
      <c r="AC243" s="154">
        <v>0</v>
      </c>
      <c r="AD243" s="87">
        <f>IF(W243="SOPORTE_TELEFÓNICO",'BASE LIQUIDACION REDEBAN 2025'!$B$19,IF(W243="ENVÍO",'BASE LIQUIDACION REDEBAN 2025'!$C$2,IF(Y243="TIPO I",'BASE LIQUIDACION REDEBAN 2025'!$C$2,IF(Y243="TIPO II",'BASE LIQUIDACION REDEBAN 2025'!$C$3,IF(Y243="TIPO III",'BASE LIQUIDACION REDEBAN 2025'!$C$4,IF(Y243="TIPO IV",'BASE LIQUIDACION REDEBAN 2025'!$C$5,IF(Z243="AEREO",'BASE LIQUIDACION REDEBAN 2025'!$B$6,'BASE LIQUIDACION REDEBAN 2025'!$C$5)))))))</f>
        <v>144967.87232000002</v>
      </c>
      <c r="AE243" s="87">
        <f>IF(OR(W243="SOPORTE_TELEFÓNICO",W243="ENVÍO"),0,IF(Y243="TIPO I",'BASE LIQUIDACION REDEBAN 2025'!$B$10,IF(Y243="TIPO II",'BASE LIQUIDACION REDEBAN 2025'!$B$11,IF(Y243="TIPO III",'BASE LIQUIDACION REDEBAN 2025'!$B$12,'BASE LIQUIDACION REDEBAN 2025'!$B$13))))</f>
        <v>140395.6348884</v>
      </c>
      <c r="AF243" s="87">
        <f t="shared" si="3"/>
        <v>144967.87232000002</v>
      </c>
      <c r="AG243" s="184"/>
      <c r="AH243" s="184"/>
    </row>
    <row r="244" spans="1:34" s="79" customFormat="1" ht="13.15">
      <c r="A244" s="154" t="s">
        <v>68</v>
      </c>
      <c r="B244" s="154" t="str">
        <f>VLOOKUP(A244,'CENTRO DE COSTOS'!A:D,4,FALSE)</f>
        <v>WILLIAM ASDRUBAL ROZO ROZO</v>
      </c>
      <c r="C244" s="154" t="str">
        <f>VLOOKUP(A244,'CENTRO DE COSTOS'!A:D,2,FALSE)</f>
        <v>0004-0004</v>
      </c>
      <c r="D244" s="154">
        <v>11001</v>
      </c>
      <c r="E244" s="154">
        <v>2559092</v>
      </c>
      <c r="F244" s="154">
        <v>80656</v>
      </c>
      <c r="G244" s="154" t="s">
        <v>2958</v>
      </c>
      <c r="H244" s="154" t="s">
        <v>470</v>
      </c>
      <c r="I244" s="154" t="s">
        <v>68</v>
      </c>
      <c r="J244" s="154" t="s">
        <v>4027</v>
      </c>
      <c r="K244" s="154" t="s">
        <v>159</v>
      </c>
      <c r="L244" s="154" t="s">
        <v>4028</v>
      </c>
      <c r="M244" s="155">
        <v>45875.333333333336</v>
      </c>
      <c r="N244" s="155">
        <v>45875.522222222222</v>
      </c>
      <c r="O244" s="154" t="s">
        <v>2961</v>
      </c>
      <c r="P244" s="154" t="s">
        <v>2962</v>
      </c>
      <c r="Q244" s="154" t="s">
        <v>3099</v>
      </c>
      <c r="R244" s="154" t="s">
        <v>3115</v>
      </c>
      <c r="S244" s="154" t="s">
        <v>2973</v>
      </c>
      <c r="T244" s="180"/>
      <c r="U244" s="154" t="s">
        <v>2965</v>
      </c>
      <c r="V244" s="154" t="s">
        <v>4029</v>
      </c>
      <c r="W244" s="154" t="s">
        <v>2967</v>
      </c>
      <c r="X244" s="154" t="s">
        <v>4030</v>
      </c>
      <c r="Y244" s="154" t="s">
        <v>25</v>
      </c>
      <c r="Z244" s="154" t="s">
        <v>166</v>
      </c>
      <c r="AA244" s="154" t="s">
        <v>475</v>
      </c>
      <c r="AB244" s="154">
        <v>1</v>
      </c>
      <c r="AC244" s="154">
        <v>0</v>
      </c>
      <c r="AD244" s="87">
        <f>IF(W244="SOPORTE_TELEFÓNICO",'BASE LIQUIDACION REDEBAN 2025'!$B$19,IF(W244="ENVÍO",'BASE LIQUIDACION REDEBAN 2025'!$C$2,IF(Y244="TIPO I",'BASE LIQUIDACION REDEBAN 2025'!$C$2,IF(Y244="TIPO II",'BASE LIQUIDACION REDEBAN 2025'!$C$3,IF(Y244="TIPO III",'BASE LIQUIDACION REDEBAN 2025'!$C$4,IF(Y244="TIPO IV",'BASE LIQUIDACION REDEBAN 2025'!$C$5,IF(Z244="AEREO",'BASE LIQUIDACION REDEBAN 2025'!$B$6,'BASE LIQUIDACION REDEBAN 2025'!$C$5)))))))</f>
        <v>65960.072302</v>
      </c>
      <c r="AE244" s="87">
        <f>IF(OR(W244="SOPORTE_TELEFÓNICO",W244="ENVÍO"),0,IF(Y244="TIPO I",'BASE LIQUIDACION REDEBAN 2025'!$B$10,IF(Y244="TIPO II",'BASE LIQUIDACION REDEBAN 2025'!$B$11,IF(Y244="TIPO III",'BASE LIQUIDACION REDEBAN 2025'!$B$12,'BASE LIQUIDACION REDEBAN 2025'!$B$13))))</f>
        <v>75096.394270399993</v>
      </c>
      <c r="AF244" s="87">
        <f t="shared" si="3"/>
        <v>65960.072302</v>
      </c>
      <c r="AG244" s="184"/>
      <c r="AH244" s="184"/>
    </row>
    <row r="245" spans="1:34" s="79" customFormat="1" ht="13.15">
      <c r="A245" s="154" t="s">
        <v>99</v>
      </c>
      <c r="B245" s="154" t="str">
        <f>VLOOKUP(A245,'CENTRO DE COSTOS'!A:D,4,FALSE)</f>
        <v>JOSE MAURICIO HERNANDEZ ROJAS</v>
      </c>
      <c r="C245" s="154" t="str">
        <f>VLOOKUP(A245,'CENTRO DE COSTOS'!A:D,2,FALSE)</f>
        <v>0004-0001</v>
      </c>
      <c r="D245" s="154">
        <v>20001</v>
      </c>
      <c r="E245" s="154">
        <v>2560857</v>
      </c>
      <c r="F245" s="154">
        <v>76357</v>
      </c>
      <c r="G245" s="154" t="s">
        <v>2958</v>
      </c>
      <c r="H245" s="154" t="s">
        <v>440</v>
      </c>
      <c r="I245" s="154" t="s">
        <v>99</v>
      </c>
      <c r="J245" s="154" t="s">
        <v>4031</v>
      </c>
      <c r="K245" s="154" t="s">
        <v>159</v>
      </c>
      <c r="L245" s="154" t="s">
        <v>4032</v>
      </c>
      <c r="M245" s="155">
        <v>45875.39166666667</v>
      </c>
      <c r="N245" s="155">
        <v>45875.536111111112</v>
      </c>
      <c r="O245" s="154" t="s">
        <v>2961</v>
      </c>
      <c r="P245" s="154" t="s">
        <v>2988</v>
      </c>
      <c r="Q245" s="154" t="s">
        <v>2963</v>
      </c>
      <c r="R245" s="154" t="s">
        <v>3326</v>
      </c>
      <c r="S245" s="154" t="s">
        <v>2973</v>
      </c>
      <c r="T245" s="180"/>
      <c r="U245" s="154" t="s">
        <v>2965</v>
      </c>
      <c r="V245" s="154" t="s">
        <v>4033</v>
      </c>
      <c r="W245" s="154" t="s">
        <v>2967</v>
      </c>
      <c r="X245" s="154" t="s">
        <v>4034</v>
      </c>
      <c r="Y245" s="154" t="s">
        <v>25</v>
      </c>
      <c r="Z245" s="154" t="s">
        <v>166</v>
      </c>
      <c r="AA245" s="154" t="s">
        <v>446</v>
      </c>
      <c r="AB245" s="154">
        <v>1</v>
      </c>
      <c r="AC245" s="154">
        <v>0</v>
      </c>
      <c r="AD245" s="87">
        <f>IF(W245="SOPORTE_TELEFÓNICO",'BASE LIQUIDACION REDEBAN 2025'!$B$19,IF(W245="ENVÍO",'BASE LIQUIDACION REDEBAN 2025'!$C$2,IF(Y245="TIPO I",'BASE LIQUIDACION REDEBAN 2025'!$C$2,IF(Y245="TIPO II",'BASE LIQUIDACION REDEBAN 2025'!$C$3,IF(Y245="TIPO III",'BASE LIQUIDACION REDEBAN 2025'!$C$4,IF(Y245="TIPO IV",'BASE LIQUIDACION REDEBAN 2025'!$C$5,IF(Z245="AEREO",'BASE LIQUIDACION REDEBAN 2025'!$B$6,'BASE LIQUIDACION REDEBAN 2025'!$C$5)))))))</f>
        <v>65960.072302</v>
      </c>
      <c r="AE245" s="87">
        <f>IF(OR(W245="SOPORTE_TELEFÓNICO",W245="ENVÍO"),0,IF(Y245="TIPO I",'BASE LIQUIDACION REDEBAN 2025'!$B$10,IF(Y245="TIPO II",'BASE LIQUIDACION REDEBAN 2025'!$B$11,IF(Y245="TIPO III",'BASE LIQUIDACION REDEBAN 2025'!$B$12,'BASE LIQUIDACION REDEBAN 2025'!$B$13))))</f>
        <v>75096.394270399993</v>
      </c>
      <c r="AF245" s="87">
        <f t="shared" si="3"/>
        <v>65960.072302</v>
      </c>
      <c r="AG245" s="184"/>
      <c r="AH245" s="184"/>
    </row>
    <row r="246" spans="1:34" s="79" customFormat="1" ht="13.15">
      <c r="A246" s="154" t="s">
        <v>72</v>
      </c>
      <c r="B246" s="154" t="str">
        <f>VLOOKUP(A246,'CENTRO DE COSTOS'!A:D,4,FALSE)</f>
        <v>MIGUEL JULIÁN HERNÁNDEZ GUARÍN</v>
      </c>
      <c r="C246" s="154" t="str">
        <f>VLOOKUP(A246,'CENTRO DE COSTOS'!A:D,2,FALSE)</f>
        <v>0004-0008</v>
      </c>
      <c r="D246" s="154">
        <v>68001</v>
      </c>
      <c r="E246" s="154">
        <v>2559061</v>
      </c>
      <c r="F246" s="154">
        <v>34752</v>
      </c>
      <c r="G246" s="154" t="s">
        <v>2958</v>
      </c>
      <c r="H246" s="154" t="s">
        <v>820</v>
      </c>
      <c r="I246" s="154" t="s">
        <v>72</v>
      </c>
      <c r="J246" s="154" t="s">
        <v>4035</v>
      </c>
      <c r="K246" s="154" t="s">
        <v>159</v>
      </c>
      <c r="L246" s="154" t="s">
        <v>4036</v>
      </c>
      <c r="M246" s="155">
        <v>45874.73333333333</v>
      </c>
      <c r="N246" s="155">
        <v>45875.545138888891</v>
      </c>
      <c r="O246" s="154" t="s">
        <v>2961</v>
      </c>
      <c r="P246" s="154" t="s">
        <v>2962</v>
      </c>
      <c r="Q246" s="154" t="s">
        <v>3032</v>
      </c>
      <c r="R246" s="154" t="s">
        <v>2972</v>
      </c>
      <c r="S246" s="154" t="s">
        <v>200</v>
      </c>
      <c r="T246" s="180"/>
      <c r="U246" s="154" t="s">
        <v>2965</v>
      </c>
      <c r="V246" s="154" t="s">
        <v>4037</v>
      </c>
      <c r="W246" s="154" t="s">
        <v>2967</v>
      </c>
      <c r="X246" s="154" t="s">
        <v>4038</v>
      </c>
      <c r="Y246" s="154" t="s">
        <v>25</v>
      </c>
      <c r="Z246" s="154" t="s">
        <v>166</v>
      </c>
      <c r="AA246" s="154" t="s">
        <v>957</v>
      </c>
      <c r="AB246" s="154">
        <v>1</v>
      </c>
      <c r="AC246" s="154">
        <v>0</v>
      </c>
      <c r="AD246" s="87">
        <f>IF(W246="SOPORTE_TELEFÓNICO",'BASE LIQUIDACION REDEBAN 2025'!$B$19,IF(W246="ENVÍO",'BASE LIQUIDACION REDEBAN 2025'!$C$2,IF(Y246="TIPO I",'BASE LIQUIDACION REDEBAN 2025'!$C$2,IF(Y246="TIPO II",'BASE LIQUIDACION REDEBAN 2025'!$C$3,IF(Y246="TIPO III",'BASE LIQUIDACION REDEBAN 2025'!$C$4,IF(Y246="TIPO IV",'BASE LIQUIDACION REDEBAN 2025'!$C$5,IF(Z246="AEREO",'BASE LIQUIDACION REDEBAN 2025'!$B$6,'BASE LIQUIDACION REDEBAN 2025'!$C$5)))))))</f>
        <v>65960.072302</v>
      </c>
      <c r="AE246" s="87">
        <f>IF(OR(W246="SOPORTE_TELEFÓNICO",W246="ENVÍO"),0,IF(Y246="TIPO I",'BASE LIQUIDACION REDEBAN 2025'!$B$10,IF(Y246="TIPO II",'BASE LIQUIDACION REDEBAN 2025'!$B$11,IF(Y246="TIPO III",'BASE LIQUIDACION REDEBAN 2025'!$B$12,'BASE LIQUIDACION REDEBAN 2025'!$B$13))))</f>
        <v>75096.394270399993</v>
      </c>
      <c r="AF246" s="87">
        <f t="shared" si="3"/>
        <v>65960.072302</v>
      </c>
      <c r="AG246" s="184"/>
      <c r="AH246" s="184"/>
    </row>
    <row r="247" spans="1:34" s="79" customFormat="1" ht="13.15">
      <c r="A247" s="154" t="s">
        <v>90</v>
      </c>
      <c r="B247" s="154" t="str">
        <f>VLOOKUP(A247,'CENTRO DE COSTOS'!A:D,4,FALSE)</f>
        <v>JUAN SEBASTIÁN RÍOS CASTRILLÓN</v>
      </c>
      <c r="C247" s="154" t="str">
        <f>VLOOKUP(A247,'CENTRO DE COSTOS'!A:D,2,FALSE)</f>
        <v>0004-0005</v>
      </c>
      <c r="D247" s="154">
        <v>5120</v>
      </c>
      <c r="E247" s="154">
        <v>2543302</v>
      </c>
      <c r="F247" s="154">
        <v>73918</v>
      </c>
      <c r="G247" s="154" t="s">
        <v>2958</v>
      </c>
      <c r="H247" s="154" t="s">
        <v>197</v>
      </c>
      <c r="I247" s="154" t="s">
        <v>769</v>
      </c>
      <c r="J247" s="154" t="s">
        <v>4039</v>
      </c>
      <c r="K247" s="154" t="s">
        <v>159</v>
      </c>
      <c r="L247" s="154" t="s">
        <v>4040</v>
      </c>
      <c r="M247" s="155">
        <v>45871.354166666664</v>
      </c>
      <c r="N247" s="155">
        <v>45875.563194444447</v>
      </c>
      <c r="O247" s="154" t="s">
        <v>2961</v>
      </c>
      <c r="P247" s="154" t="s">
        <v>2962</v>
      </c>
      <c r="Q247" s="154" t="s">
        <v>2978</v>
      </c>
      <c r="R247" s="154" t="s">
        <v>2983</v>
      </c>
      <c r="S247" s="154" t="s">
        <v>200</v>
      </c>
      <c r="T247" s="180"/>
      <c r="U247" s="154" t="s">
        <v>2965</v>
      </c>
      <c r="V247" s="154" t="s">
        <v>4041</v>
      </c>
      <c r="W247" s="154" t="s">
        <v>2967</v>
      </c>
      <c r="X247" s="154" t="s">
        <v>4042</v>
      </c>
      <c r="Y247" s="154" t="s">
        <v>32</v>
      </c>
      <c r="Z247" s="154" t="s">
        <v>166</v>
      </c>
      <c r="AA247" s="154" t="s">
        <v>2000</v>
      </c>
      <c r="AB247" s="154">
        <v>1</v>
      </c>
      <c r="AC247" s="154">
        <v>0</v>
      </c>
      <c r="AD247" s="87">
        <f>IF(W247="SOPORTE_TELEFÓNICO",'BASE LIQUIDACION REDEBAN 2025'!$B$19,IF(W247="ENVÍO",'BASE LIQUIDACION REDEBAN 2025'!$C$2,IF(Y247="TIPO I",'BASE LIQUIDACION REDEBAN 2025'!$C$2,IF(Y247="TIPO II",'BASE LIQUIDACION REDEBAN 2025'!$C$3,IF(Y247="TIPO III",'BASE LIQUIDACION REDEBAN 2025'!$C$4,IF(Y247="TIPO IV",'BASE LIQUIDACION REDEBAN 2025'!$C$5,IF(Z247="AEREO",'BASE LIQUIDACION REDEBAN 2025'!$B$6,'BASE LIQUIDACION REDEBAN 2025'!$C$5)))))))</f>
        <v>479588.87655000004</v>
      </c>
      <c r="AE247" s="87">
        <f>IF(OR(W247="SOPORTE_TELEFÓNICO",W247="ENVÍO"),0,IF(Y247="TIPO I",'BASE LIQUIDACION REDEBAN 2025'!$B$10,IF(Y247="TIPO II",'BASE LIQUIDACION REDEBAN 2025'!$B$11,IF(Y247="TIPO III",'BASE LIQUIDACION REDEBAN 2025'!$B$12,'BASE LIQUIDACION REDEBAN 2025'!$B$13))))</f>
        <v>196536.5258152</v>
      </c>
      <c r="AF247" s="87">
        <f t="shared" si="3"/>
        <v>479588.87655000004</v>
      </c>
      <c r="AG247" s="184"/>
      <c r="AH247" s="184"/>
    </row>
    <row r="248" spans="1:34" s="79" customFormat="1" ht="13.15">
      <c r="A248" s="154" t="s">
        <v>90</v>
      </c>
      <c r="B248" s="154" t="str">
        <f>VLOOKUP(A248,'CENTRO DE COSTOS'!A:D,4,FALSE)</f>
        <v>JUAN SEBASTIÁN RÍOS CASTRILLÓN</v>
      </c>
      <c r="C248" s="154" t="str">
        <f>VLOOKUP(A248,'CENTRO DE COSTOS'!A:D,2,FALSE)</f>
        <v>0004-0005</v>
      </c>
      <c r="D248" s="154">
        <v>5001</v>
      </c>
      <c r="E248" s="154">
        <v>2561647</v>
      </c>
      <c r="F248" s="154">
        <v>80229</v>
      </c>
      <c r="G248" s="154" t="s">
        <v>2958</v>
      </c>
      <c r="H248" s="154" t="s">
        <v>197</v>
      </c>
      <c r="I248" s="154" t="s">
        <v>90</v>
      </c>
      <c r="J248" s="154" t="s">
        <v>4043</v>
      </c>
      <c r="K248" s="154" t="s">
        <v>159</v>
      </c>
      <c r="L248" s="154" t="s">
        <v>4044</v>
      </c>
      <c r="M248" s="155">
        <v>45875.427777777775</v>
      </c>
      <c r="N248" s="155">
        <v>45875.57708333333</v>
      </c>
      <c r="O248" s="154" t="s">
        <v>2961</v>
      </c>
      <c r="P248" s="154" t="s">
        <v>2988</v>
      </c>
      <c r="Q248" s="154" t="s">
        <v>4045</v>
      </c>
      <c r="R248" s="154" t="s">
        <v>4045</v>
      </c>
      <c r="S248" s="154" t="s">
        <v>200</v>
      </c>
      <c r="T248" s="180"/>
      <c r="U248" s="154" t="s">
        <v>2965</v>
      </c>
      <c r="V248" s="154" t="s">
        <v>4046</v>
      </c>
      <c r="W248" s="154" t="s">
        <v>2967</v>
      </c>
      <c r="X248" s="154" t="s">
        <v>4047</v>
      </c>
      <c r="Y248" s="154" t="s">
        <v>25</v>
      </c>
      <c r="Z248" s="154" t="s">
        <v>166</v>
      </c>
      <c r="AA248" s="154" t="s">
        <v>3158</v>
      </c>
      <c r="AB248" s="154">
        <v>1</v>
      </c>
      <c r="AC248" s="154">
        <v>0</v>
      </c>
      <c r="AD248" s="87">
        <f>IF(W248="SOPORTE_TELEFÓNICO",'BASE LIQUIDACION REDEBAN 2025'!$B$19,IF(W248="ENVÍO",'BASE LIQUIDACION REDEBAN 2025'!$C$2,IF(Y248="TIPO I",'BASE LIQUIDACION REDEBAN 2025'!$C$2,IF(Y248="TIPO II",'BASE LIQUIDACION REDEBAN 2025'!$C$3,IF(Y248="TIPO III",'BASE LIQUIDACION REDEBAN 2025'!$C$4,IF(Y248="TIPO IV",'BASE LIQUIDACION REDEBAN 2025'!$C$5,IF(Z248="AEREO",'BASE LIQUIDACION REDEBAN 2025'!$B$6,'BASE LIQUIDACION REDEBAN 2025'!$C$5)))))))</f>
        <v>65960.072302</v>
      </c>
      <c r="AE248" s="87">
        <f>IF(OR(W248="SOPORTE_TELEFÓNICO",W248="ENVÍO"),0,IF(Y248="TIPO I",'BASE LIQUIDACION REDEBAN 2025'!$B$10,IF(Y248="TIPO II",'BASE LIQUIDACION REDEBAN 2025'!$B$11,IF(Y248="TIPO III",'BASE LIQUIDACION REDEBAN 2025'!$B$12,'BASE LIQUIDACION REDEBAN 2025'!$B$13))))</f>
        <v>75096.394270399993</v>
      </c>
      <c r="AF248" s="87">
        <f t="shared" si="3"/>
        <v>65960.072302</v>
      </c>
      <c r="AG248" s="184"/>
      <c r="AH248" s="184"/>
    </row>
    <row r="249" spans="1:34" s="79" customFormat="1" ht="13.15">
      <c r="A249" s="154" t="s">
        <v>90</v>
      </c>
      <c r="B249" s="154" t="str">
        <f>VLOOKUP(A249,'CENTRO DE COSTOS'!A:D,4,FALSE)</f>
        <v>JUAN SEBASTIÁN RÍOS CASTRILLÓN</v>
      </c>
      <c r="C249" s="154" t="str">
        <f>VLOOKUP(A249,'CENTRO DE COSTOS'!A:D,2,FALSE)</f>
        <v>0004-0005</v>
      </c>
      <c r="D249" s="154">
        <v>5318</v>
      </c>
      <c r="E249" s="154">
        <v>2559253</v>
      </c>
      <c r="F249" s="154">
        <v>79260</v>
      </c>
      <c r="G249" s="154" t="s">
        <v>2958</v>
      </c>
      <c r="H249" s="154" t="s">
        <v>197</v>
      </c>
      <c r="I249" s="154" t="s">
        <v>4048</v>
      </c>
      <c r="J249" s="154" t="s">
        <v>4049</v>
      </c>
      <c r="K249" s="154" t="s">
        <v>159</v>
      </c>
      <c r="L249" s="154" t="s">
        <v>4050</v>
      </c>
      <c r="M249" s="155">
        <v>45874.746527777781</v>
      </c>
      <c r="N249" s="155">
        <v>45875.582638888889</v>
      </c>
      <c r="O249" s="154" t="s">
        <v>2961</v>
      </c>
      <c r="P249" s="154" t="s">
        <v>2962</v>
      </c>
      <c r="Q249" s="154" t="s">
        <v>3099</v>
      </c>
      <c r="R249" s="154" t="s">
        <v>3435</v>
      </c>
      <c r="S249" s="154" t="s">
        <v>200</v>
      </c>
      <c r="T249" s="180"/>
      <c r="U249" s="154" t="s">
        <v>2965</v>
      </c>
      <c r="V249" s="154" t="s">
        <v>4051</v>
      </c>
      <c r="W249" s="154" t="s">
        <v>3213</v>
      </c>
      <c r="X249" s="154">
        <v>0</v>
      </c>
      <c r="Y249" s="154" t="s">
        <v>28</v>
      </c>
      <c r="Z249" s="154" t="s">
        <v>166</v>
      </c>
      <c r="AA249" s="154" t="s">
        <v>1245</v>
      </c>
      <c r="AB249" s="154">
        <v>0</v>
      </c>
      <c r="AC249" s="154">
        <v>0</v>
      </c>
      <c r="AD249" s="87">
        <f>IF(W249="SOPORTE_TELEFÓNICO",'BASE LIQUIDACION REDEBAN 2025'!$B$19,IF(W249="ENVÍO",'BASE LIQUIDACION REDEBAN 2025'!$C$2,IF(Y249="TIPO I",'BASE LIQUIDACION REDEBAN 2025'!$C$2,IF(Y249="TIPO II",'BASE LIQUIDACION REDEBAN 2025'!$C$3,IF(Y249="TIPO III",'BASE LIQUIDACION REDEBAN 2025'!$C$4,IF(Y249="TIPO IV",'BASE LIQUIDACION REDEBAN 2025'!$C$5,IF(Z249="AEREO",'BASE LIQUIDACION REDEBAN 2025'!$B$6,'BASE LIQUIDACION REDEBAN 2025'!$C$5)))))))</f>
        <v>41241.0800752</v>
      </c>
      <c r="AE249" s="87">
        <f>IF(OR(W249="SOPORTE_TELEFÓNICO",W249="ENVÍO"),0,IF(Y249="TIPO I",'BASE LIQUIDACION REDEBAN 2025'!$B$10,IF(Y249="TIPO II",'BASE LIQUIDACION REDEBAN 2025'!$B$11,IF(Y249="TIPO III",'BASE LIQUIDACION REDEBAN 2025'!$B$12,'BASE LIQUIDACION REDEBAN 2025'!$B$13))))</f>
        <v>0</v>
      </c>
      <c r="AF249" s="87">
        <f t="shared" si="3"/>
        <v>41241.0800752</v>
      </c>
      <c r="AG249" s="184"/>
      <c r="AH249" s="184"/>
    </row>
    <row r="250" spans="1:34" s="79" customFormat="1" ht="13.15">
      <c r="A250" s="154" t="s">
        <v>90</v>
      </c>
      <c r="B250" s="154" t="str">
        <f>VLOOKUP(A250,'CENTRO DE COSTOS'!A:D,4,FALSE)</f>
        <v>JUAN SEBASTIÁN RÍOS CASTRILLÓN</v>
      </c>
      <c r="C250" s="154" t="str">
        <f>VLOOKUP(A250,'CENTRO DE COSTOS'!A:D,2,FALSE)</f>
        <v>0004-0005</v>
      </c>
      <c r="D250" s="154">
        <v>5615</v>
      </c>
      <c r="E250" s="154">
        <v>2557591</v>
      </c>
      <c r="F250" s="154">
        <v>30313</v>
      </c>
      <c r="G250" s="154" t="s">
        <v>2958</v>
      </c>
      <c r="H250" s="154" t="s">
        <v>197</v>
      </c>
      <c r="I250" s="154" t="s">
        <v>2998</v>
      </c>
      <c r="J250" s="154" t="s">
        <v>4052</v>
      </c>
      <c r="K250" s="154" t="s">
        <v>159</v>
      </c>
      <c r="L250" s="154" t="s">
        <v>4053</v>
      </c>
      <c r="M250" s="155">
        <v>45874.628472222219</v>
      </c>
      <c r="N250" s="155">
        <v>45875.586805555555</v>
      </c>
      <c r="O250" s="154" t="s">
        <v>2961</v>
      </c>
      <c r="P250" s="154" t="s">
        <v>2962</v>
      </c>
      <c r="Q250" s="154" t="s">
        <v>3183</v>
      </c>
      <c r="R250" s="154" t="s">
        <v>3376</v>
      </c>
      <c r="S250" s="154" t="s">
        <v>2973</v>
      </c>
      <c r="T250" s="180"/>
      <c r="U250" s="154" t="s">
        <v>2965</v>
      </c>
      <c r="V250" s="154" t="s">
        <v>4054</v>
      </c>
      <c r="W250" s="154" t="s">
        <v>2967</v>
      </c>
      <c r="X250" s="154" t="s">
        <v>4055</v>
      </c>
      <c r="Y250" s="154" t="s">
        <v>28</v>
      </c>
      <c r="Z250" s="154" t="s">
        <v>166</v>
      </c>
      <c r="AA250" s="154" t="s">
        <v>1245</v>
      </c>
      <c r="AB250" s="154">
        <v>1</v>
      </c>
      <c r="AC250" s="154">
        <v>0</v>
      </c>
      <c r="AD250" s="87">
        <f>IF(W250="SOPORTE_TELEFÓNICO",'BASE LIQUIDACION REDEBAN 2025'!$B$19,IF(W250="ENVÍO",'BASE LIQUIDACION REDEBAN 2025'!$C$2,IF(Y250="TIPO I",'BASE LIQUIDACION REDEBAN 2025'!$C$2,IF(Y250="TIPO II",'BASE LIQUIDACION REDEBAN 2025'!$C$3,IF(Y250="TIPO III",'BASE LIQUIDACION REDEBAN 2025'!$C$4,IF(Y250="TIPO IV",'BASE LIQUIDACION REDEBAN 2025'!$C$5,IF(Z250="AEREO",'BASE LIQUIDACION REDEBAN 2025'!$B$6,'BASE LIQUIDACION REDEBAN 2025'!$C$5)))))))</f>
        <v>144967.87232000002</v>
      </c>
      <c r="AE250" s="87">
        <f>IF(OR(W250="SOPORTE_TELEFÓNICO",W250="ENVÍO"),0,IF(Y250="TIPO I",'BASE LIQUIDACION REDEBAN 2025'!$B$10,IF(Y250="TIPO II",'BASE LIQUIDACION REDEBAN 2025'!$B$11,IF(Y250="TIPO III",'BASE LIQUIDACION REDEBAN 2025'!$B$12,'BASE LIQUIDACION REDEBAN 2025'!$B$13))))</f>
        <v>140395.6348884</v>
      </c>
      <c r="AF250" s="87">
        <f t="shared" si="3"/>
        <v>144967.87232000002</v>
      </c>
      <c r="AG250" s="184"/>
      <c r="AH250" s="184"/>
    </row>
    <row r="251" spans="1:34" s="79" customFormat="1" ht="13.15">
      <c r="A251" s="154" t="s">
        <v>68</v>
      </c>
      <c r="B251" s="154" t="str">
        <f>VLOOKUP(A251,'CENTRO DE COSTOS'!A:D,4,FALSE)</f>
        <v>WILLIAM ASDRUBAL ROZO ROZO</v>
      </c>
      <c r="C251" s="154" t="str">
        <f>VLOOKUP(A251,'CENTRO DE COSTOS'!A:D,2,FALSE)</f>
        <v>0004-0004</v>
      </c>
      <c r="D251" s="154">
        <v>25035</v>
      </c>
      <c r="E251" s="154">
        <v>2557367</v>
      </c>
      <c r="F251" s="154">
        <v>11702</v>
      </c>
      <c r="G251" s="154" t="s">
        <v>2958</v>
      </c>
      <c r="H251" s="154" t="s">
        <v>470</v>
      </c>
      <c r="I251" s="154" t="s">
        <v>533</v>
      </c>
      <c r="J251" s="154" t="s">
        <v>533</v>
      </c>
      <c r="K251" s="154" t="s">
        <v>159</v>
      </c>
      <c r="L251" s="154" t="s">
        <v>4056</v>
      </c>
      <c r="M251" s="155">
        <v>45874.607638888891</v>
      </c>
      <c r="N251" s="155">
        <v>45875.592361111114</v>
      </c>
      <c r="O251" s="154" t="s">
        <v>2961</v>
      </c>
      <c r="P251" s="154" t="s">
        <v>2962</v>
      </c>
      <c r="Q251" s="154" t="s">
        <v>2978</v>
      </c>
      <c r="R251" s="154" t="s">
        <v>2983</v>
      </c>
      <c r="S251" s="154" t="s">
        <v>2973</v>
      </c>
      <c r="T251" s="180"/>
      <c r="U251" s="154" t="s">
        <v>2965</v>
      </c>
      <c r="V251" s="154" t="s">
        <v>4057</v>
      </c>
      <c r="W251" s="154" t="s">
        <v>2967</v>
      </c>
      <c r="X251" s="154" t="s">
        <v>4058</v>
      </c>
      <c r="Y251" s="154" t="s">
        <v>28</v>
      </c>
      <c r="Z251" s="154" t="s">
        <v>166</v>
      </c>
      <c r="AA251" s="154" t="s">
        <v>877</v>
      </c>
      <c r="AB251" s="154">
        <v>1</v>
      </c>
      <c r="AC251" s="154">
        <v>0</v>
      </c>
      <c r="AD251" s="87">
        <f>IF(W251="SOPORTE_TELEFÓNICO",'BASE LIQUIDACION REDEBAN 2025'!$B$19,IF(W251="ENVÍO",'BASE LIQUIDACION REDEBAN 2025'!$C$2,IF(Y251="TIPO I",'BASE LIQUIDACION REDEBAN 2025'!$C$2,IF(Y251="TIPO II",'BASE LIQUIDACION REDEBAN 2025'!$C$3,IF(Y251="TIPO III",'BASE LIQUIDACION REDEBAN 2025'!$C$4,IF(Y251="TIPO IV",'BASE LIQUIDACION REDEBAN 2025'!$C$5,IF(Z251="AEREO",'BASE LIQUIDACION REDEBAN 2025'!$B$6,'BASE LIQUIDACION REDEBAN 2025'!$C$5)))))))</f>
        <v>144967.87232000002</v>
      </c>
      <c r="AE251" s="87">
        <f>IF(OR(W251="SOPORTE_TELEFÓNICO",W251="ENVÍO"),0,IF(Y251="TIPO I",'BASE LIQUIDACION REDEBAN 2025'!$B$10,IF(Y251="TIPO II",'BASE LIQUIDACION REDEBAN 2025'!$B$11,IF(Y251="TIPO III",'BASE LIQUIDACION REDEBAN 2025'!$B$12,'BASE LIQUIDACION REDEBAN 2025'!$B$13))))</f>
        <v>140395.6348884</v>
      </c>
      <c r="AF251" s="87">
        <f t="shared" si="3"/>
        <v>144967.87232000002</v>
      </c>
      <c r="AG251" s="184"/>
      <c r="AH251" s="184"/>
    </row>
    <row r="252" spans="1:34" s="79" customFormat="1" ht="13.15">
      <c r="A252" s="154" t="s">
        <v>76</v>
      </c>
      <c r="B252" s="154" t="str">
        <f>VLOOKUP(A252,'CENTRO DE COSTOS'!A:D,4,FALSE)</f>
        <v>DIEGO FERNANDO HENAO CARDONA</v>
      </c>
      <c r="C252" s="154" t="str">
        <f>VLOOKUP(A252,'CENTRO DE COSTOS'!A:D,2,FALSE)</f>
        <v>0004-0003</v>
      </c>
      <c r="D252" s="154">
        <v>76001</v>
      </c>
      <c r="E252" s="154" t="s">
        <v>4059</v>
      </c>
      <c r="F252" s="154">
        <v>14454</v>
      </c>
      <c r="G252" s="154" t="s">
        <v>2958</v>
      </c>
      <c r="H252" s="154" t="s">
        <v>227</v>
      </c>
      <c r="I252" s="154" t="s">
        <v>76</v>
      </c>
      <c r="J252" s="154" t="s">
        <v>4060</v>
      </c>
      <c r="K252" s="154" t="s">
        <v>159</v>
      </c>
      <c r="L252" s="154" t="s">
        <v>4061</v>
      </c>
      <c r="M252" s="155">
        <v>45874.622916666667</v>
      </c>
      <c r="N252" s="155">
        <v>45875.59375</v>
      </c>
      <c r="O252" s="154" t="s">
        <v>2961</v>
      </c>
      <c r="P252" s="154" t="s">
        <v>2988</v>
      </c>
      <c r="Q252" s="154" t="s">
        <v>2963</v>
      </c>
      <c r="R252" s="154" t="s">
        <v>3326</v>
      </c>
      <c r="S252" s="154" t="s">
        <v>2973</v>
      </c>
      <c r="T252" s="180"/>
      <c r="U252" s="154" t="s">
        <v>2965</v>
      </c>
      <c r="V252" s="154" t="s">
        <v>4062</v>
      </c>
      <c r="W252" s="154" t="s">
        <v>2967</v>
      </c>
      <c r="X252" s="154" t="s">
        <v>4063</v>
      </c>
      <c r="Y252" s="154" t="s">
        <v>25</v>
      </c>
      <c r="Z252" s="154" t="s">
        <v>166</v>
      </c>
      <c r="AA252" s="154" t="s">
        <v>264</v>
      </c>
      <c r="AB252" s="154">
        <v>1</v>
      </c>
      <c r="AC252" s="154">
        <v>0</v>
      </c>
      <c r="AD252" s="87">
        <f>IF(W252="SOPORTE_TELEFÓNICO",'BASE LIQUIDACION REDEBAN 2025'!$B$19,IF(W252="ENVÍO",'BASE LIQUIDACION REDEBAN 2025'!$C$2,IF(Y252="TIPO I",'BASE LIQUIDACION REDEBAN 2025'!$C$2,IF(Y252="TIPO II",'BASE LIQUIDACION REDEBAN 2025'!$C$3,IF(Y252="TIPO III",'BASE LIQUIDACION REDEBAN 2025'!$C$4,IF(Y252="TIPO IV",'BASE LIQUIDACION REDEBAN 2025'!$C$5,IF(Z252="AEREO",'BASE LIQUIDACION REDEBAN 2025'!$B$6,'BASE LIQUIDACION REDEBAN 2025'!$C$5)))))))</f>
        <v>65960.072302</v>
      </c>
      <c r="AE252" s="87">
        <f>IF(OR(W252="SOPORTE_TELEFÓNICO",W252="ENVÍO"),0,IF(Y252="TIPO I",'BASE LIQUIDACION REDEBAN 2025'!$B$10,IF(Y252="TIPO II",'BASE LIQUIDACION REDEBAN 2025'!$B$11,IF(Y252="TIPO III",'BASE LIQUIDACION REDEBAN 2025'!$B$12,'BASE LIQUIDACION REDEBAN 2025'!$B$13))))</f>
        <v>75096.394270399993</v>
      </c>
      <c r="AF252" s="87">
        <f t="shared" si="3"/>
        <v>65960.072302</v>
      </c>
      <c r="AG252" s="184"/>
      <c r="AH252" s="184"/>
    </row>
    <row r="253" spans="1:34" s="79" customFormat="1" ht="13.15">
      <c r="A253" s="154" t="s">
        <v>60</v>
      </c>
      <c r="B253" s="154" t="str">
        <f>VLOOKUP(A253,'CENTRO DE COSTOS'!A:D,4,FALSE)</f>
        <v>JUAN SEBASTIÁN RÍOS CASTRILLÓN</v>
      </c>
      <c r="C253" s="154" t="str">
        <f>VLOOKUP(A253,'CENTRO DE COSTOS'!A:D,2,FALSE)</f>
        <v>0004-0005</v>
      </c>
      <c r="D253" s="154">
        <v>5172</v>
      </c>
      <c r="E253" s="154">
        <v>2556033</v>
      </c>
      <c r="F253" s="154">
        <v>39952</v>
      </c>
      <c r="G253" s="154" t="s">
        <v>2958</v>
      </c>
      <c r="H253" s="154" t="s">
        <v>197</v>
      </c>
      <c r="I253" s="154" t="s">
        <v>4064</v>
      </c>
      <c r="J253" s="154" t="s">
        <v>4065</v>
      </c>
      <c r="K253" s="154" t="s">
        <v>159</v>
      </c>
      <c r="L253" s="154" t="s">
        <v>4066</v>
      </c>
      <c r="M253" s="155">
        <v>45874.476388888892</v>
      </c>
      <c r="N253" s="155">
        <v>45875.597916666666</v>
      </c>
      <c r="O253" s="154" t="s">
        <v>2961</v>
      </c>
      <c r="P253" s="154" t="s">
        <v>2962</v>
      </c>
      <c r="Q253" s="154" t="s">
        <v>3046</v>
      </c>
      <c r="R253" s="154" t="s">
        <v>2972</v>
      </c>
      <c r="S253" s="154" t="s">
        <v>2973</v>
      </c>
      <c r="T253" s="180"/>
      <c r="U253" s="154" t="s">
        <v>2965</v>
      </c>
      <c r="V253" s="154" t="s">
        <v>4067</v>
      </c>
      <c r="W253" s="154" t="s">
        <v>2967</v>
      </c>
      <c r="X253" s="154" t="s">
        <v>4068</v>
      </c>
      <c r="Y253" s="154" t="s">
        <v>28</v>
      </c>
      <c r="Z253" s="154" t="s">
        <v>166</v>
      </c>
      <c r="AA253" s="154" t="s">
        <v>636</v>
      </c>
      <c r="AB253" s="154">
        <v>1</v>
      </c>
      <c r="AC253" s="154">
        <v>0</v>
      </c>
      <c r="AD253" s="87">
        <f>IF(W253="SOPORTE_TELEFÓNICO",'BASE LIQUIDACION REDEBAN 2025'!$B$19,IF(W253="ENVÍO",'BASE LIQUIDACION REDEBAN 2025'!$C$2,IF(Y253="TIPO I",'BASE LIQUIDACION REDEBAN 2025'!$C$2,IF(Y253="TIPO II",'BASE LIQUIDACION REDEBAN 2025'!$C$3,IF(Y253="TIPO III",'BASE LIQUIDACION REDEBAN 2025'!$C$4,IF(Y253="TIPO IV",'BASE LIQUIDACION REDEBAN 2025'!$C$5,IF(Z253="AEREO",'BASE LIQUIDACION REDEBAN 2025'!$B$6,'BASE LIQUIDACION REDEBAN 2025'!$C$5)))))))</f>
        <v>144967.87232000002</v>
      </c>
      <c r="AE253" s="87">
        <f>IF(OR(W253="SOPORTE_TELEFÓNICO",W253="ENVÍO"),0,IF(Y253="TIPO I",'BASE LIQUIDACION REDEBAN 2025'!$B$10,IF(Y253="TIPO II",'BASE LIQUIDACION REDEBAN 2025'!$B$11,IF(Y253="TIPO III",'BASE LIQUIDACION REDEBAN 2025'!$B$12,'BASE LIQUIDACION REDEBAN 2025'!$B$13))))</f>
        <v>140395.6348884</v>
      </c>
      <c r="AF253" s="87">
        <f t="shared" si="3"/>
        <v>144967.87232000002</v>
      </c>
      <c r="AG253" s="184"/>
      <c r="AH253" s="184"/>
    </row>
    <row r="254" spans="1:34" s="79" customFormat="1" ht="13.15">
      <c r="A254" s="154" t="s">
        <v>90</v>
      </c>
      <c r="B254" s="154" t="str">
        <f>VLOOKUP(A254,'CENTRO DE COSTOS'!A:D,4,FALSE)</f>
        <v>JUAN SEBASTIÁN RÍOS CASTRILLÓN</v>
      </c>
      <c r="C254" s="154" t="str">
        <f>VLOOKUP(A254,'CENTRO DE COSTOS'!A:D,2,FALSE)</f>
        <v>0004-0005</v>
      </c>
      <c r="D254" s="154">
        <v>5088</v>
      </c>
      <c r="E254" s="154">
        <v>2557680</v>
      </c>
      <c r="F254" s="154">
        <v>75879</v>
      </c>
      <c r="G254" s="154" t="s">
        <v>2958</v>
      </c>
      <c r="H254" s="154" t="s">
        <v>197</v>
      </c>
      <c r="I254" s="154" t="s">
        <v>211</v>
      </c>
      <c r="J254" s="154" t="s">
        <v>4069</v>
      </c>
      <c r="K254" s="154" t="s">
        <v>159</v>
      </c>
      <c r="L254" s="154" t="s">
        <v>4070</v>
      </c>
      <c r="M254" s="155">
        <v>45874.634027777778</v>
      </c>
      <c r="N254" s="155">
        <v>45875.628472222219</v>
      </c>
      <c r="O254" s="154" t="s">
        <v>2961</v>
      </c>
      <c r="P254" s="154" t="s">
        <v>2962</v>
      </c>
      <c r="Q254" s="154" t="s">
        <v>2978</v>
      </c>
      <c r="R254" s="154" t="s">
        <v>2983</v>
      </c>
      <c r="S254" s="154" t="s">
        <v>2973</v>
      </c>
      <c r="T254" s="180"/>
      <c r="U254" s="154" t="s">
        <v>2965</v>
      </c>
      <c r="V254" s="154" t="s">
        <v>4071</v>
      </c>
      <c r="W254" s="154" t="s">
        <v>2967</v>
      </c>
      <c r="X254" s="154" t="s">
        <v>4072</v>
      </c>
      <c r="Y254" s="154" t="s">
        <v>25</v>
      </c>
      <c r="Z254" s="154" t="s">
        <v>166</v>
      </c>
      <c r="AA254" s="154" t="s">
        <v>368</v>
      </c>
      <c r="AB254" s="154">
        <v>1</v>
      </c>
      <c r="AC254" s="154">
        <v>0</v>
      </c>
      <c r="AD254" s="87">
        <f>IF(W254="SOPORTE_TELEFÓNICO",'BASE LIQUIDACION REDEBAN 2025'!$B$19,IF(W254="ENVÍO",'BASE LIQUIDACION REDEBAN 2025'!$C$2,IF(Y254="TIPO I",'BASE LIQUIDACION REDEBAN 2025'!$C$2,IF(Y254="TIPO II",'BASE LIQUIDACION REDEBAN 2025'!$C$3,IF(Y254="TIPO III",'BASE LIQUIDACION REDEBAN 2025'!$C$4,IF(Y254="TIPO IV",'BASE LIQUIDACION REDEBAN 2025'!$C$5,IF(Z254="AEREO",'BASE LIQUIDACION REDEBAN 2025'!$B$6,'BASE LIQUIDACION REDEBAN 2025'!$C$5)))))))</f>
        <v>65960.072302</v>
      </c>
      <c r="AE254" s="87">
        <f>IF(OR(W254="SOPORTE_TELEFÓNICO",W254="ENVÍO"),0,IF(Y254="TIPO I",'BASE LIQUIDACION REDEBAN 2025'!$B$10,IF(Y254="TIPO II",'BASE LIQUIDACION REDEBAN 2025'!$B$11,IF(Y254="TIPO III",'BASE LIQUIDACION REDEBAN 2025'!$B$12,'BASE LIQUIDACION REDEBAN 2025'!$B$13))))</f>
        <v>75096.394270399993</v>
      </c>
      <c r="AF254" s="87">
        <f t="shared" si="3"/>
        <v>65960.072302</v>
      </c>
      <c r="AG254" s="184"/>
      <c r="AH254" s="184"/>
    </row>
    <row r="255" spans="1:34" s="79" customFormat="1" ht="13.15">
      <c r="A255" s="154" t="s">
        <v>90</v>
      </c>
      <c r="B255" s="154" t="str">
        <f>VLOOKUP(A255,'CENTRO DE COSTOS'!A:D,4,FALSE)</f>
        <v>JUAN SEBASTIÁN RÍOS CASTRILLÓN</v>
      </c>
      <c r="C255" s="154" t="str">
        <f>VLOOKUP(A255,'CENTRO DE COSTOS'!A:D,2,FALSE)</f>
        <v>0004-0005</v>
      </c>
      <c r="D255" s="154">
        <v>5001</v>
      </c>
      <c r="E255" s="154">
        <v>2557987</v>
      </c>
      <c r="F255" s="154">
        <v>41617</v>
      </c>
      <c r="G255" s="154" t="s">
        <v>2958</v>
      </c>
      <c r="H255" s="154" t="s">
        <v>197</v>
      </c>
      <c r="I255" s="154" t="s">
        <v>90</v>
      </c>
      <c r="J255" s="154" t="s">
        <v>4073</v>
      </c>
      <c r="K255" s="154" t="s">
        <v>159</v>
      </c>
      <c r="L255" s="154" t="s">
        <v>4074</v>
      </c>
      <c r="M255" s="155">
        <v>45874.654861111114</v>
      </c>
      <c r="N255" s="155">
        <v>45875.645138888889</v>
      </c>
      <c r="O255" s="154" t="s">
        <v>2961</v>
      </c>
      <c r="P255" s="154" t="s">
        <v>2962</v>
      </c>
      <c r="Q255" s="154" t="s">
        <v>3099</v>
      </c>
      <c r="R255" s="154" t="s">
        <v>3100</v>
      </c>
      <c r="S255" s="154" t="s">
        <v>2973</v>
      </c>
      <c r="T255" s="180"/>
      <c r="U255" s="154" t="s">
        <v>2965</v>
      </c>
      <c r="V255" s="154" t="s">
        <v>4075</v>
      </c>
      <c r="W255" s="154" t="s">
        <v>3213</v>
      </c>
      <c r="X255" s="154">
        <v>0</v>
      </c>
      <c r="Y255" s="154" t="s">
        <v>25</v>
      </c>
      <c r="Z255" s="154" t="s">
        <v>166</v>
      </c>
      <c r="AA255" s="154" t="s">
        <v>3209</v>
      </c>
      <c r="AB255" s="154">
        <v>0</v>
      </c>
      <c r="AC255" s="154">
        <v>0</v>
      </c>
      <c r="AD255" s="87">
        <f>IF(W255="SOPORTE_TELEFÓNICO",'BASE LIQUIDACION REDEBAN 2025'!$B$19,IF(W255="ENVÍO",'BASE LIQUIDACION REDEBAN 2025'!$C$2,IF(Y255="TIPO I",'BASE LIQUIDACION REDEBAN 2025'!$C$2,IF(Y255="TIPO II",'BASE LIQUIDACION REDEBAN 2025'!$C$3,IF(Y255="TIPO III",'BASE LIQUIDACION REDEBAN 2025'!$C$4,IF(Y255="TIPO IV",'BASE LIQUIDACION REDEBAN 2025'!$C$5,IF(Z255="AEREO",'BASE LIQUIDACION REDEBAN 2025'!$B$6,'BASE LIQUIDACION REDEBAN 2025'!$C$5)))))))</f>
        <v>41241.0800752</v>
      </c>
      <c r="AE255" s="87">
        <f>IF(OR(W255="SOPORTE_TELEFÓNICO",W255="ENVÍO"),0,IF(Y255="TIPO I",'BASE LIQUIDACION REDEBAN 2025'!$B$10,IF(Y255="TIPO II",'BASE LIQUIDACION REDEBAN 2025'!$B$11,IF(Y255="TIPO III",'BASE LIQUIDACION REDEBAN 2025'!$B$12,'BASE LIQUIDACION REDEBAN 2025'!$B$13))))</f>
        <v>0</v>
      </c>
      <c r="AF255" s="87">
        <f t="shared" si="3"/>
        <v>41241.0800752</v>
      </c>
      <c r="AG255" s="184"/>
      <c r="AH255" s="184"/>
    </row>
    <row r="256" spans="1:34" s="79" customFormat="1" ht="13.15">
      <c r="A256" s="154" t="s">
        <v>90</v>
      </c>
      <c r="B256" s="154" t="str">
        <f>VLOOKUP(A256,'CENTRO DE COSTOS'!A:D,4,FALSE)</f>
        <v>JUAN SEBASTIÁN RÍOS CASTRILLÓN</v>
      </c>
      <c r="C256" s="154" t="str">
        <f>VLOOKUP(A256,'CENTRO DE COSTOS'!A:D,2,FALSE)</f>
        <v>0004-0005</v>
      </c>
      <c r="D256" s="154">
        <v>5604</v>
      </c>
      <c r="E256" s="154">
        <v>2541397</v>
      </c>
      <c r="F256" s="154">
        <v>21693</v>
      </c>
      <c r="G256" s="154" t="s">
        <v>2958</v>
      </c>
      <c r="H256" s="154" t="s">
        <v>197</v>
      </c>
      <c r="I256" s="154" t="s">
        <v>4076</v>
      </c>
      <c r="J256" s="154" t="s">
        <v>4077</v>
      </c>
      <c r="K256" s="154" t="s">
        <v>159</v>
      </c>
      <c r="L256" s="154" t="s">
        <v>4078</v>
      </c>
      <c r="M256" s="155">
        <v>45870.646527777775</v>
      </c>
      <c r="N256" s="155">
        <v>45875.658333333333</v>
      </c>
      <c r="O256" s="154" t="s">
        <v>2961</v>
      </c>
      <c r="P256" s="154" t="s">
        <v>2988</v>
      </c>
      <c r="Q256" s="154" t="s">
        <v>2971</v>
      </c>
      <c r="R256" s="154" t="s">
        <v>3277</v>
      </c>
      <c r="S256" s="154" t="s">
        <v>2973</v>
      </c>
      <c r="T256" s="180"/>
      <c r="U256" s="154" t="s">
        <v>2965</v>
      </c>
      <c r="V256" s="154" t="s">
        <v>4079</v>
      </c>
      <c r="W256" s="154" t="s">
        <v>2967</v>
      </c>
      <c r="X256" s="154" t="s">
        <v>4080</v>
      </c>
      <c r="Y256" s="154" t="s">
        <v>32</v>
      </c>
      <c r="Z256" s="154" t="s">
        <v>166</v>
      </c>
      <c r="AA256" s="154" t="s">
        <v>488</v>
      </c>
      <c r="AB256" s="154">
        <v>1</v>
      </c>
      <c r="AC256" s="154">
        <v>0</v>
      </c>
      <c r="AD256" s="87">
        <f>IF(W256="SOPORTE_TELEFÓNICO",'BASE LIQUIDACION REDEBAN 2025'!$B$19,IF(W256="ENVÍO",'BASE LIQUIDACION REDEBAN 2025'!$C$2,IF(Y256="TIPO I",'BASE LIQUIDACION REDEBAN 2025'!$C$2,IF(Y256="TIPO II",'BASE LIQUIDACION REDEBAN 2025'!$C$3,IF(Y256="TIPO III",'BASE LIQUIDACION REDEBAN 2025'!$C$4,IF(Y256="TIPO IV",'BASE LIQUIDACION REDEBAN 2025'!$C$5,IF(Z256="AEREO",'BASE LIQUIDACION REDEBAN 2025'!$B$6,'BASE LIQUIDACION REDEBAN 2025'!$C$5)))))))</f>
        <v>479588.87655000004</v>
      </c>
      <c r="AE256" s="87">
        <f>IF(OR(W256="SOPORTE_TELEFÓNICO",W256="ENVÍO"),0,IF(Y256="TIPO I",'BASE LIQUIDACION REDEBAN 2025'!$B$10,IF(Y256="TIPO II",'BASE LIQUIDACION REDEBAN 2025'!$B$11,IF(Y256="TIPO III",'BASE LIQUIDACION REDEBAN 2025'!$B$12,'BASE LIQUIDACION REDEBAN 2025'!$B$13))))</f>
        <v>196536.5258152</v>
      </c>
      <c r="AF256" s="87">
        <f t="shared" si="3"/>
        <v>479588.87655000004</v>
      </c>
      <c r="AG256" s="184"/>
      <c r="AH256" s="184"/>
    </row>
    <row r="257" spans="1:34" s="79" customFormat="1" ht="13.15">
      <c r="A257" s="154" t="s">
        <v>100</v>
      </c>
      <c r="B257" s="154" t="str">
        <f>VLOOKUP(A257,'CENTRO DE COSTOS'!A:D,4,FALSE)</f>
        <v>KEVIN ALEXIS CORZO BUSTOS</v>
      </c>
      <c r="C257" s="154" t="str">
        <f>VLOOKUP(A257,'CENTRO DE COSTOS'!A:D,2,FALSE)</f>
        <v>0004-0007</v>
      </c>
      <c r="D257" s="154">
        <v>50573</v>
      </c>
      <c r="E257" s="154">
        <v>2554273</v>
      </c>
      <c r="F257" s="154">
        <v>29422</v>
      </c>
      <c r="G257" s="154" t="s">
        <v>2958</v>
      </c>
      <c r="H257" s="154" t="s">
        <v>295</v>
      </c>
      <c r="I257" s="154" t="s">
        <v>3994</v>
      </c>
      <c r="J257" s="154" t="s">
        <v>4081</v>
      </c>
      <c r="K257" s="154" t="s">
        <v>159</v>
      </c>
      <c r="L257" s="154" t="s">
        <v>4082</v>
      </c>
      <c r="M257" s="155">
        <v>45874.395138888889</v>
      </c>
      <c r="N257" s="155">
        <v>45875.659722222219</v>
      </c>
      <c r="O257" s="154" t="s">
        <v>2961</v>
      </c>
      <c r="P257" s="154" t="s">
        <v>2962</v>
      </c>
      <c r="Q257" s="154" t="s">
        <v>3099</v>
      </c>
      <c r="R257" s="154" t="s">
        <v>3435</v>
      </c>
      <c r="S257" s="154" t="s">
        <v>2973</v>
      </c>
      <c r="T257" s="180"/>
      <c r="U257" s="154" t="s">
        <v>2965</v>
      </c>
      <c r="V257" s="154" t="s">
        <v>4083</v>
      </c>
      <c r="W257" s="154" t="s">
        <v>2967</v>
      </c>
      <c r="X257" s="154" t="s">
        <v>4084</v>
      </c>
      <c r="Y257" s="154" t="s">
        <v>28</v>
      </c>
      <c r="Z257" s="154" t="s">
        <v>166</v>
      </c>
      <c r="AA257" s="154" t="s">
        <v>301</v>
      </c>
      <c r="AB257" s="154">
        <v>1</v>
      </c>
      <c r="AC257" s="154">
        <v>0</v>
      </c>
      <c r="AD257" s="87">
        <f>IF(W257="SOPORTE_TELEFÓNICO",'BASE LIQUIDACION REDEBAN 2025'!$B$19,IF(W257="ENVÍO",'BASE LIQUIDACION REDEBAN 2025'!$C$2,IF(Y257="TIPO I",'BASE LIQUIDACION REDEBAN 2025'!$C$2,IF(Y257="TIPO II",'BASE LIQUIDACION REDEBAN 2025'!$C$3,IF(Y257="TIPO III",'BASE LIQUIDACION REDEBAN 2025'!$C$4,IF(Y257="TIPO IV",'BASE LIQUIDACION REDEBAN 2025'!$C$5,IF(Z257="AEREO",'BASE LIQUIDACION REDEBAN 2025'!$B$6,'BASE LIQUIDACION REDEBAN 2025'!$C$5)))))))</f>
        <v>144967.87232000002</v>
      </c>
      <c r="AE257" s="87">
        <f>IF(OR(W257="SOPORTE_TELEFÓNICO",W257="ENVÍO"),0,IF(Y257="TIPO I",'BASE LIQUIDACION REDEBAN 2025'!$B$10,IF(Y257="TIPO II",'BASE LIQUIDACION REDEBAN 2025'!$B$11,IF(Y257="TIPO III",'BASE LIQUIDACION REDEBAN 2025'!$B$12,'BASE LIQUIDACION REDEBAN 2025'!$B$13))))</f>
        <v>140395.6348884</v>
      </c>
      <c r="AF257" s="87">
        <f t="shared" si="3"/>
        <v>144967.87232000002</v>
      </c>
      <c r="AG257" s="184"/>
      <c r="AH257" s="184"/>
    </row>
    <row r="258" spans="1:34" s="79" customFormat="1" ht="13.15">
      <c r="A258" s="154" t="s">
        <v>91</v>
      </c>
      <c r="B258" s="154" t="str">
        <f>VLOOKUP(A258,'CENTRO DE COSTOS'!A:D,4,FALSE)</f>
        <v>JOSE MAURICIO HERNANDEZ ROJAS</v>
      </c>
      <c r="C258" s="154" t="str">
        <f>VLOOKUP(A258,'CENTRO DE COSTOS'!A:D,2,FALSE)</f>
        <v>0004-0001</v>
      </c>
      <c r="D258" s="154">
        <v>23162</v>
      </c>
      <c r="E258" s="154">
        <v>2559117</v>
      </c>
      <c r="F258" s="154">
        <v>65471</v>
      </c>
      <c r="G258" s="154" t="s">
        <v>2958</v>
      </c>
      <c r="H258" s="154" t="s">
        <v>421</v>
      </c>
      <c r="I258" s="154" t="s">
        <v>3254</v>
      </c>
      <c r="J258" s="154" t="s">
        <v>3255</v>
      </c>
      <c r="K258" s="154" t="s">
        <v>159</v>
      </c>
      <c r="L258" s="154" t="s">
        <v>4085</v>
      </c>
      <c r="M258" s="155">
        <v>45874.734027777777</v>
      </c>
      <c r="N258" s="155">
        <v>45875.668055555558</v>
      </c>
      <c r="O258" s="154" t="s">
        <v>2961</v>
      </c>
      <c r="P258" s="154" t="s">
        <v>2962</v>
      </c>
      <c r="Q258" s="154" t="s">
        <v>3099</v>
      </c>
      <c r="R258" s="154" t="s">
        <v>3435</v>
      </c>
      <c r="S258" s="154" t="s">
        <v>2973</v>
      </c>
      <c r="T258" s="180"/>
      <c r="U258" s="154" t="s">
        <v>2965</v>
      </c>
      <c r="V258" s="154" t="s">
        <v>4086</v>
      </c>
      <c r="W258" s="154" t="s">
        <v>2967</v>
      </c>
      <c r="X258" s="154" t="s">
        <v>4087</v>
      </c>
      <c r="Y258" s="154" t="s">
        <v>25</v>
      </c>
      <c r="Z258" s="154" t="s">
        <v>166</v>
      </c>
      <c r="AA258" s="154" t="s">
        <v>696</v>
      </c>
      <c r="AB258" s="154">
        <v>1</v>
      </c>
      <c r="AC258" s="154">
        <v>0</v>
      </c>
      <c r="AD258" s="87">
        <f>IF(W258="SOPORTE_TELEFÓNICO",'BASE LIQUIDACION REDEBAN 2025'!$B$19,IF(W258="ENVÍO",'BASE LIQUIDACION REDEBAN 2025'!$C$2,IF(Y258="TIPO I",'BASE LIQUIDACION REDEBAN 2025'!$C$2,IF(Y258="TIPO II",'BASE LIQUIDACION REDEBAN 2025'!$C$3,IF(Y258="TIPO III",'BASE LIQUIDACION REDEBAN 2025'!$C$4,IF(Y258="TIPO IV",'BASE LIQUIDACION REDEBAN 2025'!$C$5,IF(Z258="AEREO",'BASE LIQUIDACION REDEBAN 2025'!$B$6,'BASE LIQUIDACION REDEBAN 2025'!$C$5)))))))</f>
        <v>65960.072302</v>
      </c>
      <c r="AE258" s="87">
        <f>IF(OR(W258="SOPORTE_TELEFÓNICO",W258="ENVÍO"),0,IF(Y258="TIPO I",'BASE LIQUIDACION REDEBAN 2025'!$B$10,IF(Y258="TIPO II",'BASE LIQUIDACION REDEBAN 2025'!$B$11,IF(Y258="TIPO III",'BASE LIQUIDACION REDEBAN 2025'!$B$12,'BASE LIQUIDACION REDEBAN 2025'!$B$13))))</f>
        <v>75096.394270399993</v>
      </c>
      <c r="AF258" s="87">
        <f t="shared" si="3"/>
        <v>65960.072302</v>
      </c>
      <c r="AG258" s="184"/>
      <c r="AH258" s="184"/>
    </row>
    <row r="259" spans="1:34" s="79" customFormat="1" ht="13.15">
      <c r="A259" s="154" t="s">
        <v>68</v>
      </c>
      <c r="B259" s="154" t="str">
        <f>VLOOKUP(A259,'CENTRO DE COSTOS'!A:D,4,FALSE)</f>
        <v>WILLIAM ASDRUBAL ROZO ROZO</v>
      </c>
      <c r="C259" s="154" t="str">
        <f>VLOOKUP(A259,'CENTRO DE COSTOS'!A:D,2,FALSE)</f>
        <v>0004-0004</v>
      </c>
      <c r="D259" s="154">
        <v>25489</v>
      </c>
      <c r="E259" s="154">
        <v>2545090</v>
      </c>
      <c r="F259" s="154">
        <v>11923</v>
      </c>
      <c r="G259" s="154" t="s">
        <v>2958</v>
      </c>
      <c r="H259" s="154" t="s">
        <v>470</v>
      </c>
      <c r="I259" s="154" t="s">
        <v>4088</v>
      </c>
      <c r="J259" s="154" t="s">
        <v>4089</v>
      </c>
      <c r="K259" s="154" t="s">
        <v>159</v>
      </c>
      <c r="L259" s="154" t="s">
        <v>4090</v>
      </c>
      <c r="M259" s="155">
        <v>45873.333333333336</v>
      </c>
      <c r="N259" s="155">
        <v>45875.671527777777</v>
      </c>
      <c r="O259" s="154" t="s">
        <v>2961</v>
      </c>
      <c r="P259" s="154" t="s">
        <v>2988</v>
      </c>
      <c r="Q259" s="154" t="s">
        <v>2963</v>
      </c>
      <c r="R259" s="154" t="s">
        <v>3326</v>
      </c>
      <c r="S259" s="154" t="s">
        <v>2973</v>
      </c>
      <c r="T259" s="180"/>
      <c r="U259" s="154" t="s">
        <v>2965</v>
      </c>
      <c r="V259" s="154" t="s">
        <v>4091</v>
      </c>
      <c r="W259" s="154" t="s">
        <v>2967</v>
      </c>
      <c r="X259" s="154" t="s">
        <v>4092</v>
      </c>
      <c r="Y259" s="154" t="s">
        <v>30</v>
      </c>
      <c r="Z259" s="154" t="s">
        <v>166</v>
      </c>
      <c r="AA259" s="154" t="s">
        <v>573</v>
      </c>
      <c r="AB259" s="154">
        <v>1</v>
      </c>
      <c r="AC259" s="154">
        <v>0</v>
      </c>
      <c r="AD259" s="87">
        <f>IF(W259="SOPORTE_TELEFÓNICO",'BASE LIQUIDACION REDEBAN 2025'!$B$19,IF(W259="ENVÍO",'BASE LIQUIDACION REDEBAN 2025'!$C$2,IF(Y259="TIPO I",'BASE LIQUIDACION REDEBAN 2025'!$C$2,IF(Y259="TIPO II",'BASE LIQUIDACION REDEBAN 2025'!$C$3,IF(Y259="TIPO III",'BASE LIQUIDACION REDEBAN 2025'!$C$4,IF(Y259="TIPO IV",'BASE LIQUIDACION REDEBAN 2025'!$C$5,IF(Z259="AEREO",'BASE LIQUIDACION REDEBAN 2025'!$B$6,'BASE LIQUIDACION REDEBAN 2025'!$C$5)))))))</f>
        <v>275728.78077800001</v>
      </c>
      <c r="AE259" s="87">
        <f>IF(OR(W259="SOPORTE_TELEFÓNICO",W259="ENVÍO"),0,IF(Y259="TIPO I",'BASE LIQUIDACION REDEBAN 2025'!$B$10,IF(Y259="TIPO II",'BASE LIQUIDACION REDEBAN 2025'!$B$11,IF(Y259="TIPO III",'BASE LIQUIDACION REDEBAN 2025'!$B$12,'BASE LIQUIDACION REDEBAN 2025'!$B$13))))</f>
        <v>196536.5258152</v>
      </c>
      <c r="AF259" s="87">
        <f t="shared" ref="AF259:AF322" si="4">IF(OR(W259="SOPORTE_TELEFÓNICO",W259="ENVÍO"),AD259,(AD259*AB259+AE259*AC259))</f>
        <v>275728.78077800001</v>
      </c>
      <c r="AG259" s="184"/>
      <c r="AH259" s="184"/>
    </row>
    <row r="260" spans="1:34" s="79" customFormat="1" ht="13.15">
      <c r="A260" s="154" t="s">
        <v>98</v>
      </c>
      <c r="B260" s="154" t="str">
        <f>VLOOKUP(A260,'CENTRO DE COSTOS'!A:D,4,FALSE)</f>
        <v>MIGUEL JULIÁN HERNÁNDEZ GUARÍN</v>
      </c>
      <c r="C260" s="154" t="str">
        <f>VLOOKUP(A260,'CENTRO DE COSTOS'!A:D,2,FALSE)</f>
        <v>0004-0008</v>
      </c>
      <c r="D260" s="154">
        <v>68385</v>
      </c>
      <c r="E260" s="154">
        <v>2554083</v>
      </c>
      <c r="F260" s="154">
        <v>79189</v>
      </c>
      <c r="G260" s="154" t="s">
        <v>2958</v>
      </c>
      <c r="H260" s="154" t="s">
        <v>820</v>
      </c>
      <c r="I260" s="154" t="s">
        <v>4093</v>
      </c>
      <c r="J260" s="154" t="s">
        <v>4094</v>
      </c>
      <c r="K260" s="154" t="s">
        <v>159</v>
      </c>
      <c r="L260" s="154" t="s">
        <v>4095</v>
      </c>
      <c r="M260" s="155">
        <v>45874.379166666666</v>
      </c>
      <c r="N260" s="155">
        <v>45875.675694444442</v>
      </c>
      <c r="O260" s="154" t="s">
        <v>2961</v>
      </c>
      <c r="P260" s="154" t="s">
        <v>2988</v>
      </c>
      <c r="Q260" s="154" t="s">
        <v>3046</v>
      </c>
      <c r="R260" s="154" t="s">
        <v>4096</v>
      </c>
      <c r="S260" s="154" t="s">
        <v>2973</v>
      </c>
      <c r="T260" s="180"/>
      <c r="U260" s="154" t="s">
        <v>2965</v>
      </c>
      <c r="V260" s="154" t="s">
        <v>4097</v>
      </c>
      <c r="W260" s="154" t="s">
        <v>2967</v>
      </c>
      <c r="X260" s="154" t="s">
        <v>4098</v>
      </c>
      <c r="Y260" s="154" t="s">
        <v>30</v>
      </c>
      <c r="Z260" s="154" t="s">
        <v>166</v>
      </c>
      <c r="AA260" s="154" t="s">
        <v>623</v>
      </c>
      <c r="AB260" s="154">
        <v>1</v>
      </c>
      <c r="AC260" s="154">
        <v>0</v>
      </c>
      <c r="AD260" s="87">
        <f>IF(W260="SOPORTE_TELEFÓNICO",'BASE LIQUIDACION REDEBAN 2025'!$B$19,IF(W260="ENVÍO",'BASE LIQUIDACION REDEBAN 2025'!$C$2,IF(Y260="TIPO I",'BASE LIQUIDACION REDEBAN 2025'!$C$2,IF(Y260="TIPO II",'BASE LIQUIDACION REDEBAN 2025'!$C$3,IF(Y260="TIPO III",'BASE LIQUIDACION REDEBAN 2025'!$C$4,IF(Y260="TIPO IV",'BASE LIQUIDACION REDEBAN 2025'!$C$5,IF(Z260="AEREO",'BASE LIQUIDACION REDEBAN 2025'!$B$6,'BASE LIQUIDACION REDEBAN 2025'!$C$5)))))))</f>
        <v>275728.78077800001</v>
      </c>
      <c r="AE260" s="87">
        <f>IF(OR(W260="SOPORTE_TELEFÓNICO",W260="ENVÍO"),0,IF(Y260="TIPO I",'BASE LIQUIDACION REDEBAN 2025'!$B$10,IF(Y260="TIPO II",'BASE LIQUIDACION REDEBAN 2025'!$B$11,IF(Y260="TIPO III",'BASE LIQUIDACION REDEBAN 2025'!$B$12,'BASE LIQUIDACION REDEBAN 2025'!$B$13))))</f>
        <v>196536.5258152</v>
      </c>
      <c r="AF260" s="87">
        <f t="shared" si="4"/>
        <v>275728.78077800001</v>
      </c>
      <c r="AG260" s="184"/>
      <c r="AH260" s="184"/>
    </row>
    <row r="261" spans="1:34" s="79" customFormat="1" ht="13.15">
      <c r="A261" s="154" t="s">
        <v>98</v>
      </c>
      <c r="B261" s="154" t="str">
        <f>VLOOKUP(A261,'CENTRO DE COSTOS'!A:D,4,FALSE)</f>
        <v>MIGUEL JULIÁN HERNÁNDEZ GUARÍN</v>
      </c>
      <c r="C261" s="154" t="str">
        <f>VLOOKUP(A261,'CENTRO DE COSTOS'!A:D,2,FALSE)</f>
        <v>0004-0008</v>
      </c>
      <c r="D261" s="154">
        <v>15380</v>
      </c>
      <c r="E261" s="154">
        <v>2555291</v>
      </c>
      <c r="F261" s="154">
        <v>54439</v>
      </c>
      <c r="G261" s="154" t="s">
        <v>2958</v>
      </c>
      <c r="H261" s="154" t="s">
        <v>241</v>
      </c>
      <c r="I261" s="154" t="s">
        <v>4099</v>
      </c>
      <c r="J261" s="154" t="s">
        <v>4100</v>
      </c>
      <c r="K261" s="154" t="s">
        <v>159</v>
      </c>
      <c r="L261" s="154" t="s">
        <v>4101</v>
      </c>
      <c r="M261" s="155">
        <v>45874.455555555556</v>
      </c>
      <c r="N261" s="155">
        <v>45875.678472222222</v>
      </c>
      <c r="O261" s="154" t="s">
        <v>2961</v>
      </c>
      <c r="P261" s="154" t="s">
        <v>2988</v>
      </c>
      <c r="Q261" s="154" t="s">
        <v>2971</v>
      </c>
      <c r="R261" s="154" t="s">
        <v>4102</v>
      </c>
      <c r="S261" s="154" t="s">
        <v>2973</v>
      </c>
      <c r="T261" s="180"/>
      <c r="U261" s="154" t="s">
        <v>2965</v>
      </c>
      <c r="V261" s="154" t="s">
        <v>4103</v>
      </c>
      <c r="W261" s="154" t="s">
        <v>2967</v>
      </c>
      <c r="X261" s="154" t="s">
        <v>4104</v>
      </c>
      <c r="Y261" s="154" t="s">
        <v>30</v>
      </c>
      <c r="Z261" s="154" t="s">
        <v>166</v>
      </c>
      <c r="AA261" s="154" t="s">
        <v>247</v>
      </c>
      <c r="AB261" s="154">
        <v>1</v>
      </c>
      <c r="AC261" s="154">
        <v>0</v>
      </c>
      <c r="AD261" s="87">
        <f>IF(W261="SOPORTE_TELEFÓNICO",'BASE LIQUIDACION REDEBAN 2025'!$B$19,IF(W261="ENVÍO",'BASE LIQUIDACION REDEBAN 2025'!$C$2,IF(Y261="TIPO I",'BASE LIQUIDACION REDEBAN 2025'!$C$2,IF(Y261="TIPO II",'BASE LIQUIDACION REDEBAN 2025'!$C$3,IF(Y261="TIPO III",'BASE LIQUIDACION REDEBAN 2025'!$C$4,IF(Y261="TIPO IV",'BASE LIQUIDACION REDEBAN 2025'!$C$5,IF(Z261="AEREO",'BASE LIQUIDACION REDEBAN 2025'!$B$6,'BASE LIQUIDACION REDEBAN 2025'!$C$5)))))))</f>
        <v>275728.78077800001</v>
      </c>
      <c r="AE261" s="87">
        <f>IF(OR(W261="SOPORTE_TELEFÓNICO",W261="ENVÍO"),0,IF(Y261="TIPO I",'BASE LIQUIDACION REDEBAN 2025'!$B$10,IF(Y261="TIPO II",'BASE LIQUIDACION REDEBAN 2025'!$B$11,IF(Y261="TIPO III",'BASE LIQUIDACION REDEBAN 2025'!$B$12,'BASE LIQUIDACION REDEBAN 2025'!$B$13))))</f>
        <v>196536.5258152</v>
      </c>
      <c r="AF261" s="87">
        <f t="shared" si="4"/>
        <v>275728.78077800001</v>
      </c>
      <c r="AG261" s="184"/>
      <c r="AH261" s="184"/>
    </row>
    <row r="262" spans="1:34" s="79" customFormat="1" ht="13.15">
      <c r="A262" s="154" t="s">
        <v>76</v>
      </c>
      <c r="B262" s="154" t="str">
        <f>VLOOKUP(A262,'CENTRO DE COSTOS'!A:D,4,FALSE)</f>
        <v>DIEGO FERNANDO HENAO CARDONA</v>
      </c>
      <c r="C262" s="154" t="str">
        <f>VLOOKUP(A262,'CENTRO DE COSTOS'!A:D,2,FALSE)</f>
        <v>0004-0003</v>
      </c>
      <c r="D262" s="154">
        <v>19392</v>
      </c>
      <c r="E262" s="154">
        <v>2554788</v>
      </c>
      <c r="F262" s="154">
        <v>76459</v>
      </c>
      <c r="G262" s="154" t="s">
        <v>2958</v>
      </c>
      <c r="H262" s="154" t="s">
        <v>258</v>
      </c>
      <c r="I262" s="154" t="s">
        <v>4105</v>
      </c>
      <c r="J262" s="154" t="s">
        <v>4106</v>
      </c>
      <c r="K262" s="154" t="s">
        <v>159</v>
      </c>
      <c r="L262" s="154" t="s">
        <v>4107</v>
      </c>
      <c r="M262" s="155">
        <v>45874.420138888891</v>
      </c>
      <c r="N262" s="155">
        <v>45875.690972222219</v>
      </c>
      <c r="O262" s="154" t="s">
        <v>2961</v>
      </c>
      <c r="P262" s="154" t="s">
        <v>2962</v>
      </c>
      <c r="Q262" s="154" t="s">
        <v>3055</v>
      </c>
      <c r="R262" s="154" t="s">
        <v>3056</v>
      </c>
      <c r="S262" s="154" t="s">
        <v>2973</v>
      </c>
      <c r="T262" s="180"/>
      <c r="U262" s="154" t="s">
        <v>2965</v>
      </c>
      <c r="V262" s="154" t="s">
        <v>4108</v>
      </c>
      <c r="W262" s="154" t="s">
        <v>3213</v>
      </c>
      <c r="X262" s="154">
        <v>0</v>
      </c>
      <c r="Y262" s="154" t="s">
        <v>30</v>
      </c>
      <c r="Z262" s="154" t="s">
        <v>166</v>
      </c>
      <c r="AA262" s="154" t="s">
        <v>330</v>
      </c>
      <c r="AB262" s="154">
        <v>0</v>
      </c>
      <c r="AC262" s="154">
        <v>0</v>
      </c>
      <c r="AD262" s="87">
        <f>IF(W262="SOPORTE_TELEFÓNICO",'BASE LIQUIDACION REDEBAN 2025'!$B$19,IF(W262="ENVÍO",'BASE LIQUIDACION REDEBAN 2025'!$C$2,IF(Y262="TIPO I",'BASE LIQUIDACION REDEBAN 2025'!$C$2,IF(Y262="TIPO II",'BASE LIQUIDACION REDEBAN 2025'!$C$3,IF(Y262="TIPO III",'BASE LIQUIDACION REDEBAN 2025'!$C$4,IF(Y262="TIPO IV",'BASE LIQUIDACION REDEBAN 2025'!$C$5,IF(Z262="AEREO",'BASE LIQUIDACION REDEBAN 2025'!$B$6,'BASE LIQUIDACION REDEBAN 2025'!$C$5)))))))</f>
        <v>41241.0800752</v>
      </c>
      <c r="AE262" s="87">
        <f>IF(OR(W262="SOPORTE_TELEFÓNICO",W262="ENVÍO"),0,IF(Y262="TIPO I",'BASE LIQUIDACION REDEBAN 2025'!$B$10,IF(Y262="TIPO II",'BASE LIQUIDACION REDEBAN 2025'!$B$11,IF(Y262="TIPO III",'BASE LIQUIDACION REDEBAN 2025'!$B$12,'BASE LIQUIDACION REDEBAN 2025'!$B$13))))</f>
        <v>0</v>
      </c>
      <c r="AF262" s="87">
        <f t="shared" si="4"/>
        <v>41241.0800752</v>
      </c>
      <c r="AG262" s="184"/>
      <c r="AH262" s="184"/>
    </row>
    <row r="263" spans="1:34" s="79" customFormat="1" ht="13.15">
      <c r="A263" s="154" t="s">
        <v>68</v>
      </c>
      <c r="B263" s="154" t="str">
        <f>VLOOKUP(A263,'CENTRO DE COSTOS'!A:D,4,FALSE)</f>
        <v>WILLIAM ASDRUBAL ROZO ROZO</v>
      </c>
      <c r="C263" s="154" t="str">
        <f>VLOOKUP(A263,'CENTRO DE COSTOS'!A:D,2,FALSE)</f>
        <v>0004-0004</v>
      </c>
      <c r="D263" s="154">
        <v>25754</v>
      </c>
      <c r="E263" s="154">
        <v>2560813</v>
      </c>
      <c r="F263" s="154">
        <v>35749</v>
      </c>
      <c r="G263" s="154" t="s">
        <v>2958</v>
      </c>
      <c r="H263" s="154" t="s">
        <v>470</v>
      </c>
      <c r="I263" s="154" t="s">
        <v>1138</v>
      </c>
      <c r="J263" s="154" t="s">
        <v>4109</v>
      </c>
      <c r="K263" s="154" t="s">
        <v>159</v>
      </c>
      <c r="L263" s="154" t="s">
        <v>4110</v>
      </c>
      <c r="M263" s="155">
        <v>45875.384722222225</v>
      </c>
      <c r="N263" s="155">
        <v>45875.696527777778</v>
      </c>
      <c r="O263" s="154" t="s">
        <v>2961</v>
      </c>
      <c r="P263" s="154" t="s">
        <v>2988</v>
      </c>
      <c r="Q263" s="154" t="s">
        <v>2978</v>
      </c>
      <c r="R263" s="154" t="s">
        <v>3124</v>
      </c>
      <c r="S263" s="154" t="s">
        <v>2973</v>
      </c>
      <c r="T263" s="180"/>
      <c r="U263" s="154" t="s">
        <v>2965</v>
      </c>
      <c r="V263" s="154" t="s">
        <v>4111</v>
      </c>
      <c r="W263" s="154" t="s">
        <v>2967</v>
      </c>
      <c r="X263" s="154" t="s">
        <v>4112</v>
      </c>
      <c r="Y263" s="154" t="s">
        <v>25</v>
      </c>
      <c r="Z263" s="154" t="s">
        <v>166</v>
      </c>
      <c r="AA263" s="154" t="s">
        <v>599</v>
      </c>
      <c r="AB263" s="154">
        <v>1</v>
      </c>
      <c r="AC263" s="154">
        <v>0</v>
      </c>
      <c r="AD263" s="87">
        <f>IF(W263="SOPORTE_TELEFÓNICO",'BASE LIQUIDACION REDEBAN 2025'!$B$19,IF(W263="ENVÍO",'BASE LIQUIDACION REDEBAN 2025'!$C$2,IF(Y263="TIPO I",'BASE LIQUIDACION REDEBAN 2025'!$C$2,IF(Y263="TIPO II",'BASE LIQUIDACION REDEBAN 2025'!$C$3,IF(Y263="TIPO III",'BASE LIQUIDACION REDEBAN 2025'!$C$4,IF(Y263="TIPO IV",'BASE LIQUIDACION REDEBAN 2025'!$C$5,IF(Z263="AEREO",'BASE LIQUIDACION REDEBAN 2025'!$B$6,'BASE LIQUIDACION REDEBAN 2025'!$C$5)))))))</f>
        <v>65960.072302</v>
      </c>
      <c r="AE263" s="87">
        <f>IF(OR(W263="SOPORTE_TELEFÓNICO",W263="ENVÍO"),0,IF(Y263="TIPO I",'BASE LIQUIDACION REDEBAN 2025'!$B$10,IF(Y263="TIPO II",'BASE LIQUIDACION REDEBAN 2025'!$B$11,IF(Y263="TIPO III",'BASE LIQUIDACION REDEBAN 2025'!$B$12,'BASE LIQUIDACION REDEBAN 2025'!$B$13))))</f>
        <v>75096.394270399993</v>
      </c>
      <c r="AF263" s="87">
        <f t="shared" si="4"/>
        <v>65960.072302</v>
      </c>
      <c r="AG263" s="184"/>
      <c r="AH263" s="184"/>
    </row>
    <row r="264" spans="1:34" s="79" customFormat="1" ht="13.15">
      <c r="A264" s="154" t="s">
        <v>90</v>
      </c>
      <c r="B264" s="154" t="str">
        <f>VLOOKUP(A264,'CENTRO DE COSTOS'!A:D,4,FALSE)</f>
        <v>JUAN SEBASTIÁN RÍOS CASTRILLÓN</v>
      </c>
      <c r="C264" s="154" t="str">
        <f>VLOOKUP(A264,'CENTRO DE COSTOS'!A:D,2,FALSE)</f>
        <v>0004-0005</v>
      </c>
      <c r="D264" s="154">
        <v>5001</v>
      </c>
      <c r="E264" s="154">
        <v>2560907</v>
      </c>
      <c r="F264" s="154">
        <v>49071</v>
      </c>
      <c r="G264" s="154" t="s">
        <v>2958</v>
      </c>
      <c r="H264" s="154" t="s">
        <v>197</v>
      </c>
      <c r="I264" s="154" t="s">
        <v>90</v>
      </c>
      <c r="J264" s="154" t="s">
        <v>4113</v>
      </c>
      <c r="K264" s="154" t="s">
        <v>159</v>
      </c>
      <c r="L264" s="154" t="s">
        <v>4114</v>
      </c>
      <c r="M264" s="155">
        <v>45875.385416666664</v>
      </c>
      <c r="N264" s="155">
        <v>45875.703472222223</v>
      </c>
      <c r="O264" s="154" t="s">
        <v>2961</v>
      </c>
      <c r="P264" s="154" t="s">
        <v>2962</v>
      </c>
      <c r="Q264" s="154" t="s">
        <v>2971</v>
      </c>
      <c r="R264" s="154" t="s">
        <v>2972</v>
      </c>
      <c r="S264" s="154" t="s">
        <v>2973</v>
      </c>
      <c r="T264" s="180"/>
      <c r="U264" s="154" t="s">
        <v>2965</v>
      </c>
      <c r="V264" s="154" t="s">
        <v>4115</v>
      </c>
      <c r="W264" s="154" t="s">
        <v>2967</v>
      </c>
      <c r="X264" s="154" t="s">
        <v>4116</v>
      </c>
      <c r="Y264" s="154" t="s">
        <v>25</v>
      </c>
      <c r="Z264" s="154" t="s">
        <v>166</v>
      </c>
      <c r="AA264" s="154" t="s">
        <v>3209</v>
      </c>
      <c r="AB264" s="154">
        <v>1</v>
      </c>
      <c r="AC264" s="154">
        <v>0</v>
      </c>
      <c r="AD264" s="87">
        <f>IF(W264="SOPORTE_TELEFÓNICO",'BASE LIQUIDACION REDEBAN 2025'!$B$19,IF(W264="ENVÍO",'BASE LIQUIDACION REDEBAN 2025'!$C$2,IF(Y264="TIPO I",'BASE LIQUIDACION REDEBAN 2025'!$C$2,IF(Y264="TIPO II",'BASE LIQUIDACION REDEBAN 2025'!$C$3,IF(Y264="TIPO III",'BASE LIQUIDACION REDEBAN 2025'!$C$4,IF(Y264="TIPO IV",'BASE LIQUIDACION REDEBAN 2025'!$C$5,IF(Z264="AEREO",'BASE LIQUIDACION REDEBAN 2025'!$B$6,'BASE LIQUIDACION REDEBAN 2025'!$C$5)))))))</f>
        <v>65960.072302</v>
      </c>
      <c r="AE264" s="87">
        <f>IF(OR(W264="SOPORTE_TELEFÓNICO",W264="ENVÍO"),0,IF(Y264="TIPO I",'BASE LIQUIDACION REDEBAN 2025'!$B$10,IF(Y264="TIPO II",'BASE LIQUIDACION REDEBAN 2025'!$B$11,IF(Y264="TIPO III",'BASE LIQUIDACION REDEBAN 2025'!$B$12,'BASE LIQUIDACION REDEBAN 2025'!$B$13))))</f>
        <v>75096.394270399993</v>
      </c>
      <c r="AF264" s="87">
        <f t="shared" si="4"/>
        <v>65960.072302</v>
      </c>
      <c r="AG264" s="184"/>
      <c r="AH264" s="184"/>
    </row>
    <row r="265" spans="1:34" s="79" customFormat="1" ht="13.15">
      <c r="A265" s="154" t="s">
        <v>94</v>
      </c>
      <c r="B265" s="154" t="str">
        <f>VLOOKUP(A265,'CENTRO DE COSTOS'!A:D,4,FALSE)</f>
        <v>DIEGO FERNANDO HENAO CARDONA</v>
      </c>
      <c r="C265" s="154" t="str">
        <f>VLOOKUP(A265,'CENTRO DE COSTOS'!A:D,2,FALSE)</f>
        <v>0004-0002</v>
      </c>
      <c r="D265" s="154">
        <v>76147</v>
      </c>
      <c r="E265" s="154">
        <v>2562061</v>
      </c>
      <c r="F265" s="154">
        <v>42702</v>
      </c>
      <c r="G265" s="154" t="s">
        <v>2958</v>
      </c>
      <c r="H265" s="154" t="s">
        <v>227</v>
      </c>
      <c r="I265" s="154" t="s">
        <v>2938</v>
      </c>
      <c r="J265" s="154" t="s">
        <v>3231</v>
      </c>
      <c r="K265" s="154" t="s">
        <v>159</v>
      </c>
      <c r="L265" s="154" t="s">
        <v>4117</v>
      </c>
      <c r="M265" s="155">
        <v>45875.45</v>
      </c>
      <c r="N265" s="155">
        <v>45875.705555555556</v>
      </c>
      <c r="O265" s="154" t="s">
        <v>2961</v>
      </c>
      <c r="P265" s="154" t="s">
        <v>2988</v>
      </c>
      <c r="Q265" s="154" t="s">
        <v>2971</v>
      </c>
      <c r="R265" s="154" t="s">
        <v>3277</v>
      </c>
      <c r="S265" s="154" t="s">
        <v>220</v>
      </c>
      <c r="T265" s="180"/>
      <c r="U265" s="154" t="s">
        <v>2965</v>
      </c>
      <c r="V265" s="154" t="s">
        <v>4118</v>
      </c>
      <c r="W265" s="154" t="s">
        <v>2967</v>
      </c>
      <c r="X265" s="154" t="s">
        <v>3234</v>
      </c>
      <c r="Y265" s="154" t="s">
        <v>25</v>
      </c>
      <c r="Z265" s="154" t="s">
        <v>166</v>
      </c>
      <c r="AA265" s="154" t="s">
        <v>544</v>
      </c>
      <c r="AB265" s="154">
        <v>1</v>
      </c>
      <c r="AC265" s="154">
        <v>0</v>
      </c>
      <c r="AD265" s="87">
        <f>IF(W265="SOPORTE_TELEFÓNICO",'BASE LIQUIDACION REDEBAN 2025'!$B$19,IF(W265="ENVÍO",'BASE LIQUIDACION REDEBAN 2025'!$C$2,IF(Y265="TIPO I",'BASE LIQUIDACION REDEBAN 2025'!$C$2,IF(Y265="TIPO II",'BASE LIQUIDACION REDEBAN 2025'!$C$3,IF(Y265="TIPO III",'BASE LIQUIDACION REDEBAN 2025'!$C$4,IF(Y265="TIPO IV",'BASE LIQUIDACION REDEBAN 2025'!$C$5,IF(Z265="AEREO",'BASE LIQUIDACION REDEBAN 2025'!$B$6,'BASE LIQUIDACION REDEBAN 2025'!$C$5)))))))</f>
        <v>65960.072302</v>
      </c>
      <c r="AE265" s="87">
        <f>IF(OR(W265="SOPORTE_TELEFÓNICO",W265="ENVÍO"),0,IF(Y265="TIPO I",'BASE LIQUIDACION REDEBAN 2025'!$B$10,IF(Y265="TIPO II",'BASE LIQUIDACION REDEBAN 2025'!$B$11,IF(Y265="TIPO III",'BASE LIQUIDACION REDEBAN 2025'!$B$12,'BASE LIQUIDACION REDEBAN 2025'!$B$13))))</f>
        <v>75096.394270399993</v>
      </c>
      <c r="AF265" s="87">
        <f t="shared" si="4"/>
        <v>65960.072302</v>
      </c>
      <c r="AG265" s="184"/>
      <c r="AH265" s="184"/>
    </row>
    <row r="266" spans="1:34" s="79" customFormat="1" ht="13.15">
      <c r="A266" s="154" t="s">
        <v>91</v>
      </c>
      <c r="B266" s="154" t="str">
        <f>VLOOKUP(A266,'CENTRO DE COSTOS'!A:D,4,FALSE)</f>
        <v>JOSE MAURICIO HERNANDEZ ROJAS</v>
      </c>
      <c r="C266" s="154" t="str">
        <f>VLOOKUP(A266,'CENTRO DE COSTOS'!A:D,2,FALSE)</f>
        <v>0004-0001</v>
      </c>
      <c r="D266" s="154">
        <v>23555</v>
      </c>
      <c r="E266" s="154">
        <v>2552374</v>
      </c>
      <c r="F266" s="154">
        <v>80497</v>
      </c>
      <c r="G266" s="154" t="s">
        <v>2958</v>
      </c>
      <c r="H266" s="154" t="s">
        <v>421</v>
      </c>
      <c r="I266" s="154" t="s">
        <v>1688</v>
      </c>
      <c r="J266" s="154" t="s">
        <v>4119</v>
      </c>
      <c r="K266" s="154" t="s">
        <v>159</v>
      </c>
      <c r="L266" s="154" t="s">
        <v>4120</v>
      </c>
      <c r="M266" s="155">
        <v>45874.333333333336</v>
      </c>
      <c r="N266" s="155">
        <v>45875.709027777775</v>
      </c>
      <c r="O266" s="154" t="s">
        <v>2961</v>
      </c>
      <c r="P266" s="154" t="s">
        <v>2962</v>
      </c>
      <c r="Q266" s="154" t="s">
        <v>2971</v>
      </c>
      <c r="R266" s="154" t="s">
        <v>3027</v>
      </c>
      <c r="S266" s="154" t="s">
        <v>200</v>
      </c>
      <c r="T266" s="180"/>
      <c r="U266" s="154" t="s">
        <v>2965</v>
      </c>
      <c r="V266" s="154" t="s">
        <v>4121</v>
      </c>
      <c r="W266" s="154" t="s">
        <v>2967</v>
      </c>
      <c r="X266" s="154" t="s">
        <v>4122</v>
      </c>
      <c r="Y266" s="154" t="s">
        <v>28</v>
      </c>
      <c r="Z266" s="154" t="s">
        <v>166</v>
      </c>
      <c r="AA266" s="154" t="s">
        <v>1227</v>
      </c>
      <c r="AB266" s="154">
        <v>1</v>
      </c>
      <c r="AC266" s="154">
        <v>0</v>
      </c>
      <c r="AD266" s="87">
        <f>IF(W266="SOPORTE_TELEFÓNICO",'BASE LIQUIDACION REDEBAN 2025'!$B$19,IF(W266="ENVÍO",'BASE LIQUIDACION REDEBAN 2025'!$C$2,IF(Y266="TIPO I",'BASE LIQUIDACION REDEBAN 2025'!$C$2,IF(Y266="TIPO II",'BASE LIQUIDACION REDEBAN 2025'!$C$3,IF(Y266="TIPO III",'BASE LIQUIDACION REDEBAN 2025'!$C$4,IF(Y266="TIPO IV",'BASE LIQUIDACION REDEBAN 2025'!$C$5,IF(Z266="AEREO",'BASE LIQUIDACION REDEBAN 2025'!$B$6,'BASE LIQUIDACION REDEBAN 2025'!$C$5)))))))</f>
        <v>144967.87232000002</v>
      </c>
      <c r="AE266" s="87">
        <f>IF(OR(W266="SOPORTE_TELEFÓNICO",W266="ENVÍO"),0,IF(Y266="TIPO I",'BASE LIQUIDACION REDEBAN 2025'!$B$10,IF(Y266="TIPO II",'BASE LIQUIDACION REDEBAN 2025'!$B$11,IF(Y266="TIPO III",'BASE LIQUIDACION REDEBAN 2025'!$B$12,'BASE LIQUIDACION REDEBAN 2025'!$B$13))))</f>
        <v>140395.6348884</v>
      </c>
      <c r="AF266" s="87">
        <f t="shared" si="4"/>
        <v>144967.87232000002</v>
      </c>
      <c r="AG266" s="184"/>
      <c r="AH266" s="184"/>
    </row>
    <row r="267" spans="1:34" s="79" customFormat="1" ht="13.15">
      <c r="A267" s="154" t="s">
        <v>92</v>
      </c>
      <c r="B267" s="154" t="str">
        <f>VLOOKUP(A267,'CENTRO DE COSTOS'!A:D,4,FALSE)</f>
        <v>KEVIN ALEXIS CORZO BUSTOS</v>
      </c>
      <c r="C267" s="154" t="str">
        <f>VLOOKUP(A267,'CENTRO DE COSTOS'!A:D,2,FALSE)</f>
        <v>0004-0007</v>
      </c>
      <c r="D267" s="154">
        <v>18753</v>
      </c>
      <c r="E267" s="154" t="s">
        <v>4123</v>
      </c>
      <c r="F267" s="154">
        <v>31694</v>
      </c>
      <c r="G267" s="154" t="s">
        <v>2958</v>
      </c>
      <c r="H267" s="154" t="s">
        <v>157</v>
      </c>
      <c r="I267" s="154" t="s">
        <v>217</v>
      </c>
      <c r="J267" s="154" t="s">
        <v>4124</v>
      </c>
      <c r="K267" s="154" t="s">
        <v>159</v>
      </c>
      <c r="L267" s="154" t="s">
        <v>4125</v>
      </c>
      <c r="M267" s="155">
        <v>45875.490972222222</v>
      </c>
      <c r="N267" s="155">
        <v>45875.711805555555</v>
      </c>
      <c r="O267" s="154" t="s">
        <v>2961</v>
      </c>
      <c r="P267" s="154" t="s">
        <v>2962</v>
      </c>
      <c r="Q267" s="154" t="s">
        <v>2995</v>
      </c>
      <c r="R267" s="154" t="s">
        <v>2972</v>
      </c>
      <c r="S267" s="154" t="s">
        <v>220</v>
      </c>
      <c r="T267" s="180"/>
      <c r="U267" s="154" t="s">
        <v>2965</v>
      </c>
      <c r="V267" s="154" t="s">
        <v>4126</v>
      </c>
      <c r="W267" s="154" t="s">
        <v>2967</v>
      </c>
      <c r="X267" s="154" t="s">
        <v>4127</v>
      </c>
      <c r="Y267" s="154" t="s">
        <v>180</v>
      </c>
      <c r="Z267" s="154" t="s">
        <v>224</v>
      </c>
      <c r="AA267" s="154" t="s">
        <v>225</v>
      </c>
      <c r="AB267" s="154">
        <v>1</v>
      </c>
      <c r="AC267" s="154">
        <v>0</v>
      </c>
      <c r="AD267" s="87">
        <f>IF(W267="SOPORTE_TELEFÓNICO",'BASE LIQUIDACION REDEBAN 2025'!$B$19,IF(W267="ENVÍO",'BASE LIQUIDACION REDEBAN 2025'!$C$2,IF(Y267="TIPO I",'BASE LIQUIDACION REDEBAN 2025'!$C$2,IF(Y267="TIPO II",'BASE LIQUIDACION REDEBAN 2025'!$C$3,IF(Y267="TIPO III",'BASE LIQUIDACION REDEBAN 2025'!$C$4,IF(Y267="TIPO IV",'BASE LIQUIDACION REDEBAN 2025'!$C$5,IF(Z267="AEREO",'BASE LIQUIDACION REDEBAN 2025'!$B$6,'BASE LIQUIDACION REDEBAN 2025'!$C$5)))))))</f>
        <v>479588.87655000004</v>
      </c>
      <c r="AE267" s="87">
        <f>IF(OR(W267="SOPORTE_TELEFÓNICO",W267="ENVÍO"),0,IF(Y267="TIPO I",'BASE LIQUIDACION REDEBAN 2025'!$B$10,IF(Y267="TIPO II",'BASE LIQUIDACION REDEBAN 2025'!$B$11,IF(Y267="TIPO III",'BASE LIQUIDACION REDEBAN 2025'!$B$12,'BASE LIQUIDACION REDEBAN 2025'!$B$13))))</f>
        <v>196536.5258152</v>
      </c>
      <c r="AF267" s="87">
        <f t="shared" si="4"/>
        <v>479588.87655000004</v>
      </c>
      <c r="AG267" s="184"/>
      <c r="AH267" s="184"/>
    </row>
    <row r="268" spans="1:34" s="79" customFormat="1" ht="13.15">
      <c r="A268" s="154" t="s">
        <v>60</v>
      </c>
      <c r="B268" s="154" t="str">
        <f>VLOOKUP(A268,'CENTRO DE COSTOS'!A:D,4,FALSE)</f>
        <v>JUAN SEBASTIÁN RÍOS CASTRILLÓN</v>
      </c>
      <c r="C268" s="154" t="str">
        <f>VLOOKUP(A268,'CENTRO DE COSTOS'!A:D,2,FALSE)</f>
        <v>0004-0005</v>
      </c>
      <c r="D268" s="154">
        <v>5172</v>
      </c>
      <c r="E268" s="154">
        <v>2553994</v>
      </c>
      <c r="F268" s="154">
        <v>45711</v>
      </c>
      <c r="G268" s="154" t="s">
        <v>2958</v>
      </c>
      <c r="H268" s="154" t="s">
        <v>197</v>
      </c>
      <c r="I268" s="154" t="s">
        <v>4064</v>
      </c>
      <c r="J268" s="154" t="s">
        <v>4128</v>
      </c>
      <c r="K268" s="154" t="s">
        <v>159</v>
      </c>
      <c r="L268" s="154" t="s">
        <v>4129</v>
      </c>
      <c r="M268" s="155">
        <v>45874.386111111111</v>
      </c>
      <c r="N268" s="155">
        <v>45875.713194444441</v>
      </c>
      <c r="O268" s="154" t="s">
        <v>2961</v>
      </c>
      <c r="P268" s="154" t="s">
        <v>2962</v>
      </c>
      <c r="Q268" s="154" t="s">
        <v>3055</v>
      </c>
      <c r="R268" s="154" t="s">
        <v>3056</v>
      </c>
      <c r="S268" s="154" t="s">
        <v>200</v>
      </c>
      <c r="T268" s="180"/>
      <c r="U268" s="154" t="s">
        <v>2965</v>
      </c>
      <c r="V268" s="154" t="s">
        <v>4130</v>
      </c>
      <c r="W268" s="154" t="s">
        <v>2967</v>
      </c>
      <c r="X268" s="154" t="s">
        <v>4131</v>
      </c>
      <c r="Y268" s="154" t="s">
        <v>28</v>
      </c>
      <c r="Z268" s="154" t="s">
        <v>166</v>
      </c>
      <c r="AA268" s="154" t="s">
        <v>636</v>
      </c>
      <c r="AB268" s="154">
        <v>1</v>
      </c>
      <c r="AC268" s="154">
        <v>0</v>
      </c>
      <c r="AD268" s="87">
        <f>IF(W268="SOPORTE_TELEFÓNICO",'BASE LIQUIDACION REDEBAN 2025'!$B$19,IF(W268="ENVÍO",'BASE LIQUIDACION REDEBAN 2025'!$C$2,IF(Y268="TIPO I",'BASE LIQUIDACION REDEBAN 2025'!$C$2,IF(Y268="TIPO II",'BASE LIQUIDACION REDEBAN 2025'!$C$3,IF(Y268="TIPO III",'BASE LIQUIDACION REDEBAN 2025'!$C$4,IF(Y268="TIPO IV",'BASE LIQUIDACION REDEBAN 2025'!$C$5,IF(Z268="AEREO",'BASE LIQUIDACION REDEBAN 2025'!$B$6,'BASE LIQUIDACION REDEBAN 2025'!$C$5)))))))</f>
        <v>144967.87232000002</v>
      </c>
      <c r="AE268" s="87">
        <f>IF(OR(W268="SOPORTE_TELEFÓNICO",W268="ENVÍO"),0,IF(Y268="TIPO I",'BASE LIQUIDACION REDEBAN 2025'!$B$10,IF(Y268="TIPO II",'BASE LIQUIDACION REDEBAN 2025'!$B$11,IF(Y268="TIPO III",'BASE LIQUIDACION REDEBAN 2025'!$B$12,'BASE LIQUIDACION REDEBAN 2025'!$B$13))))</f>
        <v>140395.6348884</v>
      </c>
      <c r="AF268" s="87">
        <f t="shared" si="4"/>
        <v>144967.87232000002</v>
      </c>
      <c r="AG268" s="184"/>
      <c r="AH268" s="184"/>
    </row>
    <row r="269" spans="1:34" s="79" customFormat="1" ht="13.15">
      <c r="A269" s="154" t="s">
        <v>91</v>
      </c>
      <c r="B269" s="154" t="str">
        <f>VLOOKUP(A269,'CENTRO DE COSTOS'!A:D,4,FALSE)</f>
        <v>JOSE MAURICIO HERNANDEZ ROJAS</v>
      </c>
      <c r="C269" s="154" t="str">
        <f>VLOOKUP(A269,'CENTRO DE COSTOS'!A:D,2,FALSE)</f>
        <v>0004-0001</v>
      </c>
      <c r="D269" s="154">
        <v>23300</v>
      </c>
      <c r="E269" s="154">
        <v>2556526</v>
      </c>
      <c r="F269" s="154">
        <v>47439</v>
      </c>
      <c r="G269" s="154" t="s">
        <v>2958</v>
      </c>
      <c r="H269" s="154" t="s">
        <v>421</v>
      </c>
      <c r="I269" s="154" t="s">
        <v>4132</v>
      </c>
      <c r="J269" s="154" t="s">
        <v>4133</v>
      </c>
      <c r="K269" s="154" t="s">
        <v>159</v>
      </c>
      <c r="L269" s="154" t="s">
        <v>4134</v>
      </c>
      <c r="M269" s="155">
        <v>45874.499305555553</v>
      </c>
      <c r="N269" s="155">
        <v>45875.717361111114</v>
      </c>
      <c r="O269" s="154" t="s">
        <v>2961</v>
      </c>
      <c r="P269" s="154" t="s">
        <v>2962</v>
      </c>
      <c r="Q269" s="154" t="s">
        <v>2971</v>
      </c>
      <c r="R269" s="154" t="s">
        <v>3027</v>
      </c>
      <c r="S269" s="154" t="s">
        <v>200</v>
      </c>
      <c r="T269" s="180"/>
      <c r="U269" s="154" t="s">
        <v>2965</v>
      </c>
      <c r="V269" s="154" t="s">
        <v>4135</v>
      </c>
      <c r="W269" s="154" t="s">
        <v>2967</v>
      </c>
      <c r="X269" s="154" t="s">
        <v>4136</v>
      </c>
      <c r="Y269" s="154" t="s">
        <v>28</v>
      </c>
      <c r="Z269" s="154" t="s">
        <v>166</v>
      </c>
      <c r="AA269" s="154" t="s">
        <v>426</v>
      </c>
      <c r="AB269" s="154">
        <v>1</v>
      </c>
      <c r="AC269" s="154">
        <v>0</v>
      </c>
      <c r="AD269" s="87">
        <f>IF(W269="SOPORTE_TELEFÓNICO",'BASE LIQUIDACION REDEBAN 2025'!$B$19,IF(W269="ENVÍO",'BASE LIQUIDACION REDEBAN 2025'!$C$2,IF(Y269="TIPO I",'BASE LIQUIDACION REDEBAN 2025'!$C$2,IF(Y269="TIPO II",'BASE LIQUIDACION REDEBAN 2025'!$C$3,IF(Y269="TIPO III",'BASE LIQUIDACION REDEBAN 2025'!$C$4,IF(Y269="TIPO IV",'BASE LIQUIDACION REDEBAN 2025'!$C$5,IF(Z269="AEREO",'BASE LIQUIDACION REDEBAN 2025'!$B$6,'BASE LIQUIDACION REDEBAN 2025'!$C$5)))))))</f>
        <v>144967.87232000002</v>
      </c>
      <c r="AE269" s="87">
        <f>IF(OR(W269="SOPORTE_TELEFÓNICO",W269="ENVÍO"),0,IF(Y269="TIPO I",'BASE LIQUIDACION REDEBAN 2025'!$B$10,IF(Y269="TIPO II",'BASE LIQUIDACION REDEBAN 2025'!$B$11,IF(Y269="TIPO III",'BASE LIQUIDACION REDEBAN 2025'!$B$12,'BASE LIQUIDACION REDEBAN 2025'!$B$13))))</f>
        <v>140395.6348884</v>
      </c>
      <c r="AF269" s="87">
        <f t="shared" si="4"/>
        <v>144967.87232000002</v>
      </c>
      <c r="AG269" s="184"/>
      <c r="AH269" s="184"/>
    </row>
    <row r="270" spans="1:34" s="79" customFormat="1" ht="13.15">
      <c r="A270" s="154" t="s">
        <v>97</v>
      </c>
      <c r="B270" s="154" t="str">
        <f>VLOOKUP(A270,'CENTRO DE COSTOS'!A:D,4,FALSE)</f>
        <v>JOSE MAURICIO HERNANDEZ ROJAS</v>
      </c>
      <c r="C270" s="154" t="str">
        <f>VLOOKUP(A270,'CENTRO DE COSTOS'!A:D,2,FALSE)</f>
        <v>0004-0001</v>
      </c>
      <c r="D270" s="154">
        <v>70708</v>
      </c>
      <c r="E270" s="154">
        <v>2549859</v>
      </c>
      <c r="F270" s="154">
        <v>67337</v>
      </c>
      <c r="G270" s="154" t="s">
        <v>2958</v>
      </c>
      <c r="H270" s="154" t="s">
        <v>414</v>
      </c>
      <c r="I270" s="154" t="s">
        <v>691</v>
      </c>
      <c r="J270" s="154" t="s">
        <v>4137</v>
      </c>
      <c r="K270" s="154" t="s">
        <v>159</v>
      </c>
      <c r="L270" s="154" t="s">
        <v>4138</v>
      </c>
      <c r="M270" s="155">
        <v>45873.585416666669</v>
      </c>
      <c r="N270" s="155">
        <v>45875.723611111112</v>
      </c>
      <c r="O270" s="154" t="s">
        <v>2961</v>
      </c>
      <c r="P270" s="154" t="s">
        <v>2962</v>
      </c>
      <c r="Q270" s="154" t="s">
        <v>3099</v>
      </c>
      <c r="R270" s="154" t="s">
        <v>3435</v>
      </c>
      <c r="S270" s="154" t="s">
        <v>200</v>
      </c>
      <c r="T270" s="180"/>
      <c r="U270" s="154" t="s">
        <v>2965</v>
      </c>
      <c r="V270" s="154" t="s">
        <v>4139</v>
      </c>
      <c r="W270" s="154" t="s">
        <v>2967</v>
      </c>
      <c r="X270" s="154" t="s">
        <v>4140</v>
      </c>
      <c r="Y270" s="154" t="s">
        <v>30</v>
      </c>
      <c r="Z270" s="154" t="s">
        <v>166</v>
      </c>
      <c r="AA270" s="154" t="s">
        <v>1917</v>
      </c>
      <c r="AB270" s="154">
        <v>1</v>
      </c>
      <c r="AC270" s="154">
        <v>0</v>
      </c>
      <c r="AD270" s="87">
        <f>IF(W270="SOPORTE_TELEFÓNICO",'BASE LIQUIDACION REDEBAN 2025'!$B$19,IF(W270="ENVÍO",'BASE LIQUIDACION REDEBAN 2025'!$C$2,IF(Y270="TIPO I",'BASE LIQUIDACION REDEBAN 2025'!$C$2,IF(Y270="TIPO II",'BASE LIQUIDACION REDEBAN 2025'!$C$3,IF(Y270="TIPO III",'BASE LIQUIDACION REDEBAN 2025'!$C$4,IF(Y270="TIPO IV",'BASE LIQUIDACION REDEBAN 2025'!$C$5,IF(Z270="AEREO",'BASE LIQUIDACION REDEBAN 2025'!$B$6,'BASE LIQUIDACION REDEBAN 2025'!$C$5)))))))</f>
        <v>275728.78077800001</v>
      </c>
      <c r="AE270" s="87">
        <f>IF(OR(W270="SOPORTE_TELEFÓNICO",W270="ENVÍO"),0,IF(Y270="TIPO I",'BASE LIQUIDACION REDEBAN 2025'!$B$10,IF(Y270="TIPO II",'BASE LIQUIDACION REDEBAN 2025'!$B$11,IF(Y270="TIPO III",'BASE LIQUIDACION REDEBAN 2025'!$B$12,'BASE LIQUIDACION REDEBAN 2025'!$B$13))))</f>
        <v>196536.5258152</v>
      </c>
      <c r="AF270" s="87">
        <f t="shared" si="4"/>
        <v>275728.78077800001</v>
      </c>
      <c r="AG270" s="184"/>
      <c r="AH270" s="184"/>
    </row>
    <row r="271" spans="1:34" s="79" customFormat="1" ht="13.15">
      <c r="A271" s="154" t="s">
        <v>87</v>
      </c>
      <c r="B271" s="154" t="str">
        <f>VLOOKUP(A271,'CENTRO DE COSTOS'!A:D,4,FALSE)</f>
        <v>DIEGO FERNANDO HENAO CARDONA</v>
      </c>
      <c r="C271" s="154" t="str">
        <f>VLOOKUP(A271,'CENTRO DE COSTOS'!A:D,2,FALSE)</f>
        <v>0004-0002</v>
      </c>
      <c r="D271" s="154">
        <v>17001</v>
      </c>
      <c r="E271" s="154">
        <v>2560790</v>
      </c>
      <c r="F271" s="154">
        <v>23637</v>
      </c>
      <c r="G271" s="154" t="s">
        <v>2958</v>
      </c>
      <c r="H271" s="154" t="s">
        <v>477</v>
      </c>
      <c r="I271" s="154" t="s">
        <v>87</v>
      </c>
      <c r="J271" s="154" t="s">
        <v>4141</v>
      </c>
      <c r="K271" s="154" t="s">
        <v>159</v>
      </c>
      <c r="L271" s="154" t="s">
        <v>4142</v>
      </c>
      <c r="M271" s="155">
        <v>45875.390972222223</v>
      </c>
      <c r="N271" s="155">
        <v>45875.725694444445</v>
      </c>
      <c r="O271" s="154" t="s">
        <v>2961</v>
      </c>
      <c r="P271" s="154" t="s">
        <v>2962</v>
      </c>
      <c r="Q271" s="154" t="s">
        <v>3032</v>
      </c>
      <c r="R271" s="154" t="s">
        <v>3041</v>
      </c>
      <c r="S271" s="154" t="s">
        <v>2973</v>
      </c>
      <c r="T271" s="180"/>
      <c r="U271" s="154" t="s">
        <v>2965</v>
      </c>
      <c r="V271" s="154" t="s">
        <v>4143</v>
      </c>
      <c r="W271" s="154" t="s">
        <v>2967</v>
      </c>
      <c r="X271" s="154" t="s">
        <v>4144</v>
      </c>
      <c r="Y271" s="154" t="s">
        <v>25</v>
      </c>
      <c r="Z271" s="154" t="s">
        <v>166</v>
      </c>
      <c r="AA271" s="154" t="s">
        <v>495</v>
      </c>
      <c r="AB271" s="154">
        <v>1</v>
      </c>
      <c r="AC271" s="154">
        <v>0</v>
      </c>
      <c r="AD271" s="87">
        <f>IF(W271="SOPORTE_TELEFÓNICO",'BASE LIQUIDACION REDEBAN 2025'!$B$19,IF(W271="ENVÍO",'BASE LIQUIDACION REDEBAN 2025'!$C$2,IF(Y271="TIPO I",'BASE LIQUIDACION REDEBAN 2025'!$C$2,IF(Y271="TIPO II",'BASE LIQUIDACION REDEBAN 2025'!$C$3,IF(Y271="TIPO III",'BASE LIQUIDACION REDEBAN 2025'!$C$4,IF(Y271="TIPO IV",'BASE LIQUIDACION REDEBAN 2025'!$C$5,IF(Z271="AEREO",'BASE LIQUIDACION REDEBAN 2025'!$B$6,'BASE LIQUIDACION REDEBAN 2025'!$C$5)))))))</f>
        <v>65960.072302</v>
      </c>
      <c r="AE271" s="87">
        <f>IF(OR(W271="SOPORTE_TELEFÓNICO",W271="ENVÍO"),0,IF(Y271="TIPO I",'BASE LIQUIDACION REDEBAN 2025'!$B$10,IF(Y271="TIPO II",'BASE LIQUIDACION REDEBAN 2025'!$B$11,IF(Y271="TIPO III",'BASE LIQUIDACION REDEBAN 2025'!$B$12,'BASE LIQUIDACION REDEBAN 2025'!$B$13))))</f>
        <v>75096.394270399993</v>
      </c>
      <c r="AF271" s="87">
        <f t="shared" si="4"/>
        <v>65960.072302</v>
      </c>
      <c r="AG271" s="184"/>
      <c r="AH271" s="184"/>
    </row>
    <row r="272" spans="1:34" s="79" customFormat="1" ht="13.15">
      <c r="A272" s="154" t="s">
        <v>90</v>
      </c>
      <c r="B272" s="154" t="str">
        <f>VLOOKUP(A272,'CENTRO DE COSTOS'!A:D,4,FALSE)</f>
        <v>JUAN SEBASTIÁN RÍOS CASTRILLÓN</v>
      </c>
      <c r="C272" s="154" t="str">
        <f>VLOOKUP(A272,'CENTRO DE COSTOS'!A:D,2,FALSE)</f>
        <v>0004-0005</v>
      </c>
      <c r="D272" s="154">
        <v>5887</v>
      </c>
      <c r="E272" s="154">
        <v>2558669</v>
      </c>
      <c r="F272" s="154">
        <v>35918</v>
      </c>
      <c r="G272" s="154" t="s">
        <v>2958</v>
      </c>
      <c r="H272" s="154" t="s">
        <v>197</v>
      </c>
      <c r="I272" s="154" t="s">
        <v>1465</v>
      </c>
      <c r="J272" s="154" t="s">
        <v>4145</v>
      </c>
      <c r="K272" s="154" t="s">
        <v>159</v>
      </c>
      <c r="L272" s="154" t="s">
        <v>4146</v>
      </c>
      <c r="M272" s="155">
        <v>45874.694444444445</v>
      </c>
      <c r="N272" s="155">
        <v>45875.726388888892</v>
      </c>
      <c r="O272" s="154" t="s">
        <v>2961</v>
      </c>
      <c r="P272" s="154" t="s">
        <v>2962</v>
      </c>
      <c r="Q272" s="154" t="s">
        <v>2971</v>
      </c>
      <c r="R272" s="154" t="s">
        <v>3027</v>
      </c>
      <c r="S272" s="154" t="s">
        <v>200</v>
      </c>
      <c r="T272" s="180"/>
      <c r="U272" s="154" t="s">
        <v>2965</v>
      </c>
      <c r="V272" s="154" t="s">
        <v>4147</v>
      </c>
      <c r="W272" s="154" t="s">
        <v>2967</v>
      </c>
      <c r="X272" s="154" t="s">
        <v>4148</v>
      </c>
      <c r="Y272" s="154" t="s">
        <v>30</v>
      </c>
      <c r="Z272" s="154" t="s">
        <v>166</v>
      </c>
      <c r="AA272" s="154" t="s">
        <v>689</v>
      </c>
      <c r="AB272" s="154">
        <v>1</v>
      </c>
      <c r="AC272" s="154">
        <v>0</v>
      </c>
      <c r="AD272" s="87">
        <f>IF(W272="SOPORTE_TELEFÓNICO",'BASE LIQUIDACION REDEBAN 2025'!$B$19,IF(W272="ENVÍO",'BASE LIQUIDACION REDEBAN 2025'!$C$2,IF(Y272="TIPO I",'BASE LIQUIDACION REDEBAN 2025'!$C$2,IF(Y272="TIPO II",'BASE LIQUIDACION REDEBAN 2025'!$C$3,IF(Y272="TIPO III",'BASE LIQUIDACION REDEBAN 2025'!$C$4,IF(Y272="TIPO IV",'BASE LIQUIDACION REDEBAN 2025'!$C$5,IF(Z272="AEREO",'BASE LIQUIDACION REDEBAN 2025'!$B$6,'BASE LIQUIDACION REDEBAN 2025'!$C$5)))))))</f>
        <v>275728.78077800001</v>
      </c>
      <c r="AE272" s="87">
        <f>IF(OR(W272="SOPORTE_TELEFÓNICO",W272="ENVÍO"),0,IF(Y272="TIPO I",'BASE LIQUIDACION REDEBAN 2025'!$B$10,IF(Y272="TIPO II",'BASE LIQUIDACION REDEBAN 2025'!$B$11,IF(Y272="TIPO III",'BASE LIQUIDACION REDEBAN 2025'!$B$12,'BASE LIQUIDACION REDEBAN 2025'!$B$13))))</f>
        <v>196536.5258152</v>
      </c>
      <c r="AF272" s="87">
        <f t="shared" si="4"/>
        <v>275728.78077800001</v>
      </c>
      <c r="AG272" s="184"/>
      <c r="AH272" s="184"/>
    </row>
    <row r="273" spans="1:34" s="79" customFormat="1" ht="13.15">
      <c r="A273" s="154" t="s">
        <v>76</v>
      </c>
      <c r="B273" s="154" t="str">
        <f>VLOOKUP(A273,'CENTRO DE COSTOS'!A:D,4,FALSE)</f>
        <v>DIEGO FERNANDO HENAO CARDONA</v>
      </c>
      <c r="C273" s="154" t="str">
        <f>VLOOKUP(A273,'CENTRO DE COSTOS'!A:D,2,FALSE)</f>
        <v>0004-0003</v>
      </c>
      <c r="D273" s="154">
        <v>19212</v>
      </c>
      <c r="E273" s="154">
        <v>2552487</v>
      </c>
      <c r="F273" s="154">
        <v>55444</v>
      </c>
      <c r="G273" s="154" t="s">
        <v>2958</v>
      </c>
      <c r="H273" s="154" t="s">
        <v>258</v>
      </c>
      <c r="I273" s="154" t="s">
        <v>259</v>
      </c>
      <c r="J273" s="154" t="s">
        <v>4149</v>
      </c>
      <c r="K273" s="154" t="s">
        <v>159</v>
      </c>
      <c r="L273" s="154" t="s">
        <v>4150</v>
      </c>
      <c r="M273" s="155">
        <v>45874.333333333336</v>
      </c>
      <c r="N273" s="155">
        <v>45875.734722222223</v>
      </c>
      <c r="O273" s="154" t="s">
        <v>2961</v>
      </c>
      <c r="P273" s="154" t="s">
        <v>2962</v>
      </c>
      <c r="Q273" s="154" t="s">
        <v>3183</v>
      </c>
      <c r="R273" s="154" t="s">
        <v>2972</v>
      </c>
      <c r="S273" s="154" t="s">
        <v>2973</v>
      </c>
      <c r="T273" s="180"/>
      <c r="U273" s="154" t="s">
        <v>2965</v>
      </c>
      <c r="V273" s="154" t="s">
        <v>4151</v>
      </c>
      <c r="W273" s="154" t="s">
        <v>2967</v>
      </c>
      <c r="X273" s="154" t="s">
        <v>4152</v>
      </c>
      <c r="Y273" s="154" t="s">
        <v>30</v>
      </c>
      <c r="Z273" s="154" t="s">
        <v>166</v>
      </c>
      <c r="AA273" s="154" t="s">
        <v>233</v>
      </c>
      <c r="AB273" s="154">
        <v>1</v>
      </c>
      <c r="AC273" s="154">
        <v>0</v>
      </c>
      <c r="AD273" s="87">
        <f>IF(W273="SOPORTE_TELEFÓNICO",'BASE LIQUIDACION REDEBAN 2025'!$B$19,IF(W273="ENVÍO",'BASE LIQUIDACION REDEBAN 2025'!$C$2,IF(Y273="TIPO I",'BASE LIQUIDACION REDEBAN 2025'!$C$2,IF(Y273="TIPO II",'BASE LIQUIDACION REDEBAN 2025'!$C$3,IF(Y273="TIPO III",'BASE LIQUIDACION REDEBAN 2025'!$C$4,IF(Y273="TIPO IV",'BASE LIQUIDACION REDEBAN 2025'!$C$5,IF(Z273="AEREO",'BASE LIQUIDACION REDEBAN 2025'!$B$6,'BASE LIQUIDACION REDEBAN 2025'!$C$5)))))))</f>
        <v>275728.78077800001</v>
      </c>
      <c r="AE273" s="87">
        <f>IF(OR(W273="SOPORTE_TELEFÓNICO",W273="ENVÍO"),0,IF(Y273="TIPO I",'BASE LIQUIDACION REDEBAN 2025'!$B$10,IF(Y273="TIPO II",'BASE LIQUIDACION REDEBAN 2025'!$B$11,IF(Y273="TIPO III",'BASE LIQUIDACION REDEBAN 2025'!$B$12,'BASE LIQUIDACION REDEBAN 2025'!$B$13))))</f>
        <v>196536.5258152</v>
      </c>
      <c r="AF273" s="87">
        <f t="shared" si="4"/>
        <v>275728.78077800001</v>
      </c>
      <c r="AG273" s="184"/>
      <c r="AH273" s="184"/>
    </row>
    <row r="274" spans="1:34" s="79" customFormat="1" ht="13.15">
      <c r="A274" s="154" t="s">
        <v>76</v>
      </c>
      <c r="B274" s="154" t="str">
        <f>VLOOKUP(A274,'CENTRO DE COSTOS'!A:D,4,FALSE)</f>
        <v>DIEGO FERNANDO HENAO CARDONA</v>
      </c>
      <c r="C274" s="154" t="str">
        <f>VLOOKUP(A274,'CENTRO DE COSTOS'!A:D,2,FALSE)</f>
        <v>0004-0003</v>
      </c>
      <c r="D274" s="154">
        <v>76001</v>
      </c>
      <c r="E274" s="154">
        <v>2563458</v>
      </c>
      <c r="F274" s="154">
        <v>75106</v>
      </c>
      <c r="G274" s="154" t="s">
        <v>2958</v>
      </c>
      <c r="H274" s="154" t="s">
        <v>227</v>
      </c>
      <c r="I274" s="154" t="s">
        <v>76</v>
      </c>
      <c r="J274" s="154" t="s">
        <v>4153</v>
      </c>
      <c r="K274" s="154" t="s">
        <v>159</v>
      </c>
      <c r="L274" s="154" t="s">
        <v>4154</v>
      </c>
      <c r="M274" s="155">
        <v>45875.554166666669</v>
      </c>
      <c r="N274" s="155">
        <v>45875.73541666667</v>
      </c>
      <c r="O274" s="154" t="s">
        <v>2961</v>
      </c>
      <c r="P274" s="154" t="s">
        <v>2962</v>
      </c>
      <c r="Q274" s="154" t="s">
        <v>3076</v>
      </c>
      <c r="R274" s="154" t="s">
        <v>3076</v>
      </c>
      <c r="S274" s="154" t="s">
        <v>2973</v>
      </c>
      <c r="T274" s="180"/>
      <c r="U274" s="154" t="s">
        <v>2965</v>
      </c>
      <c r="V274" s="154" t="s">
        <v>4155</v>
      </c>
      <c r="W274" s="154" t="s">
        <v>2967</v>
      </c>
      <c r="X274" s="154" t="s">
        <v>4156</v>
      </c>
      <c r="Y274" s="154" t="s">
        <v>25</v>
      </c>
      <c r="Z274" s="154" t="s">
        <v>166</v>
      </c>
      <c r="AA274" s="154" t="s">
        <v>264</v>
      </c>
      <c r="AB274" s="154">
        <v>1</v>
      </c>
      <c r="AC274" s="154">
        <v>0</v>
      </c>
      <c r="AD274" s="87">
        <f>IF(W274="SOPORTE_TELEFÓNICO",'BASE LIQUIDACION REDEBAN 2025'!$B$19,IF(W274="ENVÍO",'BASE LIQUIDACION REDEBAN 2025'!$C$2,IF(Y274="TIPO I",'BASE LIQUIDACION REDEBAN 2025'!$C$2,IF(Y274="TIPO II",'BASE LIQUIDACION REDEBAN 2025'!$C$3,IF(Y274="TIPO III",'BASE LIQUIDACION REDEBAN 2025'!$C$4,IF(Y274="TIPO IV",'BASE LIQUIDACION REDEBAN 2025'!$C$5,IF(Z274="AEREO",'BASE LIQUIDACION REDEBAN 2025'!$B$6,'BASE LIQUIDACION REDEBAN 2025'!$C$5)))))))</f>
        <v>65960.072302</v>
      </c>
      <c r="AE274" s="87">
        <f>IF(OR(W274="SOPORTE_TELEFÓNICO",W274="ENVÍO"),0,IF(Y274="TIPO I",'BASE LIQUIDACION REDEBAN 2025'!$B$10,IF(Y274="TIPO II",'BASE LIQUIDACION REDEBAN 2025'!$B$11,IF(Y274="TIPO III",'BASE LIQUIDACION REDEBAN 2025'!$B$12,'BASE LIQUIDACION REDEBAN 2025'!$B$13))))</f>
        <v>75096.394270399993</v>
      </c>
      <c r="AF274" s="87">
        <f t="shared" si="4"/>
        <v>65960.072302</v>
      </c>
      <c r="AG274" s="184"/>
      <c r="AH274" s="184"/>
    </row>
    <row r="275" spans="1:34" s="79" customFormat="1" ht="13.15">
      <c r="A275" s="154" t="s">
        <v>72</v>
      </c>
      <c r="B275" s="154" t="str">
        <f>VLOOKUP(A275,'CENTRO DE COSTOS'!A:D,4,FALSE)</f>
        <v>MIGUEL JULIÁN HERNÁNDEZ GUARÍN</v>
      </c>
      <c r="C275" s="154" t="str">
        <f>VLOOKUP(A275,'CENTRO DE COSTOS'!A:D,2,FALSE)</f>
        <v>0004-0008</v>
      </c>
      <c r="D275" s="154">
        <v>13160</v>
      </c>
      <c r="E275" s="154">
        <v>2541592</v>
      </c>
      <c r="F275" s="154">
        <v>10491</v>
      </c>
      <c r="G275" s="154" t="s">
        <v>2958</v>
      </c>
      <c r="H275" s="154" t="s">
        <v>303</v>
      </c>
      <c r="I275" s="154" t="s">
        <v>4157</v>
      </c>
      <c r="J275" s="154" t="s">
        <v>4158</v>
      </c>
      <c r="K275" s="154" t="s">
        <v>159</v>
      </c>
      <c r="L275" s="154" t="s">
        <v>4159</v>
      </c>
      <c r="M275" s="155">
        <v>45870.662499999999</v>
      </c>
      <c r="N275" s="155">
        <v>45875.754861111112</v>
      </c>
      <c r="O275" s="154" t="s">
        <v>2961</v>
      </c>
      <c r="P275" s="154" t="s">
        <v>2962</v>
      </c>
      <c r="Q275" s="154" t="s">
        <v>2978</v>
      </c>
      <c r="R275" s="154" t="s">
        <v>2983</v>
      </c>
      <c r="S275" s="154" t="s">
        <v>2973</v>
      </c>
      <c r="T275" s="180"/>
      <c r="U275" s="154" t="s">
        <v>2965</v>
      </c>
      <c r="V275" s="154" t="s">
        <v>4160</v>
      </c>
      <c r="W275" s="154" t="s">
        <v>2967</v>
      </c>
      <c r="X275" s="154" t="s">
        <v>4161</v>
      </c>
      <c r="Y275" s="154" t="s">
        <v>180</v>
      </c>
      <c r="Z275" s="154" t="s">
        <v>309</v>
      </c>
      <c r="AA275" s="154" t="s">
        <v>310</v>
      </c>
      <c r="AB275" s="154">
        <v>1</v>
      </c>
      <c r="AC275" s="154">
        <v>0</v>
      </c>
      <c r="AD275" s="87">
        <f>IF(W275="SOPORTE_TELEFÓNICO",'BASE LIQUIDACION REDEBAN 2025'!$B$19,IF(W275="ENVÍO",'BASE LIQUIDACION REDEBAN 2025'!$C$2,IF(Y275="TIPO I",'BASE LIQUIDACION REDEBAN 2025'!$C$2,IF(Y275="TIPO II",'BASE LIQUIDACION REDEBAN 2025'!$C$3,IF(Y275="TIPO III",'BASE LIQUIDACION REDEBAN 2025'!$C$4,IF(Y275="TIPO IV",'BASE LIQUIDACION REDEBAN 2025'!$C$5,IF(Z275="AEREO",'BASE LIQUIDACION REDEBAN 2025'!$B$6,'BASE LIQUIDACION REDEBAN 2025'!$C$5)))))))</f>
        <v>479588.87655000004</v>
      </c>
      <c r="AE275" s="87">
        <f>IF(OR(W275="SOPORTE_TELEFÓNICO",W275="ENVÍO"),0,IF(Y275="TIPO I",'BASE LIQUIDACION REDEBAN 2025'!$B$10,IF(Y275="TIPO II",'BASE LIQUIDACION REDEBAN 2025'!$B$11,IF(Y275="TIPO III",'BASE LIQUIDACION REDEBAN 2025'!$B$12,'BASE LIQUIDACION REDEBAN 2025'!$B$13))))</f>
        <v>196536.5258152</v>
      </c>
      <c r="AF275" s="87">
        <f t="shared" si="4"/>
        <v>479588.87655000004</v>
      </c>
      <c r="AG275" s="184"/>
      <c r="AH275" s="184"/>
    </row>
    <row r="276" spans="1:34" s="79" customFormat="1" ht="13.15">
      <c r="A276" s="154" t="s">
        <v>90</v>
      </c>
      <c r="B276" s="154" t="str">
        <f>VLOOKUP(A276,'CENTRO DE COSTOS'!A:D,4,FALSE)</f>
        <v>JUAN SEBASTIÁN RÍOS CASTRILLÓN</v>
      </c>
      <c r="C276" s="154" t="str">
        <f>VLOOKUP(A276,'CENTRO DE COSTOS'!A:D,2,FALSE)</f>
        <v>0004-0005</v>
      </c>
      <c r="D276" s="154">
        <v>5088</v>
      </c>
      <c r="E276" s="154">
        <v>2563163</v>
      </c>
      <c r="F276" s="154">
        <v>27928</v>
      </c>
      <c r="G276" s="154" t="s">
        <v>2958</v>
      </c>
      <c r="H276" s="154" t="s">
        <v>197</v>
      </c>
      <c r="I276" s="154" t="s">
        <v>211</v>
      </c>
      <c r="J276" s="154" t="s">
        <v>4162</v>
      </c>
      <c r="K276" s="154" t="s">
        <v>159</v>
      </c>
      <c r="L276" s="154" t="s">
        <v>4163</v>
      </c>
      <c r="M276" s="155">
        <v>45875.523611111108</v>
      </c>
      <c r="N276" s="155">
        <v>45875.756249999999</v>
      </c>
      <c r="O276" s="154" t="s">
        <v>2961</v>
      </c>
      <c r="P276" s="154" t="s">
        <v>2962</v>
      </c>
      <c r="Q276" s="154" t="s">
        <v>2971</v>
      </c>
      <c r="R276" s="154" t="s">
        <v>3027</v>
      </c>
      <c r="S276" s="154" t="s">
        <v>220</v>
      </c>
      <c r="T276" s="180"/>
      <c r="U276" s="154" t="s">
        <v>2965</v>
      </c>
      <c r="V276" s="154" t="s">
        <v>4164</v>
      </c>
      <c r="W276" s="154" t="s">
        <v>2967</v>
      </c>
      <c r="X276" s="154" t="s">
        <v>4165</v>
      </c>
      <c r="Y276" s="154" t="s">
        <v>25</v>
      </c>
      <c r="Z276" s="154" t="s">
        <v>166</v>
      </c>
      <c r="AA276" s="154" t="s">
        <v>368</v>
      </c>
      <c r="AB276" s="154">
        <v>1</v>
      </c>
      <c r="AC276" s="154">
        <v>0</v>
      </c>
      <c r="AD276" s="87">
        <f>IF(W276="SOPORTE_TELEFÓNICO",'BASE LIQUIDACION REDEBAN 2025'!$B$19,IF(W276="ENVÍO",'BASE LIQUIDACION REDEBAN 2025'!$C$2,IF(Y276="TIPO I",'BASE LIQUIDACION REDEBAN 2025'!$C$2,IF(Y276="TIPO II",'BASE LIQUIDACION REDEBAN 2025'!$C$3,IF(Y276="TIPO III",'BASE LIQUIDACION REDEBAN 2025'!$C$4,IF(Y276="TIPO IV",'BASE LIQUIDACION REDEBAN 2025'!$C$5,IF(Z276="AEREO",'BASE LIQUIDACION REDEBAN 2025'!$B$6,'BASE LIQUIDACION REDEBAN 2025'!$C$5)))))))</f>
        <v>65960.072302</v>
      </c>
      <c r="AE276" s="87">
        <f>IF(OR(W276="SOPORTE_TELEFÓNICO",W276="ENVÍO"),0,IF(Y276="TIPO I",'BASE LIQUIDACION REDEBAN 2025'!$B$10,IF(Y276="TIPO II",'BASE LIQUIDACION REDEBAN 2025'!$B$11,IF(Y276="TIPO III",'BASE LIQUIDACION REDEBAN 2025'!$B$12,'BASE LIQUIDACION REDEBAN 2025'!$B$13))))</f>
        <v>75096.394270399993</v>
      </c>
      <c r="AF276" s="87">
        <f t="shared" si="4"/>
        <v>65960.072302</v>
      </c>
      <c r="AG276" s="184"/>
      <c r="AH276" s="184"/>
    </row>
    <row r="277" spans="1:34" s="79" customFormat="1" ht="13.15">
      <c r="A277" s="154" t="s">
        <v>98</v>
      </c>
      <c r="B277" s="154" t="str">
        <f>VLOOKUP(A277,'CENTRO DE COSTOS'!A:D,4,FALSE)</f>
        <v>MIGUEL JULIÁN HERNÁNDEZ GUARÍN</v>
      </c>
      <c r="C277" s="154" t="str">
        <f>VLOOKUP(A277,'CENTRO DE COSTOS'!A:D,2,FALSE)</f>
        <v>0004-0008</v>
      </c>
      <c r="D277" s="154">
        <v>15001</v>
      </c>
      <c r="E277" s="154">
        <v>2562427</v>
      </c>
      <c r="F277" s="154">
        <v>14816</v>
      </c>
      <c r="G277" s="154" t="s">
        <v>2958</v>
      </c>
      <c r="H277" s="154" t="s">
        <v>241</v>
      </c>
      <c r="I277" s="154" t="s">
        <v>98</v>
      </c>
      <c r="J277" s="154" t="s">
        <v>4166</v>
      </c>
      <c r="K277" s="154" t="s">
        <v>159</v>
      </c>
      <c r="L277" s="154" t="s">
        <v>4167</v>
      </c>
      <c r="M277" s="155">
        <v>45875.465277777781</v>
      </c>
      <c r="N277" s="155">
        <v>45875.756944444445</v>
      </c>
      <c r="O277" s="154" t="s">
        <v>2961</v>
      </c>
      <c r="P277" s="154" t="s">
        <v>2962</v>
      </c>
      <c r="Q277" s="154" t="s">
        <v>3099</v>
      </c>
      <c r="R277" s="154" t="s">
        <v>3100</v>
      </c>
      <c r="S277" s="154" t="s">
        <v>220</v>
      </c>
      <c r="T277" s="180"/>
      <c r="U277" s="154" t="s">
        <v>2965</v>
      </c>
      <c r="V277" s="154" t="s">
        <v>4168</v>
      </c>
      <c r="W277" s="154" t="s">
        <v>2967</v>
      </c>
      <c r="X277" s="154" t="s">
        <v>4169</v>
      </c>
      <c r="Y277" s="154" t="s">
        <v>25</v>
      </c>
      <c r="Z277" s="154" t="s">
        <v>166</v>
      </c>
      <c r="AA277" s="154" t="s">
        <v>556</v>
      </c>
      <c r="AB277" s="154">
        <v>1</v>
      </c>
      <c r="AC277" s="154">
        <v>0</v>
      </c>
      <c r="AD277" s="87">
        <f>IF(W277="SOPORTE_TELEFÓNICO",'BASE LIQUIDACION REDEBAN 2025'!$B$19,IF(W277="ENVÍO",'BASE LIQUIDACION REDEBAN 2025'!$C$2,IF(Y277="TIPO I",'BASE LIQUIDACION REDEBAN 2025'!$C$2,IF(Y277="TIPO II",'BASE LIQUIDACION REDEBAN 2025'!$C$3,IF(Y277="TIPO III",'BASE LIQUIDACION REDEBAN 2025'!$C$4,IF(Y277="TIPO IV",'BASE LIQUIDACION REDEBAN 2025'!$C$5,IF(Z277="AEREO",'BASE LIQUIDACION REDEBAN 2025'!$B$6,'BASE LIQUIDACION REDEBAN 2025'!$C$5)))))))</f>
        <v>65960.072302</v>
      </c>
      <c r="AE277" s="87">
        <f>IF(OR(W277="SOPORTE_TELEFÓNICO",W277="ENVÍO"),0,IF(Y277="TIPO I",'BASE LIQUIDACION REDEBAN 2025'!$B$10,IF(Y277="TIPO II",'BASE LIQUIDACION REDEBAN 2025'!$B$11,IF(Y277="TIPO III",'BASE LIQUIDACION REDEBAN 2025'!$B$12,'BASE LIQUIDACION REDEBAN 2025'!$B$13))))</f>
        <v>75096.394270399993</v>
      </c>
      <c r="AF277" s="87">
        <f t="shared" si="4"/>
        <v>65960.072302</v>
      </c>
      <c r="AG277" s="184"/>
      <c r="AH277" s="184"/>
    </row>
    <row r="278" spans="1:34" s="79" customFormat="1" ht="13.15">
      <c r="A278" s="154" t="s">
        <v>60</v>
      </c>
      <c r="B278" s="154" t="str">
        <f>VLOOKUP(A278,'CENTRO DE COSTOS'!A:D,4,FALSE)</f>
        <v>JUAN SEBASTIÁN RÍOS CASTRILLÓN</v>
      </c>
      <c r="C278" s="154" t="str">
        <f>VLOOKUP(A278,'CENTRO DE COSTOS'!A:D,2,FALSE)</f>
        <v>0004-0005</v>
      </c>
      <c r="D278" s="154">
        <v>5045</v>
      </c>
      <c r="E278" s="154">
        <v>2560873</v>
      </c>
      <c r="F278" s="154">
        <v>38979</v>
      </c>
      <c r="G278" s="154" t="s">
        <v>2958</v>
      </c>
      <c r="H278" s="154" t="s">
        <v>197</v>
      </c>
      <c r="I278" s="154" t="s">
        <v>60</v>
      </c>
      <c r="J278" s="154" t="s">
        <v>4170</v>
      </c>
      <c r="K278" s="154" t="s">
        <v>159</v>
      </c>
      <c r="L278" s="154" t="s">
        <v>4171</v>
      </c>
      <c r="M278" s="155">
        <v>45875.393750000003</v>
      </c>
      <c r="N278" s="155">
        <v>45875.758333333331</v>
      </c>
      <c r="O278" s="154" t="s">
        <v>2961</v>
      </c>
      <c r="P278" s="154" t="s">
        <v>2962</v>
      </c>
      <c r="Q278" s="154" t="s">
        <v>3046</v>
      </c>
      <c r="R278" s="154" t="s">
        <v>2972</v>
      </c>
      <c r="S278" s="154" t="s">
        <v>200</v>
      </c>
      <c r="T278" s="180"/>
      <c r="U278" s="154" t="s">
        <v>2965</v>
      </c>
      <c r="V278" s="154" t="s">
        <v>4172</v>
      </c>
      <c r="W278" s="154" t="s">
        <v>2967</v>
      </c>
      <c r="X278" s="154" t="s">
        <v>4173</v>
      </c>
      <c r="Y278" s="154" t="s">
        <v>25</v>
      </c>
      <c r="Z278" s="154" t="s">
        <v>166</v>
      </c>
      <c r="AA278" s="154" t="s">
        <v>3186</v>
      </c>
      <c r="AB278" s="154">
        <v>1</v>
      </c>
      <c r="AC278" s="154">
        <v>0</v>
      </c>
      <c r="AD278" s="87">
        <f>IF(W278="SOPORTE_TELEFÓNICO",'BASE LIQUIDACION REDEBAN 2025'!$B$19,IF(W278="ENVÍO",'BASE LIQUIDACION REDEBAN 2025'!$C$2,IF(Y278="TIPO I",'BASE LIQUIDACION REDEBAN 2025'!$C$2,IF(Y278="TIPO II",'BASE LIQUIDACION REDEBAN 2025'!$C$3,IF(Y278="TIPO III",'BASE LIQUIDACION REDEBAN 2025'!$C$4,IF(Y278="TIPO IV",'BASE LIQUIDACION REDEBAN 2025'!$C$5,IF(Z278="AEREO",'BASE LIQUIDACION REDEBAN 2025'!$B$6,'BASE LIQUIDACION REDEBAN 2025'!$C$5)))))))</f>
        <v>65960.072302</v>
      </c>
      <c r="AE278" s="87">
        <f>IF(OR(W278="SOPORTE_TELEFÓNICO",W278="ENVÍO"),0,IF(Y278="TIPO I",'BASE LIQUIDACION REDEBAN 2025'!$B$10,IF(Y278="TIPO II",'BASE LIQUIDACION REDEBAN 2025'!$B$11,IF(Y278="TIPO III",'BASE LIQUIDACION REDEBAN 2025'!$B$12,'BASE LIQUIDACION REDEBAN 2025'!$B$13))))</f>
        <v>75096.394270399993</v>
      </c>
      <c r="AF278" s="87">
        <f t="shared" si="4"/>
        <v>65960.072302</v>
      </c>
      <c r="AG278" s="184"/>
      <c r="AH278" s="184"/>
    </row>
    <row r="279" spans="1:34" s="79" customFormat="1" ht="13.15">
      <c r="A279" s="154" t="s">
        <v>93</v>
      </c>
      <c r="B279" s="154" t="str">
        <f>VLOOKUP(A279,'CENTRO DE COSTOS'!A:D,4,FALSE)</f>
        <v>DIEGO FERNANDO HENAO CARDONA</v>
      </c>
      <c r="C279" s="154" t="str">
        <f>VLOOKUP(A279,'CENTRO DE COSTOS'!A:D,2,FALSE)</f>
        <v>0004-0003</v>
      </c>
      <c r="D279" s="154">
        <v>52001</v>
      </c>
      <c r="E279" s="154">
        <v>2562051</v>
      </c>
      <c r="F279" s="154">
        <v>70838</v>
      </c>
      <c r="G279" s="154" t="s">
        <v>2958</v>
      </c>
      <c r="H279" s="154" t="s">
        <v>174</v>
      </c>
      <c r="I279" s="154" t="s">
        <v>93</v>
      </c>
      <c r="J279" s="154" t="s">
        <v>4174</v>
      </c>
      <c r="K279" s="154" t="s">
        <v>159</v>
      </c>
      <c r="L279" s="154" t="s">
        <v>4175</v>
      </c>
      <c r="M279" s="155">
        <v>45875.447916666664</v>
      </c>
      <c r="N279" s="155">
        <v>45875.759027777778</v>
      </c>
      <c r="O279" s="154" t="s">
        <v>2961</v>
      </c>
      <c r="P279" s="154" t="s">
        <v>2962</v>
      </c>
      <c r="Q279" s="154" t="s">
        <v>2978</v>
      </c>
      <c r="R279" s="154" t="s">
        <v>2972</v>
      </c>
      <c r="S279" s="154" t="s">
        <v>2973</v>
      </c>
      <c r="T279" s="180"/>
      <c r="U279" s="154" t="s">
        <v>2965</v>
      </c>
      <c r="V279" s="154" t="s">
        <v>4176</v>
      </c>
      <c r="W279" s="154" t="s">
        <v>2967</v>
      </c>
      <c r="X279" s="154" t="s">
        <v>4177</v>
      </c>
      <c r="Y279" s="154" t="s">
        <v>25</v>
      </c>
      <c r="Z279" s="154" t="s">
        <v>166</v>
      </c>
      <c r="AA279" s="154" t="s">
        <v>3595</v>
      </c>
      <c r="AB279" s="154">
        <v>1</v>
      </c>
      <c r="AC279" s="154">
        <v>0</v>
      </c>
      <c r="AD279" s="87">
        <f>IF(W279="SOPORTE_TELEFÓNICO",'BASE LIQUIDACION REDEBAN 2025'!$B$19,IF(W279="ENVÍO",'BASE LIQUIDACION REDEBAN 2025'!$C$2,IF(Y279="TIPO I",'BASE LIQUIDACION REDEBAN 2025'!$C$2,IF(Y279="TIPO II",'BASE LIQUIDACION REDEBAN 2025'!$C$3,IF(Y279="TIPO III",'BASE LIQUIDACION REDEBAN 2025'!$C$4,IF(Y279="TIPO IV",'BASE LIQUIDACION REDEBAN 2025'!$C$5,IF(Z279="AEREO",'BASE LIQUIDACION REDEBAN 2025'!$B$6,'BASE LIQUIDACION REDEBAN 2025'!$C$5)))))))</f>
        <v>65960.072302</v>
      </c>
      <c r="AE279" s="87">
        <f>IF(OR(W279="SOPORTE_TELEFÓNICO",W279="ENVÍO"),0,IF(Y279="TIPO I",'BASE LIQUIDACION REDEBAN 2025'!$B$10,IF(Y279="TIPO II",'BASE LIQUIDACION REDEBAN 2025'!$B$11,IF(Y279="TIPO III",'BASE LIQUIDACION REDEBAN 2025'!$B$12,'BASE LIQUIDACION REDEBAN 2025'!$B$13))))</f>
        <v>75096.394270399993</v>
      </c>
      <c r="AF279" s="87">
        <f t="shared" si="4"/>
        <v>65960.072302</v>
      </c>
      <c r="AG279" s="184"/>
      <c r="AH279" s="184"/>
    </row>
    <row r="280" spans="1:34" s="79" customFormat="1" ht="13.15">
      <c r="A280" s="154" t="s">
        <v>90</v>
      </c>
      <c r="B280" s="154" t="str">
        <f>VLOOKUP(A280,'CENTRO DE COSTOS'!A:D,4,FALSE)</f>
        <v>JUAN SEBASTIÁN RÍOS CASTRILLÓN</v>
      </c>
      <c r="C280" s="154" t="str">
        <f>VLOOKUP(A280,'CENTRO DE COSTOS'!A:D,2,FALSE)</f>
        <v>0004-0005</v>
      </c>
      <c r="D280" s="154">
        <v>5887</v>
      </c>
      <c r="E280" s="154">
        <v>2552025</v>
      </c>
      <c r="F280" s="154">
        <v>62240</v>
      </c>
      <c r="G280" s="154" t="s">
        <v>2958</v>
      </c>
      <c r="H280" s="154" t="s">
        <v>197</v>
      </c>
      <c r="I280" s="154" t="s">
        <v>1465</v>
      </c>
      <c r="J280" s="154" t="s">
        <v>4178</v>
      </c>
      <c r="K280" s="154" t="s">
        <v>159</v>
      </c>
      <c r="L280" s="154" t="s">
        <v>4179</v>
      </c>
      <c r="M280" s="155">
        <v>45873.7</v>
      </c>
      <c r="N280" s="155">
        <v>45875.76666666667</v>
      </c>
      <c r="O280" s="154" t="s">
        <v>2961</v>
      </c>
      <c r="P280" s="154" t="s">
        <v>2962</v>
      </c>
      <c r="Q280" s="154" t="s">
        <v>3046</v>
      </c>
      <c r="R280" s="154" t="s">
        <v>2972</v>
      </c>
      <c r="S280" s="154" t="s">
        <v>200</v>
      </c>
      <c r="T280" s="180"/>
      <c r="U280" s="154" t="s">
        <v>2965</v>
      </c>
      <c r="V280" s="154" t="s">
        <v>4180</v>
      </c>
      <c r="W280" s="154" t="s">
        <v>2967</v>
      </c>
      <c r="X280" s="154" t="s">
        <v>4181</v>
      </c>
      <c r="Y280" s="154" t="s">
        <v>30</v>
      </c>
      <c r="Z280" s="154" t="s">
        <v>166</v>
      </c>
      <c r="AA280" s="154" t="s">
        <v>689</v>
      </c>
      <c r="AB280" s="154">
        <v>1</v>
      </c>
      <c r="AC280" s="154">
        <v>0</v>
      </c>
      <c r="AD280" s="87">
        <f>IF(W280="SOPORTE_TELEFÓNICO",'BASE LIQUIDACION REDEBAN 2025'!$B$19,IF(W280="ENVÍO",'BASE LIQUIDACION REDEBAN 2025'!$C$2,IF(Y280="TIPO I",'BASE LIQUIDACION REDEBAN 2025'!$C$2,IF(Y280="TIPO II",'BASE LIQUIDACION REDEBAN 2025'!$C$3,IF(Y280="TIPO III",'BASE LIQUIDACION REDEBAN 2025'!$C$4,IF(Y280="TIPO IV",'BASE LIQUIDACION REDEBAN 2025'!$C$5,IF(Z280="AEREO",'BASE LIQUIDACION REDEBAN 2025'!$B$6,'BASE LIQUIDACION REDEBAN 2025'!$C$5)))))))</f>
        <v>275728.78077800001</v>
      </c>
      <c r="AE280" s="87">
        <f>IF(OR(W280="SOPORTE_TELEFÓNICO",W280="ENVÍO"),0,IF(Y280="TIPO I",'BASE LIQUIDACION REDEBAN 2025'!$B$10,IF(Y280="TIPO II",'BASE LIQUIDACION REDEBAN 2025'!$B$11,IF(Y280="TIPO III",'BASE LIQUIDACION REDEBAN 2025'!$B$12,'BASE LIQUIDACION REDEBAN 2025'!$B$13))))</f>
        <v>196536.5258152</v>
      </c>
      <c r="AF280" s="87">
        <f t="shared" si="4"/>
        <v>275728.78077800001</v>
      </c>
      <c r="AG280" s="184"/>
      <c r="AH280" s="184"/>
    </row>
    <row r="281" spans="1:34" s="79" customFormat="1" ht="13.15">
      <c r="A281" s="154" t="s">
        <v>90</v>
      </c>
      <c r="B281" s="154" t="str">
        <f>VLOOKUP(A281,'CENTRO DE COSTOS'!A:D,4,FALSE)</f>
        <v>JUAN SEBASTIÁN RÍOS CASTRILLÓN</v>
      </c>
      <c r="C281" s="154" t="str">
        <f>VLOOKUP(A281,'CENTRO DE COSTOS'!A:D,2,FALSE)</f>
        <v>0004-0005</v>
      </c>
      <c r="D281" s="154">
        <v>5088</v>
      </c>
      <c r="E281" s="154">
        <v>2561966</v>
      </c>
      <c r="F281" s="154">
        <v>68658</v>
      </c>
      <c r="G281" s="154" t="s">
        <v>2958</v>
      </c>
      <c r="H281" s="154" t="s">
        <v>197</v>
      </c>
      <c r="I281" s="154" t="s">
        <v>211</v>
      </c>
      <c r="J281" s="154" t="s">
        <v>4182</v>
      </c>
      <c r="K281" s="154" t="s">
        <v>159</v>
      </c>
      <c r="L281" s="154" t="s">
        <v>4183</v>
      </c>
      <c r="M281" s="155">
        <v>45875.452777777777</v>
      </c>
      <c r="N281" s="155">
        <v>45875.768055555556</v>
      </c>
      <c r="O281" s="154" t="s">
        <v>2961</v>
      </c>
      <c r="P281" s="154" t="s">
        <v>2962</v>
      </c>
      <c r="Q281" s="154" t="s">
        <v>3099</v>
      </c>
      <c r="R281" s="154" t="s">
        <v>3100</v>
      </c>
      <c r="S281" s="154" t="s">
        <v>2973</v>
      </c>
      <c r="T281" s="180"/>
      <c r="U281" s="154" t="s">
        <v>2965</v>
      </c>
      <c r="V281" s="154" t="s">
        <v>4184</v>
      </c>
      <c r="W281" s="154" t="s">
        <v>2967</v>
      </c>
      <c r="X281" s="154" t="s">
        <v>4185</v>
      </c>
      <c r="Y281" s="154" t="s">
        <v>25</v>
      </c>
      <c r="Z281" s="154" t="s">
        <v>166</v>
      </c>
      <c r="AA281" s="154" t="s">
        <v>368</v>
      </c>
      <c r="AB281" s="154">
        <v>1</v>
      </c>
      <c r="AC281" s="154">
        <v>0</v>
      </c>
      <c r="AD281" s="87">
        <f>IF(W281="SOPORTE_TELEFÓNICO",'BASE LIQUIDACION REDEBAN 2025'!$B$19,IF(W281="ENVÍO",'BASE LIQUIDACION REDEBAN 2025'!$C$2,IF(Y281="TIPO I",'BASE LIQUIDACION REDEBAN 2025'!$C$2,IF(Y281="TIPO II",'BASE LIQUIDACION REDEBAN 2025'!$C$3,IF(Y281="TIPO III",'BASE LIQUIDACION REDEBAN 2025'!$C$4,IF(Y281="TIPO IV",'BASE LIQUIDACION REDEBAN 2025'!$C$5,IF(Z281="AEREO",'BASE LIQUIDACION REDEBAN 2025'!$B$6,'BASE LIQUIDACION REDEBAN 2025'!$C$5)))))))</f>
        <v>65960.072302</v>
      </c>
      <c r="AE281" s="87">
        <f>IF(OR(W281="SOPORTE_TELEFÓNICO",W281="ENVÍO"),0,IF(Y281="TIPO I",'BASE LIQUIDACION REDEBAN 2025'!$B$10,IF(Y281="TIPO II",'BASE LIQUIDACION REDEBAN 2025'!$B$11,IF(Y281="TIPO III",'BASE LIQUIDACION REDEBAN 2025'!$B$12,'BASE LIQUIDACION REDEBAN 2025'!$B$13))))</f>
        <v>75096.394270399993</v>
      </c>
      <c r="AF281" s="87">
        <f t="shared" si="4"/>
        <v>65960.072302</v>
      </c>
      <c r="AG281" s="184"/>
      <c r="AH281" s="184"/>
    </row>
    <row r="282" spans="1:34" s="79" customFormat="1" ht="13.15">
      <c r="A282" s="154" t="s">
        <v>76</v>
      </c>
      <c r="B282" s="154" t="str">
        <f>VLOOKUP(A282,'CENTRO DE COSTOS'!A:D,4,FALSE)</f>
        <v>DIEGO FERNANDO HENAO CARDONA</v>
      </c>
      <c r="C282" s="154" t="str">
        <f>VLOOKUP(A282,'CENTRO DE COSTOS'!A:D,2,FALSE)</f>
        <v>0004-0003</v>
      </c>
      <c r="D282" s="154">
        <v>76001</v>
      </c>
      <c r="E282" s="154">
        <v>2562168</v>
      </c>
      <c r="F282" s="154">
        <v>79051</v>
      </c>
      <c r="G282" s="154" t="s">
        <v>2958</v>
      </c>
      <c r="H282" s="154" t="s">
        <v>227</v>
      </c>
      <c r="I282" s="154" t="s">
        <v>76</v>
      </c>
      <c r="J282" s="154" t="s">
        <v>4186</v>
      </c>
      <c r="K282" s="154" t="s">
        <v>159</v>
      </c>
      <c r="L282" s="154" t="s">
        <v>4187</v>
      </c>
      <c r="M282" s="155">
        <v>45875.451388888891</v>
      </c>
      <c r="N282" s="155">
        <v>45875.768750000003</v>
      </c>
      <c r="O282" s="154" t="s">
        <v>2961</v>
      </c>
      <c r="P282" s="154" t="s">
        <v>2962</v>
      </c>
      <c r="Q282" s="154" t="s">
        <v>3316</v>
      </c>
      <c r="R282" s="154" t="s">
        <v>3317</v>
      </c>
      <c r="S282" s="154" t="s">
        <v>2973</v>
      </c>
      <c r="T282" s="180"/>
      <c r="U282" s="154" t="s">
        <v>2965</v>
      </c>
      <c r="V282" s="154" t="s">
        <v>4188</v>
      </c>
      <c r="W282" s="154" t="s">
        <v>2967</v>
      </c>
      <c r="X282" s="154" t="s">
        <v>4189</v>
      </c>
      <c r="Y282" s="154" t="s">
        <v>25</v>
      </c>
      <c r="Z282" s="154" t="s">
        <v>166</v>
      </c>
      <c r="AA282" s="154" t="s">
        <v>531</v>
      </c>
      <c r="AB282" s="154">
        <v>1</v>
      </c>
      <c r="AC282" s="154">
        <v>0</v>
      </c>
      <c r="AD282" s="87">
        <f>IF(W282="SOPORTE_TELEFÓNICO",'BASE LIQUIDACION REDEBAN 2025'!$B$19,IF(W282="ENVÍO",'BASE LIQUIDACION REDEBAN 2025'!$C$2,IF(Y282="TIPO I",'BASE LIQUIDACION REDEBAN 2025'!$C$2,IF(Y282="TIPO II",'BASE LIQUIDACION REDEBAN 2025'!$C$3,IF(Y282="TIPO III",'BASE LIQUIDACION REDEBAN 2025'!$C$4,IF(Y282="TIPO IV",'BASE LIQUIDACION REDEBAN 2025'!$C$5,IF(Z282="AEREO",'BASE LIQUIDACION REDEBAN 2025'!$B$6,'BASE LIQUIDACION REDEBAN 2025'!$C$5)))))))</f>
        <v>65960.072302</v>
      </c>
      <c r="AE282" s="87">
        <f>IF(OR(W282="SOPORTE_TELEFÓNICO",W282="ENVÍO"),0,IF(Y282="TIPO I",'BASE LIQUIDACION REDEBAN 2025'!$B$10,IF(Y282="TIPO II",'BASE LIQUIDACION REDEBAN 2025'!$B$11,IF(Y282="TIPO III",'BASE LIQUIDACION REDEBAN 2025'!$B$12,'BASE LIQUIDACION REDEBAN 2025'!$B$13))))</f>
        <v>75096.394270399993</v>
      </c>
      <c r="AF282" s="87">
        <f t="shared" si="4"/>
        <v>65960.072302</v>
      </c>
      <c r="AG282" s="184"/>
      <c r="AH282" s="184"/>
    </row>
    <row r="283" spans="1:34" s="79" customFormat="1" ht="13.15">
      <c r="A283" s="154" t="s">
        <v>81</v>
      </c>
      <c r="B283" s="154" t="str">
        <f>VLOOKUP(A283,'CENTRO DE COSTOS'!A:D,4,FALSE)</f>
        <v>MIGUEL JULIÁN HERNÁNDEZ GUARÍN</v>
      </c>
      <c r="C283" s="154" t="str">
        <f>VLOOKUP(A283,'CENTRO DE COSTOS'!A:D,2,FALSE)</f>
        <v>0004-0008</v>
      </c>
      <c r="D283" s="154">
        <v>54001</v>
      </c>
      <c r="E283" s="154">
        <v>2561214</v>
      </c>
      <c r="F283" s="154">
        <v>65491</v>
      </c>
      <c r="G283" s="154" t="s">
        <v>2958</v>
      </c>
      <c r="H283" s="154" t="s">
        <v>317</v>
      </c>
      <c r="I283" s="154" t="s">
        <v>81</v>
      </c>
      <c r="J283" s="154" t="s">
        <v>4190</v>
      </c>
      <c r="K283" s="154" t="s">
        <v>159</v>
      </c>
      <c r="L283" s="154" t="s">
        <v>4191</v>
      </c>
      <c r="M283" s="155">
        <v>45875.402777777781</v>
      </c>
      <c r="N283" s="155">
        <v>45875.769444444442</v>
      </c>
      <c r="O283" s="154" t="s">
        <v>2961</v>
      </c>
      <c r="P283" s="154" t="s">
        <v>2962</v>
      </c>
      <c r="Q283" s="154" t="s">
        <v>3099</v>
      </c>
      <c r="R283" s="154" t="s">
        <v>2972</v>
      </c>
      <c r="S283" s="154" t="s">
        <v>2973</v>
      </c>
      <c r="T283" s="180"/>
      <c r="U283" s="154" t="s">
        <v>2965</v>
      </c>
      <c r="V283" s="154" t="s">
        <v>4192</v>
      </c>
      <c r="W283" s="154" t="s">
        <v>2967</v>
      </c>
      <c r="X283" s="154" t="s">
        <v>4193</v>
      </c>
      <c r="Y283" s="154" t="s">
        <v>25</v>
      </c>
      <c r="Z283" s="154" t="s">
        <v>166</v>
      </c>
      <c r="AA283" s="154" t="s">
        <v>1496</v>
      </c>
      <c r="AB283" s="154">
        <v>1</v>
      </c>
      <c r="AC283" s="154">
        <v>0</v>
      </c>
      <c r="AD283" s="87">
        <f>IF(W283="SOPORTE_TELEFÓNICO",'BASE LIQUIDACION REDEBAN 2025'!$B$19,IF(W283="ENVÍO",'BASE LIQUIDACION REDEBAN 2025'!$C$2,IF(Y283="TIPO I",'BASE LIQUIDACION REDEBAN 2025'!$C$2,IF(Y283="TIPO II",'BASE LIQUIDACION REDEBAN 2025'!$C$3,IF(Y283="TIPO III",'BASE LIQUIDACION REDEBAN 2025'!$C$4,IF(Y283="TIPO IV",'BASE LIQUIDACION REDEBAN 2025'!$C$5,IF(Z283="AEREO",'BASE LIQUIDACION REDEBAN 2025'!$B$6,'BASE LIQUIDACION REDEBAN 2025'!$C$5)))))))</f>
        <v>65960.072302</v>
      </c>
      <c r="AE283" s="87">
        <f>IF(OR(W283="SOPORTE_TELEFÓNICO",W283="ENVÍO"),0,IF(Y283="TIPO I",'BASE LIQUIDACION REDEBAN 2025'!$B$10,IF(Y283="TIPO II",'BASE LIQUIDACION REDEBAN 2025'!$B$11,IF(Y283="TIPO III",'BASE LIQUIDACION REDEBAN 2025'!$B$12,'BASE LIQUIDACION REDEBAN 2025'!$B$13))))</f>
        <v>75096.394270399993</v>
      </c>
      <c r="AF283" s="87">
        <f t="shared" si="4"/>
        <v>65960.072302</v>
      </c>
      <c r="AG283" s="184"/>
      <c r="AH283" s="184"/>
    </row>
    <row r="284" spans="1:34" s="79" customFormat="1" ht="13.15">
      <c r="A284" s="154" t="s">
        <v>92</v>
      </c>
      <c r="B284" s="154" t="str">
        <f>VLOOKUP(A284,'CENTRO DE COSTOS'!A:D,4,FALSE)</f>
        <v>KEVIN ALEXIS CORZO BUSTOS</v>
      </c>
      <c r="C284" s="154" t="str">
        <f>VLOOKUP(A284,'CENTRO DE COSTOS'!A:D,2,FALSE)</f>
        <v>0004-0007</v>
      </c>
      <c r="D284" s="154">
        <v>41306</v>
      </c>
      <c r="E284" s="154">
        <v>2560922</v>
      </c>
      <c r="F284" s="154">
        <v>80267</v>
      </c>
      <c r="G284" s="154" t="s">
        <v>2958</v>
      </c>
      <c r="H284" s="154" t="s">
        <v>249</v>
      </c>
      <c r="I284" s="154" t="s">
        <v>250</v>
      </c>
      <c r="J284" s="154" t="s">
        <v>4194</v>
      </c>
      <c r="K284" s="154" t="s">
        <v>159</v>
      </c>
      <c r="L284" s="154" t="s">
        <v>4195</v>
      </c>
      <c r="M284" s="155">
        <v>45875.387499999997</v>
      </c>
      <c r="N284" s="155">
        <v>45875.769444444442</v>
      </c>
      <c r="O284" s="154" t="s">
        <v>2961</v>
      </c>
      <c r="P284" s="154" t="s">
        <v>2962</v>
      </c>
      <c r="Q284" s="154" t="s">
        <v>2971</v>
      </c>
      <c r="R284" s="154" t="s">
        <v>2972</v>
      </c>
      <c r="S284" s="154" t="s">
        <v>2973</v>
      </c>
      <c r="T284" s="180"/>
      <c r="U284" s="154" t="s">
        <v>2965</v>
      </c>
      <c r="V284" s="154" t="s">
        <v>4196</v>
      </c>
      <c r="W284" s="154" t="s">
        <v>2967</v>
      </c>
      <c r="X284" s="154" t="s">
        <v>4197</v>
      </c>
      <c r="Y284" s="154" t="s">
        <v>28</v>
      </c>
      <c r="Z284" s="154" t="s">
        <v>166</v>
      </c>
      <c r="AA284" s="154" t="s">
        <v>344</v>
      </c>
      <c r="AB284" s="154">
        <v>1</v>
      </c>
      <c r="AC284" s="154">
        <v>0</v>
      </c>
      <c r="AD284" s="87">
        <f>IF(W284="SOPORTE_TELEFÓNICO",'BASE LIQUIDACION REDEBAN 2025'!$B$19,IF(W284="ENVÍO",'BASE LIQUIDACION REDEBAN 2025'!$C$2,IF(Y284="TIPO I",'BASE LIQUIDACION REDEBAN 2025'!$C$2,IF(Y284="TIPO II",'BASE LIQUIDACION REDEBAN 2025'!$C$3,IF(Y284="TIPO III",'BASE LIQUIDACION REDEBAN 2025'!$C$4,IF(Y284="TIPO IV",'BASE LIQUIDACION REDEBAN 2025'!$C$5,IF(Z284="AEREO",'BASE LIQUIDACION REDEBAN 2025'!$B$6,'BASE LIQUIDACION REDEBAN 2025'!$C$5)))))))</f>
        <v>144967.87232000002</v>
      </c>
      <c r="AE284" s="87">
        <f>IF(OR(W284="SOPORTE_TELEFÓNICO",W284="ENVÍO"),0,IF(Y284="TIPO I",'BASE LIQUIDACION REDEBAN 2025'!$B$10,IF(Y284="TIPO II",'BASE LIQUIDACION REDEBAN 2025'!$B$11,IF(Y284="TIPO III",'BASE LIQUIDACION REDEBAN 2025'!$B$12,'BASE LIQUIDACION REDEBAN 2025'!$B$13))))</f>
        <v>140395.6348884</v>
      </c>
      <c r="AF284" s="87">
        <f t="shared" si="4"/>
        <v>144967.87232000002</v>
      </c>
      <c r="AG284" s="184"/>
      <c r="AH284" s="184"/>
    </row>
    <row r="285" spans="1:34" s="79" customFormat="1" ht="13.15">
      <c r="A285" s="154" t="s">
        <v>64</v>
      </c>
      <c r="B285" s="154" t="str">
        <f>VLOOKUP(A285,'CENTRO DE COSTOS'!A:D,4,FALSE)</f>
        <v>JOSE MAURICIO HERNANDEZ ROJAS</v>
      </c>
      <c r="C285" s="154" t="str">
        <f>VLOOKUP(A285,'CENTRO DE COSTOS'!A:D,2,FALSE)</f>
        <v>0004-0001</v>
      </c>
      <c r="D285" s="154">
        <v>8001</v>
      </c>
      <c r="E285" s="154">
        <v>2561817</v>
      </c>
      <c r="F285" s="154">
        <v>59440</v>
      </c>
      <c r="G285" s="154" t="s">
        <v>2958</v>
      </c>
      <c r="H285" s="154" t="s">
        <v>389</v>
      </c>
      <c r="I285" s="154" t="s">
        <v>64</v>
      </c>
      <c r="J285" s="154" t="s">
        <v>4198</v>
      </c>
      <c r="K285" s="154" t="s">
        <v>159</v>
      </c>
      <c r="L285" s="154" t="s">
        <v>4199</v>
      </c>
      <c r="M285" s="155">
        <v>45875.433333333334</v>
      </c>
      <c r="N285" s="155">
        <v>45876.363888888889</v>
      </c>
      <c r="O285" s="154" t="s">
        <v>2961</v>
      </c>
      <c r="P285" s="154" t="s">
        <v>2962</v>
      </c>
      <c r="Q285" s="154" t="s">
        <v>3076</v>
      </c>
      <c r="R285" s="154" t="s">
        <v>3076</v>
      </c>
      <c r="S285" s="154" t="s">
        <v>200</v>
      </c>
      <c r="T285" s="180"/>
      <c r="U285" s="154" t="s">
        <v>2965</v>
      </c>
      <c r="V285" s="154" t="s">
        <v>4200</v>
      </c>
      <c r="W285" s="154" t="s">
        <v>2967</v>
      </c>
      <c r="X285" s="154" t="s">
        <v>4201</v>
      </c>
      <c r="Y285" s="154" t="s">
        <v>25</v>
      </c>
      <c r="Z285" s="154" t="s">
        <v>166</v>
      </c>
      <c r="AA285" s="154" t="s">
        <v>395</v>
      </c>
      <c r="AB285" s="154">
        <v>1</v>
      </c>
      <c r="AC285" s="154">
        <v>0</v>
      </c>
      <c r="AD285" s="87">
        <f>IF(W285="SOPORTE_TELEFÓNICO",'BASE LIQUIDACION REDEBAN 2025'!$B$19,IF(W285="ENVÍO",'BASE LIQUIDACION REDEBAN 2025'!$C$2,IF(Y285="TIPO I",'BASE LIQUIDACION REDEBAN 2025'!$C$2,IF(Y285="TIPO II",'BASE LIQUIDACION REDEBAN 2025'!$C$3,IF(Y285="TIPO III",'BASE LIQUIDACION REDEBAN 2025'!$C$4,IF(Y285="TIPO IV",'BASE LIQUIDACION REDEBAN 2025'!$C$5,IF(Z285="AEREO",'BASE LIQUIDACION REDEBAN 2025'!$B$6,'BASE LIQUIDACION REDEBAN 2025'!$C$5)))))))</f>
        <v>65960.072302</v>
      </c>
      <c r="AE285" s="87">
        <f>IF(OR(W285="SOPORTE_TELEFÓNICO",W285="ENVÍO"),0,IF(Y285="TIPO I",'BASE LIQUIDACION REDEBAN 2025'!$B$10,IF(Y285="TIPO II",'BASE LIQUIDACION REDEBAN 2025'!$B$11,IF(Y285="TIPO III",'BASE LIQUIDACION REDEBAN 2025'!$B$12,'BASE LIQUIDACION REDEBAN 2025'!$B$13))))</f>
        <v>75096.394270399993</v>
      </c>
      <c r="AF285" s="87">
        <f t="shared" si="4"/>
        <v>65960.072302</v>
      </c>
      <c r="AG285" s="184"/>
      <c r="AH285" s="184"/>
    </row>
    <row r="286" spans="1:34" s="79" customFormat="1" ht="13.15">
      <c r="A286" s="154" t="s">
        <v>90</v>
      </c>
      <c r="B286" s="154" t="str">
        <f>VLOOKUP(A286,'CENTRO DE COSTOS'!A:D,4,FALSE)</f>
        <v>JUAN SEBASTIÁN RÍOS CASTRILLÓN</v>
      </c>
      <c r="C286" s="154" t="str">
        <f>VLOOKUP(A286,'CENTRO DE COSTOS'!A:D,2,FALSE)</f>
        <v>0004-0005</v>
      </c>
      <c r="D286" s="154">
        <v>5001</v>
      </c>
      <c r="E286" s="154">
        <v>2562419</v>
      </c>
      <c r="F286" s="154">
        <v>23004</v>
      </c>
      <c r="G286" s="154" t="s">
        <v>2958</v>
      </c>
      <c r="H286" s="154" t="s">
        <v>197</v>
      </c>
      <c r="I286" s="154" t="s">
        <v>90</v>
      </c>
      <c r="J286" s="154" t="s">
        <v>3387</v>
      </c>
      <c r="K286" s="154" t="s">
        <v>159</v>
      </c>
      <c r="L286" s="154" t="s">
        <v>4202</v>
      </c>
      <c r="M286" s="155">
        <v>45875.464583333334</v>
      </c>
      <c r="N286" s="155">
        <v>45876.448611111111</v>
      </c>
      <c r="O286" s="154" t="s">
        <v>2961</v>
      </c>
      <c r="P286" s="154" t="s">
        <v>2988</v>
      </c>
      <c r="Q286" s="154" t="s">
        <v>4045</v>
      </c>
      <c r="R286" s="154" t="s">
        <v>4045</v>
      </c>
      <c r="S286" s="154" t="s">
        <v>200</v>
      </c>
      <c r="T286" s="180"/>
      <c r="U286" s="154" t="s">
        <v>2965</v>
      </c>
      <c r="V286" s="154" t="s">
        <v>4203</v>
      </c>
      <c r="W286" s="154" t="s">
        <v>2967</v>
      </c>
      <c r="X286" s="154" t="s">
        <v>4204</v>
      </c>
      <c r="Y286" s="154" t="s">
        <v>25</v>
      </c>
      <c r="Z286" s="154" t="s">
        <v>166</v>
      </c>
      <c r="AA286" s="154" t="s">
        <v>3158</v>
      </c>
      <c r="AB286" s="154">
        <v>1</v>
      </c>
      <c r="AC286" s="154">
        <v>0</v>
      </c>
      <c r="AD286" s="87">
        <f>IF(W286="SOPORTE_TELEFÓNICO",'BASE LIQUIDACION REDEBAN 2025'!$B$19,IF(W286="ENVÍO",'BASE LIQUIDACION REDEBAN 2025'!$C$2,IF(Y286="TIPO I",'BASE LIQUIDACION REDEBAN 2025'!$C$2,IF(Y286="TIPO II",'BASE LIQUIDACION REDEBAN 2025'!$C$3,IF(Y286="TIPO III",'BASE LIQUIDACION REDEBAN 2025'!$C$4,IF(Y286="TIPO IV",'BASE LIQUIDACION REDEBAN 2025'!$C$5,IF(Z286="AEREO",'BASE LIQUIDACION REDEBAN 2025'!$B$6,'BASE LIQUIDACION REDEBAN 2025'!$C$5)))))))</f>
        <v>65960.072302</v>
      </c>
      <c r="AE286" s="87">
        <f>IF(OR(W286="SOPORTE_TELEFÓNICO",W286="ENVÍO"),0,IF(Y286="TIPO I",'BASE LIQUIDACION REDEBAN 2025'!$B$10,IF(Y286="TIPO II",'BASE LIQUIDACION REDEBAN 2025'!$B$11,IF(Y286="TIPO III",'BASE LIQUIDACION REDEBAN 2025'!$B$12,'BASE LIQUIDACION REDEBAN 2025'!$B$13))))</f>
        <v>75096.394270399993</v>
      </c>
      <c r="AF286" s="87">
        <f t="shared" si="4"/>
        <v>65960.072302</v>
      </c>
      <c r="AG286" s="184"/>
      <c r="AH286" s="184"/>
    </row>
    <row r="287" spans="1:34" s="79" customFormat="1" ht="13.15">
      <c r="A287" s="154" t="s">
        <v>60</v>
      </c>
      <c r="B287" s="154" t="str">
        <f>VLOOKUP(A287,'CENTRO DE COSTOS'!A:D,4,FALSE)</f>
        <v>JUAN SEBASTIÁN RÍOS CASTRILLÓN</v>
      </c>
      <c r="C287" s="154" t="str">
        <f>VLOOKUP(A287,'CENTRO DE COSTOS'!A:D,2,FALSE)</f>
        <v>0004-0005</v>
      </c>
      <c r="D287" s="154">
        <v>5147</v>
      </c>
      <c r="E287" s="154">
        <v>2564037</v>
      </c>
      <c r="F287" s="154">
        <v>35679</v>
      </c>
      <c r="G287" s="154" t="s">
        <v>2958</v>
      </c>
      <c r="H287" s="154" t="s">
        <v>197</v>
      </c>
      <c r="I287" s="154" t="s">
        <v>2433</v>
      </c>
      <c r="J287" s="154" t="s">
        <v>4205</v>
      </c>
      <c r="K287" s="154" t="s">
        <v>159</v>
      </c>
      <c r="L287" s="154" t="s">
        <v>4206</v>
      </c>
      <c r="M287" s="155">
        <v>45875.600694444445</v>
      </c>
      <c r="N287" s="155">
        <v>45876.461805555555</v>
      </c>
      <c r="O287" s="154" t="s">
        <v>2961</v>
      </c>
      <c r="P287" s="154" t="s">
        <v>2962</v>
      </c>
      <c r="Q287" s="154" t="s">
        <v>2978</v>
      </c>
      <c r="R287" s="154" t="s">
        <v>2983</v>
      </c>
      <c r="S287" s="154" t="s">
        <v>200</v>
      </c>
      <c r="T287" s="180"/>
      <c r="U287" s="154" t="s">
        <v>2965</v>
      </c>
      <c r="V287" s="154" t="s">
        <v>4207</v>
      </c>
      <c r="W287" s="154" t="s">
        <v>2967</v>
      </c>
      <c r="X287" s="154" t="s">
        <v>4208</v>
      </c>
      <c r="Y287" s="154" t="s">
        <v>25</v>
      </c>
      <c r="Z287" s="154" t="s">
        <v>166</v>
      </c>
      <c r="AA287" s="154" t="s">
        <v>636</v>
      </c>
      <c r="AB287" s="154">
        <v>1</v>
      </c>
      <c r="AC287" s="154">
        <v>0</v>
      </c>
      <c r="AD287" s="87">
        <f>IF(W287="SOPORTE_TELEFÓNICO",'BASE LIQUIDACION REDEBAN 2025'!$B$19,IF(W287="ENVÍO",'BASE LIQUIDACION REDEBAN 2025'!$C$2,IF(Y287="TIPO I",'BASE LIQUIDACION REDEBAN 2025'!$C$2,IF(Y287="TIPO II",'BASE LIQUIDACION REDEBAN 2025'!$C$3,IF(Y287="TIPO III",'BASE LIQUIDACION REDEBAN 2025'!$C$4,IF(Y287="TIPO IV",'BASE LIQUIDACION REDEBAN 2025'!$C$5,IF(Z287="AEREO",'BASE LIQUIDACION REDEBAN 2025'!$B$6,'BASE LIQUIDACION REDEBAN 2025'!$C$5)))))))</f>
        <v>65960.072302</v>
      </c>
      <c r="AE287" s="87">
        <f>IF(OR(W287="SOPORTE_TELEFÓNICO",W287="ENVÍO"),0,IF(Y287="TIPO I",'BASE LIQUIDACION REDEBAN 2025'!$B$10,IF(Y287="TIPO II",'BASE LIQUIDACION REDEBAN 2025'!$B$11,IF(Y287="TIPO III",'BASE LIQUIDACION REDEBAN 2025'!$B$12,'BASE LIQUIDACION REDEBAN 2025'!$B$13))))</f>
        <v>75096.394270399993</v>
      </c>
      <c r="AF287" s="87">
        <f t="shared" si="4"/>
        <v>65960.072302</v>
      </c>
      <c r="AG287" s="184"/>
      <c r="AH287" s="184"/>
    </row>
    <row r="288" spans="1:34" s="79" customFormat="1" ht="13.15">
      <c r="A288" s="154" t="s">
        <v>100</v>
      </c>
      <c r="B288" s="154" t="str">
        <f>VLOOKUP(A288,'CENTRO DE COSTOS'!A:D,4,FALSE)</f>
        <v>KEVIN ALEXIS CORZO BUSTOS</v>
      </c>
      <c r="C288" s="154" t="str">
        <f>VLOOKUP(A288,'CENTRO DE COSTOS'!A:D,2,FALSE)</f>
        <v>0004-0007</v>
      </c>
      <c r="D288" s="154">
        <v>50110</v>
      </c>
      <c r="E288" s="154">
        <v>2561152</v>
      </c>
      <c r="F288" s="154">
        <v>74158</v>
      </c>
      <c r="G288" s="154" t="s">
        <v>2958</v>
      </c>
      <c r="H288" s="154" t="s">
        <v>295</v>
      </c>
      <c r="I288" s="154" t="s">
        <v>357</v>
      </c>
      <c r="J288" s="154" t="s">
        <v>4209</v>
      </c>
      <c r="K288" s="154" t="s">
        <v>159</v>
      </c>
      <c r="L288" s="154" t="s">
        <v>4210</v>
      </c>
      <c r="M288" s="155">
        <v>45875.40625</v>
      </c>
      <c r="N288" s="155">
        <v>45877.390972222223</v>
      </c>
      <c r="O288" s="154" t="s">
        <v>2961</v>
      </c>
      <c r="P288" s="154" t="s">
        <v>2962</v>
      </c>
      <c r="Q288" s="154" t="s">
        <v>2978</v>
      </c>
      <c r="R288" s="154" t="s">
        <v>3430</v>
      </c>
      <c r="S288" s="154" t="s">
        <v>2973</v>
      </c>
      <c r="T288" s="180"/>
      <c r="U288" s="154" t="s">
        <v>2965</v>
      </c>
      <c r="V288" s="154" t="s">
        <v>4211</v>
      </c>
      <c r="W288" s="154" t="s">
        <v>2967</v>
      </c>
      <c r="X288" s="154" t="s">
        <v>4212</v>
      </c>
      <c r="Y288" s="154" t="s">
        <v>28</v>
      </c>
      <c r="Z288" s="154" t="s">
        <v>166</v>
      </c>
      <c r="AA288" s="154" t="s">
        <v>362</v>
      </c>
      <c r="AB288" s="154">
        <v>1</v>
      </c>
      <c r="AC288" s="154">
        <v>0</v>
      </c>
      <c r="AD288" s="87">
        <f>IF(W288="SOPORTE_TELEFÓNICO",'BASE LIQUIDACION REDEBAN 2025'!$B$19,IF(W288="ENVÍO",'BASE LIQUIDACION REDEBAN 2025'!$C$2,IF(Y288="TIPO I",'BASE LIQUIDACION REDEBAN 2025'!$C$2,IF(Y288="TIPO II",'BASE LIQUIDACION REDEBAN 2025'!$C$3,IF(Y288="TIPO III",'BASE LIQUIDACION REDEBAN 2025'!$C$4,IF(Y288="TIPO IV",'BASE LIQUIDACION REDEBAN 2025'!$C$5,IF(Z288="AEREO",'BASE LIQUIDACION REDEBAN 2025'!$B$6,'BASE LIQUIDACION REDEBAN 2025'!$C$5)))))))</f>
        <v>144967.87232000002</v>
      </c>
      <c r="AE288" s="87">
        <f>IF(OR(W288="SOPORTE_TELEFÓNICO",W288="ENVÍO"),0,IF(Y288="TIPO I",'BASE LIQUIDACION REDEBAN 2025'!$B$10,IF(Y288="TIPO II",'BASE LIQUIDACION REDEBAN 2025'!$B$11,IF(Y288="TIPO III",'BASE LIQUIDACION REDEBAN 2025'!$B$12,'BASE LIQUIDACION REDEBAN 2025'!$B$13))))</f>
        <v>140395.6348884</v>
      </c>
      <c r="AF288" s="87">
        <f t="shared" si="4"/>
        <v>144967.87232000002</v>
      </c>
      <c r="AG288" s="184"/>
      <c r="AH288" s="184"/>
    </row>
    <row r="289" spans="1:34" s="79" customFormat="1" ht="13.15">
      <c r="A289" s="154" t="s">
        <v>92</v>
      </c>
      <c r="B289" s="154" t="str">
        <f>VLOOKUP(A289,'CENTRO DE COSTOS'!A:D,4,FALSE)</f>
        <v>KEVIN ALEXIS CORZO BUSTOS</v>
      </c>
      <c r="C289" s="154" t="str">
        <f>VLOOKUP(A289,'CENTRO DE COSTOS'!A:D,2,FALSE)</f>
        <v>0004-0007</v>
      </c>
      <c r="D289" s="154">
        <v>18150</v>
      </c>
      <c r="E289" s="154">
        <v>2562219</v>
      </c>
      <c r="F289" s="154">
        <v>77651</v>
      </c>
      <c r="G289" s="154" t="s">
        <v>2958</v>
      </c>
      <c r="H289" s="154" t="s">
        <v>157</v>
      </c>
      <c r="I289" s="154" t="s">
        <v>1673</v>
      </c>
      <c r="J289" s="154" t="s">
        <v>4213</v>
      </c>
      <c r="K289" s="154" t="s">
        <v>159</v>
      </c>
      <c r="L289" s="154" t="s">
        <v>4214</v>
      </c>
      <c r="M289" s="155">
        <v>45875.457638888889</v>
      </c>
      <c r="N289" s="155">
        <v>45877.396527777775</v>
      </c>
      <c r="O289" s="154" t="s">
        <v>2961</v>
      </c>
      <c r="P289" s="154" t="s">
        <v>2988</v>
      </c>
      <c r="Q289" s="154" t="s">
        <v>2978</v>
      </c>
      <c r="R289" s="154" t="s">
        <v>3124</v>
      </c>
      <c r="S289" s="154" t="s">
        <v>2973</v>
      </c>
      <c r="T289" s="180"/>
      <c r="U289" s="154" t="s">
        <v>2965</v>
      </c>
      <c r="V289" s="154" t="s">
        <v>4215</v>
      </c>
      <c r="W289" s="154" t="s">
        <v>2967</v>
      </c>
      <c r="X289" s="154" t="s">
        <v>4216</v>
      </c>
      <c r="Y289" s="154" t="s">
        <v>180</v>
      </c>
      <c r="Z289" s="154" t="s">
        <v>166</v>
      </c>
      <c r="AA289" s="154" t="s">
        <v>225</v>
      </c>
      <c r="AB289" s="154">
        <v>1</v>
      </c>
      <c r="AC289" s="154">
        <v>0</v>
      </c>
      <c r="AD289" s="87">
        <f>IF(W289="SOPORTE_TELEFÓNICO",'BASE LIQUIDACION REDEBAN 2025'!$B$19,IF(W289="ENVÍO",'BASE LIQUIDACION REDEBAN 2025'!$C$2,IF(Y289="TIPO I",'BASE LIQUIDACION REDEBAN 2025'!$C$2,IF(Y289="TIPO II",'BASE LIQUIDACION REDEBAN 2025'!$C$3,IF(Y289="TIPO III",'BASE LIQUIDACION REDEBAN 2025'!$C$4,IF(Y289="TIPO IV",'BASE LIQUIDACION REDEBAN 2025'!$C$5,IF(Z289="AEREO",'BASE LIQUIDACION REDEBAN 2025'!$B$6,'BASE LIQUIDACION REDEBAN 2025'!$C$5)))))))</f>
        <v>479588.87655000004</v>
      </c>
      <c r="AE289" s="87">
        <f>IF(OR(W289="SOPORTE_TELEFÓNICO",W289="ENVÍO"),0,IF(Y289="TIPO I",'BASE LIQUIDACION REDEBAN 2025'!$B$10,IF(Y289="TIPO II",'BASE LIQUIDACION REDEBAN 2025'!$B$11,IF(Y289="TIPO III",'BASE LIQUIDACION REDEBAN 2025'!$B$12,'BASE LIQUIDACION REDEBAN 2025'!$B$13))))</f>
        <v>196536.5258152</v>
      </c>
      <c r="AF289" s="87">
        <f t="shared" si="4"/>
        <v>479588.87655000004</v>
      </c>
      <c r="AG289" s="184"/>
      <c r="AH289" s="184"/>
    </row>
    <row r="290" spans="1:34" s="79" customFormat="1" ht="13.15">
      <c r="A290" s="154" t="s">
        <v>92</v>
      </c>
      <c r="B290" s="154" t="str">
        <f>VLOOKUP(A290,'CENTRO DE COSTOS'!A:D,4,FALSE)</f>
        <v>KEVIN ALEXIS CORZO BUSTOS</v>
      </c>
      <c r="C290" s="154" t="str">
        <f>VLOOKUP(A290,'CENTRO DE COSTOS'!A:D,2,FALSE)</f>
        <v>0004-0007</v>
      </c>
      <c r="D290" s="154">
        <v>41016</v>
      </c>
      <c r="E290" s="154">
        <v>2566091</v>
      </c>
      <c r="F290" s="154">
        <v>57053</v>
      </c>
      <c r="G290" s="154" t="s">
        <v>2958</v>
      </c>
      <c r="H290" s="154" t="s">
        <v>249</v>
      </c>
      <c r="I290" s="154" t="s">
        <v>1709</v>
      </c>
      <c r="J290" s="154" t="s">
        <v>4217</v>
      </c>
      <c r="K290" s="154" t="s">
        <v>159</v>
      </c>
      <c r="L290" s="154" t="s">
        <v>4218</v>
      </c>
      <c r="M290" s="155">
        <v>45876.333333333336</v>
      </c>
      <c r="N290" s="155">
        <v>45877.4</v>
      </c>
      <c r="O290" s="154" t="s">
        <v>2961</v>
      </c>
      <c r="P290" s="154" t="s">
        <v>2962</v>
      </c>
      <c r="Q290" s="154" t="s">
        <v>3183</v>
      </c>
      <c r="R290" s="154" t="s">
        <v>3376</v>
      </c>
      <c r="S290" s="154" t="s">
        <v>2973</v>
      </c>
      <c r="T290" s="180"/>
      <c r="U290" s="154" t="s">
        <v>2965</v>
      </c>
      <c r="V290" s="154" t="s">
        <v>4219</v>
      </c>
      <c r="W290" s="154" t="s">
        <v>3213</v>
      </c>
      <c r="X290" s="154">
        <v>0</v>
      </c>
      <c r="Y290" s="154" t="s">
        <v>28</v>
      </c>
      <c r="Z290" s="154" t="s">
        <v>166</v>
      </c>
      <c r="AA290" s="154" t="s">
        <v>344</v>
      </c>
      <c r="AB290" s="154">
        <v>0</v>
      </c>
      <c r="AC290" s="154">
        <v>0</v>
      </c>
      <c r="AD290" s="87">
        <f>IF(W290="SOPORTE_TELEFÓNICO",'BASE LIQUIDACION REDEBAN 2025'!$B$19,IF(W290="ENVÍO",'BASE LIQUIDACION REDEBAN 2025'!$C$2,IF(Y290="TIPO I",'BASE LIQUIDACION REDEBAN 2025'!$C$2,IF(Y290="TIPO II",'BASE LIQUIDACION REDEBAN 2025'!$C$3,IF(Y290="TIPO III",'BASE LIQUIDACION REDEBAN 2025'!$C$4,IF(Y290="TIPO IV",'BASE LIQUIDACION REDEBAN 2025'!$C$5,IF(Z290="AEREO",'BASE LIQUIDACION REDEBAN 2025'!$B$6,'BASE LIQUIDACION REDEBAN 2025'!$C$5)))))))</f>
        <v>41241.0800752</v>
      </c>
      <c r="AE290" s="87">
        <f>IF(OR(W290="SOPORTE_TELEFÓNICO",W290="ENVÍO"),0,IF(Y290="TIPO I",'BASE LIQUIDACION REDEBAN 2025'!$B$10,IF(Y290="TIPO II",'BASE LIQUIDACION REDEBAN 2025'!$B$11,IF(Y290="TIPO III",'BASE LIQUIDACION REDEBAN 2025'!$B$12,'BASE LIQUIDACION REDEBAN 2025'!$B$13))))</f>
        <v>0</v>
      </c>
      <c r="AF290" s="87">
        <f t="shared" si="4"/>
        <v>41241.0800752</v>
      </c>
      <c r="AG290" s="184"/>
      <c r="AH290" s="184"/>
    </row>
    <row r="291" spans="1:34" s="79" customFormat="1" ht="13.15">
      <c r="A291" s="154" t="s">
        <v>90</v>
      </c>
      <c r="B291" s="154" t="str">
        <f>VLOOKUP(A291,'CENTRO DE COSTOS'!A:D,4,FALSE)</f>
        <v>JUAN SEBASTIÁN RÍOS CASTRILLÓN</v>
      </c>
      <c r="C291" s="154" t="str">
        <f>VLOOKUP(A291,'CENTRO DE COSTOS'!A:D,2,FALSE)</f>
        <v>0004-0005</v>
      </c>
      <c r="D291" s="154">
        <v>5237</v>
      </c>
      <c r="E291" s="154">
        <v>2561708</v>
      </c>
      <c r="F291" s="154">
        <v>76369</v>
      </c>
      <c r="G291" s="154" t="s">
        <v>2958</v>
      </c>
      <c r="H291" s="154" t="s">
        <v>197</v>
      </c>
      <c r="I291" s="154" t="s">
        <v>4220</v>
      </c>
      <c r="J291" s="154" t="s">
        <v>4221</v>
      </c>
      <c r="K291" s="154" t="s">
        <v>159</v>
      </c>
      <c r="L291" s="154" t="s">
        <v>4222</v>
      </c>
      <c r="M291" s="155">
        <v>45875.426388888889</v>
      </c>
      <c r="N291" s="155">
        <v>45877.414583333331</v>
      </c>
      <c r="O291" s="154" t="s">
        <v>2961</v>
      </c>
      <c r="P291" s="154" t="s">
        <v>2962</v>
      </c>
      <c r="Q291" s="154" t="s">
        <v>2995</v>
      </c>
      <c r="R291" s="154" t="s">
        <v>2972</v>
      </c>
      <c r="S291" s="154" t="s">
        <v>200</v>
      </c>
      <c r="T291" s="180"/>
      <c r="U291" s="154" t="s">
        <v>2965</v>
      </c>
      <c r="V291" s="154" t="s">
        <v>4223</v>
      </c>
      <c r="W291" s="154" t="s">
        <v>2967</v>
      </c>
      <c r="X291" s="154" t="s">
        <v>4224</v>
      </c>
      <c r="Y291" s="154" t="s">
        <v>28</v>
      </c>
      <c r="Z291" s="154" t="s">
        <v>166</v>
      </c>
      <c r="AA291" s="154" t="s">
        <v>2327</v>
      </c>
      <c r="AB291" s="154">
        <v>2</v>
      </c>
      <c r="AC291" s="154">
        <v>0</v>
      </c>
      <c r="AD291" s="87">
        <f>IF(W291="SOPORTE_TELEFÓNICO",'BASE LIQUIDACION REDEBAN 2025'!$B$19,IF(W291="ENVÍO",'BASE LIQUIDACION REDEBAN 2025'!$C$2,IF(Y291="TIPO I",'BASE LIQUIDACION REDEBAN 2025'!$C$2,IF(Y291="TIPO II",'BASE LIQUIDACION REDEBAN 2025'!$C$3,IF(Y291="TIPO III",'BASE LIQUIDACION REDEBAN 2025'!$C$4,IF(Y291="TIPO IV",'BASE LIQUIDACION REDEBAN 2025'!$C$5,IF(Z291="AEREO",'BASE LIQUIDACION REDEBAN 2025'!$B$6,'BASE LIQUIDACION REDEBAN 2025'!$C$5)))))))</f>
        <v>144967.87232000002</v>
      </c>
      <c r="AE291" s="87">
        <f>IF(OR(W291="SOPORTE_TELEFÓNICO",W291="ENVÍO"),0,IF(Y291="TIPO I",'BASE LIQUIDACION REDEBAN 2025'!$B$10,IF(Y291="TIPO II",'BASE LIQUIDACION REDEBAN 2025'!$B$11,IF(Y291="TIPO III",'BASE LIQUIDACION REDEBAN 2025'!$B$12,'BASE LIQUIDACION REDEBAN 2025'!$B$13))))</f>
        <v>140395.6348884</v>
      </c>
      <c r="AF291" s="87">
        <f t="shared" si="4"/>
        <v>289935.74464000005</v>
      </c>
      <c r="AG291" s="184"/>
      <c r="AH291" s="184"/>
    </row>
    <row r="292" spans="1:34" s="79" customFormat="1" ht="13.15">
      <c r="A292" s="154" t="s">
        <v>91</v>
      </c>
      <c r="B292" s="154" t="str">
        <f>VLOOKUP(A292,'CENTRO DE COSTOS'!A:D,4,FALSE)</f>
        <v>JOSE MAURICIO HERNANDEZ ROJAS</v>
      </c>
      <c r="C292" s="154" t="str">
        <f>VLOOKUP(A292,'CENTRO DE COSTOS'!A:D,2,FALSE)</f>
        <v>0004-0001</v>
      </c>
      <c r="D292" s="154">
        <v>23068</v>
      </c>
      <c r="E292" s="154">
        <v>2543471</v>
      </c>
      <c r="F292" s="154">
        <v>31658</v>
      </c>
      <c r="G292" s="154" t="s">
        <v>2958</v>
      </c>
      <c r="H292" s="154" t="s">
        <v>421</v>
      </c>
      <c r="I292" s="154" t="s">
        <v>4225</v>
      </c>
      <c r="J292" s="154" t="s">
        <v>4226</v>
      </c>
      <c r="K292" s="154" t="s">
        <v>159</v>
      </c>
      <c r="L292" s="154" t="s">
        <v>4227</v>
      </c>
      <c r="M292" s="155">
        <v>45871.522916666669</v>
      </c>
      <c r="N292" s="155">
        <v>45877.429861111108</v>
      </c>
      <c r="O292" s="154" t="s">
        <v>2961</v>
      </c>
      <c r="P292" s="154" t="s">
        <v>2962</v>
      </c>
      <c r="Q292" s="154" t="s">
        <v>3055</v>
      </c>
      <c r="R292" s="154" t="s">
        <v>3056</v>
      </c>
      <c r="S292" s="154" t="s">
        <v>200</v>
      </c>
      <c r="T292" s="180"/>
      <c r="U292" s="154" t="s">
        <v>2965</v>
      </c>
      <c r="V292" s="154" t="s">
        <v>4228</v>
      </c>
      <c r="W292" s="154" t="s">
        <v>3213</v>
      </c>
      <c r="X292" s="154">
        <v>0</v>
      </c>
      <c r="Y292" s="154" t="s">
        <v>30</v>
      </c>
      <c r="Z292" s="154" t="s">
        <v>166</v>
      </c>
      <c r="AA292" s="154" t="s">
        <v>4229</v>
      </c>
      <c r="AB292" s="154">
        <v>0</v>
      </c>
      <c r="AC292" s="154">
        <v>0</v>
      </c>
      <c r="AD292" s="87">
        <f>IF(W292="SOPORTE_TELEFÓNICO",'BASE LIQUIDACION REDEBAN 2025'!$B$19,IF(W292="ENVÍO",'BASE LIQUIDACION REDEBAN 2025'!$C$2,IF(Y292="TIPO I",'BASE LIQUIDACION REDEBAN 2025'!$C$2,IF(Y292="TIPO II",'BASE LIQUIDACION REDEBAN 2025'!$C$3,IF(Y292="TIPO III",'BASE LIQUIDACION REDEBAN 2025'!$C$4,IF(Y292="TIPO IV",'BASE LIQUIDACION REDEBAN 2025'!$C$5,IF(Z292="AEREO",'BASE LIQUIDACION REDEBAN 2025'!$B$6,'BASE LIQUIDACION REDEBAN 2025'!$C$5)))))))</f>
        <v>41241.0800752</v>
      </c>
      <c r="AE292" s="87">
        <f>IF(OR(W292="SOPORTE_TELEFÓNICO",W292="ENVÍO"),0,IF(Y292="TIPO I",'BASE LIQUIDACION REDEBAN 2025'!$B$10,IF(Y292="TIPO II",'BASE LIQUIDACION REDEBAN 2025'!$B$11,IF(Y292="TIPO III",'BASE LIQUIDACION REDEBAN 2025'!$B$12,'BASE LIQUIDACION REDEBAN 2025'!$B$13))))</f>
        <v>0</v>
      </c>
      <c r="AF292" s="87">
        <f t="shared" si="4"/>
        <v>41241.0800752</v>
      </c>
      <c r="AG292" s="184"/>
      <c r="AH292" s="184"/>
    </row>
    <row r="293" spans="1:34" s="79" customFormat="1" ht="13.15">
      <c r="A293" s="154" t="s">
        <v>68</v>
      </c>
      <c r="B293" s="154" t="str">
        <f>VLOOKUP(A293,'CENTRO DE COSTOS'!A:D,4,FALSE)</f>
        <v>WILLIAM ASDRUBAL ROZO ROZO</v>
      </c>
      <c r="C293" s="154" t="str">
        <f>VLOOKUP(A293,'CENTRO DE COSTOS'!A:D,2,FALSE)</f>
        <v>0004-0004</v>
      </c>
      <c r="D293" s="154">
        <v>25035</v>
      </c>
      <c r="E293" s="154">
        <v>2567611</v>
      </c>
      <c r="F293" s="154">
        <v>11702</v>
      </c>
      <c r="G293" s="154" t="s">
        <v>2958</v>
      </c>
      <c r="H293" s="154" t="s">
        <v>470</v>
      </c>
      <c r="I293" s="154" t="s">
        <v>533</v>
      </c>
      <c r="J293" s="154" t="s">
        <v>533</v>
      </c>
      <c r="K293" s="154" t="s">
        <v>159</v>
      </c>
      <c r="L293" s="154" t="s">
        <v>4230</v>
      </c>
      <c r="M293" s="155">
        <v>45877.333333333336</v>
      </c>
      <c r="N293" s="155">
        <v>45877.431944444441</v>
      </c>
      <c r="O293" s="154" t="s">
        <v>2961</v>
      </c>
      <c r="P293" s="154" t="s">
        <v>2962</v>
      </c>
      <c r="Q293" s="154" t="s">
        <v>3006</v>
      </c>
      <c r="R293" s="154" t="s">
        <v>2972</v>
      </c>
      <c r="S293" s="154" t="s">
        <v>2973</v>
      </c>
      <c r="T293" s="180"/>
      <c r="U293" s="154" t="s">
        <v>2965</v>
      </c>
      <c r="V293" s="154" t="s">
        <v>4231</v>
      </c>
      <c r="W293" s="154" t="s">
        <v>2967</v>
      </c>
      <c r="X293" s="154" t="s">
        <v>4058</v>
      </c>
      <c r="Y293" s="154" t="s">
        <v>28</v>
      </c>
      <c r="Z293" s="154" t="s">
        <v>166</v>
      </c>
      <c r="AA293" s="154" t="s">
        <v>882</v>
      </c>
      <c r="AB293" s="154">
        <v>1</v>
      </c>
      <c r="AC293" s="154">
        <v>0</v>
      </c>
      <c r="AD293" s="87">
        <f>IF(W293="SOPORTE_TELEFÓNICO",'BASE LIQUIDACION REDEBAN 2025'!$B$19,IF(W293="ENVÍO",'BASE LIQUIDACION REDEBAN 2025'!$C$2,IF(Y293="TIPO I",'BASE LIQUIDACION REDEBAN 2025'!$C$2,IF(Y293="TIPO II",'BASE LIQUIDACION REDEBAN 2025'!$C$3,IF(Y293="TIPO III",'BASE LIQUIDACION REDEBAN 2025'!$C$4,IF(Y293="TIPO IV",'BASE LIQUIDACION REDEBAN 2025'!$C$5,IF(Z293="AEREO",'BASE LIQUIDACION REDEBAN 2025'!$B$6,'BASE LIQUIDACION REDEBAN 2025'!$C$5)))))))</f>
        <v>144967.87232000002</v>
      </c>
      <c r="AE293" s="87">
        <f>IF(OR(W293="SOPORTE_TELEFÓNICO",W293="ENVÍO"),0,IF(Y293="TIPO I",'BASE LIQUIDACION REDEBAN 2025'!$B$10,IF(Y293="TIPO II",'BASE LIQUIDACION REDEBAN 2025'!$B$11,IF(Y293="TIPO III",'BASE LIQUIDACION REDEBAN 2025'!$B$12,'BASE LIQUIDACION REDEBAN 2025'!$B$13))))</f>
        <v>140395.6348884</v>
      </c>
      <c r="AF293" s="87">
        <f t="shared" si="4"/>
        <v>144967.87232000002</v>
      </c>
      <c r="AG293" s="184"/>
      <c r="AH293" s="184"/>
    </row>
    <row r="294" spans="1:34" s="79" customFormat="1" ht="13.15">
      <c r="A294" s="154" t="s">
        <v>90</v>
      </c>
      <c r="B294" s="154" t="str">
        <f>VLOOKUP(A294,'CENTRO DE COSTOS'!A:D,4,FALSE)</f>
        <v>JUAN SEBASTIÁN RÍOS CASTRILLÓN</v>
      </c>
      <c r="C294" s="154" t="str">
        <f>VLOOKUP(A294,'CENTRO DE COSTOS'!A:D,2,FALSE)</f>
        <v>0004-0005</v>
      </c>
      <c r="D294" s="154">
        <v>5001</v>
      </c>
      <c r="E294" s="154">
        <v>2567309</v>
      </c>
      <c r="F294" s="154">
        <v>74950</v>
      </c>
      <c r="G294" s="154" t="s">
        <v>2958</v>
      </c>
      <c r="H294" s="154" t="s">
        <v>197</v>
      </c>
      <c r="I294" s="154" t="s">
        <v>90</v>
      </c>
      <c r="J294" s="154" t="s">
        <v>4232</v>
      </c>
      <c r="K294" s="154" t="s">
        <v>159</v>
      </c>
      <c r="L294" s="154" t="s">
        <v>4233</v>
      </c>
      <c r="M294" s="155">
        <v>45876.584027777775</v>
      </c>
      <c r="N294" s="155">
        <v>45877.4375</v>
      </c>
      <c r="O294" s="154" t="s">
        <v>2961</v>
      </c>
      <c r="P294" s="154" t="s">
        <v>2962</v>
      </c>
      <c r="Q294" s="154" t="s">
        <v>3099</v>
      </c>
      <c r="R294" s="154" t="s">
        <v>3435</v>
      </c>
      <c r="S294" s="154" t="s">
        <v>2973</v>
      </c>
      <c r="T294" s="180"/>
      <c r="U294" s="154" t="s">
        <v>2965</v>
      </c>
      <c r="V294" s="154" t="s">
        <v>4234</v>
      </c>
      <c r="W294" s="154" t="s">
        <v>3213</v>
      </c>
      <c r="X294" s="154">
        <v>0</v>
      </c>
      <c r="Y294" s="154" t="s">
        <v>25</v>
      </c>
      <c r="Z294" s="154" t="s">
        <v>166</v>
      </c>
      <c r="AA294" s="154" t="s">
        <v>3209</v>
      </c>
      <c r="AB294" s="154">
        <v>0</v>
      </c>
      <c r="AC294" s="154">
        <v>0</v>
      </c>
      <c r="AD294" s="87">
        <f>IF(W294="SOPORTE_TELEFÓNICO",'BASE LIQUIDACION REDEBAN 2025'!$B$19,IF(W294="ENVÍO",'BASE LIQUIDACION REDEBAN 2025'!$C$2,IF(Y294="TIPO I",'BASE LIQUIDACION REDEBAN 2025'!$C$2,IF(Y294="TIPO II",'BASE LIQUIDACION REDEBAN 2025'!$C$3,IF(Y294="TIPO III",'BASE LIQUIDACION REDEBAN 2025'!$C$4,IF(Y294="TIPO IV",'BASE LIQUIDACION REDEBAN 2025'!$C$5,IF(Z294="AEREO",'BASE LIQUIDACION REDEBAN 2025'!$B$6,'BASE LIQUIDACION REDEBAN 2025'!$C$5)))))))</f>
        <v>41241.0800752</v>
      </c>
      <c r="AE294" s="87">
        <f>IF(OR(W294="SOPORTE_TELEFÓNICO",W294="ENVÍO"),0,IF(Y294="TIPO I",'BASE LIQUIDACION REDEBAN 2025'!$B$10,IF(Y294="TIPO II",'BASE LIQUIDACION REDEBAN 2025'!$B$11,IF(Y294="TIPO III",'BASE LIQUIDACION REDEBAN 2025'!$B$12,'BASE LIQUIDACION REDEBAN 2025'!$B$13))))</f>
        <v>0</v>
      </c>
      <c r="AF294" s="87">
        <f t="shared" si="4"/>
        <v>41241.0800752</v>
      </c>
      <c r="AG294" s="184"/>
      <c r="AH294" s="184"/>
    </row>
    <row r="295" spans="1:34" s="79" customFormat="1" ht="13.15">
      <c r="A295" s="154" t="s">
        <v>94</v>
      </c>
      <c r="B295" s="154" t="str">
        <f>VLOOKUP(A295,'CENTRO DE COSTOS'!A:D,4,FALSE)</f>
        <v>DIEGO FERNANDO HENAO CARDONA</v>
      </c>
      <c r="C295" s="154" t="str">
        <f>VLOOKUP(A295,'CENTRO DE COSTOS'!A:D,2,FALSE)</f>
        <v>0004-0002</v>
      </c>
      <c r="D295" s="154">
        <v>66170</v>
      </c>
      <c r="E295" s="154">
        <v>2567273</v>
      </c>
      <c r="F295" s="154">
        <v>32414</v>
      </c>
      <c r="G295" s="154" t="s">
        <v>2958</v>
      </c>
      <c r="H295" s="154" t="s">
        <v>606</v>
      </c>
      <c r="I295" s="154" t="s">
        <v>815</v>
      </c>
      <c r="J295" s="154" t="s">
        <v>4235</v>
      </c>
      <c r="K295" s="154" t="s">
        <v>159</v>
      </c>
      <c r="L295" s="154" t="s">
        <v>4236</v>
      </c>
      <c r="M295" s="155">
        <v>45876.585416666669</v>
      </c>
      <c r="N295" s="155">
        <v>45877.44027777778</v>
      </c>
      <c r="O295" s="154" t="s">
        <v>2961</v>
      </c>
      <c r="P295" s="154" t="s">
        <v>2962</v>
      </c>
      <c r="Q295" s="154" t="s">
        <v>3099</v>
      </c>
      <c r="R295" s="154" t="s">
        <v>3719</v>
      </c>
      <c r="S295" s="154" t="s">
        <v>2973</v>
      </c>
      <c r="T295" s="180"/>
      <c r="U295" s="154" t="s">
        <v>2965</v>
      </c>
      <c r="V295" s="154" t="s">
        <v>4237</v>
      </c>
      <c r="W295" s="154" t="s">
        <v>2967</v>
      </c>
      <c r="X295" s="154" t="s">
        <v>4238</v>
      </c>
      <c r="Y295" s="154" t="s">
        <v>25</v>
      </c>
      <c r="Z295" s="154" t="s">
        <v>166</v>
      </c>
      <c r="AA295" s="154" t="s">
        <v>2942</v>
      </c>
      <c r="AB295" s="154">
        <v>1</v>
      </c>
      <c r="AC295" s="154">
        <v>0</v>
      </c>
      <c r="AD295" s="87">
        <f>IF(W295="SOPORTE_TELEFÓNICO",'BASE LIQUIDACION REDEBAN 2025'!$B$19,IF(W295="ENVÍO",'BASE LIQUIDACION REDEBAN 2025'!$C$2,IF(Y295="TIPO I",'BASE LIQUIDACION REDEBAN 2025'!$C$2,IF(Y295="TIPO II",'BASE LIQUIDACION REDEBAN 2025'!$C$3,IF(Y295="TIPO III",'BASE LIQUIDACION REDEBAN 2025'!$C$4,IF(Y295="TIPO IV",'BASE LIQUIDACION REDEBAN 2025'!$C$5,IF(Z295="AEREO",'BASE LIQUIDACION REDEBAN 2025'!$B$6,'BASE LIQUIDACION REDEBAN 2025'!$C$5)))))))</f>
        <v>65960.072302</v>
      </c>
      <c r="AE295" s="87">
        <f>IF(OR(W295="SOPORTE_TELEFÓNICO",W295="ENVÍO"),0,IF(Y295="TIPO I",'BASE LIQUIDACION REDEBAN 2025'!$B$10,IF(Y295="TIPO II",'BASE LIQUIDACION REDEBAN 2025'!$B$11,IF(Y295="TIPO III",'BASE LIQUIDACION REDEBAN 2025'!$B$12,'BASE LIQUIDACION REDEBAN 2025'!$B$13))))</f>
        <v>75096.394270399993</v>
      </c>
      <c r="AF295" s="87">
        <f t="shared" si="4"/>
        <v>65960.072302</v>
      </c>
      <c r="AG295" s="184"/>
      <c r="AH295" s="184"/>
    </row>
    <row r="296" spans="1:34" s="79" customFormat="1" ht="13.15">
      <c r="A296" s="154" t="s">
        <v>60</v>
      </c>
      <c r="B296" s="154" t="str">
        <f>VLOOKUP(A296,'CENTRO DE COSTOS'!A:D,4,FALSE)</f>
        <v>JUAN SEBASTIÁN RÍOS CASTRILLÓN</v>
      </c>
      <c r="C296" s="154" t="str">
        <f>VLOOKUP(A296,'CENTRO DE COSTOS'!A:D,2,FALSE)</f>
        <v>0004-0005</v>
      </c>
      <c r="D296" s="154">
        <v>27810</v>
      </c>
      <c r="E296" s="154">
        <v>2533508</v>
      </c>
      <c r="F296" s="154">
        <v>76746</v>
      </c>
      <c r="G296" s="154" t="s">
        <v>2958</v>
      </c>
      <c r="H296" s="154" t="s">
        <v>1388</v>
      </c>
      <c r="I296" s="154" t="s">
        <v>4239</v>
      </c>
      <c r="J296" s="154" t="s">
        <v>4240</v>
      </c>
      <c r="K296" s="154" t="s">
        <v>159</v>
      </c>
      <c r="L296" s="154" t="s">
        <v>4241</v>
      </c>
      <c r="M296" s="155">
        <v>45869.490277777775</v>
      </c>
      <c r="N296" s="155">
        <v>45877.447222222225</v>
      </c>
      <c r="O296" s="154" t="s">
        <v>2961</v>
      </c>
      <c r="P296" s="154" t="s">
        <v>2988</v>
      </c>
      <c r="Q296" s="154" t="s">
        <v>3046</v>
      </c>
      <c r="R296" s="154" t="s">
        <v>4096</v>
      </c>
      <c r="S296" s="154" t="s">
        <v>2973</v>
      </c>
      <c r="T296" s="180"/>
      <c r="U296" s="154" t="s">
        <v>2965</v>
      </c>
      <c r="V296" s="154" t="s">
        <v>4242</v>
      </c>
      <c r="W296" s="154" t="s">
        <v>2967</v>
      </c>
      <c r="X296" s="154" t="s">
        <v>4243</v>
      </c>
      <c r="Y296" s="154" t="s">
        <v>32</v>
      </c>
      <c r="Z296" s="154" t="s">
        <v>166</v>
      </c>
      <c r="AA296" s="154" t="s">
        <v>1395</v>
      </c>
      <c r="AB296" s="154">
        <v>1</v>
      </c>
      <c r="AC296" s="154">
        <v>0</v>
      </c>
      <c r="AD296" s="87">
        <f>IF(W296="SOPORTE_TELEFÓNICO",'BASE LIQUIDACION REDEBAN 2025'!$B$19,IF(W296="ENVÍO",'BASE LIQUIDACION REDEBAN 2025'!$C$2,IF(Y296="TIPO I",'BASE LIQUIDACION REDEBAN 2025'!$C$2,IF(Y296="TIPO II",'BASE LIQUIDACION REDEBAN 2025'!$C$3,IF(Y296="TIPO III",'BASE LIQUIDACION REDEBAN 2025'!$C$4,IF(Y296="TIPO IV",'BASE LIQUIDACION REDEBAN 2025'!$C$5,IF(Z296="AEREO",'BASE LIQUIDACION REDEBAN 2025'!$B$6,'BASE LIQUIDACION REDEBAN 2025'!$C$5)))))))</f>
        <v>479588.87655000004</v>
      </c>
      <c r="AE296" s="87">
        <f>IF(OR(W296="SOPORTE_TELEFÓNICO",W296="ENVÍO"),0,IF(Y296="TIPO I",'BASE LIQUIDACION REDEBAN 2025'!$B$10,IF(Y296="TIPO II",'BASE LIQUIDACION REDEBAN 2025'!$B$11,IF(Y296="TIPO III",'BASE LIQUIDACION REDEBAN 2025'!$B$12,'BASE LIQUIDACION REDEBAN 2025'!$B$13))))</f>
        <v>196536.5258152</v>
      </c>
      <c r="AF296" s="87">
        <f t="shared" si="4"/>
        <v>479588.87655000004</v>
      </c>
      <c r="AG296" s="184"/>
      <c r="AH296" s="184"/>
    </row>
    <row r="297" spans="1:34" s="79" customFormat="1" ht="13.15">
      <c r="A297" s="154" t="s">
        <v>64</v>
      </c>
      <c r="B297" s="154" t="str">
        <f>VLOOKUP(A297,'CENTRO DE COSTOS'!A:D,4,FALSE)</f>
        <v>JOSE MAURICIO HERNANDEZ ROJAS</v>
      </c>
      <c r="C297" s="154" t="str">
        <f>VLOOKUP(A297,'CENTRO DE COSTOS'!A:D,2,FALSE)</f>
        <v>0004-0001</v>
      </c>
      <c r="D297" s="154">
        <v>8758</v>
      </c>
      <c r="E297" s="154">
        <v>2565791</v>
      </c>
      <c r="F297" s="154">
        <v>79144</v>
      </c>
      <c r="G297" s="154" t="s">
        <v>2958</v>
      </c>
      <c r="H297" s="154" t="s">
        <v>389</v>
      </c>
      <c r="I297" s="154" t="s">
        <v>1088</v>
      </c>
      <c r="J297" s="154" t="s">
        <v>4244</v>
      </c>
      <c r="K297" s="154" t="s">
        <v>159</v>
      </c>
      <c r="L297" s="154" t="s">
        <v>4245</v>
      </c>
      <c r="M297" s="155">
        <v>45876.333333333336</v>
      </c>
      <c r="N297" s="155">
        <v>45877.45208333333</v>
      </c>
      <c r="O297" s="154" t="s">
        <v>2961</v>
      </c>
      <c r="P297" s="154" t="s">
        <v>2962</v>
      </c>
      <c r="Q297" s="154" t="s">
        <v>2971</v>
      </c>
      <c r="R297" s="154" t="s">
        <v>2972</v>
      </c>
      <c r="S297" s="154" t="s">
        <v>2973</v>
      </c>
      <c r="T297" s="180"/>
      <c r="U297" s="154" t="s">
        <v>2965</v>
      </c>
      <c r="V297" s="154" t="s">
        <v>4246</v>
      </c>
      <c r="W297" s="154" t="s">
        <v>2967</v>
      </c>
      <c r="X297" s="154" t="s">
        <v>4247</v>
      </c>
      <c r="Y297" s="154" t="s">
        <v>25</v>
      </c>
      <c r="Z297" s="154" t="s">
        <v>166</v>
      </c>
      <c r="AA297" s="154" t="s">
        <v>1093</v>
      </c>
      <c r="AB297" s="154">
        <v>1</v>
      </c>
      <c r="AC297" s="154">
        <v>0</v>
      </c>
      <c r="AD297" s="87">
        <f>IF(W297="SOPORTE_TELEFÓNICO",'BASE LIQUIDACION REDEBAN 2025'!$B$19,IF(W297="ENVÍO",'BASE LIQUIDACION REDEBAN 2025'!$C$2,IF(Y297="TIPO I",'BASE LIQUIDACION REDEBAN 2025'!$C$2,IF(Y297="TIPO II",'BASE LIQUIDACION REDEBAN 2025'!$C$3,IF(Y297="TIPO III",'BASE LIQUIDACION REDEBAN 2025'!$C$4,IF(Y297="TIPO IV",'BASE LIQUIDACION REDEBAN 2025'!$C$5,IF(Z297="AEREO",'BASE LIQUIDACION REDEBAN 2025'!$B$6,'BASE LIQUIDACION REDEBAN 2025'!$C$5)))))))</f>
        <v>65960.072302</v>
      </c>
      <c r="AE297" s="87">
        <f>IF(OR(W297="SOPORTE_TELEFÓNICO",W297="ENVÍO"),0,IF(Y297="TIPO I",'BASE LIQUIDACION REDEBAN 2025'!$B$10,IF(Y297="TIPO II",'BASE LIQUIDACION REDEBAN 2025'!$B$11,IF(Y297="TIPO III",'BASE LIQUIDACION REDEBAN 2025'!$B$12,'BASE LIQUIDACION REDEBAN 2025'!$B$13))))</f>
        <v>75096.394270399993</v>
      </c>
      <c r="AF297" s="87">
        <f t="shared" si="4"/>
        <v>65960.072302</v>
      </c>
      <c r="AG297" s="184"/>
      <c r="AH297" s="184"/>
    </row>
    <row r="298" spans="1:34" s="79" customFormat="1" ht="13.15">
      <c r="A298" s="154" t="s">
        <v>72</v>
      </c>
      <c r="B298" s="154" t="str">
        <f>VLOOKUP(A298,'CENTRO DE COSTOS'!A:D,4,FALSE)</f>
        <v>MIGUEL JULIÁN HERNÁNDEZ GUARÍN</v>
      </c>
      <c r="C298" s="154" t="str">
        <f>VLOOKUP(A298,'CENTRO DE COSTOS'!A:D,2,FALSE)</f>
        <v>0004-0008</v>
      </c>
      <c r="D298" s="154">
        <v>68001</v>
      </c>
      <c r="E298" s="154">
        <v>2565373</v>
      </c>
      <c r="F298" s="154">
        <v>65659</v>
      </c>
      <c r="G298" s="154" t="s">
        <v>2958</v>
      </c>
      <c r="H298" s="154" t="s">
        <v>820</v>
      </c>
      <c r="I298" s="154" t="s">
        <v>72</v>
      </c>
      <c r="J298" s="154" t="s">
        <v>4248</v>
      </c>
      <c r="K298" s="154" t="s">
        <v>159</v>
      </c>
      <c r="L298" s="154" t="s">
        <v>4249</v>
      </c>
      <c r="M298" s="155">
        <v>45875.688194444447</v>
      </c>
      <c r="N298" s="155">
        <v>45877.456250000003</v>
      </c>
      <c r="O298" s="154" t="s">
        <v>2961</v>
      </c>
      <c r="P298" s="154" t="s">
        <v>2962</v>
      </c>
      <c r="Q298" s="154" t="s">
        <v>2978</v>
      </c>
      <c r="R298" s="154" t="s">
        <v>2983</v>
      </c>
      <c r="S298" s="154" t="s">
        <v>200</v>
      </c>
      <c r="T298" s="180"/>
      <c r="U298" s="154" t="s">
        <v>2965</v>
      </c>
      <c r="V298" s="154" t="s">
        <v>4250</v>
      </c>
      <c r="W298" s="154" t="s">
        <v>2967</v>
      </c>
      <c r="X298" s="154" t="s">
        <v>4251</v>
      </c>
      <c r="Y298" s="154" t="s">
        <v>25</v>
      </c>
      <c r="Z298" s="154" t="s">
        <v>166</v>
      </c>
      <c r="AA298" s="154" t="s">
        <v>3140</v>
      </c>
      <c r="AB298" s="154">
        <v>1</v>
      </c>
      <c r="AC298" s="154">
        <v>0</v>
      </c>
      <c r="AD298" s="87">
        <f>IF(W298="SOPORTE_TELEFÓNICO",'BASE LIQUIDACION REDEBAN 2025'!$B$19,IF(W298="ENVÍO",'BASE LIQUIDACION REDEBAN 2025'!$C$2,IF(Y298="TIPO I",'BASE LIQUIDACION REDEBAN 2025'!$C$2,IF(Y298="TIPO II",'BASE LIQUIDACION REDEBAN 2025'!$C$3,IF(Y298="TIPO III",'BASE LIQUIDACION REDEBAN 2025'!$C$4,IF(Y298="TIPO IV",'BASE LIQUIDACION REDEBAN 2025'!$C$5,IF(Z298="AEREO",'BASE LIQUIDACION REDEBAN 2025'!$B$6,'BASE LIQUIDACION REDEBAN 2025'!$C$5)))))))</f>
        <v>65960.072302</v>
      </c>
      <c r="AE298" s="87">
        <f>IF(OR(W298="SOPORTE_TELEFÓNICO",W298="ENVÍO"),0,IF(Y298="TIPO I",'BASE LIQUIDACION REDEBAN 2025'!$B$10,IF(Y298="TIPO II",'BASE LIQUIDACION REDEBAN 2025'!$B$11,IF(Y298="TIPO III",'BASE LIQUIDACION REDEBAN 2025'!$B$12,'BASE LIQUIDACION REDEBAN 2025'!$B$13))))</f>
        <v>75096.394270399993</v>
      </c>
      <c r="AF298" s="87">
        <f t="shared" si="4"/>
        <v>65960.072302</v>
      </c>
      <c r="AG298" s="184"/>
      <c r="AH298" s="184"/>
    </row>
    <row r="299" spans="1:34" s="79" customFormat="1" ht="13.15">
      <c r="A299" s="154" t="s">
        <v>90</v>
      </c>
      <c r="B299" s="154" t="str">
        <f>VLOOKUP(A299,'CENTRO DE COSTOS'!A:D,4,FALSE)</f>
        <v>JUAN SEBASTIÁN RÍOS CASTRILLÓN</v>
      </c>
      <c r="C299" s="154" t="str">
        <f>VLOOKUP(A299,'CENTRO DE COSTOS'!A:D,2,FALSE)</f>
        <v>0004-0005</v>
      </c>
      <c r="D299" s="154">
        <v>5467</v>
      </c>
      <c r="E299" s="154">
        <v>2564646</v>
      </c>
      <c r="F299" s="154">
        <v>23628</v>
      </c>
      <c r="G299" s="154" t="s">
        <v>2958</v>
      </c>
      <c r="H299" s="154" t="s">
        <v>197</v>
      </c>
      <c r="I299" s="154" t="s">
        <v>4252</v>
      </c>
      <c r="J299" s="154" t="s">
        <v>4253</v>
      </c>
      <c r="K299" s="154" t="s">
        <v>159</v>
      </c>
      <c r="L299" s="154" t="s">
        <v>4254</v>
      </c>
      <c r="M299" s="155">
        <v>45875.635416666664</v>
      </c>
      <c r="N299" s="155">
        <v>45877.460416666669</v>
      </c>
      <c r="O299" s="154" t="s">
        <v>2961</v>
      </c>
      <c r="P299" s="154" t="s">
        <v>2962</v>
      </c>
      <c r="Q299" s="154" t="s">
        <v>2971</v>
      </c>
      <c r="R299" s="154" t="s">
        <v>2972</v>
      </c>
      <c r="S299" s="154" t="s">
        <v>2973</v>
      </c>
      <c r="T299" s="180"/>
      <c r="U299" s="154" t="s">
        <v>2965</v>
      </c>
      <c r="V299" s="154" t="s">
        <v>4255</v>
      </c>
      <c r="W299" s="154" t="s">
        <v>2967</v>
      </c>
      <c r="X299" s="154" t="s">
        <v>4256</v>
      </c>
      <c r="Y299" s="154" t="s">
        <v>28</v>
      </c>
      <c r="Z299" s="154" t="s">
        <v>166</v>
      </c>
      <c r="AA299" s="154" t="s">
        <v>1626</v>
      </c>
      <c r="AB299" s="154">
        <v>1</v>
      </c>
      <c r="AC299" s="154">
        <v>0</v>
      </c>
      <c r="AD299" s="87">
        <f>IF(W299="SOPORTE_TELEFÓNICO",'BASE LIQUIDACION REDEBAN 2025'!$B$19,IF(W299="ENVÍO",'BASE LIQUIDACION REDEBAN 2025'!$C$2,IF(Y299="TIPO I",'BASE LIQUIDACION REDEBAN 2025'!$C$2,IF(Y299="TIPO II",'BASE LIQUIDACION REDEBAN 2025'!$C$3,IF(Y299="TIPO III",'BASE LIQUIDACION REDEBAN 2025'!$C$4,IF(Y299="TIPO IV",'BASE LIQUIDACION REDEBAN 2025'!$C$5,IF(Z299="AEREO",'BASE LIQUIDACION REDEBAN 2025'!$B$6,'BASE LIQUIDACION REDEBAN 2025'!$C$5)))))))</f>
        <v>144967.87232000002</v>
      </c>
      <c r="AE299" s="87">
        <f>IF(OR(W299="SOPORTE_TELEFÓNICO",W299="ENVÍO"),0,IF(Y299="TIPO I",'BASE LIQUIDACION REDEBAN 2025'!$B$10,IF(Y299="TIPO II",'BASE LIQUIDACION REDEBAN 2025'!$B$11,IF(Y299="TIPO III",'BASE LIQUIDACION REDEBAN 2025'!$B$12,'BASE LIQUIDACION REDEBAN 2025'!$B$13))))</f>
        <v>140395.6348884</v>
      </c>
      <c r="AF299" s="87">
        <f t="shared" si="4"/>
        <v>144967.87232000002</v>
      </c>
      <c r="AG299" s="184"/>
      <c r="AH299" s="184"/>
    </row>
    <row r="300" spans="1:34" s="79" customFormat="1" ht="13.15">
      <c r="A300" s="154" t="s">
        <v>96</v>
      </c>
      <c r="B300" s="154" t="str">
        <f>VLOOKUP(A300,'CENTRO DE COSTOS'!A:D,4,FALSE)</f>
        <v>JOSE MAURICIO HERNANDEZ ROJAS</v>
      </c>
      <c r="C300" s="154" t="str">
        <f>VLOOKUP(A300,'CENTRO DE COSTOS'!A:D,2,FALSE)</f>
        <v>0004-0001</v>
      </c>
      <c r="D300" s="154">
        <v>44090</v>
      </c>
      <c r="E300" s="154">
        <v>2567231</v>
      </c>
      <c r="F300" s="154">
        <v>31061</v>
      </c>
      <c r="G300" s="154" t="s">
        <v>2958</v>
      </c>
      <c r="H300" s="154" t="s">
        <v>1719</v>
      </c>
      <c r="I300" s="154" t="s">
        <v>1733</v>
      </c>
      <c r="J300" s="154" t="s">
        <v>3686</v>
      </c>
      <c r="K300" s="154" t="s">
        <v>159</v>
      </c>
      <c r="L300" s="154" t="s">
        <v>4257</v>
      </c>
      <c r="M300" s="155">
        <v>45876.522916666669</v>
      </c>
      <c r="N300" s="155">
        <v>45877.477777777778</v>
      </c>
      <c r="O300" s="154" t="s">
        <v>2961</v>
      </c>
      <c r="P300" s="154" t="s">
        <v>2962</v>
      </c>
      <c r="Q300" s="154" t="s">
        <v>3032</v>
      </c>
      <c r="R300" s="154" t="s">
        <v>2972</v>
      </c>
      <c r="S300" s="154" t="s">
        <v>2973</v>
      </c>
      <c r="T300" s="180"/>
      <c r="U300" s="154" t="s">
        <v>2965</v>
      </c>
      <c r="V300" s="154" t="s">
        <v>4258</v>
      </c>
      <c r="W300" s="154" t="s">
        <v>3213</v>
      </c>
      <c r="X300" s="154">
        <v>0</v>
      </c>
      <c r="Y300" s="154" t="s">
        <v>30</v>
      </c>
      <c r="Z300" s="154" t="s">
        <v>166</v>
      </c>
      <c r="AA300" s="154" t="s">
        <v>1737</v>
      </c>
      <c r="AB300" s="154">
        <v>0</v>
      </c>
      <c r="AC300" s="154">
        <v>0</v>
      </c>
      <c r="AD300" s="87">
        <f>IF(W300="SOPORTE_TELEFÓNICO",'BASE LIQUIDACION REDEBAN 2025'!$B$19,IF(W300="ENVÍO",'BASE LIQUIDACION REDEBAN 2025'!$C$2,IF(Y300="TIPO I",'BASE LIQUIDACION REDEBAN 2025'!$C$2,IF(Y300="TIPO II",'BASE LIQUIDACION REDEBAN 2025'!$C$3,IF(Y300="TIPO III",'BASE LIQUIDACION REDEBAN 2025'!$C$4,IF(Y300="TIPO IV",'BASE LIQUIDACION REDEBAN 2025'!$C$5,IF(Z300="AEREO",'BASE LIQUIDACION REDEBAN 2025'!$B$6,'BASE LIQUIDACION REDEBAN 2025'!$C$5)))))))</f>
        <v>41241.0800752</v>
      </c>
      <c r="AE300" s="87">
        <f>IF(OR(W300="SOPORTE_TELEFÓNICO",W300="ENVÍO"),0,IF(Y300="TIPO I",'BASE LIQUIDACION REDEBAN 2025'!$B$10,IF(Y300="TIPO II",'BASE LIQUIDACION REDEBAN 2025'!$B$11,IF(Y300="TIPO III",'BASE LIQUIDACION REDEBAN 2025'!$B$12,'BASE LIQUIDACION REDEBAN 2025'!$B$13))))</f>
        <v>0</v>
      </c>
      <c r="AF300" s="87">
        <f t="shared" si="4"/>
        <v>41241.0800752</v>
      </c>
      <c r="AG300" s="184"/>
      <c r="AH300" s="184"/>
    </row>
    <row r="301" spans="1:34" s="79" customFormat="1" ht="13.15">
      <c r="A301" s="154" t="s">
        <v>86</v>
      </c>
      <c r="B301" s="154" t="str">
        <f>VLOOKUP(A301,'CENTRO DE COSTOS'!A:D,4,FALSE)</f>
        <v>KEVIN ALEXIS CORZO BUSTOS</v>
      </c>
      <c r="C301" s="154" t="str">
        <f>VLOOKUP(A301,'CENTRO DE COSTOS'!A:D,2,FALSE)</f>
        <v>0004-0007</v>
      </c>
      <c r="D301" s="154">
        <v>73547</v>
      </c>
      <c r="E301" s="154">
        <v>2565075</v>
      </c>
      <c r="F301" s="154">
        <v>74614</v>
      </c>
      <c r="G301" s="154" t="s">
        <v>2958</v>
      </c>
      <c r="H301" s="154" t="s">
        <v>703</v>
      </c>
      <c r="I301" s="154" t="s">
        <v>4259</v>
      </c>
      <c r="J301" s="154" t="s">
        <v>4260</v>
      </c>
      <c r="K301" s="154" t="s">
        <v>159</v>
      </c>
      <c r="L301" s="154" t="s">
        <v>4261</v>
      </c>
      <c r="M301" s="155">
        <v>45875.672222222223</v>
      </c>
      <c r="N301" s="155">
        <v>45877.479166666664</v>
      </c>
      <c r="O301" s="154" t="s">
        <v>2961</v>
      </c>
      <c r="P301" s="154" t="s">
        <v>2962</v>
      </c>
      <c r="Q301" s="154" t="s">
        <v>2971</v>
      </c>
      <c r="R301" s="154" t="s">
        <v>3027</v>
      </c>
      <c r="S301" s="154" t="s">
        <v>2973</v>
      </c>
      <c r="T301" s="180"/>
      <c r="U301" s="154" t="s">
        <v>2965</v>
      </c>
      <c r="V301" s="154" t="s">
        <v>4262</v>
      </c>
      <c r="W301" s="154" t="s">
        <v>2967</v>
      </c>
      <c r="X301" s="154" t="s">
        <v>4263</v>
      </c>
      <c r="Y301" s="154" t="s">
        <v>28</v>
      </c>
      <c r="Z301" s="154" t="s">
        <v>166</v>
      </c>
      <c r="AA301" s="154" t="s">
        <v>4264</v>
      </c>
      <c r="AB301" s="154">
        <v>1</v>
      </c>
      <c r="AC301" s="154">
        <v>0</v>
      </c>
      <c r="AD301" s="87">
        <f>IF(W301="SOPORTE_TELEFÓNICO",'BASE LIQUIDACION REDEBAN 2025'!$B$19,IF(W301="ENVÍO",'BASE LIQUIDACION REDEBAN 2025'!$C$2,IF(Y301="TIPO I",'BASE LIQUIDACION REDEBAN 2025'!$C$2,IF(Y301="TIPO II",'BASE LIQUIDACION REDEBAN 2025'!$C$3,IF(Y301="TIPO III",'BASE LIQUIDACION REDEBAN 2025'!$C$4,IF(Y301="TIPO IV",'BASE LIQUIDACION REDEBAN 2025'!$C$5,IF(Z301="AEREO",'BASE LIQUIDACION REDEBAN 2025'!$B$6,'BASE LIQUIDACION REDEBAN 2025'!$C$5)))))))</f>
        <v>144967.87232000002</v>
      </c>
      <c r="AE301" s="87">
        <f>IF(OR(W301="SOPORTE_TELEFÓNICO",W301="ENVÍO"),0,IF(Y301="TIPO I",'BASE LIQUIDACION REDEBAN 2025'!$B$10,IF(Y301="TIPO II",'BASE LIQUIDACION REDEBAN 2025'!$B$11,IF(Y301="TIPO III",'BASE LIQUIDACION REDEBAN 2025'!$B$12,'BASE LIQUIDACION REDEBAN 2025'!$B$13))))</f>
        <v>140395.6348884</v>
      </c>
      <c r="AF301" s="87">
        <f t="shared" si="4"/>
        <v>144967.87232000002</v>
      </c>
      <c r="AG301" s="184"/>
      <c r="AH301" s="184"/>
    </row>
    <row r="302" spans="1:34" s="79" customFormat="1" ht="13.15">
      <c r="A302" s="154" t="s">
        <v>80</v>
      </c>
      <c r="B302" s="154" t="str">
        <f>VLOOKUP(A302,'CENTRO DE COSTOS'!A:D,4,FALSE)</f>
        <v>JOSE MAURICIO HERNANDEZ ROJAS</v>
      </c>
      <c r="C302" s="154" t="str">
        <f>VLOOKUP(A302,'CENTRO DE COSTOS'!A:D,2,FALSE)</f>
        <v>0004-0001</v>
      </c>
      <c r="D302" s="154">
        <v>13838</v>
      </c>
      <c r="E302" s="154">
        <v>2560867</v>
      </c>
      <c r="F302" s="154">
        <v>20587</v>
      </c>
      <c r="G302" s="154" t="s">
        <v>2958</v>
      </c>
      <c r="H302" s="154" t="s">
        <v>303</v>
      </c>
      <c r="I302" s="154" t="s">
        <v>4265</v>
      </c>
      <c r="J302" s="154" t="s">
        <v>4266</v>
      </c>
      <c r="K302" s="154" t="s">
        <v>159</v>
      </c>
      <c r="L302" s="154" t="s">
        <v>4267</v>
      </c>
      <c r="M302" s="155">
        <v>45875.393055555556</v>
      </c>
      <c r="N302" s="155">
        <v>45877.486805555556</v>
      </c>
      <c r="O302" s="154" t="s">
        <v>2961</v>
      </c>
      <c r="P302" s="154" t="s">
        <v>2962</v>
      </c>
      <c r="Q302" s="154" t="s">
        <v>3099</v>
      </c>
      <c r="R302" s="154" t="s">
        <v>3100</v>
      </c>
      <c r="S302" s="154" t="s">
        <v>2973</v>
      </c>
      <c r="T302" s="180"/>
      <c r="U302" s="154" t="s">
        <v>2965</v>
      </c>
      <c r="V302" s="154" t="s">
        <v>4268</v>
      </c>
      <c r="W302" s="154" t="s">
        <v>2967</v>
      </c>
      <c r="X302" s="154" t="s">
        <v>4269</v>
      </c>
      <c r="Y302" s="154" t="s">
        <v>28</v>
      </c>
      <c r="Z302" s="154" t="s">
        <v>166</v>
      </c>
      <c r="AA302" s="154" t="s">
        <v>337</v>
      </c>
      <c r="AB302" s="154">
        <v>1</v>
      </c>
      <c r="AC302" s="154">
        <v>0</v>
      </c>
      <c r="AD302" s="87">
        <f>IF(W302="SOPORTE_TELEFÓNICO",'BASE LIQUIDACION REDEBAN 2025'!$B$19,IF(W302="ENVÍO",'BASE LIQUIDACION REDEBAN 2025'!$C$2,IF(Y302="TIPO I",'BASE LIQUIDACION REDEBAN 2025'!$C$2,IF(Y302="TIPO II",'BASE LIQUIDACION REDEBAN 2025'!$C$3,IF(Y302="TIPO III",'BASE LIQUIDACION REDEBAN 2025'!$C$4,IF(Y302="TIPO IV",'BASE LIQUIDACION REDEBAN 2025'!$C$5,IF(Z302="AEREO",'BASE LIQUIDACION REDEBAN 2025'!$B$6,'BASE LIQUIDACION REDEBAN 2025'!$C$5)))))))</f>
        <v>144967.87232000002</v>
      </c>
      <c r="AE302" s="87">
        <f>IF(OR(W302="SOPORTE_TELEFÓNICO",W302="ENVÍO"),0,IF(Y302="TIPO I",'BASE LIQUIDACION REDEBAN 2025'!$B$10,IF(Y302="TIPO II",'BASE LIQUIDACION REDEBAN 2025'!$B$11,IF(Y302="TIPO III",'BASE LIQUIDACION REDEBAN 2025'!$B$12,'BASE LIQUIDACION REDEBAN 2025'!$B$13))))</f>
        <v>140395.6348884</v>
      </c>
      <c r="AF302" s="87">
        <f t="shared" si="4"/>
        <v>144967.87232000002</v>
      </c>
      <c r="AG302" s="184"/>
      <c r="AH302" s="184"/>
    </row>
    <row r="303" spans="1:34" s="79" customFormat="1" ht="13.15">
      <c r="A303" s="154" t="s">
        <v>99</v>
      </c>
      <c r="B303" s="154" t="str">
        <f>VLOOKUP(A303,'CENTRO DE COSTOS'!A:D,4,FALSE)</f>
        <v>JOSE MAURICIO HERNANDEZ ROJAS</v>
      </c>
      <c r="C303" s="154" t="str">
        <f>VLOOKUP(A303,'CENTRO DE COSTOS'!A:D,2,FALSE)</f>
        <v>0004-0001</v>
      </c>
      <c r="D303" s="154">
        <v>20001</v>
      </c>
      <c r="E303" s="154">
        <v>2569411</v>
      </c>
      <c r="F303" s="154">
        <v>18127</v>
      </c>
      <c r="G303" s="154" t="s">
        <v>2958</v>
      </c>
      <c r="H303" s="154" t="s">
        <v>440</v>
      </c>
      <c r="I303" s="154" t="s">
        <v>99</v>
      </c>
      <c r="J303" s="154" t="s">
        <v>4270</v>
      </c>
      <c r="K303" s="154" t="s">
        <v>159</v>
      </c>
      <c r="L303" s="154" t="s">
        <v>4271</v>
      </c>
      <c r="M303" s="155">
        <v>45877.407638888886</v>
      </c>
      <c r="N303" s="155">
        <v>45877.493750000001</v>
      </c>
      <c r="O303" s="154" t="s">
        <v>2961</v>
      </c>
      <c r="P303" s="154" t="s">
        <v>2962</v>
      </c>
      <c r="Q303" s="154" t="s">
        <v>3006</v>
      </c>
      <c r="R303" s="154" t="s">
        <v>3155</v>
      </c>
      <c r="S303" s="154" t="s">
        <v>2973</v>
      </c>
      <c r="T303" s="180"/>
      <c r="U303" s="154" t="s">
        <v>2965</v>
      </c>
      <c r="V303" s="154" t="s">
        <v>4272</v>
      </c>
      <c r="W303" s="154" t="s">
        <v>2967</v>
      </c>
      <c r="X303" s="154" t="s">
        <v>4273</v>
      </c>
      <c r="Y303" s="154" t="s">
        <v>25</v>
      </c>
      <c r="Z303" s="154" t="s">
        <v>166</v>
      </c>
      <c r="AA303" s="154" t="s">
        <v>446</v>
      </c>
      <c r="AB303" s="154">
        <v>1</v>
      </c>
      <c r="AC303" s="154">
        <v>0</v>
      </c>
      <c r="AD303" s="87">
        <f>IF(W303="SOPORTE_TELEFÓNICO",'BASE LIQUIDACION REDEBAN 2025'!$B$19,IF(W303="ENVÍO",'BASE LIQUIDACION REDEBAN 2025'!$C$2,IF(Y303="TIPO I",'BASE LIQUIDACION REDEBAN 2025'!$C$2,IF(Y303="TIPO II",'BASE LIQUIDACION REDEBAN 2025'!$C$3,IF(Y303="TIPO III",'BASE LIQUIDACION REDEBAN 2025'!$C$4,IF(Y303="TIPO IV",'BASE LIQUIDACION REDEBAN 2025'!$C$5,IF(Z303="AEREO",'BASE LIQUIDACION REDEBAN 2025'!$B$6,'BASE LIQUIDACION REDEBAN 2025'!$C$5)))))))</f>
        <v>65960.072302</v>
      </c>
      <c r="AE303" s="87">
        <f>IF(OR(W303="SOPORTE_TELEFÓNICO",W303="ENVÍO"),0,IF(Y303="TIPO I",'BASE LIQUIDACION REDEBAN 2025'!$B$10,IF(Y303="TIPO II",'BASE LIQUIDACION REDEBAN 2025'!$B$11,IF(Y303="TIPO III",'BASE LIQUIDACION REDEBAN 2025'!$B$12,'BASE LIQUIDACION REDEBAN 2025'!$B$13))))</f>
        <v>75096.394270399993</v>
      </c>
      <c r="AF303" s="87">
        <f t="shared" si="4"/>
        <v>65960.072302</v>
      </c>
      <c r="AG303" s="184"/>
      <c r="AH303" s="184"/>
    </row>
    <row r="304" spans="1:34" s="79" customFormat="1" ht="13.15">
      <c r="A304" s="154" t="s">
        <v>92</v>
      </c>
      <c r="B304" s="154" t="str">
        <f>VLOOKUP(A304,'CENTRO DE COSTOS'!A:D,4,FALSE)</f>
        <v>KEVIN ALEXIS CORZO BUSTOS</v>
      </c>
      <c r="C304" s="154" t="str">
        <f>VLOOKUP(A304,'CENTRO DE COSTOS'!A:D,2,FALSE)</f>
        <v>0004-0007</v>
      </c>
      <c r="D304" s="154">
        <v>18753</v>
      </c>
      <c r="E304" s="154">
        <v>2562998</v>
      </c>
      <c r="F304" s="154">
        <v>31694</v>
      </c>
      <c r="G304" s="154" t="s">
        <v>2958</v>
      </c>
      <c r="H304" s="154" t="s">
        <v>157</v>
      </c>
      <c r="I304" s="154" t="s">
        <v>217</v>
      </c>
      <c r="J304" s="154" t="s">
        <v>4124</v>
      </c>
      <c r="K304" s="154" t="s">
        <v>159</v>
      </c>
      <c r="L304" s="154" t="s">
        <v>4125</v>
      </c>
      <c r="M304" s="155">
        <v>45875.490972222222</v>
      </c>
      <c r="N304" s="155">
        <v>45877.493750000001</v>
      </c>
      <c r="O304" s="154" t="s">
        <v>2961</v>
      </c>
      <c r="P304" s="154" t="s">
        <v>2962</v>
      </c>
      <c r="Q304" s="154" t="s">
        <v>2995</v>
      </c>
      <c r="R304" s="154" t="s">
        <v>2972</v>
      </c>
      <c r="S304" s="154" t="s">
        <v>220</v>
      </c>
      <c r="T304" s="180"/>
      <c r="U304" s="154" t="s">
        <v>2965</v>
      </c>
      <c r="V304" s="154" t="s">
        <v>4274</v>
      </c>
      <c r="W304" s="154" t="s">
        <v>2967</v>
      </c>
      <c r="X304" s="154" t="s">
        <v>4127</v>
      </c>
      <c r="Y304" s="154" t="s">
        <v>180</v>
      </c>
      <c r="Z304" s="154" t="s">
        <v>224</v>
      </c>
      <c r="AA304" s="154" t="s">
        <v>225</v>
      </c>
      <c r="AB304" s="154">
        <v>1</v>
      </c>
      <c r="AC304" s="154">
        <v>0</v>
      </c>
      <c r="AD304" s="87">
        <f>IF(W304="SOPORTE_TELEFÓNICO",'BASE LIQUIDACION REDEBAN 2025'!$B$19,IF(W304="ENVÍO",'BASE LIQUIDACION REDEBAN 2025'!$C$2,IF(Y304="TIPO I",'BASE LIQUIDACION REDEBAN 2025'!$C$2,IF(Y304="TIPO II",'BASE LIQUIDACION REDEBAN 2025'!$C$3,IF(Y304="TIPO III",'BASE LIQUIDACION REDEBAN 2025'!$C$4,IF(Y304="TIPO IV",'BASE LIQUIDACION REDEBAN 2025'!$C$5,IF(Z304="AEREO",'BASE LIQUIDACION REDEBAN 2025'!$B$6,'BASE LIQUIDACION REDEBAN 2025'!$C$5)))))))</f>
        <v>479588.87655000004</v>
      </c>
      <c r="AE304" s="87">
        <f>IF(OR(W304="SOPORTE_TELEFÓNICO",W304="ENVÍO"),0,IF(Y304="TIPO I",'BASE LIQUIDACION REDEBAN 2025'!$B$10,IF(Y304="TIPO II",'BASE LIQUIDACION REDEBAN 2025'!$B$11,IF(Y304="TIPO III",'BASE LIQUIDACION REDEBAN 2025'!$B$12,'BASE LIQUIDACION REDEBAN 2025'!$B$13))))</f>
        <v>196536.5258152</v>
      </c>
      <c r="AF304" s="87">
        <f t="shared" si="4"/>
        <v>479588.87655000004</v>
      </c>
      <c r="AG304" s="184"/>
      <c r="AH304" s="184"/>
    </row>
    <row r="305" spans="1:34" s="79" customFormat="1" ht="13.15">
      <c r="A305" s="154" t="s">
        <v>68</v>
      </c>
      <c r="B305" s="154" t="str">
        <f>VLOOKUP(A305,'CENTRO DE COSTOS'!A:D,4,FALSE)</f>
        <v>WILLIAM ASDRUBAL ROZO ROZO</v>
      </c>
      <c r="C305" s="154" t="str">
        <f>VLOOKUP(A305,'CENTRO DE COSTOS'!A:D,2,FALSE)</f>
        <v>0004-0004</v>
      </c>
      <c r="D305" s="154">
        <v>11001</v>
      </c>
      <c r="E305" s="154">
        <v>2567166</v>
      </c>
      <c r="F305" s="154">
        <v>72739</v>
      </c>
      <c r="G305" s="154" t="s">
        <v>2958</v>
      </c>
      <c r="H305" s="154" t="s">
        <v>470</v>
      </c>
      <c r="I305" s="154" t="s">
        <v>68</v>
      </c>
      <c r="J305" s="154" t="s">
        <v>4275</v>
      </c>
      <c r="K305" s="154" t="s">
        <v>159</v>
      </c>
      <c r="L305" s="154" t="s">
        <v>4276</v>
      </c>
      <c r="M305" s="155">
        <v>45876.57708333333</v>
      </c>
      <c r="N305" s="155">
        <v>45877.495833333334</v>
      </c>
      <c r="O305" s="154" t="s">
        <v>2961</v>
      </c>
      <c r="P305" s="154" t="s">
        <v>2962</v>
      </c>
      <c r="Q305" s="154" t="s">
        <v>3076</v>
      </c>
      <c r="R305" s="154" t="s">
        <v>3076</v>
      </c>
      <c r="S305" s="154" t="s">
        <v>2973</v>
      </c>
      <c r="T305" s="180"/>
      <c r="U305" s="154" t="s">
        <v>2965</v>
      </c>
      <c r="V305" s="154" t="s">
        <v>4277</v>
      </c>
      <c r="W305" s="154" t="s">
        <v>2967</v>
      </c>
      <c r="X305" s="154" t="s">
        <v>4278</v>
      </c>
      <c r="Y305" s="154" t="s">
        <v>25</v>
      </c>
      <c r="Z305" s="154" t="s">
        <v>166</v>
      </c>
      <c r="AA305" s="154" t="s">
        <v>475</v>
      </c>
      <c r="AB305" s="154">
        <v>1</v>
      </c>
      <c r="AC305" s="154">
        <v>0</v>
      </c>
      <c r="AD305" s="87">
        <f>IF(W305="SOPORTE_TELEFÓNICO",'BASE LIQUIDACION REDEBAN 2025'!$B$19,IF(W305="ENVÍO",'BASE LIQUIDACION REDEBAN 2025'!$C$2,IF(Y305="TIPO I",'BASE LIQUIDACION REDEBAN 2025'!$C$2,IF(Y305="TIPO II",'BASE LIQUIDACION REDEBAN 2025'!$C$3,IF(Y305="TIPO III",'BASE LIQUIDACION REDEBAN 2025'!$C$4,IF(Y305="TIPO IV",'BASE LIQUIDACION REDEBAN 2025'!$C$5,IF(Z305="AEREO",'BASE LIQUIDACION REDEBAN 2025'!$B$6,'BASE LIQUIDACION REDEBAN 2025'!$C$5)))))))</f>
        <v>65960.072302</v>
      </c>
      <c r="AE305" s="87">
        <f>IF(OR(W305="SOPORTE_TELEFÓNICO",W305="ENVÍO"),0,IF(Y305="TIPO I",'BASE LIQUIDACION REDEBAN 2025'!$B$10,IF(Y305="TIPO II",'BASE LIQUIDACION REDEBAN 2025'!$B$11,IF(Y305="TIPO III",'BASE LIQUIDACION REDEBAN 2025'!$B$12,'BASE LIQUIDACION REDEBAN 2025'!$B$13))))</f>
        <v>75096.394270399993</v>
      </c>
      <c r="AF305" s="87">
        <f t="shared" si="4"/>
        <v>65960.072302</v>
      </c>
      <c r="AG305" s="184"/>
      <c r="AH305" s="184"/>
    </row>
    <row r="306" spans="1:34" s="79" customFormat="1" ht="13.15">
      <c r="A306" s="154" t="s">
        <v>90</v>
      </c>
      <c r="B306" s="154" t="str">
        <f>VLOOKUP(A306,'CENTRO DE COSTOS'!A:D,4,FALSE)</f>
        <v>JUAN SEBASTIÁN RÍOS CASTRILLÓN</v>
      </c>
      <c r="C306" s="154" t="str">
        <f>VLOOKUP(A306,'CENTRO DE COSTOS'!A:D,2,FALSE)</f>
        <v>0004-0005</v>
      </c>
      <c r="D306" s="154">
        <v>5079</v>
      </c>
      <c r="E306" s="154">
        <v>2563480</v>
      </c>
      <c r="F306" s="154">
        <v>29382</v>
      </c>
      <c r="G306" s="154" t="s">
        <v>2958</v>
      </c>
      <c r="H306" s="154" t="s">
        <v>197</v>
      </c>
      <c r="I306" s="154" t="s">
        <v>2290</v>
      </c>
      <c r="J306" s="154" t="s">
        <v>4279</v>
      </c>
      <c r="K306" s="154" t="s">
        <v>159</v>
      </c>
      <c r="L306" s="154" t="s">
        <v>4280</v>
      </c>
      <c r="M306" s="155">
        <v>45875.568749999999</v>
      </c>
      <c r="N306" s="155">
        <v>45877.50277777778</v>
      </c>
      <c r="O306" s="154" t="s">
        <v>2961</v>
      </c>
      <c r="P306" s="154" t="s">
        <v>2962</v>
      </c>
      <c r="Q306" s="154" t="s">
        <v>3055</v>
      </c>
      <c r="R306" s="154" t="s">
        <v>3056</v>
      </c>
      <c r="S306" s="154" t="s">
        <v>220</v>
      </c>
      <c r="T306" s="180"/>
      <c r="U306" s="154" t="s">
        <v>2965</v>
      </c>
      <c r="V306" s="154" t="s">
        <v>4281</v>
      </c>
      <c r="W306" s="154" t="s">
        <v>2967</v>
      </c>
      <c r="X306" s="154" t="s">
        <v>4282</v>
      </c>
      <c r="Y306" s="154" t="s">
        <v>28</v>
      </c>
      <c r="Z306" s="154" t="s">
        <v>166</v>
      </c>
      <c r="AA306" s="154" t="s">
        <v>3158</v>
      </c>
      <c r="AB306" s="154">
        <v>1</v>
      </c>
      <c r="AC306" s="154">
        <v>0</v>
      </c>
      <c r="AD306" s="87">
        <f>IF(W306="SOPORTE_TELEFÓNICO",'BASE LIQUIDACION REDEBAN 2025'!$B$19,IF(W306="ENVÍO",'BASE LIQUIDACION REDEBAN 2025'!$C$2,IF(Y306="TIPO I",'BASE LIQUIDACION REDEBAN 2025'!$C$2,IF(Y306="TIPO II",'BASE LIQUIDACION REDEBAN 2025'!$C$3,IF(Y306="TIPO III",'BASE LIQUIDACION REDEBAN 2025'!$C$4,IF(Y306="TIPO IV",'BASE LIQUIDACION REDEBAN 2025'!$C$5,IF(Z306="AEREO",'BASE LIQUIDACION REDEBAN 2025'!$B$6,'BASE LIQUIDACION REDEBAN 2025'!$C$5)))))))</f>
        <v>144967.87232000002</v>
      </c>
      <c r="AE306" s="87">
        <f>IF(OR(W306="SOPORTE_TELEFÓNICO",W306="ENVÍO"),0,IF(Y306="TIPO I",'BASE LIQUIDACION REDEBAN 2025'!$B$10,IF(Y306="TIPO II",'BASE LIQUIDACION REDEBAN 2025'!$B$11,IF(Y306="TIPO III",'BASE LIQUIDACION REDEBAN 2025'!$B$12,'BASE LIQUIDACION REDEBAN 2025'!$B$13))))</f>
        <v>140395.6348884</v>
      </c>
      <c r="AF306" s="87">
        <f t="shared" si="4"/>
        <v>144967.87232000002</v>
      </c>
      <c r="AG306" s="184"/>
      <c r="AH306" s="184"/>
    </row>
    <row r="307" spans="1:34" s="79" customFormat="1" ht="13.15">
      <c r="A307" s="154" t="s">
        <v>90</v>
      </c>
      <c r="B307" s="154" t="str">
        <f>VLOOKUP(A307,'CENTRO DE COSTOS'!A:D,4,FALSE)</f>
        <v>JUAN SEBASTIÁN RÍOS CASTRILLÓN</v>
      </c>
      <c r="C307" s="154" t="str">
        <f>VLOOKUP(A307,'CENTRO DE COSTOS'!A:D,2,FALSE)</f>
        <v>0004-0005</v>
      </c>
      <c r="D307" s="154">
        <v>5440</v>
      </c>
      <c r="E307" s="154">
        <v>2560023</v>
      </c>
      <c r="F307" s="154">
        <v>29778</v>
      </c>
      <c r="G307" s="154" t="s">
        <v>2958</v>
      </c>
      <c r="H307" s="154" t="s">
        <v>197</v>
      </c>
      <c r="I307" s="154" t="s">
        <v>780</v>
      </c>
      <c r="J307" s="154" t="s">
        <v>4283</v>
      </c>
      <c r="K307" s="154" t="s">
        <v>159</v>
      </c>
      <c r="L307" s="154" t="s">
        <v>4284</v>
      </c>
      <c r="M307" s="155">
        <v>45875.333333333336</v>
      </c>
      <c r="N307" s="155">
        <v>45877.513194444444</v>
      </c>
      <c r="O307" s="154" t="s">
        <v>2961</v>
      </c>
      <c r="P307" s="154" t="s">
        <v>2962</v>
      </c>
      <c r="Q307" s="154" t="s">
        <v>3082</v>
      </c>
      <c r="R307" s="154" t="s">
        <v>2972</v>
      </c>
      <c r="S307" s="154" t="s">
        <v>2973</v>
      </c>
      <c r="T307" s="180"/>
      <c r="U307" s="154" t="s">
        <v>2965</v>
      </c>
      <c r="V307" s="154" t="s">
        <v>4285</v>
      </c>
      <c r="W307" s="154" t="s">
        <v>2967</v>
      </c>
      <c r="X307" s="154" t="s">
        <v>4286</v>
      </c>
      <c r="Y307" s="154" t="s">
        <v>28</v>
      </c>
      <c r="Z307" s="154" t="s">
        <v>166</v>
      </c>
      <c r="AA307" s="154" t="s">
        <v>689</v>
      </c>
      <c r="AB307" s="154">
        <v>1</v>
      </c>
      <c r="AC307" s="154">
        <v>0</v>
      </c>
      <c r="AD307" s="87">
        <f>IF(W307="SOPORTE_TELEFÓNICO",'BASE LIQUIDACION REDEBAN 2025'!$B$19,IF(W307="ENVÍO",'BASE LIQUIDACION REDEBAN 2025'!$C$2,IF(Y307="TIPO I",'BASE LIQUIDACION REDEBAN 2025'!$C$2,IF(Y307="TIPO II",'BASE LIQUIDACION REDEBAN 2025'!$C$3,IF(Y307="TIPO III",'BASE LIQUIDACION REDEBAN 2025'!$C$4,IF(Y307="TIPO IV",'BASE LIQUIDACION REDEBAN 2025'!$C$5,IF(Z307="AEREO",'BASE LIQUIDACION REDEBAN 2025'!$B$6,'BASE LIQUIDACION REDEBAN 2025'!$C$5)))))))</f>
        <v>144967.87232000002</v>
      </c>
      <c r="AE307" s="87">
        <f>IF(OR(W307="SOPORTE_TELEFÓNICO",W307="ENVÍO"),0,IF(Y307="TIPO I",'BASE LIQUIDACION REDEBAN 2025'!$B$10,IF(Y307="TIPO II",'BASE LIQUIDACION REDEBAN 2025'!$B$11,IF(Y307="TIPO III",'BASE LIQUIDACION REDEBAN 2025'!$B$12,'BASE LIQUIDACION REDEBAN 2025'!$B$13))))</f>
        <v>140395.6348884</v>
      </c>
      <c r="AF307" s="87">
        <f t="shared" si="4"/>
        <v>144967.87232000002</v>
      </c>
      <c r="AG307" s="184"/>
      <c r="AH307" s="184"/>
    </row>
    <row r="308" spans="1:34" s="79" customFormat="1" ht="13.15">
      <c r="A308" s="154" t="s">
        <v>98</v>
      </c>
      <c r="B308" s="154" t="str">
        <f>VLOOKUP(A308,'CENTRO DE COSTOS'!A:D,4,FALSE)</f>
        <v>MIGUEL JULIÁN HERNÁNDEZ GUARÍN</v>
      </c>
      <c r="C308" s="154" t="str">
        <f>VLOOKUP(A308,'CENTRO DE COSTOS'!A:D,2,FALSE)</f>
        <v>0004-0008</v>
      </c>
      <c r="D308" s="154">
        <v>15537</v>
      </c>
      <c r="E308" s="154">
        <v>2551577</v>
      </c>
      <c r="F308" s="154">
        <v>22464</v>
      </c>
      <c r="G308" s="154" t="s">
        <v>2958</v>
      </c>
      <c r="H308" s="154" t="s">
        <v>241</v>
      </c>
      <c r="I308" s="154" t="s">
        <v>4287</v>
      </c>
      <c r="J308" s="154" t="s">
        <v>4288</v>
      </c>
      <c r="K308" s="154" t="s">
        <v>159</v>
      </c>
      <c r="L308" s="154" t="s">
        <v>4289</v>
      </c>
      <c r="M308" s="155">
        <v>45873.684027777781</v>
      </c>
      <c r="N308" s="155">
        <v>45877.517361111109</v>
      </c>
      <c r="O308" s="154" t="s">
        <v>2961</v>
      </c>
      <c r="P308" s="154" t="s">
        <v>2962</v>
      </c>
      <c r="Q308" s="154" t="s">
        <v>3032</v>
      </c>
      <c r="R308" s="154" t="s">
        <v>2972</v>
      </c>
      <c r="S308" s="154" t="s">
        <v>2973</v>
      </c>
      <c r="T308" s="180"/>
      <c r="U308" s="154" t="s">
        <v>2965</v>
      </c>
      <c r="V308" s="154" t="s">
        <v>4290</v>
      </c>
      <c r="W308" s="154" t="s">
        <v>2967</v>
      </c>
      <c r="X308" s="154" t="s">
        <v>4291</v>
      </c>
      <c r="Y308" s="154" t="s">
        <v>28</v>
      </c>
      <c r="Z308" s="154" t="s">
        <v>166</v>
      </c>
      <c r="AA308" s="154" t="s">
        <v>623</v>
      </c>
      <c r="AB308" s="154">
        <v>1</v>
      </c>
      <c r="AC308" s="154">
        <v>0</v>
      </c>
      <c r="AD308" s="87">
        <f>IF(W308="SOPORTE_TELEFÓNICO",'BASE LIQUIDACION REDEBAN 2025'!$B$19,IF(W308="ENVÍO",'BASE LIQUIDACION REDEBAN 2025'!$C$2,IF(Y308="TIPO I",'BASE LIQUIDACION REDEBAN 2025'!$C$2,IF(Y308="TIPO II",'BASE LIQUIDACION REDEBAN 2025'!$C$3,IF(Y308="TIPO III",'BASE LIQUIDACION REDEBAN 2025'!$C$4,IF(Y308="TIPO IV",'BASE LIQUIDACION REDEBAN 2025'!$C$5,IF(Z308="AEREO",'BASE LIQUIDACION REDEBAN 2025'!$B$6,'BASE LIQUIDACION REDEBAN 2025'!$C$5)))))))</f>
        <v>144967.87232000002</v>
      </c>
      <c r="AE308" s="87">
        <f>IF(OR(W308="SOPORTE_TELEFÓNICO",W308="ENVÍO"),0,IF(Y308="TIPO I",'BASE LIQUIDACION REDEBAN 2025'!$B$10,IF(Y308="TIPO II",'BASE LIQUIDACION REDEBAN 2025'!$B$11,IF(Y308="TIPO III",'BASE LIQUIDACION REDEBAN 2025'!$B$12,'BASE LIQUIDACION REDEBAN 2025'!$B$13))))</f>
        <v>140395.6348884</v>
      </c>
      <c r="AF308" s="87">
        <f t="shared" si="4"/>
        <v>144967.87232000002</v>
      </c>
      <c r="AG308" s="184"/>
      <c r="AH308" s="184"/>
    </row>
    <row r="309" spans="1:34" s="79" customFormat="1" ht="13.15">
      <c r="A309" s="154" t="s">
        <v>91</v>
      </c>
      <c r="B309" s="154" t="str">
        <f>VLOOKUP(A309,'CENTRO DE COSTOS'!A:D,4,FALSE)</f>
        <v>JOSE MAURICIO HERNANDEZ ROJAS</v>
      </c>
      <c r="C309" s="154" t="str">
        <f>VLOOKUP(A309,'CENTRO DE COSTOS'!A:D,2,FALSE)</f>
        <v>0004-0001</v>
      </c>
      <c r="D309" s="154">
        <v>5051</v>
      </c>
      <c r="E309" s="154">
        <v>2563337</v>
      </c>
      <c r="F309" s="154">
        <v>12079</v>
      </c>
      <c r="G309" s="154" t="s">
        <v>2958</v>
      </c>
      <c r="H309" s="154" t="s">
        <v>197</v>
      </c>
      <c r="I309" s="154" t="s">
        <v>4292</v>
      </c>
      <c r="J309" s="154" t="s">
        <v>4293</v>
      </c>
      <c r="K309" s="154" t="s">
        <v>159</v>
      </c>
      <c r="L309" s="154" t="s">
        <v>4294</v>
      </c>
      <c r="M309" s="155">
        <v>45875.53125</v>
      </c>
      <c r="N309" s="155">
        <v>45877.524305555555</v>
      </c>
      <c r="O309" s="154" t="s">
        <v>2961</v>
      </c>
      <c r="P309" s="154" t="s">
        <v>2962</v>
      </c>
      <c r="Q309" s="154" t="s">
        <v>3099</v>
      </c>
      <c r="R309" s="154" t="s">
        <v>2972</v>
      </c>
      <c r="S309" s="154" t="s">
        <v>2973</v>
      </c>
      <c r="T309" s="180"/>
      <c r="U309" s="154" t="s">
        <v>2965</v>
      </c>
      <c r="V309" s="154" t="s">
        <v>4295</v>
      </c>
      <c r="W309" s="154" t="s">
        <v>2967</v>
      </c>
      <c r="X309" s="154" t="s">
        <v>4296</v>
      </c>
      <c r="Y309" s="154" t="s">
        <v>28</v>
      </c>
      <c r="Z309" s="154" t="s">
        <v>166</v>
      </c>
      <c r="AA309" s="154" t="s">
        <v>1227</v>
      </c>
      <c r="AB309" s="154">
        <v>1</v>
      </c>
      <c r="AC309" s="154">
        <v>0</v>
      </c>
      <c r="AD309" s="87">
        <f>IF(W309="SOPORTE_TELEFÓNICO",'BASE LIQUIDACION REDEBAN 2025'!$B$19,IF(W309="ENVÍO",'BASE LIQUIDACION REDEBAN 2025'!$C$2,IF(Y309="TIPO I",'BASE LIQUIDACION REDEBAN 2025'!$C$2,IF(Y309="TIPO II",'BASE LIQUIDACION REDEBAN 2025'!$C$3,IF(Y309="TIPO III",'BASE LIQUIDACION REDEBAN 2025'!$C$4,IF(Y309="TIPO IV",'BASE LIQUIDACION REDEBAN 2025'!$C$5,IF(Z309="AEREO",'BASE LIQUIDACION REDEBAN 2025'!$B$6,'BASE LIQUIDACION REDEBAN 2025'!$C$5)))))))</f>
        <v>144967.87232000002</v>
      </c>
      <c r="AE309" s="87">
        <f>IF(OR(W309="SOPORTE_TELEFÓNICO",W309="ENVÍO"),0,IF(Y309="TIPO I",'BASE LIQUIDACION REDEBAN 2025'!$B$10,IF(Y309="TIPO II",'BASE LIQUIDACION REDEBAN 2025'!$B$11,IF(Y309="TIPO III",'BASE LIQUIDACION REDEBAN 2025'!$B$12,'BASE LIQUIDACION REDEBAN 2025'!$B$13))))</f>
        <v>140395.6348884</v>
      </c>
      <c r="AF309" s="87">
        <f t="shared" si="4"/>
        <v>144967.87232000002</v>
      </c>
      <c r="AG309" s="184"/>
      <c r="AH309" s="184"/>
    </row>
    <row r="310" spans="1:34" s="79" customFormat="1" ht="13.15">
      <c r="A310" s="154" t="s">
        <v>60</v>
      </c>
      <c r="B310" s="154" t="str">
        <f>VLOOKUP(A310,'CENTRO DE COSTOS'!A:D,4,FALSE)</f>
        <v>JUAN SEBASTIÁN RÍOS CASTRILLÓN</v>
      </c>
      <c r="C310" s="154" t="str">
        <f>VLOOKUP(A310,'CENTRO DE COSTOS'!A:D,2,FALSE)</f>
        <v>0004-0005</v>
      </c>
      <c r="D310" s="154">
        <v>5045</v>
      </c>
      <c r="E310" s="154">
        <v>2567167</v>
      </c>
      <c r="F310" s="154">
        <v>38979</v>
      </c>
      <c r="G310" s="154" t="s">
        <v>2958</v>
      </c>
      <c r="H310" s="154" t="s">
        <v>197</v>
      </c>
      <c r="I310" s="154" t="s">
        <v>60</v>
      </c>
      <c r="J310" s="154" t="s">
        <v>4170</v>
      </c>
      <c r="K310" s="154" t="s">
        <v>159</v>
      </c>
      <c r="L310" s="154" t="s">
        <v>4297</v>
      </c>
      <c r="M310" s="155">
        <v>45876.578472222223</v>
      </c>
      <c r="N310" s="155">
        <v>45877.525694444441</v>
      </c>
      <c r="O310" s="154" t="s">
        <v>2961</v>
      </c>
      <c r="P310" s="154" t="s">
        <v>2962</v>
      </c>
      <c r="Q310" s="154" t="s">
        <v>3099</v>
      </c>
      <c r="R310" s="154" t="s">
        <v>3435</v>
      </c>
      <c r="S310" s="154" t="s">
        <v>200</v>
      </c>
      <c r="T310" s="180"/>
      <c r="U310" s="154" t="s">
        <v>2965</v>
      </c>
      <c r="V310" s="154" t="s">
        <v>4298</v>
      </c>
      <c r="W310" s="154" t="s">
        <v>2967</v>
      </c>
      <c r="X310" s="154" t="s">
        <v>4173</v>
      </c>
      <c r="Y310" s="154" t="s">
        <v>25</v>
      </c>
      <c r="Z310" s="154" t="s">
        <v>166</v>
      </c>
      <c r="AA310" s="154" t="s">
        <v>636</v>
      </c>
      <c r="AB310" s="154">
        <v>1</v>
      </c>
      <c r="AC310" s="154">
        <v>0</v>
      </c>
      <c r="AD310" s="87">
        <f>IF(W310="SOPORTE_TELEFÓNICO",'BASE LIQUIDACION REDEBAN 2025'!$B$19,IF(W310="ENVÍO",'BASE LIQUIDACION REDEBAN 2025'!$C$2,IF(Y310="TIPO I",'BASE LIQUIDACION REDEBAN 2025'!$C$2,IF(Y310="TIPO II",'BASE LIQUIDACION REDEBAN 2025'!$C$3,IF(Y310="TIPO III",'BASE LIQUIDACION REDEBAN 2025'!$C$4,IF(Y310="TIPO IV",'BASE LIQUIDACION REDEBAN 2025'!$C$5,IF(Z310="AEREO",'BASE LIQUIDACION REDEBAN 2025'!$B$6,'BASE LIQUIDACION REDEBAN 2025'!$C$5)))))))</f>
        <v>65960.072302</v>
      </c>
      <c r="AE310" s="87">
        <f>IF(OR(W310="SOPORTE_TELEFÓNICO",W310="ENVÍO"),0,IF(Y310="TIPO I",'BASE LIQUIDACION REDEBAN 2025'!$B$10,IF(Y310="TIPO II",'BASE LIQUIDACION REDEBAN 2025'!$B$11,IF(Y310="TIPO III",'BASE LIQUIDACION REDEBAN 2025'!$B$12,'BASE LIQUIDACION REDEBAN 2025'!$B$13))))</f>
        <v>75096.394270399993</v>
      </c>
      <c r="AF310" s="87">
        <f t="shared" si="4"/>
        <v>65960.072302</v>
      </c>
      <c r="AG310" s="184"/>
      <c r="AH310" s="184"/>
    </row>
    <row r="311" spans="1:34" s="79" customFormat="1" ht="13.15">
      <c r="A311" s="154" t="s">
        <v>90</v>
      </c>
      <c r="B311" s="154" t="str">
        <f>VLOOKUP(A311,'CENTRO DE COSTOS'!A:D,4,FALSE)</f>
        <v>JUAN SEBASTIÁN RÍOS CASTRILLÓN</v>
      </c>
      <c r="C311" s="154" t="str">
        <f>VLOOKUP(A311,'CENTRO DE COSTOS'!A:D,2,FALSE)</f>
        <v>0004-0005</v>
      </c>
      <c r="D311" s="154">
        <v>5001</v>
      </c>
      <c r="E311" s="154">
        <v>2569612</v>
      </c>
      <c r="F311" s="154">
        <v>80819</v>
      </c>
      <c r="G311" s="154" t="s">
        <v>2958</v>
      </c>
      <c r="H311" s="154" t="s">
        <v>197</v>
      </c>
      <c r="I311" s="154" t="s">
        <v>90</v>
      </c>
      <c r="J311" s="154" t="s">
        <v>497</v>
      </c>
      <c r="K311" s="154" t="s">
        <v>159</v>
      </c>
      <c r="L311" s="154" t="s">
        <v>4299</v>
      </c>
      <c r="M311" s="155">
        <v>45877.417361111111</v>
      </c>
      <c r="N311" s="155">
        <v>45877.540277777778</v>
      </c>
      <c r="O311" s="154" t="s">
        <v>2961</v>
      </c>
      <c r="P311" s="154" t="s">
        <v>2962</v>
      </c>
      <c r="Q311" s="154" t="s">
        <v>3495</v>
      </c>
      <c r="R311" s="154" t="s">
        <v>2972</v>
      </c>
      <c r="S311" s="154" t="s">
        <v>2973</v>
      </c>
      <c r="T311" s="180"/>
      <c r="U311" s="154" t="s">
        <v>2965</v>
      </c>
      <c r="V311" s="154" t="s">
        <v>4300</v>
      </c>
      <c r="W311" s="154" t="s">
        <v>2967</v>
      </c>
      <c r="X311" s="154" t="s">
        <v>500</v>
      </c>
      <c r="Y311" s="154" t="s">
        <v>25</v>
      </c>
      <c r="Z311" s="154" t="s">
        <v>166</v>
      </c>
      <c r="AA311" s="154" t="s">
        <v>209</v>
      </c>
      <c r="AB311" s="154">
        <v>1</v>
      </c>
      <c r="AC311" s="154">
        <v>0</v>
      </c>
      <c r="AD311" s="87">
        <f>IF(W311="SOPORTE_TELEFÓNICO",'BASE LIQUIDACION REDEBAN 2025'!$B$19,IF(W311="ENVÍO",'BASE LIQUIDACION REDEBAN 2025'!$C$2,IF(Y311="TIPO I",'BASE LIQUIDACION REDEBAN 2025'!$C$2,IF(Y311="TIPO II",'BASE LIQUIDACION REDEBAN 2025'!$C$3,IF(Y311="TIPO III",'BASE LIQUIDACION REDEBAN 2025'!$C$4,IF(Y311="TIPO IV",'BASE LIQUIDACION REDEBAN 2025'!$C$5,IF(Z311="AEREO",'BASE LIQUIDACION REDEBAN 2025'!$B$6,'BASE LIQUIDACION REDEBAN 2025'!$C$5)))))))</f>
        <v>65960.072302</v>
      </c>
      <c r="AE311" s="87">
        <f>IF(OR(W311="SOPORTE_TELEFÓNICO",W311="ENVÍO"),0,IF(Y311="TIPO I",'BASE LIQUIDACION REDEBAN 2025'!$B$10,IF(Y311="TIPO II",'BASE LIQUIDACION REDEBAN 2025'!$B$11,IF(Y311="TIPO III",'BASE LIQUIDACION REDEBAN 2025'!$B$12,'BASE LIQUIDACION REDEBAN 2025'!$B$13))))</f>
        <v>75096.394270399993</v>
      </c>
      <c r="AF311" s="87">
        <f t="shared" si="4"/>
        <v>65960.072302</v>
      </c>
      <c r="AG311" s="184"/>
      <c r="AH311" s="184"/>
    </row>
    <row r="312" spans="1:34" s="79" customFormat="1" ht="13.15">
      <c r="A312" s="154" t="s">
        <v>76</v>
      </c>
      <c r="B312" s="154" t="str">
        <f>VLOOKUP(A312,'CENTRO DE COSTOS'!A:D,4,FALSE)</f>
        <v>DIEGO FERNANDO HENAO CARDONA</v>
      </c>
      <c r="C312" s="154" t="str">
        <f>VLOOKUP(A312,'CENTRO DE COSTOS'!A:D,2,FALSE)</f>
        <v>0004-0003</v>
      </c>
      <c r="D312" s="154">
        <v>76001</v>
      </c>
      <c r="E312" s="154">
        <v>2569289</v>
      </c>
      <c r="F312" s="154">
        <v>79755</v>
      </c>
      <c r="G312" s="154" t="s">
        <v>2958</v>
      </c>
      <c r="H312" s="154" t="s">
        <v>227</v>
      </c>
      <c r="I312" s="154" t="s">
        <v>76</v>
      </c>
      <c r="J312" s="154" t="s">
        <v>4301</v>
      </c>
      <c r="K312" s="154" t="s">
        <v>159</v>
      </c>
      <c r="L312" s="154" t="s">
        <v>4302</v>
      </c>
      <c r="M312" s="155">
        <v>45877.40902777778</v>
      </c>
      <c r="N312" s="155">
        <v>45877.543055555558</v>
      </c>
      <c r="O312" s="154" t="s">
        <v>2961</v>
      </c>
      <c r="P312" s="154" t="s">
        <v>2962</v>
      </c>
      <c r="Q312" s="154" t="s">
        <v>3099</v>
      </c>
      <c r="R312" s="154" t="s">
        <v>3100</v>
      </c>
      <c r="S312" s="154" t="s">
        <v>2973</v>
      </c>
      <c r="T312" s="180"/>
      <c r="U312" s="154" t="s">
        <v>2965</v>
      </c>
      <c r="V312" s="154" t="s">
        <v>4303</v>
      </c>
      <c r="W312" s="154" t="s">
        <v>2967</v>
      </c>
      <c r="X312" s="154" t="s">
        <v>4304</v>
      </c>
      <c r="Y312" s="154" t="s">
        <v>25</v>
      </c>
      <c r="Z312" s="154" t="s">
        <v>166</v>
      </c>
      <c r="AA312" s="154" t="s">
        <v>525</v>
      </c>
      <c r="AB312" s="154">
        <v>1</v>
      </c>
      <c r="AC312" s="154">
        <v>0</v>
      </c>
      <c r="AD312" s="87">
        <f>IF(W312="SOPORTE_TELEFÓNICO",'BASE LIQUIDACION REDEBAN 2025'!$B$19,IF(W312="ENVÍO",'BASE LIQUIDACION REDEBAN 2025'!$C$2,IF(Y312="TIPO I",'BASE LIQUIDACION REDEBAN 2025'!$C$2,IF(Y312="TIPO II",'BASE LIQUIDACION REDEBAN 2025'!$C$3,IF(Y312="TIPO III",'BASE LIQUIDACION REDEBAN 2025'!$C$4,IF(Y312="TIPO IV",'BASE LIQUIDACION REDEBAN 2025'!$C$5,IF(Z312="AEREO",'BASE LIQUIDACION REDEBAN 2025'!$B$6,'BASE LIQUIDACION REDEBAN 2025'!$C$5)))))))</f>
        <v>65960.072302</v>
      </c>
      <c r="AE312" s="87">
        <f>IF(OR(W312="SOPORTE_TELEFÓNICO",W312="ENVÍO"),0,IF(Y312="TIPO I",'BASE LIQUIDACION REDEBAN 2025'!$B$10,IF(Y312="TIPO II",'BASE LIQUIDACION REDEBAN 2025'!$B$11,IF(Y312="TIPO III",'BASE LIQUIDACION REDEBAN 2025'!$B$12,'BASE LIQUIDACION REDEBAN 2025'!$B$13))))</f>
        <v>75096.394270399993</v>
      </c>
      <c r="AF312" s="87">
        <f t="shared" si="4"/>
        <v>65960.072302</v>
      </c>
      <c r="AG312" s="184"/>
      <c r="AH312" s="184"/>
    </row>
    <row r="313" spans="1:34" s="79" customFormat="1" ht="13.15">
      <c r="A313" s="154" t="s">
        <v>93</v>
      </c>
      <c r="B313" s="154" t="str">
        <f>VLOOKUP(A313,'CENTRO DE COSTOS'!A:D,4,FALSE)</f>
        <v>DIEGO FERNANDO HENAO CARDONA</v>
      </c>
      <c r="C313" s="154" t="str">
        <f>VLOOKUP(A313,'CENTRO DE COSTOS'!A:D,2,FALSE)</f>
        <v>0004-0003</v>
      </c>
      <c r="D313" s="154">
        <v>52001</v>
      </c>
      <c r="E313" s="154">
        <v>2567524</v>
      </c>
      <c r="F313" s="154">
        <v>69677</v>
      </c>
      <c r="G313" s="154" t="s">
        <v>2958</v>
      </c>
      <c r="H313" s="154" t="s">
        <v>174</v>
      </c>
      <c r="I313" s="154" t="s">
        <v>93</v>
      </c>
      <c r="J313" s="154" t="s">
        <v>4305</v>
      </c>
      <c r="K313" s="154" t="s">
        <v>159</v>
      </c>
      <c r="L313" s="154" t="s">
        <v>4306</v>
      </c>
      <c r="M313" s="155">
        <v>45876.651388888888</v>
      </c>
      <c r="N313" s="155">
        <v>45877.545138888891</v>
      </c>
      <c r="O313" s="154" t="s">
        <v>2961</v>
      </c>
      <c r="P313" s="154" t="s">
        <v>2962</v>
      </c>
      <c r="Q313" s="154" t="s">
        <v>3183</v>
      </c>
      <c r="R313" s="154" t="s">
        <v>2972</v>
      </c>
      <c r="S313" s="154" t="s">
        <v>200</v>
      </c>
      <c r="T313" s="180"/>
      <c r="U313" s="154" t="s">
        <v>2965</v>
      </c>
      <c r="V313" s="154" t="s">
        <v>4307</v>
      </c>
      <c r="W313" s="154" t="s">
        <v>2967</v>
      </c>
      <c r="X313" s="154" t="s">
        <v>4308</v>
      </c>
      <c r="Y313" s="154" t="s">
        <v>25</v>
      </c>
      <c r="Z313" s="154" t="s">
        <v>166</v>
      </c>
      <c r="AA313" s="154" t="s">
        <v>3595</v>
      </c>
      <c r="AB313" s="154">
        <v>1</v>
      </c>
      <c r="AC313" s="154">
        <v>0</v>
      </c>
      <c r="AD313" s="87">
        <f>IF(W313="SOPORTE_TELEFÓNICO",'BASE LIQUIDACION REDEBAN 2025'!$B$19,IF(W313="ENVÍO",'BASE LIQUIDACION REDEBAN 2025'!$C$2,IF(Y313="TIPO I",'BASE LIQUIDACION REDEBAN 2025'!$C$2,IF(Y313="TIPO II",'BASE LIQUIDACION REDEBAN 2025'!$C$3,IF(Y313="TIPO III",'BASE LIQUIDACION REDEBAN 2025'!$C$4,IF(Y313="TIPO IV",'BASE LIQUIDACION REDEBAN 2025'!$C$5,IF(Z313="AEREO",'BASE LIQUIDACION REDEBAN 2025'!$B$6,'BASE LIQUIDACION REDEBAN 2025'!$C$5)))))))</f>
        <v>65960.072302</v>
      </c>
      <c r="AE313" s="87">
        <f>IF(OR(W313="SOPORTE_TELEFÓNICO",W313="ENVÍO"),0,IF(Y313="TIPO I",'BASE LIQUIDACION REDEBAN 2025'!$B$10,IF(Y313="TIPO II",'BASE LIQUIDACION REDEBAN 2025'!$B$11,IF(Y313="TIPO III",'BASE LIQUIDACION REDEBAN 2025'!$B$12,'BASE LIQUIDACION REDEBAN 2025'!$B$13))))</f>
        <v>75096.394270399993</v>
      </c>
      <c r="AF313" s="87">
        <f t="shared" si="4"/>
        <v>65960.072302</v>
      </c>
      <c r="AG313" s="184"/>
      <c r="AH313" s="184"/>
    </row>
    <row r="314" spans="1:34" s="79" customFormat="1" ht="13.15">
      <c r="A314" s="154" t="s">
        <v>94</v>
      </c>
      <c r="B314" s="154" t="str">
        <f>VLOOKUP(A314,'CENTRO DE COSTOS'!A:D,4,FALSE)</f>
        <v>DIEGO FERNANDO HENAO CARDONA</v>
      </c>
      <c r="C314" s="154" t="str">
        <f>VLOOKUP(A314,'CENTRO DE COSTOS'!A:D,2,FALSE)</f>
        <v>0004-0002</v>
      </c>
      <c r="D314" s="154">
        <v>63001</v>
      </c>
      <c r="E314" s="154">
        <v>2567139</v>
      </c>
      <c r="F314" s="154">
        <v>76574</v>
      </c>
      <c r="G314" s="154" t="s">
        <v>2958</v>
      </c>
      <c r="H314" s="154" t="s">
        <v>581</v>
      </c>
      <c r="I314" s="154" t="s">
        <v>582</v>
      </c>
      <c r="J314" s="154" t="s">
        <v>4309</v>
      </c>
      <c r="K314" s="154" t="s">
        <v>159</v>
      </c>
      <c r="L314" s="154" t="s">
        <v>4310</v>
      </c>
      <c r="M314" s="155">
        <v>45876.533333333333</v>
      </c>
      <c r="N314" s="155">
        <v>45877.549305555556</v>
      </c>
      <c r="O314" s="154" t="s">
        <v>2961</v>
      </c>
      <c r="P314" s="154" t="s">
        <v>2962</v>
      </c>
      <c r="Q314" s="154" t="s">
        <v>3076</v>
      </c>
      <c r="R314" s="154" t="s">
        <v>3076</v>
      </c>
      <c r="S314" s="154" t="s">
        <v>2973</v>
      </c>
      <c r="T314" s="180"/>
      <c r="U314" s="154" t="s">
        <v>2965</v>
      </c>
      <c r="V314" s="154" t="s">
        <v>4311</v>
      </c>
      <c r="W314" s="154" t="s">
        <v>2967</v>
      </c>
      <c r="X314" s="154" t="s">
        <v>4312</v>
      </c>
      <c r="Y314" s="154" t="s">
        <v>28</v>
      </c>
      <c r="Z314" s="154" t="s">
        <v>166</v>
      </c>
      <c r="AA314" s="154" t="s">
        <v>587</v>
      </c>
      <c r="AB314" s="154">
        <v>1</v>
      </c>
      <c r="AC314" s="154">
        <v>0</v>
      </c>
      <c r="AD314" s="87">
        <f>IF(W314="SOPORTE_TELEFÓNICO",'BASE LIQUIDACION REDEBAN 2025'!$B$19,IF(W314="ENVÍO",'BASE LIQUIDACION REDEBAN 2025'!$C$2,IF(Y314="TIPO I",'BASE LIQUIDACION REDEBAN 2025'!$C$2,IF(Y314="TIPO II",'BASE LIQUIDACION REDEBAN 2025'!$C$3,IF(Y314="TIPO III",'BASE LIQUIDACION REDEBAN 2025'!$C$4,IF(Y314="TIPO IV",'BASE LIQUIDACION REDEBAN 2025'!$C$5,IF(Z314="AEREO",'BASE LIQUIDACION REDEBAN 2025'!$B$6,'BASE LIQUIDACION REDEBAN 2025'!$C$5)))))))</f>
        <v>144967.87232000002</v>
      </c>
      <c r="AE314" s="87">
        <f>IF(OR(W314="SOPORTE_TELEFÓNICO",W314="ENVÍO"),0,IF(Y314="TIPO I",'BASE LIQUIDACION REDEBAN 2025'!$B$10,IF(Y314="TIPO II",'BASE LIQUIDACION REDEBAN 2025'!$B$11,IF(Y314="TIPO III",'BASE LIQUIDACION REDEBAN 2025'!$B$12,'BASE LIQUIDACION REDEBAN 2025'!$B$13))))</f>
        <v>140395.6348884</v>
      </c>
      <c r="AF314" s="87">
        <f t="shared" si="4"/>
        <v>144967.87232000002</v>
      </c>
      <c r="AG314" s="184"/>
      <c r="AH314" s="184"/>
    </row>
    <row r="315" spans="1:34" s="79" customFormat="1" ht="13.15">
      <c r="A315" s="154" t="s">
        <v>93</v>
      </c>
      <c r="B315" s="154" t="str">
        <f>VLOOKUP(A315,'CENTRO DE COSTOS'!A:D,4,FALSE)</f>
        <v>DIEGO FERNANDO HENAO CARDONA</v>
      </c>
      <c r="C315" s="154" t="str">
        <f>VLOOKUP(A315,'CENTRO DE COSTOS'!A:D,2,FALSE)</f>
        <v>0004-0003</v>
      </c>
      <c r="D315" s="154">
        <v>52207</v>
      </c>
      <c r="E315" s="154">
        <v>2567127</v>
      </c>
      <c r="F315" s="154">
        <v>65091</v>
      </c>
      <c r="G315" s="154" t="s">
        <v>2958</v>
      </c>
      <c r="H315" s="154" t="s">
        <v>174</v>
      </c>
      <c r="I315" s="154" t="s">
        <v>4313</v>
      </c>
      <c r="J315" s="154" t="s">
        <v>4314</v>
      </c>
      <c r="K315" s="154" t="s">
        <v>159</v>
      </c>
      <c r="L315" s="154" t="s">
        <v>4315</v>
      </c>
      <c r="M315" s="155">
        <v>45876.515972222223</v>
      </c>
      <c r="N315" s="155">
        <v>45877.551388888889</v>
      </c>
      <c r="O315" s="154" t="s">
        <v>2961</v>
      </c>
      <c r="P315" s="154" t="s">
        <v>2962</v>
      </c>
      <c r="Q315" s="154" t="s">
        <v>2978</v>
      </c>
      <c r="R315" s="154" t="s">
        <v>2972</v>
      </c>
      <c r="S315" s="154" t="s">
        <v>200</v>
      </c>
      <c r="T315" s="180"/>
      <c r="U315" s="154" t="s">
        <v>2965</v>
      </c>
      <c r="V315" s="154" t="s">
        <v>4316</v>
      </c>
      <c r="W315" s="154" t="s">
        <v>2967</v>
      </c>
      <c r="X315" s="154" t="s">
        <v>4317</v>
      </c>
      <c r="Y315" s="154" t="s">
        <v>28</v>
      </c>
      <c r="Z315" s="154" t="s">
        <v>166</v>
      </c>
      <c r="AA315" s="154" t="s">
        <v>1825</v>
      </c>
      <c r="AB315" s="154">
        <v>1</v>
      </c>
      <c r="AC315" s="154">
        <v>0</v>
      </c>
      <c r="AD315" s="87">
        <f>IF(W315="SOPORTE_TELEFÓNICO",'BASE LIQUIDACION REDEBAN 2025'!$B$19,IF(W315="ENVÍO",'BASE LIQUIDACION REDEBAN 2025'!$C$2,IF(Y315="TIPO I",'BASE LIQUIDACION REDEBAN 2025'!$C$2,IF(Y315="TIPO II",'BASE LIQUIDACION REDEBAN 2025'!$C$3,IF(Y315="TIPO III",'BASE LIQUIDACION REDEBAN 2025'!$C$4,IF(Y315="TIPO IV",'BASE LIQUIDACION REDEBAN 2025'!$C$5,IF(Z315="AEREO",'BASE LIQUIDACION REDEBAN 2025'!$B$6,'BASE LIQUIDACION REDEBAN 2025'!$C$5)))))))</f>
        <v>144967.87232000002</v>
      </c>
      <c r="AE315" s="87">
        <f>IF(OR(W315="SOPORTE_TELEFÓNICO",W315="ENVÍO"),0,IF(Y315="TIPO I",'BASE LIQUIDACION REDEBAN 2025'!$B$10,IF(Y315="TIPO II",'BASE LIQUIDACION REDEBAN 2025'!$B$11,IF(Y315="TIPO III",'BASE LIQUIDACION REDEBAN 2025'!$B$12,'BASE LIQUIDACION REDEBAN 2025'!$B$13))))</f>
        <v>140395.6348884</v>
      </c>
      <c r="AF315" s="87">
        <f t="shared" si="4"/>
        <v>144967.87232000002</v>
      </c>
      <c r="AG315" s="184"/>
      <c r="AH315" s="184"/>
    </row>
    <row r="316" spans="1:34" s="79" customFormat="1" ht="13.15">
      <c r="A316" s="154" t="s">
        <v>68</v>
      </c>
      <c r="B316" s="154" t="str">
        <f>VLOOKUP(A316,'CENTRO DE COSTOS'!A:D,4,FALSE)</f>
        <v>WILLIAM ASDRUBAL ROZO ROZO</v>
      </c>
      <c r="C316" s="154" t="str">
        <f>VLOOKUP(A316,'CENTRO DE COSTOS'!A:D,2,FALSE)</f>
        <v>0004-0004</v>
      </c>
      <c r="D316" s="154">
        <v>11001</v>
      </c>
      <c r="E316" s="154">
        <v>2566034</v>
      </c>
      <c r="F316" s="154">
        <v>65775</v>
      </c>
      <c r="G316" s="154" t="s">
        <v>2958</v>
      </c>
      <c r="H316" s="154" t="s">
        <v>470</v>
      </c>
      <c r="I316" s="154" t="s">
        <v>68</v>
      </c>
      <c r="J316" s="154" t="s">
        <v>4318</v>
      </c>
      <c r="K316" s="154" t="s">
        <v>159</v>
      </c>
      <c r="L316" s="154" t="s">
        <v>4319</v>
      </c>
      <c r="M316" s="155">
        <v>45876.333333333336</v>
      </c>
      <c r="N316" s="155">
        <v>45877.554861111108</v>
      </c>
      <c r="O316" s="154" t="s">
        <v>2961</v>
      </c>
      <c r="P316" s="154" t="s">
        <v>2988</v>
      </c>
      <c r="Q316" s="154" t="s">
        <v>2963</v>
      </c>
      <c r="R316" s="154" t="s">
        <v>3326</v>
      </c>
      <c r="S316" s="154" t="s">
        <v>2973</v>
      </c>
      <c r="T316" s="180"/>
      <c r="U316" s="154" t="s">
        <v>2965</v>
      </c>
      <c r="V316" s="154" t="s">
        <v>4320</v>
      </c>
      <c r="W316" s="154" t="s">
        <v>2967</v>
      </c>
      <c r="X316" s="154" t="s">
        <v>4321</v>
      </c>
      <c r="Y316" s="154" t="s">
        <v>25</v>
      </c>
      <c r="Z316" s="154" t="s">
        <v>166</v>
      </c>
      <c r="AA316" s="154" t="s">
        <v>573</v>
      </c>
      <c r="AB316" s="154">
        <v>1</v>
      </c>
      <c r="AC316" s="154">
        <v>0</v>
      </c>
      <c r="AD316" s="87">
        <f>IF(W316="SOPORTE_TELEFÓNICO",'BASE LIQUIDACION REDEBAN 2025'!$B$19,IF(W316="ENVÍO",'BASE LIQUIDACION REDEBAN 2025'!$C$2,IF(Y316="TIPO I",'BASE LIQUIDACION REDEBAN 2025'!$C$2,IF(Y316="TIPO II",'BASE LIQUIDACION REDEBAN 2025'!$C$3,IF(Y316="TIPO III",'BASE LIQUIDACION REDEBAN 2025'!$C$4,IF(Y316="TIPO IV",'BASE LIQUIDACION REDEBAN 2025'!$C$5,IF(Z316="AEREO",'BASE LIQUIDACION REDEBAN 2025'!$B$6,'BASE LIQUIDACION REDEBAN 2025'!$C$5)))))))</f>
        <v>65960.072302</v>
      </c>
      <c r="AE316" s="87">
        <f>IF(OR(W316="SOPORTE_TELEFÓNICO",W316="ENVÍO"),0,IF(Y316="TIPO I",'BASE LIQUIDACION REDEBAN 2025'!$B$10,IF(Y316="TIPO II",'BASE LIQUIDACION REDEBAN 2025'!$B$11,IF(Y316="TIPO III",'BASE LIQUIDACION REDEBAN 2025'!$B$12,'BASE LIQUIDACION REDEBAN 2025'!$B$13))))</f>
        <v>75096.394270399993</v>
      </c>
      <c r="AF316" s="87">
        <f t="shared" si="4"/>
        <v>65960.072302</v>
      </c>
      <c r="AG316" s="184"/>
      <c r="AH316" s="184"/>
    </row>
    <row r="317" spans="1:34" s="79" customFormat="1" ht="13.15">
      <c r="A317" s="154" t="s">
        <v>90</v>
      </c>
      <c r="B317" s="154" t="str">
        <f>VLOOKUP(A317,'CENTRO DE COSTOS'!A:D,4,FALSE)</f>
        <v>JUAN SEBASTIÁN RÍOS CASTRILLÓN</v>
      </c>
      <c r="C317" s="154" t="str">
        <f>VLOOKUP(A317,'CENTRO DE COSTOS'!A:D,2,FALSE)</f>
        <v>0004-0005</v>
      </c>
      <c r="D317" s="154">
        <v>5001</v>
      </c>
      <c r="E317" s="154">
        <v>2567272</v>
      </c>
      <c r="F317" s="154">
        <v>23617</v>
      </c>
      <c r="G317" s="154" t="s">
        <v>2958</v>
      </c>
      <c r="H317" s="154" t="s">
        <v>197</v>
      </c>
      <c r="I317" s="154" t="s">
        <v>90</v>
      </c>
      <c r="J317" s="154" t="s">
        <v>4322</v>
      </c>
      <c r="K317" s="154" t="s">
        <v>159</v>
      </c>
      <c r="L317" s="154" t="s">
        <v>4323</v>
      </c>
      <c r="M317" s="155">
        <v>45876.584722222222</v>
      </c>
      <c r="N317" s="155">
        <v>45877.563194444447</v>
      </c>
      <c r="O317" s="154" t="s">
        <v>2961</v>
      </c>
      <c r="P317" s="154" t="s">
        <v>2962</v>
      </c>
      <c r="Q317" s="154" t="s">
        <v>3055</v>
      </c>
      <c r="R317" s="154" t="s">
        <v>3056</v>
      </c>
      <c r="S317" s="154" t="s">
        <v>2973</v>
      </c>
      <c r="T317" s="180"/>
      <c r="U317" s="154" t="s">
        <v>2965</v>
      </c>
      <c r="V317" s="154" t="s">
        <v>4324</v>
      </c>
      <c r="W317" s="154" t="s">
        <v>2967</v>
      </c>
      <c r="X317" s="154" t="s">
        <v>4325</v>
      </c>
      <c r="Y317" s="154" t="s">
        <v>25</v>
      </c>
      <c r="Z317" s="154" t="s">
        <v>166</v>
      </c>
      <c r="AA317" s="154" t="s">
        <v>4326</v>
      </c>
      <c r="AB317" s="154">
        <v>1</v>
      </c>
      <c r="AC317" s="154">
        <v>0</v>
      </c>
      <c r="AD317" s="87">
        <f>IF(W317="SOPORTE_TELEFÓNICO",'BASE LIQUIDACION REDEBAN 2025'!$B$19,IF(W317="ENVÍO",'BASE LIQUIDACION REDEBAN 2025'!$C$2,IF(Y317="TIPO I",'BASE LIQUIDACION REDEBAN 2025'!$C$2,IF(Y317="TIPO II",'BASE LIQUIDACION REDEBAN 2025'!$C$3,IF(Y317="TIPO III",'BASE LIQUIDACION REDEBAN 2025'!$C$4,IF(Y317="TIPO IV",'BASE LIQUIDACION REDEBAN 2025'!$C$5,IF(Z317="AEREO",'BASE LIQUIDACION REDEBAN 2025'!$B$6,'BASE LIQUIDACION REDEBAN 2025'!$C$5)))))))</f>
        <v>65960.072302</v>
      </c>
      <c r="AE317" s="87">
        <f>IF(OR(W317="SOPORTE_TELEFÓNICO",W317="ENVÍO"),0,IF(Y317="TIPO I",'BASE LIQUIDACION REDEBAN 2025'!$B$10,IF(Y317="TIPO II",'BASE LIQUIDACION REDEBAN 2025'!$B$11,IF(Y317="TIPO III",'BASE LIQUIDACION REDEBAN 2025'!$B$12,'BASE LIQUIDACION REDEBAN 2025'!$B$13))))</f>
        <v>75096.394270399993</v>
      </c>
      <c r="AF317" s="87">
        <f t="shared" si="4"/>
        <v>65960.072302</v>
      </c>
      <c r="AG317" s="184"/>
      <c r="AH317" s="184"/>
    </row>
    <row r="318" spans="1:34" s="79" customFormat="1" ht="13.15">
      <c r="A318" s="154" t="s">
        <v>76</v>
      </c>
      <c r="B318" s="154" t="str">
        <f>VLOOKUP(A318,'CENTRO DE COSTOS'!A:D,4,FALSE)</f>
        <v>DIEGO FERNANDO HENAO CARDONA</v>
      </c>
      <c r="C318" s="154" t="str">
        <f>VLOOKUP(A318,'CENTRO DE COSTOS'!A:D,2,FALSE)</f>
        <v>0004-0003</v>
      </c>
      <c r="D318" s="154">
        <v>76520</v>
      </c>
      <c r="E318" s="154">
        <v>2564210</v>
      </c>
      <c r="F318" s="154">
        <v>25097</v>
      </c>
      <c r="G318" s="154" t="s">
        <v>2958</v>
      </c>
      <c r="H318" s="154" t="s">
        <v>227</v>
      </c>
      <c r="I318" s="154" t="s">
        <v>1403</v>
      </c>
      <c r="J318" s="154" t="s">
        <v>4327</v>
      </c>
      <c r="K318" s="154" t="s">
        <v>159</v>
      </c>
      <c r="L318" s="154" t="s">
        <v>4328</v>
      </c>
      <c r="M318" s="155">
        <v>45875.612500000003</v>
      </c>
      <c r="N318" s="155">
        <v>45877.56527777778</v>
      </c>
      <c r="O318" s="154" t="s">
        <v>2961</v>
      </c>
      <c r="P318" s="154" t="s">
        <v>2962</v>
      </c>
      <c r="Q318" s="154" t="s">
        <v>3099</v>
      </c>
      <c r="R318" s="154" t="s">
        <v>3435</v>
      </c>
      <c r="S318" s="154" t="s">
        <v>220</v>
      </c>
      <c r="T318" s="180"/>
      <c r="U318" s="154" t="s">
        <v>2965</v>
      </c>
      <c r="V318" s="154" t="s">
        <v>4329</v>
      </c>
      <c r="W318" s="154" t="s">
        <v>2967</v>
      </c>
      <c r="X318" s="154" t="s">
        <v>4330</v>
      </c>
      <c r="Y318" s="154" t="s">
        <v>25</v>
      </c>
      <c r="Z318" s="154" t="s">
        <v>166</v>
      </c>
      <c r="AA318" s="154" t="s">
        <v>1408</v>
      </c>
      <c r="AB318" s="154">
        <v>1</v>
      </c>
      <c r="AC318" s="154">
        <v>0</v>
      </c>
      <c r="AD318" s="87">
        <f>IF(W318="SOPORTE_TELEFÓNICO",'BASE LIQUIDACION REDEBAN 2025'!$B$19,IF(W318="ENVÍO",'BASE LIQUIDACION REDEBAN 2025'!$C$2,IF(Y318="TIPO I",'BASE LIQUIDACION REDEBAN 2025'!$C$2,IF(Y318="TIPO II",'BASE LIQUIDACION REDEBAN 2025'!$C$3,IF(Y318="TIPO III",'BASE LIQUIDACION REDEBAN 2025'!$C$4,IF(Y318="TIPO IV",'BASE LIQUIDACION REDEBAN 2025'!$C$5,IF(Z318="AEREO",'BASE LIQUIDACION REDEBAN 2025'!$B$6,'BASE LIQUIDACION REDEBAN 2025'!$C$5)))))))</f>
        <v>65960.072302</v>
      </c>
      <c r="AE318" s="87">
        <f>IF(OR(W318="SOPORTE_TELEFÓNICO",W318="ENVÍO"),0,IF(Y318="TIPO I",'BASE LIQUIDACION REDEBAN 2025'!$B$10,IF(Y318="TIPO II",'BASE LIQUIDACION REDEBAN 2025'!$B$11,IF(Y318="TIPO III",'BASE LIQUIDACION REDEBAN 2025'!$B$12,'BASE LIQUIDACION REDEBAN 2025'!$B$13))))</f>
        <v>75096.394270399993</v>
      </c>
      <c r="AF318" s="87">
        <f t="shared" si="4"/>
        <v>65960.072302</v>
      </c>
      <c r="AG318" s="184"/>
      <c r="AH318" s="184"/>
    </row>
    <row r="319" spans="1:34" s="79" customFormat="1" ht="13.15">
      <c r="A319" s="154" t="s">
        <v>90</v>
      </c>
      <c r="B319" s="154" t="str">
        <f>VLOOKUP(A319,'CENTRO DE COSTOS'!A:D,4,FALSE)</f>
        <v>JUAN SEBASTIÁN RÍOS CASTRILLÓN</v>
      </c>
      <c r="C319" s="154" t="str">
        <f>VLOOKUP(A319,'CENTRO DE COSTOS'!A:D,2,FALSE)</f>
        <v>0004-0005</v>
      </c>
      <c r="D319" s="154">
        <v>5380</v>
      </c>
      <c r="E319" s="154">
        <v>2563806</v>
      </c>
      <c r="F319" s="154">
        <v>66683</v>
      </c>
      <c r="G319" s="154" t="s">
        <v>2958</v>
      </c>
      <c r="H319" s="154" t="s">
        <v>197</v>
      </c>
      <c r="I319" s="154" t="s">
        <v>2836</v>
      </c>
      <c r="J319" s="154" t="s">
        <v>4331</v>
      </c>
      <c r="K319" s="154" t="s">
        <v>159</v>
      </c>
      <c r="L319" s="154" t="s">
        <v>4332</v>
      </c>
      <c r="M319" s="155">
        <v>45875.580555555556</v>
      </c>
      <c r="N319" s="155">
        <v>45877.568055555559</v>
      </c>
      <c r="O319" s="154" t="s">
        <v>2961</v>
      </c>
      <c r="P319" s="154" t="s">
        <v>2962</v>
      </c>
      <c r="Q319" s="154" t="s">
        <v>3316</v>
      </c>
      <c r="R319" s="154" t="s">
        <v>3317</v>
      </c>
      <c r="S319" s="154" t="s">
        <v>220</v>
      </c>
      <c r="T319" s="180"/>
      <c r="U319" s="154" t="s">
        <v>2965</v>
      </c>
      <c r="V319" s="154" t="s">
        <v>4333</v>
      </c>
      <c r="W319" s="154" t="s">
        <v>2967</v>
      </c>
      <c r="X319" s="154" t="s">
        <v>4334</v>
      </c>
      <c r="Y319" s="154" t="s">
        <v>25</v>
      </c>
      <c r="Z319" s="154" t="s">
        <v>166</v>
      </c>
      <c r="AA319" s="154" t="s">
        <v>1626</v>
      </c>
      <c r="AB319" s="154">
        <v>1</v>
      </c>
      <c r="AC319" s="154">
        <v>0</v>
      </c>
      <c r="AD319" s="87">
        <f>IF(W319="SOPORTE_TELEFÓNICO",'BASE LIQUIDACION REDEBAN 2025'!$B$19,IF(W319="ENVÍO",'BASE LIQUIDACION REDEBAN 2025'!$C$2,IF(Y319="TIPO I",'BASE LIQUIDACION REDEBAN 2025'!$C$2,IF(Y319="TIPO II",'BASE LIQUIDACION REDEBAN 2025'!$C$3,IF(Y319="TIPO III",'BASE LIQUIDACION REDEBAN 2025'!$C$4,IF(Y319="TIPO IV",'BASE LIQUIDACION REDEBAN 2025'!$C$5,IF(Z319="AEREO",'BASE LIQUIDACION REDEBAN 2025'!$B$6,'BASE LIQUIDACION REDEBAN 2025'!$C$5)))))))</f>
        <v>65960.072302</v>
      </c>
      <c r="AE319" s="87">
        <f>IF(OR(W319="SOPORTE_TELEFÓNICO",W319="ENVÍO"),0,IF(Y319="TIPO I",'BASE LIQUIDACION REDEBAN 2025'!$B$10,IF(Y319="TIPO II",'BASE LIQUIDACION REDEBAN 2025'!$B$11,IF(Y319="TIPO III",'BASE LIQUIDACION REDEBAN 2025'!$B$12,'BASE LIQUIDACION REDEBAN 2025'!$B$13))))</f>
        <v>75096.394270399993</v>
      </c>
      <c r="AF319" s="87">
        <f t="shared" si="4"/>
        <v>65960.072302</v>
      </c>
      <c r="AG319" s="184"/>
      <c r="AH319" s="184"/>
    </row>
    <row r="320" spans="1:34" s="79" customFormat="1" ht="13.15">
      <c r="A320" s="154" t="s">
        <v>91</v>
      </c>
      <c r="B320" s="154" t="str">
        <f>VLOOKUP(A320,'CENTRO DE COSTOS'!A:D,4,FALSE)</f>
        <v>JOSE MAURICIO HERNANDEZ ROJAS</v>
      </c>
      <c r="C320" s="154" t="str">
        <f>VLOOKUP(A320,'CENTRO DE COSTOS'!A:D,2,FALSE)</f>
        <v>0004-0001</v>
      </c>
      <c r="D320" s="154">
        <v>23001</v>
      </c>
      <c r="E320" s="154">
        <v>2563299</v>
      </c>
      <c r="F320" s="154">
        <v>79217</v>
      </c>
      <c r="G320" s="154" t="s">
        <v>2958</v>
      </c>
      <c r="H320" s="154" t="s">
        <v>421</v>
      </c>
      <c r="I320" s="154" t="s">
        <v>91</v>
      </c>
      <c r="J320" s="154" t="s">
        <v>4335</v>
      </c>
      <c r="K320" s="154" t="s">
        <v>159</v>
      </c>
      <c r="L320" s="154" t="s">
        <v>4336</v>
      </c>
      <c r="M320" s="155">
        <v>45875.556250000001</v>
      </c>
      <c r="N320" s="155">
        <v>45877.570138888892</v>
      </c>
      <c r="O320" s="154" t="s">
        <v>2961</v>
      </c>
      <c r="P320" s="154" t="s">
        <v>2962</v>
      </c>
      <c r="Q320" s="154" t="s">
        <v>2978</v>
      </c>
      <c r="R320" s="154" t="s">
        <v>2983</v>
      </c>
      <c r="S320" s="154" t="s">
        <v>2973</v>
      </c>
      <c r="T320" s="180"/>
      <c r="U320" s="154" t="s">
        <v>2965</v>
      </c>
      <c r="V320" s="154" t="s">
        <v>4337</v>
      </c>
      <c r="W320" s="154" t="s">
        <v>2967</v>
      </c>
      <c r="X320" s="154" t="s">
        <v>4338</v>
      </c>
      <c r="Y320" s="154" t="s">
        <v>25</v>
      </c>
      <c r="Z320" s="154" t="s">
        <v>166</v>
      </c>
      <c r="AA320" s="154" t="s">
        <v>2000</v>
      </c>
      <c r="AB320" s="154">
        <v>1</v>
      </c>
      <c r="AC320" s="154">
        <v>0</v>
      </c>
      <c r="AD320" s="87">
        <f>IF(W320="SOPORTE_TELEFÓNICO",'BASE LIQUIDACION REDEBAN 2025'!$B$19,IF(W320="ENVÍO",'BASE LIQUIDACION REDEBAN 2025'!$C$2,IF(Y320="TIPO I",'BASE LIQUIDACION REDEBAN 2025'!$C$2,IF(Y320="TIPO II",'BASE LIQUIDACION REDEBAN 2025'!$C$3,IF(Y320="TIPO III",'BASE LIQUIDACION REDEBAN 2025'!$C$4,IF(Y320="TIPO IV",'BASE LIQUIDACION REDEBAN 2025'!$C$5,IF(Z320="AEREO",'BASE LIQUIDACION REDEBAN 2025'!$B$6,'BASE LIQUIDACION REDEBAN 2025'!$C$5)))))))</f>
        <v>65960.072302</v>
      </c>
      <c r="AE320" s="87">
        <f>IF(OR(W320="SOPORTE_TELEFÓNICO",W320="ENVÍO"),0,IF(Y320="TIPO I",'BASE LIQUIDACION REDEBAN 2025'!$B$10,IF(Y320="TIPO II",'BASE LIQUIDACION REDEBAN 2025'!$B$11,IF(Y320="TIPO III",'BASE LIQUIDACION REDEBAN 2025'!$B$12,'BASE LIQUIDACION REDEBAN 2025'!$B$13))))</f>
        <v>75096.394270399993</v>
      </c>
      <c r="AF320" s="87">
        <f t="shared" si="4"/>
        <v>65960.072302</v>
      </c>
      <c r="AG320" s="184"/>
      <c r="AH320" s="184"/>
    </row>
    <row r="321" spans="1:34" s="79" customFormat="1" ht="13.15">
      <c r="A321" s="154" t="s">
        <v>72</v>
      </c>
      <c r="B321" s="154" t="str">
        <f>VLOOKUP(A321,'CENTRO DE COSTOS'!A:D,4,FALSE)</f>
        <v>MIGUEL JULIÁN HERNÁNDEZ GUARÍN</v>
      </c>
      <c r="C321" s="154" t="str">
        <f>VLOOKUP(A321,'CENTRO DE COSTOS'!A:D,2,FALSE)</f>
        <v>0004-0008</v>
      </c>
      <c r="D321" s="154">
        <v>68820</v>
      </c>
      <c r="E321" s="154">
        <v>2561467</v>
      </c>
      <c r="F321" s="154">
        <v>57302</v>
      </c>
      <c r="G321" s="154" t="s">
        <v>2958</v>
      </c>
      <c r="H321" s="154" t="s">
        <v>820</v>
      </c>
      <c r="I321" s="154" t="s">
        <v>4339</v>
      </c>
      <c r="J321" s="154" t="s">
        <v>4340</v>
      </c>
      <c r="K321" s="154" t="s">
        <v>159</v>
      </c>
      <c r="L321" s="154" t="s">
        <v>4341</v>
      </c>
      <c r="M321" s="155">
        <v>45875.42083333333</v>
      </c>
      <c r="N321" s="155">
        <v>45877.573611111111</v>
      </c>
      <c r="O321" s="154" t="s">
        <v>2961</v>
      </c>
      <c r="P321" s="154" t="s">
        <v>2962</v>
      </c>
      <c r="Q321" s="154" t="s">
        <v>3046</v>
      </c>
      <c r="R321" s="154" t="s">
        <v>2972</v>
      </c>
      <c r="S321" s="154" t="s">
        <v>2973</v>
      </c>
      <c r="T321" s="180"/>
      <c r="U321" s="154" t="s">
        <v>2965</v>
      </c>
      <c r="V321" s="154" t="s">
        <v>4342</v>
      </c>
      <c r="W321" s="154" t="s">
        <v>2967</v>
      </c>
      <c r="X321" s="154" t="s">
        <v>4343</v>
      </c>
      <c r="Y321" s="154" t="s">
        <v>28</v>
      </c>
      <c r="Z321" s="154" t="s">
        <v>166</v>
      </c>
      <c r="AA321" s="154" t="s">
        <v>950</v>
      </c>
      <c r="AB321" s="154">
        <v>1</v>
      </c>
      <c r="AC321" s="154">
        <v>0</v>
      </c>
      <c r="AD321" s="87">
        <f>IF(W321="SOPORTE_TELEFÓNICO",'BASE LIQUIDACION REDEBAN 2025'!$B$19,IF(W321="ENVÍO",'BASE LIQUIDACION REDEBAN 2025'!$C$2,IF(Y321="TIPO I",'BASE LIQUIDACION REDEBAN 2025'!$C$2,IF(Y321="TIPO II",'BASE LIQUIDACION REDEBAN 2025'!$C$3,IF(Y321="TIPO III",'BASE LIQUIDACION REDEBAN 2025'!$C$4,IF(Y321="TIPO IV",'BASE LIQUIDACION REDEBAN 2025'!$C$5,IF(Z321="AEREO",'BASE LIQUIDACION REDEBAN 2025'!$B$6,'BASE LIQUIDACION REDEBAN 2025'!$C$5)))))))</f>
        <v>144967.87232000002</v>
      </c>
      <c r="AE321" s="87">
        <f>IF(OR(W321="SOPORTE_TELEFÓNICO",W321="ENVÍO"),0,IF(Y321="TIPO I",'BASE LIQUIDACION REDEBAN 2025'!$B$10,IF(Y321="TIPO II",'BASE LIQUIDACION REDEBAN 2025'!$B$11,IF(Y321="TIPO III",'BASE LIQUIDACION REDEBAN 2025'!$B$12,'BASE LIQUIDACION REDEBAN 2025'!$B$13))))</f>
        <v>140395.6348884</v>
      </c>
      <c r="AF321" s="87">
        <f t="shared" si="4"/>
        <v>144967.87232000002</v>
      </c>
      <c r="AG321" s="184"/>
      <c r="AH321" s="184"/>
    </row>
    <row r="322" spans="1:34" s="79" customFormat="1" ht="13.15">
      <c r="A322" s="154" t="s">
        <v>98</v>
      </c>
      <c r="B322" s="154" t="str">
        <f>VLOOKUP(A322,'CENTRO DE COSTOS'!A:D,4,FALSE)</f>
        <v>MIGUEL JULIÁN HERNÁNDEZ GUARÍN</v>
      </c>
      <c r="C322" s="154" t="str">
        <f>VLOOKUP(A322,'CENTRO DE COSTOS'!A:D,2,FALSE)</f>
        <v>0004-0008</v>
      </c>
      <c r="D322" s="154">
        <v>15087</v>
      </c>
      <c r="E322" s="154">
        <v>2556913</v>
      </c>
      <c r="F322" s="154">
        <v>41642</v>
      </c>
      <c r="G322" s="154" t="s">
        <v>2958</v>
      </c>
      <c r="H322" s="154" t="s">
        <v>241</v>
      </c>
      <c r="I322" s="154" t="s">
        <v>4344</v>
      </c>
      <c r="J322" s="154" t="s">
        <v>4345</v>
      </c>
      <c r="K322" s="154" t="s">
        <v>159</v>
      </c>
      <c r="L322" s="154" t="s">
        <v>4346</v>
      </c>
      <c r="M322" s="155">
        <v>45874.555555555555</v>
      </c>
      <c r="N322" s="155">
        <v>45877.57916666667</v>
      </c>
      <c r="O322" s="154" t="s">
        <v>2961</v>
      </c>
      <c r="P322" s="154" t="s">
        <v>2962</v>
      </c>
      <c r="Q322" s="154" t="s">
        <v>2971</v>
      </c>
      <c r="R322" s="154" t="s">
        <v>2972</v>
      </c>
      <c r="S322" s="154" t="s">
        <v>2973</v>
      </c>
      <c r="T322" s="180"/>
      <c r="U322" s="154" t="s">
        <v>2965</v>
      </c>
      <c r="V322" s="154" t="s">
        <v>4347</v>
      </c>
      <c r="W322" s="154" t="s">
        <v>2967</v>
      </c>
      <c r="X322" s="154" t="s">
        <v>4348</v>
      </c>
      <c r="Y322" s="154" t="s">
        <v>28</v>
      </c>
      <c r="Z322" s="154" t="s">
        <v>166</v>
      </c>
      <c r="AA322" s="154" t="s">
        <v>623</v>
      </c>
      <c r="AB322" s="154">
        <v>1</v>
      </c>
      <c r="AC322" s="154">
        <v>0</v>
      </c>
      <c r="AD322" s="87">
        <f>IF(W322="SOPORTE_TELEFÓNICO",'BASE LIQUIDACION REDEBAN 2025'!$B$19,IF(W322="ENVÍO",'BASE LIQUIDACION REDEBAN 2025'!$C$2,IF(Y322="TIPO I",'BASE LIQUIDACION REDEBAN 2025'!$C$2,IF(Y322="TIPO II",'BASE LIQUIDACION REDEBAN 2025'!$C$3,IF(Y322="TIPO III",'BASE LIQUIDACION REDEBAN 2025'!$C$4,IF(Y322="TIPO IV",'BASE LIQUIDACION REDEBAN 2025'!$C$5,IF(Z322="AEREO",'BASE LIQUIDACION REDEBAN 2025'!$B$6,'BASE LIQUIDACION REDEBAN 2025'!$C$5)))))))</f>
        <v>144967.87232000002</v>
      </c>
      <c r="AE322" s="87">
        <f>IF(OR(W322="SOPORTE_TELEFÓNICO",W322="ENVÍO"),0,IF(Y322="TIPO I",'BASE LIQUIDACION REDEBAN 2025'!$B$10,IF(Y322="TIPO II",'BASE LIQUIDACION REDEBAN 2025'!$B$11,IF(Y322="TIPO III",'BASE LIQUIDACION REDEBAN 2025'!$B$12,'BASE LIQUIDACION REDEBAN 2025'!$B$13))))</f>
        <v>140395.6348884</v>
      </c>
      <c r="AF322" s="87">
        <f t="shared" si="4"/>
        <v>144967.87232000002</v>
      </c>
      <c r="AG322" s="184"/>
      <c r="AH322" s="184"/>
    </row>
    <row r="323" spans="1:34" s="79" customFormat="1" ht="13.15">
      <c r="A323" s="154" t="s">
        <v>98</v>
      </c>
      <c r="B323" s="154" t="str">
        <f>VLOOKUP(A323,'CENTRO DE COSTOS'!A:D,4,FALSE)</f>
        <v>MIGUEL JULIÁN HERNÁNDEZ GUARÍN</v>
      </c>
      <c r="C323" s="154" t="str">
        <f>VLOOKUP(A323,'CENTRO DE COSTOS'!A:D,2,FALSE)</f>
        <v>0004-0008</v>
      </c>
      <c r="D323" s="154">
        <v>15835</v>
      </c>
      <c r="E323" s="154">
        <v>2553990</v>
      </c>
      <c r="F323" s="154">
        <v>48615</v>
      </c>
      <c r="G323" s="154" t="s">
        <v>2958</v>
      </c>
      <c r="H323" s="154" t="s">
        <v>241</v>
      </c>
      <c r="I323" s="154" t="s">
        <v>2703</v>
      </c>
      <c r="J323" s="154" t="s">
        <v>4349</v>
      </c>
      <c r="K323" s="154" t="s">
        <v>159</v>
      </c>
      <c r="L323" s="154" t="s">
        <v>4350</v>
      </c>
      <c r="M323" s="155">
        <v>45874.385416666664</v>
      </c>
      <c r="N323" s="155">
        <v>45877.583333333336</v>
      </c>
      <c r="O323" s="154" t="s">
        <v>2961</v>
      </c>
      <c r="P323" s="154" t="s">
        <v>2962</v>
      </c>
      <c r="Q323" s="154" t="s">
        <v>3082</v>
      </c>
      <c r="R323" s="154" t="s">
        <v>2972</v>
      </c>
      <c r="S323" s="154" t="s">
        <v>2973</v>
      </c>
      <c r="T323" s="180"/>
      <c r="U323" s="154" t="s">
        <v>2965</v>
      </c>
      <c r="V323" s="154" t="s">
        <v>4351</v>
      </c>
      <c r="W323" s="154" t="s">
        <v>2967</v>
      </c>
      <c r="X323" s="154" t="s">
        <v>4352</v>
      </c>
      <c r="Y323" s="154" t="s">
        <v>28</v>
      </c>
      <c r="Z323" s="154" t="s">
        <v>166</v>
      </c>
      <c r="AA323" s="154" t="s">
        <v>1148</v>
      </c>
      <c r="AB323" s="154">
        <v>1</v>
      </c>
      <c r="AC323" s="154">
        <v>0</v>
      </c>
      <c r="AD323" s="87">
        <f>IF(W323="SOPORTE_TELEFÓNICO",'BASE LIQUIDACION REDEBAN 2025'!$B$19,IF(W323="ENVÍO",'BASE LIQUIDACION REDEBAN 2025'!$C$2,IF(Y323="TIPO I",'BASE LIQUIDACION REDEBAN 2025'!$C$2,IF(Y323="TIPO II",'BASE LIQUIDACION REDEBAN 2025'!$C$3,IF(Y323="TIPO III",'BASE LIQUIDACION REDEBAN 2025'!$C$4,IF(Y323="TIPO IV",'BASE LIQUIDACION REDEBAN 2025'!$C$5,IF(Z323="AEREO",'BASE LIQUIDACION REDEBAN 2025'!$B$6,'BASE LIQUIDACION REDEBAN 2025'!$C$5)))))))</f>
        <v>144967.87232000002</v>
      </c>
      <c r="AE323" s="87">
        <f>IF(OR(W323="SOPORTE_TELEFÓNICO",W323="ENVÍO"),0,IF(Y323="TIPO I",'BASE LIQUIDACION REDEBAN 2025'!$B$10,IF(Y323="TIPO II",'BASE LIQUIDACION REDEBAN 2025'!$B$11,IF(Y323="TIPO III",'BASE LIQUIDACION REDEBAN 2025'!$B$12,'BASE LIQUIDACION REDEBAN 2025'!$B$13))))</f>
        <v>140395.6348884</v>
      </c>
      <c r="AF323" s="87">
        <f t="shared" ref="AF323:AF386" si="5">IF(OR(W323="SOPORTE_TELEFÓNICO",W323="ENVÍO"),AD323,(AD323*AB323+AE323*AC323))</f>
        <v>144967.87232000002</v>
      </c>
      <c r="AG323" s="184"/>
      <c r="AH323" s="184"/>
    </row>
    <row r="324" spans="1:34" s="79" customFormat="1" ht="13.15">
      <c r="A324" s="154" t="s">
        <v>68</v>
      </c>
      <c r="B324" s="154" t="str">
        <f>VLOOKUP(A324,'CENTRO DE COSTOS'!A:D,4,FALSE)</f>
        <v>WILLIAM ASDRUBAL ROZO ROZO</v>
      </c>
      <c r="C324" s="154" t="str">
        <f>VLOOKUP(A324,'CENTRO DE COSTOS'!A:D,2,FALSE)</f>
        <v>0004-0004</v>
      </c>
      <c r="D324" s="154">
        <v>11001</v>
      </c>
      <c r="E324" s="154">
        <v>2563986</v>
      </c>
      <c r="F324" s="154">
        <v>49070</v>
      </c>
      <c r="G324" s="154" t="s">
        <v>2958</v>
      </c>
      <c r="H324" s="154" t="s">
        <v>470</v>
      </c>
      <c r="I324" s="154" t="s">
        <v>68</v>
      </c>
      <c r="J324" s="154" t="s">
        <v>4353</v>
      </c>
      <c r="K324" s="154" t="s">
        <v>159</v>
      </c>
      <c r="L324" s="154" t="s">
        <v>4354</v>
      </c>
      <c r="M324" s="155">
        <v>45875.604166666664</v>
      </c>
      <c r="N324" s="155">
        <v>45877.595833333333</v>
      </c>
      <c r="O324" s="154" t="s">
        <v>2961</v>
      </c>
      <c r="P324" s="154" t="s">
        <v>2988</v>
      </c>
      <c r="Q324" s="154" t="s">
        <v>2963</v>
      </c>
      <c r="R324" s="154" t="s">
        <v>3326</v>
      </c>
      <c r="S324" s="154" t="s">
        <v>2973</v>
      </c>
      <c r="T324" s="180"/>
      <c r="U324" s="154" t="s">
        <v>2965</v>
      </c>
      <c r="V324" s="154" t="s">
        <v>4355</v>
      </c>
      <c r="W324" s="154" t="s">
        <v>2967</v>
      </c>
      <c r="X324" s="154" t="s">
        <v>4356</v>
      </c>
      <c r="Y324" s="154" t="s">
        <v>25</v>
      </c>
      <c r="Z324" s="154" t="s">
        <v>166</v>
      </c>
      <c r="AA324" s="154" t="s">
        <v>573</v>
      </c>
      <c r="AB324" s="154">
        <v>1</v>
      </c>
      <c r="AC324" s="154">
        <v>0</v>
      </c>
      <c r="AD324" s="87">
        <f>IF(W324="SOPORTE_TELEFÓNICO",'BASE LIQUIDACION REDEBAN 2025'!$B$19,IF(W324="ENVÍO",'BASE LIQUIDACION REDEBAN 2025'!$C$2,IF(Y324="TIPO I",'BASE LIQUIDACION REDEBAN 2025'!$C$2,IF(Y324="TIPO II",'BASE LIQUIDACION REDEBAN 2025'!$C$3,IF(Y324="TIPO III",'BASE LIQUIDACION REDEBAN 2025'!$C$4,IF(Y324="TIPO IV",'BASE LIQUIDACION REDEBAN 2025'!$C$5,IF(Z324="AEREO",'BASE LIQUIDACION REDEBAN 2025'!$B$6,'BASE LIQUIDACION REDEBAN 2025'!$C$5)))))))</f>
        <v>65960.072302</v>
      </c>
      <c r="AE324" s="87">
        <f>IF(OR(W324="SOPORTE_TELEFÓNICO",W324="ENVÍO"),0,IF(Y324="TIPO I",'BASE LIQUIDACION REDEBAN 2025'!$B$10,IF(Y324="TIPO II",'BASE LIQUIDACION REDEBAN 2025'!$B$11,IF(Y324="TIPO III",'BASE LIQUIDACION REDEBAN 2025'!$B$12,'BASE LIQUIDACION REDEBAN 2025'!$B$13))))</f>
        <v>75096.394270399993</v>
      </c>
      <c r="AF324" s="87">
        <f t="shared" si="5"/>
        <v>65960.072302</v>
      </c>
      <c r="AG324" s="184"/>
      <c r="AH324" s="184"/>
    </row>
    <row r="325" spans="1:34" s="79" customFormat="1" ht="13.15">
      <c r="A325" s="154" t="s">
        <v>64</v>
      </c>
      <c r="B325" s="154" t="str">
        <f>VLOOKUP(A325,'CENTRO DE COSTOS'!A:D,4,FALSE)</f>
        <v>JOSE MAURICIO HERNANDEZ ROJAS</v>
      </c>
      <c r="C325" s="154" t="str">
        <f>VLOOKUP(A325,'CENTRO DE COSTOS'!A:D,2,FALSE)</f>
        <v>0004-0001</v>
      </c>
      <c r="D325" s="154">
        <v>8001</v>
      </c>
      <c r="E325" s="154">
        <v>2564880</v>
      </c>
      <c r="F325" s="154">
        <v>66129</v>
      </c>
      <c r="G325" s="154" t="s">
        <v>2958</v>
      </c>
      <c r="H325" s="154" t="s">
        <v>389</v>
      </c>
      <c r="I325" s="154" t="s">
        <v>64</v>
      </c>
      <c r="J325" s="154" t="s">
        <v>4357</v>
      </c>
      <c r="K325" s="154" t="s">
        <v>159</v>
      </c>
      <c r="L325" s="154" t="s">
        <v>4358</v>
      </c>
      <c r="M325" s="155">
        <v>45875.652777777781</v>
      </c>
      <c r="N325" s="155">
        <v>45877.601388888892</v>
      </c>
      <c r="O325" s="154" t="s">
        <v>2961</v>
      </c>
      <c r="P325" s="154" t="s">
        <v>2962</v>
      </c>
      <c r="Q325" s="154" t="s">
        <v>2978</v>
      </c>
      <c r="R325" s="154" t="s">
        <v>2972</v>
      </c>
      <c r="S325" s="154" t="s">
        <v>2973</v>
      </c>
      <c r="T325" s="180"/>
      <c r="U325" s="154" t="s">
        <v>2965</v>
      </c>
      <c r="V325" s="154" t="s">
        <v>4359</v>
      </c>
      <c r="W325" s="154" t="s">
        <v>2967</v>
      </c>
      <c r="X325" s="154" t="s">
        <v>4360</v>
      </c>
      <c r="Y325" s="154" t="s">
        <v>25</v>
      </c>
      <c r="Z325" s="154" t="s">
        <v>166</v>
      </c>
      <c r="AA325" s="154" t="s">
        <v>395</v>
      </c>
      <c r="AB325" s="154">
        <v>1</v>
      </c>
      <c r="AC325" s="154">
        <v>0</v>
      </c>
      <c r="AD325" s="87">
        <f>IF(W325="SOPORTE_TELEFÓNICO",'BASE LIQUIDACION REDEBAN 2025'!$B$19,IF(W325="ENVÍO",'BASE LIQUIDACION REDEBAN 2025'!$C$2,IF(Y325="TIPO I",'BASE LIQUIDACION REDEBAN 2025'!$C$2,IF(Y325="TIPO II",'BASE LIQUIDACION REDEBAN 2025'!$C$3,IF(Y325="TIPO III",'BASE LIQUIDACION REDEBAN 2025'!$C$4,IF(Y325="TIPO IV",'BASE LIQUIDACION REDEBAN 2025'!$C$5,IF(Z325="AEREO",'BASE LIQUIDACION REDEBAN 2025'!$B$6,'BASE LIQUIDACION REDEBAN 2025'!$C$5)))))))</f>
        <v>65960.072302</v>
      </c>
      <c r="AE325" s="87">
        <f>IF(OR(W325="SOPORTE_TELEFÓNICO",W325="ENVÍO"),0,IF(Y325="TIPO I",'BASE LIQUIDACION REDEBAN 2025'!$B$10,IF(Y325="TIPO II",'BASE LIQUIDACION REDEBAN 2025'!$B$11,IF(Y325="TIPO III",'BASE LIQUIDACION REDEBAN 2025'!$B$12,'BASE LIQUIDACION REDEBAN 2025'!$B$13))))</f>
        <v>75096.394270399993</v>
      </c>
      <c r="AF325" s="87">
        <f t="shared" si="5"/>
        <v>65960.072302</v>
      </c>
      <c r="AG325" s="184"/>
      <c r="AH325" s="184"/>
    </row>
    <row r="326" spans="1:34" s="79" customFormat="1" ht="13.15">
      <c r="A326" s="154" t="s">
        <v>72</v>
      </c>
      <c r="B326" s="154" t="str">
        <f>VLOOKUP(A326,'CENTRO DE COSTOS'!A:D,4,FALSE)</f>
        <v>MIGUEL JULIÁN HERNÁNDEZ GUARÍN</v>
      </c>
      <c r="C326" s="154" t="str">
        <f>VLOOKUP(A326,'CENTRO DE COSTOS'!A:D,2,FALSE)</f>
        <v>0004-0008</v>
      </c>
      <c r="D326" s="154">
        <v>68081</v>
      </c>
      <c r="E326" s="154">
        <v>2554922</v>
      </c>
      <c r="F326" s="154">
        <v>55519</v>
      </c>
      <c r="G326" s="154" t="s">
        <v>2958</v>
      </c>
      <c r="H326" s="154" t="s">
        <v>820</v>
      </c>
      <c r="I326" s="154" t="s">
        <v>829</v>
      </c>
      <c r="J326" s="154" t="s">
        <v>4361</v>
      </c>
      <c r="K326" s="154" t="s">
        <v>159</v>
      </c>
      <c r="L326" s="154" t="s">
        <v>4362</v>
      </c>
      <c r="M326" s="155">
        <v>45874.42083333333</v>
      </c>
      <c r="N326" s="155">
        <v>45877.606944444444</v>
      </c>
      <c r="O326" s="154" t="s">
        <v>2961</v>
      </c>
      <c r="P326" s="154" t="s">
        <v>2962</v>
      </c>
      <c r="Q326" s="154" t="s">
        <v>3082</v>
      </c>
      <c r="R326" s="154" t="s">
        <v>2972</v>
      </c>
      <c r="S326" s="154" t="s">
        <v>200</v>
      </c>
      <c r="T326" s="180"/>
      <c r="U326" s="154" t="s">
        <v>2965</v>
      </c>
      <c r="V326" s="154" t="s">
        <v>4363</v>
      </c>
      <c r="W326" s="154" t="s">
        <v>2967</v>
      </c>
      <c r="X326" s="154" t="s">
        <v>4364</v>
      </c>
      <c r="Y326" s="154" t="s">
        <v>30</v>
      </c>
      <c r="Z326" s="154" t="s">
        <v>166</v>
      </c>
      <c r="AA326" s="154" t="s">
        <v>310</v>
      </c>
      <c r="AB326" s="154">
        <v>1</v>
      </c>
      <c r="AC326" s="154">
        <v>0</v>
      </c>
      <c r="AD326" s="87">
        <f>IF(W326="SOPORTE_TELEFÓNICO",'BASE LIQUIDACION REDEBAN 2025'!$B$19,IF(W326="ENVÍO",'BASE LIQUIDACION REDEBAN 2025'!$C$2,IF(Y326="TIPO I",'BASE LIQUIDACION REDEBAN 2025'!$C$2,IF(Y326="TIPO II",'BASE LIQUIDACION REDEBAN 2025'!$C$3,IF(Y326="TIPO III",'BASE LIQUIDACION REDEBAN 2025'!$C$4,IF(Y326="TIPO IV",'BASE LIQUIDACION REDEBAN 2025'!$C$5,IF(Z326="AEREO",'BASE LIQUIDACION REDEBAN 2025'!$B$6,'BASE LIQUIDACION REDEBAN 2025'!$C$5)))))))</f>
        <v>275728.78077800001</v>
      </c>
      <c r="AE326" s="87">
        <f>IF(OR(W326="SOPORTE_TELEFÓNICO",W326="ENVÍO"),0,IF(Y326="TIPO I",'BASE LIQUIDACION REDEBAN 2025'!$B$10,IF(Y326="TIPO II",'BASE LIQUIDACION REDEBAN 2025'!$B$11,IF(Y326="TIPO III",'BASE LIQUIDACION REDEBAN 2025'!$B$12,'BASE LIQUIDACION REDEBAN 2025'!$B$13))))</f>
        <v>196536.5258152</v>
      </c>
      <c r="AF326" s="87">
        <f t="shared" si="5"/>
        <v>275728.78077800001</v>
      </c>
      <c r="AG326" s="184"/>
      <c r="AH326" s="184"/>
    </row>
    <row r="327" spans="1:34" s="79" customFormat="1" ht="13.15">
      <c r="A327" s="154" t="s">
        <v>68</v>
      </c>
      <c r="B327" s="154" t="str">
        <f>VLOOKUP(A327,'CENTRO DE COSTOS'!A:D,4,FALSE)</f>
        <v>WILLIAM ASDRUBAL ROZO ROZO</v>
      </c>
      <c r="C327" s="154" t="str">
        <f>VLOOKUP(A327,'CENTRO DE COSTOS'!A:D,2,FALSE)</f>
        <v>0004-0004</v>
      </c>
      <c r="D327" s="154">
        <v>11001</v>
      </c>
      <c r="E327" s="154">
        <v>2567243</v>
      </c>
      <c r="F327" s="154">
        <v>26847</v>
      </c>
      <c r="G327" s="154" t="s">
        <v>2958</v>
      </c>
      <c r="H327" s="154" t="s">
        <v>470</v>
      </c>
      <c r="I327" s="154" t="s">
        <v>68</v>
      </c>
      <c r="J327" s="154" t="s">
        <v>4365</v>
      </c>
      <c r="K327" s="154" t="s">
        <v>159</v>
      </c>
      <c r="L327" s="154" t="s">
        <v>4366</v>
      </c>
      <c r="M327" s="155">
        <v>45876.530555555553</v>
      </c>
      <c r="N327" s="155">
        <v>45877.611111111109</v>
      </c>
      <c r="O327" s="154" t="s">
        <v>2961</v>
      </c>
      <c r="P327" s="154" t="s">
        <v>2988</v>
      </c>
      <c r="Q327" s="154" t="s">
        <v>2963</v>
      </c>
      <c r="R327" s="154" t="s">
        <v>3326</v>
      </c>
      <c r="S327" s="154" t="s">
        <v>2973</v>
      </c>
      <c r="T327" s="180"/>
      <c r="U327" s="154" t="s">
        <v>2965</v>
      </c>
      <c r="V327" s="154" t="s">
        <v>4367</v>
      </c>
      <c r="W327" s="154" t="s">
        <v>2967</v>
      </c>
      <c r="X327" s="154" t="s">
        <v>4368</v>
      </c>
      <c r="Y327" s="154" t="s">
        <v>25</v>
      </c>
      <c r="Z327" s="154" t="s">
        <v>166</v>
      </c>
      <c r="AA327" s="154" t="s">
        <v>506</v>
      </c>
      <c r="AB327" s="154">
        <v>1</v>
      </c>
      <c r="AC327" s="154">
        <v>0</v>
      </c>
      <c r="AD327" s="87">
        <f>IF(W327="SOPORTE_TELEFÓNICO",'BASE LIQUIDACION REDEBAN 2025'!$B$19,IF(W327="ENVÍO",'BASE LIQUIDACION REDEBAN 2025'!$C$2,IF(Y327="TIPO I",'BASE LIQUIDACION REDEBAN 2025'!$C$2,IF(Y327="TIPO II",'BASE LIQUIDACION REDEBAN 2025'!$C$3,IF(Y327="TIPO III",'BASE LIQUIDACION REDEBAN 2025'!$C$4,IF(Y327="TIPO IV",'BASE LIQUIDACION REDEBAN 2025'!$C$5,IF(Z327="AEREO",'BASE LIQUIDACION REDEBAN 2025'!$B$6,'BASE LIQUIDACION REDEBAN 2025'!$C$5)))))))</f>
        <v>65960.072302</v>
      </c>
      <c r="AE327" s="87">
        <f>IF(OR(W327="SOPORTE_TELEFÓNICO",W327="ENVÍO"),0,IF(Y327="TIPO I",'BASE LIQUIDACION REDEBAN 2025'!$B$10,IF(Y327="TIPO II",'BASE LIQUIDACION REDEBAN 2025'!$B$11,IF(Y327="TIPO III",'BASE LIQUIDACION REDEBAN 2025'!$B$12,'BASE LIQUIDACION REDEBAN 2025'!$B$13))))</f>
        <v>75096.394270399993</v>
      </c>
      <c r="AF327" s="87">
        <f t="shared" si="5"/>
        <v>65960.072302</v>
      </c>
      <c r="AG327" s="184"/>
      <c r="AH327" s="184"/>
    </row>
    <row r="328" spans="1:34" s="79" customFormat="1" ht="13.15">
      <c r="A328" s="154" t="s">
        <v>90</v>
      </c>
      <c r="B328" s="154" t="str">
        <f>VLOOKUP(A328,'CENTRO DE COSTOS'!A:D,4,FALSE)</f>
        <v>JUAN SEBASTIÁN RÍOS CASTRILLÓN</v>
      </c>
      <c r="C328" s="154" t="str">
        <f>VLOOKUP(A328,'CENTRO DE COSTOS'!A:D,2,FALSE)</f>
        <v>0004-0005</v>
      </c>
      <c r="D328" s="154">
        <v>5190</v>
      </c>
      <c r="E328" s="154">
        <v>2565816</v>
      </c>
      <c r="F328" s="154">
        <v>34524</v>
      </c>
      <c r="G328" s="154" t="s">
        <v>2958</v>
      </c>
      <c r="H328" s="154" t="s">
        <v>197</v>
      </c>
      <c r="I328" s="154" t="s">
        <v>4369</v>
      </c>
      <c r="J328" s="154" t="s">
        <v>4370</v>
      </c>
      <c r="K328" s="154" t="s">
        <v>159</v>
      </c>
      <c r="L328" s="154" t="s">
        <v>4371</v>
      </c>
      <c r="M328" s="155">
        <v>45875.713194444441</v>
      </c>
      <c r="N328" s="155">
        <v>45877.615277777775</v>
      </c>
      <c r="O328" s="154" t="s">
        <v>2961</v>
      </c>
      <c r="P328" s="154" t="s">
        <v>2988</v>
      </c>
      <c r="Q328" s="154" t="s">
        <v>2963</v>
      </c>
      <c r="R328" s="154" t="s">
        <v>3326</v>
      </c>
      <c r="S328" s="154" t="s">
        <v>2973</v>
      </c>
      <c r="T328" s="180"/>
      <c r="U328" s="154" t="s">
        <v>2965</v>
      </c>
      <c r="V328" s="154" t="s">
        <v>4372</v>
      </c>
      <c r="W328" s="154" t="s">
        <v>2967</v>
      </c>
      <c r="X328" s="154" t="s">
        <v>4373</v>
      </c>
      <c r="Y328" s="154" t="s">
        <v>28</v>
      </c>
      <c r="Z328" s="154" t="s">
        <v>166</v>
      </c>
      <c r="AA328" s="154" t="s">
        <v>3158</v>
      </c>
      <c r="AB328" s="154">
        <v>1</v>
      </c>
      <c r="AC328" s="154">
        <v>0</v>
      </c>
      <c r="AD328" s="87">
        <f>IF(W328="SOPORTE_TELEFÓNICO",'BASE LIQUIDACION REDEBAN 2025'!$B$19,IF(W328="ENVÍO",'BASE LIQUIDACION REDEBAN 2025'!$C$2,IF(Y328="TIPO I",'BASE LIQUIDACION REDEBAN 2025'!$C$2,IF(Y328="TIPO II",'BASE LIQUIDACION REDEBAN 2025'!$C$3,IF(Y328="TIPO III",'BASE LIQUIDACION REDEBAN 2025'!$C$4,IF(Y328="TIPO IV",'BASE LIQUIDACION REDEBAN 2025'!$C$5,IF(Z328="AEREO",'BASE LIQUIDACION REDEBAN 2025'!$B$6,'BASE LIQUIDACION REDEBAN 2025'!$C$5)))))))</f>
        <v>144967.87232000002</v>
      </c>
      <c r="AE328" s="87">
        <f>IF(OR(W328="SOPORTE_TELEFÓNICO",W328="ENVÍO"),0,IF(Y328="TIPO I",'BASE LIQUIDACION REDEBAN 2025'!$B$10,IF(Y328="TIPO II",'BASE LIQUIDACION REDEBAN 2025'!$B$11,IF(Y328="TIPO III",'BASE LIQUIDACION REDEBAN 2025'!$B$12,'BASE LIQUIDACION REDEBAN 2025'!$B$13))))</f>
        <v>140395.6348884</v>
      </c>
      <c r="AF328" s="87">
        <f t="shared" si="5"/>
        <v>144967.87232000002</v>
      </c>
      <c r="AG328" s="184"/>
      <c r="AH328" s="184"/>
    </row>
    <row r="329" spans="1:34" s="79" customFormat="1" ht="13.15">
      <c r="A329" s="154" t="s">
        <v>98</v>
      </c>
      <c r="B329" s="154" t="str">
        <f>VLOOKUP(A329,'CENTRO DE COSTOS'!A:D,4,FALSE)</f>
        <v>MIGUEL JULIÁN HERNÁNDEZ GUARÍN</v>
      </c>
      <c r="C329" s="154" t="str">
        <f>VLOOKUP(A329,'CENTRO DE COSTOS'!A:D,2,FALSE)</f>
        <v>0004-0008</v>
      </c>
      <c r="D329" s="154">
        <v>15238</v>
      </c>
      <c r="E329" s="154">
        <v>2551269</v>
      </c>
      <c r="F329" s="154">
        <v>65128</v>
      </c>
      <c r="G329" s="154" t="s">
        <v>2958</v>
      </c>
      <c r="H329" s="154" t="s">
        <v>241</v>
      </c>
      <c r="I329" s="154" t="s">
        <v>618</v>
      </c>
      <c r="J329" s="154" t="s">
        <v>4374</v>
      </c>
      <c r="K329" s="154" t="s">
        <v>159</v>
      </c>
      <c r="L329" s="154" t="s">
        <v>4375</v>
      </c>
      <c r="M329" s="155">
        <v>45873.668749999997</v>
      </c>
      <c r="N329" s="155">
        <v>45877.620138888888</v>
      </c>
      <c r="O329" s="154" t="s">
        <v>2961</v>
      </c>
      <c r="P329" s="154" t="s">
        <v>2962</v>
      </c>
      <c r="Q329" s="154" t="s">
        <v>3082</v>
      </c>
      <c r="R329" s="154" t="s">
        <v>2972</v>
      </c>
      <c r="S329" s="154" t="s">
        <v>2973</v>
      </c>
      <c r="T329" s="180"/>
      <c r="U329" s="154" t="s">
        <v>2965</v>
      </c>
      <c r="V329" s="154" t="s">
        <v>4376</v>
      </c>
      <c r="W329" s="154" t="s">
        <v>2967</v>
      </c>
      <c r="X329" s="154" t="s">
        <v>4377</v>
      </c>
      <c r="Y329" s="154" t="s">
        <v>28</v>
      </c>
      <c r="Z329" s="154" t="s">
        <v>166</v>
      </c>
      <c r="AA329" s="154" t="s">
        <v>623</v>
      </c>
      <c r="AB329" s="154">
        <v>1</v>
      </c>
      <c r="AC329" s="154">
        <v>0</v>
      </c>
      <c r="AD329" s="87">
        <f>IF(W329="SOPORTE_TELEFÓNICO",'BASE LIQUIDACION REDEBAN 2025'!$B$19,IF(W329="ENVÍO",'BASE LIQUIDACION REDEBAN 2025'!$C$2,IF(Y329="TIPO I",'BASE LIQUIDACION REDEBAN 2025'!$C$2,IF(Y329="TIPO II",'BASE LIQUIDACION REDEBAN 2025'!$C$3,IF(Y329="TIPO III",'BASE LIQUIDACION REDEBAN 2025'!$C$4,IF(Y329="TIPO IV",'BASE LIQUIDACION REDEBAN 2025'!$C$5,IF(Z329="AEREO",'BASE LIQUIDACION REDEBAN 2025'!$B$6,'BASE LIQUIDACION REDEBAN 2025'!$C$5)))))))</f>
        <v>144967.87232000002</v>
      </c>
      <c r="AE329" s="87">
        <f>IF(OR(W329="SOPORTE_TELEFÓNICO",W329="ENVÍO"),0,IF(Y329="TIPO I",'BASE LIQUIDACION REDEBAN 2025'!$B$10,IF(Y329="TIPO II",'BASE LIQUIDACION REDEBAN 2025'!$B$11,IF(Y329="TIPO III",'BASE LIQUIDACION REDEBAN 2025'!$B$12,'BASE LIQUIDACION REDEBAN 2025'!$B$13))))</f>
        <v>140395.6348884</v>
      </c>
      <c r="AF329" s="87">
        <f t="shared" si="5"/>
        <v>144967.87232000002</v>
      </c>
      <c r="AG329" s="184"/>
      <c r="AH329" s="184"/>
    </row>
    <row r="330" spans="1:34" s="79" customFormat="1" ht="13.15">
      <c r="A330" s="154" t="s">
        <v>68</v>
      </c>
      <c r="B330" s="154" t="str">
        <f>VLOOKUP(A330,'CENTRO DE COSTOS'!A:D,4,FALSE)</f>
        <v>WILLIAM ASDRUBAL ROZO ROZO</v>
      </c>
      <c r="C330" s="154" t="str">
        <f>VLOOKUP(A330,'CENTRO DE COSTOS'!A:D,2,FALSE)</f>
        <v>0004-0004</v>
      </c>
      <c r="D330" s="154">
        <v>11001</v>
      </c>
      <c r="E330" s="154">
        <v>2567494</v>
      </c>
      <c r="F330" s="154">
        <v>34830</v>
      </c>
      <c r="G330" s="154" t="s">
        <v>2958</v>
      </c>
      <c r="H330" s="154" t="s">
        <v>470</v>
      </c>
      <c r="I330" s="154" t="s">
        <v>68</v>
      </c>
      <c r="J330" s="154" t="s">
        <v>4378</v>
      </c>
      <c r="K330" s="154" t="s">
        <v>159</v>
      </c>
      <c r="L330" s="154" t="s">
        <v>4379</v>
      </c>
      <c r="M330" s="155">
        <v>45876.711805555555</v>
      </c>
      <c r="N330" s="155">
        <v>45877.626388888886</v>
      </c>
      <c r="O330" s="154" t="s">
        <v>2961</v>
      </c>
      <c r="P330" s="154" t="s">
        <v>2962</v>
      </c>
      <c r="Q330" s="154" t="s">
        <v>3495</v>
      </c>
      <c r="R330" s="154" t="s">
        <v>3046</v>
      </c>
      <c r="S330" s="154" t="s">
        <v>2973</v>
      </c>
      <c r="T330" s="180"/>
      <c r="U330" s="154" t="s">
        <v>2965</v>
      </c>
      <c r="V330" s="154" t="s">
        <v>4380</v>
      </c>
      <c r="W330" s="154" t="s">
        <v>2967</v>
      </c>
      <c r="X330" s="154" t="s">
        <v>4381</v>
      </c>
      <c r="Y330" s="154" t="s">
        <v>25</v>
      </c>
      <c r="Z330" s="154" t="s">
        <v>166</v>
      </c>
      <c r="AA330" s="154" t="s">
        <v>1029</v>
      </c>
      <c r="AB330" s="154">
        <v>1</v>
      </c>
      <c r="AC330" s="154">
        <v>0</v>
      </c>
      <c r="AD330" s="87">
        <f>IF(W330="SOPORTE_TELEFÓNICO",'BASE LIQUIDACION REDEBAN 2025'!$B$19,IF(W330="ENVÍO",'BASE LIQUIDACION REDEBAN 2025'!$C$2,IF(Y330="TIPO I",'BASE LIQUIDACION REDEBAN 2025'!$C$2,IF(Y330="TIPO II",'BASE LIQUIDACION REDEBAN 2025'!$C$3,IF(Y330="TIPO III",'BASE LIQUIDACION REDEBAN 2025'!$C$4,IF(Y330="TIPO IV",'BASE LIQUIDACION REDEBAN 2025'!$C$5,IF(Z330="AEREO",'BASE LIQUIDACION REDEBAN 2025'!$B$6,'BASE LIQUIDACION REDEBAN 2025'!$C$5)))))))</f>
        <v>65960.072302</v>
      </c>
      <c r="AE330" s="87">
        <f>IF(OR(W330="SOPORTE_TELEFÓNICO",W330="ENVÍO"),0,IF(Y330="TIPO I",'BASE LIQUIDACION REDEBAN 2025'!$B$10,IF(Y330="TIPO II",'BASE LIQUIDACION REDEBAN 2025'!$B$11,IF(Y330="TIPO III",'BASE LIQUIDACION REDEBAN 2025'!$B$12,'BASE LIQUIDACION REDEBAN 2025'!$B$13))))</f>
        <v>75096.394270399993</v>
      </c>
      <c r="AF330" s="87">
        <f t="shared" si="5"/>
        <v>65960.072302</v>
      </c>
      <c r="AG330" s="184"/>
      <c r="AH330" s="184"/>
    </row>
    <row r="331" spans="1:34" s="79" customFormat="1" ht="13.15">
      <c r="A331" s="154" t="s">
        <v>90</v>
      </c>
      <c r="B331" s="154" t="str">
        <f>VLOOKUP(A331,'CENTRO DE COSTOS'!A:D,4,FALSE)</f>
        <v>JUAN SEBASTIÁN RÍOS CASTRILLÓN</v>
      </c>
      <c r="C331" s="154" t="str">
        <f>VLOOKUP(A331,'CENTRO DE COSTOS'!A:D,2,FALSE)</f>
        <v>0004-0005</v>
      </c>
      <c r="D331" s="154">
        <v>5001</v>
      </c>
      <c r="E331" s="154">
        <v>2570855</v>
      </c>
      <c r="F331" s="154">
        <v>44853</v>
      </c>
      <c r="G331" s="154" t="s">
        <v>2958</v>
      </c>
      <c r="H331" s="154" t="s">
        <v>197</v>
      </c>
      <c r="I331" s="154" t="s">
        <v>90</v>
      </c>
      <c r="J331" s="154" t="s">
        <v>4382</v>
      </c>
      <c r="K331" s="154" t="s">
        <v>159</v>
      </c>
      <c r="L331" s="154" t="s">
        <v>4383</v>
      </c>
      <c r="M331" s="155">
        <v>45877.505555555559</v>
      </c>
      <c r="N331" s="155">
        <v>45877.630555555559</v>
      </c>
      <c r="O331" s="154" t="s">
        <v>2961</v>
      </c>
      <c r="P331" s="154" t="s">
        <v>2962</v>
      </c>
      <c r="Q331" s="154" t="s">
        <v>3076</v>
      </c>
      <c r="R331" s="154" t="s">
        <v>3076</v>
      </c>
      <c r="S331" s="154" t="s">
        <v>200</v>
      </c>
      <c r="T331" s="180"/>
      <c r="U331" s="154" t="s">
        <v>2965</v>
      </c>
      <c r="V331" s="154" t="s">
        <v>4384</v>
      </c>
      <c r="W331" s="154" t="s">
        <v>2967</v>
      </c>
      <c r="X331" s="154" t="s">
        <v>4385</v>
      </c>
      <c r="Y331" s="154" t="s">
        <v>25</v>
      </c>
      <c r="Z331" s="154" t="s">
        <v>166</v>
      </c>
      <c r="AA331" s="154" t="s">
        <v>209</v>
      </c>
      <c r="AB331" s="154">
        <v>1</v>
      </c>
      <c r="AC331" s="154">
        <v>0</v>
      </c>
      <c r="AD331" s="87">
        <f>IF(W331="SOPORTE_TELEFÓNICO",'BASE LIQUIDACION REDEBAN 2025'!$B$19,IF(W331="ENVÍO",'BASE LIQUIDACION REDEBAN 2025'!$C$2,IF(Y331="TIPO I",'BASE LIQUIDACION REDEBAN 2025'!$C$2,IF(Y331="TIPO II",'BASE LIQUIDACION REDEBAN 2025'!$C$3,IF(Y331="TIPO III",'BASE LIQUIDACION REDEBAN 2025'!$C$4,IF(Y331="TIPO IV",'BASE LIQUIDACION REDEBAN 2025'!$C$5,IF(Z331="AEREO",'BASE LIQUIDACION REDEBAN 2025'!$B$6,'BASE LIQUIDACION REDEBAN 2025'!$C$5)))))))</f>
        <v>65960.072302</v>
      </c>
      <c r="AE331" s="87">
        <f>IF(OR(W331="SOPORTE_TELEFÓNICO",W331="ENVÍO"),0,IF(Y331="TIPO I",'BASE LIQUIDACION REDEBAN 2025'!$B$10,IF(Y331="TIPO II",'BASE LIQUIDACION REDEBAN 2025'!$B$11,IF(Y331="TIPO III",'BASE LIQUIDACION REDEBAN 2025'!$B$12,'BASE LIQUIDACION REDEBAN 2025'!$B$13))))</f>
        <v>75096.394270399993</v>
      </c>
      <c r="AF331" s="87">
        <f t="shared" si="5"/>
        <v>65960.072302</v>
      </c>
      <c r="AG331" s="184"/>
      <c r="AH331" s="184"/>
    </row>
    <row r="332" spans="1:34" s="79" customFormat="1" ht="13.15">
      <c r="A332" s="154" t="s">
        <v>101</v>
      </c>
      <c r="B332" s="154" t="str">
        <f>VLOOKUP(A332,'CENTRO DE COSTOS'!A:D,4,FALSE)</f>
        <v>KEVIN ALEXIS CORZO BUSTOS</v>
      </c>
      <c r="C332" s="154" t="str">
        <f>VLOOKUP(A332,'CENTRO DE COSTOS'!A:D,2,FALSE)</f>
        <v>0004-0007</v>
      </c>
      <c r="D332" s="154">
        <v>85001</v>
      </c>
      <c r="E332" s="154">
        <v>2570497</v>
      </c>
      <c r="F332" s="154">
        <v>74498</v>
      </c>
      <c r="G332" s="154" t="s">
        <v>2958</v>
      </c>
      <c r="H332" s="154" t="s">
        <v>189</v>
      </c>
      <c r="I332" s="154" t="s">
        <v>101</v>
      </c>
      <c r="J332" s="154" t="s">
        <v>4386</v>
      </c>
      <c r="K332" s="154" t="s">
        <v>159</v>
      </c>
      <c r="L332" s="154" t="s">
        <v>4387</v>
      </c>
      <c r="M332" s="155">
        <v>45877.486111111109</v>
      </c>
      <c r="N332" s="155">
        <v>45877.634027777778</v>
      </c>
      <c r="O332" s="154" t="s">
        <v>2961</v>
      </c>
      <c r="P332" s="154" t="s">
        <v>2962</v>
      </c>
      <c r="Q332" s="154" t="s">
        <v>2971</v>
      </c>
      <c r="R332" s="154" t="s">
        <v>2972</v>
      </c>
      <c r="S332" s="154" t="s">
        <v>2973</v>
      </c>
      <c r="T332" s="180"/>
      <c r="U332" s="154" t="s">
        <v>2965</v>
      </c>
      <c r="V332" s="154" t="s">
        <v>4388</v>
      </c>
      <c r="W332" s="154" t="s">
        <v>2967</v>
      </c>
      <c r="X332" s="154" t="s">
        <v>4389</v>
      </c>
      <c r="Y332" s="154" t="s">
        <v>25</v>
      </c>
      <c r="Z332" s="154" t="s">
        <v>166</v>
      </c>
      <c r="AA332" s="154" t="s">
        <v>194</v>
      </c>
      <c r="AB332" s="154">
        <v>1</v>
      </c>
      <c r="AC332" s="154">
        <v>0</v>
      </c>
      <c r="AD332" s="87">
        <f>IF(W332="SOPORTE_TELEFÓNICO",'BASE LIQUIDACION REDEBAN 2025'!$B$19,IF(W332="ENVÍO",'BASE LIQUIDACION REDEBAN 2025'!$C$2,IF(Y332="TIPO I",'BASE LIQUIDACION REDEBAN 2025'!$C$2,IF(Y332="TIPO II",'BASE LIQUIDACION REDEBAN 2025'!$C$3,IF(Y332="TIPO III",'BASE LIQUIDACION REDEBAN 2025'!$C$4,IF(Y332="TIPO IV",'BASE LIQUIDACION REDEBAN 2025'!$C$5,IF(Z332="AEREO",'BASE LIQUIDACION REDEBAN 2025'!$B$6,'BASE LIQUIDACION REDEBAN 2025'!$C$5)))))))</f>
        <v>65960.072302</v>
      </c>
      <c r="AE332" s="87">
        <f>IF(OR(W332="SOPORTE_TELEFÓNICO",W332="ENVÍO"),0,IF(Y332="TIPO I",'BASE LIQUIDACION REDEBAN 2025'!$B$10,IF(Y332="TIPO II",'BASE LIQUIDACION REDEBAN 2025'!$B$11,IF(Y332="TIPO III",'BASE LIQUIDACION REDEBAN 2025'!$B$12,'BASE LIQUIDACION REDEBAN 2025'!$B$13))))</f>
        <v>75096.394270399993</v>
      </c>
      <c r="AF332" s="87">
        <f t="shared" si="5"/>
        <v>65960.072302</v>
      </c>
      <c r="AG332" s="184"/>
      <c r="AH332" s="184"/>
    </row>
    <row r="333" spans="1:34" s="79" customFormat="1" ht="13.15">
      <c r="A333" s="154" t="s">
        <v>100</v>
      </c>
      <c r="B333" s="154" t="str">
        <f>VLOOKUP(A333,'CENTRO DE COSTOS'!A:D,4,FALSE)</f>
        <v>KEVIN ALEXIS CORZO BUSTOS</v>
      </c>
      <c r="C333" s="154" t="str">
        <f>VLOOKUP(A333,'CENTRO DE COSTOS'!A:D,2,FALSE)</f>
        <v>0004-0007</v>
      </c>
      <c r="D333" s="154">
        <v>50001</v>
      </c>
      <c r="E333" s="154">
        <v>2568512</v>
      </c>
      <c r="F333" s="154">
        <v>25467</v>
      </c>
      <c r="G333" s="154" t="s">
        <v>2958</v>
      </c>
      <c r="H333" s="154" t="s">
        <v>295</v>
      </c>
      <c r="I333" s="154" t="s">
        <v>100</v>
      </c>
      <c r="J333" s="154" t="s">
        <v>4390</v>
      </c>
      <c r="K333" s="154" t="s">
        <v>159</v>
      </c>
      <c r="L333" s="154" t="s">
        <v>4391</v>
      </c>
      <c r="M333" s="155">
        <v>45877.361805555556</v>
      </c>
      <c r="N333" s="155">
        <v>45877.636805555558</v>
      </c>
      <c r="O333" s="154" t="s">
        <v>2961</v>
      </c>
      <c r="P333" s="154" t="s">
        <v>2962</v>
      </c>
      <c r="Q333" s="154" t="s">
        <v>3316</v>
      </c>
      <c r="R333" s="154" t="s">
        <v>3317</v>
      </c>
      <c r="S333" s="154" t="s">
        <v>2973</v>
      </c>
      <c r="T333" s="180"/>
      <c r="U333" s="154" t="s">
        <v>2965</v>
      </c>
      <c r="V333" s="154" t="s">
        <v>4392</v>
      </c>
      <c r="W333" s="154" t="s">
        <v>2967</v>
      </c>
      <c r="X333" s="154" t="s">
        <v>4393</v>
      </c>
      <c r="Y333" s="154" t="s">
        <v>25</v>
      </c>
      <c r="Z333" s="154" t="s">
        <v>166</v>
      </c>
      <c r="AA333" s="154" t="s">
        <v>3167</v>
      </c>
      <c r="AB333" s="154">
        <v>1</v>
      </c>
      <c r="AC333" s="154">
        <v>0</v>
      </c>
      <c r="AD333" s="87">
        <f>IF(W333="SOPORTE_TELEFÓNICO",'BASE LIQUIDACION REDEBAN 2025'!$B$19,IF(W333="ENVÍO",'BASE LIQUIDACION REDEBAN 2025'!$C$2,IF(Y333="TIPO I",'BASE LIQUIDACION REDEBAN 2025'!$C$2,IF(Y333="TIPO II",'BASE LIQUIDACION REDEBAN 2025'!$C$3,IF(Y333="TIPO III",'BASE LIQUIDACION REDEBAN 2025'!$C$4,IF(Y333="TIPO IV",'BASE LIQUIDACION REDEBAN 2025'!$C$5,IF(Z333="AEREO",'BASE LIQUIDACION REDEBAN 2025'!$B$6,'BASE LIQUIDACION REDEBAN 2025'!$C$5)))))))</f>
        <v>65960.072302</v>
      </c>
      <c r="AE333" s="87">
        <f>IF(OR(W333="SOPORTE_TELEFÓNICO",W333="ENVÍO"),0,IF(Y333="TIPO I",'BASE LIQUIDACION REDEBAN 2025'!$B$10,IF(Y333="TIPO II",'BASE LIQUIDACION REDEBAN 2025'!$B$11,IF(Y333="TIPO III",'BASE LIQUIDACION REDEBAN 2025'!$B$12,'BASE LIQUIDACION REDEBAN 2025'!$B$13))))</f>
        <v>75096.394270399993</v>
      </c>
      <c r="AF333" s="87">
        <f t="shared" si="5"/>
        <v>65960.072302</v>
      </c>
      <c r="AG333" s="184"/>
      <c r="AH333" s="184"/>
    </row>
    <row r="334" spans="1:34" s="79" customFormat="1" ht="13.15">
      <c r="A334" s="154" t="s">
        <v>76</v>
      </c>
      <c r="B334" s="154" t="str">
        <f>VLOOKUP(A334,'CENTRO DE COSTOS'!A:D,4,FALSE)</f>
        <v>DIEGO FERNANDO HENAO CARDONA</v>
      </c>
      <c r="C334" s="154" t="str">
        <f>VLOOKUP(A334,'CENTRO DE COSTOS'!A:D,2,FALSE)</f>
        <v>0004-0003</v>
      </c>
      <c r="D334" s="154">
        <v>19212</v>
      </c>
      <c r="E334" s="154">
        <v>2570465</v>
      </c>
      <c r="F334" s="154">
        <v>80727</v>
      </c>
      <c r="G334" s="154" t="s">
        <v>2958</v>
      </c>
      <c r="H334" s="154" t="s">
        <v>258</v>
      </c>
      <c r="I334" s="154" t="s">
        <v>259</v>
      </c>
      <c r="J334" s="154" t="s">
        <v>260</v>
      </c>
      <c r="K334" s="154" t="s">
        <v>159</v>
      </c>
      <c r="L334" s="154" t="s">
        <v>4394</v>
      </c>
      <c r="M334" s="155">
        <v>45877.481944444444</v>
      </c>
      <c r="N334" s="155">
        <v>45877.649305555555</v>
      </c>
      <c r="O334" s="154" t="s">
        <v>2961</v>
      </c>
      <c r="P334" s="154" t="s">
        <v>2962</v>
      </c>
      <c r="Q334" s="154" t="s">
        <v>2971</v>
      </c>
      <c r="R334" s="154" t="s">
        <v>2972</v>
      </c>
      <c r="S334" s="154" t="s">
        <v>2973</v>
      </c>
      <c r="T334" s="180"/>
      <c r="U334" s="154" t="s">
        <v>2965</v>
      </c>
      <c r="V334" s="154" t="s">
        <v>4395</v>
      </c>
      <c r="W334" s="154" t="s">
        <v>2967</v>
      </c>
      <c r="X334" s="154" t="s">
        <v>263</v>
      </c>
      <c r="Y334" s="154" t="s">
        <v>30</v>
      </c>
      <c r="Z334" s="154" t="s">
        <v>166</v>
      </c>
      <c r="AA334" s="154" t="s">
        <v>264</v>
      </c>
      <c r="AB334" s="154">
        <v>1</v>
      </c>
      <c r="AC334" s="154">
        <v>0</v>
      </c>
      <c r="AD334" s="87">
        <f>IF(W334="SOPORTE_TELEFÓNICO",'BASE LIQUIDACION REDEBAN 2025'!$B$19,IF(W334="ENVÍO",'BASE LIQUIDACION REDEBAN 2025'!$C$2,IF(Y334="TIPO I",'BASE LIQUIDACION REDEBAN 2025'!$C$2,IF(Y334="TIPO II",'BASE LIQUIDACION REDEBAN 2025'!$C$3,IF(Y334="TIPO III",'BASE LIQUIDACION REDEBAN 2025'!$C$4,IF(Y334="TIPO IV",'BASE LIQUIDACION REDEBAN 2025'!$C$5,IF(Z334="AEREO",'BASE LIQUIDACION REDEBAN 2025'!$B$6,'BASE LIQUIDACION REDEBAN 2025'!$C$5)))))))</f>
        <v>275728.78077800001</v>
      </c>
      <c r="AE334" s="87">
        <f>IF(OR(W334="SOPORTE_TELEFÓNICO",W334="ENVÍO"),0,IF(Y334="TIPO I",'BASE LIQUIDACION REDEBAN 2025'!$B$10,IF(Y334="TIPO II",'BASE LIQUIDACION REDEBAN 2025'!$B$11,IF(Y334="TIPO III",'BASE LIQUIDACION REDEBAN 2025'!$B$12,'BASE LIQUIDACION REDEBAN 2025'!$B$13))))</f>
        <v>196536.5258152</v>
      </c>
      <c r="AF334" s="87">
        <f t="shared" si="5"/>
        <v>275728.78077800001</v>
      </c>
      <c r="AG334" s="184"/>
      <c r="AH334" s="184"/>
    </row>
    <row r="335" spans="1:34" s="79" customFormat="1" ht="13.15">
      <c r="A335" s="154" t="s">
        <v>68</v>
      </c>
      <c r="B335" s="154" t="str">
        <f>VLOOKUP(A335,'CENTRO DE COSTOS'!A:D,4,FALSE)</f>
        <v>WILLIAM ASDRUBAL ROZO ROZO</v>
      </c>
      <c r="C335" s="154" t="str">
        <f>VLOOKUP(A335,'CENTRO DE COSTOS'!A:D,2,FALSE)</f>
        <v>0004-0004</v>
      </c>
      <c r="D335" s="154">
        <v>25754</v>
      </c>
      <c r="E335" s="154">
        <v>2567614</v>
      </c>
      <c r="F335" s="154">
        <v>50796</v>
      </c>
      <c r="G335" s="154" t="s">
        <v>2958</v>
      </c>
      <c r="H335" s="154" t="s">
        <v>470</v>
      </c>
      <c r="I335" s="154" t="s">
        <v>1138</v>
      </c>
      <c r="J335" s="154" t="s">
        <v>4396</v>
      </c>
      <c r="K335" s="154" t="s">
        <v>159</v>
      </c>
      <c r="L335" s="154" t="s">
        <v>4397</v>
      </c>
      <c r="M335" s="155">
        <v>45877.333333333336</v>
      </c>
      <c r="N335" s="155">
        <v>45877.65347222222</v>
      </c>
      <c r="O335" s="154" t="s">
        <v>2961</v>
      </c>
      <c r="P335" s="154" t="s">
        <v>2962</v>
      </c>
      <c r="Q335" s="154" t="s">
        <v>3099</v>
      </c>
      <c r="R335" s="154" t="s">
        <v>3435</v>
      </c>
      <c r="S335" s="154" t="s">
        <v>200</v>
      </c>
      <c r="T335" s="180"/>
      <c r="U335" s="154" t="s">
        <v>2965</v>
      </c>
      <c r="V335" s="154" t="s">
        <v>4398</v>
      </c>
      <c r="W335" s="154" t="s">
        <v>2967</v>
      </c>
      <c r="X335" s="154" t="s">
        <v>4399</v>
      </c>
      <c r="Y335" s="154" t="s">
        <v>25</v>
      </c>
      <c r="Z335" s="154" t="s">
        <v>166</v>
      </c>
      <c r="AA335" s="154" t="s">
        <v>887</v>
      </c>
      <c r="AB335" s="154">
        <v>1</v>
      </c>
      <c r="AC335" s="154">
        <v>0</v>
      </c>
      <c r="AD335" s="87">
        <f>IF(W335="SOPORTE_TELEFÓNICO",'BASE LIQUIDACION REDEBAN 2025'!$B$19,IF(W335="ENVÍO",'BASE LIQUIDACION REDEBAN 2025'!$C$2,IF(Y335="TIPO I",'BASE LIQUIDACION REDEBAN 2025'!$C$2,IF(Y335="TIPO II",'BASE LIQUIDACION REDEBAN 2025'!$C$3,IF(Y335="TIPO III",'BASE LIQUIDACION REDEBAN 2025'!$C$4,IF(Y335="TIPO IV",'BASE LIQUIDACION REDEBAN 2025'!$C$5,IF(Z335="AEREO",'BASE LIQUIDACION REDEBAN 2025'!$B$6,'BASE LIQUIDACION REDEBAN 2025'!$C$5)))))))</f>
        <v>65960.072302</v>
      </c>
      <c r="AE335" s="87">
        <f>IF(OR(W335="SOPORTE_TELEFÓNICO",W335="ENVÍO"),0,IF(Y335="TIPO I",'BASE LIQUIDACION REDEBAN 2025'!$B$10,IF(Y335="TIPO II",'BASE LIQUIDACION REDEBAN 2025'!$B$11,IF(Y335="TIPO III",'BASE LIQUIDACION REDEBAN 2025'!$B$12,'BASE LIQUIDACION REDEBAN 2025'!$B$13))))</f>
        <v>75096.394270399993</v>
      </c>
      <c r="AF335" s="87">
        <f t="shared" si="5"/>
        <v>65960.072302</v>
      </c>
      <c r="AG335" s="184"/>
      <c r="AH335" s="184"/>
    </row>
    <row r="336" spans="1:34" s="79" customFormat="1" ht="13.15">
      <c r="A336" s="154" t="s">
        <v>80</v>
      </c>
      <c r="B336" s="154" t="str">
        <f>VLOOKUP(A336,'CENTRO DE COSTOS'!A:D,4,FALSE)</f>
        <v>JOSE MAURICIO HERNANDEZ ROJAS</v>
      </c>
      <c r="C336" s="154" t="str">
        <f>VLOOKUP(A336,'CENTRO DE COSTOS'!A:D,2,FALSE)</f>
        <v>0004-0001</v>
      </c>
      <c r="D336" s="154">
        <v>13647</v>
      </c>
      <c r="E336" s="154">
        <v>2567276</v>
      </c>
      <c r="F336" s="154">
        <v>77090</v>
      </c>
      <c r="G336" s="154" t="s">
        <v>2958</v>
      </c>
      <c r="H336" s="154" t="s">
        <v>303</v>
      </c>
      <c r="I336" s="154" t="s">
        <v>4400</v>
      </c>
      <c r="J336" s="154" t="s">
        <v>4401</v>
      </c>
      <c r="K336" s="154" t="s">
        <v>159</v>
      </c>
      <c r="L336" s="154" t="s">
        <v>4402</v>
      </c>
      <c r="M336" s="155">
        <v>45876.586805555555</v>
      </c>
      <c r="N336" s="155">
        <v>45877.659722222219</v>
      </c>
      <c r="O336" s="154" t="s">
        <v>2961</v>
      </c>
      <c r="P336" s="154" t="s">
        <v>2962</v>
      </c>
      <c r="Q336" s="154" t="s">
        <v>3082</v>
      </c>
      <c r="R336" s="154" t="s">
        <v>2972</v>
      </c>
      <c r="S336" s="154" t="s">
        <v>2973</v>
      </c>
      <c r="T336" s="180"/>
      <c r="U336" s="154" t="s">
        <v>2965</v>
      </c>
      <c r="V336" s="154" t="s">
        <v>4403</v>
      </c>
      <c r="W336" s="154" t="s">
        <v>2967</v>
      </c>
      <c r="X336" s="154" t="s">
        <v>4404</v>
      </c>
      <c r="Y336" s="154" t="s">
        <v>28</v>
      </c>
      <c r="Z336" s="154" t="s">
        <v>166</v>
      </c>
      <c r="AA336" s="154" t="s">
        <v>337</v>
      </c>
      <c r="AB336" s="154">
        <v>1</v>
      </c>
      <c r="AC336" s="154">
        <v>0</v>
      </c>
      <c r="AD336" s="87">
        <f>IF(W336="SOPORTE_TELEFÓNICO",'BASE LIQUIDACION REDEBAN 2025'!$B$19,IF(W336="ENVÍO",'BASE LIQUIDACION REDEBAN 2025'!$C$2,IF(Y336="TIPO I",'BASE LIQUIDACION REDEBAN 2025'!$C$2,IF(Y336="TIPO II",'BASE LIQUIDACION REDEBAN 2025'!$C$3,IF(Y336="TIPO III",'BASE LIQUIDACION REDEBAN 2025'!$C$4,IF(Y336="TIPO IV",'BASE LIQUIDACION REDEBAN 2025'!$C$5,IF(Z336="AEREO",'BASE LIQUIDACION REDEBAN 2025'!$B$6,'BASE LIQUIDACION REDEBAN 2025'!$C$5)))))))</f>
        <v>144967.87232000002</v>
      </c>
      <c r="AE336" s="87">
        <f>IF(OR(W336="SOPORTE_TELEFÓNICO",W336="ENVÍO"),0,IF(Y336="TIPO I",'BASE LIQUIDACION REDEBAN 2025'!$B$10,IF(Y336="TIPO II",'BASE LIQUIDACION REDEBAN 2025'!$B$11,IF(Y336="TIPO III",'BASE LIQUIDACION REDEBAN 2025'!$B$12,'BASE LIQUIDACION REDEBAN 2025'!$B$13))))</f>
        <v>140395.6348884</v>
      </c>
      <c r="AF336" s="87">
        <f t="shared" si="5"/>
        <v>144967.87232000002</v>
      </c>
      <c r="AG336" s="184"/>
      <c r="AH336" s="184"/>
    </row>
    <row r="337" spans="1:34" s="79" customFormat="1" ht="13.15">
      <c r="A337" s="154" t="s">
        <v>99</v>
      </c>
      <c r="B337" s="154" t="str">
        <f>VLOOKUP(A337,'CENTRO DE COSTOS'!A:D,4,FALSE)</f>
        <v>JOSE MAURICIO HERNANDEZ ROJAS</v>
      </c>
      <c r="C337" s="154" t="str">
        <f>VLOOKUP(A337,'CENTRO DE COSTOS'!A:D,2,FALSE)</f>
        <v>0004-0001</v>
      </c>
      <c r="D337" s="154">
        <v>20011</v>
      </c>
      <c r="E337" s="154">
        <v>2562618</v>
      </c>
      <c r="F337" s="154">
        <v>22473</v>
      </c>
      <c r="G337" s="154" t="s">
        <v>2958</v>
      </c>
      <c r="H337" s="154" t="s">
        <v>440</v>
      </c>
      <c r="I337" s="154" t="s">
        <v>441</v>
      </c>
      <c r="J337" s="154" t="s">
        <v>4405</v>
      </c>
      <c r="K337" s="154" t="s">
        <v>159</v>
      </c>
      <c r="L337" s="154" t="s">
        <v>4406</v>
      </c>
      <c r="M337" s="155">
        <v>45875.484722222223</v>
      </c>
      <c r="N337" s="155">
        <v>45877.672222222223</v>
      </c>
      <c r="O337" s="154" t="s">
        <v>2961</v>
      </c>
      <c r="P337" s="154" t="s">
        <v>2962</v>
      </c>
      <c r="Q337" s="154" t="s">
        <v>3099</v>
      </c>
      <c r="R337" s="154" t="s">
        <v>3435</v>
      </c>
      <c r="S337" s="154" t="s">
        <v>2973</v>
      </c>
      <c r="T337" s="180"/>
      <c r="U337" s="154" t="s">
        <v>2965</v>
      </c>
      <c r="V337" s="154" t="s">
        <v>4407</v>
      </c>
      <c r="W337" s="154" t="s">
        <v>2967</v>
      </c>
      <c r="X337" s="154" t="s">
        <v>4408</v>
      </c>
      <c r="Y337" s="154" t="s">
        <v>32</v>
      </c>
      <c r="Z337" s="154" t="s">
        <v>166</v>
      </c>
      <c r="AA337" s="154" t="s">
        <v>985</v>
      </c>
      <c r="AB337" s="154">
        <v>1</v>
      </c>
      <c r="AC337" s="154">
        <v>0</v>
      </c>
      <c r="AD337" s="87">
        <f>IF(W337="SOPORTE_TELEFÓNICO",'BASE LIQUIDACION REDEBAN 2025'!$B$19,IF(W337="ENVÍO",'BASE LIQUIDACION REDEBAN 2025'!$C$2,IF(Y337="TIPO I",'BASE LIQUIDACION REDEBAN 2025'!$C$2,IF(Y337="TIPO II",'BASE LIQUIDACION REDEBAN 2025'!$C$3,IF(Y337="TIPO III",'BASE LIQUIDACION REDEBAN 2025'!$C$4,IF(Y337="TIPO IV",'BASE LIQUIDACION REDEBAN 2025'!$C$5,IF(Z337="AEREO",'BASE LIQUIDACION REDEBAN 2025'!$B$6,'BASE LIQUIDACION REDEBAN 2025'!$C$5)))))))</f>
        <v>479588.87655000004</v>
      </c>
      <c r="AE337" s="87">
        <f>IF(OR(W337="SOPORTE_TELEFÓNICO",W337="ENVÍO"),0,IF(Y337="TIPO I",'BASE LIQUIDACION REDEBAN 2025'!$B$10,IF(Y337="TIPO II",'BASE LIQUIDACION REDEBAN 2025'!$B$11,IF(Y337="TIPO III",'BASE LIQUIDACION REDEBAN 2025'!$B$12,'BASE LIQUIDACION REDEBAN 2025'!$B$13))))</f>
        <v>196536.5258152</v>
      </c>
      <c r="AF337" s="87">
        <f t="shared" si="5"/>
        <v>479588.87655000004</v>
      </c>
      <c r="AG337" s="184"/>
      <c r="AH337" s="184"/>
    </row>
    <row r="338" spans="1:34" s="79" customFormat="1" ht="13.15">
      <c r="A338" s="154" t="s">
        <v>92</v>
      </c>
      <c r="B338" s="154" t="str">
        <f>VLOOKUP(A338,'CENTRO DE COSTOS'!A:D,4,FALSE)</f>
        <v>KEVIN ALEXIS CORZO BUSTOS</v>
      </c>
      <c r="C338" s="154" t="str">
        <f>VLOOKUP(A338,'CENTRO DE COSTOS'!A:D,2,FALSE)</f>
        <v>0004-0007</v>
      </c>
      <c r="D338" s="154">
        <v>41001</v>
      </c>
      <c r="E338" s="154">
        <v>2571357</v>
      </c>
      <c r="F338" s="154">
        <v>47387</v>
      </c>
      <c r="G338" s="154" t="s">
        <v>2958</v>
      </c>
      <c r="H338" s="154" t="s">
        <v>249</v>
      </c>
      <c r="I338" s="154" t="s">
        <v>92</v>
      </c>
      <c r="J338" s="154" t="s">
        <v>4409</v>
      </c>
      <c r="K338" s="154" t="s">
        <v>159</v>
      </c>
      <c r="L338" s="154" t="s">
        <v>4410</v>
      </c>
      <c r="M338" s="155">
        <v>45877.574305555558</v>
      </c>
      <c r="N338" s="155">
        <v>45877.697916666664</v>
      </c>
      <c r="O338" s="154" t="s">
        <v>2961</v>
      </c>
      <c r="P338" s="154" t="s">
        <v>2962</v>
      </c>
      <c r="Q338" s="154" t="s">
        <v>3082</v>
      </c>
      <c r="R338" s="154" t="s">
        <v>2972</v>
      </c>
      <c r="S338" s="154" t="s">
        <v>2973</v>
      </c>
      <c r="T338" s="180"/>
      <c r="U338" s="154" t="s">
        <v>2965</v>
      </c>
      <c r="V338" s="154" t="s">
        <v>4411</v>
      </c>
      <c r="W338" s="154" t="s">
        <v>2967</v>
      </c>
      <c r="X338" s="154" t="s">
        <v>4412</v>
      </c>
      <c r="Y338" s="154" t="s">
        <v>25</v>
      </c>
      <c r="Z338" s="154" t="s">
        <v>166</v>
      </c>
      <c r="AA338" s="154" t="s">
        <v>344</v>
      </c>
      <c r="AB338" s="154">
        <v>1</v>
      </c>
      <c r="AC338" s="154">
        <v>0</v>
      </c>
      <c r="AD338" s="87">
        <f>IF(W338="SOPORTE_TELEFÓNICO",'BASE LIQUIDACION REDEBAN 2025'!$B$19,IF(W338="ENVÍO",'BASE LIQUIDACION REDEBAN 2025'!$C$2,IF(Y338="TIPO I",'BASE LIQUIDACION REDEBAN 2025'!$C$2,IF(Y338="TIPO II",'BASE LIQUIDACION REDEBAN 2025'!$C$3,IF(Y338="TIPO III",'BASE LIQUIDACION REDEBAN 2025'!$C$4,IF(Y338="TIPO IV",'BASE LIQUIDACION REDEBAN 2025'!$C$5,IF(Z338="AEREO",'BASE LIQUIDACION REDEBAN 2025'!$B$6,'BASE LIQUIDACION REDEBAN 2025'!$C$5)))))))</f>
        <v>65960.072302</v>
      </c>
      <c r="AE338" s="87">
        <f>IF(OR(W338="SOPORTE_TELEFÓNICO",W338="ENVÍO"),0,IF(Y338="TIPO I",'BASE LIQUIDACION REDEBAN 2025'!$B$10,IF(Y338="TIPO II",'BASE LIQUIDACION REDEBAN 2025'!$B$11,IF(Y338="TIPO III",'BASE LIQUIDACION REDEBAN 2025'!$B$12,'BASE LIQUIDACION REDEBAN 2025'!$B$13))))</f>
        <v>75096.394270399993</v>
      </c>
      <c r="AF338" s="87">
        <f t="shared" si="5"/>
        <v>65960.072302</v>
      </c>
      <c r="AG338" s="184"/>
      <c r="AH338" s="184"/>
    </row>
    <row r="339" spans="1:34" s="79" customFormat="1" ht="13.15">
      <c r="A339" s="154" t="s">
        <v>100</v>
      </c>
      <c r="B339" s="154" t="str">
        <f>VLOOKUP(A339,'CENTRO DE COSTOS'!A:D,4,FALSE)</f>
        <v>KEVIN ALEXIS CORZO BUSTOS</v>
      </c>
      <c r="C339" s="154" t="str">
        <f>VLOOKUP(A339,'CENTRO DE COSTOS'!A:D,2,FALSE)</f>
        <v>0004-0007</v>
      </c>
      <c r="D339" s="154">
        <v>50001</v>
      </c>
      <c r="E339" s="154">
        <v>2568963</v>
      </c>
      <c r="F339" s="154">
        <v>24987</v>
      </c>
      <c r="G339" s="154" t="s">
        <v>2958</v>
      </c>
      <c r="H339" s="154" t="s">
        <v>295</v>
      </c>
      <c r="I339" s="154" t="s">
        <v>100</v>
      </c>
      <c r="J339" s="154" t="s">
        <v>4413</v>
      </c>
      <c r="K339" s="154" t="s">
        <v>159</v>
      </c>
      <c r="L339" s="154" t="s">
        <v>4414</v>
      </c>
      <c r="M339" s="155">
        <v>45877.402083333334</v>
      </c>
      <c r="N339" s="155">
        <v>45877.70416666667</v>
      </c>
      <c r="O339" s="154" t="s">
        <v>2961</v>
      </c>
      <c r="P339" s="154" t="s">
        <v>2962</v>
      </c>
      <c r="Q339" s="154" t="s">
        <v>3076</v>
      </c>
      <c r="R339" s="154" t="s">
        <v>3076</v>
      </c>
      <c r="S339" s="154" t="s">
        <v>2973</v>
      </c>
      <c r="T339" s="180"/>
      <c r="U339" s="154" t="s">
        <v>2965</v>
      </c>
      <c r="V339" s="154" t="s">
        <v>4415</v>
      </c>
      <c r="W339" s="154" t="s">
        <v>2967</v>
      </c>
      <c r="X339" s="154" t="s">
        <v>4416</v>
      </c>
      <c r="Y339" s="154" t="s">
        <v>25</v>
      </c>
      <c r="Z339" s="154" t="s">
        <v>166</v>
      </c>
      <c r="AA339" s="154" t="s">
        <v>937</v>
      </c>
      <c r="AB339" s="154">
        <v>1</v>
      </c>
      <c r="AC339" s="154">
        <v>0</v>
      </c>
      <c r="AD339" s="87">
        <f>IF(W339="SOPORTE_TELEFÓNICO",'BASE LIQUIDACION REDEBAN 2025'!$B$19,IF(W339="ENVÍO",'BASE LIQUIDACION REDEBAN 2025'!$C$2,IF(Y339="TIPO I",'BASE LIQUIDACION REDEBAN 2025'!$C$2,IF(Y339="TIPO II",'BASE LIQUIDACION REDEBAN 2025'!$C$3,IF(Y339="TIPO III",'BASE LIQUIDACION REDEBAN 2025'!$C$4,IF(Y339="TIPO IV",'BASE LIQUIDACION REDEBAN 2025'!$C$5,IF(Z339="AEREO",'BASE LIQUIDACION REDEBAN 2025'!$B$6,'BASE LIQUIDACION REDEBAN 2025'!$C$5)))))))</f>
        <v>65960.072302</v>
      </c>
      <c r="AE339" s="87">
        <f>IF(OR(W339="SOPORTE_TELEFÓNICO",W339="ENVÍO"),0,IF(Y339="TIPO I",'BASE LIQUIDACION REDEBAN 2025'!$B$10,IF(Y339="TIPO II",'BASE LIQUIDACION REDEBAN 2025'!$B$11,IF(Y339="TIPO III",'BASE LIQUIDACION REDEBAN 2025'!$B$12,'BASE LIQUIDACION REDEBAN 2025'!$B$13))))</f>
        <v>75096.394270399993</v>
      </c>
      <c r="AF339" s="87">
        <f t="shared" si="5"/>
        <v>65960.072302</v>
      </c>
      <c r="AG339" s="184"/>
      <c r="AH339" s="184"/>
    </row>
    <row r="340" spans="1:34" s="79" customFormat="1" ht="13.15">
      <c r="A340" s="154" t="s">
        <v>94</v>
      </c>
      <c r="B340" s="154" t="str">
        <f>VLOOKUP(A340,'CENTRO DE COSTOS'!A:D,4,FALSE)</f>
        <v>DIEGO FERNANDO HENAO CARDONA</v>
      </c>
      <c r="C340" s="154" t="str">
        <f>VLOOKUP(A340,'CENTRO DE COSTOS'!A:D,2,FALSE)</f>
        <v>0004-0002</v>
      </c>
      <c r="D340" s="154">
        <v>66440</v>
      </c>
      <c r="E340" s="154">
        <v>2566217</v>
      </c>
      <c r="F340" s="154">
        <v>10963</v>
      </c>
      <c r="G340" s="154" t="s">
        <v>2958</v>
      </c>
      <c r="H340" s="154" t="s">
        <v>606</v>
      </c>
      <c r="I340" s="154" t="s">
        <v>1548</v>
      </c>
      <c r="J340" s="154" t="s">
        <v>4417</v>
      </c>
      <c r="K340" s="154" t="s">
        <v>159</v>
      </c>
      <c r="L340" s="154" t="s">
        <v>4418</v>
      </c>
      <c r="M340" s="155">
        <v>45876.333333333336</v>
      </c>
      <c r="N340" s="155">
        <v>45877.723611111112</v>
      </c>
      <c r="O340" s="154" t="s">
        <v>2961</v>
      </c>
      <c r="P340" s="154" t="s">
        <v>2962</v>
      </c>
      <c r="Q340" s="154" t="s">
        <v>3099</v>
      </c>
      <c r="R340" s="154" t="s">
        <v>3100</v>
      </c>
      <c r="S340" s="154" t="s">
        <v>2973</v>
      </c>
      <c r="T340" s="180"/>
      <c r="U340" s="154" t="s">
        <v>2965</v>
      </c>
      <c r="V340" s="154" t="s">
        <v>4419</v>
      </c>
      <c r="W340" s="154" t="s">
        <v>2967</v>
      </c>
      <c r="X340" s="154" t="s">
        <v>4420</v>
      </c>
      <c r="Y340" s="154" t="s">
        <v>28</v>
      </c>
      <c r="Z340" s="154" t="s">
        <v>166</v>
      </c>
      <c r="AA340" s="154" t="s">
        <v>2942</v>
      </c>
      <c r="AB340" s="154">
        <v>1</v>
      </c>
      <c r="AC340" s="154">
        <v>0</v>
      </c>
      <c r="AD340" s="87">
        <f>IF(W340="SOPORTE_TELEFÓNICO",'BASE LIQUIDACION REDEBAN 2025'!$B$19,IF(W340="ENVÍO",'BASE LIQUIDACION REDEBAN 2025'!$C$2,IF(Y340="TIPO I",'BASE LIQUIDACION REDEBAN 2025'!$C$2,IF(Y340="TIPO II",'BASE LIQUIDACION REDEBAN 2025'!$C$3,IF(Y340="TIPO III",'BASE LIQUIDACION REDEBAN 2025'!$C$4,IF(Y340="TIPO IV",'BASE LIQUIDACION REDEBAN 2025'!$C$5,IF(Z340="AEREO",'BASE LIQUIDACION REDEBAN 2025'!$B$6,'BASE LIQUIDACION REDEBAN 2025'!$C$5)))))))</f>
        <v>144967.87232000002</v>
      </c>
      <c r="AE340" s="87">
        <f>IF(OR(W340="SOPORTE_TELEFÓNICO",W340="ENVÍO"),0,IF(Y340="TIPO I",'BASE LIQUIDACION REDEBAN 2025'!$B$10,IF(Y340="TIPO II",'BASE LIQUIDACION REDEBAN 2025'!$B$11,IF(Y340="TIPO III",'BASE LIQUIDACION REDEBAN 2025'!$B$12,'BASE LIQUIDACION REDEBAN 2025'!$B$13))))</f>
        <v>140395.6348884</v>
      </c>
      <c r="AF340" s="87">
        <f t="shared" si="5"/>
        <v>144967.87232000002</v>
      </c>
      <c r="AG340" s="184"/>
      <c r="AH340" s="184"/>
    </row>
    <row r="341" spans="1:34" s="79" customFormat="1" ht="13.15">
      <c r="A341" s="154" t="s">
        <v>100</v>
      </c>
      <c r="B341" s="154" t="str">
        <f>VLOOKUP(A341,'CENTRO DE COSTOS'!A:D,4,FALSE)</f>
        <v>KEVIN ALEXIS CORZO BUSTOS</v>
      </c>
      <c r="C341" s="154" t="str">
        <f>VLOOKUP(A341,'CENTRO DE COSTOS'!A:D,2,FALSE)</f>
        <v>0004-0007</v>
      </c>
      <c r="D341" s="154">
        <v>95025</v>
      </c>
      <c r="E341" s="154">
        <v>2567242</v>
      </c>
      <c r="F341" s="154">
        <v>63309</v>
      </c>
      <c r="G341" s="154" t="s">
        <v>2958</v>
      </c>
      <c r="H341" s="154" t="s">
        <v>4421</v>
      </c>
      <c r="I341" s="154" t="s">
        <v>4422</v>
      </c>
      <c r="J341" s="154" t="s">
        <v>4423</v>
      </c>
      <c r="K341" s="154" t="s">
        <v>159</v>
      </c>
      <c r="L341" s="154" t="s">
        <v>4424</v>
      </c>
      <c r="M341" s="155">
        <v>45876.529861111114</v>
      </c>
      <c r="N341" s="155">
        <v>45877.727083333331</v>
      </c>
      <c r="O341" s="154" t="s">
        <v>2961</v>
      </c>
      <c r="P341" s="154" t="s">
        <v>2988</v>
      </c>
      <c r="Q341" s="154" t="s">
        <v>2978</v>
      </c>
      <c r="R341" s="154" t="s">
        <v>3124</v>
      </c>
      <c r="S341" s="154" t="s">
        <v>2973</v>
      </c>
      <c r="T341" s="180"/>
      <c r="U341" s="154" t="s">
        <v>2965</v>
      </c>
      <c r="V341" s="154" t="s">
        <v>4425</v>
      </c>
      <c r="W341" s="154" t="s">
        <v>2967</v>
      </c>
      <c r="X341" s="154" t="s">
        <v>4426</v>
      </c>
      <c r="Y341" s="154" t="s">
        <v>32</v>
      </c>
      <c r="Z341" s="154" t="s">
        <v>166</v>
      </c>
      <c r="AA341" s="154" t="s">
        <v>362</v>
      </c>
      <c r="AB341" s="154">
        <v>1</v>
      </c>
      <c r="AC341" s="154">
        <v>0</v>
      </c>
      <c r="AD341" s="87">
        <f>IF(W341="SOPORTE_TELEFÓNICO",'BASE LIQUIDACION REDEBAN 2025'!$B$19,IF(W341="ENVÍO",'BASE LIQUIDACION REDEBAN 2025'!$C$2,IF(Y341="TIPO I",'BASE LIQUIDACION REDEBAN 2025'!$C$2,IF(Y341="TIPO II",'BASE LIQUIDACION REDEBAN 2025'!$C$3,IF(Y341="TIPO III",'BASE LIQUIDACION REDEBAN 2025'!$C$4,IF(Y341="TIPO IV",'BASE LIQUIDACION REDEBAN 2025'!$C$5,IF(Z341="AEREO",'BASE LIQUIDACION REDEBAN 2025'!$B$6,'BASE LIQUIDACION REDEBAN 2025'!$C$5)))))))</f>
        <v>479588.87655000004</v>
      </c>
      <c r="AE341" s="87">
        <f>IF(OR(W341="SOPORTE_TELEFÓNICO",W341="ENVÍO"),0,IF(Y341="TIPO I",'BASE LIQUIDACION REDEBAN 2025'!$B$10,IF(Y341="TIPO II",'BASE LIQUIDACION REDEBAN 2025'!$B$11,IF(Y341="TIPO III",'BASE LIQUIDACION REDEBAN 2025'!$B$12,'BASE LIQUIDACION REDEBAN 2025'!$B$13))))</f>
        <v>196536.5258152</v>
      </c>
      <c r="AF341" s="87">
        <f t="shared" si="5"/>
        <v>479588.87655000004</v>
      </c>
      <c r="AG341" s="184"/>
      <c r="AH341" s="184"/>
    </row>
    <row r="342" spans="1:34" s="79" customFormat="1" ht="13.15">
      <c r="A342" s="154" t="s">
        <v>91</v>
      </c>
      <c r="B342" s="154" t="str">
        <f>VLOOKUP(A342,'CENTRO DE COSTOS'!A:D,4,FALSE)</f>
        <v>JOSE MAURICIO HERNANDEZ ROJAS</v>
      </c>
      <c r="C342" s="154" t="str">
        <f>VLOOKUP(A342,'CENTRO DE COSTOS'!A:D,2,FALSE)</f>
        <v>0004-0001</v>
      </c>
      <c r="D342" s="154">
        <v>5154</v>
      </c>
      <c r="E342" s="154">
        <v>2567233</v>
      </c>
      <c r="F342" s="154">
        <v>79206</v>
      </c>
      <c r="G342" s="154" t="s">
        <v>2958</v>
      </c>
      <c r="H342" s="154" t="s">
        <v>197</v>
      </c>
      <c r="I342" s="154" t="s">
        <v>775</v>
      </c>
      <c r="J342" s="154" t="s">
        <v>4427</v>
      </c>
      <c r="K342" s="154" t="s">
        <v>159</v>
      </c>
      <c r="L342" s="154" t="s">
        <v>4428</v>
      </c>
      <c r="M342" s="155">
        <v>45876.524305555555</v>
      </c>
      <c r="N342" s="155">
        <v>45877.727777777778</v>
      </c>
      <c r="O342" s="154" t="s">
        <v>2961</v>
      </c>
      <c r="P342" s="154" t="s">
        <v>2962</v>
      </c>
      <c r="Q342" s="154" t="s">
        <v>2995</v>
      </c>
      <c r="R342" s="154" t="s">
        <v>2972</v>
      </c>
      <c r="S342" s="154" t="s">
        <v>2973</v>
      </c>
      <c r="T342" s="180"/>
      <c r="U342" s="154" t="s">
        <v>2965</v>
      </c>
      <c r="V342" s="154" t="s">
        <v>4429</v>
      </c>
      <c r="W342" s="154" t="s">
        <v>2967</v>
      </c>
      <c r="X342" s="154" t="s">
        <v>4430</v>
      </c>
      <c r="Y342" s="154" t="s">
        <v>28</v>
      </c>
      <c r="Z342" s="154" t="s">
        <v>166</v>
      </c>
      <c r="AA342" s="154" t="s">
        <v>696</v>
      </c>
      <c r="AB342" s="154">
        <v>1</v>
      </c>
      <c r="AC342" s="154">
        <v>0</v>
      </c>
      <c r="AD342" s="87">
        <f>IF(W342="SOPORTE_TELEFÓNICO",'BASE LIQUIDACION REDEBAN 2025'!$B$19,IF(W342="ENVÍO",'BASE LIQUIDACION REDEBAN 2025'!$C$2,IF(Y342="TIPO I",'BASE LIQUIDACION REDEBAN 2025'!$C$2,IF(Y342="TIPO II",'BASE LIQUIDACION REDEBAN 2025'!$C$3,IF(Y342="TIPO III",'BASE LIQUIDACION REDEBAN 2025'!$C$4,IF(Y342="TIPO IV",'BASE LIQUIDACION REDEBAN 2025'!$C$5,IF(Z342="AEREO",'BASE LIQUIDACION REDEBAN 2025'!$B$6,'BASE LIQUIDACION REDEBAN 2025'!$C$5)))))))</f>
        <v>144967.87232000002</v>
      </c>
      <c r="AE342" s="87">
        <f>IF(OR(W342="SOPORTE_TELEFÓNICO",W342="ENVÍO"),0,IF(Y342="TIPO I",'BASE LIQUIDACION REDEBAN 2025'!$B$10,IF(Y342="TIPO II",'BASE LIQUIDACION REDEBAN 2025'!$B$11,IF(Y342="TIPO III",'BASE LIQUIDACION REDEBAN 2025'!$B$12,'BASE LIQUIDACION REDEBAN 2025'!$B$13))))</f>
        <v>140395.6348884</v>
      </c>
      <c r="AF342" s="87">
        <f t="shared" si="5"/>
        <v>144967.87232000002</v>
      </c>
      <c r="AG342" s="184"/>
      <c r="AH342" s="184"/>
    </row>
    <row r="343" spans="1:34" s="79" customFormat="1" ht="13.15">
      <c r="A343" s="154" t="s">
        <v>60</v>
      </c>
      <c r="B343" s="154" t="str">
        <f>VLOOKUP(A343,'CENTRO DE COSTOS'!A:D,4,FALSE)</f>
        <v>JUAN SEBASTIÁN RÍOS CASTRILLÓN</v>
      </c>
      <c r="C343" s="154" t="str">
        <f>VLOOKUP(A343,'CENTRO DE COSTOS'!A:D,2,FALSE)</f>
        <v>0004-0005</v>
      </c>
      <c r="D343" s="154">
        <v>5490</v>
      </c>
      <c r="E343" s="154">
        <v>2569262</v>
      </c>
      <c r="F343" s="154">
        <v>70721</v>
      </c>
      <c r="G343" s="154" t="s">
        <v>2958</v>
      </c>
      <c r="H343" s="154" t="s">
        <v>197</v>
      </c>
      <c r="I343" s="154" t="s">
        <v>631</v>
      </c>
      <c r="J343" s="154" t="s">
        <v>4431</v>
      </c>
      <c r="K343" s="154" t="s">
        <v>159</v>
      </c>
      <c r="L343" s="154" t="s">
        <v>4432</v>
      </c>
      <c r="M343" s="155">
        <v>45877.40625</v>
      </c>
      <c r="N343" s="155">
        <v>45878.37222222222</v>
      </c>
      <c r="O343" s="154" t="s">
        <v>2961</v>
      </c>
      <c r="P343" s="154" t="s">
        <v>2962</v>
      </c>
      <c r="Q343" s="154" t="s">
        <v>3076</v>
      </c>
      <c r="R343" s="154" t="s">
        <v>3076</v>
      </c>
      <c r="S343" s="154" t="s">
        <v>2973</v>
      </c>
      <c r="T343" s="180"/>
      <c r="U343" s="154" t="s">
        <v>2965</v>
      </c>
      <c r="V343" s="154" t="s">
        <v>4433</v>
      </c>
      <c r="W343" s="154" t="s">
        <v>2967</v>
      </c>
      <c r="X343" s="154" t="s">
        <v>4434</v>
      </c>
      <c r="Y343" s="154" t="s">
        <v>28</v>
      </c>
      <c r="Z343" s="154" t="s">
        <v>166</v>
      </c>
      <c r="AA343" s="154" t="s">
        <v>636</v>
      </c>
      <c r="AB343" s="154">
        <v>1</v>
      </c>
      <c r="AC343" s="154">
        <v>0</v>
      </c>
      <c r="AD343" s="87">
        <f>IF(W343="SOPORTE_TELEFÓNICO",'BASE LIQUIDACION REDEBAN 2025'!$B$19,IF(W343="ENVÍO",'BASE LIQUIDACION REDEBAN 2025'!$C$2,IF(Y343="TIPO I",'BASE LIQUIDACION REDEBAN 2025'!$C$2,IF(Y343="TIPO II",'BASE LIQUIDACION REDEBAN 2025'!$C$3,IF(Y343="TIPO III",'BASE LIQUIDACION REDEBAN 2025'!$C$4,IF(Y343="TIPO IV",'BASE LIQUIDACION REDEBAN 2025'!$C$5,IF(Z343="AEREO",'BASE LIQUIDACION REDEBAN 2025'!$B$6,'BASE LIQUIDACION REDEBAN 2025'!$C$5)))))))</f>
        <v>144967.87232000002</v>
      </c>
      <c r="AE343" s="87">
        <f>IF(OR(W343="SOPORTE_TELEFÓNICO",W343="ENVÍO"),0,IF(Y343="TIPO I",'BASE LIQUIDACION REDEBAN 2025'!$B$10,IF(Y343="TIPO II",'BASE LIQUIDACION REDEBAN 2025'!$B$11,IF(Y343="TIPO III",'BASE LIQUIDACION REDEBAN 2025'!$B$12,'BASE LIQUIDACION REDEBAN 2025'!$B$13))))</f>
        <v>140395.6348884</v>
      </c>
      <c r="AF343" s="87">
        <f t="shared" si="5"/>
        <v>144967.87232000002</v>
      </c>
      <c r="AG343" s="184"/>
      <c r="AH343" s="184"/>
    </row>
    <row r="344" spans="1:34" s="79" customFormat="1" ht="13.15">
      <c r="A344" s="154" t="s">
        <v>64</v>
      </c>
      <c r="B344" s="154" t="str">
        <f>VLOOKUP(A344,'CENTRO DE COSTOS'!A:D,4,FALSE)</f>
        <v>JOSE MAURICIO HERNANDEZ ROJAS</v>
      </c>
      <c r="C344" s="154" t="str">
        <f>VLOOKUP(A344,'CENTRO DE COSTOS'!A:D,2,FALSE)</f>
        <v>0004-0001</v>
      </c>
      <c r="D344" s="154">
        <v>8634</v>
      </c>
      <c r="E344" s="154">
        <v>2570381</v>
      </c>
      <c r="F344" s="154">
        <v>80188</v>
      </c>
      <c r="G344" s="154" t="s">
        <v>2958</v>
      </c>
      <c r="H344" s="154" t="s">
        <v>389</v>
      </c>
      <c r="I344" s="154" t="s">
        <v>4435</v>
      </c>
      <c r="J344" s="154" t="s">
        <v>4436</v>
      </c>
      <c r="K344" s="154" t="s">
        <v>159</v>
      </c>
      <c r="L344" s="154" t="s">
        <v>4437</v>
      </c>
      <c r="M344" s="155">
        <v>45877.482638888891</v>
      </c>
      <c r="N344" s="155">
        <v>45878.375</v>
      </c>
      <c r="O344" s="154" t="s">
        <v>2961</v>
      </c>
      <c r="P344" s="154" t="s">
        <v>2962</v>
      </c>
      <c r="Q344" s="154" t="s">
        <v>2978</v>
      </c>
      <c r="R344" s="154" t="s">
        <v>2983</v>
      </c>
      <c r="S344" s="154" t="s">
        <v>2973</v>
      </c>
      <c r="T344" s="182"/>
      <c r="U344" s="154" t="s">
        <v>2965</v>
      </c>
      <c r="V344" s="154" t="s">
        <v>4438</v>
      </c>
      <c r="W344" s="154" t="s">
        <v>2967</v>
      </c>
      <c r="X344" s="154" t="s">
        <v>4439</v>
      </c>
      <c r="Y344" s="154" t="s">
        <v>28</v>
      </c>
      <c r="Z344" s="154" t="s">
        <v>166</v>
      </c>
      <c r="AA344" s="154" t="s">
        <v>912</v>
      </c>
      <c r="AB344" s="154">
        <v>1</v>
      </c>
      <c r="AC344" s="154">
        <v>0</v>
      </c>
      <c r="AD344" s="87">
        <f>IF(W344="SOPORTE_TELEFÓNICO",'BASE LIQUIDACION REDEBAN 2025'!$B$19,IF(W344="ENVÍO",'BASE LIQUIDACION REDEBAN 2025'!$C$2,IF(Y344="TIPO I",'BASE LIQUIDACION REDEBAN 2025'!$C$2,IF(Y344="TIPO II",'BASE LIQUIDACION REDEBAN 2025'!$C$3,IF(Y344="TIPO III",'BASE LIQUIDACION REDEBAN 2025'!$C$4,IF(Y344="TIPO IV",'BASE LIQUIDACION REDEBAN 2025'!$C$5,IF(Z344="AEREO",'BASE LIQUIDACION REDEBAN 2025'!$B$6,'BASE LIQUIDACION REDEBAN 2025'!$C$5)))))))</f>
        <v>144967.87232000002</v>
      </c>
      <c r="AE344" s="87">
        <f>IF(OR(W344="SOPORTE_TELEFÓNICO",W344="ENVÍO"),0,IF(Y344="TIPO I",'BASE LIQUIDACION REDEBAN 2025'!$B$10,IF(Y344="TIPO II",'BASE LIQUIDACION REDEBAN 2025'!$B$11,IF(Y344="TIPO III",'BASE LIQUIDACION REDEBAN 2025'!$B$12,'BASE LIQUIDACION REDEBAN 2025'!$B$13))))</f>
        <v>140395.6348884</v>
      </c>
      <c r="AF344" s="87">
        <f t="shared" si="5"/>
        <v>144967.87232000002</v>
      </c>
      <c r="AG344" s="184"/>
      <c r="AH344" s="184"/>
    </row>
    <row r="345" spans="1:34" s="79" customFormat="1" ht="13.15">
      <c r="A345" s="154" t="s">
        <v>90</v>
      </c>
      <c r="B345" s="154" t="str">
        <f>VLOOKUP(A345,'CENTRO DE COSTOS'!A:D,4,FALSE)</f>
        <v>JUAN SEBASTIÁN RÍOS CASTRILLÓN</v>
      </c>
      <c r="C345" s="154" t="str">
        <f>VLOOKUP(A345,'CENTRO DE COSTOS'!A:D,2,FALSE)</f>
        <v>0004-0005</v>
      </c>
      <c r="D345" s="154">
        <v>5579</v>
      </c>
      <c r="E345" s="154">
        <v>2568749</v>
      </c>
      <c r="F345" s="154">
        <v>52966</v>
      </c>
      <c r="G345" s="154" t="s">
        <v>2958</v>
      </c>
      <c r="H345" s="154" t="s">
        <v>197</v>
      </c>
      <c r="I345" s="154" t="s">
        <v>2218</v>
      </c>
      <c r="J345" s="154" t="s">
        <v>4440</v>
      </c>
      <c r="K345" s="154" t="s">
        <v>159</v>
      </c>
      <c r="L345" s="154" t="s">
        <v>4441</v>
      </c>
      <c r="M345" s="155">
        <v>45877.367361111108</v>
      </c>
      <c r="N345" s="155">
        <v>45878.377083333333</v>
      </c>
      <c r="O345" s="154" t="s">
        <v>2961</v>
      </c>
      <c r="P345" s="154" t="s">
        <v>2988</v>
      </c>
      <c r="Q345" s="154" t="s">
        <v>2978</v>
      </c>
      <c r="R345" s="154" t="s">
        <v>3124</v>
      </c>
      <c r="S345" s="154" t="s">
        <v>2973</v>
      </c>
      <c r="T345" s="180"/>
      <c r="U345" s="154" t="s">
        <v>2965</v>
      </c>
      <c r="V345" s="154" t="s">
        <v>4442</v>
      </c>
      <c r="W345" s="154" t="s">
        <v>2967</v>
      </c>
      <c r="X345" s="154" t="s">
        <v>4443</v>
      </c>
      <c r="Y345" s="154" t="s">
        <v>30</v>
      </c>
      <c r="Z345" s="154" t="s">
        <v>166</v>
      </c>
      <c r="AA345" s="154" t="s">
        <v>1245</v>
      </c>
      <c r="AB345" s="154">
        <v>1</v>
      </c>
      <c r="AC345" s="154">
        <v>0</v>
      </c>
      <c r="AD345" s="87">
        <f>IF(W345="SOPORTE_TELEFÓNICO",'BASE LIQUIDACION REDEBAN 2025'!$B$19,IF(W345="ENVÍO",'BASE LIQUIDACION REDEBAN 2025'!$C$2,IF(Y345="TIPO I",'BASE LIQUIDACION REDEBAN 2025'!$C$2,IF(Y345="TIPO II",'BASE LIQUIDACION REDEBAN 2025'!$C$3,IF(Y345="TIPO III",'BASE LIQUIDACION REDEBAN 2025'!$C$4,IF(Y345="TIPO IV",'BASE LIQUIDACION REDEBAN 2025'!$C$5,IF(Z345="AEREO",'BASE LIQUIDACION REDEBAN 2025'!$B$6,'BASE LIQUIDACION REDEBAN 2025'!$C$5)))))))</f>
        <v>275728.78077800001</v>
      </c>
      <c r="AE345" s="87">
        <f>IF(OR(W345="SOPORTE_TELEFÓNICO",W345="ENVÍO"),0,IF(Y345="TIPO I",'BASE LIQUIDACION REDEBAN 2025'!$B$10,IF(Y345="TIPO II",'BASE LIQUIDACION REDEBAN 2025'!$B$11,IF(Y345="TIPO III",'BASE LIQUIDACION REDEBAN 2025'!$B$12,'BASE LIQUIDACION REDEBAN 2025'!$B$13))))</f>
        <v>196536.5258152</v>
      </c>
      <c r="AF345" s="87">
        <f t="shared" si="5"/>
        <v>275728.78077800001</v>
      </c>
      <c r="AG345" s="184"/>
      <c r="AH345" s="184"/>
    </row>
    <row r="346" spans="1:34" s="79" customFormat="1" ht="13.15">
      <c r="A346" s="154" t="s">
        <v>68</v>
      </c>
      <c r="B346" s="154" t="str">
        <f>VLOOKUP(A346,'CENTRO DE COSTOS'!A:D,4,FALSE)</f>
        <v>WILLIAM ASDRUBAL ROZO ROZO</v>
      </c>
      <c r="C346" s="154" t="str">
        <f>VLOOKUP(A346,'CENTRO DE COSTOS'!A:D,2,FALSE)</f>
        <v>0004-0004</v>
      </c>
      <c r="D346" s="154">
        <v>11001</v>
      </c>
      <c r="E346" s="154">
        <v>2573309</v>
      </c>
      <c r="F346" s="154">
        <v>58579</v>
      </c>
      <c r="G346" s="154" t="s">
        <v>2958</v>
      </c>
      <c r="H346" s="154" t="s">
        <v>470</v>
      </c>
      <c r="I346" s="154" t="s">
        <v>68</v>
      </c>
      <c r="J346" s="154" t="s">
        <v>4444</v>
      </c>
      <c r="K346" s="154" t="s">
        <v>159</v>
      </c>
      <c r="L346" s="154" t="s">
        <v>4445</v>
      </c>
      <c r="M346" s="155">
        <v>45877.741666666669</v>
      </c>
      <c r="N346" s="155">
        <v>45878.407638888886</v>
      </c>
      <c r="O346" s="154" t="s">
        <v>2961</v>
      </c>
      <c r="P346" s="154" t="s">
        <v>2988</v>
      </c>
      <c r="Q346" s="154" t="s">
        <v>2963</v>
      </c>
      <c r="R346" s="154" t="s">
        <v>4446</v>
      </c>
      <c r="S346" s="154" t="s">
        <v>2973</v>
      </c>
      <c r="T346" s="180"/>
      <c r="U346" s="154" t="s">
        <v>2965</v>
      </c>
      <c r="V346" s="154" t="s">
        <v>4447</v>
      </c>
      <c r="W346" s="154" t="s">
        <v>2967</v>
      </c>
      <c r="X346" s="154" t="s">
        <v>4448</v>
      </c>
      <c r="Y346" s="154" t="s">
        <v>25</v>
      </c>
      <c r="Z346" s="154" t="s">
        <v>166</v>
      </c>
      <c r="AA346" s="154" t="s">
        <v>1029</v>
      </c>
      <c r="AB346" s="154">
        <v>1</v>
      </c>
      <c r="AC346" s="154">
        <v>0</v>
      </c>
      <c r="AD346" s="87">
        <f>IF(W346="SOPORTE_TELEFÓNICO",'BASE LIQUIDACION REDEBAN 2025'!$B$19,IF(W346="ENVÍO",'BASE LIQUIDACION REDEBAN 2025'!$C$2,IF(Y346="TIPO I",'BASE LIQUIDACION REDEBAN 2025'!$C$2,IF(Y346="TIPO II",'BASE LIQUIDACION REDEBAN 2025'!$C$3,IF(Y346="TIPO III",'BASE LIQUIDACION REDEBAN 2025'!$C$4,IF(Y346="TIPO IV",'BASE LIQUIDACION REDEBAN 2025'!$C$5,IF(Z346="AEREO",'BASE LIQUIDACION REDEBAN 2025'!$B$6,'BASE LIQUIDACION REDEBAN 2025'!$C$5)))))))</f>
        <v>65960.072302</v>
      </c>
      <c r="AE346" s="87">
        <f>IF(OR(W346="SOPORTE_TELEFÓNICO",W346="ENVÍO"),0,IF(Y346="TIPO I",'BASE LIQUIDACION REDEBAN 2025'!$B$10,IF(Y346="TIPO II",'BASE LIQUIDACION REDEBAN 2025'!$B$11,IF(Y346="TIPO III",'BASE LIQUIDACION REDEBAN 2025'!$B$12,'BASE LIQUIDACION REDEBAN 2025'!$B$13))))</f>
        <v>75096.394270399993</v>
      </c>
      <c r="AF346" s="87">
        <f t="shared" si="5"/>
        <v>65960.072302</v>
      </c>
      <c r="AG346" s="184"/>
      <c r="AH346" s="184"/>
    </row>
    <row r="347" spans="1:34" s="79" customFormat="1" ht="13.15">
      <c r="A347" s="154" t="s">
        <v>68</v>
      </c>
      <c r="B347" s="154" t="str">
        <f>VLOOKUP(A347,'CENTRO DE COSTOS'!A:D,4,FALSE)</f>
        <v>WILLIAM ASDRUBAL ROZO ROZO</v>
      </c>
      <c r="C347" s="154" t="str">
        <f>VLOOKUP(A347,'CENTRO DE COSTOS'!A:D,2,FALSE)</f>
        <v>0004-0004</v>
      </c>
      <c r="D347" s="154">
        <v>11001</v>
      </c>
      <c r="E347" s="154">
        <v>2573097</v>
      </c>
      <c r="F347" s="154">
        <v>78636</v>
      </c>
      <c r="G347" s="154" t="s">
        <v>2958</v>
      </c>
      <c r="H347" s="154" t="s">
        <v>470</v>
      </c>
      <c r="I347" s="154" t="s">
        <v>68</v>
      </c>
      <c r="J347" s="154" t="s">
        <v>4449</v>
      </c>
      <c r="K347" s="154" t="s">
        <v>159</v>
      </c>
      <c r="L347" s="154" t="s">
        <v>4450</v>
      </c>
      <c r="M347" s="155">
        <v>45877.730555555558</v>
      </c>
      <c r="N347" s="155">
        <v>45878.443749999999</v>
      </c>
      <c r="O347" s="154" t="s">
        <v>2961</v>
      </c>
      <c r="P347" s="154" t="s">
        <v>2962</v>
      </c>
      <c r="Q347" s="154" t="s">
        <v>2995</v>
      </c>
      <c r="R347" s="154" t="s">
        <v>2972</v>
      </c>
      <c r="S347" s="154" t="s">
        <v>200</v>
      </c>
      <c r="T347" s="180"/>
      <c r="U347" s="154" t="s">
        <v>2965</v>
      </c>
      <c r="V347" s="154" t="s">
        <v>4451</v>
      </c>
      <c r="W347" s="154" t="s">
        <v>2967</v>
      </c>
      <c r="X347" s="154" t="s">
        <v>4452</v>
      </c>
      <c r="Y347" s="154" t="s">
        <v>25</v>
      </c>
      <c r="Z347" s="154" t="s">
        <v>166</v>
      </c>
      <c r="AA347" s="154" t="s">
        <v>682</v>
      </c>
      <c r="AB347" s="154">
        <v>1</v>
      </c>
      <c r="AC347" s="154">
        <v>0</v>
      </c>
      <c r="AD347" s="87">
        <f>IF(W347="SOPORTE_TELEFÓNICO",'BASE LIQUIDACION REDEBAN 2025'!$B$19,IF(W347="ENVÍO",'BASE LIQUIDACION REDEBAN 2025'!$C$2,IF(Y347="TIPO I",'BASE LIQUIDACION REDEBAN 2025'!$C$2,IF(Y347="TIPO II",'BASE LIQUIDACION REDEBAN 2025'!$C$3,IF(Y347="TIPO III",'BASE LIQUIDACION REDEBAN 2025'!$C$4,IF(Y347="TIPO IV",'BASE LIQUIDACION REDEBAN 2025'!$C$5,IF(Z347="AEREO",'BASE LIQUIDACION REDEBAN 2025'!$B$6,'BASE LIQUIDACION REDEBAN 2025'!$C$5)))))))</f>
        <v>65960.072302</v>
      </c>
      <c r="AE347" s="87">
        <f>IF(OR(W347="SOPORTE_TELEFÓNICO",W347="ENVÍO"),0,IF(Y347="TIPO I",'BASE LIQUIDACION REDEBAN 2025'!$B$10,IF(Y347="TIPO II",'BASE LIQUIDACION REDEBAN 2025'!$B$11,IF(Y347="TIPO III",'BASE LIQUIDACION REDEBAN 2025'!$B$12,'BASE LIQUIDACION REDEBAN 2025'!$B$13))))</f>
        <v>75096.394270399993</v>
      </c>
      <c r="AF347" s="87">
        <f t="shared" si="5"/>
        <v>65960.072302</v>
      </c>
      <c r="AG347" s="184"/>
      <c r="AH347" s="184"/>
    </row>
    <row r="348" spans="1:34" s="79" customFormat="1" ht="13.15">
      <c r="A348" s="154" t="s">
        <v>68</v>
      </c>
      <c r="B348" s="154" t="str">
        <f>VLOOKUP(A348,'CENTRO DE COSTOS'!A:D,4,FALSE)</f>
        <v>WILLIAM ASDRUBAL ROZO ROZO</v>
      </c>
      <c r="C348" s="154" t="str">
        <f>VLOOKUP(A348,'CENTRO DE COSTOS'!A:D,2,FALSE)</f>
        <v>0004-0004</v>
      </c>
      <c r="D348" s="154">
        <v>11001</v>
      </c>
      <c r="E348" s="154">
        <v>2570901</v>
      </c>
      <c r="F348" s="154">
        <v>47770</v>
      </c>
      <c r="G348" s="154" t="s">
        <v>2958</v>
      </c>
      <c r="H348" s="154" t="s">
        <v>470</v>
      </c>
      <c r="I348" s="154" t="s">
        <v>68</v>
      </c>
      <c r="J348" s="154" t="s">
        <v>4453</v>
      </c>
      <c r="K348" s="154" t="s">
        <v>159</v>
      </c>
      <c r="L348" s="154" t="s">
        <v>4454</v>
      </c>
      <c r="M348" s="155">
        <v>45877.506249999999</v>
      </c>
      <c r="N348" s="155">
        <v>45878.458333333336</v>
      </c>
      <c r="O348" s="154" t="s">
        <v>2961</v>
      </c>
      <c r="P348" s="154" t="s">
        <v>2988</v>
      </c>
      <c r="Q348" s="154" t="s">
        <v>2963</v>
      </c>
      <c r="R348" s="154" t="s">
        <v>3326</v>
      </c>
      <c r="S348" s="154" t="s">
        <v>2973</v>
      </c>
      <c r="T348" s="180"/>
      <c r="U348" s="154" t="s">
        <v>2965</v>
      </c>
      <c r="V348" s="154" t="s">
        <v>4455</v>
      </c>
      <c r="W348" s="154" t="s">
        <v>2967</v>
      </c>
      <c r="X348" s="154" t="s">
        <v>4456</v>
      </c>
      <c r="Y348" s="154" t="s">
        <v>25</v>
      </c>
      <c r="Z348" s="154" t="s">
        <v>166</v>
      </c>
      <c r="AA348" s="154" t="s">
        <v>538</v>
      </c>
      <c r="AB348" s="154">
        <v>1</v>
      </c>
      <c r="AC348" s="154">
        <v>0</v>
      </c>
      <c r="AD348" s="87">
        <f>IF(W348="SOPORTE_TELEFÓNICO",'BASE LIQUIDACION REDEBAN 2025'!$B$19,IF(W348="ENVÍO",'BASE LIQUIDACION REDEBAN 2025'!$C$2,IF(Y348="TIPO I",'BASE LIQUIDACION REDEBAN 2025'!$C$2,IF(Y348="TIPO II",'BASE LIQUIDACION REDEBAN 2025'!$C$3,IF(Y348="TIPO III",'BASE LIQUIDACION REDEBAN 2025'!$C$4,IF(Y348="TIPO IV",'BASE LIQUIDACION REDEBAN 2025'!$C$5,IF(Z348="AEREO",'BASE LIQUIDACION REDEBAN 2025'!$B$6,'BASE LIQUIDACION REDEBAN 2025'!$C$5)))))))</f>
        <v>65960.072302</v>
      </c>
      <c r="AE348" s="87">
        <f>IF(OR(W348="SOPORTE_TELEFÓNICO",W348="ENVÍO"),0,IF(Y348="TIPO I",'BASE LIQUIDACION REDEBAN 2025'!$B$10,IF(Y348="TIPO II",'BASE LIQUIDACION REDEBAN 2025'!$B$11,IF(Y348="TIPO III",'BASE LIQUIDACION REDEBAN 2025'!$B$12,'BASE LIQUIDACION REDEBAN 2025'!$B$13))))</f>
        <v>75096.394270399993</v>
      </c>
      <c r="AF348" s="87">
        <f t="shared" si="5"/>
        <v>65960.072302</v>
      </c>
      <c r="AG348" s="184"/>
      <c r="AH348" s="184"/>
    </row>
    <row r="349" spans="1:34" s="79" customFormat="1" ht="13.15">
      <c r="A349" s="154" t="s">
        <v>76</v>
      </c>
      <c r="B349" s="154" t="str">
        <f>VLOOKUP(A349,'CENTRO DE COSTOS'!A:D,4,FALSE)</f>
        <v>DIEGO FERNANDO HENAO CARDONA</v>
      </c>
      <c r="C349" s="154" t="str">
        <f>VLOOKUP(A349,'CENTRO DE COSTOS'!A:D,2,FALSE)</f>
        <v>0004-0003</v>
      </c>
      <c r="D349" s="154">
        <v>76834</v>
      </c>
      <c r="E349" s="154">
        <v>2573975</v>
      </c>
      <c r="F349" s="154">
        <v>25409</v>
      </c>
      <c r="G349" s="154" t="s">
        <v>2958</v>
      </c>
      <c r="H349" s="154" t="s">
        <v>227</v>
      </c>
      <c r="I349" s="154" t="s">
        <v>1806</v>
      </c>
      <c r="J349" s="154" t="s">
        <v>4457</v>
      </c>
      <c r="K349" s="154" t="s">
        <v>159</v>
      </c>
      <c r="L349" s="154" t="s">
        <v>4458</v>
      </c>
      <c r="M349" s="155">
        <v>45878.409722222219</v>
      </c>
      <c r="N349" s="155">
        <v>45878.465277777781</v>
      </c>
      <c r="O349" s="154" t="s">
        <v>2961</v>
      </c>
      <c r="P349" s="154" t="s">
        <v>2962</v>
      </c>
      <c r="Q349" s="154" t="s">
        <v>3046</v>
      </c>
      <c r="R349" s="154" t="s">
        <v>2972</v>
      </c>
      <c r="S349" s="154" t="s">
        <v>3666</v>
      </c>
      <c r="T349" s="180"/>
      <c r="U349" s="154" t="s">
        <v>2965</v>
      </c>
      <c r="V349" s="154" t="s">
        <v>4459</v>
      </c>
      <c r="W349" s="154" t="s">
        <v>3213</v>
      </c>
      <c r="X349" s="154"/>
      <c r="Y349" s="154" t="s">
        <v>28</v>
      </c>
      <c r="Z349" s="154" t="s">
        <v>166</v>
      </c>
      <c r="AA349" s="154" t="s">
        <v>4460</v>
      </c>
      <c r="AB349" s="154">
        <v>0</v>
      </c>
      <c r="AC349" s="154">
        <v>0</v>
      </c>
      <c r="AD349" s="87">
        <f>IF(W349="SOPORTE_TELEFÓNICO",'BASE LIQUIDACION REDEBAN 2025'!$B$19,IF(W349="ENVÍO",'BASE LIQUIDACION REDEBAN 2025'!$C$2,IF(Y349="TIPO I",'BASE LIQUIDACION REDEBAN 2025'!$C$2,IF(Y349="TIPO II",'BASE LIQUIDACION REDEBAN 2025'!$C$3,IF(Y349="TIPO III",'BASE LIQUIDACION REDEBAN 2025'!$C$4,IF(Y349="TIPO IV",'BASE LIQUIDACION REDEBAN 2025'!$C$5,IF(Z349="AEREO",'BASE LIQUIDACION REDEBAN 2025'!$B$6,'BASE LIQUIDACION REDEBAN 2025'!$C$5)))))))</f>
        <v>41241.0800752</v>
      </c>
      <c r="AE349" s="87">
        <f>IF(OR(W349="SOPORTE_TELEFÓNICO",W349="ENVÍO"),0,IF(Y349="TIPO I",'BASE LIQUIDACION REDEBAN 2025'!$B$10,IF(Y349="TIPO II",'BASE LIQUIDACION REDEBAN 2025'!$B$11,IF(Y349="TIPO III",'BASE LIQUIDACION REDEBAN 2025'!$B$12,'BASE LIQUIDACION REDEBAN 2025'!$B$13))))</f>
        <v>0</v>
      </c>
      <c r="AF349" s="87">
        <f t="shared" si="5"/>
        <v>41241.0800752</v>
      </c>
      <c r="AG349" s="184"/>
      <c r="AH349" s="184"/>
    </row>
    <row r="350" spans="1:34" s="79" customFormat="1" ht="13.15">
      <c r="A350" s="154" t="s">
        <v>90</v>
      </c>
      <c r="B350" s="154" t="str">
        <f>VLOOKUP(A350,'CENTRO DE COSTOS'!A:D,4,FALSE)</f>
        <v>JUAN SEBASTIÁN RÍOS CASTRILLÓN</v>
      </c>
      <c r="C350" s="154" t="str">
        <f>VLOOKUP(A350,'CENTRO DE COSTOS'!A:D,2,FALSE)</f>
        <v>0004-0005</v>
      </c>
      <c r="D350" s="154">
        <v>5001</v>
      </c>
      <c r="E350" s="154">
        <v>2571619</v>
      </c>
      <c r="F350" s="154">
        <v>72986</v>
      </c>
      <c r="G350" s="154" t="s">
        <v>2958</v>
      </c>
      <c r="H350" s="154" t="s">
        <v>197</v>
      </c>
      <c r="I350" s="154" t="s">
        <v>90</v>
      </c>
      <c r="J350" s="154" t="s">
        <v>4461</v>
      </c>
      <c r="K350" s="154" t="s">
        <v>159</v>
      </c>
      <c r="L350" s="154" t="s">
        <v>4462</v>
      </c>
      <c r="M350" s="155">
        <v>45877.59097222222</v>
      </c>
      <c r="N350" s="155">
        <v>45878.473611111112</v>
      </c>
      <c r="O350" s="154" t="s">
        <v>2961</v>
      </c>
      <c r="P350" s="154" t="s">
        <v>2962</v>
      </c>
      <c r="Q350" s="154" t="s">
        <v>3099</v>
      </c>
      <c r="R350" s="154" t="s">
        <v>3435</v>
      </c>
      <c r="S350" s="154" t="s">
        <v>200</v>
      </c>
      <c r="T350" s="180"/>
      <c r="U350" s="154" t="s">
        <v>2965</v>
      </c>
      <c r="V350" s="154" t="s">
        <v>4463</v>
      </c>
      <c r="W350" s="154" t="s">
        <v>2967</v>
      </c>
      <c r="X350" s="154" t="s">
        <v>4464</v>
      </c>
      <c r="Y350" s="154" t="s">
        <v>25</v>
      </c>
      <c r="Z350" s="154" t="s">
        <v>166</v>
      </c>
      <c r="AA350" s="154" t="s">
        <v>209</v>
      </c>
      <c r="AB350" s="154">
        <v>1</v>
      </c>
      <c r="AC350" s="154">
        <v>0</v>
      </c>
      <c r="AD350" s="87">
        <f>IF(W350="SOPORTE_TELEFÓNICO",'BASE LIQUIDACION REDEBAN 2025'!$B$19,IF(W350="ENVÍO",'BASE LIQUIDACION REDEBAN 2025'!$C$2,IF(Y350="TIPO I",'BASE LIQUIDACION REDEBAN 2025'!$C$2,IF(Y350="TIPO II",'BASE LIQUIDACION REDEBAN 2025'!$C$3,IF(Y350="TIPO III",'BASE LIQUIDACION REDEBAN 2025'!$C$4,IF(Y350="TIPO IV",'BASE LIQUIDACION REDEBAN 2025'!$C$5,IF(Z350="AEREO",'BASE LIQUIDACION REDEBAN 2025'!$B$6,'BASE LIQUIDACION REDEBAN 2025'!$C$5)))))))</f>
        <v>65960.072302</v>
      </c>
      <c r="AE350" s="87">
        <f>IF(OR(W350="SOPORTE_TELEFÓNICO",W350="ENVÍO"),0,IF(Y350="TIPO I",'BASE LIQUIDACION REDEBAN 2025'!$B$10,IF(Y350="TIPO II",'BASE LIQUIDACION REDEBAN 2025'!$B$11,IF(Y350="TIPO III",'BASE LIQUIDACION REDEBAN 2025'!$B$12,'BASE LIQUIDACION REDEBAN 2025'!$B$13))))</f>
        <v>75096.394270399993</v>
      </c>
      <c r="AF350" s="87">
        <f t="shared" si="5"/>
        <v>65960.072302</v>
      </c>
      <c r="AG350" s="184"/>
      <c r="AH350" s="184"/>
    </row>
    <row r="351" spans="1:34" s="79" customFormat="1" ht="13.15">
      <c r="A351" s="154" t="s">
        <v>100</v>
      </c>
      <c r="B351" s="154" t="str">
        <f>VLOOKUP(A351,'CENTRO DE COSTOS'!A:D,4,FALSE)</f>
        <v>KEVIN ALEXIS CORZO BUSTOS</v>
      </c>
      <c r="C351" s="154" t="str">
        <f>VLOOKUP(A351,'CENTRO DE COSTOS'!A:D,2,FALSE)</f>
        <v>0004-0007</v>
      </c>
      <c r="D351" s="154">
        <v>50573</v>
      </c>
      <c r="E351" s="154">
        <v>2569259</v>
      </c>
      <c r="F351" s="154">
        <v>76157</v>
      </c>
      <c r="G351" s="154" t="s">
        <v>2958</v>
      </c>
      <c r="H351" s="154" t="s">
        <v>295</v>
      </c>
      <c r="I351" s="154" t="s">
        <v>3994</v>
      </c>
      <c r="J351" s="154" t="s">
        <v>4465</v>
      </c>
      <c r="K351" s="154" t="s">
        <v>159</v>
      </c>
      <c r="L351" s="154" t="s">
        <v>4466</v>
      </c>
      <c r="M351" s="155">
        <v>45877.405555555553</v>
      </c>
      <c r="N351" s="155">
        <v>45878.476388888892</v>
      </c>
      <c r="O351" s="154" t="s">
        <v>2961</v>
      </c>
      <c r="P351" s="154" t="s">
        <v>2962</v>
      </c>
      <c r="Q351" s="154" t="s">
        <v>3076</v>
      </c>
      <c r="R351" s="154" t="s">
        <v>3076</v>
      </c>
      <c r="S351" s="154" t="s">
        <v>200</v>
      </c>
      <c r="T351" s="180"/>
      <c r="U351" s="154" t="s">
        <v>2965</v>
      </c>
      <c r="V351" s="154" t="s">
        <v>4467</v>
      </c>
      <c r="W351" s="154" t="s">
        <v>2967</v>
      </c>
      <c r="X351" s="154" t="s">
        <v>4468</v>
      </c>
      <c r="Y351" s="154" t="s">
        <v>28</v>
      </c>
      <c r="Z351" s="154" t="s">
        <v>166</v>
      </c>
      <c r="AA351" s="154" t="s">
        <v>301</v>
      </c>
      <c r="AB351" s="154">
        <v>1</v>
      </c>
      <c r="AC351" s="154">
        <v>0</v>
      </c>
      <c r="AD351" s="87">
        <f>IF(W351="SOPORTE_TELEFÓNICO",'BASE LIQUIDACION REDEBAN 2025'!$B$19,IF(W351="ENVÍO",'BASE LIQUIDACION REDEBAN 2025'!$C$2,IF(Y351="TIPO I",'BASE LIQUIDACION REDEBAN 2025'!$C$2,IF(Y351="TIPO II",'BASE LIQUIDACION REDEBAN 2025'!$C$3,IF(Y351="TIPO III",'BASE LIQUIDACION REDEBAN 2025'!$C$4,IF(Y351="TIPO IV",'BASE LIQUIDACION REDEBAN 2025'!$C$5,IF(Z351="AEREO",'BASE LIQUIDACION REDEBAN 2025'!$B$6,'BASE LIQUIDACION REDEBAN 2025'!$C$5)))))))</f>
        <v>144967.87232000002</v>
      </c>
      <c r="AE351" s="87">
        <f>IF(OR(W351="SOPORTE_TELEFÓNICO",W351="ENVÍO"),0,IF(Y351="TIPO I",'BASE LIQUIDACION REDEBAN 2025'!$B$10,IF(Y351="TIPO II",'BASE LIQUIDACION REDEBAN 2025'!$B$11,IF(Y351="TIPO III",'BASE LIQUIDACION REDEBAN 2025'!$B$12,'BASE LIQUIDACION REDEBAN 2025'!$B$13))))</f>
        <v>140395.6348884</v>
      </c>
      <c r="AF351" s="87">
        <f t="shared" si="5"/>
        <v>144967.87232000002</v>
      </c>
      <c r="AG351" s="184"/>
      <c r="AH351" s="184"/>
    </row>
    <row r="352" spans="1:34" s="79" customFormat="1" ht="13.15">
      <c r="A352" s="154" t="s">
        <v>99</v>
      </c>
      <c r="B352" s="154" t="str">
        <f>VLOOKUP(A352,'CENTRO DE COSTOS'!A:D,4,FALSE)</f>
        <v>JOSE MAURICIO HERNANDEZ ROJAS</v>
      </c>
      <c r="C352" s="154" t="str">
        <f>VLOOKUP(A352,'CENTRO DE COSTOS'!A:D,2,FALSE)</f>
        <v>0004-0001</v>
      </c>
      <c r="D352" s="154">
        <v>20383</v>
      </c>
      <c r="E352" s="154">
        <v>2565104</v>
      </c>
      <c r="F352" s="154">
        <v>42378</v>
      </c>
      <c r="G352" s="154" t="s">
        <v>2958</v>
      </c>
      <c r="H352" s="154" t="s">
        <v>440</v>
      </c>
      <c r="I352" s="154" t="s">
        <v>3009</v>
      </c>
      <c r="J352" s="154" t="s">
        <v>4469</v>
      </c>
      <c r="K352" s="154" t="s">
        <v>159</v>
      </c>
      <c r="L352" s="154" t="s">
        <v>4470</v>
      </c>
      <c r="M352" s="155">
        <v>45875.654861111114</v>
      </c>
      <c r="N352" s="155">
        <v>45878.480555555558</v>
      </c>
      <c r="O352" s="154" t="s">
        <v>2961</v>
      </c>
      <c r="P352" s="154" t="s">
        <v>2962</v>
      </c>
      <c r="Q352" s="154" t="s">
        <v>3183</v>
      </c>
      <c r="R352" s="154" t="s">
        <v>3376</v>
      </c>
      <c r="S352" s="154" t="s">
        <v>2973</v>
      </c>
      <c r="T352" s="180"/>
      <c r="U352" s="154" t="s">
        <v>2965</v>
      </c>
      <c r="V352" s="154" t="s">
        <v>4471</v>
      </c>
      <c r="W352" s="154" t="s">
        <v>2967</v>
      </c>
      <c r="X352" s="154" t="s">
        <v>4472</v>
      </c>
      <c r="Y352" s="154" t="s">
        <v>32</v>
      </c>
      <c r="Z352" s="154" t="s">
        <v>166</v>
      </c>
      <c r="AA352" s="154" t="s">
        <v>985</v>
      </c>
      <c r="AB352" s="154">
        <v>1</v>
      </c>
      <c r="AC352" s="154">
        <v>0</v>
      </c>
      <c r="AD352" s="87">
        <f>IF(W352="SOPORTE_TELEFÓNICO",'BASE LIQUIDACION REDEBAN 2025'!$B$19,IF(W352="ENVÍO",'BASE LIQUIDACION REDEBAN 2025'!$C$2,IF(Y352="TIPO I",'BASE LIQUIDACION REDEBAN 2025'!$C$2,IF(Y352="TIPO II",'BASE LIQUIDACION REDEBAN 2025'!$C$3,IF(Y352="TIPO III",'BASE LIQUIDACION REDEBAN 2025'!$C$4,IF(Y352="TIPO IV",'BASE LIQUIDACION REDEBAN 2025'!$C$5,IF(Z352="AEREO",'BASE LIQUIDACION REDEBAN 2025'!$B$6,'BASE LIQUIDACION REDEBAN 2025'!$C$5)))))))</f>
        <v>479588.87655000004</v>
      </c>
      <c r="AE352" s="87">
        <f>IF(OR(W352="SOPORTE_TELEFÓNICO",W352="ENVÍO"),0,IF(Y352="TIPO I",'BASE LIQUIDACION REDEBAN 2025'!$B$10,IF(Y352="TIPO II",'BASE LIQUIDACION REDEBAN 2025'!$B$11,IF(Y352="TIPO III",'BASE LIQUIDACION REDEBAN 2025'!$B$12,'BASE LIQUIDACION REDEBAN 2025'!$B$13))))</f>
        <v>196536.5258152</v>
      </c>
      <c r="AF352" s="87">
        <f t="shared" si="5"/>
        <v>479588.87655000004</v>
      </c>
      <c r="AG352" s="184"/>
      <c r="AH352" s="184"/>
    </row>
    <row r="353" spans="1:34" s="79" customFormat="1" ht="13.15">
      <c r="A353" s="154" t="s">
        <v>90</v>
      </c>
      <c r="B353" s="154" t="str">
        <f>VLOOKUP(A353,'CENTRO DE COSTOS'!A:D,4,FALSE)</f>
        <v>JUAN SEBASTIÁN RÍOS CASTRILLÓN</v>
      </c>
      <c r="C353" s="154" t="str">
        <f>VLOOKUP(A353,'CENTRO DE COSTOS'!A:D,2,FALSE)</f>
        <v>0004-0005</v>
      </c>
      <c r="D353" s="154">
        <v>5284</v>
      </c>
      <c r="E353" s="154">
        <v>2567503</v>
      </c>
      <c r="F353" s="154">
        <v>10516</v>
      </c>
      <c r="G353" s="154" t="s">
        <v>2958</v>
      </c>
      <c r="H353" s="154" t="s">
        <v>197</v>
      </c>
      <c r="I353" s="154" t="s">
        <v>1234</v>
      </c>
      <c r="J353" s="154" t="s">
        <v>4473</v>
      </c>
      <c r="K353" s="154" t="s">
        <v>159</v>
      </c>
      <c r="L353" s="154" t="s">
        <v>4474</v>
      </c>
      <c r="M353" s="155">
        <v>45876.624305555553</v>
      </c>
      <c r="N353" s="155">
        <v>45878.488888888889</v>
      </c>
      <c r="O353" s="154" t="s">
        <v>2961</v>
      </c>
      <c r="P353" s="154" t="s">
        <v>2962</v>
      </c>
      <c r="Q353" s="154" t="s">
        <v>3099</v>
      </c>
      <c r="R353" s="154" t="s">
        <v>3100</v>
      </c>
      <c r="S353" s="154" t="s">
        <v>2973</v>
      </c>
      <c r="T353" s="180"/>
      <c r="U353" s="154" t="s">
        <v>2965</v>
      </c>
      <c r="V353" s="154" t="s">
        <v>4475</v>
      </c>
      <c r="W353" s="154" t="s">
        <v>2967</v>
      </c>
      <c r="X353" s="154" t="s">
        <v>4476</v>
      </c>
      <c r="Y353" s="154" t="s">
        <v>32</v>
      </c>
      <c r="Z353" s="154" t="s">
        <v>166</v>
      </c>
      <c r="AA353" s="154" t="s">
        <v>368</v>
      </c>
      <c r="AB353" s="154">
        <v>1</v>
      </c>
      <c r="AC353" s="154">
        <v>0</v>
      </c>
      <c r="AD353" s="87">
        <f>IF(W353="SOPORTE_TELEFÓNICO",'BASE LIQUIDACION REDEBAN 2025'!$B$19,IF(W353="ENVÍO",'BASE LIQUIDACION REDEBAN 2025'!$C$2,IF(Y353="TIPO I",'BASE LIQUIDACION REDEBAN 2025'!$C$2,IF(Y353="TIPO II",'BASE LIQUIDACION REDEBAN 2025'!$C$3,IF(Y353="TIPO III",'BASE LIQUIDACION REDEBAN 2025'!$C$4,IF(Y353="TIPO IV",'BASE LIQUIDACION REDEBAN 2025'!$C$5,IF(Z353="AEREO",'BASE LIQUIDACION REDEBAN 2025'!$B$6,'BASE LIQUIDACION REDEBAN 2025'!$C$5)))))))</f>
        <v>479588.87655000004</v>
      </c>
      <c r="AE353" s="87">
        <f>IF(OR(W353="SOPORTE_TELEFÓNICO",W353="ENVÍO"),0,IF(Y353="TIPO I",'BASE LIQUIDACION REDEBAN 2025'!$B$10,IF(Y353="TIPO II",'BASE LIQUIDACION REDEBAN 2025'!$B$11,IF(Y353="TIPO III",'BASE LIQUIDACION REDEBAN 2025'!$B$12,'BASE LIQUIDACION REDEBAN 2025'!$B$13))))</f>
        <v>196536.5258152</v>
      </c>
      <c r="AF353" s="87">
        <f t="shared" si="5"/>
        <v>479588.87655000004</v>
      </c>
      <c r="AG353" s="184"/>
      <c r="AH353" s="184"/>
    </row>
    <row r="354" spans="1:34" s="79" customFormat="1" ht="13.15">
      <c r="A354" s="154" t="s">
        <v>90</v>
      </c>
      <c r="B354" s="154" t="str">
        <f>VLOOKUP(A354,'CENTRO DE COSTOS'!A:D,4,FALSE)</f>
        <v>JUAN SEBASTIÁN RÍOS CASTRILLÓN</v>
      </c>
      <c r="C354" s="154" t="str">
        <f>VLOOKUP(A354,'CENTRO DE COSTOS'!A:D,2,FALSE)</f>
        <v>0004-0005</v>
      </c>
      <c r="D354" s="154">
        <v>5861</v>
      </c>
      <c r="E354" s="154">
        <v>2567389</v>
      </c>
      <c r="F354" s="154">
        <v>10337</v>
      </c>
      <c r="G354" s="154" t="s">
        <v>2958</v>
      </c>
      <c r="H354" s="154" t="s">
        <v>197</v>
      </c>
      <c r="I354" s="154" t="s">
        <v>4477</v>
      </c>
      <c r="J354" s="154" t="s">
        <v>4478</v>
      </c>
      <c r="K354" s="154" t="s">
        <v>159</v>
      </c>
      <c r="L354" s="154" t="s">
        <v>4479</v>
      </c>
      <c r="M354" s="155">
        <v>45876.712500000001</v>
      </c>
      <c r="N354" s="155">
        <v>45878.509722222225</v>
      </c>
      <c r="O354" s="154" t="s">
        <v>2961</v>
      </c>
      <c r="P354" s="154" t="s">
        <v>2962</v>
      </c>
      <c r="Q354" s="154" t="s">
        <v>3099</v>
      </c>
      <c r="R354" s="154" t="s">
        <v>3100</v>
      </c>
      <c r="S354" s="154" t="s">
        <v>2973</v>
      </c>
      <c r="T354" s="180"/>
      <c r="U354" s="154" t="s">
        <v>2965</v>
      </c>
      <c r="V354" s="154" t="s">
        <v>4480</v>
      </c>
      <c r="W354" s="154" t="s">
        <v>2967</v>
      </c>
      <c r="X354" s="154" t="s">
        <v>4481</v>
      </c>
      <c r="Y354" s="154" t="s">
        <v>28</v>
      </c>
      <c r="Z354" s="154" t="s">
        <v>166</v>
      </c>
      <c r="AA354" s="154" t="s">
        <v>3209</v>
      </c>
      <c r="AB354" s="154">
        <v>1</v>
      </c>
      <c r="AC354" s="154">
        <v>0</v>
      </c>
      <c r="AD354" s="87">
        <f>IF(W354="SOPORTE_TELEFÓNICO",'BASE LIQUIDACION REDEBAN 2025'!$B$19,IF(W354="ENVÍO",'BASE LIQUIDACION REDEBAN 2025'!$C$2,IF(Y354="TIPO I",'BASE LIQUIDACION REDEBAN 2025'!$C$2,IF(Y354="TIPO II",'BASE LIQUIDACION REDEBAN 2025'!$C$3,IF(Y354="TIPO III",'BASE LIQUIDACION REDEBAN 2025'!$C$4,IF(Y354="TIPO IV",'BASE LIQUIDACION REDEBAN 2025'!$C$5,IF(Z354="AEREO",'BASE LIQUIDACION REDEBAN 2025'!$B$6,'BASE LIQUIDACION REDEBAN 2025'!$C$5)))))))</f>
        <v>144967.87232000002</v>
      </c>
      <c r="AE354" s="87">
        <f>IF(OR(W354="SOPORTE_TELEFÓNICO",W354="ENVÍO"),0,IF(Y354="TIPO I",'BASE LIQUIDACION REDEBAN 2025'!$B$10,IF(Y354="TIPO II",'BASE LIQUIDACION REDEBAN 2025'!$B$11,IF(Y354="TIPO III",'BASE LIQUIDACION REDEBAN 2025'!$B$12,'BASE LIQUIDACION REDEBAN 2025'!$B$13))))</f>
        <v>140395.6348884</v>
      </c>
      <c r="AF354" s="87">
        <f t="shared" si="5"/>
        <v>144967.87232000002</v>
      </c>
      <c r="AG354" s="184"/>
      <c r="AH354" s="184"/>
    </row>
    <row r="355" spans="1:34" s="79" customFormat="1" ht="13.15">
      <c r="A355" s="154" t="s">
        <v>68</v>
      </c>
      <c r="B355" s="154" t="str">
        <f>VLOOKUP(A355,'CENTRO DE COSTOS'!A:D,4,FALSE)</f>
        <v>WILLIAM ASDRUBAL ROZO ROZO</v>
      </c>
      <c r="C355" s="154" t="str">
        <f>VLOOKUP(A355,'CENTRO DE COSTOS'!A:D,2,FALSE)</f>
        <v>0004-0004</v>
      </c>
      <c r="D355" s="154">
        <v>11001</v>
      </c>
      <c r="E355" s="154">
        <v>2571378</v>
      </c>
      <c r="F355" s="154">
        <v>26555</v>
      </c>
      <c r="G355" s="154" t="s">
        <v>2958</v>
      </c>
      <c r="H355" s="154" t="s">
        <v>470</v>
      </c>
      <c r="I355" s="154" t="s">
        <v>68</v>
      </c>
      <c r="J355" s="154" t="s">
        <v>4482</v>
      </c>
      <c r="K355" s="154" t="s">
        <v>159</v>
      </c>
      <c r="L355" s="154" t="s">
        <v>4483</v>
      </c>
      <c r="M355" s="155">
        <v>45877.580555555556</v>
      </c>
      <c r="N355" s="155">
        <v>45878.51458333333</v>
      </c>
      <c r="O355" s="154" t="s">
        <v>2961</v>
      </c>
      <c r="P355" s="154" t="s">
        <v>2988</v>
      </c>
      <c r="Q355" s="154" t="s">
        <v>2963</v>
      </c>
      <c r="R355" s="154" t="s">
        <v>3326</v>
      </c>
      <c r="S355" s="154" t="s">
        <v>220</v>
      </c>
      <c r="T355" s="180"/>
      <c r="U355" s="154" t="s">
        <v>2965</v>
      </c>
      <c r="V355" s="154" t="s">
        <v>4484</v>
      </c>
      <c r="W355" s="154" t="s">
        <v>2967</v>
      </c>
      <c r="X355" s="154" t="s">
        <v>4485</v>
      </c>
      <c r="Y355" s="154" t="s">
        <v>25</v>
      </c>
      <c r="Z355" s="154" t="s">
        <v>166</v>
      </c>
      <c r="AA355" s="154" t="s">
        <v>1029</v>
      </c>
      <c r="AB355" s="154">
        <v>1</v>
      </c>
      <c r="AC355" s="154">
        <v>0</v>
      </c>
      <c r="AD355" s="87">
        <f>IF(W355="SOPORTE_TELEFÓNICO",'BASE LIQUIDACION REDEBAN 2025'!$B$19,IF(W355="ENVÍO",'BASE LIQUIDACION REDEBAN 2025'!$C$2,IF(Y355="TIPO I",'BASE LIQUIDACION REDEBAN 2025'!$C$2,IF(Y355="TIPO II",'BASE LIQUIDACION REDEBAN 2025'!$C$3,IF(Y355="TIPO III",'BASE LIQUIDACION REDEBAN 2025'!$C$4,IF(Y355="TIPO IV",'BASE LIQUIDACION REDEBAN 2025'!$C$5,IF(Z355="AEREO",'BASE LIQUIDACION REDEBAN 2025'!$B$6,'BASE LIQUIDACION REDEBAN 2025'!$C$5)))))))</f>
        <v>65960.072302</v>
      </c>
      <c r="AE355" s="87">
        <f>IF(OR(W355="SOPORTE_TELEFÓNICO",W355="ENVÍO"),0,IF(Y355="TIPO I",'BASE LIQUIDACION REDEBAN 2025'!$B$10,IF(Y355="TIPO II",'BASE LIQUIDACION REDEBAN 2025'!$B$11,IF(Y355="TIPO III",'BASE LIQUIDACION REDEBAN 2025'!$B$12,'BASE LIQUIDACION REDEBAN 2025'!$B$13))))</f>
        <v>75096.394270399993</v>
      </c>
      <c r="AF355" s="87">
        <f t="shared" si="5"/>
        <v>65960.072302</v>
      </c>
      <c r="AG355" s="184"/>
      <c r="AH355" s="184"/>
    </row>
    <row r="356" spans="1:34" s="79" customFormat="1" ht="13.15">
      <c r="A356" s="154" t="s">
        <v>76</v>
      </c>
      <c r="B356" s="154" t="str">
        <f>VLOOKUP(A356,'CENTRO DE COSTOS'!A:D,4,FALSE)</f>
        <v>DIEGO FERNANDO HENAO CARDONA</v>
      </c>
      <c r="C356" s="154" t="str">
        <f>VLOOKUP(A356,'CENTRO DE COSTOS'!A:D,2,FALSE)</f>
        <v>0004-0003</v>
      </c>
      <c r="D356" s="154">
        <v>19001</v>
      </c>
      <c r="E356" s="154">
        <v>2568728</v>
      </c>
      <c r="F356" s="154">
        <v>74739</v>
      </c>
      <c r="G356" s="154" t="s">
        <v>2958</v>
      </c>
      <c r="H356" s="154" t="s">
        <v>258</v>
      </c>
      <c r="I356" s="154" t="s">
        <v>95</v>
      </c>
      <c r="J356" s="154" t="s">
        <v>4486</v>
      </c>
      <c r="K356" s="154" t="s">
        <v>159</v>
      </c>
      <c r="L356" s="154" t="s">
        <v>4487</v>
      </c>
      <c r="M356" s="155">
        <v>45877.365277777775</v>
      </c>
      <c r="N356" s="155">
        <v>45878.517361111109</v>
      </c>
      <c r="O356" s="154" t="s">
        <v>2961</v>
      </c>
      <c r="P356" s="154" t="s">
        <v>2962</v>
      </c>
      <c r="Q356" s="154" t="s">
        <v>2978</v>
      </c>
      <c r="R356" s="154" t="s">
        <v>2983</v>
      </c>
      <c r="S356" s="154" t="s">
        <v>2973</v>
      </c>
      <c r="T356" s="180"/>
      <c r="U356" s="154" t="s">
        <v>2965</v>
      </c>
      <c r="V356" s="154" t="s">
        <v>4488</v>
      </c>
      <c r="W356" s="154" t="s">
        <v>2967</v>
      </c>
      <c r="X356" s="154" t="s">
        <v>4489</v>
      </c>
      <c r="Y356" s="154" t="s">
        <v>30</v>
      </c>
      <c r="Z356" s="154" t="s">
        <v>166</v>
      </c>
      <c r="AA356" s="154" t="s">
        <v>330</v>
      </c>
      <c r="AB356" s="154">
        <v>1</v>
      </c>
      <c r="AC356" s="154">
        <v>0</v>
      </c>
      <c r="AD356" s="87">
        <f>IF(W356="SOPORTE_TELEFÓNICO",'BASE LIQUIDACION REDEBAN 2025'!$B$19,IF(W356="ENVÍO",'BASE LIQUIDACION REDEBAN 2025'!$C$2,IF(Y356="TIPO I",'BASE LIQUIDACION REDEBAN 2025'!$C$2,IF(Y356="TIPO II",'BASE LIQUIDACION REDEBAN 2025'!$C$3,IF(Y356="TIPO III",'BASE LIQUIDACION REDEBAN 2025'!$C$4,IF(Y356="TIPO IV",'BASE LIQUIDACION REDEBAN 2025'!$C$5,IF(Z356="AEREO",'BASE LIQUIDACION REDEBAN 2025'!$B$6,'BASE LIQUIDACION REDEBAN 2025'!$C$5)))))))</f>
        <v>275728.78077800001</v>
      </c>
      <c r="AE356" s="87">
        <f>IF(OR(W356="SOPORTE_TELEFÓNICO",W356="ENVÍO"),0,IF(Y356="TIPO I",'BASE LIQUIDACION REDEBAN 2025'!$B$10,IF(Y356="TIPO II",'BASE LIQUIDACION REDEBAN 2025'!$B$11,IF(Y356="TIPO III",'BASE LIQUIDACION REDEBAN 2025'!$B$12,'BASE LIQUIDACION REDEBAN 2025'!$B$13))))</f>
        <v>196536.5258152</v>
      </c>
      <c r="AF356" s="87">
        <f t="shared" si="5"/>
        <v>275728.78077800001</v>
      </c>
      <c r="AG356" s="184"/>
      <c r="AH356" s="184"/>
    </row>
    <row r="357" spans="1:34" s="79" customFormat="1" ht="13.15">
      <c r="A357" s="154" t="s">
        <v>94</v>
      </c>
      <c r="B357" s="154" t="str">
        <f>VLOOKUP(A357,'CENTRO DE COSTOS'!A:D,4,FALSE)</f>
        <v>DIEGO FERNANDO HENAO CARDONA</v>
      </c>
      <c r="C357" s="154" t="str">
        <f>VLOOKUP(A357,'CENTRO DE COSTOS'!A:D,2,FALSE)</f>
        <v>0004-0002</v>
      </c>
      <c r="D357" s="154">
        <v>66170</v>
      </c>
      <c r="E357" s="154">
        <v>2572170</v>
      </c>
      <c r="F357" s="154">
        <v>45198</v>
      </c>
      <c r="G357" s="154" t="s">
        <v>2958</v>
      </c>
      <c r="H357" s="154" t="s">
        <v>606</v>
      </c>
      <c r="I357" s="154" t="s">
        <v>815</v>
      </c>
      <c r="J357" s="154" t="s">
        <v>4490</v>
      </c>
      <c r="K357" s="154" t="s">
        <v>159</v>
      </c>
      <c r="L357" s="154" t="s">
        <v>4491</v>
      </c>
      <c r="M357" s="155">
        <v>45877.642361111109</v>
      </c>
      <c r="N357" s="155">
        <v>45878.522222222222</v>
      </c>
      <c r="O357" s="154" t="s">
        <v>2961</v>
      </c>
      <c r="P357" s="154" t="s">
        <v>2962</v>
      </c>
      <c r="Q357" s="154" t="s">
        <v>3055</v>
      </c>
      <c r="R357" s="154" t="s">
        <v>3056</v>
      </c>
      <c r="S357" s="154" t="s">
        <v>200</v>
      </c>
      <c r="T357" s="180"/>
      <c r="U357" s="154" t="s">
        <v>2965</v>
      </c>
      <c r="V357" s="154" t="s">
        <v>4492</v>
      </c>
      <c r="W357" s="154" t="s">
        <v>2967</v>
      </c>
      <c r="X357" s="154" t="s">
        <v>4493</v>
      </c>
      <c r="Y357" s="154" t="s">
        <v>25</v>
      </c>
      <c r="Z357" s="154" t="s">
        <v>166</v>
      </c>
      <c r="AA357" s="154" t="s">
        <v>544</v>
      </c>
      <c r="AB357" s="154">
        <v>1</v>
      </c>
      <c r="AC357" s="154">
        <v>0</v>
      </c>
      <c r="AD357" s="87">
        <f>IF(W357="SOPORTE_TELEFÓNICO",'BASE LIQUIDACION REDEBAN 2025'!$B$19,IF(W357="ENVÍO",'BASE LIQUIDACION REDEBAN 2025'!$C$2,IF(Y357="TIPO I",'BASE LIQUIDACION REDEBAN 2025'!$C$2,IF(Y357="TIPO II",'BASE LIQUIDACION REDEBAN 2025'!$C$3,IF(Y357="TIPO III",'BASE LIQUIDACION REDEBAN 2025'!$C$4,IF(Y357="TIPO IV",'BASE LIQUIDACION REDEBAN 2025'!$C$5,IF(Z357="AEREO",'BASE LIQUIDACION REDEBAN 2025'!$B$6,'BASE LIQUIDACION REDEBAN 2025'!$C$5)))))))</f>
        <v>65960.072302</v>
      </c>
      <c r="AE357" s="87">
        <f>IF(OR(W357="SOPORTE_TELEFÓNICO",W357="ENVÍO"),0,IF(Y357="TIPO I",'BASE LIQUIDACION REDEBAN 2025'!$B$10,IF(Y357="TIPO II",'BASE LIQUIDACION REDEBAN 2025'!$B$11,IF(Y357="TIPO III",'BASE LIQUIDACION REDEBAN 2025'!$B$12,'BASE LIQUIDACION REDEBAN 2025'!$B$13))))</f>
        <v>75096.394270399993</v>
      </c>
      <c r="AF357" s="87">
        <f t="shared" si="5"/>
        <v>65960.072302</v>
      </c>
      <c r="AG357" s="184"/>
      <c r="AH357" s="184"/>
    </row>
    <row r="358" spans="1:34" s="79" customFormat="1" ht="13.15">
      <c r="A358" s="154" t="s">
        <v>93</v>
      </c>
      <c r="B358" s="154" t="str">
        <f>VLOOKUP(A358,'CENTRO DE COSTOS'!A:D,4,FALSE)</f>
        <v>DIEGO FERNANDO HENAO CARDONA</v>
      </c>
      <c r="C358" s="154" t="str">
        <f>VLOOKUP(A358,'CENTRO DE COSTOS'!A:D,2,FALSE)</f>
        <v>0004-0003</v>
      </c>
      <c r="D358" s="154">
        <v>52320</v>
      </c>
      <c r="E358" s="154">
        <v>2571126</v>
      </c>
      <c r="F358" s="154">
        <v>72485</v>
      </c>
      <c r="G358" s="154" t="s">
        <v>2958</v>
      </c>
      <c r="H358" s="154" t="s">
        <v>174</v>
      </c>
      <c r="I358" s="154" t="s">
        <v>4494</v>
      </c>
      <c r="J358" s="154" t="s">
        <v>4495</v>
      </c>
      <c r="K358" s="154" t="s">
        <v>159</v>
      </c>
      <c r="L358" s="154" t="s">
        <v>4496</v>
      </c>
      <c r="M358" s="155">
        <v>45877.522916666669</v>
      </c>
      <c r="N358" s="155">
        <v>45878.523611111108</v>
      </c>
      <c r="O358" s="154" t="s">
        <v>2961</v>
      </c>
      <c r="P358" s="154" t="s">
        <v>2962</v>
      </c>
      <c r="Q358" s="154" t="s">
        <v>3082</v>
      </c>
      <c r="R358" s="154" t="s">
        <v>2972</v>
      </c>
      <c r="S358" s="154" t="s">
        <v>200</v>
      </c>
      <c r="T358" s="180"/>
      <c r="U358" s="154" t="s">
        <v>2965</v>
      </c>
      <c r="V358" s="154" t="s">
        <v>4497</v>
      </c>
      <c r="W358" s="154" t="s">
        <v>2967</v>
      </c>
      <c r="X358" s="154" t="s">
        <v>4498</v>
      </c>
      <c r="Y358" s="154" t="s">
        <v>28</v>
      </c>
      <c r="Z358" s="154" t="s">
        <v>166</v>
      </c>
      <c r="AA358" s="154" t="s">
        <v>1414</v>
      </c>
      <c r="AB358" s="154">
        <v>1</v>
      </c>
      <c r="AC358" s="154">
        <v>0</v>
      </c>
      <c r="AD358" s="87">
        <f>IF(W358="SOPORTE_TELEFÓNICO",'BASE LIQUIDACION REDEBAN 2025'!$B$19,IF(W358="ENVÍO",'BASE LIQUIDACION REDEBAN 2025'!$C$2,IF(Y358="TIPO I",'BASE LIQUIDACION REDEBAN 2025'!$C$2,IF(Y358="TIPO II",'BASE LIQUIDACION REDEBAN 2025'!$C$3,IF(Y358="TIPO III",'BASE LIQUIDACION REDEBAN 2025'!$C$4,IF(Y358="TIPO IV",'BASE LIQUIDACION REDEBAN 2025'!$C$5,IF(Z358="AEREO",'BASE LIQUIDACION REDEBAN 2025'!$B$6,'BASE LIQUIDACION REDEBAN 2025'!$C$5)))))))</f>
        <v>144967.87232000002</v>
      </c>
      <c r="AE358" s="87">
        <f>IF(OR(W358="SOPORTE_TELEFÓNICO",W358="ENVÍO"),0,IF(Y358="TIPO I",'BASE LIQUIDACION REDEBAN 2025'!$B$10,IF(Y358="TIPO II",'BASE LIQUIDACION REDEBAN 2025'!$B$11,IF(Y358="TIPO III",'BASE LIQUIDACION REDEBAN 2025'!$B$12,'BASE LIQUIDACION REDEBAN 2025'!$B$13))))</f>
        <v>140395.6348884</v>
      </c>
      <c r="AF358" s="87">
        <f t="shared" si="5"/>
        <v>144967.87232000002</v>
      </c>
      <c r="AG358" s="184"/>
      <c r="AH358" s="184"/>
    </row>
    <row r="359" spans="1:34" s="79" customFormat="1" ht="13.15">
      <c r="A359" s="154" t="s">
        <v>76</v>
      </c>
      <c r="B359" s="154" t="str">
        <f>VLOOKUP(A359,'CENTRO DE COSTOS'!A:D,4,FALSE)</f>
        <v>DIEGO FERNANDO HENAO CARDONA</v>
      </c>
      <c r="C359" s="154" t="str">
        <f>VLOOKUP(A359,'CENTRO DE COSTOS'!A:D,2,FALSE)</f>
        <v>0004-0003</v>
      </c>
      <c r="D359" s="154">
        <v>76834</v>
      </c>
      <c r="E359" s="154">
        <v>2571965</v>
      </c>
      <c r="F359" s="154">
        <v>59886</v>
      </c>
      <c r="G359" s="154" t="s">
        <v>2958</v>
      </c>
      <c r="H359" s="154" t="s">
        <v>227</v>
      </c>
      <c r="I359" s="154" t="s">
        <v>1806</v>
      </c>
      <c r="J359" s="154" t="s">
        <v>4499</v>
      </c>
      <c r="K359" s="154" t="s">
        <v>159</v>
      </c>
      <c r="L359" s="154" t="s">
        <v>4500</v>
      </c>
      <c r="M359" s="155">
        <v>45877.618750000001</v>
      </c>
      <c r="N359" s="155">
        <v>45878.527777777781</v>
      </c>
      <c r="O359" s="154" t="s">
        <v>2961</v>
      </c>
      <c r="P359" s="154" t="s">
        <v>2962</v>
      </c>
      <c r="Q359" s="154" t="s">
        <v>3076</v>
      </c>
      <c r="R359" s="154" t="s">
        <v>3076</v>
      </c>
      <c r="S359" s="154" t="s">
        <v>2973</v>
      </c>
      <c r="T359" s="180"/>
      <c r="U359" s="154" t="s">
        <v>2965</v>
      </c>
      <c r="V359" s="154" t="s">
        <v>4501</v>
      </c>
      <c r="W359" s="154" t="s">
        <v>2967</v>
      </c>
      <c r="X359" s="154" t="s">
        <v>4502</v>
      </c>
      <c r="Y359" s="154" t="s">
        <v>28</v>
      </c>
      <c r="Z359" s="154" t="s">
        <v>166</v>
      </c>
      <c r="AA359" s="154" t="s">
        <v>1408</v>
      </c>
      <c r="AB359" s="154">
        <v>1</v>
      </c>
      <c r="AC359" s="154">
        <v>0</v>
      </c>
      <c r="AD359" s="87">
        <f>IF(W359="SOPORTE_TELEFÓNICO",'BASE LIQUIDACION REDEBAN 2025'!$B$19,IF(W359="ENVÍO",'BASE LIQUIDACION REDEBAN 2025'!$C$2,IF(Y359="TIPO I",'BASE LIQUIDACION REDEBAN 2025'!$C$2,IF(Y359="TIPO II",'BASE LIQUIDACION REDEBAN 2025'!$C$3,IF(Y359="TIPO III",'BASE LIQUIDACION REDEBAN 2025'!$C$4,IF(Y359="TIPO IV",'BASE LIQUIDACION REDEBAN 2025'!$C$5,IF(Z359="AEREO",'BASE LIQUIDACION REDEBAN 2025'!$B$6,'BASE LIQUIDACION REDEBAN 2025'!$C$5)))))))</f>
        <v>144967.87232000002</v>
      </c>
      <c r="AE359" s="87">
        <f>IF(OR(W359="SOPORTE_TELEFÓNICO",W359="ENVÍO"),0,IF(Y359="TIPO I",'BASE LIQUIDACION REDEBAN 2025'!$B$10,IF(Y359="TIPO II",'BASE LIQUIDACION REDEBAN 2025'!$B$11,IF(Y359="TIPO III",'BASE LIQUIDACION REDEBAN 2025'!$B$12,'BASE LIQUIDACION REDEBAN 2025'!$B$13))))</f>
        <v>140395.6348884</v>
      </c>
      <c r="AF359" s="87">
        <f t="shared" si="5"/>
        <v>144967.87232000002</v>
      </c>
      <c r="AG359" s="184"/>
      <c r="AH359" s="184"/>
    </row>
    <row r="360" spans="1:34" s="79" customFormat="1" ht="13.15">
      <c r="A360" s="154" t="s">
        <v>81</v>
      </c>
      <c r="B360" s="154" t="str">
        <f>VLOOKUP(A360,'CENTRO DE COSTOS'!A:D,4,FALSE)</f>
        <v>MIGUEL JULIÁN HERNÁNDEZ GUARÍN</v>
      </c>
      <c r="C360" s="154" t="str">
        <f>VLOOKUP(A360,'CENTRO DE COSTOS'!A:D,2,FALSE)</f>
        <v>0004-0008</v>
      </c>
      <c r="D360" s="154">
        <v>54001</v>
      </c>
      <c r="E360" s="154">
        <v>2573030</v>
      </c>
      <c r="F360" s="154">
        <v>58235</v>
      </c>
      <c r="G360" s="154" t="s">
        <v>2958</v>
      </c>
      <c r="H360" s="154" t="s">
        <v>317</v>
      </c>
      <c r="I360" s="154" t="s">
        <v>81</v>
      </c>
      <c r="J360" s="154" t="s">
        <v>4503</v>
      </c>
      <c r="K360" s="154" t="s">
        <v>159</v>
      </c>
      <c r="L360" s="154" t="s">
        <v>4504</v>
      </c>
      <c r="M360" s="155">
        <v>45877.711111111108</v>
      </c>
      <c r="N360" s="155">
        <v>45878.530555555553</v>
      </c>
      <c r="O360" s="154" t="s">
        <v>2961</v>
      </c>
      <c r="P360" s="154" t="s">
        <v>2962</v>
      </c>
      <c r="Q360" s="154" t="s">
        <v>2971</v>
      </c>
      <c r="R360" s="154" t="s">
        <v>3027</v>
      </c>
      <c r="S360" s="154" t="s">
        <v>200</v>
      </c>
      <c r="T360" s="180"/>
      <c r="U360" s="154" t="s">
        <v>2965</v>
      </c>
      <c r="V360" s="154" t="s">
        <v>4505</v>
      </c>
      <c r="W360" s="154" t="s">
        <v>2967</v>
      </c>
      <c r="X360" s="154" t="s">
        <v>4506</v>
      </c>
      <c r="Y360" s="154" t="s">
        <v>25</v>
      </c>
      <c r="Z360" s="154" t="s">
        <v>166</v>
      </c>
      <c r="AA360" s="154" t="s">
        <v>432</v>
      </c>
      <c r="AB360" s="154">
        <v>1</v>
      </c>
      <c r="AC360" s="154">
        <v>0</v>
      </c>
      <c r="AD360" s="87">
        <f>IF(W360="SOPORTE_TELEFÓNICO",'BASE LIQUIDACION REDEBAN 2025'!$B$19,IF(W360="ENVÍO",'BASE LIQUIDACION REDEBAN 2025'!$C$2,IF(Y360="TIPO I",'BASE LIQUIDACION REDEBAN 2025'!$C$2,IF(Y360="TIPO II",'BASE LIQUIDACION REDEBAN 2025'!$C$3,IF(Y360="TIPO III",'BASE LIQUIDACION REDEBAN 2025'!$C$4,IF(Y360="TIPO IV",'BASE LIQUIDACION REDEBAN 2025'!$C$5,IF(Z360="AEREO",'BASE LIQUIDACION REDEBAN 2025'!$B$6,'BASE LIQUIDACION REDEBAN 2025'!$C$5)))))))</f>
        <v>65960.072302</v>
      </c>
      <c r="AE360" s="87">
        <f>IF(OR(W360="SOPORTE_TELEFÓNICO",W360="ENVÍO"),0,IF(Y360="TIPO I",'BASE LIQUIDACION REDEBAN 2025'!$B$10,IF(Y360="TIPO II",'BASE LIQUIDACION REDEBAN 2025'!$B$11,IF(Y360="TIPO III",'BASE LIQUIDACION REDEBAN 2025'!$B$12,'BASE LIQUIDACION REDEBAN 2025'!$B$13))))</f>
        <v>75096.394270399993</v>
      </c>
      <c r="AF360" s="87">
        <f t="shared" si="5"/>
        <v>65960.072302</v>
      </c>
      <c r="AG360" s="184"/>
      <c r="AH360" s="184"/>
    </row>
    <row r="361" spans="1:34" s="79" customFormat="1" ht="13.15">
      <c r="A361" s="154" t="s">
        <v>96</v>
      </c>
      <c r="B361" s="154" t="str">
        <f>VLOOKUP(A361,'CENTRO DE COSTOS'!A:D,4,FALSE)</f>
        <v>JOSE MAURICIO HERNANDEZ ROJAS</v>
      </c>
      <c r="C361" s="154" t="str">
        <f>VLOOKUP(A361,'CENTRO DE COSTOS'!A:D,2,FALSE)</f>
        <v>0004-0001</v>
      </c>
      <c r="D361" s="154">
        <v>47001</v>
      </c>
      <c r="E361" s="154">
        <v>2572530</v>
      </c>
      <c r="F361" s="154">
        <v>28531</v>
      </c>
      <c r="G361" s="154" t="s">
        <v>2958</v>
      </c>
      <c r="H361" s="154" t="s">
        <v>1896</v>
      </c>
      <c r="I361" s="154" t="s">
        <v>96</v>
      </c>
      <c r="J361" s="154" t="s">
        <v>4507</v>
      </c>
      <c r="K361" s="154" t="s">
        <v>159</v>
      </c>
      <c r="L361" s="154" t="s">
        <v>4508</v>
      </c>
      <c r="M361" s="155">
        <v>45877.661111111112</v>
      </c>
      <c r="N361" s="155">
        <v>45878.532638888886</v>
      </c>
      <c r="O361" s="154" t="s">
        <v>2961</v>
      </c>
      <c r="P361" s="154" t="s">
        <v>2962</v>
      </c>
      <c r="Q361" s="154" t="s">
        <v>3099</v>
      </c>
      <c r="R361" s="154" t="s">
        <v>3435</v>
      </c>
      <c r="S361" s="154" t="s">
        <v>2973</v>
      </c>
      <c r="T361" s="180"/>
      <c r="U361" s="154" t="s">
        <v>2965</v>
      </c>
      <c r="V361" s="154" t="s">
        <v>4509</v>
      </c>
      <c r="W361" s="154" t="s">
        <v>2967</v>
      </c>
      <c r="X361" s="154" t="s">
        <v>4510</v>
      </c>
      <c r="Y361" s="154" t="s">
        <v>25</v>
      </c>
      <c r="Z361" s="154" t="s">
        <v>166</v>
      </c>
      <c r="AA361" s="154" t="s">
        <v>1737</v>
      </c>
      <c r="AB361" s="154">
        <v>1</v>
      </c>
      <c r="AC361" s="154">
        <v>0</v>
      </c>
      <c r="AD361" s="87">
        <f>IF(W361="SOPORTE_TELEFÓNICO",'BASE LIQUIDACION REDEBAN 2025'!$B$19,IF(W361="ENVÍO",'BASE LIQUIDACION REDEBAN 2025'!$C$2,IF(Y361="TIPO I",'BASE LIQUIDACION REDEBAN 2025'!$C$2,IF(Y361="TIPO II",'BASE LIQUIDACION REDEBAN 2025'!$C$3,IF(Y361="TIPO III",'BASE LIQUIDACION REDEBAN 2025'!$C$4,IF(Y361="TIPO IV",'BASE LIQUIDACION REDEBAN 2025'!$C$5,IF(Z361="AEREO",'BASE LIQUIDACION REDEBAN 2025'!$B$6,'BASE LIQUIDACION REDEBAN 2025'!$C$5)))))))</f>
        <v>65960.072302</v>
      </c>
      <c r="AE361" s="87">
        <f>IF(OR(W361="SOPORTE_TELEFÓNICO",W361="ENVÍO"),0,IF(Y361="TIPO I",'BASE LIQUIDACION REDEBAN 2025'!$B$10,IF(Y361="TIPO II",'BASE LIQUIDACION REDEBAN 2025'!$B$11,IF(Y361="TIPO III",'BASE LIQUIDACION REDEBAN 2025'!$B$12,'BASE LIQUIDACION REDEBAN 2025'!$B$13))))</f>
        <v>75096.394270399993</v>
      </c>
      <c r="AF361" s="87">
        <f t="shared" si="5"/>
        <v>65960.072302</v>
      </c>
      <c r="AG361" s="184"/>
      <c r="AH361" s="184"/>
    </row>
    <row r="362" spans="1:34" s="79" customFormat="1" ht="13.15">
      <c r="A362" s="154" t="s">
        <v>90</v>
      </c>
      <c r="B362" s="154" t="str">
        <f>VLOOKUP(A362,'CENTRO DE COSTOS'!A:D,4,FALSE)</f>
        <v>JUAN SEBASTIÁN RÍOS CASTRILLÓN</v>
      </c>
      <c r="C362" s="154" t="str">
        <f>VLOOKUP(A362,'CENTRO DE COSTOS'!A:D,2,FALSE)</f>
        <v>0004-0005</v>
      </c>
      <c r="D362" s="154">
        <v>5376</v>
      </c>
      <c r="E362" s="154">
        <v>2572779</v>
      </c>
      <c r="F362" s="154">
        <v>51221</v>
      </c>
      <c r="G362" s="154" t="s">
        <v>2958</v>
      </c>
      <c r="H362" s="154" t="s">
        <v>197</v>
      </c>
      <c r="I362" s="154" t="s">
        <v>1651</v>
      </c>
      <c r="J362" s="154" t="s">
        <v>4511</v>
      </c>
      <c r="K362" s="154" t="s">
        <v>159</v>
      </c>
      <c r="L362" s="154" t="s">
        <v>4512</v>
      </c>
      <c r="M362" s="155">
        <v>45877.693749999999</v>
      </c>
      <c r="N362" s="155">
        <v>45878.536805555559</v>
      </c>
      <c r="O362" s="154" t="s">
        <v>2961</v>
      </c>
      <c r="P362" s="154" t="s">
        <v>2962</v>
      </c>
      <c r="Q362" s="154" t="s">
        <v>3099</v>
      </c>
      <c r="R362" s="154" t="s">
        <v>3719</v>
      </c>
      <c r="S362" s="154" t="s">
        <v>200</v>
      </c>
      <c r="T362" s="180"/>
      <c r="U362" s="154" t="s">
        <v>2965</v>
      </c>
      <c r="V362" s="154" t="s">
        <v>4513</v>
      </c>
      <c r="W362" s="154" t="s">
        <v>2967</v>
      </c>
      <c r="X362" s="154" t="s">
        <v>4514</v>
      </c>
      <c r="Y362" s="154" t="s">
        <v>28</v>
      </c>
      <c r="Z362" s="154" t="s">
        <v>166</v>
      </c>
      <c r="AA362" s="154" t="s">
        <v>2327</v>
      </c>
      <c r="AB362" s="154">
        <v>1</v>
      </c>
      <c r="AC362" s="154">
        <v>0</v>
      </c>
      <c r="AD362" s="87">
        <f>IF(W362="SOPORTE_TELEFÓNICO",'BASE LIQUIDACION REDEBAN 2025'!$B$19,IF(W362="ENVÍO",'BASE LIQUIDACION REDEBAN 2025'!$C$2,IF(Y362="TIPO I",'BASE LIQUIDACION REDEBAN 2025'!$C$2,IF(Y362="TIPO II",'BASE LIQUIDACION REDEBAN 2025'!$C$3,IF(Y362="TIPO III",'BASE LIQUIDACION REDEBAN 2025'!$C$4,IF(Y362="TIPO IV",'BASE LIQUIDACION REDEBAN 2025'!$C$5,IF(Z362="AEREO",'BASE LIQUIDACION REDEBAN 2025'!$B$6,'BASE LIQUIDACION REDEBAN 2025'!$C$5)))))))</f>
        <v>144967.87232000002</v>
      </c>
      <c r="AE362" s="87">
        <f>IF(OR(W362="SOPORTE_TELEFÓNICO",W362="ENVÍO"),0,IF(Y362="TIPO I",'BASE LIQUIDACION REDEBAN 2025'!$B$10,IF(Y362="TIPO II",'BASE LIQUIDACION REDEBAN 2025'!$B$11,IF(Y362="TIPO III",'BASE LIQUIDACION REDEBAN 2025'!$B$12,'BASE LIQUIDACION REDEBAN 2025'!$B$13))))</f>
        <v>140395.6348884</v>
      </c>
      <c r="AF362" s="87">
        <f t="shared" si="5"/>
        <v>144967.87232000002</v>
      </c>
      <c r="AG362" s="184"/>
      <c r="AH362" s="184"/>
    </row>
    <row r="363" spans="1:34" s="79" customFormat="1" ht="13.15">
      <c r="A363" s="154" t="s">
        <v>81</v>
      </c>
      <c r="B363" s="154" t="str">
        <f>VLOOKUP(A363,'CENTRO DE COSTOS'!A:D,4,FALSE)</f>
        <v>MIGUEL JULIÁN HERNÁNDEZ GUARÍN</v>
      </c>
      <c r="C363" s="154" t="str">
        <f>VLOOKUP(A363,'CENTRO DE COSTOS'!A:D,2,FALSE)</f>
        <v>0004-0008</v>
      </c>
      <c r="D363" s="154">
        <v>54001</v>
      </c>
      <c r="E363" s="154">
        <v>2572610</v>
      </c>
      <c r="F363" s="154">
        <v>34207</v>
      </c>
      <c r="G363" s="154" t="s">
        <v>2958</v>
      </c>
      <c r="H363" s="154" t="s">
        <v>317</v>
      </c>
      <c r="I363" s="154" t="s">
        <v>81</v>
      </c>
      <c r="J363" s="154" t="s">
        <v>4515</v>
      </c>
      <c r="K363" s="154" t="s">
        <v>159</v>
      </c>
      <c r="L363" s="154" t="s">
        <v>4516</v>
      </c>
      <c r="M363" s="155">
        <v>45877.668749999997</v>
      </c>
      <c r="N363" s="155">
        <v>45878.538194444445</v>
      </c>
      <c r="O363" s="154" t="s">
        <v>2961</v>
      </c>
      <c r="P363" s="154" t="s">
        <v>2988</v>
      </c>
      <c r="Q363" s="154" t="s">
        <v>2963</v>
      </c>
      <c r="R363" s="154" t="s">
        <v>3326</v>
      </c>
      <c r="S363" s="154" t="s">
        <v>2973</v>
      </c>
      <c r="T363" s="180"/>
      <c r="U363" s="154" t="s">
        <v>2965</v>
      </c>
      <c r="V363" s="154" t="s">
        <v>4517</v>
      </c>
      <c r="W363" s="154" t="s">
        <v>2967</v>
      </c>
      <c r="X363" s="154" t="s">
        <v>4518</v>
      </c>
      <c r="Y363" s="154" t="s">
        <v>25</v>
      </c>
      <c r="Z363" s="154" t="s">
        <v>166</v>
      </c>
      <c r="AA363" s="154" t="s">
        <v>401</v>
      </c>
      <c r="AB363" s="154">
        <v>1</v>
      </c>
      <c r="AC363" s="154">
        <v>0</v>
      </c>
      <c r="AD363" s="87">
        <f>IF(W363="SOPORTE_TELEFÓNICO",'BASE LIQUIDACION REDEBAN 2025'!$B$19,IF(W363="ENVÍO",'BASE LIQUIDACION REDEBAN 2025'!$C$2,IF(Y363="TIPO I",'BASE LIQUIDACION REDEBAN 2025'!$C$2,IF(Y363="TIPO II",'BASE LIQUIDACION REDEBAN 2025'!$C$3,IF(Y363="TIPO III",'BASE LIQUIDACION REDEBAN 2025'!$C$4,IF(Y363="TIPO IV",'BASE LIQUIDACION REDEBAN 2025'!$C$5,IF(Z363="AEREO",'BASE LIQUIDACION REDEBAN 2025'!$B$6,'BASE LIQUIDACION REDEBAN 2025'!$C$5)))))))</f>
        <v>65960.072302</v>
      </c>
      <c r="AE363" s="87">
        <f>IF(OR(W363="SOPORTE_TELEFÓNICO",W363="ENVÍO"),0,IF(Y363="TIPO I",'BASE LIQUIDACION REDEBAN 2025'!$B$10,IF(Y363="TIPO II",'BASE LIQUIDACION REDEBAN 2025'!$B$11,IF(Y363="TIPO III",'BASE LIQUIDACION REDEBAN 2025'!$B$12,'BASE LIQUIDACION REDEBAN 2025'!$B$13))))</f>
        <v>75096.394270399993</v>
      </c>
      <c r="AF363" s="87">
        <f t="shared" si="5"/>
        <v>65960.072302</v>
      </c>
      <c r="AG363" s="184"/>
      <c r="AH363" s="184"/>
    </row>
    <row r="364" spans="1:34" s="79" customFormat="1" ht="13.15">
      <c r="A364" s="154" t="s">
        <v>81</v>
      </c>
      <c r="B364" s="154" t="str">
        <f>VLOOKUP(A364,'CENTRO DE COSTOS'!A:D,4,FALSE)</f>
        <v>MIGUEL JULIÁN HERNÁNDEZ GUARÍN</v>
      </c>
      <c r="C364" s="154" t="str">
        <f>VLOOKUP(A364,'CENTRO DE COSTOS'!A:D,2,FALSE)</f>
        <v>0004-0008</v>
      </c>
      <c r="D364" s="154">
        <v>54001</v>
      </c>
      <c r="E364" s="154">
        <v>2573072</v>
      </c>
      <c r="F364" s="154">
        <v>68778</v>
      </c>
      <c r="G364" s="154" t="s">
        <v>2958</v>
      </c>
      <c r="H364" s="154" t="s">
        <v>317</v>
      </c>
      <c r="I364" s="154" t="s">
        <v>81</v>
      </c>
      <c r="J364" s="154" t="s">
        <v>3646</v>
      </c>
      <c r="K364" s="154" t="s">
        <v>159</v>
      </c>
      <c r="L364" s="154" t="s">
        <v>4519</v>
      </c>
      <c r="M364" s="155">
        <v>45877.723611111112</v>
      </c>
      <c r="N364" s="155">
        <v>45878.540277777778</v>
      </c>
      <c r="O364" s="154" t="s">
        <v>2961</v>
      </c>
      <c r="P364" s="154" t="s">
        <v>2962</v>
      </c>
      <c r="Q364" s="154" t="s">
        <v>3183</v>
      </c>
      <c r="R364" s="154" t="s">
        <v>2972</v>
      </c>
      <c r="S364" s="154" t="s">
        <v>200</v>
      </c>
      <c r="T364" s="180"/>
      <c r="U364" s="154" t="s">
        <v>2965</v>
      </c>
      <c r="V364" s="154" t="s">
        <v>4520</v>
      </c>
      <c r="W364" s="154" t="s">
        <v>2967</v>
      </c>
      <c r="X364" s="154" t="s">
        <v>4521</v>
      </c>
      <c r="Y364" s="154" t="s">
        <v>25</v>
      </c>
      <c r="Z364" s="154" t="s">
        <v>166</v>
      </c>
      <c r="AA364" s="154" t="s">
        <v>407</v>
      </c>
      <c r="AB364" s="154">
        <v>1</v>
      </c>
      <c r="AC364" s="154">
        <v>0</v>
      </c>
      <c r="AD364" s="87">
        <f>IF(W364="SOPORTE_TELEFÓNICO",'BASE LIQUIDACION REDEBAN 2025'!$B$19,IF(W364="ENVÍO",'BASE LIQUIDACION REDEBAN 2025'!$C$2,IF(Y364="TIPO I",'BASE LIQUIDACION REDEBAN 2025'!$C$2,IF(Y364="TIPO II",'BASE LIQUIDACION REDEBAN 2025'!$C$3,IF(Y364="TIPO III",'BASE LIQUIDACION REDEBAN 2025'!$C$4,IF(Y364="TIPO IV",'BASE LIQUIDACION REDEBAN 2025'!$C$5,IF(Z364="AEREO",'BASE LIQUIDACION REDEBAN 2025'!$B$6,'BASE LIQUIDACION REDEBAN 2025'!$C$5)))))))</f>
        <v>65960.072302</v>
      </c>
      <c r="AE364" s="87">
        <f>IF(OR(W364="SOPORTE_TELEFÓNICO",W364="ENVÍO"),0,IF(Y364="TIPO I",'BASE LIQUIDACION REDEBAN 2025'!$B$10,IF(Y364="TIPO II",'BASE LIQUIDACION REDEBAN 2025'!$B$11,IF(Y364="TIPO III",'BASE LIQUIDACION REDEBAN 2025'!$B$12,'BASE LIQUIDACION REDEBAN 2025'!$B$13))))</f>
        <v>75096.394270399993</v>
      </c>
      <c r="AF364" s="87">
        <f t="shared" si="5"/>
        <v>65960.072302</v>
      </c>
      <c r="AG364" s="184"/>
      <c r="AH364" s="184"/>
    </row>
    <row r="365" spans="1:34" s="79" customFormat="1" ht="13.15">
      <c r="A365" s="154" t="s">
        <v>100</v>
      </c>
      <c r="B365" s="154" t="str">
        <f>VLOOKUP(A365,'CENTRO DE COSTOS'!A:D,4,FALSE)</f>
        <v>KEVIN ALEXIS CORZO BUSTOS</v>
      </c>
      <c r="C365" s="154" t="str">
        <f>VLOOKUP(A365,'CENTRO DE COSTOS'!A:D,2,FALSE)</f>
        <v>0004-0007</v>
      </c>
      <c r="D365" s="154">
        <v>50001</v>
      </c>
      <c r="E365" s="154">
        <v>2571791</v>
      </c>
      <c r="F365" s="154">
        <v>65889</v>
      </c>
      <c r="G365" s="154" t="s">
        <v>2958</v>
      </c>
      <c r="H365" s="154" t="s">
        <v>295</v>
      </c>
      <c r="I365" s="154" t="s">
        <v>100</v>
      </c>
      <c r="J365" s="154" t="s">
        <v>4522</v>
      </c>
      <c r="K365" s="154" t="s">
        <v>159</v>
      </c>
      <c r="L365" s="154" t="s">
        <v>4523</v>
      </c>
      <c r="M365" s="155">
        <v>45877.617361111108</v>
      </c>
      <c r="N365" s="155">
        <v>45878.540972222225</v>
      </c>
      <c r="O365" s="154" t="s">
        <v>2961</v>
      </c>
      <c r="P365" s="154" t="s">
        <v>2962</v>
      </c>
      <c r="Q365" s="154" t="s">
        <v>3006</v>
      </c>
      <c r="R365" s="154" t="s">
        <v>3155</v>
      </c>
      <c r="S365" s="154" t="s">
        <v>2973</v>
      </c>
      <c r="T365" s="180"/>
      <c r="U365" s="154" t="s">
        <v>2965</v>
      </c>
      <c r="V365" s="154" t="s">
        <v>4524</v>
      </c>
      <c r="W365" s="154" t="s">
        <v>2967</v>
      </c>
      <c r="X365" s="154" t="s">
        <v>4525</v>
      </c>
      <c r="Y365" s="154" t="s">
        <v>25</v>
      </c>
      <c r="Z365" s="154" t="s">
        <v>166</v>
      </c>
      <c r="AA365" s="154" t="s">
        <v>301</v>
      </c>
      <c r="AB365" s="154">
        <v>1</v>
      </c>
      <c r="AC365" s="154">
        <v>0</v>
      </c>
      <c r="AD365" s="87">
        <f>IF(W365="SOPORTE_TELEFÓNICO",'BASE LIQUIDACION REDEBAN 2025'!$B$19,IF(W365="ENVÍO",'BASE LIQUIDACION REDEBAN 2025'!$C$2,IF(Y365="TIPO I",'BASE LIQUIDACION REDEBAN 2025'!$C$2,IF(Y365="TIPO II",'BASE LIQUIDACION REDEBAN 2025'!$C$3,IF(Y365="TIPO III",'BASE LIQUIDACION REDEBAN 2025'!$C$4,IF(Y365="TIPO IV",'BASE LIQUIDACION REDEBAN 2025'!$C$5,IF(Z365="AEREO",'BASE LIQUIDACION REDEBAN 2025'!$B$6,'BASE LIQUIDACION REDEBAN 2025'!$C$5)))))))</f>
        <v>65960.072302</v>
      </c>
      <c r="AE365" s="87">
        <f>IF(OR(W365="SOPORTE_TELEFÓNICO",W365="ENVÍO"),0,IF(Y365="TIPO I",'BASE LIQUIDACION REDEBAN 2025'!$B$10,IF(Y365="TIPO II",'BASE LIQUIDACION REDEBAN 2025'!$B$11,IF(Y365="TIPO III",'BASE LIQUIDACION REDEBAN 2025'!$B$12,'BASE LIQUIDACION REDEBAN 2025'!$B$13))))</f>
        <v>75096.394270399993</v>
      </c>
      <c r="AF365" s="87">
        <f t="shared" si="5"/>
        <v>65960.072302</v>
      </c>
      <c r="AG365" s="184"/>
      <c r="AH365" s="184"/>
    </row>
    <row r="366" spans="1:34" s="79" customFormat="1" ht="13.15">
      <c r="A366" s="154" t="s">
        <v>81</v>
      </c>
      <c r="B366" s="154" t="str">
        <f>VLOOKUP(A366,'CENTRO DE COSTOS'!A:D,4,FALSE)</f>
        <v>MIGUEL JULIÁN HERNÁNDEZ GUARÍN</v>
      </c>
      <c r="C366" s="154" t="str">
        <f>VLOOKUP(A366,'CENTRO DE COSTOS'!A:D,2,FALSE)</f>
        <v>0004-0008</v>
      </c>
      <c r="D366" s="154">
        <v>54001</v>
      </c>
      <c r="E366" s="154">
        <v>2572816</v>
      </c>
      <c r="F366" s="154">
        <v>78950</v>
      </c>
      <c r="G366" s="154" t="s">
        <v>2958</v>
      </c>
      <c r="H366" s="154" t="s">
        <v>317</v>
      </c>
      <c r="I366" s="154" t="s">
        <v>81</v>
      </c>
      <c r="J366" s="154" t="s">
        <v>4526</v>
      </c>
      <c r="K366" s="154" t="s">
        <v>159</v>
      </c>
      <c r="L366" s="154" t="s">
        <v>4527</v>
      </c>
      <c r="M366" s="155">
        <v>45877.681250000001</v>
      </c>
      <c r="N366" s="155">
        <v>45878.553472222222</v>
      </c>
      <c r="O366" s="154" t="s">
        <v>2961</v>
      </c>
      <c r="P366" s="154" t="s">
        <v>2962</v>
      </c>
      <c r="Q366" s="154" t="s">
        <v>2971</v>
      </c>
      <c r="R366" s="154" t="s">
        <v>3027</v>
      </c>
      <c r="S366" s="154" t="s">
        <v>2973</v>
      </c>
      <c r="T366" s="180"/>
      <c r="U366" s="154" t="s">
        <v>2965</v>
      </c>
      <c r="V366" s="154" t="s">
        <v>4528</v>
      </c>
      <c r="W366" s="154" t="s">
        <v>2967</v>
      </c>
      <c r="X366" s="154" t="s">
        <v>4529</v>
      </c>
      <c r="Y366" s="154" t="s">
        <v>25</v>
      </c>
      <c r="Z366" s="154" t="s">
        <v>166</v>
      </c>
      <c r="AA366" s="154" t="s">
        <v>432</v>
      </c>
      <c r="AB366" s="154">
        <v>1</v>
      </c>
      <c r="AC366" s="154">
        <v>0</v>
      </c>
      <c r="AD366" s="87">
        <f>IF(W366="SOPORTE_TELEFÓNICO",'BASE LIQUIDACION REDEBAN 2025'!$B$19,IF(W366="ENVÍO",'BASE LIQUIDACION REDEBAN 2025'!$C$2,IF(Y366="TIPO I",'BASE LIQUIDACION REDEBAN 2025'!$C$2,IF(Y366="TIPO II",'BASE LIQUIDACION REDEBAN 2025'!$C$3,IF(Y366="TIPO III",'BASE LIQUIDACION REDEBAN 2025'!$C$4,IF(Y366="TIPO IV",'BASE LIQUIDACION REDEBAN 2025'!$C$5,IF(Z366="AEREO",'BASE LIQUIDACION REDEBAN 2025'!$B$6,'BASE LIQUIDACION REDEBAN 2025'!$C$5)))))))</f>
        <v>65960.072302</v>
      </c>
      <c r="AE366" s="87">
        <f>IF(OR(W366="SOPORTE_TELEFÓNICO",W366="ENVÍO"),0,IF(Y366="TIPO I",'BASE LIQUIDACION REDEBAN 2025'!$B$10,IF(Y366="TIPO II",'BASE LIQUIDACION REDEBAN 2025'!$B$11,IF(Y366="TIPO III",'BASE LIQUIDACION REDEBAN 2025'!$B$12,'BASE LIQUIDACION REDEBAN 2025'!$B$13))))</f>
        <v>75096.394270399993</v>
      </c>
      <c r="AF366" s="87">
        <f t="shared" si="5"/>
        <v>65960.072302</v>
      </c>
      <c r="AG366" s="184"/>
      <c r="AH366" s="184"/>
    </row>
    <row r="367" spans="1:34" s="79" customFormat="1" ht="13.15">
      <c r="A367" s="154" t="s">
        <v>68</v>
      </c>
      <c r="B367" s="154" t="str">
        <f>VLOOKUP(A367,'CENTRO DE COSTOS'!A:D,4,FALSE)</f>
        <v>WILLIAM ASDRUBAL ROZO ROZO</v>
      </c>
      <c r="C367" s="154" t="str">
        <f>VLOOKUP(A367,'CENTRO DE COSTOS'!A:D,2,FALSE)</f>
        <v>0004-0004</v>
      </c>
      <c r="D367" s="154">
        <v>11001</v>
      </c>
      <c r="E367" s="154">
        <v>2572952</v>
      </c>
      <c r="F367" s="154">
        <v>49565</v>
      </c>
      <c r="G367" s="154" t="s">
        <v>2958</v>
      </c>
      <c r="H367" s="154" t="s">
        <v>470</v>
      </c>
      <c r="I367" s="154" t="s">
        <v>68</v>
      </c>
      <c r="J367" s="154" t="s">
        <v>4530</v>
      </c>
      <c r="K367" s="154" t="s">
        <v>159</v>
      </c>
      <c r="L367" s="154" t="s">
        <v>4531</v>
      </c>
      <c r="M367" s="155">
        <v>45877.697916666664</v>
      </c>
      <c r="N367" s="155">
        <v>45878.554861111108</v>
      </c>
      <c r="O367" s="154" t="s">
        <v>2961</v>
      </c>
      <c r="P367" s="154" t="s">
        <v>2962</v>
      </c>
      <c r="Q367" s="154" t="s">
        <v>2971</v>
      </c>
      <c r="R367" s="154" t="s">
        <v>3027</v>
      </c>
      <c r="S367" s="154" t="s">
        <v>2973</v>
      </c>
      <c r="T367" s="180"/>
      <c r="U367" s="154" t="s">
        <v>2965</v>
      </c>
      <c r="V367" s="154" t="s">
        <v>4532</v>
      </c>
      <c r="W367" s="154" t="s">
        <v>2967</v>
      </c>
      <c r="X367" s="154" t="s">
        <v>4533</v>
      </c>
      <c r="Y367" s="154" t="s">
        <v>25</v>
      </c>
      <c r="Z367" s="154" t="s">
        <v>166</v>
      </c>
      <c r="AA367" s="154" t="s">
        <v>682</v>
      </c>
      <c r="AB367" s="154">
        <v>1</v>
      </c>
      <c r="AC367" s="154">
        <v>0</v>
      </c>
      <c r="AD367" s="87">
        <f>IF(W367="SOPORTE_TELEFÓNICO",'BASE LIQUIDACION REDEBAN 2025'!$B$19,IF(W367="ENVÍO",'BASE LIQUIDACION REDEBAN 2025'!$C$2,IF(Y367="TIPO I",'BASE LIQUIDACION REDEBAN 2025'!$C$2,IF(Y367="TIPO II",'BASE LIQUIDACION REDEBAN 2025'!$C$3,IF(Y367="TIPO III",'BASE LIQUIDACION REDEBAN 2025'!$C$4,IF(Y367="TIPO IV",'BASE LIQUIDACION REDEBAN 2025'!$C$5,IF(Z367="AEREO",'BASE LIQUIDACION REDEBAN 2025'!$B$6,'BASE LIQUIDACION REDEBAN 2025'!$C$5)))))))</f>
        <v>65960.072302</v>
      </c>
      <c r="AE367" s="87">
        <f>IF(OR(W367="SOPORTE_TELEFÓNICO",W367="ENVÍO"),0,IF(Y367="TIPO I",'BASE LIQUIDACION REDEBAN 2025'!$B$10,IF(Y367="TIPO II",'BASE LIQUIDACION REDEBAN 2025'!$B$11,IF(Y367="TIPO III",'BASE LIQUIDACION REDEBAN 2025'!$B$12,'BASE LIQUIDACION REDEBAN 2025'!$B$13))))</f>
        <v>75096.394270399993</v>
      </c>
      <c r="AF367" s="87">
        <f t="shared" si="5"/>
        <v>65960.072302</v>
      </c>
      <c r="AG367" s="184"/>
      <c r="AH367" s="184"/>
    </row>
    <row r="368" spans="1:34" s="79" customFormat="1" ht="13.15">
      <c r="A368" s="154" t="s">
        <v>68</v>
      </c>
      <c r="B368" s="154" t="str">
        <f>VLOOKUP(A368,'CENTRO DE COSTOS'!A:D,4,FALSE)</f>
        <v>WILLIAM ASDRUBAL ROZO ROZO</v>
      </c>
      <c r="C368" s="154" t="str">
        <f>VLOOKUP(A368,'CENTRO DE COSTOS'!A:D,2,FALSE)</f>
        <v>0004-0004</v>
      </c>
      <c r="D368" s="154">
        <v>11001</v>
      </c>
      <c r="E368" s="154">
        <v>2573333</v>
      </c>
      <c r="F368" s="154">
        <v>80774</v>
      </c>
      <c r="G368" s="154" t="s">
        <v>2958</v>
      </c>
      <c r="H368" s="154" t="s">
        <v>470</v>
      </c>
      <c r="I368" s="154" t="s">
        <v>68</v>
      </c>
      <c r="J368" s="154" t="s">
        <v>678</v>
      </c>
      <c r="K368" s="154" t="s">
        <v>159</v>
      </c>
      <c r="L368" s="154" t="s">
        <v>4534</v>
      </c>
      <c r="M368" s="155">
        <v>45878.333333333336</v>
      </c>
      <c r="N368" s="155">
        <v>45878.563888888886</v>
      </c>
      <c r="O368" s="154" t="s">
        <v>2961</v>
      </c>
      <c r="P368" s="154" t="s">
        <v>2988</v>
      </c>
      <c r="Q368" s="154" t="s">
        <v>2963</v>
      </c>
      <c r="R368" s="154" t="s">
        <v>3326</v>
      </c>
      <c r="S368" s="154" t="s">
        <v>2973</v>
      </c>
      <c r="T368" s="180"/>
      <c r="U368" s="154" t="s">
        <v>2965</v>
      </c>
      <c r="V368" s="154" t="s">
        <v>4535</v>
      </c>
      <c r="W368" s="154" t="s">
        <v>2967</v>
      </c>
      <c r="X368" s="154" t="s">
        <v>681</v>
      </c>
      <c r="Y368" s="154" t="s">
        <v>25</v>
      </c>
      <c r="Z368" s="154" t="s">
        <v>166</v>
      </c>
      <c r="AA368" s="154" t="s">
        <v>538</v>
      </c>
      <c r="AB368" s="154">
        <v>1</v>
      </c>
      <c r="AC368" s="154">
        <v>0</v>
      </c>
      <c r="AD368" s="87">
        <f>IF(W368="SOPORTE_TELEFÓNICO",'BASE LIQUIDACION REDEBAN 2025'!$B$19,IF(W368="ENVÍO",'BASE LIQUIDACION REDEBAN 2025'!$C$2,IF(Y368="TIPO I",'BASE LIQUIDACION REDEBAN 2025'!$C$2,IF(Y368="TIPO II",'BASE LIQUIDACION REDEBAN 2025'!$C$3,IF(Y368="TIPO III",'BASE LIQUIDACION REDEBAN 2025'!$C$4,IF(Y368="TIPO IV",'BASE LIQUIDACION REDEBAN 2025'!$C$5,IF(Z368="AEREO",'BASE LIQUIDACION REDEBAN 2025'!$B$6,'BASE LIQUIDACION REDEBAN 2025'!$C$5)))))))</f>
        <v>65960.072302</v>
      </c>
      <c r="AE368" s="87">
        <f>IF(OR(W368="SOPORTE_TELEFÓNICO",W368="ENVÍO"),0,IF(Y368="TIPO I",'BASE LIQUIDACION REDEBAN 2025'!$B$10,IF(Y368="TIPO II",'BASE LIQUIDACION REDEBAN 2025'!$B$11,IF(Y368="TIPO III",'BASE LIQUIDACION REDEBAN 2025'!$B$12,'BASE LIQUIDACION REDEBAN 2025'!$B$13))))</f>
        <v>75096.394270399993</v>
      </c>
      <c r="AF368" s="87">
        <f t="shared" si="5"/>
        <v>65960.072302</v>
      </c>
      <c r="AG368" s="184"/>
      <c r="AH368" s="184"/>
    </row>
    <row r="369" spans="1:34" s="79" customFormat="1" ht="13.15">
      <c r="A369" s="154" t="s">
        <v>68</v>
      </c>
      <c r="B369" s="154" t="str">
        <f>VLOOKUP(A369,'CENTRO DE COSTOS'!A:D,4,FALSE)</f>
        <v>WILLIAM ASDRUBAL ROZO ROZO</v>
      </c>
      <c r="C369" s="154" t="str">
        <f>VLOOKUP(A369,'CENTRO DE COSTOS'!A:D,2,FALSE)</f>
        <v>0004-0004</v>
      </c>
      <c r="D369" s="154">
        <v>25754</v>
      </c>
      <c r="E369" s="154">
        <v>2573086</v>
      </c>
      <c r="F369" s="154">
        <v>64143</v>
      </c>
      <c r="G369" s="154" t="s">
        <v>2958</v>
      </c>
      <c r="H369" s="154" t="s">
        <v>470</v>
      </c>
      <c r="I369" s="154" t="s">
        <v>1138</v>
      </c>
      <c r="J369" s="154" t="s">
        <v>4536</v>
      </c>
      <c r="K369" s="154" t="s">
        <v>159</v>
      </c>
      <c r="L369" s="154" t="s">
        <v>4537</v>
      </c>
      <c r="M369" s="155">
        <v>45877.728472222225</v>
      </c>
      <c r="N369" s="155">
        <v>45878.567361111112</v>
      </c>
      <c r="O369" s="154" t="s">
        <v>2961</v>
      </c>
      <c r="P369" s="154" t="s">
        <v>2962</v>
      </c>
      <c r="Q369" s="154" t="s">
        <v>3099</v>
      </c>
      <c r="R369" s="154" t="s">
        <v>3100</v>
      </c>
      <c r="S369" s="154" t="s">
        <v>2973</v>
      </c>
      <c r="T369" s="180"/>
      <c r="U369" s="154" t="s">
        <v>2965</v>
      </c>
      <c r="V369" s="154" t="s">
        <v>4538</v>
      </c>
      <c r="W369" s="154" t="s">
        <v>2967</v>
      </c>
      <c r="X369" s="154" t="s">
        <v>4539</v>
      </c>
      <c r="Y369" s="154" t="s">
        <v>25</v>
      </c>
      <c r="Z369" s="154" t="s">
        <v>166</v>
      </c>
      <c r="AA369" s="154" t="s">
        <v>599</v>
      </c>
      <c r="AB369" s="154">
        <v>1</v>
      </c>
      <c r="AC369" s="154">
        <v>0</v>
      </c>
      <c r="AD369" s="87">
        <f>IF(W369="SOPORTE_TELEFÓNICO",'BASE LIQUIDACION REDEBAN 2025'!$B$19,IF(W369="ENVÍO",'BASE LIQUIDACION REDEBAN 2025'!$C$2,IF(Y369="TIPO I",'BASE LIQUIDACION REDEBAN 2025'!$C$2,IF(Y369="TIPO II",'BASE LIQUIDACION REDEBAN 2025'!$C$3,IF(Y369="TIPO III",'BASE LIQUIDACION REDEBAN 2025'!$C$4,IF(Y369="TIPO IV",'BASE LIQUIDACION REDEBAN 2025'!$C$5,IF(Z369="AEREO",'BASE LIQUIDACION REDEBAN 2025'!$B$6,'BASE LIQUIDACION REDEBAN 2025'!$C$5)))))))</f>
        <v>65960.072302</v>
      </c>
      <c r="AE369" s="87">
        <f>IF(OR(W369="SOPORTE_TELEFÓNICO",W369="ENVÍO"),0,IF(Y369="TIPO I",'BASE LIQUIDACION REDEBAN 2025'!$B$10,IF(Y369="TIPO II",'BASE LIQUIDACION REDEBAN 2025'!$B$11,IF(Y369="TIPO III",'BASE LIQUIDACION REDEBAN 2025'!$B$12,'BASE LIQUIDACION REDEBAN 2025'!$B$13))))</f>
        <v>75096.394270399993</v>
      </c>
      <c r="AF369" s="87">
        <f t="shared" si="5"/>
        <v>65960.072302</v>
      </c>
      <c r="AG369" s="184"/>
      <c r="AH369" s="184"/>
    </row>
    <row r="370" spans="1:34" s="79" customFormat="1" ht="13.15">
      <c r="A370" s="154" t="s">
        <v>68</v>
      </c>
      <c r="B370" s="154" t="str">
        <f>VLOOKUP(A370,'CENTRO DE COSTOS'!A:D,4,FALSE)</f>
        <v>WILLIAM ASDRUBAL ROZO ROZO</v>
      </c>
      <c r="C370" s="154" t="str">
        <f>VLOOKUP(A370,'CENTRO DE COSTOS'!A:D,2,FALSE)</f>
        <v>0004-0004</v>
      </c>
      <c r="D370" s="154">
        <v>11001</v>
      </c>
      <c r="E370" s="154">
        <v>2572421</v>
      </c>
      <c r="F370" s="154">
        <v>18903</v>
      </c>
      <c r="G370" s="154" t="s">
        <v>2958</v>
      </c>
      <c r="H370" s="154" t="s">
        <v>470</v>
      </c>
      <c r="I370" s="154" t="s">
        <v>68</v>
      </c>
      <c r="J370" s="154" t="s">
        <v>4540</v>
      </c>
      <c r="K370" s="154" t="s">
        <v>159</v>
      </c>
      <c r="L370" s="154" t="s">
        <v>4541</v>
      </c>
      <c r="M370" s="155">
        <v>45877.650694444441</v>
      </c>
      <c r="N370" s="155">
        <v>45878.572222222225</v>
      </c>
      <c r="O370" s="154" t="s">
        <v>2961</v>
      </c>
      <c r="P370" s="154" t="s">
        <v>2962</v>
      </c>
      <c r="Q370" s="154" t="s">
        <v>2995</v>
      </c>
      <c r="R370" s="154" t="s">
        <v>2972</v>
      </c>
      <c r="S370" s="154" t="s">
        <v>220</v>
      </c>
      <c r="T370" s="181"/>
      <c r="U370" s="154" t="s">
        <v>2965</v>
      </c>
      <c r="V370" s="154" t="s">
        <v>4542</v>
      </c>
      <c r="W370" s="154" t="s">
        <v>2967</v>
      </c>
      <c r="X370" s="154" t="s">
        <v>4543</v>
      </c>
      <c r="Y370" s="154" t="s">
        <v>25</v>
      </c>
      <c r="Z370" s="154" t="s">
        <v>166</v>
      </c>
      <c r="AA370" s="154" t="s">
        <v>3836</v>
      </c>
      <c r="AB370" s="154">
        <v>1</v>
      </c>
      <c r="AC370" s="154">
        <v>0</v>
      </c>
      <c r="AD370" s="87">
        <f>IF(W370="SOPORTE_TELEFÓNICO",'BASE LIQUIDACION REDEBAN 2025'!$B$19,IF(W370="ENVÍO",'BASE LIQUIDACION REDEBAN 2025'!$C$2,IF(Y370="TIPO I",'BASE LIQUIDACION REDEBAN 2025'!$C$2,IF(Y370="TIPO II",'BASE LIQUIDACION REDEBAN 2025'!$C$3,IF(Y370="TIPO III",'BASE LIQUIDACION REDEBAN 2025'!$C$4,IF(Y370="TIPO IV",'BASE LIQUIDACION REDEBAN 2025'!$C$5,IF(Z370="AEREO",'BASE LIQUIDACION REDEBAN 2025'!$B$6,'BASE LIQUIDACION REDEBAN 2025'!$C$5)))))))</f>
        <v>65960.072302</v>
      </c>
      <c r="AE370" s="87">
        <f>IF(OR(W370="SOPORTE_TELEFÓNICO",W370="ENVÍO"),0,IF(Y370="TIPO I",'BASE LIQUIDACION REDEBAN 2025'!$B$10,IF(Y370="TIPO II",'BASE LIQUIDACION REDEBAN 2025'!$B$11,IF(Y370="TIPO III",'BASE LIQUIDACION REDEBAN 2025'!$B$12,'BASE LIQUIDACION REDEBAN 2025'!$B$13))))</f>
        <v>75096.394270399993</v>
      </c>
      <c r="AF370" s="87">
        <f t="shared" si="5"/>
        <v>65960.072302</v>
      </c>
      <c r="AG370" s="184"/>
      <c r="AH370" s="184"/>
    </row>
    <row r="371" spans="1:34" s="79" customFormat="1" ht="13.15">
      <c r="A371" s="154" t="s">
        <v>90</v>
      </c>
      <c r="B371" s="154" t="str">
        <f>VLOOKUP(A371,'CENTRO DE COSTOS'!A:D,4,FALSE)</f>
        <v>JUAN SEBASTIÁN RÍOS CASTRILLÓN</v>
      </c>
      <c r="C371" s="154" t="str">
        <f>VLOOKUP(A371,'CENTRO DE COSTOS'!A:D,2,FALSE)</f>
        <v>0004-0005</v>
      </c>
      <c r="D371" s="154">
        <v>5088</v>
      </c>
      <c r="E371" s="154">
        <v>2574305</v>
      </c>
      <c r="F371" s="154">
        <v>66013</v>
      </c>
      <c r="G371" s="154" t="s">
        <v>2958</v>
      </c>
      <c r="H371" s="154" t="s">
        <v>197</v>
      </c>
      <c r="I371" s="154" t="s">
        <v>211</v>
      </c>
      <c r="J371" s="154" t="s">
        <v>4544</v>
      </c>
      <c r="K371" s="154" t="s">
        <v>159</v>
      </c>
      <c r="L371" s="154" t="s">
        <v>4545</v>
      </c>
      <c r="M371" s="155">
        <v>45878.456944444442</v>
      </c>
      <c r="N371" s="155">
        <v>45878.594444444447</v>
      </c>
      <c r="O371" s="154" t="s">
        <v>2961</v>
      </c>
      <c r="P371" s="154" t="s">
        <v>2962</v>
      </c>
      <c r="Q371" s="154" t="s">
        <v>3099</v>
      </c>
      <c r="R371" s="154" t="s">
        <v>3435</v>
      </c>
      <c r="S371" s="154" t="s">
        <v>2973</v>
      </c>
      <c r="T371" s="180"/>
      <c r="U371" s="154" t="s">
        <v>2965</v>
      </c>
      <c r="V371" s="154" t="s">
        <v>4546</v>
      </c>
      <c r="W371" s="154" t="s">
        <v>2967</v>
      </c>
      <c r="X371" s="154" t="s">
        <v>4547</v>
      </c>
      <c r="Y371" s="154" t="s">
        <v>25</v>
      </c>
      <c r="Z371" s="154" t="s">
        <v>166</v>
      </c>
      <c r="AA371" s="154" t="s">
        <v>488</v>
      </c>
      <c r="AB371" s="154">
        <v>1</v>
      </c>
      <c r="AC371" s="154">
        <v>0</v>
      </c>
      <c r="AD371" s="87">
        <f>IF(W371="SOPORTE_TELEFÓNICO",'BASE LIQUIDACION REDEBAN 2025'!$B$19,IF(W371="ENVÍO",'BASE LIQUIDACION REDEBAN 2025'!$C$2,IF(Y371="TIPO I",'BASE LIQUIDACION REDEBAN 2025'!$C$2,IF(Y371="TIPO II",'BASE LIQUIDACION REDEBAN 2025'!$C$3,IF(Y371="TIPO III",'BASE LIQUIDACION REDEBAN 2025'!$C$4,IF(Y371="TIPO IV",'BASE LIQUIDACION REDEBAN 2025'!$C$5,IF(Z371="AEREO",'BASE LIQUIDACION REDEBAN 2025'!$B$6,'BASE LIQUIDACION REDEBAN 2025'!$C$5)))))))</f>
        <v>65960.072302</v>
      </c>
      <c r="AE371" s="87">
        <f>IF(OR(W371="SOPORTE_TELEFÓNICO",W371="ENVÍO"),0,IF(Y371="TIPO I",'BASE LIQUIDACION REDEBAN 2025'!$B$10,IF(Y371="TIPO II",'BASE LIQUIDACION REDEBAN 2025'!$B$11,IF(Y371="TIPO III",'BASE LIQUIDACION REDEBAN 2025'!$B$12,'BASE LIQUIDACION REDEBAN 2025'!$B$13))))</f>
        <v>75096.394270399993</v>
      </c>
      <c r="AF371" s="87">
        <f t="shared" si="5"/>
        <v>65960.072302</v>
      </c>
      <c r="AG371" s="184"/>
      <c r="AH371" s="184"/>
    </row>
    <row r="372" spans="1:34" s="79" customFormat="1" ht="13.15">
      <c r="A372" s="154" t="s">
        <v>81</v>
      </c>
      <c r="B372" s="154" t="str">
        <f>VLOOKUP(A372,'CENTRO DE COSTOS'!A:D,4,FALSE)</f>
        <v>MIGUEL JULIÁN HERNÁNDEZ GUARÍN</v>
      </c>
      <c r="C372" s="154" t="str">
        <f>VLOOKUP(A372,'CENTRO DE COSTOS'!A:D,2,FALSE)</f>
        <v>0004-0008</v>
      </c>
      <c r="D372" s="154">
        <v>54001</v>
      </c>
      <c r="E372" s="154">
        <v>2574109</v>
      </c>
      <c r="F372" s="154">
        <v>55284</v>
      </c>
      <c r="G372" s="154" t="s">
        <v>2958</v>
      </c>
      <c r="H372" s="154" t="s">
        <v>317</v>
      </c>
      <c r="I372" s="154" t="s">
        <v>81</v>
      </c>
      <c r="J372" s="154" t="s">
        <v>3201</v>
      </c>
      <c r="K372" s="154" t="s">
        <v>159</v>
      </c>
      <c r="L372" s="154" t="s">
        <v>4548</v>
      </c>
      <c r="M372" s="155">
        <v>45878.411111111112</v>
      </c>
      <c r="N372" s="155">
        <v>45878.595833333333</v>
      </c>
      <c r="O372" s="154" t="s">
        <v>2961</v>
      </c>
      <c r="P372" s="154" t="s">
        <v>2962</v>
      </c>
      <c r="Q372" s="154" t="s">
        <v>3099</v>
      </c>
      <c r="R372" s="154" t="s">
        <v>2972</v>
      </c>
      <c r="S372" s="154" t="s">
        <v>200</v>
      </c>
      <c r="T372" s="180"/>
      <c r="U372" s="154" t="s">
        <v>2965</v>
      </c>
      <c r="V372" s="154" t="s">
        <v>4549</v>
      </c>
      <c r="W372" s="154" t="s">
        <v>2967</v>
      </c>
      <c r="X372" s="154" t="s">
        <v>3204</v>
      </c>
      <c r="Y372" s="154" t="s">
        <v>25</v>
      </c>
      <c r="Z372" s="154" t="s">
        <v>166</v>
      </c>
      <c r="AA372" s="154" t="s">
        <v>1496</v>
      </c>
      <c r="AB372" s="154">
        <v>1</v>
      </c>
      <c r="AC372" s="154">
        <v>0</v>
      </c>
      <c r="AD372" s="87">
        <f>IF(W372="SOPORTE_TELEFÓNICO",'BASE LIQUIDACION REDEBAN 2025'!$B$19,IF(W372="ENVÍO",'BASE LIQUIDACION REDEBAN 2025'!$C$2,IF(Y372="TIPO I",'BASE LIQUIDACION REDEBAN 2025'!$C$2,IF(Y372="TIPO II",'BASE LIQUIDACION REDEBAN 2025'!$C$3,IF(Y372="TIPO III",'BASE LIQUIDACION REDEBAN 2025'!$C$4,IF(Y372="TIPO IV",'BASE LIQUIDACION REDEBAN 2025'!$C$5,IF(Z372="AEREO",'BASE LIQUIDACION REDEBAN 2025'!$B$6,'BASE LIQUIDACION REDEBAN 2025'!$C$5)))))))</f>
        <v>65960.072302</v>
      </c>
      <c r="AE372" s="87">
        <f>IF(OR(W372="SOPORTE_TELEFÓNICO",W372="ENVÍO"),0,IF(Y372="TIPO I",'BASE LIQUIDACION REDEBAN 2025'!$B$10,IF(Y372="TIPO II",'BASE LIQUIDACION REDEBAN 2025'!$B$11,IF(Y372="TIPO III",'BASE LIQUIDACION REDEBAN 2025'!$B$12,'BASE LIQUIDACION REDEBAN 2025'!$B$13))))</f>
        <v>75096.394270399993</v>
      </c>
      <c r="AF372" s="87">
        <f t="shared" si="5"/>
        <v>65960.072302</v>
      </c>
      <c r="AG372" s="184"/>
      <c r="AH372" s="184"/>
    </row>
    <row r="373" spans="1:34" s="79" customFormat="1" ht="13.15">
      <c r="A373" s="154" t="s">
        <v>72</v>
      </c>
      <c r="B373" s="154" t="str">
        <f>VLOOKUP(A373,'CENTRO DE COSTOS'!A:D,4,FALSE)</f>
        <v>MIGUEL JULIÁN HERNÁNDEZ GUARÍN</v>
      </c>
      <c r="C373" s="154" t="str">
        <f>VLOOKUP(A373,'CENTRO DE COSTOS'!A:D,2,FALSE)</f>
        <v>0004-0008</v>
      </c>
      <c r="D373" s="154">
        <v>68001</v>
      </c>
      <c r="E373" s="154">
        <v>2574107</v>
      </c>
      <c r="F373" s="154">
        <v>44872</v>
      </c>
      <c r="G373" s="154" t="s">
        <v>2958</v>
      </c>
      <c r="H373" s="154" t="s">
        <v>820</v>
      </c>
      <c r="I373" s="154" t="s">
        <v>72</v>
      </c>
      <c r="J373" s="154" t="s">
        <v>4550</v>
      </c>
      <c r="K373" s="154" t="s">
        <v>159</v>
      </c>
      <c r="L373" s="154" t="s">
        <v>4551</v>
      </c>
      <c r="M373" s="155">
        <v>45878.40625</v>
      </c>
      <c r="N373" s="155">
        <v>45878.598611111112</v>
      </c>
      <c r="O373" s="154" t="s">
        <v>2961</v>
      </c>
      <c r="P373" s="154" t="s">
        <v>2962</v>
      </c>
      <c r="Q373" s="154" t="s">
        <v>3032</v>
      </c>
      <c r="R373" s="154" t="s">
        <v>3046</v>
      </c>
      <c r="S373" s="154" t="s">
        <v>220</v>
      </c>
      <c r="T373" s="180"/>
      <c r="U373" s="154" t="s">
        <v>2965</v>
      </c>
      <c r="V373" s="154" t="s">
        <v>4552</v>
      </c>
      <c r="W373" s="154" t="s">
        <v>2967</v>
      </c>
      <c r="X373" s="154" t="s">
        <v>4553</v>
      </c>
      <c r="Y373" s="154" t="s">
        <v>25</v>
      </c>
      <c r="Z373" s="154" t="s">
        <v>166</v>
      </c>
      <c r="AA373" s="154" t="s">
        <v>1253</v>
      </c>
      <c r="AB373" s="154">
        <v>1</v>
      </c>
      <c r="AC373" s="154">
        <v>0</v>
      </c>
      <c r="AD373" s="87">
        <f>IF(W373="SOPORTE_TELEFÓNICO",'BASE LIQUIDACION REDEBAN 2025'!$B$19,IF(W373="ENVÍO",'BASE LIQUIDACION REDEBAN 2025'!$C$2,IF(Y373="TIPO I",'BASE LIQUIDACION REDEBAN 2025'!$C$2,IF(Y373="TIPO II",'BASE LIQUIDACION REDEBAN 2025'!$C$3,IF(Y373="TIPO III",'BASE LIQUIDACION REDEBAN 2025'!$C$4,IF(Y373="TIPO IV",'BASE LIQUIDACION REDEBAN 2025'!$C$5,IF(Z373="AEREO",'BASE LIQUIDACION REDEBAN 2025'!$B$6,'BASE LIQUIDACION REDEBAN 2025'!$C$5)))))))</f>
        <v>65960.072302</v>
      </c>
      <c r="AE373" s="87">
        <f>IF(OR(W373="SOPORTE_TELEFÓNICO",W373="ENVÍO"),0,IF(Y373="TIPO I",'BASE LIQUIDACION REDEBAN 2025'!$B$10,IF(Y373="TIPO II",'BASE LIQUIDACION REDEBAN 2025'!$B$11,IF(Y373="TIPO III",'BASE LIQUIDACION REDEBAN 2025'!$B$12,'BASE LIQUIDACION REDEBAN 2025'!$B$13))))</f>
        <v>75096.394270399993</v>
      </c>
      <c r="AF373" s="87">
        <f t="shared" si="5"/>
        <v>65960.072302</v>
      </c>
      <c r="AG373" s="184"/>
      <c r="AH373" s="184"/>
    </row>
    <row r="374" spans="1:34" s="79" customFormat="1" ht="13.15">
      <c r="A374" s="154" t="s">
        <v>72</v>
      </c>
      <c r="B374" s="154" t="str">
        <f>VLOOKUP(A374,'CENTRO DE COSTOS'!A:D,4,FALSE)</f>
        <v>MIGUEL JULIÁN HERNÁNDEZ GUARÍN</v>
      </c>
      <c r="C374" s="154" t="str">
        <f>VLOOKUP(A374,'CENTRO DE COSTOS'!A:D,2,FALSE)</f>
        <v>0004-0008</v>
      </c>
      <c r="D374" s="154">
        <v>68547</v>
      </c>
      <c r="E374" s="154">
        <v>2573965</v>
      </c>
      <c r="F374" s="154">
        <v>21192</v>
      </c>
      <c r="G374" s="154" t="s">
        <v>2958</v>
      </c>
      <c r="H374" s="154" t="s">
        <v>820</v>
      </c>
      <c r="I374" s="154" t="s">
        <v>844</v>
      </c>
      <c r="J374" s="154" t="s">
        <v>4554</v>
      </c>
      <c r="K374" s="154" t="s">
        <v>159</v>
      </c>
      <c r="L374" s="154" t="s">
        <v>4555</v>
      </c>
      <c r="M374" s="155">
        <v>45878.400694444441</v>
      </c>
      <c r="N374" s="155">
        <v>45878.6</v>
      </c>
      <c r="O374" s="154" t="s">
        <v>2961</v>
      </c>
      <c r="P374" s="154" t="s">
        <v>2962</v>
      </c>
      <c r="Q374" s="154" t="s">
        <v>2978</v>
      </c>
      <c r="R374" s="154" t="s">
        <v>2983</v>
      </c>
      <c r="S374" s="154" t="s">
        <v>220</v>
      </c>
      <c r="T374" s="180"/>
      <c r="U374" s="154" t="s">
        <v>2965</v>
      </c>
      <c r="V374" s="154" t="s">
        <v>4556</v>
      </c>
      <c r="W374" s="154" t="s">
        <v>2967</v>
      </c>
      <c r="X374" s="154" t="s">
        <v>4557</v>
      </c>
      <c r="Y374" s="154" t="s">
        <v>28</v>
      </c>
      <c r="Z374" s="154" t="s">
        <v>166</v>
      </c>
      <c r="AA374" s="154" t="s">
        <v>3140</v>
      </c>
      <c r="AB374" s="154">
        <v>1</v>
      </c>
      <c r="AC374" s="154">
        <v>0</v>
      </c>
      <c r="AD374" s="87">
        <f>IF(W374="SOPORTE_TELEFÓNICO",'BASE LIQUIDACION REDEBAN 2025'!$B$19,IF(W374="ENVÍO",'BASE LIQUIDACION REDEBAN 2025'!$C$2,IF(Y374="TIPO I",'BASE LIQUIDACION REDEBAN 2025'!$C$2,IF(Y374="TIPO II",'BASE LIQUIDACION REDEBAN 2025'!$C$3,IF(Y374="TIPO III",'BASE LIQUIDACION REDEBAN 2025'!$C$4,IF(Y374="TIPO IV",'BASE LIQUIDACION REDEBAN 2025'!$C$5,IF(Z374="AEREO",'BASE LIQUIDACION REDEBAN 2025'!$B$6,'BASE LIQUIDACION REDEBAN 2025'!$C$5)))))))</f>
        <v>144967.87232000002</v>
      </c>
      <c r="AE374" s="87">
        <f>IF(OR(W374="SOPORTE_TELEFÓNICO",W374="ENVÍO"),0,IF(Y374="TIPO I",'BASE LIQUIDACION REDEBAN 2025'!$B$10,IF(Y374="TIPO II",'BASE LIQUIDACION REDEBAN 2025'!$B$11,IF(Y374="TIPO III",'BASE LIQUIDACION REDEBAN 2025'!$B$12,'BASE LIQUIDACION REDEBAN 2025'!$B$13))))</f>
        <v>140395.6348884</v>
      </c>
      <c r="AF374" s="87">
        <f t="shared" si="5"/>
        <v>144967.87232000002</v>
      </c>
      <c r="AG374" s="184"/>
      <c r="AH374" s="184"/>
    </row>
    <row r="375" spans="1:34" s="79" customFormat="1" ht="13.15">
      <c r="A375" s="154" t="s">
        <v>90</v>
      </c>
      <c r="B375" s="154" t="str">
        <f>VLOOKUP(A375,'CENTRO DE COSTOS'!A:D,4,FALSE)</f>
        <v>JUAN SEBASTIÁN RÍOS CASTRILLÓN</v>
      </c>
      <c r="C375" s="154" t="str">
        <f>VLOOKUP(A375,'CENTRO DE COSTOS'!A:D,2,FALSE)</f>
        <v>0004-0005</v>
      </c>
      <c r="D375" s="154">
        <v>5001</v>
      </c>
      <c r="E375" s="154">
        <v>2573364</v>
      </c>
      <c r="F375" s="154">
        <v>31645</v>
      </c>
      <c r="G375" s="154" t="s">
        <v>2958</v>
      </c>
      <c r="H375" s="154" t="s">
        <v>197</v>
      </c>
      <c r="I375" s="154" t="s">
        <v>90</v>
      </c>
      <c r="J375" s="154" t="s">
        <v>4558</v>
      </c>
      <c r="K375" s="154" t="s">
        <v>159</v>
      </c>
      <c r="L375" s="154" t="s">
        <v>4559</v>
      </c>
      <c r="M375" s="155">
        <v>45878.333333333336</v>
      </c>
      <c r="N375" s="155">
        <v>45878.601388888892</v>
      </c>
      <c r="O375" s="154" t="s">
        <v>2961</v>
      </c>
      <c r="P375" s="154" t="s">
        <v>2988</v>
      </c>
      <c r="Q375" s="154" t="s">
        <v>2971</v>
      </c>
      <c r="R375" s="154" t="s">
        <v>3277</v>
      </c>
      <c r="S375" s="154" t="s">
        <v>200</v>
      </c>
      <c r="T375" s="180"/>
      <c r="U375" s="154" t="s">
        <v>2965</v>
      </c>
      <c r="V375" s="154" t="s">
        <v>4560</v>
      </c>
      <c r="W375" s="154" t="s">
        <v>2967</v>
      </c>
      <c r="X375" s="154" t="s">
        <v>4561</v>
      </c>
      <c r="Y375" s="154" t="s">
        <v>25</v>
      </c>
      <c r="Z375" s="154" t="s">
        <v>166</v>
      </c>
      <c r="AA375" s="154" t="s">
        <v>3158</v>
      </c>
      <c r="AB375" s="154">
        <v>1</v>
      </c>
      <c r="AC375" s="154">
        <v>0</v>
      </c>
      <c r="AD375" s="87">
        <f>IF(W375="SOPORTE_TELEFÓNICO",'BASE LIQUIDACION REDEBAN 2025'!$B$19,IF(W375="ENVÍO",'BASE LIQUIDACION REDEBAN 2025'!$C$2,IF(Y375="TIPO I",'BASE LIQUIDACION REDEBAN 2025'!$C$2,IF(Y375="TIPO II",'BASE LIQUIDACION REDEBAN 2025'!$C$3,IF(Y375="TIPO III",'BASE LIQUIDACION REDEBAN 2025'!$C$4,IF(Y375="TIPO IV",'BASE LIQUIDACION REDEBAN 2025'!$C$5,IF(Z375="AEREO",'BASE LIQUIDACION REDEBAN 2025'!$B$6,'BASE LIQUIDACION REDEBAN 2025'!$C$5)))))))</f>
        <v>65960.072302</v>
      </c>
      <c r="AE375" s="87">
        <f>IF(OR(W375="SOPORTE_TELEFÓNICO",W375="ENVÍO"),0,IF(Y375="TIPO I",'BASE LIQUIDACION REDEBAN 2025'!$B$10,IF(Y375="TIPO II",'BASE LIQUIDACION REDEBAN 2025'!$B$11,IF(Y375="TIPO III",'BASE LIQUIDACION REDEBAN 2025'!$B$12,'BASE LIQUIDACION REDEBAN 2025'!$B$13))))</f>
        <v>75096.394270399993</v>
      </c>
      <c r="AF375" s="87">
        <f t="shared" si="5"/>
        <v>65960.072302</v>
      </c>
      <c r="AG375" s="184"/>
      <c r="AH375" s="184"/>
    </row>
    <row r="376" spans="1:34" s="79" customFormat="1" ht="13.15">
      <c r="A376" s="154" t="s">
        <v>76</v>
      </c>
      <c r="B376" s="154" t="str">
        <f>VLOOKUP(A376,'CENTRO DE COSTOS'!A:D,4,FALSE)</f>
        <v>DIEGO FERNANDO HENAO CARDONA</v>
      </c>
      <c r="C376" s="154" t="str">
        <f>VLOOKUP(A376,'CENTRO DE COSTOS'!A:D,2,FALSE)</f>
        <v>0004-0003</v>
      </c>
      <c r="D376" s="154">
        <v>19455</v>
      </c>
      <c r="E376" s="154">
        <v>2572927</v>
      </c>
      <c r="F376" s="154">
        <v>80895</v>
      </c>
      <c r="G376" s="154" t="s">
        <v>2958</v>
      </c>
      <c r="H376" s="154" t="s">
        <v>258</v>
      </c>
      <c r="I376" s="154" t="s">
        <v>1120</v>
      </c>
      <c r="J376" s="154" t="s">
        <v>1121</v>
      </c>
      <c r="K376" s="154" t="s">
        <v>159</v>
      </c>
      <c r="L376" s="154" t="s">
        <v>4562</v>
      </c>
      <c r="M376" s="155">
        <v>45877.692361111112</v>
      </c>
      <c r="N376" s="155">
        <v>45878.604166666664</v>
      </c>
      <c r="O376" s="154" t="s">
        <v>2961</v>
      </c>
      <c r="P376" s="154" t="s">
        <v>2962</v>
      </c>
      <c r="Q376" s="154" t="s">
        <v>3055</v>
      </c>
      <c r="R376" s="154" t="s">
        <v>3056</v>
      </c>
      <c r="S376" s="154" t="s">
        <v>2973</v>
      </c>
      <c r="T376" s="180"/>
      <c r="U376" s="154" t="s">
        <v>2965</v>
      </c>
      <c r="V376" s="154" t="s">
        <v>4563</v>
      </c>
      <c r="W376" s="154" t="s">
        <v>2967</v>
      </c>
      <c r="X376" s="154" t="s">
        <v>1124</v>
      </c>
      <c r="Y376" s="154" t="s">
        <v>30</v>
      </c>
      <c r="Z376" s="154" t="s">
        <v>166</v>
      </c>
      <c r="AA376" s="154" t="s">
        <v>264</v>
      </c>
      <c r="AB376" s="154">
        <v>1</v>
      </c>
      <c r="AC376" s="154">
        <v>0</v>
      </c>
      <c r="AD376" s="87">
        <f>IF(W376="SOPORTE_TELEFÓNICO",'BASE LIQUIDACION REDEBAN 2025'!$B$19,IF(W376="ENVÍO",'BASE LIQUIDACION REDEBAN 2025'!$C$2,IF(Y376="TIPO I",'BASE LIQUIDACION REDEBAN 2025'!$C$2,IF(Y376="TIPO II",'BASE LIQUIDACION REDEBAN 2025'!$C$3,IF(Y376="TIPO III",'BASE LIQUIDACION REDEBAN 2025'!$C$4,IF(Y376="TIPO IV",'BASE LIQUIDACION REDEBAN 2025'!$C$5,IF(Z376="AEREO",'BASE LIQUIDACION REDEBAN 2025'!$B$6,'BASE LIQUIDACION REDEBAN 2025'!$C$5)))))))</f>
        <v>275728.78077800001</v>
      </c>
      <c r="AE376" s="87">
        <f>IF(OR(W376="SOPORTE_TELEFÓNICO",W376="ENVÍO"),0,IF(Y376="TIPO I",'BASE LIQUIDACION REDEBAN 2025'!$B$10,IF(Y376="TIPO II",'BASE LIQUIDACION REDEBAN 2025'!$B$11,IF(Y376="TIPO III",'BASE LIQUIDACION REDEBAN 2025'!$B$12,'BASE LIQUIDACION REDEBAN 2025'!$B$13))))</f>
        <v>196536.5258152</v>
      </c>
      <c r="AF376" s="87">
        <f t="shared" si="5"/>
        <v>275728.78077800001</v>
      </c>
      <c r="AG376" s="184"/>
      <c r="AH376" s="184"/>
    </row>
    <row r="377" spans="1:34" s="79" customFormat="1" ht="13.15">
      <c r="A377" s="154" t="s">
        <v>68</v>
      </c>
      <c r="B377" s="154" t="str">
        <f>VLOOKUP(A377,'CENTRO DE COSTOS'!A:D,4,FALSE)</f>
        <v>WILLIAM ASDRUBAL ROZO ROZO</v>
      </c>
      <c r="C377" s="154" t="str">
        <f>VLOOKUP(A377,'CENTRO DE COSTOS'!A:D,2,FALSE)</f>
        <v>0004-0004</v>
      </c>
      <c r="D377" s="154">
        <v>11001</v>
      </c>
      <c r="E377" s="154">
        <v>2570305</v>
      </c>
      <c r="F377" s="154">
        <v>41088</v>
      </c>
      <c r="G377" s="154" t="s">
        <v>2958</v>
      </c>
      <c r="H377" s="154" t="s">
        <v>470</v>
      </c>
      <c r="I377" s="154" t="s">
        <v>68</v>
      </c>
      <c r="J377" s="154" t="s">
        <v>4564</v>
      </c>
      <c r="K377" s="154" t="s">
        <v>159</v>
      </c>
      <c r="L377" s="154" t="s">
        <v>4565</v>
      </c>
      <c r="M377" s="155">
        <v>45877.462500000001</v>
      </c>
      <c r="N377" s="155">
        <v>45878.609722222223</v>
      </c>
      <c r="O377" s="154" t="s">
        <v>2961</v>
      </c>
      <c r="P377" s="154" t="s">
        <v>2962</v>
      </c>
      <c r="Q377" s="154" t="s">
        <v>2978</v>
      </c>
      <c r="R377" s="154" t="s">
        <v>2972</v>
      </c>
      <c r="S377" s="154" t="s">
        <v>2973</v>
      </c>
      <c r="T377" s="180"/>
      <c r="U377" s="154" t="s">
        <v>2965</v>
      </c>
      <c r="V377" s="154" t="s">
        <v>4566</v>
      </c>
      <c r="W377" s="154" t="s">
        <v>2967</v>
      </c>
      <c r="X377" s="154" t="s">
        <v>2961</v>
      </c>
      <c r="Y377" s="154" t="s">
        <v>25</v>
      </c>
      <c r="Z377" s="154" t="s">
        <v>166</v>
      </c>
      <c r="AA377" s="154" t="s">
        <v>3836</v>
      </c>
      <c r="AB377" s="154">
        <v>3</v>
      </c>
      <c r="AC377" s="154">
        <v>0</v>
      </c>
      <c r="AD377" s="87">
        <f>IF(W377="SOPORTE_TELEFÓNICO",'BASE LIQUIDACION REDEBAN 2025'!$B$19,IF(W377="ENVÍO",'BASE LIQUIDACION REDEBAN 2025'!$C$2,IF(Y377="TIPO I",'BASE LIQUIDACION REDEBAN 2025'!$C$2,IF(Y377="TIPO II",'BASE LIQUIDACION REDEBAN 2025'!$C$3,IF(Y377="TIPO III",'BASE LIQUIDACION REDEBAN 2025'!$C$4,IF(Y377="TIPO IV",'BASE LIQUIDACION REDEBAN 2025'!$C$5,IF(Z377="AEREO",'BASE LIQUIDACION REDEBAN 2025'!$B$6,'BASE LIQUIDACION REDEBAN 2025'!$C$5)))))))</f>
        <v>65960.072302</v>
      </c>
      <c r="AE377" s="87">
        <f>IF(OR(W377="SOPORTE_TELEFÓNICO",W377="ENVÍO"),0,IF(Y377="TIPO I",'BASE LIQUIDACION REDEBAN 2025'!$B$10,IF(Y377="TIPO II",'BASE LIQUIDACION REDEBAN 2025'!$B$11,IF(Y377="TIPO III",'BASE LIQUIDACION REDEBAN 2025'!$B$12,'BASE LIQUIDACION REDEBAN 2025'!$B$13))))</f>
        <v>75096.394270399993</v>
      </c>
      <c r="AF377" s="87">
        <f t="shared" si="5"/>
        <v>197880.21690599999</v>
      </c>
      <c r="AG377" s="184"/>
      <c r="AH377" s="184"/>
    </row>
    <row r="378" spans="1:34" s="79" customFormat="1" ht="13.15">
      <c r="A378" s="154" t="s">
        <v>90</v>
      </c>
      <c r="B378" s="154" t="str">
        <f>VLOOKUP(A378,'CENTRO DE COSTOS'!A:D,4,FALSE)</f>
        <v>JUAN SEBASTIÁN RÍOS CASTRILLÓN</v>
      </c>
      <c r="C378" s="154" t="str">
        <f>VLOOKUP(A378,'CENTRO DE COSTOS'!A:D,2,FALSE)</f>
        <v>0004-0005</v>
      </c>
      <c r="D378" s="154">
        <v>27361</v>
      </c>
      <c r="E378" s="154">
        <v>2572174</v>
      </c>
      <c r="F378" s="154">
        <v>63280</v>
      </c>
      <c r="G378" s="154" t="s">
        <v>2958</v>
      </c>
      <c r="H378" s="154" t="s">
        <v>1388</v>
      </c>
      <c r="I378" s="154" t="s">
        <v>2485</v>
      </c>
      <c r="J378" s="154" t="s">
        <v>4567</v>
      </c>
      <c r="K378" s="154" t="s">
        <v>159</v>
      </c>
      <c r="L378" s="154" t="s">
        <v>4568</v>
      </c>
      <c r="M378" s="155">
        <v>45877.644444444442</v>
      </c>
      <c r="N378" s="155">
        <v>45878.615277777775</v>
      </c>
      <c r="O378" s="154" t="s">
        <v>2961</v>
      </c>
      <c r="P378" s="154" t="s">
        <v>2962</v>
      </c>
      <c r="Q378" s="154" t="s">
        <v>3076</v>
      </c>
      <c r="R378" s="154" t="s">
        <v>3076</v>
      </c>
      <c r="S378" s="154" t="s">
        <v>2973</v>
      </c>
      <c r="T378" s="180"/>
      <c r="U378" s="154" t="s">
        <v>2965</v>
      </c>
      <c r="V378" s="154" t="s">
        <v>4569</v>
      </c>
      <c r="W378" s="154" t="s">
        <v>2967</v>
      </c>
      <c r="X378" s="154" t="s">
        <v>4570</v>
      </c>
      <c r="Y378" s="154" t="s">
        <v>180</v>
      </c>
      <c r="Z378" s="154" t="s">
        <v>1394</v>
      </c>
      <c r="AA378" s="154" t="s">
        <v>1395</v>
      </c>
      <c r="AB378" s="154">
        <v>1</v>
      </c>
      <c r="AC378" s="154">
        <v>0</v>
      </c>
      <c r="AD378" s="87">
        <f>IF(W378="SOPORTE_TELEFÓNICO",'BASE LIQUIDACION REDEBAN 2025'!$B$19,IF(W378="ENVÍO",'BASE LIQUIDACION REDEBAN 2025'!$C$2,IF(Y378="TIPO I",'BASE LIQUIDACION REDEBAN 2025'!$C$2,IF(Y378="TIPO II",'BASE LIQUIDACION REDEBAN 2025'!$C$3,IF(Y378="TIPO III",'BASE LIQUIDACION REDEBAN 2025'!$C$4,IF(Y378="TIPO IV",'BASE LIQUIDACION REDEBAN 2025'!$C$5,IF(Z378="AEREO",'BASE LIQUIDACION REDEBAN 2025'!$B$6,'BASE LIQUIDACION REDEBAN 2025'!$C$5)))))))</f>
        <v>988462.96268840006</v>
      </c>
      <c r="AE378" s="87">
        <f>IF(OR(W378="SOPORTE_TELEFÓNICO",W378="ENVÍO"),0,IF(Y378="TIPO I",'BASE LIQUIDACION REDEBAN 2025'!$B$10,IF(Y378="TIPO II",'BASE LIQUIDACION REDEBAN 2025'!$B$11,IF(Y378="TIPO III",'BASE LIQUIDACION REDEBAN 2025'!$B$12,'BASE LIQUIDACION REDEBAN 2025'!$B$13))))</f>
        <v>196536.5258152</v>
      </c>
      <c r="AF378" s="87">
        <f t="shared" si="5"/>
        <v>988462.96268840006</v>
      </c>
      <c r="AG378" s="184"/>
      <c r="AH378" s="184"/>
    </row>
    <row r="379" spans="1:34" s="79" customFormat="1" ht="13.15">
      <c r="A379" s="154" t="s">
        <v>64</v>
      </c>
      <c r="B379" s="154" t="str">
        <f>VLOOKUP(A379,'CENTRO DE COSTOS'!A:D,4,FALSE)</f>
        <v>JOSE MAURICIO HERNANDEZ ROJAS</v>
      </c>
      <c r="C379" s="154" t="str">
        <f>VLOOKUP(A379,'CENTRO DE COSTOS'!A:D,2,FALSE)</f>
        <v>0004-0001</v>
      </c>
      <c r="D379" s="154">
        <v>8606</v>
      </c>
      <c r="E379" s="154">
        <v>2567950</v>
      </c>
      <c r="F379" s="154">
        <v>75354</v>
      </c>
      <c r="G379" s="154" t="s">
        <v>2958</v>
      </c>
      <c r="H379" s="154" t="s">
        <v>389</v>
      </c>
      <c r="I379" s="154" t="s">
        <v>4571</v>
      </c>
      <c r="J379" s="154" t="s">
        <v>4572</v>
      </c>
      <c r="K379" s="154" t="s">
        <v>159</v>
      </c>
      <c r="L379" s="154" t="s">
        <v>4573</v>
      </c>
      <c r="M379" s="155">
        <v>45877.333333333336</v>
      </c>
      <c r="N379" s="155">
        <v>45878.625</v>
      </c>
      <c r="O379" s="154" t="s">
        <v>2961</v>
      </c>
      <c r="P379" s="154" t="s">
        <v>2962</v>
      </c>
      <c r="Q379" s="154" t="s">
        <v>2978</v>
      </c>
      <c r="R379" s="154" t="s">
        <v>2983</v>
      </c>
      <c r="S379" s="154" t="s">
        <v>2973</v>
      </c>
      <c r="T379" s="180"/>
      <c r="U379" s="154" t="s">
        <v>2965</v>
      </c>
      <c r="V379" s="154" t="s">
        <v>4574</v>
      </c>
      <c r="W379" s="154" t="s">
        <v>2967</v>
      </c>
      <c r="X379" s="154">
        <v>10008828</v>
      </c>
      <c r="Y379" s="154" t="s">
        <v>28</v>
      </c>
      <c r="Z379" s="154" t="s">
        <v>166</v>
      </c>
      <c r="AA379" s="154" t="s">
        <v>1093</v>
      </c>
      <c r="AB379" s="154">
        <v>1</v>
      </c>
      <c r="AC379" s="154">
        <v>0</v>
      </c>
      <c r="AD379" s="87">
        <f>IF(W379="SOPORTE_TELEFÓNICO",'BASE LIQUIDACION REDEBAN 2025'!$B$19,IF(W379="ENVÍO",'BASE LIQUIDACION REDEBAN 2025'!$C$2,IF(Y379="TIPO I",'BASE LIQUIDACION REDEBAN 2025'!$C$2,IF(Y379="TIPO II",'BASE LIQUIDACION REDEBAN 2025'!$C$3,IF(Y379="TIPO III",'BASE LIQUIDACION REDEBAN 2025'!$C$4,IF(Y379="TIPO IV",'BASE LIQUIDACION REDEBAN 2025'!$C$5,IF(Z379="AEREO",'BASE LIQUIDACION REDEBAN 2025'!$B$6,'BASE LIQUIDACION REDEBAN 2025'!$C$5)))))))</f>
        <v>144967.87232000002</v>
      </c>
      <c r="AE379" s="87">
        <f>IF(OR(W379="SOPORTE_TELEFÓNICO",W379="ENVÍO"),0,IF(Y379="TIPO I",'BASE LIQUIDACION REDEBAN 2025'!$B$10,IF(Y379="TIPO II",'BASE LIQUIDACION REDEBAN 2025'!$B$11,IF(Y379="TIPO III",'BASE LIQUIDACION REDEBAN 2025'!$B$12,'BASE LIQUIDACION REDEBAN 2025'!$B$13))))</f>
        <v>140395.6348884</v>
      </c>
      <c r="AF379" s="87">
        <f t="shared" si="5"/>
        <v>144967.87232000002</v>
      </c>
      <c r="AG379" s="184"/>
      <c r="AH379" s="184"/>
    </row>
    <row r="380" spans="1:34" s="79" customFormat="1" ht="13.15">
      <c r="A380" s="154" t="s">
        <v>76</v>
      </c>
      <c r="B380" s="154" t="str">
        <f>VLOOKUP(A380,'CENTRO DE COSTOS'!A:D,4,FALSE)</f>
        <v>DIEGO FERNANDO HENAO CARDONA</v>
      </c>
      <c r="C380" s="154" t="str">
        <f>VLOOKUP(A380,'CENTRO DE COSTOS'!A:D,2,FALSE)</f>
        <v>0004-0003</v>
      </c>
      <c r="D380" s="154">
        <v>19532</v>
      </c>
      <c r="E380" s="154">
        <v>2570700</v>
      </c>
      <c r="F380" s="154">
        <v>38616</v>
      </c>
      <c r="G380" s="154" t="s">
        <v>2958</v>
      </c>
      <c r="H380" s="154" t="s">
        <v>258</v>
      </c>
      <c r="I380" s="154" t="s">
        <v>575</v>
      </c>
      <c r="J380" s="154" t="s">
        <v>4575</v>
      </c>
      <c r="K380" s="154" t="s">
        <v>159</v>
      </c>
      <c r="L380" s="154" t="s">
        <v>4576</v>
      </c>
      <c r="M380" s="155">
        <v>45877.489583333336</v>
      </c>
      <c r="N380" s="155">
        <v>45878.625694444447</v>
      </c>
      <c r="O380" s="154" t="s">
        <v>2961</v>
      </c>
      <c r="P380" s="154" t="s">
        <v>2962</v>
      </c>
      <c r="Q380" s="154" t="s">
        <v>3099</v>
      </c>
      <c r="R380" s="154" t="s">
        <v>3435</v>
      </c>
      <c r="S380" s="154" t="s">
        <v>2973</v>
      </c>
      <c r="T380" s="180"/>
      <c r="U380" s="154" t="s">
        <v>2965</v>
      </c>
      <c r="V380" s="154" t="s">
        <v>4577</v>
      </c>
      <c r="W380" s="154" t="s">
        <v>3213</v>
      </c>
      <c r="X380" s="154"/>
      <c r="Y380" s="154" t="s">
        <v>32</v>
      </c>
      <c r="Z380" s="154" t="s">
        <v>166</v>
      </c>
      <c r="AA380" s="154" t="s">
        <v>330</v>
      </c>
      <c r="AB380" s="154">
        <v>0</v>
      </c>
      <c r="AC380" s="154">
        <v>0</v>
      </c>
      <c r="AD380" s="87">
        <f>IF(W380="SOPORTE_TELEFÓNICO",'BASE LIQUIDACION REDEBAN 2025'!$B$19,IF(W380="ENVÍO",'BASE LIQUIDACION REDEBAN 2025'!$C$2,IF(Y380="TIPO I",'BASE LIQUIDACION REDEBAN 2025'!$C$2,IF(Y380="TIPO II",'BASE LIQUIDACION REDEBAN 2025'!$C$3,IF(Y380="TIPO III",'BASE LIQUIDACION REDEBAN 2025'!$C$4,IF(Y380="TIPO IV",'BASE LIQUIDACION REDEBAN 2025'!$C$5,IF(Z380="AEREO",'BASE LIQUIDACION REDEBAN 2025'!$B$6,'BASE LIQUIDACION REDEBAN 2025'!$C$5)))))))</f>
        <v>41241.0800752</v>
      </c>
      <c r="AE380" s="87">
        <f>IF(OR(W380="SOPORTE_TELEFÓNICO",W380="ENVÍO"),0,IF(Y380="TIPO I",'BASE LIQUIDACION REDEBAN 2025'!$B$10,IF(Y380="TIPO II",'BASE LIQUIDACION REDEBAN 2025'!$B$11,IF(Y380="TIPO III",'BASE LIQUIDACION REDEBAN 2025'!$B$12,'BASE LIQUIDACION REDEBAN 2025'!$B$13))))</f>
        <v>0</v>
      </c>
      <c r="AF380" s="87">
        <f t="shared" si="5"/>
        <v>41241.0800752</v>
      </c>
      <c r="AG380" s="184"/>
      <c r="AH380" s="184"/>
    </row>
    <row r="381" spans="1:34" s="79" customFormat="1" ht="13.15">
      <c r="A381" s="154" t="s">
        <v>60</v>
      </c>
      <c r="B381" s="154" t="str">
        <f>VLOOKUP(A381,'CENTRO DE COSTOS'!A:D,4,FALSE)</f>
        <v>JUAN SEBASTIÁN RÍOS CASTRILLÓN</v>
      </c>
      <c r="C381" s="154" t="str">
        <f>VLOOKUP(A381,'CENTRO DE COSTOS'!A:D,2,FALSE)</f>
        <v>0004-0005</v>
      </c>
      <c r="D381" s="154">
        <v>5665</v>
      </c>
      <c r="E381" s="154">
        <v>2567129</v>
      </c>
      <c r="F381" s="154">
        <v>80395</v>
      </c>
      <c r="G381" s="154" t="s">
        <v>2958</v>
      </c>
      <c r="H381" s="154" t="s">
        <v>197</v>
      </c>
      <c r="I381" s="154" t="s">
        <v>1360</v>
      </c>
      <c r="J381" s="154" t="s">
        <v>4578</v>
      </c>
      <c r="K381" s="154" t="s">
        <v>159</v>
      </c>
      <c r="L381" s="154" t="s">
        <v>4579</v>
      </c>
      <c r="M381" s="155">
        <v>45876.522222222222</v>
      </c>
      <c r="N381" s="155">
        <v>45879.436111111114</v>
      </c>
      <c r="O381" s="154" t="s">
        <v>2961</v>
      </c>
      <c r="P381" s="154" t="s">
        <v>2962</v>
      </c>
      <c r="Q381" s="154" t="s">
        <v>3099</v>
      </c>
      <c r="R381" s="154" t="s">
        <v>3435</v>
      </c>
      <c r="S381" s="154" t="s">
        <v>2973</v>
      </c>
      <c r="T381" s="180"/>
      <c r="U381" s="154" t="s">
        <v>2965</v>
      </c>
      <c r="V381" s="154" t="s">
        <v>4580</v>
      </c>
      <c r="W381" s="154" t="s">
        <v>3213</v>
      </c>
      <c r="X381" s="154"/>
      <c r="Y381" s="154" t="s">
        <v>30</v>
      </c>
      <c r="Z381" s="154" t="s">
        <v>166</v>
      </c>
      <c r="AA381" s="154" t="s">
        <v>636</v>
      </c>
      <c r="AB381" s="154">
        <v>0</v>
      </c>
      <c r="AC381" s="154">
        <v>0</v>
      </c>
      <c r="AD381" s="87">
        <f>IF(W381="SOPORTE_TELEFÓNICO",'BASE LIQUIDACION REDEBAN 2025'!$B$19,IF(W381="ENVÍO",'BASE LIQUIDACION REDEBAN 2025'!$C$2,IF(Y381="TIPO I",'BASE LIQUIDACION REDEBAN 2025'!$C$2,IF(Y381="TIPO II",'BASE LIQUIDACION REDEBAN 2025'!$C$3,IF(Y381="TIPO III",'BASE LIQUIDACION REDEBAN 2025'!$C$4,IF(Y381="TIPO IV",'BASE LIQUIDACION REDEBAN 2025'!$C$5,IF(Z381="AEREO",'BASE LIQUIDACION REDEBAN 2025'!$B$6,'BASE LIQUIDACION REDEBAN 2025'!$C$5)))))))</f>
        <v>41241.0800752</v>
      </c>
      <c r="AE381" s="87">
        <f>IF(OR(W381="SOPORTE_TELEFÓNICO",W381="ENVÍO"),0,IF(Y381="TIPO I",'BASE LIQUIDACION REDEBAN 2025'!$B$10,IF(Y381="TIPO II",'BASE LIQUIDACION REDEBAN 2025'!$B$11,IF(Y381="TIPO III",'BASE LIQUIDACION REDEBAN 2025'!$B$12,'BASE LIQUIDACION REDEBAN 2025'!$B$13))))</f>
        <v>0</v>
      </c>
      <c r="AF381" s="87">
        <f t="shared" si="5"/>
        <v>41241.0800752</v>
      </c>
      <c r="AG381" s="184"/>
      <c r="AH381" s="184"/>
    </row>
    <row r="382" spans="1:34" s="79" customFormat="1" ht="13.15">
      <c r="A382" s="154" t="s">
        <v>64</v>
      </c>
      <c r="B382" s="154" t="str">
        <f>VLOOKUP(A382,'CENTRO DE COSTOS'!A:D,4,FALSE)</f>
        <v>JOSE MAURICIO HERNANDEZ ROJAS</v>
      </c>
      <c r="C382" s="154" t="str">
        <f>VLOOKUP(A382,'CENTRO DE COSTOS'!A:D,2,FALSE)</f>
        <v>0004-0001</v>
      </c>
      <c r="D382" s="154">
        <v>8001</v>
      </c>
      <c r="E382" s="154">
        <v>2574514</v>
      </c>
      <c r="F382" s="154">
        <v>61535</v>
      </c>
      <c r="G382" s="154" t="s">
        <v>2958</v>
      </c>
      <c r="H382" s="154" t="s">
        <v>389</v>
      </c>
      <c r="I382" s="154" t="s">
        <v>64</v>
      </c>
      <c r="J382" s="154" t="s">
        <v>4581</v>
      </c>
      <c r="K382" s="154" t="s">
        <v>159</v>
      </c>
      <c r="L382" s="154" t="s">
        <v>4582</v>
      </c>
      <c r="M382" s="155">
        <v>45878.716666666667</v>
      </c>
      <c r="N382" s="155">
        <v>45879.449305555558</v>
      </c>
      <c r="O382" s="154" t="s">
        <v>2961</v>
      </c>
      <c r="P382" s="154" t="s">
        <v>2962</v>
      </c>
      <c r="Q382" s="154" t="s">
        <v>2978</v>
      </c>
      <c r="R382" s="154" t="s">
        <v>2983</v>
      </c>
      <c r="S382" s="154" t="s">
        <v>200</v>
      </c>
      <c r="T382" s="180"/>
      <c r="U382" s="154" t="s">
        <v>2965</v>
      </c>
      <c r="V382" s="154" t="s">
        <v>4583</v>
      </c>
      <c r="W382" s="154" t="s">
        <v>2967</v>
      </c>
      <c r="X382" s="154" t="s">
        <v>4584</v>
      </c>
      <c r="Y382" s="154" t="s">
        <v>25</v>
      </c>
      <c r="Z382" s="154" t="s">
        <v>166</v>
      </c>
      <c r="AA382" s="154" t="s">
        <v>912</v>
      </c>
      <c r="AB382" s="154">
        <v>1</v>
      </c>
      <c r="AC382" s="154">
        <v>0</v>
      </c>
      <c r="AD382" s="87">
        <f>IF(W382="SOPORTE_TELEFÓNICO",'BASE LIQUIDACION REDEBAN 2025'!$B$19,IF(W382="ENVÍO",'BASE LIQUIDACION REDEBAN 2025'!$C$2,IF(Y382="TIPO I",'BASE LIQUIDACION REDEBAN 2025'!$C$2,IF(Y382="TIPO II",'BASE LIQUIDACION REDEBAN 2025'!$C$3,IF(Y382="TIPO III",'BASE LIQUIDACION REDEBAN 2025'!$C$4,IF(Y382="TIPO IV",'BASE LIQUIDACION REDEBAN 2025'!$C$5,IF(Z382="AEREO",'BASE LIQUIDACION REDEBAN 2025'!$B$6,'BASE LIQUIDACION REDEBAN 2025'!$C$5)))))))</f>
        <v>65960.072302</v>
      </c>
      <c r="AE382" s="87">
        <f>IF(OR(W382="SOPORTE_TELEFÓNICO",W382="ENVÍO"),0,IF(Y382="TIPO I",'BASE LIQUIDACION REDEBAN 2025'!$B$10,IF(Y382="TIPO II",'BASE LIQUIDACION REDEBAN 2025'!$B$11,IF(Y382="TIPO III",'BASE LIQUIDACION REDEBAN 2025'!$B$12,'BASE LIQUIDACION REDEBAN 2025'!$B$13))))</f>
        <v>75096.394270399993</v>
      </c>
      <c r="AF382" s="87">
        <f t="shared" si="5"/>
        <v>65960.072302</v>
      </c>
      <c r="AG382" s="184"/>
      <c r="AH382" s="184"/>
    </row>
    <row r="383" spans="1:34" s="79" customFormat="1" ht="13.15">
      <c r="A383" s="154" t="s">
        <v>76</v>
      </c>
      <c r="B383" s="154" t="str">
        <f>VLOOKUP(A383,'CENTRO DE COSTOS'!A:D,4,FALSE)</f>
        <v>DIEGO FERNANDO HENAO CARDONA</v>
      </c>
      <c r="C383" s="154" t="str">
        <f>VLOOKUP(A383,'CENTRO DE COSTOS'!A:D,2,FALSE)</f>
        <v>0004-0003</v>
      </c>
      <c r="D383" s="154">
        <v>76001</v>
      </c>
      <c r="E383" s="154">
        <v>2575050</v>
      </c>
      <c r="F383" s="154">
        <v>52803</v>
      </c>
      <c r="G383" s="154" t="s">
        <v>2958</v>
      </c>
      <c r="H383" s="154" t="s">
        <v>227</v>
      </c>
      <c r="I383" s="154" t="s">
        <v>76</v>
      </c>
      <c r="J383" s="154" t="s">
        <v>4585</v>
      </c>
      <c r="K383" s="154" t="s">
        <v>159</v>
      </c>
      <c r="L383" s="154" t="s">
        <v>4586</v>
      </c>
      <c r="M383" s="155">
        <v>45879.425000000003</v>
      </c>
      <c r="N383" s="155">
        <v>45879.543055555558</v>
      </c>
      <c r="O383" s="154" t="s">
        <v>2961</v>
      </c>
      <c r="P383" s="154" t="s">
        <v>2988</v>
      </c>
      <c r="Q383" s="154" t="s">
        <v>2978</v>
      </c>
      <c r="R383" s="154" t="s">
        <v>3124</v>
      </c>
      <c r="S383" s="154" t="s">
        <v>2973</v>
      </c>
      <c r="T383" s="180"/>
      <c r="U383" s="154" t="s">
        <v>2965</v>
      </c>
      <c r="V383" s="154" t="s">
        <v>4587</v>
      </c>
      <c r="W383" s="154" t="s">
        <v>2967</v>
      </c>
      <c r="X383" s="154" t="s">
        <v>4588</v>
      </c>
      <c r="Y383" s="154" t="s">
        <v>25</v>
      </c>
      <c r="Z383" s="154" t="s">
        <v>166</v>
      </c>
      <c r="AA383" s="154" t="s">
        <v>233</v>
      </c>
      <c r="AB383" s="154">
        <v>1</v>
      </c>
      <c r="AC383" s="154">
        <v>0</v>
      </c>
      <c r="AD383" s="87">
        <f>IF(W383="SOPORTE_TELEFÓNICO",'BASE LIQUIDACION REDEBAN 2025'!$B$19,IF(W383="ENVÍO",'BASE LIQUIDACION REDEBAN 2025'!$C$2,IF(Y383="TIPO I",'BASE LIQUIDACION REDEBAN 2025'!$C$2,IF(Y383="TIPO II",'BASE LIQUIDACION REDEBAN 2025'!$C$3,IF(Y383="TIPO III",'BASE LIQUIDACION REDEBAN 2025'!$C$4,IF(Y383="TIPO IV",'BASE LIQUIDACION REDEBAN 2025'!$C$5,IF(Z383="AEREO",'BASE LIQUIDACION REDEBAN 2025'!$B$6,'BASE LIQUIDACION REDEBAN 2025'!$C$5)))))))</f>
        <v>65960.072302</v>
      </c>
      <c r="AE383" s="87">
        <f>IF(OR(W383="SOPORTE_TELEFÓNICO",W383="ENVÍO"),0,IF(Y383="TIPO I",'BASE LIQUIDACION REDEBAN 2025'!$B$10,IF(Y383="TIPO II",'BASE LIQUIDACION REDEBAN 2025'!$B$11,IF(Y383="TIPO III",'BASE LIQUIDACION REDEBAN 2025'!$B$12,'BASE LIQUIDACION REDEBAN 2025'!$B$13))))</f>
        <v>75096.394270399993</v>
      </c>
      <c r="AF383" s="87">
        <f t="shared" si="5"/>
        <v>65960.072302</v>
      </c>
      <c r="AG383" s="184"/>
      <c r="AH383" s="184"/>
    </row>
    <row r="384" spans="1:34" s="79" customFormat="1" ht="13.15">
      <c r="A384" s="154" t="s">
        <v>60</v>
      </c>
      <c r="B384" s="154" t="str">
        <f>VLOOKUP(A384,'CENTRO DE COSTOS'!A:D,4,FALSE)</f>
        <v>JUAN SEBASTIÁN RÍOS CASTRILLÓN</v>
      </c>
      <c r="C384" s="154" t="str">
        <f>VLOOKUP(A384,'CENTRO DE COSTOS'!A:D,2,FALSE)</f>
        <v>0004-0005</v>
      </c>
      <c r="D384" s="154" t="s">
        <v>4589</v>
      </c>
      <c r="E384" s="154">
        <v>2573108</v>
      </c>
      <c r="F384" s="154">
        <v>37273</v>
      </c>
      <c r="G384" s="154" t="s">
        <v>4590</v>
      </c>
      <c r="H384" s="154" t="s">
        <v>197</v>
      </c>
      <c r="I384" s="154" t="s">
        <v>785</v>
      </c>
      <c r="J384" s="154" t="s">
        <v>4591</v>
      </c>
      <c r="K384" s="154" t="s">
        <v>159</v>
      </c>
      <c r="L384" s="154" t="s">
        <v>4592</v>
      </c>
      <c r="M384" s="155">
        <v>45877.706250000003</v>
      </c>
      <c r="N384" s="155">
        <v>45879.594444444447</v>
      </c>
      <c r="O384" s="154" t="s">
        <v>2961</v>
      </c>
      <c r="P384" s="154" t="s">
        <v>2962</v>
      </c>
      <c r="Q384" s="154" t="s">
        <v>2971</v>
      </c>
      <c r="R384" s="154" t="s">
        <v>3027</v>
      </c>
      <c r="S384" s="154" t="s">
        <v>200</v>
      </c>
      <c r="T384" s="180"/>
      <c r="U384" s="154" t="s">
        <v>2965</v>
      </c>
      <c r="V384" s="154" t="s">
        <v>4593</v>
      </c>
      <c r="W384" s="154" t="s">
        <v>2967</v>
      </c>
      <c r="X384" s="154" t="s">
        <v>4594</v>
      </c>
      <c r="Y384" s="154" t="s">
        <v>28</v>
      </c>
      <c r="Z384" s="154" t="s">
        <v>166</v>
      </c>
      <c r="AA384" s="154" t="s">
        <v>636</v>
      </c>
      <c r="AB384" s="154" t="s">
        <v>4595</v>
      </c>
      <c r="AC384" s="154">
        <v>0</v>
      </c>
      <c r="AD384" s="87">
        <f>IF(W384="SOPORTE_TELEFÓNICO",'BASE LIQUIDACION REDEBAN 2025'!$B$19,IF(W384="ENVÍO",'BASE LIQUIDACION REDEBAN 2025'!$C$2,IF(Y384="TIPO I",'BASE LIQUIDACION REDEBAN 2025'!$C$2,IF(Y384="TIPO II",'BASE LIQUIDACION REDEBAN 2025'!$C$3,IF(Y384="TIPO III",'BASE LIQUIDACION REDEBAN 2025'!$C$4,IF(Y384="TIPO IV",'BASE LIQUIDACION REDEBAN 2025'!$C$5,IF(Z384="AEREO",'BASE LIQUIDACION REDEBAN 2025'!$B$6,'BASE LIQUIDACION REDEBAN 2025'!$C$5)))))))</f>
        <v>144967.87232000002</v>
      </c>
      <c r="AE384" s="87">
        <f>IF(OR(W384="SOPORTE_TELEFÓNICO",W384="ENVÍO"),0,IF(Y384="TIPO I",'BASE LIQUIDACION REDEBAN 2025'!$B$10,IF(Y384="TIPO II",'BASE LIQUIDACION REDEBAN 2025'!$B$11,IF(Y384="TIPO III",'BASE LIQUIDACION REDEBAN 2025'!$B$12,'BASE LIQUIDACION REDEBAN 2025'!$B$13))))</f>
        <v>140395.6348884</v>
      </c>
      <c r="AF384" s="87">
        <f t="shared" si="5"/>
        <v>144967.87232000002</v>
      </c>
      <c r="AG384" s="184"/>
      <c r="AH384" s="184"/>
    </row>
    <row r="385" spans="1:34" s="79" customFormat="1" ht="13.15">
      <c r="A385" s="154" t="s">
        <v>100</v>
      </c>
      <c r="B385" s="154" t="str">
        <f>VLOOKUP(A385,'CENTRO DE COSTOS'!A:D,4,FALSE)</f>
        <v>KEVIN ALEXIS CORZO BUSTOS</v>
      </c>
      <c r="C385" s="154" t="str">
        <f>VLOOKUP(A385,'CENTRO DE COSTOS'!A:D,2,FALSE)</f>
        <v>0004-0007</v>
      </c>
      <c r="D385" s="154">
        <v>50606</v>
      </c>
      <c r="E385" s="154">
        <v>2574201</v>
      </c>
      <c r="F385" s="154">
        <v>16889</v>
      </c>
      <c r="G385" s="154" t="s">
        <v>2958</v>
      </c>
      <c r="H385" s="154" t="s">
        <v>295</v>
      </c>
      <c r="I385" s="154" t="s">
        <v>589</v>
      </c>
      <c r="J385" s="154" t="s">
        <v>4596</v>
      </c>
      <c r="K385" s="154" t="s">
        <v>159</v>
      </c>
      <c r="L385" s="154" t="s">
        <v>4597</v>
      </c>
      <c r="M385" s="155">
        <v>45878.434027777781</v>
      </c>
      <c r="N385" s="155">
        <v>45880.425694444442</v>
      </c>
      <c r="O385" s="154" t="s">
        <v>2961</v>
      </c>
      <c r="P385" s="154" t="s">
        <v>2962</v>
      </c>
      <c r="Q385" s="154" t="s">
        <v>3076</v>
      </c>
      <c r="R385" s="154" t="s">
        <v>3076</v>
      </c>
      <c r="S385" s="154" t="s">
        <v>2973</v>
      </c>
      <c r="T385" s="180"/>
      <c r="U385" s="154" t="s">
        <v>2965</v>
      </c>
      <c r="V385" s="154" t="s">
        <v>4598</v>
      </c>
      <c r="W385" s="154" t="s">
        <v>2967</v>
      </c>
      <c r="X385" s="154" t="s">
        <v>4448</v>
      </c>
      <c r="Y385" s="154" t="s">
        <v>28</v>
      </c>
      <c r="Z385" s="154" t="s">
        <v>166</v>
      </c>
      <c r="AA385" s="154" t="s">
        <v>362</v>
      </c>
      <c r="AB385" s="154">
        <v>1</v>
      </c>
      <c r="AC385" s="154">
        <v>0</v>
      </c>
      <c r="AD385" s="87">
        <f>IF(W385="SOPORTE_TELEFÓNICO",'BASE LIQUIDACION REDEBAN 2025'!$B$19,IF(W385="ENVÍO",'BASE LIQUIDACION REDEBAN 2025'!$C$2,IF(Y385="TIPO I",'BASE LIQUIDACION REDEBAN 2025'!$C$2,IF(Y385="TIPO II",'BASE LIQUIDACION REDEBAN 2025'!$C$3,IF(Y385="TIPO III",'BASE LIQUIDACION REDEBAN 2025'!$C$4,IF(Y385="TIPO IV",'BASE LIQUIDACION REDEBAN 2025'!$C$5,IF(Z385="AEREO",'BASE LIQUIDACION REDEBAN 2025'!$B$6,'BASE LIQUIDACION REDEBAN 2025'!$C$5)))))))</f>
        <v>144967.87232000002</v>
      </c>
      <c r="AE385" s="87">
        <f>IF(OR(W385="SOPORTE_TELEFÓNICO",W385="ENVÍO"),0,IF(Y385="TIPO I",'BASE LIQUIDACION REDEBAN 2025'!$B$10,IF(Y385="TIPO II",'BASE LIQUIDACION REDEBAN 2025'!$B$11,IF(Y385="TIPO III",'BASE LIQUIDACION REDEBAN 2025'!$B$12,'BASE LIQUIDACION REDEBAN 2025'!$B$13))))</f>
        <v>140395.6348884</v>
      </c>
      <c r="AF385" s="87">
        <f t="shared" si="5"/>
        <v>144967.87232000002</v>
      </c>
      <c r="AG385" s="184"/>
      <c r="AH385" s="184"/>
    </row>
    <row r="386" spans="1:34" s="79" customFormat="1" ht="13.15">
      <c r="A386" s="154" t="s">
        <v>76</v>
      </c>
      <c r="B386" s="154" t="str">
        <f>VLOOKUP(A386,'CENTRO DE COSTOS'!A:D,4,FALSE)</f>
        <v>DIEGO FERNANDO HENAO CARDONA</v>
      </c>
      <c r="C386" s="154" t="str">
        <f>VLOOKUP(A386,'CENTRO DE COSTOS'!A:D,2,FALSE)</f>
        <v>0004-0003</v>
      </c>
      <c r="D386" s="154">
        <v>76130</v>
      </c>
      <c r="E386" s="154">
        <v>2574142</v>
      </c>
      <c r="F386" s="154">
        <v>57505</v>
      </c>
      <c r="G386" s="154" t="s">
        <v>2958</v>
      </c>
      <c r="H386" s="154" t="s">
        <v>227</v>
      </c>
      <c r="I386" s="154" t="s">
        <v>1297</v>
      </c>
      <c r="J386" s="154" t="s">
        <v>4599</v>
      </c>
      <c r="K386" s="154" t="s">
        <v>159</v>
      </c>
      <c r="L386" s="154" t="s">
        <v>4600</v>
      </c>
      <c r="M386" s="155">
        <v>45878.461111111108</v>
      </c>
      <c r="N386" s="155">
        <v>45880.436805555553</v>
      </c>
      <c r="O386" s="154" t="s">
        <v>2961</v>
      </c>
      <c r="P386" s="154" t="s">
        <v>2962</v>
      </c>
      <c r="Q386" s="154" t="s">
        <v>3099</v>
      </c>
      <c r="R386" s="154" t="s">
        <v>3435</v>
      </c>
      <c r="S386" s="154" t="s">
        <v>200</v>
      </c>
      <c r="T386" s="180"/>
      <c r="U386" s="154" t="s">
        <v>2965</v>
      </c>
      <c r="V386" s="154" t="s">
        <v>4601</v>
      </c>
      <c r="W386" s="154" t="s">
        <v>2967</v>
      </c>
      <c r="X386" s="154" t="s">
        <v>4602</v>
      </c>
      <c r="Y386" s="154" t="s">
        <v>28</v>
      </c>
      <c r="Z386" s="154" t="s">
        <v>166</v>
      </c>
      <c r="AA386" s="154" t="s">
        <v>1442</v>
      </c>
      <c r="AB386" s="154">
        <v>1</v>
      </c>
      <c r="AC386" s="154">
        <v>0</v>
      </c>
      <c r="AD386" s="87">
        <f>IF(W386="SOPORTE_TELEFÓNICO",'BASE LIQUIDACION REDEBAN 2025'!$B$19,IF(W386="ENVÍO",'BASE LIQUIDACION REDEBAN 2025'!$C$2,IF(Y386="TIPO I",'BASE LIQUIDACION REDEBAN 2025'!$C$2,IF(Y386="TIPO II",'BASE LIQUIDACION REDEBAN 2025'!$C$3,IF(Y386="TIPO III",'BASE LIQUIDACION REDEBAN 2025'!$C$4,IF(Y386="TIPO IV",'BASE LIQUIDACION REDEBAN 2025'!$C$5,IF(Z386="AEREO",'BASE LIQUIDACION REDEBAN 2025'!$B$6,'BASE LIQUIDACION REDEBAN 2025'!$C$5)))))))</f>
        <v>144967.87232000002</v>
      </c>
      <c r="AE386" s="87">
        <f>IF(OR(W386="SOPORTE_TELEFÓNICO",W386="ENVÍO"),0,IF(Y386="TIPO I",'BASE LIQUIDACION REDEBAN 2025'!$B$10,IF(Y386="TIPO II",'BASE LIQUIDACION REDEBAN 2025'!$B$11,IF(Y386="TIPO III",'BASE LIQUIDACION REDEBAN 2025'!$B$12,'BASE LIQUIDACION REDEBAN 2025'!$B$13))))</f>
        <v>140395.6348884</v>
      </c>
      <c r="AF386" s="87">
        <f t="shared" si="5"/>
        <v>144967.87232000002</v>
      </c>
      <c r="AG386" s="184"/>
      <c r="AH386" s="184"/>
    </row>
    <row r="387" spans="1:34" s="79" customFormat="1" ht="13.15">
      <c r="A387" s="154" t="s">
        <v>64</v>
      </c>
      <c r="B387" s="154" t="str">
        <f>VLOOKUP(A387,'CENTRO DE COSTOS'!A:D,4,FALSE)</f>
        <v>JOSE MAURICIO HERNANDEZ ROJAS</v>
      </c>
      <c r="C387" s="154" t="str">
        <f>VLOOKUP(A387,'CENTRO DE COSTOS'!A:D,2,FALSE)</f>
        <v>0004-0001</v>
      </c>
      <c r="D387" s="154">
        <v>8001</v>
      </c>
      <c r="E387" s="154">
        <v>2575723</v>
      </c>
      <c r="F387" s="154">
        <v>77270</v>
      </c>
      <c r="G387" s="154" t="s">
        <v>2958</v>
      </c>
      <c r="H387" s="154" t="s">
        <v>389</v>
      </c>
      <c r="I387" s="154" t="s">
        <v>64</v>
      </c>
      <c r="J387" s="154" t="s">
        <v>4603</v>
      </c>
      <c r="K387" s="154" t="s">
        <v>159</v>
      </c>
      <c r="L387" s="154" t="s">
        <v>4604</v>
      </c>
      <c r="M387" s="155">
        <v>45880.333333333336</v>
      </c>
      <c r="N387" s="155">
        <v>45880.477083333331</v>
      </c>
      <c r="O387" s="154" t="s">
        <v>2961</v>
      </c>
      <c r="P387" s="154" t="s">
        <v>2962</v>
      </c>
      <c r="Q387" s="154" t="s">
        <v>3076</v>
      </c>
      <c r="R387" s="154" t="s">
        <v>3076</v>
      </c>
      <c r="S387" s="154" t="s">
        <v>2973</v>
      </c>
      <c r="T387" s="180"/>
      <c r="U387" s="154" t="s">
        <v>2965</v>
      </c>
      <c r="V387" s="154" t="s">
        <v>4605</v>
      </c>
      <c r="W387" s="154" t="s">
        <v>2967</v>
      </c>
      <c r="X387" s="154" t="s">
        <v>4606</v>
      </c>
      <c r="Y387" s="154" t="s">
        <v>25</v>
      </c>
      <c r="Z387" s="154" t="s">
        <v>166</v>
      </c>
      <c r="AA387" s="154" t="s">
        <v>912</v>
      </c>
      <c r="AB387" s="154">
        <v>1</v>
      </c>
      <c r="AC387" s="154">
        <v>0</v>
      </c>
      <c r="AD387" s="87">
        <f>IF(W387="SOPORTE_TELEFÓNICO",'BASE LIQUIDACION REDEBAN 2025'!$B$19,IF(W387="ENVÍO",'BASE LIQUIDACION REDEBAN 2025'!$C$2,IF(Y387="TIPO I",'BASE LIQUIDACION REDEBAN 2025'!$C$2,IF(Y387="TIPO II",'BASE LIQUIDACION REDEBAN 2025'!$C$3,IF(Y387="TIPO III",'BASE LIQUIDACION REDEBAN 2025'!$C$4,IF(Y387="TIPO IV",'BASE LIQUIDACION REDEBAN 2025'!$C$5,IF(Z387="AEREO",'BASE LIQUIDACION REDEBAN 2025'!$B$6,'BASE LIQUIDACION REDEBAN 2025'!$C$5)))))))</f>
        <v>65960.072302</v>
      </c>
      <c r="AE387" s="87">
        <f>IF(OR(W387="SOPORTE_TELEFÓNICO",W387="ENVÍO"),0,IF(Y387="TIPO I",'BASE LIQUIDACION REDEBAN 2025'!$B$10,IF(Y387="TIPO II",'BASE LIQUIDACION REDEBAN 2025'!$B$11,IF(Y387="TIPO III",'BASE LIQUIDACION REDEBAN 2025'!$B$12,'BASE LIQUIDACION REDEBAN 2025'!$B$13))))</f>
        <v>75096.394270399993</v>
      </c>
      <c r="AF387" s="87">
        <f t="shared" ref="AF387:AF450" si="6">IF(OR(W387="SOPORTE_TELEFÓNICO",W387="ENVÍO"),AD387,(AD387*AB387+AE387*AC387))</f>
        <v>65960.072302</v>
      </c>
      <c r="AG387" s="184"/>
      <c r="AH387" s="184"/>
    </row>
    <row r="388" spans="1:34" s="79" customFormat="1" ht="13.15">
      <c r="A388" s="154" t="s">
        <v>68</v>
      </c>
      <c r="B388" s="154" t="str">
        <f>VLOOKUP(A388,'CENTRO DE COSTOS'!A:D,4,FALSE)</f>
        <v>WILLIAM ASDRUBAL ROZO ROZO</v>
      </c>
      <c r="C388" s="154" t="str">
        <f>VLOOKUP(A388,'CENTRO DE COSTOS'!A:D,2,FALSE)</f>
        <v>0004-0004</v>
      </c>
      <c r="D388" s="154">
        <v>25269</v>
      </c>
      <c r="E388" s="154">
        <v>2574258</v>
      </c>
      <c r="F388" s="154">
        <v>66285</v>
      </c>
      <c r="G388" s="154" t="s">
        <v>2958</v>
      </c>
      <c r="H388" s="154" t="s">
        <v>470</v>
      </c>
      <c r="I388" s="154" t="s">
        <v>4607</v>
      </c>
      <c r="J388" s="154" t="s">
        <v>4608</v>
      </c>
      <c r="K388" s="154" t="s">
        <v>159</v>
      </c>
      <c r="L388" s="154" t="s">
        <v>4609</v>
      </c>
      <c r="M388" s="155">
        <v>45878.506944444445</v>
      </c>
      <c r="N388" s="155">
        <v>45880.489583333336</v>
      </c>
      <c r="O388" s="154" t="s">
        <v>2961</v>
      </c>
      <c r="P388" s="154" t="s">
        <v>2962</v>
      </c>
      <c r="Q388" s="154" t="s">
        <v>3183</v>
      </c>
      <c r="R388" s="154" t="s">
        <v>2972</v>
      </c>
      <c r="S388" s="154" t="s">
        <v>2973</v>
      </c>
      <c r="T388" s="180"/>
      <c r="U388" s="154" t="s">
        <v>2965</v>
      </c>
      <c r="V388" s="154" t="s">
        <v>4610</v>
      </c>
      <c r="W388" s="154" t="s">
        <v>2967</v>
      </c>
      <c r="X388" s="154" t="s">
        <v>4611</v>
      </c>
      <c r="Y388" s="154" t="s">
        <v>28</v>
      </c>
      <c r="Z388" s="154" t="s">
        <v>166</v>
      </c>
      <c r="AA388" s="154" t="s">
        <v>573</v>
      </c>
      <c r="AB388" s="154">
        <v>1</v>
      </c>
      <c r="AC388" s="154">
        <v>0</v>
      </c>
      <c r="AD388" s="87">
        <f>IF(W388="SOPORTE_TELEFÓNICO",'BASE LIQUIDACION REDEBAN 2025'!$B$19,IF(W388="ENVÍO",'BASE LIQUIDACION REDEBAN 2025'!$C$2,IF(Y388="TIPO I",'BASE LIQUIDACION REDEBAN 2025'!$C$2,IF(Y388="TIPO II",'BASE LIQUIDACION REDEBAN 2025'!$C$3,IF(Y388="TIPO III",'BASE LIQUIDACION REDEBAN 2025'!$C$4,IF(Y388="TIPO IV",'BASE LIQUIDACION REDEBAN 2025'!$C$5,IF(Z388="AEREO",'BASE LIQUIDACION REDEBAN 2025'!$B$6,'BASE LIQUIDACION REDEBAN 2025'!$C$5)))))))</f>
        <v>144967.87232000002</v>
      </c>
      <c r="AE388" s="87">
        <f>IF(OR(W388="SOPORTE_TELEFÓNICO",W388="ENVÍO"),0,IF(Y388="TIPO I",'BASE LIQUIDACION REDEBAN 2025'!$B$10,IF(Y388="TIPO II",'BASE LIQUIDACION REDEBAN 2025'!$B$11,IF(Y388="TIPO III",'BASE LIQUIDACION REDEBAN 2025'!$B$12,'BASE LIQUIDACION REDEBAN 2025'!$B$13))))</f>
        <v>140395.6348884</v>
      </c>
      <c r="AF388" s="87">
        <f t="shared" si="6"/>
        <v>144967.87232000002</v>
      </c>
      <c r="AG388" s="184"/>
      <c r="AH388" s="184"/>
    </row>
    <row r="389" spans="1:34" s="79" customFormat="1" ht="13.15">
      <c r="A389" s="154" t="s">
        <v>100</v>
      </c>
      <c r="B389" s="154" t="str">
        <f>VLOOKUP(A389,'CENTRO DE COSTOS'!A:D,4,FALSE)</f>
        <v>KEVIN ALEXIS CORZO BUSTOS</v>
      </c>
      <c r="C389" s="154" t="str">
        <f>VLOOKUP(A389,'CENTRO DE COSTOS'!A:D,2,FALSE)</f>
        <v>0004-0007</v>
      </c>
      <c r="D389" s="154">
        <v>50226</v>
      </c>
      <c r="E389" s="154">
        <v>2574269</v>
      </c>
      <c r="F389" s="154">
        <v>27886</v>
      </c>
      <c r="G389" s="154" t="s">
        <v>2958</v>
      </c>
      <c r="H389" s="154" t="s">
        <v>295</v>
      </c>
      <c r="I389" s="154" t="s">
        <v>4612</v>
      </c>
      <c r="J389" s="154" t="s">
        <v>4613</v>
      </c>
      <c r="K389" s="154" t="s">
        <v>159</v>
      </c>
      <c r="L389" s="154" t="s">
        <v>4614</v>
      </c>
      <c r="M389" s="155">
        <v>45878.541666666664</v>
      </c>
      <c r="N389" s="155">
        <v>45880.493750000001</v>
      </c>
      <c r="O389" s="154" t="s">
        <v>2961</v>
      </c>
      <c r="P389" s="154" t="s">
        <v>2962</v>
      </c>
      <c r="Q389" s="154" t="s">
        <v>3076</v>
      </c>
      <c r="R389" s="154" t="s">
        <v>3076</v>
      </c>
      <c r="S389" s="154" t="s">
        <v>2973</v>
      </c>
      <c r="T389" s="180"/>
      <c r="U389" s="154" t="s">
        <v>2965</v>
      </c>
      <c r="V389" s="154" t="s">
        <v>4615</v>
      </c>
      <c r="W389" s="154" t="s">
        <v>2967</v>
      </c>
      <c r="X389" s="154" t="s">
        <v>4616</v>
      </c>
      <c r="Y389" s="154" t="s">
        <v>28</v>
      </c>
      <c r="Z389" s="154" t="s">
        <v>166</v>
      </c>
      <c r="AA389" s="154" t="s">
        <v>362</v>
      </c>
      <c r="AB389" s="154">
        <v>1</v>
      </c>
      <c r="AC389" s="154">
        <v>0</v>
      </c>
      <c r="AD389" s="87">
        <f>IF(W389="SOPORTE_TELEFÓNICO",'BASE LIQUIDACION REDEBAN 2025'!$B$19,IF(W389="ENVÍO",'BASE LIQUIDACION REDEBAN 2025'!$C$2,IF(Y389="TIPO I",'BASE LIQUIDACION REDEBAN 2025'!$C$2,IF(Y389="TIPO II",'BASE LIQUIDACION REDEBAN 2025'!$C$3,IF(Y389="TIPO III",'BASE LIQUIDACION REDEBAN 2025'!$C$4,IF(Y389="TIPO IV",'BASE LIQUIDACION REDEBAN 2025'!$C$5,IF(Z389="AEREO",'BASE LIQUIDACION REDEBAN 2025'!$B$6,'BASE LIQUIDACION REDEBAN 2025'!$C$5)))))))</f>
        <v>144967.87232000002</v>
      </c>
      <c r="AE389" s="87">
        <f>IF(OR(W389="SOPORTE_TELEFÓNICO",W389="ENVÍO"),0,IF(Y389="TIPO I",'BASE LIQUIDACION REDEBAN 2025'!$B$10,IF(Y389="TIPO II",'BASE LIQUIDACION REDEBAN 2025'!$B$11,IF(Y389="TIPO III",'BASE LIQUIDACION REDEBAN 2025'!$B$12,'BASE LIQUIDACION REDEBAN 2025'!$B$13))))</f>
        <v>140395.6348884</v>
      </c>
      <c r="AF389" s="87">
        <f t="shared" si="6"/>
        <v>144967.87232000002</v>
      </c>
      <c r="AG389" s="184"/>
      <c r="AH389" s="184"/>
    </row>
    <row r="390" spans="1:34" s="79" customFormat="1" ht="13.15">
      <c r="A390" s="154" t="s">
        <v>76</v>
      </c>
      <c r="B390" s="154" t="str">
        <f>VLOOKUP(A390,'CENTRO DE COSTOS'!A:D,4,FALSE)</f>
        <v>DIEGO FERNANDO HENAO CARDONA</v>
      </c>
      <c r="C390" s="154" t="str">
        <f>VLOOKUP(A390,'CENTRO DE COSTOS'!A:D,2,FALSE)</f>
        <v>0004-0003</v>
      </c>
      <c r="D390" s="154">
        <v>76248</v>
      </c>
      <c r="E390" s="154">
        <v>2574283</v>
      </c>
      <c r="F390" s="154">
        <v>14709</v>
      </c>
      <c r="G390" s="154" t="s">
        <v>2958</v>
      </c>
      <c r="H390" s="154" t="s">
        <v>227</v>
      </c>
      <c r="I390" s="154" t="s">
        <v>3551</v>
      </c>
      <c r="J390" s="154" t="s">
        <v>4617</v>
      </c>
      <c r="K390" s="154" t="s">
        <v>159</v>
      </c>
      <c r="L390" s="154" t="s">
        <v>4618</v>
      </c>
      <c r="M390" s="155">
        <v>45878.574999999997</v>
      </c>
      <c r="N390" s="155">
        <v>45880.496527777781</v>
      </c>
      <c r="O390" s="154" t="s">
        <v>2961</v>
      </c>
      <c r="P390" s="154" t="s">
        <v>2962</v>
      </c>
      <c r="Q390" s="154" t="s">
        <v>3076</v>
      </c>
      <c r="R390" s="154" t="s">
        <v>3076</v>
      </c>
      <c r="S390" s="154" t="s">
        <v>2973</v>
      </c>
      <c r="T390" s="180"/>
      <c r="U390" s="154" t="s">
        <v>2965</v>
      </c>
      <c r="V390" s="154" t="s">
        <v>4619</v>
      </c>
      <c r="W390" s="154" t="s">
        <v>2967</v>
      </c>
      <c r="X390" s="154" t="s">
        <v>4620</v>
      </c>
      <c r="Y390" s="154" t="s">
        <v>28</v>
      </c>
      <c r="Z390" s="154" t="s">
        <v>166</v>
      </c>
      <c r="AA390" s="154" t="s">
        <v>1408</v>
      </c>
      <c r="AB390" s="154">
        <v>1</v>
      </c>
      <c r="AC390" s="154">
        <v>0</v>
      </c>
      <c r="AD390" s="87">
        <f>IF(W390="SOPORTE_TELEFÓNICO",'BASE LIQUIDACION REDEBAN 2025'!$B$19,IF(W390="ENVÍO",'BASE LIQUIDACION REDEBAN 2025'!$C$2,IF(Y390="TIPO I",'BASE LIQUIDACION REDEBAN 2025'!$C$2,IF(Y390="TIPO II",'BASE LIQUIDACION REDEBAN 2025'!$C$3,IF(Y390="TIPO III",'BASE LIQUIDACION REDEBAN 2025'!$C$4,IF(Y390="TIPO IV",'BASE LIQUIDACION REDEBAN 2025'!$C$5,IF(Z390="AEREO",'BASE LIQUIDACION REDEBAN 2025'!$B$6,'BASE LIQUIDACION REDEBAN 2025'!$C$5)))))))</f>
        <v>144967.87232000002</v>
      </c>
      <c r="AE390" s="87">
        <f>IF(OR(W390="SOPORTE_TELEFÓNICO",W390="ENVÍO"),0,IF(Y390="TIPO I",'BASE LIQUIDACION REDEBAN 2025'!$B$10,IF(Y390="TIPO II",'BASE LIQUIDACION REDEBAN 2025'!$B$11,IF(Y390="TIPO III",'BASE LIQUIDACION REDEBAN 2025'!$B$12,'BASE LIQUIDACION REDEBAN 2025'!$B$13))))</f>
        <v>140395.6348884</v>
      </c>
      <c r="AF390" s="87">
        <f t="shared" si="6"/>
        <v>144967.87232000002</v>
      </c>
      <c r="AG390" s="184"/>
      <c r="AH390" s="184"/>
    </row>
    <row r="391" spans="1:34" s="79" customFormat="1" ht="13.15">
      <c r="A391" s="154" t="s">
        <v>68</v>
      </c>
      <c r="B391" s="154" t="str">
        <f>VLOOKUP(A391,'CENTRO DE COSTOS'!A:D,4,FALSE)</f>
        <v>WILLIAM ASDRUBAL ROZO ROZO</v>
      </c>
      <c r="C391" s="154" t="str">
        <f>VLOOKUP(A391,'CENTRO DE COSTOS'!A:D,2,FALSE)</f>
        <v>0004-0004</v>
      </c>
      <c r="D391" s="154">
        <v>11001</v>
      </c>
      <c r="E391" s="154">
        <v>2574454</v>
      </c>
      <c r="F391" s="154">
        <v>79281</v>
      </c>
      <c r="G391" s="154" t="s">
        <v>2958</v>
      </c>
      <c r="H391" s="154" t="s">
        <v>470</v>
      </c>
      <c r="I391" s="154" t="s">
        <v>68</v>
      </c>
      <c r="J391" s="154" t="s">
        <v>4621</v>
      </c>
      <c r="K391" s="154" t="s">
        <v>159</v>
      </c>
      <c r="L391" s="154" t="s">
        <v>4622</v>
      </c>
      <c r="M391" s="155">
        <v>45878.749305555553</v>
      </c>
      <c r="N391" s="155">
        <v>45880.507638888892</v>
      </c>
      <c r="O391" s="154" t="s">
        <v>2961</v>
      </c>
      <c r="P391" s="154" t="s">
        <v>2962</v>
      </c>
      <c r="Q391" s="154" t="s">
        <v>3076</v>
      </c>
      <c r="R391" s="154" t="s">
        <v>3076</v>
      </c>
      <c r="S391" s="154" t="s">
        <v>2973</v>
      </c>
      <c r="T391" s="180"/>
      <c r="U391" s="154" t="s">
        <v>2965</v>
      </c>
      <c r="V391" s="154" t="s">
        <v>4623</v>
      </c>
      <c r="W391" s="154" t="s">
        <v>2967</v>
      </c>
      <c r="X391" s="154" t="s">
        <v>4624</v>
      </c>
      <c r="Y391" s="154" t="s">
        <v>25</v>
      </c>
      <c r="Z391" s="154" t="s">
        <v>166</v>
      </c>
      <c r="AA391" s="154" t="s">
        <v>475</v>
      </c>
      <c r="AB391" s="154">
        <v>1</v>
      </c>
      <c r="AC391" s="154">
        <v>0</v>
      </c>
      <c r="AD391" s="87">
        <f>IF(W391="SOPORTE_TELEFÓNICO",'BASE LIQUIDACION REDEBAN 2025'!$B$19,IF(W391="ENVÍO",'BASE LIQUIDACION REDEBAN 2025'!$C$2,IF(Y391="TIPO I",'BASE LIQUIDACION REDEBAN 2025'!$C$2,IF(Y391="TIPO II",'BASE LIQUIDACION REDEBAN 2025'!$C$3,IF(Y391="TIPO III",'BASE LIQUIDACION REDEBAN 2025'!$C$4,IF(Y391="TIPO IV",'BASE LIQUIDACION REDEBAN 2025'!$C$5,IF(Z391="AEREO",'BASE LIQUIDACION REDEBAN 2025'!$B$6,'BASE LIQUIDACION REDEBAN 2025'!$C$5)))))))</f>
        <v>65960.072302</v>
      </c>
      <c r="AE391" s="87">
        <f>IF(OR(W391="SOPORTE_TELEFÓNICO",W391="ENVÍO"),0,IF(Y391="TIPO I",'BASE LIQUIDACION REDEBAN 2025'!$B$10,IF(Y391="TIPO II",'BASE LIQUIDACION REDEBAN 2025'!$B$11,IF(Y391="TIPO III",'BASE LIQUIDACION REDEBAN 2025'!$B$12,'BASE LIQUIDACION REDEBAN 2025'!$B$13))))</f>
        <v>75096.394270399993</v>
      </c>
      <c r="AF391" s="87">
        <f t="shared" si="6"/>
        <v>65960.072302</v>
      </c>
      <c r="AG391" s="184"/>
      <c r="AH391" s="184"/>
    </row>
    <row r="392" spans="1:34" s="79" customFormat="1" ht="13.15">
      <c r="A392" s="154" t="s">
        <v>72</v>
      </c>
      <c r="B392" s="154" t="str">
        <f>VLOOKUP(A392,'CENTRO DE COSTOS'!A:D,4,FALSE)</f>
        <v>MIGUEL JULIÁN HERNÁNDEZ GUARÍN</v>
      </c>
      <c r="C392" s="154" t="str">
        <f>VLOOKUP(A392,'CENTRO DE COSTOS'!A:D,2,FALSE)</f>
        <v>0004-0008</v>
      </c>
      <c r="D392" s="154">
        <v>68276</v>
      </c>
      <c r="E392" s="154">
        <v>2574969</v>
      </c>
      <c r="F392" s="154">
        <v>64388</v>
      </c>
      <c r="G392" s="154" t="s">
        <v>2958</v>
      </c>
      <c r="H392" s="154" t="s">
        <v>820</v>
      </c>
      <c r="I392" s="154" t="s">
        <v>952</v>
      </c>
      <c r="J392" s="154" t="s">
        <v>4625</v>
      </c>
      <c r="K392" s="154" t="s">
        <v>159</v>
      </c>
      <c r="L392" s="154" t="s">
        <v>4626</v>
      </c>
      <c r="M392" s="155">
        <v>45879.446527777778</v>
      </c>
      <c r="N392" s="155">
        <v>45880.510416666664</v>
      </c>
      <c r="O392" s="154" t="s">
        <v>2961</v>
      </c>
      <c r="P392" s="154" t="s">
        <v>2962</v>
      </c>
      <c r="Q392" s="154" t="s">
        <v>3183</v>
      </c>
      <c r="R392" s="154" t="s">
        <v>3376</v>
      </c>
      <c r="S392" s="154" t="s">
        <v>200</v>
      </c>
      <c r="T392" s="180"/>
      <c r="U392" s="154" t="s">
        <v>2965</v>
      </c>
      <c r="V392" s="154" t="s">
        <v>4627</v>
      </c>
      <c r="W392" s="154" t="s">
        <v>2967</v>
      </c>
      <c r="X392" s="154" t="s">
        <v>4628</v>
      </c>
      <c r="Y392" s="154" t="s">
        <v>25</v>
      </c>
      <c r="Z392" s="154" t="s">
        <v>166</v>
      </c>
      <c r="AA392" s="154" t="s">
        <v>310</v>
      </c>
      <c r="AB392" s="154">
        <v>1</v>
      </c>
      <c r="AC392" s="154">
        <v>0</v>
      </c>
      <c r="AD392" s="87">
        <f>IF(W392="SOPORTE_TELEFÓNICO",'BASE LIQUIDACION REDEBAN 2025'!$B$19,IF(W392="ENVÍO",'BASE LIQUIDACION REDEBAN 2025'!$C$2,IF(Y392="TIPO I",'BASE LIQUIDACION REDEBAN 2025'!$C$2,IF(Y392="TIPO II",'BASE LIQUIDACION REDEBAN 2025'!$C$3,IF(Y392="TIPO III",'BASE LIQUIDACION REDEBAN 2025'!$C$4,IF(Y392="TIPO IV",'BASE LIQUIDACION REDEBAN 2025'!$C$5,IF(Z392="AEREO",'BASE LIQUIDACION REDEBAN 2025'!$B$6,'BASE LIQUIDACION REDEBAN 2025'!$C$5)))))))</f>
        <v>65960.072302</v>
      </c>
      <c r="AE392" s="87">
        <f>IF(OR(W392="SOPORTE_TELEFÓNICO",W392="ENVÍO"),0,IF(Y392="TIPO I",'BASE LIQUIDACION REDEBAN 2025'!$B$10,IF(Y392="TIPO II",'BASE LIQUIDACION REDEBAN 2025'!$B$11,IF(Y392="TIPO III",'BASE LIQUIDACION REDEBAN 2025'!$B$12,'BASE LIQUIDACION REDEBAN 2025'!$B$13))))</f>
        <v>75096.394270399993</v>
      </c>
      <c r="AF392" s="87">
        <f t="shared" si="6"/>
        <v>65960.072302</v>
      </c>
      <c r="AG392" s="184"/>
      <c r="AH392" s="184"/>
    </row>
    <row r="393" spans="1:34" s="79" customFormat="1" ht="13.15">
      <c r="A393" s="154" t="s">
        <v>96</v>
      </c>
      <c r="B393" s="154" t="str">
        <f>VLOOKUP(A393,'CENTRO DE COSTOS'!A:D,4,FALSE)</f>
        <v>JOSE MAURICIO HERNANDEZ ROJAS</v>
      </c>
      <c r="C393" s="154" t="str">
        <f>VLOOKUP(A393,'CENTRO DE COSTOS'!A:D,2,FALSE)</f>
        <v>0004-0001</v>
      </c>
      <c r="D393" s="154">
        <v>44001</v>
      </c>
      <c r="E393" s="154">
        <v>2574310</v>
      </c>
      <c r="F393" s="154">
        <v>72040</v>
      </c>
      <c r="G393" s="154" t="s">
        <v>2958</v>
      </c>
      <c r="H393" s="154" t="s">
        <v>1719</v>
      </c>
      <c r="I393" s="154" t="s">
        <v>1720</v>
      </c>
      <c r="J393" s="154" t="s">
        <v>4629</v>
      </c>
      <c r="K393" s="154" t="s">
        <v>159</v>
      </c>
      <c r="L393" s="154" t="s">
        <v>4630</v>
      </c>
      <c r="M393" s="155">
        <v>45878.462500000001</v>
      </c>
      <c r="N393" s="155">
        <v>45880.512499999997</v>
      </c>
      <c r="O393" s="154" t="s">
        <v>2961</v>
      </c>
      <c r="P393" s="154" t="s">
        <v>2962</v>
      </c>
      <c r="Q393" s="154" t="s">
        <v>3099</v>
      </c>
      <c r="R393" s="154" t="s">
        <v>3100</v>
      </c>
      <c r="S393" s="154" t="s">
        <v>200</v>
      </c>
      <c r="T393" s="180"/>
      <c r="U393" s="154" t="s">
        <v>2965</v>
      </c>
      <c r="V393" s="154" t="s">
        <v>4631</v>
      </c>
      <c r="W393" s="154" t="s">
        <v>2967</v>
      </c>
      <c r="X393" s="154" t="s">
        <v>4632</v>
      </c>
      <c r="Y393" s="154" t="s">
        <v>30</v>
      </c>
      <c r="Z393" s="154" t="s">
        <v>166</v>
      </c>
      <c r="AA393" s="154" t="s">
        <v>1743</v>
      </c>
      <c r="AB393" s="154">
        <v>1</v>
      </c>
      <c r="AC393" s="154">
        <v>0</v>
      </c>
      <c r="AD393" s="87">
        <f>IF(W393="SOPORTE_TELEFÓNICO",'BASE LIQUIDACION REDEBAN 2025'!$B$19,IF(W393="ENVÍO",'BASE LIQUIDACION REDEBAN 2025'!$C$2,IF(Y393="TIPO I",'BASE LIQUIDACION REDEBAN 2025'!$C$2,IF(Y393="TIPO II",'BASE LIQUIDACION REDEBAN 2025'!$C$3,IF(Y393="TIPO III",'BASE LIQUIDACION REDEBAN 2025'!$C$4,IF(Y393="TIPO IV",'BASE LIQUIDACION REDEBAN 2025'!$C$5,IF(Z393="AEREO",'BASE LIQUIDACION REDEBAN 2025'!$B$6,'BASE LIQUIDACION REDEBAN 2025'!$C$5)))))))</f>
        <v>275728.78077800001</v>
      </c>
      <c r="AE393" s="87">
        <f>IF(OR(W393="SOPORTE_TELEFÓNICO",W393="ENVÍO"),0,IF(Y393="TIPO I",'BASE LIQUIDACION REDEBAN 2025'!$B$10,IF(Y393="TIPO II",'BASE LIQUIDACION REDEBAN 2025'!$B$11,IF(Y393="TIPO III",'BASE LIQUIDACION REDEBAN 2025'!$B$12,'BASE LIQUIDACION REDEBAN 2025'!$B$13))))</f>
        <v>196536.5258152</v>
      </c>
      <c r="AF393" s="87">
        <f t="shared" si="6"/>
        <v>275728.78077800001</v>
      </c>
      <c r="AG393" s="184"/>
      <c r="AH393" s="184"/>
    </row>
    <row r="394" spans="1:34" s="79" customFormat="1" ht="13.15">
      <c r="A394" s="154" t="s">
        <v>72</v>
      </c>
      <c r="B394" s="154" t="str">
        <f>VLOOKUP(A394,'CENTRO DE COSTOS'!A:D,4,FALSE)</f>
        <v>MIGUEL JULIÁN HERNÁNDEZ GUARÍN</v>
      </c>
      <c r="C394" s="154" t="str">
        <f>VLOOKUP(A394,'CENTRO DE COSTOS'!A:D,2,FALSE)</f>
        <v>0004-0008</v>
      </c>
      <c r="D394" s="154">
        <v>68689</v>
      </c>
      <c r="E394" s="154">
        <v>2571131</v>
      </c>
      <c r="F394" s="154">
        <v>71947</v>
      </c>
      <c r="G394" s="154" t="s">
        <v>2958</v>
      </c>
      <c r="H394" s="154" t="s">
        <v>820</v>
      </c>
      <c r="I394" s="154" t="s">
        <v>4633</v>
      </c>
      <c r="J394" s="154" t="s">
        <v>4634</v>
      </c>
      <c r="K394" s="154" t="s">
        <v>159</v>
      </c>
      <c r="L394" s="154" t="s">
        <v>4635</v>
      </c>
      <c r="M394" s="155">
        <v>45877.524305555555</v>
      </c>
      <c r="N394" s="155">
        <v>45880.51458333333</v>
      </c>
      <c r="O394" s="154" t="s">
        <v>2961</v>
      </c>
      <c r="P394" s="154" t="s">
        <v>2962</v>
      </c>
      <c r="Q394" s="154" t="s">
        <v>3006</v>
      </c>
      <c r="R394" s="154" t="s">
        <v>3899</v>
      </c>
      <c r="S394" s="154" t="s">
        <v>200</v>
      </c>
      <c r="T394" s="180"/>
      <c r="U394" s="154" t="s">
        <v>2965</v>
      </c>
      <c r="V394" s="154" t="s">
        <v>4636</v>
      </c>
      <c r="W394" s="154" t="s">
        <v>2967</v>
      </c>
      <c r="X394" s="154" t="s">
        <v>4637</v>
      </c>
      <c r="Y394" s="154" t="s">
        <v>30</v>
      </c>
      <c r="Z394" s="154" t="s">
        <v>166</v>
      </c>
      <c r="AA394" s="154" t="s">
        <v>1253</v>
      </c>
      <c r="AB394" s="154">
        <v>1</v>
      </c>
      <c r="AC394" s="154">
        <v>0</v>
      </c>
      <c r="AD394" s="87">
        <f>IF(W394="SOPORTE_TELEFÓNICO",'BASE LIQUIDACION REDEBAN 2025'!$B$19,IF(W394="ENVÍO",'BASE LIQUIDACION REDEBAN 2025'!$C$2,IF(Y394="TIPO I",'BASE LIQUIDACION REDEBAN 2025'!$C$2,IF(Y394="TIPO II",'BASE LIQUIDACION REDEBAN 2025'!$C$3,IF(Y394="TIPO III",'BASE LIQUIDACION REDEBAN 2025'!$C$4,IF(Y394="TIPO IV",'BASE LIQUIDACION REDEBAN 2025'!$C$5,IF(Z394="AEREO",'BASE LIQUIDACION REDEBAN 2025'!$B$6,'BASE LIQUIDACION REDEBAN 2025'!$C$5)))))))</f>
        <v>275728.78077800001</v>
      </c>
      <c r="AE394" s="87">
        <f>IF(OR(W394="SOPORTE_TELEFÓNICO",W394="ENVÍO"),0,IF(Y394="TIPO I",'BASE LIQUIDACION REDEBAN 2025'!$B$10,IF(Y394="TIPO II",'BASE LIQUIDACION REDEBAN 2025'!$B$11,IF(Y394="TIPO III",'BASE LIQUIDACION REDEBAN 2025'!$B$12,'BASE LIQUIDACION REDEBAN 2025'!$B$13))))</f>
        <v>196536.5258152</v>
      </c>
      <c r="AF394" s="87">
        <f t="shared" si="6"/>
        <v>275728.78077800001</v>
      </c>
      <c r="AG394" s="184"/>
      <c r="AH394" s="184"/>
    </row>
    <row r="395" spans="1:34" s="79" customFormat="1" ht="13.15">
      <c r="A395" s="154" t="s">
        <v>80</v>
      </c>
      <c r="B395" s="154" t="str">
        <f>VLOOKUP(A395,'CENTRO DE COSTOS'!A:D,4,FALSE)</f>
        <v>JOSE MAURICIO HERNANDEZ ROJAS</v>
      </c>
      <c r="C395" s="154" t="str">
        <f>VLOOKUP(A395,'CENTRO DE COSTOS'!A:D,2,FALSE)</f>
        <v>0004-0001</v>
      </c>
      <c r="D395" s="154">
        <v>13001</v>
      </c>
      <c r="E395" s="154">
        <v>2574366</v>
      </c>
      <c r="F395" s="154">
        <v>66652</v>
      </c>
      <c r="G395" s="154" t="s">
        <v>2958</v>
      </c>
      <c r="H395" s="154" t="s">
        <v>303</v>
      </c>
      <c r="I395" s="154" t="s">
        <v>80</v>
      </c>
      <c r="J395" s="154" t="s">
        <v>4638</v>
      </c>
      <c r="K395" s="154" t="s">
        <v>159</v>
      </c>
      <c r="L395" s="154" t="s">
        <v>4639</v>
      </c>
      <c r="M395" s="155">
        <v>45878.538194444445</v>
      </c>
      <c r="N395" s="155">
        <v>45880.51666666667</v>
      </c>
      <c r="O395" s="154" t="s">
        <v>2961</v>
      </c>
      <c r="P395" s="154" t="s">
        <v>2962</v>
      </c>
      <c r="Q395" s="154" t="s">
        <v>3099</v>
      </c>
      <c r="R395" s="154" t="s">
        <v>3100</v>
      </c>
      <c r="S395" s="154" t="s">
        <v>2973</v>
      </c>
      <c r="T395" s="180"/>
      <c r="U395" s="154" t="s">
        <v>2965</v>
      </c>
      <c r="V395" s="154" t="s">
        <v>4640</v>
      </c>
      <c r="W395" s="154" t="s">
        <v>2967</v>
      </c>
      <c r="X395" s="154" t="s">
        <v>4641</v>
      </c>
      <c r="Y395" s="154" t="s">
        <v>25</v>
      </c>
      <c r="Z395" s="154" t="s">
        <v>166</v>
      </c>
      <c r="AA395" s="154" t="s">
        <v>337</v>
      </c>
      <c r="AB395" s="154">
        <v>1</v>
      </c>
      <c r="AC395" s="154">
        <v>0</v>
      </c>
      <c r="AD395" s="87">
        <f>IF(W395="SOPORTE_TELEFÓNICO",'BASE LIQUIDACION REDEBAN 2025'!$B$19,IF(W395="ENVÍO",'BASE LIQUIDACION REDEBAN 2025'!$C$2,IF(Y395="TIPO I",'BASE LIQUIDACION REDEBAN 2025'!$C$2,IF(Y395="TIPO II",'BASE LIQUIDACION REDEBAN 2025'!$C$3,IF(Y395="TIPO III",'BASE LIQUIDACION REDEBAN 2025'!$C$4,IF(Y395="TIPO IV",'BASE LIQUIDACION REDEBAN 2025'!$C$5,IF(Z395="AEREO",'BASE LIQUIDACION REDEBAN 2025'!$B$6,'BASE LIQUIDACION REDEBAN 2025'!$C$5)))))))</f>
        <v>65960.072302</v>
      </c>
      <c r="AE395" s="87">
        <f>IF(OR(W395="SOPORTE_TELEFÓNICO",W395="ENVÍO"),0,IF(Y395="TIPO I",'BASE LIQUIDACION REDEBAN 2025'!$B$10,IF(Y395="TIPO II",'BASE LIQUIDACION REDEBAN 2025'!$B$11,IF(Y395="TIPO III",'BASE LIQUIDACION REDEBAN 2025'!$B$12,'BASE LIQUIDACION REDEBAN 2025'!$B$13))))</f>
        <v>75096.394270399993</v>
      </c>
      <c r="AF395" s="87">
        <f t="shared" si="6"/>
        <v>65960.072302</v>
      </c>
      <c r="AG395" s="184"/>
      <c r="AH395" s="184"/>
    </row>
    <row r="396" spans="1:34" s="79" customFormat="1" ht="13.15">
      <c r="A396" s="154" t="s">
        <v>100</v>
      </c>
      <c r="B396" s="154" t="str">
        <f>VLOOKUP(A396,'CENTRO DE COSTOS'!A:D,4,FALSE)</f>
        <v>KEVIN ALEXIS CORZO BUSTOS</v>
      </c>
      <c r="C396" s="154" t="str">
        <f>VLOOKUP(A396,'CENTRO DE COSTOS'!A:D,2,FALSE)</f>
        <v>0004-0007</v>
      </c>
      <c r="D396" s="154">
        <v>50689</v>
      </c>
      <c r="E396" s="154">
        <v>2574460</v>
      </c>
      <c r="F396" s="154">
        <v>75553</v>
      </c>
      <c r="G396" s="154" t="s">
        <v>2958</v>
      </c>
      <c r="H396" s="154" t="s">
        <v>295</v>
      </c>
      <c r="I396" s="154" t="s">
        <v>4642</v>
      </c>
      <c r="J396" s="154" t="s">
        <v>4643</v>
      </c>
      <c r="K396" s="154" t="s">
        <v>159</v>
      </c>
      <c r="L396" s="154" t="s">
        <v>4644</v>
      </c>
      <c r="M396" s="155">
        <v>45879.333333333336</v>
      </c>
      <c r="N396" s="155">
        <v>45880.522222222222</v>
      </c>
      <c r="O396" s="154" t="s">
        <v>2961</v>
      </c>
      <c r="P396" s="154" t="s">
        <v>2962</v>
      </c>
      <c r="Q396" s="154" t="s">
        <v>3076</v>
      </c>
      <c r="R396" s="154" t="s">
        <v>3076</v>
      </c>
      <c r="S396" s="154" t="s">
        <v>200</v>
      </c>
      <c r="T396" s="180"/>
      <c r="U396" s="154" t="s">
        <v>2965</v>
      </c>
      <c r="V396" s="154" t="s">
        <v>4645</v>
      </c>
      <c r="W396" s="154" t="s">
        <v>2967</v>
      </c>
      <c r="X396" s="154" t="s">
        <v>4646</v>
      </c>
      <c r="Y396" s="154" t="s">
        <v>28</v>
      </c>
      <c r="Z396" s="154" t="s">
        <v>166</v>
      </c>
      <c r="AA396" s="154" t="s">
        <v>301</v>
      </c>
      <c r="AB396" s="154">
        <v>1</v>
      </c>
      <c r="AC396" s="154">
        <v>0</v>
      </c>
      <c r="AD396" s="87">
        <f>IF(W396="SOPORTE_TELEFÓNICO",'BASE LIQUIDACION REDEBAN 2025'!$B$19,IF(W396="ENVÍO",'BASE LIQUIDACION REDEBAN 2025'!$C$2,IF(Y396="TIPO I",'BASE LIQUIDACION REDEBAN 2025'!$C$2,IF(Y396="TIPO II",'BASE LIQUIDACION REDEBAN 2025'!$C$3,IF(Y396="TIPO III",'BASE LIQUIDACION REDEBAN 2025'!$C$4,IF(Y396="TIPO IV",'BASE LIQUIDACION REDEBAN 2025'!$C$5,IF(Z396="AEREO",'BASE LIQUIDACION REDEBAN 2025'!$B$6,'BASE LIQUIDACION REDEBAN 2025'!$C$5)))))))</f>
        <v>144967.87232000002</v>
      </c>
      <c r="AE396" s="87">
        <f>IF(OR(W396="SOPORTE_TELEFÓNICO",W396="ENVÍO"),0,IF(Y396="TIPO I",'BASE LIQUIDACION REDEBAN 2025'!$B$10,IF(Y396="TIPO II",'BASE LIQUIDACION REDEBAN 2025'!$B$11,IF(Y396="TIPO III",'BASE LIQUIDACION REDEBAN 2025'!$B$12,'BASE LIQUIDACION REDEBAN 2025'!$B$13))))</f>
        <v>140395.6348884</v>
      </c>
      <c r="AF396" s="87">
        <f t="shared" si="6"/>
        <v>144967.87232000002</v>
      </c>
      <c r="AG396" s="184"/>
      <c r="AH396" s="184"/>
    </row>
    <row r="397" spans="1:34" s="79" customFormat="1" ht="13.15">
      <c r="A397" s="154" t="s">
        <v>68</v>
      </c>
      <c r="B397" s="154" t="str">
        <f>VLOOKUP(A397,'CENTRO DE COSTOS'!A:D,4,FALSE)</f>
        <v>WILLIAM ASDRUBAL ROZO ROZO</v>
      </c>
      <c r="C397" s="154" t="str">
        <f>VLOOKUP(A397,'CENTRO DE COSTOS'!A:D,2,FALSE)</f>
        <v>0004-0004</v>
      </c>
      <c r="D397" s="154">
        <v>25645</v>
      </c>
      <c r="E397" s="154">
        <v>2574232</v>
      </c>
      <c r="F397" s="154">
        <v>76811</v>
      </c>
      <c r="G397" s="154" t="s">
        <v>2958</v>
      </c>
      <c r="H397" s="154" t="s">
        <v>470</v>
      </c>
      <c r="I397" s="154" t="s">
        <v>4647</v>
      </c>
      <c r="J397" s="154" t="s">
        <v>4648</v>
      </c>
      <c r="K397" s="154" t="s">
        <v>159</v>
      </c>
      <c r="L397" s="154" t="s">
        <v>4649</v>
      </c>
      <c r="M397" s="155">
        <v>45878.477083333331</v>
      </c>
      <c r="N397" s="155">
        <v>45880.530555555553</v>
      </c>
      <c r="O397" s="154" t="s">
        <v>2961</v>
      </c>
      <c r="P397" s="154" t="s">
        <v>2962</v>
      </c>
      <c r="Q397" s="154" t="s">
        <v>2995</v>
      </c>
      <c r="R397" s="154" t="s">
        <v>2972</v>
      </c>
      <c r="S397" s="154" t="s">
        <v>2973</v>
      </c>
      <c r="T397" s="180"/>
      <c r="U397" s="154" t="s">
        <v>2965</v>
      </c>
      <c r="V397" s="154" t="s">
        <v>4650</v>
      </c>
      <c r="W397" s="154" t="s">
        <v>2967</v>
      </c>
      <c r="X397" s="154" t="s">
        <v>4651</v>
      </c>
      <c r="Y397" s="154" t="s">
        <v>28</v>
      </c>
      <c r="Z397" s="154" t="s">
        <v>166</v>
      </c>
      <c r="AA397" s="154" t="s">
        <v>599</v>
      </c>
      <c r="AB397" s="154">
        <v>1</v>
      </c>
      <c r="AC397" s="154">
        <v>0</v>
      </c>
      <c r="AD397" s="87">
        <f>IF(W397="SOPORTE_TELEFÓNICO",'BASE LIQUIDACION REDEBAN 2025'!$B$19,IF(W397="ENVÍO",'BASE LIQUIDACION REDEBAN 2025'!$C$2,IF(Y397="TIPO I",'BASE LIQUIDACION REDEBAN 2025'!$C$2,IF(Y397="TIPO II",'BASE LIQUIDACION REDEBAN 2025'!$C$3,IF(Y397="TIPO III",'BASE LIQUIDACION REDEBAN 2025'!$C$4,IF(Y397="TIPO IV",'BASE LIQUIDACION REDEBAN 2025'!$C$5,IF(Z397="AEREO",'BASE LIQUIDACION REDEBAN 2025'!$B$6,'BASE LIQUIDACION REDEBAN 2025'!$C$5)))))))</f>
        <v>144967.87232000002</v>
      </c>
      <c r="AE397" s="87">
        <f>IF(OR(W397="SOPORTE_TELEFÓNICO",W397="ENVÍO"),0,IF(Y397="TIPO I",'BASE LIQUIDACION REDEBAN 2025'!$B$10,IF(Y397="TIPO II",'BASE LIQUIDACION REDEBAN 2025'!$B$11,IF(Y397="TIPO III",'BASE LIQUIDACION REDEBAN 2025'!$B$12,'BASE LIQUIDACION REDEBAN 2025'!$B$13))))</f>
        <v>140395.6348884</v>
      </c>
      <c r="AF397" s="87">
        <f t="shared" si="6"/>
        <v>144967.87232000002</v>
      </c>
      <c r="AG397" s="184"/>
      <c r="AH397" s="184"/>
    </row>
    <row r="398" spans="1:34" s="79" customFormat="1" ht="13.15">
      <c r="A398" s="154" t="s">
        <v>98</v>
      </c>
      <c r="B398" s="154" t="str">
        <f>VLOOKUP(A398,'CENTRO DE COSTOS'!A:D,4,FALSE)</f>
        <v>MIGUEL JULIÁN HERNÁNDEZ GUARÍN</v>
      </c>
      <c r="C398" s="154" t="str">
        <f>VLOOKUP(A398,'CENTRO DE COSTOS'!A:D,2,FALSE)</f>
        <v>0004-0008</v>
      </c>
      <c r="D398" s="154">
        <v>15806</v>
      </c>
      <c r="E398" s="154">
        <v>2574238</v>
      </c>
      <c r="F398" s="154">
        <v>29530</v>
      </c>
      <c r="G398" s="154" t="s">
        <v>2958</v>
      </c>
      <c r="H398" s="154" t="s">
        <v>241</v>
      </c>
      <c r="I398" s="154" t="s">
        <v>4652</v>
      </c>
      <c r="J398" s="154" t="s">
        <v>4653</v>
      </c>
      <c r="K398" s="154" t="s">
        <v>159</v>
      </c>
      <c r="L398" s="154" t="s">
        <v>4654</v>
      </c>
      <c r="M398" s="155">
        <v>45878.487500000003</v>
      </c>
      <c r="N398" s="155">
        <v>45880.532638888886</v>
      </c>
      <c r="O398" s="154" t="s">
        <v>2961</v>
      </c>
      <c r="P398" s="154" t="s">
        <v>2962</v>
      </c>
      <c r="Q398" s="154" t="s">
        <v>3183</v>
      </c>
      <c r="R398" s="154" t="s">
        <v>3376</v>
      </c>
      <c r="S398" s="154" t="s">
        <v>2973</v>
      </c>
      <c r="T398" s="180"/>
      <c r="U398" s="154" t="s">
        <v>2965</v>
      </c>
      <c r="V398" s="154" t="s">
        <v>4655</v>
      </c>
      <c r="W398" s="154" t="s">
        <v>2967</v>
      </c>
      <c r="X398" s="154" t="s">
        <v>4656</v>
      </c>
      <c r="Y398" s="154" t="s">
        <v>28</v>
      </c>
      <c r="Z398" s="154" t="s">
        <v>166</v>
      </c>
      <c r="AA398" s="154" t="s">
        <v>376</v>
      </c>
      <c r="AB398" s="154">
        <v>1</v>
      </c>
      <c r="AC398" s="154">
        <v>0</v>
      </c>
      <c r="AD398" s="87">
        <f>IF(W398="SOPORTE_TELEFÓNICO",'BASE LIQUIDACION REDEBAN 2025'!$B$19,IF(W398="ENVÍO",'BASE LIQUIDACION REDEBAN 2025'!$C$2,IF(Y398="TIPO I",'BASE LIQUIDACION REDEBAN 2025'!$C$2,IF(Y398="TIPO II",'BASE LIQUIDACION REDEBAN 2025'!$C$3,IF(Y398="TIPO III",'BASE LIQUIDACION REDEBAN 2025'!$C$4,IF(Y398="TIPO IV",'BASE LIQUIDACION REDEBAN 2025'!$C$5,IF(Z398="AEREO",'BASE LIQUIDACION REDEBAN 2025'!$B$6,'BASE LIQUIDACION REDEBAN 2025'!$C$5)))))))</f>
        <v>144967.87232000002</v>
      </c>
      <c r="AE398" s="87">
        <f>IF(OR(W398="SOPORTE_TELEFÓNICO",W398="ENVÍO"),0,IF(Y398="TIPO I",'BASE LIQUIDACION REDEBAN 2025'!$B$10,IF(Y398="TIPO II",'BASE LIQUIDACION REDEBAN 2025'!$B$11,IF(Y398="TIPO III",'BASE LIQUIDACION REDEBAN 2025'!$B$12,'BASE LIQUIDACION REDEBAN 2025'!$B$13))))</f>
        <v>140395.6348884</v>
      </c>
      <c r="AF398" s="87">
        <f t="shared" si="6"/>
        <v>144967.87232000002</v>
      </c>
      <c r="AG398" s="184"/>
      <c r="AH398" s="184"/>
    </row>
    <row r="399" spans="1:34" s="79" customFormat="1" ht="13.15">
      <c r="A399" s="154" t="s">
        <v>60</v>
      </c>
      <c r="B399" s="154" t="str">
        <f>VLOOKUP(A399,'CENTRO DE COSTOS'!A:D,4,FALSE)</f>
        <v>JUAN SEBASTIÁN RÍOS CASTRILLÓN</v>
      </c>
      <c r="C399" s="154" t="str">
        <f>VLOOKUP(A399,'CENTRO DE COSTOS'!A:D,2,FALSE)</f>
        <v>0004-0005</v>
      </c>
      <c r="D399" s="154">
        <v>5045</v>
      </c>
      <c r="E399" s="154">
        <v>2574433</v>
      </c>
      <c r="F399" s="154">
        <v>58200</v>
      </c>
      <c r="G399" s="154" t="s">
        <v>2958</v>
      </c>
      <c r="H399" s="154" t="s">
        <v>197</v>
      </c>
      <c r="I399" s="154" t="s">
        <v>60</v>
      </c>
      <c r="J399" s="154" t="s">
        <v>4657</v>
      </c>
      <c r="K399" s="154" t="s">
        <v>159</v>
      </c>
      <c r="L399" s="154" t="s">
        <v>4658</v>
      </c>
      <c r="M399" s="155">
        <v>45878.673611111109</v>
      </c>
      <c r="N399" s="155">
        <v>45880.534722222219</v>
      </c>
      <c r="O399" s="154" t="s">
        <v>2961</v>
      </c>
      <c r="P399" s="154" t="s">
        <v>2962</v>
      </c>
      <c r="Q399" s="154" t="s">
        <v>3055</v>
      </c>
      <c r="R399" s="154" t="s">
        <v>3056</v>
      </c>
      <c r="S399" s="154" t="s">
        <v>200</v>
      </c>
      <c r="T399" s="180"/>
      <c r="U399" s="154" t="s">
        <v>2965</v>
      </c>
      <c r="V399" s="154" t="s">
        <v>4659</v>
      </c>
      <c r="W399" s="154" t="s">
        <v>2967</v>
      </c>
      <c r="X399" s="154" t="s">
        <v>4660</v>
      </c>
      <c r="Y399" s="154" t="s">
        <v>25</v>
      </c>
      <c r="Z399" s="154" t="s">
        <v>166</v>
      </c>
      <c r="AA399" s="154" t="s">
        <v>636</v>
      </c>
      <c r="AB399" s="154">
        <v>1</v>
      </c>
      <c r="AC399" s="154">
        <v>0</v>
      </c>
      <c r="AD399" s="87">
        <f>IF(W399="SOPORTE_TELEFÓNICO",'BASE LIQUIDACION REDEBAN 2025'!$B$19,IF(W399="ENVÍO",'BASE LIQUIDACION REDEBAN 2025'!$C$2,IF(Y399="TIPO I",'BASE LIQUIDACION REDEBAN 2025'!$C$2,IF(Y399="TIPO II",'BASE LIQUIDACION REDEBAN 2025'!$C$3,IF(Y399="TIPO III",'BASE LIQUIDACION REDEBAN 2025'!$C$4,IF(Y399="TIPO IV",'BASE LIQUIDACION REDEBAN 2025'!$C$5,IF(Z399="AEREO",'BASE LIQUIDACION REDEBAN 2025'!$B$6,'BASE LIQUIDACION REDEBAN 2025'!$C$5)))))))</f>
        <v>65960.072302</v>
      </c>
      <c r="AE399" s="87">
        <f>IF(OR(W399="SOPORTE_TELEFÓNICO",W399="ENVÍO"),0,IF(Y399="TIPO I",'BASE LIQUIDACION REDEBAN 2025'!$B$10,IF(Y399="TIPO II",'BASE LIQUIDACION REDEBAN 2025'!$B$11,IF(Y399="TIPO III",'BASE LIQUIDACION REDEBAN 2025'!$B$12,'BASE LIQUIDACION REDEBAN 2025'!$B$13))))</f>
        <v>75096.394270399993</v>
      </c>
      <c r="AF399" s="87">
        <f t="shared" si="6"/>
        <v>65960.072302</v>
      </c>
      <c r="AG399" s="184"/>
      <c r="AH399" s="184"/>
    </row>
    <row r="400" spans="1:34" s="79" customFormat="1" ht="13.15">
      <c r="A400" s="154" t="s">
        <v>98</v>
      </c>
      <c r="B400" s="154" t="str">
        <f>VLOOKUP(A400,'CENTRO DE COSTOS'!A:D,4,FALSE)</f>
        <v>MIGUEL JULIÁN HERNÁNDEZ GUARÍN</v>
      </c>
      <c r="C400" s="154" t="str">
        <f>VLOOKUP(A400,'CENTRO DE COSTOS'!A:D,2,FALSE)</f>
        <v>0004-0008</v>
      </c>
      <c r="D400" s="154">
        <v>15176</v>
      </c>
      <c r="E400" s="154">
        <v>2573979</v>
      </c>
      <c r="F400" s="154">
        <v>55135</v>
      </c>
      <c r="G400" s="154" t="s">
        <v>2958</v>
      </c>
      <c r="H400" s="154" t="s">
        <v>241</v>
      </c>
      <c r="I400" s="154" t="s">
        <v>371</v>
      </c>
      <c r="J400" s="154" t="s">
        <v>4661</v>
      </c>
      <c r="K400" s="154" t="s">
        <v>159</v>
      </c>
      <c r="L400" s="154" t="s">
        <v>4662</v>
      </c>
      <c r="M400" s="155">
        <v>45878.413888888892</v>
      </c>
      <c r="N400" s="155">
        <v>45880.536805555559</v>
      </c>
      <c r="O400" s="154" t="s">
        <v>2961</v>
      </c>
      <c r="P400" s="154" t="s">
        <v>2962</v>
      </c>
      <c r="Q400" s="154" t="s">
        <v>3076</v>
      </c>
      <c r="R400" s="154" t="s">
        <v>3076</v>
      </c>
      <c r="S400" s="154" t="s">
        <v>2973</v>
      </c>
      <c r="T400" s="180"/>
      <c r="U400" s="154" t="s">
        <v>2965</v>
      </c>
      <c r="V400" s="154" t="s">
        <v>4663</v>
      </c>
      <c r="W400" s="154" t="s">
        <v>2967</v>
      </c>
      <c r="X400" s="154" t="s">
        <v>4664</v>
      </c>
      <c r="Y400" s="154" t="s">
        <v>30</v>
      </c>
      <c r="Z400" s="154" t="s">
        <v>166</v>
      </c>
      <c r="AA400" s="154" t="s">
        <v>623</v>
      </c>
      <c r="AB400" s="154">
        <v>1</v>
      </c>
      <c r="AC400" s="154">
        <v>0</v>
      </c>
      <c r="AD400" s="87">
        <f>IF(W400="SOPORTE_TELEFÓNICO",'BASE LIQUIDACION REDEBAN 2025'!$B$19,IF(W400="ENVÍO",'BASE LIQUIDACION REDEBAN 2025'!$C$2,IF(Y400="TIPO I",'BASE LIQUIDACION REDEBAN 2025'!$C$2,IF(Y400="TIPO II",'BASE LIQUIDACION REDEBAN 2025'!$C$3,IF(Y400="TIPO III",'BASE LIQUIDACION REDEBAN 2025'!$C$4,IF(Y400="TIPO IV",'BASE LIQUIDACION REDEBAN 2025'!$C$5,IF(Z400="AEREO",'BASE LIQUIDACION REDEBAN 2025'!$B$6,'BASE LIQUIDACION REDEBAN 2025'!$C$5)))))))</f>
        <v>275728.78077800001</v>
      </c>
      <c r="AE400" s="87">
        <f>IF(OR(W400="SOPORTE_TELEFÓNICO",W400="ENVÍO"),0,IF(Y400="TIPO I",'BASE LIQUIDACION REDEBAN 2025'!$B$10,IF(Y400="TIPO II",'BASE LIQUIDACION REDEBAN 2025'!$B$11,IF(Y400="TIPO III",'BASE LIQUIDACION REDEBAN 2025'!$B$12,'BASE LIQUIDACION REDEBAN 2025'!$B$13))))</f>
        <v>196536.5258152</v>
      </c>
      <c r="AF400" s="87">
        <f t="shared" si="6"/>
        <v>275728.78077800001</v>
      </c>
      <c r="AG400" s="184"/>
      <c r="AH400" s="184"/>
    </row>
    <row r="401" spans="1:34" s="79" customFormat="1" ht="13.15">
      <c r="A401" s="154" t="s">
        <v>68</v>
      </c>
      <c r="B401" s="154" t="str">
        <f>VLOOKUP(A401,'CENTRO DE COSTOS'!A:D,4,FALSE)</f>
        <v>WILLIAM ASDRUBAL ROZO ROZO</v>
      </c>
      <c r="C401" s="154" t="str">
        <f>VLOOKUP(A401,'CENTRO DE COSTOS'!A:D,2,FALSE)</f>
        <v>0004-0004</v>
      </c>
      <c r="D401" s="154">
        <v>11001</v>
      </c>
      <c r="E401" s="154">
        <v>2574330</v>
      </c>
      <c r="F401" s="154">
        <v>74828</v>
      </c>
      <c r="G401" s="154" t="s">
        <v>2958</v>
      </c>
      <c r="H401" s="154" t="s">
        <v>470</v>
      </c>
      <c r="I401" s="154" t="s">
        <v>68</v>
      </c>
      <c r="J401" s="154" t="s">
        <v>4665</v>
      </c>
      <c r="K401" s="154" t="s">
        <v>159</v>
      </c>
      <c r="L401" s="154" t="s">
        <v>4666</v>
      </c>
      <c r="M401" s="155">
        <v>45878.490972222222</v>
      </c>
      <c r="N401" s="155">
        <v>45880.538888888892</v>
      </c>
      <c r="O401" s="154" t="s">
        <v>2961</v>
      </c>
      <c r="P401" s="154" t="s">
        <v>2962</v>
      </c>
      <c r="Q401" s="154" t="s">
        <v>2963</v>
      </c>
      <c r="R401" s="154" t="s">
        <v>2964</v>
      </c>
      <c r="S401" s="154" t="s">
        <v>2973</v>
      </c>
      <c r="T401" s="180"/>
      <c r="U401" s="154" t="s">
        <v>2965</v>
      </c>
      <c r="V401" s="154" t="s">
        <v>4667</v>
      </c>
      <c r="W401" s="154" t="s">
        <v>2967</v>
      </c>
      <c r="X401" s="154" t="s">
        <v>4668</v>
      </c>
      <c r="Y401" s="154" t="s">
        <v>25</v>
      </c>
      <c r="Z401" s="154" t="s">
        <v>166</v>
      </c>
      <c r="AA401" s="154" t="s">
        <v>538</v>
      </c>
      <c r="AB401" s="154">
        <v>1</v>
      </c>
      <c r="AC401" s="154">
        <v>0</v>
      </c>
      <c r="AD401" s="87">
        <f>IF(W401="SOPORTE_TELEFÓNICO",'BASE LIQUIDACION REDEBAN 2025'!$B$19,IF(W401="ENVÍO",'BASE LIQUIDACION REDEBAN 2025'!$C$2,IF(Y401="TIPO I",'BASE LIQUIDACION REDEBAN 2025'!$C$2,IF(Y401="TIPO II",'BASE LIQUIDACION REDEBAN 2025'!$C$3,IF(Y401="TIPO III",'BASE LIQUIDACION REDEBAN 2025'!$C$4,IF(Y401="TIPO IV",'BASE LIQUIDACION REDEBAN 2025'!$C$5,IF(Z401="AEREO",'BASE LIQUIDACION REDEBAN 2025'!$B$6,'BASE LIQUIDACION REDEBAN 2025'!$C$5)))))))</f>
        <v>65960.072302</v>
      </c>
      <c r="AE401" s="87">
        <f>IF(OR(W401="SOPORTE_TELEFÓNICO",W401="ENVÍO"),0,IF(Y401="TIPO I",'BASE LIQUIDACION REDEBAN 2025'!$B$10,IF(Y401="TIPO II",'BASE LIQUIDACION REDEBAN 2025'!$B$11,IF(Y401="TIPO III",'BASE LIQUIDACION REDEBAN 2025'!$B$12,'BASE LIQUIDACION REDEBAN 2025'!$B$13))))</f>
        <v>75096.394270399993</v>
      </c>
      <c r="AF401" s="87">
        <f t="shared" si="6"/>
        <v>65960.072302</v>
      </c>
      <c r="AG401" s="184"/>
      <c r="AH401" s="184"/>
    </row>
    <row r="402" spans="1:34" s="79" customFormat="1" ht="13.15">
      <c r="A402" s="154" t="s">
        <v>90</v>
      </c>
      <c r="B402" s="154" t="str">
        <f>VLOOKUP(A402,'CENTRO DE COSTOS'!A:D,4,FALSE)</f>
        <v>JUAN SEBASTIÁN RÍOS CASTRILLÓN</v>
      </c>
      <c r="C402" s="154" t="str">
        <f>VLOOKUP(A402,'CENTRO DE COSTOS'!A:D,2,FALSE)</f>
        <v>0004-0005</v>
      </c>
      <c r="D402" s="154">
        <v>5615</v>
      </c>
      <c r="E402" s="154">
        <v>2574408</v>
      </c>
      <c r="F402" s="154">
        <v>79888</v>
      </c>
      <c r="G402" s="154" t="s">
        <v>2958</v>
      </c>
      <c r="H402" s="154" t="s">
        <v>197</v>
      </c>
      <c r="I402" s="154" t="s">
        <v>2998</v>
      </c>
      <c r="J402" s="154" t="s">
        <v>4669</v>
      </c>
      <c r="K402" s="154" t="s">
        <v>159</v>
      </c>
      <c r="L402" s="154" t="s">
        <v>4670</v>
      </c>
      <c r="M402" s="155">
        <v>45878.603472222225</v>
      </c>
      <c r="N402" s="155">
        <v>45880.540277777778</v>
      </c>
      <c r="O402" s="154" t="s">
        <v>2961</v>
      </c>
      <c r="P402" s="154" t="s">
        <v>2962</v>
      </c>
      <c r="Q402" s="154" t="s">
        <v>3099</v>
      </c>
      <c r="R402" s="154" t="s">
        <v>3435</v>
      </c>
      <c r="S402" s="154" t="s">
        <v>200</v>
      </c>
      <c r="T402" s="180"/>
      <c r="U402" s="154" t="s">
        <v>2965</v>
      </c>
      <c r="V402" s="154" t="s">
        <v>4671</v>
      </c>
      <c r="W402" s="154" t="s">
        <v>2967</v>
      </c>
      <c r="X402" s="154" t="s">
        <v>4672</v>
      </c>
      <c r="Y402" s="154" t="s">
        <v>28</v>
      </c>
      <c r="Z402" s="154" t="s">
        <v>166</v>
      </c>
      <c r="AA402" s="154" t="s">
        <v>3209</v>
      </c>
      <c r="AB402" s="154">
        <v>1</v>
      </c>
      <c r="AC402" s="154">
        <v>0</v>
      </c>
      <c r="AD402" s="87">
        <f>IF(W402="SOPORTE_TELEFÓNICO",'BASE LIQUIDACION REDEBAN 2025'!$B$19,IF(W402="ENVÍO",'BASE LIQUIDACION REDEBAN 2025'!$C$2,IF(Y402="TIPO I",'BASE LIQUIDACION REDEBAN 2025'!$C$2,IF(Y402="TIPO II",'BASE LIQUIDACION REDEBAN 2025'!$C$3,IF(Y402="TIPO III",'BASE LIQUIDACION REDEBAN 2025'!$C$4,IF(Y402="TIPO IV",'BASE LIQUIDACION REDEBAN 2025'!$C$5,IF(Z402="AEREO",'BASE LIQUIDACION REDEBAN 2025'!$B$6,'BASE LIQUIDACION REDEBAN 2025'!$C$5)))))))</f>
        <v>144967.87232000002</v>
      </c>
      <c r="AE402" s="87">
        <f>IF(OR(W402="SOPORTE_TELEFÓNICO",W402="ENVÍO"),0,IF(Y402="TIPO I",'BASE LIQUIDACION REDEBAN 2025'!$B$10,IF(Y402="TIPO II",'BASE LIQUIDACION REDEBAN 2025'!$B$11,IF(Y402="TIPO III",'BASE LIQUIDACION REDEBAN 2025'!$B$12,'BASE LIQUIDACION REDEBAN 2025'!$B$13))))</f>
        <v>140395.6348884</v>
      </c>
      <c r="AF402" s="87">
        <f t="shared" si="6"/>
        <v>144967.87232000002</v>
      </c>
      <c r="AG402" s="184"/>
      <c r="AH402" s="184"/>
    </row>
    <row r="403" spans="1:34" s="79" customFormat="1" ht="13.15">
      <c r="A403" s="154" t="s">
        <v>86</v>
      </c>
      <c r="B403" s="154" t="str">
        <f>VLOOKUP(A403,'CENTRO DE COSTOS'!A:D,4,FALSE)</f>
        <v>KEVIN ALEXIS CORZO BUSTOS</v>
      </c>
      <c r="C403" s="154" t="str">
        <f>VLOOKUP(A403,'CENTRO DE COSTOS'!A:D,2,FALSE)</f>
        <v>0004-0007</v>
      </c>
      <c r="D403" s="154">
        <v>73001</v>
      </c>
      <c r="E403" s="154">
        <v>2575365</v>
      </c>
      <c r="F403" s="154">
        <v>63491</v>
      </c>
      <c r="G403" s="154" t="s">
        <v>2958</v>
      </c>
      <c r="H403" s="154" t="s">
        <v>703</v>
      </c>
      <c r="I403" s="154" t="s">
        <v>86</v>
      </c>
      <c r="J403" s="154" t="s">
        <v>4673</v>
      </c>
      <c r="K403" s="154" t="s">
        <v>159</v>
      </c>
      <c r="L403" s="154" t="s">
        <v>4674</v>
      </c>
      <c r="M403" s="155">
        <v>45880.333333333336</v>
      </c>
      <c r="N403" s="155">
        <v>45880.542361111111</v>
      </c>
      <c r="O403" s="154" t="s">
        <v>2961</v>
      </c>
      <c r="P403" s="154" t="s">
        <v>2962</v>
      </c>
      <c r="Q403" s="154" t="s">
        <v>3183</v>
      </c>
      <c r="R403" s="154" t="s">
        <v>3376</v>
      </c>
      <c r="S403" s="154" t="s">
        <v>200</v>
      </c>
      <c r="T403" s="180"/>
      <c r="U403" s="154" t="s">
        <v>2965</v>
      </c>
      <c r="V403" s="154" t="s">
        <v>4675</v>
      </c>
      <c r="W403" s="154" t="s">
        <v>2967</v>
      </c>
      <c r="X403" s="154" t="s">
        <v>4676</v>
      </c>
      <c r="Y403" s="154" t="s">
        <v>25</v>
      </c>
      <c r="Z403" s="154" t="s">
        <v>166</v>
      </c>
      <c r="AA403" s="154" t="s">
        <v>708</v>
      </c>
      <c r="AB403" s="154">
        <v>1</v>
      </c>
      <c r="AC403" s="154">
        <v>0</v>
      </c>
      <c r="AD403" s="87">
        <f>IF(W403="SOPORTE_TELEFÓNICO",'BASE LIQUIDACION REDEBAN 2025'!$B$19,IF(W403="ENVÍO",'BASE LIQUIDACION REDEBAN 2025'!$C$2,IF(Y403="TIPO I",'BASE LIQUIDACION REDEBAN 2025'!$C$2,IF(Y403="TIPO II",'BASE LIQUIDACION REDEBAN 2025'!$C$3,IF(Y403="TIPO III",'BASE LIQUIDACION REDEBAN 2025'!$C$4,IF(Y403="TIPO IV",'BASE LIQUIDACION REDEBAN 2025'!$C$5,IF(Z403="AEREO",'BASE LIQUIDACION REDEBAN 2025'!$B$6,'BASE LIQUIDACION REDEBAN 2025'!$C$5)))))))</f>
        <v>65960.072302</v>
      </c>
      <c r="AE403" s="87">
        <f>IF(OR(W403="SOPORTE_TELEFÓNICO",W403="ENVÍO"),0,IF(Y403="TIPO I",'BASE LIQUIDACION REDEBAN 2025'!$B$10,IF(Y403="TIPO II",'BASE LIQUIDACION REDEBAN 2025'!$B$11,IF(Y403="TIPO III",'BASE LIQUIDACION REDEBAN 2025'!$B$12,'BASE LIQUIDACION REDEBAN 2025'!$B$13))))</f>
        <v>75096.394270399993</v>
      </c>
      <c r="AF403" s="87">
        <f t="shared" si="6"/>
        <v>65960.072302</v>
      </c>
      <c r="AG403" s="184"/>
      <c r="AH403" s="184"/>
    </row>
    <row r="404" spans="1:34" s="79" customFormat="1" ht="13.15">
      <c r="A404" s="154" t="s">
        <v>87</v>
      </c>
      <c r="B404" s="154" t="str">
        <f>VLOOKUP(A404,'CENTRO DE COSTOS'!A:D,4,FALSE)</f>
        <v>DIEGO FERNANDO HENAO CARDONA</v>
      </c>
      <c r="C404" s="154" t="str">
        <f>VLOOKUP(A404,'CENTRO DE COSTOS'!A:D,2,FALSE)</f>
        <v>0004-0002</v>
      </c>
      <c r="D404" s="154">
        <v>17001</v>
      </c>
      <c r="E404" s="154">
        <v>2575926</v>
      </c>
      <c r="F404" s="154">
        <v>26570</v>
      </c>
      <c r="G404" s="154" t="s">
        <v>2958</v>
      </c>
      <c r="H404" s="154" t="s">
        <v>477</v>
      </c>
      <c r="I404" s="154" t="s">
        <v>87</v>
      </c>
      <c r="J404" s="154" t="s">
        <v>3528</v>
      </c>
      <c r="K404" s="154" t="s">
        <v>159</v>
      </c>
      <c r="L404" s="154" t="s">
        <v>4677</v>
      </c>
      <c r="M404" s="155">
        <v>45880.334722222222</v>
      </c>
      <c r="N404" s="155">
        <v>45880.547222222223</v>
      </c>
      <c r="O404" s="154" t="s">
        <v>2961</v>
      </c>
      <c r="P404" s="154" t="s">
        <v>2962</v>
      </c>
      <c r="Q404" s="154" t="s">
        <v>3082</v>
      </c>
      <c r="R404" s="154" t="s">
        <v>2972</v>
      </c>
      <c r="S404" s="154" t="s">
        <v>2973</v>
      </c>
      <c r="T404" s="180"/>
      <c r="U404" s="154" t="s">
        <v>2965</v>
      </c>
      <c r="V404" s="154" t="s">
        <v>4678</v>
      </c>
      <c r="W404" s="154" t="s">
        <v>2967</v>
      </c>
      <c r="X404" s="154" t="s">
        <v>4679</v>
      </c>
      <c r="Y404" s="154" t="s">
        <v>25</v>
      </c>
      <c r="Z404" s="154" t="s">
        <v>166</v>
      </c>
      <c r="AA404" s="154" t="s">
        <v>482</v>
      </c>
      <c r="AB404" s="154">
        <v>1</v>
      </c>
      <c r="AC404" s="154">
        <v>0</v>
      </c>
      <c r="AD404" s="87">
        <f>IF(W404="SOPORTE_TELEFÓNICO",'BASE LIQUIDACION REDEBAN 2025'!$B$19,IF(W404="ENVÍO",'BASE LIQUIDACION REDEBAN 2025'!$C$2,IF(Y404="TIPO I",'BASE LIQUIDACION REDEBAN 2025'!$C$2,IF(Y404="TIPO II",'BASE LIQUIDACION REDEBAN 2025'!$C$3,IF(Y404="TIPO III",'BASE LIQUIDACION REDEBAN 2025'!$C$4,IF(Y404="TIPO IV",'BASE LIQUIDACION REDEBAN 2025'!$C$5,IF(Z404="AEREO",'BASE LIQUIDACION REDEBAN 2025'!$B$6,'BASE LIQUIDACION REDEBAN 2025'!$C$5)))))))</f>
        <v>65960.072302</v>
      </c>
      <c r="AE404" s="87">
        <f>IF(OR(W404="SOPORTE_TELEFÓNICO",W404="ENVÍO"),0,IF(Y404="TIPO I",'BASE LIQUIDACION REDEBAN 2025'!$B$10,IF(Y404="TIPO II",'BASE LIQUIDACION REDEBAN 2025'!$B$11,IF(Y404="TIPO III",'BASE LIQUIDACION REDEBAN 2025'!$B$12,'BASE LIQUIDACION REDEBAN 2025'!$B$13))))</f>
        <v>75096.394270399993</v>
      </c>
      <c r="AF404" s="87">
        <f t="shared" si="6"/>
        <v>65960.072302</v>
      </c>
      <c r="AG404" s="184"/>
      <c r="AH404" s="184"/>
    </row>
    <row r="405" spans="1:34" s="79" customFormat="1" ht="13.15">
      <c r="A405" s="154" t="s">
        <v>90</v>
      </c>
      <c r="B405" s="154" t="str">
        <f>VLOOKUP(A405,'CENTRO DE COSTOS'!A:D,4,FALSE)</f>
        <v>JUAN SEBASTIÁN RÍOS CASTRILLÓN</v>
      </c>
      <c r="C405" s="154" t="str">
        <f>VLOOKUP(A405,'CENTRO DE COSTOS'!A:D,2,FALSE)</f>
        <v>0004-0005</v>
      </c>
      <c r="D405" s="154">
        <v>5001</v>
      </c>
      <c r="E405" s="154">
        <v>2576069</v>
      </c>
      <c r="F405" s="154">
        <v>77759</v>
      </c>
      <c r="G405" s="154" t="s">
        <v>2958</v>
      </c>
      <c r="H405" s="154" t="s">
        <v>197</v>
      </c>
      <c r="I405" s="154" t="s">
        <v>90</v>
      </c>
      <c r="J405" s="154" t="s">
        <v>4680</v>
      </c>
      <c r="K405" s="154" t="s">
        <v>159</v>
      </c>
      <c r="L405" s="154" t="s">
        <v>4681</v>
      </c>
      <c r="M405" s="155">
        <v>45880.352083333331</v>
      </c>
      <c r="N405" s="155">
        <v>45880.548611111109</v>
      </c>
      <c r="O405" s="154" t="s">
        <v>2961</v>
      </c>
      <c r="P405" s="154" t="s">
        <v>2962</v>
      </c>
      <c r="Q405" s="154" t="s">
        <v>3099</v>
      </c>
      <c r="R405" s="154" t="s">
        <v>3435</v>
      </c>
      <c r="S405" s="154" t="s">
        <v>2973</v>
      </c>
      <c r="T405" s="180"/>
      <c r="U405" s="154" t="s">
        <v>2965</v>
      </c>
      <c r="V405" s="154" t="s">
        <v>4682</v>
      </c>
      <c r="W405" s="154" t="s">
        <v>2967</v>
      </c>
      <c r="X405" s="154" t="s">
        <v>4683</v>
      </c>
      <c r="Y405" s="154" t="s">
        <v>25</v>
      </c>
      <c r="Z405" s="154" t="s">
        <v>166</v>
      </c>
      <c r="AA405" s="154" t="s">
        <v>3158</v>
      </c>
      <c r="AB405" s="154">
        <v>1</v>
      </c>
      <c r="AC405" s="154">
        <v>0</v>
      </c>
      <c r="AD405" s="87">
        <f>IF(W405="SOPORTE_TELEFÓNICO",'BASE LIQUIDACION REDEBAN 2025'!$B$19,IF(W405="ENVÍO",'BASE LIQUIDACION REDEBAN 2025'!$C$2,IF(Y405="TIPO I",'BASE LIQUIDACION REDEBAN 2025'!$C$2,IF(Y405="TIPO II",'BASE LIQUIDACION REDEBAN 2025'!$C$3,IF(Y405="TIPO III",'BASE LIQUIDACION REDEBAN 2025'!$C$4,IF(Y405="TIPO IV",'BASE LIQUIDACION REDEBAN 2025'!$C$5,IF(Z405="AEREO",'BASE LIQUIDACION REDEBAN 2025'!$B$6,'BASE LIQUIDACION REDEBAN 2025'!$C$5)))))))</f>
        <v>65960.072302</v>
      </c>
      <c r="AE405" s="87">
        <f>IF(OR(W405="SOPORTE_TELEFÓNICO",W405="ENVÍO"),0,IF(Y405="TIPO I",'BASE LIQUIDACION REDEBAN 2025'!$B$10,IF(Y405="TIPO II",'BASE LIQUIDACION REDEBAN 2025'!$B$11,IF(Y405="TIPO III",'BASE LIQUIDACION REDEBAN 2025'!$B$12,'BASE LIQUIDACION REDEBAN 2025'!$B$13))))</f>
        <v>75096.394270399993</v>
      </c>
      <c r="AF405" s="87">
        <f t="shared" si="6"/>
        <v>65960.072302</v>
      </c>
      <c r="AG405" s="184"/>
      <c r="AH405" s="184"/>
    </row>
    <row r="406" spans="1:34" s="79" customFormat="1" ht="13.15">
      <c r="A406" s="154" t="s">
        <v>90</v>
      </c>
      <c r="B406" s="154" t="str">
        <f>VLOOKUP(A406,'CENTRO DE COSTOS'!A:D,4,FALSE)</f>
        <v>JUAN SEBASTIÁN RÍOS CASTRILLÓN</v>
      </c>
      <c r="C406" s="154" t="str">
        <f>VLOOKUP(A406,'CENTRO DE COSTOS'!A:D,2,FALSE)</f>
        <v>0004-0005</v>
      </c>
      <c r="D406" s="154">
        <v>5190</v>
      </c>
      <c r="E406" s="154">
        <v>2573331</v>
      </c>
      <c r="F406" s="154">
        <v>34524</v>
      </c>
      <c r="G406" s="154" t="s">
        <v>2958</v>
      </c>
      <c r="H406" s="154" t="s">
        <v>197</v>
      </c>
      <c r="I406" s="154" t="s">
        <v>4369</v>
      </c>
      <c r="J406" s="154" t="s">
        <v>4370</v>
      </c>
      <c r="K406" s="154" t="s">
        <v>159</v>
      </c>
      <c r="L406" s="154" t="s">
        <v>4684</v>
      </c>
      <c r="M406" s="155">
        <v>45878.333333333336</v>
      </c>
      <c r="N406" s="155">
        <v>45880.550694444442</v>
      </c>
      <c r="O406" s="154" t="s">
        <v>2961</v>
      </c>
      <c r="P406" s="154" t="s">
        <v>2962</v>
      </c>
      <c r="Q406" s="154" t="s">
        <v>3183</v>
      </c>
      <c r="R406" s="154" t="s">
        <v>2972</v>
      </c>
      <c r="S406" s="154" t="s">
        <v>2973</v>
      </c>
      <c r="T406" s="180"/>
      <c r="U406" s="154" t="s">
        <v>2965</v>
      </c>
      <c r="V406" s="154" t="s">
        <v>4685</v>
      </c>
      <c r="W406" s="154" t="s">
        <v>2967</v>
      </c>
      <c r="X406" s="154" t="s">
        <v>4373</v>
      </c>
      <c r="Y406" s="154" t="s">
        <v>28</v>
      </c>
      <c r="Z406" s="154" t="s">
        <v>166</v>
      </c>
      <c r="AA406" s="154" t="s">
        <v>1245</v>
      </c>
      <c r="AB406" s="154">
        <v>1</v>
      </c>
      <c r="AC406" s="154">
        <v>0</v>
      </c>
      <c r="AD406" s="87">
        <f>IF(W406="SOPORTE_TELEFÓNICO",'BASE LIQUIDACION REDEBAN 2025'!$B$19,IF(W406="ENVÍO",'BASE LIQUIDACION REDEBAN 2025'!$C$2,IF(Y406="TIPO I",'BASE LIQUIDACION REDEBAN 2025'!$C$2,IF(Y406="TIPO II",'BASE LIQUIDACION REDEBAN 2025'!$C$3,IF(Y406="TIPO III",'BASE LIQUIDACION REDEBAN 2025'!$C$4,IF(Y406="TIPO IV",'BASE LIQUIDACION REDEBAN 2025'!$C$5,IF(Z406="AEREO",'BASE LIQUIDACION REDEBAN 2025'!$B$6,'BASE LIQUIDACION REDEBAN 2025'!$C$5)))))))</f>
        <v>144967.87232000002</v>
      </c>
      <c r="AE406" s="87">
        <f>IF(OR(W406="SOPORTE_TELEFÓNICO",W406="ENVÍO"),0,IF(Y406="TIPO I",'BASE LIQUIDACION REDEBAN 2025'!$B$10,IF(Y406="TIPO II",'BASE LIQUIDACION REDEBAN 2025'!$B$11,IF(Y406="TIPO III",'BASE LIQUIDACION REDEBAN 2025'!$B$12,'BASE LIQUIDACION REDEBAN 2025'!$B$13))))</f>
        <v>140395.6348884</v>
      </c>
      <c r="AF406" s="87">
        <f t="shared" si="6"/>
        <v>144967.87232000002</v>
      </c>
      <c r="AG406" s="184"/>
      <c r="AH406" s="184"/>
    </row>
    <row r="407" spans="1:34" s="79" customFormat="1" ht="13.15">
      <c r="A407" s="154" t="s">
        <v>91</v>
      </c>
      <c r="B407" s="154" t="str">
        <f>VLOOKUP(A407,'CENTRO DE COSTOS'!A:D,4,FALSE)</f>
        <v>JOSE MAURICIO HERNANDEZ ROJAS</v>
      </c>
      <c r="C407" s="154" t="str">
        <f>VLOOKUP(A407,'CENTRO DE COSTOS'!A:D,2,FALSE)</f>
        <v>0004-0001</v>
      </c>
      <c r="D407" s="154">
        <v>5154</v>
      </c>
      <c r="E407" s="154">
        <v>2573423</v>
      </c>
      <c r="F407" s="154">
        <v>62641</v>
      </c>
      <c r="G407" s="154" t="s">
        <v>2958</v>
      </c>
      <c r="H407" s="154" t="s">
        <v>197</v>
      </c>
      <c r="I407" s="154" t="s">
        <v>775</v>
      </c>
      <c r="J407" s="154" t="s">
        <v>4686</v>
      </c>
      <c r="K407" s="154" t="s">
        <v>159</v>
      </c>
      <c r="L407" s="154" t="s">
        <v>4687</v>
      </c>
      <c r="M407" s="155">
        <v>45878.333333333336</v>
      </c>
      <c r="N407" s="155">
        <v>45880.558333333334</v>
      </c>
      <c r="O407" s="154" t="s">
        <v>2961</v>
      </c>
      <c r="P407" s="154" t="s">
        <v>2962</v>
      </c>
      <c r="Q407" s="154" t="s">
        <v>3082</v>
      </c>
      <c r="R407" s="154" t="s">
        <v>2972</v>
      </c>
      <c r="S407" s="154" t="s">
        <v>200</v>
      </c>
      <c r="T407" s="180"/>
      <c r="U407" s="154" t="s">
        <v>2965</v>
      </c>
      <c r="V407" s="154" t="s">
        <v>4688</v>
      </c>
      <c r="W407" s="154" t="s">
        <v>2967</v>
      </c>
      <c r="X407" s="154" t="s">
        <v>4689</v>
      </c>
      <c r="Y407" s="154" t="s">
        <v>28</v>
      </c>
      <c r="Z407" s="154" t="s">
        <v>166</v>
      </c>
      <c r="AA407" s="154" t="s">
        <v>426</v>
      </c>
      <c r="AB407" s="154">
        <v>1</v>
      </c>
      <c r="AC407" s="154">
        <v>0</v>
      </c>
      <c r="AD407" s="87">
        <f>IF(W407="SOPORTE_TELEFÓNICO",'BASE LIQUIDACION REDEBAN 2025'!$B$19,IF(W407="ENVÍO",'BASE LIQUIDACION REDEBAN 2025'!$C$2,IF(Y407="TIPO I",'BASE LIQUIDACION REDEBAN 2025'!$C$2,IF(Y407="TIPO II",'BASE LIQUIDACION REDEBAN 2025'!$C$3,IF(Y407="TIPO III",'BASE LIQUIDACION REDEBAN 2025'!$C$4,IF(Y407="TIPO IV",'BASE LIQUIDACION REDEBAN 2025'!$C$5,IF(Z407="AEREO",'BASE LIQUIDACION REDEBAN 2025'!$B$6,'BASE LIQUIDACION REDEBAN 2025'!$C$5)))))))</f>
        <v>144967.87232000002</v>
      </c>
      <c r="AE407" s="87">
        <f>IF(OR(W407="SOPORTE_TELEFÓNICO",W407="ENVÍO"),0,IF(Y407="TIPO I",'BASE LIQUIDACION REDEBAN 2025'!$B$10,IF(Y407="TIPO II",'BASE LIQUIDACION REDEBAN 2025'!$B$11,IF(Y407="TIPO III",'BASE LIQUIDACION REDEBAN 2025'!$B$12,'BASE LIQUIDACION REDEBAN 2025'!$B$13))))</f>
        <v>140395.6348884</v>
      </c>
      <c r="AF407" s="87">
        <f t="shared" si="6"/>
        <v>144967.87232000002</v>
      </c>
      <c r="AG407" s="184"/>
      <c r="AH407" s="184"/>
    </row>
    <row r="408" spans="1:34" s="79" customFormat="1" ht="13.15">
      <c r="A408" s="154" t="s">
        <v>98</v>
      </c>
      <c r="B408" s="154" t="str">
        <f>VLOOKUP(A408,'CENTRO DE COSTOS'!A:D,4,FALSE)</f>
        <v>MIGUEL JULIÁN HERNÁNDEZ GUARÍN</v>
      </c>
      <c r="C408" s="154" t="str">
        <f>VLOOKUP(A408,'CENTRO DE COSTOS'!A:D,2,FALSE)</f>
        <v>0004-0008</v>
      </c>
      <c r="D408" s="154">
        <v>25745</v>
      </c>
      <c r="E408" s="154">
        <v>2574612</v>
      </c>
      <c r="F408" s="154">
        <v>61836</v>
      </c>
      <c r="G408" s="154" t="s">
        <v>2958</v>
      </c>
      <c r="H408" s="154" t="s">
        <v>470</v>
      </c>
      <c r="I408" s="154" t="s">
        <v>4690</v>
      </c>
      <c r="J408" s="154" t="s">
        <v>4691</v>
      </c>
      <c r="K408" s="154" t="s">
        <v>159</v>
      </c>
      <c r="L408" s="154" t="s">
        <v>4692</v>
      </c>
      <c r="M408" s="155">
        <v>45878.730555555558</v>
      </c>
      <c r="N408" s="155">
        <v>45880.575694444444</v>
      </c>
      <c r="O408" s="154" t="s">
        <v>2961</v>
      </c>
      <c r="P408" s="154" t="s">
        <v>2988</v>
      </c>
      <c r="Q408" s="154" t="s">
        <v>3046</v>
      </c>
      <c r="R408" s="154" t="s">
        <v>4096</v>
      </c>
      <c r="S408" s="154" t="s">
        <v>2973</v>
      </c>
      <c r="T408" s="180"/>
      <c r="U408" s="154" t="s">
        <v>2965</v>
      </c>
      <c r="V408" s="154" t="s">
        <v>4693</v>
      </c>
      <c r="W408" s="154" t="s">
        <v>2967</v>
      </c>
      <c r="X408" s="154" t="s">
        <v>4694</v>
      </c>
      <c r="Y408" s="154" t="s">
        <v>30</v>
      </c>
      <c r="Z408" s="154" t="s">
        <v>166</v>
      </c>
      <c r="AA408" s="154" t="s">
        <v>623</v>
      </c>
      <c r="AB408" s="154">
        <v>1</v>
      </c>
      <c r="AC408" s="154">
        <v>0</v>
      </c>
      <c r="AD408" s="87">
        <f>IF(W408="SOPORTE_TELEFÓNICO",'BASE LIQUIDACION REDEBAN 2025'!$B$19,IF(W408="ENVÍO",'BASE LIQUIDACION REDEBAN 2025'!$C$2,IF(Y408="TIPO I",'BASE LIQUIDACION REDEBAN 2025'!$C$2,IF(Y408="TIPO II",'BASE LIQUIDACION REDEBAN 2025'!$C$3,IF(Y408="TIPO III",'BASE LIQUIDACION REDEBAN 2025'!$C$4,IF(Y408="TIPO IV",'BASE LIQUIDACION REDEBAN 2025'!$C$5,IF(Z408="AEREO",'BASE LIQUIDACION REDEBAN 2025'!$B$6,'BASE LIQUIDACION REDEBAN 2025'!$C$5)))))))</f>
        <v>275728.78077800001</v>
      </c>
      <c r="AE408" s="87">
        <f>IF(OR(W408="SOPORTE_TELEFÓNICO",W408="ENVÍO"),0,IF(Y408="TIPO I",'BASE LIQUIDACION REDEBAN 2025'!$B$10,IF(Y408="TIPO II",'BASE LIQUIDACION REDEBAN 2025'!$B$11,IF(Y408="TIPO III",'BASE LIQUIDACION REDEBAN 2025'!$B$12,'BASE LIQUIDACION REDEBAN 2025'!$B$13))))</f>
        <v>196536.5258152</v>
      </c>
      <c r="AF408" s="87">
        <f t="shared" si="6"/>
        <v>275728.78077800001</v>
      </c>
      <c r="AG408" s="184"/>
      <c r="AH408" s="184"/>
    </row>
    <row r="409" spans="1:34" s="79" customFormat="1" ht="13.15">
      <c r="A409" s="154" t="s">
        <v>96</v>
      </c>
      <c r="B409" s="154" t="str">
        <f>VLOOKUP(A409,'CENTRO DE COSTOS'!A:D,4,FALSE)</f>
        <v>JOSE MAURICIO HERNANDEZ ROJAS</v>
      </c>
      <c r="C409" s="154" t="str">
        <f>VLOOKUP(A409,'CENTRO DE COSTOS'!A:D,2,FALSE)</f>
        <v>0004-0001</v>
      </c>
      <c r="D409" s="154">
        <v>44847</v>
      </c>
      <c r="E409" s="154">
        <v>2571136</v>
      </c>
      <c r="F409" s="154">
        <v>32004</v>
      </c>
      <c r="G409" s="154" t="s">
        <v>2958</v>
      </c>
      <c r="H409" s="154" t="s">
        <v>1719</v>
      </c>
      <c r="I409" s="154" t="s">
        <v>4695</v>
      </c>
      <c r="J409" s="154" t="s">
        <v>4696</v>
      </c>
      <c r="K409" s="154" t="s">
        <v>159</v>
      </c>
      <c r="L409" s="154" t="s">
        <v>4697</v>
      </c>
      <c r="M409" s="155">
        <v>45877.525000000001</v>
      </c>
      <c r="N409" s="155">
        <v>45880.578472222223</v>
      </c>
      <c r="O409" s="154" t="s">
        <v>2961</v>
      </c>
      <c r="P409" s="154" t="s">
        <v>2962</v>
      </c>
      <c r="Q409" s="154" t="s">
        <v>3099</v>
      </c>
      <c r="R409" s="154" t="s">
        <v>3100</v>
      </c>
      <c r="S409" s="154" t="s">
        <v>2973</v>
      </c>
      <c r="T409" s="180"/>
      <c r="U409" s="154" t="s">
        <v>2965</v>
      </c>
      <c r="V409" s="154" t="s">
        <v>4698</v>
      </c>
      <c r="W409" s="154" t="s">
        <v>2967</v>
      </c>
      <c r="X409" s="154">
        <v>3007032004</v>
      </c>
      <c r="Y409" s="154" t="s">
        <v>32</v>
      </c>
      <c r="Z409" s="154" t="s">
        <v>166</v>
      </c>
      <c r="AA409" s="154" t="s">
        <v>1743</v>
      </c>
      <c r="AB409" s="154">
        <v>1</v>
      </c>
      <c r="AC409" s="154">
        <v>0</v>
      </c>
      <c r="AD409" s="87">
        <f>IF(W409="SOPORTE_TELEFÓNICO",'BASE LIQUIDACION REDEBAN 2025'!$B$19,IF(W409="ENVÍO",'BASE LIQUIDACION REDEBAN 2025'!$C$2,IF(Y409="TIPO I",'BASE LIQUIDACION REDEBAN 2025'!$C$2,IF(Y409="TIPO II",'BASE LIQUIDACION REDEBAN 2025'!$C$3,IF(Y409="TIPO III",'BASE LIQUIDACION REDEBAN 2025'!$C$4,IF(Y409="TIPO IV",'BASE LIQUIDACION REDEBAN 2025'!$C$5,IF(Z409="AEREO",'BASE LIQUIDACION REDEBAN 2025'!$B$6,'BASE LIQUIDACION REDEBAN 2025'!$C$5)))))))</f>
        <v>479588.87655000004</v>
      </c>
      <c r="AE409" s="87">
        <f>IF(OR(W409="SOPORTE_TELEFÓNICO",W409="ENVÍO"),0,IF(Y409="TIPO I",'BASE LIQUIDACION REDEBAN 2025'!$B$10,IF(Y409="TIPO II",'BASE LIQUIDACION REDEBAN 2025'!$B$11,IF(Y409="TIPO III",'BASE LIQUIDACION REDEBAN 2025'!$B$12,'BASE LIQUIDACION REDEBAN 2025'!$B$13))))</f>
        <v>196536.5258152</v>
      </c>
      <c r="AF409" s="87">
        <f t="shared" si="6"/>
        <v>479588.87655000004</v>
      </c>
      <c r="AG409" s="184"/>
      <c r="AH409" s="184"/>
    </row>
    <row r="410" spans="1:34" s="79" customFormat="1" ht="13.15">
      <c r="A410" s="154" t="s">
        <v>100</v>
      </c>
      <c r="B410" s="154" t="str">
        <f>VLOOKUP(A410,'CENTRO DE COSTOS'!A:D,4,FALSE)</f>
        <v>KEVIN ALEXIS CORZO BUSTOS</v>
      </c>
      <c r="C410" s="154" t="str">
        <f>VLOOKUP(A410,'CENTRO DE COSTOS'!A:D,2,FALSE)</f>
        <v>0004-0007</v>
      </c>
      <c r="D410" s="154">
        <v>50001</v>
      </c>
      <c r="E410" s="154">
        <v>2574507</v>
      </c>
      <c r="F410" s="154">
        <v>47211</v>
      </c>
      <c r="G410" s="154" t="s">
        <v>2958</v>
      </c>
      <c r="H410" s="154" t="s">
        <v>295</v>
      </c>
      <c r="I410" s="154" t="s">
        <v>100</v>
      </c>
      <c r="J410" s="154" t="s">
        <v>4699</v>
      </c>
      <c r="K410" s="154" t="s">
        <v>159</v>
      </c>
      <c r="L410" s="154" t="s">
        <v>4700</v>
      </c>
      <c r="M410" s="155">
        <v>45878.674305555556</v>
      </c>
      <c r="N410" s="155">
        <v>45880.584722222222</v>
      </c>
      <c r="O410" s="154" t="s">
        <v>2961</v>
      </c>
      <c r="P410" s="154" t="s">
        <v>2962</v>
      </c>
      <c r="Q410" s="154" t="s">
        <v>3099</v>
      </c>
      <c r="R410" s="154" t="s">
        <v>3435</v>
      </c>
      <c r="S410" s="154" t="s">
        <v>2973</v>
      </c>
      <c r="T410" s="180"/>
      <c r="U410" s="154" t="s">
        <v>2965</v>
      </c>
      <c r="V410" s="154" t="s">
        <v>4701</v>
      </c>
      <c r="W410" s="154" t="s">
        <v>2967</v>
      </c>
      <c r="X410" s="154" t="s">
        <v>4702</v>
      </c>
      <c r="Y410" s="154" t="s">
        <v>25</v>
      </c>
      <c r="Z410" s="154" t="s">
        <v>166</v>
      </c>
      <c r="AA410" s="154" t="s">
        <v>937</v>
      </c>
      <c r="AB410" s="154">
        <v>1</v>
      </c>
      <c r="AC410" s="154">
        <v>0</v>
      </c>
      <c r="AD410" s="87">
        <f>IF(W410="SOPORTE_TELEFÓNICO",'BASE LIQUIDACION REDEBAN 2025'!$B$19,IF(W410="ENVÍO",'BASE LIQUIDACION REDEBAN 2025'!$C$2,IF(Y410="TIPO I",'BASE LIQUIDACION REDEBAN 2025'!$C$2,IF(Y410="TIPO II",'BASE LIQUIDACION REDEBAN 2025'!$C$3,IF(Y410="TIPO III",'BASE LIQUIDACION REDEBAN 2025'!$C$4,IF(Y410="TIPO IV",'BASE LIQUIDACION REDEBAN 2025'!$C$5,IF(Z410="AEREO",'BASE LIQUIDACION REDEBAN 2025'!$B$6,'BASE LIQUIDACION REDEBAN 2025'!$C$5)))))))</f>
        <v>65960.072302</v>
      </c>
      <c r="AE410" s="87">
        <f>IF(OR(W410="SOPORTE_TELEFÓNICO",W410="ENVÍO"),0,IF(Y410="TIPO I",'BASE LIQUIDACION REDEBAN 2025'!$B$10,IF(Y410="TIPO II",'BASE LIQUIDACION REDEBAN 2025'!$B$11,IF(Y410="TIPO III",'BASE LIQUIDACION REDEBAN 2025'!$B$12,'BASE LIQUIDACION REDEBAN 2025'!$B$13))))</f>
        <v>75096.394270399993</v>
      </c>
      <c r="AF410" s="87">
        <f t="shared" si="6"/>
        <v>65960.072302</v>
      </c>
      <c r="AG410" s="184"/>
      <c r="AH410" s="184"/>
    </row>
    <row r="411" spans="1:34" s="79" customFormat="1" ht="13.15">
      <c r="A411" s="154" t="s">
        <v>94</v>
      </c>
      <c r="B411" s="154" t="str">
        <f>VLOOKUP(A411,'CENTRO DE COSTOS'!A:D,4,FALSE)</f>
        <v>DIEGO FERNANDO HENAO CARDONA</v>
      </c>
      <c r="C411" s="154" t="str">
        <f>VLOOKUP(A411,'CENTRO DE COSTOS'!A:D,2,FALSE)</f>
        <v>0004-0002</v>
      </c>
      <c r="D411" s="154">
        <v>66001</v>
      </c>
      <c r="E411" s="154">
        <v>2574865</v>
      </c>
      <c r="F411" s="154">
        <v>52578</v>
      </c>
      <c r="G411" s="154" t="s">
        <v>2958</v>
      </c>
      <c r="H411" s="154" t="s">
        <v>606</v>
      </c>
      <c r="I411" s="154" t="s">
        <v>94</v>
      </c>
      <c r="J411" s="154" t="s">
        <v>4703</v>
      </c>
      <c r="K411" s="154" t="s">
        <v>159</v>
      </c>
      <c r="L411" s="154" t="s">
        <v>4704</v>
      </c>
      <c r="M411" s="155">
        <v>45879.34652777778</v>
      </c>
      <c r="N411" s="155">
        <v>45880.606944444444</v>
      </c>
      <c r="O411" s="154" t="s">
        <v>2961</v>
      </c>
      <c r="P411" s="154" t="s">
        <v>2962</v>
      </c>
      <c r="Q411" s="154" t="s">
        <v>2995</v>
      </c>
      <c r="R411" s="154" t="s">
        <v>2972</v>
      </c>
      <c r="S411" s="154" t="s">
        <v>2973</v>
      </c>
      <c r="T411" s="180"/>
      <c r="U411" s="154" t="s">
        <v>2965</v>
      </c>
      <c r="V411" s="154" t="s">
        <v>4705</v>
      </c>
      <c r="W411" s="154" t="s">
        <v>2967</v>
      </c>
      <c r="X411" s="154" t="s">
        <v>4706</v>
      </c>
      <c r="Y411" s="154" t="s">
        <v>25</v>
      </c>
      <c r="Z411" s="154" t="s">
        <v>166</v>
      </c>
      <c r="AA411" s="154" t="s">
        <v>2942</v>
      </c>
      <c r="AB411" s="154">
        <v>1</v>
      </c>
      <c r="AC411" s="154">
        <v>0</v>
      </c>
      <c r="AD411" s="87">
        <f>IF(W411="SOPORTE_TELEFÓNICO",'BASE LIQUIDACION REDEBAN 2025'!$B$19,IF(W411="ENVÍO",'BASE LIQUIDACION REDEBAN 2025'!$C$2,IF(Y411="TIPO I",'BASE LIQUIDACION REDEBAN 2025'!$C$2,IF(Y411="TIPO II",'BASE LIQUIDACION REDEBAN 2025'!$C$3,IF(Y411="TIPO III",'BASE LIQUIDACION REDEBAN 2025'!$C$4,IF(Y411="TIPO IV",'BASE LIQUIDACION REDEBAN 2025'!$C$5,IF(Z411="AEREO",'BASE LIQUIDACION REDEBAN 2025'!$B$6,'BASE LIQUIDACION REDEBAN 2025'!$C$5)))))))</f>
        <v>65960.072302</v>
      </c>
      <c r="AE411" s="87">
        <f>IF(OR(W411="SOPORTE_TELEFÓNICO",W411="ENVÍO"),0,IF(Y411="TIPO I",'BASE LIQUIDACION REDEBAN 2025'!$B$10,IF(Y411="TIPO II",'BASE LIQUIDACION REDEBAN 2025'!$B$11,IF(Y411="TIPO III",'BASE LIQUIDACION REDEBAN 2025'!$B$12,'BASE LIQUIDACION REDEBAN 2025'!$B$13))))</f>
        <v>75096.394270399993</v>
      </c>
      <c r="AF411" s="87">
        <f t="shared" si="6"/>
        <v>65960.072302</v>
      </c>
      <c r="AG411" s="184"/>
      <c r="AH411" s="184"/>
    </row>
    <row r="412" spans="1:34" s="79" customFormat="1" ht="13.15">
      <c r="A412" s="154" t="s">
        <v>76</v>
      </c>
      <c r="B412" s="154" t="str">
        <f>VLOOKUP(A412,'CENTRO DE COSTOS'!A:D,4,FALSE)</f>
        <v>DIEGO FERNANDO HENAO CARDONA</v>
      </c>
      <c r="C412" s="154" t="str">
        <f>VLOOKUP(A412,'CENTRO DE COSTOS'!A:D,2,FALSE)</f>
        <v>0004-0003</v>
      </c>
      <c r="D412" s="154">
        <v>19075</v>
      </c>
      <c r="E412" s="154">
        <v>2574159</v>
      </c>
      <c r="F412" s="154">
        <v>40739</v>
      </c>
      <c r="G412" s="154" t="s">
        <v>2958</v>
      </c>
      <c r="H412" s="154" t="s">
        <v>258</v>
      </c>
      <c r="I412" s="154" t="s">
        <v>4707</v>
      </c>
      <c r="J412" s="154" t="s">
        <v>4708</v>
      </c>
      <c r="K412" s="154" t="s">
        <v>159</v>
      </c>
      <c r="L412" s="154" t="s">
        <v>4709</v>
      </c>
      <c r="M412" s="155">
        <v>45878.481249999997</v>
      </c>
      <c r="N412" s="155">
        <v>45880.609027777777</v>
      </c>
      <c r="O412" s="154" t="s">
        <v>2961</v>
      </c>
      <c r="P412" s="154" t="s">
        <v>2962</v>
      </c>
      <c r="Q412" s="154" t="s">
        <v>3076</v>
      </c>
      <c r="R412" s="154" t="s">
        <v>3076</v>
      </c>
      <c r="S412" s="154" t="s">
        <v>200</v>
      </c>
      <c r="T412" s="180"/>
      <c r="U412" s="154" t="s">
        <v>2965</v>
      </c>
      <c r="V412" s="154" t="s">
        <v>4710</v>
      </c>
      <c r="W412" s="154" t="s">
        <v>2967</v>
      </c>
      <c r="X412" s="154" t="s">
        <v>4711</v>
      </c>
      <c r="Y412" s="154" t="s">
        <v>32</v>
      </c>
      <c r="Z412" s="154" t="s">
        <v>166</v>
      </c>
      <c r="AA412" s="154" t="s">
        <v>330</v>
      </c>
      <c r="AB412" s="154">
        <v>1</v>
      </c>
      <c r="AC412" s="154">
        <v>0</v>
      </c>
      <c r="AD412" s="87">
        <f>IF(W412="SOPORTE_TELEFÓNICO",'BASE LIQUIDACION REDEBAN 2025'!$B$19,IF(W412="ENVÍO",'BASE LIQUIDACION REDEBAN 2025'!$C$2,IF(Y412="TIPO I",'BASE LIQUIDACION REDEBAN 2025'!$C$2,IF(Y412="TIPO II",'BASE LIQUIDACION REDEBAN 2025'!$C$3,IF(Y412="TIPO III",'BASE LIQUIDACION REDEBAN 2025'!$C$4,IF(Y412="TIPO IV",'BASE LIQUIDACION REDEBAN 2025'!$C$5,IF(Z412="AEREO",'BASE LIQUIDACION REDEBAN 2025'!$B$6,'BASE LIQUIDACION REDEBAN 2025'!$C$5)))))))</f>
        <v>479588.87655000004</v>
      </c>
      <c r="AE412" s="87">
        <f>IF(OR(W412="SOPORTE_TELEFÓNICO",W412="ENVÍO"),0,IF(Y412="TIPO I",'BASE LIQUIDACION REDEBAN 2025'!$B$10,IF(Y412="TIPO II",'BASE LIQUIDACION REDEBAN 2025'!$B$11,IF(Y412="TIPO III",'BASE LIQUIDACION REDEBAN 2025'!$B$12,'BASE LIQUIDACION REDEBAN 2025'!$B$13))))</f>
        <v>196536.5258152</v>
      </c>
      <c r="AF412" s="87">
        <f t="shared" si="6"/>
        <v>479588.87655000004</v>
      </c>
      <c r="AG412" s="184"/>
      <c r="AH412" s="184"/>
    </row>
    <row r="413" spans="1:34" s="79" customFormat="1" ht="13.15">
      <c r="A413" s="154" t="s">
        <v>86</v>
      </c>
      <c r="B413" s="154" t="str">
        <f>VLOOKUP(A413,'CENTRO DE COSTOS'!A:D,4,FALSE)</f>
        <v>KEVIN ALEXIS CORZO BUSTOS</v>
      </c>
      <c r="C413" s="154" t="str">
        <f>VLOOKUP(A413,'CENTRO DE COSTOS'!A:D,2,FALSE)</f>
        <v>0004-0007</v>
      </c>
      <c r="D413" s="154">
        <v>73217</v>
      </c>
      <c r="E413" s="154">
        <v>2555434</v>
      </c>
      <c r="F413" s="154">
        <v>67831</v>
      </c>
      <c r="G413" s="154" t="s">
        <v>2958</v>
      </c>
      <c r="H413" s="154" t="s">
        <v>703</v>
      </c>
      <c r="I413" s="154" t="s">
        <v>4712</v>
      </c>
      <c r="J413" s="154" t="s">
        <v>4713</v>
      </c>
      <c r="K413" s="154" t="s">
        <v>159</v>
      </c>
      <c r="L413" s="154" t="s">
        <v>4714</v>
      </c>
      <c r="M413" s="155">
        <v>45874.443055555559</v>
      </c>
      <c r="N413" s="155">
        <v>45880.613194444442</v>
      </c>
      <c r="O413" s="154" t="s">
        <v>2961</v>
      </c>
      <c r="P413" s="154" t="s">
        <v>2962</v>
      </c>
      <c r="Q413" s="154" t="s">
        <v>2978</v>
      </c>
      <c r="R413" s="154" t="s">
        <v>2983</v>
      </c>
      <c r="S413" s="154" t="s">
        <v>2973</v>
      </c>
      <c r="T413" s="180"/>
      <c r="U413" s="154" t="s">
        <v>2965</v>
      </c>
      <c r="V413" s="154" t="s">
        <v>4715</v>
      </c>
      <c r="W413" s="154" t="s">
        <v>2967</v>
      </c>
      <c r="X413" s="154" t="s">
        <v>4716</v>
      </c>
      <c r="Y413" s="154" t="s">
        <v>30</v>
      </c>
      <c r="Z413" s="154" t="s">
        <v>166</v>
      </c>
      <c r="AA413" s="154" t="s">
        <v>344</v>
      </c>
      <c r="AB413" s="154">
        <v>1</v>
      </c>
      <c r="AC413" s="154">
        <v>0</v>
      </c>
      <c r="AD413" s="87">
        <f>IF(W413="SOPORTE_TELEFÓNICO",'BASE LIQUIDACION REDEBAN 2025'!$B$19,IF(W413="ENVÍO",'BASE LIQUIDACION REDEBAN 2025'!$C$2,IF(Y413="TIPO I",'BASE LIQUIDACION REDEBAN 2025'!$C$2,IF(Y413="TIPO II",'BASE LIQUIDACION REDEBAN 2025'!$C$3,IF(Y413="TIPO III",'BASE LIQUIDACION REDEBAN 2025'!$C$4,IF(Y413="TIPO IV",'BASE LIQUIDACION REDEBAN 2025'!$C$5,IF(Z413="AEREO",'BASE LIQUIDACION REDEBAN 2025'!$B$6,'BASE LIQUIDACION REDEBAN 2025'!$C$5)))))))</f>
        <v>275728.78077800001</v>
      </c>
      <c r="AE413" s="87">
        <f>IF(OR(W413="SOPORTE_TELEFÓNICO",W413="ENVÍO"),0,IF(Y413="TIPO I",'BASE LIQUIDACION REDEBAN 2025'!$B$10,IF(Y413="TIPO II",'BASE LIQUIDACION REDEBAN 2025'!$B$11,IF(Y413="TIPO III",'BASE LIQUIDACION REDEBAN 2025'!$B$12,'BASE LIQUIDACION REDEBAN 2025'!$B$13))))</f>
        <v>196536.5258152</v>
      </c>
      <c r="AF413" s="87">
        <f t="shared" si="6"/>
        <v>275728.78077800001</v>
      </c>
      <c r="AG413" s="184"/>
      <c r="AH413" s="184"/>
    </row>
    <row r="414" spans="1:34" s="79" customFormat="1" ht="13.15">
      <c r="A414" s="154" t="s">
        <v>100</v>
      </c>
      <c r="B414" s="154" t="str">
        <f>VLOOKUP(A414,'CENTRO DE COSTOS'!A:D,4,FALSE)</f>
        <v>KEVIN ALEXIS CORZO BUSTOS</v>
      </c>
      <c r="C414" s="154" t="str">
        <f>VLOOKUP(A414,'CENTRO DE COSTOS'!A:D,2,FALSE)</f>
        <v>0004-0007</v>
      </c>
      <c r="D414" s="154">
        <v>50001</v>
      </c>
      <c r="E414" s="154">
        <v>2578288</v>
      </c>
      <c r="F414" s="154">
        <v>29022</v>
      </c>
      <c r="G414" s="154" t="s">
        <v>2958</v>
      </c>
      <c r="H414" s="154" t="s">
        <v>295</v>
      </c>
      <c r="I414" s="154" t="s">
        <v>100</v>
      </c>
      <c r="J414" s="154" t="s">
        <v>4717</v>
      </c>
      <c r="K414" s="154" t="s">
        <v>159</v>
      </c>
      <c r="L414" s="154" t="s">
        <v>4718</v>
      </c>
      <c r="M414" s="155">
        <v>45880.449305555558</v>
      </c>
      <c r="N414" s="155">
        <v>45880.614583333336</v>
      </c>
      <c r="O414" s="154" t="s">
        <v>2961</v>
      </c>
      <c r="P414" s="154" t="s">
        <v>2962</v>
      </c>
      <c r="Q414" s="154" t="s">
        <v>2971</v>
      </c>
      <c r="R414" s="154" t="s">
        <v>3027</v>
      </c>
      <c r="S414" s="154" t="s">
        <v>2973</v>
      </c>
      <c r="T414" s="180"/>
      <c r="U414" s="154" t="s">
        <v>2965</v>
      </c>
      <c r="V414" s="154" t="s">
        <v>4719</v>
      </c>
      <c r="W414" s="154" t="s">
        <v>2967</v>
      </c>
      <c r="X414" s="154" t="s">
        <v>4720</v>
      </c>
      <c r="Y414" s="154" t="s">
        <v>25</v>
      </c>
      <c r="Z414" s="154" t="s">
        <v>166</v>
      </c>
      <c r="AA414" s="154" t="s">
        <v>3167</v>
      </c>
      <c r="AB414" s="154">
        <v>1</v>
      </c>
      <c r="AC414" s="154">
        <v>0</v>
      </c>
      <c r="AD414" s="87">
        <f>IF(W414="SOPORTE_TELEFÓNICO",'BASE LIQUIDACION REDEBAN 2025'!$B$19,IF(W414="ENVÍO",'BASE LIQUIDACION REDEBAN 2025'!$C$2,IF(Y414="TIPO I",'BASE LIQUIDACION REDEBAN 2025'!$C$2,IF(Y414="TIPO II",'BASE LIQUIDACION REDEBAN 2025'!$C$3,IF(Y414="TIPO III",'BASE LIQUIDACION REDEBAN 2025'!$C$4,IF(Y414="TIPO IV",'BASE LIQUIDACION REDEBAN 2025'!$C$5,IF(Z414="AEREO",'BASE LIQUIDACION REDEBAN 2025'!$B$6,'BASE LIQUIDACION REDEBAN 2025'!$C$5)))))))</f>
        <v>65960.072302</v>
      </c>
      <c r="AE414" s="87">
        <f>IF(OR(W414="SOPORTE_TELEFÓNICO",W414="ENVÍO"),0,IF(Y414="TIPO I",'BASE LIQUIDACION REDEBAN 2025'!$B$10,IF(Y414="TIPO II",'BASE LIQUIDACION REDEBAN 2025'!$B$11,IF(Y414="TIPO III",'BASE LIQUIDACION REDEBAN 2025'!$B$12,'BASE LIQUIDACION REDEBAN 2025'!$B$13))))</f>
        <v>75096.394270399993</v>
      </c>
      <c r="AF414" s="87">
        <f t="shared" si="6"/>
        <v>65960.072302</v>
      </c>
      <c r="AG414" s="184"/>
      <c r="AH414" s="184"/>
    </row>
    <row r="415" spans="1:34" s="79" customFormat="1" ht="13.15">
      <c r="A415" s="154" t="s">
        <v>90</v>
      </c>
      <c r="B415" s="154" t="str">
        <f>VLOOKUP(A415,'CENTRO DE COSTOS'!A:D,4,FALSE)</f>
        <v>JUAN SEBASTIÁN RÍOS CASTRILLÓN</v>
      </c>
      <c r="C415" s="154" t="str">
        <f>VLOOKUP(A415,'CENTRO DE COSTOS'!A:D,2,FALSE)</f>
        <v>0004-0005</v>
      </c>
      <c r="D415" s="154">
        <v>5148</v>
      </c>
      <c r="E415" s="154">
        <v>2574455</v>
      </c>
      <c r="F415" s="154">
        <v>75034</v>
      </c>
      <c r="G415" s="154" t="s">
        <v>2958</v>
      </c>
      <c r="H415" s="154" t="s">
        <v>197</v>
      </c>
      <c r="I415" s="154" t="s">
        <v>1382</v>
      </c>
      <c r="J415" s="154" t="s">
        <v>4721</v>
      </c>
      <c r="K415" s="154" t="s">
        <v>159</v>
      </c>
      <c r="L415" s="154" t="s">
        <v>4722</v>
      </c>
      <c r="M415" s="155">
        <v>45879.333333333336</v>
      </c>
      <c r="N415" s="155">
        <v>45880.640972222223</v>
      </c>
      <c r="O415" s="154" t="s">
        <v>2961</v>
      </c>
      <c r="P415" s="154" t="s">
        <v>2962</v>
      </c>
      <c r="Q415" s="154" t="s">
        <v>2995</v>
      </c>
      <c r="R415" s="154" t="s">
        <v>2972</v>
      </c>
      <c r="S415" s="154" t="s">
        <v>2973</v>
      </c>
      <c r="T415" s="180"/>
      <c r="U415" s="154" t="s">
        <v>2965</v>
      </c>
      <c r="V415" s="154" t="s">
        <v>4723</v>
      </c>
      <c r="W415" s="154" t="s">
        <v>2967</v>
      </c>
      <c r="X415" s="154" t="s">
        <v>4724</v>
      </c>
      <c r="Y415" s="154" t="s">
        <v>28</v>
      </c>
      <c r="Z415" s="154" t="s">
        <v>166</v>
      </c>
      <c r="AA415" s="154" t="s">
        <v>3209</v>
      </c>
      <c r="AB415" s="154">
        <v>1</v>
      </c>
      <c r="AC415" s="154">
        <v>0</v>
      </c>
      <c r="AD415" s="87">
        <f>IF(W415="SOPORTE_TELEFÓNICO",'BASE LIQUIDACION REDEBAN 2025'!$B$19,IF(W415="ENVÍO",'BASE LIQUIDACION REDEBAN 2025'!$C$2,IF(Y415="TIPO I",'BASE LIQUIDACION REDEBAN 2025'!$C$2,IF(Y415="TIPO II",'BASE LIQUIDACION REDEBAN 2025'!$C$3,IF(Y415="TIPO III",'BASE LIQUIDACION REDEBAN 2025'!$C$4,IF(Y415="TIPO IV",'BASE LIQUIDACION REDEBAN 2025'!$C$5,IF(Z415="AEREO",'BASE LIQUIDACION REDEBAN 2025'!$B$6,'BASE LIQUIDACION REDEBAN 2025'!$C$5)))))))</f>
        <v>144967.87232000002</v>
      </c>
      <c r="AE415" s="87">
        <f>IF(OR(W415="SOPORTE_TELEFÓNICO",W415="ENVÍO"),0,IF(Y415="TIPO I",'BASE LIQUIDACION REDEBAN 2025'!$B$10,IF(Y415="TIPO II",'BASE LIQUIDACION REDEBAN 2025'!$B$11,IF(Y415="TIPO III",'BASE LIQUIDACION REDEBAN 2025'!$B$12,'BASE LIQUIDACION REDEBAN 2025'!$B$13))))</f>
        <v>140395.6348884</v>
      </c>
      <c r="AF415" s="87">
        <f t="shared" si="6"/>
        <v>144967.87232000002</v>
      </c>
      <c r="AG415" s="184"/>
      <c r="AH415" s="184"/>
    </row>
    <row r="416" spans="1:34" s="79" customFormat="1" ht="13.15">
      <c r="A416" s="154" t="s">
        <v>68</v>
      </c>
      <c r="B416" s="154" t="str">
        <f>VLOOKUP(A416,'CENTRO DE COSTOS'!A:D,4,FALSE)</f>
        <v>WILLIAM ASDRUBAL ROZO ROZO</v>
      </c>
      <c r="C416" s="154" t="str">
        <f>VLOOKUP(A416,'CENTRO DE COSTOS'!A:D,2,FALSE)</f>
        <v>0004-0004</v>
      </c>
      <c r="D416" s="154">
        <v>25430</v>
      </c>
      <c r="E416" s="154">
        <v>2575203</v>
      </c>
      <c r="F416" s="154">
        <v>75260</v>
      </c>
      <c r="G416" s="154" t="s">
        <v>2958</v>
      </c>
      <c r="H416" s="154" t="s">
        <v>470</v>
      </c>
      <c r="I416" s="154" t="s">
        <v>2682</v>
      </c>
      <c r="J416" s="154" t="s">
        <v>4725</v>
      </c>
      <c r="K416" s="154" t="s">
        <v>159</v>
      </c>
      <c r="L416" s="154" t="s">
        <v>4726</v>
      </c>
      <c r="M416" s="155">
        <v>45879.568749999999</v>
      </c>
      <c r="N416" s="155">
        <v>45880.648611111108</v>
      </c>
      <c r="O416" s="154" t="s">
        <v>2961</v>
      </c>
      <c r="P416" s="154" t="s">
        <v>2988</v>
      </c>
      <c r="Q416" s="154" t="s">
        <v>2963</v>
      </c>
      <c r="R416" s="154" t="s">
        <v>3326</v>
      </c>
      <c r="S416" s="154" t="s">
        <v>2973</v>
      </c>
      <c r="T416" s="180"/>
      <c r="U416" s="154" t="s">
        <v>2965</v>
      </c>
      <c r="V416" s="154" t="s">
        <v>4727</v>
      </c>
      <c r="W416" s="154" t="s">
        <v>2967</v>
      </c>
      <c r="X416" s="154" t="s">
        <v>4728</v>
      </c>
      <c r="Y416" s="154" t="s">
        <v>28</v>
      </c>
      <c r="Z416" s="154" t="s">
        <v>166</v>
      </c>
      <c r="AA416" s="154" t="s">
        <v>573</v>
      </c>
      <c r="AB416" s="154">
        <v>1</v>
      </c>
      <c r="AC416" s="154">
        <v>0</v>
      </c>
      <c r="AD416" s="87">
        <f>IF(W416="SOPORTE_TELEFÓNICO",'BASE LIQUIDACION REDEBAN 2025'!$B$19,IF(W416="ENVÍO",'BASE LIQUIDACION REDEBAN 2025'!$C$2,IF(Y416="TIPO I",'BASE LIQUIDACION REDEBAN 2025'!$C$2,IF(Y416="TIPO II",'BASE LIQUIDACION REDEBAN 2025'!$C$3,IF(Y416="TIPO III",'BASE LIQUIDACION REDEBAN 2025'!$C$4,IF(Y416="TIPO IV",'BASE LIQUIDACION REDEBAN 2025'!$C$5,IF(Z416="AEREO",'BASE LIQUIDACION REDEBAN 2025'!$B$6,'BASE LIQUIDACION REDEBAN 2025'!$C$5)))))))</f>
        <v>144967.87232000002</v>
      </c>
      <c r="AE416" s="87">
        <f>IF(OR(W416="SOPORTE_TELEFÓNICO",W416="ENVÍO"),0,IF(Y416="TIPO I",'BASE LIQUIDACION REDEBAN 2025'!$B$10,IF(Y416="TIPO II",'BASE LIQUIDACION REDEBAN 2025'!$B$11,IF(Y416="TIPO III",'BASE LIQUIDACION REDEBAN 2025'!$B$12,'BASE LIQUIDACION REDEBAN 2025'!$B$13))))</f>
        <v>140395.6348884</v>
      </c>
      <c r="AF416" s="87">
        <f t="shared" si="6"/>
        <v>144967.87232000002</v>
      </c>
      <c r="AG416" s="184"/>
      <c r="AH416" s="184"/>
    </row>
    <row r="417" spans="1:34" s="79" customFormat="1" ht="13.15">
      <c r="A417" s="154" t="s">
        <v>94</v>
      </c>
      <c r="B417" s="154" t="str">
        <f>VLOOKUP(A417,'CENTRO DE COSTOS'!A:D,4,FALSE)</f>
        <v>DIEGO FERNANDO HENAO CARDONA</v>
      </c>
      <c r="C417" s="154" t="str">
        <f>VLOOKUP(A417,'CENTRO DE COSTOS'!A:D,2,FALSE)</f>
        <v>0004-0002</v>
      </c>
      <c r="D417" s="154">
        <v>63001</v>
      </c>
      <c r="E417" s="154">
        <v>2574235</v>
      </c>
      <c r="F417" s="154">
        <v>33988</v>
      </c>
      <c r="G417" s="154" t="s">
        <v>2958</v>
      </c>
      <c r="H417" s="154" t="s">
        <v>581</v>
      </c>
      <c r="I417" s="154" t="s">
        <v>582</v>
      </c>
      <c r="J417" s="154" t="s">
        <v>4729</v>
      </c>
      <c r="K417" s="154" t="s">
        <v>159</v>
      </c>
      <c r="L417" s="154" t="s">
        <v>4730</v>
      </c>
      <c r="M417" s="155">
        <v>45878.484027777777</v>
      </c>
      <c r="N417" s="155">
        <v>45880.660416666666</v>
      </c>
      <c r="O417" s="154" t="s">
        <v>2961</v>
      </c>
      <c r="P417" s="154" t="s">
        <v>2962</v>
      </c>
      <c r="Q417" s="154" t="s">
        <v>3495</v>
      </c>
      <c r="R417" s="154" t="s">
        <v>4731</v>
      </c>
      <c r="S417" s="154" t="s">
        <v>220</v>
      </c>
      <c r="T417" s="180"/>
      <c r="U417" s="154" t="s">
        <v>2965</v>
      </c>
      <c r="V417" s="154" t="s">
        <v>4732</v>
      </c>
      <c r="W417" s="154" t="s">
        <v>2967</v>
      </c>
      <c r="X417" s="154" t="s">
        <v>4733</v>
      </c>
      <c r="Y417" s="154" t="s">
        <v>28</v>
      </c>
      <c r="Z417" s="154" t="s">
        <v>166</v>
      </c>
      <c r="AA417" s="154" t="s">
        <v>587</v>
      </c>
      <c r="AB417" s="154">
        <v>1</v>
      </c>
      <c r="AC417" s="154">
        <v>0</v>
      </c>
      <c r="AD417" s="87">
        <f>IF(W417="SOPORTE_TELEFÓNICO",'BASE LIQUIDACION REDEBAN 2025'!$B$19,IF(W417="ENVÍO",'BASE LIQUIDACION REDEBAN 2025'!$C$2,IF(Y417="TIPO I",'BASE LIQUIDACION REDEBAN 2025'!$C$2,IF(Y417="TIPO II",'BASE LIQUIDACION REDEBAN 2025'!$C$3,IF(Y417="TIPO III",'BASE LIQUIDACION REDEBAN 2025'!$C$4,IF(Y417="TIPO IV",'BASE LIQUIDACION REDEBAN 2025'!$C$5,IF(Z417="AEREO",'BASE LIQUIDACION REDEBAN 2025'!$B$6,'BASE LIQUIDACION REDEBAN 2025'!$C$5)))))))</f>
        <v>144967.87232000002</v>
      </c>
      <c r="AE417" s="87">
        <f>IF(OR(W417="SOPORTE_TELEFÓNICO",W417="ENVÍO"),0,IF(Y417="TIPO I",'BASE LIQUIDACION REDEBAN 2025'!$B$10,IF(Y417="TIPO II",'BASE LIQUIDACION REDEBAN 2025'!$B$11,IF(Y417="TIPO III",'BASE LIQUIDACION REDEBAN 2025'!$B$12,'BASE LIQUIDACION REDEBAN 2025'!$B$13))))</f>
        <v>140395.6348884</v>
      </c>
      <c r="AF417" s="87">
        <f t="shared" si="6"/>
        <v>144967.87232000002</v>
      </c>
      <c r="AG417" s="184"/>
      <c r="AH417" s="184"/>
    </row>
    <row r="418" spans="1:34" s="79" customFormat="1" ht="13.15">
      <c r="A418" s="154" t="s">
        <v>91</v>
      </c>
      <c r="B418" s="154" t="str">
        <f>VLOOKUP(A418,'CENTRO DE COSTOS'!A:D,4,FALSE)</f>
        <v>JOSE MAURICIO HERNANDEZ ROJAS</v>
      </c>
      <c r="C418" s="154" t="str">
        <f>VLOOKUP(A418,'CENTRO DE COSTOS'!A:D,2,FALSE)</f>
        <v>0004-0001</v>
      </c>
      <c r="D418" s="154">
        <v>23500</v>
      </c>
      <c r="E418" s="154">
        <v>2565654</v>
      </c>
      <c r="F418" s="154">
        <v>60823</v>
      </c>
      <c r="G418" s="154" t="s">
        <v>2958</v>
      </c>
      <c r="H418" s="154" t="s">
        <v>421</v>
      </c>
      <c r="I418" s="154" t="s">
        <v>4734</v>
      </c>
      <c r="J418" s="154" t="s">
        <v>4735</v>
      </c>
      <c r="K418" s="154" t="s">
        <v>159</v>
      </c>
      <c r="L418" s="154" t="s">
        <v>4736</v>
      </c>
      <c r="M418" s="155">
        <v>45875.702777777777</v>
      </c>
      <c r="N418" s="155">
        <v>45880.688888888886</v>
      </c>
      <c r="O418" s="154" t="s">
        <v>2961</v>
      </c>
      <c r="P418" s="154" t="s">
        <v>2962</v>
      </c>
      <c r="Q418" s="154" t="s">
        <v>3099</v>
      </c>
      <c r="R418" s="154" t="s">
        <v>3100</v>
      </c>
      <c r="S418" s="154" t="s">
        <v>2973</v>
      </c>
      <c r="T418" s="180"/>
      <c r="U418" s="154" t="s">
        <v>2965</v>
      </c>
      <c r="V418" s="154" t="s">
        <v>4737</v>
      </c>
      <c r="W418" s="154" t="s">
        <v>2967</v>
      </c>
      <c r="X418" s="154" t="s">
        <v>4738</v>
      </c>
      <c r="Y418" s="154" t="s">
        <v>30</v>
      </c>
      <c r="Z418" s="154" t="s">
        <v>166</v>
      </c>
      <c r="AA418" s="154" t="s">
        <v>2000</v>
      </c>
      <c r="AB418" s="154">
        <v>1</v>
      </c>
      <c r="AC418" s="154">
        <v>0</v>
      </c>
      <c r="AD418" s="87">
        <f>IF(W418="SOPORTE_TELEFÓNICO",'BASE LIQUIDACION REDEBAN 2025'!$B$19,IF(W418="ENVÍO",'BASE LIQUIDACION REDEBAN 2025'!$C$2,IF(Y418="TIPO I",'BASE LIQUIDACION REDEBAN 2025'!$C$2,IF(Y418="TIPO II",'BASE LIQUIDACION REDEBAN 2025'!$C$3,IF(Y418="TIPO III",'BASE LIQUIDACION REDEBAN 2025'!$C$4,IF(Y418="TIPO IV",'BASE LIQUIDACION REDEBAN 2025'!$C$5,IF(Z418="AEREO",'BASE LIQUIDACION REDEBAN 2025'!$B$6,'BASE LIQUIDACION REDEBAN 2025'!$C$5)))))))</f>
        <v>275728.78077800001</v>
      </c>
      <c r="AE418" s="87">
        <f>IF(OR(W418="SOPORTE_TELEFÓNICO",W418="ENVÍO"),0,IF(Y418="TIPO I",'BASE LIQUIDACION REDEBAN 2025'!$B$10,IF(Y418="TIPO II",'BASE LIQUIDACION REDEBAN 2025'!$B$11,IF(Y418="TIPO III",'BASE LIQUIDACION REDEBAN 2025'!$B$12,'BASE LIQUIDACION REDEBAN 2025'!$B$13))))</f>
        <v>196536.5258152</v>
      </c>
      <c r="AF418" s="87">
        <f t="shared" si="6"/>
        <v>275728.78077800001</v>
      </c>
      <c r="AG418" s="184"/>
      <c r="AH418" s="184"/>
    </row>
    <row r="419" spans="1:34" s="79" customFormat="1" ht="13.15">
      <c r="A419" s="154" t="s">
        <v>72</v>
      </c>
      <c r="B419" s="154" t="str">
        <f>VLOOKUP(A419,'CENTRO DE COSTOS'!A:D,4,FALSE)</f>
        <v>MIGUEL JULIÁN HERNÁNDEZ GUARÍN</v>
      </c>
      <c r="C419" s="154" t="str">
        <f>VLOOKUP(A419,'CENTRO DE COSTOS'!A:D,2,FALSE)</f>
        <v>0004-0008</v>
      </c>
      <c r="D419" s="154">
        <v>68276</v>
      </c>
      <c r="E419" s="154">
        <v>2578961</v>
      </c>
      <c r="F419" s="154">
        <v>45683</v>
      </c>
      <c r="G419" s="154" t="s">
        <v>2958</v>
      </c>
      <c r="H419" s="154" t="s">
        <v>820</v>
      </c>
      <c r="I419" s="154" t="s">
        <v>952</v>
      </c>
      <c r="J419" s="154" t="s">
        <v>4739</v>
      </c>
      <c r="K419" s="154" t="s">
        <v>159</v>
      </c>
      <c r="L419" s="154" t="s">
        <v>4740</v>
      </c>
      <c r="M419" s="155">
        <v>45880.487500000003</v>
      </c>
      <c r="N419" s="155">
        <v>45880.703472222223</v>
      </c>
      <c r="O419" s="154" t="s">
        <v>2961</v>
      </c>
      <c r="P419" s="154" t="s">
        <v>2962</v>
      </c>
      <c r="Q419" s="154" t="s">
        <v>3046</v>
      </c>
      <c r="R419" s="154" t="s">
        <v>2972</v>
      </c>
      <c r="S419" s="154" t="s">
        <v>2973</v>
      </c>
      <c r="T419" s="180"/>
      <c r="U419" s="154" t="s">
        <v>2965</v>
      </c>
      <c r="V419" s="154" t="s">
        <v>4741</v>
      </c>
      <c r="W419" s="154" t="s">
        <v>2967</v>
      </c>
      <c r="X419" s="154" t="s">
        <v>4742</v>
      </c>
      <c r="Y419" s="154" t="s">
        <v>25</v>
      </c>
      <c r="Z419" s="154" t="s">
        <v>166</v>
      </c>
      <c r="AA419" s="154" t="s">
        <v>310</v>
      </c>
      <c r="AB419" s="154">
        <v>1</v>
      </c>
      <c r="AC419" s="154">
        <v>0</v>
      </c>
      <c r="AD419" s="87">
        <f>IF(W419="SOPORTE_TELEFÓNICO",'BASE LIQUIDACION REDEBAN 2025'!$B$19,IF(W419="ENVÍO",'BASE LIQUIDACION REDEBAN 2025'!$C$2,IF(Y419="TIPO I",'BASE LIQUIDACION REDEBAN 2025'!$C$2,IF(Y419="TIPO II",'BASE LIQUIDACION REDEBAN 2025'!$C$3,IF(Y419="TIPO III",'BASE LIQUIDACION REDEBAN 2025'!$C$4,IF(Y419="TIPO IV",'BASE LIQUIDACION REDEBAN 2025'!$C$5,IF(Z419="AEREO",'BASE LIQUIDACION REDEBAN 2025'!$B$6,'BASE LIQUIDACION REDEBAN 2025'!$C$5)))))))</f>
        <v>65960.072302</v>
      </c>
      <c r="AE419" s="87">
        <f>IF(OR(W419="SOPORTE_TELEFÓNICO",W419="ENVÍO"),0,IF(Y419="TIPO I",'BASE LIQUIDACION REDEBAN 2025'!$B$10,IF(Y419="TIPO II",'BASE LIQUIDACION REDEBAN 2025'!$B$11,IF(Y419="TIPO III",'BASE LIQUIDACION REDEBAN 2025'!$B$12,'BASE LIQUIDACION REDEBAN 2025'!$B$13))))</f>
        <v>75096.394270399993</v>
      </c>
      <c r="AF419" s="87">
        <f t="shared" si="6"/>
        <v>65960.072302</v>
      </c>
      <c r="AG419" s="184"/>
      <c r="AH419" s="184"/>
    </row>
    <row r="420" spans="1:34" s="79" customFormat="1" ht="13.15">
      <c r="A420" s="154" t="s">
        <v>76</v>
      </c>
      <c r="B420" s="154" t="str">
        <f>VLOOKUP(A420,'CENTRO DE COSTOS'!A:D,4,FALSE)</f>
        <v>DIEGO FERNANDO HENAO CARDONA</v>
      </c>
      <c r="C420" s="154" t="str">
        <f>VLOOKUP(A420,'CENTRO DE COSTOS'!A:D,2,FALSE)</f>
        <v>0004-0003</v>
      </c>
      <c r="D420" s="154">
        <v>76001</v>
      </c>
      <c r="E420" s="154">
        <v>2578352</v>
      </c>
      <c r="F420" s="154">
        <v>77009</v>
      </c>
      <c r="G420" s="154" t="s">
        <v>2958</v>
      </c>
      <c r="H420" s="154" t="s">
        <v>227</v>
      </c>
      <c r="I420" s="154" t="s">
        <v>76</v>
      </c>
      <c r="J420" s="154" t="s">
        <v>4743</v>
      </c>
      <c r="K420" s="154" t="s">
        <v>159</v>
      </c>
      <c r="L420" s="154" t="s">
        <v>4744</v>
      </c>
      <c r="M420" s="155">
        <v>45880.454861111109</v>
      </c>
      <c r="N420" s="155">
        <v>45880.708333333336</v>
      </c>
      <c r="O420" s="154" t="s">
        <v>2961</v>
      </c>
      <c r="P420" s="154" t="s">
        <v>2962</v>
      </c>
      <c r="Q420" s="154" t="s">
        <v>3076</v>
      </c>
      <c r="R420" s="154" t="s">
        <v>3076</v>
      </c>
      <c r="S420" s="154" t="s">
        <v>2973</v>
      </c>
      <c r="T420" s="180"/>
      <c r="U420" s="154" t="s">
        <v>2965</v>
      </c>
      <c r="V420" s="154" t="s">
        <v>4745</v>
      </c>
      <c r="W420" s="154" t="s">
        <v>2967</v>
      </c>
      <c r="X420" s="154" t="s">
        <v>4746</v>
      </c>
      <c r="Y420" s="154" t="s">
        <v>25</v>
      </c>
      <c r="Z420" s="154" t="s">
        <v>166</v>
      </c>
      <c r="AA420" s="154" t="s">
        <v>1442</v>
      </c>
      <c r="AB420" s="154">
        <v>1</v>
      </c>
      <c r="AC420" s="154">
        <v>0</v>
      </c>
      <c r="AD420" s="87">
        <f>IF(W420="SOPORTE_TELEFÓNICO",'BASE LIQUIDACION REDEBAN 2025'!$B$19,IF(W420="ENVÍO",'BASE LIQUIDACION REDEBAN 2025'!$C$2,IF(Y420="TIPO I",'BASE LIQUIDACION REDEBAN 2025'!$C$2,IF(Y420="TIPO II",'BASE LIQUIDACION REDEBAN 2025'!$C$3,IF(Y420="TIPO III",'BASE LIQUIDACION REDEBAN 2025'!$C$4,IF(Y420="TIPO IV",'BASE LIQUIDACION REDEBAN 2025'!$C$5,IF(Z420="AEREO",'BASE LIQUIDACION REDEBAN 2025'!$B$6,'BASE LIQUIDACION REDEBAN 2025'!$C$5)))))))</f>
        <v>65960.072302</v>
      </c>
      <c r="AE420" s="87">
        <f>IF(OR(W420="SOPORTE_TELEFÓNICO",W420="ENVÍO"),0,IF(Y420="TIPO I",'BASE LIQUIDACION REDEBAN 2025'!$B$10,IF(Y420="TIPO II",'BASE LIQUIDACION REDEBAN 2025'!$B$11,IF(Y420="TIPO III",'BASE LIQUIDACION REDEBAN 2025'!$B$12,'BASE LIQUIDACION REDEBAN 2025'!$B$13))))</f>
        <v>75096.394270399993</v>
      </c>
      <c r="AF420" s="87">
        <f t="shared" si="6"/>
        <v>65960.072302</v>
      </c>
      <c r="AG420" s="184"/>
      <c r="AH420" s="184"/>
    </row>
    <row r="421" spans="1:34" s="79" customFormat="1" ht="13.15">
      <c r="A421" s="154" t="s">
        <v>90</v>
      </c>
      <c r="B421" s="154" t="str">
        <f>VLOOKUP(A421,'CENTRO DE COSTOS'!A:D,4,FALSE)</f>
        <v>JUAN SEBASTIÁN RÍOS CASTRILLÓN</v>
      </c>
      <c r="C421" s="154" t="str">
        <f>VLOOKUP(A421,'CENTRO DE COSTOS'!A:D,2,FALSE)</f>
        <v>0004-0005</v>
      </c>
      <c r="D421" s="154">
        <v>5001</v>
      </c>
      <c r="E421" s="154">
        <v>2578165</v>
      </c>
      <c r="F421" s="154">
        <v>13527</v>
      </c>
      <c r="G421" s="154" t="s">
        <v>2958</v>
      </c>
      <c r="H421" s="154" t="s">
        <v>197</v>
      </c>
      <c r="I421" s="154" t="s">
        <v>90</v>
      </c>
      <c r="J421" s="154" t="s">
        <v>4747</v>
      </c>
      <c r="K421" s="154" t="s">
        <v>159</v>
      </c>
      <c r="L421" s="154" t="s">
        <v>4748</v>
      </c>
      <c r="M421" s="155">
        <v>45880.442361111112</v>
      </c>
      <c r="N421" s="155">
        <v>45880.711805555555</v>
      </c>
      <c r="O421" s="154" t="s">
        <v>2961</v>
      </c>
      <c r="P421" s="154" t="s">
        <v>2962</v>
      </c>
      <c r="Q421" s="154" t="s">
        <v>3082</v>
      </c>
      <c r="R421" s="154" t="s">
        <v>2972</v>
      </c>
      <c r="S421" s="154" t="s">
        <v>3666</v>
      </c>
      <c r="T421" s="180"/>
      <c r="U421" s="154" t="s">
        <v>2965</v>
      </c>
      <c r="V421" s="154" t="s">
        <v>4749</v>
      </c>
      <c r="W421" s="154" t="s">
        <v>2967</v>
      </c>
      <c r="X421" s="154" t="s">
        <v>4750</v>
      </c>
      <c r="Y421" s="154" t="s">
        <v>25</v>
      </c>
      <c r="Z421" s="154" t="s">
        <v>166</v>
      </c>
      <c r="AA421" s="154" t="s">
        <v>2327</v>
      </c>
      <c r="AB421" s="154">
        <v>1</v>
      </c>
      <c r="AC421" s="154">
        <v>0</v>
      </c>
      <c r="AD421" s="87">
        <f>IF(W421="SOPORTE_TELEFÓNICO",'BASE LIQUIDACION REDEBAN 2025'!$B$19,IF(W421="ENVÍO",'BASE LIQUIDACION REDEBAN 2025'!$C$2,IF(Y421="TIPO I",'BASE LIQUIDACION REDEBAN 2025'!$C$2,IF(Y421="TIPO II",'BASE LIQUIDACION REDEBAN 2025'!$C$3,IF(Y421="TIPO III",'BASE LIQUIDACION REDEBAN 2025'!$C$4,IF(Y421="TIPO IV",'BASE LIQUIDACION REDEBAN 2025'!$C$5,IF(Z421="AEREO",'BASE LIQUIDACION REDEBAN 2025'!$B$6,'BASE LIQUIDACION REDEBAN 2025'!$C$5)))))))</f>
        <v>65960.072302</v>
      </c>
      <c r="AE421" s="87">
        <f>IF(OR(W421="SOPORTE_TELEFÓNICO",W421="ENVÍO"),0,IF(Y421="TIPO I",'BASE LIQUIDACION REDEBAN 2025'!$B$10,IF(Y421="TIPO II",'BASE LIQUIDACION REDEBAN 2025'!$B$11,IF(Y421="TIPO III",'BASE LIQUIDACION REDEBAN 2025'!$B$12,'BASE LIQUIDACION REDEBAN 2025'!$B$13))))</f>
        <v>75096.394270399993</v>
      </c>
      <c r="AF421" s="87">
        <f t="shared" si="6"/>
        <v>65960.072302</v>
      </c>
      <c r="AG421" s="184"/>
      <c r="AH421" s="184"/>
    </row>
    <row r="422" spans="1:34" s="79" customFormat="1" ht="13.15">
      <c r="A422" s="154" t="s">
        <v>76</v>
      </c>
      <c r="B422" s="154" t="str">
        <f>VLOOKUP(A422,'CENTRO DE COSTOS'!A:D,4,FALSE)</f>
        <v>DIEGO FERNANDO HENAO CARDONA</v>
      </c>
      <c r="C422" s="154" t="str">
        <f>VLOOKUP(A422,'CENTRO DE COSTOS'!A:D,2,FALSE)</f>
        <v>0004-0003</v>
      </c>
      <c r="D422" s="154">
        <v>76111</v>
      </c>
      <c r="E422" s="154">
        <v>2577823</v>
      </c>
      <c r="F422" s="154">
        <v>51010</v>
      </c>
      <c r="G422" s="154" t="s">
        <v>2958</v>
      </c>
      <c r="H422" s="154" t="s">
        <v>227</v>
      </c>
      <c r="I422" s="154" t="s">
        <v>4751</v>
      </c>
      <c r="J422" s="154" t="s">
        <v>4752</v>
      </c>
      <c r="K422" s="154" t="s">
        <v>159</v>
      </c>
      <c r="L422" s="154" t="s">
        <v>4753</v>
      </c>
      <c r="M422" s="155">
        <v>45880.42083333333</v>
      </c>
      <c r="N422" s="155">
        <v>45880.713194444441</v>
      </c>
      <c r="O422" s="154" t="s">
        <v>2961</v>
      </c>
      <c r="P422" s="154" t="s">
        <v>2962</v>
      </c>
      <c r="Q422" s="154" t="s">
        <v>3099</v>
      </c>
      <c r="R422" s="154" t="s">
        <v>3435</v>
      </c>
      <c r="S422" s="154" t="s">
        <v>2973</v>
      </c>
      <c r="T422" s="180"/>
      <c r="U422" s="154" t="s">
        <v>2965</v>
      </c>
      <c r="V422" s="154" t="s">
        <v>4754</v>
      </c>
      <c r="W422" s="154" t="s">
        <v>3213</v>
      </c>
      <c r="X422" s="154">
        <v>0</v>
      </c>
      <c r="Y422" s="154" t="s">
        <v>28</v>
      </c>
      <c r="Z422" s="154" t="s">
        <v>166</v>
      </c>
      <c r="AA422" s="154" t="s">
        <v>3668</v>
      </c>
      <c r="AB422" s="154">
        <v>0</v>
      </c>
      <c r="AC422" s="154">
        <v>0</v>
      </c>
      <c r="AD422" s="87">
        <f>IF(W422="SOPORTE_TELEFÓNICO",'BASE LIQUIDACION REDEBAN 2025'!$B$19,IF(W422="ENVÍO",'BASE LIQUIDACION REDEBAN 2025'!$C$2,IF(Y422="TIPO I",'BASE LIQUIDACION REDEBAN 2025'!$C$2,IF(Y422="TIPO II",'BASE LIQUIDACION REDEBAN 2025'!$C$3,IF(Y422="TIPO III",'BASE LIQUIDACION REDEBAN 2025'!$C$4,IF(Y422="TIPO IV",'BASE LIQUIDACION REDEBAN 2025'!$C$5,IF(Z422="AEREO",'BASE LIQUIDACION REDEBAN 2025'!$B$6,'BASE LIQUIDACION REDEBAN 2025'!$C$5)))))))</f>
        <v>41241.0800752</v>
      </c>
      <c r="AE422" s="87">
        <f>IF(OR(W422="SOPORTE_TELEFÓNICO",W422="ENVÍO"),0,IF(Y422="TIPO I",'BASE LIQUIDACION REDEBAN 2025'!$B$10,IF(Y422="TIPO II",'BASE LIQUIDACION REDEBAN 2025'!$B$11,IF(Y422="TIPO III",'BASE LIQUIDACION REDEBAN 2025'!$B$12,'BASE LIQUIDACION REDEBAN 2025'!$B$13))))</f>
        <v>0</v>
      </c>
      <c r="AF422" s="87">
        <f t="shared" si="6"/>
        <v>41241.0800752</v>
      </c>
      <c r="AG422" s="184"/>
      <c r="AH422" s="184"/>
    </row>
    <row r="423" spans="1:34" s="79" customFormat="1" ht="13.15">
      <c r="A423" s="154" t="s">
        <v>68</v>
      </c>
      <c r="B423" s="154" t="str">
        <f>VLOOKUP(A423,'CENTRO DE COSTOS'!A:D,4,FALSE)</f>
        <v>WILLIAM ASDRUBAL ROZO ROZO</v>
      </c>
      <c r="C423" s="154" t="str">
        <f>VLOOKUP(A423,'CENTRO DE COSTOS'!A:D,2,FALSE)</f>
        <v>0004-0004</v>
      </c>
      <c r="D423" s="154">
        <v>25754</v>
      </c>
      <c r="E423" s="154">
        <v>2576247</v>
      </c>
      <c r="F423" s="154">
        <v>75592</v>
      </c>
      <c r="G423" s="154" t="s">
        <v>2958</v>
      </c>
      <c r="H423" s="154" t="s">
        <v>470</v>
      </c>
      <c r="I423" s="154" t="s">
        <v>1138</v>
      </c>
      <c r="J423" s="154" t="s">
        <v>4755</v>
      </c>
      <c r="K423" s="154" t="s">
        <v>159</v>
      </c>
      <c r="L423" s="154" t="s">
        <v>4756</v>
      </c>
      <c r="M423" s="155">
        <v>45880.361111111109</v>
      </c>
      <c r="N423" s="155">
        <v>45880.715277777781</v>
      </c>
      <c r="O423" s="154" t="s">
        <v>2961</v>
      </c>
      <c r="P423" s="154" t="s">
        <v>2962</v>
      </c>
      <c r="Q423" s="154" t="s">
        <v>3006</v>
      </c>
      <c r="R423" s="154" t="s">
        <v>3155</v>
      </c>
      <c r="S423" s="154" t="s">
        <v>2973</v>
      </c>
      <c r="T423" s="180"/>
      <c r="U423" s="154" t="s">
        <v>2965</v>
      </c>
      <c r="V423" s="154" t="s">
        <v>4757</v>
      </c>
      <c r="W423" s="154" t="s">
        <v>2967</v>
      </c>
      <c r="X423" s="154" t="s">
        <v>4758</v>
      </c>
      <c r="Y423" s="154" t="s">
        <v>25</v>
      </c>
      <c r="Z423" s="154" t="s">
        <v>166</v>
      </c>
      <c r="AA423" s="154" t="s">
        <v>887</v>
      </c>
      <c r="AB423" s="154">
        <v>1</v>
      </c>
      <c r="AC423" s="154">
        <v>0</v>
      </c>
      <c r="AD423" s="87">
        <f>IF(W423="SOPORTE_TELEFÓNICO",'BASE LIQUIDACION REDEBAN 2025'!$B$19,IF(W423="ENVÍO",'BASE LIQUIDACION REDEBAN 2025'!$C$2,IF(Y423="TIPO I",'BASE LIQUIDACION REDEBAN 2025'!$C$2,IF(Y423="TIPO II",'BASE LIQUIDACION REDEBAN 2025'!$C$3,IF(Y423="TIPO III",'BASE LIQUIDACION REDEBAN 2025'!$C$4,IF(Y423="TIPO IV",'BASE LIQUIDACION REDEBAN 2025'!$C$5,IF(Z423="AEREO",'BASE LIQUIDACION REDEBAN 2025'!$B$6,'BASE LIQUIDACION REDEBAN 2025'!$C$5)))))))</f>
        <v>65960.072302</v>
      </c>
      <c r="AE423" s="87">
        <f>IF(OR(W423="SOPORTE_TELEFÓNICO",W423="ENVÍO"),0,IF(Y423="TIPO I",'BASE LIQUIDACION REDEBAN 2025'!$B$10,IF(Y423="TIPO II",'BASE LIQUIDACION REDEBAN 2025'!$B$11,IF(Y423="TIPO III",'BASE LIQUIDACION REDEBAN 2025'!$B$12,'BASE LIQUIDACION REDEBAN 2025'!$B$13))))</f>
        <v>75096.394270399993</v>
      </c>
      <c r="AF423" s="87">
        <f t="shared" si="6"/>
        <v>65960.072302</v>
      </c>
      <c r="AG423" s="184"/>
      <c r="AH423" s="184"/>
    </row>
    <row r="424" spans="1:34" s="79" customFormat="1" ht="13.15">
      <c r="A424" s="154" t="s">
        <v>68</v>
      </c>
      <c r="B424" s="154" t="str">
        <f>VLOOKUP(A424,'CENTRO DE COSTOS'!A:D,4,FALSE)</f>
        <v>WILLIAM ASDRUBAL ROZO ROZO</v>
      </c>
      <c r="C424" s="154" t="str">
        <f>VLOOKUP(A424,'CENTRO DE COSTOS'!A:D,2,FALSE)</f>
        <v>0004-0004</v>
      </c>
      <c r="D424" s="154">
        <v>11001</v>
      </c>
      <c r="E424" s="154">
        <v>2574878</v>
      </c>
      <c r="F424" s="154">
        <v>73755</v>
      </c>
      <c r="G424" s="154" t="s">
        <v>2958</v>
      </c>
      <c r="H424" s="154" t="s">
        <v>470</v>
      </c>
      <c r="I424" s="154" t="s">
        <v>68</v>
      </c>
      <c r="J424" s="154" t="s">
        <v>4759</v>
      </c>
      <c r="K424" s="154" t="s">
        <v>159</v>
      </c>
      <c r="L424" s="154" t="s">
        <v>4760</v>
      </c>
      <c r="M424" s="155">
        <v>45879.396527777775</v>
      </c>
      <c r="N424" s="155">
        <v>45880.718055555553</v>
      </c>
      <c r="O424" s="154" t="s">
        <v>2961</v>
      </c>
      <c r="P424" s="154" t="s">
        <v>2988</v>
      </c>
      <c r="Q424" s="154" t="s">
        <v>2963</v>
      </c>
      <c r="R424" s="154" t="s">
        <v>3326</v>
      </c>
      <c r="S424" s="154" t="s">
        <v>2973</v>
      </c>
      <c r="T424" s="180"/>
      <c r="U424" s="154" t="s">
        <v>2965</v>
      </c>
      <c r="V424" s="154" t="s">
        <v>4761</v>
      </c>
      <c r="W424" s="154" t="s">
        <v>2967</v>
      </c>
      <c r="X424" s="154" t="s">
        <v>4762</v>
      </c>
      <c r="Y424" s="154" t="s">
        <v>25</v>
      </c>
      <c r="Z424" s="154" t="s">
        <v>166</v>
      </c>
      <c r="AA424" s="154" t="s">
        <v>887</v>
      </c>
      <c r="AB424" s="154">
        <v>1</v>
      </c>
      <c r="AC424" s="154">
        <v>0</v>
      </c>
      <c r="AD424" s="87">
        <f>IF(W424="SOPORTE_TELEFÓNICO",'BASE LIQUIDACION REDEBAN 2025'!$B$19,IF(W424="ENVÍO",'BASE LIQUIDACION REDEBAN 2025'!$C$2,IF(Y424="TIPO I",'BASE LIQUIDACION REDEBAN 2025'!$C$2,IF(Y424="TIPO II",'BASE LIQUIDACION REDEBAN 2025'!$C$3,IF(Y424="TIPO III",'BASE LIQUIDACION REDEBAN 2025'!$C$4,IF(Y424="TIPO IV",'BASE LIQUIDACION REDEBAN 2025'!$C$5,IF(Z424="AEREO",'BASE LIQUIDACION REDEBAN 2025'!$B$6,'BASE LIQUIDACION REDEBAN 2025'!$C$5)))))))</f>
        <v>65960.072302</v>
      </c>
      <c r="AE424" s="87">
        <f>IF(OR(W424="SOPORTE_TELEFÓNICO",W424="ENVÍO"),0,IF(Y424="TIPO I",'BASE LIQUIDACION REDEBAN 2025'!$B$10,IF(Y424="TIPO II",'BASE LIQUIDACION REDEBAN 2025'!$B$11,IF(Y424="TIPO III",'BASE LIQUIDACION REDEBAN 2025'!$B$12,'BASE LIQUIDACION REDEBAN 2025'!$B$13))))</f>
        <v>75096.394270399993</v>
      </c>
      <c r="AF424" s="87">
        <f t="shared" si="6"/>
        <v>65960.072302</v>
      </c>
      <c r="AG424" s="184"/>
      <c r="AH424" s="184"/>
    </row>
    <row r="425" spans="1:34" s="79" customFormat="1" ht="13.15">
      <c r="A425" s="154" t="s">
        <v>94</v>
      </c>
      <c r="B425" s="154" t="str">
        <f>VLOOKUP(A425,'CENTRO DE COSTOS'!A:D,4,FALSE)</f>
        <v>DIEGO FERNANDO HENAO CARDONA</v>
      </c>
      <c r="C425" s="154" t="str">
        <f>VLOOKUP(A425,'CENTRO DE COSTOS'!A:D,2,FALSE)</f>
        <v>0004-0002</v>
      </c>
      <c r="D425" s="154">
        <v>66170</v>
      </c>
      <c r="E425" s="154">
        <v>2575037</v>
      </c>
      <c r="F425" s="154">
        <v>45198</v>
      </c>
      <c r="G425" s="154" t="s">
        <v>2958</v>
      </c>
      <c r="H425" s="154" t="s">
        <v>606</v>
      </c>
      <c r="I425" s="154" t="s">
        <v>815</v>
      </c>
      <c r="J425" s="154" t="s">
        <v>4490</v>
      </c>
      <c r="K425" s="154" t="s">
        <v>159</v>
      </c>
      <c r="L425" s="154" t="s">
        <v>4763</v>
      </c>
      <c r="M425" s="155">
        <v>45879.380555555559</v>
      </c>
      <c r="N425" s="155">
        <v>45880.719444444447</v>
      </c>
      <c r="O425" s="154" t="s">
        <v>2961</v>
      </c>
      <c r="P425" s="154" t="s">
        <v>2988</v>
      </c>
      <c r="Q425" s="154" t="s">
        <v>2978</v>
      </c>
      <c r="R425" s="154" t="s">
        <v>3110</v>
      </c>
      <c r="S425" s="154" t="s">
        <v>200</v>
      </c>
      <c r="T425" s="180"/>
      <c r="U425" s="154" t="s">
        <v>2965</v>
      </c>
      <c r="V425" s="154" t="s">
        <v>4764</v>
      </c>
      <c r="W425" s="154" t="s">
        <v>2967</v>
      </c>
      <c r="X425" s="154" t="s">
        <v>4765</v>
      </c>
      <c r="Y425" s="154" t="s">
        <v>25</v>
      </c>
      <c r="Z425" s="154" t="s">
        <v>166</v>
      </c>
      <c r="AA425" s="154" t="s">
        <v>2942</v>
      </c>
      <c r="AB425" s="154">
        <v>1</v>
      </c>
      <c r="AC425" s="154">
        <v>0</v>
      </c>
      <c r="AD425" s="87">
        <f>IF(W425="SOPORTE_TELEFÓNICO",'BASE LIQUIDACION REDEBAN 2025'!$B$19,IF(W425="ENVÍO",'BASE LIQUIDACION REDEBAN 2025'!$C$2,IF(Y425="TIPO I",'BASE LIQUIDACION REDEBAN 2025'!$C$2,IF(Y425="TIPO II",'BASE LIQUIDACION REDEBAN 2025'!$C$3,IF(Y425="TIPO III",'BASE LIQUIDACION REDEBAN 2025'!$C$4,IF(Y425="TIPO IV",'BASE LIQUIDACION REDEBAN 2025'!$C$5,IF(Z425="AEREO",'BASE LIQUIDACION REDEBAN 2025'!$B$6,'BASE LIQUIDACION REDEBAN 2025'!$C$5)))))))</f>
        <v>65960.072302</v>
      </c>
      <c r="AE425" s="87">
        <f>IF(OR(W425="SOPORTE_TELEFÓNICO",W425="ENVÍO"),0,IF(Y425="TIPO I",'BASE LIQUIDACION REDEBAN 2025'!$B$10,IF(Y425="TIPO II",'BASE LIQUIDACION REDEBAN 2025'!$B$11,IF(Y425="TIPO III",'BASE LIQUIDACION REDEBAN 2025'!$B$12,'BASE LIQUIDACION REDEBAN 2025'!$B$13))))</f>
        <v>75096.394270399993</v>
      </c>
      <c r="AF425" s="87">
        <f t="shared" si="6"/>
        <v>65960.072302</v>
      </c>
      <c r="AG425" s="184"/>
      <c r="AH425" s="184"/>
    </row>
    <row r="426" spans="1:34" s="79" customFormat="1" ht="13.15">
      <c r="A426" s="154" t="s">
        <v>92</v>
      </c>
      <c r="B426" s="154" t="str">
        <f>VLOOKUP(A426,'CENTRO DE COSTOS'!A:D,4,FALSE)</f>
        <v>KEVIN ALEXIS CORZO BUSTOS</v>
      </c>
      <c r="C426" s="154" t="str">
        <f>VLOOKUP(A426,'CENTRO DE COSTOS'!A:D,2,FALSE)</f>
        <v>0004-0007</v>
      </c>
      <c r="D426" s="154">
        <v>18753</v>
      </c>
      <c r="E426" s="154">
        <v>2571829</v>
      </c>
      <c r="F426" s="154">
        <v>57516</v>
      </c>
      <c r="G426" s="154" t="s">
        <v>2958</v>
      </c>
      <c r="H426" s="154" t="s">
        <v>157</v>
      </c>
      <c r="I426" s="154" t="s">
        <v>217</v>
      </c>
      <c r="J426" s="154" t="s">
        <v>4766</v>
      </c>
      <c r="K426" s="154" t="s">
        <v>159</v>
      </c>
      <c r="L426" s="154" t="s">
        <v>4767</v>
      </c>
      <c r="M426" s="155">
        <v>45877.61041666667</v>
      </c>
      <c r="N426" s="155">
        <v>45880.72152777778</v>
      </c>
      <c r="O426" s="154" t="s">
        <v>2961</v>
      </c>
      <c r="P426" s="154" t="s">
        <v>2962</v>
      </c>
      <c r="Q426" s="154" t="s">
        <v>3099</v>
      </c>
      <c r="R426" s="154" t="s">
        <v>3100</v>
      </c>
      <c r="S426" s="154" t="s">
        <v>200</v>
      </c>
      <c r="T426" s="180"/>
      <c r="U426" s="154" t="s">
        <v>2965</v>
      </c>
      <c r="V426" s="154" t="s">
        <v>4768</v>
      </c>
      <c r="W426" s="154" t="s">
        <v>2967</v>
      </c>
      <c r="X426" s="154" t="s">
        <v>4769</v>
      </c>
      <c r="Y426" s="154" t="s">
        <v>180</v>
      </c>
      <c r="Z426" s="154" t="s">
        <v>224</v>
      </c>
      <c r="AA426" s="154" t="s">
        <v>225</v>
      </c>
      <c r="AB426" s="154">
        <v>1</v>
      </c>
      <c r="AC426" s="154">
        <v>0</v>
      </c>
      <c r="AD426" s="87">
        <f>IF(W426="SOPORTE_TELEFÓNICO",'BASE LIQUIDACION REDEBAN 2025'!$B$19,IF(W426="ENVÍO",'BASE LIQUIDACION REDEBAN 2025'!$C$2,IF(Y426="TIPO I",'BASE LIQUIDACION REDEBAN 2025'!$C$2,IF(Y426="TIPO II",'BASE LIQUIDACION REDEBAN 2025'!$C$3,IF(Y426="TIPO III",'BASE LIQUIDACION REDEBAN 2025'!$C$4,IF(Y426="TIPO IV",'BASE LIQUIDACION REDEBAN 2025'!$C$5,IF(Z426="AEREO",'BASE LIQUIDACION REDEBAN 2025'!$B$6,'BASE LIQUIDACION REDEBAN 2025'!$C$5)))))))</f>
        <v>479588.87655000004</v>
      </c>
      <c r="AE426" s="87">
        <f>IF(OR(W426="SOPORTE_TELEFÓNICO",W426="ENVÍO"),0,IF(Y426="TIPO I",'BASE LIQUIDACION REDEBAN 2025'!$B$10,IF(Y426="TIPO II",'BASE LIQUIDACION REDEBAN 2025'!$B$11,IF(Y426="TIPO III",'BASE LIQUIDACION REDEBAN 2025'!$B$12,'BASE LIQUIDACION REDEBAN 2025'!$B$13))))</f>
        <v>196536.5258152</v>
      </c>
      <c r="AF426" s="87">
        <f t="shared" si="6"/>
        <v>479588.87655000004</v>
      </c>
      <c r="AG426" s="184"/>
      <c r="AH426" s="184"/>
    </row>
    <row r="427" spans="1:34" s="79" customFormat="1" ht="13.15">
      <c r="A427" s="154" t="s">
        <v>72</v>
      </c>
      <c r="B427" s="154" t="str">
        <f>VLOOKUP(A427,'CENTRO DE COSTOS'!A:D,4,FALSE)</f>
        <v>MIGUEL JULIÁN HERNÁNDEZ GUARÍN</v>
      </c>
      <c r="C427" s="154" t="str">
        <f>VLOOKUP(A427,'CENTRO DE COSTOS'!A:D,2,FALSE)</f>
        <v>0004-0008</v>
      </c>
      <c r="D427" s="154">
        <v>81300</v>
      </c>
      <c r="E427" s="154">
        <v>2571711</v>
      </c>
      <c r="F427" s="154">
        <v>70208</v>
      </c>
      <c r="G427" s="154" t="s">
        <v>2958</v>
      </c>
      <c r="H427" s="154" t="s">
        <v>1811</v>
      </c>
      <c r="I427" s="154" t="s">
        <v>4770</v>
      </c>
      <c r="J427" s="154" t="s">
        <v>4771</v>
      </c>
      <c r="K427" s="154" t="s">
        <v>159</v>
      </c>
      <c r="L427" s="154" t="s">
        <v>4772</v>
      </c>
      <c r="M427" s="155">
        <v>45877.603472222225</v>
      </c>
      <c r="N427" s="155">
        <v>45880.723611111112</v>
      </c>
      <c r="O427" s="154" t="s">
        <v>2961</v>
      </c>
      <c r="P427" s="154" t="s">
        <v>2962</v>
      </c>
      <c r="Q427" s="154" t="s">
        <v>2971</v>
      </c>
      <c r="R427" s="154" t="s">
        <v>2972</v>
      </c>
      <c r="S427" s="154" t="s">
        <v>2973</v>
      </c>
      <c r="T427" s="180"/>
      <c r="U427" s="154" t="s">
        <v>2965</v>
      </c>
      <c r="V427" s="154" t="s">
        <v>4773</v>
      </c>
      <c r="W427" s="154" t="s">
        <v>2967</v>
      </c>
      <c r="X427" s="154" t="s">
        <v>4774</v>
      </c>
      <c r="Y427" s="154" t="s">
        <v>180</v>
      </c>
      <c r="Z427" s="154" t="s">
        <v>1394</v>
      </c>
      <c r="AA427" s="154" t="s">
        <v>957</v>
      </c>
      <c r="AB427" s="154">
        <v>1</v>
      </c>
      <c r="AC427" s="154">
        <v>0</v>
      </c>
      <c r="AD427" s="87">
        <f>IF(W427="SOPORTE_TELEFÓNICO",'BASE LIQUIDACION REDEBAN 2025'!$B$19,IF(W427="ENVÍO",'BASE LIQUIDACION REDEBAN 2025'!$C$2,IF(Y427="TIPO I",'BASE LIQUIDACION REDEBAN 2025'!$C$2,IF(Y427="TIPO II",'BASE LIQUIDACION REDEBAN 2025'!$C$3,IF(Y427="TIPO III",'BASE LIQUIDACION REDEBAN 2025'!$C$4,IF(Y427="TIPO IV",'BASE LIQUIDACION REDEBAN 2025'!$C$5,IF(Z427="AEREO",'BASE LIQUIDACION REDEBAN 2025'!$B$6,'BASE LIQUIDACION REDEBAN 2025'!$C$5)))))))</f>
        <v>988462.96268840006</v>
      </c>
      <c r="AE427" s="87">
        <f>IF(OR(W427="SOPORTE_TELEFÓNICO",W427="ENVÍO"),0,IF(Y427="TIPO I",'BASE LIQUIDACION REDEBAN 2025'!$B$10,IF(Y427="TIPO II",'BASE LIQUIDACION REDEBAN 2025'!$B$11,IF(Y427="TIPO III",'BASE LIQUIDACION REDEBAN 2025'!$B$12,'BASE LIQUIDACION REDEBAN 2025'!$B$13))))</f>
        <v>196536.5258152</v>
      </c>
      <c r="AF427" s="87">
        <f t="shared" si="6"/>
        <v>988462.96268840006</v>
      </c>
      <c r="AG427" s="184"/>
      <c r="AH427" s="184"/>
    </row>
    <row r="428" spans="1:34" s="79" customFormat="1" ht="13.15">
      <c r="A428" s="154" t="s">
        <v>86</v>
      </c>
      <c r="B428" s="154" t="str">
        <f>VLOOKUP(A428,'CENTRO DE COSTOS'!A:D,4,FALSE)</f>
        <v>KEVIN ALEXIS CORZO BUSTOS</v>
      </c>
      <c r="C428" s="154" t="str">
        <f>VLOOKUP(A428,'CENTRO DE COSTOS'!A:D,2,FALSE)</f>
        <v>0004-0007</v>
      </c>
      <c r="D428" s="154">
        <v>25324</v>
      </c>
      <c r="E428" s="154">
        <v>2569563</v>
      </c>
      <c r="F428" s="154">
        <v>75068</v>
      </c>
      <c r="G428" s="154" t="s">
        <v>2958</v>
      </c>
      <c r="H428" s="154" t="s">
        <v>470</v>
      </c>
      <c r="I428" s="154" t="s">
        <v>4775</v>
      </c>
      <c r="J428" s="154" t="s">
        <v>4776</v>
      </c>
      <c r="K428" s="154" t="s">
        <v>159</v>
      </c>
      <c r="L428" s="154" t="s">
        <v>4777</v>
      </c>
      <c r="M428" s="155">
        <v>45877.425694444442</v>
      </c>
      <c r="N428" s="155">
        <v>45880.728472222225</v>
      </c>
      <c r="O428" s="154" t="s">
        <v>2961</v>
      </c>
      <c r="P428" s="154" t="s">
        <v>2962</v>
      </c>
      <c r="Q428" s="154" t="s">
        <v>3046</v>
      </c>
      <c r="R428" s="154" t="s">
        <v>2972</v>
      </c>
      <c r="S428" s="154" t="s">
        <v>2973</v>
      </c>
      <c r="T428" s="180"/>
      <c r="U428" s="154" t="s">
        <v>2965</v>
      </c>
      <c r="V428" s="154" t="s">
        <v>4778</v>
      </c>
      <c r="W428" s="154" t="s">
        <v>2967</v>
      </c>
      <c r="X428" s="154" t="s">
        <v>4779</v>
      </c>
      <c r="Y428" s="154" t="s">
        <v>30</v>
      </c>
      <c r="Z428" s="154" t="s">
        <v>166</v>
      </c>
      <c r="AA428" s="154" t="s">
        <v>4264</v>
      </c>
      <c r="AB428" s="154">
        <v>1</v>
      </c>
      <c r="AC428" s="154">
        <v>0</v>
      </c>
      <c r="AD428" s="87">
        <f>IF(W428="SOPORTE_TELEFÓNICO",'BASE LIQUIDACION REDEBAN 2025'!$B$19,IF(W428="ENVÍO",'BASE LIQUIDACION REDEBAN 2025'!$C$2,IF(Y428="TIPO I",'BASE LIQUIDACION REDEBAN 2025'!$C$2,IF(Y428="TIPO II",'BASE LIQUIDACION REDEBAN 2025'!$C$3,IF(Y428="TIPO III",'BASE LIQUIDACION REDEBAN 2025'!$C$4,IF(Y428="TIPO IV",'BASE LIQUIDACION REDEBAN 2025'!$C$5,IF(Z428="AEREO",'BASE LIQUIDACION REDEBAN 2025'!$B$6,'BASE LIQUIDACION REDEBAN 2025'!$C$5)))))))</f>
        <v>275728.78077800001</v>
      </c>
      <c r="AE428" s="87">
        <f>IF(OR(W428="SOPORTE_TELEFÓNICO",W428="ENVÍO"),0,IF(Y428="TIPO I",'BASE LIQUIDACION REDEBAN 2025'!$B$10,IF(Y428="TIPO II",'BASE LIQUIDACION REDEBAN 2025'!$B$11,IF(Y428="TIPO III",'BASE LIQUIDACION REDEBAN 2025'!$B$12,'BASE LIQUIDACION REDEBAN 2025'!$B$13))))</f>
        <v>196536.5258152</v>
      </c>
      <c r="AF428" s="87">
        <f t="shared" si="6"/>
        <v>275728.78077800001</v>
      </c>
      <c r="AG428" s="184"/>
      <c r="AH428" s="184"/>
    </row>
    <row r="429" spans="1:34" s="79" customFormat="1" ht="13.15">
      <c r="A429" s="154" t="s">
        <v>80</v>
      </c>
      <c r="B429" s="154" t="str">
        <f>VLOOKUP(A429,'CENTRO DE COSTOS'!A:D,4,FALSE)</f>
        <v>JOSE MAURICIO HERNANDEZ ROJAS</v>
      </c>
      <c r="C429" s="154" t="str">
        <f>VLOOKUP(A429,'CENTRO DE COSTOS'!A:D,2,FALSE)</f>
        <v>0004-0001</v>
      </c>
      <c r="D429" s="154">
        <v>13430</v>
      </c>
      <c r="E429" s="154">
        <v>2569373</v>
      </c>
      <c r="F429" s="154">
        <v>40466</v>
      </c>
      <c r="G429" s="154" t="s">
        <v>2958</v>
      </c>
      <c r="H429" s="154" t="s">
        <v>303</v>
      </c>
      <c r="I429" s="154" t="s">
        <v>3274</v>
      </c>
      <c r="J429" s="154" t="s">
        <v>4780</v>
      </c>
      <c r="K429" s="154" t="s">
        <v>159</v>
      </c>
      <c r="L429" s="154" t="s">
        <v>4781</v>
      </c>
      <c r="M429" s="155">
        <v>45877.409722222219</v>
      </c>
      <c r="N429" s="155">
        <v>45880.731249999997</v>
      </c>
      <c r="O429" s="154" t="s">
        <v>2961</v>
      </c>
      <c r="P429" s="154" t="s">
        <v>2962</v>
      </c>
      <c r="Q429" s="154" t="s">
        <v>3046</v>
      </c>
      <c r="R429" s="154" t="s">
        <v>3575</v>
      </c>
      <c r="S429" s="154" t="s">
        <v>2973</v>
      </c>
      <c r="T429" s="180"/>
      <c r="U429" s="154" t="s">
        <v>2965</v>
      </c>
      <c r="V429" s="154" t="s">
        <v>4782</v>
      </c>
      <c r="W429" s="154" t="s">
        <v>2967</v>
      </c>
      <c r="X429" s="154" t="s">
        <v>4783</v>
      </c>
      <c r="Y429" s="154" t="s">
        <v>32</v>
      </c>
      <c r="Z429" s="154" t="s">
        <v>166</v>
      </c>
      <c r="AA429" s="154" t="s">
        <v>1917</v>
      </c>
      <c r="AB429" s="154">
        <v>1</v>
      </c>
      <c r="AC429" s="154">
        <v>0</v>
      </c>
      <c r="AD429" s="87">
        <f>IF(W429="SOPORTE_TELEFÓNICO",'BASE LIQUIDACION REDEBAN 2025'!$B$19,IF(W429="ENVÍO",'BASE LIQUIDACION REDEBAN 2025'!$C$2,IF(Y429="TIPO I",'BASE LIQUIDACION REDEBAN 2025'!$C$2,IF(Y429="TIPO II",'BASE LIQUIDACION REDEBAN 2025'!$C$3,IF(Y429="TIPO III",'BASE LIQUIDACION REDEBAN 2025'!$C$4,IF(Y429="TIPO IV",'BASE LIQUIDACION REDEBAN 2025'!$C$5,IF(Z429="AEREO",'BASE LIQUIDACION REDEBAN 2025'!$B$6,'BASE LIQUIDACION REDEBAN 2025'!$C$5)))))))</f>
        <v>479588.87655000004</v>
      </c>
      <c r="AE429" s="87">
        <f>IF(OR(W429="SOPORTE_TELEFÓNICO",W429="ENVÍO"),0,IF(Y429="TIPO I",'BASE LIQUIDACION REDEBAN 2025'!$B$10,IF(Y429="TIPO II",'BASE LIQUIDACION REDEBAN 2025'!$B$11,IF(Y429="TIPO III",'BASE LIQUIDACION REDEBAN 2025'!$B$12,'BASE LIQUIDACION REDEBAN 2025'!$B$13))))</f>
        <v>196536.5258152</v>
      </c>
      <c r="AF429" s="87">
        <f t="shared" si="6"/>
        <v>479588.87655000004</v>
      </c>
      <c r="AG429" s="184"/>
      <c r="AH429" s="184"/>
    </row>
    <row r="430" spans="1:34" s="79" customFormat="1" ht="13.15">
      <c r="A430" s="154" t="s">
        <v>76</v>
      </c>
      <c r="B430" s="154" t="str">
        <f>VLOOKUP(A430,'CENTRO DE COSTOS'!A:D,4,FALSE)</f>
        <v>DIEGO FERNANDO HENAO CARDONA</v>
      </c>
      <c r="C430" s="154" t="str">
        <f>VLOOKUP(A430,'CENTRO DE COSTOS'!A:D,2,FALSE)</f>
        <v>0004-0003</v>
      </c>
      <c r="D430" s="154">
        <v>76520</v>
      </c>
      <c r="E430" s="154">
        <v>2580418</v>
      </c>
      <c r="F430" s="154">
        <v>75922</v>
      </c>
      <c r="G430" s="154" t="s">
        <v>2958</v>
      </c>
      <c r="H430" s="154" t="s">
        <v>227</v>
      </c>
      <c r="I430" s="154" t="s">
        <v>1403</v>
      </c>
      <c r="J430" s="154" t="s">
        <v>4784</v>
      </c>
      <c r="K430" s="154" t="s">
        <v>159</v>
      </c>
      <c r="L430" s="154" t="s">
        <v>4785</v>
      </c>
      <c r="M430" s="155">
        <v>45880.611111111109</v>
      </c>
      <c r="N430" s="155">
        <v>45880.750694444447</v>
      </c>
      <c r="O430" s="154" t="s">
        <v>2961</v>
      </c>
      <c r="P430" s="154" t="s">
        <v>2962</v>
      </c>
      <c r="Q430" s="154" t="s">
        <v>2971</v>
      </c>
      <c r="R430" s="154" t="s">
        <v>2972</v>
      </c>
      <c r="S430" s="154" t="s">
        <v>2973</v>
      </c>
      <c r="T430" s="180"/>
      <c r="U430" s="154" t="s">
        <v>2965</v>
      </c>
      <c r="V430" s="154" t="s">
        <v>4786</v>
      </c>
      <c r="W430" s="154" t="s">
        <v>2967</v>
      </c>
      <c r="X430" s="154" t="s">
        <v>4787</v>
      </c>
      <c r="Y430" s="154" t="s">
        <v>25</v>
      </c>
      <c r="Z430" s="154" t="s">
        <v>166</v>
      </c>
      <c r="AA430" s="154" t="s">
        <v>1408</v>
      </c>
      <c r="AB430" s="154">
        <v>1</v>
      </c>
      <c r="AC430" s="154">
        <v>0</v>
      </c>
      <c r="AD430" s="87">
        <f>IF(W430="SOPORTE_TELEFÓNICO",'BASE LIQUIDACION REDEBAN 2025'!$B$19,IF(W430="ENVÍO",'BASE LIQUIDACION REDEBAN 2025'!$C$2,IF(Y430="TIPO I",'BASE LIQUIDACION REDEBAN 2025'!$C$2,IF(Y430="TIPO II",'BASE LIQUIDACION REDEBAN 2025'!$C$3,IF(Y430="TIPO III",'BASE LIQUIDACION REDEBAN 2025'!$C$4,IF(Y430="TIPO IV",'BASE LIQUIDACION REDEBAN 2025'!$C$5,IF(Z430="AEREO",'BASE LIQUIDACION REDEBAN 2025'!$B$6,'BASE LIQUIDACION REDEBAN 2025'!$C$5)))))))</f>
        <v>65960.072302</v>
      </c>
      <c r="AE430" s="87">
        <f>IF(OR(W430="SOPORTE_TELEFÓNICO",W430="ENVÍO"),0,IF(Y430="TIPO I",'BASE LIQUIDACION REDEBAN 2025'!$B$10,IF(Y430="TIPO II",'BASE LIQUIDACION REDEBAN 2025'!$B$11,IF(Y430="TIPO III",'BASE LIQUIDACION REDEBAN 2025'!$B$12,'BASE LIQUIDACION REDEBAN 2025'!$B$13))))</f>
        <v>75096.394270399993</v>
      </c>
      <c r="AF430" s="87">
        <f t="shared" si="6"/>
        <v>65960.072302</v>
      </c>
      <c r="AG430" s="184"/>
      <c r="AH430" s="184"/>
    </row>
    <row r="431" spans="1:34" s="79" customFormat="1" ht="13.15">
      <c r="A431" s="154" t="s">
        <v>93</v>
      </c>
      <c r="B431" s="154" t="str">
        <f>VLOOKUP(A431,'CENTRO DE COSTOS'!A:D,4,FALSE)</f>
        <v>DIEGO FERNANDO HENAO CARDONA</v>
      </c>
      <c r="C431" s="154" t="str">
        <f>VLOOKUP(A431,'CENTRO DE COSTOS'!A:D,2,FALSE)</f>
        <v>0004-0003</v>
      </c>
      <c r="D431" s="154">
        <v>52001</v>
      </c>
      <c r="E431" s="154">
        <v>2579811</v>
      </c>
      <c r="F431" s="154">
        <v>74774</v>
      </c>
      <c r="G431" s="154" t="s">
        <v>2958</v>
      </c>
      <c r="H431" s="154" t="s">
        <v>174</v>
      </c>
      <c r="I431" s="154" t="s">
        <v>93</v>
      </c>
      <c r="J431" s="154" t="s">
        <v>4788</v>
      </c>
      <c r="K431" s="154" t="s">
        <v>159</v>
      </c>
      <c r="L431" s="154" t="s">
        <v>4789</v>
      </c>
      <c r="M431" s="155">
        <v>45880.556944444441</v>
      </c>
      <c r="N431" s="155">
        <v>45880.753472222219</v>
      </c>
      <c r="O431" s="154" t="s">
        <v>2961</v>
      </c>
      <c r="P431" s="154" t="s">
        <v>2962</v>
      </c>
      <c r="Q431" s="154" t="s">
        <v>3017</v>
      </c>
      <c r="R431" s="154" t="s">
        <v>2972</v>
      </c>
      <c r="S431" s="154" t="s">
        <v>200</v>
      </c>
      <c r="T431" s="180"/>
      <c r="U431" s="154" t="s">
        <v>2965</v>
      </c>
      <c r="V431" s="154" t="s">
        <v>4790</v>
      </c>
      <c r="W431" s="154" t="s">
        <v>2967</v>
      </c>
      <c r="X431" s="154" t="s">
        <v>4791</v>
      </c>
      <c r="Y431" s="154" t="s">
        <v>25</v>
      </c>
      <c r="Z431" s="154" t="s">
        <v>166</v>
      </c>
      <c r="AA431" s="154" t="s">
        <v>3595</v>
      </c>
      <c r="AB431" s="154">
        <v>1</v>
      </c>
      <c r="AC431" s="154">
        <v>0</v>
      </c>
      <c r="AD431" s="87">
        <f>IF(W431="SOPORTE_TELEFÓNICO",'BASE LIQUIDACION REDEBAN 2025'!$B$19,IF(W431="ENVÍO",'BASE LIQUIDACION REDEBAN 2025'!$C$2,IF(Y431="TIPO I",'BASE LIQUIDACION REDEBAN 2025'!$C$2,IF(Y431="TIPO II",'BASE LIQUIDACION REDEBAN 2025'!$C$3,IF(Y431="TIPO III",'BASE LIQUIDACION REDEBAN 2025'!$C$4,IF(Y431="TIPO IV",'BASE LIQUIDACION REDEBAN 2025'!$C$5,IF(Z431="AEREO",'BASE LIQUIDACION REDEBAN 2025'!$B$6,'BASE LIQUIDACION REDEBAN 2025'!$C$5)))))))</f>
        <v>65960.072302</v>
      </c>
      <c r="AE431" s="87">
        <f>IF(OR(W431="SOPORTE_TELEFÓNICO",W431="ENVÍO"),0,IF(Y431="TIPO I",'BASE LIQUIDACION REDEBAN 2025'!$B$10,IF(Y431="TIPO II",'BASE LIQUIDACION REDEBAN 2025'!$B$11,IF(Y431="TIPO III",'BASE LIQUIDACION REDEBAN 2025'!$B$12,'BASE LIQUIDACION REDEBAN 2025'!$B$13))))</f>
        <v>75096.394270399993</v>
      </c>
      <c r="AF431" s="87">
        <f t="shared" si="6"/>
        <v>65960.072302</v>
      </c>
      <c r="AG431" s="184"/>
      <c r="AH431" s="184"/>
    </row>
    <row r="432" spans="1:34" s="79" customFormat="1" ht="13.15">
      <c r="A432" s="154" t="s">
        <v>72</v>
      </c>
      <c r="B432" s="154" t="str">
        <f>VLOOKUP(A432,'CENTRO DE COSTOS'!A:D,4,FALSE)</f>
        <v>MIGUEL JULIÁN HERNÁNDEZ GUARÍN</v>
      </c>
      <c r="C432" s="154" t="str">
        <f>VLOOKUP(A432,'CENTRO DE COSTOS'!A:D,2,FALSE)</f>
        <v>0004-0008</v>
      </c>
      <c r="D432" s="154">
        <v>68001</v>
      </c>
      <c r="E432" s="154">
        <v>2579455</v>
      </c>
      <c r="F432" s="154">
        <v>74602</v>
      </c>
      <c r="G432" s="154" t="s">
        <v>2958</v>
      </c>
      <c r="H432" s="154" t="s">
        <v>820</v>
      </c>
      <c r="I432" s="154" t="s">
        <v>72</v>
      </c>
      <c r="J432" s="154" t="s">
        <v>4792</v>
      </c>
      <c r="K432" s="154" t="s">
        <v>159</v>
      </c>
      <c r="L432" s="154" t="s">
        <v>4793</v>
      </c>
      <c r="M432" s="155">
        <v>45880.520833333336</v>
      </c>
      <c r="N432" s="155">
        <v>45880.755555555559</v>
      </c>
      <c r="O432" s="154" t="s">
        <v>2961</v>
      </c>
      <c r="P432" s="154" t="s">
        <v>2962</v>
      </c>
      <c r="Q432" s="154" t="s">
        <v>2978</v>
      </c>
      <c r="R432" s="154" t="s">
        <v>2983</v>
      </c>
      <c r="S432" s="154" t="s">
        <v>2973</v>
      </c>
      <c r="T432" s="180"/>
      <c r="U432" s="154" t="s">
        <v>2965</v>
      </c>
      <c r="V432" s="154" t="s">
        <v>4794</v>
      </c>
      <c r="W432" s="154" t="s">
        <v>2967</v>
      </c>
      <c r="X432" s="154" t="s">
        <v>4795</v>
      </c>
      <c r="Y432" s="154" t="s">
        <v>25</v>
      </c>
      <c r="Z432" s="154" t="s">
        <v>166</v>
      </c>
      <c r="AA432" s="154" t="s">
        <v>438</v>
      </c>
      <c r="AB432" s="154">
        <v>1</v>
      </c>
      <c r="AC432" s="154">
        <v>0</v>
      </c>
      <c r="AD432" s="87">
        <f>IF(W432="SOPORTE_TELEFÓNICO",'BASE LIQUIDACION REDEBAN 2025'!$B$19,IF(W432="ENVÍO",'BASE LIQUIDACION REDEBAN 2025'!$C$2,IF(Y432="TIPO I",'BASE LIQUIDACION REDEBAN 2025'!$C$2,IF(Y432="TIPO II",'BASE LIQUIDACION REDEBAN 2025'!$C$3,IF(Y432="TIPO III",'BASE LIQUIDACION REDEBAN 2025'!$C$4,IF(Y432="TIPO IV",'BASE LIQUIDACION REDEBAN 2025'!$C$5,IF(Z432="AEREO",'BASE LIQUIDACION REDEBAN 2025'!$B$6,'BASE LIQUIDACION REDEBAN 2025'!$C$5)))))))</f>
        <v>65960.072302</v>
      </c>
      <c r="AE432" s="87">
        <f>IF(OR(W432="SOPORTE_TELEFÓNICO",W432="ENVÍO"),0,IF(Y432="TIPO I",'BASE LIQUIDACION REDEBAN 2025'!$B$10,IF(Y432="TIPO II",'BASE LIQUIDACION REDEBAN 2025'!$B$11,IF(Y432="TIPO III",'BASE LIQUIDACION REDEBAN 2025'!$B$12,'BASE LIQUIDACION REDEBAN 2025'!$B$13))))</f>
        <v>75096.394270399993</v>
      </c>
      <c r="AF432" s="87">
        <f t="shared" si="6"/>
        <v>65960.072302</v>
      </c>
      <c r="AG432" s="184"/>
      <c r="AH432" s="184"/>
    </row>
    <row r="433" spans="1:34" s="79" customFormat="1" ht="13.15">
      <c r="A433" s="154" t="s">
        <v>93</v>
      </c>
      <c r="B433" s="154" t="str">
        <f>VLOOKUP(A433,'CENTRO DE COSTOS'!A:D,4,FALSE)</f>
        <v>DIEGO FERNANDO HENAO CARDONA</v>
      </c>
      <c r="C433" s="154" t="str">
        <f>VLOOKUP(A433,'CENTRO DE COSTOS'!A:D,2,FALSE)</f>
        <v>0004-0003</v>
      </c>
      <c r="D433" s="154">
        <v>52356</v>
      </c>
      <c r="E433" s="154">
        <v>2578772</v>
      </c>
      <c r="F433" s="154">
        <v>22497</v>
      </c>
      <c r="G433" s="154" t="s">
        <v>2958</v>
      </c>
      <c r="H433" s="154" t="s">
        <v>174</v>
      </c>
      <c r="I433" s="154" t="s">
        <v>2246</v>
      </c>
      <c r="J433" s="154" t="s">
        <v>4796</v>
      </c>
      <c r="K433" s="154" t="s">
        <v>159</v>
      </c>
      <c r="L433" s="154" t="s">
        <v>4797</v>
      </c>
      <c r="M433" s="155">
        <v>45880.475694444445</v>
      </c>
      <c r="N433" s="155">
        <v>45880.757638888892</v>
      </c>
      <c r="O433" s="154" t="s">
        <v>2961</v>
      </c>
      <c r="P433" s="154" t="s">
        <v>2962</v>
      </c>
      <c r="Q433" s="154" t="s">
        <v>2995</v>
      </c>
      <c r="R433" s="154" t="s">
        <v>2972</v>
      </c>
      <c r="S433" s="154" t="s">
        <v>220</v>
      </c>
      <c r="T433" s="180"/>
      <c r="U433" s="154" t="s">
        <v>2965</v>
      </c>
      <c r="V433" s="154" t="s">
        <v>4798</v>
      </c>
      <c r="W433" s="154" t="s">
        <v>2967</v>
      </c>
      <c r="X433" s="154" t="s">
        <v>4799</v>
      </c>
      <c r="Y433" s="154" t="s">
        <v>28</v>
      </c>
      <c r="Z433" s="154" t="s">
        <v>166</v>
      </c>
      <c r="AA433" s="154" t="s">
        <v>1414</v>
      </c>
      <c r="AB433" s="154">
        <v>1</v>
      </c>
      <c r="AC433" s="154">
        <v>0</v>
      </c>
      <c r="AD433" s="87">
        <f>IF(W433="SOPORTE_TELEFÓNICO",'BASE LIQUIDACION REDEBAN 2025'!$B$19,IF(W433="ENVÍO",'BASE LIQUIDACION REDEBAN 2025'!$C$2,IF(Y433="TIPO I",'BASE LIQUIDACION REDEBAN 2025'!$C$2,IF(Y433="TIPO II",'BASE LIQUIDACION REDEBAN 2025'!$C$3,IF(Y433="TIPO III",'BASE LIQUIDACION REDEBAN 2025'!$C$4,IF(Y433="TIPO IV",'BASE LIQUIDACION REDEBAN 2025'!$C$5,IF(Z433="AEREO",'BASE LIQUIDACION REDEBAN 2025'!$B$6,'BASE LIQUIDACION REDEBAN 2025'!$C$5)))))))</f>
        <v>144967.87232000002</v>
      </c>
      <c r="AE433" s="87">
        <f>IF(OR(W433="SOPORTE_TELEFÓNICO",W433="ENVÍO"),0,IF(Y433="TIPO I",'BASE LIQUIDACION REDEBAN 2025'!$B$10,IF(Y433="TIPO II",'BASE LIQUIDACION REDEBAN 2025'!$B$11,IF(Y433="TIPO III",'BASE LIQUIDACION REDEBAN 2025'!$B$12,'BASE LIQUIDACION REDEBAN 2025'!$B$13))))</f>
        <v>140395.6348884</v>
      </c>
      <c r="AF433" s="87">
        <f t="shared" si="6"/>
        <v>144967.87232000002</v>
      </c>
      <c r="AG433" s="184"/>
      <c r="AH433" s="184"/>
    </row>
    <row r="434" spans="1:34" s="79" customFormat="1" ht="13.15">
      <c r="A434" s="154" t="s">
        <v>90</v>
      </c>
      <c r="B434" s="154" t="str">
        <f>VLOOKUP(A434,'CENTRO DE COSTOS'!A:D,4,FALSE)</f>
        <v>JUAN SEBASTIÁN RÍOS CASTRILLÓN</v>
      </c>
      <c r="C434" s="154" t="str">
        <f>VLOOKUP(A434,'CENTRO DE COSTOS'!A:D,2,FALSE)</f>
        <v>0004-0005</v>
      </c>
      <c r="D434" s="154">
        <v>5360</v>
      </c>
      <c r="E434" s="154">
        <v>2577918</v>
      </c>
      <c r="F434" s="154">
        <v>12495</v>
      </c>
      <c r="G434" s="154" t="s">
        <v>2958</v>
      </c>
      <c r="H434" s="154" t="s">
        <v>197</v>
      </c>
      <c r="I434" s="154" t="s">
        <v>3607</v>
      </c>
      <c r="J434" s="154" t="s">
        <v>4800</v>
      </c>
      <c r="K434" s="154" t="s">
        <v>159</v>
      </c>
      <c r="L434" s="154" t="s">
        <v>4801</v>
      </c>
      <c r="M434" s="155">
        <v>45880.431250000001</v>
      </c>
      <c r="N434" s="155">
        <v>45880.759027777778</v>
      </c>
      <c r="O434" s="154" t="s">
        <v>2961</v>
      </c>
      <c r="P434" s="154" t="s">
        <v>2962</v>
      </c>
      <c r="Q434" s="154" t="s">
        <v>3495</v>
      </c>
      <c r="R434" s="154" t="s">
        <v>3046</v>
      </c>
      <c r="S434" s="154" t="s">
        <v>220</v>
      </c>
      <c r="T434" s="180"/>
      <c r="U434" s="154" t="s">
        <v>2965</v>
      </c>
      <c r="V434" s="154" t="s">
        <v>4802</v>
      </c>
      <c r="W434" s="154" t="s">
        <v>2967</v>
      </c>
      <c r="X434" s="154" t="s">
        <v>4803</v>
      </c>
      <c r="Y434" s="154" t="s">
        <v>25</v>
      </c>
      <c r="Z434" s="154" t="s">
        <v>166</v>
      </c>
      <c r="AA434" s="154" t="s">
        <v>3158</v>
      </c>
      <c r="AB434" s="154">
        <v>1</v>
      </c>
      <c r="AC434" s="154">
        <v>0</v>
      </c>
      <c r="AD434" s="87">
        <f>IF(W434="SOPORTE_TELEFÓNICO",'BASE LIQUIDACION REDEBAN 2025'!$B$19,IF(W434="ENVÍO",'BASE LIQUIDACION REDEBAN 2025'!$C$2,IF(Y434="TIPO I",'BASE LIQUIDACION REDEBAN 2025'!$C$2,IF(Y434="TIPO II",'BASE LIQUIDACION REDEBAN 2025'!$C$3,IF(Y434="TIPO III",'BASE LIQUIDACION REDEBAN 2025'!$C$4,IF(Y434="TIPO IV",'BASE LIQUIDACION REDEBAN 2025'!$C$5,IF(Z434="AEREO",'BASE LIQUIDACION REDEBAN 2025'!$B$6,'BASE LIQUIDACION REDEBAN 2025'!$C$5)))))))</f>
        <v>65960.072302</v>
      </c>
      <c r="AE434" s="87">
        <f>IF(OR(W434="SOPORTE_TELEFÓNICO",W434="ENVÍO"),0,IF(Y434="TIPO I",'BASE LIQUIDACION REDEBAN 2025'!$B$10,IF(Y434="TIPO II",'BASE LIQUIDACION REDEBAN 2025'!$B$11,IF(Y434="TIPO III",'BASE LIQUIDACION REDEBAN 2025'!$B$12,'BASE LIQUIDACION REDEBAN 2025'!$B$13))))</f>
        <v>75096.394270399993</v>
      </c>
      <c r="AF434" s="87">
        <f t="shared" si="6"/>
        <v>65960.072302</v>
      </c>
      <c r="AG434" s="184"/>
      <c r="AH434" s="184"/>
    </row>
    <row r="435" spans="1:34" s="79" customFormat="1" ht="13.15">
      <c r="A435" s="154" t="s">
        <v>90</v>
      </c>
      <c r="B435" s="154" t="str">
        <f>VLOOKUP(A435,'CENTRO DE COSTOS'!A:D,4,FALSE)</f>
        <v>JUAN SEBASTIÁN RÍOS CASTRILLÓN</v>
      </c>
      <c r="C435" s="154" t="str">
        <f>VLOOKUP(A435,'CENTRO DE COSTOS'!A:D,2,FALSE)</f>
        <v>0004-0005</v>
      </c>
      <c r="D435" s="154">
        <v>5001</v>
      </c>
      <c r="E435" s="154">
        <v>2578313</v>
      </c>
      <c r="F435" s="154">
        <v>18302</v>
      </c>
      <c r="G435" s="154" t="s">
        <v>2958</v>
      </c>
      <c r="H435" s="154" t="s">
        <v>197</v>
      </c>
      <c r="I435" s="154" t="s">
        <v>90</v>
      </c>
      <c r="J435" s="154" t="s">
        <v>4804</v>
      </c>
      <c r="K435" s="154" t="s">
        <v>159</v>
      </c>
      <c r="L435" s="154" t="s">
        <v>4805</v>
      </c>
      <c r="M435" s="155">
        <v>45880.447916666664</v>
      </c>
      <c r="N435" s="155">
        <v>45880.765972222223</v>
      </c>
      <c r="O435" s="154" t="s">
        <v>2961</v>
      </c>
      <c r="P435" s="154" t="s">
        <v>2962</v>
      </c>
      <c r="Q435" s="154" t="s">
        <v>3032</v>
      </c>
      <c r="R435" s="154" t="s">
        <v>3046</v>
      </c>
      <c r="S435" s="154" t="s">
        <v>220</v>
      </c>
      <c r="T435" s="180"/>
      <c r="U435" s="154" t="s">
        <v>2965</v>
      </c>
      <c r="V435" s="154" t="s">
        <v>4802</v>
      </c>
      <c r="W435" s="154" t="s">
        <v>2967</v>
      </c>
      <c r="X435" s="154" t="s">
        <v>4806</v>
      </c>
      <c r="Y435" s="154" t="s">
        <v>25</v>
      </c>
      <c r="Z435" s="154" t="s">
        <v>166</v>
      </c>
      <c r="AA435" s="154" t="s">
        <v>3158</v>
      </c>
      <c r="AB435" s="154">
        <v>1</v>
      </c>
      <c r="AC435" s="154">
        <v>0</v>
      </c>
      <c r="AD435" s="87">
        <f>IF(W435="SOPORTE_TELEFÓNICO",'BASE LIQUIDACION REDEBAN 2025'!$B$19,IF(W435="ENVÍO",'BASE LIQUIDACION REDEBAN 2025'!$C$2,IF(Y435="TIPO I",'BASE LIQUIDACION REDEBAN 2025'!$C$2,IF(Y435="TIPO II",'BASE LIQUIDACION REDEBAN 2025'!$C$3,IF(Y435="TIPO III",'BASE LIQUIDACION REDEBAN 2025'!$C$4,IF(Y435="TIPO IV",'BASE LIQUIDACION REDEBAN 2025'!$C$5,IF(Z435="AEREO",'BASE LIQUIDACION REDEBAN 2025'!$B$6,'BASE LIQUIDACION REDEBAN 2025'!$C$5)))))))</f>
        <v>65960.072302</v>
      </c>
      <c r="AE435" s="87">
        <f>IF(OR(W435="SOPORTE_TELEFÓNICO",W435="ENVÍO"),0,IF(Y435="TIPO I",'BASE LIQUIDACION REDEBAN 2025'!$B$10,IF(Y435="TIPO II",'BASE LIQUIDACION REDEBAN 2025'!$B$11,IF(Y435="TIPO III",'BASE LIQUIDACION REDEBAN 2025'!$B$12,'BASE LIQUIDACION REDEBAN 2025'!$B$13))))</f>
        <v>75096.394270399993</v>
      </c>
      <c r="AF435" s="87">
        <f t="shared" si="6"/>
        <v>65960.072302</v>
      </c>
      <c r="AG435" s="184"/>
      <c r="AH435" s="184"/>
    </row>
    <row r="436" spans="1:34" s="79" customFormat="1" ht="13.15">
      <c r="A436" s="154" t="s">
        <v>76</v>
      </c>
      <c r="B436" s="154" t="str">
        <f>VLOOKUP(A436,'CENTRO DE COSTOS'!A:D,4,FALSE)</f>
        <v>DIEGO FERNANDO HENAO CARDONA</v>
      </c>
      <c r="C436" s="154" t="str">
        <f>VLOOKUP(A436,'CENTRO DE COSTOS'!A:D,2,FALSE)</f>
        <v>0004-0003</v>
      </c>
      <c r="D436" s="154">
        <v>19355</v>
      </c>
      <c r="E436" s="154">
        <v>2574256</v>
      </c>
      <c r="F436" s="154">
        <v>23979</v>
      </c>
      <c r="G436" s="154" t="s">
        <v>2958</v>
      </c>
      <c r="H436" s="154" t="s">
        <v>258</v>
      </c>
      <c r="I436" s="154" t="s">
        <v>4807</v>
      </c>
      <c r="J436" s="154" t="s">
        <v>4808</v>
      </c>
      <c r="K436" s="154" t="s">
        <v>159</v>
      </c>
      <c r="L436" s="154" t="s">
        <v>4809</v>
      </c>
      <c r="M436" s="155">
        <v>45878.506249999999</v>
      </c>
      <c r="N436" s="155">
        <v>45881.375</v>
      </c>
      <c r="O436" s="154" t="s">
        <v>2961</v>
      </c>
      <c r="P436" s="154" t="s">
        <v>2962</v>
      </c>
      <c r="Q436" s="154" t="s">
        <v>2978</v>
      </c>
      <c r="R436" s="154" t="s">
        <v>2983</v>
      </c>
      <c r="S436" s="154" t="s">
        <v>2973</v>
      </c>
      <c r="T436" s="180"/>
      <c r="U436" s="154" t="s">
        <v>2965</v>
      </c>
      <c r="V436" s="154" t="s">
        <v>4810</v>
      </c>
      <c r="W436" s="154" t="s">
        <v>3213</v>
      </c>
      <c r="X436" s="154">
        <v>0</v>
      </c>
      <c r="Y436" s="154" t="s">
        <v>32</v>
      </c>
      <c r="Z436" s="154" t="s">
        <v>166</v>
      </c>
      <c r="AA436" s="154" t="s">
        <v>330</v>
      </c>
      <c r="AB436" s="154">
        <v>0</v>
      </c>
      <c r="AC436" s="154">
        <v>0</v>
      </c>
      <c r="AD436" s="87">
        <f>IF(W436="SOPORTE_TELEFÓNICO",'BASE LIQUIDACION REDEBAN 2025'!$B$19,IF(W436="ENVÍO",'BASE LIQUIDACION REDEBAN 2025'!$C$2,IF(Y436="TIPO I",'BASE LIQUIDACION REDEBAN 2025'!$C$2,IF(Y436="TIPO II",'BASE LIQUIDACION REDEBAN 2025'!$C$3,IF(Y436="TIPO III",'BASE LIQUIDACION REDEBAN 2025'!$C$4,IF(Y436="TIPO IV",'BASE LIQUIDACION REDEBAN 2025'!$C$5,IF(Z436="AEREO",'BASE LIQUIDACION REDEBAN 2025'!$B$6,'BASE LIQUIDACION REDEBAN 2025'!$C$5)))))))</f>
        <v>41241.0800752</v>
      </c>
      <c r="AE436" s="87">
        <f>IF(OR(W436="SOPORTE_TELEFÓNICO",W436="ENVÍO"),0,IF(Y436="TIPO I",'BASE LIQUIDACION REDEBAN 2025'!$B$10,IF(Y436="TIPO II",'BASE LIQUIDACION REDEBAN 2025'!$B$11,IF(Y436="TIPO III",'BASE LIQUIDACION REDEBAN 2025'!$B$12,'BASE LIQUIDACION REDEBAN 2025'!$B$13))))</f>
        <v>0</v>
      </c>
      <c r="AF436" s="87">
        <f t="shared" si="6"/>
        <v>41241.0800752</v>
      </c>
      <c r="AG436" s="184"/>
      <c r="AH436" s="184"/>
    </row>
    <row r="437" spans="1:34" s="79" customFormat="1" ht="13.15">
      <c r="A437" s="154" t="s">
        <v>92</v>
      </c>
      <c r="B437" s="154" t="str">
        <f>VLOOKUP(A437,'CENTRO DE COSTOS'!A:D,4,FALSE)</f>
        <v>KEVIN ALEXIS CORZO BUSTOS</v>
      </c>
      <c r="C437" s="154" t="str">
        <f>VLOOKUP(A437,'CENTRO DE COSTOS'!A:D,2,FALSE)</f>
        <v>0004-0007</v>
      </c>
      <c r="D437" s="154">
        <v>41551</v>
      </c>
      <c r="E437" s="154">
        <v>2571078</v>
      </c>
      <c r="F437" s="154">
        <v>24704</v>
      </c>
      <c r="G437" s="154" t="s">
        <v>2958</v>
      </c>
      <c r="H437" s="154" t="s">
        <v>249</v>
      </c>
      <c r="I437" s="154" t="s">
        <v>625</v>
      </c>
      <c r="J437" s="154" t="s">
        <v>4811</v>
      </c>
      <c r="K437" s="154" t="s">
        <v>159</v>
      </c>
      <c r="L437" s="154" t="s">
        <v>4812</v>
      </c>
      <c r="M437" s="155">
        <v>45877.553472222222</v>
      </c>
      <c r="N437" s="155">
        <v>45881.413194444445</v>
      </c>
      <c r="O437" s="154" t="s">
        <v>2961</v>
      </c>
      <c r="P437" s="154" t="s">
        <v>2962</v>
      </c>
      <c r="Q437" s="154" t="s">
        <v>3082</v>
      </c>
      <c r="R437" s="154" t="s">
        <v>2972</v>
      </c>
      <c r="S437" s="154" t="s">
        <v>220</v>
      </c>
      <c r="T437" s="180"/>
      <c r="U437" s="154" t="s">
        <v>2965</v>
      </c>
      <c r="V437" s="154" t="s">
        <v>4813</v>
      </c>
      <c r="W437" s="154" t="s">
        <v>2967</v>
      </c>
      <c r="X437" s="154" t="s">
        <v>4814</v>
      </c>
      <c r="Y437" s="154" t="s">
        <v>30</v>
      </c>
      <c r="Z437" s="154" t="s">
        <v>166</v>
      </c>
      <c r="AA437" s="154" t="s">
        <v>167</v>
      </c>
      <c r="AB437" s="154">
        <v>2</v>
      </c>
      <c r="AC437" s="154">
        <v>0</v>
      </c>
      <c r="AD437" s="87">
        <f>IF(W437="SOPORTE_TELEFÓNICO",'BASE LIQUIDACION REDEBAN 2025'!$B$19,IF(W437="ENVÍO",'BASE LIQUIDACION REDEBAN 2025'!$C$2,IF(Y437="TIPO I",'BASE LIQUIDACION REDEBAN 2025'!$C$2,IF(Y437="TIPO II",'BASE LIQUIDACION REDEBAN 2025'!$C$3,IF(Y437="TIPO III",'BASE LIQUIDACION REDEBAN 2025'!$C$4,IF(Y437="TIPO IV",'BASE LIQUIDACION REDEBAN 2025'!$C$5,IF(Z437="AEREO",'BASE LIQUIDACION REDEBAN 2025'!$B$6,'BASE LIQUIDACION REDEBAN 2025'!$C$5)))))))</f>
        <v>275728.78077800001</v>
      </c>
      <c r="AE437" s="87">
        <f>IF(OR(W437="SOPORTE_TELEFÓNICO",W437="ENVÍO"),0,IF(Y437="TIPO I",'BASE LIQUIDACION REDEBAN 2025'!$B$10,IF(Y437="TIPO II",'BASE LIQUIDACION REDEBAN 2025'!$B$11,IF(Y437="TIPO III",'BASE LIQUIDACION REDEBAN 2025'!$B$12,'BASE LIQUIDACION REDEBAN 2025'!$B$13))))</f>
        <v>196536.5258152</v>
      </c>
      <c r="AF437" s="87">
        <f t="shared" si="6"/>
        <v>551457.56155600003</v>
      </c>
      <c r="AG437" s="184"/>
      <c r="AH437" s="184"/>
    </row>
    <row r="438" spans="1:34" s="79" customFormat="1" ht="13.15">
      <c r="A438" s="154" t="s">
        <v>86</v>
      </c>
      <c r="B438" s="154" t="str">
        <f>VLOOKUP(A438,'CENTRO DE COSTOS'!A:D,4,FALSE)</f>
        <v>KEVIN ALEXIS CORZO BUSTOS</v>
      </c>
      <c r="C438" s="154" t="str">
        <f>VLOOKUP(A438,'CENTRO DE COSTOS'!A:D,2,FALSE)</f>
        <v>0004-0007</v>
      </c>
      <c r="D438" s="154">
        <v>73270</v>
      </c>
      <c r="E438" s="154">
        <v>2574128</v>
      </c>
      <c r="F438" s="154">
        <v>23586</v>
      </c>
      <c r="G438" s="154" t="s">
        <v>2958</v>
      </c>
      <c r="H438" s="154" t="s">
        <v>703</v>
      </c>
      <c r="I438" s="154" t="s">
        <v>4815</v>
      </c>
      <c r="J438" s="154" t="s">
        <v>4816</v>
      </c>
      <c r="K438" s="154" t="s">
        <v>159</v>
      </c>
      <c r="L438" s="154" t="s">
        <v>4817</v>
      </c>
      <c r="M438" s="155">
        <v>45878.440972222219</v>
      </c>
      <c r="N438" s="155">
        <v>45881.420138888891</v>
      </c>
      <c r="O438" s="154" t="s">
        <v>2961</v>
      </c>
      <c r="P438" s="154" t="s">
        <v>2962</v>
      </c>
      <c r="Q438" s="154" t="s">
        <v>3082</v>
      </c>
      <c r="R438" s="154" t="s">
        <v>2972</v>
      </c>
      <c r="S438" s="154" t="s">
        <v>2973</v>
      </c>
      <c r="T438" s="180"/>
      <c r="U438" s="154" t="s">
        <v>2965</v>
      </c>
      <c r="V438" s="154" t="s">
        <v>4818</v>
      </c>
      <c r="W438" s="154" t="s">
        <v>2967</v>
      </c>
      <c r="X438" s="154" t="s">
        <v>4819</v>
      </c>
      <c r="Y438" s="154" t="s">
        <v>30</v>
      </c>
      <c r="Z438" s="154" t="s">
        <v>166</v>
      </c>
      <c r="AA438" s="154" t="s">
        <v>4264</v>
      </c>
      <c r="AB438" s="154">
        <v>1</v>
      </c>
      <c r="AC438" s="154">
        <v>0</v>
      </c>
      <c r="AD438" s="87">
        <f>IF(W438="SOPORTE_TELEFÓNICO",'BASE LIQUIDACION REDEBAN 2025'!$B$19,IF(W438="ENVÍO",'BASE LIQUIDACION REDEBAN 2025'!$C$2,IF(Y438="TIPO I",'BASE LIQUIDACION REDEBAN 2025'!$C$2,IF(Y438="TIPO II",'BASE LIQUIDACION REDEBAN 2025'!$C$3,IF(Y438="TIPO III",'BASE LIQUIDACION REDEBAN 2025'!$C$4,IF(Y438="TIPO IV",'BASE LIQUIDACION REDEBAN 2025'!$C$5,IF(Z438="AEREO",'BASE LIQUIDACION REDEBAN 2025'!$B$6,'BASE LIQUIDACION REDEBAN 2025'!$C$5)))))))</f>
        <v>275728.78077800001</v>
      </c>
      <c r="AE438" s="87">
        <f>IF(OR(W438="SOPORTE_TELEFÓNICO",W438="ENVÍO"),0,IF(Y438="TIPO I",'BASE LIQUIDACION REDEBAN 2025'!$B$10,IF(Y438="TIPO II",'BASE LIQUIDACION REDEBAN 2025'!$B$11,IF(Y438="TIPO III",'BASE LIQUIDACION REDEBAN 2025'!$B$12,'BASE LIQUIDACION REDEBAN 2025'!$B$13))))</f>
        <v>196536.5258152</v>
      </c>
      <c r="AF438" s="87">
        <f t="shared" si="6"/>
        <v>275728.78077800001</v>
      </c>
      <c r="AG438" s="184"/>
      <c r="AH438" s="184"/>
    </row>
    <row r="439" spans="1:34" s="79" customFormat="1" ht="13.15">
      <c r="A439" s="154" t="s">
        <v>90</v>
      </c>
      <c r="B439" s="154" t="str">
        <f>VLOOKUP(A439,'CENTRO DE COSTOS'!A:D,4,FALSE)</f>
        <v>JUAN SEBASTIÁN RÍOS CASTRILLÓN</v>
      </c>
      <c r="C439" s="154" t="str">
        <f>VLOOKUP(A439,'CENTRO DE COSTOS'!A:D,2,FALSE)</f>
        <v>0004-0005</v>
      </c>
      <c r="D439" s="154">
        <v>5001</v>
      </c>
      <c r="E439" s="154">
        <v>2579484</v>
      </c>
      <c r="F439" s="154">
        <v>38429</v>
      </c>
      <c r="G439" s="154" t="s">
        <v>2958</v>
      </c>
      <c r="H439" s="154" t="s">
        <v>197</v>
      </c>
      <c r="I439" s="154" t="s">
        <v>90</v>
      </c>
      <c r="J439" s="154" t="s">
        <v>4820</v>
      </c>
      <c r="K439" s="154" t="s">
        <v>159</v>
      </c>
      <c r="L439" s="154" t="s">
        <v>4821</v>
      </c>
      <c r="M439" s="155">
        <v>45880.529166666667</v>
      </c>
      <c r="N439" s="155">
        <v>45881.4375</v>
      </c>
      <c r="O439" s="154" t="s">
        <v>2961</v>
      </c>
      <c r="P439" s="154" t="s">
        <v>2962</v>
      </c>
      <c r="Q439" s="154" t="s">
        <v>3099</v>
      </c>
      <c r="R439" s="154" t="s">
        <v>3100</v>
      </c>
      <c r="S439" s="154" t="s">
        <v>2973</v>
      </c>
      <c r="T439" s="180"/>
      <c r="U439" s="154" t="s">
        <v>2965</v>
      </c>
      <c r="V439" s="154" t="s">
        <v>4822</v>
      </c>
      <c r="W439" s="154" t="s">
        <v>2967</v>
      </c>
      <c r="X439" s="154" t="s">
        <v>4823</v>
      </c>
      <c r="Y439" s="154" t="s">
        <v>25</v>
      </c>
      <c r="Z439" s="154" t="s">
        <v>166</v>
      </c>
      <c r="AA439" s="154" t="s">
        <v>2327</v>
      </c>
      <c r="AB439" s="154">
        <v>1</v>
      </c>
      <c r="AC439" s="154">
        <v>0</v>
      </c>
      <c r="AD439" s="87">
        <f>IF(W439="SOPORTE_TELEFÓNICO",'BASE LIQUIDACION REDEBAN 2025'!$B$19,IF(W439="ENVÍO",'BASE LIQUIDACION REDEBAN 2025'!$C$2,IF(Y439="TIPO I",'BASE LIQUIDACION REDEBAN 2025'!$C$2,IF(Y439="TIPO II",'BASE LIQUIDACION REDEBAN 2025'!$C$3,IF(Y439="TIPO III",'BASE LIQUIDACION REDEBAN 2025'!$C$4,IF(Y439="TIPO IV",'BASE LIQUIDACION REDEBAN 2025'!$C$5,IF(Z439="AEREO",'BASE LIQUIDACION REDEBAN 2025'!$B$6,'BASE LIQUIDACION REDEBAN 2025'!$C$5)))))))</f>
        <v>65960.072302</v>
      </c>
      <c r="AE439" s="87">
        <f>IF(OR(W439="SOPORTE_TELEFÓNICO",W439="ENVÍO"),0,IF(Y439="TIPO I",'BASE LIQUIDACION REDEBAN 2025'!$B$10,IF(Y439="TIPO II",'BASE LIQUIDACION REDEBAN 2025'!$B$11,IF(Y439="TIPO III",'BASE LIQUIDACION REDEBAN 2025'!$B$12,'BASE LIQUIDACION REDEBAN 2025'!$B$13))))</f>
        <v>75096.394270399993</v>
      </c>
      <c r="AF439" s="87">
        <f t="shared" si="6"/>
        <v>65960.072302</v>
      </c>
      <c r="AG439" s="184"/>
      <c r="AH439" s="184"/>
    </row>
    <row r="440" spans="1:34" s="79" customFormat="1" ht="13.15">
      <c r="A440" s="154" t="s">
        <v>90</v>
      </c>
      <c r="B440" s="154" t="str">
        <f>VLOOKUP(A440,'CENTRO DE COSTOS'!A:D,4,FALSE)</f>
        <v>JUAN SEBASTIÁN RÍOS CASTRILLÓN</v>
      </c>
      <c r="C440" s="154" t="str">
        <f>VLOOKUP(A440,'CENTRO DE COSTOS'!A:D,2,FALSE)</f>
        <v>0004-0005</v>
      </c>
      <c r="D440" s="154">
        <v>5101</v>
      </c>
      <c r="E440" s="154">
        <v>2574156</v>
      </c>
      <c r="F440" s="154">
        <v>25803</v>
      </c>
      <c r="G440" s="154" t="s">
        <v>2958</v>
      </c>
      <c r="H440" s="154" t="s">
        <v>197</v>
      </c>
      <c r="I440" s="154" t="s">
        <v>2522</v>
      </c>
      <c r="J440" s="154" t="s">
        <v>4824</v>
      </c>
      <c r="K440" s="154" t="s">
        <v>159</v>
      </c>
      <c r="L440" s="154" t="s">
        <v>4825</v>
      </c>
      <c r="M440" s="155">
        <v>45878.476388888892</v>
      </c>
      <c r="N440" s="155">
        <v>45881.458333333336</v>
      </c>
      <c r="O440" s="154" t="s">
        <v>2961</v>
      </c>
      <c r="P440" s="154" t="s">
        <v>2962</v>
      </c>
      <c r="Q440" s="154" t="s">
        <v>3099</v>
      </c>
      <c r="R440" s="154" t="s">
        <v>2972</v>
      </c>
      <c r="S440" s="154" t="s">
        <v>200</v>
      </c>
      <c r="T440" s="180"/>
      <c r="U440" s="154" t="s">
        <v>2965</v>
      </c>
      <c r="V440" s="154" t="s">
        <v>4826</v>
      </c>
      <c r="W440" s="154" t="s">
        <v>2967</v>
      </c>
      <c r="X440" s="154" t="s">
        <v>4827</v>
      </c>
      <c r="Y440" s="154" t="s">
        <v>28</v>
      </c>
      <c r="Z440" s="154" t="s">
        <v>166</v>
      </c>
      <c r="AA440" s="154" t="s">
        <v>1626</v>
      </c>
      <c r="AB440" s="154">
        <v>1</v>
      </c>
      <c r="AC440" s="154">
        <v>0</v>
      </c>
      <c r="AD440" s="87">
        <f>IF(W440="SOPORTE_TELEFÓNICO",'BASE LIQUIDACION REDEBAN 2025'!$B$19,IF(W440="ENVÍO",'BASE LIQUIDACION REDEBAN 2025'!$C$2,IF(Y440="TIPO I",'BASE LIQUIDACION REDEBAN 2025'!$C$2,IF(Y440="TIPO II",'BASE LIQUIDACION REDEBAN 2025'!$C$3,IF(Y440="TIPO III",'BASE LIQUIDACION REDEBAN 2025'!$C$4,IF(Y440="TIPO IV",'BASE LIQUIDACION REDEBAN 2025'!$C$5,IF(Z440="AEREO",'BASE LIQUIDACION REDEBAN 2025'!$B$6,'BASE LIQUIDACION REDEBAN 2025'!$C$5)))))))</f>
        <v>144967.87232000002</v>
      </c>
      <c r="AE440" s="87">
        <f>IF(OR(W440="SOPORTE_TELEFÓNICO",W440="ENVÍO"),0,IF(Y440="TIPO I",'BASE LIQUIDACION REDEBAN 2025'!$B$10,IF(Y440="TIPO II",'BASE LIQUIDACION REDEBAN 2025'!$B$11,IF(Y440="TIPO III",'BASE LIQUIDACION REDEBAN 2025'!$B$12,'BASE LIQUIDACION REDEBAN 2025'!$B$13))))</f>
        <v>140395.6348884</v>
      </c>
      <c r="AF440" s="87">
        <f t="shared" si="6"/>
        <v>144967.87232000002</v>
      </c>
      <c r="AG440" s="184"/>
      <c r="AH440" s="184"/>
    </row>
    <row r="441" spans="1:34" s="79" customFormat="1" ht="13.15">
      <c r="A441" s="154" t="s">
        <v>76</v>
      </c>
      <c r="B441" s="154" t="str">
        <f>VLOOKUP(A441,'CENTRO DE COSTOS'!A:D,4,FALSE)</f>
        <v>DIEGO FERNANDO HENAO CARDONA</v>
      </c>
      <c r="C441" s="154" t="str">
        <f>VLOOKUP(A441,'CENTRO DE COSTOS'!A:D,2,FALSE)</f>
        <v>0004-0003</v>
      </c>
      <c r="D441" s="154">
        <v>76001</v>
      </c>
      <c r="E441" s="154">
        <v>2580445</v>
      </c>
      <c r="F441" s="154">
        <v>24236</v>
      </c>
      <c r="G441" s="154" t="s">
        <v>2958</v>
      </c>
      <c r="H441" s="154" t="s">
        <v>227</v>
      </c>
      <c r="I441" s="154" t="s">
        <v>76</v>
      </c>
      <c r="J441" s="154" t="s">
        <v>4828</v>
      </c>
      <c r="K441" s="154" t="s">
        <v>159</v>
      </c>
      <c r="L441" s="154" t="s">
        <v>4829</v>
      </c>
      <c r="M441" s="155">
        <v>45880.617361111108</v>
      </c>
      <c r="N441" s="155">
        <v>45881.466666666667</v>
      </c>
      <c r="O441" s="154" t="s">
        <v>2961</v>
      </c>
      <c r="P441" s="154" t="s">
        <v>2962</v>
      </c>
      <c r="Q441" s="154" t="s">
        <v>3183</v>
      </c>
      <c r="R441" s="154" t="s">
        <v>3376</v>
      </c>
      <c r="S441" s="154" t="s">
        <v>2973</v>
      </c>
      <c r="T441" s="180"/>
      <c r="U441" s="154" t="s">
        <v>2965</v>
      </c>
      <c r="V441" s="154" t="s">
        <v>4830</v>
      </c>
      <c r="W441" s="154" t="s">
        <v>2967</v>
      </c>
      <c r="X441" s="154" t="s">
        <v>4831</v>
      </c>
      <c r="Y441" s="154" t="s">
        <v>25</v>
      </c>
      <c r="Z441" s="154" t="s">
        <v>166</v>
      </c>
      <c r="AA441" s="154" t="s">
        <v>1442</v>
      </c>
      <c r="AB441" s="154">
        <v>1</v>
      </c>
      <c r="AC441" s="154">
        <v>0</v>
      </c>
      <c r="AD441" s="87">
        <f>IF(W441="SOPORTE_TELEFÓNICO",'BASE LIQUIDACION REDEBAN 2025'!$B$19,IF(W441="ENVÍO",'BASE LIQUIDACION REDEBAN 2025'!$C$2,IF(Y441="TIPO I",'BASE LIQUIDACION REDEBAN 2025'!$C$2,IF(Y441="TIPO II",'BASE LIQUIDACION REDEBAN 2025'!$C$3,IF(Y441="TIPO III",'BASE LIQUIDACION REDEBAN 2025'!$C$4,IF(Y441="TIPO IV",'BASE LIQUIDACION REDEBAN 2025'!$C$5,IF(Z441="AEREO",'BASE LIQUIDACION REDEBAN 2025'!$B$6,'BASE LIQUIDACION REDEBAN 2025'!$C$5)))))))</f>
        <v>65960.072302</v>
      </c>
      <c r="AE441" s="87">
        <f>IF(OR(W441="SOPORTE_TELEFÓNICO",W441="ENVÍO"),0,IF(Y441="TIPO I",'BASE LIQUIDACION REDEBAN 2025'!$B$10,IF(Y441="TIPO II",'BASE LIQUIDACION REDEBAN 2025'!$B$11,IF(Y441="TIPO III",'BASE LIQUIDACION REDEBAN 2025'!$B$12,'BASE LIQUIDACION REDEBAN 2025'!$B$13))))</f>
        <v>75096.394270399993</v>
      </c>
      <c r="AF441" s="87">
        <f t="shared" si="6"/>
        <v>65960.072302</v>
      </c>
      <c r="AG441" s="184"/>
      <c r="AH441" s="184"/>
    </row>
    <row r="442" spans="1:34" s="79" customFormat="1" ht="13.15">
      <c r="A442" s="154" t="s">
        <v>94</v>
      </c>
      <c r="B442" s="154" t="str">
        <f>VLOOKUP(A442,'CENTRO DE COSTOS'!A:D,4,FALSE)</f>
        <v>DIEGO FERNANDO HENAO CARDONA</v>
      </c>
      <c r="C442" s="154" t="str">
        <f>VLOOKUP(A442,'CENTRO DE COSTOS'!A:D,2,FALSE)</f>
        <v>0004-0002</v>
      </c>
      <c r="D442" s="154">
        <v>66440</v>
      </c>
      <c r="E442" s="154">
        <v>2575103</v>
      </c>
      <c r="F442" s="154">
        <v>29277</v>
      </c>
      <c r="G442" s="154" t="s">
        <v>2958</v>
      </c>
      <c r="H442" s="154" t="s">
        <v>606</v>
      </c>
      <c r="I442" s="154" t="s">
        <v>1548</v>
      </c>
      <c r="J442" s="154" t="s">
        <v>4832</v>
      </c>
      <c r="K442" s="154" t="s">
        <v>159</v>
      </c>
      <c r="L442" s="154" t="s">
        <v>4833</v>
      </c>
      <c r="M442" s="155">
        <v>45879.487500000003</v>
      </c>
      <c r="N442" s="155">
        <v>45881.472916666666</v>
      </c>
      <c r="O442" s="154" t="s">
        <v>2961</v>
      </c>
      <c r="P442" s="154" t="s">
        <v>2962</v>
      </c>
      <c r="Q442" s="154" t="s">
        <v>3099</v>
      </c>
      <c r="R442" s="154" t="s">
        <v>3115</v>
      </c>
      <c r="S442" s="154" t="s">
        <v>2973</v>
      </c>
      <c r="T442" s="180"/>
      <c r="U442" s="154" t="s">
        <v>2965</v>
      </c>
      <c r="V442" s="154" t="s">
        <v>4834</v>
      </c>
      <c r="W442" s="154" t="s">
        <v>2967</v>
      </c>
      <c r="X442" s="154" t="s">
        <v>4835</v>
      </c>
      <c r="Y442" s="154" t="s">
        <v>28</v>
      </c>
      <c r="Z442" s="154" t="s">
        <v>166</v>
      </c>
      <c r="AA442" s="154" t="s">
        <v>495</v>
      </c>
      <c r="AB442" s="154">
        <v>1</v>
      </c>
      <c r="AC442" s="154">
        <v>0</v>
      </c>
      <c r="AD442" s="87">
        <f>IF(W442="SOPORTE_TELEFÓNICO",'BASE LIQUIDACION REDEBAN 2025'!$B$19,IF(W442="ENVÍO",'BASE LIQUIDACION REDEBAN 2025'!$C$2,IF(Y442="TIPO I",'BASE LIQUIDACION REDEBAN 2025'!$C$2,IF(Y442="TIPO II",'BASE LIQUIDACION REDEBAN 2025'!$C$3,IF(Y442="TIPO III",'BASE LIQUIDACION REDEBAN 2025'!$C$4,IF(Y442="TIPO IV",'BASE LIQUIDACION REDEBAN 2025'!$C$5,IF(Z442="AEREO",'BASE LIQUIDACION REDEBAN 2025'!$B$6,'BASE LIQUIDACION REDEBAN 2025'!$C$5)))))))</f>
        <v>144967.87232000002</v>
      </c>
      <c r="AE442" s="87">
        <f>IF(OR(W442="SOPORTE_TELEFÓNICO",W442="ENVÍO"),0,IF(Y442="TIPO I",'BASE LIQUIDACION REDEBAN 2025'!$B$10,IF(Y442="TIPO II",'BASE LIQUIDACION REDEBAN 2025'!$B$11,IF(Y442="TIPO III",'BASE LIQUIDACION REDEBAN 2025'!$B$12,'BASE LIQUIDACION REDEBAN 2025'!$B$13))))</f>
        <v>140395.6348884</v>
      </c>
      <c r="AF442" s="87">
        <f t="shared" si="6"/>
        <v>144967.87232000002</v>
      </c>
      <c r="AG442" s="184"/>
      <c r="AH442" s="184"/>
    </row>
    <row r="443" spans="1:34" s="79" customFormat="1" ht="13.15">
      <c r="A443" s="154" t="s">
        <v>68</v>
      </c>
      <c r="B443" s="154" t="str">
        <f>VLOOKUP(A443,'CENTRO DE COSTOS'!A:D,4,FALSE)</f>
        <v>WILLIAM ASDRUBAL ROZO ROZO</v>
      </c>
      <c r="C443" s="154" t="str">
        <f>VLOOKUP(A443,'CENTRO DE COSTOS'!A:D,2,FALSE)</f>
        <v>0004-0004</v>
      </c>
      <c r="D443" s="154">
        <v>25168</v>
      </c>
      <c r="E443" s="154">
        <v>2574240</v>
      </c>
      <c r="F443" s="154">
        <v>21153</v>
      </c>
      <c r="G443" s="154" t="s">
        <v>2958</v>
      </c>
      <c r="H443" s="154" t="s">
        <v>470</v>
      </c>
      <c r="I443" s="154" t="s">
        <v>4836</v>
      </c>
      <c r="J443" s="154" t="s">
        <v>4837</v>
      </c>
      <c r="K443" s="154" t="s">
        <v>159</v>
      </c>
      <c r="L443" s="154" t="s">
        <v>4838</v>
      </c>
      <c r="M443" s="155">
        <v>45878.488888888889</v>
      </c>
      <c r="N443" s="155">
        <v>45881.476388888892</v>
      </c>
      <c r="O443" s="154" t="s">
        <v>2961</v>
      </c>
      <c r="P443" s="154" t="s">
        <v>2988</v>
      </c>
      <c r="Q443" s="154" t="s">
        <v>2971</v>
      </c>
      <c r="R443" s="154" t="s">
        <v>3277</v>
      </c>
      <c r="S443" s="154" t="s">
        <v>2973</v>
      </c>
      <c r="T443" s="180"/>
      <c r="U443" s="154" t="s">
        <v>2965</v>
      </c>
      <c r="V443" s="154" t="s">
        <v>4839</v>
      </c>
      <c r="W443" s="154" t="s">
        <v>2967</v>
      </c>
      <c r="X443" s="154" t="s">
        <v>4840</v>
      </c>
      <c r="Y443" s="154" t="s">
        <v>30</v>
      </c>
      <c r="Z443" s="154" t="s">
        <v>166</v>
      </c>
      <c r="AA443" s="154" t="s">
        <v>877</v>
      </c>
      <c r="AB443" s="154">
        <v>1</v>
      </c>
      <c r="AC443" s="154">
        <v>0</v>
      </c>
      <c r="AD443" s="87">
        <f>IF(W443="SOPORTE_TELEFÓNICO",'BASE LIQUIDACION REDEBAN 2025'!$B$19,IF(W443="ENVÍO",'BASE LIQUIDACION REDEBAN 2025'!$C$2,IF(Y443="TIPO I",'BASE LIQUIDACION REDEBAN 2025'!$C$2,IF(Y443="TIPO II",'BASE LIQUIDACION REDEBAN 2025'!$C$3,IF(Y443="TIPO III",'BASE LIQUIDACION REDEBAN 2025'!$C$4,IF(Y443="TIPO IV",'BASE LIQUIDACION REDEBAN 2025'!$C$5,IF(Z443="AEREO",'BASE LIQUIDACION REDEBAN 2025'!$B$6,'BASE LIQUIDACION REDEBAN 2025'!$C$5)))))))</f>
        <v>275728.78077800001</v>
      </c>
      <c r="AE443" s="87">
        <f>IF(OR(W443="SOPORTE_TELEFÓNICO",W443="ENVÍO"),0,IF(Y443="TIPO I",'BASE LIQUIDACION REDEBAN 2025'!$B$10,IF(Y443="TIPO II",'BASE LIQUIDACION REDEBAN 2025'!$B$11,IF(Y443="TIPO III",'BASE LIQUIDACION REDEBAN 2025'!$B$12,'BASE LIQUIDACION REDEBAN 2025'!$B$13))))</f>
        <v>196536.5258152</v>
      </c>
      <c r="AF443" s="87">
        <f t="shared" si="6"/>
        <v>275728.78077800001</v>
      </c>
      <c r="AG443" s="184"/>
      <c r="AH443" s="184"/>
    </row>
    <row r="444" spans="1:34" s="79" customFormat="1" ht="13.15">
      <c r="A444" s="154" t="s">
        <v>100</v>
      </c>
      <c r="B444" s="154" t="str">
        <f>VLOOKUP(A444,'CENTRO DE COSTOS'!A:D,4,FALSE)</f>
        <v>KEVIN ALEXIS CORZO BUSTOS</v>
      </c>
      <c r="C444" s="154" t="str">
        <f>VLOOKUP(A444,'CENTRO DE COSTOS'!A:D,2,FALSE)</f>
        <v>0004-0007</v>
      </c>
      <c r="D444" s="154">
        <v>50001</v>
      </c>
      <c r="E444" s="154">
        <v>2580900</v>
      </c>
      <c r="F444" s="154">
        <v>27075</v>
      </c>
      <c r="G444" s="154" t="s">
        <v>2958</v>
      </c>
      <c r="H444" s="154" t="s">
        <v>295</v>
      </c>
      <c r="I444" s="154" t="s">
        <v>100</v>
      </c>
      <c r="J444" s="154" t="s">
        <v>4841</v>
      </c>
      <c r="K444" s="154" t="s">
        <v>159</v>
      </c>
      <c r="L444" s="154" t="s">
        <v>4842</v>
      </c>
      <c r="M444" s="155">
        <v>45880.63958333333</v>
      </c>
      <c r="N444" s="155">
        <v>45881.480555555558</v>
      </c>
      <c r="O444" s="154" t="s">
        <v>2961</v>
      </c>
      <c r="P444" s="154" t="s">
        <v>2962</v>
      </c>
      <c r="Q444" s="154" t="s">
        <v>3099</v>
      </c>
      <c r="R444" s="154" t="s">
        <v>3115</v>
      </c>
      <c r="S444" s="154" t="s">
        <v>2973</v>
      </c>
      <c r="T444" s="180"/>
      <c r="U444" s="154" t="s">
        <v>2965</v>
      </c>
      <c r="V444" s="154" t="s">
        <v>4843</v>
      </c>
      <c r="W444" s="154" t="s">
        <v>2967</v>
      </c>
      <c r="X444" s="154" t="s">
        <v>4844</v>
      </c>
      <c r="Y444" s="154" t="s">
        <v>25</v>
      </c>
      <c r="Z444" s="154" t="s">
        <v>166</v>
      </c>
      <c r="AA444" s="154" t="s">
        <v>3167</v>
      </c>
      <c r="AB444" s="154">
        <v>1</v>
      </c>
      <c r="AC444" s="154">
        <v>0</v>
      </c>
      <c r="AD444" s="87">
        <f>IF(W444="SOPORTE_TELEFÓNICO",'BASE LIQUIDACION REDEBAN 2025'!$B$19,IF(W444="ENVÍO",'BASE LIQUIDACION REDEBAN 2025'!$C$2,IF(Y444="TIPO I",'BASE LIQUIDACION REDEBAN 2025'!$C$2,IF(Y444="TIPO II",'BASE LIQUIDACION REDEBAN 2025'!$C$3,IF(Y444="TIPO III",'BASE LIQUIDACION REDEBAN 2025'!$C$4,IF(Y444="TIPO IV",'BASE LIQUIDACION REDEBAN 2025'!$C$5,IF(Z444="AEREO",'BASE LIQUIDACION REDEBAN 2025'!$B$6,'BASE LIQUIDACION REDEBAN 2025'!$C$5)))))))</f>
        <v>65960.072302</v>
      </c>
      <c r="AE444" s="87">
        <f>IF(OR(W444="SOPORTE_TELEFÓNICO",W444="ENVÍO"),0,IF(Y444="TIPO I",'BASE LIQUIDACION REDEBAN 2025'!$B$10,IF(Y444="TIPO II",'BASE LIQUIDACION REDEBAN 2025'!$B$11,IF(Y444="TIPO III",'BASE LIQUIDACION REDEBAN 2025'!$B$12,'BASE LIQUIDACION REDEBAN 2025'!$B$13))))</f>
        <v>75096.394270399993</v>
      </c>
      <c r="AF444" s="87">
        <f t="shared" si="6"/>
        <v>65960.072302</v>
      </c>
      <c r="AG444" s="184"/>
      <c r="AH444" s="184"/>
    </row>
    <row r="445" spans="1:34" s="79" customFormat="1" ht="13.15">
      <c r="A445" s="154" t="s">
        <v>68</v>
      </c>
      <c r="B445" s="154" t="str">
        <f>VLOOKUP(A445,'CENTRO DE COSTOS'!A:D,4,FALSE)</f>
        <v>WILLIAM ASDRUBAL ROZO ROZO</v>
      </c>
      <c r="C445" s="154" t="str">
        <f>VLOOKUP(A445,'CENTRO DE COSTOS'!A:D,2,FALSE)</f>
        <v>0004-0004</v>
      </c>
      <c r="D445" s="154">
        <v>11001</v>
      </c>
      <c r="E445" s="154">
        <v>2579098</v>
      </c>
      <c r="F445" s="154">
        <v>69437</v>
      </c>
      <c r="G445" s="154" t="s">
        <v>2958</v>
      </c>
      <c r="H445" s="154" t="s">
        <v>470</v>
      </c>
      <c r="I445" s="154" t="s">
        <v>68</v>
      </c>
      <c r="J445" s="154" t="s">
        <v>4845</v>
      </c>
      <c r="K445" s="154" t="s">
        <v>159</v>
      </c>
      <c r="L445" s="154" t="s">
        <v>4846</v>
      </c>
      <c r="M445" s="155">
        <v>45880.501388888886</v>
      </c>
      <c r="N445" s="155">
        <v>45881.489583333336</v>
      </c>
      <c r="O445" s="154" t="s">
        <v>2961</v>
      </c>
      <c r="P445" s="154" t="s">
        <v>2962</v>
      </c>
      <c r="Q445" s="154" t="s">
        <v>3076</v>
      </c>
      <c r="R445" s="154" t="s">
        <v>3076</v>
      </c>
      <c r="S445" s="154" t="s">
        <v>220</v>
      </c>
      <c r="T445" s="180"/>
      <c r="U445" s="154" t="s">
        <v>2965</v>
      </c>
      <c r="V445" s="154" t="s">
        <v>4847</v>
      </c>
      <c r="W445" s="154" t="s">
        <v>2967</v>
      </c>
      <c r="X445" s="154" t="s">
        <v>4848</v>
      </c>
      <c r="Y445" s="154" t="s">
        <v>25</v>
      </c>
      <c r="Z445" s="154" t="s">
        <v>166</v>
      </c>
      <c r="AA445" s="154" t="s">
        <v>882</v>
      </c>
      <c r="AB445" s="154">
        <v>1</v>
      </c>
      <c r="AC445" s="154">
        <v>0</v>
      </c>
      <c r="AD445" s="87">
        <f>IF(W445="SOPORTE_TELEFÓNICO",'BASE LIQUIDACION REDEBAN 2025'!$B$19,IF(W445="ENVÍO",'BASE LIQUIDACION REDEBAN 2025'!$C$2,IF(Y445="TIPO I",'BASE LIQUIDACION REDEBAN 2025'!$C$2,IF(Y445="TIPO II",'BASE LIQUIDACION REDEBAN 2025'!$C$3,IF(Y445="TIPO III",'BASE LIQUIDACION REDEBAN 2025'!$C$4,IF(Y445="TIPO IV",'BASE LIQUIDACION REDEBAN 2025'!$C$5,IF(Z445="AEREO",'BASE LIQUIDACION REDEBAN 2025'!$B$6,'BASE LIQUIDACION REDEBAN 2025'!$C$5)))))))</f>
        <v>65960.072302</v>
      </c>
      <c r="AE445" s="87">
        <f>IF(OR(W445="SOPORTE_TELEFÓNICO",W445="ENVÍO"),0,IF(Y445="TIPO I",'BASE LIQUIDACION REDEBAN 2025'!$B$10,IF(Y445="TIPO II",'BASE LIQUIDACION REDEBAN 2025'!$B$11,IF(Y445="TIPO III",'BASE LIQUIDACION REDEBAN 2025'!$B$12,'BASE LIQUIDACION REDEBAN 2025'!$B$13))))</f>
        <v>75096.394270399993</v>
      </c>
      <c r="AF445" s="87">
        <f t="shared" si="6"/>
        <v>65960.072302</v>
      </c>
      <c r="AG445" s="184"/>
      <c r="AH445" s="184"/>
    </row>
    <row r="446" spans="1:34" s="79" customFormat="1" ht="13.15">
      <c r="A446" s="154" t="s">
        <v>72</v>
      </c>
      <c r="B446" s="154" t="str">
        <f>VLOOKUP(A446,'CENTRO DE COSTOS'!A:D,4,FALSE)</f>
        <v>MIGUEL JULIÁN HERNÁNDEZ GUARÍN</v>
      </c>
      <c r="C446" s="154" t="str">
        <f>VLOOKUP(A446,'CENTRO DE COSTOS'!A:D,2,FALSE)</f>
        <v>0004-0008</v>
      </c>
      <c r="D446" s="154">
        <v>68001</v>
      </c>
      <c r="E446" s="154">
        <v>2579371</v>
      </c>
      <c r="F446" s="154">
        <v>74788</v>
      </c>
      <c r="G446" s="154" t="s">
        <v>2958</v>
      </c>
      <c r="H446" s="154" t="s">
        <v>820</v>
      </c>
      <c r="I446" s="154" t="s">
        <v>72</v>
      </c>
      <c r="J446" s="154" t="s">
        <v>4849</v>
      </c>
      <c r="K446" s="154" t="s">
        <v>159</v>
      </c>
      <c r="L446" s="154" t="s">
        <v>4850</v>
      </c>
      <c r="M446" s="155">
        <v>45880.525694444441</v>
      </c>
      <c r="N446" s="155">
        <v>45881.493750000001</v>
      </c>
      <c r="O446" s="154" t="s">
        <v>2961</v>
      </c>
      <c r="P446" s="154" t="s">
        <v>2962</v>
      </c>
      <c r="Q446" s="154" t="s">
        <v>3046</v>
      </c>
      <c r="R446" s="154" t="s">
        <v>2972</v>
      </c>
      <c r="S446" s="154" t="s">
        <v>200</v>
      </c>
      <c r="T446" s="180"/>
      <c r="U446" s="154" t="s">
        <v>2965</v>
      </c>
      <c r="V446" s="154" t="s">
        <v>4851</v>
      </c>
      <c r="W446" s="154" t="s">
        <v>2967</v>
      </c>
      <c r="X446" s="154" t="s">
        <v>4852</v>
      </c>
      <c r="Y446" s="154" t="s">
        <v>25</v>
      </c>
      <c r="Z446" s="154" t="s">
        <v>166</v>
      </c>
      <c r="AA446" s="154" t="s">
        <v>310</v>
      </c>
      <c r="AB446" s="154">
        <v>1</v>
      </c>
      <c r="AC446" s="154">
        <v>0</v>
      </c>
      <c r="AD446" s="87">
        <f>IF(W446="SOPORTE_TELEFÓNICO",'BASE LIQUIDACION REDEBAN 2025'!$B$19,IF(W446="ENVÍO",'BASE LIQUIDACION REDEBAN 2025'!$C$2,IF(Y446="TIPO I",'BASE LIQUIDACION REDEBAN 2025'!$C$2,IF(Y446="TIPO II",'BASE LIQUIDACION REDEBAN 2025'!$C$3,IF(Y446="TIPO III",'BASE LIQUIDACION REDEBAN 2025'!$C$4,IF(Y446="TIPO IV",'BASE LIQUIDACION REDEBAN 2025'!$C$5,IF(Z446="AEREO",'BASE LIQUIDACION REDEBAN 2025'!$B$6,'BASE LIQUIDACION REDEBAN 2025'!$C$5)))))))</f>
        <v>65960.072302</v>
      </c>
      <c r="AE446" s="87">
        <f>IF(OR(W446="SOPORTE_TELEFÓNICO",W446="ENVÍO"),0,IF(Y446="TIPO I",'BASE LIQUIDACION REDEBAN 2025'!$B$10,IF(Y446="TIPO II",'BASE LIQUIDACION REDEBAN 2025'!$B$11,IF(Y446="TIPO III",'BASE LIQUIDACION REDEBAN 2025'!$B$12,'BASE LIQUIDACION REDEBAN 2025'!$B$13))))</f>
        <v>75096.394270399993</v>
      </c>
      <c r="AF446" s="87">
        <f t="shared" si="6"/>
        <v>65960.072302</v>
      </c>
      <c r="AG446" s="184"/>
      <c r="AH446" s="184"/>
    </row>
    <row r="447" spans="1:34" s="79" customFormat="1" ht="13.15">
      <c r="A447" s="154" t="s">
        <v>68</v>
      </c>
      <c r="B447" s="154" t="str">
        <f>VLOOKUP(A447,'CENTRO DE COSTOS'!A:D,4,FALSE)</f>
        <v>WILLIAM ASDRUBAL ROZO ROZO</v>
      </c>
      <c r="C447" s="154" t="str">
        <f>VLOOKUP(A447,'CENTRO DE COSTOS'!A:D,2,FALSE)</f>
        <v>0004-0004</v>
      </c>
      <c r="D447" s="154">
        <v>11001</v>
      </c>
      <c r="E447" s="154">
        <v>2579724</v>
      </c>
      <c r="F447" s="154">
        <v>78636</v>
      </c>
      <c r="G447" s="154" t="s">
        <v>2958</v>
      </c>
      <c r="H447" s="154" t="s">
        <v>470</v>
      </c>
      <c r="I447" s="154" t="s">
        <v>68</v>
      </c>
      <c r="J447" s="154" t="s">
        <v>4449</v>
      </c>
      <c r="K447" s="154" t="s">
        <v>159</v>
      </c>
      <c r="L447" s="154" t="s">
        <v>4853</v>
      </c>
      <c r="M447" s="155">
        <v>45880.551388888889</v>
      </c>
      <c r="N447" s="155">
        <v>45881.496527777781</v>
      </c>
      <c r="O447" s="154" t="s">
        <v>2961</v>
      </c>
      <c r="P447" s="154" t="s">
        <v>2962</v>
      </c>
      <c r="Q447" s="154" t="s">
        <v>3316</v>
      </c>
      <c r="R447" s="154" t="s">
        <v>3317</v>
      </c>
      <c r="S447" s="154" t="s">
        <v>200</v>
      </c>
      <c r="T447" s="180"/>
      <c r="U447" s="154" t="s">
        <v>2965</v>
      </c>
      <c r="V447" s="154" t="s">
        <v>4854</v>
      </c>
      <c r="W447" s="154" t="s">
        <v>2967</v>
      </c>
      <c r="X447" s="154" t="s">
        <v>4855</v>
      </c>
      <c r="Y447" s="154" t="s">
        <v>25</v>
      </c>
      <c r="Z447" s="154" t="s">
        <v>166</v>
      </c>
      <c r="AA447" s="154" t="s">
        <v>475</v>
      </c>
      <c r="AB447" s="154">
        <v>1</v>
      </c>
      <c r="AC447" s="154">
        <v>0</v>
      </c>
      <c r="AD447" s="87">
        <f>IF(W447="SOPORTE_TELEFÓNICO",'BASE LIQUIDACION REDEBAN 2025'!$B$19,IF(W447="ENVÍO",'BASE LIQUIDACION REDEBAN 2025'!$C$2,IF(Y447="TIPO I",'BASE LIQUIDACION REDEBAN 2025'!$C$2,IF(Y447="TIPO II",'BASE LIQUIDACION REDEBAN 2025'!$C$3,IF(Y447="TIPO III",'BASE LIQUIDACION REDEBAN 2025'!$C$4,IF(Y447="TIPO IV",'BASE LIQUIDACION REDEBAN 2025'!$C$5,IF(Z447="AEREO",'BASE LIQUIDACION REDEBAN 2025'!$B$6,'BASE LIQUIDACION REDEBAN 2025'!$C$5)))))))</f>
        <v>65960.072302</v>
      </c>
      <c r="AE447" s="87">
        <f>IF(OR(W447="SOPORTE_TELEFÓNICO",W447="ENVÍO"),0,IF(Y447="TIPO I",'BASE LIQUIDACION REDEBAN 2025'!$B$10,IF(Y447="TIPO II",'BASE LIQUIDACION REDEBAN 2025'!$B$11,IF(Y447="TIPO III",'BASE LIQUIDACION REDEBAN 2025'!$B$12,'BASE LIQUIDACION REDEBAN 2025'!$B$13))))</f>
        <v>75096.394270399993</v>
      </c>
      <c r="AF447" s="87">
        <f t="shared" si="6"/>
        <v>65960.072302</v>
      </c>
      <c r="AG447" s="184"/>
      <c r="AH447" s="184"/>
    </row>
    <row r="448" spans="1:34" s="79" customFormat="1" ht="13.15">
      <c r="A448" s="154" t="s">
        <v>90</v>
      </c>
      <c r="B448" s="154" t="str">
        <f>VLOOKUP(A448,'CENTRO DE COSTOS'!A:D,4,FALSE)</f>
        <v>JUAN SEBASTIÁN RÍOS CASTRILLÓN</v>
      </c>
      <c r="C448" s="154" t="str">
        <f>VLOOKUP(A448,'CENTRO DE COSTOS'!A:D,2,FALSE)</f>
        <v>0004-0005</v>
      </c>
      <c r="D448" s="154">
        <v>5001</v>
      </c>
      <c r="E448" s="154">
        <v>2580909</v>
      </c>
      <c r="F448" s="154">
        <v>23661</v>
      </c>
      <c r="G448" s="154" t="s">
        <v>2958</v>
      </c>
      <c r="H448" s="154" t="s">
        <v>197</v>
      </c>
      <c r="I448" s="154" t="s">
        <v>90</v>
      </c>
      <c r="J448" s="154" t="s">
        <v>4856</v>
      </c>
      <c r="K448" s="154" t="s">
        <v>159</v>
      </c>
      <c r="L448" s="154" t="s">
        <v>4857</v>
      </c>
      <c r="M448" s="155">
        <v>45880.64166666667</v>
      </c>
      <c r="N448" s="155">
        <v>45881.501388888886</v>
      </c>
      <c r="O448" s="154" t="s">
        <v>2961</v>
      </c>
      <c r="P448" s="154" t="s">
        <v>2962</v>
      </c>
      <c r="Q448" s="154" t="s">
        <v>3046</v>
      </c>
      <c r="R448" s="154" t="s">
        <v>2972</v>
      </c>
      <c r="S448" s="154" t="s">
        <v>2973</v>
      </c>
      <c r="T448" s="180"/>
      <c r="U448" s="154" t="s">
        <v>2965</v>
      </c>
      <c r="V448" s="154" t="s">
        <v>4858</v>
      </c>
      <c r="W448" s="154" t="s">
        <v>2967</v>
      </c>
      <c r="X448" s="154" t="s">
        <v>4859</v>
      </c>
      <c r="Y448" s="154" t="s">
        <v>25</v>
      </c>
      <c r="Z448" s="154" t="s">
        <v>166</v>
      </c>
      <c r="AA448" s="154" t="s">
        <v>1245</v>
      </c>
      <c r="AB448" s="154">
        <v>1</v>
      </c>
      <c r="AC448" s="154">
        <v>0</v>
      </c>
      <c r="AD448" s="87">
        <f>IF(W448="SOPORTE_TELEFÓNICO",'BASE LIQUIDACION REDEBAN 2025'!$B$19,IF(W448="ENVÍO",'BASE LIQUIDACION REDEBAN 2025'!$C$2,IF(Y448="TIPO I",'BASE LIQUIDACION REDEBAN 2025'!$C$2,IF(Y448="TIPO II",'BASE LIQUIDACION REDEBAN 2025'!$C$3,IF(Y448="TIPO III",'BASE LIQUIDACION REDEBAN 2025'!$C$4,IF(Y448="TIPO IV",'BASE LIQUIDACION REDEBAN 2025'!$C$5,IF(Z448="AEREO",'BASE LIQUIDACION REDEBAN 2025'!$B$6,'BASE LIQUIDACION REDEBAN 2025'!$C$5)))))))</f>
        <v>65960.072302</v>
      </c>
      <c r="AE448" s="87">
        <f>IF(OR(W448="SOPORTE_TELEFÓNICO",W448="ENVÍO"),0,IF(Y448="TIPO I",'BASE LIQUIDACION REDEBAN 2025'!$B$10,IF(Y448="TIPO II",'BASE LIQUIDACION REDEBAN 2025'!$B$11,IF(Y448="TIPO III",'BASE LIQUIDACION REDEBAN 2025'!$B$12,'BASE LIQUIDACION REDEBAN 2025'!$B$13))))</f>
        <v>75096.394270399993</v>
      </c>
      <c r="AF448" s="87">
        <f t="shared" si="6"/>
        <v>65960.072302</v>
      </c>
      <c r="AG448" s="184"/>
      <c r="AH448" s="184"/>
    </row>
    <row r="449" spans="1:34" s="79" customFormat="1" ht="13.15">
      <c r="A449" s="154" t="s">
        <v>76</v>
      </c>
      <c r="B449" s="154" t="str">
        <f>VLOOKUP(A449,'CENTRO DE COSTOS'!A:D,4,FALSE)</f>
        <v>DIEGO FERNANDO HENAO CARDONA</v>
      </c>
      <c r="C449" s="154" t="str">
        <f>VLOOKUP(A449,'CENTRO DE COSTOS'!A:D,2,FALSE)</f>
        <v>0004-0003</v>
      </c>
      <c r="D449" s="154">
        <v>76001</v>
      </c>
      <c r="E449" s="154">
        <v>2580914</v>
      </c>
      <c r="F449" s="154">
        <v>71766</v>
      </c>
      <c r="G449" s="154" t="s">
        <v>2958</v>
      </c>
      <c r="H449" s="154" t="s">
        <v>227</v>
      </c>
      <c r="I449" s="154" t="s">
        <v>76</v>
      </c>
      <c r="J449" s="154" t="s">
        <v>4860</v>
      </c>
      <c r="K449" s="154" t="s">
        <v>159</v>
      </c>
      <c r="L449" s="154" t="s">
        <v>4861</v>
      </c>
      <c r="M449" s="155">
        <v>45880.642361111109</v>
      </c>
      <c r="N449" s="155">
        <v>45881.505555555559</v>
      </c>
      <c r="O449" s="154" t="s">
        <v>2961</v>
      </c>
      <c r="P449" s="154" t="s">
        <v>2962</v>
      </c>
      <c r="Q449" s="154" t="s">
        <v>3099</v>
      </c>
      <c r="R449" s="154" t="s">
        <v>3719</v>
      </c>
      <c r="S449" s="154" t="s">
        <v>2973</v>
      </c>
      <c r="T449" s="180"/>
      <c r="U449" s="154" t="s">
        <v>2965</v>
      </c>
      <c r="V449" s="154" t="s">
        <v>4862</v>
      </c>
      <c r="W449" s="154" t="s">
        <v>2967</v>
      </c>
      <c r="X449" s="154" t="s">
        <v>4863</v>
      </c>
      <c r="Y449" s="154" t="s">
        <v>25</v>
      </c>
      <c r="Z449" s="154" t="s">
        <v>166</v>
      </c>
      <c r="AA449" s="154" t="s">
        <v>1442</v>
      </c>
      <c r="AB449" s="154">
        <v>1</v>
      </c>
      <c r="AC449" s="154">
        <v>0</v>
      </c>
      <c r="AD449" s="87">
        <f>IF(W449="SOPORTE_TELEFÓNICO",'BASE LIQUIDACION REDEBAN 2025'!$B$19,IF(W449="ENVÍO",'BASE LIQUIDACION REDEBAN 2025'!$C$2,IF(Y449="TIPO I",'BASE LIQUIDACION REDEBAN 2025'!$C$2,IF(Y449="TIPO II",'BASE LIQUIDACION REDEBAN 2025'!$C$3,IF(Y449="TIPO III",'BASE LIQUIDACION REDEBAN 2025'!$C$4,IF(Y449="TIPO IV",'BASE LIQUIDACION REDEBAN 2025'!$C$5,IF(Z449="AEREO",'BASE LIQUIDACION REDEBAN 2025'!$B$6,'BASE LIQUIDACION REDEBAN 2025'!$C$5)))))))</f>
        <v>65960.072302</v>
      </c>
      <c r="AE449" s="87">
        <f>IF(OR(W449="SOPORTE_TELEFÓNICO",W449="ENVÍO"),0,IF(Y449="TIPO I",'BASE LIQUIDACION REDEBAN 2025'!$B$10,IF(Y449="TIPO II",'BASE LIQUIDACION REDEBAN 2025'!$B$11,IF(Y449="TIPO III",'BASE LIQUIDACION REDEBAN 2025'!$B$12,'BASE LIQUIDACION REDEBAN 2025'!$B$13))))</f>
        <v>75096.394270399993</v>
      </c>
      <c r="AF449" s="87">
        <f t="shared" si="6"/>
        <v>65960.072302</v>
      </c>
      <c r="AG449" s="184"/>
      <c r="AH449" s="184"/>
    </row>
    <row r="450" spans="1:34" s="79" customFormat="1" ht="13.15">
      <c r="A450" s="154" t="s">
        <v>90</v>
      </c>
      <c r="B450" s="154" t="str">
        <f>VLOOKUP(A450,'CENTRO DE COSTOS'!A:D,4,FALSE)</f>
        <v>JUAN SEBASTIÁN RÍOS CASTRILLÓN</v>
      </c>
      <c r="C450" s="154" t="str">
        <f>VLOOKUP(A450,'CENTRO DE COSTOS'!A:D,2,FALSE)</f>
        <v>0004-0005</v>
      </c>
      <c r="D450" s="154">
        <v>5360</v>
      </c>
      <c r="E450" s="154">
        <v>2581738</v>
      </c>
      <c r="F450" s="154">
        <v>45975</v>
      </c>
      <c r="G450" s="154" t="s">
        <v>2958</v>
      </c>
      <c r="H450" s="154" t="s">
        <v>197</v>
      </c>
      <c r="I450" s="154" t="s">
        <v>3607</v>
      </c>
      <c r="J450" s="154" t="s">
        <v>4864</v>
      </c>
      <c r="K450" s="154" t="s">
        <v>159</v>
      </c>
      <c r="L450" s="154" t="s">
        <v>4865</v>
      </c>
      <c r="M450" s="155">
        <v>45880.70208333333</v>
      </c>
      <c r="N450" s="155">
        <v>45881.512499999997</v>
      </c>
      <c r="O450" s="154" t="s">
        <v>2961</v>
      </c>
      <c r="P450" s="154" t="s">
        <v>2962</v>
      </c>
      <c r="Q450" s="154" t="s">
        <v>3099</v>
      </c>
      <c r="R450" s="154" t="s">
        <v>2972</v>
      </c>
      <c r="S450" s="154" t="s">
        <v>2973</v>
      </c>
      <c r="T450" s="180"/>
      <c r="U450" s="154" t="s">
        <v>2965</v>
      </c>
      <c r="V450" s="154" t="s">
        <v>4866</v>
      </c>
      <c r="W450" s="154" t="s">
        <v>2967</v>
      </c>
      <c r="X450" s="154" t="s">
        <v>4867</v>
      </c>
      <c r="Y450" s="154" t="s">
        <v>25</v>
      </c>
      <c r="Z450" s="154" t="s">
        <v>166</v>
      </c>
      <c r="AA450" s="154" t="s">
        <v>3158</v>
      </c>
      <c r="AB450" s="154">
        <v>1</v>
      </c>
      <c r="AC450" s="154">
        <v>0</v>
      </c>
      <c r="AD450" s="87">
        <f>IF(W450="SOPORTE_TELEFÓNICO",'BASE LIQUIDACION REDEBAN 2025'!$B$19,IF(W450="ENVÍO",'BASE LIQUIDACION REDEBAN 2025'!$C$2,IF(Y450="TIPO I",'BASE LIQUIDACION REDEBAN 2025'!$C$2,IF(Y450="TIPO II",'BASE LIQUIDACION REDEBAN 2025'!$C$3,IF(Y450="TIPO III",'BASE LIQUIDACION REDEBAN 2025'!$C$4,IF(Y450="TIPO IV",'BASE LIQUIDACION REDEBAN 2025'!$C$5,IF(Z450="AEREO",'BASE LIQUIDACION REDEBAN 2025'!$B$6,'BASE LIQUIDACION REDEBAN 2025'!$C$5)))))))</f>
        <v>65960.072302</v>
      </c>
      <c r="AE450" s="87">
        <f>IF(OR(W450="SOPORTE_TELEFÓNICO",W450="ENVÍO"),0,IF(Y450="TIPO I",'BASE LIQUIDACION REDEBAN 2025'!$B$10,IF(Y450="TIPO II",'BASE LIQUIDACION REDEBAN 2025'!$B$11,IF(Y450="TIPO III",'BASE LIQUIDACION REDEBAN 2025'!$B$12,'BASE LIQUIDACION REDEBAN 2025'!$B$13))))</f>
        <v>75096.394270399993</v>
      </c>
      <c r="AF450" s="87">
        <f t="shared" si="6"/>
        <v>65960.072302</v>
      </c>
      <c r="AG450" s="184"/>
      <c r="AH450" s="184"/>
    </row>
    <row r="451" spans="1:34" s="79" customFormat="1" ht="13.15">
      <c r="A451" s="154" t="s">
        <v>91</v>
      </c>
      <c r="B451" s="154" t="str">
        <f>VLOOKUP(A451,'CENTRO DE COSTOS'!A:D,4,FALSE)</f>
        <v>JOSE MAURICIO HERNANDEZ ROJAS</v>
      </c>
      <c r="C451" s="154" t="str">
        <f>VLOOKUP(A451,'CENTRO DE COSTOS'!A:D,2,FALSE)</f>
        <v>0004-0001</v>
      </c>
      <c r="D451" s="154">
        <v>5250</v>
      </c>
      <c r="E451" s="154">
        <v>2574242</v>
      </c>
      <c r="F451" s="154">
        <v>54072</v>
      </c>
      <c r="G451" s="154" t="s">
        <v>2958</v>
      </c>
      <c r="H451" s="154" t="s">
        <v>197</v>
      </c>
      <c r="I451" s="154" t="s">
        <v>2107</v>
      </c>
      <c r="J451" s="154" t="s">
        <v>4868</v>
      </c>
      <c r="K451" s="154" t="s">
        <v>159</v>
      </c>
      <c r="L451" s="154" t="s">
        <v>4869</v>
      </c>
      <c r="M451" s="155">
        <v>45878.492361111108</v>
      </c>
      <c r="N451" s="155">
        <v>45881.515972222223</v>
      </c>
      <c r="O451" s="154" t="s">
        <v>2961</v>
      </c>
      <c r="P451" s="154" t="s">
        <v>2962</v>
      </c>
      <c r="Q451" s="154" t="s">
        <v>3082</v>
      </c>
      <c r="R451" s="154" t="s">
        <v>2972</v>
      </c>
      <c r="S451" s="154" t="s">
        <v>200</v>
      </c>
      <c r="T451" s="180"/>
      <c r="U451" s="154" t="s">
        <v>2965</v>
      </c>
      <c r="V451" s="154" t="s">
        <v>4870</v>
      </c>
      <c r="W451" s="154" t="s">
        <v>2967</v>
      </c>
      <c r="X451" s="154" t="s">
        <v>4871</v>
      </c>
      <c r="Y451" s="154" t="s">
        <v>32</v>
      </c>
      <c r="Z451" s="154" t="s">
        <v>166</v>
      </c>
      <c r="AA451" s="154" t="s">
        <v>426</v>
      </c>
      <c r="AB451" s="154">
        <v>1</v>
      </c>
      <c r="AC451" s="154">
        <v>0</v>
      </c>
      <c r="AD451" s="87">
        <f>IF(W451="SOPORTE_TELEFÓNICO",'BASE LIQUIDACION REDEBAN 2025'!$B$19,IF(W451="ENVÍO",'BASE LIQUIDACION REDEBAN 2025'!$C$2,IF(Y451="TIPO I",'BASE LIQUIDACION REDEBAN 2025'!$C$2,IF(Y451="TIPO II",'BASE LIQUIDACION REDEBAN 2025'!$C$3,IF(Y451="TIPO III",'BASE LIQUIDACION REDEBAN 2025'!$C$4,IF(Y451="TIPO IV",'BASE LIQUIDACION REDEBAN 2025'!$C$5,IF(Z451="AEREO",'BASE LIQUIDACION REDEBAN 2025'!$B$6,'BASE LIQUIDACION REDEBAN 2025'!$C$5)))))))</f>
        <v>479588.87655000004</v>
      </c>
      <c r="AE451" s="87">
        <f>IF(OR(W451="SOPORTE_TELEFÓNICO",W451="ENVÍO"),0,IF(Y451="TIPO I",'BASE LIQUIDACION REDEBAN 2025'!$B$10,IF(Y451="TIPO II",'BASE LIQUIDACION REDEBAN 2025'!$B$11,IF(Y451="TIPO III",'BASE LIQUIDACION REDEBAN 2025'!$B$12,'BASE LIQUIDACION REDEBAN 2025'!$B$13))))</f>
        <v>196536.5258152</v>
      </c>
      <c r="AF451" s="87">
        <f t="shared" ref="AF451:AF514" si="7">IF(OR(W451="SOPORTE_TELEFÓNICO",W451="ENVÍO"),AD451,(AD451*AB451+AE451*AC451))</f>
        <v>479588.87655000004</v>
      </c>
      <c r="AG451" s="184"/>
      <c r="AH451" s="184"/>
    </row>
    <row r="452" spans="1:34" s="79" customFormat="1" ht="13.15">
      <c r="A452" s="154" t="s">
        <v>76</v>
      </c>
      <c r="B452" s="154" t="str">
        <f>VLOOKUP(A452,'CENTRO DE COSTOS'!A:D,4,FALSE)</f>
        <v>DIEGO FERNANDO HENAO CARDONA</v>
      </c>
      <c r="C452" s="154" t="str">
        <f>VLOOKUP(A452,'CENTRO DE COSTOS'!A:D,2,FALSE)</f>
        <v>0004-0003</v>
      </c>
      <c r="D452" s="154">
        <v>76111</v>
      </c>
      <c r="E452" s="154">
        <v>2582296</v>
      </c>
      <c r="F452" s="154">
        <v>80268</v>
      </c>
      <c r="G452" s="154" t="s">
        <v>2958</v>
      </c>
      <c r="H452" s="154" t="s">
        <v>227</v>
      </c>
      <c r="I452" s="154" t="s">
        <v>4751</v>
      </c>
      <c r="J452" s="154" t="s">
        <v>4872</v>
      </c>
      <c r="K452" s="154" t="s">
        <v>159</v>
      </c>
      <c r="L452" s="154" t="s">
        <v>4873</v>
      </c>
      <c r="M452" s="155">
        <v>45881.333333333336</v>
      </c>
      <c r="N452" s="155">
        <v>45881.520138888889</v>
      </c>
      <c r="O452" s="154" t="s">
        <v>2961</v>
      </c>
      <c r="P452" s="154" t="s">
        <v>2962</v>
      </c>
      <c r="Q452" s="154" t="s">
        <v>3099</v>
      </c>
      <c r="R452" s="154" t="s">
        <v>3435</v>
      </c>
      <c r="S452" s="154" t="s">
        <v>2973</v>
      </c>
      <c r="T452" s="180"/>
      <c r="U452" s="154" t="s">
        <v>2965</v>
      </c>
      <c r="V452" s="154" t="s">
        <v>4874</v>
      </c>
      <c r="W452" s="154" t="s">
        <v>3213</v>
      </c>
      <c r="X452" s="154">
        <v>0</v>
      </c>
      <c r="Y452" s="154" t="s">
        <v>28</v>
      </c>
      <c r="Z452" s="154" t="s">
        <v>166</v>
      </c>
      <c r="AA452" s="154" t="s">
        <v>3668</v>
      </c>
      <c r="AB452" s="154">
        <v>0</v>
      </c>
      <c r="AC452" s="154">
        <v>0</v>
      </c>
      <c r="AD452" s="87">
        <f>IF(W452="SOPORTE_TELEFÓNICO",'BASE LIQUIDACION REDEBAN 2025'!$B$19,IF(W452="ENVÍO",'BASE LIQUIDACION REDEBAN 2025'!$C$2,IF(Y452="TIPO I",'BASE LIQUIDACION REDEBAN 2025'!$C$2,IF(Y452="TIPO II",'BASE LIQUIDACION REDEBAN 2025'!$C$3,IF(Y452="TIPO III",'BASE LIQUIDACION REDEBAN 2025'!$C$4,IF(Y452="TIPO IV",'BASE LIQUIDACION REDEBAN 2025'!$C$5,IF(Z452="AEREO",'BASE LIQUIDACION REDEBAN 2025'!$B$6,'BASE LIQUIDACION REDEBAN 2025'!$C$5)))))))</f>
        <v>41241.0800752</v>
      </c>
      <c r="AE452" s="87">
        <f>IF(OR(W452="SOPORTE_TELEFÓNICO",W452="ENVÍO"),0,IF(Y452="TIPO I",'BASE LIQUIDACION REDEBAN 2025'!$B$10,IF(Y452="TIPO II",'BASE LIQUIDACION REDEBAN 2025'!$B$11,IF(Y452="TIPO III",'BASE LIQUIDACION REDEBAN 2025'!$B$12,'BASE LIQUIDACION REDEBAN 2025'!$B$13))))</f>
        <v>0</v>
      </c>
      <c r="AF452" s="87">
        <f t="shared" si="7"/>
        <v>41241.0800752</v>
      </c>
      <c r="AG452" s="184"/>
      <c r="AH452" s="184"/>
    </row>
    <row r="453" spans="1:34" s="79" customFormat="1" ht="13.15">
      <c r="A453" s="154" t="s">
        <v>76</v>
      </c>
      <c r="B453" s="154" t="str">
        <f>VLOOKUP(A453,'CENTRO DE COSTOS'!A:D,4,FALSE)</f>
        <v>DIEGO FERNANDO HENAO CARDONA</v>
      </c>
      <c r="C453" s="154" t="str">
        <f>VLOOKUP(A453,'CENTRO DE COSTOS'!A:D,2,FALSE)</f>
        <v>0004-0003</v>
      </c>
      <c r="D453" s="154">
        <v>19001</v>
      </c>
      <c r="E453" s="154">
        <v>2576629</v>
      </c>
      <c r="F453" s="154">
        <v>17265</v>
      </c>
      <c r="G453" s="154" t="s">
        <v>2958</v>
      </c>
      <c r="H453" s="154" t="s">
        <v>258</v>
      </c>
      <c r="I453" s="154" t="s">
        <v>95</v>
      </c>
      <c r="J453" s="154" t="s">
        <v>4875</v>
      </c>
      <c r="K453" s="154" t="s">
        <v>159</v>
      </c>
      <c r="L453" s="154" t="s">
        <v>4876</v>
      </c>
      <c r="M453" s="155">
        <v>45880.374305555553</v>
      </c>
      <c r="N453" s="155">
        <v>45881.524305555555</v>
      </c>
      <c r="O453" s="154" t="s">
        <v>2961</v>
      </c>
      <c r="P453" s="154" t="s">
        <v>2962</v>
      </c>
      <c r="Q453" s="154" t="s">
        <v>3099</v>
      </c>
      <c r="R453" s="154" t="s">
        <v>3100</v>
      </c>
      <c r="S453" s="154" t="s">
        <v>2973</v>
      </c>
      <c r="T453" s="180"/>
      <c r="U453" s="154" t="s">
        <v>2965</v>
      </c>
      <c r="V453" s="154" t="s">
        <v>4877</v>
      </c>
      <c r="W453" s="154" t="s">
        <v>2967</v>
      </c>
      <c r="X453" s="154" t="s">
        <v>4878</v>
      </c>
      <c r="Y453" s="154" t="s">
        <v>30</v>
      </c>
      <c r="Z453" s="154" t="s">
        <v>166</v>
      </c>
      <c r="AA453" s="154" t="s">
        <v>330</v>
      </c>
      <c r="AB453" s="154">
        <v>1</v>
      </c>
      <c r="AC453" s="154">
        <v>0</v>
      </c>
      <c r="AD453" s="87">
        <f>IF(W453="SOPORTE_TELEFÓNICO",'BASE LIQUIDACION REDEBAN 2025'!$B$19,IF(W453="ENVÍO",'BASE LIQUIDACION REDEBAN 2025'!$C$2,IF(Y453="TIPO I",'BASE LIQUIDACION REDEBAN 2025'!$C$2,IF(Y453="TIPO II",'BASE LIQUIDACION REDEBAN 2025'!$C$3,IF(Y453="TIPO III",'BASE LIQUIDACION REDEBAN 2025'!$C$4,IF(Y453="TIPO IV",'BASE LIQUIDACION REDEBAN 2025'!$C$5,IF(Z453="AEREO",'BASE LIQUIDACION REDEBAN 2025'!$B$6,'BASE LIQUIDACION REDEBAN 2025'!$C$5)))))))</f>
        <v>275728.78077800001</v>
      </c>
      <c r="AE453" s="87">
        <f>IF(OR(W453="SOPORTE_TELEFÓNICO",W453="ENVÍO"),0,IF(Y453="TIPO I",'BASE LIQUIDACION REDEBAN 2025'!$B$10,IF(Y453="TIPO II",'BASE LIQUIDACION REDEBAN 2025'!$B$11,IF(Y453="TIPO III",'BASE LIQUIDACION REDEBAN 2025'!$B$12,'BASE LIQUIDACION REDEBAN 2025'!$B$13))))</f>
        <v>196536.5258152</v>
      </c>
      <c r="AF453" s="87">
        <f t="shared" si="7"/>
        <v>275728.78077800001</v>
      </c>
      <c r="AG453" s="184"/>
      <c r="AH453" s="184"/>
    </row>
    <row r="454" spans="1:34" s="79" customFormat="1" ht="13.15">
      <c r="A454" s="154" t="s">
        <v>99</v>
      </c>
      <c r="B454" s="154" t="str">
        <f>VLOOKUP(A454,'CENTRO DE COSTOS'!A:D,4,FALSE)</f>
        <v>JOSE MAURICIO HERNANDEZ ROJAS</v>
      </c>
      <c r="C454" s="154" t="str">
        <f>VLOOKUP(A454,'CENTRO DE COSTOS'!A:D,2,FALSE)</f>
        <v>0004-0001</v>
      </c>
      <c r="D454" s="154">
        <v>20238</v>
      </c>
      <c r="E454" s="154">
        <v>2578101</v>
      </c>
      <c r="F454" s="154">
        <v>61359</v>
      </c>
      <c r="G454" s="154" t="s">
        <v>2958</v>
      </c>
      <c r="H454" s="154" t="s">
        <v>440</v>
      </c>
      <c r="I454" s="154" t="s">
        <v>4879</v>
      </c>
      <c r="J454" s="154" t="s">
        <v>4880</v>
      </c>
      <c r="K454" s="154" t="s">
        <v>159</v>
      </c>
      <c r="L454" s="154" t="s">
        <v>4881</v>
      </c>
      <c r="M454" s="155">
        <v>45880.43472222222</v>
      </c>
      <c r="N454" s="155">
        <v>45881.529166666667</v>
      </c>
      <c r="O454" s="154" t="s">
        <v>2961</v>
      </c>
      <c r="P454" s="154" t="s">
        <v>2962</v>
      </c>
      <c r="Q454" s="154" t="s">
        <v>3006</v>
      </c>
      <c r="R454" s="154" t="s">
        <v>3899</v>
      </c>
      <c r="S454" s="154" t="s">
        <v>2973</v>
      </c>
      <c r="T454" s="180"/>
      <c r="U454" s="154" t="s">
        <v>2965</v>
      </c>
      <c r="V454" s="154" t="s">
        <v>4882</v>
      </c>
      <c r="W454" s="154" t="s">
        <v>2967</v>
      </c>
      <c r="X454" s="154" t="s">
        <v>4883</v>
      </c>
      <c r="Y454" s="154" t="s">
        <v>28</v>
      </c>
      <c r="Z454" s="154" t="s">
        <v>166</v>
      </c>
      <c r="AA454" s="154" t="s">
        <v>985</v>
      </c>
      <c r="AB454" s="154">
        <v>1</v>
      </c>
      <c r="AC454" s="154">
        <v>0</v>
      </c>
      <c r="AD454" s="87">
        <f>IF(W454="SOPORTE_TELEFÓNICO",'BASE LIQUIDACION REDEBAN 2025'!$B$19,IF(W454="ENVÍO",'BASE LIQUIDACION REDEBAN 2025'!$C$2,IF(Y454="TIPO I",'BASE LIQUIDACION REDEBAN 2025'!$C$2,IF(Y454="TIPO II",'BASE LIQUIDACION REDEBAN 2025'!$C$3,IF(Y454="TIPO III",'BASE LIQUIDACION REDEBAN 2025'!$C$4,IF(Y454="TIPO IV",'BASE LIQUIDACION REDEBAN 2025'!$C$5,IF(Z454="AEREO",'BASE LIQUIDACION REDEBAN 2025'!$B$6,'BASE LIQUIDACION REDEBAN 2025'!$C$5)))))))</f>
        <v>144967.87232000002</v>
      </c>
      <c r="AE454" s="87">
        <f>IF(OR(W454="SOPORTE_TELEFÓNICO",W454="ENVÍO"),0,IF(Y454="TIPO I",'BASE LIQUIDACION REDEBAN 2025'!$B$10,IF(Y454="TIPO II",'BASE LIQUIDACION REDEBAN 2025'!$B$11,IF(Y454="TIPO III",'BASE LIQUIDACION REDEBAN 2025'!$B$12,'BASE LIQUIDACION REDEBAN 2025'!$B$13))))</f>
        <v>140395.6348884</v>
      </c>
      <c r="AF454" s="87">
        <f t="shared" si="7"/>
        <v>144967.87232000002</v>
      </c>
      <c r="AG454" s="184"/>
      <c r="AH454" s="184"/>
    </row>
    <row r="455" spans="1:34" s="79" customFormat="1" ht="13.15">
      <c r="A455" s="154" t="s">
        <v>76</v>
      </c>
      <c r="B455" s="154" t="str">
        <f>VLOOKUP(A455,'CENTRO DE COSTOS'!A:D,4,FALSE)</f>
        <v>DIEGO FERNANDO HENAO CARDONA</v>
      </c>
      <c r="C455" s="154" t="str">
        <f>VLOOKUP(A455,'CENTRO DE COSTOS'!A:D,2,FALSE)</f>
        <v>0004-0003</v>
      </c>
      <c r="D455" s="154">
        <v>76001</v>
      </c>
      <c r="E455" s="154">
        <v>2579922</v>
      </c>
      <c r="F455" s="154">
        <v>76538</v>
      </c>
      <c r="G455" s="154" t="s">
        <v>2958</v>
      </c>
      <c r="H455" s="154" t="s">
        <v>227</v>
      </c>
      <c r="I455" s="154" t="s">
        <v>76</v>
      </c>
      <c r="J455" s="154" t="s">
        <v>4884</v>
      </c>
      <c r="K455" s="154" t="s">
        <v>159</v>
      </c>
      <c r="L455" s="154" t="s">
        <v>4885</v>
      </c>
      <c r="M455" s="155">
        <v>45880.580555555556</v>
      </c>
      <c r="N455" s="155">
        <v>45881.535416666666</v>
      </c>
      <c r="O455" s="154" t="s">
        <v>2961</v>
      </c>
      <c r="P455" s="154" t="s">
        <v>2962</v>
      </c>
      <c r="Q455" s="154" t="s">
        <v>3076</v>
      </c>
      <c r="R455" s="154" t="s">
        <v>3076</v>
      </c>
      <c r="S455" s="154" t="s">
        <v>200</v>
      </c>
      <c r="T455" s="180"/>
      <c r="U455" s="154" t="s">
        <v>2965</v>
      </c>
      <c r="V455" s="154" t="s">
        <v>4886</v>
      </c>
      <c r="W455" s="154" t="s">
        <v>2967</v>
      </c>
      <c r="X455" s="154" t="s">
        <v>4887</v>
      </c>
      <c r="Y455" s="154" t="s">
        <v>25</v>
      </c>
      <c r="Z455" s="154" t="s">
        <v>166</v>
      </c>
      <c r="AA455" s="154" t="s">
        <v>513</v>
      </c>
      <c r="AB455" s="154">
        <v>1</v>
      </c>
      <c r="AC455" s="154">
        <v>0</v>
      </c>
      <c r="AD455" s="87">
        <f>IF(W455="SOPORTE_TELEFÓNICO",'BASE LIQUIDACION REDEBAN 2025'!$B$19,IF(W455="ENVÍO",'BASE LIQUIDACION REDEBAN 2025'!$C$2,IF(Y455="TIPO I",'BASE LIQUIDACION REDEBAN 2025'!$C$2,IF(Y455="TIPO II",'BASE LIQUIDACION REDEBAN 2025'!$C$3,IF(Y455="TIPO III",'BASE LIQUIDACION REDEBAN 2025'!$C$4,IF(Y455="TIPO IV",'BASE LIQUIDACION REDEBAN 2025'!$C$5,IF(Z455="AEREO",'BASE LIQUIDACION REDEBAN 2025'!$B$6,'BASE LIQUIDACION REDEBAN 2025'!$C$5)))))))</f>
        <v>65960.072302</v>
      </c>
      <c r="AE455" s="87">
        <f>IF(OR(W455="SOPORTE_TELEFÓNICO",W455="ENVÍO"),0,IF(Y455="TIPO I",'BASE LIQUIDACION REDEBAN 2025'!$B$10,IF(Y455="TIPO II",'BASE LIQUIDACION REDEBAN 2025'!$B$11,IF(Y455="TIPO III",'BASE LIQUIDACION REDEBAN 2025'!$B$12,'BASE LIQUIDACION REDEBAN 2025'!$B$13))))</f>
        <v>75096.394270399993</v>
      </c>
      <c r="AF455" s="87">
        <f t="shared" si="7"/>
        <v>65960.072302</v>
      </c>
      <c r="AG455" s="184"/>
      <c r="AH455" s="184"/>
    </row>
    <row r="456" spans="1:34" s="79" customFormat="1" ht="13.15">
      <c r="A456" s="154" t="s">
        <v>92</v>
      </c>
      <c r="B456" s="154" t="str">
        <f>VLOOKUP(A456,'CENTRO DE COSTOS'!A:D,4,FALSE)</f>
        <v>KEVIN ALEXIS CORZO BUSTOS</v>
      </c>
      <c r="C456" s="154" t="str">
        <f>VLOOKUP(A456,'CENTRO DE COSTOS'!A:D,2,FALSE)</f>
        <v>0004-0007</v>
      </c>
      <c r="D456" s="154">
        <v>41551</v>
      </c>
      <c r="E456" s="154">
        <v>2581914</v>
      </c>
      <c r="F456" s="154">
        <v>24703</v>
      </c>
      <c r="G456" s="154" t="s">
        <v>2958</v>
      </c>
      <c r="H456" s="154" t="s">
        <v>249</v>
      </c>
      <c r="I456" s="154" t="s">
        <v>625</v>
      </c>
      <c r="J456" s="154" t="s">
        <v>4888</v>
      </c>
      <c r="K456" s="154" t="s">
        <v>159</v>
      </c>
      <c r="L456" s="154" t="s">
        <v>4889</v>
      </c>
      <c r="M456" s="155">
        <v>45880.701388888891</v>
      </c>
      <c r="N456" s="155">
        <v>45881.537499999999</v>
      </c>
      <c r="O456" s="154" t="s">
        <v>2961</v>
      </c>
      <c r="P456" s="154" t="s">
        <v>2962</v>
      </c>
      <c r="Q456" s="154" t="s">
        <v>3032</v>
      </c>
      <c r="R456" s="154" t="s">
        <v>3041</v>
      </c>
      <c r="S456" s="154" t="s">
        <v>220</v>
      </c>
      <c r="T456" s="180"/>
      <c r="U456" s="154" t="s">
        <v>2965</v>
      </c>
      <c r="V456" s="154" t="s">
        <v>4890</v>
      </c>
      <c r="W456" s="154" t="s">
        <v>2967</v>
      </c>
      <c r="X456" s="154" t="s">
        <v>4891</v>
      </c>
      <c r="Y456" s="154" t="s">
        <v>30</v>
      </c>
      <c r="Z456" s="154" t="s">
        <v>166</v>
      </c>
      <c r="AA456" s="154" t="s">
        <v>167</v>
      </c>
      <c r="AB456" s="154">
        <v>1</v>
      </c>
      <c r="AC456" s="154">
        <v>0</v>
      </c>
      <c r="AD456" s="87">
        <f>IF(W456="SOPORTE_TELEFÓNICO",'BASE LIQUIDACION REDEBAN 2025'!$B$19,IF(W456="ENVÍO",'BASE LIQUIDACION REDEBAN 2025'!$C$2,IF(Y456="TIPO I",'BASE LIQUIDACION REDEBAN 2025'!$C$2,IF(Y456="TIPO II",'BASE LIQUIDACION REDEBAN 2025'!$C$3,IF(Y456="TIPO III",'BASE LIQUIDACION REDEBAN 2025'!$C$4,IF(Y456="TIPO IV",'BASE LIQUIDACION REDEBAN 2025'!$C$5,IF(Z456="AEREO",'BASE LIQUIDACION REDEBAN 2025'!$B$6,'BASE LIQUIDACION REDEBAN 2025'!$C$5)))))))</f>
        <v>275728.78077800001</v>
      </c>
      <c r="AE456" s="87">
        <f>IF(OR(W456="SOPORTE_TELEFÓNICO",W456="ENVÍO"),0,IF(Y456="TIPO I",'BASE LIQUIDACION REDEBAN 2025'!$B$10,IF(Y456="TIPO II",'BASE LIQUIDACION REDEBAN 2025'!$B$11,IF(Y456="TIPO III",'BASE LIQUIDACION REDEBAN 2025'!$B$12,'BASE LIQUIDACION REDEBAN 2025'!$B$13))))</f>
        <v>196536.5258152</v>
      </c>
      <c r="AF456" s="87">
        <f t="shared" si="7"/>
        <v>275728.78077800001</v>
      </c>
      <c r="AG456" s="184"/>
      <c r="AH456" s="184"/>
    </row>
    <row r="457" spans="1:34" s="79" customFormat="1" ht="13.15">
      <c r="A457" s="154" t="s">
        <v>64</v>
      </c>
      <c r="B457" s="154" t="str">
        <f>VLOOKUP(A457,'CENTRO DE COSTOS'!A:D,4,FALSE)</f>
        <v>JOSE MAURICIO HERNANDEZ ROJAS</v>
      </c>
      <c r="C457" s="154" t="str">
        <f>VLOOKUP(A457,'CENTRO DE COSTOS'!A:D,2,FALSE)</f>
        <v>0004-0001</v>
      </c>
      <c r="D457" s="154">
        <v>8849</v>
      </c>
      <c r="E457" s="154">
        <v>2576312</v>
      </c>
      <c r="F457" s="154">
        <v>64834</v>
      </c>
      <c r="G457" s="154" t="s">
        <v>2958</v>
      </c>
      <c r="H457" s="154" t="s">
        <v>389</v>
      </c>
      <c r="I457" s="154" t="s">
        <v>4892</v>
      </c>
      <c r="J457" s="154" t="s">
        <v>4893</v>
      </c>
      <c r="K457" s="154" t="s">
        <v>159</v>
      </c>
      <c r="L457" s="154" t="s">
        <v>4894</v>
      </c>
      <c r="M457" s="155">
        <v>45880.362500000003</v>
      </c>
      <c r="N457" s="155">
        <v>45881.538888888892</v>
      </c>
      <c r="O457" s="154" t="s">
        <v>2961</v>
      </c>
      <c r="P457" s="154" t="s">
        <v>2962</v>
      </c>
      <c r="Q457" s="154" t="s">
        <v>2971</v>
      </c>
      <c r="R457" s="154" t="s">
        <v>2972</v>
      </c>
      <c r="S457" s="154" t="s">
        <v>2973</v>
      </c>
      <c r="T457" s="180"/>
      <c r="U457" s="154" t="s">
        <v>2965</v>
      </c>
      <c r="V457" s="154" t="s">
        <v>4895</v>
      </c>
      <c r="W457" s="154" t="s">
        <v>2967</v>
      </c>
      <c r="X457" s="154" t="s">
        <v>4896</v>
      </c>
      <c r="Y457" s="154" t="s">
        <v>28</v>
      </c>
      <c r="Z457" s="154" t="s">
        <v>166</v>
      </c>
      <c r="AA457" s="154" t="s">
        <v>1093</v>
      </c>
      <c r="AB457" s="154">
        <v>1</v>
      </c>
      <c r="AC457" s="154">
        <v>0</v>
      </c>
      <c r="AD457" s="87">
        <f>IF(W457="SOPORTE_TELEFÓNICO",'BASE LIQUIDACION REDEBAN 2025'!$B$19,IF(W457="ENVÍO",'BASE LIQUIDACION REDEBAN 2025'!$C$2,IF(Y457="TIPO I",'BASE LIQUIDACION REDEBAN 2025'!$C$2,IF(Y457="TIPO II",'BASE LIQUIDACION REDEBAN 2025'!$C$3,IF(Y457="TIPO III",'BASE LIQUIDACION REDEBAN 2025'!$C$4,IF(Y457="TIPO IV",'BASE LIQUIDACION REDEBAN 2025'!$C$5,IF(Z457="AEREO",'BASE LIQUIDACION REDEBAN 2025'!$B$6,'BASE LIQUIDACION REDEBAN 2025'!$C$5)))))))</f>
        <v>144967.87232000002</v>
      </c>
      <c r="AE457" s="87">
        <f>IF(OR(W457="SOPORTE_TELEFÓNICO",W457="ENVÍO"),0,IF(Y457="TIPO I",'BASE LIQUIDACION REDEBAN 2025'!$B$10,IF(Y457="TIPO II",'BASE LIQUIDACION REDEBAN 2025'!$B$11,IF(Y457="TIPO III",'BASE LIQUIDACION REDEBAN 2025'!$B$12,'BASE LIQUIDACION REDEBAN 2025'!$B$13))))</f>
        <v>140395.6348884</v>
      </c>
      <c r="AF457" s="87">
        <f t="shared" si="7"/>
        <v>144967.87232000002</v>
      </c>
      <c r="AG457" s="184"/>
      <c r="AH457" s="184"/>
    </row>
    <row r="458" spans="1:34" s="79" customFormat="1" ht="13.15">
      <c r="A458" s="154" t="s">
        <v>90</v>
      </c>
      <c r="B458" s="154" t="str">
        <f>VLOOKUP(A458,'CENTRO DE COSTOS'!A:D,4,FALSE)</f>
        <v>JUAN SEBASTIÁN RÍOS CASTRILLÓN</v>
      </c>
      <c r="C458" s="154" t="str">
        <f>VLOOKUP(A458,'CENTRO DE COSTOS'!A:D,2,FALSE)</f>
        <v>0004-0005</v>
      </c>
      <c r="D458" s="154">
        <v>5697</v>
      </c>
      <c r="E458" s="154">
        <v>2575591</v>
      </c>
      <c r="F458" s="154">
        <v>35625</v>
      </c>
      <c r="G458" s="154" t="s">
        <v>2958</v>
      </c>
      <c r="H458" s="154" t="s">
        <v>197</v>
      </c>
      <c r="I458" s="154" t="s">
        <v>2322</v>
      </c>
      <c r="J458" s="154" t="s">
        <v>4897</v>
      </c>
      <c r="K458" s="154" t="s">
        <v>159</v>
      </c>
      <c r="L458" s="154" t="s">
        <v>4898</v>
      </c>
      <c r="M458" s="155">
        <v>45880.333333333336</v>
      </c>
      <c r="N458" s="155">
        <v>45881.556250000001</v>
      </c>
      <c r="O458" s="154" t="s">
        <v>2961</v>
      </c>
      <c r="P458" s="154" t="s">
        <v>2962</v>
      </c>
      <c r="Q458" s="154" t="s">
        <v>3183</v>
      </c>
      <c r="R458" s="154" t="s">
        <v>2972</v>
      </c>
      <c r="S458" s="154" t="s">
        <v>2973</v>
      </c>
      <c r="T458" s="180"/>
      <c r="U458" s="154" t="s">
        <v>2965</v>
      </c>
      <c r="V458" s="154" t="s">
        <v>4899</v>
      </c>
      <c r="W458" s="154" t="s">
        <v>2967</v>
      </c>
      <c r="X458" s="154" t="s">
        <v>4900</v>
      </c>
      <c r="Y458" s="154" t="s">
        <v>28</v>
      </c>
      <c r="Z458" s="154" t="s">
        <v>166</v>
      </c>
      <c r="AA458" s="154" t="s">
        <v>3209</v>
      </c>
      <c r="AB458" s="154">
        <v>1</v>
      </c>
      <c r="AC458" s="154">
        <v>0</v>
      </c>
      <c r="AD458" s="87">
        <f>IF(W458="SOPORTE_TELEFÓNICO",'BASE LIQUIDACION REDEBAN 2025'!$B$19,IF(W458="ENVÍO",'BASE LIQUIDACION REDEBAN 2025'!$C$2,IF(Y458="TIPO I",'BASE LIQUIDACION REDEBAN 2025'!$C$2,IF(Y458="TIPO II",'BASE LIQUIDACION REDEBAN 2025'!$C$3,IF(Y458="TIPO III",'BASE LIQUIDACION REDEBAN 2025'!$C$4,IF(Y458="TIPO IV",'BASE LIQUIDACION REDEBAN 2025'!$C$5,IF(Z458="AEREO",'BASE LIQUIDACION REDEBAN 2025'!$B$6,'BASE LIQUIDACION REDEBAN 2025'!$C$5)))))))</f>
        <v>144967.87232000002</v>
      </c>
      <c r="AE458" s="87">
        <f>IF(OR(W458="SOPORTE_TELEFÓNICO",W458="ENVÍO"),0,IF(Y458="TIPO I",'BASE LIQUIDACION REDEBAN 2025'!$B$10,IF(Y458="TIPO II",'BASE LIQUIDACION REDEBAN 2025'!$B$11,IF(Y458="TIPO III",'BASE LIQUIDACION REDEBAN 2025'!$B$12,'BASE LIQUIDACION REDEBAN 2025'!$B$13))))</f>
        <v>140395.6348884</v>
      </c>
      <c r="AF458" s="87">
        <f t="shared" si="7"/>
        <v>144967.87232000002</v>
      </c>
      <c r="AG458" s="184"/>
      <c r="AH458" s="184"/>
    </row>
    <row r="459" spans="1:34" s="79" customFormat="1" ht="13.15">
      <c r="A459" s="154" t="s">
        <v>68</v>
      </c>
      <c r="B459" s="154" t="str">
        <f>VLOOKUP(A459,'CENTRO DE COSTOS'!A:D,4,FALSE)</f>
        <v>WILLIAM ASDRUBAL ROZO ROZO</v>
      </c>
      <c r="C459" s="154" t="str">
        <f>VLOOKUP(A459,'CENTRO DE COSTOS'!A:D,2,FALSE)</f>
        <v>0004-0004</v>
      </c>
      <c r="D459" s="154">
        <v>11001</v>
      </c>
      <c r="E459" s="154">
        <v>2578464</v>
      </c>
      <c r="F459" s="154">
        <v>25841</v>
      </c>
      <c r="G459" s="154" t="s">
        <v>2958</v>
      </c>
      <c r="H459" s="154" t="s">
        <v>470</v>
      </c>
      <c r="I459" s="154" t="s">
        <v>68</v>
      </c>
      <c r="J459" s="154" t="s">
        <v>3261</v>
      </c>
      <c r="K459" s="154" t="s">
        <v>159</v>
      </c>
      <c r="L459" s="154" t="s">
        <v>4901</v>
      </c>
      <c r="M459" s="155">
        <v>45880.456944444442</v>
      </c>
      <c r="N459" s="155">
        <v>45881.563888888886</v>
      </c>
      <c r="O459" s="154" t="s">
        <v>2961</v>
      </c>
      <c r="P459" s="154" t="s">
        <v>2962</v>
      </c>
      <c r="Q459" s="154" t="s">
        <v>3076</v>
      </c>
      <c r="R459" s="154" t="s">
        <v>3076</v>
      </c>
      <c r="S459" s="154" t="s">
        <v>220</v>
      </c>
      <c r="T459" s="180"/>
      <c r="U459" s="154" t="s">
        <v>2965</v>
      </c>
      <c r="V459" s="154" t="s">
        <v>4902</v>
      </c>
      <c r="W459" s="154" t="s">
        <v>2967</v>
      </c>
      <c r="X459" s="154" t="s">
        <v>4903</v>
      </c>
      <c r="Y459" s="154" t="s">
        <v>25</v>
      </c>
      <c r="Z459" s="154" t="s">
        <v>166</v>
      </c>
      <c r="AA459" s="154" t="s">
        <v>573</v>
      </c>
      <c r="AB459" s="154">
        <v>1</v>
      </c>
      <c r="AC459" s="154">
        <v>0</v>
      </c>
      <c r="AD459" s="87">
        <f>IF(W459="SOPORTE_TELEFÓNICO",'BASE LIQUIDACION REDEBAN 2025'!$B$19,IF(W459="ENVÍO",'BASE LIQUIDACION REDEBAN 2025'!$C$2,IF(Y459="TIPO I",'BASE LIQUIDACION REDEBAN 2025'!$C$2,IF(Y459="TIPO II",'BASE LIQUIDACION REDEBAN 2025'!$C$3,IF(Y459="TIPO III",'BASE LIQUIDACION REDEBAN 2025'!$C$4,IF(Y459="TIPO IV",'BASE LIQUIDACION REDEBAN 2025'!$C$5,IF(Z459="AEREO",'BASE LIQUIDACION REDEBAN 2025'!$B$6,'BASE LIQUIDACION REDEBAN 2025'!$C$5)))))))</f>
        <v>65960.072302</v>
      </c>
      <c r="AE459" s="87">
        <f>IF(OR(W459="SOPORTE_TELEFÓNICO",W459="ENVÍO"),0,IF(Y459="TIPO I",'BASE LIQUIDACION REDEBAN 2025'!$B$10,IF(Y459="TIPO II",'BASE LIQUIDACION REDEBAN 2025'!$B$11,IF(Y459="TIPO III",'BASE LIQUIDACION REDEBAN 2025'!$B$12,'BASE LIQUIDACION REDEBAN 2025'!$B$13))))</f>
        <v>75096.394270399993</v>
      </c>
      <c r="AF459" s="87">
        <f t="shared" si="7"/>
        <v>65960.072302</v>
      </c>
      <c r="AG459" s="184"/>
      <c r="AH459" s="184"/>
    </row>
    <row r="460" spans="1:34" s="79" customFormat="1" ht="13.15">
      <c r="A460" s="154" t="s">
        <v>90</v>
      </c>
      <c r="B460" s="154" t="str">
        <f>VLOOKUP(A460,'CENTRO DE COSTOS'!A:D,4,FALSE)</f>
        <v>JUAN SEBASTIÁN RÍOS CASTRILLÓN</v>
      </c>
      <c r="C460" s="154" t="str">
        <f>VLOOKUP(A460,'CENTRO DE COSTOS'!A:D,2,FALSE)</f>
        <v>0004-0005</v>
      </c>
      <c r="D460" s="154">
        <v>5664</v>
      </c>
      <c r="E460" s="154">
        <v>2575738</v>
      </c>
      <c r="F460" s="154">
        <v>48306</v>
      </c>
      <c r="G460" s="154" t="s">
        <v>2958</v>
      </c>
      <c r="H460" s="154" t="s">
        <v>197</v>
      </c>
      <c r="I460" s="154" t="s">
        <v>4904</v>
      </c>
      <c r="J460" s="154" t="s">
        <v>4905</v>
      </c>
      <c r="K460" s="154" t="s">
        <v>159</v>
      </c>
      <c r="L460" s="154" t="s">
        <v>4906</v>
      </c>
      <c r="M460" s="155">
        <v>45880.333333333336</v>
      </c>
      <c r="N460" s="155">
        <v>45881.566666666666</v>
      </c>
      <c r="O460" s="154" t="s">
        <v>2961</v>
      </c>
      <c r="P460" s="154" t="s">
        <v>2962</v>
      </c>
      <c r="Q460" s="154" t="s">
        <v>3046</v>
      </c>
      <c r="R460" s="154" t="s">
        <v>2972</v>
      </c>
      <c r="S460" s="154" t="s">
        <v>200</v>
      </c>
      <c r="T460" s="180"/>
      <c r="U460" s="154" t="s">
        <v>2965</v>
      </c>
      <c r="V460" s="154" t="s">
        <v>4907</v>
      </c>
      <c r="W460" s="154" t="s">
        <v>2967</v>
      </c>
      <c r="X460" s="154" t="s">
        <v>4908</v>
      </c>
      <c r="Y460" s="154" t="s">
        <v>28</v>
      </c>
      <c r="Z460" s="154" t="s">
        <v>166</v>
      </c>
      <c r="AA460" s="154" t="s">
        <v>1245</v>
      </c>
      <c r="AB460" s="154">
        <v>1</v>
      </c>
      <c r="AC460" s="154">
        <v>0</v>
      </c>
      <c r="AD460" s="87">
        <f>IF(W460="SOPORTE_TELEFÓNICO",'BASE LIQUIDACION REDEBAN 2025'!$B$19,IF(W460="ENVÍO",'BASE LIQUIDACION REDEBAN 2025'!$C$2,IF(Y460="TIPO I",'BASE LIQUIDACION REDEBAN 2025'!$C$2,IF(Y460="TIPO II",'BASE LIQUIDACION REDEBAN 2025'!$C$3,IF(Y460="TIPO III",'BASE LIQUIDACION REDEBAN 2025'!$C$4,IF(Y460="TIPO IV",'BASE LIQUIDACION REDEBAN 2025'!$C$5,IF(Z460="AEREO",'BASE LIQUIDACION REDEBAN 2025'!$B$6,'BASE LIQUIDACION REDEBAN 2025'!$C$5)))))))</f>
        <v>144967.87232000002</v>
      </c>
      <c r="AE460" s="87">
        <f>IF(OR(W460="SOPORTE_TELEFÓNICO",W460="ENVÍO"),0,IF(Y460="TIPO I",'BASE LIQUIDACION REDEBAN 2025'!$B$10,IF(Y460="TIPO II",'BASE LIQUIDACION REDEBAN 2025'!$B$11,IF(Y460="TIPO III",'BASE LIQUIDACION REDEBAN 2025'!$B$12,'BASE LIQUIDACION REDEBAN 2025'!$B$13))))</f>
        <v>140395.6348884</v>
      </c>
      <c r="AF460" s="87">
        <f t="shared" si="7"/>
        <v>144967.87232000002</v>
      </c>
      <c r="AG460" s="184"/>
      <c r="AH460" s="184"/>
    </row>
    <row r="461" spans="1:34" s="79" customFormat="1" ht="13.15">
      <c r="A461" s="154" t="s">
        <v>76</v>
      </c>
      <c r="B461" s="154" t="str">
        <f>VLOOKUP(A461,'CENTRO DE COSTOS'!A:D,4,FALSE)</f>
        <v>DIEGO FERNANDO HENAO CARDONA</v>
      </c>
      <c r="C461" s="154" t="str">
        <f>VLOOKUP(A461,'CENTRO DE COSTOS'!A:D,2,FALSE)</f>
        <v>0004-0003</v>
      </c>
      <c r="D461" s="154">
        <v>19001</v>
      </c>
      <c r="E461" s="154">
        <v>2575116</v>
      </c>
      <c r="F461" s="154">
        <v>80747</v>
      </c>
      <c r="G461" s="154" t="s">
        <v>2958</v>
      </c>
      <c r="H461" s="154" t="s">
        <v>258</v>
      </c>
      <c r="I461" s="154" t="s">
        <v>95</v>
      </c>
      <c r="J461" s="154" t="s">
        <v>4909</v>
      </c>
      <c r="K461" s="154" t="s">
        <v>159</v>
      </c>
      <c r="L461" s="154" t="s">
        <v>4910</v>
      </c>
      <c r="M461" s="155">
        <v>45879.527777777781</v>
      </c>
      <c r="N461" s="155">
        <v>45881.569444444445</v>
      </c>
      <c r="O461" s="154" t="s">
        <v>2961</v>
      </c>
      <c r="P461" s="154" t="s">
        <v>2962</v>
      </c>
      <c r="Q461" s="154" t="s">
        <v>2971</v>
      </c>
      <c r="R461" s="154" t="s">
        <v>2972</v>
      </c>
      <c r="S461" s="154" t="s">
        <v>2973</v>
      </c>
      <c r="T461" s="180"/>
      <c r="U461" s="154" t="s">
        <v>2965</v>
      </c>
      <c r="V461" s="154" t="s">
        <v>4911</v>
      </c>
      <c r="W461" s="154" t="s">
        <v>2967</v>
      </c>
      <c r="X461" s="154" t="s">
        <v>4912</v>
      </c>
      <c r="Y461" s="154" t="s">
        <v>30</v>
      </c>
      <c r="Z461" s="154" t="s">
        <v>166</v>
      </c>
      <c r="AA461" s="154" t="s">
        <v>330</v>
      </c>
      <c r="AB461" s="154">
        <v>1</v>
      </c>
      <c r="AC461" s="154">
        <v>0</v>
      </c>
      <c r="AD461" s="87">
        <f>IF(W461="SOPORTE_TELEFÓNICO",'BASE LIQUIDACION REDEBAN 2025'!$B$19,IF(W461="ENVÍO",'BASE LIQUIDACION REDEBAN 2025'!$C$2,IF(Y461="TIPO I",'BASE LIQUIDACION REDEBAN 2025'!$C$2,IF(Y461="TIPO II",'BASE LIQUIDACION REDEBAN 2025'!$C$3,IF(Y461="TIPO III",'BASE LIQUIDACION REDEBAN 2025'!$C$4,IF(Y461="TIPO IV",'BASE LIQUIDACION REDEBAN 2025'!$C$5,IF(Z461="AEREO",'BASE LIQUIDACION REDEBAN 2025'!$B$6,'BASE LIQUIDACION REDEBAN 2025'!$C$5)))))))</f>
        <v>275728.78077800001</v>
      </c>
      <c r="AE461" s="87">
        <f>IF(OR(W461="SOPORTE_TELEFÓNICO",W461="ENVÍO"),0,IF(Y461="TIPO I",'BASE LIQUIDACION REDEBAN 2025'!$B$10,IF(Y461="TIPO II",'BASE LIQUIDACION REDEBAN 2025'!$B$11,IF(Y461="TIPO III",'BASE LIQUIDACION REDEBAN 2025'!$B$12,'BASE LIQUIDACION REDEBAN 2025'!$B$13))))</f>
        <v>196536.5258152</v>
      </c>
      <c r="AF461" s="87">
        <f t="shared" si="7"/>
        <v>275728.78077800001</v>
      </c>
      <c r="AG461" s="184"/>
      <c r="AH461" s="184"/>
    </row>
    <row r="462" spans="1:34" s="79" customFormat="1" ht="13.15">
      <c r="A462" s="154" t="s">
        <v>100</v>
      </c>
      <c r="B462" s="154" t="str">
        <f>VLOOKUP(A462,'CENTRO DE COSTOS'!A:D,4,FALSE)</f>
        <v>KEVIN ALEXIS CORZO BUSTOS</v>
      </c>
      <c r="C462" s="154" t="str">
        <f>VLOOKUP(A462,'CENTRO DE COSTOS'!A:D,2,FALSE)</f>
        <v>0004-0007</v>
      </c>
      <c r="D462" s="154">
        <v>95001</v>
      </c>
      <c r="E462" s="154">
        <v>2574052</v>
      </c>
      <c r="F462" s="154">
        <v>26757</v>
      </c>
      <c r="G462" s="154" t="s">
        <v>2958</v>
      </c>
      <c r="H462" s="154" t="s">
        <v>4421</v>
      </c>
      <c r="I462" s="154" t="s">
        <v>4913</v>
      </c>
      <c r="J462" s="154" t="s">
        <v>4914</v>
      </c>
      <c r="K462" s="154" t="s">
        <v>159</v>
      </c>
      <c r="L462" s="154" t="s">
        <v>4915</v>
      </c>
      <c r="M462" s="155">
        <v>45878.40902777778</v>
      </c>
      <c r="N462" s="155">
        <v>45881.573611111111</v>
      </c>
      <c r="O462" s="154" t="s">
        <v>2961</v>
      </c>
      <c r="P462" s="154" t="s">
        <v>2988</v>
      </c>
      <c r="Q462" s="154" t="s">
        <v>3257</v>
      </c>
      <c r="R462" s="154" t="s">
        <v>3258</v>
      </c>
      <c r="S462" s="154" t="s">
        <v>2973</v>
      </c>
      <c r="T462" s="180"/>
      <c r="U462" s="154" t="s">
        <v>2965</v>
      </c>
      <c r="V462" s="154" t="s">
        <v>4916</v>
      </c>
      <c r="W462" s="154" t="s">
        <v>2967</v>
      </c>
      <c r="X462" s="154" t="s">
        <v>4917</v>
      </c>
      <c r="Y462" s="154" t="s">
        <v>32</v>
      </c>
      <c r="Z462" s="154" t="s">
        <v>166</v>
      </c>
      <c r="AA462" s="154" t="s">
        <v>301</v>
      </c>
      <c r="AB462" s="154">
        <v>1</v>
      </c>
      <c r="AC462" s="154">
        <v>0</v>
      </c>
      <c r="AD462" s="87">
        <f>IF(W462="SOPORTE_TELEFÓNICO",'BASE LIQUIDACION REDEBAN 2025'!$B$19,IF(W462="ENVÍO",'BASE LIQUIDACION REDEBAN 2025'!$C$2,IF(Y462="TIPO I",'BASE LIQUIDACION REDEBAN 2025'!$C$2,IF(Y462="TIPO II",'BASE LIQUIDACION REDEBAN 2025'!$C$3,IF(Y462="TIPO III",'BASE LIQUIDACION REDEBAN 2025'!$C$4,IF(Y462="TIPO IV",'BASE LIQUIDACION REDEBAN 2025'!$C$5,IF(Z462="AEREO",'BASE LIQUIDACION REDEBAN 2025'!$B$6,'BASE LIQUIDACION REDEBAN 2025'!$C$5)))))))</f>
        <v>479588.87655000004</v>
      </c>
      <c r="AE462" s="87">
        <f>IF(OR(W462="SOPORTE_TELEFÓNICO",W462="ENVÍO"),0,IF(Y462="TIPO I",'BASE LIQUIDACION REDEBAN 2025'!$B$10,IF(Y462="TIPO II",'BASE LIQUIDACION REDEBAN 2025'!$B$11,IF(Y462="TIPO III",'BASE LIQUIDACION REDEBAN 2025'!$B$12,'BASE LIQUIDACION REDEBAN 2025'!$B$13))))</f>
        <v>196536.5258152</v>
      </c>
      <c r="AF462" s="87">
        <f t="shared" si="7"/>
        <v>479588.87655000004</v>
      </c>
      <c r="AG462" s="184"/>
      <c r="AH462" s="184"/>
    </row>
    <row r="463" spans="1:34" s="79" customFormat="1" ht="13.15">
      <c r="A463" s="154" t="s">
        <v>92</v>
      </c>
      <c r="B463" s="154" t="str">
        <f>VLOOKUP(A463,'CENTRO DE COSTOS'!A:D,4,FALSE)</f>
        <v>KEVIN ALEXIS CORZO BUSTOS</v>
      </c>
      <c r="C463" s="154" t="str">
        <f>VLOOKUP(A463,'CENTRO DE COSTOS'!A:D,2,FALSE)</f>
        <v>0004-0007</v>
      </c>
      <c r="D463" s="154">
        <v>41396</v>
      </c>
      <c r="E463" s="154">
        <v>2585271</v>
      </c>
      <c r="F463" s="154">
        <v>70935</v>
      </c>
      <c r="G463" s="154" t="s">
        <v>2958</v>
      </c>
      <c r="H463" s="154" t="s">
        <v>249</v>
      </c>
      <c r="I463" s="154" t="s">
        <v>339</v>
      </c>
      <c r="J463" s="154" t="s">
        <v>4918</v>
      </c>
      <c r="K463" s="154" t="s">
        <v>159</v>
      </c>
      <c r="L463" s="154" t="s">
        <v>4919</v>
      </c>
      <c r="M463" s="155">
        <v>45881.450694444444</v>
      </c>
      <c r="N463" s="155">
        <v>45881.593055555553</v>
      </c>
      <c r="O463" s="154" t="s">
        <v>2961</v>
      </c>
      <c r="P463" s="154" t="s">
        <v>2988</v>
      </c>
      <c r="Q463" s="154" t="s">
        <v>2978</v>
      </c>
      <c r="R463" s="154" t="s">
        <v>3124</v>
      </c>
      <c r="S463" s="154" t="s">
        <v>2973</v>
      </c>
      <c r="T463" s="180"/>
      <c r="U463" s="154" t="s">
        <v>2965</v>
      </c>
      <c r="V463" s="154" t="s">
        <v>4920</v>
      </c>
      <c r="W463" s="154" t="s">
        <v>2967</v>
      </c>
      <c r="X463" s="154" t="s">
        <v>4921</v>
      </c>
      <c r="Y463" s="154" t="s">
        <v>30</v>
      </c>
      <c r="Z463" s="154" t="s">
        <v>166</v>
      </c>
      <c r="AA463" s="154" t="s">
        <v>344</v>
      </c>
      <c r="AB463" s="154">
        <v>1</v>
      </c>
      <c r="AC463" s="154">
        <v>0</v>
      </c>
      <c r="AD463" s="87">
        <f>IF(W463="SOPORTE_TELEFÓNICO",'BASE LIQUIDACION REDEBAN 2025'!$B$19,IF(W463="ENVÍO",'BASE LIQUIDACION REDEBAN 2025'!$C$2,IF(Y463="TIPO I",'BASE LIQUIDACION REDEBAN 2025'!$C$2,IF(Y463="TIPO II",'BASE LIQUIDACION REDEBAN 2025'!$C$3,IF(Y463="TIPO III",'BASE LIQUIDACION REDEBAN 2025'!$C$4,IF(Y463="TIPO IV",'BASE LIQUIDACION REDEBAN 2025'!$C$5,IF(Z463="AEREO",'BASE LIQUIDACION REDEBAN 2025'!$B$6,'BASE LIQUIDACION REDEBAN 2025'!$C$5)))))))</f>
        <v>275728.78077800001</v>
      </c>
      <c r="AE463" s="87">
        <f>IF(OR(W463="SOPORTE_TELEFÓNICO",W463="ENVÍO"),0,IF(Y463="TIPO I",'BASE LIQUIDACION REDEBAN 2025'!$B$10,IF(Y463="TIPO II",'BASE LIQUIDACION REDEBAN 2025'!$B$11,IF(Y463="TIPO III",'BASE LIQUIDACION REDEBAN 2025'!$B$12,'BASE LIQUIDACION REDEBAN 2025'!$B$13))))</f>
        <v>196536.5258152</v>
      </c>
      <c r="AF463" s="87">
        <f t="shared" si="7"/>
        <v>275728.78077800001</v>
      </c>
      <c r="AG463" s="184"/>
      <c r="AH463" s="184"/>
    </row>
    <row r="464" spans="1:34" s="79" customFormat="1" ht="13.15">
      <c r="A464" s="154" t="s">
        <v>90</v>
      </c>
      <c r="B464" s="154" t="str">
        <f>VLOOKUP(A464,'CENTRO DE COSTOS'!A:D,4,FALSE)</f>
        <v>JUAN SEBASTIÁN RÍOS CASTRILLÓN</v>
      </c>
      <c r="C464" s="154" t="str">
        <f>VLOOKUP(A464,'CENTRO DE COSTOS'!A:D,2,FALSE)</f>
        <v>0004-0005</v>
      </c>
      <c r="D464" s="154">
        <v>5001</v>
      </c>
      <c r="E464" s="154">
        <v>2581759</v>
      </c>
      <c r="F464" s="154">
        <v>80636</v>
      </c>
      <c r="G464" s="154" t="s">
        <v>2958</v>
      </c>
      <c r="H464" s="154" t="s">
        <v>197</v>
      </c>
      <c r="I464" s="154" t="s">
        <v>90</v>
      </c>
      <c r="J464" s="154" t="s">
        <v>4922</v>
      </c>
      <c r="K464" s="154" t="s">
        <v>159</v>
      </c>
      <c r="L464" s="154" t="s">
        <v>4923</v>
      </c>
      <c r="M464" s="155">
        <v>45881.333333333336</v>
      </c>
      <c r="N464" s="155">
        <v>45881.599999999999</v>
      </c>
      <c r="O464" s="154" t="s">
        <v>2961</v>
      </c>
      <c r="P464" s="154" t="s">
        <v>2962</v>
      </c>
      <c r="Q464" s="154" t="s">
        <v>3495</v>
      </c>
      <c r="R464" s="154" t="s">
        <v>3046</v>
      </c>
      <c r="S464" s="154" t="s">
        <v>2973</v>
      </c>
      <c r="T464" s="180"/>
      <c r="U464" s="154" t="s">
        <v>2965</v>
      </c>
      <c r="V464" s="154" t="s">
        <v>4924</v>
      </c>
      <c r="W464" s="154" t="s">
        <v>2967</v>
      </c>
      <c r="X464" s="154" t="s">
        <v>4925</v>
      </c>
      <c r="Y464" s="154" t="s">
        <v>25</v>
      </c>
      <c r="Z464" s="154" t="s">
        <v>166</v>
      </c>
      <c r="AA464" s="154" t="s">
        <v>368</v>
      </c>
      <c r="AB464" s="154">
        <v>1</v>
      </c>
      <c r="AC464" s="154">
        <v>0</v>
      </c>
      <c r="AD464" s="87">
        <f>IF(W464="SOPORTE_TELEFÓNICO",'BASE LIQUIDACION REDEBAN 2025'!$B$19,IF(W464="ENVÍO",'BASE LIQUIDACION REDEBAN 2025'!$C$2,IF(Y464="TIPO I",'BASE LIQUIDACION REDEBAN 2025'!$C$2,IF(Y464="TIPO II",'BASE LIQUIDACION REDEBAN 2025'!$C$3,IF(Y464="TIPO III",'BASE LIQUIDACION REDEBAN 2025'!$C$4,IF(Y464="TIPO IV",'BASE LIQUIDACION REDEBAN 2025'!$C$5,IF(Z464="AEREO",'BASE LIQUIDACION REDEBAN 2025'!$B$6,'BASE LIQUIDACION REDEBAN 2025'!$C$5)))))))</f>
        <v>65960.072302</v>
      </c>
      <c r="AE464" s="87">
        <f>IF(OR(W464="SOPORTE_TELEFÓNICO",W464="ENVÍO"),0,IF(Y464="TIPO I",'BASE LIQUIDACION REDEBAN 2025'!$B$10,IF(Y464="TIPO II",'BASE LIQUIDACION REDEBAN 2025'!$B$11,IF(Y464="TIPO III",'BASE LIQUIDACION REDEBAN 2025'!$B$12,'BASE LIQUIDACION REDEBAN 2025'!$B$13))))</f>
        <v>75096.394270399993</v>
      </c>
      <c r="AF464" s="87">
        <f t="shared" si="7"/>
        <v>65960.072302</v>
      </c>
      <c r="AG464" s="184"/>
      <c r="AH464" s="184"/>
    </row>
    <row r="465" spans="1:34" s="79" customFormat="1" ht="13.15">
      <c r="A465" s="154" t="s">
        <v>68</v>
      </c>
      <c r="B465" s="154" t="str">
        <f>VLOOKUP(A465,'CENTRO DE COSTOS'!A:D,4,FALSE)</f>
        <v>WILLIAM ASDRUBAL ROZO ROZO</v>
      </c>
      <c r="C465" s="154" t="str">
        <f>VLOOKUP(A465,'CENTRO DE COSTOS'!A:D,2,FALSE)</f>
        <v>0004-0004</v>
      </c>
      <c r="D465" s="154">
        <v>25781</v>
      </c>
      <c r="E465" s="154">
        <v>2574225</v>
      </c>
      <c r="F465" s="154">
        <v>80801</v>
      </c>
      <c r="G465" s="154" t="s">
        <v>2958</v>
      </c>
      <c r="H465" s="154" t="s">
        <v>470</v>
      </c>
      <c r="I465" s="154" t="s">
        <v>655</v>
      </c>
      <c r="J465" s="154" t="s">
        <v>656</v>
      </c>
      <c r="K465" s="154" t="s">
        <v>159</v>
      </c>
      <c r="L465" s="154" t="s">
        <v>4926</v>
      </c>
      <c r="M465" s="155">
        <v>45878.461805555555</v>
      </c>
      <c r="N465" s="155">
        <v>45881.631249999999</v>
      </c>
      <c r="O465" s="154" t="s">
        <v>2961</v>
      </c>
      <c r="P465" s="154" t="s">
        <v>2962</v>
      </c>
      <c r="Q465" s="154" t="s">
        <v>3076</v>
      </c>
      <c r="R465" s="154" t="s">
        <v>3076</v>
      </c>
      <c r="S465" s="154" t="s">
        <v>2973</v>
      </c>
      <c r="T465" s="180"/>
      <c r="U465" s="154" t="s">
        <v>2965</v>
      </c>
      <c r="V465" s="154" t="s">
        <v>4927</v>
      </c>
      <c r="W465" s="154" t="s">
        <v>2967</v>
      </c>
      <c r="X465" s="154" t="s">
        <v>659</v>
      </c>
      <c r="Y465" s="154" t="s">
        <v>28</v>
      </c>
      <c r="Z465" s="154" t="s">
        <v>166</v>
      </c>
      <c r="AA465" s="154" t="s">
        <v>538</v>
      </c>
      <c r="AB465" s="154">
        <v>1</v>
      </c>
      <c r="AC465" s="154">
        <v>0</v>
      </c>
      <c r="AD465" s="87">
        <f>IF(W465="SOPORTE_TELEFÓNICO",'BASE LIQUIDACION REDEBAN 2025'!$B$19,IF(W465="ENVÍO",'BASE LIQUIDACION REDEBAN 2025'!$C$2,IF(Y465="TIPO I",'BASE LIQUIDACION REDEBAN 2025'!$C$2,IF(Y465="TIPO II",'BASE LIQUIDACION REDEBAN 2025'!$C$3,IF(Y465="TIPO III",'BASE LIQUIDACION REDEBAN 2025'!$C$4,IF(Y465="TIPO IV",'BASE LIQUIDACION REDEBAN 2025'!$C$5,IF(Z465="AEREO",'BASE LIQUIDACION REDEBAN 2025'!$B$6,'BASE LIQUIDACION REDEBAN 2025'!$C$5)))))))</f>
        <v>144967.87232000002</v>
      </c>
      <c r="AE465" s="87">
        <f>IF(OR(W465="SOPORTE_TELEFÓNICO",W465="ENVÍO"),0,IF(Y465="TIPO I",'BASE LIQUIDACION REDEBAN 2025'!$B$10,IF(Y465="TIPO II",'BASE LIQUIDACION REDEBAN 2025'!$B$11,IF(Y465="TIPO III",'BASE LIQUIDACION REDEBAN 2025'!$B$12,'BASE LIQUIDACION REDEBAN 2025'!$B$13))))</f>
        <v>140395.6348884</v>
      </c>
      <c r="AF465" s="87">
        <f t="shared" si="7"/>
        <v>144967.87232000002</v>
      </c>
      <c r="AG465" s="184"/>
      <c r="AH465" s="184"/>
    </row>
    <row r="466" spans="1:34" s="79" customFormat="1" ht="13.15">
      <c r="A466" s="154" t="s">
        <v>91</v>
      </c>
      <c r="B466" s="154" t="str">
        <f>VLOOKUP(A466,'CENTRO DE COSTOS'!A:D,4,FALSE)</f>
        <v>JOSE MAURICIO HERNANDEZ ROJAS</v>
      </c>
      <c r="C466" s="154" t="str">
        <f>VLOOKUP(A466,'CENTRO DE COSTOS'!A:D,2,FALSE)</f>
        <v>0004-0001</v>
      </c>
      <c r="D466" s="154">
        <v>23670</v>
      </c>
      <c r="E466" s="154">
        <v>2575249</v>
      </c>
      <c r="F466" s="154">
        <v>35167</v>
      </c>
      <c r="G466" s="154" t="s">
        <v>2958</v>
      </c>
      <c r="H466" s="154" t="s">
        <v>421</v>
      </c>
      <c r="I466" s="154" t="s">
        <v>3438</v>
      </c>
      <c r="J466" s="154" t="s">
        <v>4928</v>
      </c>
      <c r="K466" s="154" t="s">
        <v>159</v>
      </c>
      <c r="L466" s="154" t="s">
        <v>4929</v>
      </c>
      <c r="M466" s="155">
        <v>45880.333333333336</v>
      </c>
      <c r="N466" s="155">
        <v>45881.63958333333</v>
      </c>
      <c r="O466" s="154" t="s">
        <v>2961</v>
      </c>
      <c r="P466" s="154" t="s">
        <v>2962</v>
      </c>
      <c r="Q466" s="154" t="s">
        <v>2978</v>
      </c>
      <c r="R466" s="154" t="s">
        <v>2983</v>
      </c>
      <c r="S466" s="154" t="s">
        <v>200</v>
      </c>
      <c r="T466" s="180"/>
      <c r="U466" s="154" t="s">
        <v>2965</v>
      </c>
      <c r="V466" s="154" t="s">
        <v>4930</v>
      </c>
      <c r="W466" s="154" t="s">
        <v>2967</v>
      </c>
      <c r="X466" s="154" t="s">
        <v>4931</v>
      </c>
      <c r="Y466" s="154" t="s">
        <v>28</v>
      </c>
      <c r="Z466" s="154" t="s">
        <v>166</v>
      </c>
      <c r="AA466" s="154" t="s">
        <v>1917</v>
      </c>
      <c r="AB466" s="154">
        <v>1</v>
      </c>
      <c r="AC466" s="154">
        <v>0</v>
      </c>
      <c r="AD466" s="87">
        <f>IF(W466="SOPORTE_TELEFÓNICO",'BASE LIQUIDACION REDEBAN 2025'!$B$19,IF(W466="ENVÍO",'BASE LIQUIDACION REDEBAN 2025'!$C$2,IF(Y466="TIPO I",'BASE LIQUIDACION REDEBAN 2025'!$C$2,IF(Y466="TIPO II",'BASE LIQUIDACION REDEBAN 2025'!$C$3,IF(Y466="TIPO III",'BASE LIQUIDACION REDEBAN 2025'!$C$4,IF(Y466="TIPO IV",'BASE LIQUIDACION REDEBAN 2025'!$C$5,IF(Z466="AEREO",'BASE LIQUIDACION REDEBAN 2025'!$B$6,'BASE LIQUIDACION REDEBAN 2025'!$C$5)))))))</f>
        <v>144967.87232000002</v>
      </c>
      <c r="AE466" s="87">
        <f>IF(OR(W466="SOPORTE_TELEFÓNICO",W466="ENVÍO"),0,IF(Y466="TIPO I",'BASE LIQUIDACION REDEBAN 2025'!$B$10,IF(Y466="TIPO II",'BASE LIQUIDACION REDEBAN 2025'!$B$11,IF(Y466="TIPO III",'BASE LIQUIDACION REDEBAN 2025'!$B$12,'BASE LIQUIDACION REDEBAN 2025'!$B$13))))</f>
        <v>140395.6348884</v>
      </c>
      <c r="AF466" s="87">
        <f t="shared" si="7"/>
        <v>144967.87232000002</v>
      </c>
      <c r="AG466" s="184"/>
      <c r="AH466" s="184"/>
    </row>
    <row r="467" spans="1:34" s="79" customFormat="1" ht="13.15">
      <c r="A467" s="154" t="s">
        <v>64</v>
      </c>
      <c r="B467" s="154" t="str">
        <f>VLOOKUP(A467,'CENTRO DE COSTOS'!A:D,4,FALSE)</f>
        <v>JOSE MAURICIO HERNANDEZ ROJAS</v>
      </c>
      <c r="C467" s="154" t="str">
        <f>VLOOKUP(A467,'CENTRO DE COSTOS'!A:D,2,FALSE)</f>
        <v>0004-0001</v>
      </c>
      <c r="D467" s="154">
        <v>8520</v>
      </c>
      <c r="E467" s="154">
        <v>2576289</v>
      </c>
      <c r="F467" s="154">
        <v>66743</v>
      </c>
      <c r="G467" s="154" t="s">
        <v>2958</v>
      </c>
      <c r="H467" s="154" t="s">
        <v>389</v>
      </c>
      <c r="I467" s="154" t="s">
        <v>4932</v>
      </c>
      <c r="J467" s="154" t="s">
        <v>4933</v>
      </c>
      <c r="K467" s="154" t="s">
        <v>159</v>
      </c>
      <c r="L467" s="154" t="s">
        <v>4934</v>
      </c>
      <c r="M467" s="155">
        <v>45880.367361111108</v>
      </c>
      <c r="N467" s="155">
        <v>45881.64166666667</v>
      </c>
      <c r="O467" s="154" t="s">
        <v>2961</v>
      </c>
      <c r="P467" s="154" t="s">
        <v>2962</v>
      </c>
      <c r="Q467" s="154" t="s">
        <v>3046</v>
      </c>
      <c r="R467" s="154" t="s">
        <v>2972</v>
      </c>
      <c r="S467" s="154" t="s">
        <v>200</v>
      </c>
      <c r="T467" s="180"/>
      <c r="U467" s="154" t="s">
        <v>2965</v>
      </c>
      <c r="V467" s="154" t="s">
        <v>4935</v>
      </c>
      <c r="W467" s="154" t="s">
        <v>2967</v>
      </c>
      <c r="X467" s="154" t="s">
        <v>4936</v>
      </c>
      <c r="Y467" s="154" t="s">
        <v>28</v>
      </c>
      <c r="Z467" s="154" t="s">
        <v>166</v>
      </c>
      <c r="AA467" s="154" t="s">
        <v>912</v>
      </c>
      <c r="AB467" s="154">
        <v>1</v>
      </c>
      <c r="AC467" s="154">
        <v>0</v>
      </c>
      <c r="AD467" s="87">
        <f>IF(W467="SOPORTE_TELEFÓNICO",'BASE LIQUIDACION REDEBAN 2025'!$B$19,IF(W467="ENVÍO",'BASE LIQUIDACION REDEBAN 2025'!$C$2,IF(Y467="TIPO I",'BASE LIQUIDACION REDEBAN 2025'!$C$2,IF(Y467="TIPO II",'BASE LIQUIDACION REDEBAN 2025'!$C$3,IF(Y467="TIPO III",'BASE LIQUIDACION REDEBAN 2025'!$C$4,IF(Y467="TIPO IV",'BASE LIQUIDACION REDEBAN 2025'!$C$5,IF(Z467="AEREO",'BASE LIQUIDACION REDEBAN 2025'!$B$6,'BASE LIQUIDACION REDEBAN 2025'!$C$5)))))))</f>
        <v>144967.87232000002</v>
      </c>
      <c r="AE467" s="87">
        <f>IF(OR(W467="SOPORTE_TELEFÓNICO",W467="ENVÍO"),0,IF(Y467="TIPO I",'BASE LIQUIDACION REDEBAN 2025'!$B$10,IF(Y467="TIPO II",'BASE LIQUIDACION REDEBAN 2025'!$B$11,IF(Y467="TIPO III",'BASE LIQUIDACION REDEBAN 2025'!$B$12,'BASE LIQUIDACION REDEBAN 2025'!$B$13))))</f>
        <v>140395.6348884</v>
      </c>
      <c r="AF467" s="87">
        <f t="shared" si="7"/>
        <v>144967.87232000002</v>
      </c>
      <c r="AG467" s="184"/>
      <c r="AH467" s="184"/>
    </row>
    <row r="468" spans="1:34" s="79" customFormat="1" ht="13.15">
      <c r="A468" s="154" t="s">
        <v>94</v>
      </c>
      <c r="B468" s="154" t="str">
        <f>VLOOKUP(A468,'CENTRO DE COSTOS'!A:D,4,FALSE)</f>
        <v>DIEGO FERNANDO HENAO CARDONA</v>
      </c>
      <c r="C468" s="154" t="str">
        <f>VLOOKUP(A468,'CENTRO DE COSTOS'!A:D,2,FALSE)</f>
        <v>0004-0002</v>
      </c>
      <c r="D468" s="154">
        <v>76243</v>
      </c>
      <c r="E468" s="154">
        <v>2575248</v>
      </c>
      <c r="F468" s="154">
        <v>12135</v>
      </c>
      <c r="G468" s="154" t="s">
        <v>2958</v>
      </c>
      <c r="H468" s="154" t="s">
        <v>227</v>
      </c>
      <c r="I468" s="154" t="s">
        <v>4937</v>
      </c>
      <c r="J468" s="154" t="s">
        <v>4938</v>
      </c>
      <c r="K468" s="154" t="s">
        <v>159</v>
      </c>
      <c r="L468" s="154" t="s">
        <v>4939</v>
      </c>
      <c r="M468" s="155">
        <v>45880.333333333336</v>
      </c>
      <c r="N468" s="155">
        <v>45881.645138888889</v>
      </c>
      <c r="O468" s="154" t="s">
        <v>2961</v>
      </c>
      <c r="P468" s="154" t="s">
        <v>2962</v>
      </c>
      <c r="Q468" s="154" t="s">
        <v>3099</v>
      </c>
      <c r="R468" s="154" t="s">
        <v>3435</v>
      </c>
      <c r="S468" s="154" t="s">
        <v>2973</v>
      </c>
      <c r="T468" s="180"/>
      <c r="U468" s="154" t="s">
        <v>2965</v>
      </c>
      <c r="V468" s="154" t="s">
        <v>4940</v>
      </c>
      <c r="W468" s="154" t="s">
        <v>2967</v>
      </c>
      <c r="X468" s="154" t="s">
        <v>4941</v>
      </c>
      <c r="Y468" s="154" t="s">
        <v>30</v>
      </c>
      <c r="Z468" s="154" t="s">
        <v>166</v>
      </c>
      <c r="AA468" s="154" t="s">
        <v>2942</v>
      </c>
      <c r="AB468" s="154">
        <v>1</v>
      </c>
      <c r="AC468" s="154">
        <v>0</v>
      </c>
      <c r="AD468" s="87">
        <f>IF(W468="SOPORTE_TELEFÓNICO",'BASE LIQUIDACION REDEBAN 2025'!$B$19,IF(W468="ENVÍO",'BASE LIQUIDACION REDEBAN 2025'!$C$2,IF(Y468="TIPO I",'BASE LIQUIDACION REDEBAN 2025'!$C$2,IF(Y468="TIPO II",'BASE LIQUIDACION REDEBAN 2025'!$C$3,IF(Y468="TIPO III",'BASE LIQUIDACION REDEBAN 2025'!$C$4,IF(Y468="TIPO IV",'BASE LIQUIDACION REDEBAN 2025'!$C$5,IF(Z468="AEREO",'BASE LIQUIDACION REDEBAN 2025'!$B$6,'BASE LIQUIDACION REDEBAN 2025'!$C$5)))))))</f>
        <v>275728.78077800001</v>
      </c>
      <c r="AE468" s="87">
        <f>IF(OR(W468="SOPORTE_TELEFÓNICO",W468="ENVÍO"),0,IF(Y468="TIPO I",'BASE LIQUIDACION REDEBAN 2025'!$B$10,IF(Y468="TIPO II",'BASE LIQUIDACION REDEBAN 2025'!$B$11,IF(Y468="TIPO III",'BASE LIQUIDACION REDEBAN 2025'!$B$12,'BASE LIQUIDACION REDEBAN 2025'!$B$13))))</f>
        <v>196536.5258152</v>
      </c>
      <c r="AF468" s="87">
        <f t="shared" si="7"/>
        <v>275728.78077800001</v>
      </c>
      <c r="AG468" s="184"/>
      <c r="AH468" s="184"/>
    </row>
    <row r="469" spans="1:34" s="79" customFormat="1" ht="13.15">
      <c r="A469" s="154" t="s">
        <v>68</v>
      </c>
      <c r="B469" s="154" t="str">
        <f>VLOOKUP(A469,'CENTRO DE COSTOS'!A:D,4,FALSE)</f>
        <v>WILLIAM ASDRUBAL ROZO ROZO</v>
      </c>
      <c r="C469" s="154" t="str">
        <f>VLOOKUP(A469,'CENTRO DE COSTOS'!A:D,2,FALSE)</f>
        <v>0004-0004</v>
      </c>
      <c r="D469" s="154">
        <v>11001</v>
      </c>
      <c r="E469" s="154">
        <v>2581285</v>
      </c>
      <c r="F469" s="154">
        <v>73362</v>
      </c>
      <c r="G469" s="154" t="s">
        <v>2958</v>
      </c>
      <c r="H469" s="154" t="s">
        <v>470</v>
      </c>
      <c r="I469" s="154" t="s">
        <v>68</v>
      </c>
      <c r="J469" s="154" t="s">
        <v>4942</v>
      </c>
      <c r="K469" s="154" t="s">
        <v>159</v>
      </c>
      <c r="L469" s="154" t="s">
        <v>4943</v>
      </c>
      <c r="M469" s="155">
        <v>45880.668749999997</v>
      </c>
      <c r="N469" s="155">
        <v>45881.646527777775</v>
      </c>
      <c r="O469" s="154" t="s">
        <v>2961</v>
      </c>
      <c r="P469" s="154" t="s">
        <v>2962</v>
      </c>
      <c r="Q469" s="154" t="s">
        <v>3099</v>
      </c>
      <c r="R469" s="154" t="s">
        <v>3100</v>
      </c>
      <c r="S469" s="154" t="s">
        <v>200</v>
      </c>
      <c r="T469" s="180"/>
      <c r="U469" s="154" t="s">
        <v>2965</v>
      </c>
      <c r="V469" s="154" t="s">
        <v>4944</v>
      </c>
      <c r="W469" s="154" t="s">
        <v>2967</v>
      </c>
      <c r="X469" s="154" t="s">
        <v>4945</v>
      </c>
      <c r="Y469" s="154" t="s">
        <v>25</v>
      </c>
      <c r="Z469" s="154" t="s">
        <v>166</v>
      </c>
      <c r="AA469" s="154" t="s">
        <v>573</v>
      </c>
      <c r="AB469" s="154">
        <v>1</v>
      </c>
      <c r="AC469" s="154">
        <v>0</v>
      </c>
      <c r="AD469" s="87">
        <f>IF(W469="SOPORTE_TELEFÓNICO",'BASE LIQUIDACION REDEBAN 2025'!$B$19,IF(W469="ENVÍO",'BASE LIQUIDACION REDEBAN 2025'!$C$2,IF(Y469="TIPO I",'BASE LIQUIDACION REDEBAN 2025'!$C$2,IF(Y469="TIPO II",'BASE LIQUIDACION REDEBAN 2025'!$C$3,IF(Y469="TIPO III",'BASE LIQUIDACION REDEBAN 2025'!$C$4,IF(Y469="TIPO IV",'BASE LIQUIDACION REDEBAN 2025'!$C$5,IF(Z469="AEREO",'BASE LIQUIDACION REDEBAN 2025'!$B$6,'BASE LIQUIDACION REDEBAN 2025'!$C$5)))))))</f>
        <v>65960.072302</v>
      </c>
      <c r="AE469" s="87">
        <f>IF(OR(W469="SOPORTE_TELEFÓNICO",W469="ENVÍO"),0,IF(Y469="TIPO I",'BASE LIQUIDACION REDEBAN 2025'!$B$10,IF(Y469="TIPO II",'BASE LIQUIDACION REDEBAN 2025'!$B$11,IF(Y469="TIPO III",'BASE LIQUIDACION REDEBAN 2025'!$B$12,'BASE LIQUIDACION REDEBAN 2025'!$B$13))))</f>
        <v>75096.394270399993</v>
      </c>
      <c r="AF469" s="87">
        <f t="shared" si="7"/>
        <v>65960.072302</v>
      </c>
      <c r="AG469" s="184"/>
      <c r="AH469" s="184"/>
    </row>
    <row r="470" spans="1:34" s="79" customFormat="1" ht="13.15">
      <c r="A470" s="154" t="s">
        <v>72</v>
      </c>
      <c r="B470" s="154" t="str">
        <f>VLOOKUP(A470,'CENTRO DE COSTOS'!A:D,4,FALSE)</f>
        <v>MIGUEL JULIÁN HERNÁNDEZ GUARÍN</v>
      </c>
      <c r="C470" s="154" t="str">
        <f>VLOOKUP(A470,'CENTRO DE COSTOS'!A:D,2,FALSE)</f>
        <v>0004-0008</v>
      </c>
      <c r="D470" s="154">
        <v>68001</v>
      </c>
      <c r="E470" s="154">
        <v>2583293</v>
      </c>
      <c r="F470" s="154">
        <v>74784</v>
      </c>
      <c r="G470" s="154" t="s">
        <v>2958</v>
      </c>
      <c r="H470" s="154" t="s">
        <v>820</v>
      </c>
      <c r="I470" s="154" t="s">
        <v>72</v>
      </c>
      <c r="J470" s="154" t="s">
        <v>4946</v>
      </c>
      <c r="K470" s="154" t="s">
        <v>159</v>
      </c>
      <c r="L470" s="154" t="s">
        <v>4947</v>
      </c>
      <c r="M470" s="155">
        <v>45881.354166666664</v>
      </c>
      <c r="N470" s="155">
        <v>45881.65</v>
      </c>
      <c r="O470" s="154" t="s">
        <v>2961</v>
      </c>
      <c r="P470" s="154" t="s">
        <v>2988</v>
      </c>
      <c r="Q470" s="154" t="s">
        <v>3046</v>
      </c>
      <c r="R470" s="154" t="s">
        <v>4096</v>
      </c>
      <c r="S470" s="154" t="s">
        <v>2973</v>
      </c>
      <c r="T470" s="180"/>
      <c r="U470" s="154" t="s">
        <v>2965</v>
      </c>
      <c r="V470" s="154" t="s">
        <v>4948</v>
      </c>
      <c r="W470" s="154" t="s">
        <v>2967</v>
      </c>
      <c r="X470" s="154" t="s">
        <v>4949</v>
      </c>
      <c r="Y470" s="154" t="s">
        <v>25</v>
      </c>
      <c r="Z470" s="154" t="s">
        <v>166</v>
      </c>
      <c r="AA470" s="154" t="s">
        <v>1016</v>
      </c>
      <c r="AB470" s="154">
        <v>1</v>
      </c>
      <c r="AC470" s="154">
        <v>0</v>
      </c>
      <c r="AD470" s="87">
        <f>IF(W470="SOPORTE_TELEFÓNICO",'BASE LIQUIDACION REDEBAN 2025'!$B$19,IF(W470="ENVÍO",'BASE LIQUIDACION REDEBAN 2025'!$C$2,IF(Y470="TIPO I",'BASE LIQUIDACION REDEBAN 2025'!$C$2,IF(Y470="TIPO II",'BASE LIQUIDACION REDEBAN 2025'!$C$3,IF(Y470="TIPO III",'BASE LIQUIDACION REDEBAN 2025'!$C$4,IF(Y470="TIPO IV",'BASE LIQUIDACION REDEBAN 2025'!$C$5,IF(Z470="AEREO",'BASE LIQUIDACION REDEBAN 2025'!$B$6,'BASE LIQUIDACION REDEBAN 2025'!$C$5)))))))</f>
        <v>65960.072302</v>
      </c>
      <c r="AE470" s="87">
        <f>IF(OR(W470="SOPORTE_TELEFÓNICO",W470="ENVÍO"),0,IF(Y470="TIPO I",'BASE LIQUIDACION REDEBAN 2025'!$B$10,IF(Y470="TIPO II",'BASE LIQUIDACION REDEBAN 2025'!$B$11,IF(Y470="TIPO III",'BASE LIQUIDACION REDEBAN 2025'!$B$12,'BASE LIQUIDACION REDEBAN 2025'!$B$13))))</f>
        <v>75096.394270399993</v>
      </c>
      <c r="AF470" s="87">
        <f t="shared" si="7"/>
        <v>65960.072302</v>
      </c>
      <c r="AG470" s="184"/>
      <c r="AH470" s="184"/>
    </row>
    <row r="471" spans="1:34" s="79" customFormat="1" ht="13.15">
      <c r="A471" s="154" t="s">
        <v>72</v>
      </c>
      <c r="B471" s="154" t="str">
        <f>VLOOKUP(A471,'CENTRO DE COSTOS'!A:D,4,FALSE)</f>
        <v>MIGUEL JULIÁN HERNÁNDEZ GUARÍN</v>
      </c>
      <c r="C471" s="154" t="str">
        <f>VLOOKUP(A471,'CENTRO DE COSTOS'!A:D,2,FALSE)</f>
        <v>0004-0008</v>
      </c>
      <c r="D471" s="154">
        <v>68276</v>
      </c>
      <c r="E471" s="154">
        <v>2585965</v>
      </c>
      <c r="F471" s="154">
        <v>35119</v>
      </c>
      <c r="G471" s="154" t="s">
        <v>2958</v>
      </c>
      <c r="H471" s="154" t="s">
        <v>820</v>
      </c>
      <c r="I471" s="154" t="s">
        <v>952</v>
      </c>
      <c r="J471" s="154" t="s">
        <v>4950</v>
      </c>
      <c r="K471" s="154" t="s">
        <v>159</v>
      </c>
      <c r="L471" s="154" t="s">
        <v>4951</v>
      </c>
      <c r="M471" s="155">
        <v>45881.5</v>
      </c>
      <c r="N471" s="155">
        <v>45881.65347222222</v>
      </c>
      <c r="O471" s="154" t="s">
        <v>2961</v>
      </c>
      <c r="P471" s="154" t="s">
        <v>2962</v>
      </c>
      <c r="Q471" s="154" t="s">
        <v>2971</v>
      </c>
      <c r="R471" s="154" t="s">
        <v>3027</v>
      </c>
      <c r="S471" s="154" t="s">
        <v>200</v>
      </c>
      <c r="T471" s="180"/>
      <c r="U471" s="154" t="s">
        <v>2965</v>
      </c>
      <c r="V471" s="154" t="s">
        <v>4952</v>
      </c>
      <c r="W471" s="154" t="s">
        <v>2967</v>
      </c>
      <c r="X471" s="154" t="s">
        <v>4953</v>
      </c>
      <c r="Y471" s="154" t="s">
        <v>25</v>
      </c>
      <c r="Z471" s="154" t="s">
        <v>166</v>
      </c>
      <c r="AA471" s="154" t="s">
        <v>310</v>
      </c>
      <c r="AB471" s="154">
        <v>1</v>
      </c>
      <c r="AC471" s="154">
        <v>0</v>
      </c>
      <c r="AD471" s="87">
        <f>IF(W471="SOPORTE_TELEFÓNICO",'BASE LIQUIDACION REDEBAN 2025'!$B$19,IF(W471="ENVÍO",'BASE LIQUIDACION REDEBAN 2025'!$C$2,IF(Y471="TIPO I",'BASE LIQUIDACION REDEBAN 2025'!$C$2,IF(Y471="TIPO II",'BASE LIQUIDACION REDEBAN 2025'!$C$3,IF(Y471="TIPO III",'BASE LIQUIDACION REDEBAN 2025'!$C$4,IF(Y471="TIPO IV",'BASE LIQUIDACION REDEBAN 2025'!$C$5,IF(Z471="AEREO",'BASE LIQUIDACION REDEBAN 2025'!$B$6,'BASE LIQUIDACION REDEBAN 2025'!$C$5)))))))</f>
        <v>65960.072302</v>
      </c>
      <c r="AE471" s="87">
        <f>IF(OR(W471="SOPORTE_TELEFÓNICO",W471="ENVÍO"),0,IF(Y471="TIPO I",'BASE LIQUIDACION REDEBAN 2025'!$B$10,IF(Y471="TIPO II",'BASE LIQUIDACION REDEBAN 2025'!$B$11,IF(Y471="TIPO III",'BASE LIQUIDACION REDEBAN 2025'!$B$12,'BASE LIQUIDACION REDEBAN 2025'!$B$13))))</f>
        <v>75096.394270399993</v>
      </c>
      <c r="AF471" s="87">
        <f t="shared" si="7"/>
        <v>65960.072302</v>
      </c>
      <c r="AG471" s="184"/>
      <c r="AH471" s="184"/>
    </row>
    <row r="472" spans="1:34" s="79" customFormat="1" ht="13.15">
      <c r="A472" s="154" t="s">
        <v>68</v>
      </c>
      <c r="B472" s="154" t="str">
        <f>VLOOKUP(A472,'CENTRO DE COSTOS'!A:D,4,FALSE)</f>
        <v>WILLIAM ASDRUBAL ROZO ROZO</v>
      </c>
      <c r="C472" s="154" t="str">
        <f>VLOOKUP(A472,'CENTRO DE COSTOS'!A:D,2,FALSE)</f>
        <v>0004-0004</v>
      </c>
      <c r="D472" s="154">
        <v>25754</v>
      </c>
      <c r="E472" s="154">
        <v>2584296</v>
      </c>
      <c r="F472" s="154">
        <v>34350</v>
      </c>
      <c r="G472" s="154" t="s">
        <v>2958</v>
      </c>
      <c r="H472" s="154" t="s">
        <v>470</v>
      </c>
      <c r="I472" s="154" t="s">
        <v>1138</v>
      </c>
      <c r="J472" s="154" t="s">
        <v>4954</v>
      </c>
      <c r="K472" s="154" t="s">
        <v>159</v>
      </c>
      <c r="L472" s="154" t="s">
        <v>4955</v>
      </c>
      <c r="M472" s="155">
        <v>45881.40347222222</v>
      </c>
      <c r="N472" s="155">
        <v>45881.663194444445</v>
      </c>
      <c r="O472" s="154" t="s">
        <v>2961</v>
      </c>
      <c r="P472" s="154" t="s">
        <v>2962</v>
      </c>
      <c r="Q472" s="154" t="s">
        <v>3099</v>
      </c>
      <c r="R472" s="154" t="s">
        <v>3100</v>
      </c>
      <c r="S472" s="154" t="s">
        <v>200</v>
      </c>
      <c r="T472" s="180"/>
      <c r="U472" s="154" t="s">
        <v>2965</v>
      </c>
      <c r="V472" s="154" t="s">
        <v>4956</v>
      </c>
      <c r="W472" s="154" t="s">
        <v>2967</v>
      </c>
      <c r="X472" s="154" t="s">
        <v>4957</v>
      </c>
      <c r="Y472" s="154" t="s">
        <v>25</v>
      </c>
      <c r="Z472" s="154" t="s">
        <v>166</v>
      </c>
      <c r="AA472" s="154" t="s">
        <v>599</v>
      </c>
      <c r="AB472" s="154">
        <v>1</v>
      </c>
      <c r="AC472" s="154">
        <v>0</v>
      </c>
      <c r="AD472" s="87">
        <f>IF(W472="SOPORTE_TELEFÓNICO",'BASE LIQUIDACION REDEBAN 2025'!$B$19,IF(W472="ENVÍO",'BASE LIQUIDACION REDEBAN 2025'!$C$2,IF(Y472="TIPO I",'BASE LIQUIDACION REDEBAN 2025'!$C$2,IF(Y472="TIPO II",'BASE LIQUIDACION REDEBAN 2025'!$C$3,IF(Y472="TIPO III",'BASE LIQUIDACION REDEBAN 2025'!$C$4,IF(Y472="TIPO IV",'BASE LIQUIDACION REDEBAN 2025'!$C$5,IF(Z472="AEREO",'BASE LIQUIDACION REDEBAN 2025'!$B$6,'BASE LIQUIDACION REDEBAN 2025'!$C$5)))))))</f>
        <v>65960.072302</v>
      </c>
      <c r="AE472" s="87">
        <f>IF(OR(W472="SOPORTE_TELEFÓNICO",W472="ENVÍO"),0,IF(Y472="TIPO I",'BASE LIQUIDACION REDEBAN 2025'!$B$10,IF(Y472="TIPO II",'BASE LIQUIDACION REDEBAN 2025'!$B$11,IF(Y472="TIPO III",'BASE LIQUIDACION REDEBAN 2025'!$B$12,'BASE LIQUIDACION REDEBAN 2025'!$B$13))))</f>
        <v>75096.394270399993</v>
      </c>
      <c r="AF472" s="87">
        <f t="shared" si="7"/>
        <v>65960.072302</v>
      </c>
      <c r="AG472" s="184"/>
      <c r="AH472" s="184"/>
    </row>
    <row r="473" spans="1:34" s="79" customFormat="1" ht="13.15">
      <c r="A473" s="154" t="s">
        <v>96</v>
      </c>
      <c r="B473" s="154" t="str">
        <f>VLOOKUP(A473,'CENTRO DE COSTOS'!A:D,4,FALSE)</f>
        <v>JOSE MAURICIO HERNANDEZ ROJAS</v>
      </c>
      <c r="C473" s="154" t="str">
        <f>VLOOKUP(A473,'CENTRO DE COSTOS'!A:D,2,FALSE)</f>
        <v>0004-0001</v>
      </c>
      <c r="D473" s="154">
        <v>47980</v>
      </c>
      <c r="E473" s="154">
        <v>2579904</v>
      </c>
      <c r="F473" s="154">
        <v>75619</v>
      </c>
      <c r="G473" s="154" t="s">
        <v>2958</v>
      </c>
      <c r="H473" s="154" t="s">
        <v>1896</v>
      </c>
      <c r="I473" s="154" t="s">
        <v>2262</v>
      </c>
      <c r="J473" s="154" t="s">
        <v>4958</v>
      </c>
      <c r="K473" s="154" t="s">
        <v>159</v>
      </c>
      <c r="L473" s="154" t="s">
        <v>4959</v>
      </c>
      <c r="M473" s="155">
        <v>45880.578472222223</v>
      </c>
      <c r="N473" s="155">
        <v>45881.667361111111</v>
      </c>
      <c r="O473" s="154" t="s">
        <v>2961</v>
      </c>
      <c r="P473" s="154" t="s">
        <v>2962</v>
      </c>
      <c r="Q473" s="154" t="s">
        <v>2978</v>
      </c>
      <c r="R473" s="154" t="s">
        <v>2983</v>
      </c>
      <c r="S473" s="154" t="s">
        <v>200</v>
      </c>
      <c r="T473" s="180"/>
      <c r="U473" s="154" t="s">
        <v>2965</v>
      </c>
      <c r="V473" s="154" t="s">
        <v>4960</v>
      </c>
      <c r="W473" s="154" t="s">
        <v>2967</v>
      </c>
      <c r="X473" s="154" t="s">
        <v>4961</v>
      </c>
      <c r="Y473" s="154" t="s">
        <v>28</v>
      </c>
      <c r="Z473" s="154" t="s">
        <v>166</v>
      </c>
      <c r="AA473" s="154" t="s">
        <v>1737</v>
      </c>
      <c r="AB473" s="154">
        <v>1</v>
      </c>
      <c r="AC473" s="154">
        <v>0</v>
      </c>
      <c r="AD473" s="87">
        <f>IF(W473="SOPORTE_TELEFÓNICO",'BASE LIQUIDACION REDEBAN 2025'!$B$19,IF(W473="ENVÍO",'BASE LIQUIDACION REDEBAN 2025'!$C$2,IF(Y473="TIPO I",'BASE LIQUIDACION REDEBAN 2025'!$C$2,IF(Y473="TIPO II",'BASE LIQUIDACION REDEBAN 2025'!$C$3,IF(Y473="TIPO III",'BASE LIQUIDACION REDEBAN 2025'!$C$4,IF(Y473="TIPO IV",'BASE LIQUIDACION REDEBAN 2025'!$C$5,IF(Z473="AEREO",'BASE LIQUIDACION REDEBAN 2025'!$B$6,'BASE LIQUIDACION REDEBAN 2025'!$C$5)))))))</f>
        <v>144967.87232000002</v>
      </c>
      <c r="AE473" s="87">
        <f>IF(OR(W473="SOPORTE_TELEFÓNICO",W473="ENVÍO"),0,IF(Y473="TIPO I",'BASE LIQUIDACION REDEBAN 2025'!$B$10,IF(Y473="TIPO II",'BASE LIQUIDACION REDEBAN 2025'!$B$11,IF(Y473="TIPO III",'BASE LIQUIDACION REDEBAN 2025'!$B$12,'BASE LIQUIDACION REDEBAN 2025'!$B$13))))</f>
        <v>140395.6348884</v>
      </c>
      <c r="AF473" s="87">
        <f t="shared" si="7"/>
        <v>144967.87232000002</v>
      </c>
      <c r="AG473" s="184"/>
      <c r="AH473" s="184"/>
    </row>
    <row r="474" spans="1:34" s="79" customFormat="1" ht="13.15">
      <c r="A474" s="154" t="s">
        <v>80</v>
      </c>
      <c r="B474" s="154" t="str">
        <f>VLOOKUP(A474,'CENTRO DE COSTOS'!A:D,4,FALSE)</f>
        <v>JOSE MAURICIO HERNANDEZ ROJAS</v>
      </c>
      <c r="C474" s="154" t="str">
        <f>VLOOKUP(A474,'CENTRO DE COSTOS'!A:D,2,FALSE)</f>
        <v>0004-0001</v>
      </c>
      <c r="D474" s="154">
        <v>13001</v>
      </c>
      <c r="E474" s="154">
        <v>2586312</v>
      </c>
      <c r="F474" s="154">
        <v>26069</v>
      </c>
      <c r="G474" s="154" t="s">
        <v>2958</v>
      </c>
      <c r="H474" s="154" t="s">
        <v>303</v>
      </c>
      <c r="I474" s="154" t="s">
        <v>80</v>
      </c>
      <c r="J474" s="154" t="s">
        <v>3674</v>
      </c>
      <c r="K474" s="154" t="s">
        <v>159</v>
      </c>
      <c r="L474" s="154" t="s">
        <v>4962</v>
      </c>
      <c r="M474" s="155">
        <v>45881.523611111108</v>
      </c>
      <c r="N474" s="155">
        <v>45881.672222222223</v>
      </c>
      <c r="O474" s="154" t="s">
        <v>2961</v>
      </c>
      <c r="P474" s="154" t="s">
        <v>2962</v>
      </c>
      <c r="Q474" s="154" t="s">
        <v>3082</v>
      </c>
      <c r="R474" s="154" t="s">
        <v>2972</v>
      </c>
      <c r="S474" s="154" t="s">
        <v>220</v>
      </c>
      <c r="T474" s="180"/>
      <c r="U474" s="154" t="s">
        <v>2965</v>
      </c>
      <c r="V474" s="154" t="s">
        <v>4963</v>
      </c>
      <c r="W474" s="154" t="s">
        <v>2967</v>
      </c>
      <c r="X474" s="154" t="s">
        <v>3677</v>
      </c>
      <c r="Y474" s="154" t="s">
        <v>25</v>
      </c>
      <c r="Z474" s="154" t="s">
        <v>166</v>
      </c>
      <c r="AA474" s="154" t="s">
        <v>452</v>
      </c>
      <c r="AB474" s="154">
        <v>1</v>
      </c>
      <c r="AC474" s="154">
        <v>0</v>
      </c>
      <c r="AD474" s="87">
        <f>IF(W474="SOPORTE_TELEFÓNICO",'BASE LIQUIDACION REDEBAN 2025'!$B$19,IF(W474="ENVÍO",'BASE LIQUIDACION REDEBAN 2025'!$C$2,IF(Y474="TIPO I",'BASE LIQUIDACION REDEBAN 2025'!$C$2,IF(Y474="TIPO II",'BASE LIQUIDACION REDEBAN 2025'!$C$3,IF(Y474="TIPO III",'BASE LIQUIDACION REDEBAN 2025'!$C$4,IF(Y474="TIPO IV",'BASE LIQUIDACION REDEBAN 2025'!$C$5,IF(Z474="AEREO",'BASE LIQUIDACION REDEBAN 2025'!$B$6,'BASE LIQUIDACION REDEBAN 2025'!$C$5)))))))</f>
        <v>65960.072302</v>
      </c>
      <c r="AE474" s="87">
        <f>IF(OR(W474="SOPORTE_TELEFÓNICO",W474="ENVÍO"),0,IF(Y474="TIPO I",'BASE LIQUIDACION REDEBAN 2025'!$B$10,IF(Y474="TIPO II",'BASE LIQUIDACION REDEBAN 2025'!$B$11,IF(Y474="TIPO III",'BASE LIQUIDACION REDEBAN 2025'!$B$12,'BASE LIQUIDACION REDEBAN 2025'!$B$13))))</f>
        <v>75096.394270399993</v>
      </c>
      <c r="AF474" s="87">
        <f t="shared" si="7"/>
        <v>65960.072302</v>
      </c>
      <c r="AG474" s="184"/>
      <c r="AH474" s="184"/>
    </row>
    <row r="475" spans="1:34" s="79" customFormat="1" ht="13.15">
      <c r="A475" s="154" t="s">
        <v>98</v>
      </c>
      <c r="B475" s="154" t="str">
        <f>VLOOKUP(A475,'CENTRO DE COSTOS'!A:D,4,FALSE)</f>
        <v>MIGUEL JULIÁN HERNÁNDEZ GUARÍN</v>
      </c>
      <c r="C475" s="154" t="str">
        <f>VLOOKUP(A475,'CENTRO DE COSTOS'!A:D,2,FALSE)</f>
        <v>0004-0008</v>
      </c>
      <c r="D475" s="154">
        <v>15001</v>
      </c>
      <c r="E475" s="154">
        <v>2586129</v>
      </c>
      <c r="F475" s="154">
        <v>33701</v>
      </c>
      <c r="G475" s="154" t="s">
        <v>2958</v>
      </c>
      <c r="H475" s="154" t="s">
        <v>241</v>
      </c>
      <c r="I475" s="154" t="s">
        <v>98</v>
      </c>
      <c r="J475" s="154" t="s">
        <v>4964</v>
      </c>
      <c r="K475" s="154" t="s">
        <v>159</v>
      </c>
      <c r="L475" s="154" t="s">
        <v>4965</v>
      </c>
      <c r="M475" s="155">
        <v>45881.498611111114</v>
      </c>
      <c r="N475" s="155">
        <v>45881.674305555556</v>
      </c>
      <c r="O475" s="154" t="s">
        <v>2961</v>
      </c>
      <c r="P475" s="154" t="s">
        <v>2962</v>
      </c>
      <c r="Q475" s="154" t="s">
        <v>3099</v>
      </c>
      <c r="R475" s="154" t="s">
        <v>3100</v>
      </c>
      <c r="S475" s="154" t="s">
        <v>220</v>
      </c>
      <c r="T475" s="180"/>
      <c r="U475" s="154" t="s">
        <v>2965</v>
      </c>
      <c r="V475" s="154" t="s">
        <v>4966</v>
      </c>
      <c r="W475" s="154" t="s">
        <v>2967</v>
      </c>
      <c r="X475" s="154" t="s">
        <v>4967</v>
      </c>
      <c r="Y475" s="154" t="s">
        <v>25</v>
      </c>
      <c r="Z475" s="154" t="s">
        <v>166</v>
      </c>
      <c r="AA475" s="154" t="s">
        <v>1148</v>
      </c>
      <c r="AB475" s="154">
        <v>1</v>
      </c>
      <c r="AC475" s="154">
        <v>0</v>
      </c>
      <c r="AD475" s="87">
        <f>IF(W475="SOPORTE_TELEFÓNICO",'BASE LIQUIDACION REDEBAN 2025'!$B$19,IF(W475="ENVÍO",'BASE LIQUIDACION REDEBAN 2025'!$C$2,IF(Y475="TIPO I",'BASE LIQUIDACION REDEBAN 2025'!$C$2,IF(Y475="TIPO II",'BASE LIQUIDACION REDEBAN 2025'!$C$3,IF(Y475="TIPO III",'BASE LIQUIDACION REDEBAN 2025'!$C$4,IF(Y475="TIPO IV",'BASE LIQUIDACION REDEBAN 2025'!$C$5,IF(Z475="AEREO",'BASE LIQUIDACION REDEBAN 2025'!$B$6,'BASE LIQUIDACION REDEBAN 2025'!$C$5)))))))</f>
        <v>65960.072302</v>
      </c>
      <c r="AE475" s="87">
        <f>IF(OR(W475="SOPORTE_TELEFÓNICO",W475="ENVÍO"),0,IF(Y475="TIPO I",'BASE LIQUIDACION REDEBAN 2025'!$B$10,IF(Y475="TIPO II",'BASE LIQUIDACION REDEBAN 2025'!$B$11,IF(Y475="TIPO III",'BASE LIQUIDACION REDEBAN 2025'!$B$12,'BASE LIQUIDACION REDEBAN 2025'!$B$13))))</f>
        <v>75096.394270399993</v>
      </c>
      <c r="AF475" s="87">
        <f t="shared" si="7"/>
        <v>65960.072302</v>
      </c>
      <c r="AG475" s="184"/>
      <c r="AH475" s="184"/>
    </row>
    <row r="476" spans="1:34" s="79" customFormat="1" ht="13.15">
      <c r="A476" s="154" t="s">
        <v>90</v>
      </c>
      <c r="B476" s="154" t="str">
        <f>VLOOKUP(A476,'CENTRO DE COSTOS'!A:D,4,FALSE)</f>
        <v>JUAN SEBASTIÁN RÍOS CASTRILLÓN</v>
      </c>
      <c r="C476" s="154" t="str">
        <f>VLOOKUP(A476,'CENTRO DE COSTOS'!A:D,2,FALSE)</f>
        <v>0004-0005</v>
      </c>
      <c r="D476" s="154">
        <v>5360</v>
      </c>
      <c r="E476" s="154">
        <v>2584251</v>
      </c>
      <c r="F476" s="154">
        <v>19570</v>
      </c>
      <c r="G476" s="154" t="s">
        <v>2958</v>
      </c>
      <c r="H476" s="154" t="s">
        <v>197</v>
      </c>
      <c r="I476" s="154" t="s">
        <v>3607</v>
      </c>
      <c r="J476" s="154" t="s">
        <v>4968</v>
      </c>
      <c r="K476" s="154" t="s">
        <v>159</v>
      </c>
      <c r="L476" s="154" t="s">
        <v>4969</v>
      </c>
      <c r="M476" s="155">
        <v>45881.396527777775</v>
      </c>
      <c r="N476" s="155">
        <v>45881.677083333336</v>
      </c>
      <c r="O476" s="154" t="s">
        <v>2961</v>
      </c>
      <c r="P476" s="154" t="s">
        <v>2962</v>
      </c>
      <c r="Q476" s="154" t="s">
        <v>3099</v>
      </c>
      <c r="R476" s="154" t="s">
        <v>3719</v>
      </c>
      <c r="S476" s="154" t="s">
        <v>200</v>
      </c>
      <c r="T476" s="180"/>
      <c r="U476" s="154" t="s">
        <v>2965</v>
      </c>
      <c r="V476" s="154" t="s">
        <v>4970</v>
      </c>
      <c r="W476" s="154" t="s">
        <v>2967</v>
      </c>
      <c r="X476" s="154" t="s">
        <v>4971</v>
      </c>
      <c r="Y476" s="154" t="s">
        <v>25</v>
      </c>
      <c r="Z476" s="154" t="s">
        <v>166</v>
      </c>
      <c r="AA476" s="154" t="s">
        <v>3158</v>
      </c>
      <c r="AB476" s="154">
        <v>1</v>
      </c>
      <c r="AC476" s="154">
        <v>0</v>
      </c>
      <c r="AD476" s="87">
        <f>IF(W476="SOPORTE_TELEFÓNICO",'BASE LIQUIDACION REDEBAN 2025'!$B$19,IF(W476="ENVÍO",'BASE LIQUIDACION REDEBAN 2025'!$C$2,IF(Y476="TIPO I",'BASE LIQUIDACION REDEBAN 2025'!$C$2,IF(Y476="TIPO II",'BASE LIQUIDACION REDEBAN 2025'!$C$3,IF(Y476="TIPO III",'BASE LIQUIDACION REDEBAN 2025'!$C$4,IF(Y476="TIPO IV",'BASE LIQUIDACION REDEBAN 2025'!$C$5,IF(Z476="AEREO",'BASE LIQUIDACION REDEBAN 2025'!$B$6,'BASE LIQUIDACION REDEBAN 2025'!$C$5)))))))</f>
        <v>65960.072302</v>
      </c>
      <c r="AE476" s="87">
        <f>IF(OR(W476="SOPORTE_TELEFÓNICO",W476="ENVÍO"),0,IF(Y476="TIPO I",'BASE LIQUIDACION REDEBAN 2025'!$B$10,IF(Y476="TIPO II",'BASE LIQUIDACION REDEBAN 2025'!$B$11,IF(Y476="TIPO III",'BASE LIQUIDACION REDEBAN 2025'!$B$12,'BASE LIQUIDACION REDEBAN 2025'!$B$13))))</f>
        <v>75096.394270399993</v>
      </c>
      <c r="AF476" s="87">
        <f t="shared" si="7"/>
        <v>65960.072302</v>
      </c>
      <c r="AG476" s="184"/>
      <c r="AH476" s="184"/>
    </row>
    <row r="477" spans="1:34" s="79" customFormat="1" ht="13.15">
      <c r="A477" s="154" t="s">
        <v>93</v>
      </c>
      <c r="B477" s="154" t="str">
        <f>VLOOKUP(A477,'CENTRO DE COSTOS'!A:D,4,FALSE)</f>
        <v>DIEGO FERNANDO HENAO CARDONA</v>
      </c>
      <c r="C477" s="154" t="str">
        <f>VLOOKUP(A477,'CENTRO DE COSTOS'!A:D,2,FALSE)</f>
        <v>0004-0003</v>
      </c>
      <c r="D477" s="154">
        <v>86571</v>
      </c>
      <c r="E477" s="154">
        <v>2556166</v>
      </c>
      <c r="F477" s="154">
        <v>20574</v>
      </c>
      <c r="G477" s="154" t="s">
        <v>2958</v>
      </c>
      <c r="H477" s="154" t="s">
        <v>1820</v>
      </c>
      <c r="I477" s="154" t="s">
        <v>4972</v>
      </c>
      <c r="J477" s="154" t="s">
        <v>4973</v>
      </c>
      <c r="K477" s="154" t="s">
        <v>159</v>
      </c>
      <c r="L477" s="154" t="s">
        <v>4974</v>
      </c>
      <c r="M477" s="155">
        <v>45874.482638888891</v>
      </c>
      <c r="N477" s="155">
        <v>45881.677777777775</v>
      </c>
      <c r="O477" s="154" t="s">
        <v>2961</v>
      </c>
      <c r="P477" s="154" t="s">
        <v>2962</v>
      </c>
      <c r="Q477" s="154" t="s">
        <v>2971</v>
      </c>
      <c r="R477" s="154" t="s">
        <v>2972</v>
      </c>
      <c r="S477" s="154" t="s">
        <v>2973</v>
      </c>
      <c r="T477" s="180"/>
      <c r="U477" s="154" t="s">
        <v>2965</v>
      </c>
      <c r="V477" s="154" t="s">
        <v>4975</v>
      </c>
      <c r="W477" s="154" t="s">
        <v>2967</v>
      </c>
      <c r="X477" s="154" t="s">
        <v>4976</v>
      </c>
      <c r="Y477" s="154" t="s">
        <v>32</v>
      </c>
      <c r="Z477" s="154" t="s">
        <v>166</v>
      </c>
      <c r="AA477" s="154" t="s">
        <v>1825</v>
      </c>
      <c r="AB477" s="154">
        <v>1</v>
      </c>
      <c r="AC477" s="154">
        <v>0</v>
      </c>
      <c r="AD477" s="87">
        <f>IF(W477="SOPORTE_TELEFÓNICO",'BASE LIQUIDACION REDEBAN 2025'!$B$19,IF(W477="ENVÍO",'BASE LIQUIDACION REDEBAN 2025'!$C$2,IF(Y477="TIPO I",'BASE LIQUIDACION REDEBAN 2025'!$C$2,IF(Y477="TIPO II",'BASE LIQUIDACION REDEBAN 2025'!$C$3,IF(Y477="TIPO III",'BASE LIQUIDACION REDEBAN 2025'!$C$4,IF(Y477="TIPO IV",'BASE LIQUIDACION REDEBAN 2025'!$C$5,IF(Z477="AEREO",'BASE LIQUIDACION REDEBAN 2025'!$B$6,'BASE LIQUIDACION REDEBAN 2025'!$C$5)))))))</f>
        <v>479588.87655000004</v>
      </c>
      <c r="AE477" s="87">
        <f>IF(OR(W477="SOPORTE_TELEFÓNICO",W477="ENVÍO"),0,IF(Y477="TIPO I",'BASE LIQUIDACION REDEBAN 2025'!$B$10,IF(Y477="TIPO II",'BASE LIQUIDACION REDEBAN 2025'!$B$11,IF(Y477="TIPO III",'BASE LIQUIDACION REDEBAN 2025'!$B$12,'BASE LIQUIDACION REDEBAN 2025'!$B$13))))</f>
        <v>196536.5258152</v>
      </c>
      <c r="AF477" s="87">
        <f t="shared" si="7"/>
        <v>479588.87655000004</v>
      </c>
      <c r="AG477" s="184"/>
      <c r="AH477" s="184"/>
    </row>
    <row r="478" spans="1:34" s="79" customFormat="1" ht="13.15">
      <c r="A478" s="154" t="s">
        <v>90</v>
      </c>
      <c r="B478" s="154" t="str">
        <f>VLOOKUP(A478,'CENTRO DE COSTOS'!A:D,4,FALSE)</f>
        <v>JUAN SEBASTIÁN RÍOS CASTRILLÓN</v>
      </c>
      <c r="C478" s="154" t="str">
        <f>VLOOKUP(A478,'CENTRO DE COSTOS'!A:D,2,FALSE)</f>
        <v>0004-0005</v>
      </c>
      <c r="D478" s="154">
        <v>5001</v>
      </c>
      <c r="E478" s="154">
        <v>2584724</v>
      </c>
      <c r="F478" s="154">
        <v>80717</v>
      </c>
      <c r="G478" s="154" t="s">
        <v>2958</v>
      </c>
      <c r="H478" s="154" t="s">
        <v>197</v>
      </c>
      <c r="I478" s="154" t="s">
        <v>90</v>
      </c>
      <c r="J478" s="154" t="s">
        <v>198</v>
      </c>
      <c r="K478" s="154" t="s">
        <v>159</v>
      </c>
      <c r="L478" s="154" t="s">
        <v>4977</v>
      </c>
      <c r="M478" s="155">
        <v>45881.424305555556</v>
      </c>
      <c r="N478" s="155">
        <v>45881.678472222222</v>
      </c>
      <c r="O478" s="154" t="s">
        <v>2961</v>
      </c>
      <c r="P478" s="154" t="s">
        <v>2962</v>
      </c>
      <c r="Q478" s="154" t="s">
        <v>3099</v>
      </c>
      <c r="R478" s="154" t="s">
        <v>3435</v>
      </c>
      <c r="S478" s="154" t="s">
        <v>200</v>
      </c>
      <c r="T478" s="180"/>
      <c r="U478" s="154" t="s">
        <v>2965</v>
      </c>
      <c r="V478" s="154" t="s">
        <v>4978</v>
      </c>
      <c r="W478" s="154" t="s">
        <v>3213</v>
      </c>
      <c r="X478" s="154">
        <v>0</v>
      </c>
      <c r="Y478" s="154" t="s">
        <v>25</v>
      </c>
      <c r="Z478" s="154" t="s">
        <v>166</v>
      </c>
      <c r="AA478" s="154" t="s">
        <v>2327</v>
      </c>
      <c r="AB478" s="154">
        <v>0</v>
      </c>
      <c r="AC478" s="154">
        <v>0</v>
      </c>
      <c r="AD478" s="87">
        <f>IF(W478="SOPORTE_TELEFÓNICO",'BASE LIQUIDACION REDEBAN 2025'!$B$19,IF(W478="ENVÍO",'BASE LIQUIDACION REDEBAN 2025'!$C$2,IF(Y478="TIPO I",'BASE LIQUIDACION REDEBAN 2025'!$C$2,IF(Y478="TIPO II",'BASE LIQUIDACION REDEBAN 2025'!$C$3,IF(Y478="TIPO III",'BASE LIQUIDACION REDEBAN 2025'!$C$4,IF(Y478="TIPO IV",'BASE LIQUIDACION REDEBAN 2025'!$C$5,IF(Z478="AEREO",'BASE LIQUIDACION REDEBAN 2025'!$B$6,'BASE LIQUIDACION REDEBAN 2025'!$C$5)))))))</f>
        <v>41241.0800752</v>
      </c>
      <c r="AE478" s="87">
        <f>IF(OR(W478="SOPORTE_TELEFÓNICO",W478="ENVÍO"),0,IF(Y478="TIPO I",'BASE LIQUIDACION REDEBAN 2025'!$B$10,IF(Y478="TIPO II",'BASE LIQUIDACION REDEBAN 2025'!$B$11,IF(Y478="TIPO III",'BASE LIQUIDACION REDEBAN 2025'!$B$12,'BASE LIQUIDACION REDEBAN 2025'!$B$13))))</f>
        <v>0</v>
      </c>
      <c r="AF478" s="87">
        <f t="shared" si="7"/>
        <v>41241.0800752</v>
      </c>
      <c r="AG478" s="184"/>
      <c r="AH478" s="184"/>
    </row>
    <row r="479" spans="1:34" s="79" customFormat="1" ht="13.15">
      <c r="A479" s="154" t="s">
        <v>87</v>
      </c>
      <c r="B479" s="154" t="str">
        <f>VLOOKUP(A479,'CENTRO DE COSTOS'!A:D,4,FALSE)</f>
        <v>DIEGO FERNANDO HENAO CARDONA</v>
      </c>
      <c r="C479" s="154" t="str">
        <f>VLOOKUP(A479,'CENTRO DE COSTOS'!A:D,2,FALSE)</f>
        <v>0004-0002</v>
      </c>
      <c r="D479" s="154">
        <v>17513</v>
      </c>
      <c r="E479" s="154">
        <v>2577810</v>
      </c>
      <c r="F479" s="154">
        <v>57847</v>
      </c>
      <c r="G479" s="154" t="s">
        <v>2958</v>
      </c>
      <c r="H479" s="154" t="s">
        <v>477</v>
      </c>
      <c r="I479" s="154" t="s">
        <v>3934</v>
      </c>
      <c r="J479" s="154" t="s">
        <v>3935</v>
      </c>
      <c r="K479" s="154" t="s">
        <v>159</v>
      </c>
      <c r="L479" s="154" t="s">
        <v>4979</v>
      </c>
      <c r="M479" s="155">
        <v>45880.419444444444</v>
      </c>
      <c r="N479" s="155">
        <v>45881.679861111108</v>
      </c>
      <c r="O479" s="154" t="s">
        <v>2961</v>
      </c>
      <c r="P479" s="154" t="s">
        <v>2988</v>
      </c>
      <c r="Q479" s="154" t="s">
        <v>2978</v>
      </c>
      <c r="R479" s="154" t="s">
        <v>3110</v>
      </c>
      <c r="S479" s="154" t="s">
        <v>2973</v>
      </c>
      <c r="T479" s="180"/>
      <c r="U479" s="154" t="s">
        <v>2965</v>
      </c>
      <c r="V479" s="154" t="s">
        <v>4980</v>
      </c>
      <c r="W479" s="154" t="s">
        <v>3213</v>
      </c>
      <c r="X479" s="154">
        <v>0</v>
      </c>
      <c r="Y479" s="154" t="s">
        <v>30</v>
      </c>
      <c r="Z479" s="154" t="s">
        <v>166</v>
      </c>
      <c r="AA479" s="154" t="s">
        <v>482</v>
      </c>
      <c r="AB479" s="154">
        <v>0</v>
      </c>
      <c r="AC479" s="154">
        <v>0</v>
      </c>
      <c r="AD479" s="87">
        <f>IF(W479="SOPORTE_TELEFÓNICO",'BASE LIQUIDACION REDEBAN 2025'!$B$19,IF(W479="ENVÍO",'BASE LIQUIDACION REDEBAN 2025'!$C$2,IF(Y479="TIPO I",'BASE LIQUIDACION REDEBAN 2025'!$C$2,IF(Y479="TIPO II",'BASE LIQUIDACION REDEBAN 2025'!$C$3,IF(Y479="TIPO III",'BASE LIQUIDACION REDEBAN 2025'!$C$4,IF(Y479="TIPO IV",'BASE LIQUIDACION REDEBAN 2025'!$C$5,IF(Z479="AEREO",'BASE LIQUIDACION REDEBAN 2025'!$B$6,'BASE LIQUIDACION REDEBAN 2025'!$C$5)))))))</f>
        <v>41241.0800752</v>
      </c>
      <c r="AE479" s="87">
        <f>IF(OR(W479="SOPORTE_TELEFÓNICO",W479="ENVÍO"),0,IF(Y479="TIPO I",'BASE LIQUIDACION REDEBAN 2025'!$B$10,IF(Y479="TIPO II",'BASE LIQUIDACION REDEBAN 2025'!$B$11,IF(Y479="TIPO III",'BASE LIQUIDACION REDEBAN 2025'!$B$12,'BASE LIQUIDACION REDEBAN 2025'!$B$13))))</f>
        <v>0</v>
      </c>
      <c r="AF479" s="87">
        <f t="shared" si="7"/>
        <v>41241.0800752</v>
      </c>
      <c r="AG479" s="184"/>
      <c r="AH479" s="184"/>
    </row>
    <row r="480" spans="1:34" s="79" customFormat="1" ht="13.15">
      <c r="A480" s="154" t="s">
        <v>93</v>
      </c>
      <c r="B480" s="154" t="str">
        <f>VLOOKUP(A480,'CENTRO DE COSTOS'!A:D,4,FALSE)</f>
        <v>DIEGO FERNANDO HENAO CARDONA</v>
      </c>
      <c r="C480" s="154" t="str">
        <f>VLOOKUP(A480,'CENTRO DE COSTOS'!A:D,2,FALSE)</f>
        <v>0004-0003</v>
      </c>
      <c r="D480" s="154">
        <v>86001</v>
      </c>
      <c r="E480" s="154">
        <v>2573176</v>
      </c>
      <c r="F480" s="154">
        <v>79395</v>
      </c>
      <c r="G480" s="154" t="s">
        <v>2958</v>
      </c>
      <c r="H480" s="154" t="s">
        <v>1820</v>
      </c>
      <c r="I480" s="154" t="s">
        <v>4981</v>
      </c>
      <c r="J480" s="154" t="s">
        <v>4982</v>
      </c>
      <c r="K480" s="154" t="s">
        <v>159</v>
      </c>
      <c r="L480" s="154" t="s">
        <v>4983</v>
      </c>
      <c r="M480" s="155">
        <v>45877.743055555555</v>
      </c>
      <c r="N480" s="155">
        <v>45881.68472222222</v>
      </c>
      <c r="O480" s="154" t="s">
        <v>2961</v>
      </c>
      <c r="P480" s="154" t="s">
        <v>2962</v>
      </c>
      <c r="Q480" s="154" t="s">
        <v>3082</v>
      </c>
      <c r="R480" s="154" t="s">
        <v>2972</v>
      </c>
      <c r="S480" s="154" t="s">
        <v>2973</v>
      </c>
      <c r="T480" s="180"/>
      <c r="U480" s="154" t="s">
        <v>2965</v>
      </c>
      <c r="V480" s="154" t="s">
        <v>4984</v>
      </c>
      <c r="W480" s="154" t="s">
        <v>2967</v>
      </c>
      <c r="X480" s="154" t="s">
        <v>4985</v>
      </c>
      <c r="Y480" s="154" t="s">
        <v>32</v>
      </c>
      <c r="Z480" s="154" t="s">
        <v>166</v>
      </c>
      <c r="AA480" s="154" t="s">
        <v>1825</v>
      </c>
      <c r="AB480" s="154">
        <v>1</v>
      </c>
      <c r="AC480" s="154">
        <v>0</v>
      </c>
      <c r="AD480" s="87">
        <f>IF(W480="SOPORTE_TELEFÓNICO",'BASE LIQUIDACION REDEBAN 2025'!$B$19,IF(W480="ENVÍO",'BASE LIQUIDACION REDEBAN 2025'!$C$2,IF(Y480="TIPO I",'BASE LIQUIDACION REDEBAN 2025'!$C$2,IF(Y480="TIPO II",'BASE LIQUIDACION REDEBAN 2025'!$C$3,IF(Y480="TIPO III",'BASE LIQUIDACION REDEBAN 2025'!$C$4,IF(Y480="TIPO IV",'BASE LIQUIDACION REDEBAN 2025'!$C$5,IF(Z480="AEREO",'BASE LIQUIDACION REDEBAN 2025'!$B$6,'BASE LIQUIDACION REDEBAN 2025'!$C$5)))))))</f>
        <v>479588.87655000004</v>
      </c>
      <c r="AE480" s="87">
        <f>IF(OR(W480="SOPORTE_TELEFÓNICO",W480="ENVÍO"),0,IF(Y480="TIPO I",'BASE LIQUIDACION REDEBAN 2025'!$B$10,IF(Y480="TIPO II",'BASE LIQUIDACION REDEBAN 2025'!$B$11,IF(Y480="TIPO III",'BASE LIQUIDACION REDEBAN 2025'!$B$12,'BASE LIQUIDACION REDEBAN 2025'!$B$13))))</f>
        <v>196536.5258152</v>
      </c>
      <c r="AF480" s="87">
        <f t="shared" si="7"/>
        <v>479588.87655000004</v>
      </c>
      <c r="AG480" s="184"/>
      <c r="AH480" s="184"/>
    </row>
    <row r="481" spans="1:34" s="79" customFormat="1" ht="13.15">
      <c r="A481" s="154" t="s">
        <v>90</v>
      </c>
      <c r="B481" s="154" t="str">
        <f>VLOOKUP(A481,'CENTRO DE COSTOS'!A:D,4,FALSE)</f>
        <v>JUAN SEBASTIÁN RÍOS CASTRILLÓN</v>
      </c>
      <c r="C481" s="154" t="str">
        <f>VLOOKUP(A481,'CENTRO DE COSTOS'!A:D,2,FALSE)</f>
        <v>0004-0005</v>
      </c>
      <c r="D481" s="154">
        <v>5001</v>
      </c>
      <c r="E481" s="154">
        <v>2575931</v>
      </c>
      <c r="F481" s="154">
        <v>42220</v>
      </c>
      <c r="G481" s="154" t="s">
        <v>2958</v>
      </c>
      <c r="H481" s="154" t="s">
        <v>197</v>
      </c>
      <c r="I481" s="154" t="s">
        <v>90</v>
      </c>
      <c r="J481" s="154" t="s">
        <v>4986</v>
      </c>
      <c r="K481" s="154" t="s">
        <v>159</v>
      </c>
      <c r="L481" s="154" t="s">
        <v>4987</v>
      </c>
      <c r="M481" s="155">
        <v>45880.335416666669</v>
      </c>
      <c r="N481" s="155">
        <v>45881.693055555559</v>
      </c>
      <c r="O481" s="154" t="s">
        <v>2961</v>
      </c>
      <c r="P481" s="154" t="s">
        <v>2962</v>
      </c>
      <c r="Q481" s="154" t="s">
        <v>3183</v>
      </c>
      <c r="R481" s="154" t="s">
        <v>2972</v>
      </c>
      <c r="S481" s="154" t="s">
        <v>2973</v>
      </c>
      <c r="T481" s="180"/>
      <c r="U481" s="154" t="s">
        <v>2965</v>
      </c>
      <c r="V481" s="154" t="s">
        <v>4988</v>
      </c>
      <c r="W481" s="154" t="s">
        <v>2967</v>
      </c>
      <c r="X481" s="154" t="s">
        <v>4989</v>
      </c>
      <c r="Y481" s="154" t="s">
        <v>25</v>
      </c>
      <c r="Z481" s="154" t="s">
        <v>166</v>
      </c>
      <c r="AA481" s="154" t="s">
        <v>1245</v>
      </c>
      <c r="AB481" s="154">
        <v>1</v>
      </c>
      <c r="AC481" s="154">
        <v>0</v>
      </c>
      <c r="AD481" s="87">
        <f>IF(W481="SOPORTE_TELEFÓNICO",'BASE LIQUIDACION REDEBAN 2025'!$B$19,IF(W481="ENVÍO",'BASE LIQUIDACION REDEBAN 2025'!$C$2,IF(Y481="TIPO I",'BASE LIQUIDACION REDEBAN 2025'!$C$2,IF(Y481="TIPO II",'BASE LIQUIDACION REDEBAN 2025'!$C$3,IF(Y481="TIPO III",'BASE LIQUIDACION REDEBAN 2025'!$C$4,IF(Y481="TIPO IV",'BASE LIQUIDACION REDEBAN 2025'!$C$5,IF(Z481="AEREO",'BASE LIQUIDACION REDEBAN 2025'!$B$6,'BASE LIQUIDACION REDEBAN 2025'!$C$5)))))))</f>
        <v>65960.072302</v>
      </c>
      <c r="AE481" s="87">
        <f>IF(OR(W481="SOPORTE_TELEFÓNICO",W481="ENVÍO"),0,IF(Y481="TIPO I",'BASE LIQUIDACION REDEBAN 2025'!$B$10,IF(Y481="TIPO II",'BASE LIQUIDACION REDEBAN 2025'!$B$11,IF(Y481="TIPO III",'BASE LIQUIDACION REDEBAN 2025'!$B$12,'BASE LIQUIDACION REDEBAN 2025'!$B$13))))</f>
        <v>75096.394270399993</v>
      </c>
      <c r="AF481" s="87">
        <f t="shared" si="7"/>
        <v>65960.072302</v>
      </c>
      <c r="AG481" s="184"/>
      <c r="AH481" s="184"/>
    </row>
    <row r="482" spans="1:34" s="79" customFormat="1" ht="13.15">
      <c r="A482" s="154" t="s">
        <v>68</v>
      </c>
      <c r="B482" s="154" t="str">
        <f>VLOOKUP(A482,'CENTRO DE COSTOS'!A:D,4,FALSE)</f>
        <v>WILLIAM ASDRUBAL ROZO ROZO</v>
      </c>
      <c r="C482" s="154" t="str">
        <f>VLOOKUP(A482,'CENTRO DE COSTOS'!A:D,2,FALSE)</f>
        <v>0004-0004</v>
      </c>
      <c r="D482" s="154">
        <v>25754</v>
      </c>
      <c r="E482" s="154">
        <v>2580882</v>
      </c>
      <c r="F482" s="154">
        <v>75070</v>
      </c>
      <c r="G482" s="154" t="s">
        <v>2958</v>
      </c>
      <c r="H482" s="154" t="s">
        <v>470</v>
      </c>
      <c r="I482" s="154" t="s">
        <v>1138</v>
      </c>
      <c r="J482" s="154" t="s">
        <v>4990</v>
      </c>
      <c r="K482" s="154" t="s">
        <v>159</v>
      </c>
      <c r="L482" s="154" t="s">
        <v>4991</v>
      </c>
      <c r="M482" s="155">
        <v>45880.646527777775</v>
      </c>
      <c r="N482" s="155">
        <v>45881.695833333331</v>
      </c>
      <c r="O482" s="154" t="s">
        <v>2961</v>
      </c>
      <c r="P482" s="154" t="s">
        <v>2962</v>
      </c>
      <c r="Q482" s="154" t="s">
        <v>3099</v>
      </c>
      <c r="R482" s="154" t="s">
        <v>3100</v>
      </c>
      <c r="S482" s="154" t="s">
        <v>2973</v>
      </c>
      <c r="T482" s="180"/>
      <c r="U482" s="154" t="s">
        <v>2965</v>
      </c>
      <c r="V482" s="154" t="s">
        <v>4992</v>
      </c>
      <c r="W482" s="154" t="s">
        <v>2967</v>
      </c>
      <c r="X482" s="154">
        <v>0</v>
      </c>
      <c r="Y482" s="154" t="s">
        <v>25</v>
      </c>
      <c r="Z482" s="154" t="s">
        <v>166</v>
      </c>
      <c r="AA482" s="154" t="s">
        <v>599</v>
      </c>
      <c r="AB482" s="154">
        <v>1</v>
      </c>
      <c r="AC482" s="154">
        <v>0</v>
      </c>
      <c r="AD482" s="87">
        <f>IF(W482="SOPORTE_TELEFÓNICO",'BASE LIQUIDACION REDEBAN 2025'!$B$19,IF(W482="ENVÍO",'BASE LIQUIDACION REDEBAN 2025'!$C$2,IF(Y482="TIPO I",'BASE LIQUIDACION REDEBAN 2025'!$C$2,IF(Y482="TIPO II",'BASE LIQUIDACION REDEBAN 2025'!$C$3,IF(Y482="TIPO III",'BASE LIQUIDACION REDEBAN 2025'!$C$4,IF(Y482="TIPO IV",'BASE LIQUIDACION REDEBAN 2025'!$C$5,IF(Z482="AEREO",'BASE LIQUIDACION REDEBAN 2025'!$B$6,'BASE LIQUIDACION REDEBAN 2025'!$C$5)))))))</f>
        <v>65960.072302</v>
      </c>
      <c r="AE482" s="87">
        <f>IF(OR(W482="SOPORTE_TELEFÓNICO",W482="ENVÍO"),0,IF(Y482="TIPO I",'BASE LIQUIDACION REDEBAN 2025'!$B$10,IF(Y482="TIPO II",'BASE LIQUIDACION REDEBAN 2025'!$B$11,IF(Y482="TIPO III",'BASE LIQUIDACION REDEBAN 2025'!$B$12,'BASE LIQUIDACION REDEBAN 2025'!$B$13))))</f>
        <v>75096.394270399993</v>
      </c>
      <c r="AF482" s="87">
        <f t="shared" si="7"/>
        <v>65960.072302</v>
      </c>
      <c r="AG482" s="184"/>
      <c r="AH482" s="184"/>
    </row>
    <row r="483" spans="1:34" s="79" customFormat="1" ht="13.15">
      <c r="A483" s="154" t="s">
        <v>76</v>
      </c>
      <c r="B483" s="154" t="str">
        <f>VLOOKUP(A483,'CENTRO DE COSTOS'!A:D,4,FALSE)</f>
        <v>DIEGO FERNANDO HENAO CARDONA</v>
      </c>
      <c r="C483" s="154" t="str">
        <f>VLOOKUP(A483,'CENTRO DE COSTOS'!A:D,2,FALSE)</f>
        <v>0004-0003</v>
      </c>
      <c r="D483" s="154">
        <v>76001</v>
      </c>
      <c r="E483" s="154">
        <v>2583988</v>
      </c>
      <c r="F483" s="154">
        <v>12282</v>
      </c>
      <c r="G483" s="154" t="s">
        <v>2958</v>
      </c>
      <c r="H483" s="154" t="s">
        <v>227</v>
      </c>
      <c r="I483" s="154" t="s">
        <v>76</v>
      </c>
      <c r="J483" s="154" t="s">
        <v>4993</v>
      </c>
      <c r="K483" s="154" t="s">
        <v>159</v>
      </c>
      <c r="L483" s="154" t="s">
        <v>4994</v>
      </c>
      <c r="M483" s="155">
        <v>45881.380555555559</v>
      </c>
      <c r="N483" s="155">
        <v>45881.706944444442</v>
      </c>
      <c r="O483" s="154" t="s">
        <v>2961</v>
      </c>
      <c r="P483" s="154" t="s">
        <v>2962</v>
      </c>
      <c r="Q483" s="154" t="s">
        <v>3099</v>
      </c>
      <c r="R483" s="154" t="s">
        <v>3100</v>
      </c>
      <c r="S483" s="154" t="s">
        <v>2973</v>
      </c>
      <c r="T483" s="180"/>
      <c r="U483" s="154" t="s">
        <v>2965</v>
      </c>
      <c r="V483" s="154" t="s">
        <v>4995</v>
      </c>
      <c r="W483" s="154" t="s">
        <v>2967</v>
      </c>
      <c r="X483" s="154" t="s">
        <v>4996</v>
      </c>
      <c r="Y483" s="154" t="s">
        <v>25</v>
      </c>
      <c r="Z483" s="154" t="s">
        <v>166</v>
      </c>
      <c r="AA483" s="154" t="s">
        <v>513</v>
      </c>
      <c r="AB483" s="154">
        <v>1</v>
      </c>
      <c r="AC483" s="154">
        <v>0</v>
      </c>
      <c r="AD483" s="87">
        <f>IF(W483="SOPORTE_TELEFÓNICO",'BASE LIQUIDACION REDEBAN 2025'!$B$19,IF(W483="ENVÍO",'BASE LIQUIDACION REDEBAN 2025'!$C$2,IF(Y483="TIPO I",'BASE LIQUIDACION REDEBAN 2025'!$C$2,IF(Y483="TIPO II",'BASE LIQUIDACION REDEBAN 2025'!$C$3,IF(Y483="TIPO III",'BASE LIQUIDACION REDEBAN 2025'!$C$4,IF(Y483="TIPO IV",'BASE LIQUIDACION REDEBAN 2025'!$C$5,IF(Z483="AEREO",'BASE LIQUIDACION REDEBAN 2025'!$B$6,'BASE LIQUIDACION REDEBAN 2025'!$C$5)))))))</f>
        <v>65960.072302</v>
      </c>
      <c r="AE483" s="87">
        <f>IF(OR(W483="SOPORTE_TELEFÓNICO",W483="ENVÍO"),0,IF(Y483="TIPO I",'BASE LIQUIDACION REDEBAN 2025'!$B$10,IF(Y483="TIPO II",'BASE LIQUIDACION REDEBAN 2025'!$B$11,IF(Y483="TIPO III",'BASE LIQUIDACION REDEBAN 2025'!$B$12,'BASE LIQUIDACION REDEBAN 2025'!$B$13))))</f>
        <v>75096.394270399993</v>
      </c>
      <c r="AF483" s="87">
        <f t="shared" si="7"/>
        <v>65960.072302</v>
      </c>
      <c r="AG483" s="184"/>
      <c r="AH483" s="184"/>
    </row>
    <row r="484" spans="1:34" s="79" customFormat="1" ht="13.15">
      <c r="A484" s="154" t="s">
        <v>64</v>
      </c>
      <c r="B484" s="154" t="str">
        <f>VLOOKUP(A484,'CENTRO DE COSTOS'!A:D,4,FALSE)</f>
        <v>JOSE MAURICIO HERNANDEZ ROJAS</v>
      </c>
      <c r="C484" s="154" t="str">
        <f>VLOOKUP(A484,'CENTRO DE COSTOS'!A:D,2,FALSE)</f>
        <v>0004-0001</v>
      </c>
      <c r="D484" s="154">
        <v>8758</v>
      </c>
      <c r="E484" s="154">
        <v>2582051</v>
      </c>
      <c r="F484" s="154">
        <v>39984</v>
      </c>
      <c r="G484" s="154" t="s">
        <v>2958</v>
      </c>
      <c r="H484" s="154" t="s">
        <v>389</v>
      </c>
      <c r="I484" s="154" t="s">
        <v>1088</v>
      </c>
      <c r="J484" s="154" t="s">
        <v>4997</v>
      </c>
      <c r="K484" s="154" t="s">
        <v>159</v>
      </c>
      <c r="L484" s="154" t="s">
        <v>4998</v>
      </c>
      <c r="M484" s="155">
        <v>45880.731944444444</v>
      </c>
      <c r="N484" s="155">
        <v>45881.709027777775</v>
      </c>
      <c r="O484" s="154" t="s">
        <v>2961</v>
      </c>
      <c r="P484" s="154" t="s">
        <v>2962</v>
      </c>
      <c r="Q484" s="154" t="s">
        <v>3082</v>
      </c>
      <c r="R484" s="154" t="s">
        <v>2972</v>
      </c>
      <c r="S484" s="154" t="s">
        <v>200</v>
      </c>
      <c r="T484" s="180"/>
      <c r="U484" s="154" t="s">
        <v>2965</v>
      </c>
      <c r="V484" s="154" t="s">
        <v>4999</v>
      </c>
      <c r="W484" s="154" t="s">
        <v>2967</v>
      </c>
      <c r="X484" s="154" t="s">
        <v>5000</v>
      </c>
      <c r="Y484" s="154" t="s">
        <v>25</v>
      </c>
      <c r="Z484" s="154" t="s">
        <v>166</v>
      </c>
      <c r="AA484" s="154" t="s">
        <v>395</v>
      </c>
      <c r="AB484" s="154">
        <v>1</v>
      </c>
      <c r="AC484" s="154">
        <v>0</v>
      </c>
      <c r="AD484" s="87">
        <f>IF(W484="SOPORTE_TELEFÓNICO",'BASE LIQUIDACION REDEBAN 2025'!$B$19,IF(W484="ENVÍO",'BASE LIQUIDACION REDEBAN 2025'!$C$2,IF(Y484="TIPO I",'BASE LIQUIDACION REDEBAN 2025'!$C$2,IF(Y484="TIPO II",'BASE LIQUIDACION REDEBAN 2025'!$C$3,IF(Y484="TIPO III",'BASE LIQUIDACION REDEBAN 2025'!$C$4,IF(Y484="TIPO IV",'BASE LIQUIDACION REDEBAN 2025'!$C$5,IF(Z484="AEREO",'BASE LIQUIDACION REDEBAN 2025'!$B$6,'BASE LIQUIDACION REDEBAN 2025'!$C$5)))))))</f>
        <v>65960.072302</v>
      </c>
      <c r="AE484" s="87">
        <f>IF(OR(W484="SOPORTE_TELEFÓNICO",W484="ENVÍO"),0,IF(Y484="TIPO I",'BASE LIQUIDACION REDEBAN 2025'!$B$10,IF(Y484="TIPO II",'BASE LIQUIDACION REDEBAN 2025'!$B$11,IF(Y484="TIPO III",'BASE LIQUIDACION REDEBAN 2025'!$B$12,'BASE LIQUIDACION REDEBAN 2025'!$B$13))))</f>
        <v>75096.394270399993</v>
      </c>
      <c r="AF484" s="87">
        <f t="shared" si="7"/>
        <v>65960.072302</v>
      </c>
      <c r="AG484" s="184"/>
      <c r="AH484" s="184"/>
    </row>
    <row r="485" spans="1:34" s="79" customFormat="1" ht="13.15">
      <c r="A485" s="154" t="s">
        <v>90</v>
      </c>
      <c r="B485" s="154" t="str">
        <f>VLOOKUP(A485,'CENTRO DE COSTOS'!A:D,4,FALSE)</f>
        <v>JUAN SEBASTIÁN RÍOS CASTRILLÓN</v>
      </c>
      <c r="C485" s="154" t="str">
        <f>VLOOKUP(A485,'CENTRO DE COSTOS'!A:D,2,FALSE)</f>
        <v>0004-0005</v>
      </c>
      <c r="D485" s="154">
        <v>5360</v>
      </c>
      <c r="E485" s="154">
        <v>2585244</v>
      </c>
      <c r="F485" s="154">
        <v>12495</v>
      </c>
      <c r="G485" s="154" t="s">
        <v>2958</v>
      </c>
      <c r="H485" s="154" t="s">
        <v>197</v>
      </c>
      <c r="I485" s="154" t="s">
        <v>3607</v>
      </c>
      <c r="J485" s="154" t="s">
        <v>4800</v>
      </c>
      <c r="K485" s="154" t="s">
        <v>159</v>
      </c>
      <c r="L485" s="154" t="s">
        <v>5001</v>
      </c>
      <c r="M485" s="155">
        <v>45881.447222222225</v>
      </c>
      <c r="N485" s="155">
        <v>45881.717361111114</v>
      </c>
      <c r="O485" s="154" t="s">
        <v>2961</v>
      </c>
      <c r="P485" s="154" t="s">
        <v>2962</v>
      </c>
      <c r="Q485" s="154" t="s">
        <v>3046</v>
      </c>
      <c r="R485" s="154" t="s">
        <v>2972</v>
      </c>
      <c r="S485" s="154" t="s">
        <v>220</v>
      </c>
      <c r="T485" s="180"/>
      <c r="U485" s="154" t="s">
        <v>2965</v>
      </c>
      <c r="V485" s="154" t="s">
        <v>5002</v>
      </c>
      <c r="W485" s="154" t="s">
        <v>2967</v>
      </c>
      <c r="X485" s="154" t="s">
        <v>4803</v>
      </c>
      <c r="Y485" s="154" t="s">
        <v>25</v>
      </c>
      <c r="Z485" s="154" t="s">
        <v>166</v>
      </c>
      <c r="AA485" s="154" t="s">
        <v>3158</v>
      </c>
      <c r="AB485" s="154">
        <v>1</v>
      </c>
      <c r="AC485" s="154">
        <v>0</v>
      </c>
      <c r="AD485" s="87">
        <f>IF(W485="SOPORTE_TELEFÓNICO",'BASE LIQUIDACION REDEBAN 2025'!$B$19,IF(W485="ENVÍO",'BASE LIQUIDACION REDEBAN 2025'!$C$2,IF(Y485="TIPO I",'BASE LIQUIDACION REDEBAN 2025'!$C$2,IF(Y485="TIPO II",'BASE LIQUIDACION REDEBAN 2025'!$C$3,IF(Y485="TIPO III",'BASE LIQUIDACION REDEBAN 2025'!$C$4,IF(Y485="TIPO IV",'BASE LIQUIDACION REDEBAN 2025'!$C$5,IF(Z485="AEREO",'BASE LIQUIDACION REDEBAN 2025'!$B$6,'BASE LIQUIDACION REDEBAN 2025'!$C$5)))))))</f>
        <v>65960.072302</v>
      </c>
      <c r="AE485" s="87">
        <f>IF(OR(W485="SOPORTE_TELEFÓNICO",W485="ENVÍO"),0,IF(Y485="TIPO I",'BASE LIQUIDACION REDEBAN 2025'!$B$10,IF(Y485="TIPO II",'BASE LIQUIDACION REDEBAN 2025'!$B$11,IF(Y485="TIPO III",'BASE LIQUIDACION REDEBAN 2025'!$B$12,'BASE LIQUIDACION REDEBAN 2025'!$B$13))))</f>
        <v>75096.394270399993</v>
      </c>
      <c r="AF485" s="87">
        <f t="shared" si="7"/>
        <v>65960.072302</v>
      </c>
      <c r="AG485" s="184"/>
      <c r="AH485" s="184"/>
    </row>
    <row r="486" spans="1:34" s="79" customFormat="1" ht="13.15">
      <c r="A486" s="154" t="s">
        <v>93</v>
      </c>
      <c r="B486" s="154" t="str">
        <f>VLOOKUP(A486,'CENTRO DE COSTOS'!A:D,4,FALSE)</f>
        <v>DIEGO FERNANDO HENAO CARDONA</v>
      </c>
      <c r="C486" s="154" t="str">
        <f>VLOOKUP(A486,'CENTRO DE COSTOS'!A:D,2,FALSE)</f>
        <v>0004-0003</v>
      </c>
      <c r="D486" s="154">
        <v>52001</v>
      </c>
      <c r="E486" s="154">
        <v>2587854</v>
      </c>
      <c r="F486" s="154">
        <v>79822</v>
      </c>
      <c r="G486" s="154" t="s">
        <v>2958</v>
      </c>
      <c r="H486" s="154" t="s">
        <v>174</v>
      </c>
      <c r="I486" s="154" t="s">
        <v>93</v>
      </c>
      <c r="J486" s="154" t="s">
        <v>5003</v>
      </c>
      <c r="K486" s="154" t="s">
        <v>159</v>
      </c>
      <c r="L486" s="154" t="s">
        <v>5004</v>
      </c>
      <c r="M486" s="155">
        <v>45881.650694444441</v>
      </c>
      <c r="N486" s="155">
        <v>45881.724305555559</v>
      </c>
      <c r="O486" s="154" t="s">
        <v>2961</v>
      </c>
      <c r="P486" s="154" t="s">
        <v>2962</v>
      </c>
      <c r="Q486" s="154" t="s">
        <v>3099</v>
      </c>
      <c r="R486" s="154" t="s">
        <v>3435</v>
      </c>
      <c r="S486" s="154" t="s">
        <v>2973</v>
      </c>
      <c r="T486" s="180"/>
      <c r="U486" s="154" t="s">
        <v>2965</v>
      </c>
      <c r="V486" s="154" t="s">
        <v>5005</v>
      </c>
      <c r="W486" s="154" t="s">
        <v>3213</v>
      </c>
      <c r="X486" s="154">
        <v>0</v>
      </c>
      <c r="Y486" s="154" t="s">
        <v>25</v>
      </c>
      <c r="Z486" s="154" t="s">
        <v>166</v>
      </c>
      <c r="AA486" s="154" t="s">
        <v>3595</v>
      </c>
      <c r="AB486" s="154">
        <v>0</v>
      </c>
      <c r="AC486" s="154">
        <v>0</v>
      </c>
      <c r="AD486" s="87">
        <f>IF(W486="SOPORTE_TELEFÓNICO",'BASE LIQUIDACION REDEBAN 2025'!$B$19,IF(W486="ENVÍO",'BASE LIQUIDACION REDEBAN 2025'!$C$2,IF(Y486="TIPO I",'BASE LIQUIDACION REDEBAN 2025'!$C$2,IF(Y486="TIPO II",'BASE LIQUIDACION REDEBAN 2025'!$C$3,IF(Y486="TIPO III",'BASE LIQUIDACION REDEBAN 2025'!$C$4,IF(Y486="TIPO IV",'BASE LIQUIDACION REDEBAN 2025'!$C$5,IF(Z486="AEREO",'BASE LIQUIDACION REDEBAN 2025'!$B$6,'BASE LIQUIDACION REDEBAN 2025'!$C$5)))))))</f>
        <v>41241.0800752</v>
      </c>
      <c r="AE486" s="87">
        <f>IF(OR(W486="SOPORTE_TELEFÓNICO",W486="ENVÍO"),0,IF(Y486="TIPO I",'BASE LIQUIDACION REDEBAN 2025'!$B$10,IF(Y486="TIPO II",'BASE LIQUIDACION REDEBAN 2025'!$B$11,IF(Y486="TIPO III",'BASE LIQUIDACION REDEBAN 2025'!$B$12,'BASE LIQUIDACION REDEBAN 2025'!$B$13))))</f>
        <v>0</v>
      </c>
      <c r="AF486" s="87">
        <f t="shared" si="7"/>
        <v>41241.0800752</v>
      </c>
      <c r="AG486" s="184"/>
      <c r="AH486" s="184"/>
    </row>
    <row r="487" spans="1:34" s="79" customFormat="1" ht="13.15">
      <c r="A487" s="154" t="s">
        <v>76</v>
      </c>
      <c r="B487" s="154" t="str">
        <f>VLOOKUP(A487,'CENTRO DE COSTOS'!A:D,4,FALSE)</f>
        <v>DIEGO FERNANDO HENAO CARDONA</v>
      </c>
      <c r="C487" s="154" t="str">
        <f>VLOOKUP(A487,'CENTRO DE COSTOS'!A:D,2,FALSE)</f>
        <v>0004-0003</v>
      </c>
      <c r="D487" s="154">
        <v>76520</v>
      </c>
      <c r="E487" s="154">
        <v>2588167</v>
      </c>
      <c r="F487" s="154">
        <v>62731</v>
      </c>
      <c r="G487" s="154" t="s">
        <v>2958</v>
      </c>
      <c r="H487" s="154" t="s">
        <v>227</v>
      </c>
      <c r="I487" s="154" t="s">
        <v>1403</v>
      </c>
      <c r="J487" s="154" t="s">
        <v>5006</v>
      </c>
      <c r="K487" s="154" t="s">
        <v>159</v>
      </c>
      <c r="L487" s="154" t="s">
        <v>5007</v>
      </c>
      <c r="M487" s="155">
        <v>45881.680555555555</v>
      </c>
      <c r="N487" s="155">
        <v>45881.728472222225</v>
      </c>
      <c r="O487" s="154" t="s">
        <v>2961</v>
      </c>
      <c r="P487" s="154" t="s">
        <v>2962</v>
      </c>
      <c r="Q487" s="154" t="s">
        <v>2971</v>
      </c>
      <c r="R487" s="154" t="s">
        <v>3027</v>
      </c>
      <c r="S487" s="154" t="s">
        <v>200</v>
      </c>
      <c r="T487" s="180"/>
      <c r="U487" s="154" t="s">
        <v>2965</v>
      </c>
      <c r="V487" s="154" t="s">
        <v>5008</v>
      </c>
      <c r="W487" s="154" t="s">
        <v>2967</v>
      </c>
      <c r="X487" s="154" t="s">
        <v>5009</v>
      </c>
      <c r="Y487" s="154" t="s">
        <v>25</v>
      </c>
      <c r="Z487" s="154" t="s">
        <v>166</v>
      </c>
      <c r="AA487" s="154" t="s">
        <v>3668</v>
      </c>
      <c r="AB487" s="154">
        <v>1</v>
      </c>
      <c r="AC487" s="154">
        <v>0</v>
      </c>
      <c r="AD487" s="87">
        <f>IF(W487="SOPORTE_TELEFÓNICO",'BASE LIQUIDACION REDEBAN 2025'!$B$19,IF(W487="ENVÍO",'BASE LIQUIDACION REDEBAN 2025'!$C$2,IF(Y487="TIPO I",'BASE LIQUIDACION REDEBAN 2025'!$C$2,IF(Y487="TIPO II",'BASE LIQUIDACION REDEBAN 2025'!$C$3,IF(Y487="TIPO III",'BASE LIQUIDACION REDEBAN 2025'!$C$4,IF(Y487="TIPO IV",'BASE LIQUIDACION REDEBAN 2025'!$C$5,IF(Z487="AEREO",'BASE LIQUIDACION REDEBAN 2025'!$B$6,'BASE LIQUIDACION REDEBAN 2025'!$C$5)))))))</f>
        <v>65960.072302</v>
      </c>
      <c r="AE487" s="87">
        <f>IF(OR(W487="SOPORTE_TELEFÓNICO",W487="ENVÍO"),0,IF(Y487="TIPO I",'BASE LIQUIDACION REDEBAN 2025'!$B$10,IF(Y487="TIPO II",'BASE LIQUIDACION REDEBAN 2025'!$B$11,IF(Y487="TIPO III",'BASE LIQUIDACION REDEBAN 2025'!$B$12,'BASE LIQUIDACION REDEBAN 2025'!$B$13))))</f>
        <v>75096.394270399993</v>
      </c>
      <c r="AF487" s="87">
        <f t="shared" si="7"/>
        <v>65960.072302</v>
      </c>
      <c r="AG487" s="184"/>
      <c r="AH487" s="184"/>
    </row>
    <row r="488" spans="1:34" s="79" customFormat="1" ht="13.15">
      <c r="A488" s="154" t="s">
        <v>87</v>
      </c>
      <c r="B488" s="154" t="str">
        <f>VLOOKUP(A488,'CENTRO DE COSTOS'!A:D,4,FALSE)</f>
        <v>DIEGO FERNANDO HENAO CARDONA</v>
      </c>
      <c r="C488" s="154" t="str">
        <f>VLOOKUP(A488,'CENTRO DE COSTOS'!A:D,2,FALSE)</f>
        <v>0004-0002</v>
      </c>
      <c r="D488" s="154">
        <v>17662</v>
      </c>
      <c r="E488" s="154">
        <v>2578051</v>
      </c>
      <c r="F488" s="154">
        <v>12875</v>
      </c>
      <c r="G488" s="154" t="s">
        <v>2958</v>
      </c>
      <c r="H488" s="154" t="s">
        <v>477</v>
      </c>
      <c r="I488" s="154" t="s">
        <v>5010</v>
      </c>
      <c r="J488" s="154" t="s">
        <v>5011</v>
      </c>
      <c r="K488" s="154" t="s">
        <v>159</v>
      </c>
      <c r="L488" s="154" t="s">
        <v>5012</v>
      </c>
      <c r="M488" s="155">
        <v>45880.433333333334</v>
      </c>
      <c r="N488" s="155">
        <v>45881.732638888891</v>
      </c>
      <c r="O488" s="154" t="s">
        <v>2961</v>
      </c>
      <c r="P488" s="154" t="s">
        <v>2962</v>
      </c>
      <c r="Q488" s="154" t="s">
        <v>2978</v>
      </c>
      <c r="R488" s="154" t="s">
        <v>2983</v>
      </c>
      <c r="S488" s="154" t="s">
        <v>2973</v>
      </c>
      <c r="T488" s="180"/>
      <c r="U488" s="154" t="s">
        <v>2965</v>
      </c>
      <c r="V488" s="154" t="s">
        <v>5013</v>
      </c>
      <c r="W488" s="154" t="s">
        <v>2967</v>
      </c>
      <c r="X488" s="154" t="s">
        <v>5014</v>
      </c>
      <c r="Y488" s="154" t="s">
        <v>32</v>
      </c>
      <c r="Z488" s="154" t="s">
        <v>166</v>
      </c>
      <c r="AA488" s="154" t="s">
        <v>482</v>
      </c>
      <c r="AB488" s="154">
        <v>1</v>
      </c>
      <c r="AC488" s="154">
        <v>0</v>
      </c>
      <c r="AD488" s="87">
        <f>IF(W488="SOPORTE_TELEFÓNICO",'BASE LIQUIDACION REDEBAN 2025'!$B$19,IF(W488="ENVÍO",'BASE LIQUIDACION REDEBAN 2025'!$C$2,IF(Y488="TIPO I",'BASE LIQUIDACION REDEBAN 2025'!$C$2,IF(Y488="TIPO II",'BASE LIQUIDACION REDEBAN 2025'!$C$3,IF(Y488="TIPO III",'BASE LIQUIDACION REDEBAN 2025'!$C$4,IF(Y488="TIPO IV",'BASE LIQUIDACION REDEBAN 2025'!$C$5,IF(Z488="AEREO",'BASE LIQUIDACION REDEBAN 2025'!$B$6,'BASE LIQUIDACION REDEBAN 2025'!$C$5)))))))</f>
        <v>479588.87655000004</v>
      </c>
      <c r="AE488" s="87">
        <f>IF(OR(W488="SOPORTE_TELEFÓNICO",W488="ENVÍO"),0,IF(Y488="TIPO I",'BASE LIQUIDACION REDEBAN 2025'!$B$10,IF(Y488="TIPO II",'BASE LIQUIDACION REDEBAN 2025'!$B$11,IF(Y488="TIPO III",'BASE LIQUIDACION REDEBAN 2025'!$B$12,'BASE LIQUIDACION REDEBAN 2025'!$B$13))))</f>
        <v>196536.5258152</v>
      </c>
      <c r="AF488" s="87">
        <f t="shared" si="7"/>
        <v>479588.87655000004</v>
      </c>
      <c r="AG488" s="184"/>
      <c r="AH488" s="184"/>
    </row>
    <row r="489" spans="1:34" s="79" customFormat="1" ht="13.15">
      <c r="A489" s="154" t="s">
        <v>64</v>
      </c>
      <c r="B489" s="154" t="str">
        <f>VLOOKUP(A489,'CENTRO DE COSTOS'!A:D,4,FALSE)</f>
        <v>JOSE MAURICIO HERNANDEZ ROJAS</v>
      </c>
      <c r="C489" s="154" t="str">
        <f>VLOOKUP(A489,'CENTRO DE COSTOS'!A:D,2,FALSE)</f>
        <v>0004-0001</v>
      </c>
      <c r="D489" s="154">
        <v>8758</v>
      </c>
      <c r="E489" s="154">
        <v>2580117</v>
      </c>
      <c r="F489" s="154">
        <v>67731</v>
      </c>
      <c r="G489" s="154" t="s">
        <v>2958</v>
      </c>
      <c r="H489" s="154" t="s">
        <v>389</v>
      </c>
      <c r="I489" s="154" t="s">
        <v>1088</v>
      </c>
      <c r="J489" s="154" t="s">
        <v>5015</v>
      </c>
      <c r="K489" s="154" t="s">
        <v>159</v>
      </c>
      <c r="L489" s="154" t="s">
        <v>5016</v>
      </c>
      <c r="M489" s="155">
        <v>45880.589583333334</v>
      </c>
      <c r="N489" s="155">
        <v>45881.736805555556</v>
      </c>
      <c r="O489" s="154" t="s">
        <v>2961</v>
      </c>
      <c r="P489" s="154" t="s">
        <v>2962</v>
      </c>
      <c r="Q489" s="154" t="s">
        <v>2971</v>
      </c>
      <c r="R489" s="154" t="s">
        <v>3001</v>
      </c>
      <c r="S489" s="154" t="s">
        <v>2973</v>
      </c>
      <c r="T489" s="180"/>
      <c r="U489" s="154" t="s">
        <v>2965</v>
      </c>
      <c r="V489" s="154" t="s">
        <v>5017</v>
      </c>
      <c r="W489" s="154" t="s">
        <v>2967</v>
      </c>
      <c r="X489" s="154" t="s">
        <v>5018</v>
      </c>
      <c r="Y489" s="154" t="s">
        <v>25</v>
      </c>
      <c r="Z489" s="154" t="s">
        <v>166</v>
      </c>
      <c r="AA489" s="154" t="s">
        <v>395</v>
      </c>
      <c r="AB489" s="154">
        <v>1</v>
      </c>
      <c r="AC489" s="154">
        <v>0</v>
      </c>
      <c r="AD489" s="87">
        <f>IF(W489="SOPORTE_TELEFÓNICO",'BASE LIQUIDACION REDEBAN 2025'!$B$19,IF(W489="ENVÍO",'BASE LIQUIDACION REDEBAN 2025'!$C$2,IF(Y489="TIPO I",'BASE LIQUIDACION REDEBAN 2025'!$C$2,IF(Y489="TIPO II",'BASE LIQUIDACION REDEBAN 2025'!$C$3,IF(Y489="TIPO III",'BASE LIQUIDACION REDEBAN 2025'!$C$4,IF(Y489="TIPO IV",'BASE LIQUIDACION REDEBAN 2025'!$C$5,IF(Z489="AEREO",'BASE LIQUIDACION REDEBAN 2025'!$B$6,'BASE LIQUIDACION REDEBAN 2025'!$C$5)))))))</f>
        <v>65960.072302</v>
      </c>
      <c r="AE489" s="87">
        <f>IF(OR(W489="SOPORTE_TELEFÓNICO",W489="ENVÍO"),0,IF(Y489="TIPO I",'BASE LIQUIDACION REDEBAN 2025'!$B$10,IF(Y489="TIPO II",'BASE LIQUIDACION REDEBAN 2025'!$B$11,IF(Y489="TIPO III",'BASE LIQUIDACION REDEBAN 2025'!$B$12,'BASE LIQUIDACION REDEBAN 2025'!$B$13))))</f>
        <v>75096.394270399993</v>
      </c>
      <c r="AF489" s="87">
        <f t="shared" si="7"/>
        <v>65960.072302</v>
      </c>
      <c r="AG489" s="184"/>
      <c r="AH489" s="184"/>
    </row>
    <row r="490" spans="1:34" s="79" customFormat="1" ht="13.15">
      <c r="A490" s="154" t="s">
        <v>76</v>
      </c>
      <c r="B490" s="154" t="str">
        <f>VLOOKUP(A490,'CENTRO DE COSTOS'!A:D,4,FALSE)</f>
        <v>DIEGO FERNANDO HENAO CARDONA</v>
      </c>
      <c r="C490" s="154" t="str">
        <f>VLOOKUP(A490,'CENTRO DE COSTOS'!A:D,2,FALSE)</f>
        <v>0004-0003</v>
      </c>
      <c r="D490" s="154">
        <v>76520</v>
      </c>
      <c r="E490" s="154">
        <v>2583799</v>
      </c>
      <c r="F490" s="154">
        <v>36201</v>
      </c>
      <c r="G490" s="154" t="s">
        <v>2958</v>
      </c>
      <c r="H490" s="154" t="s">
        <v>227</v>
      </c>
      <c r="I490" s="154" t="s">
        <v>1403</v>
      </c>
      <c r="J490" s="154" t="s">
        <v>5019</v>
      </c>
      <c r="K490" s="154" t="s">
        <v>159</v>
      </c>
      <c r="L490" s="154" t="s">
        <v>5020</v>
      </c>
      <c r="M490" s="155">
        <v>45881.386111111111</v>
      </c>
      <c r="N490" s="155">
        <v>45881.744444444441</v>
      </c>
      <c r="O490" s="154" t="s">
        <v>2961</v>
      </c>
      <c r="P490" s="154" t="s">
        <v>2962</v>
      </c>
      <c r="Q490" s="154" t="s">
        <v>3099</v>
      </c>
      <c r="R490" s="154" t="s">
        <v>3100</v>
      </c>
      <c r="S490" s="154" t="s">
        <v>200</v>
      </c>
      <c r="T490" s="180"/>
      <c r="U490" s="154" t="s">
        <v>2965</v>
      </c>
      <c r="V490" s="154" t="s">
        <v>5021</v>
      </c>
      <c r="W490" s="154" t="s">
        <v>2967</v>
      </c>
      <c r="X490" s="154" t="s">
        <v>5022</v>
      </c>
      <c r="Y490" s="154" t="s">
        <v>25</v>
      </c>
      <c r="Z490" s="154" t="s">
        <v>166</v>
      </c>
      <c r="AA490" s="154" t="s">
        <v>1408</v>
      </c>
      <c r="AB490" s="154">
        <v>1</v>
      </c>
      <c r="AC490" s="154">
        <v>0</v>
      </c>
      <c r="AD490" s="87">
        <f>IF(W490="SOPORTE_TELEFÓNICO",'BASE LIQUIDACION REDEBAN 2025'!$B$19,IF(W490="ENVÍO",'BASE LIQUIDACION REDEBAN 2025'!$C$2,IF(Y490="TIPO I",'BASE LIQUIDACION REDEBAN 2025'!$C$2,IF(Y490="TIPO II",'BASE LIQUIDACION REDEBAN 2025'!$C$3,IF(Y490="TIPO III",'BASE LIQUIDACION REDEBAN 2025'!$C$4,IF(Y490="TIPO IV",'BASE LIQUIDACION REDEBAN 2025'!$C$5,IF(Z490="AEREO",'BASE LIQUIDACION REDEBAN 2025'!$B$6,'BASE LIQUIDACION REDEBAN 2025'!$C$5)))))))</f>
        <v>65960.072302</v>
      </c>
      <c r="AE490" s="87">
        <f>IF(OR(W490="SOPORTE_TELEFÓNICO",W490="ENVÍO"),0,IF(Y490="TIPO I",'BASE LIQUIDACION REDEBAN 2025'!$B$10,IF(Y490="TIPO II",'BASE LIQUIDACION REDEBAN 2025'!$B$11,IF(Y490="TIPO III",'BASE LIQUIDACION REDEBAN 2025'!$B$12,'BASE LIQUIDACION REDEBAN 2025'!$B$13))))</f>
        <v>75096.394270399993</v>
      </c>
      <c r="AF490" s="87">
        <f t="shared" si="7"/>
        <v>65960.072302</v>
      </c>
      <c r="AG490" s="184"/>
      <c r="AH490" s="184"/>
    </row>
    <row r="491" spans="1:34" s="79" customFormat="1" ht="13.15">
      <c r="A491" s="154" t="s">
        <v>60</v>
      </c>
      <c r="B491" s="154" t="str">
        <f>VLOOKUP(A491,'CENTRO DE COSTOS'!A:D,4,FALSE)</f>
        <v>JUAN SEBASTIÁN RÍOS CASTRILLÓN</v>
      </c>
      <c r="C491" s="154" t="str">
        <f>VLOOKUP(A491,'CENTRO DE COSTOS'!A:D,2,FALSE)</f>
        <v>0004-0005</v>
      </c>
      <c r="D491" s="154">
        <v>27615</v>
      </c>
      <c r="E491" s="154">
        <v>2574206</v>
      </c>
      <c r="F491" s="154">
        <v>62696</v>
      </c>
      <c r="G491" s="154" t="s">
        <v>2958</v>
      </c>
      <c r="H491" s="154" t="s">
        <v>1388</v>
      </c>
      <c r="I491" s="154" t="s">
        <v>1590</v>
      </c>
      <c r="J491" s="154" t="s">
        <v>5023</v>
      </c>
      <c r="K491" s="154" t="s">
        <v>159</v>
      </c>
      <c r="L491" s="154" t="s">
        <v>5024</v>
      </c>
      <c r="M491" s="155">
        <v>45878.4375</v>
      </c>
      <c r="N491" s="155">
        <v>45881.746527777781</v>
      </c>
      <c r="O491" s="154" t="s">
        <v>2961</v>
      </c>
      <c r="P491" s="154" t="s">
        <v>2962</v>
      </c>
      <c r="Q491" s="154" t="s">
        <v>3046</v>
      </c>
      <c r="R491" s="154" t="s">
        <v>2972</v>
      </c>
      <c r="S491" s="154" t="s">
        <v>2973</v>
      </c>
      <c r="T491" s="180"/>
      <c r="U491" s="154" t="s">
        <v>2965</v>
      </c>
      <c r="V491" s="154" t="s">
        <v>5025</v>
      </c>
      <c r="W491" s="154" t="s">
        <v>2967</v>
      </c>
      <c r="X491" s="154" t="s">
        <v>5026</v>
      </c>
      <c r="Y491" s="154" t="s">
        <v>180</v>
      </c>
      <c r="Z491" s="154" t="s">
        <v>309</v>
      </c>
      <c r="AA491" s="154" t="s">
        <v>3186</v>
      </c>
      <c r="AB491" s="154">
        <v>1</v>
      </c>
      <c r="AC491" s="154">
        <v>0</v>
      </c>
      <c r="AD491" s="87">
        <f>IF(W491="SOPORTE_TELEFÓNICO",'BASE LIQUIDACION REDEBAN 2025'!$B$19,IF(W491="ENVÍO",'BASE LIQUIDACION REDEBAN 2025'!$C$2,IF(Y491="TIPO I",'BASE LIQUIDACION REDEBAN 2025'!$C$2,IF(Y491="TIPO II",'BASE LIQUIDACION REDEBAN 2025'!$C$3,IF(Y491="TIPO III",'BASE LIQUIDACION REDEBAN 2025'!$C$4,IF(Y491="TIPO IV",'BASE LIQUIDACION REDEBAN 2025'!$C$5,IF(Z491="AEREO",'BASE LIQUIDACION REDEBAN 2025'!$B$6,'BASE LIQUIDACION REDEBAN 2025'!$C$5)))))))</f>
        <v>479588.87655000004</v>
      </c>
      <c r="AE491" s="87">
        <f>IF(OR(W491="SOPORTE_TELEFÓNICO",W491="ENVÍO"),0,IF(Y491="TIPO I",'BASE LIQUIDACION REDEBAN 2025'!$B$10,IF(Y491="TIPO II",'BASE LIQUIDACION REDEBAN 2025'!$B$11,IF(Y491="TIPO III",'BASE LIQUIDACION REDEBAN 2025'!$B$12,'BASE LIQUIDACION REDEBAN 2025'!$B$13))))</f>
        <v>196536.5258152</v>
      </c>
      <c r="AF491" s="87">
        <f t="shared" si="7"/>
        <v>479588.87655000004</v>
      </c>
      <c r="AG491" s="184"/>
      <c r="AH491" s="184"/>
    </row>
    <row r="492" spans="1:34" s="79" customFormat="1" ht="13.15">
      <c r="A492" s="154" t="s">
        <v>94</v>
      </c>
      <c r="B492" s="154" t="str">
        <f>VLOOKUP(A492,'CENTRO DE COSTOS'!A:D,4,FALSE)</f>
        <v>DIEGO FERNANDO HENAO CARDONA</v>
      </c>
      <c r="C492" s="154" t="str">
        <f>VLOOKUP(A492,'CENTRO DE COSTOS'!A:D,2,FALSE)</f>
        <v>0004-0002</v>
      </c>
      <c r="D492" s="154">
        <v>66001</v>
      </c>
      <c r="E492" s="154">
        <v>2586124</v>
      </c>
      <c r="F492" s="154">
        <v>52316</v>
      </c>
      <c r="G492" s="154" t="s">
        <v>2958</v>
      </c>
      <c r="H492" s="154" t="s">
        <v>606</v>
      </c>
      <c r="I492" s="154" t="s">
        <v>94</v>
      </c>
      <c r="J492" s="154" t="s">
        <v>5027</v>
      </c>
      <c r="K492" s="154" t="s">
        <v>159</v>
      </c>
      <c r="L492" s="154" t="s">
        <v>5028</v>
      </c>
      <c r="M492" s="155">
        <v>45881.497916666667</v>
      </c>
      <c r="N492" s="155">
        <v>45881.75</v>
      </c>
      <c r="O492" s="154" t="s">
        <v>2961</v>
      </c>
      <c r="P492" s="154" t="s">
        <v>2962</v>
      </c>
      <c r="Q492" s="154" t="s">
        <v>3055</v>
      </c>
      <c r="R492" s="154" t="s">
        <v>3056</v>
      </c>
      <c r="S492" s="154" t="s">
        <v>2973</v>
      </c>
      <c r="T492" s="180"/>
      <c r="U492" s="154" t="s">
        <v>2965</v>
      </c>
      <c r="V492" s="154" t="s">
        <v>5029</v>
      </c>
      <c r="W492" s="154" t="s">
        <v>2967</v>
      </c>
      <c r="X492" s="154" t="s">
        <v>5030</v>
      </c>
      <c r="Y492" s="154" t="s">
        <v>25</v>
      </c>
      <c r="Z492" s="154" t="s">
        <v>166</v>
      </c>
      <c r="AA492" s="154" t="s">
        <v>544</v>
      </c>
      <c r="AB492" s="154">
        <v>1</v>
      </c>
      <c r="AC492" s="154">
        <v>0</v>
      </c>
      <c r="AD492" s="87">
        <f>IF(W492="SOPORTE_TELEFÓNICO",'BASE LIQUIDACION REDEBAN 2025'!$B$19,IF(W492="ENVÍO",'BASE LIQUIDACION REDEBAN 2025'!$C$2,IF(Y492="TIPO I",'BASE LIQUIDACION REDEBAN 2025'!$C$2,IF(Y492="TIPO II",'BASE LIQUIDACION REDEBAN 2025'!$C$3,IF(Y492="TIPO III",'BASE LIQUIDACION REDEBAN 2025'!$C$4,IF(Y492="TIPO IV",'BASE LIQUIDACION REDEBAN 2025'!$C$5,IF(Z492="AEREO",'BASE LIQUIDACION REDEBAN 2025'!$B$6,'BASE LIQUIDACION REDEBAN 2025'!$C$5)))))))</f>
        <v>65960.072302</v>
      </c>
      <c r="AE492" s="87">
        <f>IF(OR(W492="SOPORTE_TELEFÓNICO",W492="ENVÍO"),0,IF(Y492="TIPO I",'BASE LIQUIDACION REDEBAN 2025'!$B$10,IF(Y492="TIPO II",'BASE LIQUIDACION REDEBAN 2025'!$B$11,IF(Y492="TIPO III",'BASE LIQUIDACION REDEBAN 2025'!$B$12,'BASE LIQUIDACION REDEBAN 2025'!$B$13))))</f>
        <v>75096.394270399993</v>
      </c>
      <c r="AF492" s="87">
        <f t="shared" si="7"/>
        <v>65960.072302</v>
      </c>
      <c r="AG492" s="184"/>
      <c r="AH492" s="184"/>
    </row>
    <row r="493" spans="1:34" s="79" customFormat="1" ht="13.15">
      <c r="A493" s="154" t="s">
        <v>76</v>
      </c>
      <c r="B493" s="154" t="str">
        <f>VLOOKUP(A493,'CENTRO DE COSTOS'!A:D,4,FALSE)</f>
        <v>DIEGO FERNANDO HENAO CARDONA</v>
      </c>
      <c r="C493" s="154" t="str">
        <f>VLOOKUP(A493,'CENTRO DE COSTOS'!A:D,2,FALSE)</f>
        <v>0004-0003</v>
      </c>
      <c r="D493" s="154">
        <v>19100</v>
      </c>
      <c r="E493" s="154">
        <v>2581416</v>
      </c>
      <c r="F493" s="154">
        <v>40688</v>
      </c>
      <c r="G493" s="154" t="s">
        <v>2958</v>
      </c>
      <c r="H493" s="154" t="s">
        <v>258</v>
      </c>
      <c r="I493" s="154" t="s">
        <v>303</v>
      </c>
      <c r="J493" s="154" t="s">
        <v>5031</v>
      </c>
      <c r="K493" s="154" t="s">
        <v>159</v>
      </c>
      <c r="L493" s="154" t="s">
        <v>5032</v>
      </c>
      <c r="M493" s="155">
        <v>45880.67291666667</v>
      </c>
      <c r="N493" s="155">
        <v>45881.755555555559</v>
      </c>
      <c r="O493" s="154" t="s">
        <v>2961</v>
      </c>
      <c r="P493" s="154" t="s">
        <v>2988</v>
      </c>
      <c r="Q493" s="154" t="s">
        <v>3335</v>
      </c>
      <c r="R493" s="154" t="s">
        <v>3336</v>
      </c>
      <c r="S493" s="154" t="s">
        <v>200</v>
      </c>
      <c r="T493" s="180"/>
      <c r="U493" s="154" t="s">
        <v>2965</v>
      </c>
      <c r="V493" s="154" t="s">
        <v>5033</v>
      </c>
      <c r="W493" s="154" t="s">
        <v>3213</v>
      </c>
      <c r="X493" s="154">
        <v>0</v>
      </c>
      <c r="Y493" s="154" t="s">
        <v>32</v>
      </c>
      <c r="Z493" s="154" t="s">
        <v>166</v>
      </c>
      <c r="AA493" s="154" t="s">
        <v>330</v>
      </c>
      <c r="AB493" s="154">
        <v>0</v>
      </c>
      <c r="AC493" s="154">
        <v>0</v>
      </c>
      <c r="AD493" s="87">
        <f>IF(W493="SOPORTE_TELEFÓNICO",'BASE LIQUIDACION REDEBAN 2025'!$B$19,IF(W493="ENVÍO",'BASE LIQUIDACION REDEBAN 2025'!$C$2,IF(Y493="TIPO I",'BASE LIQUIDACION REDEBAN 2025'!$C$2,IF(Y493="TIPO II",'BASE LIQUIDACION REDEBAN 2025'!$C$3,IF(Y493="TIPO III",'BASE LIQUIDACION REDEBAN 2025'!$C$4,IF(Y493="TIPO IV",'BASE LIQUIDACION REDEBAN 2025'!$C$5,IF(Z493="AEREO",'BASE LIQUIDACION REDEBAN 2025'!$B$6,'BASE LIQUIDACION REDEBAN 2025'!$C$5)))))))</f>
        <v>41241.0800752</v>
      </c>
      <c r="AE493" s="87">
        <f>IF(OR(W493="SOPORTE_TELEFÓNICO",W493="ENVÍO"),0,IF(Y493="TIPO I",'BASE LIQUIDACION REDEBAN 2025'!$B$10,IF(Y493="TIPO II",'BASE LIQUIDACION REDEBAN 2025'!$B$11,IF(Y493="TIPO III",'BASE LIQUIDACION REDEBAN 2025'!$B$12,'BASE LIQUIDACION REDEBAN 2025'!$B$13))))</f>
        <v>0</v>
      </c>
      <c r="AF493" s="87">
        <f t="shared" si="7"/>
        <v>41241.0800752</v>
      </c>
      <c r="AG493" s="184"/>
      <c r="AH493" s="184"/>
    </row>
    <row r="494" spans="1:34" s="79" customFormat="1" ht="13.15">
      <c r="A494" s="154" t="s">
        <v>98</v>
      </c>
      <c r="B494" s="154" t="str">
        <f>VLOOKUP(A494,'CENTRO DE COSTOS'!A:D,4,FALSE)</f>
        <v>MIGUEL JULIÁN HERNÁNDEZ GUARÍN</v>
      </c>
      <c r="C494" s="154" t="str">
        <f>VLOOKUP(A494,'CENTRO DE COSTOS'!A:D,2,FALSE)</f>
        <v>0004-0008</v>
      </c>
      <c r="D494" s="154">
        <v>68077</v>
      </c>
      <c r="E494" s="154">
        <v>2582458</v>
      </c>
      <c r="F494" s="154">
        <v>70524</v>
      </c>
      <c r="G494" s="154" t="s">
        <v>2958</v>
      </c>
      <c r="H494" s="154" t="s">
        <v>820</v>
      </c>
      <c r="I494" s="154" t="s">
        <v>2290</v>
      </c>
      <c r="J494" s="154" t="s">
        <v>5034</v>
      </c>
      <c r="K494" s="154" t="s">
        <v>159</v>
      </c>
      <c r="L494" s="154" t="s">
        <v>5035</v>
      </c>
      <c r="M494" s="155">
        <v>45881.333333333336</v>
      </c>
      <c r="N494" s="155">
        <v>45882.365972222222</v>
      </c>
      <c r="O494" s="154" t="s">
        <v>2961</v>
      </c>
      <c r="P494" s="154" t="s">
        <v>2962</v>
      </c>
      <c r="Q494" s="154" t="s">
        <v>2971</v>
      </c>
      <c r="R494" s="154" t="s">
        <v>2972</v>
      </c>
      <c r="S494" s="154" t="s">
        <v>2973</v>
      </c>
      <c r="T494" s="180"/>
      <c r="U494" s="154" t="s">
        <v>2965</v>
      </c>
      <c r="V494" s="154" t="s">
        <v>5036</v>
      </c>
      <c r="W494" s="154" t="s">
        <v>2967</v>
      </c>
      <c r="X494" s="154" t="s">
        <v>5037</v>
      </c>
      <c r="Y494" s="154" t="s">
        <v>28</v>
      </c>
      <c r="Z494" s="154" t="s">
        <v>166</v>
      </c>
      <c r="AA494" s="154" t="s">
        <v>950</v>
      </c>
      <c r="AB494" s="154">
        <v>1</v>
      </c>
      <c r="AC494" s="154">
        <v>0</v>
      </c>
      <c r="AD494" s="87">
        <f>IF(W494="SOPORTE_TELEFÓNICO",'BASE LIQUIDACION REDEBAN 2025'!$B$19,IF(W494="ENVÍO",'BASE LIQUIDACION REDEBAN 2025'!$C$2,IF(Y494="TIPO I",'BASE LIQUIDACION REDEBAN 2025'!$C$2,IF(Y494="TIPO II",'BASE LIQUIDACION REDEBAN 2025'!$C$3,IF(Y494="TIPO III",'BASE LIQUIDACION REDEBAN 2025'!$C$4,IF(Y494="TIPO IV",'BASE LIQUIDACION REDEBAN 2025'!$C$5,IF(Z494="AEREO",'BASE LIQUIDACION REDEBAN 2025'!$B$6,'BASE LIQUIDACION REDEBAN 2025'!$C$5)))))))</f>
        <v>144967.87232000002</v>
      </c>
      <c r="AE494" s="87">
        <f>IF(OR(W494="SOPORTE_TELEFÓNICO",W494="ENVÍO"),0,IF(Y494="TIPO I",'BASE LIQUIDACION REDEBAN 2025'!$B$10,IF(Y494="TIPO II",'BASE LIQUIDACION REDEBAN 2025'!$B$11,IF(Y494="TIPO III",'BASE LIQUIDACION REDEBAN 2025'!$B$12,'BASE LIQUIDACION REDEBAN 2025'!$B$13))))</f>
        <v>140395.6348884</v>
      </c>
      <c r="AF494" s="87">
        <f t="shared" si="7"/>
        <v>144967.87232000002</v>
      </c>
      <c r="AG494" s="184"/>
      <c r="AH494" s="184"/>
    </row>
    <row r="495" spans="1:34" s="79" customFormat="1" ht="13.15">
      <c r="A495" s="154" t="s">
        <v>99</v>
      </c>
      <c r="B495" s="154" t="str">
        <f>VLOOKUP(A495,'CENTRO DE COSTOS'!A:D,4,FALSE)</f>
        <v>JOSE MAURICIO HERNANDEZ ROJAS</v>
      </c>
      <c r="C495" s="154" t="str">
        <f>VLOOKUP(A495,'CENTRO DE COSTOS'!A:D,2,FALSE)</f>
        <v>0004-0001</v>
      </c>
      <c r="D495" s="154">
        <v>20621</v>
      </c>
      <c r="E495" s="154">
        <v>2585612</v>
      </c>
      <c r="F495" s="154">
        <v>61191</v>
      </c>
      <c r="G495" s="154" t="s">
        <v>2958</v>
      </c>
      <c r="H495" s="154" t="s">
        <v>440</v>
      </c>
      <c r="I495" s="154" t="s">
        <v>1924</v>
      </c>
      <c r="J495" s="154" t="s">
        <v>5038</v>
      </c>
      <c r="K495" s="154" t="s">
        <v>159</v>
      </c>
      <c r="L495" s="154" t="s">
        <v>5039</v>
      </c>
      <c r="M495" s="155">
        <v>45881.472222222219</v>
      </c>
      <c r="N495" s="155">
        <v>45882.386805555558</v>
      </c>
      <c r="O495" s="154" t="s">
        <v>2961</v>
      </c>
      <c r="P495" s="154" t="s">
        <v>2962</v>
      </c>
      <c r="Q495" s="154" t="s">
        <v>3099</v>
      </c>
      <c r="R495" s="154" t="s">
        <v>3100</v>
      </c>
      <c r="S495" s="154" t="s">
        <v>2973</v>
      </c>
      <c r="T495" s="180"/>
      <c r="U495" s="154" t="s">
        <v>2965</v>
      </c>
      <c r="V495" s="154" t="s">
        <v>5040</v>
      </c>
      <c r="W495" s="154" t="s">
        <v>2967</v>
      </c>
      <c r="X495" s="154" t="s">
        <v>5041</v>
      </c>
      <c r="Y495" s="154" t="s">
        <v>28</v>
      </c>
      <c r="Z495" s="154" t="s">
        <v>166</v>
      </c>
      <c r="AA495" s="154" t="s">
        <v>446</v>
      </c>
      <c r="AB495" s="154">
        <v>1</v>
      </c>
      <c r="AC495" s="154">
        <v>0</v>
      </c>
      <c r="AD495" s="87">
        <f>IF(W495="SOPORTE_TELEFÓNICO",'BASE LIQUIDACION REDEBAN 2025'!$B$19,IF(W495="ENVÍO",'BASE LIQUIDACION REDEBAN 2025'!$C$2,IF(Y495="TIPO I",'BASE LIQUIDACION REDEBAN 2025'!$C$2,IF(Y495="TIPO II",'BASE LIQUIDACION REDEBAN 2025'!$C$3,IF(Y495="TIPO III",'BASE LIQUIDACION REDEBAN 2025'!$C$4,IF(Y495="TIPO IV",'BASE LIQUIDACION REDEBAN 2025'!$C$5,IF(Z495="AEREO",'BASE LIQUIDACION REDEBAN 2025'!$B$6,'BASE LIQUIDACION REDEBAN 2025'!$C$5)))))))</f>
        <v>144967.87232000002</v>
      </c>
      <c r="AE495" s="87">
        <f>IF(OR(W495="SOPORTE_TELEFÓNICO",W495="ENVÍO"),0,IF(Y495="TIPO I",'BASE LIQUIDACION REDEBAN 2025'!$B$10,IF(Y495="TIPO II",'BASE LIQUIDACION REDEBAN 2025'!$B$11,IF(Y495="TIPO III",'BASE LIQUIDACION REDEBAN 2025'!$B$12,'BASE LIQUIDACION REDEBAN 2025'!$B$13))))</f>
        <v>140395.6348884</v>
      </c>
      <c r="AF495" s="87">
        <f t="shared" si="7"/>
        <v>144967.87232000002</v>
      </c>
      <c r="AG495" s="184"/>
      <c r="AH495" s="184"/>
    </row>
    <row r="496" spans="1:34" s="79" customFormat="1" ht="13.15">
      <c r="A496" s="154" t="s">
        <v>68</v>
      </c>
      <c r="B496" s="154" t="str">
        <f>VLOOKUP(A496,'CENTRO DE COSTOS'!A:D,4,FALSE)</f>
        <v>WILLIAM ASDRUBAL ROZO ROZO</v>
      </c>
      <c r="C496" s="154" t="str">
        <f>VLOOKUP(A496,'CENTRO DE COSTOS'!A:D,2,FALSE)</f>
        <v>0004-0004</v>
      </c>
      <c r="D496" s="154">
        <v>11001</v>
      </c>
      <c r="E496" s="154">
        <v>2584283</v>
      </c>
      <c r="F496" s="154">
        <v>78636</v>
      </c>
      <c r="G496" s="154" t="s">
        <v>2958</v>
      </c>
      <c r="H496" s="154" t="s">
        <v>470</v>
      </c>
      <c r="I496" s="154" t="s">
        <v>68</v>
      </c>
      <c r="J496" s="154" t="s">
        <v>4449</v>
      </c>
      <c r="K496" s="154" t="s">
        <v>159</v>
      </c>
      <c r="L496" s="154" t="s">
        <v>5042</v>
      </c>
      <c r="M496" s="155">
        <v>45881.402083333334</v>
      </c>
      <c r="N496" s="155">
        <v>45882.399305555555</v>
      </c>
      <c r="O496" s="154" t="s">
        <v>2961</v>
      </c>
      <c r="P496" s="154" t="s">
        <v>2962</v>
      </c>
      <c r="Q496" s="154" t="s">
        <v>3316</v>
      </c>
      <c r="R496" s="154" t="s">
        <v>3317</v>
      </c>
      <c r="S496" s="154" t="s">
        <v>200</v>
      </c>
      <c r="T496" s="180"/>
      <c r="U496" s="154" t="s">
        <v>2965</v>
      </c>
      <c r="V496" s="154" t="s">
        <v>5043</v>
      </c>
      <c r="W496" s="154" t="s">
        <v>3213</v>
      </c>
      <c r="X496" s="154"/>
      <c r="Y496" s="154" t="s">
        <v>25</v>
      </c>
      <c r="Z496" s="154" t="s">
        <v>166</v>
      </c>
      <c r="AA496" s="154" t="s">
        <v>506</v>
      </c>
      <c r="AB496" s="154">
        <v>0</v>
      </c>
      <c r="AC496" s="154">
        <v>0</v>
      </c>
      <c r="AD496" s="87">
        <f>IF(W496="SOPORTE_TELEFÓNICO",'BASE LIQUIDACION REDEBAN 2025'!$B$19,IF(W496="ENVÍO",'BASE LIQUIDACION REDEBAN 2025'!$C$2,IF(Y496="TIPO I",'BASE LIQUIDACION REDEBAN 2025'!$C$2,IF(Y496="TIPO II",'BASE LIQUIDACION REDEBAN 2025'!$C$3,IF(Y496="TIPO III",'BASE LIQUIDACION REDEBAN 2025'!$C$4,IF(Y496="TIPO IV",'BASE LIQUIDACION REDEBAN 2025'!$C$5,IF(Z496="AEREO",'BASE LIQUIDACION REDEBAN 2025'!$B$6,'BASE LIQUIDACION REDEBAN 2025'!$C$5)))))))</f>
        <v>41241.0800752</v>
      </c>
      <c r="AE496" s="87">
        <f>IF(OR(W496="SOPORTE_TELEFÓNICO",W496="ENVÍO"),0,IF(Y496="TIPO I",'BASE LIQUIDACION REDEBAN 2025'!$B$10,IF(Y496="TIPO II",'BASE LIQUIDACION REDEBAN 2025'!$B$11,IF(Y496="TIPO III",'BASE LIQUIDACION REDEBAN 2025'!$B$12,'BASE LIQUIDACION REDEBAN 2025'!$B$13))))</f>
        <v>0</v>
      </c>
      <c r="AF496" s="87">
        <f t="shared" si="7"/>
        <v>41241.0800752</v>
      </c>
      <c r="AG496" s="184"/>
      <c r="AH496" s="184"/>
    </row>
    <row r="497" spans="1:34" s="79" customFormat="1" ht="13.15">
      <c r="A497" s="154" t="s">
        <v>90</v>
      </c>
      <c r="B497" s="154" t="str">
        <f>VLOOKUP(A497,'CENTRO DE COSTOS'!A:D,4,FALSE)</f>
        <v>JUAN SEBASTIÁN RÍOS CASTRILLÓN</v>
      </c>
      <c r="C497" s="154" t="str">
        <f>VLOOKUP(A497,'CENTRO DE COSTOS'!A:D,2,FALSE)</f>
        <v>0004-0005</v>
      </c>
      <c r="D497" s="154">
        <v>5001</v>
      </c>
      <c r="E497" s="154">
        <v>2585606</v>
      </c>
      <c r="F497" s="154">
        <v>74627</v>
      </c>
      <c r="G497" s="154" t="s">
        <v>2958</v>
      </c>
      <c r="H497" s="154" t="s">
        <v>197</v>
      </c>
      <c r="I497" s="154" t="s">
        <v>90</v>
      </c>
      <c r="J497" s="154" t="s">
        <v>5044</v>
      </c>
      <c r="K497" s="154" t="s">
        <v>159</v>
      </c>
      <c r="L497" s="154" t="s">
        <v>5045</v>
      </c>
      <c r="M497" s="155">
        <v>45881.470833333333</v>
      </c>
      <c r="N497" s="155">
        <v>45882.411111111112</v>
      </c>
      <c r="O497" s="154" t="s">
        <v>2961</v>
      </c>
      <c r="P497" s="154" t="s">
        <v>2962</v>
      </c>
      <c r="Q497" s="154" t="s">
        <v>3183</v>
      </c>
      <c r="R497" s="154" t="s">
        <v>3376</v>
      </c>
      <c r="S497" s="154" t="s">
        <v>220</v>
      </c>
      <c r="T497" s="180"/>
      <c r="U497" s="154" t="s">
        <v>2965</v>
      </c>
      <c r="V497" s="154" t="s">
        <v>5046</v>
      </c>
      <c r="W497" s="154" t="s">
        <v>2967</v>
      </c>
      <c r="X497" s="154" t="s">
        <v>5047</v>
      </c>
      <c r="Y497" s="154" t="s">
        <v>25</v>
      </c>
      <c r="Z497" s="154" t="s">
        <v>166</v>
      </c>
      <c r="AA497" s="154" t="s">
        <v>2327</v>
      </c>
      <c r="AB497" s="154">
        <v>1</v>
      </c>
      <c r="AC497" s="154">
        <v>0</v>
      </c>
      <c r="AD497" s="87">
        <f>IF(W497="SOPORTE_TELEFÓNICO",'BASE LIQUIDACION REDEBAN 2025'!$B$19,IF(W497="ENVÍO",'BASE LIQUIDACION REDEBAN 2025'!$C$2,IF(Y497="TIPO I",'BASE LIQUIDACION REDEBAN 2025'!$C$2,IF(Y497="TIPO II",'BASE LIQUIDACION REDEBAN 2025'!$C$3,IF(Y497="TIPO III",'BASE LIQUIDACION REDEBAN 2025'!$C$4,IF(Y497="TIPO IV",'BASE LIQUIDACION REDEBAN 2025'!$C$5,IF(Z497="AEREO",'BASE LIQUIDACION REDEBAN 2025'!$B$6,'BASE LIQUIDACION REDEBAN 2025'!$C$5)))))))</f>
        <v>65960.072302</v>
      </c>
      <c r="AE497" s="87">
        <f>IF(OR(W497="SOPORTE_TELEFÓNICO",W497="ENVÍO"),0,IF(Y497="TIPO I",'BASE LIQUIDACION REDEBAN 2025'!$B$10,IF(Y497="TIPO II",'BASE LIQUIDACION REDEBAN 2025'!$B$11,IF(Y497="TIPO III",'BASE LIQUIDACION REDEBAN 2025'!$B$12,'BASE LIQUIDACION REDEBAN 2025'!$B$13))))</f>
        <v>75096.394270399993</v>
      </c>
      <c r="AF497" s="87">
        <f t="shared" si="7"/>
        <v>65960.072302</v>
      </c>
      <c r="AG497" s="184"/>
      <c r="AH497" s="184"/>
    </row>
    <row r="498" spans="1:34" s="79" customFormat="1" ht="13.15">
      <c r="A498" s="154" t="s">
        <v>64</v>
      </c>
      <c r="B498" s="154" t="str">
        <f>VLOOKUP(A498,'CENTRO DE COSTOS'!A:D,4,FALSE)</f>
        <v>JOSE MAURICIO HERNANDEZ ROJAS</v>
      </c>
      <c r="C498" s="154" t="str">
        <f>VLOOKUP(A498,'CENTRO DE COSTOS'!A:D,2,FALSE)</f>
        <v>0004-0001</v>
      </c>
      <c r="D498" s="154">
        <v>8001</v>
      </c>
      <c r="E498" s="154">
        <v>2583390</v>
      </c>
      <c r="F498" s="154">
        <v>59821</v>
      </c>
      <c r="G498" s="154" t="s">
        <v>2958</v>
      </c>
      <c r="H498" s="154" t="s">
        <v>389</v>
      </c>
      <c r="I498" s="154" t="s">
        <v>64</v>
      </c>
      <c r="J498" s="154" t="s">
        <v>5048</v>
      </c>
      <c r="K498" s="154" t="s">
        <v>159</v>
      </c>
      <c r="L498" s="154" t="s">
        <v>5049</v>
      </c>
      <c r="M498" s="155">
        <v>45881.356944444444</v>
      </c>
      <c r="N498" s="155">
        <v>45882.413888888892</v>
      </c>
      <c r="O498" s="154" t="s">
        <v>2961</v>
      </c>
      <c r="P498" s="154" t="s">
        <v>2962</v>
      </c>
      <c r="Q498" s="154" t="s">
        <v>3017</v>
      </c>
      <c r="R498" s="154" t="s">
        <v>2972</v>
      </c>
      <c r="S498" s="154" t="s">
        <v>2973</v>
      </c>
      <c r="T498" s="180"/>
      <c r="U498" s="154" t="s">
        <v>2965</v>
      </c>
      <c r="V498" s="154" t="s">
        <v>5050</v>
      </c>
      <c r="W498" s="154" t="s">
        <v>2967</v>
      </c>
      <c r="X498" s="154" t="s">
        <v>5051</v>
      </c>
      <c r="Y498" s="154" t="s">
        <v>25</v>
      </c>
      <c r="Z498" s="154" t="s">
        <v>166</v>
      </c>
      <c r="AA498" s="154" t="s">
        <v>395</v>
      </c>
      <c r="AB498" s="154">
        <v>1</v>
      </c>
      <c r="AC498" s="154">
        <v>0</v>
      </c>
      <c r="AD498" s="87">
        <f>IF(W498="SOPORTE_TELEFÓNICO",'BASE LIQUIDACION REDEBAN 2025'!$B$19,IF(W498="ENVÍO",'BASE LIQUIDACION REDEBAN 2025'!$C$2,IF(Y498="TIPO I",'BASE LIQUIDACION REDEBAN 2025'!$C$2,IF(Y498="TIPO II",'BASE LIQUIDACION REDEBAN 2025'!$C$3,IF(Y498="TIPO III",'BASE LIQUIDACION REDEBAN 2025'!$C$4,IF(Y498="TIPO IV",'BASE LIQUIDACION REDEBAN 2025'!$C$5,IF(Z498="AEREO",'BASE LIQUIDACION REDEBAN 2025'!$B$6,'BASE LIQUIDACION REDEBAN 2025'!$C$5)))))))</f>
        <v>65960.072302</v>
      </c>
      <c r="AE498" s="87">
        <f>IF(OR(W498="SOPORTE_TELEFÓNICO",W498="ENVÍO"),0,IF(Y498="TIPO I",'BASE LIQUIDACION REDEBAN 2025'!$B$10,IF(Y498="TIPO II",'BASE LIQUIDACION REDEBAN 2025'!$B$11,IF(Y498="TIPO III",'BASE LIQUIDACION REDEBAN 2025'!$B$12,'BASE LIQUIDACION REDEBAN 2025'!$B$13))))</f>
        <v>75096.394270399993</v>
      </c>
      <c r="AF498" s="87">
        <f t="shared" si="7"/>
        <v>65960.072302</v>
      </c>
      <c r="AG498" s="184"/>
      <c r="AH498" s="184"/>
    </row>
    <row r="499" spans="1:34" s="79" customFormat="1" ht="13.15">
      <c r="A499" s="154" t="s">
        <v>92</v>
      </c>
      <c r="B499" s="154" t="str">
        <f>VLOOKUP(A499,'CENTRO DE COSTOS'!A:D,4,FALSE)</f>
        <v>KEVIN ALEXIS CORZO BUSTOS</v>
      </c>
      <c r="C499" s="154" t="str">
        <f>VLOOKUP(A499,'CENTRO DE COSTOS'!A:D,2,FALSE)</f>
        <v>0004-0007</v>
      </c>
      <c r="D499" s="154">
        <v>41001</v>
      </c>
      <c r="E499" s="154">
        <v>2588908</v>
      </c>
      <c r="F499" s="154">
        <v>62628</v>
      </c>
      <c r="G499" s="154" t="s">
        <v>2958</v>
      </c>
      <c r="H499" s="154" t="s">
        <v>249</v>
      </c>
      <c r="I499" s="154" t="s">
        <v>92</v>
      </c>
      <c r="J499" s="154" t="s">
        <v>5052</v>
      </c>
      <c r="K499" s="154" t="s">
        <v>159</v>
      </c>
      <c r="L499" s="154" t="s">
        <v>5053</v>
      </c>
      <c r="M499" s="155">
        <v>45881.747916666667</v>
      </c>
      <c r="N499" s="155">
        <v>45882.429861111108</v>
      </c>
      <c r="O499" s="154" t="s">
        <v>2961</v>
      </c>
      <c r="P499" s="154" t="s">
        <v>2962</v>
      </c>
      <c r="Q499" s="154" t="s">
        <v>3099</v>
      </c>
      <c r="R499" s="154" t="s">
        <v>3115</v>
      </c>
      <c r="S499" s="154" t="s">
        <v>220</v>
      </c>
      <c r="T499" s="180"/>
      <c r="U499" s="154" t="s">
        <v>2965</v>
      </c>
      <c r="V499" s="154" t="s">
        <v>5054</v>
      </c>
      <c r="W499" s="154" t="s">
        <v>2967</v>
      </c>
      <c r="X499" s="154" t="s">
        <v>5055</v>
      </c>
      <c r="Y499" s="154" t="s">
        <v>25</v>
      </c>
      <c r="Z499" s="154" t="s">
        <v>166</v>
      </c>
      <c r="AA499" s="154" t="s">
        <v>255</v>
      </c>
      <c r="AB499" s="154">
        <v>1</v>
      </c>
      <c r="AC499" s="154">
        <v>0</v>
      </c>
      <c r="AD499" s="87">
        <f>IF(W499="SOPORTE_TELEFÓNICO",'BASE LIQUIDACION REDEBAN 2025'!$B$19,IF(W499="ENVÍO",'BASE LIQUIDACION REDEBAN 2025'!$C$2,IF(Y499="TIPO I",'BASE LIQUIDACION REDEBAN 2025'!$C$2,IF(Y499="TIPO II",'BASE LIQUIDACION REDEBAN 2025'!$C$3,IF(Y499="TIPO III",'BASE LIQUIDACION REDEBAN 2025'!$C$4,IF(Y499="TIPO IV",'BASE LIQUIDACION REDEBAN 2025'!$C$5,IF(Z499="AEREO",'BASE LIQUIDACION REDEBAN 2025'!$B$6,'BASE LIQUIDACION REDEBAN 2025'!$C$5)))))))</f>
        <v>65960.072302</v>
      </c>
      <c r="AE499" s="87">
        <f>IF(OR(W499="SOPORTE_TELEFÓNICO",W499="ENVÍO"),0,IF(Y499="TIPO I",'BASE LIQUIDACION REDEBAN 2025'!$B$10,IF(Y499="TIPO II",'BASE LIQUIDACION REDEBAN 2025'!$B$11,IF(Y499="TIPO III",'BASE LIQUIDACION REDEBAN 2025'!$B$12,'BASE LIQUIDACION REDEBAN 2025'!$B$13))))</f>
        <v>75096.394270399993</v>
      </c>
      <c r="AF499" s="87">
        <f t="shared" si="7"/>
        <v>65960.072302</v>
      </c>
      <c r="AG499" s="184"/>
      <c r="AH499" s="184"/>
    </row>
    <row r="500" spans="1:34" s="79" customFormat="1" ht="13.15">
      <c r="A500" s="154" t="s">
        <v>90</v>
      </c>
      <c r="B500" s="154" t="str">
        <f>VLOOKUP(A500,'CENTRO DE COSTOS'!A:D,4,FALSE)</f>
        <v>JUAN SEBASTIÁN RÍOS CASTRILLÓN</v>
      </c>
      <c r="C500" s="154" t="str">
        <f>VLOOKUP(A500,'CENTRO DE COSTOS'!A:D,2,FALSE)</f>
        <v>0004-0005</v>
      </c>
      <c r="D500" s="154">
        <v>5631</v>
      </c>
      <c r="E500" s="154">
        <v>2587678</v>
      </c>
      <c r="F500" s="154">
        <v>78059</v>
      </c>
      <c r="G500" s="154" t="s">
        <v>2958</v>
      </c>
      <c r="H500" s="154" t="s">
        <v>197</v>
      </c>
      <c r="I500" s="154" t="s">
        <v>3802</v>
      </c>
      <c r="J500" s="154" t="s">
        <v>5056</v>
      </c>
      <c r="K500" s="154" t="s">
        <v>159</v>
      </c>
      <c r="L500" s="154" t="s">
        <v>5057</v>
      </c>
      <c r="M500" s="155">
        <v>45881.656944444447</v>
      </c>
      <c r="N500" s="155">
        <v>45882.4375</v>
      </c>
      <c r="O500" s="154" t="s">
        <v>2961</v>
      </c>
      <c r="P500" s="154" t="s">
        <v>2962</v>
      </c>
      <c r="Q500" s="154" t="s">
        <v>3076</v>
      </c>
      <c r="R500" s="154" t="s">
        <v>3076</v>
      </c>
      <c r="S500" s="154" t="s">
        <v>200</v>
      </c>
      <c r="T500" s="180"/>
      <c r="U500" s="154" t="s">
        <v>2965</v>
      </c>
      <c r="V500" s="154" t="s">
        <v>5058</v>
      </c>
      <c r="W500" s="154" t="s">
        <v>2967</v>
      </c>
      <c r="X500" s="154" t="s">
        <v>5059</v>
      </c>
      <c r="Y500" s="154" t="s">
        <v>25</v>
      </c>
      <c r="Z500" s="154" t="s">
        <v>166</v>
      </c>
      <c r="AA500" s="154" t="s">
        <v>1626</v>
      </c>
      <c r="AB500" s="154">
        <v>1</v>
      </c>
      <c r="AC500" s="154">
        <v>0</v>
      </c>
      <c r="AD500" s="87">
        <f>IF(W500="SOPORTE_TELEFÓNICO",'BASE LIQUIDACION REDEBAN 2025'!$B$19,IF(W500="ENVÍO",'BASE LIQUIDACION REDEBAN 2025'!$C$2,IF(Y500="TIPO I",'BASE LIQUIDACION REDEBAN 2025'!$C$2,IF(Y500="TIPO II",'BASE LIQUIDACION REDEBAN 2025'!$C$3,IF(Y500="TIPO III",'BASE LIQUIDACION REDEBAN 2025'!$C$4,IF(Y500="TIPO IV",'BASE LIQUIDACION REDEBAN 2025'!$C$5,IF(Z500="AEREO",'BASE LIQUIDACION REDEBAN 2025'!$B$6,'BASE LIQUIDACION REDEBAN 2025'!$C$5)))))))</f>
        <v>65960.072302</v>
      </c>
      <c r="AE500" s="87">
        <f>IF(OR(W500="SOPORTE_TELEFÓNICO",W500="ENVÍO"),0,IF(Y500="TIPO I",'BASE LIQUIDACION REDEBAN 2025'!$B$10,IF(Y500="TIPO II",'BASE LIQUIDACION REDEBAN 2025'!$B$11,IF(Y500="TIPO III",'BASE LIQUIDACION REDEBAN 2025'!$B$12,'BASE LIQUIDACION REDEBAN 2025'!$B$13))))</f>
        <v>75096.394270399993</v>
      </c>
      <c r="AF500" s="87">
        <f t="shared" si="7"/>
        <v>65960.072302</v>
      </c>
      <c r="AG500" s="184"/>
      <c r="AH500" s="184"/>
    </row>
    <row r="501" spans="1:34" s="79" customFormat="1" ht="13.15">
      <c r="A501" s="154" t="s">
        <v>72</v>
      </c>
      <c r="B501" s="154" t="str">
        <f>VLOOKUP(A501,'CENTRO DE COSTOS'!A:D,4,FALSE)</f>
        <v>MIGUEL JULIÁN HERNÁNDEZ GUARÍN</v>
      </c>
      <c r="C501" s="154" t="str">
        <f>VLOOKUP(A501,'CENTRO DE COSTOS'!A:D,2,FALSE)</f>
        <v>0004-0008</v>
      </c>
      <c r="D501" s="154">
        <v>68190</v>
      </c>
      <c r="E501" s="154">
        <v>2576486</v>
      </c>
      <c r="F501" s="154">
        <v>23646</v>
      </c>
      <c r="G501" s="154" t="s">
        <v>2958</v>
      </c>
      <c r="H501" s="154" t="s">
        <v>820</v>
      </c>
      <c r="I501" s="154" t="s">
        <v>5060</v>
      </c>
      <c r="J501" s="154" t="s">
        <v>5061</v>
      </c>
      <c r="K501" s="154" t="s">
        <v>159</v>
      </c>
      <c r="L501" s="154" t="s">
        <v>5062</v>
      </c>
      <c r="M501" s="155">
        <v>45880.375694444447</v>
      </c>
      <c r="N501" s="155">
        <v>45882.443055555559</v>
      </c>
      <c r="O501" s="154" t="s">
        <v>2961</v>
      </c>
      <c r="P501" s="154" t="s">
        <v>2962</v>
      </c>
      <c r="Q501" s="154" t="s">
        <v>2978</v>
      </c>
      <c r="R501" s="154" t="s">
        <v>2983</v>
      </c>
      <c r="S501" s="154" t="s">
        <v>2973</v>
      </c>
      <c r="T501" s="180"/>
      <c r="U501" s="154" t="s">
        <v>2965</v>
      </c>
      <c r="V501" s="154" t="s">
        <v>5063</v>
      </c>
      <c r="W501" s="154" t="s">
        <v>2967</v>
      </c>
      <c r="X501" s="154" t="s">
        <v>5064</v>
      </c>
      <c r="Y501" s="154" t="s">
        <v>32</v>
      </c>
      <c r="Z501" s="154" t="s">
        <v>166</v>
      </c>
      <c r="AA501" s="154" t="s">
        <v>1253</v>
      </c>
      <c r="AB501" s="154">
        <v>1</v>
      </c>
      <c r="AC501" s="154">
        <v>0</v>
      </c>
      <c r="AD501" s="87">
        <f>IF(W501="SOPORTE_TELEFÓNICO",'BASE LIQUIDACION REDEBAN 2025'!$B$19,IF(W501="ENVÍO",'BASE LIQUIDACION REDEBAN 2025'!$C$2,IF(Y501="TIPO I",'BASE LIQUIDACION REDEBAN 2025'!$C$2,IF(Y501="TIPO II",'BASE LIQUIDACION REDEBAN 2025'!$C$3,IF(Y501="TIPO III",'BASE LIQUIDACION REDEBAN 2025'!$C$4,IF(Y501="TIPO IV",'BASE LIQUIDACION REDEBAN 2025'!$C$5,IF(Z501="AEREO",'BASE LIQUIDACION REDEBAN 2025'!$B$6,'BASE LIQUIDACION REDEBAN 2025'!$C$5)))))))</f>
        <v>479588.87655000004</v>
      </c>
      <c r="AE501" s="87">
        <f>IF(OR(W501="SOPORTE_TELEFÓNICO",W501="ENVÍO"),0,IF(Y501="TIPO I",'BASE LIQUIDACION REDEBAN 2025'!$B$10,IF(Y501="TIPO II",'BASE LIQUIDACION REDEBAN 2025'!$B$11,IF(Y501="TIPO III",'BASE LIQUIDACION REDEBAN 2025'!$B$12,'BASE LIQUIDACION REDEBAN 2025'!$B$13))))</f>
        <v>196536.5258152</v>
      </c>
      <c r="AF501" s="87">
        <f t="shared" si="7"/>
        <v>479588.87655000004</v>
      </c>
      <c r="AG501" s="184"/>
      <c r="AH501" s="184"/>
    </row>
    <row r="502" spans="1:34" s="79" customFormat="1" ht="13.15">
      <c r="A502" s="154" t="s">
        <v>91</v>
      </c>
      <c r="B502" s="154" t="str">
        <f>VLOOKUP(A502,'CENTRO DE COSTOS'!A:D,4,FALSE)</f>
        <v>JOSE MAURICIO HERNANDEZ ROJAS</v>
      </c>
      <c r="C502" s="154" t="str">
        <f>VLOOKUP(A502,'CENTRO DE COSTOS'!A:D,2,FALSE)</f>
        <v>0004-0001</v>
      </c>
      <c r="D502" s="154">
        <v>23001</v>
      </c>
      <c r="E502" s="154">
        <v>2585564</v>
      </c>
      <c r="F502" s="154">
        <v>80792</v>
      </c>
      <c r="G502" s="154" t="s">
        <v>2958</v>
      </c>
      <c r="H502" s="154" t="s">
        <v>421</v>
      </c>
      <c r="I502" s="154" t="s">
        <v>91</v>
      </c>
      <c r="J502" s="154" t="s">
        <v>422</v>
      </c>
      <c r="K502" s="154" t="s">
        <v>159</v>
      </c>
      <c r="L502" s="154" t="s">
        <v>5065</v>
      </c>
      <c r="M502" s="155">
        <v>45881.467361111114</v>
      </c>
      <c r="N502" s="155">
        <v>45882.445833333331</v>
      </c>
      <c r="O502" s="154" t="s">
        <v>2961</v>
      </c>
      <c r="P502" s="154" t="s">
        <v>2962</v>
      </c>
      <c r="Q502" s="154" t="s">
        <v>3099</v>
      </c>
      <c r="R502" s="154" t="s">
        <v>3435</v>
      </c>
      <c r="S502" s="154" t="s">
        <v>2973</v>
      </c>
      <c r="T502" s="180"/>
      <c r="U502" s="154" t="s">
        <v>2965</v>
      </c>
      <c r="V502" s="154" t="s">
        <v>5066</v>
      </c>
      <c r="W502" s="154" t="s">
        <v>2967</v>
      </c>
      <c r="X502" s="154" t="s">
        <v>425</v>
      </c>
      <c r="Y502" s="154" t="s">
        <v>25</v>
      </c>
      <c r="Z502" s="154" t="s">
        <v>166</v>
      </c>
      <c r="AA502" s="154" t="s">
        <v>426</v>
      </c>
      <c r="AB502" s="154">
        <v>1</v>
      </c>
      <c r="AC502" s="154">
        <v>0</v>
      </c>
      <c r="AD502" s="87">
        <f>IF(W502="SOPORTE_TELEFÓNICO",'BASE LIQUIDACION REDEBAN 2025'!$B$19,IF(W502="ENVÍO",'BASE LIQUIDACION REDEBAN 2025'!$C$2,IF(Y502="TIPO I",'BASE LIQUIDACION REDEBAN 2025'!$C$2,IF(Y502="TIPO II",'BASE LIQUIDACION REDEBAN 2025'!$C$3,IF(Y502="TIPO III",'BASE LIQUIDACION REDEBAN 2025'!$C$4,IF(Y502="TIPO IV",'BASE LIQUIDACION REDEBAN 2025'!$C$5,IF(Z502="AEREO",'BASE LIQUIDACION REDEBAN 2025'!$B$6,'BASE LIQUIDACION REDEBAN 2025'!$C$5)))))))</f>
        <v>65960.072302</v>
      </c>
      <c r="AE502" s="87">
        <f>IF(OR(W502="SOPORTE_TELEFÓNICO",W502="ENVÍO"),0,IF(Y502="TIPO I",'BASE LIQUIDACION REDEBAN 2025'!$B$10,IF(Y502="TIPO II",'BASE LIQUIDACION REDEBAN 2025'!$B$11,IF(Y502="TIPO III",'BASE LIQUIDACION REDEBAN 2025'!$B$12,'BASE LIQUIDACION REDEBAN 2025'!$B$13))))</f>
        <v>75096.394270399993</v>
      </c>
      <c r="AF502" s="87">
        <f t="shared" si="7"/>
        <v>65960.072302</v>
      </c>
      <c r="AG502" s="184"/>
      <c r="AH502" s="184"/>
    </row>
    <row r="503" spans="1:34" s="79" customFormat="1" ht="13.15">
      <c r="A503" s="154" t="s">
        <v>72</v>
      </c>
      <c r="B503" s="154" t="str">
        <f>VLOOKUP(A503,'CENTRO DE COSTOS'!A:D,4,FALSE)</f>
        <v>MIGUEL JULIÁN HERNÁNDEZ GUARÍN</v>
      </c>
      <c r="C503" s="154" t="str">
        <f>VLOOKUP(A503,'CENTRO DE COSTOS'!A:D,2,FALSE)</f>
        <v>0004-0008</v>
      </c>
      <c r="D503" s="154">
        <v>68001</v>
      </c>
      <c r="E503" s="154">
        <v>2587228</v>
      </c>
      <c r="F503" s="154">
        <v>71344</v>
      </c>
      <c r="G503" s="154" t="s">
        <v>2958</v>
      </c>
      <c r="H503" s="154" t="s">
        <v>820</v>
      </c>
      <c r="I503" s="154" t="s">
        <v>72</v>
      </c>
      <c r="J503" s="154" t="s">
        <v>5067</v>
      </c>
      <c r="K503" s="154" t="s">
        <v>159</v>
      </c>
      <c r="L503" s="154" t="s">
        <v>5068</v>
      </c>
      <c r="M503" s="155">
        <v>45881.613888888889</v>
      </c>
      <c r="N503" s="155">
        <v>45882.448611111111</v>
      </c>
      <c r="O503" s="154" t="s">
        <v>2961</v>
      </c>
      <c r="P503" s="154" t="s">
        <v>2962</v>
      </c>
      <c r="Q503" s="154" t="s">
        <v>2971</v>
      </c>
      <c r="R503" s="154" t="s">
        <v>2972</v>
      </c>
      <c r="S503" s="154" t="s">
        <v>2973</v>
      </c>
      <c r="T503" s="180"/>
      <c r="U503" s="154" t="s">
        <v>2965</v>
      </c>
      <c r="V503" s="154" t="s">
        <v>5069</v>
      </c>
      <c r="W503" s="154" t="s">
        <v>2967</v>
      </c>
      <c r="X503" s="154" t="s">
        <v>5070</v>
      </c>
      <c r="Y503" s="154" t="s">
        <v>25</v>
      </c>
      <c r="Z503" s="154" t="s">
        <v>166</v>
      </c>
      <c r="AA503" s="154" t="s">
        <v>310</v>
      </c>
      <c r="AB503" s="154">
        <v>1</v>
      </c>
      <c r="AC503" s="154">
        <v>0</v>
      </c>
      <c r="AD503" s="87">
        <f>IF(W503="SOPORTE_TELEFÓNICO",'BASE LIQUIDACION REDEBAN 2025'!$B$19,IF(W503="ENVÍO",'BASE LIQUIDACION REDEBAN 2025'!$C$2,IF(Y503="TIPO I",'BASE LIQUIDACION REDEBAN 2025'!$C$2,IF(Y503="TIPO II",'BASE LIQUIDACION REDEBAN 2025'!$C$3,IF(Y503="TIPO III",'BASE LIQUIDACION REDEBAN 2025'!$C$4,IF(Y503="TIPO IV",'BASE LIQUIDACION REDEBAN 2025'!$C$5,IF(Z503="AEREO",'BASE LIQUIDACION REDEBAN 2025'!$B$6,'BASE LIQUIDACION REDEBAN 2025'!$C$5)))))))</f>
        <v>65960.072302</v>
      </c>
      <c r="AE503" s="87">
        <f>IF(OR(W503="SOPORTE_TELEFÓNICO",W503="ENVÍO"),0,IF(Y503="TIPO I",'BASE LIQUIDACION REDEBAN 2025'!$B$10,IF(Y503="TIPO II",'BASE LIQUIDACION REDEBAN 2025'!$B$11,IF(Y503="TIPO III",'BASE LIQUIDACION REDEBAN 2025'!$B$12,'BASE LIQUIDACION REDEBAN 2025'!$B$13))))</f>
        <v>75096.394270399993</v>
      </c>
      <c r="AF503" s="87">
        <f t="shared" si="7"/>
        <v>65960.072302</v>
      </c>
      <c r="AG503" s="184"/>
      <c r="AH503" s="184"/>
    </row>
    <row r="504" spans="1:34" s="79" customFormat="1" ht="13.15">
      <c r="A504" s="154" t="s">
        <v>98</v>
      </c>
      <c r="B504" s="154" t="str">
        <f>VLOOKUP(A504,'CENTRO DE COSTOS'!A:D,4,FALSE)</f>
        <v>MIGUEL JULIÁN HERNÁNDEZ GUARÍN</v>
      </c>
      <c r="C504" s="154" t="str">
        <f>VLOOKUP(A504,'CENTRO DE COSTOS'!A:D,2,FALSE)</f>
        <v>0004-0008</v>
      </c>
      <c r="D504" s="154">
        <v>25183</v>
      </c>
      <c r="E504" s="154">
        <v>2585539</v>
      </c>
      <c r="F504" s="154">
        <v>78001</v>
      </c>
      <c r="G504" s="154" t="s">
        <v>2958</v>
      </c>
      <c r="H504" s="154" t="s">
        <v>470</v>
      </c>
      <c r="I504" s="154" t="s">
        <v>5071</v>
      </c>
      <c r="J504" s="154" t="s">
        <v>5072</v>
      </c>
      <c r="K504" s="154" t="s">
        <v>159</v>
      </c>
      <c r="L504" s="154" t="s">
        <v>5073</v>
      </c>
      <c r="M504" s="155">
        <v>45881.464583333334</v>
      </c>
      <c r="N504" s="155">
        <v>45882.451388888891</v>
      </c>
      <c r="O504" s="154" t="s">
        <v>2961</v>
      </c>
      <c r="P504" s="154" t="s">
        <v>2988</v>
      </c>
      <c r="Q504" s="154" t="s">
        <v>2963</v>
      </c>
      <c r="R504" s="154" t="s">
        <v>3326</v>
      </c>
      <c r="S504" s="154" t="s">
        <v>2973</v>
      </c>
      <c r="T504" s="180"/>
      <c r="U504" s="154" t="s">
        <v>2965</v>
      </c>
      <c r="V504" s="154" t="s">
        <v>5074</v>
      </c>
      <c r="W504" s="154" t="s">
        <v>2967</v>
      </c>
      <c r="X504" s="154" t="s">
        <v>5075</v>
      </c>
      <c r="Y504" s="154" t="s">
        <v>28</v>
      </c>
      <c r="Z504" s="154" t="s">
        <v>166</v>
      </c>
      <c r="AA504" s="154" t="s">
        <v>247</v>
      </c>
      <c r="AB504" s="154">
        <v>1</v>
      </c>
      <c r="AC504" s="154">
        <v>0</v>
      </c>
      <c r="AD504" s="87">
        <f>IF(W504="SOPORTE_TELEFÓNICO",'BASE LIQUIDACION REDEBAN 2025'!$B$19,IF(W504="ENVÍO",'BASE LIQUIDACION REDEBAN 2025'!$C$2,IF(Y504="TIPO I",'BASE LIQUIDACION REDEBAN 2025'!$C$2,IF(Y504="TIPO II",'BASE LIQUIDACION REDEBAN 2025'!$C$3,IF(Y504="TIPO III",'BASE LIQUIDACION REDEBAN 2025'!$C$4,IF(Y504="TIPO IV",'BASE LIQUIDACION REDEBAN 2025'!$C$5,IF(Z504="AEREO",'BASE LIQUIDACION REDEBAN 2025'!$B$6,'BASE LIQUIDACION REDEBAN 2025'!$C$5)))))))</f>
        <v>144967.87232000002</v>
      </c>
      <c r="AE504" s="87">
        <f>IF(OR(W504="SOPORTE_TELEFÓNICO",W504="ENVÍO"),0,IF(Y504="TIPO I",'BASE LIQUIDACION REDEBAN 2025'!$B$10,IF(Y504="TIPO II",'BASE LIQUIDACION REDEBAN 2025'!$B$11,IF(Y504="TIPO III",'BASE LIQUIDACION REDEBAN 2025'!$B$12,'BASE LIQUIDACION REDEBAN 2025'!$B$13))))</f>
        <v>140395.6348884</v>
      </c>
      <c r="AF504" s="87">
        <f t="shared" si="7"/>
        <v>144967.87232000002</v>
      </c>
      <c r="AG504" s="184"/>
      <c r="AH504" s="184"/>
    </row>
    <row r="505" spans="1:34" s="79" customFormat="1" ht="13.15">
      <c r="A505" s="154" t="s">
        <v>90</v>
      </c>
      <c r="B505" s="154" t="str">
        <f>VLOOKUP(A505,'CENTRO DE COSTOS'!A:D,4,FALSE)</f>
        <v>JUAN SEBASTIÁN RÍOS CASTRILLÓN</v>
      </c>
      <c r="C505" s="154" t="str">
        <f>VLOOKUP(A505,'CENTRO DE COSTOS'!A:D,2,FALSE)</f>
        <v>0004-0005</v>
      </c>
      <c r="D505" s="154">
        <v>5631</v>
      </c>
      <c r="E505" s="154">
        <v>2586410</v>
      </c>
      <c r="F505" s="154">
        <v>35686</v>
      </c>
      <c r="G505" s="154" t="s">
        <v>2958</v>
      </c>
      <c r="H505" s="154" t="s">
        <v>197</v>
      </c>
      <c r="I505" s="154" t="s">
        <v>3802</v>
      </c>
      <c r="J505" s="154" t="s">
        <v>5076</v>
      </c>
      <c r="K505" s="154" t="s">
        <v>159</v>
      </c>
      <c r="L505" s="154" t="s">
        <v>5077</v>
      </c>
      <c r="M505" s="155">
        <v>45881.532638888886</v>
      </c>
      <c r="N505" s="155">
        <v>45882.45416666667</v>
      </c>
      <c r="O505" s="154" t="s">
        <v>2961</v>
      </c>
      <c r="P505" s="154" t="s">
        <v>2988</v>
      </c>
      <c r="Q505" s="154" t="s">
        <v>2978</v>
      </c>
      <c r="R505" s="154" t="s">
        <v>3124</v>
      </c>
      <c r="S505" s="154" t="s">
        <v>200</v>
      </c>
      <c r="T505" s="180"/>
      <c r="U505" s="154" t="s">
        <v>2965</v>
      </c>
      <c r="V505" s="154" t="s">
        <v>5078</v>
      </c>
      <c r="W505" s="154" t="s">
        <v>2967</v>
      </c>
      <c r="X505" s="154" t="s">
        <v>5079</v>
      </c>
      <c r="Y505" s="154" t="s">
        <v>25</v>
      </c>
      <c r="Z505" s="154" t="s">
        <v>166</v>
      </c>
      <c r="AA505" s="154" t="s">
        <v>1626</v>
      </c>
      <c r="AB505" s="154">
        <v>1</v>
      </c>
      <c r="AC505" s="154">
        <v>0</v>
      </c>
      <c r="AD505" s="87">
        <f>IF(W505="SOPORTE_TELEFÓNICO",'BASE LIQUIDACION REDEBAN 2025'!$B$19,IF(W505="ENVÍO",'BASE LIQUIDACION REDEBAN 2025'!$C$2,IF(Y505="TIPO I",'BASE LIQUIDACION REDEBAN 2025'!$C$2,IF(Y505="TIPO II",'BASE LIQUIDACION REDEBAN 2025'!$C$3,IF(Y505="TIPO III",'BASE LIQUIDACION REDEBAN 2025'!$C$4,IF(Y505="TIPO IV",'BASE LIQUIDACION REDEBAN 2025'!$C$5,IF(Z505="AEREO",'BASE LIQUIDACION REDEBAN 2025'!$B$6,'BASE LIQUIDACION REDEBAN 2025'!$C$5)))))))</f>
        <v>65960.072302</v>
      </c>
      <c r="AE505" s="87">
        <f>IF(OR(W505="SOPORTE_TELEFÓNICO",W505="ENVÍO"),0,IF(Y505="TIPO I",'BASE LIQUIDACION REDEBAN 2025'!$B$10,IF(Y505="TIPO II",'BASE LIQUIDACION REDEBAN 2025'!$B$11,IF(Y505="TIPO III",'BASE LIQUIDACION REDEBAN 2025'!$B$12,'BASE LIQUIDACION REDEBAN 2025'!$B$13))))</f>
        <v>75096.394270399993</v>
      </c>
      <c r="AF505" s="87">
        <f t="shared" si="7"/>
        <v>65960.072302</v>
      </c>
      <c r="AG505" s="184"/>
      <c r="AH505" s="184"/>
    </row>
    <row r="506" spans="1:34" s="79" customFormat="1" ht="13.15">
      <c r="A506" s="154" t="s">
        <v>64</v>
      </c>
      <c r="B506" s="154" t="str">
        <f>VLOOKUP(A506,'CENTRO DE COSTOS'!A:D,4,FALSE)</f>
        <v>JOSE MAURICIO HERNANDEZ ROJAS</v>
      </c>
      <c r="C506" s="154" t="str">
        <f>VLOOKUP(A506,'CENTRO DE COSTOS'!A:D,2,FALSE)</f>
        <v>0004-0001</v>
      </c>
      <c r="D506" s="154">
        <v>8001</v>
      </c>
      <c r="E506" s="154">
        <v>2586132</v>
      </c>
      <c r="F506" s="154">
        <v>50448</v>
      </c>
      <c r="G506" s="154" t="s">
        <v>2958</v>
      </c>
      <c r="H506" s="154" t="s">
        <v>389</v>
      </c>
      <c r="I506" s="154" t="s">
        <v>64</v>
      </c>
      <c r="J506" s="154" t="s">
        <v>5080</v>
      </c>
      <c r="K506" s="154" t="s">
        <v>159</v>
      </c>
      <c r="L506" s="154" t="s">
        <v>5081</v>
      </c>
      <c r="M506" s="155">
        <v>45881.499305555553</v>
      </c>
      <c r="N506" s="155">
        <v>45882.467361111114</v>
      </c>
      <c r="O506" s="154" t="s">
        <v>2961</v>
      </c>
      <c r="P506" s="154" t="s">
        <v>2962</v>
      </c>
      <c r="Q506" s="154" t="s">
        <v>2971</v>
      </c>
      <c r="R506" s="154" t="s">
        <v>3001</v>
      </c>
      <c r="S506" s="154" t="s">
        <v>2973</v>
      </c>
      <c r="T506" s="180"/>
      <c r="U506" s="154" t="s">
        <v>2965</v>
      </c>
      <c r="V506" s="154" t="s">
        <v>5082</v>
      </c>
      <c r="W506" s="154" t="s">
        <v>2967</v>
      </c>
      <c r="X506" s="154" t="s">
        <v>5083</v>
      </c>
      <c r="Y506" s="154" t="s">
        <v>25</v>
      </c>
      <c r="Z506" s="154" t="s">
        <v>166</v>
      </c>
      <c r="AA506" s="154" t="s">
        <v>395</v>
      </c>
      <c r="AB506" s="154">
        <v>1</v>
      </c>
      <c r="AC506" s="154">
        <v>0</v>
      </c>
      <c r="AD506" s="87">
        <f>IF(W506="SOPORTE_TELEFÓNICO",'BASE LIQUIDACION REDEBAN 2025'!$B$19,IF(W506="ENVÍO",'BASE LIQUIDACION REDEBAN 2025'!$C$2,IF(Y506="TIPO I",'BASE LIQUIDACION REDEBAN 2025'!$C$2,IF(Y506="TIPO II",'BASE LIQUIDACION REDEBAN 2025'!$C$3,IF(Y506="TIPO III",'BASE LIQUIDACION REDEBAN 2025'!$C$4,IF(Y506="TIPO IV",'BASE LIQUIDACION REDEBAN 2025'!$C$5,IF(Z506="AEREO",'BASE LIQUIDACION REDEBAN 2025'!$B$6,'BASE LIQUIDACION REDEBAN 2025'!$C$5)))))))</f>
        <v>65960.072302</v>
      </c>
      <c r="AE506" s="87">
        <f>IF(OR(W506="SOPORTE_TELEFÓNICO",W506="ENVÍO"),0,IF(Y506="TIPO I",'BASE LIQUIDACION REDEBAN 2025'!$B$10,IF(Y506="TIPO II",'BASE LIQUIDACION REDEBAN 2025'!$B$11,IF(Y506="TIPO III",'BASE LIQUIDACION REDEBAN 2025'!$B$12,'BASE LIQUIDACION REDEBAN 2025'!$B$13))))</f>
        <v>75096.394270399993</v>
      </c>
      <c r="AF506" s="87">
        <f t="shared" si="7"/>
        <v>65960.072302</v>
      </c>
      <c r="AG506" s="184"/>
      <c r="AH506" s="184"/>
    </row>
    <row r="507" spans="1:34" s="79" customFormat="1" ht="13.15">
      <c r="A507" s="154" t="s">
        <v>90</v>
      </c>
      <c r="B507" s="154" t="str">
        <f>VLOOKUP(A507,'CENTRO DE COSTOS'!A:D,4,FALSE)</f>
        <v>JUAN SEBASTIÁN RÍOS CASTRILLÓN</v>
      </c>
      <c r="C507" s="154" t="str">
        <f>VLOOKUP(A507,'CENTRO DE COSTOS'!A:D,2,FALSE)</f>
        <v>0004-0005</v>
      </c>
      <c r="D507" s="154">
        <v>5088</v>
      </c>
      <c r="E507" s="154">
        <v>2585996</v>
      </c>
      <c r="F507" s="154">
        <v>68709</v>
      </c>
      <c r="G507" s="154" t="s">
        <v>2958</v>
      </c>
      <c r="H507" s="154" t="s">
        <v>197</v>
      </c>
      <c r="I507" s="154" t="s">
        <v>211</v>
      </c>
      <c r="J507" s="154" t="s">
        <v>5084</v>
      </c>
      <c r="K507" s="154" t="s">
        <v>159</v>
      </c>
      <c r="L507" s="154" t="s">
        <v>5085</v>
      </c>
      <c r="M507" s="155">
        <v>45881.504166666666</v>
      </c>
      <c r="N507" s="155">
        <v>45882.470833333333</v>
      </c>
      <c r="O507" s="154" t="s">
        <v>2961</v>
      </c>
      <c r="P507" s="154" t="s">
        <v>2988</v>
      </c>
      <c r="Q507" s="154" t="s">
        <v>3257</v>
      </c>
      <c r="R507" s="154" t="s">
        <v>3258</v>
      </c>
      <c r="S507" s="154" t="s">
        <v>2973</v>
      </c>
      <c r="T507" s="180"/>
      <c r="U507" s="154" t="s">
        <v>2965</v>
      </c>
      <c r="V507" s="154" t="s">
        <v>5086</v>
      </c>
      <c r="W507" s="154" t="s">
        <v>2967</v>
      </c>
      <c r="X507" s="154" t="s">
        <v>5087</v>
      </c>
      <c r="Y507" s="154" t="s">
        <v>25</v>
      </c>
      <c r="Z507" s="154" t="s">
        <v>166</v>
      </c>
      <c r="AA507" s="154" t="s">
        <v>2327</v>
      </c>
      <c r="AB507" s="154">
        <v>1</v>
      </c>
      <c r="AC507" s="154">
        <v>0</v>
      </c>
      <c r="AD507" s="87">
        <f>IF(W507="SOPORTE_TELEFÓNICO",'BASE LIQUIDACION REDEBAN 2025'!$B$19,IF(W507="ENVÍO",'BASE LIQUIDACION REDEBAN 2025'!$C$2,IF(Y507="TIPO I",'BASE LIQUIDACION REDEBAN 2025'!$C$2,IF(Y507="TIPO II",'BASE LIQUIDACION REDEBAN 2025'!$C$3,IF(Y507="TIPO III",'BASE LIQUIDACION REDEBAN 2025'!$C$4,IF(Y507="TIPO IV",'BASE LIQUIDACION REDEBAN 2025'!$C$5,IF(Z507="AEREO",'BASE LIQUIDACION REDEBAN 2025'!$B$6,'BASE LIQUIDACION REDEBAN 2025'!$C$5)))))))</f>
        <v>65960.072302</v>
      </c>
      <c r="AE507" s="87">
        <f>IF(OR(W507="SOPORTE_TELEFÓNICO",W507="ENVÍO"),0,IF(Y507="TIPO I",'BASE LIQUIDACION REDEBAN 2025'!$B$10,IF(Y507="TIPO II",'BASE LIQUIDACION REDEBAN 2025'!$B$11,IF(Y507="TIPO III",'BASE LIQUIDACION REDEBAN 2025'!$B$12,'BASE LIQUIDACION REDEBAN 2025'!$B$13))))</f>
        <v>75096.394270399993</v>
      </c>
      <c r="AF507" s="87">
        <f t="shared" si="7"/>
        <v>65960.072302</v>
      </c>
      <c r="AG507" s="184"/>
      <c r="AH507" s="184"/>
    </row>
    <row r="508" spans="1:34" s="79" customFormat="1" ht="13.15">
      <c r="A508" s="154" t="s">
        <v>90</v>
      </c>
      <c r="B508" s="154" t="str">
        <f>VLOOKUP(A508,'CENTRO DE COSTOS'!A:D,4,FALSE)</f>
        <v>JUAN SEBASTIÁN RÍOS CASTRILLÓN</v>
      </c>
      <c r="C508" s="154" t="str">
        <f>VLOOKUP(A508,'CENTRO DE COSTOS'!A:D,2,FALSE)</f>
        <v>0004-0005</v>
      </c>
      <c r="D508" s="154">
        <v>5001</v>
      </c>
      <c r="E508" s="154">
        <v>2586078</v>
      </c>
      <c r="F508" s="154">
        <v>34265</v>
      </c>
      <c r="G508" s="154" t="s">
        <v>2958</v>
      </c>
      <c r="H508" s="154" t="s">
        <v>197</v>
      </c>
      <c r="I508" s="154" t="s">
        <v>90</v>
      </c>
      <c r="J508" s="154" t="s">
        <v>5088</v>
      </c>
      <c r="K508" s="154" t="s">
        <v>159</v>
      </c>
      <c r="L508" s="154" t="s">
        <v>5089</v>
      </c>
      <c r="M508" s="155">
        <v>45881.518055555556</v>
      </c>
      <c r="N508" s="155">
        <v>45882.476388888892</v>
      </c>
      <c r="O508" s="154" t="s">
        <v>2961</v>
      </c>
      <c r="P508" s="154" t="s">
        <v>2962</v>
      </c>
      <c r="Q508" s="154" t="s">
        <v>3017</v>
      </c>
      <c r="R508" s="154" t="s">
        <v>2972</v>
      </c>
      <c r="S508" s="154" t="s">
        <v>2973</v>
      </c>
      <c r="T508" s="180"/>
      <c r="U508" s="154" t="s">
        <v>2965</v>
      </c>
      <c r="V508" s="154" t="s">
        <v>5090</v>
      </c>
      <c r="W508" s="154" t="s">
        <v>2967</v>
      </c>
      <c r="X508" s="154" t="s">
        <v>5091</v>
      </c>
      <c r="Y508" s="154" t="s">
        <v>25</v>
      </c>
      <c r="Z508" s="154" t="s">
        <v>166</v>
      </c>
      <c r="AA508" s="154" t="s">
        <v>3209</v>
      </c>
      <c r="AB508" s="154">
        <v>1</v>
      </c>
      <c r="AC508" s="154">
        <v>0</v>
      </c>
      <c r="AD508" s="87">
        <f>IF(W508="SOPORTE_TELEFÓNICO",'BASE LIQUIDACION REDEBAN 2025'!$B$19,IF(W508="ENVÍO",'BASE LIQUIDACION REDEBAN 2025'!$C$2,IF(Y508="TIPO I",'BASE LIQUIDACION REDEBAN 2025'!$C$2,IF(Y508="TIPO II",'BASE LIQUIDACION REDEBAN 2025'!$C$3,IF(Y508="TIPO III",'BASE LIQUIDACION REDEBAN 2025'!$C$4,IF(Y508="TIPO IV",'BASE LIQUIDACION REDEBAN 2025'!$C$5,IF(Z508="AEREO",'BASE LIQUIDACION REDEBAN 2025'!$B$6,'BASE LIQUIDACION REDEBAN 2025'!$C$5)))))))</f>
        <v>65960.072302</v>
      </c>
      <c r="AE508" s="87">
        <f>IF(OR(W508="SOPORTE_TELEFÓNICO",W508="ENVÍO"),0,IF(Y508="TIPO I",'BASE LIQUIDACION REDEBAN 2025'!$B$10,IF(Y508="TIPO II",'BASE LIQUIDACION REDEBAN 2025'!$B$11,IF(Y508="TIPO III",'BASE LIQUIDACION REDEBAN 2025'!$B$12,'BASE LIQUIDACION REDEBAN 2025'!$B$13))))</f>
        <v>75096.394270399993</v>
      </c>
      <c r="AF508" s="87">
        <f t="shared" si="7"/>
        <v>65960.072302</v>
      </c>
      <c r="AG508" s="184"/>
      <c r="AH508" s="184"/>
    </row>
    <row r="509" spans="1:34" s="79" customFormat="1" ht="13.15">
      <c r="A509" s="154" t="s">
        <v>72</v>
      </c>
      <c r="B509" s="154" t="str">
        <f>VLOOKUP(A509,'CENTRO DE COSTOS'!A:D,4,FALSE)</f>
        <v>MIGUEL JULIÁN HERNÁNDEZ GUARÍN</v>
      </c>
      <c r="C509" s="154" t="str">
        <f>VLOOKUP(A509,'CENTRO DE COSTOS'!A:D,2,FALSE)</f>
        <v>0004-0008</v>
      </c>
      <c r="D509" s="154">
        <v>68547</v>
      </c>
      <c r="E509" s="154">
        <v>2588786</v>
      </c>
      <c r="F509" s="154">
        <v>71553</v>
      </c>
      <c r="G509" s="154" t="s">
        <v>2958</v>
      </c>
      <c r="H509" s="154" t="s">
        <v>820</v>
      </c>
      <c r="I509" s="154" t="s">
        <v>844</v>
      </c>
      <c r="J509" s="154" t="s">
        <v>5092</v>
      </c>
      <c r="K509" s="154" t="s">
        <v>159</v>
      </c>
      <c r="L509" s="154" t="s">
        <v>5093</v>
      </c>
      <c r="M509" s="155">
        <v>45882.333333333336</v>
      </c>
      <c r="N509" s="155">
        <v>45882.481944444444</v>
      </c>
      <c r="O509" s="154" t="s">
        <v>2961</v>
      </c>
      <c r="P509" s="154" t="s">
        <v>2962</v>
      </c>
      <c r="Q509" s="154" t="s">
        <v>5094</v>
      </c>
      <c r="R509" s="154" t="s">
        <v>4045</v>
      </c>
      <c r="S509" s="154" t="s">
        <v>200</v>
      </c>
      <c r="T509" s="180"/>
      <c r="U509" s="154" t="s">
        <v>2965</v>
      </c>
      <c r="V509" s="154" t="s">
        <v>5095</v>
      </c>
      <c r="W509" s="154" t="s">
        <v>2967</v>
      </c>
      <c r="X509" s="154" t="s">
        <v>5096</v>
      </c>
      <c r="Y509" s="154" t="s">
        <v>28</v>
      </c>
      <c r="Z509" s="154" t="s">
        <v>166</v>
      </c>
      <c r="AA509" s="154" t="s">
        <v>438</v>
      </c>
      <c r="AB509" s="154">
        <v>1</v>
      </c>
      <c r="AC509" s="154">
        <v>0</v>
      </c>
      <c r="AD509" s="87">
        <f>IF(W509="SOPORTE_TELEFÓNICO",'BASE LIQUIDACION REDEBAN 2025'!$B$19,IF(W509="ENVÍO",'BASE LIQUIDACION REDEBAN 2025'!$C$2,IF(Y509="TIPO I",'BASE LIQUIDACION REDEBAN 2025'!$C$2,IF(Y509="TIPO II",'BASE LIQUIDACION REDEBAN 2025'!$C$3,IF(Y509="TIPO III",'BASE LIQUIDACION REDEBAN 2025'!$C$4,IF(Y509="TIPO IV",'BASE LIQUIDACION REDEBAN 2025'!$C$5,IF(Z509="AEREO",'BASE LIQUIDACION REDEBAN 2025'!$B$6,'BASE LIQUIDACION REDEBAN 2025'!$C$5)))))))</f>
        <v>144967.87232000002</v>
      </c>
      <c r="AE509" s="87">
        <f>IF(OR(W509="SOPORTE_TELEFÓNICO",W509="ENVÍO"),0,IF(Y509="TIPO I",'BASE LIQUIDACION REDEBAN 2025'!$B$10,IF(Y509="TIPO II",'BASE LIQUIDACION REDEBAN 2025'!$B$11,IF(Y509="TIPO III",'BASE LIQUIDACION REDEBAN 2025'!$B$12,'BASE LIQUIDACION REDEBAN 2025'!$B$13))))</f>
        <v>140395.6348884</v>
      </c>
      <c r="AF509" s="87">
        <f t="shared" si="7"/>
        <v>144967.87232000002</v>
      </c>
      <c r="AG509" s="184"/>
      <c r="AH509" s="184"/>
    </row>
    <row r="510" spans="1:34" s="79" customFormat="1" ht="13.15">
      <c r="A510" s="154" t="s">
        <v>94</v>
      </c>
      <c r="B510" s="154" t="str">
        <f>VLOOKUP(A510,'CENTRO DE COSTOS'!A:D,4,FALSE)</f>
        <v>DIEGO FERNANDO HENAO CARDONA</v>
      </c>
      <c r="C510" s="154" t="str">
        <f>VLOOKUP(A510,'CENTRO DE COSTOS'!A:D,2,FALSE)</f>
        <v>0004-0002</v>
      </c>
      <c r="D510" s="154">
        <v>66001</v>
      </c>
      <c r="E510" s="154">
        <v>2582190</v>
      </c>
      <c r="F510" s="154">
        <v>76555</v>
      </c>
      <c r="G510" s="154" t="s">
        <v>2958</v>
      </c>
      <c r="H510" s="154" t="s">
        <v>606</v>
      </c>
      <c r="I510" s="154" t="s">
        <v>94</v>
      </c>
      <c r="J510" s="154" t="s">
        <v>5097</v>
      </c>
      <c r="K510" s="154" t="s">
        <v>159</v>
      </c>
      <c r="L510" s="154" t="s">
        <v>5098</v>
      </c>
      <c r="M510" s="155">
        <v>45881.333333333336</v>
      </c>
      <c r="N510" s="155">
        <v>45882.48541666667</v>
      </c>
      <c r="O510" s="154" t="s">
        <v>2961</v>
      </c>
      <c r="P510" s="154" t="s">
        <v>2962</v>
      </c>
      <c r="Q510" s="154" t="s">
        <v>3183</v>
      </c>
      <c r="R510" s="154" t="s">
        <v>2972</v>
      </c>
      <c r="S510" s="154" t="s">
        <v>200</v>
      </c>
      <c r="T510" s="180"/>
      <c r="U510" s="154" t="s">
        <v>2965</v>
      </c>
      <c r="V510" s="154" t="s">
        <v>5099</v>
      </c>
      <c r="W510" s="154" t="s">
        <v>2967</v>
      </c>
      <c r="X510" s="154" t="s">
        <v>5100</v>
      </c>
      <c r="Y510" s="154" t="s">
        <v>25</v>
      </c>
      <c r="Z510" s="154" t="s">
        <v>166</v>
      </c>
      <c r="AA510" s="154" t="s">
        <v>495</v>
      </c>
      <c r="AB510" s="154">
        <v>1</v>
      </c>
      <c r="AC510" s="154">
        <v>0</v>
      </c>
      <c r="AD510" s="87">
        <f>IF(W510="SOPORTE_TELEFÓNICO",'BASE LIQUIDACION REDEBAN 2025'!$B$19,IF(W510="ENVÍO",'BASE LIQUIDACION REDEBAN 2025'!$C$2,IF(Y510="TIPO I",'BASE LIQUIDACION REDEBAN 2025'!$C$2,IF(Y510="TIPO II",'BASE LIQUIDACION REDEBAN 2025'!$C$3,IF(Y510="TIPO III",'BASE LIQUIDACION REDEBAN 2025'!$C$4,IF(Y510="TIPO IV",'BASE LIQUIDACION REDEBAN 2025'!$C$5,IF(Z510="AEREO",'BASE LIQUIDACION REDEBAN 2025'!$B$6,'BASE LIQUIDACION REDEBAN 2025'!$C$5)))))))</f>
        <v>65960.072302</v>
      </c>
      <c r="AE510" s="87">
        <f>IF(OR(W510="SOPORTE_TELEFÓNICO",W510="ENVÍO"),0,IF(Y510="TIPO I",'BASE LIQUIDACION REDEBAN 2025'!$B$10,IF(Y510="TIPO II",'BASE LIQUIDACION REDEBAN 2025'!$B$11,IF(Y510="TIPO III",'BASE LIQUIDACION REDEBAN 2025'!$B$12,'BASE LIQUIDACION REDEBAN 2025'!$B$13))))</f>
        <v>75096.394270399993</v>
      </c>
      <c r="AF510" s="87">
        <f t="shared" si="7"/>
        <v>65960.072302</v>
      </c>
      <c r="AG510" s="184"/>
      <c r="AH510" s="184"/>
    </row>
    <row r="511" spans="1:34" s="79" customFormat="1" ht="13.15">
      <c r="A511" s="154" t="s">
        <v>72</v>
      </c>
      <c r="B511" s="154" t="str">
        <f>VLOOKUP(A511,'CENTRO DE COSTOS'!A:D,4,FALSE)</f>
        <v>MIGUEL JULIÁN HERNÁNDEZ GUARÍN</v>
      </c>
      <c r="C511" s="154" t="str">
        <f>VLOOKUP(A511,'CENTRO DE COSTOS'!A:D,2,FALSE)</f>
        <v>0004-0008</v>
      </c>
      <c r="D511" s="154">
        <v>68001</v>
      </c>
      <c r="E511" s="154">
        <v>2582514</v>
      </c>
      <c r="F511" s="154">
        <v>43942</v>
      </c>
      <c r="G511" s="154" t="s">
        <v>2958</v>
      </c>
      <c r="H511" s="154" t="s">
        <v>820</v>
      </c>
      <c r="I511" s="154" t="s">
        <v>72</v>
      </c>
      <c r="J511" s="154" t="s">
        <v>5101</v>
      </c>
      <c r="K511" s="154" t="s">
        <v>159</v>
      </c>
      <c r="L511" s="154" t="s">
        <v>5102</v>
      </c>
      <c r="M511" s="155">
        <v>45881.333333333336</v>
      </c>
      <c r="N511" s="155">
        <v>45882.494444444441</v>
      </c>
      <c r="O511" s="154" t="s">
        <v>2961</v>
      </c>
      <c r="P511" s="154" t="s">
        <v>2962</v>
      </c>
      <c r="Q511" s="154" t="s">
        <v>3046</v>
      </c>
      <c r="R511" s="154" t="s">
        <v>2972</v>
      </c>
      <c r="S511" s="154" t="s">
        <v>2973</v>
      </c>
      <c r="T511" s="180"/>
      <c r="U511" s="154" t="s">
        <v>2965</v>
      </c>
      <c r="V511" s="154" t="s">
        <v>5103</v>
      </c>
      <c r="W511" s="154" t="s">
        <v>2967</v>
      </c>
      <c r="X511" s="154" t="s">
        <v>5104</v>
      </c>
      <c r="Y511" s="154" t="s">
        <v>25</v>
      </c>
      <c r="Z511" s="154" t="s">
        <v>166</v>
      </c>
      <c r="AA511" s="154" t="s">
        <v>310</v>
      </c>
      <c r="AB511" s="154">
        <v>1</v>
      </c>
      <c r="AC511" s="154">
        <v>0</v>
      </c>
      <c r="AD511" s="87">
        <f>IF(W511="SOPORTE_TELEFÓNICO",'BASE LIQUIDACION REDEBAN 2025'!$B$19,IF(W511="ENVÍO",'BASE LIQUIDACION REDEBAN 2025'!$C$2,IF(Y511="TIPO I",'BASE LIQUIDACION REDEBAN 2025'!$C$2,IF(Y511="TIPO II",'BASE LIQUIDACION REDEBAN 2025'!$C$3,IF(Y511="TIPO III",'BASE LIQUIDACION REDEBAN 2025'!$C$4,IF(Y511="TIPO IV",'BASE LIQUIDACION REDEBAN 2025'!$C$5,IF(Z511="AEREO",'BASE LIQUIDACION REDEBAN 2025'!$B$6,'BASE LIQUIDACION REDEBAN 2025'!$C$5)))))))</f>
        <v>65960.072302</v>
      </c>
      <c r="AE511" s="87">
        <f>IF(OR(W511="SOPORTE_TELEFÓNICO",W511="ENVÍO"),0,IF(Y511="TIPO I",'BASE LIQUIDACION REDEBAN 2025'!$B$10,IF(Y511="TIPO II",'BASE LIQUIDACION REDEBAN 2025'!$B$11,IF(Y511="TIPO III",'BASE LIQUIDACION REDEBAN 2025'!$B$12,'BASE LIQUIDACION REDEBAN 2025'!$B$13))))</f>
        <v>75096.394270399993</v>
      </c>
      <c r="AF511" s="87">
        <f t="shared" si="7"/>
        <v>65960.072302</v>
      </c>
      <c r="AG511" s="184"/>
      <c r="AH511" s="184"/>
    </row>
    <row r="512" spans="1:34" s="79" customFormat="1" ht="13.15">
      <c r="A512" s="154" t="s">
        <v>90</v>
      </c>
      <c r="B512" s="154" t="str">
        <f>VLOOKUP(A512,'CENTRO DE COSTOS'!A:D,4,FALSE)</f>
        <v>JUAN SEBASTIÁN RÍOS CASTRILLÓN</v>
      </c>
      <c r="C512" s="154" t="str">
        <f>VLOOKUP(A512,'CENTRO DE COSTOS'!A:D,2,FALSE)</f>
        <v>0004-0005</v>
      </c>
      <c r="D512" s="154">
        <v>5360</v>
      </c>
      <c r="E512" s="154">
        <v>2590569</v>
      </c>
      <c r="F512" s="154">
        <v>12495</v>
      </c>
      <c r="G512" s="154" t="s">
        <v>2958</v>
      </c>
      <c r="H512" s="154" t="s">
        <v>197</v>
      </c>
      <c r="I512" s="154" t="s">
        <v>3607</v>
      </c>
      <c r="J512" s="154" t="s">
        <v>4800</v>
      </c>
      <c r="K512" s="154" t="s">
        <v>159</v>
      </c>
      <c r="L512" s="154" t="s">
        <v>5105</v>
      </c>
      <c r="M512" s="155">
        <v>45882.399305555555</v>
      </c>
      <c r="N512" s="155">
        <v>45882.500694444447</v>
      </c>
      <c r="O512" s="154" t="s">
        <v>2961</v>
      </c>
      <c r="P512" s="154" t="s">
        <v>2988</v>
      </c>
      <c r="Q512" s="154" t="s">
        <v>3257</v>
      </c>
      <c r="R512" s="154" t="s">
        <v>3258</v>
      </c>
      <c r="S512" s="154" t="s">
        <v>220</v>
      </c>
      <c r="T512" s="180"/>
      <c r="U512" s="154" t="s">
        <v>2965</v>
      </c>
      <c r="V512" s="154" t="s">
        <v>5106</v>
      </c>
      <c r="W512" s="154" t="s">
        <v>2967</v>
      </c>
      <c r="X512" s="154" t="s">
        <v>4803</v>
      </c>
      <c r="Y512" s="154" t="s">
        <v>25</v>
      </c>
      <c r="Z512" s="154" t="s">
        <v>166</v>
      </c>
      <c r="AA512" s="154" t="s">
        <v>1626</v>
      </c>
      <c r="AB512" s="154">
        <v>1</v>
      </c>
      <c r="AC512" s="154">
        <v>0</v>
      </c>
      <c r="AD512" s="87">
        <f>IF(W512="SOPORTE_TELEFÓNICO",'BASE LIQUIDACION REDEBAN 2025'!$B$19,IF(W512="ENVÍO",'BASE LIQUIDACION REDEBAN 2025'!$C$2,IF(Y512="TIPO I",'BASE LIQUIDACION REDEBAN 2025'!$C$2,IF(Y512="TIPO II",'BASE LIQUIDACION REDEBAN 2025'!$C$3,IF(Y512="TIPO III",'BASE LIQUIDACION REDEBAN 2025'!$C$4,IF(Y512="TIPO IV",'BASE LIQUIDACION REDEBAN 2025'!$C$5,IF(Z512="AEREO",'BASE LIQUIDACION REDEBAN 2025'!$B$6,'BASE LIQUIDACION REDEBAN 2025'!$C$5)))))))</f>
        <v>65960.072302</v>
      </c>
      <c r="AE512" s="87">
        <f>IF(OR(W512="SOPORTE_TELEFÓNICO",W512="ENVÍO"),0,IF(Y512="TIPO I",'BASE LIQUIDACION REDEBAN 2025'!$B$10,IF(Y512="TIPO II",'BASE LIQUIDACION REDEBAN 2025'!$B$11,IF(Y512="TIPO III",'BASE LIQUIDACION REDEBAN 2025'!$B$12,'BASE LIQUIDACION REDEBAN 2025'!$B$13))))</f>
        <v>75096.394270399993</v>
      </c>
      <c r="AF512" s="87">
        <f t="shared" si="7"/>
        <v>65960.072302</v>
      </c>
      <c r="AG512" s="184"/>
      <c r="AH512" s="184"/>
    </row>
    <row r="513" spans="1:34" s="79" customFormat="1" ht="13.15">
      <c r="A513" s="154" t="s">
        <v>93</v>
      </c>
      <c r="B513" s="154" t="str">
        <f>VLOOKUP(A513,'CENTRO DE COSTOS'!A:D,4,FALSE)</f>
        <v>DIEGO FERNANDO HENAO CARDONA</v>
      </c>
      <c r="C513" s="154" t="str">
        <f>VLOOKUP(A513,'CENTRO DE COSTOS'!A:D,2,FALSE)</f>
        <v>0004-0003</v>
      </c>
      <c r="D513" s="154">
        <v>52390</v>
      </c>
      <c r="E513" s="154">
        <v>2567245</v>
      </c>
      <c r="F513" s="154">
        <v>68594</v>
      </c>
      <c r="G513" s="154" t="s">
        <v>2958</v>
      </c>
      <c r="H513" s="154" t="s">
        <v>174</v>
      </c>
      <c r="I513" s="154" t="s">
        <v>5107</v>
      </c>
      <c r="J513" s="154" t="s">
        <v>5108</v>
      </c>
      <c r="K513" s="154" t="s">
        <v>159</v>
      </c>
      <c r="L513" s="154" t="s">
        <v>5109</v>
      </c>
      <c r="M513" s="155">
        <v>45876.531944444447</v>
      </c>
      <c r="N513" s="155">
        <v>45882.503472222219</v>
      </c>
      <c r="O513" s="154" t="s">
        <v>2961</v>
      </c>
      <c r="P513" s="154" t="s">
        <v>2962</v>
      </c>
      <c r="Q513" s="154" t="s">
        <v>3183</v>
      </c>
      <c r="R513" s="154" t="s">
        <v>2972</v>
      </c>
      <c r="S513" s="154" t="s">
        <v>200</v>
      </c>
      <c r="T513" s="180"/>
      <c r="U513" s="154" t="s">
        <v>2965</v>
      </c>
      <c r="V513" s="154" t="s">
        <v>5110</v>
      </c>
      <c r="W513" s="154" t="s">
        <v>2967</v>
      </c>
      <c r="X513" s="154" t="s">
        <v>5111</v>
      </c>
      <c r="Y513" s="154" t="s">
        <v>180</v>
      </c>
      <c r="Z513" s="154" t="s">
        <v>181</v>
      </c>
      <c r="AA513" s="154" t="s">
        <v>264</v>
      </c>
      <c r="AB513" s="154">
        <v>1</v>
      </c>
      <c r="AC513" s="154">
        <v>0</v>
      </c>
      <c r="AD513" s="87">
        <f>IF(W513="SOPORTE_TELEFÓNICO",'BASE LIQUIDACION REDEBAN 2025'!$B$19,IF(W513="ENVÍO",'BASE LIQUIDACION REDEBAN 2025'!$C$2,IF(Y513="TIPO I",'BASE LIQUIDACION REDEBAN 2025'!$C$2,IF(Y513="TIPO II",'BASE LIQUIDACION REDEBAN 2025'!$C$3,IF(Y513="TIPO III",'BASE LIQUIDACION REDEBAN 2025'!$C$4,IF(Y513="TIPO IV",'BASE LIQUIDACION REDEBAN 2025'!$C$5,IF(Z513="AEREO",'BASE LIQUIDACION REDEBAN 2025'!$B$6,'BASE LIQUIDACION REDEBAN 2025'!$C$5)))))))</f>
        <v>479588.87655000004</v>
      </c>
      <c r="AE513" s="87">
        <f>IF(OR(W513="SOPORTE_TELEFÓNICO",W513="ENVÍO"),0,IF(Y513="TIPO I",'BASE LIQUIDACION REDEBAN 2025'!$B$10,IF(Y513="TIPO II",'BASE LIQUIDACION REDEBAN 2025'!$B$11,IF(Y513="TIPO III",'BASE LIQUIDACION REDEBAN 2025'!$B$12,'BASE LIQUIDACION REDEBAN 2025'!$B$13))))</f>
        <v>196536.5258152</v>
      </c>
      <c r="AF513" s="87">
        <f t="shared" si="7"/>
        <v>479588.87655000004</v>
      </c>
      <c r="AG513" s="184"/>
      <c r="AH513" s="184"/>
    </row>
    <row r="514" spans="1:34" s="79" customFormat="1" ht="13.15">
      <c r="A514" s="154" t="s">
        <v>90</v>
      </c>
      <c r="B514" s="154" t="str">
        <f>VLOOKUP(A514,'CENTRO DE COSTOS'!A:D,4,FALSE)</f>
        <v>JUAN SEBASTIÁN RÍOS CASTRILLÓN</v>
      </c>
      <c r="C514" s="154" t="str">
        <f>VLOOKUP(A514,'CENTRO DE COSTOS'!A:D,2,FALSE)</f>
        <v>0004-0005</v>
      </c>
      <c r="D514" s="154">
        <v>5001</v>
      </c>
      <c r="E514" s="154">
        <v>2588500</v>
      </c>
      <c r="F514" s="154">
        <v>27213</v>
      </c>
      <c r="G514" s="154" t="s">
        <v>2958</v>
      </c>
      <c r="H514" s="154" t="s">
        <v>197</v>
      </c>
      <c r="I514" s="154" t="s">
        <v>90</v>
      </c>
      <c r="J514" s="154" t="s">
        <v>5112</v>
      </c>
      <c r="K514" s="154" t="s">
        <v>159</v>
      </c>
      <c r="L514" s="154" t="s">
        <v>5113</v>
      </c>
      <c r="M514" s="155">
        <v>45881.697916666664</v>
      </c>
      <c r="N514" s="155">
        <v>45882.509027777778</v>
      </c>
      <c r="O514" s="154" t="s">
        <v>2961</v>
      </c>
      <c r="P514" s="154" t="s">
        <v>2962</v>
      </c>
      <c r="Q514" s="154" t="s">
        <v>3046</v>
      </c>
      <c r="R514" s="154" t="s">
        <v>2972</v>
      </c>
      <c r="S514" s="154" t="s">
        <v>2973</v>
      </c>
      <c r="T514" s="180"/>
      <c r="U514" s="154" t="s">
        <v>2965</v>
      </c>
      <c r="V514" s="154" t="s">
        <v>5114</v>
      </c>
      <c r="W514" s="154" t="s">
        <v>2967</v>
      </c>
      <c r="X514" s="154" t="s">
        <v>5115</v>
      </c>
      <c r="Y514" s="154" t="s">
        <v>25</v>
      </c>
      <c r="Z514" s="154" t="s">
        <v>166</v>
      </c>
      <c r="AA514" s="154" t="s">
        <v>2327</v>
      </c>
      <c r="AB514" s="154">
        <v>1</v>
      </c>
      <c r="AC514" s="154">
        <v>0</v>
      </c>
      <c r="AD514" s="87">
        <f>IF(W514="SOPORTE_TELEFÓNICO",'BASE LIQUIDACION REDEBAN 2025'!$B$19,IF(W514="ENVÍO",'BASE LIQUIDACION REDEBAN 2025'!$C$2,IF(Y514="TIPO I",'BASE LIQUIDACION REDEBAN 2025'!$C$2,IF(Y514="TIPO II",'BASE LIQUIDACION REDEBAN 2025'!$C$3,IF(Y514="TIPO III",'BASE LIQUIDACION REDEBAN 2025'!$C$4,IF(Y514="TIPO IV",'BASE LIQUIDACION REDEBAN 2025'!$C$5,IF(Z514="AEREO",'BASE LIQUIDACION REDEBAN 2025'!$B$6,'BASE LIQUIDACION REDEBAN 2025'!$C$5)))))))</f>
        <v>65960.072302</v>
      </c>
      <c r="AE514" s="87">
        <f>IF(OR(W514="SOPORTE_TELEFÓNICO",W514="ENVÍO"),0,IF(Y514="TIPO I",'BASE LIQUIDACION REDEBAN 2025'!$B$10,IF(Y514="TIPO II",'BASE LIQUIDACION REDEBAN 2025'!$B$11,IF(Y514="TIPO III",'BASE LIQUIDACION REDEBAN 2025'!$B$12,'BASE LIQUIDACION REDEBAN 2025'!$B$13))))</f>
        <v>75096.394270399993</v>
      </c>
      <c r="AF514" s="87">
        <f t="shared" si="7"/>
        <v>65960.072302</v>
      </c>
      <c r="AG514" s="184"/>
      <c r="AH514" s="184"/>
    </row>
    <row r="515" spans="1:34" s="79" customFormat="1" ht="13.15">
      <c r="A515" s="154" t="s">
        <v>90</v>
      </c>
      <c r="B515" s="154" t="str">
        <f>VLOOKUP(A515,'CENTRO DE COSTOS'!A:D,4,FALSE)</f>
        <v>JUAN SEBASTIÁN RÍOS CASTRILLÓN</v>
      </c>
      <c r="C515" s="154" t="str">
        <f>VLOOKUP(A515,'CENTRO DE COSTOS'!A:D,2,FALSE)</f>
        <v>0004-0005</v>
      </c>
      <c r="D515" s="154">
        <v>5390</v>
      </c>
      <c r="E515" s="154">
        <v>2581139</v>
      </c>
      <c r="F515" s="154">
        <v>63733</v>
      </c>
      <c r="G515" s="154" t="s">
        <v>2958</v>
      </c>
      <c r="H515" s="154" t="s">
        <v>197</v>
      </c>
      <c r="I515" s="154" t="s">
        <v>1240</v>
      </c>
      <c r="J515" s="154" t="s">
        <v>5116</v>
      </c>
      <c r="K515" s="154" t="s">
        <v>159</v>
      </c>
      <c r="L515" s="154" t="s">
        <v>5117</v>
      </c>
      <c r="M515" s="155">
        <v>45880.656944444447</v>
      </c>
      <c r="N515" s="155">
        <v>45882.513888888891</v>
      </c>
      <c r="O515" s="154" t="s">
        <v>2961</v>
      </c>
      <c r="P515" s="154" t="s">
        <v>2962</v>
      </c>
      <c r="Q515" s="154" t="s">
        <v>3099</v>
      </c>
      <c r="R515" s="154" t="s">
        <v>3435</v>
      </c>
      <c r="S515" s="154" t="s">
        <v>2973</v>
      </c>
      <c r="T515" s="180"/>
      <c r="U515" s="154" t="s">
        <v>2965</v>
      </c>
      <c r="V515" s="154" t="s">
        <v>5118</v>
      </c>
      <c r="W515" s="154" t="s">
        <v>2967</v>
      </c>
      <c r="X515" s="154" t="s">
        <v>5119</v>
      </c>
      <c r="Y515" s="154" t="s">
        <v>28</v>
      </c>
      <c r="Z515" s="154" t="s">
        <v>166</v>
      </c>
      <c r="AA515" s="154" t="s">
        <v>3158</v>
      </c>
      <c r="AB515" s="154">
        <v>1</v>
      </c>
      <c r="AC515" s="154">
        <v>0</v>
      </c>
      <c r="AD515" s="87">
        <f>IF(W515="SOPORTE_TELEFÓNICO",'BASE LIQUIDACION REDEBAN 2025'!$B$19,IF(W515="ENVÍO",'BASE LIQUIDACION REDEBAN 2025'!$C$2,IF(Y515="TIPO I",'BASE LIQUIDACION REDEBAN 2025'!$C$2,IF(Y515="TIPO II",'BASE LIQUIDACION REDEBAN 2025'!$C$3,IF(Y515="TIPO III",'BASE LIQUIDACION REDEBAN 2025'!$C$4,IF(Y515="TIPO IV",'BASE LIQUIDACION REDEBAN 2025'!$C$5,IF(Z515="AEREO",'BASE LIQUIDACION REDEBAN 2025'!$B$6,'BASE LIQUIDACION REDEBAN 2025'!$C$5)))))))</f>
        <v>144967.87232000002</v>
      </c>
      <c r="AE515" s="87">
        <f>IF(OR(W515="SOPORTE_TELEFÓNICO",W515="ENVÍO"),0,IF(Y515="TIPO I",'BASE LIQUIDACION REDEBAN 2025'!$B$10,IF(Y515="TIPO II",'BASE LIQUIDACION REDEBAN 2025'!$B$11,IF(Y515="TIPO III",'BASE LIQUIDACION REDEBAN 2025'!$B$12,'BASE LIQUIDACION REDEBAN 2025'!$B$13))))</f>
        <v>140395.6348884</v>
      </c>
      <c r="AF515" s="87">
        <f t="shared" ref="AF515:AF578" si="8">IF(OR(W515="SOPORTE_TELEFÓNICO",W515="ENVÍO"),AD515,(AD515*AB515+AE515*AC515))</f>
        <v>144967.87232000002</v>
      </c>
      <c r="AG515" s="184"/>
      <c r="AH515" s="184"/>
    </row>
    <row r="516" spans="1:34" s="79" customFormat="1" ht="13.15">
      <c r="A516" s="154" t="s">
        <v>68</v>
      </c>
      <c r="B516" s="154" t="str">
        <f>VLOOKUP(A516,'CENTRO DE COSTOS'!A:D,4,FALSE)</f>
        <v>WILLIAM ASDRUBAL ROZO ROZO</v>
      </c>
      <c r="C516" s="154" t="str">
        <f>VLOOKUP(A516,'CENTRO DE COSTOS'!A:D,2,FALSE)</f>
        <v>0004-0004</v>
      </c>
      <c r="D516" s="154">
        <v>25875</v>
      </c>
      <c r="E516" s="154">
        <v>2587180</v>
      </c>
      <c r="F516" s="154">
        <v>46653</v>
      </c>
      <c r="G516" s="154" t="s">
        <v>2958</v>
      </c>
      <c r="H516" s="154" t="s">
        <v>470</v>
      </c>
      <c r="I516" s="154" t="s">
        <v>5120</v>
      </c>
      <c r="J516" s="154" t="s">
        <v>5121</v>
      </c>
      <c r="K516" s="154" t="s">
        <v>159</v>
      </c>
      <c r="L516" s="154" t="s">
        <v>5122</v>
      </c>
      <c r="M516" s="155">
        <v>45881.616666666669</v>
      </c>
      <c r="N516" s="155">
        <v>45882.518055555556</v>
      </c>
      <c r="O516" s="154" t="s">
        <v>2961</v>
      </c>
      <c r="P516" s="154" t="s">
        <v>2962</v>
      </c>
      <c r="Q516" s="154" t="s">
        <v>3046</v>
      </c>
      <c r="R516" s="154" t="s">
        <v>2972</v>
      </c>
      <c r="S516" s="154" t="s">
        <v>2973</v>
      </c>
      <c r="T516" s="180"/>
      <c r="U516" s="154" t="s">
        <v>2965</v>
      </c>
      <c r="V516" s="154" t="s">
        <v>5123</v>
      </c>
      <c r="W516" s="154" t="s">
        <v>2967</v>
      </c>
      <c r="X516" s="154" t="s">
        <v>5124</v>
      </c>
      <c r="Y516" s="154" t="s">
        <v>28</v>
      </c>
      <c r="Z516" s="154" t="s">
        <v>166</v>
      </c>
      <c r="AA516" s="154" t="s">
        <v>682</v>
      </c>
      <c r="AB516" s="154">
        <v>1</v>
      </c>
      <c r="AC516" s="154">
        <v>0</v>
      </c>
      <c r="AD516" s="87">
        <f>IF(W516="SOPORTE_TELEFÓNICO",'BASE LIQUIDACION REDEBAN 2025'!$B$19,IF(W516="ENVÍO",'BASE LIQUIDACION REDEBAN 2025'!$C$2,IF(Y516="TIPO I",'BASE LIQUIDACION REDEBAN 2025'!$C$2,IF(Y516="TIPO II",'BASE LIQUIDACION REDEBAN 2025'!$C$3,IF(Y516="TIPO III",'BASE LIQUIDACION REDEBAN 2025'!$C$4,IF(Y516="TIPO IV",'BASE LIQUIDACION REDEBAN 2025'!$C$5,IF(Z516="AEREO",'BASE LIQUIDACION REDEBAN 2025'!$B$6,'BASE LIQUIDACION REDEBAN 2025'!$C$5)))))))</f>
        <v>144967.87232000002</v>
      </c>
      <c r="AE516" s="87">
        <f>IF(OR(W516="SOPORTE_TELEFÓNICO",W516="ENVÍO"),0,IF(Y516="TIPO I",'BASE LIQUIDACION REDEBAN 2025'!$B$10,IF(Y516="TIPO II",'BASE LIQUIDACION REDEBAN 2025'!$B$11,IF(Y516="TIPO III",'BASE LIQUIDACION REDEBAN 2025'!$B$12,'BASE LIQUIDACION REDEBAN 2025'!$B$13))))</f>
        <v>140395.6348884</v>
      </c>
      <c r="AF516" s="87">
        <f t="shared" si="8"/>
        <v>144967.87232000002</v>
      </c>
      <c r="AG516" s="184"/>
      <c r="AH516" s="184"/>
    </row>
    <row r="517" spans="1:34" s="79" customFormat="1" ht="13.15">
      <c r="A517" s="154" t="s">
        <v>90</v>
      </c>
      <c r="B517" s="154" t="str">
        <f>VLOOKUP(A517,'CENTRO DE COSTOS'!A:D,4,FALSE)</f>
        <v>JUAN SEBASTIÁN RÍOS CASTRILLÓN</v>
      </c>
      <c r="C517" s="154" t="str">
        <f>VLOOKUP(A517,'CENTRO DE COSTOS'!A:D,2,FALSE)</f>
        <v>0004-0005</v>
      </c>
      <c r="D517" s="154">
        <v>5390</v>
      </c>
      <c r="E517" s="154">
        <v>2586298</v>
      </c>
      <c r="F517" s="154">
        <v>42891</v>
      </c>
      <c r="G517" s="154" t="s">
        <v>2958</v>
      </c>
      <c r="H517" s="154" t="s">
        <v>197</v>
      </c>
      <c r="I517" s="154" t="s">
        <v>1240</v>
      </c>
      <c r="J517" s="154" t="s">
        <v>5125</v>
      </c>
      <c r="K517" s="154" t="s">
        <v>159</v>
      </c>
      <c r="L517" s="154" t="s">
        <v>5126</v>
      </c>
      <c r="M517" s="155">
        <v>45881.536805555559</v>
      </c>
      <c r="N517" s="155">
        <v>45882.534722222219</v>
      </c>
      <c r="O517" s="154" t="s">
        <v>2961</v>
      </c>
      <c r="P517" s="154" t="s">
        <v>2962</v>
      </c>
      <c r="Q517" s="154" t="s">
        <v>2971</v>
      </c>
      <c r="R517" s="154" t="s">
        <v>3027</v>
      </c>
      <c r="S517" s="154" t="s">
        <v>2973</v>
      </c>
      <c r="T517" s="180"/>
      <c r="U517" s="154" t="s">
        <v>2965</v>
      </c>
      <c r="V517" s="154" t="s">
        <v>5127</v>
      </c>
      <c r="W517" s="154" t="s">
        <v>2967</v>
      </c>
      <c r="X517" s="154" t="s">
        <v>5128</v>
      </c>
      <c r="Y517" s="154" t="s">
        <v>28</v>
      </c>
      <c r="Z517" s="154" t="s">
        <v>166</v>
      </c>
      <c r="AA517" s="154" t="s">
        <v>3158</v>
      </c>
      <c r="AB517" s="154">
        <v>1</v>
      </c>
      <c r="AC517" s="154">
        <v>0</v>
      </c>
      <c r="AD517" s="87">
        <f>IF(W517="SOPORTE_TELEFÓNICO",'BASE LIQUIDACION REDEBAN 2025'!$B$19,IF(W517="ENVÍO",'BASE LIQUIDACION REDEBAN 2025'!$C$2,IF(Y517="TIPO I",'BASE LIQUIDACION REDEBAN 2025'!$C$2,IF(Y517="TIPO II",'BASE LIQUIDACION REDEBAN 2025'!$C$3,IF(Y517="TIPO III",'BASE LIQUIDACION REDEBAN 2025'!$C$4,IF(Y517="TIPO IV",'BASE LIQUIDACION REDEBAN 2025'!$C$5,IF(Z517="AEREO",'BASE LIQUIDACION REDEBAN 2025'!$B$6,'BASE LIQUIDACION REDEBAN 2025'!$C$5)))))))</f>
        <v>144967.87232000002</v>
      </c>
      <c r="AE517" s="87">
        <f>IF(OR(W517="SOPORTE_TELEFÓNICO",W517="ENVÍO"),0,IF(Y517="TIPO I",'BASE LIQUIDACION REDEBAN 2025'!$B$10,IF(Y517="TIPO II",'BASE LIQUIDACION REDEBAN 2025'!$B$11,IF(Y517="TIPO III",'BASE LIQUIDACION REDEBAN 2025'!$B$12,'BASE LIQUIDACION REDEBAN 2025'!$B$13))))</f>
        <v>140395.6348884</v>
      </c>
      <c r="AF517" s="87">
        <f t="shared" si="8"/>
        <v>144967.87232000002</v>
      </c>
      <c r="AG517" s="184"/>
      <c r="AH517" s="184"/>
    </row>
    <row r="518" spans="1:34" s="79" customFormat="1" ht="13.15">
      <c r="A518" s="154" t="s">
        <v>68</v>
      </c>
      <c r="B518" s="154" t="str">
        <f>VLOOKUP(A518,'CENTRO DE COSTOS'!A:D,4,FALSE)</f>
        <v>WILLIAM ASDRUBAL ROZO ROZO</v>
      </c>
      <c r="C518" s="154" t="str">
        <f>VLOOKUP(A518,'CENTRO DE COSTOS'!A:D,2,FALSE)</f>
        <v>0004-0004</v>
      </c>
      <c r="D518" s="154">
        <v>11001</v>
      </c>
      <c r="E518" s="154">
        <v>2587762</v>
      </c>
      <c r="F518" s="154">
        <v>18903</v>
      </c>
      <c r="G518" s="154" t="s">
        <v>2958</v>
      </c>
      <c r="H518" s="154" t="s">
        <v>470</v>
      </c>
      <c r="I518" s="154" t="s">
        <v>68</v>
      </c>
      <c r="J518" s="154" t="s">
        <v>4540</v>
      </c>
      <c r="K518" s="154" t="s">
        <v>159</v>
      </c>
      <c r="L518" s="154" t="s">
        <v>5129</v>
      </c>
      <c r="M518" s="155">
        <v>45881.652777777781</v>
      </c>
      <c r="N518" s="155">
        <v>45882.550694444442</v>
      </c>
      <c r="O518" s="154" t="s">
        <v>2961</v>
      </c>
      <c r="P518" s="154" t="s">
        <v>2962</v>
      </c>
      <c r="Q518" s="154" t="s">
        <v>2995</v>
      </c>
      <c r="R518" s="154" t="s">
        <v>2972</v>
      </c>
      <c r="S518" s="154" t="s">
        <v>220</v>
      </c>
      <c r="T518" s="180"/>
      <c r="U518" s="154" t="s">
        <v>2965</v>
      </c>
      <c r="V518" s="154" t="s">
        <v>5130</v>
      </c>
      <c r="W518" s="154" t="s">
        <v>2967</v>
      </c>
      <c r="X518" s="154" t="s">
        <v>5131</v>
      </c>
      <c r="Y518" s="154" t="s">
        <v>25</v>
      </c>
      <c r="Z518" s="154" t="s">
        <v>166</v>
      </c>
      <c r="AA518" s="154" t="s">
        <v>506</v>
      </c>
      <c r="AB518" s="154">
        <v>1</v>
      </c>
      <c r="AC518" s="154">
        <v>0</v>
      </c>
      <c r="AD518" s="87">
        <f>IF(W518="SOPORTE_TELEFÓNICO",'BASE LIQUIDACION REDEBAN 2025'!$B$19,IF(W518="ENVÍO",'BASE LIQUIDACION REDEBAN 2025'!$C$2,IF(Y518="TIPO I",'BASE LIQUIDACION REDEBAN 2025'!$C$2,IF(Y518="TIPO II",'BASE LIQUIDACION REDEBAN 2025'!$C$3,IF(Y518="TIPO III",'BASE LIQUIDACION REDEBAN 2025'!$C$4,IF(Y518="TIPO IV",'BASE LIQUIDACION REDEBAN 2025'!$C$5,IF(Z518="AEREO",'BASE LIQUIDACION REDEBAN 2025'!$B$6,'BASE LIQUIDACION REDEBAN 2025'!$C$5)))))))</f>
        <v>65960.072302</v>
      </c>
      <c r="AE518" s="87">
        <f>IF(OR(W518="SOPORTE_TELEFÓNICO",W518="ENVÍO"),0,IF(Y518="TIPO I",'BASE LIQUIDACION REDEBAN 2025'!$B$10,IF(Y518="TIPO II",'BASE LIQUIDACION REDEBAN 2025'!$B$11,IF(Y518="TIPO III",'BASE LIQUIDACION REDEBAN 2025'!$B$12,'BASE LIQUIDACION REDEBAN 2025'!$B$13))))</f>
        <v>75096.394270399993</v>
      </c>
      <c r="AF518" s="87">
        <f t="shared" si="8"/>
        <v>65960.072302</v>
      </c>
      <c r="AG518" s="184"/>
      <c r="AH518" s="184"/>
    </row>
    <row r="519" spans="1:34" s="79" customFormat="1" ht="13.15">
      <c r="A519" s="154" t="s">
        <v>68</v>
      </c>
      <c r="B519" s="154" t="str">
        <f>VLOOKUP(A519,'CENTRO DE COSTOS'!A:D,4,FALSE)</f>
        <v>WILLIAM ASDRUBAL ROZO ROZO</v>
      </c>
      <c r="C519" s="154" t="str">
        <f>VLOOKUP(A519,'CENTRO DE COSTOS'!A:D,2,FALSE)</f>
        <v>0004-0004</v>
      </c>
      <c r="D519" s="154">
        <v>25843</v>
      </c>
      <c r="E519" s="154">
        <v>2586056</v>
      </c>
      <c r="F519" s="154">
        <v>52226</v>
      </c>
      <c r="G519" s="154" t="s">
        <v>2958</v>
      </c>
      <c r="H519" s="154" t="s">
        <v>470</v>
      </c>
      <c r="I519" s="154" t="s">
        <v>1037</v>
      </c>
      <c r="J519" s="154" t="s">
        <v>5132</v>
      </c>
      <c r="K519" s="154" t="s">
        <v>159</v>
      </c>
      <c r="L519" s="154" t="s">
        <v>5133</v>
      </c>
      <c r="M519" s="155">
        <v>45881.506249999999</v>
      </c>
      <c r="N519" s="155">
        <v>45882.567361111112</v>
      </c>
      <c r="O519" s="154" t="s">
        <v>2961</v>
      </c>
      <c r="P519" s="154" t="s">
        <v>2962</v>
      </c>
      <c r="Q519" s="154" t="s">
        <v>3099</v>
      </c>
      <c r="R519" s="154" t="s">
        <v>3435</v>
      </c>
      <c r="S519" s="154" t="s">
        <v>2973</v>
      </c>
      <c r="T519" s="180"/>
      <c r="U519" s="154" t="s">
        <v>2965</v>
      </c>
      <c r="V519" s="154" t="s">
        <v>5134</v>
      </c>
      <c r="W519" s="154" t="s">
        <v>2967</v>
      </c>
      <c r="X519" s="154" t="s">
        <v>5135</v>
      </c>
      <c r="Y519" s="154" t="s">
        <v>28</v>
      </c>
      <c r="Z519" s="154" t="s">
        <v>166</v>
      </c>
      <c r="AA519" s="154" t="s">
        <v>599</v>
      </c>
      <c r="AB519" s="154">
        <v>1</v>
      </c>
      <c r="AC519" s="154">
        <v>0</v>
      </c>
      <c r="AD519" s="87">
        <f>IF(W519="SOPORTE_TELEFÓNICO",'BASE LIQUIDACION REDEBAN 2025'!$B$19,IF(W519="ENVÍO",'BASE LIQUIDACION REDEBAN 2025'!$C$2,IF(Y519="TIPO I",'BASE LIQUIDACION REDEBAN 2025'!$C$2,IF(Y519="TIPO II",'BASE LIQUIDACION REDEBAN 2025'!$C$3,IF(Y519="TIPO III",'BASE LIQUIDACION REDEBAN 2025'!$C$4,IF(Y519="TIPO IV",'BASE LIQUIDACION REDEBAN 2025'!$C$5,IF(Z519="AEREO",'BASE LIQUIDACION REDEBAN 2025'!$B$6,'BASE LIQUIDACION REDEBAN 2025'!$C$5)))))))</f>
        <v>144967.87232000002</v>
      </c>
      <c r="AE519" s="87">
        <f>IF(OR(W519="SOPORTE_TELEFÓNICO",W519="ENVÍO"),0,IF(Y519="TIPO I",'BASE LIQUIDACION REDEBAN 2025'!$B$10,IF(Y519="TIPO II",'BASE LIQUIDACION REDEBAN 2025'!$B$11,IF(Y519="TIPO III",'BASE LIQUIDACION REDEBAN 2025'!$B$12,'BASE LIQUIDACION REDEBAN 2025'!$B$13))))</f>
        <v>140395.6348884</v>
      </c>
      <c r="AF519" s="87">
        <f t="shared" si="8"/>
        <v>144967.87232000002</v>
      </c>
      <c r="AG519" s="184"/>
      <c r="AH519" s="184"/>
    </row>
    <row r="520" spans="1:34" s="79" customFormat="1" ht="13.15">
      <c r="A520" s="154" t="s">
        <v>90</v>
      </c>
      <c r="B520" s="154" t="str">
        <f>VLOOKUP(A520,'CENTRO DE COSTOS'!A:D,4,FALSE)</f>
        <v>JUAN SEBASTIÁN RÍOS CASTRILLÓN</v>
      </c>
      <c r="C520" s="154" t="str">
        <f>VLOOKUP(A520,'CENTRO DE COSTOS'!A:D,2,FALSE)</f>
        <v>0004-0005</v>
      </c>
      <c r="D520" s="154">
        <v>5001</v>
      </c>
      <c r="E520" s="154">
        <v>2588883</v>
      </c>
      <c r="F520" s="154">
        <v>39305</v>
      </c>
      <c r="G520" s="154" t="s">
        <v>2958</v>
      </c>
      <c r="H520" s="154" t="s">
        <v>197</v>
      </c>
      <c r="I520" s="154" t="s">
        <v>90</v>
      </c>
      <c r="J520" s="154" t="s">
        <v>5136</v>
      </c>
      <c r="K520" s="154" t="s">
        <v>159</v>
      </c>
      <c r="L520" s="154" t="s">
        <v>5137</v>
      </c>
      <c r="M520" s="155">
        <v>45882.333333333336</v>
      </c>
      <c r="N520" s="155">
        <v>45882.572222222225</v>
      </c>
      <c r="O520" s="154" t="s">
        <v>2961</v>
      </c>
      <c r="P520" s="154" t="s">
        <v>2962</v>
      </c>
      <c r="Q520" s="154" t="s">
        <v>3046</v>
      </c>
      <c r="R520" s="154" t="s">
        <v>2972</v>
      </c>
      <c r="S520" s="154" t="s">
        <v>200</v>
      </c>
      <c r="T520" s="180"/>
      <c r="U520" s="154" t="s">
        <v>2965</v>
      </c>
      <c r="V520" s="154" t="s">
        <v>5138</v>
      </c>
      <c r="W520" s="154" t="s">
        <v>2967</v>
      </c>
      <c r="X520" s="154" t="s">
        <v>5139</v>
      </c>
      <c r="Y520" s="154" t="s">
        <v>25</v>
      </c>
      <c r="Z520" s="154" t="s">
        <v>166</v>
      </c>
      <c r="AA520" s="154" t="s">
        <v>2327</v>
      </c>
      <c r="AB520" s="154">
        <v>1</v>
      </c>
      <c r="AC520" s="154">
        <v>0</v>
      </c>
      <c r="AD520" s="87">
        <f>IF(W520="SOPORTE_TELEFÓNICO",'BASE LIQUIDACION REDEBAN 2025'!$B$19,IF(W520="ENVÍO",'BASE LIQUIDACION REDEBAN 2025'!$C$2,IF(Y520="TIPO I",'BASE LIQUIDACION REDEBAN 2025'!$C$2,IF(Y520="TIPO II",'BASE LIQUIDACION REDEBAN 2025'!$C$3,IF(Y520="TIPO III",'BASE LIQUIDACION REDEBAN 2025'!$C$4,IF(Y520="TIPO IV",'BASE LIQUIDACION REDEBAN 2025'!$C$5,IF(Z520="AEREO",'BASE LIQUIDACION REDEBAN 2025'!$B$6,'BASE LIQUIDACION REDEBAN 2025'!$C$5)))))))</f>
        <v>65960.072302</v>
      </c>
      <c r="AE520" s="87">
        <f>IF(OR(W520="SOPORTE_TELEFÓNICO",W520="ENVÍO"),0,IF(Y520="TIPO I",'BASE LIQUIDACION REDEBAN 2025'!$B$10,IF(Y520="TIPO II",'BASE LIQUIDACION REDEBAN 2025'!$B$11,IF(Y520="TIPO III",'BASE LIQUIDACION REDEBAN 2025'!$B$12,'BASE LIQUIDACION REDEBAN 2025'!$B$13))))</f>
        <v>75096.394270399993</v>
      </c>
      <c r="AF520" s="87">
        <f t="shared" si="8"/>
        <v>65960.072302</v>
      </c>
      <c r="AG520" s="184"/>
      <c r="AH520" s="184"/>
    </row>
    <row r="521" spans="1:34" s="79" customFormat="1" ht="13.15">
      <c r="A521" s="154" t="s">
        <v>98</v>
      </c>
      <c r="B521" s="154" t="str">
        <f>VLOOKUP(A521,'CENTRO DE COSTOS'!A:D,4,FALSE)</f>
        <v>MIGUEL JULIÁN HERNÁNDEZ GUARÍN</v>
      </c>
      <c r="C521" s="154" t="str">
        <f>VLOOKUP(A521,'CENTRO DE COSTOS'!A:D,2,FALSE)</f>
        <v>0004-0008</v>
      </c>
      <c r="D521" s="154">
        <v>15861</v>
      </c>
      <c r="E521" s="154">
        <v>2588889</v>
      </c>
      <c r="F521" s="154">
        <v>50347</v>
      </c>
      <c r="G521" s="154" t="s">
        <v>2958</v>
      </c>
      <c r="H521" s="154" t="s">
        <v>241</v>
      </c>
      <c r="I521" s="154" t="s">
        <v>5140</v>
      </c>
      <c r="J521" s="154" t="s">
        <v>5141</v>
      </c>
      <c r="K521" s="154" t="s">
        <v>159</v>
      </c>
      <c r="L521" s="154" t="s">
        <v>5142</v>
      </c>
      <c r="M521" s="155">
        <v>45882.333333333336</v>
      </c>
      <c r="N521" s="155">
        <v>45882.582638888889</v>
      </c>
      <c r="O521" s="154" t="s">
        <v>2961</v>
      </c>
      <c r="P521" s="154" t="s">
        <v>2962</v>
      </c>
      <c r="Q521" s="154" t="s">
        <v>3183</v>
      </c>
      <c r="R521" s="154" t="s">
        <v>3376</v>
      </c>
      <c r="S521" s="154" t="s">
        <v>2973</v>
      </c>
      <c r="T521" s="180"/>
      <c r="U521" s="154" t="s">
        <v>2965</v>
      </c>
      <c r="V521" s="154" t="s">
        <v>5143</v>
      </c>
      <c r="W521" s="154" t="s">
        <v>2967</v>
      </c>
      <c r="X521" s="154" t="s">
        <v>5144</v>
      </c>
      <c r="Y521" s="154" t="s">
        <v>28</v>
      </c>
      <c r="Z521" s="154" t="s">
        <v>166</v>
      </c>
      <c r="AA521" s="154" t="s">
        <v>247</v>
      </c>
      <c r="AB521" s="154">
        <v>1</v>
      </c>
      <c r="AC521" s="154">
        <v>0</v>
      </c>
      <c r="AD521" s="87">
        <f>IF(W521="SOPORTE_TELEFÓNICO",'BASE LIQUIDACION REDEBAN 2025'!$B$19,IF(W521="ENVÍO",'BASE LIQUIDACION REDEBAN 2025'!$C$2,IF(Y521="TIPO I",'BASE LIQUIDACION REDEBAN 2025'!$C$2,IF(Y521="TIPO II",'BASE LIQUIDACION REDEBAN 2025'!$C$3,IF(Y521="TIPO III",'BASE LIQUIDACION REDEBAN 2025'!$C$4,IF(Y521="TIPO IV",'BASE LIQUIDACION REDEBAN 2025'!$C$5,IF(Z521="AEREO",'BASE LIQUIDACION REDEBAN 2025'!$B$6,'BASE LIQUIDACION REDEBAN 2025'!$C$5)))))))</f>
        <v>144967.87232000002</v>
      </c>
      <c r="AE521" s="87">
        <f>IF(OR(W521="SOPORTE_TELEFÓNICO",W521="ENVÍO"),0,IF(Y521="TIPO I",'BASE LIQUIDACION REDEBAN 2025'!$B$10,IF(Y521="TIPO II",'BASE LIQUIDACION REDEBAN 2025'!$B$11,IF(Y521="TIPO III",'BASE LIQUIDACION REDEBAN 2025'!$B$12,'BASE LIQUIDACION REDEBAN 2025'!$B$13))))</f>
        <v>140395.6348884</v>
      </c>
      <c r="AF521" s="87">
        <f t="shared" si="8"/>
        <v>144967.87232000002</v>
      </c>
      <c r="AG521" s="184"/>
      <c r="AH521" s="184"/>
    </row>
    <row r="522" spans="1:34" s="79" customFormat="1" ht="13.15">
      <c r="A522" s="154" t="s">
        <v>90</v>
      </c>
      <c r="B522" s="154" t="str">
        <f>VLOOKUP(A522,'CENTRO DE COSTOS'!A:D,4,FALSE)</f>
        <v>JUAN SEBASTIÁN RÍOS CASTRILLÓN</v>
      </c>
      <c r="C522" s="154" t="str">
        <f>VLOOKUP(A522,'CENTRO DE COSTOS'!A:D,2,FALSE)</f>
        <v>0004-0005</v>
      </c>
      <c r="D522" s="154">
        <v>5579</v>
      </c>
      <c r="E522" s="154">
        <v>2578460</v>
      </c>
      <c r="F522" s="154">
        <v>70456</v>
      </c>
      <c r="G522" s="154" t="s">
        <v>2958</v>
      </c>
      <c r="H522" s="154" t="s">
        <v>197</v>
      </c>
      <c r="I522" s="154" t="s">
        <v>2218</v>
      </c>
      <c r="J522" s="154" t="s">
        <v>5145</v>
      </c>
      <c r="K522" s="154" t="s">
        <v>159</v>
      </c>
      <c r="L522" s="154" t="s">
        <v>5146</v>
      </c>
      <c r="M522" s="155">
        <v>45880.456250000003</v>
      </c>
      <c r="N522" s="155">
        <v>45882.59375</v>
      </c>
      <c r="O522" s="154" t="s">
        <v>2961</v>
      </c>
      <c r="P522" s="154" t="s">
        <v>2988</v>
      </c>
      <c r="Q522" s="154" t="s">
        <v>3257</v>
      </c>
      <c r="R522" s="154" t="s">
        <v>3258</v>
      </c>
      <c r="S522" s="154" t="s">
        <v>2973</v>
      </c>
      <c r="T522" s="180"/>
      <c r="U522" s="154" t="s">
        <v>2965</v>
      </c>
      <c r="V522" s="154" t="s">
        <v>5147</v>
      </c>
      <c r="W522" s="154" t="s">
        <v>2967</v>
      </c>
      <c r="X522" s="154" t="s">
        <v>5148</v>
      </c>
      <c r="Y522" s="154" t="s">
        <v>30</v>
      </c>
      <c r="Z522" s="154" t="s">
        <v>166</v>
      </c>
      <c r="AA522" s="154" t="s">
        <v>209</v>
      </c>
      <c r="AB522" s="154">
        <v>1</v>
      </c>
      <c r="AC522" s="154">
        <v>0</v>
      </c>
      <c r="AD522" s="87">
        <f>IF(W522="SOPORTE_TELEFÓNICO",'BASE LIQUIDACION REDEBAN 2025'!$B$19,IF(W522="ENVÍO",'BASE LIQUIDACION REDEBAN 2025'!$C$2,IF(Y522="TIPO I",'BASE LIQUIDACION REDEBAN 2025'!$C$2,IF(Y522="TIPO II",'BASE LIQUIDACION REDEBAN 2025'!$C$3,IF(Y522="TIPO III",'BASE LIQUIDACION REDEBAN 2025'!$C$4,IF(Y522="TIPO IV",'BASE LIQUIDACION REDEBAN 2025'!$C$5,IF(Z522="AEREO",'BASE LIQUIDACION REDEBAN 2025'!$B$6,'BASE LIQUIDACION REDEBAN 2025'!$C$5)))))))</f>
        <v>275728.78077800001</v>
      </c>
      <c r="AE522" s="87">
        <f>IF(OR(W522="SOPORTE_TELEFÓNICO",W522="ENVÍO"),0,IF(Y522="TIPO I",'BASE LIQUIDACION REDEBAN 2025'!$B$10,IF(Y522="TIPO II",'BASE LIQUIDACION REDEBAN 2025'!$B$11,IF(Y522="TIPO III",'BASE LIQUIDACION REDEBAN 2025'!$B$12,'BASE LIQUIDACION REDEBAN 2025'!$B$13))))</f>
        <v>196536.5258152</v>
      </c>
      <c r="AF522" s="87">
        <f t="shared" si="8"/>
        <v>275728.78077800001</v>
      </c>
      <c r="AG522" s="184"/>
      <c r="AH522" s="184"/>
    </row>
    <row r="523" spans="1:34" s="79" customFormat="1" ht="13.15">
      <c r="A523" s="154" t="s">
        <v>90</v>
      </c>
      <c r="B523" s="154" t="str">
        <f>VLOOKUP(A523,'CENTRO DE COSTOS'!A:D,4,FALSE)</f>
        <v>JUAN SEBASTIÁN RÍOS CASTRILLÓN</v>
      </c>
      <c r="C523" s="154" t="str">
        <f>VLOOKUP(A523,'CENTRO DE COSTOS'!A:D,2,FALSE)</f>
        <v>0004-0005</v>
      </c>
      <c r="D523" s="154">
        <v>5129</v>
      </c>
      <c r="E523" s="154">
        <v>2592637</v>
      </c>
      <c r="F523" s="154">
        <v>48252</v>
      </c>
      <c r="G523" s="154" t="s">
        <v>2958</v>
      </c>
      <c r="H523" s="154" t="s">
        <v>197</v>
      </c>
      <c r="I523" s="154" t="s">
        <v>477</v>
      </c>
      <c r="J523" s="154" t="s">
        <v>5149</v>
      </c>
      <c r="K523" s="154" t="s">
        <v>159</v>
      </c>
      <c r="L523" s="154" t="s">
        <v>5150</v>
      </c>
      <c r="M523" s="155">
        <v>45882.525000000001</v>
      </c>
      <c r="N523" s="155">
        <v>45882.595138888886</v>
      </c>
      <c r="O523" s="154" t="s">
        <v>2961</v>
      </c>
      <c r="P523" s="154" t="s">
        <v>2962</v>
      </c>
      <c r="Q523" s="154" t="s">
        <v>3006</v>
      </c>
      <c r="R523" s="154" t="s">
        <v>3899</v>
      </c>
      <c r="S523" s="154" t="s">
        <v>2973</v>
      </c>
      <c r="T523" s="180"/>
      <c r="U523" s="154" t="s">
        <v>2965</v>
      </c>
      <c r="V523" s="154" t="s">
        <v>5151</v>
      </c>
      <c r="W523" s="154" t="s">
        <v>2967</v>
      </c>
      <c r="X523" s="154" t="s">
        <v>5152</v>
      </c>
      <c r="Y523" s="154" t="s">
        <v>25</v>
      </c>
      <c r="Z523" s="154" t="s">
        <v>166</v>
      </c>
      <c r="AA523" s="154" t="s">
        <v>1626</v>
      </c>
      <c r="AB523" s="154">
        <v>1</v>
      </c>
      <c r="AC523" s="154">
        <v>0</v>
      </c>
      <c r="AD523" s="87">
        <f>IF(W523="SOPORTE_TELEFÓNICO",'BASE LIQUIDACION REDEBAN 2025'!$B$19,IF(W523="ENVÍO",'BASE LIQUIDACION REDEBAN 2025'!$C$2,IF(Y523="TIPO I",'BASE LIQUIDACION REDEBAN 2025'!$C$2,IF(Y523="TIPO II",'BASE LIQUIDACION REDEBAN 2025'!$C$3,IF(Y523="TIPO III",'BASE LIQUIDACION REDEBAN 2025'!$C$4,IF(Y523="TIPO IV",'BASE LIQUIDACION REDEBAN 2025'!$C$5,IF(Z523="AEREO",'BASE LIQUIDACION REDEBAN 2025'!$B$6,'BASE LIQUIDACION REDEBAN 2025'!$C$5)))))))</f>
        <v>65960.072302</v>
      </c>
      <c r="AE523" s="87">
        <f>IF(OR(W523="SOPORTE_TELEFÓNICO",W523="ENVÍO"),0,IF(Y523="TIPO I",'BASE LIQUIDACION REDEBAN 2025'!$B$10,IF(Y523="TIPO II",'BASE LIQUIDACION REDEBAN 2025'!$B$11,IF(Y523="TIPO III",'BASE LIQUIDACION REDEBAN 2025'!$B$12,'BASE LIQUIDACION REDEBAN 2025'!$B$13))))</f>
        <v>75096.394270399993</v>
      </c>
      <c r="AF523" s="87">
        <f t="shared" si="8"/>
        <v>65960.072302</v>
      </c>
      <c r="AG523" s="184"/>
      <c r="AH523" s="184"/>
    </row>
    <row r="524" spans="1:34" s="79" customFormat="1" ht="13.15">
      <c r="A524" s="154" t="s">
        <v>93</v>
      </c>
      <c r="B524" s="154" t="str">
        <f>VLOOKUP(A524,'CENTRO DE COSTOS'!A:D,4,FALSE)</f>
        <v>DIEGO FERNANDO HENAO CARDONA</v>
      </c>
      <c r="C524" s="154" t="str">
        <f>VLOOKUP(A524,'CENTRO DE COSTOS'!A:D,2,FALSE)</f>
        <v>0004-0003</v>
      </c>
      <c r="D524" s="154">
        <v>86573</v>
      </c>
      <c r="E524" s="154">
        <v>2564643</v>
      </c>
      <c r="F524" s="154">
        <v>58973</v>
      </c>
      <c r="G524" s="154" t="s">
        <v>2958</v>
      </c>
      <c r="H524" s="154" t="s">
        <v>1820</v>
      </c>
      <c r="I524" s="154" t="s">
        <v>5153</v>
      </c>
      <c r="J524" s="154" t="s">
        <v>5154</v>
      </c>
      <c r="K524" s="154" t="s">
        <v>159</v>
      </c>
      <c r="L524" s="154" t="s">
        <v>5155</v>
      </c>
      <c r="M524" s="155">
        <v>45875.634722222225</v>
      </c>
      <c r="N524" s="155">
        <v>45882.597222222219</v>
      </c>
      <c r="O524" s="154" t="s">
        <v>2961</v>
      </c>
      <c r="P524" s="154" t="s">
        <v>2962</v>
      </c>
      <c r="Q524" s="154" t="s">
        <v>3006</v>
      </c>
      <c r="R524" s="154" t="s">
        <v>3155</v>
      </c>
      <c r="S524" s="154" t="s">
        <v>2973</v>
      </c>
      <c r="T524" s="180"/>
      <c r="U524" s="154" t="s">
        <v>2965</v>
      </c>
      <c r="V524" s="154" t="s">
        <v>5156</v>
      </c>
      <c r="W524" s="154" t="s">
        <v>3213</v>
      </c>
      <c r="X524" s="154">
        <v>0</v>
      </c>
      <c r="Y524" s="154" t="s">
        <v>32</v>
      </c>
      <c r="Z524" s="154" t="s">
        <v>1394</v>
      </c>
      <c r="AA524" s="154" t="s">
        <v>1825</v>
      </c>
      <c r="AB524" s="154">
        <v>0</v>
      </c>
      <c r="AC524" s="154">
        <v>0</v>
      </c>
      <c r="AD524" s="87">
        <f>IF(W524="SOPORTE_TELEFÓNICO",'BASE LIQUIDACION REDEBAN 2025'!$B$19,IF(W524="ENVÍO",'BASE LIQUIDACION REDEBAN 2025'!$C$2,IF(Y524="TIPO I",'BASE LIQUIDACION REDEBAN 2025'!$C$2,IF(Y524="TIPO II",'BASE LIQUIDACION REDEBAN 2025'!$C$3,IF(Y524="TIPO III",'BASE LIQUIDACION REDEBAN 2025'!$C$4,IF(Y524="TIPO IV",'BASE LIQUIDACION REDEBAN 2025'!$C$5,IF(Z524="AEREO",'BASE LIQUIDACION REDEBAN 2025'!$B$6,'BASE LIQUIDACION REDEBAN 2025'!$C$5)))))))</f>
        <v>41241.0800752</v>
      </c>
      <c r="AE524" s="87">
        <f>IF(OR(W524="SOPORTE_TELEFÓNICO",W524="ENVÍO"),0,IF(Y524="TIPO I",'BASE LIQUIDACION REDEBAN 2025'!$B$10,IF(Y524="TIPO II",'BASE LIQUIDACION REDEBAN 2025'!$B$11,IF(Y524="TIPO III",'BASE LIQUIDACION REDEBAN 2025'!$B$12,'BASE LIQUIDACION REDEBAN 2025'!$B$13))))</f>
        <v>0</v>
      </c>
      <c r="AF524" s="87">
        <f t="shared" si="8"/>
        <v>41241.0800752</v>
      </c>
      <c r="AG524" s="184"/>
      <c r="AH524" s="184"/>
    </row>
    <row r="525" spans="1:34" s="79" customFormat="1" ht="13.15">
      <c r="A525" s="154" t="s">
        <v>90</v>
      </c>
      <c r="B525" s="154" t="str">
        <f>VLOOKUP(A525,'CENTRO DE COSTOS'!A:D,4,FALSE)</f>
        <v>JUAN SEBASTIÁN RÍOS CASTRILLÓN</v>
      </c>
      <c r="C525" s="154" t="str">
        <f>VLOOKUP(A525,'CENTRO DE COSTOS'!A:D,2,FALSE)</f>
        <v>0004-0005</v>
      </c>
      <c r="D525" s="154">
        <v>5001</v>
      </c>
      <c r="E525" s="154">
        <v>2591810</v>
      </c>
      <c r="F525" s="154">
        <v>78307</v>
      </c>
      <c r="G525" s="154" t="s">
        <v>2958</v>
      </c>
      <c r="H525" s="154" t="s">
        <v>197</v>
      </c>
      <c r="I525" s="154" t="s">
        <v>90</v>
      </c>
      <c r="J525" s="154" t="s">
        <v>5157</v>
      </c>
      <c r="K525" s="154" t="s">
        <v>159</v>
      </c>
      <c r="L525" s="154" t="s">
        <v>5158</v>
      </c>
      <c r="M525" s="155">
        <v>45882.466666666667</v>
      </c>
      <c r="N525" s="155">
        <v>45882.599305555559</v>
      </c>
      <c r="O525" s="154" t="s">
        <v>2961</v>
      </c>
      <c r="P525" s="154" t="s">
        <v>2988</v>
      </c>
      <c r="Q525" s="154" t="s">
        <v>2978</v>
      </c>
      <c r="R525" s="154" t="s">
        <v>3110</v>
      </c>
      <c r="S525" s="154" t="s">
        <v>2973</v>
      </c>
      <c r="T525" s="180"/>
      <c r="U525" s="154" t="s">
        <v>2965</v>
      </c>
      <c r="V525" s="154" t="s">
        <v>5159</v>
      </c>
      <c r="W525" s="154" t="s">
        <v>2967</v>
      </c>
      <c r="X525" s="154" t="s">
        <v>5160</v>
      </c>
      <c r="Y525" s="154" t="s">
        <v>25</v>
      </c>
      <c r="Z525" s="154" t="s">
        <v>166</v>
      </c>
      <c r="AA525" s="154" t="s">
        <v>2327</v>
      </c>
      <c r="AB525" s="154">
        <v>1</v>
      </c>
      <c r="AC525" s="154">
        <v>0</v>
      </c>
      <c r="AD525" s="87">
        <f>IF(W525="SOPORTE_TELEFÓNICO",'BASE LIQUIDACION REDEBAN 2025'!$B$19,IF(W525="ENVÍO",'BASE LIQUIDACION REDEBAN 2025'!$C$2,IF(Y525="TIPO I",'BASE LIQUIDACION REDEBAN 2025'!$C$2,IF(Y525="TIPO II",'BASE LIQUIDACION REDEBAN 2025'!$C$3,IF(Y525="TIPO III",'BASE LIQUIDACION REDEBAN 2025'!$C$4,IF(Y525="TIPO IV",'BASE LIQUIDACION REDEBAN 2025'!$C$5,IF(Z525="AEREO",'BASE LIQUIDACION REDEBAN 2025'!$B$6,'BASE LIQUIDACION REDEBAN 2025'!$C$5)))))))</f>
        <v>65960.072302</v>
      </c>
      <c r="AE525" s="87">
        <f>IF(OR(W525="SOPORTE_TELEFÓNICO",W525="ENVÍO"),0,IF(Y525="TIPO I",'BASE LIQUIDACION REDEBAN 2025'!$B$10,IF(Y525="TIPO II",'BASE LIQUIDACION REDEBAN 2025'!$B$11,IF(Y525="TIPO III",'BASE LIQUIDACION REDEBAN 2025'!$B$12,'BASE LIQUIDACION REDEBAN 2025'!$B$13))))</f>
        <v>75096.394270399993</v>
      </c>
      <c r="AF525" s="87">
        <f t="shared" si="8"/>
        <v>65960.072302</v>
      </c>
      <c r="AG525" s="184"/>
      <c r="AH525" s="184"/>
    </row>
    <row r="526" spans="1:34" s="79" customFormat="1" ht="13.15">
      <c r="A526" s="154" t="s">
        <v>90</v>
      </c>
      <c r="B526" s="154" t="str">
        <f>VLOOKUP(A526,'CENTRO DE COSTOS'!A:D,4,FALSE)</f>
        <v>JUAN SEBASTIÁN RÍOS CASTRILLÓN</v>
      </c>
      <c r="C526" s="154" t="str">
        <f>VLOOKUP(A526,'CENTRO DE COSTOS'!A:D,2,FALSE)</f>
        <v>0004-0005</v>
      </c>
      <c r="D526" s="154">
        <v>5001</v>
      </c>
      <c r="E526" s="154" t="s">
        <v>5161</v>
      </c>
      <c r="F526" s="154">
        <v>29374</v>
      </c>
      <c r="G526" s="154" t="s">
        <v>2958</v>
      </c>
      <c r="H526" s="154" t="s">
        <v>197</v>
      </c>
      <c r="I526" s="154" t="s">
        <v>90</v>
      </c>
      <c r="J526" s="154" t="s">
        <v>5162</v>
      </c>
      <c r="K526" s="154" t="s">
        <v>159</v>
      </c>
      <c r="L526" s="154" t="s">
        <v>5163</v>
      </c>
      <c r="M526" s="155">
        <v>45882.498611111114</v>
      </c>
      <c r="N526" s="155">
        <v>45882.601388888892</v>
      </c>
      <c r="O526" s="154" t="s">
        <v>2961</v>
      </c>
      <c r="P526" s="154" t="s">
        <v>2962</v>
      </c>
      <c r="Q526" s="154" t="s">
        <v>2963</v>
      </c>
      <c r="R526" s="154" t="s">
        <v>2964</v>
      </c>
      <c r="S526" s="154" t="s">
        <v>2973</v>
      </c>
      <c r="T526" s="180"/>
      <c r="U526" s="154" t="s">
        <v>2965</v>
      </c>
      <c r="V526" s="154" t="s">
        <v>5164</v>
      </c>
      <c r="W526" s="154" t="s">
        <v>2967</v>
      </c>
      <c r="X526" s="154" t="s">
        <v>4448</v>
      </c>
      <c r="Y526" s="154" t="s">
        <v>25</v>
      </c>
      <c r="Z526" s="154" t="s">
        <v>166</v>
      </c>
      <c r="AA526" s="154" t="s">
        <v>3209</v>
      </c>
      <c r="AB526" s="154">
        <v>1</v>
      </c>
      <c r="AC526" s="154">
        <v>0</v>
      </c>
      <c r="AD526" s="87">
        <f>IF(W526="SOPORTE_TELEFÓNICO",'BASE LIQUIDACION REDEBAN 2025'!$B$19,IF(W526="ENVÍO",'BASE LIQUIDACION REDEBAN 2025'!$C$2,IF(Y526="TIPO I",'BASE LIQUIDACION REDEBAN 2025'!$C$2,IF(Y526="TIPO II",'BASE LIQUIDACION REDEBAN 2025'!$C$3,IF(Y526="TIPO III",'BASE LIQUIDACION REDEBAN 2025'!$C$4,IF(Y526="TIPO IV",'BASE LIQUIDACION REDEBAN 2025'!$C$5,IF(Z526="AEREO",'BASE LIQUIDACION REDEBAN 2025'!$B$6,'BASE LIQUIDACION REDEBAN 2025'!$C$5)))))))</f>
        <v>65960.072302</v>
      </c>
      <c r="AE526" s="87">
        <f>IF(OR(W526="SOPORTE_TELEFÓNICO",W526="ENVÍO"),0,IF(Y526="TIPO I",'BASE LIQUIDACION REDEBAN 2025'!$B$10,IF(Y526="TIPO II",'BASE LIQUIDACION REDEBAN 2025'!$B$11,IF(Y526="TIPO III",'BASE LIQUIDACION REDEBAN 2025'!$B$12,'BASE LIQUIDACION REDEBAN 2025'!$B$13))))</f>
        <v>75096.394270399993</v>
      </c>
      <c r="AF526" s="87">
        <f t="shared" si="8"/>
        <v>65960.072302</v>
      </c>
      <c r="AG526" s="184"/>
      <c r="AH526" s="184"/>
    </row>
    <row r="527" spans="1:34" s="79" customFormat="1" ht="13.15">
      <c r="A527" s="154" t="s">
        <v>94</v>
      </c>
      <c r="B527" s="154" t="str">
        <f>VLOOKUP(A527,'CENTRO DE COSTOS'!A:D,4,FALSE)</f>
        <v>DIEGO FERNANDO HENAO CARDONA</v>
      </c>
      <c r="C527" s="154" t="str">
        <f>VLOOKUP(A527,'CENTRO DE COSTOS'!A:D,2,FALSE)</f>
        <v>0004-0002</v>
      </c>
      <c r="D527" s="154">
        <v>66001</v>
      </c>
      <c r="E527" s="154">
        <v>2588757</v>
      </c>
      <c r="F527" s="154">
        <v>35500</v>
      </c>
      <c r="G527" s="154" t="s">
        <v>2958</v>
      </c>
      <c r="H527" s="154" t="s">
        <v>606</v>
      </c>
      <c r="I527" s="154" t="s">
        <v>94</v>
      </c>
      <c r="J527" s="154" t="s">
        <v>5165</v>
      </c>
      <c r="K527" s="154" t="s">
        <v>159</v>
      </c>
      <c r="L527" s="154" t="s">
        <v>5166</v>
      </c>
      <c r="M527" s="155">
        <v>45881.740972222222</v>
      </c>
      <c r="N527" s="155">
        <v>45882.604166666664</v>
      </c>
      <c r="O527" s="154" t="s">
        <v>2961</v>
      </c>
      <c r="P527" s="154" t="s">
        <v>2962</v>
      </c>
      <c r="Q527" s="154" t="s">
        <v>3099</v>
      </c>
      <c r="R527" s="154" t="s">
        <v>3115</v>
      </c>
      <c r="S527" s="154" t="s">
        <v>200</v>
      </c>
      <c r="T527" s="180"/>
      <c r="U527" s="154" t="s">
        <v>2965</v>
      </c>
      <c r="V527" s="154" t="s">
        <v>5167</v>
      </c>
      <c r="W527" s="154" t="s">
        <v>2967</v>
      </c>
      <c r="X527" s="154" t="s">
        <v>5168</v>
      </c>
      <c r="Y527" s="154" t="s">
        <v>25</v>
      </c>
      <c r="Z527" s="154" t="s">
        <v>166</v>
      </c>
      <c r="AA527" s="154" t="s">
        <v>2942</v>
      </c>
      <c r="AB527" s="154">
        <v>1</v>
      </c>
      <c r="AC527" s="154">
        <v>0</v>
      </c>
      <c r="AD527" s="87">
        <f>IF(W527="SOPORTE_TELEFÓNICO",'BASE LIQUIDACION REDEBAN 2025'!$B$19,IF(W527="ENVÍO",'BASE LIQUIDACION REDEBAN 2025'!$C$2,IF(Y527="TIPO I",'BASE LIQUIDACION REDEBAN 2025'!$C$2,IF(Y527="TIPO II",'BASE LIQUIDACION REDEBAN 2025'!$C$3,IF(Y527="TIPO III",'BASE LIQUIDACION REDEBAN 2025'!$C$4,IF(Y527="TIPO IV",'BASE LIQUIDACION REDEBAN 2025'!$C$5,IF(Z527="AEREO",'BASE LIQUIDACION REDEBAN 2025'!$B$6,'BASE LIQUIDACION REDEBAN 2025'!$C$5)))))))</f>
        <v>65960.072302</v>
      </c>
      <c r="AE527" s="87">
        <f>IF(OR(W527="SOPORTE_TELEFÓNICO",W527="ENVÍO"),0,IF(Y527="TIPO I",'BASE LIQUIDACION REDEBAN 2025'!$B$10,IF(Y527="TIPO II",'BASE LIQUIDACION REDEBAN 2025'!$B$11,IF(Y527="TIPO III",'BASE LIQUIDACION REDEBAN 2025'!$B$12,'BASE LIQUIDACION REDEBAN 2025'!$B$13))))</f>
        <v>75096.394270399993</v>
      </c>
      <c r="AF527" s="87">
        <f t="shared" si="8"/>
        <v>65960.072302</v>
      </c>
      <c r="AG527" s="184"/>
      <c r="AH527" s="184"/>
    </row>
    <row r="528" spans="1:34" s="79" customFormat="1" ht="13.15">
      <c r="A528" s="154" t="s">
        <v>68</v>
      </c>
      <c r="B528" s="154" t="str">
        <f>VLOOKUP(A528,'CENTRO DE COSTOS'!A:D,4,FALSE)</f>
        <v>WILLIAM ASDRUBAL ROZO ROZO</v>
      </c>
      <c r="C528" s="154" t="str">
        <f>VLOOKUP(A528,'CENTRO DE COSTOS'!A:D,2,FALSE)</f>
        <v>0004-0004</v>
      </c>
      <c r="D528" s="154">
        <v>25899</v>
      </c>
      <c r="E528" s="154">
        <v>2585969</v>
      </c>
      <c r="F528" s="154">
        <v>73430</v>
      </c>
      <c r="G528" s="154" t="s">
        <v>2958</v>
      </c>
      <c r="H528" s="154" t="s">
        <v>470</v>
      </c>
      <c r="I528" s="154" t="s">
        <v>1024</v>
      </c>
      <c r="J528" s="154" t="s">
        <v>5169</v>
      </c>
      <c r="K528" s="154" t="s">
        <v>159</v>
      </c>
      <c r="L528" s="154" t="s">
        <v>5170</v>
      </c>
      <c r="M528" s="155">
        <v>45881.5</v>
      </c>
      <c r="N528" s="155">
        <v>45882.606944444444</v>
      </c>
      <c r="O528" s="154" t="s">
        <v>2961</v>
      </c>
      <c r="P528" s="154" t="s">
        <v>2962</v>
      </c>
      <c r="Q528" s="154" t="s">
        <v>3076</v>
      </c>
      <c r="R528" s="154" t="s">
        <v>3076</v>
      </c>
      <c r="S528" s="154" t="s">
        <v>2973</v>
      </c>
      <c r="T528" s="180"/>
      <c r="U528" s="154" t="s">
        <v>2965</v>
      </c>
      <c r="V528" s="154" t="s">
        <v>5171</v>
      </c>
      <c r="W528" s="154" t="s">
        <v>2967</v>
      </c>
      <c r="X528" s="154" t="s">
        <v>5172</v>
      </c>
      <c r="Y528" s="154" t="s">
        <v>28</v>
      </c>
      <c r="Z528" s="154" t="s">
        <v>166</v>
      </c>
      <c r="AA528" s="154" t="s">
        <v>882</v>
      </c>
      <c r="AB528" s="154">
        <v>1</v>
      </c>
      <c r="AC528" s="154">
        <v>0</v>
      </c>
      <c r="AD528" s="87">
        <f>IF(W528="SOPORTE_TELEFÓNICO",'BASE LIQUIDACION REDEBAN 2025'!$B$19,IF(W528="ENVÍO",'BASE LIQUIDACION REDEBAN 2025'!$C$2,IF(Y528="TIPO I",'BASE LIQUIDACION REDEBAN 2025'!$C$2,IF(Y528="TIPO II",'BASE LIQUIDACION REDEBAN 2025'!$C$3,IF(Y528="TIPO III",'BASE LIQUIDACION REDEBAN 2025'!$C$4,IF(Y528="TIPO IV",'BASE LIQUIDACION REDEBAN 2025'!$C$5,IF(Z528="AEREO",'BASE LIQUIDACION REDEBAN 2025'!$B$6,'BASE LIQUIDACION REDEBAN 2025'!$C$5)))))))</f>
        <v>144967.87232000002</v>
      </c>
      <c r="AE528" s="87">
        <f>IF(OR(W528="SOPORTE_TELEFÓNICO",W528="ENVÍO"),0,IF(Y528="TIPO I",'BASE LIQUIDACION REDEBAN 2025'!$B$10,IF(Y528="TIPO II",'BASE LIQUIDACION REDEBAN 2025'!$B$11,IF(Y528="TIPO III",'BASE LIQUIDACION REDEBAN 2025'!$B$12,'BASE LIQUIDACION REDEBAN 2025'!$B$13))))</f>
        <v>140395.6348884</v>
      </c>
      <c r="AF528" s="87">
        <f t="shared" si="8"/>
        <v>144967.87232000002</v>
      </c>
      <c r="AG528" s="184"/>
      <c r="AH528" s="184"/>
    </row>
    <row r="529" spans="1:34" s="79" customFormat="1" ht="13.15">
      <c r="A529" s="154" t="s">
        <v>91</v>
      </c>
      <c r="B529" s="154" t="str">
        <f>VLOOKUP(A529,'CENTRO DE COSTOS'!A:D,4,FALSE)</f>
        <v>JOSE MAURICIO HERNANDEZ ROJAS</v>
      </c>
      <c r="C529" s="154" t="str">
        <f>VLOOKUP(A529,'CENTRO DE COSTOS'!A:D,2,FALSE)</f>
        <v>0004-0001</v>
      </c>
      <c r="D529" s="154">
        <v>23675</v>
      </c>
      <c r="E529" s="154">
        <v>2586103</v>
      </c>
      <c r="F529" s="154">
        <v>80398</v>
      </c>
      <c r="G529" s="154" t="s">
        <v>2958</v>
      </c>
      <c r="H529" s="154" t="s">
        <v>421</v>
      </c>
      <c r="I529" s="154" t="s">
        <v>3883</v>
      </c>
      <c r="J529" s="154" t="s">
        <v>3884</v>
      </c>
      <c r="K529" s="154" t="s">
        <v>159</v>
      </c>
      <c r="L529" s="154" t="s">
        <v>5173</v>
      </c>
      <c r="M529" s="155">
        <v>45881.493750000001</v>
      </c>
      <c r="N529" s="155">
        <v>45882.611805555556</v>
      </c>
      <c r="O529" s="154" t="s">
        <v>2961</v>
      </c>
      <c r="P529" s="154" t="s">
        <v>2962</v>
      </c>
      <c r="Q529" s="154" t="s">
        <v>3099</v>
      </c>
      <c r="R529" s="154" t="s">
        <v>3435</v>
      </c>
      <c r="S529" s="154" t="s">
        <v>2973</v>
      </c>
      <c r="T529" s="180"/>
      <c r="U529" s="154" t="s">
        <v>2965</v>
      </c>
      <c r="V529" s="154" t="s">
        <v>5174</v>
      </c>
      <c r="W529" s="154" t="s">
        <v>2967</v>
      </c>
      <c r="X529" s="154" t="s">
        <v>3887</v>
      </c>
      <c r="Y529" s="154" t="s">
        <v>28</v>
      </c>
      <c r="Z529" s="154" t="s">
        <v>166</v>
      </c>
      <c r="AA529" s="154" t="s">
        <v>1227</v>
      </c>
      <c r="AB529" s="154">
        <v>1</v>
      </c>
      <c r="AC529" s="154">
        <v>0</v>
      </c>
      <c r="AD529" s="87">
        <f>IF(W529="SOPORTE_TELEFÓNICO",'BASE LIQUIDACION REDEBAN 2025'!$B$19,IF(W529="ENVÍO",'BASE LIQUIDACION REDEBAN 2025'!$C$2,IF(Y529="TIPO I",'BASE LIQUIDACION REDEBAN 2025'!$C$2,IF(Y529="TIPO II",'BASE LIQUIDACION REDEBAN 2025'!$C$3,IF(Y529="TIPO III",'BASE LIQUIDACION REDEBAN 2025'!$C$4,IF(Y529="TIPO IV",'BASE LIQUIDACION REDEBAN 2025'!$C$5,IF(Z529="AEREO",'BASE LIQUIDACION REDEBAN 2025'!$B$6,'BASE LIQUIDACION REDEBAN 2025'!$C$5)))))))</f>
        <v>144967.87232000002</v>
      </c>
      <c r="AE529" s="87">
        <f>IF(OR(W529="SOPORTE_TELEFÓNICO",W529="ENVÍO"),0,IF(Y529="TIPO I",'BASE LIQUIDACION REDEBAN 2025'!$B$10,IF(Y529="TIPO II",'BASE LIQUIDACION REDEBAN 2025'!$B$11,IF(Y529="TIPO III",'BASE LIQUIDACION REDEBAN 2025'!$B$12,'BASE LIQUIDACION REDEBAN 2025'!$B$13))))</f>
        <v>140395.6348884</v>
      </c>
      <c r="AF529" s="87">
        <f t="shared" si="8"/>
        <v>144967.87232000002</v>
      </c>
      <c r="AG529" s="184"/>
      <c r="AH529" s="184"/>
    </row>
    <row r="530" spans="1:34" s="79" customFormat="1" ht="13.15">
      <c r="A530" s="154" t="s">
        <v>93</v>
      </c>
      <c r="B530" s="154" t="str">
        <f>VLOOKUP(A530,'CENTRO DE COSTOS'!A:D,4,FALSE)</f>
        <v>DIEGO FERNANDO HENAO CARDONA</v>
      </c>
      <c r="C530" s="154" t="str">
        <f>VLOOKUP(A530,'CENTRO DE COSTOS'!A:D,2,FALSE)</f>
        <v>0004-0003</v>
      </c>
      <c r="D530" s="154">
        <v>86865</v>
      </c>
      <c r="E530" s="154">
        <v>2575366</v>
      </c>
      <c r="F530" s="154">
        <v>50666</v>
      </c>
      <c r="G530" s="154" t="s">
        <v>2958</v>
      </c>
      <c r="H530" s="154" t="s">
        <v>1820</v>
      </c>
      <c r="I530" s="154" t="s">
        <v>1827</v>
      </c>
      <c r="J530" s="154" t="s">
        <v>5175</v>
      </c>
      <c r="K530" s="154" t="s">
        <v>159</v>
      </c>
      <c r="L530" s="154" t="s">
        <v>5176</v>
      </c>
      <c r="M530" s="155">
        <v>45880.333333333336</v>
      </c>
      <c r="N530" s="155">
        <v>45882.614583333336</v>
      </c>
      <c r="O530" s="154" t="s">
        <v>2961</v>
      </c>
      <c r="P530" s="154" t="s">
        <v>2962</v>
      </c>
      <c r="Q530" s="154" t="s">
        <v>3099</v>
      </c>
      <c r="R530" s="154" t="s">
        <v>3100</v>
      </c>
      <c r="S530" s="154" t="s">
        <v>200</v>
      </c>
      <c r="T530" s="180"/>
      <c r="U530" s="154" t="s">
        <v>2965</v>
      </c>
      <c r="V530" s="154" t="s">
        <v>5177</v>
      </c>
      <c r="W530" s="154" t="s">
        <v>2967</v>
      </c>
      <c r="X530" s="154" t="s">
        <v>5178</v>
      </c>
      <c r="Y530" s="154" t="s">
        <v>32</v>
      </c>
      <c r="Z530" s="154" t="s">
        <v>166</v>
      </c>
      <c r="AA530" s="154" t="s">
        <v>1825</v>
      </c>
      <c r="AB530" s="154">
        <v>1</v>
      </c>
      <c r="AC530" s="154">
        <v>0</v>
      </c>
      <c r="AD530" s="87">
        <f>IF(W530="SOPORTE_TELEFÓNICO",'BASE LIQUIDACION REDEBAN 2025'!$B$19,IF(W530="ENVÍO",'BASE LIQUIDACION REDEBAN 2025'!$C$2,IF(Y530="TIPO I",'BASE LIQUIDACION REDEBAN 2025'!$C$2,IF(Y530="TIPO II",'BASE LIQUIDACION REDEBAN 2025'!$C$3,IF(Y530="TIPO III",'BASE LIQUIDACION REDEBAN 2025'!$C$4,IF(Y530="TIPO IV",'BASE LIQUIDACION REDEBAN 2025'!$C$5,IF(Z530="AEREO",'BASE LIQUIDACION REDEBAN 2025'!$B$6,'BASE LIQUIDACION REDEBAN 2025'!$C$5)))))))</f>
        <v>479588.87655000004</v>
      </c>
      <c r="AE530" s="87">
        <f>IF(OR(W530="SOPORTE_TELEFÓNICO",W530="ENVÍO"),0,IF(Y530="TIPO I",'BASE LIQUIDACION REDEBAN 2025'!$B$10,IF(Y530="TIPO II",'BASE LIQUIDACION REDEBAN 2025'!$B$11,IF(Y530="TIPO III",'BASE LIQUIDACION REDEBAN 2025'!$B$12,'BASE LIQUIDACION REDEBAN 2025'!$B$13))))</f>
        <v>196536.5258152</v>
      </c>
      <c r="AF530" s="87">
        <f t="shared" si="8"/>
        <v>479588.87655000004</v>
      </c>
      <c r="AG530" s="184"/>
      <c r="AH530" s="184"/>
    </row>
    <row r="531" spans="1:34" s="79" customFormat="1" ht="13.15">
      <c r="A531" s="154" t="s">
        <v>68</v>
      </c>
      <c r="B531" s="154" t="str">
        <f>VLOOKUP(A531,'CENTRO DE COSTOS'!A:D,4,FALSE)</f>
        <v>WILLIAM ASDRUBAL ROZO ROZO</v>
      </c>
      <c r="C531" s="154" t="str">
        <f>VLOOKUP(A531,'CENTRO DE COSTOS'!A:D,2,FALSE)</f>
        <v>0004-0004</v>
      </c>
      <c r="D531" s="154">
        <v>11001</v>
      </c>
      <c r="E531" s="154">
        <v>2591816</v>
      </c>
      <c r="F531" s="154">
        <v>34385</v>
      </c>
      <c r="G531" s="154" t="s">
        <v>2958</v>
      </c>
      <c r="H531" s="154" t="s">
        <v>470</v>
      </c>
      <c r="I531" s="154" t="s">
        <v>68</v>
      </c>
      <c r="J531" s="154" t="s">
        <v>5179</v>
      </c>
      <c r="K531" s="154" t="s">
        <v>159</v>
      </c>
      <c r="L531" s="154" t="s">
        <v>5180</v>
      </c>
      <c r="M531" s="155">
        <v>45882.467361111114</v>
      </c>
      <c r="N531" s="155">
        <v>45882.618750000001</v>
      </c>
      <c r="O531" s="154" t="s">
        <v>2961</v>
      </c>
      <c r="P531" s="154" t="s">
        <v>2962</v>
      </c>
      <c r="Q531" s="154" t="s">
        <v>3032</v>
      </c>
      <c r="R531" s="154" t="s">
        <v>3621</v>
      </c>
      <c r="S531" s="154" t="s">
        <v>220</v>
      </c>
      <c r="T531" s="180"/>
      <c r="U531" s="154" t="s">
        <v>2965</v>
      </c>
      <c r="V531" s="154" t="s">
        <v>5181</v>
      </c>
      <c r="W531" s="154" t="s">
        <v>2967</v>
      </c>
      <c r="X531" s="154" t="s">
        <v>5182</v>
      </c>
      <c r="Y531" s="154" t="s">
        <v>25</v>
      </c>
      <c r="Z531" s="154" t="s">
        <v>166</v>
      </c>
      <c r="AA531" s="154" t="s">
        <v>475</v>
      </c>
      <c r="AB531" s="154">
        <v>1</v>
      </c>
      <c r="AC531" s="154">
        <v>0</v>
      </c>
      <c r="AD531" s="87">
        <f>IF(W531="SOPORTE_TELEFÓNICO",'BASE LIQUIDACION REDEBAN 2025'!$B$19,IF(W531="ENVÍO",'BASE LIQUIDACION REDEBAN 2025'!$C$2,IF(Y531="TIPO I",'BASE LIQUIDACION REDEBAN 2025'!$C$2,IF(Y531="TIPO II",'BASE LIQUIDACION REDEBAN 2025'!$C$3,IF(Y531="TIPO III",'BASE LIQUIDACION REDEBAN 2025'!$C$4,IF(Y531="TIPO IV",'BASE LIQUIDACION REDEBAN 2025'!$C$5,IF(Z531="AEREO",'BASE LIQUIDACION REDEBAN 2025'!$B$6,'BASE LIQUIDACION REDEBAN 2025'!$C$5)))))))</f>
        <v>65960.072302</v>
      </c>
      <c r="AE531" s="87">
        <f>IF(OR(W531="SOPORTE_TELEFÓNICO",W531="ENVÍO"),0,IF(Y531="TIPO I",'BASE LIQUIDACION REDEBAN 2025'!$B$10,IF(Y531="TIPO II",'BASE LIQUIDACION REDEBAN 2025'!$B$11,IF(Y531="TIPO III",'BASE LIQUIDACION REDEBAN 2025'!$B$12,'BASE LIQUIDACION REDEBAN 2025'!$B$13))))</f>
        <v>75096.394270399993</v>
      </c>
      <c r="AF531" s="87">
        <f t="shared" si="8"/>
        <v>65960.072302</v>
      </c>
      <c r="AG531" s="184"/>
      <c r="AH531" s="184"/>
    </row>
    <row r="532" spans="1:34" s="79" customFormat="1" ht="13.15">
      <c r="A532" s="154" t="s">
        <v>93</v>
      </c>
      <c r="B532" s="154" t="str">
        <f>VLOOKUP(A532,'CENTRO DE COSTOS'!A:D,4,FALSE)</f>
        <v>DIEGO FERNANDO HENAO CARDONA</v>
      </c>
      <c r="C532" s="154" t="str">
        <f>VLOOKUP(A532,'CENTRO DE COSTOS'!A:D,2,FALSE)</f>
        <v>0004-0003</v>
      </c>
      <c r="D532" s="154">
        <v>86865</v>
      </c>
      <c r="E532" s="154">
        <v>2557999</v>
      </c>
      <c r="F532" s="154">
        <v>57322</v>
      </c>
      <c r="G532" s="154" t="s">
        <v>2958</v>
      </c>
      <c r="H532" s="154" t="s">
        <v>1820</v>
      </c>
      <c r="I532" s="154" t="s">
        <v>1827</v>
      </c>
      <c r="J532" s="154" t="s">
        <v>5183</v>
      </c>
      <c r="K532" s="154" t="s">
        <v>159</v>
      </c>
      <c r="L532" s="154" t="s">
        <v>5184</v>
      </c>
      <c r="M532" s="155">
        <v>45874.656944444447</v>
      </c>
      <c r="N532" s="155">
        <v>45882.621527777781</v>
      </c>
      <c r="O532" s="154" t="s">
        <v>2961</v>
      </c>
      <c r="P532" s="154" t="s">
        <v>2962</v>
      </c>
      <c r="Q532" s="154" t="s">
        <v>3006</v>
      </c>
      <c r="R532" s="154" t="s">
        <v>3155</v>
      </c>
      <c r="S532" s="154" t="s">
        <v>2973</v>
      </c>
      <c r="T532" s="180"/>
      <c r="U532" s="154" t="s">
        <v>2965</v>
      </c>
      <c r="V532" s="154" t="s">
        <v>5185</v>
      </c>
      <c r="W532" s="154" t="s">
        <v>2967</v>
      </c>
      <c r="X532" s="154" t="s">
        <v>5186</v>
      </c>
      <c r="Y532" s="154" t="s">
        <v>32</v>
      </c>
      <c r="Z532" s="154" t="s">
        <v>166</v>
      </c>
      <c r="AA532" s="154" t="s">
        <v>1825</v>
      </c>
      <c r="AB532" s="154">
        <v>1</v>
      </c>
      <c r="AC532" s="154">
        <v>0</v>
      </c>
      <c r="AD532" s="87">
        <f>IF(W532="SOPORTE_TELEFÓNICO",'BASE LIQUIDACION REDEBAN 2025'!$B$19,IF(W532="ENVÍO",'BASE LIQUIDACION REDEBAN 2025'!$C$2,IF(Y532="TIPO I",'BASE LIQUIDACION REDEBAN 2025'!$C$2,IF(Y532="TIPO II",'BASE LIQUIDACION REDEBAN 2025'!$C$3,IF(Y532="TIPO III",'BASE LIQUIDACION REDEBAN 2025'!$C$4,IF(Y532="TIPO IV",'BASE LIQUIDACION REDEBAN 2025'!$C$5,IF(Z532="AEREO",'BASE LIQUIDACION REDEBAN 2025'!$B$6,'BASE LIQUIDACION REDEBAN 2025'!$C$5)))))))</f>
        <v>479588.87655000004</v>
      </c>
      <c r="AE532" s="87">
        <f>IF(OR(W532="SOPORTE_TELEFÓNICO",W532="ENVÍO"),0,IF(Y532="TIPO I",'BASE LIQUIDACION REDEBAN 2025'!$B$10,IF(Y532="TIPO II",'BASE LIQUIDACION REDEBAN 2025'!$B$11,IF(Y532="TIPO III",'BASE LIQUIDACION REDEBAN 2025'!$B$12,'BASE LIQUIDACION REDEBAN 2025'!$B$13))))</f>
        <v>196536.5258152</v>
      </c>
      <c r="AF532" s="87">
        <f t="shared" si="8"/>
        <v>479588.87655000004</v>
      </c>
      <c r="AG532" s="184"/>
      <c r="AH532" s="184"/>
    </row>
    <row r="533" spans="1:34" s="79" customFormat="1" ht="13.15">
      <c r="A533" s="154" t="s">
        <v>94</v>
      </c>
      <c r="B533" s="154" t="str">
        <f>VLOOKUP(A533,'CENTRO DE COSTOS'!A:D,4,FALSE)</f>
        <v>DIEGO FERNANDO HENAO CARDONA</v>
      </c>
      <c r="C533" s="154" t="str">
        <f>VLOOKUP(A533,'CENTRO DE COSTOS'!A:D,2,FALSE)</f>
        <v>0004-0002</v>
      </c>
      <c r="D533" s="154">
        <v>66318</v>
      </c>
      <c r="E533" s="154">
        <v>2581696</v>
      </c>
      <c r="F533" s="154">
        <v>70765</v>
      </c>
      <c r="G533" s="154" t="s">
        <v>2958</v>
      </c>
      <c r="H533" s="154" t="s">
        <v>606</v>
      </c>
      <c r="I533" s="154" t="s">
        <v>2400</v>
      </c>
      <c r="J533" s="154" t="s">
        <v>5187</v>
      </c>
      <c r="K533" s="154" t="s">
        <v>159</v>
      </c>
      <c r="L533" s="154" t="s">
        <v>5188</v>
      </c>
      <c r="M533" s="155">
        <v>45880.696527777778</v>
      </c>
      <c r="N533" s="155">
        <v>45882.627083333333</v>
      </c>
      <c r="O533" s="154" t="s">
        <v>2961</v>
      </c>
      <c r="P533" s="154" t="s">
        <v>2962</v>
      </c>
      <c r="Q533" s="154" t="s">
        <v>3183</v>
      </c>
      <c r="R533" s="154" t="s">
        <v>3376</v>
      </c>
      <c r="S533" s="154" t="s">
        <v>200</v>
      </c>
      <c r="T533" s="180"/>
      <c r="U533" s="154" t="s">
        <v>2965</v>
      </c>
      <c r="V533" s="154" t="s">
        <v>5189</v>
      </c>
      <c r="W533" s="154" t="s">
        <v>2967</v>
      </c>
      <c r="X533" s="154" t="s">
        <v>5190</v>
      </c>
      <c r="Y533" s="154" t="s">
        <v>28</v>
      </c>
      <c r="Z533" s="154" t="s">
        <v>166</v>
      </c>
      <c r="AA533" s="154" t="s">
        <v>482</v>
      </c>
      <c r="AB533" s="154">
        <v>1</v>
      </c>
      <c r="AC533" s="154">
        <v>0</v>
      </c>
      <c r="AD533" s="87">
        <f>IF(W533="SOPORTE_TELEFÓNICO",'BASE LIQUIDACION REDEBAN 2025'!$B$19,IF(W533="ENVÍO",'BASE LIQUIDACION REDEBAN 2025'!$C$2,IF(Y533="TIPO I",'BASE LIQUIDACION REDEBAN 2025'!$C$2,IF(Y533="TIPO II",'BASE LIQUIDACION REDEBAN 2025'!$C$3,IF(Y533="TIPO III",'BASE LIQUIDACION REDEBAN 2025'!$C$4,IF(Y533="TIPO IV",'BASE LIQUIDACION REDEBAN 2025'!$C$5,IF(Z533="AEREO",'BASE LIQUIDACION REDEBAN 2025'!$B$6,'BASE LIQUIDACION REDEBAN 2025'!$C$5)))))))</f>
        <v>144967.87232000002</v>
      </c>
      <c r="AE533" s="87">
        <f>IF(OR(W533="SOPORTE_TELEFÓNICO",W533="ENVÍO"),0,IF(Y533="TIPO I",'BASE LIQUIDACION REDEBAN 2025'!$B$10,IF(Y533="TIPO II",'BASE LIQUIDACION REDEBAN 2025'!$B$11,IF(Y533="TIPO III",'BASE LIQUIDACION REDEBAN 2025'!$B$12,'BASE LIQUIDACION REDEBAN 2025'!$B$13))))</f>
        <v>140395.6348884</v>
      </c>
      <c r="AF533" s="87">
        <f t="shared" si="8"/>
        <v>144967.87232000002</v>
      </c>
      <c r="AG533" s="184"/>
      <c r="AH533" s="184"/>
    </row>
    <row r="534" spans="1:34" s="79" customFormat="1" ht="13.15">
      <c r="A534" s="154" t="s">
        <v>60</v>
      </c>
      <c r="B534" s="154" t="str">
        <f>VLOOKUP(A534,'CENTRO DE COSTOS'!A:D,4,FALSE)</f>
        <v>JUAN SEBASTIÁN RÍOS CASTRILLÓN</v>
      </c>
      <c r="C534" s="154" t="str">
        <f>VLOOKUP(A534,'CENTRO DE COSTOS'!A:D,2,FALSE)</f>
        <v>0004-0005</v>
      </c>
      <c r="D534" s="154">
        <v>5837</v>
      </c>
      <c r="E534" s="154">
        <v>2592072</v>
      </c>
      <c r="F534" s="154">
        <v>80845</v>
      </c>
      <c r="G534" s="154" t="s">
        <v>2958</v>
      </c>
      <c r="H534" s="154" t="s">
        <v>197</v>
      </c>
      <c r="I534" s="154" t="s">
        <v>785</v>
      </c>
      <c r="J534" s="154" t="s">
        <v>791</v>
      </c>
      <c r="K534" s="154" t="s">
        <v>159</v>
      </c>
      <c r="L534" s="154" t="s">
        <v>5191</v>
      </c>
      <c r="M534" s="155">
        <v>45882.482638888891</v>
      </c>
      <c r="N534" s="155">
        <v>45882.638888888891</v>
      </c>
      <c r="O534" s="154" t="s">
        <v>2961</v>
      </c>
      <c r="P534" s="154" t="s">
        <v>2988</v>
      </c>
      <c r="Q534" s="154" t="s">
        <v>3257</v>
      </c>
      <c r="R534" s="154" t="s">
        <v>3258</v>
      </c>
      <c r="S534" s="154" t="s">
        <v>200</v>
      </c>
      <c r="T534" s="180"/>
      <c r="U534" s="154" t="s">
        <v>2965</v>
      </c>
      <c r="V534" s="154" t="s">
        <v>5192</v>
      </c>
      <c r="W534" s="154" t="s">
        <v>2967</v>
      </c>
      <c r="X534" s="154" t="s">
        <v>793</v>
      </c>
      <c r="Y534" s="154" t="s">
        <v>28</v>
      </c>
      <c r="Z534" s="154" t="s">
        <v>166</v>
      </c>
      <c r="AA534" s="154" t="s">
        <v>636</v>
      </c>
      <c r="AB534" s="154">
        <v>1</v>
      </c>
      <c r="AC534" s="154">
        <v>0</v>
      </c>
      <c r="AD534" s="87">
        <f>IF(W534="SOPORTE_TELEFÓNICO",'BASE LIQUIDACION REDEBAN 2025'!$B$19,IF(W534="ENVÍO",'BASE LIQUIDACION REDEBAN 2025'!$C$2,IF(Y534="TIPO I",'BASE LIQUIDACION REDEBAN 2025'!$C$2,IF(Y534="TIPO II",'BASE LIQUIDACION REDEBAN 2025'!$C$3,IF(Y534="TIPO III",'BASE LIQUIDACION REDEBAN 2025'!$C$4,IF(Y534="TIPO IV",'BASE LIQUIDACION REDEBAN 2025'!$C$5,IF(Z534="AEREO",'BASE LIQUIDACION REDEBAN 2025'!$B$6,'BASE LIQUIDACION REDEBAN 2025'!$C$5)))))))</f>
        <v>144967.87232000002</v>
      </c>
      <c r="AE534" s="87">
        <f>IF(OR(W534="SOPORTE_TELEFÓNICO",W534="ENVÍO"),0,IF(Y534="TIPO I",'BASE LIQUIDACION REDEBAN 2025'!$B$10,IF(Y534="TIPO II",'BASE LIQUIDACION REDEBAN 2025'!$B$11,IF(Y534="TIPO III",'BASE LIQUIDACION REDEBAN 2025'!$B$12,'BASE LIQUIDACION REDEBAN 2025'!$B$13))))</f>
        <v>140395.6348884</v>
      </c>
      <c r="AF534" s="87">
        <f t="shared" si="8"/>
        <v>144967.87232000002</v>
      </c>
      <c r="AG534" s="184"/>
      <c r="AH534" s="184"/>
    </row>
    <row r="535" spans="1:34" s="79" customFormat="1" ht="13.15">
      <c r="A535" s="154" t="s">
        <v>92</v>
      </c>
      <c r="B535" s="154" t="str">
        <f>VLOOKUP(A535,'CENTRO DE COSTOS'!A:D,4,FALSE)</f>
        <v>KEVIN ALEXIS CORZO BUSTOS</v>
      </c>
      <c r="C535" s="154" t="str">
        <f>VLOOKUP(A535,'CENTRO DE COSTOS'!A:D,2,FALSE)</f>
        <v>0004-0007</v>
      </c>
      <c r="D535" s="154">
        <v>41551</v>
      </c>
      <c r="E535" s="154">
        <v>2591714</v>
      </c>
      <c r="F535" s="154">
        <v>24704</v>
      </c>
      <c r="G535" s="154" t="s">
        <v>2958</v>
      </c>
      <c r="H535" s="154" t="s">
        <v>249</v>
      </c>
      <c r="I535" s="154" t="s">
        <v>625</v>
      </c>
      <c r="J535" s="154" t="s">
        <v>4811</v>
      </c>
      <c r="K535" s="154" t="s">
        <v>159</v>
      </c>
      <c r="L535" s="154" t="s">
        <v>5193</v>
      </c>
      <c r="M535" s="155">
        <v>45882.456250000003</v>
      </c>
      <c r="N535" s="155">
        <v>45882.64166666667</v>
      </c>
      <c r="O535" s="154" t="s">
        <v>2961</v>
      </c>
      <c r="P535" s="154" t="s">
        <v>2962</v>
      </c>
      <c r="Q535" s="154" t="s">
        <v>3032</v>
      </c>
      <c r="R535" s="154" t="s">
        <v>2972</v>
      </c>
      <c r="S535" s="154" t="s">
        <v>220</v>
      </c>
      <c r="T535" s="180"/>
      <c r="U535" s="154" t="s">
        <v>2965</v>
      </c>
      <c r="V535" s="154" t="s">
        <v>5194</v>
      </c>
      <c r="W535" s="154" t="s">
        <v>2967</v>
      </c>
      <c r="X535" s="154" t="s">
        <v>4814</v>
      </c>
      <c r="Y535" s="154" t="s">
        <v>30</v>
      </c>
      <c r="Z535" s="154" t="s">
        <v>166</v>
      </c>
      <c r="AA535" s="154" t="s">
        <v>167</v>
      </c>
      <c r="AB535" s="154">
        <v>1</v>
      </c>
      <c r="AC535" s="154">
        <v>0</v>
      </c>
      <c r="AD535" s="87">
        <f>IF(W535="SOPORTE_TELEFÓNICO",'BASE LIQUIDACION REDEBAN 2025'!$B$19,IF(W535="ENVÍO",'BASE LIQUIDACION REDEBAN 2025'!$C$2,IF(Y535="TIPO I",'BASE LIQUIDACION REDEBAN 2025'!$C$2,IF(Y535="TIPO II",'BASE LIQUIDACION REDEBAN 2025'!$C$3,IF(Y535="TIPO III",'BASE LIQUIDACION REDEBAN 2025'!$C$4,IF(Y535="TIPO IV",'BASE LIQUIDACION REDEBAN 2025'!$C$5,IF(Z535="AEREO",'BASE LIQUIDACION REDEBAN 2025'!$B$6,'BASE LIQUIDACION REDEBAN 2025'!$C$5)))))))</f>
        <v>275728.78077800001</v>
      </c>
      <c r="AE535" s="87">
        <f>IF(OR(W535="SOPORTE_TELEFÓNICO",W535="ENVÍO"),0,IF(Y535="TIPO I",'BASE LIQUIDACION REDEBAN 2025'!$B$10,IF(Y535="TIPO II",'BASE LIQUIDACION REDEBAN 2025'!$B$11,IF(Y535="TIPO III",'BASE LIQUIDACION REDEBAN 2025'!$B$12,'BASE LIQUIDACION REDEBAN 2025'!$B$13))))</f>
        <v>196536.5258152</v>
      </c>
      <c r="AF535" s="87">
        <f t="shared" si="8"/>
        <v>275728.78077800001</v>
      </c>
      <c r="AG535" s="184"/>
      <c r="AH535" s="184"/>
    </row>
    <row r="536" spans="1:34" s="79" customFormat="1" ht="13.15">
      <c r="A536" s="154" t="s">
        <v>91</v>
      </c>
      <c r="B536" s="154" t="str">
        <f>VLOOKUP(A536,'CENTRO DE COSTOS'!A:D,4,FALSE)</f>
        <v>JOSE MAURICIO HERNANDEZ ROJAS</v>
      </c>
      <c r="C536" s="154" t="str">
        <f>VLOOKUP(A536,'CENTRO DE COSTOS'!A:D,2,FALSE)</f>
        <v>0004-0001</v>
      </c>
      <c r="D536" s="154">
        <v>23672</v>
      </c>
      <c r="E536" s="154">
        <v>2582043</v>
      </c>
      <c r="F536" s="154">
        <v>61049</v>
      </c>
      <c r="G536" s="154" t="s">
        <v>2958</v>
      </c>
      <c r="H536" s="154" t="s">
        <v>421</v>
      </c>
      <c r="I536" s="154" t="s">
        <v>2511</v>
      </c>
      <c r="J536" s="154" t="s">
        <v>4019</v>
      </c>
      <c r="K536" s="154" t="s">
        <v>159</v>
      </c>
      <c r="L536" s="154" t="s">
        <v>5195</v>
      </c>
      <c r="M536" s="155">
        <v>45880.730555555558</v>
      </c>
      <c r="N536" s="155">
        <v>45882.65</v>
      </c>
      <c r="O536" s="154" t="s">
        <v>2961</v>
      </c>
      <c r="P536" s="154" t="s">
        <v>2962</v>
      </c>
      <c r="Q536" s="154" t="s">
        <v>3017</v>
      </c>
      <c r="R536" s="154" t="s">
        <v>2972</v>
      </c>
      <c r="S536" s="154" t="s">
        <v>2973</v>
      </c>
      <c r="T536" s="180"/>
      <c r="U536" s="154" t="s">
        <v>2965</v>
      </c>
      <c r="V536" s="154" t="s">
        <v>5196</v>
      </c>
      <c r="W536" s="154" t="s">
        <v>2967</v>
      </c>
      <c r="X536" s="154" t="s">
        <v>5197</v>
      </c>
      <c r="Y536" s="154" t="s">
        <v>28</v>
      </c>
      <c r="Z536" s="154" t="s">
        <v>166</v>
      </c>
      <c r="AA536" s="154" t="s">
        <v>2000</v>
      </c>
      <c r="AB536" s="154">
        <v>1</v>
      </c>
      <c r="AC536" s="154">
        <v>0</v>
      </c>
      <c r="AD536" s="87">
        <f>IF(W536="SOPORTE_TELEFÓNICO",'BASE LIQUIDACION REDEBAN 2025'!$B$19,IF(W536="ENVÍO",'BASE LIQUIDACION REDEBAN 2025'!$C$2,IF(Y536="TIPO I",'BASE LIQUIDACION REDEBAN 2025'!$C$2,IF(Y536="TIPO II",'BASE LIQUIDACION REDEBAN 2025'!$C$3,IF(Y536="TIPO III",'BASE LIQUIDACION REDEBAN 2025'!$C$4,IF(Y536="TIPO IV",'BASE LIQUIDACION REDEBAN 2025'!$C$5,IF(Z536="AEREO",'BASE LIQUIDACION REDEBAN 2025'!$B$6,'BASE LIQUIDACION REDEBAN 2025'!$C$5)))))))</f>
        <v>144967.87232000002</v>
      </c>
      <c r="AE536" s="87">
        <f>IF(OR(W536="SOPORTE_TELEFÓNICO",W536="ENVÍO"),0,IF(Y536="TIPO I",'BASE LIQUIDACION REDEBAN 2025'!$B$10,IF(Y536="TIPO II",'BASE LIQUIDACION REDEBAN 2025'!$B$11,IF(Y536="TIPO III",'BASE LIQUIDACION REDEBAN 2025'!$B$12,'BASE LIQUIDACION REDEBAN 2025'!$B$13))))</f>
        <v>140395.6348884</v>
      </c>
      <c r="AF536" s="87">
        <f t="shared" si="8"/>
        <v>144967.87232000002</v>
      </c>
      <c r="AG536" s="184"/>
      <c r="AH536" s="184"/>
    </row>
    <row r="537" spans="1:34" s="79" customFormat="1" ht="13.15">
      <c r="A537" s="154" t="s">
        <v>64</v>
      </c>
      <c r="B537" s="154" t="str">
        <f>VLOOKUP(A537,'CENTRO DE COSTOS'!A:D,4,FALSE)</f>
        <v>JOSE MAURICIO HERNANDEZ ROJAS</v>
      </c>
      <c r="C537" s="154" t="str">
        <f>VLOOKUP(A537,'CENTRO DE COSTOS'!A:D,2,FALSE)</f>
        <v>0004-0001</v>
      </c>
      <c r="D537" s="154">
        <v>8001</v>
      </c>
      <c r="E537" s="154">
        <v>2590979</v>
      </c>
      <c r="F537" s="154">
        <v>79598</v>
      </c>
      <c r="G537" s="154" t="s">
        <v>2958</v>
      </c>
      <c r="H537" s="154" t="s">
        <v>389</v>
      </c>
      <c r="I537" s="154" t="s">
        <v>64</v>
      </c>
      <c r="J537" s="154" t="s">
        <v>5198</v>
      </c>
      <c r="K537" s="154" t="s">
        <v>159</v>
      </c>
      <c r="L537" s="154" t="s">
        <v>5199</v>
      </c>
      <c r="M537" s="155">
        <v>45882.425000000003</v>
      </c>
      <c r="N537" s="155">
        <v>45882.664583333331</v>
      </c>
      <c r="O537" s="154" t="s">
        <v>2961</v>
      </c>
      <c r="P537" s="154" t="s">
        <v>2962</v>
      </c>
      <c r="Q537" s="154" t="s">
        <v>3006</v>
      </c>
      <c r="R537" s="154" t="s">
        <v>2972</v>
      </c>
      <c r="S537" s="154" t="s">
        <v>2973</v>
      </c>
      <c r="T537" s="180"/>
      <c r="U537" s="154" t="s">
        <v>2965</v>
      </c>
      <c r="V537" s="154" t="s">
        <v>5200</v>
      </c>
      <c r="W537" s="154" t="s">
        <v>2967</v>
      </c>
      <c r="X537" s="154" t="s">
        <v>5201</v>
      </c>
      <c r="Y537" s="154" t="s">
        <v>25</v>
      </c>
      <c r="Z537" s="154" t="s">
        <v>166</v>
      </c>
      <c r="AA537" s="154" t="s">
        <v>1093</v>
      </c>
      <c r="AB537" s="154">
        <v>1</v>
      </c>
      <c r="AC537" s="154">
        <v>0</v>
      </c>
      <c r="AD537" s="87">
        <f>IF(W537="SOPORTE_TELEFÓNICO",'BASE LIQUIDACION REDEBAN 2025'!$B$19,IF(W537="ENVÍO",'BASE LIQUIDACION REDEBAN 2025'!$C$2,IF(Y537="TIPO I",'BASE LIQUIDACION REDEBAN 2025'!$C$2,IF(Y537="TIPO II",'BASE LIQUIDACION REDEBAN 2025'!$C$3,IF(Y537="TIPO III",'BASE LIQUIDACION REDEBAN 2025'!$C$4,IF(Y537="TIPO IV",'BASE LIQUIDACION REDEBAN 2025'!$C$5,IF(Z537="AEREO",'BASE LIQUIDACION REDEBAN 2025'!$B$6,'BASE LIQUIDACION REDEBAN 2025'!$C$5)))))))</f>
        <v>65960.072302</v>
      </c>
      <c r="AE537" s="87">
        <f>IF(OR(W537="SOPORTE_TELEFÓNICO",W537="ENVÍO"),0,IF(Y537="TIPO I",'BASE LIQUIDACION REDEBAN 2025'!$B$10,IF(Y537="TIPO II",'BASE LIQUIDACION REDEBAN 2025'!$B$11,IF(Y537="TIPO III",'BASE LIQUIDACION REDEBAN 2025'!$B$12,'BASE LIQUIDACION REDEBAN 2025'!$B$13))))</f>
        <v>75096.394270399993</v>
      </c>
      <c r="AF537" s="87">
        <f t="shared" si="8"/>
        <v>65960.072302</v>
      </c>
      <c r="AG537" s="184"/>
      <c r="AH537" s="184"/>
    </row>
    <row r="538" spans="1:34" s="79" customFormat="1" ht="13.15">
      <c r="A538" s="154" t="s">
        <v>64</v>
      </c>
      <c r="B538" s="154" t="str">
        <f>VLOOKUP(A538,'CENTRO DE COSTOS'!A:D,4,FALSE)</f>
        <v>JOSE MAURICIO HERNANDEZ ROJAS</v>
      </c>
      <c r="C538" s="154" t="str">
        <f>VLOOKUP(A538,'CENTRO DE COSTOS'!A:D,2,FALSE)</f>
        <v>0004-0001</v>
      </c>
      <c r="D538" s="154">
        <v>8001</v>
      </c>
      <c r="E538" s="154">
        <v>2588748</v>
      </c>
      <c r="F538" s="154">
        <v>78777</v>
      </c>
      <c r="G538" s="154" t="s">
        <v>2958</v>
      </c>
      <c r="H538" s="154" t="s">
        <v>389</v>
      </c>
      <c r="I538" s="154" t="s">
        <v>64</v>
      </c>
      <c r="J538" s="154" t="s">
        <v>5202</v>
      </c>
      <c r="K538" s="154" t="s">
        <v>159</v>
      </c>
      <c r="L538" s="154" t="s">
        <v>5203</v>
      </c>
      <c r="M538" s="155">
        <v>45881.737500000003</v>
      </c>
      <c r="N538" s="155">
        <v>45882.672222222223</v>
      </c>
      <c r="O538" s="154" t="s">
        <v>2961</v>
      </c>
      <c r="P538" s="154" t="s">
        <v>2962</v>
      </c>
      <c r="Q538" s="154" t="s">
        <v>3099</v>
      </c>
      <c r="R538" s="154" t="s">
        <v>3435</v>
      </c>
      <c r="S538" s="154" t="s">
        <v>2973</v>
      </c>
      <c r="T538" s="180"/>
      <c r="U538" s="154" t="s">
        <v>2965</v>
      </c>
      <c r="V538" s="154" t="s">
        <v>5204</v>
      </c>
      <c r="W538" s="154" t="s">
        <v>2967</v>
      </c>
      <c r="X538" s="154" t="s">
        <v>5205</v>
      </c>
      <c r="Y538" s="154" t="s">
        <v>25</v>
      </c>
      <c r="Z538" s="154" t="s">
        <v>166</v>
      </c>
      <c r="AA538" s="154" t="s">
        <v>395</v>
      </c>
      <c r="AB538" s="154">
        <v>1</v>
      </c>
      <c r="AC538" s="154">
        <v>0</v>
      </c>
      <c r="AD538" s="87">
        <f>IF(W538="SOPORTE_TELEFÓNICO",'BASE LIQUIDACION REDEBAN 2025'!$B$19,IF(W538="ENVÍO",'BASE LIQUIDACION REDEBAN 2025'!$C$2,IF(Y538="TIPO I",'BASE LIQUIDACION REDEBAN 2025'!$C$2,IF(Y538="TIPO II",'BASE LIQUIDACION REDEBAN 2025'!$C$3,IF(Y538="TIPO III",'BASE LIQUIDACION REDEBAN 2025'!$C$4,IF(Y538="TIPO IV",'BASE LIQUIDACION REDEBAN 2025'!$C$5,IF(Z538="AEREO",'BASE LIQUIDACION REDEBAN 2025'!$B$6,'BASE LIQUIDACION REDEBAN 2025'!$C$5)))))))</f>
        <v>65960.072302</v>
      </c>
      <c r="AE538" s="87">
        <f>IF(OR(W538="SOPORTE_TELEFÓNICO",W538="ENVÍO"),0,IF(Y538="TIPO I",'BASE LIQUIDACION REDEBAN 2025'!$B$10,IF(Y538="TIPO II",'BASE LIQUIDACION REDEBAN 2025'!$B$11,IF(Y538="TIPO III",'BASE LIQUIDACION REDEBAN 2025'!$B$12,'BASE LIQUIDACION REDEBAN 2025'!$B$13))))</f>
        <v>75096.394270399993</v>
      </c>
      <c r="AF538" s="87">
        <f t="shared" si="8"/>
        <v>65960.072302</v>
      </c>
      <c r="AG538" s="184"/>
      <c r="AH538" s="184"/>
    </row>
    <row r="539" spans="1:34" s="79" customFormat="1" ht="13.15">
      <c r="A539" s="154" t="s">
        <v>94</v>
      </c>
      <c r="B539" s="154" t="str">
        <f>VLOOKUP(A539,'CENTRO DE COSTOS'!A:D,4,FALSE)</f>
        <v>DIEGO FERNANDO HENAO CARDONA</v>
      </c>
      <c r="C539" s="154" t="str">
        <f>VLOOKUP(A539,'CENTRO DE COSTOS'!A:D,2,FALSE)</f>
        <v>0004-0002</v>
      </c>
      <c r="D539" s="154">
        <v>76895</v>
      </c>
      <c r="E539" s="154">
        <v>2585712</v>
      </c>
      <c r="F539" s="154">
        <v>44834</v>
      </c>
      <c r="G539" s="154" t="s">
        <v>2958</v>
      </c>
      <c r="H539" s="154" t="s">
        <v>227</v>
      </c>
      <c r="I539" s="154" t="s">
        <v>3896</v>
      </c>
      <c r="J539" s="154" t="s">
        <v>5206</v>
      </c>
      <c r="K539" s="154" t="s">
        <v>159</v>
      </c>
      <c r="L539" s="154" t="s">
        <v>5207</v>
      </c>
      <c r="M539" s="155">
        <v>45881.473611111112</v>
      </c>
      <c r="N539" s="155">
        <v>45882.689583333333</v>
      </c>
      <c r="O539" s="154" t="s">
        <v>2961</v>
      </c>
      <c r="P539" s="154" t="s">
        <v>2962</v>
      </c>
      <c r="Q539" s="154" t="s">
        <v>3006</v>
      </c>
      <c r="R539" s="154" t="s">
        <v>3155</v>
      </c>
      <c r="S539" s="154" t="s">
        <v>200</v>
      </c>
      <c r="T539" s="180"/>
      <c r="U539" s="154" t="s">
        <v>2965</v>
      </c>
      <c r="V539" s="154" t="s">
        <v>5208</v>
      </c>
      <c r="W539" s="154" t="s">
        <v>2967</v>
      </c>
      <c r="X539" s="154" t="s">
        <v>5209</v>
      </c>
      <c r="Y539" s="154" t="s">
        <v>30</v>
      </c>
      <c r="Z539" s="154" t="s">
        <v>166</v>
      </c>
      <c r="AA539" s="154" t="s">
        <v>495</v>
      </c>
      <c r="AB539" s="154">
        <v>1</v>
      </c>
      <c r="AC539" s="154">
        <v>0</v>
      </c>
      <c r="AD539" s="87">
        <f>IF(W539="SOPORTE_TELEFÓNICO",'BASE LIQUIDACION REDEBAN 2025'!$B$19,IF(W539="ENVÍO",'BASE LIQUIDACION REDEBAN 2025'!$C$2,IF(Y539="TIPO I",'BASE LIQUIDACION REDEBAN 2025'!$C$2,IF(Y539="TIPO II",'BASE LIQUIDACION REDEBAN 2025'!$C$3,IF(Y539="TIPO III",'BASE LIQUIDACION REDEBAN 2025'!$C$4,IF(Y539="TIPO IV",'BASE LIQUIDACION REDEBAN 2025'!$C$5,IF(Z539="AEREO",'BASE LIQUIDACION REDEBAN 2025'!$B$6,'BASE LIQUIDACION REDEBAN 2025'!$C$5)))))))</f>
        <v>275728.78077800001</v>
      </c>
      <c r="AE539" s="87">
        <f>IF(OR(W539="SOPORTE_TELEFÓNICO",W539="ENVÍO"),0,IF(Y539="TIPO I",'BASE LIQUIDACION REDEBAN 2025'!$B$10,IF(Y539="TIPO II",'BASE LIQUIDACION REDEBAN 2025'!$B$11,IF(Y539="TIPO III",'BASE LIQUIDACION REDEBAN 2025'!$B$12,'BASE LIQUIDACION REDEBAN 2025'!$B$13))))</f>
        <v>196536.5258152</v>
      </c>
      <c r="AF539" s="87">
        <f t="shared" si="8"/>
        <v>275728.78077800001</v>
      </c>
      <c r="AG539" s="184"/>
      <c r="AH539" s="184"/>
    </row>
    <row r="540" spans="1:34" s="79" customFormat="1" ht="13.15">
      <c r="A540" s="154" t="s">
        <v>68</v>
      </c>
      <c r="B540" s="154" t="str">
        <f>VLOOKUP(A540,'CENTRO DE COSTOS'!A:D,4,FALSE)</f>
        <v>WILLIAM ASDRUBAL ROZO ROZO</v>
      </c>
      <c r="C540" s="154" t="str">
        <f>VLOOKUP(A540,'CENTRO DE COSTOS'!A:D,2,FALSE)</f>
        <v>0004-0004</v>
      </c>
      <c r="D540" s="154">
        <v>25843</v>
      </c>
      <c r="E540" s="154">
        <v>2593045</v>
      </c>
      <c r="F540" s="154">
        <v>70741</v>
      </c>
      <c r="G540" s="154" t="s">
        <v>2958</v>
      </c>
      <c r="H540" s="154" t="s">
        <v>470</v>
      </c>
      <c r="I540" s="154" t="s">
        <v>1037</v>
      </c>
      <c r="J540" s="154" t="s">
        <v>5210</v>
      </c>
      <c r="K540" s="154" t="s">
        <v>159</v>
      </c>
      <c r="L540" s="154" t="s">
        <v>5211</v>
      </c>
      <c r="M540" s="155">
        <v>45882.594444444447</v>
      </c>
      <c r="N540" s="155">
        <v>45882.693749999999</v>
      </c>
      <c r="O540" s="154" t="s">
        <v>2961</v>
      </c>
      <c r="P540" s="154" t="s">
        <v>2988</v>
      </c>
      <c r="Q540" s="154" t="s">
        <v>3257</v>
      </c>
      <c r="R540" s="154" t="s">
        <v>3258</v>
      </c>
      <c r="S540" s="154" t="s">
        <v>2973</v>
      </c>
      <c r="T540" s="180"/>
      <c r="U540" s="154" t="s">
        <v>2965</v>
      </c>
      <c r="V540" s="154" t="s">
        <v>5212</v>
      </c>
      <c r="W540" s="154" t="s">
        <v>2967</v>
      </c>
      <c r="X540" s="154" t="s">
        <v>5213</v>
      </c>
      <c r="Y540" s="154" t="s">
        <v>28</v>
      </c>
      <c r="Z540" s="154" t="s">
        <v>166</v>
      </c>
      <c r="AA540" s="154" t="s">
        <v>599</v>
      </c>
      <c r="AB540" s="154">
        <v>1</v>
      </c>
      <c r="AC540" s="154">
        <v>0</v>
      </c>
      <c r="AD540" s="87">
        <f>IF(W540="SOPORTE_TELEFÓNICO",'BASE LIQUIDACION REDEBAN 2025'!$B$19,IF(W540="ENVÍO",'BASE LIQUIDACION REDEBAN 2025'!$C$2,IF(Y540="TIPO I",'BASE LIQUIDACION REDEBAN 2025'!$C$2,IF(Y540="TIPO II",'BASE LIQUIDACION REDEBAN 2025'!$C$3,IF(Y540="TIPO III",'BASE LIQUIDACION REDEBAN 2025'!$C$4,IF(Y540="TIPO IV",'BASE LIQUIDACION REDEBAN 2025'!$C$5,IF(Z540="AEREO",'BASE LIQUIDACION REDEBAN 2025'!$B$6,'BASE LIQUIDACION REDEBAN 2025'!$C$5)))))))</f>
        <v>144967.87232000002</v>
      </c>
      <c r="AE540" s="87">
        <f>IF(OR(W540="SOPORTE_TELEFÓNICO",W540="ENVÍO"),0,IF(Y540="TIPO I",'BASE LIQUIDACION REDEBAN 2025'!$B$10,IF(Y540="TIPO II",'BASE LIQUIDACION REDEBAN 2025'!$B$11,IF(Y540="TIPO III",'BASE LIQUIDACION REDEBAN 2025'!$B$12,'BASE LIQUIDACION REDEBAN 2025'!$B$13))))</f>
        <v>140395.6348884</v>
      </c>
      <c r="AF540" s="87">
        <f t="shared" si="8"/>
        <v>144967.87232000002</v>
      </c>
      <c r="AG540" s="184"/>
      <c r="AH540" s="184"/>
    </row>
    <row r="541" spans="1:34" s="79" customFormat="1" ht="13.15">
      <c r="A541" s="154" t="s">
        <v>76</v>
      </c>
      <c r="B541" s="154" t="str">
        <f>VLOOKUP(A541,'CENTRO DE COSTOS'!A:D,4,FALSE)</f>
        <v>DIEGO FERNANDO HENAO CARDONA</v>
      </c>
      <c r="C541" s="154" t="str">
        <f>VLOOKUP(A541,'CENTRO DE COSTOS'!A:D,2,FALSE)</f>
        <v>0004-0003</v>
      </c>
      <c r="D541" s="154">
        <v>76109</v>
      </c>
      <c r="E541" s="154">
        <v>2576345</v>
      </c>
      <c r="F541" s="154">
        <v>19312</v>
      </c>
      <c r="G541" s="154" t="s">
        <v>2958</v>
      </c>
      <c r="H541" s="154" t="s">
        <v>227</v>
      </c>
      <c r="I541" s="154" t="s">
        <v>5214</v>
      </c>
      <c r="J541" s="154" t="s">
        <v>5215</v>
      </c>
      <c r="K541" s="154" t="s">
        <v>159</v>
      </c>
      <c r="L541" s="154" t="s">
        <v>5216</v>
      </c>
      <c r="M541" s="155">
        <v>45880.368055555555</v>
      </c>
      <c r="N541" s="155">
        <v>45882.710416666669</v>
      </c>
      <c r="O541" s="154" t="s">
        <v>2961</v>
      </c>
      <c r="P541" s="154" t="s">
        <v>2962</v>
      </c>
      <c r="Q541" s="154" t="s">
        <v>3076</v>
      </c>
      <c r="R541" s="154" t="s">
        <v>3076</v>
      </c>
      <c r="S541" s="154" t="s">
        <v>2973</v>
      </c>
      <c r="T541" s="180"/>
      <c r="U541" s="154" t="s">
        <v>2965</v>
      </c>
      <c r="V541" s="154" t="s">
        <v>5217</v>
      </c>
      <c r="W541" s="154" t="s">
        <v>2967</v>
      </c>
      <c r="X541" s="154" t="s">
        <v>5218</v>
      </c>
      <c r="Y541" s="154" t="s">
        <v>30</v>
      </c>
      <c r="Z541" s="154" t="s">
        <v>166</v>
      </c>
      <c r="AA541" s="154" t="s">
        <v>513</v>
      </c>
      <c r="AB541" s="154">
        <v>1</v>
      </c>
      <c r="AC541" s="154">
        <v>0</v>
      </c>
      <c r="AD541" s="87">
        <f>IF(W541="SOPORTE_TELEFÓNICO",'BASE LIQUIDACION REDEBAN 2025'!$B$19,IF(W541="ENVÍO",'BASE LIQUIDACION REDEBAN 2025'!$C$2,IF(Y541="TIPO I",'BASE LIQUIDACION REDEBAN 2025'!$C$2,IF(Y541="TIPO II",'BASE LIQUIDACION REDEBAN 2025'!$C$3,IF(Y541="TIPO III",'BASE LIQUIDACION REDEBAN 2025'!$C$4,IF(Y541="TIPO IV",'BASE LIQUIDACION REDEBAN 2025'!$C$5,IF(Z541="AEREO",'BASE LIQUIDACION REDEBAN 2025'!$B$6,'BASE LIQUIDACION REDEBAN 2025'!$C$5)))))))</f>
        <v>275728.78077800001</v>
      </c>
      <c r="AE541" s="87">
        <f>IF(OR(W541="SOPORTE_TELEFÓNICO",W541="ENVÍO"),0,IF(Y541="TIPO I",'BASE LIQUIDACION REDEBAN 2025'!$B$10,IF(Y541="TIPO II",'BASE LIQUIDACION REDEBAN 2025'!$B$11,IF(Y541="TIPO III",'BASE LIQUIDACION REDEBAN 2025'!$B$12,'BASE LIQUIDACION REDEBAN 2025'!$B$13))))</f>
        <v>196536.5258152</v>
      </c>
      <c r="AF541" s="87">
        <f t="shared" si="8"/>
        <v>275728.78077800001</v>
      </c>
      <c r="AG541" s="184"/>
      <c r="AH541" s="184"/>
    </row>
    <row r="542" spans="1:34" s="79" customFormat="1" ht="13.15">
      <c r="A542" s="154" t="s">
        <v>81</v>
      </c>
      <c r="B542" s="154" t="str">
        <f>VLOOKUP(A542,'CENTRO DE COSTOS'!A:D,4,FALSE)</f>
        <v>MIGUEL JULIÁN HERNÁNDEZ GUARÍN</v>
      </c>
      <c r="C542" s="154" t="str">
        <f>VLOOKUP(A542,'CENTRO DE COSTOS'!A:D,2,FALSE)</f>
        <v>0004-0008</v>
      </c>
      <c r="D542" s="154">
        <v>54001</v>
      </c>
      <c r="E542" s="154">
        <v>2591043</v>
      </c>
      <c r="F542" s="154">
        <v>66925</v>
      </c>
      <c r="G542" s="154" t="s">
        <v>2958</v>
      </c>
      <c r="H542" s="154" t="s">
        <v>317</v>
      </c>
      <c r="I542" s="154" t="s">
        <v>81</v>
      </c>
      <c r="J542" s="154" t="s">
        <v>5219</v>
      </c>
      <c r="K542" s="154" t="s">
        <v>159</v>
      </c>
      <c r="L542" s="154" t="s">
        <v>5220</v>
      </c>
      <c r="M542" s="155">
        <v>45882.42291666667</v>
      </c>
      <c r="N542" s="155">
        <v>45882.71597222222</v>
      </c>
      <c r="O542" s="154" t="s">
        <v>2961</v>
      </c>
      <c r="P542" s="154" t="s">
        <v>2962</v>
      </c>
      <c r="Q542" s="154" t="s">
        <v>3006</v>
      </c>
      <c r="R542" s="154" t="s">
        <v>3155</v>
      </c>
      <c r="S542" s="154" t="s">
        <v>2973</v>
      </c>
      <c r="T542" s="180"/>
      <c r="U542" s="154" t="s">
        <v>2965</v>
      </c>
      <c r="V542" s="154" t="s">
        <v>5221</v>
      </c>
      <c r="W542" s="154" t="s">
        <v>2967</v>
      </c>
      <c r="X542" s="154" t="s">
        <v>5222</v>
      </c>
      <c r="Y542" s="154" t="s">
        <v>25</v>
      </c>
      <c r="Z542" s="154" t="s">
        <v>166</v>
      </c>
      <c r="AA542" s="154" t="s">
        <v>432</v>
      </c>
      <c r="AB542" s="154">
        <v>1</v>
      </c>
      <c r="AC542" s="154">
        <v>0</v>
      </c>
      <c r="AD542" s="87">
        <f>IF(W542="SOPORTE_TELEFÓNICO",'BASE LIQUIDACION REDEBAN 2025'!$B$19,IF(W542="ENVÍO",'BASE LIQUIDACION REDEBAN 2025'!$C$2,IF(Y542="TIPO I",'BASE LIQUIDACION REDEBAN 2025'!$C$2,IF(Y542="TIPO II",'BASE LIQUIDACION REDEBAN 2025'!$C$3,IF(Y542="TIPO III",'BASE LIQUIDACION REDEBAN 2025'!$C$4,IF(Y542="TIPO IV",'BASE LIQUIDACION REDEBAN 2025'!$C$5,IF(Z542="AEREO",'BASE LIQUIDACION REDEBAN 2025'!$B$6,'BASE LIQUIDACION REDEBAN 2025'!$C$5)))))))</f>
        <v>65960.072302</v>
      </c>
      <c r="AE542" s="87">
        <f>IF(OR(W542="SOPORTE_TELEFÓNICO",W542="ENVÍO"),0,IF(Y542="TIPO I",'BASE LIQUIDACION REDEBAN 2025'!$B$10,IF(Y542="TIPO II",'BASE LIQUIDACION REDEBAN 2025'!$B$11,IF(Y542="TIPO III",'BASE LIQUIDACION REDEBAN 2025'!$B$12,'BASE LIQUIDACION REDEBAN 2025'!$B$13))))</f>
        <v>75096.394270399993</v>
      </c>
      <c r="AF542" s="87">
        <f t="shared" si="8"/>
        <v>65960.072302</v>
      </c>
      <c r="AG542" s="184"/>
      <c r="AH542" s="184"/>
    </row>
    <row r="543" spans="1:34" s="79" customFormat="1" ht="13.15">
      <c r="A543" s="154" t="s">
        <v>92</v>
      </c>
      <c r="B543" s="154" t="str">
        <f>VLOOKUP(A543,'CENTRO DE COSTOS'!A:D,4,FALSE)</f>
        <v>KEVIN ALEXIS CORZO BUSTOS</v>
      </c>
      <c r="C543" s="154" t="str">
        <f>VLOOKUP(A543,'CENTRO DE COSTOS'!A:D,2,FALSE)</f>
        <v>0004-0007</v>
      </c>
      <c r="D543" s="154">
        <v>41001</v>
      </c>
      <c r="E543" s="154">
        <v>2592653</v>
      </c>
      <c r="F543" s="154">
        <v>64277</v>
      </c>
      <c r="G543" s="154" t="s">
        <v>2958</v>
      </c>
      <c r="H543" s="154" t="s">
        <v>249</v>
      </c>
      <c r="I543" s="154" t="s">
        <v>92</v>
      </c>
      <c r="J543" s="154" t="s">
        <v>5223</v>
      </c>
      <c r="K543" s="154" t="s">
        <v>159</v>
      </c>
      <c r="L543" s="154" t="s">
        <v>5224</v>
      </c>
      <c r="M543" s="155">
        <v>45882.529166666667</v>
      </c>
      <c r="N543" s="155">
        <v>45882.718055555553</v>
      </c>
      <c r="O543" s="154" t="s">
        <v>2961</v>
      </c>
      <c r="P543" s="154" t="s">
        <v>2962</v>
      </c>
      <c r="Q543" s="154" t="s">
        <v>3183</v>
      </c>
      <c r="R543" s="154" t="s">
        <v>2972</v>
      </c>
      <c r="S543" s="154" t="s">
        <v>2973</v>
      </c>
      <c r="T543" s="180"/>
      <c r="U543" s="154" t="s">
        <v>2965</v>
      </c>
      <c r="V543" s="154" t="s">
        <v>5225</v>
      </c>
      <c r="W543" s="154" t="s">
        <v>2967</v>
      </c>
      <c r="X543" s="154" t="s">
        <v>5226</v>
      </c>
      <c r="Y543" s="154" t="s">
        <v>25</v>
      </c>
      <c r="Z543" s="154" t="s">
        <v>166</v>
      </c>
      <c r="AA543" s="154" t="s">
        <v>344</v>
      </c>
      <c r="AB543" s="154">
        <v>1</v>
      </c>
      <c r="AC543" s="154">
        <v>0</v>
      </c>
      <c r="AD543" s="87">
        <f>IF(W543="SOPORTE_TELEFÓNICO",'BASE LIQUIDACION REDEBAN 2025'!$B$19,IF(W543="ENVÍO",'BASE LIQUIDACION REDEBAN 2025'!$C$2,IF(Y543="TIPO I",'BASE LIQUIDACION REDEBAN 2025'!$C$2,IF(Y543="TIPO II",'BASE LIQUIDACION REDEBAN 2025'!$C$3,IF(Y543="TIPO III",'BASE LIQUIDACION REDEBAN 2025'!$C$4,IF(Y543="TIPO IV",'BASE LIQUIDACION REDEBAN 2025'!$C$5,IF(Z543="AEREO",'BASE LIQUIDACION REDEBAN 2025'!$B$6,'BASE LIQUIDACION REDEBAN 2025'!$C$5)))))))</f>
        <v>65960.072302</v>
      </c>
      <c r="AE543" s="87">
        <f>IF(OR(W543="SOPORTE_TELEFÓNICO",W543="ENVÍO"),0,IF(Y543="TIPO I",'BASE LIQUIDACION REDEBAN 2025'!$B$10,IF(Y543="TIPO II",'BASE LIQUIDACION REDEBAN 2025'!$B$11,IF(Y543="TIPO III",'BASE LIQUIDACION REDEBAN 2025'!$B$12,'BASE LIQUIDACION REDEBAN 2025'!$B$13))))</f>
        <v>75096.394270399993</v>
      </c>
      <c r="AF543" s="87">
        <f t="shared" si="8"/>
        <v>65960.072302</v>
      </c>
      <c r="AG543" s="184"/>
      <c r="AH543" s="184"/>
    </row>
    <row r="544" spans="1:34" s="79" customFormat="1" ht="13.15">
      <c r="A544" s="154" t="s">
        <v>100</v>
      </c>
      <c r="B544" s="154" t="str">
        <f>VLOOKUP(A544,'CENTRO DE COSTOS'!A:D,4,FALSE)</f>
        <v>KEVIN ALEXIS CORZO BUSTOS</v>
      </c>
      <c r="C544" s="154" t="str">
        <f>VLOOKUP(A544,'CENTRO DE COSTOS'!A:D,2,FALSE)</f>
        <v>0004-0007</v>
      </c>
      <c r="D544" s="154">
        <v>50001</v>
      </c>
      <c r="E544" s="154">
        <v>2593057</v>
      </c>
      <c r="F544" s="154">
        <v>19509</v>
      </c>
      <c r="G544" s="154" t="s">
        <v>2958</v>
      </c>
      <c r="H544" s="154" t="s">
        <v>295</v>
      </c>
      <c r="I544" s="154" t="s">
        <v>100</v>
      </c>
      <c r="J544" s="154" t="s">
        <v>5227</v>
      </c>
      <c r="K544" s="154" t="s">
        <v>159</v>
      </c>
      <c r="L544" s="154" t="s">
        <v>5228</v>
      </c>
      <c r="M544" s="155">
        <v>45882.597916666666</v>
      </c>
      <c r="N544" s="155">
        <v>45882.736805555556</v>
      </c>
      <c r="O544" s="154" t="s">
        <v>2961</v>
      </c>
      <c r="P544" s="154" t="s">
        <v>2962</v>
      </c>
      <c r="Q544" s="154" t="s">
        <v>3099</v>
      </c>
      <c r="R544" s="154" t="s">
        <v>3115</v>
      </c>
      <c r="S544" s="154" t="s">
        <v>220</v>
      </c>
      <c r="T544" s="180"/>
      <c r="U544" s="154" t="s">
        <v>2965</v>
      </c>
      <c r="V544" s="154" t="s">
        <v>5229</v>
      </c>
      <c r="W544" s="154" t="s">
        <v>2967</v>
      </c>
      <c r="X544" s="154" t="s">
        <v>5230</v>
      </c>
      <c r="Y544" s="154" t="s">
        <v>25</v>
      </c>
      <c r="Z544" s="154" t="s">
        <v>166</v>
      </c>
      <c r="AA544" s="154" t="s">
        <v>3167</v>
      </c>
      <c r="AB544" s="154">
        <v>1</v>
      </c>
      <c r="AC544" s="154">
        <v>0</v>
      </c>
      <c r="AD544" s="87">
        <f>IF(W544="SOPORTE_TELEFÓNICO",'BASE LIQUIDACION REDEBAN 2025'!$B$19,IF(W544="ENVÍO",'BASE LIQUIDACION REDEBAN 2025'!$C$2,IF(Y544="TIPO I",'BASE LIQUIDACION REDEBAN 2025'!$C$2,IF(Y544="TIPO II",'BASE LIQUIDACION REDEBAN 2025'!$C$3,IF(Y544="TIPO III",'BASE LIQUIDACION REDEBAN 2025'!$C$4,IF(Y544="TIPO IV",'BASE LIQUIDACION REDEBAN 2025'!$C$5,IF(Z544="AEREO",'BASE LIQUIDACION REDEBAN 2025'!$B$6,'BASE LIQUIDACION REDEBAN 2025'!$C$5)))))))</f>
        <v>65960.072302</v>
      </c>
      <c r="AE544" s="87">
        <f>IF(OR(W544="SOPORTE_TELEFÓNICO",W544="ENVÍO"),0,IF(Y544="TIPO I",'BASE LIQUIDACION REDEBAN 2025'!$B$10,IF(Y544="TIPO II",'BASE LIQUIDACION REDEBAN 2025'!$B$11,IF(Y544="TIPO III",'BASE LIQUIDACION REDEBAN 2025'!$B$12,'BASE LIQUIDACION REDEBAN 2025'!$B$13))))</f>
        <v>75096.394270399993</v>
      </c>
      <c r="AF544" s="87">
        <f t="shared" si="8"/>
        <v>65960.072302</v>
      </c>
      <c r="AG544" s="184"/>
      <c r="AH544" s="184"/>
    </row>
    <row r="545" spans="1:34" s="79" customFormat="1" ht="13.15">
      <c r="A545" s="154" t="s">
        <v>90</v>
      </c>
      <c r="B545" s="154" t="str">
        <f>VLOOKUP(A545,'CENTRO DE COSTOS'!A:D,4,FALSE)</f>
        <v>JUAN SEBASTIÁN RÍOS CASTRILLÓN</v>
      </c>
      <c r="C545" s="154" t="str">
        <f>VLOOKUP(A545,'CENTRO DE COSTOS'!A:D,2,FALSE)</f>
        <v>0004-0005</v>
      </c>
      <c r="D545" s="154">
        <v>27361</v>
      </c>
      <c r="E545" s="154">
        <v>2581922</v>
      </c>
      <c r="F545" s="154">
        <v>48378</v>
      </c>
      <c r="G545" s="154" t="s">
        <v>2958</v>
      </c>
      <c r="H545" s="154" t="s">
        <v>1388</v>
      </c>
      <c r="I545" s="154" t="s">
        <v>2485</v>
      </c>
      <c r="J545" s="154" t="s">
        <v>5231</v>
      </c>
      <c r="K545" s="154" t="s">
        <v>159</v>
      </c>
      <c r="L545" s="154" t="s">
        <v>5232</v>
      </c>
      <c r="M545" s="155">
        <v>45880.702777777777</v>
      </c>
      <c r="N545" s="155">
        <v>45882.741666666669</v>
      </c>
      <c r="O545" s="154" t="s">
        <v>2961</v>
      </c>
      <c r="P545" s="154" t="s">
        <v>2962</v>
      </c>
      <c r="Q545" s="154" t="s">
        <v>2978</v>
      </c>
      <c r="R545" s="154" t="s">
        <v>2972</v>
      </c>
      <c r="S545" s="154" t="s">
        <v>2973</v>
      </c>
      <c r="T545" s="180"/>
      <c r="U545" s="154" t="s">
        <v>2965</v>
      </c>
      <c r="V545" s="154" t="s">
        <v>5233</v>
      </c>
      <c r="W545" s="154" t="s">
        <v>2967</v>
      </c>
      <c r="X545" s="154" t="s">
        <v>5234</v>
      </c>
      <c r="Y545" s="154" t="s">
        <v>180</v>
      </c>
      <c r="Z545" s="154" t="s">
        <v>1394</v>
      </c>
      <c r="AA545" s="154" t="s">
        <v>1395</v>
      </c>
      <c r="AB545" s="154">
        <v>1</v>
      </c>
      <c r="AC545" s="154">
        <v>0</v>
      </c>
      <c r="AD545" s="87">
        <f>IF(W545="SOPORTE_TELEFÓNICO",'BASE LIQUIDACION REDEBAN 2025'!$B$19,IF(W545="ENVÍO",'BASE LIQUIDACION REDEBAN 2025'!$C$2,IF(Y545="TIPO I",'BASE LIQUIDACION REDEBAN 2025'!$C$2,IF(Y545="TIPO II",'BASE LIQUIDACION REDEBAN 2025'!$C$3,IF(Y545="TIPO III",'BASE LIQUIDACION REDEBAN 2025'!$C$4,IF(Y545="TIPO IV",'BASE LIQUIDACION REDEBAN 2025'!$C$5,IF(Z545="AEREO",'BASE LIQUIDACION REDEBAN 2025'!$B$6,'BASE LIQUIDACION REDEBAN 2025'!$C$5)))))))</f>
        <v>988462.96268840006</v>
      </c>
      <c r="AE545" s="87">
        <f>IF(OR(W545="SOPORTE_TELEFÓNICO",W545="ENVÍO"),0,IF(Y545="TIPO I",'BASE LIQUIDACION REDEBAN 2025'!$B$10,IF(Y545="TIPO II",'BASE LIQUIDACION REDEBAN 2025'!$B$11,IF(Y545="TIPO III",'BASE LIQUIDACION REDEBAN 2025'!$B$12,'BASE LIQUIDACION REDEBAN 2025'!$B$13))))</f>
        <v>196536.5258152</v>
      </c>
      <c r="AF545" s="87">
        <f t="shared" si="8"/>
        <v>988462.96268840006</v>
      </c>
      <c r="AG545" s="184"/>
      <c r="AH545" s="184"/>
    </row>
    <row r="546" spans="1:34" s="79" customFormat="1" ht="13.15">
      <c r="A546" s="154" t="s">
        <v>90</v>
      </c>
      <c r="B546" s="154" t="str">
        <f>VLOOKUP(A546,'CENTRO DE COSTOS'!A:D,4,FALSE)</f>
        <v>JUAN SEBASTIÁN RÍOS CASTRILLÓN</v>
      </c>
      <c r="C546" s="154" t="str">
        <f>VLOOKUP(A546,'CENTRO DE COSTOS'!A:D,2,FALSE)</f>
        <v>0004-0005</v>
      </c>
      <c r="D546" s="154">
        <v>5001</v>
      </c>
      <c r="E546" s="154">
        <v>2588792</v>
      </c>
      <c r="F546" s="154">
        <v>39463</v>
      </c>
      <c r="G546" s="154" t="s">
        <v>2958</v>
      </c>
      <c r="H546" s="154" t="s">
        <v>197</v>
      </c>
      <c r="I546" s="154" t="s">
        <v>90</v>
      </c>
      <c r="J546" s="154" t="s">
        <v>5235</v>
      </c>
      <c r="K546" s="154" t="s">
        <v>159</v>
      </c>
      <c r="L546" s="154" t="s">
        <v>5236</v>
      </c>
      <c r="M546" s="155">
        <v>45882.333333333336</v>
      </c>
      <c r="N546" s="155">
        <v>45882.768055555556</v>
      </c>
      <c r="O546" s="154" t="s">
        <v>2961</v>
      </c>
      <c r="P546" s="154" t="s">
        <v>2962</v>
      </c>
      <c r="Q546" s="154" t="s">
        <v>2978</v>
      </c>
      <c r="R546" s="154" t="s">
        <v>2972</v>
      </c>
      <c r="S546" s="154" t="s">
        <v>2973</v>
      </c>
      <c r="T546" s="180"/>
      <c r="U546" s="154" t="s">
        <v>2965</v>
      </c>
      <c r="V546" s="154" t="s">
        <v>5237</v>
      </c>
      <c r="W546" s="154" t="s">
        <v>3213</v>
      </c>
      <c r="X546" s="154">
        <v>0</v>
      </c>
      <c r="Y546" s="154" t="s">
        <v>25</v>
      </c>
      <c r="Z546" s="154" t="s">
        <v>166</v>
      </c>
      <c r="AA546" s="154" t="s">
        <v>3209</v>
      </c>
      <c r="AB546" s="154">
        <v>0</v>
      </c>
      <c r="AC546" s="154">
        <v>0</v>
      </c>
      <c r="AD546" s="87">
        <f>IF(W546="SOPORTE_TELEFÓNICO",'BASE LIQUIDACION REDEBAN 2025'!$B$19,IF(W546="ENVÍO",'BASE LIQUIDACION REDEBAN 2025'!$C$2,IF(Y546="TIPO I",'BASE LIQUIDACION REDEBAN 2025'!$C$2,IF(Y546="TIPO II",'BASE LIQUIDACION REDEBAN 2025'!$C$3,IF(Y546="TIPO III",'BASE LIQUIDACION REDEBAN 2025'!$C$4,IF(Y546="TIPO IV",'BASE LIQUIDACION REDEBAN 2025'!$C$5,IF(Z546="AEREO",'BASE LIQUIDACION REDEBAN 2025'!$B$6,'BASE LIQUIDACION REDEBAN 2025'!$C$5)))))))</f>
        <v>41241.0800752</v>
      </c>
      <c r="AE546" s="87">
        <f>IF(OR(W546="SOPORTE_TELEFÓNICO",W546="ENVÍO"),0,IF(Y546="TIPO I",'BASE LIQUIDACION REDEBAN 2025'!$B$10,IF(Y546="TIPO II",'BASE LIQUIDACION REDEBAN 2025'!$B$11,IF(Y546="TIPO III",'BASE LIQUIDACION REDEBAN 2025'!$B$12,'BASE LIQUIDACION REDEBAN 2025'!$B$13))))</f>
        <v>0</v>
      </c>
      <c r="AF546" s="87">
        <f t="shared" si="8"/>
        <v>41241.0800752</v>
      </c>
      <c r="AG546" s="184"/>
      <c r="AH546" s="184"/>
    </row>
    <row r="547" spans="1:34" s="79" customFormat="1" ht="13.15">
      <c r="A547" s="154" t="s">
        <v>86</v>
      </c>
      <c r="B547" s="154" t="str">
        <f>VLOOKUP(A547,'CENTRO DE COSTOS'!A:D,4,FALSE)</f>
        <v>KEVIN ALEXIS CORZO BUSTOS</v>
      </c>
      <c r="C547" s="154" t="str">
        <f>VLOOKUP(A547,'CENTRO DE COSTOS'!A:D,2,FALSE)</f>
        <v>0004-0007</v>
      </c>
      <c r="D547" s="154">
        <v>73001</v>
      </c>
      <c r="E547" s="154">
        <v>2594370</v>
      </c>
      <c r="F547" s="154">
        <v>16749</v>
      </c>
      <c r="G547" s="154" t="s">
        <v>2958</v>
      </c>
      <c r="H547" s="154" t="s">
        <v>703</v>
      </c>
      <c r="I547" s="154" t="s">
        <v>86</v>
      </c>
      <c r="J547" s="154" t="s">
        <v>5238</v>
      </c>
      <c r="K547" s="154" t="s">
        <v>159</v>
      </c>
      <c r="L547" s="154" t="s">
        <v>5239</v>
      </c>
      <c r="M547" s="155">
        <v>45882.692361111112</v>
      </c>
      <c r="N547" s="155">
        <v>45882.772916666669</v>
      </c>
      <c r="O547" s="154" t="s">
        <v>2961</v>
      </c>
      <c r="P547" s="154" t="s">
        <v>2988</v>
      </c>
      <c r="Q547" s="154" t="s">
        <v>2963</v>
      </c>
      <c r="R547" s="154" t="s">
        <v>3326</v>
      </c>
      <c r="S547" s="154" t="s">
        <v>2973</v>
      </c>
      <c r="T547" s="180"/>
      <c r="U547" s="154" t="s">
        <v>2965</v>
      </c>
      <c r="V547" s="154" t="s">
        <v>5240</v>
      </c>
      <c r="W547" s="154" t="s">
        <v>2967</v>
      </c>
      <c r="X547" s="154" t="s">
        <v>5241</v>
      </c>
      <c r="Y547" s="154" t="s">
        <v>25</v>
      </c>
      <c r="Z547" s="154" t="s">
        <v>166</v>
      </c>
      <c r="AA547" s="154" t="s">
        <v>968</v>
      </c>
      <c r="AB547" s="154">
        <v>1</v>
      </c>
      <c r="AC547" s="154">
        <v>0</v>
      </c>
      <c r="AD547" s="87">
        <f>IF(W547="SOPORTE_TELEFÓNICO",'BASE LIQUIDACION REDEBAN 2025'!$B$19,IF(W547="ENVÍO",'BASE LIQUIDACION REDEBAN 2025'!$C$2,IF(Y547="TIPO I",'BASE LIQUIDACION REDEBAN 2025'!$C$2,IF(Y547="TIPO II",'BASE LIQUIDACION REDEBAN 2025'!$C$3,IF(Y547="TIPO III",'BASE LIQUIDACION REDEBAN 2025'!$C$4,IF(Y547="TIPO IV",'BASE LIQUIDACION REDEBAN 2025'!$C$5,IF(Z547="AEREO",'BASE LIQUIDACION REDEBAN 2025'!$B$6,'BASE LIQUIDACION REDEBAN 2025'!$C$5)))))))</f>
        <v>65960.072302</v>
      </c>
      <c r="AE547" s="87">
        <f>IF(OR(W547="SOPORTE_TELEFÓNICO",W547="ENVÍO"),0,IF(Y547="TIPO I",'BASE LIQUIDACION REDEBAN 2025'!$B$10,IF(Y547="TIPO II",'BASE LIQUIDACION REDEBAN 2025'!$B$11,IF(Y547="TIPO III",'BASE LIQUIDACION REDEBAN 2025'!$B$12,'BASE LIQUIDACION REDEBAN 2025'!$B$13))))</f>
        <v>75096.394270399993</v>
      </c>
      <c r="AF547" s="87">
        <f t="shared" si="8"/>
        <v>65960.072302</v>
      </c>
      <c r="AG547" s="184"/>
      <c r="AH547" s="184"/>
    </row>
    <row r="548" spans="1:34" s="79" customFormat="1" ht="13.15">
      <c r="A548" s="154" t="s">
        <v>72</v>
      </c>
      <c r="B548" s="154" t="str">
        <f>VLOOKUP(A548,'CENTRO DE COSTOS'!A:D,4,FALSE)</f>
        <v>MIGUEL JULIÁN HERNÁNDEZ GUARÍN</v>
      </c>
      <c r="C548" s="154" t="str">
        <f>VLOOKUP(A548,'CENTRO DE COSTOS'!A:D,2,FALSE)</f>
        <v>0004-0008</v>
      </c>
      <c r="D548" s="154">
        <v>68001</v>
      </c>
      <c r="E548" s="154">
        <v>2594105</v>
      </c>
      <c r="F548" s="154">
        <v>31585</v>
      </c>
      <c r="G548" s="154" t="s">
        <v>2958</v>
      </c>
      <c r="H548" s="154" t="s">
        <v>820</v>
      </c>
      <c r="I548" s="154" t="s">
        <v>72</v>
      </c>
      <c r="J548" s="154" t="s">
        <v>5242</v>
      </c>
      <c r="K548" s="154" t="s">
        <v>159</v>
      </c>
      <c r="L548" s="154" t="s">
        <v>5243</v>
      </c>
      <c r="M548" s="155">
        <v>45882.659722222219</v>
      </c>
      <c r="N548" s="155">
        <v>45883.432638888888</v>
      </c>
      <c r="O548" s="154" t="s">
        <v>2961</v>
      </c>
      <c r="P548" s="154" t="s">
        <v>2962</v>
      </c>
      <c r="Q548" s="154" t="s">
        <v>3099</v>
      </c>
      <c r="R548" s="154" t="s">
        <v>3115</v>
      </c>
      <c r="S548" s="154" t="s">
        <v>200</v>
      </c>
      <c r="T548" s="180"/>
      <c r="U548" s="154" t="s">
        <v>2965</v>
      </c>
      <c r="V548" s="154" t="s">
        <v>5244</v>
      </c>
      <c r="W548" s="154" t="s">
        <v>2967</v>
      </c>
      <c r="X548" s="154" t="s">
        <v>5245</v>
      </c>
      <c r="Y548" s="154" t="s">
        <v>25</v>
      </c>
      <c r="Z548" s="154" t="s">
        <v>166</v>
      </c>
      <c r="AA548" s="154" t="s">
        <v>438</v>
      </c>
      <c r="AB548" s="154">
        <v>1</v>
      </c>
      <c r="AC548" s="154">
        <v>0</v>
      </c>
      <c r="AD548" s="87">
        <f>IF(W548="SOPORTE_TELEFÓNICO",'BASE LIQUIDACION REDEBAN 2025'!$B$19,IF(W548="ENVÍO",'BASE LIQUIDACION REDEBAN 2025'!$C$2,IF(Y548="TIPO I",'BASE LIQUIDACION REDEBAN 2025'!$C$2,IF(Y548="TIPO II",'BASE LIQUIDACION REDEBAN 2025'!$C$3,IF(Y548="TIPO III",'BASE LIQUIDACION REDEBAN 2025'!$C$4,IF(Y548="TIPO IV",'BASE LIQUIDACION REDEBAN 2025'!$C$5,IF(Z548="AEREO",'BASE LIQUIDACION REDEBAN 2025'!$B$6,'BASE LIQUIDACION REDEBAN 2025'!$C$5)))))))</f>
        <v>65960.072302</v>
      </c>
      <c r="AE548" s="87">
        <f>IF(OR(W548="SOPORTE_TELEFÓNICO",W548="ENVÍO"),0,IF(Y548="TIPO I",'BASE LIQUIDACION REDEBAN 2025'!$B$10,IF(Y548="TIPO II",'BASE LIQUIDACION REDEBAN 2025'!$B$11,IF(Y548="TIPO III",'BASE LIQUIDACION REDEBAN 2025'!$B$12,'BASE LIQUIDACION REDEBAN 2025'!$B$13))))</f>
        <v>75096.394270399993</v>
      </c>
      <c r="AF548" s="87">
        <f t="shared" si="8"/>
        <v>65960.072302</v>
      </c>
      <c r="AG548" s="184"/>
      <c r="AH548" s="184"/>
    </row>
    <row r="549" spans="1:34" s="79" customFormat="1" ht="13.15">
      <c r="A549" s="154" t="s">
        <v>90</v>
      </c>
      <c r="B549" s="154" t="str">
        <f>VLOOKUP(A549,'CENTRO DE COSTOS'!A:D,4,FALSE)</f>
        <v>JUAN SEBASTIÁN RÍOS CASTRILLÓN</v>
      </c>
      <c r="C549" s="154" t="str">
        <f>VLOOKUP(A549,'CENTRO DE COSTOS'!A:D,2,FALSE)</f>
        <v>0004-0005</v>
      </c>
      <c r="D549" s="154">
        <v>27205</v>
      </c>
      <c r="E549" s="154">
        <v>2575720</v>
      </c>
      <c r="F549" s="154">
        <v>78530</v>
      </c>
      <c r="G549" s="154" t="s">
        <v>2958</v>
      </c>
      <c r="H549" s="154" t="s">
        <v>1388</v>
      </c>
      <c r="I549" s="154" t="s">
        <v>5246</v>
      </c>
      <c r="J549" s="154" t="s">
        <v>5247</v>
      </c>
      <c r="K549" s="154" t="s">
        <v>159</v>
      </c>
      <c r="L549" s="154" t="s">
        <v>5248</v>
      </c>
      <c r="M549" s="155">
        <v>45880.333333333336</v>
      </c>
      <c r="N549" s="155">
        <v>45883.443055555559</v>
      </c>
      <c r="O549" s="154" t="s">
        <v>2961</v>
      </c>
      <c r="P549" s="154" t="s">
        <v>2962</v>
      </c>
      <c r="Q549" s="154" t="s">
        <v>3183</v>
      </c>
      <c r="R549" s="154" t="s">
        <v>3376</v>
      </c>
      <c r="S549" s="154" t="s">
        <v>2973</v>
      </c>
      <c r="T549" s="180"/>
      <c r="U549" s="154" t="s">
        <v>2965</v>
      </c>
      <c r="V549" s="154" t="s">
        <v>5249</v>
      </c>
      <c r="W549" s="154" t="s">
        <v>2967</v>
      </c>
      <c r="X549" s="154" t="s">
        <v>5250</v>
      </c>
      <c r="Y549" s="154" t="s">
        <v>180</v>
      </c>
      <c r="Z549" s="154" t="s">
        <v>1394</v>
      </c>
      <c r="AA549" s="154" t="s">
        <v>1395</v>
      </c>
      <c r="AB549" s="154">
        <v>1</v>
      </c>
      <c r="AC549" s="154">
        <v>0</v>
      </c>
      <c r="AD549" s="87">
        <f>IF(W549="SOPORTE_TELEFÓNICO",'BASE LIQUIDACION REDEBAN 2025'!$B$19,IF(W549="ENVÍO",'BASE LIQUIDACION REDEBAN 2025'!$C$2,IF(Y549="TIPO I",'BASE LIQUIDACION REDEBAN 2025'!$C$2,IF(Y549="TIPO II",'BASE LIQUIDACION REDEBAN 2025'!$C$3,IF(Y549="TIPO III",'BASE LIQUIDACION REDEBAN 2025'!$C$4,IF(Y549="TIPO IV",'BASE LIQUIDACION REDEBAN 2025'!$C$5,IF(Z549="AEREO",'BASE LIQUIDACION REDEBAN 2025'!$B$6,'BASE LIQUIDACION REDEBAN 2025'!$C$5)))))))</f>
        <v>988462.96268840006</v>
      </c>
      <c r="AE549" s="87">
        <f>IF(OR(W549="SOPORTE_TELEFÓNICO",W549="ENVÍO"),0,IF(Y549="TIPO I",'BASE LIQUIDACION REDEBAN 2025'!$B$10,IF(Y549="TIPO II",'BASE LIQUIDACION REDEBAN 2025'!$B$11,IF(Y549="TIPO III",'BASE LIQUIDACION REDEBAN 2025'!$B$12,'BASE LIQUIDACION REDEBAN 2025'!$B$13))))</f>
        <v>196536.5258152</v>
      </c>
      <c r="AF549" s="87">
        <f t="shared" si="8"/>
        <v>988462.96268840006</v>
      </c>
      <c r="AG549" s="184"/>
      <c r="AH549" s="184"/>
    </row>
    <row r="550" spans="1:34" s="79" customFormat="1" ht="13.15">
      <c r="A550" s="154" t="s">
        <v>90</v>
      </c>
      <c r="B550" s="154" t="str">
        <f>VLOOKUP(A550,'CENTRO DE COSTOS'!A:D,4,FALSE)</f>
        <v>JUAN SEBASTIÁN RÍOS CASTRILLÓN</v>
      </c>
      <c r="C550" s="154" t="str">
        <f>VLOOKUP(A550,'CENTRO DE COSTOS'!A:D,2,FALSE)</f>
        <v>0004-0005</v>
      </c>
      <c r="D550" s="154">
        <v>5697</v>
      </c>
      <c r="E550" s="154">
        <v>2589925</v>
      </c>
      <c r="F550" s="154">
        <v>35625</v>
      </c>
      <c r="G550" s="154" t="s">
        <v>2958</v>
      </c>
      <c r="H550" s="154" t="s">
        <v>197</v>
      </c>
      <c r="I550" s="154" t="s">
        <v>2322</v>
      </c>
      <c r="J550" s="154" t="s">
        <v>4897</v>
      </c>
      <c r="K550" s="154" t="s">
        <v>159</v>
      </c>
      <c r="L550" s="154" t="s">
        <v>5251</v>
      </c>
      <c r="M550" s="155">
        <v>45882.352083333331</v>
      </c>
      <c r="N550" s="155">
        <v>45883.45</v>
      </c>
      <c r="O550" s="154" t="s">
        <v>2961</v>
      </c>
      <c r="P550" s="154" t="s">
        <v>2988</v>
      </c>
      <c r="Q550" s="154" t="s">
        <v>3257</v>
      </c>
      <c r="R550" s="154" t="s">
        <v>3258</v>
      </c>
      <c r="S550" s="154" t="s">
        <v>2973</v>
      </c>
      <c r="T550" s="180"/>
      <c r="U550" s="154" t="s">
        <v>2965</v>
      </c>
      <c r="V550" s="154" t="s">
        <v>5252</v>
      </c>
      <c r="W550" s="154" t="s">
        <v>2967</v>
      </c>
      <c r="X550" s="154" t="s">
        <v>4900</v>
      </c>
      <c r="Y550" s="154" t="s">
        <v>28</v>
      </c>
      <c r="Z550" s="154" t="s">
        <v>166</v>
      </c>
      <c r="AA550" s="154" t="s">
        <v>1626</v>
      </c>
      <c r="AB550" s="154">
        <v>1</v>
      </c>
      <c r="AC550" s="154">
        <v>0</v>
      </c>
      <c r="AD550" s="87">
        <f>IF(W550="SOPORTE_TELEFÓNICO",'BASE LIQUIDACION REDEBAN 2025'!$B$19,IF(W550="ENVÍO",'BASE LIQUIDACION REDEBAN 2025'!$C$2,IF(Y550="TIPO I",'BASE LIQUIDACION REDEBAN 2025'!$C$2,IF(Y550="TIPO II",'BASE LIQUIDACION REDEBAN 2025'!$C$3,IF(Y550="TIPO III",'BASE LIQUIDACION REDEBAN 2025'!$C$4,IF(Y550="TIPO IV",'BASE LIQUIDACION REDEBAN 2025'!$C$5,IF(Z550="AEREO",'BASE LIQUIDACION REDEBAN 2025'!$B$6,'BASE LIQUIDACION REDEBAN 2025'!$C$5)))))))</f>
        <v>144967.87232000002</v>
      </c>
      <c r="AE550" s="87">
        <f>IF(OR(W550="SOPORTE_TELEFÓNICO",W550="ENVÍO"),0,IF(Y550="TIPO I",'BASE LIQUIDACION REDEBAN 2025'!$B$10,IF(Y550="TIPO II",'BASE LIQUIDACION REDEBAN 2025'!$B$11,IF(Y550="TIPO III",'BASE LIQUIDACION REDEBAN 2025'!$B$12,'BASE LIQUIDACION REDEBAN 2025'!$B$13))))</f>
        <v>140395.6348884</v>
      </c>
      <c r="AF550" s="87">
        <f t="shared" si="8"/>
        <v>144967.87232000002</v>
      </c>
      <c r="AG550" s="184"/>
      <c r="AH550" s="184"/>
    </row>
    <row r="551" spans="1:34" s="79" customFormat="1" ht="13.15">
      <c r="A551" s="154" t="s">
        <v>90</v>
      </c>
      <c r="B551" s="154" t="str">
        <f>VLOOKUP(A551,'CENTRO DE COSTOS'!A:D,4,FALSE)</f>
        <v>JUAN SEBASTIÁN RÍOS CASTRILLÓN</v>
      </c>
      <c r="C551" s="154" t="str">
        <f>VLOOKUP(A551,'CENTRO DE COSTOS'!A:D,2,FALSE)</f>
        <v>0004-0005</v>
      </c>
      <c r="D551" s="154">
        <v>5615</v>
      </c>
      <c r="E551" s="154">
        <v>2591452</v>
      </c>
      <c r="F551" s="154">
        <v>24951</v>
      </c>
      <c r="G551" s="154" t="s">
        <v>2958</v>
      </c>
      <c r="H551" s="154" t="s">
        <v>197</v>
      </c>
      <c r="I551" s="154" t="s">
        <v>2998</v>
      </c>
      <c r="J551" s="154" t="s">
        <v>5253</v>
      </c>
      <c r="K551" s="154" t="s">
        <v>159</v>
      </c>
      <c r="L551" s="154" t="s">
        <v>5254</v>
      </c>
      <c r="M551" s="155">
        <v>45882.440972222219</v>
      </c>
      <c r="N551" s="155">
        <v>45883.474999999999</v>
      </c>
      <c r="O551" s="154" t="s">
        <v>2961</v>
      </c>
      <c r="P551" s="154" t="s">
        <v>2962</v>
      </c>
      <c r="Q551" s="154" t="s">
        <v>3183</v>
      </c>
      <c r="R551" s="154" t="s">
        <v>2972</v>
      </c>
      <c r="S551" s="154" t="s">
        <v>2973</v>
      </c>
      <c r="T551" s="180"/>
      <c r="U551" s="154" t="s">
        <v>2965</v>
      </c>
      <c r="V551" s="154" t="s">
        <v>5255</v>
      </c>
      <c r="W551" s="154" t="s">
        <v>2967</v>
      </c>
      <c r="X551" s="154" t="s">
        <v>5256</v>
      </c>
      <c r="Y551" s="154" t="s">
        <v>28</v>
      </c>
      <c r="Z551" s="154" t="s">
        <v>166</v>
      </c>
      <c r="AA551" s="154" t="s">
        <v>1626</v>
      </c>
      <c r="AB551" s="154">
        <v>1</v>
      </c>
      <c r="AC551" s="154">
        <v>0</v>
      </c>
      <c r="AD551" s="87">
        <f>IF(W551="SOPORTE_TELEFÓNICO",'BASE LIQUIDACION REDEBAN 2025'!$B$19,IF(W551="ENVÍO",'BASE LIQUIDACION REDEBAN 2025'!$C$2,IF(Y551="TIPO I",'BASE LIQUIDACION REDEBAN 2025'!$C$2,IF(Y551="TIPO II",'BASE LIQUIDACION REDEBAN 2025'!$C$3,IF(Y551="TIPO III",'BASE LIQUIDACION REDEBAN 2025'!$C$4,IF(Y551="TIPO IV",'BASE LIQUIDACION REDEBAN 2025'!$C$5,IF(Z551="AEREO",'BASE LIQUIDACION REDEBAN 2025'!$B$6,'BASE LIQUIDACION REDEBAN 2025'!$C$5)))))))</f>
        <v>144967.87232000002</v>
      </c>
      <c r="AE551" s="87">
        <f>IF(OR(W551="SOPORTE_TELEFÓNICO",W551="ENVÍO"),0,IF(Y551="TIPO I",'BASE LIQUIDACION REDEBAN 2025'!$B$10,IF(Y551="TIPO II",'BASE LIQUIDACION REDEBAN 2025'!$B$11,IF(Y551="TIPO III",'BASE LIQUIDACION REDEBAN 2025'!$B$12,'BASE LIQUIDACION REDEBAN 2025'!$B$13))))</f>
        <v>140395.6348884</v>
      </c>
      <c r="AF551" s="87">
        <f t="shared" si="8"/>
        <v>144967.87232000002</v>
      </c>
      <c r="AG551" s="184"/>
      <c r="AH551" s="184"/>
    </row>
    <row r="552" spans="1:34" s="79" customFormat="1" ht="13.15">
      <c r="A552" s="154" t="s">
        <v>68</v>
      </c>
      <c r="B552" s="154" t="str">
        <f>VLOOKUP(A552,'CENTRO DE COSTOS'!A:D,4,FALSE)</f>
        <v>WILLIAM ASDRUBAL ROZO ROZO</v>
      </c>
      <c r="C552" s="154" t="str">
        <f>VLOOKUP(A552,'CENTRO DE COSTOS'!A:D,2,FALSE)</f>
        <v>0004-0004</v>
      </c>
      <c r="D552" s="154">
        <v>11001</v>
      </c>
      <c r="E552" s="154">
        <v>2593570</v>
      </c>
      <c r="F552" s="154">
        <v>79279</v>
      </c>
      <c r="G552" s="154" t="s">
        <v>2958</v>
      </c>
      <c r="H552" s="154" t="s">
        <v>470</v>
      </c>
      <c r="I552" s="154" t="s">
        <v>68</v>
      </c>
      <c r="J552" s="154" t="s">
        <v>5257</v>
      </c>
      <c r="K552" s="154" t="s">
        <v>159</v>
      </c>
      <c r="L552" s="154" t="s">
        <v>5258</v>
      </c>
      <c r="M552" s="155">
        <v>45882.629166666666</v>
      </c>
      <c r="N552" s="155">
        <v>45883.495833333334</v>
      </c>
      <c r="O552" s="154" t="s">
        <v>2961</v>
      </c>
      <c r="P552" s="154" t="s">
        <v>2962</v>
      </c>
      <c r="Q552" s="154" t="s">
        <v>3099</v>
      </c>
      <c r="R552" s="154" t="s">
        <v>3100</v>
      </c>
      <c r="S552" s="154" t="s">
        <v>2973</v>
      </c>
      <c r="T552" s="180"/>
      <c r="U552" s="154" t="s">
        <v>2965</v>
      </c>
      <c r="V552" s="154" t="s">
        <v>5259</v>
      </c>
      <c r="W552" s="154" t="s">
        <v>2967</v>
      </c>
      <c r="X552" s="154" t="s">
        <v>5260</v>
      </c>
      <c r="Y552" s="154" t="s">
        <v>25</v>
      </c>
      <c r="Z552" s="154" t="s">
        <v>166</v>
      </c>
      <c r="AA552" s="154" t="s">
        <v>2153</v>
      </c>
      <c r="AB552" s="154">
        <v>1</v>
      </c>
      <c r="AC552" s="154">
        <v>0</v>
      </c>
      <c r="AD552" s="87">
        <f>IF(W552="SOPORTE_TELEFÓNICO",'BASE LIQUIDACION REDEBAN 2025'!$B$19,IF(W552="ENVÍO",'BASE LIQUIDACION REDEBAN 2025'!$C$2,IF(Y552="TIPO I",'BASE LIQUIDACION REDEBAN 2025'!$C$2,IF(Y552="TIPO II",'BASE LIQUIDACION REDEBAN 2025'!$C$3,IF(Y552="TIPO III",'BASE LIQUIDACION REDEBAN 2025'!$C$4,IF(Y552="TIPO IV",'BASE LIQUIDACION REDEBAN 2025'!$C$5,IF(Z552="AEREO",'BASE LIQUIDACION REDEBAN 2025'!$B$6,'BASE LIQUIDACION REDEBAN 2025'!$C$5)))))))</f>
        <v>65960.072302</v>
      </c>
      <c r="AE552" s="87">
        <f>IF(OR(W552="SOPORTE_TELEFÓNICO",W552="ENVÍO"),0,IF(Y552="TIPO I",'BASE LIQUIDACION REDEBAN 2025'!$B$10,IF(Y552="TIPO II",'BASE LIQUIDACION REDEBAN 2025'!$B$11,IF(Y552="TIPO III",'BASE LIQUIDACION REDEBAN 2025'!$B$12,'BASE LIQUIDACION REDEBAN 2025'!$B$13))))</f>
        <v>75096.394270399993</v>
      </c>
      <c r="AF552" s="87">
        <f t="shared" si="8"/>
        <v>65960.072302</v>
      </c>
      <c r="AG552" s="184"/>
      <c r="AH552" s="184"/>
    </row>
    <row r="553" spans="1:34" s="79" customFormat="1" ht="13.15">
      <c r="A553" s="154" t="s">
        <v>90</v>
      </c>
      <c r="B553" s="154" t="str">
        <f>VLOOKUP(A553,'CENTRO DE COSTOS'!A:D,4,FALSE)</f>
        <v>JUAN SEBASTIÁN RÍOS CASTRILLÓN</v>
      </c>
      <c r="C553" s="154" t="str">
        <f>VLOOKUP(A553,'CENTRO DE COSTOS'!A:D,2,FALSE)</f>
        <v>0004-0005</v>
      </c>
      <c r="D553" s="154">
        <v>5001</v>
      </c>
      <c r="E553" s="154">
        <v>2594895</v>
      </c>
      <c r="F553" s="154">
        <v>80229</v>
      </c>
      <c r="G553" s="154" t="s">
        <v>2958</v>
      </c>
      <c r="H553" s="154" t="s">
        <v>197</v>
      </c>
      <c r="I553" s="154" t="s">
        <v>90</v>
      </c>
      <c r="J553" s="154" t="s">
        <v>4043</v>
      </c>
      <c r="K553" s="154" t="s">
        <v>159</v>
      </c>
      <c r="L553" s="154" t="s">
        <v>5261</v>
      </c>
      <c r="M553" s="155">
        <v>45883.333333333336</v>
      </c>
      <c r="N553" s="155">
        <v>45883.496527777781</v>
      </c>
      <c r="O553" s="154" t="s">
        <v>2961</v>
      </c>
      <c r="P553" s="154" t="s">
        <v>2988</v>
      </c>
      <c r="Q553" s="154" t="s">
        <v>2989</v>
      </c>
      <c r="R553" s="154" t="s">
        <v>2990</v>
      </c>
      <c r="S553" s="154" t="s">
        <v>200</v>
      </c>
      <c r="T553" s="180"/>
      <c r="U553" s="154" t="s">
        <v>2965</v>
      </c>
      <c r="V553" s="154" t="s">
        <v>5262</v>
      </c>
      <c r="W553" s="154" t="s">
        <v>2967</v>
      </c>
      <c r="X553" s="154" t="s">
        <v>5263</v>
      </c>
      <c r="Y553" s="154" t="s">
        <v>25</v>
      </c>
      <c r="Z553" s="154" t="s">
        <v>166</v>
      </c>
      <c r="AA553" s="154" t="s">
        <v>2327</v>
      </c>
      <c r="AB553" s="154">
        <v>1</v>
      </c>
      <c r="AC553" s="154">
        <v>0</v>
      </c>
      <c r="AD553" s="87">
        <f>IF(W553="SOPORTE_TELEFÓNICO",'BASE LIQUIDACION REDEBAN 2025'!$B$19,IF(W553="ENVÍO",'BASE LIQUIDACION REDEBAN 2025'!$C$2,IF(Y553="TIPO I",'BASE LIQUIDACION REDEBAN 2025'!$C$2,IF(Y553="TIPO II",'BASE LIQUIDACION REDEBAN 2025'!$C$3,IF(Y553="TIPO III",'BASE LIQUIDACION REDEBAN 2025'!$C$4,IF(Y553="TIPO IV",'BASE LIQUIDACION REDEBAN 2025'!$C$5,IF(Z553="AEREO",'BASE LIQUIDACION REDEBAN 2025'!$B$6,'BASE LIQUIDACION REDEBAN 2025'!$C$5)))))))</f>
        <v>65960.072302</v>
      </c>
      <c r="AE553" s="87">
        <f>IF(OR(W553="SOPORTE_TELEFÓNICO",W553="ENVÍO"),0,IF(Y553="TIPO I",'BASE LIQUIDACION REDEBAN 2025'!$B$10,IF(Y553="TIPO II",'BASE LIQUIDACION REDEBAN 2025'!$B$11,IF(Y553="TIPO III",'BASE LIQUIDACION REDEBAN 2025'!$B$12,'BASE LIQUIDACION REDEBAN 2025'!$B$13))))</f>
        <v>75096.394270399993</v>
      </c>
      <c r="AF553" s="87">
        <f t="shared" si="8"/>
        <v>65960.072302</v>
      </c>
      <c r="AG553" s="184"/>
      <c r="AH553" s="184"/>
    </row>
    <row r="554" spans="1:34" s="79" customFormat="1" ht="13.15">
      <c r="A554" s="154" t="s">
        <v>90</v>
      </c>
      <c r="B554" s="154" t="str">
        <f>VLOOKUP(A554,'CENTRO DE COSTOS'!A:D,4,FALSE)</f>
        <v>JUAN SEBASTIÁN RÍOS CASTRILLÓN</v>
      </c>
      <c r="C554" s="154" t="str">
        <f>VLOOKUP(A554,'CENTRO DE COSTOS'!A:D,2,FALSE)</f>
        <v>0004-0005</v>
      </c>
      <c r="D554" s="154">
        <v>5686</v>
      </c>
      <c r="E554" s="154">
        <v>2588099</v>
      </c>
      <c r="F554" s="154">
        <v>56741</v>
      </c>
      <c r="G554" s="154" t="s">
        <v>2958</v>
      </c>
      <c r="H554" s="154" t="s">
        <v>197</v>
      </c>
      <c r="I554" s="154" t="s">
        <v>1054</v>
      </c>
      <c r="J554" s="154" t="s">
        <v>5264</v>
      </c>
      <c r="K554" s="154" t="s">
        <v>159</v>
      </c>
      <c r="L554" s="154" t="s">
        <v>5265</v>
      </c>
      <c r="M554" s="155">
        <v>45881.674305555556</v>
      </c>
      <c r="N554" s="155">
        <v>45883.507638888892</v>
      </c>
      <c r="O554" s="154" t="s">
        <v>2961</v>
      </c>
      <c r="P554" s="154" t="s">
        <v>2962</v>
      </c>
      <c r="Q554" s="154" t="s">
        <v>3183</v>
      </c>
      <c r="R554" s="154" t="s">
        <v>3376</v>
      </c>
      <c r="S554" s="154" t="s">
        <v>2973</v>
      </c>
      <c r="T554" s="180"/>
      <c r="U554" s="154" t="s">
        <v>2965</v>
      </c>
      <c r="V554" s="154" t="s">
        <v>5266</v>
      </c>
      <c r="W554" s="154" t="s">
        <v>2967</v>
      </c>
      <c r="X554" s="154" t="s">
        <v>5267</v>
      </c>
      <c r="Y554" s="154" t="s">
        <v>28</v>
      </c>
      <c r="Z554" s="154" t="s">
        <v>166</v>
      </c>
      <c r="AA554" s="154" t="s">
        <v>1245</v>
      </c>
      <c r="AB554" s="154">
        <v>1</v>
      </c>
      <c r="AC554" s="154">
        <v>0</v>
      </c>
      <c r="AD554" s="87">
        <f>IF(W554="SOPORTE_TELEFÓNICO",'BASE LIQUIDACION REDEBAN 2025'!$B$19,IF(W554="ENVÍO",'BASE LIQUIDACION REDEBAN 2025'!$C$2,IF(Y554="TIPO I",'BASE LIQUIDACION REDEBAN 2025'!$C$2,IF(Y554="TIPO II",'BASE LIQUIDACION REDEBAN 2025'!$C$3,IF(Y554="TIPO III",'BASE LIQUIDACION REDEBAN 2025'!$C$4,IF(Y554="TIPO IV",'BASE LIQUIDACION REDEBAN 2025'!$C$5,IF(Z554="AEREO",'BASE LIQUIDACION REDEBAN 2025'!$B$6,'BASE LIQUIDACION REDEBAN 2025'!$C$5)))))))</f>
        <v>144967.87232000002</v>
      </c>
      <c r="AE554" s="87">
        <f>IF(OR(W554="SOPORTE_TELEFÓNICO",W554="ENVÍO"),0,IF(Y554="TIPO I",'BASE LIQUIDACION REDEBAN 2025'!$B$10,IF(Y554="TIPO II",'BASE LIQUIDACION REDEBAN 2025'!$B$11,IF(Y554="TIPO III",'BASE LIQUIDACION REDEBAN 2025'!$B$12,'BASE LIQUIDACION REDEBAN 2025'!$B$13))))</f>
        <v>140395.6348884</v>
      </c>
      <c r="AF554" s="87">
        <f t="shared" si="8"/>
        <v>144967.87232000002</v>
      </c>
      <c r="AG554" s="184"/>
      <c r="AH554" s="184"/>
    </row>
    <row r="555" spans="1:34" s="79" customFormat="1" ht="13.15">
      <c r="A555" s="154" t="s">
        <v>68</v>
      </c>
      <c r="B555" s="154" t="str">
        <f>VLOOKUP(A555,'CENTRO DE COSTOS'!A:D,4,FALSE)</f>
        <v>WILLIAM ASDRUBAL ROZO ROZO</v>
      </c>
      <c r="C555" s="154" t="str">
        <f>VLOOKUP(A555,'CENTRO DE COSTOS'!A:D,2,FALSE)</f>
        <v>0004-0004</v>
      </c>
      <c r="D555" s="154">
        <v>11001</v>
      </c>
      <c r="E555" s="154">
        <v>2592537</v>
      </c>
      <c r="F555" s="154">
        <v>37531</v>
      </c>
      <c r="G555" s="154" t="s">
        <v>2958</v>
      </c>
      <c r="H555" s="154" t="s">
        <v>470</v>
      </c>
      <c r="I555" s="154" t="s">
        <v>68</v>
      </c>
      <c r="J555" s="154" t="s">
        <v>5268</v>
      </c>
      <c r="K555" s="154" t="s">
        <v>159</v>
      </c>
      <c r="L555" s="154" t="s">
        <v>5269</v>
      </c>
      <c r="M555" s="155">
        <v>45882.520833333336</v>
      </c>
      <c r="N555" s="155">
        <v>45883.513194444444</v>
      </c>
      <c r="O555" s="154" t="s">
        <v>2961</v>
      </c>
      <c r="P555" s="154" t="s">
        <v>2962</v>
      </c>
      <c r="Q555" s="154" t="s">
        <v>3076</v>
      </c>
      <c r="R555" s="154" t="s">
        <v>3076</v>
      </c>
      <c r="S555" s="154" t="s">
        <v>2973</v>
      </c>
      <c r="T555" s="180"/>
      <c r="U555" s="154" t="s">
        <v>2965</v>
      </c>
      <c r="V555" s="154" t="s">
        <v>5270</v>
      </c>
      <c r="W555" s="154" t="s">
        <v>2967</v>
      </c>
      <c r="X555" s="154" t="s">
        <v>5271</v>
      </c>
      <c r="Y555" s="154" t="s">
        <v>25</v>
      </c>
      <c r="Z555" s="154" t="s">
        <v>166</v>
      </c>
      <c r="AA555" s="154" t="s">
        <v>475</v>
      </c>
      <c r="AB555" s="154">
        <v>1</v>
      </c>
      <c r="AC555" s="154">
        <v>0</v>
      </c>
      <c r="AD555" s="87">
        <f>IF(W555="SOPORTE_TELEFÓNICO",'BASE LIQUIDACION REDEBAN 2025'!$B$19,IF(W555="ENVÍO",'BASE LIQUIDACION REDEBAN 2025'!$C$2,IF(Y555="TIPO I",'BASE LIQUIDACION REDEBAN 2025'!$C$2,IF(Y555="TIPO II",'BASE LIQUIDACION REDEBAN 2025'!$C$3,IF(Y555="TIPO III",'BASE LIQUIDACION REDEBAN 2025'!$C$4,IF(Y555="TIPO IV",'BASE LIQUIDACION REDEBAN 2025'!$C$5,IF(Z555="AEREO",'BASE LIQUIDACION REDEBAN 2025'!$B$6,'BASE LIQUIDACION REDEBAN 2025'!$C$5)))))))</f>
        <v>65960.072302</v>
      </c>
      <c r="AE555" s="87">
        <f>IF(OR(W555="SOPORTE_TELEFÓNICO",W555="ENVÍO"),0,IF(Y555="TIPO I",'BASE LIQUIDACION REDEBAN 2025'!$B$10,IF(Y555="TIPO II",'BASE LIQUIDACION REDEBAN 2025'!$B$11,IF(Y555="TIPO III",'BASE LIQUIDACION REDEBAN 2025'!$B$12,'BASE LIQUIDACION REDEBAN 2025'!$B$13))))</f>
        <v>75096.394270399993</v>
      </c>
      <c r="AF555" s="87">
        <f t="shared" si="8"/>
        <v>65960.072302</v>
      </c>
      <c r="AG555" s="184"/>
      <c r="AH555" s="184"/>
    </row>
    <row r="556" spans="1:34" s="79" customFormat="1" ht="13.15">
      <c r="A556" s="154" t="s">
        <v>90</v>
      </c>
      <c r="B556" s="154" t="str">
        <f>VLOOKUP(A556,'CENTRO DE COSTOS'!A:D,4,FALSE)</f>
        <v>JUAN SEBASTIÁN RÍOS CASTRILLÓN</v>
      </c>
      <c r="C556" s="154" t="str">
        <f>VLOOKUP(A556,'CENTRO DE COSTOS'!A:D,2,FALSE)</f>
        <v>0004-0005</v>
      </c>
      <c r="D556" s="154">
        <v>5380</v>
      </c>
      <c r="E556" s="154">
        <v>2592993</v>
      </c>
      <c r="F556" s="154">
        <v>13628</v>
      </c>
      <c r="G556" s="154" t="s">
        <v>2958</v>
      </c>
      <c r="H556" s="154" t="s">
        <v>197</v>
      </c>
      <c r="I556" s="154" t="s">
        <v>2836</v>
      </c>
      <c r="J556" s="154" t="s">
        <v>5272</v>
      </c>
      <c r="K556" s="154" t="s">
        <v>159</v>
      </c>
      <c r="L556" s="154" t="s">
        <v>5273</v>
      </c>
      <c r="M556" s="155">
        <v>45882.597222222219</v>
      </c>
      <c r="N556" s="155">
        <v>45883.520138888889</v>
      </c>
      <c r="O556" s="154" t="s">
        <v>2961</v>
      </c>
      <c r="P556" s="154" t="s">
        <v>2962</v>
      </c>
      <c r="Q556" s="154" t="s">
        <v>2978</v>
      </c>
      <c r="R556" s="154" t="s">
        <v>2972</v>
      </c>
      <c r="S556" s="154" t="s">
        <v>2973</v>
      </c>
      <c r="T556" s="180"/>
      <c r="U556" s="154" t="s">
        <v>2965</v>
      </c>
      <c r="V556" s="154" t="s">
        <v>5274</v>
      </c>
      <c r="W556" s="154" t="s">
        <v>2967</v>
      </c>
      <c r="X556" s="154" t="s">
        <v>5275</v>
      </c>
      <c r="Y556" s="154" t="s">
        <v>25</v>
      </c>
      <c r="Z556" s="154" t="s">
        <v>166</v>
      </c>
      <c r="AA556" s="154" t="s">
        <v>270</v>
      </c>
      <c r="AB556" s="154">
        <v>1</v>
      </c>
      <c r="AC556" s="154">
        <v>0</v>
      </c>
      <c r="AD556" s="87">
        <f>IF(W556="SOPORTE_TELEFÓNICO",'BASE LIQUIDACION REDEBAN 2025'!$B$19,IF(W556="ENVÍO",'BASE LIQUIDACION REDEBAN 2025'!$C$2,IF(Y556="TIPO I",'BASE LIQUIDACION REDEBAN 2025'!$C$2,IF(Y556="TIPO II",'BASE LIQUIDACION REDEBAN 2025'!$C$3,IF(Y556="TIPO III",'BASE LIQUIDACION REDEBAN 2025'!$C$4,IF(Y556="TIPO IV",'BASE LIQUIDACION REDEBAN 2025'!$C$5,IF(Z556="AEREO",'BASE LIQUIDACION REDEBAN 2025'!$B$6,'BASE LIQUIDACION REDEBAN 2025'!$C$5)))))))</f>
        <v>65960.072302</v>
      </c>
      <c r="AE556" s="87">
        <f>IF(OR(W556="SOPORTE_TELEFÓNICO",W556="ENVÍO"),0,IF(Y556="TIPO I",'BASE LIQUIDACION REDEBAN 2025'!$B$10,IF(Y556="TIPO II",'BASE LIQUIDACION REDEBAN 2025'!$B$11,IF(Y556="TIPO III",'BASE LIQUIDACION REDEBAN 2025'!$B$12,'BASE LIQUIDACION REDEBAN 2025'!$B$13))))</f>
        <v>75096.394270399993</v>
      </c>
      <c r="AF556" s="87">
        <f t="shared" si="8"/>
        <v>65960.072302</v>
      </c>
      <c r="AG556" s="184"/>
      <c r="AH556" s="184"/>
    </row>
    <row r="557" spans="1:34" s="79" customFormat="1" ht="13.15">
      <c r="A557" s="154" t="s">
        <v>90</v>
      </c>
      <c r="B557" s="154" t="str">
        <f>VLOOKUP(A557,'CENTRO DE COSTOS'!A:D,4,FALSE)</f>
        <v>JUAN SEBASTIÁN RÍOS CASTRILLÓN</v>
      </c>
      <c r="C557" s="154" t="str">
        <f>VLOOKUP(A557,'CENTRO DE COSTOS'!A:D,2,FALSE)</f>
        <v>0004-0005</v>
      </c>
      <c r="D557" s="154">
        <v>5400</v>
      </c>
      <c r="E557" s="154">
        <v>2591728</v>
      </c>
      <c r="F557" s="154">
        <v>48670</v>
      </c>
      <c r="G557" s="154" t="s">
        <v>2958</v>
      </c>
      <c r="H557" s="154" t="s">
        <v>197</v>
      </c>
      <c r="I557" s="154" t="s">
        <v>2903</v>
      </c>
      <c r="J557" s="154" t="s">
        <v>5276</v>
      </c>
      <c r="K557" s="154" t="s">
        <v>159</v>
      </c>
      <c r="L557" s="154" t="s">
        <v>5277</v>
      </c>
      <c r="M557" s="155">
        <v>45882.457638888889</v>
      </c>
      <c r="N557" s="155">
        <v>45883.525000000001</v>
      </c>
      <c r="O557" s="154" t="s">
        <v>2961</v>
      </c>
      <c r="P557" s="154" t="s">
        <v>2962</v>
      </c>
      <c r="Q557" s="154" t="s">
        <v>2963</v>
      </c>
      <c r="R557" s="154" t="s">
        <v>2964</v>
      </c>
      <c r="S557" s="154" t="s">
        <v>200</v>
      </c>
      <c r="T557" s="180"/>
      <c r="U557" s="154" t="s">
        <v>2965</v>
      </c>
      <c r="V557" s="154" t="s">
        <v>5278</v>
      </c>
      <c r="W557" s="154" t="s">
        <v>2967</v>
      </c>
      <c r="X557" s="154" t="s">
        <v>5279</v>
      </c>
      <c r="Y557" s="154" t="s">
        <v>28</v>
      </c>
      <c r="Z557" s="154" t="s">
        <v>166</v>
      </c>
      <c r="AA557" s="154" t="s">
        <v>689</v>
      </c>
      <c r="AB557" s="154">
        <v>1</v>
      </c>
      <c r="AC557" s="154">
        <v>0</v>
      </c>
      <c r="AD557" s="87">
        <f>IF(W557="SOPORTE_TELEFÓNICO",'BASE LIQUIDACION REDEBAN 2025'!$B$19,IF(W557="ENVÍO",'BASE LIQUIDACION REDEBAN 2025'!$C$2,IF(Y557="TIPO I",'BASE LIQUIDACION REDEBAN 2025'!$C$2,IF(Y557="TIPO II",'BASE LIQUIDACION REDEBAN 2025'!$C$3,IF(Y557="TIPO III",'BASE LIQUIDACION REDEBAN 2025'!$C$4,IF(Y557="TIPO IV",'BASE LIQUIDACION REDEBAN 2025'!$C$5,IF(Z557="AEREO",'BASE LIQUIDACION REDEBAN 2025'!$B$6,'BASE LIQUIDACION REDEBAN 2025'!$C$5)))))))</f>
        <v>144967.87232000002</v>
      </c>
      <c r="AE557" s="87">
        <f>IF(OR(W557="SOPORTE_TELEFÓNICO",W557="ENVÍO"),0,IF(Y557="TIPO I",'BASE LIQUIDACION REDEBAN 2025'!$B$10,IF(Y557="TIPO II",'BASE LIQUIDACION REDEBAN 2025'!$B$11,IF(Y557="TIPO III",'BASE LIQUIDACION REDEBAN 2025'!$B$12,'BASE LIQUIDACION REDEBAN 2025'!$B$13))))</f>
        <v>140395.6348884</v>
      </c>
      <c r="AF557" s="87">
        <f t="shared" si="8"/>
        <v>144967.87232000002</v>
      </c>
      <c r="AG557" s="184"/>
      <c r="AH557" s="184"/>
    </row>
    <row r="558" spans="1:34" s="79" customFormat="1" ht="13.15">
      <c r="A558" s="154" t="s">
        <v>98</v>
      </c>
      <c r="B558" s="154" t="str">
        <f>VLOOKUP(A558,'CENTRO DE COSTOS'!A:D,4,FALSE)</f>
        <v>MIGUEL JULIÁN HERNÁNDEZ GUARÍN</v>
      </c>
      <c r="C558" s="154" t="str">
        <f>VLOOKUP(A558,'CENTRO DE COSTOS'!A:D,2,FALSE)</f>
        <v>0004-0008</v>
      </c>
      <c r="D558" s="154">
        <v>15238</v>
      </c>
      <c r="E558" s="154">
        <v>2593244</v>
      </c>
      <c r="F558" s="154">
        <v>63074</v>
      </c>
      <c r="G558" s="154" t="s">
        <v>2958</v>
      </c>
      <c r="H558" s="154" t="s">
        <v>241</v>
      </c>
      <c r="I558" s="154" t="s">
        <v>618</v>
      </c>
      <c r="J558" s="154" t="s">
        <v>5280</v>
      </c>
      <c r="K558" s="154" t="s">
        <v>159</v>
      </c>
      <c r="L558" s="154" t="s">
        <v>5281</v>
      </c>
      <c r="M558" s="155">
        <v>45882.606944444444</v>
      </c>
      <c r="N558" s="155">
        <v>45883.52847222222</v>
      </c>
      <c r="O558" s="154" t="s">
        <v>2961</v>
      </c>
      <c r="P558" s="154" t="s">
        <v>2962</v>
      </c>
      <c r="Q558" s="154" t="s">
        <v>3082</v>
      </c>
      <c r="R558" s="154" t="s">
        <v>2972</v>
      </c>
      <c r="S558" s="154" t="s">
        <v>2973</v>
      </c>
      <c r="T558" s="180"/>
      <c r="U558" s="154" t="s">
        <v>2965</v>
      </c>
      <c r="V558" s="154" t="s">
        <v>5282</v>
      </c>
      <c r="W558" s="154" t="s">
        <v>2967</v>
      </c>
      <c r="X558" s="154" t="s">
        <v>5283</v>
      </c>
      <c r="Y558" s="154" t="s">
        <v>28</v>
      </c>
      <c r="Z558" s="154" t="s">
        <v>166</v>
      </c>
      <c r="AA558" s="154" t="s">
        <v>623</v>
      </c>
      <c r="AB558" s="154">
        <v>1</v>
      </c>
      <c r="AC558" s="154">
        <v>0</v>
      </c>
      <c r="AD558" s="87">
        <f>IF(W558="SOPORTE_TELEFÓNICO",'BASE LIQUIDACION REDEBAN 2025'!$B$19,IF(W558="ENVÍO",'BASE LIQUIDACION REDEBAN 2025'!$C$2,IF(Y558="TIPO I",'BASE LIQUIDACION REDEBAN 2025'!$C$2,IF(Y558="TIPO II",'BASE LIQUIDACION REDEBAN 2025'!$C$3,IF(Y558="TIPO III",'BASE LIQUIDACION REDEBAN 2025'!$C$4,IF(Y558="TIPO IV",'BASE LIQUIDACION REDEBAN 2025'!$C$5,IF(Z558="AEREO",'BASE LIQUIDACION REDEBAN 2025'!$B$6,'BASE LIQUIDACION REDEBAN 2025'!$C$5)))))))</f>
        <v>144967.87232000002</v>
      </c>
      <c r="AE558" s="87">
        <f>IF(OR(W558="SOPORTE_TELEFÓNICO",W558="ENVÍO"),0,IF(Y558="TIPO I",'BASE LIQUIDACION REDEBAN 2025'!$B$10,IF(Y558="TIPO II",'BASE LIQUIDACION REDEBAN 2025'!$B$11,IF(Y558="TIPO III",'BASE LIQUIDACION REDEBAN 2025'!$B$12,'BASE LIQUIDACION REDEBAN 2025'!$B$13))))</f>
        <v>140395.6348884</v>
      </c>
      <c r="AF558" s="87">
        <f t="shared" si="8"/>
        <v>144967.87232000002</v>
      </c>
      <c r="AG558" s="184"/>
      <c r="AH558" s="184"/>
    </row>
    <row r="559" spans="1:34" s="79" customFormat="1" ht="13.15">
      <c r="A559" s="154" t="s">
        <v>100</v>
      </c>
      <c r="B559" s="154" t="str">
        <f>VLOOKUP(A559,'CENTRO DE COSTOS'!A:D,4,FALSE)</f>
        <v>KEVIN ALEXIS CORZO BUSTOS</v>
      </c>
      <c r="C559" s="154" t="str">
        <f>VLOOKUP(A559,'CENTRO DE COSTOS'!A:D,2,FALSE)</f>
        <v>0004-0007</v>
      </c>
      <c r="D559" s="154">
        <v>50400</v>
      </c>
      <c r="E559" s="154">
        <v>2588952</v>
      </c>
      <c r="F559" s="154">
        <v>11163</v>
      </c>
      <c r="G559" s="154" t="s">
        <v>2958</v>
      </c>
      <c r="H559" s="154" t="s">
        <v>295</v>
      </c>
      <c r="I559" s="154" t="s">
        <v>5284</v>
      </c>
      <c r="J559" s="154" t="s">
        <v>5285</v>
      </c>
      <c r="K559" s="154" t="s">
        <v>159</v>
      </c>
      <c r="L559" s="154" t="s">
        <v>5286</v>
      </c>
      <c r="M559" s="155">
        <v>45882.333333333336</v>
      </c>
      <c r="N559" s="155">
        <v>45883.52847222222</v>
      </c>
      <c r="O559" s="154" t="s">
        <v>2961</v>
      </c>
      <c r="P559" s="154" t="s">
        <v>2962</v>
      </c>
      <c r="Q559" s="154" t="s">
        <v>3183</v>
      </c>
      <c r="R559" s="154" t="s">
        <v>3376</v>
      </c>
      <c r="S559" s="154" t="s">
        <v>2973</v>
      </c>
      <c r="T559" s="180"/>
      <c r="U559" s="154" t="s">
        <v>2965</v>
      </c>
      <c r="V559" s="154" t="s">
        <v>5287</v>
      </c>
      <c r="W559" s="154" t="s">
        <v>2967</v>
      </c>
      <c r="X559" s="154" t="s">
        <v>5288</v>
      </c>
      <c r="Y559" s="154" t="s">
        <v>30</v>
      </c>
      <c r="Z559" s="154" t="s">
        <v>166</v>
      </c>
      <c r="AA559" s="154" t="s">
        <v>362</v>
      </c>
      <c r="AB559" s="154">
        <v>1</v>
      </c>
      <c r="AC559" s="154">
        <v>0</v>
      </c>
      <c r="AD559" s="87">
        <f>IF(W559="SOPORTE_TELEFÓNICO",'BASE LIQUIDACION REDEBAN 2025'!$B$19,IF(W559="ENVÍO",'BASE LIQUIDACION REDEBAN 2025'!$C$2,IF(Y559="TIPO I",'BASE LIQUIDACION REDEBAN 2025'!$C$2,IF(Y559="TIPO II",'BASE LIQUIDACION REDEBAN 2025'!$C$3,IF(Y559="TIPO III",'BASE LIQUIDACION REDEBAN 2025'!$C$4,IF(Y559="TIPO IV",'BASE LIQUIDACION REDEBAN 2025'!$C$5,IF(Z559="AEREO",'BASE LIQUIDACION REDEBAN 2025'!$B$6,'BASE LIQUIDACION REDEBAN 2025'!$C$5)))))))</f>
        <v>275728.78077800001</v>
      </c>
      <c r="AE559" s="87">
        <f>IF(OR(W559="SOPORTE_TELEFÓNICO",W559="ENVÍO"),0,IF(Y559="TIPO I",'BASE LIQUIDACION REDEBAN 2025'!$B$10,IF(Y559="TIPO II",'BASE LIQUIDACION REDEBAN 2025'!$B$11,IF(Y559="TIPO III",'BASE LIQUIDACION REDEBAN 2025'!$B$12,'BASE LIQUIDACION REDEBAN 2025'!$B$13))))</f>
        <v>196536.5258152</v>
      </c>
      <c r="AF559" s="87">
        <f t="shared" si="8"/>
        <v>275728.78077800001</v>
      </c>
      <c r="AG559" s="184"/>
      <c r="AH559" s="184"/>
    </row>
    <row r="560" spans="1:34" s="79" customFormat="1" ht="13.15">
      <c r="A560" s="154" t="s">
        <v>98</v>
      </c>
      <c r="B560" s="154" t="str">
        <f>VLOOKUP(A560,'CENTRO DE COSTOS'!A:D,4,FALSE)</f>
        <v>MIGUEL JULIÁN HERNÁNDEZ GUARÍN</v>
      </c>
      <c r="C560" s="154" t="str">
        <f>VLOOKUP(A560,'CENTRO DE COSTOS'!A:D,2,FALSE)</f>
        <v>0004-0008</v>
      </c>
      <c r="D560" s="154">
        <v>15238</v>
      </c>
      <c r="E560" s="154">
        <v>2588909</v>
      </c>
      <c r="F560" s="154">
        <v>47237</v>
      </c>
      <c r="G560" s="154" t="s">
        <v>2958</v>
      </c>
      <c r="H560" s="154" t="s">
        <v>241</v>
      </c>
      <c r="I560" s="154" t="s">
        <v>618</v>
      </c>
      <c r="J560" s="154" t="s">
        <v>5289</v>
      </c>
      <c r="K560" s="154" t="s">
        <v>159</v>
      </c>
      <c r="L560" s="154" t="s">
        <v>5290</v>
      </c>
      <c r="M560" s="155">
        <v>45881.748611111114</v>
      </c>
      <c r="N560" s="155">
        <v>45883.530555555553</v>
      </c>
      <c r="O560" s="154" t="s">
        <v>2961</v>
      </c>
      <c r="P560" s="154" t="s">
        <v>2962</v>
      </c>
      <c r="Q560" s="154" t="s">
        <v>3099</v>
      </c>
      <c r="R560" s="154" t="s">
        <v>3100</v>
      </c>
      <c r="S560" s="154" t="s">
        <v>2973</v>
      </c>
      <c r="T560" s="180"/>
      <c r="U560" s="154" t="s">
        <v>2965</v>
      </c>
      <c r="V560" s="154" t="s">
        <v>5291</v>
      </c>
      <c r="W560" s="154" t="s">
        <v>2967</v>
      </c>
      <c r="X560" s="154" t="s">
        <v>5292</v>
      </c>
      <c r="Y560" s="154" t="s">
        <v>28</v>
      </c>
      <c r="Z560" s="154" t="s">
        <v>166</v>
      </c>
      <c r="AA560" s="154" t="s">
        <v>623</v>
      </c>
      <c r="AB560" s="154">
        <v>1</v>
      </c>
      <c r="AC560" s="154">
        <v>0</v>
      </c>
      <c r="AD560" s="87">
        <f>IF(W560="SOPORTE_TELEFÓNICO",'BASE LIQUIDACION REDEBAN 2025'!$B$19,IF(W560="ENVÍO",'BASE LIQUIDACION REDEBAN 2025'!$C$2,IF(Y560="TIPO I",'BASE LIQUIDACION REDEBAN 2025'!$C$2,IF(Y560="TIPO II",'BASE LIQUIDACION REDEBAN 2025'!$C$3,IF(Y560="TIPO III",'BASE LIQUIDACION REDEBAN 2025'!$C$4,IF(Y560="TIPO IV",'BASE LIQUIDACION REDEBAN 2025'!$C$5,IF(Z560="AEREO",'BASE LIQUIDACION REDEBAN 2025'!$B$6,'BASE LIQUIDACION REDEBAN 2025'!$C$5)))))))</f>
        <v>144967.87232000002</v>
      </c>
      <c r="AE560" s="87">
        <f>IF(OR(W560="SOPORTE_TELEFÓNICO",W560="ENVÍO"),0,IF(Y560="TIPO I",'BASE LIQUIDACION REDEBAN 2025'!$B$10,IF(Y560="TIPO II",'BASE LIQUIDACION REDEBAN 2025'!$B$11,IF(Y560="TIPO III",'BASE LIQUIDACION REDEBAN 2025'!$B$12,'BASE LIQUIDACION REDEBAN 2025'!$B$13))))</f>
        <v>140395.6348884</v>
      </c>
      <c r="AF560" s="87">
        <f t="shared" si="8"/>
        <v>144967.87232000002</v>
      </c>
      <c r="AG560" s="184"/>
      <c r="AH560" s="184"/>
    </row>
    <row r="561" spans="1:34" s="79" customFormat="1" ht="13.15">
      <c r="A561" s="154" t="s">
        <v>87</v>
      </c>
      <c r="B561" s="154" t="str">
        <f>VLOOKUP(A561,'CENTRO DE COSTOS'!A:D,4,FALSE)</f>
        <v>DIEGO FERNANDO HENAO CARDONA</v>
      </c>
      <c r="C561" s="154" t="str">
        <f>VLOOKUP(A561,'CENTRO DE COSTOS'!A:D,2,FALSE)</f>
        <v>0004-0002</v>
      </c>
      <c r="D561" s="154">
        <v>17272</v>
      </c>
      <c r="E561" s="154">
        <v>2584598</v>
      </c>
      <c r="F561" s="154">
        <v>72571</v>
      </c>
      <c r="G561" s="154" t="s">
        <v>2958</v>
      </c>
      <c r="H561" s="154" t="s">
        <v>477</v>
      </c>
      <c r="I561" s="154" t="s">
        <v>5293</v>
      </c>
      <c r="J561" s="154" t="s">
        <v>5294</v>
      </c>
      <c r="K561" s="154" t="s">
        <v>159</v>
      </c>
      <c r="L561" s="154" t="s">
        <v>5295</v>
      </c>
      <c r="M561" s="155">
        <v>45881.419444444444</v>
      </c>
      <c r="N561" s="155">
        <v>45883.531944444447</v>
      </c>
      <c r="O561" s="154" t="s">
        <v>2961</v>
      </c>
      <c r="P561" s="154" t="s">
        <v>2988</v>
      </c>
      <c r="Q561" s="154" t="s">
        <v>2978</v>
      </c>
      <c r="R561" s="154" t="s">
        <v>3124</v>
      </c>
      <c r="S561" s="154" t="s">
        <v>2973</v>
      </c>
      <c r="T561" s="180"/>
      <c r="U561" s="154" t="s">
        <v>2965</v>
      </c>
      <c r="V561" s="154" t="s">
        <v>5296</v>
      </c>
      <c r="W561" s="154" t="s">
        <v>2967</v>
      </c>
      <c r="X561" s="154" t="s">
        <v>5297</v>
      </c>
      <c r="Y561" s="154" t="s">
        <v>28</v>
      </c>
      <c r="Z561" s="154" t="s">
        <v>166</v>
      </c>
      <c r="AA561" s="154" t="s">
        <v>482</v>
      </c>
      <c r="AB561" s="154">
        <v>1</v>
      </c>
      <c r="AC561" s="154">
        <v>0</v>
      </c>
      <c r="AD561" s="87">
        <f>IF(W561="SOPORTE_TELEFÓNICO",'BASE LIQUIDACION REDEBAN 2025'!$B$19,IF(W561="ENVÍO",'BASE LIQUIDACION REDEBAN 2025'!$C$2,IF(Y561="TIPO I",'BASE LIQUIDACION REDEBAN 2025'!$C$2,IF(Y561="TIPO II",'BASE LIQUIDACION REDEBAN 2025'!$C$3,IF(Y561="TIPO III",'BASE LIQUIDACION REDEBAN 2025'!$C$4,IF(Y561="TIPO IV",'BASE LIQUIDACION REDEBAN 2025'!$C$5,IF(Z561="AEREO",'BASE LIQUIDACION REDEBAN 2025'!$B$6,'BASE LIQUIDACION REDEBAN 2025'!$C$5)))))))</f>
        <v>144967.87232000002</v>
      </c>
      <c r="AE561" s="87">
        <f>IF(OR(W561="SOPORTE_TELEFÓNICO",W561="ENVÍO"),0,IF(Y561="TIPO I",'BASE LIQUIDACION REDEBAN 2025'!$B$10,IF(Y561="TIPO II",'BASE LIQUIDACION REDEBAN 2025'!$B$11,IF(Y561="TIPO III",'BASE LIQUIDACION REDEBAN 2025'!$B$12,'BASE LIQUIDACION REDEBAN 2025'!$B$13))))</f>
        <v>140395.6348884</v>
      </c>
      <c r="AF561" s="87">
        <f t="shared" si="8"/>
        <v>144967.87232000002</v>
      </c>
      <c r="AG561" s="184"/>
      <c r="AH561" s="184"/>
    </row>
    <row r="562" spans="1:34" s="79" customFormat="1" ht="13.15">
      <c r="A562" s="154" t="s">
        <v>98</v>
      </c>
      <c r="B562" s="154" t="str">
        <f>VLOOKUP(A562,'CENTRO DE COSTOS'!A:D,4,FALSE)</f>
        <v>MIGUEL JULIÁN HERNÁNDEZ GUARÍN</v>
      </c>
      <c r="C562" s="154" t="str">
        <f>VLOOKUP(A562,'CENTRO DE COSTOS'!A:D,2,FALSE)</f>
        <v>0004-0008</v>
      </c>
      <c r="D562" s="154">
        <v>15238</v>
      </c>
      <c r="E562" s="154">
        <v>2586527</v>
      </c>
      <c r="F562" s="154">
        <v>23374</v>
      </c>
      <c r="G562" s="154" t="s">
        <v>2958</v>
      </c>
      <c r="H562" s="154" t="s">
        <v>241</v>
      </c>
      <c r="I562" s="154" t="s">
        <v>618</v>
      </c>
      <c r="J562" s="154" t="s">
        <v>5298</v>
      </c>
      <c r="K562" s="154" t="s">
        <v>159</v>
      </c>
      <c r="L562" s="154" t="s">
        <v>5299</v>
      </c>
      <c r="M562" s="155">
        <v>45881.556944444441</v>
      </c>
      <c r="N562" s="155">
        <v>45883.534722222219</v>
      </c>
      <c r="O562" s="154" t="s">
        <v>2961</v>
      </c>
      <c r="P562" s="154" t="s">
        <v>2962</v>
      </c>
      <c r="Q562" s="154" t="s">
        <v>2971</v>
      </c>
      <c r="R562" s="154" t="s">
        <v>3001</v>
      </c>
      <c r="S562" s="154" t="s">
        <v>220</v>
      </c>
      <c r="T562" s="180"/>
      <c r="U562" s="154" t="s">
        <v>2965</v>
      </c>
      <c r="V562" s="154" t="s">
        <v>5300</v>
      </c>
      <c r="W562" s="154" t="s">
        <v>2967</v>
      </c>
      <c r="X562" s="154" t="s">
        <v>5301</v>
      </c>
      <c r="Y562" s="154" t="s">
        <v>28</v>
      </c>
      <c r="Z562" s="154" t="s">
        <v>166</v>
      </c>
      <c r="AA562" s="154" t="s">
        <v>950</v>
      </c>
      <c r="AB562" s="154">
        <v>1</v>
      </c>
      <c r="AC562" s="154">
        <v>0</v>
      </c>
      <c r="AD562" s="87">
        <f>IF(W562="SOPORTE_TELEFÓNICO",'BASE LIQUIDACION REDEBAN 2025'!$B$19,IF(W562="ENVÍO",'BASE LIQUIDACION REDEBAN 2025'!$C$2,IF(Y562="TIPO I",'BASE LIQUIDACION REDEBAN 2025'!$C$2,IF(Y562="TIPO II",'BASE LIQUIDACION REDEBAN 2025'!$C$3,IF(Y562="TIPO III",'BASE LIQUIDACION REDEBAN 2025'!$C$4,IF(Y562="TIPO IV",'BASE LIQUIDACION REDEBAN 2025'!$C$5,IF(Z562="AEREO",'BASE LIQUIDACION REDEBAN 2025'!$B$6,'BASE LIQUIDACION REDEBAN 2025'!$C$5)))))))</f>
        <v>144967.87232000002</v>
      </c>
      <c r="AE562" s="87">
        <f>IF(OR(W562="SOPORTE_TELEFÓNICO",W562="ENVÍO"),0,IF(Y562="TIPO I",'BASE LIQUIDACION REDEBAN 2025'!$B$10,IF(Y562="TIPO II",'BASE LIQUIDACION REDEBAN 2025'!$B$11,IF(Y562="TIPO III",'BASE LIQUIDACION REDEBAN 2025'!$B$12,'BASE LIQUIDACION REDEBAN 2025'!$B$13))))</f>
        <v>140395.6348884</v>
      </c>
      <c r="AF562" s="87">
        <f t="shared" si="8"/>
        <v>144967.87232000002</v>
      </c>
      <c r="AG562" s="184"/>
      <c r="AH562" s="184"/>
    </row>
    <row r="563" spans="1:34" s="79" customFormat="1" ht="13.15">
      <c r="A563" s="154" t="s">
        <v>91</v>
      </c>
      <c r="B563" s="154" t="str">
        <f>VLOOKUP(A563,'CENTRO DE COSTOS'!A:D,4,FALSE)</f>
        <v>JOSE MAURICIO HERNANDEZ ROJAS</v>
      </c>
      <c r="C563" s="154" t="str">
        <f>VLOOKUP(A563,'CENTRO DE COSTOS'!A:D,2,FALSE)</f>
        <v>0004-0001</v>
      </c>
      <c r="D563" s="154">
        <v>23807</v>
      </c>
      <c r="E563" s="154">
        <v>2585954</v>
      </c>
      <c r="F563" s="154">
        <v>61829</v>
      </c>
      <c r="G563" s="154" t="s">
        <v>2958</v>
      </c>
      <c r="H563" s="154" t="s">
        <v>421</v>
      </c>
      <c r="I563" s="154" t="s">
        <v>2028</v>
      </c>
      <c r="J563" s="154" t="s">
        <v>5302</v>
      </c>
      <c r="K563" s="154" t="s">
        <v>159</v>
      </c>
      <c r="L563" s="154" t="s">
        <v>5303</v>
      </c>
      <c r="M563" s="155">
        <v>45881.497916666667</v>
      </c>
      <c r="N563" s="155">
        <v>45883.536111111112</v>
      </c>
      <c r="O563" s="154" t="s">
        <v>2961</v>
      </c>
      <c r="P563" s="154" t="s">
        <v>2962</v>
      </c>
      <c r="Q563" s="154" t="s">
        <v>3099</v>
      </c>
      <c r="R563" s="154" t="s">
        <v>3100</v>
      </c>
      <c r="S563" s="154" t="s">
        <v>2973</v>
      </c>
      <c r="T563" s="180"/>
      <c r="U563" s="154" t="s">
        <v>2965</v>
      </c>
      <c r="V563" s="154" t="s">
        <v>5304</v>
      </c>
      <c r="W563" s="154" t="s">
        <v>2967</v>
      </c>
      <c r="X563" s="154" t="s">
        <v>5305</v>
      </c>
      <c r="Y563" s="154" t="s">
        <v>30</v>
      </c>
      <c r="Z563" s="154" t="s">
        <v>166</v>
      </c>
      <c r="AA563" s="154" t="s">
        <v>2000</v>
      </c>
      <c r="AB563" s="154">
        <v>1</v>
      </c>
      <c r="AC563" s="154">
        <v>0</v>
      </c>
      <c r="AD563" s="87">
        <f>IF(W563="SOPORTE_TELEFÓNICO",'BASE LIQUIDACION REDEBAN 2025'!$B$19,IF(W563="ENVÍO",'BASE LIQUIDACION REDEBAN 2025'!$C$2,IF(Y563="TIPO I",'BASE LIQUIDACION REDEBAN 2025'!$C$2,IF(Y563="TIPO II",'BASE LIQUIDACION REDEBAN 2025'!$C$3,IF(Y563="TIPO III",'BASE LIQUIDACION REDEBAN 2025'!$C$4,IF(Y563="TIPO IV",'BASE LIQUIDACION REDEBAN 2025'!$C$5,IF(Z563="AEREO",'BASE LIQUIDACION REDEBAN 2025'!$B$6,'BASE LIQUIDACION REDEBAN 2025'!$C$5)))))))</f>
        <v>275728.78077800001</v>
      </c>
      <c r="AE563" s="87">
        <f>IF(OR(W563="SOPORTE_TELEFÓNICO",W563="ENVÍO"),0,IF(Y563="TIPO I",'BASE LIQUIDACION REDEBAN 2025'!$B$10,IF(Y563="TIPO II",'BASE LIQUIDACION REDEBAN 2025'!$B$11,IF(Y563="TIPO III",'BASE LIQUIDACION REDEBAN 2025'!$B$12,'BASE LIQUIDACION REDEBAN 2025'!$B$13))))</f>
        <v>196536.5258152</v>
      </c>
      <c r="AF563" s="87">
        <f t="shared" si="8"/>
        <v>275728.78077800001</v>
      </c>
      <c r="AG563" s="184"/>
      <c r="AH563" s="184"/>
    </row>
    <row r="564" spans="1:34" s="79" customFormat="1" ht="13.15">
      <c r="A564" s="154" t="s">
        <v>97</v>
      </c>
      <c r="B564" s="154" t="str">
        <f>VLOOKUP(A564,'CENTRO DE COSTOS'!A:D,4,FALSE)</f>
        <v>JOSE MAURICIO HERNANDEZ ROJAS</v>
      </c>
      <c r="C564" s="154" t="str">
        <f>VLOOKUP(A564,'CENTRO DE COSTOS'!A:D,2,FALSE)</f>
        <v>0004-0001</v>
      </c>
      <c r="D564" s="154">
        <v>70708</v>
      </c>
      <c r="E564" s="154">
        <v>2583773</v>
      </c>
      <c r="F564" s="154">
        <v>40812</v>
      </c>
      <c r="G564" s="154" t="s">
        <v>2958</v>
      </c>
      <c r="H564" s="154" t="s">
        <v>414</v>
      </c>
      <c r="I564" s="154" t="s">
        <v>691</v>
      </c>
      <c r="J564" s="154" t="s">
        <v>5306</v>
      </c>
      <c r="K564" s="154" t="s">
        <v>159</v>
      </c>
      <c r="L564" s="154" t="s">
        <v>5307</v>
      </c>
      <c r="M564" s="155">
        <v>45881.381944444445</v>
      </c>
      <c r="N564" s="155">
        <v>45883.536805555559</v>
      </c>
      <c r="O564" s="154" t="s">
        <v>2961</v>
      </c>
      <c r="P564" s="154" t="s">
        <v>2962</v>
      </c>
      <c r="Q564" s="154" t="s">
        <v>2978</v>
      </c>
      <c r="R564" s="154" t="s">
        <v>2983</v>
      </c>
      <c r="S564" s="154" t="s">
        <v>200</v>
      </c>
      <c r="T564" s="180"/>
      <c r="U564" s="154" t="s">
        <v>2965</v>
      </c>
      <c r="V564" s="154" t="s">
        <v>5308</v>
      </c>
      <c r="W564" s="154" t="s">
        <v>2967</v>
      </c>
      <c r="X564" s="154" t="s">
        <v>5309</v>
      </c>
      <c r="Y564" s="154" t="s">
        <v>30</v>
      </c>
      <c r="Z564" s="154" t="s">
        <v>166</v>
      </c>
      <c r="AA564" s="154" t="s">
        <v>419</v>
      </c>
      <c r="AB564" s="154">
        <v>1</v>
      </c>
      <c r="AC564" s="154">
        <v>0</v>
      </c>
      <c r="AD564" s="87">
        <f>IF(W564="SOPORTE_TELEFÓNICO",'BASE LIQUIDACION REDEBAN 2025'!$B$19,IF(W564="ENVÍO",'BASE LIQUIDACION REDEBAN 2025'!$C$2,IF(Y564="TIPO I",'BASE LIQUIDACION REDEBAN 2025'!$C$2,IF(Y564="TIPO II",'BASE LIQUIDACION REDEBAN 2025'!$C$3,IF(Y564="TIPO III",'BASE LIQUIDACION REDEBAN 2025'!$C$4,IF(Y564="TIPO IV",'BASE LIQUIDACION REDEBAN 2025'!$C$5,IF(Z564="AEREO",'BASE LIQUIDACION REDEBAN 2025'!$B$6,'BASE LIQUIDACION REDEBAN 2025'!$C$5)))))))</f>
        <v>275728.78077800001</v>
      </c>
      <c r="AE564" s="87">
        <f>IF(OR(W564="SOPORTE_TELEFÓNICO",W564="ENVÍO"),0,IF(Y564="TIPO I",'BASE LIQUIDACION REDEBAN 2025'!$B$10,IF(Y564="TIPO II",'BASE LIQUIDACION REDEBAN 2025'!$B$11,IF(Y564="TIPO III",'BASE LIQUIDACION REDEBAN 2025'!$B$12,'BASE LIQUIDACION REDEBAN 2025'!$B$13))))</f>
        <v>196536.5258152</v>
      </c>
      <c r="AF564" s="87">
        <f t="shared" si="8"/>
        <v>275728.78077800001</v>
      </c>
      <c r="AG564" s="184"/>
      <c r="AH564" s="184"/>
    </row>
    <row r="565" spans="1:34" s="79" customFormat="1" ht="13.15">
      <c r="A565" s="154" t="s">
        <v>99</v>
      </c>
      <c r="B565" s="154" t="str">
        <f>VLOOKUP(A565,'CENTRO DE COSTOS'!A:D,4,FALSE)</f>
        <v>JOSE MAURICIO HERNANDEZ ROJAS</v>
      </c>
      <c r="C565" s="154" t="str">
        <f>VLOOKUP(A565,'CENTRO DE COSTOS'!A:D,2,FALSE)</f>
        <v>0004-0001</v>
      </c>
      <c r="D565" s="154">
        <v>20001</v>
      </c>
      <c r="E565" s="154">
        <v>2595786</v>
      </c>
      <c r="F565" s="154">
        <v>43426</v>
      </c>
      <c r="G565" s="154" t="s">
        <v>2958</v>
      </c>
      <c r="H565" s="154" t="s">
        <v>440</v>
      </c>
      <c r="I565" s="154" t="s">
        <v>99</v>
      </c>
      <c r="J565" s="154" t="s">
        <v>5310</v>
      </c>
      <c r="K565" s="154" t="s">
        <v>159</v>
      </c>
      <c r="L565" s="154" t="s">
        <v>5311</v>
      </c>
      <c r="M565" s="155">
        <v>45883.355555555558</v>
      </c>
      <c r="N565" s="155">
        <v>45883.54791666667</v>
      </c>
      <c r="O565" s="154" t="s">
        <v>2961</v>
      </c>
      <c r="P565" s="154" t="s">
        <v>2962</v>
      </c>
      <c r="Q565" s="154" t="s">
        <v>2995</v>
      </c>
      <c r="R565" s="154" t="s">
        <v>2972</v>
      </c>
      <c r="S565" s="154" t="s">
        <v>2973</v>
      </c>
      <c r="T565" s="180"/>
      <c r="U565" s="154" t="s">
        <v>2965</v>
      </c>
      <c r="V565" s="154" t="s">
        <v>5312</v>
      </c>
      <c r="W565" s="154" t="s">
        <v>2967</v>
      </c>
      <c r="X565" s="154" t="s">
        <v>5313</v>
      </c>
      <c r="Y565" s="154" t="s">
        <v>25</v>
      </c>
      <c r="Z565" s="154" t="s">
        <v>166</v>
      </c>
      <c r="AA565" s="154" t="s">
        <v>1743</v>
      </c>
      <c r="AB565" s="154">
        <v>1</v>
      </c>
      <c r="AC565" s="154">
        <v>0</v>
      </c>
      <c r="AD565" s="87">
        <f>IF(W565="SOPORTE_TELEFÓNICO",'BASE LIQUIDACION REDEBAN 2025'!$B$19,IF(W565="ENVÍO",'BASE LIQUIDACION REDEBAN 2025'!$C$2,IF(Y565="TIPO I",'BASE LIQUIDACION REDEBAN 2025'!$C$2,IF(Y565="TIPO II",'BASE LIQUIDACION REDEBAN 2025'!$C$3,IF(Y565="TIPO III",'BASE LIQUIDACION REDEBAN 2025'!$C$4,IF(Y565="TIPO IV",'BASE LIQUIDACION REDEBAN 2025'!$C$5,IF(Z565="AEREO",'BASE LIQUIDACION REDEBAN 2025'!$B$6,'BASE LIQUIDACION REDEBAN 2025'!$C$5)))))))</f>
        <v>65960.072302</v>
      </c>
      <c r="AE565" s="87">
        <f>IF(OR(W565="SOPORTE_TELEFÓNICO",W565="ENVÍO"),0,IF(Y565="TIPO I",'BASE LIQUIDACION REDEBAN 2025'!$B$10,IF(Y565="TIPO II",'BASE LIQUIDACION REDEBAN 2025'!$B$11,IF(Y565="TIPO III",'BASE LIQUIDACION REDEBAN 2025'!$B$12,'BASE LIQUIDACION REDEBAN 2025'!$B$13))))</f>
        <v>75096.394270399993</v>
      </c>
      <c r="AF565" s="87">
        <f t="shared" si="8"/>
        <v>65960.072302</v>
      </c>
      <c r="AG565" s="184"/>
      <c r="AH565" s="184"/>
    </row>
    <row r="566" spans="1:34" s="79" customFormat="1" ht="13.15">
      <c r="A566" s="154" t="s">
        <v>86</v>
      </c>
      <c r="B566" s="154" t="str">
        <f>VLOOKUP(A566,'CENTRO DE COSTOS'!A:D,4,FALSE)</f>
        <v>KEVIN ALEXIS CORZO BUSTOS</v>
      </c>
      <c r="C566" s="154" t="str">
        <f>VLOOKUP(A566,'CENTRO DE COSTOS'!A:D,2,FALSE)</f>
        <v>0004-0007</v>
      </c>
      <c r="D566" s="154">
        <v>73217</v>
      </c>
      <c r="E566" s="154">
        <v>2592457</v>
      </c>
      <c r="F566" s="154">
        <v>67831</v>
      </c>
      <c r="G566" s="154" t="s">
        <v>2958</v>
      </c>
      <c r="H566" s="154" t="s">
        <v>703</v>
      </c>
      <c r="I566" s="154" t="s">
        <v>4712</v>
      </c>
      <c r="J566" s="154" t="s">
        <v>4713</v>
      </c>
      <c r="K566" s="154" t="s">
        <v>159</v>
      </c>
      <c r="L566" s="154" t="s">
        <v>5314</v>
      </c>
      <c r="M566" s="155">
        <v>45882.518750000003</v>
      </c>
      <c r="N566" s="155">
        <v>45883.561805555553</v>
      </c>
      <c r="O566" s="154" t="s">
        <v>2961</v>
      </c>
      <c r="P566" s="154" t="s">
        <v>2962</v>
      </c>
      <c r="Q566" s="154" t="s">
        <v>3076</v>
      </c>
      <c r="R566" s="154" t="s">
        <v>3076</v>
      </c>
      <c r="S566" s="154" t="s">
        <v>2973</v>
      </c>
      <c r="T566" s="180"/>
      <c r="U566" s="154" t="s">
        <v>2965</v>
      </c>
      <c r="V566" s="154" t="s">
        <v>5315</v>
      </c>
      <c r="W566" s="154" t="s">
        <v>2967</v>
      </c>
      <c r="X566" s="154" t="s">
        <v>5316</v>
      </c>
      <c r="Y566" s="154" t="s">
        <v>30</v>
      </c>
      <c r="Z566" s="154" t="s">
        <v>166</v>
      </c>
      <c r="AA566" s="154" t="s">
        <v>968</v>
      </c>
      <c r="AB566" s="154">
        <v>1</v>
      </c>
      <c r="AC566" s="154">
        <v>0</v>
      </c>
      <c r="AD566" s="87">
        <f>IF(W566="SOPORTE_TELEFÓNICO",'BASE LIQUIDACION REDEBAN 2025'!$B$19,IF(W566="ENVÍO",'BASE LIQUIDACION REDEBAN 2025'!$C$2,IF(Y566="TIPO I",'BASE LIQUIDACION REDEBAN 2025'!$C$2,IF(Y566="TIPO II",'BASE LIQUIDACION REDEBAN 2025'!$C$3,IF(Y566="TIPO III",'BASE LIQUIDACION REDEBAN 2025'!$C$4,IF(Y566="TIPO IV",'BASE LIQUIDACION REDEBAN 2025'!$C$5,IF(Z566="AEREO",'BASE LIQUIDACION REDEBAN 2025'!$B$6,'BASE LIQUIDACION REDEBAN 2025'!$C$5)))))))</f>
        <v>275728.78077800001</v>
      </c>
      <c r="AE566" s="87">
        <f>IF(OR(W566="SOPORTE_TELEFÓNICO",W566="ENVÍO"),0,IF(Y566="TIPO I",'BASE LIQUIDACION REDEBAN 2025'!$B$10,IF(Y566="TIPO II",'BASE LIQUIDACION REDEBAN 2025'!$B$11,IF(Y566="TIPO III",'BASE LIQUIDACION REDEBAN 2025'!$B$12,'BASE LIQUIDACION REDEBAN 2025'!$B$13))))</f>
        <v>196536.5258152</v>
      </c>
      <c r="AF566" s="87">
        <f t="shared" si="8"/>
        <v>275728.78077800001</v>
      </c>
      <c r="AG566" s="184"/>
      <c r="AH566" s="184"/>
    </row>
    <row r="567" spans="1:34" s="79" customFormat="1" ht="13.15">
      <c r="A567" s="154" t="s">
        <v>90</v>
      </c>
      <c r="B567" s="154" t="str">
        <f>VLOOKUP(A567,'CENTRO DE COSTOS'!A:D,4,FALSE)</f>
        <v>JUAN SEBASTIÁN RÍOS CASTRILLÓN</v>
      </c>
      <c r="C567" s="154" t="str">
        <f>VLOOKUP(A567,'CENTRO DE COSTOS'!A:D,2,FALSE)</f>
        <v>0004-0005</v>
      </c>
      <c r="D567" s="154">
        <v>5001</v>
      </c>
      <c r="E567" s="154">
        <v>2593587</v>
      </c>
      <c r="F567" s="154">
        <v>79436</v>
      </c>
      <c r="G567" s="154" t="s">
        <v>2958</v>
      </c>
      <c r="H567" s="154" t="s">
        <v>197</v>
      </c>
      <c r="I567" s="154" t="s">
        <v>90</v>
      </c>
      <c r="J567" s="154" t="s">
        <v>5317</v>
      </c>
      <c r="K567" s="154" t="s">
        <v>159</v>
      </c>
      <c r="L567" s="154" t="s">
        <v>5318</v>
      </c>
      <c r="M567" s="155">
        <v>45882.634027777778</v>
      </c>
      <c r="N567" s="155">
        <v>45883.570833333331</v>
      </c>
      <c r="O567" s="154" t="s">
        <v>2961</v>
      </c>
      <c r="P567" s="154" t="s">
        <v>2962</v>
      </c>
      <c r="Q567" s="154" t="s">
        <v>2978</v>
      </c>
      <c r="R567" s="154" t="s">
        <v>2983</v>
      </c>
      <c r="S567" s="154" t="s">
        <v>2973</v>
      </c>
      <c r="T567" s="180"/>
      <c r="U567" s="154" t="s">
        <v>2965</v>
      </c>
      <c r="V567" s="154" t="s">
        <v>5319</v>
      </c>
      <c r="W567" s="154" t="s">
        <v>2967</v>
      </c>
      <c r="X567" s="154" t="s">
        <v>5320</v>
      </c>
      <c r="Y567" s="154" t="s">
        <v>25</v>
      </c>
      <c r="Z567" s="154" t="s">
        <v>166</v>
      </c>
      <c r="AA567" s="154" t="s">
        <v>2327</v>
      </c>
      <c r="AB567" s="154">
        <v>1</v>
      </c>
      <c r="AC567" s="154">
        <v>0</v>
      </c>
      <c r="AD567" s="87">
        <f>IF(W567="SOPORTE_TELEFÓNICO",'BASE LIQUIDACION REDEBAN 2025'!$B$19,IF(W567="ENVÍO",'BASE LIQUIDACION REDEBAN 2025'!$C$2,IF(Y567="TIPO I",'BASE LIQUIDACION REDEBAN 2025'!$C$2,IF(Y567="TIPO II",'BASE LIQUIDACION REDEBAN 2025'!$C$3,IF(Y567="TIPO III",'BASE LIQUIDACION REDEBAN 2025'!$C$4,IF(Y567="TIPO IV",'BASE LIQUIDACION REDEBAN 2025'!$C$5,IF(Z567="AEREO",'BASE LIQUIDACION REDEBAN 2025'!$B$6,'BASE LIQUIDACION REDEBAN 2025'!$C$5)))))))</f>
        <v>65960.072302</v>
      </c>
      <c r="AE567" s="87">
        <f>IF(OR(W567="SOPORTE_TELEFÓNICO",W567="ENVÍO"),0,IF(Y567="TIPO I",'BASE LIQUIDACION REDEBAN 2025'!$B$10,IF(Y567="TIPO II",'BASE LIQUIDACION REDEBAN 2025'!$B$11,IF(Y567="TIPO III",'BASE LIQUIDACION REDEBAN 2025'!$B$12,'BASE LIQUIDACION REDEBAN 2025'!$B$13))))</f>
        <v>75096.394270399993</v>
      </c>
      <c r="AF567" s="87">
        <f t="shared" si="8"/>
        <v>65960.072302</v>
      </c>
      <c r="AG567" s="184"/>
      <c r="AH567" s="184"/>
    </row>
    <row r="568" spans="1:34" s="79" customFormat="1" ht="13.15">
      <c r="A568" s="154" t="s">
        <v>76</v>
      </c>
      <c r="B568" s="154" t="str">
        <f>VLOOKUP(A568,'CENTRO DE COSTOS'!A:D,4,FALSE)</f>
        <v>DIEGO FERNANDO HENAO CARDONA</v>
      </c>
      <c r="C568" s="154" t="str">
        <f>VLOOKUP(A568,'CENTRO DE COSTOS'!A:D,2,FALSE)</f>
        <v>0004-0003</v>
      </c>
      <c r="D568" s="154">
        <v>76001</v>
      </c>
      <c r="E568" s="154">
        <v>2596781</v>
      </c>
      <c r="F568" s="154">
        <v>70538</v>
      </c>
      <c r="G568" s="154" t="s">
        <v>2958</v>
      </c>
      <c r="H568" s="154" t="s">
        <v>227</v>
      </c>
      <c r="I568" s="154" t="s">
        <v>76</v>
      </c>
      <c r="J568" s="154" t="s">
        <v>5321</v>
      </c>
      <c r="K568" s="154" t="s">
        <v>159</v>
      </c>
      <c r="L568" s="154" t="s">
        <v>5322</v>
      </c>
      <c r="M568" s="155">
        <v>45883.411805555559</v>
      </c>
      <c r="N568" s="155">
        <v>45883.581944444442</v>
      </c>
      <c r="O568" s="154" t="s">
        <v>2961</v>
      </c>
      <c r="P568" s="154" t="s">
        <v>2962</v>
      </c>
      <c r="Q568" s="154" t="s">
        <v>3099</v>
      </c>
      <c r="R568" s="154" t="s">
        <v>3100</v>
      </c>
      <c r="S568" s="154" t="s">
        <v>2973</v>
      </c>
      <c r="T568" s="180"/>
      <c r="U568" s="154" t="s">
        <v>2965</v>
      </c>
      <c r="V568" s="154" t="s">
        <v>5323</v>
      </c>
      <c r="W568" s="154" t="s">
        <v>2967</v>
      </c>
      <c r="X568" s="154" t="s">
        <v>5324</v>
      </c>
      <c r="Y568" s="154" t="s">
        <v>25</v>
      </c>
      <c r="Z568" s="154" t="s">
        <v>166</v>
      </c>
      <c r="AA568" s="154" t="s">
        <v>531</v>
      </c>
      <c r="AB568" s="154">
        <v>1</v>
      </c>
      <c r="AC568" s="154">
        <v>0</v>
      </c>
      <c r="AD568" s="87">
        <f>IF(W568="SOPORTE_TELEFÓNICO",'BASE LIQUIDACION REDEBAN 2025'!$B$19,IF(W568="ENVÍO",'BASE LIQUIDACION REDEBAN 2025'!$C$2,IF(Y568="TIPO I",'BASE LIQUIDACION REDEBAN 2025'!$C$2,IF(Y568="TIPO II",'BASE LIQUIDACION REDEBAN 2025'!$C$3,IF(Y568="TIPO III",'BASE LIQUIDACION REDEBAN 2025'!$C$4,IF(Y568="TIPO IV",'BASE LIQUIDACION REDEBAN 2025'!$C$5,IF(Z568="AEREO",'BASE LIQUIDACION REDEBAN 2025'!$B$6,'BASE LIQUIDACION REDEBAN 2025'!$C$5)))))))</f>
        <v>65960.072302</v>
      </c>
      <c r="AE568" s="87">
        <f>IF(OR(W568="SOPORTE_TELEFÓNICO",W568="ENVÍO"),0,IF(Y568="TIPO I",'BASE LIQUIDACION REDEBAN 2025'!$B$10,IF(Y568="TIPO II",'BASE LIQUIDACION REDEBAN 2025'!$B$11,IF(Y568="TIPO III",'BASE LIQUIDACION REDEBAN 2025'!$B$12,'BASE LIQUIDACION REDEBAN 2025'!$B$13))))</f>
        <v>75096.394270399993</v>
      </c>
      <c r="AF568" s="87">
        <f t="shared" si="8"/>
        <v>65960.072302</v>
      </c>
      <c r="AG568" s="184"/>
      <c r="AH568" s="184"/>
    </row>
    <row r="569" spans="1:34" s="79" customFormat="1" ht="13.15">
      <c r="A569" s="154" t="s">
        <v>90</v>
      </c>
      <c r="B569" s="154" t="str">
        <f>VLOOKUP(A569,'CENTRO DE COSTOS'!A:D,4,FALSE)</f>
        <v>JUAN SEBASTIÁN RÍOS CASTRILLÓN</v>
      </c>
      <c r="C569" s="154" t="str">
        <f>VLOOKUP(A569,'CENTRO DE COSTOS'!A:D,2,FALSE)</f>
        <v>0004-0005</v>
      </c>
      <c r="D569" s="154">
        <v>5001</v>
      </c>
      <c r="E569" s="154">
        <v>2594974</v>
      </c>
      <c r="F569" s="154">
        <v>37044</v>
      </c>
      <c r="G569" s="154" t="s">
        <v>2958</v>
      </c>
      <c r="H569" s="154" t="s">
        <v>197</v>
      </c>
      <c r="I569" s="154" t="s">
        <v>90</v>
      </c>
      <c r="J569" s="154" t="s">
        <v>5325</v>
      </c>
      <c r="K569" s="154" t="s">
        <v>159</v>
      </c>
      <c r="L569" s="154" t="s">
        <v>5326</v>
      </c>
      <c r="M569" s="155">
        <v>45883.333333333336</v>
      </c>
      <c r="N569" s="155">
        <v>45883.630555555559</v>
      </c>
      <c r="O569" s="154" t="s">
        <v>2961</v>
      </c>
      <c r="P569" s="154" t="s">
        <v>2962</v>
      </c>
      <c r="Q569" s="154" t="s">
        <v>3082</v>
      </c>
      <c r="R569" s="154" t="s">
        <v>2972</v>
      </c>
      <c r="S569" s="154" t="s">
        <v>200</v>
      </c>
      <c r="T569" s="180"/>
      <c r="U569" s="154" t="s">
        <v>2965</v>
      </c>
      <c r="V569" s="154" t="s">
        <v>5327</v>
      </c>
      <c r="W569" s="154" t="s">
        <v>2967</v>
      </c>
      <c r="X569" s="154" t="s">
        <v>5328</v>
      </c>
      <c r="Y569" s="154" t="s">
        <v>25</v>
      </c>
      <c r="Z569" s="154" t="s">
        <v>166</v>
      </c>
      <c r="AA569" s="154" t="s">
        <v>2327</v>
      </c>
      <c r="AB569" s="154">
        <v>1</v>
      </c>
      <c r="AC569" s="154">
        <v>0</v>
      </c>
      <c r="AD569" s="87">
        <f>IF(W569="SOPORTE_TELEFÓNICO",'BASE LIQUIDACION REDEBAN 2025'!$B$19,IF(W569="ENVÍO",'BASE LIQUIDACION REDEBAN 2025'!$C$2,IF(Y569="TIPO I",'BASE LIQUIDACION REDEBAN 2025'!$C$2,IF(Y569="TIPO II",'BASE LIQUIDACION REDEBAN 2025'!$C$3,IF(Y569="TIPO III",'BASE LIQUIDACION REDEBAN 2025'!$C$4,IF(Y569="TIPO IV",'BASE LIQUIDACION REDEBAN 2025'!$C$5,IF(Z569="AEREO",'BASE LIQUIDACION REDEBAN 2025'!$B$6,'BASE LIQUIDACION REDEBAN 2025'!$C$5)))))))</f>
        <v>65960.072302</v>
      </c>
      <c r="AE569" s="87">
        <f>IF(OR(W569="SOPORTE_TELEFÓNICO",W569="ENVÍO"),0,IF(Y569="TIPO I",'BASE LIQUIDACION REDEBAN 2025'!$B$10,IF(Y569="TIPO II",'BASE LIQUIDACION REDEBAN 2025'!$B$11,IF(Y569="TIPO III",'BASE LIQUIDACION REDEBAN 2025'!$B$12,'BASE LIQUIDACION REDEBAN 2025'!$B$13))))</f>
        <v>75096.394270399993</v>
      </c>
      <c r="AF569" s="87">
        <f t="shared" si="8"/>
        <v>65960.072302</v>
      </c>
      <c r="AG569" s="184"/>
      <c r="AH569" s="184"/>
    </row>
    <row r="570" spans="1:34" s="79" customFormat="1" ht="13.15">
      <c r="A570" s="154" t="s">
        <v>76</v>
      </c>
      <c r="B570" s="154" t="str">
        <f>VLOOKUP(A570,'CENTRO DE COSTOS'!A:D,4,FALSE)</f>
        <v>DIEGO FERNANDO HENAO CARDONA</v>
      </c>
      <c r="C570" s="154" t="str">
        <f>VLOOKUP(A570,'CENTRO DE COSTOS'!A:D,2,FALSE)</f>
        <v>0004-0003</v>
      </c>
      <c r="D570" s="154">
        <v>76275</v>
      </c>
      <c r="E570" s="154">
        <v>2595155</v>
      </c>
      <c r="F570" s="154">
        <v>13132</v>
      </c>
      <c r="G570" s="154" t="s">
        <v>2958</v>
      </c>
      <c r="H570" s="154" t="s">
        <v>227</v>
      </c>
      <c r="I570" s="154" t="s">
        <v>1339</v>
      </c>
      <c r="J570" s="154" t="s">
        <v>5329</v>
      </c>
      <c r="K570" s="154" t="s">
        <v>159</v>
      </c>
      <c r="L570" s="154" t="s">
        <v>5330</v>
      </c>
      <c r="M570" s="155">
        <v>45883.333333333336</v>
      </c>
      <c r="N570" s="155">
        <v>45883.637499999997</v>
      </c>
      <c r="O570" s="154" t="s">
        <v>2961</v>
      </c>
      <c r="P570" s="154" t="s">
        <v>2962</v>
      </c>
      <c r="Q570" s="154" t="s">
        <v>3099</v>
      </c>
      <c r="R570" s="154" t="s">
        <v>3100</v>
      </c>
      <c r="S570" s="154" t="s">
        <v>2973</v>
      </c>
      <c r="T570" s="180"/>
      <c r="U570" s="154" t="s">
        <v>2965</v>
      </c>
      <c r="V570" s="154" t="s">
        <v>5331</v>
      </c>
      <c r="W570" s="154" t="s">
        <v>2967</v>
      </c>
      <c r="X570" s="154" t="s">
        <v>5332</v>
      </c>
      <c r="Y570" s="154" t="s">
        <v>28</v>
      </c>
      <c r="Z570" s="154" t="s">
        <v>166</v>
      </c>
      <c r="AA570" s="154" t="s">
        <v>233</v>
      </c>
      <c r="AB570" s="154">
        <v>1</v>
      </c>
      <c r="AC570" s="154">
        <v>0</v>
      </c>
      <c r="AD570" s="87">
        <f>IF(W570="SOPORTE_TELEFÓNICO",'BASE LIQUIDACION REDEBAN 2025'!$B$19,IF(W570="ENVÍO",'BASE LIQUIDACION REDEBAN 2025'!$C$2,IF(Y570="TIPO I",'BASE LIQUIDACION REDEBAN 2025'!$C$2,IF(Y570="TIPO II",'BASE LIQUIDACION REDEBAN 2025'!$C$3,IF(Y570="TIPO III",'BASE LIQUIDACION REDEBAN 2025'!$C$4,IF(Y570="TIPO IV",'BASE LIQUIDACION REDEBAN 2025'!$C$5,IF(Z570="AEREO",'BASE LIQUIDACION REDEBAN 2025'!$B$6,'BASE LIQUIDACION REDEBAN 2025'!$C$5)))))))</f>
        <v>144967.87232000002</v>
      </c>
      <c r="AE570" s="87">
        <f>IF(OR(W570="SOPORTE_TELEFÓNICO",W570="ENVÍO"),0,IF(Y570="TIPO I",'BASE LIQUIDACION REDEBAN 2025'!$B$10,IF(Y570="TIPO II",'BASE LIQUIDACION REDEBAN 2025'!$B$11,IF(Y570="TIPO III",'BASE LIQUIDACION REDEBAN 2025'!$B$12,'BASE LIQUIDACION REDEBAN 2025'!$B$13))))</f>
        <v>140395.6348884</v>
      </c>
      <c r="AF570" s="87">
        <f t="shared" si="8"/>
        <v>144967.87232000002</v>
      </c>
      <c r="AG570" s="184"/>
      <c r="AH570" s="184"/>
    </row>
    <row r="571" spans="1:34" s="79" customFormat="1" ht="13.15">
      <c r="A571" s="154" t="s">
        <v>76</v>
      </c>
      <c r="B571" s="154" t="str">
        <f>VLOOKUP(A571,'CENTRO DE COSTOS'!A:D,4,FALSE)</f>
        <v>DIEGO FERNANDO HENAO CARDONA</v>
      </c>
      <c r="C571" s="154" t="str">
        <f>VLOOKUP(A571,'CENTRO DE COSTOS'!A:D,2,FALSE)</f>
        <v>0004-0003</v>
      </c>
      <c r="D571" s="154">
        <v>76001</v>
      </c>
      <c r="E571" s="154">
        <v>2598290</v>
      </c>
      <c r="F571" s="154">
        <v>51320</v>
      </c>
      <c r="G571" s="154" t="s">
        <v>2958</v>
      </c>
      <c r="H571" s="154" t="s">
        <v>227</v>
      </c>
      <c r="I571" s="154" t="s">
        <v>76</v>
      </c>
      <c r="J571" s="154" t="s">
        <v>5333</v>
      </c>
      <c r="K571" s="154" t="s">
        <v>159</v>
      </c>
      <c r="L571" s="154" t="s">
        <v>5334</v>
      </c>
      <c r="M571" s="155">
        <v>45883.531944444447</v>
      </c>
      <c r="N571" s="155">
        <v>45883.640972222223</v>
      </c>
      <c r="O571" s="154" t="s">
        <v>2961</v>
      </c>
      <c r="P571" s="154" t="s">
        <v>2962</v>
      </c>
      <c r="Q571" s="154" t="s">
        <v>5335</v>
      </c>
      <c r="R571" s="154" t="s">
        <v>5336</v>
      </c>
      <c r="S571" s="154" t="s">
        <v>2973</v>
      </c>
      <c r="T571" s="180"/>
      <c r="U571" s="154" t="s">
        <v>2965</v>
      </c>
      <c r="V571" s="154" t="s">
        <v>5337</v>
      </c>
      <c r="W571" s="154" t="s">
        <v>2967</v>
      </c>
      <c r="X571" s="154" t="s">
        <v>5338</v>
      </c>
      <c r="Y571" s="154" t="s">
        <v>25</v>
      </c>
      <c r="Z571" s="154" t="s">
        <v>166</v>
      </c>
      <c r="AA571" s="154" t="s">
        <v>531</v>
      </c>
      <c r="AB571" s="154">
        <v>1</v>
      </c>
      <c r="AC571" s="154">
        <v>0</v>
      </c>
      <c r="AD571" s="87">
        <f>IF(W571="SOPORTE_TELEFÓNICO",'BASE LIQUIDACION REDEBAN 2025'!$B$19,IF(W571="ENVÍO",'BASE LIQUIDACION REDEBAN 2025'!$C$2,IF(Y571="TIPO I",'BASE LIQUIDACION REDEBAN 2025'!$C$2,IF(Y571="TIPO II",'BASE LIQUIDACION REDEBAN 2025'!$C$3,IF(Y571="TIPO III",'BASE LIQUIDACION REDEBAN 2025'!$C$4,IF(Y571="TIPO IV",'BASE LIQUIDACION REDEBAN 2025'!$C$5,IF(Z571="AEREO",'BASE LIQUIDACION REDEBAN 2025'!$B$6,'BASE LIQUIDACION REDEBAN 2025'!$C$5)))))))</f>
        <v>65960.072302</v>
      </c>
      <c r="AE571" s="87">
        <f>IF(OR(W571="SOPORTE_TELEFÓNICO",W571="ENVÍO"),0,IF(Y571="TIPO I",'BASE LIQUIDACION REDEBAN 2025'!$B$10,IF(Y571="TIPO II",'BASE LIQUIDACION REDEBAN 2025'!$B$11,IF(Y571="TIPO III",'BASE LIQUIDACION REDEBAN 2025'!$B$12,'BASE LIQUIDACION REDEBAN 2025'!$B$13))))</f>
        <v>75096.394270399993</v>
      </c>
      <c r="AF571" s="87">
        <f t="shared" si="8"/>
        <v>65960.072302</v>
      </c>
      <c r="AG571" s="184"/>
      <c r="AH571" s="184"/>
    </row>
    <row r="572" spans="1:34" s="79" customFormat="1" ht="13.15">
      <c r="A572" s="154" t="s">
        <v>100</v>
      </c>
      <c r="B572" s="154" t="str">
        <f>VLOOKUP(A572,'CENTRO DE COSTOS'!A:D,4,FALSE)</f>
        <v>KEVIN ALEXIS CORZO BUSTOS</v>
      </c>
      <c r="C572" s="154" t="str">
        <f>VLOOKUP(A572,'CENTRO DE COSTOS'!A:D,2,FALSE)</f>
        <v>0004-0007</v>
      </c>
      <c r="D572" s="154">
        <v>50001</v>
      </c>
      <c r="E572" s="154">
        <v>2598043</v>
      </c>
      <c r="F572" s="154">
        <v>32995</v>
      </c>
      <c r="G572" s="154" t="s">
        <v>2958</v>
      </c>
      <c r="H572" s="154" t="s">
        <v>295</v>
      </c>
      <c r="I572" s="154" t="s">
        <v>100</v>
      </c>
      <c r="J572" s="154" t="s">
        <v>5339</v>
      </c>
      <c r="K572" s="154" t="s">
        <v>159</v>
      </c>
      <c r="L572" s="154" t="s">
        <v>5340</v>
      </c>
      <c r="M572" s="155">
        <v>45883.488194444442</v>
      </c>
      <c r="N572" s="155">
        <v>45883.655555555553</v>
      </c>
      <c r="O572" s="154" t="s">
        <v>2961</v>
      </c>
      <c r="P572" s="154" t="s">
        <v>2962</v>
      </c>
      <c r="Q572" s="154" t="s">
        <v>3082</v>
      </c>
      <c r="R572" s="154" t="s">
        <v>2972</v>
      </c>
      <c r="S572" s="154" t="s">
        <v>2973</v>
      </c>
      <c r="T572" s="180"/>
      <c r="U572" s="154" t="s">
        <v>2965</v>
      </c>
      <c r="V572" s="154" t="s">
        <v>5341</v>
      </c>
      <c r="W572" s="154" t="s">
        <v>2967</v>
      </c>
      <c r="X572" s="154" t="s">
        <v>5342</v>
      </c>
      <c r="Y572" s="154" t="s">
        <v>25</v>
      </c>
      <c r="Z572" s="154" t="s">
        <v>166</v>
      </c>
      <c r="AA572" s="154" t="s">
        <v>3167</v>
      </c>
      <c r="AB572" s="154">
        <v>1</v>
      </c>
      <c r="AC572" s="154">
        <v>0</v>
      </c>
      <c r="AD572" s="87">
        <f>IF(W572="SOPORTE_TELEFÓNICO",'BASE LIQUIDACION REDEBAN 2025'!$B$19,IF(W572="ENVÍO",'BASE LIQUIDACION REDEBAN 2025'!$C$2,IF(Y572="TIPO I",'BASE LIQUIDACION REDEBAN 2025'!$C$2,IF(Y572="TIPO II",'BASE LIQUIDACION REDEBAN 2025'!$C$3,IF(Y572="TIPO III",'BASE LIQUIDACION REDEBAN 2025'!$C$4,IF(Y572="TIPO IV",'BASE LIQUIDACION REDEBAN 2025'!$C$5,IF(Z572="AEREO",'BASE LIQUIDACION REDEBAN 2025'!$B$6,'BASE LIQUIDACION REDEBAN 2025'!$C$5)))))))</f>
        <v>65960.072302</v>
      </c>
      <c r="AE572" s="87">
        <f>IF(OR(W572="SOPORTE_TELEFÓNICO",W572="ENVÍO"),0,IF(Y572="TIPO I",'BASE LIQUIDACION REDEBAN 2025'!$B$10,IF(Y572="TIPO II",'BASE LIQUIDACION REDEBAN 2025'!$B$11,IF(Y572="TIPO III",'BASE LIQUIDACION REDEBAN 2025'!$B$12,'BASE LIQUIDACION REDEBAN 2025'!$B$13))))</f>
        <v>75096.394270399993</v>
      </c>
      <c r="AF572" s="87">
        <f t="shared" si="8"/>
        <v>65960.072302</v>
      </c>
      <c r="AG572" s="184"/>
      <c r="AH572" s="184"/>
    </row>
    <row r="573" spans="1:34" s="79" customFormat="1" ht="13.15">
      <c r="A573" s="154" t="s">
        <v>90</v>
      </c>
      <c r="B573" s="154" t="str">
        <f>VLOOKUP(A573,'CENTRO DE COSTOS'!A:D,4,FALSE)</f>
        <v>JUAN SEBASTIÁN RÍOS CASTRILLÓN</v>
      </c>
      <c r="C573" s="154" t="str">
        <f>VLOOKUP(A573,'CENTRO DE COSTOS'!A:D,2,FALSE)</f>
        <v>0004-0005</v>
      </c>
      <c r="D573" s="154">
        <v>5001</v>
      </c>
      <c r="E573" s="154">
        <v>2594668</v>
      </c>
      <c r="F573" s="154">
        <v>79733</v>
      </c>
      <c r="G573" s="154" t="s">
        <v>2958</v>
      </c>
      <c r="H573" s="154" t="s">
        <v>197</v>
      </c>
      <c r="I573" s="154" t="s">
        <v>90</v>
      </c>
      <c r="J573" s="154" t="s">
        <v>5343</v>
      </c>
      <c r="K573" s="154" t="s">
        <v>159</v>
      </c>
      <c r="L573" s="154" t="s">
        <v>5344</v>
      </c>
      <c r="M573" s="155">
        <v>45882.72152777778</v>
      </c>
      <c r="N573" s="155">
        <v>45883.661111111112</v>
      </c>
      <c r="O573" s="154" t="s">
        <v>2961</v>
      </c>
      <c r="P573" s="154" t="s">
        <v>2962</v>
      </c>
      <c r="Q573" s="154" t="s">
        <v>2971</v>
      </c>
      <c r="R573" s="154" t="s">
        <v>2972</v>
      </c>
      <c r="S573" s="154" t="s">
        <v>200</v>
      </c>
      <c r="T573" s="180"/>
      <c r="U573" s="154" t="s">
        <v>2965</v>
      </c>
      <c r="V573" s="154" t="s">
        <v>5345</v>
      </c>
      <c r="W573" s="154" t="s">
        <v>2967</v>
      </c>
      <c r="X573" s="154" t="s">
        <v>5346</v>
      </c>
      <c r="Y573" s="154" t="s">
        <v>25</v>
      </c>
      <c r="Z573" s="154" t="s">
        <v>166</v>
      </c>
      <c r="AA573" s="154" t="s">
        <v>3158</v>
      </c>
      <c r="AB573" s="154">
        <v>1</v>
      </c>
      <c r="AC573" s="154">
        <v>0</v>
      </c>
      <c r="AD573" s="87">
        <f>IF(W573="SOPORTE_TELEFÓNICO",'BASE LIQUIDACION REDEBAN 2025'!$B$19,IF(W573="ENVÍO",'BASE LIQUIDACION REDEBAN 2025'!$C$2,IF(Y573="TIPO I",'BASE LIQUIDACION REDEBAN 2025'!$C$2,IF(Y573="TIPO II",'BASE LIQUIDACION REDEBAN 2025'!$C$3,IF(Y573="TIPO III",'BASE LIQUIDACION REDEBAN 2025'!$C$4,IF(Y573="TIPO IV",'BASE LIQUIDACION REDEBAN 2025'!$C$5,IF(Z573="AEREO",'BASE LIQUIDACION REDEBAN 2025'!$B$6,'BASE LIQUIDACION REDEBAN 2025'!$C$5)))))))</f>
        <v>65960.072302</v>
      </c>
      <c r="AE573" s="87">
        <f>IF(OR(W573="SOPORTE_TELEFÓNICO",W573="ENVÍO"),0,IF(Y573="TIPO I",'BASE LIQUIDACION REDEBAN 2025'!$B$10,IF(Y573="TIPO II",'BASE LIQUIDACION REDEBAN 2025'!$B$11,IF(Y573="TIPO III",'BASE LIQUIDACION REDEBAN 2025'!$B$12,'BASE LIQUIDACION REDEBAN 2025'!$B$13))))</f>
        <v>75096.394270399993</v>
      </c>
      <c r="AF573" s="87">
        <f t="shared" si="8"/>
        <v>65960.072302</v>
      </c>
      <c r="AG573" s="184"/>
      <c r="AH573" s="184"/>
    </row>
    <row r="574" spans="1:34" s="79" customFormat="1" ht="13.15">
      <c r="A574" s="154" t="s">
        <v>90</v>
      </c>
      <c r="B574" s="154" t="str">
        <f>VLOOKUP(A574,'CENTRO DE COSTOS'!A:D,4,FALSE)</f>
        <v>JUAN SEBASTIÁN RÍOS CASTRILLÓN</v>
      </c>
      <c r="C574" s="154" t="str">
        <f>VLOOKUP(A574,'CENTRO DE COSTOS'!A:D,2,FALSE)</f>
        <v>0004-0005</v>
      </c>
      <c r="D574" s="154">
        <v>5001</v>
      </c>
      <c r="E574" s="154">
        <v>2594613</v>
      </c>
      <c r="F574" s="154">
        <v>46208</v>
      </c>
      <c r="G574" s="154" t="s">
        <v>2958</v>
      </c>
      <c r="H574" s="154" t="s">
        <v>197</v>
      </c>
      <c r="I574" s="154" t="s">
        <v>90</v>
      </c>
      <c r="J574" s="154" t="s">
        <v>5347</v>
      </c>
      <c r="K574" s="154" t="s">
        <v>159</v>
      </c>
      <c r="L574" s="154" t="s">
        <v>5348</v>
      </c>
      <c r="M574" s="155">
        <v>45882.706250000003</v>
      </c>
      <c r="N574" s="155">
        <v>45883.667361111111</v>
      </c>
      <c r="O574" s="154" t="s">
        <v>2961</v>
      </c>
      <c r="P574" s="154" t="s">
        <v>2962</v>
      </c>
      <c r="Q574" s="154" t="s">
        <v>2978</v>
      </c>
      <c r="R574" s="154" t="s">
        <v>2983</v>
      </c>
      <c r="S574" s="154" t="s">
        <v>2973</v>
      </c>
      <c r="T574" s="180"/>
      <c r="U574" s="154" t="s">
        <v>2965</v>
      </c>
      <c r="V574" s="154" t="s">
        <v>5349</v>
      </c>
      <c r="W574" s="154" t="s">
        <v>2967</v>
      </c>
      <c r="X574" s="154" t="s">
        <v>5350</v>
      </c>
      <c r="Y574" s="154" t="s">
        <v>25</v>
      </c>
      <c r="Z574" s="154" t="s">
        <v>166</v>
      </c>
      <c r="AA574" s="154" t="s">
        <v>2327</v>
      </c>
      <c r="AB574" s="154">
        <v>1</v>
      </c>
      <c r="AC574" s="154">
        <v>0</v>
      </c>
      <c r="AD574" s="87">
        <f>IF(W574="SOPORTE_TELEFÓNICO",'BASE LIQUIDACION REDEBAN 2025'!$B$19,IF(W574="ENVÍO",'BASE LIQUIDACION REDEBAN 2025'!$C$2,IF(Y574="TIPO I",'BASE LIQUIDACION REDEBAN 2025'!$C$2,IF(Y574="TIPO II",'BASE LIQUIDACION REDEBAN 2025'!$C$3,IF(Y574="TIPO III",'BASE LIQUIDACION REDEBAN 2025'!$C$4,IF(Y574="TIPO IV",'BASE LIQUIDACION REDEBAN 2025'!$C$5,IF(Z574="AEREO",'BASE LIQUIDACION REDEBAN 2025'!$B$6,'BASE LIQUIDACION REDEBAN 2025'!$C$5)))))))</f>
        <v>65960.072302</v>
      </c>
      <c r="AE574" s="87">
        <f>IF(OR(W574="SOPORTE_TELEFÓNICO",W574="ENVÍO"),0,IF(Y574="TIPO I",'BASE LIQUIDACION REDEBAN 2025'!$B$10,IF(Y574="TIPO II",'BASE LIQUIDACION REDEBAN 2025'!$B$11,IF(Y574="TIPO III",'BASE LIQUIDACION REDEBAN 2025'!$B$12,'BASE LIQUIDACION REDEBAN 2025'!$B$13))))</f>
        <v>75096.394270399993</v>
      </c>
      <c r="AF574" s="87">
        <f t="shared" si="8"/>
        <v>65960.072302</v>
      </c>
      <c r="AG574" s="184"/>
      <c r="AH574" s="184"/>
    </row>
    <row r="575" spans="1:34" s="79" customFormat="1" ht="13.15">
      <c r="A575" s="154" t="s">
        <v>76</v>
      </c>
      <c r="B575" s="154" t="str">
        <f>VLOOKUP(A575,'CENTRO DE COSTOS'!A:D,4,FALSE)</f>
        <v>DIEGO FERNANDO HENAO CARDONA</v>
      </c>
      <c r="C575" s="154" t="str">
        <f>VLOOKUP(A575,'CENTRO DE COSTOS'!A:D,2,FALSE)</f>
        <v>0004-0003</v>
      </c>
      <c r="D575" s="154">
        <v>76111</v>
      </c>
      <c r="E575" s="154">
        <v>2594446</v>
      </c>
      <c r="F575" s="154">
        <v>55192</v>
      </c>
      <c r="G575" s="154" t="s">
        <v>2958</v>
      </c>
      <c r="H575" s="154" t="s">
        <v>227</v>
      </c>
      <c r="I575" s="154" t="s">
        <v>4751</v>
      </c>
      <c r="J575" s="154" t="s">
        <v>5351</v>
      </c>
      <c r="K575" s="154" t="s">
        <v>159</v>
      </c>
      <c r="L575" s="154" t="s">
        <v>5352</v>
      </c>
      <c r="M575" s="155">
        <v>45882.686805555553</v>
      </c>
      <c r="N575" s="155">
        <v>45883.673611111109</v>
      </c>
      <c r="O575" s="154" t="s">
        <v>2961</v>
      </c>
      <c r="P575" s="154" t="s">
        <v>2962</v>
      </c>
      <c r="Q575" s="154" t="s">
        <v>3099</v>
      </c>
      <c r="R575" s="154" t="s">
        <v>3100</v>
      </c>
      <c r="S575" s="154" t="s">
        <v>220</v>
      </c>
      <c r="T575" s="180"/>
      <c r="U575" s="154" t="s">
        <v>2965</v>
      </c>
      <c r="V575" s="154" t="s">
        <v>5353</v>
      </c>
      <c r="W575" s="154" t="s">
        <v>2967</v>
      </c>
      <c r="X575" s="154" t="s">
        <v>5354</v>
      </c>
      <c r="Y575" s="154" t="s">
        <v>28</v>
      </c>
      <c r="Z575" s="154" t="s">
        <v>166</v>
      </c>
      <c r="AA575" s="154" t="s">
        <v>1408</v>
      </c>
      <c r="AB575" s="154">
        <v>1</v>
      </c>
      <c r="AC575" s="154">
        <v>0</v>
      </c>
      <c r="AD575" s="87">
        <f>IF(W575="SOPORTE_TELEFÓNICO",'BASE LIQUIDACION REDEBAN 2025'!$B$19,IF(W575="ENVÍO",'BASE LIQUIDACION REDEBAN 2025'!$C$2,IF(Y575="TIPO I",'BASE LIQUIDACION REDEBAN 2025'!$C$2,IF(Y575="TIPO II",'BASE LIQUIDACION REDEBAN 2025'!$C$3,IF(Y575="TIPO III",'BASE LIQUIDACION REDEBAN 2025'!$C$4,IF(Y575="TIPO IV",'BASE LIQUIDACION REDEBAN 2025'!$C$5,IF(Z575="AEREO",'BASE LIQUIDACION REDEBAN 2025'!$B$6,'BASE LIQUIDACION REDEBAN 2025'!$C$5)))))))</f>
        <v>144967.87232000002</v>
      </c>
      <c r="AE575" s="87">
        <f>IF(OR(W575="SOPORTE_TELEFÓNICO",W575="ENVÍO"),0,IF(Y575="TIPO I",'BASE LIQUIDACION REDEBAN 2025'!$B$10,IF(Y575="TIPO II",'BASE LIQUIDACION REDEBAN 2025'!$B$11,IF(Y575="TIPO III",'BASE LIQUIDACION REDEBAN 2025'!$B$12,'BASE LIQUIDACION REDEBAN 2025'!$B$13))))</f>
        <v>140395.6348884</v>
      </c>
      <c r="AF575" s="87">
        <f t="shared" si="8"/>
        <v>144967.87232000002</v>
      </c>
      <c r="AG575" s="184"/>
      <c r="AH575" s="184"/>
    </row>
    <row r="576" spans="1:34" s="79" customFormat="1" ht="13.15">
      <c r="A576" s="154" t="s">
        <v>94</v>
      </c>
      <c r="B576" s="154" t="str">
        <f>VLOOKUP(A576,'CENTRO DE COSTOS'!A:D,4,FALSE)</f>
        <v>DIEGO FERNANDO HENAO CARDONA</v>
      </c>
      <c r="C576" s="154" t="str">
        <f>VLOOKUP(A576,'CENTRO DE COSTOS'!A:D,2,FALSE)</f>
        <v>0004-0002</v>
      </c>
      <c r="D576" s="154">
        <v>76895</v>
      </c>
      <c r="E576" s="154">
        <v>2596887</v>
      </c>
      <c r="F576" s="154">
        <v>44834</v>
      </c>
      <c r="G576" s="154" t="s">
        <v>2958</v>
      </c>
      <c r="H576" s="154" t="s">
        <v>227</v>
      </c>
      <c r="I576" s="154" t="s">
        <v>3896</v>
      </c>
      <c r="J576" s="154" t="s">
        <v>5206</v>
      </c>
      <c r="K576" s="154" t="s">
        <v>159</v>
      </c>
      <c r="L576" s="154" t="s">
        <v>5355</v>
      </c>
      <c r="M576" s="155">
        <v>45883.418749999997</v>
      </c>
      <c r="N576" s="155">
        <v>45883.679166666669</v>
      </c>
      <c r="O576" s="154" t="s">
        <v>2961</v>
      </c>
      <c r="P576" s="154" t="s">
        <v>2988</v>
      </c>
      <c r="Q576" s="154" t="s">
        <v>2978</v>
      </c>
      <c r="R576" s="154" t="s">
        <v>3124</v>
      </c>
      <c r="S576" s="154" t="s">
        <v>200</v>
      </c>
      <c r="T576" s="180"/>
      <c r="U576" s="154" t="s">
        <v>2965</v>
      </c>
      <c r="V576" s="154" t="s">
        <v>5356</v>
      </c>
      <c r="W576" s="154" t="s">
        <v>2967</v>
      </c>
      <c r="X576" s="154" t="s">
        <v>5209</v>
      </c>
      <c r="Y576" s="154" t="s">
        <v>30</v>
      </c>
      <c r="Z576" s="154" t="s">
        <v>166</v>
      </c>
      <c r="AA576" s="154" t="s">
        <v>544</v>
      </c>
      <c r="AB576" s="154">
        <v>1</v>
      </c>
      <c r="AC576" s="154">
        <v>0</v>
      </c>
      <c r="AD576" s="87">
        <f>IF(W576="SOPORTE_TELEFÓNICO",'BASE LIQUIDACION REDEBAN 2025'!$B$19,IF(W576="ENVÍO",'BASE LIQUIDACION REDEBAN 2025'!$C$2,IF(Y576="TIPO I",'BASE LIQUIDACION REDEBAN 2025'!$C$2,IF(Y576="TIPO II",'BASE LIQUIDACION REDEBAN 2025'!$C$3,IF(Y576="TIPO III",'BASE LIQUIDACION REDEBAN 2025'!$C$4,IF(Y576="TIPO IV",'BASE LIQUIDACION REDEBAN 2025'!$C$5,IF(Z576="AEREO",'BASE LIQUIDACION REDEBAN 2025'!$B$6,'BASE LIQUIDACION REDEBAN 2025'!$C$5)))))))</f>
        <v>275728.78077800001</v>
      </c>
      <c r="AE576" s="87">
        <f>IF(OR(W576="SOPORTE_TELEFÓNICO",W576="ENVÍO"),0,IF(Y576="TIPO I",'BASE LIQUIDACION REDEBAN 2025'!$B$10,IF(Y576="TIPO II",'BASE LIQUIDACION REDEBAN 2025'!$B$11,IF(Y576="TIPO III",'BASE LIQUIDACION REDEBAN 2025'!$B$12,'BASE LIQUIDACION REDEBAN 2025'!$B$13))))</f>
        <v>196536.5258152</v>
      </c>
      <c r="AF576" s="87">
        <f t="shared" si="8"/>
        <v>275728.78077800001</v>
      </c>
      <c r="AG576" s="184"/>
      <c r="AH576" s="184"/>
    </row>
    <row r="577" spans="1:34" s="79" customFormat="1" ht="13.15">
      <c r="A577" s="154" t="s">
        <v>90</v>
      </c>
      <c r="B577" s="154" t="str">
        <f>VLOOKUP(A577,'CENTRO DE COSTOS'!A:D,4,FALSE)</f>
        <v>JUAN SEBASTIÁN RÍOS CASTRILLÓN</v>
      </c>
      <c r="C577" s="154" t="str">
        <f>VLOOKUP(A577,'CENTRO DE COSTOS'!A:D,2,FALSE)</f>
        <v>0004-0005</v>
      </c>
      <c r="D577" s="154">
        <v>5001</v>
      </c>
      <c r="E577" s="154">
        <v>2597966</v>
      </c>
      <c r="F577" s="154">
        <v>75655</v>
      </c>
      <c r="G577" s="154" t="s">
        <v>2958</v>
      </c>
      <c r="H577" s="154" t="s">
        <v>197</v>
      </c>
      <c r="I577" s="154" t="s">
        <v>90</v>
      </c>
      <c r="J577" s="154" t="s">
        <v>5357</v>
      </c>
      <c r="K577" s="154" t="s">
        <v>159</v>
      </c>
      <c r="L577" s="154" t="s">
        <v>5358</v>
      </c>
      <c r="M577" s="155">
        <v>45883.494444444441</v>
      </c>
      <c r="N577" s="155">
        <v>45883.683333333334</v>
      </c>
      <c r="O577" s="154" t="s">
        <v>2961</v>
      </c>
      <c r="P577" s="154" t="s">
        <v>2962</v>
      </c>
      <c r="Q577" s="154" t="s">
        <v>2971</v>
      </c>
      <c r="R577" s="154" t="s">
        <v>2972</v>
      </c>
      <c r="S577" s="154" t="s">
        <v>2973</v>
      </c>
      <c r="T577" s="180"/>
      <c r="U577" s="154" t="s">
        <v>2965</v>
      </c>
      <c r="V577" s="154" t="s">
        <v>5359</v>
      </c>
      <c r="W577" s="154" t="s">
        <v>2967</v>
      </c>
      <c r="X577" s="154" t="s">
        <v>5360</v>
      </c>
      <c r="Y577" s="154" t="s">
        <v>25</v>
      </c>
      <c r="Z577" s="154" t="s">
        <v>166</v>
      </c>
      <c r="AA577" s="154" t="s">
        <v>270</v>
      </c>
      <c r="AB577" s="154">
        <v>1</v>
      </c>
      <c r="AC577" s="154">
        <v>0</v>
      </c>
      <c r="AD577" s="87">
        <f>IF(W577="SOPORTE_TELEFÓNICO",'BASE LIQUIDACION REDEBAN 2025'!$B$19,IF(W577="ENVÍO",'BASE LIQUIDACION REDEBAN 2025'!$C$2,IF(Y577="TIPO I",'BASE LIQUIDACION REDEBAN 2025'!$C$2,IF(Y577="TIPO II",'BASE LIQUIDACION REDEBAN 2025'!$C$3,IF(Y577="TIPO III",'BASE LIQUIDACION REDEBAN 2025'!$C$4,IF(Y577="TIPO IV",'BASE LIQUIDACION REDEBAN 2025'!$C$5,IF(Z577="AEREO",'BASE LIQUIDACION REDEBAN 2025'!$B$6,'BASE LIQUIDACION REDEBAN 2025'!$C$5)))))))</f>
        <v>65960.072302</v>
      </c>
      <c r="AE577" s="87">
        <f>IF(OR(W577="SOPORTE_TELEFÓNICO",W577="ENVÍO"),0,IF(Y577="TIPO I",'BASE LIQUIDACION REDEBAN 2025'!$B$10,IF(Y577="TIPO II",'BASE LIQUIDACION REDEBAN 2025'!$B$11,IF(Y577="TIPO III",'BASE LIQUIDACION REDEBAN 2025'!$B$12,'BASE LIQUIDACION REDEBAN 2025'!$B$13))))</f>
        <v>75096.394270399993</v>
      </c>
      <c r="AF577" s="87">
        <f t="shared" si="8"/>
        <v>65960.072302</v>
      </c>
      <c r="AG577" s="184"/>
      <c r="AH577" s="184"/>
    </row>
    <row r="578" spans="1:34" s="79" customFormat="1" ht="13.15">
      <c r="A578" s="154" t="s">
        <v>90</v>
      </c>
      <c r="B578" s="154" t="str">
        <f>VLOOKUP(A578,'CENTRO DE COSTOS'!A:D,4,FALSE)</f>
        <v>JUAN SEBASTIÁN RÍOS CASTRILLÓN</v>
      </c>
      <c r="C578" s="154" t="str">
        <f>VLOOKUP(A578,'CENTRO DE COSTOS'!A:D,2,FALSE)</f>
        <v>0004-0005</v>
      </c>
      <c r="D578" s="154">
        <v>5001</v>
      </c>
      <c r="E578" s="154">
        <v>2598068</v>
      </c>
      <c r="F578" s="154">
        <v>29623</v>
      </c>
      <c r="G578" s="154" t="s">
        <v>2958</v>
      </c>
      <c r="H578" s="154" t="s">
        <v>197</v>
      </c>
      <c r="I578" s="154" t="s">
        <v>90</v>
      </c>
      <c r="J578" s="154" t="s">
        <v>5361</v>
      </c>
      <c r="K578" s="154" t="s">
        <v>159</v>
      </c>
      <c r="L578" s="154" t="s">
        <v>5362</v>
      </c>
      <c r="M578" s="155">
        <v>45883.493055555555</v>
      </c>
      <c r="N578" s="155">
        <v>45883.74722222222</v>
      </c>
      <c r="O578" s="154" t="s">
        <v>2961</v>
      </c>
      <c r="P578" s="154" t="s">
        <v>2988</v>
      </c>
      <c r="Q578" s="154" t="s">
        <v>2971</v>
      </c>
      <c r="R578" s="154" t="s">
        <v>3277</v>
      </c>
      <c r="S578" s="154" t="s">
        <v>220</v>
      </c>
      <c r="T578" s="180"/>
      <c r="U578" s="154" t="s">
        <v>2965</v>
      </c>
      <c r="V578" s="154" t="s">
        <v>5363</v>
      </c>
      <c r="W578" s="154" t="s">
        <v>2967</v>
      </c>
      <c r="X578" s="154" t="s">
        <v>5364</v>
      </c>
      <c r="Y578" s="154" t="s">
        <v>25</v>
      </c>
      <c r="Z578" s="154" t="s">
        <v>166</v>
      </c>
      <c r="AA578" s="154" t="s">
        <v>3158</v>
      </c>
      <c r="AB578" s="154">
        <v>1</v>
      </c>
      <c r="AC578" s="154">
        <v>0</v>
      </c>
      <c r="AD578" s="87">
        <f>IF(W578="SOPORTE_TELEFÓNICO",'BASE LIQUIDACION REDEBAN 2025'!$B$19,IF(W578="ENVÍO",'BASE LIQUIDACION REDEBAN 2025'!$C$2,IF(Y578="TIPO I",'BASE LIQUIDACION REDEBAN 2025'!$C$2,IF(Y578="TIPO II",'BASE LIQUIDACION REDEBAN 2025'!$C$3,IF(Y578="TIPO III",'BASE LIQUIDACION REDEBAN 2025'!$C$4,IF(Y578="TIPO IV",'BASE LIQUIDACION REDEBAN 2025'!$C$5,IF(Z578="AEREO",'BASE LIQUIDACION REDEBAN 2025'!$B$6,'BASE LIQUIDACION REDEBAN 2025'!$C$5)))))))</f>
        <v>65960.072302</v>
      </c>
      <c r="AE578" s="87">
        <f>IF(OR(W578="SOPORTE_TELEFÓNICO",W578="ENVÍO"),0,IF(Y578="TIPO I",'BASE LIQUIDACION REDEBAN 2025'!$B$10,IF(Y578="TIPO II",'BASE LIQUIDACION REDEBAN 2025'!$B$11,IF(Y578="TIPO III",'BASE LIQUIDACION REDEBAN 2025'!$B$12,'BASE LIQUIDACION REDEBAN 2025'!$B$13))))</f>
        <v>75096.394270399993</v>
      </c>
      <c r="AF578" s="87">
        <f t="shared" si="8"/>
        <v>65960.072302</v>
      </c>
      <c r="AG578" s="184"/>
      <c r="AH578" s="184"/>
    </row>
    <row r="579" spans="1:34" s="79" customFormat="1" ht="13.15">
      <c r="A579" s="154" t="s">
        <v>86</v>
      </c>
      <c r="B579" s="154" t="str">
        <f>VLOOKUP(A579,'CENTRO DE COSTOS'!A:D,4,FALSE)</f>
        <v>KEVIN ALEXIS CORZO BUSTOS</v>
      </c>
      <c r="C579" s="154" t="str">
        <f>VLOOKUP(A579,'CENTRO DE COSTOS'!A:D,2,FALSE)</f>
        <v>0004-0007</v>
      </c>
      <c r="D579" s="154">
        <v>73001</v>
      </c>
      <c r="E579" s="154">
        <v>2598699</v>
      </c>
      <c r="F579" s="154">
        <v>69351</v>
      </c>
      <c r="G579" s="154" t="s">
        <v>2958</v>
      </c>
      <c r="H579" s="154" t="s">
        <v>703</v>
      </c>
      <c r="I579" s="154" t="s">
        <v>86</v>
      </c>
      <c r="J579" s="154" t="s">
        <v>5365</v>
      </c>
      <c r="K579" s="154" t="s">
        <v>159</v>
      </c>
      <c r="L579" s="154" t="s">
        <v>5366</v>
      </c>
      <c r="M579" s="155">
        <v>45883.584027777775</v>
      </c>
      <c r="N579" s="155">
        <v>45883.752083333333</v>
      </c>
      <c r="O579" s="154" t="s">
        <v>2961</v>
      </c>
      <c r="P579" s="154" t="s">
        <v>2962</v>
      </c>
      <c r="Q579" s="154" t="s">
        <v>2978</v>
      </c>
      <c r="R579" s="154" t="s">
        <v>2983</v>
      </c>
      <c r="S579" s="154" t="s">
        <v>2973</v>
      </c>
      <c r="T579" s="180"/>
      <c r="U579" s="154" t="s">
        <v>2965</v>
      </c>
      <c r="V579" s="154" t="s">
        <v>5367</v>
      </c>
      <c r="W579" s="154" t="s">
        <v>2967</v>
      </c>
      <c r="X579" s="154" t="s">
        <v>5368</v>
      </c>
      <c r="Y579" s="154" t="s">
        <v>25</v>
      </c>
      <c r="Z579" s="154" t="s">
        <v>166</v>
      </c>
      <c r="AA579" s="154" t="s">
        <v>708</v>
      </c>
      <c r="AB579" s="154">
        <v>1</v>
      </c>
      <c r="AC579" s="154">
        <v>0</v>
      </c>
      <c r="AD579" s="87">
        <f>IF(W579="SOPORTE_TELEFÓNICO",'BASE LIQUIDACION REDEBAN 2025'!$B$19,IF(W579="ENVÍO",'BASE LIQUIDACION REDEBAN 2025'!$C$2,IF(Y579="TIPO I",'BASE LIQUIDACION REDEBAN 2025'!$C$2,IF(Y579="TIPO II",'BASE LIQUIDACION REDEBAN 2025'!$C$3,IF(Y579="TIPO III",'BASE LIQUIDACION REDEBAN 2025'!$C$4,IF(Y579="TIPO IV",'BASE LIQUIDACION REDEBAN 2025'!$C$5,IF(Z579="AEREO",'BASE LIQUIDACION REDEBAN 2025'!$B$6,'BASE LIQUIDACION REDEBAN 2025'!$C$5)))))))</f>
        <v>65960.072302</v>
      </c>
      <c r="AE579" s="87">
        <f>IF(OR(W579="SOPORTE_TELEFÓNICO",W579="ENVÍO"),0,IF(Y579="TIPO I",'BASE LIQUIDACION REDEBAN 2025'!$B$10,IF(Y579="TIPO II",'BASE LIQUIDACION REDEBAN 2025'!$B$11,IF(Y579="TIPO III",'BASE LIQUIDACION REDEBAN 2025'!$B$12,'BASE LIQUIDACION REDEBAN 2025'!$B$13))))</f>
        <v>75096.394270399993</v>
      </c>
      <c r="AF579" s="87">
        <f t="shared" ref="AF579:AF642" si="9">IF(OR(W579="SOPORTE_TELEFÓNICO",W579="ENVÍO"),AD579,(AD579*AB579+AE579*AC579))</f>
        <v>65960.072302</v>
      </c>
      <c r="AG579" s="184"/>
      <c r="AH579" s="184"/>
    </row>
    <row r="580" spans="1:34" s="79" customFormat="1" ht="13.15">
      <c r="A580" s="154" t="s">
        <v>86</v>
      </c>
      <c r="B580" s="154" t="str">
        <f>VLOOKUP(A580,'CENTRO DE COSTOS'!A:D,4,FALSE)</f>
        <v>KEVIN ALEXIS CORZO BUSTOS</v>
      </c>
      <c r="C580" s="154" t="str">
        <f>VLOOKUP(A580,'CENTRO DE COSTOS'!A:D,2,FALSE)</f>
        <v>0004-0007</v>
      </c>
      <c r="D580" s="154">
        <v>73001</v>
      </c>
      <c r="E580" s="154">
        <v>2598819</v>
      </c>
      <c r="F580" s="154">
        <v>66937</v>
      </c>
      <c r="G580" s="154" t="s">
        <v>2958</v>
      </c>
      <c r="H580" s="154" t="s">
        <v>703</v>
      </c>
      <c r="I580" s="154" t="s">
        <v>86</v>
      </c>
      <c r="J580" s="154" t="s">
        <v>5369</v>
      </c>
      <c r="K580" s="154" t="s">
        <v>159</v>
      </c>
      <c r="L580" s="154" t="s">
        <v>5370</v>
      </c>
      <c r="M580" s="155">
        <v>45883.588194444441</v>
      </c>
      <c r="N580" s="155">
        <v>45883.756944444445</v>
      </c>
      <c r="O580" s="154" t="s">
        <v>2961</v>
      </c>
      <c r="P580" s="154" t="s">
        <v>2962</v>
      </c>
      <c r="Q580" s="154" t="s">
        <v>2978</v>
      </c>
      <c r="R580" s="154" t="s">
        <v>2972</v>
      </c>
      <c r="S580" s="154" t="s">
        <v>2973</v>
      </c>
      <c r="T580" s="180"/>
      <c r="U580" s="154" t="s">
        <v>2965</v>
      </c>
      <c r="V580" s="154" t="s">
        <v>5371</v>
      </c>
      <c r="W580" s="154" t="s">
        <v>2967</v>
      </c>
      <c r="X580" s="154" t="s">
        <v>5372</v>
      </c>
      <c r="Y580" s="154" t="s">
        <v>25</v>
      </c>
      <c r="Z580" s="154" t="s">
        <v>166</v>
      </c>
      <c r="AA580" s="154" t="s">
        <v>4264</v>
      </c>
      <c r="AB580" s="154">
        <v>1</v>
      </c>
      <c r="AC580" s="154">
        <v>0</v>
      </c>
      <c r="AD580" s="87">
        <f>IF(W580="SOPORTE_TELEFÓNICO",'BASE LIQUIDACION REDEBAN 2025'!$B$19,IF(W580="ENVÍO",'BASE LIQUIDACION REDEBAN 2025'!$C$2,IF(Y580="TIPO I",'BASE LIQUIDACION REDEBAN 2025'!$C$2,IF(Y580="TIPO II",'BASE LIQUIDACION REDEBAN 2025'!$C$3,IF(Y580="TIPO III",'BASE LIQUIDACION REDEBAN 2025'!$C$4,IF(Y580="TIPO IV",'BASE LIQUIDACION REDEBAN 2025'!$C$5,IF(Z580="AEREO",'BASE LIQUIDACION REDEBAN 2025'!$B$6,'BASE LIQUIDACION REDEBAN 2025'!$C$5)))))))</f>
        <v>65960.072302</v>
      </c>
      <c r="AE580" s="87">
        <f>IF(OR(W580="SOPORTE_TELEFÓNICO",W580="ENVÍO"),0,IF(Y580="TIPO I",'BASE LIQUIDACION REDEBAN 2025'!$B$10,IF(Y580="TIPO II",'BASE LIQUIDACION REDEBAN 2025'!$B$11,IF(Y580="TIPO III",'BASE LIQUIDACION REDEBAN 2025'!$B$12,'BASE LIQUIDACION REDEBAN 2025'!$B$13))))</f>
        <v>75096.394270399993</v>
      </c>
      <c r="AF580" s="87">
        <f t="shared" si="9"/>
        <v>65960.072302</v>
      </c>
      <c r="AG580" s="184"/>
      <c r="AH580" s="184"/>
    </row>
    <row r="581" spans="1:34" s="79" customFormat="1" ht="13.15">
      <c r="A581" s="154" t="s">
        <v>76</v>
      </c>
      <c r="B581" s="154" t="str">
        <f>VLOOKUP(A581,'CENTRO DE COSTOS'!A:D,4,FALSE)</f>
        <v>DIEGO FERNANDO HENAO CARDONA</v>
      </c>
      <c r="C581" s="154" t="str">
        <f>VLOOKUP(A581,'CENTRO DE COSTOS'!A:D,2,FALSE)</f>
        <v>0004-0003</v>
      </c>
      <c r="D581" s="154">
        <v>76834</v>
      </c>
      <c r="E581" s="154">
        <v>2596911</v>
      </c>
      <c r="F581" s="154">
        <v>10747</v>
      </c>
      <c r="G581" s="154" t="s">
        <v>2958</v>
      </c>
      <c r="H581" s="154" t="s">
        <v>227</v>
      </c>
      <c r="I581" s="154" t="s">
        <v>1806</v>
      </c>
      <c r="J581" s="154" t="s">
        <v>5373</v>
      </c>
      <c r="K581" s="154" t="s">
        <v>159</v>
      </c>
      <c r="L581" s="154" t="s">
        <v>5374</v>
      </c>
      <c r="M581" s="155">
        <v>45883.415277777778</v>
      </c>
      <c r="N581" s="155">
        <v>45883.760416666664</v>
      </c>
      <c r="O581" s="154" t="s">
        <v>2961</v>
      </c>
      <c r="P581" s="154" t="s">
        <v>2962</v>
      </c>
      <c r="Q581" s="154" t="s">
        <v>2978</v>
      </c>
      <c r="R581" s="154" t="s">
        <v>5375</v>
      </c>
      <c r="S581" s="154" t="s">
        <v>2973</v>
      </c>
      <c r="T581" s="180"/>
      <c r="U581" s="154" t="s">
        <v>2965</v>
      </c>
      <c r="V581" s="154" t="s">
        <v>5376</v>
      </c>
      <c r="W581" s="154" t="s">
        <v>2967</v>
      </c>
      <c r="X581" s="154" t="s">
        <v>5377</v>
      </c>
      <c r="Y581" s="154" t="s">
        <v>28</v>
      </c>
      <c r="Z581" s="154" t="s">
        <v>166</v>
      </c>
      <c r="AA581" s="154" t="s">
        <v>1408</v>
      </c>
      <c r="AB581" s="154">
        <v>1</v>
      </c>
      <c r="AC581" s="154">
        <v>0</v>
      </c>
      <c r="AD581" s="87">
        <f>IF(W581="SOPORTE_TELEFÓNICO",'BASE LIQUIDACION REDEBAN 2025'!$B$19,IF(W581="ENVÍO",'BASE LIQUIDACION REDEBAN 2025'!$C$2,IF(Y581="TIPO I",'BASE LIQUIDACION REDEBAN 2025'!$C$2,IF(Y581="TIPO II",'BASE LIQUIDACION REDEBAN 2025'!$C$3,IF(Y581="TIPO III",'BASE LIQUIDACION REDEBAN 2025'!$C$4,IF(Y581="TIPO IV",'BASE LIQUIDACION REDEBAN 2025'!$C$5,IF(Z581="AEREO",'BASE LIQUIDACION REDEBAN 2025'!$B$6,'BASE LIQUIDACION REDEBAN 2025'!$C$5)))))))</f>
        <v>144967.87232000002</v>
      </c>
      <c r="AE581" s="87">
        <f>IF(OR(W581="SOPORTE_TELEFÓNICO",W581="ENVÍO"),0,IF(Y581="TIPO I",'BASE LIQUIDACION REDEBAN 2025'!$B$10,IF(Y581="TIPO II",'BASE LIQUIDACION REDEBAN 2025'!$B$11,IF(Y581="TIPO III",'BASE LIQUIDACION REDEBAN 2025'!$B$12,'BASE LIQUIDACION REDEBAN 2025'!$B$13))))</f>
        <v>140395.6348884</v>
      </c>
      <c r="AF581" s="87">
        <f t="shared" si="9"/>
        <v>144967.87232000002</v>
      </c>
      <c r="AG581" s="184"/>
      <c r="AH581" s="184"/>
    </row>
    <row r="582" spans="1:34" s="79" customFormat="1" ht="13.15">
      <c r="A582" s="154" t="s">
        <v>72</v>
      </c>
      <c r="B582" s="154" t="str">
        <f>VLOOKUP(A582,'CENTRO DE COSTOS'!A:D,4,FALSE)</f>
        <v>MIGUEL JULIÁN HERNÁNDEZ GUARÍN</v>
      </c>
      <c r="C582" s="154" t="str">
        <f>VLOOKUP(A582,'CENTRO DE COSTOS'!A:D,2,FALSE)</f>
        <v>0004-0008</v>
      </c>
      <c r="D582" s="154">
        <v>68547</v>
      </c>
      <c r="E582" s="154">
        <v>2598150</v>
      </c>
      <c r="F582" s="154">
        <v>63385</v>
      </c>
      <c r="G582" s="154" t="s">
        <v>2958</v>
      </c>
      <c r="H582" s="154" t="s">
        <v>820</v>
      </c>
      <c r="I582" s="154" t="s">
        <v>844</v>
      </c>
      <c r="J582" s="154" t="s">
        <v>5378</v>
      </c>
      <c r="K582" s="154" t="s">
        <v>159</v>
      </c>
      <c r="L582" s="154" t="s">
        <v>5379</v>
      </c>
      <c r="M582" s="155">
        <v>45883.494444444441</v>
      </c>
      <c r="N582" s="155">
        <v>45883.763888888891</v>
      </c>
      <c r="O582" s="154" t="s">
        <v>2961</v>
      </c>
      <c r="P582" s="154" t="s">
        <v>2962</v>
      </c>
      <c r="Q582" s="154" t="s">
        <v>3099</v>
      </c>
      <c r="R582" s="154" t="s">
        <v>3115</v>
      </c>
      <c r="S582" s="154" t="s">
        <v>2973</v>
      </c>
      <c r="T582" s="180"/>
      <c r="U582" s="154" t="s">
        <v>2965</v>
      </c>
      <c r="V582" s="154" t="s">
        <v>5380</v>
      </c>
      <c r="W582" s="154" t="s">
        <v>2967</v>
      </c>
      <c r="X582" s="154" t="s">
        <v>5381</v>
      </c>
      <c r="Y582" s="154" t="s">
        <v>28</v>
      </c>
      <c r="Z582" s="154" t="s">
        <v>166</v>
      </c>
      <c r="AA582" s="154" t="s">
        <v>3140</v>
      </c>
      <c r="AB582" s="154">
        <v>1</v>
      </c>
      <c r="AC582" s="154">
        <v>0</v>
      </c>
      <c r="AD582" s="87">
        <f>IF(W582="SOPORTE_TELEFÓNICO",'BASE LIQUIDACION REDEBAN 2025'!$B$19,IF(W582="ENVÍO",'BASE LIQUIDACION REDEBAN 2025'!$C$2,IF(Y582="TIPO I",'BASE LIQUIDACION REDEBAN 2025'!$C$2,IF(Y582="TIPO II",'BASE LIQUIDACION REDEBAN 2025'!$C$3,IF(Y582="TIPO III",'BASE LIQUIDACION REDEBAN 2025'!$C$4,IF(Y582="TIPO IV",'BASE LIQUIDACION REDEBAN 2025'!$C$5,IF(Z582="AEREO",'BASE LIQUIDACION REDEBAN 2025'!$B$6,'BASE LIQUIDACION REDEBAN 2025'!$C$5)))))))</f>
        <v>144967.87232000002</v>
      </c>
      <c r="AE582" s="87">
        <f>IF(OR(W582="SOPORTE_TELEFÓNICO",W582="ENVÍO"),0,IF(Y582="TIPO I",'BASE LIQUIDACION REDEBAN 2025'!$B$10,IF(Y582="TIPO II",'BASE LIQUIDACION REDEBAN 2025'!$B$11,IF(Y582="TIPO III",'BASE LIQUIDACION REDEBAN 2025'!$B$12,'BASE LIQUIDACION REDEBAN 2025'!$B$13))))</f>
        <v>140395.6348884</v>
      </c>
      <c r="AF582" s="87">
        <f t="shared" si="9"/>
        <v>144967.87232000002</v>
      </c>
      <c r="AG582" s="184"/>
      <c r="AH582" s="184"/>
    </row>
    <row r="583" spans="1:34" s="79" customFormat="1" ht="13.15">
      <c r="A583" s="154" t="s">
        <v>60</v>
      </c>
      <c r="B583" s="154" t="str">
        <f>VLOOKUP(A583,'CENTRO DE COSTOS'!A:D,4,FALSE)</f>
        <v>JUAN SEBASTIÁN RÍOS CASTRILLÓN</v>
      </c>
      <c r="C583" s="154" t="str">
        <f>VLOOKUP(A583,'CENTRO DE COSTOS'!A:D,2,FALSE)</f>
        <v>0004-0005</v>
      </c>
      <c r="D583" s="154">
        <v>27800</v>
      </c>
      <c r="E583" s="154">
        <v>2576283</v>
      </c>
      <c r="F583" s="154">
        <v>46831</v>
      </c>
      <c r="G583" s="154" t="s">
        <v>2958</v>
      </c>
      <c r="H583" s="154" t="s">
        <v>1388</v>
      </c>
      <c r="I583" s="154" t="s">
        <v>5382</v>
      </c>
      <c r="J583" s="154" t="s">
        <v>5383</v>
      </c>
      <c r="K583" s="154" t="s">
        <v>159</v>
      </c>
      <c r="L583" s="154" t="s">
        <v>5384</v>
      </c>
      <c r="M583" s="155">
        <v>45880.366666666669</v>
      </c>
      <c r="N583" s="155">
        <v>45884.357638888891</v>
      </c>
      <c r="O583" s="154" t="s">
        <v>2961</v>
      </c>
      <c r="P583" s="154" t="s">
        <v>2962</v>
      </c>
      <c r="Q583" s="154" t="s">
        <v>3316</v>
      </c>
      <c r="R583" s="154" t="s">
        <v>3317</v>
      </c>
      <c r="S583" s="154" t="s">
        <v>200</v>
      </c>
      <c r="T583" s="180"/>
      <c r="U583" s="154" t="s">
        <v>2965</v>
      </c>
      <c r="V583" s="154" t="s">
        <v>5385</v>
      </c>
      <c r="W583" s="154" t="s">
        <v>2967</v>
      </c>
      <c r="X583" s="154" t="s">
        <v>5386</v>
      </c>
      <c r="Y583" s="154" t="s">
        <v>180</v>
      </c>
      <c r="Z583" s="154" t="s">
        <v>181</v>
      </c>
      <c r="AA583" s="154" t="s">
        <v>636</v>
      </c>
      <c r="AB583" s="154">
        <v>1</v>
      </c>
      <c r="AC583" s="154">
        <v>0</v>
      </c>
      <c r="AD583" s="87">
        <f>IF(W583="SOPORTE_TELEFÓNICO",'BASE LIQUIDACION REDEBAN 2025'!$B$19,IF(W583="ENVÍO",'BASE LIQUIDACION REDEBAN 2025'!$C$2,IF(Y583="TIPO I",'BASE LIQUIDACION REDEBAN 2025'!$C$2,IF(Y583="TIPO II",'BASE LIQUIDACION REDEBAN 2025'!$C$3,IF(Y583="TIPO III",'BASE LIQUIDACION REDEBAN 2025'!$C$4,IF(Y583="TIPO IV",'BASE LIQUIDACION REDEBAN 2025'!$C$5,IF(Z583="AEREO",'BASE LIQUIDACION REDEBAN 2025'!$B$6,'BASE LIQUIDACION REDEBAN 2025'!$C$5)))))))</f>
        <v>479588.87655000004</v>
      </c>
      <c r="AE583" s="87">
        <f>IF(OR(W583="SOPORTE_TELEFÓNICO",W583="ENVÍO"),0,IF(Y583="TIPO I",'BASE LIQUIDACION REDEBAN 2025'!$B$10,IF(Y583="TIPO II",'BASE LIQUIDACION REDEBAN 2025'!$B$11,IF(Y583="TIPO III",'BASE LIQUIDACION REDEBAN 2025'!$B$12,'BASE LIQUIDACION REDEBAN 2025'!$B$13))))</f>
        <v>196536.5258152</v>
      </c>
      <c r="AF583" s="87">
        <f t="shared" si="9"/>
        <v>479588.87655000004</v>
      </c>
      <c r="AG583" s="184"/>
      <c r="AH583" s="184"/>
    </row>
    <row r="584" spans="1:34" s="79" customFormat="1" ht="13.15">
      <c r="A584" s="154" t="s">
        <v>93</v>
      </c>
      <c r="B584" s="154" t="str">
        <f>VLOOKUP(A584,'CENTRO DE COSTOS'!A:D,4,FALSE)</f>
        <v>DIEGO FERNANDO HENAO CARDONA</v>
      </c>
      <c r="C584" s="154" t="str">
        <f>VLOOKUP(A584,'CENTRO DE COSTOS'!A:D,2,FALSE)</f>
        <v>0004-0003</v>
      </c>
      <c r="D584" s="154">
        <v>86001</v>
      </c>
      <c r="E584" s="154">
        <v>2596793</v>
      </c>
      <c r="F584" s="154">
        <v>79395</v>
      </c>
      <c r="G584" s="154" t="s">
        <v>2958</v>
      </c>
      <c r="H584" s="154" t="s">
        <v>1820</v>
      </c>
      <c r="I584" s="154" t="s">
        <v>4981</v>
      </c>
      <c r="J584" s="154" t="s">
        <v>4982</v>
      </c>
      <c r="K584" s="154" t="s">
        <v>159</v>
      </c>
      <c r="L584" s="154" t="s">
        <v>5387</v>
      </c>
      <c r="M584" s="155">
        <v>45883.413194444445</v>
      </c>
      <c r="N584" s="155">
        <v>45884.363888888889</v>
      </c>
      <c r="O584" s="154" t="s">
        <v>2961</v>
      </c>
      <c r="P584" s="154" t="s">
        <v>2962</v>
      </c>
      <c r="Q584" s="154" t="s">
        <v>3082</v>
      </c>
      <c r="R584" s="154" t="s">
        <v>2972</v>
      </c>
      <c r="S584" s="154" t="s">
        <v>2973</v>
      </c>
      <c r="T584" s="180"/>
      <c r="U584" s="154" t="s">
        <v>2965</v>
      </c>
      <c r="V584" s="154" t="s">
        <v>5388</v>
      </c>
      <c r="W584" s="154" t="s">
        <v>2967</v>
      </c>
      <c r="X584" s="154" t="s">
        <v>5389</v>
      </c>
      <c r="Y584" s="154" t="s">
        <v>32</v>
      </c>
      <c r="Z584" s="154" t="s">
        <v>166</v>
      </c>
      <c r="AA584" s="154" t="s">
        <v>1825</v>
      </c>
      <c r="AB584" s="154">
        <v>1</v>
      </c>
      <c r="AC584" s="154">
        <v>0</v>
      </c>
      <c r="AD584" s="87">
        <f>IF(W584="SOPORTE_TELEFÓNICO",'BASE LIQUIDACION REDEBAN 2025'!$B$19,IF(W584="ENVÍO",'BASE LIQUIDACION REDEBAN 2025'!$C$2,IF(Y584="TIPO I",'BASE LIQUIDACION REDEBAN 2025'!$C$2,IF(Y584="TIPO II",'BASE LIQUIDACION REDEBAN 2025'!$C$3,IF(Y584="TIPO III",'BASE LIQUIDACION REDEBAN 2025'!$C$4,IF(Y584="TIPO IV",'BASE LIQUIDACION REDEBAN 2025'!$C$5,IF(Z584="AEREO",'BASE LIQUIDACION REDEBAN 2025'!$B$6,'BASE LIQUIDACION REDEBAN 2025'!$C$5)))))))</f>
        <v>479588.87655000004</v>
      </c>
      <c r="AE584" s="87">
        <f>IF(OR(W584="SOPORTE_TELEFÓNICO",W584="ENVÍO"),0,IF(Y584="TIPO I",'BASE LIQUIDACION REDEBAN 2025'!$B$10,IF(Y584="TIPO II",'BASE LIQUIDACION REDEBAN 2025'!$B$11,IF(Y584="TIPO III",'BASE LIQUIDACION REDEBAN 2025'!$B$12,'BASE LIQUIDACION REDEBAN 2025'!$B$13))))</f>
        <v>196536.5258152</v>
      </c>
      <c r="AF584" s="87">
        <f t="shared" si="9"/>
        <v>479588.87655000004</v>
      </c>
      <c r="AG584" s="184"/>
      <c r="AH584" s="184"/>
    </row>
    <row r="585" spans="1:34" s="79" customFormat="1" ht="13.15">
      <c r="A585" s="154" t="s">
        <v>99</v>
      </c>
      <c r="B585" s="154" t="str">
        <f>VLOOKUP(A585,'CENTRO DE COSTOS'!A:D,4,FALSE)</f>
        <v>JOSE MAURICIO HERNANDEZ ROJAS</v>
      </c>
      <c r="C585" s="154" t="str">
        <f>VLOOKUP(A585,'CENTRO DE COSTOS'!A:D,2,FALSE)</f>
        <v>0004-0001</v>
      </c>
      <c r="D585" s="154">
        <v>20060</v>
      </c>
      <c r="E585" s="154">
        <v>2598753</v>
      </c>
      <c r="F585" s="154">
        <v>59501</v>
      </c>
      <c r="G585" s="154" t="s">
        <v>2958</v>
      </c>
      <c r="H585" s="154" t="s">
        <v>440</v>
      </c>
      <c r="I585" s="154" t="s">
        <v>5390</v>
      </c>
      <c r="J585" s="154" t="s">
        <v>5391</v>
      </c>
      <c r="K585" s="154" t="s">
        <v>159</v>
      </c>
      <c r="L585" s="154" t="s">
        <v>5392</v>
      </c>
      <c r="M585" s="155">
        <v>45883.584722222222</v>
      </c>
      <c r="N585" s="155">
        <v>45884.401388888888</v>
      </c>
      <c r="O585" s="154" t="s">
        <v>2961</v>
      </c>
      <c r="P585" s="154" t="s">
        <v>2988</v>
      </c>
      <c r="Q585" s="154" t="s">
        <v>2971</v>
      </c>
      <c r="R585" s="154" t="s">
        <v>3277</v>
      </c>
      <c r="S585" s="154" t="s">
        <v>2973</v>
      </c>
      <c r="T585" s="180"/>
      <c r="U585" s="154" t="s">
        <v>2965</v>
      </c>
      <c r="V585" s="154" t="s">
        <v>5393</v>
      </c>
      <c r="W585" s="154" t="s">
        <v>2967</v>
      </c>
      <c r="X585" s="154" t="s">
        <v>5394</v>
      </c>
      <c r="Y585" s="154" t="s">
        <v>28</v>
      </c>
      <c r="Z585" s="154" t="s">
        <v>166</v>
      </c>
      <c r="AA585" s="154" t="s">
        <v>446</v>
      </c>
      <c r="AB585" s="154">
        <v>1</v>
      </c>
      <c r="AC585" s="154">
        <v>0</v>
      </c>
      <c r="AD585" s="87">
        <f>IF(W585="SOPORTE_TELEFÓNICO",'BASE LIQUIDACION REDEBAN 2025'!$B$19,IF(W585="ENVÍO",'BASE LIQUIDACION REDEBAN 2025'!$C$2,IF(Y585="TIPO I",'BASE LIQUIDACION REDEBAN 2025'!$C$2,IF(Y585="TIPO II",'BASE LIQUIDACION REDEBAN 2025'!$C$3,IF(Y585="TIPO III",'BASE LIQUIDACION REDEBAN 2025'!$C$4,IF(Y585="TIPO IV",'BASE LIQUIDACION REDEBAN 2025'!$C$5,IF(Z585="AEREO",'BASE LIQUIDACION REDEBAN 2025'!$B$6,'BASE LIQUIDACION REDEBAN 2025'!$C$5)))))))</f>
        <v>144967.87232000002</v>
      </c>
      <c r="AE585" s="87">
        <f>IF(OR(W585="SOPORTE_TELEFÓNICO",W585="ENVÍO"),0,IF(Y585="TIPO I",'BASE LIQUIDACION REDEBAN 2025'!$B$10,IF(Y585="TIPO II",'BASE LIQUIDACION REDEBAN 2025'!$B$11,IF(Y585="TIPO III",'BASE LIQUIDACION REDEBAN 2025'!$B$12,'BASE LIQUIDACION REDEBAN 2025'!$B$13))))</f>
        <v>140395.6348884</v>
      </c>
      <c r="AF585" s="87">
        <f t="shared" si="9"/>
        <v>144967.87232000002</v>
      </c>
      <c r="AG585" s="184"/>
      <c r="AH585" s="184"/>
    </row>
    <row r="586" spans="1:34" s="79" customFormat="1" ht="13.15">
      <c r="A586" s="154" t="s">
        <v>76</v>
      </c>
      <c r="B586" s="154" t="str">
        <f>VLOOKUP(A586,'CENTRO DE COSTOS'!A:D,4,FALSE)</f>
        <v>DIEGO FERNANDO HENAO CARDONA</v>
      </c>
      <c r="C586" s="154" t="str">
        <f>VLOOKUP(A586,'CENTRO DE COSTOS'!A:D,2,FALSE)</f>
        <v>0004-0003</v>
      </c>
      <c r="D586" s="154">
        <v>76520</v>
      </c>
      <c r="E586" s="154">
        <v>2599470</v>
      </c>
      <c r="F586" s="154">
        <v>33395</v>
      </c>
      <c r="G586" s="154" t="s">
        <v>2958</v>
      </c>
      <c r="H586" s="154" t="s">
        <v>227</v>
      </c>
      <c r="I586" s="154" t="s">
        <v>1403</v>
      </c>
      <c r="J586" s="154" t="s">
        <v>5395</v>
      </c>
      <c r="K586" s="154" t="s">
        <v>159</v>
      </c>
      <c r="L586" s="154" t="s">
        <v>5396</v>
      </c>
      <c r="M586" s="155">
        <v>45883.63958333333</v>
      </c>
      <c r="N586" s="155">
        <v>45884.408333333333</v>
      </c>
      <c r="O586" s="154" t="s">
        <v>2961</v>
      </c>
      <c r="P586" s="154" t="s">
        <v>2962</v>
      </c>
      <c r="Q586" s="154" t="s">
        <v>3082</v>
      </c>
      <c r="R586" s="154" t="s">
        <v>2972</v>
      </c>
      <c r="S586" s="154" t="s">
        <v>2973</v>
      </c>
      <c r="T586" s="180"/>
      <c r="U586" s="154" t="s">
        <v>2965</v>
      </c>
      <c r="V586" s="154" t="s">
        <v>5397</v>
      </c>
      <c r="W586" s="154" t="s">
        <v>2967</v>
      </c>
      <c r="X586" s="154" t="s">
        <v>5398</v>
      </c>
      <c r="Y586" s="154" t="s">
        <v>25</v>
      </c>
      <c r="Z586" s="154" t="s">
        <v>166</v>
      </c>
      <c r="AA586" s="154" t="s">
        <v>1408</v>
      </c>
      <c r="AB586" s="154">
        <v>1</v>
      </c>
      <c r="AC586" s="154">
        <v>0</v>
      </c>
      <c r="AD586" s="87">
        <f>IF(W586="SOPORTE_TELEFÓNICO",'BASE LIQUIDACION REDEBAN 2025'!$B$19,IF(W586="ENVÍO",'BASE LIQUIDACION REDEBAN 2025'!$C$2,IF(Y586="TIPO I",'BASE LIQUIDACION REDEBAN 2025'!$C$2,IF(Y586="TIPO II",'BASE LIQUIDACION REDEBAN 2025'!$C$3,IF(Y586="TIPO III",'BASE LIQUIDACION REDEBAN 2025'!$C$4,IF(Y586="TIPO IV",'BASE LIQUIDACION REDEBAN 2025'!$C$5,IF(Z586="AEREO",'BASE LIQUIDACION REDEBAN 2025'!$B$6,'BASE LIQUIDACION REDEBAN 2025'!$C$5)))))))</f>
        <v>65960.072302</v>
      </c>
      <c r="AE586" s="87">
        <f>IF(OR(W586="SOPORTE_TELEFÓNICO",W586="ENVÍO"),0,IF(Y586="TIPO I",'BASE LIQUIDACION REDEBAN 2025'!$B$10,IF(Y586="TIPO II",'BASE LIQUIDACION REDEBAN 2025'!$B$11,IF(Y586="TIPO III",'BASE LIQUIDACION REDEBAN 2025'!$B$12,'BASE LIQUIDACION REDEBAN 2025'!$B$13))))</f>
        <v>75096.394270399993</v>
      </c>
      <c r="AF586" s="87">
        <f t="shared" si="9"/>
        <v>65960.072302</v>
      </c>
      <c r="AG586" s="184"/>
      <c r="AH586" s="184"/>
    </row>
    <row r="587" spans="1:34" s="79" customFormat="1" ht="13.15">
      <c r="A587" s="154" t="s">
        <v>68</v>
      </c>
      <c r="B587" s="154" t="str">
        <f>VLOOKUP(A587,'CENTRO DE COSTOS'!A:D,4,FALSE)</f>
        <v>WILLIAM ASDRUBAL ROZO ROZO</v>
      </c>
      <c r="C587" s="154" t="str">
        <f>VLOOKUP(A587,'CENTRO DE COSTOS'!A:D,2,FALSE)</f>
        <v>0004-0004</v>
      </c>
      <c r="D587" s="154">
        <v>11001</v>
      </c>
      <c r="E587" s="154">
        <v>2599022</v>
      </c>
      <c r="F587" s="154">
        <v>80343</v>
      </c>
      <c r="G587" s="154" t="s">
        <v>2958</v>
      </c>
      <c r="H587" s="154" t="s">
        <v>470</v>
      </c>
      <c r="I587" s="154" t="s">
        <v>68</v>
      </c>
      <c r="J587" s="154" t="s">
        <v>5399</v>
      </c>
      <c r="K587" s="154" t="s">
        <v>159</v>
      </c>
      <c r="L587" s="154" t="s">
        <v>5400</v>
      </c>
      <c r="M587" s="155">
        <v>45883.602083333331</v>
      </c>
      <c r="N587" s="155">
        <v>45884.427083333336</v>
      </c>
      <c r="O587" s="154" t="s">
        <v>2961</v>
      </c>
      <c r="P587" s="154" t="s">
        <v>2988</v>
      </c>
      <c r="Q587" s="154" t="s">
        <v>2978</v>
      </c>
      <c r="R587" s="154" t="s">
        <v>3110</v>
      </c>
      <c r="S587" s="154" t="s">
        <v>2973</v>
      </c>
      <c r="T587" s="180"/>
      <c r="U587" s="154" t="s">
        <v>2965</v>
      </c>
      <c r="V587" s="154" t="s">
        <v>5401</v>
      </c>
      <c r="W587" s="154" t="s">
        <v>2967</v>
      </c>
      <c r="X587" s="154" t="s">
        <v>5402</v>
      </c>
      <c r="Y587" s="154" t="s">
        <v>25</v>
      </c>
      <c r="Z587" s="154" t="s">
        <v>166</v>
      </c>
      <c r="AA587" s="154" t="s">
        <v>538</v>
      </c>
      <c r="AB587" s="154">
        <v>1</v>
      </c>
      <c r="AC587" s="154">
        <v>0</v>
      </c>
      <c r="AD587" s="87">
        <f>IF(W587="SOPORTE_TELEFÓNICO",'BASE LIQUIDACION REDEBAN 2025'!$B$19,IF(W587="ENVÍO",'BASE LIQUIDACION REDEBAN 2025'!$C$2,IF(Y587="TIPO I",'BASE LIQUIDACION REDEBAN 2025'!$C$2,IF(Y587="TIPO II",'BASE LIQUIDACION REDEBAN 2025'!$C$3,IF(Y587="TIPO III",'BASE LIQUIDACION REDEBAN 2025'!$C$4,IF(Y587="TIPO IV",'BASE LIQUIDACION REDEBAN 2025'!$C$5,IF(Z587="AEREO",'BASE LIQUIDACION REDEBAN 2025'!$B$6,'BASE LIQUIDACION REDEBAN 2025'!$C$5)))))))</f>
        <v>65960.072302</v>
      </c>
      <c r="AE587" s="87">
        <f>IF(OR(W587="SOPORTE_TELEFÓNICO",W587="ENVÍO"),0,IF(Y587="TIPO I",'BASE LIQUIDACION REDEBAN 2025'!$B$10,IF(Y587="TIPO II",'BASE LIQUIDACION REDEBAN 2025'!$B$11,IF(Y587="TIPO III",'BASE LIQUIDACION REDEBAN 2025'!$B$12,'BASE LIQUIDACION REDEBAN 2025'!$B$13))))</f>
        <v>75096.394270399993</v>
      </c>
      <c r="AF587" s="87">
        <f t="shared" si="9"/>
        <v>65960.072302</v>
      </c>
      <c r="AG587" s="184"/>
      <c r="AH587" s="184"/>
    </row>
    <row r="588" spans="1:34" s="79" customFormat="1" ht="13.15">
      <c r="A588" s="154" t="s">
        <v>76</v>
      </c>
      <c r="B588" s="154" t="str">
        <f>VLOOKUP(A588,'CENTRO DE COSTOS'!A:D,4,FALSE)</f>
        <v>DIEGO FERNANDO HENAO CARDONA</v>
      </c>
      <c r="C588" s="154" t="str">
        <f>VLOOKUP(A588,'CENTRO DE COSTOS'!A:D,2,FALSE)</f>
        <v>0004-0003</v>
      </c>
      <c r="D588" s="154">
        <v>76520</v>
      </c>
      <c r="E588" s="154">
        <v>2600528</v>
      </c>
      <c r="F588" s="154">
        <v>66525</v>
      </c>
      <c r="G588" s="154" t="s">
        <v>2958</v>
      </c>
      <c r="H588" s="154" t="s">
        <v>227</v>
      </c>
      <c r="I588" s="154" t="s">
        <v>1403</v>
      </c>
      <c r="J588" s="154" t="s">
        <v>5403</v>
      </c>
      <c r="K588" s="154" t="s">
        <v>159</v>
      </c>
      <c r="L588" s="154" t="s">
        <v>5404</v>
      </c>
      <c r="M588" s="155">
        <v>45883.718055555553</v>
      </c>
      <c r="N588" s="155">
        <v>45884.430555555555</v>
      </c>
      <c r="O588" s="154" t="s">
        <v>2961</v>
      </c>
      <c r="P588" s="154" t="s">
        <v>2962</v>
      </c>
      <c r="Q588" s="154" t="s">
        <v>3006</v>
      </c>
      <c r="R588" s="154" t="s">
        <v>2972</v>
      </c>
      <c r="S588" s="154" t="s">
        <v>2973</v>
      </c>
      <c r="T588" s="180"/>
      <c r="U588" s="154" t="s">
        <v>2965</v>
      </c>
      <c r="V588" s="154" t="s">
        <v>5405</v>
      </c>
      <c r="W588" s="154" t="s">
        <v>2967</v>
      </c>
      <c r="X588" s="154" t="s">
        <v>5406</v>
      </c>
      <c r="Y588" s="154" t="s">
        <v>25</v>
      </c>
      <c r="Z588" s="154" t="s">
        <v>166</v>
      </c>
      <c r="AA588" s="154" t="s">
        <v>1408</v>
      </c>
      <c r="AB588" s="154">
        <v>1</v>
      </c>
      <c r="AC588" s="154">
        <v>0</v>
      </c>
      <c r="AD588" s="87">
        <f>IF(W588="SOPORTE_TELEFÓNICO",'BASE LIQUIDACION REDEBAN 2025'!$B$19,IF(W588="ENVÍO",'BASE LIQUIDACION REDEBAN 2025'!$C$2,IF(Y588="TIPO I",'BASE LIQUIDACION REDEBAN 2025'!$C$2,IF(Y588="TIPO II",'BASE LIQUIDACION REDEBAN 2025'!$C$3,IF(Y588="TIPO III",'BASE LIQUIDACION REDEBAN 2025'!$C$4,IF(Y588="TIPO IV",'BASE LIQUIDACION REDEBAN 2025'!$C$5,IF(Z588="AEREO",'BASE LIQUIDACION REDEBAN 2025'!$B$6,'BASE LIQUIDACION REDEBAN 2025'!$C$5)))))))</f>
        <v>65960.072302</v>
      </c>
      <c r="AE588" s="87">
        <f>IF(OR(W588="SOPORTE_TELEFÓNICO",W588="ENVÍO"),0,IF(Y588="TIPO I",'BASE LIQUIDACION REDEBAN 2025'!$B$10,IF(Y588="TIPO II",'BASE LIQUIDACION REDEBAN 2025'!$B$11,IF(Y588="TIPO III",'BASE LIQUIDACION REDEBAN 2025'!$B$12,'BASE LIQUIDACION REDEBAN 2025'!$B$13))))</f>
        <v>75096.394270399993</v>
      </c>
      <c r="AF588" s="87">
        <f t="shared" si="9"/>
        <v>65960.072302</v>
      </c>
      <c r="AG588" s="184"/>
      <c r="AH588" s="184"/>
    </row>
    <row r="589" spans="1:34" s="79" customFormat="1" ht="13.15">
      <c r="A589" s="154" t="s">
        <v>81</v>
      </c>
      <c r="B589" s="154" t="str">
        <f>VLOOKUP(A589,'CENTRO DE COSTOS'!A:D,4,FALSE)</f>
        <v>MIGUEL JULIÁN HERNÁNDEZ GUARÍN</v>
      </c>
      <c r="C589" s="154" t="str">
        <f>VLOOKUP(A589,'CENTRO DE COSTOS'!A:D,2,FALSE)</f>
        <v>0004-0008</v>
      </c>
      <c r="D589" s="154">
        <v>54001</v>
      </c>
      <c r="E589" s="154">
        <v>2601480</v>
      </c>
      <c r="F589" s="154">
        <v>80728</v>
      </c>
      <c r="G589" s="154" t="s">
        <v>2958</v>
      </c>
      <c r="H589" s="154" t="s">
        <v>317</v>
      </c>
      <c r="I589" s="154" t="s">
        <v>81</v>
      </c>
      <c r="J589" s="154" t="s">
        <v>5407</v>
      </c>
      <c r="K589" s="154" t="s">
        <v>159</v>
      </c>
      <c r="L589" s="154" t="s">
        <v>5408</v>
      </c>
      <c r="M589" s="155">
        <v>45884.349305555559</v>
      </c>
      <c r="N589" s="155">
        <v>45884.45416666667</v>
      </c>
      <c r="O589" s="154" t="s">
        <v>2961</v>
      </c>
      <c r="P589" s="154" t="s">
        <v>2988</v>
      </c>
      <c r="Q589" s="154" t="s">
        <v>2978</v>
      </c>
      <c r="R589" s="154" t="s">
        <v>3110</v>
      </c>
      <c r="S589" s="154" t="s">
        <v>2973</v>
      </c>
      <c r="T589" s="180"/>
      <c r="U589" s="154" t="s">
        <v>2965</v>
      </c>
      <c r="V589" s="154" t="s">
        <v>5409</v>
      </c>
      <c r="W589" s="154" t="s">
        <v>2967</v>
      </c>
      <c r="X589" s="154" t="s">
        <v>5410</v>
      </c>
      <c r="Y589" s="154" t="s">
        <v>25</v>
      </c>
      <c r="Z589" s="154" t="s">
        <v>166</v>
      </c>
      <c r="AA589" s="154" t="s">
        <v>401</v>
      </c>
      <c r="AB589" s="154">
        <v>1</v>
      </c>
      <c r="AC589" s="154">
        <v>0</v>
      </c>
      <c r="AD589" s="87">
        <f>IF(W589="SOPORTE_TELEFÓNICO",'BASE LIQUIDACION REDEBAN 2025'!$B$19,IF(W589="ENVÍO",'BASE LIQUIDACION REDEBAN 2025'!$C$2,IF(Y589="TIPO I",'BASE LIQUIDACION REDEBAN 2025'!$C$2,IF(Y589="TIPO II",'BASE LIQUIDACION REDEBAN 2025'!$C$3,IF(Y589="TIPO III",'BASE LIQUIDACION REDEBAN 2025'!$C$4,IF(Y589="TIPO IV",'BASE LIQUIDACION REDEBAN 2025'!$C$5,IF(Z589="AEREO",'BASE LIQUIDACION REDEBAN 2025'!$B$6,'BASE LIQUIDACION REDEBAN 2025'!$C$5)))))))</f>
        <v>65960.072302</v>
      </c>
      <c r="AE589" s="87">
        <f>IF(OR(W589="SOPORTE_TELEFÓNICO",W589="ENVÍO"),0,IF(Y589="TIPO I",'BASE LIQUIDACION REDEBAN 2025'!$B$10,IF(Y589="TIPO II",'BASE LIQUIDACION REDEBAN 2025'!$B$11,IF(Y589="TIPO III",'BASE LIQUIDACION REDEBAN 2025'!$B$12,'BASE LIQUIDACION REDEBAN 2025'!$B$13))))</f>
        <v>75096.394270399993</v>
      </c>
      <c r="AF589" s="87">
        <f t="shared" si="9"/>
        <v>65960.072302</v>
      </c>
      <c r="AG589" s="184"/>
      <c r="AH589" s="184"/>
    </row>
    <row r="590" spans="1:34" s="79" customFormat="1" ht="13.15">
      <c r="A590" s="154" t="s">
        <v>86</v>
      </c>
      <c r="B590" s="154" t="str">
        <f>VLOOKUP(A590,'CENTRO DE COSTOS'!A:D,4,FALSE)</f>
        <v>KEVIN ALEXIS CORZO BUSTOS</v>
      </c>
      <c r="C590" s="154" t="str">
        <f>VLOOKUP(A590,'CENTRO DE COSTOS'!A:D,2,FALSE)</f>
        <v>0004-0007</v>
      </c>
      <c r="D590" s="154">
        <v>73001</v>
      </c>
      <c r="E590" s="154">
        <v>2599568</v>
      </c>
      <c r="F590" s="154">
        <v>62482</v>
      </c>
      <c r="G590" s="154" t="s">
        <v>2958</v>
      </c>
      <c r="H590" s="154" t="s">
        <v>703</v>
      </c>
      <c r="I590" s="154" t="s">
        <v>86</v>
      </c>
      <c r="J590" s="154" t="s">
        <v>5411</v>
      </c>
      <c r="K590" s="154" t="s">
        <v>159</v>
      </c>
      <c r="L590" s="154" t="s">
        <v>5412</v>
      </c>
      <c r="M590" s="155">
        <v>45883.644444444442</v>
      </c>
      <c r="N590" s="155">
        <v>45884.456250000003</v>
      </c>
      <c r="O590" s="154" t="s">
        <v>2961</v>
      </c>
      <c r="P590" s="154" t="s">
        <v>2962</v>
      </c>
      <c r="Q590" s="154" t="s">
        <v>3099</v>
      </c>
      <c r="R590" s="154" t="s">
        <v>2972</v>
      </c>
      <c r="S590" s="154" t="s">
        <v>200</v>
      </c>
      <c r="T590" s="180"/>
      <c r="U590" s="154" t="s">
        <v>2965</v>
      </c>
      <c r="V590" s="154" t="s">
        <v>5413</v>
      </c>
      <c r="W590" s="154" t="s">
        <v>2967</v>
      </c>
      <c r="X590" s="154" t="s">
        <v>5414</v>
      </c>
      <c r="Y590" s="154" t="s">
        <v>25</v>
      </c>
      <c r="Z590" s="154" t="s">
        <v>166</v>
      </c>
      <c r="AA590" s="154" t="s">
        <v>4264</v>
      </c>
      <c r="AB590" s="154">
        <v>1</v>
      </c>
      <c r="AC590" s="154">
        <v>0</v>
      </c>
      <c r="AD590" s="87">
        <f>IF(W590="SOPORTE_TELEFÓNICO",'BASE LIQUIDACION REDEBAN 2025'!$B$19,IF(W590="ENVÍO",'BASE LIQUIDACION REDEBAN 2025'!$C$2,IF(Y590="TIPO I",'BASE LIQUIDACION REDEBAN 2025'!$C$2,IF(Y590="TIPO II",'BASE LIQUIDACION REDEBAN 2025'!$C$3,IF(Y590="TIPO III",'BASE LIQUIDACION REDEBAN 2025'!$C$4,IF(Y590="TIPO IV",'BASE LIQUIDACION REDEBAN 2025'!$C$5,IF(Z590="AEREO",'BASE LIQUIDACION REDEBAN 2025'!$B$6,'BASE LIQUIDACION REDEBAN 2025'!$C$5)))))))</f>
        <v>65960.072302</v>
      </c>
      <c r="AE590" s="87">
        <f>IF(OR(W590="SOPORTE_TELEFÓNICO",W590="ENVÍO"),0,IF(Y590="TIPO I",'BASE LIQUIDACION REDEBAN 2025'!$B$10,IF(Y590="TIPO II",'BASE LIQUIDACION REDEBAN 2025'!$B$11,IF(Y590="TIPO III",'BASE LIQUIDACION REDEBAN 2025'!$B$12,'BASE LIQUIDACION REDEBAN 2025'!$B$13))))</f>
        <v>75096.394270399993</v>
      </c>
      <c r="AF590" s="87">
        <f t="shared" si="9"/>
        <v>65960.072302</v>
      </c>
      <c r="AG590" s="184"/>
      <c r="AH590" s="184"/>
    </row>
    <row r="591" spans="1:34" s="79" customFormat="1" ht="13.15">
      <c r="A591" s="154" t="s">
        <v>90</v>
      </c>
      <c r="B591" s="154" t="str">
        <f>VLOOKUP(A591,'CENTRO DE COSTOS'!A:D,4,FALSE)</f>
        <v>JUAN SEBASTIÁN RÍOS CASTRILLÓN</v>
      </c>
      <c r="C591" s="154" t="str">
        <f>VLOOKUP(A591,'CENTRO DE COSTOS'!A:D,2,FALSE)</f>
        <v>0004-0005</v>
      </c>
      <c r="D591" s="154">
        <v>5001</v>
      </c>
      <c r="E591" s="154">
        <v>2598020</v>
      </c>
      <c r="F591" s="154">
        <v>29112</v>
      </c>
      <c r="G591" s="154" t="s">
        <v>2958</v>
      </c>
      <c r="H591" s="154" t="s">
        <v>197</v>
      </c>
      <c r="I591" s="154" t="s">
        <v>90</v>
      </c>
      <c r="J591" s="154" t="s">
        <v>5415</v>
      </c>
      <c r="K591" s="154" t="s">
        <v>159</v>
      </c>
      <c r="L591" s="154" t="s">
        <v>5416</v>
      </c>
      <c r="M591" s="155">
        <v>45883.487500000003</v>
      </c>
      <c r="N591" s="155">
        <v>45884.462500000001</v>
      </c>
      <c r="O591" s="154" t="s">
        <v>2961</v>
      </c>
      <c r="P591" s="154" t="s">
        <v>2962</v>
      </c>
      <c r="Q591" s="154" t="s">
        <v>3082</v>
      </c>
      <c r="R591" s="154" t="s">
        <v>2972</v>
      </c>
      <c r="S591" s="154" t="s">
        <v>220</v>
      </c>
      <c r="T591" s="180"/>
      <c r="U591" s="154" t="s">
        <v>2965</v>
      </c>
      <c r="V591" s="154" t="s">
        <v>5417</v>
      </c>
      <c r="W591" s="154" t="s">
        <v>2967</v>
      </c>
      <c r="X591" s="154" t="s">
        <v>5418</v>
      </c>
      <c r="Y591" s="154" t="s">
        <v>25</v>
      </c>
      <c r="Z591" s="154" t="s">
        <v>166</v>
      </c>
      <c r="AA591" s="154" t="s">
        <v>209</v>
      </c>
      <c r="AB591" s="154">
        <v>1</v>
      </c>
      <c r="AC591" s="154">
        <v>0</v>
      </c>
      <c r="AD591" s="87">
        <f>IF(W591="SOPORTE_TELEFÓNICO",'BASE LIQUIDACION REDEBAN 2025'!$B$19,IF(W591="ENVÍO",'BASE LIQUIDACION REDEBAN 2025'!$C$2,IF(Y591="TIPO I",'BASE LIQUIDACION REDEBAN 2025'!$C$2,IF(Y591="TIPO II",'BASE LIQUIDACION REDEBAN 2025'!$C$3,IF(Y591="TIPO III",'BASE LIQUIDACION REDEBAN 2025'!$C$4,IF(Y591="TIPO IV",'BASE LIQUIDACION REDEBAN 2025'!$C$5,IF(Z591="AEREO",'BASE LIQUIDACION REDEBAN 2025'!$B$6,'BASE LIQUIDACION REDEBAN 2025'!$C$5)))))))</f>
        <v>65960.072302</v>
      </c>
      <c r="AE591" s="87">
        <f>IF(OR(W591="SOPORTE_TELEFÓNICO",W591="ENVÍO"),0,IF(Y591="TIPO I",'BASE LIQUIDACION REDEBAN 2025'!$B$10,IF(Y591="TIPO II",'BASE LIQUIDACION REDEBAN 2025'!$B$11,IF(Y591="TIPO III",'BASE LIQUIDACION REDEBAN 2025'!$B$12,'BASE LIQUIDACION REDEBAN 2025'!$B$13))))</f>
        <v>75096.394270399993</v>
      </c>
      <c r="AF591" s="87">
        <f t="shared" si="9"/>
        <v>65960.072302</v>
      </c>
      <c r="AG591" s="184"/>
      <c r="AH591" s="184"/>
    </row>
    <row r="592" spans="1:34" s="79" customFormat="1" ht="13.15">
      <c r="A592" s="154" t="s">
        <v>91</v>
      </c>
      <c r="B592" s="154" t="str">
        <f>VLOOKUP(A592,'CENTRO DE COSTOS'!A:D,4,FALSE)</f>
        <v>JOSE MAURICIO HERNANDEZ ROJAS</v>
      </c>
      <c r="C592" s="154" t="str">
        <f>VLOOKUP(A592,'CENTRO DE COSTOS'!A:D,2,FALSE)</f>
        <v>0004-0001</v>
      </c>
      <c r="D592" s="154">
        <v>5250</v>
      </c>
      <c r="E592" s="154">
        <v>2592802</v>
      </c>
      <c r="F592" s="154">
        <v>60043</v>
      </c>
      <c r="G592" s="154" t="s">
        <v>2958</v>
      </c>
      <c r="H592" s="154" t="s">
        <v>197</v>
      </c>
      <c r="I592" s="154" t="s">
        <v>2107</v>
      </c>
      <c r="J592" s="154" t="s">
        <v>5419</v>
      </c>
      <c r="K592" s="154" t="s">
        <v>159</v>
      </c>
      <c r="L592" s="154" t="s">
        <v>5420</v>
      </c>
      <c r="M592" s="155">
        <v>45882.552083333336</v>
      </c>
      <c r="N592" s="155">
        <v>45884.47152777778</v>
      </c>
      <c r="O592" s="154" t="s">
        <v>2961</v>
      </c>
      <c r="P592" s="154" t="s">
        <v>2988</v>
      </c>
      <c r="Q592" s="154" t="s">
        <v>2963</v>
      </c>
      <c r="R592" s="154" t="s">
        <v>3326</v>
      </c>
      <c r="S592" s="154" t="s">
        <v>2973</v>
      </c>
      <c r="T592" s="180"/>
      <c r="U592" s="154" t="s">
        <v>2965</v>
      </c>
      <c r="V592" s="154" t="s">
        <v>5421</v>
      </c>
      <c r="W592" s="154" t="s">
        <v>2967</v>
      </c>
      <c r="X592" s="154" t="s">
        <v>5422</v>
      </c>
      <c r="Y592" s="154" t="s">
        <v>32</v>
      </c>
      <c r="Z592" s="154" t="s">
        <v>166</v>
      </c>
      <c r="AA592" s="154" t="s">
        <v>696</v>
      </c>
      <c r="AB592" s="154">
        <v>1</v>
      </c>
      <c r="AC592" s="154">
        <v>0</v>
      </c>
      <c r="AD592" s="87">
        <f>IF(W592="SOPORTE_TELEFÓNICO",'BASE LIQUIDACION REDEBAN 2025'!$B$19,IF(W592="ENVÍO",'BASE LIQUIDACION REDEBAN 2025'!$C$2,IF(Y592="TIPO I",'BASE LIQUIDACION REDEBAN 2025'!$C$2,IF(Y592="TIPO II",'BASE LIQUIDACION REDEBAN 2025'!$C$3,IF(Y592="TIPO III",'BASE LIQUIDACION REDEBAN 2025'!$C$4,IF(Y592="TIPO IV",'BASE LIQUIDACION REDEBAN 2025'!$C$5,IF(Z592="AEREO",'BASE LIQUIDACION REDEBAN 2025'!$B$6,'BASE LIQUIDACION REDEBAN 2025'!$C$5)))))))</f>
        <v>479588.87655000004</v>
      </c>
      <c r="AE592" s="87">
        <f>IF(OR(W592="SOPORTE_TELEFÓNICO",W592="ENVÍO"),0,IF(Y592="TIPO I",'BASE LIQUIDACION REDEBAN 2025'!$B$10,IF(Y592="TIPO II",'BASE LIQUIDACION REDEBAN 2025'!$B$11,IF(Y592="TIPO III",'BASE LIQUIDACION REDEBAN 2025'!$B$12,'BASE LIQUIDACION REDEBAN 2025'!$B$13))))</f>
        <v>196536.5258152</v>
      </c>
      <c r="AF592" s="87">
        <f t="shared" si="9"/>
        <v>479588.87655000004</v>
      </c>
      <c r="AG592" s="184"/>
      <c r="AH592" s="184"/>
    </row>
    <row r="593" spans="1:34" s="79" customFormat="1" ht="13.15">
      <c r="A593" s="154" t="s">
        <v>91</v>
      </c>
      <c r="B593" s="154" t="str">
        <f>VLOOKUP(A593,'CENTRO DE COSTOS'!A:D,4,FALSE)</f>
        <v>JOSE MAURICIO HERNANDEZ ROJAS</v>
      </c>
      <c r="C593" s="154" t="str">
        <f>VLOOKUP(A593,'CENTRO DE COSTOS'!A:D,2,FALSE)</f>
        <v>0004-0001</v>
      </c>
      <c r="D593" s="154">
        <v>23001</v>
      </c>
      <c r="E593" s="154">
        <v>2599416</v>
      </c>
      <c r="F593" s="154">
        <v>59635</v>
      </c>
      <c r="G593" s="154" t="s">
        <v>2958</v>
      </c>
      <c r="H593" s="154" t="s">
        <v>421</v>
      </c>
      <c r="I593" s="154" t="s">
        <v>91</v>
      </c>
      <c r="J593" s="154" t="s">
        <v>5423</v>
      </c>
      <c r="K593" s="154" t="s">
        <v>159</v>
      </c>
      <c r="L593" s="154" t="s">
        <v>5424</v>
      </c>
      <c r="M593" s="155">
        <v>45883.623611111114</v>
      </c>
      <c r="N593" s="155">
        <v>45884.477083333331</v>
      </c>
      <c r="O593" s="154" t="s">
        <v>2961</v>
      </c>
      <c r="P593" s="154" t="s">
        <v>2962</v>
      </c>
      <c r="Q593" s="154" t="s">
        <v>2978</v>
      </c>
      <c r="R593" s="154" t="s">
        <v>2983</v>
      </c>
      <c r="S593" s="154" t="s">
        <v>2973</v>
      </c>
      <c r="T593" s="180"/>
      <c r="U593" s="154" t="s">
        <v>2965</v>
      </c>
      <c r="V593" s="154" t="s">
        <v>5425</v>
      </c>
      <c r="W593" s="154" t="s">
        <v>2967</v>
      </c>
      <c r="X593" s="154" t="s">
        <v>5426</v>
      </c>
      <c r="Y593" s="154" t="s">
        <v>25</v>
      </c>
      <c r="Z593" s="154" t="s">
        <v>166</v>
      </c>
      <c r="AA593" s="154" t="s">
        <v>2371</v>
      </c>
      <c r="AB593" s="154">
        <v>1</v>
      </c>
      <c r="AC593" s="154">
        <v>0</v>
      </c>
      <c r="AD593" s="87">
        <f>IF(W593="SOPORTE_TELEFÓNICO",'BASE LIQUIDACION REDEBAN 2025'!$B$19,IF(W593="ENVÍO",'BASE LIQUIDACION REDEBAN 2025'!$C$2,IF(Y593="TIPO I",'BASE LIQUIDACION REDEBAN 2025'!$C$2,IF(Y593="TIPO II",'BASE LIQUIDACION REDEBAN 2025'!$C$3,IF(Y593="TIPO III",'BASE LIQUIDACION REDEBAN 2025'!$C$4,IF(Y593="TIPO IV",'BASE LIQUIDACION REDEBAN 2025'!$C$5,IF(Z593="AEREO",'BASE LIQUIDACION REDEBAN 2025'!$B$6,'BASE LIQUIDACION REDEBAN 2025'!$C$5)))))))</f>
        <v>65960.072302</v>
      </c>
      <c r="AE593" s="87">
        <f>IF(OR(W593="SOPORTE_TELEFÓNICO",W593="ENVÍO"),0,IF(Y593="TIPO I",'BASE LIQUIDACION REDEBAN 2025'!$B$10,IF(Y593="TIPO II",'BASE LIQUIDACION REDEBAN 2025'!$B$11,IF(Y593="TIPO III",'BASE LIQUIDACION REDEBAN 2025'!$B$12,'BASE LIQUIDACION REDEBAN 2025'!$B$13))))</f>
        <v>75096.394270399993</v>
      </c>
      <c r="AF593" s="87">
        <f t="shared" si="9"/>
        <v>65960.072302</v>
      </c>
      <c r="AG593" s="184"/>
      <c r="AH593" s="184"/>
    </row>
    <row r="594" spans="1:34" s="79" customFormat="1" ht="13.15">
      <c r="A594" s="154" t="s">
        <v>68</v>
      </c>
      <c r="B594" s="154" t="str">
        <f>VLOOKUP(A594,'CENTRO DE COSTOS'!A:D,4,FALSE)</f>
        <v>WILLIAM ASDRUBAL ROZO ROZO</v>
      </c>
      <c r="C594" s="154" t="str">
        <f>VLOOKUP(A594,'CENTRO DE COSTOS'!A:D,2,FALSE)</f>
        <v>0004-0004</v>
      </c>
      <c r="D594" s="154">
        <v>11001</v>
      </c>
      <c r="E594" s="154">
        <v>2598470</v>
      </c>
      <c r="F594" s="154">
        <v>47416</v>
      </c>
      <c r="G594" s="154" t="s">
        <v>2958</v>
      </c>
      <c r="H594" s="154" t="s">
        <v>470</v>
      </c>
      <c r="I594" s="154" t="s">
        <v>68</v>
      </c>
      <c r="J594" s="154" t="s">
        <v>5427</v>
      </c>
      <c r="K594" s="154" t="s">
        <v>159</v>
      </c>
      <c r="L594" s="154" t="s">
        <v>5428</v>
      </c>
      <c r="M594" s="155">
        <v>45883.54583333333</v>
      </c>
      <c r="N594" s="155">
        <v>45884.521527777775</v>
      </c>
      <c r="O594" s="154" t="s">
        <v>2961</v>
      </c>
      <c r="P594" s="154" t="s">
        <v>2962</v>
      </c>
      <c r="Q594" s="154" t="s">
        <v>3495</v>
      </c>
      <c r="R594" s="154" t="s">
        <v>4731</v>
      </c>
      <c r="S594" s="154" t="s">
        <v>2973</v>
      </c>
      <c r="T594" s="180"/>
      <c r="U594" s="154" t="s">
        <v>2965</v>
      </c>
      <c r="V594" s="154" t="s">
        <v>5429</v>
      </c>
      <c r="W594" s="154" t="s">
        <v>2967</v>
      </c>
      <c r="X594" s="154" t="s">
        <v>5430</v>
      </c>
      <c r="Y594" s="154" t="s">
        <v>25</v>
      </c>
      <c r="Z594" s="154" t="s">
        <v>166</v>
      </c>
      <c r="AA594" s="154" t="s">
        <v>2089</v>
      </c>
      <c r="AB594" s="154">
        <v>1</v>
      </c>
      <c r="AC594" s="154">
        <v>0</v>
      </c>
      <c r="AD594" s="87">
        <f>IF(W594="SOPORTE_TELEFÓNICO",'BASE LIQUIDACION REDEBAN 2025'!$B$19,IF(W594="ENVÍO",'BASE LIQUIDACION REDEBAN 2025'!$C$2,IF(Y594="TIPO I",'BASE LIQUIDACION REDEBAN 2025'!$C$2,IF(Y594="TIPO II",'BASE LIQUIDACION REDEBAN 2025'!$C$3,IF(Y594="TIPO III",'BASE LIQUIDACION REDEBAN 2025'!$C$4,IF(Y594="TIPO IV",'BASE LIQUIDACION REDEBAN 2025'!$C$5,IF(Z594="AEREO",'BASE LIQUIDACION REDEBAN 2025'!$B$6,'BASE LIQUIDACION REDEBAN 2025'!$C$5)))))))</f>
        <v>65960.072302</v>
      </c>
      <c r="AE594" s="87">
        <f>IF(OR(W594="SOPORTE_TELEFÓNICO",W594="ENVÍO"),0,IF(Y594="TIPO I",'BASE LIQUIDACION REDEBAN 2025'!$B$10,IF(Y594="TIPO II",'BASE LIQUIDACION REDEBAN 2025'!$B$11,IF(Y594="TIPO III",'BASE LIQUIDACION REDEBAN 2025'!$B$12,'BASE LIQUIDACION REDEBAN 2025'!$B$13))))</f>
        <v>75096.394270399993</v>
      </c>
      <c r="AF594" s="87">
        <f t="shared" si="9"/>
        <v>65960.072302</v>
      </c>
      <c r="AG594" s="184"/>
      <c r="AH594" s="184"/>
    </row>
    <row r="595" spans="1:34" s="79" customFormat="1" ht="13.15">
      <c r="A595" s="154" t="s">
        <v>96</v>
      </c>
      <c r="B595" s="154" t="str">
        <f>VLOOKUP(A595,'CENTRO DE COSTOS'!A:D,4,FALSE)</f>
        <v>JOSE MAURICIO HERNANDEZ ROJAS</v>
      </c>
      <c r="C595" s="154" t="str">
        <f>VLOOKUP(A595,'CENTRO DE COSTOS'!A:D,2,FALSE)</f>
        <v>0004-0001</v>
      </c>
      <c r="D595" s="154">
        <v>47001</v>
      </c>
      <c r="E595" s="154">
        <v>2594359</v>
      </c>
      <c r="F595" s="154">
        <v>35173</v>
      </c>
      <c r="G595" s="154" t="s">
        <v>2958</v>
      </c>
      <c r="H595" s="154" t="s">
        <v>1896</v>
      </c>
      <c r="I595" s="154" t="s">
        <v>96</v>
      </c>
      <c r="J595" s="154" t="s">
        <v>5431</v>
      </c>
      <c r="K595" s="154" t="s">
        <v>159</v>
      </c>
      <c r="L595" s="154" t="s">
        <v>5432</v>
      </c>
      <c r="M595" s="155">
        <v>45882.69027777778</v>
      </c>
      <c r="N595" s="155">
        <v>45884.522222222222</v>
      </c>
      <c r="O595" s="154" t="s">
        <v>2961</v>
      </c>
      <c r="P595" s="154" t="s">
        <v>2962</v>
      </c>
      <c r="Q595" s="154" t="s">
        <v>3032</v>
      </c>
      <c r="R595" s="154" t="s">
        <v>2972</v>
      </c>
      <c r="S595" s="154" t="s">
        <v>2973</v>
      </c>
      <c r="T595" s="180"/>
      <c r="U595" s="154" t="s">
        <v>2965</v>
      </c>
      <c r="V595" s="154" t="s">
        <v>5433</v>
      </c>
      <c r="W595" s="154" t="s">
        <v>2967</v>
      </c>
      <c r="X595" s="154" t="s">
        <v>5434</v>
      </c>
      <c r="Y595" s="154" t="s">
        <v>25</v>
      </c>
      <c r="Z595" s="154" t="s">
        <v>166</v>
      </c>
      <c r="AA595" s="154" t="s">
        <v>1737</v>
      </c>
      <c r="AB595" s="154">
        <v>1</v>
      </c>
      <c r="AC595" s="154">
        <v>0</v>
      </c>
      <c r="AD595" s="87">
        <f>IF(W595="SOPORTE_TELEFÓNICO",'BASE LIQUIDACION REDEBAN 2025'!$B$19,IF(W595="ENVÍO",'BASE LIQUIDACION REDEBAN 2025'!$C$2,IF(Y595="TIPO I",'BASE LIQUIDACION REDEBAN 2025'!$C$2,IF(Y595="TIPO II",'BASE LIQUIDACION REDEBAN 2025'!$C$3,IF(Y595="TIPO III",'BASE LIQUIDACION REDEBAN 2025'!$C$4,IF(Y595="TIPO IV",'BASE LIQUIDACION REDEBAN 2025'!$C$5,IF(Z595="AEREO",'BASE LIQUIDACION REDEBAN 2025'!$B$6,'BASE LIQUIDACION REDEBAN 2025'!$C$5)))))))</f>
        <v>65960.072302</v>
      </c>
      <c r="AE595" s="87">
        <f>IF(OR(W595="SOPORTE_TELEFÓNICO",W595="ENVÍO"),0,IF(Y595="TIPO I",'BASE LIQUIDACION REDEBAN 2025'!$B$10,IF(Y595="TIPO II",'BASE LIQUIDACION REDEBAN 2025'!$B$11,IF(Y595="TIPO III",'BASE LIQUIDACION REDEBAN 2025'!$B$12,'BASE LIQUIDACION REDEBAN 2025'!$B$13))))</f>
        <v>75096.394270399993</v>
      </c>
      <c r="AF595" s="87">
        <f t="shared" si="9"/>
        <v>65960.072302</v>
      </c>
      <c r="AG595" s="184"/>
      <c r="AH595" s="184"/>
    </row>
    <row r="596" spans="1:34" s="79" customFormat="1" ht="13.15">
      <c r="A596" s="154" t="s">
        <v>97</v>
      </c>
      <c r="B596" s="154" t="str">
        <f>VLOOKUP(A596,'CENTRO DE COSTOS'!A:D,4,FALSE)</f>
        <v>JOSE MAURICIO HERNANDEZ ROJAS</v>
      </c>
      <c r="C596" s="154" t="str">
        <f>VLOOKUP(A596,'CENTRO DE COSTOS'!A:D,2,FALSE)</f>
        <v>0004-0001</v>
      </c>
      <c r="D596" s="154">
        <v>70001</v>
      </c>
      <c r="E596" s="154">
        <v>2597208</v>
      </c>
      <c r="F596" s="154">
        <v>30117</v>
      </c>
      <c r="G596" s="154" t="s">
        <v>2958</v>
      </c>
      <c r="H596" s="154" t="s">
        <v>414</v>
      </c>
      <c r="I596" s="154" t="s">
        <v>97</v>
      </c>
      <c r="J596" s="154" t="s">
        <v>5435</v>
      </c>
      <c r="K596" s="154" t="s">
        <v>159</v>
      </c>
      <c r="L596" s="154" t="s">
        <v>5436</v>
      </c>
      <c r="M596" s="155">
        <v>45883.4375</v>
      </c>
      <c r="N596" s="155">
        <v>45884.52847222222</v>
      </c>
      <c r="O596" s="154" t="s">
        <v>2961</v>
      </c>
      <c r="P596" s="154" t="s">
        <v>2962</v>
      </c>
      <c r="Q596" s="154" t="s">
        <v>3082</v>
      </c>
      <c r="R596" s="154" t="s">
        <v>2972</v>
      </c>
      <c r="S596" s="154" t="s">
        <v>2973</v>
      </c>
      <c r="T596" s="180"/>
      <c r="U596" s="154" t="s">
        <v>2965</v>
      </c>
      <c r="V596" s="154" t="s">
        <v>5437</v>
      </c>
      <c r="W596" s="154" t="s">
        <v>2967</v>
      </c>
      <c r="X596" s="154" t="s">
        <v>5438</v>
      </c>
      <c r="Y596" s="154" t="s">
        <v>25</v>
      </c>
      <c r="Z596" s="154" t="s">
        <v>166</v>
      </c>
      <c r="AA596" s="154" t="s">
        <v>419</v>
      </c>
      <c r="AB596" s="154">
        <v>1</v>
      </c>
      <c r="AC596" s="154">
        <v>0</v>
      </c>
      <c r="AD596" s="87">
        <f>IF(W596="SOPORTE_TELEFÓNICO",'BASE LIQUIDACION REDEBAN 2025'!$B$19,IF(W596="ENVÍO",'BASE LIQUIDACION REDEBAN 2025'!$C$2,IF(Y596="TIPO I",'BASE LIQUIDACION REDEBAN 2025'!$C$2,IF(Y596="TIPO II",'BASE LIQUIDACION REDEBAN 2025'!$C$3,IF(Y596="TIPO III",'BASE LIQUIDACION REDEBAN 2025'!$C$4,IF(Y596="TIPO IV",'BASE LIQUIDACION REDEBAN 2025'!$C$5,IF(Z596="AEREO",'BASE LIQUIDACION REDEBAN 2025'!$B$6,'BASE LIQUIDACION REDEBAN 2025'!$C$5)))))))</f>
        <v>65960.072302</v>
      </c>
      <c r="AE596" s="87">
        <f>IF(OR(W596="SOPORTE_TELEFÓNICO",W596="ENVÍO"),0,IF(Y596="TIPO I",'BASE LIQUIDACION REDEBAN 2025'!$B$10,IF(Y596="TIPO II",'BASE LIQUIDACION REDEBAN 2025'!$B$11,IF(Y596="TIPO III",'BASE LIQUIDACION REDEBAN 2025'!$B$12,'BASE LIQUIDACION REDEBAN 2025'!$B$13))))</f>
        <v>75096.394270399993</v>
      </c>
      <c r="AF596" s="87">
        <f t="shared" si="9"/>
        <v>65960.072302</v>
      </c>
      <c r="AG596" s="184"/>
      <c r="AH596" s="184"/>
    </row>
    <row r="597" spans="1:34" s="79" customFormat="1" ht="13.15">
      <c r="A597" s="154" t="s">
        <v>76</v>
      </c>
      <c r="B597" s="154" t="str">
        <f>VLOOKUP(A597,'CENTRO DE COSTOS'!A:D,4,FALSE)</f>
        <v>DIEGO FERNANDO HENAO CARDONA</v>
      </c>
      <c r="C597" s="154" t="str">
        <f>VLOOKUP(A597,'CENTRO DE COSTOS'!A:D,2,FALSE)</f>
        <v>0004-0003</v>
      </c>
      <c r="D597" s="154">
        <v>76001</v>
      </c>
      <c r="E597" s="154">
        <v>2598742</v>
      </c>
      <c r="F597" s="154">
        <v>74231</v>
      </c>
      <c r="G597" s="154" t="s">
        <v>2958</v>
      </c>
      <c r="H597" s="154" t="s">
        <v>227</v>
      </c>
      <c r="I597" s="154" t="s">
        <v>76</v>
      </c>
      <c r="J597" s="154" t="s">
        <v>5439</v>
      </c>
      <c r="K597" s="154" t="s">
        <v>159</v>
      </c>
      <c r="L597" s="154" t="s">
        <v>5440</v>
      </c>
      <c r="M597" s="155">
        <v>45883.582638888889</v>
      </c>
      <c r="N597" s="155">
        <v>45884.540972222225</v>
      </c>
      <c r="O597" s="154" t="s">
        <v>2961</v>
      </c>
      <c r="P597" s="154" t="s">
        <v>2962</v>
      </c>
      <c r="Q597" s="154" t="s">
        <v>3032</v>
      </c>
      <c r="R597" s="154" t="s">
        <v>3046</v>
      </c>
      <c r="S597" s="154" t="s">
        <v>200</v>
      </c>
      <c r="T597" s="180"/>
      <c r="U597" s="154" t="s">
        <v>2965</v>
      </c>
      <c r="V597" s="154" t="s">
        <v>5441</v>
      </c>
      <c r="W597" s="154" t="s">
        <v>2967</v>
      </c>
      <c r="X597" s="154" t="s">
        <v>5442</v>
      </c>
      <c r="Y597" s="154" t="s">
        <v>25</v>
      </c>
      <c r="Z597" s="154" t="s">
        <v>166</v>
      </c>
      <c r="AA597" s="154" t="s">
        <v>233</v>
      </c>
      <c r="AB597" s="154">
        <v>1</v>
      </c>
      <c r="AC597" s="154">
        <v>0</v>
      </c>
      <c r="AD597" s="87">
        <f>IF(W597="SOPORTE_TELEFÓNICO",'BASE LIQUIDACION REDEBAN 2025'!$B$19,IF(W597="ENVÍO",'BASE LIQUIDACION REDEBAN 2025'!$C$2,IF(Y597="TIPO I",'BASE LIQUIDACION REDEBAN 2025'!$C$2,IF(Y597="TIPO II",'BASE LIQUIDACION REDEBAN 2025'!$C$3,IF(Y597="TIPO III",'BASE LIQUIDACION REDEBAN 2025'!$C$4,IF(Y597="TIPO IV",'BASE LIQUIDACION REDEBAN 2025'!$C$5,IF(Z597="AEREO",'BASE LIQUIDACION REDEBAN 2025'!$B$6,'BASE LIQUIDACION REDEBAN 2025'!$C$5)))))))</f>
        <v>65960.072302</v>
      </c>
      <c r="AE597" s="87">
        <f>IF(OR(W597="SOPORTE_TELEFÓNICO",W597="ENVÍO"),0,IF(Y597="TIPO I",'BASE LIQUIDACION REDEBAN 2025'!$B$10,IF(Y597="TIPO II",'BASE LIQUIDACION REDEBAN 2025'!$B$11,IF(Y597="TIPO III",'BASE LIQUIDACION REDEBAN 2025'!$B$12,'BASE LIQUIDACION REDEBAN 2025'!$B$13))))</f>
        <v>75096.394270399993</v>
      </c>
      <c r="AF597" s="87">
        <f t="shared" si="9"/>
        <v>65960.072302</v>
      </c>
      <c r="AG597" s="184"/>
      <c r="AH597" s="184"/>
    </row>
    <row r="598" spans="1:34" s="79" customFormat="1" ht="13.15">
      <c r="A598" s="154" t="s">
        <v>90</v>
      </c>
      <c r="B598" s="154" t="str">
        <f>VLOOKUP(A598,'CENTRO DE COSTOS'!A:D,4,FALSE)</f>
        <v>JUAN SEBASTIÁN RÍOS CASTRILLÓN</v>
      </c>
      <c r="C598" s="154" t="str">
        <f>VLOOKUP(A598,'CENTRO DE COSTOS'!A:D,2,FALSE)</f>
        <v>0004-0005</v>
      </c>
      <c r="D598" s="154">
        <v>5001</v>
      </c>
      <c r="E598" s="154">
        <v>2599046</v>
      </c>
      <c r="F598" s="154">
        <v>78400</v>
      </c>
      <c r="G598" s="154" t="s">
        <v>2958</v>
      </c>
      <c r="H598" s="154" t="s">
        <v>197</v>
      </c>
      <c r="I598" s="154" t="s">
        <v>90</v>
      </c>
      <c r="J598" s="154" t="s">
        <v>5443</v>
      </c>
      <c r="K598" s="154" t="s">
        <v>159</v>
      </c>
      <c r="L598" s="154" t="s">
        <v>5444</v>
      </c>
      <c r="M598" s="155">
        <v>45883.607638888891</v>
      </c>
      <c r="N598" s="155">
        <v>45884.548611111109</v>
      </c>
      <c r="O598" s="154" t="s">
        <v>2961</v>
      </c>
      <c r="P598" s="154" t="s">
        <v>2962</v>
      </c>
      <c r="Q598" s="154" t="s">
        <v>3046</v>
      </c>
      <c r="R598" s="154" t="s">
        <v>2972</v>
      </c>
      <c r="S598" s="154" t="s">
        <v>2973</v>
      </c>
      <c r="T598" s="180"/>
      <c r="U598" s="154" t="s">
        <v>2965</v>
      </c>
      <c r="V598" s="154" t="s">
        <v>5445</v>
      </c>
      <c r="W598" s="154" t="s">
        <v>2967</v>
      </c>
      <c r="X598" s="154" t="s">
        <v>5446</v>
      </c>
      <c r="Y598" s="154" t="s">
        <v>25</v>
      </c>
      <c r="Z598" s="154" t="s">
        <v>166</v>
      </c>
      <c r="AA598" s="154" t="s">
        <v>689</v>
      </c>
      <c r="AB598" s="154">
        <v>1</v>
      </c>
      <c r="AC598" s="154">
        <v>0</v>
      </c>
      <c r="AD598" s="87">
        <f>IF(W598="SOPORTE_TELEFÓNICO",'BASE LIQUIDACION REDEBAN 2025'!$B$19,IF(W598="ENVÍO",'BASE LIQUIDACION REDEBAN 2025'!$C$2,IF(Y598="TIPO I",'BASE LIQUIDACION REDEBAN 2025'!$C$2,IF(Y598="TIPO II",'BASE LIQUIDACION REDEBAN 2025'!$C$3,IF(Y598="TIPO III",'BASE LIQUIDACION REDEBAN 2025'!$C$4,IF(Y598="TIPO IV",'BASE LIQUIDACION REDEBAN 2025'!$C$5,IF(Z598="AEREO",'BASE LIQUIDACION REDEBAN 2025'!$B$6,'BASE LIQUIDACION REDEBAN 2025'!$C$5)))))))</f>
        <v>65960.072302</v>
      </c>
      <c r="AE598" s="87">
        <f>IF(OR(W598="SOPORTE_TELEFÓNICO",W598="ENVÍO"),0,IF(Y598="TIPO I",'BASE LIQUIDACION REDEBAN 2025'!$B$10,IF(Y598="TIPO II",'BASE LIQUIDACION REDEBAN 2025'!$B$11,IF(Y598="TIPO III",'BASE LIQUIDACION REDEBAN 2025'!$B$12,'BASE LIQUIDACION REDEBAN 2025'!$B$13))))</f>
        <v>75096.394270399993</v>
      </c>
      <c r="AF598" s="87">
        <f t="shared" si="9"/>
        <v>65960.072302</v>
      </c>
      <c r="AG598" s="184"/>
      <c r="AH598" s="184"/>
    </row>
    <row r="599" spans="1:34" s="79" customFormat="1" ht="13.15">
      <c r="A599" s="154" t="s">
        <v>60</v>
      </c>
      <c r="B599" s="154" t="str">
        <f>VLOOKUP(A599,'CENTRO DE COSTOS'!A:D,4,FALSE)</f>
        <v>JUAN SEBASTIÁN RÍOS CASTRILLÓN</v>
      </c>
      <c r="C599" s="154" t="str">
        <f>VLOOKUP(A599,'CENTRO DE COSTOS'!A:D,2,FALSE)</f>
        <v>0004-0005</v>
      </c>
      <c r="D599" s="154">
        <v>5172</v>
      </c>
      <c r="E599" s="154">
        <v>2594045</v>
      </c>
      <c r="F599" s="154">
        <v>44603</v>
      </c>
      <c r="G599" s="154" t="s">
        <v>2958</v>
      </c>
      <c r="H599" s="154" t="s">
        <v>197</v>
      </c>
      <c r="I599" s="154" t="s">
        <v>4064</v>
      </c>
      <c r="J599" s="154" t="s">
        <v>5447</v>
      </c>
      <c r="K599" s="154" t="s">
        <v>159</v>
      </c>
      <c r="L599" s="154" t="s">
        <v>5448</v>
      </c>
      <c r="M599" s="155">
        <v>45882.667361111111</v>
      </c>
      <c r="N599" s="155">
        <v>45884.554861111108</v>
      </c>
      <c r="O599" s="154" t="s">
        <v>2961</v>
      </c>
      <c r="P599" s="154" t="s">
        <v>2962</v>
      </c>
      <c r="Q599" s="154" t="s">
        <v>3099</v>
      </c>
      <c r="R599" s="154" t="s">
        <v>3435</v>
      </c>
      <c r="S599" s="154" t="s">
        <v>200</v>
      </c>
      <c r="T599" s="180"/>
      <c r="U599" s="154" t="s">
        <v>2965</v>
      </c>
      <c r="V599" s="154" t="s">
        <v>5449</v>
      </c>
      <c r="W599" s="154" t="s">
        <v>2967</v>
      </c>
      <c r="X599" s="154" t="s">
        <v>5450</v>
      </c>
      <c r="Y599" s="154" t="s">
        <v>28</v>
      </c>
      <c r="Z599" s="154" t="s">
        <v>166</v>
      </c>
      <c r="AA599" s="154" t="s">
        <v>3186</v>
      </c>
      <c r="AB599" s="154">
        <v>1</v>
      </c>
      <c r="AC599" s="154">
        <v>0</v>
      </c>
      <c r="AD599" s="87">
        <f>IF(W599="SOPORTE_TELEFÓNICO",'BASE LIQUIDACION REDEBAN 2025'!$B$19,IF(W599="ENVÍO",'BASE LIQUIDACION REDEBAN 2025'!$C$2,IF(Y599="TIPO I",'BASE LIQUIDACION REDEBAN 2025'!$C$2,IF(Y599="TIPO II",'BASE LIQUIDACION REDEBAN 2025'!$C$3,IF(Y599="TIPO III",'BASE LIQUIDACION REDEBAN 2025'!$C$4,IF(Y599="TIPO IV",'BASE LIQUIDACION REDEBAN 2025'!$C$5,IF(Z599="AEREO",'BASE LIQUIDACION REDEBAN 2025'!$B$6,'BASE LIQUIDACION REDEBAN 2025'!$C$5)))))))</f>
        <v>144967.87232000002</v>
      </c>
      <c r="AE599" s="87">
        <f>IF(OR(W599="SOPORTE_TELEFÓNICO",W599="ENVÍO"),0,IF(Y599="TIPO I",'BASE LIQUIDACION REDEBAN 2025'!$B$10,IF(Y599="TIPO II",'BASE LIQUIDACION REDEBAN 2025'!$B$11,IF(Y599="TIPO III",'BASE LIQUIDACION REDEBAN 2025'!$B$12,'BASE LIQUIDACION REDEBAN 2025'!$B$13))))</f>
        <v>140395.6348884</v>
      </c>
      <c r="AF599" s="87">
        <f t="shared" si="9"/>
        <v>144967.87232000002</v>
      </c>
      <c r="AG599" s="184"/>
      <c r="AH599" s="184"/>
    </row>
    <row r="600" spans="1:34" s="79" customFormat="1" ht="13.15">
      <c r="A600" s="154" t="s">
        <v>76</v>
      </c>
      <c r="B600" s="154" t="str">
        <f>VLOOKUP(A600,'CENTRO DE COSTOS'!A:D,4,FALSE)</f>
        <v>DIEGO FERNANDO HENAO CARDONA</v>
      </c>
      <c r="C600" s="154" t="str">
        <f>VLOOKUP(A600,'CENTRO DE COSTOS'!A:D,2,FALSE)</f>
        <v>0004-0003</v>
      </c>
      <c r="D600" s="154">
        <v>76001</v>
      </c>
      <c r="E600" s="154">
        <v>2600334</v>
      </c>
      <c r="F600" s="154">
        <v>64041</v>
      </c>
      <c r="G600" s="154" t="s">
        <v>2958</v>
      </c>
      <c r="H600" s="154" t="s">
        <v>227</v>
      </c>
      <c r="I600" s="154" t="s">
        <v>76</v>
      </c>
      <c r="J600" s="154" t="s">
        <v>5451</v>
      </c>
      <c r="K600" s="154" t="s">
        <v>159</v>
      </c>
      <c r="L600" s="154" t="s">
        <v>5452</v>
      </c>
      <c r="M600" s="155">
        <v>45883.709027777775</v>
      </c>
      <c r="N600" s="155">
        <v>45884.561805555553</v>
      </c>
      <c r="O600" s="154" t="s">
        <v>2961</v>
      </c>
      <c r="P600" s="154" t="s">
        <v>2962</v>
      </c>
      <c r="Q600" s="154" t="s">
        <v>2971</v>
      </c>
      <c r="R600" s="154" t="s">
        <v>3027</v>
      </c>
      <c r="S600" s="154" t="s">
        <v>200</v>
      </c>
      <c r="T600" s="180"/>
      <c r="U600" s="154" t="s">
        <v>2965</v>
      </c>
      <c r="V600" s="154" t="s">
        <v>5453</v>
      </c>
      <c r="W600" s="154" t="s">
        <v>2967</v>
      </c>
      <c r="X600" s="154" t="s">
        <v>5454</v>
      </c>
      <c r="Y600" s="154" t="s">
        <v>25</v>
      </c>
      <c r="Z600" s="154" t="s">
        <v>166</v>
      </c>
      <c r="AA600" s="154" t="s">
        <v>1442</v>
      </c>
      <c r="AB600" s="154">
        <v>1</v>
      </c>
      <c r="AC600" s="154">
        <v>0</v>
      </c>
      <c r="AD600" s="87">
        <f>IF(W600="SOPORTE_TELEFÓNICO",'BASE LIQUIDACION REDEBAN 2025'!$B$19,IF(W600="ENVÍO",'BASE LIQUIDACION REDEBAN 2025'!$C$2,IF(Y600="TIPO I",'BASE LIQUIDACION REDEBAN 2025'!$C$2,IF(Y600="TIPO II",'BASE LIQUIDACION REDEBAN 2025'!$C$3,IF(Y600="TIPO III",'BASE LIQUIDACION REDEBAN 2025'!$C$4,IF(Y600="TIPO IV",'BASE LIQUIDACION REDEBAN 2025'!$C$5,IF(Z600="AEREO",'BASE LIQUIDACION REDEBAN 2025'!$B$6,'BASE LIQUIDACION REDEBAN 2025'!$C$5)))))))</f>
        <v>65960.072302</v>
      </c>
      <c r="AE600" s="87">
        <f>IF(OR(W600="SOPORTE_TELEFÓNICO",W600="ENVÍO"),0,IF(Y600="TIPO I",'BASE LIQUIDACION REDEBAN 2025'!$B$10,IF(Y600="TIPO II",'BASE LIQUIDACION REDEBAN 2025'!$B$11,IF(Y600="TIPO III",'BASE LIQUIDACION REDEBAN 2025'!$B$12,'BASE LIQUIDACION REDEBAN 2025'!$B$13))))</f>
        <v>75096.394270399993</v>
      </c>
      <c r="AF600" s="87">
        <f t="shared" si="9"/>
        <v>65960.072302</v>
      </c>
      <c r="AG600" s="184"/>
      <c r="AH600" s="184"/>
    </row>
    <row r="601" spans="1:34" s="79" customFormat="1" ht="13.15">
      <c r="A601" s="154" t="s">
        <v>76</v>
      </c>
      <c r="B601" s="154" t="str">
        <f>VLOOKUP(A601,'CENTRO DE COSTOS'!A:D,4,FALSE)</f>
        <v>DIEGO FERNANDO HENAO CARDONA</v>
      </c>
      <c r="C601" s="154" t="str">
        <f>VLOOKUP(A601,'CENTRO DE COSTOS'!A:D,2,FALSE)</f>
        <v>0004-0003</v>
      </c>
      <c r="D601" s="154">
        <v>76892</v>
      </c>
      <c r="E601" s="154">
        <v>2600352</v>
      </c>
      <c r="F601" s="154">
        <v>11719</v>
      </c>
      <c r="G601" s="154" t="s">
        <v>2958</v>
      </c>
      <c r="H601" s="154" t="s">
        <v>227</v>
      </c>
      <c r="I601" s="154" t="s">
        <v>228</v>
      </c>
      <c r="J601" s="154" t="s">
        <v>228</v>
      </c>
      <c r="K601" s="154" t="s">
        <v>159</v>
      </c>
      <c r="L601" s="154" t="s">
        <v>5455</v>
      </c>
      <c r="M601" s="155">
        <v>45883.717361111114</v>
      </c>
      <c r="N601" s="155">
        <v>45884.567361111112</v>
      </c>
      <c r="O601" s="154" t="s">
        <v>2961</v>
      </c>
      <c r="P601" s="154" t="s">
        <v>2962</v>
      </c>
      <c r="Q601" s="154" t="s">
        <v>3099</v>
      </c>
      <c r="R601" s="154" t="s">
        <v>3115</v>
      </c>
      <c r="S601" s="154" t="s">
        <v>2973</v>
      </c>
      <c r="T601" s="180"/>
      <c r="U601" s="154" t="s">
        <v>2965</v>
      </c>
      <c r="V601" s="154" t="s">
        <v>5456</v>
      </c>
      <c r="W601" s="154" t="s">
        <v>2967</v>
      </c>
      <c r="X601" s="154" t="s">
        <v>5457</v>
      </c>
      <c r="Y601" s="154" t="s">
        <v>25</v>
      </c>
      <c r="Z601" s="154" t="s">
        <v>166</v>
      </c>
      <c r="AA601" s="154" t="s">
        <v>525</v>
      </c>
      <c r="AB601" s="154">
        <v>1</v>
      </c>
      <c r="AC601" s="154">
        <v>0</v>
      </c>
      <c r="AD601" s="87">
        <f>IF(W601="SOPORTE_TELEFÓNICO",'BASE LIQUIDACION REDEBAN 2025'!$B$19,IF(W601="ENVÍO",'BASE LIQUIDACION REDEBAN 2025'!$C$2,IF(Y601="TIPO I",'BASE LIQUIDACION REDEBAN 2025'!$C$2,IF(Y601="TIPO II",'BASE LIQUIDACION REDEBAN 2025'!$C$3,IF(Y601="TIPO III",'BASE LIQUIDACION REDEBAN 2025'!$C$4,IF(Y601="TIPO IV",'BASE LIQUIDACION REDEBAN 2025'!$C$5,IF(Z601="AEREO",'BASE LIQUIDACION REDEBAN 2025'!$B$6,'BASE LIQUIDACION REDEBAN 2025'!$C$5)))))))</f>
        <v>65960.072302</v>
      </c>
      <c r="AE601" s="87">
        <f>IF(OR(W601="SOPORTE_TELEFÓNICO",W601="ENVÍO"),0,IF(Y601="TIPO I",'BASE LIQUIDACION REDEBAN 2025'!$B$10,IF(Y601="TIPO II",'BASE LIQUIDACION REDEBAN 2025'!$B$11,IF(Y601="TIPO III",'BASE LIQUIDACION REDEBAN 2025'!$B$12,'BASE LIQUIDACION REDEBAN 2025'!$B$13))))</f>
        <v>75096.394270399993</v>
      </c>
      <c r="AF601" s="87">
        <f t="shared" si="9"/>
        <v>65960.072302</v>
      </c>
      <c r="AG601" s="184"/>
      <c r="AH601" s="184"/>
    </row>
    <row r="602" spans="1:34" s="79" customFormat="1" ht="13.15">
      <c r="A602" s="154" t="s">
        <v>90</v>
      </c>
      <c r="B602" s="154" t="str">
        <f>VLOOKUP(A602,'CENTRO DE COSTOS'!A:D,4,FALSE)</f>
        <v>JUAN SEBASTIÁN RÍOS CASTRILLÓN</v>
      </c>
      <c r="C602" s="154" t="str">
        <f>VLOOKUP(A602,'CENTRO DE COSTOS'!A:D,2,FALSE)</f>
        <v>0004-0005</v>
      </c>
      <c r="D602" s="154">
        <v>5001</v>
      </c>
      <c r="E602" s="154">
        <v>2599040</v>
      </c>
      <c r="F602" s="154">
        <v>27658</v>
      </c>
      <c r="G602" s="154" t="s">
        <v>2958</v>
      </c>
      <c r="H602" s="154" t="s">
        <v>197</v>
      </c>
      <c r="I602" s="154" t="s">
        <v>90</v>
      </c>
      <c r="J602" s="154" t="s">
        <v>5458</v>
      </c>
      <c r="K602" s="154" t="s">
        <v>159</v>
      </c>
      <c r="L602" s="154" t="s">
        <v>5459</v>
      </c>
      <c r="M602" s="155">
        <v>45883.605555555558</v>
      </c>
      <c r="N602" s="155">
        <v>45884.57916666667</v>
      </c>
      <c r="O602" s="154" t="s">
        <v>2961</v>
      </c>
      <c r="P602" s="154" t="s">
        <v>2962</v>
      </c>
      <c r="Q602" s="154" t="s">
        <v>3183</v>
      </c>
      <c r="R602" s="154" t="s">
        <v>2972</v>
      </c>
      <c r="S602" s="154" t="s">
        <v>200</v>
      </c>
      <c r="T602" s="180"/>
      <c r="U602" s="154" t="s">
        <v>2965</v>
      </c>
      <c r="V602" s="154" t="s">
        <v>5460</v>
      </c>
      <c r="W602" s="154" t="s">
        <v>2967</v>
      </c>
      <c r="X602" s="154" t="s">
        <v>5461</v>
      </c>
      <c r="Y602" s="154" t="s">
        <v>25</v>
      </c>
      <c r="Z602" s="154" t="s">
        <v>166</v>
      </c>
      <c r="AA602" s="154" t="s">
        <v>270</v>
      </c>
      <c r="AB602" s="154">
        <v>1</v>
      </c>
      <c r="AC602" s="154">
        <v>0</v>
      </c>
      <c r="AD602" s="87">
        <f>IF(W602="SOPORTE_TELEFÓNICO",'BASE LIQUIDACION REDEBAN 2025'!$B$19,IF(W602="ENVÍO",'BASE LIQUIDACION REDEBAN 2025'!$C$2,IF(Y602="TIPO I",'BASE LIQUIDACION REDEBAN 2025'!$C$2,IF(Y602="TIPO II",'BASE LIQUIDACION REDEBAN 2025'!$C$3,IF(Y602="TIPO III",'BASE LIQUIDACION REDEBAN 2025'!$C$4,IF(Y602="TIPO IV",'BASE LIQUIDACION REDEBAN 2025'!$C$5,IF(Z602="AEREO",'BASE LIQUIDACION REDEBAN 2025'!$B$6,'BASE LIQUIDACION REDEBAN 2025'!$C$5)))))))</f>
        <v>65960.072302</v>
      </c>
      <c r="AE602" s="87">
        <f>IF(OR(W602="SOPORTE_TELEFÓNICO",W602="ENVÍO"),0,IF(Y602="TIPO I",'BASE LIQUIDACION REDEBAN 2025'!$B$10,IF(Y602="TIPO II",'BASE LIQUIDACION REDEBAN 2025'!$B$11,IF(Y602="TIPO III",'BASE LIQUIDACION REDEBAN 2025'!$B$12,'BASE LIQUIDACION REDEBAN 2025'!$B$13))))</f>
        <v>75096.394270399993</v>
      </c>
      <c r="AF602" s="87">
        <f t="shared" si="9"/>
        <v>65960.072302</v>
      </c>
      <c r="AG602" s="184"/>
      <c r="AH602" s="184"/>
    </row>
    <row r="603" spans="1:34" s="79" customFormat="1" ht="13.15">
      <c r="A603" s="154" t="s">
        <v>68</v>
      </c>
      <c r="B603" s="154" t="str">
        <f>VLOOKUP(A603,'CENTRO DE COSTOS'!A:D,4,FALSE)</f>
        <v>WILLIAM ASDRUBAL ROZO ROZO</v>
      </c>
      <c r="C603" s="154" t="str">
        <f>VLOOKUP(A603,'CENTRO DE COSTOS'!A:D,2,FALSE)</f>
        <v>0004-0004</v>
      </c>
      <c r="D603" s="154">
        <v>11001</v>
      </c>
      <c r="E603" s="154">
        <v>2600376</v>
      </c>
      <c r="F603" s="154">
        <v>26554</v>
      </c>
      <c r="G603" s="154" t="s">
        <v>2958</v>
      </c>
      <c r="H603" s="154" t="s">
        <v>470</v>
      </c>
      <c r="I603" s="154" t="s">
        <v>68</v>
      </c>
      <c r="J603" s="154" t="s">
        <v>5462</v>
      </c>
      <c r="K603" s="154" t="s">
        <v>159</v>
      </c>
      <c r="L603" s="154" t="s">
        <v>5463</v>
      </c>
      <c r="M603" s="155">
        <v>45883.729861111111</v>
      </c>
      <c r="N603" s="155">
        <v>45884.581250000003</v>
      </c>
      <c r="O603" s="154" t="s">
        <v>2961</v>
      </c>
      <c r="P603" s="154" t="s">
        <v>2962</v>
      </c>
      <c r="Q603" s="154" t="s">
        <v>3099</v>
      </c>
      <c r="R603" s="154" t="s">
        <v>3435</v>
      </c>
      <c r="S603" s="154" t="s">
        <v>220</v>
      </c>
      <c r="T603" s="180"/>
      <c r="U603" s="154" t="s">
        <v>2965</v>
      </c>
      <c r="V603" s="154" t="s">
        <v>5464</v>
      </c>
      <c r="W603" s="154" t="s">
        <v>2967</v>
      </c>
      <c r="X603" s="154" t="s">
        <v>5465</v>
      </c>
      <c r="Y603" s="154" t="s">
        <v>25</v>
      </c>
      <c r="Z603" s="154" t="s">
        <v>166</v>
      </c>
      <c r="AA603" s="154" t="s">
        <v>475</v>
      </c>
      <c r="AB603" s="154">
        <v>1</v>
      </c>
      <c r="AC603" s="154">
        <v>0</v>
      </c>
      <c r="AD603" s="87">
        <f>IF(W603="SOPORTE_TELEFÓNICO",'BASE LIQUIDACION REDEBAN 2025'!$B$19,IF(W603="ENVÍO",'BASE LIQUIDACION REDEBAN 2025'!$C$2,IF(Y603="TIPO I",'BASE LIQUIDACION REDEBAN 2025'!$C$2,IF(Y603="TIPO II",'BASE LIQUIDACION REDEBAN 2025'!$C$3,IF(Y603="TIPO III",'BASE LIQUIDACION REDEBAN 2025'!$C$4,IF(Y603="TIPO IV",'BASE LIQUIDACION REDEBAN 2025'!$C$5,IF(Z603="AEREO",'BASE LIQUIDACION REDEBAN 2025'!$B$6,'BASE LIQUIDACION REDEBAN 2025'!$C$5)))))))</f>
        <v>65960.072302</v>
      </c>
      <c r="AE603" s="87">
        <f>IF(OR(W603="SOPORTE_TELEFÓNICO",W603="ENVÍO"),0,IF(Y603="TIPO I",'BASE LIQUIDACION REDEBAN 2025'!$B$10,IF(Y603="TIPO II",'BASE LIQUIDACION REDEBAN 2025'!$B$11,IF(Y603="TIPO III",'BASE LIQUIDACION REDEBAN 2025'!$B$12,'BASE LIQUIDACION REDEBAN 2025'!$B$13))))</f>
        <v>75096.394270399993</v>
      </c>
      <c r="AF603" s="87">
        <f t="shared" si="9"/>
        <v>65960.072302</v>
      </c>
      <c r="AG603" s="184"/>
      <c r="AH603" s="184"/>
    </row>
    <row r="604" spans="1:34" s="79" customFormat="1" ht="13.15">
      <c r="A604" s="154" t="s">
        <v>100</v>
      </c>
      <c r="B604" s="154" t="str">
        <f>VLOOKUP(A604,'CENTRO DE COSTOS'!A:D,4,FALSE)</f>
        <v>KEVIN ALEXIS CORZO BUSTOS</v>
      </c>
      <c r="C604" s="154" t="str">
        <f>VLOOKUP(A604,'CENTRO DE COSTOS'!A:D,2,FALSE)</f>
        <v>0004-0007</v>
      </c>
      <c r="D604" s="154">
        <v>50001</v>
      </c>
      <c r="E604" s="154">
        <v>2601193</v>
      </c>
      <c r="F604" s="154">
        <v>79873</v>
      </c>
      <c r="G604" s="154" t="s">
        <v>2958</v>
      </c>
      <c r="H604" s="154" t="s">
        <v>295</v>
      </c>
      <c r="I604" s="154" t="s">
        <v>100</v>
      </c>
      <c r="J604" s="154" t="s">
        <v>5466</v>
      </c>
      <c r="K604" s="154" t="s">
        <v>159</v>
      </c>
      <c r="L604" s="154" t="s">
        <v>5467</v>
      </c>
      <c r="M604" s="155">
        <v>45884.333333333336</v>
      </c>
      <c r="N604" s="155">
        <v>45884.584027777775</v>
      </c>
      <c r="O604" s="154" t="s">
        <v>2961</v>
      </c>
      <c r="P604" s="154" t="s">
        <v>2962</v>
      </c>
      <c r="Q604" s="154" t="s">
        <v>3099</v>
      </c>
      <c r="R604" s="154" t="s">
        <v>3100</v>
      </c>
      <c r="S604" s="154" t="s">
        <v>2973</v>
      </c>
      <c r="T604" s="180"/>
      <c r="U604" s="154" t="s">
        <v>2965</v>
      </c>
      <c r="V604" s="154" t="s">
        <v>5468</v>
      </c>
      <c r="W604" s="154" t="s">
        <v>3213</v>
      </c>
      <c r="X604" s="154">
        <v>0</v>
      </c>
      <c r="Y604" s="154" t="s">
        <v>25</v>
      </c>
      <c r="Z604" s="154" t="s">
        <v>166</v>
      </c>
      <c r="AA604" s="154" t="s">
        <v>3167</v>
      </c>
      <c r="AB604" s="154">
        <v>0</v>
      </c>
      <c r="AC604" s="154">
        <v>0</v>
      </c>
      <c r="AD604" s="87">
        <f>IF(W604="SOPORTE_TELEFÓNICO",'BASE LIQUIDACION REDEBAN 2025'!$B$19,IF(W604="ENVÍO",'BASE LIQUIDACION REDEBAN 2025'!$C$2,IF(Y604="TIPO I",'BASE LIQUIDACION REDEBAN 2025'!$C$2,IF(Y604="TIPO II",'BASE LIQUIDACION REDEBAN 2025'!$C$3,IF(Y604="TIPO III",'BASE LIQUIDACION REDEBAN 2025'!$C$4,IF(Y604="TIPO IV",'BASE LIQUIDACION REDEBAN 2025'!$C$5,IF(Z604="AEREO",'BASE LIQUIDACION REDEBAN 2025'!$B$6,'BASE LIQUIDACION REDEBAN 2025'!$C$5)))))))</f>
        <v>41241.0800752</v>
      </c>
      <c r="AE604" s="87">
        <f>IF(OR(W604="SOPORTE_TELEFÓNICO",W604="ENVÍO"),0,IF(Y604="TIPO I",'BASE LIQUIDACION REDEBAN 2025'!$B$10,IF(Y604="TIPO II",'BASE LIQUIDACION REDEBAN 2025'!$B$11,IF(Y604="TIPO III",'BASE LIQUIDACION REDEBAN 2025'!$B$12,'BASE LIQUIDACION REDEBAN 2025'!$B$13))))</f>
        <v>0</v>
      </c>
      <c r="AF604" s="87">
        <f t="shared" si="9"/>
        <v>41241.0800752</v>
      </c>
      <c r="AG604" s="184"/>
      <c r="AH604" s="184"/>
    </row>
    <row r="605" spans="1:34" s="79" customFormat="1" ht="13.15">
      <c r="A605" s="154" t="s">
        <v>94</v>
      </c>
      <c r="B605" s="154" t="str">
        <f>VLOOKUP(A605,'CENTRO DE COSTOS'!A:D,4,FALSE)</f>
        <v>DIEGO FERNANDO HENAO CARDONA</v>
      </c>
      <c r="C605" s="154" t="str">
        <f>VLOOKUP(A605,'CENTRO DE COSTOS'!A:D,2,FALSE)</f>
        <v>0004-0002</v>
      </c>
      <c r="D605" s="154">
        <v>66594</v>
      </c>
      <c r="E605" s="154">
        <v>2595124</v>
      </c>
      <c r="F605" s="154">
        <v>22193</v>
      </c>
      <c r="G605" s="154" t="s">
        <v>2958</v>
      </c>
      <c r="H605" s="154" t="s">
        <v>606</v>
      </c>
      <c r="I605" s="154" t="s">
        <v>5469</v>
      </c>
      <c r="J605" s="154" t="s">
        <v>5470</v>
      </c>
      <c r="K605" s="154" t="s">
        <v>159</v>
      </c>
      <c r="L605" s="154" t="s">
        <v>5471</v>
      </c>
      <c r="M605" s="155">
        <v>45883.333333333336</v>
      </c>
      <c r="N605" s="155">
        <v>45884.59375</v>
      </c>
      <c r="O605" s="154" t="s">
        <v>2961</v>
      </c>
      <c r="P605" s="154" t="s">
        <v>2962</v>
      </c>
      <c r="Q605" s="154" t="s">
        <v>3082</v>
      </c>
      <c r="R605" s="154" t="s">
        <v>2972</v>
      </c>
      <c r="S605" s="154" t="s">
        <v>2973</v>
      </c>
      <c r="T605" s="180"/>
      <c r="U605" s="154" t="s">
        <v>2965</v>
      </c>
      <c r="V605" s="154" t="s">
        <v>5472</v>
      </c>
      <c r="W605" s="154" t="s">
        <v>2967</v>
      </c>
      <c r="X605" s="154" t="s">
        <v>5473</v>
      </c>
      <c r="Y605" s="154" t="s">
        <v>28</v>
      </c>
      <c r="Z605" s="154" t="s">
        <v>166</v>
      </c>
      <c r="AA605" s="154" t="s">
        <v>495</v>
      </c>
      <c r="AB605" s="154">
        <v>1</v>
      </c>
      <c r="AC605" s="154">
        <v>0</v>
      </c>
      <c r="AD605" s="87">
        <f>IF(W605="SOPORTE_TELEFÓNICO",'BASE LIQUIDACION REDEBAN 2025'!$B$19,IF(W605="ENVÍO",'BASE LIQUIDACION REDEBAN 2025'!$C$2,IF(Y605="TIPO I",'BASE LIQUIDACION REDEBAN 2025'!$C$2,IF(Y605="TIPO II",'BASE LIQUIDACION REDEBAN 2025'!$C$3,IF(Y605="TIPO III",'BASE LIQUIDACION REDEBAN 2025'!$C$4,IF(Y605="TIPO IV",'BASE LIQUIDACION REDEBAN 2025'!$C$5,IF(Z605="AEREO",'BASE LIQUIDACION REDEBAN 2025'!$B$6,'BASE LIQUIDACION REDEBAN 2025'!$C$5)))))))</f>
        <v>144967.87232000002</v>
      </c>
      <c r="AE605" s="87">
        <f>IF(OR(W605="SOPORTE_TELEFÓNICO",W605="ENVÍO"),0,IF(Y605="TIPO I",'BASE LIQUIDACION REDEBAN 2025'!$B$10,IF(Y605="TIPO II",'BASE LIQUIDACION REDEBAN 2025'!$B$11,IF(Y605="TIPO III",'BASE LIQUIDACION REDEBAN 2025'!$B$12,'BASE LIQUIDACION REDEBAN 2025'!$B$13))))</f>
        <v>140395.6348884</v>
      </c>
      <c r="AF605" s="87">
        <f t="shared" si="9"/>
        <v>144967.87232000002</v>
      </c>
      <c r="AG605" s="184"/>
      <c r="AH605" s="184"/>
    </row>
    <row r="606" spans="1:34" s="79" customFormat="1" ht="13.15">
      <c r="A606" s="154" t="s">
        <v>76</v>
      </c>
      <c r="B606" s="154" t="str">
        <f>VLOOKUP(A606,'CENTRO DE COSTOS'!A:D,4,FALSE)</f>
        <v>DIEGO FERNANDO HENAO CARDONA</v>
      </c>
      <c r="C606" s="154" t="str">
        <f>VLOOKUP(A606,'CENTRO DE COSTOS'!A:D,2,FALSE)</f>
        <v>0004-0003</v>
      </c>
      <c r="D606" s="154">
        <v>76001</v>
      </c>
      <c r="E606" s="154">
        <v>2602147</v>
      </c>
      <c r="F606" s="154">
        <v>10236</v>
      </c>
      <c r="G606" s="154" t="s">
        <v>2958</v>
      </c>
      <c r="H606" s="154" t="s">
        <v>227</v>
      </c>
      <c r="I606" s="154" t="s">
        <v>76</v>
      </c>
      <c r="J606" s="154" t="s">
        <v>5474</v>
      </c>
      <c r="K606" s="154" t="s">
        <v>159</v>
      </c>
      <c r="L606" s="154" t="s">
        <v>5475</v>
      </c>
      <c r="M606" s="155">
        <v>45884.38958333333</v>
      </c>
      <c r="N606" s="155">
        <v>45884.595833333333</v>
      </c>
      <c r="O606" s="154" t="s">
        <v>2961</v>
      </c>
      <c r="P606" s="154" t="s">
        <v>2962</v>
      </c>
      <c r="Q606" s="154" t="s">
        <v>3032</v>
      </c>
      <c r="R606" s="154" t="s">
        <v>3046</v>
      </c>
      <c r="S606" s="154" t="s">
        <v>2973</v>
      </c>
      <c r="T606" s="180"/>
      <c r="U606" s="154" t="s">
        <v>2965</v>
      </c>
      <c r="V606" s="154" t="s">
        <v>5476</v>
      </c>
      <c r="W606" s="154" t="s">
        <v>2967</v>
      </c>
      <c r="X606" s="154" t="s">
        <v>5477</v>
      </c>
      <c r="Y606" s="154" t="s">
        <v>25</v>
      </c>
      <c r="Z606" s="154" t="s">
        <v>166</v>
      </c>
      <c r="AA606" s="154" t="s">
        <v>1442</v>
      </c>
      <c r="AB606" s="154">
        <v>1</v>
      </c>
      <c r="AC606" s="154">
        <v>0</v>
      </c>
      <c r="AD606" s="87">
        <f>IF(W606="SOPORTE_TELEFÓNICO",'BASE LIQUIDACION REDEBAN 2025'!$B$19,IF(W606="ENVÍO",'BASE LIQUIDACION REDEBAN 2025'!$C$2,IF(Y606="TIPO I",'BASE LIQUIDACION REDEBAN 2025'!$C$2,IF(Y606="TIPO II",'BASE LIQUIDACION REDEBAN 2025'!$C$3,IF(Y606="TIPO III",'BASE LIQUIDACION REDEBAN 2025'!$C$4,IF(Y606="TIPO IV",'BASE LIQUIDACION REDEBAN 2025'!$C$5,IF(Z606="AEREO",'BASE LIQUIDACION REDEBAN 2025'!$B$6,'BASE LIQUIDACION REDEBAN 2025'!$C$5)))))))</f>
        <v>65960.072302</v>
      </c>
      <c r="AE606" s="87">
        <f>IF(OR(W606="SOPORTE_TELEFÓNICO",W606="ENVÍO"),0,IF(Y606="TIPO I",'BASE LIQUIDACION REDEBAN 2025'!$B$10,IF(Y606="TIPO II",'BASE LIQUIDACION REDEBAN 2025'!$B$11,IF(Y606="TIPO III",'BASE LIQUIDACION REDEBAN 2025'!$B$12,'BASE LIQUIDACION REDEBAN 2025'!$B$13))))</f>
        <v>75096.394270399993</v>
      </c>
      <c r="AF606" s="87">
        <f t="shared" si="9"/>
        <v>65960.072302</v>
      </c>
      <c r="AG606" s="184"/>
      <c r="AH606" s="184"/>
    </row>
    <row r="607" spans="1:34" s="79" customFormat="1" ht="13.15">
      <c r="A607" s="154" t="s">
        <v>76</v>
      </c>
      <c r="B607" s="154" t="str">
        <f>VLOOKUP(A607,'CENTRO DE COSTOS'!A:D,4,FALSE)</f>
        <v>DIEGO FERNANDO HENAO CARDONA</v>
      </c>
      <c r="C607" s="154" t="str">
        <f>VLOOKUP(A607,'CENTRO DE COSTOS'!A:D,2,FALSE)</f>
        <v>0004-0003</v>
      </c>
      <c r="D607" s="154">
        <v>76520</v>
      </c>
      <c r="E607" s="154">
        <v>2602459</v>
      </c>
      <c r="F607" s="154">
        <v>80037</v>
      </c>
      <c r="G607" s="154" t="s">
        <v>2958</v>
      </c>
      <c r="H607" s="154" t="s">
        <v>227</v>
      </c>
      <c r="I607" s="154" t="s">
        <v>1403</v>
      </c>
      <c r="J607" s="154" t="s">
        <v>5478</v>
      </c>
      <c r="K607" s="154" t="s">
        <v>159</v>
      </c>
      <c r="L607" s="154" t="s">
        <v>5479</v>
      </c>
      <c r="M607" s="155">
        <v>45884.40347222222</v>
      </c>
      <c r="N607" s="155">
        <v>45884.597222222219</v>
      </c>
      <c r="O607" s="154" t="s">
        <v>2961</v>
      </c>
      <c r="P607" s="154" t="s">
        <v>2962</v>
      </c>
      <c r="Q607" s="154" t="s">
        <v>3099</v>
      </c>
      <c r="R607" s="154" t="s">
        <v>2972</v>
      </c>
      <c r="S607" s="154" t="s">
        <v>2973</v>
      </c>
      <c r="T607" s="180"/>
      <c r="U607" s="154" t="s">
        <v>2965</v>
      </c>
      <c r="V607" s="154" t="s">
        <v>5480</v>
      </c>
      <c r="W607" s="154" t="s">
        <v>3213</v>
      </c>
      <c r="X607" s="154">
        <v>0</v>
      </c>
      <c r="Y607" s="154" t="s">
        <v>25</v>
      </c>
      <c r="Z607" s="154" t="s">
        <v>166</v>
      </c>
      <c r="AA607" s="154" t="s">
        <v>1442</v>
      </c>
      <c r="AB607" s="154">
        <v>0</v>
      </c>
      <c r="AC607" s="154">
        <v>0</v>
      </c>
      <c r="AD607" s="87">
        <f>IF(W607="SOPORTE_TELEFÓNICO",'BASE LIQUIDACION REDEBAN 2025'!$B$19,IF(W607="ENVÍO",'BASE LIQUIDACION REDEBAN 2025'!$C$2,IF(Y607="TIPO I",'BASE LIQUIDACION REDEBAN 2025'!$C$2,IF(Y607="TIPO II",'BASE LIQUIDACION REDEBAN 2025'!$C$3,IF(Y607="TIPO III",'BASE LIQUIDACION REDEBAN 2025'!$C$4,IF(Y607="TIPO IV",'BASE LIQUIDACION REDEBAN 2025'!$C$5,IF(Z607="AEREO",'BASE LIQUIDACION REDEBAN 2025'!$B$6,'BASE LIQUIDACION REDEBAN 2025'!$C$5)))))))</f>
        <v>41241.0800752</v>
      </c>
      <c r="AE607" s="87">
        <f>IF(OR(W607="SOPORTE_TELEFÓNICO",W607="ENVÍO"),0,IF(Y607="TIPO I",'BASE LIQUIDACION REDEBAN 2025'!$B$10,IF(Y607="TIPO II",'BASE LIQUIDACION REDEBAN 2025'!$B$11,IF(Y607="TIPO III",'BASE LIQUIDACION REDEBAN 2025'!$B$12,'BASE LIQUIDACION REDEBAN 2025'!$B$13))))</f>
        <v>0</v>
      </c>
      <c r="AF607" s="87">
        <f t="shared" si="9"/>
        <v>41241.0800752</v>
      </c>
      <c r="AG607" s="184"/>
      <c r="AH607" s="184"/>
    </row>
    <row r="608" spans="1:34" s="79" customFormat="1" ht="13.15">
      <c r="A608" s="154" t="s">
        <v>80</v>
      </c>
      <c r="B608" s="154" t="str">
        <f>VLOOKUP(A608,'CENTRO DE COSTOS'!A:D,4,FALSE)</f>
        <v>JOSE MAURICIO HERNANDEZ ROJAS</v>
      </c>
      <c r="C608" s="154" t="str">
        <f>VLOOKUP(A608,'CENTRO DE COSTOS'!A:D,2,FALSE)</f>
        <v>0004-0001</v>
      </c>
      <c r="D608" s="154">
        <v>13001</v>
      </c>
      <c r="E608" s="154">
        <v>2602386</v>
      </c>
      <c r="F608" s="154">
        <v>32949</v>
      </c>
      <c r="G608" s="154" t="s">
        <v>2958</v>
      </c>
      <c r="H608" s="154" t="s">
        <v>303</v>
      </c>
      <c r="I608" s="154" t="s">
        <v>80</v>
      </c>
      <c r="J608" s="154" t="s">
        <v>5481</v>
      </c>
      <c r="K608" s="154" t="s">
        <v>159</v>
      </c>
      <c r="L608" s="154" t="s">
        <v>5482</v>
      </c>
      <c r="M608" s="155">
        <v>45884.405555555553</v>
      </c>
      <c r="N608" s="155">
        <v>45884.599305555559</v>
      </c>
      <c r="O608" s="154" t="s">
        <v>2961</v>
      </c>
      <c r="P608" s="154" t="s">
        <v>2962</v>
      </c>
      <c r="Q608" s="154" t="s">
        <v>3183</v>
      </c>
      <c r="R608" s="154" t="s">
        <v>3376</v>
      </c>
      <c r="S608" s="154" t="s">
        <v>2973</v>
      </c>
      <c r="T608" s="180"/>
      <c r="U608" s="154" t="s">
        <v>2965</v>
      </c>
      <c r="V608" s="154" t="s">
        <v>5483</v>
      </c>
      <c r="W608" s="154" t="s">
        <v>2967</v>
      </c>
      <c r="X608" s="154" t="s">
        <v>5484</v>
      </c>
      <c r="Y608" s="154" t="s">
        <v>25</v>
      </c>
      <c r="Z608" s="154" t="s">
        <v>166</v>
      </c>
      <c r="AA608" s="154" t="s">
        <v>452</v>
      </c>
      <c r="AB608" s="154">
        <v>1</v>
      </c>
      <c r="AC608" s="154">
        <v>0</v>
      </c>
      <c r="AD608" s="87">
        <f>IF(W608="SOPORTE_TELEFÓNICO",'BASE LIQUIDACION REDEBAN 2025'!$B$19,IF(W608="ENVÍO",'BASE LIQUIDACION REDEBAN 2025'!$C$2,IF(Y608="TIPO I",'BASE LIQUIDACION REDEBAN 2025'!$C$2,IF(Y608="TIPO II",'BASE LIQUIDACION REDEBAN 2025'!$C$3,IF(Y608="TIPO III",'BASE LIQUIDACION REDEBAN 2025'!$C$4,IF(Y608="TIPO IV",'BASE LIQUIDACION REDEBAN 2025'!$C$5,IF(Z608="AEREO",'BASE LIQUIDACION REDEBAN 2025'!$B$6,'BASE LIQUIDACION REDEBAN 2025'!$C$5)))))))</f>
        <v>65960.072302</v>
      </c>
      <c r="AE608" s="87">
        <f>IF(OR(W608="SOPORTE_TELEFÓNICO",W608="ENVÍO"),0,IF(Y608="TIPO I",'BASE LIQUIDACION REDEBAN 2025'!$B$10,IF(Y608="TIPO II",'BASE LIQUIDACION REDEBAN 2025'!$B$11,IF(Y608="TIPO III",'BASE LIQUIDACION REDEBAN 2025'!$B$12,'BASE LIQUIDACION REDEBAN 2025'!$B$13))))</f>
        <v>75096.394270399993</v>
      </c>
      <c r="AF608" s="87">
        <f t="shared" si="9"/>
        <v>65960.072302</v>
      </c>
      <c r="AG608" s="184"/>
      <c r="AH608" s="184"/>
    </row>
    <row r="609" spans="1:34" s="79" customFormat="1" ht="13.15">
      <c r="A609" s="154" t="s">
        <v>68</v>
      </c>
      <c r="B609" s="154" t="str">
        <f>VLOOKUP(A609,'CENTRO DE COSTOS'!A:D,4,FALSE)</f>
        <v>WILLIAM ASDRUBAL ROZO ROZO</v>
      </c>
      <c r="C609" s="154" t="str">
        <f>VLOOKUP(A609,'CENTRO DE COSTOS'!A:D,2,FALSE)</f>
        <v>0004-0004</v>
      </c>
      <c r="D609" s="154">
        <v>11001</v>
      </c>
      <c r="E609" s="154">
        <v>2599078</v>
      </c>
      <c r="F609" s="154">
        <v>27970</v>
      </c>
      <c r="G609" s="154" t="s">
        <v>2958</v>
      </c>
      <c r="H609" s="154" t="s">
        <v>470</v>
      </c>
      <c r="I609" s="154" t="s">
        <v>68</v>
      </c>
      <c r="J609" s="154" t="s">
        <v>3284</v>
      </c>
      <c r="K609" s="154" t="s">
        <v>159</v>
      </c>
      <c r="L609" s="154" t="s">
        <v>5485</v>
      </c>
      <c r="M609" s="155">
        <v>45883.613888888889</v>
      </c>
      <c r="N609" s="155">
        <v>45884.601388888892</v>
      </c>
      <c r="O609" s="154" t="s">
        <v>2961</v>
      </c>
      <c r="P609" s="154" t="s">
        <v>2962</v>
      </c>
      <c r="Q609" s="154" t="s">
        <v>3006</v>
      </c>
      <c r="R609" s="154" t="s">
        <v>3155</v>
      </c>
      <c r="S609" s="154" t="s">
        <v>220</v>
      </c>
      <c r="T609" s="180"/>
      <c r="U609" s="154" t="s">
        <v>2965</v>
      </c>
      <c r="V609" s="154" t="s">
        <v>5486</v>
      </c>
      <c r="W609" s="154" t="s">
        <v>2967</v>
      </c>
      <c r="X609" s="154" t="s">
        <v>5487</v>
      </c>
      <c r="Y609" s="154" t="s">
        <v>25</v>
      </c>
      <c r="Z609" s="154" t="s">
        <v>166</v>
      </c>
      <c r="AA609" s="154" t="s">
        <v>877</v>
      </c>
      <c r="AB609" s="154">
        <v>1</v>
      </c>
      <c r="AC609" s="154">
        <v>0</v>
      </c>
      <c r="AD609" s="87">
        <f>IF(W609="SOPORTE_TELEFÓNICO",'BASE LIQUIDACION REDEBAN 2025'!$B$19,IF(W609="ENVÍO",'BASE LIQUIDACION REDEBAN 2025'!$C$2,IF(Y609="TIPO I",'BASE LIQUIDACION REDEBAN 2025'!$C$2,IF(Y609="TIPO II",'BASE LIQUIDACION REDEBAN 2025'!$C$3,IF(Y609="TIPO III",'BASE LIQUIDACION REDEBAN 2025'!$C$4,IF(Y609="TIPO IV",'BASE LIQUIDACION REDEBAN 2025'!$C$5,IF(Z609="AEREO",'BASE LIQUIDACION REDEBAN 2025'!$B$6,'BASE LIQUIDACION REDEBAN 2025'!$C$5)))))))</f>
        <v>65960.072302</v>
      </c>
      <c r="AE609" s="87">
        <f>IF(OR(W609="SOPORTE_TELEFÓNICO",W609="ENVÍO"),0,IF(Y609="TIPO I",'BASE LIQUIDACION REDEBAN 2025'!$B$10,IF(Y609="TIPO II",'BASE LIQUIDACION REDEBAN 2025'!$B$11,IF(Y609="TIPO III",'BASE LIQUIDACION REDEBAN 2025'!$B$12,'BASE LIQUIDACION REDEBAN 2025'!$B$13))))</f>
        <v>75096.394270399993</v>
      </c>
      <c r="AF609" s="87">
        <f t="shared" si="9"/>
        <v>65960.072302</v>
      </c>
      <c r="AG609" s="184"/>
      <c r="AH609" s="184"/>
    </row>
    <row r="610" spans="1:34" s="79" customFormat="1" ht="13.15">
      <c r="A610" s="154" t="s">
        <v>64</v>
      </c>
      <c r="B610" s="154" t="str">
        <f>VLOOKUP(A610,'CENTRO DE COSTOS'!A:D,4,FALSE)</f>
        <v>JOSE MAURICIO HERNANDEZ ROJAS</v>
      </c>
      <c r="C610" s="154" t="str">
        <f>VLOOKUP(A610,'CENTRO DE COSTOS'!A:D,2,FALSE)</f>
        <v>0004-0001</v>
      </c>
      <c r="D610" s="154">
        <v>8436</v>
      </c>
      <c r="E610" s="154">
        <v>2598025</v>
      </c>
      <c r="F610" s="154">
        <v>47498</v>
      </c>
      <c r="G610" s="154" t="s">
        <v>2958</v>
      </c>
      <c r="H610" s="154" t="s">
        <v>389</v>
      </c>
      <c r="I610" s="154" t="s">
        <v>5488</v>
      </c>
      <c r="J610" s="154" t="s">
        <v>5489</v>
      </c>
      <c r="K610" s="154" t="s">
        <v>159</v>
      </c>
      <c r="L610" s="154" t="s">
        <v>5490</v>
      </c>
      <c r="M610" s="155">
        <v>45883.486111111109</v>
      </c>
      <c r="N610" s="155">
        <v>45884.606944444444</v>
      </c>
      <c r="O610" s="154" t="s">
        <v>2961</v>
      </c>
      <c r="P610" s="154" t="s">
        <v>2962</v>
      </c>
      <c r="Q610" s="154" t="s">
        <v>3183</v>
      </c>
      <c r="R610" s="154" t="s">
        <v>2972</v>
      </c>
      <c r="S610" s="154" t="s">
        <v>200</v>
      </c>
      <c r="T610" s="180"/>
      <c r="U610" s="154" t="s">
        <v>2965</v>
      </c>
      <c r="V610" s="154" t="s">
        <v>5491</v>
      </c>
      <c r="W610" s="154" t="s">
        <v>2967</v>
      </c>
      <c r="X610" s="154" t="s">
        <v>5492</v>
      </c>
      <c r="Y610" s="154" t="s">
        <v>28</v>
      </c>
      <c r="Z610" s="154" t="s">
        <v>166</v>
      </c>
      <c r="AA610" s="154" t="s">
        <v>1093</v>
      </c>
      <c r="AB610" s="154">
        <v>1</v>
      </c>
      <c r="AC610" s="154">
        <v>0</v>
      </c>
      <c r="AD610" s="87">
        <f>IF(W610="SOPORTE_TELEFÓNICO",'BASE LIQUIDACION REDEBAN 2025'!$B$19,IF(W610="ENVÍO",'BASE LIQUIDACION REDEBAN 2025'!$C$2,IF(Y610="TIPO I",'BASE LIQUIDACION REDEBAN 2025'!$C$2,IF(Y610="TIPO II",'BASE LIQUIDACION REDEBAN 2025'!$C$3,IF(Y610="TIPO III",'BASE LIQUIDACION REDEBAN 2025'!$C$4,IF(Y610="TIPO IV",'BASE LIQUIDACION REDEBAN 2025'!$C$5,IF(Z610="AEREO",'BASE LIQUIDACION REDEBAN 2025'!$B$6,'BASE LIQUIDACION REDEBAN 2025'!$C$5)))))))</f>
        <v>144967.87232000002</v>
      </c>
      <c r="AE610" s="87">
        <f>IF(OR(W610="SOPORTE_TELEFÓNICO",W610="ENVÍO"),0,IF(Y610="TIPO I",'BASE LIQUIDACION REDEBAN 2025'!$B$10,IF(Y610="TIPO II",'BASE LIQUIDACION REDEBAN 2025'!$B$11,IF(Y610="TIPO III",'BASE LIQUIDACION REDEBAN 2025'!$B$12,'BASE LIQUIDACION REDEBAN 2025'!$B$13))))</f>
        <v>140395.6348884</v>
      </c>
      <c r="AF610" s="87">
        <f t="shared" si="9"/>
        <v>144967.87232000002</v>
      </c>
      <c r="AG610" s="184"/>
      <c r="AH610" s="184"/>
    </row>
    <row r="611" spans="1:34" s="79" customFormat="1" ht="13.15">
      <c r="A611" s="154" t="s">
        <v>68</v>
      </c>
      <c r="B611" s="154" t="str">
        <f>VLOOKUP(A611,'CENTRO DE COSTOS'!A:D,4,FALSE)</f>
        <v>WILLIAM ASDRUBAL ROZO ROZO</v>
      </c>
      <c r="C611" s="154" t="str">
        <f>VLOOKUP(A611,'CENTRO DE COSTOS'!A:D,2,FALSE)</f>
        <v>0004-0004</v>
      </c>
      <c r="D611" s="154">
        <v>25430</v>
      </c>
      <c r="E611" s="154">
        <v>2598066</v>
      </c>
      <c r="F611" s="154">
        <v>78086</v>
      </c>
      <c r="G611" s="154" t="s">
        <v>2958</v>
      </c>
      <c r="H611" s="154" t="s">
        <v>470</v>
      </c>
      <c r="I611" s="154" t="s">
        <v>2682</v>
      </c>
      <c r="J611" s="154" t="s">
        <v>5493</v>
      </c>
      <c r="K611" s="154" t="s">
        <v>159</v>
      </c>
      <c r="L611" s="154" t="s">
        <v>5494</v>
      </c>
      <c r="M611" s="155">
        <v>45883.492361111108</v>
      </c>
      <c r="N611" s="155">
        <v>45884.609027777777</v>
      </c>
      <c r="O611" s="154" t="s">
        <v>2961</v>
      </c>
      <c r="P611" s="154" t="s">
        <v>2962</v>
      </c>
      <c r="Q611" s="154" t="s">
        <v>3076</v>
      </c>
      <c r="R611" s="154" t="s">
        <v>3076</v>
      </c>
      <c r="S611" s="154" t="s">
        <v>2973</v>
      </c>
      <c r="T611" s="180"/>
      <c r="U611" s="154" t="s">
        <v>2965</v>
      </c>
      <c r="V611" s="154" t="s">
        <v>5495</v>
      </c>
      <c r="W611" s="154" t="s">
        <v>2967</v>
      </c>
      <c r="X611" s="154" t="s">
        <v>5496</v>
      </c>
      <c r="Y611" s="154" t="s">
        <v>28</v>
      </c>
      <c r="Z611" s="154" t="s">
        <v>166</v>
      </c>
      <c r="AA611" s="154" t="s">
        <v>599</v>
      </c>
      <c r="AB611" s="154">
        <v>1</v>
      </c>
      <c r="AC611" s="154">
        <v>0</v>
      </c>
      <c r="AD611" s="87">
        <f>IF(W611="SOPORTE_TELEFÓNICO",'BASE LIQUIDACION REDEBAN 2025'!$B$19,IF(W611="ENVÍO",'BASE LIQUIDACION REDEBAN 2025'!$C$2,IF(Y611="TIPO I",'BASE LIQUIDACION REDEBAN 2025'!$C$2,IF(Y611="TIPO II",'BASE LIQUIDACION REDEBAN 2025'!$C$3,IF(Y611="TIPO III",'BASE LIQUIDACION REDEBAN 2025'!$C$4,IF(Y611="TIPO IV",'BASE LIQUIDACION REDEBAN 2025'!$C$5,IF(Z611="AEREO",'BASE LIQUIDACION REDEBAN 2025'!$B$6,'BASE LIQUIDACION REDEBAN 2025'!$C$5)))))))</f>
        <v>144967.87232000002</v>
      </c>
      <c r="AE611" s="87">
        <f>IF(OR(W611="SOPORTE_TELEFÓNICO",W611="ENVÍO"),0,IF(Y611="TIPO I",'BASE LIQUIDACION REDEBAN 2025'!$B$10,IF(Y611="TIPO II",'BASE LIQUIDACION REDEBAN 2025'!$B$11,IF(Y611="TIPO III",'BASE LIQUIDACION REDEBAN 2025'!$B$12,'BASE LIQUIDACION REDEBAN 2025'!$B$13))))</f>
        <v>140395.6348884</v>
      </c>
      <c r="AF611" s="87">
        <f t="shared" si="9"/>
        <v>144967.87232000002</v>
      </c>
      <c r="AG611" s="184"/>
      <c r="AH611" s="184"/>
    </row>
    <row r="612" spans="1:34" s="79" customFormat="1" ht="13.15">
      <c r="A612" s="154" t="s">
        <v>93</v>
      </c>
      <c r="B612" s="154" t="str">
        <f>VLOOKUP(A612,'CENTRO DE COSTOS'!A:D,4,FALSE)</f>
        <v>DIEGO FERNANDO HENAO CARDONA</v>
      </c>
      <c r="C612" s="154" t="str">
        <f>VLOOKUP(A612,'CENTRO DE COSTOS'!A:D,2,FALSE)</f>
        <v>0004-0003</v>
      </c>
      <c r="D612" s="154">
        <v>52323</v>
      </c>
      <c r="E612" s="154">
        <v>2600832</v>
      </c>
      <c r="F612" s="154">
        <v>68969</v>
      </c>
      <c r="G612" s="154" t="s">
        <v>2958</v>
      </c>
      <c r="H612" s="154" t="s">
        <v>174</v>
      </c>
      <c r="I612" s="154" t="s">
        <v>5497</v>
      </c>
      <c r="J612" s="154" t="s">
        <v>5498</v>
      </c>
      <c r="K612" s="154" t="s">
        <v>159</v>
      </c>
      <c r="L612" s="154" t="s">
        <v>5499</v>
      </c>
      <c r="M612" s="155">
        <v>45884.333333333336</v>
      </c>
      <c r="N612" s="155">
        <v>45884.611805555556</v>
      </c>
      <c r="O612" s="154" t="s">
        <v>2961</v>
      </c>
      <c r="P612" s="154" t="s">
        <v>2962</v>
      </c>
      <c r="Q612" s="154" t="s">
        <v>3099</v>
      </c>
      <c r="R612" s="154" t="s">
        <v>3435</v>
      </c>
      <c r="S612" s="154" t="s">
        <v>2973</v>
      </c>
      <c r="T612" s="180"/>
      <c r="U612" s="154" t="s">
        <v>2965</v>
      </c>
      <c r="V612" s="154" t="s">
        <v>5500</v>
      </c>
      <c r="W612" s="154" t="s">
        <v>3213</v>
      </c>
      <c r="X612" s="154">
        <v>0</v>
      </c>
      <c r="Y612" s="154" t="s">
        <v>28</v>
      </c>
      <c r="Z612" s="154" t="s">
        <v>166</v>
      </c>
      <c r="AA612" s="154" t="s">
        <v>3668</v>
      </c>
      <c r="AB612" s="154">
        <v>0</v>
      </c>
      <c r="AC612" s="154">
        <v>0</v>
      </c>
      <c r="AD612" s="87">
        <f>IF(W612="SOPORTE_TELEFÓNICO",'BASE LIQUIDACION REDEBAN 2025'!$B$19,IF(W612="ENVÍO",'BASE LIQUIDACION REDEBAN 2025'!$C$2,IF(Y612="TIPO I",'BASE LIQUIDACION REDEBAN 2025'!$C$2,IF(Y612="TIPO II",'BASE LIQUIDACION REDEBAN 2025'!$C$3,IF(Y612="TIPO III",'BASE LIQUIDACION REDEBAN 2025'!$C$4,IF(Y612="TIPO IV",'BASE LIQUIDACION REDEBAN 2025'!$C$5,IF(Z612="AEREO",'BASE LIQUIDACION REDEBAN 2025'!$B$6,'BASE LIQUIDACION REDEBAN 2025'!$C$5)))))))</f>
        <v>41241.0800752</v>
      </c>
      <c r="AE612" s="87">
        <f>IF(OR(W612="SOPORTE_TELEFÓNICO",W612="ENVÍO"),0,IF(Y612="TIPO I",'BASE LIQUIDACION REDEBAN 2025'!$B$10,IF(Y612="TIPO II",'BASE LIQUIDACION REDEBAN 2025'!$B$11,IF(Y612="TIPO III",'BASE LIQUIDACION REDEBAN 2025'!$B$12,'BASE LIQUIDACION REDEBAN 2025'!$B$13))))</f>
        <v>0</v>
      </c>
      <c r="AF612" s="87">
        <f t="shared" si="9"/>
        <v>41241.0800752</v>
      </c>
      <c r="AG612" s="184"/>
      <c r="AH612" s="184"/>
    </row>
    <row r="613" spans="1:34" s="79" customFormat="1" ht="13.15">
      <c r="A613" s="154" t="s">
        <v>92</v>
      </c>
      <c r="B613" s="154" t="str">
        <f>VLOOKUP(A613,'CENTRO DE COSTOS'!A:D,4,FALSE)</f>
        <v>KEVIN ALEXIS CORZO BUSTOS</v>
      </c>
      <c r="C613" s="154" t="str">
        <f>VLOOKUP(A613,'CENTRO DE COSTOS'!A:D,2,FALSE)</f>
        <v>0004-0007</v>
      </c>
      <c r="D613" s="154">
        <v>41396</v>
      </c>
      <c r="E613" s="154">
        <v>2596670</v>
      </c>
      <c r="F613" s="154">
        <v>45845</v>
      </c>
      <c r="G613" s="154" t="s">
        <v>2958</v>
      </c>
      <c r="H613" s="154" t="s">
        <v>249</v>
      </c>
      <c r="I613" s="154" t="s">
        <v>339</v>
      </c>
      <c r="J613" s="154" t="s">
        <v>5501</v>
      </c>
      <c r="K613" s="154" t="s">
        <v>159</v>
      </c>
      <c r="L613" s="154" t="s">
        <v>5502</v>
      </c>
      <c r="M613" s="155">
        <v>45883.408333333333</v>
      </c>
      <c r="N613" s="155">
        <v>45884.616666666669</v>
      </c>
      <c r="O613" s="154" t="s">
        <v>2961</v>
      </c>
      <c r="P613" s="154" t="s">
        <v>2962</v>
      </c>
      <c r="Q613" s="154" t="s">
        <v>3183</v>
      </c>
      <c r="R613" s="154" t="s">
        <v>2972</v>
      </c>
      <c r="S613" s="154" t="s">
        <v>200</v>
      </c>
      <c r="T613" s="180"/>
      <c r="U613" s="154" t="s">
        <v>2965</v>
      </c>
      <c r="V613" s="154" t="s">
        <v>5503</v>
      </c>
      <c r="W613" s="154" t="s">
        <v>2967</v>
      </c>
      <c r="X613" s="154" t="s">
        <v>5504</v>
      </c>
      <c r="Y613" s="154" t="s">
        <v>30</v>
      </c>
      <c r="Z613" s="154" t="s">
        <v>166</v>
      </c>
      <c r="AA613" s="154" t="s">
        <v>167</v>
      </c>
      <c r="AB613" s="154">
        <v>1</v>
      </c>
      <c r="AC613" s="154">
        <v>0</v>
      </c>
      <c r="AD613" s="87">
        <f>IF(W613="SOPORTE_TELEFÓNICO",'BASE LIQUIDACION REDEBAN 2025'!$B$19,IF(W613="ENVÍO",'BASE LIQUIDACION REDEBAN 2025'!$C$2,IF(Y613="TIPO I",'BASE LIQUIDACION REDEBAN 2025'!$C$2,IF(Y613="TIPO II",'BASE LIQUIDACION REDEBAN 2025'!$C$3,IF(Y613="TIPO III",'BASE LIQUIDACION REDEBAN 2025'!$C$4,IF(Y613="TIPO IV",'BASE LIQUIDACION REDEBAN 2025'!$C$5,IF(Z613="AEREO",'BASE LIQUIDACION REDEBAN 2025'!$B$6,'BASE LIQUIDACION REDEBAN 2025'!$C$5)))))))</f>
        <v>275728.78077800001</v>
      </c>
      <c r="AE613" s="87">
        <f>IF(OR(W613="SOPORTE_TELEFÓNICO",W613="ENVÍO"),0,IF(Y613="TIPO I",'BASE LIQUIDACION REDEBAN 2025'!$B$10,IF(Y613="TIPO II",'BASE LIQUIDACION REDEBAN 2025'!$B$11,IF(Y613="TIPO III",'BASE LIQUIDACION REDEBAN 2025'!$B$12,'BASE LIQUIDACION REDEBAN 2025'!$B$13))))</f>
        <v>196536.5258152</v>
      </c>
      <c r="AF613" s="87">
        <f t="shared" si="9"/>
        <v>275728.78077800001</v>
      </c>
      <c r="AG613" s="184"/>
      <c r="AH613" s="184"/>
    </row>
    <row r="614" spans="1:34" s="79" customFormat="1" ht="13.15">
      <c r="A614" s="154" t="s">
        <v>90</v>
      </c>
      <c r="B614" s="154" t="str">
        <f>VLOOKUP(A614,'CENTRO DE COSTOS'!A:D,4,FALSE)</f>
        <v>JUAN SEBASTIÁN RÍOS CASTRILLÓN</v>
      </c>
      <c r="C614" s="154" t="str">
        <f>VLOOKUP(A614,'CENTRO DE COSTOS'!A:D,2,FALSE)</f>
        <v>0004-0005</v>
      </c>
      <c r="D614" s="154">
        <v>5001</v>
      </c>
      <c r="E614" s="154">
        <v>2600427</v>
      </c>
      <c r="F614" s="154">
        <v>27048</v>
      </c>
      <c r="G614" s="154" t="s">
        <v>2958</v>
      </c>
      <c r="H614" s="154" t="s">
        <v>197</v>
      </c>
      <c r="I614" s="154" t="s">
        <v>90</v>
      </c>
      <c r="J614" s="154" t="s">
        <v>5505</v>
      </c>
      <c r="K614" s="154" t="s">
        <v>159</v>
      </c>
      <c r="L614" s="154" t="s">
        <v>5506</v>
      </c>
      <c r="M614" s="155">
        <v>45883.705555555556</v>
      </c>
      <c r="N614" s="155">
        <v>45884.620833333334</v>
      </c>
      <c r="O614" s="154" t="s">
        <v>2961</v>
      </c>
      <c r="P614" s="154" t="s">
        <v>2962</v>
      </c>
      <c r="Q614" s="154" t="s">
        <v>3082</v>
      </c>
      <c r="R614" s="154" t="s">
        <v>2972</v>
      </c>
      <c r="S614" s="154" t="s">
        <v>200</v>
      </c>
      <c r="T614" s="180"/>
      <c r="U614" s="154" t="s">
        <v>2965</v>
      </c>
      <c r="V614" s="154" t="s">
        <v>5507</v>
      </c>
      <c r="W614" s="154" t="s">
        <v>2967</v>
      </c>
      <c r="X614" s="154" t="s">
        <v>5508</v>
      </c>
      <c r="Y614" s="154" t="s">
        <v>25</v>
      </c>
      <c r="Z614" s="154" t="s">
        <v>166</v>
      </c>
      <c r="AA614" s="154" t="s">
        <v>1245</v>
      </c>
      <c r="AB614" s="154">
        <v>1</v>
      </c>
      <c r="AC614" s="154">
        <v>0</v>
      </c>
      <c r="AD614" s="87">
        <f>IF(W614="SOPORTE_TELEFÓNICO",'BASE LIQUIDACION REDEBAN 2025'!$B$19,IF(W614="ENVÍO",'BASE LIQUIDACION REDEBAN 2025'!$C$2,IF(Y614="TIPO I",'BASE LIQUIDACION REDEBAN 2025'!$C$2,IF(Y614="TIPO II",'BASE LIQUIDACION REDEBAN 2025'!$C$3,IF(Y614="TIPO III",'BASE LIQUIDACION REDEBAN 2025'!$C$4,IF(Y614="TIPO IV",'BASE LIQUIDACION REDEBAN 2025'!$C$5,IF(Z614="AEREO",'BASE LIQUIDACION REDEBAN 2025'!$B$6,'BASE LIQUIDACION REDEBAN 2025'!$C$5)))))))</f>
        <v>65960.072302</v>
      </c>
      <c r="AE614" s="87">
        <f>IF(OR(W614="SOPORTE_TELEFÓNICO",W614="ENVÍO"),0,IF(Y614="TIPO I",'BASE LIQUIDACION REDEBAN 2025'!$B$10,IF(Y614="TIPO II",'BASE LIQUIDACION REDEBAN 2025'!$B$11,IF(Y614="TIPO III",'BASE LIQUIDACION REDEBAN 2025'!$B$12,'BASE LIQUIDACION REDEBAN 2025'!$B$13))))</f>
        <v>75096.394270399993</v>
      </c>
      <c r="AF614" s="87">
        <f t="shared" si="9"/>
        <v>65960.072302</v>
      </c>
      <c r="AG614" s="184"/>
      <c r="AH614" s="184"/>
    </row>
    <row r="615" spans="1:34" s="79" customFormat="1" ht="13.15">
      <c r="A615" s="154" t="s">
        <v>86</v>
      </c>
      <c r="B615" s="154" t="str">
        <f>VLOOKUP(A615,'CENTRO DE COSTOS'!A:D,4,FALSE)</f>
        <v>KEVIN ALEXIS CORZO BUSTOS</v>
      </c>
      <c r="C615" s="154" t="str">
        <f>VLOOKUP(A615,'CENTRO DE COSTOS'!A:D,2,FALSE)</f>
        <v>0004-0007</v>
      </c>
      <c r="D615" s="154">
        <v>73268</v>
      </c>
      <c r="E615" s="154">
        <v>2602433</v>
      </c>
      <c r="F615" s="154">
        <v>70853</v>
      </c>
      <c r="G615" s="154" t="s">
        <v>2958</v>
      </c>
      <c r="H615" s="154" t="s">
        <v>703</v>
      </c>
      <c r="I615" s="154" t="s">
        <v>3793</v>
      </c>
      <c r="J615" s="154" t="s">
        <v>5509</v>
      </c>
      <c r="K615" s="154" t="s">
        <v>159</v>
      </c>
      <c r="L615" s="154" t="s">
        <v>5510</v>
      </c>
      <c r="M615" s="155">
        <v>45884.4</v>
      </c>
      <c r="N615" s="155">
        <v>45884.62222222222</v>
      </c>
      <c r="O615" s="154" t="s">
        <v>2961</v>
      </c>
      <c r="P615" s="154" t="s">
        <v>2988</v>
      </c>
      <c r="Q615" s="154" t="s">
        <v>2963</v>
      </c>
      <c r="R615" s="154" t="s">
        <v>3326</v>
      </c>
      <c r="S615" s="154" t="s">
        <v>2973</v>
      </c>
      <c r="T615" s="180"/>
      <c r="U615" s="154" t="s">
        <v>2965</v>
      </c>
      <c r="V615" s="154" t="s">
        <v>5511</v>
      </c>
      <c r="W615" s="154" t="s">
        <v>2967</v>
      </c>
      <c r="X615" s="154" t="s">
        <v>5512</v>
      </c>
      <c r="Y615" s="154" t="s">
        <v>28</v>
      </c>
      <c r="Z615" s="154" t="s">
        <v>166</v>
      </c>
      <c r="AA615" s="154" t="s">
        <v>708</v>
      </c>
      <c r="AB615" s="154">
        <v>1</v>
      </c>
      <c r="AC615" s="154">
        <v>0</v>
      </c>
      <c r="AD615" s="87">
        <f>IF(W615="SOPORTE_TELEFÓNICO",'BASE LIQUIDACION REDEBAN 2025'!$B$19,IF(W615="ENVÍO",'BASE LIQUIDACION REDEBAN 2025'!$C$2,IF(Y615="TIPO I",'BASE LIQUIDACION REDEBAN 2025'!$C$2,IF(Y615="TIPO II",'BASE LIQUIDACION REDEBAN 2025'!$C$3,IF(Y615="TIPO III",'BASE LIQUIDACION REDEBAN 2025'!$C$4,IF(Y615="TIPO IV",'BASE LIQUIDACION REDEBAN 2025'!$C$5,IF(Z615="AEREO",'BASE LIQUIDACION REDEBAN 2025'!$B$6,'BASE LIQUIDACION REDEBAN 2025'!$C$5)))))))</f>
        <v>144967.87232000002</v>
      </c>
      <c r="AE615" s="87">
        <f>IF(OR(W615="SOPORTE_TELEFÓNICO",W615="ENVÍO"),0,IF(Y615="TIPO I",'BASE LIQUIDACION REDEBAN 2025'!$B$10,IF(Y615="TIPO II",'BASE LIQUIDACION REDEBAN 2025'!$B$11,IF(Y615="TIPO III",'BASE LIQUIDACION REDEBAN 2025'!$B$12,'BASE LIQUIDACION REDEBAN 2025'!$B$13))))</f>
        <v>140395.6348884</v>
      </c>
      <c r="AF615" s="87">
        <f t="shared" si="9"/>
        <v>144967.87232000002</v>
      </c>
      <c r="AG615" s="184"/>
      <c r="AH615" s="184"/>
    </row>
    <row r="616" spans="1:34" s="79" customFormat="1" ht="13.15">
      <c r="A616" s="154" t="s">
        <v>100</v>
      </c>
      <c r="B616" s="154" t="str">
        <f>VLOOKUP(A616,'CENTRO DE COSTOS'!A:D,4,FALSE)</f>
        <v>KEVIN ALEXIS CORZO BUSTOS</v>
      </c>
      <c r="C616" s="154" t="str">
        <f>VLOOKUP(A616,'CENTRO DE COSTOS'!A:D,2,FALSE)</f>
        <v>0004-0007</v>
      </c>
      <c r="D616" s="154">
        <v>50450</v>
      </c>
      <c r="E616" s="154">
        <v>2597170</v>
      </c>
      <c r="F616" s="154">
        <v>78906</v>
      </c>
      <c r="G616" s="154" t="s">
        <v>2958</v>
      </c>
      <c r="H616" s="154" t="s">
        <v>295</v>
      </c>
      <c r="I616" s="154" t="s">
        <v>5513</v>
      </c>
      <c r="J616" s="154" t="s">
        <v>5514</v>
      </c>
      <c r="K616" s="154" t="s">
        <v>159</v>
      </c>
      <c r="L616" s="154" t="s">
        <v>5515</v>
      </c>
      <c r="M616" s="155">
        <v>45883.431944444441</v>
      </c>
      <c r="N616" s="155">
        <v>45884.624305555553</v>
      </c>
      <c r="O616" s="154" t="s">
        <v>2961</v>
      </c>
      <c r="P616" s="154" t="s">
        <v>2962</v>
      </c>
      <c r="Q616" s="154" t="s">
        <v>2978</v>
      </c>
      <c r="R616" s="154" t="s">
        <v>2983</v>
      </c>
      <c r="S616" s="154" t="s">
        <v>2973</v>
      </c>
      <c r="T616" s="180"/>
      <c r="U616" s="154" t="s">
        <v>2965</v>
      </c>
      <c r="V616" s="154" t="s">
        <v>5516</v>
      </c>
      <c r="W616" s="154" t="s">
        <v>2967</v>
      </c>
      <c r="X616" s="154" t="s">
        <v>5517</v>
      </c>
      <c r="Y616" s="154" t="s">
        <v>32</v>
      </c>
      <c r="Z616" s="154" t="s">
        <v>166</v>
      </c>
      <c r="AA616" s="154" t="s">
        <v>362</v>
      </c>
      <c r="AB616" s="154">
        <v>1</v>
      </c>
      <c r="AC616" s="154">
        <v>0</v>
      </c>
      <c r="AD616" s="87">
        <f>IF(W616="SOPORTE_TELEFÓNICO",'BASE LIQUIDACION REDEBAN 2025'!$B$19,IF(W616="ENVÍO",'BASE LIQUIDACION REDEBAN 2025'!$C$2,IF(Y616="TIPO I",'BASE LIQUIDACION REDEBAN 2025'!$C$2,IF(Y616="TIPO II",'BASE LIQUIDACION REDEBAN 2025'!$C$3,IF(Y616="TIPO III",'BASE LIQUIDACION REDEBAN 2025'!$C$4,IF(Y616="TIPO IV",'BASE LIQUIDACION REDEBAN 2025'!$C$5,IF(Z616="AEREO",'BASE LIQUIDACION REDEBAN 2025'!$B$6,'BASE LIQUIDACION REDEBAN 2025'!$C$5)))))))</f>
        <v>479588.87655000004</v>
      </c>
      <c r="AE616" s="87">
        <f>IF(OR(W616="SOPORTE_TELEFÓNICO",W616="ENVÍO"),0,IF(Y616="TIPO I",'BASE LIQUIDACION REDEBAN 2025'!$B$10,IF(Y616="TIPO II",'BASE LIQUIDACION REDEBAN 2025'!$B$11,IF(Y616="TIPO III",'BASE LIQUIDACION REDEBAN 2025'!$B$12,'BASE LIQUIDACION REDEBAN 2025'!$B$13))))</f>
        <v>196536.5258152</v>
      </c>
      <c r="AF616" s="87">
        <f t="shared" si="9"/>
        <v>479588.87655000004</v>
      </c>
      <c r="AG616" s="184"/>
      <c r="AH616" s="184"/>
    </row>
    <row r="617" spans="1:34" s="79" customFormat="1" ht="13.15">
      <c r="A617" s="154" t="s">
        <v>81</v>
      </c>
      <c r="B617" s="154" t="str">
        <f>VLOOKUP(A617,'CENTRO DE COSTOS'!A:D,4,FALSE)</f>
        <v>MIGUEL JULIÁN HERNÁNDEZ GUARÍN</v>
      </c>
      <c r="C617" s="154" t="str">
        <f>VLOOKUP(A617,'CENTRO DE COSTOS'!A:D,2,FALSE)</f>
        <v>0004-0008</v>
      </c>
      <c r="D617" s="154">
        <v>54498</v>
      </c>
      <c r="E617" s="154">
        <v>2593979</v>
      </c>
      <c r="F617" s="154">
        <v>80331</v>
      </c>
      <c r="G617" s="154" t="s">
        <v>2958</v>
      </c>
      <c r="H617" s="154" t="s">
        <v>317</v>
      </c>
      <c r="I617" s="154" t="s">
        <v>318</v>
      </c>
      <c r="J617" s="154" t="s">
        <v>5518</v>
      </c>
      <c r="K617" s="154" t="s">
        <v>159</v>
      </c>
      <c r="L617" s="154" t="s">
        <v>5519</v>
      </c>
      <c r="M617" s="155">
        <v>45882.668055555558</v>
      </c>
      <c r="N617" s="155">
        <v>45884.625694444447</v>
      </c>
      <c r="O617" s="154" t="s">
        <v>2961</v>
      </c>
      <c r="P617" s="154" t="s">
        <v>2962</v>
      </c>
      <c r="Q617" s="154" t="s">
        <v>2971</v>
      </c>
      <c r="R617" s="154" t="s">
        <v>3027</v>
      </c>
      <c r="S617" s="154" t="s">
        <v>200</v>
      </c>
      <c r="T617" s="180"/>
      <c r="U617" s="154" t="s">
        <v>2965</v>
      </c>
      <c r="V617" s="154" t="s">
        <v>5520</v>
      </c>
      <c r="W617" s="154" t="s">
        <v>2967</v>
      </c>
      <c r="X617" s="154" t="s">
        <v>5521</v>
      </c>
      <c r="Y617" s="154" t="s">
        <v>32</v>
      </c>
      <c r="Z617" s="154" t="s">
        <v>166</v>
      </c>
      <c r="AA617" s="154" t="s">
        <v>432</v>
      </c>
      <c r="AB617" s="154">
        <v>1</v>
      </c>
      <c r="AC617" s="154">
        <v>0</v>
      </c>
      <c r="AD617" s="87">
        <f>IF(W617="SOPORTE_TELEFÓNICO",'BASE LIQUIDACION REDEBAN 2025'!$B$19,IF(W617="ENVÍO",'BASE LIQUIDACION REDEBAN 2025'!$C$2,IF(Y617="TIPO I",'BASE LIQUIDACION REDEBAN 2025'!$C$2,IF(Y617="TIPO II",'BASE LIQUIDACION REDEBAN 2025'!$C$3,IF(Y617="TIPO III",'BASE LIQUIDACION REDEBAN 2025'!$C$4,IF(Y617="TIPO IV",'BASE LIQUIDACION REDEBAN 2025'!$C$5,IF(Z617="AEREO",'BASE LIQUIDACION REDEBAN 2025'!$B$6,'BASE LIQUIDACION REDEBAN 2025'!$C$5)))))))</f>
        <v>479588.87655000004</v>
      </c>
      <c r="AE617" s="87">
        <f>IF(OR(W617="SOPORTE_TELEFÓNICO",W617="ENVÍO"),0,IF(Y617="TIPO I",'BASE LIQUIDACION REDEBAN 2025'!$B$10,IF(Y617="TIPO II",'BASE LIQUIDACION REDEBAN 2025'!$B$11,IF(Y617="TIPO III",'BASE LIQUIDACION REDEBAN 2025'!$B$12,'BASE LIQUIDACION REDEBAN 2025'!$B$13))))</f>
        <v>196536.5258152</v>
      </c>
      <c r="AF617" s="87">
        <f t="shared" si="9"/>
        <v>479588.87655000004</v>
      </c>
      <c r="AG617" s="184"/>
      <c r="AH617" s="184"/>
    </row>
    <row r="618" spans="1:34" s="79" customFormat="1" ht="13.15">
      <c r="A618" s="154" t="s">
        <v>90</v>
      </c>
      <c r="B618" s="154" t="str">
        <f>VLOOKUP(A618,'CENTRO DE COSTOS'!A:D,4,FALSE)</f>
        <v>JUAN SEBASTIÁN RÍOS CASTRILLÓN</v>
      </c>
      <c r="C618" s="154" t="str">
        <f>VLOOKUP(A618,'CENTRO DE COSTOS'!A:D,2,FALSE)</f>
        <v>0004-0005</v>
      </c>
      <c r="D618" s="154">
        <v>5264</v>
      </c>
      <c r="E618" s="154">
        <v>2594696</v>
      </c>
      <c r="F618" s="154">
        <v>25427</v>
      </c>
      <c r="G618" s="154" t="s">
        <v>2958</v>
      </c>
      <c r="H618" s="154" t="s">
        <v>197</v>
      </c>
      <c r="I618" s="154" t="s">
        <v>3024</v>
      </c>
      <c r="J618" s="154" t="s">
        <v>5522</v>
      </c>
      <c r="K618" s="154" t="s">
        <v>159</v>
      </c>
      <c r="L618" s="154" t="s">
        <v>5523</v>
      </c>
      <c r="M618" s="155">
        <v>45882.727777777778</v>
      </c>
      <c r="N618" s="155">
        <v>45884.632638888892</v>
      </c>
      <c r="O618" s="154" t="s">
        <v>2961</v>
      </c>
      <c r="P618" s="154" t="s">
        <v>2962</v>
      </c>
      <c r="Q618" s="154" t="s">
        <v>3183</v>
      </c>
      <c r="R618" s="154" t="s">
        <v>3376</v>
      </c>
      <c r="S618" s="154" t="s">
        <v>2973</v>
      </c>
      <c r="T618" s="180"/>
      <c r="U618" s="154" t="s">
        <v>2965</v>
      </c>
      <c r="V618" s="154" t="s">
        <v>5524</v>
      </c>
      <c r="W618" s="154" t="s">
        <v>2967</v>
      </c>
      <c r="X618" s="154" t="s">
        <v>5525</v>
      </c>
      <c r="Y618" s="154" t="s">
        <v>28</v>
      </c>
      <c r="Z618" s="154" t="s">
        <v>166</v>
      </c>
      <c r="AA618" s="154" t="s">
        <v>689</v>
      </c>
      <c r="AB618" s="154">
        <v>1</v>
      </c>
      <c r="AC618" s="154">
        <v>0</v>
      </c>
      <c r="AD618" s="87">
        <f>IF(W618="SOPORTE_TELEFÓNICO",'BASE LIQUIDACION REDEBAN 2025'!$B$19,IF(W618="ENVÍO",'BASE LIQUIDACION REDEBAN 2025'!$C$2,IF(Y618="TIPO I",'BASE LIQUIDACION REDEBAN 2025'!$C$2,IF(Y618="TIPO II",'BASE LIQUIDACION REDEBAN 2025'!$C$3,IF(Y618="TIPO III",'BASE LIQUIDACION REDEBAN 2025'!$C$4,IF(Y618="TIPO IV",'BASE LIQUIDACION REDEBAN 2025'!$C$5,IF(Z618="AEREO",'BASE LIQUIDACION REDEBAN 2025'!$B$6,'BASE LIQUIDACION REDEBAN 2025'!$C$5)))))))</f>
        <v>144967.87232000002</v>
      </c>
      <c r="AE618" s="87">
        <f>IF(OR(W618="SOPORTE_TELEFÓNICO",W618="ENVÍO"),0,IF(Y618="TIPO I",'BASE LIQUIDACION REDEBAN 2025'!$B$10,IF(Y618="TIPO II",'BASE LIQUIDACION REDEBAN 2025'!$B$11,IF(Y618="TIPO III",'BASE LIQUIDACION REDEBAN 2025'!$B$12,'BASE LIQUIDACION REDEBAN 2025'!$B$13))))</f>
        <v>140395.6348884</v>
      </c>
      <c r="AF618" s="87">
        <f t="shared" si="9"/>
        <v>144967.87232000002</v>
      </c>
      <c r="AG618" s="184"/>
      <c r="AH618" s="184"/>
    </row>
    <row r="619" spans="1:34" s="79" customFormat="1" ht="13.15">
      <c r="A619" s="154" t="s">
        <v>90</v>
      </c>
      <c r="B619" s="154" t="str">
        <f>VLOOKUP(A619,'CENTRO DE COSTOS'!A:D,4,FALSE)</f>
        <v>JUAN SEBASTIÁN RÍOS CASTRILLÓN</v>
      </c>
      <c r="C619" s="154" t="str">
        <f>VLOOKUP(A619,'CENTRO DE COSTOS'!A:D,2,FALSE)</f>
        <v>0004-0005</v>
      </c>
      <c r="D619" s="154">
        <v>5266</v>
      </c>
      <c r="E619" s="154">
        <v>2603105</v>
      </c>
      <c r="F619" s="154">
        <v>12493</v>
      </c>
      <c r="G619" s="154" t="s">
        <v>2958</v>
      </c>
      <c r="H619" s="154" t="s">
        <v>197</v>
      </c>
      <c r="I619" s="154" t="s">
        <v>5526</v>
      </c>
      <c r="J619" s="154" t="s">
        <v>5527</v>
      </c>
      <c r="K619" s="154" t="s">
        <v>159</v>
      </c>
      <c r="L619" s="154" t="s">
        <v>5528</v>
      </c>
      <c r="M619" s="155">
        <v>45884.445833333331</v>
      </c>
      <c r="N619" s="155">
        <v>45884.636111111111</v>
      </c>
      <c r="O619" s="154" t="s">
        <v>2961</v>
      </c>
      <c r="P619" s="154" t="s">
        <v>2962</v>
      </c>
      <c r="Q619" s="154" t="s">
        <v>2971</v>
      </c>
      <c r="R619" s="154" t="s">
        <v>3027</v>
      </c>
      <c r="S619" s="154" t="s">
        <v>220</v>
      </c>
      <c r="T619" s="180"/>
      <c r="U619" s="154" t="s">
        <v>2965</v>
      </c>
      <c r="V619" s="154" t="s">
        <v>5529</v>
      </c>
      <c r="W619" s="154" t="s">
        <v>2967</v>
      </c>
      <c r="X619" s="154" t="s">
        <v>5530</v>
      </c>
      <c r="Y619" s="154" t="s">
        <v>25</v>
      </c>
      <c r="Z619" s="154" t="s">
        <v>166</v>
      </c>
      <c r="AA619" s="154" t="s">
        <v>3158</v>
      </c>
      <c r="AB619" s="154">
        <v>1</v>
      </c>
      <c r="AC619" s="154">
        <v>0</v>
      </c>
      <c r="AD619" s="87">
        <f>IF(W619="SOPORTE_TELEFÓNICO",'BASE LIQUIDACION REDEBAN 2025'!$B$19,IF(W619="ENVÍO",'BASE LIQUIDACION REDEBAN 2025'!$C$2,IF(Y619="TIPO I",'BASE LIQUIDACION REDEBAN 2025'!$C$2,IF(Y619="TIPO II",'BASE LIQUIDACION REDEBAN 2025'!$C$3,IF(Y619="TIPO III",'BASE LIQUIDACION REDEBAN 2025'!$C$4,IF(Y619="TIPO IV",'BASE LIQUIDACION REDEBAN 2025'!$C$5,IF(Z619="AEREO",'BASE LIQUIDACION REDEBAN 2025'!$B$6,'BASE LIQUIDACION REDEBAN 2025'!$C$5)))))))</f>
        <v>65960.072302</v>
      </c>
      <c r="AE619" s="87">
        <f>IF(OR(W619="SOPORTE_TELEFÓNICO",W619="ENVÍO"),0,IF(Y619="TIPO I",'BASE LIQUIDACION REDEBAN 2025'!$B$10,IF(Y619="TIPO II",'BASE LIQUIDACION REDEBAN 2025'!$B$11,IF(Y619="TIPO III",'BASE LIQUIDACION REDEBAN 2025'!$B$12,'BASE LIQUIDACION REDEBAN 2025'!$B$13))))</f>
        <v>75096.394270399993</v>
      </c>
      <c r="AF619" s="87">
        <f t="shared" si="9"/>
        <v>65960.072302</v>
      </c>
      <c r="AG619" s="184"/>
      <c r="AH619" s="184"/>
    </row>
    <row r="620" spans="1:34" s="79" customFormat="1" ht="13.15">
      <c r="A620" s="154" t="s">
        <v>90</v>
      </c>
      <c r="B620" s="154" t="str">
        <f>VLOOKUP(A620,'CENTRO DE COSTOS'!A:D,4,FALSE)</f>
        <v>JUAN SEBASTIÁN RÍOS CASTRILLÓN</v>
      </c>
      <c r="C620" s="154" t="str">
        <f>VLOOKUP(A620,'CENTRO DE COSTOS'!A:D,2,FALSE)</f>
        <v>0004-0005</v>
      </c>
      <c r="D620" s="154">
        <v>5001</v>
      </c>
      <c r="E620" s="154">
        <v>2602358</v>
      </c>
      <c r="F620" s="154">
        <v>52161</v>
      </c>
      <c r="G620" s="154" t="s">
        <v>2958</v>
      </c>
      <c r="H620" s="154" t="s">
        <v>197</v>
      </c>
      <c r="I620" s="154" t="s">
        <v>90</v>
      </c>
      <c r="J620" s="154" t="s">
        <v>5531</v>
      </c>
      <c r="K620" s="154" t="s">
        <v>159</v>
      </c>
      <c r="L620" s="154" t="s">
        <v>5532</v>
      </c>
      <c r="M620" s="155">
        <v>45884.399305555555</v>
      </c>
      <c r="N620" s="155">
        <v>45884.666666666664</v>
      </c>
      <c r="O620" s="154" t="s">
        <v>2961</v>
      </c>
      <c r="P620" s="154" t="s">
        <v>2962</v>
      </c>
      <c r="Q620" s="154" t="s">
        <v>3017</v>
      </c>
      <c r="R620" s="154" t="s">
        <v>2972</v>
      </c>
      <c r="S620" s="154" t="s">
        <v>200</v>
      </c>
      <c r="T620" s="180"/>
      <c r="U620" s="154" t="s">
        <v>2965</v>
      </c>
      <c r="V620" s="154" t="s">
        <v>5533</v>
      </c>
      <c r="W620" s="154" t="s">
        <v>2967</v>
      </c>
      <c r="X620" s="154" t="s">
        <v>5534</v>
      </c>
      <c r="Y620" s="154" t="s">
        <v>25</v>
      </c>
      <c r="Z620" s="154" t="s">
        <v>166</v>
      </c>
      <c r="AA620" s="154" t="s">
        <v>270</v>
      </c>
      <c r="AB620" s="154">
        <v>1</v>
      </c>
      <c r="AC620" s="154">
        <v>0</v>
      </c>
      <c r="AD620" s="87">
        <f>IF(W620="SOPORTE_TELEFÓNICO",'BASE LIQUIDACION REDEBAN 2025'!$B$19,IF(W620="ENVÍO",'BASE LIQUIDACION REDEBAN 2025'!$C$2,IF(Y620="TIPO I",'BASE LIQUIDACION REDEBAN 2025'!$C$2,IF(Y620="TIPO II",'BASE LIQUIDACION REDEBAN 2025'!$C$3,IF(Y620="TIPO III",'BASE LIQUIDACION REDEBAN 2025'!$C$4,IF(Y620="TIPO IV",'BASE LIQUIDACION REDEBAN 2025'!$C$5,IF(Z620="AEREO",'BASE LIQUIDACION REDEBAN 2025'!$B$6,'BASE LIQUIDACION REDEBAN 2025'!$C$5)))))))</f>
        <v>65960.072302</v>
      </c>
      <c r="AE620" s="87">
        <f>IF(OR(W620="SOPORTE_TELEFÓNICO",W620="ENVÍO"),0,IF(Y620="TIPO I",'BASE LIQUIDACION REDEBAN 2025'!$B$10,IF(Y620="TIPO II",'BASE LIQUIDACION REDEBAN 2025'!$B$11,IF(Y620="TIPO III",'BASE LIQUIDACION REDEBAN 2025'!$B$12,'BASE LIQUIDACION REDEBAN 2025'!$B$13))))</f>
        <v>75096.394270399993</v>
      </c>
      <c r="AF620" s="87">
        <f t="shared" si="9"/>
        <v>65960.072302</v>
      </c>
      <c r="AG620" s="184"/>
      <c r="AH620" s="184"/>
    </row>
    <row r="621" spans="1:34" s="79" customFormat="1" ht="13.15">
      <c r="A621" s="154" t="s">
        <v>97</v>
      </c>
      <c r="B621" s="154" t="str">
        <f>VLOOKUP(A621,'CENTRO DE COSTOS'!A:D,4,FALSE)</f>
        <v>JOSE MAURICIO HERNANDEZ ROJAS</v>
      </c>
      <c r="C621" s="154" t="str">
        <f>VLOOKUP(A621,'CENTRO DE COSTOS'!A:D,2,FALSE)</f>
        <v>0004-0001</v>
      </c>
      <c r="D621" s="154">
        <v>70670</v>
      </c>
      <c r="E621" s="154">
        <v>2599474</v>
      </c>
      <c r="F621" s="154">
        <v>62614</v>
      </c>
      <c r="G621" s="154" t="s">
        <v>2958</v>
      </c>
      <c r="H621" s="154" t="s">
        <v>414</v>
      </c>
      <c r="I621" s="154" t="s">
        <v>5535</v>
      </c>
      <c r="J621" s="154" t="s">
        <v>5536</v>
      </c>
      <c r="K621" s="154" t="s">
        <v>159</v>
      </c>
      <c r="L621" s="154" t="s">
        <v>5537</v>
      </c>
      <c r="M621" s="155">
        <v>45883.643055555556</v>
      </c>
      <c r="N621" s="155">
        <v>45884.676388888889</v>
      </c>
      <c r="O621" s="154" t="s">
        <v>2961</v>
      </c>
      <c r="P621" s="154" t="s">
        <v>2962</v>
      </c>
      <c r="Q621" s="154" t="s">
        <v>2971</v>
      </c>
      <c r="R621" s="154" t="s">
        <v>3027</v>
      </c>
      <c r="S621" s="154" t="s">
        <v>2973</v>
      </c>
      <c r="T621" s="180"/>
      <c r="U621" s="154" t="s">
        <v>2965</v>
      </c>
      <c r="V621" s="154" t="s">
        <v>5538</v>
      </c>
      <c r="W621" s="154" t="s">
        <v>2967</v>
      </c>
      <c r="X621" s="154" t="s">
        <v>5539</v>
      </c>
      <c r="Y621" s="154" t="s">
        <v>28</v>
      </c>
      <c r="Z621" s="154" t="s">
        <v>166</v>
      </c>
      <c r="AA621" s="154" t="s">
        <v>1917</v>
      </c>
      <c r="AB621" s="154">
        <v>1</v>
      </c>
      <c r="AC621" s="154">
        <v>0</v>
      </c>
      <c r="AD621" s="87">
        <f>IF(W621="SOPORTE_TELEFÓNICO",'BASE LIQUIDACION REDEBAN 2025'!$B$19,IF(W621="ENVÍO",'BASE LIQUIDACION REDEBAN 2025'!$C$2,IF(Y621="TIPO I",'BASE LIQUIDACION REDEBAN 2025'!$C$2,IF(Y621="TIPO II",'BASE LIQUIDACION REDEBAN 2025'!$C$3,IF(Y621="TIPO III",'BASE LIQUIDACION REDEBAN 2025'!$C$4,IF(Y621="TIPO IV",'BASE LIQUIDACION REDEBAN 2025'!$C$5,IF(Z621="AEREO",'BASE LIQUIDACION REDEBAN 2025'!$B$6,'BASE LIQUIDACION REDEBAN 2025'!$C$5)))))))</f>
        <v>144967.87232000002</v>
      </c>
      <c r="AE621" s="87">
        <f>IF(OR(W621="SOPORTE_TELEFÓNICO",W621="ENVÍO"),0,IF(Y621="TIPO I",'BASE LIQUIDACION REDEBAN 2025'!$B$10,IF(Y621="TIPO II",'BASE LIQUIDACION REDEBAN 2025'!$B$11,IF(Y621="TIPO III",'BASE LIQUIDACION REDEBAN 2025'!$B$12,'BASE LIQUIDACION REDEBAN 2025'!$B$13))))</f>
        <v>140395.6348884</v>
      </c>
      <c r="AF621" s="87">
        <f t="shared" si="9"/>
        <v>144967.87232000002</v>
      </c>
      <c r="AG621" s="184"/>
      <c r="AH621" s="184"/>
    </row>
    <row r="622" spans="1:34" s="79" customFormat="1" ht="13.15">
      <c r="A622" s="154" t="s">
        <v>81</v>
      </c>
      <c r="B622" s="154" t="str">
        <f>VLOOKUP(A622,'CENTRO DE COSTOS'!A:D,4,FALSE)</f>
        <v>MIGUEL JULIÁN HERNÁNDEZ GUARÍN</v>
      </c>
      <c r="C622" s="154" t="str">
        <f>VLOOKUP(A622,'CENTRO DE COSTOS'!A:D,2,FALSE)</f>
        <v>0004-0008</v>
      </c>
      <c r="D622" s="154">
        <v>54498</v>
      </c>
      <c r="E622" s="154">
        <v>2599153</v>
      </c>
      <c r="F622" s="154">
        <v>47705</v>
      </c>
      <c r="G622" s="154" t="s">
        <v>2958</v>
      </c>
      <c r="H622" s="154" t="s">
        <v>317</v>
      </c>
      <c r="I622" s="154" t="s">
        <v>318</v>
      </c>
      <c r="J622" s="154" t="s">
        <v>5540</v>
      </c>
      <c r="K622" s="154" t="s">
        <v>159</v>
      </c>
      <c r="L622" s="154" t="s">
        <v>5541</v>
      </c>
      <c r="M622" s="155">
        <v>45883.624305555553</v>
      </c>
      <c r="N622" s="155">
        <v>45884.679861111108</v>
      </c>
      <c r="O622" s="154" t="s">
        <v>2961</v>
      </c>
      <c r="P622" s="154" t="s">
        <v>2962</v>
      </c>
      <c r="Q622" s="154" t="s">
        <v>3055</v>
      </c>
      <c r="R622" s="154" t="s">
        <v>3056</v>
      </c>
      <c r="S622" s="154" t="s">
        <v>200</v>
      </c>
      <c r="T622" s="180"/>
      <c r="U622" s="154" t="s">
        <v>2965</v>
      </c>
      <c r="V622" s="154" t="s">
        <v>5542</v>
      </c>
      <c r="W622" s="154" t="s">
        <v>2967</v>
      </c>
      <c r="X622" s="154" t="s">
        <v>5543</v>
      </c>
      <c r="Y622" s="154" t="s">
        <v>32</v>
      </c>
      <c r="Z622" s="154" t="s">
        <v>166</v>
      </c>
      <c r="AA622" s="154" t="s">
        <v>432</v>
      </c>
      <c r="AB622" s="154">
        <v>1</v>
      </c>
      <c r="AC622" s="154">
        <v>0</v>
      </c>
      <c r="AD622" s="87">
        <f>IF(W622="SOPORTE_TELEFÓNICO",'BASE LIQUIDACION REDEBAN 2025'!$B$19,IF(W622="ENVÍO",'BASE LIQUIDACION REDEBAN 2025'!$C$2,IF(Y622="TIPO I",'BASE LIQUIDACION REDEBAN 2025'!$C$2,IF(Y622="TIPO II",'BASE LIQUIDACION REDEBAN 2025'!$C$3,IF(Y622="TIPO III",'BASE LIQUIDACION REDEBAN 2025'!$C$4,IF(Y622="TIPO IV",'BASE LIQUIDACION REDEBAN 2025'!$C$5,IF(Z622="AEREO",'BASE LIQUIDACION REDEBAN 2025'!$B$6,'BASE LIQUIDACION REDEBAN 2025'!$C$5)))))))</f>
        <v>479588.87655000004</v>
      </c>
      <c r="AE622" s="87">
        <f>IF(OR(W622="SOPORTE_TELEFÓNICO",W622="ENVÍO"),0,IF(Y622="TIPO I",'BASE LIQUIDACION REDEBAN 2025'!$B$10,IF(Y622="TIPO II",'BASE LIQUIDACION REDEBAN 2025'!$B$11,IF(Y622="TIPO III",'BASE LIQUIDACION REDEBAN 2025'!$B$12,'BASE LIQUIDACION REDEBAN 2025'!$B$13))))</f>
        <v>196536.5258152</v>
      </c>
      <c r="AF622" s="87">
        <f t="shared" si="9"/>
        <v>479588.87655000004</v>
      </c>
      <c r="AG622" s="184"/>
      <c r="AH622" s="184"/>
    </row>
    <row r="623" spans="1:34" s="79" customFormat="1" ht="13.15">
      <c r="A623" s="154" t="s">
        <v>76</v>
      </c>
      <c r="B623" s="154" t="str">
        <f>VLOOKUP(A623,'CENTRO DE COSTOS'!A:D,4,FALSE)</f>
        <v>DIEGO FERNANDO HENAO CARDONA</v>
      </c>
      <c r="C623" s="154" t="str">
        <f>VLOOKUP(A623,'CENTRO DE COSTOS'!A:D,2,FALSE)</f>
        <v>0004-0003</v>
      </c>
      <c r="D623" s="154">
        <v>19532</v>
      </c>
      <c r="E623" s="154">
        <v>2600753</v>
      </c>
      <c r="F623" s="154">
        <v>73547</v>
      </c>
      <c r="G623" s="154" t="s">
        <v>2958</v>
      </c>
      <c r="H623" s="154" t="s">
        <v>258</v>
      </c>
      <c r="I623" s="154" t="s">
        <v>575</v>
      </c>
      <c r="J623" s="154" t="s">
        <v>5544</v>
      </c>
      <c r="K623" s="154" t="s">
        <v>159</v>
      </c>
      <c r="L623" s="154" t="s">
        <v>5545</v>
      </c>
      <c r="M623" s="155">
        <v>45884.333333333336</v>
      </c>
      <c r="N623" s="155">
        <v>45884.681944444441</v>
      </c>
      <c r="O623" s="154" t="s">
        <v>2961</v>
      </c>
      <c r="P623" s="154" t="s">
        <v>2962</v>
      </c>
      <c r="Q623" s="154" t="s">
        <v>3076</v>
      </c>
      <c r="R623" s="154" t="s">
        <v>3076</v>
      </c>
      <c r="S623" s="154" t="s">
        <v>2973</v>
      </c>
      <c r="T623" s="180"/>
      <c r="U623" s="154" t="s">
        <v>2965</v>
      </c>
      <c r="V623" s="154" t="s">
        <v>5546</v>
      </c>
      <c r="W623" s="154" t="s">
        <v>2967</v>
      </c>
      <c r="X623" s="154" t="s">
        <v>5547</v>
      </c>
      <c r="Y623" s="154" t="s">
        <v>32</v>
      </c>
      <c r="Z623" s="154" t="s">
        <v>166</v>
      </c>
      <c r="AA623" s="154" t="s">
        <v>330</v>
      </c>
      <c r="AB623" s="154">
        <v>1</v>
      </c>
      <c r="AC623" s="154">
        <v>0</v>
      </c>
      <c r="AD623" s="87">
        <f>IF(W623="SOPORTE_TELEFÓNICO",'BASE LIQUIDACION REDEBAN 2025'!$B$19,IF(W623="ENVÍO",'BASE LIQUIDACION REDEBAN 2025'!$C$2,IF(Y623="TIPO I",'BASE LIQUIDACION REDEBAN 2025'!$C$2,IF(Y623="TIPO II",'BASE LIQUIDACION REDEBAN 2025'!$C$3,IF(Y623="TIPO III",'BASE LIQUIDACION REDEBAN 2025'!$C$4,IF(Y623="TIPO IV",'BASE LIQUIDACION REDEBAN 2025'!$C$5,IF(Z623="AEREO",'BASE LIQUIDACION REDEBAN 2025'!$B$6,'BASE LIQUIDACION REDEBAN 2025'!$C$5)))))))</f>
        <v>479588.87655000004</v>
      </c>
      <c r="AE623" s="87">
        <f>IF(OR(W623="SOPORTE_TELEFÓNICO",W623="ENVÍO"),0,IF(Y623="TIPO I",'BASE LIQUIDACION REDEBAN 2025'!$B$10,IF(Y623="TIPO II",'BASE LIQUIDACION REDEBAN 2025'!$B$11,IF(Y623="TIPO III",'BASE LIQUIDACION REDEBAN 2025'!$B$12,'BASE LIQUIDACION REDEBAN 2025'!$B$13))))</f>
        <v>196536.5258152</v>
      </c>
      <c r="AF623" s="87">
        <f t="shared" si="9"/>
        <v>479588.87655000004</v>
      </c>
      <c r="AG623" s="184"/>
      <c r="AH623" s="184"/>
    </row>
    <row r="624" spans="1:34" s="79" customFormat="1" ht="13.15">
      <c r="A624" s="154" t="s">
        <v>76</v>
      </c>
      <c r="B624" s="154" t="str">
        <f>VLOOKUP(A624,'CENTRO DE COSTOS'!A:D,4,FALSE)</f>
        <v>DIEGO FERNANDO HENAO CARDONA</v>
      </c>
      <c r="C624" s="154" t="str">
        <f>VLOOKUP(A624,'CENTRO DE COSTOS'!A:D,2,FALSE)</f>
        <v>0004-0003</v>
      </c>
      <c r="D624" s="154">
        <v>76233</v>
      </c>
      <c r="E624" s="154">
        <v>2594763</v>
      </c>
      <c r="F624" s="154">
        <v>36842</v>
      </c>
      <c r="G624" s="154" t="s">
        <v>2958</v>
      </c>
      <c r="H624" s="154" t="s">
        <v>227</v>
      </c>
      <c r="I624" s="154" t="s">
        <v>5548</v>
      </c>
      <c r="J624" s="154" t="s">
        <v>5549</v>
      </c>
      <c r="K624" s="154" t="s">
        <v>159</v>
      </c>
      <c r="L624" s="154" t="s">
        <v>5550</v>
      </c>
      <c r="M624" s="155">
        <v>45882.713888888888</v>
      </c>
      <c r="N624" s="155">
        <v>45884.709027777775</v>
      </c>
      <c r="O624" s="154" t="s">
        <v>2961</v>
      </c>
      <c r="P624" s="154" t="s">
        <v>2962</v>
      </c>
      <c r="Q624" s="154" t="s">
        <v>3099</v>
      </c>
      <c r="R624" s="154" t="s">
        <v>3435</v>
      </c>
      <c r="S624" s="154" t="s">
        <v>2973</v>
      </c>
      <c r="T624" s="180"/>
      <c r="U624" s="154" t="s">
        <v>2965</v>
      </c>
      <c r="V624" s="154" t="s">
        <v>5551</v>
      </c>
      <c r="W624" s="154" t="s">
        <v>2967</v>
      </c>
      <c r="X624" s="154" t="s">
        <v>5552</v>
      </c>
      <c r="Y624" s="154" t="s">
        <v>28</v>
      </c>
      <c r="Z624" s="154" t="s">
        <v>166</v>
      </c>
      <c r="AA624" s="154" t="s">
        <v>1442</v>
      </c>
      <c r="AB624" s="154">
        <v>1</v>
      </c>
      <c r="AC624" s="154">
        <v>0</v>
      </c>
      <c r="AD624" s="87">
        <f>IF(W624="SOPORTE_TELEFÓNICO",'BASE LIQUIDACION REDEBAN 2025'!$B$19,IF(W624="ENVÍO",'BASE LIQUIDACION REDEBAN 2025'!$C$2,IF(Y624="TIPO I",'BASE LIQUIDACION REDEBAN 2025'!$C$2,IF(Y624="TIPO II",'BASE LIQUIDACION REDEBAN 2025'!$C$3,IF(Y624="TIPO III",'BASE LIQUIDACION REDEBAN 2025'!$C$4,IF(Y624="TIPO IV",'BASE LIQUIDACION REDEBAN 2025'!$C$5,IF(Z624="AEREO",'BASE LIQUIDACION REDEBAN 2025'!$B$6,'BASE LIQUIDACION REDEBAN 2025'!$C$5)))))))</f>
        <v>144967.87232000002</v>
      </c>
      <c r="AE624" s="87">
        <f>IF(OR(W624="SOPORTE_TELEFÓNICO",W624="ENVÍO"),0,IF(Y624="TIPO I",'BASE LIQUIDACION REDEBAN 2025'!$B$10,IF(Y624="TIPO II",'BASE LIQUIDACION REDEBAN 2025'!$B$11,IF(Y624="TIPO III",'BASE LIQUIDACION REDEBAN 2025'!$B$12,'BASE LIQUIDACION REDEBAN 2025'!$B$13))))</f>
        <v>140395.6348884</v>
      </c>
      <c r="AF624" s="87">
        <f t="shared" si="9"/>
        <v>144967.87232000002</v>
      </c>
      <c r="AG624" s="184"/>
      <c r="AH624" s="184"/>
    </row>
    <row r="625" spans="1:34" s="79" customFormat="1" ht="13.15">
      <c r="A625" s="154" t="s">
        <v>68</v>
      </c>
      <c r="B625" s="154" t="str">
        <f>VLOOKUP(A625,'CENTRO DE COSTOS'!A:D,4,FALSE)</f>
        <v>WILLIAM ASDRUBAL ROZO ROZO</v>
      </c>
      <c r="C625" s="154" t="str">
        <f>VLOOKUP(A625,'CENTRO DE COSTOS'!A:D,2,FALSE)</f>
        <v>0004-0004</v>
      </c>
      <c r="D625" s="154">
        <v>11001</v>
      </c>
      <c r="E625" s="154">
        <v>2602369</v>
      </c>
      <c r="F625" s="154">
        <v>50104</v>
      </c>
      <c r="G625" s="154" t="s">
        <v>2958</v>
      </c>
      <c r="H625" s="154" t="s">
        <v>470</v>
      </c>
      <c r="I625" s="154" t="s">
        <v>68</v>
      </c>
      <c r="J625" s="154" t="s">
        <v>5553</v>
      </c>
      <c r="K625" s="154" t="s">
        <v>159</v>
      </c>
      <c r="L625" s="154" t="s">
        <v>5554</v>
      </c>
      <c r="M625" s="155">
        <v>45884.402083333334</v>
      </c>
      <c r="N625" s="155">
        <v>45884.71875</v>
      </c>
      <c r="O625" s="154" t="s">
        <v>2961</v>
      </c>
      <c r="P625" s="154" t="s">
        <v>2962</v>
      </c>
      <c r="Q625" s="154" t="s">
        <v>3082</v>
      </c>
      <c r="R625" s="154" t="s">
        <v>2972</v>
      </c>
      <c r="S625" s="154" t="s">
        <v>200</v>
      </c>
      <c r="T625" s="180"/>
      <c r="U625" s="154" t="s">
        <v>2965</v>
      </c>
      <c r="V625" s="154" t="s">
        <v>5555</v>
      </c>
      <c r="W625" s="154" t="s">
        <v>2967</v>
      </c>
      <c r="X625" s="154" t="s">
        <v>5556</v>
      </c>
      <c r="Y625" s="154" t="s">
        <v>25</v>
      </c>
      <c r="Z625" s="154" t="s">
        <v>166</v>
      </c>
      <c r="AA625" s="154" t="s">
        <v>475</v>
      </c>
      <c r="AB625" s="154">
        <v>1</v>
      </c>
      <c r="AC625" s="154">
        <v>0</v>
      </c>
      <c r="AD625" s="87">
        <f>IF(W625="SOPORTE_TELEFÓNICO",'BASE LIQUIDACION REDEBAN 2025'!$B$19,IF(W625="ENVÍO",'BASE LIQUIDACION REDEBAN 2025'!$C$2,IF(Y625="TIPO I",'BASE LIQUIDACION REDEBAN 2025'!$C$2,IF(Y625="TIPO II",'BASE LIQUIDACION REDEBAN 2025'!$C$3,IF(Y625="TIPO III",'BASE LIQUIDACION REDEBAN 2025'!$C$4,IF(Y625="TIPO IV",'BASE LIQUIDACION REDEBAN 2025'!$C$5,IF(Z625="AEREO",'BASE LIQUIDACION REDEBAN 2025'!$B$6,'BASE LIQUIDACION REDEBAN 2025'!$C$5)))))))</f>
        <v>65960.072302</v>
      </c>
      <c r="AE625" s="87">
        <f>IF(OR(W625="SOPORTE_TELEFÓNICO",W625="ENVÍO"),0,IF(Y625="TIPO I",'BASE LIQUIDACION REDEBAN 2025'!$B$10,IF(Y625="TIPO II",'BASE LIQUIDACION REDEBAN 2025'!$B$11,IF(Y625="TIPO III",'BASE LIQUIDACION REDEBAN 2025'!$B$12,'BASE LIQUIDACION REDEBAN 2025'!$B$13))))</f>
        <v>75096.394270399993</v>
      </c>
      <c r="AF625" s="87">
        <f t="shared" si="9"/>
        <v>65960.072302</v>
      </c>
      <c r="AG625" s="184"/>
      <c r="AH625" s="184"/>
    </row>
    <row r="626" spans="1:34" s="79" customFormat="1" ht="13.15">
      <c r="A626" s="154" t="s">
        <v>100</v>
      </c>
      <c r="B626" s="154" t="str">
        <f>VLOOKUP(A626,'CENTRO DE COSTOS'!A:D,4,FALSE)</f>
        <v>KEVIN ALEXIS CORZO BUSTOS</v>
      </c>
      <c r="C626" s="154" t="str">
        <f>VLOOKUP(A626,'CENTRO DE COSTOS'!A:D,2,FALSE)</f>
        <v>0004-0007</v>
      </c>
      <c r="D626" s="154">
        <v>50001</v>
      </c>
      <c r="E626" s="154">
        <v>2603130</v>
      </c>
      <c r="F626" s="154">
        <v>64572</v>
      </c>
      <c r="G626" s="154" t="s">
        <v>2958</v>
      </c>
      <c r="H626" s="154" t="s">
        <v>295</v>
      </c>
      <c r="I626" s="154" t="s">
        <v>100</v>
      </c>
      <c r="J626" s="154" t="s">
        <v>5557</v>
      </c>
      <c r="K626" s="154" t="s">
        <v>159</v>
      </c>
      <c r="L626" s="154" t="s">
        <v>5558</v>
      </c>
      <c r="M626" s="155">
        <v>45884.45</v>
      </c>
      <c r="N626" s="155">
        <v>45884.722916666666</v>
      </c>
      <c r="O626" s="154" t="s">
        <v>2961</v>
      </c>
      <c r="P626" s="154" t="s">
        <v>2962</v>
      </c>
      <c r="Q626" s="154" t="s">
        <v>3183</v>
      </c>
      <c r="R626" s="154" t="s">
        <v>3376</v>
      </c>
      <c r="S626" s="154" t="s">
        <v>2973</v>
      </c>
      <c r="T626" s="180"/>
      <c r="U626" s="154" t="s">
        <v>2965</v>
      </c>
      <c r="V626" s="154" t="s">
        <v>5559</v>
      </c>
      <c r="W626" s="154" t="s">
        <v>2967</v>
      </c>
      <c r="X626" s="154" t="s">
        <v>5560</v>
      </c>
      <c r="Y626" s="154" t="s">
        <v>25</v>
      </c>
      <c r="Z626" s="154" t="s">
        <v>166</v>
      </c>
      <c r="AA626" s="154" t="s">
        <v>3167</v>
      </c>
      <c r="AB626" s="154">
        <v>1</v>
      </c>
      <c r="AC626" s="154">
        <v>0</v>
      </c>
      <c r="AD626" s="87">
        <f>IF(W626="SOPORTE_TELEFÓNICO",'BASE LIQUIDACION REDEBAN 2025'!$B$19,IF(W626="ENVÍO",'BASE LIQUIDACION REDEBAN 2025'!$C$2,IF(Y626="TIPO I",'BASE LIQUIDACION REDEBAN 2025'!$C$2,IF(Y626="TIPO II",'BASE LIQUIDACION REDEBAN 2025'!$C$3,IF(Y626="TIPO III",'BASE LIQUIDACION REDEBAN 2025'!$C$4,IF(Y626="TIPO IV",'BASE LIQUIDACION REDEBAN 2025'!$C$5,IF(Z626="AEREO",'BASE LIQUIDACION REDEBAN 2025'!$B$6,'BASE LIQUIDACION REDEBAN 2025'!$C$5)))))))</f>
        <v>65960.072302</v>
      </c>
      <c r="AE626" s="87">
        <f>IF(OR(W626="SOPORTE_TELEFÓNICO",W626="ENVÍO"),0,IF(Y626="TIPO I",'BASE LIQUIDACION REDEBAN 2025'!$B$10,IF(Y626="TIPO II",'BASE LIQUIDACION REDEBAN 2025'!$B$11,IF(Y626="TIPO III",'BASE LIQUIDACION REDEBAN 2025'!$B$12,'BASE LIQUIDACION REDEBAN 2025'!$B$13))))</f>
        <v>75096.394270399993</v>
      </c>
      <c r="AF626" s="87">
        <f t="shared" si="9"/>
        <v>65960.072302</v>
      </c>
      <c r="AG626" s="184"/>
      <c r="AH626" s="184"/>
    </row>
    <row r="627" spans="1:34" s="79" customFormat="1" ht="13.15">
      <c r="A627" s="154" t="s">
        <v>76</v>
      </c>
      <c r="B627" s="154" t="str">
        <f>VLOOKUP(A627,'CENTRO DE COSTOS'!A:D,4,FALSE)</f>
        <v>DIEGO FERNANDO HENAO CARDONA</v>
      </c>
      <c r="C627" s="154" t="str">
        <f>VLOOKUP(A627,'CENTRO DE COSTOS'!A:D,2,FALSE)</f>
        <v>0004-0003</v>
      </c>
      <c r="D627" s="154">
        <v>76001</v>
      </c>
      <c r="E627" s="154">
        <v>2604062</v>
      </c>
      <c r="F627" s="154">
        <v>79695</v>
      </c>
      <c r="G627" s="154" t="s">
        <v>2958</v>
      </c>
      <c r="H627" s="154" t="s">
        <v>227</v>
      </c>
      <c r="I627" s="154" t="s">
        <v>76</v>
      </c>
      <c r="J627" s="154" t="s">
        <v>5561</v>
      </c>
      <c r="K627" s="154" t="s">
        <v>159</v>
      </c>
      <c r="L627" s="154" t="s">
        <v>5562</v>
      </c>
      <c r="M627" s="155">
        <v>45884.541666666664</v>
      </c>
      <c r="N627" s="155">
        <v>45884.727777777778</v>
      </c>
      <c r="O627" s="154" t="s">
        <v>2961</v>
      </c>
      <c r="P627" s="154" t="s">
        <v>2962</v>
      </c>
      <c r="Q627" s="154" t="s">
        <v>3099</v>
      </c>
      <c r="R627" s="154" t="s">
        <v>2972</v>
      </c>
      <c r="S627" s="154" t="s">
        <v>200</v>
      </c>
      <c r="T627" s="182"/>
      <c r="U627" s="154" t="s">
        <v>2965</v>
      </c>
      <c r="V627" s="154" t="s">
        <v>5563</v>
      </c>
      <c r="W627" s="154" t="s">
        <v>2967</v>
      </c>
      <c r="X627" s="154" t="s">
        <v>5564</v>
      </c>
      <c r="Y627" s="154" t="s">
        <v>25</v>
      </c>
      <c r="Z627" s="154" t="s">
        <v>166</v>
      </c>
      <c r="AA627" s="154" t="s">
        <v>1442</v>
      </c>
      <c r="AB627" s="154">
        <v>1</v>
      </c>
      <c r="AC627" s="154">
        <v>0</v>
      </c>
      <c r="AD627" s="87">
        <f>IF(W627="SOPORTE_TELEFÓNICO",'BASE LIQUIDACION REDEBAN 2025'!$B$19,IF(W627="ENVÍO",'BASE LIQUIDACION REDEBAN 2025'!$C$2,IF(Y627="TIPO I",'BASE LIQUIDACION REDEBAN 2025'!$C$2,IF(Y627="TIPO II",'BASE LIQUIDACION REDEBAN 2025'!$C$3,IF(Y627="TIPO III",'BASE LIQUIDACION REDEBAN 2025'!$C$4,IF(Y627="TIPO IV",'BASE LIQUIDACION REDEBAN 2025'!$C$5,IF(Z627="AEREO",'BASE LIQUIDACION REDEBAN 2025'!$B$6,'BASE LIQUIDACION REDEBAN 2025'!$C$5)))))))</f>
        <v>65960.072302</v>
      </c>
      <c r="AE627" s="87">
        <f>IF(OR(W627="SOPORTE_TELEFÓNICO",W627="ENVÍO"),0,IF(Y627="TIPO I",'BASE LIQUIDACION REDEBAN 2025'!$B$10,IF(Y627="TIPO II",'BASE LIQUIDACION REDEBAN 2025'!$B$11,IF(Y627="TIPO III",'BASE LIQUIDACION REDEBAN 2025'!$B$12,'BASE LIQUIDACION REDEBAN 2025'!$B$13))))</f>
        <v>75096.394270399993</v>
      </c>
      <c r="AF627" s="87">
        <f t="shared" si="9"/>
        <v>65960.072302</v>
      </c>
      <c r="AG627" s="184"/>
      <c r="AH627" s="184"/>
    </row>
    <row r="628" spans="1:34" s="79" customFormat="1" ht="13.15">
      <c r="A628" s="154" t="s">
        <v>76</v>
      </c>
      <c r="B628" s="154" t="str">
        <f>VLOOKUP(A628,'CENTRO DE COSTOS'!A:D,4,FALSE)</f>
        <v>DIEGO FERNANDO HENAO CARDONA</v>
      </c>
      <c r="C628" s="154" t="str">
        <f>VLOOKUP(A628,'CENTRO DE COSTOS'!A:D,2,FALSE)</f>
        <v>0004-0003</v>
      </c>
      <c r="D628" s="154">
        <v>19698</v>
      </c>
      <c r="E628" s="154">
        <v>2598879</v>
      </c>
      <c r="F628" s="154">
        <v>47114</v>
      </c>
      <c r="G628" s="154" t="s">
        <v>2958</v>
      </c>
      <c r="H628" s="154" t="s">
        <v>258</v>
      </c>
      <c r="I628" s="154" t="s">
        <v>2459</v>
      </c>
      <c r="J628" s="154" t="s">
        <v>5565</v>
      </c>
      <c r="K628" s="154" t="s">
        <v>159</v>
      </c>
      <c r="L628" s="154" t="s">
        <v>5566</v>
      </c>
      <c r="M628" s="155">
        <v>45883.602777777778</v>
      </c>
      <c r="N628" s="155">
        <v>45884.732638888891</v>
      </c>
      <c r="O628" s="154" t="s">
        <v>2961</v>
      </c>
      <c r="P628" s="154" t="s">
        <v>2962</v>
      </c>
      <c r="Q628" s="154" t="s">
        <v>3099</v>
      </c>
      <c r="R628" s="154" t="s">
        <v>3100</v>
      </c>
      <c r="S628" s="154" t="s">
        <v>2973</v>
      </c>
      <c r="T628" s="180"/>
      <c r="U628" s="154" t="s">
        <v>2965</v>
      </c>
      <c r="V628" s="154" t="s">
        <v>5567</v>
      </c>
      <c r="W628" s="154" t="s">
        <v>2967</v>
      </c>
      <c r="X628" s="154" t="s">
        <v>5568</v>
      </c>
      <c r="Y628" s="154" t="s">
        <v>28</v>
      </c>
      <c r="Z628" s="154" t="s">
        <v>166</v>
      </c>
      <c r="AA628" s="154" t="s">
        <v>513</v>
      </c>
      <c r="AB628" s="154">
        <v>1</v>
      </c>
      <c r="AC628" s="154">
        <v>0</v>
      </c>
      <c r="AD628" s="87">
        <f>IF(W628="SOPORTE_TELEFÓNICO",'BASE LIQUIDACION REDEBAN 2025'!$B$19,IF(W628="ENVÍO",'BASE LIQUIDACION REDEBAN 2025'!$C$2,IF(Y628="TIPO I",'BASE LIQUIDACION REDEBAN 2025'!$C$2,IF(Y628="TIPO II",'BASE LIQUIDACION REDEBAN 2025'!$C$3,IF(Y628="TIPO III",'BASE LIQUIDACION REDEBAN 2025'!$C$4,IF(Y628="TIPO IV",'BASE LIQUIDACION REDEBAN 2025'!$C$5,IF(Z628="AEREO",'BASE LIQUIDACION REDEBAN 2025'!$B$6,'BASE LIQUIDACION REDEBAN 2025'!$C$5)))))))</f>
        <v>144967.87232000002</v>
      </c>
      <c r="AE628" s="87">
        <f>IF(OR(W628="SOPORTE_TELEFÓNICO",W628="ENVÍO"),0,IF(Y628="TIPO I",'BASE LIQUIDACION REDEBAN 2025'!$B$10,IF(Y628="TIPO II",'BASE LIQUIDACION REDEBAN 2025'!$B$11,IF(Y628="TIPO III",'BASE LIQUIDACION REDEBAN 2025'!$B$12,'BASE LIQUIDACION REDEBAN 2025'!$B$13))))</f>
        <v>140395.6348884</v>
      </c>
      <c r="AF628" s="87">
        <f t="shared" si="9"/>
        <v>144967.87232000002</v>
      </c>
      <c r="AG628" s="184"/>
      <c r="AH628" s="184"/>
    </row>
    <row r="629" spans="1:34" s="79" customFormat="1" ht="13.15">
      <c r="A629" s="154" t="s">
        <v>86</v>
      </c>
      <c r="B629" s="154" t="str">
        <f>VLOOKUP(A629,'CENTRO DE COSTOS'!A:D,4,FALSE)</f>
        <v>KEVIN ALEXIS CORZO BUSTOS</v>
      </c>
      <c r="C629" s="154" t="str">
        <f>VLOOKUP(A629,'CENTRO DE COSTOS'!A:D,2,FALSE)</f>
        <v>0004-0007</v>
      </c>
      <c r="D629" s="154">
        <v>73001</v>
      </c>
      <c r="E629" s="154">
        <v>2605070</v>
      </c>
      <c r="F629" s="154">
        <v>57074</v>
      </c>
      <c r="G629" s="154" t="s">
        <v>2958</v>
      </c>
      <c r="H629" s="154" t="s">
        <v>703</v>
      </c>
      <c r="I629" s="154" t="s">
        <v>86</v>
      </c>
      <c r="J629" s="154" t="s">
        <v>5569</v>
      </c>
      <c r="K629" s="154" t="s">
        <v>159</v>
      </c>
      <c r="L629" s="154" t="s">
        <v>5570</v>
      </c>
      <c r="M629" s="155">
        <v>45884.662499999999</v>
      </c>
      <c r="N629" s="155">
        <v>45884.73541666667</v>
      </c>
      <c r="O629" s="154" t="s">
        <v>2961</v>
      </c>
      <c r="P629" s="154" t="s">
        <v>2962</v>
      </c>
      <c r="Q629" s="154" t="s">
        <v>2971</v>
      </c>
      <c r="R629" s="154" t="s">
        <v>3027</v>
      </c>
      <c r="S629" s="154" t="s">
        <v>200</v>
      </c>
      <c r="T629" s="180"/>
      <c r="U629" s="154" t="s">
        <v>2965</v>
      </c>
      <c r="V629" s="154" t="s">
        <v>5571</v>
      </c>
      <c r="W629" s="154" t="s">
        <v>2967</v>
      </c>
      <c r="X629" s="154" t="s">
        <v>5572</v>
      </c>
      <c r="Y629" s="154" t="s">
        <v>25</v>
      </c>
      <c r="Z629" s="154" t="s">
        <v>166</v>
      </c>
      <c r="AA629" s="154" t="s">
        <v>4264</v>
      </c>
      <c r="AB629" s="154">
        <v>1</v>
      </c>
      <c r="AC629" s="154">
        <v>0</v>
      </c>
      <c r="AD629" s="87">
        <f>IF(W629="SOPORTE_TELEFÓNICO",'BASE LIQUIDACION REDEBAN 2025'!$B$19,IF(W629="ENVÍO",'BASE LIQUIDACION REDEBAN 2025'!$C$2,IF(Y629="TIPO I",'BASE LIQUIDACION REDEBAN 2025'!$C$2,IF(Y629="TIPO II",'BASE LIQUIDACION REDEBAN 2025'!$C$3,IF(Y629="TIPO III",'BASE LIQUIDACION REDEBAN 2025'!$C$4,IF(Y629="TIPO IV",'BASE LIQUIDACION REDEBAN 2025'!$C$5,IF(Z629="AEREO",'BASE LIQUIDACION REDEBAN 2025'!$B$6,'BASE LIQUIDACION REDEBAN 2025'!$C$5)))))))</f>
        <v>65960.072302</v>
      </c>
      <c r="AE629" s="87">
        <f>IF(OR(W629="SOPORTE_TELEFÓNICO",W629="ENVÍO"),0,IF(Y629="TIPO I",'BASE LIQUIDACION REDEBAN 2025'!$B$10,IF(Y629="TIPO II",'BASE LIQUIDACION REDEBAN 2025'!$B$11,IF(Y629="TIPO III",'BASE LIQUIDACION REDEBAN 2025'!$B$12,'BASE LIQUIDACION REDEBAN 2025'!$B$13))))</f>
        <v>75096.394270399993</v>
      </c>
      <c r="AF629" s="87">
        <f t="shared" si="9"/>
        <v>65960.072302</v>
      </c>
      <c r="AG629" s="184"/>
      <c r="AH629" s="184"/>
    </row>
    <row r="630" spans="1:34" s="79" customFormat="1" ht="13.15">
      <c r="A630" s="154" t="s">
        <v>94</v>
      </c>
      <c r="B630" s="154" t="str">
        <f>VLOOKUP(A630,'CENTRO DE COSTOS'!A:D,4,FALSE)</f>
        <v>DIEGO FERNANDO HENAO CARDONA</v>
      </c>
      <c r="C630" s="154" t="str">
        <f>VLOOKUP(A630,'CENTRO DE COSTOS'!A:D,2,FALSE)</f>
        <v>0004-0002</v>
      </c>
      <c r="D630" s="154">
        <v>76895</v>
      </c>
      <c r="E630" s="154">
        <v>2598160</v>
      </c>
      <c r="F630" s="154">
        <v>25482</v>
      </c>
      <c r="G630" s="154" t="s">
        <v>2958</v>
      </c>
      <c r="H630" s="154" t="s">
        <v>227</v>
      </c>
      <c r="I630" s="154" t="s">
        <v>3896</v>
      </c>
      <c r="J630" s="154" t="s">
        <v>5573</v>
      </c>
      <c r="K630" s="154" t="s">
        <v>159</v>
      </c>
      <c r="L630" s="154" t="s">
        <v>5574</v>
      </c>
      <c r="M630" s="155">
        <v>45883.495833333334</v>
      </c>
      <c r="N630" s="155">
        <v>45884.739583333336</v>
      </c>
      <c r="O630" s="154" t="s">
        <v>2961</v>
      </c>
      <c r="P630" s="154" t="s">
        <v>2962</v>
      </c>
      <c r="Q630" s="154" t="s">
        <v>3099</v>
      </c>
      <c r="R630" s="154" t="s">
        <v>3100</v>
      </c>
      <c r="S630" s="154" t="s">
        <v>2973</v>
      </c>
      <c r="T630" s="180"/>
      <c r="U630" s="154" t="s">
        <v>2965</v>
      </c>
      <c r="V630" s="154" t="s">
        <v>5575</v>
      </c>
      <c r="W630" s="154" t="s">
        <v>2967</v>
      </c>
      <c r="X630" s="154" t="s">
        <v>5576</v>
      </c>
      <c r="Y630" s="154" t="s">
        <v>30</v>
      </c>
      <c r="Z630" s="154" t="s">
        <v>166</v>
      </c>
      <c r="AA630" s="154" t="s">
        <v>1408</v>
      </c>
      <c r="AB630" s="154">
        <v>1</v>
      </c>
      <c r="AC630" s="154">
        <v>0</v>
      </c>
      <c r="AD630" s="87">
        <f>IF(W630="SOPORTE_TELEFÓNICO",'BASE LIQUIDACION REDEBAN 2025'!$B$19,IF(W630="ENVÍO",'BASE LIQUIDACION REDEBAN 2025'!$C$2,IF(Y630="TIPO I",'BASE LIQUIDACION REDEBAN 2025'!$C$2,IF(Y630="TIPO II",'BASE LIQUIDACION REDEBAN 2025'!$C$3,IF(Y630="TIPO III",'BASE LIQUIDACION REDEBAN 2025'!$C$4,IF(Y630="TIPO IV",'BASE LIQUIDACION REDEBAN 2025'!$C$5,IF(Z630="AEREO",'BASE LIQUIDACION REDEBAN 2025'!$B$6,'BASE LIQUIDACION REDEBAN 2025'!$C$5)))))))</f>
        <v>275728.78077800001</v>
      </c>
      <c r="AE630" s="87">
        <f>IF(OR(W630="SOPORTE_TELEFÓNICO",W630="ENVÍO"),0,IF(Y630="TIPO I",'BASE LIQUIDACION REDEBAN 2025'!$B$10,IF(Y630="TIPO II",'BASE LIQUIDACION REDEBAN 2025'!$B$11,IF(Y630="TIPO III",'BASE LIQUIDACION REDEBAN 2025'!$B$12,'BASE LIQUIDACION REDEBAN 2025'!$B$13))))</f>
        <v>196536.5258152</v>
      </c>
      <c r="AF630" s="87">
        <f t="shared" si="9"/>
        <v>275728.78077800001</v>
      </c>
      <c r="AG630" s="184"/>
      <c r="AH630" s="184"/>
    </row>
    <row r="631" spans="1:34" s="79" customFormat="1" ht="13.15">
      <c r="A631" s="154" t="s">
        <v>68</v>
      </c>
      <c r="B631" s="154" t="str">
        <f>VLOOKUP(A631,'CENTRO DE COSTOS'!A:D,4,FALSE)</f>
        <v>WILLIAM ASDRUBAL ROZO ROZO</v>
      </c>
      <c r="C631" s="154" t="str">
        <f>VLOOKUP(A631,'CENTRO DE COSTOS'!A:D,2,FALSE)</f>
        <v>0004-0004</v>
      </c>
      <c r="D631" s="154">
        <v>11001</v>
      </c>
      <c r="E631" s="154">
        <v>2602563</v>
      </c>
      <c r="F631" s="154">
        <v>59896</v>
      </c>
      <c r="G631" s="154" t="s">
        <v>2958</v>
      </c>
      <c r="H631" s="154" t="s">
        <v>470</v>
      </c>
      <c r="I631" s="154" t="s">
        <v>68</v>
      </c>
      <c r="J631" s="154" t="s">
        <v>5577</v>
      </c>
      <c r="K631" s="154" t="s">
        <v>159</v>
      </c>
      <c r="L631" s="154" t="s">
        <v>5578</v>
      </c>
      <c r="M631" s="155">
        <v>45884.420138888891</v>
      </c>
      <c r="N631" s="155">
        <v>45884.74722222222</v>
      </c>
      <c r="O631" s="154" t="s">
        <v>2961</v>
      </c>
      <c r="P631" s="154" t="s">
        <v>2962</v>
      </c>
      <c r="Q631" s="154" t="s">
        <v>3076</v>
      </c>
      <c r="R631" s="154" t="s">
        <v>3076</v>
      </c>
      <c r="S631" s="154" t="s">
        <v>2973</v>
      </c>
      <c r="T631" s="180"/>
      <c r="U631" s="154" t="s">
        <v>2965</v>
      </c>
      <c r="V631" s="154" t="s">
        <v>5579</v>
      </c>
      <c r="W631" s="154" t="s">
        <v>2967</v>
      </c>
      <c r="X631" s="154" t="s">
        <v>5580</v>
      </c>
      <c r="Y631" s="154" t="s">
        <v>25</v>
      </c>
      <c r="Z631" s="154" t="s">
        <v>166</v>
      </c>
      <c r="AA631" s="154" t="s">
        <v>3836</v>
      </c>
      <c r="AB631" s="154">
        <v>1</v>
      </c>
      <c r="AC631" s="154">
        <v>0</v>
      </c>
      <c r="AD631" s="87">
        <f>IF(W631="SOPORTE_TELEFÓNICO",'BASE LIQUIDACION REDEBAN 2025'!$B$19,IF(W631="ENVÍO",'BASE LIQUIDACION REDEBAN 2025'!$C$2,IF(Y631="TIPO I",'BASE LIQUIDACION REDEBAN 2025'!$C$2,IF(Y631="TIPO II",'BASE LIQUIDACION REDEBAN 2025'!$C$3,IF(Y631="TIPO III",'BASE LIQUIDACION REDEBAN 2025'!$C$4,IF(Y631="TIPO IV",'BASE LIQUIDACION REDEBAN 2025'!$C$5,IF(Z631="AEREO",'BASE LIQUIDACION REDEBAN 2025'!$B$6,'BASE LIQUIDACION REDEBAN 2025'!$C$5)))))))</f>
        <v>65960.072302</v>
      </c>
      <c r="AE631" s="87">
        <f>IF(OR(W631="SOPORTE_TELEFÓNICO",W631="ENVÍO"),0,IF(Y631="TIPO I",'BASE LIQUIDACION REDEBAN 2025'!$B$10,IF(Y631="TIPO II",'BASE LIQUIDACION REDEBAN 2025'!$B$11,IF(Y631="TIPO III",'BASE LIQUIDACION REDEBAN 2025'!$B$12,'BASE LIQUIDACION REDEBAN 2025'!$B$13))))</f>
        <v>75096.394270399993</v>
      </c>
      <c r="AF631" s="87">
        <f t="shared" si="9"/>
        <v>65960.072302</v>
      </c>
      <c r="AG631" s="184"/>
      <c r="AH631" s="184"/>
    </row>
    <row r="632" spans="1:34" s="79" customFormat="1" ht="13.15">
      <c r="A632" s="154" t="s">
        <v>72</v>
      </c>
      <c r="B632" s="154" t="str">
        <f>VLOOKUP(A632,'CENTRO DE COSTOS'!A:D,4,FALSE)</f>
        <v>MIGUEL JULIÁN HERNÁNDEZ GUARÍN</v>
      </c>
      <c r="C632" s="154" t="str">
        <f>VLOOKUP(A632,'CENTRO DE COSTOS'!A:D,2,FALSE)</f>
        <v>0004-0008</v>
      </c>
      <c r="D632" s="154">
        <v>68190</v>
      </c>
      <c r="E632" s="154">
        <v>2601302</v>
      </c>
      <c r="F632" s="154">
        <v>46747</v>
      </c>
      <c r="G632" s="154" t="s">
        <v>2958</v>
      </c>
      <c r="H632" s="154" t="s">
        <v>820</v>
      </c>
      <c r="I632" s="154" t="s">
        <v>5060</v>
      </c>
      <c r="J632" s="154" t="s">
        <v>5581</v>
      </c>
      <c r="K632" s="154" t="s">
        <v>159</v>
      </c>
      <c r="L632" s="154" t="s">
        <v>5582</v>
      </c>
      <c r="M632" s="155">
        <v>45884.333333333336</v>
      </c>
      <c r="N632" s="155">
        <v>45884.756944444445</v>
      </c>
      <c r="O632" s="154" t="s">
        <v>2961</v>
      </c>
      <c r="P632" s="154" t="s">
        <v>2962</v>
      </c>
      <c r="Q632" s="154" t="s">
        <v>3183</v>
      </c>
      <c r="R632" s="154" t="s">
        <v>3376</v>
      </c>
      <c r="S632" s="154" t="s">
        <v>2973</v>
      </c>
      <c r="T632" s="180"/>
      <c r="U632" s="154" t="s">
        <v>2965</v>
      </c>
      <c r="V632" s="154" t="s">
        <v>5583</v>
      </c>
      <c r="W632" s="154" t="s">
        <v>2967</v>
      </c>
      <c r="X632" s="154" t="s">
        <v>5584</v>
      </c>
      <c r="Y632" s="154" t="s">
        <v>32</v>
      </c>
      <c r="Z632" s="154" t="s">
        <v>166</v>
      </c>
      <c r="AA632" s="154" t="s">
        <v>1016</v>
      </c>
      <c r="AB632" s="154">
        <v>1</v>
      </c>
      <c r="AC632" s="154">
        <v>0</v>
      </c>
      <c r="AD632" s="87">
        <f>IF(W632="SOPORTE_TELEFÓNICO",'BASE LIQUIDACION REDEBAN 2025'!$B$19,IF(W632="ENVÍO",'BASE LIQUIDACION REDEBAN 2025'!$C$2,IF(Y632="TIPO I",'BASE LIQUIDACION REDEBAN 2025'!$C$2,IF(Y632="TIPO II",'BASE LIQUIDACION REDEBAN 2025'!$C$3,IF(Y632="TIPO III",'BASE LIQUIDACION REDEBAN 2025'!$C$4,IF(Y632="TIPO IV",'BASE LIQUIDACION REDEBAN 2025'!$C$5,IF(Z632="AEREO",'BASE LIQUIDACION REDEBAN 2025'!$B$6,'BASE LIQUIDACION REDEBAN 2025'!$C$5)))))))</f>
        <v>479588.87655000004</v>
      </c>
      <c r="AE632" s="87">
        <f>IF(OR(W632="SOPORTE_TELEFÓNICO",W632="ENVÍO"),0,IF(Y632="TIPO I",'BASE LIQUIDACION REDEBAN 2025'!$B$10,IF(Y632="TIPO II",'BASE LIQUIDACION REDEBAN 2025'!$B$11,IF(Y632="TIPO III",'BASE LIQUIDACION REDEBAN 2025'!$B$12,'BASE LIQUIDACION REDEBAN 2025'!$B$13))))</f>
        <v>196536.5258152</v>
      </c>
      <c r="AF632" s="87">
        <f t="shared" si="9"/>
        <v>479588.87655000004</v>
      </c>
      <c r="AG632" s="184"/>
      <c r="AH632" s="184"/>
    </row>
    <row r="633" spans="1:34" s="79" customFormat="1" ht="13.15">
      <c r="A633" s="154" t="s">
        <v>72</v>
      </c>
      <c r="B633" s="154" t="str">
        <f>VLOOKUP(A633,'CENTRO DE COSTOS'!A:D,4,FALSE)</f>
        <v>MIGUEL JULIÁN HERNÁNDEZ GUARÍN</v>
      </c>
      <c r="C633" s="154" t="str">
        <f>VLOOKUP(A633,'CENTRO DE COSTOS'!A:D,2,FALSE)</f>
        <v>0004-0008</v>
      </c>
      <c r="D633" s="154">
        <v>68081</v>
      </c>
      <c r="E633" s="154">
        <v>2601581</v>
      </c>
      <c r="F633" s="154">
        <v>68098</v>
      </c>
      <c r="G633" s="154" t="s">
        <v>2958</v>
      </c>
      <c r="H633" s="154" t="s">
        <v>820</v>
      </c>
      <c r="I633" s="154" t="s">
        <v>829</v>
      </c>
      <c r="J633" s="154" t="s">
        <v>5585</v>
      </c>
      <c r="K633" s="154" t="s">
        <v>159</v>
      </c>
      <c r="L633" s="154" t="s">
        <v>5586</v>
      </c>
      <c r="M633" s="155">
        <v>45884.35833333333</v>
      </c>
      <c r="N633" s="155">
        <v>45884.760416666664</v>
      </c>
      <c r="O633" s="154" t="s">
        <v>2961</v>
      </c>
      <c r="P633" s="154" t="s">
        <v>2988</v>
      </c>
      <c r="Q633" s="154" t="s">
        <v>2971</v>
      </c>
      <c r="R633" s="154" t="s">
        <v>4102</v>
      </c>
      <c r="S633" s="154" t="s">
        <v>200</v>
      </c>
      <c r="T633" s="180"/>
      <c r="U633" s="154" t="s">
        <v>2965</v>
      </c>
      <c r="V633" s="154" t="s">
        <v>5587</v>
      </c>
      <c r="W633" s="154" t="s">
        <v>2967</v>
      </c>
      <c r="X633" s="154" t="s">
        <v>5588</v>
      </c>
      <c r="Y633" s="154" t="s">
        <v>30</v>
      </c>
      <c r="Z633" s="154" t="s">
        <v>166</v>
      </c>
      <c r="AA633" s="154" t="s">
        <v>848</v>
      </c>
      <c r="AB633" s="154">
        <v>1</v>
      </c>
      <c r="AC633" s="154">
        <v>0</v>
      </c>
      <c r="AD633" s="87">
        <f>IF(W633="SOPORTE_TELEFÓNICO",'BASE LIQUIDACION REDEBAN 2025'!$B$19,IF(W633="ENVÍO",'BASE LIQUIDACION REDEBAN 2025'!$C$2,IF(Y633="TIPO I",'BASE LIQUIDACION REDEBAN 2025'!$C$2,IF(Y633="TIPO II",'BASE LIQUIDACION REDEBAN 2025'!$C$3,IF(Y633="TIPO III",'BASE LIQUIDACION REDEBAN 2025'!$C$4,IF(Y633="TIPO IV",'BASE LIQUIDACION REDEBAN 2025'!$C$5,IF(Z633="AEREO",'BASE LIQUIDACION REDEBAN 2025'!$B$6,'BASE LIQUIDACION REDEBAN 2025'!$C$5)))))))</f>
        <v>275728.78077800001</v>
      </c>
      <c r="AE633" s="87">
        <f>IF(OR(W633="SOPORTE_TELEFÓNICO",W633="ENVÍO"),0,IF(Y633="TIPO I",'BASE LIQUIDACION REDEBAN 2025'!$B$10,IF(Y633="TIPO II",'BASE LIQUIDACION REDEBAN 2025'!$B$11,IF(Y633="TIPO III",'BASE LIQUIDACION REDEBAN 2025'!$B$12,'BASE LIQUIDACION REDEBAN 2025'!$B$13))))</f>
        <v>196536.5258152</v>
      </c>
      <c r="AF633" s="87">
        <f t="shared" si="9"/>
        <v>275728.78077800001</v>
      </c>
      <c r="AG633" s="184"/>
      <c r="AH633" s="184"/>
    </row>
    <row r="634" spans="1:34" s="79" customFormat="1" ht="13.15">
      <c r="A634" s="154" t="s">
        <v>100</v>
      </c>
      <c r="B634" s="154" t="str">
        <f>VLOOKUP(A634,'CENTRO DE COSTOS'!A:D,4,FALSE)</f>
        <v>KEVIN ALEXIS CORZO BUSTOS</v>
      </c>
      <c r="C634" s="154" t="str">
        <f>VLOOKUP(A634,'CENTRO DE COSTOS'!A:D,2,FALSE)</f>
        <v>0004-0007</v>
      </c>
      <c r="D634" s="154">
        <v>95025</v>
      </c>
      <c r="E634" s="154">
        <v>2596921</v>
      </c>
      <c r="F634" s="154">
        <v>63309</v>
      </c>
      <c r="G634" s="154" t="s">
        <v>2958</v>
      </c>
      <c r="H634" s="154" t="s">
        <v>4421</v>
      </c>
      <c r="I634" s="154" t="s">
        <v>4422</v>
      </c>
      <c r="J634" s="154" t="s">
        <v>4423</v>
      </c>
      <c r="K634" s="154" t="s">
        <v>159</v>
      </c>
      <c r="L634" s="154" t="s">
        <v>5589</v>
      </c>
      <c r="M634" s="155">
        <v>45883.416666666664</v>
      </c>
      <c r="N634" s="155">
        <v>45884.765277777777</v>
      </c>
      <c r="O634" s="154" t="s">
        <v>2961</v>
      </c>
      <c r="P634" s="154" t="s">
        <v>2962</v>
      </c>
      <c r="Q634" s="154" t="s">
        <v>2978</v>
      </c>
      <c r="R634" s="154" t="s">
        <v>2983</v>
      </c>
      <c r="S634" s="154" t="s">
        <v>2973</v>
      </c>
      <c r="T634" s="180"/>
      <c r="U634" s="154" t="s">
        <v>2965</v>
      </c>
      <c r="V634" s="154" t="s">
        <v>5590</v>
      </c>
      <c r="W634" s="154" t="s">
        <v>2967</v>
      </c>
      <c r="X634" s="154" t="s">
        <v>4426</v>
      </c>
      <c r="Y634" s="154" t="s">
        <v>32</v>
      </c>
      <c r="Z634" s="154" t="s">
        <v>166</v>
      </c>
      <c r="AA634" s="154" t="s">
        <v>362</v>
      </c>
      <c r="AB634" s="154">
        <v>1</v>
      </c>
      <c r="AC634" s="154">
        <v>0</v>
      </c>
      <c r="AD634" s="87">
        <f>IF(W634="SOPORTE_TELEFÓNICO",'BASE LIQUIDACION REDEBAN 2025'!$B$19,IF(W634="ENVÍO",'BASE LIQUIDACION REDEBAN 2025'!$C$2,IF(Y634="TIPO I",'BASE LIQUIDACION REDEBAN 2025'!$C$2,IF(Y634="TIPO II",'BASE LIQUIDACION REDEBAN 2025'!$C$3,IF(Y634="TIPO III",'BASE LIQUIDACION REDEBAN 2025'!$C$4,IF(Y634="TIPO IV",'BASE LIQUIDACION REDEBAN 2025'!$C$5,IF(Z634="AEREO",'BASE LIQUIDACION REDEBAN 2025'!$B$6,'BASE LIQUIDACION REDEBAN 2025'!$C$5)))))))</f>
        <v>479588.87655000004</v>
      </c>
      <c r="AE634" s="87">
        <f>IF(OR(W634="SOPORTE_TELEFÓNICO",W634="ENVÍO"),0,IF(Y634="TIPO I",'BASE LIQUIDACION REDEBAN 2025'!$B$10,IF(Y634="TIPO II",'BASE LIQUIDACION REDEBAN 2025'!$B$11,IF(Y634="TIPO III",'BASE LIQUIDACION REDEBAN 2025'!$B$12,'BASE LIQUIDACION REDEBAN 2025'!$B$13))))</f>
        <v>196536.5258152</v>
      </c>
      <c r="AF634" s="87">
        <f t="shared" si="9"/>
        <v>479588.87655000004</v>
      </c>
      <c r="AG634" s="184"/>
      <c r="AH634" s="184"/>
    </row>
    <row r="635" spans="1:34" s="79" customFormat="1" ht="13.15">
      <c r="A635" s="154" t="s">
        <v>94</v>
      </c>
      <c r="B635" s="154" t="str">
        <f>VLOOKUP(A635,'CENTRO DE COSTOS'!A:D,4,FALSE)</f>
        <v>DIEGO FERNANDO HENAO CARDONA</v>
      </c>
      <c r="C635" s="154" t="str">
        <f>VLOOKUP(A635,'CENTRO DE COSTOS'!A:D,2,FALSE)</f>
        <v>0004-0002</v>
      </c>
      <c r="D635" s="154">
        <v>63001</v>
      </c>
      <c r="E635" s="154">
        <v>2605429</v>
      </c>
      <c r="F635" s="154">
        <v>25339</v>
      </c>
      <c r="G635" s="154" t="s">
        <v>2958</v>
      </c>
      <c r="H635" s="154" t="s">
        <v>581</v>
      </c>
      <c r="I635" s="154" t="s">
        <v>582</v>
      </c>
      <c r="J635" s="154" t="s">
        <v>5591</v>
      </c>
      <c r="K635" s="154" t="s">
        <v>159</v>
      </c>
      <c r="L635" s="154" t="s">
        <v>5592</v>
      </c>
      <c r="M635" s="155">
        <v>45884.689583333333</v>
      </c>
      <c r="N635" s="155">
        <v>45884.784722222219</v>
      </c>
      <c r="O635" s="154" t="s">
        <v>2961</v>
      </c>
      <c r="P635" s="154" t="s">
        <v>2988</v>
      </c>
      <c r="Q635" s="154" t="s">
        <v>3335</v>
      </c>
      <c r="R635" s="154" t="s">
        <v>3336</v>
      </c>
      <c r="S635" s="154" t="s">
        <v>3666</v>
      </c>
      <c r="T635" s="180"/>
      <c r="U635" s="154" t="s">
        <v>2965</v>
      </c>
      <c r="V635" s="154" t="s">
        <v>5593</v>
      </c>
      <c r="W635" s="154" t="s">
        <v>3213</v>
      </c>
      <c r="X635" s="154">
        <v>0</v>
      </c>
      <c r="Y635" s="154" t="s">
        <v>28</v>
      </c>
      <c r="Z635" s="154" t="s">
        <v>166</v>
      </c>
      <c r="AA635" s="154" t="s">
        <v>4229</v>
      </c>
      <c r="AB635" s="154">
        <v>0</v>
      </c>
      <c r="AC635" s="154">
        <v>0</v>
      </c>
      <c r="AD635" s="87">
        <f>IF(W635="SOPORTE_TELEFÓNICO",'BASE LIQUIDACION REDEBAN 2025'!$B$19,IF(W635="ENVÍO",'BASE LIQUIDACION REDEBAN 2025'!$C$2,IF(Y635="TIPO I",'BASE LIQUIDACION REDEBAN 2025'!$C$2,IF(Y635="TIPO II",'BASE LIQUIDACION REDEBAN 2025'!$C$3,IF(Y635="TIPO III",'BASE LIQUIDACION REDEBAN 2025'!$C$4,IF(Y635="TIPO IV",'BASE LIQUIDACION REDEBAN 2025'!$C$5,IF(Z635="AEREO",'BASE LIQUIDACION REDEBAN 2025'!$B$6,'BASE LIQUIDACION REDEBAN 2025'!$C$5)))))))</f>
        <v>41241.0800752</v>
      </c>
      <c r="AE635" s="87">
        <f>IF(OR(W635="SOPORTE_TELEFÓNICO",W635="ENVÍO"),0,IF(Y635="TIPO I",'BASE LIQUIDACION REDEBAN 2025'!$B$10,IF(Y635="TIPO II",'BASE LIQUIDACION REDEBAN 2025'!$B$11,IF(Y635="TIPO III",'BASE LIQUIDACION REDEBAN 2025'!$B$12,'BASE LIQUIDACION REDEBAN 2025'!$B$13))))</f>
        <v>0</v>
      </c>
      <c r="AF635" s="87">
        <f t="shared" si="9"/>
        <v>41241.0800752</v>
      </c>
      <c r="AG635" s="184"/>
      <c r="AH635" s="184"/>
    </row>
    <row r="636" spans="1:34" s="79" customFormat="1" ht="13.15">
      <c r="A636" s="154" t="s">
        <v>90</v>
      </c>
      <c r="B636" s="154" t="str">
        <f>VLOOKUP(A636,'CENTRO DE COSTOS'!A:D,4,FALSE)</f>
        <v>JUAN SEBASTIÁN RÍOS CASTRILLÓN</v>
      </c>
      <c r="C636" s="154" t="str">
        <f>VLOOKUP(A636,'CENTRO DE COSTOS'!A:D,2,FALSE)</f>
        <v>0004-0005</v>
      </c>
      <c r="D636" s="154">
        <v>5091</v>
      </c>
      <c r="E636" s="154">
        <v>2599994</v>
      </c>
      <c r="F636" s="154">
        <v>30856</v>
      </c>
      <c r="G636" s="154" t="s">
        <v>2958</v>
      </c>
      <c r="H636" s="154" t="s">
        <v>197</v>
      </c>
      <c r="I636" s="154" t="s">
        <v>5594</v>
      </c>
      <c r="J636" s="154" t="s">
        <v>5595</v>
      </c>
      <c r="K636" s="154" t="s">
        <v>159</v>
      </c>
      <c r="L636" s="154" t="s">
        <v>5596</v>
      </c>
      <c r="M636" s="155">
        <v>45883.677777777775</v>
      </c>
      <c r="N636" s="155">
        <v>45885.384722222225</v>
      </c>
      <c r="O636" s="154" t="s">
        <v>2961</v>
      </c>
      <c r="P636" s="154" t="s">
        <v>2962</v>
      </c>
      <c r="Q636" s="154" t="s">
        <v>3183</v>
      </c>
      <c r="R636" s="154" t="s">
        <v>3376</v>
      </c>
      <c r="S636" s="154" t="s">
        <v>200</v>
      </c>
      <c r="T636" s="180"/>
      <c r="U636" s="154" t="s">
        <v>2965</v>
      </c>
      <c r="V636" s="154" t="s">
        <v>5597</v>
      </c>
      <c r="W636" s="154" t="s">
        <v>2967</v>
      </c>
      <c r="X636" s="154" t="s">
        <v>5598</v>
      </c>
      <c r="Y636" s="154" t="s">
        <v>30</v>
      </c>
      <c r="Z636" s="154" t="s">
        <v>166</v>
      </c>
      <c r="AA636" s="154" t="s">
        <v>1245</v>
      </c>
      <c r="AB636" s="154">
        <v>1</v>
      </c>
      <c r="AC636" s="154">
        <v>0</v>
      </c>
      <c r="AD636" s="87">
        <f>IF(W636="SOPORTE_TELEFÓNICO",'BASE LIQUIDACION REDEBAN 2025'!$B$19,IF(W636="ENVÍO",'BASE LIQUIDACION REDEBAN 2025'!$C$2,IF(Y636="TIPO I",'BASE LIQUIDACION REDEBAN 2025'!$C$2,IF(Y636="TIPO II",'BASE LIQUIDACION REDEBAN 2025'!$C$3,IF(Y636="TIPO III",'BASE LIQUIDACION REDEBAN 2025'!$C$4,IF(Y636="TIPO IV",'BASE LIQUIDACION REDEBAN 2025'!$C$5,IF(Z636="AEREO",'BASE LIQUIDACION REDEBAN 2025'!$B$6,'BASE LIQUIDACION REDEBAN 2025'!$C$5)))))))</f>
        <v>275728.78077800001</v>
      </c>
      <c r="AE636" s="87">
        <f>IF(OR(W636="SOPORTE_TELEFÓNICO",W636="ENVÍO"),0,IF(Y636="TIPO I",'BASE LIQUIDACION REDEBAN 2025'!$B$10,IF(Y636="TIPO II",'BASE LIQUIDACION REDEBAN 2025'!$B$11,IF(Y636="TIPO III",'BASE LIQUIDACION REDEBAN 2025'!$B$12,'BASE LIQUIDACION REDEBAN 2025'!$B$13))))</f>
        <v>196536.5258152</v>
      </c>
      <c r="AF636" s="87">
        <f t="shared" si="9"/>
        <v>275728.78077800001</v>
      </c>
      <c r="AG636" s="184"/>
      <c r="AH636" s="184"/>
    </row>
    <row r="637" spans="1:34" s="79" customFormat="1" ht="13.15">
      <c r="A637" s="154" t="s">
        <v>76</v>
      </c>
      <c r="B637" s="154" t="str">
        <f>VLOOKUP(A637,'CENTRO DE COSTOS'!A:D,4,FALSE)</f>
        <v>DIEGO FERNANDO HENAO CARDONA</v>
      </c>
      <c r="C637" s="154" t="str">
        <f>VLOOKUP(A637,'CENTRO DE COSTOS'!A:D,2,FALSE)</f>
        <v>0004-0003</v>
      </c>
      <c r="D637" s="154">
        <v>19392</v>
      </c>
      <c r="E637" s="154">
        <v>2592192</v>
      </c>
      <c r="F637" s="154">
        <v>76459</v>
      </c>
      <c r="G637" s="154" t="s">
        <v>2958</v>
      </c>
      <c r="H637" s="154" t="s">
        <v>258</v>
      </c>
      <c r="I637" s="154" t="s">
        <v>4105</v>
      </c>
      <c r="J637" s="154" t="s">
        <v>4106</v>
      </c>
      <c r="K637" s="154" t="s">
        <v>159</v>
      </c>
      <c r="L637" s="154" t="s">
        <v>5599</v>
      </c>
      <c r="M637" s="155">
        <v>45882.498611111114</v>
      </c>
      <c r="N637" s="155">
        <v>45885.394444444442</v>
      </c>
      <c r="O637" s="154" t="s">
        <v>2961</v>
      </c>
      <c r="P637" s="154" t="s">
        <v>2962</v>
      </c>
      <c r="Q637" s="154" t="s">
        <v>2978</v>
      </c>
      <c r="R637" s="154" t="s">
        <v>2983</v>
      </c>
      <c r="S637" s="154" t="s">
        <v>2973</v>
      </c>
      <c r="T637" s="180"/>
      <c r="U637" s="154" t="s">
        <v>2965</v>
      </c>
      <c r="V637" s="154" t="s">
        <v>5600</v>
      </c>
      <c r="W637" s="154" t="s">
        <v>2967</v>
      </c>
      <c r="X637" s="154" t="s">
        <v>5601</v>
      </c>
      <c r="Y637" s="154" t="s">
        <v>30</v>
      </c>
      <c r="Z637" s="154" t="s">
        <v>166</v>
      </c>
      <c r="AA637" s="154" t="s">
        <v>330</v>
      </c>
      <c r="AB637" s="154">
        <v>1</v>
      </c>
      <c r="AC637" s="154">
        <v>0</v>
      </c>
      <c r="AD637" s="87">
        <f>IF(W637="SOPORTE_TELEFÓNICO",'BASE LIQUIDACION REDEBAN 2025'!$B$19,IF(W637="ENVÍO",'BASE LIQUIDACION REDEBAN 2025'!$C$2,IF(Y637="TIPO I",'BASE LIQUIDACION REDEBAN 2025'!$C$2,IF(Y637="TIPO II",'BASE LIQUIDACION REDEBAN 2025'!$C$3,IF(Y637="TIPO III",'BASE LIQUIDACION REDEBAN 2025'!$C$4,IF(Y637="TIPO IV",'BASE LIQUIDACION REDEBAN 2025'!$C$5,IF(Z637="AEREO",'BASE LIQUIDACION REDEBAN 2025'!$B$6,'BASE LIQUIDACION REDEBAN 2025'!$C$5)))))))</f>
        <v>275728.78077800001</v>
      </c>
      <c r="AE637" s="87">
        <f>IF(OR(W637="SOPORTE_TELEFÓNICO",W637="ENVÍO"),0,IF(Y637="TIPO I",'BASE LIQUIDACION REDEBAN 2025'!$B$10,IF(Y637="TIPO II",'BASE LIQUIDACION REDEBAN 2025'!$B$11,IF(Y637="TIPO III",'BASE LIQUIDACION REDEBAN 2025'!$B$12,'BASE LIQUIDACION REDEBAN 2025'!$B$13))))</f>
        <v>196536.5258152</v>
      </c>
      <c r="AF637" s="87">
        <f t="shared" si="9"/>
        <v>275728.78077800001</v>
      </c>
      <c r="AG637" s="184"/>
      <c r="AH637" s="184"/>
    </row>
    <row r="638" spans="1:34" s="79" customFormat="1" ht="13.15">
      <c r="A638" s="154" t="s">
        <v>94</v>
      </c>
      <c r="B638" s="154" t="str">
        <f>VLOOKUP(A638,'CENTRO DE COSTOS'!A:D,4,FALSE)</f>
        <v>DIEGO FERNANDO HENAO CARDONA</v>
      </c>
      <c r="C638" s="154" t="str">
        <f>VLOOKUP(A638,'CENTRO DE COSTOS'!A:D,2,FALSE)</f>
        <v>0004-0002</v>
      </c>
      <c r="D638" s="154">
        <v>66001</v>
      </c>
      <c r="E638" s="154">
        <v>2603299</v>
      </c>
      <c r="F638" s="154">
        <v>60598</v>
      </c>
      <c r="G638" s="154" t="s">
        <v>2958</v>
      </c>
      <c r="H638" s="154" t="s">
        <v>606</v>
      </c>
      <c r="I638" s="154" t="s">
        <v>94</v>
      </c>
      <c r="J638" s="154" t="s">
        <v>5602</v>
      </c>
      <c r="K638" s="154" t="s">
        <v>159</v>
      </c>
      <c r="L638" s="154" t="s">
        <v>5603</v>
      </c>
      <c r="M638" s="155">
        <v>45884.474305555559</v>
      </c>
      <c r="N638" s="155">
        <v>45885.397916666669</v>
      </c>
      <c r="O638" s="154" t="s">
        <v>2961</v>
      </c>
      <c r="P638" s="154" t="s">
        <v>2962</v>
      </c>
      <c r="Q638" s="154" t="s">
        <v>3183</v>
      </c>
      <c r="R638" s="154" t="s">
        <v>2972</v>
      </c>
      <c r="S638" s="154" t="s">
        <v>2973</v>
      </c>
      <c r="T638" s="180"/>
      <c r="U638" s="154" t="s">
        <v>2965</v>
      </c>
      <c r="V638" s="154" t="s">
        <v>5604</v>
      </c>
      <c r="W638" s="154" t="s">
        <v>2967</v>
      </c>
      <c r="X638" s="154" t="s">
        <v>5605</v>
      </c>
      <c r="Y638" s="154" t="s">
        <v>25</v>
      </c>
      <c r="Z638" s="154" t="s">
        <v>166</v>
      </c>
      <c r="AA638" s="154" t="s">
        <v>2942</v>
      </c>
      <c r="AB638" s="154">
        <v>1</v>
      </c>
      <c r="AC638" s="154">
        <v>0</v>
      </c>
      <c r="AD638" s="87">
        <f>IF(W638="SOPORTE_TELEFÓNICO",'BASE LIQUIDACION REDEBAN 2025'!$B$19,IF(W638="ENVÍO",'BASE LIQUIDACION REDEBAN 2025'!$C$2,IF(Y638="TIPO I",'BASE LIQUIDACION REDEBAN 2025'!$C$2,IF(Y638="TIPO II",'BASE LIQUIDACION REDEBAN 2025'!$C$3,IF(Y638="TIPO III",'BASE LIQUIDACION REDEBAN 2025'!$C$4,IF(Y638="TIPO IV",'BASE LIQUIDACION REDEBAN 2025'!$C$5,IF(Z638="AEREO",'BASE LIQUIDACION REDEBAN 2025'!$B$6,'BASE LIQUIDACION REDEBAN 2025'!$C$5)))))))</f>
        <v>65960.072302</v>
      </c>
      <c r="AE638" s="87">
        <f>IF(OR(W638="SOPORTE_TELEFÓNICO",W638="ENVÍO"),0,IF(Y638="TIPO I",'BASE LIQUIDACION REDEBAN 2025'!$B$10,IF(Y638="TIPO II",'BASE LIQUIDACION REDEBAN 2025'!$B$11,IF(Y638="TIPO III",'BASE LIQUIDACION REDEBAN 2025'!$B$12,'BASE LIQUIDACION REDEBAN 2025'!$B$13))))</f>
        <v>75096.394270399993</v>
      </c>
      <c r="AF638" s="87">
        <f t="shared" si="9"/>
        <v>65960.072302</v>
      </c>
      <c r="AG638" s="184"/>
      <c r="AH638" s="184"/>
    </row>
    <row r="639" spans="1:34" s="79" customFormat="1" ht="13.15">
      <c r="A639" s="154" t="s">
        <v>68</v>
      </c>
      <c r="B639" s="154" t="str">
        <f>VLOOKUP(A639,'CENTRO DE COSTOS'!A:D,4,FALSE)</f>
        <v>WILLIAM ASDRUBAL ROZO ROZO</v>
      </c>
      <c r="C639" s="154" t="str">
        <f>VLOOKUP(A639,'CENTRO DE COSTOS'!A:D,2,FALSE)</f>
        <v>0004-0004</v>
      </c>
      <c r="D639" s="154">
        <v>11001</v>
      </c>
      <c r="E639" s="154">
        <v>2604309</v>
      </c>
      <c r="F639" s="154">
        <v>47809</v>
      </c>
      <c r="G639" s="154" t="s">
        <v>2958</v>
      </c>
      <c r="H639" s="154" t="s">
        <v>470</v>
      </c>
      <c r="I639" s="154" t="s">
        <v>68</v>
      </c>
      <c r="J639" s="154" t="s">
        <v>5606</v>
      </c>
      <c r="K639" s="154" t="s">
        <v>159</v>
      </c>
      <c r="L639" s="154" t="s">
        <v>5607</v>
      </c>
      <c r="M639" s="155">
        <v>45884.568055555559</v>
      </c>
      <c r="N639" s="155">
        <v>45885.419444444444</v>
      </c>
      <c r="O639" s="154" t="s">
        <v>2961</v>
      </c>
      <c r="P639" s="154" t="s">
        <v>2962</v>
      </c>
      <c r="Q639" s="154" t="s">
        <v>3055</v>
      </c>
      <c r="R639" s="154" t="s">
        <v>3056</v>
      </c>
      <c r="S639" s="154" t="s">
        <v>2973</v>
      </c>
      <c r="T639" s="180"/>
      <c r="U639" s="154" t="s">
        <v>2965</v>
      </c>
      <c r="V639" s="154" t="s">
        <v>5608</v>
      </c>
      <c r="W639" s="154" t="s">
        <v>2967</v>
      </c>
      <c r="X639" s="154" t="s">
        <v>5609</v>
      </c>
      <c r="Y639" s="154" t="s">
        <v>25</v>
      </c>
      <c r="Z639" s="154" t="s">
        <v>166</v>
      </c>
      <c r="AA639" s="154" t="s">
        <v>506</v>
      </c>
      <c r="AB639" s="154">
        <v>1</v>
      </c>
      <c r="AC639" s="154">
        <v>0</v>
      </c>
      <c r="AD639" s="87">
        <f>IF(W639="SOPORTE_TELEFÓNICO",'BASE LIQUIDACION REDEBAN 2025'!$B$19,IF(W639="ENVÍO",'BASE LIQUIDACION REDEBAN 2025'!$C$2,IF(Y639="TIPO I",'BASE LIQUIDACION REDEBAN 2025'!$C$2,IF(Y639="TIPO II",'BASE LIQUIDACION REDEBAN 2025'!$C$3,IF(Y639="TIPO III",'BASE LIQUIDACION REDEBAN 2025'!$C$4,IF(Y639="TIPO IV",'BASE LIQUIDACION REDEBAN 2025'!$C$5,IF(Z639="AEREO",'BASE LIQUIDACION REDEBAN 2025'!$B$6,'BASE LIQUIDACION REDEBAN 2025'!$C$5)))))))</f>
        <v>65960.072302</v>
      </c>
      <c r="AE639" s="87">
        <f>IF(OR(W639="SOPORTE_TELEFÓNICO",W639="ENVÍO"),0,IF(Y639="TIPO I",'BASE LIQUIDACION REDEBAN 2025'!$B$10,IF(Y639="TIPO II",'BASE LIQUIDACION REDEBAN 2025'!$B$11,IF(Y639="TIPO III",'BASE LIQUIDACION REDEBAN 2025'!$B$12,'BASE LIQUIDACION REDEBAN 2025'!$B$13))))</f>
        <v>75096.394270399993</v>
      </c>
      <c r="AF639" s="87">
        <f t="shared" si="9"/>
        <v>65960.072302</v>
      </c>
      <c r="AG639" s="184"/>
      <c r="AH639" s="184"/>
    </row>
    <row r="640" spans="1:34" s="79" customFormat="1" ht="13.15">
      <c r="A640" s="154" t="s">
        <v>76</v>
      </c>
      <c r="B640" s="154" t="str">
        <f>VLOOKUP(A640,'CENTRO DE COSTOS'!A:D,4,FALSE)</f>
        <v>DIEGO FERNANDO HENAO CARDONA</v>
      </c>
      <c r="C640" s="154" t="str">
        <f>VLOOKUP(A640,'CENTRO DE COSTOS'!A:D,2,FALSE)</f>
        <v>0004-0003</v>
      </c>
      <c r="D640" s="154">
        <v>76520</v>
      </c>
      <c r="E640" s="154">
        <v>2605897</v>
      </c>
      <c r="F640" s="154">
        <v>67631</v>
      </c>
      <c r="G640" s="154" t="s">
        <v>2958</v>
      </c>
      <c r="H640" s="154" t="s">
        <v>227</v>
      </c>
      <c r="I640" s="154" t="s">
        <v>1403</v>
      </c>
      <c r="J640" s="154" t="s">
        <v>5610</v>
      </c>
      <c r="K640" s="154" t="s">
        <v>159</v>
      </c>
      <c r="L640" s="154" t="s">
        <v>5611</v>
      </c>
      <c r="M640" s="155">
        <v>45885.333333333336</v>
      </c>
      <c r="N640" s="155">
        <v>45885.433333333334</v>
      </c>
      <c r="O640" s="154" t="s">
        <v>2961</v>
      </c>
      <c r="P640" s="154" t="s">
        <v>2988</v>
      </c>
      <c r="Q640" s="154" t="s">
        <v>3307</v>
      </c>
      <c r="R640" s="154" t="s">
        <v>3032</v>
      </c>
      <c r="S640" s="154" t="s">
        <v>2973</v>
      </c>
      <c r="T640" s="180"/>
      <c r="U640" s="154" t="s">
        <v>2965</v>
      </c>
      <c r="V640" s="154" t="s">
        <v>5612</v>
      </c>
      <c r="W640" s="154" t="s">
        <v>3213</v>
      </c>
      <c r="X640" s="154">
        <v>0</v>
      </c>
      <c r="Y640" s="154" t="s">
        <v>25</v>
      </c>
      <c r="Z640" s="154" t="s">
        <v>166</v>
      </c>
      <c r="AA640" s="154" t="s">
        <v>1408</v>
      </c>
      <c r="AB640" s="154">
        <v>0</v>
      </c>
      <c r="AC640" s="154">
        <v>0</v>
      </c>
      <c r="AD640" s="87">
        <f>IF(W640="SOPORTE_TELEFÓNICO",'BASE LIQUIDACION REDEBAN 2025'!$B$19,IF(W640="ENVÍO",'BASE LIQUIDACION REDEBAN 2025'!$C$2,IF(Y640="TIPO I",'BASE LIQUIDACION REDEBAN 2025'!$C$2,IF(Y640="TIPO II",'BASE LIQUIDACION REDEBAN 2025'!$C$3,IF(Y640="TIPO III",'BASE LIQUIDACION REDEBAN 2025'!$C$4,IF(Y640="TIPO IV",'BASE LIQUIDACION REDEBAN 2025'!$C$5,IF(Z640="AEREO",'BASE LIQUIDACION REDEBAN 2025'!$B$6,'BASE LIQUIDACION REDEBAN 2025'!$C$5)))))))</f>
        <v>41241.0800752</v>
      </c>
      <c r="AE640" s="87">
        <f>IF(OR(W640="SOPORTE_TELEFÓNICO",W640="ENVÍO"),0,IF(Y640="TIPO I",'BASE LIQUIDACION REDEBAN 2025'!$B$10,IF(Y640="TIPO II",'BASE LIQUIDACION REDEBAN 2025'!$B$11,IF(Y640="TIPO III",'BASE LIQUIDACION REDEBAN 2025'!$B$12,'BASE LIQUIDACION REDEBAN 2025'!$B$13))))</f>
        <v>0</v>
      </c>
      <c r="AF640" s="87">
        <f t="shared" si="9"/>
        <v>41241.0800752</v>
      </c>
      <c r="AG640" s="184"/>
      <c r="AH640" s="184"/>
    </row>
    <row r="641" spans="1:34" s="79" customFormat="1" ht="13.15">
      <c r="A641" s="154" t="s">
        <v>76</v>
      </c>
      <c r="B641" s="154" t="str">
        <f>VLOOKUP(A641,'CENTRO DE COSTOS'!A:D,4,FALSE)</f>
        <v>DIEGO FERNANDO HENAO CARDONA</v>
      </c>
      <c r="C641" s="154" t="str">
        <f>VLOOKUP(A641,'CENTRO DE COSTOS'!A:D,2,FALSE)</f>
        <v>0004-0003</v>
      </c>
      <c r="D641" s="154">
        <v>76111</v>
      </c>
      <c r="E641" s="154">
        <v>2603270</v>
      </c>
      <c r="F641" s="154">
        <v>79848</v>
      </c>
      <c r="G641" s="154" t="s">
        <v>2958</v>
      </c>
      <c r="H641" s="154" t="s">
        <v>227</v>
      </c>
      <c r="I641" s="154" t="s">
        <v>4751</v>
      </c>
      <c r="J641" s="154" t="s">
        <v>5613</v>
      </c>
      <c r="K641" s="154" t="s">
        <v>159</v>
      </c>
      <c r="L641" s="154" t="s">
        <v>5614</v>
      </c>
      <c r="M641" s="155">
        <v>45884.470138888886</v>
      </c>
      <c r="N641" s="155">
        <v>45885.435416666667</v>
      </c>
      <c r="O641" s="154" t="s">
        <v>2961</v>
      </c>
      <c r="P641" s="154" t="s">
        <v>2962</v>
      </c>
      <c r="Q641" s="154" t="s">
        <v>2978</v>
      </c>
      <c r="R641" s="154" t="s">
        <v>2983</v>
      </c>
      <c r="S641" s="154" t="s">
        <v>2973</v>
      </c>
      <c r="T641" s="180"/>
      <c r="U641" s="154" t="s">
        <v>2965</v>
      </c>
      <c r="V641" s="154" t="s">
        <v>5615</v>
      </c>
      <c r="W641" s="154" t="s">
        <v>3213</v>
      </c>
      <c r="X641" s="154">
        <v>0</v>
      </c>
      <c r="Y641" s="154" t="s">
        <v>28</v>
      </c>
      <c r="Z641" s="154" t="s">
        <v>166</v>
      </c>
      <c r="AA641" s="154" t="s">
        <v>1408</v>
      </c>
      <c r="AB641" s="154">
        <v>0</v>
      </c>
      <c r="AC641" s="154">
        <v>0</v>
      </c>
      <c r="AD641" s="87">
        <f>IF(W641="SOPORTE_TELEFÓNICO",'BASE LIQUIDACION REDEBAN 2025'!$B$19,IF(W641="ENVÍO",'BASE LIQUIDACION REDEBAN 2025'!$C$2,IF(Y641="TIPO I",'BASE LIQUIDACION REDEBAN 2025'!$C$2,IF(Y641="TIPO II",'BASE LIQUIDACION REDEBAN 2025'!$C$3,IF(Y641="TIPO III",'BASE LIQUIDACION REDEBAN 2025'!$C$4,IF(Y641="TIPO IV",'BASE LIQUIDACION REDEBAN 2025'!$C$5,IF(Z641="AEREO",'BASE LIQUIDACION REDEBAN 2025'!$B$6,'BASE LIQUIDACION REDEBAN 2025'!$C$5)))))))</f>
        <v>41241.0800752</v>
      </c>
      <c r="AE641" s="87">
        <f>IF(OR(W641="SOPORTE_TELEFÓNICO",W641="ENVÍO"),0,IF(Y641="TIPO I",'BASE LIQUIDACION REDEBAN 2025'!$B$10,IF(Y641="TIPO II",'BASE LIQUIDACION REDEBAN 2025'!$B$11,IF(Y641="TIPO III",'BASE LIQUIDACION REDEBAN 2025'!$B$12,'BASE LIQUIDACION REDEBAN 2025'!$B$13))))</f>
        <v>0</v>
      </c>
      <c r="AF641" s="87">
        <f t="shared" si="9"/>
        <v>41241.0800752</v>
      </c>
      <c r="AG641" s="184"/>
      <c r="AH641" s="184"/>
    </row>
    <row r="642" spans="1:34" s="79" customFormat="1" ht="13.15">
      <c r="A642" s="154" t="s">
        <v>90</v>
      </c>
      <c r="B642" s="154" t="str">
        <f>VLOOKUP(A642,'CENTRO DE COSTOS'!A:D,4,FALSE)</f>
        <v>JUAN SEBASTIÁN RÍOS CASTRILLÓN</v>
      </c>
      <c r="C642" s="154" t="str">
        <f>VLOOKUP(A642,'CENTRO DE COSTOS'!A:D,2,FALSE)</f>
        <v>0004-0005</v>
      </c>
      <c r="D642" s="154">
        <v>5001</v>
      </c>
      <c r="E642" s="154">
        <v>2601951</v>
      </c>
      <c r="F642" s="154">
        <v>65732</v>
      </c>
      <c r="G642" s="154" t="s">
        <v>2958</v>
      </c>
      <c r="H642" s="154" t="s">
        <v>197</v>
      </c>
      <c r="I642" s="154" t="s">
        <v>90</v>
      </c>
      <c r="J642" s="154" t="s">
        <v>5616</v>
      </c>
      <c r="K642" s="154" t="s">
        <v>159</v>
      </c>
      <c r="L642" s="154" t="s">
        <v>5617</v>
      </c>
      <c r="M642" s="155">
        <v>45884.378472222219</v>
      </c>
      <c r="N642" s="155">
        <v>45885.443055555559</v>
      </c>
      <c r="O642" s="154" t="s">
        <v>2961</v>
      </c>
      <c r="P642" s="154" t="s">
        <v>2962</v>
      </c>
      <c r="Q642" s="154" t="s">
        <v>3183</v>
      </c>
      <c r="R642" s="154" t="s">
        <v>2972</v>
      </c>
      <c r="S642" s="154" t="s">
        <v>2973</v>
      </c>
      <c r="T642" s="180"/>
      <c r="U642" s="154" t="s">
        <v>2965</v>
      </c>
      <c r="V642" s="154" t="s">
        <v>5618</v>
      </c>
      <c r="W642" s="154" t="s">
        <v>2967</v>
      </c>
      <c r="X642" s="154" t="s">
        <v>5619</v>
      </c>
      <c r="Y642" s="154" t="s">
        <v>25</v>
      </c>
      <c r="Z642" s="154" t="s">
        <v>166</v>
      </c>
      <c r="AA642" s="154" t="s">
        <v>3158</v>
      </c>
      <c r="AB642" s="154">
        <v>1</v>
      </c>
      <c r="AC642" s="154">
        <v>0</v>
      </c>
      <c r="AD642" s="87">
        <f>IF(W642="SOPORTE_TELEFÓNICO",'BASE LIQUIDACION REDEBAN 2025'!$B$19,IF(W642="ENVÍO",'BASE LIQUIDACION REDEBAN 2025'!$C$2,IF(Y642="TIPO I",'BASE LIQUIDACION REDEBAN 2025'!$C$2,IF(Y642="TIPO II",'BASE LIQUIDACION REDEBAN 2025'!$C$3,IF(Y642="TIPO III",'BASE LIQUIDACION REDEBAN 2025'!$C$4,IF(Y642="TIPO IV",'BASE LIQUIDACION REDEBAN 2025'!$C$5,IF(Z642="AEREO",'BASE LIQUIDACION REDEBAN 2025'!$B$6,'BASE LIQUIDACION REDEBAN 2025'!$C$5)))))))</f>
        <v>65960.072302</v>
      </c>
      <c r="AE642" s="87">
        <f>IF(OR(W642="SOPORTE_TELEFÓNICO",W642="ENVÍO"),0,IF(Y642="TIPO I",'BASE LIQUIDACION REDEBAN 2025'!$B$10,IF(Y642="TIPO II",'BASE LIQUIDACION REDEBAN 2025'!$B$11,IF(Y642="TIPO III",'BASE LIQUIDACION REDEBAN 2025'!$B$12,'BASE LIQUIDACION REDEBAN 2025'!$B$13))))</f>
        <v>75096.394270399993</v>
      </c>
      <c r="AF642" s="87">
        <f t="shared" si="9"/>
        <v>65960.072302</v>
      </c>
      <c r="AG642" s="184"/>
      <c r="AH642" s="184"/>
    </row>
    <row r="643" spans="1:34" s="79" customFormat="1" ht="13.15">
      <c r="A643" s="154" t="s">
        <v>100</v>
      </c>
      <c r="B643" s="154" t="str">
        <f>VLOOKUP(A643,'CENTRO DE COSTOS'!A:D,4,FALSE)</f>
        <v>KEVIN ALEXIS CORZO BUSTOS</v>
      </c>
      <c r="C643" s="154" t="str">
        <f>VLOOKUP(A643,'CENTRO DE COSTOS'!A:D,2,FALSE)</f>
        <v>0004-0007</v>
      </c>
      <c r="D643" s="154">
        <v>85440</v>
      </c>
      <c r="E643" s="154">
        <v>2599822</v>
      </c>
      <c r="F643" s="154">
        <v>61650</v>
      </c>
      <c r="G643" s="154" t="s">
        <v>2958</v>
      </c>
      <c r="H643" s="154" t="s">
        <v>189</v>
      </c>
      <c r="I643" s="154" t="s">
        <v>5620</v>
      </c>
      <c r="J643" s="154" t="s">
        <v>5621</v>
      </c>
      <c r="K643" s="154" t="s">
        <v>159</v>
      </c>
      <c r="L643" s="154" t="s">
        <v>5622</v>
      </c>
      <c r="M643" s="155">
        <v>45883.654166666667</v>
      </c>
      <c r="N643" s="155">
        <v>45885.445138888892</v>
      </c>
      <c r="O643" s="154" t="s">
        <v>2961</v>
      </c>
      <c r="P643" s="154" t="s">
        <v>2962</v>
      </c>
      <c r="Q643" s="154" t="s">
        <v>3055</v>
      </c>
      <c r="R643" s="154" t="s">
        <v>3056</v>
      </c>
      <c r="S643" s="154" t="s">
        <v>220</v>
      </c>
      <c r="T643" s="180"/>
      <c r="U643" s="154" t="s">
        <v>2965</v>
      </c>
      <c r="V643" s="154" t="s">
        <v>5623</v>
      </c>
      <c r="W643" s="154" t="s">
        <v>2967</v>
      </c>
      <c r="X643" s="154" t="s">
        <v>5624</v>
      </c>
      <c r="Y643" s="154" t="s">
        <v>30</v>
      </c>
      <c r="Z643" s="154" t="s">
        <v>166</v>
      </c>
      <c r="AA643" s="154" t="s">
        <v>301</v>
      </c>
      <c r="AB643" s="154">
        <v>1</v>
      </c>
      <c r="AC643" s="154">
        <v>0</v>
      </c>
      <c r="AD643" s="87">
        <f>IF(W643="SOPORTE_TELEFÓNICO",'BASE LIQUIDACION REDEBAN 2025'!$B$19,IF(W643="ENVÍO",'BASE LIQUIDACION REDEBAN 2025'!$C$2,IF(Y643="TIPO I",'BASE LIQUIDACION REDEBAN 2025'!$C$2,IF(Y643="TIPO II",'BASE LIQUIDACION REDEBAN 2025'!$C$3,IF(Y643="TIPO III",'BASE LIQUIDACION REDEBAN 2025'!$C$4,IF(Y643="TIPO IV",'BASE LIQUIDACION REDEBAN 2025'!$C$5,IF(Z643="AEREO",'BASE LIQUIDACION REDEBAN 2025'!$B$6,'BASE LIQUIDACION REDEBAN 2025'!$C$5)))))))</f>
        <v>275728.78077800001</v>
      </c>
      <c r="AE643" s="87">
        <f>IF(OR(W643="SOPORTE_TELEFÓNICO",W643="ENVÍO"),0,IF(Y643="TIPO I",'BASE LIQUIDACION REDEBAN 2025'!$B$10,IF(Y643="TIPO II",'BASE LIQUIDACION REDEBAN 2025'!$B$11,IF(Y643="TIPO III",'BASE LIQUIDACION REDEBAN 2025'!$B$12,'BASE LIQUIDACION REDEBAN 2025'!$B$13))))</f>
        <v>196536.5258152</v>
      </c>
      <c r="AF643" s="87">
        <f t="shared" ref="AF643:AF706" si="10">IF(OR(W643="SOPORTE_TELEFÓNICO",W643="ENVÍO"),AD643,(AD643*AB643+AE643*AC643))</f>
        <v>275728.78077800001</v>
      </c>
      <c r="AG643" s="184"/>
      <c r="AH643" s="184"/>
    </row>
    <row r="644" spans="1:34" s="79" customFormat="1" ht="13.15">
      <c r="A644" s="154" t="s">
        <v>92</v>
      </c>
      <c r="B644" s="154" t="str">
        <f>VLOOKUP(A644,'CENTRO DE COSTOS'!A:D,4,FALSE)</f>
        <v>KEVIN ALEXIS CORZO BUSTOS</v>
      </c>
      <c r="C644" s="154" t="str">
        <f>VLOOKUP(A644,'CENTRO DE COSTOS'!A:D,2,FALSE)</f>
        <v>0004-0007</v>
      </c>
      <c r="D644" s="154">
        <v>41668</v>
      </c>
      <c r="E644" s="154">
        <v>2597959</v>
      </c>
      <c r="F644" s="154">
        <v>38592</v>
      </c>
      <c r="G644" s="154" t="s">
        <v>2958</v>
      </c>
      <c r="H644" s="154" t="s">
        <v>249</v>
      </c>
      <c r="I644" s="154" t="s">
        <v>5625</v>
      </c>
      <c r="J644" s="154" t="s">
        <v>5626</v>
      </c>
      <c r="K644" s="154" t="s">
        <v>159</v>
      </c>
      <c r="L644" s="154" t="s">
        <v>5627</v>
      </c>
      <c r="M644" s="155">
        <v>45883.492361111108</v>
      </c>
      <c r="N644" s="155">
        <v>45885.451388888891</v>
      </c>
      <c r="O644" s="154" t="s">
        <v>2961</v>
      </c>
      <c r="P644" s="154" t="s">
        <v>2962</v>
      </c>
      <c r="Q644" s="154" t="s">
        <v>3082</v>
      </c>
      <c r="R644" s="154" t="s">
        <v>2972</v>
      </c>
      <c r="S644" s="154" t="s">
        <v>200</v>
      </c>
      <c r="T644" s="180"/>
      <c r="U644" s="154" t="s">
        <v>2965</v>
      </c>
      <c r="V644" s="154" t="s">
        <v>5628</v>
      </c>
      <c r="W644" s="154" t="s">
        <v>2967</v>
      </c>
      <c r="X644" s="154" t="s">
        <v>5629</v>
      </c>
      <c r="Y644" s="154" t="s">
        <v>32</v>
      </c>
      <c r="Z644" s="154" t="s">
        <v>166</v>
      </c>
      <c r="AA644" s="154" t="s">
        <v>344</v>
      </c>
      <c r="AB644" s="154">
        <v>1</v>
      </c>
      <c r="AC644" s="154">
        <v>0</v>
      </c>
      <c r="AD644" s="87">
        <f>IF(W644="SOPORTE_TELEFÓNICO",'BASE LIQUIDACION REDEBAN 2025'!$B$19,IF(W644="ENVÍO",'BASE LIQUIDACION REDEBAN 2025'!$C$2,IF(Y644="TIPO I",'BASE LIQUIDACION REDEBAN 2025'!$C$2,IF(Y644="TIPO II",'BASE LIQUIDACION REDEBAN 2025'!$C$3,IF(Y644="TIPO III",'BASE LIQUIDACION REDEBAN 2025'!$C$4,IF(Y644="TIPO IV",'BASE LIQUIDACION REDEBAN 2025'!$C$5,IF(Z644="AEREO",'BASE LIQUIDACION REDEBAN 2025'!$B$6,'BASE LIQUIDACION REDEBAN 2025'!$C$5)))))))</f>
        <v>479588.87655000004</v>
      </c>
      <c r="AE644" s="87">
        <f>IF(OR(W644="SOPORTE_TELEFÓNICO",W644="ENVÍO"),0,IF(Y644="TIPO I",'BASE LIQUIDACION REDEBAN 2025'!$B$10,IF(Y644="TIPO II",'BASE LIQUIDACION REDEBAN 2025'!$B$11,IF(Y644="TIPO III",'BASE LIQUIDACION REDEBAN 2025'!$B$12,'BASE LIQUIDACION REDEBAN 2025'!$B$13))))</f>
        <v>196536.5258152</v>
      </c>
      <c r="AF644" s="87">
        <f t="shared" si="10"/>
        <v>479588.87655000004</v>
      </c>
      <c r="AG644" s="184"/>
      <c r="AH644" s="184"/>
    </row>
    <row r="645" spans="1:34" s="79" customFormat="1" ht="13.15">
      <c r="A645" s="154" t="s">
        <v>90</v>
      </c>
      <c r="B645" s="154" t="str">
        <f>VLOOKUP(A645,'CENTRO DE COSTOS'!A:D,4,FALSE)</f>
        <v>JUAN SEBASTIÁN RÍOS CASTRILLÓN</v>
      </c>
      <c r="C645" s="154" t="str">
        <f>VLOOKUP(A645,'CENTRO DE COSTOS'!A:D,2,FALSE)</f>
        <v>0004-0005</v>
      </c>
      <c r="D645" s="154">
        <v>5001</v>
      </c>
      <c r="E645" s="154">
        <v>2605642</v>
      </c>
      <c r="F645" s="154">
        <v>41469</v>
      </c>
      <c r="G645" s="154" t="s">
        <v>2958</v>
      </c>
      <c r="H645" s="154" t="s">
        <v>197</v>
      </c>
      <c r="I645" s="154" t="s">
        <v>90</v>
      </c>
      <c r="J645" s="154" t="s">
        <v>5630</v>
      </c>
      <c r="K645" s="154" t="s">
        <v>159</v>
      </c>
      <c r="L645" s="154" t="s">
        <v>5631</v>
      </c>
      <c r="M645" s="155">
        <v>45884.711805555555</v>
      </c>
      <c r="N645" s="155">
        <v>45885.474305555559</v>
      </c>
      <c r="O645" s="154" t="s">
        <v>2961</v>
      </c>
      <c r="P645" s="154" t="s">
        <v>2962</v>
      </c>
      <c r="Q645" s="154" t="s">
        <v>3099</v>
      </c>
      <c r="R645" s="154" t="s">
        <v>3100</v>
      </c>
      <c r="S645" s="154" t="s">
        <v>200</v>
      </c>
      <c r="T645" s="180"/>
      <c r="U645" s="154" t="s">
        <v>2965</v>
      </c>
      <c r="V645" s="154" t="s">
        <v>5632</v>
      </c>
      <c r="W645" s="154" t="s">
        <v>2967</v>
      </c>
      <c r="X645" s="154" t="s">
        <v>5633</v>
      </c>
      <c r="Y645" s="154" t="s">
        <v>25</v>
      </c>
      <c r="Z645" s="154" t="s">
        <v>166</v>
      </c>
      <c r="AA645" s="154" t="s">
        <v>2327</v>
      </c>
      <c r="AB645" s="154">
        <v>1</v>
      </c>
      <c r="AC645" s="154">
        <v>0</v>
      </c>
      <c r="AD645" s="87">
        <f>IF(W645="SOPORTE_TELEFÓNICO",'BASE LIQUIDACION REDEBAN 2025'!$B$19,IF(W645="ENVÍO",'BASE LIQUIDACION REDEBAN 2025'!$C$2,IF(Y645="TIPO I",'BASE LIQUIDACION REDEBAN 2025'!$C$2,IF(Y645="TIPO II",'BASE LIQUIDACION REDEBAN 2025'!$C$3,IF(Y645="TIPO III",'BASE LIQUIDACION REDEBAN 2025'!$C$4,IF(Y645="TIPO IV",'BASE LIQUIDACION REDEBAN 2025'!$C$5,IF(Z645="AEREO",'BASE LIQUIDACION REDEBAN 2025'!$B$6,'BASE LIQUIDACION REDEBAN 2025'!$C$5)))))))</f>
        <v>65960.072302</v>
      </c>
      <c r="AE645" s="87">
        <f>IF(OR(W645="SOPORTE_TELEFÓNICO",W645="ENVÍO"),0,IF(Y645="TIPO I",'BASE LIQUIDACION REDEBAN 2025'!$B$10,IF(Y645="TIPO II",'BASE LIQUIDACION REDEBAN 2025'!$B$11,IF(Y645="TIPO III",'BASE LIQUIDACION REDEBAN 2025'!$B$12,'BASE LIQUIDACION REDEBAN 2025'!$B$13))))</f>
        <v>75096.394270399993</v>
      </c>
      <c r="AF645" s="87">
        <f t="shared" si="10"/>
        <v>65960.072302</v>
      </c>
      <c r="AG645" s="184"/>
      <c r="AH645" s="184"/>
    </row>
    <row r="646" spans="1:34" s="79" customFormat="1" ht="13.15">
      <c r="A646" s="154" t="s">
        <v>90</v>
      </c>
      <c r="B646" s="154" t="str">
        <f>VLOOKUP(A646,'CENTRO DE COSTOS'!A:D,4,FALSE)</f>
        <v>JUAN SEBASTIÁN RÍOS CASTRILLÓN</v>
      </c>
      <c r="C646" s="154" t="str">
        <f>VLOOKUP(A646,'CENTRO DE COSTOS'!A:D,2,FALSE)</f>
        <v>0004-0005</v>
      </c>
      <c r="D646" s="154">
        <v>5001</v>
      </c>
      <c r="E646" s="154">
        <v>2606528</v>
      </c>
      <c r="F646" s="154">
        <v>39892</v>
      </c>
      <c r="G646" s="154" t="s">
        <v>2958</v>
      </c>
      <c r="H646" s="154" t="s">
        <v>197</v>
      </c>
      <c r="I646" s="154" t="s">
        <v>90</v>
      </c>
      <c r="J646" s="154" t="s">
        <v>5634</v>
      </c>
      <c r="K646" s="154" t="s">
        <v>159</v>
      </c>
      <c r="L646" s="154" t="s">
        <v>5635</v>
      </c>
      <c r="M646" s="155">
        <v>45885.425000000003</v>
      </c>
      <c r="N646" s="155">
        <v>45885.488888888889</v>
      </c>
      <c r="O646" s="154" t="s">
        <v>2961</v>
      </c>
      <c r="P646" s="154" t="s">
        <v>2962</v>
      </c>
      <c r="Q646" s="154" t="s">
        <v>3099</v>
      </c>
      <c r="R646" s="154" t="s">
        <v>3100</v>
      </c>
      <c r="S646" s="154" t="s">
        <v>2973</v>
      </c>
      <c r="T646" s="180"/>
      <c r="U646" s="154" t="s">
        <v>2965</v>
      </c>
      <c r="V646" s="154" t="s">
        <v>5636</v>
      </c>
      <c r="W646" s="154" t="s">
        <v>2967</v>
      </c>
      <c r="X646" s="154" t="s">
        <v>5637</v>
      </c>
      <c r="Y646" s="154" t="s">
        <v>25</v>
      </c>
      <c r="Z646" s="154" t="s">
        <v>166</v>
      </c>
      <c r="AA646" s="154" t="s">
        <v>209</v>
      </c>
      <c r="AB646" s="154">
        <v>1</v>
      </c>
      <c r="AC646" s="154">
        <v>0</v>
      </c>
      <c r="AD646" s="87">
        <f>IF(W646="SOPORTE_TELEFÓNICO",'BASE LIQUIDACION REDEBAN 2025'!$B$19,IF(W646="ENVÍO",'BASE LIQUIDACION REDEBAN 2025'!$C$2,IF(Y646="TIPO I",'BASE LIQUIDACION REDEBAN 2025'!$C$2,IF(Y646="TIPO II",'BASE LIQUIDACION REDEBAN 2025'!$C$3,IF(Y646="TIPO III",'BASE LIQUIDACION REDEBAN 2025'!$C$4,IF(Y646="TIPO IV",'BASE LIQUIDACION REDEBAN 2025'!$C$5,IF(Z646="AEREO",'BASE LIQUIDACION REDEBAN 2025'!$B$6,'BASE LIQUIDACION REDEBAN 2025'!$C$5)))))))</f>
        <v>65960.072302</v>
      </c>
      <c r="AE646" s="87">
        <f>IF(OR(W646="SOPORTE_TELEFÓNICO",W646="ENVÍO"),0,IF(Y646="TIPO I",'BASE LIQUIDACION REDEBAN 2025'!$B$10,IF(Y646="TIPO II",'BASE LIQUIDACION REDEBAN 2025'!$B$11,IF(Y646="TIPO III",'BASE LIQUIDACION REDEBAN 2025'!$B$12,'BASE LIQUIDACION REDEBAN 2025'!$B$13))))</f>
        <v>75096.394270399993</v>
      </c>
      <c r="AF646" s="87">
        <f t="shared" si="10"/>
        <v>65960.072302</v>
      </c>
      <c r="AG646" s="184"/>
      <c r="AH646" s="184"/>
    </row>
    <row r="647" spans="1:34" s="79" customFormat="1" ht="13.15">
      <c r="A647" s="154" t="s">
        <v>60</v>
      </c>
      <c r="B647" s="154" t="str">
        <f>VLOOKUP(A647,'CENTRO DE COSTOS'!A:D,4,FALSE)</f>
        <v>JUAN SEBASTIÁN RÍOS CASTRILLÓN</v>
      </c>
      <c r="C647" s="154" t="str">
        <f>VLOOKUP(A647,'CENTRO DE COSTOS'!A:D,2,FALSE)</f>
        <v>0004-0005</v>
      </c>
      <c r="D647" s="154">
        <v>5147</v>
      </c>
      <c r="E647" s="154">
        <v>2605676</v>
      </c>
      <c r="F647" s="154">
        <v>35679</v>
      </c>
      <c r="G647" s="154" t="s">
        <v>2958</v>
      </c>
      <c r="H647" s="154" t="s">
        <v>197</v>
      </c>
      <c r="I647" s="154" t="s">
        <v>2433</v>
      </c>
      <c r="J647" s="154" t="s">
        <v>4205</v>
      </c>
      <c r="K647" s="154" t="s">
        <v>159</v>
      </c>
      <c r="L647" s="154" t="s">
        <v>5638</v>
      </c>
      <c r="M647" s="155">
        <v>45884.726388888892</v>
      </c>
      <c r="N647" s="155">
        <v>45885.491666666669</v>
      </c>
      <c r="O647" s="154" t="s">
        <v>2961</v>
      </c>
      <c r="P647" s="154" t="s">
        <v>2962</v>
      </c>
      <c r="Q647" s="154" t="s">
        <v>3099</v>
      </c>
      <c r="R647" s="154" t="s">
        <v>3100</v>
      </c>
      <c r="S647" s="154" t="s">
        <v>200</v>
      </c>
      <c r="T647" s="180"/>
      <c r="U647" s="154" t="s">
        <v>2965</v>
      </c>
      <c r="V647" s="154" t="s">
        <v>5639</v>
      </c>
      <c r="W647" s="154" t="s">
        <v>2967</v>
      </c>
      <c r="X647" s="154" t="s">
        <v>4208</v>
      </c>
      <c r="Y647" s="154" t="s">
        <v>25</v>
      </c>
      <c r="Z647" s="154" t="s">
        <v>166</v>
      </c>
      <c r="AA647" s="154" t="s">
        <v>3186</v>
      </c>
      <c r="AB647" s="154">
        <v>1</v>
      </c>
      <c r="AC647" s="154">
        <v>0</v>
      </c>
      <c r="AD647" s="87">
        <f>IF(W647="SOPORTE_TELEFÓNICO",'BASE LIQUIDACION REDEBAN 2025'!$B$19,IF(W647="ENVÍO",'BASE LIQUIDACION REDEBAN 2025'!$C$2,IF(Y647="TIPO I",'BASE LIQUIDACION REDEBAN 2025'!$C$2,IF(Y647="TIPO II",'BASE LIQUIDACION REDEBAN 2025'!$C$3,IF(Y647="TIPO III",'BASE LIQUIDACION REDEBAN 2025'!$C$4,IF(Y647="TIPO IV",'BASE LIQUIDACION REDEBAN 2025'!$C$5,IF(Z647="AEREO",'BASE LIQUIDACION REDEBAN 2025'!$B$6,'BASE LIQUIDACION REDEBAN 2025'!$C$5)))))))</f>
        <v>65960.072302</v>
      </c>
      <c r="AE647" s="87">
        <f>IF(OR(W647="SOPORTE_TELEFÓNICO",W647="ENVÍO"),0,IF(Y647="TIPO I",'BASE LIQUIDACION REDEBAN 2025'!$B$10,IF(Y647="TIPO II",'BASE LIQUIDACION REDEBAN 2025'!$B$11,IF(Y647="TIPO III",'BASE LIQUIDACION REDEBAN 2025'!$B$12,'BASE LIQUIDACION REDEBAN 2025'!$B$13))))</f>
        <v>75096.394270399993</v>
      </c>
      <c r="AF647" s="87">
        <f t="shared" si="10"/>
        <v>65960.072302</v>
      </c>
      <c r="AG647" s="184"/>
      <c r="AH647" s="184"/>
    </row>
    <row r="648" spans="1:34" s="79" customFormat="1" ht="13.15">
      <c r="A648" s="154" t="s">
        <v>94</v>
      </c>
      <c r="B648" s="154" t="str">
        <f>VLOOKUP(A648,'CENTRO DE COSTOS'!A:D,4,FALSE)</f>
        <v>DIEGO FERNANDO HENAO CARDONA</v>
      </c>
      <c r="C648" s="154" t="str">
        <f>VLOOKUP(A648,'CENTRO DE COSTOS'!A:D,2,FALSE)</f>
        <v>0004-0002</v>
      </c>
      <c r="D648" s="154">
        <v>66170</v>
      </c>
      <c r="E648" s="154">
        <v>2605507</v>
      </c>
      <c r="F648" s="154">
        <v>32414</v>
      </c>
      <c r="G648" s="154" t="s">
        <v>2958</v>
      </c>
      <c r="H648" s="154" t="s">
        <v>606</v>
      </c>
      <c r="I648" s="154" t="s">
        <v>815</v>
      </c>
      <c r="J648" s="154" t="s">
        <v>4235</v>
      </c>
      <c r="K648" s="154" t="s">
        <v>159</v>
      </c>
      <c r="L648" s="154" t="s">
        <v>5640</v>
      </c>
      <c r="M648" s="155">
        <v>45884.686805555553</v>
      </c>
      <c r="N648" s="155">
        <v>45885.495138888888</v>
      </c>
      <c r="O648" s="154" t="s">
        <v>2961</v>
      </c>
      <c r="P648" s="154" t="s">
        <v>2962</v>
      </c>
      <c r="Q648" s="154" t="s">
        <v>2971</v>
      </c>
      <c r="R648" s="154" t="s">
        <v>3027</v>
      </c>
      <c r="S648" s="154" t="s">
        <v>2973</v>
      </c>
      <c r="T648" s="180"/>
      <c r="U648" s="154" t="s">
        <v>2965</v>
      </c>
      <c r="V648" s="154" t="s">
        <v>5641</v>
      </c>
      <c r="W648" s="154" t="s">
        <v>2967</v>
      </c>
      <c r="X648" s="154" t="s">
        <v>5642</v>
      </c>
      <c r="Y648" s="154" t="s">
        <v>25</v>
      </c>
      <c r="Z648" s="154" t="s">
        <v>166</v>
      </c>
      <c r="AA648" s="154" t="s">
        <v>495</v>
      </c>
      <c r="AB648" s="154">
        <v>1</v>
      </c>
      <c r="AC648" s="154">
        <v>0</v>
      </c>
      <c r="AD648" s="87">
        <f>IF(W648="SOPORTE_TELEFÓNICO",'BASE LIQUIDACION REDEBAN 2025'!$B$19,IF(W648="ENVÍO",'BASE LIQUIDACION REDEBAN 2025'!$C$2,IF(Y648="TIPO I",'BASE LIQUIDACION REDEBAN 2025'!$C$2,IF(Y648="TIPO II",'BASE LIQUIDACION REDEBAN 2025'!$C$3,IF(Y648="TIPO III",'BASE LIQUIDACION REDEBAN 2025'!$C$4,IF(Y648="TIPO IV",'BASE LIQUIDACION REDEBAN 2025'!$C$5,IF(Z648="AEREO",'BASE LIQUIDACION REDEBAN 2025'!$B$6,'BASE LIQUIDACION REDEBAN 2025'!$C$5)))))))</f>
        <v>65960.072302</v>
      </c>
      <c r="AE648" s="87">
        <f>IF(OR(W648="SOPORTE_TELEFÓNICO",W648="ENVÍO"),0,IF(Y648="TIPO I",'BASE LIQUIDACION REDEBAN 2025'!$B$10,IF(Y648="TIPO II",'BASE LIQUIDACION REDEBAN 2025'!$B$11,IF(Y648="TIPO III",'BASE LIQUIDACION REDEBAN 2025'!$B$12,'BASE LIQUIDACION REDEBAN 2025'!$B$13))))</f>
        <v>75096.394270399993</v>
      </c>
      <c r="AF648" s="87">
        <f t="shared" si="10"/>
        <v>65960.072302</v>
      </c>
      <c r="AG648" s="184"/>
      <c r="AH648" s="184"/>
    </row>
    <row r="649" spans="1:34" s="79" customFormat="1" ht="13.15">
      <c r="A649" s="154" t="s">
        <v>92</v>
      </c>
      <c r="B649" s="154" t="str">
        <f>VLOOKUP(A649,'CENTRO DE COSTOS'!A:D,4,FALSE)</f>
        <v>KEVIN ALEXIS CORZO BUSTOS</v>
      </c>
      <c r="C649" s="154" t="str">
        <f>VLOOKUP(A649,'CENTRO DE COSTOS'!A:D,2,FALSE)</f>
        <v>0004-0007</v>
      </c>
      <c r="D649" s="154">
        <v>41524</v>
      </c>
      <c r="E649" s="154">
        <v>2605812</v>
      </c>
      <c r="F649" s="154">
        <v>44290</v>
      </c>
      <c r="G649" s="154" t="s">
        <v>2958</v>
      </c>
      <c r="H649" s="154" t="s">
        <v>249</v>
      </c>
      <c r="I649" s="154" t="s">
        <v>3985</v>
      </c>
      <c r="J649" s="154" t="s">
        <v>5643</v>
      </c>
      <c r="K649" s="154" t="s">
        <v>159</v>
      </c>
      <c r="L649" s="154" t="s">
        <v>5644</v>
      </c>
      <c r="M649" s="155">
        <v>45884.734722222223</v>
      </c>
      <c r="N649" s="155">
        <v>45885.498611111114</v>
      </c>
      <c r="O649" s="154" t="s">
        <v>2961</v>
      </c>
      <c r="P649" s="154" t="s">
        <v>2962</v>
      </c>
      <c r="Q649" s="154" t="s">
        <v>3076</v>
      </c>
      <c r="R649" s="154" t="s">
        <v>3076</v>
      </c>
      <c r="S649" s="154" t="s">
        <v>200</v>
      </c>
      <c r="T649" s="180"/>
      <c r="U649" s="154" t="s">
        <v>2965</v>
      </c>
      <c r="V649" s="154" t="s">
        <v>5645</v>
      </c>
      <c r="W649" s="154" t="s">
        <v>2967</v>
      </c>
      <c r="X649" s="154" t="s">
        <v>5646</v>
      </c>
      <c r="Y649" s="154" t="s">
        <v>25</v>
      </c>
      <c r="Z649" s="154" t="s">
        <v>166</v>
      </c>
      <c r="AA649" s="154" t="s">
        <v>255</v>
      </c>
      <c r="AB649" s="154">
        <v>1</v>
      </c>
      <c r="AC649" s="154">
        <v>0</v>
      </c>
      <c r="AD649" s="87">
        <f>IF(W649="SOPORTE_TELEFÓNICO",'BASE LIQUIDACION REDEBAN 2025'!$B$19,IF(W649="ENVÍO",'BASE LIQUIDACION REDEBAN 2025'!$C$2,IF(Y649="TIPO I",'BASE LIQUIDACION REDEBAN 2025'!$C$2,IF(Y649="TIPO II",'BASE LIQUIDACION REDEBAN 2025'!$C$3,IF(Y649="TIPO III",'BASE LIQUIDACION REDEBAN 2025'!$C$4,IF(Y649="TIPO IV",'BASE LIQUIDACION REDEBAN 2025'!$C$5,IF(Z649="AEREO",'BASE LIQUIDACION REDEBAN 2025'!$B$6,'BASE LIQUIDACION REDEBAN 2025'!$C$5)))))))</f>
        <v>65960.072302</v>
      </c>
      <c r="AE649" s="87">
        <f>IF(OR(W649="SOPORTE_TELEFÓNICO",W649="ENVÍO"),0,IF(Y649="TIPO I",'BASE LIQUIDACION REDEBAN 2025'!$B$10,IF(Y649="TIPO II",'BASE LIQUIDACION REDEBAN 2025'!$B$11,IF(Y649="TIPO III",'BASE LIQUIDACION REDEBAN 2025'!$B$12,'BASE LIQUIDACION REDEBAN 2025'!$B$13))))</f>
        <v>75096.394270399993</v>
      </c>
      <c r="AF649" s="87">
        <f t="shared" si="10"/>
        <v>65960.072302</v>
      </c>
      <c r="AG649" s="184"/>
      <c r="AH649" s="184"/>
    </row>
    <row r="650" spans="1:34" s="79" customFormat="1" ht="13.15">
      <c r="A650" s="154" t="s">
        <v>98</v>
      </c>
      <c r="B650" s="154" t="str">
        <f>VLOOKUP(A650,'CENTRO DE COSTOS'!A:D,4,FALSE)</f>
        <v>MIGUEL JULIÁN HERNÁNDEZ GUARÍN</v>
      </c>
      <c r="C650" s="154" t="str">
        <f>VLOOKUP(A650,'CENTRO DE COSTOS'!A:D,2,FALSE)</f>
        <v>0004-0008</v>
      </c>
      <c r="D650" s="154">
        <v>15176</v>
      </c>
      <c r="E650" s="154">
        <v>2602316</v>
      </c>
      <c r="F650" s="154">
        <v>29654</v>
      </c>
      <c r="G650" s="154" t="s">
        <v>2958</v>
      </c>
      <c r="H650" s="154" t="s">
        <v>241</v>
      </c>
      <c r="I650" s="154" t="s">
        <v>371</v>
      </c>
      <c r="J650" s="154" t="s">
        <v>5647</v>
      </c>
      <c r="K650" s="154" t="s">
        <v>159</v>
      </c>
      <c r="L650" s="154" t="s">
        <v>5648</v>
      </c>
      <c r="M650" s="155">
        <v>45884.390277777777</v>
      </c>
      <c r="N650" s="155">
        <v>45885.507638888892</v>
      </c>
      <c r="O650" s="154" t="s">
        <v>2961</v>
      </c>
      <c r="P650" s="154" t="s">
        <v>2988</v>
      </c>
      <c r="Q650" s="154" t="s">
        <v>2971</v>
      </c>
      <c r="R650" s="154" t="s">
        <v>3277</v>
      </c>
      <c r="S650" s="154" t="s">
        <v>2973</v>
      </c>
      <c r="T650" s="180"/>
      <c r="U650" s="154" t="s">
        <v>2965</v>
      </c>
      <c r="V650" s="154" t="s">
        <v>5649</v>
      </c>
      <c r="W650" s="154" t="s">
        <v>2967</v>
      </c>
      <c r="X650" s="154" t="s">
        <v>5650</v>
      </c>
      <c r="Y650" s="154" t="s">
        <v>30</v>
      </c>
      <c r="Z650" s="154" t="s">
        <v>166</v>
      </c>
      <c r="AA650" s="154" t="s">
        <v>1148</v>
      </c>
      <c r="AB650" s="154">
        <v>1</v>
      </c>
      <c r="AC650" s="154">
        <v>0</v>
      </c>
      <c r="AD650" s="87">
        <f>IF(W650="SOPORTE_TELEFÓNICO",'BASE LIQUIDACION REDEBAN 2025'!$B$19,IF(W650="ENVÍO",'BASE LIQUIDACION REDEBAN 2025'!$C$2,IF(Y650="TIPO I",'BASE LIQUIDACION REDEBAN 2025'!$C$2,IF(Y650="TIPO II",'BASE LIQUIDACION REDEBAN 2025'!$C$3,IF(Y650="TIPO III",'BASE LIQUIDACION REDEBAN 2025'!$C$4,IF(Y650="TIPO IV",'BASE LIQUIDACION REDEBAN 2025'!$C$5,IF(Z650="AEREO",'BASE LIQUIDACION REDEBAN 2025'!$B$6,'BASE LIQUIDACION REDEBAN 2025'!$C$5)))))))</f>
        <v>275728.78077800001</v>
      </c>
      <c r="AE650" s="87">
        <f>IF(OR(W650="SOPORTE_TELEFÓNICO",W650="ENVÍO"),0,IF(Y650="TIPO I",'BASE LIQUIDACION REDEBAN 2025'!$B$10,IF(Y650="TIPO II",'BASE LIQUIDACION REDEBAN 2025'!$B$11,IF(Y650="TIPO III",'BASE LIQUIDACION REDEBAN 2025'!$B$12,'BASE LIQUIDACION REDEBAN 2025'!$B$13))))</f>
        <v>196536.5258152</v>
      </c>
      <c r="AF650" s="87">
        <f t="shared" si="10"/>
        <v>275728.78077800001</v>
      </c>
      <c r="AG650" s="184"/>
      <c r="AH650" s="184"/>
    </row>
    <row r="651" spans="1:34" s="79" customFormat="1" ht="13.15">
      <c r="A651" s="154" t="s">
        <v>91</v>
      </c>
      <c r="B651" s="154" t="str">
        <f>VLOOKUP(A651,'CENTRO DE COSTOS'!A:D,4,FALSE)</f>
        <v>JOSE MAURICIO HERNANDEZ ROJAS</v>
      </c>
      <c r="C651" s="154" t="str">
        <f>VLOOKUP(A651,'CENTRO DE COSTOS'!A:D,2,FALSE)</f>
        <v>0004-0001</v>
      </c>
      <c r="D651" s="154">
        <v>23855</v>
      </c>
      <c r="E651" s="154">
        <v>2601731</v>
      </c>
      <c r="F651" s="154">
        <v>47644</v>
      </c>
      <c r="G651" s="154" t="s">
        <v>2958</v>
      </c>
      <c r="H651" s="154" t="s">
        <v>421</v>
      </c>
      <c r="I651" s="154" t="s">
        <v>3871</v>
      </c>
      <c r="J651" s="154" t="s">
        <v>5651</v>
      </c>
      <c r="K651" s="154" t="s">
        <v>159</v>
      </c>
      <c r="L651" s="154" t="s">
        <v>5652</v>
      </c>
      <c r="M651" s="155">
        <v>45884.356944444444</v>
      </c>
      <c r="N651" s="155">
        <v>45885.511111111111</v>
      </c>
      <c r="O651" s="154" t="s">
        <v>2961</v>
      </c>
      <c r="P651" s="154" t="s">
        <v>2962</v>
      </c>
      <c r="Q651" s="154" t="s">
        <v>3316</v>
      </c>
      <c r="R651" s="154" t="s">
        <v>3317</v>
      </c>
      <c r="S651" s="154" t="s">
        <v>200</v>
      </c>
      <c r="T651" s="180"/>
      <c r="U651" s="154" t="s">
        <v>2965</v>
      </c>
      <c r="V651" s="154" t="s">
        <v>5653</v>
      </c>
      <c r="W651" s="154" t="s">
        <v>2967</v>
      </c>
      <c r="X651" s="154" t="s">
        <v>5654</v>
      </c>
      <c r="Y651" s="154" t="s">
        <v>30</v>
      </c>
      <c r="Z651" s="154" t="s">
        <v>166</v>
      </c>
      <c r="AA651" s="154" t="s">
        <v>1227</v>
      </c>
      <c r="AB651" s="154">
        <v>1</v>
      </c>
      <c r="AC651" s="154">
        <v>0</v>
      </c>
      <c r="AD651" s="87">
        <f>IF(W651="SOPORTE_TELEFÓNICO",'BASE LIQUIDACION REDEBAN 2025'!$B$19,IF(W651="ENVÍO",'BASE LIQUIDACION REDEBAN 2025'!$C$2,IF(Y651="TIPO I",'BASE LIQUIDACION REDEBAN 2025'!$C$2,IF(Y651="TIPO II",'BASE LIQUIDACION REDEBAN 2025'!$C$3,IF(Y651="TIPO III",'BASE LIQUIDACION REDEBAN 2025'!$C$4,IF(Y651="TIPO IV",'BASE LIQUIDACION REDEBAN 2025'!$C$5,IF(Z651="AEREO",'BASE LIQUIDACION REDEBAN 2025'!$B$6,'BASE LIQUIDACION REDEBAN 2025'!$C$5)))))))</f>
        <v>275728.78077800001</v>
      </c>
      <c r="AE651" s="87">
        <f>IF(OR(W651="SOPORTE_TELEFÓNICO",W651="ENVÍO"),0,IF(Y651="TIPO I",'BASE LIQUIDACION REDEBAN 2025'!$B$10,IF(Y651="TIPO II",'BASE LIQUIDACION REDEBAN 2025'!$B$11,IF(Y651="TIPO III",'BASE LIQUIDACION REDEBAN 2025'!$B$12,'BASE LIQUIDACION REDEBAN 2025'!$B$13))))</f>
        <v>196536.5258152</v>
      </c>
      <c r="AF651" s="87">
        <f t="shared" si="10"/>
        <v>275728.78077800001</v>
      </c>
      <c r="AG651" s="184"/>
      <c r="AH651" s="184"/>
    </row>
    <row r="652" spans="1:34" s="79" customFormat="1" ht="13.15">
      <c r="A652" s="154" t="s">
        <v>72</v>
      </c>
      <c r="B652" s="154" t="str">
        <f>VLOOKUP(A652,'CENTRO DE COSTOS'!A:D,4,FALSE)</f>
        <v>MIGUEL JULIÁN HERNÁNDEZ GUARÍN</v>
      </c>
      <c r="C652" s="154" t="str">
        <f>VLOOKUP(A652,'CENTRO DE COSTOS'!A:D,2,FALSE)</f>
        <v>0004-0008</v>
      </c>
      <c r="D652" s="154">
        <v>5893</v>
      </c>
      <c r="E652" s="154">
        <v>2600601</v>
      </c>
      <c r="F652" s="154">
        <v>10306</v>
      </c>
      <c r="G652" s="154" t="s">
        <v>2958</v>
      </c>
      <c r="H652" s="154" t="s">
        <v>197</v>
      </c>
      <c r="I652" s="154" t="s">
        <v>5655</v>
      </c>
      <c r="J652" s="154" t="s">
        <v>5656</v>
      </c>
      <c r="K652" s="154" t="s">
        <v>159</v>
      </c>
      <c r="L652" s="154" t="s">
        <v>5657</v>
      </c>
      <c r="M652" s="155">
        <v>45883.738194444442</v>
      </c>
      <c r="N652" s="155">
        <v>45885.515972222223</v>
      </c>
      <c r="O652" s="154" t="s">
        <v>2961</v>
      </c>
      <c r="P652" s="154" t="s">
        <v>2962</v>
      </c>
      <c r="Q652" s="154" t="s">
        <v>3046</v>
      </c>
      <c r="R652" s="154" t="s">
        <v>2972</v>
      </c>
      <c r="S652" s="154" t="s">
        <v>2973</v>
      </c>
      <c r="T652" s="180"/>
      <c r="U652" s="154" t="s">
        <v>2965</v>
      </c>
      <c r="V652" s="154" t="s">
        <v>5658</v>
      </c>
      <c r="W652" s="154" t="s">
        <v>2967</v>
      </c>
      <c r="X652" s="154" t="s">
        <v>5659</v>
      </c>
      <c r="Y652" s="154" t="s">
        <v>32</v>
      </c>
      <c r="Z652" s="154" t="s">
        <v>166</v>
      </c>
      <c r="AA652" s="154" t="s">
        <v>848</v>
      </c>
      <c r="AB652" s="154">
        <v>1</v>
      </c>
      <c r="AC652" s="154">
        <v>0</v>
      </c>
      <c r="AD652" s="87">
        <f>IF(W652="SOPORTE_TELEFÓNICO",'BASE LIQUIDACION REDEBAN 2025'!$B$19,IF(W652="ENVÍO",'BASE LIQUIDACION REDEBAN 2025'!$C$2,IF(Y652="TIPO I",'BASE LIQUIDACION REDEBAN 2025'!$C$2,IF(Y652="TIPO II",'BASE LIQUIDACION REDEBAN 2025'!$C$3,IF(Y652="TIPO III",'BASE LIQUIDACION REDEBAN 2025'!$C$4,IF(Y652="TIPO IV",'BASE LIQUIDACION REDEBAN 2025'!$C$5,IF(Z652="AEREO",'BASE LIQUIDACION REDEBAN 2025'!$B$6,'BASE LIQUIDACION REDEBAN 2025'!$C$5)))))))</f>
        <v>479588.87655000004</v>
      </c>
      <c r="AE652" s="87">
        <f>IF(OR(W652="SOPORTE_TELEFÓNICO",W652="ENVÍO"),0,IF(Y652="TIPO I",'BASE LIQUIDACION REDEBAN 2025'!$B$10,IF(Y652="TIPO II",'BASE LIQUIDACION REDEBAN 2025'!$B$11,IF(Y652="TIPO III",'BASE LIQUIDACION REDEBAN 2025'!$B$12,'BASE LIQUIDACION REDEBAN 2025'!$B$13))))</f>
        <v>196536.5258152</v>
      </c>
      <c r="AF652" s="87">
        <f t="shared" si="10"/>
        <v>479588.87655000004</v>
      </c>
      <c r="AG652" s="184"/>
      <c r="AH652" s="184"/>
    </row>
    <row r="653" spans="1:34" s="79" customFormat="1" ht="13.15">
      <c r="A653" s="154" t="s">
        <v>76</v>
      </c>
      <c r="B653" s="154" t="str">
        <f>VLOOKUP(A653,'CENTRO DE COSTOS'!A:D,4,FALSE)</f>
        <v>DIEGO FERNANDO HENAO CARDONA</v>
      </c>
      <c r="C653" s="154" t="str">
        <f>VLOOKUP(A653,'CENTRO DE COSTOS'!A:D,2,FALSE)</f>
        <v>0004-0003</v>
      </c>
      <c r="D653" s="154">
        <v>76001</v>
      </c>
      <c r="E653" s="154">
        <v>2604591</v>
      </c>
      <c r="F653" s="154">
        <v>32477</v>
      </c>
      <c r="G653" s="154" t="s">
        <v>2958</v>
      </c>
      <c r="H653" s="154" t="s">
        <v>227</v>
      </c>
      <c r="I653" s="154" t="s">
        <v>76</v>
      </c>
      <c r="J653" s="154" t="s">
        <v>5660</v>
      </c>
      <c r="K653" s="154" t="s">
        <v>159</v>
      </c>
      <c r="L653" s="154" t="s">
        <v>5661</v>
      </c>
      <c r="M653" s="155">
        <v>45884.628472222219</v>
      </c>
      <c r="N653" s="155">
        <v>45885.521527777775</v>
      </c>
      <c r="O653" s="154" t="s">
        <v>2961</v>
      </c>
      <c r="P653" s="154" t="s">
        <v>2962</v>
      </c>
      <c r="Q653" s="154" t="s">
        <v>3183</v>
      </c>
      <c r="R653" s="154" t="s">
        <v>3376</v>
      </c>
      <c r="S653" s="154" t="s">
        <v>2973</v>
      </c>
      <c r="T653" s="180"/>
      <c r="U653" s="154" t="s">
        <v>2965</v>
      </c>
      <c r="V653" s="154" t="s">
        <v>5662</v>
      </c>
      <c r="W653" s="154" t="s">
        <v>2967</v>
      </c>
      <c r="X653" s="154" t="s">
        <v>5663</v>
      </c>
      <c r="Y653" s="154" t="s">
        <v>25</v>
      </c>
      <c r="Z653" s="154" t="s">
        <v>166</v>
      </c>
      <c r="AA653" s="154" t="s">
        <v>531</v>
      </c>
      <c r="AB653" s="154">
        <v>1</v>
      </c>
      <c r="AC653" s="154">
        <v>0</v>
      </c>
      <c r="AD653" s="87">
        <f>IF(W653="SOPORTE_TELEFÓNICO",'BASE LIQUIDACION REDEBAN 2025'!$B$19,IF(W653="ENVÍO",'BASE LIQUIDACION REDEBAN 2025'!$C$2,IF(Y653="TIPO I",'BASE LIQUIDACION REDEBAN 2025'!$C$2,IF(Y653="TIPO II",'BASE LIQUIDACION REDEBAN 2025'!$C$3,IF(Y653="TIPO III",'BASE LIQUIDACION REDEBAN 2025'!$C$4,IF(Y653="TIPO IV",'BASE LIQUIDACION REDEBAN 2025'!$C$5,IF(Z653="AEREO",'BASE LIQUIDACION REDEBAN 2025'!$B$6,'BASE LIQUIDACION REDEBAN 2025'!$C$5)))))))</f>
        <v>65960.072302</v>
      </c>
      <c r="AE653" s="87">
        <f>IF(OR(W653="SOPORTE_TELEFÓNICO",W653="ENVÍO"),0,IF(Y653="TIPO I",'BASE LIQUIDACION REDEBAN 2025'!$B$10,IF(Y653="TIPO II",'BASE LIQUIDACION REDEBAN 2025'!$B$11,IF(Y653="TIPO III",'BASE LIQUIDACION REDEBAN 2025'!$B$12,'BASE LIQUIDACION REDEBAN 2025'!$B$13))))</f>
        <v>75096.394270399993</v>
      </c>
      <c r="AF653" s="87">
        <f t="shared" si="10"/>
        <v>65960.072302</v>
      </c>
      <c r="AG653" s="184"/>
      <c r="AH653" s="184"/>
    </row>
    <row r="654" spans="1:34" s="79" customFormat="1" ht="13.15">
      <c r="A654" s="154" t="s">
        <v>91</v>
      </c>
      <c r="B654" s="154" t="str">
        <f>VLOOKUP(A654,'CENTRO DE COSTOS'!A:D,4,FALSE)</f>
        <v>JOSE MAURICIO HERNANDEZ ROJAS</v>
      </c>
      <c r="C654" s="154" t="str">
        <f>VLOOKUP(A654,'CENTRO DE COSTOS'!A:D,2,FALSE)</f>
        <v>0004-0001</v>
      </c>
      <c r="D654" s="154">
        <v>23068</v>
      </c>
      <c r="E654" s="154">
        <v>2594655</v>
      </c>
      <c r="F654" s="154">
        <v>31658</v>
      </c>
      <c r="G654" s="154" t="s">
        <v>2958</v>
      </c>
      <c r="H654" s="154" t="s">
        <v>421</v>
      </c>
      <c r="I654" s="154" t="s">
        <v>4225</v>
      </c>
      <c r="J654" s="154" t="s">
        <v>4226</v>
      </c>
      <c r="K654" s="154" t="s">
        <v>159</v>
      </c>
      <c r="L654" s="154" t="s">
        <v>5664</v>
      </c>
      <c r="M654" s="155">
        <v>45882.717361111114</v>
      </c>
      <c r="N654" s="155">
        <v>45885.525000000001</v>
      </c>
      <c r="O654" s="154" t="s">
        <v>2961</v>
      </c>
      <c r="P654" s="154" t="s">
        <v>2962</v>
      </c>
      <c r="Q654" s="154" t="s">
        <v>2995</v>
      </c>
      <c r="R654" s="154" t="s">
        <v>2972</v>
      </c>
      <c r="S654" s="154" t="s">
        <v>200</v>
      </c>
      <c r="T654" s="180"/>
      <c r="U654" s="154" t="s">
        <v>2965</v>
      </c>
      <c r="V654" s="154" t="s">
        <v>5665</v>
      </c>
      <c r="W654" s="154" t="s">
        <v>2967</v>
      </c>
      <c r="X654" s="154" t="s">
        <v>5666</v>
      </c>
      <c r="Y654" s="154" t="s">
        <v>30</v>
      </c>
      <c r="Z654" s="154" t="s">
        <v>166</v>
      </c>
      <c r="AA654" s="154" t="s">
        <v>2000</v>
      </c>
      <c r="AB654" s="154">
        <v>1</v>
      </c>
      <c r="AC654" s="154">
        <v>0</v>
      </c>
      <c r="AD654" s="87">
        <f>IF(W654="SOPORTE_TELEFÓNICO",'BASE LIQUIDACION REDEBAN 2025'!$B$19,IF(W654="ENVÍO",'BASE LIQUIDACION REDEBAN 2025'!$C$2,IF(Y654="TIPO I",'BASE LIQUIDACION REDEBAN 2025'!$C$2,IF(Y654="TIPO II",'BASE LIQUIDACION REDEBAN 2025'!$C$3,IF(Y654="TIPO III",'BASE LIQUIDACION REDEBAN 2025'!$C$4,IF(Y654="TIPO IV",'BASE LIQUIDACION REDEBAN 2025'!$C$5,IF(Z654="AEREO",'BASE LIQUIDACION REDEBAN 2025'!$B$6,'BASE LIQUIDACION REDEBAN 2025'!$C$5)))))))</f>
        <v>275728.78077800001</v>
      </c>
      <c r="AE654" s="87">
        <f>IF(OR(W654="SOPORTE_TELEFÓNICO",W654="ENVÍO"),0,IF(Y654="TIPO I",'BASE LIQUIDACION REDEBAN 2025'!$B$10,IF(Y654="TIPO II",'BASE LIQUIDACION REDEBAN 2025'!$B$11,IF(Y654="TIPO III",'BASE LIQUIDACION REDEBAN 2025'!$B$12,'BASE LIQUIDACION REDEBAN 2025'!$B$13))))</f>
        <v>196536.5258152</v>
      </c>
      <c r="AF654" s="87">
        <f t="shared" si="10"/>
        <v>275728.78077800001</v>
      </c>
      <c r="AG654" s="184"/>
      <c r="AH654" s="184"/>
    </row>
    <row r="655" spans="1:34" s="79" customFormat="1" ht="13.15">
      <c r="A655" s="154" t="s">
        <v>96</v>
      </c>
      <c r="B655" s="154" t="str">
        <f>VLOOKUP(A655,'CENTRO DE COSTOS'!A:D,4,FALSE)</f>
        <v>JOSE MAURICIO HERNANDEZ ROJAS</v>
      </c>
      <c r="C655" s="154" t="str">
        <f>VLOOKUP(A655,'CENTRO DE COSTOS'!A:D,2,FALSE)</f>
        <v>0004-0001</v>
      </c>
      <c r="D655" s="154">
        <v>44847</v>
      </c>
      <c r="E655" s="154">
        <v>2596798</v>
      </c>
      <c r="F655" s="154">
        <v>58668</v>
      </c>
      <c r="G655" s="154" t="s">
        <v>2958</v>
      </c>
      <c r="H655" s="154" t="s">
        <v>1719</v>
      </c>
      <c r="I655" s="154" t="s">
        <v>4695</v>
      </c>
      <c r="J655" s="154" t="s">
        <v>5667</v>
      </c>
      <c r="K655" s="154" t="s">
        <v>159</v>
      </c>
      <c r="L655" s="154" t="s">
        <v>5668</v>
      </c>
      <c r="M655" s="155">
        <v>45883.415277777778</v>
      </c>
      <c r="N655" s="155">
        <v>45885.527777777781</v>
      </c>
      <c r="O655" s="154" t="s">
        <v>2961</v>
      </c>
      <c r="P655" s="154" t="s">
        <v>2962</v>
      </c>
      <c r="Q655" s="154" t="s">
        <v>3076</v>
      </c>
      <c r="R655" s="154" t="s">
        <v>3076</v>
      </c>
      <c r="S655" s="154" t="s">
        <v>2973</v>
      </c>
      <c r="T655" s="180"/>
      <c r="U655" s="154" t="s">
        <v>2965</v>
      </c>
      <c r="V655" s="154" t="s">
        <v>5669</v>
      </c>
      <c r="W655" s="154" t="s">
        <v>2967</v>
      </c>
      <c r="X655" s="154" t="s">
        <v>5670</v>
      </c>
      <c r="Y655" s="154" t="s">
        <v>32</v>
      </c>
      <c r="Z655" s="154" t="s">
        <v>166</v>
      </c>
      <c r="AA655" s="154" t="s">
        <v>1743</v>
      </c>
      <c r="AB655" s="154">
        <v>1</v>
      </c>
      <c r="AC655" s="154">
        <v>0</v>
      </c>
      <c r="AD655" s="87">
        <f>IF(W655="SOPORTE_TELEFÓNICO",'BASE LIQUIDACION REDEBAN 2025'!$B$19,IF(W655="ENVÍO",'BASE LIQUIDACION REDEBAN 2025'!$C$2,IF(Y655="TIPO I",'BASE LIQUIDACION REDEBAN 2025'!$C$2,IF(Y655="TIPO II",'BASE LIQUIDACION REDEBAN 2025'!$C$3,IF(Y655="TIPO III",'BASE LIQUIDACION REDEBAN 2025'!$C$4,IF(Y655="TIPO IV",'BASE LIQUIDACION REDEBAN 2025'!$C$5,IF(Z655="AEREO",'BASE LIQUIDACION REDEBAN 2025'!$B$6,'BASE LIQUIDACION REDEBAN 2025'!$C$5)))))))</f>
        <v>479588.87655000004</v>
      </c>
      <c r="AE655" s="87">
        <f>IF(OR(W655="SOPORTE_TELEFÓNICO",W655="ENVÍO"),0,IF(Y655="TIPO I",'BASE LIQUIDACION REDEBAN 2025'!$B$10,IF(Y655="TIPO II",'BASE LIQUIDACION REDEBAN 2025'!$B$11,IF(Y655="TIPO III",'BASE LIQUIDACION REDEBAN 2025'!$B$12,'BASE LIQUIDACION REDEBAN 2025'!$B$13))))</f>
        <v>196536.5258152</v>
      </c>
      <c r="AF655" s="87">
        <f t="shared" si="10"/>
        <v>479588.87655000004</v>
      </c>
      <c r="AG655" s="184"/>
      <c r="AH655" s="184"/>
    </row>
    <row r="656" spans="1:34" s="79" customFormat="1" ht="13.15">
      <c r="A656" s="154" t="s">
        <v>91</v>
      </c>
      <c r="B656" s="154" t="str">
        <f>VLOOKUP(A656,'CENTRO DE COSTOS'!A:D,4,FALSE)</f>
        <v>JOSE MAURICIO HERNANDEZ ROJAS</v>
      </c>
      <c r="C656" s="154" t="str">
        <f>VLOOKUP(A656,'CENTRO DE COSTOS'!A:D,2,FALSE)</f>
        <v>0004-0001</v>
      </c>
      <c r="D656" s="154">
        <v>23807</v>
      </c>
      <c r="E656" s="154">
        <v>2600057</v>
      </c>
      <c r="F656" s="154">
        <v>31872</v>
      </c>
      <c r="G656" s="154" t="s">
        <v>2958</v>
      </c>
      <c r="H656" s="154" t="s">
        <v>421</v>
      </c>
      <c r="I656" s="154" t="s">
        <v>2028</v>
      </c>
      <c r="J656" s="154" t="s">
        <v>3489</v>
      </c>
      <c r="K656" s="154" t="s">
        <v>159</v>
      </c>
      <c r="L656" s="154" t="s">
        <v>5671</v>
      </c>
      <c r="M656" s="155">
        <v>45883.684027777781</v>
      </c>
      <c r="N656" s="155">
        <v>45885.532638888886</v>
      </c>
      <c r="O656" s="154" t="s">
        <v>2961</v>
      </c>
      <c r="P656" s="154" t="s">
        <v>2988</v>
      </c>
      <c r="Q656" s="154" t="s">
        <v>2978</v>
      </c>
      <c r="R656" s="154" t="s">
        <v>3124</v>
      </c>
      <c r="S656" s="154" t="s">
        <v>220</v>
      </c>
      <c r="T656" s="180"/>
      <c r="U656" s="154" t="s">
        <v>2965</v>
      </c>
      <c r="V656" s="154" t="s">
        <v>5672</v>
      </c>
      <c r="W656" s="154" t="s">
        <v>2967</v>
      </c>
      <c r="X656" s="154" t="s">
        <v>5673</v>
      </c>
      <c r="Y656" s="154" t="s">
        <v>30</v>
      </c>
      <c r="Z656" s="154" t="s">
        <v>166</v>
      </c>
      <c r="AA656" s="154" t="s">
        <v>1227</v>
      </c>
      <c r="AB656" s="154">
        <v>1</v>
      </c>
      <c r="AC656" s="154">
        <v>0</v>
      </c>
      <c r="AD656" s="87">
        <f>IF(W656="SOPORTE_TELEFÓNICO",'BASE LIQUIDACION REDEBAN 2025'!$B$19,IF(W656="ENVÍO",'BASE LIQUIDACION REDEBAN 2025'!$C$2,IF(Y656="TIPO I",'BASE LIQUIDACION REDEBAN 2025'!$C$2,IF(Y656="TIPO II",'BASE LIQUIDACION REDEBAN 2025'!$C$3,IF(Y656="TIPO III",'BASE LIQUIDACION REDEBAN 2025'!$C$4,IF(Y656="TIPO IV",'BASE LIQUIDACION REDEBAN 2025'!$C$5,IF(Z656="AEREO",'BASE LIQUIDACION REDEBAN 2025'!$B$6,'BASE LIQUIDACION REDEBAN 2025'!$C$5)))))))</f>
        <v>275728.78077800001</v>
      </c>
      <c r="AE656" s="87">
        <f>IF(OR(W656="SOPORTE_TELEFÓNICO",W656="ENVÍO"),0,IF(Y656="TIPO I",'BASE LIQUIDACION REDEBAN 2025'!$B$10,IF(Y656="TIPO II",'BASE LIQUIDACION REDEBAN 2025'!$B$11,IF(Y656="TIPO III",'BASE LIQUIDACION REDEBAN 2025'!$B$12,'BASE LIQUIDACION REDEBAN 2025'!$B$13))))</f>
        <v>196536.5258152</v>
      </c>
      <c r="AF656" s="87">
        <f t="shared" si="10"/>
        <v>275728.78077800001</v>
      </c>
      <c r="AG656" s="184"/>
      <c r="AH656" s="184"/>
    </row>
    <row r="657" spans="1:34" s="79" customFormat="1" ht="13.15">
      <c r="A657" s="154" t="s">
        <v>93</v>
      </c>
      <c r="B657" s="154" t="str">
        <f>VLOOKUP(A657,'CENTRO DE COSTOS'!A:D,4,FALSE)</f>
        <v>DIEGO FERNANDO HENAO CARDONA</v>
      </c>
      <c r="C657" s="154" t="str">
        <f>VLOOKUP(A657,'CENTRO DE COSTOS'!A:D,2,FALSE)</f>
        <v>0004-0003</v>
      </c>
      <c r="D657" s="154">
        <v>52835</v>
      </c>
      <c r="E657" s="154">
        <v>2601863</v>
      </c>
      <c r="F657" s="154">
        <v>28435</v>
      </c>
      <c r="G657" s="154" t="s">
        <v>2958</v>
      </c>
      <c r="H657" s="154" t="s">
        <v>174</v>
      </c>
      <c r="I657" s="154" t="s">
        <v>515</v>
      </c>
      <c r="J657" s="154" t="s">
        <v>5674</v>
      </c>
      <c r="K657" s="154" t="s">
        <v>159</v>
      </c>
      <c r="L657" s="154" t="s">
        <v>5675</v>
      </c>
      <c r="M657" s="155">
        <v>45884.374305555553</v>
      </c>
      <c r="N657" s="155">
        <v>45885.538888888892</v>
      </c>
      <c r="O657" s="154" t="s">
        <v>2961</v>
      </c>
      <c r="P657" s="154" t="s">
        <v>2962</v>
      </c>
      <c r="Q657" s="154" t="s">
        <v>3082</v>
      </c>
      <c r="R657" s="154" t="s">
        <v>2972</v>
      </c>
      <c r="S657" s="154" t="s">
        <v>220</v>
      </c>
      <c r="T657" s="180"/>
      <c r="U657" s="154" t="s">
        <v>2965</v>
      </c>
      <c r="V657" s="154" t="s">
        <v>5676</v>
      </c>
      <c r="W657" s="154" t="s">
        <v>2967</v>
      </c>
      <c r="X657" s="154" t="s">
        <v>5677</v>
      </c>
      <c r="Y657" s="154" t="s">
        <v>32</v>
      </c>
      <c r="Z657" s="154" t="s">
        <v>166</v>
      </c>
      <c r="AA657" s="154" t="s">
        <v>264</v>
      </c>
      <c r="AB657" s="154">
        <v>1</v>
      </c>
      <c r="AC657" s="154">
        <v>0</v>
      </c>
      <c r="AD657" s="87">
        <f>IF(W657="SOPORTE_TELEFÓNICO",'BASE LIQUIDACION REDEBAN 2025'!$B$19,IF(W657="ENVÍO",'BASE LIQUIDACION REDEBAN 2025'!$C$2,IF(Y657="TIPO I",'BASE LIQUIDACION REDEBAN 2025'!$C$2,IF(Y657="TIPO II",'BASE LIQUIDACION REDEBAN 2025'!$C$3,IF(Y657="TIPO III",'BASE LIQUIDACION REDEBAN 2025'!$C$4,IF(Y657="TIPO IV",'BASE LIQUIDACION REDEBAN 2025'!$C$5,IF(Z657="AEREO",'BASE LIQUIDACION REDEBAN 2025'!$B$6,'BASE LIQUIDACION REDEBAN 2025'!$C$5)))))))</f>
        <v>479588.87655000004</v>
      </c>
      <c r="AE657" s="87">
        <f>IF(OR(W657="SOPORTE_TELEFÓNICO",W657="ENVÍO"),0,IF(Y657="TIPO I",'BASE LIQUIDACION REDEBAN 2025'!$B$10,IF(Y657="TIPO II",'BASE LIQUIDACION REDEBAN 2025'!$B$11,IF(Y657="TIPO III",'BASE LIQUIDACION REDEBAN 2025'!$B$12,'BASE LIQUIDACION REDEBAN 2025'!$B$13))))</f>
        <v>196536.5258152</v>
      </c>
      <c r="AF657" s="87">
        <f t="shared" si="10"/>
        <v>479588.87655000004</v>
      </c>
      <c r="AG657" s="184"/>
      <c r="AH657" s="184"/>
    </row>
    <row r="658" spans="1:34" s="79" customFormat="1" ht="13.15">
      <c r="A658" s="154" t="s">
        <v>90</v>
      </c>
      <c r="B658" s="154" t="str">
        <f>VLOOKUP(A658,'CENTRO DE COSTOS'!A:D,4,FALSE)</f>
        <v>JUAN SEBASTIÁN RÍOS CASTRILLÓN</v>
      </c>
      <c r="C658" s="154" t="str">
        <f>VLOOKUP(A658,'CENTRO DE COSTOS'!A:D,2,FALSE)</f>
        <v>0004-0005</v>
      </c>
      <c r="D658" s="154">
        <v>5615</v>
      </c>
      <c r="E658" s="154">
        <v>2602868</v>
      </c>
      <c r="F658" s="154">
        <v>12414</v>
      </c>
      <c r="G658" s="154" t="s">
        <v>2958</v>
      </c>
      <c r="H658" s="154" t="s">
        <v>197</v>
      </c>
      <c r="I658" s="154" t="s">
        <v>2998</v>
      </c>
      <c r="J658" s="154" t="s">
        <v>3352</v>
      </c>
      <c r="K658" s="154" t="s">
        <v>159</v>
      </c>
      <c r="L658" s="154" t="s">
        <v>5678</v>
      </c>
      <c r="M658" s="155">
        <v>45884.4375</v>
      </c>
      <c r="N658" s="155">
        <v>45885.542361111111</v>
      </c>
      <c r="O658" s="154" t="s">
        <v>2961</v>
      </c>
      <c r="P658" s="154" t="s">
        <v>2962</v>
      </c>
      <c r="Q658" s="154" t="s">
        <v>3099</v>
      </c>
      <c r="R658" s="154" t="s">
        <v>3100</v>
      </c>
      <c r="S658" s="154" t="s">
        <v>2973</v>
      </c>
      <c r="T658" s="180"/>
      <c r="U658" s="154" t="s">
        <v>2965</v>
      </c>
      <c r="V658" s="154" t="s">
        <v>5679</v>
      </c>
      <c r="W658" s="154" t="s">
        <v>2967</v>
      </c>
      <c r="X658" s="154" t="s">
        <v>5680</v>
      </c>
      <c r="Y658" s="154" t="s">
        <v>28</v>
      </c>
      <c r="Z658" s="154" t="s">
        <v>166</v>
      </c>
      <c r="AA658" s="154" t="s">
        <v>3209</v>
      </c>
      <c r="AB658" s="154">
        <v>1</v>
      </c>
      <c r="AC658" s="154">
        <v>0</v>
      </c>
      <c r="AD658" s="87">
        <f>IF(W658="SOPORTE_TELEFÓNICO",'BASE LIQUIDACION REDEBAN 2025'!$B$19,IF(W658="ENVÍO",'BASE LIQUIDACION REDEBAN 2025'!$C$2,IF(Y658="TIPO I",'BASE LIQUIDACION REDEBAN 2025'!$C$2,IF(Y658="TIPO II",'BASE LIQUIDACION REDEBAN 2025'!$C$3,IF(Y658="TIPO III",'BASE LIQUIDACION REDEBAN 2025'!$C$4,IF(Y658="TIPO IV",'BASE LIQUIDACION REDEBAN 2025'!$C$5,IF(Z658="AEREO",'BASE LIQUIDACION REDEBAN 2025'!$B$6,'BASE LIQUIDACION REDEBAN 2025'!$C$5)))))))</f>
        <v>144967.87232000002</v>
      </c>
      <c r="AE658" s="87">
        <f>IF(OR(W658="SOPORTE_TELEFÓNICO",W658="ENVÍO"),0,IF(Y658="TIPO I",'BASE LIQUIDACION REDEBAN 2025'!$B$10,IF(Y658="TIPO II",'BASE LIQUIDACION REDEBAN 2025'!$B$11,IF(Y658="TIPO III",'BASE LIQUIDACION REDEBAN 2025'!$B$12,'BASE LIQUIDACION REDEBAN 2025'!$B$13))))</f>
        <v>140395.6348884</v>
      </c>
      <c r="AF658" s="87">
        <f t="shared" si="10"/>
        <v>144967.87232000002</v>
      </c>
      <c r="AG658" s="184"/>
      <c r="AH658" s="184"/>
    </row>
    <row r="659" spans="1:34" s="79" customFormat="1" ht="13.15">
      <c r="A659" s="154" t="s">
        <v>90</v>
      </c>
      <c r="B659" s="154" t="str">
        <f>VLOOKUP(A659,'CENTRO DE COSTOS'!A:D,4,FALSE)</f>
        <v>JUAN SEBASTIÁN RÍOS CASTRILLÓN</v>
      </c>
      <c r="C659" s="154" t="str">
        <f>VLOOKUP(A659,'CENTRO DE COSTOS'!A:D,2,FALSE)</f>
        <v>0004-0005</v>
      </c>
      <c r="D659" s="154">
        <v>5079</v>
      </c>
      <c r="E659" s="154">
        <v>2603043</v>
      </c>
      <c r="F659" s="154">
        <v>13055</v>
      </c>
      <c r="G659" s="154" t="s">
        <v>2958</v>
      </c>
      <c r="H659" s="154" t="s">
        <v>197</v>
      </c>
      <c r="I659" s="154" t="s">
        <v>2290</v>
      </c>
      <c r="J659" s="154" t="s">
        <v>5681</v>
      </c>
      <c r="K659" s="154" t="s">
        <v>159</v>
      </c>
      <c r="L659" s="154" t="s">
        <v>5682</v>
      </c>
      <c r="M659" s="155">
        <v>45884.45208333333</v>
      </c>
      <c r="N659" s="155">
        <v>45885.545138888891</v>
      </c>
      <c r="O659" s="154" t="s">
        <v>2961</v>
      </c>
      <c r="P659" s="154" t="s">
        <v>2962</v>
      </c>
      <c r="Q659" s="154" t="s">
        <v>2971</v>
      </c>
      <c r="R659" s="154" t="s">
        <v>2972</v>
      </c>
      <c r="S659" s="154" t="s">
        <v>2973</v>
      </c>
      <c r="T659" s="180"/>
      <c r="U659" s="154" t="s">
        <v>2965</v>
      </c>
      <c r="V659" s="154" t="s">
        <v>5683</v>
      </c>
      <c r="W659" s="154" t="s">
        <v>2967</v>
      </c>
      <c r="X659" s="154" t="s">
        <v>5684</v>
      </c>
      <c r="Y659" s="154" t="s">
        <v>28</v>
      </c>
      <c r="Z659" s="154" t="s">
        <v>166</v>
      </c>
      <c r="AA659" s="154" t="s">
        <v>488</v>
      </c>
      <c r="AB659" s="154">
        <v>1</v>
      </c>
      <c r="AC659" s="154">
        <v>0</v>
      </c>
      <c r="AD659" s="87">
        <f>IF(W659="SOPORTE_TELEFÓNICO",'BASE LIQUIDACION REDEBAN 2025'!$B$19,IF(W659="ENVÍO",'BASE LIQUIDACION REDEBAN 2025'!$C$2,IF(Y659="TIPO I",'BASE LIQUIDACION REDEBAN 2025'!$C$2,IF(Y659="TIPO II",'BASE LIQUIDACION REDEBAN 2025'!$C$3,IF(Y659="TIPO III",'BASE LIQUIDACION REDEBAN 2025'!$C$4,IF(Y659="TIPO IV",'BASE LIQUIDACION REDEBAN 2025'!$C$5,IF(Z659="AEREO",'BASE LIQUIDACION REDEBAN 2025'!$B$6,'BASE LIQUIDACION REDEBAN 2025'!$C$5)))))))</f>
        <v>144967.87232000002</v>
      </c>
      <c r="AE659" s="87">
        <f>IF(OR(W659="SOPORTE_TELEFÓNICO",W659="ENVÍO"),0,IF(Y659="TIPO I",'BASE LIQUIDACION REDEBAN 2025'!$B$10,IF(Y659="TIPO II",'BASE LIQUIDACION REDEBAN 2025'!$B$11,IF(Y659="TIPO III",'BASE LIQUIDACION REDEBAN 2025'!$B$12,'BASE LIQUIDACION REDEBAN 2025'!$B$13))))</f>
        <v>140395.6348884</v>
      </c>
      <c r="AF659" s="87">
        <f t="shared" si="10"/>
        <v>144967.87232000002</v>
      </c>
      <c r="AG659" s="184"/>
      <c r="AH659" s="184"/>
    </row>
    <row r="660" spans="1:34" s="79" customFormat="1" ht="13.15">
      <c r="A660" s="154" t="s">
        <v>90</v>
      </c>
      <c r="B660" s="154" t="str">
        <f>VLOOKUP(A660,'CENTRO DE COSTOS'!A:D,4,FALSE)</f>
        <v>JUAN SEBASTIÁN RÍOS CASTRILLÓN</v>
      </c>
      <c r="C660" s="154" t="str">
        <f>VLOOKUP(A660,'CENTRO DE COSTOS'!A:D,2,FALSE)</f>
        <v>0004-0005</v>
      </c>
      <c r="D660" s="154">
        <v>5360</v>
      </c>
      <c r="E660" s="154">
        <v>2606475</v>
      </c>
      <c r="F660" s="154">
        <v>26972</v>
      </c>
      <c r="G660" s="154" t="s">
        <v>2958</v>
      </c>
      <c r="H660" s="154" t="s">
        <v>197</v>
      </c>
      <c r="I660" s="154" t="s">
        <v>3607</v>
      </c>
      <c r="J660" s="154" t="s">
        <v>5685</v>
      </c>
      <c r="K660" s="154" t="s">
        <v>159</v>
      </c>
      <c r="L660" s="154" t="s">
        <v>5686</v>
      </c>
      <c r="M660" s="155">
        <v>45885.4375</v>
      </c>
      <c r="N660" s="155">
        <v>45885.609027777777</v>
      </c>
      <c r="O660" s="154" t="s">
        <v>2961</v>
      </c>
      <c r="P660" s="154" t="s">
        <v>2962</v>
      </c>
      <c r="Q660" s="154" t="s">
        <v>2971</v>
      </c>
      <c r="R660" s="154" t="s">
        <v>2972</v>
      </c>
      <c r="S660" s="154" t="s">
        <v>2973</v>
      </c>
      <c r="T660" s="180"/>
      <c r="U660" s="154" t="s">
        <v>2965</v>
      </c>
      <c r="V660" s="154" t="s">
        <v>5687</v>
      </c>
      <c r="W660" s="154" t="s">
        <v>2967</v>
      </c>
      <c r="X660" s="154" t="s">
        <v>5688</v>
      </c>
      <c r="Y660" s="154" t="s">
        <v>25</v>
      </c>
      <c r="Z660" s="154" t="s">
        <v>166</v>
      </c>
      <c r="AA660" s="154" t="s">
        <v>1626</v>
      </c>
      <c r="AB660" s="154">
        <v>1</v>
      </c>
      <c r="AC660" s="154">
        <v>0</v>
      </c>
      <c r="AD660" s="87">
        <f>IF(W660="SOPORTE_TELEFÓNICO",'BASE LIQUIDACION REDEBAN 2025'!$B$19,IF(W660="ENVÍO",'BASE LIQUIDACION REDEBAN 2025'!$C$2,IF(Y660="TIPO I",'BASE LIQUIDACION REDEBAN 2025'!$C$2,IF(Y660="TIPO II",'BASE LIQUIDACION REDEBAN 2025'!$C$3,IF(Y660="TIPO III",'BASE LIQUIDACION REDEBAN 2025'!$C$4,IF(Y660="TIPO IV",'BASE LIQUIDACION REDEBAN 2025'!$C$5,IF(Z660="AEREO",'BASE LIQUIDACION REDEBAN 2025'!$B$6,'BASE LIQUIDACION REDEBAN 2025'!$C$5)))))))</f>
        <v>65960.072302</v>
      </c>
      <c r="AE660" s="87">
        <f>IF(OR(W660="SOPORTE_TELEFÓNICO",W660="ENVÍO"),0,IF(Y660="TIPO I",'BASE LIQUIDACION REDEBAN 2025'!$B$10,IF(Y660="TIPO II",'BASE LIQUIDACION REDEBAN 2025'!$B$11,IF(Y660="TIPO III",'BASE LIQUIDACION REDEBAN 2025'!$B$12,'BASE LIQUIDACION REDEBAN 2025'!$B$13))))</f>
        <v>75096.394270399993</v>
      </c>
      <c r="AF660" s="87">
        <f t="shared" si="10"/>
        <v>65960.072302</v>
      </c>
      <c r="AG660" s="184"/>
      <c r="AH660" s="184"/>
    </row>
    <row r="661" spans="1:34" s="79" customFormat="1" ht="13.15">
      <c r="A661" s="154" t="s">
        <v>94</v>
      </c>
      <c r="B661" s="154" t="str">
        <f>VLOOKUP(A661,'CENTRO DE COSTOS'!A:D,4,FALSE)</f>
        <v>DIEGO FERNANDO HENAO CARDONA</v>
      </c>
      <c r="C661" s="154" t="str">
        <f>VLOOKUP(A661,'CENTRO DE COSTOS'!A:D,2,FALSE)</f>
        <v>0004-0002</v>
      </c>
      <c r="D661" s="154">
        <v>66001</v>
      </c>
      <c r="E661" s="154">
        <v>2606460</v>
      </c>
      <c r="F661" s="154">
        <v>52316</v>
      </c>
      <c r="G661" s="154" t="s">
        <v>2958</v>
      </c>
      <c r="H661" s="154" t="s">
        <v>606</v>
      </c>
      <c r="I661" s="154" t="s">
        <v>94</v>
      </c>
      <c r="J661" s="154" t="s">
        <v>5027</v>
      </c>
      <c r="K661" s="154" t="s">
        <v>159</v>
      </c>
      <c r="L661" s="154" t="s">
        <v>5689</v>
      </c>
      <c r="M661" s="155">
        <v>45885.42291666667</v>
      </c>
      <c r="N661" s="155">
        <v>45885.611111111109</v>
      </c>
      <c r="O661" s="154" t="s">
        <v>2961</v>
      </c>
      <c r="P661" s="154" t="s">
        <v>2962</v>
      </c>
      <c r="Q661" s="154" t="s">
        <v>3183</v>
      </c>
      <c r="R661" s="154" t="s">
        <v>3376</v>
      </c>
      <c r="S661" s="154" t="s">
        <v>2973</v>
      </c>
      <c r="T661" s="180"/>
      <c r="U661" s="154" t="s">
        <v>2965</v>
      </c>
      <c r="V661" s="154" t="s">
        <v>5690</v>
      </c>
      <c r="W661" s="154" t="s">
        <v>2967</v>
      </c>
      <c r="X661" s="154" t="s">
        <v>5030</v>
      </c>
      <c r="Y661" s="154" t="s">
        <v>25</v>
      </c>
      <c r="Z661" s="154" t="s">
        <v>166</v>
      </c>
      <c r="AA661" s="154" t="s">
        <v>495</v>
      </c>
      <c r="AB661" s="154">
        <v>1</v>
      </c>
      <c r="AC661" s="154">
        <v>0</v>
      </c>
      <c r="AD661" s="87">
        <f>IF(W661="SOPORTE_TELEFÓNICO",'BASE LIQUIDACION REDEBAN 2025'!$B$19,IF(W661="ENVÍO",'BASE LIQUIDACION REDEBAN 2025'!$C$2,IF(Y661="TIPO I",'BASE LIQUIDACION REDEBAN 2025'!$C$2,IF(Y661="TIPO II",'BASE LIQUIDACION REDEBAN 2025'!$C$3,IF(Y661="TIPO III",'BASE LIQUIDACION REDEBAN 2025'!$C$4,IF(Y661="TIPO IV",'BASE LIQUIDACION REDEBAN 2025'!$C$5,IF(Z661="AEREO",'BASE LIQUIDACION REDEBAN 2025'!$B$6,'BASE LIQUIDACION REDEBAN 2025'!$C$5)))))))</f>
        <v>65960.072302</v>
      </c>
      <c r="AE661" s="87">
        <f>IF(OR(W661="SOPORTE_TELEFÓNICO",W661="ENVÍO"),0,IF(Y661="TIPO I",'BASE LIQUIDACION REDEBAN 2025'!$B$10,IF(Y661="TIPO II",'BASE LIQUIDACION REDEBAN 2025'!$B$11,IF(Y661="TIPO III",'BASE LIQUIDACION REDEBAN 2025'!$B$12,'BASE LIQUIDACION REDEBAN 2025'!$B$13))))</f>
        <v>75096.394270399993</v>
      </c>
      <c r="AF661" s="87">
        <f t="shared" si="10"/>
        <v>65960.072302</v>
      </c>
      <c r="AG661" s="184"/>
      <c r="AH661" s="184"/>
    </row>
    <row r="662" spans="1:34" s="79" customFormat="1" ht="13.15">
      <c r="A662" s="154" t="s">
        <v>86</v>
      </c>
      <c r="B662" s="154" t="str">
        <f>VLOOKUP(A662,'CENTRO DE COSTOS'!A:D,4,FALSE)</f>
        <v>KEVIN ALEXIS CORZO BUSTOS</v>
      </c>
      <c r="C662" s="154" t="str">
        <f>VLOOKUP(A662,'CENTRO DE COSTOS'!A:D,2,FALSE)</f>
        <v>0004-0007</v>
      </c>
      <c r="D662" s="154">
        <v>73001</v>
      </c>
      <c r="E662" s="154">
        <v>2606354</v>
      </c>
      <c r="F662" s="154">
        <v>75496</v>
      </c>
      <c r="G662" s="154" t="s">
        <v>2958</v>
      </c>
      <c r="H662" s="154" t="s">
        <v>703</v>
      </c>
      <c r="I662" s="154" t="s">
        <v>86</v>
      </c>
      <c r="J662" s="154" t="s">
        <v>5691</v>
      </c>
      <c r="K662" s="154" t="s">
        <v>159</v>
      </c>
      <c r="L662" s="154" t="s">
        <v>5692</v>
      </c>
      <c r="M662" s="155">
        <v>45885.395138888889</v>
      </c>
      <c r="N662" s="155">
        <v>45885.614583333336</v>
      </c>
      <c r="O662" s="154" t="s">
        <v>2961</v>
      </c>
      <c r="P662" s="154" t="s">
        <v>2988</v>
      </c>
      <c r="Q662" s="154" t="s">
        <v>2978</v>
      </c>
      <c r="R662" s="154" t="s">
        <v>3124</v>
      </c>
      <c r="S662" s="154" t="s">
        <v>2973</v>
      </c>
      <c r="T662" s="180"/>
      <c r="U662" s="154" t="s">
        <v>2965</v>
      </c>
      <c r="V662" s="154" t="s">
        <v>5693</v>
      </c>
      <c r="W662" s="154" t="s">
        <v>2967</v>
      </c>
      <c r="X662" s="154" t="s">
        <v>5694</v>
      </c>
      <c r="Y662" s="154" t="s">
        <v>25</v>
      </c>
      <c r="Z662" s="154" t="s">
        <v>166</v>
      </c>
      <c r="AA662" s="154" t="s">
        <v>968</v>
      </c>
      <c r="AB662" s="154">
        <v>1</v>
      </c>
      <c r="AC662" s="154">
        <v>0</v>
      </c>
      <c r="AD662" s="87">
        <f>IF(W662="SOPORTE_TELEFÓNICO",'BASE LIQUIDACION REDEBAN 2025'!$B$19,IF(W662="ENVÍO",'BASE LIQUIDACION REDEBAN 2025'!$C$2,IF(Y662="TIPO I",'BASE LIQUIDACION REDEBAN 2025'!$C$2,IF(Y662="TIPO II",'BASE LIQUIDACION REDEBAN 2025'!$C$3,IF(Y662="TIPO III",'BASE LIQUIDACION REDEBAN 2025'!$C$4,IF(Y662="TIPO IV",'BASE LIQUIDACION REDEBAN 2025'!$C$5,IF(Z662="AEREO",'BASE LIQUIDACION REDEBAN 2025'!$B$6,'BASE LIQUIDACION REDEBAN 2025'!$C$5)))))))</f>
        <v>65960.072302</v>
      </c>
      <c r="AE662" s="87">
        <f>IF(OR(W662="SOPORTE_TELEFÓNICO",W662="ENVÍO"),0,IF(Y662="TIPO I",'BASE LIQUIDACION REDEBAN 2025'!$B$10,IF(Y662="TIPO II",'BASE LIQUIDACION REDEBAN 2025'!$B$11,IF(Y662="TIPO III",'BASE LIQUIDACION REDEBAN 2025'!$B$12,'BASE LIQUIDACION REDEBAN 2025'!$B$13))))</f>
        <v>75096.394270399993</v>
      </c>
      <c r="AF662" s="87">
        <f t="shared" si="10"/>
        <v>65960.072302</v>
      </c>
      <c r="AG662" s="184"/>
      <c r="AH662" s="184"/>
    </row>
    <row r="663" spans="1:34" s="79" customFormat="1" ht="13.15">
      <c r="A663" s="154" t="s">
        <v>90</v>
      </c>
      <c r="B663" s="154" t="str">
        <f>VLOOKUP(A663,'CENTRO DE COSTOS'!A:D,4,FALSE)</f>
        <v>JUAN SEBASTIÁN RÍOS CASTRILLÓN</v>
      </c>
      <c r="C663" s="154" t="str">
        <f>VLOOKUP(A663,'CENTRO DE COSTOS'!A:D,2,FALSE)</f>
        <v>0004-0005</v>
      </c>
      <c r="D663" s="154">
        <v>5001</v>
      </c>
      <c r="E663" s="154">
        <v>2606346</v>
      </c>
      <c r="F663" s="154">
        <v>25163</v>
      </c>
      <c r="G663" s="154" t="s">
        <v>2958</v>
      </c>
      <c r="H663" s="154" t="s">
        <v>197</v>
      </c>
      <c r="I663" s="154" t="s">
        <v>90</v>
      </c>
      <c r="J663" s="154" t="s">
        <v>5695</v>
      </c>
      <c r="K663" s="154" t="s">
        <v>159</v>
      </c>
      <c r="L663" s="154" t="s">
        <v>5696</v>
      </c>
      <c r="M663" s="155">
        <v>45885.39166666667</v>
      </c>
      <c r="N663" s="155">
        <v>45885.618750000001</v>
      </c>
      <c r="O663" s="154" t="s">
        <v>2961</v>
      </c>
      <c r="P663" s="154" t="s">
        <v>2962</v>
      </c>
      <c r="Q663" s="154" t="s">
        <v>3032</v>
      </c>
      <c r="R663" s="154" t="s">
        <v>2972</v>
      </c>
      <c r="S663" s="154" t="s">
        <v>220</v>
      </c>
      <c r="T663" s="180"/>
      <c r="U663" s="154" t="s">
        <v>2965</v>
      </c>
      <c r="V663" s="154" t="s">
        <v>5697</v>
      </c>
      <c r="W663" s="154" t="s">
        <v>2967</v>
      </c>
      <c r="X663" s="154" t="s">
        <v>5698</v>
      </c>
      <c r="Y663" s="154" t="s">
        <v>25</v>
      </c>
      <c r="Z663" s="154" t="s">
        <v>166</v>
      </c>
      <c r="AA663" s="154" t="s">
        <v>270</v>
      </c>
      <c r="AB663" s="154">
        <v>1</v>
      </c>
      <c r="AC663" s="154">
        <v>0</v>
      </c>
      <c r="AD663" s="87">
        <f>IF(W663="SOPORTE_TELEFÓNICO",'BASE LIQUIDACION REDEBAN 2025'!$B$19,IF(W663="ENVÍO",'BASE LIQUIDACION REDEBAN 2025'!$C$2,IF(Y663="TIPO I",'BASE LIQUIDACION REDEBAN 2025'!$C$2,IF(Y663="TIPO II",'BASE LIQUIDACION REDEBAN 2025'!$C$3,IF(Y663="TIPO III",'BASE LIQUIDACION REDEBAN 2025'!$C$4,IF(Y663="TIPO IV",'BASE LIQUIDACION REDEBAN 2025'!$C$5,IF(Z663="AEREO",'BASE LIQUIDACION REDEBAN 2025'!$B$6,'BASE LIQUIDACION REDEBAN 2025'!$C$5)))))))</f>
        <v>65960.072302</v>
      </c>
      <c r="AE663" s="87">
        <f>IF(OR(W663="SOPORTE_TELEFÓNICO",W663="ENVÍO"),0,IF(Y663="TIPO I",'BASE LIQUIDACION REDEBAN 2025'!$B$10,IF(Y663="TIPO II",'BASE LIQUIDACION REDEBAN 2025'!$B$11,IF(Y663="TIPO III",'BASE LIQUIDACION REDEBAN 2025'!$B$12,'BASE LIQUIDACION REDEBAN 2025'!$B$13))))</f>
        <v>75096.394270399993</v>
      </c>
      <c r="AF663" s="87">
        <f t="shared" si="10"/>
        <v>65960.072302</v>
      </c>
      <c r="AG663" s="184"/>
      <c r="AH663" s="184"/>
    </row>
    <row r="664" spans="1:34" s="79" customFormat="1" ht="13.15">
      <c r="A664" s="154" t="s">
        <v>92</v>
      </c>
      <c r="B664" s="154" t="str">
        <f>VLOOKUP(A664,'CENTRO DE COSTOS'!A:D,4,FALSE)</f>
        <v>KEVIN ALEXIS CORZO BUSTOS</v>
      </c>
      <c r="C664" s="154" t="str">
        <f>VLOOKUP(A664,'CENTRO DE COSTOS'!A:D,2,FALSE)</f>
        <v>0004-0007</v>
      </c>
      <c r="D664" s="154">
        <v>41551</v>
      </c>
      <c r="E664" s="154">
        <v>2606343</v>
      </c>
      <c r="F664" s="154">
        <v>46470</v>
      </c>
      <c r="G664" s="154" t="s">
        <v>2958</v>
      </c>
      <c r="H664" s="154" t="s">
        <v>249</v>
      </c>
      <c r="I664" s="154" t="s">
        <v>625</v>
      </c>
      <c r="J664" s="154" t="s">
        <v>5699</v>
      </c>
      <c r="K664" s="154" t="s">
        <v>159</v>
      </c>
      <c r="L664" s="154" t="s">
        <v>5700</v>
      </c>
      <c r="M664" s="155">
        <v>45885.390277777777</v>
      </c>
      <c r="N664" s="155">
        <v>45885.634027777778</v>
      </c>
      <c r="O664" s="154" t="s">
        <v>2961</v>
      </c>
      <c r="P664" s="154" t="s">
        <v>2962</v>
      </c>
      <c r="Q664" s="154" t="s">
        <v>3082</v>
      </c>
      <c r="R664" s="154" t="s">
        <v>2972</v>
      </c>
      <c r="S664" s="154" t="s">
        <v>2973</v>
      </c>
      <c r="T664" s="180"/>
      <c r="U664" s="154" t="s">
        <v>2965</v>
      </c>
      <c r="V664" s="154" t="s">
        <v>5701</v>
      </c>
      <c r="W664" s="154" t="s">
        <v>2967</v>
      </c>
      <c r="X664" s="154" t="s">
        <v>5702</v>
      </c>
      <c r="Y664" s="154" t="s">
        <v>30</v>
      </c>
      <c r="Z664" s="154" t="s">
        <v>166</v>
      </c>
      <c r="AA664" s="154" t="s">
        <v>344</v>
      </c>
      <c r="AB664" s="154">
        <v>1</v>
      </c>
      <c r="AC664" s="154">
        <v>0</v>
      </c>
      <c r="AD664" s="87">
        <f>IF(W664="SOPORTE_TELEFÓNICO",'BASE LIQUIDACION REDEBAN 2025'!$B$19,IF(W664="ENVÍO",'BASE LIQUIDACION REDEBAN 2025'!$C$2,IF(Y664="TIPO I",'BASE LIQUIDACION REDEBAN 2025'!$C$2,IF(Y664="TIPO II",'BASE LIQUIDACION REDEBAN 2025'!$C$3,IF(Y664="TIPO III",'BASE LIQUIDACION REDEBAN 2025'!$C$4,IF(Y664="TIPO IV",'BASE LIQUIDACION REDEBAN 2025'!$C$5,IF(Z664="AEREO",'BASE LIQUIDACION REDEBAN 2025'!$B$6,'BASE LIQUIDACION REDEBAN 2025'!$C$5)))))))</f>
        <v>275728.78077800001</v>
      </c>
      <c r="AE664" s="87">
        <f>IF(OR(W664="SOPORTE_TELEFÓNICO",W664="ENVÍO"),0,IF(Y664="TIPO I",'BASE LIQUIDACION REDEBAN 2025'!$B$10,IF(Y664="TIPO II",'BASE LIQUIDACION REDEBAN 2025'!$B$11,IF(Y664="TIPO III",'BASE LIQUIDACION REDEBAN 2025'!$B$12,'BASE LIQUIDACION REDEBAN 2025'!$B$13))))</f>
        <v>196536.5258152</v>
      </c>
      <c r="AF664" s="87">
        <f t="shared" si="10"/>
        <v>275728.78077800001</v>
      </c>
      <c r="AG664" s="184"/>
      <c r="AH664" s="184"/>
    </row>
    <row r="665" spans="1:34" s="79" customFormat="1" ht="13.15">
      <c r="A665" s="154" t="s">
        <v>91</v>
      </c>
      <c r="B665" s="154" t="str">
        <f>VLOOKUP(A665,'CENTRO DE COSTOS'!A:D,4,FALSE)</f>
        <v>JOSE MAURICIO HERNANDEZ ROJAS</v>
      </c>
      <c r="C665" s="154" t="str">
        <f>VLOOKUP(A665,'CENTRO DE COSTOS'!A:D,2,FALSE)</f>
        <v>0004-0001</v>
      </c>
      <c r="D665" s="154">
        <v>23555</v>
      </c>
      <c r="E665" s="154">
        <v>2606260</v>
      </c>
      <c r="F665" s="154">
        <v>35595</v>
      </c>
      <c r="G665" s="154" t="s">
        <v>2958</v>
      </c>
      <c r="H665" s="154" t="s">
        <v>421</v>
      </c>
      <c r="I665" s="154" t="s">
        <v>1688</v>
      </c>
      <c r="J665" s="154" t="s">
        <v>5703</v>
      </c>
      <c r="K665" s="154" t="s">
        <v>159</v>
      </c>
      <c r="L665" s="154" t="s">
        <v>5704</v>
      </c>
      <c r="M665" s="155">
        <v>45885.338194444441</v>
      </c>
      <c r="N665" s="155">
        <v>45885.638194444444</v>
      </c>
      <c r="O665" s="154" t="s">
        <v>2961</v>
      </c>
      <c r="P665" s="154" t="s">
        <v>2962</v>
      </c>
      <c r="Q665" s="154" t="s">
        <v>3495</v>
      </c>
      <c r="R665" s="154" t="s">
        <v>4731</v>
      </c>
      <c r="S665" s="154" t="s">
        <v>200</v>
      </c>
      <c r="T665" s="180"/>
      <c r="U665" s="154" t="s">
        <v>2965</v>
      </c>
      <c r="V665" s="154" t="s">
        <v>5705</v>
      </c>
      <c r="W665" s="154" t="s">
        <v>2967</v>
      </c>
      <c r="X665" s="154" t="s">
        <v>5706</v>
      </c>
      <c r="Y665" s="154" t="s">
        <v>28</v>
      </c>
      <c r="Z665" s="154" t="s">
        <v>166</v>
      </c>
      <c r="AA665" s="154" t="s">
        <v>2371</v>
      </c>
      <c r="AB665" s="154">
        <v>1</v>
      </c>
      <c r="AC665" s="154">
        <v>0</v>
      </c>
      <c r="AD665" s="87">
        <f>IF(W665="SOPORTE_TELEFÓNICO",'BASE LIQUIDACION REDEBAN 2025'!$B$19,IF(W665="ENVÍO",'BASE LIQUIDACION REDEBAN 2025'!$C$2,IF(Y665="TIPO I",'BASE LIQUIDACION REDEBAN 2025'!$C$2,IF(Y665="TIPO II",'BASE LIQUIDACION REDEBAN 2025'!$C$3,IF(Y665="TIPO III",'BASE LIQUIDACION REDEBAN 2025'!$C$4,IF(Y665="TIPO IV",'BASE LIQUIDACION REDEBAN 2025'!$C$5,IF(Z665="AEREO",'BASE LIQUIDACION REDEBAN 2025'!$B$6,'BASE LIQUIDACION REDEBAN 2025'!$C$5)))))))</f>
        <v>144967.87232000002</v>
      </c>
      <c r="AE665" s="87">
        <f>IF(OR(W665="SOPORTE_TELEFÓNICO",W665="ENVÍO"),0,IF(Y665="TIPO I",'BASE LIQUIDACION REDEBAN 2025'!$B$10,IF(Y665="TIPO II",'BASE LIQUIDACION REDEBAN 2025'!$B$11,IF(Y665="TIPO III",'BASE LIQUIDACION REDEBAN 2025'!$B$12,'BASE LIQUIDACION REDEBAN 2025'!$B$13))))</f>
        <v>140395.6348884</v>
      </c>
      <c r="AF665" s="87">
        <f t="shared" si="10"/>
        <v>144967.87232000002</v>
      </c>
      <c r="AG665" s="184"/>
      <c r="AH665" s="184"/>
    </row>
    <row r="666" spans="1:34" s="79" customFormat="1" ht="13.15">
      <c r="A666" s="154" t="s">
        <v>81</v>
      </c>
      <c r="B666" s="154" t="str">
        <f>VLOOKUP(A666,'CENTRO DE COSTOS'!A:D,4,FALSE)</f>
        <v>MIGUEL JULIÁN HERNÁNDEZ GUARÍN</v>
      </c>
      <c r="C666" s="154" t="str">
        <f>VLOOKUP(A666,'CENTRO DE COSTOS'!A:D,2,FALSE)</f>
        <v>0004-0008</v>
      </c>
      <c r="D666" s="154">
        <v>54810</v>
      </c>
      <c r="E666" s="154">
        <v>2606393</v>
      </c>
      <c r="F666" s="154">
        <v>66928</v>
      </c>
      <c r="G666" s="154" t="s">
        <v>2958</v>
      </c>
      <c r="H666" s="154" t="s">
        <v>317</v>
      </c>
      <c r="I666" s="154" t="s">
        <v>3457</v>
      </c>
      <c r="J666" s="154" t="s">
        <v>5707</v>
      </c>
      <c r="K666" s="154" t="s">
        <v>159</v>
      </c>
      <c r="L666" s="154" t="s">
        <v>5708</v>
      </c>
      <c r="M666" s="155">
        <v>45885.438194444447</v>
      </c>
      <c r="N666" s="155">
        <v>45885.651388888888</v>
      </c>
      <c r="O666" s="154" t="s">
        <v>2961</v>
      </c>
      <c r="P666" s="154" t="s">
        <v>2988</v>
      </c>
      <c r="Q666" s="154" t="s">
        <v>2978</v>
      </c>
      <c r="R666" s="154" t="s">
        <v>3110</v>
      </c>
      <c r="S666" s="154" t="s">
        <v>2973</v>
      </c>
      <c r="T666" s="180"/>
      <c r="U666" s="154" t="s">
        <v>2965</v>
      </c>
      <c r="V666" s="154" t="s">
        <v>5709</v>
      </c>
      <c r="W666" s="154" t="s">
        <v>3213</v>
      </c>
      <c r="X666" s="154">
        <v>0</v>
      </c>
      <c r="Y666" s="154" t="s">
        <v>180</v>
      </c>
      <c r="Z666" s="154" t="s">
        <v>166</v>
      </c>
      <c r="AA666" s="154" t="s">
        <v>401</v>
      </c>
      <c r="AB666" s="154">
        <v>0</v>
      </c>
      <c r="AC666" s="154">
        <v>0</v>
      </c>
      <c r="AD666" s="87">
        <f>IF(W666="SOPORTE_TELEFÓNICO",'BASE LIQUIDACION REDEBAN 2025'!$B$19,IF(W666="ENVÍO",'BASE LIQUIDACION REDEBAN 2025'!$C$2,IF(Y666="TIPO I",'BASE LIQUIDACION REDEBAN 2025'!$C$2,IF(Y666="TIPO II",'BASE LIQUIDACION REDEBAN 2025'!$C$3,IF(Y666="TIPO III",'BASE LIQUIDACION REDEBAN 2025'!$C$4,IF(Y666="TIPO IV",'BASE LIQUIDACION REDEBAN 2025'!$C$5,IF(Z666="AEREO",'BASE LIQUIDACION REDEBAN 2025'!$B$6,'BASE LIQUIDACION REDEBAN 2025'!$C$5)))))))</f>
        <v>41241.0800752</v>
      </c>
      <c r="AE666" s="87">
        <f>IF(OR(W666="SOPORTE_TELEFÓNICO",W666="ENVÍO"),0,IF(Y666="TIPO I",'BASE LIQUIDACION REDEBAN 2025'!$B$10,IF(Y666="TIPO II",'BASE LIQUIDACION REDEBAN 2025'!$B$11,IF(Y666="TIPO III",'BASE LIQUIDACION REDEBAN 2025'!$B$12,'BASE LIQUIDACION REDEBAN 2025'!$B$13))))</f>
        <v>0</v>
      </c>
      <c r="AF666" s="87">
        <f t="shared" si="10"/>
        <v>41241.0800752</v>
      </c>
      <c r="AG666" s="184"/>
      <c r="AH666" s="184"/>
    </row>
    <row r="667" spans="1:34" s="79" customFormat="1" ht="13.15">
      <c r="A667" s="154" t="s">
        <v>90</v>
      </c>
      <c r="B667" s="154" t="str">
        <f>VLOOKUP(A667,'CENTRO DE COSTOS'!A:D,4,FALSE)</f>
        <v>JUAN SEBASTIÁN RÍOS CASTRILLÓN</v>
      </c>
      <c r="C667" s="154" t="str">
        <f>VLOOKUP(A667,'CENTRO DE COSTOS'!A:D,2,FALSE)</f>
        <v>0004-0005</v>
      </c>
      <c r="D667" s="154">
        <v>5001</v>
      </c>
      <c r="E667" s="154">
        <v>2592966</v>
      </c>
      <c r="F667" s="154">
        <v>76844</v>
      </c>
      <c r="G667" s="154" t="s">
        <v>2958</v>
      </c>
      <c r="H667" s="154" t="s">
        <v>197</v>
      </c>
      <c r="I667" s="154" t="s">
        <v>90</v>
      </c>
      <c r="J667" s="154" t="s">
        <v>5710</v>
      </c>
      <c r="K667" s="154" t="s">
        <v>159</v>
      </c>
      <c r="L667" s="154" t="s">
        <v>5711</v>
      </c>
      <c r="M667" s="155">
        <v>45882.589583333334</v>
      </c>
      <c r="N667" s="155">
        <v>45885.656944444447</v>
      </c>
      <c r="O667" s="154" t="s">
        <v>2961</v>
      </c>
      <c r="P667" s="154" t="s">
        <v>2962</v>
      </c>
      <c r="Q667" s="154" t="s">
        <v>3017</v>
      </c>
      <c r="R667" s="154" t="s">
        <v>2972</v>
      </c>
      <c r="S667" s="154" t="s">
        <v>200</v>
      </c>
      <c r="T667" s="180"/>
      <c r="U667" s="154" t="s">
        <v>2965</v>
      </c>
      <c r="V667" s="154" t="s">
        <v>5712</v>
      </c>
      <c r="W667" s="154" t="s">
        <v>2967</v>
      </c>
      <c r="X667" s="154" t="s">
        <v>5713</v>
      </c>
      <c r="Y667" s="154" t="s">
        <v>25</v>
      </c>
      <c r="Z667" s="154" t="s">
        <v>166</v>
      </c>
      <c r="AA667" s="154" t="s">
        <v>5714</v>
      </c>
      <c r="AB667" s="154">
        <v>1</v>
      </c>
      <c r="AC667" s="154">
        <v>0</v>
      </c>
      <c r="AD667" s="87">
        <f>IF(W667="SOPORTE_TELEFÓNICO",'BASE LIQUIDACION REDEBAN 2025'!$B$19,IF(W667="ENVÍO",'BASE LIQUIDACION REDEBAN 2025'!$C$2,IF(Y667="TIPO I",'BASE LIQUIDACION REDEBAN 2025'!$C$2,IF(Y667="TIPO II",'BASE LIQUIDACION REDEBAN 2025'!$C$3,IF(Y667="TIPO III",'BASE LIQUIDACION REDEBAN 2025'!$C$4,IF(Y667="TIPO IV",'BASE LIQUIDACION REDEBAN 2025'!$C$5,IF(Z667="AEREO",'BASE LIQUIDACION REDEBAN 2025'!$B$6,'BASE LIQUIDACION REDEBAN 2025'!$C$5)))))))</f>
        <v>65960.072302</v>
      </c>
      <c r="AE667" s="87">
        <f>IF(OR(W667="SOPORTE_TELEFÓNICO",W667="ENVÍO"),0,IF(Y667="TIPO I",'BASE LIQUIDACION REDEBAN 2025'!$B$10,IF(Y667="TIPO II",'BASE LIQUIDACION REDEBAN 2025'!$B$11,IF(Y667="TIPO III",'BASE LIQUIDACION REDEBAN 2025'!$B$12,'BASE LIQUIDACION REDEBAN 2025'!$B$13))))</f>
        <v>75096.394270399993</v>
      </c>
      <c r="AF667" s="87">
        <f t="shared" si="10"/>
        <v>65960.072302</v>
      </c>
      <c r="AG667" s="184"/>
      <c r="AH667" s="184"/>
    </row>
    <row r="668" spans="1:34" s="79" customFormat="1" ht="13.15">
      <c r="A668" s="154" t="s">
        <v>91</v>
      </c>
      <c r="B668" s="154" t="str">
        <f>VLOOKUP(A668,'CENTRO DE COSTOS'!A:D,4,FALSE)</f>
        <v>JOSE MAURICIO HERNANDEZ ROJAS</v>
      </c>
      <c r="C668" s="154" t="str">
        <f>VLOOKUP(A668,'CENTRO DE COSTOS'!A:D,2,FALSE)</f>
        <v>0004-0001</v>
      </c>
      <c r="D668" s="154">
        <v>23162</v>
      </c>
      <c r="E668" s="154">
        <v>2606311</v>
      </c>
      <c r="F668" s="154">
        <v>74580</v>
      </c>
      <c r="G668" s="154" t="s">
        <v>2958</v>
      </c>
      <c r="H668" s="154" t="s">
        <v>421</v>
      </c>
      <c r="I668" s="154" t="s">
        <v>3254</v>
      </c>
      <c r="J668" s="154" t="s">
        <v>5715</v>
      </c>
      <c r="K668" s="154" t="s">
        <v>159</v>
      </c>
      <c r="L668" s="154" t="s">
        <v>5716</v>
      </c>
      <c r="M668" s="155">
        <v>45885.336805555555</v>
      </c>
      <c r="N668" s="155">
        <v>45886.375694444447</v>
      </c>
      <c r="O668" s="154" t="s">
        <v>2961</v>
      </c>
      <c r="P668" s="154" t="s">
        <v>2962</v>
      </c>
      <c r="Q668" s="154" t="s">
        <v>3316</v>
      </c>
      <c r="R668" s="154" t="s">
        <v>3317</v>
      </c>
      <c r="S668" s="154" t="s">
        <v>2973</v>
      </c>
      <c r="T668" s="180"/>
      <c r="U668" s="154" t="s">
        <v>2965</v>
      </c>
      <c r="V668" s="154" t="s">
        <v>5717</v>
      </c>
      <c r="W668" s="154" t="s">
        <v>2967</v>
      </c>
      <c r="X668" s="154" t="s">
        <v>5718</v>
      </c>
      <c r="Y668" s="154" t="s">
        <v>25</v>
      </c>
      <c r="Z668" s="154" t="s">
        <v>166</v>
      </c>
      <c r="AA668" s="154" t="s">
        <v>1227</v>
      </c>
      <c r="AB668" s="154">
        <v>1</v>
      </c>
      <c r="AC668" s="154">
        <v>0</v>
      </c>
      <c r="AD668" s="87">
        <f>IF(W668="SOPORTE_TELEFÓNICO",'BASE LIQUIDACION REDEBAN 2025'!$B$19,IF(W668="ENVÍO",'BASE LIQUIDACION REDEBAN 2025'!$C$2,IF(Y668="TIPO I",'BASE LIQUIDACION REDEBAN 2025'!$C$2,IF(Y668="TIPO II",'BASE LIQUIDACION REDEBAN 2025'!$C$3,IF(Y668="TIPO III",'BASE LIQUIDACION REDEBAN 2025'!$C$4,IF(Y668="TIPO IV",'BASE LIQUIDACION REDEBAN 2025'!$C$5,IF(Z668="AEREO",'BASE LIQUIDACION REDEBAN 2025'!$B$6,'BASE LIQUIDACION REDEBAN 2025'!$C$5)))))))</f>
        <v>65960.072302</v>
      </c>
      <c r="AE668" s="87">
        <f>IF(OR(W668="SOPORTE_TELEFÓNICO",W668="ENVÍO"),0,IF(Y668="TIPO I",'BASE LIQUIDACION REDEBAN 2025'!$B$10,IF(Y668="TIPO II",'BASE LIQUIDACION REDEBAN 2025'!$B$11,IF(Y668="TIPO III",'BASE LIQUIDACION REDEBAN 2025'!$B$12,'BASE LIQUIDACION REDEBAN 2025'!$B$13))))</f>
        <v>75096.394270399993</v>
      </c>
      <c r="AF668" s="87">
        <f t="shared" si="10"/>
        <v>65960.072302</v>
      </c>
      <c r="AG668" s="184"/>
      <c r="AH668" s="184"/>
    </row>
    <row r="669" spans="1:34" s="79" customFormat="1" ht="13.15">
      <c r="A669" s="154" t="s">
        <v>90</v>
      </c>
      <c r="B669" s="154" t="str">
        <f>VLOOKUP(A669,'CENTRO DE COSTOS'!A:D,4,FALSE)</f>
        <v>JUAN SEBASTIÁN RÍOS CASTRILLÓN</v>
      </c>
      <c r="C669" s="154" t="str">
        <f>VLOOKUP(A669,'CENTRO DE COSTOS'!A:D,2,FALSE)</f>
        <v>0004-0005</v>
      </c>
      <c r="D669" s="154">
        <v>5001</v>
      </c>
      <c r="E669" s="154">
        <v>2606761</v>
      </c>
      <c r="F669" s="154">
        <v>48745</v>
      </c>
      <c r="G669" s="154" t="s">
        <v>2958</v>
      </c>
      <c r="H669" s="154" t="s">
        <v>197</v>
      </c>
      <c r="I669" s="154" t="s">
        <v>90</v>
      </c>
      <c r="J669" s="154" t="s">
        <v>4322</v>
      </c>
      <c r="K669" s="154" t="s">
        <v>159</v>
      </c>
      <c r="L669" s="154" t="s">
        <v>5719</v>
      </c>
      <c r="M669" s="155">
        <v>45885.56527777778</v>
      </c>
      <c r="N669" s="155">
        <v>45886.442361111112</v>
      </c>
      <c r="O669" s="154" t="s">
        <v>2961</v>
      </c>
      <c r="P669" s="154" t="s">
        <v>2962</v>
      </c>
      <c r="Q669" s="154" t="s">
        <v>2971</v>
      </c>
      <c r="R669" s="154" t="s">
        <v>3027</v>
      </c>
      <c r="S669" s="154" t="s">
        <v>2973</v>
      </c>
      <c r="T669" s="180"/>
      <c r="U669" s="154" t="s">
        <v>2965</v>
      </c>
      <c r="V669" s="154" t="s">
        <v>5720</v>
      </c>
      <c r="W669" s="154" t="s">
        <v>2967</v>
      </c>
      <c r="X669" s="154" t="s">
        <v>5721</v>
      </c>
      <c r="Y669" s="154" t="s">
        <v>25</v>
      </c>
      <c r="Z669" s="154" t="s">
        <v>166</v>
      </c>
      <c r="AA669" s="154" t="s">
        <v>689</v>
      </c>
      <c r="AB669" s="154">
        <v>1</v>
      </c>
      <c r="AC669" s="154">
        <v>0</v>
      </c>
      <c r="AD669" s="87">
        <f>IF(W669="SOPORTE_TELEFÓNICO",'BASE LIQUIDACION REDEBAN 2025'!$B$19,IF(W669="ENVÍO",'BASE LIQUIDACION REDEBAN 2025'!$C$2,IF(Y669="TIPO I",'BASE LIQUIDACION REDEBAN 2025'!$C$2,IF(Y669="TIPO II",'BASE LIQUIDACION REDEBAN 2025'!$C$3,IF(Y669="TIPO III",'BASE LIQUIDACION REDEBAN 2025'!$C$4,IF(Y669="TIPO IV",'BASE LIQUIDACION REDEBAN 2025'!$C$5,IF(Z669="AEREO",'BASE LIQUIDACION REDEBAN 2025'!$B$6,'BASE LIQUIDACION REDEBAN 2025'!$C$5)))))))</f>
        <v>65960.072302</v>
      </c>
      <c r="AE669" s="87">
        <f>IF(OR(W669="SOPORTE_TELEFÓNICO",W669="ENVÍO"),0,IF(Y669="TIPO I",'BASE LIQUIDACION REDEBAN 2025'!$B$10,IF(Y669="TIPO II",'BASE LIQUIDACION REDEBAN 2025'!$B$11,IF(Y669="TIPO III",'BASE LIQUIDACION REDEBAN 2025'!$B$12,'BASE LIQUIDACION REDEBAN 2025'!$B$13))))</f>
        <v>75096.394270399993</v>
      </c>
      <c r="AF669" s="87">
        <f t="shared" si="10"/>
        <v>65960.072302</v>
      </c>
      <c r="AG669" s="184"/>
      <c r="AH669" s="184"/>
    </row>
    <row r="670" spans="1:34" s="79" customFormat="1" ht="13.15">
      <c r="A670" s="154" t="s">
        <v>93</v>
      </c>
      <c r="B670" s="154" t="str">
        <f>VLOOKUP(A670,'CENTRO DE COSTOS'!A:D,4,FALSE)</f>
        <v>DIEGO FERNANDO HENAO CARDONA</v>
      </c>
      <c r="C670" s="154" t="str">
        <f>VLOOKUP(A670,'CENTRO DE COSTOS'!A:D,2,FALSE)</f>
        <v>0004-0003</v>
      </c>
      <c r="D670" s="154">
        <v>52001</v>
      </c>
      <c r="E670" s="154">
        <v>2606686</v>
      </c>
      <c r="F670" s="154">
        <v>50655</v>
      </c>
      <c r="G670" s="154" t="s">
        <v>2958</v>
      </c>
      <c r="H670" s="154" t="s">
        <v>174</v>
      </c>
      <c r="I670" s="154" t="s">
        <v>93</v>
      </c>
      <c r="J670" s="154" t="s">
        <v>3030</v>
      </c>
      <c r="K670" s="154" t="s">
        <v>159</v>
      </c>
      <c r="L670" s="154" t="s">
        <v>5722</v>
      </c>
      <c r="M670" s="155">
        <v>45885.59652777778</v>
      </c>
      <c r="N670" s="155">
        <v>45886.48541666667</v>
      </c>
      <c r="O670" s="154" t="s">
        <v>2961</v>
      </c>
      <c r="P670" s="154" t="s">
        <v>2962</v>
      </c>
      <c r="Q670" s="154" t="s">
        <v>3099</v>
      </c>
      <c r="R670" s="154" t="s">
        <v>3100</v>
      </c>
      <c r="S670" s="154" t="s">
        <v>200</v>
      </c>
      <c r="T670" s="180"/>
      <c r="U670" s="154" t="s">
        <v>2965</v>
      </c>
      <c r="V670" s="154" t="s">
        <v>5723</v>
      </c>
      <c r="W670" s="154" t="s">
        <v>3213</v>
      </c>
      <c r="X670" s="154">
        <v>0</v>
      </c>
      <c r="Y670" s="154" t="s">
        <v>25</v>
      </c>
      <c r="Z670" s="154" t="s">
        <v>166</v>
      </c>
      <c r="AA670" s="154" t="s">
        <v>182</v>
      </c>
      <c r="AB670" s="154">
        <v>0</v>
      </c>
      <c r="AC670" s="154">
        <v>0</v>
      </c>
      <c r="AD670" s="87">
        <f>IF(W670="SOPORTE_TELEFÓNICO",'BASE LIQUIDACION REDEBAN 2025'!$B$19,IF(W670="ENVÍO",'BASE LIQUIDACION REDEBAN 2025'!$C$2,IF(Y670="TIPO I",'BASE LIQUIDACION REDEBAN 2025'!$C$2,IF(Y670="TIPO II",'BASE LIQUIDACION REDEBAN 2025'!$C$3,IF(Y670="TIPO III",'BASE LIQUIDACION REDEBAN 2025'!$C$4,IF(Y670="TIPO IV",'BASE LIQUIDACION REDEBAN 2025'!$C$5,IF(Z670="AEREO",'BASE LIQUIDACION REDEBAN 2025'!$B$6,'BASE LIQUIDACION REDEBAN 2025'!$C$5)))))))</f>
        <v>41241.0800752</v>
      </c>
      <c r="AE670" s="87">
        <f>IF(OR(W670="SOPORTE_TELEFÓNICO",W670="ENVÍO"),0,IF(Y670="TIPO I",'BASE LIQUIDACION REDEBAN 2025'!$B$10,IF(Y670="TIPO II",'BASE LIQUIDACION REDEBAN 2025'!$B$11,IF(Y670="TIPO III",'BASE LIQUIDACION REDEBAN 2025'!$B$12,'BASE LIQUIDACION REDEBAN 2025'!$B$13))))</f>
        <v>0</v>
      </c>
      <c r="AF670" s="87">
        <f t="shared" si="10"/>
        <v>41241.0800752</v>
      </c>
      <c r="AG670" s="184"/>
      <c r="AH670" s="184"/>
    </row>
    <row r="671" spans="1:34" s="79" customFormat="1" ht="13.15">
      <c r="A671" s="154" t="s">
        <v>90</v>
      </c>
      <c r="B671" s="154" t="str">
        <f>VLOOKUP(A671,'CENTRO DE COSTOS'!A:D,4,FALSE)</f>
        <v>JUAN SEBASTIÁN RÍOS CASTRILLÓN</v>
      </c>
      <c r="C671" s="154" t="str">
        <f>VLOOKUP(A671,'CENTRO DE COSTOS'!A:D,2,FALSE)</f>
        <v>0004-0005</v>
      </c>
      <c r="D671" s="154">
        <v>5001</v>
      </c>
      <c r="E671" s="154">
        <v>2606689</v>
      </c>
      <c r="F671" s="154">
        <v>32923</v>
      </c>
      <c r="G671" s="154" t="s">
        <v>2958</v>
      </c>
      <c r="H671" s="154" t="s">
        <v>197</v>
      </c>
      <c r="I671" s="154" t="s">
        <v>90</v>
      </c>
      <c r="J671" s="154" t="s">
        <v>5724</v>
      </c>
      <c r="K671" s="154" t="s">
        <v>159</v>
      </c>
      <c r="L671" s="154" t="s">
        <v>5725</v>
      </c>
      <c r="M671" s="155">
        <v>45885.602777777778</v>
      </c>
      <c r="N671" s="155">
        <v>45886.489583333336</v>
      </c>
      <c r="O671" s="154" t="s">
        <v>2961</v>
      </c>
      <c r="P671" s="154" t="s">
        <v>2962</v>
      </c>
      <c r="Q671" s="154" t="s">
        <v>3055</v>
      </c>
      <c r="R671" s="154" t="s">
        <v>3056</v>
      </c>
      <c r="S671" s="154" t="s">
        <v>2973</v>
      </c>
      <c r="T671" s="180"/>
      <c r="U671" s="154" t="s">
        <v>2965</v>
      </c>
      <c r="V671" s="154" t="s">
        <v>5726</v>
      </c>
      <c r="W671" s="154" t="s">
        <v>2967</v>
      </c>
      <c r="X671" s="154" t="s">
        <v>5727</v>
      </c>
      <c r="Y671" s="154" t="s">
        <v>25</v>
      </c>
      <c r="Z671" s="154" t="s">
        <v>166</v>
      </c>
      <c r="AA671" s="154" t="s">
        <v>689</v>
      </c>
      <c r="AB671" s="154">
        <v>1</v>
      </c>
      <c r="AC671" s="154">
        <v>0</v>
      </c>
      <c r="AD671" s="87">
        <f>IF(W671="SOPORTE_TELEFÓNICO",'BASE LIQUIDACION REDEBAN 2025'!$B$19,IF(W671="ENVÍO",'BASE LIQUIDACION REDEBAN 2025'!$C$2,IF(Y671="TIPO I",'BASE LIQUIDACION REDEBAN 2025'!$C$2,IF(Y671="TIPO II",'BASE LIQUIDACION REDEBAN 2025'!$C$3,IF(Y671="TIPO III",'BASE LIQUIDACION REDEBAN 2025'!$C$4,IF(Y671="TIPO IV",'BASE LIQUIDACION REDEBAN 2025'!$C$5,IF(Z671="AEREO",'BASE LIQUIDACION REDEBAN 2025'!$B$6,'BASE LIQUIDACION REDEBAN 2025'!$C$5)))))))</f>
        <v>65960.072302</v>
      </c>
      <c r="AE671" s="87">
        <f>IF(OR(W671="SOPORTE_TELEFÓNICO",W671="ENVÍO"),0,IF(Y671="TIPO I",'BASE LIQUIDACION REDEBAN 2025'!$B$10,IF(Y671="TIPO II",'BASE LIQUIDACION REDEBAN 2025'!$B$11,IF(Y671="TIPO III",'BASE LIQUIDACION REDEBAN 2025'!$B$12,'BASE LIQUIDACION REDEBAN 2025'!$B$13))))</f>
        <v>75096.394270399993</v>
      </c>
      <c r="AF671" s="87">
        <f t="shared" si="10"/>
        <v>65960.072302</v>
      </c>
      <c r="AG671" s="184"/>
      <c r="AH671" s="184"/>
    </row>
    <row r="672" spans="1:34" s="79" customFormat="1" ht="13.15">
      <c r="A672" s="154" t="s">
        <v>76</v>
      </c>
      <c r="B672" s="154" t="str">
        <f>VLOOKUP(A672,'CENTRO DE COSTOS'!A:D,4,FALSE)</f>
        <v>DIEGO FERNANDO HENAO CARDONA</v>
      </c>
      <c r="C672" s="154" t="str">
        <f>VLOOKUP(A672,'CENTRO DE COSTOS'!A:D,2,FALSE)</f>
        <v>0004-0003</v>
      </c>
      <c r="D672" s="154">
        <v>76001</v>
      </c>
      <c r="E672" s="154">
        <v>2606783</v>
      </c>
      <c r="F672" s="154">
        <v>80122</v>
      </c>
      <c r="G672" s="154" t="s">
        <v>2958</v>
      </c>
      <c r="H672" s="154" t="s">
        <v>227</v>
      </c>
      <c r="I672" s="154" t="s">
        <v>76</v>
      </c>
      <c r="J672" s="154" t="s">
        <v>5728</v>
      </c>
      <c r="K672" s="154" t="s">
        <v>159</v>
      </c>
      <c r="L672" s="154" t="s">
        <v>5729</v>
      </c>
      <c r="M672" s="155">
        <v>45885.620833333334</v>
      </c>
      <c r="N672" s="155">
        <v>45886.5</v>
      </c>
      <c r="O672" s="154" t="s">
        <v>2961</v>
      </c>
      <c r="P672" s="154" t="s">
        <v>2962</v>
      </c>
      <c r="Q672" s="154" t="s">
        <v>3099</v>
      </c>
      <c r="R672" s="154" t="s">
        <v>3100</v>
      </c>
      <c r="S672" s="154" t="s">
        <v>2973</v>
      </c>
      <c r="T672" s="180"/>
      <c r="U672" s="154" t="s">
        <v>2965</v>
      </c>
      <c r="V672" s="154" t="s">
        <v>5730</v>
      </c>
      <c r="W672" s="154" t="s">
        <v>3213</v>
      </c>
      <c r="X672" s="154">
        <v>0</v>
      </c>
      <c r="Y672" s="154" t="s">
        <v>25</v>
      </c>
      <c r="Z672" s="154" t="s">
        <v>166</v>
      </c>
      <c r="AA672" s="154" t="s">
        <v>513</v>
      </c>
      <c r="AB672" s="154">
        <v>0</v>
      </c>
      <c r="AC672" s="154">
        <v>0</v>
      </c>
      <c r="AD672" s="87">
        <f>IF(W672="SOPORTE_TELEFÓNICO",'BASE LIQUIDACION REDEBAN 2025'!$B$19,IF(W672="ENVÍO",'BASE LIQUIDACION REDEBAN 2025'!$C$2,IF(Y672="TIPO I",'BASE LIQUIDACION REDEBAN 2025'!$C$2,IF(Y672="TIPO II",'BASE LIQUIDACION REDEBAN 2025'!$C$3,IF(Y672="TIPO III",'BASE LIQUIDACION REDEBAN 2025'!$C$4,IF(Y672="TIPO IV",'BASE LIQUIDACION REDEBAN 2025'!$C$5,IF(Z672="AEREO",'BASE LIQUIDACION REDEBAN 2025'!$B$6,'BASE LIQUIDACION REDEBAN 2025'!$C$5)))))))</f>
        <v>41241.0800752</v>
      </c>
      <c r="AE672" s="87">
        <f>IF(OR(W672="SOPORTE_TELEFÓNICO",W672="ENVÍO"),0,IF(Y672="TIPO I",'BASE LIQUIDACION REDEBAN 2025'!$B$10,IF(Y672="TIPO II",'BASE LIQUIDACION REDEBAN 2025'!$B$11,IF(Y672="TIPO III",'BASE LIQUIDACION REDEBAN 2025'!$B$12,'BASE LIQUIDACION REDEBAN 2025'!$B$13))))</f>
        <v>0</v>
      </c>
      <c r="AF672" s="87">
        <f t="shared" si="10"/>
        <v>41241.0800752</v>
      </c>
      <c r="AG672" s="184"/>
      <c r="AH672" s="184"/>
    </row>
    <row r="673" spans="1:34" s="79" customFormat="1" ht="13.15">
      <c r="A673" s="154" t="s">
        <v>100</v>
      </c>
      <c r="B673" s="154" t="str">
        <f>VLOOKUP(A673,'CENTRO DE COSTOS'!A:D,4,FALSE)</f>
        <v>KEVIN ALEXIS CORZO BUSTOS</v>
      </c>
      <c r="C673" s="154" t="str">
        <f>VLOOKUP(A673,'CENTRO DE COSTOS'!A:D,2,FALSE)</f>
        <v>0004-0007</v>
      </c>
      <c r="D673" s="154">
        <v>50001</v>
      </c>
      <c r="E673" s="154">
        <v>2607649</v>
      </c>
      <c r="F673" s="154">
        <v>80632</v>
      </c>
      <c r="G673" s="154" t="s">
        <v>2958</v>
      </c>
      <c r="H673" s="154" t="s">
        <v>295</v>
      </c>
      <c r="I673" s="154" t="s">
        <v>100</v>
      </c>
      <c r="J673" s="154" t="s">
        <v>5731</v>
      </c>
      <c r="K673" s="154" t="s">
        <v>159</v>
      </c>
      <c r="L673" s="154" t="s">
        <v>5732</v>
      </c>
      <c r="M673" s="155">
        <v>45887.333333333336</v>
      </c>
      <c r="N673" s="155">
        <v>45887.565972222219</v>
      </c>
      <c r="O673" s="154" t="s">
        <v>2961</v>
      </c>
      <c r="P673" s="154" t="s">
        <v>2962</v>
      </c>
      <c r="Q673" s="154" t="s">
        <v>2978</v>
      </c>
      <c r="R673" s="154" t="s">
        <v>2983</v>
      </c>
      <c r="S673" s="154" t="s">
        <v>2973</v>
      </c>
      <c r="T673" s="180"/>
      <c r="U673" s="154" t="s">
        <v>2965</v>
      </c>
      <c r="V673" s="154" t="s">
        <v>5733</v>
      </c>
      <c r="W673" s="154" t="s">
        <v>2967</v>
      </c>
      <c r="X673" s="154" t="s">
        <v>5734</v>
      </c>
      <c r="Y673" s="154" t="s">
        <v>25</v>
      </c>
      <c r="Z673" s="154" t="s">
        <v>166</v>
      </c>
      <c r="AA673" s="154" t="s">
        <v>301</v>
      </c>
      <c r="AB673" s="154">
        <v>1</v>
      </c>
      <c r="AC673" s="154">
        <v>0</v>
      </c>
      <c r="AD673" s="87">
        <f>IF(W673="SOPORTE_TELEFÓNICO",'BASE LIQUIDACION REDEBAN 2025'!$B$19,IF(W673="ENVÍO",'BASE LIQUIDACION REDEBAN 2025'!$C$2,IF(Y673="TIPO I",'BASE LIQUIDACION REDEBAN 2025'!$C$2,IF(Y673="TIPO II",'BASE LIQUIDACION REDEBAN 2025'!$C$3,IF(Y673="TIPO III",'BASE LIQUIDACION REDEBAN 2025'!$C$4,IF(Y673="TIPO IV",'BASE LIQUIDACION REDEBAN 2025'!$C$5,IF(Z673="AEREO",'BASE LIQUIDACION REDEBAN 2025'!$B$6,'BASE LIQUIDACION REDEBAN 2025'!$C$5)))))))</f>
        <v>65960.072302</v>
      </c>
      <c r="AE673" s="87">
        <f>IF(OR(W673="SOPORTE_TELEFÓNICO",W673="ENVÍO"),0,IF(Y673="TIPO I",'BASE LIQUIDACION REDEBAN 2025'!$B$10,IF(Y673="TIPO II",'BASE LIQUIDACION REDEBAN 2025'!$B$11,IF(Y673="TIPO III",'BASE LIQUIDACION REDEBAN 2025'!$B$12,'BASE LIQUIDACION REDEBAN 2025'!$B$13))))</f>
        <v>75096.394270399993</v>
      </c>
      <c r="AF673" s="87">
        <f t="shared" si="10"/>
        <v>65960.072302</v>
      </c>
      <c r="AG673" s="184"/>
      <c r="AH673" s="184"/>
    </row>
    <row r="674" spans="1:34" s="79" customFormat="1" ht="13.15">
      <c r="A674" s="154" t="s">
        <v>72</v>
      </c>
      <c r="B674" s="154" t="str">
        <f>VLOOKUP(A674,'CENTRO DE COSTOS'!A:D,4,FALSE)</f>
        <v>MIGUEL JULIÁN HERNÁNDEZ GUARÍN</v>
      </c>
      <c r="C674" s="154" t="str">
        <f>VLOOKUP(A674,'CENTRO DE COSTOS'!A:D,2,FALSE)</f>
        <v>0004-0008</v>
      </c>
      <c r="D674" s="154">
        <v>68001</v>
      </c>
      <c r="E674" s="154">
        <v>2608513</v>
      </c>
      <c r="F674" s="154">
        <v>78736</v>
      </c>
      <c r="G674" s="154" t="s">
        <v>2958</v>
      </c>
      <c r="H674" s="154" t="s">
        <v>820</v>
      </c>
      <c r="I674" s="154" t="s">
        <v>72</v>
      </c>
      <c r="J674" s="154" t="s">
        <v>5735</v>
      </c>
      <c r="K674" s="154" t="s">
        <v>159</v>
      </c>
      <c r="L674" s="154" t="s">
        <v>5736</v>
      </c>
      <c r="M674" s="155">
        <v>45887.486111111109</v>
      </c>
      <c r="N674" s="155">
        <v>45888.326388888891</v>
      </c>
      <c r="O674" s="154" t="s">
        <v>2961</v>
      </c>
      <c r="P674" s="154" t="s">
        <v>2962</v>
      </c>
      <c r="Q674" s="154" t="s">
        <v>2971</v>
      </c>
      <c r="R674" s="154" t="s">
        <v>3001</v>
      </c>
      <c r="S674" s="154" t="s">
        <v>200</v>
      </c>
      <c r="T674" s="180"/>
      <c r="U674" s="154" t="s">
        <v>2965</v>
      </c>
      <c r="V674" s="154" t="s">
        <v>5737</v>
      </c>
      <c r="W674" s="154" t="s">
        <v>2967</v>
      </c>
      <c r="X674" s="154" t="s">
        <v>5738</v>
      </c>
      <c r="Y674" s="154" t="s">
        <v>25</v>
      </c>
      <c r="Z674" s="154" t="s">
        <v>166</v>
      </c>
      <c r="AA674" s="154" t="s">
        <v>438</v>
      </c>
      <c r="AB674" s="154">
        <v>1</v>
      </c>
      <c r="AC674" s="154">
        <v>0</v>
      </c>
      <c r="AD674" s="87">
        <f>IF(W674="SOPORTE_TELEFÓNICO",'BASE LIQUIDACION REDEBAN 2025'!$B$19,IF(W674="ENVÍO",'BASE LIQUIDACION REDEBAN 2025'!$C$2,IF(Y674="TIPO I",'BASE LIQUIDACION REDEBAN 2025'!$C$2,IF(Y674="TIPO II",'BASE LIQUIDACION REDEBAN 2025'!$C$3,IF(Y674="TIPO III",'BASE LIQUIDACION REDEBAN 2025'!$C$4,IF(Y674="TIPO IV",'BASE LIQUIDACION REDEBAN 2025'!$C$5,IF(Z674="AEREO",'BASE LIQUIDACION REDEBAN 2025'!$B$6,'BASE LIQUIDACION REDEBAN 2025'!$C$5)))))))</f>
        <v>65960.072302</v>
      </c>
      <c r="AE674" s="87">
        <f>IF(OR(W674="SOPORTE_TELEFÓNICO",W674="ENVÍO"),0,IF(Y674="TIPO I",'BASE LIQUIDACION REDEBAN 2025'!$B$10,IF(Y674="TIPO II",'BASE LIQUIDACION REDEBAN 2025'!$B$11,IF(Y674="TIPO III",'BASE LIQUIDACION REDEBAN 2025'!$B$12,'BASE LIQUIDACION REDEBAN 2025'!$B$13))))</f>
        <v>75096.394270399993</v>
      </c>
      <c r="AF674" s="87">
        <f t="shared" si="10"/>
        <v>65960.072302</v>
      </c>
      <c r="AG674" s="184"/>
      <c r="AH674" s="184"/>
    </row>
    <row r="675" spans="1:34" s="79" customFormat="1" ht="13.15">
      <c r="A675" s="154" t="s">
        <v>64</v>
      </c>
      <c r="B675" s="154" t="str">
        <f>VLOOKUP(A675,'CENTRO DE COSTOS'!A:D,4,FALSE)</f>
        <v>JOSE MAURICIO HERNANDEZ ROJAS</v>
      </c>
      <c r="C675" s="154" t="str">
        <f>VLOOKUP(A675,'CENTRO DE COSTOS'!A:D,2,FALSE)</f>
        <v>0004-0001</v>
      </c>
      <c r="D675" s="154">
        <v>8770</v>
      </c>
      <c r="E675" s="154">
        <v>2602352</v>
      </c>
      <c r="F675" s="154">
        <v>25812</v>
      </c>
      <c r="G675" s="154" t="s">
        <v>2958</v>
      </c>
      <c r="H675" s="154" t="s">
        <v>389</v>
      </c>
      <c r="I675" s="154" t="s">
        <v>5739</v>
      </c>
      <c r="J675" s="154" t="s">
        <v>5740</v>
      </c>
      <c r="K675" s="154" t="s">
        <v>159</v>
      </c>
      <c r="L675" s="154" t="s">
        <v>5741</v>
      </c>
      <c r="M675" s="155">
        <v>45884.397222222222</v>
      </c>
      <c r="N675" s="155">
        <v>45888.354166666664</v>
      </c>
      <c r="O675" s="154" t="s">
        <v>2961</v>
      </c>
      <c r="P675" s="154" t="s">
        <v>2962</v>
      </c>
      <c r="Q675" s="154" t="s">
        <v>3183</v>
      </c>
      <c r="R675" s="154" t="s">
        <v>3376</v>
      </c>
      <c r="S675" s="154" t="s">
        <v>200</v>
      </c>
      <c r="T675" s="180"/>
      <c r="U675" s="154" t="s">
        <v>2965</v>
      </c>
      <c r="V675" s="154" t="s">
        <v>5742</v>
      </c>
      <c r="W675" s="154" t="s">
        <v>2967</v>
      </c>
      <c r="X675" s="154" t="s">
        <v>5743</v>
      </c>
      <c r="Y675" s="154" t="s">
        <v>28</v>
      </c>
      <c r="Z675" s="154" t="s">
        <v>166</v>
      </c>
      <c r="AA675" s="154" t="s">
        <v>395</v>
      </c>
      <c r="AB675" s="154">
        <v>1</v>
      </c>
      <c r="AC675" s="154">
        <v>0</v>
      </c>
      <c r="AD675" s="87">
        <f>IF(W675="SOPORTE_TELEFÓNICO",'BASE LIQUIDACION REDEBAN 2025'!$B$19,IF(W675="ENVÍO",'BASE LIQUIDACION REDEBAN 2025'!$C$2,IF(Y675="TIPO I",'BASE LIQUIDACION REDEBAN 2025'!$C$2,IF(Y675="TIPO II",'BASE LIQUIDACION REDEBAN 2025'!$C$3,IF(Y675="TIPO III",'BASE LIQUIDACION REDEBAN 2025'!$C$4,IF(Y675="TIPO IV",'BASE LIQUIDACION REDEBAN 2025'!$C$5,IF(Z675="AEREO",'BASE LIQUIDACION REDEBAN 2025'!$B$6,'BASE LIQUIDACION REDEBAN 2025'!$C$5)))))))</f>
        <v>144967.87232000002</v>
      </c>
      <c r="AE675" s="87">
        <f>IF(OR(W675="SOPORTE_TELEFÓNICO",W675="ENVÍO"),0,IF(Y675="TIPO I",'BASE LIQUIDACION REDEBAN 2025'!$B$10,IF(Y675="TIPO II",'BASE LIQUIDACION REDEBAN 2025'!$B$11,IF(Y675="TIPO III",'BASE LIQUIDACION REDEBAN 2025'!$B$12,'BASE LIQUIDACION REDEBAN 2025'!$B$13))))</f>
        <v>140395.6348884</v>
      </c>
      <c r="AF675" s="87">
        <f t="shared" si="10"/>
        <v>144967.87232000002</v>
      </c>
      <c r="AG675" s="184"/>
      <c r="AH675" s="184"/>
    </row>
    <row r="676" spans="1:34" s="79" customFormat="1" ht="13.15">
      <c r="A676" s="154" t="s">
        <v>90</v>
      </c>
      <c r="B676" s="154" t="str">
        <f>VLOOKUP(A676,'CENTRO DE COSTOS'!A:D,4,FALSE)</f>
        <v>JUAN SEBASTIÁN RÍOS CASTRILLÓN</v>
      </c>
      <c r="C676" s="154" t="str">
        <f>VLOOKUP(A676,'CENTRO DE COSTOS'!A:D,2,FALSE)</f>
        <v>0004-0005</v>
      </c>
      <c r="D676" s="154">
        <v>5858</v>
      </c>
      <c r="E676" s="154">
        <v>2606678</v>
      </c>
      <c r="F676" s="154">
        <v>74502</v>
      </c>
      <c r="G676" s="154" t="s">
        <v>2958</v>
      </c>
      <c r="H676" s="154" t="s">
        <v>197</v>
      </c>
      <c r="I676" s="154" t="s">
        <v>2876</v>
      </c>
      <c r="J676" s="154" t="s">
        <v>5744</v>
      </c>
      <c r="K676" s="154" t="s">
        <v>159</v>
      </c>
      <c r="L676" s="154" t="s">
        <v>5745</v>
      </c>
      <c r="M676" s="155">
        <v>45885.579861111109</v>
      </c>
      <c r="N676" s="155">
        <v>45888.361111111109</v>
      </c>
      <c r="O676" s="154" t="s">
        <v>2961</v>
      </c>
      <c r="P676" s="154" t="s">
        <v>2962</v>
      </c>
      <c r="Q676" s="154" t="s">
        <v>3099</v>
      </c>
      <c r="R676" s="154" t="s">
        <v>3100</v>
      </c>
      <c r="S676" s="154" t="s">
        <v>200</v>
      </c>
      <c r="T676" s="180"/>
      <c r="U676" s="154" t="s">
        <v>2965</v>
      </c>
      <c r="V676" s="154" t="s">
        <v>5746</v>
      </c>
      <c r="W676" s="154" t="s">
        <v>3213</v>
      </c>
      <c r="X676" s="154">
        <v>0</v>
      </c>
      <c r="Y676" s="154" t="s">
        <v>30</v>
      </c>
      <c r="Z676" s="154" t="s">
        <v>166</v>
      </c>
      <c r="AA676" s="154" t="s">
        <v>3209</v>
      </c>
      <c r="AB676" s="154">
        <v>0</v>
      </c>
      <c r="AC676" s="154">
        <v>0</v>
      </c>
      <c r="AD676" s="87">
        <f>IF(W676="SOPORTE_TELEFÓNICO",'BASE LIQUIDACION REDEBAN 2025'!$B$19,IF(W676="ENVÍO",'BASE LIQUIDACION REDEBAN 2025'!$C$2,IF(Y676="TIPO I",'BASE LIQUIDACION REDEBAN 2025'!$C$2,IF(Y676="TIPO II",'BASE LIQUIDACION REDEBAN 2025'!$C$3,IF(Y676="TIPO III",'BASE LIQUIDACION REDEBAN 2025'!$C$4,IF(Y676="TIPO IV",'BASE LIQUIDACION REDEBAN 2025'!$C$5,IF(Z676="AEREO",'BASE LIQUIDACION REDEBAN 2025'!$B$6,'BASE LIQUIDACION REDEBAN 2025'!$C$5)))))))</f>
        <v>41241.0800752</v>
      </c>
      <c r="AE676" s="87">
        <f>IF(OR(W676="SOPORTE_TELEFÓNICO",W676="ENVÍO"),0,IF(Y676="TIPO I",'BASE LIQUIDACION REDEBAN 2025'!$B$10,IF(Y676="TIPO II",'BASE LIQUIDACION REDEBAN 2025'!$B$11,IF(Y676="TIPO III",'BASE LIQUIDACION REDEBAN 2025'!$B$12,'BASE LIQUIDACION REDEBAN 2025'!$B$13))))</f>
        <v>0</v>
      </c>
      <c r="AF676" s="87">
        <f t="shared" si="10"/>
        <v>41241.0800752</v>
      </c>
      <c r="AG676" s="184"/>
      <c r="AH676" s="184"/>
    </row>
    <row r="677" spans="1:34" s="79" customFormat="1" ht="13.15">
      <c r="A677" s="154" t="s">
        <v>81</v>
      </c>
      <c r="B677" s="154" t="str">
        <f>VLOOKUP(A677,'CENTRO DE COSTOS'!A:D,4,FALSE)</f>
        <v>MIGUEL JULIÁN HERNÁNDEZ GUARÍN</v>
      </c>
      <c r="C677" s="154" t="str">
        <f>VLOOKUP(A677,'CENTRO DE COSTOS'!A:D,2,FALSE)</f>
        <v>0004-0008</v>
      </c>
      <c r="D677" s="154">
        <v>54001</v>
      </c>
      <c r="E677" s="154">
        <v>2606557</v>
      </c>
      <c r="F677" s="154">
        <v>80880</v>
      </c>
      <c r="G677" s="154" t="s">
        <v>2958</v>
      </c>
      <c r="H677" s="154" t="s">
        <v>317</v>
      </c>
      <c r="I677" s="154" t="s">
        <v>81</v>
      </c>
      <c r="J677" s="154" t="s">
        <v>1007</v>
      </c>
      <c r="K677" s="154" t="s">
        <v>159</v>
      </c>
      <c r="L677" s="154" t="s">
        <v>5747</v>
      </c>
      <c r="M677" s="155">
        <v>45885.446527777778</v>
      </c>
      <c r="N677" s="155">
        <v>45888.386111111111</v>
      </c>
      <c r="O677" s="154" t="s">
        <v>2961</v>
      </c>
      <c r="P677" s="154" t="s">
        <v>2962</v>
      </c>
      <c r="Q677" s="154" t="s">
        <v>2995</v>
      </c>
      <c r="R677" s="154" t="s">
        <v>2972</v>
      </c>
      <c r="S677" s="154" t="s">
        <v>2973</v>
      </c>
      <c r="T677" s="180"/>
      <c r="U677" s="154" t="s">
        <v>2965</v>
      </c>
      <c r="V677" s="154" t="s">
        <v>5748</v>
      </c>
      <c r="W677" s="154" t="s">
        <v>2967</v>
      </c>
      <c r="X677" s="154" t="s">
        <v>4448</v>
      </c>
      <c r="Y677" s="154" t="s">
        <v>25</v>
      </c>
      <c r="Z677" s="154" t="s">
        <v>166</v>
      </c>
      <c r="AA677" s="154" t="s">
        <v>1496</v>
      </c>
      <c r="AB677" s="154">
        <v>2</v>
      </c>
      <c r="AC677" s="154">
        <v>0</v>
      </c>
      <c r="AD677" s="87">
        <f>IF(W677="SOPORTE_TELEFÓNICO",'BASE LIQUIDACION REDEBAN 2025'!$B$19,IF(W677="ENVÍO",'BASE LIQUIDACION REDEBAN 2025'!$C$2,IF(Y677="TIPO I",'BASE LIQUIDACION REDEBAN 2025'!$C$2,IF(Y677="TIPO II",'BASE LIQUIDACION REDEBAN 2025'!$C$3,IF(Y677="TIPO III",'BASE LIQUIDACION REDEBAN 2025'!$C$4,IF(Y677="TIPO IV",'BASE LIQUIDACION REDEBAN 2025'!$C$5,IF(Z677="AEREO",'BASE LIQUIDACION REDEBAN 2025'!$B$6,'BASE LIQUIDACION REDEBAN 2025'!$C$5)))))))</f>
        <v>65960.072302</v>
      </c>
      <c r="AE677" s="87">
        <f>IF(OR(W677="SOPORTE_TELEFÓNICO",W677="ENVÍO"),0,IF(Y677="TIPO I",'BASE LIQUIDACION REDEBAN 2025'!$B$10,IF(Y677="TIPO II",'BASE LIQUIDACION REDEBAN 2025'!$B$11,IF(Y677="TIPO III",'BASE LIQUIDACION REDEBAN 2025'!$B$12,'BASE LIQUIDACION REDEBAN 2025'!$B$13))))</f>
        <v>75096.394270399993</v>
      </c>
      <c r="AF677" s="87">
        <f t="shared" si="10"/>
        <v>131920.144604</v>
      </c>
      <c r="AG677" s="184"/>
      <c r="AH677" s="184"/>
    </row>
    <row r="678" spans="1:34" s="79" customFormat="1" ht="13.15">
      <c r="A678" s="154" t="s">
        <v>100</v>
      </c>
      <c r="B678" s="154" t="str">
        <f>VLOOKUP(A678,'CENTRO DE COSTOS'!A:D,4,FALSE)</f>
        <v>KEVIN ALEXIS CORZO BUSTOS</v>
      </c>
      <c r="C678" s="154" t="str">
        <f>VLOOKUP(A678,'CENTRO DE COSTOS'!A:D,2,FALSE)</f>
        <v>0004-0007</v>
      </c>
      <c r="D678" s="154">
        <v>50001</v>
      </c>
      <c r="E678" s="154">
        <v>2606766</v>
      </c>
      <c r="F678" s="154">
        <v>60578</v>
      </c>
      <c r="G678" s="154" t="s">
        <v>2958</v>
      </c>
      <c r="H678" s="154" t="s">
        <v>295</v>
      </c>
      <c r="I678" s="154" t="s">
        <v>100</v>
      </c>
      <c r="J678" s="154" t="s">
        <v>5749</v>
      </c>
      <c r="K678" s="154" t="s">
        <v>159</v>
      </c>
      <c r="L678" s="154" t="s">
        <v>5750</v>
      </c>
      <c r="M678" s="155">
        <v>45885.572222222225</v>
      </c>
      <c r="N678" s="155">
        <v>45888.410416666666</v>
      </c>
      <c r="O678" s="154" t="s">
        <v>2961</v>
      </c>
      <c r="P678" s="154" t="s">
        <v>2962</v>
      </c>
      <c r="Q678" s="154" t="s">
        <v>3076</v>
      </c>
      <c r="R678" s="154" t="s">
        <v>3076</v>
      </c>
      <c r="S678" s="154" t="s">
        <v>2973</v>
      </c>
      <c r="T678" s="180"/>
      <c r="U678" s="154" t="s">
        <v>2965</v>
      </c>
      <c r="V678" s="154" t="s">
        <v>5751</v>
      </c>
      <c r="W678" s="154" t="s">
        <v>2967</v>
      </c>
      <c r="X678" s="154" t="s">
        <v>5752</v>
      </c>
      <c r="Y678" s="154" t="s">
        <v>25</v>
      </c>
      <c r="Z678" s="154" t="s">
        <v>166</v>
      </c>
      <c r="AA678" s="154" t="s">
        <v>301</v>
      </c>
      <c r="AB678" s="154">
        <v>1</v>
      </c>
      <c r="AC678" s="154">
        <v>0</v>
      </c>
      <c r="AD678" s="87">
        <f>IF(W678="SOPORTE_TELEFÓNICO",'BASE LIQUIDACION REDEBAN 2025'!$B$19,IF(W678="ENVÍO",'BASE LIQUIDACION REDEBAN 2025'!$C$2,IF(Y678="TIPO I",'BASE LIQUIDACION REDEBAN 2025'!$C$2,IF(Y678="TIPO II",'BASE LIQUIDACION REDEBAN 2025'!$C$3,IF(Y678="TIPO III",'BASE LIQUIDACION REDEBAN 2025'!$C$4,IF(Y678="TIPO IV",'BASE LIQUIDACION REDEBAN 2025'!$C$5,IF(Z678="AEREO",'BASE LIQUIDACION REDEBAN 2025'!$B$6,'BASE LIQUIDACION REDEBAN 2025'!$C$5)))))))</f>
        <v>65960.072302</v>
      </c>
      <c r="AE678" s="87">
        <f>IF(OR(W678="SOPORTE_TELEFÓNICO",W678="ENVÍO"),0,IF(Y678="TIPO I",'BASE LIQUIDACION REDEBAN 2025'!$B$10,IF(Y678="TIPO II",'BASE LIQUIDACION REDEBAN 2025'!$B$11,IF(Y678="TIPO III",'BASE LIQUIDACION REDEBAN 2025'!$B$12,'BASE LIQUIDACION REDEBAN 2025'!$B$13))))</f>
        <v>75096.394270399993</v>
      </c>
      <c r="AF678" s="87">
        <f t="shared" si="10"/>
        <v>65960.072302</v>
      </c>
      <c r="AG678" s="184"/>
      <c r="AH678" s="184"/>
    </row>
    <row r="679" spans="1:34" s="79" customFormat="1" ht="13.15">
      <c r="A679" s="154" t="s">
        <v>94</v>
      </c>
      <c r="B679" s="154" t="str">
        <f>VLOOKUP(A679,'CENTRO DE COSTOS'!A:D,4,FALSE)</f>
        <v>DIEGO FERNANDO HENAO CARDONA</v>
      </c>
      <c r="C679" s="154" t="str">
        <f>VLOOKUP(A679,'CENTRO DE COSTOS'!A:D,2,FALSE)</f>
        <v>0004-0002</v>
      </c>
      <c r="D679" s="154">
        <v>66001</v>
      </c>
      <c r="E679" s="154">
        <v>2608518</v>
      </c>
      <c r="F679" s="154">
        <v>80958</v>
      </c>
      <c r="G679" s="154" t="s">
        <v>2958</v>
      </c>
      <c r="H679" s="154" t="s">
        <v>606</v>
      </c>
      <c r="I679" s="154" t="s">
        <v>94</v>
      </c>
      <c r="J679" s="154" t="s">
        <v>1533</v>
      </c>
      <c r="K679" s="154" t="s">
        <v>159</v>
      </c>
      <c r="L679" s="154" t="s">
        <v>5753</v>
      </c>
      <c r="M679" s="155">
        <v>45887.488194444442</v>
      </c>
      <c r="N679" s="155">
        <v>45888.431944444441</v>
      </c>
      <c r="O679" s="154" t="s">
        <v>2961</v>
      </c>
      <c r="P679" s="154" t="s">
        <v>2962</v>
      </c>
      <c r="Q679" s="154" t="s">
        <v>3099</v>
      </c>
      <c r="R679" s="154" t="s">
        <v>3435</v>
      </c>
      <c r="S679" s="154" t="s">
        <v>2973</v>
      </c>
      <c r="T679" s="180"/>
      <c r="U679" s="154" t="s">
        <v>2965</v>
      </c>
      <c r="V679" s="154" t="s">
        <v>5754</v>
      </c>
      <c r="W679" s="154" t="s">
        <v>2967</v>
      </c>
      <c r="X679" s="154" t="s">
        <v>1536</v>
      </c>
      <c r="Y679" s="154" t="s">
        <v>25</v>
      </c>
      <c r="Z679" s="154" t="s">
        <v>166</v>
      </c>
      <c r="AA679" s="154" t="s">
        <v>495</v>
      </c>
      <c r="AB679" s="154">
        <v>1</v>
      </c>
      <c r="AC679" s="154">
        <v>0</v>
      </c>
      <c r="AD679" s="87">
        <f>IF(W679="SOPORTE_TELEFÓNICO",'BASE LIQUIDACION REDEBAN 2025'!$B$19,IF(W679="ENVÍO",'BASE LIQUIDACION REDEBAN 2025'!$C$2,IF(Y679="TIPO I",'BASE LIQUIDACION REDEBAN 2025'!$C$2,IF(Y679="TIPO II",'BASE LIQUIDACION REDEBAN 2025'!$C$3,IF(Y679="TIPO III",'BASE LIQUIDACION REDEBAN 2025'!$C$4,IF(Y679="TIPO IV",'BASE LIQUIDACION REDEBAN 2025'!$C$5,IF(Z679="AEREO",'BASE LIQUIDACION REDEBAN 2025'!$B$6,'BASE LIQUIDACION REDEBAN 2025'!$C$5)))))))</f>
        <v>65960.072302</v>
      </c>
      <c r="AE679" s="87">
        <f>IF(OR(W679="SOPORTE_TELEFÓNICO",W679="ENVÍO"),0,IF(Y679="TIPO I",'BASE LIQUIDACION REDEBAN 2025'!$B$10,IF(Y679="TIPO II",'BASE LIQUIDACION REDEBAN 2025'!$B$11,IF(Y679="TIPO III",'BASE LIQUIDACION REDEBAN 2025'!$B$12,'BASE LIQUIDACION REDEBAN 2025'!$B$13))))</f>
        <v>75096.394270399993</v>
      </c>
      <c r="AF679" s="87">
        <f t="shared" si="10"/>
        <v>65960.072302</v>
      </c>
      <c r="AG679" s="184"/>
      <c r="AH679" s="184"/>
    </row>
    <row r="680" spans="1:34" s="79" customFormat="1" ht="13.15">
      <c r="A680" s="154" t="s">
        <v>99</v>
      </c>
      <c r="B680" s="154" t="str">
        <f>VLOOKUP(A680,'CENTRO DE COSTOS'!A:D,4,FALSE)</f>
        <v>JOSE MAURICIO HERNANDEZ ROJAS</v>
      </c>
      <c r="C680" s="154" t="str">
        <f>VLOOKUP(A680,'CENTRO DE COSTOS'!A:D,2,FALSE)</f>
        <v>0004-0001</v>
      </c>
      <c r="D680" s="154">
        <v>20001</v>
      </c>
      <c r="E680" s="154">
        <v>2605732</v>
      </c>
      <c r="F680" s="154">
        <v>24556</v>
      </c>
      <c r="G680" s="154" t="s">
        <v>2958</v>
      </c>
      <c r="H680" s="154" t="s">
        <v>440</v>
      </c>
      <c r="I680" s="154" t="s">
        <v>99</v>
      </c>
      <c r="J680" s="154" t="s">
        <v>5755</v>
      </c>
      <c r="K680" s="154" t="s">
        <v>159</v>
      </c>
      <c r="L680" s="154" t="s">
        <v>5756</v>
      </c>
      <c r="M680" s="155">
        <v>45884.73541666667</v>
      </c>
      <c r="N680" s="155">
        <v>45888.43472222222</v>
      </c>
      <c r="O680" s="154" t="s">
        <v>2961</v>
      </c>
      <c r="P680" s="154" t="s">
        <v>2962</v>
      </c>
      <c r="Q680" s="154" t="s">
        <v>3006</v>
      </c>
      <c r="R680" s="154" t="s">
        <v>3155</v>
      </c>
      <c r="S680" s="154" t="s">
        <v>2973</v>
      </c>
      <c r="T680" s="180"/>
      <c r="U680" s="154" t="s">
        <v>2965</v>
      </c>
      <c r="V680" s="154" t="s">
        <v>5757</v>
      </c>
      <c r="W680" s="154" t="s">
        <v>2967</v>
      </c>
      <c r="X680" s="154" t="s">
        <v>5758</v>
      </c>
      <c r="Y680" s="154" t="s">
        <v>25</v>
      </c>
      <c r="Z680" s="154" t="s">
        <v>166</v>
      </c>
      <c r="AA680" s="154" t="s">
        <v>985</v>
      </c>
      <c r="AB680" s="154">
        <v>1</v>
      </c>
      <c r="AC680" s="154">
        <v>0</v>
      </c>
      <c r="AD680" s="87">
        <f>IF(W680="SOPORTE_TELEFÓNICO",'BASE LIQUIDACION REDEBAN 2025'!$B$19,IF(W680="ENVÍO",'BASE LIQUIDACION REDEBAN 2025'!$C$2,IF(Y680="TIPO I",'BASE LIQUIDACION REDEBAN 2025'!$C$2,IF(Y680="TIPO II",'BASE LIQUIDACION REDEBAN 2025'!$C$3,IF(Y680="TIPO III",'BASE LIQUIDACION REDEBAN 2025'!$C$4,IF(Y680="TIPO IV",'BASE LIQUIDACION REDEBAN 2025'!$C$5,IF(Z680="AEREO",'BASE LIQUIDACION REDEBAN 2025'!$B$6,'BASE LIQUIDACION REDEBAN 2025'!$C$5)))))))</f>
        <v>65960.072302</v>
      </c>
      <c r="AE680" s="87">
        <f>IF(OR(W680="SOPORTE_TELEFÓNICO",W680="ENVÍO"),0,IF(Y680="TIPO I",'BASE LIQUIDACION REDEBAN 2025'!$B$10,IF(Y680="TIPO II",'BASE LIQUIDACION REDEBAN 2025'!$B$11,IF(Y680="TIPO III",'BASE LIQUIDACION REDEBAN 2025'!$B$12,'BASE LIQUIDACION REDEBAN 2025'!$B$13))))</f>
        <v>75096.394270399993</v>
      </c>
      <c r="AF680" s="87">
        <f t="shared" si="10"/>
        <v>65960.072302</v>
      </c>
      <c r="AG680" s="184"/>
      <c r="AH680" s="184"/>
    </row>
    <row r="681" spans="1:34" s="79" customFormat="1" ht="13.15">
      <c r="A681" s="154" t="s">
        <v>64</v>
      </c>
      <c r="B681" s="154" t="str">
        <f>VLOOKUP(A681,'CENTRO DE COSTOS'!A:D,4,FALSE)</f>
        <v>JOSE MAURICIO HERNANDEZ ROJAS</v>
      </c>
      <c r="C681" s="154" t="str">
        <f>VLOOKUP(A681,'CENTRO DE COSTOS'!A:D,2,FALSE)</f>
        <v>0004-0001</v>
      </c>
      <c r="D681" s="154">
        <v>8685</v>
      </c>
      <c r="E681" s="154">
        <v>2607551</v>
      </c>
      <c r="F681" s="154">
        <v>68346</v>
      </c>
      <c r="G681" s="154" t="s">
        <v>2958</v>
      </c>
      <c r="H681" s="154" t="s">
        <v>389</v>
      </c>
      <c r="I681" s="154" t="s">
        <v>5759</v>
      </c>
      <c r="J681" s="154" t="s">
        <v>5760</v>
      </c>
      <c r="K681" s="154" t="s">
        <v>159</v>
      </c>
      <c r="L681" s="154" t="s">
        <v>5761</v>
      </c>
      <c r="M681" s="155">
        <v>45886.617361111108</v>
      </c>
      <c r="N681" s="155">
        <v>45888.443749999999</v>
      </c>
      <c r="O681" s="154" t="s">
        <v>2961</v>
      </c>
      <c r="P681" s="154" t="s">
        <v>2962</v>
      </c>
      <c r="Q681" s="154" t="s">
        <v>3032</v>
      </c>
      <c r="R681" s="154" t="s">
        <v>3621</v>
      </c>
      <c r="S681" s="154" t="s">
        <v>2973</v>
      </c>
      <c r="T681" s="180"/>
      <c r="U681" s="154" t="s">
        <v>2965</v>
      </c>
      <c r="V681" s="154" t="s">
        <v>5762</v>
      </c>
      <c r="W681" s="154" t="s">
        <v>2967</v>
      </c>
      <c r="X681" s="154" t="s">
        <v>5763</v>
      </c>
      <c r="Y681" s="154" t="s">
        <v>28</v>
      </c>
      <c r="Z681" s="154" t="s">
        <v>166</v>
      </c>
      <c r="AA681" s="154" t="s">
        <v>912</v>
      </c>
      <c r="AB681" s="154">
        <v>1</v>
      </c>
      <c r="AC681" s="154">
        <v>0</v>
      </c>
      <c r="AD681" s="87">
        <f>IF(W681="SOPORTE_TELEFÓNICO",'BASE LIQUIDACION REDEBAN 2025'!$B$19,IF(W681="ENVÍO",'BASE LIQUIDACION REDEBAN 2025'!$C$2,IF(Y681="TIPO I",'BASE LIQUIDACION REDEBAN 2025'!$C$2,IF(Y681="TIPO II",'BASE LIQUIDACION REDEBAN 2025'!$C$3,IF(Y681="TIPO III",'BASE LIQUIDACION REDEBAN 2025'!$C$4,IF(Y681="TIPO IV",'BASE LIQUIDACION REDEBAN 2025'!$C$5,IF(Z681="AEREO",'BASE LIQUIDACION REDEBAN 2025'!$B$6,'BASE LIQUIDACION REDEBAN 2025'!$C$5)))))))</f>
        <v>144967.87232000002</v>
      </c>
      <c r="AE681" s="87">
        <f>IF(OR(W681="SOPORTE_TELEFÓNICO",W681="ENVÍO"),0,IF(Y681="TIPO I",'BASE LIQUIDACION REDEBAN 2025'!$B$10,IF(Y681="TIPO II",'BASE LIQUIDACION REDEBAN 2025'!$B$11,IF(Y681="TIPO III",'BASE LIQUIDACION REDEBAN 2025'!$B$12,'BASE LIQUIDACION REDEBAN 2025'!$B$13))))</f>
        <v>140395.6348884</v>
      </c>
      <c r="AF681" s="87">
        <f t="shared" si="10"/>
        <v>144967.87232000002</v>
      </c>
      <c r="AG681" s="184"/>
      <c r="AH681" s="184"/>
    </row>
    <row r="682" spans="1:34" s="79" customFormat="1" ht="13.15">
      <c r="A682" s="154" t="s">
        <v>76</v>
      </c>
      <c r="B682" s="154" t="str">
        <f>VLOOKUP(A682,'CENTRO DE COSTOS'!A:D,4,FALSE)</f>
        <v>DIEGO FERNANDO HENAO CARDONA</v>
      </c>
      <c r="C682" s="154" t="str">
        <f>VLOOKUP(A682,'CENTRO DE COSTOS'!A:D,2,FALSE)</f>
        <v>0004-0003</v>
      </c>
      <c r="D682" s="154">
        <v>76520</v>
      </c>
      <c r="E682" s="154">
        <v>2608453</v>
      </c>
      <c r="F682" s="154">
        <v>19210</v>
      </c>
      <c r="G682" s="154" t="s">
        <v>2958</v>
      </c>
      <c r="H682" s="154" t="s">
        <v>227</v>
      </c>
      <c r="I682" s="154" t="s">
        <v>1403</v>
      </c>
      <c r="J682" s="154" t="s">
        <v>5764</v>
      </c>
      <c r="K682" s="154" t="s">
        <v>159</v>
      </c>
      <c r="L682" s="154" t="s">
        <v>5765</v>
      </c>
      <c r="M682" s="155">
        <v>45887.493055555555</v>
      </c>
      <c r="N682" s="155">
        <v>45888.447222222225</v>
      </c>
      <c r="O682" s="154" t="s">
        <v>2961</v>
      </c>
      <c r="P682" s="154" t="s">
        <v>2962</v>
      </c>
      <c r="Q682" s="154" t="s">
        <v>3316</v>
      </c>
      <c r="R682" s="154" t="s">
        <v>3317</v>
      </c>
      <c r="S682" s="154" t="s">
        <v>2973</v>
      </c>
      <c r="T682" s="180"/>
      <c r="U682" s="154" t="s">
        <v>2965</v>
      </c>
      <c r="V682" s="154" t="s">
        <v>5766</v>
      </c>
      <c r="W682" s="154" t="s">
        <v>2967</v>
      </c>
      <c r="X682" s="154" t="s">
        <v>5767</v>
      </c>
      <c r="Y682" s="154" t="s">
        <v>25</v>
      </c>
      <c r="Z682" s="154" t="s">
        <v>166</v>
      </c>
      <c r="AA682" s="154" t="s">
        <v>1408</v>
      </c>
      <c r="AB682" s="154">
        <v>1</v>
      </c>
      <c r="AC682" s="154">
        <v>0</v>
      </c>
      <c r="AD682" s="87">
        <f>IF(W682="SOPORTE_TELEFÓNICO",'BASE LIQUIDACION REDEBAN 2025'!$B$19,IF(W682="ENVÍO",'BASE LIQUIDACION REDEBAN 2025'!$C$2,IF(Y682="TIPO I",'BASE LIQUIDACION REDEBAN 2025'!$C$2,IF(Y682="TIPO II",'BASE LIQUIDACION REDEBAN 2025'!$C$3,IF(Y682="TIPO III",'BASE LIQUIDACION REDEBAN 2025'!$C$4,IF(Y682="TIPO IV",'BASE LIQUIDACION REDEBAN 2025'!$C$5,IF(Z682="AEREO",'BASE LIQUIDACION REDEBAN 2025'!$B$6,'BASE LIQUIDACION REDEBAN 2025'!$C$5)))))))</f>
        <v>65960.072302</v>
      </c>
      <c r="AE682" s="87">
        <f>IF(OR(W682="SOPORTE_TELEFÓNICO",W682="ENVÍO"),0,IF(Y682="TIPO I",'BASE LIQUIDACION REDEBAN 2025'!$B$10,IF(Y682="TIPO II",'BASE LIQUIDACION REDEBAN 2025'!$B$11,IF(Y682="TIPO III",'BASE LIQUIDACION REDEBAN 2025'!$B$12,'BASE LIQUIDACION REDEBAN 2025'!$B$13))))</f>
        <v>75096.394270399993</v>
      </c>
      <c r="AF682" s="87">
        <f t="shared" si="10"/>
        <v>65960.072302</v>
      </c>
      <c r="AG682" s="184"/>
      <c r="AH682" s="184"/>
    </row>
    <row r="683" spans="1:34" s="79" customFormat="1" ht="13.15">
      <c r="A683" s="154" t="s">
        <v>76</v>
      </c>
      <c r="B683" s="154" t="str">
        <f>VLOOKUP(A683,'CENTRO DE COSTOS'!A:D,4,FALSE)</f>
        <v>DIEGO FERNANDO HENAO CARDONA</v>
      </c>
      <c r="C683" s="154" t="str">
        <f>VLOOKUP(A683,'CENTRO DE COSTOS'!A:D,2,FALSE)</f>
        <v>0004-0003</v>
      </c>
      <c r="D683" s="154">
        <v>19001</v>
      </c>
      <c r="E683" s="154">
        <v>2606399</v>
      </c>
      <c r="F683" s="154">
        <v>42176</v>
      </c>
      <c r="G683" s="154" t="s">
        <v>2958</v>
      </c>
      <c r="H683" s="154" t="s">
        <v>258</v>
      </c>
      <c r="I683" s="154" t="s">
        <v>95</v>
      </c>
      <c r="J683" s="154" t="s">
        <v>5768</v>
      </c>
      <c r="K683" s="154" t="s">
        <v>159</v>
      </c>
      <c r="L683" s="154" t="s">
        <v>5769</v>
      </c>
      <c r="M683" s="155">
        <v>45885.443749999999</v>
      </c>
      <c r="N683" s="155">
        <v>45888.45</v>
      </c>
      <c r="O683" s="154" t="s">
        <v>2961</v>
      </c>
      <c r="P683" s="154" t="s">
        <v>2962</v>
      </c>
      <c r="Q683" s="154" t="s">
        <v>3183</v>
      </c>
      <c r="R683" s="154" t="s">
        <v>3376</v>
      </c>
      <c r="S683" s="154" t="s">
        <v>2973</v>
      </c>
      <c r="T683" s="180"/>
      <c r="U683" s="154" t="s">
        <v>2965</v>
      </c>
      <c r="V683" s="154" t="s">
        <v>5770</v>
      </c>
      <c r="W683" s="154" t="s">
        <v>2967</v>
      </c>
      <c r="X683" s="154" t="s">
        <v>5771</v>
      </c>
      <c r="Y683" s="154" t="s">
        <v>30</v>
      </c>
      <c r="Z683" s="154" t="s">
        <v>166</v>
      </c>
      <c r="AA683" s="154" t="s">
        <v>330</v>
      </c>
      <c r="AB683" s="154">
        <v>1</v>
      </c>
      <c r="AC683" s="154">
        <v>0</v>
      </c>
      <c r="AD683" s="87">
        <f>IF(W683="SOPORTE_TELEFÓNICO",'BASE LIQUIDACION REDEBAN 2025'!$B$19,IF(W683="ENVÍO",'BASE LIQUIDACION REDEBAN 2025'!$C$2,IF(Y683="TIPO I",'BASE LIQUIDACION REDEBAN 2025'!$C$2,IF(Y683="TIPO II",'BASE LIQUIDACION REDEBAN 2025'!$C$3,IF(Y683="TIPO III",'BASE LIQUIDACION REDEBAN 2025'!$C$4,IF(Y683="TIPO IV",'BASE LIQUIDACION REDEBAN 2025'!$C$5,IF(Z683="AEREO",'BASE LIQUIDACION REDEBAN 2025'!$B$6,'BASE LIQUIDACION REDEBAN 2025'!$C$5)))))))</f>
        <v>275728.78077800001</v>
      </c>
      <c r="AE683" s="87">
        <f>IF(OR(W683="SOPORTE_TELEFÓNICO",W683="ENVÍO"),0,IF(Y683="TIPO I",'BASE LIQUIDACION REDEBAN 2025'!$B$10,IF(Y683="TIPO II",'BASE LIQUIDACION REDEBAN 2025'!$B$11,IF(Y683="TIPO III",'BASE LIQUIDACION REDEBAN 2025'!$B$12,'BASE LIQUIDACION REDEBAN 2025'!$B$13))))</f>
        <v>196536.5258152</v>
      </c>
      <c r="AF683" s="87">
        <f t="shared" si="10"/>
        <v>275728.78077800001</v>
      </c>
      <c r="AG683" s="184"/>
      <c r="AH683" s="184"/>
    </row>
    <row r="684" spans="1:34" s="79" customFormat="1" ht="13.15">
      <c r="A684" s="154" t="s">
        <v>91</v>
      </c>
      <c r="B684" s="154" t="str">
        <f>VLOOKUP(A684,'CENTRO DE COSTOS'!A:D,4,FALSE)</f>
        <v>JOSE MAURICIO HERNANDEZ ROJAS</v>
      </c>
      <c r="C684" s="154" t="str">
        <f>VLOOKUP(A684,'CENTRO DE COSTOS'!A:D,2,FALSE)</f>
        <v>0004-0001</v>
      </c>
      <c r="D684" s="154">
        <v>23162</v>
      </c>
      <c r="E684" s="154">
        <v>2608447</v>
      </c>
      <c r="F684" s="154">
        <v>79762</v>
      </c>
      <c r="G684" s="154" t="s">
        <v>2958</v>
      </c>
      <c r="H684" s="154" t="s">
        <v>421</v>
      </c>
      <c r="I684" s="154" t="s">
        <v>3254</v>
      </c>
      <c r="J684" s="154" t="s">
        <v>5772</v>
      </c>
      <c r="K684" s="154" t="s">
        <v>159</v>
      </c>
      <c r="L684" s="154" t="s">
        <v>5773</v>
      </c>
      <c r="M684" s="155">
        <v>45887.489583333336</v>
      </c>
      <c r="N684" s="155">
        <v>45888.452777777777</v>
      </c>
      <c r="O684" s="154" t="s">
        <v>2961</v>
      </c>
      <c r="P684" s="154" t="s">
        <v>2988</v>
      </c>
      <c r="Q684" s="154" t="s">
        <v>2978</v>
      </c>
      <c r="R684" s="154" t="s">
        <v>3124</v>
      </c>
      <c r="S684" s="154" t="s">
        <v>2973</v>
      </c>
      <c r="T684" s="180"/>
      <c r="U684" s="154" t="s">
        <v>2965</v>
      </c>
      <c r="V684" s="154" t="s">
        <v>5774</v>
      </c>
      <c r="W684" s="154" t="s">
        <v>2967</v>
      </c>
      <c r="X684" s="154" t="s">
        <v>5775</v>
      </c>
      <c r="Y684" s="154" t="s">
        <v>25</v>
      </c>
      <c r="Z684" s="154" t="s">
        <v>166</v>
      </c>
      <c r="AA684" s="154" t="s">
        <v>426</v>
      </c>
      <c r="AB684" s="154">
        <v>1</v>
      </c>
      <c r="AC684" s="154">
        <v>0</v>
      </c>
      <c r="AD684" s="87">
        <f>IF(W684="SOPORTE_TELEFÓNICO",'BASE LIQUIDACION REDEBAN 2025'!$B$19,IF(W684="ENVÍO",'BASE LIQUIDACION REDEBAN 2025'!$C$2,IF(Y684="TIPO I",'BASE LIQUIDACION REDEBAN 2025'!$C$2,IF(Y684="TIPO II",'BASE LIQUIDACION REDEBAN 2025'!$C$3,IF(Y684="TIPO III",'BASE LIQUIDACION REDEBAN 2025'!$C$4,IF(Y684="TIPO IV",'BASE LIQUIDACION REDEBAN 2025'!$C$5,IF(Z684="AEREO",'BASE LIQUIDACION REDEBAN 2025'!$B$6,'BASE LIQUIDACION REDEBAN 2025'!$C$5)))))))</f>
        <v>65960.072302</v>
      </c>
      <c r="AE684" s="87">
        <f>IF(OR(W684="SOPORTE_TELEFÓNICO",W684="ENVÍO"),0,IF(Y684="TIPO I",'BASE LIQUIDACION REDEBAN 2025'!$B$10,IF(Y684="TIPO II",'BASE LIQUIDACION REDEBAN 2025'!$B$11,IF(Y684="TIPO III",'BASE LIQUIDACION REDEBAN 2025'!$B$12,'BASE LIQUIDACION REDEBAN 2025'!$B$13))))</f>
        <v>75096.394270399993</v>
      </c>
      <c r="AF684" s="87">
        <f t="shared" si="10"/>
        <v>65960.072302</v>
      </c>
      <c r="AG684" s="184"/>
      <c r="AH684" s="184"/>
    </row>
    <row r="685" spans="1:34" s="79" customFormat="1" ht="13.15">
      <c r="A685" s="154" t="s">
        <v>68</v>
      </c>
      <c r="B685" s="154" t="str">
        <f>VLOOKUP(A685,'CENTRO DE COSTOS'!A:D,4,FALSE)</f>
        <v>WILLIAM ASDRUBAL ROZO ROZO</v>
      </c>
      <c r="C685" s="154" t="str">
        <f>VLOOKUP(A685,'CENTRO DE COSTOS'!A:D,2,FALSE)</f>
        <v>0004-0004</v>
      </c>
      <c r="D685" s="154">
        <v>11001</v>
      </c>
      <c r="E685" s="154">
        <v>2606602</v>
      </c>
      <c r="F685" s="154">
        <v>72528</v>
      </c>
      <c r="G685" s="154" t="s">
        <v>2958</v>
      </c>
      <c r="H685" s="154" t="s">
        <v>470</v>
      </c>
      <c r="I685" s="154" t="s">
        <v>68</v>
      </c>
      <c r="J685" s="154" t="s">
        <v>5776</v>
      </c>
      <c r="K685" s="154" t="s">
        <v>159</v>
      </c>
      <c r="L685" s="154" t="s">
        <v>5777</v>
      </c>
      <c r="M685" s="155">
        <v>45885.450694444444</v>
      </c>
      <c r="N685" s="155">
        <v>45888.455555555556</v>
      </c>
      <c r="O685" s="154" t="s">
        <v>2961</v>
      </c>
      <c r="P685" s="154" t="s">
        <v>2988</v>
      </c>
      <c r="Q685" s="154" t="s">
        <v>2963</v>
      </c>
      <c r="R685" s="154" t="s">
        <v>3326</v>
      </c>
      <c r="S685" s="154" t="s">
        <v>2973</v>
      </c>
      <c r="T685" s="180"/>
      <c r="U685" s="154" t="s">
        <v>2965</v>
      </c>
      <c r="V685" s="154" t="s">
        <v>5778</v>
      </c>
      <c r="W685" s="154" t="s">
        <v>2967</v>
      </c>
      <c r="X685" s="154" t="s">
        <v>5779</v>
      </c>
      <c r="Y685" s="154" t="s">
        <v>25</v>
      </c>
      <c r="Z685" s="154" t="s">
        <v>166</v>
      </c>
      <c r="AA685" s="154" t="s">
        <v>1029</v>
      </c>
      <c r="AB685" s="154">
        <v>1</v>
      </c>
      <c r="AC685" s="154">
        <v>0</v>
      </c>
      <c r="AD685" s="87">
        <f>IF(W685="SOPORTE_TELEFÓNICO",'BASE LIQUIDACION REDEBAN 2025'!$B$19,IF(W685="ENVÍO",'BASE LIQUIDACION REDEBAN 2025'!$C$2,IF(Y685="TIPO I",'BASE LIQUIDACION REDEBAN 2025'!$C$2,IF(Y685="TIPO II",'BASE LIQUIDACION REDEBAN 2025'!$C$3,IF(Y685="TIPO III",'BASE LIQUIDACION REDEBAN 2025'!$C$4,IF(Y685="TIPO IV",'BASE LIQUIDACION REDEBAN 2025'!$C$5,IF(Z685="AEREO",'BASE LIQUIDACION REDEBAN 2025'!$B$6,'BASE LIQUIDACION REDEBAN 2025'!$C$5)))))))</f>
        <v>65960.072302</v>
      </c>
      <c r="AE685" s="87">
        <f>IF(OR(W685="SOPORTE_TELEFÓNICO",W685="ENVÍO"),0,IF(Y685="TIPO I",'BASE LIQUIDACION REDEBAN 2025'!$B$10,IF(Y685="TIPO II",'BASE LIQUIDACION REDEBAN 2025'!$B$11,IF(Y685="TIPO III",'BASE LIQUIDACION REDEBAN 2025'!$B$12,'BASE LIQUIDACION REDEBAN 2025'!$B$13))))</f>
        <v>75096.394270399993</v>
      </c>
      <c r="AF685" s="87">
        <f t="shared" si="10"/>
        <v>65960.072302</v>
      </c>
      <c r="AG685" s="184"/>
      <c r="AH685" s="184"/>
    </row>
    <row r="686" spans="1:34" s="79" customFormat="1" ht="13.15">
      <c r="A686" s="154" t="s">
        <v>60</v>
      </c>
      <c r="B686" s="154" t="str">
        <f>VLOOKUP(A686,'CENTRO DE COSTOS'!A:D,4,FALSE)</f>
        <v>JUAN SEBASTIÁN RÍOS CASTRILLÓN</v>
      </c>
      <c r="C686" s="154" t="str">
        <f>VLOOKUP(A686,'CENTRO DE COSTOS'!A:D,2,FALSE)</f>
        <v>0004-0005</v>
      </c>
      <c r="D686" s="154">
        <v>5147</v>
      </c>
      <c r="E686" s="154">
        <v>2606698</v>
      </c>
      <c r="F686" s="154">
        <v>10266</v>
      </c>
      <c r="G686" s="154" t="s">
        <v>2958</v>
      </c>
      <c r="H686" s="154" t="s">
        <v>197</v>
      </c>
      <c r="I686" s="154" t="s">
        <v>2433</v>
      </c>
      <c r="J686" s="154" t="s">
        <v>5780</v>
      </c>
      <c r="K686" s="154" t="s">
        <v>159</v>
      </c>
      <c r="L686" s="154" t="s">
        <v>5781</v>
      </c>
      <c r="M686" s="155">
        <v>45885.624305555553</v>
      </c>
      <c r="N686" s="155">
        <v>45888.463194444441</v>
      </c>
      <c r="O686" s="154" t="s">
        <v>2961</v>
      </c>
      <c r="P686" s="154" t="s">
        <v>2962</v>
      </c>
      <c r="Q686" s="154" t="s">
        <v>3076</v>
      </c>
      <c r="R686" s="154" t="s">
        <v>3076</v>
      </c>
      <c r="S686" s="154" t="s">
        <v>2973</v>
      </c>
      <c r="T686" s="180"/>
      <c r="U686" s="154" t="s">
        <v>2965</v>
      </c>
      <c r="V686" s="154" t="s">
        <v>5782</v>
      </c>
      <c r="W686" s="154" t="s">
        <v>2967</v>
      </c>
      <c r="X686" s="154" t="s">
        <v>5783</v>
      </c>
      <c r="Y686" s="154" t="s">
        <v>25</v>
      </c>
      <c r="Z686" s="154" t="s">
        <v>166</v>
      </c>
      <c r="AA686" s="154" t="s">
        <v>3186</v>
      </c>
      <c r="AB686" s="154">
        <v>1</v>
      </c>
      <c r="AC686" s="154">
        <v>0</v>
      </c>
      <c r="AD686" s="87">
        <f>IF(W686="SOPORTE_TELEFÓNICO",'BASE LIQUIDACION REDEBAN 2025'!$B$19,IF(W686="ENVÍO",'BASE LIQUIDACION REDEBAN 2025'!$C$2,IF(Y686="TIPO I",'BASE LIQUIDACION REDEBAN 2025'!$C$2,IF(Y686="TIPO II",'BASE LIQUIDACION REDEBAN 2025'!$C$3,IF(Y686="TIPO III",'BASE LIQUIDACION REDEBAN 2025'!$C$4,IF(Y686="TIPO IV",'BASE LIQUIDACION REDEBAN 2025'!$C$5,IF(Z686="AEREO",'BASE LIQUIDACION REDEBAN 2025'!$B$6,'BASE LIQUIDACION REDEBAN 2025'!$C$5)))))))</f>
        <v>65960.072302</v>
      </c>
      <c r="AE686" s="87">
        <f>IF(OR(W686="SOPORTE_TELEFÓNICO",W686="ENVÍO"),0,IF(Y686="TIPO I",'BASE LIQUIDACION REDEBAN 2025'!$B$10,IF(Y686="TIPO II",'BASE LIQUIDACION REDEBAN 2025'!$B$11,IF(Y686="TIPO III",'BASE LIQUIDACION REDEBAN 2025'!$B$12,'BASE LIQUIDACION REDEBAN 2025'!$B$13))))</f>
        <v>75096.394270399993</v>
      </c>
      <c r="AF686" s="87">
        <f t="shared" si="10"/>
        <v>65960.072302</v>
      </c>
      <c r="AG686" s="184"/>
      <c r="AH686" s="184"/>
    </row>
    <row r="687" spans="1:34" s="79" customFormat="1" ht="13.15">
      <c r="A687" s="154" t="s">
        <v>72</v>
      </c>
      <c r="B687" s="154" t="str">
        <f>VLOOKUP(A687,'CENTRO DE COSTOS'!A:D,4,FALSE)</f>
        <v>MIGUEL JULIÁN HERNÁNDEZ GUARÍN</v>
      </c>
      <c r="C687" s="154" t="str">
        <f>VLOOKUP(A687,'CENTRO DE COSTOS'!A:D,2,FALSE)</f>
        <v>0004-0008</v>
      </c>
      <c r="D687" s="154">
        <v>68001</v>
      </c>
      <c r="E687" s="154">
        <v>2608376</v>
      </c>
      <c r="F687" s="154">
        <v>79842</v>
      </c>
      <c r="G687" s="154" t="s">
        <v>2958</v>
      </c>
      <c r="H687" s="154" t="s">
        <v>820</v>
      </c>
      <c r="I687" s="154" t="s">
        <v>72</v>
      </c>
      <c r="J687" s="154" t="s">
        <v>5784</v>
      </c>
      <c r="K687" s="154" t="s">
        <v>159</v>
      </c>
      <c r="L687" s="154" t="s">
        <v>5785</v>
      </c>
      <c r="M687" s="155">
        <v>45887.492361111108</v>
      </c>
      <c r="N687" s="155">
        <v>45888.468055555553</v>
      </c>
      <c r="O687" s="154" t="s">
        <v>2961</v>
      </c>
      <c r="P687" s="154" t="s">
        <v>2962</v>
      </c>
      <c r="Q687" s="154" t="s">
        <v>2995</v>
      </c>
      <c r="R687" s="154" t="s">
        <v>2972</v>
      </c>
      <c r="S687" s="154" t="s">
        <v>2973</v>
      </c>
      <c r="T687" s="180"/>
      <c r="U687" s="154" t="s">
        <v>2965</v>
      </c>
      <c r="V687" s="154" t="s">
        <v>5786</v>
      </c>
      <c r="W687" s="154" t="s">
        <v>2967</v>
      </c>
      <c r="X687" s="154" t="s">
        <v>5787</v>
      </c>
      <c r="Y687" s="154" t="s">
        <v>25</v>
      </c>
      <c r="Z687" s="154" t="s">
        <v>166</v>
      </c>
      <c r="AA687" s="154" t="s">
        <v>323</v>
      </c>
      <c r="AB687" s="154">
        <v>1</v>
      </c>
      <c r="AC687" s="154">
        <v>0</v>
      </c>
      <c r="AD687" s="87">
        <f>IF(W687="SOPORTE_TELEFÓNICO",'BASE LIQUIDACION REDEBAN 2025'!$B$19,IF(W687="ENVÍO",'BASE LIQUIDACION REDEBAN 2025'!$C$2,IF(Y687="TIPO I",'BASE LIQUIDACION REDEBAN 2025'!$C$2,IF(Y687="TIPO II",'BASE LIQUIDACION REDEBAN 2025'!$C$3,IF(Y687="TIPO III",'BASE LIQUIDACION REDEBAN 2025'!$C$4,IF(Y687="TIPO IV",'BASE LIQUIDACION REDEBAN 2025'!$C$5,IF(Z687="AEREO",'BASE LIQUIDACION REDEBAN 2025'!$B$6,'BASE LIQUIDACION REDEBAN 2025'!$C$5)))))))</f>
        <v>65960.072302</v>
      </c>
      <c r="AE687" s="87">
        <f>IF(OR(W687="SOPORTE_TELEFÓNICO",W687="ENVÍO"),0,IF(Y687="TIPO I",'BASE LIQUIDACION REDEBAN 2025'!$B$10,IF(Y687="TIPO II",'BASE LIQUIDACION REDEBAN 2025'!$B$11,IF(Y687="TIPO III",'BASE LIQUIDACION REDEBAN 2025'!$B$12,'BASE LIQUIDACION REDEBAN 2025'!$B$13))))</f>
        <v>75096.394270399993</v>
      </c>
      <c r="AF687" s="87">
        <f t="shared" si="10"/>
        <v>65960.072302</v>
      </c>
      <c r="AG687" s="184"/>
      <c r="AH687" s="184"/>
    </row>
    <row r="688" spans="1:34" s="79" customFormat="1" ht="13.15">
      <c r="A688" s="154" t="s">
        <v>68</v>
      </c>
      <c r="B688" s="154" t="str">
        <f>VLOOKUP(A688,'CENTRO DE COSTOS'!A:D,4,FALSE)</f>
        <v>WILLIAM ASDRUBAL ROZO ROZO</v>
      </c>
      <c r="C688" s="154" t="str">
        <f>VLOOKUP(A688,'CENTRO DE COSTOS'!A:D,2,FALSE)</f>
        <v>0004-0004</v>
      </c>
      <c r="D688" s="154">
        <v>11001</v>
      </c>
      <c r="E688" s="154">
        <v>2610313</v>
      </c>
      <c r="F688" s="154">
        <v>41306</v>
      </c>
      <c r="G688" s="154" t="s">
        <v>2958</v>
      </c>
      <c r="H688" s="154" t="s">
        <v>470</v>
      </c>
      <c r="I688" s="154" t="s">
        <v>68</v>
      </c>
      <c r="J688" s="154" t="s">
        <v>5788</v>
      </c>
      <c r="K688" s="154" t="s">
        <v>159</v>
      </c>
      <c r="L688" s="154" t="s">
        <v>5789</v>
      </c>
      <c r="M688" s="155">
        <v>45888.377083333333</v>
      </c>
      <c r="N688" s="155">
        <v>45888.484722222223</v>
      </c>
      <c r="O688" s="154" t="s">
        <v>2961</v>
      </c>
      <c r="P688" s="154" t="s">
        <v>2988</v>
      </c>
      <c r="Q688" s="154" t="s">
        <v>2963</v>
      </c>
      <c r="R688" s="154" t="s">
        <v>3326</v>
      </c>
      <c r="S688" s="154" t="s">
        <v>2973</v>
      </c>
      <c r="T688" s="180"/>
      <c r="U688" s="154" t="s">
        <v>2965</v>
      </c>
      <c r="V688" s="154" t="s">
        <v>5790</v>
      </c>
      <c r="W688" s="154" t="s">
        <v>2967</v>
      </c>
      <c r="X688" s="154" t="s">
        <v>5791</v>
      </c>
      <c r="Y688" s="154" t="s">
        <v>25</v>
      </c>
      <c r="Z688" s="154" t="s">
        <v>166</v>
      </c>
      <c r="AA688" s="154" t="s">
        <v>1029</v>
      </c>
      <c r="AB688" s="154">
        <v>1</v>
      </c>
      <c r="AC688" s="154">
        <v>0</v>
      </c>
      <c r="AD688" s="87">
        <f>IF(W688="SOPORTE_TELEFÓNICO",'BASE LIQUIDACION REDEBAN 2025'!$B$19,IF(W688="ENVÍO",'BASE LIQUIDACION REDEBAN 2025'!$C$2,IF(Y688="TIPO I",'BASE LIQUIDACION REDEBAN 2025'!$C$2,IF(Y688="TIPO II",'BASE LIQUIDACION REDEBAN 2025'!$C$3,IF(Y688="TIPO III",'BASE LIQUIDACION REDEBAN 2025'!$C$4,IF(Y688="TIPO IV",'BASE LIQUIDACION REDEBAN 2025'!$C$5,IF(Z688="AEREO",'BASE LIQUIDACION REDEBAN 2025'!$B$6,'BASE LIQUIDACION REDEBAN 2025'!$C$5)))))))</f>
        <v>65960.072302</v>
      </c>
      <c r="AE688" s="87">
        <f>IF(OR(W688="SOPORTE_TELEFÓNICO",W688="ENVÍO"),0,IF(Y688="TIPO I",'BASE LIQUIDACION REDEBAN 2025'!$B$10,IF(Y688="TIPO II",'BASE LIQUIDACION REDEBAN 2025'!$B$11,IF(Y688="TIPO III",'BASE LIQUIDACION REDEBAN 2025'!$B$12,'BASE LIQUIDACION REDEBAN 2025'!$B$13))))</f>
        <v>75096.394270399993</v>
      </c>
      <c r="AF688" s="87">
        <f t="shared" si="10"/>
        <v>65960.072302</v>
      </c>
      <c r="AG688" s="184"/>
      <c r="AH688" s="184"/>
    </row>
    <row r="689" spans="1:34" s="79" customFormat="1" ht="13.15">
      <c r="A689" s="154" t="s">
        <v>90</v>
      </c>
      <c r="B689" s="154" t="str">
        <f>VLOOKUP(A689,'CENTRO DE COSTOS'!A:D,4,FALSE)</f>
        <v>JUAN SEBASTIÁN RÍOS CASTRILLÓN</v>
      </c>
      <c r="C689" s="154" t="str">
        <f>VLOOKUP(A689,'CENTRO DE COSTOS'!A:D,2,FALSE)</f>
        <v>0004-0005</v>
      </c>
      <c r="D689" s="154">
        <v>5360</v>
      </c>
      <c r="E689" s="154">
        <v>2607370</v>
      </c>
      <c r="F689" s="154">
        <v>19695</v>
      </c>
      <c r="G689" s="154" t="s">
        <v>2958</v>
      </c>
      <c r="H689" s="154" t="s">
        <v>197</v>
      </c>
      <c r="I689" s="154" t="s">
        <v>3607</v>
      </c>
      <c r="J689" s="154" t="s">
        <v>5792</v>
      </c>
      <c r="K689" s="154" t="s">
        <v>159</v>
      </c>
      <c r="L689" s="154" t="s">
        <v>5793</v>
      </c>
      <c r="M689" s="155">
        <v>45886.425000000003</v>
      </c>
      <c r="N689" s="155">
        <v>45888.488194444442</v>
      </c>
      <c r="O689" s="154" t="s">
        <v>2961</v>
      </c>
      <c r="P689" s="154" t="s">
        <v>2962</v>
      </c>
      <c r="Q689" s="154" t="s">
        <v>3032</v>
      </c>
      <c r="R689" s="154" t="s">
        <v>3041</v>
      </c>
      <c r="S689" s="154" t="s">
        <v>2973</v>
      </c>
      <c r="T689" s="180"/>
      <c r="U689" s="154" t="s">
        <v>2965</v>
      </c>
      <c r="V689" s="154" t="s">
        <v>5794</v>
      </c>
      <c r="W689" s="154" t="s">
        <v>2967</v>
      </c>
      <c r="X689" s="154" t="s">
        <v>5795</v>
      </c>
      <c r="Y689" s="154" t="s">
        <v>25</v>
      </c>
      <c r="Z689" s="154" t="s">
        <v>166</v>
      </c>
      <c r="AA689" s="154" t="s">
        <v>3158</v>
      </c>
      <c r="AB689" s="154">
        <v>1</v>
      </c>
      <c r="AC689" s="154">
        <v>0</v>
      </c>
      <c r="AD689" s="87">
        <f>IF(W689="SOPORTE_TELEFÓNICO",'BASE LIQUIDACION REDEBAN 2025'!$B$19,IF(W689="ENVÍO",'BASE LIQUIDACION REDEBAN 2025'!$C$2,IF(Y689="TIPO I",'BASE LIQUIDACION REDEBAN 2025'!$C$2,IF(Y689="TIPO II",'BASE LIQUIDACION REDEBAN 2025'!$C$3,IF(Y689="TIPO III",'BASE LIQUIDACION REDEBAN 2025'!$C$4,IF(Y689="TIPO IV",'BASE LIQUIDACION REDEBAN 2025'!$C$5,IF(Z689="AEREO",'BASE LIQUIDACION REDEBAN 2025'!$B$6,'BASE LIQUIDACION REDEBAN 2025'!$C$5)))))))</f>
        <v>65960.072302</v>
      </c>
      <c r="AE689" s="87">
        <f>IF(OR(W689="SOPORTE_TELEFÓNICO",W689="ENVÍO"),0,IF(Y689="TIPO I",'BASE LIQUIDACION REDEBAN 2025'!$B$10,IF(Y689="TIPO II",'BASE LIQUIDACION REDEBAN 2025'!$B$11,IF(Y689="TIPO III",'BASE LIQUIDACION REDEBAN 2025'!$B$12,'BASE LIQUIDACION REDEBAN 2025'!$B$13))))</f>
        <v>75096.394270399993</v>
      </c>
      <c r="AF689" s="87">
        <f t="shared" si="10"/>
        <v>65960.072302</v>
      </c>
      <c r="AG689" s="184"/>
      <c r="AH689" s="184"/>
    </row>
    <row r="690" spans="1:34" s="79" customFormat="1" ht="13.15">
      <c r="A690" s="154" t="s">
        <v>90</v>
      </c>
      <c r="B690" s="154" t="str">
        <f>VLOOKUP(A690,'CENTRO DE COSTOS'!A:D,4,FALSE)</f>
        <v>JUAN SEBASTIÁN RÍOS CASTRILLÓN</v>
      </c>
      <c r="C690" s="154" t="str">
        <f>VLOOKUP(A690,'CENTRO DE COSTOS'!A:D,2,FALSE)</f>
        <v>0004-0005</v>
      </c>
      <c r="D690" s="154">
        <v>5001</v>
      </c>
      <c r="E690" s="154">
        <v>2606696</v>
      </c>
      <c r="F690" s="154">
        <v>66741</v>
      </c>
      <c r="G690" s="154" t="s">
        <v>2958</v>
      </c>
      <c r="H690" s="154" t="s">
        <v>197</v>
      </c>
      <c r="I690" s="154" t="s">
        <v>90</v>
      </c>
      <c r="J690" s="154" t="s">
        <v>5796</v>
      </c>
      <c r="K690" s="154" t="s">
        <v>159</v>
      </c>
      <c r="L690" s="154" t="s">
        <v>5797</v>
      </c>
      <c r="M690" s="155">
        <v>45885.619444444441</v>
      </c>
      <c r="N690" s="155">
        <v>45888.489583333336</v>
      </c>
      <c r="O690" s="154" t="s">
        <v>2961</v>
      </c>
      <c r="P690" s="154" t="s">
        <v>2962</v>
      </c>
      <c r="Q690" s="154" t="s">
        <v>3046</v>
      </c>
      <c r="R690" s="154" t="s">
        <v>2972</v>
      </c>
      <c r="S690" s="154" t="s">
        <v>200</v>
      </c>
      <c r="T690" s="180"/>
      <c r="U690" s="154" t="s">
        <v>2965</v>
      </c>
      <c r="V690" s="154" t="s">
        <v>5798</v>
      </c>
      <c r="W690" s="154" t="s">
        <v>3213</v>
      </c>
      <c r="X690" s="154">
        <v>0</v>
      </c>
      <c r="Y690" s="154" t="s">
        <v>25</v>
      </c>
      <c r="Z690" s="154" t="s">
        <v>166</v>
      </c>
      <c r="AA690" s="154" t="s">
        <v>1245</v>
      </c>
      <c r="AB690" s="154">
        <v>0</v>
      </c>
      <c r="AC690" s="154">
        <v>0</v>
      </c>
      <c r="AD690" s="87">
        <f>IF(W690="SOPORTE_TELEFÓNICO",'BASE LIQUIDACION REDEBAN 2025'!$B$19,IF(W690="ENVÍO",'BASE LIQUIDACION REDEBAN 2025'!$C$2,IF(Y690="TIPO I",'BASE LIQUIDACION REDEBAN 2025'!$C$2,IF(Y690="TIPO II",'BASE LIQUIDACION REDEBAN 2025'!$C$3,IF(Y690="TIPO III",'BASE LIQUIDACION REDEBAN 2025'!$C$4,IF(Y690="TIPO IV",'BASE LIQUIDACION REDEBAN 2025'!$C$5,IF(Z690="AEREO",'BASE LIQUIDACION REDEBAN 2025'!$B$6,'BASE LIQUIDACION REDEBAN 2025'!$C$5)))))))</f>
        <v>41241.0800752</v>
      </c>
      <c r="AE690" s="87">
        <f>IF(OR(W690="SOPORTE_TELEFÓNICO",W690="ENVÍO"),0,IF(Y690="TIPO I",'BASE LIQUIDACION REDEBAN 2025'!$B$10,IF(Y690="TIPO II",'BASE LIQUIDACION REDEBAN 2025'!$B$11,IF(Y690="TIPO III",'BASE LIQUIDACION REDEBAN 2025'!$B$12,'BASE LIQUIDACION REDEBAN 2025'!$B$13))))</f>
        <v>0</v>
      </c>
      <c r="AF690" s="87">
        <f t="shared" si="10"/>
        <v>41241.0800752</v>
      </c>
      <c r="AG690" s="184"/>
      <c r="AH690" s="184"/>
    </row>
    <row r="691" spans="1:34" s="79" customFormat="1" ht="13.15">
      <c r="A691" s="154" t="s">
        <v>76</v>
      </c>
      <c r="B691" s="154" t="str">
        <f>VLOOKUP(A691,'CENTRO DE COSTOS'!A:D,4,FALSE)</f>
        <v>DIEGO FERNANDO HENAO CARDONA</v>
      </c>
      <c r="C691" s="154" t="str">
        <f>VLOOKUP(A691,'CENTRO DE COSTOS'!A:D,2,FALSE)</f>
        <v>0004-0003</v>
      </c>
      <c r="D691" s="154">
        <v>76248</v>
      </c>
      <c r="E691" s="154">
        <v>2607106</v>
      </c>
      <c r="F691" s="154">
        <v>71416</v>
      </c>
      <c r="G691" s="154" t="s">
        <v>2958</v>
      </c>
      <c r="H691" s="154" t="s">
        <v>227</v>
      </c>
      <c r="I691" s="154" t="s">
        <v>3551</v>
      </c>
      <c r="J691" s="154" t="s">
        <v>5799</v>
      </c>
      <c r="K691" s="154" t="s">
        <v>159</v>
      </c>
      <c r="L691" s="154" t="s">
        <v>5800</v>
      </c>
      <c r="M691" s="155">
        <v>45886.333333333336</v>
      </c>
      <c r="N691" s="155">
        <v>45888.490277777775</v>
      </c>
      <c r="O691" s="154" t="s">
        <v>2961</v>
      </c>
      <c r="P691" s="154" t="s">
        <v>2962</v>
      </c>
      <c r="Q691" s="154" t="s">
        <v>3006</v>
      </c>
      <c r="R691" s="154" t="s">
        <v>3155</v>
      </c>
      <c r="S691" s="154" t="s">
        <v>2973</v>
      </c>
      <c r="T691" s="180"/>
      <c r="U691" s="154" t="s">
        <v>2965</v>
      </c>
      <c r="V691" s="154" t="s">
        <v>5801</v>
      </c>
      <c r="W691" s="154" t="s">
        <v>2967</v>
      </c>
      <c r="X691" s="154" t="s">
        <v>5802</v>
      </c>
      <c r="Y691" s="154" t="s">
        <v>28</v>
      </c>
      <c r="Z691" s="154" t="s">
        <v>166</v>
      </c>
      <c r="AA691" s="154" t="s">
        <v>1408</v>
      </c>
      <c r="AB691" s="154">
        <v>1</v>
      </c>
      <c r="AC691" s="154">
        <v>0</v>
      </c>
      <c r="AD691" s="87">
        <f>IF(W691="SOPORTE_TELEFÓNICO",'BASE LIQUIDACION REDEBAN 2025'!$B$19,IF(W691="ENVÍO",'BASE LIQUIDACION REDEBAN 2025'!$C$2,IF(Y691="TIPO I",'BASE LIQUIDACION REDEBAN 2025'!$C$2,IF(Y691="TIPO II",'BASE LIQUIDACION REDEBAN 2025'!$C$3,IF(Y691="TIPO III",'BASE LIQUIDACION REDEBAN 2025'!$C$4,IF(Y691="TIPO IV",'BASE LIQUIDACION REDEBAN 2025'!$C$5,IF(Z691="AEREO",'BASE LIQUIDACION REDEBAN 2025'!$B$6,'BASE LIQUIDACION REDEBAN 2025'!$C$5)))))))</f>
        <v>144967.87232000002</v>
      </c>
      <c r="AE691" s="87">
        <f>IF(OR(W691="SOPORTE_TELEFÓNICO",W691="ENVÍO"),0,IF(Y691="TIPO I",'BASE LIQUIDACION REDEBAN 2025'!$B$10,IF(Y691="TIPO II",'BASE LIQUIDACION REDEBAN 2025'!$B$11,IF(Y691="TIPO III",'BASE LIQUIDACION REDEBAN 2025'!$B$12,'BASE LIQUIDACION REDEBAN 2025'!$B$13))))</f>
        <v>140395.6348884</v>
      </c>
      <c r="AF691" s="87">
        <f t="shared" si="10"/>
        <v>144967.87232000002</v>
      </c>
      <c r="AG691" s="184"/>
      <c r="AH691" s="184"/>
    </row>
    <row r="692" spans="1:34" s="79" customFormat="1" ht="13.15">
      <c r="A692" s="154" t="s">
        <v>90</v>
      </c>
      <c r="B692" s="154" t="str">
        <f>VLOOKUP(A692,'CENTRO DE COSTOS'!A:D,4,FALSE)</f>
        <v>JUAN SEBASTIÁN RÍOS CASTRILLÓN</v>
      </c>
      <c r="C692" s="154" t="str">
        <f>VLOOKUP(A692,'CENTRO DE COSTOS'!A:D,2,FALSE)</f>
        <v>0004-0005</v>
      </c>
      <c r="D692" s="154">
        <v>5088</v>
      </c>
      <c r="E692" s="154">
        <v>2607522</v>
      </c>
      <c r="F692" s="154">
        <v>34705</v>
      </c>
      <c r="G692" s="154" t="s">
        <v>2958</v>
      </c>
      <c r="H692" s="154" t="s">
        <v>197</v>
      </c>
      <c r="I692" s="154" t="s">
        <v>211</v>
      </c>
      <c r="J692" s="154" t="s">
        <v>5803</v>
      </c>
      <c r="K692" s="154" t="s">
        <v>159</v>
      </c>
      <c r="L692" s="154" t="s">
        <v>5804</v>
      </c>
      <c r="M692" s="155">
        <v>45886.53402777778</v>
      </c>
      <c r="N692" s="155">
        <v>45888.492361111108</v>
      </c>
      <c r="O692" s="154" t="s">
        <v>2961</v>
      </c>
      <c r="P692" s="154" t="s">
        <v>2962</v>
      </c>
      <c r="Q692" s="154" t="s">
        <v>3099</v>
      </c>
      <c r="R692" s="154" t="s">
        <v>3435</v>
      </c>
      <c r="S692" s="154" t="s">
        <v>2973</v>
      </c>
      <c r="T692" s="180"/>
      <c r="U692" s="154" t="s">
        <v>2965</v>
      </c>
      <c r="V692" s="154" t="s">
        <v>5805</v>
      </c>
      <c r="W692" s="154" t="s">
        <v>2967</v>
      </c>
      <c r="X692" s="154" t="s">
        <v>5806</v>
      </c>
      <c r="Y692" s="154" t="s">
        <v>25</v>
      </c>
      <c r="Z692" s="154" t="s">
        <v>166</v>
      </c>
      <c r="AA692" s="154" t="s">
        <v>689</v>
      </c>
      <c r="AB692" s="154">
        <v>1</v>
      </c>
      <c r="AC692" s="154">
        <v>0</v>
      </c>
      <c r="AD692" s="87">
        <f>IF(W692="SOPORTE_TELEFÓNICO",'BASE LIQUIDACION REDEBAN 2025'!$B$19,IF(W692="ENVÍO",'BASE LIQUIDACION REDEBAN 2025'!$C$2,IF(Y692="TIPO I",'BASE LIQUIDACION REDEBAN 2025'!$C$2,IF(Y692="TIPO II",'BASE LIQUIDACION REDEBAN 2025'!$C$3,IF(Y692="TIPO III",'BASE LIQUIDACION REDEBAN 2025'!$C$4,IF(Y692="TIPO IV",'BASE LIQUIDACION REDEBAN 2025'!$C$5,IF(Z692="AEREO",'BASE LIQUIDACION REDEBAN 2025'!$B$6,'BASE LIQUIDACION REDEBAN 2025'!$C$5)))))))</f>
        <v>65960.072302</v>
      </c>
      <c r="AE692" s="87">
        <f>IF(OR(W692="SOPORTE_TELEFÓNICO",W692="ENVÍO"),0,IF(Y692="TIPO I",'BASE LIQUIDACION REDEBAN 2025'!$B$10,IF(Y692="TIPO II",'BASE LIQUIDACION REDEBAN 2025'!$B$11,IF(Y692="TIPO III",'BASE LIQUIDACION REDEBAN 2025'!$B$12,'BASE LIQUIDACION REDEBAN 2025'!$B$13))))</f>
        <v>75096.394270399993</v>
      </c>
      <c r="AF692" s="87">
        <f t="shared" si="10"/>
        <v>65960.072302</v>
      </c>
      <c r="AG692" s="184"/>
      <c r="AH692" s="184"/>
    </row>
    <row r="693" spans="1:34" s="79" customFormat="1" ht="13.15">
      <c r="A693" s="154" t="s">
        <v>90</v>
      </c>
      <c r="B693" s="154" t="str">
        <f>VLOOKUP(A693,'CENTRO DE COSTOS'!A:D,4,FALSE)</f>
        <v>JUAN SEBASTIÁN RÍOS CASTRILLÓN</v>
      </c>
      <c r="C693" s="154" t="str">
        <f>VLOOKUP(A693,'CENTRO DE COSTOS'!A:D,2,FALSE)</f>
        <v>0004-0005</v>
      </c>
      <c r="D693" s="154">
        <v>5001</v>
      </c>
      <c r="E693" s="154">
        <v>2606845</v>
      </c>
      <c r="F693" s="154">
        <v>37382</v>
      </c>
      <c r="G693" s="154" t="s">
        <v>2958</v>
      </c>
      <c r="H693" s="154" t="s">
        <v>197</v>
      </c>
      <c r="I693" s="154" t="s">
        <v>90</v>
      </c>
      <c r="J693" s="154" t="s">
        <v>5807</v>
      </c>
      <c r="K693" s="154" t="s">
        <v>159</v>
      </c>
      <c r="L693" s="154" t="s">
        <v>5808</v>
      </c>
      <c r="M693" s="155">
        <v>45885.594444444447</v>
      </c>
      <c r="N693" s="155">
        <v>45888.494444444441</v>
      </c>
      <c r="O693" s="154" t="s">
        <v>2961</v>
      </c>
      <c r="P693" s="154" t="s">
        <v>2962</v>
      </c>
      <c r="Q693" s="154" t="s">
        <v>2971</v>
      </c>
      <c r="R693" s="154" t="s">
        <v>2972</v>
      </c>
      <c r="S693" s="154" t="s">
        <v>2973</v>
      </c>
      <c r="T693" s="180"/>
      <c r="U693" s="154" t="s">
        <v>2965</v>
      </c>
      <c r="V693" s="154" t="s">
        <v>5809</v>
      </c>
      <c r="W693" s="154" t="s">
        <v>2967</v>
      </c>
      <c r="X693" s="154" t="s">
        <v>5721</v>
      </c>
      <c r="Y693" s="154" t="s">
        <v>25</v>
      </c>
      <c r="Z693" s="154" t="s">
        <v>166</v>
      </c>
      <c r="AA693" s="154" t="s">
        <v>689</v>
      </c>
      <c r="AB693" s="154">
        <v>1</v>
      </c>
      <c r="AC693" s="154">
        <v>0</v>
      </c>
      <c r="AD693" s="87">
        <f>IF(W693="SOPORTE_TELEFÓNICO",'BASE LIQUIDACION REDEBAN 2025'!$B$19,IF(W693="ENVÍO",'BASE LIQUIDACION REDEBAN 2025'!$C$2,IF(Y693="TIPO I",'BASE LIQUIDACION REDEBAN 2025'!$C$2,IF(Y693="TIPO II",'BASE LIQUIDACION REDEBAN 2025'!$C$3,IF(Y693="TIPO III",'BASE LIQUIDACION REDEBAN 2025'!$C$4,IF(Y693="TIPO IV",'BASE LIQUIDACION REDEBAN 2025'!$C$5,IF(Z693="AEREO",'BASE LIQUIDACION REDEBAN 2025'!$B$6,'BASE LIQUIDACION REDEBAN 2025'!$C$5)))))))</f>
        <v>65960.072302</v>
      </c>
      <c r="AE693" s="87">
        <f>IF(OR(W693="SOPORTE_TELEFÓNICO",W693="ENVÍO"),0,IF(Y693="TIPO I",'BASE LIQUIDACION REDEBAN 2025'!$B$10,IF(Y693="TIPO II",'BASE LIQUIDACION REDEBAN 2025'!$B$11,IF(Y693="TIPO III",'BASE LIQUIDACION REDEBAN 2025'!$B$12,'BASE LIQUIDACION REDEBAN 2025'!$B$13))))</f>
        <v>75096.394270399993</v>
      </c>
      <c r="AF693" s="87">
        <f t="shared" si="10"/>
        <v>65960.072302</v>
      </c>
      <c r="AG693" s="184"/>
      <c r="AH693" s="184"/>
    </row>
    <row r="694" spans="1:34" s="79" customFormat="1" ht="13.15">
      <c r="A694" s="154" t="s">
        <v>90</v>
      </c>
      <c r="B694" s="154" t="str">
        <f>VLOOKUP(A694,'CENTRO DE COSTOS'!A:D,4,FALSE)</f>
        <v>JUAN SEBASTIÁN RÍOS CASTRILLÓN</v>
      </c>
      <c r="C694" s="154" t="str">
        <f>VLOOKUP(A694,'CENTRO DE COSTOS'!A:D,2,FALSE)</f>
        <v>0004-0005</v>
      </c>
      <c r="D694" s="154">
        <v>27001</v>
      </c>
      <c r="E694" s="154">
        <v>2603921</v>
      </c>
      <c r="F694" s="154">
        <v>35793</v>
      </c>
      <c r="G694" s="154" t="s">
        <v>2958</v>
      </c>
      <c r="H694" s="154" t="s">
        <v>1388</v>
      </c>
      <c r="I694" s="154" t="s">
        <v>3304</v>
      </c>
      <c r="J694" s="154" t="s">
        <v>5810</v>
      </c>
      <c r="K694" s="154" t="s">
        <v>159</v>
      </c>
      <c r="L694" s="154" t="s">
        <v>5811</v>
      </c>
      <c r="M694" s="155">
        <v>45884.51458333333</v>
      </c>
      <c r="N694" s="155">
        <v>45888.498611111114</v>
      </c>
      <c r="O694" s="154" t="s">
        <v>2961</v>
      </c>
      <c r="P694" s="154" t="s">
        <v>2962</v>
      </c>
      <c r="Q694" s="154" t="s">
        <v>3099</v>
      </c>
      <c r="R694" s="154" t="s">
        <v>3100</v>
      </c>
      <c r="S694" s="154" t="s">
        <v>2973</v>
      </c>
      <c r="T694" s="180"/>
      <c r="U694" s="154" t="s">
        <v>2965</v>
      </c>
      <c r="V694" s="154" t="s">
        <v>5812</v>
      </c>
      <c r="W694" s="154" t="s">
        <v>2967</v>
      </c>
      <c r="X694" s="154" t="s">
        <v>5813</v>
      </c>
      <c r="Y694" s="154" t="s">
        <v>180</v>
      </c>
      <c r="Z694" s="154" t="s">
        <v>1394</v>
      </c>
      <c r="AA694" s="154" t="s">
        <v>1395</v>
      </c>
      <c r="AB694" s="154">
        <v>1</v>
      </c>
      <c r="AC694" s="154">
        <v>0</v>
      </c>
      <c r="AD694" s="87">
        <f>IF(W694="SOPORTE_TELEFÓNICO",'BASE LIQUIDACION REDEBAN 2025'!$B$19,IF(W694="ENVÍO",'BASE LIQUIDACION REDEBAN 2025'!$C$2,IF(Y694="TIPO I",'BASE LIQUIDACION REDEBAN 2025'!$C$2,IF(Y694="TIPO II",'BASE LIQUIDACION REDEBAN 2025'!$C$3,IF(Y694="TIPO III",'BASE LIQUIDACION REDEBAN 2025'!$C$4,IF(Y694="TIPO IV",'BASE LIQUIDACION REDEBAN 2025'!$C$5,IF(Z694="AEREO",'BASE LIQUIDACION REDEBAN 2025'!$B$6,'BASE LIQUIDACION REDEBAN 2025'!$C$5)))))))</f>
        <v>988462.96268840006</v>
      </c>
      <c r="AE694" s="87">
        <f>IF(OR(W694="SOPORTE_TELEFÓNICO",W694="ENVÍO"),0,IF(Y694="TIPO I",'BASE LIQUIDACION REDEBAN 2025'!$B$10,IF(Y694="TIPO II",'BASE LIQUIDACION REDEBAN 2025'!$B$11,IF(Y694="TIPO III",'BASE LIQUIDACION REDEBAN 2025'!$B$12,'BASE LIQUIDACION REDEBAN 2025'!$B$13))))</f>
        <v>196536.5258152</v>
      </c>
      <c r="AF694" s="87">
        <f t="shared" si="10"/>
        <v>988462.96268840006</v>
      </c>
      <c r="AG694" s="184"/>
      <c r="AH694" s="184"/>
    </row>
    <row r="695" spans="1:34" s="79" customFormat="1" ht="13.15">
      <c r="A695" s="154" t="s">
        <v>68</v>
      </c>
      <c r="B695" s="154" t="str">
        <f>VLOOKUP(A695,'CENTRO DE COSTOS'!A:D,4,FALSE)</f>
        <v>WILLIAM ASDRUBAL ROZO ROZO</v>
      </c>
      <c r="C695" s="154" t="str">
        <f>VLOOKUP(A695,'CENTRO DE COSTOS'!A:D,2,FALSE)</f>
        <v>0004-0004</v>
      </c>
      <c r="D695" s="154">
        <v>11001</v>
      </c>
      <c r="E695" s="154">
        <v>2606673</v>
      </c>
      <c r="F695" s="154">
        <v>70110</v>
      </c>
      <c r="G695" s="154" t="s">
        <v>2958</v>
      </c>
      <c r="H695" s="154" t="s">
        <v>470</v>
      </c>
      <c r="I695" s="154" t="s">
        <v>68</v>
      </c>
      <c r="J695" s="154" t="s">
        <v>5814</v>
      </c>
      <c r="K695" s="154" t="s">
        <v>159</v>
      </c>
      <c r="L695" s="154" t="s">
        <v>5815</v>
      </c>
      <c r="M695" s="155">
        <v>45885.570833333331</v>
      </c>
      <c r="N695" s="155">
        <v>45888.500694444447</v>
      </c>
      <c r="O695" s="154" t="s">
        <v>2961</v>
      </c>
      <c r="P695" s="154" t="s">
        <v>2962</v>
      </c>
      <c r="Q695" s="154" t="s">
        <v>3076</v>
      </c>
      <c r="R695" s="154" t="s">
        <v>3076</v>
      </c>
      <c r="S695" s="154" t="s">
        <v>200</v>
      </c>
      <c r="T695" s="180"/>
      <c r="U695" s="154" t="s">
        <v>2965</v>
      </c>
      <c r="V695" s="154" t="s">
        <v>5816</v>
      </c>
      <c r="W695" s="154" t="s">
        <v>2967</v>
      </c>
      <c r="X695" s="154" t="s">
        <v>5817</v>
      </c>
      <c r="Y695" s="154" t="s">
        <v>25</v>
      </c>
      <c r="Z695" s="154" t="s">
        <v>166</v>
      </c>
      <c r="AA695" s="154" t="s">
        <v>887</v>
      </c>
      <c r="AB695" s="154">
        <v>1</v>
      </c>
      <c r="AC695" s="154">
        <v>0</v>
      </c>
      <c r="AD695" s="87">
        <f>IF(W695="SOPORTE_TELEFÓNICO",'BASE LIQUIDACION REDEBAN 2025'!$B$19,IF(W695="ENVÍO",'BASE LIQUIDACION REDEBAN 2025'!$C$2,IF(Y695="TIPO I",'BASE LIQUIDACION REDEBAN 2025'!$C$2,IF(Y695="TIPO II",'BASE LIQUIDACION REDEBAN 2025'!$C$3,IF(Y695="TIPO III",'BASE LIQUIDACION REDEBAN 2025'!$C$4,IF(Y695="TIPO IV",'BASE LIQUIDACION REDEBAN 2025'!$C$5,IF(Z695="AEREO",'BASE LIQUIDACION REDEBAN 2025'!$B$6,'BASE LIQUIDACION REDEBAN 2025'!$C$5)))))))</f>
        <v>65960.072302</v>
      </c>
      <c r="AE695" s="87">
        <f>IF(OR(W695="SOPORTE_TELEFÓNICO",W695="ENVÍO"),0,IF(Y695="TIPO I",'BASE LIQUIDACION REDEBAN 2025'!$B$10,IF(Y695="TIPO II",'BASE LIQUIDACION REDEBAN 2025'!$B$11,IF(Y695="TIPO III",'BASE LIQUIDACION REDEBAN 2025'!$B$12,'BASE LIQUIDACION REDEBAN 2025'!$B$13))))</f>
        <v>75096.394270399993</v>
      </c>
      <c r="AF695" s="87">
        <f t="shared" si="10"/>
        <v>65960.072302</v>
      </c>
      <c r="AG695" s="184"/>
      <c r="AH695" s="184"/>
    </row>
    <row r="696" spans="1:34" s="79" customFormat="1" ht="13.15">
      <c r="A696" s="154" t="s">
        <v>91</v>
      </c>
      <c r="B696" s="154" t="str">
        <f>VLOOKUP(A696,'CENTRO DE COSTOS'!A:D,4,FALSE)</f>
        <v>JOSE MAURICIO HERNANDEZ ROJAS</v>
      </c>
      <c r="C696" s="154" t="str">
        <f>VLOOKUP(A696,'CENTRO DE COSTOS'!A:D,2,FALSE)</f>
        <v>0004-0001</v>
      </c>
      <c r="D696" s="154">
        <v>23001</v>
      </c>
      <c r="E696" s="154">
        <v>2606801</v>
      </c>
      <c r="F696" s="154">
        <v>65135</v>
      </c>
      <c r="G696" s="154" t="s">
        <v>2958</v>
      </c>
      <c r="H696" s="154" t="s">
        <v>421</v>
      </c>
      <c r="I696" s="154" t="s">
        <v>91</v>
      </c>
      <c r="J696" s="154" t="s">
        <v>5818</v>
      </c>
      <c r="K696" s="154" t="s">
        <v>159</v>
      </c>
      <c r="L696" s="154" t="s">
        <v>5819</v>
      </c>
      <c r="M696" s="155">
        <v>45885.495138888888</v>
      </c>
      <c r="N696" s="155">
        <v>45888.503472222219</v>
      </c>
      <c r="O696" s="154" t="s">
        <v>2961</v>
      </c>
      <c r="P696" s="154" t="s">
        <v>2962</v>
      </c>
      <c r="Q696" s="154" t="s">
        <v>3183</v>
      </c>
      <c r="R696" s="154" t="s">
        <v>3376</v>
      </c>
      <c r="S696" s="154" t="s">
        <v>2973</v>
      </c>
      <c r="T696" s="180"/>
      <c r="U696" s="154" t="s">
        <v>2965</v>
      </c>
      <c r="V696" s="154" t="s">
        <v>5820</v>
      </c>
      <c r="W696" s="154" t="s">
        <v>2967</v>
      </c>
      <c r="X696" s="154" t="s">
        <v>5821</v>
      </c>
      <c r="Y696" s="154" t="s">
        <v>25</v>
      </c>
      <c r="Z696" s="154" t="s">
        <v>166</v>
      </c>
      <c r="AA696" s="154" t="s">
        <v>696</v>
      </c>
      <c r="AB696" s="154">
        <v>1</v>
      </c>
      <c r="AC696" s="154">
        <v>0</v>
      </c>
      <c r="AD696" s="87">
        <f>IF(W696="SOPORTE_TELEFÓNICO",'BASE LIQUIDACION REDEBAN 2025'!$B$19,IF(W696="ENVÍO",'BASE LIQUIDACION REDEBAN 2025'!$C$2,IF(Y696="TIPO I",'BASE LIQUIDACION REDEBAN 2025'!$C$2,IF(Y696="TIPO II",'BASE LIQUIDACION REDEBAN 2025'!$C$3,IF(Y696="TIPO III",'BASE LIQUIDACION REDEBAN 2025'!$C$4,IF(Y696="TIPO IV",'BASE LIQUIDACION REDEBAN 2025'!$C$5,IF(Z696="AEREO",'BASE LIQUIDACION REDEBAN 2025'!$B$6,'BASE LIQUIDACION REDEBAN 2025'!$C$5)))))))</f>
        <v>65960.072302</v>
      </c>
      <c r="AE696" s="87">
        <f>IF(OR(W696="SOPORTE_TELEFÓNICO",W696="ENVÍO"),0,IF(Y696="TIPO I",'BASE LIQUIDACION REDEBAN 2025'!$B$10,IF(Y696="TIPO II",'BASE LIQUIDACION REDEBAN 2025'!$B$11,IF(Y696="TIPO III",'BASE LIQUIDACION REDEBAN 2025'!$B$12,'BASE LIQUIDACION REDEBAN 2025'!$B$13))))</f>
        <v>75096.394270399993</v>
      </c>
      <c r="AF696" s="87">
        <f t="shared" si="10"/>
        <v>65960.072302</v>
      </c>
      <c r="AG696" s="184"/>
      <c r="AH696" s="184"/>
    </row>
    <row r="697" spans="1:34" s="79" customFormat="1" ht="13.15">
      <c r="A697" s="154" t="s">
        <v>92</v>
      </c>
      <c r="B697" s="154" t="str">
        <f>VLOOKUP(A697,'CENTRO DE COSTOS'!A:D,4,FALSE)</f>
        <v>KEVIN ALEXIS CORZO BUSTOS</v>
      </c>
      <c r="C697" s="154" t="str">
        <f>VLOOKUP(A697,'CENTRO DE COSTOS'!A:D,2,FALSE)</f>
        <v>0004-0007</v>
      </c>
      <c r="D697" s="154">
        <v>18610</v>
      </c>
      <c r="E697" s="154">
        <v>2608363</v>
      </c>
      <c r="F697" s="154">
        <v>25819</v>
      </c>
      <c r="G697" s="154" t="s">
        <v>2958</v>
      </c>
      <c r="H697" s="154" t="s">
        <v>157</v>
      </c>
      <c r="I697" s="154" t="s">
        <v>5822</v>
      </c>
      <c r="J697" s="154" t="s">
        <v>5823</v>
      </c>
      <c r="K697" s="154" t="s">
        <v>159</v>
      </c>
      <c r="L697" s="154" t="s">
        <v>5824</v>
      </c>
      <c r="M697" s="155">
        <v>45887.481944444444</v>
      </c>
      <c r="N697" s="155">
        <v>45888.505555555559</v>
      </c>
      <c r="O697" s="154" t="s">
        <v>2961</v>
      </c>
      <c r="P697" s="154" t="s">
        <v>2962</v>
      </c>
      <c r="Q697" s="154" t="s">
        <v>3076</v>
      </c>
      <c r="R697" s="154" t="s">
        <v>3076</v>
      </c>
      <c r="S697" s="154" t="s">
        <v>2973</v>
      </c>
      <c r="T697" s="180"/>
      <c r="U697" s="154" t="s">
        <v>2965</v>
      </c>
      <c r="V697" s="154" t="s">
        <v>5825</v>
      </c>
      <c r="W697" s="154" t="s">
        <v>2967</v>
      </c>
      <c r="X697" s="154" t="s">
        <v>5826</v>
      </c>
      <c r="Y697" s="154" t="s">
        <v>32</v>
      </c>
      <c r="Z697" s="154" t="s">
        <v>166</v>
      </c>
      <c r="AA697" s="154" t="s">
        <v>225</v>
      </c>
      <c r="AB697" s="154">
        <v>1</v>
      </c>
      <c r="AC697" s="154">
        <v>0</v>
      </c>
      <c r="AD697" s="87">
        <f>IF(W697="SOPORTE_TELEFÓNICO",'BASE LIQUIDACION REDEBAN 2025'!$B$19,IF(W697="ENVÍO",'BASE LIQUIDACION REDEBAN 2025'!$C$2,IF(Y697="TIPO I",'BASE LIQUIDACION REDEBAN 2025'!$C$2,IF(Y697="TIPO II",'BASE LIQUIDACION REDEBAN 2025'!$C$3,IF(Y697="TIPO III",'BASE LIQUIDACION REDEBAN 2025'!$C$4,IF(Y697="TIPO IV",'BASE LIQUIDACION REDEBAN 2025'!$C$5,IF(Z697="AEREO",'BASE LIQUIDACION REDEBAN 2025'!$B$6,'BASE LIQUIDACION REDEBAN 2025'!$C$5)))))))</f>
        <v>479588.87655000004</v>
      </c>
      <c r="AE697" s="87">
        <f>IF(OR(W697="SOPORTE_TELEFÓNICO",W697="ENVÍO"),0,IF(Y697="TIPO I",'BASE LIQUIDACION REDEBAN 2025'!$B$10,IF(Y697="TIPO II",'BASE LIQUIDACION REDEBAN 2025'!$B$11,IF(Y697="TIPO III",'BASE LIQUIDACION REDEBAN 2025'!$B$12,'BASE LIQUIDACION REDEBAN 2025'!$B$13))))</f>
        <v>196536.5258152</v>
      </c>
      <c r="AF697" s="87">
        <f t="shared" si="10"/>
        <v>479588.87655000004</v>
      </c>
      <c r="AG697" s="184"/>
      <c r="AH697" s="184"/>
    </row>
    <row r="698" spans="1:34" s="79" customFormat="1" ht="13.15">
      <c r="A698" s="154" t="s">
        <v>90</v>
      </c>
      <c r="B698" s="154" t="str">
        <f>VLOOKUP(A698,'CENTRO DE COSTOS'!A:D,4,FALSE)</f>
        <v>JUAN SEBASTIÁN RÍOS CASTRILLÓN</v>
      </c>
      <c r="C698" s="154" t="str">
        <f>VLOOKUP(A698,'CENTRO DE COSTOS'!A:D,2,FALSE)</f>
        <v>0004-0005</v>
      </c>
      <c r="D698" s="154">
        <v>5318</v>
      </c>
      <c r="E698" s="154">
        <v>2606771</v>
      </c>
      <c r="F698" s="154">
        <v>55088</v>
      </c>
      <c r="G698" s="154" t="s">
        <v>2958</v>
      </c>
      <c r="H698" s="154" t="s">
        <v>197</v>
      </c>
      <c r="I698" s="154" t="s">
        <v>4048</v>
      </c>
      <c r="J698" s="154" t="s">
        <v>5827</v>
      </c>
      <c r="K698" s="154" t="s">
        <v>159</v>
      </c>
      <c r="L698" s="154" t="s">
        <v>5828</v>
      </c>
      <c r="M698" s="155">
        <v>45885.580555555556</v>
      </c>
      <c r="N698" s="155">
        <v>45888.507638888892</v>
      </c>
      <c r="O698" s="154" t="s">
        <v>2961</v>
      </c>
      <c r="P698" s="154" t="s">
        <v>2962</v>
      </c>
      <c r="Q698" s="154" t="s">
        <v>3183</v>
      </c>
      <c r="R698" s="154" t="s">
        <v>2972</v>
      </c>
      <c r="S698" s="154" t="s">
        <v>200</v>
      </c>
      <c r="T698" s="180"/>
      <c r="U698" s="154" t="s">
        <v>2965</v>
      </c>
      <c r="V698" s="154" t="s">
        <v>5829</v>
      </c>
      <c r="W698" s="154" t="s">
        <v>2967</v>
      </c>
      <c r="X698" s="154" t="s">
        <v>5830</v>
      </c>
      <c r="Y698" s="154" t="s">
        <v>28</v>
      </c>
      <c r="Z698" s="154" t="s">
        <v>166</v>
      </c>
      <c r="AA698" s="154" t="s">
        <v>3209</v>
      </c>
      <c r="AB698" s="154">
        <v>1</v>
      </c>
      <c r="AC698" s="154">
        <v>0</v>
      </c>
      <c r="AD698" s="87">
        <f>IF(W698="SOPORTE_TELEFÓNICO",'BASE LIQUIDACION REDEBAN 2025'!$B$19,IF(W698="ENVÍO",'BASE LIQUIDACION REDEBAN 2025'!$C$2,IF(Y698="TIPO I",'BASE LIQUIDACION REDEBAN 2025'!$C$2,IF(Y698="TIPO II",'BASE LIQUIDACION REDEBAN 2025'!$C$3,IF(Y698="TIPO III",'BASE LIQUIDACION REDEBAN 2025'!$C$4,IF(Y698="TIPO IV",'BASE LIQUIDACION REDEBAN 2025'!$C$5,IF(Z698="AEREO",'BASE LIQUIDACION REDEBAN 2025'!$B$6,'BASE LIQUIDACION REDEBAN 2025'!$C$5)))))))</f>
        <v>144967.87232000002</v>
      </c>
      <c r="AE698" s="87">
        <f>IF(OR(W698="SOPORTE_TELEFÓNICO",W698="ENVÍO"),0,IF(Y698="TIPO I",'BASE LIQUIDACION REDEBAN 2025'!$B$10,IF(Y698="TIPO II",'BASE LIQUIDACION REDEBAN 2025'!$B$11,IF(Y698="TIPO III",'BASE LIQUIDACION REDEBAN 2025'!$B$12,'BASE LIQUIDACION REDEBAN 2025'!$B$13))))</f>
        <v>140395.6348884</v>
      </c>
      <c r="AF698" s="87">
        <f t="shared" si="10"/>
        <v>144967.87232000002</v>
      </c>
      <c r="AG698" s="184"/>
      <c r="AH698" s="184"/>
    </row>
    <row r="699" spans="1:34" s="79" customFormat="1" ht="13.15">
      <c r="A699" s="154" t="s">
        <v>68</v>
      </c>
      <c r="B699" s="154" t="str">
        <f>VLOOKUP(A699,'CENTRO DE COSTOS'!A:D,4,FALSE)</f>
        <v>WILLIAM ASDRUBAL ROZO ROZO</v>
      </c>
      <c r="C699" s="154" t="str">
        <f>VLOOKUP(A699,'CENTRO DE COSTOS'!A:D,2,FALSE)</f>
        <v>0004-0004</v>
      </c>
      <c r="D699" s="154">
        <v>11001</v>
      </c>
      <c r="E699" s="154">
        <v>2606541</v>
      </c>
      <c r="F699" s="154">
        <v>22814</v>
      </c>
      <c r="G699" s="154" t="s">
        <v>2958</v>
      </c>
      <c r="H699" s="154" t="s">
        <v>470</v>
      </c>
      <c r="I699" s="154" t="s">
        <v>68</v>
      </c>
      <c r="J699" s="154" t="s">
        <v>5831</v>
      </c>
      <c r="K699" s="154" t="s">
        <v>159</v>
      </c>
      <c r="L699" s="154" t="s">
        <v>5832</v>
      </c>
      <c r="M699" s="155">
        <v>45885.441666666666</v>
      </c>
      <c r="N699" s="155">
        <v>45888.511111111111</v>
      </c>
      <c r="O699" s="154" t="s">
        <v>2961</v>
      </c>
      <c r="P699" s="154" t="s">
        <v>2988</v>
      </c>
      <c r="Q699" s="154" t="s">
        <v>3257</v>
      </c>
      <c r="R699" s="154" t="s">
        <v>3258</v>
      </c>
      <c r="S699" s="154" t="s">
        <v>220</v>
      </c>
      <c r="T699" s="180"/>
      <c r="U699" s="154" t="s">
        <v>2965</v>
      </c>
      <c r="V699" s="154" t="s">
        <v>5833</v>
      </c>
      <c r="W699" s="154" t="s">
        <v>2967</v>
      </c>
      <c r="X699" s="154" t="s">
        <v>5834</v>
      </c>
      <c r="Y699" s="154" t="s">
        <v>25</v>
      </c>
      <c r="Z699" s="154" t="s">
        <v>166</v>
      </c>
      <c r="AA699" s="154" t="s">
        <v>506</v>
      </c>
      <c r="AB699" s="154">
        <v>1</v>
      </c>
      <c r="AC699" s="154">
        <v>0</v>
      </c>
      <c r="AD699" s="87">
        <f>IF(W699="SOPORTE_TELEFÓNICO",'BASE LIQUIDACION REDEBAN 2025'!$B$19,IF(W699="ENVÍO",'BASE LIQUIDACION REDEBAN 2025'!$C$2,IF(Y699="TIPO I",'BASE LIQUIDACION REDEBAN 2025'!$C$2,IF(Y699="TIPO II",'BASE LIQUIDACION REDEBAN 2025'!$C$3,IF(Y699="TIPO III",'BASE LIQUIDACION REDEBAN 2025'!$C$4,IF(Y699="TIPO IV",'BASE LIQUIDACION REDEBAN 2025'!$C$5,IF(Z699="AEREO",'BASE LIQUIDACION REDEBAN 2025'!$B$6,'BASE LIQUIDACION REDEBAN 2025'!$C$5)))))))</f>
        <v>65960.072302</v>
      </c>
      <c r="AE699" s="87">
        <f>IF(OR(W699="SOPORTE_TELEFÓNICO",W699="ENVÍO"),0,IF(Y699="TIPO I",'BASE LIQUIDACION REDEBAN 2025'!$B$10,IF(Y699="TIPO II",'BASE LIQUIDACION REDEBAN 2025'!$B$11,IF(Y699="TIPO III",'BASE LIQUIDACION REDEBAN 2025'!$B$12,'BASE LIQUIDACION REDEBAN 2025'!$B$13))))</f>
        <v>75096.394270399993</v>
      </c>
      <c r="AF699" s="87">
        <f t="shared" si="10"/>
        <v>65960.072302</v>
      </c>
      <c r="AG699" s="184"/>
      <c r="AH699" s="184"/>
    </row>
    <row r="700" spans="1:34" s="79" customFormat="1" ht="13.15">
      <c r="A700" s="154" t="s">
        <v>81</v>
      </c>
      <c r="B700" s="154" t="str">
        <f>VLOOKUP(A700,'CENTRO DE COSTOS'!A:D,4,FALSE)</f>
        <v>MIGUEL JULIÁN HERNÁNDEZ GUARÍN</v>
      </c>
      <c r="C700" s="154" t="str">
        <f>VLOOKUP(A700,'CENTRO DE COSTOS'!A:D,2,FALSE)</f>
        <v>0004-0008</v>
      </c>
      <c r="D700" s="154">
        <v>54810</v>
      </c>
      <c r="E700" s="154">
        <v>2606408</v>
      </c>
      <c r="F700" s="154">
        <v>48466</v>
      </c>
      <c r="G700" s="154" t="s">
        <v>2958</v>
      </c>
      <c r="H700" s="154" t="s">
        <v>317</v>
      </c>
      <c r="I700" s="154" t="s">
        <v>3457</v>
      </c>
      <c r="J700" s="154" t="s">
        <v>5835</v>
      </c>
      <c r="K700" s="154" t="s">
        <v>159</v>
      </c>
      <c r="L700" s="154" t="s">
        <v>5836</v>
      </c>
      <c r="M700" s="155">
        <v>45885.367361111108</v>
      </c>
      <c r="N700" s="155">
        <v>45888.511805555558</v>
      </c>
      <c r="O700" s="154" t="s">
        <v>2961</v>
      </c>
      <c r="P700" s="154" t="s">
        <v>2988</v>
      </c>
      <c r="Q700" s="154" t="s">
        <v>2978</v>
      </c>
      <c r="R700" s="154" t="s">
        <v>3110</v>
      </c>
      <c r="S700" s="154" t="s">
        <v>2973</v>
      </c>
      <c r="T700" s="180"/>
      <c r="U700" s="154" t="s">
        <v>2965</v>
      </c>
      <c r="V700" s="154" t="s">
        <v>5837</v>
      </c>
      <c r="W700" s="154" t="s">
        <v>3213</v>
      </c>
      <c r="X700" s="154">
        <v>0</v>
      </c>
      <c r="Y700" s="154" t="s">
        <v>180</v>
      </c>
      <c r="Z700" s="154" t="s">
        <v>166</v>
      </c>
      <c r="AA700" s="154" t="s">
        <v>401</v>
      </c>
      <c r="AB700" s="154">
        <v>0</v>
      </c>
      <c r="AC700" s="154">
        <v>0</v>
      </c>
      <c r="AD700" s="87">
        <f>IF(W700="SOPORTE_TELEFÓNICO",'BASE LIQUIDACION REDEBAN 2025'!$B$19,IF(W700="ENVÍO",'BASE LIQUIDACION REDEBAN 2025'!$C$2,IF(Y700="TIPO I",'BASE LIQUIDACION REDEBAN 2025'!$C$2,IF(Y700="TIPO II",'BASE LIQUIDACION REDEBAN 2025'!$C$3,IF(Y700="TIPO III",'BASE LIQUIDACION REDEBAN 2025'!$C$4,IF(Y700="TIPO IV",'BASE LIQUIDACION REDEBAN 2025'!$C$5,IF(Z700="AEREO",'BASE LIQUIDACION REDEBAN 2025'!$B$6,'BASE LIQUIDACION REDEBAN 2025'!$C$5)))))))</f>
        <v>41241.0800752</v>
      </c>
      <c r="AE700" s="87">
        <f>IF(OR(W700="SOPORTE_TELEFÓNICO",W700="ENVÍO"),0,IF(Y700="TIPO I",'BASE LIQUIDACION REDEBAN 2025'!$B$10,IF(Y700="TIPO II",'BASE LIQUIDACION REDEBAN 2025'!$B$11,IF(Y700="TIPO III",'BASE LIQUIDACION REDEBAN 2025'!$B$12,'BASE LIQUIDACION REDEBAN 2025'!$B$13))))</f>
        <v>0</v>
      </c>
      <c r="AF700" s="87">
        <f t="shared" si="10"/>
        <v>41241.0800752</v>
      </c>
      <c r="AG700" s="184"/>
      <c r="AH700" s="184"/>
    </row>
    <row r="701" spans="1:34" s="79" customFormat="1" ht="13.15">
      <c r="A701" s="154" t="s">
        <v>68</v>
      </c>
      <c r="B701" s="154" t="str">
        <f>VLOOKUP(A701,'CENTRO DE COSTOS'!A:D,4,FALSE)</f>
        <v>WILLIAM ASDRUBAL ROZO ROZO</v>
      </c>
      <c r="C701" s="154" t="str">
        <f>VLOOKUP(A701,'CENTRO DE COSTOS'!A:D,2,FALSE)</f>
        <v>0004-0004</v>
      </c>
      <c r="D701" s="154">
        <v>25307</v>
      </c>
      <c r="E701" s="154">
        <v>2606500</v>
      </c>
      <c r="F701" s="154">
        <v>48451</v>
      </c>
      <c r="G701" s="154" t="s">
        <v>2958</v>
      </c>
      <c r="H701" s="154" t="s">
        <v>470</v>
      </c>
      <c r="I701" s="154" t="s">
        <v>5838</v>
      </c>
      <c r="J701" s="154" t="s">
        <v>5839</v>
      </c>
      <c r="K701" s="154" t="s">
        <v>159</v>
      </c>
      <c r="L701" s="154" t="s">
        <v>5840</v>
      </c>
      <c r="M701" s="155">
        <v>45885.392361111109</v>
      </c>
      <c r="N701" s="155">
        <v>45888.517361111109</v>
      </c>
      <c r="O701" s="154" t="s">
        <v>2961</v>
      </c>
      <c r="P701" s="154" t="s">
        <v>2962</v>
      </c>
      <c r="Q701" s="154" t="s">
        <v>3082</v>
      </c>
      <c r="R701" s="154" t="s">
        <v>2972</v>
      </c>
      <c r="S701" s="154" t="s">
        <v>2973</v>
      </c>
      <c r="T701" s="180"/>
      <c r="U701" s="154" t="s">
        <v>2965</v>
      </c>
      <c r="V701" s="154" t="s">
        <v>5841</v>
      </c>
      <c r="W701" s="154" t="s">
        <v>2967</v>
      </c>
      <c r="X701" s="154" t="s">
        <v>5842</v>
      </c>
      <c r="Y701" s="154" t="s">
        <v>30</v>
      </c>
      <c r="Z701" s="154" t="s">
        <v>166</v>
      </c>
      <c r="AA701" s="154" t="s">
        <v>877</v>
      </c>
      <c r="AB701" s="154">
        <v>1</v>
      </c>
      <c r="AC701" s="154">
        <v>0</v>
      </c>
      <c r="AD701" s="87">
        <f>IF(W701="SOPORTE_TELEFÓNICO",'BASE LIQUIDACION REDEBAN 2025'!$B$19,IF(W701="ENVÍO",'BASE LIQUIDACION REDEBAN 2025'!$C$2,IF(Y701="TIPO I",'BASE LIQUIDACION REDEBAN 2025'!$C$2,IF(Y701="TIPO II",'BASE LIQUIDACION REDEBAN 2025'!$C$3,IF(Y701="TIPO III",'BASE LIQUIDACION REDEBAN 2025'!$C$4,IF(Y701="TIPO IV",'BASE LIQUIDACION REDEBAN 2025'!$C$5,IF(Z701="AEREO",'BASE LIQUIDACION REDEBAN 2025'!$B$6,'BASE LIQUIDACION REDEBAN 2025'!$C$5)))))))</f>
        <v>275728.78077800001</v>
      </c>
      <c r="AE701" s="87">
        <f>IF(OR(W701="SOPORTE_TELEFÓNICO",W701="ENVÍO"),0,IF(Y701="TIPO I",'BASE LIQUIDACION REDEBAN 2025'!$B$10,IF(Y701="TIPO II",'BASE LIQUIDACION REDEBAN 2025'!$B$11,IF(Y701="TIPO III",'BASE LIQUIDACION REDEBAN 2025'!$B$12,'BASE LIQUIDACION REDEBAN 2025'!$B$13))))</f>
        <v>196536.5258152</v>
      </c>
      <c r="AF701" s="87">
        <f t="shared" si="10"/>
        <v>275728.78077800001</v>
      </c>
      <c r="AG701" s="184"/>
      <c r="AH701" s="184"/>
    </row>
    <row r="702" spans="1:34" s="79" customFormat="1" ht="13.15">
      <c r="A702" s="154" t="s">
        <v>91</v>
      </c>
      <c r="B702" s="154" t="str">
        <f>VLOOKUP(A702,'CENTRO DE COSTOS'!A:D,4,FALSE)</f>
        <v>JOSE MAURICIO HERNANDEZ ROJAS</v>
      </c>
      <c r="C702" s="154" t="str">
        <f>VLOOKUP(A702,'CENTRO DE COSTOS'!A:D,2,FALSE)</f>
        <v>0004-0001</v>
      </c>
      <c r="D702" s="154">
        <v>23162</v>
      </c>
      <c r="E702" s="154">
        <v>2607475</v>
      </c>
      <c r="F702" s="154">
        <v>58628</v>
      </c>
      <c r="G702" s="154" t="s">
        <v>2958</v>
      </c>
      <c r="H702" s="154" t="s">
        <v>421</v>
      </c>
      <c r="I702" s="154" t="s">
        <v>3254</v>
      </c>
      <c r="J702" s="154" t="s">
        <v>5843</v>
      </c>
      <c r="K702" s="154" t="s">
        <v>159</v>
      </c>
      <c r="L702" s="154" t="s">
        <v>5844</v>
      </c>
      <c r="M702" s="155">
        <v>45886.536805555559</v>
      </c>
      <c r="N702" s="155">
        <v>45888.519444444442</v>
      </c>
      <c r="O702" s="154" t="s">
        <v>2961</v>
      </c>
      <c r="P702" s="154" t="s">
        <v>2962</v>
      </c>
      <c r="Q702" s="154" t="s">
        <v>2995</v>
      </c>
      <c r="R702" s="154" t="s">
        <v>2972</v>
      </c>
      <c r="S702" s="154" t="s">
        <v>200</v>
      </c>
      <c r="T702" s="180"/>
      <c r="U702" s="154" t="s">
        <v>2965</v>
      </c>
      <c r="V702" s="154" t="s">
        <v>5845</v>
      </c>
      <c r="W702" s="154" t="s">
        <v>2967</v>
      </c>
      <c r="X702" s="154" t="s">
        <v>5846</v>
      </c>
      <c r="Y702" s="154" t="s">
        <v>25</v>
      </c>
      <c r="Z702" s="154" t="s">
        <v>166</v>
      </c>
      <c r="AA702" s="154" t="s">
        <v>1227</v>
      </c>
      <c r="AB702" s="154">
        <v>1</v>
      </c>
      <c r="AC702" s="154">
        <v>0</v>
      </c>
      <c r="AD702" s="87">
        <f>IF(W702="SOPORTE_TELEFÓNICO",'BASE LIQUIDACION REDEBAN 2025'!$B$19,IF(W702="ENVÍO",'BASE LIQUIDACION REDEBAN 2025'!$C$2,IF(Y702="TIPO I",'BASE LIQUIDACION REDEBAN 2025'!$C$2,IF(Y702="TIPO II",'BASE LIQUIDACION REDEBAN 2025'!$C$3,IF(Y702="TIPO III",'BASE LIQUIDACION REDEBAN 2025'!$C$4,IF(Y702="TIPO IV",'BASE LIQUIDACION REDEBAN 2025'!$C$5,IF(Z702="AEREO",'BASE LIQUIDACION REDEBAN 2025'!$B$6,'BASE LIQUIDACION REDEBAN 2025'!$C$5)))))))</f>
        <v>65960.072302</v>
      </c>
      <c r="AE702" s="87">
        <f>IF(OR(W702="SOPORTE_TELEFÓNICO",W702="ENVÍO"),0,IF(Y702="TIPO I",'BASE LIQUIDACION REDEBAN 2025'!$B$10,IF(Y702="TIPO II",'BASE LIQUIDACION REDEBAN 2025'!$B$11,IF(Y702="TIPO III",'BASE LIQUIDACION REDEBAN 2025'!$B$12,'BASE LIQUIDACION REDEBAN 2025'!$B$13))))</f>
        <v>75096.394270399993</v>
      </c>
      <c r="AF702" s="87">
        <f t="shared" si="10"/>
        <v>65960.072302</v>
      </c>
      <c r="AG702" s="184"/>
      <c r="AH702" s="184"/>
    </row>
    <row r="703" spans="1:34" s="79" customFormat="1" ht="13.15">
      <c r="A703" s="154" t="s">
        <v>68</v>
      </c>
      <c r="B703" s="154" t="str">
        <f>VLOOKUP(A703,'CENTRO DE COSTOS'!A:D,4,FALSE)</f>
        <v>WILLIAM ASDRUBAL ROZO ROZO</v>
      </c>
      <c r="C703" s="154" t="str">
        <f>VLOOKUP(A703,'CENTRO DE COSTOS'!A:D,2,FALSE)</f>
        <v>0004-0004</v>
      </c>
      <c r="D703" s="154">
        <v>25290</v>
      </c>
      <c r="E703" s="154">
        <v>2603878</v>
      </c>
      <c r="F703" s="154">
        <v>50621</v>
      </c>
      <c r="G703" s="154" t="s">
        <v>2958</v>
      </c>
      <c r="H703" s="154" t="s">
        <v>470</v>
      </c>
      <c r="I703" s="154" t="s">
        <v>1935</v>
      </c>
      <c r="J703" s="154" t="s">
        <v>5847</v>
      </c>
      <c r="K703" s="154" t="s">
        <v>159</v>
      </c>
      <c r="L703" s="154" t="s">
        <v>5848</v>
      </c>
      <c r="M703" s="155">
        <v>45884.50277777778</v>
      </c>
      <c r="N703" s="155">
        <v>45888.520833333336</v>
      </c>
      <c r="O703" s="154" t="s">
        <v>2961</v>
      </c>
      <c r="P703" s="154" t="s">
        <v>2962</v>
      </c>
      <c r="Q703" s="154" t="s">
        <v>3055</v>
      </c>
      <c r="R703" s="154" t="s">
        <v>3575</v>
      </c>
      <c r="S703" s="154" t="s">
        <v>2973</v>
      </c>
      <c r="T703" s="180"/>
      <c r="U703" s="154" t="s">
        <v>2965</v>
      </c>
      <c r="V703" s="154" t="s">
        <v>5849</v>
      </c>
      <c r="W703" s="154" t="s">
        <v>2967</v>
      </c>
      <c r="X703" s="154" t="s">
        <v>5850</v>
      </c>
      <c r="Y703" s="154" t="s">
        <v>28</v>
      </c>
      <c r="Z703" s="154" t="s">
        <v>166</v>
      </c>
      <c r="AA703" s="154" t="s">
        <v>2089</v>
      </c>
      <c r="AB703" s="154">
        <v>1</v>
      </c>
      <c r="AC703" s="154">
        <v>0</v>
      </c>
      <c r="AD703" s="87">
        <f>IF(W703="SOPORTE_TELEFÓNICO",'BASE LIQUIDACION REDEBAN 2025'!$B$19,IF(W703="ENVÍO",'BASE LIQUIDACION REDEBAN 2025'!$C$2,IF(Y703="TIPO I",'BASE LIQUIDACION REDEBAN 2025'!$C$2,IF(Y703="TIPO II",'BASE LIQUIDACION REDEBAN 2025'!$C$3,IF(Y703="TIPO III",'BASE LIQUIDACION REDEBAN 2025'!$C$4,IF(Y703="TIPO IV",'BASE LIQUIDACION REDEBAN 2025'!$C$5,IF(Z703="AEREO",'BASE LIQUIDACION REDEBAN 2025'!$B$6,'BASE LIQUIDACION REDEBAN 2025'!$C$5)))))))</f>
        <v>144967.87232000002</v>
      </c>
      <c r="AE703" s="87">
        <f>IF(OR(W703="SOPORTE_TELEFÓNICO",W703="ENVÍO"),0,IF(Y703="TIPO I",'BASE LIQUIDACION REDEBAN 2025'!$B$10,IF(Y703="TIPO II",'BASE LIQUIDACION REDEBAN 2025'!$B$11,IF(Y703="TIPO III",'BASE LIQUIDACION REDEBAN 2025'!$B$12,'BASE LIQUIDACION REDEBAN 2025'!$B$13))))</f>
        <v>140395.6348884</v>
      </c>
      <c r="AF703" s="87">
        <f t="shared" si="10"/>
        <v>144967.87232000002</v>
      </c>
      <c r="AG703" s="184"/>
      <c r="AH703" s="184"/>
    </row>
    <row r="704" spans="1:34" s="79" customFormat="1" ht="13.15">
      <c r="A704" s="154" t="s">
        <v>98</v>
      </c>
      <c r="B704" s="154" t="str">
        <f>VLOOKUP(A704,'CENTRO DE COSTOS'!A:D,4,FALSE)</f>
        <v>MIGUEL JULIÁN HERNÁNDEZ GUARÍN</v>
      </c>
      <c r="C704" s="154" t="str">
        <f>VLOOKUP(A704,'CENTRO DE COSTOS'!A:D,2,FALSE)</f>
        <v>0004-0008</v>
      </c>
      <c r="D704" s="154">
        <v>15001</v>
      </c>
      <c r="E704" s="154">
        <v>2606918</v>
      </c>
      <c r="F704" s="154">
        <v>80972</v>
      </c>
      <c r="G704" s="154" t="s">
        <v>2958</v>
      </c>
      <c r="H704" s="154" t="s">
        <v>241</v>
      </c>
      <c r="I704" s="154" t="s">
        <v>98</v>
      </c>
      <c r="J704" s="154" t="s">
        <v>1486</v>
      </c>
      <c r="K704" s="154" t="s">
        <v>159</v>
      </c>
      <c r="L704" s="154" t="s">
        <v>5851</v>
      </c>
      <c r="M704" s="155">
        <v>45885.693055555559</v>
      </c>
      <c r="N704" s="155">
        <v>45888.522222222222</v>
      </c>
      <c r="O704" s="154" t="s">
        <v>2961</v>
      </c>
      <c r="P704" s="154" t="s">
        <v>2962</v>
      </c>
      <c r="Q704" s="154" t="s">
        <v>3076</v>
      </c>
      <c r="R704" s="154" t="s">
        <v>3076</v>
      </c>
      <c r="S704" s="154" t="s">
        <v>2973</v>
      </c>
      <c r="T704" s="180"/>
      <c r="U704" s="154" t="s">
        <v>2965</v>
      </c>
      <c r="V704" s="154" t="s">
        <v>5852</v>
      </c>
      <c r="W704" s="154" t="s">
        <v>2967</v>
      </c>
      <c r="X704" s="154" t="s">
        <v>1489</v>
      </c>
      <c r="Y704" s="154" t="s">
        <v>25</v>
      </c>
      <c r="Z704" s="154" t="s">
        <v>166</v>
      </c>
      <c r="AA704" s="154" t="s">
        <v>1148</v>
      </c>
      <c r="AB704" s="154">
        <v>1</v>
      </c>
      <c r="AC704" s="154">
        <v>0</v>
      </c>
      <c r="AD704" s="87">
        <f>IF(W704="SOPORTE_TELEFÓNICO",'BASE LIQUIDACION REDEBAN 2025'!$B$19,IF(W704="ENVÍO",'BASE LIQUIDACION REDEBAN 2025'!$C$2,IF(Y704="TIPO I",'BASE LIQUIDACION REDEBAN 2025'!$C$2,IF(Y704="TIPO II",'BASE LIQUIDACION REDEBAN 2025'!$C$3,IF(Y704="TIPO III",'BASE LIQUIDACION REDEBAN 2025'!$C$4,IF(Y704="TIPO IV",'BASE LIQUIDACION REDEBAN 2025'!$C$5,IF(Z704="AEREO",'BASE LIQUIDACION REDEBAN 2025'!$B$6,'BASE LIQUIDACION REDEBAN 2025'!$C$5)))))))</f>
        <v>65960.072302</v>
      </c>
      <c r="AE704" s="87">
        <f>IF(OR(W704="SOPORTE_TELEFÓNICO",W704="ENVÍO"),0,IF(Y704="TIPO I",'BASE LIQUIDACION REDEBAN 2025'!$B$10,IF(Y704="TIPO II",'BASE LIQUIDACION REDEBAN 2025'!$B$11,IF(Y704="TIPO III",'BASE LIQUIDACION REDEBAN 2025'!$B$12,'BASE LIQUIDACION REDEBAN 2025'!$B$13))))</f>
        <v>75096.394270399993</v>
      </c>
      <c r="AF704" s="87">
        <f t="shared" si="10"/>
        <v>65960.072302</v>
      </c>
      <c r="AG704" s="184"/>
      <c r="AH704" s="184"/>
    </row>
    <row r="705" spans="1:34" s="79" customFormat="1" ht="13.15">
      <c r="A705" s="154" t="s">
        <v>76</v>
      </c>
      <c r="B705" s="154" t="str">
        <f>VLOOKUP(A705,'CENTRO DE COSTOS'!A:D,4,FALSE)</f>
        <v>DIEGO FERNANDO HENAO CARDONA</v>
      </c>
      <c r="C705" s="154" t="str">
        <f>VLOOKUP(A705,'CENTRO DE COSTOS'!A:D,2,FALSE)</f>
        <v>0004-0003</v>
      </c>
      <c r="D705" s="154">
        <v>19698</v>
      </c>
      <c r="E705" s="154">
        <v>2606797</v>
      </c>
      <c r="F705" s="154">
        <v>76478</v>
      </c>
      <c r="G705" s="154" t="s">
        <v>2958</v>
      </c>
      <c r="H705" s="154" t="s">
        <v>258</v>
      </c>
      <c r="I705" s="154" t="s">
        <v>2459</v>
      </c>
      <c r="J705" s="154" t="s">
        <v>5853</v>
      </c>
      <c r="K705" s="154" t="s">
        <v>159</v>
      </c>
      <c r="L705" s="154" t="s">
        <v>5854</v>
      </c>
      <c r="M705" s="155">
        <v>45885.667361111111</v>
      </c>
      <c r="N705" s="155">
        <v>45888.523611111108</v>
      </c>
      <c r="O705" s="154" t="s">
        <v>2961</v>
      </c>
      <c r="P705" s="154" t="s">
        <v>2962</v>
      </c>
      <c r="Q705" s="154" t="s">
        <v>3017</v>
      </c>
      <c r="R705" s="154" t="s">
        <v>2972</v>
      </c>
      <c r="S705" s="154" t="s">
        <v>2973</v>
      </c>
      <c r="T705" s="180"/>
      <c r="U705" s="154" t="s">
        <v>2965</v>
      </c>
      <c r="V705" s="154" t="s">
        <v>5855</v>
      </c>
      <c r="W705" s="154" t="s">
        <v>2967</v>
      </c>
      <c r="X705" s="154" t="s">
        <v>5856</v>
      </c>
      <c r="Y705" s="154" t="s">
        <v>28</v>
      </c>
      <c r="Z705" s="154" t="s">
        <v>166</v>
      </c>
      <c r="AA705" s="154" t="s">
        <v>264</v>
      </c>
      <c r="AB705" s="154">
        <v>1</v>
      </c>
      <c r="AC705" s="154">
        <v>0</v>
      </c>
      <c r="AD705" s="87">
        <f>IF(W705="SOPORTE_TELEFÓNICO",'BASE LIQUIDACION REDEBAN 2025'!$B$19,IF(W705="ENVÍO",'BASE LIQUIDACION REDEBAN 2025'!$C$2,IF(Y705="TIPO I",'BASE LIQUIDACION REDEBAN 2025'!$C$2,IF(Y705="TIPO II",'BASE LIQUIDACION REDEBAN 2025'!$C$3,IF(Y705="TIPO III",'BASE LIQUIDACION REDEBAN 2025'!$C$4,IF(Y705="TIPO IV",'BASE LIQUIDACION REDEBAN 2025'!$C$5,IF(Z705="AEREO",'BASE LIQUIDACION REDEBAN 2025'!$B$6,'BASE LIQUIDACION REDEBAN 2025'!$C$5)))))))</f>
        <v>144967.87232000002</v>
      </c>
      <c r="AE705" s="87">
        <f>IF(OR(W705="SOPORTE_TELEFÓNICO",W705="ENVÍO"),0,IF(Y705="TIPO I",'BASE LIQUIDACION REDEBAN 2025'!$B$10,IF(Y705="TIPO II",'BASE LIQUIDACION REDEBAN 2025'!$B$11,IF(Y705="TIPO III",'BASE LIQUIDACION REDEBAN 2025'!$B$12,'BASE LIQUIDACION REDEBAN 2025'!$B$13))))</f>
        <v>140395.6348884</v>
      </c>
      <c r="AF705" s="87">
        <f t="shared" si="10"/>
        <v>144967.87232000002</v>
      </c>
      <c r="AG705" s="184"/>
      <c r="AH705" s="184"/>
    </row>
    <row r="706" spans="1:34" s="79" customFormat="1" ht="13.15">
      <c r="A706" s="154" t="s">
        <v>68</v>
      </c>
      <c r="B706" s="154" t="str">
        <f>VLOOKUP(A706,'CENTRO DE COSTOS'!A:D,4,FALSE)</f>
        <v>WILLIAM ASDRUBAL ROZO ROZO</v>
      </c>
      <c r="C706" s="154" t="str">
        <f>VLOOKUP(A706,'CENTRO DE COSTOS'!A:D,2,FALSE)</f>
        <v>0004-0004</v>
      </c>
      <c r="D706" s="154">
        <v>25269</v>
      </c>
      <c r="E706" s="154">
        <v>2607054</v>
      </c>
      <c r="F706" s="154">
        <v>80013</v>
      </c>
      <c r="G706" s="154" t="s">
        <v>2958</v>
      </c>
      <c r="H706" s="154" t="s">
        <v>470</v>
      </c>
      <c r="I706" s="154" t="s">
        <v>4607</v>
      </c>
      <c r="J706" s="154" t="s">
        <v>5857</v>
      </c>
      <c r="K706" s="154" t="s">
        <v>159</v>
      </c>
      <c r="L706" s="154" t="s">
        <v>5858</v>
      </c>
      <c r="M706" s="155">
        <v>45886.333333333336</v>
      </c>
      <c r="N706" s="155">
        <v>45888.525000000001</v>
      </c>
      <c r="O706" s="154" t="s">
        <v>2961</v>
      </c>
      <c r="P706" s="154" t="s">
        <v>2988</v>
      </c>
      <c r="Q706" s="154" t="s">
        <v>2963</v>
      </c>
      <c r="R706" s="154" t="s">
        <v>3326</v>
      </c>
      <c r="S706" s="154" t="s">
        <v>2973</v>
      </c>
      <c r="T706" s="180"/>
      <c r="U706" s="154" t="s">
        <v>2965</v>
      </c>
      <c r="V706" s="154" t="s">
        <v>5859</v>
      </c>
      <c r="W706" s="154" t="s">
        <v>2967</v>
      </c>
      <c r="X706" s="154" t="s">
        <v>5860</v>
      </c>
      <c r="Y706" s="154" t="s">
        <v>28</v>
      </c>
      <c r="Z706" s="154" t="s">
        <v>166</v>
      </c>
      <c r="AA706" s="154" t="s">
        <v>1029</v>
      </c>
      <c r="AB706" s="154">
        <v>1</v>
      </c>
      <c r="AC706" s="154">
        <v>0</v>
      </c>
      <c r="AD706" s="87">
        <f>IF(W706="SOPORTE_TELEFÓNICO",'BASE LIQUIDACION REDEBAN 2025'!$B$19,IF(W706="ENVÍO",'BASE LIQUIDACION REDEBAN 2025'!$C$2,IF(Y706="TIPO I",'BASE LIQUIDACION REDEBAN 2025'!$C$2,IF(Y706="TIPO II",'BASE LIQUIDACION REDEBAN 2025'!$C$3,IF(Y706="TIPO III",'BASE LIQUIDACION REDEBAN 2025'!$C$4,IF(Y706="TIPO IV",'BASE LIQUIDACION REDEBAN 2025'!$C$5,IF(Z706="AEREO",'BASE LIQUIDACION REDEBAN 2025'!$B$6,'BASE LIQUIDACION REDEBAN 2025'!$C$5)))))))</f>
        <v>144967.87232000002</v>
      </c>
      <c r="AE706" s="87">
        <f>IF(OR(W706="SOPORTE_TELEFÓNICO",W706="ENVÍO"),0,IF(Y706="TIPO I",'BASE LIQUIDACION REDEBAN 2025'!$B$10,IF(Y706="TIPO II",'BASE LIQUIDACION REDEBAN 2025'!$B$11,IF(Y706="TIPO III",'BASE LIQUIDACION REDEBAN 2025'!$B$12,'BASE LIQUIDACION REDEBAN 2025'!$B$13))))</f>
        <v>140395.6348884</v>
      </c>
      <c r="AF706" s="87">
        <f t="shared" si="10"/>
        <v>144967.87232000002</v>
      </c>
      <c r="AG706" s="184"/>
      <c r="AH706" s="184"/>
    </row>
    <row r="707" spans="1:34" s="79" customFormat="1" ht="13.15">
      <c r="A707" s="154" t="s">
        <v>68</v>
      </c>
      <c r="B707" s="154" t="str">
        <f>VLOOKUP(A707,'CENTRO DE COSTOS'!A:D,4,FALSE)</f>
        <v>WILLIAM ASDRUBAL ROZO ROZO</v>
      </c>
      <c r="C707" s="154" t="str">
        <f>VLOOKUP(A707,'CENTRO DE COSTOS'!A:D,2,FALSE)</f>
        <v>0004-0004</v>
      </c>
      <c r="D707" s="154">
        <v>25290</v>
      </c>
      <c r="E707" s="154">
        <v>2606430</v>
      </c>
      <c r="F707" s="154">
        <v>72034</v>
      </c>
      <c r="G707" s="154" t="s">
        <v>2958</v>
      </c>
      <c r="H707" s="154" t="s">
        <v>470</v>
      </c>
      <c r="I707" s="154" t="s">
        <v>1935</v>
      </c>
      <c r="J707" s="154" t="s">
        <v>5861</v>
      </c>
      <c r="K707" s="154" t="s">
        <v>159</v>
      </c>
      <c r="L707" s="154" t="s">
        <v>5862</v>
      </c>
      <c r="M707" s="155">
        <v>45885.395833333336</v>
      </c>
      <c r="N707" s="155">
        <v>45888.527083333334</v>
      </c>
      <c r="O707" s="154" t="s">
        <v>2961</v>
      </c>
      <c r="P707" s="154" t="s">
        <v>2988</v>
      </c>
      <c r="Q707" s="154" t="s">
        <v>2978</v>
      </c>
      <c r="R707" s="154" t="s">
        <v>3124</v>
      </c>
      <c r="S707" s="154" t="s">
        <v>2973</v>
      </c>
      <c r="T707" s="180"/>
      <c r="U707" s="154" t="s">
        <v>2965</v>
      </c>
      <c r="V707" s="154" t="s">
        <v>5863</v>
      </c>
      <c r="W707" s="154" t="s">
        <v>2967</v>
      </c>
      <c r="X707" s="154" t="s">
        <v>5864</v>
      </c>
      <c r="Y707" s="154" t="s">
        <v>28</v>
      </c>
      <c r="Z707" s="154" t="s">
        <v>166</v>
      </c>
      <c r="AA707" s="154" t="s">
        <v>2089</v>
      </c>
      <c r="AB707" s="154">
        <v>1</v>
      </c>
      <c r="AC707" s="154">
        <v>0</v>
      </c>
      <c r="AD707" s="87">
        <f>IF(W707="SOPORTE_TELEFÓNICO",'BASE LIQUIDACION REDEBAN 2025'!$B$19,IF(W707="ENVÍO",'BASE LIQUIDACION REDEBAN 2025'!$C$2,IF(Y707="TIPO I",'BASE LIQUIDACION REDEBAN 2025'!$C$2,IF(Y707="TIPO II",'BASE LIQUIDACION REDEBAN 2025'!$C$3,IF(Y707="TIPO III",'BASE LIQUIDACION REDEBAN 2025'!$C$4,IF(Y707="TIPO IV",'BASE LIQUIDACION REDEBAN 2025'!$C$5,IF(Z707="AEREO",'BASE LIQUIDACION REDEBAN 2025'!$B$6,'BASE LIQUIDACION REDEBAN 2025'!$C$5)))))))</f>
        <v>144967.87232000002</v>
      </c>
      <c r="AE707" s="87">
        <f>IF(OR(W707="SOPORTE_TELEFÓNICO",W707="ENVÍO"),0,IF(Y707="TIPO I",'BASE LIQUIDACION REDEBAN 2025'!$B$10,IF(Y707="TIPO II",'BASE LIQUIDACION REDEBAN 2025'!$B$11,IF(Y707="TIPO III",'BASE LIQUIDACION REDEBAN 2025'!$B$12,'BASE LIQUIDACION REDEBAN 2025'!$B$13))))</f>
        <v>140395.6348884</v>
      </c>
      <c r="AF707" s="87">
        <f t="shared" ref="AF707:AF770" si="11">IF(OR(W707="SOPORTE_TELEFÓNICO",W707="ENVÍO"),AD707,(AD707*AB707+AE707*AC707))</f>
        <v>144967.87232000002</v>
      </c>
      <c r="AG707" s="184"/>
      <c r="AH707" s="184"/>
    </row>
    <row r="708" spans="1:34" s="79" customFormat="1" ht="13.15">
      <c r="A708" s="154" t="s">
        <v>91</v>
      </c>
      <c r="B708" s="154" t="str">
        <f>VLOOKUP(A708,'CENTRO DE COSTOS'!A:D,4,FALSE)</f>
        <v>JOSE MAURICIO HERNANDEZ ROJAS</v>
      </c>
      <c r="C708" s="154" t="str">
        <f>VLOOKUP(A708,'CENTRO DE COSTOS'!A:D,2,FALSE)</f>
        <v>0004-0001</v>
      </c>
      <c r="D708" s="154">
        <v>23815</v>
      </c>
      <c r="E708" s="154">
        <v>2603252</v>
      </c>
      <c r="F708" s="154">
        <v>58320</v>
      </c>
      <c r="G708" s="154" t="s">
        <v>2958</v>
      </c>
      <c r="H708" s="154" t="s">
        <v>421</v>
      </c>
      <c r="I708" s="154" t="s">
        <v>5865</v>
      </c>
      <c r="J708" s="154" t="s">
        <v>5866</v>
      </c>
      <c r="K708" s="154" t="s">
        <v>159</v>
      </c>
      <c r="L708" s="154" t="s">
        <v>5867</v>
      </c>
      <c r="M708" s="155">
        <v>45884.46875</v>
      </c>
      <c r="N708" s="155">
        <v>45888.530555555553</v>
      </c>
      <c r="O708" s="154" t="s">
        <v>2961</v>
      </c>
      <c r="P708" s="154" t="s">
        <v>2962</v>
      </c>
      <c r="Q708" s="154" t="s">
        <v>2978</v>
      </c>
      <c r="R708" s="154" t="s">
        <v>2983</v>
      </c>
      <c r="S708" s="154" t="s">
        <v>2973</v>
      </c>
      <c r="T708" s="180"/>
      <c r="U708" s="154" t="s">
        <v>2965</v>
      </c>
      <c r="V708" s="154" t="s">
        <v>5868</v>
      </c>
      <c r="W708" s="154" t="s">
        <v>2967</v>
      </c>
      <c r="X708" s="154" t="s">
        <v>5869</v>
      </c>
      <c r="Y708" s="154" t="s">
        <v>30</v>
      </c>
      <c r="Z708" s="154" t="s">
        <v>166</v>
      </c>
      <c r="AA708" s="154" t="s">
        <v>419</v>
      </c>
      <c r="AB708" s="154">
        <v>1</v>
      </c>
      <c r="AC708" s="154">
        <v>0</v>
      </c>
      <c r="AD708" s="87">
        <f>IF(W708="SOPORTE_TELEFÓNICO",'BASE LIQUIDACION REDEBAN 2025'!$B$19,IF(W708="ENVÍO",'BASE LIQUIDACION REDEBAN 2025'!$C$2,IF(Y708="TIPO I",'BASE LIQUIDACION REDEBAN 2025'!$C$2,IF(Y708="TIPO II",'BASE LIQUIDACION REDEBAN 2025'!$C$3,IF(Y708="TIPO III",'BASE LIQUIDACION REDEBAN 2025'!$C$4,IF(Y708="TIPO IV",'BASE LIQUIDACION REDEBAN 2025'!$C$5,IF(Z708="AEREO",'BASE LIQUIDACION REDEBAN 2025'!$B$6,'BASE LIQUIDACION REDEBAN 2025'!$C$5)))))))</f>
        <v>275728.78077800001</v>
      </c>
      <c r="AE708" s="87">
        <f>IF(OR(W708="SOPORTE_TELEFÓNICO",W708="ENVÍO"),0,IF(Y708="TIPO I",'BASE LIQUIDACION REDEBAN 2025'!$B$10,IF(Y708="TIPO II",'BASE LIQUIDACION REDEBAN 2025'!$B$11,IF(Y708="TIPO III",'BASE LIQUIDACION REDEBAN 2025'!$B$12,'BASE LIQUIDACION REDEBAN 2025'!$B$13))))</f>
        <v>196536.5258152</v>
      </c>
      <c r="AF708" s="87">
        <f t="shared" si="11"/>
        <v>275728.78077800001</v>
      </c>
      <c r="AG708" s="184"/>
      <c r="AH708" s="184"/>
    </row>
    <row r="709" spans="1:34" s="79" customFormat="1" ht="13.15">
      <c r="A709" s="154" t="s">
        <v>68</v>
      </c>
      <c r="B709" s="154" t="str">
        <f>VLOOKUP(A709,'CENTRO DE COSTOS'!A:D,4,FALSE)</f>
        <v>WILLIAM ASDRUBAL ROZO ROZO</v>
      </c>
      <c r="C709" s="154" t="str">
        <f>VLOOKUP(A709,'CENTRO DE COSTOS'!A:D,2,FALSE)</f>
        <v>0004-0004</v>
      </c>
      <c r="D709" s="154">
        <v>11001</v>
      </c>
      <c r="E709" s="154">
        <v>2611302</v>
      </c>
      <c r="F709" s="154">
        <v>34168</v>
      </c>
      <c r="G709" s="154" t="s">
        <v>2958</v>
      </c>
      <c r="H709" s="154" t="s">
        <v>470</v>
      </c>
      <c r="I709" s="154" t="s">
        <v>68</v>
      </c>
      <c r="J709" s="154" t="s">
        <v>5870</v>
      </c>
      <c r="K709" s="154" t="s">
        <v>159</v>
      </c>
      <c r="L709" s="154" t="s">
        <v>5871</v>
      </c>
      <c r="M709" s="155">
        <v>45888.431944444441</v>
      </c>
      <c r="N709" s="155">
        <v>45888.531944444447</v>
      </c>
      <c r="O709" s="154" t="s">
        <v>2961</v>
      </c>
      <c r="P709" s="154" t="s">
        <v>2962</v>
      </c>
      <c r="Q709" s="154" t="s">
        <v>3082</v>
      </c>
      <c r="R709" s="154" t="s">
        <v>2972</v>
      </c>
      <c r="S709" s="154" t="s">
        <v>2973</v>
      </c>
      <c r="T709" s="180"/>
      <c r="U709" s="154" t="s">
        <v>2965</v>
      </c>
      <c r="V709" s="154" t="s">
        <v>5872</v>
      </c>
      <c r="W709" s="154" t="s">
        <v>2967</v>
      </c>
      <c r="X709" s="154" t="s">
        <v>5873</v>
      </c>
      <c r="Y709" s="154" t="s">
        <v>25</v>
      </c>
      <c r="Z709" s="154" t="s">
        <v>166</v>
      </c>
      <c r="AA709" s="154" t="s">
        <v>2153</v>
      </c>
      <c r="AB709" s="154">
        <v>1</v>
      </c>
      <c r="AC709" s="154">
        <v>0</v>
      </c>
      <c r="AD709" s="87">
        <f>IF(W709="SOPORTE_TELEFÓNICO",'BASE LIQUIDACION REDEBAN 2025'!$B$19,IF(W709="ENVÍO",'BASE LIQUIDACION REDEBAN 2025'!$C$2,IF(Y709="TIPO I",'BASE LIQUIDACION REDEBAN 2025'!$C$2,IF(Y709="TIPO II",'BASE LIQUIDACION REDEBAN 2025'!$C$3,IF(Y709="TIPO III",'BASE LIQUIDACION REDEBAN 2025'!$C$4,IF(Y709="TIPO IV",'BASE LIQUIDACION REDEBAN 2025'!$C$5,IF(Z709="AEREO",'BASE LIQUIDACION REDEBAN 2025'!$B$6,'BASE LIQUIDACION REDEBAN 2025'!$C$5)))))))</f>
        <v>65960.072302</v>
      </c>
      <c r="AE709" s="87">
        <f>IF(OR(W709="SOPORTE_TELEFÓNICO",W709="ENVÍO"),0,IF(Y709="TIPO I",'BASE LIQUIDACION REDEBAN 2025'!$B$10,IF(Y709="TIPO II",'BASE LIQUIDACION REDEBAN 2025'!$B$11,IF(Y709="TIPO III",'BASE LIQUIDACION REDEBAN 2025'!$B$12,'BASE LIQUIDACION REDEBAN 2025'!$B$13))))</f>
        <v>75096.394270399993</v>
      </c>
      <c r="AF709" s="87">
        <f t="shared" si="11"/>
        <v>65960.072302</v>
      </c>
      <c r="AG709" s="184"/>
      <c r="AH709" s="184"/>
    </row>
    <row r="710" spans="1:34" s="79" customFormat="1" ht="13.15">
      <c r="A710" s="154" t="s">
        <v>76</v>
      </c>
      <c r="B710" s="154" t="str">
        <f>VLOOKUP(A710,'CENTRO DE COSTOS'!A:D,4,FALSE)</f>
        <v>DIEGO FERNANDO HENAO CARDONA</v>
      </c>
      <c r="C710" s="154" t="str">
        <f>VLOOKUP(A710,'CENTRO DE COSTOS'!A:D,2,FALSE)</f>
        <v>0004-0003</v>
      </c>
      <c r="D710" s="154">
        <v>76130</v>
      </c>
      <c r="E710" s="154">
        <v>2607716</v>
      </c>
      <c r="F710" s="154">
        <v>80939</v>
      </c>
      <c r="G710" s="154" t="s">
        <v>2958</v>
      </c>
      <c r="H710" s="154" t="s">
        <v>227</v>
      </c>
      <c r="I710" s="154" t="s">
        <v>1297</v>
      </c>
      <c r="J710" s="154" t="s">
        <v>1508</v>
      </c>
      <c r="K710" s="154" t="s">
        <v>159</v>
      </c>
      <c r="L710" s="154" t="s">
        <v>5874</v>
      </c>
      <c r="M710" s="155">
        <v>45886.657638888886</v>
      </c>
      <c r="N710" s="155">
        <v>45888.534722222219</v>
      </c>
      <c r="O710" s="154" t="s">
        <v>2961</v>
      </c>
      <c r="P710" s="154" t="s">
        <v>2962</v>
      </c>
      <c r="Q710" s="154" t="s">
        <v>2978</v>
      </c>
      <c r="R710" s="154" t="s">
        <v>2983</v>
      </c>
      <c r="S710" s="154" t="s">
        <v>2973</v>
      </c>
      <c r="T710" s="180"/>
      <c r="U710" s="154" t="s">
        <v>2965</v>
      </c>
      <c r="V710" s="154" t="s">
        <v>5875</v>
      </c>
      <c r="W710" s="154" t="s">
        <v>2967</v>
      </c>
      <c r="X710" s="154" t="s">
        <v>1511</v>
      </c>
      <c r="Y710" s="154" t="s">
        <v>28</v>
      </c>
      <c r="Z710" s="154" t="s">
        <v>166</v>
      </c>
      <c r="AA710" s="154" t="s">
        <v>233</v>
      </c>
      <c r="AB710" s="154">
        <v>1</v>
      </c>
      <c r="AC710" s="154">
        <v>0</v>
      </c>
      <c r="AD710" s="87">
        <f>IF(W710="SOPORTE_TELEFÓNICO",'BASE LIQUIDACION REDEBAN 2025'!$B$19,IF(W710="ENVÍO",'BASE LIQUIDACION REDEBAN 2025'!$C$2,IF(Y710="TIPO I",'BASE LIQUIDACION REDEBAN 2025'!$C$2,IF(Y710="TIPO II",'BASE LIQUIDACION REDEBAN 2025'!$C$3,IF(Y710="TIPO III",'BASE LIQUIDACION REDEBAN 2025'!$C$4,IF(Y710="TIPO IV",'BASE LIQUIDACION REDEBAN 2025'!$C$5,IF(Z710="AEREO",'BASE LIQUIDACION REDEBAN 2025'!$B$6,'BASE LIQUIDACION REDEBAN 2025'!$C$5)))))))</f>
        <v>144967.87232000002</v>
      </c>
      <c r="AE710" s="87">
        <f>IF(OR(W710="SOPORTE_TELEFÓNICO",W710="ENVÍO"),0,IF(Y710="TIPO I",'BASE LIQUIDACION REDEBAN 2025'!$B$10,IF(Y710="TIPO II",'BASE LIQUIDACION REDEBAN 2025'!$B$11,IF(Y710="TIPO III",'BASE LIQUIDACION REDEBAN 2025'!$B$12,'BASE LIQUIDACION REDEBAN 2025'!$B$13))))</f>
        <v>140395.6348884</v>
      </c>
      <c r="AF710" s="87">
        <f t="shared" si="11"/>
        <v>144967.87232000002</v>
      </c>
      <c r="AG710" s="184"/>
      <c r="AH710" s="184"/>
    </row>
    <row r="711" spans="1:34" s="79" customFormat="1" ht="13.15">
      <c r="A711" s="154" t="s">
        <v>93</v>
      </c>
      <c r="B711" s="154" t="str">
        <f>VLOOKUP(A711,'CENTRO DE COSTOS'!A:D,4,FALSE)</f>
        <v>DIEGO FERNANDO HENAO CARDONA</v>
      </c>
      <c r="C711" s="154" t="str">
        <f>VLOOKUP(A711,'CENTRO DE COSTOS'!A:D,2,FALSE)</f>
        <v>0004-0003</v>
      </c>
      <c r="D711" s="154">
        <v>52001</v>
      </c>
      <c r="E711" s="154">
        <v>2606724</v>
      </c>
      <c r="F711" s="154">
        <v>67598</v>
      </c>
      <c r="G711" s="154" t="s">
        <v>2958</v>
      </c>
      <c r="H711" s="154" t="s">
        <v>174</v>
      </c>
      <c r="I711" s="154" t="s">
        <v>93</v>
      </c>
      <c r="J711" s="154" t="s">
        <v>5876</v>
      </c>
      <c r="K711" s="154" t="s">
        <v>159</v>
      </c>
      <c r="L711" s="154" t="s">
        <v>5877</v>
      </c>
      <c r="M711" s="155">
        <v>45885.494444444441</v>
      </c>
      <c r="N711" s="155">
        <v>45888.538194444445</v>
      </c>
      <c r="O711" s="154" t="s">
        <v>2961</v>
      </c>
      <c r="P711" s="154" t="s">
        <v>2962</v>
      </c>
      <c r="Q711" s="154" t="s">
        <v>3082</v>
      </c>
      <c r="R711" s="154" t="s">
        <v>2972</v>
      </c>
      <c r="S711" s="154" t="s">
        <v>2973</v>
      </c>
      <c r="T711" s="180"/>
      <c r="U711" s="154" t="s">
        <v>2965</v>
      </c>
      <c r="V711" s="154" t="s">
        <v>5878</v>
      </c>
      <c r="W711" s="154" t="s">
        <v>2967</v>
      </c>
      <c r="X711" s="154" t="s">
        <v>5879</v>
      </c>
      <c r="Y711" s="154" t="s">
        <v>25</v>
      </c>
      <c r="Z711" s="154" t="s">
        <v>166</v>
      </c>
      <c r="AA711" s="154" t="s">
        <v>182</v>
      </c>
      <c r="AB711" s="154">
        <v>1</v>
      </c>
      <c r="AC711" s="154">
        <v>0</v>
      </c>
      <c r="AD711" s="87">
        <f>IF(W711="SOPORTE_TELEFÓNICO",'BASE LIQUIDACION REDEBAN 2025'!$B$19,IF(W711="ENVÍO",'BASE LIQUIDACION REDEBAN 2025'!$C$2,IF(Y711="TIPO I",'BASE LIQUIDACION REDEBAN 2025'!$C$2,IF(Y711="TIPO II",'BASE LIQUIDACION REDEBAN 2025'!$C$3,IF(Y711="TIPO III",'BASE LIQUIDACION REDEBAN 2025'!$C$4,IF(Y711="TIPO IV",'BASE LIQUIDACION REDEBAN 2025'!$C$5,IF(Z711="AEREO",'BASE LIQUIDACION REDEBAN 2025'!$B$6,'BASE LIQUIDACION REDEBAN 2025'!$C$5)))))))</f>
        <v>65960.072302</v>
      </c>
      <c r="AE711" s="87">
        <f>IF(OR(W711="SOPORTE_TELEFÓNICO",W711="ENVÍO"),0,IF(Y711="TIPO I",'BASE LIQUIDACION REDEBAN 2025'!$B$10,IF(Y711="TIPO II",'BASE LIQUIDACION REDEBAN 2025'!$B$11,IF(Y711="TIPO III",'BASE LIQUIDACION REDEBAN 2025'!$B$12,'BASE LIQUIDACION REDEBAN 2025'!$B$13))))</f>
        <v>75096.394270399993</v>
      </c>
      <c r="AF711" s="87">
        <f t="shared" si="11"/>
        <v>65960.072302</v>
      </c>
      <c r="AG711" s="184"/>
      <c r="AH711" s="184"/>
    </row>
    <row r="712" spans="1:34" s="79" customFormat="1" ht="13.15">
      <c r="A712" s="154" t="s">
        <v>76</v>
      </c>
      <c r="B712" s="154" t="str">
        <f>VLOOKUP(A712,'CENTRO DE COSTOS'!A:D,4,FALSE)</f>
        <v>DIEGO FERNANDO HENAO CARDONA</v>
      </c>
      <c r="C712" s="154" t="str">
        <f>VLOOKUP(A712,'CENTRO DE COSTOS'!A:D,2,FALSE)</f>
        <v>0004-0003</v>
      </c>
      <c r="D712" s="154">
        <v>76001</v>
      </c>
      <c r="E712" s="154">
        <v>2606594</v>
      </c>
      <c r="F712" s="154">
        <v>76411</v>
      </c>
      <c r="G712" s="154" t="s">
        <v>2958</v>
      </c>
      <c r="H712" s="154" t="s">
        <v>227</v>
      </c>
      <c r="I712" s="154" t="s">
        <v>76</v>
      </c>
      <c r="J712" s="154" t="s">
        <v>5880</v>
      </c>
      <c r="K712" s="154" t="s">
        <v>159</v>
      </c>
      <c r="L712" s="154" t="s">
        <v>5881</v>
      </c>
      <c r="M712" s="155">
        <v>45885.488194444442</v>
      </c>
      <c r="N712" s="155">
        <v>45888.540277777778</v>
      </c>
      <c r="O712" s="154" t="s">
        <v>2961</v>
      </c>
      <c r="P712" s="154" t="s">
        <v>2962</v>
      </c>
      <c r="Q712" s="154" t="s">
        <v>3076</v>
      </c>
      <c r="R712" s="154" t="s">
        <v>3076</v>
      </c>
      <c r="S712" s="154" t="s">
        <v>200</v>
      </c>
      <c r="T712" s="180"/>
      <c r="U712" s="154" t="s">
        <v>2965</v>
      </c>
      <c r="V712" s="154" t="s">
        <v>5882</v>
      </c>
      <c r="W712" s="154" t="s">
        <v>2967</v>
      </c>
      <c r="X712" s="154" t="s">
        <v>5883</v>
      </c>
      <c r="Y712" s="154" t="s">
        <v>25</v>
      </c>
      <c r="Z712" s="154" t="s">
        <v>166</v>
      </c>
      <c r="AA712" s="154" t="s">
        <v>525</v>
      </c>
      <c r="AB712" s="154">
        <v>1</v>
      </c>
      <c r="AC712" s="154">
        <v>0</v>
      </c>
      <c r="AD712" s="87">
        <f>IF(W712="SOPORTE_TELEFÓNICO",'BASE LIQUIDACION REDEBAN 2025'!$B$19,IF(W712="ENVÍO",'BASE LIQUIDACION REDEBAN 2025'!$C$2,IF(Y712="TIPO I",'BASE LIQUIDACION REDEBAN 2025'!$C$2,IF(Y712="TIPO II",'BASE LIQUIDACION REDEBAN 2025'!$C$3,IF(Y712="TIPO III",'BASE LIQUIDACION REDEBAN 2025'!$C$4,IF(Y712="TIPO IV",'BASE LIQUIDACION REDEBAN 2025'!$C$5,IF(Z712="AEREO",'BASE LIQUIDACION REDEBAN 2025'!$B$6,'BASE LIQUIDACION REDEBAN 2025'!$C$5)))))))</f>
        <v>65960.072302</v>
      </c>
      <c r="AE712" s="87">
        <f>IF(OR(W712="SOPORTE_TELEFÓNICO",W712="ENVÍO"),0,IF(Y712="TIPO I",'BASE LIQUIDACION REDEBAN 2025'!$B$10,IF(Y712="TIPO II",'BASE LIQUIDACION REDEBAN 2025'!$B$11,IF(Y712="TIPO III",'BASE LIQUIDACION REDEBAN 2025'!$B$12,'BASE LIQUIDACION REDEBAN 2025'!$B$13))))</f>
        <v>75096.394270399993</v>
      </c>
      <c r="AF712" s="87">
        <f t="shared" si="11"/>
        <v>65960.072302</v>
      </c>
      <c r="AG712" s="184"/>
      <c r="AH712" s="184"/>
    </row>
    <row r="713" spans="1:34" s="79" customFormat="1" ht="13.15">
      <c r="A713" s="154" t="s">
        <v>96</v>
      </c>
      <c r="B713" s="154" t="str">
        <f>VLOOKUP(A713,'CENTRO DE COSTOS'!A:D,4,FALSE)</f>
        <v>JOSE MAURICIO HERNANDEZ ROJAS</v>
      </c>
      <c r="C713" s="154" t="str">
        <f>VLOOKUP(A713,'CENTRO DE COSTOS'!A:D,2,FALSE)</f>
        <v>0004-0001</v>
      </c>
      <c r="D713" s="154">
        <v>47189</v>
      </c>
      <c r="E713" s="154">
        <v>2609524</v>
      </c>
      <c r="F713" s="154">
        <v>65053</v>
      </c>
      <c r="G713" s="154" t="s">
        <v>2958</v>
      </c>
      <c r="H713" s="154" t="s">
        <v>1896</v>
      </c>
      <c r="I713" s="154" t="s">
        <v>3902</v>
      </c>
      <c r="J713" s="154" t="s">
        <v>5884</v>
      </c>
      <c r="K713" s="154" t="s">
        <v>159</v>
      </c>
      <c r="L713" s="154" t="s">
        <v>5885</v>
      </c>
      <c r="M713" s="155">
        <v>45888.336111111108</v>
      </c>
      <c r="N713" s="155">
        <v>45888.542361111111</v>
      </c>
      <c r="O713" s="154" t="s">
        <v>2961</v>
      </c>
      <c r="P713" s="154" t="s">
        <v>2962</v>
      </c>
      <c r="Q713" s="154" t="s">
        <v>2978</v>
      </c>
      <c r="R713" s="154" t="s">
        <v>2983</v>
      </c>
      <c r="S713" s="154" t="s">
        <v>2973</v>
      </c>
      <c r="T713" s="180"/>
      <c r="U713" s="154" t="s">
        <v>2965</v>
      </c>
      <c r="V713" s="154" t="s">
        <v>5886</v>
      </c>
      <c r="W713" s="154" t="s">
        <v>2967</v>
      </c>
      <c r="X713" s="154" t="s">
        <v>5887</v>
      </c>
      <c r="Y713" s="154" t="s">
        <v>28</v>
      </c>
      <c r="Z713" s="154" t="s">
        <v>166</v>
      </c>
      <c r="AA713" s="154" t="s">
        <v>1737</v>
      </c>
      <c r="AB713" s="154">
        <v>1</v>
      </c>
      <c r="AC713" s="154">
        <v>0</v>
      </c>
      <c r="AD713" s="87">
        <f>IF(W713="SOPORTE_TELEFÓNICO",'BASE LIQUIDACION REDEBAN 2025'!$B$19,IF(W713="ENVÍO",'BASE LIQUIDACION REDEBAN 2025'!$C$2,IF(Y713="TIPO I",'BASE LIQUIDACION REDEBAN 2025'!$C$2,IF(Y713="TIPO II",'BASE LIQUIDACION REDEBAN 2025'!$C$3,IF(Y713="TIPO III",'BASE LIQUIDACION REDEBAN 2025'!$C$4,IF(Y713="TIPO IV",'BASE LIQUIDACION REDEBAN 2025'!$C$5,IF(Z713="AEREO",'BASE LIQUIDACION REDEBAN 2025'!$B$6,'BASE LIQUIDACION REDEBAN 2025'!$C$5)))))))</f>
        <v>144967.87232000002</v>
      </c>
      <c r="AE713" s="87">
        <f>IF(OR(W713="SOPORTE_TELEFÓNICO",W713="ENVÍO"),0,IF(Y713="TIPO I",'BASE LIQUIDACION REDEBAN 2025'!$B$10,IF(Y713="TIPO II",'BASE LIQUIDACION REDEBAN 2025'!$B$11,IF(Y713="TIPO III",'BASE LIQUIDACION REDEBAN 2025'!$B$12,'BASE LIQUIDACION REDEBAN 2025'!$B$13))))</f>
        <v>140395.6348884</v>
      </c>
      <c r="AF713" s="87">
        <f t="shared" si="11"/>
        <v>144967.87232000002</v>
      </c>
      <c r="AG713" s="184"/>
      <c r="AH713" s="184"/>
    </row>
    <row r="714" spans="1:34" s="79" customFormat="1" ht="13.15">
      <c r="A714" s="154" t="s">
        <v>87</v>
      </c>
      <c r="B714" s="154" t="str">
        <f>VLOOKUP(A714,'CENTRO DE COSTOS'!A:D,4,FALSE)</f>
        <v>DIEGO FERNANDO HENAO CARDONA</v>
      </c>
      <c r="C714" s="154" t="str">
        <f>VLOOKUP(A714,'CENTRO DE COSTOS'!A:D,2,FALSE)</f>
        <v>0004-0002</v>
      </c>
      <c r="D714" s="154">
        <v>17614</v>
      </c>
      <c r="E714" s="154">
        <v>2603594</v>
      </c>
      <c r="F714" s="154">
        <v>58253</v>
      </c>
      <c r="G714" s="154" t="s">
        <v>2958</v>
      </c>
      <c r="H714" s="154" t="s">
        <v>477</v>
      </c>
      <c r="I714" s="154" t="s">
        <v>1590</v>
      </c>
      <c r="J714" s="154" t="s">
        <v>5888</v>
      </c>
      <c r="K714" s="154" t="s">
        <v>159</v>
      </c>
      <c r="L714" s="154" t="s">
        <v>5889</v>
      </c>
      <c r="M714" s="155">
        <v>45884.489583333336</v>
      </c>
      <c r="N714" s="155">
        <v>45888.545138888891</v>
      </c>
      <c r="O714" s="154" t="s">
        <v>2961</v>
      </c>
      <c r="P714" s="154" t="s">
        <v>2962</v>
      </c>
      <c r="Q714" s="154" t="s">
        <v>3055</v>
      </c>
      <c r="R714" s="154" t="s">
        <v>3056</v>
      </c>
      <c r="S714" s="154" t="s">
        <v>200</v>
      </c>
      <c r="T714" s="180"/>
      <c r="U714" s="154" t="s">
        <v>2965</v>
      </c>
      <c r="V714" s="154" t="s">
        <v>5890</v>
      </c>
      <c r="W714" s="154" t="s">
        <v>2967</v>
      </c>
      <c r="X714" s="154" t="s">
        <v>5891</v>
      </c>
      <c r="Y714" s="154" t="s">
        <v>28</v>
      </c>
      <c r="Z714" s="154" t="s">
        <v>166</v>
      </c>
      <c r="AA714" s="154" t="s">
        <v>544</v>
      </c>
      <c r="AB714" s="154">
        <v>1</v>
      </c>
      <c r="AC714" s="154">
        <v>0</v>
      </c>
      <c r="AD714" s="87">
        <f>IF(W714="SOPORTE_TELEFÓNICO",'BASE LIQUIDACION REDEBAN 2025'!$B$19,IF(W714="ENVÍO",'BASE LIQUIDACION REDEBAN 2025'!$C$2,IF(Y714="TIPO I",'BASE LIQUIDACION REDEBAN 2025'!$C$2,IF(Y714="TIPO II",'BASE LIQUIDACION REDEBAN 2025'!$C$3,IF(Y714="TIPO III",'BASE LIQUIDACION REDEBAN 2025'!$C$4,IF(Y714="TIPO IV",'BASE LIQUIDACION REDEBAN 2025'!$C$5,IF(Z714="AEREO",'BASE LIQUIDACION REDEBAN 2025'!$B$6,'BASE LIQUIDACION REDEBAN 2025'!$C$5)))))))</f>
        <v>144967.87232000002</v>
      </c>
      <c r="AE714" s="87">
        <f>IF(OR(W714="SOPORTE_TELEFÓNICO",W714="ENVÍO"),0,IF(Y714="TIPO I",'BASE LIQUIDACION REDEBAN 2025'!$B$10,IF(Y714="TIPO II",'BASE LIQUIDACION REDEBAN 2025'!$B$11,IF(Y714="TIPO III",'BASE LIQUIDACION REDEBAN 2025'!$B$12,'BASE LIQUIDACION REDEBAN 2025'!$B$13))))</f>
        <v>140395.6348884</v>
      </c>
      <c r="AF714" s="87">
        <f t="shared" si="11"/>
        <v>144967.87232000002</v>
      </c>
      <c r="AG714" s="184"/>
      <c r="AH714" s="184"/>
    </row>
    <row r="715" spans="1:34" s="79" customFormat="1" ht="13.15">
      <c r="A715" s="154" t="s">
        <v>68</v>
      </c>
      <c r="B715" s="154" t="str">
        <f>VLOOKUP(A715,'CENTRO DE COSTOS'!A:D,4,FALSE)</f>
        <v>WILLIAM ASDRUBAL ROZO ROZO</v>
      </c>
      <c r="C715" s="154" t="str">
        <f>VLOOKUP(A715,'CENTRO DE COSTOS'!A:D,2,FALSE)</f>
        <v>0004-0004</v>
      </c>
      <c r="D715" s="154">
        <v>25843</v>
      </c>
      <c r="E715" s="154">
        <v>2610893</v>
      </c>
      <c r="F715" s="154">
        <v>52226</v>
      </c>
      <c r="G715" s="154" t="s">
        <v>2958</v>
      </c>
      <c r="H715" s="154" t="s">
        <v>470</v>
      </c>
      <c r="I715" s="154" t="s">
        <v>1037</v>
      </c>
      <c r="J715" s="154" t="s">
        <v>5132</v>
      </c>
      <c r="K715" s="154" t="s">
        <v>159</v>
      </c>
      <c r="L715" s="154" t="s">
        <v>5892</v>
      </c>
      <c r="M715" s="155">
        <v>45888.420138888891</v>
      </c>
      <c r="N715" s="155">
        <v>45888.559027777781</v>
      </c>
      <c r="O715" s="154" t="s">
        <v>2961</v>
      </c>
      <c r="P715" s="154" t="s">
        <v>2962</v>
      </c>
      <c r="Q715" s="154" t="s">
        <v>3099</v>
      </c>
      <c r="R715" s="154" t="s">
        <v>3100</v>
      </c>
      <c r="S715" s="154" t="s">
        <v>2973</v>
      </c>
      <c r="T715" s="180"/>
      <c r="U715" s="154" t="s">
        <v>2965</v>
      </c>
      <c r="V715" s="154" t="s">
        <v>5893</v>
      </c>
      <c r="W715" s="154" t="s">
        <v>2967</v>
      </c>
      <c r="X715" s="154" t="s">
        <v>5135</v>
      </c>
      <c r="Y715" s="154" t="s">
        <v>28</v>
      </c>
      <c r="Z715" s="154" t="s">
        <v>166</v>
      </c>
      <c r="AA715" s="154" t="s">
        <v>538</v>
      </c>
      <c r="AB715" s="154">
        <v>1</v>
      </c>
      <c r="AC715" s="154">
        <v>0</v>
      </c>
      <c r="AD715" s="87">
        <f>IF(W715="SOPORTE_TELEFÓNICO",'BASE LIQUIDACION REDEBAN 2025'!$B$19,IF(W715="ENVÍO",'BASE LIQUIDACION REDEBAN 2025'!$C$2,IF(Y715="TIPO I",'BASE LIQUIDACION REDEBAN 2025'!$C$2,IF(Y715="TIPO II",'BASE LIQUIDACION REDEBAN 2025'!$C$3,IF(Y715="TIPO III",'BASE LIQUIDACION REDEBAN 2025'!$C$4,IF(Y715="TIPO IV",'BASE LIQUIDACION REDEBAN 2025'!$C$5,IF(Z715="AEREO",'BASE LIQUIDACION REDEBAN 2025'!$B$6,'BASE LIQUIDACION REDEBAN 2025'!$C$5)))))))</f>
        <v>144967.87232000002</v>
      </c>
      <c r="AE715" s="87">
        <f>IF(OR(W715="SOPORTE_TELEFÓNICO",W715="ENVÍO"),0,IF(Y715="TIPO I",'BASE LIQUIDACION REDEBAN 2025'!$B$10,IF(Y715="TIPO II",'BASE LIQUIDACION REDEBAN 2025'!$B$11,IF(Y715="TIPO III",'BASE LIQUIDACION REDEBAN 2025'!$B$12,'BASE LIQUIDACION REDEBAN 2025'!$B$13))))</f>
        <v>140395.6348884</v>
      </c>
      <c r="AF715" s="87">
        <f t="shared" si="11"/>
        <v>144967.87232000002</v>
      </c>
      <c r="AG715" s="184"/>
      <c r="AH715" s="184"/>
    </row>
    <row r="716" spans="1:34" s="79" customFormat="1" ht="13.15">
      <c r="A716" s="154" t="s">
        <v>90</v>
      </c>
      <c r="B716" s="154" t="str">
        <f>VLOOKUP(A716,'CENTRO DE COSTOS'!A:D,4,FALSE)</f>
        <v>JUAN SEBASTIÁN RÍOS CASTRILLÓN</v>
      </c>
      <c r="C716" s="154" t="str">
        <f>VLOOKUP(A716,'CENTRO DE COSTOS'!A:D,2,FALSE)</f>
        <v>0004-0005</v>
      </c>
      <c r="D716" s="154">
        <v>5001</v>
      </c>
      <c r="E716" s="154">
        <v>2608454</v>
      </c>
      <c r="F716" s="154">
        <v>76057</v>
      </c>
      <c r="G716" s="154" t="s">
        <v>2958</v>
      </c>
      <c r="H716" s="154" t="s">
        <v>197</v>
      </c>
      <c r="I716" s="154" t="s">
        <v>90</v>
      </c>
      <c r="J716" s="154" t="s">
        <v>5894</v>
      </c>
      <c r="K716" s="154" t="s">
        <v>159</v>
      </c>
      <c r="L716" s="154" t="s">
        <v>5895</v>
      </c>
      <c r="M716" s="155">
        <v>45887.494444444441</v>
      </c>
      <c r="N716" s="155">
        <v>45888.561111111114</v>
      </c>
      <c r="O716" s="154" t="s">
        <v>2961</v>
      </c>
      <c r="P716" s="154" t="s">
        <v>2962</v>
      </c>
      <c r="Q716" s="154" t="s">
        <v>3006</v>
      </c>
      <c r="R716" s="154" t="s">
        <v>2972</v>
      </c>
      <c r="S716" s="154" t="s">
        <v>200</v>
      </c>
      <c r="T716" s="180"/>
      <c r="U716" s="154" t="s">
        <v>2965</v>
      </c>
      <c r="V716" s="154" t="s">
        <v>5896</v>
      </c>
      <c r="W716" s="154" t="s">
        <v>2967</v>
      </c>
      <c r="X716" s="154" t="s">
        <v>5897</v>
      </c>
      <c r="Y716" s="154" t="s">
        <v>25</v>
      </c>
      <c r="Z716" s="154" t="s">
        <v>166</v>
      </c>
      <c r="AA716" s="154" t="s">
        <v>689</v>
      </c>
      <c r="AB716" s="154">
        <v>1</v>
      </c>
      <c r="AC716" s="154">
        <v>0</v>
      </c>
      <c r="AD716" s="87">
        <f>IF(W716="SOPORTE_TELEFÓNICO",'BASE LIQUIDACION REDEBAN 2025'!$B$19,IF(W716="ENVÍO",'BASE LIQUIDACION REDEBAN 2025'!$C$2,IF(Y716="TIPO I",'BASE LIQUIDACION REDEBAN 2025'!$C$2,IF(Y716="TIPO II",'BASE LIQUIDACION REDEBAN 2025'!$C$3,IF(Y716="TIPO III",'BASE LIQUIDACION REDEBAN 2025'!$C$4,IF(Y716="TIPO IV",'BASE LIQUIDACION REDEBAN 2025'!$C$5,IF(Z716="AEREO",'BASE LIQUIDACION REDEBAN 2025'!$B$6,'BASE LIQUIDACION REDEBAN 2025'!$C$5)))))))</f>
        <v>65960.072302</v>
      </c>
      <c r="AE716" s="87">
        <f>IF(OR(W716="SOPORTE_TELEFÓNICO",W716="ENVÍO"),0,IF(Y716="TIPO I",'BASE LIQUIDACION REDEBAN 2025'!$B$10,IF(Y716="TIPO II",'BASE LIQUIDACION REDEBAN 2025'!$B$11,IF(Y716="TIPO III",'BASE LIQUIDACION REDEBAN 2025'!$B$12,'BASE LIQUIDACION REDEBAN 2025'!$B$13))))</f>
        <v>75096.394270399993</v>
      </c>
      <c r="AF716" s="87">
        <f t="shared" si="11"/>
        <v>65960.072302</v>
      </c>
      <c r="AG716" s="184"/>
      <c r="AH716" s="184"/>
    </row>
    <row r="717" spans="1:34" s="79" customFormat="1" ht="13.15">
      <c r="A717" s="154" t="s">
        <v>90</v>
      </c>
      <c r="B717" s="154" t="str">
        <f>VLOOKUP(A717,'CENTRO DE COSTOS'!A:D,4,FALSE)</f>
        <v>JUAN SEBASTIÁN RÍOS CASTRILLÓN</v>
      </c>
      <c r="C717" s="154" t="str">
        <f>VLOOKUP(A717,'CENTRO DE COSTOS'!A:D,2,FALSE)</f>
        <v>0004-0005</v>
      </c>
      <c r="D717" s="154">
        <v>5088</v>
      </c>
      <c r="E717" s="154">
        <v>2606798</v>
      </c>
      <c r="F717" s="154">
        <v>75823</v>
      </c>
      <c r="G717" s="154" t="s">
        <v>2958</v>
      </c>
      <c r="H717" s="154" t="s">
        <v>197</v>
      </c>
      <c r="I717" s="154" t="s">
        <v>211</v>
      </c>
      <c r="J717" s="154" t="s">
        <v>5898</v>
      </c>
      <c r="K717" s="154" t="s">
        <v>159</v>
      </c>
      <c r="L717" s="154" t="s">
        <v>5899</v>
      </c>
      <c r="M717" s="155">
        <v>45885.668055555558</v>
      </c>
      <c r="N717" s="155">
        <v>45888.563888888886</v>
      </c>
      <c r="O717" s="154" t="s">
        <v>2961</v>
      </c>
      <c r="P717" s="154" t="s">
        <v>2962</v>
      </c>
      <c r="Q717" s="154" t="s">
        <v>3183</v>
      </c>
      <c r="R717" s="154" t="s">
        <v>3376</v>
      </c>
      <c r="S717" s="154" t="s">
        <v>200</v>
      </c>
      <c r="T717" s="180"/>
      <c r="U717" s="154" t="s">
        <v>2965</v>
      </c>
      <c r="V717" s="154" t="s">
        <v>5900</v>
      </c>
      <c r="W717" s="154" t="s">
        <v>2967</v>
      </c>
      <c r="X717" s="154" t="s">
        <v>5901</v>
      </c>
      <c r="Y717" s="154" t="s">
        <v>25</v>
      </c>
      <c r="Z717" s="154" t="s">
        <v>166</v>
      </c>
      <c r="AA717" s="154" t="s">
        <v>368</v>
      </c>
      <c r="AB717" s="154">
        <v>1</v>
      </c>
      <c r="AC717" s="154">
        <v>0</v>
      </c>
      <c r="AD717" s="87">
        <f>IF(W717="SOPORTE_TELEFÓNICO",'BASE LIQUIDACION REDEBAN 2025'!$B$19,IF(W717="ENVÍO",'BASE LIQUIDACION REDEBAN 2025'!$C$2,IF(Y717="TIPO I",'BASE LIQUIDACION REDEBAN 2025'!$C$2,IF(Y717="TIPO II",'BASE LIQUIDACION REDEBAN 2025'!$C$3,IF(Y717="TIPO III",'BASE LIQUIDACION REDEBAN 2025'!$C$4,IF(Y717="TIPO IV",'BASE LIQUIDACION REDEBAN 2025'!$C$5,IF(Z717="AEREO",'BASE LIQUIDACION REDEBAN 2025'!$B$6,'BASE LIQUIDACION REDEBAN 2025'!$C$5)))))))</f>
        <v>65960.072302</v>
      </c>
      <c r="AE717" s="87">
        <f>IF(OR(W717="SOPORTE_TELEFÓNICO",W717="ENVÍO"),0,IF(Y717="TIPO I",'BASE LIQUIDACION REDEBAN 2025'!$B$10,IF(Y717="TIPO II",'BASE LIQUIDACION REDEBAN 2025'!$B$11,IF(Y717="TIPO III",'BASE LIQUIDACION REDEBAN 2025'!$B$12,'BASE LIQUIDACION REDEBAN 2025'!$B$13))))</f>
        <v>75096.394270399993</v>
      </c>
      <c r="AF717" s="87">
        <f t="shared" si="11"/>
        <v>65960.072302</v>
      </c>
      <c r="AG717" s="184"/>
      <c r="AH717" s="184"/>
    </row>
    <row r="718" spans="1:34" s="79" customFormat="1" ht="13.15">
      <c r="A718" s="154" t="s">
        <v>90</v>
      </c>
      <c r="B718" s="154" t="str">
        <f>VLOOKUP(A718,'CENTRO DE COSTOS'!A:D,4,FALSE)</f>
        <v>JUAN SEBASTIÁN RÍOS CASTRILLÓN</v>
      </c>
      <c r="C718" s="154" t="str">
        <f>VLOOKUP(A718,'CENTRO DE COSTOS'!A:D,2,FALSE)</f>
        <v>0004-0005</v>
      </c>
      <c r="D718" s="154">
        <v>5001</v>
      </c>
      <c r="E718" s="154">
        <v>2606841</v>
      </c>
      <c r="F718" s="154">
        <v>51350</v>
      </c>
      <c r="G718" s="154" t="s">
        <v>2958</v>
      </c>
      <c r="H718" s="154" t="s">
        <v>197</v>
      </c>
      <c r="I718" s="154" t="s">
        <v>90</v>
      </c>
      <c r="J718" s="154" t="s">
        <v>5902</v>
      </c>
      <c r="K718" s="154" t="s">
        <v>159</v>
      </c>
      <c r="L718" s="154" t="s">
        <v>5903</v>
      </c>
      <c r="M718" s="155">
        <v>45885.565972222219</v>
      </c>
      <c r="N718" s="155">
        <v>45888.566666666666</v>
      </c>
      <c r="O718" s="154" t="s">
        <v>2961</v>
      </c>
      <c r="P718" s="154" t="s">
        <v>2988</v>
      </c>
      <c r="Q718" s="154" t="s">
        <v>2963</v>
      </c>
      <c r="R718" s="154" t="s">
        <v>3326</v>
      </c>
      <c r="S718" s="154" t="s">
        <v>220</v>
      </c>
      <c r="T718" s="180"/>
      <c r="U718" s="154" t="s">
        <v>2965</v>
      </c>
      <c r="V718" s="154" t="s">
        <v>5904</v>
      </c>
      <c r="W718" s="154" t="s">
        <v>2967</v>
      </c>
      <c r="X718" s="154" t="s">
        <v>5905</v>
      </c>
      <c r="Y718" s="154" t="s">
        <v>25</v>
      </c>
      <c r="Z718" s="154" t="s">
        <v>166</v>
      </c>
      <c r="AA718" s="154" t="s">
        <v>488</v>
      </c>
      <c r="AB718" s="154">
        <v>1</v>
      </c>
      <c r="AC718" s="154">
        <v>0</v>
      </c>
      <c r="AD718" s="87">
        <f>IF(W718="SOPORTE_TELEFÓNICO",'BASE LIQUIDACION REDEBAN 2025'!$B$19,IF(W718="ENVÍO",'BASE LIQUIDACION REDEBAN 2025'!$C$2,IF(Y718="TIPO I",'BASE LIQUIDACION REDEBAN 2025'!$C$2,IF(Y718="TIPO II",'BASE LIQUIDACION REDEBAN 2025'!$C$3,IF(Y718="TIPO III",'BASE LIQUIDACION REDEBAN 2025'!$C$4,IF(Y718="TIPO IV",'BASE LIQUIDACION REDEBAN 2025'!$C$5,IF(Z718="AEREO",'BASE LIQUIDACION REDEBAN 2025'!$B$6,'BASE LIQUIDACION REDEBAN 2025'!$C$5)))))))</f>
        <v>65960.072302</v>
      </c>
      <c r="AE718" s="87">
        <f>IF(OR(W718="SOPORTE_TELEFÓNICO",W718="ENVÍO"),0,IF(Y718="TIPO I",'BASE LIQUIDACION REDEBAN 2025'!$B$10,IF(Y718="TIPO II",'BASE LIQUIDACION REDEBAN 2025'!$B$11,IF(Y718="TIPO III",'BASE LIQUIDACION REDEBAN 2025'!$B$12,'BASE LIQUIDACION REDEBAN 2025'!$B$13))))</f>
        <v>75096.394270399993</v>
      </c>
      <c r="AF718" s="87">
        <f t="shared" si="11"/>
        <v>65960.072302</v>
      </c>
      <c r="AG718" s="184"/>
      <c r="AH718" s="184"/>
    </row>
    <row r="719" spans="1:34" s="79" customFormat="1" ht="13.15">
      <c r="A719" s="154" t="s">
        <v>98</v>
      </c>
      <c r="B719" s="154" t="str">
        <f>VLOOKUP(A719,'CENTRO DE COSTOS'!A:D,4,FALSE)</f>
        <v>MIGUEL JULIÁN HERNÁNDEZ GUARÍN</v>
      </c>
      <c r="C719" s="154" t="str">
        <f>VLOOKUP(A719,'CENTRO DE COSTOS'!A:D,2,FALSE)</f>
        <v>0004-0008</v>
      </c>
      <c r="D719" s="154">
        <v>15238</v>
      </c>
      <c r="E719" s="154">
        <v>2606694</v>
      </c>
      <c r="F719" s="154">
        <v>75974</v>
      </c>
      <c r="G719" s="154" t="s">
        <v>2958</v>
      </c>
      <c r="H719" s="154" t="s">
        <v>241</v>
      </c>
      <c r="I719" s="154" t="s">
        <v>618</v>
      </c>
      <c r="J719" s="154" t="s">
        <v>5906</v>
      </c>
      <c r="K719" s="154" t="s">
        <v>159</v>
      </c>
      <c r="L719" s="154" t="s">
        <v>5907</v>
      </c>
      <c r="M719" s="155">
        <v>45885.611805555556</v>
      </c>
      <c r="N719" s="155">
        <v>45888.575694444444</v>
      </c>
      <c r="O719" s="154" t="s">
        <v>2961</v>
      </c>
      <c r="P719" s="154" t="s">
        <v>2962</v>
      </c>
      <c r="Q719" s="154" t="s">
        <v>3183</v>
      </c>
      <c r="R719" s="154" t="s">
        <v>2972</v>
      </c>
      <c r="S719" s="154" t="s">
        <v>200</v>
      </c>
      <c r="T719" s="180"/>
      <c r="U719" s="154" t="s">
        <v>2965</v>
      </c>
      <c r="V719" s="154" t="s">
        <v>5908</v>
      </c>
      <c r="W719" s="154" t="s">
        <v>2967</v>
      </c>
      <c r="X719" s="154" t="s">
        <v>5909</v>
      </c>
      <c r="Y719" s="154" t="s">
        <v>28</v>
      </c>
      <c r="Z719" s="154" t="s">
        <v>166</v>
      </c>
      <c r="AA719" s="154" t="s">
        <v>376</v>
      </c>
      <c r="AB719" s="154">
        <v>1</v>
      </c>
      <c r="AC719" s="154">
        <v>0</v>
      </c>
      <c r="AD719" s="87">
        <f>IF(W719="SOPORTE_TELEFÓNICO",'BASE LIQUIDACION REDEBAN 2025'!$B$19,IF(W719="ENVÍO",'BASE LIQUIDACION REDEBAN 2025'!$C$2,IF(Y719="TIPO I",'BASE LIQUIDACION REDEBAN 2025'!$C$2,IF(Y719="TIPO II",'BASE LIQUIDACION REDEBAN 2025'!$C$3,IF(Y719="TIPO III",'BASE LIQUIDACION REDEBAN 2025'!$C$4,IF(Y719="TIPO IV",'BASE LIQUIDACION REDEBAN 2025'!$C$5,IF(Z719="AEREO",'BASE LIQUIDACION REDEBAN 2025'!$B$6,'BASE LIQUIDACION REDEBAN 2025'!$C$5)))))))</f>
        <v>144967.87232000002</v>
      </c>
      <c r="AE719" s="87">
        <f>IF(OR(W719="SOPORTE_TELEFÓNICO",W719="ENVÍO"),0,IF(Y719="TIPO I",'BASE LIQUIDACION REDEBAN 2025'!$B$10,IF(Y719="TIPO II",'BASE LIQUIDACION REDEBAN 2025'!$B$11,IF(Y719="TIPO III",'BASE LIQUIDACION REDEBAN 2025'!$B$12,'BASE LIQUIDACION REDEBAN 2025'!$B$13))))</f>
        <v>140395.6348884</v>
      </c>
      <c r="AF719" s="87">
        <f t="shared" si="11"/>
        <v>144967.87232000002</v>
      </c>
      <c r="AG719" s="184"/>
      <c r="AH719" s="184"/>
    </row>
    <row r="720" spans="1:34" s="79" customFormat="1" ht="13.15">
      <c r="A720" s="154" t="s">
        <v>91</v>
      </c>
      <c r="B720" s="154" t="str">
        <f>VLOOKUP(A720,'CENTRO DE COSTOS'!A:D,4,FALSE)</f>
        <v>JOSE MAURICIO HERNANDEZ ROJAS</v>
      </c>
      <c r="C720" s="154" t="str">
        <f>VLOOKUP(A720,'CENTRO DE COSTOS'!A:D,2,FALSE)</f>
        <v>0004-0001</v>
      </c>
      <c r="D720" s="154">
        <v>23670</v>
      </c>
      <c r="E720" s="154">
        <v>2605910</v>
      </c>
      <c r="F720" s="154">
        <v>80397</v>
      </c>
      <c r="G720" s="154" t="s">
        <v>2958</v>
      </c>
      <c r="H720" s="154" t="s">
        <v>421</v>
      </c>
      <c r="I720" s="154" t="s">
        <v>3438</v>
      </c>
      <c r="J720" s="154" t="s">
        <v>5910</v>
      </c>
      <c r="K720" s="154" t="s">
        <v>159</v>
      </c>
      <c r="L720" s="154" t="s">
        <v>5911</v>
      </c>
      <c r="M720" s="155">
        <v>45884.745833333334</v>
      </c>
      <c r="N720" s="155">
        <v>45888.577777777777</v>
      </c>
      <c r="O720" s="154" t="s">
        <v>2961</v>
      </c>
      <c r="P720" s="154" t="s">
        <v>2962</v>
      </c>
      <c r="Q720" s="154" t="s">
        <v>3099</v>
      </c>
      <c r="R720" s="154" t="s">
        <v>3435</v>
      </c>
      <c r="S720" s="154" t="s">
        <v>2973</v>
      </c>
      <c r="T720" s="180"/>
      <c r="U720" s="154" t="s">
        <v>2965</v>
      </c>
      <c r="V720" s="154" t="s">
        <v>5912</v>
      </c>
      <c r="W720" s="154" t="s">
        <v>2967</v>
      </c>
      <c r="X720" s="154" t="s">
        <v>5913</v>
      </c>
      <c r="Y720" s="154" t="s">
        <v>28</v>
      </c>
      <c r="Z720" s="154" t="s">
        <v>166</v>
      </c>
      <c r="AA720" s="154" t="s">
        <v>419</v>
      </c>
      <c r="AB720" s="154">
        <v>1</v>
      </c>
      <c r="AC720" s="154">
        <v>0</v>
      </c>
      <c r="AD720" s="87">
        <f>IF(W720="SOPORTE_TELEFÓNICO",'BASE LIQUIDACION REDEBAN 2025'!$B$19,IF(W720="ENVÍO",'BASE LIQUIDACION REDEBAN 2025'!$C$2,IF(Y720="TIPO I",'BASE LIQUIDACION REDEBAN 2025'!$C$2,IF(Y720="TIPO II",'BASE LIQUIDACION REDEBAN 2025'!$C$3,IF(Y720="TIPO III",'BASE LIQUIDACION REDEBAN 2025'!$C$4,IF(Y720="TIPO IV",'BASE LIQUIDACION REDEBAN 2025'!$C$5,IF(Z720="AEREO",'BASE LIQUIDACION REDEBAN 2025'!$B$6,'BASE LIQUIDACION REDEBAN 2025'!$C$5)))))))</f>
        <v>144967.87232000002</v>
      </c>
      <c r="AE720" s="87">
        <f>IF(OR(W720="SOPORTE_TELEFÓNICO",W720="ENVÍO"),0,IF(Y720="TIPO I",'BASE LIQUIDACION REDEBAN 2025'!$B$10,IF(Y720="TIPO II",'BASE LIQUIDACION REDEBAN 2025'!$B$11,IF(Y720="TIPO III",'BASE LIQUIDACION REDEBAN 2025'!$B$12,'BASE LIQUIDACION REDEBAN 2025'!$B$13))))</f>
        <v>140395.6348884</v>
      </c>
      <c r="AF720" s="87">
        <f t="shared" si="11"/>
        <v>144967.87232000002</v>
      </c>
      <c r="AG720" s="184"/>
      <c r="AH720" s="184"/>
    </row>
    <row r="721" spans="1:34" s="79" customFormat="1" ht="13.15">
      <c r="A721" s="154" t="s">
        <v>98</v>
      </c>
      <c r="B721" s="154" t="str">
        <f>VLOOKUP(A721,'CENTRO DE COSTOS'!A:D,4,FALSE)</f>
        <v>MIGUEL JULIÁN HERNÁNDEZ GUARÍN</v>
      </c>
      <c r="C721" s="154" t="str">
        <f>VLOOKUP(A721,'CENTRO DE COSTOS'!A:D,2,FALSE)</f>
        <v>0004-0008</v>
      </c>
      <c r="D721" s="154">
        <v>15325</v>
      </c>
      <c r="E721" s="154">
        <v>2600531</v>
      </c>
      <c r="F721" s="154">
        <v>24116</v>
      </c>
      <c r="G721" s="154" t="s">
        <v>2958</v>
      </c>
      <c r="H721" s="154" t="s">
        <v>241</v>
      </c>
      <c r="I721" s="154" t="s">
        <v>5914</v>
      </c>
      <c r="J721" s="154" t="s">
        <v>5915</v>
      </c>
      <c r="K721" s="154" t="s">
        <v>159</v>
      </c>
      <c r="L721" s="154" t="s">
        <v>5916</v>
      </c>
      <c r="M721" s="155">
        <v>45883.719444444447</v>
      </c>
      <c r="N721" s="155">
        <v>45888.581944444442</v>
      </c>
      <c r="O721" s="154" t="s">
        <v>2961</v>
      </c>
      <c r="P721" s="154" t="s">
        <v>2962</v>
      </c>
      <c r="Q721" s="154" t="s">
        <v>3316</v>
      </c>
      <c r="R721" s="154" t="s">
        <v>3317</v>
      </c>
      <c r="S721" s="154" t="s">
        <v>2973</v>
      </c>
      <c r="T721" s="180"/>
      <c r="U721" s="154" t="s">
        <v>2965</v>
      </c>
      <c r="V721" s="154" t="s">
        <v>5917</v>
      </c>
      <c r="W721" s="154" t="s">
        <v>2967</v>
      </c>
      <c r="X721" s="154" t="s">
        <v>5918</v>
      </c>
      <c r="Y721" s="154" t="s">
        <v>30</v>
      </c>
      <c r="Z721" s="154" t="s">
        <v>166</v>
      </c>
      <c r="AA721" s="154" t="s">
        <v>556</v>
      </c>
      <c r="AB721" s="154">
        <v>1</v>
      </c>
      <c r="AC721" s="154">
        <v>0</v>
      </c>
      <c r="AD721" s="87">
        <f>IF(W721="SOPORTE_TELEFÓNICO",'BASE LIQUIDACION REDEBAN 2025'!$B$19,IF(W721="ENVÍO",'BASE LIQUIDACION REDEBAN 2025'!$C$2,IF(Y721="TIPO I",'BASE LIQUIDACION REDEBAN 2025'!$C$2,IF(Y721="TIPO II",'BASE LIQUIDACION REDEBAN 2025'!$C$3,IF(Y721="TIPO III",'BASE LIQUIDACION REDEBAN 2025'!$C$4,IF(Y721="TIPO IV",'BASE LIQUIDACION REDEBAN 2025'!$C$5,IF(Z721="AEREO",'BASE LIQUIDACION REDEBAN 2025'!$B$6,'BASE LIQUIDACION REDEBAN 2025'!$C$5)))))))</f>
        <v>275728.78077800001</v>
      </c>
      <c r="AE721" s="87">
        <f>IF(OR(W721="SOPORTE_TELEFÓNICO",W721="ENVÍO"),0,IF(Y721="TIPO I",'BASE LIQUIDACION REDEBAN 2025'!$B$10,IF(Y721="TIPO II",'BASE LIQUIDACION REDEBAN 2025'!$B$11,IF(Y721="TIPO III",'BASE LIQUIDACION REDEBAN 2025'!$B$12,'BASE LIQUIDACION REDEBAN 2025'!$B$13))))</f>
        <v>196536.5258152</v>
      </c>
      <c r="AF721" s="87">
        <f t="shared" si="11"/>
        <v>275728.78077800001</v>
      </c>
      <c r="AG721" s="184"/>
      <c r="AH721" s="184"/>
    </row>
    <row r="722" spans="1:34" s="79" customFormat="1" ht="13.15">
      <c r="A722" s="154" t="s">
        <v>60</v>
      </c>
      <c r="B722" s="154" t="str">
        <f>VLOOKUP(A722,'CENTRO DE COSTOS'!A:D,4,FALSE)</f>
        <v>JUAN SEBASTIÁN RÍOS CASTRILLÓN</v>
      </c>
      <c r="C722" s="154" t="str">
        <f>VLOOKUP(A722,'CENTRO DE COSTOS'!A:D,2,FALSE)</f>
        <v>0004-0005</v>
      </c>
      <c r="D722" s="154">
        <v>5837</v>
      </c>
      <c r="E722" s="154">
        <v>2604747</v>
      </c>
      <c r="F722" s="154">
        <v>37273</v>
      </c>
      <c r="G722" s="154" t="s">
        <v>2958</v>
      </c>
      <c r="H722" s="154" t="s">
        <v>197</v>
      </c>
      <c r="I722" s="154" t="s">
        <v>785</v>
      </c>
      <c r="J722" s="154" t="s">
        <v>4591</v>
      </c>
      <c r="K722" s="154" t="s">
        <v>159</v>
      </c>
      <c r="L722" s="154" t="s">
        <v>5919</v>
      </c>
      <c r="M722" s="155">
        <v>45884.620138888888</v>
      </c>
      <c r="N722" s="155">
        <v>45888.586111111108</v>
      </c>
      <c r="O722" s="154" t="s">
        <v>2961</v>
      </c>
      <c r="P722" s="154" t="s">
        <v>2962</v>
      </c>
      <c r="Q722" s="154" t="s">
        <v>3099</v>
      </c>
      <c r="R722" s="154" t="s">
        <v>3100</v>
      </c>
      <c r="S722" s="154" t="s">
        <v>200</v>
      </c>
      <c r="T722" s="180"/>
      <c r="U722" s="154" t="s">
        <v>2965</v>
      </c>
      <c r="V722" s="154" t="s">
        <v>5920</v>
      </c>
      <c r="W722" s="154" t="s">
        <v>2967</v>
      </c>
      <c r="X722" s="154" t="s">
        <v>4594</v>
      </c>
      <c r="Y722" s="154" t="s">
        <v>28</v>
      </c>
      <c r="Z722" s="154" t="s">
        <v>166</v>
      </c>
      <c r="AA722" s="154" t="s">
        <v>3186</v>
      </c>
      <c r="AB722" s="154">
        <v>1</v>
      </c>
      <c r="AC722" s="154">
        <v>0</v>
      </c>
      <c r="AD722" s="87">
        <f>IF(W722="SOPORTE_TELEFÓNICO",'BASE LIQUIDACION REDEBAN 2025'!$B$19,IF(W722="ENVÍO",'BASE LIQUIDACION REDEBAN 2025'!$C$2,IF(Y722="TIPO I",'BASE LIQUIDACION REDEBAN 2025'!$C$2,IF(Y722="TIPO II",'BASE LIQUIDACION REDEBAN 2025'!$C$3,IF(Y722="TIPO III",'BASE LIQUIDACION REDEBAN 2025'!$C$4,IF(Y722="TIPO IV",'BASE LIQUIDACION REDEBAN 2025'!$C$5,IF(Z722="AEREO",'BASE LIQUIDACION REDEBAN 2025'!$B$6,'BASE LIQUIDACION REDEBAN 2025'!$C$5)))))))</f>
        <v>144967.87232000002</v>
      </c>
      <c r="AE722" s="87">
        <f>IF(OR(W722="SOPORTE_TELEFÓNICO",W722="ENVÍO"),0,IF(Y722="TIPO I",'BASE LIQUIDACION REDEBAN 2025'!$B$10,IF(Y722="TIPO II",'BASE LIQUIDACION REDEBAN 2025'!$B$11,IF(Y722="TIPO III",'BASE LIQUIDACION REDEBAN 2025'!$B$12,'BASE LIQUIDACION REDEBAN 2025'!$B$13))))</f>
        <v>140395.6348884</v>
      </c>
      <c r="AF722" s="87">
        <f t="shared" si="11"/>
        <v>144967.87232000002</v>
      </c>
      <c r="AG722" s="184"/>
      <c r="AH722" s="184"/>
    </row>
    <row r="723" spans="1:34" s="79" customFormat="1" ht="13.15">
      <c r="A723" s="154" t="s">
        <v>90</v>
      </c>
      <c r="B723" s="154" t="str">
        <f>VLOOKUP(A723,'CENTRO DE COSTOS'!A:D,4,FALSE)</f>
        <v>JUAN SEBASTIÁN RÍOS CASTRILLÓN</v>
      </c>
      <c r="C723" s="154" t="str">
        <f>VLOOKUP(A723,'CENTRO DE COSTOS'!A:D,2,FALSE)</f>
        <v>0004-0005</v>
      </c>
      <c r="D723" s="154">
        <v>5690</v>
      </c>
      <c r="E723" s="154">
        <v>2607501</v>
      </c>
      <c r="F723" s="154">
        <v>10517</v>
      </c>
      <c r="G723" s="154" t="s">
        <v>2958</v>
      </c>
      <c r="H723" s="154" t="s">
        <v>197</v>
      </c>
      <c r="I723" s="154" t="s">
        <v>5921</v>
      </c>
      <c r="J723" s="154" t="s">
        <v>5922</v>
      </c>
      <c r="K723" s="154" t="s">
        <v>159</v>
      </c>
      <c r="L723" s="154" t="s">
        <v>5923</v>
      </c>
      <c r="M723" s="155">
        <v>45886.442361111112</v>
      </c>
      <c r="N723" s="155">
        <v>45888.59652777778</v>
      </c>
      <c r="O723" s="154" t="s">
        <v>2961</v>
      </c>
      <c r="P723" s="154" t="s">
        <v>2962</v>
      </c>
      <c r="Q723" s="154" t="s">
        <v>2978</v>
      </c>
      <c r="R723" s="154" t="s">
        <v>2972</v>
      </c>
      <c r="S723" s="154" t="s">
        <v>2973</v>
      </c>
      <c r="T723" s="180"/>
      <c r="U723" s="154" t="s">
        <v>2965</v>
      </c>
      <c r="V723" s="154" t="s">
        <v>5924</v>
      </c>
      <c r="W723" s="154" t="s">
        <v>2967</v>
      </c>
      <c r="X723" s="154" t="s">
        <v>5925</v>
      </c>
      <c r="Y723" s="154" t="s">
        <v>28</v>
      </c>
      <c r="Z723" s="154" t="s">
        <v>166</v>
      </c>
      <c r="AA723" s="154" t="s">
        <v>2327</v>
      </c>
      <c r="AB723" s="154">
        <v>1</v>
      </c>
      <c r="AC723" s="154">
        <v>0</v>
      </c>
      <c r="AD723" s="87">
        <f>IF(W723="SOPORTE_TELEFÓNICO",'BASE LIQUIDACION REDEBAN 2025'!$B$19,IF(W723="ENVÍO",'BASE LIQUIDACION REDEBAN 2025'!$C$2,IF(Y723="TIPO I",'BASE LIQUIDACION REDEBAN 2025'!$C$2,IF(Y723="TIPO II",'BASE LIQUIDACION REDEBAN 2025'!$C$3,IF(Y723="TIPO III",'BASE LIQUIDACION REDEBAN 2025'!$C$4,IF(Y723="TIPO IV",'BASE LIQUIDACION REDEBAN 2025'!$C$5,IF(Z723="AEREO",'BASE LIQUIDACION REDEBAN 2025'!$B$6,'BASE LIQUIDACION REDEBAN 2025'!$C$5)))))))</f>
        <v>144967.87232000002</v>
      </c>
      <c r="AE723" s="87">
        <f>IF(OR(W723="SOPORTE_TELEFÓNICO",W723="ENVÍO"),0,IF(Y723="TIPO I",'BASE LIQUIDACION REDEBAN 2025'!$B$10,IF(Y723="TIPO II",'BASE LIQUIDACION REDEBAN 2025'!$B$11,IF(Y723="TIPO III",'BASE LIQUIDACION REDEBAN 2025'!$B$12,'BASE LIQUIDACION REDEBAN 2025'!$B$13))))</f>
        <v>140395.6348884</v>
      </c>
      <c r="AF723" s="87">
        <f t="shared" si="11"/>
        <v>144967.87232000002</v>
      </c>
      <c r="AG723" s="184"/>
      <c r="AH723" s="184"/>
    </row>
    <row r="724" spans="1:34" s="79" customFormat="1" ht="13.15">
      <c r="A724" s="154" t="s">
        <v>76</v>
      </c>
      <c r="B724" s="154" t="str">
        <f>VLOOKUP(A724,'CENTRO DE COSTOS'!A:D,4,FALSE)</f>
        <v>DIEGO FERNANDO HENAO CARDONA</v>
      </c>
      <c r="C724" s="154" t="str">
        <f>VLOOKUP(A724,'CENTRO DE COSTOS'!A:D,2,FALSE)</f>
        <v>0004-0003</v>
      </c>
      <c r="D724" s="154">
        <v>19142</v>
      </c>
      <c r="E724" s="154">
        <v>2607377</v>
      </c>
      <c r="F724" s="154">
        <v>61425</v>
      </c>
      <c r="G724" s="154" t="s">
        <v>2958</v>
      </c>
      <c r="H724" s="154" t="s">
        <v>258</v>
      </c>
      <c r="I724" s="154" t="s">
        <v>5926</v>
      </c>
      <c r="J724" s="154" t="s">
        <v>5927</v>
      </c>
      <c r="K724" s="154" t="s">
        <v>159</v>
      </c>
      <c r="L724" s="154" t="s">
        <v>5928</v>
      </c>
      <c r="M724" s="155">
        <v>45886.443749999999</v>
      </c>
      <c r="N724" s="155">
        <v>45888.613888888889</v>
      </c>
      <c r="O724" s="154" t="s">
        <v>2961</v>
      </c>
      <c r="P724" s="154" t="s">
        <v>2962</v>
      </c>
      <c r="Q724" s="154" t="s">
        <v>3032</v>
      </c>
      <c r="R724" s="154" t="s">
        <v>2972</v>
      </c>
      <c r="S724" s="154" t="s">
        <v>2973</v>
      </c>
      <c r="T724" s="180"/>
      <c r="U724" s="154" t="s">
        <v>2965</v>
      </c>
      <c r="V724" s="154" t="s">
        <v>5929</v>
      </c>
      <c r="W724" s="154" t="s">
        <v>2967</v>
      </c>
      <c r="X724" s="154" t="s">
        <v>5930</v>
      </c>
      <c r="Y724" s="154" t="s">
        <v>28</v>
      </c>
      <c r="Z724" s="154" t="s">
        <v>166</v>
      </c>
      <c r="AA724" s="154" t="s">
        <v>264</v>
      </c>
      <c r="AB724" s="154">
        <v>1</v>
      </c>
      <c r="AC724" s="154">
        <v>0</v>
      </c>
      <c r="AD724" s="87">
        <f>IF(W724="SOPORTE_TELEFÓNICO",'BASE LIQUIDACION REDEBAN 2025'!$B$19,IF(W724="ENVÍO",'BASE LIQUIDACION REDEBAN 2025'!$C$2,IF(Y724="TIPO I",'BASE LIQUIDACION REDEBAN 2025'!$C$2,IF(Y724="TIPO II",'BASE LIQUIDACION REDEBAN 2025'!$C$3,IF(Y724="TIPO III",'BASE LIQUIDACION REDEBAN 2025'!$C$4,IF(Y724="TIPO IV",'BASE LIQUIDACION REDEBAN 2025'!$C$5,IF(Z724="AEREO",'BASE LIQUIDACION REDEBAN 2025'!$B$6,'BASE LIQUIDACION REDEBAN 2025'!$C$5)))))))</f>
        <v>144967.87232000002</v>
      </c>
      <c r="AE724" s="87">
        <f>IF(OR(W724="SOPORTE_TELEFÓNICO",W724="ENVÍO"),0,IF(Y724="TIPO I",'BASE LIQUIDACION REDEBAN 2025'!$B$10,IF(Y724="TIPO II",'BASE LIQUIDACION REDEBAN 2025'!$B$11,IF(Y724="TIPO III",'BASE LIQUIDACION REDEBAN 2025'!$B$12,'BASE LIQUIDACION REDEBAN 2025'!$B$13))))</f>
        <v>140395.6348884</v>
      </c>
      <c r="AF724" s="87">
        <f t="shared" si="11"/>
        <v>144967.87232000002</v>
      </c>
      <c r="AG724" s="184"/>
      <c r="AH724" s="184"/>
    </row>
    <row r="725" spans="1:34" s="79" customFormat="1" ht="13.15">
      <c r="A725" s="154" t="s">
        <v>93</v>
      </c>
      <c r="B725" s="154" t="str">
        <f>VLOOKUP(A725,'CENTRO DE COSTOS'!A:D,4,FALSE)</f>
        <v>DIEGO FERNANDO HENAO CARDONA</v>
      </c>
      <c r="C725" s="154" t="str">
        <f>VLOOKUP(A725,'CENTRO DE COSTOS'!A:D,2,FALSE)</f>
        <v>0004-0003</v>
      </c>
      <c r="D725" s="154">
        <v>52356</v>
      </c>
      <c r="E725" s="154">
        <v>2610087</v>
      </c>
      <c r="F725" s="154">
        <v>56865</v>
      </c>
      <c r="G725" s="154" t="s">
        <v>2958</v>
      </c>
      <c r="H725" s="154" t="s">
        <v>174</v>
      </c>
      <c r="I725" s="154" t="s">
        <v>2246</v>
      </c>
      <c r="J725" s="154" t="s">
        <v>5931</v>
      </c>
      <c r="K725" s="154" t="s">
        <v>159</v>
      </c>
      <c r="L725" s="154" t="s">
        <v>5932</v>
      </c>
      <c r="M725" s="155">
        <v>45888.366666666669</v>
      </c>
      <c r="N725" s="155">
        <v>45888.615972222222</v>
      </c>
      <c r="O725" s="154" t="s">
        <v>2961</v>
      </c>
      <c r="P725" s="154" t="s">
        <v>2962</v>
      </c>
      <c r="Q725" s="154" t="s">
        <v>3099</v>
      </c>
      <c r="R725" s="154" t="s">
        <v>3435</v>
      </c>
      <c r="S725" s="154" t="s">
        <v>2973</v>
      </c>
      <c r="T725" s="180"/>
      <c r="U725" s="154" t="s">
        <v>2965</v>
      </c>
      <c r="V725" s="154" t="s">
        <v>5933</v>
      </c>
      <c r="W725" s="154" t="s">
        <v>2967</v>
      </c>
      <c r="X725" s="154" t="s">
        <v>5934</v>
      </c>
      <c r="Y725" s="154" t="s">
        <v>28</v>
      </c>
      <c r="Z725" s="154" t="s">
        <v>166</v>
      </c>
      <c r="AA725" s="154" t="s">
        <v>3595</v>
      </c>
      <c r="AB725" s="154">
        <v>1</v>
      </c>
      <c r="AC725" s="154">
        <v>0</v>
      </c>
      <c r="AD725" s="87">
        <f>IF(W725="SOPORTE_TELEFÓNICO",'BASE LIQUIDACION REDEBAN 2025'!$B$19,IF(W725="ENVÍO",'BASE LIQUIDACION REDEBAN 2025'!$C$2,IF(Y725="TIPO I",'BASE LIQUIDACION REDEBAN 2025'!$C$2,IF(Y725="TIPO II",'BASE LIQUIDACION REDEBAN 2025'!$C$3,IF(Y725="TIPO III",'BASE LIQUIDACION REDEBAN 2025'!$C$4,IF(Y725="TIPO IV",'BASE LIQUIDACION REDEBAN 2025'!$C$5,IF(Z725="AEREO",'BASE LIQUIDACION REDEBAN 2025'!$B$6,'BASE LIQUIDACION REDEBAN 2025'!$C$5)))))))</f>
        <v>144967.87232000002</v>
      </c>
      <c r="AE725" s="87">
        <f>IF(OR(W725="SOPORTE_TELEFÓNICO",W725="ENVÍO"),0,IF(Y725="TIPO I",'BASE LIQUIDACION REDEBAN 2025'!$B$10,IF(Y725="TIPO II",'BASE LIQUIDACION REDEBAN 2025'!$B$11,IF(Y725="TIPO III",'BASE LIQUIDACION REDEBAN 2025'!$B$12,'BASE LIQUIDACION REDEBAN 2025'!$B$13))))</f>
        <v>140395.6348884</v>
      </c>
      <c r="AF725" s="87">
        <f t="shared" si="11"/>
        <v>144967.87232000002</v>
      </c>
      <c r="AG725" s="184"/>
      <c r="AH725" s="184"/>
    </row>
    <row r="726" spans="1:34" s="79" customFormat="1" ht="13.15">
      <c r="A726" s="154" t="s">
        <v>72</v>
      </c>
      <c r="B726" s="154" t="str">
        <f>VLOOKUP(A726,'CENTRO DE COSTOS'!A:D,4,FALSE)</f>
        <v>MIGUEL JULIÁN HERNÁNDEZ GUARÍN</v>
      </c>
      <c r="C726" s="154" t="str">
        <f>VLOOKUP(A726,'CENTRO DE COSTOS'!A:D,2,FALSE)</f>
        <v>0004-0008</v>
      </c>
      <c r="D726" s="154">
        <v>68547</v>
      </c>
      <c r="E726" s="154">
        <v>2607524</v>
      </c>
      <c r="F726" s="154">
        <v>38837</v>
      </c>
      <c r="G726" s="154" t="s">
        <v>2958</v>
      </c>
      <c r="H726" s="154" t="s">
        <v>820</v>
      </c>
      <c r="I726" s="154" t="s">
        <v>844</v>
      </c>
      <c r="J726" s="154" t="s">
        <v>5935</v>
      </c>
      <c r="K726" s="154" t="s">
        <v>159</v>
      </c>
      <c r="L726" s="154" t="s">
        <v>5936</v>
      </c>
      <c r="M726" s="155">
        <v>45886.534722222219</v>
      </c>
      <c r="N726" s="155">
        <v>45888.620138888888</v>
      </c>
      <c r="O726" s="154" t="s">
        <v>2961</v>
      </c>
      <c r="P726" s="154" t="s">
        <v>2962</v>
      </c>
      <c r="Q726" s="154" t="s">
        <v>2978</v>
      </c>
      <c r="R726" s="154" t="s">
        <v>2983</v>
      </c>
      <c r="S726" s="154" t="s">
        <v>200</v>
      </c>
      <c r="T726" s="180"/>
      <c r="U726" s="154" t="s">
        <v>2965</v>
      </c>
      <c r="V726" s="154" t="s">
        <v>5937</v>
      </c>
      <c r="W726" s="154" t="s">
        <v>2967</v>
      </c>
      <c r="X726" s="154" t="s">
        <v>5938</v>
      </c>
      <c r="Y726" s="154" t="s">
        <v>28</v>
      </c>
      <c r="Z726" s="154" t="s">
        <v>166</v>
      </c>
      <c r="AA726" s="154" t="s">
        <v>3140</v>
      </c>
      <c r="AB726" s="154">
        <v>1</v>
      </c>
      <c r="AC726" s="154">
        <v>0</v>
      </c>
      <c r="AD726" s="87">
        <f>IF(W726="SOPORTE_TELEFÓNICO",'BASE LIQUIDACION REDEBAN 2025'!$B$19,IF(W726="ENVÍO",'BASE LIQUIDACION REDEBAN 2025'!$C$2,IF(Y726="TIPO I",'BASE LIQUIDACION REDEBAN 2025'!$C$2,IF(Y726="TIPO II",'BASE LIQUIDACION REDEBAN 2025'!$C$3,IF(Y726="TIPO III",'BASE LIQUIDACION REDEBAN 2025'!$C$4,IF(Y726="TIPO IV",'BASE LIQUIDACION REDEBAN 2025'!$C$5,IF(Z726="AEREO",'BASE LIQUIDACION REDEBAN 2025'!$B$6,'BASE LIQUIDACION REDEBAN 2025'!$C$5)))))))</f>
        <v>144967.87232000002</v>
      </c>
      <c r="AE726" s="87">
        <f>IF(OR(W726="SOPORTE_TELEFÓNICO",W726="ENVÍO"),0,IF(Y726="TIPO I",'BASE LIQUIDACION REDEBAN 2025'!$B$10,IF(Y726="TIPO II",'BASE LIQUIDACION REDEBAN 2025'!$B$11,IF(Y726="TIPO III",'BASE LIQUIDACION REDEBAN 2025'!$B$12,'BASE LIQUIDACION REDEBAN 2025'!$B$13))))</f>
        <v>140395.6348884</v>
      </c>
      <c r="AF726" s="87">
        <f t="shared" si="11"/>
        <v>144967.87232000002</v>
      </c>
      <c r="AG726" s="184"/>
      <c r="AH726" s="184"/>
    </row>
    <row r="727" spans="1:34" s="79" customFormat="1" ht="13.15">
      <c r="A727" s="154" t="s">
        <v>90</v>
      </c>
      <c r="B727" s="154" t="str">
        <f>VLOOKUP(A727,'CENTRO DE COSTOS'!A:D,4,FALSE)</f>
        <v>JUAN SEBASTIÁN RÍOS CASTRILLÓN</v>
      </c>
      <c r="C727" s="154" t="str">
        <f>VLOOKUP(A727,'CENTRO DE COSTOS'!A:D,2,FALSE)</f>
        <v>0004-0005</v>
      </c>
      <c r="D727" s="154">
        <v>5088</v>
      </c>
      <c r="E727" s="154">
        <v>2606852</v>
      </c>
      <c r="F727" s="154">
        <v>26600</v>
      </c>
      <c r="G727" s="154" t="s">
        <v>2958</v>
      </c>
      <c r="H727" s="154" t="s">
        <v>197</v>
      </c>
      <c r="I727" s="154" t="s">
        <v>211</v>
      </c>
      <c r="J727" s="154" t="s">
        <v>5939</v>
      </c>
      <c r="K727" s="154" t="s">
        <v>159</v>
      </c>
      <c r="L727" s="154" t="s">
        <v>5940</v>
      </c>
      <c r="M727" s="155">
        <v>45885.625</v>
      </c>
      <c r="N727" s="155">
        <v>45888.62222222222</v>
      </c>
      <c r="O727" s="154" t="s">
        <v>2961</v>
      </c>
      <c r="P727" s="154" t="s">
        <v>2962</v>
      </c>
      <c r="Q727" s="154" t="s">
        <v>2971</v>
      </c>
      <c r="R727" s="154" t="s">
        <v>3027</v>
      </c>
      <c r="S727" s="154" t="s">
        <v>200</v>
      </c>
      <c r="T727" s="180"/>
      <c r="U727" s="154" t="s">
        <v>2965</v>
      </c>
      <c r="V727" s="154" t="s">
        <v>5941</v>
      </c>
      <c r="W727" s="154" t="s">
        <v>2967</v>
      </c>
      <c r="X727" s="154" t="s">
        <v>5942</v>
      </c>
      <c r="Y727" s="154" t="s">
        <v>25</v>
      </c>
      <c r="Z727" s="154" t="s">
        <v>166</v>
      </c>
      <c r="AA727" s="154" t="s">
        <v>368</v>
      </c>
      <c r="AB727" s="154">
        <v>1</v>
      </c>
      <c r="AC727" s="154">
        <v>0</v>
      </c>
      <c r="AD727" s="87">
        <f>IF(W727="SOPORTE_TELEFÓNICO",'BASE LIQUIDACION REDEBAN 2025'!$B$19,IF(W727="ENVÍO",'BASE LIQUIDACION REDEBAN 2025'!$C$2,IF(Y727="TIPO I",'BASE LIQUIDACION REDEBAN 2025'!$C$2,IF(Y727="TIPO II",'BASE LIQUIDACION REDEBAN 2025'!$C$3,IF(Y727="TIPO III",'BASE LIQUIDACION REDEBAN 2025'!$C$4,IF(Y727="TIPO IV",'BASE LIQUIDACION REDEBAN 2025'!$C$5,IF(Z727="AEREO",'BASE LIQUIDACION REDEBAN 2025'!$B$6,'BASE LIQUIDACION REDEBAN 2025'!$C$5)))))))</f>
        <v>65960.072302</v>
      </c>
      <c r="AE727" s="87">
        <f>IF(OR(W727="SOPORTE_TELEFÓNICO",W727="ENVÍO"),0,IF(Y727="TIPO I",'BASE LIQUIDACION REDEBAN 2025'!$B$10,IF(Y727="TIPO II",'BASE LIQUIDACION REDEBAN 2025'!$B$11,IF(Y727="TIPO III",'BASE LIQUIDACION REDEBAN 2025'!$B$12,'BASE LIQUIDACION REDEBAN 2025'!$B$13))))</f>
        <v>75096.394270399993</v>
      </c>
      <c r="AF727" s="87">
        <f t="shared" si="11"/>
        <v>65960.072302</v>
      </c>
      <c r="AG727" s="184"/>
      <c r="AH727" s="184"/>
    </row>
    <row r="728" spans="1:34" s="79" customFormat="1" ht="13.15">
      <c r="A728" s="154" t="s">
        <v>60</v>
      </c>
      <c r="B728" s="154" t="str">
        <f>VLOOKUP(A728,'CENTRO DE COSTOS'!A:D,4,FALSE)</f>
        <v>JUAN SEBASTIÁN RÍOS CASTRILLÓN</v>
      </c>
      <c r="C728" s="154" t="str">
        <f>VLOOKUP(A728,'CENTRO DE COSTOS'!A:D,2,FALSE)</f>
        <v>0004-0005</v>
      </c>
      <c r="D728" s="154">
        <v>5837</v>
      </c>
      <c r="E728" s="154">
        <v>2606670</v>
      </c>
      <c r="F728" s="154">
        <v>72559</v>
      </c>
      <c r="G728" s="154" t="s">
        <v>2958</v>
      </c>
      <c r="H728" s="154" t="s">
        <v>197</v>
      </c>
      <c r="I728" s="154" t="s">
        <v>785</v>
      </c>
      <c r="J728" s="154" t="s">
        <v>5943</v>
      </c>
      <c r="K728" s="154" t="s">
        <v>159</v>
      </c>
      <c r="L728" s="154" t="s">
        <v>5944</v>
      </c>
      <c r="M728" s="155">
        <v>45885.567361111112</v>
      </c>
      <c r="N728" s="155">
        <v>45888.625</v>
      </c>
      <c r="O728" s="154" t="s">
        <v>2961</v>
      </c>
      <c r="P728" s="154" t="s">
        <v>2962</v>
      </c>
      <c r="Q728" s="154" t="s">
        <v>2971</v>
      </c>
      <c r="R728" s="154" t="s">
        <v>2972</v>
      </c>
      <c r="S728" s="154" t="s">
        <v>200</v>
      </c>
      <c r="T728" s="180"/>
      <c r="U728" s="154" t="s">
        <v>2965</v>
      </c>
      <c r="V728" s="154" t="s">
        <v>5945</v>
      </c>
      <c r="W728" s="154" t="s">
        <v>2967</v>
      </c>
      <c r="X728" s="154" t="s">
        <v>5946</v>
      </c>
      <c r="Y728" s="154" t="s">
        <v>28</v>
      </c>
      <c r="Z728" s="154" t="s">
        <v>166</v>
      </c>
      <c r="AA728" s="154" t="s">
        <v>3186</v>
      </c>
      <c r="AB728" s="154">
        <v>1</v>
      </c>
      <c r="AC728" s="154">
        <v>0</v>
      </c>
      <c r="AD728" s="87">
        <f>IF(W728="SOPORTE_TELEFÓNICO",'BASE LIQUIDACION REDEBAN 2025'!$B$19,IF(W728="ENVÍO",'BASE LIQUIDACION REDEBAN 2025'!$C$2,IF(Y728="TIPO I",'BASE LIQUIDACION REDEBAN 2025'!$C$2,IF(Y728="TIPO II",'BASE LIQUIDACION REDEBAN 2025'!$C$3,IF(Y728="TIPO III",'BASE LIQUIDACION REDEBAN 2025'!$C$4,IF(Y728="TIPO IV",'BASE LIQUIDACION REDEBAN 2025'!$C$5,IF(Z728="AEREO",'BASE LIQUIDACION REDEBAN 2025'!$B$6,'BASE LIQUIDACION REDEBAN 2025'!$C$5)))))))</f>
        <v>144967.87232000002</v>
      </c>
      <c r="AE728" s="87">
        <f>IF(OR(W728="SOPORTE_TELEFÓNICO",W728="ENVÍO"),0,IF(Y728="TIPO I",'BASE LIQUIDACION REDEBAN 2025'!$B$10,IF(Y728="TIPO II",'BASE LIQUIDACION REDEBAN 2025'!$B$11,IF(Y728="TIPO III",'BASE LIQUIDACION REDEBAN 2025'!$B$12,'BASE LIQUIDACION REDEBAN 2025'!$B$13))))</f>
        <v>140395.6348884</v>
      </c>
      <c r="AF728" s="87">
        <f t="shared" si="11"/>
        <v>144967.87232000002</v>
      </c>
      <c r="AG728" s="184"/>
      <c r="AH728" s="184"/>
    </row>
    <row r="729" spans="1:34" s="79" customFormat="1" ht="13.15">
      <c r="A729" s="154" t="s">
        <v>96</v>
      </c>
      <c r="B729" s="154" t="str">
        <f>VLOOKUP(A729,'CENTRO DE COSTOS'!A:D,4,FALSE)</f>
        <v>JOSE MAURICIO HERNANDEZ ROJAS</v>
      </c>
      <c r="C729" s="154" t="str">
        <f>VLOOKUP(A729,'CENTRO DE COSTOS'!A:D,2,FALSE)</f>
        <v>0004-0001</v>
      </c>
      <c r="D729" s="154">
        <v>47551</v>
      </c>
      <c r="E729" s="154">
        <v>2605033</v>
      </c>
      <c r="F729" s="154">
        <v>60985</v>
      </c>
      <c r="G729" s="154" t="s">
        <v>2958</v>
      </c>
      <c r="H729" s="154" t="s">
        <v>1896</v>
      </c>
      <c r="I729" s="154" t="s">
        <v>5947</v>
      </c>
      <c r="J729" s="154" t="s">
        <v>5948</v>
      </c>
      <c r="K729" s="154" t="s">
        <v>159</v>
      </c>
      <c r="L729" s="154" t="s">
        <v>5949</v>
      </c>
      <c r="M729" s="155">
        <v>45884.646527777775</v>
      </c>
      <c r="N729" s="155">
        <v>45888.628472222219</v>
      </c>
      <c r="O729" s="154" t="s">
        <v>2961</v>
      </c>
      <c r="P729" s="154" t="s">
        <v>2962</v>
      </c>
      <c r="Q729" s="154" t="s">
        <v>3082</v>
      </c>
      <c r="R729" s="154" t="s">
        <v>2972</v>
      </c>
      <c r="S729" s="154" t="s">
        <v>2973</v>
      </c>
      <c r="T729" s="180"/>
      <c r="U729" s="154" t="s">
        <v>2965</v>
      </c>
      <c r="V729" s="154" t="s">
        <v>5950</v>
      </c>
      <c r="W729" s="154" t="s">
        <v>2967</v>
      </c>
      <c r="X729" s="154" t="s">
        <v>5951</v>
      </c>
      <c r="Y729" s="154" t="s">
        <v>32</v>
      </c>
      <c r="Z729" s="154" t="s">
        <v>166</v>
      </c>
      <c r="AA729" s="154" t="s">
        <v>395</v>
      </c>
      <c r="AB729" s="154">
        <v>1</v>
      </c>
      <c r="AC729" s="154">
        <v>0</v>
      </c>
      <c r="AD729" s="87">
        <f>IF(W729="SOPORTE_TELEFÓNICO",'BASE LIQUIDACION REDEBAN 2025'!$B$19,IF(W729="ENVÍO",'BASE LIQUIDACION REDEBAN 2025'!$C$2,IF(Y729="TIPO I",'BASE LIQUIDACION REDEBAN 2025'!$C$2,IF(Y729="TIPO II",'BASE LIQUIDACION REDEBAN 2025'!$C$3,IF(Y729="TIPO III",'BASE LIQUIDACION REDEBAN 2025'!$C$4,IF(Y729="TIPO IV",'BASE LIQUIDACION REDEBAN 2025'!$C$5,IF(Z729="AEREO",'BASE LIQUIDACION REDEBAN 2025'!$B$6,'BASE LIQUIDACION REDEBAN 2025'!$C$5)))))))</f>
        <v>479588.87655000004</v>
      </c>
      <c r="AE729" s="87">
        <f>IF(OR(W729="SOPORTE_TELEFÓNICO",W729="ENVÍO"),0,IF(Y729="TIPO I",'BASE LIQUIDACION REDEBAN 2025'!$B$10,IF(Y729="TIPO II",'BASE LIQUIDACION REDEBAN 2025'!$B$11,IF(Y729="TIPO III",'BASE LIQUIDACION REDEBAN 2025'!$B$12,'BASE LIQUIDACION REDEBAN 2025'!$B$13))))</f>
        <v>196536.5258152</v>
      </c>
      <c r="AF729" s="87">
        <f t="shared" si="11"/>
        <v>479588.87655000004</v>
      </c>
      <c r="AG729" s="184"/>
      <c r="AH729" s="184"/>
    </row>
    <row r="730" spans="1:34" s="79" customFormat="1" ht="13.15">
      <c r="A730" s="154" t="s">
        <v>90</v>
      </c>
      <c r="B730" s="154" t="str">
        <f>VLOOKUP(A730,'CENTRO DE COSTOS'!A:D,4,FALSE)</f>
        <v>JUAN SEBASTIÁN RÍOS CASTRILLÓN</v>
      </c>
      <c r="C730" s="154" t="str">
        <f>VLOOKUP(A730,'CENTRO DE COSTOS'!A:D,2,FALSE)</f>
        <v>0004-0005</v>
      </c>
      <c r="D730" s="154">
        <v>27361</v>
      </c>
      <c r="E730" s="154">
        <v>2604887</v>
      </c>
      <c r="F730" s="154">
        <v>17667</v>
      </c>
      <c r="G730" s="154" t="s">
        <v>2958</v>
      </c>
      <c r="H730" s="154" t="s">
        <v>1388</v>
      </c>
      <c r="I730" s="154" t="s">
        <v>2485</v>
      </c>
      <c r="J730" s="154" t="s">
        <v>5952</v>
      </c>
      <c r="K730" s="154" t="s">
        <v>159</v>
      </c>
      <c r="L730" s="154" t="s">
        <v>5953</v>
      </c>
      <c r="M730" s="155">
        <v>45884.647916666669</v>
      </c>
      <c r="N730" s="155">
        <v>45888.630555555559</v>
      </c>
      <c r="O730" s="154" t="s">
        <v>2961</v>
      </c>
      <c r="P730" s="154" t="s">
        <v>2962</v>
      </c>
      <c r="Q730" s="154" t="s">
        <v>3076</v>
      </c>
      <c r="R730" s="154" t="s">
        <v>3076</v>
      </c>
      <c r="S730" s="154" t="s">
        <v>2973</v>
      </c>
      <c r="T730" s="180"/>
      <c r="U730" s="154" t="s">
        <v>2965</v>
      </c>
      <c r="V730" s="154" t="s">
        <v>5954</v>
      </c>
      <c r="W730" s="154" t="s">
        <v>2967</v>
      </c>
      <c r="X730" s="154" t="s">
        <v>5955</v>
      </c>
      <c r="Y730" s="154" t="s">
        <v>180</v>
      </c>
      <c r="Z730" s="154" t="s">
        <v>1394</v>
      </c>
      <c r="AA730" s="154" t="s">
        <v>1395</v>
      </c>
      <c r="AB730" s="154">
        <v>1</v>
      </c>
      <c r="AC730" s="154">
        <v>0</v>
      </c>
      <c r="AD730" s="87">
        <f>IF(W730="SOPORTE_TELEFÓNICO",'BASE LIQUIDACION REDEBAN 2025'!$B$19,IF(W730="ENVÍO",'BASE LIQUIDACION REDEBAN 2025'!$C$2,IF(Y730="TIPO I",'BASE LIQUIDACION REDEBAN 2025'!$C$2,IF(Y730="TIPO II",'BASE LIQUIDACION REDEBAN 2025'!$C$3,IF(Y730="TIPO III",'BASE LIQUIDACION REDEBAN 2025'!$C$4,IF(Y730="TIPO IV",'BASE LIQUIDACION REDEBAN 2025'!$C$5,IF(Z730="AEREO",'BASE LIQUIDACION REDEBAN 2025'!$B$6,'BASE LIQUIDACION REDEBAN 2025'!$C$5)))))))</f>
        <v>988462.96268840006</v>
      </c>
      <c r="AE730" s="87">
        <f>IF(OR(W730="SOPORTE_TELEFÓNICO",W730="ENVÍO"),0,IF(Y730="TIPO I",'BASE LIQUIDACION REDEBAN 2025'!$B$10,IF(Y730="TIPO II",'BASE LIQUIDACION REDEBAN 2025'!$B$11,IF(Y730="TIPO III",'BASE LIQUIDACION REDEBAN 2025'!$B$12,'BASE LIQUIDACION REDEBAN 2025'!$B$13))))</f>
        <v>196536.5258152</v>
      </c>
      <c r="AF730" s="87">
        <f t="shared" si="11"/>
        <v>988462.96268840006</v>
      </c>
      <c r="AG730" s="184"/>
      <c r="AH730" s="184"/>
    </row>
    <row r="731" spans="1:34" s="79" customFormat="1" ht="13.15">
      <c r="A731" s="154" t="s">
        <v>60</v>
      </c>
      <c r="B731" s="154" t="str">
        <f>VLOOKUP(A731,'CENTRO DE COSTOS'!A:D,4,FALSE)</f>
        <v>JUAN SEBASTIÁN RÍOS CASTRILLÓN</v>
      </c>
      <c r="C731" s="154" t="str">
        <f>VLOOKUP(A731,'CENTRO DE COSTOS'!A:D,2,FALSE)</f>
        <v>0004-0005</v>
      </c>
      <c r="D731" s="154">
        <v>5490</v>
      </c>
      <c r="E731" s="154">
        <v>2598048</v>
      </c>
      <c r="F731" s="154">
        <v>80940</v>
      </c>
      <c r="G731" s="154" t="s">
        <v>2958</v>
      </c>
      <c r="H731" s="154" t="s">
        <v>197</v>
      </c>
      <c r="I731" s="154" t="s">
        <v>631</v>
      </c>
      <c r="J731" s="154" t="s">
        <v>1471</v>
      </c>
      <c r="K731" s="154" t="s">
        <v>159</v>
      </c>
      <c r="L731" s="154" t="s">
        <v>5956</v>
      </c>
      <c r="M731" s="155">
        <v>45883.489583333336</v>
      </c>
      <c r="N731" s="155">
        <v>45888.634027777778</v>
      </c>
      <c r="O731" s="154" t="s">
        <v>2961</v>
      </c>
      <c r="P731" s="154" t="s">
        <v>2962</v>
      </c>
      <c r="Q731" s="154" t="s">
        <v>3099</v>
      </c>
      <c r="R731" s="154" t="s">
        <v>3719</v>
      </c>
      <c r="S731" s="154" t="s">
        <v>2973</v>
      </c>
      <c r="T731" s="180"/>
      <c r="U731" s="154" t="s">
        <v>2965</v>
      </c>
      <c r="V731" s="154" t="s">
        <v>5957</v>
      </c>
      <c r="W731" s="154" t="s">
        <v>2967</v>
      </c>
      <c r="X731" s="154" t="s">
        <v>1474</v>
      </c>
      <c r="Y731" s="154" t="s">
        <v>28</v>
      </c>
      <c r="Z731" s="154" t="s">
        <v>166</v>
      </c>
      <c r="AA731" s="154" t="s">
        <v>636</v>
      </c>
      <c r="AB731" s="154">
        <v>1</v>
      </c>
      <c r="AC731" s="154">
        <v>0</v>
      </c>
      <c r="AD731" s="87">
        <f>IF(W731="SOPORTE_TELEFÓNICO",'BASE LIQUIDACION REDEBAN 2025'!$B$19,IF(W731="ENVÍO",'BASE LIQUIDACION REDEBAN 2025'!$C$2,IF(Y731="TIPO I",'BASE LIQUIDACION REDEBAN 2025'!$C$2,IF(Y731="TIPO II",'BASE LIQUIDACION REDEBAN 2025'!$C$3,IF(Y731="TIPO III",'BASE LIQUIDACION REDEBAN 2025'!$C$4,IF(Y731="TIPO IV",'BASE LIQUIDACION REDEBAN 2025'!$C$5,IF(Z731="AEREO",'BASE LIQUIDACION REDEBAN 2025'!$B$6,'BASE LIQUIDACION REDEBAN 2025'!$C$5)))))))</f>
        <v>144967.87232000002</v>
      </c>
      <c r="AE731" s="87">
        <f>IF(OR(W731="SOPORTE_TELEFÓNICO",W731="ENVÍO"),0,IF(Y731="TIPO I",'BASE LIQUIDACION REDEBAN 2025'!$B$10,IF(Y731="TIPO II",'BASE LIQUIDACION REDEBAN 2025'!$B$11,IF(Y731="TIPO III",'BASE LIQUIDACION REDEBAN 2025'!$B$12,'BASE LIQUIDACION REDEBAN 2025'!$B$13))))</f>
        <v>140395.6348884</v>
      </c>
      <c r="AF731" s="87">
        <f t="shared" si="11"/>
        <v>144967.87232000002</v>
      </c>
      <c r="AG731" s="184"/>
      <c r="AH731" s="184"/>
    </row>
    <row r="732" spans="1:34" s="79" customFormat="1" ht="13.15">
      <c r="A732" s="154" t="s">
        <v>97</v>
      </c>
      <c r="B732" s="154" t="str">
        <f>VLOOKUP(A732,'CENTRO DE COSTOS'!A:D,4,FALSE)</f>
        <v>JOSE MAURICIO HERNANDEZ ROJAS</v>
      </c>
      <c r="C732" s="154" t="str">
        <f>VLOOKUP(A732,'CENTRO DE COSTOS'!A:D,2,FALSE)</f>
        <v>0004-0001</v>
      </c>
      <c r="D732" s="154">
        <v>70742</v>
      </c>
      <c r="E732" s="154">
        <v>2604779</v>
      </c>
      <c r="F732" s="154">
        <v>72308</v>
      </c>
      <c r="G732" s="154" t="s">
        <v>2958</v>
      </c>
      <c r="H732" s="154" t="s">
        <v>414</v>
      </c>
      <c r="I732" s="154" t="s">
        <v>5958</v>
      </c>
      <c r="J732" s="154" t="s">
        <v>5959</v>
      </c>
      <c r="K732" s="154" t="s">
        <v>159</v>
      </c>
      <c r="L732" s="154" t="s">
        <v>5960</v>
      </c>
      <c r="M732" s="155">
        <v>45884.631249999999</v>
      </c>
      <c r="N732" s="155">
        <v>45888.637499999997</v>
      </c>
      <c r="O732" s="154" t="s">
        <v>2961</v>
      </c>
      <c r="P732" s="154" t="s">
        <v>2962</v>
      </c>
      <c r="Q732" s="154" t="s">
        <v>3076</v>
      </c>
      <c r="R732" s="154" t="s">
        <v>3076</v>
      </c>
      <c r="S732" s="154" t="s">
        <v>2973</v>
      </c>
      <c r="T732" s="180"/>
      <c r="U732" s="154" t="s">
        <v>2965</v>
      </c>
      <c r="V732" s="154" t="s">
        <v>5961</v>
      </c>
      <c r="W732" s="154" t="s">
        <v>2967</v>
      </c>
      <c r="X732" s="154" t="s">
        <v>5962</v>
      </c>
      <c r="Y732" s="154" t="s">
        <v>28</v>
      </c>
      <c r="Z732" s="154" t="s">
        <v>166</v>
      </c>
      <c r="AA732" s="154" t="s">
        <v>1917</v>
      </c>
      <c r="AB732" s="154">
        <v>1</v>
      </c>
      <c r="AC732" s="154">
        <v>0</v>
      </c>
      <c r="AD732" s="87">
        <f>IF(W732="SOPORTE_TELEFÓNICO",'BASE LIQUIDACION REDEBAN 2025'!$B$19,IF(W732="ENVÍO",'BASE LIQUIDACION REDEBAN 2025'!$C$2,IF(Y732="TIPO I",'BASE LIQUIDACION REDEBAN 2025'!$C$2,IF(Y732="TIPO II",'BASE LIQUIDACION REDEBAN 2025'!$C$3,IF(Y732="TIPO III",'BASE LIQUIDACION REDEBAN 2025'!$C$4,IF(Y732="TIPO IV",'BASE LIQUIDACION REDEBAN 2025'!$C$5,IF(Z732="AEREO",'BASE LIQUIDACION REDEBAN 2025'!$B$6,'BASE LIQUIDACION REDEBAN 2025'!$C$5)))))))</f>
        <v>144967.87232000002</v>
      </c>
      <c r="AE732" s="87">
        <f>IF(OR(W732="SOPORTE_TELEFÓNICO",W732="ENVÍO"),0,IF(Y732="TIPO I",'BASE LIQUIDACION REDEBAN 2025'!$B$10,IF(Y732="TIPO II",'BASE LIQUIDACION REDEBAN 2025'!$B$11,IF(Y732="TIPO III",'BASE LIQUIDACION REDEBAN 2025'!$B$12,'BASE LIQUIDACION REDEBAN 2025'!$B$13))))</f>
        <v>140395.6348884</v>
      </c>
      <c r="AF732" s="87">
        <f t="shared" si="11"/>
        <v>144967.87232000002</v>
      </c>
      <c r="AG732" s="184"/>
      <c r="AH732" s="184"/>
    </row>
    <row r="733" spans="1:34" s="79" customFormat="1" ht="13.15">
      <c r="A733" s="154" t="s">
        <v>93</v>
      </c>
      <c r="B733" s="154" t="str">
        <f>VLOOKUP(A733,'CENTRO DE COSTOS'!A:D,4,FALSE)</f>
        <v>DIEGO FERNANDO HENAO CARDONA</v>
      </c>
      <c r="C733" s="154" t="str">
        <f>VLOOKUP(A733,'CENTRO DE COSTOS'!A:D,2,FALSE)</f>
        <v>0004-0003</v>
      </c>
      <c r="D733" s="154">
        <v>52110</v>
      </c>
      <c r="E733" s="154">
        <v>2606768</v>
      </c>
      <c r="F733" s="154">
        <v>44481</v>
      </c>
      <c r="G733" s="154" t="s">
        <v>2958</v>
      </c>
      <c r="H733" s="154" t="s">
        <v>174</v>
      </c>
      <c r="I733" s="154" t="s">
        <v>1132</v>
      </c>
      <c r="J733" s="154" t="s">
        <v>5963</v>
      </c>
      <c r="K733" s="154" t="s">
        <v>159</v>
      </c>
      <c r="L733" s="154" t="s">
        <v>5964</v>
      </c>
      <c r="M733" s="155">
        <v>45885.576388888891</v>
      </c>
      <c r="N733" s="155">
        <v>45888.63958333333</v>
      </c>
      <c r="O733" s="154" t="s">
        <v>2961</v>
      </c>
      <c r="P733" s="154" t="s">
        <v>2962</v>
      </c>
      <c r="Q733" s="154" t="s">
        <v>3006</v>
      </c>
      <c r="R733" s="154" t="s">
        <v>3155</v>
      </c>
      <c r="S733" s="154" t="s">
        <v>200</v>
      </c>
      <c r="T733" s="180"/>
      <c r="U733" s="154" t="s">
        <v>2965</v>
      </c>
      <c r="V733" s="154" t="s">
        <v>5965</v>
      </c>
      <c r="W733" s="154" t="s">
        <v>2967</v>
      </c>
      <c r="X733" s="154" t="s">
        <v>5966</v>
      </c>
      <c r="Y733" s="154" t="s">
        <v>28</v>
      </c>
      <c r="Z733" s="154" t="s">
        <v>166</v>
      </c>
      <c r="AA733" s="154" t="s">
        <v>1825</v>
      </c>
      <c r="AB733" s="154">
        <v>1</v>
      </c>
      <c r="AC733" s="154">
        <v>0</v>
      </c>
      <c r="AD733" s="87">
        <f>IF(W733="SOPORTE_TELEFÓNICO",'BASE LIQUIDACION REDEBAN 2025'!$B$19,IF(W733="ENVÍO",'BASE LIQUIDACION REDEBAN 2025'!$C$2,IF(Y733="TIPO I",'BASE LIQUIDACION REDEBAN 2025'!$C$2,IF(Y733="TIPO II",'BASE LIQUIDACION REDEBAN 2025'!$C$3,IF(Y733="TIPO III",'BASE LIQUIDACION REDEBAN 2025'!$C$4,IF(Y733="TIPO IV",'BASE LIQUIDACION REDEBAN 2025'!$C$5,IF(Z733="AEREO",'BASE LIQUIDACION REDEBAN 2025'!$B$6,'BASE LIQUIDACION REDEBAN 2025'!$C$5)))))))</f>
        <v>144967.87232000002</v>
      </c>
      <c r="AE733" s="87">
        <f>IF(OR(W733="SOPORTE_TELEFÓNICO",W733="ENVÍO"),0,IF(Y733="TIPO I",'BASE LIQUIDACION REDEBAN 2025'!$B$10,IF(Y733="TIPO II",'BASE LIQUIDACION REDEBAN 2025'!$B$11,IF(Y733="TIPO III",'BASE LIQUIDACION REDEBAN 2025'!$B$12,'BASE LIQUIDACION REDEBAN 2025'!$B$13))))</f>
        <v>140395.6348884</v>
      </c>
      <c r="AF733" s="87">
        <f t="shared" si="11"/>
        <v>144967.87232000002</v>
      </c>
      <c r="AG733" s="184"/>
      <c r="AH733" s="184"/>
    </row>
    <row r="734" spans="1:34" s="79" customFormat="1" ht="13.15">
      <c r="A734" s="154" t="s">
        <v>68</v>
      </c>
      <c r="B734" s="154" t="str">
        <f>VLOOKUP(A734,'CENTRO DE COSTOS'!A:D,4,FALSE)</f>
        <v>WILLIAM ASDRUBAL ROZO ROZO</v>
      </c>
      <c r="C734" s="154" t="str">
        <f>VLOOKUP(A734,'CENTRO DE COSTOS'!A:D,2,FALSE)</f>
        <v>0004-0004</v>
      </c>
      <c r="D734" s="154">
        <v>11001</v>
      </c>
      <c r="E734" s="154">
        <v>2605966</v>
      </c>
      <c r="F734" s="154">
        <v>23165</v>
      </c>
      <c r="G734" s="154" t="s">
        <v>2958</v>
      </c>
      <c r="H734" s="154" t="s">
        <v>470</v>
      </c>
      <c r="I734" s="154" t="s">
        <v>68</v>
      </c>
      <c r="J734" s="154" t="s">
        <v>5967</v>
      </c>
      <c r="K734" s="154" t="s">
        <v>159</v>
      </c>
      <c r="L734" s="154" t="s">
        <v>5968</v>
      </c>
      <c r="M734" s="155">
        <v>45885.333333333336</v>
      </c>
      <c r="N734" s="155">
        <v>45888.644444444442</v>
      </c>
      <c r="O734" s="154" t="s">
        <v>2961</v>
      </c>
      <c r="P734" s="154" t="s">
        <v>2962</v>
      </c>
      <c r="Q734" s="154" t="s">
        <v>3099</v>
      </c>
      <c r="R734" s="154" t="s">
        <v>3435</v>
      </c>
      <c r="S734" s="154" t="s">
        <v>2973</v>
      </c>
      <c r="T734" s="180"/>
      <c r="U734" s="154" t="s">
        <v>2965</v>
      </c>
      <c r="V734" s="154" t="s">
        <v>5969</v>
      </c>
      <c r="W734" s="154" t="s">
        <v>2967</v>
      </c>
      <c r="X734" s="154" t="s">
        <v>5970</v>
      </c>
      <c r="Y734" s="154" t="s">
        <v>25</v>
      </c>
      <c r="Z734" s="154" t="s">
        <v>166</v>
      </c>
      <c r="AA734" s="154" t="s">
        <v>599</v>
      </c>
      <c r="AB734" s="154">
        <v>1</v>
      </c>
      <c r="AC734" s="154">
        <v>0</v>
      </c>
      <c r="AD734" s="87">
        <f>IF(W734="SOPORTE_TELEFÓNICO",'BASE LIQUIDACION REDEBAN 2025'!$B$19,IF(W734="ENVÍO",'BASE LIQUIDACION REDEBAN 2025'!$C$2,IF(Y734="TIPO I",'BASE LIQUIDACION REDEBAN 2025'!$C$2,IF(Y734="TIPO II",'BASE LIQUIDACION REDEBAN 2025'!$C$3,IF(Y734="TIPO III",'BASE LIQUIDACION REDEBAN 2025'!$C$4,IF(Y734="TIPO IV",'BASE LIQUIDACION REDEBAN 2025'!$C$5,IF(Z734="AEREO",'BASE LIQUIDACION REDEBAN 2025'!$B$6,'BASE LIQUIDACION REDEBAN 2025'!$C$5)))))))</f>
        <v>65960.072302</v>
      </c>
      <c r="AE734" s="87">
        <f>IF(OR(W734="SOPORTE_TELEFÓNICO",W734="ENVÍO"),0,IF(Y734="TIPO I",'BASE LIQUIDACION REDEBAN 2025'!$B$10,IF(Y734="TIPO II",'BASE LIQUIDACION REDEBAN 2025'!$B$11,IF(Y734="TIPO III",'BASE LIQUIDACION REDEBAN 2025'!$B$12,'BASE LIQUIDACION REDEBAN 2025'!$B$13))))</f>
        <v>75096.394270399993</v>
      </c>
      <c r="AF734" s="87">
        <f t="shared" si="11"/>
        <v>65960.072302</v>
      </c>
      <c r="AG734" s="184"/>
      <c r="AH734" s="184"/>
    </row>
    <row r="735" spans="1:34" s="79" customFormat="1" ht="13.15">
      <c r="A735" s="154" t="s">
        <v>90</v>
      </c>
      <c r="B735" s="154" t="str">
        <f>VLOOKUP(A735,'CENTRO DE COSTOS'!A:D,4,FALSE)</f>
        <v>JUAN SEBASTIÁN RÍOS CASTRILLÓN</v>
      </c>
      <c r="C735" s="154" t="str">
        <f>VLOOKUP(A735,'CENTRO DE COSTOS'!A:D,2,FALSE)</f>
        <v>0004-0005</v>
      </c>
      <c r="D735" s="154">
        <v>27361</v>
      </c>
      <c r="E735" s="154">
        <v>2604815</v>
      </c>
      <c r="F735" s="154">
        <v>10728</v>
      </c>
      <c r="G735" s="154" t="s">
        <v>2958</v>
      </c>
      <c r="H735" s="154" t="s">
        <v>1388</v>
      </c>
      <c r="I735" s="154" t="s">
        <v>2485</v>
      </c>
      <c r="J735" s="154" t="s">
        <v>5971</v>
      </c>
      <c r="K735" s="154" t="s">
        <v>159</v>
      </c>
      <c r="L735" s="154" t="s">
        <v>5972</v>
      </c>
      <c r="M735" s="155">
        <v>45884.631944444445</v>
      </c>
      <c r="N735" s="155">
        <v>45888.646527777775</v>
      </c>
      <c r="O735" s="154" t="s">
        <v>2961</v>
      </c>
      <c r="P735" s="154" t="s">
        <v>2962</v>
      </c>
      <c r="Q735" s="154" t="s">
        <v>3099</v>
      </c>
      <c r="R735" s="154" t="s">
        <v>3115</v>
      </c>
      <c r="S735" s="154" t="s">
        <v>2973</v>
      </c>
      <c r="T735" s="180"/>
      <c r="U735" s="154" t="s">
        <v>2965</v>
      </c>
      <c r="V735" s="154" t="s">
        <v>5973</v>
      </c>
      <c r="W735" s="154" t="s">
        <v>2967</v>
      </c>
      <c r="X735" s="154" t="s">
        <v>5974</v>
      </c>
      <c r="Y735" s="154" t="s">
        <v>180</v>
      </c>
      <c r="Z735" s="154" t="s">
        <v>1394</v>
      </c>
      <c r="AA735" s="154" t="s">
        <v>1395</v>
      </c>
      <c r="AB735" s="154">
        <v>1</v>
      </c>
      <c r="AC735" s="154">
        <v>0</v>
      </c>
      <c r="AD735" s="87">
        <f>IF(W735="SOPORTE_TELEFÓNICO",'BASE LIQUIDACION REDEBAN 2025'!$B$19,IF(W735="ENVÍO",'BASE LIQUIDACION REDEBAN 2025'!$C$2,IF(Y735="TIPO I",'BASE LIQUIDACION REDEBAN 2025'!$C$2,IF(Y735="TIPO II",'BASE LIQUIDACION REDEBAN 2025'!$C$3,IF(Y735="TIPO III",'BASE LIQUIDACION REDEBAN 2025'!$C$4,IF(Y735="TIPO IV",'BASE LIQUIDACION REDEBAN 2025'!$C$5,IF(Z735="AEREO",'BASE LIQUIDACION REDEBAN 2025'!$B$6,'BASE LIQUIDACION REDEBAN 2025'!$C$5)))))))</f>
        <v>988462.96268840006</v>
      </c>
      <c r="AE735" s="87">
        <f>IF(OR(W735="SOPORTE_TELEFÓNICO",W735="ENVÍO"),0,IF(Y735="TIPO I",'BASE LIQUIDACION REDEBAN 2025'!$B$10,IF(Y735="TIPO II",'BASE LIQUIDACION REDEBAN 2025'!$B$11,IF(Y735="TIPO III",'BASE LIQUIDACION REDEBAN 2025'!$B$12,'BASE LIQUIDACION REDEBAN 2025'!$B$13))))</f>
        <v>196536.5258152</v>
      </c>
      <c r="AF735" s="87">
        <f t="shared" si="11"/>
        <v>988462.96268840006</v>
      </c>
      <c r="AG735" s="184"/>
      <c r="AH735" s="184"/>
    </row>
    <row r="736" spans="1:34" s="79" customFormat="1" ht="13.15">
      <c r="A736" s="154" t="s">
        <v>72</v>
      </c>
      <c r="B736" s="154" t="str">
        <f>VLOOKUP(A736,'CENTRO DE COSTOS'!A:D,4,FALSE)</f>
        <v>MIGUEL JULIÁN HERNÁNDEZ GUARÍN</v>
      </c>
      <c r="C736" s="154" t="str">
        <f>VLOOKUP(A736,'CENTRO DE COSTOS'!A:D,2,FALSE)</f>
        <v>0004-0008</v>
      </c>
      <c r="D736" s="154">
        <v>68001</v>
      </c>
      <c r="E736" s="154">
        <v>2609567</v>
      </c>
      <c r="F736" s="154">
        <v>63933</v>
      </c>
      <c r="G736" s="154" t="s">
        <v>2958</v>
      </c>
      <c r="H736" s="154" t="s">
        <v>820</v>
      </c>
      <c r="I736" s="154" t="s">
        <v>72</v>
      </c>
      <c r="J736" s="154" t="s">
        <v>3892</v>
      </c>
      <c r="K736" s="154" t="s">
        <v>159</v>
      </c>
      <c r="L736" s="154" t="s">
        <v>5975</v>
      </c>
      <c r="M736" s="155">
        <v>45888.345833333333</v>
      </c>
      <c r="N736" s="155">
        <v>45888.661111111112</v>
      </c>
      <c r="O736" s="154" t="s">
        <v>2961</v>
      </c>
      <c r="P736" s="154" t="s">
        <v>2962</v>
      </c>
      <c r="Q736" s="154" t="s">
        <v>3046</v>
      </c>
      <c r="R736" s="154" t="s">
        <v>2972</v>
      </c>
      <c r="S736" s="154" t="s">
        <v>2973</v>
      </c>
      <c r="T736" s="180"/>
      <c r="U736" s="154" t="s">
        <v>2965</v>
      </c>
      <c r="V736" s="154" t="s">
        <v>5976</v>
      </c>
      <c r="W736" s="154" t="s">
        <v>2967</v>
      </c>
      <c r="X736" s="154" t="s">
        <v>3895</v>
      </c>
      <c r="Y736" s="154" t="s">
        <v>25</v>
      </c>
      <c r="Z736" s="154" t="s">
        <v>166</v>
      </c>
      <c r="AA736" s="154" t="s">
        <v>323</v>
      </c>
      <c r="AB736" s="154">
        <v>1</v>
      </c>
      <c r="AC736" s="154">
        <v>0</v>
      </c>
      <c r="AD736" s="87">
        <f>IF(W736="SOPORTE_TELEFÓNICO",'BASE LIQUIDACION REDEBAN 2025'!$B$19,IF(W736="ENVÍO",'BASE LIQUIDACION REDEBAN 2025'!$C$2,IF(Y736="TIPO I",'BASE LIQUIDACION REDEBAN 2025'!$C$2,IF(Y736="TIPO II",'BASE LIQUIDACION REDEBAN 2025'!$C$3,IF(Y736="TIPO III",'BASE LIQUIDACION REDEBAN 2025'!$C$4,IF(Y736="TIPO IV",'BASE LIQUIDACION REDEBAN 2025'!$C$5,IF(Z736="AEREO",'BASE LIQUIDACION REDEBAN 2025'!$B$6,'BASE LIQUIDACION REDEBAN 2025'!$C$5)))))))</f>
        <v>65960.072302</v>
      </c>
      <c r="AE736" s="87">
        <f>IF(OR(W736="SOPORTE_TELEFÓNICO",W736="ENVÍO"),0,IF(Y736="TIPO I",'BASE LIQUIDACION REDEBAN 2025'!$B$10,IF(Y736="TIPO II",'BASE LIQUIDACION REDEBAN 2025'!$B$11,IF(Y736="TIPO III",'BASE LIQUIDACION REDEBAN 2025'!$B$12,'BASE LIQUIDACION REDEBAN 2025'!$B$13))))</f>
        <v>75096.394270399993</v>
      </c>
      <c r="AF736" s="87">
        <f t="shared" si="11"/>
        <v>65960.072302</v>
      </c>
      <c r="AG736" s="184"/>
      <c r="AH736" s="184"/>
    </row>
    <row r="737" spans="1:34" s="79" customFormat="1" ht="13.15">
      <c r="A737" s="154" t="s">
        <v>90</v>
      </c>
      <c r="B737" s="154" t="str">
        <f>VLOOKUP(A737,'CENTRO DE COSTOS'!A:D,4,FALSE)</f>
        <v>JUAN SEBASTIÁN RÍOS CASTRILLÓN</v>
      </c>
      <c r="C737" s="154" t="str">
        <f>VLOOKUP(A737,'CENTRO DE COSTOS'!A:D,2,FALSE)</f>
        <v>0004-0005</v>
      </c>
      <c r="D737" s="154">
        <v>5360</v>
      </c>
      <c r="E737" s="154">
        <v>2610406</v>
      </c>
      <c r="F737" s="154">
        <v>11291</v>
      </c>
      <c r="G737" s="154" t="s">
        <v>2958</v>
      </c>
      <c r="H737" s="154" t="s">
        <v>197</v>
      </c>
      <c r="I737" s="154" t="s">
        <v>3607</v>
      </c>
      <c r="J737" s="154" t="s">
        <v>5977</v>
      </c>
      <c r="K737" s="154" t="s">
        <v>159</v>
      </c>
      <c r="L737" s="154" t="s">
        <v>5978</v>
      </c>
      <c r="M737" s="155">
        <v>45888.380555555559</v>
      </c>
      <c r="N737" s="155">
        <v>45888.664583333331</v>
      </c>
      <c r="O737" s="154" t="s">
        <v>2961</v>
      </c>
      <c r="P737" s="154" t="s">
        <v>2962</v>
      </c>
      <c r="Q737" s="154" t="s">
        <v>3046</v>
      </c>
      <c r="R737" s="154" t="s">
        <v>2972</v>
      </c>
      <c r="S737" s="154" t="s">
        <v>220</v>
      </c>
      <c r="T737" s="180"/>
      <c r="U737" s="154" t="s">
        <v>2965</v>
      </c>
      <c r="V737" s="154" t="s">
        <v>5979</v>
      </c>
      <c r="W737" s="154" t="s">
        <v>2967</v>
      </c>
      <c r="X737" s="154" t="s">
        <v>5980</v>
      </c>
      <c r="Y737" s="154" t="s">
        <v>25</v>
      </c>
      <c r="Z737" s="154" t="s">
        <v>166</v>
      </c>
      <c r="AA737" s="154" t="s">
        <v>368</v>
      </c>
      <c r="AB737" s="154">
        <v>1</v>
      </c>
      <c r="AC737" s="154">
        <v>0</v>
      </c>
      <c r="AD737" s="87">
        <f>IF(W737="SOPORTE_TELEFÓNICO",'BASE LIQUIDACION REDEBAN 2025'!$B$19,IF(W737="ENVÍO",'BASE LIQUIDACION REDEBAN 2025'!$C$2,IF(Y737="TIPO I",'BASE LIQUIDACION REDEBAN 2025'!$C$2,IF(Y737="TIPO II",'BASE LIQUIDACION REDEBAN 2025'!$C$3,IF(Y737="TIPO III",'BASE LIQUIDACION REDEBAN 2025'!$C$4,IF(Y737="TIPO IV",'BASE LIQUIDACION REDEBAN 2025'!$C$5,IF(Z737="AEREO",'BASE LIQUIDACION REDEBAN 2025'!$B$6,'BASE LIQUIDACION REDEBAN 2025'!$C$5)))))))</f>
        <v>65960.072302</v>
      </c>
      <c r="AE737" s="87">
        <f>IF(OR(W737="SOPORTE_TELEFÓNICO",W737="ENVÍO"),0,IF(Y737="TIPO I",'BASE LIQUIDACION REDEBAN 2025'!$B$10,IF(Y737="TIPO II",'BASE LIQUIDACION REDEBAN 2025'!$B$11,IF(Y737="TIPO III",'BASE LIQUIDACION REDEBAN 2025'!$B$12,'BASE LIQUIDACION REDEBAN 2025'!$B$13))))</f>
        <v>75096.394270399993</v>
      </c>
      <c r="AF737" s="87">
        <f t="shared" si="11"/>
        <v>65960.072302</v>
      </c>
      <c r="AG737" s="184"/>
      <c r="AH737" s="184"/>
    </row>
    <row r="738" spans="1:34" s="79" customFormat="1" ht="13.15">
      <c r="A738" s="154" t="s">
        <v>64</v>
      </c>
      <c r="B738" s="154" t="str">
        <f>VLOOKUP(A738,'CENTRO DE COSTOS'!A:D,4,FALSE)</f>
        <v>JOSE MAURICIO HERNANDEZ ROJAS</v>
      </c>
      <c r="C738" s="154" t="str">
        <f>VLOOKUP(A738,'CENTRO DE COSTOS'!A:D,2,FALSE)</f>
        <v>0004-0001</v>
      </c>
      <c r="D738" s="154">
        <v>8001</v>
      </c>
      <c r="E738" s="154">
        <v>2606550</v>
      </c>
      <c r="F738" s="154">
        <v>20488</v>
      </c>
      <c r="G738" s="154" t="s">
        <v>2958</v>
      </c>
      <c r="H738" s="154" t="s">
        <v>389</v>
      </c>
      <c r="I738" s="154" t="s">
        <v>64</v>
      </c>
      <c r="J738" s="154" t="s">
        <v>5981</v>
      </c>
      <c r="K738" s="154" t="s">
        <v>159</v>
      </c>
      <c r="L738" s="154" t="s">
        <v>5982</v>
      </c>
      <c r="M738" s="155">
        <v>45885.443749999999</v>
      </c>
      <c r="N738" s="155">
        <v>45888.666666666664</v>
      </c>
      <c r="O738" s="154" t="s">
        <v>2961</v>
      </c>
      <c r="P738" s="154" t="s">
        <v>2962</v>
      </c>
      <c r="Q738" s="154" t="s">
        <v>2971</v>
      </c>
      <c r="R738" s="154" t="s">
        <v>3027</v>
      </c>
      <c r="S738" s="154" t="s">
        <v>220</v>
      </c>
      <c r="T738" s="180"/>
      <c r="U738" s="154" t="s">
        <v>2965</v>
      </c>
      <c r="V738" s="154" t="s">
        <v>5983</v>
      </c>
      <c r="W738" s="154" t="s">
        <v>2967</v>
      </c>
      <c r="X738" s="154" t="s">
        <v>5984</v>
      </c>
      <c r="Y738" s="154" t="s">
        <v>25</v>
      </c>
      <c r="Z738" s="154" t="s">
        <v>166</v>
      </c>
      <c r="AA738" s="154" t="s">
        <v>799</v>
      </c>
      <c r="AB738" s="154">
        <v>1</v>
      </c>
      <c r="AC738" s="154">
        <v>0</v>
      </c>
      <c r="AD738" s="87">
        <f>IF(W738="SOPORTE_TELEFÓNICO",'BASE LIQUIDACION REDEBAN 2025'!$B$19,IF(W738="ENVÍO",'BASE LIQUIDACION REDEBAN 2025'!$C$2,IF(Y738="TIPO I",'BASE LIQUIDACION REDEBAN 2025'!$C$2,IF(Y738="TIPO II",'BASE LIQUIDACION REDEBAN 2025'!$C$3,IF(Y738="TIPO III",'BASE LIQUIDACION REDEBAN 2025'!$C$4,IF(Y738="TIPO IV",'BASE LIQUIDACION REDEBAN 2025'!$C$5,IF(Z738="AEREO",'BASE LIQUIDACION REDEBAN 2025'!$B$6,'BASE LIQUIDACION REDEBAN 2025'!$C$5)))))))</f>
        <v>65960.072302</v>
      </c>
      <c r="AE738" s="87">
        <f>IF(OR(W738="SOPORTE_TELEFÓNICO",W738="ENVÍO"),0,IF(Y738="TIPO I",'BASE LIQUIDACION REDEBAN 2025'!$B$10,IF(Y738="TIPO II",'BASE LIQUIDACION REDEBAN 2025'!$B$11,IF(Y738="TIPO III",'BASE LIQUIDACION REDEBAN 2025'!$B$12,'BASE LIQUIDACION REDEBAN 2025'!$B$13))))</f>
        <v>75096.394270399993</v>
      </c>
      <c r="AF738" s="87">
        <f t="shared" si="11"/>
        <v>65960.072302</v>
      </c>
      <c r="AG738" s="184"/>
      <c r="AH738" s="184"/>
    </row>
    <row r="739" spans="1:34" s="79" customFormat="1" ht="13.15">
      <c r="A739" s="154" t="s">
        <v>100</v>
      </c>
      <c r="B739" s="154" t="str">
        <f>VLOOKUP(A739,'CENTRO DE COSTOS'!A:D,4,FALSE)</f>
        <v>KEVIN ALEXIS CORZO BUSTOS</v>
      </c>
      <c r="C739" s="154" t="str">
        <f>VLOOKUP(A739,'CENTRO DE COSTOS'!A:D,2,FALSE)</f>
        <v>0004-0007</v>
      </c>
      <c r="D739" s="154">
        <v>50001</v>
      </c>
      <c r="E739" s="154">
        <v>2609532</v>
      </c>
      <c r="F739" s="154">
        <v>64158</v>
      </c>
      <c r="G739" s="154" t="s">
        <v>2958</v>
      </c>
      <c r="H739" s="154" t="s">
        <v>295</v>
      </c>
      <c r="I739" s="154" t="s">
        <v>100</v>
      </c>
      <c r="J739" s="154" t="s">
        <v>5985</v>
      </c>
      <c r="K739" s="154" t="s">
        <v>159</v>
      </c>
      <c r="L739" s="154" t="s">
        <v>5986</v>
      </c>
      <c r="M739" s="155">
        <v>45888.338888888888</v>
      </c>
      <c r="N739" s="155">
        <v>45888.674305555556</v>
      </c>
      <c r="O739" s="154" t="s">
        <v>2961</v>
      </c>
      <c r="P739" s="154" t="s">
        <v>2962</v>
      </c>
      <c r="Q739" s="154" t="s">
        <v>3006</v>
      </c>
      <c r="R739" s="154" t="s">
        <v>3155</v>
      </c>
      <c r="S739" s="154" t="s">
        <v>2973</v>
      </c>
      <c r="T739" s="180"/>
      <c r="U739" s="154" t="s">
        <v>2965</v>
      </c>
      <c r="V739" s="154" t="s">
        <v>5987</v>
      </c>
      <c r="W739" s="154" t="s">
        <v>2967</v>
      </c>
      <c r="X739" s="154" t="s">
        <v>5988</v>
      </c>
      <c r="Y739" s="154" t="s">
        <v>25</v>
      </c>
      <c r="Z739" s="154" t="s">
        <v>166</v>
      </c>
      <c r="AA739" s="154" t="s">
        <v>3167</v>
      </c>
      <c r="AB739" s="154">
        <v>1</v>
      </c>
      <c r="AC739" s="154">
        <v>0</v>
      </c>
      <c r="AD739" s="87">
        <f>IF(W739="SOPORTE_TELEFÓNICO",'BASE LIQUIDACION REDEBAN 2025'!$B$19,IF(W739="ENVÍO",'BASE LIQUIDACION REDEBAN 2025'!$C$2,IF(Y739="TIPO I",'BASE LIQUIDACION REDEBAN 2025'!$C$2,IF(Y739="TIPO II",'BASE LIQUIDACION REDEBAN 2025'!$C$3,IF(Y739="TIPO III",'BASE LIQUIDACION REDEBAN 2025'!$C$4,IF(Y739="TIPO IV",'BASE LIQUIDACION REDEBAN 2025'!$C$5,IF(Z739="AEREO",'BASE LIQUIDACION REDEBAN 2025'!$B$6,'BASE LIQUIDACION REDEBAN 2025'!$C$5)))))))</f>
        <v>65960.072302</v>
      </c>
      <c r="AE739" s="87">
        <f>IF(OR(W739="SOPORTE_TELEFÓNICO",W739="ENVÍO"),0,IF(Y739="TIPO I",'BASE LIQUIDACION REDEBAN 2025'!$B$10,IF(Y739="TIPO II",'BASE LIQUIDACION REDEBAN 2025'!$B$11,IF(Y739="TIPO III",'BASE LIQUIDACION REDEBAN 2025'!$B$12,'BASE LIQUIDACION REDEBAN 2025'!$B$13))))</f>
        <v>75096.394270399993</v>
      </c>
      <c r="AF739" s="87">
        <f t="shared" si="11"/>
        <v>65960.072302</v>
      </c>
      <c r="AG739" s="184"/>
      <c r="AH739" s="184"/>
    </row>
    <row r="740" spans="1:34" s="79" customFormat="1" ht="13.15">
      <c r="A740" s="154" t="s">
        <v>98</v>
      </c>
      <c r="B740" s="154" t="str">
        <f>VLOOKUP(A740,'CENTRO DE COSTOS'!A:D,4,FALSE)</f>
        <v>MIGUEL JULIÁN HERNÁNDEZ GUARÍN</v>
      </c>
      <c r="C740" s="154" t="str">
        <f>VLOOKUP(A740,'CENTRO DE COSTOS'!A:D,2,FALSE)</f>
        <v>0004-0008</v>
      </c>
      <c r="D740" s="154">
        <v>15798</v>
      </c>
      <c r="E740" s="154">
        <v>2606685</v>
      </c>
      <c r="F740" s="154">
        <v>12059</v>
      </c>
      <c r="G740" s="154" t="s">
        <v>2958</v>
      </c>
      <c r="H740" s="154" t="s">
        <v>241</v>
      </c>
      <c r="I740" s="154" t="s">
        <v>5989</v>
      </c>
      <c r="J740" s="154" t="s">
        <v>5990</v>
      </c>
      <c r="K740" s="154" t="s">
        <v>159</v>
      </c>
      <c r="L740" s="154" t="s">
        <v>5991</v>
      </c>
      <c r="M740" s="155">
        <v>45885.595138888886</v>
      </c>
      <c r="N740" s="155">
        <v>45888.691666666666</v>
      </c>
      <c r="O740" s="154" t="s">
        <v>2961</v>
      </c>
      <c r="P740" s="154" t="s">
        <v>2962</v>
      </c>
      <c r="Q740" s="154" t="s">
        <v>3099</v>
      </c>
      <c r="R740" s="154" t="s">
        <v>3435</v>
      </c>
      <c r="S740" s="154" t="s">
        <v>2973</v>
      </c>
      <c r="T740" s="180"/>
      <c r="U740" s="154" t="s">
        <v>2965</v>
      </c>
      <c r="V740" s="154" t="s">
        <v>5992</v>
      </c>
      <c r="W740" s="154" t="s">
        <v>2967</v>
      </c>
      <c r="X740" s="154" t="s">
        <v>5993</v>
      </c>
      <c r="Y740" s="154" t="s">
        <v>30</v>
      </c>
      <c r="Z740" s="154" t="s">
        <v>166</v>
      </c>
      <c r="AA740" s="154" t="s">
        <v>556</v>
      </c>
      <c r="AB740" s="154">
        <v>1</v>
      </c>
      <c r="AC740" s="154">
        <v>0</v>
      </c>
      <c r="AD740" s="87">
        <f>IF(W740="SOPORTE_TELEFÓNICO",'BASE LIQUIDACION REDEBAN 2025'!$B$19,IF(W740="ENVÍO",'BASE LIQUIDACION REDEBAN 2025'!$C$2,IF(Y740="TIPO I",'BASE LIQUIDACION REDEBAN 2025'!$C$2,IF(Y740="TIPO II",'BASE LIQUIDACION REDEBAN 2025'!$C$3,IF(Y740="TIPO III",'BASE LIQUIDACION REDEBAN 2025'!$C$4,IF(Y740="TIPO IV",'BASE LIQUIDACION REDEBAN 2025'!$C$5,IF(Z740="AEREO",'BASE LIQUIDACION REDEBAN 2025'!$B$6,'BASE LIQUIDACION REDEBAN 2025'!$C$5)))))))</f>
        <v>275728.78077800001</v>
      </c>
      <c r="AE740" s="87">
        <f>IF(OR(W740="SOPORTE_TELEFÓNICO",W740="ENVÍO"),0,IF(Y740="TIPO I",'BASE LIQUIDACION REDEBAN 2025'!$B$10,IF(Y740="TIPO II",'BASE LIQUIDACION REDEBAN 2025'!$B$11,IF(Y740="TIPO III",'BASE LIQUIDACION REDEBAN 2025'!$B$12,'BASE LIQUIDACION REDEBAN 2025'!$B$13))))</f>
        <v>196536.5258152</v>
      </c>
      <c r="AF740" s="87">
        <f t="shared" si="11"/>
        <v>275728.78077800001</v>
      </c>
      <c r="AG740" s="184"/>
      <c r="AH740" s="184"/>
    </row>
    <row r="741" spans="1:34" s="79" customFormat="1" ht="13.15">
      <c r="A741" s="154" t="s">
        <v>60</v>
      </c>
      <c r="B741" s="154" t="str">
        <f>VLOOKUP(A741,'CENTRO DE COSTOS'!A:D,4,FALSE)</f>
        <v>JUAN SEBASTIÁN RÍOS CASTRILLÓN</v>
      </c>
      <c r="C741" s="154" t="str">
        <f>VLOOKUP(A741,'CENTRO DE COSTOS'!A:D,2,FALSE)</f>
        <v>0004-0005</v>
      </c>
      <c r="D741" s="154">
        <v>5490</v>
      </c>
      <c r="E741" s="154">
        <v>2605720</v>
      </c>
      <c r="F741" s="154">
        <v>10357</v>
      </c>
      <c r="G741" s="154" t="s">
        <v>2958</v>
      </c>
      <c r="H741" s="154" t="s">
        <v>197</v>
      </c>
      <c r="I741" s="154" t="s">
        <v>631</v>
      </c>
      <c r="J741" s="154" t="s">
        <v>5994</v>
      </c>
      <c r="K741" s="154" t="s">
        <v>159</v>
      </c>
      <c r="L741" s="154" t="s">
        <v>5995</v>
      </c>
      <c r="M741" s="155">
        <v>45884.729861111111</v>
      </c>
      <c r="N741" s="155">
        <v>45888.694444444445</v>
      </c>
      <c r="O741" s="154" t="s">
        <v>2961</v>
      </c>
      <c r="P741" s="154" t="s">
        <v>2962</v>
      </c>
      <c r="Q741" s="154" t="s">
        <v>3046</v>
      </c>
      <c r="R741" s="154" t="s">
        <v>2972</v>
      </c>
      <c r="S741" s="154" t="s">
        <v>2973</v>
      </c>
      <c r="T741" s="180"/>
      <c r="U741" s="154" t="s">
        <v>2965</v>
      </c>
      <c r="V741" s="154" t="s">
        <v>5996</v>
      </c>
      <c r="W741" s="154" t="s">
        <v>2967</v>
      </c>
      <c r="X741" s="154" t="s">
        <v>5997</v>
      </c>
      <c r="Y741" s="154" t="s">
        <v>28</v>
      </c>
      <c r="Z741" s="154" t="s">
        <v>166</v>
      </c>
      <c r="AA741" s="154" t="s">
        <v>636</v>
      </c>
      <c r="AB741" s="154">
        <v>1</v>
      </c>
      <c r="AC741" s="154">
        <v>0</v>
      </c>
      <c r="AD741" s="87">
        <f>IF(W741="SOPORTE_TELEFÓNICO",'BASE LIQUIDACION REDEBAN 2025'!$B$19,IF(W741="ENVÍO",'BASE LIQUIDACION REDEBAN 2025'!$C$2,IF(Y741="TIPO I",'BASE LIQUIDACION REDEBAN 2025'!$C$2,IF(Y741="TIPO II",'BASE LIQUIDACION REDEBAN 2025'!$C$3,IF(Y741="TIPO III",'BASE LIQUIDACION REDEBAN 2025'!$C$4,IF(Y741="TIPO IV",'BASE LIQUIDACION REDEBAN 2025'!$C$5,IF(Z741="AEREO",'BASE LIQUIDACION REDEBAN 2025'!$B$6,'BASE LIQUIDACION REDEBAN 2025'!$C$5)))))))</f>
        <v>144967.87232000002</v>
      </c>
      <c r="AE741" s="87">
        <f>IF(OR(W741="SOPORTE_TELEFÓNICO",W741="ENVÍO"),0,IF(Y741="TIPO I",'BASE LIQUIDACION REDEBAN 2025'!$B$10,IF(Y741="TIPO II",'BASE LIQUIDACION REDEBAN 2025'!$B$11,IF(Y741="TIPO III",'BASE LIQUIDACION REDEBAN 2025'!$B$12,'BASE LIQUIDACION REDEBAN 2025'!$B$13))))</f>
        <v>140395.6348884</v>
      </c>
      <c r="AF741" s="87">
        <f t="shared" si="11"/>
        <v>144967.87232000002</v>
      </c>
      <c r="AG741" s="184"/>
      <c r="AH741" s="184"/>
    </row>
    <row r="742" spans="1:34" s="79" customFormat="1" ht="13.15">
      <c r="A742" s="154" t="s">
        <v>81</v>
      </c>
      <c r="B742" s="154" t="str">
        <f>VLOOKUP(A742,'CENTRO DE COSTOS'!A:D,4,FALSE)</f>
        <v>MIGUEL JULIÁN HERNÁNDEZ GUARÍN</v>
      </c>
      <c r="C742" s="154" t="str">
        <f>VLOOKUP(A742,'CENTRO DE COSTOS'!A:D,2,FALSE)</f>
        <v>0004-0008</v>
      </c>
      <c r="D742" s="154">
        <v>54518</v>
      </c>
      <c r="E742" s="154">
        <v>2610421</v>
      </c>
      <c r="F742" s="154">
        <v>48707</v>
      </c>
      <c r="G742" s="154" t="s">
        <v>2958</v>
      </c>
      <c r="H742" s="154" t="s">
        <v>317</v>
      </c>
      <c r="I742" s="154" t="s">
        <v>1491</v>
      </c>
      <c r="J742" s="154" t="s">
        <v>5998</v>
      </c>
      <c r="K742" s="154" t="s">
        <v>159</v>
      </c>
      <c r="L742" s="154" t="s">
        <v>5999</v>
      </c>
      <c r="M742" s="155">
        <v>45888.381944444445</v>
      </c>
      <c r="N742" s="155">
        <v>45888.697222222225</v>
      </c>
      <c r="O742" s="154" t="s">
        <v>2961</v>
      </c>
      <c r="P742" s="154" t="s">
        <v>2962</v>
      </c>
      <c r="Q742" s="154" t="s">
        <v>3006</v>
      </c>
      <c r="R742" s="154" t="s">
        <v>3155</v>
      </c>
      <c r="S742" s="154" t="s">
        <v>200</v>
      </c>
      <c r="T742" s="180"/>
      <c r="U742" s="154" t="s">
        <v>2965</v>
      </c>
      <c r="V742" s="154" t="s">
        <v>6000</v>
      </c>
      <c r="W742" s="154" t="s">
        <v>2967</v>
      </c>
      <c r="X742" s="154" t="s">
        <v>6001</v>
      </c>
      <c r="Y742" s="154" t="s">
        <v>30</v>
      </c>
      <c r="Z742" s="154" t="s">
        <v>166</v>
      </c>
      <c r="AA742" s="154" t="s">
        <v>401</v>
      </c>
      <c r="AB742" s="154">
        <v>1</v>
      </c>
      <c r="AC742" s="154">
        <v>0</v>
      </c>
      <c r="AD742" s="87">
        <f>IF(W742="SOPORTE_TELEFÓNICO",'BASE LIQUIDACION REDEBAN 2025'!$B$19,IF(W742="ENVÍO",'BASE LIQUIDACION REDEBAN 2025'!$C$2,IF(Y742="TIPO I",'BASE LIQUIDACION REDEBAN 2025'!$C$2,IF(Y742="TIPO II",'BASE LIQUIDACION REDEBAN 2025'!$C$3,IF(Y742="TIPO III",'BASE LIQUIDACION REDEBAN 2025'!$C$4,IF(Y742="TIPO IV",'BASE LIQUIDACION REDEBAN 2025'!$C$5,IF(Z742="AEREO",'BASE LIQUIDACION REDEBAN 2025'!$B$6,'BASE LIQUIDACION REDEBAN 2025'!$C$5)))))))</f>
        <v>275728.78077800001</v>
      </c>
      <c r="AE742" s="87">
        <f>IF(OR(W742="SOPORTE_TELEFÓNICO",W742="ENVÍO"),0,IF(Y742="TIPO I",'BASE LIQUIDACION REDEBAN 2025'!$B$10,IF(Y742="TIPO II",'BASE LIQUIDACION REDEBAN 2025'!$B$11,IF(Y742="TIPO III",'BASE LIQUIDACION REDEBAN 2025'!$B$12,'BASE LIQUIDACION REDEBAN 2025'!$B$13))))</f>
        <v>196536.5258152</v>
      </c>
      <c r="AF742" s="87">
        <f t="shared" si="11"/>
        <v>275728.78077800001</v>
      </c>
      <c r="AG742" s="184"/>
      <c r="AH742" s="184"/>
    </row>
    <row r="743" spans="1:34" s="79" customFormat="1" ht="13.15">
      <c r="A743" s="154" t="s">
        <v>76</v>
      </c>
      <c r="B743" s="154" t="str">
        <f>VLOOKUP(A743,'CENTRO DE COSTOS'!A:D,4,FALSE)</f>
        <v>DIEGO FERNANDO HENAO CARDONA</v>
      </c>
      <c r="C743" s="154" t="str">
        <f>VLOOKUP(A743,'CENTRO DE COSTOS'!A:D,2,FALSE)</f>
        <v>0004-0003</v>
      </c>
      <c r="D743" s="154">
        <v>19548</v>
      </c>
      <c r="E743" s="154">
        <v>2604683</v>
      </c>
      <c r="F743" s="154">
        <v>57115</v>
      </c>
      <c r="G743" s="154" t="s">
        <v>2958</v>
      </c>
      <c r="H743" s="154" t="s">
        <v>258</v>
      </c>
      <c r="I743" s="154" t="s">
        <v>6002</v>
      </c>
      <c r="J743" s="154" t="s">
        <v>6003</v>
      </c>
      <c r="K743" s="154" t="s">
        <v>159</v>
      </c>
      <c r="L743" s="154" t="s">
        <v>6004</v>
      </c>
      <c r="M743" s="155">
        <v>45884.621527777781</v>
      </c>
      <c r="N743" s="155">
        <v>45888.701388888891</v>
      </c>
      <c r="O743" s="154" t="s">
        <v>2961</v>
      </c>
      <c r="P743" s="154" t="s">
        <v>2962</v>
      </c>
      <c r="Q743" s="154" t="s">
        <v>5094</v>
      </c>
      <c r="R743" s="154" t="s">
        <v>4045</v>
      </c>
      <c r="S743" s="154" t="s">
        <v>2973</v>
      </c>
      <c r="T743" s="180"/>
      <c r="U743" s="154" t="s">
        <v>2965</v>
      </c>
      <c r="V743" s="154" t="s">
        <v>6005</v>
      </c>
      <c r="W743" s="154" t="s">
        <v>2967</v>
      </c>
      <c r="X743" s="154" t="s">
        <v>6006</v>
      </c>
      <c r="Y743" s="154" t="s">
        <v>30</v>
      </c>
      <c r="Z743" s="154" t="s">
        <v>166</v>
      </c>
      <c r="AA743" s="154" t="s">
        <v>330</v>
      </c>
      <c r="AB743" s="154">
        <v>1</v>
      </c>
      <c r="AC743" s="154">
        <v>0</v>
      </c>
      <c r="AD743" s="87">
        <f>IF(W743="SOPORTE_TELEFÓNICO",'BASE LIQUIDACION REDEBAN 2025'!$B$19,IF(W743="ENVÍO",'BASE LIQUIDACION REDEBAN 2025'!$C$2,IF(Y743="TIPO I",'BASE LIQUIDACION REDEBAN 2025'!$C$2,IF(Y743="TIPO II",'BASE LIQUIDACION REDEBAN 2025'!$C$3,IF(Y743="TIPO III",'BASE LIQUIDACION REDEBAN 2025'!$C$4,IF(Y743="TIPO IV",'BASE LIQUIDACION REDEBAN 2025'!$C$5,IF(Z743="AEREO",'BASE LIQUIDACION REDEBAN 2025'!$B$6,'BASE LIQUIDACION REDEBAN 2025'!$C$5)))))))</f>
        <v>275728.78077800001</v>
      </c>
      <c r="AE743" s="87">
        <f>IF(OR(W743="SOPORTE_TELEFÓNICO",W743="ENVÍO"),0,IF(Y743="TIPO I",'BASE LIQUIDACION REDEBAN 2025'!$B$10,IF(Y743="TIPO II",'BASE LIQUIDACION REDEBAN 2025'!$B$11,IF(Y743="TIPO III",'BASE LIQUIDACION REDEBAN 2025'!$B$12,'BASE LIQUIDACION REDEBAN 2025'!$B$13))))</f>
        <v>196536.5258152</v>
      </c>
      <c r="AF743" s="87">
        <f t="shared" si="11"/>
        <v>275728.78077800001</v>
      </c>
      <c r="AG743" s="184"/>
      <c r="AH743" s="184"/>
    </row>
    <row r="744" spans="1:34" s="79" customFormat="1" ht="13.15">
      <c r="A744" s="154" t="s">
        <v>90</v>
      </c>
      <c r="B744" s="154" t="str">
        <f>VLOOKUP(A744,'CENTRO DE COSTOS'!A:D,4,FALSE)</f>
        <v>JUAN SEBASTIÁN RÍOS CASTRILLÓN</v>
      </c>
      <c r="C744" s="154" t="str">
        <f>VLOOKUP(A744,'CENTRO DE COSTOS'!A:D,2,FALSE)</f>
        <v>0004-0005</v>
      </c>
      <c r="D744" s="154">
        <v>5001</v>
      </c>
      <c r="E744" s="154">
        <v>2608904</v>
      </c>
      <c r="F744" s="154">
        <v>79438</v>
      </c>
      <c r="G744" s="154" t="s">
        <v>2958</v>
      </c>
      <c r="H744" s="154" t="s">
        <v>197</v>
      </c>
      <c r="I744" s="154" t="s">
        <v>90</v>
      </c>
      <c r="J744" s="154" t="s">
        <v>6007</v>
      </c>
      <c r="K744" s="154" t="s">
        <v>159</v>
      </c>
      <c r="L744" s="154" t="s">
        <v>6008</v>
      </c>
      <c r="M744" s="155">
        <v>45887.72152777778</v>
      </c>
      <c r="N744" s="155">
        <v>45888.706944444442</v>
      </c>
      <c r="O744" s="154" t="s">
        <v>2961</v>
      </c>
      <c r="P744" s="154" t="s">
        <v>2988</v>
      </c>
      <c r="Q744" s="154" t="s">
        <v>3335</v>
      </c>
      <c r="R744" s="154" t="s">
        <v>3336</v>
      </c>
      <c r="S744" s="154" t="s">
        <v>2973</v>
      </c>
      <c r="T744" s="180"/>
      <c r="U744" s="154" t="s">
        <v>2965</v>
      </c>
      <c r="V744" s="154" t="s">
        <v>6009</v>
      </c>
      <c r="W744" s="154" t="s">
        <v>2967</v>
      </c>
      <c r="X744" s="154" t="s">
        <v>6010</v>
      </c>
      <c r="Y744" s="154" t="s">
        <v>25</v>
      </c>
      <c r="Z744" s="154" t="s">
        <v>166</v>
      </c>
      <c r="AA744" s="154" t="s">
        <v>488</v>
      </c>
      <c r="AB744" s="154">
        <v>1</v>
      </c>
      <c r="AC744" s="154">
        <v>0</v>
      </c>
      <c r="AD744" s="87">
        <f>IF(W744="SOPORTE_TELEFÓNICO",'BASE LIQUIDACION REDEBAN 2025'!$B$19,IF(W744="ENVÍO",'BASE LIQUIDACION REDEBAN 2025'!$C$2,IF(Y744="TIPO I",'BASE LIQUIDACION REDEBAN 2025'!$C$2,IF(Y744="TIPO II",'BASE LIQUIDACION REDEBAN 2025'!$C$3,IF(Y744="TIPO III",'BASE LIQUIDACION REDEBAN 2025'!$C$4,IF(Y744="TIPO IV",'BASE LIQUIDACION REDEBAN 2025'!$C$5,IF(Z744="AEREO",'BASE LIQUIDACION REDEBAN 2025'!$B$6,'BASE LIQUIDACION REDEBAN 2025'!$C$5)))))))</f>
        <v>65960.072302</v>
      </c>
      <c r="AE744" s="87">
        <f>IF(OR(W744="SOPORTE_TELEFÓNICO",W744="ENVÍO"),0,IF(Y744="TIPO I",'BASE LIQUIDACION REDEBAN 2025'!$B$10,IF(Y744="TIPO II",'BASE LIQUIDACION REDEBAN 2025'!$B$11,IF(Y744="TIPO III",'BASE LIQUIDACION REDEBAN 2025'!$B$12,'BASE LIQUIDACION REDEBAN 2025'!$B$13))))</f>
        <v>75096.394270399993</v>
      </c>
      <c r="AF744" s="87">
        <f t="shared" si="11"/>
        <v>65960.072302</v>
      </c>
      <c r="AG744" s="184"/>
      <c r="AH744" s="184"/>
    </row>
    <row r="745" spans="1:34" s="79" customFormat="1" ht="13.15">
      <c r="A745" s="154" t="s">
        <v>68</v>
      </c>
      <c r="B745" s="154" t="str">
        <f>VLOOKUP(A745,'CENTRO DE COSTOS'!A:D,4,FALSE)</f>
        <v>WILLIAM ASDRUBAL ROZO ROZO</v>
      </c>
      <c r="C745" s="154" t="str">
        <f>VLOOKUP(A745,'CENTRO DE COSTOS'!A:D,2,FALSE)</f>
        <v>0004-0004</v>
      </c>
      <c r="D745" s="154">
        <v>25740</v>
      </c>
      <c r="E745" s="154">
        <v>2606560</v>
      </c>
      <c r="F745" s="154">
        <v>67532</v>
      </c>
      <c r="G745" s="154" t="s">
        <v>2958</v>
      </c>
      <c r="H745" s="154" t="s">
        <v>470</v>
      </c>
      <c r="I745" s="154" t="s">
        <v>2212</v>
      </c>
      <c r="J745" s="154" t="s">
        <v>6011</v>
      </c>
      <c r="K745" s="154" t="s">
        <v>159</v>
      </c>
      <c r="L745" s="154" t="s">
        <v>6012</v>
      </c>
      <c r="M745" s="155">
        <v>45885.447916666664</v>
      </c>
      <c r="N745" s="155">
        <v>45888.71875</v>
      </c>
      <c r="O745" s="154" t="s">
        <v>2961</v>
      </c>
      <c r="P745" s="154" t="s">
        <v>2962</v>
      </c>
      <c r="Q745" s="154" t="s">
        <v>3099</v>
      </c>
      <c r="R745" s="154" t="s">
        <v>3100</v>
      </c>
      <c r="S745" s="154" t="s">
        <v>2973</v>
      </c>
      <c r="T745" s="180"/>
      <c r="U745" s="154" t="s">
        <v>2965</v>
      </c>
      <c r="V745" s="154" t="s">
        <v>6013</v>
      </c>
      <c r="W745" s="154" t="s">
        <v>2967</v>
      </c>
      <c r="X745" s="154" t="s">
        <v>6014</v>
      </c>
      <c r="Y745" s="154" t="s">
        <v>28</v>
      </c>
      <c r="Z745" s="154" t="s">
        <v>166</v>
      </c>
      <c r="AA745" s="154" t="s">
        <v>2089</v>
      </c>
      <c r="AB745" s="154">
        <v>1</v>
      </c>
      <c r="AC745" s="154">
        <v>0</v>
      </c>
      <c r="AD745" s="87">
        <f>IF(W745="SOPORTE_TELEFÓNICO",'BASE LIQUIDACION REDEBAN 2025'!$B$19,IF(W745="ENVÍO",'BASE LIQUIDACION REDEBAN 2025'!$C$2,IF(Y745="TIPO I",'BASE LIQUIDACION REDEBAN 2025'!$C$2,IF(Y745="TIPO II",'BASE LIQUIDACION REDEBAN 2025'!$C$3,IF(Y745="TIPO III",'BASE LIQUIDACION REDEBAN 2025'!$C$4,IF(Y745="TIPO IV",'BASE LIQUIDACION REDEBAN 2025'!$C$5,IF(Z745="AEREO",'BASE LIQUIDACION REDEBAN 2025'!$B$6,'BASE LIQUIDACION REDEBAN 2025'!$C$5)))))))</f>
        <v>144967.87232000002</v>
      </c>
      <c r="AE745" s="87">
        <f>IF(OR(W745="SOPORTE_TELEFÓNICO",W745="ENVÍO"),0,IF(Y745="TIPO I",'BASE LIQUIDACION REDEBAN 2025'!$B$10,IF(Y745="TIPO II",'BASE LIQUIDACION REDEBAN 2025'!$B$11,IF(Y745="TIPO III",'BASE LIQUIDACION REDEBAN 2025'!$B$12,'BASE LIQUIDACION REDEBAN 2025'!$B$13))))</f>
        <v>140395.6348884</v>
      </c>
      <c r="AF745" s="87">
        <f t="shared" si="11"/>
        <v>144967.87232000002</v>
      </c>
      <c r="AG745" s="184"/>
      <c r="AH745" s="184"/>
    </row>
    <row r="746" spans="1:34" s="79" customFormat="1" ht="13.15">
      <c r="A746" s="154" t="s">
        <v>90</v>
      </c>
      <c r="B746" s="154" t="str">
        <f>VLOOKUP(A746,'CENTRO DE COSTOS'!A:D,4,FALSE)</f>
        <v>JUAN SEBASTIÁN RÍOS CASTRILLÓN</v>
      </c>
      <c r="C746" s="154" t="str">
        <f>VLOOKUP(A746,'CENTRO DE COSTOS'!A:D,2,FALSE)</f>
        <v>0004-0005</v>
      </c>
      <c r="D746" s="154">
        <v>5212</v>
      </c>
      <c r="E746" s="154">
        <v>2611559</v>
      </c>
      <c r="F746" s="154">
        <v>79184</v>
      </c>
      <c r="G746" s="154" t="s">
        <v>2958</v>
      </c>
      <c r="H746" s="154" t="s">
        <v>197</v>
      </c>
      <c r="I746" s="154" t="s">
        <v>2726</v>
      </c>
      <c r="J746" s="154" t="s">
        <v>6015</v>
      </c>
      <c r="K746" s="154" t="s">
        <v>159</v>
      </c>
      <c r="L746" s="154" t="s">
        <v>6016</v>
      </c>
      <c r="M746" s="155">
        <v>45888.449305555558</v>
      </c>
      <c r="N746" s="155">
        <v>45888.743055555555</v>
      </c>
      <c r="O746" s="154" t="s">
        <v>2961</v>
      </c>
      <c r="P746" s="154" t="s">
        <v>2962</v>
      </c>
      <c r="Q746" s="154" t="s">
        <v>2978</v>
      </c>
      <c r="R746" s="154" t="s">
        <v>2983</v>
      </c>
      <c r="S746" s="154" t="s">
        <v>2973</v>
      </c>
      <c r="T746" s="180"/>
      <c r="U746" s="154" t="s">
        <v>2965</v>
      </c>
      <c r="V746" s="154" t="s">
        <v>6017</v>
      </c>
      <c r="W746" s="154" t="s">
        <v>2967</v>
      </c>
      <c r="X746" s="154" t="s">
        <v>6018</v>
      </c>
      <c r="Y746" s="154" t="s">
        <v>25</v>
      </c>
      <c r="Z746" s="154" t="s">
        <v>166</v>
      </c>
      <c r="AA746" s="154" t="s">
        <v>2327</v>
      </c>
      <c r="AB746" s="154">
        <v>1</v>
      </c>
      <c r="AC746" s="154">
        <v>0</v>
      </c>
      <c r="AD746" s="87">
        <f>IF(W746="SOPORTE_TELEFÓNICO",'BASE LIQUIDACION REDEBAN 2025'!$B$19,IF(W746="ENVÍO",'BASE LIQUIDACION REDEBAN 2025'!$C$2,IF(Y746="TIPO I",'BASE LIQUIDACION REDEBAN 2025'!$C$2,IF(Y746="TIPO II",'BASE LIQUIDACION REDEBAN 2025'!$C$3,IF(Y746="TIPO III",'BASE LIQUIDACION REDEBAN 2025'!$C$4,IF(Y746="TIPO IV",'BASE LIQUIDACION REDEBAN 2025'!$C$5,IF(Z746="AEREO",'BASE LIQUIDACION REDEBAN 2025'!$B$6,'BASE LIQUIDACION REDEBAN 2025'!$C$5)))))))</f>
        <v>65960.072302</v>
      </c>
      <c r="AE746" s="87">
        <f>IF(OR(W746="SOPORTE_TELEFÓNICO",W746="ENVÍO"),0,IF(Y746="TIPO I",'BASE LIQUIDACION REDEBAN 2025'!$B$10,IF(Y746="TIPO II",'BASE LIQUIDACION REDEBAN 2025'!$B$11,IF(Y746="TIPO III",'BASE LIQUIDACION REDEBAN 2025'!$B$12,'BASE LIQUIDACION REDEBAN 2025'!$B$13))))</f>
        <v>75096.394270399993</v>
      </c>
      <c r="AF746" s="87">
        <f t="shared" si="11"/>
        <v>65960.072302</v>
      </c>
      <c r="AG746" s="184"/>
      <c r="AH746" s="184"/>
    </row>
    <row r="747" spans="1:34" s="79" customFormat="1" ht="13.15">
      <c r="A747" s="154" t="s">
        <v>90</v>
      </c>
      <c r="B747" s="154" t="str">
        <f>VLOOKUP(A747,'CENTRO DE COSTOS'!A:D,4,FALSE)</f>
        <v>JUAN SEBASTIÁN RÍOS CASTRILLÓN</v>
      </c>
      <c r="C747" s="154" t="str">
        <f>VLOOKUP(A747,'CENTRO DE COSTOS'!A:D,2,FALSE)</f>
        <v>0004-0005</v>
      </c>
      <c r="D747" s="154">
        <v>5819</v>
      </c>
      <c r="E747" s="154">
        <v>2602658</v>
      </c>
      <c r="F747" s="154">
        <v>78282</v>
      </c>
      <c r="G747" s="154" t="s">
        <v>2958</v>
      </c>
      <c r="H747" s="154" t="s">
        <v>197</v>
      </c>
      <c r="I747" s="154" t="s">
        <v>6019</v>
      </c>
      <c r="J747" s="154" t="s">
        <v>6020</v>
      </c>
      <c r="K747" s="154" t="s">
        <v>159</v>
      </c>
      <c r="L747" s="154" t="s">
        <v>6021</v>
      </c>
      <c r="M747" s="155">
        <v>45884.419444444444</v>
      </c>
      <c r="N747" s="155">
        <v>45888.747916666667</v>
      </c>
      <c r="O747" s="154" t="s">
        <v>2961</v>
      </c>
      <c r="P747" s="154" t="s">
        <v>2962</v>
      </c>
      <c r="Q747" s="154" t="s">
        <v>2995</v>
      </c>
      <c r="R747" s="154" t="s">
        <v>2972</v>
      </c>
      <c r="S747" s="154" t="s">
        <v>2973</v>
      </c>
      <c r="T747" s="180"/>
      <c r="U747" s="154" t="s">
        <v>2965</v>
      </c>
      <c r="V747" s="154" t="s">
        <v>6022</v>
      </c>
      <c r="W747" s="154" t="s">
        <v>2967</v>
      </c>
      <c r="X747" s="154" t="s">
        <v>6023</v>
      </c>
      <c r="Y747" s="154" t="s">
        <v>32</v>
      </c>
      <c r="Z747" s="154" t="s">
        <v>166</v>
      </c>
      <c r="AA747" s="154" t="s">
        <v>270</v>
      </c>
      <c r="AB747" s="154">
        <v>1</v>
      </c>
      <c r="AC747" s="154">
        <v>0</v>
      </c>
      <c r="AD747" s="87">
        <f>IF(W747="SOPORTE_TELEFÓNICO",'BASE LIQUIDACION REDEBAN 2025'!$B$19,IF(W747="ENVÍO",'BASE LIQUIDACION REDEBAN 2025'!$C$2,IF(Y747="TIPO I",'BASE LIQUIDACION REDEBAN 2025'!$C$2,IF(Y747="TIPO II",'BASE LIQUIDACION REDEBAN 2025'!$C$3,IF(Y747="TIPO III",'BASE LIQUIDACION REDEBAN 2025'!$C$4,IF(Y747="TIPO IV",'BASE LIQUIDACION REDEBAN 2025'!$C$5,IF(Z747="AEREO",'BASE LIQUIDACION REDEBAN 2025'!$B$6,'BASE LIQUIDACION REDEBAN 2025'!$C$5)))))))</f>
        <v>479588.87655000004</v>
      </c>
      <c r="AE747" s="87">
        <f>IF(OR(W747="SOPORTE_TELEFÓNICO",W747="ENVÍO"),0,IF(Y747="TIPO I",'BASE LIQUIDACION REDEBAN 2025'!$B$10,IF(Y747="TIPO II",'BASE LIQUIDACION REDEBAN 2025'!$B$11,IF(Y747="TIPO III",'BASE LIQUIDACION REDEBAN 2025'!$B$12,'BASE LIQUIDACION REDEBAN 2025'!$B$13))))</f>
        <v>196536.5258152</v>
      </c>
      <c r="AF747" s="87">
        <f t="shared" si="11"/>
        <v>479588.87655000004</v>
      </c>
      <c r="AG747" s="184"/>
      <c r="AH747" s="184"/>
    </row>
    <row r="748" spans="1:34" s="79" customFormat="1" ht="13.15">
      <c r="A748" s="154" t="s">
        <v>81</v>
      </c>
      <c r="B748" s="154" t="str">
        <f>VLOOKUP(A748,'CENTRO DE COSTOS'!A:D,4,FALSE)</f>
        <v>MIGUEL JULIÁN HERNÁNDEZ GUARÍN</v>
      </c>
      <c r="C748" s="154" t="str">
        <f>VLOOKUP(A748,'CENTRO DE COSTOS'!A:D,2,FALSE)</f>
        <v>0004-0008</v>
      </c>
      <c r="D748" s="154">
        <v>54001</v>
      </c>
      <c r="E748" s="154">
        <v>2605066</v>
      </c>
      <c r="F748" s="154">
        <v>75467</v>
      </c>
      <c r="G748" s="154" t="s">
        <v>2958</v>
      </c>
      <c r="H748" s="154" t="s">
        <v>317</v>
      </c>
      <c r="I748" s="154" t="s">
        <v>81</v>
      </c>
      <c r="J748" s="154" t="s">
        <v>6024</v>
      </c>
      <c r="K748" s="154" t="s">
        <v>159</v>
      </c>
      <c r="L748" s="154" t="s">
        <v>6025</v>
      </c>
      <c r="M748" s="155">
        <v>45884.661805555559</v>
      </c>
      <c r="N748" s="155">
        <v>45889.359722222223</v>
      </c>
      <c r="O748" s="154" t="s">
        <v>2961</v>
      </c>
      <c r="P748" s="154" t="s">
        <v>2962</v>
      </c>
      <c r="Q748" s="154" t="s">
        <v>2995</v>
      </c>
      <c r="R748" s="154" t="s">
        <v>2972</v>
      </c>
      <c r="S748" s="154" t="s">
        <v>2973</v>
      </c>
      <c r="T748" s="180"/>
      <c r="U748" s="154" t="s">
        <v>2965</v>
      </c>
      <c r="V748" s="154" t="s">
        <v>6026</v>
      </c>
      <c r="W748" s="154" t="s">
        <v>2967</v>
      </c>
      <c r="X748" s="154" t="s">
        <v>6027</v>
      </c>
      <c r="Y748" s="154" t="s">
        <v>25</v>
      </c>
      <c r="Z748" s="154" t="s">
        <v>166</v>
      </c>
      <c r="AA748" s="154" t="s">
        <v>432</v>
      </c>
      <c r="AB748" s="154">
        <v>1</v>
      </c>
      <c r="AC748" s="154">
        <v>0</v>
      </c>
      <c r="AD748" s="87">
        <f>IF(W748="SOPORTE_TELEFÓNICO",'BASE LIQUIDACION REDEBAN 2025'!$B$19,IF(W748="ENVÍO",'BASE LIQUIDACION REDEBAN 2025'!$C$2,IF(Y748="TIPO I",'BASE LIQUIDACION REDEBAN 2025'!$C$2,IF(Y748="TIPO II",'BASE LIQUIDACION REDEBAN 2025'!$C$3,IF(Y748="TIPO III",'BASE LIQUIDACION REDEBAN 2025'!$C$4,IF(Y748="TIPO IV",'BASE LIQUIDACION REDEBAN 2025'!$C$5,IF(Z748="AEREO",'BASE LIQUIDACION REDEBAN 2025'!$B$6,'BASE LIQUIDACION REDEBAN 2025'!$C$5)))))))</f>
        <v>65960.072302</v>
      </c>
      <c r="AE748" s="87">
        <f>IF(OR(W748="SOPORTE_TELEFÓNICO",W748="ENVÍO"),0,IF(Y748="TIPO I",'BASE LIQUIDACION REDEBAN 2025'!$B$10,IF(Y748="TIPO II",'BASE LIQUIDACION REDEBAN 2025'!$B$11,IF(Y748="TIPO III",'BASE LIQUIDACION REDEBAN 2025'!$B$12,'BASE LIQUIDACION REDEBAN 2025'!$B$13))))</f>
        <v>75096.394270399993</v>
      </c>
      <c r="AF748" s="87">
        <f t="shared" si="11"/>
        <v>65960.072302</v>
      </c>
      <c r="AG748" s="184"/>
      <c r="AH748" s="184"/>
    </row>
    <row r="749" spans="1:34" s="79" customFormat="1" ht="13.15">
      <c r="A749" s="154" t="s">
        <v>94</v>
      </c>
      <c r="B749" s="154" t="str">
        <f>VLOOKUP(A749,'CENTRO DE COSTOS'!A:D,4,FALSE)</f>
        <v>DIEGO FERNANDO HENAO CARDONA</v>
      </c>
      <c r="C749" s="154" t="str">
        <f>VLOOKUP(A749,'CENTRO DE COSTOS'!A:D,2,FALSE)</f>
        <v>0004-0002</v>
      </c>
      <c r="D749" s="154">
        <v>66170</v>
      </c>
      <c r="E749" s="154">
        <v>2611484</v>
      </c>
      <c r="F749" s="154">
        <v>48922</v>
      </c>
      <c r="G749" s="154" t="s">
        <v>2958</v>
      </c>
      <c r="H749" s="154" t="s">
        <v>606</v>
      </c>
      <c r="I749" s="154" t="s">
        <v>815</v>
      </c>
      <c r="J749" s="154" t="s">
        <v>6028</v>
      </c>
      <c r="K749" s="154" t="s">
        <v>159</v>
      </c>
      <c r="L749" s="154" t="s">
        <v>6029</v>
      </c>
      <c r="M749" s="155">
        <v>45888.451388888891</v>
      </c>
      <c r="N749" s="155">
        <v>45889.378472222219</v>
      </c>
      <c r="O749" s="154" t="s">
        <v>2961</v>
      </c>
      <c r="P749" s="154" t="s">
        <v>2962</v>
      </c>
      <c r="Q749" s="154" t="s">
        <v>3006</v>
      </c>
      <c r="R749" s="154" t="s">
        <v>2972</v>
      </c>
      <c r="S749" s="154" t="s">
        <v>200</v>
      </c>
      <c r="T749" s="180"/>
      <c r="U749" s="154" t="s">
        <v>2965</v>
      </c>
      <c r="V749" s="154" t="s">
        <v>6030</v>
      </c>
      <c r="W749" s="154" t="s">
        <v>2967</v>
      </c>
      <c r="X749" s="154" t="s">
        <v>6031</v>
      </c>
      <c r="Y749" s="154" t="s">
        <v>25</v>
      </c>
      <c r="Z749" s="154" t="s">
        <v>166</v>
      </c>
      <c r="AA749" s="154" t="s">
        <v>2942</v>
      </c>
      <c r="AB749" s="154">
        <v>1</v>
      </c>
      <c r="AC749" s="154">
        <v>0</v>
      </c>
      <c r="AD749" s="87">
        <f>IF(W749="SOPORTE_TELEFÓNICO",'BASE LIQUIDACION REDEBAN 2025'!$B$19,IF(W749="ENVÍO",'BASE LIQUIDACION REDEBAN 2025'!$C$2,IF(Y749="TIPO I",'BASE LIQUIDACION REDEBAN 2025'!$C$2,IF(Y749="TIPO II",'BASE LIQUIDACION REDEBAN 2025'!$C$3,IF(Y749="TIPO III",'BASE LIQUIDACION REDEBAN 2025'!$C$4,IF(Y749="TIPO IV",'BASE LIQUIDACION REDEBAN 2025'!$C$5,IF(Z749="AEREO",'BASE LIQUIDACION REDEBAN 2025'!$B$6,'BASE LIQUIDACION REDEBAN 2025'!$C$5)))))))</f>
        <v>65960.072302</v>
      </c>
      <c r="AE749" s="87">
        <f>IF(OR(W749="SOPORTE_TELEFÓNICO",W749="ENVÍO"),0,IF(Y749="TIPO I",'BASE LIQUIDACION REDEBAN 2025'!$B$10,IF(Y749="TIPO II",'BASE LIQUIDACION REDEBAN 2025'!$B$11,IF(Y749="TIPO III",'BASE LIQUIDACION REDEBAN 2025'!$B$12,'BASE LIQUIDACION REDEBAN 2025'!$B$13))))</f>
        <v>75096.394270399993</v>
      </c>
      <c r="AF749" s="87">
        <f t="shared" si="11"/>
        <v>65960.072302</v>
      </c>
      <c r="AG749" s="184"/>
      <c r="AH749" s="184"/>
    </row>
    <row r="750" spans="1:34" s="79" customFormat="1" ht="13.15">
      <c r="A750" s="154" t="s">
        <v>90</v>
      </c>
      <c r="B750" s="154" t="str">
        <f>VLOOKUP(A750,'CENTRO DE COSTOS'!A:D,4,FALSE)</f>
        <v>JUAN SEBASTIÁN RÍOS CASTRILLÓN</v>
      </c>
      <c r="C750" s="154" t="str">
        <f>VLOOKUP(A750,'CENTRO DE COSTOS'!A:D,2,FALSE)</f>
        <v>0004-0005</v>
      </c>
      <c r="D750" s="154">
        <v>5129</v>
      </c>
      <c r="E750" s="154">
        <v>2611596</v>
      </c>
      <c r="F750" s="154">
        <v>24173</v>
      </c>
      <c r="G750" s="154" t="s">
        <v>2958</v>
      </c>
      <c r="H750" s="154" t="s">
        <v>197</v>
      </c>
      <c r="I750" s="154" t="s">
        <v>477</v>
      </c>
      <c r="J750" s="154" t="s">
        <v>6032</v>
      </c>
      <c r="K750" s="154" t="s">
        <v>159</v>
      </c>
      <c r="L750" s="154" t="s">
        <v>6033</v>
      </c>
      <c r="M750" s="155">
        <v>45888.454861111109</v>
      </c>
      <c r="N750" s="155">
        <v>45889.384027777778</v>
      </c>
      <c r="O750" s="154" t="s">
        <v>2961</v>
      </c>
      <c r="P750" s="154" t="s">
        <v>2962</v>
      </c>
      <c r="Q750" s="154" t="s">
        <v>3099</v>
      </c>
      <c r="R750" s="154" t="s">
        <v>3719</v>
      </c>
      <c r="S750" s="154" t="s">
        <v>200</v>
      </c>
      <c r="T750" s="180"/>
      <c r="U750" s="154" t="s">
        <v>2965</v>
      </c>
      <c r="V750" s="154" t="s">
        <v>6034</v>
      </c>
      <c r="W750" s="154" t="s">
        <v>2967</v>
      </c>
      <c r="X750" s="154" t="s">
        <v>6035</v>
      </c>
      <c r="Y750" s="154" t="s">
        <v>25</v>
      </c>
      <c r="Z750" s="154" t="s">
        <v>166</v>
      </c>
      <c r="AA750" s="154" t="s">
        <v>3158</v>
      </c>
      <c r="AB750" s="154">
        <v>1</v>
      </c>
      <c r="AC750" s="154">
        <v>0</v>
      </c>
      <c r="AD750" s="87">
        <f>IF(W750="SOPORTE_TELEFÓNICO",'BASE LIQUIDACION REDEBAN 2025'!$B$19,IF(W750="ENVÍO",'BASE LIQUIDACION REDEBAN 2025'!$C$2,IF(Y750="TIPO I",'BASE LIQUIDACION REDEBAN 2025'!$C$2,IF(Y750="TIPO II",'BASE LIQUIDACION REDEBAN 2025'!$C$3,IF(Y750="TIPO III",'BASE LIQUIDACION REDEBAN 2025'!$C$4,IF(Y750="TIPO IV",'BASE LIQUIDACION REDEBAN 2025'!$C$5,IF(Z750="AEREO",'BASE LIQUIDACION REDEBAN 2025'!$B$6,'BASE LIQUIDACION REDEBAN 2025'!$C$5)))))))</f>
        <v>65960.072302</v>
      </c>
      <c r="AE750" s="87">
        <f>IF(OR(W750="SOPORTE_TELEFÓNICO",W750="ENVÍO"),0,IF(Y750="TIPO I",'BASE LIQUIDACION REDEBAN 2025'!$B$10,IF(Y750="TIPO II",'BASE LIQUIDACION REDEBAN 2025'!$B$11,IF(Y750="TIPO III",'BASE LIQUIDACION REDEBAN 2025'!$B$12,'BASE LIQUIDACION REDEBAN 2025'!$B$13))))</f>
        <v>75096.394270399993</v>
      </c>
      <c r="AF750" s="87">
        <f t="shared" si="11"/>
        <v>65960.072302</v>
      </c>
      <c r="AG750" s="184"/>
      <c r="AH750" s="184"/>
    </row>
    <row r="751" spans="1:34" s="79" customFormat="1" ht="13.15">
      <c r="A751" s="154" t="s">
        <v>76</v>
      </c>
      <c r="B751" s="154" t="str">
        <f>VLOOKUP(A751,'CENTRO DE COSTOS'!A:D,4,FALSE)</f>
        <v>DIEGO FERNANDO HENAO CARDONA</v>
      </c>
      <c r="C751" s="154" t="str">
        <f>VLOOKUP(A751,'CENTRO DE COSTOS'!A:D,2,FALSE)</f>
        <v>0004-0003</v>
      </c>
      <c r="D751" s="154">
        <v>76001</v>
      </c>
      <c r="E751" s="154">
        <v>2612074</v>
      </c>
      <c r="F751" s="154">
        <v>35515</v>
      </c>
      <c r="G751" s="154" t="s">
        <v>2958</v>
      </c>
      <c r="H751" s="154" t="s">
        <v>227</v>
      </c>
      <c r="I751" s="154" t="s">
        <v>76</v>
      </c>
      <c r="J751" s="154" t="s">
        <v>6036</v>
      </c>
      <c r="K751" s="154" t="s">
        <v>159</v>
      </c>
      <c r="L751" s="154" t="s">
        <v>6037</v>
      </c>
      <c r="M751" s="155">
        <v>45888.482638888891</v>
      </c>
      <c r="N751" s="155">
        <v>45889.388194444444</v>
      </c>
      <c r="O751" s="154" t="s">
        <v>2961</v>
      </c>
      <c r="P751" s="154" t="s">
        <v>2962</v>
      </c>
      <c r="Q751" s="154" t="s">
        <v>3099</v>
      </c>
      <c r="R751" s="154" t="s">
        <v>3100</v>
      </c>
      <c r="S751" s="154" t="s">
        <v>220</v>
      </c>
      <c r="T751" s="180"/>
      <c r="U751" s="154" t="s">
        <v>2965</v>
      </c>
      <c r="V751" s="154" t="s">
        <v>6038</v>
      </c>
      <c r="W751" s="154" t="s">
        <v>2967</v>
      </c>
      <c r="X751" s="154" t="s">
        <v>6039</v>
      </c>
      <c r="Y751" s="154" t="s">
        <v>25</v>
      </c>
      <c r="Z751" s="154" t="s">
        <v>166</v>
      </c>
      <c r="AA751" s="154" t="s">
        <v>1442</v>
      </c>
      <c r="AB751" s="154">
        <v>1</v>
      </c>
      <c r="AC751" s="154">
        <v>0</v>
      </c>
      <c r="AD751" s="87">
        <f>IF(W751="SOPORTE_TELEFÓNICO",'BASE LIQUIDACION REDEBAN 2025'!$B$19,IF(W751="ENVÍO",'BASE LIQUIDACION REDEBAN 2025'!$C$2,IF(Y751="TIPO I",'BASE LIQUIDACION REDEBAN 2025'!$C$2,IF(Y751="TIPO II",'BASE LIQUIDACION REDEBAN 2025'!$C$3,IF(Y751="TIPO III",'BASE LIQUIDACION REDEBAN 2025'!$C$4,IF(Y751="TIPO IV",'BASE LIQUIDACION REDEBAN 2025'!$C$5,IF(Z751="AEREO",'BASE LIQUIDACION REDEBAN 2025'!$B$6,'BASE LIQUIDACION REDEBAN 2025'!$C$5)))))))</f>
        <v>65960.072302</v>
      </c>
      <c r="AE751" s="87">
        <f>IF(OR(W751="SOPORTE_TELEFÓNICO",W751="ENVÍO"),0,IF(Y751="TIPO I",'BASE LIQUIDACION REDEBAN 2025'!$B$10,IF(Y751="TIPO II",'BASE LIQUIDACION REDEBAN 2025'!$B$11,IF(Y751="TIPO III",'BASE LIQUIDACION REDEBAN 2025'!$B$12,'BASE LIQUIDACION REDEBAN 2025'!$B$13))))</f>
        <v>75096.394270399993</v>
      </c>
      <c r="AF751" s="87">
        <f t="shared" si="11"/>
        <v>65960.072302</v>
      </c>
      <c r="AG751" s="184"/>
      <c r="AH751" s="184"/>
    </row>
    <row r="752" spans="1:34" s="79" customFormat="1" ht="13.15">
      <c r="A752" s="154" t="s">
        <v>68</v>
      </c>
      <c r="B752" s="154" t="str">
        <f>VLOOKUP(A752,'CENTRO DE COSTOS'!A:D,4,FALSE)</f>
        <v>WILLIAM ASDRUBAL ROZO ROZO</v>
      </c>
      <c r="C752" s="154" t="str">
        <f>VLOOKUP(A752,'CENTRO DE COSTOS'!A:D,2,FALSE)</f>
        <v>0004-0004</v>
      </c>
      <c r="D752" s="154">
        <v>11001</v>
      </c>
      <c r="E752" s="154">
        <v>2612723</v>
      </c>
      <c r="F752" s="154">
        <v>22210</v>
      </c>
      <c r="G752" s="154" t="s">
        <v>2958</v>
      </c>
      <c r="H752" s="154" t="s">
        <v>470</v>
      </c>
      <c r="I752" s="154" t="s">
        <v>68</v>
      </c>
      <c r="J752" s="154" t="s">
        <v>6040</v>
      </c>
      <c r="K752" s="154" t="s">
        <v>159</v>
      </c>
      <c r="L752" s="154" t="s">
        <v>6041</v>
      </c>
      <c r="M752" s="155">
        <v>45888.525000000001</v>
      </c>
      <c r="N752" s="155">
        <v>45889.390277777777</v>
      </c>
      <c r="O752" s="154" t="s">
        <v>2961</v>
      </c>
      <c r="P752" s="154" t="s">
        <v>2962</v>
      </c>
      <c r="Q752" s="154" t="s">
        <v>3099</v>
      </c>
      <c r="R752" s="154" t="s">
        <v>3100</v>
      </c>
      <c r="S752" s="154" t="s">
        <v>220</v>
      </c>
      <c r="T752" s="180"/>
      <c r="U752" s="154" t="s">
        <v>2965</v>
      </c>
      <c r="V752" s="154" t="s">
        <v>6042</v>
      </c>
      <c r="W752" s="154" t="s">
        <v>2967</v>
      </c>
      <c r="X752" s="154" t="s">
        <v>6043</v>
      </c>
      <c r="Y752" s="154" t="s">
        <v>25</v>
      </c>
      <c r="Z752" s="154" t="s">
        <v>166</v>
      </c>
      <c r="AA752" s="154" t="s">
        <v>2153</v>
      </c>
      <c r="AB752" s="154">
        <v>1</v>
      </c>
      <c r="AC752" s="154">
        <v>0</v>
      </c>
      <c r="AD752" s="87">
        <f>IF(W752="SOPORTE_TELEFÓNICO",'BASE LIQUIDACION REDEBAN 2025'!$B$19,IF(W752="ENVÍO",'BASE LIQUIDACION REDEBAN 2025'!$C$2,IF(Y752="TIPO I",'BASE LIQUIDACION REDEBAN 2025'!$C$2,IF(Y752="TIPO II",'BASE LIQUIDACION REDEBAN 2025'!$C$3,IF(Y752="TIPO III",'BASE LIQUIDACION REDEBAN 2025'!$C$4,IF(Y752="TIPO IV",'BASE LIQUIDACION REDEBAN 2025'!$C$5,IF(Z752="AEREO",'BASE LIQUIDACION REDEBAN 2025'!$B$6,'BASE LIQUIDACION REDEBAN 2025'!$C$5)))))))</f>
        <v>65960.072302</v>
      </c>
      <c r="AE752" s="87">
        <f>IF(OR(W752="SOPORTE_TELEFÓNICO",W752="ENVÍO"),0,IF(Y752="TIPO I",'BASE LIQUIDACION REDEBAN 2025'!$B$10,IF(Y752="TIPO II",'BASE LIQUIDACION REDEBAN 2025'!$B$11,IF(Y752="TIPO III",'BASE LIQUIDACION REDEBAN 2025'!$B$12,'BASE LIQUIDACION REDEBAN 2025'!$B$13))))</f>
        <v>75096.394270399993</v>
      </c>
      <c r="AF752" s="87">
        <f t="shared" si="11"/>
        <v>65960.072302</v>
      </c>
      <c r="AG752" s="184"/>
      <c r="AH752" s="184"/>
    </row>
    <row r="753" spans="1:34" s="79" customFormat="1" ht="13.15">
      <c r="A753" s="154" t="s">
        <v>91</v>
      </c>
      <c r="B753" s="154" t="str">
        <f>VLOOKUP(A753,'CENTRO DE COSTOS'!A:D,4,FALSE)</f>
        <v>JOSE MAURICIO HERNANDEZ ROJAS</v>
      </c>
      <c r="C753" s="154" t="str">
        <f>VLOOKUP(A753,'CENTRO DE COSTOS'!A:D,2,FALSE)</f>
        <v>0004-0001</v>
      </c>
      <c r="D753" s="154">
        <v>23001</v>
      </c>
      <c r="E753" s="154">
        <v>2613287</v>
      </c>
      <c r="F753" s="154">
        <v>28352</v>
      </c>
      <c r="G753" s="154" t="s">
        <v>2958</v>
      </c>
      <c r="H753" s="154" t="s">
        <v>421</v>
      </c>
      <c r="I753" s="154" t="s">
        <v>91</v>
      </c>
      <c r="J753" s="154" t="s">
        <v>6044</v>
      </c>
      <c r="K753" s="154" t="s">
        <v>159</v>
      </c>
      <c r="L753" s="154" t="s">
        <v>6045</v>
      </c>
      <c r="M753" s="155">
        <v>45888.603472222225</v>
      </c>
      <c r="N753" s="155">
        <v>45889.390972222223</v>
      </c>
      <c r="O753" s="154" t="s">
        <v>2961</v>
      </c>
      <c r="P753" s="154" t="s">
        <v>2962</v>
      </c>
      <c r="Q753" s="154" t="s">
        <v>3099</v>
      </c>
      <c r="R753" s="154" t="s">
        <v>2972</v>
      </c>
      <c r="S753" s="154" t="s">
        <v>3666</v>
      </c>
      <c r="T753" s="180"/>
      <c r="U753" s="154" t="s">
        <v>2965</v>
      </c>
      <c r="V753" s="154" t="s">
        <v>6046</v>
      </c>
      <c r="W753" s="154" t="s">
        <v>3213</v>
      </c>
      <c r="X753" s="154">
        <v>0</v>
      </c>
      <c r="Y753" s="154" t="s">
        <v>25</v>
      </c>
      <c r="Z753" s="154" t="s">
        <v>166</v>
      </c>
      <c r="AA753" s="154" t="s">
        <v>6047</v>
      </c>
      <c r="AB753" s="154">
        <v>0</v>
      </c>
      <c r="AC753" s="154">
        <v>0</v>
      </c>
      <c r="AD753" s="87">
        <f>IF(W753="SOPORTE_TELEFÓNICO",'BASE LIQUIDACION REDEBAN 2025'!$B$19,IF(W753="ENVÍO",'BASE LIQUIDACION REDEBAN 2025'!$C$2,IF(Y753="TIPO I",'BASE LIQUIDACION REDEBAN 2025'!$C$2,IF(Y753="TIPO II",'BASE LIQUIDACION REDEBAN 2025'!$C$3,IF(Y753="TIPO III",'BASE LIQUIDACION REDEBAN 2025'!$C$4,IF(Y753="TIPO IV",'BASE LIQUIDACION REDEBAN 2025'!$C$5,IF(Z753="AEREO",'BASE LIQUIDACION REDEBAN 2025'!$B$6,'BASE LIQUIDACION REDEBAN 2025'!$C$5)))))))</f>
        <v>41241.0800752</v>
      </c>
      <c r="AE753" s="87">
        <f>IF(OR(W753="SOPORTE_TELEFÓNICO",W753="ENVÍO"),0,IF(Y753="TIPO I",'BASE LIQUIDACION REDEBAN 2025'!$B$10,IF(Y753="TIPO II",'BASE LIQUIDACION REDEBAN 2025'!$B$11,IF(Y753="TIPO III",'BASE LIQUIDACION REDEBAN 2025'!$B$12,'BASE LIQUIDACION REDEBAN 2025'!$B$13))))</f>
        <v>0</v>
      </c>
      <c r="AF753" s="87">
        <f t="shared" si="11"/>
        <v>41241.0800752</v>
      </c>
      <c r="AG753" s="184"/>
      <c r="AH753" s="184"/>
    </row>
    <row r="754" spans="1:34" s="79" customFormat="1" ht="13.15">
      <c r="A754" s="154" t="s">
        <v>76</v>
      </c>
      <c r="B754" s="154" t="str">
        <f>VLOOKUP(A754,'CENTRO DE COSTOS'!A:D,4,FALSE)</f>
        <v>DIEGO FERNANDO HENAO CARDONA</v>
      </c>
      <c r="C754" s="154" t="str">
        <f>VLOOKUP(A754,'CENTRO DE COSTOS'!A:D,2,FALSE)</f>
        <v>0004-0003</v>
      </c>
      <c r="D754" s="154">
        <v>19142</v>
      </c>
      <c r="E754" s="154">
        <v>2611706</v>
      </c>
      <c r="F754" s="154">
        <v>45217</v>
      </c>
      <c r="G754" s="154" t="s">
        <v>2958</v>
      </c>
      <c r="H754" s="154" t="s">
        <v>258</v>
      </c>
      <c r="I754" s="154" t="s">
        <v>5926</v>
      </c>
      <c r="J754" s="154" t="s">
        <v>6048</v>
      </c>
      <c r="K754" s="154" t="s">
        <v>159</v>
      </c>
      <c r="L754" s="154" t="s">
        <v>6049</v>
      </c>
      <c r="M754" s="155">
        <v>45888.45416666667</v>
      </c>
      <c r="N754" s="155">
        <v>45889.39166666667</v>
      </c>
      <c r="O754" s="154" t="s">
        <v>2961</v>
      </c>
      <c r="P754" s="154" t="s">
        <v>2962</v>
      </c>
      <c r="Q754" s="154" t="s">
        <v>3099</v>
      </c>
      <c r="R754" s="154" t="s">
        <v>3115</v>
      </c>
      <c r="S754" s="154" t="s">
        <v>200</v>
      </c>
      <c r="T754" s="180"/>
      <c r="U754" s="154" t="s">
        <v>2965</v>
      </c>
      <c r="V754" s="154" t="s">
        <v>6050</v>
      </c>
      <c r="W754" s="154" t="s">
        <v>2967</v>
      </c>
      <c r="X754" s="154" t="s">
        <v>6051</v>
      </c>
      <c r="Y754" s="154" t="s">
        <v>28</v>
      </c>
      <c r="Z754" s="154" t="s">
        <v>166</v>
      </c>
      <c r="AA754" s="154" t="s">
        <v>264</v>
      </c>
      <c r="AB754" s="154">
        <v>1</v>
      </c>
      <c r="AC754" s="154">
        <v>0</v>
      </c>
      <c r="AD754" s="87">
        <f>IF(W754="SOPORTE_TELEFÓNICO",'BASE LIQUIDACION REDEBAN 2025'!$B$19,IF(W754="ENVÍO",'BASE LIQUIDACION REDEBAN 2025'!$C$2,IF(Y754="TIPO I",'BASE LIQUIDACION REDEBAN 2025'!$C$2,IF(Y754="TIPO II",'BASE LIQUIDACION REDEBAN 2025'!$C$3,IF(Y754="TIPO III",'BASE LIQUIDACION REDEBAN 2025'!$C$4,IF(Y754="TIPO IV",'BASE LIQUIDACION REDEBAN 2025'!$C$5,IF(Z754="AEREO",'BASE LIQUIDACION REDEBAN 2025'!$B$6,'BASE LIQUIDACION REDEBAN 2025'!$C$5)))))))</f>
        <v>144967.87232000002</v>
      </c>
      <c r="AE754" s="87">
        <f>IF(OR(W754="SOPORTE_TELEFÓNICO",W754="ENVÍO"),0,IF(Y754="TIPO I",'BASE LIQUIDACION REDEBAN 2025'!$B$10,IF(Y754="TIPO II",'BASE LIQUIDACION REDEBAN 2025'!$B$11,IF(Y754="TIPO III",'BASE LIQUIDACION REDEBAN 2025'!$B$12,'BASE LIQUIDACION REDEBAN 2025'!$B$13))))</f>
        <v>140395.6348884</v>
      </c>
      <c r="AF754" s="87">
        <f t="shared" si="11"/>
        <v>144967.87232000002</v>
      </c>
      <c r="AG754" s="184"/>
      <c r="AH754" s="184"/>
    </row>
    <row r="755" spans="1:34" s="79" customFormat="1" ht="13.15">
      <c r="A755" s="154" t="s">
        <v>68</v>
      </c>
      <c r="B755" s="154" t="str">
        <f>VLOOKUP(A755,'CENTRO DE COSTOS'!A:D,4,FALSE)</f>
        <v>WILLIAM ASDRUBAL ROZO ROZO</v>
      </c>
      <c r="C755" s="154" t="str">
        <f>VLOOKUP(A755,'CENTRO DE COSTOS'!A:D,2,FALSE)</f>
        <v>0004-0004</v>
      </c>
      <c r="D755" s="154">
        <v>25781</v>
      </c>
      <c r="E755" s="154">
        <v>2611829</v>
      </c>
      <c r="F755" s="154">
        <v>80801</v>
      </c>
      <c r="G755" s="154" t="s">
        <v>2958</v>
      </c>
      <c r="H755" s="154" t="s">
        <v>470</v>
      </c>
      <c r="I755" s="154" t="s">
        <v>655</v>
      </c>
      <c r="J755" s="154" t="s">
        <v>656</v>
      </c>
      <c r="K755" s="154" t="s">
        <v>159</v>
      </c>
      <c r="L755" s="154" t="s">
        <v>6052</v>
      </c>
      <c r="M755" s="155">
        <v>45888.461805555555</v>
      </c>
      <c r="N755" s="155">
        <v>45889.393750000003</v>
      </c>
      <c r="O755" s="154" t="s">
        <v>2961</v>
      </c>
      <c r="P755" s="154" t="s">
        <v>2962</v>
      </c>
      <c r="Q755" s="154" t="s">
        <v>3099</v>
      </c>
      <c r="R755" s="154" t="s">
        <v>3435</v>
      </c>
      <c r="S755" s="154" t="s">
        <v>2973</v>
      </c>
      <c r="T755" s="180"/>
      <c r="U755" s="154" t="s">
        <v>2965</v>
      </c>
      <c r="V755" s="154" t="s">
        <v>6053</v>
      </c>
      <c r="W755" s="154" t="s">
        <v>2967</v>
      </c>
      <c r="X755" s="154" t="s">
        <v>659</v>
      </c>
      <c r="Y755" s="154" t="s">
        <v>28</v>
      </c>
      <c r="Z755" s="154" t="s">
        <v>166</v>
      </c>
      <c r="AA755" s="154" t="s">
        <v>538</v>
      </c>
      <c r="AB755" s="154">
        <v>1</v>
      </c>
      <c r="AC755" s="154">
        <v>0</v>
      </c>
      <c r="AD755" s="87">
        <f>IF(W755="SOPORTE_TELEFÓNICO",'BASE LIQUIDACION REDEBAN 2025'!$B$19,IF(W755="ENVÍO",'BASE LIQUIDACION REDEBAN 2025'!$C$2,IF(Y755="TIPO I",'BASE LIQUIDACION REDEBAN 2025'!$C$2,IF(Y755="TIPO II",'BASE LIQUIDACION REDEBAN 2025'!$C$3,IF(Y755="TIPO III",'BASE LIQUIDACION REDEBAN 2025'!$C$4,IF(Y755="TIPO IV",'BASE LIQUIDACION REDEBAN 2025'!$C$5,IF(Z755="AEREO",'BASE LIQUIDACION REDEBAN 2025'!$B$6,'BASE LIQUIDACION REDEBAN 2025'!$C$5)))))))</f>
        <v>144967.87232000002</v>
      </c>
      <c r="AE755" s="87">
        <f>IF(OR(W755="SOPORTE_TELEFÓNICO",W755="ENVÍO"),0,IF(Y755="TIPO I",'BASE LIQUIDACION REDEBAN 2025'!$B$10,IF(Y755="TIPO II",'BASE LIQUIDACION REDEBAN 2025'!$B$11,IF(Y755="TIPO III",'BASE LIQUIDACION REDEBAN 2025'!$B$12,'BASE LIQUIDACION REDEBAN 2025'!$B$13))))</f>
        <v>140395.6348884</v>
      </c>
      <c r="AF755" s="87">
        <f t="shared" si="11"/>
        <v>144967.87232000002</v>
      </c>
      <c r="AG755" s="184"/>
      <c r="AH755" s="184"/>
    </row>
    <row r="756" spans="1:34" s="79" customFormat="1" ht="13.15">
      <c r="A756" s="154" t="s">
        <v>68</v>
      </c>
      <c r="B756" s="154" t="str">
        <f>VLOOKUP(A756,'CENTRO DE COSTOS'!A:D,4,FALSE)</f>
        <v>WILLIAM ASDRUBAL ROZO ROZO</v>
      </c>
      <c r="C756" s="154" t="str">
        <f>VLOOKUP(A756,'CENTRO DE COSTOS'!A:D,2,FALSE)</f>
        <v>0004-0004</v>
      </c>
      <c r="D756" s="154">
        <v>25269</v>
      </c>
      <c r="E756" s="154">
        <v>2611989</v>
      </c>
      <c r="F756" s="154">
        <v>75913</v>
      </c>
      <c r="G756" s="154" t="s">
        <v>2958</v>
      </c>
      <c r="H756" s="154" t="s">
        <v>470</v>
      </c>
      <c r="I756" s="154" t="s">
        <v>4607</v>
      </c>
      <c r="J756" s="154" t="s">
        <v>6054</v>
      </c>
      <c r="K756" s="154" t="s">
        <v>159</v>
      </c>
      <c r="L756" s="154" t="s">
        <v>6055</v>
      </c>
      <c r="M756" s="155">
        <v>45888.484722222223</v>
      </c>
      <c r="N756" s="155">
        <v>45889.395833333336</v>
      </c>
      <c r="O756" s="154" t="s">
        <v>2961</v>
      </c>
      <c r="P756" s="154" t="s">
        <v>2962</v>
      </c>
      <c r="Q756" s="154" t="s">
        <v>3099</v>
      </c>
      <c r="R756" s="154" t="s">
        <v>3435</v>
      </c>
      <c r="S756" s="154" t="s">
        <v>2973</v>
      </c>
      <c r="T756" s="180"/>
      <c r="U756" s="154" t="s">
        <v>2965</v>
      </c>
      <c r="V756" s="154" t="s">
        <v>6056</v>
      </c>
      <c r="W756" s="154" t="s">
        <v>2967</v>
      </c>
      <c r="X756" s="154" t="s">
        <v>6057</v>
      </c>
      <c r="Y756" s="154" t="s">
        <v>28</v>
      </c>
      <c r="Z756" s="154" t="s">
        <v>166</v>
      </c>
      <c r="AA756" s="154" t="s">
        <v>1029</v>
      </c>
      <c r="AB756" s="154">
        <v>1</v>
      </c>
      <c r="AC756" s="154">
        <v>0</v>
      </c>
      <c r="AD756" s="87">
        <f>IF(W756="SOPORTE_TELEFÓNICO",'BASE LIQUIDACION REDEBAN 2025'!$B$19,IF(W756="ENVÍO",'BASE LIQUIDACION REDEBAN 2025'!$C$2,IF(Y756="TIPO I",'BASE LIQUIDACION REDEBAN 2025'!$C$2,IF(Y756="TIPO II",'BASE LIQUIDACION REDEBAN 2025'!$C$3,IF(Y756="TIPO III",'BASE LIQUIDACION REDEBAN 2025'!$C$4,IF(Y756="TIPO IV",'BASE LIQUIDACION REDEBAN 2025'!$C$5,IF(Z756="AEREO",'BASE LIQUIDACION REDEBAN 2025'!$B$6,'BASE LIQUIDACION REDEBAN 2025'!$C$5)))))))</f>
        <v>144967.87232000002</v>
      </c>
      <c r="AE756" s="87">
        <f>IF(OR(W756="SOPORTE_TELEFÓNICO",W756="ENVÍO"),0,IF(Y756="TIPO I",'BASE LIQUIDACION REDEBAN 2025'!$B$10,IF(Y756="TIPO II",'BASE LIQUIDACION REDEBAN 2025'!$B$11,IF(Y756="TIPO III",'BASE LIQUIDACION REDEBAN 2025'!$B$12,'BASE LIQUIDACION REDEBAN 2025'!$B$13))))</f>
        <v>140395.6348884</v>
      </c>
      <c r="AF756" s="87">
        <f t="shared" si="11"/>
        <v>144967.87232000002</v>
      </c>
      <c r="AG756" s="184"/>
      <c r="AH756" s="184"/>
    </row>
    <row r="757" spans="1:34" s="79" customFormat="1" ht="13.15">
      <c r="A757" s="154" t="s">
        <v>76</v>
      </c>
      <c r="B757" s="154" t="str">
        <f>VLOOKUP(A757,'CENTRO DE COSTOS'!A:D,4,FALSE)</f>
        <v>DIEGO FERNANDO HENAO CARDONA</v>
      </c>
      <c r="C757" s="154" t="str">
        <f>VLOOKUP(A757,'CENTRO DE COSTOS'!A:D,2,FALSE)</f>
        <v>0004-0003</v>
      </c>
      <c r="D757" s="154">
        <v>19573</v>
      </c>
      <c r="E757" s="154">
        <v>2613193</v>
      </c>
      <c r="F757" s="154">
        <v>12365</v>
      </c>
      <c r="G757" s="154" t="s">
        <v>2958</v>
      </c>
      <c r="H757" s="154" t="s">
        <v>258</v>
      </c>
      <c r="I757" s="154" t="s">
        <v>2356</v>
      </c>
      <c r="J757" s="154" t="s">
        <v>6058</v>
      </c>
      <c r="K757" s="154" t="s">
        <v>159</v>
      </c>
      <c r="L757" s="154" t="s">
        <v>6059</v>
      </c>
      <c r="M757" s="155">
        <v>45888.603472222225</v>
      </c>
      <c r="N757" s="155">
        <v>45889.397916666669</v>
      </c>
      <c r="O757" s="154" t="s">
        <v>2961</v>
      </c>
      <c r="P757" s="154" t="s">
        <v>2962</v>
      </c>
      <c r="Q757" s="154" t="s">
        <v>3335</v>
      </c>
      <c r="R757" s="154" t="s">
        <v>3046</v>
      </c>
      <c r="S757" s="154" t="s">
        <v>2973</v>
      </c>
      <c r="T757" s="180"/>
      <c r="U757" s="154" t="s">
        <v>2965</v>
      </c>
      <c r="V757" s="154" t="s">
        <v>6060</v>
      </c>
      <c r="W757" s="154" t="s">
        <v>2967</v>
      </c>
      <c r="X757" s="154" t="s">
        <v>6061</v>
      </c>
      <c r="Y757" s="154" t="s">
        <v>28</v>
      </c>
      <c r="Z757" s="154" t="s">
        <v>166</v>
      </c>
      <c r="AA757" s="154" t="s">
        <v>513</v>
      </c>
      <c r="AB757" s="154">
        <v>1</v>
      </c>
      <c r="AC757" s="154">
        <v>0</v>
      </c>
      <c r="AD757" s="87">
        <f>IF(W757="SOPORTE_TELEFÓNICO",'BASE LIQUIDACION REDEBAN 2025'!$B$19,IF(W757="ENVÍO",'BASE LIQUIDACION REDEBAN 2025'!$C$2,IF(Y757="TIPO I",'BASE LIQUIDACION REDEBAN 2025'!$C$2,IF(Y757="TIPO II",'BASE LIQUIDACION REDEBAN 2025'!$C$3,IF(Y757="TIPO III",'BASE LIQUIDACION REDEBAN 2025'!$C$4,IF(Y757="TIPO IV",'BASE LIQUIDACION REDEBAN 2025'!$C$5,IF(Z757="AEREO",'BASE LIQUIDACION REDEBAN 2025'!$B$6,'BASE LIQUIDACION REDEBAN 2025'!$C$5)))))))</f>
        <v>144967.87232000002</v>
      </c>
      <c r="AE757" s="87">
        <f>IF(OR(W757="SOPORTE_TELEFÓNICO",W757="ENVÍO"),0,IF(Y757="TIPO I",'BASE LIQUIDACION REDEBAN 2025'!$B$10,IF(Y757="TIPO II",'BASE LIQUIDACION REDEBAN 2025'!$B$11,IF(Y757="TIPO III",'BASE LIQUIDACION REDEBAN 2025'!$B$12,'BASE LIQUIDACION REDEBAN 2025'!$B$13))))</f>
        <v>140395.6348884</v>
      </c>
      <c r="AF757" s="87">
        <f t="shared" si="11"/>
        <v>144967.87232000002</v>
      </c>
      <c r="AG757" s="184"/>
      <c r="AH757" s="184"/>
    </row>
    <row r="758" spans="1:34" s="79" customFormat="1" ht="13.15">
      <c r="A758" s="154" t="s">
        <v>100</v>
      </c>
      <c r="B758" s="154" t="str">
        <f>VLOOKUP(A758,'CENTRO DE COSTOS'!A:D,4,FALSE)</f>
        <v>KEVIN ALEXIS CORZO BUSTOS</v>
      </c>
      <c r="C758" s="154" t="str">
        <f>VLOOKUP(A758,'CENTRO DE COSTOS'!A:D,2,FALSE)</f>
        <v>0004-0007</v>
      </c>
      <c r="D758" s="154">
        <v>95025</v>
      </c>
      <c r="E758" s="154">
        <v>2606601</v>
      </c>
      <c r="F758" s="154">
        <v>46486</v>
      </c>
      <c r="G758" s="154" t="s">
        <v>2958</v>
      </c>
      <c r="H758" s="154" t="s">
        <v>4421</v>
      </c>
      <c r="I758" s="154" t="s">
        <v>4422</v>
      </c>
      <c r="J758" s="154" t="s">
        <v>6062</v>
      </c>
      <c r="K758" s="154" t="s">
        <v>159</v>
      </c>
      <c r="L758" s="154" t="s">
        <v>6063</v>
      </c>
      <c r="M758" s="155">
        <v>45885.449305555558</v>
      </c>
      <c r="N758" s="155">
        <v>45889.402083333334</v>
      </c>
      <c r="O758" s="154" t="s">
        <v>2961</v>
      </c>
      <c r="P758" s="154" t="s">
        <v>2962</v>
      </c>
      <c r="Q758" s="154" t="s">
        <v>3076</v>
      </c>
      <c r="R758" s="154" t="s">
        <v>3076</v>
      </c>
      <c r="S758" s="154" t="s">
        <v>2973</v>
      </c>
      <c r="T758" s="180"/>
      <c r="U758" s="154" t="s">
        <v>2965</v>
      </c>
      <c r="V758" s="154" t="s">
        <v>6064</v>
      </c>
      <c r="W758" s="154" t="s">
        <v>2967</v>
      </c>
      <c r="X758" s="154" t="s">
        <v>6065</v>
      </c>
      <c r="Y758" s="154" t="s">
        <v>32</v>
      </c>
      <c r="Z758" s="154" t="s">
        <v>166</v>
      </c>
      <c r="AA758" s="154" t="s">
        <v>362</v>
      </c>
      <c r="AB758" s="154">
        <v>1</v>
      </c>
      <c r="AC758" s="154">
        <v>0</v>
      </c>
      <c r="AD758" s="87">
        <f>IF(W758="SOPORTE_TELEFÓNICO",'BASE LIQUIDACION REDEBAN 2025'!$B$19,IF(W758="ENVÍO",'BASE LIQUIDACION REDEBAN 2025'!$C$2,IF(Y758="TIPO I",'BASE LIQUIDACION REDEBAN 2025'!$C$2,IF(Y758="TIPO II",'BASE LIQUIDACION REDEBAN 2025'!$C$3,IF(Y758="TIPO III",'BASE LIQUIDACION REDEBAN 2025'!$C$4,IF(Y758="TIPO IV",'BASE LIQUIDACION REDEBAN 2025'!$C$5,IF(Z758="AEREO",'BASE LIQUIDACION REDEBAN 2025'!$B$6,'BASE LIQUIDACION REDEBAN 2025'!$C$5)))))))</f>
        <v>479588.87655000004</v>
      </c>
      <c r="AE758" s="87">
        <f>IF(OR(W758="SOPORTE_TELEFÓNICO",W758="ENVÍO"),0,IF(Y758="TIPO I",'BASE LIQUIDACION REDEBAN 2025'!$B$10,IF(Y758="TIPO II",'BASE LIQUIDACION REDEBAN 2025'!$B$11,IF(Y758="TIPO III",'BASE LIQUIDACION REDEBAN 2025'!$B$12,'BASE LIQUIDACION REDEBAN 2025'!$B$13))))</f>
        <v>196536.5258152</v>
      </c>
      <c r="AF758" s="87">
        <f t="shared" si="11"/>
        <v>479588.87655000004</v>
      </c>
      <c r="AG758" s="184"/>
      <c r="AH758" s="184"/>
    </row>
    <row r="759" spans="1:34" s="79" customFormat="1" ht="13.15">
      <c r="A759" s="154" t="s">
        <v>91</v>
      </c>
      <c r="B759" s="154" t="str">
        <f>VLOOKUP(A759,'CENTRO DE COSTOS'!A:D,4,FALSE)</f>
        <v>JOSE MAURICIO HERNANDEZ ROJAS</v>
      </c>
      <c r="C759" s="154" t="str">
        <f>VLOOKUP(A759,'CENTRO DE COSTOS'!A:D,2,FALSE)</f>
        <v>0004-0001</v>
      </c>
      <c r="D759" s="154">
        <v>23162</v>
      </c>
      <c r="E759" s="154">
        <v>2614932</v>
      </c>
      <c r="F759" s="154">
        <v>58775</v>
      </c>
      <c r="G759" s="154" t="s">
        <v>2958</v>
      </c>
      <c r="H759" s="154" t="s">
        <v>421</v>
      </c>
      <c r="I759" s="154" t="s">
        <v>3254</v>
      </c>
      <c r="J759" s="154" t="s">
        <v>6066</v>
      </c>
      <c r="K759" s="154" t="s">
        <v>159</v>
      </c>
      <c r="L759" s="154" t="s">
        <v>6067</v>
      </c>
      <c r="M759" s="155">
        <v>45888.693749999999</v>
      </c>
      <c r="N759" s="155">
        <v>45889.413194444445</v>
      </c>
      <c r="O759" s="154" t="s">
        <v>2961</v>
      </c>
      <c r="P759" s="154" t="s">
        <v>2962</v>
      </c>
      <c r="Q759" s="154" t="s">
        <v>3183</v>
      </c>
      <c r="R759" s="154" t="s">
        <v>2972</v>
      </c>
      <c r="S759" s="154" t="s">
        <v>3666</v>
      </c>
      <c r="T759" s="180"/>
      <c r="U759" s="154" t="s">
        <v>2965</v>
      </c>
      <c r="V759" s="154" t="s">
        <v>6068</v>
      </c>
      <c r="W759" s="154" t="s">
        <v>3213</v>
      </c>
      <c r="X759" s="154">
        <v>0</v>
      </c>
      <c r="Y759" s="154" t="s">
        <v>25</v>
      </c>
      <c r="Z759" s="154" t="s">
        <v>166</v>
      </c>
      <c r="AA759" s="154" t="s">
        <v>4229</v>
      </c>
      <c r="AB759" s="154">
        <v>0</v>
      </c>
      <c r="AC759" s="154">
        <v>0</v>
      </c>
      <c r="AD759" s="87">
        <f>IF(W759="SOPORTE_TELEFÓNICO",'BASE LIQUIDACION REDEBAN 2025'!$B$19,IF(W759="ENVÍO",'BASE LIQUIDACION REDEBAN 2025'!$C$2,IF(Y759="TIPO I",'BASE LIQUIDACION REDEBAN 2025'!$C$2,IF(Y759="TIPO II",'BASE LIQUIDACION REDEBAN 2025'!$C$3,IF(Y759="TIPO III",'BASE LIQUIDACION REDEBAN 2025'!$C$4,IF(Y759="TIPO IV",'BASE LIQUIDACION REDEBAN 2025'!$C$5,IF(Z759="AEREO",'BASE LIQUIDACION REDEBAN 2025'!$B$6,'BASE LIQUIDACION REDEBAN 2025'!$C$5)))))))</f>
        <v>41241.0800752</v>
      </c>
      <c r="AE759" s="87">
        <f>IF(OR(W759="SOPORTE_TELEFÓNICO",W759="ENVÍO"),0,IF(Y759="TIPO I",'BASE LIQUIDACION REDEBAN 2025'!$B$10,IF(Y759="TIPO II",'BASE LIQUIDACION REDEBAN 2025'!$B$11,IF(Y759="TIPO III",'BASE LIQUIDACION REDEBAN 2025'!$B$12,'BASE LIQUIDACION REDEBAN 2025'!$B$13))))</f>
        <v>0</v>
      </c>
      <c r="AF759" s="87">
        <f t="shared" si="11"/>
        <v>41241.0800752</v>
      </c>
      <c r="AG759" s="184"/>
      <c r="AH759" s="184"/>
    </row>
    <row r="760" spans="1:34" s="79" customFormat="1" ht="13.15">
      <c r="A760" s="154" t="s">
        <v>68</v>
      </c>
      <c r="B760" s="154" t="str">
        <f>VLOOKUP(A760,'CENTRO DE COSTOS'!A:D,4,FALSE)</f>
        <v>WILLIAM ASDRUBAL ROZO ROZO</v>
      </c>
      <c r="C760" s="154" t="str">
        <f>VLOOKUP(A760,'CENTRO DE COSTOS'!A:D,2,FALSE)</f>
        <v>0004-0004</v>
      </c>
      <c r="D760" s="154">
        <v>11001</v>
      </c>
      <c r="E760" s="154">
        <v>2612829</v>
      </c>
      <c r="F760" s="154">
        <v>41968</v>
      </c>
      <c r="G760" s="154" t="s">
        <v>2958</v>
      </c>
      <c r="H760" s="154" t="s">
        <v>470</v>
      </c>
      <c r="I760" s="154" t="s">
        <v>68</v>
      </c>
      <c r="J760" s="154" t="s">
        <v>6069</v>
      </c>
      <c r="K760" s="154" t="s">
        <v>159</v>
      </c>
      <c r="L760" s="154" t="s">
        <v>6070</v>
      </c>
      <c r="M760" s="155">
        <v>45888.540972222225</v>
      </c>
      <c r="N760" s="155">
        <v>45889.417361111111</v>
      </c>
      <c r="O760" s="154" t="s">
        <v>2961</v>
      </c>
      <c r="P760" s="154" t="s">
        <v>2962</v>
      </c>
      <c r="Q760" s="154" t="s">
        <v>2971</v>
      </c>
      <c r="R760" s="154" t="s">
        <v>3027</v>
      </c>
      <c r="S760" s="154" t="s">
        <v>200</v>
      </c>
      <c r="T760" s="180"/>
      <c r="U760" s="154" t="s">
        <v>2965</v>
      </c>
      <c r="V760" s="154" t="s">
        <v>6071</v>
      </c>
      <c r="W760" s="154" t="s">
        <v>2967</v>
      </c>
      <c r="X760" s="154" t="s">
        <v>6072</v>
      </c>
      <c r="Y760" s="154" t="s">
        <v>25</v>
      </c>
      <c r="Z760" s="154" t="s">
        <v>166</v>
      </c>
      <c r="AA760" s="154" t="s">
        <v>1029</v>
      </c>
      <c r="AB760" s="154">
        <v>1</v>
      </c>
      <c r="AC760" s="154">
        <v>0</v>
      </c>
      <c r="AD760" s="87">
        <f>IF(W760="SOPORTE_TELEFÓNICO",'BASE LIQUIDACION REDEBAN 2025'!$B$19,IF(W760="ENVÍO",'BASE LIQUIDACION REDEBAN 2025'!$C$2,IF(Y760="TIPO I",'BASE LIQUIDACION REDEBAN 2025'!$C$2,IF(Y760="TIPO II",'BASE LIQUIDACION REDEBAN 2025'!$C$3,IF(Y760="TIPO III",'BASE LIQUIDACION REDEBAN 2025'!$C$4,IF(Y760="TIPO IV",'BASE LIQUIDACION REDEBAN 2025'!$C$5,IF(Z760="AEREO",'BASE LIQUIDACION REDEBAN 2025'!$B$6,'BASE LIQUIDACION REDEBAN 2025'!$C$5)))))))</f>
        <v>65960.072302</v>
      </c>
      <c r="AE760" s="87">
        <f>IF(OR(W760="SOPORTE_TELEFÓNICO",W760="ENVÍO"),0,IF(Y760="TIPO I",'BASE LIQUIDACION REDEBAN 2025'!$B$10,IF(Y760="TIPO II",'BASE LIQUIDACION REDEBAN 2025'!$B$11,IF(Y760="TIPO III",'BASE LIQUIDACION REDEBAN 2025'!$B$12,'BASE LIQUIDACION REDEBAN 2025'!$B$13))))</f>
        <v>75096.394270399993</v>
      </c>
      <c r="AF760" s="87">
        <f t="shared" si="11"/>
        <v>65960.072302</v>
      </c>
      <c r="AG760" s="184"/>
      <c r="AH760" s="184"/>
    </row>
    <row r="761" spans="1:34" s="79" customFormat="1" ht="13.15">
      <c r="A761" s="154" t="s">
        <v>98</v>
      </c>
      <c r="B761" s="154" t="str">
        <f>VLOOKUP(A761,'CENTRO DE COSTOS'!A:D,4,FALSE)</f>
        <v>MIGUEL JULIÁN HERNÁNDEZ GUARÍN</v>
      </c>
      <c r="C761" s="154" t="str">
        <f>VLOOKUP(A761,'CENTRO DE COSTOS'!A:D,2,FALSE)</f>
        <v>0004-0008</v>
      </c>
      <c r="D761" s="154">
        <v>15299</v>
      </c>
      <c r="E761" s="154">
        <v>2607614</v>
      </c>
      <c r="F761" s="154">
        <v>10884</v>
      </c>
      <c r="G761" s="154" t="s">
        <v>2958</v>
      </c>
      <c r="H761" s="154" t="s">
        <v>241</v>
      </c>
      <c r="I761" s="154" t="s">
        <v>926</v>
      </c>
      <c r="J761" s="154" t="s">
        <v>6073</v>
      </c>
      <c r="K761" s="154" t="s">
        <v>159</v>
      </c>
      <c r="L761" s="154" t="s">
        <v>6074</v>
      </c>
      <c r="M761" s="155">
        <v>45886.611111111109</v>
      </c>
      <c r="N761" s="155">
        <v>45889.428472222222</v>
      </c>
      <c r="O761" s="154" t="s">
        <v>2961</v>
      </c>
      <c r="P761" s="154" t="s">
        <v>2962</v>
      </c>
      <c r="Q761" s="154" t="s">
        <v>3099</v>
      </c>
      <c r="R761" s="154" t="s">
        <v>3115</v>
      </c>
      <c r="S761" s="154" t="s">
        <v>2973</v>
      </c>
      <c r="T761" s="180"/>
      <c r="U761" s="154" t="s">
        <v>2965</v>
      </c>
      <c r="V761" s="154" t="s">
        <v>6075</v>
      </c>
      <c r="W761" s="154" t="s">
        <v>2967</v>
      </c>
      <c r="X761" s="154" t="s">
        <v>6076</v>
      </c>
      <c r="Y761" s="154" t="s">
        <v>30</v>
      </c>
      <c r="Z761" s="154" t="s">
        <v>166</v>
      </c>
      <c r="AA761" s="154" t="s">
        <v>556</v>
      </c>
      <c r="AB761" s="154">
        <v>1</v>
      </c>
      <c r="AC761" s="154">
        <v>0</v>
      </c>
      <c r="AD761" s="87">
        <f>IF(W761="SOPORTE_TELEFÓNICO",'BASE LIQUIDACION REDEBAN 2025'!$B$19,IF(W761="ENVÍO",'BASE LIQUIDACION REDEBAN 2025'!$C$2,IF(Y761="TIPO I",'BASE LIQUIDACION REDEBAN 2025'!$C$2,IF(Y761="TIPO II",'BASE LIQUIDACION REDEBAN 2025'!$C$3,IF(Y761="TIPO III",'BASE LIQUIDACION REDEBAN 2025'!$C$4,IF(Y761="TIPO IV",'BASE LIQUIDACION REDEBAN 2025'!$C$5,IF(Z761="AEREO",'BASE LIQUIDACION REDEBAN 2025'!$B$6,'BASE LIQUIDACION REDEBAN 2025'!$C$5)))))))</f>
        <v>275728.78077800001</v>
      </c>
      <c r="AE761" s="87">
        <f>IF(OR(W761="SOPORTE_TELEFÓNICO",W761="ENVÍO"),0,IF(Y761="TIPO I",'BASE LIQUIDACION REDEBAN 2025'!$B$10,IF(Y761="TIPO II",'BASE LIQUIDACION REDEBAN 2025'!$B$11,IF(Y761="TIPO III",'BASE LIQUIDACION REDEBAN 2025'!$B$12,'BASE LIQUIDACION REDEBAN 2025'!$B$13))))</f>
        <v>196536.5258152</v>
      </c>
      <c r="AF761" s="87">
        <f t="shared" si="11"/>
        <v>275728.78077800001</v>
      </c>
      <c r="AG761" s="184"/>
      <c r="AH761" s="184"/>
    </row>
    <row r="762" spans="1:34" s="79" customFormat="1" ht="13.15">
      <c r="A762" s="154" t="s">
        <v>72</v>
      </c>
      <c r="B762" s="154" t="str">
        <f>VLOOKUP(A762,'CENTRO DE COSTOS'!A:D,4,FALSE)</f>
        <v>MIGUEL JULIÁN HERNÁNDEZ GUARÍN</v>
      </c>
      <c r="C762" s="154" t="str">
        <f>VLOOKUP(A762,'CENTRO DE COSTOS'!A:D,2,FALSE)</f>
        <v>0004-0008</v>
      </c>
      <c r="D762" s="154">
        <v>68001</v>
      </c>
      <c r="E762" s="154">
        <v>2614189</v>
      </c>
      <c r="F762" s="154">
        <v>64464</v>
      </c>
      <c r="G762" s="154" t="s">
        <v>2958</v>
      </c>
      <c r="H762" s="154" t="s">
        <v>820</v>
      </c>
      <c r="I762" s="154" t="s">
        <v>72</v>
      </c>
      <c r="J762" s="154" t="s">
        <v>6077</v>
      </c>
      <c r="K762" s="154" t="s">
        <v>159</v>
      </c>
      <c r="L762" s="154" t="s">
        <v>6078</v>
      </c>
      <c r="M762" s="155">
        <v>45888.665972222225</v>
      </c>
      <c r="N762" s="155">
        <v>45889.433333333334</v>
      </c>
      <c r="O762" s="154" t="s">
        <v>2961</v>
      </c>
      <c r="P762" s="154" t="s">
        <v>2962</v>
      </c>
      <c r="Q762" s="154" t="s">
        <v>3032</v>
      </c>
      <c r="R762" s="154" t="s">
        <v>3046</v>
      </c>
      <c r="S762" s="154" t="s">
        <v>2973</v>
      </c>
      <c r="T762" s="180"/>
      <c r="U762" s="154" t="s">
        <v>2965</v>
      </c>
      <c r="V762" s="154" t="s">
        <v>6079</v>
      </c>
      <c r="W762" s="154" t="s">
        <v>2967</v>
      </c>
      <c r="X762" s="154" t="s">
        <v>6080</v>
      </c>
      <c r="Y762" s="154" t="s">
        <v>25</v>
      </c>
      <c r="Z762" s="154" t="s">
        <v>166</v>
      </c>
      <c r="AA762" s="154" t="s">
        <v>3140</v>
      </c>
      <c r="AB762" s="154">
        <v>1</v>
      </c>
      <c r="AC762" s="154">
        <v>0</v>
      </c>
      <c r="AD762" s="87">
        <f>IF(W762="SOPORTE_TELEFÓNICO",'BASE LIQUIDACION REDEBAN 2025'!$B$19,IF(W762="ENVÍO",'BASE LIQUIDACION REDEBAN 2025'!$C$2,IF(Y762="TIPO I",'BASE LIQUIDACION REDEBAN 2025'!$C$2,IF(Y762="TIPO II",'BASE LIQUIDACION REDEBAN 2025'!$C$3,IF(Y762="TIPO III",'BASE LIQUIDACION REDEBAN 2025'!$C$4,IF(Y762="TIPO IV",'BASE LIQUIDACION REDEBAN 2025'!$C$5,IF(Z762="AEREO",'BASE LIQUIDACION REDEBAN 2025'!$B$6,'BASE LIQUIDACION REDEBAN 2025'!$C$5)))))))</f>
        <v>65960.072302</v>
      </c>
      <c r="AE762" s="87">
        <f>IF(OR(W762="SOPORTE_TELEFÓNICO",W762="ENVÍO"),0,IF(Y762="TIPO I",'BASE LIQUIDACION REDEBAN 2025'!$B$10,IF(Y762="TIPO II",'BASE LIQUIDACION REDEBAN 2025'!$B$11,IF(Y762="TIPO III",'BASE LIQUIDACION REDEBAN 2025'!$B$12,'BASE LIQUIDACION REDEBAN 2025'!$B$13))))</f>
        <v>75096.394270399993</v>
      </c>
      <c r="AF762" s="87">
        <f t="shared" si="11"/>
        <v>65960.072302</v>
      </c>
      <c r="AG762" s="184"/>
      <c r="AH762" s="184"/>
    </row>
    <row r="763" spans="1:34" s="79" customFormat="1" ht="13.15">
      <c r="A763" s="154" t="s">
        <v>64</v>
      </c>
      <c r="B763" s="154" t="str">
        <f>VLOOKUP(A763,'CENTRO DE COSTOS'!A:D,4,FALSE)</f>
        <v>JOSE MAURICIO HERNANDEZ ROJAS</v>
      </c>
      <c r="C763" s="154" t="str">
        <f>VLOOKUP(A763,'CENTRO DE COSTOS'!A:D,2,FALSE)</f>
        <v>0004-0001</v>
      </c>
      <c r="D763" s="154">
        <v>8001</v>
      </c>
      <c r="E763" s="154">
        <v>2615975</v>
      </c>
      <c r="F763" s="154">
        <v>39067</v>
      </c>
      <c r="G763" s="154" t="s">
        <v>2958</v>
      </c>
      <c r="H763" s="154" t="s">
        <v>389</v>
      </c>
      <c r="I763" s="154" t="s">
        <v>64</v>
      </c>
      <c r="J763" s="154" t="s">
        <v>6081</v>
      </c>
      <c r="K763" s="154" t="s">
        <v>159</v>
      </c>
      <c r="L763" s="154" t="s">
        <v>6082</v>
      </c>
      <c r="M763" s="155">
        <v>45889.333333333336</v>
      </c>
      <c r="N763" s="155">
        <v>45889.456250000003</v>
      </c>
      <c r="O763" s="154" t="s">
        <v>2961</v>
      </c>
      <c r="P763" s="154" t="s">
        <v>2962</v>
      </c>
      <c r="Q763" s="154" t="s">
        <v>2971</v>
      </c>
      <c r="R763" s="154" t="s">
        <v>3001</v>
      </c>
      <c r="S763" s="154" t="s">
        <v>200</v>
      </c>
      <c r="T763" s="180"/>
      <c r="U763" s="154" t="s">
        <v>2965</v>
      </c>
      <c r="V763" s="154" t="s">
        <v>6083</v>
      </c>
      <c r="W763" s="154" t="s">
        <v>2967</v>
      </c>
      <c r="X763" s="154" t="s">
        <v>6084</v>
      </c>
      <c r="Y763" s="154" t="s">
        <v>25</v>
      </c>
      <c r="Z763" s="154" t="s">
        <v>166</v>
      </c>
      <c r="AA763" s="154" t="s">
        <v>1093</v>
      </c>
      <c r="AB763" s="154">
        <v>1</v>
      </c>
      <c r="AC763" s="154">
        <v>0</v>
      </c>
      <c r="AD763" s="87">
        <f>IF(W763="SOPORTE_TELEFÓNICO",'BASE LIQUIDACION REDEBAN 2025'!$B$19,IF(W763="ENVÍO",'BASE LIQUIDACION REDEBAN 2025'!$C$2,IF(Y763="TIPO I",'BASE LIQUIDACION REDEBAN 2025'!$C$2,IF(Y763="TIPO II",'BASE LIQUIDACION REDEBAN 2025'!$C$3,IF(Y763="TIPO III",'BASE LIQUIDACION REDEBAN 2025'!$C$4,IF(Y763="TIPO IV",'BASE LIQUIDACION REDEBAN 2025'!$C$5,IF(Z763="AEREO",'BASE LIQUIDACION REDEBAN 2025'!$B$6,'BASE LIQUIDACION REDEBAN 2025'!$C$5)))))))</f>
        <v>65960.072302</v>
      </c>
      <c r="AE763" s="87">
        <f>IF(OR(W763="SOPORTE_TELEFÓNICO",W763="ENVÍO"),0,IF(Y763="TIPO I",'BASE LIQUIDACION REDEBAN 2025'!$B$10,IF(Y763="TIPO II",'BASE LIQUIDACION REDEBAN 2025'!$B$11,IF(Y763="TIPO III",'BASE LIQUIDACION REDEBAN 2025'!$B$12,'BASE LIQUIDACION REDEBAN 2025'!$B$13))))</f>
        <v>75096.394270399993</v>
      </c>
      <c r="AF763" s="87">
        <f t="shared" si="11"/>
        <v>65960.072302</v>
      </c>
      <c r="AG763" s="184"/>
      <c r="AH763" s="184"/>
    </row>
    <row r="764" spans="1:34" s="79" customFormat="1" ht="13.15">
      <c r="A764" s="154" t="s">
        <v>64</v>
      </c>
      <c r="B764" s="154" t="str">
        <f>VLOOKUP(A764,'CENTRO DE COSTOS'!A:D,4,FALSE)</f>
        <v>JOSE MAURICIO HERNANDEZ ROJAS</v>
      </c>
      <c r="C764" s="154" t="str">
        <f>VLOOKUP(A764,'CENTRO DE COSTOS'!A:D,2,FALSE)</f>
        <v>0004-0001</v>
      </c>
      <c r="D764" s="154">
        <v>8001</v>
      </c>
      <c r="E764" s="154">
        <v>2614230</v>
      </c>
      <c r="F764" s="154">
        <v>48151</v>
      </c>
      <c r="G764" s="154" t="s">
        <v>2958</v>
      </c>
      <c r="H764" s="154" t="s">
        <v>389</v>
      </c>
      <c r="I764" s="154" t="s">
        <v>64</v>
      </c>
      <c r="J764" s="154" t="s">
        <v>6085</v>
      </c>
      <c r="K764" s="154" t="s">
        <v>159</v>
      </c>
      <c r="L764" s="154" t="s">
        <v>6086</v>
      </c>
      <c r="M764" s="155">
        <v>45888.65347222222</v>
      </c>
      <c r="N764" s="155">
        <v>45889.457638888889</v>
      </c>
      <c r="O764" s="154" t="s">
        <v>2961</v>
      </c>
      <c r="P764" s="154" t="s">
        <v>2962</v>
      </c>
      <c r="Q764" s="154" t="s">
        <v>3046</v>
      </c>
      <c r="R764" s="154" t="s">
        <v>2972</v>
      </c>
      <c r="S764" s="154" t="s">
        <v>200</v>
      </c>
      <c r="T764" s="180"/>
      <c r="U764" s="154" t="s">
        <v>2965</v>
      </c>
      <c r="V764" s="154" t="s">
        <v>6087</v>
      </c>
      <c r="W764" s="154" t="s">
        <v>2967</v>
      </c>
      <c r="X764" s="154" t="s">
        <v>6088</v>
      </c>
      <c r="Y764" s="154" t="s">
        <v>25</v>
      </c>
      <c r="Z764" s="154" t="s">
        <v>166</v>
      </c>
      <c r="AA764" s="154" t="s">
        <v>6089</v>
      </c>
      <c r="AB764" s="154">
        <v>1</v>
      </c>
      <c r="AC764" s="154">
        <v>0</v>
      </c>
      <c r="AD764" s="87">
        <f>IF(W764="SOPORTE_TELEFÓNICO",'BASE LIQUIDACION REDEBAN 2025'!$B$19,IF(W764="ENVÍO",'BASE LIQUIDACION REDEBAN 2025'!$C$2,IF(Y764="TIPO I",'BASE LIQUIDACION REDEBAN 2025'!$C$2,IF(Y764="TIPO II",'BASE LIQUIDACION REDEBAN 2025'!$C$3,IF(Y764="TIPO III",'BASE LIQUIDACION REDEBAN 2025'!$C$4,IF(Y764="TIPO IV",'BASE LIQUIDACION REDEBAN 2025'!$C$5,IF(Z764="AEREO",'BASE LIQUIDACION REDEBAN 2025'!$B$6,'BASE LIQUIDACION REDEBAN 2025'!$C$5)))))))</f>
        <v>65960.072302</v>
      </c>
      <c r="AE764" s="87">
        <f>IF(OR(W764="SOPORTE_TELEFÓNICO",W764="ENVÍO"),0,IF(Y764="TIPO I",'BASE LIQUIDACION REDEBAN 2025'!$B$10,IF(Y764="TIPO II",'BASE LIQUIDACION REDEBAN 2025'!$B$11,IF(Y764="TIPO III",'BASE LIQUIDACION REDEBAN 2025'!$B$12,'BASE LIQUIDACION REDEBAN 2025'!$B$13))))</f>
        <v>75096.394270399993</v>
      </c>
      <c r="AF764" s="87">
        <f t="shared" si="11"/>
        <v>65960.072302</v>
      </c>
      <c r="AG764" s="184"/>
      <c r="AH764" s="184"/>
    </row>
    <row r="765" spans="1:34" s="79" customFormat="1" ht="13.15">
      <c r="A765" s="154" t="s">
        <v>60</v>
      </c>
      <c r="B765" s="154" t="str">
        <f>VLOOKUP(A765,'CENTRO DE COSTOS'!A:D,4,FALSE)</f>
        <v>JUAN SEBASTIÁN RÍOS CASTRILLÓN</v>
      </c>
      <c r="C765" s="154" t="str">
        <f>VLOOKUP(A765,'CENTRO DE COSTOS'!A:D,2,FALSE)</f>
        <v>0004-0005</v>
      </c>
      <c r="D765" s="154">
        <v>5665</v>
      </c>
      <c r="E765" s="154">
        <v>2610541</v>
      </c>
      <c r="F765" s="154">
        <v>80395</v>
      </c>
      <c r="G765" s="154" t="s">
        <v>2958</v>
      </c>
      <c r="H765" s="154" t="s">
        <v>197</v>
      </c>
      <c r="I765" s="154" t="s">
        <v>1360</v>
      </c>
      <c r="J765" s="154" t="s">
        <v>4578</v>
      </c>
      <c r="K765" s="154" t="s">
        <v>159</v>
      </c>
      <c r="L765" s="154" t="s">
        <v>6090</v>
      </c>
      <c r="M765" s="155">
        <v>45888.396527777775</v>
      </c>
      <c r="N765" s="155">
        <v>45889.470138888886</v>
      </c>
      <c r="O765" s="154" t="s">
        <v>2961</v>
      </c>
      <c r="P765" s="154" t="s">
        <v>2962</v>
      </c>
      <c r="Q765" s="154" t="s">
        <v>3099</v>
      </c>
      <c r="R765" s="154" t="s">
        <v>3435</v>
      </c>
      <c r="S765" s="154" t="s">
        <v>2973</v>
      </c>
      <c r="T765" s="180"/>
      <c r="U765" s="154" t="s">
        <v>2965</v>
      </c>
      <c r="V765" s="154" t="s">
        <v>6091</v>
      </c>
      <c r="W765" s="154" t="s">
        <v>2967</v>
      </c>
      <c r="X765" s="154" t="s">
        <v>6092</v>
      </c>
      <c r="Y765" s="154" t="s">
        <v>30</v>
      </c>
      <c r="Z765" s="154" t="s">
        <v>166</v>
      </c>
      <c r="AA765" s="154" t="s">
        <v>636</v>
      </c>
      <c r="AB765" s="154">
        <v>1</v>
      </c>
      <c r="AC765" s="154">
        <v>0</v>
      </c>
      <c r="AD765" s="87">
        <f>IF(W765="SOPORTE_TELEFÓNICO",'BASE LIQUIDACION REDEBAN 2025'!$B$19,IF(W765="ENVÍO",'BASE LIQUIDACION REDEBAN 2025'!$C$2,IF(Y765="TIPO I",'BASE LIQUIDACION REDEBAN 2025'!$C$2,IF(Y765="TIPO II",'BASE LIQUIDACION REDEBAN 2025'!$C$3,IF(Y765="TIPO III",'BASE LIQUIDACION REDEBAN 2025'!$C$4,IF(Y765="TIPO IV",'BASE LIQUIDACION REDEBAN 2025'!$C$5,IF(Z765="AEREO",'BASE LIQUIDACION REDEBAN 2025'!$B$6,'BASE LIQUIDACION REDEBAN 2025'!$C$5)))))))</f>
        <v>275728.78077800001</v>
      </c>
      <c r="AE765" s="87">
        <f>IF(OR(W765="SOPORTE_TELEFÓNICO",W765="ENVÍO"),0,IF(Y765="TIPO I",'BASE LIQUIDACION REDEBAN 2025'!$B$10,IF(Y765="TIPO II",'BASE LIQUIDACION REDEBAN 2025'!$B$11,IF(Y765="TIPO III",'BASE LIQUIDACION REDEBAN 2025'!$B$12,'BASE LIQUIDACION REDEBAN 2025'!$B$13))))</f>
        <v>196536.5258152</v>
      </c>
      <c r="AF765" s="87">
        <f t="shared" si="11"/>
        <v>275728.78077800001</v>
      </c>
      <c r="AG765" s="184"/>
      <c r="AH765" s="184"/>
    </row>
    <row r="766" spans="1:34" s="79" customFormat="1" ht="13.15">
      <c r="A766" s="154" t="s">
        <v>92</v>
      </c>
      <c r="B766" s="154" t="str">
        <f>VLOOKUP(A766,'CENTRO DE COSTOS'!A:D,4,FALSE)</f>
        <v>KEVIN ALEXIS CORZO BUSTOS</v>
      </c>
      <c r="C766" s="154" t="str">
        <f>VLOOKUP(A766,'CENTRO DE COSTOS'!A:D,2,FALSE)</f>
        <v>0004-0007</v>
      </c>
      <c r="D766" s="154">
        <v>41298</v>
      </c>
      <c r="E766" s="154">
        <v>2610906</v>
      </c>
      <c r="F766" s="154">
        <v>77855</v>
      </c>
      <c r="G766" s="154" t="s">
        <v>2958</v>
      </c>
      <c r="H766" s="154" t="s">
        <v>249</v>
      </c>
      <c r="I766" s="154" t="s">
        <v>1714</v>
      </c>
      <c r="J766" s="154" t="s">
        <v>6093</v>
      </c>
      <c r="K766" s="154" t="s">
        <v>159</v>
      </c>
      <c r="L766" s="154" t="s">
        <v>6094</v>
      </c>
      <c r="M766" s="155">
        <v>45888.40625</v>
      </c>
      <c r="N766" s="155">
        <v>45889.47152777778</v>
      </c>
      <c r="O766" s="154" t="s">
        <v>2961</v>
      </c>
      <c r="P766" s="154" t="s">
        <v>2962</v>
      </c>
      <c r="Q766" s="154" t="s">
        <v>3099</v>
      </c>
      <c r="R766" s="154" t="s">
        <v>3100</v>
      </c>
      <c r="S766" s="154" t="s">
        <v>200</v>
      </c>
      <c r="T766" s="180"/>
      <c r="U766" s="154" t="s">
        <v>2965</v>
      </c>
      <c r="V766" s="154" t="s">
        <v>6095</v>
      </c>
      <c r="W766" s="154" t="s">
        <v>2967</v>
      </c>
      <c r="X766" s="154" t="s">
        <v>6096</v>
      </c>
      <c r="Y766" s="154" t="s">
        <v>30</v>
      </c>
      <c r="Z766" s="154" t="s">
        <v>166</v>
      </c>
      <c r="AA766" s="154" t="s">
        <v>167</v>
      </c>
      <c r="AB766" s="154">
        <v>1</v>
      </c>
      <c r="AC766" s="154">
        <v>0</v>
      </c>
      <c r="AD766" s="87">
        <f>IF(W766="SOPORTE_TELEFÓNICO",'BASE LIQUIDACION REDEBAN 2025'!$B$19,IF(W766="ENVÍO",'BASE LIQUIDACION REDEBAN 2025'!$C$2,IF(Y766="TIPO I",'BASE LIQUIDACION REDEBAN 2025'!$C$2,IF(Y766="TIPO II",'BASE LIQUIDACION REDEBAN 2025'!$C$3,IF(Y766="TIPO III",'BASE LIQUIDACION REDEBAN 2025'!$C$4,IF(Y766="TIPO IV",'BASE LIQUIDACION REDEBAN 2025'!$C$5,IF(Z766="AEREO",'BASE LIQUIDACION REDEBAN 2025'!$B$6,'BASE LIQUIDACION REDEBAN 2025'!$C$5)))))))</f>
        <v>275728.78077800001</v>
      </c>
      <c r="AE766" s="87">
        <f>IF(OR(W766="SOPORTE_TELEFÓNICO",W766="ENVÍO"),0,IF(Y766="TIPO I",'BASE LIQUIDACION REDEBAN 2025'!$B$10,IF(Y766="TIPO II",'BASE LIQUIDACION REDEBAN 2025'!$B$11,IF(Y766="TIPO III",'BASE LIQUIDACION REDEBAN 2025'!$B$12,'BASE LIQUIDACION REDEBAN 2025'!$B$13))))</f>
        <v>196536.5258152</v>
      </c>
      <c r="AF766" s="87">
        <f t="shared" si="11"/>
        <v>275728.78077800001</v>
      </c>
      <c r="AG766" s="184"/>
      <c r="AH766" s="184"/>
    </row>
    <row r="767" spans="1:34" s="79" customFormat="1" ht="13.15">
      <c r="A767" s="154" t="s">
        <v>100</v>
      </c>
      <c r="B767" s="154" t="str">
        <f>VLOOKUP(A767,'CENTRO DE COSTOS'!A:D,4,FALSE)</f>
        <v>KEVIN ALEXIS CORZO BUSTOS</v>
      </c>
      <c r="C767" s="154" t="str">
        <f>VLOOKUP(A767,'CENTRO DE COSTOS'!A:D,2,FALSE)</f>
        <v>0004-0007</v>
      </c>
      <c r="D767" s="154">
        <v>95001</v>
      </c>
      <c r="E767" s="154">
        <v>2605760</v>
      </c>
      <c r="F767" s="154">
        <v>41906</v>
      </c>
      <c r="G767" s="154" t="s">
        <v>2958</v>
      </c>
      <c r="H767" s="154" t="s">
        <v>4421</v>
      </c>
      <c r="I767" s="154" t="s">
        <v>4913</v>
      </c>
      <c r="J767" s="154" t="s">
        <v>6097</v>
      </c>
      <c r="K767" s="154" t="s">
        <v>159</v>
      </c>
      <c r="L767" s="154" t="s">
        <v>6098</v>
      </c>
      <c r="M767" s="155">
        <v>45885.333333333336</v>
      </c>
      <c r="N767" s="155">
        <v>45889.474305555559</v>
      </c>
      <c r="O767" s="154" t="s">
        <v>2961</v>
      </c>
      <c r="P767" s="154" t="s">
        <v>2962</v>
      </c>
      <c r="Q767" s="154" t="s">
        <v>3183</v>
      </c>
      <c r="R767" s="154" t="s">
        <v>2972</v>
      </c>
      <c r="S767" s="154" t="s">
        <v>2973</v>
      </c>
      <c r="T767" s="180"/>
      <c r="U767" s="154" t="s">
        <v>2965</v>
      </c>
      <c r="V767" s="154" t="s">
        <v>6099</v>
      </c>
      <c r="W767" s="154" t="s">
        <v>2967</v>
      </c>
      <c r="X767" s="154" t="s">
        <v>6100</v>
      </c>
      <c r="Y767" s="154" t="s">
        <v>32</v>
      </c>
      <c r="Z767" s="154" t="s">
        <v>166</v>
      </c>
      <c r="AA767" s="154" t="s">
        <v>362</v>
      </c>
      <c r="AB767" s="154">
        <v>1</v>
      </c>
      <c r="AC767" s="154">
        <v>0</v>
      </c>
      <c r="AD767" s="87">
        <f>IF(W767="SOPORTE_TELEFÓNICO",'BASE LIQUIDACION REDEBAN 2025'!$B$19,IF(W767="ENVÍO",'BASE LIQUIDACION REDEBAN 2025'!$C$2,IF(Y767="TIPO I",'BASE LIQUIDACION REDEBAN 2025'!$C$2,IF(Y767="TIPO II",'BASE LIQUIDACION REDEBAN 2025'!$C$3,IF(Y767="TIPO III",'BASE LIQUIDACION REDEBAN 2025'!$C$4,IF(Y767="TIPO IV",'BASE LIQUIDACION REDEBAN 2025'!$C$5,IF(Z767="AEREO",'BASE LIQUIDACION REDEBAN 2025'!$B$6,'BASE LIQUIDACION REDEBAN 2025'!$C$5)))))))</f>
        <v>479588.87655000004</v>
      </c>
      <c r="AE767" s="87">
        <f>IF(OR(W767="SOPORTE_TELEFÓNICO",W767="ENVÍO"),0,IF(Y767="TIPO I",'BASE LIQUIDACION REDEBAN 2025'!$B$10,IF(Y767="TIPO II",'BASE LIQUIDACION REDEBAN 2025'!$B$11,IF(Y767="TIPO III",'BASE LIQUIDACION REDEBAN 2025'!$B$12,'BASE LIQUIDACION REDEBAN 2025'!$B$13))))</f>
        <v>196536.5258152</v>
      </c>
      <c r="AF767" s="87">
        <f t="shared" si="11"/>
        <v>479588.87655000004</v>
      </c>
      <c r="AG767" s="184"/>
      <c r="AH767" s="184"/>
    </row>
    <row r="768" spans="1:34" s="79" customFormat="1" ht="13.15">
      <c r="A768" s="154" t="s">
        <v>72</v>
      </c>
      <c r="B768" s="154" t="str">
        <f>VLOOKUP(A768,'CENTRO DE COSTOS'!A:D,4,FALSE)</f>
        <v>MIGUEL JULIÁN HERNÁNDEZ GUARÍN</v>
      </c>
      <c r="C768" s="154" t="str">
        <f>VLOOKUP(A768,'CENTRO DE COSTOS'!A:D,2,FALSE)</f>
        <v>0004-0008</v>
      </c>
      <c r="D768" s="154">
        <v>81300</v>
      </c>
      <c r="E768" s="154">
        <v>2593216</v>
      </c>
      <c r="F768" s="154">
        <v>47764</v>
      </c>
      <c r="G768" s="154" t="s">
        <v>2958</v>
      </c>
      <c r="H768" s="154" t="s">
        <v>1811</v>
      </c>
      <c r="I768" s="154" t="s">
        <v>4770</v>
      </c>
      <c r="J768" s="154" t="s">
        <v>6101</v>
      </c>
      <c r="K768" s="154" t="s">
        <v>159</v>
      </c>
      <c r="L768" s="154" t="s">
        <v>6102</v>
      </c>
      <c r="M768" s="155">
        <v>45882.600694444445</v>
      </c>
      <c r="N768" s="155">
        <v>45889.475694444445</v>
      </c>
      <c r="O768" s="154" t="s">
        <v>2961</v>
      </c>
      <c r="P768" s="154" t="s">
        <v>2962</v>
      </c>
      <c r="Q768" s="154" t="s">
        <v>3099</v>
      </c>
      <c r="R768" s="154" t="s">
        <v>3115</v>
      </c>
      <c r="S768" s="154" t="s">
        <v>2973</v>
      </c>
      <c r="T768" s="180"/>
      <c r="U768" s="154" t="s">
        <v>2965</v>
      </c>
      <c r="V768" s="154" t="s">
        <v>6103</v>
      </c>
      <c r="W768" s="154" t="s">
        <v>2967</v>
      </c>
      <c r="X768" s="154" t="s">
        <v>6104</v>
      </c>
      <c r="Y768" s="154" t="s">
        <v>180</v>
      </c>
      <c r="Z768" s="154" t="s">
        <v>1394</v>
      </c>
      <c r="AA768" s="154" t="s">
        <v>957</v>
      </c>
      <c r="AB768" s="154">
        <v>1</v>
      </c>
      <c r="AC768" s="154">
        <v>0</v>
      </c>
      <c r="AD768" s="87">
        <f>IF(W768="SOPORTE_TELEFÓNICO",'BASE LIQUIDACION REDEBAN 2025'!$B$19,IF(W768="ENVÍO",'BASE LIQUIDACION REDEBAN 2025'!$C$2,IF(Y768="TIPO I",'BASE LIQUIDACION REDEBAN 2025'!$C$2,IF(Y768="TIPO II",'BASE LIQUIDACION REDEBAN 2025'!$C$3,IF(Y768="TIPO III",'BASE LIQUIDACION REDEBAN 2025'!$C$4,IF(Y768="TIPO IV",'BASE LIQUIDACION REDEBAN 2025'!$C$5,IF(Z768="AEREO",'BASE LIQUIDACION REDEBAN 2025'!$B$6,'BASE LIQUIDACION REDEBAN 2025'!$C$5)))))))</f>
        <v>988462.96268840006</v>
      </c>
      <c r="AE768" s="87">
        <f>IF(OR(W768="SOPORTE_TELEFÓNICO",W768="ENVÍO"),0,IF(Y768="TIPO I",'BASE LIQUIDACION REDEBAN 2025'!$B$10,IF(Y768="TIPO II",'BASE LIQUIDACION REDEBAN 2025'!$B$11,IF(Y768="TIPO III",'BASE LIQUIDACION REDEBAN 2025'!$B$12,'BASE LIQUIDACION REDEBAN 2025'!$B$13))))</f>
        <v>196536.5258152</v>
      </c>
      <c r="AF768" s="87">
        <f t="shared" si="11"/>
        <v>988462.96268840006</v>
      </c>
      <c r="AG768" s="184"/>
      <c r="AH768" s="184"/>
    </row>
    <row r="769" spans="1:34" s="79" customFormat="1" ht="13.15">
      <c r="A769" s="154" t="s">
        <v>68</v>
      </c>
      <c r="B769" s="154" t="str">
        <f>VLOOKUP(A769,'CENTRO DE COSTOS'!A:D,4,FALSE)</f>
        <v>WILLIAM ASDRUBAL ROZO ROZO</v>
      </c>
      <c r="C769" s="154" t="str">
        <f>VLOOKUP(A769,'CENTRO DE COSTOS'!A:D,2,FALSE)</f>
        <v>0004-0004</v>
      </c>
      <c r="D769" s="154">
        <v>25754</v>
      </c>
      <c r="E769" s="154">
        <v>2614234</v>
      </c>
      <c r="F769" s="154">
        <v>80407</v>
      </c>
      <c r="G769" s="154" t="s">
        <v>2958</v>
      </c>
      <c r="H769" s="154" t="s">
        <v>470</v>
      </c>
      <c r="I769" s="154" t="s">
        <v>1138</v>
      </c>
      <c r="J769" s="154" t="s">
        <v>6105</v>
      </c>
      <c r="K769" s="154" t="s">
        <v>159</v>
      </c>
      <c r="L769" s="154" t="s">
        <v>6106</v>
      </c>
      <c r="M769" s="155">
        <v>45888.65347222222</v>
      </c>
      <c r="N769" s="155">
        <v>45889.481249999997</v>
      </c>
      <c r="O769" s="154" t="s">
        <v>2961</v>
      </c>
      <c r="P769" s="154" t="s">
        <v>2988</v>
      </c>
      <c r="Q769" s="154" t="s">
        <v>3046</v>
      </c>
      <c r="R769" s="154" t="s">
        <v>4096</v>
      </c>
      <c r="S769" s="154" t="s">
        <v>2973</v>
      </c>
      <c r="T769" s="180"/>
      <c r="U769" s="154" t="s">
        <v>2965</v>
      </c>
      <c r="V769" s="154" t="s">
        <v>6107</v>
      </c>
      <c r="W769" s="154" t="s">
        <v>2967</v>
      </c>
      <c r="X769" s="154" t="s">
        <v>6108</v>
      </c>
      <c r="Y769" s="154" t="s">
        <v>25</v>
      </c>
      <c r="Z769" s="154" t="s">
        <v>166</v>
      </c>
      <c r="AA769" s="154" t="s">
        <v>877</v>
      </c>
      <c r="AB769" s="154">
        <v>1</v>
      </c>
      <c r="AC769" s="154">
        <v>0</v>
      </c>
      <c r="AD769" s="87">
        <f>IF(W769="SOPORTE_TELEFÓNICO",'BASE LIQUIDACION REDEBAN 2025'!$B$19,IF(W769="ENVÍO",'BASE LIQUIDACION REDEBAN 2025'!$C$2,IF(Y769="TIPO I",'BASE LIQUIDACION REDEBAN 2025'!$C$2,IF(Y769="TIPO II",'BASE LIQUIDACION REDEBAN 2025'!$C$3,IF(Y769="TIPO III",'BASE LIQUIDACION REDEBAN 2025'!$C$4,IF(Y769="TIPO IV",'BASE LIQUIDACION REDEBAN 2025'!$C$5,IF(Z769="AEREO",'BASE LIQUIDACION REDEBAN 2025'!$B$6,'BASE LIQUIDACION REDEBAN 2025'!$C$5)))))))</f>
        <v>65960.072302</v>
      </c>
      <c r="AE769" s="87">
        <f>IF(OR(W769="SOPORTE_TELEFÓNICO",W769="ENVÍO"),0,IF(Y769="TIPO I",'BASE LIQUIDACION REDEBAN 2025'!$B$10,IF(Y769="TIPO II",'BASE LIQUIDACION REDEBAN 2025'!$B$11,IF(Y769="TIPO III",'BASE LIQUIDACION REDEBAN 2025'!$B$12,'BASE LIQUIDACION REDEBAN 2025'!$B$13))))</f>
        <v>75096.394270399993</v>
      </c>
      <c r="AF769" s="87">
        <f t="shared" si="11"/>
        <v>65960.072302</v>
      </c>
      <c r="AG769" s="184"/>
      <c r="AH769" s="184"/>
    </row>
    <row r="770" spans="1:34" s="79" customFormat="1" ht="13.15">
      <c r="A770" s="154" t="s">
        <v>68</v>
      </c>
      <c r="B770" s="154" t="str">
        <f>VLOOKUP(A770,'CENTRO DE COSTOS'!A:D,4,FALSE)</f>
        <v>WILLIAM ASDRUBAL ROZO ROZO</v>
      </c>
      <c r="C770" s="154" t="str">
        <f>VLOOKUP(A770,'CENTRO DE COSTOS'!A:D,2,FALSE)</f>
        <v>0004-0004</v>
      </c>
      <c r="D770" s="154">
        <v>25799</v>
      </c>
      <c r="E770" s="154">
        <v>2612460</v>
      </c>
      <c r="F770" s="154">
        <v>66526</v>
      </c>
      <c r="G770" s="154" t="s">
        <v>2958</v>
      </c>
      <c r="H770" s="154" t="s">
        <v>470</v>
      </c>
      <c r="I770" s="154" t="s">
        <v>6109</v>
      </c>
      <c r="J770" s="154" t="s">
        <v>6110</v>
      </c>
      <c r="K770" s="154" t="s">
        <v>159</v>
      </c>
      <c r="L770" s="154" t="s">
        <v>6111</v>
      </c>
      <c r="M770" s="155">
        <v>45888.500694444447</v>
      </c>
      <c r="N770" s="155">
        <v>45889.484027777777</v>
      </c>
      <c r="O770" s="154" t="s">
        <v>2961</v>
      </c>
      <c r="P770" s="154" t="s">
        <v>2962</v>
      </c>
      <c r="Q770" s="154" t="s">
        <v>3055</v>
      </c>
      <c r="R770" s="154" t="s">
        <v>3056</v>
      </c>
      <c r="S770" s="154" t="s">
        <v>220</v>
      </c>
      <c r="T770" s="180"/>
      <c r="U770" s="154" t="s">
        <v>2965</v>
      </c>
      <c r="V770" s="154" t="s">
        <v>6112</v>
      </c>
      <c r="W770" s="154" t="s">
        <v>2967</v>
      </c>
      <c r="X770" s="154" t="s">
        <v>6113</v>
      </c>
      <c r="Y770" s="154" t="s">
        <v>28</v>
      </c>
      <c r="Z770" s="154" t="s">
        <v>166</v>
      </c>
      <c r="AA770" s="154" t="s">
        <v>3836</v>
      </c>
      <c r="AB770" s="154">
        <v>1</v>
      </c>
      <c r="AC770" s="154">
        <v>0</v>
      </c>
      <c r="AD770" s="87">
        <f>IF(W770="SOPORTE_TELEFÓNICO",'BASE LIQUIDACION REDEBAN 2025'!$B$19,IF(W770="ENVÍO",'BASE LIQUIDACION REDEBAN 2025'!$C$2,IF(Y770="TIPO I",'BASE LIQUIDACION REDEBAN 2025'!$C$2,IF(Y770="TIPO II",'BASE LIQUIDACION REDEBAN 2025'!$C$3,IF(Y770="TIPO III",'BASE LIQUIDACION REDEBAN 2025'!$C$4,IF(Y770="TIPO IV",'BASE LIQUIDACION REDEBAN 2025'!$C$5,IF(Z770="AEREO",'BASE LIQUIDACION REDEBAN 2025'!$B$6,'BASE LIQUIDACION REDEBAN 2025'!$C$5)))))))</f>
        <v>144967.87232000002</v>
      </c>
      <c r="AE770" s="87">
        <f>IF(OR(W770="SOPORTE_TELEFÓNICO",W770="ENVÍO"),0,IF(Y770="TIPO I",'BASE LIQUIDACION REDEBAN 2025'!$B$10,IF(Y770="TIPO II",'BASE LIQUIDACION REDEBAN 2025'!$B$11,IF(Y770="TIPO III",'BASE LIQUIDACION REDEBAN 2025'!$B$12,'BASE LIQUIDACION REDEBAN 2025'!$B$13))))</f>
        <v>140395.6348884</v>
      </c>
      <c r="AF770" s="87">
        <f t="shared" si="11"/>
        <v>144967.87232000002</v>
      </c>
      <c r="AG770" s="184"/>
      <c r="AH770" s="184"/>
    </row>
    <row r="771" spans="1:34" s="79" customFormat="1" ht="13.15">
      <c r="A771" s="154" t="s">
        <v>98</v>
      </c>
      <c r="B771" s="154" t="str">
        <f>VLOOKUP(A771,'CENTRO DE COSTOS'!A:D,4,FALSE)</f>
        <v>MIGUEL JULIÁN HERNÁNDEZ GUARÍN</v>
      </c>
      <c r="C771" s="154" t="str">
        <f>VLOOKUP(A771,'CENTRO DE COSTOS'!A:D,2,FALSE)</f>
        <v>0004-0008</v>
      </c>
      <c r="D771" s="154">
        <v>15480</v>
      </c>
      <c r="E771" s="154">
        <v>2608458</v>
      </c>
      <c r="F771" s="154">
        <v>76508</v>
      </c>
      <c r="G771" s="154" t="s">
        <v>2958</v>
      </c>
      <c r="H771" s="154" t="s">
        <v>241</v>
      </c>
      <c r="I771" s="154" t="s">
        <v>6114</v>
      </c>
      <c r="J771" s="154" t="s">
        <v>6115</v>
      </c>
      <c r="K771" s="154" t="s">
        <v>159</v>
      </c>
      <c r="L771" s="154" t="s">
        <v>6116</v>
      </c>
      <c r="M771" s="155">
        <v>45887.495833333334</v>
      </c>
      <c r="N771" s="155">
        <v>45889.488194444442</v>
      </c>
      <c r="O771" s="154" t="s">
        <v>2961</v>
      </c>
      <c r="P771" s="154" t="s">
        <v>2962</v>
      </c>
      <c r="Q771" s="154" t="s">
        <v>2978</v>
      </c>
      <c r="R771" s="154" t="s">
        <v>2983</v>
      </c>
      <c r="S771" s="154" t="s">
        <v>2973</v>
      </c>
      <c r="T771" s="180"/>
      <c r="U771" s="154" t="s">
        <v>2965</v>
      </c>
      <c r="V771" s="154" t="s">
        <v>6117</v>
      </c>
      <c r="W771" s="154" t="s">
        <v>2967</v>
      </c>
      <c r="X771" s="154" t="s">
        <v>6118</v>
      </c>
      <c r="Y771" s="154" t="s">
        <v>32</v>
      </c>
      <c r="Z771" s="154" t="s">
        <v>166</v>
      </c>
      <c r="AA771" s="154" t="s">
        <v>247</v>
      </c>
      <c r="AB771" s="154">
        <v>1</v>
      </c>
      <c r="AC771" s="154">
        <v>0</v>
      </c>
      <c r="AD771" s="87">
        <f>IF(W771="SOPORTE_TELEFÓNICO",'BASE LIQUIDACION REDEBAN 2025'!$B$19,IF(W771="ENVÍO",'BASE LIQUIDACION REDEBAN 2025'!$C$2,IF(Y771="TIPO I",'BASE LIQUIDACION REDEBAN 2025'!$C$2,IF(Y771="TIPO II",'BASE LIQUIDACION REDEBAN 2025'!$C$3,IF(Y771="TIPO III",'BASE LIQUIDACION REDEBAN 2025'!$C$4,IF(Y771="TIPO IV",'BASE LIQUIDACION REDEBAN 2025'!$C$5,IF(Z771="AEREO",'BASE LIQUIDACION REDEBAN 2025'!$B$6,'BASE LIQUIDACION REDEBAN 2025'!$C$5)))))))</f>
        <v>479588.87655000004</v>
      </c>
      <c r="AE771" s="87">
        <f>IF(OR(W771="SOPORTE_TELEFÓNICO",W771="ENVÍO"),0,IF(Y771="TIPO I",'BASE LIQUIDACION REDEBAN 2025'!$B$10,IF(Y771="TIPO II",'BASE LIQUIDACION REDEBAN 2025'!$B$11,IF(Y771="TIPO III",'BASE LIQUIDACION REDEBAN 2025'!$B$12,'BASE LIQUIDACION REDEBAN 2025'!$B$13))))</f>
        <v>196536.5258152</v>
      </c>
      <c r="AF771" s="87">
        <f t="shared" ref="AF771:AF834" si="12">IF(OR(W771="SOPORTE_TELEFÓNICO",W771="ENVÍO"),AD771,(AD771*AB771+AE771*AC771))</f>
        <v>479588.87655000004</v>
      </c>
      <c r="AG771" s="184"/>
      <c r="AH771" s="184"/>
    </row>
    <row r="772" spans="1:34" s="79" customFormat="1" ht="13.15">
      <c r="A772" s="154" t="s">
        <v>68</v>
      </c>
      <c r="B772" s="154" t="str">
        <f>VLOOKUP(A772,'CENTRO DE COSTOS'!A:D,4,FALSE)</f>
        <v>WILLIAM ASDRUBAL ROZO ROZO</v>
      </c>
      <c r="C772" s="154" t="str">
        <f>VLOOKUP(A772,'CENTRO DE COSTOS'!A:D,2,FALSE)</f>
        <v>0004-0004</v>
      </c>
      <c r="D772" s="154">
        <v>25473</v>
      </c>
      <c r="E772" s="154">
        <v>2613100</v>
      </c>
      <c r="F772" s="154">
        <v>45943</v>
      </c>
      <c r="G772" s="154" t="s">
        <v>2958</v>
      </c>
      <c r="H772" s="154" t="s">
        <v>470</v>
      </c>
      <c r="I772" s="154" t="s">
        <v>2224</v>
      </c>
      <c r="J772" s="154" t="s">
        <v>6119</v>
      </c>
      <c r="K772" s="154" t="s">
        <v>159</v>
      </c>
      <c r="L772" s="154" t="s">
        <v>6120</v>
      </c>
      <c r="M772" s="155">
        <v>45888.571527777778</v>
      </c>
      <c r="N772" s="155">
        <v>45889.505555555559</v>
      </c>
      <c r="O772" s="154" t="s">
        <v>2961</v>
      </c>
      <c r="P772" s="154" t="s">
        <v>2988</v>
      </c>
      <c r="Q772" s="154" t="s">
        <v>2963</v>
      </c>
      <c r="R772" s="154" t="s">
        <v>3326</v>
      </c>
      <c r="S772" s="154" t="s">
        <v>2973</v>
      </c>
      <c r="T772" s="180"/>
      <c r="U772" s="154" t="s">
        <v>2965</v>
      </c>
      <c r="V772" s="154" t="s">
        <v>6121</v>
      </c>
      <c r="W772" s="154" t="s">
        <v>2967</v>
      </c>
      <c r="X772" s="154" t="s">
        <v>6122</v>
      </c>
      <c r="Y772" s="154" t="s">
        <v>25</v>
      </c>
      <c r="Z772" s="154" t="s">
        <v>166</v>
      </c>
      <c r="AA772" s="154" t="s">
        <v>573</v>
      </c>
      <c r="AB772" s="154">
        <v>1</v>
      </c>
      <c r="AC772" s="154">
        <v>0</v>
      </c>
      <c r="AD772" s="87">
        <f>IF(W772="SOPORTE_TELEFÓNICO",'BASE LIQUIDACION REDEBAN 2025'!$B$19,IF(W772="ENVÍO",'BASE LIQUIDACION REDEBAN 2025'!$C$2,IF(Y772="TIPO I",'BASE LIQUIDACION REDEBAN 2025'!$C$2,IF(Y772="TIPO II",'BASE LIQUIDACION REDEBAN 2025'!$C$3,IF(Y772="TIPO III",'BASE LIQUIDACION REDEBAN 2025'!$C$4,IF(Y772="TIPO IV",'BASE LIQUIDACION REDEBAN 2025'!$C$5,IF(Z772="AEREO",'BASE LIQUIDACION REDEBAN 2025'!$B$6,'BASE LIQUIDACION REDEBAN 2025'!$C$5)))))))</f>
        <v>65960.072302</v>
      </c>
      <c r="AE772" s="87">
        <f>IF(OR(W772="SOPORTE_TELEFÓNICO",W772="ENVÍO"),0,IF(Y772="TIPO I",'BASE LIQUIDACION REDEBAN 2025'!$B$10,IF(Y772="TIPO II",'BASE LIQUIDACION REDEBAN 2025'!$B$11,IF(Y772="TIPO III",'BASE LIQUIDACION REDEBAN 2025'!$B$12,'BASE LIQUIDACION REDEBAN 2025'!$B$13))))</f>
        <v>75096.394270399993</v>
      </c>
      <c r="AF772" s="87">
        <f t="shared" si="12"/>
        <v>65960.072302</v>
      </c>
      <c r="AG772" s="184"/>
      <c r="AH772" s="184"/>
    </row>
    <row r="773" spans="1:34" s="79" customFormat="1" ht="13.15">
      <c r="A773" s="154" t="s">
        <v>93</v>
      </c>
      <c r="B773" s="154" t="str">
        <f>VLOOKUP(A773,'CENTRO DE COSTOS'!A:D,4,FALSE)</f>
        <v>DIEGO FERNANDO HENAO CARDONA</v>
      </c>
      <c r="C773" s="154" t="str">
        <f>VLOOKUP(A773,'CENTRO DE COSTOS'!A:D,2,FALSE)</f>
        <v>0004-0003</v>
      </c>
      <c r="D773" s="154">
        <v>52001</v>
      </c>
      <c r="E773" s="154">
        <v>2615264</v>
      </c>
      <c r="F773" s="154">
        <v>81018</v>
      </c>
      <c r="G773" s="154" t="s">
        <v>2958</v>
      </c>
      <c r="H773" s="154" t="s">
        <v>174</v>
      </c>
      <c r="I773" s="154" t="s">
        <v>93</v>
      </c>
      <c r="J773" s="154" t="s">
        <v>1749</v>
      </c>
      <c r="K773" s="154" t="s">
        <v>159</v>
      </c>
      <c r="L773" s="154" t="s">
        <v>6123</v>
      </c>
      <c r="M773" s="155">
        <v>45888.729166666664</v>
      </c>
      <c r="N773" s="155">
        <v>45889.508333333331</v>
      </c>
      <c r="O773" s="154" t="s">
        <v>2961</v>
      </c>
      <c r="P773" s="154" t="s">
        <v>2962</v>
      </c>
      <c r="Q773" s="154" t="s">
        <v>3099</v>
      </c>
      <c r="R773" s="154" t="s">
        <v>3100</v>
      </c>
      <c r="S773" s="154" t="e">
        <v>#N/A</v>
      </c>
      <c r="T773" s="180"/>
      <c r="U773" s="154" t="s">
        <v>2965</v>
      </c>
      <c r="V773" s="154" t="s">
        <v>6124</v>
      </c>
      <c r="W773" s="154" t="s">
        <v>2967</v>
      </c>
      <c r="X773" s="154" t="s">
        <v>1751</v>
      </c>
      <c r="Y773" s="154" t="s">
        <v>25</v>
      </c>
      <c r="Z773" s="154" t="s">
        <v>166</v>
      </c>
      <c r="AA773" s="154" t="s">
        <v>3595</v>
      </c>
      <c r="AB773" s="154">
        <v>1</v>
      </c>
      <c r="AC773" s="154">
        <v>0</v>
      </c>
      <c r="AD773" s="87">
        <f>IF(W773="SOPORTE_TELEFÓNICO",'BASE LIQUIDACION REDEBAN 2025'!$B$19,IF(W773="ENVÍO",'BASE LIQUIDACION REDEBAN 2025'!$C$2,IF(Y773="TIPO I",'BASE LIQUIDACION REDEBAN 2025'!$C$2,IF(Y773="TIPO II",'BASE LIQUIDACION REDEBAN 2025'!$C$3,IF(Y773="TIPO III",'BASE LIQUIDACION REDEBAN 2025'!$C$4,IF(Y773="TIPO IV",'BASE LIQUIDACION REDEBAN 2025'!$C$5,IF(Z773="AEREO",'BASE LIQUIDACION REDEBAN 2025'!$B$6,'BASE LIQUIDACION REDEBAN 2025'!$C$5)))))))</f>
        <v>65960.072302</v>
      </c>
      <c r="AE773" s="87">
        <f>IF(OR(W773="SOPORTE_TELEFÓNICO",W773="ENVÍO"),0,IF(Y773="TIPO I",'BASE LIQUIDACION REDEBAN 2025'!$B$10,IF(Y773="TIPO II",'BASE LIQUIDACION REDEBAN 2025'!$B$11,IF(Y773="TIPO III",'BASE LIQUIDACION REDEBAN 2025'!$B$12,'BASE LIQUIDACION REDEBAN 2025'!$B$13))))</f>
        <v>75096.394270399993</v>
      </c>
      <c r="AF773" s="87">
        <f t="shared" si="12"/>
        <v>65960.072302</v>
      </c>
      <c r="AG773" s="184"/>
      <c r="AH773" s="184"/>
    </row>
    <row r="774" spans="1:34" s="79" customFormat="1" ht="13.15">
      <c r="A774" s="154" t="s">
        <v>90</v>
      </c>
      <c r="B774" s="154" t="str">
        <f>VLOOKUP(A774,'CENTRO DE COSTOS'!A:D,4,FALSE)</f>
        <v>JUAN SEBASTIÁN RÍOS CASTRILLÓN</v>
      </c>
      <c r="C774" s="154" t="str">
        <f>VLOOKUP(A774,'CENTRO DE COSTOS'!A:D,2,FALSE)</f>
        <v>0004-0005</v>
      </c>
      <c r="D774" s="154">
        <v>5088</v>
      </c>
      <c r="E774" s="154">
        <v>2615980</v>
      </c>
      <c r="F774" s="154">
        <v>75823</v>
      </c>
      <c r="G774" s="154" t="s">
        <v>2958</v>
      </c>
      <c r="H774" s="154" t="s">
        <v>197</v>
      </c>
      <c r="I774" s="154" t="s">
        <v>211</v>
      </c>
      <c r="J774" s="154" t="s">
        <v>5898</v>
      </c>
      <c r="K774" s="154" t="s">
        <v>159</v>
      </c>
      <c r="L774" s="154" t="s">
        <v>6125</v>
      </c>
      <c r="M774" s="155">
        <v>45889.333333333336</v>
      </c>
      <c r="N774" s="155">
        <v>45889.517361111109</v>
      </c>
      <c r="O774" s="154" t="s">
        <v>2961</v>
      </c>
      <c r="P774" s="154" t="s">
        <v>2962</v>
      </c>
      <c r="Q774" s="154" t="s">
        <v>2995</v>
      </c>
      <c r="R774" s="154" t="s">
        <v>2972</v>
      </c>
      <c r="S774" s="154" t="s">
        <v>200</v>
      </c>
      <c r="T774" s="180"/>
      <c r="U774" s="154" t="s">
        <v>2965</v>
      </c>
      <c r="V774" s="154" t="s">
        <v>6126</v>
      </c>
      <c r="W774" s="154" t="s">
        <v>2967</v>
      </c>
      <c r="X774" s="154" t="s">
        <v>6127</v>
      </c>
      <c r="Y774" s="154" t="s">
        <v>25</v>
      </c>
      <c r="Z774" s="154" t="s">
        <v>166</v>
      </c>
      <c r="AA774" s="154" t="s">
        <v>2327</v>
      </c>
      <c r="AB774" s="154">
        <v>1</v>
      </c>
      <c r="AC774" s="154">
        <v>0</v>
      </c>
      <c r="AD774" s="87">
        <f>IF(W774="SOPORTE_TELEFÓNICO",'BASE LIQUIDACION REDEBAN 2025'!$B$19,IF(W774="ENVÍO",'BASE LIQUIDACION REDEBAN 2025'!$C$2,IF(Y774="TIPO I",'BASE LIQUIDACION REDEBAN 2025'!$C$2,IF(Y774="TIPO II",'BASE LIQUIDACION REDEBAN 2025'!$C$3,IF(Y774="TIPO III",'BASE LIQUIDACION REDEBAN 2025'!$C$4,IF(Y774="TIPO IV",'BASE LIQUIDACION REDEBAN 2025'!$C$5,IF(Z774="AEREO",'BASE LIQUIDACION REDEBAN 2025'!$B$6,'BASE LIQUIDACION REDEBAN 2025'!$C$5)))))))</f>
        <v>65960.072302</v>
      </c>
      <c r="AE774" s="87">
        <f>IF(OR(W774="SOPORTE_TELEFÓNICO",W774="ENVÍO"),0,IF(Y774="TIPO I",'BASE LIQUIDACION REDEBAN 2025'!$B$10,IF(Y774="TIPO II",'BASE LIQUIDACION REDEBAN 2025'!$B$11,IF(Y774="TIPO III",'BASE LIQUIDACION REDEBAN 2025'!$B$12,'BASE LIQUIDACION REDEBAN 2025'!$B$13))))</f>
        <v>75096.394270399993</v>
      </c>
      <c r="AF774" s="87">
        <f t="shared" si="12"/>
        <v>65960.072302</v>
      </c>
      <c r="AG774" s="184"/>
      <c r="AH774" s="184"/>
    </row>
    <row r="775" spans="1:34" s="79" customFormat="1" ht="13.15">
      <c r="A775" s="154" t="s">
        <v>81</v>
      </c>
      <c r="B775" s="154" t="str">
        <f>VLOOKUP(A775,'CENTRO DE COSTOS'!A:D,4,FALSE)</f>
        <v>MIGUEL JULIÁN HERNÁNDEZ GUARÍN</v>
      </c>
      <c r="C775" s="154" t="str">
        <f>VLOOKUP(A775,'CENTRO DE COSTOS'!A:D,2,FALSE)</f>
        <v>0004-0008</v>
      </c>
      <c r="D775" s="154">
        <v>54405</v>
      </c>
      <c r="E775" s="154">
        <v>2613633</v>
      </c>
      <c r="F775" s="154">
        <v>65169</v>
      </c>
      <c r="G775" s="154" t="s">
        <v>2958</v>
      </c>
      <c r="H775" s="154" t="s">
        <v>317</v>
      </c>
      <c r="I775" s="154" t="s">
        <v>546</v>
      </c>
      <c r="J775" s="154" t="s">
        <v>6128</v>
      </c>
      <c r="K775" s="154" t="s">
        <v>159</v>
      </c>
      <c r="L775" s="154" t="s">
        <v>6129</v>
      </c>
      <c r="M775" s="155">
        <v>45888.613194444442</v>
      </c>
      <c r="N775" s="155">
        <v>45889.520138888889</v>
      </c>
      <c r="O775" s="154" t="s">
        <v>2961</v>
      </c>
      <c r="P775" s="154" t="s">
        <v>2962</v>
      </c>
      <c r="Q775" s="154" t="s">
        <v>3099</v>
      </c>
      <c r="R775" s="154" t="s">
        <v>3435</v>
      </c>
      <c r="S775" s="154" t="s">
        <v>2973</v>
      </c>
      <c r="T775" s="180"/>
      <c r="U775" s="154" t="s">
        <v>2965</v>
      </c>
      <c r="V775" s="154" t="s">
        <v>6130</v>
      </c>
      <c r="W775" s="154" t="s">
        <v>2967</v>
      </c>
      <c r="X775" s="154" t="s">
        <v>6131</v>
      </c>
      <c r="Y775" s="154" t="s">
        <v>25</v>
      </c>
      <c r="Z775" s="154" t="s">
        <v>166</v>
      </c>
      <c r="AA775" s="154" t="s">
        <v>407</v>
      </c>
      <c r="AB775" s="154">
        <v>1</v>
      </c>
      <c r="AC775" s="154">
        <v>0</v>
      </c>
      <c r="AD775" s="87">
        <f>IF(W775="SOPORTE_TELEFÓNICO",'BASE LIQUIDACION REDEBAN 2025'!$B$19,IF(W775="ENVÍO",'BASE LIQUIDACION REDEBAN 2025'!$C$2,IF(Y775="TIPO I",'BASE LIQUIDACION REDEBAN 2025'!$C$2,IF(Y775="TIPO II",'BASE LIQUIDACION REDEBAN 2025'!$C$3,IF(Y775="TIPO III",'BASE LIQUIDACION REDEBAN 2025'!$C$4,IF(Y775="TIPO IV",'BASE LIQUIDACION REDEBAN 2025'!$C$5,IF(Z775="AEREO",'BASE LIQUIDACION REDEBAN 2025'!$B$6,'BASE LIQUIDACION REDEBAN 2025'!$C$5)))))))</f>
        <v>65960.072302</v>
      </c>
      <c r="AE775" s="87">
        <f>IF(OR(W775="SOPORTE_TELEFÓNICO",W775="ENVÍO"),0,IF(Y775="TIPO I",'BASE LIQUIDACION REDEBAN 2025'!$B$10,IF(Y775="TIPO II",'BASE LIQUIDACION REDEBAN 2025'!$B$11,IF(Y775="TIPO III",'BASE LIQUIDACION REDEBAN 2025'!$B$12,'BASE LIQUIDACION REDEBAN 2025'!$B$13))))</f>
        <v>75096.394270399993</v>
      </c>
      <c r="AF775" s="87">
        <f t="shared" si="12"/>
        <v>65960.072302</v>
      </c>
      <c r="AG775" s="184"/>
      <c r="AH775" s="184"/>
    </row>
    <row r="776" spans="1:34" s="79" customFormat="1" ht="13.15">
      <c r="A776" s="154" t="s">
        <v>93</v>
      </c>
      <c r="B776" s="154" t="str">
        <f>VLOOKUP(A776,'CENTRO DE COSTOS'!A:D,4,FALSE)</f>
        <v>DIEGO FERNANDO HENAO CARDONA</v>
      </c>
      <c r="C776" s="154" t="str">
        <f>VLOOKUP(A776,'CENTRO DE COSTOS'!A:D,2,FALSE)</f>
        <v>0004-0003</v>
      </c>
      <c r="D776" s="154">
        <v>52356</v>
      </c>
      <c r="E776" s="154">
        <v>2617454</v>
      </c>
      <c r="F776" s="154">
        <v>40796</v>
      </c>
      <c r="G776" s="154" t="s">
        <v>2958</v>
      </c>
      <c r="H776" s="154" t="s">
        <v>174</v>
      </c>
      <c r="I776" s="154" t="s">
        <v>2246</v>
      </c>
      <c r="J776" s="154" t="s">
        <v>6132</v>
      </c>
      <c r="K776" s="154" t="s">
        <v>159</v>
      </c>
      <c r="L776" s="154" t="s">
        <v>6133</v>
      </c>
      <c r="M776" s="155">
        <v>45889.408333333333</v>
      </c>
      <c r="N776" s="155">
        <v>45889.525000000001</v>
      </c>
      <c r="O776" s="154" t="s">
        <v>2961</v>
      </c>
      <c r="P776" s="154" t="s">
        <v>2988</v>
      </c>
      <c r="Q776" s="154" t="s">
        <v>3335</v>
      </c>
      <c r="R776" s="154" t="s">
        <v>3336</v>
      </c>
      <c r="S776" s="154" t="s">
        <v>200</v>
      </c>
      <c r="T776" s="180"/>
      <c r="U776" s="154" t="s">
        <v>2965</v>
      </c>
      <c r="V776" s="154" t="s">
        <v>6134</v>
      </c>
      <c r="W776" s="154" t="s">
        <v>2967</v>
      </c>
      <c r="X776" s="154" t="s">
        <v>6135</v>
      </c>
      <c r="Y776" s="154" t="s">
        <v>28</v>
      </c>
      <c r="Z776" s="154" t="s">
        <v>166</v>
      </c>
      <c r="AA776" s="154" t="s">
        <v>1825</v>
      </c>
      <c r="AB776" s="154">
        <v>1</v>
      </c>
      <c r="AC776" s="154">
        <v>0</v>
      </c>
      <c r="AD776" s="87">
        <f>IF(W776="SOPORTE_TELEFÓNICO",'BASE LIQUIDACION REDEBAN 2025'!$B$19,IF(W776="ENVÍO",'BASE LIQUIDACION REDEBAN 2025'!$C$2,IF(Y776="TIPO I",'BASE LIQUIDACION REDEBAN 2025'!$C$2,IF(Y776="TIPO II",'BASE LIQUIDACION REDEBAN 2025'!$C$3,IF(Y776="TIPO III",'BASE LIQUIDACION REDEBAN 2025'!$C$4,IF(Y776="TIPO IV",'BASE LIQUIDACION REDEBAN 2025'!$C$5,IF(Z776="AEREO",'BASE LIQUIDACION REDEBAN 2025'!$B$6,'BASE LIQUIDACION REDEBAN 2025'!$C$5)))))))</f>
        <v>144967.87232000002</v>
      </c>
      <c r="AE776" s="87">
        <f>IF(OR(W776="SOPORTE_TELEFÓNICO",W776="ENVÍO"),0,IF(Y776="TIPO I",'BASE LIQUIDACION REDEBAN 2025'!$B$10,IF(Y776="TIPO II",'BASE LIQUIDACION REDEBAN 2025'!$B$11,IF(Y776="TIPO III",'BASE LIQUIDACION REDEBAN 2025'!$B$12,'BASE LIQUIDACION REDEBAN 2025'!$B$13))))</f>
        <v>140395.6348884</v>
      </c>
      <c r="AF776" s="87">
        <f t="shared" si="12"/>
        <v>144967.87232000002</v>
      </c>
      <c r="AG776" s="184"/>
      <c r="AH776" s="184"/>
    </row>
    <row r="777" spans="1:34" s="79" customFormat="1" ht="13.15">
      <c r="A777" s="154" t="s">
        <v>90</v>
      </c>
      <c r="B777" s="154" t="str">
        <f>VLOOKUP(A777,'CENTRO DE COSTOS'!A:D,4,FALSE)</f>
        <v>JUAN SEBASTIÁN RÍOS CASTRILLÓN</v>
      </c>
      <c r="C777" s="154" t="str">
        <f>VLOOKUP(A777,'CENTRO DE COSTOS'!A:D,2,FALSE)</f>
        <v>0004-0005</v>
      </c>
      <c r="D777" s="154">
        <v>5001</v>
      </c>
      <c r="E777" s="154">
        <v>2613927</v>
      </c>
      <c r="F777" s="154">
        <v>26321</v>
      </c>
      <c r="G777" s="154" t="s">
        <v>2958</v>
      </c>
      <c r="H777" s="154" t="s">
        <v>197</v>
      </c>
      <c r="I777" s="154" t="s">
        <v>90</v>
      </c>
      <c r="J777" s="154" t="s">
        <v>6136</v>
      </c>
      <c r="K777" s="154" t="s">
        <v>159</v>
      </c>
      <c r="L777" s="154" t="s">
        <v>6137</v>
      </c>
      <c r="M777" s="155">
        <v>45888.632638888892</v>
      </c>
      <c r="N777" s="155">
        <v>45889.527083333334</v>
      </c>
      <c r="O777" s="154" t="s">
        <v>2961</v>
      </c>
      <c r="P777" s="154" t="s">
        <v>2962</v>
      </c>
      <c r="Q777" s="154" t="s">
        <v>2971</v>
      </c>
      <c r="R777" s="154" t="s">
        <v>3027</v>
      </c>
      <c r="S777" s="154" t="s">
        <v>2973</v>
      </c>
      <c r="T777" s="180"/>
      <c r="U777" s="154" t="s">
        <v>2965</v>
      </c>
      <c r="V777" s="154" t="s">
        <v>6138</v>
      </c>
      <c r="W777" s="154" t="s">
        <v>2967</v>
      </c>
      <c r="X777" s="154" t="s">
        <v>6139</v>
      </c>
      <c r="Y777" s="154" t="s">
        <v>25</v>
      </c>
      <c r="Z777" s="154" t="s">
        <v>166</v>
      </c>
      <c r="AA777" s="154" t="s">
        <v>1626</v>
      </c>
      <c r="AB777" s="154">
        <v>1</v>
      </c>
      <c r="AC777" s="154">
        <v>0</v>
      </c>
      <c r="AD777" s="87">
        <f>IF(W777="SOPORTE_TELEFÓNICO",'BASE LIQUIDACION REDEBAN 2025'!$B$19,IF(W777="ENVÍO",'BASE LIQUIDACION REDEBAN 2025'!$C$2,IF(Y777="TIPO I",'BASE LIQUIDACION REDEBAN 2025'!$C$2,IF(Y777="TIPO II",'BASE LIQUIDACION REDEBAN 2025'!$C$3,IF(Y777="TIPO III",'BASE LIQUIDACION REDEBAN 2025'!$C$4,IF(Y777="TIPO IV",'BASE LIQUIDACION REDEBAN 2025'!$C$5,IF(Z777="AEREO",'BASE LIQUIDACION REDEBAN 2025'!$B$6,'BASE LIQUIDACION REDEBAN 2025'!$C$5)))))))</f>
        <v>65960.072302</v>
      </c>
      <c r="AE777" s="87">
        <f>IF(OR(W777="SOPORTE_TELEFÓNICO",W777="ENVÍO"),0,IF(Y777="TIPO I",'BASE LIQUIDACION REDEBAN 2025'!$B$10,IF(Y777="TIPO II",'BASE LIQUIDACION REDEBAN 2025'!$B$11,IF(Y777="TIPO III",'BASE LIQUIDACION REDEBAN 2025'!$B$12,'BASE LIQUIDACION REDEBAN 2025'!$B$13))))</f>
        <v>75096.394270399993</v>
      </c>
      <c r="AF777" s="87">
        <f t="shared" si="12"/>
        <v>65960.072302</v>
      </c>
      <c r="AG777" s="184"/>
      <c r="AH777" s="184"/>
    </row>
    <row r="778" spans="1:34" s="79" customFormat="1" ht="13.15">
      <c r="A778" s="154" t="s">
        <v>93</v>
      </c>
      <c r="B778" s="154" t="str">
        <f>VLOOKUP(A778,'CENTRO DE COSTOS'!A:D,4,FALSE)</f>
        <v>DIEGO FERNANDO HENAO CARDONA</v>
      </c>
      <c r="C778" s="154" t="str">
        <f>VLOOKUP(A778,'CENTRO DE COSTOS'!A:D,2,FALSE)</f>
        <v>0004-0003</v>
      </c>
      <c r="D778" s="154">
        <v>86757</v>
      </c>
      <c r="E778" s="154">
        <v>2598818</v>
      </c>
      <c r="F778" s="154">
        <v>68311</v>
      </c>
      <c r="G778" s="154" t="s">
        <v>2958</v>
      </c>
      <c r="H778" s="154" t="s">
        <v>1820</v>
      </c>
      <c r="I778" s="154" t="s">
        <v>6140</v>
      </c>
      <c r="J778" s="154" t="s">
        <v>6141</v>
      </c>
      <c r="K778" s="154" t="s">
        <v>159</v>
      </c>
      <c r="L778" s="154" t="s">
        <v>6142</v>
      </c>
      <c r="M778" s="155">
        <v>45883.587500000001</v>
      </c>
      <c r="N778" s="155">
        <v>45889.55</v>
      </c>
      <c r="O778" s="154" t="s">
        <v>2961</v>
      </c>
      <c r="P778" s="154" t="s">
        <v>2962</v>
      </c>
      <c r="Q778" s="154" t="s">
        <v>3017</v>
      </c>
      <c r="R778" s="154" t="s">
        <v>2972</v>
      </c>
      <c r="S778" s="154" t="s">
        <v>2973</v>
      </c>
      <c r="T778" s="180"/>
      <c r="U778" s="154" t="s">
        <v>2965</v>
      </c>
      <c r="V778" s="154" t="s">
        <v>6143</v>
      </c>
      <c r="W778" s="154" t="s">
        <v>2967</v>
      </c>
      <c r="X778" s="154" t="s">
        <v>6144</v>
      </c>
      <c r="Y778" s="154" t="s">
        <v>32</v>
      </c>
      <c r="Z778" s="154" t="s">
        <v>166</v>
      </c>
      <c r="AA778" s="154" t="s">
        <v>1414</v>
      </c>
      <c r="AB778" s="154">
        <v>1</v>
      </c>
      <c r="AC778" s="154">
        <v>0</v>
      </c>
      <c r="AD778" s="87">
        <f>IF(W778="SOPORTE_TELEFÓNICO",'BASE LIQUIDACION REDEBAN 2025'!$B$19,IF(W778="ENVÍO",'BASE LIQUIDACION REDEBAN 2025'!$C$2,IF(Y778="TIPO I",'BASE LIQUIDACION REDEBAN 2025'!$C$2,IF(Y778="TIPO II",'BASE LIQUIDACION REDEBAN 2025'!$C$3,IF(Y778="TIPO III",'BASE LIQUIDACION REDEBAN 2025'!$C$4,IF(Y778="TIPO IV",'BASE LIQUIDACION REDEBAN 2025'!$C$5,IF(Z778="AEREO",'BASE LIQUIDACION REDEBAN 2025'!$B$6,'BASE LIQUIDACION REDEBAN 2025'!$C$5)))))))</f>
        <v>479588.87655000004</v>
      </c>
      <c r="AE778" s="87">
        <f>IF(OR(W778="SOPORTE_TELEFÓNICO",W778="ENVÍO"),0,IF(Y778="TIPO I",'BASE LIQUIDACION REDEBAN 2025'!$B$10,IF(Y778="TIPO II",'BASE LIQUIDACION REDEBAN 2025'!$B$11,IF(Y778="TIPO III",'BASE LIQUIDACION REDEBAN 2025'!$B$12,'BASE LIQUIDACION REDEBAN 2025'!$B$13))))</f>
        <v>196536.5258152</v>
      </c>
      <c r="AF778" s="87">
        <f t="shared" si="12"/>
        <v>479588.87655000004</v>
      </c>
      <c r="AG778" s="184"/>
      <c r="AH778" s="184"/>
    </row>
    <row r="779" spans="1:34" s="79" customFormat="1" ht="13.15">
      <c r="A779" s="154" t="s">
        <v>76</v>
      </c>
      <c r="B779" s="154" t="str">
        <f>VLOOKUP(A779,'CENTRO DE COSTOS'!A:D,4,FALSE)</f>
        <v>DIEGO FERNANDO HENAO CARDONA</v>
      </c>
      <c r="C779" s="154" t="str">
        <f>VLOOKUP(A779,'CENTRO DE COSTOS'!A:D,2,FALSE)</f>
        <v>0004-0003</v>
      </c>
      <c r="D779" s="154">
        <v>76001</v>
      </c>
      <c r="E779" s="154">
        <v>2613696</v>
      </c>
      <c r="F779" s="154">
        <v>32415</v>
      </c>
      <c r="G779" s="154" t="s">
        <v>2958</v>
      </c>
      <c r="H779" s="154" t="s">
        <v>227</v>
      </c>
      <c r="I779" s="154" t="s">
        <v>76</v>
      </c>
      <c r="J779" s="154" t="s">
        <v>6145</v>
      </c>
      <c r="K779" s="154" t="s">
        <v>159</v>
      </c>
      <c r="L779" s="154" t="s">
        <v>6146</v>
      </c>
      <c r="M779" s="155">
        <v>45888.623611111114</v>
      </c>
      <c r="N779" s="155">
        <v>45889.560416666667</v>
      </c>
      <c r="O779" s="154" t="s">
        <v>2961</v>
      </c>
      <c r="P779" s="154" t="s">
        <v>2962</v>
      </c>
      <c r="Q779" s="154" t="s">
        <v>3099</v>
      </c>
      <c r="R779" s="154" t="s">
        <v>3100</v>
      </c>
      <c r="S779" s="154" t="s">
        <v>2973</v>
      </c>
      <c r="T779" s="180"/>
      <c r="U779" s="154" t="s">
        <v>2965</v>
      </c>
      <c r="V779" s="154" t="s">
        <v>6147</v>
      </c>
      <c r="W779" s="154" t="s">
        <v>2967</v>
      </c>
      <c r="X779" s="154" t="s">
        <v>6148</v>
      </c>
      <c r="Y779" s="154" t="s">
        <v>25</v>
      </c>
      <c r="Z779" s="154" t="s">
        <v>166</v>
      </c>
      <c r="AA779" s="154" t="s">
        <v>1442</v>
      </c>
      <c r="AB779" s="154">
        <v>1</v>
      </c>
      <c r="AC779" s="154">
        <v>0</v>
      </c>
      <c r="AD779" s="87">
        <f>IF(W779="SOPORTE_TELEFÓNICO",'BASE LIQUIDACION REDEBAN 2025'!$B$19,IF(W779="ENVÍO",'BASE LIQUIDACION REDEBAN 2025'!$C$2,IF(Y779="TIPO I",'BASE LIQUIDACION REDEBAN 2025'!$C$2,IF(Y779="TIPO II",'BASE LIQUIDACION REDEBAN 2025'!$C$3,IF(Y779="TIPO III",'BASE LIQUIDACION REDEBAN 2025'!$C$4,IF(Y779="TIPO IV",'BASE LIQUIDACION REDEBAN 2025'!$C$5,IF(Z779="AEREO",'BASE LIQUIDACION REDEBAN 2025'!$B$6,'BASE LIQUIDACION REDEBAN 2025'!$C$5)))))))</f>
        <v>65960.072302</v>
      </c>
      <c r="AE779" s="87">
        <f>IF(OR(W779="SOPORTE_TELEFÓNICO",W779="ENVÍO"),0,IF(Y779="TIPO I",'BASE LIQUIDACION REDEBAN 2025'!$B$10,IF(Y779="TIPO II",'BASE LIQUIDACION REDEBAN 2025'!$B$11,IF(Y779="TIPO III",'BASE LIQUIDACION REDEBAN 2025'!$B$12,'BASE LIQUIDACION REDEBAN 2025'!$B$13))))</f>
        <v>75096.394270399993</v>
      </c>
      <c r="AF779" s="87">
        <f t="shared" si="12"/>
        <v>65960.072302</v>
      </c>
      <c r="AG779" s="184"/>
      <c r="AH779" s="184"/>
    </row>
    <row r="780" spans="1:34" s="79" customFormat="1" ht="13.15">
      <c r="A780" s="154" t="s">
        <v>68</v>
      </c>
      <c r="B780" s="154" t="str">
        <f>VLOOKUP(A780,'CENTRO DE COSTOS'!A:D,4,FALSE)</f>
        <v>WILLIAM ASDRUBAL ROZO ROZO</v>
      </c>
      <c r="C780" s="154" t="str">
        <f>VLOOKUP(A780,'CENTRO DE COSTOS'!A:D,2,FALSE)</f>
        <v>0004-0004</v>
      </c>
      <c r="D780" s="154">
        <v>25473</v>
      </c>
      <c r="E780" s="154">
        <v>2613228</v>
      </c>
      <c r="F780" s="154">
        <v>25700</v>
      </c>
      <c r="G780" s="154" t="s">
        <v>2958</v>
      </c>
      <c r="H780" s="154" t="s">
        <v>470</v>
      </c>
      <c r="I780" s="154" t="s">
        <v>2224</v>
      </c>
      <c r="J780" s="154" t="s">
        <v>6149</v>
      </c>
      <c r="K780" s="154" t="s">
        <v>159</v>
      </c>
      <c r="L780" s="154" t="s">
        <v>6150</v>
      </c>
      <c r="M780" s="155">
        <v>45888.591666666667</v>
      </c>
      <c r="N780" s="155">
        <v>45889.568749999999</v>
      </c>
      <c r="O780" s="154" t="s">
        <v>2961</v>
      </c>
      <c r="P780" s="154" t="s">
        <v>2988</v>
      </c>
      <c r="Q780" s="154" t="s">
        <v>2963</v>
      </c>
      <c r="R780" s="154" t="s">
        <v>3326</v>
      </c>
      <c r="S780" s="154" t="s">
        <v>2973</v>
      </c>
      <c r="T780" s="180"/>
      <c r="U780" s="154" t="s">
        <v>2965</v>
      </c>
      <c r="V780" s="154" t="s">
        <v>6151</v>
      </c>
      <c r="W780" s="154" t="s">
        <v>2967</v>
      </c>
      <c r="X780" s="154" t="s">
        <v>6152</v>
      </c>
      <c r="Y780" s="154" t="s">
        <v>25</v>
      </c>
      <c r="Z780" s="154" t="s">
        <v>166</v>
      </c>
      <c r="AA780" s="154" t="s">
        <v>573</v>
      </c>
      <c r="AB780" s="154">
        <v>1</v>
      </c>
      <c r="AC780" s="154">
        <v>0</v>
      </c>
      <c r="AD780" s="87">
        <f>IF(W780="SOPORTE_TELEFÓNICO",'BASE LIQUIDACION REDEBAN 2025'!$B$19,IF(W780="ENVÍO",'BASE LIQUIDACION REDEBAN 2025'!$C$2,IF(Y780="TIPO I",'BASE LIQUIDACION REDEBAN 2025'!$C$2,IF(Y780="TIPO II",'BASE LIQUIDACION REDEBAN 2025'!$C$3,IF(Y780="TIPO III",'BASE LIQUIDACION REDEBAN 2025'!$C$4,IF(Y780="TIPO IV",'BASE LIQUIDACION REDEBAN 2025'!$C$5,IF(Z780="AEREO",'BASE LIQUIDACION REDEBAN 2025'!$B$6,'BASE LIQUIDACION REDEBAN 2025'!$C$5)))))))</f>
        <v>65960.072302</v>
      </c>
      <c r="AE780" s="87">
        <f>IF(OR(W780="SOPORTE_TELEFÓNICO",W780="ENVÍO"),0,IF(Y780="TIPO I",'BASE LIQUIDACION REDEBAN 2025'!$B$10,IF(Y780="TIPO II",'BASE LIQUIDACION REDEBAN 2025'!$B$11,IF(Y780="TIPO III",'BASE LIQUIDACION REDEBAN 2025'!$B$12,'BASE LIQUIDACION REDEBAN 2025'!$B$13))))</f>
        <v>75096.394270399993</v>
      </c>
      <c r="AF780" s="87">
        <f t="shared" si="12"/>
        <v>65960.072302</v>
      </c>
      <c r="AG780" s="184"/>
      <c r="AH780" s="184"/>
    </row>
    <row r="781" spans="1:34" s="79" customFormat="1" ht="13.15">
      <c r="A781" s="154" t="s">
        <v>90</v>
      </c>
      <c r="B781" s="154" t="str">
        <f>VLOOKUP(A781,'CENTRO DE COSTOS'!A:D,4,FALSE)</f>
        <v>JUAN SEBASTIÁN RÍOS CASTRILLÓN</v>
      </c>
      <c r="C781" s="154" t="str">
        <f>VLOOKUP(A781,'CENTRO DE COSTOS'!A:D,2,FALSE)</f>
        <v>0004-0005</v>
      </c>
      <c r="D781" s="154">
        <v>5360</v>
      </c>
      <c r="E781" s="154">
        <v>2613063</v>
      </c>
      <c r="F781" s="154">
        <v>12337</v>
      </c>
      <c r="G781" s="154" t="s">
        <v>2958</v>
      </c>
      <c r="H781" s="154" t="s">
        <v>197</v>
      </c>
      <c r="I781" s="154" t="s">
        <v>3607</v>
      </c>
      <c r="J781" s="154" t="s">
        <v>6153</v>
      </c>
      <c r="K781" s="154" t="s">
        <v>159</v>
      </c>
      <c r="L781" s="154" t="s">
        <v>6154</v>
      </c>
      <c r="M781" s="155">
        <v>45888.584722222222</v>
      </c>
      <c r="N781" s="155">
        <v>45889.584027777775</v>
      </c>
      <c r="O781" s="154" t="s">
        <v>2961</v>
      </c>
      <c r="P781" s="154" t="s">
        <v>2962</v>
      </c>
      <c r="Q781" s="154" t="s">
        <v>3082</v>
      </c>
      <c r="R781" s="154" t="s">
        <v>2972</v>
      </c>
      <c r="S781" s="154" t="s">
        <v>2973</v>
      </c>
      <c r="T781" s="180"/>
      <c r="U781" s="154" t="s">
        <v>2965</v>
      </c>
      <c r="V781" s="154" t="s">
        <v>6155</v>
      </c>
      <c r="W781" s="154" t="s">
        <v>2967</v>
      </c>
      <c r="X781" s="154" t="s">
        <v>6156</v>
      </c>
      <c r="Y781" s="154" t="s">
        <v>25</v>
      </c>
      <c r="Z781" s="154" t="s">
        <v>166</v>
      </c>
      <c r="AA781" s="154" t="s">
        <v>4326</v>
      </c>
      <c r="AB781" s="154">
        <v>1</v>
      </c>
      <c r="AC781" s="154">
        <v>0</v>
      </c>
      <c r="AD781" s="87">
        <f>IF(W781="SOPORTE_TELEFÓNICO",'BASE LIQUIDACION REDEBAN 2025'!$B$19,IF(W781="ENVÍO",'BASE LIQUIDACION REDEBAN 2025'!$C$2,IF(Y781="TIPO I",'BASE LIQUIDACION REDEBAN 2025'!$C$2,IF(Y781="TIPO II",'BASE LIQUIDACION REDEBAN 2025'!$C$3,IF(Y781="TIPO III",'BASE LIQUIDACION REDEBAN 2025'!$C$4,IF(Y781="TIPO IV",'BASE LIQUIDACION REDEBAN 2025'!$C$5,IF(Z781="AEREO",'BASE LIQUIDACION REDEBAN 2025'!$B$6,'BASE LIQUIDACION REDEBAN 2025'!$C$5)))))))</f>
        <v>65960.072302</v>
      </c>
      <c r="AE781" s="87">
        <f>IF(OR(W781="SOPORTE_TELEFÓNICO",W781="ENVÍO"),0,IF(Y781="TIPO I",'BASE LIQUIDACION REDEBAN 2025'!$B$10,IF(Y781="TIPO II",'BASE LIQUIDACION REDEBAN 2025'!$B$11,IF(Y781="TIPO III",'BASE LIQUIDACION REDEBAN 2025'!$B$12,'BASE LIQUIDACION REDEBAN 2025'!$B$13))))</f>
        <v>75096.394270399993</v>
      </c>
      <c r="AF781" s="87">
        <f t="shared" si="12"/>
        <v>65960.072302</v>
      </c>
      <c r="AG781" s="184"/>
      <c r="AH781" s="184"/>
    </row>
    <row r="782" spans="1:34" s="79" customFormat="1" ht="13.15">
      <c r="A782" s="154" t="s">
        <v>90</v>
      </c>
      <c r="B782" s="154" t="str">
        <f>VLOOKUP(A782,'CENTRO DE COSTOS'!A:D,4,FALSE)</f>
        <v>JUAN SEBASTIÁN RÍOS CASTRILLÓN</v>
      </c>
      <c r="C782" s="154" t="str">
        <f>VLOOKUP(A782,'CENTRO DE COSTOS'!A:D,2,FALSE)</f>
        <v>0004-0005</v>
      </c>
      <c r="D782" s="154">
        <v>5761</v>
      </c>
      <c r="E782" s="154">
        <v>2615455</v>
      </c>
      <c r="F782" s="154">
        <v>44135</v>
      </c>
      <c r="G782" s="154" t="s">
        <v>2958</v>
      </c>
      <c r="H782" s="154" t="s">
        <v>197</v>
      </c>
      <c r="I782" s="154" t="s">
        <v>6157</v>
      </c>
      <c r="J782" s="154" t="s">
        <v>6158</v>
      </c>
      <c r="K782" s="154" t="s">
        <v>159</v>
      </c>
      <c r="L782" s="154" t="s">
        <v>6159</v>
      </c>
      <c r="M782" s="155">
        <v>45889.333333333336</v>
      </c>
      <c r="N782" s="155">
        <v>45889.597222222219</v>
      </c>
      <c r="O782" s="154" t="s">
        <v>2961</v>
      </c>
      <c r="P782" s="154" t="s">
        <v>2962</v>
      </c>
      <c r="Q782" s="154" t="s">
        <v>3076</v>
      </c>
      <c r="R782" s="154" t="s">
        <v>3076</v>
      </c>
      <c r="S782" s="154" t="s">
        <v>220</v>
      </c>
      <c r="T782" s="180"/>
      <c r="U782" s="154" t="s">
        <v>2965</v>
      </c>
      <c r="V782" s="154" t="s">
        <v>6160</v>
      </c>
      <c r="W782" s="154" t="s">
        <v>2967</v>
      </c>
      <c r="X782" s="154" t="s">
        <v>6161</v>
      </c>
      <c r="Y782" s="154" t="s">
        <v>28</v>
      </c>
      <c r="Z782" s="154" t="s">
        <v>166</v>
      </c>
      <c r="AA782" s="154" t="s">
        <v>3158</v>
      </c>
      <c r="AB782" s="154">
        <v>1</v>
      </c>
      <c r="AC782" s="154">
        <v>0</v>
      </c>
      <c r="AD782" s="87">
        <f>IF(W782="SOPORTE_TELEFÓNICO",'BASE LIQUIDACION REDEBAN 2025'!$B$19,IF(W782="ENVÍO",'BASE LIQUIDACION REDEBAN 2025'!$C$2,IF(Y782="TIPO I",'BASE LIQUIDACION REDEBAN 2025'!$C$2,IF(Y782="TIPO II",'BASE LIQUIDACION REDEBAN 2025'!$C$3,IF(Y782="TIPO III",'BASE LIQUIDACION REDEBAN 2025'!$C$4,IF(Y782="TIPO IV",'BASE LIQUIDACION REDEBAN 2025'!$C$5,IF(Z782="AEREO",'BASE LIQUIDACION REDEBAN 2025'!$B$6,'BASE LIQUIDACION REDEBAN 2025'!$C$5)))))))</f>
        <v>144967.87232000002</v>
      </c>
      <c r="AE782" s="87">
        <f>IF(OR(W782="SOPORTE_TELEFÓNICO",W782="ENVÍO"),0,IF(Y782="TIPO I",'BASE LIQUIDACION REDEBAN 2025'!$B$10,IF(Y782="TIPO II",'BASE LIQUIDACION REDEBAN 2025'!$B$11,IF(Y782="TIPO III",'BASE LIQUIDACION REDEBAN 2025'!$B$12,'BASE LIQUIDACION REDEBAN 2025'!$B$13))))</f>
        <v>140395.6348884</v>
      </c>
      <c r="AF782" s="87">
        <f t="shared" si="12"/>
        <v>144967.87232000002</v>
      </c>
      <c r="AG782" s="184"/>
      <c r="AH782" s="184"/>
    </row>
    <row r="783" spans="1:34" s="79" customFormat="1" ht="13.15">
      <c r="A783" s="154" t="s">
        <v>90</v>
      </c>
      <c r="B783" s="154" t="str">
        <f>VLOOKUP(A783,'CENTRO DE COSTOS'!A:D,4,FALSE)</f>
        <v>JUAN SEBASTIÁN RÍOS CASTRILLÓN</v>
      </c>
      <c r="C783" s="154" t="str">
        <f>VLOOKUP(A783,'CENTRO DE COSTOS'!A:D,2,FALSE)</f>
        <v>0004-0005</v>
      </c>
      <c r="D783" s="154">
        <v>5001</v>
      </c>
      <c r="E783" s="154">
        <v>2616226</v>
      </c>
      <c r="F783" s="154">
        <v>16830</v>
      </c>
      <c r="G783" s="154" t="s">
        <v>2958</v>
      </c>
      <c r="H783" s="154" t="s">
        <v>197</v>
      </c>
      <c r="I783" s="154" t="s">
        <v>90</v>
      </c>
      <c r="J783" s="154" t="s">
        <v>6162</v>
      </c>
      <c r="K783" s="154" t="s">
        <v>159</v>
      </c>
      <c r="L783" s="154" t="s">
        <v>6163</v>
      </c>
      <c r="M783" s="155">
        <v>45889.344444444447</v>
      </c>
      <c r="N783" s="155">
        <v>45889.606249999997</v>
      </c>
      <c r="O783" s="154" t="s">
        <v>2961</v>
      </c>
      <c r="P783" s="154" t="s">
        <v>2962</v>
      </c>
      <c r="Q783" s="154" t="s">
        <v>3099</v>
      </c>
      <c r="R783" s="154" t="s">
        <v>3100</v>
      </c>
      <c r="S783" s="154" t="s">
        <v>220</v>
      </c>
      <c r="T783" s="180"/>
      <c r="U783" s="154" t="s">
        <v>2965</v>
      </c>
      <c r="V783" s="154" t="s">
        <v>6164</v>
      </c>
      <c r="W783" s="154" t="s">
        <v>2967</v>
      </c>
      <c r="X783" s="154" t="s">
        <v>6165</v>
      </c>
      <c r="Y783" s="154" t="s">
        <v>25</v>
      </c>
      <c r="Z783" s="154" t="s">
        <v>166</v>
      </c>
      <c r="AA783" s="154" t="s">
        <v>488</v>
      </c>
      <c r="AB783" s="154">
        <v>1</v>
      </c>
      <c r="AC783" s="154">
        <v>0</v>
      </c>
      <c r="AD783" s="87">
        <f>IF(W783="SOPORTE_TELEFÓNICO",'BASE LIQUIDACION REDEBAN 2025'!$B$19,IF(W783="ENVÍO",'BASE LIQUIDACION REDEBAN 2025'!$C$2,IF(Y783="TIPO I",'BASE LIQUIDACION REDEBAN 2025'!$C$2,IF(Y783="TIPO II",'BASE LIQUIDACION REDEBAN 2025'!$C$3,IF(Y783="TIPO III",'BASE LIQUIDACION REDEBAN 2025'!$C$4,IF(Y783="TIPO IV",'BASE LIQUIDACION REDEBAN 2025'!$C$5,IF(Z783="AEREO",'BASE LIQUIDACION REDEBAN 2025'!$B$6,'BASE LIQUIDACION REDEBAN 2025'!$C$5)))))))</f>
        <v>65960.072302</v>
      </c>
      <c r="AE783" s="87">
        <f>IF(OR(W783="SOPORTE_TELEFÓNICO",W783="ENVÍO"),0,IF(Y783="TIPO I",'BASE LIQUIDACION REDEBAN 2025'!$B$10,IF(Y783="TIPO II",'BASE LIQUIDACION REDEBAN 2025'!$B$11,IF(Y783="TIPO III",'BASE LIQUIDACION REDEBAN 2025'!$B$12,'BASE LIQUIDACION REDEBAN 2025'!$B$13))))</f>
        <v>75096.394270399993</v>
      </c>
      <c r="AF783" s="87">
        <f t="shared" si="12"/>
        <v>65960.072302</v>
      </c>
      <c r="AG783" s="184"/>
      <c r="AH783" s="184"/>
    </row>
    <row r="784" spans="1:34" s="79" customFormat="1" ht="13.15">
      <c r="A784" s="154" t="s">
        <v>68</v>
      </c>
      <c r="B784" s="154" t="str">
        <f>VLOOKUP(A784,'CENTRO DE COSTOS'!A:D,4,FALSE)</f>
        <v>WILLIAM ASDRUBAL ROZO ROZO</v>
      </c>
      <c r="C784" s="154" t="str">
        <f>VLOOKUP(A784,'CENTRO DE COSTOS'!A:D,2,FALSE)</f>
        <v>0004-0004</v>
      </c>
      <c r="D784" s="154">
        <v>25126</v>
      </c>
      <c r="E784" s="154">
        <v>2605773</v>
      </c>
      <c r="F784" s="154">
        <v>74635</v>
      </c>
      <c r="G784" s="154" t="s">
        <v>2958</v>
      </c>
      <c r="H784" s="154" t="s">
        <v>470</v>
      </c>
      <c r="I784" s="154" t="s">
        <v>2148</v>
      </c>
      <c r="J784" s="154" t="s">
        <v>6166</v>
      </c>
      <c r="K784" s="154" t="s">
        <v>159</v>
      </c>
      <c r="L784" s="154" t="s">
        <v>6167</v>
      </c>
      <c r="M784" s="155">
        <v>45885.333333333336</v>
      </c>
      <c r="N784" s="155">
        <v>45889.615277777775</v>
      </c>
      <c r="O784" s="154" t="s">
        <v>2961</v>
      </c>
      <c r="P784" s="154" t="s">
        <v>2962</v>
      </c>
      <c r="Q784" s="154" t="s">
        <v>3335</v>
      </c>
      <c r="R784" s="154" t="s">
        <v>5336</v>
      </c>
      <c r="S784" s="154" t="s">
        <v>200</v>
      </c>
      <c r="T784" s="180"/>
      <c r="U784" s="154" t="s">
        <v>2965</v>
      </c>
      <c r="V784" s="154" t="s">
        <v>6168</v>
      </c>
      <c r="W784" s="154" t="s">
        <v>2967</v>
      </c>
      <c r="X784" s="154" t="s">
        <v>6169</v>
      </c>
      <c r="Y784" s="154" t="s">
        <v>28</v>
      </c>
      <c r="Z784" s="154" t="s">
        <v>166</v>
      </c>
      <c r="AA784" s="154" t="s">
        <v>887</v>
      </c>
      <c r="AB784" s="154">
        <v>1</v>
      </c>
      <c r="AC784" s="154">
        <v>0</v>
      </c>
      <c r="AD784" s="87">
        <f>IF(W784="SOPORTE_TELEFÓNICO",'BASE LIQUIDACION REDEBAN 2025'!$B$19,IF(W784="ENVÍO",'BASE LIQUIDACION REDEBAN 2025'!$C$2,IF(Y784="TIPO I",'BASE LIQUIDACION REDEBAN 2025'!$C$2,IF(Y784="TIPO II",'BASE LIQUIDACION REDEBAN 2025'!$C$3,IF(Y784="TIPO III",'BASE LIQUIDACION REDEBAN 2025'!$C$4,IF(Y784="TIPO IV",'BASE LIQUIDACION REDEBAN 2025'!$C$5,IF(Z784="AEREO",'BASE LIQUIDACION REDEBAN 2025'!$B$6,'BASE LIQUIDACION REDEBAN 2025'!$C$5)))))))</f>
        <v>144967.87232000002</v>
      </c>
      <c r="AE784" s="87">
        <f>IF(OR(W784="SOPORTE_TELEFÓNICO",W784="ENVÍO"),0,IF(Y784="TIPO I",'BASE LIQUIDACION REDEBAN 2025'!$B$10,IF(Y784="TIPO II",'BASE LIQUIDACION REDEBAN 2025'!$B$11,IF(Y784="TIPO III",'BASE LIQUIDACION REDEBAN 2025'!$B$12,'BASE LIQUIDACION REDEBAN 2025'!$B$13))))</f>
        <v>140395.6348884</v>
      </c>
      <c r="AF784" s="87">
        <f t="shared" si="12"/>
        <v>144967.87232000002</v>
      </c>
      <c r="AG784" s="184"/>
      <c r="AH784" s="184"/>
    </row>
    <row r="785" spans="1:34" s="79" customFormat="1" ht="13.15">
      <c r="A785" s="154" t="s">
        <v>64</v>
      </c>
      <c r="B785" s="154" t="str">
        <f>VLOOKUP(A785,'CENTRO DE COSTOS'!A:D,4,FALSE)</f>
        <v>JOSE MAURICIO HERNANDEZ ROJAS</v>
      </c>
      <c r="C785" s="154" t="str">
        <f>VLOOKUP(A785,'CENTRO DE COSTOS'!A:D,2,FALSE)</f>
        <v>0004-0001</v>
      </c>
      <c r="D785" s="154">
        <v>8638</v>
      </c>
      <c r="E785" s="154">
        <v>2618038</v>
      </c>
      <c r="F785" s="154">
        <v>43888</v>
      </c>
      <c r="G785" s="154" t="s">
        <v>2958</v>
      </c>
      <c r="H785" s="154" t="s">
        <v>389</v>
      </c>
      <c r="I785" s="154" t="s">
        <v>2762</v>
      </c>
      <c r="J785" s="154" t="s">
        <v>6170</v>
      </c>
      <c r="K785" s="154" t="s">
        <v>159</v>
      </c>
      <c r="L785" s="154" t="s">
        <v>6171</v>
      </c>
      <c r="M785" s="155">
        <v>45889.436111111114</v>
      </c>
      <c r="N785" s="155">
        <v>45889.620833333334</v>
      </c>
      <c r="O785" s="154" t="s">
        <v>2961</v>
      </c>
      <c r="P785" s="154" t="s">
        <v>2962</v>
      </c>
      <c r="Q785" s="154" t="s">
        <v>3032</v>
      </c>
      <c r="R785" s="154" t="s">
        <v>3046</v>
      </c>
      <c r="S785" s="154" t="s">
        <v>200</v>
      </c>
      <c r="T785" s="180"/>
      <c r="U785" s="154" t="s">
        <v>2965</v>
      </c>
      <c r="V785" s="154" t="s">
        <v>6172</v>
      </c>
      <c r="W785" s="154" t="s">
        <v>2967</v>
      </c>
      <c r="X785" s="154" t="s">
        <v>6173</v>
      </c>
      <c r="Y785" s="154" t="s">
        <v>28</v>
      </c>
      <c r="Z785" s="154" t="s">
        <v>166</v>
      </c>
      <c r="AA785" s="154" t="s">
        <v>799</v>
      </c>
      <c r="AB785" s="154">
        <v>1</v>
      </c>
      <c r="AC785" s="154">
        <v>0</v>
      </c>
      <c r="AD785" s="87">
        <f>IF(W785="SOPORTE_TELEFÓNICO",'BASE LIQUIDACION REDEBAN 2025'!$B$19,IF(W785="ENVÍO",'BASE LIQUIDACION REDEBAN 2025'!$C$2,IF(Y785="TIPO I",'BASE LIQUIDACION REDEBAN 2025'!$C$2,IF(Y785="TIPO II",'BASE LIQUIDACION REDEBAN 2025'!$C$3,IF(Y785="TIPO III",'BASE LIQUIDACION REDEBAN 2025'!$C$4,IF(Y785="TIPO IV",'BASE LIQUIDACION REDEBAN 2025'!$C$5,IF(Z785="AEREO",'BASE LIQUIDACION REDEBAN 2025'!$B$6,'BASE LIQUIDACION REDEBAN 2025'!$C$5)))))))</f>
        <v>144967.87232000002</v>
      </c>
      <c r="AE785" s="87">
        <f>IF(OR(W785="SOPORTE_TELEFÓNICO",W785="ENVÍO"),0,IF(Y785="TIPO I",'BASE LIQUIDACION REDEBAN 2025'!$B$10,IF(Y785="TIPO II",'BASE LIQUIDACION REDEBAN 2025'!$B$11,IF(Y785="TIPO III",'BASE LIQUIDACION REDEBAN 2025'!$B$12,'BASE LIQUIDACION REDEBAN 2025'!$B$13))))</f>
        <v>140395.6348884</v>
      </c>
      <c r="AF785" s="87">
        <f t="shared" si="12"/>
        <v>144967.87232000002</v>
      </c>
      <c r="AG785" s="184"/>
      <c r="AH785" s="184"/>
    </row>
    <row r="786" spans="1:34" s="79" customFormat="1" ht="13.15">
      <c r="A786" s="154" t="s">
        <v>90</v>
      </c>
      <c r="B786" s="154" t="str">
        <f>VLOOKUP(A786,'CENTRO DE COSTOS'!A:D,4,FALSE)</f>
        <v>JUAN SEBASTIÁN RÍOS CASTRILLÓN</v>
      </c>
      <c r="C786" s="154" t="str">
        <f>VLOOKUP(A786,'CENTRO DE COSTOS'!A:D,2,FALSE)</f>
        <v>0004-0005</v>
      </c>
      <c r="D786" s="154">
        <v>5001</v>
      </c>
      <c r="E786" s="154">
        <v>2613933</v>
      </c>
      <c r="F786" s="154">
        <v>17518</v>
      </c>
      <c r="G786" s="154" t="s">
        <v>2958</v>
      </c>
      <c r="H786" s="154" t="s">
        <v>197</v>
      </c>
      <c r="I786" s="154" t="s">
        <v>90</v>
      </c>
      <c r="J786" s="154" t="s">
        <v>6174</v>
      </c>
      <c r="K786" s="154" t="s">
        <v>159</v>
      </c>
      <c r="L786" s="154" t="s">
        <v>6175</v>
      </c>
      <c r="M786" s="155">
        <v>45888.634027777778</v>
      </c>
      <c r="N786" s="155">
        <v>45889.622916666667</v>
      </c>
      <c r="O786" s="154" t="s">
        <v>2961</v>
      </c>
      <c r="P786" s="154" t="s">
        <v>2962</v>
      </c>
      <c r="Q786" s="154" t="s">
        <v>3099</v>
      </c>
      <c r="R786" s="154" t="s">
        <v>3719</v>
      </c>
      <c r="S786" s="154" t="s">
        <v>220</v>
      </c>
      <c r="T786" s="180"/>
      <c r="U786" s="154" t="s">
        <v>2965</v>
      </c>
      <c r="V786" s="154" t="s">
        <v>6176</v>
      </c>
      <c r="W786" s="154" t="s">
        <v>2967</v>
      </c>
      <c r="X786" s="154" t="s">
        <v>6177</v>
      </c>
      <c r="Y786" s="154" t="s">
        <v>25</v>
      </c>
      <c r="Z786" s="154" t="s">
        <v>166</v>
      </c>
      <c r="AA786" s="154" t="s">
        <v>488</v>
      </c>
      <c r="AB786" s="154">
        <v>1</v>
      </c>
      <c r="AC786" s="154">
        <v>0</v>
      </c>
      <c r="AD786" s="87">
        <f>IF(W786="SOPORTE_TELEFÓNICO",'BASE LIQUIDACION REDEBAN 2025'!$B$19,IF(W786="ENVÍO",'BASE LIQUIDACION REDEBAN 2025'!$C$2,IF(Y786="TIPO I",'BASE LIQUIDACION REDEBAN 2025'!$C$2,IF(Y786="TIPO II",'BASE LIQUIDACION REDEBAN 2025'!$C$3,IF(Y786="TIPO III",'BASE LIQUIDACION REDEBAN 2025'!$C$4,IF(Y786="TIPO IV",'BASE LIQUIDACION REDEBAN 2025'!$C$5,IF(Z786="AEREO",'BASE LIQUIDACION REDEBAN 2025'!$B$6,'BASE LIQUIDACION REDEBAN 2025'!$C$5)))))))</f>
        <v>65960.072302</v>
      </c>
      <c r="AE786" s="87">
        <f>IF(OR(W786="SOPORTE_TELEFÓNICO",W786="ENVÍO"),0,IF(Y786="TIPO I",'BASE LIQUIDACION REDEBAN 2025'!$B$10,IF(Y786="TIPO II",'BASE LIQUIDACION REDEBAN 2025'!$B$11,IF(Y786="TIPO III",'BASE LIQUIDACION REDEBAN 2025'!$B$12,'BASE LIQUIDACION REDEBAN 2025'!$B$13))))</f>
        <v>75096.394270399993</v>
      </c>
      <c r="AF786" s="87">
        <f t="shared" si="12"/>
        <v>65960.072302</v>
      </c>
      <c r="AG786" s="184"/>
      <c r="AH786" s="184"/>
    </row>
    <row r="787" spans="1:34" s="79" customFormat="1" ht="13.15">
      <c r="A787" s="154" t="s">
        <v>90</v>
      </c>
      <c r="B787" s="154" t="str">
        <f>VLOOKUP(A787,'CENTRO DE COSTOS'!A:D,4,FALSE)</f>
        <v>JUAN SEBASTIÁN RÍOS CASTRILLÓN</v>
      </c>
      <c r="C787" s="154" t="str">
        <f>VLOOKUP(A787,'CENTRO DE COSTOS'!A:D,2,FALSE)</f>
        <v>0004-0005</v>
      </c>
      <c r="D787" s="154">
        <v>5380</v>
      </c>
      <c r="E787" s="154">
        <v>2618694</v>
      </c>
      <c r="F787" s="154">
        <v>24599</v>
      </c>
      <c r="G787" s="154" t="s">
        <v>2958</v>
      </c>
      <c r="H787" s="154" t="s">
        <v>197</v>
      </c>
      <c r="I787" s="154" t="s">
        <v>2836</v>
      </c>
      <c r="J787" s="154" t="s">
        <v>6178</v>
      </c>
      <c r="K787" s="154" t="s">
        <v>159</v>
      </c>
      <c r="L787" s="154" t="s">
        <v>6179</v>
      </c>
      <c r="M787" s="155">
        <v>45889.473611111112</v>
      </c>
      <c r="N787" s="155">
        <v>45889.62777777778</v>
      </c>
      <c r="O787" s="154" t="s">
        <v>2961</v>
      </c>
      <c r="P787" s="154" t="s">
        <v>2962</v>
      </c>
      <c r="Q787" s="154" t="s">
        <v>3316</v>
      </c>
      <c r="R787" s="154" t="s">
        <v>3317</v>
      </c>
      <c r="S787" s="154" t="s">
        <v>220</v>
      </c>
      <c r="T787" s="180"/>
      <c r="U787" s="154" t="s">
        <v>2965</v>
      </c>
      <c r="V787" s="154" t="s">
        <v>6180</v>
      </c>
      <c r="W787" s="154" t="s">
        <v>2967</v>
      </c>
      <c r="X787" s="154" t="s">
        <v>6181</v>
      </c>
      <c r="Y787" s="154" t="s">
        <v>25</v>
      </c>
      <c r="Z787" s="154" t="s">
        <v>166</v>
      </c>
      <c r="AA787" s="154" t="s">
        <v>1626</v>
      </c>
      <c r="AB787" s="154">
        <v>1</v>
      </c>
      <c r="AC787" s="154">
        <v>0</v>
      </c>
      <c r="AD787" s="87">
        <f>IF(W787="SOPORTE_TELEFÓNICO",'BASE LIQUIDACION REDEBAN 2025'!$B$19,IF(W787="ENVÍO",'BASE LIQUIDACION REDEBAN 2025'!$C$2,IF(Y787="TIPO I",'BASE LIQUIDACION REDEBAN 2025'!$C$2,IF(Y787="TIPO II",'BASE LIQUIDACION REDEBAN 2025'!$C$3,IF(Y787="TIPO III",'BASE LIQUIDACION REDEBAN 2025'!$C$4,IF(Y787="TIPO IV",'BASE LIQUIDACION REDEBAN 2025'!$C$5,IF(Z787="AEREO",'BASE LIQUIDACION REDEBAN 2025'!$B$6,'BASE LIQUIDACION REDEBAN 2025'!$C$5)))))))</f>
        <v>65960.072302</v>
      </c>
      <c r="AE787" s="87">
        <f>IF(OR(W787="SOPORTE_TELEFÓNICO",W787="ENVÍO"),0,IF(Y787="TIPO I",'BASE LIQUIDACION REDEBAN 2025'!$B$10,IF(Y787="TIPO II",'BASE LIQUIDACION REDEBAN 2025'!$B$11,IF(Y787="TIPO III",'BASE LIQUIDACION REDEBAN 2025'!$B$12,'BASE LIQUIDACION REDEBAN 2025'!$B$13))))</f>
        <v>75096.394270399993</v>
      </c>
      <c r="AF787" s="87">
        <f t="shared" si="12"/>
        <v>65960.072302</v>
      </c>
      <c r="AG787" s="184"/>
      <c r="AH787" s="184"/>
    </row>
    <row r="788" spans="1:34" s="79" customFormat="1" ht="13.15">
      <c r="A788" s="154" t="s">
        <v>68</v>
      </c>
      <c r="B788" s="154" t="str">
        <f>VLOOKUP(A788,'CENTRO DE COSTOS'!A:D,4,FALSE)</f>
        <v>WILLIAM ASDRUBAL ROZO ROZO</v>
      </c>
      <c r="C788" s="154" t="str">
        <f>VLOOKUP(A788,'CENTRO DE COSTOS'!A:D,2,FALSE)</f>
        <v>0004-0004</v>
      </c>
      <c r="D788" s="154">
        <v>25754</v>
      </c>
      <c r="E788" s="154">
        <v>2617180</v>
      </c>
      <c r="F788" s="154">
        <v>23547</v>
      </c>
      <c r="G788" s="154" t="s">
        <v>2958</v>
      </c>
      <c r="H788" s="154" t="s">
        <v>470</v>
      </c>
      <c r="I788" s="154" t="s">
        <v>1138</v>
      </c>
      <c r="J788" s="154" t="s">
        <v>6182</v>
      </c>
      <c r="K788" s="154" t="s">
        <v>159</v>
      </c>
      <c r="L788" s="154" t="s">
        <v>6183</v>
      </c>
      <c r="M788" s="155">
        <v>45889.397222222222</v>
      </c>
      <c r="N788" s="155">
        <v>45889.636111111111</v>
      </c>
      <c r="O788" s="154" t="s">
        <v>2961</v>
      </c>
      <c r="P788" s="154" t="s">
        <v>2962</v>
      </c>
      <c r="Q788" s="154" t="s">
        <v>2971</v>
      </c>
      <c r="R788" s="154" t="s">
        <v>3001</v>
      </c>
      <c r="S788" s="154" t="s">
        <v>2973</v>
      </c>
      <c r="T788" s="180"/>
      <c r="U788" s="154" t="s">
        <v>2965</v>
      </c>
      <c r="V788" s="154" t="s">
        <v>6184</v>
      </c>
      <c r="W788" s="154" t="s">
        <v>2967</v>
      </c>
      <c r="X788" s="154" t="s">
        <v>6185</v>
      </c>
      <c r="Y788" s="154" t="s">
        <v>25</v>
      </c>
      <c r="Z788" s="154" t="s">
        <v>166</v>
      </c>
      <c r="AA788" s="154" t="s">
        <v>538</v>
      </c>
      <c r="AB788" s="154">
        <v>1</v>
      </c>
      <c r="AC788" s="154">
        <v>0</v>
      </c>
      <c r="AD788" s="87">
        <f>IF(W788="SOPORTE_TELEFÓNICO",'BASE LIQUIDACION REDEBAN 2025'!$B$19,IF(W788="ENVÍO",'BASE LIQUIDACION REDEBAN 2025'!$C$2,IF(Y788="TIPO I",'BASE LIQUIDACION REDEBAN 2025'!$C$2,IF(Y788="TIPO II",'BASE LIQUIDACION REDEBAN 2025'!$C$3,IF(Y788="TIPO III",'BASE LIQUIDACION REDEBAN 2025'!$C$4,IF(Y788="TIPO IV",'BASE LIQUIDACION REDEBAN 2025'!$C$5,IF(Z788="AEREO",'BASE LIQUIDACION REDEBAN 2025'!$B$6,'BASE LIQUIDACION REDEBAN 2025'!$C$5)))))))</f>
        <v>65960.072302</v>
      </c>
      <c r="AE788" s="87">
        <f>IF(OR(W788="SOPORTE_TELEFÓNICO",W788="ENVÍO"),0,IF(Y788="TIPO I",'BASE LIQUIDACION REDEBAN 2025'!$B$10,IF(Y788="TIPO II",'BASE LIQUIDACION REDEBAN 2025'!$B$11,IF(Y788="TIPO III",'BASE LIQUIDACION REDEBAN 2025'!$B$12,'BASE LIQUIDACION REDEBAN 2025'!$B$13))))</f>
        <v>75096.394270399993</v>
      </c>
      <c r="AF788" s="87">
        <f t="shared" si="12"/>
        <v>65960.072302</v>
      </c>
      <c r="AG788" s="184"/>
      <c r="AH788" s="184"/>
    </row>
    <row r="789" spans="1:34" s="79" customFormat="1" ht="13.15">
      <c r="A789" s="154" t="s">
        <v>92</v>
      </c>
      <c r="B789" s="154" t="str">
        <f>VLOOKUP(A789,'CENTRO DE COSTOS'!A:D,4,FALSE)</f>
        <v>KEVIN ALEXIS CORZO BUSTOS</v>
      </c>
      <c r="C789" s="154" t="str">
        <f>VLOOKUP(A789,'CENTRO DE COSTOS'!A:D,2,FALSE)</f>
        <v>0004-0007</v>
      </c>
      <c r="D789" s="154">
        <v>41551</v>
      </c>
      <c r="E789" s="154">
        <v>2608443</v>
      </c>
      <c r="F789" s="154">
        <v>76153</v>
      </c>
      <c r="G789" s="154" t="s">
        <v>2958</v>
      </c>
      <c r="H789" s="154" t="s">
        <v>249</v>
      </c>
      <c r="I789" s="154" t="s">
        <v>625</v>
      </c>
      <c r="J789" s="154" t="s">
        <v>6186</v>
      </c>
      <c r="K789" s="154" t="s">
        <v>159</v>
      </c>
      <c r="L789" s="154" t="s">
        <v>6187</v>
      </c>
      <c r="M789" s="155">
        <v>45887.486805555556</v>
      </c>
      <c r="N789" s="155">
        <v>45889.638888888891</v>
      </c>
      <c r="O789" s="154" t="s">
        <v>2961</v>
      </c>
      <c r="P789" s="154" t="s">
        <v>2962</v>
      </c>
      <c r="Q789" s="154" t="s">
        <v>3076</v>
      </c>
      <c r="R789" s="154" t="s">
        <v>3076</v>
      </c>
      <c r="S789" s="154" t="s">
        <v>200</v>
      </c>
      <c r="T789" s="180"/>
      <c r="U789" s="154" t="s">
        <v>2965</v>
      </c>
      <c r="V789" s="154" t="s">
        <v>6188</v>
      </c>
      <c r="W789" s="154" t="s">
        <v>2967</v>
      </c>
      <c r="X789" s="154" t="s">
        <v>6189</v>
      </c>
      <c r="Y789" s="154" t="s">
        <v>30</v>
      </c>
      <c r="Z789" s="154" t="s">
        <v>166</v>
      </c>
      <c r="AA789" s="154" t="s">
        <v>167</v>
      </c>
      <c r="AB789" s="154">
        <v>1</v>
      </c>
      <c r="AC789" s="154">
        <v>0</v>
      </c>
      <c r="AD789" s="87">
        <f>IF(W789="SOPORTE_TELEFÓNICO",'BASE LIQUIDACION REDEBAN 2025'!$B$19,IF(W789="ENVÍO",'BASE LIQUIDACION REDEBAN 2025'!$C$2,IF(Y789="TIPO I",'BASE LIQUIDACION REDEBAN 2025'!$C$2,IF(Y789="TIPO II",'BASE LIQUIDACION REDEBAN 2025'!$C$3,IF(Y789="TIPO III",'BASE LIQUIDACION REDEBAN 2025'!$C$4,IF(Y789="TIPO IV",'BASE LIQUIDACION REDEBAN 2025'!$C$5,IF(Z789="AEREO",'BASE LIQUIDACION REDEBAN 2025'!$B$6,'BASE LIQUIDACION REDEBAN 2025'!$C$5)))))))</f>
        <v>275728.78077800001</v>
      </c>
      <c r="AE789" s="87">
        <f>IF(OR(W789="SOPORTE_TELEFÓNICO",W789="ENVÍO"),0,IF(Y789="TIPO I",'BASE LIQUIDACION REDEBAN 2025'!$B$10,IF(Y789="TIPO II",'BASE LIQUIDACION REDEBAN 2025'!$B$11,IF(Y789="TIPO III",'BASE LIQUIDACION REDEBAN 2025'!$B$12,'BASE LIQUIDACION REDEBAN 2025'!$B$13))))</f>
        <v>196536.5258152</v>
      </c>
      <c r="AF789" s="87">
        <f t="shared" si="12"/>
        <v>275728.78077800001</v>
      </c>
      <c r="AG789" s="184"/>
      <c r="AH789" s="184"/>
    </row>
    <row r="790" spans="1:34" s="79" customFormat="1" ht="13.15">
      <c r="A790" s="154" t="s">
        <v>72</v>
      </c>
      <c r="B790" s="154" t="str">
        <f>VLOOKUP(A790,'CENTRO DE COSTOS'!A:D,4,FALSE)</f>
        <v>MIGUEL JULIÁN HERNÁNDEZ GUARÍN</v>
      </c>
      <c r="C790" s="154" t="str">
        <f>VLOOKUP(A790,'CENTRO DE COSTOS'!A:D,2,FALSE)</f>
        <v>0004-0008</v>
      </c>
      <c r="D790" s="154">
        <v>81736</v>
      </c>
      <c r="E790" s="154">
        <v>2593521</v>
      </c>
      <c r="F790" s="154">
        <v>41254</v>
      </c>
      <c r="G790" s="154" t="s">
        <v>2958</v>
      </c>
      <c r="H790" s="154" t="s">
        <v>1811</v>
      </c>
      <c r="I790" s="154" t="s">
        <v>6190</v>
      </c>
      <c r="J790" s="154" t="s">
        <v>6191</v>
      </c>
      <c r="K790" s="154" t="s">
        <v>159</v>
      </c>
      <c r="L790" s="154" t="s">
        <v>6192</v>
      </c>
      <c r="M790" s="155">
        <v>45882.620833333334</v>
      </c>
      <c r="N790" s="155">
        <v>45889.652777777781</v>
      </c>
      <c r="O790" s="154" t="s">
        <v>2961</v>
      </c>
      <c r="P790" s="154" t="s">
        <v>2962</v>
      </c>
      <c r="Q790" s="154" t="s">
        <v>2971</v>
      </c>
      <c r="R790" s="154" t="s">
        <v>3027</v>
      </c>
      <c r="S790" s="154" t="s">
        <v>2973</v>
      </c>
      <c r="T790" s="180"/>
      <c r="U790" s="154" t="s">
        <v>2965</v>
      </c>
      <c r="V790" s="154" t="s">
        <v>6193</v>
      </c>
      <c r="W790" s="154" t="s">
        <v>2967</v>
      </c>
      <c r="X790" s="154" t="s">
        <v>6194</v>
      </c>
      <c r="Y790" s="154" t="s">
        <v>180</v>
      </c>
      <c r="Z790" s="154" t="s">
        <v>1394</v>
      </c>
      <c r="AA790" s="154" t="s">
        <v>957</v>
      </c>
      <c r="AB790" s="154">
        <v>1</v>
      </c>
      <c r="AC790" s="154">
        <v>0</v>
      </c>
      <c r="AD790" s="87">
        <f>IF(W790="SOPORTE_TELEFÓNICO",'BASE LIQUIDACION REDEBAN 2025'!$B$19,IF(W790="ENVÍO",'BASE LIQUIDACION REDEBAN 2025'!$C$2,IF(Y790="TIPO I",'BASE LIQUIDACION REDEBAN 2025'!$C$2,IF(Y790="TIPO II",'BASE LIQUIDACION REDEBAN 2025'!$C$3,IF(Y790="TIPO III",'BASE LIQUIDACION REDEBAN 2025'!$C$4,IF(Y790="TIPO IV",'BASE LIQUIDACION REDEBAN 2025'!$C$5,IF(Z790="AEREO",'BASE LIQUIDACION REDEBAN 2025'!$B$6,'BASE LIQUIDACION REDEBAN 2025'!$C$5)))))))</f>
        <v>988462.96268840006</v>
      </c>
      <c r="AE790" s="87">
        <f>IF(OR(W790="SOPORTE_TELEFÓNICO",W790="ENVÍO"),0,IF(Y790="TIPO I",'BASE LIQUIDACION REDEBAN 2025'!$B$10,IF(Y790="TIPO II",'BASE LIQUIDACION REDEBAN 2025'!$B$11,IF(Y790="TIPO III",'BASE LIQUIDACION REDEBAN 2025'!$B$12,'BASE LIQUIDACION REDEBAN 2025'!$B$13))))</f>
        <v>196536.5258152</v>
      </c>
      <c r="AF790" s="87">
        <f t="shared" si="12"/>
        <v>988462.96268840006</v>
      </c>
      <c r="AG790" s="184"/>
      <c r="AH790" s="184"/>
    </row>
    <row r="791" spans="1:34" s="79" customFormat="1" ht="13.15">
      <c r="A791" s="154" t="s">
        <v>68</v>
      </c>
      <c r="B791" s="154" t="str">
        <f>VLOOKUP(A791,'CENTRO DE COSTOS'!A:D,4,FALSE)</f>
        <v>WILLIAM ASDRUBAL ROZO ROZO</v>
      </c>
      <c r="C791" s="154" t="str">
        <f>VLOOKUP(A791,'CENTRO DE COSTOS'!A:D,2,FALSE)</f>
        <v>0004-0004</v>
      </c>
      <c r="D791" s="154">
        <v>11001</v>
      </c>
      <c r="E791" s="154">
        <v>2615302</v>
      </c>
      <c r="F791" s="154">
        <v>28687</v>
      </c>
      <c r="G791" s="154" t="s">
        <v>2958</v>
      </c>
      <c r="H791" s="154" t="s">
        <v>470</v>
      </c>
      <c r="I791" s="154" t="s">
        <v>68</v>
      </c>
      <c r="J791" s="154" t="s">
        <v>6195</v>
      </c>
      <c r="K791" s="154" t="s">
        <v>159</v>
      </c>
      <c r="L791" s="154" t="s">
        <v>6196</v>
      </c>
      <c r="M791" s="155">
        <v>45888.729861111111</v>
      </c>
      <c r="N791" s="155">
        <v>45889.655555555553</v>
      </c>
      <c r="O791" s="154" t="s">
        <v>2961</v>
      </c>
      <c r="P791" s="154" t="s">
        <v>2962</v>
      </c>
      <c r="Q791" s="154" t="s">
        <v>3099</v>
      </c>
      <c r="R791" s="154" t="s">
        <v>3115</v>
      </c>
      <c r="S791" s="154" t="s">
        <v>220</v>
      </c>
      <c r="T791" s="180"/>
      <c r="U791" s="154" t="s">
        <v>2965</v>
      </c>
      <c r="V791" s="154" t="s">
        <v>6197</v>
      </c>
      <c r="W791" s="154" t="s">
        <v>2967</v>
      </c>
      <c r="X791" s="154" t="s">
        <v>6198</v>
      </c>
      <c r="Y791" s="154" t="s">
        <v>25</v>
      </c>
      <c r="Z791" s="154" t="s">
        <v>166</v>
      </c>
      <c r="AA791" s="154" t="s">
        <v>682</v>
      </c>
      <c r="AB791" s="154">
        <v>1</v>
      </c>
      <c r="AC791" s="154">
        <v>0</v>
      </c>
      <c r="AD791" s="87">
        <f>IF(W791="SOPORTE_TELEFÓNICO",'BASE LIQUIDACION REDEBAN 2025'!$B$19,IF(W791="ENVÍO",'BASE LIQUIDACION REDEBAN 2025'!$C$2,IF(Y791="TIPO I",'BASE LIQUIDACION REDEBAN 2025'!$C$2,IF(Y791="TIPO II",'BASE LIQUIDACION REDEBAN 2025'!$C$3,IF(Y791="TIPO III",'BASE LIQUIDACION REDEBAN 2025'!$C$4,IF(Y791="TIPO IV",'BASE LIQUIDACION REDEBAN 2025'!$C$5,IF(Z791="AEREO",'BASE LIQUIDACION REDEBAN 2025'!$B$6,'BASE LIQUIDACION REDEBAN 2025'!$C$5)))))))</f>
        <v>65960.072302</v>
      </c>
      <c r="AE791" s="87">
        <f>IF(OR(W791="SOPORTE_TELEFÓNICO",W791="ENVÍO"),0,IF(Y791="TIPO I",'BASE LIQUIDACION REDEBAN 2025'!$B$10,IF(Y791="TIPO II",'BASE LIQUIDACION REDEBAN 2025'!$B$11,IF(Y791="TIPO III",'BASE LIQUIDACION REDEBAN 2025'!$B$12,'BASE LIQUIDACION REDEBAN 2025'!$B$13))))</f>
        <v>75096.394270399993</v>
      </c>
      <c r="AF791" s="87">
        <f t="shared" si="12"/>
        <v>65960.072302</v>
      </c>
      <c r="AG791" s="184"/>
      <c r="AH791" s="184"/>
    </row>
    <row r="792" spans="1:34" s="79" customFormat="1" ht="13.15">
      <c r="A792" s="154" t="s">
        <v>68</v>
      </c>
      <c r="B792" s="154" t="str">
        <f>VLOOKUP(A792,'CENTRO DE COSTOS'!A:D,4,FALSE)</f>
        <v>WILLIAM ASDRUBAL ROZO ROZO</v>
      </c>
      <c r="C792" s="154" t="str">
        <f>VLOOKUP(A792,'CENTRO DE COSTOS'!A:D,2,FALSE)</f>
        <v>0004-0004</v>
      </c>
      <c r="D792" s="154">
        <v>25290</v>
      </c>
      <c r="E792" s="154">
        <v>2615068</v>
      </c>
      <c r="F792" s="154">
        <v>78189</v>
      </c>
      <c r="G792" s="154" t="s">
        <v>2958</v>
      </c>
      <c r="H792" s="154" t="s">
        <v>470</v>
      </c>
      <c r="I792" s="154" t="s">
        <v>1935</v>
      </c>
      <c r="J792" s="154" t="s">
        <v>6199</v>
      </c>
      <c r="K792" s="154" t="s">
        <v>159</v>
      </c>
      <c r="L792" s="154" t="s">
        <v>6200</v>
      </c>
      <c r="M792" s="155">
        <v>45888.724305555559</v>
      </c>
      <c r="N792" s="155">
        <v>45889.656944444447</v>
      </c>
      <c r="O792" s="154" t="s">
        <v>2961</v>
      </c>
      <c r="P792" s="154" t="s">
        <v>2962</v>
      </c>
      <c r="Q792" s="154" t="s">
        <v>2978</v>
      </c>
      <c r="R792" s="154" t="s">
        <v>2983</v>
      </c>
      <c r="S792" s="154" t="s">
        <v>2973</v>
      </c>
      <c r="T792" s="180"/>
      <c r="U792" s="154" t="s">
        <v>2965</v>
      </c>
      <c r="V792" s="154" t="s">
        <v>6201</v>
      </c>
      <c r="W792" s="154" t="s">
        <v>2967</v>
      </c>
      <c r="X792" s="154">
        <v>0</v>
      </c>
      <c r="Y792" s="154" t="s">
        <v>28</v>
      </c>
      <c r="Z792" s="154" t="s">
        <v>166</v>
      </c>
      <c r="AA792" s="154" t="s">
        <v>599</v>
      </c>
      <c r="AB792" s="154">
        <v>1</v>
      </c>
      <c r="AC792" s="154">
        <v>0</v>
      </c>
      <c r="AD792" s="87">
        <f>IF(W792="SOPORTE_TELEFÓNICO",'BASE LIQUIDACION REDEBAN 2025'!$B$19,IF(W792="ENVÍO",'BASE LIQUIDACION REDEBAN 2025'!$C$2,IF(Y792="TIPO I",'BASE LIQUIDACION REDEBAN 2025'!$C$2,IF(Y792="TIPO II",'BASE LIQUIDACION REDEBAN 2025'!$C$3,IF(Y792="TIPO III",'BASE LIQUIDACION REDEBAN 2025'!$C$4,IF(Y792="TIPO IV",'BASE LIQUIDACION REDEBAN 2025'!$C$5,IF(Z792="AEREO",'BASE LIQUIDACION REDEBAN 2025'!$B$6,'BASE LIQUIDACION REDEBAN 2025'!$C$5)))))))</f>
        <v>144967.87232000002</v>
      </c>
      <c r="AE792" s="87">
        <f>IF(OR(W792="SOPORTE_TELEFÓNICO",W792="ENVÍO"),0,IF(Y792="TIPO I",'BASE LIQUIDACION REDEBAN 2025'!$B$10,IF(Y792="TIPO II",'BASE LIQUIDACION REDEBAN 2025'!$B$11,IF(Y792="TIPO III",'BASE LIQUIDACION REDEBAN 2025'!$B$12,'BASE LIQUIDACION REDEBAN 2025'!$B$13))))</f>
        <v>140395.6348884</v>
      </c>
      <c r="AF792" s="87">
        <f t="shared" si="12"/>
        <v>144967.87232000002</v>
      </c>
      <c r="AG792" s="184"/>
      <c r="AH792" s="184"/>
    </row>
    <row r="793" spans="1:34" s="79" customFormat="1" ht="13.15">
      <c r="A793" s="154" t="s">
        <v>90</v>
      </c>
      <c r="B793" s="154" t="str">
        <f>VLOOKUP(A793,'CENTRO DE COSTOS'!A:D,4,FALSE)</f>
        <v>JUAN SEBASTIÁN RÍOS CASTRILLÓN</v>
      </c>
      <c r="C793" s="154" t="str">
        <f>VLOOKUP(A793,'CENTRO DE COSTOS'!A:D,2,FALSE)</f>
        <v>0004-0005</v>
      </c>
      <c r="D793" s="154">
        <v>5360</v>
      </c>
      <c r="E793" s="154">
        <v>2618566</v>
      </c>
      <c r="F793" s="154">
        <v>48139</v>
      </c>
      <c r="G793" s="154" t="s">
        <v>2958</v>
      </c>
      <c r="H793" s="154" t="s">
        <v>197</v>
      </c>
      <c r="I793" s="154" t="s">
        <v>3607</v>
      </c>
      <c r="J793" s="154" t="s">
        <v>6202</v>
      </c>
      <c r="K793" s="154" t="s">
        <v>159</v>
      </c>
      <c r="L793" s="154" t="s">
        <v>6203</v>
      </c>
      <c r="M793" s="155">
        <v>45889.473611111112</v>
      </c>
      <c r="N793" s="155">
        <v>45889.662499999999</v>
      </c>
      <c r="O793" s="154" t="s">
        <v>2961</v>
      </c>
      <c r="P793" s="154" t="s">
        <v>2962</v>
      </c>
      <c r="Q793" s="154" t="s">
        <v>3099</v>
      </c>
      <c r="R793" s="154" t="s">
        <v>3115</v>
      </c>
      <c r="S793" s="154" t="s">
        <v>200</v>
      </c>
      <c r="T793" s="180"/>
      <c r="U793" s="154" t="s">
        <v>2965</v>
      </c>
      <c r="V793" s="154" t="s">
        <v>6204</v>
      </c>
      <c r="W793" s="154" t="s">
        <v>2967</v>
      </c>
      <c r="X793" s="154" t="s">
        <v>6205</v>
      </c>
      <c r="Y793" s="154" t="s">
        <v>25</v>
      </c>
      <c r="Z793" s="154" t="s">
        <v>166</v>
      </c>
      <c r="AA793" s="154" t="s">
        <v>4326</v>
      </c>
      <c r="AB793" s="154">
        <v>1</v>
      </c>
      <c r="AC793" s="154">
        <v>0</v>
      </c>
      <c r="AD793" s="87">
        <f>IF(W793="SOPORTE_TELEFÓNICO",'BASE LIQUIDACION REDEBAN 2025'!$B$19,IF(W793="ENVÍO",'BASE LIQUIDACION REDEBAN 2025'!$C$2,IF(Y793="TIPO I",'BASE LIQUIDACION REDEBAN 2025'!$C$2,IF(Y793="TIPO II",'BASE LIQUIDACION REDEBAN 2025'!$C$3,IF(Y793="TIPO III",'BASE LIQUIDACION REDEBAN 2025'!$C$4,IF(Y793="TIPO IV",'BASE LIQUIDACION REDEBAN 2025'!$C$5,IF(Z793="AEREO",'BASE LIQUIDACION REDEBAN 2025'!$B$6,'BASE LIQUIDACION REDEBAN 2025'!$C$5)))))))</f>
        <v>65960.072302</v>
      </c>
      <c r="AE793" s="87">
        <f>IF(OR(W793="SOPORTE_TELEFÓNICO",W793="ENVÍO"),0,IF(Y793="TIPO I",'BASE LIQUIDACION REDEBAN 2025'!$B$10,IF(Y793="TIPO II",'BASE LIQUIDACION REDEBAN 2025'!$B$11,IF(Y793="TIPO III",'BASE LIQUIDACION REDEBAN 2025'!$B$12,'BASE LIQUIDACION REDEBAN 2025'!$B$13))))</f>
        <v>75096.394270399993</v>
      </c>
      <c r="AF793" s="87">
        <f t="shared" si="12"/>
        <v>65960.072302</v>
      </c>
      <c r="AG793" s="184"/>
      <c r="AH793" s="184"/>
    </row>
    <row r="794" spans="1:34" s="79" customFormat="1" ht="13.15">
      <c r="A794" s="154" t="s">
        <v>99</v>
      </c>
      <c r="B794" s="154" t="str">
        <f>VLOOKUP(A794,'CENTRO DE COSTOS'!A:D,4,FALSE)</f>
        <v>JOSE MAURICIO HERNANDEZ ROJAS</v>
      </c>
      <c r="C794" s="154" t="str">
        <f>VLOOKUP(A794,'CENTRO DE COSTOS'!A:D,2,FALSE)</f>
        <v>0004-0001</v>
      </c>
      <c r="D794" s="154">
        <v>20001</v>
      </c>
      <c r="E794" s="154">
        <v>2617022</v>
      </c>
      <c r="F794" s="154">
        <v>25600</v>
      </c>
      <c r="G794" s="154" t="s">
        <v>2958</v>
      </c>
      <c r="H794" s="154" t="s">
        <v>440</v>
      </c>
      <c r="I794" s="154" t="s">
        <v>99</v>
      </c>
      <c r="J794" s="154" t="s">
        <v>6206</v>
      </c>
      <c r="K794" s="154" t="s">
        <v>159</v>
      </c>
      <c r="L794" s="154" t="s">
        <v>6207</v>
      </c>
      <c r="M794" s="155">
        <v>45889.386805555558</v>
      </c>
      <c r="N794" s="155">
        <v>45889.665972222225</v>
      </c>
      <c r="O794" s="154" t="s">
        <v>2961</v>
      </c>
      <c r="P794" s="154" t="s">
        <v>2962</v>
      </c>
      <c r="Q794" s="154" t="s">
        <v>2978</v>
      </c>
      <c r="R794" s="154" t="s">
        <v>2972</v>
      </c>
      <c r="S794" s="154" t="s">
        <v>2973</v>
      </c>
      <c r="T794" s="180"/>
      <c r="U794" s="154" t="s">
        <v>2965</v>
      </c>
      <c r="V794" s="154" t="s">
        <v>6208</v>
      </c>
      <c r="W794" s="154" t="s">
        <v>2967</v>
      </c>
      <c r="X794" s="154" t="s">
        <v>6209</v>
      </c>
      <c r="Y794" s="154" t="s">
        <v>25</v>
      </c>
      <c r="Z794" s="154" t="s">
        <v>166</v>
      </c>
      <c r="AA794" s="154" t="s">
        <v>1743</v>
      </c>
      <c r="AB794" s="154">
        <v>1</v>
      </c>
      <c r="AC794" s="154">
        <v>0</v>
      </c>
      <c r="AD794" s="87">
        <f>IF(W794="SOPORTE_TELEFÓNICO",'BASE LIQUIDACION REDEBAN 2025'!$B$19,IF(W794="ENVÍO",'BASE LIQUIDACION REDEBAN 2025'!$C$2,IF(Y794="TIPO I",'BASE LIQUIDACION REDEBAN 2025'!$C$2,IF(Y794="TIPO II",'BASE LIQUIDACION REDEBAN 2025'!$C$3,IF(Y794="TIPO III",'BASE LIQUIDACION REDEBAN 2025'!$C$4,IF(Y794="TIPO IV",'BASE LIQUIDACION REDEBAN 2025'!$C$5,IF(Z794="AEREO",'BASE LIQUIDACION REDEBAN 2025'!$B$6,'BASE LIQUIDACION REDEBAN 2025'!$C$5)))))))</f>
        <v>65960.072302</v>
      </c>
      <c r="AE794" s="87">
        <f>IF(OR(W794="SOPORTE_TELEFÓNICO",W794="ENVÍO"),0,IF(Y794="TIPO I",'BASE LIQUIDACION REDEBAN 2025'!$B$10,IF(Y794="TIPO II",'BASE LIQUIDACION REDEBAN 2025'!$B$11,IF(Y794="TIPO III",'BASE LIQUIDACION REDEBAN 2025'!$B$12,'BASE LIQUIDACION REDEBAN 2025'!$B$13))))</f>
        <v>75096.394270399993</v>
      </c>
      <c r="AF794" s="87">
        <f t="shared" si="12"/>
        <v>65960.072302</v>
      </c>
      <c r="AG794" s="184"/>
      <c r="AH794" s="184"/>
    </row>
    <row r="795" spans="1:34" s="79" customFormat="1" ht="13.15">
      <c r="A795" s="154" t="s">
        <v>72</v>
      </c>
      <c r="B795" s="154" t="str">
        <f>VLOOKUP(A795,'CENTRO DE COSTOS'!A:D,4,FALSE)</f>
        <v>MIGUEL JULIÁN HERNÁNDEZ GUARÍN</v>
      </c>
      <c r="C795" s="154" t="str">
        <f>VLOOKUP(A795,'CENTRO DE COSTOS'!A:D,2,FALSE)</f>
        <v>0004-0008</v>
      </c>
      <c r="D795" s="154">
        <v>68307</v>
      </c>
      <c r="E795" s="154">
        <v>2614713</v>
      </c>
      <c r="F795" s="154">
        <v>45532</v>
      </c>
      <c r="G795" s="154" t="s">
        <v>2958</v>
      </c>
      <c r="H795" s="154" t="s">
        <v>820</v>
      </c>
      <c r="I795" s="154" t="s">
        <v>834</v>
      </c>
      <c r="J795" s="154" t="s">
        <v>6210</v>
      </c>
      <c r="K795" s="154" t="s">
        <v>159</v>
      </c>
      <c r="L795" s="154" t="s">
        <v>6211</v>
      </c>
      <c r="M795" s="155">
        <v>45888.684027777781</v>
      </c>
      <c r="N795" s="155">
        <v>45889.668055555558</v>
      </c>
      <c r="O795" s="154" t="s">
        <v>2961</v>
      </c>
      <c r="P795" s="154" t="s">
        <v>2962</v>
      </c>
      <c r="Q795" s="154" t="s">
        <v>2971</v>
      </c>
      <c r="R795" s="154" t="s">
        <v>3027</v>
      </c>
      <c r="S795" s="154" t="s">
        <v>200</v>
      </c>
      <c r="T795" s="180"/>
      <c r="U795" s="154" t="s">
        <v>2965</v>
      </c>
      <c r="V795" s="154" t="s">
        <v>6212</v>
      </c>
      <c r="W795" s="154" t="s">
        <v>2967</v>
      </c>
      <c r="X795" s="154" t="s">
        <v>6213</v>
      </c>
      <c r="Y795" s="154" t="s">
        <v>25</v>
      </c>
      <c r="Z795" s="154" t="s">
        <v>166</v>
      </c>
      <c r="AA795" s="154" t="s">
        <v>838</v>
      </c>
      <c r="AB795" s="154">
        <v>1</v>
      </c>
      <c r="AC795" s="154">
        <v>0</v>
      </c>
      <c r="AD795" s="87">
        <f>IF(W795="SOPORTE_TELEFÓNICO",'BASE LIQUIDACION REDEBAN 2025'!$B$19,IF(W795="ENVÍO",'BASE LIQUIDACION REDEBAN 2025'!$C$2,IF(Y795="TIPO I",'BASE LIQUIDACION REDEBAN 2025'!$C$2,IF(Y795="TIPO II",'BASE LIQUIDACION REDEBAN 2025'!$C$3,IF(Y795="TIPO III",'BASE LIQUIDACION REDEBAN 2025'!$C$4,IF(Y795="TIPO IV",'BASE LIQUIDACION REDEBAN 2025'!$C$5,IF(Z795="AEREO",'BASE LIQUIDACION REDEBAN 2025'!$B$6,'BASE LIQUIDACION REDEBAN 2025'!$C$5)))))))</f>
        <v>65960.072302</v>
      </c>
      <c r="AE795" s="87">
        <f>IF(OR(W795="SOPORTE_TELEFÓNICO",W795="ENVÍO"),0,IF(Y795="TIPO I",'BASE LIQUIDACION REDEBAN 2025'!$B$10,IF(Y795="TIPO II",'BASE LIQUIDACION REDEBAN 2025'!$B$11,IF(Y795="TIPO III",'BASE LIQUIDACION REDEBAN 2025'!$B$12,'BASE LIQUIDACION REDEBAN 2025'!$B$13))))</f>
        <v>75096.394270399993</v>
      </c>
      <c r="AF795" s="87">
        <f t="shared" si="12"/>
        <v>65960.072302</v>
      </c>
      <c r="AG795" s="184"/>
      <c r="AH795" s="184"/>
    </row>
    <row r="796" spans="1:34" s="79" customFormat="1" ht="13.15">
      <c r="A796" s="154" t="s">
        <v>100</v>
      </c>
      <c r="B796" s="154" t="str">
        <f>VLOOKUP(A796,'CENTRO DE COSTOS'!A:D,4,FALSE)</f>
        <v>KEVIN ALEXIS CORZO BUSTOS</v>
      </c>
      <c r="C796" s="154" t="str">
        <f>VLOOKUP(A796,'CENTRO DE COSTOS'!A:D,2,FALSE)</f>
        <v>0004-0007</v>
      </c>
      <c r="D796" s="154">
        <v>99773</v>
      </c>
      <c r="E796" s="154">
        <v>2542301</v>
      </c>
      <c r="F796" s="154">
        <v>61916</v>
      </c>
      <c r="G796" s="154" t="s">
        <v>2958</v>
      </c>
      <c r="H796" s="154" t="s">
        <v>6214</v>
      </c>
      <c r="I796" s="154" t="s">
        <v>6215</v>
      </c>
      <c r="J796" s="154" t="s">
        <v>6216</v>
      </c>
      <c r="K796" s="154" t="s">
        <v>159</v>
      </c>
      <c r="L796" s="154" t="s">
        <v>6217</v>
      </c>
      <c r="M796" s="155">
        <v>45870.713888888888</v>
      </c>
      <c r="N796" s="155">
        <v>45889.677777777775</v>
      </c>
      <c r="O796" s="154" t="s">
        <v>2961</v>
      </c>
      <c r="P796" s="154" t="s">
        <v>2962</v>
      </c>
      <c r="Q796" s="154" t="s">
        <v>3076</v>
      </c>
      <c r="R796" s="154" t="s">
        <v>3076</v>
      </c>
      <c r="S796" s="154" t="s">
        <v>2973</v>
      </c>
      <c r="T796" s="180"/>
      <c r="U796" s="154" t="s">
        <v>2965</v>
      </c>
      <c r="V796" s="154" t="s">
        <v>6218</v>
      </c>
      <c r="W796" s="154" t="s">
        <v>2967</v>
      </c>
      <c r="X796" s="154" t="s">
        <v>6219</v>
      </c>
      <c r="Y796" s="154" t="s">
        <v>180</v>
      </c>
      <c r="Z796" s="154" t="s">
        <v>1394</v>
      </c>
      <c r="AA796" s="154" t="s">
        <v>882</v>
      </c>
      <c r="AB796" s="154">
        <v>1</v>
      </c>
      <c r="AC796" s="154">
        <v>0</v>
      </c>
      <c r="AD796" s="87">
        <f>IF(W796="SOPORTE_TELEFÓNICO",'BASE LIQUIDACION REDEBAN 2025'!$B$19,IF(W796="ENVÍO",'BASE LIQUIDACION REDEBAN 2025'!$C$2,IF(Y796="TIPO I",'BASE LIQUIDACION REDEBAN 2025'!$C$2,IF(Y796="TIPO II",'BASE LIQUIDACION REDEBAN 2025'!$C$3,IF(Y796="TIPO III",'BASE LIQUIDACION REDEBAN 2025'!$C$4,IF(Y796="TIPO IV",'BASE LIQUIDACION REDEBAN 2025'!$C$5,IF(Z796="AEREO",'BASE LIQUIDACION REDEBAN 2025'!$B$6,'BASE LIQUIDACION REDEBAN 2025'!$C$5)))))))</f>
        <v>988462.96268840006</v>
      </c>
      <c r="AE796" s="87">
        <f>IF(OR(W796="SOPORTE_TELEFÓNICO",W796="ENVÍO"),0,IF(Y796="TIPO I",'BASE LIQUIDACION REDEBAN 2025'!$B$10,IF(Y796="TIPO II",'BASE LIQUIDACION REDEBAN 2025'!$B$11,IF(Y796="TIPO III",'BASE LIQUIDACION REDEBAN 2025'!$B$12,'BASE LIQUIDACION REDEBAN 2025'!$B$13))))</f>
        <v>196536.5258152</v>
      </c>
      <c r="AF796" s="87">
        <f t="shared" si="12"/>
        <v>988462.96268840006</v>
      </c>
      <c r="AG796" s="184"/>
      <c r="AH796" s="184"/>
    </row>
    <row r="797" spans="1:34" s="79" customFormat="1" ht="13.15">
      <c r="A797" s="154" t="s">
        <v>91</v>
      </c>
      <c r="B797" s="154" t="str">
        <f>VLOOKUP(A797,'CENTRO DE COSTOS'!A:D,4,FALSE)</f>
        <v>JOSE MAURICIO HERNANDEZ ROJAS</v>
      </c>
      <c r="C797" s="154" t="str">
        <f>VLOOKUP(A797,'CENTRO DE COSTOS'!A:D,2,FALSE)</f>
        <v>0004-0001</v>
      </c>
      <c r="D797" s="154">
        <v>23001</v>
      </c>
      <c r="E797" s="154">
        <v>2615453</v>
      </c>
      <c r="F797" s="154">
        <v>20874</v>
      </c>
      <c r="G797" s="154" t="s">
        <v>2958</v>
      </c>
      <c r="H797" s="154" t="s">
        <v>421</v>
      </c>
      <c r="I797" s="154" t="s">
        <v>91</v>
      </c>
      <c r="J797" s="154" t="s">
        <v>6220</v>
      </c>
      <c r="K797" s="154" t="s">
        <v>159</v>
      </c>
      <c r="L797" s="154" t="s">
        <v>6221</v>
      </c>
      <c r="M797" s="155">
        <v>45889.333333333336</v>
      </c>
      <c r="N797" s="155">
        <v>45889.681250000001</v>
      </c>
      <c r="O797" s="154" t="s">
        <v>2961</v>
      </c>
      <c r="P797" s="154" t="s">
        <v>2962</v>
      </c>
      <c r="Q797" s="154" t="s">
        <v>3055</v>
      </c>
      <c r="R797" s="154" t="s">
        <v>3056</v>
      </c>
      <c r="S797" s="154" t="s">
        <v>220</v>
      </c>
      <c r="T797" s="180"/>
      <c r="U797" s="154" t="s">
        <v>2965</v>
      </c>
      <c r="V797" s="154" t="s">
        <v>6222</v>
      </c>
      <c r="W797" s="154" t="s">
        <v>2967</v>
      </c>
      <c r="X797" s="154" t="s">
        <v>6223</v>
      </c>
      <c r="Y797" s="154" t="s">
        <v>25</v>
      </c>
      <c r="Z797" s="154" t="s">
        <v>166</v>
      </c>
      <c r="AA797" s="154" t="s">
        <v>2371</v>
      </c>
      <c r="AB797" s="154">
        <v>1</v>
      </c>
      <c r="AC797" s="154">
        <v>0</v>
      </c>
      <c r="AD797" s="87">
        <f>IF(W797="SOPORTE_TELEFÓNICO",'BASE LIQUIDACION REDEBAN 2025'!$B$19,IF(W797="ENVÍO",'BASE LIQUIDACION REDEBAN 2025'!$C$2,IF(Y797="TIPO I",'BASE LIQUIDACION REDEBAN 2025'!$C$2,IF(Y797="TIPO II",'BASE LIQUIDACION REDEBAN 2025'!$C$3,IF(Y797="TIPO III",'BASE LIQUIDACION REDEBAN 2025'!$C$4,IF(Y797="TIPO IV",'BASE LIQUIDACION REDEBAN 2025'!$C$5,IF(Z797="AEREO",'BASE LIQUIDACION REDEBAN 2025'!$B$6,'BASE LIQUIDACION REDEBAN 2025'!$C$5)))))))</f>
        <v>65960.072302</v>
      </c>
      <c r="AE797" s="87">
        <f>IF(OR(W797="SOPORTE_TELEFÓNICO",W797="ENVÍO"),0,IF(Y797="TIPO I",'BASE LIQUIDACION REDEBAN 2025'!$B$10,IF(Y797="TIPO II",'BASE LIQUIDACION REDEBAN 2025'!$B$11,IF(Y797="TIPO III",'BASE LIQUIDACION REDEBAN 2025'!$B$12,'BASE LIQUIDACION REDEBAN 2025'!$B$13))))</f>
        <v>75096.394270399993</v>
      </c>
      <c r="AF797" s="87">
        <f t="shared" si="12"/>
        <v>65960.072302</v>
      </c>
      <c r="AG797" s="184"/>
      <c r="AH797" s="184"/>
    </row>
    <row r="798" spans="1:34" s="79" customFormat="1" ht="13.15">
      <c r="A798" s="154" t="s">
        <v>97</v>
      </c>
      <c r="B798" s="154" t="str">
        <f>VLOOKUP(A798,'CENTRO DE COSTOS'!A:D,4,FALSE)</f>
        <v>JOSE MAURICIO HERNANDEZ ROJAS</v>
      </c>
      <c r="C798" s="154" t="str">
        <f>VLOOKUP(A798,'CENTRO DE COSTOS'!A:D,2,FALSE)</f>
        <v>0004-0001</v>
      </c>
      <c r="D798" s="154">
        <v>70221</v>
      </c>
      <c r="E798" s="154">
        <v>2605387</v>
      </c>
      <c r="F798" s="154">
        <v>63812</v>
      </c>
      <c r="G798" s="154" t="s">
        <v>2958</v>
      </c>
      <c r="H798" s="154" t="s">
        <v>414</v>
      </c>
      <c r="I798" s="154" t="s">
        <v>6224</v>
      </c>
      <c r="J798" s="154" t="s">
        <v>6225</v>
      </c>
      <c r="K798" s="154" t="s">
        <v>159</v>
      </c>
      <c r="L798" s="154" t="s">
        <v>6226</v>
      </c>
      <c r="M798" s="155">
        <v>45884.693055555559</v>
      </c>
      <c r="N798" s="155">
        <v>45889.6875</v>
      </c>
      <c r="O798" s="154" t="s">
        <v>2961</v>
      </c>
      <c r="P798" s="154" t="s">
        <v>2962</v>
      </c>
      <c r="Q798" s="154" t="s">
        <v>3082</v>
      </c>
      <c r="R798" s="154" t="s">
        <v>2972</v>
      </c>
      <c r="S798" s="154" t="s">
        <v>2973</v>
      </c>
      <c r="T798" s="180"/>
      <c r="U798" s="154" t="s">
        <v>2965</v>
      </c>
      <c r="V798" s="154" t="s">
        <v>6227</v>
      </c>
      <c r="W798" s="154" t="s">
        <v>2967</v>
      </c>
      <c r="X798" s="154" t="s">
        <v>6228</v>
      </c>
      <c r="Y798" s="154" t="s">
        <v>28</v>
      </c>
      <c r="Z798" s="154" t="s">
        <v>166</v>
      </c>
      <c r="AA798" s="154" t="s">
        <v>419</v>
      </c>
      <c r="AB798" s="154">
        <v>1</v>
      </c>
      <c r="AC798" s="154">
        <v>0</v>
      </c>
      <c r="AD798" s="87">
        <f>IF(W798="SOPORTE_TELEFÓNICO",'BASE LIQUIDACION REDEBAN 2025'!$B$19,IF(W798="ENVÍO",'BASE LIQUIDACION REDEBAN 2025'!$C$2,IF(Y798="TIPO I",'BASE LIQUIDACION REDEBAN 2025'!$C$2,IF(Y798="TIPO II",'BASE LIQUIDACION REDEBAN 2025'!$C$3,IF(Y798="TIPO III",'BASE LIQUIDACION REDEBAN 2025'!$C$4,IF(Y798="TIPO IV",'BASE LIQUIDACION REDEBAN 2025'!$C$5,IF(Z798="AEREO",'BASE LIQUIDACION REDEBAN 2025'!$B$6,'BASE LIQUIDACION REDEBAN 2025'!$C$5)))))))</f>
        <v>144967.87232000002</v>
      </c>
      <c r="AE798" s="87">
        <f>IF(OR(W798="SOPORTE_TELEFÓNICO",W798="ENVÍO"),0,IF(Y798="TIPO I",'BASE LIQUIDACION REDEBAN 2025'!$B$10,IF(Y798="TIPO II",'BASE LIQUIDACION REDEBAN 2025'!$B$11,IF(Y798="TIPO III",'BASE LIQUIDACION REDEBAN 2025'!$B$12,'BASE LIQUIDACION REDEBAN 2025'!$B$13))))</f>
        <v>140395.6348884</v>
      </c>
      <c r="AF798" s="87">
        <f t="shared" si="12"/>
        <v>144967.87232000002</v>
      </c>
      <c r="AG798" s="184"/>
      <c r="AH798" s="184"/>
    </row>
    <row r="799" spans="1:34" s="79" customFormat="1" ht="13.15">
      <c r="A799" s="154" t="s">
        <v>93</v>
      </c>
      <c r="B799" s="154" t="str">
        <f>VLOOKUP(A799,'CENTRO DE COSTOS'!A:D,4,FALSE)</f>
        <v>DIEGO FERNANDO HENAO CARDONA</v>
      </c>
      <c r="C799" s="154" t="str">
        <f>VLOOKUP(A799,'CENTRO DE COSTOS'!A:D,2,FALSE)</f>
        <v>0004-0003</v>
      </c>
      <c r="D799" s="154">
        <v>52001</v>
      </c>
      <c r="E799" s="154">
        <v>2619359</v>
      </c>
      <c r="F799" s="154">
        <v>40639</v>
      </c>
      <c r="G799" s="154" t="s">
        <v>2958</v>
      </c>
      <c r="H799" s="154" t="s">
        <v>174</v>
      </c>
      <c r="I799" s="154" t="s">
        <v>93</v>
      </c>
      <c r="J799" s="154" t="s">
        <v>6229</v>
      </c>
      <c r="K799" s="154" t="s">
        <v>159</v>
      </c>
      <c r="L799" s="154" t="s">
        <v>6230</v>
      </c>
      <c r="M799" s="155">
        <v>45889.527777777781</v>
      </c>
      <c r="N799" s="155">
        <v>45889.690972222219</v>
      </c>
      <c r="O799" s="154" t="s">
        <v>2961</v>
      </c>
      <c r="P799" s="154" t="s">
        <v>2962</v>
      </c>
      <c r="Q799" s="154" t="s">
        <v>3099</v>
      </c>
      <c r="R799" s="154" t="s">
        <v>3435</v>
      </c>
      <c r="S799" s="154" t="s">
        <v>2973</v>
      </c>
      <c r="T799" s="180"/>
      <c r="U799" s="154" t="s">
        <v>2965</v>
      </c>
      <c r="V799" s="154" t="s">
        <v>6231</v>
      </c>
      <c r="W799" s="154" t="s">
        <v>2967</v>
      </c>
      <c r="X799" s="154" t="s">
        <v>6232</v>
      </c>
      <c r="Y799" s="154" t="s">
        <v>25</v>
      </c>
      <c r="Z799" s="154" t="s">
        <v>166</v>
      </c>
      <c r="AA799" s="154" t="s">
        <v>3595</v>
      </c>
      <c r="AB799" s="154">
        <v>1</v>
      </c>
      <c r="AC799" s="154">
        <v>0</v>
      </c>
      <c r="AD799" s="87">
        <f>IF(W799="SOPORTE_TELEFÓNICO",'BASE LIQUIDACION REDEBAN 2025'!$B$19,IF(W799="ENVÍO",'BASE LIQUIDACION REDEBAN 2025'!$C$2,IF(Y799="TIPO I",'BASE LIQUIDACION REDEBAN 2025'!$C$2,IF(Y799="TIPO II",'BASE LIQUIDACION REDEBAN 2025'!$C$3,IF(Y799="TIPO III",'BASE LIQUIDACION REDEBAN 2025'!$C$4,IF(Y799="TIPO IV",'BASE LIQUIDACION REDEBAN 2025'!$C$5,IF(Z799="AEREO",'BASE LIQUIDACION REDEBAN 2025'!$B$6,'BASE LIQUIDACION REDEBAN 2025'!$C$5)))))))</f>
        <v>65960.072302</v>
      </c>
      <c r="AE799" s="87">
        <f>IF(OR(W799="SOPORTE_TELEFÓNICO",W799="ENVÍO"),0,IF(Y799="TIPO I",'BASE LIQUIDACION REDEBAN 2025'!$B$10,IF(Y799="TIPO II",'BASE LIQUIDACION REDEBAN 2025'!$B$11,IF(Y799="TIPO III",'BASE LIQUIDACION REDEBAN 2025'!$B$12,'BASE LIQUIDACION REDEBAN 2025'!$B$13))))</f>
        <v>75096.394270399993</v>
      </c>
      <c r="AF799" s="87">
        <f t="shared" si="12"/>
        <v>65960.072302</v>
      </c>
      <c r="AG799" s="184"/>
      <c r="AH799" s="184"/>
    </row>
    <row r="800" spans="1:34" s="79" customFormat="1" ht="13.15">
      <c r="A800" s="154" t="s">
        <v>76</v>
      </c>
      <c r="B800" s="154" t="str">
        <f>VLOOKUP(A800,'CENTRO DE COSTOS'!A:D,4,FALSE)</f>
        <v>DIEGO FERNANDO HENAO CARDONA</v>
      </c>
      <c r="C800" s="154" t="str">
        <f>VLOOKUP(A800,'CENTRO DE COSTOS'!A:D,2,FALSE)</f>
        <v>0004-0003</v>
      </c>
      <c r="D800" s="154">
        <v>76111</v>
      </c>
      <c r="E800" s="154">
        <v>2615514</v>
      </c>
      <c r="F800" s="154">
        <v>79848</v>
      </c>
      <c r="G800" s="154" t="s">
        <v>2958</v>
      </c>
      <c r="H800" s="154" t="s">
        <v>227</v>
      </c>
      <c r="I800" s="154" t="s">
        <v>4751</v>
      </c>
      <c r="J800" s="154" t="s">
        <v>5613</v>
      </c>
      <c r="K800" s="154" t="s">
        <v>159</v>
      </c>
      <c r="L800" s="154" t="s">
        <v>6233</v>
      </c>
      <c r="M800" s="155">
        <v>45889.333333333336</v>
      </c>
      <c r="N800" s="155">
        <v>45889.692361111112</v>
      </c>
      <c r="O800" s="154" t="s">
        <v>2961</v>
      </c>
      <c r="P800" s="154" t="s">
        <v>2988</v>
      </c>
      <c r="Q800" s="154" t="s">
        <v>2978</v>
      </c>
      <c r="R800" s="154" t="s">
        <v>3110</v>
      </c>
      <c r="S800" s="154" t="s">
        <v>2973</v>
      </c>
      <c r="T800" s="180"/>
      <c r="U800" s="154" t="s">
        <v>2965</v>
      </c>
      <c r="V800" s="154" t="s">
        <v>6234</v>
      </c>
      <c r="W800" s="154" t="s">
        <v>2967</v>
      </c>
      <c r="X800" s="154" t="s">
        <v>6235</v>
      </c>
      <c r="Y800" s="154" t="s">
        <v>28</v>
      </c>
      <c r="Z800" s="154" t="s">
        <v>166</v>
      </c>
      <c r="AA800" s="154" t="s">
        <v>1408</v>
      </c>
      <c r="AB800" s="154">
        <v>1</v>
      </c>
      <c r="AC800" s="154">
        <v>0</v>
      </c>
      <c r="AD800" s="87">
        <f>IF(W800="SOPORTE_TELEFÓNICO",'BASE LIQUIDACION REDEBAN 2025'!$B$19,IF(W800="ENVÍO",'BASE LIQUIDACION REDEBAN 2025'!$C$2,IF(Y800="TIPO I",'BASE LIQUIDACION REDEBAN 2025'!$C$2,IF(Y800="TIPO II",'BASE LIQUIDACION REDEBAN 2025'!$C$3,IF(Y800="TIPO III",'BASE LIQUIDACION REDEBAN 2025'!$C$4,IF(Y800="TIPO IV",'BASE LIQUIDACION REDEBAN 2025'!$C$5,IF(Z800="AEREO",'BASE LIQUIDACION REDEBAN 2025'!$B$6,'BASE LIQUIDACION REDEBAN 2025'!$C$5)))))))</f>
        <v>144967.87232000002</v>
      </c>
      <c r="AE800" s="87">
        <f>IF(OR(W800="SOPORTE_TELEFÓNICO",W800="ENVÍO"),0,IF(Y800="TIPO I",'BASE LIQUIDACION REDEBAN 2025'!$B$10,IF(Y800="TIPO II",'BASE LIQUIDACION REDEBAN 2025'!$B$11,IF(Y800="TIPO III",'BASE LIQUIDACION REDEBAN 2025'!$B$12,'BASE LIQUIDACION REDEBAN 2025'!$B$13))))</f>
        <v>140395.6348884</v>
      </c>
      <c r="AF800" s="87">
        <f t="shared" si="12"/>
        <v>144967.87232000002</v>
      </c>
      <c r="AG800" s="184"/>
      <c r="AH800" s="184"/>
    </row>
    <row r="801" spans="1:34" s="79" customFormat="1" ht="13.15">
      <c r="A801" s="154" t="s">
        <v>90</v>
      </c>
      <c r="B801" s="154" t="str">
        <f>VLOOKUP(A801,'CENTRO DE COSTOS'!A:D,4,FALSE)</f>
        <v>JUAN SEBASTIÁN RÍOS CASTRILLÓN</v>
      </c>
      <c r="C801" s="154" t="str">
        <f>VLOOKUP(A801,'CENTRO DE COSTOS'!A:D,2,FALSE)</f>
        <v>0004-0005</v>
      </c>
      <c r="D801" s="154">
        <v>5001</v>
      </c>
      <c r="E801" s="154">
        <v>2610006</v>
      </c>
      <c r="F801" s="154">
        <v>79808</v>
      </c>
      <c r="G801" s="154" t="s">
        <v>2958</v>
      </c>
      <c r="H801" s="154" t="s">
        <v>197</v>
      </c>
      <c r="I801" s="154" t="s">
        <v>90</v>
      </c>
      <c r="J801" s="154" t="s">
        <v>6236</v>
      </c>
      <c r="K801" s="154" t="s">
        <v>159</v>
      </c>
      <c r="L801" s="154" t="s">
        <v>6237</v>
      </c>
      <c r="M801" s="155">
        <v>45888.359722222223</v>
      </c>
      <c r="N801" s="155">
        <v>45889.70208333333</v>
      </c>
      <c r="O801" s="154" t="s">
        <v>2961</v>
      </c>
      <c r="P801" s="154" t="s">
        <v>2962</v>
      </c>
      <c r="Q801" s="154" t="s">
        <v>2963</v>
      </c>
      <c r="R801" s="154" t="s">
        <v>2964</v>
      </c>
      <c r="S801" s="154" t="s">
        <v>2973</v>
      </c>
      <c r="T801" s="180"/>
      <c r="U801" s="154" t="s">
        <v>2965</v>
      </c>
      <c r="V801" s="154" t="s">
        <v>6238</v>
      </c>
      <c r="W801" s="154" t="s">
        <v>2967</v>
      </c>
      <c r="X801" s="154" t="s">
        <v>6239</v>
      </c>
      <c r="Y801" s="154" t="s">
        <v>25</v>
      </c>
      <c r="Z801" s="154" t="s">
        <v>166</v>
      </c>
      <c r="AA801" s="154" t="s">
        <v>488</v>
      </c>
      <c r="AB801" s="154">
        <v>1</v>
      </c>
      <c r="AC801" s="154">
        <v>0</v>
      </c>
      <c r="AD801" s="87">
        <f>IF(W801="SOPORTE_TELEFÓNICO",'BASE LIQUIDACION REDEBAN 2025'!$B$19,IF(W801="ENVÍO",'BASE LIQUIDACION REDEBAN 2025'!$C$2,IF(Y801="TIPO I",'BASE LIQUIDACION REDEBAN 2025'!$C$2,IF(Y801="TIPO II",'BASE LIQUIDACION REDEBAN 2025'!$C$3,IF(Y801="TIPO III",'BASE LIQUIDACION REDEBAN 2025'!$C$4,IF(Y801="TIPO IV",'BASE LIQUIDACION REDEBAN 2025'!$C$5,IF(Z801="AEREO",'BASE LIQUIDACION REDEBAN 2025'!$B$6,'BASE LIQUIDACION REDEBAN 2025'!$C$5)))))))</f>
        <v>65960.072302</v>
      </c>
      <c r="AE801" s="87">
        <f>IF(OR(W801="SOPORTE_TELEFÓNICO",W801="ENVÍO"),0,IF(Y801="TIPO I",'BASE LIQUIDACION REDEBAN 2025'!$B$10,IF(Y801="TIPO II",'BASE LIQUIDACION REDEBAN 2025'!$B$11,IF(Y801="TIPO III",'BASE LIQUIDACION REDEBAN 2025'!$B$12,'BASE LIQUIDACION REDEBAN 2025'!$B$13))))</f>
        <v>75096.394270399993</v>
      </c>
      <c r="AF801" s="87">
        <f t="shared" si="12"/>
        <v>65960.072302</v>
      </c>
      <c r="AG801" s="184"/>
      <c r="AH801" s="184"/>
    </row>
    <row r="802" spans="1:34" s="79" customFormat="1" ht="13.15">
      <c r="A802" s="154" t="s">
        <v>92</v>
      </c>
      <c r="B802" s="154" t="str">
        <f>VLOOKUP(A802,'CENTRO DE COSTOS'!A:D,4,FALSE)</f>
        <v>KEVIN ALEXIS CORZO BUSTOS</v>
      </c>
      <c r="C802" s="154" t="str">
        <f>VLOOKUP(A802,'CENTRO DE COSTOS'!A:D,2,FALSE)</f>
        <v>0004-0007</v>
      </c>
      <c r="D802" s="154">
        <v>41001</v>
      </c>
      <c r="E802" s="154">
        <v>2620212</v>
      </c>
      <c r="F802" s="154">
        <v>30364</v>
      </c>
      <c r="G802" s="154" t="s">
        <v>2958</v>
      </c>
      <c r="H802" s="154" t="s">
        <v>249</v>
      </c>
      <c r="I802" s="154" t="s">
        <v>92</v>
      </c>
      <c r="J802" s="154" t="s">
        <v>6240</v>
      </c>
      <c r="K802" s="154" t="s">
        <v>159</v>
      </c>
      <c r="L802" s="154" t="s">
        <v>6241</v>
      </c>
      <c r="M802" s="155">
        <v>45889.60833333333</v>
      </c>
      <c r="N802" s="155">
        <v>45889.726388888892</v>
      </c>
      <c r="O802" s="154" t="s">
        <v>2961</v>
      </c>
      <c r="P802" s="154" t="s">
        <v>2962</v>
      </c>
      <c r="Q802" s="154" t="s">
        <v>3099</v>
      </c>
      <c r="R802" s="154" t="s">
        <v>3435</v>
      </c>
      <c r="S802" s="154" t="s">
        <v>2973</v>
      </c>
      <c r="T802" s="180"/>
      <c r="U802" s="154" t="s">
        <v>2965</v>
      </c>
      <c r="V802" s="154" t="s">
        <v>6242</v>
      </c>
      <c r="W802" s="154" t="s">
        <v>2967</v>
      </c>
      <c r="X802" s="154" t="s">
        <v>6243</v>
      </c>
      <c r="Y802" s="154" t="s">
        <v>25</v>
      </c>
      <c r="Z802" s="154" t="s">
        <v>166</v>
      </c>
      <c r="AA802" s="154" t="s">
        <v>344</v>
      </c>
      <c r="AB802" s="154">
        <v>1</v>
      </c>
      <c r="AC802" s="154">
        <v>0</v>
      </c>
      <c r="AD802" s="87">
        <f>IF(W802="SOPORTE_TELEFÓNICO",'BASE LIQUIDACION REDEBAN 2025'!$B$19,IF(W802="ENVÍO",'BASE LIQUIDACION REDEBAN 2025'!$C$2,IF(Y802="TIPO I",'BASE LIQUIDACION REDEBAN 2025'!$C$2,IF(Y802="TIPO II",'BASE LIQUIDACION REDEBAN 2025'!$C$3,IF(Y802="TIPO III",'BASE LIQUIDACION REDEBAN 2025'!$C$4,IF(Y802="TIPO IV",'BASE LIQUIDACION REDEBAN 2025'!$C$5,IF(Z802="AEREO",'BASE LIQUIDACION REDEBAN 2025'!$B$6,'BASE LIQUIDACION REDEBAN 2025'!$C$5)))))))</f>
        <v>65960.072302</v>
      </c>
      <c r="AE802" s="87">
        <f>IF(OR(W802="SOPORTE_TELEFÓNICO",W802="ENVÍO"),0,IF(Y802="TIPO I",'BASE LIQUIDACION REDEBAN 2025'!$B$10,IF(Y802="TIPO II",'BASE LIQUIDACION REDEBAN 2025'!$B$11,IF(Y802="TIPO III",'BASE LIQUIDACION REDEBAN 2025'!$B$12,'BASE LIQUIDACION REDEBAN 2025'!$B$13))))</f>
        <v>75096.394270399993</v>
      </c>
      <c r="AF802" s="87">
        <f t="shared" si="12"/>
        <v>65960.072302</v>
      </c>
      <c r="AG802" s="184"/>
      <c r="AH802" s="184"/>
    </row>
    <row r="803" spans="1:34" s="79" customFormat="1" ht="13.15">
      <c r="A803" s="154" t="s">
        <v>100</v>
      </c>
      <c r="B803" s="154" t="str">
        <f>VLOOKUP(A803,'CENTRO DE COSTOS'!A:D,4,FALSE)</f>
        <v>KEVIN ALEXIS CORZO BUSTOS</v>
      </c>
      <c r="C803" s="154" t="str">
        <f>VLOOKUP(A803,'CENTRO DE COSTOS'!A:D,2,FALSE)</f>
        <v>0004-0007</v>
      </c>
      <c r="D803" s="154">
        <v>50001</v>
      </c>
      <c r="E803" s="154">
        <v>2615485</v>
      </c>
      <c r="F803" s="154">
        <v>61674</v>
      </c>
      <c r="G803" s="154" t="s">
        <v>2958</v>
      </c>
      <c r="H803" s="154" t="s">
        <v>295</v>
      </c>
      <c r="I803" s="154" t="s">
        <v>100</v>
      </c>
      <c r="J803" s="154" t="s">
        <v>6244</v>
      </c>
      <c r="K803" s="154" t="s">
        <v>159</v>
      </c>
      <c r="L803" s="154" t="s">
        <v>6245</v>
      </c>
      <c r="M803" s="155">
        <v>45889.333333333336</v>
      </c>
      <c r="N803" s="155">
        <v>45889.734027777777</v>
      </c>
      <c r="O803" s="154" t="s">
        <v>2961</v>
      </c>
      <c r="P803" s="154" t="s">
        <v>2962</v>
      </c>
      <c r="Q803" s="154" t="s">
        <v>2971</v>
      </c>
      <c r="R803" s="154" t="s">
        <v>3001</v>
      </c>
      <c r="S803" s="154" t="s">
        <v>2973</v>
      </c>
      <c r="T803" s="180"/>
      <c r="U803" s="154" t="s">
        <v>2965</v>
      </c>
      <c r="V803" s="154" t="s">
        <v>6246</v>
      </c>
      <c r="W803" s="154" t="s">
        <v>2967</v>
      </c>
      <c r="X803" s="154" t="s">
        <v>6247</v>
      </c>
      <c r="Y803" s="154" t="s">
        <v>25</v>
      </c>
      <c r="Z803" s="154" t="s">
        <v>166</v>
      </c>
      <c r="AA803" s="154" t="s">
        <v>3167</v>
      </c>
      <c r="AB803" s="154">
        <v>1</v>
      </c>
      <c r="AC803" s="154">
        <v>0</v>
      </c>
      <c r="AD803" s="87">
        <f>IF(W803="SOPORTE_TELEFÓNICO",'BASE LIQUIDACION REDEBAN 2025'!$B$19,IF(W803="ENVÍO",'BASE LIQUIDACION REDEBAN 2025'!$C$2,IF(Y803="TIPO I",'BASE LIQUIDACION REDEBAN 2025'!$C$2,IF(Y803="TIPO II",'BASE LIQUIDACION REDEBAN 2025'!$C$3,IF(Y803="TIPO III",'BASE LIQUIDACION REDEBAN 2025'!$C$4,IF(Y803="TIPO IV",'BASE LIQUIDACION REDEBAN 2025'!$C$5,IF(Z803="AEREO",'BASE LIQUIDACION REDEBAN 2025'!$B$6,'BASE LIQUIDACION REDEBAN 2025'!$C$5)))))))</f>
        <v>65960.072302</v>
      </c>
      <c r="AE803" s="87">
        <f>IF(OR(W803="SOPORTE_TELEFÓNICO",W803="ENVÍO"),0,IF(Y803="TIPO I",'BASE LIQUIDACION REDEBAN 2025'!$B$10,IF(Y803="TIPO II",'BASE LIQUIDACION REDEBAN 2025'!$B$11,IF(Y803="TIPO III",'BASE LIQUIDACION REDEBAN 2025'!$B$12,'BASE LIQUIDACION REDEBAN 2025'!$B$13))))</f>
        <v>75096.394270399993</v>
      </c>
      <c r="AF803" s="87">
        <f t="shared" si="12"/>
        <v>65960.072302</v>
      </c>
      <c r="AG803" s="184"/>
      <c r="AH803" s="184"/>
    </row>
    <row r="804" spans="1:34" s="79" customFormat="1" ht="13.15">
      <c r="A804" s="154" t="s">
        <v>81</v>
      </c>
      <c r="B804" s="154" t="str">
        <f>VLOOKUP(A804,'CENTRO DE COSTOS'!A:D,4,FALSE)</f>
        <v>MIGUEL JULIÁN HERNÁNDEZ GUARÍN</v>
      </c>
      <c r="C804" s="154" t="str">
        <f>VLOOKUP(A804,'CENTRO DE COSTOS'!A:D,2,FALSE)</f>
        <v>0004-0008</v>
      </c>
      <c r="D804" s="154">
        <v>54874</v>
      </c>
      <c r="E804" s="154">
        <v>2618600</v>
      </c>
      <c r="F804" s="154">
        <v>30940</v>
      </c>
      <c r="G804" s="154" t="s">
        <v>2958</v>
      </c>
      <c r="H804" s="154" t="s">
        <v>317</v>
      </c>
      <c r="I804" s="154" t="s">
        <v>914</v>
      </c>
      <c r="J804" s="154" t="s">
        <v>6248</v>
      </c>
      <c r="K804" s="154" t="s">
        <v>159</v>
      </c>
      <c r="L804" s="154" t="s">
        <v>6249</v>
      </c>
      <c r="M804" s="155">
        <v>45889.461805555555</v>
      </c>
      <c r="N804" s="155">
        <v>45889.736805555556</v>
      </c>
      <c r="O804" s="154" t="s">
        <v>2961</v>
      </c>
      <c r="P804" s="154" t="s">
        <v>2962</v>
      </c>
      <c r="Q804" s="154" t="s">
        <v>3076</v>
      </c>
      <c r="R804" s="154" t="s">
        <v>3076</v>
      </c>
      <c r="S804" s="154" t="s">
        <v>220</v>
      </c>
      <c r="T804" s="180"/>
      <c r="U804" s="154" t="s">
        <v>2965</v>
      </c>
      <c r="V804" s="154" t="s">
        <v>6250</v>
      </c>
      <c r="W804" s="154" t="s">
        <v>2967</v>
      </c>
      <c r="X804" s="154" t="s">
        <v>6251</v>
      </c>
      <c r="Y804" s="154" t="s">
        <v>25</v>
      </c>
      <c r="Z804" s="154" t="s">
        <v>166</v>
      </c>
      <c r="AA804" s="154" t="s">
        <v>407</v>
      </c>
      <c r="AB804" s="154">
        <v>1</v>
      </c>
      <c r="AC804" s="154">
        <v>0</v>
      </c>
      <c r="AD804" s="87">
        <f>IF(W804="SOPORTE_TELEFÓNICO",'BASE LIQUIDACION REDEBAN 2025'!$B$19,IF(W804="ENVÍO",'BASE LIQUIDACION REDEBAN 2025'!$C$2,IF(Y804="TIPO I",'BASE LIQUIDACION REDEBAN 2025'!$C$2,IF(Y804="TIPO II",'BASE LIQUIDACION REDEBAN 2025'!$C$3,IF(Y804="TIPO III",'BASE LIQUIDACION REDEBAN 2025'!$C$4,IF(Y804="TIPO IV",'BASE LIQUIDACION REDEBAN 2025'!$C$5,IF(Z804="AEREO",'BASE LIQUIDACION REDEBAN 2025'!$B$6,'BASE LIQUIDACION REDEBAN 2025'!$C$5)))))))</f>
        <v>65960.072302</v>
      </c>
      <c r="AE804" s="87">
        <f>IF(OR(W804="SOPORTE_TELEFÓNICO",W804="ENVÍO"),0,IF(Y804="TIPO I",'BASE LIQUIDACION REDEBAN 2025'!$B$10,IF(Y804="TIPO II",'BASE LIQUIDACION REDEBAN 2025'!$B$11,IF(Y804="TIPO III",'BASE LIQUIDACION REDEBAN 2025'!$B$12,'BASE LIQUIDACION REDEBAN 2025'!$B$13))))</f>
        <v>75096.394270399993</v>
      </c>
      <c r="AF804" s="87">
        <f t="shared" si="12"/>
        <v>65960.072302</v>
      </c>
      <c r="AG804" s="184"/>
      <c r="AH804" s="184"/>
    </row>
    <row r="805" spans="1:34" s="79" customFormat="1" ht="13.15">
      <c r="A805" s="154" t="s">
        <v>76</v>
      </c>
      <c r="B805" s="154" t="str">
        <f>VLOOKUP(A805,'CENTRO DE COSTOS'!A:D,4,FALSE)</f>
        <v>DIEGO FERNANDO HENAO CARDONA</v>
      </c>
      <c r="C805" s="154" t="str">
        <f>VLOOKUP(A805,'CENTRO DE COSTOS'!A:D,2,FALSE)</f>
        <v>0004-0003</v>
      </c>
      <c r="D805" s="154">
        <v>76364</v>
      </c>
      <c r="E805" s="154">
        <v>2614518</v>
      </c>
      <c r="F805" s="154">
        <v>48196</v>
      </c>
      <c r="G805" s="154" t="s">
        <v>2958</v>
      </c>
      <c r="H805" s="154" t="s">
        <v>227</v>
      </c>
      <c r="I805" s="154" t="s">
        <v>2190</v>
      </c>
      <c r="J805" s="154" t="s">
        <v>6252</v>
      </c>
      <c r="K805" s="154" t="s">
        <v>159</v>
      </c>
      <c r="L805" s="154" t="s">
        <v>6253</v>
      </c>
      <c r="M805" s="155">
        <v>45888.670138888891</v>
      </c>
      <c r="N805" s="155">
        <v>45889.757638888892</v>
      </c>
      <c r="O805" s="154" t="s">
        <v>2961</v>
      </c>
      <c r="P805" s="154" t="s">
        <v>2962</v>
      </c>
      <c r="Q805" s="154" t="s">
        <v>3076</v>
      </c>
      <c r="R805" s="154" t="s">
        <v>3076</v>
      </c>
      <c r="S805" s="154" t="s">
        <v>200</v>
      </c>
      <c r="T805" s="180"/>
      <c r="U805" s="154" t="s">
        <v>2965</v>
      </c>
      <c r="V805" s="154" t="s">
        <v>6254</v>
      </c>
      <c r="W805" s="154" t="s">
        <v>2967</v>
      </c>
      <c r="X805" s="154" t="s">
        <v>6255</v>
      </c>
      <c r="Y805" s="154" t="s">
        <v>28</v>
      </c>
      <c r="Z805" s="154" t="s">
        <v>166</v>
      </c>
      <c r="AA805" s="154" t="s">
        <v>233</v>
      </c>
      <c r="AB805" s="154">
        <v>1</v>
      </c>
      <c r="AC805" s="154">
        <v>0</v>
      </c>
      <c r="AD805" s="87">
        <f>IF(W805="SOPORTE_TELEFÓNICO",'BASE LIQUIDACION REDEBAN 2025'!$B$19,IF(W805="ENVÍO",'BASE LIQUIDACION REDEBAN 2025'!$C$2,IF(Y805="TIPO I",'BASE LIQUIDACION REDEBAN 2025'!$C$2,IF(Y805="TIPO II",'BASE LIQUIDACION REDEBAN 2025'!$C$3,IF(Y805="TIPO III",'BASE LIQUIDACION REDEBAN 2025'!$C$4,IF(Y805="TIPO IV",'BASE LIQUIDACION REDEBAN 2025'!$C$5,IF(Z805="AEREO",'BASE LIQUIDACION REDEBAN 2025'!$B$6,'BASE LIQUIDACION REDEBAN 2025'!$C$5)))))))</f>
        <v>144967.87232000002</v>
      </c>
      <c r="AE805" s="87">
        <f>IF(OR(W805="SOPORTE_TELEFÓNICO",W805="ENVÍO"),0,IF(Y805="TIPO I",'BASE LIQUIDACION REDEBAN 2025'!$B$10,IF(Y805="TIPO II",'BASE LIQUIDACION REDEBAN 2025'!$B$11,IF(Y805="TIPO III",'BASE LIQUIDACION REDEBAN 2025'!$B$12,'BASE LIQUIDACION REDEBAN 2025'!$B$13))))</f>
        <v>140395.6348884</v>
      </c>
      <c r="AF805" s="87">
        <f t="shared" si="12"/>
        <v>144967.87232000002</v>
      </c>
      <c r="AG805" s="184"/>
      <c r="AH805" s="184"/>
    </row>
    <row r="806" spans="1:34" s="79" customFormat="1" ht="13.15">
      <c r="A806" s="154" t="s">
        <v>64</v>
      </c>
      <c r="B806" s="154" t="str">
        <f>VLOOKUP(A806,'CENTRO DE COSTOS'!A:D,4,FALSE)</f>
        <v>JOSE MAURICIO HERNANDEZ ROJAS</v>
      </c>
      <c r="C806" s="154" t="str">
        <f>VLOOKUP(A806,'CENTRO DE COSTOS'!A:D,2,FALSE)</f>
        <v>0004-0001</v>
      </c>
      <c r="D806" s="154">
        <v>8141</v>
      </c>
      <c r="E806" s="154">
        <v>2614323</v>
      </c>
      <c r="F806" s="154">
        <v>80938</v>
      </c>
      <c r="G806" s="154" t="s">
        <v>2958</v>
      </c>
      <c r="H806" s="154" t="s">
        <v>389</v>
      </c>
      <c r="I806" s="154" t="s">
        <v>1297</v>
      </c>
      <c r="J806" s="154" t="s">
        <v>1298</v>
      </c>
      <c r="K806" s="154" t="s">
        <v>159</v>
      </c>
      <c r="L806" s="154" t="s">
        <v>6256</v>
      </c>
      <c r="M806" s="155">
        <v>45888.652083333334</v>
      </c>
      <c r="N806" s="155">
        <v>45890.375694444447</v>
      </c>
      <c r="O806" s="154" t="s">
        <v>2961</v>
      </c>
      <c r="P806" s="154" t="s">
        <v>2988</v>
      </c>
      <c r="Q806" s="154" t="s">
        <v>2963</v>
      </c>
      <c r="R806" s="154" t="s">
        <v>4446</v>
      </c>
      <c r="S806" s="154" t="s">
        <v>2973</v>
      </c>
      <c r="T806" s="180"/>
      <c r="U806" s="154" t="s">
        <v>2965</v>
      </c>
      <c r="V806" s="154"/>
      <c r="W806" s="154" t="s">
        <v>3213</v>
      </c>
      <c r="X806" s="154">
        <v>0</v>
      </c>
      <c r="Y806" s="154" t="s">
        <v>28</v>
      </c>
      <c r="Z806" s="154" t="s">
        <v>166</v>
      </c>
      <c r="AA806" s="154" t="s">
        <v>395</v>
      </c>
      <c r="AB806" s="154">
        <v>0</v>
      </c>
      <c r="AC806" s="154">
        <v>0</v>
      </c>
      <c r="AD806" s="87">
        <f>IF(W806="SOPORTE_TELEFÓNICO",'BASE LIQUIDACION REDEBAN 2025'!$B$19,IF(W806="ENVÍO",'BASE LIQUIDACION REDEBAN 2025'!$C$2,IF(Y806="TIPO I",'BASE LIQUIDACION REDEBAN 2025'!$C$2,IF(Y806="TIPO II",'BASE LIQUIDACION REDEBAN 2025'!$C$3,IF(Y806="TIPO III",'BASE LIQUIDACION REDEBAN 2025'!$C$4,IF(Y806="TIPO IV",'BASE LIQUIDACION REDEBAN 2025'!$C$5,IF(Z806="AEREO",'BASE LIQUIDACION REDEBAN 2025'!$B$6,'BASE LIQUIDACION REDEBAN 2025'!$C$5)))))))</f>
        <v>41241.0800752</v>
      </c>
      <c r="AE806" s="87">
        <f>IF(OR(W806="SOPORTE_TELEFÓNICO",W806="ENVÍO"),0,IF(Y806="TIPO I",'BASE LIQUIDACION REDEBAN 2025'!$B$10,IF(Y806="TIPO II",'BASE LIQUIDACION REDEBAN 2025'!$B$11,IF(Y806="TIPO III",'BASE LIQUIDACION REDEBAN 2025'!$B$12,'BASE LIQUIDACION REDEBAN 2025'!$B$13))))</f>
        <v>0</v>
      </c>
      <c r="AF806" s="87">
        <f t="shared" si="12"/>
        <v>41241.0800752</v>
      </c>
      <c r="AG806" s="184"/>
      <c r="AH806" s="184"/>
    </row>
    <row r="807" spans="1:34" s="79" customFormat="1" ht="13.15">
      <c r="A807" s="154" t="s">
        <v>81</v>
      </c>
      <c r="B807" s="154" t="str">
        <f>VLOOKUP(A807,'CENTRO DE COSTOS'!A:D,4,FALSE)</f>
        <v>MIGUEL JULIÁN HERNÁNDEZ GUARÍN</v>
      </c>
      <c r="C807" s="154" t="str">
        <f>VLOOKUP(A807,'CENTRO DE COSTOS'!A:D,2,FALSE)</f>
        <v>0004-0008</v>
      </c>
      <c r="D807" s="154">
        <v>54001</v>
      </c>
      <c r="E807" s="154">
        <v>2617077</v>
      </c>
      <c r="F807" s="154">
        <v>58546</v>
      </c>
      <c r="G807" s="154" t="s">
        <v>2958</v>
      </c>
      <c r="H807" s="154" t="s">
        <v>317</v>
      </c>
      <c r="I807" s="154" t="s">
        <v>81</v>
      </c>
      <c r="J807" s="154" t="s">
        <v>6257</v>
      </c>
      <c r="K807" s="154" t="s">
        <v>159</v>
      </c>
      <c r="L807" s="154" t="s">
        <v>6258</v>
      </c>
      <c r="M807" s="155">
        <v>45889.396527777775</v>
      </c>
      <c r="N807" s="155">
        <v>45890.381944444445</v>
      </c>
      <c r="O807" s="154" t="s">
        <v>2961</v>
      </c>
      <c r="P807" s="154" t="s">
        <v>2962</v>
      </c>
      <c r="Q807" s="154" t="s">
        <v>2971</v>
      </c>
      <c r="R807" s="154" t="s">
        <v>3027</v>
      </c>
      <c r="S807" s="154" t="s">
        <v>2973</v>
      </c>
      <c r="T807" s="180"/>
      <c r="U807" s="154" t="s">
        <v>2965</v>
      </c>
      <c r="V807" s="154" t="s">
        <v>6259</v>
      </c>
      <c r="W807" s="154" t="s">
        <v>2967</v>
      </c>
      <c r="X807" s="154" t="s">
        <v>5721</v>
      </c>
      <c r="Y807" s="154" t="s">
        <v>25</v>
      </c>
      <c r="Z807" s="154" t="s">
        <v>166</v>
      </c>
      <c r="AA807" s="154" t="s">
        <v>432</v>
      </c>
      <c r="AB807" s="154">
        <v>1</v>
      </c>
      <c r="AC807" s="154">
        <v>0</v>
      </c>
      <c r="AD807" s="87">
        <f>IF(W807="SOPORTE_TELEFÓNICO",'BASE LIQUIDACION REDEBAN 2025'!$B$19,IF(W807="ENVÍO",'BASE LIQUIDACION REDEBAN 2025'!$C$2,IF(Y807="TIPO I",'BASE LIQUIDACION REDEBAN 2025'!$C$2,IF(Y807="TIPO II",'BASE LIQUIDACION REDEBAN 2025'!$C$3,IF(Y807="TIPO III",'BASE LIQUIDACION REDEBAN 2025'!$C$4,IF(Y807="TIPO IV",'BASE LIQUIDACION REDEBAN 2025'!$C$5,IF(Z807="AEREO",'BASE LIQUIDACION REDEBAN 2025'!$B$6,'BASE LIQUIDACION REDEBAN 2025'!$C$5)))))))</f>
        <v>65960.072302</v>
      </c>
      <c r="AE807" s="87">
        <f>IF(OR(W807="SOPORTE_TELEFÓNICO",W807="ENVÍO"),0,IF(Y807="TIPO I",'BASE LIQUIDACION REDEBAN 2025'!$B$10,IF(Y807="TIPO II",'BASE LIQUIDACION REDEBAN 2025'!$B$11,IF(Y807="TIPO III",'BASE LIQUIDACION REDEBAN 2025'!$B$12,'BASE LIQUIDACION REDEBAN 2025'!$B$13))))</f>
        <v>75096.394270399993</v>
      </c>
      <c r="AF807" s="87">
        <f t="shared" si="12"/>
        <v>65960.072302</v>
      </c>
      <c r="AG807" s="184"/>
      <c r="AH807" s="184"/>
    </row>
    <row r="808" spans="1:34" s="79" customFormat="1" ht="13.15">
      <c r="A808" s="154" t="s">
        <v>80</v>
      </c>
      <c r="B808" s="154" t="str">
        <f>VLOOKUP(A808,'CENTRO DE COSTOS'!A:D,4,FALSE)</f>
        <v>JOSE MAURICIO HERNANDEZ ROJAS</v>
      </c>
      <c r="C808" s="154" t="str">
        <f>VLOOKUP(A808,'CENTRO DE COSTOS'!A:D,2,FALSE)</f>
        <v>0004-0001</v>
      </c>
      <c r="D808" s="154">
        <v>13780</v>
      </c>
      <c r="E808" s="154">
        <v>2608460</v>
      </c>
      <c r="F808" s="154">
        <v>79421</v>
      </c>
      <c r="G808" s="154" t="s">
        <v>2958</v>
      </c>
      <c r="H808" s="154" t="s">
        <v>303</v>
      </c>
      <c r="I808" s="154" t="s">
        <v>3410</v>
      </c>
      <c r="J808" s="154" t="s">
        <v>3411</v>
      </c>
      <c r="K808" s="154" t="s">
        <v>159</v>
      </c>
      <c r="L808" s="154" t="s">
        <v>6260</v>
      </c>
      <c r="M808" s="155">
        <v>45887.49722222222</v>
      </c>
      <c r="N808" s="155">
        <v>45890.382638888892</v>
      </c>
      <c r="O808" s="154" t="s">
        <v>2961</v>
      </c>
      <c r="P808" s="154" t="s">
        <v>2962</v>
      </c>
      <c r="Q808" s="154" t="s">
        <v>3099</v>
      </c>
      <c r="R808" s="154" t="s">
        <v>3435</v>
      </c>
      <c r="S808" s="154" t="s">
        <v>2973</v>
      </c>
      <c r="T808" s="180"/>
      <c r="U808" s="154" t="s">
        <v>2965</v>
      </c>
      <c r="V808" s="154" t="s">
        <v>6261</v>
      </c>
      <c r="W808" s="154" t="s">
        <v>3213</v>
      </c>
      <c r="X808" s="154">
        <v>0</v>
      </c>
      <c r="Y808" s="154" t="s">
        <v>32</v>
      </c>
      <c r="Z808" s="154" t="s">
        <v>166</v>
      </c>
      <c r="AA808" s="154" t="s">
        <v>419</v>
      </c>
      <c r="AB808" s="154">
        <v>0</v>
      </c>
      <c r="AC808" s="154">
        <v>0</v>
      </c>
      <c r="AD808" s="87">
        <f>IF(W808="SOPORTE_TELEFÓNICO",'BASE LIQUIDACION REDEBAN 2025'!$B$19,IF(W808="ENVÍO",'BASE LIQUIDACION REDEBAN 2025'!$C$2,IF(Y808="TIPO I",'BASE LIQUIDACION REDEBAN 2025'!$C$2,IF(Y808="TIPO II",'BASE LIQUIDACION REDEBAN 2025'!$C$3,IF(Y808="TIPO III",'BASE LIQUIDACION REDEBAN 2025'!$C$4,IF(Y808="TIPO IV",'BASE LIQUIDACION REDEBAN 2025'!$C$5,IF(Z808="AEREO",'BASE LIQUIDACION REDEBAN 2025'!$B$6,'BASE LIQUIDACION REDEBAN 2025'!$C$5)))))))</f>
        <v>41241.0800752</v>
      </c>
      <c r="AE808" s="87">
        <f>IF(OR(W808="SOPORTE_TELEFÓNICO",W808="ENVÍO"),0,IF(Y808="TIPO I",'BASE LIQUIDACION REDEBAN 2025'!$B$10,IF(Y808="TIPO II",'BASE LIQUIDACION REDEBAN 2025'!$B$11,IF(Y808="TIPO III",'BASE LIQUIDACION REDEBAN 2025'!$B$12,'BASE LIQUIDACION REDEBAN 2025'!$B$13))))</f>
        <v>0</v>
      </c>
      <c r="AF808" s="87">
        <f t="shared" si="12"/>
        <v>41241.0800752</v>
      </c>
      <c r="AG808" s="184"/>
      <c r="AH808" s="184"/>
    </row>
    <row r="809" spans="1:34" s="79" customFormat="1" ht="13.15">
      <c r="A809" s="154" t="s">
        <v>90</v>
      </c>
      <c r="B809" s="154" t="str">
        <f>VLOOKUP(A809,'CENTRO DE COSTOS'!A:D,4,FALSE)</f>
        <v>JUAN SEBASTIÁN RÍOS CASTRILLÓN</v>
      </c>
      <c r="C809" s="154" t="str">
        <f>VLOOKUP(A809,'CENTRO DE COSTOS'!A:D,2,FALSE)</f>
        <v>0004-0005</v>
      </c>
      <c r="D809" s="154">
        <v>5034</v>
      </c>
      <c r="E809" s="154">
        <v>2613156</v>
      </c>
      <c r="F809" s="154">
        <v>10749</v>
      </c>
      <c r="G809" s="154" t="s">
        <v>2958</v>
      </c>
      <c r="H809" s="154" t="s">
        <v>197</v>
      </c>
      <c r="I809" s="154" t="s">
        <v>3659</v>
      </c>
      <c r="J809" s="154" t="s">
        <v>6262</v>
      </c>
      <c r="K809" s="154" t="s">
        <v>159</v>
      </c>
      <c r="L809" s="154" t="s">
        <v>6263</v>
      </c>
      <c r="M809" s="155">
        <v>45888.588194444441</v>
      </c>
      <c r="N809" s="155">
        <v>45890.401388888888</v>
      </c>
      <c r="O809" s="154" t="s">
        <v>2961</v>
      </c>
      <c r="P809" s="154" t="s">
        <v>2962</v>
      </c>
      <c r="Q809" s="154" t="s">
        <v>3076</v>
      </c>
      <c r="R809" s="154" t="s">
        <v>3076</v>
      </c>
      <c r="S809" s="154" t="s">
        <v>2973</v>
      </c>
      <c r="T809" s="180"/>
      <c r="U809" s="154" t="s">
        <v>2965</v>
      </c>
      <c r="V809" s="154" t="s">
        <v>6264</v>
      </c>
      <c r="W809" s="154" t="s">
        <v>2967</v>
      </c>
      <c r="X809" s="154" t="s">
        <v>6265</v>
      </c>
      <c r="Y809" s="154" t="s">
        <v>30</v>
      </c>
      <c r="Z809" s="154" t="s">
        <v>166</v>
      </c>
      <c r="AA809" s="154" t="s">
        <v>1245</v>
      </c>
      <c r="AB809" s="154">
        <v>1</v>
      </c>
      <c r="AC809" s="154">
        <v>0</v>
      </c>
      <c r="AD809" s="87">
        <f>IF(W809="SOPORTE_TELEFÓNICO",'BASE LIQUIDACION REDEBAN 2025'!$B$19,IF(W809="ENVÍO",'BASE LIQUIDACION REDEBAN 2025'!$C$2,IF(Y809="TIPO I",'BASE LIQUIDACION REDEBAN 2025'!$C$2,IF(Y809="TIPO II",'BASE LIQUIDACION REDEBAN 2025'!$C$3,IF(Y809="TIPO III",'BASE LIQUIDACION REDEBAN 2025'!$C$4,IF(Y809="TIPO IV",'BASE LIQUIDACION REDEBAN 2025'!$C$5,IF(Z809="AEREO",'BASE LIQUIDACION REDEBAN 2025'!$B$6,'BASE LIQUIDACION REDEBAN 2025'!$C$5)))))))</f>
        <v>275728.78077800001</v>
      </c>
      <c r="AE809" s="87">
        <f>IF(OR(W809="SOPORTE_TELEFÓNICO",W809="ENVÍO"),0,IF(Y809="TIPO I",'BASE LIQUIDACION REDEBAN 2025'!$B$10,IF(Y809="TIPO II",'BASE LIQUIDACION REDEBAN 2025'!$B$11,IF(Y809="TIPO III",'BASE LIQUIDACION REDEBAN 2025'!$B$12,'BASE LIQUIDACION REDEBAN 2025'!$B$13))))</f>
        <v>196536.5258152</v>
      </c>
      <c r="AF809" s="87">
        <f t="shared" si="12"/>
        <v>275728.78077800001</v>
      </c>
      <c r="AG809" s="184"/>
      <c r="AH809" s="184"/>
    </row>
    <row r="810" spans="1:34" s="79" customFormat="1" ht="13.15">
      <c r="A810" s="154" t="s">
        <v>100</v>
      </c>
      <c r="B810" s="154" t="str">
        <f>VLOOKUP(A810,'CENTRO DE COSTOS'!A:D,4,FALSE)</f>
        <v>KEVIN ALEXIS CORZO BUSTOS</v>
      </c>
      <c r="C810" s="154" t="str">
        <f>VLOOKUP(A810,'CENTRO DE COSTOS'!A:D,2,FALSE)</f>
        <v>0004-0007</v>
      </c>
      <c r="D810" s="154">
        <v>50568</v>
      </c>
      <c r="E810" s="154">
        <v>2605744</v>
      </c>
      <c r="F810" s="154">
        <v>61684</v>
      </c>
      <c r="G810" s="154" t="s">
        <v>2958</v>
      </c>
      <c r="H810" s="154" t="s">
        <v>295</v>
      </c>
      <c r="I810" s="154" t="s">
        <v>2045</v>
      </c>
      <c r="J810" s="154" t="s">
        <v>6266</v>
      </c>
      <c r="K810" s="154" t="s">
        <v>159</v>
      </c>
      <c r="L810" s="154" t="s">
        <v>6267</v>
      </c>
      <c r="M810" s="155">
        <v>45884.746527777781</v>
      </c>
      <c r="N810" s="155">
        <v>45890.405555555553</v>
      </c>
      <c r="O810" s="154" t="s">
        <v>2961</v>
      </c>
      <c r="P810" s="154" t="s">
        <v>2962</v>
      </c>
      <c r="Q810" s="154" t="s">
        <v>3183</v>
      </c>
      <c r="R810" s="154" t="s">
        <v>3376</v>
      </c>
      <c r="S810" s="154" t="s">
        <v>2973</v>
      </c>
      <c r="T810" s="180"/>
      <c r="U810" s="154" t="s">
        <v>2965</v>
      </c>
      <c r="V810" s="154" t="s">
        <v>6268</v>
      </c>
      <c r="W810" s="154" t="s">
        <v>2967</v>
      </c>
      <c r="X810" s="154" t="s">
        <v>6269</v>
      </c>
      <c r="Y810" s="154" t="s">
        <v>30</v>
      </c>
      <c r="Z810" s="154" t="s">
        <v>166</v>
      </c>
      <c r="AA810" s="154" t="s">
        <v>301</v>
      </c>
      <c r="AB810" s="154">
        <v>1</v>
      </c>
      <c r="AC810" s="154">
        <v>0</v>
      </c>
      <c r="AD810" s="87">
        <f>IF(W810="SOPORTE_TELEFÓNICO",'BASE LIQUIDACION REDEBAN 2025'!$B$19,IF(W810="ENVÍO",'BASE LIQUIDACION REDEBAN 2025'!$C$2,IF(Y810="TIPO I",'BASE LIQUIDACION REDEBAN 2025'!$C$2,IF(Y810="TIPO II",'BASE LIQUIDACION REDEBAN 2025'!$C$3,IF(Y810="TIPO III",'BASE LIQUIDACION REDEBAN 2025'!$C$4,IF(Y810="TIPO IV",'BASE LIQUIDACION REDEBAN 2025'!$C$5,IF(Z810="AEREO",'BASE LIQUIDACION REDEBAN 2025'!$B$6,'BASE LIQUIDACION REDEBAN 2025'!$C$5)))))))</f>
        <v>275728.78077800001</v>
      </c>
      <c r="AE810" s="87">
        <f>IF(OR(W810="SOPORTE_TELEFÓNICO",W810="ENVÍO"),0,IF(Y810="TIPO I",'BASE LIQUIDACION REDEBAN 2025'!$B$10,IF(Y810="TIPO II",'BASE LIQUIDACION REDEBAN 2025'!$B$11,IF(Y810="TIPO III",'BASE LIQUIDACION REDEBAN 2025'!$B$12,'BASE LIQUIDACION REDEBAN 2025'!$B$13))))</f>
        <v>196536.5258152</v>
      </c>
      <c r="AF810" s="87">
        <f t="shared" si="12"/>
        <v>275728.78077800001</v>
      </c>
      <c r="AG810" s="184"/>
      <c r="AH810" s="184"/>
    </row>
    <row r="811" spans="1:34" s="79" customFormat="1" ht="13.15">
      <c r="A811" s="154" t="s">
        <v>90</v>
      </c>
      <c r="B811" s="154" t="str">
        <f>VLOOKUP(A811,'CENTRO DE COSTOS'!A:D,4,FALSE)</f>
        <v>JUAN SEBASTIÁN RÍOS CASTRILLÓN</v>
      </c>
      <c r="C811" s="154" t="str">
        <f>VLOOKUP(A811,'CENTRO DE COSTOS'!A:D,2,FALSE)</f>
        <v>0004-0005</v>
      </c>
      <c r="D811" s="154">
        <v>5001</v>
      </c>
      <c r="E811" s="154">
        <v>2618268</v>
      </c>
      <c r="F811" s="154">
        <v>65935</v>
      </c>
      <c r="G811" s="154" t="s">
        <v>2958</v>
      </c>
      <c r="H811" s="154" t="s">
        <v>197</v>
      </c>
      <c r="I811" s="154" t="s">
        <v>90</v>
      </c>
      <c r="J811" s="154" t="s">
        <v>6270</v>
      </c>
      <c r="K811" s="154" t="s">
        <v>159</v>
      </c>
      <c r="L811" s="154" t="s">
        <v>6271</v>
      </c>
      <c r="M811" s="155">
        <v>45889.457638888889</v>
      </c>
      <c r="N811" s="155">
        <v>45890.411805555559</v>
      </c>
      <c r="O811" s="154" t="s">
        <v>2961</v>
      </c>
      <c r="P811" s="154" t="s">
        <v>2962</v>
      </c>
      <c r="Q811" s="154" t="s">
        <v>3099</v>
      </c>
      <c r="R811" s="154" t="s">
        <v>3115</v>
      </c>
      <c r="S811" s="154" t="s">
        <v>200</v>
      </c>
      <c r="T811" s="180"/>
      <c r="U811" s="154" t="s">
        <v>2965</v>
      </c>
      <c r="V811" s="154" t="s">
        <v>6272</v>
      </c>
      <c r="W811" s="154" t="s">
        <v>3213</v>
      </c>
      <c r="X811" s="154">
        <v>0</v>
      </c>
      <c r="Y811" s="154" t="s">
        <v>25</v>
      </c>
      <c r="Z811" s="154" t="s">
        <v>166</v>
      </c>
      <c r="AA811" s="154" t="s">
        <v>2327</v>
      </c>
      <c r="AB811" s="154">
        <v>0</v>
      </c>
      <c r="AC811" s="154">
        <v>0</v>
      </c>
      <c r="AD811" s="87">
        <f>IF(W811="SOPORTE_TELEFÓNICO",'BASE LIQUIDACION REDEBAN 2025'!$B$19,IF(W811="ENVÍO",'BASE LIQUIDACION REDEBAN 2025'!$C$2,IF(Y811="TIPO I",'BASE LIQUIDACION REDEBAN 2025'!$C$2,IF(Y811="TIPO II",'BASE LIQUIDACION REDEBAN 2025'!$C$3,IF(Y811="TIPO III",'BASE LIQUIDACION REDEBAN 2025'!$C$4,IF(Y811="TIPO IV",'BASE LIQUIDACION REDEBAN 2025'!$C$5,IF(Z811="AEREO",'BASE LIQUIDACION REDEBAN 2025'!$B$6,'BASE LIQUIDACION REDEBAN 2025'!$C$5)))))))</f>
        <v>41241.0800752</v>
      </c>
      <c r="AE811" s="87">
        <f>IF(OR(W811="SOPORTE_TELEFÓNICO",W811="ENVÍO"),0,IF(Y811="TIPO I",'BASE LIQUIDACION REDEBAN 2025'!$B$10,IF(Y811="TIPO II",'BASE LIQUIDACION REDEBAN 2025'!$B$11,IF(Y811="TIPO III",'BASE LIQUIDACION REDEBAN 2025'!$B$12,'BASE LIQUIDACION REDEBAN 2025'!$B$13))))</f>
        <v>0</v>
      </c>
      <c r="AF811" s="87">
        <f t="shared" si="12"/>
        <v>41241.0800752</v>
      </c>
      <c r="AG811" s="184"/>
      <c r="AH811" s="184"/>
    </row>
    <row r="812" spans="1:34" s="79" customFormat="1" ht="13.15">
      <c r="A812" s="154" t="s">
        <v>90</v>
      </c>
      <c r="B812" s="154" t="str">
        <f>VLOOKUP(A812,'CENTRO DE COSTOS'!A:D,4,FALSE)</f>
        <v>JUAN SEBASTIÁN RÍOS CASTRILLÓN</v>
      </c>
      <c r="C812" s="154" t="str">
        <f>VLOOKUP(A812,'CENTRO DE COSTOS'!A:D,2,FALSE)</f>
        <v>0004-0005</v>
      </c>
      <c r="D812" s="154">
        <v>5001</v>
      </c>
      <c r="E812" s="154">
        <v>2619108</v>
      </c>
      <c r="F812" s="154">
        <v>36270</v>
      </c>
      <c r="G812" s="154" t="s">
        <v>2958</v>
      </c>
      <c r="H812" s="154" t="s">
        <v>197</v>
      </c>
      <c r="I812" s="154" t="s">
        <v>90</v>
      </c>
      <c r="J812" s="154" t="s">
        <v>6273</v>
      </c>
      <c r="K812" s="154" t="s">
        <v>159</v>
      </c>
      <c r="L812" s="154" t="s">
        <v>6274</v>
      </c>
      <c r="M812" s="155">
        <v>45889.498611111114</v>
      </c>
      <c r="N812" s="155">
        <v>45890.420138888891</v>
      </c>
      <c r="O812" s="154" t="s">
        <v>2961</v>
      </c>
      <c r="P812" s="154" t="s">
        <v>2962</v>
      </c>
      <c r="Q812" s="154" t="s">
        <v>3099</v>
      </c>
      <c r="R812" s="154" t="s">
        <v>3115</v>
      </c>
      <c r="S812" s="154" t="s">
        <v>200</v>
      </c>
      <c r="T812" s="180"/>
      <c r="U812" s="154" t="s">
        <v>2965</v>
      </c>
      <c r="V812" s="154" t="s">
        <v>6275</v>
      </c>
      <c r="W812" s="154" t="s">
        <v>2967</v>
      </c>
      <c r="X812" s="154" t="s">
        <v>6276</v>
      </c>
      <c r="Y812" s="154" t="s">
        <v>25</v>
      </c>
      <c r="Z812" s="154" t="s">
        <v>166</v>
      </c>
      <c r="AA812" s="154" t="s">
        <v>2327</v>
      </c>
      <c r="AB812" s="154">
        <v>1</v>
      </c>
      <c r="AC812" s="154">
        <v>0</v>
      </c>
      <c r="AD812" s="87">
        <f>IF(W812="SOPORTE_TELEFÓNICO",'BASE LIQUIDACION REDEBAN 2025'!$B$19,IF(W812="ENVÍO",'BASE LIQUIDACION REDEBAN 2025'!$C$2,IF(Y812="TIPO I",'BASE LIQUIDACION REDEBAN 2025'!$C$2,IF(Y812="TIPO II",'BASE LIQUIDACION REDEBAN 2025'!$C$3,IF(Y812="TIPO III",'BASE LIQUIDACION REDEBAN 2025'!$C$4,IF(Y812="TIPO IV",'BASE LIQUIDACION REDEBAN 2025'!$C$5,IF(Z812="AEREO",'BASE LIQUIDACION REDEBAN 2025'!$B$6,'BASE LIQUIDACION REDEBAN 2025'!$C$5)))))))</f>
        <v>65960.072302</v>
      </c>
      <c r="AE812" s="87">
        <f>IF(OR(W812="SOPORTE_TELEFÓNICO",W812="ENVÍO"),0,IF(Y812="TIPO I",'BASE LIQUIDACION REDEBAN 2025'!$B$10,IF(Y812="TIPO II",'BASE LIQUIDACION REDEBAN 2025'!$B$11,IF(Y812="TIPO III",'BASE LIQUIDACION REDEBAN 2025'!$B$12,'BASE LIQUIDACION REDEBAN 2025'!$B$13))))</f>
        <v>75096.394270399993</v>
      </c>
      <c r="AF812" s="87">
        <f t="shared" si="12"/>
        <v>65960.072302</v>
      </c>
      <c r="AG812" s="184"/>
      <c r="AH812" s="184"/>
    </row>
    <row r="813" spans="1:34" s="79" customFormat="1" ht="13.15">
      <c r="A813" s="154" t="s">
        <v>93</v>
      </c>
      <c r="B813" s="154" t="str">
        <f>VLOOKUP(A813,'CENTRO DE COSTOS'!A:D,4,FALSE)</f>
        <v>DIEGO FERNANDO HENAO CARDONA</v>
      </c>
      <c r="C813" s="154" t="str">
        <f>VLOOKUP(A813,'CENTRO DE COSTOS'!A:D,2,FALSE)</f>
        <v>0004-0003</v>
      </c>
      <c r="D813" s="154">
        <v>86757</v>
      </c>
      <c r="E813" s="154">
        <v>2608511</v>
      </c>
      <c r="F813" s="154">
        <v>64813</v>
      </c>
      <c r="G813" s="154" t="s">
        <v>2958</v>
      </c>
      <c r="H813" s="154" t="s">
        <v>1820</v>
      </c>
      <c r="I813" s="154" t="s">
        <v>6140</v>
      </c>
      <c r="J813" s="154" t="s">
        <v>6277</v>
      </c>
      <c r="K813" s="154" t="s">
        <v>159</v>
      </c>
      <c r="L813" s="154" t="s">
        <v>6278</v>
      </c>
      <c r="M813" s="155">
        <v>45887.484027777777</v>
      </c>
      <c r="N813" s="155">
        <v>45890.42291666667</v>
      </c>
      <c r="O813" s="154" t="s">
        <v>2961</v>
      </c>
      <c r="P813" s="154" t="s">
        <v>2962</v>
      </c>
      <c r="Q813" s="154" t="s">
        <v>3099</v>
      </c>
      <c r="R813" s="154" t="s">
        <v>2972</v>
      </c>
      <c r="S813" s="154" t="s">
        <v>2973</v>
      </c>
      <c r="T813" s="180"/>
      <c r="U813" s="154" t="s">
        <v>2965</v>
      </c>
      <c r="V813" s="154" t="s">
        <v>6279</v>
      </c>
      <c r="W813" s="154" t="s">
        <v>2967</v>
      </c>
      <c r="X813" s="154" t="s">
        <v>6280</v>
      </c>
      <c r="Y813" s="154" t="s">
        <v>32</v>
      </c>
      <c r="Z813" s="154" t="s">
        <v>166</v>
      </c>
      <c r="AA813" s="154" t="s">
        <v>1414</v>
      </c>
      <c r="AB813" s="154">
        <v>1</v>
      </c>
      <c r="AC813" s="154">
        <v>0</v>
      </c>
      <c r="AD813" s="87">
        <f>IF(W813="SOPORTE_TELEFÓNICO",'BASE LIQUIDACION REDEBAN 2025'!$B$19,IF(W813="ENVÍO",'BASE LIQUIDACION REDEBAN 2025'!$C$2,IF(Y813="TIPO I",'BASE LIQUIDACION REDEBAN 2025'!$C$2,IF(Y813="TIPO II",'BASE LIQUIDACION REDEBAN 2025'!$C$3,IF(Y813="TIPO III",'BASE LIQUIDACION REDEBAN 2025'!$C$4,IF(Y813="TIPO IV",'BASE LIQUIDACION REDEBAN 2025'!$C$5,IF(Z813="AEREO",'BASE LIQUIDACION REDEBAN 2025'!$B$6,'BASE LIQUIDACION REDEBAN 2025'!$C$5)))))))</f>
        <v>479588.87655000004</v>
      </c>
      <c r="AE813" s="87">
        <f>IF(OR(W813="SOPORTE_TELEFÓNICO",W813="ENVÍO"),0,IF(Y813="TIPO I",'BASE LIQUIDACION REDEBAN 2025'!$B$10,IF(Y813="TIPO II",'BASE LIQUIDACION REDEBAN 2025'!$B$11,IF(Y813="TIPO III",'BASE LIQUIDACION REDEBAN 2025'!$B$12,'BASE LIQUIDACION REDEBAN 2025'!$B$13))))</f>
        <v>196536.5258152</v>
      </c>
      <c r="AF813" s="87">
        <f t="shared" si="12"/>
        <v>479588.87655000004</v>
      </c>
      <c r="AG813" s="184"/>
      <c r="AH813" s="184"/>
    </row>
    <row r="814" spans="1:34" s="79" customFormat="1" ht="13.15">
      <c r="A814" s="154" t="s">
        <v>87</v>
      </c>
      <c r="B814" s="154" t="str">
        <f>VLOOKUP(A814,'CENTRO DE COSTOS'!A:D,4,FALSE)</f>
        <v>DIEGO FERNANDO HENAO CARDONA</v>
      </c>
      <c r="C814" s="154" t="str">
        <f>VLOOKUP(A814,'CENTRO DE COSTOS'!A:D,2,FALSE)</f>
        <v>0004-0002</v>
      </c>
      <c r="D814" s="154">
        <v>17777</v>
      </c>
      <c r="E814" s="154">
        <v>2617889</v>
      </c>
      <c r="F814" s="154">
        <v>63081</v>
      </c>
      <c r="G814" s="154" t="s">
        <v>2958</v>
      </c>
      <c r="H814" s="154" t="s">
        <v>477</v>
      </c>
      <c r="I814" s="154" t="s">
        <v>1972</v>
      </c>
      <c r="J814" s="154" t="s">
        <v>6281</v>
      </c>
      <c r="K814" s="154" t="s">
        <v>159</v>
      </c>
      <c r="L814" s="154" t="s">
        <v>6282</v>
      </c>
      <c r="M814" s="155">
        <v>45889.438194444447</v>
      </c>
      <c r="N814" s="155">
        <v>45890.431944444441</v>
      </c>
      <c r="O814" s="154" t="s">
        <v>2961</v>
      </c>
      <c r="P814" s="154" t="s">
        <v>2962</v>
      </c>
      <c r="Q814" s="154" t="s">
        <v>2978</v>
      </c>
      <c r="R814" s="154" t="s">
        <v>3430</v>
      </c>
      <c r="S814" s="154" t="s">
        <v>2973</v>
      </c>
      <c r="T814" s="180"/>
      <c r="U814" s="154" t="s">
        <v>2965</v>
      </c>
      <c r="V814" s="154" t="s">
        <v>6283</v>
      </c>
      <c r="W814" s="154" t="s">
        <v>3213</v>
      </c>
      <c r="X814" s="154">
        <v>0</v>
      </c>
      <c r="Y814" s="154" t="s">
        <v>28</v>
      </c>
      <c r="Z814" s="154" t="s">
        <v>166</v>
      </c>
      <c r="AA814" s="154" t="s">
        <v>3668</v>
      </c>
      <c r="AB814" s="154">
        <v>0</v>
      </c>
      <c r="AC814" s="154">
        <v>0</v>
      </c>
      <c r="AD814" s="87">
        <f>IF(W814="SOPORTE_TELEFÓNICO",'BASE LIQUIDACION REDEBAN 2025'!$B$19,IF(W814="ENVÍO",'BASE LIQUIDACION REDEBAN 2025'!$C$2,IF(Y814="TIPO I",'BASE LIQUIDACION REDEBAN 2025'!$C$2,IF(Y814="TIPO II",'BASE LIQUIDACION REDEBAN 2025'!$C$3,IF(Y814="TIPO III",'BASE LIQUIDACION REDEBAN 2025'!$C$4,IF(Y814="TIPO IV",'BASE LIQUIDACION REDEBAN 2025'!$C$5,IF(Z814="AEREO",'BASE LIQUIDACION REDEBAN 2025'!$B$6,'BASE LIQUIDACION REDEBAN 2025'!$C$5)))))))</f>
        <v>41241.0800752</v>
      </c>
      <c r="AE814" s="87">
        <f>IF(OR(W814="SOPORTE_TELEFÓNICO",W814="ENVÍO"),0,IF(Y814="TIPO I",'BASE LIQUIDACION REDEBAN 2025'!$B$10,IF(Y814="TIPO II",'BASE LIQUIDACION REDEBAN 2025'!$B$11,IF(Y814="TIPO III",'BASE LIQUIDACION REDEBAN 2025'!$B$12,'BASE LIQUIDACION REDEBAN 2025'!$B$13))))</f>
        <v>0</v>
      </c>
      <c r="AF814" s="87">
        <f t="shared" si="12"/>
        <v>41241.0800752</v>
      </c>
      <c r="AG814" s="184"/>
      <c r="AH814" s="184"/>
    </row>
    <row r="815" spans="1:34" s="79" customFormat="1" ht="13.15">
      <c r="A815" s="154" t="s">
        <v>86</v>
      </c>
      <c r="B815" s="154" t="str">
        <f>VLOOKUP(A815,'CENTRO DE COSTOS'!A:D,4,FALSE)</f>
        <v>KEVIN ALEXIS CORZO BUSTOS</v>
      </c>
      <c r="C815" s="154" t="str">
        <f>VLOOKUP(A815,'CENTRO DE COSTOS'!A:D,2,FALSE)</f>
        <v>0004-0007</v>
      </c>
      <c r="D815" s="154">
        <v>73001</v>
      </c>
      <c r="E815" s="154">
        <v>2621229</v>
      </c>
      <c r="F815" s="154">
        <v>60666</v>
      </c>
      <c r="G815" s="154" t="s">
        <v>2958</v>
      </c>
      <c r="H815" s="154" t="s">
        <v>703</v>
      </c>
      <c r="I815" s="154" t="s">
        <v>86</v>
      </c>
      <c r="J815" s="154" t="s">
        <v>6284</v>
      </c>
      <c r="K815" s="154" t="s">
        <v>159</v>
      </c>
      <c r="L815" s="154" t="s">
        <v>6285</v>
      </c>
      <c r="M815" s="155">
        <v>45889.662499999999</v>
      </c>
      <c r="N815" s="155">
        <v>45890.438888888886</v>
      </c>
      <c r="O815" s="154" t="s">
        <v>2961</v>
      </c>
      <c r="P815" s="154" t="s">
        <v>2962</v>
      </c>
      <c r="Q815" s="154" t="s">
        <v>3183</v>
      </c>
      <c r="R815" s="154" t="s">
        <v>3376</v>
      </c>
      <c r="S815" s="154" t="s">
        <v>2973</v>
      </c>
      <c r="T815" s="180"/>
      <c r="U815" s="154" t="s">
        <v>2965</v>
      </c>
      <c r="V815" s="154" t="s">
        <v>6286</v>
      </c>
      <c r="W815" s="154" t="s">
        <v>2967</v>
      </c>
      <c r="X815" s="154" t="s">
        <v>6287</v>
      </c>
      <c r="Y815" s="154" t="s">
        <v>25</v>
      </c>
      <c r="Z815" s="154" t="s">
        <v>166</v>
      </c>
      <c r="AA815" s="154" t="s">
        <v>708</v>
      </c>
      <c r="AB815" s="154">
        <v>1</v>
      </c>
      <c r="AC815" s="154">
        <v>0</v>
      </c>
      <c r="AD815" s="87">
        <f>IF(W815="SOPORTE_TELEFÓNICO",'BASE LIQUIDACION REDEBAN 2025'!$B$19,IF(W815="ENVÍO",'BASE LIQUIDACION REDEBAN 2025'!$C$2,IF(Y815="TIPO I",'BASE LIQUIDACION REDEBAN 2025'!$C$2,IF(Y815="TIPO II",'BASE LIQUIDACION REDEBAN 2025'!$C$3,IF(Y815="TIPO III",'BASE LIQUIDACION REDEBAN 2025'!$C$4,IF(Y815="TIPO IV",'BASE LIQUIDACION REDEBAN 2025'!$C$5,IF(Z815="AEREO",'BASE LIQUIDACION REDEBAN 2025'!$B$6,'BASE LIQUIDACION REDEBAN 2025'!$C$5)))))))</f>
        <v>65960.072302</v>
      </c>
      <c r="AE815" s="87">
        <f>IF(OR(W815="SOPORTE_TELEFÓNICO",W815="ENVÍO"),0,IF(Y815="TIPO I",'BASE LIQUIDACION REDEBAN 2025'!$B$10,IF(Y815="TIPO II",'BASE LIQUIDACION REDEBAN 2025'!$B$11,IF(Y815="TIPO III",'BASE LIQUIDACION REDEBAN 2025'!$B$12,'BASE LIQUIDACION REDEBAN 2025'!$B$13))))</f>
        <v>75096.394270399993</v>
      </c>
      <c r="AF815" s="87">
        <f t="shared" si="12"/>
        <v>65960.072302</v>
      </c>
      <c r="AG815" s="184"/>
      <c r="AH815" s="184"/>
    </row>
    <row r="816" spans="1:34" s="79" customFormat="1" ht="13.15">
      <c r="A816" s="154" t="s">
        <v>76</v>
      </c>
      <c r="B816" s="154" t="str">
        <f>VLOOKUP(A816,'CENTRO DE COSTOS'!A:D,4,FALSE)</f>
        <v>DIEGO FERNANDO HENAO CARDONA</v>
      </c>
      <c r="C816" s="154" t="str">
        <f>VLOOKUP(A816,'CENTRO DE COSTOS'!A:D,2,FALSE)</f>
        <v>0004-0003</v>
      </c>
      <c r="D816" s="154">
        <v>76364</v>
      </c>
      <c r="E816" s="154">
        <v>2615392</v>
      </c>
      <c r="F816" s="154">
        <v>80158</v>
      </c>
      <c r="G816" s="154" t="s">
        <v>2958</v>
      </c>
      <c r="H816" s="154" t="s">
        <v>227</v>
      </c>
      <c r="I816" s="154" t="s">
        <v>2190</v>
      </c>
      <c r="J816" s="154" t="s">
        <v>6288</v>
      </c>
      <c r="K816" s="154" t="s">
        <v>159</v>
      </c>
      <c r="L816" s="154" t="s">
        <v>6289</v>
      </c>
      <c r="M816" s="155">
        <v>45889.333333333336</v>
      </c>
      <c r="N816" s="155">
        <v>45890.440972222219</v>
      </c>
      <c r="O816" s="154" t="s">
        <v>2961</v>
      </c>
      <c r="P816" s="154" t="s">
        <v>2962</v>
      </c>
      <c r="Q816" s="154" t="s">
        <v>3099</v>
      </c>
      <c r="R816" s="154" t="s">
        <v>3435</v>
      </c>
      <c r="S816" s="154" t="s">
        <v>2973</v>
      </c>
      <c r="T816" s="180"/>
      <c r="U816" s="154" t="s">
        <v>2965</v>
      </c>
      <c r="V816" s="154" t="s">
        <v>6290</v>
      </c>
      <c r="W816" s="154" t="s">
        <v>2967</v>
      </c>
      <c r="X816" s="154" t="s">
        <v>6291</v>
      </c>
      <c r="Y816" s="154" t="s">
        <v>28</v>
      </c>
      <c r="Z816" s="154" t="s">
        <v>166</v>
      </c>
      <c r="AA816" s="154" t="s">
        <v>525</v>
      </c>
      <c r="AB816" s="154">
        <v>1</v>
      </c>
      <c r="AC816" s="154">
        <v>0</v>
      </c>
      <c r="AD816" s="87">
        <f>IF(W816="SOPORTE_TELEFÓNICO",'BASE LIQUIDACION REDEBAN 2025'!$B$19,IF(W816="ENVÍO",'BASE LIQUIDACION REDEBAN 2025'!$C$2,IF(Y816="TIPO I",'BASE LIQUIDACION REDEBAN 2025'!$C$2,IF(Y816="TIPO II",'BASE LIQUIDACION REDEBAN 2025'!$C$3,IF(Y816="TIPO III",'BASE LIQUIDACION REDEBAN 2025'!$C$4,IF(Y816="TIPO IV",'BASE LIQUIDACION REDEBAN 2025'!$C$5,IF(Z816="AEREO",'BASE LIQUIDACION REDEBAN 2025'!$B$6,'BASE LIQUIDACION REDEBAN 2025'!$C$5)))))))</f>
        <v>144967.87232000002</v>
      </c>
      <c r="AE816" s="87">
        <f>IF(OR(W816="SOPORTE_TELEFÓNICO",W816="ENVÍO"),0,IF(Y816="TIPO I",'BASE LIQUIDACION REDEBAN 2025'!$B$10,IF(Y816="TIPO II",'BASE LIQUIDACION REDEBAN 2025'!$B$11,IF(Y816="TIPO III",'BASE LIQUIDACION REDEBAN 2025'!$B$12,'BASE LIQUIDACION REDEBAN 2025'!$B$13))))</f>
        <v>140395.6348884</v>
      </c>
      <c r="AF816" s="87">
        <f t="shared" si="12"/>
        <v>144967.87232000002</v>
      </c>
      <c r="AG816" s="184"/>
      <c r="AH816" s="184"/>
    </row>
    <row r="817" spans="1:34" s="79" customFormat="1" ht="13.15">
      <c r="A817" s="154" t="s">
        <v>68</v>
      </c>
      <c r="B817" s="154" t="str">
        <f>VLOOKUP(A817,'CENTRO DE COSTOS'!A:D,4,FALSE)</f>
        <v>WILLIAM ASDRUBAL ROZO ROZO</v>
      </c>
      <c r="C817" s="154" t="str">
        <f>VLOOKUP(A817,'CENTRO DE COSTOS'!A:D,2,FALSE)</f>
        <v>0004-0004</v>
      </c>
      <c r="D817" s="154">
        <v>25297</v>
      </c>
      <c r="E817" s="154">
        <v>2619301</v>
      </c>
      <c r="F817" s="154">
        <v>80276</v>
      </c>
      <c r="G817" s="154" t="s">
        <v>2958</v>
      </c>
      <c r="H817" s="154" t="s">
        <v>470</v>
      </c>
      <c r="I817" s="154" t="s">
        <v>6292</v>
      </c>
      <c r="J817" s="154" t="s">
        <v>6293</v>
      </c>
      <c r="K817" s="154" t="s">
        <v>159</v>
      </c>
      <c r="L817" s="154" t="s">
        <v>6294</v>
      </c>
      <c r="M817" s="155">
        <v>45889.515277777777</v>
      </c>
      <c r="N817" s="155">
        <v>45890.441666666666</v>
      </c>
      <c r="O817" s="154" t="s">
        <v>2961</v>
      </c>
      <c r="P817" s="154" t="s">
        <v>2988</v>
      </c>
      <c r="Q817" s="154" t="s">
        <v>2978</v>
      </c>
      <c r="R817" s="154" t="s">
        <v>3124</v>
      </c>
      <c r="S817" s="154" t="s">
        <v>2973</v>
      </c>
      <c r="T817" s="180"/>
      <c r="U817" s="154" t="s">
        <v>2965</v>
      </c>
      <c r="V817" s="154" t="s">
        <v>6295</v>
      </c>
      <c r="W817" s="154" t="s">
        <v>2967</v>
      </c>
      <c r="X817" s="154" t="s">
        <v>5721</v>
      </c>
      <c r="Y817" s="154" t="s">
        <v>30</v>
      </c>
      <c r="Z817" s="154" t="s">
        <v>166</v>
      </c>
      <c r="AA817" s="154" t="s">
        <v>877</v>
      </c>
      <c r="AB817" s="154">
        <v>1</v>
      </c>
      <c r="AC817" s="154">
        <v>0</v>
      </c>
      <c r="AD817" s="87">
        <f>IF(W817="SOPORTE_TELEFÓNICO",'BASE LIQUIDACION REDEBAN 2025'!$B$19,IF(W817="ENVÍO",'BASE LIQUIDACION REDEBAN 2025'!$C$2,IF(Y817="TIPO I",'BASE LIQUIDACION REDEBAN 2025'!$C$2,IF(Y817="TIPO II",'BASE LIQUIDACION REDEBAN 2025'!$C$3,IF(Y817="TIPO III",'BASE LIQUIDACION REDEBAN 2025'!$C$4,IF(Y817="TIPO IV",'BASE LIQUIDACION REDEBAN 2025'!$C$5,IF(Z817="AEREO",'BASE LIQUIDACION REDEBAN 2025'!$B$6,'BASE LIQUIDACION REDEBAN 2025'!$C$5)))))))</f>
        <v>275728.78077800001</v>
      </c>
      <c r="AE817" s="87">
        <f>IF(OR(W817="SOPORTE_TELEFÓNICO",W817="ENVÍO"),0,IF(Y817="TIPO I",'BASE LIQUIDACION REDEBAN 2025'!$B$10,IF(Y817="TIPO II",'BASE LIQUIDACION REDEBAN 2025'!$B$11,IF(Y817="TIPO III",'BASE LIQUIDACION REDEBAN 2025'!$B$12,'BASE LIQUIDACION REDEBAN 2025'!$B$13))))</f>
        <v>196536.5258152</v>
      </c>
      <c r="AF817" s="87">
        <f t="shared" si="12"/>
        <v>275728.78077800001</v>
      </c>
      <c r="AG817" s="184"/>
      <c r="AH817" s="184"/>
    </row>
    <row r="818" spans="1:34" s="79" customFormat="1" ht="13.15">
      <c r="A818" s="154" t="s">
        <v>90</v>
      </c>
      <c r="B818" s="154" t="str">
        <f>VLOOKUP(A818,'CENTRO DE COSTOS'!A:D,4,FALSE)</f>
        <v>JUAN SEBASTIÁN RÍOS CASTRILLÓN</v>
      </c>
      <c r="C818" s="154" t="str">
        <f>VLOOKUP(A818,'CENTRO DE COSTOS'!A:D,2,FALSE)</f>
        <v>0004-0005</v>
      </c>
      <c r="D818" s="154">
        <v>5001</v>
      </c>
      <c r="E818" s="154">
        <v>2621240</v>
      </c>
      <c r="F818" s="154">
        <v>49465</v>
      </c>
      <c r="G818" s="154" t="s">
        <v>2958</v>
      </c>
      <c r="H818" s="154" t="s">
        <v>197</v>
      </c>
      <c r="I818" s="154" t="s">
        <v>90</v>
      </c>
      <c r="J818" s="154" t="s">
        <v>6296</v>
      </c>
      <c r="K818" s="154" t="s">
        <v>159</v>
      </c>
      <c r="L818" s="154" t="s">
        <v>6297</v>
      </c>
      <c r="M818" s="155">
        <v>45889.665972222225</v>
      </c>
      <c r="N818" s="155">
        <v>45890.45</v>
      </c>
      <c r="O818" s="154" t="s">
        <v>2961</v>
      </c>
      <c r="P818" s="154" t="s">
        <v>2962</v>
      </c>
      <c r="Q818" s="154" t="s">
        <v>3099</v>
      </c>
      <c r="R818" s="154" t="s">
        <v>3100</v>
      </c>
      <c r="S818" s="154" t="s">
        <v>2973</v>
      </c>
      <c r="T818" s="180"/>
      <c r="U818" s="154" t="s">
        <v>2965</v>
      </c>
      <c r="V818" s="154" t="s">
        <v>6298</v>
      </c>
      <c r="W818" s="154" t="s">
        <v>2967</v>
      </c>
      <c r="X818" s="154" t="s">
        <v>6299</v>
      </c>
      <c r="Y818" s="154" t="s">
        <v>25</v>
      </c>
      <c r="Z818" s="154" t="s">
        <v>166</v>
      </c>
      <c r="AA818" s="154" t="s">
        <v>209</v>
      </c>
      <c r="AB818" s="154">
        <v>1</v>
      </c>
      <c r="AC818" s="154">
        <v>0</v>
      </c>
      <c r="AD818" s="87">
        <f>IF(W818="SOPORTE_TELEFÓNICO",'BASE LIQUIDACION REDEBAN 2025'!$B$19,IF(W818="ENVÍO",'BASE LIQUIDACION REDEBAN 2025'!$C$2,IF(Y818="TIPO I",'BASE LIQUIDACION REDEBAN 2025'!$C$2,IF(Y818="TIPO II",'BASE LIQUIDACION REDEBAN 2025'!$C$3,IF(Y818="TIPO III",'BASE LIQUIDACION REDEBAN 2025'!$C$4,IF(Y818="TIPO IV",'BASE LIQUIDACION REDEBAN 2025'!$C$5,IF(Z818="AEREO",'BASE LIQUIDACION REDEBAN 2025'!$B$6,'BASE LIQUIDACION REDEBAN 2025'!$C$5)))))))</f>
        <v>65960.072302</v>
      </c>
      <c r="AE818" s="87">
        <f>IF(OR(W818="SOPORTE_TELEFÓNICO",W818="ENVÍO"),0,IF(Y818="TIPO I",'BASE LIQUIDACION REDEBAN 2025'!$B$10,IF(Y818="TIPO II",'BASE LIQUIDACION REDEBAN 2025'!$B$11,IF(Y818="TIPO III",'BASE LIQUIDACION REDEBAN 2025'!$B$12,'BASE LIQUIDACION REDEBAN 2025'!$B$13))))</f>
        <v>75096.394270399993</v>
      </c>
      <c r="AF818" s="87">
        <f t="shared" si="12"/>
        <v>65960.072302</v>
      </c>
      <c r="AG818" s="184"/>
      <c r="AH818" s="184"/>
    </row>
    <row r="819" spans="1:34" s="79" customFormat="1" ht="13.15">
      <c r="A819" s="154" t="s">
        <v>76</v>
      </c>
      <c r="B819" s="154" t="str">
        <f>VLOOKUP(A819,'CENTRO DE COSTOS'!A:D,4,FALSE)</f>
        <v>DIEGO FERNANDO HENAO CARDONA</v>
      </c>
      <c r="C819" s="154" t="str">
        <f>VLOOKUP(A819,'CENTRO DE COSTOS'!A:D,2,FALSE)</f>
        <v>0004-0003</v>
      </c>
      <c r="D819" s="154">
        <v>76001</v>
      </c>
      <c r="E819" s="154">
        <v>2622038</v>
      </c>
      <c r="F819" s="154">
        <v>80588</v>
      </c>
      <c r="G819" s="154" t="s">
        <v>2958</v>
      </c>
      <c r="H819" s="154" t="s">
        <v>227</v>
      </c>
      <c r="I819" s="154" t="s">
        <v>76</v>
      </c>
      <c r="J819" s="154" t="s">
        <v>6300</v>
      </c>
      <c r="K819" s="154" t="s">
        <v>159</v>
      </c>
      <c r="L819" s="154" t="s">
        <v>6301</v>
      </c>
      <c r="M819" s="155">
        <v>45889.741666666669</v>
      </c>
      <c r="N819" s="155">
        <v>45890.45416666667</v>
      </c>
      <c r="O819" s="154" t="s">
        <v>2961</v>
      </c>
      <c r="P819" s="154" t="s">
        <v>2962</v>
      </c>
      <c r="Q819" s="154" t="s">
        <v>3099</v>
      </c>
      <c r="R819" s="154" t="s">
        <v>3435</v>
      </c>
      <c r="S819" s="154" t="s">
        <v>2973</v>
      </c>
      <c r="T819" s="180"/>
      <c r="U819" s="154" t="s">
        <v>2965</v>
      </c>
      <c r="V819" s="154" t="s">
        <v>6302</v>
      </c>
      <c r="W819" s="154" t="s">
        <v>2967</v>
      </c>
      <c r="X819" s="154" t="s">
        <v>6303</v>
      </c>
      <c r="Y819" s="154" t="s">
        <v>25</v>
      </c>
      <c r="Z819" s="154" t="s">
        <v>166</v>
      </c>
      <c r="AA819" s="154" t="s">
        <v>1442</v>
      </c>
      <c r="AB819" s="154">
        <v>1</v>
      </c>
      <c r="AC819" s="154">
        <v>0</v>
      </c>
      <c r="AD819" s="87">
        <f>IF(W819="SOPORTE_TELEFÓNICO",'BASE LIQUIDACION REDEBAN 2025'!$B$19,IF(W819="ENVÍO",'BASE LIQUIDACION REDEBAN 2025'!$C$2,IF(Y819="TIPO I",'BASE LIQUIDACION REDEBAN 2025'!$C$2,IF(Y819="TIPO II",'BASE LIQUIDACION REDEBAN 2025'!$C$3,IF(Y819="TIPO III",'BASE LIQUIDACION REDEBAN 2025'!$C$4,IF(Y819="TIPO IV",'BASE LIQUIDACION REDEBAN 2025'!$C$5,IF(Z819="AEREO",'BASE LIQUIDACION REDEBAN 2025'!$B$6,'BASE LIQUIDACION REDEBAN 2025'!$C$5)))))))</f>
        <v>65960.072302</v>
      </c>
      <c r="AE819" s="87">
        <f>IF(OR(W819="SOPORTE_TELEFÓNICO",W819="ENVÍO"),0,IF(Y819="TIPO I",'BASE LIQUIDACION REDEBAN 2025'!$B$10,IF(Y819="TIPO II",'BASE LIQUIDACION REDEBAN 2025'!$B$11,IF(Y819="TIPO III",'BASE LIQUIDACION REDEBAN 2025'!$B$12,'BASE LIQUIDACION REDEBAN 2025'!$B$13))))</f>
        <v>75096.394270399993</v>
      </c>
      <c r="AF819" s="87">
        <f t="shared" si="12"/>
        <v>65960.072302</v>
      </c>
      <c r="AG819" s="184"/>
      <c r="AH819" s="184"/>
    </row>
    <row r="820" spans="1:34" s="79" customFormat="1" ht="13.15">
      <c r="A820" s="154" t="s">
        <v>90</v>
      </c>
      <c r="B820" s="154" t="str">
        <f>VLOOKUP(A820,'CENTRO DE COSTOS'!A:D,4,FALSE)</f>
        <v>JUAN SEBASTIÁN RÍOS CASTRILLÓN</v>
      </c>
      <c r="C820" s="154" t="str">
        <f>VLOOKUP(A820,'CENTRO DE COSTOS'!A:D,2,FALSE)</f>
        <v>0004-0005</v>
      </c>
      <c r="D820" s="154">
        <v>5001</v>
      </c>
      <c r="E820" s="154">
        <v>2618555</v>
      </c>
      <c r="F820" s="154">
        <v>39736</v>
      </c>
      <c r="G820" s="154" t="s">
        <v>2958</v>
      </c>
      <c r="H820" s="154" t="s">
        <v>197</v>
      </c>
      <c r="I820" s="154" t="s">
        <v>90</v>
      </c>
      <c r="J820" s="154" t="s">
        <v>6304</v>
      </c>
      <c r="K820" s="154" t="s">
        <v>159</v>
      </c>
      <c r="L820" s="154" t="s">
        <v>6305</v>
      </c>
      <c r="M820" s="155">
        <v>45889.47152777778</v>
      </c>
      <c r="N820" s="155">
        <v>45890.461805555555</v>
      </c>
      <c r="O820" s="154" t="s">
        <v>2961</v>
      </c>
      <c r="P820" s="154" t="s">
        <v>2988</v>
      </c>
      <c r="Q820" s="154" t="s">
        <v>6306</v>
      </c>
      <c r="R820" s="154" t="s">
        <v>3124</v>
      </c>
      <c r="S820" s="154" t="s">
        <v>200</v>
      </c>
      <c r="T820" s="180"/>
      <c r="U820" s="154" t="s">
        <v>2965</v>
      </c>
      <c r="V820" s="154" t="s">
        <v>6307</v>
      </c>
      <c r="W820" s="154" t="s">
        <v>2967</v>
      </c>
      <c r="X820" s="154" t="s">
        <v>6308</v>
      </c>
      <c r="Y820" s="154" t="s">
        <v>25</v>
      </c>
      <c r="Z820" s="154" t="s">
        <v>166</v>
      </c>
      <c r="AA820" s="154" t="s">
        <v>3158</v>
      </c>
      <c r="AB820" s="154">
        <v>1</v>
      </c>
      <c r="AC820" s="154">
        <v>0</v>
      </c>
      <c r="AD820" s="87">
        <f>IF(W820="SOPORTE_TELEFÓNICO",'BASE LIQUIDACION REDEBAN 2025'!$B$19,IF(W820="ENVÍO",'BASE LIQUIDACION REDEBAN 2025'!$C$2,IF(Y820="TIPO I",'BASE LIQUIDACION REDEBAN 2025'!$C$2,IF(Y820="TIPO II",'BASE LIQUIDACION REDEBAN 2025'!$C$3,IF(Y820="TIPO III",'BASE LIQUIDACION REDEBAN 2025'!$C$4,IF(Y820="TIPO IV",'BASE LIQUIDACION REDEBAN 2025'!$C$5,IF(Z820="AEREO",'BASE LIQUIDACION REDEBAN 2025'!$B$6,'BASE LIQUIDACION REDEBAN 2025'!$C$5)))))))</f>
        <v>65960.072302</v>
      </c>
      <c r="AE820" s="87">
        <f>IF(OR(W820="SOPORTE_TELEFÓNICO",W820="ENVÍO"),0,IF(Y820="TIPO I",'BASE LIQUIDACION REDEBAN 2025'!$B$10,IF(Y820="TIPO II",'BASE LIQUIDACION REDEBAN 2025'!$B$11,IF(Y820="TIPO III",'BASE LIQUIDACION REDEBAN 2025'!$B$12,'BASE LIQUIDACION REDEBAN 2025'!$B$13))))</f>
        <v>75096.394270399993</v>
      </c>
      <c r="AF820" s="87">
        <f t="shared" si="12"/>
        <v>65960.072302</v>
      </c>
      <c r="AG820" s="184"/>
      <c r="AH820" s="184"/>
    </row>
    <row r="821" spans="1:34" s="79" customFormat="1" ht="13.15">
      <c r="A821" s="154" t="s">
        <v>91</v>
      </c>
      <c r="B821" s="154" t="str">
        <f>VLOOKUP(A821,'CENTRO DE COSTOS'!A:D,4,FALSE)</f>
        <v>JOSE MAURICIO HERNANDEZ ROJAS</v>
      </c>
      <c r="C821" s="154" t="str">
        <f>VLOOKUP(A821,'CENTRO DE COSTOS'!A:D,2,FALSE)</f>
        <v>0004-0001</v>
      </c>
      <c r="D821" s="154">
        <v>5495</v>
      </c>
      <c r="E821" s="154">
        <v>2603673</v>
      </c>
      <c r="F821" s="154">
        <v>76320</v>
      </c>
      <c r="G821" s="154" t="s">
        <v>2958</v>
      </c>
      <c r="H821" s="154" t="s">
        <v>197</v>
      </c>
      <c r="I821" s="154" t="s">
        <v>1995</v>
      </c>
      <c r="J821" s="154" t="s">
        <v>3128</v>
      </c>
      <c r="K821" s="154" t="s">
        <v>159</v>
      </c>
      <c r="L821" s="154" t="s">
        <v>6309</v>
      </c>
      <c r="M821" s="155">
        <v>45884.500694444447</v>
      </c>
      <c r="N821" s="155">
        <v>45890.463194444441</v>
      </c>
      <c r="O821" s="154" t="s">
        <v>2961</v>
      </c>
      <c r="P821" s="154" t="s">
        <v>2988</v>
      </c>
      <c r="Q821" s="154" t="s">
        <v>3257</v>
      </c>
      <c r="R821" s="154" t="s">
        <v>3258</v>
      </c>
      <c r="S821" s="154" t="s">
        <v>200</v>
      </c>
      <c r="T821" s="180"/>
      <c r="U821" s="154" t="s">
        <v>2965</v>
      </c>
      <c r="V821" s="154" t="s">
        <v>6310</v>
      </c>
      <c r="W821" s="154" t="s">
        <v>3213</v>
      </c>
      <c r="X821" s="154">
        <v>0</v>
      </c>
      <c r="Y821" s="154" t="s">
        <v>30</v>
      </c>
      <c r="Z821" s="154" t="s">
        <v>166</v>
      </c>
      <c r="AA821" s="154" t="s">
        <v>2000</v>
      </c>
      <c r="AB821" s="154">
        <v>0</v>
      </c>
      <c r="AC821" s="154">
        <v>0</v>
      </c>
      <c r="AD821" s="87">
        <f>IF(W821="SOPORTE_TELEFÓNICO",'BASE LIQUIDACION REDEBAN 2025'!$B$19,IF(W821="ENVÍO",'BASE LIQUIDACION REDEBAN 2025'!$C$2,IF(Y821="TIPO I",'BASE LIQUIDACION REDEBAN 2025'!$C$2,IF(Y821="TIPO II",'BASE LIQUIDACION REDEBAN 2025'!$C$3,IF(Y821="TIPO III",'BASE LIQUIDACION REDEBAN 2025'!$C$4,IF(Y821="TIPO IV",'BASE LIQUIDACION REDEBAN 2025'!$C$5,IF(Z821="AEREO",'BASE LIQUIDACION REDEBAN 2025'!$B$6,'BASE LIQUIDACION REDEBAN 2025'!$C$5)))))))</f>
        <v>41241.0800752</v>
      </c>
      <c r="AE821" s="87">
        <f>IF(OR(W821="SOPORTE_TELEFÓNICO",W821="ENVÍO"),0,IF(Y821="TIPO I",'BASE LIQUIDACION REDEBAN 2025'!$B$10,IF(Y821="TIPO II",'BASE LIQUIDACION REDEBAN 2025'!$B$11,IF(Y821="TIPO III",'BASE LIQUIDACION REDEBAN 2025'!$B$12,'BASE LIQUIDACION REDEBAN 2025'!$B$13))))</f>
        <v>0</v>
      </c>
      <c r="AF821" s="87">
        <f t="shared" si="12"/>
        <v>41241.0800752</v>
      </c>
      <c r="AG821" s="184"/>
      <c r="AH821" s="184"/>
    </row>
    <row r="822" spans="1:34" s="79" customFormat="1" ht="13.15">
      <c r="A822" s="154" t="s">
        <v>68</v>
      </c>
      <c r="B822" s="154" t="str">
        <f>VLOOKUP(A822,'CENTRO DE COSTOS'!A:D,4,FALSE)</f>
        <v>WILLIAM ASDRUBAL ROZO ROZO</v>
      </c>
      <c r="C822" s="154" t="str">
        <f>VLOOKUP(A822,'CENTRO DE COSTOS'!A:D,2,FALSE)</f>
        <v>0004-0004</v>
      </c>
      <c r="D822" s="154">
        <v>11001</v>
      </c>
      <c r="E822" s="154">
        <v>2619055</v>
      </c>
      <c r="F822" s="154">
        <v>27295</v>
      </c>
      <c r="G822" s="154" t="s">
        <v>2958</v>
      </c>
      <c r="H822" s="154" t="s">
        <v>470</v>
      </c>
      <c r="I822" s="154" t="s">
        <v>68</v>
      </c>
      <c r="J822" s="154" t="s">
        <v>6311</v>
      </c>
      <c r="K822" s="154" t="s">
        <v>159</v>
      </c>
      <c r="L822" s="154" t="s">
        <v>6312</v>
      </c>
      <c r="M822" s="155">
        <v>45889.504166666666</v>
      </c>
      <c r="N822" s="155">
        <v>45890.487500000003</v>
      </c>
      <c r="O822" s="154" t="s">
        <v>2961</v>
      </c>
      <c r="P822" s="154" t="s">
        <v>2962</v>
      </c>
      <c r="Q822" s="154" t="s">
        <v>2971</v>
      </c>
      <c r="R822" s="154" t="s">
        <v>3001</v>
      </c>
      <c r="S822" s="154" t="s">
        <v>2973</v>
      </c>
      <c r="T822" s="180"/>
      <c r="U822" s="154" t="s">
        <v>2965</v>
      </c>
      <c r="V822" s="154" t="s">
        <v>6313</v>
      </c>
      <c r="W822" s="154" t="s">
        <v>3213</v>
      </c>
      <c r="X822" s="154">
        <v>0</v>
      </c>
      <c r="Y822" s="154" t="s">
        <v>25</v>
      </c>
      <c r="Z822" s="154" t="s">
        <v>166</v>
      </c>
      <c r="AA822" s="154" t="s">
        <v>6314</v>
      </c>
      <c r="AB822" s="154">
        <v>0</v>
      </c>
      <c r="AC822" s="154">
        <v>0</v>
      </c>
      <c r="AD822" s="87">
        <f>IF(W822="SOPORTE_TELEFÓNICO",'BASE LIQUIDACION REDEBAN 2025'!$B$19,IF(W822="ENVÍO",'BASE LIQUIDACION REDEBAN 2025'!$C$2,IF(Y822="TIPO I",'BASE LIQUIDACION REDEBAN 2025'!$C$2,IF(Y822="TIPO II",'BASE LIQUIDACION REDEBAN 2025'!$C$3,IF(Y822="TIPO III",'BASE LIQUIDACION REDEBAN 2025'!$C$4,IF(Y822="TIPO IV",'BASE LIQUIDACION REDEBAN 2025'!$C$5,IF(Z822="AEREO",'BASE LIQUIDACION REDEBAN 2025'!$B$6,'BASE LIQUIDACION REDEBAN 2025'!$C$5)))))))</f>
        <v>41241.0800752</v>
      </c>
      <c r="AE822" s="87">
        <f>IF(OR(W822="SOPORTE_TELEFÓNICO",W822="ENVÍO"),0,IF(Y822="TIPO I",'BASE LIQUIDACION REDEBAN 2025'!$B$10,IF(Y822="TIPO II",'BASE LIQUIDACION REDEBAN 2025'!$B$11,IF(Y822="TIPO III",'BASE LIQUIDACION REDEBAN 2025'!$B$12,'BASE LIQUIDACION REDEBAN 2025'!$B$13))))</f>
        <v>0</v>
      </c>
      <c r="AF822" s="87">
        <f t="shared" si="12"/>
        <v>41241.0800752</v>
      </c>
      <c r="AG822" s="184"/>
      <c r="AH822" s="184"/>
    </row>
    <row r="823" spans="1:34" s="79" customFormat="1" ht="13.15">
      <c r="A823" s="154" t="s">
        <v>81</v>
      </c>
      <c r="B823" s="154" t="str">
        <f>VLOOKUP(A823,'CENTRO DE COSTOS'!A:D,4,FALSE)</f>
        <v>MIGUEL JULIÁN HERNÁNDEZ GUARÍN</v>
      </c>
      <c r="C823" s="154" t="str">
        <f>VLOOKUP(A823,'CENTRO DE COSTOS'!A:D,2,FALSE)</f>
        <v>0004-0008</v>
      </c>
      <c r="D823" s="154">
        <v>54001</v>
      </c>
      <c r="E823" s="154">
        <v>2616331</v>
      </c>
      <c r="F823" s="154">
        <v>56795</v>
      </c>
      <c r="G823" s="154" t="s">
        <v>2958</v>
      </c>
      <c r="H823" s="154" t="s">
        <v>317</v>
      </c>
      <c r="I823" s="154" t="s">
        <v>81</v>
      </c>
      <c r="J823" s="154" t="s">
        <v>6315</v>
      </c>
      <c r="K823" s="154" t="s">
        <v>159</v>
      </c>
      <c r="L823" s="154" t="s">
        <v>6316</v>
      </c>
      <c r="M823" s="155">
        <v>45889.347222222219</v>
      </c>
      <c r="N823" s="155">
        <v>45890.513194444444</v>
      </c>
      <c r="O823" s="154" t="s">
        <v>2961</v>
      </c>
      <c r="P823" s="154" t="s">
        <v>2962</v>
      </c>
      <c r="Q823" s="154" t="s">
        <v>3316</v>
      </c>
      <c r="R823" s="154" t="s">
        <v>3317</v>
      </c>
      <c r="S823" s="154" t="s">
        <v>200</v>
      </c>
      <c r="T823" s="180"/>
      <c r="U823" s="154" t="s">
        <v>2965</v>
      </c>
      <c r="V823" s="154" t="s">
        <v>6317</v>
      </c>
      <c r="W823" s="154" t="s">
        <v>2967</v>
      </c>
      <c r="X823" s="154" t="s">
        <v>6318</v>
      </c>
      <c r="Y823" s="154" t="s">
        <v>25</v>
      </c>
      <c r="Z823" s="154" t="s">
        <v>166</v>
      </c>
      <c r="AA823" s="154" t="s">
        <v>407</v>
      </c>
      <c r="AB823" s="154">
        <v>1</v>
      </c>
      <c r="AC823" s="154">
        <v>0</v>
      </c>
      <c r="AD823" s="87">
        <f>IF(W823="SOPORTE_TELEFÓNICO",'BASE LIQUIDACION REDEBAN 2025'!$B$19,IF(W823="ENVÍO",'BASE LIQUIDACION REDEBAN 2025'!$C$2,IF(Y823="TIPO I",'BASE LIQUIDACION REDEBAN 2025'!$C$2,IF(Y823="TIPO II",'BASE LIQUIDACION REDEBAN 2025'!$C$3,IF(Y823="TIPO III",'BASE LIQUIDACION REDEBAN 2025'!$C$4,IF(Y823="TIPO IV",'BASE LIQUIDACION REDEBAN 2025'!$C$5,IF(Z823="AEREO",'BASE LIQUIDACION REDEBAN 2025'!$B$6,'BASE LIQUIDACION REDEBAN 2025'!$C$5)))))))</f>
        <v>65960.072302</v>
      </c>
      <c r="AE823" s="87">
        <f>IF(OR(W823="SOPORTE_TELEFÓNICO",W823="ENVÍO"),0,IF(Y823="TIPO I",'BASE LIQUIDACION REDEBAN 2025'!$B$10,IF(Y823="TIPO II",'BASE LIQUIDACION REDEBAN 2025'!$B$11,IF(Y823="TIPO III",'BASE LIQUIDACION REDEBAN 2025'!$B$12,'BASE LIQUIDACION REDEBAN 2025'!$B$13))))</f>
        <v>75096.394270399993</v>
      </c>
      <c r="AF823" s="87">
        <f t="shared" si="12"/>
        <v>65960.072302</v>
      </c>
      <c r="AG823" s="184"/>
      <c r="AH823" s="184"/>
    </row>
    <row r="824" spans="1:34" s="79" customFormat="1" ht="13.15">
      <c r="A824" s="154" t="s">
        <v>68</v>
      </c>
      <c r="B824" s="154" t="str">
        <f>VLOOKUP(A824,'CENTRO DE COSTOS'!A:D,4,FALSE)</f>
        <v>WILLIAM ASDRUBAL ROZO ROZO</v>
      </c>
      <c r="C824" s="154" t="str">
        <f>VLOOKUP(A824,'CENTRO DE COSTOS'!A:D,2,FALSE)</f>
        <v>0004-0004</v>
      </c>
      <c r="D824" s="154">
        <v>11001</v>
      </c>
      <c r="E824" s="154">
        <v>2617725</v>
      </c>
      <c r="F824" s="154">
        <v>29455</v>
      </c>
      <c r="G824" s="154" t="s">
        <v>2958</v>
      </c>
      <c r="H824" s="154" t="s">
        <v>470</v>
      </c>
      <c r="I824" s="154" t="s">
        <v>68</v>
      </c>
      <c r="J824" s="154" t="s">
        <v>6319</v>
      </c>
      <c r="K824" s="154" t="s">
        <v>159</v>
      </c>
      <c r="L824" s="154" t="s">
        <v>6320</v>
      </c>
      <c r="M824" s="155">
        <v>45889.419444444444</v>
      </c>
      <c r="N824" s="155">
        <v>45890.515277777777</v>
      </c>
      <c r="O824" s="154" t="s">
        <v>2961</v>
      </c>
      <c r="P824" s="154" t="s">
        <v>2962</v>
      </c>
      <c r="Q824" s="154" t="s">
        <v>3046</v>
      </c>
      <c r="R824" s="154" t="s">
        <v>2972</v>
      </c>
      <c r="S824" s="154" t="s">
        <v>220</v>
      </c>
      <c r="T824" s="180"/>
      <c r="U824" s="154" t="s">
        <v>2965</v>
      </c>
      <c r="V824" s="154" t="s">
        <v>6321</v>
      </c>
      <c r="W824" s="154" t="s">
        <v>2967</v>
      </c>
      <c r="X824" s="154" t="s">
        <v>6322</v>
      </c>
      <c r="Y824" s="154" t="s">
        <v>25</v>
      </c>
      <c r="Z824" s="154" t="s">
        <v>166</v>
      </c>
      <c r="AA824" s="154" t="s">
        <v>475</v>
      </c>
      <c r="AB824" s="154">
        <v>1</v>
      </c>
      <c r="AC824" s="154">
        <v>0</v>
      </c>
      <c r="AD824" s="87">
        <f>IF(W824="SOPORTE_TELEFÓNICO",'BASE LIQUIDACION REDEBAN 2025'!$B$19,IF(W824="ENVÍO",'BASE LIQUIDACION REDEBAN 2025'!$C$2,IF(Y824="TIPO I",'BASE LIQUIDACION REDEBAN 2025'!$C$2,IF(Y824="TIPO II",'BASE LIQUIDACION REDEBAN 2025'!$C$3,IF(Y824="TIPO III",'BASE LIQUIDACION REDEBAN 2025'!$C$4,IF(Y824="TIPO IV",'BASE LIQUIDACION REDEBAN 2025'!$C$5,IF(Z824="AEREO",'BASE LIQUIDACION REDEBAN 2025'!$B$6,'BASE LIQUIDACION REDEBAN 2025'!$C$5)))))))</f>
        <v>65960.072302</v>
      </c>
      <c r="AE824" s="87">
        <f>IF(OR(W824="SOPORTE_TELEFÓNICO",W824="ENVÍO"),0,IF(Y824="TIPO I",'BASE LIQUIDACION REDEBAN 2025'!$B$10,IF(Y824="TIPO II",'BASE LIQUIDACION REDEBAN 2025'!$B$11,IF(Y824="TIPO III",'BASE LIQUIDACION REDEBAN 2025'!$B$12,'BASE LIQUIDACION REDEBAN 2025'!$B$13))))</f>
        <v>75096.394270399993</v>
      </c>
      <c r="AF824" s="87">
        <f t="shared" si="12"/>
        <v>65960.072302</v>
      </c>
      <c r="AG824" s="184"/>
      <c r="AH824" s="184"/>
    </row>
    <row r="825" spans="1:34" s="79" customFormat="1" ht="13.15">
      <c r="A825" s="154" t="s">
        <v>68</v>
      </c>
      <c r="B825" s="154" t="str">
        <f>VLOOKUP(A825,'CENTRO DE COSTOS'!A:D,4,FALSE)</f>
        <v>WILLIAM ASDRUBAL ROZO ROZO</v>
      </c>
      <c r="C825" s="154" t="str">
        <f>VLOOKUP(A825,'CENTRO DE COSTOS'!A:D,2,FALSE)</f>
        <v>0004-0004</v>
      </c>
      <c r="D825" s="154">
        <v>25772</v>
      </c>
      <c r="E825" s="154">
        <v>2615186</v>
      </c>
      <c r="F825" s="154">
        <v>42897</v>
      </c>
      <c r="G825" s="154" t="s">
        <v>2958</v>
      </c>
      <c r="H825" s="154" t="s">
        <v>470</v>
      </c>
      <c r="I825" s="154" t="s">
        <v>6323</v>
      </c>
      <c r="J825" s="154" t="s">
        <v>6324</v>
      </c>
      <c r="K825" s="154" t="s">
        <v>159</v>
      </c>
      <c r="L825" s="154" t="s">
        <v>6325</v>
      </c>
      <c r="M825" s="155">
        <v>45888.730555555558</v>
      </c>
      <c r="N825" s="155">
        <v>45890.517361111109</v>
      </c>
      <c r="O825" s="154" t="s">
        <v>2961</v>
      </c>
      <c r="P825" s="154" t="s">
        <v>2962</v>
      </c>
      <c r="Q825" s="154" t="s">
        <v>2971</v>
      </c>
      <c r="R825" s="154" t="s">
        <v>3027</v>
      </c>
      <c r="S825" s="154" t="s">
        <v>2973</v>
      </c>
      <c r="T825" s="180"/>
      <c r="U825" s="154" t="s">
        <v>2965</v>
      </c>
      <c r="V825" s="154" t="s">
        <v>6326</v>
      </c>
      <c r="W825" s="154" t="s">
        <v>2967</v>
      </c>
      <c r="X825" s="154" t="s">
        <v>6327</v>
      </c>
      <c r="Y825" s="154" t="s">
        <v>28</v>
      </c>
      <c r="Z825" s="154" t="s">
        <v>166</v>
      </c>
      <c r="AA825" s="154" t="s">
        <v>538</v>
      </c>
      <c r="AB825" s="154">
        <v>1</v>
      </c>
      <c r="AC825" s="154">
        <v>0</v>
      </c>
      <c r="AD825" s="87">
        <f>IF(W825="SOPORTE_TELEFÓNICO",'BASE LIQUIDACION REDEBAN 2025'!$B$19,IF(W825="ENVÍO",'BASE LIQUIDACION REDEBAN 2025'!$C$2,IF(Y825="TIPO I",'BASE LIQUIDACION REDEBAN 2025'!$C$2,IF(Y825="TIPO II",'BASE LIQUIDACION REDEBAN 2025'!$C$3,IF(Y825="TIPO III",'BASE LIQUIDACION REDEBAN 2025'!$C$4,IF(Y825="TIPO IV",'BASE LIQUIDACION REDEBAN 2025'!$C$5,IF(Z825="AEREO",'BASE LIQUIDACION REDEBAN 2025'!$B$6,'BASE LIQUIDACION REDEBAN 2025'!$C$5)))))))</f>
        <v>144967.87232000002</v>
      </c>
      <c r="AE825" s="87">
        <f>IF(OR(W825="SOPORTE_TELEFÓNICO",W825="ENVÍO"),0,IF(Y825="TIPO I",'BASE LIQUIDACION REDEBAN 2025'!$B$10,IF(Y825="TIPO II",'BASE LIQUIDACION REDEBAN 2025'!$B$11,IF(Y825="TIPO III",'BASE LIQUIDACION REDEBAN 2025'!$B$12,'BASE LIQUIDACION REDEBAN 2025'!$B$13))))</f>
        <v>140395.6348884</v>
      </c>
      <c r="AF825" s="87">
        <f t="shared" si="12"/>
        <v>144967.87232000002</v>
      </c>
      <c r="AG825" s="184"/>
      <c r="AH825" s="184"/>
    </row>
    <row r="826" spans="1:34" s="79" customFormat="1" ht="13.15">
      <c r="A826" s="154" t="s">
        <v>94</v>
      </c>
      <c r="B826" s="154" t="str">
        <f>VLOOKUP(A826,'CENTRO DE COSTOS'!A:D,4,FALSE)</f>
        <v>DIEGO FERNANDO HENAO CARDONA</v>
      </c>
      <c r="C826" s="154" t="str">
        <f>VLOOKUP(A826,'CENTRO DE COSTOS'!A:D,2,FALSE)</f>
        <v>0004-0002</v>
      </c>
      <c r="D826" s="154">
        <v>76041</v>
      </c>
      <c r="E826" s="154">
        <v>2623352</v>
      </c>
      <c r="F826" s="154">
        <v>19706</v>
      </c>
      <c r="G826" s="154" t="s">
        <v>2958</v>
      </c>
      <c r="H826" s="154" t="s">
        <v>227</v>
      </c>
      <c r="I826" s="154" t="s">
        <v>6328</v>
      </c>
      <c r="J826" s="154" t="s">
        <v>6329</v>
      </c>
      <c r="K826" s="154" t="s">
        <v>159</v>
      </c>
      <c r="L826" s="154" t="s">
        <v>6330</v>
      </c>
      <c r="M826" s="155">
        <v>45890.370138888888</v>
      </c>
      <c r="N826" s="155">
        <v>45890.524305555555</v>
      </c>
      <c r="O826" s="154" t="s">
        <v>2961</v>
      </c>
      <c r="P826" s="154" t="s">
        <v>2962</v>
      </c>
      <c r="Q826" s="154" t="s">
        <v>3495</v>
      </c>
      <c r="R826" s="154" t="s">
        <v>3046</v>
      </c>
      <c r="S826" s="154" t="s">
        <v>2973</v>
      </c>
      <c r="T826" s="180"/>
      <c r="U826" s="154" t="s">
        <v>2965</v>
      </c>
      <c r="V826" s="154" t="s">
        <v>6331</v>
      </c>
      <c r="W826" s="154" t="s">
        <v>2967</v>
      </c>
      <c r="X826" s="154" t="s">
        <v>6332</v>
      </c>
      <c r="Y826" s="154" t="s">
        <v>28</v>
      </c>
      <c r="Z826" s="154" t="s">
        <v>166</v>
      </c>
      <c r="AA826" s="154" t="s">
        <v>544</v>
      </c>
      <c r="AB826" s="154">
        <v>1</v>
      </c>
      <c r="AC826" s="154">
        <v>0</v>
      </c>
      <c r="AD826" s="87">
        <f>IF(W826="SOPORTE_TELEFÓNICO",'BASE LIQUIDACION REDEBAN 2025'!$B$19,IF(W826="ENVÍO",'BASE LIQUIDACION REDEBAN 2025'!$C$2,IF(Y826="TIPO I",'BASE LIQUIDACION REDEBAN 2025'!$C$2,IF(Y826="TIPO II",'BASE LIQUIDACION REDEBAN 2025'!$C$3,IF(Y826="TIPO III",'BASE LIQUIDACION REDEBAN 2025'!$C$4,IF(Y826="TIPO IV",'BASE LIQUIDACION REDEBAN 2025'!$C$5,IF(Z826="AEREO",'BASE LIQUIDACION REDEBAN 2025'!$B$6,'BASE LIQUIDACION REDEBAN 2025'!$C$5)))))))</f>
        <v>144967.87232000002</v>
      </c>
      <c r="AE826" s="87">
        <f>IF(OR(W826="SOPORTE_TELEFÓNICO",W826="ENVÍO"),0,IF(Y826="TIPO I",'BASE LIQUIDACION REDEBAN 2025'!$B$10,IF(Y826="TIPO II",'BASE LIQUIDACION REDEBAN 2025'!$B$11,IF(Y826="TIPO III",'BASE LIQUIDACION REDEBAN 2025'!$B$12,'BASE LIQUIDACION REDEBAN 2025'!$B$13))))</f>
        <v>140395.6348884</v>
      </c>
      <c r="AF826" s="87">
        <f t="shared" si="12"/>
        <v>144967.87232000002</v>
      </c>
      <c r="AG826" s="184"/>
      <c r="AH826" s="184"/>
    </row>
    <row r="827" spans="1:34" s="79" customFormat="1" ht="13.15">
      <c r="A827" s="154" t="s">
        <v>92</v>
      </c>
      <c r="B827" s="154" t="str">
        <f>VLOOKUP(A827,'CENTRO DE COSTOS'!A:D,4,FALSE)</f>
        <v>KEVIN ALEXIS CORZO BUSTOS</v>
      </c>
      <c r="C827" s="154" t="str">
        <f>VLOOKUP(A827,'CENTRO DE COSTOS'!A:D,2,FALSE)</f>
        <v>0004-0007</v>
      </c>
      <c r="D827" s="154">
        <v>41006</v>
      </c>
      <c r="E827" s="154">
        <v>2618423</v>
      </c>
      <c r="F827" s="154">
        <v>78173</v>
      </c>
      <c r="G827" s="154" t="s">
        <v>2958</v>
      </c>
      <c r="H827" s="154" t="s">
        <v>249</v>
      </c>
      <c r="I827" s="154" t="s">
        <v>6333</v>
      </c>
      <c r="J827" s="154" t="s">
        <v>6334</v>
      </c>
      <c r="K827" s="154" t="s">
        <v>159</v>
      </c>
      <c r="L827" s="154" t="s">
        <v>6335</v>
      </c>
      <c r="M827" s="155">
        <v>45889.463194444441</v>
      </c>
      <c r="N827" s="155">
        <v>45890.527083333334</v>
      </c>
      <c r="O827" s="154" t="s">
        <v>2961</v>
      </c>
      <c r="P827" s="154" t="s">
        <v>2962</v>
      </c>
      <c r="Q827" s="154" t="s">
        <v>3006</v>
      </c>
      <c r="R827" s="154" t="s">
        <v>3155</v>
      </c>
      <c r="S827" s="154" t="s">
        <v>2973</v>
      </c>
      <c r="T827" s="180"/>
      <c r="U827" s="154" t="s">
        <v>2965</v>
      </c>
      <c r="V827" s="154" t="s">
        <v>6336</v>
      </c>
      <c r="W827" s="154" t="s">
        <v>2967</v>
      </c>
      <c r="X827" s="154" t="s">
        <v>6337</v>
      </c>
      <c r="Y827" s="154" t="s">
        <v>30</v>
      </c>
      <c r="Z827" s="154" t="s">
        <v>166</v>
      </c>
      <c r="AA827" s="154" t="s">
        <v>167</v>
      </c>
      <c r="AB827" s="154">
        <v>1</v>
      </c>
      <c r="AC827" s="154">
        <v>0</v>
      </c>
      <c r="AD827" s="87">
        <f>IF(W827="SOPORTE_TELEFÓNICO",'BASE LIQUIDACION REDEBAN 2025'!$B$19,IF(W827="ENVÍO",'BASE LIQUIDACION REDEBAN 2025'!$C$2,IF(Y827="TIPO I",'BASE LIQUIDACION REDEBAN 2025'!$C$2,IF(Y827="TIPO II",'BASE LIQUIDACION REDEBAN 2025'!$C$3,IF(Y827="TIPO III",'BASE LIQUIDACION REDEBAN 2025'!$C$4,IF(Y827="TIPO IV",'BASE LIQUIDACION REDEBAN 2025'!$C$5,IF(Z827="AEREO",'BASE LIQUIDACION REDEBAN 2025'!$B$6,'BASE LIQUIDACION REDEBAN 2025'!$C$5)))))))</f>
        <v>275728.78077800001</v>
      </c>
      <c r="AE827" s="87">
        <f>IF(OR(W827="SOPORTE_TELEFÓNICO",W827="ENVÍO"),0,IF(Y827="TIPO I",'BASE LIQUIDACION REDEBAN 2025'!$B$10,IF(Y827="TIPO II",'BASE LIQUIDACION REDEBAN 2025'!$B$11,IF(Y827="TIPO III",'BASE LIQUIDACION REDEBAN 2025'!$B$12,'BASE LIQUIDACION REDEBAN 2025'!$B$13))))</f>
        <v>196536.5258152</v>
      </c>
      <c r="AF827" s="87">
        <f t="shared" si="12"/>
        <v>275728.78077800001</v>
      </c>
      <c r="AG827" s="184"/>
      <c r="AH827" s="184"/>
    </row>
    <row r="828" spans="1:34" s="79" customFormat="1" ht="13.15">
      <c r="A828" s="154" t="s">
        <v>81</v>
      </c>
      <c r="B828" s="154" t="str">
        <f>VLOOKUP(A828,'CENTRO DE COSTOS'!A:D,4,FALSE)</f>
        <v>MIGUEL JULIÁN HERNÁNDEZ GUARÍN</v>
      </c>
      <c r="C828" s="154" t="str">
        <f>VLOOKUP(A828,'CENTRO DE COSTOS'!A:D,2,FALSE)</f>
        <v>0004-0008</v>
      </c>
      <c r="D828" s="154">
        <v>54810</v>
      </c>
      <c r="E828" s="154">
        <v>2613226</v>
      </c>
      <c r="F828" s="154">
        <v>52425</v>
      </c>
      <c r="G828" s="154" t="s">
        <v>2958</v>
      </c>
      <c r="H828" s="154" t="s">
        <v>317</v>
      </c>
      <c r="I828" s="154" t="s">
        <v>3457</v>
      </c>
      <c r="J828" s="154" t="s">
        <v>3458</v>
      </c>
      <c r="K828" s="154" t="s">
        <v>159</v>
      </c>
      <c r="L828" s="154" t="s">
        <v>6338</v>
      </c>
      <c r="M828" s="155">
        <v>45888.590277777781</v>
      </c>
      <c r="N828" s="155">
        <v>45890.52847222222</v>
      </c>
      <c r="O828" s="154" t="s">
        <v>2961</v>
      </c>
      <c r="P828" s="154" t="s">
        <v>2962</v>
      </c>
      <c r="Q828" s="154" t="s">
        <v>3099</v>
      </c>
      <c r="R828" s="154" t="s">
        <v>3435</v>
      </c>
      <c r="S828" s="154" t="s">
        <v>2973</v>
      </c>
      <c r="T828" s="180"/>
      <c r="U828" s="154" t="s">
        <v>2965</v>
      </c>
      <c r="V828" s="154" t="s">
        <v>6339</v>
      </c>
      <c r="W828" s="154" t="s">
        <v>2967</v>
      </c>
      <c r="X828" s="154" t="s">
        <v>6340</v>
      </c>
      <c r="Y828" s="154" t="s">
        <v>180</v>
      </c>
      <c r="Z828" s="154" t="s">
        <v>166</v>
      </c>
      <c r="AA828" s="154" t="s">
        <v>401</v>
      </c>
      <c r="AB828" s="154">
        <v>1</v>
      </c>
      <c r="AC828" s="154">
        <v>0</v>
      </c>
      <c r="AD828" s="87">
        <f>IF(W828="SOPORTE_TELEFÓNICO",'BASE LIQUIDACION REDEBAN 2025'!$B$19,IF(W828="ENVÍO",'BASE LIQUIDACION REDEBAN 2025'!$C$2,IF(Y828="TIPO I",'BASE LIQUIDACION REDEBAN 2025'!$C$2,IF(Y828="TIPO II",'BASE LIQUIDACION REDEBAN 2025'!$C$3,IF(Y828="TIPO III",'BASE LIQUIDACION REDEBAN 2025'!$C$4,IF(Y828="TIPO IV",'BASE LIQUIDACION REDEBAN 2025'!$C$5,IF(Z828="AEREO",'BASE LIQUIDACION REDEBAN 2025'!$B$6,'BASE LIQUIDACION REDEBAN 2025'!$C$5)))))))</f>
        <v>479588.87655000004</v>
      </c>
      <c r="AE828" s="87">
        <f>IF(OR(W828="SOPORTE_TELEFÓNICO",W828="ENVÍO"),0,IF(Y828="TIPO I",'BASE LIQUIDACION REDEBAN 2025'!$B$10,IF(Y828="TIPO II",'BASE LIQUIDACION REDEBAN 2025'!$B$11,IF(Y828="TIPO III",'BASE LIQUIDACION REDEBAN 2025'!$B$12,'BASE LIQUIDACION REDEBAN 2025'!$B$13))))</f>
        <v>196536.5258152</v>
      </c>
      <c r="AF828" s="87">
        <f t="shared" si="12"/>
        <v>479588.87655000004</v>
      </c>
      <c r="AG828" s="184"/>
      <c r="AH828" s="184"/>
    </row>
    <row r="829" spans="1:34" s="79" customFormat="1" ht="13.15">
      <c r="A829" s="154" t="s">
        <v>90</v>
      </c>
      <c r="B829" s="154" t="str">
        <f>VLOOKUP(A829,'CENTRO DE COSTOS'!A:D,4,FALSE)</f>
        <v>JUAN SEBASTIÁN RÍOS CASTRILLÓN</v>
      </c>
      <c r="C829" s="154" t="str">
        <f>VLOOKUP(A829,'CENTRO DE COSTOS'!A:D,2,FALSE)</f>
        <v>0004-0005</v>
      </c>
      <c r="D829" s="154">
        <v>5091</v>
      </c>
      <c r="E829" s="154">
        <v>2622587</v>
      </c>
      <c r="F829" s="154">
        <v>25797</v>
      </c>
      <c r="G829" s="154" t="s">
        <v>2958</v>
      </c>
      <c r="H829" s="154" t="s">
        <v>197</v>
      </c>
      <c r="I829" s="154" t="s">
        <v>5594</v>
      </c>
      <c r="J829" s="154" t="s">
        <v>6341</v>
      </c>
      <c r="K829" s="154" t="s">
        <v>159</v>
      </c>
      <c r="L829" s="154" t="s">
        <v>6342</v>
      </c>
      <c r="M829" s="155">
        <v>45890.333333333336</v>
      </c>
      <c r="N829" s="155">
        <v>45890.529861111114</v>
      </c>
      <c r="O829" s="154" t="s">
        <v>2961</v>
      </c>
      <c r="P829" s="154" t="s">
        <v>2962</v>
      </c>
      <c r="Q829" s="154" t="s">
        <v>2978</v>
      </c>
      <c r="R829" s="154" t="s">
        <v>2983</v>
      </c>
      <c r="S829" s="154" t="s">
        <v>2973</v>
      </c>
      <c r="T829" s="180"/>
      <c r="U829" s="154" t="s">
        <v>2965</v>
      </c>
      <c r="V829" s="154" t="s">
        <v>6343</v>
      </c>
      <c r="W829" s="154" t="s">
        <v>2967</v>
      </c>
      <c r="X829" s="154" t="s">
        <v>6344</v>
      </c>
      <c r="Y829" s="154" t="s">
        <v>30</v>
      </c>
      <c r="Z829" s="154" t="s">
        <v>166</v>
      </c>
      <c r="AA829" s="154" t="s">
        <v>1245</v>
      </c>
      <c r="AB829" s="154">
        <v>1</v>
      </c>
      <c r="AC829" s="154">
        <v>0</v>
      </c>
      <c r="AD829" s="87">
        <f>IF(W829="SOPORTE_TELEFÓNICO",'BASE LIQUIDACION REDEBAN 2025'!$B$19,IF(W829="ENVÍO",'BASE LIQUIDACION REDEBAN 2025'!$C$2,IF(Y829="TIPO I",'BASE LIQUIDACION REDEBAN 2025'!$C$2,IF(Y829="TIPO II",'BASE LIQUIDACION REDEBAN 2025'!$C$3,IF(Y829="TIPO III",'BASE LIQUIDACION REDEBAN 2025'!$C$4,IF(Y829="TIPO IV",'BASE LIQUIDACION REDEBAN 2025'!$C$5,IF(Z829="AEREO",'BASE LIQUIDACION REDEBAN 2025'!$B$6,'BASE LIQUIDACION REDEBAN 2025'!$C$5)))))))</f>
        <v>275728.78077800001</v>
      </c>
      <c r="AE829" s="87">
        <f>IF(OR(W829="SOPORTE_TELEFÓNICO",W829="ENVÍO"),0,IF(Y829="TIPO I",'BASE LIQUIDACION REDEBAN 2025'!$B$10,IF(Y829="TIPO II",'BASE LIQUIDACION REDEBAN 2025'!$B$11,IF(Y829="TIPO III",'BASE LIQUIDACION REDEBAN 2025'!$B$12,'BASE LIQUIDACION REDEBAN 2025'!$B$13))))</f>
        <v>196536.5258152</v>
      </c>
      <c r="AF829" s="87">
        <f t="shared" si="12"/>
        <v>275728.78077800001</v>
      </c>
      <c r="AG829" s="184"/>
      <c r="AH829" s="184"/>
    </row>
    <row r="830" spans="1:34" s="79" customFormat="1" ht="13.15">
      <c r="A830" s="154" t="s">
        <v>76</v>
      </c>
      <c r="B830" s="154" t="str">
        <f>VLOOKUP(A830,'CENTRO DE COSTOS'!A:D,4,FALSE)</f>
        <v>DIEGO FERNANDO HENAO CARDONA</v>
      </c>
      <c r="C830" s="154" t="str">
        <f>VLOOKUP(A830,'CENTRO DE COSTOS'!A:D,2,FALSE)</f>
        <v>0004-0003</v>
      </c>
      <c r="D830" s="154">
        <v>19001</v>
      </c>
      <c r="E830" s="154">
        <v>2623364</v>
      </c>
      <c r="F830" s="154">
        <v>34583</v>
      </c>
      <c r="G830" s="154" t="s">
        <v>2958</v>
      </c>
      <c r="H830" s="154" t="s">
        <v>258</v>
      </c>
      <c r="I830" s="154" t="s">
        <v>95</v>
      </c>
      <c r="J830" s="154" t="s">
        <v>6345</v>
      </c>
      <c r="K830" s="154" t="s">
        <v>159</v>
      </c>
      <c r="L830" s="154" t="s">
        <v>6346</v>
      </c>
      <c r="M830" s="155">
        <v>45890.380555555559</v>
      </c>
      <c r="N830" s="155">
        <v>45890.53125</v>
      </c>
      <c r="O830" s="154" t="s">
        <v>2961</v>
      </c>
      <c r="P830" s="154" t="s">
        <v>2962</v>
      </c>
      <c r="Q830" s="154" t="s">
        <v>6306</v>
      </c>
      <c r="R830" s="154" t="s">
        <v>3430</v>
      </c>
      <c r="S830" s="154" t="s">
        <v>2973</v>
      </c>
      <c r="T830" s="180"/>
      <c r="U830" s="154" t="s">
        <v>2965</v>
      </c>
      <c r="V830" s="154" t="s">
        <v>6347</v>
      </c>
      <c r="W830" s="154" t="s">
        <v>3213</v>
      </c>
      <c r="X830" s="154">
        <v>0</v>
      </c>
      <c r="Y830" s="154" t="s">
        <v>30</v>
      </c>
      <c r="Z830" s="154" t="s">
        <v>166</v>
      </c>
      <c r="AA830" s="154" t="s">
        <v>3668</v>
      </c>
      <c r="AB830" s="154">
        <v>0</v>
      </c>
      <c r="AC830" s="154">
        <v>0</v>
      </c>
      <c r="AD830" s="87">
        <f>IF(W830="SOPORTE_TELEFÓNICO",'BASE LIQUIDACION REDEBAN 2025'!$B$19,IF(W830="ENVÍO",'BASE LIQUIDACION REDEBAN 2025'!$C$2,IF(Y830="TIPO I",'BASE LIQUIDACION REDEBAN 2025'!$C$2,IF(Y830="TIPO II",'BASE LIQUIDACION REDEBAN 2025'!$C$3,IF(Y830="TIPO III",'BASE LIQUIDACION REDEBAN 2025'!$C$4,IF(Y830="TIPO IV",'BASE LIQUIDACION REDEBAN 2025'!$C$5,IF(Z830="AEREO",'BASE LIQUIDACION REDEBAN 2025'!$B$6,'BASE LIQUIDACION REDEBAN 2025'!$C$5)))))))</f>
        <v>41241.0800752</v>
      </c>
      <c r="AE830" s="87">
        <f>IF(OR(W830="SOPORTE_TELEFÓNICO",W830="ENVÍO"),0,IF(Y830="TIPO I",'BASE LIQUIDACION REDEBAN 2025'!$B$10,IF(Y830="TIPO II",'BASE LIQUIDACION REDEBAN 2025'!$B$11,IF(Y830="TIPO III",'BASE LIQUIDACION REDEBAN 2025'!$B$12,'BASE LIQUIDACION REDEBAN 2025'!$B$13))))</f>
        <v>0</v>
      </c>
      <c r="AF830" s="87">
        <f t="shared" si="12"/>
        <v>41241.0800752</v>
      </c>
      <c r="AG830" s="184"/>
      <c r="AH830" s="184"/>
    </row>
    <row r="831" spans="1:34" s="79" customFormat="1" ht="13.15">
      <c r="A831" s="154" t="s">
        <v>96</v>
      </c>
      <c r="B831" s="154" t="str">
        <f>VLOOKUP(A831,'CENTRO DE COSTOS'!A:D,4,FALSE)</f>
        <v>JOSE MAURICIO HERNANDEZ ROJAS</v>
      </c>
      <c r="C831" s="154" t="str">
        <f>VLOOKUP(A831,'CENTRO DE COSTOS'!A:D,2,FALSE)</f>
        <v>0004-0001</v>
      </c>
      <c r="D831" s="154">
        <v>47707</v>
      </c>
      <c r="E831" s="154">
        <v>2617851</v>
      </c>
      <c r="F831" s="154">
        <v>47676</v>
      </c>
      <c r="G831" s="154" t="s">
        <v>2958</v>
      </c>
      <c r="H831" s="154" t="s">
        <v>1896</v>
      </c>
      <c r="I831" s="154" t="s">
        <v>6348</v>
      </c>
      <c r="J831" s="154" t="s">
        <v>6349</v>
      </c>
      <c r="K831" s="154" t="s">
        <v>159</v>
      </c>
      <c r="L831" s="154" t="s">
        <v>6350</v>
      </c>
      <c r="M831" s="155">
        <v>45889.432638888888</v>
      </c>
      <c r="N831" s="155">
        <v>45890.532638888886</v>
      </c>
      <c r="O831" s="154" t="s">
        <v>2961</v>
      </c>
      <c r="P831" s="154" t="s">
        <v>2962</v>
      </c>
      <c r="Q831" s="154" t="s">
        <v>3076</v>
      </c>
      <c r="R831" s="154" t="s">
        <v>3076</v>
      </c>
      <c r="S831" s="154" t="s">
        <v>200</v>
      </c>
      <c r="T831" s="180"/>
      <c r="U831" s="154" t="s">
        <v>2965</v>
      </c>
      <c r="V831" s="154" t="s">
        <v>6351</v>
      </c>
      <c r="W831" s="154" t="s">
        <v>2967</v>
      </c>
      <c r="X831" s="154" t="s">
        <v>6352</v>
      </c>
      <c r="Y831" s="154" t="s">
        <v>32</v>
      </c>
      <c r="Z831" s="154" t="s">
        <v>166</v>
      </c>
      <c r="AA831" s="154" t="s">
        <v>419</v>
      </c>
      <c r="AB831" s="154">
        <v>1</v>
      </c>
      <c r="AC831" s="154">
        <v>0</v>
      </c>
      <c r="AD831" s="87">
        <f>IF(W831="SOPORTE_TELEFÓNICO",'BASE LIQUIDACION REDEBAN 2025'!$B$19,IF(W831="ENVÍO",'BASE LIQUIDACION REDEBAN 2025'!$C$2,IF(Y831="TIPO I",'BASE LIQUIDACION REDEBAN 2025'!$C$2,IF(Y831="TIPO II",'BASE LIQUIDACION REDEBAN 2025'!$C$3,IF(Y831="TIPO III",'BASE LIQUIDACION REDEBAN 2025'!$C$4,IF(Y831="TIPO IV",'BASE LIQUIDACION REDEBAN 2025'!$C$5,IF(Z831="AEREO",'BASE LIQUIDACION REDEBAN 2025'!$B$6,'BASE LIQUIDACION REDEBAN 2025'!$C$5)))))))</f>
        <v>479588.87655000004</v>
      </c>
      <c r="AE831" s="87">
        <f>IF(OR(W831="SOPORTE_TELEFÓNICO",W831="ENVÍO"),0,IF(Y831="TIPO I",'BASE LIQUIDACION REDEBAN 2025'!$B$10,IF(Y831="TIPO II",'BASE LIQUIDACION REDEBAN 2025'!$B$11,IF(Y831="TIPO III",'BASE LIQUIDACION REDEBAN 2025'!$B$12,'BASE LIQUIDACION REDEBAN 2025'!$B$13))))</f>
        <v>196536.5258152</v>
      </c>
      <c r="AF831" s="87">
        <f t="shared" si="12"/>
        <v>479588.87655000004</v>
      </c>
      <c r="AG831" s="184"/>
      <c r="AH831" s="184"/>
    </row>
    <row r="832" spans="1:34" s="79" customFormat="1" ht="13.15">
      <c r="A832" s="154" t="s">
        <v>91</v>
      </c>
      <c r="B832" s="154" t="str">
        <f>VLOOKUP(A832,'CENTRO DE COSTOS'!A:D,4,FALSE)</f>
        <v>JOSE MAURICIO HERNANDEZ ROJAS</v>
      </c>
      <c r="C832" s="154" t="str">
        <f>VLOOKUP(A832,'CENTRO DE COSTOS'!A:D,2,FALSE)</f>
        <v>0004-0001</v>
      </c>
      <c r="D832" s="154">
        <v>23001</v>
      </c>
      <c r="E832" s="154">
        <v>2619787</v>
      </c>
      <c r="F832" s="154">
        <v>62687</v>
      </c>
      <c r="G832" s="154" t="s">
        <v>2958</v>
      </c>
      <c r="H832" s="154" t="s">
        <v>421</v>
      </c>
      <c r="I832" s="154" t="s">
        <v>91</v>
      </c>
      <c r="J832" s="154" t="s">
        <v>6353</v>
      </c>
      <c r="K832" s="154" t="s">
        <v>159</v>
      </c>
      <c r="L832" s="154" t="s">
        <v>6354</v>
      </c>
      <c r="M832" s="155">
        <v>45889.597916666666</v>
      </c>
      <c r="N832" s="155">
        <v>45890.535416666666</v>
      </c>
      <c r="O832" s="154" t="s">
        <v>2961</v>
      </c>
      <c r="P832" s="154" t="s">
        <v>2962</v>
      </c>
      <c r="Q832" s="154" t="s">
        <v>3099</v>
      </c>
      <c r="R832" s="154" t="s">
        <v>3115</v>
      </c>
      <c r="S832" s="154" t="s">
        <v>2973</v>
      </c>
      <c r="T832" s="180"/>
      <c r="U832" s="154" t="s">
        <v>2965</v>
      </c>
      <c r="V832" s="154" t="s">
        <v>6355</v>
      </c>
      <c r="W832" s="154" t="s">
        <v>2967</v>
      </c>
      <c r="X832" s="154" t="s">
        <v>6356</v>
      </c>
      <c r="Y832" s="154" t="s">
        <v>25</v>
      </c>
      <c r="Z832" s="154" t="s">
        <v>166</v>
      </c>
      <c r="AA832" s="154" t="s">
        <v>2371</v>
      </c>
      <c r="AB832" s="154">
        <v>1</v>
      </c>
      <c r="AC832" s="154">
        <v>0</v>
      </c>
      <c r="AD832" s="87">
        <f>IF(W832="SOPORTE_TELEFÓNICO",'BASE LIQUIDACION REDEBAN 2025'!$B$19,IF(W832="ENVÍO",'BASE LIQUIDACION REDEBAN 2025'!$C$2,IF(Y832="TIPO I",'BASE LIQUIDACION REDEBAN 2025'!$C$2,IF(Y832="TIPO II",'BASE LIQUIDACION REDEBAN 2025'!$C$3,IF(Y832="TIPO III",'BASE LIQUIDACION REDEBAN 2025'!$C$4,IF(Y832="TIPO IV",'BASE LIQUIDACION REDEBAN 2025'!$C$5,IF(Z832="AEREO",'BASE LIQUIDACION REDEBAN 2025'!$B$6,'BASE LIQUIDACION REDEBAN 2025'!$C$5)))))))</f>
        <v>65960.072302</v>
      </c>
      <c r="AE832" s="87">
        <f>IF(OR(W832="SOPORTE_TELEFÓNICO",W832="ENVÍO"),0,IF(Y832="TIPO I",'BASE LIQUIDACION REDEBAN 2025'!$B$10,IF(Y832="TIPO II",'BASE LIQUIDACION REDEBAN 2025'!$B$11,IF(Y832="TIPO III",'BASE LIQUIDACION REDEBAN 2025'!$B$12,'BASE LIQUIDACION REDEBAN 2025'!$B$13))))</f>
        <v>75096.394270399993</v>
      </c>
      <c r="AF832" s="87">
        <f t="shared" si="12"/>
        <v>65960.072302</v>
      </c>
      <c r="AG832" s="184"/>
      <c r="AH832" s="184"/>
    </row>
    <row r="833" spans="1:34" s="79" customFormat="1" ht="13.15">
      <c r="A833" s="154" t="s">
        <v>90</v>
      </c>
      <c r="B833" s="154" t="str">
        <f>VLOOKUP(A833,'CENTRO DE COSTOS'!A:D,4,FALSE)</f>
        <v>JUAN SEBASTIÁN RÍOS CASTRILLÓN</v>
      </c>
      <c r="C833" s="154" t="str">
        <f>VLOOKUP(A833,'CENTRO DE COSTOS'!A:D,2,FALSE)</f>
        <v>0004-0005</v>
      </c>
      <c r="D833" s="154">
        <v>5001</v>
      </c>
      <c r="E833" s="154">
        <v>2620354</v>
      </c>
      <c r="F833" s="154">
        <v>35461</v>
      </c>
      <c r="G833" s="154" t="s">
        <v>2958</v>
      </c>
      <c r="H833" s="154" t="s">
        <v>197</v>
      </c>
      <c r="I833" s="154" t="s">
        <v>90</v>
      </c>
      <c r="J833" s="154" t="s">
        <v>6357</v>
      </c>
      <c r="K833" s="154" t="s">
        <v>159</v>
      </c>
      <c r="L833" s="154" t="s">
        <v>6358</v>
      </c>
      <c r="M833" s="155">
        <v>45889.624305555553</v>
      </c>
      <c r="N833" s="155">
        <v>45890.537499999999</v>
      </c>
      <c r="O833" s="154" t="s">
        <v>2961</v>
      </c>
      <c r="P833" s="154" t="s">
        <v>2962</v>
      </c>
      <c r="Q833" s="154" t="s">
        <v>3316</v>
      </c>
      <c r="R833" s="154" t="s">
        <v>3317</v>
      </c>
      <c r="S833" s="154" t="s">
        <v>200</v>
      </c>
      <c r="T833" s="180"/>
      <c r="U833" s="154" t="s">
        <v>2965</v>
      </c>
      <c r="V833" s="154" t="s">
        <v>6359</v>
      </c>
      <c r="W833" s="154" t="s">
        <v>2967</v>
      </c>
      <c r="X833" s="154" t="s">
        <v>6360</v>
      </c>
      <c r="Y833" s="154" t="s">
        <v>25</v>
      </c>
      <c r="Z833" s="154" t="s">
        <v>166</v>
      </c>
      <c r="AA833" s="154" t="s">
        <v>209</v>
      </c>
      <c r="AB833" s="154">
        <v>1</v>
      </c>
      <c r="AC833" s="154">
        <v>0</v>
      </c>
      <c r="AD833" s="87">
        <f>IF(W833="SOPORTE_TELEFÓNICO",'BASE LIQUIDACION REDEBAN 2025'!$B$19,IF(W833="ENVÍO",'BASE LIQUIDACION REDEBAN 2025'!$C$2,IF(Y833="TIPO I",'BASE LIQUIDACION REDEBAN 2025'!$C$2,IF(Y833="TIPO II",'BASE LIQUIDACION REDEBAN 2025'!$C$3,IF(Y833="TIPO III",'BASE LIQUIDACION REDEBAN 2025'!$C$4,IF(Y833="TIPO IV",'BASE LIQUIDACION REDEBAN 2025'!$C$5,IF(Z833="AEREO",'BASE LIQUIDACION REDEBAN 2025'!$B$6,'BASE LIQUIDACION REDEBAN 2025'!$C$5)))))))</f>
        <v>65960.072302</v>
      </c>
      <c r="AE833" s="87">
        <f>IF(OR(W833="SOPORTE_TELEFÓNICO",W833="ENVÍO"),0,IF(Y833="TIPO I",'BASE LIQUIDACION REDEBAN 2025'!$B$10,IF(Y833="TIPO II",'BASE LIQUIDACION REDEBAN 2025'!$B$11,IF(Y833="TIPO III",'BASE LIQUIDACION REDEBAN 2025'!$B$12,'BASE LIQUIDACION REDEBAN 2025'!$B$13))))</f>
        <v>75096.394270399993</v>
      </c>
      <c r="AF833" s="87">
        <f t="shared" si="12"/>
        <v>65960.072302</v>
      </c>
      <c r="AG833" s="184"/>
      <c r="AH833" s="184"/>
    </row>
    <row r="834" spans="1:34" s="79" customFormat="1" ht="13.15">
      <c r="A834" s="154" t="s">
        <v>99</v>
      </c>
      <c r="B834" s="154" t="str">
        <f>VLOOKUP(A834,'CENTRO DE COSTOS'!A:D,4,FALSE)</f>
        <v>JOSE MAURICIO HERNANDEZ ROJAS</v>
      </c>
      <c r="C834" s="154" t="str">
        <f>VLOOKUP(A834,'CENTRO DE COSTOS'!A:D,2,FALSE)</f>
        <v>0004-0001</v>
      </c>
      <c r="D834" s="154">
        <v>13074</v>
      </c>
      <c r="E834" s="154">
        <v>2601754</v>
      </c>
      <c r="F834" s="154">
        <v>30605</v>
      </c>
      <c r="G834" s="154" t="s">
        <v>2958</v>
      </c>
      <c r="H834" s="154" t="s">
        <v>303</v>
      </c>
      <c r="I834" s="154" t="s">
        <v>6361</v>
      </c>
      <c r="J834" s="154" t="s">
        <v>6362</v>
      </c>
      <c r="K834" s="154" t="s">
        <v>159</v>
      </c>
      <c r="L834" s="154" t="s">
        <v>6363</v>
      </c>
      <c r="M834" s="155">
        <v>45884.361111111109</v>
      </c>
      <c r="N834" s="155">
        <v>45890.543055555558</v>
      </c>
      <c r="O834" s="154" t="s">
        <v>2961</v>
      </c>
      <c r="P834" s="154" t="s">
        <v>2962</v>
      </c>
      <c r="Q834" s="154" t="s">
        <v>2978</v>
      </c>
      <c r="R834" s="154" t="s">
        <v>2983</v>
      </c>
      <c r="S834" s="154" t="s">
        <v>2973</v>
      </c>
      <c r="T834" s="180"/>
      <c r="U834" s="154" t="s">
        <v>2965</v>
      </c>
      <c r="V834" s="154" t="s">
        <v>6364</v>
      </c>
      <c r="W834" s="154" t="s">
        <v>3213</v>
      </c>
      <c r="X834" s="154">
        <v>0</v>
      </c>
      <c r="Y834" s="154" t="s">
        <v>32</v>
      </c>
      <c r="Z834" s="154" t="s">
        <v>166</v>
      </c>
      <c r="AA834" s="154" t="s">
        <v>912</v>
      </c>
      <c r="AB834" s="154">
        <v>0</v>
      </c>
      <c r="AC834" s="154">
        <v>0</v>
      </c>
      <c r="AD834" s="87">
        <f>IF(W834="SOPORTE_TELEFÓNICO",'BASE LIQUIDACION REDEBAN 2025'!$B$19,IF(W834="ENVÍO",'BASE LIQUIDACION REDEBAN 2025'!$C$2,IF(Y834="TIPO I",'BASE LIQUIDACION REDEBAN 2025'!$C$2,IF(Y834="TIPO II",'BASE LIQUIDACION REDEBAN 2025'!$C$3,IF(Y834="TIPO III",'BASE LIQUIDACION REDEBAN 2025'!$C$4,IF(Y834="TIPO IV",'BASE LIQUIDACION REDEBAN 2025'!$C$5,IF(Z834="AEREO",'BASE LIQUIDACION REDEBAN 2025'!$B$6,'BASE LIQUIDACION REDEBAN 2025'!$C$5)))))))</f>
        <v>41241.0800752</v>
      </c>
      <c r="AE834" s="87">
        <f>IF(OR(W834="SOPORTE_TELEFÓNICO",W834="ENVÍO"),0,IF(Y834="TIPO I",'BASE LIQUIDACION REDEBAN 2025'!$B$10,IF(Y834="TIPO II",'BASE LIQUIDACION REDEBAN 2025'!$B$11,IF(Y834="TIPO III",'BASE LIQUIDACION REDEBAN 2025'!$B$12,'BASE LIQUIDACION REDEBAN 2025'!$B$13))))</f>
        <v>0</v>
      </c>
      <c r="AF834" s="87">
        <f t="shared" si="12"/>
        <v>41241.0800752</v>
      </c>
      <c r="AG834" s="184"/>
      <c r="AH834" s="184"/>
    </row>
    <row r="835" spans="1:34" s="79" customFormat="1" ht="13.15">
      <c r="A835" s="154" t="s">
        <v>81</v>
      </c>
      <c r="B835" s="154" t="str">
        <f>VLOOKUP(A835,'CENTRO DE COSTOS'!A:D,4,FALSE)</f>
        <v>MIGUEL JULIÁN HERNÁNDEZ GUARÍN</v>
      </c>
      <c r="C835" s="154" t="str">
        <f>VLOOKUP(A835,'CENTRO DE COSTOS'!A:D,2,FALSE)</f>
        <v>0004-0008</v>
      </c>
      <c r="D835" s="154">
        <v>54261</v>
      </c>
      <c r="E835" s="154">
        <v>2621793</v>
      </c>
      <c r="F835" s="154">
        <v>57387</v>
      </c>
      <c r="G835" s="154" t="s">
        <v>2958</v>
      </c>
      <c r="H835" s="154" t="s">
        <v>317</v>
      </c>
      <c r="I835" s="154" t="s">
        <v>6365</v>
      </c>
      <c r="J835" s="154" t="s">
        <v>6366</v>
      </c>
      <c r="K835" s="154" t="s">
        <v>159</v>
      </c>
      <c r="L835" s="154" t="s">
        <v>6367</v>
      </c>
      <c r="M835" s="155">
        <v>45889.71597222222</v>
      </c>
      <c r="N835" s="155">
        <v>45890.54583333333</v>
      </c>
      <c r="O835" s="154" t="s">
        <v>2961</v>
      </c>
      <c r="P835" s="154" t="s">
        <v>2962</v>
      </c>
      <c r="Q835" s="154" t="s">
        <v>3183</v>
      </c>
      <c r="R835" s="154" t="s">
        <v>3376</v>
      </c>
      <c r="S835" s="154" t="s">
        <v>2973</v>
      </c>
      <c r="T835" s="180"/>
      <c r="U835" s="154" t="s">
        <v>2965</v>
      </c>
      <c r="V835" s="154" t="s">
        <v>6368</v>
      </c>
      <c r="W835" s="154" t="s">
        <v>2967</v>
      </c>
      <c r="X835" s="154" t="s">
        <v>6369</v>
      </c>
      <c r="Y835" s="154" t="s">
        <v>28</v>
      </c>
      <c r="Z835" s="154" t="s">
        <v>166</v>
      </c>
      <c r="AA835" s="154" t="s">
        <v>432</v>
      </c>
      <c r="AB835" s="154">
        <v>1</v>
      </c>
      <c r="AC835" s="154">
        <v>0</v>
      </c>
      <c r="AD835" s="87">
        <f>IF(W835="SOPORTE_TELEFÓNICO",'BASE LIQUIDACION REDEBAN 2025'!$B$19,IF(W835="ENVÍO",'BASE LIQUIDACION REDEBAN 2025'!$C$2,IF(Y835="TIPO I",'BASE LIQUIDACION REDEBAN 2025'!$C$2,IF(Y835="TIPO II",'BASE LIQUIDACION REDEBAN 2025'!$C$3,IF(Y835="TIPO III",'BASE LIQUIDACION REDEBAN 2025'!$C$4,IF(Y835="TIPO IV",'BASE LIQUIDACION REDEBAN 2025'!$C$5,IF(Z835="AEREO",'BASE LIQUIDACION REDEBAN 2025'!$B$6,'BASE LIQUIDACION REDEBAN 2025'!$C$5)))))))</f>
        <v>144967.87232000002</v>
      </c>
      <c r="AE835" s="87">
        <f>IF(OR(W835="SOPORTE_TELEFÓNICO",W835="ENVÍO"),0,IF(Y835="TIPO I",'BASE LIQUIDACION REDEBAN 2025'!$B$10,IF(Y835="TIPO II",'BASE LIQUIDACION REDEBAN 2025'!$B$11,IF(Y835="TIPO III",'BASE LIQUIDACION REDEBAN 2025'!$B$12,'BASE LIQUIDACION REDEBAN 2025'!$B$13))))</f>
        <v>140395.6348884</v>
      </c>
      <c r="AF835" s="87">
        <f t="shared" ref="AF835:AF898" si="13">IF(OR(W835="SOPORTE_TELEFÓNICO",W835="ENVÍO"),AD835,(AD835*AB835+AE835*AC835))</f>
        <v>144967.87232000002</v>
      </c>
      <c r="AG835" s="184"/>
      <c r="AH835" s="184"/>
    </row>
    <row r="836" spans="1:34" s="79" customFormat="1" ht="13.15">
      <c r="A836" s="154" t="s">
        <v>91</v>
      </c>
      <c r="B836" s="154" t="str">
        <f>VLOOKUP(A836,'CENTRO DE COSTOS'!A:D,4,FALSE)</f>
        <v>JOSE MAURICIO HERNANDEZ ROJAS</v>
      </c>
      <c r="C836" s="154" t="str">
        <f>VLOOKUP(A836,'CENTRO DE COSTOS'!A:D,2,FALSE)</f>
        <v>0004-0001</v>
      </c>
      <c r="D836" s="154">
        <v>5250</v>
      </c>
      <c r="E836" s="154">
        <v>2615166</v>
      </c>
      <c r="F836" s="154">
        <v>70984</v>
      </c>
      <c r="G836" s="154" t="s">
        <v>2958</v>
      </c>
      <c r="H836" s="154" t="s">
        <v>197</v>
      </c>
      <c r="I836" s="154" t="s">
        <v>2107</v>
      </c>
      <c r="J836" s="154" t="s">
        <v>6370</v>
      </c>
      <c r="K836" s="154" t="s">
        <v>159</v>
      </c>
      <c r="L836" s="154" t="s">
        <v>6371</v>
      </c>
      <c r="M836" s="155">
        <v>45888.724999999999</v>
      </c>
      <c r="N836" s="155">
        <v>45890.548611111109</v>
      </c>
      <c r="O836" s="154" t="s">
        <v>2961</v>
      </c>
      <c r="P836" s="154" t="s">
        <v>2962</v>
      </c>
      <c r="Q836" s="154" t="s">
        <v>3099</v>
      </c>
      <c r="R836" s="154" t="s">
        <v>3435</v>
      </c>
      <c r="S836" s="154" t="s">
        <v>2973</v>
      </c>
      <c r="T836" s="180"/>
      <c r="U836" s="154" t="s">
        <v>2965</v>
      </c>
      <c r="V836" s="154" t="s">
        <v>6372</v>
      </c>
      <c r="W836" s="154" t="s">
        <v>2967</v>
      </c>
      <c r="X836" s="154" t="s">
        <v>6373</v>
      </c>
      <c r="Y836" s="154" t="s">
        <v>32</v>
      </c>
      <c r="Z836" s="154" t="s">
        <v>166</v>
      </c>
      <c r="AA836" s="154" t="s">
        <v>1227</v>
      </c>
      <c r="AB836" s="154">
        <v>1</v>
      </c>
      <c r="AC836" s="154">
        <v>0</v>
      </c>
      <c r="AD836" s="87">
        <f>IF(W836="SOPORTE_TELEFÓNICO",'BASE LIQUIDACION REDEBAN 2025'!$B$19,IF(W836="ENVÍO",'BASE LIQUIDACION REDEBAN 2025'!$C$2,IF(Y836="TIPO I",'BASE LIQUIDACION REDEBAN 2025'!$C$2,IF(Y836="TIPO II",'BASE LIQUIDACION REDEBAN 2025'!$C$3,IF(Y836="TIPO III",'BASE LIQUIDACION REDEBAN 2025'!$C$4,IF(Y836="TIPO IV",'BASE LIQUIDACION REDEBAN 2025'!$C$5,IF(Z836="AEREO",'BASE LIQUIDACION REDEBAN 2025'!$B$6,'BASE LIQUIDACION REDEBAN 2025'!$C$5)))))))</f>
        <v>479588.87655000004</v>
      </c>
      <c r="AE836" s="87">
        <f>IF(OR(W836="SOPORTE_TELEFÓNICO",W836="ENVÍO"),0,IF(Y836="TIPO I",'BASE LIQUIDACION REDEBAN 2025'!$B$10,IF(Y836="TIPO II",'BASE LIQUIDACION REDEBAN 2025'!$B$11,IF(Y836="TIPO III",'BASE LIQUIDACION REDEBAN 2025'!$B$12,'BASE LIQUIDACION REDEBAN 2025'!$B$13))))</f>
        <v>196536.5258152</v>
      </c>
      <c r="AF836" s="87">
        <f t="shared" si="13"/>
        <v>479588.87655000004</v>
      </c>
      <c r="AG836" s="184"/>
      <c r="AH836" s="184"/>
    </row>
    <row r="837" spans="1:34" s="79" customFormat="1" ht="13.15">
      <c r="A837" s="154" t="s">
        <v>68</v>
      </c>
      <c r="B837" s="154" t="str">
        <f>VLOOKUP(A837,'CENTRO DE COSTOS'!A:D,4,FALSE)</f>
        <v>WILLIAM ASDRUBAL ROZO ROZO</v>
      </c>
      <c r="C837" s="154" t="str">
        <f>VLOOKUP(A837,'CENTRO DE COSTOS'!A:D,2,FALSE)</f>
        <v>0004-0004</v>
      </c>
      <c r="D837" s="154">
        <v>11001</v>
      </c>
      <c r="E837" s="154">
        <v>2621597</v>
      </c>
      <c r="F837" s="154">
        <v>73846</v>
      </c>
      <c r="G837" s="154" t="s">
        <v>2958</v>
      </c>
      <c r="H837" s="154" t="s">
        <v>470</v>
      </c>
      <c r="I837" s="154" t="s">
        <v>68</v>
      </c>
      <c r="J837" s="154" t="s">
        <v>6374</v>
      </c>
      <c r="K837" s="154" t="s">
        <v>159</v>
      </c>
      <c r="L837" s="154" t="s">
        <v>6375</v>
      </c>
      <c r="M837" s="155">
        <v>45889.709722222222</v>
      </c>
      <c r="N837" s="155">
        <v>45890.552083333336</v>
      </c>
      <c r="O837" s="154" t="s">
        <v>2961</v>
      </c>
      <c r="P837" s="154" t="s">
        <v>2962</v>
      </c>
      <c r="Q837" s="154" t="s">
        <v>2995</v>
      </c>
      <c r="R837" s="154" t="s">
        <v>2972</v>
      </c>
      <c r="S837" s="154" t="s">
        <v>2973</v>
      </c>
      <c r="T837" s="180"/>
      <c r="U837" s="154" t="s">
        <v>2965</v>
      </c>
      <c r="V837" s="154" t="s">
        <v>6376</v>
      </c>
      <c r="W837" s="154" t="s">
        <v>2967</v>
      </c>
      <c r="X837" s="154" t="s">
        <v>6377</v>
      </c>
      <c r="Y837" s="154" t="s">
        <v>25</v>
      </c>
      <c r="Z837" s="154" t="s">
        <v>166</v>
      </c>
      <c r="AA837" s="154" t="s">
        <v>573</v>
      </c>
      <c r="AB837" s="154">
        <v>1</v>
      </c>
      <c r="AC837" s="154">
        <v>0</v>
      </c>
      <c r="AD837" s="87">
        <f>IF(W837="SOPORTE_TELEFÓNICO",'BASE LIQUIDACION REDEBAN 2025'!$B$19,IF(W837="ENVÍO",'BASE LIQUIDACION REDEBAN 2025'!$C$2,IF(Y837="TIPO I",'BASE LIQUIDACION REDEBAN 2025'!$C$2,IF(Y837="TIPO II",'BASE LIQUIDACION REDEBAN 2025'!$C$3,IF(Y837="TIPO III",'BASE LIQUIDACION REDEBAN 2025'!$C$4,IF(Y837="TIPO IV",'BASE LIQUIDACION REDEBAN 2025'!$C$5,IF(Z837="AEREO",'BASE LIQUIDACION REDEBAN 2025'!$B$6,'BASE LIQUIDACION REDEBAN 2025'!$C$5)))))))</f>
        <v>65960.072302</v>
      </c>
      <c r="AE837" s="87">
        <f>IF(OR(W837="SOPORTE_TELEFÓNICO",W837="ENVÍO"),0,IF(Y837="TIPO I",'BASE LIQUIDACION REDEBAN 2025'!$B$10,IF(Y837="TIPO II",'BASE LIQUIDACION REDEBAN 2025'!$B$11,IF(Y837="TIPO III",'BASE LIQUIDACION REDEBAN 2025'!$B$12,'BASE LIQUIDACION REDEBAN 2025'!$B$13))))</f>
        <v>75096.394270399993</v>
      </c>
      <c r="AF837" s="87">
        <f t="shared" si="13"/>
        <v>65960.072302</v>
      </c>
      <c r="AG837" s="184"/>
      <c r="AH837" s="184"/>
    </row>
    <row r="838" spans="1:34" s="79" customFormat="1" ht="13.15">
      <c r="A838" s="154" t="s">
        <v>80</v>
      </c>
      <c r="B838" s="154" t="str">
        <f>VLOOKUP(A838,'CENTRO DE COSTOS'!A:D,4,FALSE)</f>
        <v>JOSE MAURICIO HERNANDEZ ROJAS</v>
      </c>
      <c r="C838" s="154" t="str">
        <f>VLOOKUP(A838,'CENTRO DE COSTOS'!A:D,2,FALSE)</f>
        <v>0004-0001</v>
      </c>
      <c r="D838" s="154">
        <v>13001</v>
      </c>
      <c r="E838" s="154">
        <v>2621928</v>
      </c>
      <c r="F838" s="154">
        <v>51584</v>
      </c>
      <c r="G838" s="154" t="s">
        <v>2958</v>
      </c>
      <c r="H838" s="154" t="s">
        <v>303</v>
      </c>
      <c r="I838" s="154" t="s">
        <v>80</v>
      </c>
      <c r="J838" s="154" t="s">
        <v>6378</v>
      </c>
      <c r="K838" s="154" t="s">
        <v>159</v>
      </c>
      <c r="L838" s="154" t="s">
        <v>6379</v>
      </c>
      <c r="M838" s="155">
        <v>45889.720138888886</v>
      </c>
      <c r="N838" s="155">
        <v>45890.554166666669</v>
      </c>
      <c r="O838" s="154" t="s">
        <v>2961</v>
      </c>
      <c r="P838" s="154" t="s">
        <v>2962</v>
      </c>
      <c r="Q838" s="154" t="s">
        <v>3099</v>
      </c>
      <c r="R838" s="154" t="s">
        <v>3435</v>
      </c>
      <c r="S838" s="154" t="s">
        <v>2973</v>
      </c>
      <c r="T838" s="180"/>
      <c r="U838" s="154" t="s">
        <v>2965</v>
      </c>
      <c r="V838" s="154" t="s">
        <v>6380</v>
      </c>
      <c r="W838" s="154" t="s">
        <v>2967</v>
      </c>
      <c r="X838" s="154" t="s">
        <v>6381</v>
      </c>
      <c r="Y838" s="154" t="s">
        <v>25</v>
      </c>
      <c r="Z838" s="154" t="s">
        <v>166</v>
      </c>
      <c r="AA838" s="154" t="s">
        <v>452</v>
      </c>
      <c r="AB838" s="154">
        <v>1</v>
      </c>
      <c r="AC838" s="154">
        <v>0</v>
      </c>
      <c r="AD838" s="87">
        <f>IF(W838="SOPORTE_TELEFÓNICO",'BASE LIQUIDACION REDEBAN 2025'!$B$19,IF(W838="ENVÍO",'BASE LIQUIDACION REDEBAN 2025'!$C$2,IF(Y838="TIPO I",'BASE LIQUIDACION REDEBAN 2025'!$C$2,IF(Y838="TIPO II",'BASE LIQUIDACION REDEBAN 2025'!$C$3,IF(Y838="TIPO III",'BASE LIQUIDACION REDEBAN 2025'!$C$4,IF(Y838="TIPO IV",'BASE LIQUIDACION REDEBAN 2025'!$C$5,IF(Z838="AEREO",'BASE LIQUIDACION REDEBAN 2025'!$B$6,'BASE LIQUIDACION REDEBAN 2025'!$C$5)))))))</f>
        <v>65960.072302</v>
      </c>
      <c r="AE838" s="87">
        <f>IF(OR(W838="SOPORTE_TELEFÓNICO",W838="ENVÍO"),0,IF(Y838="TIPO I",'BASE LIQUIDACION REDEBAN 2025'!$B$10,IF(Y838="TIPO II",'BASE LIQUIDACION REDEBAN 2025'!$B$11,IF(Y838="TIPO III",'BASE LIQUIDACION REDEBAN 2025'!$B$12,'BASE LIQUIDACION REDEBAN 2025'!$B$13))))</f>
        <v>75096.394270399993</v>
      </c>
      <c r="AF838" s="87">
        <f t="shared" si="13"/>
        <v>65960.072302</v>
      </c>
      <c r="AG838" s="184"/>
      <c r="AH838" s="184"/>
    </row>
    <row r="839" spans="1:34" s="79" customFormat="1" ht="13.15">
      <c r="A839" s="154" t="s">
        <v>80</v>
      </c>
      <c r="B839" s="154" t="str">
        <f>VLOOKUP(A839,'CENTRO DE COSTOS'!A:D,4,FALSE)</f>
        <v>JOSE MAURICIO HERNANDEZ ROJAS</v>
      </c>
      <c r="C839" s="154" t="str">
        <f>VLOOKUP(A839,'CENTRO DE COSTOS'!A:D,2,FALSE)</f>
        <v>0004-0001</v>
      </c>
      <c r="D839" s="154">
        <v>13001</v>
      </c>
      <c r="E839" s="154">
        <v>2624438</v>
      </c>
      <c r="F839" s="154">
        <v>78294</v>
      </c>
      <c r="G839" s="154" t="s">
        <v>2958</v>
      </c>
      <c r="H839" s="154" t="s">
        <v>303</v>
      </c>
      <c r="I839" s="154" t="s">
        <v>80</v>
      </c>
      <c r="J839" s="154" t="s">
        <v>6382</v>
      </c>
      <c r="K839" s="154" t="s">
        <v>159</v>
      </c>
      <c r="L839" s="154" t="s">
        <v>6383</v>
      </c>
      <c r="M839" s="155">
        <v>45890.43472222222</v>
      </c>
      <c r="N839" s="155">
        <v>45890.566666666666</v>
      </c>
      <c r="O839" s="154" t="s">
        <v>2961</v>
      </c>
      <c r="P839" s="154" t="s">
        <v>2962</v>
      </c>
      <c r="Q839" s="154" t="s">
        <v>3046</v>
      </c>
      <c r="R839" s="154" t="s">
        <v>2972</v>
      </c>
      <c r="S839" s="154" t="s">
        <v>2973</v>
      </c>
      <c r="T839" s="180"/>
      <c r="U839" s="154" t="s">
        <v>2965</v>
      </c>
      <c r="V839" s="154" t="s">
        <v>6384</v>
      </c>
      <c r="W839" s="154" t="s">
        <v>2967</v>
      </c>
      <c r="X839" s="154" t="s">
        <v>6385</v>
      </c>
      <c r="Y839" s="154" t="s">
        <v>25</v>
      </c>
      <c r="Z839" s="154" t="s">
        <v>166</v>
      </c>
      <c r="AA839" s="154" t="s">
        <v>337</v>
      </c>
      <c r="AB839" s="154">
        <v>1</v>
      </c>
      <c r="AC839" s="154">
        <v>0</v>
      </c>
      <c r="AD839" s="87">
        <f>IF(W839="SOPORTE_TELEFÓNICO",'BASE LIQUIDACION REDEBAN 2025'!$B$19,IF(W839="ENVÍO",'BASE LIQUIDACION REDEBAN 2025'!$C$2,IF(Y839="TIPO I",'BASE LIQUIDACION REDEBAN 2025'!$C$2,IF(Y839="TIPO II",'BASE LIQUIDACION REDEBAN 2025'!$C$3,IF(Y839="TIPO III",'BASE LIQUIDACION REDEBAN 2025'!$C$4,IF(Y839="TIPO IV",'BASE LIQUIDACION REDEBAN 2025'!$C$5,IF(Z839="AEREO",'BASE LIQUIDACION REDEBAN 2025'!$B$6,'BASE LIQUIDACION REDEBAN 2025'!$C$5)))))))</f>
        <v>65960.072302</v>
      </c>
      <c r="AE839" s="87">
        <f>IF(OR(W839="SOPORTE_TELEFÓNICO",W839="ENVÍO"),0,IF(Y839="TIPO I",'BASE LIQUIDACION REDEBAN 2025'!$B$10,IF(Y839="TIPO II",'BASE LIQUIDACION REDEBAN 2025'!$B$11,IF(Y839="TIPO III",'BASE LIQUIDACION REDEBAN 2025'!$B$12,'BASE LIQUIDACION REDEBAN 2025'!$B$13))))</f>
        <v>75096.394270399993</v>
      </c>
      <c r="AF839" s="87">
        <f t="shared" si="13"/>
        <v>65960.072302</v>
      </c>
      <c r="AG839" s="184"/>
      <c r="AH839" s="184"/>
    </row>
    <row r="840" spans="1:34" s="79" customFormat="1" ht="13.15">
      <c r="A840" s="154" t="s">
        <v>60</v>
      </c>
      <c r="B840" s="154" t="str">
        <f>VLOOKUP(A840,'CENTRO DE COSTOS'!A:D,4,FALSE)</f>
        <v>JUAN SEBASTIÁN RÍOS CASTRILLÓN</v>
      </c>
      <c r="C840" s="154" t="str">
        <f>VLOOKUP(A840,'CENTRO DE COSTOS'!A:D,2,FALSE)</f>
        <v>0004-0005</v>
      </c>
      <c r="D840" s="154">
        <v>5490</v>
      </c>
      <c r="E840" s="154">
        <v>2620617</v>
      </c>
      <c r="F840" s="154">
        <v>10357</v>
      </c>
      <c r="G840" s="154" t="s">
        <v>2958</v>
      </c>
      <c r="H840" s="154" t="s">
        <v>197</v>
      </c>
      <c r="I840" s="154" t="s">
        <v>631</v>
      </c>
      <c r="J840" s="154" t="s">
        <v>5994</v>
      </c>
      <c r="K840" s="154" t="s">
        <v>159</v>
      </c>
      <c r="L840" s="154" t="s">
        <v>6386</v>
      </c>
      <c r="M840" s="155">
        <v>45889.636805555558</v>
      </c>
      <c r="N840" s="155">
        <v>45890.570833333331</v>
      </c>
      <c r="O840" s="154" t="s">
        <v>2961</v>
      </c>
      <c r="P840" s="154" t="s">
        <v>2962</v>
      </c>
      <c r="Q840" s="154" t="s">
        <v>3183</v>
      </c>
      <c r="R840" s="154" t="s">
        <v>2972</v>
      </c>
      <c r="S840" s="154" t="s">
        <v>2973</v>
      </c>
      <c r="T840" s="180"/>
      <c r="U840" s="154" t="s">
        <v>2965</v>
      </c>
      <c r="V840" s="154" t="s">
        <v>6387</v>
      </c>
      <c r="W840" s="154" t="s">
        <v>2967</v>
      </c>
      <c r="X840" s="154" t="s">
        <v>5997</v>
      </c>
      <c r="Y840" s="154" t="s">
        <v>28</v>
      </c>
      <c r="Z840" s="154" t="s">
        <v>166</v>
      </c>
      <c r="AA840" s="154" t="s">
        <v>3186</v>
      </c>
      <c r="AB840" s="154">
        <v>1</v>
      </c>
      <c r="AC840" s="154">
        <v>0</v>
      </c>
      <c r="AD840" s="87">
        <f>IF(W840="SOPORTE_TELEFÓNICO",'BASE LIQUIDACION REDEBAN 2025'!$B$19,IF(W840="ENVÍO",'BASE LIQUIDACION REDEBAN 2025'!$C$2,IF(Y840="TIPO I",'BASE LIQUIDACION REDEBAN 2025'!$C$2,IF(Y840="TIPO II",'BASE LIQUIDACION REDEBAN 2025'!$C$3,IF(Y840="TIPO III",'BASE LIQUIDACION REDEBAN 2025'!$C$4,IF(Y840="TIPO IV",'BASE LIQUIDACION REDEBAN 2025'!$C$5,IF(Z840="AEREO",'BASE LIQUIDACION REDEBAN 2025'!$B$6,'BASE LIQUIDACION REDEBAN 2025'!$C$5)))))))</f>
        <v>144967.87232000002</v>
      </c>
      <c r="AE840" s="87">
        <f>IF(OR(W840="SOPORTE_TELEFÓNICO",W840="ENVÍO"),0,IF(Y840="TIPO I",'BASE LIQUIDACION REDEBAN 2025'!$B$10,IF(Y840="TIPO II",'BASE LIQUIDACION REDEBAN 2025'!$B$11,IF(Y840="TIPO III",'BASE LIQUIDACION REDEBAN 2025'!$B$12,'BASE LIQUIDACION REDEBAN 2025'!$B$13))))</f>
        <v>140395.6348884</v>
      </c>
      <c r="AF840" s="87">
        <f t="shared" si="13"/>
        <v>144967.87232000002</v>
      </c>
      <c r="AG840" s="184"/>
      <c r="AH840" s="184"/>
    </row>
    <row r="841" spans="1:34" s="79" customFormat="1" ht="13.15">
      <c r="A841" s="154" t="s">
        <v>90</v>
      </c>
      <c r="B841" s="154" t="str">
        <f>VLOOKUP(A841,'CENTRO DE COSTOS'!A:D,4,FALSE)</f>
        <v>JUAN SEBASTIÁN RÍOS CASTRILLÓN</v>
      </c>
      <c r="C841" s="154" t="str">
        <f>VLOOKUP(A841,'CENTRO DE COSTOS'!A:D,2,FALSE)</f>
        <v>0004-0005</v>
      </c>
      <c r="D841" s="154">
        <v>5425</v>
      </c>
      <c r="E841" s="154">
        <v>2608483</v>
      </c>
      <c r="F841" s="154">
        <v>37386</v>
      </c>
      <c r="G841" s="154" t="s">
        <v>2958</v>
      </c>
      <c r="H841" s="154" t="s">
        <v>197</v>
      </c>
      <c r="I841" s="154" t="s">
        <v>6388</v>
      </c>
      <c r="J841" s="154" t="s">
        <v>6389</v>
      </c>
      <c r="K841" s="154" t="s">
        <v>159</v>
      </c>
      <c r="L841" s="154" t="s">
        <v>6390</v>
      </c>
      <c r="M841" s="155">
        <v>45887.517361111109</v>
      </c>
      <c r="N841" s="155">
        <v>45890.573611111111</v>
      </c>
      <c r="O841" s="154" t="s">
        <v>2961</v>
      </c>
      <c r="P841" s="154" t="s">
        <v>2962</v>
      </c>
      <c r="Q841" s="154" t="s">
        <v>3183</v>
      </c>
      <c r="R841" s="154" t="s">
        <v>2972</v>
      </c>
      <c r="S841" s="154" t="s">
        <v>2973</v>
      </c>
      <c r="T841" s="180"/>
      <c r="U841" s="154" t="s">
        <v>2965</v>
      </c>
      <c r="V841" s="154" t="s">
        <v>6391</v>
      </c>
      <c r="W841" s="154" t="s">
        <v>2967</v>
      </c>
      <c r="X841" s="154" t="s">
        <v>6392</v>
      </c>
      <c r="Y841" s="154" t="s">
        <v>30</v>
      </c>
      <c r="Z841" s="154" t="s">
        <v>166</v>
      </c>
      <c r="AA841" s="154" t="s">
        <v>204</v>
      </c>
      <c r="AB841" s="154">
        <v>1</v>
      </c>
      <c r="AC841" s="154">
        <v>0</v>
      </c>
      <c r="AD841" s="87">
        <f>IF(W841="SOPORTE_TELEFÓNICO",'BASE LIQUIDACION REDEBAN 2025'!$B$19,IF(W841="ENVÍO",'BASE LIQUIDACION REDEBAN 2025'!$C$2,IF(Y841="TIPO I",'BASE LIQUIDACION REDEBAN 2025'!$C$2,IF(Y841="TIPO II",'BASE LIQUIDACION REDEBAN 2025'!$C$3,IF(Y841="TIPO III",'BASE LIQUIDACION REDEBAN 2025'!$C$4,IF(Y841="TIPO IV",'BASE LIQUIDACION REDEBAN 2025'!$C$5,IF(Z841="AEREO",'BASE LIQUIDACION REDEBAN 2025'!$B$6,'BASE LIQUIDACION REDEBAN 2025'!$C$5)))))))</f>
        <v>275728.78077800001</v>
      </c>
      <c r="AE841" s="87">
        <f>IF(OR(W841="SOPORTE_TELEFÓNICO",W841="ENVÍO"),0,IF(Y841="TIPO I",'BASE LIQUIDACION REDEBAN 2025'!$B$10,IF(Y841="TIPO II",'BASE LIQUIDACION REDEBAN 2025'!$B$11,IF(Y841="TIPO III",'BASE LIQUIDACION REDEBAN 2025'!$B$12,'BASE LIQUIDACION REDEBAN 2025'!$B$13))))</f>
        <v>196536.5258152</v>
      </c>
      <c r="AF841" s="87">
        <f t="shared" si="13"/>
        <v>275728.78077800001</v>
      </c>
      <c r="AG841" s="184"/>
      <c r="AH841" s="184"/>
    </row>
    <row r="842" spans="1:34" s="79" customFormat="1" ht="13.15">
      <c r="A842" s="154" t="s">
        <v>100</v>
      </c>
      <c r="B842" s="154" t="str">
        <f>VLOOKUP(A842,'CENTRO DE COSTOS'!A:D,4,FALSE)</f>
        <v>KEVIN ALEXIS CORZO BUSTOS</v>
      </c>
      <c r="C842" s="154" t="str">
        <f>VLOOKUP(A842,'CENTRO DE COSTOS'!A:D,2,FALSE)</f>
        <v>0004-0007</v>
      </c>
      <c r="D842" s="154">
        <v>50001</v>
      </c>
      <c r="E842" s="154">
        <v>2623312</v>
      </c>
      <c r="F842" s="154">
        <v>61674</v>
      </c>
      <c r="G842" s="154" t="s">
        <v>2958</v>
      </c>
      <c r="H842" s="154" t="s">
        <v>295</v>
      </c>
      <c r="I842" s="154" t="s">
        <v>100</v>
      </c>
      <c r="J842" s="154" t="s">
        <v>6244</v>
      </c>
      <c r="K842" s="154" t="s">
        <v>159</v>
      </c>
      <c r="L842" s="154" t="s">
        <v>6393</v>
      </c>
      <c r="M842" s="155">
        <v>45890.363194444442</v>
      </c>
      <c r="N842" s="155">
        <v>45890.614583333336</v>
      </c>
      <c r="O842" s="154" t="s">
        <v>2961</v>
      </c>
      <c r="P842" s="154" t="s">
        <v>2962</v>
      </c>
      <c r="Q842" s="154" t="s">
        <v>2971</v>
      </c>
      <c r="R842" s="154" t="s">
        <v>3001</v>
      </c>
      <c r="S842" s="154" t="s">
        <v>2973</v>
      </c>
      <c r="T842" s="180"/>
      <c r="U842" s="154" t="s">
        <v>2965</v>
      </c>
      <c r="V842" s="154" t="s">
        <v>6394</v>
      </c>
      <c r="W842" s="154" t="s">
        <v>2967</v>
      </c>
      <c r="X842" s="154" t="s">
        <v>6395</v>
      </c>
      <c r="Y842" s="154" t="s">
        <v>25</v>
      </c>
      <c r="Z842" s="154" t="s">
        <v>166</v>
      </c>
      <c r="AA842" s="154" t="s">
        <v>3167</v>
      </c>
      <c r="AB842" s="154">
        <v>1</v>
      </c>
      <c r="AC842" s="154">
        <v>0</v>
      </c>
      <c r="AD842" s="87">
        <f>IF(W842="SOPORTE_TELEFÓNICO",'BASE LIQUIDACION REDEBAN 2025'!$B$19,IF(W842="ENVÍO",'BASE LIQUIDACION REDEBAN 2025'!$C$2,IF(Y842="TIPO I",'BASE LIQUIDACION REDEBAN 2025'!$C$2,IF(Y842="TIPO II",'BASE LIQUIDACION REDEBAN 2025'!$C$3,IF(Y842="TIPO III",'BASE LIQUIDACION REDEBAN 2025'!$C$4,IF(Y842="TIPO IV",'BASE LIQUIDACION REDEBAN 2025'!$C$5,IF(Z842="AEREO",'BASE LIQUIDACION REDEBAN 2025'!$B$6,'BASE LIQUIDACION REDEBAN 2025'!$C$5)))))))</f>
        <v>65960.072302</v>
      </c>
      <c r="AE842" s="87">
        <f>IF(OR(W842="SOPORTE_TELEFÓNICO",W842="ENVÍO"),0,IF(Y842="TIPO I",'BASE LIQUIDACION REDEBAN 2025'!$B$10,IF(Y842="TIPO II",'BASE LIQUIDACION REDEBAN 2025'!$B$11,IF(Y842="TIPO III",'BASE LIQUIDACION REDEBAN 2025'!$B$12,'BASE LIQUIDACION REDEBAN 2025'!$B$13))))</f>
        <v>75096.394270399993</v>
      </c>
      <c r="AF842" s="87">
        <f t="shared" si="13"/>
        <v>65960.072302</v>
      </c>
      <c r="AG842" s="184"/>
      <c r="AH842" s="184"/>
    </row>
    <row r="843" spans="1:34" s="79" customFormat="1" ht="13.15">
      <c r="A843" s="154" t="s">
        <v>72</v>
      </c>
      <c r="B843" s="154" t="str">
        <f>VLOOKUP(A843,'CENTRO DE COSTOS'!A:D,4,FALSE)</f>
        <v>MIGUEL JULIÁN HERNÁNDEZ GUARÍN</v>
      </c>
      <c r="C843" s="154" t="str">
        <f>VLOOKUP(A843,'CENTRO DE COSTOS'!A:D,2,FALSE)</f>
        <v>0004-0008</v>
      </c>
      <c r="D843" s="154">
        <v>68307</v>
      </c>
      <c r="E843" s="154">
        <v>2623712</v>
      </c>
      <c r="F843" s="154">
        <v>15531</v>
      </c>
      <c r="G843" s="154" t="s">
        <v>2958</v>
      </c>
      <c r="H843" s="154" t="s">
        <v>820</v>
      </c>
      <c r="I843" s="154" t="s">
        <v>834</v>
      </c>
      <c r="J843" s="154" t="s">
        <v>6396</v>
      </c>
      <c r="K843" s="154" t="s">
        <v>159</v>
      </c>
      <c r="L843" s="154" t="s">
        <v>6397</v>
      </c>
      <c r="M843" s="155">
        <v>45890.386805555558</v>
      </c>
      <c r="N843" s="155">
        <v>45890.618055555555</v>
      </c>
      <c r="O843" s="154" t="s">
        <v>2961</v>
      </c>
      <c r="P843" s="154" t="s">
        <v>2962</v>
      </c>
      <c r="Q843" s="154" t="s">
        <v>3099</v>
      </c>
      <c r="R843" s="154" t="s">
        <v>3435</v>
      </c>
      <c r="S843" s="154" t="s">
        <v>220</v>
      </c>
      <c r="T843" s="180"/>
      <c r="U843" s="154" t="s">
        <v>2965</v>
      </c>
      <c r="V843" s="154" t="s">
        <v>6398</v>
      </c>
      <c r="W843" s="154" t="s">
        <v>2967</v>
      </c>
      <c r="X843" s="154" t="s">
        <v>6399</v>
      </c>
      <c r="Y843" s="154" t="s">
        <v>25</v>
      </c>
      <c r="Z843" s="154" t="s">
        <v>166</v>
      </c>
      <c r="AA843" s="154" t="s">
        <v>838</v>
      </c>
      <c r="AB843" s="154">
        <v>1</v>
      </c>
      <c r="AC843" s="154">
        <v>0</v>
      </c>
      <c r="AD843" s="87">
        <f>IF(W843="SOPORTE_TELEFÓNICO",'BASE LIQUIDACION REDEBAN 2025'!$B$19,IF(W843="ENVÍO",'BASE LIQUIDACION REDEBAN 2025'!$C$2,IF(Y843="TIPO I",'BASE LIQUIDACION REDEBAN 2025'!$C$2,IF(Y843="TIPO II",'BASE LIQUIDACION REDEBAN 2025'!$C$3,IF(Y843="TIPO III",'BASE LIQUIDACION REDEBAN 2025'!$C$4,IF(Y843="TIPO IV",'BASE LIQUIDACION REDEBAN 2025'!$C$5,IF(Z843="AEREO",'BASE LIQUIDACION REDEBAN 2025'!$B$6,'BASE LIQUIDACION REDEBAN 2025'!$C$5)))))))</f>
        <v>65960.072302</v>
      </c>
      <c r="AE843" s="87">
        <f>IF(OR(W843="SOPORTE_TELEFÓNICO",W843="ENVÍO"),0,IF(Y843="TIPO I",'BASE LIQUIDACION REDEBAN 2025'!$B$10,IF(Y843="TIPO II",'BASE LIQUIDACION REDEBAN 2025'!$B$11,IF(Y843="TIPO III",'BASE LIQUIDACION REDEBAN 2025'!$B$12,'BASE LIQUIDACION REDEBAN 2025'!$B$13))))</f>
        <v>75096.394270399993</v>
      </c>
      <c r="AF843" s="87">
        <f t="shared" si="13"/>
        <v>65960.072302</v>
      </c>
      <c r="AG843" s="184"/>
      <c r="AH843" s="184"/>
    </row>
    <row r="844" spans="1:34" s="79" customFormat="1" ht="13.15">
      <c r="A844" s="154" t="s">
        <v>76</v>
      </c>
      <c r="B844" s="154" t="str">
        <f>VLOOKUP(A844,'CENTRO DE COSTOS'!A:D,4,FALSE)</f>
        <v>DIEGO FERNANDO HENAO CARDONA</v>
      </c>
      <c r="C844" s="154" t="str">
        <f>VLOOKUP(A844,'CENTRO DE COSTOS'!A:D,2,FALSE)</f>
        <v>0004-0003</v>
      </c>
      <c r="D844" s="154">
        <v>19001</v>
      </c>
      <c r="E844" s="154">
        <v>2611845</v>
      </c>
      <c r="F844" s="154">
        <v>78716</v>
      </c>
      <c r="G844" s="154" t="s">
        <v>2958</v>
      </c>
      <c r="H844" s="154" t="s">
        <v>258</v>
      </c>
      <c r="I844" s="154" t="s">
        <v>95</v>
      </c>
      <c r="J844" s="154" t="s">
        <v>6400</v>
      </c>
      <c r="K844" s="154" t="s">
        <v>159</v>
      </c>
      <c r="L844" s="154" t="s">
        <v>6401</v>
      </c>
      <c r="M844" s="155">
        <v>45888.465277777781</v>
      </c>
      <c r="N844" s="155">
        <v>45890.624305555553</v>
      </c>
      <c r="O844" s="154" t="s">
        <v>2961</v>
      </c>
      <c r="P844" s="154" t="s">
        <v>2962</v>
      </c>
      <c r="Q844" s="154" t="s">
        <v>2978</v>
      </c>
      <c r="R844" s="154" t="s">
        <v>2983</v>
      </c>
      <c r="S844" s="154" t="s">
        <v>200</v>
      </c>
      <c r="T844" s="180"/>
      <c r="U844" s="154" t="s">
        <v>2965</v>
      </c>
      <c r="V844" s="154" t="s">
        <v>6402</v>
      </c>
      <c r="W844" s="154" t="s">
        <v>3213</v>
      </c>
      <c r="X844" s="154">
        <v>0</v>
      </c>
      <c r="Y844" s="154" t="s">
        <v>30</v>
      </c>
      <c r="Z844" s="154" t="s">
        <v>166</v>
      </c>
      <c r="AA844" s="154" t="s">
        <v>330</v>
      </c>
      <c r="AB844" s="154">
        <v>0</v>
      </c>
      <c r="AC844" s="154">
        <v>0</v>
      </c>
      <c r="AD844" s="87">
        <f>IF(W844="SOPORTE_TELEFÓNICO",'BASE LIQUIDACION REDEBAN 2025'!$B$19,IF(W844="ENVÍO",'BASE LIQUIDACION REDEBAN 2025'!$C$2,IF(Y844="TIPO I",'BASE LIQUIDACION REDEBAN 2025'!$C$2,IF(Y844="TIPO II",'BASE LIQUIDACION REDEBAN 2025'!$C$3,IF(Y844="TIPO III",'BASE LIQUIDACION REDEBAN 2025'!$C$4,IF(Y844="TIPO IV",'BASE LIQUIDACION REDEBAN 2025'!$C$5,IF(Z844="AEREO",'BASE LIQUIDACION REDEBAN 2025'!$B$6,'BASE LIQUIDACION REDEBAN 2025'!$C$5)))))))</f>
        <v>41241.0800752</v>
      </c>
      <c r="AE844" s="87">
        <f>IF(OR(W844="SOPORTE_TELEFÓNICO",W844="ENVÍO"),0,IF(Y844="TIPO I",'BASE LIQUIDACION REDEBAN 2025'!$B$10,IF(Y844="TIPO II",'BASE LIQUIDACION REDEBAN 2025'!$B$11,IF(Y844="TIPO III",'BASE LIQUIDACION REDEBAN 2025'!$B$12,'BASE LIQUIDACION REDEBAN 2025'!$B$13))))</f>
        <v>0</v>
      </c>
      <c r="AF844" s="87">
        <f t="shared" si="13"/>
        <v>41241.0800752</v>
      </c>
      <c r="AG844" s="184"/>
      <c r="AH844" s="184"/>
    </row>
    <row r="845" spans="1:34" s="79" customFormat="1" ht="13.15">
      <c r="A845" s="154" t="s">
        <v>90</v>
      </c>
      <c r="B845" s="154" t="str">
        <f>VLOOKUP(A845,'CENTRO DE COSTOS'!A:D,4,FALSE)</f>
        <v>JUAN SEBASTIÁN RÍOS CASTRILLÓN</v>
      </c>
      <c r="C845" s="154" t="str">
        <f>VLOOKUP(A845,'CENTRO DE COSTOS'!A:D,2,FALSE)</f>
        <v>0004-0005</v>
      </c>
      <c r="D845" s="154">
        <v>5001</v>
      </c>
      <c r="E845" s="154">
        <v>2625174</v>
      </c>
      <c r="F845" s="154">
        <v>48745</v>
      </c>
      <c r="G845" s="154" t="s">
        <v>2958</v>
      </c>
      <c r="H845" s="154" t="s">
        <v>197</v>
      </c>
      <c r="I845" s="154" t="s">
        <v>90</v>
      </c>
      <c r="J845" s="154" t="s">
        <v>4322</v>
      </c>
      <c r="K845" s="154" t="s">
        <v>159</v>
      </c>
      <c r="L845" s="154" t="s">
        <v>6403</v>
      </c>
      <c r="M845" s="155">
        <v>45890.488194444442</v>
      </c>
      <c r="N845" s="155">
        <v>45890.629861111112</v>
      </c>
      <c r="O845" s="154" t="s">
        <v>2961</v>
      </c>
      <c r="P845" s="154" t="s">
        <v>2962</v>
      </c>
      <c r="Q845" s="154" t="s">
        <v>2971</v>
      </c>
      <c r="R845" s="154" t="s">
        <v>3027</v>
      </c>
      <c r="S845" s="154" t="s">
        <v>2973</v>
      </c>
      <c r="T845" s="180"/>
      <c r="U845" s="154" t="s">
        <v>2965</v>
      </c>
      <c r="V845" s="154" t="s">
        <v>6404</v>
      </c>
      <c r="W845" s="154" t="s">
        <v>2967</v>
      </c>
      <c r="X845" s="154" t="s">
        <v>6405</v>
      </c>
      <c r="Y845" s="154" t="s">
        <v>25</v>
      </c>
      <c r="Z845" s="154" t="s">
        <v>166</v>
      </c>
      <c r="AA845" s="154" t="s">
        <v>4326</v>
      </c>
      <c r="AB845" s="154">
        <v>1</v>
      </c>
      <c r="AC845" s="154">
        <v>0</v>
      </c>
      <c r="AD845" s="87">
        <f>IF(W845="SOPORTE_TELEFÓNICO",'BASE LIQUIDACION REDEBAN 2025'!$B$19,IF(W845="ENVÍO",'BASE LIQUIDACION REDEBAN 2025'!$C$2,IF(Y845="TIPO I",'BASE LIQUIDACION REDEBAN 2025'!$C$2,IF(Y845="TIPO II",'BASE LIQUIDACION REDEBAN 2025'!$C$3,IF(Y845="TIPO III",'BASE LIQUIDACION REDEBAN 2025'!$C$4,IF(Y845="TIPO IV",'BASE LIQUIDACION REDEBAN 2025'!$C$5,IF(Z845="AEREO",'BASE LIQUIDACION REDEBAN 2025'!$B$6,'BASE LIQUIDACION REDEBAN 2025'!$C$5)))))))</f>
        <v>65960.072302</v>
      </c>
      <c r="AE845" s="87">
        <f>IF(OR(W845="SOPORTE_TELEFÓNICO",W845="ENVÍO"),0,IF(Y845="TIPO I",'BASE LIQUIDACION REDEBAN 2025'!$B$10,IF(Y845="TIPO II",'BASE LIQUIDACION REDEBAN 2025'!$B$11,IF(Y845="TIPO III",'BASE LIQUIDACION REDEBAN 2025'!$B$12,'BASE LIQUIDACION REDEBAN 2025'!$B$13))))</f>
        <v>75096.394270399993</v>
      </c>
      <c r="AF845" s="87">
        <f t="shared" si="13"/>
        <v>65960.072302</v>
      </c>
      <c r="AG845" s="184"/>
      <c r="AH845" s="184"/>
    </row>
    <row r="846" spans="1:34" s="79" customFormat="1" ht="13.15">
      <c r="A846" s="154" t="s">
        <v>91</v>
      </c>
      <c r="B846" s="154" t="str">
        <f>VLOOKUP(A846,'CENTRO DE COSTOS'!A:D,4,FALSE)</f>
        <v>JOSE MAURICIO HERNANDEZ ROJAS</v>
      </c>
      <c r="C846" s="154" t="str">
        <f>VLOOKUP(A846,'CENTRO DE COSTOS'!A:D,2,FALSE)</f>
        <v>0004-0001</v>
      </c>
      <c r="D846" s="154">
        <v>5250</v>
      </c>
      <c r="E846" s="154">
        <v>2624967</v>
      </c>
      <c r="F846" s="154">
        <v>37661</v>
      </c>
      <c r="G846" s="154" t="s">
        <v>2958</v>
      </c>
      <c r="H846" s="154" t="s">
        <v>197</v>
      </c>
      <c r="I846" s="154" t="s">
        <v>2107</v>
      </c>
      <c r="J846" s="154" t="s">
        <v>6406</v>
      </c>
      <c r="K846" s="154" t="s">
        <v>159</v>
      </c>
      <c r="L846" s="154" t="s">
        <v>6407</v>
      </c>
      <c r="M846" s="155">
        <v>45890.46597222222</v>
      </c>
      <c r="N846" s="155">
        <v>45890.633333333331</v>
      </c>
      <c r="O846" s="154" t="s">
        <v>2961</v>
      </c>
      <c r="P846" s="154" t="s">
        <v>2962</v>
      </c>
      <c r="Q846" s="154" t="s">
        <v>3017</v>
      </c>
      <c r="R846" s="154" t="s">
        <v>2972</v>
      </c>
      <c r="S846" s="154" t="s">
        <v>200</v>
      </c>
      <c r="T846" s="180"/>
      <c r="U846" s="154" t="s">
        <v>2965</v>
      </c>
      <c r="V846" s="154" t="s">
        <v>6408</v>
      </c>
      <c r="W846" s="154" t="s">
        <v>2967</v>
      </c>
      <c r="X846" s="154" t="s">
        <v>6409</v>
      </c>
      <c r="Y846" s="154" t="s">
        <v>32</v>
      </c>
      <c r="Z846" s="154" t="s">
        <v>166</v>
      </c>
      <c r="AA846" s="154" t="s">
        <v>1227</v>
      </c>
      <c r="AB846" s="154">
        <v>1</v>
      </c>
      <c r="AC846" s="154">
        <v>0</v>
      </c>
      <c r="AD846" s="87">
        <f>IF(W846="SOPORTE_TELEFÓNICO",'BASE LIQUIDACION REDEBAN 2025'!$B$19,IF(W846="ENVÍO",'BASE LIQUIDACION REDEBAN 2025'!$C$2,IF(Y846="TIPO I",'BASE LIQUIDACION REDEBAN 2025'!$C$2,IF(Y846="TIPO II",'BASE LIQUIDACION REDEBAN 2025'!$C$3,IF(Y846="TIPO III",'BASE LIQUIDACION REDEBAN 2025'!$C$4,IF(Y846="TIPO IV",'BASE LIQUIDACION REDEBAN 2025'!$C$5,IF(Z846="AEREO",'BASE LIQUIDACION REDEBAN 2025'!$B$6,'BASE LIQUIDACION REDEBAN 2025'!$C$5)))))))</f>
        <v>479588.87655000004</v>
      </c>
      <c r="AE846" s="87">
        <f>IF(OR(W846="SOPORTE_TELEFÓNICO",W846="ENVÍO"),0,IF(Y846="TIPO I",'BASE LIQUIDACION REDEBAN 2025'!$B$10,IF(Y846="TIPO II",'BASE LIQUIDACION REDEBAN 2025'!$B$11,IF(Y846="TIPO III",'BASE LIQUIDACION REDEBAN 2025'!$B$12,'BASE LIQUIDACION REDEBAN 2025'!$B$13))))</f>
        <v>196536.5258152</v>
      </c>
      <c r="AF846" s="87">
        <f t="shared" si="13"/>
        <v>479588.87655000004</v>
      </c>
      <c r="AG846" s="184"/>
      <c r="AH846" s="184"/>
    </row>
    <row r="847" spans="1:34" s="79" customFormat="1" ht="13.15">
      <c r="A847" s="154" t="s">
        <v>100</v>
      </c>
      <c r="B847" s="154" t="str">
        <f>VLOOKUP(A847,'CENTRO DE COSTOS'!A:D,4,FALSE)</f>
        <v>KEVIN ALEXIS CORZO BUSTOS</v>
      </c>
      <c r="C847" s="154" t="str">
        <f>VLOOKUP(A847,'CENTRO DE COSTOS'!A:D,2,FALSE)</f>
        <v>0004-0007</v>
      </c>
      <c r="D847" s="154">
        <v>50318</v>
      </c>
      <c r="E847" s="154">
        <v>2615314</v>
      </c>
      <c r="F847" s="154">
        <v>78805</v>
      </c>
      <c r="G847" s="154" t="s">
        <v>2958</v>
      </c>
      <c r="H847" s="154" t="s">
        <v>295</v>
      </c>
      <c r="I847" s="154" t="s">
        <v>6410</v>
      </c>
      <c r="J847" s="154" t="s">
        <v>6411</v>
      </c>
      <c r="K847" s="154" t="s">
        <v>159</v>
      </c>
      <c r="L847" s="154" t="s">
        <v>6412</v>
      </c>
      <c r="M847" s="155">
        <v>45888.734722222223</v>
      </c>
      <c r="N847" s="155">
        <v>45890.636111111111</v>
      </c>
      <c r="O847" s="154" t="s">
        <v>2961</v>
      </c>
      <c r="P847" s="154" t="s">
        <v>2962</v>
      </c>
      <c r="Q847" s="154" t="s">
        <v>3316</v>
      </c>
      <c r="R847" s="154" t="s">
        <v>3317</v>
      </c>
      <c r="S847" s="154" t="s">
        <v>2973</v>
      </c>
      <c r="T847" s="180"/>
      <c r="U847" s="154" t="s">
        <v>2965</v>
      </c>
      <c r="V847" s="154" t="s">
        <v>6413</v>
      </c>
      <c r="W847" s="154" t="s">
        <v>2967</v>
      </c>
      <c r="X847" s="154" t="s">
        <v>6414</v>
      </c>
      <c r="Y847" s="154" t="s">
        <v>28</v>
      </c>
      <c r="Z847" s="154" t="s">
        <v>166</v>
      </c>
      <c r="AA847" s="154" t="s">
        <v>362</v>
      </c>
      <c r="AB847" s="154">
        <v>1</v>
      </c>
      <c r="AC847" s="154">
        <v>0</v>
      </c>
      <c r="AD847" s="87">
        <f>IF(W847="SOPORTE_TELEFÓNICO",'BASE LIQUIDACION REDEBAN 2025'!$B$19,IF(W847="ENVÍO",'BASE LIQUIDACION REDEBAN 2025'!$C$2,IF(Y847="TIPO I",'BASE LIQUIDACION REDEBAN 2025'!$C$2,IF(Y847="TIPO II",'BASE LIQUIDACION REDEBAN 2025'!$C$3,IF(Y847="TIPO III",'BASE LIQUIDACION REDEBAN 2025'!$C$4,IF(Y847="TIPO IV",'BASE LIQUIDACION REDEBAN 2025'!$C$5,IF(Z847="AEREO",'BASE LIQUIDACION REDEBAN 2025'!$B$6,'BASE LIQUIDACION REDEBAN 2025'!$C$5)))))))</f>
        <v>144967.87232000002</v>
      </c>
      <c r="AE847" s="87">
        <f>IF(OR(W847="SOPORTE_TELEFÓNICO",W847="ENVÍO"),0,IF(Y847="TIPO I",'BASE LIQUIDACION REDEBAN 2025'!$B$10,IF(Y847="TIPO II",'BASE LIQUIDACION REDEBAN 2025'!$B$11,IF(Y847="TIPO III",'BASE LIQUIDACION REDEBAN 2025'!$B$12,'BASE LIQUIDACION REDEBAN 2025'!$B$13))))</f>
        <v>140395.6348884</v>
      </c>
      <c r="AF847" s="87">
        <f t="shared" si="13"/>
        <v>144967.87232000002</v>
      </c>
      <c r="AG847" s="184"/>
      <c r="AH847" s="184"/>
    </row>
    <row r="848" spans="1:34" s="79" customFormat="1" ht="13.15">
      <c r="A848" s="154" t="s">
        <v>64</v>
      </c>
      <c r="B848" s="154" t="str">
        <f>VLOOKUP(A848,'CENTRO DE COSTOS'!A:D,4,FALSE)</f>
        <v>JOSE MAURICIO HERNANDEZ ROJAS</v>
      </c>
      <c r="C848" s="154" t="str">
        <f>VLOOKUP(A848,'CENTRO DE COSTOS'!A:D,2,FALSE)</f>
        <v>0004-0001</v>
      </c>
      <c r="D848" s="154">
        <v>47675</v>
      </c>
      <c r="E848" s="154">
        <v>2616367</v>
      </c>
      <c r="F848" s="154">
        <v>35493</v>
      </c>
      <c r="G848" s="154" t="s">
        <v>2958</v>
      </c>
      <c r="H848" s="154" t="s">
        <v>1896</v>
      </c>
      <c r="I848" s="154" t="s">
        <v>4014</v>
      </c>
      <c r="J848" s="154" t="s">
        <v>6415</v>
      </c>
      <c r="K848" s="154" t="s">
        <v>159</v>
      </c>
      <c r="L848" s="154" t="s">
        <v>6416</v>
      </c>
      <c r="M848" s="155">
        <v>45889.354861111111</v>
      </c>
      <c r="N848" s="155">
        <v>45890.637499999997</v>
      </c>
      <c r="O848" s="154" t="s">
        <v>2961</v>
      </c>
      <c r="P848" s="154" t="s">
        <v>2962</v>
      </c>
      <c r="Q848" s="154" t="s">
        <v>3099</v>
      </c>
      <c r="R848" s="154" t="s">
        <v>3435</v>
      </c>
      <c r="S848" s="154" t="s">
        <v>200</v>
      </c>
      <c r="T848" s="180"/>
      <c r="U848" s="154" t="s">
        <v>2965</v>
      </c>
      <c r="V848" s="154" t="s">
        <v>6417</v>
      </c>
      <c r="W848" s="154" t="s">
        <v>2967</v>
      </c>
      <c r="X848" s="154" t="s">
        <v>6418</v>
      </c>
      <c r="Y848" s="154" t="s">
        <v>28</v>
      </c>
      <c r="Z848" s="154" t="s">
        <v>166</v>
      </c>
      <c r="AA848" s="154" t="s">
        <v>395</v>
      </c>
      <c r="AB848" s="154">
        <v>1</v>
      </c>
      <c r="AC848" s="154">
        <v>0</v>
      </c>
      <c r="AD848" s="87">
        <f>IF(W848="SOPORTE_TELEFÓNICO",'BASE LIQUIDACION REDEBAN 2025'!$B$19,IF(W848="ENVÍO",'BASE LIQUIDACION REDEBAN 2025'!$C$2,IF(Y848="TIPO I",'BASE LIQUIDACION REDEBAN 2025'!$C$2,IF(Y848="TIPO II",'BASE LIQUIDACION REDEBAN 2025'!$C$3,IF(Y848="TIPO III",'BASE LIQUIDACION REDEBAN 2025'!$C$4,IF(Y848="TIPO IV",'BASE LIQUIDACION REDEBAN 2025'!$C$5,IF(Z848="AEREO",'BASE LIQUIDACION REDEBAN 2025'!$B$6,'BASE LIQUIDACION REDEBAN 2025'!$C$5)))))))</f>
        <v>144967.87232000002</v>
      </c>
      <c r="AE848" s="87">
        <f>IF(OR(W848="SOPORTE_TELEFÓNICO",W848="ENVÍO"),0,IF(Y848="TIPO I",'BASE LIQUIDACION REDEBAN 2025'!$B$10,IF(Y848="TIPO II",'BASE LIQUIDACION REDEBAN 2025'!$B$11,IF(Y848="TIPO III",'BASE LIQUIDACION REDEBAN 2025'!$B$12,'BASE LIQUIDACION REDEBAN 2025'!$B$13))))</f>
        <v>140395.6348884</v>
      </c>
      <c r="AF848" s="87">
        <f t="shared" si="13"/>
        <v>144967.87232000002</v>
      </c>
      <c r="AG848" s="184"/>
      <c r="AH848" s="184"/>
    </row>
    <row r="849" spans="1:34" s="79" customFormat="1" ht="13.15">
      <c r="A849" s="154" t="s">
        <v>80</v>
      </c>
      <c r="B849" s="154" t="str">
        <f>VLOOKUP(A849,'CENTRO DE COSTOS'!A:D,4,FALSE)</f>
        <v>JOSE MAURICIO HERNANDEZ ROJAS</v>
      </c>
      <c r="C849" s="154" t="str">
        <f>VLOOKUP(A849,'CENTRO DE COSTOS'!A:D,2,FALSE)</f>
        <v>0004-0001</v>
      </c>
      <c r="D849" s="154">
        <v>13001</v>
      </c>
      <c r="E849" s="154">
        <v>2624180</v>
      </c>
      <c r="F849" s="154">
        <v>24956</v>
      </c>
      <c r="G849" s="154" t="s">
        <v>2958</v>
      </c>
      <c r="H849" s="154" t="s">
        <v>303</v>
      </c>
      <c r="I849" s="154" t="s">
        <v>80</v>
      </c>
      <c r="J849" s="154" t="s">
        <v>6419</v>
      </c>
      <c r="K849" s="154" t="s">
        <v>159</v>
      </c>
      <c r="L849" s="154" t="s">
        <v>6420</v>
      </c>
      <c r="M849" s="155">
        <v>45890.42083333333</v>
      </c>
      <c r="N849" s="155">
        <v>45890.638888888891</v>
      </c>
      <c r="O849" s="154" t="s">
        <v>2961</v>
      </c>
      <c r="P849" s="154" t="s">
        <v>2988</v>
      </c>
      <c r="Q849" s="154" t="s">
        <v>2978</v>
      </c>
      <c r="R849" s="154" t="s">
        <v>3124</v>
      </c>
      <c r="S849" s="154" t="s">
        <v>2973</v>
      </c>
      <c r="T849" s="180"/>
      <c r="U849" s="154" t="s">
        <v>2965</v>
      </c>
      <c r="V849" s="154" t="s">
        <v>6421</v>
      </c>
      <c r="W849" s="154" t="s">
        <v>2967</v>
      </c>
      <c r="X849" s="154" t="s">
        <v>6422</v>
      </c>
      <c r="Y849" s="154" t="s">
        <v>25</v>
      </c>
      <c r="Z849" s="154" t="s">
        <v>166</v>
      </c>
      <c r="AA849" s="154" t="s">
        <v>337</v>
      </c>
      <c r="AB849" s="154">
        <v>1</v>
      </c>
      <c r="AC849" s="154">
        <v>0</v>
      </c>
      <c r="AD849" s="87">
        <f>IF(W849="SOPORTE_TELEFÓNICO",'BASE LIQUIDACION REDEBAN 2025'!$B$19,IF(W849="ENVÍO",'BASE LIQUIDACION REDEBAN 2025'!$C$2,IF(Y849="TIPO I",'BASE LIQUIDACION REDEBAN 2025'!$C$2,IF(Y849="TIPO II",'BASE LIQUIDACION REDEBAN 2025'!$C$3,IF(Y849="TIPO III",'BASE LIQUIDACION REDEBAN 2025'!$C$4,IF(Y849="TIPO IV",'BASE LIQUIDACION REDEBAN 2025'!$C$5,IF(Z849="AEREO",'BASE LIQUIDACION REDEBAN 2025'!$B$6,'BASE LIQUIDACION REDEBAN 2025'!$C$5)))))))</f>
        <v>65960.072302</v>
      </c>
      <c r="AE849" s="87">
        <f>IF(OR(W849="SOPORTE_TELEFÓNICO",W849="ENVÍO"),0,IF(Y849="TIPO I",'BASE LIQUIDACION REDEBAN 2025'!$B$10,IF(Y849="TIPO II",'BASE LIQUIDACION REDEBAN 2025'!$B$11,IF(Y849="TIPO III",'BASE LIQUIDACION REDEBAN 2025'!$B$12,'BASE LIQUIDACION REDEBAN 2025'!$B$13))))</f>
        <v>75096.394270399993</v>
      </c>
      <c r="AF849" s="87">
        <f t="shared" si="13"/>
        <v>65960.072302</v>
      </c>
      <c r="AG849" s="184"/>
      <c r="AH849" s="184"/>
    </row>
    <row r="850" spans="1:34" s="79" customFormat="1" ht="13.15">
      <c r="A850" s="154" t="s">
        <v>100</v>
      </c>
      <c r="B850" s="154" t="str">
        <f>VLOOKUP(A850,'CENTRO DE COSTOS'!A:D,4,FALSE)</f>
        <v>KEVIN ALEXIS CORZO BUSTOS</v>
      </c>
      <c r="C850" s="154" t="str">
        <f>VLOOKUP(A850,'CENTRO DE COSTOS'!A:D,2,FALSE)</f>
        <v>0004-0007</v>
      </c>
      <c r="D850" s="154">
        <v>50318</v>
      </c>
      <c r="E850" s="154">
        <v>2621981</v>
      </c>
      <c r="F850" s="154">
        <v>76772</v>
      </c>
      <c r="G850" s="154" t="s">
        <v>2958</v>
      </c>
      <c r="H850" s="154" t="s">
        <v>295</v>
      </c>
      <c r="I850" s="154" t="s">
        <v>6410</v>
      </c>
      <c r="J850" s="154" t="s">
        <v>6423</v>
      </c>
      <c r="K850" s="154" t="s">
        <v>159</v>
      </c>
      <c r="L850" s="154" t="s">
        <v>6424</v>
      </c>
      <c r="M850" s="155">
        <v>45890.333333333336</v>
      </c>
      <c r="N850" s="155">
        <v>45890.642361111109</v>
      </c>
      <c r="O850" s="154" t="s">
        <v>2961</v>
      </c>
      <c r="P850" s="154" t="s">
        <v>2962</v>
      </c>
      <c r="Q850" s="154" t="s">
        <v>2971</v>
      </c>
      <c r="R850" s="154" t="s">
        <v>3001</v>
      </c>
      <c r="S850" s="154" t="s">
        <v>2973</v>
      </c>
      <c r="T850" s="180"/>
      <c r="U850" s="154" t="s">
        <v>2965</v>
      </c>
      <c r="V850" s="154" t="s">
        <v>6425</v>
      </c>
      <c r="W850" s="154" t="s">
        <v>2967</v>
      </c>
      <c r="X850" s="154" t="s">
        <v>6426</v>
      </c>
      <c r="Y850" s="154" t="s">
        <v>28</v>
      </c>
      <c r="Z850" s="154" t="s">
        <v>166</v>
      </c>
      <c r="AA850" s="154" t="s">
        <v>362</v>
      </c>
      <c r="AB850" s="154">
        <v>1</v>
      </c>
      <c r="AC850" s="154">
        <v>0</v>
      </c>
      <c r="AD850" s="87">
        <f>IF(W850="SOPORTE_TELEFÓNICO",'BASE LIQUIDACION REDEBAN 2025'!$B$19,IF(W850="ENVÍO",'BASE LIQUIDACION REDEBAN 2025'!$C$2,IF(Y850="TIPO I",'BASE LIQUIDACION REDEBAN 2025'!$C$2,IF(Y850="TIPO II",'BASE LIQUIDACION REDEBAN 2025'!$C$3,IF(Y850="TIPO III",'BASE LIQUIDACION REDEBAN 2025'!$C$4,IF(Y850="TIPO IV",'BASE LIQUIDACION REDEBAN 2025'!$C$5,IF(Z850="AEREO",'BASE LIQUIDACION REDEBAN 2025'!$B$6,'BASE LIQUIDACION REDEBAN 2025'!$C$5)))))))</f>
        <v>144967.87232000002</v>
      </c>
      <c r="AE850" s="87">
        <f>IF(OR(W850="SOPORTE_TELEFÓNICO",W850="ENVÍO"),0,IF(Y850="TIPO I",'BASE LIQUIDACION REDEBAN 2025'!$B$10,IF(Y850="TIPO II",'BASE LIQUIDACION REDEBAN 2025'!$B$11,IF(Y850="TIPO III",'BASE LIQUIDACION REDEBAN 2025'!$B$12,'BASE LIQUIDACION REDEBAN 2025'!$B$13))))</f>
        <v>140395.6348884</v>
      </c>
      <c r="AF850" s="87">
        <f t="shared" si="13"/>
        <v>144967.87232000002</v>
      </c>
      <c r="AG850" s="184"/>
      <c r="AH850" s="184"/>
    </row>
    <row r="851" spans="1:34" s="79" customFormat="1" ht="13.15">
      <c r="A851" s="154" t="s">
        <v>90</v>
      </c>
      <c r="B851" s="154" t="str">
        <f>VLOOKUP(A851,'CENTRO DE COSTOS'!A:D,4,FALSE)</f>
        <v>JUAN SEBASTIÁN RÍOS CASTRILLÓN</v>
      </c>
      <c r="C851" s="154" t="str">
        <f>VLOOKUP(A851,'CENTRO DE COSTOS'!A:D,2,FALSE)</f>
        <v>0004-0005</v>
      </c>
      <c r="D851" s="154">
        <v>5318</v>
      </c>
      <c r="E851" s="154">
        <v>2623329</v>
      </c>
      <c r="F851" s="154">
        <v>79260</v>
      </c>
      <c r="G851" s="154" t="s">
        <v>2958</v>
      </c>
      <c r="H851" s="154" t="s">
        <v>197</v>
      </c>
      <c r="I851" s="154" t="s">
        <v>4048</v>
      </c>
      <c r="J851" s="154" t="s">
        <v>4049</v>
      </c>
      <c r="K851" s="154" t="s">
        <v>159</v>
      </c>
      <c r="L851" s="154" t="s">
        <v>6427</v>
      </c>
      <c r="M851" s="155">
        <v>45890.367361111108</v>
      </c>
      <c r="N851" s="155">
        <v>45890.650694444441</v>
      </c>
      <c r="O851" s="154" t="s">
        <v>2961</v>
      </c>
      <c r="P851" s="154" t="s">
        <v>2962</v>
      </c>
      <c r="Q851" s="154" t="s">
        <v>3099</v>
      </c>
      <c r="R851" s="154" t="s">
        <v>3435</v>
      </c>
      <c r="S851" s="154" t="s">
        <v>200</v>
      </c>
      <c r="T851" s="180"/>
      <c r="U851" s="154" t="s">
        <v>2965</v>
      </c>
      <c r="V851" s="154" t="s">
        <v>6428</v>
      </c>
      <c r="W851" s="154" t="s">
        <v>3213</v>
      </c>
      <c r="X851" s="154">
        <v>0</v>
      </c>
      <c r="Y851" s="154" t="s">
        <v>28</v>
      </c>
      <c r="Z851" s="154" t="s">
        <v>166</v>
      </c>
      <c r="AA851" s="154" t="s">
        <v>3209</v>
      </c>
      <c r="AB851" s="154">
        <v>0</v>
      </c>
      <c r="AC851" s="154">
        <v>0</v>
      </c>
      <c r="AD851" s="87">
        <f>IF(W851="SOPORTE_TELEFÓNICO",'BASE LIQUIDACION REDEBAN 2025'!$B$19,IF(W851="ENVÍO",'BASE LIQUIDACION REDEBAN 2025'!$C$2,IF(Y851="TIPO I",'BASE LIQUIDACION REDEBAN 2025'!$C$2,IF(Y851="TIPO II",'BASE LIQUIDACION REDEBAN 2025'!$C$3,IF(Y851="TIPO III",'BASE LIQUIDACION REDEBAN 2025'!$C$4,IF(Y851="TIPO IV",'BASE LIQUIDACION REDEBAN 2025'!$C$5,IF(Z851="AEREO",'BASE LIQUIDACION REDEBAN 2025'!$B$6,'BASE LIQUIDACION REDEBAN 2025'!$C$5)))))))</f>
        <v>41241.0800752</v>
      </c>
      <c r="AE851" s="87">
        <f>IF(OR(W851="SOPORTE_TELEFÓNICO",W851="ENVÍO"),0,IF(Y851="TIPO I",'BASE LIQUIDACION REDEBAN 2025'!$B$10,IF(Y851="TIPO II",'BASE LIQUIDACION REDEBAN 2025'!$B$11,IF(Y851="TIPO III",'BASE LIQUIDACION REDEBAN 2025'!$B$12,'BASE LIQUIDACION REDEBAN 2025'!$B$13))))</f>
        <v>0</v>
      </c>
      <c r="AF851" s="87">
        <f t="shared" si="13"/>
        <v>41241.0800752</v>
      </c>
      <c r="AG851" s="184"/>
      <c r="AH851" s="184"/>
    </row>
    <row r="852" spans="1:34" s="79" customFormat="1" ht="13.15">
      <c r="A852" s="154" t="s">
        <v>86</v>
      </c>
      <c r="B852" s="154" t="str">
        <f>VLOOKUP(A852,'CENTRO DE COSTOS'!A:D,4,FALSE)</f>
        <v>KEVIN ALEXIS CORZO BUSTOS</v>
      </c>
      <c r="C852" s="154" t="str">
        <f>VLOOKUP(A852,'CENTRO DE COSTOS'!A:D,2,FALSE)</f>
        <v>0004-0007</v>
      </c>
      <c r="D852" s="154">
        <v>73168</v>
      </c>
      <c r="E852" s="154">
        <v>2617473</v>
      </c>
      <c r="F852" s="154">
        <v>32030</v>
      </c>
      <c r="G852" s="154" t="s">
        <v>2958</v>
      </c>
      <c r="H852" s="154" t="s">
        <v>703</v>
      </c>
      <c r="I852" s="154" t="s">
        <v>6429</v>
      </c>
      <c r="J852" s="154" t="s">
        <v>6430</v>
      </c>
      <c r="K852" s="154" t="s">
        <v>159</v>
      </c>
      <c r="L852" s="154" t="s">
        <v>6431</v>
      </c>
      <c r="M852" s="155">
        <v>45889.413194444445</v>
      </c>
      <c r="N852" s="155">
        <v>45890.652777777781</v>
      </c>
      <c r="O852" s="154" t="s">
        <v>2961</v>
      </c>
      <c r="P852" s="154" t="s">
        <v>2962</v>
      </c>
      <c r="Q852" s="154" t="s">
        <v>2978</v>
      </c>
      <c r="R852" s="154" t="s">
        <v>5375</v>
      </c>
      <c r="S852" s="154" t="s">
        <v>2973</v>
      </c>
      <c r="T852" s="180"/>
      <c r="U852" s="154" t="s">
        <v>2965</v>
      </c>
      <c r="V852" s="154" t="s">
        <v>6432</v>
      </c>
      <c r="W852" s="154" t="s">
        <v>2967</v>
      </c>
      <c r="X852" s="154" t="s">
        <v>6433</v>
      </c>
      <c r="Y852" s="154" t="s">
        <v>30</v>
      </c>
      <c r="Z852" s="154" t="s">
        <v>166</v>
      </c>
      <c r="AA852" s="154" t="s">
        <v>4264</v>
      </c>
      <c r="AB852" s="154">
        <v>1</v>
      </c>
      <c r="AC852" s="154">
        <v>0</v>
      </c>
      <c r="AD852" s="87">
        <f>IF(W852="SOPORTE_TELEFÓNICO",'BASE LIQUIDACION REDEBAN 2025'!$B$19,IF(W852="ENVÍO",'BASE LIQUIDACION REDEBAN 2025'!$C$2,IF(Y852="TIPO I",'BASE LIQUIDACION REDEBAN 2025'!$C$2,IF(Y852="TIPO II",'BASE LIQUIDACION REDEBAN 2025'!$C$3,IF(Y852="TIPO III",'BASE LIQUIDACION REDEBAN 2025'!$C$4,IF(Y852="TIPO IV",'BASE LIQUIDACION REDEBAN 2025'!$C$5,IF(Z852="AEREO",'BASE LIQUIDACION REDEBAN 2025'!$B$6,'BASE LIQUIDACION REDEBAN 2025'!$C$5)))))))</f>
        <v>275728.78077800001</v>
      </c>
      <c r="AE852" s="87">
        <f>IF(OR(W852="SOPORTE_TELEFÓNICO",W852="ENVÍO"),0,IF(Y852="TIPO I",'BASE LIQUIDACION REDEBAN 2025'!$B$10,IF(Y852="TIPO II",'BASE LIQUIDACION REDEBAN 2025'!$B$11,IF(Y852="TIPO III",'BASE LIQUIDACION REDEBAN 2025'!$B$12,'BASE LIQUIDACION REDEBAN 2025'!$B$13))))</f>
        <v>196536.5258152</v>
      </c>
      <c r="AF852" s="87">
        <f t="shared" si="13"/>
        <v>275728.78077800001</v>
      </c>
      <c r="AG852" s="184"/>
      <c r="AH852" s="184"/>
    </row>
    <row r="853" spans="1:34" s="79" customFormat="1" ht="13.15">
      <c r="A853" s="154" t="s">
        <v>100</v>
      </c>
      <c r="B853" s="154" t="str">
        <f>VLOOKUP(A853,'CENTRO DE COSTOS'!A:D,4,FALSE)</f>
        <v>KEVIN ALEXIS CORZO BUSTOS</v>
      </c>
      <c r="C853" s="154" t="str">
        <f>VLOOKUP(A853,'CENTRO DE COSTOS'!A:D,2,FALSE)</f>
        <v>0004-0007</v>
      </c>
      <c r="D853" s="154">
        <v>50223</v>
      </c>
      <c r="E853" s="154">
        <v>2614997</v>
      </c>
      <c r="F853" s="154">
        <v>80364</v>
      </c>
      <c r="G853" s="154" t="s">
        <v>2958</v>
      </c>
      <c r="H853" s="154" t="s">
        <v>295</v>
      </c>
      <c r="I853" s="154" t="s">
        <v>1018</v>
      </c>
      <c r="J853" s="154" t="s">
        <v>6434</v>
      </c>
      <c r="K853" s="154" t="s">
        <v>159</v>
      </c>
      <c r="L853" s="154" t="s">
        <v>6435</v>
      </c>
      <c r="M853" s="155">
        <v>45888.70208333333</v>
      </c>
      <c r="N853" s="155">
        <v>45890.65902777778</v>
      </c>
      <c r="O853" s="154" t="s">
        <v>2961</v>
      </c>
      <c r="P853" s="154" t="s">
        <v>2962</v>
      </c>
      <c r="Q853" s="154" t="s">
        <v>2978</v>
      </c>
      <c r="R853" s="154" t="s">
        <v>2983</v>
      </c>
      <c r="S853" s="154" t="s">
        <v>2973</v>
      </c>
      <c r="T853" s="180"/>
      <c r="U853" s="154" t="s">
        <v>2965</v>
      </c>
      <c r="V853" s="154" t="s">
        <v>6436</v>
      </c>
      <c r="W853" s="154" t="s">
        <v>3213</v>
      </c>
      <c r="X853" s="154">
        <v>0</v>
      </c>
      <c r="Y853" s="154" t="s">
        <v>28</v>
      </c>
      <c r="Z853" s="154" t="s">
        <v>166</v>
      </c>
      <c r="AA853" s="154" t="s">
        <v>362</v>
      </c>
      <c r="AB853" s="154">
        <v>0</v>
      </c>
      <c r="AC853" s="154">
        <v>0</v>
      </c>
      <c r="AD853" s="87">
        <f>IF(W853="SOPORTE_TELEFÓNICO",'BASE LIQUIDACION REDEBAN 2025'!$B$19,IF(W853="ENVÍO",'BASE LIQUIDACION REDEBAN 2025'!$C$2,IF(Y853="TIPO I",'BASE LIQUIDACION REDEBAN 2025'!$C$2,IF(Y853="TIPO II",'BASE LIQUIDACION REDEBAN 2025'!$C$3,IF(Y853="TIPO III",'BASE LIQUIDACION REDEBAN 2025'!$C$4,IF(Y853="TIPO IV",'BASE LIQUIDACION REDEBAN 2025'!$C$5,IF(Z853="AEREO",'BASE LIQUIDACION REDEBAN 2025'!$B$6,'BASE LIQUIDACION REDEBAN 2025'!$C$5)))))))</f>
        <v>41241.0800752</v>
      </c>
      <c r="AE853" s="87">
        <f>IF(OR(W853="SOPORTE_TELEFÓNICO",W853="ENVÍO"),0,IF(Y853="TIPO I",'BASE LIQUIDACION REDEBAN 2025'!$B$10,IF(Y853="TIPO II",'BASE LIQUIDACION REDEBAN 2025'!$B$11,IF(Y853="TIPO III",'BASE LIQUIDACION REDEBAN 2025'!$B$12,'BASE LIQUIDACION REDEBAN 2025'!$B$13))))</f>
        <v>0</v>
      </c>
      <c r="AF853" s="87">
        <f t="shared" si="13"/>
        <v>41241.0800752</v>
      </c>
      <c r="AG853" s="184"/>
      <c r="AH853" s="184"/>
    </row>
    <row r="854" spans="1:34" s="79" customFormat="1" ht="13.15">
      <c r="A854" s="154" t="s">
        <v>72</v>
      </c>
      <c r="B854" s="154" t="str">
        <f>VLOOKUP(A854,'CENTRO DE COSTOS'!A:D,4,FALSE)</f>
        <v>MIGUEL JULIÁN HERNÁNDEZ GUARÍN</v>
      </c>
      <c r="C854" s="154" t="str">
        <f>VLOOKUP(A854,'CENTRO DE COSTOS'!A:D,2,FALSE)</f>
        <v>0004-0008</v>
      </c>
      <c r="D854" s="154">
        <v>68001</v>
      </c>
      <c r="E854" s="154">
        <v>2623656</v>
      </c>
      <c r="F854" s="154">
        <v>74340</v>
      </c>
      <c r="G854" s="154" t="s">
        <v>2958</v>
      </c>
      <c r="H854" s="154" t="s">
        <v>820</v>
      </c>
      <c r="I854" s="154" t="s">
        <v>72</v>
      </c>
      <c r="J854" s="154" t="s">
        <v>6437</v>
      </c>
      <c r="K854" s="154" t="s">
        <v>159</v>
      </c>
      <c r="L854" s="154" t="s">
        <v>6438</v>
      </c>
      <c r="M854" s="155">
        <v>45890.390277777777</v>
      </c>
      <c r="N854" s="155">
        <v>45890.661805555559</v>
      </c>
      <c r="O854" s="154" t="s">
        <v>2961</v>
      </c>
      <c r="P854" s="154" t="s">
        <v>2962</v>
      </c>
      <c r="Q854" s="154" t="s">
        <v>3046</v>
      </c>
      <c r="R854" s="154" t="s">
        <v>2972</v>
      </c>
      <c r="S854" s="154" t="s">
        <v>200</v>
      </c>
      <c r="T854" s="180"/>
      <c r="U854" s="154" t="s">
        <v>2965</v>
      </c>
      <c r="V854" s="154" t="s">
        <v>6439</v>
      </c>
      <c r="W854" s="154" t="s">
        <v>2967</v>
      </c>
      <c r="X854" s="154" t="s">
        <v>6440</v>
      </c>
      <c r="Y854" s="154" t="s">
        <v>25</v>
      </c>
      <c r="Z854" s="154" t="s">
        <v>166</v>
      </c>
      <c r="AA854" s="154" t="s">
        <v>1253</v>
      </c>
      <c r="AB854" s="154">
        <v>1</v>
      </c>
      <c r="AC854" s="154">
        <v>0</v>
      </c>
      <c r="AD854" s="87">
        <f>IF(W854="SOPORTE_TELEFÓNICO",'BASE LIQUIDACION REDEBAN 2025'!$B$19,IF(W854="ENVÍO",'BASE LIQUIDACION REDEBAN 2025'!$C$2,IF(Y854="TIPO I",'BASE LIQUIDACION REDEBAN 2025'!$C$2,IF(Y854="TIPO II",'BASE LIQUIDACION REDEBAN 2025'!$C$3,IF(Y854="TIPO III",'BASE LIQUIDACION REDEBAN 2025'!$C$4,IF(Y854="TIPO IV",'BASE LIQUIDACION REDEBAN 2025'!$C$5,IF(Z854="AEREO",'BASE LIQUIDACION REDEBAN 2025'!$B$6,'BASE LIQUIDACION REDEBAN 2025'!$C$5)))))))</f>
        <v>65960.072302</v>
      </c>
      <c r="AE854" s="87">
        <f>IF(OR(W854="SOPORTE_TELEFÓNICO",W854="ENVÍO"),0,IF(Y854="TIPO I",'BASE LIQUIDACION REDEBAN 2025'!$B$10,IF(Y854="TIPO II",'BASE LIQUIDACION REDEBAN 2025'!$B$11,IF(Y854="TIPO III",'BASE LIQUIDACION REDEBAN 2025'!$B$12,'BASE LIQUIDACION REDEBAN 2025'!$B$13))))</f>
        <v>75096.394270399993</v>
      </c>
      <c r="AF854" s="87">
        <f t="shared" si="13"/>
        <v>65960.072302</v>
      </c>
      <c r="AG854" s="184"/>
      <c r="AH854" s="184"/>
    </row>
    <row r="855" spans="1:34" s="79" customFormat="1" ht="13.15">
      <c r="A855" s="154" t="s">
        <v>91</v>
      </c>
      <c r="B855" s="154" t="str">
        <f>VLOOKUP(A855,'CENTRO DE COSTOS'!A:D,4,FALSE)</f>
        <v>JOSE MAURICIO HERNANDEZ ROJAS</v>
      </c>
      <c r="C855" s="154" t="str">
        <f>VLOOKUP(A855,'CENTRO DE COSTOS'!A:D,2,FALSE)</f>
        <v>0004-0001</v>
      </c>
      <c r="D855" s="154">
        <v>23001</v>
      </c>
      <c r="E855" s="154">
        <v>2624507</v>
      </c>
      <c r="F855" s="154">
        <v>20874</v>
      </c>
      <c r="G855" s="154" t="s">
        <v>2958</v>
      </c>
      <c r="H855" s="154" t="s">
        <v>421</v>
      </c>
      <c r="I855" s="154" t="s">
        <v>91</v>
      </c>
      <c r="J855" s="154" t="s">
        <v>6220</v>
      </c>
      <c r="K855" s="154" t="s">
        <v>159</v>
      </c>
      <c r="L855" s="154" t="s">
        <v>6441</v>
      </c>
      <c r="M855" s="155">
        <v>45890.429166666669</v>
      </c>
      <c r="N855" s="155">
        <v>45890.663888888892</v>
      </c>
      <c r="O855" s="154" t="s">
        <v>2961</v>
      </c>
      <c r="P855" s="154" t="s">
        <v>2962</v>
      </c>
      <c r="Q855" s="154" t="s">
        <v>3495</v>
      </c>
      <c r="R855" s="154" t="s">
        <v>3859</v>
      </c>
      <c r="S855" s="154" t="s">
        <v>220</v>
      </c>
      <c r="T855" s="180"/>
      <c r="U855" s="154" t="s">
        <v>2965</v>
      </c>
      <c r="V855" s="154" t="s">
        <v>6442</v>
      </c>
      <c r="W855" s="154" t="s">
        <v>2967</v>
      </c>
      <c r="X855" s="154" t="s">
        <v>6223</v>
      </c>
      <c r="Y855" s="154" t="s">
        <v>25</v>
      </c>
      <c r="Z855" s="154" t="s">
        <v>166</v>
      </c>
      <c r="AA855" s="154" t="s">
        <v>2371</v>
      </c>
      <c r="AB855" s="154">
        <v>1</v>
      </c>
      <c r="AC855" s="154">
        <v>0</v>
      </c>
      <c r="AD855" s="87">
        <f>IF(W855="SOPORTE_TELEFÓNICO",'BASE LIQUIDACION REDEBAN 2025'!$B$19,IF(W855="ENVÍO",'BASE LIQUIDACION REDEBAN 2025'!$C$2,IF(Y855="TIPO I",'BASE LIQUIDACION REDEBAN 2025'!$C$2,IF(Y855="TIPO II",'BASE LIQUIDACION REDEBAN 2025'!$C$3,IF(Y855="TIPO III",'BASE LIQUIDACION REDEBAN 2025'!$C$4,IF(Y855="TIPO IV",'BASE LIQUIDACION REDEBAN 2025'!$C$5,IF(Z855="AEREO",'BASE LIQUIDACION REDEBAN 2025'!$B$6,'BASE LIQUIDACION REDEBAN 2025'!$C$5)))))))</f>
        <v>65960.072302</v>
      </c>
      <c r="AE855" s="87">
        <f>IF(OR(W855="SOPORTE_TELEFÓNICO",W855="ENVÍO"),0,IF(Y855="TIPO I",'BASE LIQUIDACION REDEBAN 2025'!$B$10,IF(Y855="TIPO II",'BASE LIQUIDACION REDEBAN 2025'!$B$11,IF(Y855="TIPO III",'BASE LIQUIDACION REDEBAN 2025'!$B$12,'BASE LIQUIDACION REDEBAN 2025'!$B$13))))</f>
        <v>75096.394270399993</v>
      </c>
      <c r="AF855" s="87">
        <f t="shared" si="13"/>
        <v>65960.072302</v>
      </c>
      <c r="AG855" s="184"/>
      <c r="AH855" s="184"/>
    </row>
    <row r="856" spans="1:34" s="79" customFormat="1" ht="13.15">
      <c r="A856" s="154" t="s">
        <v>68</v>
      </c>
      <c r="B856" s="154" t="str">
        <f>VLOOKUP(A856,'CENTRO DE COSTOS'!A:D,4,FALSE)</f>
        <v>WILLIAM ASDRUBAL ROZO ROZO</v>
      </c>
      <c r="C856" s="154" t="str">
        <f>VLOOKUP(A856,'CENTRO DE COSTOS'!A:D,2,FALSE)</f>
        <v>0004-0004</v>
      </c>
      <c r="D856" s="154">
        <v>25513</v>
      </c>
      <c r="E856" s="154">
        <v>2617028</v>
      </c>
      <c r="F856" s="154">
        <v>61835</v>
      </c>
      <c r="G856" s="154" t="s">
        <v>2958</v>
      </c>
      <c r="H856" s="154" t="s">
        <v>470</v>
      </c>
      <c r="I856" s="154" t="s">
        <v>6443</v>
      </c>
      <c r="J856" s="154" t="s">
        <v>6444</v>
      </c>
      <c r="K856" s="154" t="s">
        <v>159</v>
      </c>
      <c r="L856" s="154" t="s">
        <v>6445</v>
      </c>
      <c r="M856" s="155">
        <v>45889.387499999997</v>
      </c>
      <c r="N856" s="155">
        <v>45890.664583333331</v>
      </c>
      <c r="O856" s="154" t="s">
        <v>2961</v>
      </c>
      <c r="P856" s="154" t="s">
        <v>2962</v>
      </c>
      <c r="Q856" s="154" t="s">
        <v>3082</v>
      </c>
      <c r="R856" s="154" t="s">
        <v>2972</v>
      </c>
      <c r="S856" s="154" t="s">
        <v>2973</v>
      </c>
      <c r="T856" s="180"/>
      <c r="U856" s="154" t="s">
        <v>2965</v>
      </c>
      <c r="V856" s="154" t="s">
        <v>6446</v>
      </c>
      <c r="W856" s="154" t="s">
        <v>2967</v>
      </c>
      <c r="X856" s="154" t="s">
        <v>6447</v>
      </c>
      <c r="Y856" s="154" t="s">
        <v>30</v>
      </c>
      <c r="Z856" s="154" t="s">
        <v>166</v>
      </c>
      <c r="AA856" s="154" t="s">
        <v>2089</v>
      </c>
      <c r="AB856" s="154">
        <v>1</v>
      </c>
      <c r="AC856" s="154">
        <v>0</v>
      </c>
      <c r="AD856" s="87">
        <f>IF(W856="SOPORTE_TELEFÓNICO",'BASE LIQUIDACION REDEBAN 2025'!$B$19,IF(W856="ENVÍO",'BASE LIQUIDACION REDEBAN 2025'!$C$2,IF(Y856="TIPO I",'BASE LIQUIDACION REDEBAN 2025'!$C$2,IF(Y856="TIPO II",'BASE LIQUIDACION REDEBAN 2025'!$C$3,IF(Y856="TIPO III",'BASE LIQUIDACION REDEBAN 2025'!$C$4,IF(Y856="TIPO IV",'BASE LIQUIDACION REDEBAN 2025'!$C$5,IF(Z856="AEREO",'BASE LIQUIDACION REDEBAN 2025'!$B$6,'BASE LIQUIDACION REDEBAN 2025'!$C$5)))))))</f>
        <v>275728.78077800001</v>
      </c>
      <c r="AE856" s="87">
        <f>IF(OR(W856="SOPORTE_TELEFÓNICO",W856="ENVÍO"),0,IF(Y856="TIPO I",'BASE LIQUIDACION REDEBAN 2025'!$B$10,IF(Y856="TIPO II",'BASE LIQUIDACION REDEBAN 2025'!$B$11,IF(Y856="TIPO III",'BASE LIQUIDACION REDEBAN 2025'!$B$12,'BASE LIQUIDACION REDEBAN 2025'!$B$13))))</f>
        <v>196536.5258152</v>
      </c>
      <c r="AF856" s="87">
        <f t="shared" si="13"/>
        <v>275728.78077800001</v>
      </c>
      <c r="AG856" s="184"/>
      <c r="AH856" s="184"/>
    </row>
    <row r="857" spans="1:34" s="79" customFormat="1" ht="13.15">
      <c r="A857" s="154" t="s">
        <v>76</v>
      </c>
      <c r="B857" s="154" t="str">
        <f>VLOOKUP(A857,'CENTRO DE COSTOS'!A:D,4,FALSE)</f>
        <v>DIEGO FERNANDO HENAO CARDONA</v>
      </c>
      <c r="C857" s="154" t="str">
        <f>VLOOKUP(A857,'CENTRO DE COSTOS'!A:D,2,FALSE)</f>
        <v>0004-0003</v>
      </c>
      <c r="D857" s="154">
        <v>76248</v>
      </c>
      <c r="E857" s="154">
        <v>2626792</v>
      </c>
      <c r="F857" s="154">
        <v>27592</v>
      </c>
      <c r="G857" s="154" t="s">
        <v>2958</v>
      </c>
      <c r="H857" s="154" t="s">
        <v>227</v>
      </c>
      <c r="I857" s="154" t="s">
        <v>3551</v>
      </c>
      <c r="J857" s="154" t="s">
        <v>6448</v>
      </c>
      <c r="K857" s="154" t="s">
        <v>159</v>
      </c>
      <c r="L857" s="154" t="s">
        <v>6449</v>
      </c>
      <c r="M857" s="155">
        <v>45890.62222222222</v>
      </c>
      <c r="N857" s="155">
        <v>45890.667361111111</v>
      </c>
      <c r="O857" s="154" t="s">
        <v>2961</v>
      </c>
      <c r="P857" s="154" t="s">
        <v>2962</v>
      </c>
      <c r="Q857" s="154" t="s">
        <v>2971</v>
      </c>
      <c r="R857" s="154" t="s">
        <v>3027</v>
      </c>
      <c r="S857" s="154" t="s">
        <v>2973</v>
      </c>
      <c r="T857" s="180"/>
      <c r="U857" s="154" t="s">
        <v>2965</v>
      </c>
      <c r="V857" s="154" t="s">
        <v>6450</v>
      </c>
      <c r="W857" s="154" t="s">
        <v>2967</v>
      </c>
      <c r="X857" s="154" t="s">
        <v>6451</v>
      </c>
      <c r="Y857" s="154" t="s">
        <v>28</v>
      </c>
      <c r="Z857" s="154" t="s">
        <v>166</v>
      </c>
      <c r="AA857" s="154" t="s">
        <v>1408</v>
      </c>
      <c r="AB857" s="154">
        <v>1</v>
      </c>
      <c r="AC857" s="154">
        <v>0</v>
      </c>
      <c r="AD857" s="87">
        <f>IF(W857="SOPORTE_TELEFÓNICO",'BASE LIQUIDACION REDEBAN 2025'!$B$19,IF(W857="ENVÍO",'BASE LIQUIDACION REDEBAN 2025'!$C$2,IF(Y857="TIPO I",'BASE LIQUIDACION REDEBAN 2025'!$C$2,IF(Y857="TIPO II",'BASE LIQUIDACION REDEBAN 2025'!$C$3,IF(Y857="TIPO III",'BASE LIQUIDACION REDEBAN 2025'!$C$4,IF(Y857="TIPO IV",'BASE LIQUIDACION REDEBAN 2025'!$C$5,IF(Z857="AEREO",'BASE LIQUIDACION REDEBAN 2025'!$B$6,'BASE LIQUIDACION REDEBAN 2025'!$C$5)))))))</f>
        <v>144967.87232000002</v>
      </c>
      <c r="AE857" s="87">
        <f>IF(OR(W857="SOPORTE_TELEFÓNICO",W857="ENVÍO"),0,IF(Y857="TIPO I",'BASE LIQUIDACION REDEBAN 2025'!$B$10,IF(Y857="TIPO II",'BASE LIQUIDACION REDEBAN 2025'!$B$11,IF(Y857="TIPO III",'BASE LIQUIDACION REDEBAN 2025'!$B$12,'BASE LIQUIDACION REDEBAN 2025'!$B$13))))</f>
        <v>140395.6348884</v>
      </c>
      <c r="AF857" s="87">
        <f t="shared" si="13"/>
        <v>144967.87232000002</v>
      </c>
      <c r="AG857" s="184"/>
      <c r="AH857" s="184"/>
    </row>
    <row r="858" spans="1:34" s="79" customFormat="1" ht="13.15">
      <c r="A858" s="154" t="s">
        <v>91</v>
      </c>
      <c r="B858" s="154" t="str">
        <f>VLOOKUP(A858,'CENTRO DE COSTOS'!A:D,4,FALSE)</f>
        <v>JOSE MAURICIO HERNANDEZ ROJAS</v>
      </c>
      <c r="C858" s="154" t="str">
        <f>VLOOKUP(A858,'CENTRO DE COSTOS'!A:D,2,FALSE)</f>
        <v>0004-0001</v>
      </c>
      <c r="D858" s="154">
        <v>5895</v>
      </c>
      <c r="E858" s="154">
        <v>2603136</v>
      </c>
      <c r="F858" s="154">
        <v>57003</v>
      </c>
      <c r="G858" s="154" t="s">
        <v>2958</v>
      </c>
      <c r="H858" s="154" t="s">
        <v>197</v>
      </c>
      <c r="I858" s="154" t="s">
        <v>6452</v>
      </c>
      <c r="J858" s="154" t="s">
        <v>6453</v>
      </c>
      <c r="K858" s="154" t="s">
        <v>159</v>
      </c>
      <c r="L858" s="154" t="s">
        <v>6454</v>
      </c>
      <c r="M858" s="155">
        <v>45884.450694444444</v>
      </c>
      <c r="N858" s="155">
        <v>45890.67291666667</v>
      </c>
      <c r="O858" s="154" t="s">
        <v>2961</v>
      </c>
      <c r="P858" s="154" t="s">
        <v>2962</v>
      </c>
      <c r="Q858" s="154" t="s">
        <v>2971</v>
      </c>
      <c r="R858" s="154" t="s">
        <v>2972</v>
      </c>
      <c r="S858" s="154" t="s">
        <v>200</v>
      </c>
      <c r="T858" s="180"/>
      <c r="U858" s="154" t="s">
        <v>2965</v>
      </c>
      <c r="V858" s="154" t="s">
        <v>6455</v>
      </c>
      <c r="W858" s="154" t="s">
        <v>2967</v>
      </c>
      <c r="X858" s="154" t="s">
        <v>6456</v>
      </c>
      <c r="Y858" s="154" t="s">
        <v>32</v>
      </c>
      <c r="Z858" s="154" t="s">
        <v>166</v>
      </c>
      <c r="AA858" s="154" t="s">
        <v>1227</v>
      </c>
      <c r="AB858" s="154">
        <v>1</v>
      </c>
      <c r="AC858" s="154">
        <v>0</v>
      </c>
      <c r="AD858" s="87">
        <f>IF(W858="SOPORTE_TELEFÓNICO",'BASE LIQUIDACION REDEBAN 2025'!$B$19,IF(W858="ENVÍO",'BASE LIQUIDACION REDEBAN 2025'!$C$2,IF(Y858="TIPO I",'BASE LIQUIDACION REDEBAN 2025'!$C$2,IF(Y858="TIPO II",'BASE LIQUIDACION REDEBAN 2025'!$C$3,IF(Y858="TIPO III",'BASE LIQUIDACION REDEBAN 2025'!$C$4,IF(Y858="TIPO IV",'BASE LIQUIDACION REDEBAN 2025'!$C$5,IF(Z858="AEREO",'BASE LIQUIDACION REDEBAN 2025'!$B$6,'BASE LIQUIDACION REDEBAN 2025'!$C$5)))))))</f>
        <v>479588.87655000004</v>
      </c>
      <c r="AE858" s="87">
        <f>IF(OR(W858="SOPORTE_TELEFÓNICO",W858="ENVÍO"),0,IF(Y858="TIPO I",'BASE LIQUIDACION REDEBAN 2025'!$B$10,IF(Y858="TIPO II",'BASE LIQUIDACION REDEBAN 2025'!$B$11,IF(Y858="TIPO III",'BASE LIQUIDACION REDEBAN 2025'!$B$12,'BASE LIQUIDACION REDEBAN 2025'!$B$13))))</f>
        <v>196536.5258152</v>
      </c>
      <c r="AF858" s="87">
        <f t="shared" si="13"/>
        <v>479588.87655000004</v>
      </c>
      <c r="AG858" s="184"/>
      <c r="AH858" s="184"/>
    </row>
    <row r="859" spans="1:34" s="79" customFormat="1" ht="13.15">
      <c r="A859" s="154" t="s">
        <v>72</v>
      </c>
      <c r="B859" s="154" t="str">
        <f>VLOOKUP(A859,'CENTRO DE COSTOS'!A:D,4,FALSE)</f>
        <v>MIGUEL JULIÁN HERNÁNDEZ GUARÍN</v>
      </c>
      <c r="C859" s="154" t="str">
        <f>VLOOKUP(A859,'CENTRO DE COSTOS'!A:D,2,FALSE)</f>
        <v>0004-0008</v>
      </c>
      <c r="D859" s="154">
        <v>68276</v>
      </c>
      <c r="E859" s="154">
        <v>2622674</v>
      </c>
      <c r="F859" s="154">
        <v>17747</v>
      </c>
      <c r="G859" s="154" t="s">
        <v>2958</v>
      </c>
      <c r="H859" s="154" t="s">
        <v>820</v>
      </c>
      <c r="I859" s="154" t="s">
        <v>952</v>
      </c>
      <c r="J859" s="154" t="s">
        <v>6457</v>
      </c>
      <c r="K859" s="154" t="s">
        <v>159</v>
      </c>
      <c r="L859" s="154" t="s">
        <v>6458</v>
      </c>
      <c r="M859" s="155">
        <v>45890.333333333336</v>
      </c>
      <c r="N859" s="155">
        <v>45890.682638888888</v>
      </c>
      <c r="O859" s="154" t="s">
        <v>2961</v>
      </c>
      <c r="P859" s="154" t="s">
        <v>2962</v>
      </c>
      <c r="Q859" s="154" t="s">
        <v>3076</v>
      </c>
      <c r="R859" s="154" t="s">
        <v>3076</v>
      </c>
      <c r="S859" s="154" t="s">
        <v>2973</v>
      </c>
      <c r="T859" s="180"/>
      <c r="U859" s="154" t="s">
        <v>2965</v>
      </c>
      <c r="V859" s="154" t="s">
        <v>6459</v>
      </c>
      <c r="W859" s="154" t="s">
        <v>2967</v>
      </c>
      <c r="X859" s="154" t="s">
        <v>6460</v>
      </c>
      <c r="Y859" s="154" t="s">
        <v>25</v>
      </c>
      <c r="Z859" s="154" t="s">
        <v>166</v>
      </c>
      <c r="AA859" s="154" t="s">
        <v>1016</v>
      </c>
      <c r="AB859" s="154">
        <v>1</v>
      </c>
      <c r="AC859" s="154">
        <v>0</v>
      </c>
      <c r="AD859" s="87">
        <f>IF(W859="SOPORTE_TELEFÓNICO",'BASE LIQUIDACION REDEBAN 2025'!$B$19,IF(W859="ENVÍO",'BASE LIQUIDACION REDEBAN 2025'!$C$2,IF(Y859="TIPO I",'BASE LIQUIDACION REDEBAN 2025'!$C$2,IF(Y859="TIPO II",'BASE LIQUIDACION REDEBAN 2025'!$C$3,IF(Y859="TIPO III",'BASE LIQUIDACION REDEBAN 2025'!$C$4,IF(Y859="TIPO IV",'BASE LIQUIDACION REDEBAN 2025'!$C$5,IF(Z859="AEREO",'BASE LIQUIDACION REDEBAN 2025'!$B$6,'BASE LIQUIDACION REDEBAN 2025'!$C$5)))))))</f>
        <v>65960.072302</v>
      </c>
      <c r="AE859" s="87">
        <f>IF(OR(W859="SOPORTE_TELEFÓNICO",W859="ENVÍO"),0,IF(Y859="TIPO I",'BASE LIQUIDACION REDEBAN 2025'!$B$10,IF(Y859="TIPO II",'BASE LIQUIDACION REDEBAN 2025'!$B$11,IF(Y859="TIPO III",'BASE LIQUIDACION REDEBAN 2025'!$B$12,'BASE LIQUIDACION REDEBAN 2025'!$B$13))))</f>
        <v>75096.394270399993</v>
      </c>
      <c r="AF859" s="87">
        <f t="shared" si="13"/>
        <v>65960.072302</v>
      </c>
      <c r="AG859" s="184"/>
      <c r="AH859" s="184"/>
    </row>
    <row r="860" spans="1:34" s="79" customFormat="1" ht="13.15">
      <c r="A860" s="154" t="s">
        <v>92</v>
      </c>
      <c r="B860" s="154" t="str">
        <f>VLOOKUP(A860,'CENTRO DE COSTOS'!A:D,4,FALSE)</f>
        <v>KEVIN ALEXIS CORZO BUSTOS</v>
      </c>
      <c r="C860" s="154" t="str">
        <f>VLOOKUP(A860,'CENTRO DE COSTOS'!A:D,2,FALSE)</f>
        <v>0004-0007</v>
      </c>
      <c r="D860" s="154">
        <v>41551</v>
      </c>
      <c r="E860" s="154">
        <v>2623761</v>
      </c>
      <c r="F860" s="154">
        <v>50382</v>
      </c>
      <c r="G860" s="154" t="s">
        <v>2958</v>
      </c>
      <c r="H860" s="154" t="s">
        <v>249</v>
      </c>
      <c r="I860" s="154" t="s">
        <v>625</v>
      </c>
      <c r="J860" s="154" t="s">
        <v>6461</v>
      </c>
      <c r="K860" s="154" t="s">
        <v>159</v>
      </c>
      <c r="L860" s="154" t="s">
        <v>6462</v>
      </c>
      <c r="M860" s="155">
        <v>45890.397222222222</v>
      </c>
      <c r="N860" s="155">
        <v>45890.68472222222</v>
      </c>
      <c r="O860" s="154" t="s">
        <v>2961</v>
      </c>
      <c r="P860" s="154" t="s">
        <v>2988</v>
      </c>
      <c r="Q860" s="154" t="s">
        <v>2963</v>
      </c>
      <c r="R860" s="154" t="s">
        <v>3326</v>
      </c>
      <c r="S860" s="154" t="s">
        <v>2973</v>
      </c>
      <c r="T860" s="180"/>
      <c r="U860" s="154" t="s">
        <v>2965</v>
      </c>
      <c r="V860" s="154" t="s">
        <v>6463</v>
      </c>
      <c r="W860" s="154" t="s">
        <v>2967</v>
      </c>
      <c r="X860" s="154" t="s">
        <v>6464</v>
      </c>
      <c r="Y860" s="154" t="s">
        <v>30</v>
      </c>
      <c r="Z860" s="154" t="s">
        <v>166</v>
      </c>
      <c r="AA860" s="154" t="s">
        <v>167</v>
      </c>
      <c r="AB860" s="154">
        <v>1</v>
      </c>
      <c r="AC860" s="154">
        <v>0</v>
      </c>
      <c r="AD860" s="87">
        <f>IF(W860="SOPORTE_TELEFÓNICO",'BASE LIQUIDACION REDEBAN 2025'!$B$19,IF(W860="ENVÍO",'BASE LIQUIDACION REDEBAN 2025'!$C$2,IF(Y860="TIPO I",'BASE LIQUIDACION REDEBAN 2025'!$C$2,IF(Y860="TIPO II",'BASE LIQUIDACION REDEBAN 2025'!$C$3,IF(Y860="TIPO III",'BASE LIQUIDACION REDEBAN 2025'!$C$4,IF(Y860="TIPO IV",'BASE LIQUIDACION REDEBAN 2025'!$C$5,IF(Z860="AEREO",'BASE LIQUIDACION REDEBAN 2025'!$B$6,'BASE LIQUIDACION REDEBAN 2025'!$C$5)))))))</f>
        <v>275728.78077800001</v>
      </c>
      <c r="AE860" s="87">
        <f>IF(OR(W860="SOPORTE_TELEFÓNICO",W860="ENVÍO"),0,IF(Y860="TIPO I",'BASE LIQUIDACION REDEBAN 2025'!$B$10,IF(Y860="TIPO II",'BASE LIQUIDACION REDEBAN 2025'!$B$11,IF(Y860="TIPO III",'BASE LIQUIDACION REDEBAN 2025'!$B$12,'BASE LIQUIDACION REDEBAN 2025'!$B$13))))</f>
        <v>196536.5258152</v>
      </c>
      <c r="AF860" s="87">
        <f t="shared" si="13"/>
        <v>275728.78077800001</v>
      </c>
      <c r="AG860" s="184"/>
      <c r="AH860" s="184"/>
    </row>
    <row r="861" spans="1:34" s="79" customFormat="1" ht="13.15">
      <c r="A861" s="154" t="s">
        <v>81</v>
      </c>
      <c r="B861" s="154" t="str">
        <f>VLOOKUP(A861,'CENTRO DE COSTOS'!A:D,4,FALSE)</f>
        <v>MIGUEL JULIÁN HERNÁNDEZ GUARÍN</v>
      </c>
      <c r="C861" s="154" t="str">
        <f>VLOOKUP(A861,'CENTRO DE COSTOS'!A:D,2,FALSE)</f>
        <v>0004-0008</v>
      </c>
      <c r="D861" s="154">
        <v>54001</v>
      </c>
      <c r="E861" s="154">
        <v>2624990</v>
      </c>
      <c r="F861" s="154">
        <v>40083</v>
      </c>
      <c r="G861" s="154" t="s">
        <v>2958</v>
      </c>
      <c r="H861" s="154" t="s">
        <v>317</v>
      </c>
      <c r="I861" s="154" t="s">
        <v>81</v>
      </c>
      <c r="J861" s="154" t="s">
        <v>6465</v>
      </c>
      <c r="K861" s="154" t="s">
        <v>159</v>
      </c>
      <c r="L861" s="154" t="s">
        <v>6466</v>
      </c>
      <c r="M861" s="155">
        <v>45890.47152777778</v>
      </c>
      <c r="N861" s="155">
        <v>45890.686111111114</v>
      </c>
      <c r="O861" s="154" t="s">
        <v>2961</v>
      </c>
      <c r="P861" s="154" t="s">
        <v>2962</v>
      </c>
      <c r="Q861" s="154" t="s">
        <v>3082</v>
      </c>
      <c r="R861" s="154" t="s">
        <v>2972</v>
      </c>
      <c r="S861" s="154" t="s">
        <v>2973</v>
      </c>
      <c r="T861" s="180"/>
      <c r="U861" s="154" t="s">
        <v>2965</v>
      </c>
      <c r="V861" s="154" t="s">
        <v>6467</v>
      </c>
      <c r="W861" s="154" t="s">
        <v>2967</v>
      </c>
      <c r="X861" s="154" t="s">
        <v>6468</v>
      </c>
      <c r="Y861" s="154" t="s">
        <v>25</v>
      </c>
      <c r="Z861" s="154" t="s">
        <v>166</v>
      </c>
      <c r="AA861" s="154" t="s">
        <v>401</v>
      </c>
      <c r="AB861" s="154">
        <v>1</v>
      </c>
      <c r="AC861" s="154">
        <v>0</v>
      </c>
      <c r="AD861" s="87">
        <f>IF(W861="SOPORTE_TELEFÓNICO",'BASE LIQUIDACION REDEBAN 2025'!$B$19,IF(W861="ENVÍO",'BASE LIQUIDACION REDEBAN 2025'!$C$2,IF(Y861="TIPO I",'BASE LIQUIDACION REDEBAN 2025'!$C$2,IF(Y861="TIPO II",'BASE LIQUIDACION REDEBAN 2025'!$C$3,IF(Y861="TIPO III",'BASE LIQUIDACION REDEBAN 2025'!$C$4,IF(Y861="TIPO IV",'BASE LIQUIDACION REDEBAN 2025'!$C$5,IF(Z861="AEREO",'BASE LIQUIDACION REDEBAN 2025'!$B$6,'BASE LIQUIDACION REDEBAN 2025'!$C$5)))))))</f>
        <v>65960.072302</v>
      </c>
      <c r="AE861" s="87">
        <f>IF(OR(W861="SOPORTE_TELEFÓNICO",W861="ENVÍO"),0,IF(Y861="TIPO I",'BASE LIQUIDACION REDEBAN 2025'!$B$10,IF(Y861="TIPO II",'BASE LIQUIDACION REDEBAN 2025'!$B$11,IF(Y861="TIPO III",'BASE LIQUIDACION REDEBAN 2025'!$B$12,'BASE LIQUIDACION REDEBAN 2025'!$B$13))))</f>
        <v>75096.394270399993</v>
      </c>
      <c r="AF861" s="87">
        <f t="shared" si="13"/>
        <v>65960.072302</v>
      </c>
      <c r="AG861" s="184"/>
      <c r="AH861" s="184"/>
    </row>
    <row r="862" spans="1:34" s="79" customFormat="1" ht="13.15">
      <c r="A862" s="154" t="s">
        <v>99</v>
      </c>
      <c r="B862" s="154" t="str">
        <f>VLOOKUP(A862,'CENTRO DE COSTOS'!A:D,4,FALSE)</f>
        <v>JOSE MAURICIO HERNANDEZ ROJAS</v>
      </c>
      <c r="C862" s="154" t="str">
        <f>VLOOKUP(A862,'CENTRO DE COSTOS'!A:D,2,FALSE)</f>
        <v>0004-0001</v>
      </c>
      <c r="D862" s="154">
        <v>20011</v>
      </c>
      <c r="E862" s="154">
        <v>2605928</v>
      </c>
      <c r="F862" s="154">
        <v>46067</v>
      </c>
      <c r="G862" s="154" t="s">
        <v>2958</v>
      </c>
      <c r="H862" s="154" t="s">
        <v>440</v>
      </c>
      <c r="I862" s="154" t="s">
        <v>441</v>
      </c>
      <c r="J862" s="154" t="s">
        <v>6469</v>
      </c>
      <c r="K862" s="154" t="s">
        <v>159</v>
      </c>
      <c r="L862" s="154" t="s">
        <v>6470</v>
      </c>
      <c r="M862" s="155">
        <v>45885.333333333336</v>
      </c>
      <c r="N862" s="155">
        <v>45890.688888888886</v>
      </c>
      <c r="O862" s="154" t="s">
        <v>2961</v>
      </c>
      <c r="P862" s="154" t="s">
        <v>2962</v>
      </c>
      <c r="Q862" s="154" t="s">
        <v>3082</v>
      </c>
      <c r="R862" s="154" t="s">
        <v>2972</v>
      </c>
      <c r="S862" s="154" t="s">
        <v>200</v>
      </c>
      <c r="T862" s="180"/>
      <c r="U862" s="154" t="s">
        <v>2965</v>
      </c>
      <c r="V862" s="154" t="s">
        <v>6471</v>
      </c>
      <c r="W862" s="154" t="s">
        <v>2967</v>
      </c>
      <c r="X862" s="154" t="s">
        <v>6472</v>
      </c>
      <c r="Y862" s="154" t="s">
        <v>32</v>
      </c>
      <c r="Z862" s="154" t="s">
        <v>166</v>
      </c>
      <c r="AA862" s="154" t="s">
        <v>1743</v>
      </c>
      <c r="AB862" s="154">
        <v>1</v>
      </c>
      <c r="AC862" s="154">
        <v>0</v>
      </c>
      <c r="AD862" s="87">
        <f>IF(W862="SOPORTE_TELEFÓNICO",'BASE LIQUIDACION REDEBAN 2025'!$B$19,IF(W862="ENVÍO",'BASE LIQUIDACION REDEBAN 2025'!$C$2,IF(Y862="TIPO I",'BASE LIQUIDACION REDEBAN 2025'!$C$2,IF(Y862="TIPO II",'BASE LIQUIDACION REDEBAN 2025'!$C$3,IF(Y862="TIPO III",'BASE LIQUIDACION REDEBAN 2025'!$C$4,IF(Y862="TIPO IV",'BASE LIQUIDACION REDEBAN 2025'!$C$5,IF(Z862="AEREO",'BASE LIQUIDACION REDEBAN 2025'!$B$6,'BASE LIQUIDACION REDEBAN 2025'!$C$5)))))))</f>
        <v>479588.87655000004</v>
      </c>
      <c r="AE862" s="87">
        <f>IF(OR(W862="SOPORTE_TELEFÓNICO",W862="ENVÍO"),0,IF(Y862="TIPO I",'BASE LIQUIDACION REDEBAN 2025'!$B$10,IF(Y862="TIPO II",'BASE LIQUIDACION REDEBAN 2025'!$B$11,IF(Y862="TIPO III",'BASE LIQUIDACION REDEBAN 2025'!$B$12,'BASE LIQUIDACION REDEBAN 2025'!$B$13))))</f>
        <v>196536.5258152</v>
      </c>
      <c r="AF862" s="87">
        <f t="shared" si="13"/>
        <v>479588.87655000004</v>
      </c>
      <c r="AG862" s="184"/>
      <c r="AH862" s="184"/>
    </row>
    <row r="863" spans="1:34" s="79" customFormat="1" ht="13.15">
      <c r="A863" s="154" t="s">
        <v>76</v>
      </c>
      <c r="B863" s="154" t="str">
        <f>VLOOKUP(A863,'CENTRO DE COSTOS'!A:D,4,FALSE)</f>
        <v>DIEGO FERNANDO HENAO CARDONA</v>
      </c>
      <c r="C863" s="154" t="str">
        <f>VLOOKUP(A863,'CENTRO DE COSTOS'!A:D,2,FALSE)</f>
        <v>0004-0003</v>
      </c>
      <c r="D863" s="154">
        <v>76892</v>
      </c>
      <c r="E863" s="154">
        <v>2621755</v>
      </c>
      <c r="F863" s="154">
        <v>73694</v>
      </c>
      <c r="G863" s="154" t="s">
        <v>2958</v>
      </c>
      <c r="H863" s="154" t="s">
        <v>227</v>
      </c>
      <c r="I863" s="154" t="s">
        <v>228</v>
      </c>
      <c r="J863" s="154" t="s">
        <v>6473</v>
      </c>
      <c r="K863" s="154" t="s">
        <v>159</v>
      </c>
      <c r="L863" s="154" t="s">
        <v>6474</v>
      </c>
      <c r="M863" s="155">
        <v>45889.703472222223</v>
      </c>
      <c r="N863" s="155">
        <v>45890.690972222219</v>
      </c>
      <c r="O863" s="154" t="s">
        <v>2961</v>
      </c>
      <c r="P863" s="154" t="s">
        <v>2962</v>
      </c>
      <c r="Q863" s="154" t="s">
        <v>3099</v>
      </c>
      <c r="R863" s="154" t="s">
        <v>3100</v>
      </c>
      <c r="S863" s="154" t="s">
        <v>2973</v>
      </c>
      <c r="T863" s="180"/>
      <c r="U863" s="154" t="s">
        <v>2965</v>
      </c>
      <c r="V863" s="154" t="s">
        <v>6475</v>
      </c>
      <c r="W863" s="154" t="s">
        <v>2967</v>
      </c>
      <c r="X863" s="154" t="s">
        <v>6476</v>
      </c>
      <c r="Y863" s="154" t="s">
        <v>25</v>
      </c>
      <c r="Z863" s="154" t="s">
        <v>166</v>
      </c>
      <c r="AA863" s="154" t="s">
        <v>531</v>
      </c>
      <c r="AB863" s="154">
        <v>1</v>
      </c>
      <c r="AC863" s="154">
        <v>0</v>
      </c>
      <c r="AD863" s="87">
        <f>IF(W863="SOPORTE_TELEFÓNICO",'BASE LIQUIDACION REDEBAN 2025'!$B$19,IF(W863="ENVÍO",'BASE LIQUIDACION REDEBAN 2025'!$C$2,IF(Y863="TIPO I",'BASE LIQUIDACION REDEBAN 2025'!$C$2,IF(Y863="TIPO II",'BASE LIQUIDACION REDEBAN 2025'!$C$3,IF(Y863="TIPO III",'BASE LIQUIDACION REDEBAN 2025'!$C$4,IF(Y863="TIPO IV",'BASE LIQUIDACION REDEBAN 2025'!$C$5,IF(Z863="AEREO",'BASE LIQUIDACION REDEBAN 2025'!$B$6,'BASE LIQUIDACION REDEBAN 2025'!$C$5)))))))</f>
        <v>65960.072302</v>
      </c>
      <c r="AE863" s="87">
        <f>IF(OR(W863="SOPORTE_TELEFÓNICO",W863="ENVÍO"),0,IF(Y863="TIPO I",'BASE LIQUIDACION REDEBAN 2025'!$B$10,IF(Y863="TIPO II",'BASE LIQUIDACION REDEBAN 2025'!$B$11,IF(Y863="TIPO III",'BASE LIQUIDACION REDEBAN 2025'!$B$12,'BASE LIQUIDACION REDEBAN 2025'!$B$13))))</f>
        <v>75096.394270399993</v>
      </c>
      <c r="AF863" s="87">
        <f t="shared" si="13"/>
        <v>65960.072302</v>
      </c>
      <c r="AG863" s="184"/>
      <c r="AH863" s="184"/>
    </row>
    <row r="864" spans="1:34" s="79" customFormat="1" ht="13.15">
      <c r="A864" s="154" t="s">
        <v>90</v>
      </c>
      <c r="B864" s="154" t="str">
        <f>VLOOKUP(A864,'CENTRO DE COSTOS'!A:D,4,FALSE)</f>
        <v>JUAN SEBASTIÁN RÍOS CASTRILLÓN</v>
      </c>
      <c r="C864" s="154" t="str">
        <f>VLOOKUP(A864,'CENTRO DE COSTOS'!A:D,2,FALSE)</f>
        <v>0004-0005</v>
      </c>
      <c r="D864" s="154">
        <v>5212</v>
      </c>
      <c r="E864" s="154">
        <v>2621962</v>
      </c>
      <c r="F864" s="154">
        <v>69533</v>
      </c>
      <c r="G864" s="154" t="s">
        <v>2958</v>
      </c>
      <c r="H864" s="154" t="s">
        <v>197</v>
      </c>
      <c r="I864" s="154" t="s">
        <v>2726</v>
      </c>
      <c r="J864" s="154" t="s">
        <v>6477</v>
      </c>
      <c r="K864" s="154" t="s">
        <v>159</v>
      </c>
      <c r="L864" s="154" t="s">
        <v>6478</v>
      </c>
      <c r="M864" s="155">
        <v>45889.742361111108</v>
      </c>
      <c r="N864" s="155">
        <v>45890.697916666664</v>
      </c>
      <c r="O864" s="154" t="s">
        <v>2961</v>
      </c>
      <c r="P864" s="154" t="s">
        <v>2962</v>
      </c>
      <c r="Q864" s="154" t="s">
        <v>2978</v>
      </c>
      <c r="R864" s="154" t="s">
        <v>2983</v>
      </c>
      <c r="S864" s="154" t="s">
        <v>2973</v>
      </c>
      <c r="T864" s="180"/>
      <c r="U864" s="154" t="s">
        <v>2965</v>
      </c>
      <c r="V864" s="154" t="s">
        <v>6479</v>
      </c>
      <c r="W864" s="154" t="s">
        <v>2967</v>
      </c>
      <c r="X864" s="154" t="s">
        <v>6480</v>
      </c>
      <c r="Y864" s="154" t="s">
        <v>25</v>
      </c>
      <c r="Z864" s="154" t="s">
        <v>166</v>
      </c>
      <c r="AA864" s="154" t="s">
        <v>2327</v>
      </c>
      <c r="AB864" s="154">
        <v>1</v>
      </c>
      <c r="AC864" s="154">
        <v>0</v>
      </c>
      <c r="AD864" s="87">
        <f>IF(W864="SOPORTE_TELEFÓNICO",'BASE LIQUIDACION REDEBAN 2025'!$B$19,IF(W864="ENVÍO",'BASE LIQUIDACION REDEBAN 2025'!$C$2,IF(Y864="TIPO I",'BASE LIQUIDACION REDEBAN 2025'!$C$2,IF(Y864="TIPO II",'BASE LIQUIDACION REDEBAN 2025'!$C$3,IF(Y864="TIPO III",'BASE LIQUIDACION REDEBAN 2025'!$C$4,IF(Y864="TIPO IV",'BASE LIQUIDACION REDEBAN 2025'!$C$5,IF(Z864="AEREO",'BASE LIQUIDACION REDEBAN 2025'!$B$6,'BASE LIQUIDACION REDEBAN 2025'!$C$5)))))))</f>
        <v>65960.072302</v>
      </c>
      <c r="AE864" s="87">
        <f>IF(OR(W864="SOPORTE_TELEFÓNICO",W864="ENVÍO"),0,IF(Y864="TIPO I",'BASE LIQUIDACION REDEBAN 2025'!$B$10,IF(Y864="TIPO II",'BASE LIQUIDACION REDEBAN 2025'!$B$11,IF(Y864="TIPO III",'BASE LIQUIDACION REDEBAN 2025'!$B$12,'BASE LIQUIDACION REDEBAN 2025'!$B$13))))</f>
        <v>75096.394270399993</v>
      </c>
      <c r="AF864" s="87">
        <f t="shared" si="13"/>
        <v>65960.072302</v>
      </c>
      <c r="AG864" s="184"/>
      <c r="AH864" s="184"/>
    </row>
    <row r="865" spans="1:34" s="79" customFormat="1" ht="13.15">
      <c r="A865" s="154" t="s">
        <v>99</v>
      </c>
      <c r="B865" s="154" t="str">
        <f>VLOOKUP(A865,'CENTRO DE COSTOS'!A:D,4,FALSE)</f>
        <v>JOSE MAURICIO HERNANDEZ ROJAS</v>
      </c>
      <c r="C865" s="154" t="str">
        <f>VLOOKUP(A865,'CENTRO DE COSTOS'!A:D,2,FALSE)</f>
        <v>0004-0001</v>
      </c>
      <c r="D865" s="154">
        <v>20001</v>
      </c>
      <c r="E865" s="154">
        <v>2622138</v>
      </c>
      <c r="F865" s="154">
        <v>72096</v>
      </c>
      <c r="G865" s="154" t="s">
        <v>2958</v>
      </c>
      <c r="H865" s="154" t="s">
        <v>440</v>
      </c>
      <c r="I865" s="154" t="s">
        <v>99</v>
      </c>
      <c r="J865" s="154" t="s">
        <v>6481</v>
      </c>
      <c r="K865" s="154" t="s">
        <v>159</v>
      </c>
      <c r="L865" s="154" t="s">
        <v>6482</v>
      </c>
      <c r="M865" s="155">
        <v>45890.333333333336</v>
      </c>
      <c r="N865" s="155">
        <v>45890.7</v>
      </c>
      <c r="O865" s="154" t="s">
        <v>2961</v>
      </c>
      <c r="P865" s="154" t="s">
        <v>2962</v>
      </c>
      <c r="Q865" s="154" t="s">
        <v>2995</v>
      </c>
      <c r="R865" s="154" t="s">
        <v>2972</v>
      </c>
      <c r="S865" s="154" t="s">
        <v>200</v>
      </c>
      <c r="T865" s="180"/>
      <c r="U865" s="154" t="s">
        <v>2965</v>
      </c>
      <c r="V865" s="154" t="s">
        <v>6483</v>
      </c>
      <c r="W865" s="154" t="s">
        <v>2967</v>
      </c>
      <c r="X865" s="154" t="s">
        <v>6484</v>
      </c>
      <c r="Y865" s="154" t="s">
        <v>25</v>
      </c>
      <c r="Z865" s="154" t="s">
        <v>166</v>
      </c>
      <c r="AA865" s="154" t="s">
        <v>985</v>
      </c>
      <c r="AB865" s="154">
        <v>1</v>
      </c>
      <c r="AC865" s="154">
        <v>0</v>
      </c>
      <c r="AD865" s="87">
        <f>IF(W865="SOPORTE_TELEFÓNICO",'BASE LIQUIDACION REDEBAN 2025'!$B$19,IF(W865="ENVÍO",'BASE LIQUIDACION REDEBAN 2025'!$C$2,IF(Y865="TIPO I",'BASE LIQUIDACION REDEBAN 2025'!$C$2,IF(Y865="TIPO II",'BASE LIQUIDACION REDEBAN 2025'!$C$3,IF(Y865="TIPO III",'BASE LIQUIDACION REDEBAN 2025'!$C$4,IF(Y865="TIPO IV",'BASE LIQUIDACION REDEBAN 2025'!$C$5,IF(Z865="AEREO",'BASE LIQUIDACION REDEBAN 2025'!$B$6,'BASE LIQUIDACION REDEBAN 2025'!$C$5)))))))</f>
        <v>65960.072302</v>
      </c>
      <c r="AE865" s="87">
        <f>IF(OR(W865="SOPORTE_TELEFÓNICO",W865="ENVÍO"),0,IF(Y865="TIPO I",'BASE LIQUIDACION REDEBAN 2025'!$B$10,IF(Y865="TIPO II",'BASE LIQUIDACION REDEBAN 2025'!$B$11,IF(Y865="TIPO III",'BASE LIQUIDACION REDEBAN 2025'!$B$12,'BASE LIQUIDACION REDEBAN 2025'!$B$13))))</f>
        <v>75096.394270399993</v>
      </c>
      <c r="AF865" s="87">
        <f t="shared" si="13"/>
        <v>65960.072302</v>
      </c>
      <c r="AG865" s="184"/>
      <c r="AH865" s="184"/>
    </row>
    <row r="866" spans="1:34" s="79" customFormat="1" ht="13.15">
      <c r="A866" s="154" t="s">
        <v>76</v>
      </c>
      <c r="B866" s="154" t="str">
        <f>VLOOKUP(A866,'CENTRO DE COSTOS'!A:D,4,FALSE)</f>
        <v>DIEGO FERNANDO HENAO CARDONA</v>
      </c>
      <c r="C866" s="154" t="str">
        <f>VLOOKUP(A866,'CENTRO DE COSTOS'!A:D,2,FALSE)</f>
        <v>0004-0003</v>
      </c>
      <c r="D866" s="154">
        <v>76036</v>
      </c>
      <c r="E866" s="154">
        <v>2619557</v>
      </c>
      <c r="F866" s="154">
        <v>49118</v>
      </c>
      <c r="G866" s="154" t="s">
        <v>2958</v>
      </c>
      <c r="H866" s="154" t="s">
        <v>227</v>
      </c>
      <c r="I866" s="154" t="s">
        <v>6485</v>
      </c>
      <c r="J866" s="154" t="s">
        <v>6486</v>
      </c>
      <c r="K866" s="154" t="s">
        <v>159</v>
      </c>
      <c r="L866" s="154" t="s">
        <v>6487</v>
      </c>
      <c r="M866" s="155">
        <v>45889.539583333331</v>
      </c>
      <c r="N866" s="155">
        <v>45890.709027777775</v>
      </c>
      <c r="O866" s="154" t="s">
        <v>2961</v>
      </c>
      <c r="P866" s="154" t="s">
        <v>2962</v>
      </c>
      <c r="Q866" s="154" t="s">
        <v>3099</v>
      </c>
      <c r="R866" s="154" t="s">
        <v>3115</v>
      </c>
      <c r="S866" s="154" t="s">
        <v>2973</v>
      </c>
      <c r="T866" s="180"/>
      <c r="U866" s="154" t="s">
        <v>2965</v>
      </c>
      <c r="V866" s="154" t="s">
        <v>6488</v>
      </c>
      <c r="W866" s="154" t="s">
        <v>2967</v>
      </c>
      <c r="X866" s="154" t="s">
        <v>6489</v>
      </c>
      <c r="Y866" s="154" t="s">
        <v>28</v>
      </c>
      <c r="Z866" s="154" t="s">
        <v>166</v>
      </c>
      <c r="AA866" s="154" t="s">
        <v>264</v>
      </c>
      <c r="AB866" s="154">
        <v>1</v>
      </c>
      <c r="AC866" s="154">
        <v>0</v>
      </c>
      <c r="AD866" s="87">
        <f>IF(W866="SOPORTE_TELEFÓNICO",'BASE LIQUIDACION REDEBAN 2025'!$B$19,IF(W866="ENVÍO",'BASE LIQUIDACION REDEBAN 2025'!$C$2,IF(Y866="TIPO I",'BASE LIQUIDACION REDEBAN 2025'!$C$2,IF(Y866="TIPO II",'BASE LIQUIDACION REDEBAN 2025'!$C$3,IF(Y866="TIPO III",'BASE LIQUIDACION REDEBAN 2025'!$C$4,IF(Y866="TIPO IV",'BASE LIQUIDACION REDEBAN 2025'!$C$5,IF(Z866="AEREO",'BASE LIQUIDACION REDEBAN 2025'!$B$6,'BASE LIQUIDACION REDEBAN 2025'!$C$5)))))))</f>
        <v>144967.87232000002</v>
      </c>
      <c r="AE866" s="87">
        <f>IF(OR(W866="SOPORTE_TELEFÓNICO",W866="ENVÍO"),0,IF(Y866="TIPO I",'BASE LIQUIDACION REDEBAN 2025'!$B$10,IF(Y866="TIPO II",'BASE LIQUIDACION REDEBAN 2025'!$B$11,IF(Y866="TIPO III",'BASE LIQUIDACION REDEBAN 2025'!$B$12,'BASE LIQUIDACION REDEBAN 2025'!$B$13))))</f>
        <v>140395.6348884</v>
      </c>
      <c r="AF866" s="87">
        <f t="shared" si="13"/>
        <v>144967.87232000002</v>
      </c>
      <c r="AG866" s="184"/>
      <c r="AH866" s="184"/>
    </row>
    <row r="867" spans="1:34" s="79" customFormat="1" ht="13.15">
      <c r="A867" s="154" t="s">
        <v>60</v>
      </c>
      <c r="B867" s="154" t="str">
        <f>VLOOKUP(A867,'CENTRO DE COSTOS'!A:D,4,FALSE)</f>
        <v>JUAN SEBASTIÁN RÍOS CASTRILLÓN</v>
      </c>
      <c r="C867" s="154" t="str">
        <f>VLOOKUP(A867,'CENTRO DE COSTOS'!A:D,2,FALSE)</f>
        <v>0004-0005</v>
      </c>
      <c r="D867" s="154">
        <v>5480</v>
      </c>
      <c r="E867" s="154">
        <v>2619060</v>
      </c>
      <c r="F867" s="154">
        <v>44356</v>
      </c>
      <c r="G867" s="154" t="s">
        <v>2958</v>
      </c>
      <c r="H867" s="154" t="s">
        <v>197</v>
      </c>
      <c r="I867" s="154" t="s">
        <v>6490</v>
      </c>
      <c r="J867" s="154" t="s">
        <v>6491</v>
      </c>
      <c r="K867" s="154" t="s">
        <v>159</v>
      </c>
      <c r="L867" s="154" t="s">
        <v>6492</v>
      </c>
      <c r="M867" s="155">
        <v>45889.506249999999</v>
      </c>
      <c r="N867" s="155">
        <v>45890.713194444441</v>
      </c>
      <c r="O867" s="154" t="s">
        <v>2961</v>
      </c>
      <c r="P867" s="154" t="s">
        <v>2962</v>
      </c>
      <c r="Q867" s="154" t="s">
        <v>3099</v>
      </c>
      <c r="R867" s="154" t="s">
        <v>3435</v>
      </c>
      <c r="S867" s="154" t="s">
        <v>200</v>
      </c>
      <c r="T867" s="180"/>
      <c r="U867" s="154" t="s">
        <v>2965</v>
      </c>
      <c r="V867" s="154" t="s">
        <v>6493</v>
      </c>
      <c r="W867" s="154" t="s">
        <v>2967</v>
      </c>
      <c r="X867" s="154" t="s">
        <v>6494</v>
      </c>
      <c r="Y867" s="154" t="s">
        <v>28</v>
      </c>
      <c r="Z867" s="154" t="s">
        <v>166</v>
      </c>
      <c r="AA867" s="154" t="s">
        <v>368</v>
      </c>
      <c r="AB867" s="154">
        <v>1</v>
      </c>
      <c r="AC867" s="154">
        <v>0</v>
      </c>
      <c r="AD867" s="87">
        <f>IF(W867="SOPORTE_TELEFÓNICO",'BASE LIQUIDACION REDEBAN 2025'!$B$19,IF(W867="ENVÍO",'BASE LIQUIDACION REDEBAN 2025'!$C$2,IF(Y867="TIPO I",'BASE LIQUIDACION REDEBAN 2025'!$C$2,IF(Y867="TIPO II",'BASE LIQUIDACION REDEBAN 2025'!$C$3,IF(Y867="TIPO III",'BASE LIQUIDACION REDEBAN 2025'!$C$4,IF(Y867="TIPO IV",'BASE LIQUIDACION REDEBAN 2025'!$C$5,IF(Z867="AEREO",'BASE LIQUIDACION REDEBAN 2025'!$B$6,'BASE LIQUIDACION REDEBAN 2025'!$C$5)))))))</f>
        <v>144967.87232000002</v>
      </c>
      <c r="AE867" s="87">
        <f>IF(OR(W867="SOPORTE_TELEFÓNICO",W867="ENVÍO"),0,IF(Y867="TIPO I",'BASE LIQUIDACION REDEBAN 2025'!$B$10,IF(Y867="TIPO II",'BASE LIQUIDACION REDEBAN 2025'!$B$11,IF(Y867="TIPO III",'BASE LIQUIDACION REDEBAN 2025'!$B$12,'BASE LIQUIDACION REDEBAN 2025'!$B$13))))</f>
        <v>140395.6348884</v>
      </c>
      <c r="AF867" s="87">
        <f t="shared" si="13"/>
        <v>144967.87232000002</v>
      </c>
      <c r="AG867" s="184"/>
      <c r="AH867" s="184"/>
    </row>
    <row r="868" spans="1:34" s="79" customFormat="1" ht="13.15">
      <c r="A868" s="154" t="s">
        <v>91</v>
      </c>
      <c r="B868" s="154" t="str">
        <f>VLOOKUP(A868,'CENTRO DE COSTOS'!A:D,4,FALSE)</f>
        <v>JOSE MAURICIO HERNANDEZ ROJAS</v>
      </c>
      <c r="C868" s="154" t="str">
        <f>VLOOKUP(A868,'CENTRO DE COSTOS'!A:D,2,FALSE)</f>
        <v>0004-0001</v>
      </c>
      <c r="D868" s="154">
        <v>5895</v>
      </c>
      <c r="E868" s="154">
        <v>2623494</v>
      </c>
      <c r="F868" s="154">
        <v>30592</v>
      </c>
      <c r="G868" s="154" t="s">
        <v>2958</v>
      </c>
      <c r="H868" s="154" t="s">
        <v>197</v>
      </c>
      <c r="I868" s="154" t="s">
        <v>6452</v>
      </c>
      <c r="J868" s="154" t="s">
        <v>6495</v>
      </c>
      <c r="K868" s="154" t="s">
        <v>159</v>
      </c>
      <c r="L868" s="154" t="s">
        <v>6496</v>
      </c>
      <c r="M868" s="155">
        <v>45890.385416666664</v>
      </c>
      <c r="N868" s="155">
        <v>45890.714583333334</v>
      </c>
      <c r="O868" s="154" t="s">
        <v>2961</v>
      </c>
      <c r="P868" s="154" t="s">
        <v>2988</v>
      </c>
      <c r="Q868" s="154" t="s">
        <v>2971</v>
      </c>
      <c r="R868" s="154" t="s">
        <v>4102</v>
      </c>
      <c r="S868" s="154" t="s">
        <v>2973</v>
      </c>
      <c r="T868" s="180"/>
      <c r="U868" s="154" t="s">
        <v>2965</v>
      </c>
      <c r="V868" s="154" t="s">
        <v>6497</v>
      </c>
      <c r="W868" s="154" t="s">
        <v>2967</v>
      </c>
      <c r="X868" s="154" t="s">
        <v>6498</v>
      </c>
      <c r="Y868" s="154" t="s">
        <v>32</v>
      </c>
      <c r="Z868" s="154" t="s">
        <v>166</v>
      </c>
      <c r="AA868" s="154" t="s">
        <v>1227</v>
      </c>
      <c r="AB868" s="154">
        <v>1</v>
      </c>
      <c r="AC868" s="154">
        <v>0</v>
      </c>
      <c r="AD868" s="87">
        <f>IF(W868="SOPORTE_TELEFÓNICO",'BASE LIQUIDACION REDEBAN 2025'!$B$19,IF(W868="ENVÍO",'BASE LIQUIDACION REDEBAN 2025'!$C$2,IF(Y868="TIPO I",'BASE LIQUIDACION REDEBAN 2025'!$C$2,IF(Y868="TIPO II",'BASE LIQUIDACION REDEBAN 2025'!$C$3,IF(Y868="TIPO III",'BASE LIQUIDACION REDEBAN 2025'!$C$4,IF(Y868="TIPO IV",'BASE LIQUIDACION REDEBAN 2025'!$C$5,IF(Z868="AEREO",'BASE LIQUIDACION REDEBAN 2025'!$B$6,'BASE LIQUIDACION REDEBAN 2025'!$C$5)))))))</f>
        <v>479588.87655000004</v>
      </c>
      <c r="AE868" s="87">
        <f>IF(OR(W868="SOPORTE_TELEFÓNICO",W868="ENVÍO"),0,IF(Y868="TIPO I",'BASE LIQUIDACION REDEBAN 2025'!$B$10,IF(Y868="TIPO II",'BASE LIQUIDACION REDEBAN 2025'!$B$11,IF(Y868="TIPO III",'BASE LIQUIDACION REDEBAN 2025'!$B$12,'BASE LIQUIDACION REDEBAN 2025'!$B$13))))</f>
        <v>196536.5258152</v>
      </c>
      <c r="AF868" s="87">
        <f t="shared" si="13"/>
        <v>479588.87655000004</v>
      </c>
      <c r="AG868" s="184"/>
      <c r="AH868" s="184"/>
    </row>
    <row r="869" spans="1:34" s="79" customFormat="1" ht="13.15">
      <c r="A869" s="154" t="s">
        <v>99</v>
      </c>
      <c r="B869" s="154" t="str">
        <f>VLOOKUP(A869,'CENTRO DE COSTOS'!A:D,4,FALSE)</f>
        <v>JOSE MAURICIO HERNANDEZ ROJAS</v>
      </c>
      <c r="C869" s="154" t="str">
        <f>VLOOKUP(A869,'CENTRO DE COSTOS'!A:D,2,FALSE)</f>
        <v>0004-0001</v>
      </c>
      <c r="D869" s="154">
        <v>20011</v>
      </c>
      <c r="E869" s="154">
        <v>2606428</v>
      </c>
      <c r="F869" s="154">
        <v>34587</v>
      </c>
      <c r="G869" s="154" t="s">
        <v>2958</v>
      </c>
      <c r="H869" s="154" t="s">
        <v>440</v>
      </c>
      <c r="I869" s="154" t="s">
        <v>441</v>
      </c>
      <c r="J869" s="154" t="s">
        <v>6499</v>
      </c>
      <c r="K869" s="154" t="s">
        <v>159</v>
      </c>
      <c r="L869" s="154" t="s">
        <v>6500</v>
      </c>
      <c r="M869" s="155">
        <v>45885.393055555556</v>
      </c>
      <c r="N869" s="155">
        <v>45890.736805555556</v>
      </c>
      <c r="O869" s="154" t="s">
        <v>2961</v>
      </c>
      <c r="P869" s="154" t="s">
        <v>2962</v>
      </c>
      <c r="Q869" s="154" t="s">
        <v>3076</v>
      </c>
      <c r="R869" s="154" t="s">
        <v>3076</v>
      </c>
      <c r="S869" s="154" t="s">
        <v>2973</v>
      </c>
      <c r="T869" s="180"/>
      <c r="U869" s="154" t="s">
        <v>2965</v>
      </c>
      <c r="V869" s="154" t="s">
        <v>6501</v>
      </c>
      <c r="W869" s="154" t="s">
        <v>2967</v>
      </c>
      <c r="X869" s="154" t="s">
        <v>6502</v>
      </c>
      <c r="Y869" s="154" t="s">
        <v>32</v>
      </c>
      <c r="Z869" s="154" t="s">
        <v>166</v>
      </c>
      <c r="AA869" s="154" t="s">
        <v>1743</v>
      </c>
      <c r="AB869" s="154">
        <v>1</v>
      </c>
      <c r="AC869" s="154">
        <v>0</v>
      </c>
      <c r="AD869" s="87">
        <f>IF(W869="SOPORTE_TELEFÓNICO",'BASE LIQUIDACION REDEBAN 2025'!$B$19,IF(W869="ENVÍO",'BASE LIQUIDACION REDEBAN 2025'!$C$2,IF(Y869="TIPO I",'BASE LIQUIDACION REDEBAN 2025'!$C$2,IF(Y869="TIPO II",'BASE LIQUIDACION REDEBAN 2025'!$C$3,IF(Y869="TIPO III",'BASE LIQUIDACION REDEBAN 2025'!$C$4,IF(Y869="TIPO IV",'BASE LIQUIDACION REDEBAN 2025'!$C$5,IF(Z869="AEREO",'BASE LIQUIDACION REDEBAN 2025'!$B$6,'BASE LIQUIDACION REDEBAN 2025'!$C$5)))))))</f>
        <v>479588.87655000004</v>
      </c>
      <c r="AE869" s="87">
        <f>IF(OR(W869="SOPORTE_TELEFÓNICO",W869="ENVÍO"),0,IF(Y869="TIPO I",'BASE LIQUIDACION REDEBAN 2025'!$B$10,IF(Y869="TIPO II",'BASE LIQUIDACION REDEBAN 2025'!$B$11,IF(Y869="TIPO III",'BASE LIQUIDACION REDEBAN 2025'!$B$12,'BASE LIQUIDACION REDEBAN 2025'!$B$13))))</f>
        <v>196536.5258152</v>
      </c>
      <c r="AF869" s="87">
        <f t="shared" si="13"/>
        <v>479588.87655000004</v>
      </c>
      <c r="AG869" s="184"/>
      <c r="AH869" s="184"/>
    </row>
    <row r="870" spans="1:34" s="79" customFormat="1" ht="13.15">
      <c r="A870" s="154" t="s">
        <v>68</v>
      </c>
      <c r="B870" s="154" t="str">
        <f>VLOOKUP(A870,'CENTRO DE COSTOS'!A:D,4,FALSE)</f>
        <v>WILLIAM ASDRUBAL ROZO ROZO</v>
      </c>
      <c r="C870" s="154" t="str">
        <f>VLOOKUP(A870,'CENTRO DE COSTOS'!A:D,2,FALSE)</f>
        <v>0004-0004</v>
      </c>
      <c r="D870" s="154">
        <v>25126</v>
      </c>
      <c r="E870" s="154">
        <v>2621116</v>
      </c>
      <c r="F870" s="154">
        <v>35974</v>
      </c>
      <c r="G870" s="154" t="s">
        <v>4590</v>
      </c>
      <c r="H870" s="154" t="s">
        <v>470</v>
      </c>
      <c r="I870" s="154" t="s">
        <v>2148</v>
      </c>
      <c r="J870" s="154" t="s">
        <v>6503</v>
      </c>
      <c r="K870" s="154" t="s">
        <v>159</v>
      </c>
      <c r="L870" s="154" t="s">
        <v>6504</v>
      </c>
      <c r="M870" s="155">
        <v>45889.657638888886</v>
      </c>
      <c r="N870" s="155">
        <v>45891.299305555556</v>
      </c>
      <c r="O870" s="154" t="s">
        <v>2961</v>
      </c>
      <c r="P870" s="154" t="s">
        <v>2962</v>
      </c>
      <c r="Q870" s="154" t="s">
        <v>3046</v>
      </c>
      <c r="R870" s="154" t="s">
        <v>2972</v>
      </c>
      <c r="S870" s="154" t="s">
        <v>2973</v>
      </c>
      <c r="T870" s="180"/>
      <c r="U870" s="154" t="s">
        <v>2965</v>
      </c>
      <c r="V870" s="154" t="s">
        <v>6505</v>
      </c>
      <c r="W870" s="154" t="s">
        <v>2967</v>
      </c>
      <c r="X870" s="154" t="s">
        <v>6506</v>
      </c>
      <c r="Y870" s="154" t="s">
        <v>28</v>
      </c>
      <c r="Z870" s="154" t="s">
        <v>166</v>
      </c>
      <c r="AA870" s="154" t="s">
        <v>2153</v>
      </c>
      <c r="AB870" s="154">
        <v>1</v>
      </c>
      <c r="AC870" s="154">
        <v>0</v>
      </c>
      <c r="AD870" s="87">
        <f>IF(W870="SOPORTE_TELEFÓNICO",'BASE LIQUIDACION REDEBAN 2025'!$B$19,IF(W870="ENVÍO",'BASE LIQUIDACION REDEBAN 2025'!$C$2,IF(Y870="TIPO I",'BASE LIQUIDACION REDEBAN 2025'!$C$2,IF(Y870="TIPO II",'BASE LIQUIDACION REDEBAN 2025'!$C$3,IF(Y870="TIPO III",'BASE LIQUIDACION REDEBAN 2025'!$C$4,IF(Y870="TIPO IV",'BASE LIQUIDACION REDEBAN 2025'!$C$5,IF(Z870="AEREO",'BASE LIQUIDACION REDEBAN 2025'!$B$6,'BASE LIQUIDACION REDEBAN 2025'!$C$5)))))))</f>
        <v>144967.87232000002</v>
      </c>
      <c r="AE870" s="87">
        <f>IF(OR(W870="SOPORTE_TELEFÓNICO",W870="ENVÍO"),0,IF(Y870="TIPO I",'BASE LIQUIDACION REDEBAN 2025'!$B$10,IF(Y870="TIPO II",'BASE LIQUIDACION REDEBAN 2025'!$B$11,IF(Y870="TIPO III",'BASE LIQUIDACION REDEBAN 2025'!$B$12,'BASE LIQUIDACION REDEBAN 2025'!$B$13))))</f>
        <v>140395.6348884</v>
      </c>
      <c r="AF870" s="87">
        <f t="shared" si="13"/>
        <v>144967.87232000002</v>
      </c>
      <c r="AG870" s="184"/>
      <c r="AH870" s="184"/>
    </row>
    <row r="871" spans="1:34" s="79" customFormat="1" ht="13.15">
      <c r="A871" s="154" t="s">
        <v>90</v>
      </c>
      <c r="B871" s="154" t="str">
        <f>VLOOKUP(A871,'CENTRO DE COSTOS'!A:D,4,FALSE)</f>
        <v>JUAN SEBASTIÁN RÍOS CASTRILLÓN</v>
      </c>
      <c r="C871" s="154" t="str">
        <f>VLOOKUP(A871,'CENTRO DE COSTOS'!A:D,2,FALSE)</f>
        <v>0004-0005</v>
      </c>
      <c r="D871" s="154">
        <v>5088</v>
      </c>
      <c r="E871" s="154">
        <v>2624206</v>
      </c>
      <c r="F871" s="154">
        <v>40226</v>
      </c>
      <c r="G871" s="154" t="s">
        <v>4590</v>
      </c>
      <c r="H871" s="154" t="s">
        <v>197</v>
      </c>
      <c r="I871" s="154" t="s">
        <v>211</v>
      </c>
      <c r="J871" s="154" t="s">
        <v>6507</v>
      </c>
      <c r="K871" s="154" t="s">
        <v>159</v>
      </c>
      <c r="L871" s="154" t="s">
        <v>6508</v>
      </c>
      <c r="M871" s="155">
        <v>45890.415277777778</v>
      </c>
      <c r="N871" s="155">
        <v>45891.380555555559</v>
      </c>
      <c r="O871" s="154" t="s">
        <v>2961</v>
      </c>
      <c r="P871" s="154" t="s">
        <v>2962</v>
      </c>
      <c r="Q871" s="154" t="s">
        <v>3082</v>
      </c>
      <c r="R871" s="154" t="s">
        <v>2972</v>
      </c>
      <c r="S871" s="154" t="s">
        <v>200</v>
      </c>
      <c r="T871" s="180"/>
      <c r="U871" s="154" t="s">
        <v>2965</v>
      </c>
      <c r="V871" s="154" t="s">
        <v>6509</v>
      </c>
      <c r="W871" s="154" t="s">
        <v>2967</v>
      </c>
      <c r="X871" s="154" t="s">
        <v>6510</v>
      </c>
      <c r="Y871" s="154" t="s">
        <v>25</v>
      </c>
      <c r="Z871" s="154" t="s">
        <v>166</v>
      </c>
      <c r="AA871" s="154" t="s">
        <v>2327</v>
      </c>
      <c r="AB871" s="154">
        <v>1</v>
      </c>
      <c r="AC871" s="154">
        <v>0</v>
      </c>
      <c r="AD871" s="87">
        <f>IF(W871="SOPORTE_TELEFÓNICO",'BASE LIQUIDACION REDEBAN 2025'!$B$19,IF(W871="ENVÍO",'BASE LIQUIDACION REDEBAN 2025'!$C$2,IF(Y871="TIPO I",'BASE LIQUIDACION REDEBAN 2025'!$C$2,IF(Y871="TIPO II",'BASE LIQUIDACION REDEBAN 2025'!$C$3,IF(Y871="TIPO III",'BASE LIQUIDACION REDEBAN 2025'!$C$4,IF(Y871="TIPO IV",'BASE LIQUIDACION REDEBAN 2025'!$C$5,IF(Z871="AEREO",'BASE LIQUIDACION REDEBAN 2025'!$B$6,'BASE LIQUIDACION REDEBAN 2025'!$C$5)))))))</f>
        <v>65960.072302</v>
      </c>
      <c r="AE871" s="87">
        <f>IF(OR(W871="SOPORTE_TELEFÓNICO",W871="ENVÍO"),0,IF(Y871="TIPO I",'BASE LIQUIDACION REDEBAN 2025'!$B$10,IF(Y871="TIPO II",'BASE LIQUIDACION REDEBAN 2025'!$B$11,IF(Y871="TIPO III",'BASE LIQUIDACION REDEBAN 2025'!$B$12,'BASE LIQUIDACION REDEBAN 2025'!$B$13))))</f>
        <v>75096.394270399993</v>
      </c>
      <c r="AF871" s="87">
        <f t="shared" si="13"/>
        <v>65960.072302</v>
      </c>
      <c r="AG871" s="184"/>
      <c r="AH871" s="184"/>
    </row>
    <row r="872" spans="1:34" s="79" customFormat="1" ht="13.15">
      <c r="A872" s="154" t="s">
        <v>68</v>
      </c>
      <c r="B872" s="154" t="str">
        <f>VLOOKUP(A872,'CENTRO DE COSTOS'!A:D,4,FALSE)</f>
        <v>WILLIAM ASDRUBAL ROZO ROZO</v>
      </c>
      <c r="C872" s="154" t="str">
        <f>VLOOKUP(A872,'CENTRO DE COSTOS'!A:D,2,FALSE)</f>
        <v>0004-0004</v>
      </c>
      <c r="D872" s="154">
        <v>11001</v>
      </c>
      <c r="E872" s="154">
        <v>2625862</v>
      </c>
      <c r="F872" s="154">
        <v>80657</v>
      </c>
      <c r="G872" s="154" t="s">
        <v>4590</v>
      </c>
      <c r="H872" s="154" t="s">
        <v>470</v>
      </c>
      <c r="I872" s="154" t="s">
        <v>68</v>
      </c>
      <c r="J872" s="154" t="s">
        <v>6511</v>
      </c>
      <c r="K872" s="154" t="s">
        <v>159</v>
      </c>
      <c r="L872" s="154" t="s">
        <v>6512</v>
      </c>
      <c r="M872" s="155">
        <v>45890.527777777781</v>
      </c>
      <c r="N872" s="155">
        <v>45891.386111111111</v>
      </c>
      <c r="O872" s="154" t="s">
        <v>2961</v>
      </c>
      <c r="P872" s="154" t="s">
        <v>2962</v>
      </c>
      <c r="Q872" s="154" t="s">
        <v>2971</v>
      </c>
      <c r="R872" s="154" t="s">
        <v>2972</v>
      </c>
      <c r="S872" s="154" t="s">
        <v>2973</v>
      </c>
      <c r="T872" s="180"/>
      <c r="U872" s="154" t="s">
        <v>2965</v>
      </c>
      <c r="V872" s="154" t="s">
        <v>6513</v>
      </c>
      <c r="W872" s="154" t="s">
        <v>2967</v>
      </c>
      <c r="X872" s="154" t="s">
        <v>6514</v>
      </c>
      <c r="Y872" s="154" t="s">
        <v>25</v>
      </c>
      <c r="Z872" s="154" t="s">
        <v>166</v>
      </c>
      <c r="AA872" s="154" t="s">
        <v>682</v>
      </c>
      <c r="AB872" s="154">
        <v>1</v>
      </c>
      <c r="AC872" s="154">
        <v>0</v>
      </c>
      <c r="AD872" s="87">
        <f>IF(W872="SOPORTE_TELEFÓNICO",'BASE LIQUIDACION REDEBAN 2025'!$B$19,IF(W872="ENVÍO",'BASE LIQUIDACION REDEBAN 2025'!$C$2,IF(Y872="TIPO I",'BASE LIQUIDACION REDEBAN 2025'!$C$2,IF(Y872="TIPO II",'BASE LIQUIDACION REDEBAN 2025'!$C$3,IF(Y872="TIPO III",'BASE LIQUIDACION REDEBAN 2025'!$C$4,IF(Y872="TIPO IV",'BASE LIQUIDACION REDEBAN 2025'!$C$5,IF(Z872="AEREO",'BASE LIQUIDACION REDEBAN 2025'!$B$6,'BASE LIQUIDACION REDEBAN 2025'!$C$5)))))))</f>
        <v>65960.072302</v>
      </c>
      <c r="AE872" s="87">
        <f>IF(OR(W872="SOPORTE_TELEFÓNICO",W872="ENVÍO"),0,IF(Y872="TIPO I",'BASE LIQUIDACION REDEBAN 2025'!$B$10,IF(Y872="TIPO II",'BASE LIQUIDACION REDEBAN 2025'!$B$11,IF(Y872="TIPO III",'BASE LIQUIDACION REDEBAN 2025'!$B$12,'BASE LIQUIDACION REDEBAN 2025'!$B$13))))</f>
        <v>75096.394270399993</v>
      </c>
      <c r="AF872" s="87">
        <f t="shared" si="13"/>
        <v>65960.072302</v>
      </c>
      <c r="AG872" s="184"/>
      <c r="AH872" s="184"/>
    </row>
    <row r="873" spans="1:34" s="79" customFormat="1" ht="13.15">
      <c r="A873" s="154" t="s">
        <v>72</v>
      </c>
      <c r="B873" s="154" t="str">
        <f>VLOOKUP(A873,'CENTRO DE COSTOS'!A:D,4,FALSE)</f>
        <v>MIGUEL JULIÁN HERNÁNDEZ GUARÍN</v>
      </c>
      <c r="C873" s="154" t="str">
        <f>VLOOKUP(A873,'CENTRO DE COSTOS'!A:D,2,FALSE)</f>
        <v>0004-0008</v>
      </c>
      <c r="D873" s="154">
        <v>68081</v>
      </c>
      <c r="E873" s="154">
        <v>2619529</v>
      </c>
      <c r="F873" s="154">
        <v>39022</v>
      </c>
      <c r="G873" s="154" t="s">
        <v>4590</v>
      </c>
      <c r="H873" s="154" t="s">
        <v>820</v>
      </c>
      <c r="I873" s="154" t="s">
        <v>829</v>
      </c>
      <c r="J873" s="154" t="s">
        <v>6515</v>
      </c>
      <c r="K873" s="154" t="s">
        <v>159</v>
      </c>
      <c r="L873" s="154" t="s">
        <v>6516</v>
      </c>
      <c r="M873" s="155">
        <v>45889.529861111114</v>
      </c>
      <c r="N873" s="155">
        <v>45891.395833333336</v>
      </c>
      <c r="O873" s="154" t="s">
        <v>2961</v>
      </c>
      <c r="P873" s="154" t="s">
        <v>2962</v>
      </c>
      <c r="Q873" s="154" t="s">
        <v>2971</v>
      </c>
      <c r="R873" s="154" t="s">
        <v>3001</v>
      </c>
      <c r="S873" s="154" t="s">
        <v>200</v>
      </c>
      <c r="T873" s="180"/>
      <c r="U873" s="154" t="s">
        <v>2965</v>
      </c>
      <c r="V873" s="154" t="s">
        <v>6517</v>
      </c>
      <c r="W873" s="154" t="s">
        <v>2967</v>
      </c>
      <c r="X873" s="154" t="s">
        <v>6518</v>
      </c>
      <c r="Y873" s="154" t="s">
        <v>30</v>
      </c>
      <c r="Z873" s="154" t="s">
        <v>166</v>
      </c>
      <c r="AA873" s="154" t="s">
        <v>438</v>
      </c>
      <c r="AB873" s="154">
        <v>1</v>
      </c>
      <c r="AC873" s="154">
        <v>0</v>
      </c>
      <c r="AD873" s="87">
        <f>IF(W873="SOPORTE_TELEFÓNICO",'BASE LIQUIDACION REDEBAN 2025'!$B$19,IF(W873="ENVÍO",'BASE LIQUIDACION REDEBAN 2025'!$C$2,IF(Y873="TIPO I",'BASE LIQUIDACION REDEBAN 2025'!$C$2,IF(Y873="TIPO II",'BASE LIQUIDACION REDEBAN 2025'!$C$3,IF(Y873="TIPO III",'BASE LIQUIDACION REDEBAN 2025'!$C$4,IF(Y873="TIPO IV",'BASE LIQUIDACION REDEBAN 2025'!$C$5,IF(Z873="AEREO",'BASE LIQUIDACION REDEBAN 2025'!$B$6,'BASE LIQUIDACION REDEBAN 2025'!$C$5)))))))</f>
        <v>275728.78077800001</v>
      </c>
      <c r="AE873" s="87">
        <f>IF(OR(W873="SOPORTE_TELEFÓNICO",W873="ENVÍO"),0,IF(Y873="TIPO I",'BASE LIQUIDACION REDEBAN 2025'!$B$10,IF(Y873="TIPO II",'BASE LIQUIDACION REDEBAN 2025'!$B$11,IF(Y873="TIPO III",'BASE LIQUIDACION REDEBAN 2025'!$B$12,'BASE LIQUIDACION REDEBAN 2025'!$B$13))))</f>
        <v>196536.5258152</v>
      </c>
      <c r="AF873" s="87">
        <f t="shared" si="13"/>
        <v>275728.78077800001</v>
      </c>
      <c r="AG873" s="184"/>
      <c r="AH873" s="184"/>
    </row>
    <row r="874" spans="1:34" s="79" customFormat="1" ht="13.15">
      <c r="A874" s="154" t="s">
        <v>68</v>
      </c>
      <c r="B874" s="154" t="str">
        <f>VLOOKUP(A874,'CENTRO DE COSTOS'!A:D,4,FALSE)</f>
        <v>WILLIAM ASDRUBAL ROZO ROZO</v>
      </c>
      <c r="C874" s="154" t="str">
        <f>VLOOKUP(A874,'CENTRO DE COSTOS'!A:D,2,FALSE)</f>
        <v>0004-0004</v>
      </c>
      <c r="D874" s="154">
        <v>11001</v>
      </c>
      <c r="E874" s="154">
        <v>2622160</v>
      </c>
      <c r="F874" s="154">
        <v>70959</v>
      </c>
      <c r="G874" s="154" t="s">
        <v>4590</v>
      </c>
      <c r="H874" s="154" t="s">
        <v>470</v>
      </c>
      <c r="I874" s="154" t="s">
        <v>68</v>
      </c>
      <c r="J874" s="154" t="s">
        <v>6519</v>
      </c>
      <c r="K874" s="154" t="s">
        <v>159</v>
      </c>
      <c r="L874" s="154" t="s">
        <v>6520</v>
      </c>
      <c r="M874" s="155">
        <v>45890.333333333336</v>
      </c>
      <c r="N874" s="155">
        <v>45891.405555555553</v>
      </c>
      <c r="O874" s="154" t="s">
        <v>2961</v>
      </c>
      <c r="P874" s="154" t="s">
        <v>2962</v>
      </c>
      <c r="Q874" s="154" t="s">
        <v>3082</v>
      </c>
      <c r="R874" s="154" t="s">
        <v>2972</v>
      </c>
      <c r="S874" s="154" t="s">
        <v>2973</v>
      </c>
      <c r="T874" s="180"/>
      <c r="U874" s="154" t="s">
        <v>2965</v>
      </c>
      <c r="V874" s="154" t="s">
        <v>6521</v>
      </c>
      <c r="W874" s="154" t="s">
        <v>2967</v>
      </c>
      <c r="X874" s="154" t="s">
        <v>6522</v>
      </c>
      <c r="Y874" s="154" t="s">
        <v>25</v>
      </c>
      <c r="Z874" s="154" t="s">
        <v>166</v>
      </c>
      <c r="AA874" s="154" t="s">
        <v>475</v>
      </c>
      <c r="AB874" s="154">
        <v>1</v>
      </c>
      <c r="AC874" s="154">
        <v>0</v>
      </c>
      <c r="AD874" s="87">
        <f>IF(W874="SOPORTE_TELEFÓNICO",'BASE LIQUIDACION REDEBAN 2025'!$B$19,IF(W874="ENVÍO",'BASE LIQUIDACION REDEBAN 2025'!$C$2,IF(Y874="TIPO I",'BASE LIQUIDACION REDEBAN 2025'!$C$2,IF(Y874="TIPO II",'BASE LIQUIDACION REDEBAN 2025'!$C$3,IF(Y874="TIPO III",'BASE LIQUIDACION REDEBAN 2025'!$C$4,IF(Y874="TIPO IV",'BASE LIQUIDACION REDEBAN 2025'!$C$5,IF(Z874="AEREO",'BASE LIQUIDACION REDEBAN 2025'!$B$6,'BASE LIQUIDACION REDEBAN 2025'!$C$5)))))))</f>
        <v>65960.072302</v>
      </c>
      <c r="AE874" s="87">
        <f>IF(OR(W874="SOPORTE_TELEFÓNICO",W874="ENVÍO"),0,IF(Y874="TIPO I",'BASE LIQUIDACION REDEBAN 2025'!$B$10,IF(Y874="TIPO II",'BASE LIQUIDACION REDEBAN 2025'!$B$11,IF(Y874="TIPO III",'BASE LIQUIDACION REDEBAN 2025'!$B$12,'BASE LIQUIDACION REDEBAN 2025'!$B$13))))</f>
        <v>75096.394270399993</v>
      </c>
      <c r="AF874" s="87">
        <f t="shared" si="13"/>
        <v>65960.072302</v>
      </c>
      <c r="AG874" s="184"/>
      <c r="AH874" s="184"/>
    </row>
    <row r="875" spans="1:34" s="79" customFormat="1" ht="13.15">
      <c r="A875" s="154" t="s">
        <v>90</v>
      </c>
      <c r="B875" s="154" t="str">
        <f>VLOOKUP(A875,'CENTRO DE COSTOS'!A:D,4,FALSE)</f>
        <v>JUAN SEBASTIÁN RÍOS CASTRILLÓN</v>
      </c>
      <c r="C875" s="154" t="str">
        <f>VLOOKUP(A875,'CENTRO DE COSTOS'!A:D,2,FALSE)</f>
        <v>0004-0005</v>
      </c>
      <c r="D875" s="154">
        <v>5088</v>
      </c>
      <c r="E875" s="154">
        <v>2626155</v>
      </c>
      <c r="F875" s="154">
        <v>48347</v>
      </c>
      <c r="G875" s="154" t="s">
        <v>4590</v>
      </c>
      <c r="H875" s="154" t="s">
        <v>197</v>
      </c>
      <c r="I875" s="154" t="s">
        <v>211</v>
      </c>
      <c r="J875" s="154" t="s">
        <v>6523</v>
      </c>
      <c r="K875" s="154" t="s">
        <v>159</v>
      </c>
      <c r="L875" s="154" t="s">
        <v>6524</v>
      </c>
      <c r="M875" s="155">
        <v>45890.566666666666</v>
      </c>
      <c r="N875" s="155">
        <v>45891.407638888886</v>
      </c>
      <c r="O875" s="154" t="s">
        <v>2961</v>
      </c>
      <c r="P875" s="154" t="s">
        <v>2962</v>
      </c>
      <c r="Q875" s="154" t="s">
        <v>3099</v>
      </c>
      <c r="R875" s="154" t="s">
        <v>3115</v>
      </c>
      <c r="S875" s="154" t="s">
        <v>2973</v>
      </c>
      <c r="T875" s="180"/>
      <c r="U875" s="154" t="s">
        <v>2965</v>
      </c>
      <c r="V875" s="154" t="s">
        <v>6525</v>
      </c>
      <c r="W875" s="154" t="s">
        <v>2967</v>
      </c>
      <c r="X875" s="154" t="s">
        <v>6526</v>
      </c>
      <c r="Y875" s="154" t="s">
        <v>25</v>
      </c>
      <c r="Z875" s="154" t="s">
        <v>166</v>
      </c>
      <c r="AA875" s="154" t="s">
        <v>2327</v>
      </c>
      <c r="AB875" s="154">
        <v>1</v>
      </c>
      <c r="AC875" s="154">
        <v>0</v>
      </c>
      <c r="AD875" s="87">
        <f>IF(W875="SOPORTE_TELEFÓNICO",'BASE LIQUIDACION REDEBAN 2025'!$B$19,IF(W875="ENVÍO",'BASE LIQUIDACION REDEBAN 2025'!$C$2,IF(Y875="TIPO I",'BASE LIQUIDACION REDEBAN 2025'!$C$2,IF(Y875="TIPO II",'BASE LIQUIDACION REDEBAN 2025'!$C$3,IF(Y875="TIPO III",'BASE LIQUIDACION REDEBAN 2025'!$C$4,IF(Y875="TIPO IV",'BASE LIQUIDACION REDEBAN 2025'!$C$5,IF(Z875="AEREO",'BASE LIQUIDACION REDEBAN 2025'!$B$6,'BASE LIQUIDACION REDEBAN 2025'!$C$5)))))))</f>
        <v>65960.072302</v>
      </c>
      <c r="AE875" s="87">
        <f>IF(OR(W875="SOPORTE_TELEFÓNICO",W875="ENVÍO"),0,IF(Y875="TIPO I",'BASE LIQUIDACION REDEBAN 2025'!$B$10,IF(Y875="TIPO II",'BASE LIQUIDACION REDEBAN 2025'!$B$11,IF(Y875="TIPO III",'BASE LIQUIDACION REDEBAN 2025'!$B$12,'BASE LIQUIDACION REDEBAN 2025'!$B$13))))</f>
        <v>75096.394270399993</v>
      </c>
      <c r="AF875" s="87">
        <f t="shared" si="13"/>
        <v>65960.072302</v>
      </c>
      <c r="AG875" s="184"/>
      <c r="AH875" s="184"/>
    </row>
    <row r="876" spans="1:34" s="79" customFormat="1" ht="13.15">
      <c r="A876" s="154" t="s">
        <v>68</v>
      </c>
      <c r="B876" s="154" t="str">
        <f>VLOOKUP(A876,'CENTRO DE COSTOS'!A:D,4,FALSE)</f>
        <v>WILLIAM ASDRUBAL ROZO ROZO</v>
      </c>
      <c r="C876" s="154" t="str">
        <f>VLOOKUP(A876,'CENTRO DE COSTOS'!A:D,2,FALSE)</f>
        <v>0004-0004</v>
      </c>
      <c r="D876" s="154">
        <v>25398</v>
      </c>
      <c r="E876" s="154">
        <v>2622732</v>
      </c>
      <c r="F876" s="154">
        <v>39757</v>
      </c>
      <c r="G876" s="154" t="s">
        <v>4590</v>
      </c>
      <c r="H876" s="154" t="s">
        <v>470</v>
      </c>
      <c r="I876" s="154" t="s">
        <v>6527</v>
      </c>
      <c r="J876" s="154" t="s">
        <v>6528</v>
      </c>
      <c r="K876" s="154" t="s">
        <v>159</v>
      </c>
      <c r="L876" s="154" t="s">
        <v>6529</v>
      </c>
      <c r="M876" s="155">
        <v>45890.333333333336</v>
      </c>
      <c r="N876" s="155">
        <v>45891.416666666664</v>
      </c>
      <c r="O876" s="154" t="s">
        <v>2961</v>
      </c>
      <c r="P876" s="154" t="s">
        <v>2962</v>
      </c>
      <c r="Q876" s="154" t="s">
        <v>5335</v>
      </c>
      <c r="R876" s="154" t="s">
        <v>2972</v>
      </c>
      <c r="S876" s="154" t="s">
        <v>2973</v>
      </c>
      <c r="T876" s="180"/>
      <c r="U876" s="154" t="s">
        <v>2965</v>
      </c>
      <c r="V876" s="154" t="s">
        <v>6530</v>
      </c>
      <c r="W876" s="154" t="s">
        <v>2967</v>
      </c>
      <c r="X876" s="154" t="s">
        <v>6531</v>
      </c>
      <c r="Y876" s="154" t="s">
        <v>30</v>
      </c>
      <c r="Z876" s="154" t="s">
        <v>166</v>
      </c>
      <c r="AA876" s="154" t="s">
        <v>599</v>
      </c>
      <c r="AB876" s="154">
        <v>1</v>
      </c>
      <c r="AC876" s="154">
        <v>0</v>
      </c>
      <c r="AD876" s="87">
        <f>IF(W876="SOPORTE_TELEFÓNICO",'BASE LIQUIDACION REDEBAN 2025'!$B$19,IF(W876="ENVÍO",'BASE LIQUIDACION REDEBAN 2025'!$C$2,IF(Y876="TIPO I",'BASE LIQUIDACION REDEBAN 2025'!$C$2,IF(Y876="TIPO II",'BASE LIQUIDACION REDEBAN 2025'!$C$3,IF(Y876="TIPO III",'BASE LIQUIDACION REDEBAN 2025'!$C$4,IF(Y876="TIPO IV",'BASE LIQUIDACION REDEBAN 2025'!$C$5,IF(Z876="AEREO",'BASE LIQUIDACION REDEBAN 2025'!$B$6,'BASE LIQUIDACION REDEBAN 2025'!$C$5)))))))</f>
        <v>275728.78077800001</v>
      </c>
      <c r="AE876" s="87">
        <f>IF(OR(W876="SOPORTE_TELEFÓNICO",W876="ENVÍO"),0,IF(Y876="TIPO I",'BASE LIQUIDACION REDEBAN 2025'!$B$10,IF(Y876="TIPO II",'BASE LIQUIDACION REDEBAN 2025'!$B$11,IF(Y876="TIPO III",'BASE LIQUIDACION REDEBAN 2025'!$B$12,'BASE LIQUIDACION REDEBAN 2025'!$B$13))))</f>
        <v>196536.5258152</v>
      </c>
      <c r="AF876" s="87">
        <f t="shared" si="13"/>
        <v>275728.78077800001</v>
      </c>
      <c r="AG876" s="184"/>
      <c r="AH876" s="184"/>
    </row>
    <row r="877" spans="1:34" s="79" customFormat="1" ht="13.15">
      <c r="A877" s="154" t="s">
        <v>81</v>
      </c>
      <c r="B877" s="154" t="str">
        <f>VLOOKUP(A877,'CENTRO DE COSTOS'!A:D,4,FALSE)</f>
        <v>MIGUEL JULIÁN HERNÁNDEZ GUARÍN</v>
      </c>
      <c r="C877" s="154" t="str">
        <f>VLOOKUP(A877,'CENTRO DE COSTOS'!A:D,2,FALSE)</f>
        <v>0004-0008</v>
      </c>
      <c r="D877" s="154">
        <v>54800</v>
      </c>
      <c r="E877" s="154">
        <v>2619197</v>
      </c>
      <c r="F877" s="154">
        <v>26913</v>
      </c>
      <c r="G877" s="154" t="s">
        <v>4590</v>
      </c>
      <c r="H877" s="154" t="s">
        <v>317</v>
      </c>
      <c r="I877" s="154" t="s">
        <v>6532</v>
      </c>
      <c r="J877" s="154" t="s">
        <v>6533</v>
      </c>
      <c r="K877" s="154" t="s">
        <v>159</v>
      </c>
      <c r="L877" s="154" t="s">
        <v>6534</v>
      </c>
      <c r="M877" s="155">
        <v>45889.51458333333</v>
      </c>
      <c r="N877" s="155">
        <v>45891.421527777777</v>
      </c>
      <c r="O877" s="154" t="s">
        <v>2961</v>
      </c>
      <c r="P877" s="154" t="s">
        <v>2962</v>
      </c>
      <c r="Q877" s="154" t="s">
        <v>3076</v>
      </c>
      <c r="R877" s="154" t="s">
        <v>3076</v>
      </c>
      <c r="S877" s="154" t="s">
        <v>2973</v>
      </c>
      <c r="T877" s="180"/>
      <c r="U877" s="154" t="s">
        <v>2965</v>
      </c>
      <c r="V877" s="154" t="s">
        <v>6535</v>
      </c>
      <c r="W877" s="154" t="s">
        <v>2967</v>
      </c>
      <c r="X877" s="154" t="s">
        <v>6536</v>
      </c>
      <c r="Y877" s="154" t="s">
        <v>32</v>
      </c>
      <c r="Z877" s="154" t="s">
        <v>166</v>
      </c>
      <c r="AA877" s="154" t="s">
        <v>1496</v>
      </c>
      <c r="AB877" s="154">
        <v>1</v>
      </c>
      <c r="AC877" s="154">
        <v>0</v>
      </c>
      <c r="AD877" s="87">
        <f>IF(W877="SOPORTE_TELEFÓNICO",'BASE LIQUIDACION REDEBAN 2025'!$B$19,IF(W877="ENVÍO",'BASE LIQUIDACION REDEBAN 2025'!$C$2,IF(Y877="TIPO I",'BASE LIQUIDACION REDEBAN 2025'!$C$2,IF(Y877="TIPO II",'BASE LIQUIDACION REDEBAN 2025'!$C$3,IF(Y877="TIPO III",'BASE LIQUIDACION REDEBAN 2025'!$C$4,IF(Y877="TIPO IV",'BASE LIQUIDACION REDEBAN 2025'!$C$5,IF(Z877="AEREO",'BASE LIQUIDACION REDEBAN 2025'!$B$6,'BASE LIQUIDACION REDEBAN 2025'!$C$5)))))))</f>
        <v>479588.87655000004</v>
      </c>
      <c r="AE877" s="87">
        <f>IF(OR(W877="SOPORTE_TELEFÓNICO",W877="ENVÍO"),0,IF(Y877="TIPO I",'BASE LIQUIDACION REDEBAN 2025'!$B$10,IF(Y877="TIPO II",'BASE LIQUIDACION REDEBAN 2025'!$B$11,IF(Y877="TIPO III",'BASE LIQUIDACION REDEBAN 2025'!$B$12,'BASE LIQUIDACION REDEBAN 2025'!$B$13))))</f>
        <v>196536.5258152</v>
      </c>
      <c r="AF877" s="87">
        <f t="shared" si="13"/>
        <v>479588.87655000004</v>
      </c>
      <c r="AG877" s="184"/>
      <c r="AH877" s="184"/>
    </row>
    <row r="878" spans="1:34" s="79" customFormat="1" ht="13.15">
      <c r="A878" s="154" t="s">
        <v>68</v>
      </c>
      <c r="B878" s="154" t="str">
        <f>VLOOKUP(A878,'CENTRO DE COSTOS'!A:D,4,FALSE)</f>
        <v>WILLIAM ASDRUBAL ROZO ROZO</v>
      </c>
      <c r="C878" s="154" t="str">
        <f>VLOOKUP(A878,'CENTRO DE COSTOS'!A:D,2,FALSE)</f>
        <v>0004-0004</v>
      </c>
      <c r="D878" s="154">
        <v>25473</v>
      </c>
      <c r="E878" s="154">
        <v>2623679</v>
      </c>
      <c r="F878" s="154">
        <v>24981</v>
      </c>
      <c r="G878" s="154" t="s">
        <v>4590</v>
      </c>
      <c r="H878" s="154" t="s">
        <v>470</v>
      </c>
      <c r="I878" s="154" t="s">
        <v>2224</v>
      </c>
      <c r="J878" s="154" t="s">
        <v>6537</v>
      </c>
      <c r="K878" s="154" t="s">
        <v>159</v>
      </c>
      <c r="L878" s="154" t="s">
        <v>6538</v>
      </c>
      <c r="M878" s="155">
        <v>45890.393750000003</v>
      </c>
      <c r="N878" s="155">
        <v>45891.424305555556</v>
      </c>
      <c r="O878" s="154" t="s">
        <v>2961</v>
      </c>
      <c r="P878" s="154" t="s">
        <v>2962</v>
      </c>
      <c r="Q878" s="154" t="s">
        <v>3006</v>
      </c>
      <c r="R878" s="154" t="s">
        <v>3155</v>
      </c>
      <c r="S878" s="154" t="s">
        <v>220</v>
      </c>
      <c r="T878" s="180"/>
      <c r="U878" s="154" t="s">
        <v>2965</v>
      </c>
      <c r="V878" s="154" t="s">
        <v>6539</v>
      </c>
      <c r="W878" s="154" t="s">
        <v>2967</v>
      </c>
      <c r="X878" s="154" t="s">
        <v>6540</v>
      </c>
      <c r="Y878" s="154" t="s">
        <v>25</v>
      </c>
      <c r="Z878" s="154" t="s">
        <v>166</v>
      </c>
      <c r="AA878" s="154" t="s">
        <v>506</v>
      </c>
      <c r="AB878" s="154">
        <v>1</v>
      </c>
      <c r="AC878" s="154">
        <v>0</v>
      </c>
      <c r="AD878" s="87">
        <f>IF(W878="SOPORTE_TELEFÓNICO",'BASE LIQUIDACION REDEBAN 2025'!$B$19,IF(W878="ENVÍO",'BASE LIQUIDACION REDEBAN 2025'!$C$2,IF(Y878="TIPO I",'BASE LIQUIDACION REDEBAN 2025'!$C$2,IF(Y878="TIPO II",'BASE LIQUIDACION REDEBAN 2025'!$C$3,IF(Y878="TIPO III",'BASE LIQUIDACION REDEBAN 2025'!$C$4,IF(Y878="TIPO IV",'BASE LIQUIDACION REDEBAN 2025'!$C$5,IF(Z878="AEREO",'BASE LIQUIDACION REDEBAN 2025'!$B$6,'BASE LIQUIDACION REDEBAN 2025'!$C$5)))))))</f>
        <v>65960.072302</v>
      </c>
      <c r="AE878" s="87">
        <f>IF(OR(W878="SOPORTE_TELEFÓNICO",W878="ENVÍO"),0,IF(Y878="TIPO I",'BASE LIQUIDACION REDEBAN 2025'!$B$10,IF(Y878="TIPO II",'BASE LIQUIDACION REDEBAN 2025'!$B$11,IF(Y878="TIPO III",'BASE LIQUIDACION REDEBAN 2025'!$B$12,'BASE LIQUIDACION REDEBAN 2025'!$B$13))))</f>
        <v>75096.394270399993</v>
      </c>
      <c r="AF878" s="87">
        <f t="shared" si="13"/>
        <v>65960.072302</v>
      </c>
      <c r="AG878" s="184"/>
      <c r="AH878" s="184"/>
    </row>
    <row r="879" spans="1:34" s="79" customFormat="1" ht="13.15">
      <c r="A879" s="154" t="s">
        <v>90</v>
      </c>
      <c r="B879" s="154" t="str">
        <f>VLOOKUP(A879,'CENTRO DE COSTOS'!A:D,4,FALSE)</f>
        <v>JUAN SEBASTIÁN RÍOS CASTRILLÓN</v>
      </c>
      <c r="C879" s="154" t="str">
        <f>VLOOKUP(A879,'CENTRO DE COSTOS'!A:D,2,FALSE)</f>
        <v>0004-0005</v>
      </c>
      <c r="D879" s="154">
        <v>5088</v>
      </c>
      <c r="E879" s="154">
        <v>2628425</v>
      </c>
      <c r="F879" s="154">
        <v>80073</v>
      </c>
      <c r="G879" s="154" t="s">
        <v>4590</v>
      </c>
      <c r="H879" s="154" t="s">
        <v>197</v>
      </c>
      <c r="I879" s="154" t="s">
        <v>211</v>
      </c>
      <c r="J879" s="154" t="s">
        <v>6541</v>
      </c>
      <c r="K879" s="154" t="s">
        <v>159</v>
      </c>
      <c r="L879" s="154" t="s">
        <v>6542</v>
      </c>
      <c r="M879" s="155">
        <v>45891.333333333336</v>
      </c>
      <c r="N879" s="155">
        <v>45891.428472222222</v>
      </c>
      <c r="O879" s="154" t="s">
        <v>2961</v>
      </c>
      <c r="P879" s="154" t="s">
        <v>2988</v>
      </c>
      <c r="Q879" s="154" t="s">
        <v>3046</v>
      </c>
      <c r="R879" s="154" t="s">
        <v>4096</v>
      </c>
      <c r="S879" s="154" t="s">
        <v>2973</v>
      </c>
      <c r="T879" s="180"/>
      <c r="U879" s="154" t="s">
        <v>2965</v>
      </c>
      <c r="V879" s="154" t="s">
        <v>6543</v>
      </c>
      <c r="W879" s="154" t="s">
        <v>2967</v>
      </c>
      <c r="X879" s="154" t="s">
        <v>6544</v>
      </c>
      <c r="Y879" s="154" t="s">
        <v>25</v>
      </c>
      <c r="Z879" s="154" t="s">
        <v>166</v>
      </c>
      <c r="AA879" s="154" t="s">
        <v>4326</v>
      </c>
      <c r="AB879" s="154">
        <v>1</v>
      </c>
      <c r="AC879" s="154">
        <v>0</v>
      </c>
      <c r="AD879" s="87">
        <f>IF(W879="SOPORTE_TELEFÓNICO",'BASE LIQUIDACION REDEBAN 2025'!$B$19,IF(W879="ENVÍO",'BASE LIQUIDACION REDEBAN 2025'!$C$2,IF(Y879="TIPO I",'BASE LIQUIDACION REDEBAN 2025'!$C$2,IF(Y879="TIPO II",'BASE LIQUIDACION REDEBAN 2025'!$C$3,IF(Y879="TIPO III",'BASE LIQUIDACION REDEBAN 2025'!$C$4,IF(Y879="TIPO IV",'BASE LIQUIDACION REDEBAN 2025'!$C$5,IF(Z879="AEREO",'BASE LIQUIDACION REDEBAN 2025'!$B$6,'BASE LIQUIDACION REDEBAN 2025'!$C$5)))))))</f>
        <v>65960.072302</v>
      </c>
      <c r="AE879" s="87">
        <f>IF(OR(W879="SOPORTE_TELEFÓNICO",W879="ENVÍO"),0,IF(Y879="TIPO I",'BASE LIQUIDACION REDEBAN 2025'!$B$10,IF(Y879="TIPO II",'BASE LIQUIDACION REDEBAN 2025'!$B$11,IF(Y879="TIPO III",'BASE LIQUIDACION REDEBAN 2025'!$B$12,'BASE LIQUIDACION REDEBAN 2025'!$B$13))))</f>
        <v>75096.394270399993</v>
      </c>
      <c r="AF879" s="87">
        <f t="shared" si="13"/>
        <v>65960.072302</v>
      </c>
      <c r="AG879" s="184"/>
      <c r="AH879" s="184"/>
    </row>
    <row r="880" spans="1:34" s="79" customFormat="1" ht="13.15">
      <c r="A880" s="154" t="s">
        <v>101</v>
      </c>
      <c r="B880" s="154" t="str">
        <f>VLOOKUP(A880,'CENTRO DE COSTOS'!A:D,4,FALSE)</f>
        <v>KEVIN ALEXIS CORZO BUSTOS</v>
      </c>
      <c r="C880" s="154" t="str">
        <f>VLOOKUP(A880,'CENTRO DE COSTOS'!A:D,2,FALSE)</f>
        <v>0004-0007</v>
      </c>
      <c r="D880" s="154">
        <v>85001</v>
      </c>
      <c r="E880" s="154">
        <v>2627729</v>
      </c>
      <c r="F880" s="154">
        <v>28467</v>
      </c>
      <c r="G880" s="154" t="s">
        <v>4590</v>
      </c>
      <c r="H880" s="154" t="s">
        <v>189</v>
      </c>
      <c r="I880" s="154" t="s">
        <v>101</v>
      </c>
      <c r="J880" s="154" t="s">
        <v>3089</v>
      </c>
      <c r="K880" s="154" t="s">
        <v>159</v>
      </c>
      <c r="L880" s="154" t="s">
        <v>6545</v>
      </c>
      <c r="M880" s="155">
        <v>45890.680555555555</v>
      </c>
      <c r="N880" s="155">
        <v>45891.429861111108</v>
      </c>
      <c r="O880" s="154" t="s">
        <v>2961</v>
      </c>
      <c r="P880" s="154" t="s">
        <v>2988</v>
      </c>
      <c r="Q880" s="154" t="s">
        <v>2971</v>
      </c>
      <c r="R880" s="154" t="s">
        <v>3277</v>
      </c>
      <c r="S880" s="154" t="s">
        <v>220</v>
      </c>
      <c r="T880" s="180"/>
      <c r="U880" s="154" t="s">
        <v>2965</v>
      </c>
      <c r="V880" s="154" t="s">
        <v>6546</v>
      </c>
      <c r="W880" s="154" t="s">
        <v>2967</v>
      </c>
      <c r="X880" s="154" t="s">
        <v>6547</v>
      </c>
      <c r="Y880" s="154" t="s">
        <v>25</v>
      </c>
      <c r="Z880" s="154" t="s">
        <v>166</v>
      </c>
      <c r="AA880" s="154" t="s">
        <v>194</v>
      </c>
      <c r="AB880" s="154">
        <v>1</v>
      </c>
      <c r="AC880" s="154">
        <v>0</v>
      </c>
      <c r="AD880" s="87">
        <f>IF(W880="SOPORTE_TELEFÓNICO",'BASE LIQUIDACION REDEBAN 2025'!$B$19,IF(W880="ENVÍO",'BASE LIQUIDACION REDEBAN 2025'!$C$2,IF(Y880="TIPO I",'BASE LIQUIDACION REDEBAN 2025'!$C$2,IF(Y880="TIPO II",'BASE LIQUIDACION REDEBAN 2025'!$C$3,IF(Y880="TIPO III",'BASE LIQUIDACION REDEBAN 2025'!$C$4,IF(Y880="TIPO IV",'BASE LIQUIDACION REDEBAN 2025'!$C$5,IF(Z880="AEREO",'BASE LIQUIDACION REDEBAN 2025'!$B$6,'BASE LIQUIDACION REDEBAN 2025'!$C$5)))))))</f>
        <v>65960.072302</v>
      </c>
      <c r="AE880" s="87">
        <f>IF(OR(W880="SOPORTE_TELEFÓNICO",W880="ENVÍO"),0,IF(Y880="TIPO I",'BASE LIQUIDACION REDEBAN 2025'!$B$10,IF(Y880="TIPO II",'BASE LIQUIDACION REDEBAN 2025'!$B$11,IF(Y880="TIPO III",'BASE LIQUIDACION REDEBAN 2025'!$B$12,'BASE LIQUIDACION REDEBAN 2025'!$B$13))))</f>
        <v>75096.394270399993</v>
      </c>
      <c r="AF880" s="87">
        <f t="shared" si="13"/>
        <v>65960.072302</v>
      </c>
      <c r="AG880" s="184"/>
      <c r="AH880" s="184"/>
    </row>
    <row r="881" spans="1:34" s="79" customFormat="1" ht="13.15">
      <c r="A881" s="154" t="s">
        <v>90</v>
      </c>
      <c r="B881" s="154" t="str">
        <f>VLOOKUP(A881,'CENTRO DE COSTOS'!A:D,4,FALSE)</f>
        <v>JUAN SEBASTIÁN RÍOS CASTRILLÓN</v>
      </c>
      <c r="C881" s="154" t="str">
        <f>VLOOKUP(A881,'CENTRO DE COSTOS'!A:D,2,FALSE)</f>
        <v>0004-0005</v>
      </c>
      <c r="D881" s="154">
        <v>5001</v>
      </c>
      <c r="E881" s="154">
        <v>2627611</v>
      </c>
      <c r="F881" s="154">
        <v>27048</v>
      </c>
      <c r="G881" s="154" t="s">
        <v>4590</v>
      </c>
      <c r="H881" s="154" t="s">
        <v>197</v>
      </c>
      <c r="I881" s="154" t="s">
        <v>90</v>
      </c>
      <c r="J881" s="154" t="s">
        <v>5505</v>
      </c>
      <c r="K881" s="154" t="s">
        <v>159</v>
      </c>
      <c r="L881" s="154" t="s">
        <v>6548</v>
      </c>
      <c r="M881" s="155">
        <v>45890.677083333336</v>
      </c>
      <c r="N881" s="155">
        <v>45891.43472222222</v>
      </c>
      <c r="O881" s="154" t="s">
        <v>2961</v>
      </c>
      <c r="P881" s="154" t="s">
        <v>2962</v>
      </c>
      <c r="Q881" s="154" t="s">
        <v>3082</v>
      </c>
      <c r="R881" s="154" t="s">
        <v>2972</v>
      </c>
      <c r="S881" s="154" t="s">
        <v>200</v>
      </c>
      <c r="T881" s="180"/>
      <c r="U881" s="154" t="s">
        <v>2965</v>
      </c>
      <c r="V881" s="154" t="s">
        <v>6549</v>
      </c>
      <c r="W881" s="154" t="s">
        <v>2967</v>
      </c>
      <c r="X881" s="154" t="s">
        <v>6550</v>
      </c>
      <c r="Y881" s="154" t="s">
        <v>25</v>
      </c>
      <c r="Z881" s="154" t="s">
        <v>166</v>
      </c>
      <c r="AA881" s="154" t="s">
        <v>488</v>
      </c>
      <c r="AB881" s="154">
        <v>1</v>
      </c>
      <c r="AC881" s="154">
        <v>0</v>
      </c>
      <c r="AD881" s="87">
        <f>IF(W881="SOPORTE_TELEFÓNICO",'BASE LIQUIDACION REDEBAN 2025'!$B$19,IF(W881="ENVÍO",'BASE LIQUIDACION REDEBAN 2025'!$C$2,IF(Y881="TIPO I",'BASE LIQUIDACION REDEBAN 2025'!$C$2,IF(Y881="TIPO II",'BASE LIQUIDACION REDEBAN 2025'!$C$3,IF(Y881="TIPO III",'BASE LIQUIDACION REDEBAN 2025'!$C$4,IF(Y881="TIPO IV",'BASE LIQUIDACION REDEBAN 2025'!$C$5,IF(Z881="AEREO",'BASE LIQUIDACION REDEBAN 2025'!$B$6,'BASE LIQUIDACION REDEBAN 2025'!$C$5)))))))</f>
        <v>65960.072302</v>
      </c>
      <c r="AE881" s="87">
        <f>IF(OR(W881="SOPORTE_TELEFÓNICO",W881="ENVÍO"),0,IF(Y881="TIPO I",'BASE LIQUIDACION REDEBAN 2025'!$B$10,IF(Y881="TIPO II",'BASE LIQUIDACION REDEBAN 2025'!$B$11,IF(Y881="TIPO III",'BASE LIQUIDACION REDEBAN 2025'!$B$12,'BASE LIQUIDACION REDEBAN 2025'!$B$13))))</f>
        <v>75096.394270399993</v>
      </c>
      <c r="AF881" s="87">
        <f t="shared" si="13"/>
        <v>65960.072302</v>
      </c>
      <c r="AG881" s="184"/>
      <c r="AH881" s="184"/>
    </row>
    <row r="882" spans="1:34" s="79" customFormat="1" ht="13.15">
      <c r="A882" s="154" t="s">
        <v>81</v>
      </c>
      <c r="B882" s="154" t="str">
        <f>VLOOKUP(A882,'CENTRO DE COSTOS'!A:D,4,FALSE)</f>
        <v>MIGUEL JULIÁN HERNÁNDEZ GUARÍN</v>
      </c>
      <c r="C882" s="154" t="str">
        <f>VLOOKUP(A882,'CENTRO DE COSTOS'!A:D,2,FALSE)</f>
        <v>0004-0008</v>
      </c>
      <c r="D882" s="154">
        <v>54001</v>
      </c>
      <c r="E882" s="154">
        <v>2628228</v>
      </c>
      <c r="F882" s="154">
        <v>38503</v>
      </c>
      <c r="G882" s="154" t="s">
        <v>4590</v>
      </c>
      <c r="H882" s="154" t="s">
        <v>317</v>
      </c>
      <c r="I882" s="154" t="s">
        <v>81</v>
      </c>
      <c r="J882" s="154" t="s">
        <v>6551</v>
      </c>
      <c r="K882" s="154" t="s">
        <v>159</v>
      </c>
      <c r="L882" s="154" t="s">
        <v>6552</v>
      </c>
      <c r="M882" s="155">
        <v>45891.333333333336</v>
      </c>
      <c r="N882" s="155">
        <v>45891.443749999999</v>
      </c>
      <c r="O882" s="154" t="s">
        <v>2961</v>
      </c>
      <c r="P882" s="154" t="s">
        <v>2988</v>
      </c>
      <c r="Q882" s="154" t="s">
        <v>2963</v>
      </c>
      <c r="R882" s="154" t="s">
        <v>3326</v>
      </c>
      <c r="S882" s="154" t="s">
        <v>2973</v>
      </c>
      <c r="T882" s="180"/>
      <c r="U882" s="154" t="s">
        <v>2965</v>
      </c>
      <c r="V882" s="154" t="s">
        <v>6553</v>
      </c>
      <c r="W882" s="154" t="s">
        <v>2967</v>
      </c>
      <c r="X882" s="154" t="s">
        <v>6554</v>
      </c>
      <c r="Y882" s="154" t="s">
        <v>25</v>
      </c>
      <c r="Z882" s="154" t="s">
        <v>166</v>
      </c>
      <c r="AA882" s="154" t="s">
        <v>401</v>
      </c>
      <c r="AB882" s="154">
        <v>1</v>
      </c>
      <c r="AC882" s="154">
        <v>0</v>
      </c>
      <c r="AD882" s="87">
        <f>IF(W882="SOPORTE_TELEFÓNICO",'BASE LIQUIDACION REDEBAN 2025'!$B$19,IF(W882="ENVÍO",'BASE LIQUIDACION REDEBAN 2025'!$C$2,IF(Y882="TIPO I",'BASE LIQUIDACION REDEBAN 2025'!$C$2,IF(Y882="TIPO II",'BASE LIQUIDACION REDEBAN 2025'!$C$3,IF(Y882="TIPO III",'BASE LIQUIDACION REDEBAN 2025'!$C$4,IF(Y882="TIPO IV",'BASE LIQUIDACION REDEBAN 2025'!$C$5,IF(Z882="AEREO",'BASE LIQUIDACION REDEBAN 2025'!$B$6,'BASE LIQUIDACION REDEBAN 2025'!$C$5)))))))</f>
        <v>65960.072302</v>
      </c>
      <c r="AE882" s="87">
        <f>IF(OR(W882="SOPORTE_TELEFÓNICO",W882="ENVÍO"),0,IF(Y882="TIPO I",'BASE LIQUIDACION REDEBAN 2025'!$B$10,IF(Y882="TIPO II",'BASE LIQUIDACION REDEBAN 2025'!$B$11,IF(Y882="TIPO III",'BASE LIQUIDACION REDEBAN 2025'!$B$12,'BASE LIQUIDACION REDEBAN 2025'!$B$13))))</f>
        <v>75096.394270399993</v>
      </c>
      <c r="AF882" s="87">
        <f t="shared" si="13"/>
        <v>65960.072302</v>
      </c>
      <c r="AG882" s="184"/>
      <c r="AH882" s="184"/>
    </row>
    <row r="883" spans="1:34" s="79" customFormat="1" ht="13.15">
      <c r="A883" s="154" t="s">
        <v>81</v>
      </c>
      <c r="B883" s="154" t="str">
        <f>VLOOKUP(A883,'CENTRO DE COSTOS'!A:D,4,FALSE)</f>
        <v>MIGUEL JULIÁN HERNÁNDEZ GUARÍN</v>
      </c>
      <c r="C883" s="154" t="str">
        <f>VLOOKUP(A883,'CENTRO DE COSTOS'!A:D,2,FALSE)</f>
        <v>0004-0008</v>
      </c>
      <c r="D883" s="154">
        <v>54800</v>
      </c>
      <c r="E883" s="154">
        <v>2619312</v>
      </c>
      <c r="F883" s="154">
        <v>51020</v>
      </c>
      <c r="G883" s="154" t="s">
        <v>4590</v>
      </c>
      <c r="H883" s="154" t="s">
        <v>317</v>
      </c>
      <c r="I883" s="154" t="s">
        <v>6532</v>
      </c>
      <c r="J883" s="154" t="s">
        <v>6555</v>
      </c>
      <c r="K883" s="154" t="s">
        <v>159</v>
      </c>
      <c r="L883" s="154" t="s">
        <v>6556</v>
      </c>
      <c r="M883" s="155">
        <v>45889.518055555556</v>
      </c>
      <c r="N883" s="155">
        <v>45891.459027777775</v>
      </c>
      <c r="O883" s="154" t="s">
        <v>2961</v>
      </c>
      <c r="P883" s="154" t="s">
        <v>2962</v>
      </c>
      <c r="Q883" s="154" t="s">
        <v>3076</v>
      </c>
      <c r="R883" s="154" t="s">
        <v>3076</v>
      </c>
      <c r="S883" s="154" t="s">
        <v>2973</v>
      </c>
      <c r="T883" s="180"/>
      <c r="U883" s="154" t="s">
        <v>2965</v>
      </c>
      <c r="V883" s="154" t="s">
        <v>6535</v>
      </c>
      <c r="W883" s="154" t="s">
        <v>2967</v>
      </c>
      <c r="X883" s="154" t="s">
        <v>6557</v>
      </c>
      <c r="Y883" s="154" t="s">
        <v>32</v>
      </c>
      <c r="Z883" s="154" t="s">
        <v>166</v>
      </c>
      <c r="AA883" s="154" t="s">
        <v>1496</v>
      </c>
      <c r="AB883" s="154">
        <v>1</v>
      </c>
      <c r="AC883" s="154">
        <v>0</v>
      </c>
      <c r="AD883" s="87">
        <f>IF(W883="SOPORTE_TELEFÓNICO",'BASE LIQUIDACION REDEBAN 2025'!$B$19,IF(W883="ENVÍO",'BASE LIQUIDACION REDEBAN 2025'!$C$2,IF(Y883="TIPO I",'BASE LIQUIDACION REDEBAN 2025'!$C$2,IF(Y883="TIPO II",'BASE LIQUIDACION REDEBAN 2025'!$C$3,IF(Y883="TIPO III",'BASE LIQUIDACION REDEBAN 2025'!$C$4,IF(Y883="TIPO IV",'BASE LIQUIDACION REDEBAN 2025'!$C$5,IF(Z883="AEREO",'BASE LIQUIDACION REDEBAN 2025'!$B$6,'BASE LIQUIDACION REDEBAN 2025'!$C$5)))))))</f>
        <v>479588.87655000004</v>
      </c>
      <c r="AE883" s="87">
        <f>IF(OR(W883="SOPORTE_TELEFÓNICO",W883="ENVÍO"),0,IF(Y883="TIPO I",'BASE LIQUIDACION REDEBAN 2025'!$B$10,IF(Y883="TIPO II",'BASE LIQUIDACION REDEBAN 2025'!$B$11,IF(Y883="TIPO III",'BASE LIQUIDACION REDEBAN 2025'!$B$12,'BASE LIQUIDACION REDEBAN 2025'!$B$13))))</f>
        <v>196536.5258152</v>
      </c>
      <c r="AF883" s="87">
        <f t="shared" si="13"/>
        <v>479588.87655000004</v>
      </c>
      <c r="AG883" s="184"/>
      <c r="AH883" s="184"/>
    </row>
    <row r="884" spans="1:34" s="79" customFormat="1" ht="13.15">
      <c r="A884" s="154" t="s">
        <v>60</v>
      </c>
      <c r="B884" s="154" t="str">
        <f>VLOOKUP(A884,'CENTRO DE COSTOS'!A:D,4,FALSE)</f>
        <v>JUAN SEBASTIÁN RÍOS CASTRILLÓN</v>
      </c>
      <c r="C884" s="154" t="str">
        <f>VLOOKUP(A884,'CENTRO DE COSTOS'!A:D,2,FALSE)</f>
        <v>0004-0005</v>
      </c>
      <c r="D884" s="154">
        <v>5172</v>
      </c>
      <c r="E884" s="154">
        <v>2612270</v>
      </c>
      <c r="F884" s="154">
        <v>45711</v>
      </c>
      <c r="G884" s="154" t="s">
        <v>4590</v>
      </c>
      <c r="H884" s="154" t="s">
        <v>197</v>
      </c>
      <c r="I884" s="154" t="s">
        <v>4064</v>
      </c>
      <c r="J884" s="154" t="s">
        <v>4128</v>
      </c>
      <c r="K884" s="154" t="s">
        <v>159</v>
      </c>
      <c r="L884" s="154" t="s">
        <v>6558</v>
      </c>
      <c r="M884" s="155">
        <v>45888.493055555555</v>
      </c>
      <c r="N884" s="155">
        <v>45891.461111111108</v>
      </c>
      <c r="O884" s="154" t="s">
        <v>2961</v>
      </c>
      <c r="P884" s="154" t="s">
        <v>2962</v>
      </c>
      <c r="Q884" s="154" t="s">
        <v>3099</v>
      </c>
      <c r="R884" s="154" t="s">
        <v>3115</v>
      </c>
      <c r="S884" s="154" t="s">
        <v>200</v>
      </c>
      <c r="T884" s="180"/>
      <c r="U884" s="154" t="s">
        <v>2965</v>
      </c>
      <c r="V884" s="154" t="s">
        <v>6559</v>
      </c>
      <c r="W884" s="154" t="s">
        <v>2967</v>
      </c>
      <c r="X884" s="154" t="s">
        <v>4131</v>
      </c>
      <c r="Y884" s="154" t="s">
        <v>28</v>
      </c>
      <c r="Z884" s="154" t="s">
        <v>166</v>
      </c>
      <c r="AA884" s="154" t="s">
        <v>368</v>
      </c>
      <c r="AB884" s="154">
        <v>1</v>
      </c>
      <c r="AC884" s="154">
        <v>0</v>
      </c>
      <c r="AD884" s="87">
        <f>IF(W884="SOPORTE_TELEFÓNICO",'BASE LIQUIDACION REDEBAN 2025'!$B$19,IF(W884="ENVÍO",'BASE LIQUIDACION REDEBAN 2025'!$C$2,IF(Y884="TIPO I",'BASE LIQUIDACION REDEBAN 2025'!$C$2,IF(Y884="TIPO II",'BASE LIQUIDACION REDEBAN 2025'!$C$3,IF(Y884="TIPO III",'BASE LIQUIDACION REDEBAN 2025'!$C$4,IF(Y884="TIPO IV",'BASE LIQUIDACION REDEBAN 2025'!$C$5,IF(Z884="AEREO",'BASE LIQUIDACION REDEBAN 2025'!$B$6,'BASE LIQUIDACION REDEBAN 2025'!$C$5)))))))</f>
        <v>144967.87232000002</v>
      </c>
      <c r="AE884" s="87">
        <f>IF(OR(W884="SOPORTE_TELEFÓNICO",W884="ENVÍO"),0,IF(Y884="TIPO I",'BASE LIQUIDACION REDEBAN 2025'!$B$10,IF(Y884="TIPO II",'BASE LIQUIDACION REDEBAN 2025'!$B$11,IF(Y884="TIPO III",'BASE LIQUIDACION REDEBAN 2025'!$B$12,'BASE LIQUIDACION REDEBAN 2025'!$B$13))))</f>
        <v>140395.6348884</v>
      </c>
      <c r="AF884" s="87">
        <f t="shared" si="13"/>
        <v>144967.87232000002</v>
      </c>
      <c r="AG884" s="184"/>
      <c r="AH884" s="184"/>
    </row>
    <row r="885" spans="1:34" s="79" customFormat="1" ht="13.15">
      <c r="A885" s="154" t="s">
        <v>76</v>
      </c>
      <c r="B885" s="154" t="str">
        <f>VLOOKUP(A885,'CENTRO DE COSTOS'!A:D,4,FALSE)</f>
        <v>DIEGO FERNANDO HENAO CARDONA</v>
      </c>
      <c r="C885" s="154" t="str">
        <f>VLOOKUP(A885,'CENTRO DE COSTOS'!A:D,2,FALSE)</f>
        <v>0004-0003</v>
      </c>
      <c r="D885" s="154">
        <v>76001</v>
      </c>
      <c r="E885" s="154">
        <v>2628314</v>
      </c>
      <c r="F885" s="154">
        <v>69766</v>
      </c>
      <c r="G885" s="154" t="s">
        <v>4590</v>
      </c>
      <c r="H885" s="154" t="s">
        <v>227</v>
      </c>
      <c r="I885" s="154" t="s">
        <v>76</v>
      </c>
      <c r="J885" s="154" t="s">
        <v>6560</v>
      </c>
      <c r="K885" s="154" t="s">
        <v>159</v>
      </c>
      <c r="L885" s="154" t="s">
        <v>6561</v>
      </c>
      <c r="M885" s="155">
        <v>45890.739583333336</v>
      </c>
      <c r="N885" s="155">
        <v>45891.466666666667</v>
      </c>
      <c r="O885" s="154" t="s">
        <v>2961</v>
      </c>
      <c r="P885" s="154" t="s">
        <v>2962</v>
      </c>
      <c r="Q885" s="154" t="s">
        <v>3046</v>
      </c>
      <c r="R885" s="154" t="s">
        <v>2972</v>
      </c>
      <c r="S885" s="154" t="s">
        <v>2973</v>
      </c>
      <c r="T885" s="180"/>
      <c r="U885" s="154" t="s">
        <v>2965</v>
      </c>
      <c r="V885" s="154" t="s">
        <v>6562</v>
      </c>
      <c r="W885" s="154" t="s">
        <v>2967</v>
      </c>
      <c r="X885" s="154" t="s">
        <v>6563</v>
      </c>
      <c r="Y885" s="154" t="s">
        <v>25</v>
      </c>
      <c r="Z885" s="154" t="s">
        <v>166</v>
      </c>
      <c r="AA885" s="154" t="s">
        <v>1442</v>
      </c>
      <c r="AB885" s="154">
        <v>1</v>
      </c>
      <c r="AC885" s="154">
        <v>0</v>
      </c>
      <c r="AD885" s="87">
        <f>IF(W885="SOPORTE_TELEFÓNICO",'BASE LIQUIDACION REDEBAN 2025'!$B$19,IF(W885="ENVÍO",'BASE LIQUIDACION REDEBAN 2025'!$C$2,IF(Y885="TIPO I",'BASE LIQUIDACION REDEBAN 2025'!$C$2,IF(Y885="TIPO II",'BASE LIQUIDACION REDEBAN 2025'!$C$3,IF(Y885="TIPO III",'BASE LIQUIDACION REDEBAN 2025'!$C$4,IF(Y885="TIPO IV",'BASE LIQUIDACION REDEBAN 2025'!$C$5,IF(Z885="AEREO",'BASE LIQUIDACION REDEBAN 2025'!$B$6,'BASE LIQUIDACION REDEBAN 2025'!$C$5)))))))</f>
        <v>65960.072302</v>
      </c>
      <c r="AE885" s="87">
        <f>IF(OR(W885="SOPORTE_TELEFÓNICO",W885="ENVÍO"),0,IF(Y885="TIPO I",'BASE LIQUIDACION REDEBAN 2025'!$B$10,IF(Y885="TIPO II",'BASE LIQUIDACION REDEBAN 2025'!$B$11,IF(Y885="TIPO III",'BASE LIQUIDACION REDEBAN 2025'!$B$12,'BASE LIQUIDACION REDEBAN 2025'!$B$13))))</f>
        <v>75096.394270399993</v>
      </c>
      <c r="AF885" s="87">
        <f t="shared" si="13"/>
        <v>65960.072302</v>
      </c>
      <c r="AG885" s="184"/>
      <c r="AH885" s="184"/>
    </row>
    <row r="886" spans="1:34" s="79" customFormat="1" ht="13.15">
      <c r="A886" s="154" t="s">
        <v>72</v>
      </c>
      <c r="B886" s="154" t="str">
        <f>VLOOKUP(A886,'CENTRO DE COSTOS'!A:D,4,FALSE)</f>
        <v>MIGUEL JULIÁN HERNÁNDEZ GUARÍN</v>
      </c>
      <c r="C886" s="154" t="str">
        <f>VLOOKUP(A886,'CENTRO DE COSTOS'!A:D,2,FALSE)</f>
        <v>0004-0008</v>
      </c>
      <c r="D886" s="154">
        <v>68001</v>
      </c>
      <c r="E886" s="154">
        <v>2625720</v>
      </c>
      <c r="F886" s="154">
        <v>38310</v>
      </c>
      <c r="G886" s="154" t="s">
        <v>4590</v>
      </c>
      <c r="H886" s="154" t="s">
        <v>820</v>
      </c>
      <c r="I886" s="154" t="s">
        <v>72</v>
      </c>
      <c r="J886" s="154" t="s">
        <v>6564</v>
      </c>
      <c r="K886" s="154" t="s">
        <v>159</v>
      </c>
      <c r="L886" s="154" t="s">
        <v>6565</v>
      </c>
      <c r="M886" s="155">
        <v>45890.499305555553</v>
      </c>
      <c r="N886" s="155">
        <v>45891.48333333333</v>
      </c>
      <c r="O886" s="154" t="s">
        <v>2961</v>
      </c>
      <c r="P886" s="154" t="s">
        <v>2962</v>
      </c>
      <c r="Q886" s="154" t="s">
        <v>3099</v>
      </c>
      <c r="R886" s="154" t="s">
        <v>3100</v>
      </c>
      <c r="S886" s="154" t="s">
        <v>2973</v>
      </c>
      <c r="T886" s="180"/>
      <c r="U886" s="154" t="s">
        <v>2965</v>
      </c>
      <c r="V886" s="154" t="s">
        <v>6566</v>
      </c>
      <c r="W886" s="154" t="s">
        <v>2967</v>
      </c>
      <c r="X886" s="154" t="s">
        <v>6567</v>
      </c>
      <c r="Y886" s="154" t="s">
        <v>25</v>
      </c>
      <c r="Z886" s="154" t="s">
        <v>166</v>
      </c>
      <c r="AA886" s="154" t="s">
        <v>838</v>
      </c>
      <c r="AB886" s="154">
        <v>1</v>
      </c>
      <c r="AC886" s="154">
        <v>0</v>
      </c>
      <c r="AD886" s="87">
        <f>IF(W886="SOPORTE_TELEFÓNICO",'BASE LIQUIDACION REDEBAN 2025'!$B$19,IF(W886="ENVÍO",'BASE LIQUIDACION REDEBAN 2025'!$C$2,IF(Y886="TIPO I",'BASE LIQUIDACION REDEBAN 2025'!$C$2,IF(Y886="TIPO II",'BASE LIQUIDACION REDEBAN 2025'!$C$3,IF(Y886="TIPO III",'BASE LIQUIDACION REDEBAN 2025'!$C$4,IF(Y886="TIPO IV",'BASE LIQUIDACION REDEBAN 2025'!$C$5,IF(Z886="AEREO",'BASE LIQUIDACION REDEBAN 2025'!$B$6,'BASE LIQUIDACION REDEBAN 2025'!$C$5)))))))</f>
        <v>65960.072302</v>
      </c>
      <c r="AE886" s="87">
        <f>IF(OR(W886="SOPORTE_TELEFÓNICO",W886="ENVÍO"),0,IF(Y886="TIPO I",'BASE LIQUIDACION REDEBAN 2025'!$B$10,IF(Y886="TIPO II",'BASE LIQUIDACION REDEBAN 2025'!$B$11,IF(Y886="TIPO III",'BASE LIQUIDACION REDEBAN 2025'!$B$12,'BASE LIQUIDACION REDEBAN 2025'!$B$13))))</f>
        <v>75096.394270399993</v>
      </c>
      <c r="AF886" s="87">
        <f t="shared" si="13"/>
        <v>65960.072302</v>
      </c>
      <c r="AG886" s="184"/>
      <c r="AH886" s="184"/>
    </row>
    <row r="887" spans="1:34" s="79" customFormat="1" ht="13.15">
      <c r="A887" s="154" t="s">
        <v>68</v>
      </c>
      <c r="B887" s="154" t="str">
        <f>VLOOKUP(A887,'CENTRO DE COSTOS'!A:D,4,FALSE)</f>
        <v>WILLIAM ASDRUBAL ROZO ROZO</v>
      </c>
      <c r="C887" s="154" t="str">
        <f>VLOOKUP(A887,'CENTRO DE COSTOS'!A:D,2,FALSE)</f>
        <v>0004-0004</v>
      </c>
      <c r="D887" s="154">
        <v>25473</v>
      </c>
      <c r="E887" s="154">
        <v>2629163</v>
      </c>
      <c r="F887" s="154">
        <v>77317</v>
      </c>
      <c r="G887" s="154" t="s">
        <v>4590</v>
      </c>
      <c r="H887" s="154" t="s">
        <v>470</v>
      </c>
      <c r="I887" s="154" t="s">
        <v>2224</v>
      </c>
      <c r="J887" s="154" t="s">
        <v>6568</v>
      </c>
      <c r="K887" s="154" t="s">
        <v>159</v>
      </c>
      <c r="L887" s="154" t="s">
        <v>6569</v>
      </c>
      <c r="M887" s="155">
        <v>45891.339583333334</v>
      </c>
      <c r="N887" s="155">
        <v>45891.48541666667</v>
      </c>
      <c r="O887" s="154" t="s">
        <v>2961</v>
      </c>
      <c r="P887" s="154" t="s">
        <v>2962</v>
      </c>
      <c r="Q887" s="154" t="s">
        <v>2963</v>
      </c>
      <c r="R887" s="154" t="s">
        <v>2964</v>
      </c>
      <c r="S887" s="154" t="s">
        <v>2973</v>
      </c>
      <c r="T887" s="180"/>
      <c r="U887" s="154" t="s">
        <v>2965</v>
      </c>
      <c r="V887" s="154" t="s">
        <v>6570</v>
      </c>
      <c r="W887" s="154" t="s">
        <v>2967</v>
      </c>
      <c r="X887" s="154" t="s">
        <v>6571</v>
      </c>
      <c r="Y887" s="154" t="s">
        <v>25</v>
      </c>
      <c r="Z887" s="154" t="s">
        <v>166</v>
      </c>
      <c r="AA887" s="154" t="s">
        <v>506</v>
      </c>
      <c r="AB887" s="154">
        <v>1</v>
      </c>
      <c r="AC887" s="154">
        <v>0</v>
      </c>
      <c r="AD887" s="87">
        <f>IF(W887="SOPORTE_TELEFÓNICO",'BASE LIQUIDACION REDEBAN 2025'!$B$19,IF(W887="ENVÍO",'BASE LIQUIDACION REDEBAN 2025'!$C$2,IF(Y887="TIPO I",'BASE LIQUIDACION REDEBAN 2025'!$C$2,IF(Y887="TIPO II",'BASE LIQUIDACION REDEBAN 2025'!$C$3,IF(Y887="TIPO III",'BASE LIQUIDACION REDEBAN 2025'!$C$4,IF(Y887="TIPO IV",'BASE LIQUIDACION REDEBAN 2025'!$C$5,IF(Z887="AEREO",'BASE LIQUIDACION REDEBAN 2025'!$B$6,'BASE LIQUIDACION REDEBAN 2025'!$C$5)))))))</f>
        <v>65960.072302</v>
      </c>
      <c r="AE887" s="87">
        <f>IF(OR(W887="SOPORTE_TELEFÓNICO",W887="ENVÍO"),0,IF(Y887="TIPO I",'BASE LIQUIDACION REDEBAN 2025'!$B$10,IF(Y887="TIPO II",'BASE LIQUIDACION REDEBAN 2025'!$B$11,IF(Y887="TIPO III",'BASE LIQUIDACION REDEBAN 2025'!$B$12,'BASE LIQUIDACION REDEBAN 2025'!$B$13))))</f>
        <v>75096.394270399993</v>
      </c>
      <c r="AF887" s="87">
        <f t="shared" si="13"/>
        <v>65960.072302</v>
      </c>
      <c r="AG887" s="184"/>
      <c r="AH887" s="184"/>
    </row>
    <row r="888" spans="1:34" s="79" customFormat="1" ht="13.15">
      <c r="A888" s="154" t="s">
        <v>64</v>
      </c>
      <c r="B888" s="154" t="str">
        <f>VLOOKUP(A888,'CENTRO DE COSTOS'!A:D,4,FALSE)</f>
        <v>JOSE MAURICIO HERNANDEZ ROJAS</v>
      </c>
      <c r="C888" s="154" t="str">
        <f>VLOOKUP(A888,'CENTRO DE COSTOS'!A:D,2,FALSE)</f>
        <v>0004-0001</v>
      </c>
      <c r="D888" s="154">
        <v>8001</v>
      </c>
      <c r="E888" s="154">
        <v>2629686</v>
      </c>
      <c r="F888" s="154">
        <v>45896</v>
      </c>
      <c r="G888" s="154" t="s">
        <v>4590</v>
      </c>
      <c r="H888" s="154" t="s">
        <v>389</v>
      </c>
      <c r="I888" s="154" t="s">
        <v>64</v>
      </c>
      <c r="J888" s="154" t="s">
        <v>6572</v>
      </c>
      <c r="K888" s="154" t="s">
        <v>159</v>
      </c>
      <c r="L888" s="154" t="s">
        <v>6573</v>
      </c>
      <c r="M888" s="155">
        <v>45891.384722222225</v>
      </c>
      <c r="N888" s="155">
        <v>45891.486805555556</v>
      </c>
      <c r="O888" s="154" t="s">
        <v>2961</v>
      </c>
      <c r="P888" s="154" t="s">
        <v>2962</v>
      </c>
      <c r="Q888" s="154" t="s">
        <v>2978</v>
      </c>
      <c r="R888" s="154" t="s">
        <v>2983</v>
      </c>
      <c r="S888" s="154" t="s">
        <v>2973</v>
      </c>
      <c r="T888" s="180"/>
      <c r="U888" s="154" t="s">
        <v>2965</v>
      </c>
      <c r="V888" s="154" t="s">
        <v>6574</v>
      </c>
      <c r="W888" s="154" t="s">
        <v>2967</v>
      </c>
      <c r="X888" s="154" t="s">
        <v>6575</v>
      </c>
      <c r="Y888" s="154" t="s">
        <v>25</v>
      </c>
      <c r="Z888" s="154" t="s">
        <v>166</v>
      </c>
      <c r="AA888" s="154" t="s">
        <v>912</v>
      </c>
      <c r="AB888" s="154">
        <v>1</v>
      </c>
      <c r="AC888" s="154">
        <v>0</v>
      </c>
      <c r="AD888" s="87">
        <f>IF(W888="SOPORTE_TELEFÓNICO",'BASE LIQUIDACION REDEBAN 2025'!$B$19,IF(W888="ENVÍO",'BASE LIQUIDACION REDEBAN 2025'!$C$2,IF(Y888="TIPO I",'BASE LIQUIDACION REDEBAN 2025'!$C$2,IF(Y888="TIPO II",'BASE LIQUIDACION REDEBAN 2025'!$C$3,IF(Y888="TIPO III",'BASE LIQUIDACION REDEBAN 2025'!$C$4,IF(Y888="TIPO IV",'BASE LIQUIDACION REDEBAN 2025'!$C$5,IF(Z888="AEREO",'BASE LIQUIDACION REDEBAN 2025'!$B$6,'BASE LIQUIDACION REDEBAN 2025'!$C$5)))))))</f>
        <v>65960.072302</v>
      </c>
      <c r="AE888" s="87">
        <f>IF(OR(W888="SOPORTE_TELEFÓNICO",W888="ENVÍO"),0,IF(Y888="TIPO I",'BASE LIQUIDACION REDEBAN 2025'!$B$10,IF(Y888="TIPO II",'BASE LIQUIDACION REDEBAN 2025'!$B$11,IF(Y888="TIPO III",'BASE LIQUIDACION REDEBAN 2025'!$B$12,'BASE LIQUIDACION REDEBAN 2025'!$B$13))))</f>
        <v>75096.394270399993</v>
      </c>
      <c r="AF888" s="87">
        <f t="shared" si="13"/>
        <v>65960.072302</v>
      </c>
      <c r="AG888" s="184"/>
      <c r="AH888" s="184"/>
    </row>
    <row r="889" spans="1:34" s="79" customFormat="1" ht="13.15">
      <c r="A889" s="154" t="s">
        <v>81</v>
      </c>
      <c r="B889" s="154" t="str">
        <f>VLOOKUP(A889,'CENTRO DE COSTOS'!A:D,4,FALSE)</f>
        <v>MIGUEL JULIÁN HERNÁNDEZ GUARÍN</v>
      </c>
      <c r="C889" s="154" t="str">
        <f>VLOOKUP(A889,'CENTRO DE COSTOS'!A:D,2,FALSE)</f>
        <v>0004-0008</v>
      </c>
      <c r="D889" s="154">
        <v>54518</v>
      </c>
      <c r="E889" s="154">
        <v>2613273</v>
      </c>
      <c r="F889" s="154">
        <v>79820</v>
      </c>
      <c r="G889" s="154" t="s">
        <v>4590</v>
      </c>
      <c r="H889" s="154" t="s">
        <v>317</v>
      </c>
      <c r="I889" s="154" t="s">
        <v>1491</v>
      </c>
      <c r="J889" s="154" t="s">
        <v>6576</v>
      </c>
      <c r="K889" s="154" t="s">
        <v>159</v>
      </c>
      <c r="L889" s="154" t="s">
        <v>6577</v>
      </c>
      <c r="M889" s="155">
        <v>45888.602083333331</v>
      </c>
      <c r="N889" s="155">
        <v>45891.488194444442</v>
      </c>
      <c r="O889" s="154" t="s">
        <v>2961</v>
      </c>
      <c r="P889" s="154" t="s">
        <v>2962</v>
      </c>
      <c r="Q889" s="154" t="s">
        <v>2971</v>
      </c>
      <c r="R889" s="154" t="s">
        <v>3027</v>
      </c>
      <c r="S889" s="154" t="s">
        <v>2973</v>
      </c>
      <c r="T889" s="180"/>
      <c r="U889" s="154" t="s">
        <v>2965</v>
      </c>
      <c r="V889" s="154" t="s">
        <v>6578</v>
      </c>
      <c r="W889" s="154" t="s">
        <v>2967</v>
      </c>
      <c r="X889" s="154" t="s">
        <v>6579</v>
      </c>
      <c r="Y889" s="154" t="s">
        <v>30</v>
      </c>
      <c r="Z889" s="154" t="s">
        <v>166</v>
      </c>
      <c r="AA889" s="154" t="s">
        <v>432</v>
      </c>
      <c r="AB889" s="154">
        <v>1</v>
      </c>
      <c r="AC889" s="154">
        <v>0</v>
      </c>
      <c r="AD889" s="87">
        <f>IF(W889="SOPORTE_TELEFÓNICO",'BASE LIQUIDACION REDEBAN 2025'!$B$19,IF(W889="ENVÍO",'BASE LIQUIDACION REDEBAN 2025'!$C$2,IF(Y889="TIPO I",'BASE LIQUIDACION REDEBAN 2025'!$C$2,IF(Y889="TIPO II",'BASE LIQUIDACION REDEBAN 2025'!$C$3,IF(Y889="TIPO III",'BASE LIQUIDACION REDEBAN 2025'!$C$4,IF(Y889="TIPO IV",'BASE LIQUIDACION REDEBAN 2025'!$C$5,IF(Z889="AEREO",'BASE LIQUIDACION REDEBAN 2025'!$B$6,'BASE LIQUIDACION REDEBAN 2025'!$C$5)))))))</f>
        <v>275728.78077800001</v>
      </c>
      <c r="AE889" s="87">
        <f>IF(OR(W889="SOPORTE_TELEFÓNICO",W889="ENVÍO"),0,IF(Y889="TIPO I",'BASE LIQUIDACION REDEBAN 2025'!$B$10,IF(Y889="TIPO II",'BASE LIQUIDACION REDEBAN 2025'!$B$11,IF(Y889="TIPO III",'BASE LIQUIDACION REDEBAN 2025'!$B$12,'BASE LIQUIDACION REDEBAN 2025'!$B$13))))</f>
        <v>196536.5258152</v>
      </c>
      <c r="AF889" s="87">
        <f t="shared" si="13"/>
        <v>275728.78077800001</v>
      </c>
      <c r="AG889" s="184"/>
      <c r="AH889" s="184"/>
    </row>
    <row r="890" spans="1:34" s="79" customFormat="1" ht="13.15">
      <c r="A890" s="154" t="s">
        <v>92</v>
      </c>
      <c r="B890" s="154" t="str">
        <f>VLOOKUP(A890,'CENTRO DE COSTOS'!A:D,4,FALSE)</f>
        <v>KEVIN ALEXIS CORZO BUSTOS</v>
      </c>
      <c r="C890" s="154" t="str">
        <f>VLOOKUP(A890,'CENTRO DE COSTOS'!A:D,2,FALSE)</f>
        <v>0004-0007</v>
      </c>
      <c r="D890" s="154">
        <v>41396</v>
      </c>
      <c r="E890" s="154">
        <v>2614788</v>
      </c>
      <c r="F890" s="154">
        <v>79305</v>
      </c>
      <c r="G890" s="154" t="s">
        <v>4590</v>
      </c>
      <c r="H890" s="154" t="s">
        <v>249</v>
      </c>
      <c r="I890" s="154" t="s">
        <v>339</v>
      </c>
      <c r="J890" s="154" t="s">
        <v>6580</v>
      </c>
      <c r="K890" s="154" t="s">
        <v>159</v>
      </c>
      <c r="L890" s="154" t="s">
        <v>6581</v>
      </c>
      <c r="M890" s="155">
        <v>45888.702777777777</v>
      </c>
      <c r="N890" s="155">
        <v>45891.489583333336</v>
      </c>
      <c r="O890" s="154" t="s">
        <v>2961</v>
      </c>
      <c r="P890" s="154" t="s">
        <v>2962</v>
      </c>
      <c r="Q890" s="154" t="s">
        <v>2971</v>
      </c>
      <c r="R890" s="154" t="s">
        <v>3001</v>
      </c>
      <c r="S890" s="154" t="s">
        <v>2973</v>
      </c>
      <c r="T890" s="180"/>
      <c r="U890" s="154" t="s">
        <v>2965</v>
      </c>
      <c r="V890" s="154" t="s">
        <v>6582</v>
      </c>
      <c r="W890" s="154" t="s">
        <v>3213</v>
      </c>
      <c r="X890" s="154">
        <v>0</v>
      </c>
      <c r="Y890" s="154" t="s">
        <v>30</v>
      </c>
      <c r="Z890" s="154" t="s">
        <v>166</v>
      </c>
      <c r="AA890" s="154" t="s">
        <v>344</v>
      </c>
      <c r="AB890" s="154">
        <v>0</v>
      </c>
      <c r="AC890" s="154">
        <v>0</v>
      </c>
      <c r="AD890" s="87">
        <f>IF(W890="SOPORTE_TELEFÓNICO",'BASE LIQUIDACION REDEBAN 2025'!$B$19,IF(W890="ENVÍO",'BASE LIQUIDACION REDEBAN 2025'!$C$2,IF(Y890="TIPO I",'BASE LIQUIDACION REDEBAN 2025'!$C$2,IF(Y890="TIPO II",'BASE LIQUIDACION REDEBAN 2025'!$C$3,IF(Y890="TIPO III",'BASE LIQUIDACION REDEBAN 2025'!$C$4,IF(Y890="TIPO IV",'BASE LIQUIDACION REDEBAN 2025'!$C$5,IF(Z890="AEREO",'BASE LIQUIDACION REDEBAN 2025'!$B$6,'BASE LIQUIDACION REDEBAN 2025'!$C$5)))))))</f>
        <v>41241.0800752</v>
      </c>
      <c r="AE890" s="87">
        <f>IF(OR(W890="SOPORTE_TELEFÓNICO",W890="ENVÍO"),0,IF(Y890="TIPO I",'BASE LIQUIDACION REDEBAN 2025'!$B$10,IF(Y890="TIPO II",'BASE LIQUIDACION REDEBAN 2025'!$B$11,IF(Y890="TIPO III",'BASE LIQUIDACION REDEBAN 2025'!$B$12,'BASE LIQUIDACION REDEBAN 2025'!$B$13))))</f>
        <v>0</v>
      </c>
      <c r="AF890" s="87">
        <f t="shared" si="13"/>
        <v>41241.0800752</v>
      </c>
      <c r="AG890" s="184"/>
      <c r="AH890" s="184"/>
    </row>
    <row r="891" spans="1:34" s="79" customFormat="1" ht="13.15">
      <c r="A891" s="154" t="s">
        <v>68</v>
      </c>
      <c r="B891" s="154" t="str">
        <f>VLOOKUP(A891,'CENTRO DE COSTOS'!A:D,4,FALSE)</f>
        <v>WILLIAM ASDRUBAL ROZO ROZO</v>
      </c>
      <c r="C891" s="154" t="str">
        <f>VLOOKUP(A891,'CENTRO DE COSTOS'!A:D,2,FALSE)</f>
        <v>0004-0004</v>
      </c>
      <c r="D891" s="154">
        <v>11001</v>
      </c>
      <c r="E891" s="154">
        <v>2626978</v>
      </c>
      <c r="F891" s="154">
        <v>13146</v>
      </c>
      <c r="G891" s="154" t="s">
        <v>4590</v>
      </c>
      <c r="H891" s="154" t="s">
        <v>470</v>
      </c>
      <c r="I891" s="154" t="s">
        <v>68</v>
      </c>
      <c r="J891" s="154" t="s">
        <v>6583</v>
      </c>
      <c r="K891" s="154" t="s">
        <v>159</v>
      </c>
      <c r="L891" s="154" t="s">
        <v>6584</v>
      </c>
      <c r="M891" s="155">
        <v>45890.635416666664</v>
      </c>
      <c r="N891" s="155">
        <v>45891.493055555555</v>
      </c>
      <c r="O891" s="154" t="s">
        <v>2961</v>
      </c>
      <c r="P891" s="154" t="s">
        <v>2962</v>
      </c>
      <c r="Q891" s="154" t="s">
        <v>3082</v>
      </c>
      <c r="R891" s="154" t="s">
        <v>2972</v>
      </c>
      <c r="S891" s="154" t="s">
        <v>2973</v>
      </c>
      <c r="T891" s="180"/>
      <c r="U891" s="154" t="s">
        <v>2965</v>
      </c>
      <c r="V891" s="154" t="s">
        <v>6585</v>
      </c>
      <c r="W891" s="154" t="s">
        <v>2967</v>
      </c>
      <c r="X891" s="154" t="s">
        <v>6586</v>
      </c>
      <c r="Y891" s="154" t="s">
        <v>25</v>
      </c>
      <c r="Z891" s="154" t="s">
        <v>166</v>
      </c>
      <c r="AA891" s="154" t="s">
        <v>877</v>
      </c>
      <c r="AB891" s="154">
        <v>1</v>
      </c>
      <c r="AC891" s="154">
        <v>0</v>
      </c>
      <c r="AD891" s="87">
        <f>IF(W891="SOPORTE_TELEFÓNICO",'BASE LIQUIDACION REDEBAN 2025'!$B$19,IF(W891="ENVÍO",'BASE LIQUIDACION REDEBAN 2025'!$C$2,IF(Y891="TIPO I",'BASE LIQUIDACION REDEBAN 2025'!$C$2,IF(Y891="TIPO II",'BASE LIQUIDACION REDEBAN 2025'!$C$3,IF(Y891="TIPO III",'BASE LIQUIDACION REDEBAN 2025'!$C$4,IF(Y891="TIPO IV",'BASE LIQUIDACION REDEBAN 2025'!$C$5,IF(Z891="AEREO",'BASE LIQUIDACION REDEBAN 2025'!$B$6,'BASE LIQUIDACION REDEBAN 2025'!$C$5)))))))</f>
        <v>65960.072302</v>
      </c>
      <c r="AE891" s="87">
        <f>IF(OR(W891="SOPORTE_TELEFÓNICO",W891="ENVÍO"),0,IF(Y891="TIPO I",'BASE LIQUIDACION REDEBAN 2025'!$B$10,IF(Y891="TIPO II",'BASE LIQUIDACION REDEBAN 2025'!$B$11,IF(Y891="TIPO III",'BASE LIQUIDACION REDEBAN 2025'!$B$12,'BASE LIQUIDACION REDEBAN 2025'!$B$13))))</f>
        <v>75096.394270399993</v>
      </c>
      <c r="AF891" s="87">
        <f t="shared" si="13"/>
        <v>65960.072302</v>
      </c>
      <c r="AG891" s="184"/>
      <c r="AH891" s="184"/>
    </row>
    <row r="892" spans="1:34" s="79" customFormat="1" ht="13.15">
      <c r="A892" s="154" t="s">
        <v>72</v>
      </c>
      <c r="B892" s="154" t="str">
        <f>VLOOKUP(A892,'CENTRO DE COSTOS'!A:D,4,FALSE)</f>
        <v>MIGUEL JULIÁN HERNÁNDEZ GUARÍN</v>
      </c>
      <c r="C892" s="154" t="str">
        <f>VLOOKUP(A892,'CENTRO DE COSTOS'!A:D,2,FALSE)</f>
        <v>0004-0008</v>
      </c>
      <c r="D892" s="154">
        <v>81220</v>
      </c>
      <c r="E892" s="154">
        <v>2618218</v>
      </c>
      <c r="F892" s="154">
        <v>25792</v>
      </c>
      <c r="G892" s="154" t="s">
        <v>4590</v>
      </c>
      <c r="H892" s="154" t="s">
        <v>1811</v>
      </c>
      <c r="I892" s="154" t="s">
        <v>6587</v>
      </c>
      <c r="J892" s="154" t="s">
        <v>6588</v>
      </c>
      <c r="K892" s="154" t="s">
        <v>159</v>
      </c>
      <c r="L892" s="154" t="s">
        <v>6589</v>
      </c>
      <c r="M892" s="155">
        <v>45889.449305555558</v>
      </c>
      <c r="N892" s="155">
        <v>45891.495138888888</v>
      </c>
      <c r="O892" s="154" t="s">
        <v>2961</v>
      </c>
      <c r="P892" s="154" t="s">
        <v>2962</v>
      </c>
      <c r="Q892" s="154" t="s">
        <v>3032</v>
      </c>
      <c r="R892" s="154" t="s">
        <v>3041</v>
      </c>
      <c r="S892" s="154" t="s">
        <v>2973</v>
      </c>
      <c r="T892" s="180"/>
      <c r="U892" s="154" t="s">
        <v>2965</v>
      </c>
      <c r="V892" s="154" t="s">
        <v>6590</v>
      </c>
      <c r="W892" s="154" t="s">
        <v>2967</v>
      </c>
      <c r="X892" s="154" t="s">
        <v>6591</v>
      </c>
      <c r="Y892" s="154" t="s">
        <v>180</v>
      </c>
      <c r="Z892" s="154" t="s">
        <v>1394</v>
      </c>
      <c r="AA892" s="154" t="s">
        <v>957</v>
      </c>
      <c r="AB892" s="154">
        <v>1</v>
      </c>
      <c r="AC892" s="154">
        <v>0</v>
      </c>
      <c r="AD892" s="87">
        <f>IF(W892="SOPORTE_TELEFÓNICO",'BASE LIQUIDACION REDEBAN 2025'!$B$19,IF(W892="ENVÍO",'BASE LIQUIDACION REDEBAN 2025'!$C$2,IF(Y892="TIPO I",'BASE LIQUIDACION REDEBAN 2025'!$C$2,IF(Y892="TIPO II",'BASE LIQUIDACION REDEBAN 2025'!$C$3,IF(Y892="TIPO III",'BASE LIQUIDACION REDEBAN 2025'!$C$4,IF(Y892="TIPO IV",'BASE LIQUIDACION REDEBAN 2025'!$C$5,IF(Z892="AEREO",'BASE LIQUIDACION REDEBAN 2025'!$B$6,'BASE LIQUIDACION REDEBAN 2025'!$C$5)))))))</f>
        <v>988462.96268840006</v>
      </c>
      <c r="AE892" s="87">
        <f>IF(OR(W892="SOPORTE_TELEFÓNICO",W892="ENVÍO"),0,IF(Y892="TIPO I",'BASE LIQUIDACION REDEBAN 2025'!$B$10,IF(Y892="TIPO II",'BASE LIQUIDACION REDEBAN 2025'!$B$11,IF(Y892="TIPO III",'BASE LIQUIDACION REDEBAN 2025'!$B$12,'BASE LIQUIDACION REDEBAN 2025'!$B$13))))</f>
        <v>196536.5258152</v>
      </c>
      <c r="AF892" s="87">
        <f t="shared" si="13"/>
        <v>988462.96268840006</v>
      </c>
      <c r="AG892" s="184"/>
      <c r="AH892" s="184"/>
    </row>
    <row r="893" spans="1:34" s="79" customFormat="1" ht="13.15">
      <c r="A893" s="154" t="s">
        <v>96</v>
      </c>
      <c r="B893" s="154" t="str">
        <f>VLOOKUP(A893,'CENTRO DE COSTOS'!A:D,4,FALSE)</f>
        <v>JOSE MAURICIO HERNANDEZ ROJAS</v>
      </c>
      <c r="C893" s="154" t="str">
        <f>VLOOKUP(A893,'CENTRO DE COSTOS'!A:D,2,FALSE)</f>
        <v>0004-0001</v>
      </c>
      <c r="D893" s="154">
        <v>47001</v>
      </c>
      <c r="E893" s="154">
        <v>2627470</v>
      </c>
      <c r="F893" s="154">
        <v>35173</v>
      </c>
      <c r="G893" s="154" t="s">
        <v>4590</v>
      </c>
      <c r="H893" s="154" t="s">
        <v>1896</v>
      </c>
      <c r="I893" s="154" t="s">
        <v>96</v>
      </c>
      <c r="J893" s="154" t="s">
        <v>5431</v>
      </c>
      <c r="K893" s="154" t="s">
        <v>159</v>
      </c>
      <c r="L893" s="154" t="s">
        <v>6592</v>
      </c>
      <c r="M893" s="155">
        <v>45890.666666666664</v>
      </c>
      <c r="N893" s="155">
        <v>45891.497916666667</v>
      </c>
      <c r="O893" s="154" t="s">
        <v>2961</v>
      </c>
      <c r="P893" s="154" t="s">
        <v>2988</v>
      </c>
      <c r="Q893" s="154" t="s">
        <v>3335</v>
      </c>
      <c r="R893" s="154" t="s">
        <v>3336</v>
      </c>
      <c r="S893" s="154" t="s">
        <v>2973</v>
      </c>
      <c r="T893" s="180"/>
      <c r="U893" s="154" t="s">
        <v>2965</v>
      </c>
      <c r="V893" s="154" t="s">
        <v>6593</v>
      </c>
      <c r="W893" s="154" t="s">
        <v>2967</v>
      </c>
      <c r="X893" s="154" t="s">
        <v>6594</v>
      </c>
      <c r="Y893" s="154" t="s">
        <v>25</v>
      </c>
      <c r="Z893" s="154" t="s">
        <v>166</v>
      </c>
      <c r="AA893" s="154" t="s">
        <v>1737</v>
      </c>
      <c r="AB893" s="154">
        <v>1</v>
      </c>
      <c r="AC893" s="154">
        <v>0</v>
      </c>
      <c r="AD893" s="87">
        <f>IF(W893="SOPORTE_TELEFÓNICO",'BASE LIQUIDACION REDEBAN 2025'!$B$19,IF(W893="ENVÍO",'BASE LIQUIDACION REDEBAN 2025'!$C$2,IF(Y893="TIPO I",'BASE LIQUIDACION REDEBAN 2025'!$C$2,IF(Y893="TIPO II",'BASE LIQUIDACION REDEBAN 2025'!$C$3,IF(Y893="TIPO III",'BASE LIQUIDACION REDEBAN 2025'!$C$4,IF(Y893="TIPO IV",'BASE LIQUIDACION REDEBAN 2025'!$C$5,IF(Z893="AEREO",'BASE LIQUIDACION REDEBAN 2025'!$B$6,'BASE LIQUIDACION REDEBAN 2025'!$C$5)))))))</f>
        <v>65960.072302</v>
      </c>
      <c r="AE893" s="87">
        <f>IF(OR(W893="SOPORTE_TELEFÓNICO",W893="ENVÍO"),0,IF(Y893="TIPO I",'BASE LIQUIDACION REDEBAN 2025'!$B$10,IF(Y893="TIPO II",'BASE LIQUIDACION REDEBAN 2025'!$B$11,IF(Y893="TIPO III",'BASE LIQUIDACION REDEBAN 2025'!$B$12,'BASE LIQUIDACION REDEBAN 2025'!$B$13))))</f>
        <v>75096.394270399993</v>
      </c>
      <c r="AF893" s="87">
        <f t="shared" si="13"/>
        <v>65960.072302</v>
      </c>
      <c r="AG893" s="184"/>
      <c r="AH893" s="184"/>
    </row>
    <row r="894" spans="1:34" s="79" customFormat="1" ht="13.15">
      <c r="A894" s="154" t="s">
        <v>90</v>
      </c>
      <c r="B894" s="154" t="str">
        <f>VLOOKUP(A894,'CENTRO DE COSTOS'!A:D,4,FALSE)</f>
        <v>JUAN SEBASTIÁN RÍOS CASTRILLÓN</v>
      </c>
      <c r="C894" s="154" t="str">
        <f>VLOOKUP(A894,'CENTRO DE COSTOS'!A:D,2,FALSE)</f>
        <v>0004-0005</v>
      </c>
      <c r="D894" s="154">
        <v>5001</v>
      </c>
      <c r="E894" s="154">
        <v>2627284</v>
      </c>
      <c r="F894" s="154">
        <v>71574</v>
      </c>
      <c r="G894" s="154" t="s">
        <v>4590</v>
      </c>
      <c r="H894" s="154" t="s">
        <v>197</v>
      </c>
      <c r="I894" s="154" t="s">
        <v>90</v>
      </c>
      <c r="J894" s="154" t="s">
        <v>6595</v>
      </c>
      <c r="K894" s="154" t="s">
        <v>159</v>
      </c>
      <c r="L894" s="154" t="s">
        <v>6596</v>
      </c>
      <c r="M894" s="155">
        <v>45890.665277777778</v>
      </c>
      <c r="N894" s="155">
        <v>45891.500694444447</v>
      </c>
      <c r="O894" s="154" t="s">
        <v>2961</v>
      </c>
      <c r="P894" s="154" t="s">
        <v>2962</v>
      </c>
      <c r="Q894" s="154" t="s">
        <v>2971</v>
      </c>
      <c r="R894" s="154" t="s">
        <v>2972</v>
      </c>
      <c r="S894" s="154" t="s">
        <v>2973</v>
      </c>
      <c r="T894" s="180"/>
      <c r="U894" s="154" t="s">
        <v>2965</v>
      </c>
      <c r="V894" s="154" t="s">
        <v>6597</v>
      </c>
      <c r="W894" s="154" t="s">
        <v>2967</v>
      </c>
      <c r="X894" s="154" t="s">
        <v>6598</v>
      </c>
      <c r="Y894" s="154" t="s">
        <v>25</v>
      </c>
      <c r="Z894" s="154" t="s">
        <v>166</v>
      </c>
      <c r="AA894" s="154" t="s">
        <v>488</v>
      </c>
      <c r="AB894" s="154">
        <v>1</v>
      </c>
      <c r="AC894" s="154">
        <v>0</v>
      </c>
      <c r="AD894" s="87">
        <f>IF(W894="SOPORTE_TELEFÓNICO",'BASE LIQUIDACION REDEBAN 2025'!$B$19,IF(W894="ENVÍO",'BASE LIQUIDACION REDEBAN 2025'!$C$2,IF(Y894="TIPO I",'BASE LIQUIDACION REDEBAN 2025'!$C$2,IF(Y894="TIPO II",'BASE LIQUIDACION REDEBAN 2025'!$C$3,IF(Y894="TIPO III",'BASE LIQUIDACION REDEBAN 2025'!$C$4,IF(Y894="TIPO IV",'BASE LIQUIDACION REDEBAN 2025'!$C$5,IF(Z894="AEREO",'BASE LIQUIDACION REDEBAN 2025'!$B$6,'BASE LIQUIDACION REDEBAN 2025'!$C$5)))))))</f>
        <v>65960.072302</v>
      </c>
      <c r="AE894" s="87">
        <f>IF(OR(W894="SOPORTE_TELEFÓNICO",W894="ENVÍO"),0,IF(Y894="TIPO I",'BASE LIQUIDACION REDEBAN 2025'!$B$10,IF(Y894="TIPO II",'BASE LIQUIDACION REDEBAN 2025'!$B$11,IF(Y894="TIPO III",'BASE LIQUIDACION REDEBAN 2025'!$B$12,'BASE LIQUIDACION REDEBAN 2025'!$B$13))))</f>
        <v>75096.394270399993</v>
      </c>
      <c r="AF894" s="87">
        <f t="shared" si="13"/>
        <v>65960.072302</v>
      </c>
      <c r="AG894" s="184"/>
      <c r="AH894" s="184"/>
    </row>
    <row r="895" spans="1:34" s="79" customFormat="1" ht="13.15">
      <c r="A895" s="154" t="s">
        <v>90</v>
      </c>
      <c r="B895" s="154" t="str">
        <f>VLOOKUP(A895,'CENTRO DE COSTOS'!A:D,4,FALSE)</f>
        <v>JUAN SEBASTIÁN RÍOS CASTRILLÓN</v>
      </c>
      <c r="C895" s="154" t="str">
        <f>VLOOKUP(A895,'CENTRO DE COSTOS'!A:D,2,FALSE)</f>
        <v>0004-0005</v>
      </c>
      <c r="D895" s="154">
        <v>5440</v>
      </c>
      <c r="E895" s="154">
        <v>2622950</v>
      </c>
      <c r="F895" s="154">
        <v>17458</v>
      </c>
      <c r="G895" s="154" t="s">
        <v>4590</v>
      </c>
      <c r="H895" s="154" t="s">
        <v>197</v>
      </c>
      <c r="I895" s="154" t="s">
        <v>780</v>
      </c>
      <c r="J895" s="154" t="s">
        <v>6599</v>
      </c>
      <c r="K895" s="154" t="s">
        <v>159</v>
      </c>
      <c r="L895" s="154" t="s">
        <v>6600</v>
      </c>
      <c r="M895" s="155">
        <v>45890.344444444447</v>
      </c>
      <c r="N895" s="155">
        <v>45891.504861111112</v>
      </c>
      <c r="O895" s="154" t="s">
        <v>2961</v>
      </c>
      <c r="P895" s="154" t="s">
        <v>2962</v>
      </c>
      <c r="Q895" s="154" t="s">
        <v>2978</v>
      </c>
      <c r="R895" s="154" t="s">
        <v>2983</v>
      </c>
      <c r="S895" s="154" t="s">
        <v>2973</v>
      </c>
      <c r="T895" s="180"/>
      <c r="U895" s="154" t="s">
        <v>2965</v>
      </c>
      <c r="V895" s="154" t="s">
        <v>6601</v>
      </c>
      <c r="W895" s="154" t="s">
        <v>2967</v>
      </c>
      <c r="X895" s="154" t="s">
        <v>6602</v>
      </c>
      <c r="Y895" s="154" t="s">
        <v>28</v>
      </c>
      <c r="Z895" s="154" t="s">
        <v>166</v>
      </c>
      <c r="AA895" s="154" t="s">
        <v>3209</v>
      </c>
      <c r="AB895" s="154">
        <v>2</v>
      </c>
      <c r="AC895" s="154">
        <v>0</v>
      </c>
      <c r="AD895" s="87">
        <f>IF(W895="SOPORTE_TELEFÓNICO",'BASE LIQUIDACION REDEBAN 2025'!$B$19,IF(W895="ENVÍO",'BASE LIQUIDACION REDEBAN 2025'!$C$2,IF(Y895="TIPO I",'BASE LIQUIDACION REDEBAN 2025'!$C$2,IF(Y895="TIPO II",'BASE LIQUIDACION REDEBAN 2025'!$C$3,IF(Y895="TIPO III",'BASE LIQUIDACION REDEBAN 2025'!$C$4,IF(Y895="TIPO IV",'BASE LIQUIDACION REDEBAN 2025'!$C$5,IF(Z895="AEREO",'BASE LIQUIDACION REDEBAN 2025'!$B$6,'BASE LIQUIDACION REDEBAN 2025'!$C$5)))))))</f>
        <v>144967.87232000002</v>
      </c>
      <c r="AE895" s="87">
        <f>IF(OR(W895="SOPORTE_TELEFÓNICO",W895="ENVÍO"),0,IF(Y895="TIPO I",'BASE LIQUIDACION REDEBAN 2025'!$B$10,IF(Y895="TIPO II",'BASE LIQUIDACION REDEBAN 2025'!$B$11,IF(Y895="TIPO III",'BASE LIQUIDACION REDEBAN 2025'!$B$12,'BASE LIQUIDACION REDEBAN 2025'!$B$13))))</f>
        <v>140395.6348884</v>
      </c>
      <c r="AF895" s="87">
        <f t="shared" si="13"/>
        <v>289935.74464000005</v>
      </c>
      <c r="AG895" s="184"/>
      <c r="AH895" s="184"/>
    </row>
    <row r="896" spans="1:34" s="79" customFormat="1" ht="13.15">
      <c r="A896" s="154" t="s">
        <v>93</v>
      </c>
      <c r="B896" s="154" t="str">
        <f>VLOOKUP(A896,'CENTRO DE COSTOS'!A:D,4,FALSE)</f>
        <v>DIEGO FERNANDO HENAO CARDONA</v>
      </c>
      <c r="C896" s="154" t="str">
        <f>VLOOKUP(A896,'CENTRO DE COSTOS'!A:D,2,FALSE)</f>
        <v>0004-0003</v>
      </c>
      <c r="D896" s="154">
        <v>86885</v>
      </c>
      <c r="E896" s="154">
        <v>2605514</v>
      </c>
      <c r="F896" s="154">
        <v>52830</v>
      </c>
      <c r="G896" s="154" t="s">
        <v>4590</v>
      </c>
      <c r="H896" s="154" t="s">
        <v>1820</v>
      </c>
      <c r="I896" s="154" t="s">
        <v>3929</v>
      </c>
      <c r="J896" s="154" t="s">
        <v>6603</v>
      </c>
      <c r="K896" s="154" t="s">
        <v>159</v>
      </c>
      <c r="L896" s="154" t="s">
        <v>6604</v>
      </c>
      <c r="M896" s="155">
        <v>45884.688194444447</v>
      </c>
      <c r="N896" s="155">
        <v>45891.508333333331</v>
      </c>
      <c r="O896" s="154" t="s">
        <v>2961</v>
      </c>
      <c r="P896" s="154" t="s">
        <v>2962</v>
      </c>
      <c r="Q896" s="154" t="s">
        <v>3017</v>
      </c>
      <c r="R896" s="154" t="s">
        <v>2972</v>
      </c>
      <c r="S896" s="154" t="s">
        <v>2973</v>
      </c>
      <c r="T896" s="180"/>
      <c r="U896" s="154" t="s">
        <v>2965</v>
      </c>
      <c r="V896" s="154" t="s">
        <v>6605</v>
      </c>
      <c r="W896" s="154" t="s">
        <v>2967</v>
      </c>
      <c r="X896" s="154" t="s">
        <v>6606</v>
      </c>
      <c r="Y896" s="154" t="s">
        <v>32</v>
      </c>
      <c r="Z896" s="154" t="s">
        <v>166</v>
      </c>
      <c r="AA896" s="154" t="s">
        <v>1414</v>
      </c>
      <c r="AB896" s="154">
        <v>1</v>
      </c>
      <c r="AC896" s="154">
        <v>0</v>
      </c>
      <c r="AD896" s="87">
        <f>IF(W896="SOPORTE_TELEFÓNICO",'BASE LIQUIDACION REDEBAN 2025'!$B$19,IF(W896="ENVÍO",'BASE LIQUIDACION REDEBAN 2025'!$C$2,IF(Y896="TIPO I",'BASE LIQUIDACION REDEBAN 2025'!$C$2,IF(Y896="TIPO II",'BASE LIQUIDACION REDEBAN 2025'!$C$3,IF(Y896="TIPO III",'BASE LIQUIDACION REDEBAN 2025'!$C$4,IF(Y896="TIPO IV",'BASE LIQUIDACION REDEBAN 2025'!$C$5,IF(Z896="AEREO",'BASE LIQUIDACION REDEBAN 2025'!$B$6,'BASE LIQUIDACION REDEBAN 2025'!$C$5)))))))</f>
        <v>479588.87655000004</v>
      </c>
      <c r="AE896" s="87">
        <f>IF(OR(W896="SOPORTE_TELEFÓNICO",W896="ENVÍO"),0,IF(Y896="TIPO I",'BASE LIQUIDACION REDEBAN 2025'!$B$10,IF(Y896="TIPO II",'BASE LIQUIDACION REDEBAN 2025'!$B$11,IF(Y896="TIPO III",'BASE LIQUIDACION REDEBAN 2025'!$B$12,'BASE LIQUIDACION REDEBAN 2025'!$B$13))))</f>
        <v>196536.5258152</v>
      </c>
      <c r="AF896" s="87">
        <f t="shared" si="13"/>
        <v>479588.87655000004</v>
      </c>
      <c r="AG896" s="184"/>
      <c r="AH896" s="184"/>
    </row>
    <row r="897" spans="1:34" s="79" customFormat="1" ht="13.15">
      <c r="A897" s="154" t="s">
        <v>68</v>
      </c>
      <c r="B897" s="154" t="str">
        <f>VLOOKUP(A897,'CENTRO DE COSTOS'!A:D,4,FALSE)</f>
        <v>WILLIAM ASDRUBAL ROZO ROZO</v>
      </c>
      <c r="C897" s="154" t="str">
        <f>VLOOKUP(A897,'CENTRO DE COSTOS'!A:D,2,FALSE)</f>
        <v>0004-0004</v>
      </c>
      <c r="D897" s="154">
        <v>25286</v>
      </c>
      <c r="E897" s="154">
        <v>2622087</v>
      </c>
      <c r="F897" s="154">
        <v>30351</v>
      </c>
      <c r="G897" s="154" t="s">
        <v>4590</v>
      </c>
      <c r="H897" s="154" t="s">
        <v>470</v>
      </c>
      <c r="I897" s="154" t="s">
        <v>2079</v>
      </c>
      <c r="J897" s="154" t="s">
        <v>6607</v>
      </c>
      <c r="K897" s="154" t="s">
        <v>159</v>
      </c>
      <c r="L897" s="154" t="s">
        <v>6608</v>
      </c>
      <c r="M897" s="155">
        <v>45890.333333333336</v>
      </c>
      <c r="N897" s="155">
        <v>45891.513888888891</v>
      </c>
      <c r="O897" s="154" t="s">
        <v>2961</v>
      </c>
      <c r="P897" s="154" t="s">
        <v>2962</v>
      </c>
      <c r="Q897" s="154" t="s">
        <v>3082</v>
      </c>
      <c r="R897" s="154" t="s">
        <v>2972</v>
      </c>
      <c r="S897" s="154" t="s">
        <v>2973</v>
      </c>
      <c r="T897" s="180"/>
      <c r="U897" s="154" t="s">
        <v>2965</v>
      </c>
      <c r="V897" s="154" t="s">
        <v>6609</v>
      </c>
      <c r="W897" s="154" t="s">
        <v>2967</v>
      </c>
      <c r="X897" s="154" t="s">
        <v>6610</v>
      </c>
      <c r="Y897" s="154" t="s">
        <v>28</v>
      </c>
      <c r="Z897" s="154" t="s">
        <v>166</v>
      </c>
      <c r="AA897" s="154" t="s">
        <v>538</v>
      </c>
      <c r="AB897" s="154">
        <v>1</v>
      </c>
      <c r="AC897" s="154">
        <v>0</v>
      </c>
      <c r="AD897" s="87">
        <f>IF(W897="SOPORTE_TELEFÓNICO",'BASE LIQUIDACION REDEBAN 2025'!$B$19,IF(W897="ENVÍO",'BASE LIQUIDACION REDEBAN 2025'!$C$2,IF(Y897="TIPO I",'BASE LIQUIDACION REDEBAN 2025'!$C$2,IF(Y897="TIPO II",'BASE LIQUIDACION REDEBAN 2025'!$C$3,IF(Y897="TIPO III",'BASE LIQUIDACION REDEBAN 2025'!$C$4,IF(Y897="TIPO IV",'BASE LIQUIDACION REDEBAN 2025'!$C$5,IF(Z897="AEREO",'BASE LIQUIDACION REDEBAN 2025'!$B$6,'BASE LIQUIDACION REDEBAN 2025'!$C$5)))))))</f>
        <v>144967.87232000002</v>
      </c>
      <c r="AE897" s="87">
        <f>IF(OR(W897="SOPORTE_TELEFÓNICO",W897="ENVÍO"),0,IF(Y897="TIPO I",'BASE LIQUIDACION REDEBAN 2025'!$B$10,IF(Y897="TIPO II",'BASE LIQUIDACION REDEBAN 2025'!$B$11,IF(Y897="TIPO III",'BASE LIQUIDACION REDEBAN 2025'!$B$12,'BASE LIQUIDACION REDEBAN 2025'!$B$13))))</f>
        <v>140395.6348884</v>
      </c>
      <c r="AF897" s="87">
        <f t="shared" si="13"/>
        <v>144967.87232000002</v>
      </c>
      <c r="AG897" s="184"/>
      <c r="AH897" s="184"/>
    </row>
    <row r="898" spans="1:34" s="79" customFormat="1" ht="13.15">
      <c r="A898" s="154" t="s">
        <v>72</v>
      </c>
      <c r="B898" s="154" t="str">
        <f>VLOOKUP(A898,'CENTRO DE COSTOS'!A:D,4,FALSE)</f>
        <v>MIGUEL JULIÁN HERNÁNDEZ GUARÍN</v>
      </c>
      <c r="C898" s="154" t="str">
        <f>VLOOKUP(A898,'CENTRO DE COSTOS'!A:D,2,FALSE)</f>
        <v>0004-0008</v>
      </c>
      <c r="D898" s="154">
        <v>68001</v>
      </c>
      <c r="E898" s="154">
        <v>2625846</v>
      </c>
      <c r="F898" s="154">
        <v>80422</v>
      </c>
      <c r="G898" s="154" t="s">
        <v>4590</v>
      </c>
      <c r="H898" s="154" t="s">
        <v>820</v>
      </c>
      <c r="I898" s="154" t="s">
        <v>72</v>
      </c>
      <c r="J898" s="154" t="s">
        <v>3310</v>
      </c>
      <c r="K898" s="154" t="s">
        <v>159</v>
      </c>
      <c r="L898" s="154" t="s">
        <v>6611</v>
      </c>
      <c r="M898" s="155">
        <v>45890.518750000003</v>
      </c>
      <c r="N898" s="155">
        <v>45891.513888888891</v>
      </c>
      <c r="O898" s="154" t="s">
        <v>6612</v>
      </c>
      <c r="P898" s="154" t="s">
        <v>2962</v>
      </c>
      <c r="Q898" s="154" t="s">
        <v>3006</v>
      </c>
      <c r="R898" s="154" t="s">
        <v>2972</v>
      </c>
      <c r="S898" s="154" t="s">
        <v>2973</v>
      </c>
      <c r="T898" s="180"/>
      <c r="U898" s="154" t="s">
        <v>2965</v>
      </c>
      <c r="V898" s="154" t="s">
        <v>6613</v>
      </c>
      <c r="W898" s="154" t="s">
        <v>2967</v>
      </c>
      <c r="X898" s="154" t="s">
        <v>3313</v>
      </c>
      <c r="Y898" s="154" t="s">
        <v>25</v>
      </c>
      <c r="Z898" s="154" t="s">
        <v>166</v>
      </c>
      <c r="AA898" s="154" t="s">
        <v>1253</v>
      </c>
      <c r="AB898" s="154">
        <v>1</v>
      </c>
      <c r="AC898" s="154">
        <v>0</v>
      </c>
      <c r="AD898" s="87">
        <f>IF(W898="SOPORTE_TELEFÓNICO",'BASE LIQUIDACION REDEBAN 2025'!$B$19,IF(W898="ENVÍO",'BASE LIQUIDACION REDEBAN 2025'!$C$2,IF(Y898="TIPO I",'BASE LIQUIDACION REDEBAN 2025'!$C$2,IF(Y898="TIPO II",'BASE LIQUIDACION REDEBAN 2025'!$C$3,IF(Y898="TIPO III",'BASE LIQUIDACION REDEBAN 2025'!$C$4,IF(Y898="TIPO IV",'BASE LIQUIDACION REDEBAN 2025'!$C$5,IF(Z898="AEREO",'BASE LIQUIDACION REDEBAN 2025'!$B$6,'BASE LIQUIDACION REDEBAN 2025'!$C$5)))))))</f>
        <v>65960.072302</v>
      </c>
      <c r="AE898" s="87">
        <f>IF(OR(W898="SOPORTE_TELEFÓNICO",W898="ENVÍO"),0,IF(Y898="TIPO I",'BASE LIQUIDACION REDEBAN 2025'!$B$10,IF(Y898="TIPO II",'BASE LIQUIDACION REDEBAN 2025'!$B$11,IF(Y898="TIPO III",'BASE LIQUIDACION REDEBAN 2025'!$B$12,'BASE LIQUIDACION REDEBAN 2025'!$B$13))))</f>
        <v>75096.394270399993</v>
      </c>
      <c r="AF898" s="87">
        <f t="shared" si="13"/>
        <v>65960.072302</v>
      </c>
      <c r="AG898" s="184"/>
      <c r="AH898" s="184"/>
    </row>
    <row r="899" spans="1:34" s="79" customFormat="1" ht="13.15">
      <c r="A899" s="154" t="s">
        <v>68</v>
      </c>
      <c r="B899" s="154" t="str">
        <f>VLOOKUP(A899,'CENTRO DE COSTOS'!A:D,4,FALSE)</f>
        <v>WILLIAM ASDRUBAL ROZO ROZO</v>
      </c>
      <c r="C899" s="154" t="str">
        <f>VLOOKUP(A899,'CENTRO DE COSTOS'!A:D,2,FALSE)</f>
        <v>0004-0004</v>
      </c>
      <c r="D899" s="154">
        <v>25245</v>
      </c>
      <c r="E899" s="154">
        <v>2621783</v>
      </c>
      <c r="F899" s="154">
        <v>41555</v>
      </c>
      <c r="G899" s="154" t="s">
        <v>4590</v>
      </c>
      <c r="H899" s="154" t="s">
        <v>470</v>
      </c>
      <c r="I899" s="154" t="s">
        <v>6614</v>
      </c>
      <c r="J899" s="154" t="s">
        <v>6615</v>
      </c>
      <c r="K899" s="154" t="s">
        <v>159</v>
      </c>
      <c r="L899" s="154" t="s">
        <v>6616</v>
      </c>
      <c r="M899" s="155">
        <v>45889.710416666669</v>
      </c>
      <c r="N899" s="155">
        <v>45891.519444444442</v>
      </c>
      <c r="O899" s="154" t="s">
        <v>2961</v>
      </c>
      <c r="P899" s="154" t="s">
        <v>2962</v>
      </c>
      <c r="Q899" s="154" t="s">
        <v>3183</v>
      </c>
      <c r="R899" s="154" t="s">
        <v>3376</v>
      </c>
      <c r="S899" s="154" t="s">
        <v>2973</v>
      </c>
      <c r="T899" s="180"/>
      <c r="U899" s="154" t="s">
        <v>2965</v>
      </c>
      <c r="V899" s="154" t="s">
        <v>6617</v>
      </c>
      <c r="W899" s="154" t="s">
        <v>2967</v>
      </c>
      <c r="X899" s="154" t="s">
        <v>6618</v>
      </c>
      <c r="Y899" s="154" t="s">
        <v>28</v>
      </c>
      <c r="Z899" s="154" t="s">
        <v>166</v>
      </c>
      <c r="AA899" s="154" t="s">
        <v>887</v>
      </c>
      <c r="AB899" s="154">
        <v>1</v>
      </c>
      <c r="AC899" s="154">
        <v>0</v>
      </c>
      <c r="AD899" s="87">
        <f>IF(W899="SOPORTE_TELEFÓNICO",'BASE LIQUIDACION REDEBAN 2025'!$B$19,IF(W899="ENVÍO",'BASE LIQUIDACION REDEBAN 2025'!$C$2,IF(Y899="TIPO I",'BASE LIQUIDACION REDEBAN 2025'!$C$2,IF(Y899="TIPO II",'BASE LIQUIDACION REDEBAN 2025'!$C$3,IF(Y899="TIPO III",'BASE LIQUIDACION REDEBAN 2025'!$C$4,IF(Y899="TIPO IV",'BASE LIQUIDACION REDEBAN 2025'!$C$5,IF(Z899="AEREO",'BASE LIQUIDACION REDEBAN 2025'!$B$6,'BASE LIQUIDACION REDEBAN 2025'!$C$5)))))))</f>
        <v>144967.87232000002</v>
      </c>
      <c r="AE899" s="87">
        <f>IF(OR(W899="SOPORTE_TELEFÓNICO",W899="ENVÍO"),0,IF(Y899="TIPO I",'BASE LIQUIDACION REDEBAN 2025'!$B$10,IF(Y899="TIPO II",'BASE LIQUIDACION REDEBAN 2025'!$B$11,IF(Y899="TIPO III",'BASE LIQUIDACION REDEBAN 2025'!$B$12,'BASE LIQUIDACION REDEBAN 2025'!$B$13))))</f>
        <v>140395.6348884</v>
      </c>
      <c r="AF899" s="87">
        <f t="shared" ref="AF899:AF962" si="14">IF(OR(W899="SOPORTE_TELEFÓNICO",W899="ENVÍO"),AD899,(AD899*AB899+AE899*AC899))</f>
        <v>144967.87232000002</v>
      </c>
      <c r="AG899" s="184"/>
      <c r="AH899" s="184"/>
    </row>
    <row r="900" spans="1:34" s="79" customFormat="1" ht="13.15">
      <c r="A900" s="154" t="s">
        <v>68</v>
      </c>
      <c r="B900" s="154" t="str">
        <f>VLOOKUP(A900,'CENTRO DE COSTOS'!A:D,4,FALSE)</f>
        <v>WILLIAM ASDRUBAL ROZO ROZO</v>
      </c>
      <c r="C900" s="154" t="str">
        <f>VLOOKUP(A900,'CENTRO DE COSTOS'!A:D,2,FALSE)</f>
        <v>0004-0004</v>
      </c>
      <c r="D900" s="154">
        <v>25290</v>
      </c>
      <c r="E900" s="154">
        <v>2622356</v>
      </c>
      <c r="F900" s="154">
        <v>52302</v>
      </c>
      <c r="G900" s="154" t="s">
        <v>4590</v>
      </c>
      <c r="H900" s="154" t="s">
        <v>470</v>
      </c>
      <c r="I900" s="154" t="s">
        <v>1935</v>
      </c>
      <c r="J900" s="154" t="s">
        <v>6619</v>
      </c>
      <c r="K900" s="154" t="s">
        <v>159</v>
      </c>
      <c r="L900" s="154" t="s">
        <v>6620</v>
      </c>
      <c r="M900" s="155">
        <v>45890.333333333336</v>
      </c>
      <c r="N900" s="155">
        <v>45891.525694444441</v>
      </c>
      <c r="O900" s="154" t="s">
        <v>2961</v>
      </c>
      <c r="P900" s="154" t="s">
        <v>2988</v>
      </c>
      <c r="Q900" s="154" t="s">
        <v>2963</v>
      </c>
      <c r="R900" s="154" t="s">
        <v>3326</v>
      </c>
      <c r="S900" s="154" t="s">
        <v>2973</v>
      </c>
      <c r="T900" s="180"/>
      <c r="U900" s="154" t="s">
        <v>2965</v>
      </c>
      <c r="V900" s="154" t="s">
        <v>6621</v>
      </c>
      <c r="W900" s="154" t="s">
        <v>2967</v>
      </c>
      <c r="X900" s="154" t="s">
        <v>6622</v>
      </c>
      <c r="Y900" s="154" t="s">
        <v>28</v>
      </c>
      <c r="Z900" s="154" t="s">
        <v>166</v>
      </c>
      <c r="AA900" s="154" t="s">
        <v>573</v>
      </c>
      <c r="AB900" s="154">
        <v>1</v>
      </c>
      <c r="AC900" s="154">
        <v>0</v>
      </c>
      <c r="AD900" s="87">
        <f>IF(W900="SOPORTE_TELEFÓNICO",'BASE LIQUIDACION REDEBAN 2025'!$B$19,IF(W900="ENVÍO",'BASE LIQUIDACION REDEBAN 2025'!$C$2,IF(Y900="TIPO I",'BASE LIQUIDACION REDEBAN 2025'!$C$2,IF(Y900="TIPO II",'BASE LIQUIDACION REDEBAN 2025'!$C$3,IF(Y900="TIPO III",'BASE LIQUIDACION REDEBAN 2025'!$C$4,IF(Y900="TIPO IV",'BASE LIQUIDACION REDEBAN 2025'!$C$5,IF(Z900="AEREO",'BASE LIQUIDACION REDEBAN 2025'!$B$6,'BASE LIQUIDACION REDEBAN 2025'!$C$5)))))))</f>
        <v>144967.87232000002</v>
      </c>
      <c r="AE900" s="87">
        <f>IF(OR(W900="SOPORTE_TELEFÓNICO",W900="ENVÍO"),0,IF(Y900="TIPO I",'BASE LIQUIDACION REDEBAN 2025'!$B$10,IF(Y900="TIPO II",'BASE LIQUIDACION REDEBAN 2025'!$B$11,IF(Y900="TIPO III",'BASE LIQUIDACION REDEBAN 2025'!$B$12,'BASE LIQUIDACION REDEBAN 2025'!$B$13))))</f>
        <v>140395.6348884</v>
      </c>
      <c r="AF900" s="87">
        <f t="shared" si="14"/>
        <v>144967.87232000002</v>
      </c>
      <c r="AG900" s="184"/>
      <c r="AH900" s="184"/>
    </row>
    <row r="901" spans="1:34" s="79" customFormat="1" ht="13.15">
      <c r="A901" s="154" t="s">
        <v>68</v>
      </c>
      <c r="B901" s="154" t="str">
        <f>VLOOKUP(A901,'CENTRO DE COSTOS'!A:D,4,FALSE)</f>
        <v>WILLIAM ASDRUBAL ROZO ROZO</v>
      </c>
      <c r="C901" s="154" t="str">
        <f>VLOOKUP(A901,'CENTRO DE COSTOS'!A:D,2,FALSE)</f>
        <v>0004-0004</v>
      </c>
      <c r="D901" s="154">
        <v>11001</v>
      </c>
      <c r="E901" s="154">
        <v>2626996</v>
      </c>
      <c r="F901" s="154">
        <v>72190</v>
      </c>
      <c r="G901" s="154" t="s">
        <v>4590</v>
      </c>
      <c r="H901" s="154" t="s">
        <v>470</v>
      </c>
      <c r="I901" s="154" t="s">
        <v>68</v>
      </c>
      <c r="J901" s="154" t="s">
        <v>6623</v>
      </c>
      <c r="K901" s="154" t="s">
        <v>159</v>
      </c>
      <c r="L901" s="154" t="s">
        <v>6624</v>
      </c>
      <c r="M901" s="155">
        <v>45890.640277777777</v>
      </c>
      <c r="N901" s="155">
        <v>45891.527777777781</v>
      </c>
      <c r="O901" s="154" t="s">
        <v>2961</v>
      </c>
      <c r="P901" s="154" t="s">
        <v>2962</v>
      </c>
      <c r="Q901" s="154" t="s">
        <v>3076</v>
      </c>
      <c r="R901" s="154" t="s">
        <v>3076</v>
      </c>
      <c r="S901" s="154" t="s">
        <v>2973</v>
      </c>
      <c r="T901" s="180"/>
      <c r="U901" s="154" t="s">
        <v>2965</v>
      </c>
      <c r="V901" s="154" t="s">
        <v>6625</v>
      </c>
      <c r="W901" s="154" t="s">
        <v>2967</v>
      </c>
      <c r="X901" s="154" t="s">
        <v>6626</v>
      </c>
      <c r="Y901" s="154" t="s">
        <v>25</v>
      </c>
      <c r="Z901" s="154" t="s">
        <v>166</v>
      </c>
      <c r="AA901" s="154" t="s">
        <v>882</v>
      </c>
      <c r="AB901" s="154">
        <v>1</v>
      </c>
      <c r="AC901" s="154">
        <v>0</v>
      </c>
      <c r="AD901" s="87">
        <f>IF(W901="SOPORTE_TELEFÓNICO",'BASE LIQUIDACION REDEBAN 2025'!$B$19,IF(W901="ENVÍO",'BASE LIQUIDACION REDEBAN 2025'!$C$2,IF(Y901="TIPO I",'BASE LIQUIDACION REDEBAN 2025'!$C$2,IF(Y901="TIPO II",'BASE LIQUIDACION REDEBAN 2025'!$C$3,IF(Y901="TIPO III",'BASE LIQUIDACION REDEBAN 2025'!$C$4,IF(Y901="TIPO IV",'BASE LIQUIDACION REDEBAN 2025'!$C$5,IF(Z901="AEREO",'BASE LIQUIDACION REDEBAN 2025'!$B$6,'BASE LIQUIDACION REDEBAN 2025'!$C$5)))))))</f>
        <v>65960.072302</v>
      </c>
      <c r="AE901" s="87">
        <f>IF(OR(W901="SOPORTE_TELEFÓNICO",W901="ENVÍO"),0,IF(Y901="TIPO I",'BASE LIQUIDACION REDEBAN 2025'!$B$10,IF(Y901="TIPO II",'BASE LIQUIDACION REDEBAN 2025'!$B$11,IF(Y901="TIPO III",'BASE LIQUIDACION REDEBAN 2025'!$B$12,'BASE LIQUIDACION REDEBAN 2025'!$B$13))))</f>
        <v>75096.394270399993</v>
      </c>
      <c r="AF901" s="87">
        <f t="shared" si="14"/>
        <v>65960.072302</v>
      </c>
      <c r="AG901" s="184"/>
      <c r="AH901" s="184"/>
    </row>
    <row r="902" spans="1:34" s="79" customFormat="1" ht="13.15">
      <c r="A902" s="154" t="s">
        <v>90</v>
      </c>
      <c r="B902" s="154" t="str">
        <f>VLOOKUP(A902,'CENTRO DE COSTOS'!A:D,4,FALSE)</f>
        <v>JUAN SEBASTIÁN RÍOS CASTRILLÓN</v>
      </c>
      <c r="C902" s="154" t="str">
        <f>VLOOKUP(A902,'CENTRO DE COSTOS'!A:D,2,FALSE)</f>
        <v>0004-0005</v>
      </c>
      <c r="D902" s="154">
        <v>5001</v>
      </c>
      <c r="E902" s="154">
        <v>2630611</v>
      </c>
      <c r="F902" s="154">
        <v>75145</v>
      </c>
      <c r="G902" s="154" t="s">
        <v>4590</v>
      </c>
      <c r="H902" s="154" t="s">
        <v>197</v>
      </c>
      <c r="I902" s="154" t="s">
        <v>90</v>
      </c>
      <c r="J902" s="154" t="s">
        <v>6627</v>
      </c>
      <c r="K902" s="154" t="s">
        <v>159</v>
      </c>
      <c r="L902" s="154" t="s">
        <v>6628</v>
      </c>
      <c r="M902" s="155">
        <v>45891.429861111108</v>
      </c>
      <c r="N902" s="155">
        <v>45891.53125</v>
      </c>
      <c r="O902" s="154" t="s">
        <v>2961</v>
      </c>
      <c r="P902" s="154" t="s">
        <v>2962</v>
      </c>
      <c r="Q902" s="154" t="s">
        <v>2995</v>
      </c>
      <c r="R902" s="154" t="s">
        <v>2972</v>
      </c>
      <c r="S902" s="154" t="s">
        <v>2973</v>
      </c>
      <c r="T902" s="180"/>
      <c r="U902" s="154" t="s">
        <v>2965</v>
      </c>
      <c r="V902" s="154" t="s">
        <v>6629</v>
      </c>
      <c r="W902" s="154" t="s">
        <v>2967</v>
      </c>
      <c r="X902" s="154" t="s">
        <v>6630</v>
      </c>
      <c r="Y902" s="154" t="s">
        <v>25</v>
      </c>
      <c r="Z902" s="154" t="s">
        <v>166</v>
      </c>
      <c r="AA902" s="154" t="s">
        <v>209</v>
      </c>
      <c r="AB902" s="154">
        <v>1</v>
      </c>
      <c r="AC902" s="154">
        <v>0</v>
      </c>
      <c r="AD902" s="87">
        <f>IF(W902="SOPORTE_TELEFÓNICO",'BASE LIQUIDACION REDEBAN 2025'!$B$19,IF(W902="ENVÍO",'BASE LIQUIDACION REDEBAN 2025'!$C$2,IF(Y902="TIPO I",'BASE LIQUIDACION REDEBAN 2025'!$C$2,IF(Y902="TIPO II",'BASE LIQUIDACION REDEBAN 2025'!$C$3,IF(Y902="TIPO III",'BASE LIQUIDACION REDEBAN 2025'!$C$4,IF(Y902="TIPO IV",'BASE LIQUIDACION REDEBAN 2025'!$C$5,IF(Z902="AEREO",'BASE LIQUIDACION REDEBAN 2025'!$B$6,'BASE LIQUIDACION REDEBAN 2025'!$C$5)))))))</f>
        <v>65960.072302</v>
      </c>
      <c r="AE902" s="87">
        <f>IF(OR(W902="SOPORTE_TELEFÓNICO",W902="ENVÍO"),0,IF(Y902="TIPO I",'BASE LIQUIDACION REDEBAN 2025'!$B$10,IF(Y902="TIPO II",'BASE LIQUIDACION REDEBAN 2025'!$B$11,IF(Y902="TIPO III",'BASE LIQUIDACION REDEBAN 2025'!$B$12,'BASE LIQUIDACION REDEBAN 2025'!$B$13))))</f>
        <v>75096.394270399993</v>
      </c>
      <c r="AF902" s="87">
        <f t="shared" si="14"/>
        <v>65960.072302</v>
      </c>
      <c r="AG902" s="184"/>
      <c r="AH902" s="184"/>
    </row>
    <row r="903" spans="1:34" s="79" customFormat="1" ht="13.15">
      <c r="A903" s="154" t="s">
        <v>93</v>
      </c>
      <c r="B903" s="154" t="str">
        <f>VLOOKUP(A903,'CENTRO DE COSTOS'!A:D,4,FALSE)</f>
        <v>DIEGO FERNANDO HENAO CARDONA</v>
      </c>
      <c r="C903" s="154" t="str">
        <f>VLOOKUP(A903,'CENTRO DE COSTOS'!A:D,2,FALSE)</f>
        <v>0004-0003</v>
      </c>
      <c r="D903" s="154">
        <v>52001</v>
      </c>
      <c r="E903" s="154">
        <v>2630636</v>
      </c>
      <c r="F903" s="154">
        <v>18317</v>
      </c>
      <c r="G903" s="154" t="s">
        <v>4590</v>
      </c>
      <c r="H903" s="154" t="s">
        <v>174</v>
      </c>
      <c r="I903" s="154" t="s">
        <v>93</v>
      </c>
      <c r="J903" s="154" t="s">
        <v>6631</v>
      </c>
      <c r="K903" s="154" t="s">
        <v>159</v>
      </c>
      <c r="L903" s="154" t="s">
        <v>6632</v>
      </c>
      <c r="M903" s="155">
        <v>45891.43472222222</v>
      </c>
      <c r="N903" s="155">
        <v>45891.53125</v>
      </c>
      <c r="O903" s="154" t="s">
        <v>2961</v>
      </c>
      <c r="P903" s="154" t="s">
        <v>2962</v>
      </c>
      <c r="Q903" s="154" t="s">
        <v>3316</v>
      </c>
      <c r="R903" s="154" t="s">
        <v>3317</v>
      </c>
      <c r="S903" s="154" t="s">
        <v>220</v>
      </c>
      <c r="T903" s="180"/>
      <c r="U903" s="154" t="s">
        <v>2965</v>
      </c>
      <c r="V903" s="154" t="s">
        <v>6633</v>
      </c>
      <c r="W903" s="154" t="s">
        <v>2967</v>
      </c>
      <c r="X903" s="154" t="s">
        <v>6634</v>
      </c>
      <c r="Y903" s="154" t="s">
        <v>25</v>
      </c>
      <c r="Z903" s="154" t="s">
        <v>166</v>
      </c>
      <c r="AA903" s="154" t="s">
        <v>3595</v>
      </c>
      <c r="AB903" s="154">
        <v>1</v>
      </c>
      <c r="AC903" s="154">
        <v>0</v>
      </c>
      <c r="AD903" s="87">
        <f>IF(W903="SOPORTE_TELEFÓNICO",'BASE LIQUIDACION REDEBAN 2025'!$B$19,IF(W903="ENVÍO",'BASE LIQUIDACION REDEBAN 2025'!$C$2,IF(Y903="TIPO I",'BASE LIQUIDACION REDEBAN 2025'!$C$2,IF(Y903="TIPO II",'BASE LIQUIDACION REDEBAN 2025'!$C$3,IF(Y903="TIPO III",'BASE LIQUIDACION REDEBAN 2025'!$C$4,IF(Y903="TIPO IV",'BASE LIQUIDACION REDEBAN 2025'!$C$5,IF(Z903="AEREO",'BASE LIQUIDACION REDEBAN 2025'!$B$6,'BASE LIQUIDACION REDEBAN 2025'!$C$5)))))))</f>
        <v>65960.072302</v>
      </c>
      <c r="AE903" s="87">
        <f>IF(OR(W903="SOPORTE_TELEFÓNICO",W903="ENVÍO"),0,IF(Y903="TIPO I",'BASE LIQUIDACION REDEBAN 2025'!$B$10,IF(Y903="TIPO II",'BASE LIQUIDACION REDEBAN 2025'!$B$11,IF(Y903="TIPO III",'BASE LIQUIDACION REDEBAN 2025'!$B$12,'BASE LIQUIDACION REDEBAN 2025'!$B$13))))</f>
        <v>75096.394270399993</v>
      </c>
      <c r="AF903" s="87">
        <f t="shared" si="14"/>
        <v>65960.072302</v>
      </c>
      <c r="AG903" s="184"/>
      <c r="AH903" s="184"/>
    </row>
    <row r="904" spans="1:34" s="79" customFormat="1" ht="13.15">
      <c r="A904" s="154" t="s">
        <v>91</v>
      </c>
      <c r="B904" s="154" t="str">
        <f>VLOOKUP(A904,'CENTRO DE COSTOS'!A:D,4,FALSE)</f>
        <v>JOSE MAURICIO HERNANDEZ ROJAS</v>
      </c>
      <c r="C904" s="154" t="str">
        <f>VLOOKUP(A904,'CENTRO DE COSTOS'!A:D,2,FALSE)</f>
        <v>0004-0001</v>
      </c>
      <c r="D904" s="154">
        <v>23466</v>
      </c>
      <c r="E904" s="154">
        <v>2617425</v>
      </c>
      <c r="F904" s="154">
        <v>26109</v>
      </c>
      <c r="G904" s="154" t="s">
        <v>4590</v>
      </c>
      <c r="H904" s="154" t="s">
        <v>421</v>
      </c>
      <c r="I904" s="154" t="s">
        <v>1596</v>
      </c>
      <c r="J904" s="154" t="s">
        <v>6635</v>
      </c>
      <c r="K904" s="154" t="s">
        <v>159</v>
      </c>
      <c r="L904" s="154" t="s">
        <v>6636</v>
      </c>
      <c r="M904" s="155">
        <v>45889.404861111114</v>
      </c>
      <c r="N904" s="155">
        <v>45891.533333333333</v>
      </c>
      <c r="O904" s="154" t="s">
        <v>2961</v>
      </c>
      <c r="P904" s="154" t="s">
        <v>2962</v>
      </c>
      <c r="Q904" s="154" t="s">
        <v>2971</v>
      </c>
      <c r="R904" s="154" t="s">
        <v>3027</v>
      </c>
      <c r="S904" s="154" t="s">
        <v>200</v>
      </c>
      <c r="T904" s="180"/>
      <c r="U904" s="154" t="s">
        <v>2965</v>
      </c>
      <c r="V904" s="154" t="s">
        <v>6637</v>
      </c>
      <c r="W904" s="154" t="s">
        <v>2967</v>
      </c>
      <c r="X904" s="154" t="s">
        <v>6638</v>
      </c>
      <c r="Y904" s="154" t="s">
        <v>32</v>
      </c>
      <c r="Z904" s="154" t="s">
        <v>166</v>
      </c>
      <c r="AA904" s="154" t="s">
        <v>2371</v>
      </c>
      <c r="AB904" s="154">
        <v>1</v>
      </c>
      <c r="AC904" s="154">
        <v>0</v>
      </c>
      <c r="AD904" s="87">
        <f>IF(W904="SOPORTE_TELEFÓNICO",'BASE LIQUIDACION REDEBAN 2025'!$B$19,IF(W904="ENVÍO",'BASE LIQUIDACION REDEBAN 2025'!$C$2,IF(Y904="TIPO I",'BASE LIQUIDACION REDEBAN 2025'!$C$2,IF(Y904="TIPO II",'BASE LIQUIDACION REDEBAN 2025'!$C$3,IF(Y904="TIPO III",'BASE LIQUIDACION REDEBAN 2025'!$C$4,IF(Y904="TIPO IV",'BASE LIQUIDACION REDEBAN 2025'!$C$5,IF(Z904="AEREO",'BASE LIQUIDACION REDEBAN 2025'!$B$6,'BASE LIQUIDACION REDEBAN 2025'!$C$5)))))))</f>
        <v>479588.87655000004</v>
      </c>
      <c r="AE904" s="87">
        <f>IF(OR(W904="SOPORTE_TELEFÓNICO",W904="ENVÍO"),0,IF(Y904="TIPO I",'BASE LIQUIDACION REDEBAN 2025'!$B$10,IF(Y904="TIPO II",'BASE LIQUIDACION REDEBAN 2025'!$B$11,IF(Y904="TIPO III",'BASE LIQUIDACION REDEBAN 2025'!$B$12,'BASE LIQUIDACION REDEBAN 2025'!$B$13))))</f>
        <v>196536.5258152</v>
      </c>
      <c r="AF904" s="87">
        <f t="shared" si="14"/>
        <v>479588.87655000004</v>
      </c>
      <c r="AG904" s="184"/>
      <c r="AH904" s="184"/>
    </row>
    <row r="905" spans="1:34" s="79" customFormat="1" ht="13.15">
      <c r="A905" s="154" t="s">
        <v>90</v>
      </c>
      <c r="B905" s="154" t="str">
        <f>VLOOKUP(A905,'CENTRO DE COSTOS'!A:D,4,FALSE)</f>
        <v>JUAN SEBASTIÁN RÍOS CASTRILLÓN</v>
      </c>
      <c r="C905" s="154" t="str">
        <f>VLOOKUP(A905,'CENTRO DE COSTOS'!A:D,2,FALSE)</f>
        <v>0004-0005</v>
      </c>
      <c r="D905" s="154">
        <v>5001</v>
      </c>
      <c r="E905" s="154">
        <v>2629789</v>
      </c>
      <c r="F905" s="154">
        <v>61399</v>
      </c>
      <c r="G905" s="154" t="s">
        <v>4590</v>
      </c>
      <c r="H905" s="154" t="s">
        <v>197</v>
      </c>
      <c r="I905" s="154" t="s">
        <v>90</v>
      </c>
      <c r="J905" s="154" t="s">
        <v>6639</v>
      </c>
      <c r="K905" s="154" t="s">
        <v>159</v>
      </c>
      <c r="L905" s="154" t="s">
        <v>6640</v>
      </c>
      <c r="M905" s="155">
        <v>45891.387499999997</v>
      </c>
      <c r="N905" s="155">
        <v>45891.537499999999</v>
      </c>
      <c r="O905" s="154" t="s">
        <v>2961</v>
      </c>
      <c r="P905" s="154" t="s">
        <v>2962</v>
      </c>
      <c r="Q905" s="154" t="s">
        <v>3082</v>
      </c>
      <c r="R905" s="154" t="s">
        <v>2972</v>
      </c>
      <c r="S905" s="154" t="s">
        <v>2973</v>
      </c>
      <c r="T905" s="180"/>
      <c r="U905" s="154" t="s">
        <v>2965</v>
      </c>
      <c r="V905" s="154" t="s">
        <v>6641</v>
      </c>
      <c r="W905" s="154" t="s">
        <v>2967</v>
      </c>
      <c r="X905" s="154" t="s">
        <v>6642</v>
      </c>
      <c r="Y905" s="154" t="s">
        <v>25</v>
      </c>
      <c r="Z905" s="154" t="s">
        <v>166</v>
      </c>
      <c r="AA905" s="154" t="s">
        <v>2327</v>
      </c>
      <c r="AB905" s="154">
        <v>1</v>
      </c>
      <c r="AC905" s="154">
        <v>0</v>
      </c>
      <c r="AD905" s="87">
        <f>IF(W905="SOPORTE_TELEFÓNICO",'BASE LIQUIDACION REDEBAN 2025'!$B$19,IF(W905="ENVÍO",'BASE LIQUIDACION REDEBAN 2025'!$C$2,IF(Y905="TIPO I",'BASE LIQUIDACION REDEBAN 2025'!$C$2,IF(Y905="TIPO II",'BASE LIQUIDACION REDEBAN 2025'!$C$3,IF(Y905="TIPO III",'BASE LIQUIDACION REDEBAN 2025'!$C$4,IF(Y905="TIPO IV",'BASE LIQUIDACION REDEBAN 2025'!$C$5,IF(Z905="AEREO",'BASE LIQUIDACION REDEBAN 2025'!$B$6,'BASE LIQUIDACION REDEBAN 2025'!$C$5)))))))</f>
        <v>65960.072302</v>
      </c>
      <c r="AE905" s="87">
        <f>IF(OR(W905="SOPORTE_TELEFÓNICO",W905="ENVÍO"),0,IF(Y905="TIPO I",'BASE LIQUIDACION REDEBAN 2025'!$B$10,IF(Y905="TIPO II",'BASE LIQUIDACION REDEBAN 2025'!$B$11,IF(Y905="TIPO III",'BASE LIQUIDACION REDEBAN 2025'!$B$12,'BASE LIQUIDACION REDEBAN 2025'!$B$13))))</f>
        <v>75096.394270399993</v>
      </c>
      <c r="AF905" s="87">
        <f t="shared" si="14"/>
        <v>65960.072302</v>
      </c>
      <c r="AG905" s="184"/>
      <c r="AH905" s="184"/>
    </row>
    <row r="906" spans="1:34" s="79" customFormat="1" ht="13.15">
      <c r="A906" s="154" t="s">
        <v>68</v>
      </c>
      <c r="B906" s="154" t="str">
        <f>VLOOKUP(A906,'CENTRO DE COSTOS'!A:D,4,FALSE)</f>
        <v>WILLIAM ASDRUBAL ROZO ROZO</v>
      </c>
      <c r="C906" s="154" t="str">
        <f>VLOOKUP(A906,'CENTRO DE COSTOS'!A:D,2,FALSE)</f>
        <v>0004-0004</v>
      </c>
      <c r="D906" s="154">
        <v>11001</v>
      </c>
      <c r="E906" s="154">
        <v>2627260</v>
      </c>
      <c r="F906" s="154">
        <v>30455</v>
      </c>
      <c r="G906" s="154" t="s">
        <v>4590</v>
      </c>
      <c r="H906" s="154" t="s">
        <v>470</v>
      </c>
      <c r="I906" s="154" t="s">
        <v>68</v>
      </c>
      <c r="J906" s="154" t="s">
        <v>6643</v>
      </c>
      <c r="K906" s="154" t="s">
        <v>159</v>
      </c>
      <c r="L906" s="154" t="s">
        <v>6644</v>
      </c>
      <c r="M906" s="155">
        <v>45890.657638888886</v>
      </c>
      <c r="N906" s="155">
        <v>45891.540972222225</v>
      </c>
      <c r="O906" s="154" t="s">
        <v>2961</v>
      </c>
      <c r="P906" s="154" t="s">
        <v>2988</v>
      </c>
      <c r="Q906" s="154" t="s">
        <v>2963</v>
      </c>
      <c r="R906" s="154" t="s">
        <v>3326</v>
      </c>
      <c r="S906" s="154" t="s">
        <v>2973</v>
      </c>
      <c r="T906" s="180"/>
      <c r="U906" s="154" t="s">
        <v>2965</v>
      </c>
      <c r="V906" s="154" t="s">
        <v>6645</v>
      </c>
      <c r="W906" s="154" t="s">
        <v>2967</v>
      </c>
      <c r="X906" s="154" t="s">
        <v>6646</v>
      </c>
      <c r="Y906" s="154" t="s">
        <v>25</v>
      </c>
      <c r="Z906" s="154" t="s">
        <v>166</v>
      </c>
      <c r="AA906" s="154" t="s">
        <v>877</v>
      </c>
      <c r="AB906" s="154">
        <v>1</v>
      </c>
      <c r="AC906" s="154">
        <v>0</v>
      </c>
      <c r="AD906" s="87">
        <f>IF(W906="SOPORTE_TELEFÓNICO",'BASE LIQUIDACION REDEBAN 2025'!$B$19,IF(W906="ENVÍO",'BASE LIQUIDACION REDEBAN 2025'!$C$2,IF(Y906="TIPO I",'BASE LIQUIDACION REDEBAN 2025'!$C$2,IF(Y906="TIPO II",'BASE LIQUIDACION REDEBAN 2025'!$C$3,IF(Y906="TIPO III",'BASE LIQUIDACION REDEBAN 2025'!$C$4,IF(Y906="TIPO IV",'BASE LIQUIDACION REDEBAN 2025'!$C$5,IF(Z906="AEREO",'BASE LIQUIDACION REDEBAN 2025'!$B$6,'BASE LIQUIDACION REDEBAN 2025'!$C$5)))))))</f>
        <v>65960.072302</v>
      </c>
      <c r="AE906" s="87">
        <f>IF(OR(W906="SOPORTE_TELEFÓNICO",W906="ENVÍO"),0,IF(Y906="TIPO I",'BASE LIQUIDACION REDEBAN 2025'!$B$10,IF(Y906="TIPO II",'BASE LIQUIDACION REDEBAN 2025'!$B$11,IF(Y906="TIPO III",'BASE LIQUIDACION REDEBAN 2025'!$B$12,'BASE LIQUIDACION REDEBAN 2025'!$B$13))))</f>
        <v>75096.394270399993</v>
      </c>
      <c r="AF906" s="87">
        <f t="shared" si="14"/>
        <v>65960.072302</v>
      </c>
      <c r="AG906" s="184"/>
      <c r="AH906" s="184"/>
    </row>
    <row r="907" spans="1:34" s="79" customFormat="1" ht="13.15">
      <c r="A907" s="154" t="s">
        <v>68</v>
      </c>
      <c r="B907" s="154" t="str">
        <f>VLOOKUP(A907,'CENTRO DE COSTOS'!A:D,4,FALSE)</f>
        <v>WILLIAM ASDRUBAL ROZO ROZO</v>
      </c>
      <c r="C907" s="154" t="str">
        <f>VLOOKUP(A907,'CENTRO DE COSTOS'!A:D,2,FALSE)</f>
        <v>0004-0004</v>
      </c>
      <c r="D907" s="154">
        <v>25430</v>
      </c>
      <c r="E907" s="154">
        <v>2618570</v>
      </c>
      <c r="F907" s="154">
        <v>72693</v>
      </c>
      <c r="G907" s="154" t="s">
        <v>4590</v>
      </c>
      <c r="H907" s="154" t="s">
        <v>470</v>
      </c>
      <c r="I907" s="154" t="s">
        <v>2682</v>
      </c>
      <c r="J907" s="154" t="s">
        <v>6647</v>
      </c>
      <c r="K907" s="154" t="s">
        <v>159</v>
      </c>
      <c r="L907" s="154" t="s">
        <v>6648</v>
      </c>
      <c r="M907" s="155">
        <v>45889.474305555559</v>
      </c>
      <c r="N907" s="155">
        <v>45891.56527777778</v>
      </c>
      <c r="O907" s="154" t="s">
        <v>2961</v>
      </c>
      <c r="P907" s="154" t="s">
        <v>2962</v>
      </c>
      <c r="Q907" s="154" t="s">
        <v>3082</v>
      </c>
      <c r="R907" s="154" t="s">
        <v>2972</v>
      </c>
      <c r="S907" s="154" t="s">
        <v>2973</v>
      </c>
      <c r="T907" s="180"/>
      <c r="U907" s="154" t="s">
        <v>2965</v>
      </c>
      <c r="V907" s="154" t="s">
        <v>6649</v>
      </c>
      <c r="W907" s="154" t="s">
        <v>2967</v>
      </c>
      <c r="X907" s="154" t="s">
        <v>6650</v>
      </c>
      <c r="Y907" s="154" t="s">
        <v>28</v>
      </c>
      <c r="Z907" s="154" t="s">
        <v>166</v>
      </c>
      <c r="AA907" s="154" t="s">
        <v>538</v>
      </c>
      <c r="AB907" s="154">
        <v>1</v>
      </c>
      <c r="AC907" s="154">
        <v>0</v>
      </c>
      <c r="AD907" s="87">
        <f>IF(W907="SOPORTE_TELEFÓNICO",'BASE LIQUIDACION REDEBAN 2025'!$B$19,IF(W907="ENVÍO",'BASE LIQUIDACION REDEBAN 2025'!$C$2,IF(Y907="TIPO I",'BASE LIQUIDACION REDEBAN 2025'!$C$2,IF(Y907="TIPO II",'BASE LIQUIDACION REDEBAN 2025'!$C$3,IF(Y907="TIPO III",'BASE LIQUIDACION REDEBAN 2025'!$C$4,IF(Y907="TIPO IV",'BASE LIQUIDACION REDEBAN 2025'!$C$5,IF(Z907="AEREO",'BASE LIQUIDACION REDEBAN 2025'!$B$6,'BASE LIQUIDACION REDEBAN 2025'!$C$5)))))))</f>
        <v>144967.87232000002</v>
      </c>
      <c r="AE907" s="87">
        <f>IF(OR(W907="SOPORTE_TELEFÓNICO",W907="ENVÍO"),0,IF(Y907="TIPO I",'BASE LIQUIDACION REDEBAN 2025'!$B$10,IF(Y907="TIPO II",'BASE LIQUIDACION REDEBAN 2025'!$B$11,IF(Y907="TIPO III",'BASE LIQUIDACION REDEBAN 2025'!$B$12,'BASE LIQUIDACION REDEBAN 2025'!$B$13))))</f>
        <v>140395.6348884</v>
      </c>
      <c r="AF907" s="87">
        <f t="shared" si="14"/>
        <v>144967.87232000002</v>
      </c>
      <c r="AG907" s="184"/>
      <c r="AH907" s="184"/>
    </row>
    <row r="908" spans="1:34" s="79" customFormat="1" ht="13.15">
      <c r="A908" s="154" t="s">
        <v>100</v>
      </c>
      <c r="B908" s="154" t="str">
        <f>VLOOKUP(A908,'CENTRO DE COSTOS'!A:D,4,FALSE)</f>
        <v>KEVIN ALEXIS CORZO BUSTOS</v>
      </c>
      <c r="C908" s="154" t="str">
        <f>VLOOKUP(A908,'CENTRO DE COSTOS'!A:D,2,FALSE)</f>
        <v>0004-0007</v>
      </c>
      <c r="D908" s="154">
        <v>50680</v>
      </c>
      <c r="E908" s="154">
        <v>2619287</v>
      </c>
      <c r="F908" s="154">
        <v>53446</v>
      </c>
      <c r="G908" s="154" t="s">
        <v>4590</v>
      </c>
      <c r="H908" s="154" t="s">
        <v>295</v>
      </c>
      <c r="I908" s="154" t="s">
        <v>2800</v>
      </c>
      <c r="J908" s="154" t="s">
        <v>6651</v>
      </c>
      <c r="K908" s="154" t="s">
        <v>159</v>
      </c>
      <c r="L908" s="154" t="s">
        <v>6652</v>
      </c>
      <c r="M908" s="155">
        <v>45889.517361111109</v>
      </c>
      <c r="N908" s="155">
        <v>45891.570833333331</v>
      </c>
      <c r="O908" s="154" t="s">
        <v>2961</v>
      </c>
      <c r="P908" s="154" t="s">
        <v>2962</v>
      </c>
      <c r="Q908" s="154" t="s">
        <v>3076</v>
      </c>
      <c r="R908" s="154" t="s">
        <v>3076</v>
      </c>
      <c r="S908" s="154" t="s">
        <v>2973</v>
      </c>
      <c r="T908" s="180"/>
      <c r="U908" s="154" t="s">
        <v>2965</v>
      </c>
      <c r="V908" s="154" t="s">
        <v>6653</v>
      </c>
      <c r="W908" s="154" t="s">
        <v>2967</v>
      </c>
      <c r="X908" s="154" t="s">
        <v>6654</v>
      </c>
      <c r="Y908" s="154" t="s">
        <v>28</v>
      </c>
      <c r="Z908" s="154" t="s">
        <v>166</v>
      </c>
      <c r="AA908" s="154" t="s">
        <v>3167</v>
      </c>
      <c r="AB908" s="154">
        <v>1</v>
      </c>
      <c r="AC908" s="154">
        <v>0</v>
      </c>
      <c r="AD908" s="87">
        <f>IF(W908="SOPORTE_TELEFÓNICO",'BASE LIQUIDACION REDEBAN 2025'!$B$19,IF(W908="ENVÍO",'BASE LIQUIDACION REDEBAN 2025'!$C$2,IF(Y908="TIPO I",'BASE LIQUIDACION REDEBAN 2025'!$C$2,IF(Y908="TIPO II",'BASE LIQUIDACION REDEBAN 2025'!$C$3,IF(Y908="TIPO III",'BASE LIQUIDACION REDEBAN 2025'!$C$4,IF(Y908="TIPO IV",'BASE LIQUIDACION REDEBAN 2025'!$C$5,IF(Z908="AEREO",'BASE LIQUIDACION REDEBAN 2025'!$B$6,'BASE LIQUIDACION REDEBAN 2025'!$C$5)))))))</f>
        <v>144967.87232000002</v>
      </c>
      <c r="AE908" s="87">
        <f>IF(OR(W908="SOPORTE_TELEFÓNICO",W908="ENVÍO"),0,IF(Y908="TIPO I",'BASE LIQUIDACION REDEBAN 2025'!$B$10,IF(Y908="TIPO II",'BASE LIQUIDACION REDEBAN 2025'!$B$11,IF(Y908="TIPO III",'BASE LIQUIDACION REDEBAN 2025'!$B$12,'BASE LIQUIDACION REDEBAN 2025'!$B$13))))</f>
        <v>140395.6348884</v>
      </c>
      <c r="AF908" s="87">
        <f t="shared" si="14"/>
        <v>144967.87232000002</v>
      </c>
      <c r="AG908" s="184"/>
      <c r="AH908" s="184"/>
    </row>
    <row r="909" spans="1:34" s="79" customFormat="1" ht="13.15">
      <c r="A909" s="154" t="s">
        <v>90</v>
      </c>
      <c r="B909" s="154" t="str">
        <f>VLOOKUP(A909,'CENTRO DE COSTOS'!A:D,4,FALSE)</f>
        <v>JUAN SEBASTIÁN RÍOS CASTRILLÓN</v>
      </c>
      <c r="C909" s="154" t="str">
        <f>VLOOKUP(A909,'CENTRO DE COSTOS'!A:D,2,FALSE)</f>
        <v>0004-0005</v>
      </c>
      <c r="D909" s="154">
        <v>5615</v>
      </c>
      <c r="E909" s="154">
        <v>2630754</v>
      </c>
      <c r="F909" s="154">
        <v>77755</v>
      </c>
      <c r="G909" s="154" t="s">
        <v>4590</v>
      </c>
      <c r="H909" s="154" t="s">
        <v>197</v>
      </c>
      <c r="I909" s="154" t="s">
        <v>2998</v>
      </c>
      <c r="J909" s="154" t="s">
        <v>6655</v>
      </c>
      <c r="K909" s="154" t="s">
        <v>159</v>
      </c>
      <c r="L909" s="154" t="s">
        <v>6656</v>
      </c>
      <c r="M909" s="155">
        <v>45891.454861111109</v>
      </c>
      <c r="N909" s="155">
        <v>45891.573611111111</v>
      </c>
      <c r="O909" s="154" t="s">
        <v>2961</v>
      </c>
      <c r="P909" s="154" t="s">
        <v>2962</v>
      </c>
      <c r="Q909" s="154" t="s">
        <v>2963</v>
      </c>
      <c r="R909" s="154" t="s">
        <v>2964</v>
      </c>
      <c r="S909" s="154" t="s">
        <v>200</v>
      </c>
      <c r="T909" s="180"/>
      <c r="U909" s="154" t="s">
        <v>2965</v>
      </c>
      <c r="V909" s="154" t="s">
        <v>6657</v>
      </c>
      <c r="W909" s="154" t="s">
        <v>2967</v>
      </c>
      <c r="X909" s="154" t="s">
        <v>6658</v>
      </c>
      <c r="Y909" s="154" t="s">
        <v>28</v>
      </c>
      <c r="Z909" s="154" t="s">
        <v>166</v>
      </c>
      <c r="AA909" s="154" t="s">
        <v>3158</v>
      </c>
      <c r="AB909" s="154">
        <v>1</v>
      </c>
      <c r="AC909" s="154">
        <v>0</v>
      </c>
      <c r="AD909" s="87">
        <f>IF(W909="SOPORTE_TELEFÓNICO",'BASE LIQUIDACION REDEBAN 2025'!$B$19,IF(W909="ENVÍO",'BASE LIQUIDACION REDEBAN 2025'!$C$2,IF(Y909="TIPO I",'BASE LIQUIDACION REDEBAN 2025'!$C$2,IF(Y909="TIPO II",'BASE LIQUIDACION REDEBAN 2025'!$C$3,IF(Y909="TIPO III",'BASE LIQUIDACION REDEBAN 2025'!$C$4,IF(Y909="TIPO IV",'BASE LIQUIDACION REDEBAN 2025'!$C$5,IF(Z909="AEREO",'BASE LIQUIDACION REDEBAN 2025'!$B$6,'BASE LIQUIDACION REDEBAN 2025'!$C$5)))))))</f>
        <v>144967.87232000002</v>
      </c>
      <c r="AE909" s="87">
        <f>IF(OR(W909="SOPORTE_TELEFÓNICO",W909="ENVÍO"),0,IF(Y909="TIPO I",'BASE LIQUIDACION REDEBAN 2025'!$B$10,IF(Y909="TIPO II",'BASE LIQUIDACION REDEBAN 2025'!$B$11,IF(Y909="TIPO III",'BASE LIQUIDACION REDEBAN 2025'!$B$12,'BASE LIQUIDACION REDEBAN 2025'!$B$13))))</f>
        <v>140395.6348884</v>
      </c>
      <c r="AF909" s="87">
        <f t="shared" si="14"/>
        <v>144967.87232000002</v>
      </c>
      <c r="AG909" s="184"/>
      <c r="AH909" s="184"/>
    </row>
    <row r="910" spans="1:34" s="79" customFormat="1" ht="13.15">
      <c r="A910" s="154" t="s">
        <v>72</v>
      </c>
      <c r="B910" s="154" t="str">
        <f>VLOOKUP(A910,'CENTRO DE COSTOS'!A:D,4,FALSE)</f>
        <v>MIGUEL JULIÁN HERNÁNDEZ GUARÍN</v>
      </c>
      <c r="C910" s="154" t="str">
        <f>VLOOKUP(A910,'CENTRO DE COSTOS'!A:D,2,FALSE)</f>
        <v>0004-0008</v>
      </c>
      <c r="D910" s="154">
        <v>68679</v>
      </c>
      <c r="E910" s="154">
        <v>2623871</v>
      </c>
      <c r="F910" s="154">
        <v>48928</v>
      </c>
      <c r="G910" s="154" t="s">
        <v>4590</v>
      </c>
      <c r="H910" s="154" t="s">
        <v>820</v>
      </c>
      <c r="I910" s="154" t="s">
        <v>2768</v>
      </c>
      <c r="J910" s="154" t="s">
        <v>6659</v>
      </c>
      <c r="K910" s="154" t="s">
        <v>159</v>
      </c>
      <c r="L910" s="154" t="s">
        <v>6660</v>
      </c>
      <c r="M910" s="155">
        <v>45890.402777777781</v>
      </c>
      <c r="N910" s="155">
        <v>45891.57708333333</v>
      </c>
      <c r="O910" s="154" t="s">
        <v>2961</v>
      </c>
      <c r="P910" s="154" t="s">
        <v>2962</v>
      </c>
      <c r="Q910" s="154" t="s">
        <v>3099</v>
      </c>
      <c r="R910" s="154" t="s">
        <v>3115</v>
      </c>
      <c r="S910" s="154" t="s">
        <v>200</v>
      </c>
      <c r="T910" s="180"/>
      <c r="U910" s="154" t="s">
        <v>2965</v>
      </c>
      <c r="V910" s="154" t="s">
        <v>6661</v>
      </c>
      <c r="W910" s="154" t="s">
        <v>2967</v>
      </c>
      <c r="X910" s="154" t="s">
        <v>6662</v>
      </c>
      <c r="Y910" s="154" t="s">
        <v>28</v>
      </c>
      <c r="Z910" s="154" t="s">
        <v>166</v>
      </c>
      <c r="AA910" s="154" t="s">
        <v>848</v>
      </c>
      <c r="AB910" s="154">
        <v>1</v>
      </c>
      <c r="AC910" s="154">
        <v>0</v>
      </c>
      <c r="AD910" s="87">
        <f>IF(W910="SOPORTE_TELEFÓNICO",'BASE LIQUIDACION REDEBAN 2025'!$B$19,IF(W910="ENVÍO",'BASE LIQUIDACION REDEBAN 2025'!$C$2,IF(Y910="TIPO I",'BASE LIQUIDACION REDEBAN 2025'!$C$2,IF(Y910="TIPO II",'BASE LIQUIDACION REDEBAN 2025'!$C$3,IF(Y910="TIPO III",'BASE LIQUIDACION REDEBAN 2025'!$C$4,IF(Y910="TIPO IV",'BASE LIQUIDACION REDEBAN 2025'!$C$5,IF(Z910="AEREO",'BASE LIQUIDACION REDEBAN 2025'!$B$6,'BASE LIQUIDACION REDEBAN 2025'!$C$5)))))))</f>
        <v>144967.87232000002</v>
      </c>
      <c r="AE910" s="87">
        <f>IF(OR(W910="SOPORTE_TELEFÓNICO",W910="ENVÍO"),0,IF(Y910="TIPO I",'BASE LIQUIDACION REDEBAN 2025'!$B$10,IF(Y910="TIPO II",'BASE LIQUIDACION REDEBAN 2025'!$B$11,IF(Y910="TIPO III",'BASE LIQUIDACION REDEBAN 2025'!$B$12,'BASE LIQUIDACION REDEBAN 2025'!$B$13))))</f>
        <v>140395.6348884</v>
      </c>
      <c r="AF910" s="87">
        <f t="shared" si="14"/>
        <v>144967.87232000002</v>
      </c>
      <c r="AG910" s="184"/>
      <c r="AH910" s="184"/>
    </row>
    <row r="911" spans="1:34" s="79" customFormat="1" ht="13.15">
      <c r="A911" s="154" t="s">
        <v>68</v>
      </c>
      <c r="B911" s="154" t="str">
        <f>VLOOKUP(A911,'CENTRO DE COSTOS'!A:D,4,FALSE)</f>
        <v>WILLIAM ASDRUBAL ROZO ROZO</v>
      </c>
      <c r="C911" s="154" t="str">
        <f>VLOOKUP(A911,'CENTRO DE COSTOS'!A:D,2,FALSE)</f>
        <v>0004-0004</v>
      </c>
      <c r="D911" s="154">
        <v>25269</v>
      </c>
      <c r="E911" s="154">
        <v>2624949</v>
      </c>
      <c r="F911" s="154">
        <v>41116</v>
      </c>
      <c r="G911" s="154" t="s">
        <v>4590</v>
      </c>
      <c r="H911" s="154" t="s">
        <v>470</v>
      </c>
      <c r="I911" s="154" t="s">
        <v>4607</v>
      </c>
      <c r="J911" s="154" t="s">
        <v>6663</v>
      </c>
      <c r="K911" s="154" t="s">
        <v>159</v>
      </c>
      <c r="L911" s="154" t="s">
        <v>6664</v>
      </c>
      <c r="M911" s="155">
        <v>45890.462500000001</v>
      </c>
      <c r="N911" s="155">
        <v>45891.580555555556</v>
      </c>
      <c r="O911" s="154" t="s">
        <v>2961</v>
      </c>
      <c r="P911" s="154" t="s">
        <v>2962</v>
      </c>
      <c r="Q911" s="154" t="s">
        <v>3082</v>
      </c>
      <c r="R911" s="154" t="s">
        <v>2972</v>
      </c>
      <c r="S911" s="154" t="s">
        <v>2973</v>
      </c>
      <c r="T911" s="180"/>
      <c r="U911" s="154" t="s">
        <v>2965</v>
      </c>
      <c r="V911" s="154" t="s">
        <v>6665</v>
      </c>
      <c r="W911" s="154" t="s">
        <v>2967</v>
      </c>
      <c r="X911" s="154" t="s">
        <v>6666</v>
      </c>
      <c r="Y911" s="154" t="s">
        <v>28</v>
      </c>
      <c r="Z911" s="154" t="s">
        <v>166</v>
      </c>
      <c r="AA911" s="154" t="s">
        <v>506</v>
      </c>
      <c r="AB911" s="154">
        <v>1</v>
      </c>
      <c r="AC911" s="154">
        <v>0</v>
      </c>
      <c r="AD911" s="87">
        <f>IF(W911="SOPORTE_TELEFÓNICO",'BASE LIQUIDACION REDEBAN 2025'!$B$19,IF(W911="ENVÍO",'BASE LIQUIDACION REDEBAN 2025'!$C$2,IF(Y911="TIPO I",'BASE LIQUIDACION REDEBAN 2025'!$C$2,IF(Y911="TIPO II",'BASE LIQUIDACION REDEBAN 2025'!$C$3,IF(Y911="TIPO III",'BASE LIQUIDACION REDEBAN 2025'!$C$4,IF(Y911="TIPO IV",'BASE LIQUIDACION REDEBAN 2025'!$C$5,IF(Z911="AEREO",'BASE LIQUIDACION REDEBAN 2025'!$B$6,'BASE LIQUIDACION REDEBAN 2025'!$C$5)))))))</f>
        <v>144967.87232000002</v>
      </c>
      <c r="AE911" s="87">
        <f>IF(OR(W911="SOPORTE_TELEFÓNICO",W911="ENVÍO"),0,IF(Y911="TIPO I",'BASE LIQUIDACION REDEBAN 2025'!$B$10,IF(Y911="TIPO II",'BASE LIQUIDACION REDEBAN 2025'!$B$11,IF(Y911="TIPO III",'BASE LIQUIDACION REDEBAN 2025'!$B$12,'BASE LIQUIDACION REDEBAN 2025'!$B$13))))</f>
        <v>140395.6348884</v>
      </c>
      <c r="AF911" s="87">
        <f t="shared" si="14"/>
        <v>144967.87232000002</v>
      </c>
      <c r="AG911" s="184"/>
      <c r="AH911" s="184"/>
    </row>
    <row r="912" spans="1:34" s="79" customFormat="1" ht="13.15">
      <c r="A912" s="154" t="s">
        <v>87</v>
      </c>
      <c r="B912" s="154" t="str">
        <f>VLOOKUP(A912,'CENTRO DE COSTOS'!A:D,4,FALSE)</f>
        <v>DIEGO FERNANDO HENAO CARDONA</v>
      </c>
      <c r="C912" s="154" t="str">
        <f>VLOOKUP(A912,'CENTRO DE COSTOS'!A:D,2,FALSE)</f>
        <v>0004-0002</v>
      </c>
      <c r="D912" s="154">
        <v>17174</v>
      </c>
      <c r="E912" s="154">
        <v>2621890</v>
      </c>
      <c r="F912" s="154">
        <v>30763</v>
      </c>
      <c r="G912" s="154" t="s">
        <v>4590</v>
      </c>
      <c r="H912" s="154" t="s">
        <v>477</v>
      </c>
      <c r="I912" s="154" t="s">
        <v>2340</v>
      </c>
      <c r="J912" s="154" t="s">
        <v>6667</v>
      </c>
      <c r="K912" s="154" t="s">
        <v>159</v>
      </c>
      <c r="L912" s="154" t="s">
        <v>6668</v>
      </c>
      <c r="M912" s="155">
        <v>45889.743750000001</v>
      </c>
      <c r="N912" s="155">
        <v>45891.581944444442</v>
      </c>
      <c r="O912" s="154" t="s">
        <v>2961</v>
      </c>
      <c r="P912" s="154" t="s">
        <v>2962</v>
      </c>
      <c r="Q912" s="154" t="s">
        <v>2978</v>
      </c>
      <c r="R912" s="154" t="s">
        <v>2983</v>
      </c>
      <c r="S912" s="154" t="s">
        <v>2973</v>
      </c>
      <c r="T912" s="180"/>
      <c r="U912" s="154" t="s">
        <v>2965</v>
      </c>
      <c r="V912" s="154" t="s">
        <v>6669</v>
      </c>
      <c r="W912" s="154" t="s">
        <v>2967</v>
      </c>
      <c r="X912" s="154" t="s">
        <v>6670</v>
      </c>
      <c r="Y912" s="154" t="s">
        <v>28</v>
      </c>
      <c r="Z912" s="154" t="s">
        <v>166</v>
      </c>
      <c r="AA912" s="154" t="s">
        <v>544</v>
      </c>
      <c r="AB912" s="154">
        <v>1</v>
      </c>
      <c r="AC912" s="154">
        <v>0</v>
      </c>
      <c r="AD912" s="87">
        <f>IF(W912="SOPORTE_TELEFÓNICO",'BASE LIQUIDACION REDEBAN 2025'!$B$19,IF(W912="ENVÍO",'BASE LIQUIDACION REDEBAN 2025'!$C$2,IF(Y912="TIPO I",'BASE LIQUIDACION REDEBAN 2025'!$C$2,IF(Y912="TIPO II",'BASE LIQUIDACION REDEBAN 2025'!$C$3,IF(Y912="TIPO III",'BASE LIQUIDACION REDEBAN 2025'!$C$4,IF(Y912="TIPO IV",'BASE LIQUIDACION REDEBAN 2025'!$C$5,IF(Z912="AEREO",'BASE LIQUIDACION REDEBAN 2025'!$B$6,'BASE LIQUIDACION REDEBAN 2025'!$C$5)))))))</f>
        <v>144967.87232000002</v>
      </c>
      <c r="AE912" s="87">
        <f>IF(OR(W912="SOPORTE_TELEFÓNICO",W912="ENVÍO"),0,IF(Y912="TIPO I",'BASE LIQUIDACION REDEBAN 2025'!$B$10,IF(Y912="TIPO II",'BASE LIQUIDACION REDEBAN 2025'!$B$11,IF(Y912="TIPO III",'BASE LIQUIDACION REDEBAN 2025'!$B$12,'BASE LIQUIDACION REDEBAN 2025'!$B$13))))</f>
        <v>140395.6348884</v>
      </c>
      <c r="AF912" s="87">
        <f t="shared" si="14"/>
        <v>144967.87232000002</v>
      </c>
      <c r="AG912" s="184"/>
      <c r="AH912" s="184"/>
    </row>
    <row r="913" spans="1:34" s="79" customFormat="1" ht="13.15">
      <c r="A913" s="154" t="s">
        <v>97</v>
      </c>
      <c r="B913" s="154" t="str">
        <f>VLOOKUP(A913,'CENTRO DE COSTOS'!A:D,4,FALSE)</f>
        <v>JOSE MAURICIO HERNANDEZ ROJAS</v>
      </c>
      <c r="C913" s="154" t="str">
        <f>VLOOKUP(A913,'CENTRO DE COSTOS'!A:D,2,FALSE)</f>
        <v>0004-0001</v>
      </c>
      <c r="D913" s="154">
        <v>70001</v>
      </c>
      <c r="E913" s="154">
        <v>2630191</v>
      </c>
      <c r="F913" s="154">
        <v>32301</v>
      </c>
      <c r="G913" s="154" t="s">
        <v>4590</v>
      </c>
      <c r="H913" s="154" t="s">
        <v>414</v>
      </c>
      <c r="I913" s="154" t="s">
        <v>97</v>
      </c>
      <c r="J913" s="154" t="s">
        <v>6671</v>
      </c>
      <c r="K913" s="154" t="s">
        <v>159</v>
      </c>
      <c r="L913" s="154" t="s">
        <v>6672</v>
      </c>
      <c r="M913" s="155">
        <v>45891.423611111109</v>
      </c>
      <c r="N913" s="155">
        <v>45891.589583333334</v>
      </c>
      <c r="O913" s="154" t="s">
        <v>2961</v>
      </c>
      <c r="P913" s="154" t="s">
        <v>2962</v>
      </c>
      <c r="Q913" s="154" t="s">
        <v>2971</v>
      </c>
      <c r="R913" s="154" t="s">
        <v>2972</v>
      </c>
      <c r="S913" s="154" t="s">
        <v>220</v>
      </c>
      <c r="T913" s="180"/>
      <c r="U913" s="154" t="s">
        <v>2965</v>
      </c>
      <c r="V913" s="154" t="s">
        <v>6673</v>
      </c>
      <c r="W913" s="154" t="s">
        <v>2967</v>
      </c>
      <c r="X913" s="154" t="s">
        <v>6674</v>
      </c>
      <c r="Y913" s="154" t="s">
        <v>25</v>
      </c>
      <c r="Z913" s="154" t="s">
        <v>166</v>
      </c>
      <c r="AA913" s="154" t="s">
        <v>419</v>
      </c>
      <c r="AB913" s="154">
        <v>1</v>
      </c>
      <c r="AC913" s="154">
        <v>0</v>
      </c>
      <c r="AD913" s="87">
        <f>IF(W913="SOPORTE_TELEFÓNICO",'BASE LIQUIDACION REDEBAN 2025'!$B$19,IF(W913="ENVÍO",'BASE LIQUIDACION REDEBAN 2025'!$C$2,IF(Y913="TIPO I",'BASE LIQUIDACION REDEBAN 2025'!$C$2,IF(Y913="TIPO II",'BASE LIQUIDACION REDEBAN 2025'!$C$3,IF(Y913="TIPO III",'BASE LIQUIDACION REDEBAN 2025'!$C$4,IF(Y913="TIPO IV",'BASE LIQUIDACION REDEBAN 2025'!$C$5,IF(Z913="AEREO",'BASE LIQUIDACION REDEBAN 2025'!$B$6,'BASE LIQUIDACION REDEBAN 2025'!$C$5)))))))</f>
        <v>65960.072302</v>
      </c>
      <c r="AE913" s="87">
        <f>IF(OR(W913="SOPORTE_TELEFÓNICO",W913="ENVÍO"),0,IF(Y913="TIPO I",'BASE LIQUIDACION REDEBAN 2025'!$B$10,IF(Y913="TIPO II",'BASE LIQUIDACION REDEBAN 2025'!$B$11,IF(Y913="TIPO III",'BASE LIQUIDACION REDEBAN 2025'!$B$12,'BASE LIQUIDACION REDEBAN 2025'!$B$13))))</f>
        <v>75096.394270399993</v>
      </c>
      <c r="AF913" s="87">
        <f t="shared" si="14"/>
        <v>65960.072302</v>
      </c>
      <c r="AG913" s="184"/>
      <c r="AH913" s="184"/>
    </row>
    <row r="914" spans="1:34" s="79" customFormat="1" ht="13.15">
      <c r="A914" s="154" t="s">
        <v>90</v>
      </c>
      <c r="B914" s="154" t="str">
        <f>VLOOKUP(A914,'CENTRO DE COSTOS'!A:D,4,FALSE)</f>
        <v>JUAN SEBASTIÁN RÍOS CASTRILLÓN</v>
      </c>
      <c r="C914" s="154" t="str">
        <f>VLOOKUP(A914,'CENTRO DE COSTOS'!A:D,2,FALSE)</f>
        <v>0004-0005</v>
      </c>
      <c r="D914" s="154">
        <v>5079</v>
      </c>
      <c r="E914" s="154">
        <v>2621376</v>
      </c>
      <c r="F914" s="154">
        <v>29632</v>
      </c>
      <c r="G914" s="154" t="s">
        <v>4590</v>
      </c>
      <c r="H914" s="154" t="s">
        <v>197</v>
      </c>
      <c r="I914" s="154" t="s">
        <v>2290</v>
      </c>
      <c r="J914" s="154" t="s">
        <v>6675</v>
      </c>
      <c r="K914" s="154" t="s">
        <v>159</v>
      </c>
      <c r="L914" s="154" t="s">
        <v>6676</v>
      </c>
      <c r="M914" s="155">
        <v>45889.680555555555</v>
      </c>
      <c r="N914" s="155">
        <v>45891.591666666667</v>
      </c>
      <c r="O914" s="154" t="s">
        <v>2961</v>
      </c>
      <c r="P914" s="154" t="s">
        <v>2962</v>
      </c>
      <c r="Q914" s="154" t="s">
        <v>3006</v>
      </c>
      <c r="R914" s="154" t="s">
        <v>3155</v>
      </c>
      <c r="S914" s="154" t="s">
        <v>2973</v>
      </c>
      <c r="T914" s="180"/>
      <c r="U914" s="154" t="s">
        <v>2965</v>
      </c>
      <c r="V914" s="154" t="s">
        <v>6677</v>
      </c>
      <c r="W914" s="154" t="s">
        <v>2967</v>
      </c>
      <c r="X914" s="154" t="s">
        <v>6678</v>
      </c>
      <c r="Y914" s="154" t="s">
        <v>28</v>
      </c>
      <c r="Z914" s="154" t="s">
        <v>166</v>
      </c>
      <c r="AA914" s="154" t="s">
        <v>204</v>
      </c>
      <c r="AB914" s="154">
        <v>1</v>
      </c>
      <c r="AC914" s="154">
        <v>0</v>
      </c>
      <c r="AD914" s="87">
        <f>IF(W914="SOPORTE_TELEFÓNICO",'BASE LIQUIDACION REDEBAN 2025'!$B$19,IF(W914="ENVÍO",'BASE LIQUIDACION REDEBAN 2025'!$C$2,IF(Y914="TIPO I",'BASE LIQUIDACION REDEBAN 2025'!$C$2,IF(Y914="TIPO II",'BASE LIQUIDACION REDEBAN 2025'!$C$3,IF(Y914="TIPO III",'BASE LIQUIDACION REDEBAN 2025'!$C$4,IF(Y914="TIPO IV",'BASE LIQUIDACION REDEBAN 2025'!$C$5,IF(Z914="AEREO",'BASE LIQUIDACION REDEBAN 2025'!$B$6,'BASE LIQUIDACION REDEBAN 2025'!$C$5)))))))</f>
        <v>144967.87232000002</v>
      </c>
      <c r="AE914" s="87">
        <f>IF(OR(W914="SOPORTE_TELEFÓNICO",W914="ENVÍO"),0,IF(Y914="TIPO I",'BASE LIQUIDACION REDEBAN 2025'!$B$10,IF(Y914="TIPO II",'BASE LIQUIDACION REDEBAN 2025'!$B$11,IF(Y914="TIPO III",'BASE LIQUIDACION REDEBAN 2025'!$B$12,'BASE LIQUIDACION REDEBAN 2025'!$B$13))))</f>
        <v>140395.6348884</v>
      </c>
      <c r="AF914" s="87">
        <f t="shared" si="14"/>
        <v>144967.87232000002</v>
      </c>
      <c r="AG914" s="184"/>
      <c r="AH914" s="184"/>
    </row>
    <row r="915" spans="1:34" s="79" customFormat="1" ht="13.15">
      <c r="A915" s="154" t="s">
        <v>76</v>
      </c>
      <c r="B915" s="154" t="str">
        <f>VLOOKUP(A915,'CENTRO DE COSTOS'!A:D,4,FALSE)</f>
        <v>DIEGO FERNANDO HENAO CARDONA</v>
      </c>
      <c r="C915" s="154" t="str">
        <f>VLOOKUP(A915,'CENTRO DE COSTOS'!A:D,2,FALSE)</f>
        <v>0004-0003</v>
      </c>
      <c r="D915" s="154">
        <v>76520</v>
      </c>
      <c r="E915" s="154">
        <v>2627633</v>
      </c>
      <c r="F915" s="154">
        <v>80037</v>
      </c>
      <c r="G915" s="154" t="s">
        <v>4590</v>
      </c>
      <c r="H915" s="154" t="s">
        <v>227</v>
      </c>
      <c r="I915" s="154" t="s">
        <v>1403</v>
      </c>
      <c r="J915" s="154" t="s">
        <v>5478</v>
      </c>
      <c r="K915" s="154" t="s">
        <v>159</v>
      </c>
      <c r="L915" s="154" t="s">
        <v>6679</v>
      </c>
      <c r="M915" s="155">
        <v>45890.679166666669</v>
      </c>
      <c r="N915" s="155">
        <v>45891.594444444447</v>
      </c>
      <c r="O915" s="154" t="s">
        <v>2961</v>
      </c>
      <c r="P915" s="154" t="s">
        <v>2962</v>
      </c>
      <c r="Q915" s="154" t="s">
        <v>3099</v>
      </c>
      <c r="R915" s="154" t="s">
        <v>3435</v>
      </c>
      <c r="S915" s="154" t="s">
        <v>2973</v>
      </c>
      <c r="T915" s="180"/>
      <c r="U915" s="154" t="s">
        <v>2965</v>
      </c>
      <c r="V915" s="154" t="s">
        <v>6680</v>
      </c>
      <c r="W915" s="154" t="s">
        <v>2967</v>
      </c>
      <c r="X915" s="154" t="s">
        <v>6681</v>
      </c>
      <c r="Y915" s="154" t="s">
        <v>25</v>
      </c>
      <c r="Z915" s="154" t="s">
        <v>166</v>
      </c>
      <c r="AA915" s="154" t="s">
        <v>1408</v>
      </c>
      <c r="AB915" s="154">
        <v>1</v>
      </c>
      <c r="AC915" s="154">
        <v>0</v>
      </c>
      <c r="AD915" s="87">
        <f>IF(W915="SOPORTE_TELEFÓNICO",'BASE LIQUIDACION REDEBAN 2025'!$B$19,IF(W915="ENVÍO",'BASE LIQUIDACION REDEBAN 2025'!$C$2,IF(Y915="TIPO I",'BASE LIQUIDACION REDEBAN 2025'!$C$2,IF(Y915="TIPO II",'BASE LIQUIDACION REDEBAN 2025'!$C$3,IF(Y915="TIPO III",'BASE LIQUIDACION REDEBAN 2025'!$C$4,IF(Y915="TIPO IV",'BASE LIQUIDACION REDEBAN 2025'!$C$5,IF(Z915="AEREO",'BASE LIQUIDACION REDEBAN 2025'!$B$6,'BASE LIQUIDACION REDEBAN 2025'!$C$5)))))))</f>
        <v>65960.072302</v>
      </c>
      <c r="AE915" s="87">
        <f>IF(OR(W915="SOPORTE_TELEFÓNICO",W915="ENVÍO"),0,IF(Y915="TIPO I",'BASE LIQUIDACION REDEBAN 2025'!$B$10,IF(Y915="TIPO II",'BASE LIQUIDACION REDEBAN 2025'!$B$11,IF(Y915="TIPO III",'BASE LIQUIDACION REDEBAN 2025'!$B$12,'BASE LIQUIDACION REDEBAN 2025'!$B$13))))</f>
        <v>75096.394270399993</v>
      </c>
      <c r="AF915" s="87">
        <f t="shared" si="14"/>
        <v>65960.072302</v>
      </c>
      <c r="AG915" s="184"/>
      <c r="AH915" s="184"/>
    </row>
    <row r="916" spans="1:34" s="79" customFormat="1" ht="13.15">
      <c r="A916" s="154" t="s">
        <v>98</v>
      </c>
      <c r="B916" s="154" t="str">
        <f>VLOOKUP(A916,'CENTRO DE COSTOS'!A:D,4,FALSE)</f>
        <v>MIGUEL JULIÁN HERNÁNDEZ GUARÍN</v>
      </c>
      <c r="C916" s="154" t="str">
        <f>VLOOKUP(A916,'CENTRO DE COSTOS'!A:D,2,FALSE)</f>
        <v>0004-0008</v>
      </c>
      <c r="D916" s="154">
        <v>15664</v>
      </c>
      <c r="E916" s="154">
        <v>2629172</v>
      </c>
      <c r="F916" s="154">
        <v>12071</v>
      </c>
      <c r="G916" s="154" t="s">
        <v>4590</v>
      </c>
      <c r="H916" s="154" t="s">
        <v>241</v>
      </c>
      <c r="I916" s="154" t="s">
        <v>6682</v>
      </c>
      <c r="J916" s="154" t="s">
        <v>6683</v>
      </c>
      <c r="K916" s="154" t="s">
        <v>159</v>
      </c>
      <c r="L916" s="154" t="s">
        <v>6684</v>
      </c>
      <c r="M916" s="155">
        <v>45891.34097222222</v>
      </c>
      <c r="N916" s="155">
        <v>45891.59652777778</v>
      </c>
      <c r="O916" s="154" t="s">
        <v>2961</v>
      </c>
      <c r="P916" s="154" t="s">
        <v>2988</v>
      </c>
      <c r="Q916" s="154" t="s">
        <v>2978</v>
      </c>
      <c r="R916" s="154" t="s">
        <v>3110</v>
      </c>
      <c r="S916" s="154" t="s">
        <v>2973</v>
      </c>
      <c r="T916" s="180"/>
      <c r="U916" s="154" t="s">
        <v>2965</v>
      </c>
      <c r="V916" s="154" t="s">
        <v>6685</v>
      </c>
      <c r="W916" s="154" t="s">
        <v>2967</v>
      </c>
      <c r="X916" s="154" t="s">
        <v>6686</v>
      </c>
      <c r="Y916" s="154" t="s">
        <v>28</v>
      </c>
      <c r="Z916" s="154" t="s">
        <v>166</v>
      </c>
      <c r="AA916" s="154" t="s">
        <v>623</v>
      </c>
      <c r="AB916" s="154">
        <v>1</v>
      </c>
      <c r="AC916" s="154">
        <v>0</v>
      </c>
      <c r="AD916" s="87">
        <f>IF(W916="SOPORTE_TELEFÓNICO",'BASE LIQUIDACION REDEBAN 2025'!$B$19,IF(W916="ENVÍO",'BASE LIQUIDACION REDEBAN 2025'!$C$2,IF(Y916="TIPO I",'BASE LIQUIDACION REDEBAN 2025'!$C$2,IF(Y916="TIPO II",'BASE LIQUIDACION REDEBAN 2025'!$C$3,IF(Y916="TIPO III",'BASE LIQUIDACION REDEBAN 2025'!$C$4,IF(Y916="TIPO IV",'BASE LIQUIDACION REDEBAN 2025'!$C$5,IF(Z916="AEREO",'BASE LIQUIDACION REDEBAN 2025'!$B$6,'BASE LIQUIDACION REDEBAN 2025'!$C$5)))))))</f>
        <v>144967.87232000002</v>
      </c>
      <c r="AE916" s="87">
        <f>IF(OR(W916="SOPORTE_TELEFÓNICO",W916="ENVÍO"),0,IF(Y916="TIPO I",'BASE LIQUIDACION REDEBAN 2025'!$B$10,IF(Y916="TIPO II",'BASE LIQUIDACION REDEBAN 2025'!$B$11,IF(Y916="TIPO III",'BASE LIQUIDACION REDEBAN 2025'!$B$12,'BASE LIQUIDACION REDEBAN 2025'!$B$13))))</f>
        <v>140395.6348884</v>
      </c>
      <c r="AF916" s="87">
        <f t="shared" si="14"/>
        <v>144967.87232000002</v>
      </c>
      <c r="AG916" s="184"/>
      <c r="AH916" s="184"/>
    </row>
    <row r="917" spans="1:34" s="79" customFormat="1" ht="13.15">
      <c r="A917" s="154" t="s">
        <v>76</v>
      </c>
      <c r="B917" s="154" t="str">
        <f>VLOOKUP(A917,'CENTRO DE COSTOS'!A:D,4,FALSE)</f>
        <v>DIEGO FERNANDO HENAO CARDONA</v>
      </c>
      <c r="C917" s="154" t="str">
        <f>VLOOKUP(A917,'CENTRO DE COSTOS'!A:D,2,FALSE)</f>
        <v>0004-0003</v>
      </c>
      <c r="D917" s="154">
        <v>76001</v>
      </c>
      <c r="E917" s="154">
        <v>2630877</v>
      </c>
      <c r="F917" s="154">
        <v>68570</v>
      </c>
      <c r="G917" s="154" t="s">
        <v>4590</v>
      </c>
      <c r="H917" s="154" t="s">
        <v>227</v>
      </c>
      <c r="I917" s="154" t="s">
        <v>76</v>
      </c>
      <c r="J917" s="154" t="s">
        <v>6687</v>
      </c>
      <c r="K917" s="154" t="s">
        <v>159</v>
      </c>
      <c r="L917" s="154" t="s">
        <v>6688</v>
      </c>
      <c r="M917" s="155">
        <v>45891.469444444447</v>
      </c>
      <c r="N917" s="155">
        <v>45891.615277777775</v>
      </c>
      <c r="O917" s="154" t="s">
        <v>2961</v>
      </c>
      <c r="P917" s="154" t="s">
        <v>2962</v>
      </c>
      <c r="Q917" s="154" t="s">
        <v>3032</v>
      </c>
      <c r="R917" s="154" t="s">
        <v>3621</v>
      </c>
      <c r="S917" s="154" t="s">
        <v>2973</v>
      </c>
      <c r="T917" s="180"/>
      <c r="U917" s="154" t="s">
        <v>2965</v>
      </c>
      <c r="V917" s="154" t="s">
        <v>6689</v>
      </c>
      <c r="W917" s="154" t="s">
        <v>2967</v>
      </c>
      <c r="X917" s="154" t="s">
        <v>6690</v>
      </c>
      <c r="Y917" s="154" t="s">
        <v>25</v>
      </c>
      <c r="Z917" s="154" t="s">
        <v>166</v>
      </c>
      <c r="AA917" s="154" t="s">
        <v>1442</v>
      </c>
      <c r="AB917" s="154">
        <v>1</v>
      </c>
      <c r="AC917" s="154">
        <v>0</v>
      </c>
      <c r="AD917" s="87">
        <f>IF(W917="SOPORTE_TELEFÓNICO",'BASE LIQUIDACION REDEBAN 2025'!$B$19,IF(W917="ENVÍO",'BASE LIQUIDACION REDEBAN 2025'!$C$2,IF(Y917="TIPO I",'BASE LIQUIDACION REDEBAN 2025'!$C$2,IF(Y917="TIPO II",'BASE LIQUIDACION REDEBAN 2025'!$C$3,IF(Y917="TIPO III",'BASE LIQUIDACION REDEBAN 2025'!$C$4,IF(Y917="TIPO IV",'BASE LIQUIDACION REDEBAN 2025'!$C$5,IF(Z917="AEREO",'BASE LIQUIDACION REDEBAN 2025'!$B$6,'BASE LIQUIDACION REDEBAN 2025'!$C$5)))))))</f>
        <v>65960.072302</v>
      </c>
      <c r="AE917" s="87">
        <f>IF(OR(W917="SOPORTE_TELEFÓNICO",W917="ENVÍO"),0,IF(Y917="TIPO I",'BASE LIQUIDACION REDEBAN 2025'!$B$10,IF(Y917="TIPO II",'BASE LIQUIDACION REDEBAN 2025'!$B$11,IF(Y917="TIPO III",'BASE LIQUIDACION REDEBAN 2025'!$B$12,'BASE LIQUIDACION REDEBAN 2025'!$B$13))))</f>
        <v>75096.394270399993</v>
      </c>
      <c r="AF917" s="87">
        <f t="shared" si="14"/>
        <v>65960.072302</v>
      </c>
      <c r="AG917" s="184"/>
      <c r="AH917" s="184"/>
    </row>
    <row r="918" spans="1:34" s="79" customFormat="1" ht="13.15">
      <c r="A918" s="154" t="s">
        <v>90</v>
      </c>
      <c r="B918" s="154" t="str">
        <f>VLOOKUP(A918,'CENTRO DE COSTOS'!A:D,4,FALSE)</f>
        <v>JUAN SEBASTIÁN RÍOS CASTRILLÓN</v>
      </c>
      <c r="C918" s="154" t="str">
        <f>VLOOKUP(A918,'CENTRO DE COSTOS'!A:D,2,FALSE)</f>
        <v>0004-0005</v>
      </c>
      <c r="D918" s="154">
        <v>5607</v>
      </c>
      <c r="E918" s="154">
        <v>2626084</v>
      </c>
      <c r="F918" s="154">
        <v>31280</v>
      </c>
      <c r="G918" s="154" t="s">
        <v>4590</v>
      </c>
      <c r="H918" s="154" t="s">
        <v>197</v>
      </c>
      <c r="I918" s="154" t="s">
        <v>3963</v>
      </c>
      <c r="J918" s="154" t="s">
        <v>6691</v>
      </c>
      <c r="K918" s="154" t="s">
        <v>159</v>
      </c>
      <c r="L918" s="154" t="s">
        <v>6692</v>
      </c>
      <c r="M918" s="155">
        <v>45890.569444444445</v>
      </c>
      <c r="N918" s="155">
        <v>45891.645138888889</v>
      </c>
      <c r="O918" s="154" t="s">
        <v>2961</v>
      </c>
      <c r="P918" s="154" t="s">
        <v>2988</v>
      </c>
      <c r="Q918" s="154" t="s">
        <v>2963</v>
      </c>
      <c r="R918" s="154" t="s">
        <v>4446</v>
      </c>
      <c r="S918" s="154" t="s">
        <v>2973</v>
      </c>
      <c r="T918" s="180"/>
      <c r="U918" s="154" t="s">
        <v>2965</v>
      </c>
      <c r="V918" s="154" t="s">
        <v>6693</v>
      </c>
      <c r="W918" s="154" t="s">
        <v>2967</v>
      </c>
      <c r="X918" s="154" t="s">
        <v>6694</v>
      </c>
      <c r="Y918" s="154" t="s">
        <v>28</v>
      </c>
      <c r="Z918" s="154" t="s">
        <v>166</v>
      </c>
      <c r="AA918" s="154" t="s">
        <v>3158</v>
      </c>
      <c r="AB918" s="154">
        <v>1</v>
      </c>
      <c r="AC918" s="154">
        <v>0</v>
      </c>
      <c r="AD918" s="87">
        <f>IF(W918="SOPORTE_TELEFÓNICO",'BASE LIQUIDACION REDEBAN 2025'!$B$19,IF(W918="ENVÍO",'BASE LIQUIDACION REDEBAN 2025'!$C$2,IF(Y918="TIPO I",'BASE LIQUIDACION REDEBAN 2025'!$C$2,IF(Y918="TIPO II",'BASE LIQUIDACION REDEBAN 2025'!$C$3,IF(Y918="TIPO III",'BASE LIQUIDACION REDEBAN 2025'!$C$4,IF(Y918="TIPO IV",'BASE LIQUIDACION REDEBAN 2025'!$C$5,IF(Z918="AEREO",'BASE LIQUIDACION REDEBAN 2025'!$B$6,'BASE LIQUIDACION REDEBAN 2025'!$C$5)))))))</f>
        <v>144967.87232000002</v>
      </c>
      <c r="AE918" s="87">
        <f>IF(OR(W918="SOPORTE_TELEFÓNICO",W918="ENVÍO"),0,IF(Y918="TIPO I",'BASE LIQUIDACION REDEBAN 2025'!$B$10,IF(Y918="TIPO II",'BASE LIQUIDACION REDEBAN 2025'!$B$11,IF(Y918="TIPO III",'BASE LIQUIDACION REDEBAN 2025'!$B$12,'BASE LIQUIDACION REDEBAN 2025'!$B$13))))</f>
        <v>140395.6348884</v>
      </c>
      <c r="AF918" s="87">
        <f t="shared" si="14"/>
        <v>144967.87232000002</v>
      </c>
      <c r="AG918" s="184"/>
      <c r="AH918" s="184"/>
    </row>
    <row r="919" spans="1:34" s="79" customFormat="1" ht="13.15">
      <c r="A919" s="154" t="s">
        <v>76</v>
      </c>
      <c r="B919" s="154" t="str">
        <f>VLOOKUP(A919,'CENTRO DE COSTOS'!A:D,4,FALSE)</f>
        <v>DIEGO FERNANDO HENAO CARDONA</v>
      </c>
      <c r="C919" s="154" t="str">
        <f>VLOOKUP(A919,'CENTRO DE COSTOS'!A:D,2,FALSE)</f>
        <v>0004-0003</v>
      </c>
      <c r="D919" s="154">
        <v>76520</v>
      </c>
      <c r="E919" s="154">
        <v>2630200</v>
      </c>
      <c r="F919" s="154">
        <v>25097</v>
      </c>
      <c r="G919" s="154" t="s">
        <v>4590</v>
      </c>
      <c r="H919" s="154" t="s">
        <v>227</v>
      </c>
      <c r="I919" s="154" t="s">
        <v>1403</v>
      </c>
      <c r="J919" s="154" t="s">
        <v>4327</v>
      </c>
      <c r="K919" s="154" t="s">
        <v>159</v>
      </c>
      <c r="L919" s="154" t="s">
        <v>6695</v>
      </c>
      <c r="M919" s="155">
        <v>45891.404861111114</v>
      </c>
      <c r="N919" s="155">
        <v>45891.647222222222</v>
      </c>
      <c r="O919" s="154" t="s">
        <v>2961</v>
      </c>
      <c r="P919" s="154" t="s">
        <v>2962</v>
      </c>
      <c r="Q919" s="154" t="s">
        <v>2971</v>
      </c>
      <c r="R919" s="154" t="s">
        <v>2972</v>
      </c>
      <c r="S919" s="154" t="s">
        <v>220</v>
      </c>
      <c r="T919" s="180"/>
      <c r="U919" s="154" t="s">
        <v>2965</v>
      </c>
      <c r="V919" s="154" t="s">
        <v>6696</v>
      </c>
      <c r="W919" s="154" t="s">
        <v>2967</v>
      </c>
      <c r="X919" s="154" t="s">
        <v>6697</v>
      </c>
      <c r="Y919" s="154" t="s">
        <v>25</v>
      </c>
      <c r="Z919" s="154" t="s">
        <v>166</v>
      </c>
      <c r="AA919" s="154" t="s">
        <v>1408</v>
      </c>
      <c r="AB919" s="154">
        <v>1</v>
      </c>
      <c r="AC919" s="154">
        <v>0</v>
      </c>
      <c r="AD919" s="87">
        <f>IF(W919="SOPORTE_TELEFÓNICO",'BASE LIQUIDACION REDEBAN 2025'!$B$19,IF(W919="ENVÍO",'BASE LIQUIDACION REDEBAN 2025'!$C$2,IF(Y919="TIPO I",'BASE LIQUIDACION REDEBAN 2025'!$C$2,IF(Y919="TIPO II",'BASE LIQUIDACION REDEBAN 2025'!$C$3,IF(Y919="TIPO III",'BASE LIQUIDACION REDEBAN 2025'!$C$4,IF(Y919="TIPO IV",'BASE LIQUIDACION REDEBAN 2025'!$C$5,IF(Z919="AEREO",'BASE LIQUIDACION REDEBAN 2025'!$B$6,'BASE LIQUIDACION REDEBAN 2025'!$C$5)))))))</f>
        <v>65960.072302</v>
      </c>
      <c r="AE919" s="87">
        <f>IF(OR(W919="SOPORTE_TELEFÓNICO",W919="ENVÍO"),0,IF(Y919="TIPO I",'BASE LIQUIDACION REDEBAN 2025'!$B$10,IF(Y919="TIPO II",'BASE LIQUIDACION REDEBAN 2025'!$B$11,IF(Y919="TIPO III",'BASE LIQUIDACION REDEBAN 2025'!$B$12,'BASE LIQUIDACION REDEBAN 2025'!$B$13))))</f>
        <v>75096.394270399993</v>
      </c>
      <c r="AF919" s="87">
        <f t="shared" si="14"/>
        <v>65960.072302</v>
      </c>
      <c r="AG919" s="184"/>
      <c r="AH919" s="184"/>
    </row>
    <row r="920" spans="1:34" s="79" customFormat="1" ht="13.15">
      <c r="A920" s="154" t="s">
        <v>90</v>
      </c>
      <c r="B920" s="154" t="str">
        <f>VLOOKUP(A920,'CENTRO DE COSTOS'!A:D,4,FALSE)</f>
        <v>JUAN SEBASTIÁN RÍOS CASTRILLÓN</v>
      </c>
      <c r="C920" s="154" t="str">
        <f>VLOOKUP(A920,'CENTRO DE COSTOS'!A:D,2,FALSE)</f>
        <v>0004-0005</v>
      </c>
      <c r="D920" s="154">
        <v>5001</v>
      </c>
      <c r="E920" s="154">
        <v>2631533</v>
      </c>
      <c r="F920" s="154">
        <v>38405</v>
      </c>
      <c r="G920" s="154" t="s">
        <v>4590</v>
      </c>
      <c r="H920" s="154" t="s">
        <v>197</v>
      </c>
      <c r="I920" s="154" t="s">
        <v>90</v>
      </c>
      <c r="J920" s="154" t="s">
        <v>6698</v>
      </c>
      <c r="K920" s="154" t="s">
        <v>159</v>
      </c>
      <c r="L920" s="154" t="s">
        <v>6699</v>
      </c>
      <c r="M920" s="155">
        <v>45891.506249999999</v>
      </c>
      <c r="N920" s="155">
        <v>45891.650694444441</v>
      </c>
      <c r="O920" s="154" t="s">
        <v>2961</v>
      </c>
      <c r="P920" s="154" t="s">
        <v>2962</v>
      </c>
      <c r="Q920" s="154" t="s">
        <v>2995</v>
      </c>
      <c r="R920" s="154" t="s">
        <v>2972</v>
      </c>
      <c r="S920" s="154" t="s">
        <v>200</v>
      </c>
      <c r="T920" s="180"/>
      <c r="U920" s="154" t="s">
        <v>2965</v>
      </c>
      <c r="V920" s="154" t="s">
        <v>6700</v>
      </c>
      <c r="W920" s="154" t="s">
        <v>2967</v>
      </c>
      <c r="X920" s="154" t="s">
        <v>6701</v>
      </c>
      <c r="Y920" s="154" t="s">
        <v>25</v>
      </c>
      <c r="Z920" s="154" t="s">
        <v>166</v>
      </c>
      <c r="AA920" s="154" t="s">
        <v>4326</v>
      </c>
      <c r="AB920" s="154">
        <v>1</v>
      </c>
      <c r="AC920" s="154">
        <v>0</v>
      </c>
      <c r="AD920" s="87">
        <f>IF(W920="SOPORTE_TELEFÓNICO",'BASE LIQUIDACION REDEBAN 2025'!$B$19,IF(W920="ENVÍO",'BASE LIQUIDACION REDEBAN 2025'!$C$2,IF(Y920="TIPO I",'BASE LIQUIDACION REDEBAN 2025'!$C$2,IF(Y920="TIPO II",'BASE LIQUIDACION REDEBAN 2025'!$C$3,IF(Y920="TIPO III",'BASE LIQUIDACION REDEBAN 2025'!$C$4,IF(Y920="TIPO IV",'BASE LIQUIDACION REDEBAN 2025'!$C$5,IF(Z920="AEREO",'BASE LIQUIDACION REDEBAN 2025'!$B$6,'BASE LIQUIDACION REDEBAN 2025'!$C$5)))))))</f>
        <v>65960.072302</v>
      </c>
      <c r="AE920" s="87">
        <f>IF(OR(W920="SOPORTE_TELEFÓNICO",W920="ENVÍO"),0,IF(Y920="TIPO I",'BASE LIQUIDACION REDEBAN 2025'!$B$10,IF(Y920="TIPO II",'BASE LIQUIDACION REDEBAN 2025'!$B$11,IF(Y920="TIPO III",'BASE LIQUIDACION REDEBAN 2025'!$B$12,'BASE LIQUIDACION REDEBAN 2025'!$B$13))))</f>
        <v>75096.394270399993</v>
      </c>
      <c r="AF920" s="87">
        <f t="shared" si="14"/>
        <v>65960.072302</v>
      </c>
      <c r="AG920" s="184"/>
      <c r="AH920" s="184"/>
    </row>
    <row r="921" spans="1:34" s="79" customFormat="1" ht="13.15">
      <c r="A921" s="154" t="s">
        <v>64</v>
      </c>
      <c r="B921" s="154" t="str">
        <f>VLOOKUP(A921,'CENTRO DE COSTOS'!A:D,4,FALSE)</f>
        <v>JOSE MAURICIO HERNANDEZ ROJAS</v>
      </c>
      <c r="C921" s="154" t="str">
        <f>VLOOKUP(A921,'CENTRO DE COSTOS'!A:D,2,FALSE)</f>
        <v>0004-0001</v>
      </c>
      <c r="D921" s="154">
        <v>8001</v>
      </c>
      <c r="E921" s="154">
        <v>2628248</v>
      </c>
      <c r="F921" s="154">
        <v>64520</v>
      </c>
      <c r="G921" s="154" t="s">
        <v>4590</v>
      </c>
      <c r="H921" s="154" t="s">
        <v>389</v>
      </c>
      <c r="I921" s="154" t="s">
        <v>64</v>
      </c>
      <c r="J921" s="154" t="s">
        <v>6702</v>
      </c>
      <c r="K921" s="154" t="s">
        <v>159</v>
      </c>
      <c r="L921" s="154" t="s">
        <v>6703</v>
      </c>
      <c r="M921" s="155">
        <v>45891.333333333336</v>
      </c>
      <c r="N921" s="155">
        <v>45891.679166666669</v>
      </c>
      <c r="O921" s="154" t="s">
        <v>2961</v>
      </c>
      <c r="P921" s="154" t="s">
        <v>2962</v>
      </c>
      <c r="Q921" s="154" t="s">
        <v>2971</v>
      </c>
      <c r="R921" s="154" t="s">
        <v>3027</v>
      </c>
      <c r="S921" s="154" t="s">
        <v>2973</v>
      </c>
      <c r="T921" s="180"/>
      <c r="U921" s="154" t="s">
        <v>2965</v>
      </c>
      <c r="V921" s="154" t="s">
        <v>6704</v>
      </c>
      <c r="W921" s="154" t="s">
        <v>2967</v>
      </c>
      <c r="X921" s="154" t="s">
        <v>6705</v>
      </c>
      <c r="Y921" s="154" t="s">
        <v>25</v>
      </c>
      <c r="Z921" s="154" t="s">
        <v>166</v>
      </c>
      <c r="AA921" s="154" t="s">
        <v>6089</v>
      </c>
      <c r="AB921" s="154">
        <v>1</v>
      </c>
      <c r="AC921" s="154">
        <v>0</v>
      </c>
      <c r="AD921" s="87">
        <f>IF(W921="SOPORTE_TELEFÓNICO",'BASE LIQUIDACION REDEBAN 2025'!$B$19,IF(W921="ENVÍO",'BASE LIQUIDACION REDEBAN 2025'!$C$2,IF(Y921="TIPO I",'BASE LIQUIDACION REDEBAN 2025'!$C$2,IF(Y921="TIPO II",'BASE LIQUIDACION REDEBAN 2025'!$C$3,IF(Y921="TIPO III",'BASE LIQUIDACION REDEBAN 2025'!$C$4,IF(Y921="TIPO IV",'BASE LIQUIDACION REDEBAN 2025'!$C$5,IF(Z921="AEREO",'BASE LIQUIDACION REDEBAN 2025'!$B$6,'BASE LIQUIDACION REDEBAN 2025'!$C$5)))))))</f>
        <v>65960.072302</v>
      </c>
      <c r="AE921" s="87">
        <f>IF(OR(W921="SOPORTE_TELEFÓNICO",W921="ENVÍO"),0,IF(Y921="TIPO I",'BASE LIQUIDACION REDEBAN 2025'!$B$10,IF(Y921="TIPO II",'BASE LIQUIDACION REDEBAN 2025'!$B$11,IF(Y921="TIPO III",'BASE LIQUIDACION REDEBAN 2025'!$B$12,'BASE LIQUIDACION REDEBAN 2025'!$B$13))))</f>
        <v>75096.394270399993</v>
      </c>
      <c r="AF921" s="87">
        <f t="shared" si="14"/>
        <v>65960.072302</v>
      </c>
      <c r="AG921" s="184"/>
      <c r="AH921" s="184"/>
    </row>
    <row r="922" spans="1:34" s="79" customFormat="1" ht="13.15">
      <c r="A922" s="154" t="s">
        <v>60</v>
      </c>
      <c r="B922" s="154" t="str">
        <f>VLOOKUP(A922,'CENTRO DE COSTOS'!A:D,4,FALSE)</f>
        <v>JUAN SEBASTIÁN RÍOS CASTRILLÓN</v>
      </c>
      <c r="C922" s="154" t="str">
        <f>VLOOKUP(A922,'CENTRO DE COSTOS'!A:D,2,FALSE)</f>
        <v>0004-0005</v>
      </c>
      <c r="D922" s="154">
        <v>5172</v>
      </c>
      <c r="E922" s="154">
        <v>2630619</v>
      </c>
      <c r="F922" s="154">
        <v>49598</v>
      </c>
      <c r="G922" s="154" t="s">
        <v>4590</v>
      </c>
      <c r="H922" s="154" t="s">
        <v>197</v>
      </c>
      <c r="I922" s="154" t="s">
        <v>4064</v>
      </c>
      <c r="J922" s="154" t="s">
        <v>6706</v>
      </c>
      <c r="K922" s="154" t="s">
        <v>159</v>
      </c>
      <c r="L922" s="154" t="s">
        <v>6707</v>
      </c>
      <c r="M922" s="155">
        <v>45891.431250000001</v>
      </c>
      <c r="N922" s="155">
        <v>45891.69027777778</v>
      </c>
      <c r="O922" s="154" t="s">
        <v>2961</v>
      </c>
      <c r="P922" s="154" t="s">
        <v>2962</v>
      </c>
      <c r="Q922" s="154" t="s">
        <v>3183</v>
      </c>
      <c r="R922" s="154" t="s">
        <v>3376</v>
      </c>
      <c r="S922" s="154" t="s">
        <v>200</v>
      </c>
      <c r="T922" s="180"/>
      <c r="U922" s="154" t="s">
        <v>2965</v>
      </c>
      <c r="V922" s="154" t="s">
        <v>6708</v>
      </c>
      <c r="W922" s="154" t="s">
        <v>2967</v>
      </c>
      <c r="X922" s="154" t="s">
        <v>6709</v>
      </c>
      <c r="Y922" s="154" t="s">
        <v>28</v>
      </c>
      <c r="Z922" s="154" t="s">
        <v>166</v>
      </c>
      <c r="AA922" s="154" t="s">
        <v>368</v>
      </c>
      <c r="AB922" s="154">
        <v>1</v>
      </c>
      <c r="AC922" s="154">
        <v>0</v>
      </c>
      <c r="AD922" s="87">
        <f>IF(W922="SOPORTE_TELEFÓNICO",'BASE LIQUIDACION REDEBAN 2025'!$B$19,IF(W922="ENVÍO",'BASE LIQUIDACION REDEBAN 2025'!$C$2,IF(Y922="TIPO I",'BASE LIQUIDACION REDEBAN 2025'!$C$2,IF(Y922="TIPO II",'BASE LIQUIDACION REDEBAN 2025'!$C$3,IF(Y922="TIPO III",'BASE LIQUIDACION REDEBAN 2025'!$C$4,IF(Y922="TIPO IV",'BASE LIQUIDACION REDEBAN 2025'!$C$5,IF(Z922="AEREO",'BASE LIQUIDACION REDEBAN 2025'!$B$6,'BASE LIQUIDACION REDEBAN 2025'!$C$5)))))))</f>
        <v>144967.87232000002</v>
      </c>
      <c r="AE922" s="87">
        <f>IF(OR(W922="SOPORTE_TELEFÓNICO",W922="ENVÍO"),0,IF(Y922="TIPO I",'BASE LIQUIDACION REDEBAN 2025'!$B$10,IF(Y922="TIPO II",'BASE LIQUIDACION REDEBAN 2025'!$B$11,IF(Y922="TIPO III",'BASE LIQUIDACION REDEBAN 2025'!$B$12,'BASE LIQUIDACION REDEBAN 2025'!$B$13))))</f>
        <v>140395.6348884</v>
      </c>
      <c r="AF922" s="87">
        <f t="shared" si="14"/>
        <v>144967.87232000002</v>
      </c>
      <c r="AG922" s="184"/>
      <c r="AH922" s="184"/>
    </row>
    <row r="923" spans="1:34" s="79" customFormat="1" ht="13.15">
      <c r="A923" s="154" t="s">
        <v>68</v>
      </c>
      <c r="B923" s="154" t="str">
        <f>VLOOKUP(A923,'CENTRO DE COSTOS'!A:D,4,FALSE)</f>
        <v>WILLIAM ASDRUBAL ROZO ROZO</v>
      </c>
      <c r="C923" s="154" t="str">
        <f>VLOOKUP(A923,'CENTRO DE COSTOS'!A:D,2,FALSE)</f>
        <v>0004-0004</v>
      </c>
      <c r="D923" s="154">
        <v>25612</v>
      </c>
      <c r="E923" s="154">
        <v>2621549</v>
      </c>
      <c r="F923" s="154">
        <v>48525</v>
      </c>
      <c r="G923" s="154" t="s">
        <v>4590</v>
      </c>
      <c r="H923" s="154" t="s">
        <v>470</v>
      </c>
      <c r="I923" s="154" t="s">
        <v>6710</v>
      </c>
      <c r="J923" s="154" t="s">
        <v>6711</v>
      </c>
      <c r="K923" s="154" t="s">
        <v>159</v>
      </c>
      <c r="L923" s="154" t="s">
        <v>6712</v>
      </c>
      <c r="M923" s="155">
        <v>45889.695833333331</v>
      </c>
      <c r="N923" s="155">
        <v>45891.695833333331</v>
      </c>
      <c r="O923" s="154" t="s">
        <v>2961</v>
      </c>
      <c r="P923" s="154" t="s">
        <v>2988</v>
      </c>
      <c r="Q923" s="154" t="s">
        <v>2963</v>
      </c>
      <c r="R923" s="154" t="s">
        <v>3326</v>
      </c>
      <c r="S923" s="154" t="s">
        <v>2973</v>
      </c>
      <c r="T923" s="180"/>
      <c r="U923" s="154" t="s">
        <v>2965</v>
      </c>
      <c r="V923" s="154" t="s">
        <v>6713</v>
      </c>
      <c r="W923" s="154" t="s">
        <v>2967</v>
      </c>
      <c r="X923" s="154" t="s">
        <v>6714</v>
      </c>
      <c r="Y923" s="154" t="s">
        <v>30</v>
      </c>
      <c r="Z923" s="154" t="s">
        <v>166</v>
      </c>
      <c r="AA923" s="154" t="s">
        <v>573</v>
      </c>
      <c r="AB923" s="154">
        <v>1</v>
      </c>
      <c r="AC923" s="154">
        <v>0</v>
      </c>
      <c r="AD923" s="87">
        <f>IF(W923="SOPORTE_TELEFÓNICO",'BASE LIQUIDACION REDEBAN 2025'!$B$19,IF(W923="ENVÍO",'BASE LIQUIDACION REDEBAN 2025'!$C$2,IF(Y923="TIPO I",'BASE LIQUIDACION REDEBAN 2025'!$C$2,IF(Y923="TIPO II",'BASE LIQUIDACION REDEBAN 2025'!$C$3,IF(Y923="TIPO III",'BASE LIQUIDACION REDEBAN 2025'!$C$4,IF(Y923="TIPO IV",'BASE LIQUIDACION REDEBAN 2025'!$C$5,IF(Z923="AEREO",'BASE LIQUIDACION REDEBAN 2025'!$B$6,'BASE LIQUIDACION REDEBAN 2025'!$C$5)))))))</f>
        <v>275728.78077800001</v>
      </c>
      <c r="AE923" s="87">
        <f>IF(OR(W923="SOPORTE_TELEFÓNICO",W923="ENVÍO"),0,IF(Y923="TIPO I",'BASE LIQUIDACION REDEBAN 2025'!$B$10,IF(Y923="TIPO II",'BASE LIQUIDACION REDEBAN 2025'!$B$11,IF(Y923="TIPO III",'BASE LIQUIDACION REDEBAN 2025'!$B$12,'BASE LIQUIDACION REDEBAN 2025'!$B$13))))</f>
        <v>196536.5258152</v>
      </c>
      <c r="AF923" s="87">
        <f t="shared" si="14"/>
        <v>275728.78077800001</v>
      </c>
      <c r="AG923" s="184"/>
      <c r="AH923" s="184"/>
    </row>
    <row r="924" spans="1:34" s="79" customFormat="1" ht="13.15">
      <c r="A924" s="154" t="s">
        <v>76</v>
      </c>
      <c r="B924" s="154" t="str">
        <f>VLOOKUP(A924,'CENTRO DE COSTOS'!A:D,4,FALSE)</f>
        <v>DIEGO FERNANDO HENAO CARDONA</v>
      </c>
      <c r="C924" s="154" t="str">
        <f>VLOOKUP(A924,'CENTRO DE COSTOS'!A:D,2,FALSE)</f>
        <v>0004-0003</v>
      </c>
      <c r="D924" s="154">
        <v>76001</v>
      </c>
      <c r="E924" s="154">
        <v>2630043</v>
      </c>
      <c r="F924" s="154">
        <v>71849</v>
      </c>
      <c r="G924" s="154" t="s">
        <v>4590</v>
      </c>
      <c r="H924" s="154" t="s">
        <v>227</v>
      </c>
      <c r="I924" s="154" t="s">
        <v>76</v>
      </c>
      <c r="J924" s="154" t="s">
        <v>6715</v>
      </c>
      <c r="K924" s="154" t="s">
        <v>159</v>
      </c>
      <c r="L924" s="154" t="s">
        <v>6716</v>
      </c>
      <c r="M924" s="155">
        <v>45891.396527777775</v>
      </c>
      <c r="N924" s="155">
        <v>45891.727777777778</v>
      </c>
      <c r="O924" s="154" t="s">
        <v>2961</v>
      </c>
      <c r="P924" s="154" t="s">
        <v>2962</v>
      </c>
      <c r="Q924" s="154" t="s">
        <v>3183</v>
      </c>
      <c r="R924" s="154" t="s">
        <v>3376</v>
      </c>
      <c r="S924" s="154" t="s">
        <v>2973</v>
      </c>
      <c r="T924" s="180"/>
      <c r="U924" s="154" t="s">
        <v>2965</v>
      </c>
      <c r="V924" s="154" t="s">
        <v>6717</v>
      </c>
      <c r="W924" s="154" t="s">
        <v>2967</v>
      </c>
      <c r="X924" s="154" t="s">
        <v>6718</v>
      </c>
      <c r="Y924" s="154" t="s">
        <v>25</v>
      </c>
      <c r="Z924" s="154" t="s">
        <v>166</v>
      </c>
      <c r="AA924" s="154" t="s">
        <v>513</v>
      </c>
      <c r="AB924" s="154">
        <v>1</v>
      </c>
      <c r="AC924" s="154">
        <v>0</v>
      </c>
      <c r="AD924" s="87">
        <f>IF(W924="SOPORTE_TELEFÓNICO",'BASE LIQUIDACION REDEBAN 2025'!$B$19,IF(W924="ENVÍO",'BASE LIQUIDACION REDEBAN 2025'!$C$2,IF(Y924="TIPO I",'BASE LIQUIDACION REDEBAN 2025'!$C$2,IF(Y924="TIPO II",'BASE LIQUIDACION REDEBAN 2025'!$C$3,IF(Y924="TIPO III",'BASE LIQUIDACION REDEBAN 2025'!$C$4,IF(Y924="TIPO IV",'BASE LIQUIDACION REDEBAN 2025'!$C$5,IF(Z924="AEREO",'BASE LIQUIDACION REDEBAN 2025'!$B$6,'BASE LIQUIDACION REDEBAN 2025'!$C$5)))))))</f>
        <v>65960.072302</v>
      </c>
      <c r="AE924" s="87">
        <f>IF(OR(W924="SOPORTE_TELEFÓNICO",W924="ENVÍO"),0,IF(Y924="TIPO I",'BASE LIQUIDACION REDEBAN 2025'!$B$10,IF(Y924="TIPO II",'BASE LIQUIDACION REDEBAN 2025'!$B$11,IF(Y924="TIPO III",'BASE LIQUIDACION REDEBAN 2025'!$B$12,'BASE LIQUIDACION REDEBAN 2025'!$B$13))))</f>
        <v>75096.394270399993</v>
      </c>
      <c r="AF924" s="87">
        <f t="shared" si="14"/>
        <v>65960.072302</v>
      </c>
      <c r="AG924" s="184"/>
      <c r="AH924" s="184"/>
    </row>
    <row r="925" spans="1:34" s="79" customFormat="1" ht="13.15">
      <c r="A925" s="154" t="s">
        <v>93</v>
      </c>
      <c r="B925" s="154" t="str">
        <f>VLOOKUP(A925,'CENTRO DE COSTOS'!A:D,4,FALSE)</f>
        <v>DIEGO FERNANDO HENAO CARDONA</v>
      </c>
      <c r="C925" s="154" t="str">
        <f>VLOOKUP(A925,'CENTRO DE COSTOS'!A:D,2,FALSE)</f>
        <v>0004-0003</v>
      </c>
      <c r="D925" s="154">
        <v>52001</v>
      </c>
      <c r="E925" s="154">
        <v>2633545</v>
      </c>
      <c r="F925" s="154">
        <v>33489</v>
      </c>
      <c r="G925" s="154" t="s">
        <v>4590</v>
      </c>
      <c r="H925" s="154" t="s">
        <v>174</v>
      </c>
      <c r="I925" s="154" t="s">
        <v>93</v>
      </c>
      <c r="J925" s="154" t="s">
        <v>6719</v>
      </c>
      <c r="K925" s="154" t="s">
        <v>159</v>
      </c>
      <c r="L925" s="154" t="s">
        <v>6720</v>
      </c>
      <c r="M925" s="155">
        <v>45892.333333333336</v>
      </c>
      <c r="N925" s="155">
        <v>45892.422222222223</v>
      </c>
      <c r="O925" s="154" t="s">
        <v>2961</v>
      </c>
      <c r="P925" s="154" t="s">
        <v>2962</v>
      </c>
      <c r="Q925" s="154" t="s">
        <v>3316</v>
      </c>
      <c r="R925" s="154" t="s">
        <v>3317</v>
      </c>
      <c r="S925" s="154" t="s">
        <v>2973</v>
      </c>
      <c r="T925" s="180"/>
      <c r="U925" s="154" t="s">
        <v>2965</v>
      </c>
      <c r="V925" s="154" t="s">
        <v>6721</v>
      </c>
      <c r="W925" s="154" t="s">
        <v>2967</v>
      </c>
      <c r="X925" s="154" t="s">
        <v>6722</v>
      </c>
      <c r="Y925" s="154" t="s">
        <v>25</v>
      </c>
      <c r="Z925" s="154" t="s">
        <v>166</v>
      </c>
      <c r="AA925" s="154" t="s">
        <v>1825</v>
      </c>
      <c r="AB925" s="154">
        <v>1</v>
      </c>
      <c r="AC925" s="154">
        <v>0</v>
      </c>
      <c r="AD925" s="87">
        <f>IF(W925="SOPORTE_TELEFÓNICO",'BASE LIQUIDACION REDEBAN 2025'!$B$19,IF(W925="ENVÍO",'BASE LIQUIDACION REDEBAN 2025'!$C$2,IF(Y925="TIPO I",'BASE LIQUIDACION REDEBAN 2025'!$C$2,IF(Y925="TIPO II",'BASE LIQUIDACION REDEBAN 2025'!$C$3,IF(Y925="TIPO III",'BASE LIQUIDACION REDEBAN 2025'!$C$4,IF(Y925="TIPO IV",'BASE LIQUIDACION REDEBAN 2025'!$C$5,IF(Z925="AEREO",'BASE LIQUIDACION REDEBAN 2025'!$B$6,'BASE LIQUIDACION REDEBAN 2025'!$C$5)))))))</f>
        <v>65960.072302</v>
      </c>
      <c r="AE925" s="87">
        <f>IF(OR(W925="SOPORTE_TELEFÓNICO",W925="ENVÍO"),0,IF(Y925="TIPO I",'BASE LIQUIDACION REDEBAN 2025'!$B$10,IF(Y925="TIPO II",'BASE LIQUIDACION REDEBAN 2025'!$B$11,IF(Y925="TIPO III",'BASE LIQUIDACION REDEBAN 2025'!$B$12,'BASE LIQUIDACION REDEBAN 2025'!$B$13))))</f>
        <v>75096.394270399993</v>
      </c>
      <c r="AF925" s="87">
        <f t="shared" si="14"/>
        <v>65960.072302</v>
      </c>
      <c r="AG925" s="184"/>
      <c r="AH925" s="184"/>
    </row>
    <row r="926" spans="1:34" s="79" customFormat="1" ht="13.15">
      <c r="A926" s="154" t="s">
        <v>76</v>
      </c>
      <c r="B926" s="154" t="str">
        <f>VLOOKUP(A926,'CENTRO DE COSTOS'!A:D,4,FALSE)</f>
        <v>DIEGO FERNANDO HENAO CARDONA</v>
      </c>
      <c r="C926" s="154" t="str">
        <f>VLOOKUP(A926,'CENTRO DE COSTOS'!A:D,2,FALSE)</f>
        <v>0004-0003</v>
      </c>
      <c r="D926" s="154">
        <v>19807</v>
      </c>
      <c r="E926" s="154">
        <v>2619084</v>
      </c>
      <c r="F926" s="154">
        <v>48047</v>
      </c>
      <c r="G926" s="154" t="s">
        <v>4590</v>
      </c>
      <c r="H926" s="154" t="s">
        <v>258</v>
      </c>
      <c r="I926" s="154" t="s">
        <v>6723</v>
      </c>
      <c r="J926" s="154" t="s">
        <v>6724</v>
      </c>
      <c r="K926" s="154" t="s">
        <v>159</v>
      </c>
      <c r="L926" s="154" t="s">
        <v>6725</v>
      </c>
      <c r="M926" s="155">
        <v>45889.515972222223</v>
      </c>
      <c r="N926" s="155">
        <v>45892.425694444442</v>
      </c>
      <c r="O926" s="154" t="s">
        <v>2961</v>
      </c>
      <c r="P926" s="154" t="s">
        <v>2962</v>
      </c>
      <c r="Q926" s="154" t="s">
        <v>3099</v>
      </c>
      <c r="R926" s="154" t="s">
        <v>3435</v>
      </c>
      <c r="S926" s="154" t="s">
        <v>200</v>
      </c>
      <c r="T926" s="180"/>
      <c r="U926" s="154" t="s">
        <v>2965</v>
      </c>
      <c r="V926" s="154" t="s">
        <v>6726</v>
      </c>
      <c r="W926" s="154" t="s">
        <v>3213</v>
      </c>
      <c r="X926" s="154">
        <v>0</v>
      </c>
      <c r="Y926" s="154" t="s">
        <v>30</v>
      </c>
      <c r="Z926" s="154" t="s">
        <v>166</v>
      </c>
      <c r="AA926" s="154" t="s">
        <v>330</v>
      </c>
      <c r="AB926" s="154">
        <v>0</v>
      </c>
      <c r="AC926" s="154">
        <v>0</v>
      </c>
      <c r="AD926" s="87">
        <f>IF(W926="SOPORTE_TELEFÓNICO",'BASE LIQUIDACION REDEBAN 2025'!$B$19,IF(W926="ENVÍO",'BASE LIQUIDACION REDEBAN 2025'!$C$2,IF(Y926="TIPO I",'BASE LIQUIDACION REDEBAN 2025'!$C$2,IF(Y926="TIPO II",'BASE LIQUIDACION REDEBAN 2025'!$C$3,IF(Y926="TIPO III",'BASE LIQUIDACION REDEBAN 2025'!$C$4,IF(Y926="TIPO IV",'BASE LIQUIDACION REDEBAN 2025'!$C$5,IF(Z926="AEREO",'BASE LIQUIDACION REDEBAN 2025'!$B$6,'BASE LIQUIDACION REDEBAN 2025'!$C$5)))))))</f>
        <v>41241.0800752</v>
      </c>
      <c r="AE926" s="87">
        <f>IF(OR(W926="SOPORTE_TELEFÓNICO",W926="ENVÍO"),0,IF(Y926="TIPO I",'BASE LIQUIDACION REDEBAN 2025'!$B$10,IF(Y926="TIPO II",'BASE LIQUIDACION REDEBAN 2025'!$B$11,IF(Y926="TIPO III",'BASE LIQUIDACION REDEBAN 2025'!$B$12,'BASE LIQUIDACION REDEBAN 2025'!$B$13))))</f>
        <v>0</v>
      </c>
      <c r="AF926" s="87">
        <f t="shared" si="14"/>
        <v>41241.0800752</v>
      </c>
      <c r="AG926" s="184"/>
      <c r="AH926" s="184"/>
    </row>
    <row r="927" spans="1:34" s="79" customFormat="1" ht="13.15">
      <c r="A927" s="154" t="s">
        <v>94</v>
      </c>
      <c r="B927" s="154" t="str">
        <f>VLOOKUP(A927,'CENTRO DE COSTOS'!A:D,4,FALSE)</f>
        <v>DIEGO FERNANDO HENAO CARDONA</v>
      </c>
      <c r="C927" s="154" t="str">
        <f>VLOOKUP(A927,'CENTRO DE COSTOS'!A:D,2,FALSE)</f>
        <v>0004-0002</v>
      </c>
      <c r="D927" s="154">
        <v>66001</v>
      </c>
      <c r="E927" s="154">
        <v>2632517</v>
      </c>
      <c r="F927" s="154">
        <v>43604</v>
      </c>
      <c r="G927" s="154" t="s">
        <v>4590</v>
      </c>
      <c r="H927" s="154" t="s">
        <v>606</v>
      </c>
      <c r="I927" s="154" t="s">
        <v>94</v>
      </c>
      <c r="J927" s="154" t="s">
        <v>6727</v>
      </c>
      <c r="K927" s="154" t="s">
        <v>159</v>
      </c>
      <c r="L927" s="154" t="s">
        <v>6728</v>
      </c>
      <c r="M927" s="155">
        <v>45891.618750000001</v>
      </c>
      <c r="N927" s="155">
        <v>45892.44027777778</v>
      </c>
      <c r="O927" s="154" t="s">
        <v>2961</v>
      </c>
      <c r="P927" s="154" t="s">
        <v>2962</v>
      </c>
      <c r="Q927" s="154" t="s">
        <v>3076</v>
      </c>
      <c r="R927" s="154" t="s">
        <v>3076</v>
      </c>
      <c r="S927" s="154" t="s">
        <v>200</v>
      </c>
      <c r="T927" s="180"/>
      <c r="U927" s="154" t="s">
        <v>2965</v>
      </c>
      <c r="V927" s="154" t="s">
        <v>6729</v>
      </c>
      <c r="W927" s="154" t="s">
        <v>2967</v>
      </c>
      <c r="X927" s="154" t="s">
        <v>6730</v>
      </c>
      <c r="Y927" s="154" t="s">
        <v>25</v>
      </c>
      <c r="Z927" s="154" t="s">
        <v>166</v>
      </c>
      <c r="AA927" s="154" t="s">
        <v>495</v>
      </c>
      <c r="AB927" s="154">
        <v>1</v>
      </c>
      <c r="AC927" s="154">
        <v>0</v>
      </c>
      <c r="AD927" s="87">
        <f>IF(W927="SOPORTE_TELEFÓNICO",'BASE LIQUIDACION REDEBAN 2025'!$B$19,IF(W927="ENVÍO",'BASE LIQUIDACION REDEBAN 2025'!$C$2,IF(Y927="TIPO I",'BASE LIQUIDACION REDEBAN 2025'!$C$2,IF(Y927="TIPO II",'BASE LIQUIDACION REDEBAN 2025'!$C$3,IF(Y927="TIPO III",'BASE LIQUIDACION REDEBAN 2025'!$C$4,IF(Y927="TIPO IV",'BASE LIQUIDACION REDEBAN 2025'!$C$5,IF(Z927="AEREO",'BASE LIQUIDACION REDEBAN 2025'!$B$6,'BASE LIQUIDACION REDEBAN 2025'!$C$5)))))))</f>
        <v>65960.072302</v>
      </c>
      <c r="AE927" s="87">
        <f>IF(OR(W927="SOPORTE_TELEFÓNICO",W927="ENVÍO"),0,IF(Y927="TIPO I",'BASE LIQUIDACION REDEBAN 2025'!$B$10,IF(Y927="TIPO II",'BASE LIQUIDACION REDEBAN 2025'!$B$11,IF(Y927="TIPO III",'BASE LIQUIDACION REDEBAN 2025'!$B$12,'BASE LIQUIDACION REDEBAN 2025'!$B$13))))</f>
        <v>75096.394270399993</v>
      </c>
      <c r="AF927" s="87">
        <f t="shared" si="14"/>
        <v>65960.072302</v>
      </c>
      <c r="AG927" s="184"/>
      <c r="AH927" s="184"/>
    </row>
    <row r="928" spans="1:34" s="79" customFormat="1" ht="13.15">
      <c r="A928" s="154" t="s">
        <v>90</v>
      </c>
      <c r="B928" s="154" t="str">
        <f>VLOOKUP(A928,'CENTRO DE COSTOS'!A:D,4,FALSE)</f>
        <v>JUAN SEBASTIÁN RÍOS CASTRILLÓN</v>
      </c>
      <c r="C928" s="154" t="str">
        <f>VLOOKUP(A928,'CENTRO DE COSTOS'!A:D,2,FALSE)</f>
        <v>0004-0005</v>
      </c>
      <c r="D928" s="154">
        <v>5656</v>
      </c>
      <c r="E928" s="154">
        <v>2625571</v>
      </c>
      <c r="F928" s="154">
        <v>22870</v>
      </c>
      <c r="G928" s="154" t="s">
        <v>4590</v>
      </c>
      <c r="H928" s="154" t="s">
        <v>197</v>
      </c>
      <c r="I928" s="154" t="s">
        <v>6731</v>
      </c>
      <c r="J928" s="154" t="s">
        <v>6732</v>
      </c>
      <c r="K928" s="154" t="s">
        <v>159</v>
      </c>
      <c r="L928" s="154" t="s">
        <v>6733</v>
      </c>
      <c r="M928" s="155">
        <v>45890.503472222219</v>
      </c>
      <c r="N928" s="155">
        <v>45892.45</v>
      </c>
      <c r="O928" s="154" t="s">
        <v>2961</v>
      </c>
      <c r="P928" s="154" t="s">
        <v>2962</v>
      </c>
      <c r="Q928" s="154" t="s">
        <v>3183</v>
      </c>
      <c r="R928" s="154" t="s">
        <v>3376</v>
      </c>
      <c r="S928" s="154" t="s">
        <v>200</v>
      </c>
      <c r="T928" s="180"/>
      <c r="U928" s="154" t="s">
        <v>2965</v>
      </c>
      <c r="V928" s="154" t="s">
        <v>6734</v>
      </c>
      <c r="W928" s="154" t="s">
        <v>2967</v>
      </c>
      <c r="X928" s="154" t="s">
        <v>6735</v>
      </c>
      <c r="Y928" s="154" t="s">
        <v>28</v>
      </c>
      <c r="Z928" s="154" t="s">
        <v>166</v>
      </c>
      <c r="AA928" s="154" t="s">
        <v>1245</v>
      </c>
      <c r="AB928" s="154">
        <v>1</v>
      </c>
      <c r="AC928" s="154">
        <v>0</v>
      </c>
      <c r="AD928" s="87">
        <f>IF(W928="SOPORTE_TELEFÓNICO",'BASE LIQUIDACION REDEBAN 2025'!$B$19,IF(W928="ENVÍO",'BASE LIQUIDACION REDEBAN 2025'!$C$2,IF(Y928="TIPO I",'BASE LIQUIDACION REDEBAN 2025'!$C$2,IF(Y928="TIPO II",'BASE LIQUIDACION REDEBAN 2025'!$C$3,IF(Y928="TIPO III",'BASE LIQUIDACION REDEBAN 2025'!$C$4,IF(Y928="TIPO IV",'BASE LIQUIDACION REDEBAN 2025'!$C$5,IF(Z928="AEREO",'BASE LIQUIDACION REDEBAN 2025'!$B$6,'BASE LIQUIDACION REDEBAN 2025'!$C$5)))))))</f>
        <v>144967.87232000002</v>
      </c>
      <c r="AE928" s="87">
        <f>IF(OR(W928="SOPORTE_TELEFÓNICO",W928="ENVÍO"),0,IF(Y928="TIPO I",'BASE LIQUIDACION REDEBAN 2025'!$B$10,IF(Y928="TIPO II",'BASE LIQUIDACION REDEBAN 2025'!$B$11,IF(Y928="TIPO III",'BASE LIQUIDACION REDEBAN 2025'!$B$12,'BASE LIQUIDACION REDEBAN 2025'!$B$13))))</f>
        <v>140395.6348884</v>
      </c>
      <c r="AF928" s="87">
        <f t="shared" si="14"/>
        <v>144967.87232000002</v>
      </c>
      <c r="AG928" s="184"/>
      <c r="AH928" s="184"/>
    </row>
    <row r="929" spans="1:34" s="79" customFormat="1" ht="13.15">
      <c r="A929" s="154" t="s">
        <v>76</v>
      </c>
      <c r="B929" s="154" t="str">
        <f>VLOOKUP(A929,'CENTRO DE COSTOS'!A:D,4,FALSE)</f>
        <v>DIEGO FERNANDO HENAO CARDONA</v>
      </c>
      <c r="C929" s="154" t="str">
        <f>VLOOKUP(A929,'CENTRO DE COSTOS'!A:D,2,FALSE)</f>
        <v>0004-0003</v>
      </c>
      <c r="D929" s="154">
        <v>19001</v>
      </c>
      <c r="E929" s="154">
        <v>2628472</v>
      </c>
      <c r="F929" s="154">
        <v>81093</v>
      </c>
      <c r="G929" s="154" t="s">
        <v>4590</v>
      </c>
      <c r="H929" s="154" t="s">
        <v>258</v>
      </c>
      <c r="I929" s="154" t="s">
        <v>95</v>
      </c>
      <c r="J929" s="154" t="s">
        <v>2196</v>
      </c>
      <c r="K929" s="154" t="s">
        <v>159</v>
      </c>
      <c r="L929" s="154" t="s">
        <v>6736</v>
      </c>
      <c r="M929" s="155">
        <v>45891.333333333336</v>
      </c>
      <c r="N929" s="155">
        <v>45892.479166666664</v>
      </c>
      <c r="O929" s="154" t="s">
        <v>2961</v>
      </c>
      <c r="P929" s="154" t="s">
        <v>2962</v>
      </c>
      <c r="Q929" s="154" t="s">
        <v>2978</v>
      </c>
      <c r="R929" s="154" t="s">
        <v>2983</v>
      </c>
      <c r="S929" s="154" t="s">
        <v>2973</v>
      </c>
      <c r="T929" s="180"/>
      <c r="U929" s="154" t="s">
        <v>2965</v>
      </c>
      <c r="V929" s="154" t="s">
        <v>6737</v>
      </c>
      <c r="W929" s="154" t="s">
        <v>2967</v>
      </c>
      <c r="X929" s="154" t="s">
        <v>2199</v>
      </c>
      <c r="Y929" s="154" t="s">
        <v>30</v>
      </c>
      <c r="Z929" s="154" t="s">
        <v>166</v>
      </c>
      <c r="AA929" s="154" t="s">
        <v>330</v>
      </c>
      <c r="AB929" s="154">
        <v>1</v>
      </c>
      <c r="AC929" s="154">
        <v>0</v>
      </c>
      <c r="AD929" s="87">
        <f>IF(W929="SOPORTE_TELEFÓNICO",'BASE LIQUIDACION REDEBAN 2025'!$B$19,IF(W929="ENVÍO",'BASE LIQUIDACION REDEBAN 2025'!$C$2,IF(Y929="TIPO I",'BASE LIQUIDACION REDEBAN 2025'!$C$2,IF(Y929="TIPO II",'BASE LIQUIDACION REDEBAN 2025'!$C$3,IF(Y929="TIPO III",'BASE LIQUIDACION REDEBAN 2025'!$C$4,IF(Y929="TIPO IV",'BASE LIQUIDACION REDEBAN 2025'!$C$5,IF(Z929="AEREO",'BASE LIQUIDACION REDEBAN 2025'!$B$6,'BASE LIQUIDACION REDEBAN 2025'!$C$5)))))))</f>
        <v>275728.78077800001</v>
      </c>
      <c r="AE929" s="87">
        <f>IF(OR(W929="SOPORTE_TELEFÓNICO",W929="ENVÍO"),0,IF(Y929="TIPO I",'BASE LIQUIDACION REDEBAN 2025'!$B$10,IF(Y929="TIPO II",'BASE LIQUIDACION REDEBAN 2025'!$B$11,IF(Y929="TIPO III",'BASE LIQUIDACION REDEBAN 2025'!$B$12,'BASE LIQUIDACION REDEBAN 2025'!$B$13))))</f>
        <v>196536.5258152</v>
      </c>
      <c r="AF929" s="87">
        <f t="shared" si="14"/>
        <v>275728.78077800001</v>
      </c>
      <c r="AG929" s="184"/>
      <c r="AH929" s="184"/>
    </row>
    <row r="930" spans="1:34" s="79" customFormat="1" ht="13.15">
      <c r="A930" s="154" t="s">
        <v>81</v>
      </c>
      <c r="B930" s="154" t="str">
        <f>VLOOKUP(A930,'CENTRO DE COSTOS'!A:D,4,FALSE)</f>
        <v>MIGUEL JULIÁN HERNÁNDEZ GUARÍN</v>
      </c>
      <c r="C930" s="154" t="str">
        <f>VLOOKUP(A930,'CENTRO DE COSTOS'!A:D,2,FALSE)</f>
        <v>0004-0008</v>
      </c>
      <c r="D930" s="154">
        <v>54720</v>
      </c>
      <c r="E930" s="154">
        <v>2624960</v>
      </c>
      <c r="F930" s="154">
        <v>67618</v>
      </c>
      <c r="G930" s="154" t="s">
        <v>4590</v>
      </c>
      <c r="H930" s="154" t="s">
        <v>317</v>
      </c>
      <c r="I930" s="154" t="s">
        <v>3014</v>
      </c>
      <c r="J930" s="154" t="s">
        <v>6738</v>
      </c>
      <c r="K930" s="154" t="s">
        <v>159</v>
      </c>
      <c r="L930" s="154" t="s">
        <v>6739</v>
      </c>
      <c r="M930" s="155">
        <v>45890.463888888888</v>
      </c>
      <c r="N930" s="155">
        <v>45892.481944444444</v>
      </c>
      <c r="O930" s="154" t="s">
        <v>2961</v>
      </c>
      <c r="P930" s="154" t="s">
        <v>2962</v>
      </c>
      <c r="Q930" s="154" t="s">
        <v>3055</v>
      </c>
      <c r="R930" s="154" t="s">
        <v>3056</v>
      </c>
      <c r="S930" s="154" t="s">
        <v>2973</v>
      </c>
      <c r="T930" s="180"/>
      <c r="U930" s="154" t="s">
        <v>2965</v>
      </c>
      <c r="V930" s="154" t="s">
        <v>6740</v>
      </c>
      <c r="W930" s="154" t="s">
        <v>2967</v>
      </c>
      <c r="X930" s="154" t="s">
        <v>6741</v>
      </c>
      <c r="Y930" s="154" t="s">
        <v>28</v>
      </c>
      <c r="Z930" s="154" t="s">
        <v>166</v>
      </c>
      <c r="AA930" s="154" t="s">
        <v>407</v>
      </c>
      <c r="AB930" s="154">
        <v>1</v>
      </c>
      <c r="AC930" s="154">
        <v>0</v>
      </c>
      <c r="AD930" s="87">
        <f>IF(W930="SOPORTE_TELEFÓNICO",'BASE LIQUIDACION REDEBAN 2025'!$B$19,IF(W930="ENVÍO",'BASE LIQUIDACION REDEBAN 2025'!$C$2,IF(Y930="TIPO I",'BASE LIQUIDACION REDEBAN 2025'!$C$2,IF(Y930="TIPO II",'BASE LIQUIDACION REDEBAN 2025'!$C$3,IF(Y930="TIPO III",'BASE LIQUIDACION REDEBAN 2025'!$C$4,IF(Y930="TIPO IV",'BASE LIQUIDACION REDEBAN 2025'!$C$5,IF(Z930="AEREO",'BASE LIQUIDACION REDEBAN 2025'!$B$6,'BASE LIQUIDACION REDEBAN 2025'!$C$5)))))))</f>
        <v>144967.87232000002</v>
      </c>
      <c r="AE930" s="87">
        <f>IF(OR(W930="SOPORTE_TELEFÓNICO",W930="ENVÍO"),0,IF(Y930="TIPO I",'BASE LIQUIDACION REDEBAN 2025'!$B$10,IF(Y930="TIPO II",'BASE LIQUIDACION REDEBAN 2025'!$B$11,IF(Y930="TIPO III",'BASE LIQUIDACION REDEBAN 2025'!$B$12,'BASE LIQUIDACION REDEBAN 2025'!$B$13))))</f>
        <v>140395.6348884</v>
      </c>
      <c r="AF930" s="87">
        <f t="shared" si="14"/>
        <v>144967.87232000002</v>
      </c>
      <c r="AG930" s="184"/>
      <c r="AH930" s="184"/>
    </row>
    <row r="931" spans="1:34" s="79" customFormat="1" ht="13.15">
      <c r="A931" s="154" t="s">
        <v>60</v>
      </c>
      <c r="B931" s="154" t="str">
        <f>VLOOKUP(A931,'CENTRO DE COSTOS'!A:D,4,FALSE)</f>
        <v>JUAN SEBASTIÁN RÍOS CASTRILLÓN</v>
      </c>
      <c r="C931" s="154" t="str">
        <f>VLOOKUP(A931,'CENTRO DE COSTOS'!A:D,2,FALSE)</f>
        <v>0004-0005</v>
      </c>
      <c r="D931" s="154">
        <v>5147</v>
      </c>
      <c r="E931" s="154">
        <v>2626859</v>
      </c>
      <c r="F931" s="154">
        <v>70444</v>
      </c>
      <c r="G931" s="154" t="s">
        <v>4590</v>
      </c>
      <c r="H931" s="154" t="s">
        <v>197</v>
      </c>
      <c r="I931" s="154" t="s">
        <v>2433</v>
      </c>
      <c r="J931" s="154" t="s">
        <v>6742</v>
      </c>
      <c r="K931" s="154" t="s">
        <v>159</v>
      </c>
      <c r="L931" s="154" t="s">
        <v>6743</v>
      </c>
      <c r="M931" s="155">
        <v>45890.622916666667</v>
      </c>
      <c r="N931" s="155">
        <v>45892.49722222222</v>
      </c>
      <c r="O931" s="154" t="s">
        <v>2961</v>
      </c>
      <c r="P931" s="154" t="s">
        <v>2962</v>
      </c>
      <c r="Q931" s="154" t="s">
        <v>3055</v>
      </c>
      <c r="R931" s="154" t="s">
        <v>3056</v>
      </c>
      <c r="S931" s="154" t="s">
        <v>2973</v>
      </c>
      <c r="T931" s="180"/>
      <c r="U931" s="154" t="s">
        <v>2965</v>
      </c>
      <c r="V931" s="154" t="s">
        <v>6744</v>
      </c>
      <c r="W931" s="154" t="s">
        <v>2967</v>
      </c>
      <c r="X931" s="154" t="s">
        <v>6745</v>
      </c>
      <c r="Y931" s="154" t="s">
        <v>25</v>
      </c>
      <c r="Z931" s="154" t="s">
        <v>166</v>
      </c>
      <c r="AA931" s="154" t="s">
        <v>368</v>
      </c>
      <c r="AB931" s="154">
        <v>1</v>
      </c>
      <c r="AC931" s="154">
        <v>0</v>
      </c>
      <c r="AD931" s="87">
        <f>IF(W931="SOPORTE_TELEFÓNICO",'BASE LIQUIDACION REDEBAN 2025'!$B$19,IF(W931="ENVÍO",'BASE LIQUIDACION REDEBAN 2025'!$C$2,IF(Y931="TIPO I",'BASE LIQUIDACION REDEBAN 2025'!$C$2,IF(Y931="TIPO II",'BASE LIQUIDACION REDEBAN 2025'!$C$3,IF(Y931="TIPO III",'BASE LIQUIDACION REDEBAN 2025'!$C$4,IF(Y931="TIPO IV",'BASE LIQUIDACION REDEBAN 2025'!$C$5,IF(Z931="AEREO",'BASE LIQUIDACION REDEBAN 2025'!$B$6,'BASE LIQUIDACION REDEBAN 2025'!$C$5)))))))</f>
        <v>65960.072302</v>
      </c>
      <c r="AE931" s="87">
        <f>IF(OR(W931="SOPORTE_TELEFÓNICO",W931="ENVÍO"),0,IF(Y931="TIPO I",'BASE LIQUIDACION REDEBAN 2025'!$B$10,IF(Y931="TIPO II",'BASE LIQUIDACION REDEBAN 2025'!$B$11,IF(Y931="TIPO III",'BASE LIQUIDACION REDEBAN 2025'!$B$12,'BASE LIQUIDACION REDEBAN 2025'!$B$13))))</f>
        <v>75096.394270399993</v>
      </c>
      <c r="AF931" s="87">
        <f t="shared" si="14"/>
        <v>65960.072302</v>
      </c>
      <c r="AG931" s="184"/>
      <c r="AH931" s="184"/>
    </row>
    <row r="932" spans="1:34" s="79" customFormat="1" ht="13.15">
      <c r="A932" s="154" t="s">
        <v>90</v>
      </c>
      <c r="B932" s="154" t="str">
        <f>VLOOKUP(A932,'CENTRO DE COSTOS'!A:D,4,FALSE)</f>
        <v>JUAN SEBASTIÁN RÍOS CASTRILLÓN</v>
      </c>
      <c r="C932" s="154" t="str">
        <f>VLOOKUP(A932,'CENTRO DE COSTOS'!A:D,2,FALSE)</f>
        <v>0004-0005</v>
      </c>
      <c r="D932" s="154">
        <v>27361</v>
      </c>
      <c r="E932" s="154">
        <v>2612317</v>
      </c>
      <c r="F932" s="154">
        <v>79563</v>
      </c>
      <c r="G932" s="154" t="s">
        <v>4590</v>
      </c>
      <c r="H932" s="154" t="s">
        <v>1388</v>
      </c>
      <c r="I932" s="154" t="s">
        <v>2485</v>
      </c>
      <c r="J932" s="154" t="s">
        <v>6746</v>
      </c>
      <c r="K932" s="154" t="s">
        <v>159</v>
      </c>
      <c r="L932" s="154" t="s">
        <v>6747</v>
      </c>
      <c r="M932" s="155">
        <v>45888.487500000003</v>
      </c>
      <c r="N932" s="155">
        <v>45892.511805555558</v>
      </c>
      <c r="O932" s="154" t="s">
        <v>2961</v>
      </c>
      <c r="P932" s="154" t="s">
        <v>2962</v>
      </c>
      <c r="Q932" s="154" t="s">
        <v>3099</v>
      </c>
      <c r="R932" s="154" t="s">
        <v>3100</v>
      </c>
      <c r="S932" s="154" t="s">
        <v>2973</v>
      </c>
      <c r="T932" s="180"/>
      <c r="U932" s="154" t="s">
        <v>2965</v>
      </c>
      <c r="V932" s="154" t="s">
        <v>6748</v>
      </c>
      <c r="W932" s="154" t="s">
        <v>2967</v>
      </c>
      <c r="X932" s="154" t="s">
        <v>6749</v>
      </c>
      <c r="Y932" s="154" t="s">
        <v>180</v>
      </c>
      <c r="Z932" s="154" t="s">
        <v>1394</v>
      </c>
      <c r="AA932" s="154" t="s">
        <v>1395</v>
      </c>
      <c r="AB932" s="154">
        <v>1</v>
      </c>
      <c r="AC932" s="154">
        <v>0</v>
      </c>
      <c r="AD932" s="87">
        <f>IF(W932="SOPORTE_TELEFÓNICO",'BASE LIQUIDACION REDEBAN 2025'!$B$19,IF(W932="ENVÍO",'BASE LIQUIDACION REDEBAN 2025'!$C$2,IF(Y932="TIPO I",'BASE LIQUIDACION REDEBAN 2025'!$C$2,IF(Y932="TIPO II",'BASE LIQUIDACION REDEBAN 2025'!$C$3,IF(Y932="TIPO III",'BASE LIQUIDACION REDEBAN 2025'!$C$4,IF(Y932="TIPO IV",'BASE LIQUIDACION REDEBAN 2025'!$C$5,IF(Z932="AEREO",'BASE LIQUIDACION REDEBAN 2025'!$B$6,'BASE LIQUIDACION REDEBAN 2025'!$C$5)))))))</f>
        <v>988462.96268840006</v>
      </c>
      <c r="AE932" s="87">
        <f>IF(OR(W932="SOPORTE_TELEFÓNICO",W932="ENVÍO"),0,IF(Y932="TIPO I",'BASE LIQUIDACION REDEBAN 2025'!$B$10,IF(Y932="TIPO II",'BASE LIQUIDACION REDEBAN 2025'!$B$11,IF(Y932="TIPO III",'BASE LIQUIDACION REDEBAN 2025'!$B$12,'BASE LIQUIDACION REDEBAN 2025'!$B$13))))</f>
        <v>196536.5258152</v>
      </c>
      <c r="AF932" s="87">
        <f t="shared" si="14"/>
        <v>988462.96268840006</v>
      </c>
      <c r="AG932" s="184"/>
      <c r="AH932" s="184"/>
    </row>
    <row r="933" spans="1:34" s="79" customFormat="1" ht="13.15">
      <c r="A933" s="154" t="s">
        <v>68</v>
      </c>
      <c r="B933" s="154" t="str">
        <f>VLOOKUP(A933,'CENTRO DE COSTOS'!A:D,4,FALSE)</f>
        <v>WILLIAM ASDRUBAL ROZO ROZO</v>
      </c>
      <c r="C933" s="154" t="str">
        <f>VLOOKUP(A933,'CENTRO DE COSTOS'!A:D,2,FALSE)</f>
        <v>0004-0004</v>
      </c>
      <c r="D933" s="154">
        <v>25754</v>
      </c>
      <c r="E933" s="154">
        <v>2631908</v>
      </c>
      <c r="F933" s="154">
        <v>68813</v>
      </c>
      <c r="G933" s="154" t="s">
        <v>4590</v>
      </c>
      <c r="H933" s="154" t="s">
        <v>470</v>
      </c>
      <c r="I933" s="154" t="s">
        <v>1138</v>
      </c>
      <c r="J933" s="154" t="s">
        <v>6750</v>
      </c>
      <c r="K933" s="154" t="s">
        <v>159</v>
      </c>
      <c r="L933" s="154" t="s">
        <v>6751</v>
      </c>
      <c r="M933" s="155">
        <v>45891.558333333334</v>
      </c>
      <c r="N933" s="155">
        <v>45892.519444444442</v>
      </c>
      <c r="O933" s="154" t="s">
        <v>2961</v>
      </c>
      <c r="P933" s="154" t="s">
        <v>2962</v>
      </c>
      <c r="Q933" s="154" t="s">
        <v>3076</v>
      </c>
      <c r="R933" s="154" t="s">
        <v>3076</v>
      </c>
      <c r="S933" s="154" t="s">
        <v>2973</v>
      </c>
      <c r="T933" s="180"/>
      <c r="U933" s="154" t="s">
        <v>2965</v>
      </c>
      <c r="V933" s="154" t="s">
        <v>6752</v>
      </c>
      <c r="W933" s="154" t="s">
        <v>2967</v>
      </c>
      <c r="X933" s="154" t="s">
        <v>6753</v>
      </c>
      <c r="Y933" s="154" t="s">
        <v>25</v>
      </c>
      <c r="Z933" s="154" t="s">
        <v>166</v>
      </c>
      <c r="AA933" s="154" t="s">
        <v>887</v>
      </c>
      <c r="AB933" s="154">
        <v>1</v>
      </c>
      <c r="AC933" s="154">
        <v>0</v>
      </c>
      <c r="AD933" s="87">
        <f>IF(W933="SOPORTE_TELEFÓNICO",'BASE LIQUIDACION REDEBAN 2025'!$B$19,IF(W933="ENVÍO",'BASE LIQUIDACION REDEBAN 2025'!$C$2,IF(Y933="TIPO I",'BASE LIQUIDACION REDEBAN 2025'!$C$2,IF(Y933="TIPO II",'BASE LIQUIDACION REDEBAN 2025'!$C$3,IF(Y933="TIPO III",'BASE LIQUIDACION REDEBAN 2025'!$C$4,IF(Y933="TIPO IV",'BASE LIQUIDACION REDEBAN 2025'!$C$5,IF(Z933="AEREO",'BASE LIQUIDACION REDEBAN 2025'!$B$6,'BASE LIQUIDACION REDEBAN 2025'!$C$5)))))))</f>
        <v>65960.072302</v>
      </c>
      <c r="AE933" s="87">
        <f>IF(OR(W933="SOPORTE_TELEFÓNICO",W933="ENVÍO"),0,IF(Y933="TIPO I",'BASE LIQUIDACION REDEBAN 2025'!$B$10,IF(Y933="TIPO II",'BASE LIQUIDACION REDEBAN 2025'!$B$11,IF(Y933="TIPO III",'BASE LIQUIDACION REDEBAN 2025'!$B$12,'BASE LIQUIDACION REDEBAN 2025'!$B$13))))</f>
        <v>75096.394270399993</v>
      </c>
      <c r="AF933" s="87">
        <f t="shared" si="14"/>
        <v>65960.072302</v>
      </c>
      <c r="AG933" s="184"/>
      <c r="AH933" s="184"/>
    </row>
    <row r="934" spans="1:34" s="79" customFormat="1" ht="13.15">
      <c r="A934" s="154" t="s">
        <v>76</v>
      </c>
      <c r="B934" s="154" t="str">
        <f>VLOOKUP(A934,'CENTRO DE COSTOS'!A:D,4,FALSE)</f>
        <v>DIEGO FERNANDO HENAO CARDONA</v>
      </c>
      <c r="C934" s="154" t="str">
        <f>VLOOKUP(A934,'CENTRO DE COSTOS'!A:D,2,FALSE)</f>
        <v>0004-0003</v>
      </c>
      <c r="D934" s="154">
        <v>19698</v>
      </c>
      <c r="E934" s="154">
        <v>2621465</v>
      </c>
      <c r="F934" s="154">
        <v>47936</v>
      </c>
      <c r="G934" s="154" t="s">
        <v>4590</v>
      </c>
      <c r="H934" s="154" t="s">
        <v>258</v>
      </c>
      <c r="I934" s="154" t="s">
        <v>2459</v>
      </c>
      <c r="J934" s="154" t="s">
        <v>6754</v>
      </c>
      <c r="K934" s="154" t="s">
        <v>159</v>
      </c>
      <c r="L934" s="154" t="s">
        <v>6755</v>
      </c>
      <c r="M934" s="155">
        <v>45889.684027777781</v>
      </c>
      <c r="N934" s="155">
        <v>45892.525694444441</v>
      </c>
      <c r="O934" s="154" t="s">
        <v>2961</v>
      </c>
      <c r="P934" s="154" t="s">
        <v>2962</v>
      </c>
      <c r="Q934" s="154" t="s">
        <v>3316</v>
      </c>
      <c r="R934" s="154" t="s">
        <v>3317</v>
      </c>
      <c r="S934" s="154" t="s">
        <v>2973</v>
      </c>
      <c r="T934" s="180"/>
      <c r="U934" s="154" t="s">
        <v>2965</v>
      </c>
      <c r="V934" s="154" t="s">
        <v>6756</v>
      </c>
      <c r="W934" s="154" t="s">
        <v>2967</v>
      </c>
      <c r="X934" s="154" t="s">
        <v>6757</v>
      </c>
      <c r="Y934" s="154" t="s">
        <v>28</v>
      </c>
      <c r="Z934" s="154" t="s">
        <v>166</v>
      </c>
      <c r="AA934" s="154" t="s">
        <v>525</v>
      </c>
      <c r="AB934" s="154">
        <v>1</v>
      </c>
      <c r="AC934" s="154">
        <v>0</v>
      </c>
      <c r="AD934" s="87">
        <f>IF(W934="SOPORTE_TELEFÓNICO",'BASE LIQUIDACION REDEBAN 2025'!$B$19,IF(W934="ENVÍO",'BASE LIQUIDACION REDEBAN 2025'!$C$2,IF(Y934="TIPO I",'BASE LIQUIDACION REDEBAN 2025'!$C$2,IF(Y934="TIPO II",'BASE LIQUIDACION REDEBAN 2025'!$C$3,IF(Y934="TIPO III",'BASE LIQUIDACION REDEBAN 2025'!$C$4,IF(Y934="TIPO IV",'BASE LIQUIDACION REDEBAN 2025'!$C$5,IF(Z934="AEREO",'BASE LIQUIDACION REDEBAN 2025'!$B$6,'BASE LIQUIDACION REDEBAN 2025'!$C$5)))))))</f>
        <v>144967.87232000002</v>
      </c>
      <c r="AE934" s="87">
        <f>IF(OR(W934="SOPORTE_TELEFÓNICO",W934="ENVÍO"),0,IF(Y934="TIPO I",'BASE LIQUIDACION REDEBAN 2025'!$B$10,IF(Y934="TIPO II",'BASE LIQUIDACION REDEBAN 2025'!$B$11,IF(Y934="TIPO III",'BASE LIQUIDACION REDEBAN 2025'!$B$12,'BASE LIQUIDACION REDEBAN 2025'!$B$13))))</f>
        <v>140395.6348884</v>
      </c>
      <c r="AF934" s="87">
        <f t="shared" si="14"/>
        <v>144967.87232000002</v>
      </c>
      <c r="AG934" s="184"/>
      <c r="AH934" s="184"/>
    </row>
    <row r="935" spans="1:34" s="79" customFormat="1" ht="13.15">
      <c r="A935" s="154" t="s">
        <v>76</v>
      </c>
      <c r="B935" s="154" t="str">
        <f>VLOOKUP(A935,'CENTRO DE COSTOS'!A:D,4,FALSE)</f>
        <v>DIEGO FERNANDO HENAO CARDONA</v>
      </c>
      <c r="C935" s="154" t="str">
        <f>VLOOKUP(A935,'CENTRO DE COSTOS'!A:D,2,FALSE)</f>
        <v>0004-0003</v>
      </c>
      <c r="D935" s="154">
        <v>76364</v>
      </c>
      <c r="E935" s="154">
        <v>2632562</v>
      </c>
      <c r="F935" s="154">
        <v>70391</v>
      </c>
      <c r="G935" s="154" t="s">
        <v>4590</v>
      </c>
      <c r="H935" s="154" t="s">
        <v>227</v>
      </c>
      <c r="I935" s="154" t="s">
        <v>2190</v>
      </c>
      <c r="J935" s="154" t="s">
        <v>6758</v>
      </c>
      <c r="K935" s="154" t="s">
        <v>159</v>
      </c>
      <c r="L935" s="154" t="s">
        <v>6759</v>
      </c>
      <c r="M935" s="155">
        <v>45891.633333333331</v>
      </c>
      <c r="N935" s="155">
        <v>45892.530555555553</v>
      </c>
      <c r="O935" s="154" t="s">
        <v>2961</v>
      </c>
      <c r="P935" s="154" t="s">
        <v>2962</v>
      </c>
      <c r="Q935" s="154" t="s">
        <v>2978</v>
      </c>
      <c r="R935" s="154" t="s">
        <v>2983</v>
      </c>
      <c r="S935" s="154" t="s">
        <v>220</v>
      </c>
      <c r="T935" s="180"/>
      <c r="U935" s="154" t="s">
        <v>2965</v>
      </c>
      <c r="V935" s="154" t="s">
        <v>6760</v>
      </c>
      <c r="W935" s="154" t="s">
        <v>2967</v>
      </c>
      <c r="X935" s="154" t="s">
        <v>6761</v>
      </c>
      <c r="Y935" s="154" t="s">
        <v>28</v>
      </c>
      <c r="Z935" s="154" t="s">
        <v>166</v>
      </c>
      <c r="AA935" s="154" t="s">
        <v>264</v>
      </c>
      <c r="AB935" s="154">
        <v>1</v>
      </c>
      <c r="AC935" s="154">
        <v>0</v>
      </c>
      <c r="AD935" s="87">
        <f>IF(W935="SOPORTE_TELEFÓNICO",'BASE LIQUIDACION REDEBAN 2025'!$B$19,IF(W935="ENVÍO",'BASE LIQUIDACION REDEBAN 2025'!$C$2,IF(Y935="TIPO I",'BASE LIQUIDACION REDEBAN 2025'!$C$2,IF(Y935="TIPO II",'BASE LIQUIDACION REDEBAN 2025'!$C$3,IF(Y935="TIPO III",'BASE LIQUIDACION REDEBAN 2025'!$C$4,IF(Y935="TIPO IV",'BASE LIQUIDACION REDEBAN 2025'!$C$5,IF(Z935="AEREO",'BASE LIQUIDACION REDEBAN 2025'!$B$6,'BASE LIQUIDACION REDEBAN 2025'!$C$5)))))))</f>
        <v>144967.87232000002</v>
      </c>
      <c r="AE935" s="87">
        <f>IF(OR(W935="SOPORTE_TELEFÓNICO",W935="ENVÍO"),0,IF(Y935="TIPO I",'BASE LIQUIDACION REDEBAN 2025'!$B$10,IF(Y935="TIPO II",'BASE LIQUIDACION REDEBAN 2025'!$B$11,IF(Y935="TIPO III",'BASE LIQUIDACION REDEBAN 2025'!$B$12,'BASE LIQUIDACION REDEBAN 2025'!$B$13))))</f>
        <v>140395.6348884</v>
      </c>
      <c r="AF935" s="87">
        <f t="shared" si="14"/>
        <v>144967.87232000002</v>
      </c>
      <c r="AG935" s="184"/>
      <c r="AH935" s="184"/>
    </row>
    <row r="936" spans="1:34" s="79" customFormat="1" ht="13.15">
      <c r="A936" s="154" t="s">
        <v>90</v>
      </c>
      <c r="B936" s="154" t="str">
        <f>VLOOKUP(A936,'CENTRO DE COSTOS'!A:D,4,FALSE)</f>
        <v>JUAN SEBASTIÁN RÍOS CASTRILLÓN</v>
      </c>
      <c r="C936" s="154" t="str">
        <f>VLOOKUP(A936,'CENTRO DE COSTOS'!A:D,2,FALSE)</f>
        <v>0004-0005</v>
      </c>
      <c r="D936" s="154">
        <v>5440</v>
      </c>
      <c r="E936" s="154">
        <v>2631543</v>
      </c>
      <c r="F936" s="154">
        <v>28856</v>
      </c>
      <c r="G936" s="154" t="s">
        <v>4590</v>
      </c>
      <c r="H936" s="154" t="s">
        <v>197</v>
      </c>
      <c r="I936" s="154" t="s">
        <v>780</v>
      </c>
      <c r="J936" s="154" t="s">
        <v>6762</v>
      </c>
      <c r="K936" s="154" t="s">
        <v>159</v>
      </c>
      <c r="L936" s="154" t="s">
        <v>6763</v>
      </c>
      <c r="M936" s="155">
        <v>45891.509027777778</v>
      </c>
      <c r="N936" s="155">
        <v>45892.533333333333</v>
      </c>
      <c r="O936" s="154" t="s">
        <v>2961</v>
      </c>
      <c r="P936" s="154" t="s">
        <v>2962</v>
      </c>
      <c r="Q936" s="154" t="s">
        <v>3082</v>
      </c>
      <c r="R936" s="154" t="s">
        <v>2972</v>
      </c>
      <c r="S936" s="154" t="s">
        <v>2973</v>
      </c>
      <c r="T936" s="180"/>
      <c r="U936" s="154" t="s">
        <v>2965</v>
      </c>
      <c r="V936" s="154" t="s">
        <v>6764</v>
      </c>
      <c r="W936" s="154" t="s">
        <v>2967</v>
      </c>
      <c r="X936" s="154" t="s">
        <v>6765</v>
      </c>
      <c r="Y936" s="154" t="s">
        <v>28</v>
      </c>
      <c r="Z936" s="154" t="s">
        <v>166</v>
      </c>
      <c r="AA936" s="154" t="s">
        <v>2327</v>
      </c>
      <c r="AB936" s="154">
        <v>1</v>
      </c>
      <c r="AC936" s="154">
        <v>0</v>
      </c>
      <c r="AD936" s="87">
        <f>IF(W936="SOPORTE_TELEFÓNICO",'BASE LIQUIDACION REDEBAN 2025'!$B$19,IF(W936="ENVÍO",'BASE LIQUIDACION REDEBAN 2025'!$C$2,IF(Y936="TIPO I",'BASE LIQUIDACION REDEBAN 2025'!$C$2,IF(Y936="TIPO II",'BASE LIQUIDACION REDEBAN 2025'!$C$3,IF(Y936="TIPO III",'BASE LIQUIDACION REDEBAN 2025'!$C$4,IF(Y936="TIPO IV",'BASE LIQUIDACION REDEBAN 2025'!$C$5,IF(Z936="AEREO",'BASE LIQUIDACION REDEBAN 2025'!$B$6,'BASE LIQUIDACION REDEBAN 2025'!$C$5)))))))</f>
        <v>144967.87232000002</v>
      </c>
      <c r="AE936" s="87">
        <f>IF(OR(W936="SOPORTE_TELEFÓNICO",W936="ENVÍO"),0,IF(Y936="TIPO I",'BASE LIQUIDACION REDEBAN 2025'!$B$10,IF(Y936="TIPO II",'BASE LIQUIDACION REDEBAN 2025'!$B$11,IF(Y936="TIPO III",'BASE LIQUIDACION REDEBAN 2025'!$B$12,'BASE LIQUIDACION REDEBAN 2025'!$B$13))))</f>
        <v>140395.6348884</v>
      </c>
      <c r="AF936" s="87">
        <f t="shared" si="14"/>
        <v>144967.87232000002</v>
      </c>
      <c r="AG936" s="184"/>
      <c r="AH936" s="184"/>
    </row>
    <row r="937" spans="1:34" s="79" customFormat="1" ht="13.15">
      <c r="A937" s="154" t="s">
        <v>76</v>
      </c>
      <c r="B937" s="154" t="str">
        <f>VLOOKUP(A937,'CENTRO DE COSTOS'!A:D,4,FALSE)</f>
        <v>DIEGO FERNANDO HENAO CARDONA</v>
      </c>
      <c r="C937" s="154" t="str">
        <f>VLOOKUP(A937,'CENTRO DE COSTOS'!A:D,2,FALSE)</f>
        <v>0004-0003</v>
      </c>
      <c r="D937" s="154">
        <v>76001</v>
      </c>
      <c r="E937" s="154">
        <v>2632373</v>
      </c>
      <c r="F937" s="154">
        <v>23480</v>
      </c>
      <c r="G937" s="154" t="s">
        <v>4590</v>
      </c>
      <c r="H937" s="154" t="s">
        <v>227</v>
      </c>
      <c r="I937" s="154" t="s">
        <v>76</v>
      </c>
      <c r="J937" s="154" t="s">
        <v>6766</v>
      </c>
      <c r="K937" s="154" t="s">
        <v>159</v>
      </c>
      <c r="L937" s="154" t="s">
        <v>6767</v>
      </c>
      <c r="M937" s="155">
        <v>45891.615972222222</v>
      </c>
      <c r="N937" s="155">
        <v>45892.535416666666</v>
      </c>
      <c r="O937" s="154" t="s">
        <v>2961</v>
      </c>
      <c r="P937" s="154" t="s">
        <v>2962</v>
      </c>
      <c r="Q937" s="154" t="s">
        <v>3082</v>
      </c>
      <c r="R937" s="154" t="s">
        <v>2972</v>
      </c>
      <c r="S937" s="154" t="s">
        <v>2973</v>
      </c>
      <c r="T937" s="180"/>
      <c r="U937" s="154" t="s">
        <v>2965</v>
      </c>
      <c r="V937" s="154" t="s">
        <v>6768</v>
      </c>
      <c r="W937" s="154" t="s">
        <v>2967</v>
      </c>
      <c r="X937" s="154" t="s">
        <v>6769</v>
      </c>
      <c r="Y937" s="154" t="s">
        <v>25</v>
      </c>
      <c r="Z937" s="154" t="s">
        <v>166</v>
      </c>
      <c r="AA937" s="154" t="s">
        <v>233</v>
      </c>
      <c r="AB937" s="154">
        <v>1</v>
      </c>
      <c r="AC937" s="154">
        <v>0</v>
      </c>
      <c r="AD937" s="87">
        <f>IF(W937="SOPORTE_TELEFÓNICO",'BASE LIQUIDACION REDEBAN 2025'!$B$19,IF(W937="ENVÍO",'BASE LIQUIDACION REDEBAN 2025'!$C$2,IF(Y937="TIPO I",'BASE LIQUIDACION REDEBAN 2025'!$C$2,IF(Y937="TIPO II",'BASE LIQUIDACION REDEBAN 2025'!$C$3,IF(Y937="TIPO III",'BASE LIQUIDACION REDEBAN 2025'!$C$4,IF(Y937="TIPO IV",'BASE LIQUIDACION REDEBAN 2025'!$C$5,IF(Z937="AEREO",'BASE LIQUIDACION REDEBAN 2025'!$B$6,'BASE LIQUIDACION REDEBAN 2025'!$C$5)))))))</f>
        <v>65960.072302</v>
      </c>
      <c r="AE937" s="87">
        <f>IF(OR(W937="SOPORTE_TELEFÓNICO",W937="ENVÍO"),0,IF(Y937="TIPO I",'BASE LIQUIDACION REDEBAN 2025'!$B$10,IF(Y937="TIPO II",'BASE LIQUIDACION REDEBAN 2025'!$B$11,IF(Y937="TIPO III",'BASE LIQUIDACION REDEBAN 2025'!$B$12,'BASE LIQUIDACION REDEBAN 2025'!$B$13))))</f>
        <v>75096.394270399993</v>
      </c>
      <c r="AF937" s="87">
        <f t="shared" si="14"/>
        <v>65960.072302</v>
      </c>
      <c r="AG937" s="184"/>
      <c r="AH937" s="184"/>
    </row>
    <row r="938" spans="1:34" s="79" customFormat="1" ht="13.15">
      <c r="A938" s="154" t="s">
        <v>100</v>
      </c>
      <c r="B938" s="154" t="str">
        <f>VLOOKUP(A938,'CENTRO DE COSTOS'!A:D,4,FALSE)</f>
        <v>KEVIN ALEXIS CORZO BUSTOS</v>
      </c>
      <c r="C938" s="154" t="str">
        <f>VLOOKUP(A938,'CENTRO DE COSTOS'!A:D,2,FALSE)</f>
        <v>0004-0007</v>
      </c>
      <c r="D938" s="154">
        <v>50001</v>
      </c>
      <c r="E938" s="154">
        <v>2632854</v>
      </c>
      <c r="F938" s="154">
        <v>50586</v>
      </c>
      <c r="G938" s="154" t="s">
        <v>4590</v>
      </c>
      <c r="H938" s="154" t="s">
        <v>295</v>
      </c>
      <c r="I938" s="154" t="s">
        <v>100</v>
      </c>
      <c r="J938" s="154" t="s">
        <v>6770</v>
      </c>
      <c r="K938" s="154" t="s">
        <v>159</v>
      </c>
      <c r="L938" s="154" t="s">
        <v>6771</v>
      </c>
      <c r="M938" s="155">
        <v>45891.651388888888</v>
      </c>
      <c r="N938" s="155">
        <v>45892.537499999999</v>
      </c>
      <c r="O938" s="154" t="s">
        <v>2961</v>
      </c>
      <c r="P938" s="154" t="s">
        <v>2962</v>
      </c>
      <c r="Q938" s="154" t="s">
        <v>2978</v>
      </c>
      <c r="R938" s="154" t="s">
        <v>2983</v>
      </c>
      <c r="S938" s="154" t="s">
        <v>2973</v>
      </c>
      <c r="T938" s="180"/>
      <c r="U938" s="154" t="s">
        <v>2965</v>
      </c>
      <c r="V938" s="154" t="s">
        <v>6772</v>
      </c>
      <c r="W938" s="154" t="s">
        <v>2967</v>
      </c>
      <c r="X938" s="154" t="s">
        <v>6773</v>
      </c>
      <c r="Y938" s="154" t="s">
        <v>25</v>
      </c>
      <c r="Z938" s="154" t="s">
        <v>166</v>
      </c>
      <c r="AA938" s="154" t="s">
        <v>362</v>
      </c>
      <c r="AB938" s="154">
        <v>1</v>
      </c>
      <c r="AC938" s="154">
        <v>0</v>
      </c>
      <c r="AD938" s="87">
        <f>IF(W938="SOPORTE_TELEFÓNICO",'BASE LIQUIDACION REDEBAN 2025'!$B$19,IF(W938="ENVÍO",'BASE LIQUIDACION REDEBAN 2025'!$C$2,IF(Y938="TIPO I",'BASE LIQUIDACION REDEBAN 2025'!$C$2,IF(Y938="TIPO II",'BASE LIQUIDACION REDEBAN 2025'!$C$3,IF(Y938="TIPO III",'BASE LIQUIDACION REDEBAN 2025'!$C$4,IF(Y938="TIPO IV",'BASE LIQUIDACION REDEBAN 2025'!$C$5,IF(Z938="AEREO",'BASE LIQUIDACION REDEBAN 2025'!$B$6,'BASE LIQUIDACION REDEBAN 2025'!$C$5)))))))</f>
        <v>65960.072302</v>
      </c>
      <c r="AE938" s="87">
        <f>IF(OR(W938="SOPORTE_TELEFÓNICO",W938="ENVÍO"),0,IF(Y938="TIPO I",'BASE LIQUIDACION REDEBAN 2025'!$B$10,IF(Y938="TIPO II",'BASE LIQUIDACION REDEBAN 2025'!$B$11,IF(Y938="TIPO III",'BASE LIQUIDACION REDEBAN 2025'!$B$12,'BASE LIQUIDACION REDEBAN 2025'!$B$13))))</f>
        <v>75096.394270399993</v>
      </c>
      <c r="AF938" s="87">
        <f t="shared" si="14"/>
        <v>65960.072302</v>
      </c>
      <c r="AG938" s="184"/>
      <c r="AH938" s="184"/>
    </row>
    <row r="939" spans="1:34" s="79" customFormat="1" ht="13.15">
      <c r="A939" s="154" t="s">
        <v>90</v>
      </c>
      <c r="B939" s="154" t="str">
        <f>VLOOKUP(A939,'CENTRO DE COSTOS'!A:D,4,FALSE)</f>
        <v>JUAN SEBASTIÁN RÍOS CASTRILLÓN</v>
      </c>
      <c r="C939" s="154" t="str">
        <f>VLOOKUP(A939,'CENTRO DE COSTOS'!A:D,2,FALSE)</f>
        <v>0004-0005</v>
      </c>
      <c r="D939" s="154">
        <v>5282</v>
      </c>
      <c r="E939" s="154">
        <v>2632899</v>
      </c>
      <c r="F939" s="154">
        <v>27014</v>
      </c>
      <c r="G939" s="154" t="s">
        <v>4590</v>
      </c>
      <c r="H939" s="154" t="s">
        <v>197</v>
      </c>
      <c r="I939" s="154" t="s">
        <v>3452</v>
      </c>
      <c r="J939" s="154" t="s">
        <v>6774</v>
      </c>
      <c r="K939" s="154" t="s">
        <v>159</v>
      </c>
      <c r="L939" s="154" t="s">
        <v>6775</v>
      </c>
      <c r="M939" s="155">
        <v>45891.662499999999</v>
      </c>
      <c r="N939" s="155">
        <v>45892.540972222225</v>
      </c>
      <c r="O939" s="154" t="s">
        <v>2961</v>
      </c>
      <c r="P939" s="154" t="s">
        <v>2962</v>
      </c>
      <c r="Q939" s="154" t="s">
        <v>3183</v>
      </c>
      <c r="R939" s="154" t="s">
        <v>2972</v>
      </c>
      <c r="S939" s="154" t="s">
        <v>2973</v>
      </c>
      <c r="T939" s="180"/>
      <c r="U939" s="154" t="s">
        <v>2965</v>
      </c>
      <c r="V939" s="154" t="s">
        <v>6776</v>
      </c>
      <c r="W939" s="154" t="s">
        <v>2967</v>
      </c>
      <c r="X939" s="154" t="s">
        <v>6777</v>
      </c>
      <c r="Y939" s="154" t="s">
        <v>28</v>
      </c>
      <c r="Z939" s="154" t="s">
        <v>166</v>
      </c>
      <c r="AA939" s="154" t="s">
        <v>209</v>
      </c>
      <c r="AB939" s="154">
        <v>1</v>
      </c>
      <c r="AC939" s="154">
        <v>0</v>
      </c>
      <c r="AD939" s="87">
        <f>IF(W939="SOPORTE_TELEFÓNICO",'BASE LIQUIDACION REDEBAN 2025'!$B$19,IF(W939="ENVÍO",'BASE LIQUIDACION REDEBAN 2025'!$C$2,IF(Y939="TIPO I",'BASE LIQUIDACION REDEBAN 2025'!$C$2,IF(Y939="TIPO II",'BASE LIQUIDACION REDEBAN 2025'!$C$3,IF(Y939="TIPO III",'BASE LIQUIDACION REDEBAN 2025'!$C$4,IF(Y939="TIPO IV",'BASE LIQUIDACION REDEBAN 2025'!$C$5,IF(Z939="AEREO",'BASE LIQUIDACION REDEBAN 2025'!$B$6,'BASE LIQUIDACION REDEBAN 2025'!$C$5)))))))</f>
        <v>144967.87232000002</v>
      </c>
      <c r="AE939" s="87">
        <f>IF(OR(W939="SOPORTE_TELEFÓNICO",W939="ENVÍO"),0,IF(Y939="TIPO I",'BASE LIQUIDACION REDEBAN 2025'!$B$10,IF(Y939="TIPO II",'BASE LIQUIDACION REDEBAN 2025'!$B$11,IF(Y939="TIPO III",'BASE LIQUIDACION REDEBAN 2025'!$B$12,'BASE LIQUIDACION REDEBAN 2025'!$B$13))))</f>
        <v>140395.6348884</v>
      </c>
      <c r="AF939" s="87">
        <f t="shared" si="14"/>
        <v>144967.87232000002</v>
      </c>
      <c r="AG939" s="184"/>
      <c r="AH939" s="184"/>
    </row>
    <row r="940" spans="1:34" s="49" customFormat="1">
      <c r="A940" s="154" t="s">
        <v>98</v>
      </c>
      <c r="B940" s="154" t="str">
        <f>VLOOKUP(A940,'CENTRO DE COSTOS'!A:D,4,FALSE)</f>
        <v>MIGUEL JULIÁN HERNÁNDEZ GUARÍN</v>
      </c>
      <c r="C940" s="154" t="str">
        <f>VLOOKUP(A940,'CENTRO DE COSTOS'!A:D,2,FALSE)</f>
        <v>0004-0008</v>
      </c>
      <c r="D940" s="154">
        <v>15861</v>
      </c>
      <c r="E940" s="154">
        <v>2633318</v>
      </c>
      <c r="F940" s="154">
        <v>58654</v>
      </c>
      <c r="G940" s="154" t="s">
        <v>4590</v>
      </c>
      <c r="H940" s="154" t="s">
        <v>241</v>
      </c>
      <c r="I940" s="154" t="s">
        <v>5140</v>
      </c>
      <c r="J940" s="154" t="s">
        <v>6778</v>
      </c>
      <c r="K940" s="154" t="s">
        <v>159</v>
      </c>
      <c r="L940" s="154" t="s">
        <v>6779</v>
      </c>
      <c r="M940" s="155">
        <v>45891.712500000001</v>
      </c>
      <c r="N940" s="155">
        <v>45892.54583333333</v>
      </c>
      <c r="O940" s="154" t="s">
        <v>2961</v>
      </c>
      <c r="P940" s="154" t="s">
        <v>2962</v>
      </c>
      <c r="Q940" s="154" t="s">
        <v>3055</v>
      </c>
      <c r="R940" s="154" t="s">
        <v>3056</v>
      </c>
      <c r="S940" s="154" t="s">
        <v>2973</v>
      </c>
      <c r="T940" s="183"/>
      <c r="U940" s="154" t="s">
        <v>2965</v>
      </c>
      <c r="V940" s="154" t="s">
        <v>6780</v>
      </c>
      <c r="W940" s="154" t="s">
        <v>2967</v>
      </c>
      <c r="X940" s="154" t="s">
        <v>6781</v>
      </c>
      <c r="Y940" s="154" t="s">
        <v>28</v>
      </c>
      <c r="Z940" s="154" t="s">
        <v>166</v>
      </c>
      <c r="AA940" s="154" t="s">
        <v>247</v>
      </c>
      <c r="AB940" s="154">
        <v>1</v>
      </c>
      <c r="AC940" s="154">
        <v>0</v>
      </c>
      <c r="AD940" s="87">
        <f>IF(W940="SOPORTE_TELEFÓNICO",'BASE LIQUIDACION REDEBAN 2025'!$B$19,IF(W940="ENVÍO",'BASE LIQUIDACION REDEBAN 2025'!$C$2,IF(Y940="TIPO I",'BASE LIQUIDACION REDEBAN 2025'!$C$2,IF(Y940="TIPO II",'BASE LIQUIDACION REDEBAN 2025'!$C$3,IF(Y940="TIPO III",'BASE LIQUIDACION REDEBAN 2025'!$C$4,IF(Y940="TIPO IV",'BASE LIQUIDACION REDEBAN 2025'!$C$5,IF(Z940="AEREO",'BASE LIQUIDACION REDEBAN 2025'!$B$6,'BASE LIQUIDACION REDEBAN 2025'!$C$5)))))))</f>
        <v>144967.87232000002</v>
      </c>
      <c r="AE940" s="87">
        <f>IF(OR(W940="SOPORTE_TELEFÓNICO",W940="ENVÍO"),0,IF(Y940="TIPO I",'BASE LIQUIDACION REDEBAN 2025'!$B$10,IF(Y940="TIPO II",'BASE LIQUIDACION REDEBAN 2025'!$B$11,IF(Y940="TIPO III",'BASE LIQUIDACION REDEBAN 2025'!$B$12,'BASE LIQUIDACION REDEBAN 2025'!$B$13))))</f>
        <v>140395.6348884</v>
      </c>
      <c r="AF940" s="87">
        <f t="shared" si="14"/>
        <v>144967.87232000002</v>
      </c>
      <c r="AG940" s="184"/>
      <c r="AH940" s="184"/>
    </row>
    <row r="941" spans="1:34" s="49" customFormat="1">
      <c r="A941" s="154" t="s">
        <v>90</v>
      </c>
      <c r="B941" s="154" t="str">
        <f>VLOOKUP(A941,'CENTRO DE COSTOS'!A:D,4,FALSE)</f>
        <v>JUAN SEBASTIÁN RÍOS CASTRILLÓN</v>
      </c>
      <c r="C941" s="154" t="str">
        <f>VLOOKUP(A941,'CENTRO DE COSTOS'!A:D,2,FALSE)</f>
        <v>0004-0005</v>
      </c>
      <c r="D941" s="154">
        <v>5001</v>
      </c>
      <c r="E941" s="154">
        <v>2633310</v>
      </c>
      <c r="F941" s="154">
        <v>78400</v>
      </c>
      <c r="G941" s="154" t="s">
        <v>4590</v>
      </c>
      <c r="H941" s="154" t="s">
        <v>197</v>
      </c>
      <c r="I941" s="154" t="s">
        <v>90</v>
      </c>
      <c r="J941" s="154" t="s">
        <v>5443</v>
      </c>
      <c r="K941" s="154" t="s">
        <v>159</v>
      </c>
      <c r="L941" s="154" t="s">
        <v>6782</v>
      </c>
      <c r="M941" s="155">
        <v>45891.693055555559</v>
      </c>
      <c r="N941" s="155">
        <v>45892.55</v>
      </c>
      <c r="O941" s="154" t="s">
        <v>2961</v>
      </c>
      <c r="P941" s="154" t="s">
        <v>2962</v>
      </c>
      <c r="Q941" s="154" t="s">
        <v>3046</v>
      </c>
      <c r="R941" s="154" t="s">
        <v>2972</v>
      </c>
      <c r="S941" s="154" t="s">
        <v>2973</v>
      </c>
      <c r="T941" s="183"/>
      <c r="U941" s="154" t="s">
        <v>2965</v>
      </c>
      <c r="V941" s="154" t="s">
        <v>6783</v>
      </c>
      <c r="W941" s="154" t="s">
        <v>2967</v>
      </c>
      <c r="X941" s="154" t="s">
        <v>5446</v>
      </c>
      <c r="Y941" s="154" t="s">
        <v>25</v>
      </c>
      <c r="Z941" s="154" t="s">
        <v>166</v>
      </c>
      <c r="AA941" s="154" t="s">
        <v>1245</v>
      </c>
      <c r="AB941" s="154">
        <v>1</v>
      </c>
      <c r="AC941" s="154">
        <v>0</v>
      </c>
      <c r="AD941" s="87">
        <f>IF(W941="SOPORTE_TELEFÓNICO",'BASE LIQUIDACION REDEBAN 2025'!$B$19,IF(W941="ENVÍO",'BASE LIQUIDACION REDEBAN 2025'!$C$2,IF(Y941="TIPO I",'BASE LIQUIDACION REDEBAN 2025'!$C$2,IF(Y941="TIPO II",'BASE LIQUIDACION REDEBAN 2025'!$C$3,IF(Y941="TIPO III",'BASE LIQUIDACION REDEBAN 2025'!$C$4,IF(Y941="TIPO IV",'BASE LIQUIDACION REDEBAN 2025'!$C$5,IF(Z941="AEREO",'BASE LIQUIDACION REDEBAN 2025'!$B$6,'BASE LIQUIDACION REDEBAN 2025'!$C$5)))))))</f>
        <v>65960.072302</v>
      </c>
      <c r="AE941" s="87">
        <f>IF(OR(W941="SOPORTE_TELEFÓNICO",W941="ENVÍO"),0,IF(Y941="TIPO I",'BASE LIQUIDACION REDEBAN 2025'!$B$10,IF(Y941="TIPO II",'BASE LIQUIDACION REDEBAN 2025'!$B$11,IF(Y941="TIPO III",'BASE LIQUIDACION REDEBAN 2025'!$B$12,'BASE LIQUIDACION REDEBAN 2025'!$B$13))))</f>
        <v>75096.394270399993</v>
      </c>
      <c r="AF941" s="87">
        <f t="shared" si="14"/>
        <v>65960.072302</v>
      </c>
      <c r="AG941" s="184"/>
      <c r="AH941" s="184"/>
    </row>
    <row r="942" spans="1:34" s="49" customFormat="1">
      <c r="A942" s="154" t="s">
        <v>80</v>
      </c>
      <c r="B942" s="154" t="str">
        <f>VLOOKUP(A942,'CENTRO DE COSTOS'!A:D,4,FALSE)</f>
        <v>JOSE MAURICIO HERNANDEZ ROJAS</v>
      </c>
      <c r="C942" s="154" t="str">
        <f>VLOOKUP(A942,'CENTRO DE COSTOS'!A:D,2,FALSE)</f>
        <v>0004-0001</v>
      </c>
      <c r="D942" s="154">
        <v>13001</v>
      </c>
      <c r="E942" s="154">
        <v>2633198</v>
      </c>
      <c r="F942" s="154">
        <v>32949</v>
      </c>
      <c r="G942" s="154" t="s">
        <v>4590</v>
      </c>
      <c r="H942" s="154" t="s">
        <v>303</v>
      </c>
      <c r="I942" s="154" t="s">
        <v>80</v>
      </c>
      <c r="J942" s="154" t="s">
        <v>5481</v>
      </c>
      <c r="K942" s="154" t="s">
        <v>159</v>
      </c>
      <c r="L942" s="154" t="s">
        <v>6784</v>
      </c>
      <c r="M942" s="155">
        <v>45891.69027777778</v>
      </c>
      <c r="N942" s="155">
        <v>45892.554166666669</v>
      </c>
      <c r="O942" s="154" t="s">
        <v>2961</v>
      </c>
      <c r="P942" s="154" t="s">
        <v>2962</v>
      </c>
      <c r="Q942" s="154" t="s">
        <v>3082</v>
      </c>
      <c r="R942" s="154" t="s">
        <v>2972</v>
      </c>
      <c r="S942" s="154" t="s">
        <v>2973</v>
      </c>
      <c r="T942" s="183"/>
      <c r="U942" s="154" t="s">
        <v>2965</v>
      </c>
      <c r="V942" s="154" t="s">
        <v>6785</v>
      </c>
      <c r="W942" s="154" t="s">
        <v>2967</v>
      </c>
      <c r="X942" s="154" t="s">
        <v>5484</v>
      </c>
      <c r="Y942" s="154" t="s">
        <v>25</v>
      </c>
      <c r="Z942" s="154" t="s">
        <v>166</v>
      </c>
      <c r="AA942" s="154" t="s">
        <v>452</v>
      </c>
      <c r="AB942" s="154">
        <v>1</v>
      </c>
      <c r="AC942" s="154">
        <v>0</v>
      </c>
      <c r="AD942" s="87">
        <f>IF(W942="SOPORTE_TELEFÓNICO",'BASE LIQUIDACION REDEBAN 2025'!$B$19,IF(W942="ENVÍO",'BASE LIQUIDACION REDEBAN 2025'!$C$2,IF(Y942="TIPO I",'BASE LIQUIDACION REDEBAN 2025'!$C$2,IF(Y942="TIPO II",'BASE LIQUIDACION REDEBAN 2025'!$C$3,IF(Y942="TIPO III",'BASE LIQUIDACION REDEBAN 2025'!$C$4,IF(Y942="TIPO IV",'BASE LIQUIDACION REDEBAN 2025'!$C$5,IF(Z942="AEREO",'BASE LIQUIDACION REDEBAN 2025'!$B$6,'BASE LIQUIDACION REDEBAN 2025'!$C$5)))))))</f>
        <v>65960.072302</v>
      </c>
      <c r="AE942" s="87">
        <f>IF(OR(W942="SOPORTE_TELEFÓNICO",W942="ENVÍO"),0,IF(Y942="TIPO I",'BASE LIQUIDACION REDEBAN 2025'!$B$10,IF(Y942="TIPO II",'BASE LIQUIDACION REDEBAN 2025'!$B$11,IF(Y942="TIPO III",'BASE LIQUIDACION REDEBAN 2025'!$B$12,'BASE LIQUIDACION REDEBAN 2025'!$B$13))))</f>
        <v>75096.394270399993</v>
      </c>
      <c r="AF942" s="87">
        <f t="shared" si="14"/>
        <v>65960.072302</v>
      </c>
      <c r="AG942" s="184"/>
      <c r="AH942" s="184"/>
    </row>
    <row r="943" spans="1:34" s="49" customFormat="1">
      <c r="A943" s="154" t="s">
        <v>64</v>
      </c>
      <c r="B943" s="154" t="str">
        <f>VLOOKUP(A943,'CENTRO DE COSTOS'!A:D,4,FALSE)</f>
        <v>JOSE MAURICIO HERNANDEZ ROJAS</v>
      </c>
      <c r="C943" s="154" t="str">
        <f>VLOOKUP(A943,'CENTRO DE COSTOS'!A:D,2,FALSE)</f>
        <v>0004-0001</v>
      </c>
      <c r="D943" s="154">
        <v>8001</v>
      </c>
      <c r="E943" s="154">
        <v>2633241</v>
      </c>
      <c r="F943" s="154">
        <v>74126</v>
      </c>
      <c r="G943" s="154" t="s">
        <v>4590</v>
      </c>
      <c r="H943" s="154" t="s">
        <v>389</v>
      </c>
      <c r="I943" s="154" t="s">
        <v>64</v>
      </c>
      <c r="J943" s="154" t="s">
        <v>6786</v>
      </c>
      <c r="K943" s="154" t="s">
        <v>159</v>
      </c>
      <c r="L943" s="154" t="s">
        <v>6787</v>
      </c>
      <c r="M943" s="155">
        <v>45891.689583333333</v>
      </c>
      <c r="N943" s="155">
        <v>45892.556944444441</v>
      </c>
      <c r="O943" s="154" t="s">
        <v>2961</v>
      </c>
      <c r="P943" s="154" t="s">
        <v>2962</v>
      </c>
      <c r="Q943" s="154" t="s">
        <v>3183</v>
      </c>
      <c r="R943" s="154" t="s">
        <v>2972</v>
      </c>
      <c r="S943" s="154" t="s">
        <v>2973</v>
      </c>
      <c r="T943" s="183"/>
      <c r="U943" s="154" t="s">
        <v>2965</v>
      </c>
      <c r="V943" s="154" t="s">
        <v>6788</v>
      </c>
      <c r="W943" s="154" t="s">
        <v>2967</v>
      </c>
      <c r="X943" s="154" t="s">
        <v>6789</v>
      </c>
      <c r="Y943" s="154" t="s">
        <v>25</v>
      </c>
      <c r="Z943" s="154" t="s">
        <v>166</v>
      </c>
      <c r="AA943" s="154" t="s">
        <v>6089</v>
      </c>
      <c r="AB943" s="154">
        <v>1</v>
      </c>
      <c r="AC943" s="154">
        <v>0</v>
      </c>
      <c r="AD943" s="87">
        <f>IF(W943="SOPORTE_TELEFÓNICO",'BASE LIQUIDACION REDEBAN 2025'!$B$19,IF(W943="ENVÍO",'BASE LIQUIDACION REDEBAN 2025'!$C$2,IF(Y943="TIPO I",'BASE LIQUIDACION REDEBAN 2025'!$C$2,IF(Y943="TIPO II",'BASE LIQUIDACION REDEBAN 2025'!$C$3,IF(Y943="TIPO III",'BASE LIQUIDACION REDEBAN 2025'!$C$4,IF(Y943="TIPO IV",'BASE LIQUIDACION REDEBAN 2025'!$C$5,IF(Z943="AEREO",'BASE LIQUIDACION REDEBAN 2025'!$B$6,'BASE LIQUIDACION REDEBAN 2025'!$C$5)))))))</f>
        <v>65960.072302</v>
      </c>
      <c r="AE943" s="87">
        <f>IF(OR(W943="SOPORTE_TELEFÓNICO",W943="ENVÍO"),0,IF(Y943="TIPO I",'BASE LIQUIDACION REDEBAN 2025'!$B$10,IF(Y943="TIPO II",'BASE LIQUIDACION REDEBAN 2025'!$B$11,IF(Y943="TIPO III",'BASE LIQUIDACION REDEBAN 2025'!$B$12,'BASE LIQUIDACION REDEBAN 2025'!$B$13))))</f>
        <v>75096.394270399993</v>
      </c>
      <c r="AF943" s="87">
        <f t="shared" si="14"/>
        <v>65960.072302</v>
      </c>
      <c r="AG943" s="184"/>
      <c r="AH943" s="184"/>
    </row>
    <row r="944" spans="1:34" s="49" customFormat="1">
      <c r="A944" s="154" t="s">
        <v>91</v>
      </c>
      <c r="B944" s="154" t="str">
        <f>VLOOKUP(A944,'CENTRO DE COSTOS'!A:D,4,FALSE)</f>
        <v>JOSE MAURICIO HERNANDEZ ROJAS</v>
      </c>
      <c r="C944" s="154" t="str">
        <f>VLOOKUP(A944,'CENTRO DE COSTOS'!A:D,2,FALSE)</f>
        <v>0004-0001</v>
      </c>
      <c r="D944" s="154">
        <v>23570</v>
      </c>
      <c r="E944" s="154">
        <v>2633228</v>
      </c>
      <c r="F944" s="154">
        <v>69349</v>
      </c>
      <c r="G944" s="154" t="s">
        <v>4590</v>
      </c>
      <c r="H944" s="154" t="s">
        <v>421</v>
      </c>
      <c r="I944" s="154" t="s">
        <v>6790</v>
      </c>
      <c r="J944" s="154" t="s">
        <v>6791</v>
      </c>
      <c r="K944" s="154" t="s">
        <v>159</v>
      </c>
      <c r="L944" s="154" t="s">
        <v>6792</v>
      </c>
      <c r="M944" s="155">
        <v>45891.686805555553</v>
      </c>
      <c r="N944" s="155">
        <v>45892.561805555553</v>
      </c>
      <c r="O944" s="154" t="s">
        <v>2961</v>
      </c>
      <c r="P944" s="154" t="s">
        <v>2962</v>
      </c>
      <c r="Q944" s="154" t="s">
        <v>3183</v>
      </c>
      <c r="R944" s="154" t="s">
        <v>3376</v>
      </c>
      <c r="S944" s="154" t="s">
        <v>220</v>
      </c>
      <c r="T944" s="183"/>
      <c r="U944" s="154" t="s">
        <v>2965</v>
      </c>
      <c r="V944" s="154" t="s">
        <v>6793</v>
      </c>
      <c r="W944" s="154" t="s">
        <v>2967</v>
      </c>
      <c r="X944" s="154" t="s">
        <v>6794</v>
      </c>
      <c r="Y944" s="154" t="s">
        <v>28</v>
      </c>
      <c r="Z944" s="154" t="s">
        <v>166</v>
      </c>
      <c r="AA944" s="154" t="s">
        <v>2000</v>
      </c>
      <c r="AB944" s="154">
        <v>1</v>
      </c>
      <c r="AC944" s="154">
        <v>0</v>
      </c>
      <c r="AD944" s="87">
        <f>IF(W944="SOPORTE_TELEFÓNICO",'BASE LIQUIDACION REDEBAN 2025'!$B$19,IF(W944="ENVÍO",'BASE LIQUIDACION REDEBAN 2025'!$C$2,IF(Y944="TIPO I",'BASE LIQUIDACION REDEBAN 2025'!$C$2,IF(Y944="TIPO II",'BASE LIQUIDACION REDEBAN 2025'!$C$3,IF(Y944="TIPO III",'BASE LIQUIDACION REDEBAN 2025'!$C$4,IF(Y944="TIPO IV",'BASE LIQUIDACION REDEBAN 2025'!$C$5,IF(Z944="AEREO",'BASE LIQUIDACION REDEBAN 2025'!$B$6,'BASE LIQUIDACION REDEBAN 2025'!$C$5)))))))</f>
        <v>144967.87232000002</v>
      </c>
      <c r="AE944" s="87">
        <f>IF(OR(W944="SOPORTE_TELEFÓNICO",W944="ENVÍO"),0,IF(Y944="TIPO I",'BASE LIQUIDACION REDEBAN 2025'!$B$10,IF(Y944="TIPO II",'BASE LIQUIDACION REDEBAN 2025'!$B$11,IF(Y944="TIPO III",'BASE LIQUIDACION REDEBAN 2025'!$B$12,'BASE LIQUIDACION REDEBAN 2025'!$B$13))))</f>
        <v>140395.6348884</v>
      </c>
      <c r="AF944" s="87">
        <f t="shared" si="14"/>
        <v>144967.87232000002</v>
      </c>
      <c r="AG944" s="184"/>
      <c r="AH944" s="184"/>
    </row>
    <row r="945" spans="1:34" s="49" customFormat="1">
      <c r="A945" s="154" t="s">
        <v>90</v>
      </c>
      <c r="B945" s="154" t="str">
        <f>VLOOKUP(A945,'CENTRO DE COSTOS'!A:D,4,FALSE)</f>
        <v>JUAN SEBASTIÁN RÍOS CASTRILLÓN</v>
      </c>
      <c r="C945" s="154" t="str">
        <f>VLOOKUP(A945,'CENTRO DE COSTOS'!A:D,2,FALSE)</f>
        <v>0004-0005</v>
      </c>
      <c r="D945" s="154">
        <v>5001</v>
      </c>
      <c r="E945" s="154">
        <v>2633609</v>
      </c>
      <c r="F945" s="154">
        <v>23004</v>
      </c>
      <c r="G945" s="154" t="s">
        <v>4590</v>
      </c>
      <c r="H945" s="154" t="s">
        <v>197</v>
      </c>
      <c r="I945" s="154" t="s">
        <v>90</v>
      </c>
      <c r="J945" s="154" t="s">
        <v>3387</v>
      </c>
      <c r="K945" s="154" t="s">
        <v>159</v>
      </c>
      <c r="L945" s="154" t="s">
        <v>6795</v>
      </c>
      <c r="M945" s="155">
        <v>45892.333333333336</v>
      </c>
      <c r="N945" s="155">
        <v>45892.565972222219</v>
      </c>
      <c r="O945" s="154" t="s">
        <v>2961</v>
      </c>
      <c r="P945" s="154" t="s">
        <v>2988</v>
      </c>
      <c r="Q945" s="154" t="s">
        <v>2963</v>
      </c>
      <c r="R945" s="154" t="s">
        <v>3326</v>
      </c>
      <c r="S945" s="154" t="s">
        <v>200</v>
      </c>
      <c r="T945" s="183"/>
      <c r="U945" s="154" t="s">
        <v>2965</v>
      </c>
      <c r="V945" s="154" t="s">
        <v>6796</v>
      </c>
      <c r="W945" s="154" t="s">
        <v>2967</v>
      </c>
      <c r="X945" s="154" t="s">
        <v>6797</v>
      </c>
      <c r="Y945" s="154" t="s">
        <v>25</v>
      </c>
      <c r="Z945" s="154" t="s">
        <v>166</v>
      </c>
      <c r="AA945" s="154" t="s">
        <v>1626</v>
      </c>
      <c r="AB945" s="154">
        <v>1</v>
      </c>
      <c r="AC945" s="154">
        <v>0</v>
      </c>
      <c r="AD945" s="87">
        <f>IF(W945="SOPORTE_TELEFÓNICO",'BASE LIQUIDACION REDEBAN 2025'!$B$19,IF(W945="ENVÍO",'BASE LIQUIDACION REDEBAN 2025'!$C$2,IF(Y945="TIPO I",'BASE LIQUIDACION REDEBAN 2025'!$C$2,IF(Y945="TIPO II",'BASE LIQUIDACION REDEBAN 2025'!$C$3,IF(Y945="TIPO III",'BASE LIQUIDACION REDEBAN 2025'!$C$4,IF(Y945="TIPO IV",'BASE LIQUIDACION REDEBAN 2025'!$C$5,IF(Z945="AEREO",'BASE LIQUIDACION REDEBAN 2025'!$B$6,'BASE LIQUIDACION REDEBAN 2025'!$C$5)))))))</f>
        <v>65960.072302</v>
      </c>
      <c r="AE945" s="87">
        <f>IF(OR(W945="SOPORTE_TELEFÓNICO",W945="ENVÍO"),0,IF(Y945="TIPO I",'BASE LIQUIDACION REDEBAN 2025'!$B$10,IF(Y945="TIPO II",'BASE LIQUIDACION REDEBAN 2025'!$B$11,IF(Y945="TIPO III",'BASE LIQUIDACION REDEBAN 2025'!$B$12,'BASE LIQUIDACION REDEBAN 2025'!$B$13))))</f>
        <v>75096.394270399993</v>
      </c>
      <c r="AF945" s="87">
        <f t="shared" si="14"/>
        <v>65960.072302</v>
      </c>
      <c r="AG945" s="184"/>
      <c r="AH945" s="184"/>
    </row>
    <row r="946" spans="1:34" s="49" customFormat="1">
      <c r="A946" s="154" t="s">
        <v>76</v>
      </c>
      <c r="B946" s="154" t="str">
        <f>VLOOKUP(A946,'CENTRO DE COSTOS'!A:D,4,FALSE)</f>
        <v>DIEGO FERNANDO HENAO CARDONA</v>
      </c>
      <c r="C946" s="154" t="str">
        <f>VLOOKUP(A946,'CENTRO DE COSTOS'!A:D,2,FALSE)</f>
        <v>0004-0003</v>
      </c>
      <c r="D946" s="154">
        <v>76001</v>
      </c>
      <c r="E946" s="154">
        <v>2634347</v>
      </c>
      <c r="F946" s="154">
        <v>59725</v>
      </c>
      <c r="G946" s="154" t="s">
        <v>4590</v>
      </c>
      <c r="H946" s="154" t="s">
        <v>227</v>
      </c>
      <c r="I946" s="154" t="s">
        <v>76</v>
      </c>
      <c r="J946" s="154" t="s">
        <v>6798</v>
      </c>
      <c r="K946" s="154" t="s">
        <v>159</v>
      </c>
      <c r="L946" s="154" t="s">
        <v>6799</v>
      </c>
      <c r="M946" s="155">
        <v>45892.390972222223</v>
      </c>
      <c r="N946" s="155">
        <v>45892.571527777778</v>
      </c>
      <c r="O946" s="154" t="s">
        <v>2961</v>
      </c>
      <c r="P946" s="154" t="s">
        <v>2962</v>
      </c>
      <c r="Q946" s="154" t="s">
        <v>3032</v>
      </c>
      <c r="R946" s="154" t="s">
        <v>2972</v>
      </c>
      <c r="S946" s="154" t="s">
        <v>2973</v>
      </c>
      <c r="T946" s="183"/>
      <c r="U946" s="154" t="s">
        <v>2965</v>
      </c>
      <c r="V946" s="154" t="s">
        <v>6800</v>
      </c>
      <c r="W946" s="154" t="s">
        <v>2967</v>
      </c>
      <c r="X946" s="154" t="s">
        <v>6801</v>
      </c>
      <c r="Y946" s="154" t="s">
        <v>25</v>
      </c>
      <c r="Z946" s="154" t="s">
        <v>166</v>
      </c>
      <c r="AA946" s="154" t="s">
        <v>1442</v>
      </c>
      <c r="AB946" s="154">
        <v>1</v>
      </c>
      <c r="AC946" s="154">
        <v>0</v>
      </c>
      <c r="AD946" s="87">
        <f>IF(W946="SOPORTE_TELEFÓNICO",'BASE LIQUIDACION REDEBAN 2025'!$B$19,IF(W946="ENVÍO",'BASE LIQUIDACION REDEBAN 2025'!$C$2,IF(Y946="TIPO I",'BASE LIQUIDACION REDEBAN 2025'!$C$2,IF(Y946="TIPO II",'BASE LIQUIDACION REDEBAN 2025'!$C$3,IF(Y946="TIPO III",'BASE LIQUIDACION REDEBAN 2025'!$C$4,IF(Y946="TIPO IV",'BASE LIQUIDACION REDEBAN 2025'!$C$5,IF(Z946="AEREO",'BASE LIQUIDACION REDEBAN 2025'!$B$6,'BASE LIQUIDACION REDEBAN 2025'!$C$5)))))))</f>
        <v>65960.072302</v>
      </c>
      <c r="AE946" s="87">
        <f>IF(OR(W946="SOPORTE_TELEFÓNICO",W946="ENVÍO"),0,IF(Y946="TIPO I",'BASE LIQUIDACION REDEBAN 2025'!$B$10,IF(Y946="TIPO II",'BASE LIQUIDACION REDEBAN 2025'!$B$11,IF(Y946="TIPO III",'BASE LIQUIDACION REDEBAN 2025'!$B$12,'BASE LIQUIDACION REDEBAN 2025'!$B$13))))</f>
        <v>75096.394270399993</v>
      </c>
      <c r="AF946" s="87">
        <f t="shared" si="14"/>
        <v>65960.072302</v>
      </c>
      <c r="AG946" s="184"/>
      <c r="AH946" s="184"/>
    </row>
    <row r="947" spans="1:34" s="49" customFormat="1">
      <c r="A947" s="154" t="s">
        <v>68</v>
      </c>
      <c r="B947" s="154" t="str">
        <f>VLOOKUP(A947,'CENTRO DE COSTOS'!A:D,4,FALSE)</f>
        <v>WILLIAM ASDRUBAL ROZO ROZO</v>
      </c>
      <c r="C947" s="154" t="str">
        <f>VLOOKUP(A947,'CENTRO DE COSTOS'!A:D,2,FALSE)</f>
        <v>0004-0004</v>
      </c>
      <c r="D947" s="154">
        <v>11001</v>
      </c>
      <c r="E947" s="154">
        <v>2634251</v>
      </c>
      <c r="F947" s="154">
        <v>76790</v>
      </c>
      <c r="G947" s="154" t="s">
        <v>4590</v>
      </c>
      <c r="H947" s="154" t="s">
        <v>470</v>
      </c>
      <c r="I947" s="154" t="s">
        <v>68</v>
      </c>
      <c r="J947" s="154" t="s">
        <v>6802</v>
      </c>
      <c r="K947" s="154" t="s">
        <v>159</v>
      </c>
      <c r="L947" s="154" t="s">
        <v>6803</v>
      </c>
      <c r="M947" s="155">
        <v>45892.388888888891</v>
      </c>
      <c r="N947" s="155">
        <v>45892.574305555558</v>
      </c>
      <c r="O947" s="154" t="s">
        <v>2961</v>
      </c>
      <c r="P947" s="154" t="s">
        <v>2962</v>
      </c>
      <c r="Q947" s="154" t="s">
        <v>3076</v>
      </c>
      <c r="R947" s="154" t="s">
        <v>3076</v>
      </c>
      <c r="S947" s="154" t="s">
        <v>2973</v>
      </c>
      <c r="T947" s="183"/>
      <c r="U947" s="154" t="s">
        <v>2965</v>
      </c>
      <c r="V947" s="154" t="s">
        <v>6804</v>
      </c>
      <c r="W947" s="154" t="s">
        <v>2967</v>
      </c>
      <c r="X947" s="154" t="s">
        <v>6805</v>
      </c>
      <c r="Y947" s="154" t="s">
        <v>25</v>
      </c>
      <c r="Z947" s="154" t="s">
        <v>166</v>
      </c>
      <c r="AA947" s="154" t="s">
        <v>538</v>
      </c>
      <c r="AB947" s="154">
        <v>1</v>
      </c>
      <c r="AC947" s="154">
        <v>0</v>
      </c>
      <c r="AD947" s="87">
        <f>IF(W947="SOPORTE_TELEFÓNICO",'BASE LIQUIDACION REDEBAN 2025'!$B$19,IF(W947="ENVÍO",'BASE LIQUIDACION REDEBAN 2025'!$C$2,IF(Y947="TIPO I",'BASE LIQUIDACION REDEBAN 2025'!$C$2,IF(Y947="TIPO II",'BASE LIQUIDACION REDEBAN 2025'!$C$3,IF(Y947="TIPO III",'BASE LIQUIDACION REDEBAN 2025'!$C$4,IF(Y947="TIPO IV",'BASE LIQUIDACION REDEBAN 2025'!$C$5,IF(Z947="AEREO",'BASE LIQUIDACION REDEBAN 2025'!$B$6,'BASE LIQUIDACION REDEBAN 2025'!$C$5)))))))</f>
        <v>65960.072302</v>
      </c>
      <c r="AE947" s="87">
        <f>IF(OR(W947="SOPORTE_TELEFÓNICO",W947="ENVÍO"),0,IF(Y947="TIPO I",'BASE LIQUIDACION REDEBAN 2025'!$B$10,IF(Y947="TIPO II",'BASE LIQUIDACION REDEBAN 2025'!$B$11,IF(Y947="TIPO III",'BASE LIQUIDACION REDEBAN 2025'!$B$12,'BASE LIQUIDACION REDEBAN 2025'!$B$13))))</f>
        <v>75096.394270399993</v>
      </c>
      <c r="AF947" s="87">
        <f t="shared" si="14"/>
        <v>65960.072302</v>
      </c>
      <c r="AG947" s="184"/>
      <c r="AH947" s="184"/>
    </row>
    <row r="948" spans="1:34" s="49" customFormat="1">
      <c r="A948" s="154" t="s">
        <v>96</v>
      </c>
      <c r="B948" s="154" t="str">
        <f>VLOOKUP(A948,'CENTRO DE COSTOS'!A:D,4,FALSE)</f>
        <v>JOSE MAURICIO HERNANDEZ ROJAS</v>
      </c>
      <c r="C948" s="154" t="str">
        <f>VLOOKUP(A948,'CENTRO DE COSTOS'!A:D,2,FALSE)</f>
        <v>0004-0001</v>
      </c>
      <c r="D948" s="154">
        <v>47001</v>
      </c>
      <c r="E948" s="154">
        <v>2634339</v>
      </c>
      <c r="F948" s="154">
        <v>51605</v>
      </c>
      <c r="G948" s="154" t="s">
        <v>4590</v>
      </c>
      <c r="H948" s="154" t="s">
        <v>1896</v>
      </c>
      <c r="I948" s="154" t="s">
        <v>96</v>
      </c>
      <c r="J948" s="154" t="s">
        <v>6806</v>
      </c>
      <c r="K948" s="154" t="s">
        <v>159</v>
      </c>
      <c r="L948" s="154" t="s">
        <v>6807</v>
      </c>
      <c r="M948" s="155">
        <v>45892.387499999997</v>
      </c>
      <c r="N948" s="155">
        <v>45892.57708333333</v>
      </c>
      <c r="O948" s="154" t="s">
        <v>2961</v>
      </c>
      <c r="P948" s="154" t="s">
        <v>2988</v>
      </c>
      <c r="Q948" s="154" t="s">
        <v>2963</v>
      </c>
      <c r="R948" s="154" t="s">
        <v>3326</v>
      </c>
      <c r="S948" s="154" t="s">
        <v>2973</v>
      </c>
      <c r="T948" s="183"/>
      <c r="U948" s="154" t="s">
        <v>2965</v>
      </c>
      <c r="V948" s="154" t="s">
        <v>6808</v>
      </c>
      <c r="W948" s="154" t="s">
        <v>2967</v>
      </c>
      <c r="X948" s="154" t="s">
        <v>6809</v>
      </c>
      <c r="Y948" s="154" t="s">
        <v>25</v>
      </c>
      <c r="Z948" s="154" t="s">
        <v>166</v>
      </c>
      <c r="AA948" s="154" t="s">
        <v>1737</v>
      </c>
      <c r="AB948" s="154">
        <v>1</v>
      </c>
      <c r="AC948" s="154">
        <v>0</v>
      </c>
      <c r="AD948" s="87">
        <f>IF(W948="SOPORTE_TELEFÓNICO",'BASE LIQUIDACION REDEBAN 2025'!$B$19,IF(W948="ENVÍO",'BASE LIQUIDACION REDEBAN 2025'!$C$2,IF(Y948="TIPO I",'BASE LIQUIDACION REDEBAN 2025'!$C$2,IF(Y948="TIPO II",'BASE LIQUIDACION REDEBAN 2025'!$C$3,IF(Y948="TIPO III",'BASE LIQUIDACION REDEBAN 2025'!$C$4,IF(Y948="TIPO IV",'BASE LIQUIDACION REDEBAN 2025'!$C$5,IF(Z948="AEREO",'BASE LIQUIDACION REDEBAN 2025'!$B$6,'BASE LIQUIDACION REDEBAN 2025'!$C$5)))))))</f>
        <v>65960.072302</v>
      </c>
      <c r="AE948" s="87">
        <f>IF(OR(W948="SOPORTE_TELEFÓNICO",W948="ENVÍO"),0,IF(Y948="TIPO I",'BASE LIQUIDACION REDEBAN 2025'!$B$10,IF(Y948="TIPO II",'BASE LIQUIDACION REDEBAN 2025'!$B$11,IF(Y948="TIPO III",'BASE LIQUIDACION REDEBAN 2025'!$B$12,'BASE LIQUIDACION REDEBAN 2025'!$B$13))))</f>
        <v>75096.394270399993</v>
      </c>
      <c r="AF948" s="87">
        <f t="shared" si="14"/>
        <v>65960.072302</v>
      </c>
      <c r="AG948" s="184"/>
      <c r="AH948" s="184"/>
    </row>
    <row r="949" spans="1:34" s="49" customFormat="1">
      <c r="A949" s="154" t="s">
        <v>92</v>
      </c>
      <c r="B949" s="154" t="str">
        <f>VLOOKUP(A949,'CENTRO DE COSTOS'!A:D,4,FALSE)</f>
        <v>KEVIN ALEXIS CORZO BUSTOS</v>
      </c>
      <c r="C949" s="154" t="str">
        <f>VLOOKUP(A949,'CENTRO DE COSTOS'!A:D,2,FALSE)</f>
        <v>0004-0007</v>
      </c>
      <c r="D949" s="154">
        <v>41001</v>
      </c>
      <c r="E949" s="154">
        <v>2634361</v>
      </c>
      <c r="F949" s="154">
        <v>20891</v>
      </c>
      <c r="G949" s="154" t="s">
        <v>4590</v>
      </c>
      <c r="H949" s="154" t="s">
        <v>249</v>
      </c>
      <c r="I949" s="154" t="s">
        <v>92</v>
      </c>
      <c r="J949" s="154" t="s">
        <v>6810</v>
      </c>
      <c r="K949" s="154" t="s">
        <v>159</v>
      </c>
      <c r="L949" s="154" t="s">
        <v>6811</v>
      </c>
      <c r="M949" s="155">
        <v>45892.404166666667</v>
      </c>
      <c r="N949" s="155">
        <v>45892.581944444442</v>
      </c>
      <c r="O949" s="154" t="s">
        <v>2961</v>
      </c>
      <c r="P949" s="154" t="s">
        <v>2962</v>
      </c>
      <c r="Q949" s="154" t="s">
        <v>3076</v>
      </c>
      <c r="R949" s="154" t="s">
        <v>3076</v>
      </c>
      <c r="S949" s="154" t="s">
        <v>2973</v>
      </c>
      <c r="T949" s="183"/>
      <c r="U949" s="154" t="s">
        <v>2965</v>
      </c>
      <c r="V949" s="154" t="s">
        <v>6812</v>
      </c>
      <c r="W949" s="154" t="s">
        <v>2967</v>
      </c>
      <c r="X949" s="154" t="s">
        <v>6813</v>
      </c>
      <c r="Y949" s="154" t="s">
        <v>25</v>
      </c>
      <c r="Z949" s="154" t="s">
        <v>166</v>
      </c>
      <c r="AA949" s="154" t="s">
        <v>344</v>
      </c>
      <c r="AB949" s="154">
        <v>1</v>
      </c>
      <c r="AC949" s="154">
        <v>0</v>
      </c>
      <c r="AD949" s="87">
        <f>IF(W949="SOPORTE_TELEFÓNICO",'BASE LIQUIDACION REDEBAN 2025'!$B$19,IF(W949="ENVÍO",'BASE LIQUIDACION REDEBAN 2025'!$C$2,IF(Y949="TIPO I",'BASE LIQUIDACION REDEBAN 2025'!$C$2,IF(Y949="TIPO II",'BASE LIQUIDACION REDEBAN 2025'!$C$3,IF(Y949="TIPO III",'BASE LIQUIDACION REDEBAN 2025'!$C$4,IF(Y949="TIPO IV",'BASE LIQUIDACION REDEBAN 2025'!$C$5,IF(Z949="AEREO",'BASE LIQUIDACION REDEBAN 2025'!$B$6,'BASE LIQUIDACION REDEBAN 2025'!$C$5)))))))</f>
        <v>65960.072302</v>
      </c>
      <c r="AE949" s="87">
        <f>IF(OR(W949="SOPORTE_TELEFÓNICO",W949="ENVÍO"),0,IF(Y949="TIPO I",'BASE LIQUIDACION REDEBAN 2025'!$B$10,IF(Y949="TIPO II",'BASE LIQUIDACION REDEBAN 2025'!$B$11,IF(Y949="TIPO III",'BASE LIQUIDACION REDEBAN 2025'!$B$12,'BASE LIQUIDACION REDEBAN 2025'!$B$13))))</f>
        <v>75096.394270399993</v>
      </c>
      <c r="AF949" s="87">
        <f t="shared" si="14"/>
        <v>65960.072302</v>
      </c>
      <c r="AG949" s="184"/>
      <c r="AH949" s="184"/>
    </row>
    <row r="950" spans="1:34" s="49" customFormat="1">
      <c r="A950" s="154" t="s">
        <v>72</v>
      </c>
      <c r="B950" s="154" t="str">
        <f>VLOOKUP(A950,'CENTRO DE COSTOS'!A:D,4,FALSE)</f>
        <v>MIGUEL JULIÁN HERNÁNDEZ GUARÍN</v>
      </c>
      <c r="C950" s="154" t="str">
        <f>VLOOKUP(A950,'CENTRO DE COSTOS'!A:D,2,FALSE)</f>
        <v>0004-0008</v>
      </c>
      <c r="D950" s="154">
        <v>68001</v>
      </c>
      <c r="E950" s="154">
        <v>2634262</v>
      </c>
      <c r="F950" s="154">
        <v>80422</v>
      </c>
      <c r="G950" s="154" t="s">
        <v>4590</v>
      </c>
      <c r="H950" s="154" t="s">
        <v>820</v>
      </c>
      <c r="I950" s="154" t="s">
        <v>72</v>
      </c>
      <c r="J950" s="154" t="s">
        <v>3310</v>
      </c>
      <c r="K950" s="154" t="s">
        <v>159</v>
      </c>
      <c r="L950" s="154" t="s">
        <v>6814</v>
      </c>
      <c r="M950" s="155">
        <v>45892.397222222222</v>
      </c>
      <c r="N950" s="155">
        <v>45892.585416666669</v>
      </c>
      <c r="O950" s="154" t="s">
        <v>2961</v>
      </c>
      <c r="P950" s="154" t="s">
        <v>2962</v>
      </c>
      <c r="Q950" s="154" t="s">
        <v>2995</v>
      </c>
      <c r="R950" s="154" t="s">
        <v>2972</v>
      </c>
      <c r="S950" s="154" t="s">
        <v>2973</v>
      </c>
      <c r="T950" s="183"/>
      <c r="U950" s="154" t="s">
        <v>2965</v>
      </c>
      <c r="V950" s="154" t="s">
        <v>6815</v>
      </c>
      <c r="W950" s="154" t="s">
        <v>2967</v>
      </c>
      <c r="X950" s="154" t="s">
        <v>3313</v>
      </c>
      <c r="Y950" s="154" t="s">
        <v>25</v>
      </c>
      <c r="Z950" s="154" t="s">
        <v>166</v>
      </c>
      <c r="AA950" s="154" t="s">
        <v>438</v>
      </c>
      <c r="AB950" s="154">
        <v>1</v>
      </c>
      <c r="AC950" s="154">
        <v>0</v>
      </c>
      <c r="AD950" s="87">
        <f>IF(W950="SOPORTE_TELEFÓNICO",'BASE LIQUIDACION REDEBAN 2025'!$B$19,IF(W950="ENVÍO",'BASE LIQUIDACION REDEBAN 2025'!$C$2,IF(Y950="TIPO I",'BASE LIQUIDACION REDEBAN 2025'!$C$2,IF(Y950="TIPO II",'BASE LIQUIDACION REDEBAN 2025'!$C$3,IF(Y950="TIPO III",'BASE LIQUIDACION REDEBAN 2025'!$C$4,IF(Y950="TIPO IV",'BASE LIQUIDACION REDEBAN 2025'!$C$5,IF(Z950="AEREO",'BASE LIQUIDACION REDEBAN 2025'!$B$6,'BASE LIQUIDACION REDEBAN 2025'!$C$5)))))))</f>
        <v>65960.072302</v>
      </c>
      <c r="AE950" s="87">
        <f>IF(OR(W950="SOPORTE_TELEFÓNICO",W950="ENVÍO"),0,IF(Y950="TIPO I",'BASE LIQUIDACION REDEBAN 2025'!$B$10,IF(Y950="TIPO II",'BASE LIQUIDACION REDEBAN 2025'!$B$11,IF(Y950="TIPO III",'BASE LIQUIDACION REDEBAN 2025'!$B$12,'BASE LIQUIDACION REDEBAN 2025'!$B$13))))</f>
        <v>75096.394270399993</v>
      </c>
      <c r="AF950" s="87">
        <f t="shared" si="14"/>
        <v>65960.072302</v>
      </c>
      <c r="AG950" s="184"/>
      <c r="AH950" s="184"/>
    </row>
    <row r="951" spans="1:34" s="49" customFormat="1">
      <c r="A951" s="154" t="s">
        <v>94</v>
      </c>
      <c r="B951" s="154" t="str">
        <f>VLOOKUP(A951,'CENTRO DE COSTOS'!A:D,4,FALSE)</f>
        <v>DIEGO FERNANDO HENAO CARDONA</v>
      </c>
      <c r="C951" s="154" t="str">
        <f>VLOOKUP(A951,'CENTRO DE COSTOS'!A:D,2,FALSE)</f>
        <v>0004-0002</v>
      </c>
      <c r="D951" s="154">
        <v>63594</v>
      </c>
      <c r="E951" s="154">
        <v>2634438</v>
      </c>
      <c r="F951" s="154">
        <v>64972</v>
      </c>
      <c r="G951" s="154" t="s">
        <v>4590</v>
      </c>
      <c r="H951" s="154" t="s">
        <v>581</v>
      </c>
      <c r="I951" s="154" t="s">
        <v>1766</v>
      </c>
      <c r="J951" s="154" t="s">
        <v>6816</v>
      </c>
      <c r="K951" s="154" t="s">
        <v>159</v>
      </c>
      <c r="L951" s="154" t="s">
        <v>6817</v>
      </c>
      <c r="M951" s="155">
        <v>45892.433333333334</v>
      </c>
      <c r="N951" s="155">
        <v>45892.589583333334</v>
      </c>
      <c r="O951" s="154" t="s">
        <v>2961</v>
      </c>
      <c r="P951" s="154" t="s">
        <v>2962</v>
      </c>
      <c r="Q951" s="154" t="s">
        <v>3055</v>
      </c>
      <c r="R951" s="154" t="s">
        <v>3056</v>
      </c>
      <c r="S951" s="154" t="s">
        <v>2973</v>
      </c>
      <c r="T951" s="183"/>
      <c r="U951" s="154" t="s">
        <v>2965</v>
      </c>
      <c r="V951" s="154" t="s">
        <v>6818</v>
      </c>
      <c r="W951" s="154" t="s">
        <v>2967</v>
      </c>
      <c r="X951" s="154" t="s">
        <v>6819</v>
      </c>
      <c r="Y951" s="154" t="s">
        <v>28</v>
      </c>
      <c r="Z951" s="154" t="s">
        <v>166</v>
      </c>
      <c r="AA951" s="154" t="s">
        <v>587</v>
      </c>
      <c r="AB951" s="154">
        <v>1</v>
      </c>
      <c r="AC951" s="154">
        <v>0</v>
      </c>
      <c r="AD951" s="87">
        <f>IF(W951="SOPORTE_TELEFÓNICO",'BASE LIQUIDACION REDEBAN 2025'!$B$19,IF(W951="ENVÍO",'BASE LIQUIDACION REDEBAN 2025'!$C$2,IF(Y951="TIPO I",'BASE LIQUIDACION REDEBAN 2025'!$C$2,IF(Y951="TIPO II",'BASE LIQUIDACION REDEBAN 2025'!$C$3,IF(Y951="TIPO III",'BASE LIQUIDACION REDEBAN 2025'!$C$4,IF(Y951="TIPO IV",'BASE LIQUIDACION REDEBAN 2025'!$C$5,IF(Z951="AEREO",'BASE LIQUIDACION REDEBAN 2025'!$B$6,'BASE LIQUIDACION REDEBAN 2025'!$C$5)))))))</f>
        <v>144967.87232000002</v>
      </c>
      <c r="AE951" s="87">
        <f>IF(OR(W951="SOPORTE_TELEFÓNICO",W951="ENVÍO"),0,IF(Y951="TIPO I",'BASE LIQUIDACION REDEBAN 2025'!$B$10,IF(Y951="TIPO II",'BASE LIQUIDACION REDEBAN 2025'!$B$11,IF(Y951="TIPO III",'BASE LIQUIDACION REDEBAN 2025'!$B$12,'BASE LIQUIDACION REDEBAN 2025'!$B$13))))</f>
        <v>140395.6348884</v>
      </c>
      <c r="AF951" s="87">
        <f t="shared" si="14"/>
        <v>144967.87232000002</v>
      </c>
      <c r="AG951" s="184"/>
      <c r="AH951" s="184"/>
    </row>
    <row r="952" spans="1:34" s="49" customFormat="1">
      <c r="A952" s="154" t="s">
        <v>64</v>
      </c>
      <c r="B952" s="154" t="str">
        <f>VLOOKUP(A952,'CENTRO DE COSTOS'!A:D,4,FALSE)</f>
        <v>JOSE MAURICIO HERNANDEZ ROJAS</v>
      </c>
      <c r="C952" s="154" t="str">
        <f>VLOOKUP(A952,'CENTRO DE COSTOS'!A:D,2,FALSE)</f>
        <v>0004-0001</v>
      </c>
      <c r="D952" s="154">
        <v>8001</v>
      </c>
      <c r="E952" s="154">
        <v>2632152</v>
      </c>
      <c r="F952" s="154">
        <v>21410</v>
      </c>
      <c r="G952" s="154" t="s">
        <v>4590</v>
      </c>
      <c r="H952" s="154" t="s">
        <v>389</v>
      </c>
      <c r="I952" s="154" t="s">
        <v>64</v>
      </c>
      <c r="J952" s="154" t="s">
        <v>6820</v>
      </c>
      <c r="K952" s="154" t="s">
        <v>159</v>
      </c>
      <c r="L952" s="154" t="s">
        <v>6821</v>
      </c>
      <c r="M952" s="155">
        <v>45891.611805555556</v>
      </c>
      <c r="N952" s="155">
        <v>45892.598611111112</v>
      </c>
      <c r="O952" s="154" t="s">
        <v>2961</v>
      </c>
      <c r="P952" s="154" t="s">
        <v>2962</v>
      </c>
      <c r="Q952" s="154" t="s">
        <v>3099</v>
      </c>
      <c r="R952" s="154" t="s">
        <v>3100</v>
      </c>
      <c r="S952" s="154" t="s">
        <v>220</v>
      </c>
      <c r="T952" s="183"/>
      <c r="U952" s="154" t="s">
        <v>2965</v>
      </c>
      <c r="V952" s="154" t="s">
        <v>6822</v>
      </c>
      <c r="W952" s="154" t="s">
        <v>2967</v>
      </c>
      <c r="X952" s="154" t="s">
        <v>6823</v>
      </c>
      <c r="Y952" s="154" t="s">
        <v>25</v>
      </c>
      <c r="Z952" s="154" t="s">
        <v>166</v>
      </c>
      <c r="AA952" s="154" t="s">
        <v>395</v>
      </c>
      <c r="AB952" s="154">
        <v>1</v>
      </c>
      <c r="AC952" s="154">
        <v>0</v>
      </c>
      <c r="AD952" s="87">
        <f>IF(W952="SOPORTE_TELEFÓNICO",'BASE LIQUIDACION REDEBAN 2025'!$B$19,IF(W952="ENVÍO",'BASE LIQUIDACION REDEBAN 2025'!$C$2,IF(Y952="TIPO I",'BASE LIQUIDACION REDEBAN 2025'!$C$2,IF(Y952="TIPO II",'BASE LIQUIDACION REDEBAN 2025'!$C$3,IF(Y952="TIPO III",'BASE LIQUIDACION REDEBAN 2025'!$C$4,IF(Y952="TIPO IV",'BASE LIQUIDACION REDEBAN 2025'!$C$5,IF(Z952="AEREO",'BASE LIQUIDACION REDEBAN 2025'!$B$6,'BASE LIQUIDACION REDEBAN 2025'!$C$5)))))))</f>
        <v>65960.072302</v>
      </c>
      <c r="AE952" s="87">
        <f>IF(OR(W952="SOPORTE_TELEFÓNICO",W952="ENVÍO"),0,IF(Y952="TIPO I",'BASE LIQUIDACION REDEBAN 2025'!$B$10,IF(Y952="TIPO II",'BASE LIQUIDACION REDEBAN 2025'!$B$11,IF(Y952="TIPO III",'BASE LIQUIDACION REDEBAN 2025'!$B$12,'BASE LIQUIDACION REDEBAN 2025'!$B$13))))</f>
        <v>75096.394270399993</v>
      </c>
      <c r="AF952" s="87">
        <f t="shared" si="14"/>
        <v>65960.072302</v>
      </c>
      <c r="AG952" s="184"/>
      <c r="AH952" s="184"/>
    </row>
    <row r="953" spans="1:34" s="49" customFormat="1">
      <c r="A953" s="154" t="s">
        <v>64</v>
      </c>
      <c r="B953" s="154" t="str">
        <f>VLOOKUP(A953,'CENTRO DE COSTOS'!A:D,4,FALSE)</f>
        <v>JOSE MAURICIO HERNANDEZ ROJAS</v>
      </c>
      <c r="C953" s="154" t="str">
        <f>VLOOKUP(A953,'CENTRO DE COSTOS'!A:D,2,FALSE)</f>
        <v>0004-0001</v>
      </c>
      <c r="D953" s="154">
        <v>8001</v>
      </c>
      <c r="E953" s="154">
        <v>2634524</v>
      </c>
      <c r="F953" s="154">
        <v>75981</v>
      </c>
      <c r="G953" s="154" t="s">
        <v>4590</v>
      </c>
      <c r="H953" s="154" t="s">
        <v>389</v>
      </c>
      <c r="I953" s="154" t="s">
        <v>64</v>
      </c>
      <c r="J953" s="154" t="s">
        <v>6824</v>
      </c>
      <c r="K953" s="154" t="s">
        <v>159</v>
      </c>
      <c r="L953" s="154" t="s">
        <v>6825</v>
      </c>
      <c r="M953" s="155">
        <v>45892.463888888888</v>
      </c>
      <c r="N953" s="155">
        <v>45892.651388888888</v>
      </c>
      <c r="O953" s="154" t="s">
        <v>2961</v>
      </c>
      <c r="P953" s="154" t="s">
        <v>2962</v>
      </c>
      <c r="Q953" s="154" t="s">
        <v>3099</v>
      </c>
      <c r="R953" s="154" t="s">
        <v>3115</v>
      </c>
      <c r="S953" s="154" t="s">
        <v>2973</v>
      </c>
      <c r="T953" s="183"/>
      <c r="U953" s="154" t="s">
        <v>2965</v>
      </c>
      <c r="V953" s="154" t="s">
        <v>6826</v>
      </c>
      <c r="W953" s="154" t="s">
        <v>2967</v>
      </c>
      <c r="X953" s="154" t="s">
        <v>6827</v>
      </c>
      <c r="Y953" s="154" t="s">
        <v>25</v>
      </c>
      <c r="Z953" s="154" t="s">
        <v>166</v>
      </c>
      <c r="AA953" s="154" t="s">
        <v>395</v>
      </c>
      <c r="AB953" s="154">
        <v>1</v>
      </c>
      <c r="AC953" s="154">
        <v>0</v>
      </c>
      <c r="AD953" s="87">
        <f>IF(W953="SOPORTE_TELEFÓNICO",'BASE LIQUIDACION REDEBAN 2025'!$B$19,IF(W953="ENVÍO",'BASE LIQUIDACION REDEBAN 2025'!$C$2,IF(Y953="TIPO I",'BASE LIQUIDACION REDEBAN 2025'!$C$2,IF(Y953="TIPO II",'BASE LIQUIDACION REDEBAN 2025'!$C$3,IF(Y953="TIPO III",'BASE LIQUIDACION REDEBAN 2025'!$C$4,IF(Y953="TIPO IV",'BASE LIQUIDACION REDEBAN 2025'!$C$5,IF(Z953="AEREO",'BASE LIQUIDACION REDEBAN 2025'!$B$6,'BASE LIQUIDACION REDEBAN 2025'!$C$5)))))))</f>
        <v>65960.072302</v>
      </c>
      <c r="AE953" s="87">
        <f>IF(OR(W953="SOPORTE_TELEFÓNICO",W953="ENVÍO"),0,IF(Y953="TIPO I",'BASE LIQUIDACION REDEBAN 2025'!$B$10,IF(Y953="TIPO II",'BASE LIQUIDACION REDEBAN 2025'!$B$11,IF(Y953="TIPO III",'BASE LIQUIDACION REDEBAN 2025'!$B$12,'BASE LIQUIDACION REDEBAN 2025'!$B$13))))</f>
        <v>75096.394270399993</v>
      </c>
      <c r="AF953" s="87">
        <f t="shared" si="14"/>
        <v>65960.072302</v>
      </c>
      <c r="AG953" s="184"/>
      <c r="AH953" s="184"/>
    </row>
    <row r="954" spans="1:34" s="49" customFormat="1">
      <c r="A954" s="154" t="s">
        <v>90</v>
      </c>
      <c r="B954" s="154" t="str">
        <f>VLOOKUP(A954,'CENTRO DE COSTOS'!A:D,4,FALSE)</f>
        <v>JUAN SEBASTIÁN RÍOS CASTRILLÓN</v>
      </c>
      <c r="C954" s="154" t="str">
        <f>VLOOKUP(A954,'CENTRO DE COSTOS'!A:D,2,FALSE)</f>
        <v>0004-0005</v>
      </c>
      <c r="D954" s="154">
        <v>27361</v>
      </c>
      <c r="E954" s="154">
        <v>2625396</v>
      </c>
      <c r="F954" s="154">
        <v>34613</v>
      </c>
      <c r="G954" s="154" t="s">
        <v>4590</v>
      </c>
      <c r="H954" s="154" t="s">
        <v>1388</v>
      </c>
      <c r="I954" s="154" t="s">
        <v>2485</v>
      </c>
      <c r="J954" s="154" t="s">
        <v>6828</v>
      </c>
      <c r="K954" s="154" t="s">
        <v>159</v>
      </c>
      <c r="L954" s="154" t="s">
        <v>6829</v>
      </c>
      <c r="M954" s="155">
        <v>45890.496527777781</v>
      </c>
      <c r="N954" s="155">
        <v>45892.65625</v>
      </c>
      <c r="O954" s="154" t="s">
        <v>2961</v>
      </c>
      <c r="P954" s="154" t="s">
        <v>2988</v>
      </c>
      <c r="Q954" s="154" t="s">
        <v>2963</v>
      </c>
      <c r="R954" s="154" t="s">
        <v>4446</v>
      </c>
      <c r="S954" s="154" t="s">
        <v>2973</v>
      </c>
      <c r="T954" s="183"/>
      <c r="U954" s="154" t="s">
        <v>2965</v>
      </c>
      <c r="V954" s="154" t="s">
        <v>6830</v>
      </c>
      <c r="W954" s="154" t="s">
        <v>2967</v>
      </c>
      <c r="X954" s="154" t="s">
        <v>6831</v>
      </c>
      <c r="Y954" s="154" t="s">
        <v>180</v>
      </c>
      <c r="Z954" s="154" t="s">
        <v>1394</v>
      </c>
      <c r="AA954" s="154" t="s">
        <v>1395</v>
      </c>
      <c r="AB954" s="154">
        <v>1</v>
      </c>
      <c r="AC954" s="154">
        <v>0</v>
      </c>
      <c r="AD954" s="87">
        <f>IF(W954="SOPORTE_TELEFÓNICO",'BASE LIQUIDACION REDEBAN 2025'!$B$19,IF(W954="ENVÍO",'BASE LIQUIDACION REDEBAN 2025'!$C$2,IF(Y954="TIPO I",'BASE LIQUIDACION REDEBAN 2025'!$C$2,IF(Y954="TIPO II",'BASE LIQUIDACION REDEBAN 2025'!$C$3,IF(Y954="TIPO III",'BASE LIQUIDACION REDEBAN 2025'!$C$4,IF(Y954="TIPO IV",'BASE LIQUIDACION REDEBAN 2025'!$C$5,IF(Z954="AEREO",'BASE LIQUIDACION REDEBAN 2025'!$B$6,'BASE LIQUIDACION REDEBAN 2025'!$C$5)))))))</f>
        <v>988462.96268840006</v>
      </c>
      <c r="AE954" s="87">
        <f>IF(OR(W954="SOPORTE_TELEFÓNICO",W954="ENVÍO"),0,IF(Y954="TIPO I",'BASE LIQUIDACION REDEBAN 2025'!$B$10,IF(Y954="TIPO II",'BASE LIQUIDACION REDEBAN 2025'!$B$11,IF(Y954="TIPO III",'BASE LIQUIDACION REDEBAN 2025'!$B$12,'BASE LIQUIDACION REDEBAN 2025'!$B$13))))</f>
        <v>196536.5258152</v>
      </c>
      <c r="AF954" s="87">
        <f t="shared" si="14"/>
        <v>988462.96268840006</v>
      </c>
      <c r="AG954" s="184"/>
      <c r="AH954" s="184"/>
    </row>
    <row r="955" spans="1:34" s="49" customFormat="1">
      <c r="A955" s="154" t="s">
        <v>60</v>
      </c>
      <c r="B955" s="154" t="str">
        <f>VLOOKUP(A955,'CENTRO DE COSTOS'!A:D,4,FALSE)</f>
        <v>JUAN SEBASTIÁN RÍOS CASTRILLÓN</v>
      </c>
      <c r="C955" s="154" t="str">
        <f>VLOOKUP(A955,'CENTRO DE COSTOS'!A:D,2,FALSE)</f>
        <v>0004-0005</v>
      </c>
      <c r="D955" s="154">
        <v>5837</v>
      </c>
      <c r="E955" s="154">
        <v>2628605</v>
      </c>
      <c r="F955" s="154">
        <v>19455</v>
      </c>
      <c r="G955" s="154" t="s">
        <v>4590</v>
      </c>
      <c r="H955" s="154" t="s">
        <v>197</v>
      </c>
      <c r="I955" s="154" t="s">
        <v>785</v>
      </c>
      <c r="J955" s="154" t="s">
        <v>6832</v>
      </c>
      <c r="K955" s="154" t="s">
        <v>159</v>
      </c>
      <c r="L955" s="154" t="s">
        <v>6833</v>
      </c>
      <c r="M955" s="155">
        <v>45891.333333333336</v>
      </c>
      <c r="N955" s="155">
        <v>45893.4</v>
      </c>
      <c r="O955" s="154" t="s">
        <v>2961</v>
      </c>
      <c r="P955" s="154" t="s">
        <v>2962</v>
      </c>
      <c r="Q955" s="154" t="s">
        <v>3099</v>
      </c>
      <c r="R955" s="154" t="s">
        <v>2972</v>
      </c>
      <c r="S955" s="154" t="s">
        <v>200</v>
      </c>
      <c r="T955" s="183"/>
      <c r="U955" s="154" t="s">
        <v>2965</v>
      </c>
      <c r="V955" s="154" t="s">
        <v>6834</v>
      </c>
      <c r="W955" s="154" t="s">
        <v>2967</v>
      </c>
      <c r="X955" s="154" t="s">
        <v>6835</v>
      </c>
      <c r="Y955" s="154" t="s">
        <v>28</v>
      </c>
      <c r="Z955" s="154" t="s">
        <v>166</v>
      </c>
      <c r="AA955" s="154" t="s">
        <v>636</v>
      </c>
      <c r="AB955" s="154">
        <v>1</v>
      </c>
      <c r="AC955" s="154">
        <v>0</v>
      </c>
      <c r="AD955" s="87">
        <f>IF(W955="SOPORTE_TELEFÓNICO",'BASE LIQUIDACION REDEBAN 2025'!$B$19,IF(W955="ENVÍO",'BASE LIQUIDACION REDEBAN 2025'!$C$2,IF(Y955="TIPO I",'BASE LIQUIDACION REDEBAN 2025'!$C$2,IF(Y955="TIPO II",'BASE LIQUIDACION REDEBAN 2025'!$C$3,IF(Y955="TIPO III",'BASE LIQUIDACION REDEBAN 2025'!$C$4,IF(Y955="TIPO IV",'BASE LIQUIDACION REDEBAN 2025'!$C$5,IF(Z955="AEREO",'BASE LIQUIDACION REDEBAN 2025'!$B$6,'BASE LIQUIDACION REDEBAN 2025'!$C$5)))))))</f>
        <v>144967.87232000002</v>
      </c>
      <c r="AE955" s="87">
        <f>IF(OR(W955="SOPORTE_TELEFÓNICO",W955="ENVÍO"),0,IF(Y955="TIPO I",'BASE LIQUIDACION REDEBAN 2025'!$B$10,IF(Y955="TIPO II",'BASE LIQUIDACION REDEBAN 2025'!$B$11,IF(Y955="TIPO III",'BASE LIQUIDACION REDEBAN 2025'!$B$12,'BASE LIQUIDACION REDEBAN 2025'!$B$13))))</f>
        <v>140395.6348884</v>
      </c>
      <c r="AF955" s="87">
        <f t="shared" si="14"/>
        <v>144967.87232000002</v>
      </c>
      <c r="AG955" s="184"/>
      <c r="AH955" s="184"/>
    </row>
    <row r="956" spans="1:34" s="49" customFormat="1">
      <c r="A956" s="154" t="s">
        <v>90</v>
      </c>
      <c r="B956" s="154" t="str">
        <f>VLOOKUP(A956,'CENTRO DE COSTOS'!A:D,4,FALSE)</f>
        <v>JUAN SEBASTIÁN RÍOS CASTRILLÓN</v>
      </c>
      <c r="C956" s="154" t="str">
        <f>VLOOKUP(A956,'CENTRO DE COSTOS'!A:D,2,FALSE)</f>
        <v>0004-0005</v>
      </c>
      <c r="D956" s="154">
        <v>5001</v>
      </c>
      <c r="E956" s="154">
        <v>2635580</v>
      </c>
      <c r="F956" s="154">
        <v>42713</v>
      </c>
      <c r="G956" s="154" t="s">
        <v>4590</v>
      </c>
      <c r="H956" s="154" t="s">
        <v>197</v>
      </c>
      <c r="I956" s="154" t="s">
        <v>90</v>
      </c>
      <c r="J956" s="154" t="s">
        <v>6836</v>
      </c>
      <c r="K956" s="154" t="s">
        <v>159</v>
      </c>
      <c r="L956" s="154" t="s">
        <v>6837</v>
      </c>
      <c r="M956" s="155">
        <v>45893.579861111109</v>
      </c>
      <c r="N956" s="155">
        <v>45894.439583333333</v>
      </c>
      <c r="O956" s="154" t="s">
        <v>2961</v>
      </c>
      <c r="P956" s="154" t="s">
        <v>2962</v>
      </c>
      <c r="Q956" s="154" t="s">
        <v>3099</v>
      </c>
      <c r="R956" s="154" t="s">
        <v>3115</v>
      </c>
      <c r="S956" s="154" t="s">
        <v>200</v>
      </c>
      <c r="T956" s="183"/>
      <c r="U956" s="154" t="s">
        <v>2965</v>
      </c>
      <c r="V956" s="154" t="s">
        <v>6838</v>
      </c>
      <c r="W956" s="154" t="s">
        <v>2967</v>
      </c>
      <c r="X956" s="154" t="s">
        <v>6839</v>
      </c>
      <c r="Y956" s="154" t="s">
        <v>25</v>
      </c>
      <c r="Z956" s="154" t="s">
        <v>166</v>
      </c>
      <c r="AA956" s="154" t="s">
        <v>689</v>
      </c>
      <c r="AB956" s="154">
        <v>1</v>
      </c>
      <c r="AC956" s="154">
        <v>0</v>
      </c>
      <c r="AD956" s="87">
        <f>IF(W956="SOPORTE_TELEFÓNICO",'BASE LIQUIDACION REDEBAN 2025'!$B$19,IF(W956="ENVÍO",'BASE LIQUIDACION REDEBAN 2025'!$C$2,IF(Y956="TIPO I",'BASE LIQUIDACION REDEBAN 2025'!$C$2,IF(Y956="TIPO II",'BASE LIQUIDACION REDEBAN 2025'!$C$3,IF(Y956="TIPO III",'BASE LIQUIDACION REDEBAN 2025'!$C$4,IF(Y956="TIPO IV",'BASE LIQUIDACION REDEBAN 2025'!$C$5,IF(Z956="AEREO",'BASE LIQUIDACION REDEBAN 2025'!$B$6,'BASE LIQUIDACION REDEBAN 2025'!$C$5)))))))</f>
        <v>65960.072302</v>
      </c>
      <c r="AE956" s="87">
        <f>IF(OR(W956="SOPORTE_TELEFÓNICO",W956="ENVÍO"),0,IF(Y956="TIPO I",'BASE LIQUIDACION REDEBAN 2025'!$B$10,IF(Y956="TIPO II",'BASE LIQUIDACION REDEBAN 2025'!$B$11,IF(Y956="TIPO III",'BASE LIQUIDACION REDEBAN 2025'!$B$12,'BASE LIQUIDACION REDEBAN 2025'!$B$13))))</f>
        <v>75096.394270399993</v>
      </c>
      <c r="AF956" s="87">
        <f t="shared" si="14"/>
        <v>65960.072302</v>
      </c>
      <c r="AG956" s="184"/>
      <c r="AH956" s="184"/>
    </row>
    <row r="957" spans="1:34" s="49" customFormat="1">
      <c r="A957" s="154" t="s">
        <v>90</v>
      </c>
      <c r="B957" s="154" t="str">
        <f>VLOOKUP(A957,'CENTRO DE COSTOS'!A:D,4,FALSE)</f>
        <v>JUAN SEBASTIÁN RÍOS CASTRILLÓN</v>
      </c>
      <c r="C957" s="154" t="str">
        <f>VLOOKUP(A957,'CENTRO DE COSTOS'!A:D,2,FALSE)</f>
        <v>0004-0005</v>
      </c>
      <c r="D957" s="154">
        <v>5360</v>
      </c>
      <c r="E957" s="154">
        <v>2634587</v>
      </c>
      <c r="F957" s="154">
        <v>46767</v>
      </c>
      <c r="G957" s="154" t="s">
        <v>4590</v>
      </c>
      <c r="H957" s="154" t="s">
        <v>197</v>
      </c>
      <c r="I957" s="154" t="s">
        <v>3607</v>
      </c>
      <c r="J957" s="154" t="s">
        <v>6840</v>
      </c>
      <c r="K957" s="154" t="s">
        <v>159</v>
      </c>
      <c r="L957" s="154" t="s">
        <v>6841</v>
      </c>
      <c r="M957" s="155">
        <v>45892.581250000003</v>
      </c>
      <c r="N957" s="155">
        <v>45894.459722222222</v>
      </c>
      <c r="O957" s="154" t="s">
        <v>2961</v>
      </c>
      <c r="P957" s="154" t="s">
        <v>2962</v>
      </c>
      <c r="Q957" s="154" t="s">
        <v>3183</v>
      </c>
      <c r="R957" s="154" t="s">
        <v>3376</v>
      </c>
      <c r="S957" s="154" t="s">
        <v>200</v>
      </c>
      <c r="T957" s="183"/>
      <c r="U957" s="154" t="s">
        <v>2965</v>
      </c>
      <c r="V957" s="154" t="s">
        <v>6842</v>
      </c>
      <c r="W957" s="154" t="s">
        <v>2967</v>
      </c>
      <c r="X957" s="154" t="s">
        <v>6843</v>
      </c>
      <c r="Y957" s="154" t="s">
        <v>25</v>
      </c>
      <c r="Z957" s="154" t="s">
        <v>166</v>
      </c>
      <c r="AA957" s="154" t="s">
        <v>689</v>
      </c>
      <c r="AB957" s="154">
        <v>1</v>
      </c>
      <c r="AC957" s="154">
        <v>0</v>
      </c>
      <c r="AD957" s="87">
        <f>IF(W957="SOPORTE_TELEFÓNICO",'BASE LIQUIDACION REDEBAN 2025'!$B$19,IF(W957="ENVÍO",'BASE LIQUIDACION REDEBAN 2025'!$C$2,IF(Y957="TIPO I",'BASE LIQUIDACION REDEBAN 2025'!$C$2,IF(Y957="TIPO II",'BASE LIQUIDACION REDEBAN 2025'!$C$3,IF(Y957="TIPO III",'BASE LIQUIDACION REDEBAN 2025'!$C$4,IF(Y957="TIPO IV",'BASE LIQUIDACION REDEBAN 2025'!$C$5,IF(Z957="AEREO",'BASE LIQUIDACION REDEBAN 2025'!$B$6,'BASE LIQUIDACION REDEBAN 2025'!$C$5)))))))</f>
        <v>65960.072302</v>
      </c>
      <c r="AE957" s="87">
        <f>IF(OR(W957="SOPORTE_TELEFÓNICO",W957="ENVÍO"),0,IF(Y957="TIPO I",'BASE LIQUIDACION REDEBAN 2025'!$B$10,IF(Y957="TIPO II",'BASE LIQUIDACION REDEBAN 2025'!$B$11,IF(Y957="TIPO III",'BASE LIQUIDACION REDEBAN 2025'!$B$12,'BASE LIQUIDACION REDEBAN 2025'!$B$13))))</f>
        <v>75096.394270399993</v>
      </c>
      <c r="AF957" s="87">
        <f t="shared" si="14"/>
        <v>65960.072302</v>
      </c>
      <c r="AG957" s="184"/>
      <c r="AH957" s="184"/>
    </row>
    <row r="958" spans="1:34" s="49" customFormat="1">
      <c r="A958" s="154" t="s">
        <v>90</v>
      </c>
      <c r="B958" s="154" t="str">
        <f>VLOOKUP(A958,'CENTRO DE COSTOS'!A:D,4,FALSE)</f>
        <v>JUAN SEBASTIÁN RÍOS CASTRILLÓN</v>
      </c>
      <c r="C958" s="154" t="str">
        <f>VLOOKUP(A958,'CENTRO DE COSTOS'!A:D,2,FALSE)</f>
        <v>0004-0005</v>
      </c>
      <c r="D958" s="154">
        <v>5042</v>
      </c>
      <c r="E958" s="154">
        <v>2634541</v>
      </c>
      <c r="F958" s="154">
        <v>38197</v>
      </c>
      <c r="G958" s="154" t="s">
        <v>4590</v>
      </c>
      <c r="H958" s="154" t="s">
        <v>197</v>
      </c>
      <c r="I958" s="154" t="s">
        <v>6844</v>
      </c>
      <c r="J958" s="154" t="s">
        <v>6845</v>
      </c>
      <c r="K958" s="154" t="s">
        <v>159</v>
      </c>
      <c r="L958" s="154" t="s">
        <v>6846</v>
      </c>
      <c r="M958" s="155">
        <v>45892.493750000001</v>
      </c>
      <c r="N958" s="155">
        <v>45894.464583333334</v>
      </c>
      <c r="O958" s="154" t="s">
        <v>2961</v>
      </c>
      <c r="P958" s="154" t="s">
        <v>2962</v>
      </c>
      <c r="Q958" s="154" t="s">
        <v>3082</v>
      </c>
      <c r="R958" s="154" t="s">
        <v>2972</v>
      </c>
      <c r="S958" s="154" t="s">
        <v>200</v>
      </c>
      <c r="T958" s="183"/>
      <c r="U958" s="154" t="s">
        <v>2965</v>
      </c>
      <c r="V958" s="154" t="s">
        <v>6847</v>
      </c>
      <c r="W958" s="154" t="s">
        <v>2967</v>
      </c>
      <c r="X958" s="154" t="s">
        <v>6848</v>
      </c>
      <c r="Y958" s="154" t="s">
        <v>28</v>
      </c>
      <c r="Z958" s="154" t="s">
        <v>166</v>
      </c>
      <c r="AA958" s="154" t="s">
        <v>1245</v>
      </c>
      <c r="AB958" s="154">
        <v>1</v>
      </c>
      <c r="AC958" s="154">
        <v>0</v>
      </c>
      <c r="AD958" s="87">
        <f>IF(W958="SOPORTE_TELEFÓNICO",'BASE LIQUIDACION REDEBAN 2025'!$B$19,IF(W958="ENVÍO",'BASE LIQUIDACION REDEBAN 2025'!$C$2,IF(Y958="TIPO I",'BASE LIQUIDACION REDEBAN 2025'!$C$2,IF(Y958="TIPO II",'BASE LIQUIDACION REDEBAN 2025'!$C$3,IF(Y958="TIPO III",'BASE LIQUIDACION REDEBAN 2025'!$C$4,IF(Y958="TIPO IV",'BASE LIQUIDACION REDEBAN 2025'!$C$5,IF(Z958="AEREO",'BASE LIQUIDACION REDEBAN 2025'!$B$6,'BASE LIQUIDACION REDEBAN 2025'!$C$5)))))))</f>
        <v>144967.87232000002</v>
      </c>
      <c r="AE958" s="87">
        <f>IF(OR(W958="SOPORTE_TELEFÓNICO",W958="ENVÍO"),0,IF(Y958="TIPO I",'BASE LIQUIDACION REDEBAN 2025'!$B$10,IF(Y958="TIPO II",'BASE LIQUIDACION REDEBAN 2025'!$B$11,IF(Y958="TIPO III",'BASE LIQUIDACION REDEBAN 2025'!$B$12,'BASE LIQUIDACION REDEBAN 2025'!$B$13))))</f>
        <v>140395.6348884</v>
      </c>
      <c r="AF958" s="87">
        <f t="shared" si="14"/>
        <v>144967.87232000002</v>
      </c>
      <c r="AG958" s="184"/>
      <c r="AH958" s="184"/>
    </row>
    <row r="959" spans="1:34" s="49" customFormat="1">
      <c r="A959" s="154" t="s">
        <v>100</v>
      </c>
      <c r="B959" s="154" t="str">
        <f>VLOOKUP(A959,'CENTRO DE COSTOS'!A:D,4,FALSE)</f>
        <v>KEVIN ALEXIS CORZO BUSTOS</v>
      </c>
      <c r="C959" s="154" t="str">
        <f>VLOOKUP(A959,'CENTRO DE COSTOS'!A:D,2,FALSE)</f>
        <v>0004-0007</v>
      </c>
      <c r="D959" s="154">
        <v>50370</v>
      </c>
      <c r="E959" s="154">
        <v>2618262</v>
      </c>
      <c r="F959" s="154">
        <v>71215</v>
      </c>
      <c r="G959" s="154" t="s">
        <v>4590</v>
      </c>
      <c r="H959" s="154" t="s">
        <v>295</v>
      </c>
      <c r="I959" s="154" t="s">
        <v>3695</v>
      </c>
      <c r="J959" s="154" t="s">
        <v>6849</v>
      </c>
      <c r="K959" s="154" t="s">
        <v>159</v>
      </c>
      <c r="L959" s="154" t="s">
        <v>6850</v>
      </c>
      <c r="M959" s="155">
        <v>45889.456944444442</v>
      </c>
      <c r="N959" s="155">
        <v>45894.46875</v>
      </c>
      <c r="O959" s="154" t="s">
        <v>2961</v>
      </c>
      <c r="P959" s="154" t="s">
        <v>2962</v>
      </c>
      <c r="Q959" s="154" t="s">
        <v>3082</v>
      </c>
      <c r="R959" s="154" t="s">
        <v>2972</v>
      </c>
      <c r="S959" s="154" t="s">
        <v>2973</v>
      </c>
      <c r="T959" s="183"/>
      <c r="U959" s="154" t="s">
        <v>2965</v>
      </c>
      <c r="V959" s="154" t="s">
        <v>6851</v>
      </c>
      <c r="W959" s="154" t="s">
        <v>2967</v>
      </c>
      <c r="X959" s="154" t="s">
        <v>6852</v>
      </c>
      <c r="Y959" s="154" t="s">
        <v>180</v>
      </c>
      <c r="Z959" s="154" t="s">
        <v>1394</v>
      </c>
      <c r="AA959" s="154" t="s">
        <v>362</v>
      </c>
      <c r="AB959" s="154">
        <v>1</v>
      </c>
      <c r="AC959" s="154">
        <v>0</v>
      </c>
      <c r="AD959" s="87">
        <f>IF(W959="SOPORTE_TELEFÓNICO",'BASE LIQUIDACION REDEBAN 2025'!$B$19,IF(W959="ENVÍO",'BASE LIQUIDACION REDEBAN 2025'!$C$2,IF(Y959="TIPO I",'BASE LIQUIDACION REDEBAN 2025'!$C$2,IF(Y959="TIPO II",'BASE LIQUIDACION REDEBAN 2025'!$C$3,IF(Y959="TIPO III",'BASE LIQUIDACION REDEBAN 2025'!$C$4,IF(Y959="TIPO IV",'BASE LIQUIDACION REDEBAN 2025'!$C$5,IF(Z959="AEREO",'BASE LIQUIDACION REDEBAN 2025'!$B$6,'BASE LIQUIDACION REDEBAN 2025'!$C$5)))))))</f>
        <v>988462.96268840006</v>
      </c>
      <c r="AE959" s="87">
        <f>IF(OR(W959="SOPORTE_TELEFÓNICO",W959="ENVÍO"),0,IF(Y959="TIPO I",'BASE LIQUIDACION REDEBAN 2025'!$B$10,IF(Y959="TIPO II",'BASE LIQUIDACION REDEBAN 2025'!$B$11,IF(Y959="TIPO III",'BASE LIQUIDACION REDEBAN 2025'!$B$12,'BASE LIQUIDACION REDEBAN 2025'!$B$13))))</f>
        <v>196536.5258152</v>
      </c>
      <c r="AF959" s="87">
        <f t="shared" si="14"/>
        <v>988462.96268840006</v>
      </c>
      <c r="AG959" s="184"/>
      <c r="AH959" s="184"/>
    </row>
    <row r="960" spans="1:34" s="49" customFormat="1">
      <c r="A960" s="154" t="s">
        <v>68</v>
      </c>
      <c r="B960" s="154" t="str">
        <f>VLOOKUP(A960,'CENTRO DE COSTOS'!A:D,4,FALSE)</f>
        <v>WILLIAM ASDRUBAL ROZO ROZO</v>
      </c>
      <c r="C960" s="154" t="str">
        <f>VLOOKUP(A960,'CENTRO DE COSTOS'!A:D,2,FALSE)</f>
        <v>0004-0004</v>
      </c>
      <c r="D960" s="154">
        <v>11001</v>
      </c>
      <c r="E960" s="154">
        <v>2635368</v>
      </c>
      <c r="F960" s="154">
        <v>63846</v>
      </c>
      <c r="G960" s="154" t="s">
        <v>4590</v>
      </c>
      <c r="H960" s="154" t="s">
        <v>470</v>
      </c>
      <c r="I960" s="154" t="s">
        <v>68</v>
      </c>
      <c r="J960" s="154" t="s">
        <v>6853</v>
      </c>
      <c r="K960" s="154" t="s">
        <v>159</v>
      </c>
      <c r="L960" s="154" t="s">
        <v>6854</v>
      </c>
      <c r="M960" s="155">
        <v>45893.420138888891</v>
      </c>
      <c r="N960" s="155">
        <v>45894.474305555559</v>
      </c>
      <c r="O960" s="154" t="s">
        <v>2961</v>
      </c>
      <c r="P960" s="154" t="s">
        <v>2962</v>
      </c>
      <c r="Q960" s="154" t="s">
        <v>3006</v>
      </c>
      <c r="R960" s="154" t="s">
        <v>3155</v>
      </c>
      <c r="S960" s="154" t="s">
        <v>2973</v>
      </c>
      <c r="T960" s="183"/>
      <c r="U960" s="154" t="s">
        <v>2965</v>
      </c>
      <c r="V960" s="154" t="s">
        <v>6855</v>
      </c>
      <c r="W960" s="154" t="s">
        <v>2967</v>
      </c>
      <c r="X960" s="154" t="s">
        <v>6856</v>
      </c>
      <c r="Y960" s="154" t="s">
        <v>25</v>
      </c>
      <c r="Z960" s="154" t="s">
        <v>166</v>
      </c>
      <c r="AA960" s="154" t="s">
        <v>506</v>
      </c>
      <c r="AB960" s="154">
        <v>1</v>
      </c>
      <c r="AC960" s="154">
        <v>0</v>
      </c>
      <c r="AD960" s="87">
        <f>IF(W960="SOPORTE_TELEFÓNICO",'BASE LIQUIDACION REDEBAN 2025'!$B$19,IF(W960="ENVÍO",'BASE LIQUIDACION REDEBAN 2025'!$C$2,IF(Y960="TIPO I",'BASE LIQUIDACION REDEBAN 2025'!$C$2,IF(Y960="TIPO II",'BASE LIQUIDACION REDEBAN 2025'!$C$3,IF(Y960="TIPO III",'BASE LIQUIDACION REDEBAN 2025'!$C$4,IF(Y960="TIPO IV",'BASE LIQUIDACION REDEBAN 2025'!$C$5,IF(Z960="AEREO",'BASE LIQUIDACION REDEBAN 2025'!$B$6,'BASE LIQUIDACION REDEBAN 2025'!$C$5)))))))</f>
        <v>65960.072302</v>
      </c>
      <c r="AE960" s="87">
        <f>IF(OR(W960="SOPORTE_TELEFÓNICO",W960="ENVÍO"),0,IF(Y960="TIPO I",'BASE LIQUIDACION REDEBAN 2025'!$B$10,IF(Y960="TIPO II",'BASE LIQUIDACION REDEBAN 2025'!$B$11,IF(Y960="TIPO III",'BASE LIQUIDACION REDEBAN 2025'!$B$12,'BASE LIQUIDACION REDEBAN 2025'!$B$13))))</f>
        <v>75096.394270399993</v>
      </c>
      <c r="AF960" s="87">
        <f t="shared" si="14"/>
        <v>65960.072302</v>
      </c>
      <c r="AG960" s="184"/>
      <c r="AH960" s="184"/>
    </row>
    <row r="961" spans="1:34" s="49" customFormat="1">
      <c r="A961" s="154" t="s">
        <v>72</v>
      </c>
      <c r="B961" s="154" t="str">
        <f>VLOOKUP(A961,'CENTRO DE COSTOS'!A:D,4,FALSE)</f>
        <v>MIGUEL JULIÁN HERNÁNDEZ GUARÍN</v>
      </c>
      <c r="C961" s="154" t="str">
        <f>VLOOKUP(A961,'CENTRO DE COSTOS'!A:D,2,FALSE)</f>
        <v>0004-0008</v>
      </c>
      <c r="D961" s="154">
        <v>68001</v>
      </c>
      <c r="E961" s="154">
        <v>2635512</v>
      </c>
      <c r="F961" s="154">
        <v>19554</v>
      </c>
      <c r="G961" s="154" t="s">
        <v>4590</v>
      </c>
      <c r="H961" s="154" t="s">
        <v>820</v>
      </c>
      <c r="I961" s="154" t="s">
        <v>72</v>
      </c>
      <c r="J961" s="154" t="s">
        <v>6857</v>
      </c>
      <c r="K961" s="154" t="s">
        <v>159</v>
      </c>
      <c r="L961" s="154" t="s">
        <v>6858</v>
      </c>
      <c r="M961" s="155">
        <v>45893.340277777781</v>
      </c>
      <c r="N961" s="155">
        <v>45894.489583333336</v>
      </c>
      <c r="O961" s="154" t="s">
        <v>2961</v>
      </c>
      <c r="P961" s="154" t="s">
        <v>2962</v>
      </c>
      <c r="Q961" s="154" t="s">
        <v>3076</v>
      </c>
      <c r="R961" s="154" t="s">
        <v>3076</v>
      </c>
      <c r="S961" s="154" t="s">
        <v>2973</v>
      </c>
      <c r="T961" s="183"/>
      <c r="U961" s="154" t="s">
        <v>2965</v>
      </c>
      <c r="V961" s="154" t="s">
        <v>6859</v>
      </c>
      <c r="W961" s="154" t="s">
        <v>2967</v>
      </c>
      <c r="X961" s="154" t="s">
        <v>6860</v>
      </c>
      <c r="Y961" s="154" t="s">
        <v>25</v>
      </c>
      <c r="Z961" s="154" t="s">
        <v>166</v>
      </c>
      <c r="AA961" s="154" t="s">
        <v>838</v>
      </c>
      <c r="AB961" s="154">
        <v>1</v>
      </c>
      <c r="AC961" s="154">
        <v>0</v>
      </c>
      <c r="AD961" s="87">
        <f>IF(W961="SOPORTE_TELEFÓNICO",'BASE LIQUIDACION REDEBAN 2025'!$B$19,IF(W961="ENVÍO",'BASE LIQUIDACION REDEBAN 2025'!$C$2,IF(Y961="TIPO I",'BASE LIQUIDACION REDEBAN 2025'!$C$2,IF(Y961="TIPO II",'BASE LIQUIDACION REDEBAN 2025'!$C$3,IF(Y961="TIPO III",'BASE LIQUIDACION REDEBAN 2025'!$C$4,IF(Y961="TIPO IV",'BASE LIQUIDACION REDEBAN 2025'!$C$5,IF(Z961="AEREO",'BASE LIQUIDACION REDEBAN 2025'!$B$6,'BASE LIQUIDACION REDEBAN 2025'!$C$5)))))))</f>
        <v>65960.072302</v>
      </c>
      <c r="AE961" s="87">
        <f>IF(OR(W961="SOPORTE_TELEFÓNICO",W961="ENVÍO"),0,IF(Y961="TIPO I",'BASE LIQUIDACION REDEBAN 2025'!$B$10,IF(Y961="TIPO II",'BASE LIQUIDACION REDEBAN 2025'!$B$11,IF(Y961="TIPO III",'BASE LIQUIDACION REDEBAN 2025'!$B$12,'BASE LIQUIDACION REDEBAN 2025'!$B$13))))</f>
        <v>75096.394270399993</v>
      </c>
      <c r="AF961" s="87">
        <f t="shared" si="14"/>
        <v>65960.072302</v>
      </c>
      <c r="AG961" s="184"/>
      <c r="AH961" s="184"/>
    </row>
    <row r="962" spans="1:34" s="49" customFormat="1">
      <c r="A962" s="154" t="s">
        <v>93</v>
      </c>
      <c r="B962" s="154" t="str">
        <f>VLOOKUP(A962,'CENTRO DE COSTOS'!A:D,4,FALSE)</f>
        <v>DIEGO FERNANDO HENAO CARDONA</v>
      </c>
      <c r="C962" s="154" t="str">
        <f>VLOOKUP(A962,'CENTRO DE COSTOS'!A:D,2,FALSE)</f>
        <v>0004-0003</v>
      </c>
      <c r="D962" s="154">
        <v>52683</v>
      </c>
      <c r="E962" s="154">
        <v>2631146</v>
      </c>
      <c r="F962" s="154">
        <v>29035</v>
      </c>
      <c r="G962" s="154" t="s">
        <v>4590</v>
      </c>
      <c r="H962" s="154" t="s">
        <v>174</v>
      </c>
      <c r="I962" s="154" t="s">
        <v>2012</v>
      </c>
      <c r="J962" s="154" t="s">
        <v>6861</v>
      </c>
      <c r="K962" s="154" t="s">
        <v>159</v>
      </c>
      <c r="L962" s="154" t="s">
        <v>6862</v>
      </c>
      <c r="M962" s="155">
        <v>45891.47152777778</v>
      </c>
      <c r="N962" s="155">
        <v>45894.493750000001</v>
      </c>
      <c r="O962" s="154" t="s">
        <v>2961</v>
      </c>
      <c r="P962" s="154" t="s">
        <v>2962</v>
      </c>
      <c r="Q962" s="154" t="s">
        <v>3076</v>
      </c>
      <c r="R962" s="154" t="s">
        <v>3076</v>
      </c>
      <c r="S962" s="154" t="s">
        <v>2973</v>
      </c>
      <c r="T962" s="183"/>
      <c r="U962" s="154" t="s">
        <v>2965</v>
      </c>
      <c r="V962" s="154" t="s">
        <v>6863</v>
      </c>
      <c r="W962" s="154" t="s">
        <v>2967</v>
      </c>
      <c r="X962" s="154" t="s">
        <v>6864</v>
      </c>
      <c r="Y962" s="154" t="s">
        <v>28</v>
      </c>
      <c r="Z962" s="154" t="s">
        <v>166</v>
      </c>
      <c r="AA962" s="154" t="s">
        <v>1825</v>
      </c>
      <c r="AB962" s="154">
        <v>1</v>
      </c>
      <c r="AC962" s="154">
        <v>0</v>
      </c>
      <c r="AD962" s="87">
        <f>IF(W962="SOPORTE_TELEFÓNICO",'BASE LIQUIDACION REDEBAN 2025'!$B$19,IF(W962="ENVÍO",'BASE LIQUIDACION REDEBAN 2025'!$C$2,IF(Y962="TIPO I",'BASE LIQUIDACION REDEBAN 2025'!$C$2,IF(Y962="TIPO II",'BASE LIQUIDACION REDEBAN 2025'!$C$3,IF(Y962="TIPO III",'BASE LIQUIDACION REDEBAN 2025'!$C$4,IF(Y962="TIPO IV",'BASE LIQUIDACION REDEBAN 2025'!$C$5,IF(Z962="AEREO",'BASE LIQUIDACION REDEBAN 2025'!$B$6,'BASE LIQUIDACION REDEBAN 2025'!$C$5)))))))</f>
        <v>144967.87232000002</v>
      </c>
      <c r="AE962" s="87">
        <f>IF(OR(W962="SOPORTE_TELEFÓNICO",W962="ENVÍO"),0,IF(Y962="TIPO I",'BASE LIQUIDACION REDEBAN 2025'!$B$10,IF(Y962="TIPO II",'BASE LIQUIDACION REDEBAN 2025'!$B$11,IF(Y962="TIPO III",'BASE LIQUIDACION REDEBAN 2025'!$B$12,'BASE LIQUIDACION REDEBAN 2025'!$B$13))))</f>
        <v>140395.6348884</v>
      </c>
      <c r="AF962" s="87">
        <f t="shared" si="14"/>
        <v>144967.87232000002</v>
      </c>
      <c r="AG962" s="184"/>
      <c r="AH962" s="184"/>
    </row>
    <row r="963" spans="1:34" s="49" customFormat="1">
      <c r="A963" s="154" t="s">
        <v>92</v>
      </c>
      <c r="B963" s="154" t="str">
        <f>VLOOKUP(A963,'CENTRO DE COSTOS'!A:D,4,FALSE)</f>
        <v>KEVIN ALEXIS CORZO BUSTOS</v>
      </c>
      <c r="C963" s="154" t="str">
        <f>VLOOKUP(A963,'CENTRO DE COSTOS'!A:D,2,FALSE)</f>
        <v>0004-0007</v>
      </c>
      <c r="D963" s="154">
        <v>41001</v>
      </c>
      <c r="E963" s="154">
        <v>2635567</v>
      </c>
      <c r="F963" s="154">
        <v>27627</v>
      </c>
      <c r="G963" s="154" t="s">
        <v>4590</v>
      </c>
      <c r="H963" s="154" t="s">
        <v>249</v>
      </c>
      <c r="I963" s="154" t="s">
        <v>92</v>
      </c>
      <c r="J963" s="154" t="s">
        <v>6865</v>
      </c>
      <c r="K963" s="154" t="s">
        <v>159</v>
      </c>
      <c r="L963" s="154" t="s">
        <v>6866</v>
      </c>
      <c r="M963" s="155">
        <v>45893.536805555559</v>
      </c>
      <c r="N963" s="155">
        <v>45894.49722222222</v>
      </c>
      <c r="O963" s="154" t="s">
        <v>2961</v>
      </c>
      <c r="P963" s="154" t="s">
        <v>2988</v>
      </c>
      <c r="Q963" s="154" t="s">
        <v>3335</v>
      </c>
      <c r="R963" s="154" t="s">
        <v>3336</v>
      </c>
      <c r="S963" s="154" t="s">
        <v>2973</v>
      </c>
      <c r="T963" s="183"/>
      <c r="U963" s="154" t="s">
        <v>2965</v>
      </c>
      <c r="V963" s="154" t="s">
        <v>6867</v>
      </c>
      <c r="W963" s="154" t="s">
        <v>2967</v>
      </c>
      <c r="X963" s="154" t="s">
        <v>6868</v>
      </c>
      <c r="Y963" s="154" t="s">
        <v>25</v>
      </c>
      <c r="Z963" s="154" t="s">
        <v>166</v>
      </c>
      <c r="AA963" s="154" t="s">
        <v>167</v>
      </c>
      <c r="AB963" s="154">
        <v>1</v>
      </c>
      <c r="AC963" s="154">
        <v>0</v>
      </c>
      <c r="AD963" s="87">
        <f>IF(W963="SOPORTE_TELEFÓNICO",'BASE LIQUIDACION REDEBAN 2025'!$B$19,IF(W963="ENVÍO",'BASE LIQUIDACION REDEBAN 2025'!$C$2,IF(Y963="TIPO I",'BASE LIQUIDACION REDEBAN 2025'!$C$2,IF(Y963="TIPO II",'BASE LIQUIDACION REDEBAN 2025'!$C$3,IF(Y963="TIPO III",'BASE LIQUIDACION REDEBAN 2025'!$C$4,IF(Y963="TIPO IV",'BASE LIQUIDACION REDEBAN 2025'!$C$5,IF(Z963="AEREO",'BASE LIQUIDACION REDEBAN 2025'!$B$6,'BASE LIQUIDACION REDEBAN 2025'!$C$5)))))))</f>
        <v>65960.072302</v>
      </c>
      <c r="AE963" s="87">
        <f>IF(OR(W963="SOPORTE_TELEFÓNICO",W963="ENVÍO"),0,IF(Y963="TIPO I",'BASE LIQUIDACION REDEBAN 2025'!$B$10,IF(Y963="TIPO II",'BASE LIQUIDACION REDEBAN 2025'!$B$11,IF(Y963="TIPO III",'BASE LIQUIDACION REDEBAN 2025'!$B$12,'BASE LIQUIDACION REDEBAN 2025'!$B$13))))</f>
        <v>75096.394270399993</v>
      </c>
      <c r="AF963" s="87">
        <f t="shared" ref="AF963:AF1026" si="15">IF(OR(W963="SOPORTE_TELEFÓNICO",W963="ENVÍO"),AD963,(AD963*AB963+AE963*AC963))</f>
        <v>65960.072302</v>
      </c>
      <c r="AG963" s="184"/>
      <c r="AH963" s="184"/>
    </row>
    <row r="964" spans="1:34" s="49" customFormat="1">
      <c r="A964" s="154" t="s">
        <v>72</v>
      </c>
      <c r="B964" s="154" t="str">
        <f>VLOOKUP(A964,'CENTRO DE COSTOS'!A:D,4,FALSE)</f>
        <v>MIGUEL JULIÁN HERNÁNDEZ GUARÍN</v>
      </c>
      <c r="C964" s="154" t="str">
        <f>VLOOKUP(A964,'CENTRO DE COSTOS'!A:D,2,FALSE)</f>
        <v>0004-0008</v>
      </c>
      <c r="D964" s="154">
        <v>68001</v>
      </c>
      <c r="E964" s="154">
        <v>2637192</v>
      </c>
      <c r="F964" s="154">
        <v>42249</v>
      </c>
      <c r="G964" s="154" t="s">
        <v>4590</v>
      </c>
      <c r="H964" s="154" t="s">
        <v>820</v>
      </c>
      <c r="I964" s="154" t="s">
        <v>72</v>
      </c>
      <c r="J964" s="154" t="s">
        <v>6869</v>
      </c>
      <c r="K964" s="154" t="s">
        <v>159</v>
      </c>
      <c r="L964" s="154" t="s">
        <v>6870</v>
      </c>
      <c r="M964" s="155">
        <v>45894.392361111109</v>
      </c>
      <c r="N964" s="155">
        <v>45894.500694444447</v>
      </c>
      <c r="O964" s="154" t="s">
        <v>2961</v>
      </c>
      <c r="P964" s="154" t="s">
        <v>2988</v>
      </c>
      <c r="Q964" s="154" t="s">
        <v>2978</v>
      </c>
      <c r="R964" s="154" t="s">
        <v>3124</v>
      </c>
      <c r="S964" s="154" t="s">
        <v>2973</v>
      </c>
      <c r="T964" s="183"/>
      <c r="U964" s="154" t="s">
        <v>2965</v>
      </c>
      <c r="V964" s="154" t="s">
        <v>6871</v>
      </c>
      <c r="W964" s="154" t="s">
        <v>2967</v>
      </c>
      <c r="X964" s="154" t="s">
        <v>6872</v>
      </c>
      <c r="Y964" s="154" t="s">
        <v>25</v>
      </c>
      <c r="Z964" s="154" t="s">
        <v>166</v>
      </c>
      <c r="AA964" s="154" t="s">
        <v>438</v>
      </c>
      <c r="AB964" s="154">
        <v>1</v>
      </c>
      <c r="AC964" s="154">
        <v>0</v>
      </c>
      <c r="AD964" s="87">
        <f>IF(W964="SOPORTE_TELEFÓNICO",'BASE LIQUIDACION REDEBAN 2025'!$B$19,IF(W964="ENVÍO",'BASE LIQUIDACION REDEBAN 2025'!$C$2,IF(Y964="TIPO I",'BASE LIQUIDACION REDEBAN 2025'!$C$2,IF(Y964="TIPO II",'BASE LIQUIDACION REDEBAN 2025'!$C$3,IF(Y964="TIPO III",'BASE LIQUIDACION REDEBAN 2025'!$C$4,IF(Y964="TIPO IV",'BASE LIQUIDACION REDEBAN 2025'!$C$5,IF(Z964="AEREO",'BASE LIQUIDACION REDEBAN 2025'!$B$6,'BASE LIQUIDACION REDEBAN 2025'!$C$5)))))))</f>
        <v>65960.072302</v>
      </c>
      <c r="AE964" s="87">
        <f>IF(OR(W964="SOPORTE_TELEFÓNICO",W964="ENVÍO"),0,IF(Y964="TIPO I",'BASE LIQUIDACION REDEBAN 2025'!$B$10,IF(Y964="TIPO II",'BASE LIQUIDACION REDEBAN 2025'!$B$11,IF(Y964="TIPO III",'BASE LIQUIDACION REDEBAN 2025'!$B$12,'BASE LIQUIDACION REDEBAN 2025'!$B$13))))</f>
        <v>75096.394270399993</v>
      </c>
      <c r="AF964" s="87">
        <f t="shared" si="15"/>
        <v>65960.072302</v>
      </c>
      <c r="AG964" s="184"/>
      <c r="AH964" s="184"/>
    </row>
    <row r="965" spans="1:34" s="49" customFormat="1">
      <c r="A965" s="154" t="s">
        <v>76</v>
      </c>
      <c r="B965" s="154" t="str">
        <f>VLOOKUP(A965,'CENTRO DE COSTOS'!A:D,4,FALSE)</f>
        <v>DIEGO FERNANDO HENAO CARDONA</v>
      </c>
      <c r="C965" s="154" t="str">
        <f>VLOOKUP(A965,'CENTRO DE COSTOS'!A:D,2,FALSE)</f>
        <v>0004-0003</v>
      </c>
      <c r="D965" s="154">
        <v>76001</v>
      </c>
      <c r="E965" s="154">
        <v>2636751</v>
      </c>
      <c r="F965" s="154">
        <v>68406</v>
      </c>
      <c r="G965" s="154" t="s">
        <v>4590</v>
      </c>
      <c r="H965" s="154" t="s">
        <v>227</v>
      </c>
      <c r="I965" s="154" t="s">
        <v>76</v>
      </c>
      <c r="J965" s="154" t="s">
        <v>6873</v>
      </c>
      <c r="K965" s="154" t="s">
        <v>159</v>
      </c>
      <c r="L965" s="154" t="s">
        <v>6874</v>
      </c>
      <c r="M965" s="155">
        <v>45894.36041666667</v>
      </c>
      <c r="N965" s="155">
        <v>45894.503472222219</v>
      </c>
      <c r="O965" s="154" t="s">
        <v>2961</v>
      </c>
      <c r="P965" s="154" t="s">
        <v>2962</v>
      </c>
      <c r="Q965" s="154" t="s">
        <v>3099</v>
      </c>
      <c r="R965" s="154" t="s">
        <v>2972</v>
      </c>
      <c r="S965" s="154" t="s">
        <v>2973</v>
      </c>
      <c r="T965" s="183"/>
      <c r="U965" s="154" t="s">
        <v>2965</v>
      </c>
      <c r="V965" s="154" t="s">
        <v>6875</v>
      </c>
      <c r="W965" s="154" t="s">
        <v>2967</v>
      </c>
      <c r="X965" s="154" t="s">
        <v>6876</v>
      </c>
      <c r="Y965" s="154" t="s">
        <v>25</v>
      </c>
      <c r="Z965" s="154" t="s">
        <v>166</v>
      </c>
      <c r="AA965" s="154" t="s">
        <v>1442</v>
      </c>
      <c r="AB965" s="154">
        <v>1</v>
      </c>
      <c r="AC965" s="154">
        <v>0</v>
      </c>
      <c r="AD965" s="87">
        <f>IF(W965="SOPORTE_TELEFÓNICO",'BASE LIQUIDACION REDEBAN 2025'!$B$19,IF(W965="ENVÍO",'BASE LIQUIDACION REDEBAN 2025'!$C$2,IF(Y965="TIPO I",'BASE LIQUIDACION REDEBAN 2025'!$C$2,IF(Y965="TIPO II",'BASE LIQUIDACION REDEBAN 2025'!$C$3,IF(Y965="TIPO III",'BASE LIQUIDACION REDEBAN 2025'!$C$4,IF(Y965="TIPO IV",'BASE LIQUIDACION REDEBAN 2025'!$C$5,IF(Z965="AEREO",'BASE LIQUIDACION REDEBAN 2025'!$B$6,'BASE LIQUIDACION REDEBAN 2025'!$C$5)))))))</f>
        <v>65960.072302</v>
      </c>
      <c r="AE965" s="87">
        <f>IF(OR(W965="SOPORTE_TELEFÓNICO",W965="ENVÍO"),0,IF(Y965="TIPO I",'BASE LIQUIDACION REDEBAN 2025'!$B$10,IF(Y965="TIPO II",'BASE LIQUIDACION REDEBAN 2025'!$B$11,IF(Y965="TIPO III",'BASE LIQUIDACION REDEBAN 2025'!$B$12,'BASE LIQUIDACION REDEBAN 2025'!$B$13))))</f>
        <v>75096.394270399993</v>
      </c>
      <c r="AF965" s="87">
        <f t="shared" si="15"/>
        <v>65960.072302</v>
      </c>
      <c r="AG965" s="184"/>
      <c r="AH965" s="184"/>
    </row>
    <row r="966" spans="1:34" s="49" customFormat="1">
      <c r="A966" s="154" t="s">
        <v>68</v>
      </c>
      <c r="B966" s="154" t="str">
        <f>VLOOKUP(A966,'CENTRO DE COSTOS'!A:D,4,FALSE)</f>
        <v>WILLIAM ASDRUBAL ROZO ROZO</v>
      </c>
      <c r="C966" s="154" t="str">
        <f>VLOOKUP(A966,'CENTRO DE COSTOS'!A:D,2,FALSE)</f>
        <v>0004-0004</v>
      </c>
      <c r="D966" s="154">
        <v>25843</v>
      </c>
      <c r="E966" s="154">
        <v>2634578</v>
      </c>
      <c r="F966" s="154">
        <v>64967</v>
      </c>
      <c r="G966" s="154" t="s">
        <v>4590</v>
      </c>
      <c r="H966" s="154" t="s">
        <v>470</v>
      </c>
      <c r="I966" s="154" t="s">
        <v>1037</v>
      </c>
      <c r="J966" s="154" t="s">
        <v>6877</v>
      </c>
      <c r="K966" s="154" t="s">
        <v>159</v>
      </c>
      <c r="L966" s="154" t="s">
        <v>6878</v>
      </c>
      <c r="M966" s="155">
        <v>45892.543055555558</v>
      </c>
      <c r="N966" s="155">
        <v>45894.504861111112</v>
      </c>
      <c r="O966" s="154" t="s">
        <v>2961</v>
      </c>
      <c r="P966" s="154" t="s">
        <v>2962</v>
      </c>
      <c r="Q966" s="154" t="s">
        <v>3099</v>
      </c>
      <c r="R966" s="154" t="s">
        <v>3115</v>
      </c>
      <c r="S966" s="154" t="s">
        <v>2973</v>
      </c>
      <c r="T966" s="183"/>
      <c r="U966" s="154" t="s">
        <v>2965</v>
      </c>
      <c r="V966" s="154" t="s">
        <v>6879</v>
      </c>
      <c r="W966" s="154" t="s">
        <v>2967</v>
      </c>
      <c r="X966" s="154" t="s">
        <v>6880</v>
      </c>
      <c r="Y966" s="154" t="s">
        <v>28</v>
      </c>
      <c r="Z966" s="154" t="s">
        <v>166</v>
      </c>
      <c r="AA966" s="154" t="s">
        <v>887</v>
      </c>
      <c r="AB966" s="154">
        <v>1</v>
      </c>
      <c r="AC966" s="154">
        <v>0</v>
      </c>
      <c r="AD966" s="87">
        <f>IF(W966="SOPORTE_TELEFÓNICO",'BASE LIQUIDACION REDEBAN 2025'!$B$19,IF(W966="ENVÍO",'BASE LIQUIDACION REDEBAN 2025'!$C$2,IF(Y966="TIPO I",'BASE LIQUIDACION REDEBAN 2025'!$C$2,IF(Y966="TIPO II",'BASE LIQUIDACION REDEBAN 2025'!$C$3,IF(Y966="TIPO III",'BASE LIQUIDACION REDEBAN 2025'!$C$4,IF(Y966="TIPO IV",'BASE LIQUIDACION REDEBAN 2025'!$C$5,IF(Z966="AEREO",'BASE LIQUIDACION REDEBAN 2025'!$B$6,'BASE LIQUIDACION REDEBAN 2025'!$C$5)))))))</f>
        <v>144967.87232000002</v>
      </c>
      <c r="AE966" s="87">
        <f>IF(OR(W966="SOPORTE_TELEFÓNICO",W966="ENVÍO"),0,IF(Y966="TIPO I",'BASE LIQUIDACION REDEBAN 2025'!$B$10,IF(Y966="TIPO II",'BASE LIQUIDACION REDEBAN 2025'!$B$11,IF(Y966="TIPO III",'BASE LIQUIDACION REDEBAN 2025'!$B$12,'BASE LIQUIDACION REDEBAN 2025'!$B$13))))</f>
        <v>140395.6348884</v>
      </c>
      <c r="AF966" s="87">
        <f t="shared" si="15"/>
        <v>144967.87232000002</v>
      </c>
      <c r="AG966" s="184"/>
      <c r="AH966" s="184"/>
    </row>
    <row r="967" spans="1:34" s="49" customFormat="1">
      <c r="A967" s="154" t="s">
        <v>90</v>
      </c>
      <c r="B967" s="154" t="str">
        <f>VLOOKUP(A967,'CENTRO DE COSTOS'!A:D,4,FALSE)</f>
        <v>JUAN SEBASTIÁN RÍOS CASTRILLÓN</v>
      </c>
      <c r="C967" s="154" t="str">
        <f>VLOOKUP(A967,'CENTRO DE COSTOS'!A:D,2,FALSE)</f>
        <v>0004-0005</v>
      </c>
      <c r="D967" s="154">
        <v>5088</v>
      </c>
      <c r="E967" s="154">
        <v>2636216</v>
      </c>
      <c r="F967" s="154">
        <v>80073</v>
      </c>
      <c r="G967" s="154" t="s">
        <v>4590</v>
      </c>
      <c r="H967" s="154" t="s">
        <v>197</v>
      </c>
      <c r="I967" s="154" t="s">
        <v>211</v>
      </c>
      <c r="J967" s="154" t="s">
        <v>6541</v>
      </c>
      <c r="K967" s="154" t="s">
        <v>159</v>
      </c>
      <c r="L967" s="154" t="s">
        <v>6881</v>
      </c>
      <c r="M967" s="155">
        <v>45894.333333333336</v>
      </c>
      <c r="N967" s="155">
        <v>45894.509722222225</v>
      </c>
      <c r="O967" s="154" t="s">
        <v>2961</v>
      </c>
      <c r="P967" s="154" t="s">
        <v>2962</v>
      </c>
      <c r="Q967" s="154" t="s">
        <v>3046</v>
      </c>
      <c r="R967" s="154" t="s">
        <v>2972</v>
      </c>
      <c r="S967" s="154" t="s">
        <v>2973</v>
      </c>
      <c r="T967" s="183"/>
      <c r="U967" s="154" t="s">
        <v>2965</v>
      </c>
      <c r="V967" s="154" t="s">
        <v>6882</v>
      </c>
      <c r="W967" s="154" t="s">
        <v>2967</v>
      </c>
      <c r="X967" s="154" t="s">
        <v>6544</v>
      </c>
      <c r="Y967" s="154" t="s">
        <v>25</v>
      </c>
      <c r="Z967" s="154" t="s">
        <v>166</v>
      </c>
      <c r="AA967" s="154" t="s">
        <v>368</v>
      </c>
      <c r="AB967" s="154">
        <v>1</v>
      </c>
      <c r="AC967" s="154">
        <v>0</v>
      </c>
      <c r="AD967" s="87">
        <f>IF(W967="SOPORTE_TELEFÓNICO",'BASE LIQUIDACION REDEBAN 2025'!$B$19,IF(W967="ENVÍO",'BASE LIQUIDACION REDEBAN 2025'!$C$2,IF(Y967="TIPO I",'BASE LIQUIDACION REDEBAN 2025'!$C$2,IF(Y967="TIPO II",'BASE LIQUIDACION REDEBAN 2025'!$C$3,IF(Y967="TIPO III",'BASE LIQUIDACION REDEBAN 2025'!$C$4,IF(Y967="TIPO IV",'BASE LIQUIDACION REDEBAN 2025'!$C$5,IF(Z967="AEREO",'BASE LIQUIDACION REDEBAN 2025'!$B$6,'BASE LIQUIDACION REDEBAN 2025'!$C$5)))))))</f>
        <v>65960.072302</v>
      </c>
      <c r="AE967" s="87">
        <f>IF(OR(W967="SOPORTE_TELEFÓNICO",W967="ENVÍO"),0,IF(Y967="TIPO I",'BASE LIQUIDACION REDEBAN 2025'!$B$10,IF(Y967="TIPO II",'BASE LIQUIDACION REDEBAN 2025'!$B$11,IF(Y967="TIPO III",'BASE LIQUIDACION REDEBAN 2025'!$B$12,'BASE LIQUIDACION REDEBAN 2025'!$B$13))))</f>
        <v>75096.394270399993</v>
      </c>
      <c r="AF967" s="87">
        <f t="shared" si="15"/>
        <v>65960.072302</v>
      </c>
      <c r="AG967" s="184"/>
      <c r="AH967" s="184"/>
    </row>
    <row r="968" spans="1:34" s="49" customFormat="1">
      <c r="A968" s="154" t="s">
        <v>68</v>
      </c>
      <c r="B968" s="154" t="str">
        <f>VLOOKUP(A968,'CENTRO DE COSTOS'!A:D,4,FALSE)</f>
        <v>WILLIAM ASDRUBAL ROZO ROZO</v>
      </c>
      <c r="C968" s="154" t="str">
        <f>VLOOKUP(A968,'CENTRO DE COSTOS'!A:D,2,FALSE)</f>
        <v>0004-0004</v>
      </c>
      <c r="D968" s="154">
        <v>25754</v>
      </c>
      <c r="E968" s="154">
        <v>2634694</v>
      </c>
      <c r="F968" s="154">
        <v>67120</v>
      </c>
      <c r="G968" s="154" t="s">
        <v>4590</v>
      </c>
      <c r="H968" s="154" t="s">
        <v>470</v>
      </c>
      <c r="I968" s="154" t="s">
        <v>1138</v>
      </c>
      <c r="J968" s="154" t="s">
        <v>6883</v>
      </c>
      <c r="K968" s="154" t="s">
        <v>159</v>
      </c>
      <c r="L968" s="154" t="s">
        <v>6884</v>
      </c>
      <c r="M968" s="155">
        <v>45892.617361111108</v>
      </c>
      <c r="N968" s="155">
        <v>45894.513888888891</v>
      </c>
      <c r="O968" s="154" t="s">
        <v>2961</v>
      </c>
      <c r="P968" s="154" t="s">
        <v>2962</v>
      </c>
      <c r="Q968" s="154" t="s">
        <v>3017</v>
      </c>
      <c r="R968" s="154" t="s">
        <v>2972</v>
      </c>
      <c r="S968" s="154" t="s">
        <v>2973</v>
      </c>
      <c r="T968" s="183"/>
      <c r="U968" s="154" t="s">
        <v>2965</v>
      </c>
      <c r="V968" s="154" t="s">
        <v>6885</v>
      </c>
      <c r="W968" s="154" t="s">
        <v>2967</v>
      </c>
      <c r="X968" s="154" t="s">
        <v>6886</v>
      </c>
      <c r="Y968" s="154" t="s">
        <v>25</v>
      </c>
      <c r="Z968" s="154" t="s">
        <v>166</v>
      </c>
      <c r="AA968" s="154" t="s">
        <v>2089</v>
      </c>
      <c r="AB968" s="154">
        <v>1</v>
      </c>
      <c r="AC968" s="154">
        <v>0</v>
      </c>
      <c r="AD968" s="87">
        <f>IF(W968="SOPORTE_TELEFÓNICO",'BASE LIQUIDACION REDEBAN 2025'!$B$19,IF(W968="ENVÍO",'BASE LIQUIDACION REDEBAN 2025'!$C$2,IF(Y968="TIPO I",'BASE LIQUIDACION REDEBAN 2025'!$C$2,IF(Y968="TIPO II",'BASE LIQUIDACION REDEBAN 2025'!$C$3,IF(Y968="TIPO III",'BASE LIQUIDACION REDEBAN 2025'!$C$4,IF(Y968="TIPO IV",'BASE LIQUIDACION REDEBAN 2025'!$C$5,IF(Z968="AEREO",'BASE LIQUIDACION REDEBAN 2025'!$B$6,'BASE LIQUIDACION REDEBAN 2025'!$C$5)))))))</f>
        <v>65960.072302</v>
      </c>
      <c r="AE968" s="87">
        <f>IF(OR(W968="SOPORTE_TELEFÓNICO",W968="ENVÍO"),0,IF(Y968="TIPO I",'BASE LIQUIDACION REDEBAN 2025'!$B$10,IF(Y968="TIPO II",'BASE LIQUIDACION REDEBAN 2025'!$B$11,IF(Y968="TIPO III",'BASE LIQUIDACION REDEBAN 2025'!$B$12,'BASE LIQUIDACION REDEBAN 2025'!$B$13))))</f>
        <v>75096.394270399993</v>
      </c>
      <c r="AF968" s="87">
        <f t="shared" si="15"/>
        <v>65960.072302</v>
      </c>
      <c r="AG968" s="184"/>
      <c r="AH968" s="184"/>
    </row>
    <row r="969" spans="1:34" s="49" customFormat="1">
      <c r="A969" s="154" t="s">
        <v>93</v>
      </c>
      <c r="B969" s="154" t="str">
        <f>VLOOKUP(A969,'CENTRO DE COSTOS'!A:D,4,FALSE)</f>
        <v>DIEGO FERNANDO HENAO CARDONA</v>
      </c>
      <c r="C969" s="154" t="str">
        <f>VLOOKUP(A969,'CENTRO DE COSTOS'!A:D,2,FALSE)</f>
        <v>0004-0003</v>
      </c>
      <c r="D969" s="154">
        <v>86573</v>
      </c>
      <c r="E969" s="154">
        <v>2615384</v>
      </c>
      <c r="F969" s="154">
        <v>58973</v>
      </c>
      <c r="G969" s="154" t="s">
        <v>4590</v>
      </c>
      <c r="H969" s="154" t="s">
        <v>1820</v>
      </c>
      <c r="I969" s="154" t="s">
        <v>5153</v>
      </c>
      <c r="J969" s="154" t="s">
        <v>5154</v>
      </c>
      <c r="K969" s="154" t="s">
        <v>159</v>
      </c>
      <c r="L969" s="154" t="s">
        <v>6887</v>
      </c>
      <c r="M969" s="155">
        <v>45889.333333333336</v>
      </c>
      <c r="N969" s="155">
        <v>45894.527777777781</v>
      </c>
      <c r="O969" s="154" t="s">
        <v>2961</v>
      </c>
      <c r="P969" s="154" t="s">
        <v>2962</v>
      </c>
      <c r="Q969" s="154" t="s">
        <v>3046</v>
      </c>
      <c r="R969" s="154" t="s">
        <v>2972</v>
      </c>
      <c r="S969" s="154" t="s">
        <v>2973</v>
      </c>
      <c r="T969" s="183"/>
      <c r="U969" s="154" t="s">
        <v>2965</v>
      </c>
      <c r="V969" s="154" t="s">
        <v>6888</v>
      </c>
      <c r="W969" s="154" t="s">
        <v>3213</v>
      </c>
      <c r="X969" s="154">
        <v>0</v>
      </c>
      <c r="Y969" s="154" t="s">
        <v>32</v>
      </c>
      <c r="Z969" s="154" t="s">
        <v>1394</v>
      </c>
      <c r="AA969" s="154" t="s">
        <v>3668</v>
      </c>
      <c r="AB969" s="154">
        <v>0</v>
      </c>
      <c r="AC969" s="154">
        <v>0</v>
      </c>
      <c r="AD969" s="87">
        <f>IF(W969="SOPORTE_TELEFÓNICO",'BASE LIQUIDACION REDEBAN 2025'!$B$19,IF(W969="ENVÍO",'BASE LIQUIDACION REDEBAN 2025'!$C$2,IF(Y969="TIPO I",'BASE LIQUIDACION REDEBAN 2025'!$C$2,IF(Y969="TIPO II",'BASE LIQUIDACION REDEBAN 2025'!$C$3,IF(Y969="TIPO III",'BASE LIQUIDACION REDEBAN 2025'!$C$4,IF(Y969="TIPO IV",'BASE LIQUIDACION REDEBAN 2025'!$C$5,IF(Z969="AEREO",'BASE LIQUIDACION REDEBAN 2025'!$B$6,'BASE LIQUIDACION REDEBAN 2025'!$C$5)))))))</f>
        <v>41241.0800752</v>
      </c>
      <c r="AE969" s="87">
        <f>IF(OR(W969="SOPORTE_TELEFÓNICO",W969="ENVÍO"),0,IF(Y969="TIPO I",'BASE LIQUIDACION REDEBAN 2025'!$B$10,IF(Y969="TIPO II",'BASE LIQUIDACION REDEBAN 2025'!$B$11,IF(Y969="TIPO III",'BASE LIQUIDACION REDEBAN 2025'!$B$12,'BASE LIQUIDACION REDEBAN 2025'!$B$13))))</f>
        <v>0</v>
      </c>
      <c r="AF969" s="87">
        <f t="shared" si="15"/>
        <v>41241.0800752</v>
      </c>
      <c r="AG969" s="184"/>
      <c r="AH969" s="184"/>
    </row>
    <row r="970" spans="1:34" s="49" customFormat="1">
      <c r="A970" s="154" t="s">
        <v>90</v>
      </c>
      <c r="B970" s="154" t="str">
        <f>VLOOKUP(A970,'CENTRO DE COSTOS'!A:D,4,FALSE)</f>
        <v>JUAN SEBASTIÁN RÍOS CASTRILLÓN</v>
      </c>
      <c r="C970" s="154" t="str">
        <f>VLOOKUP(A970,'CENTRO DE COSTOS'!A:D,2,FALSE)</f>
        <v>0004-0005</v>
      </c>
      <c r="D970" s="154">
        <v>5380</v>
      </c>
      <c r="E970" s="154">
        <v>2636228</v>
      </c>
      <c r="F970" s="154">
        <v>24599</v>
      </c>
      <c r="G970" s="154" t="s">
        <v>4590</v>
      </c>
      <c r="H970" s="154" t="s">
        <v>197</v>
      </c>
      <c r="I970" s="154" t="s">
        <v>2836</v>
      </c>
      <c r="J970" s="154" t="s">
        <v>6178</v>
      </c>
      <c r="K970" s="154" t="s">
        <v>159</v>
      </c>
      <c r="L970" s="154" t="s">
        <v>6889</v>
      </c>
      <c r="M970" s="155">
        <v>45894.333333333336</v>
      </c>
      <c r="N970" s="155">
        <v>45894.537499999999</v>
      </c>
      <c r="O970" s="154" t="s">
        <v>2961</v>
      </c>
      <c r="P970" s="154" t="s">
        <v>2962</v>
      </c>
      <c r="Q970" s="154" t="s">
        <v>3046</v>
      </c>
      <c r="R970" s="154" t="s">
        <v>2972</v>
      </c>
      <c r="S970" s="154" t="s">
        <v>220</v>
      </c>
      <c r="T970" s="183"/>
      <c r="U970" s="154" t="s">
        <v>2965</v>
      </c>
      <c r="V970" s="154" t="s">
        <v>6890</v>
      </c>
      <c r="W970" s="154" t="s">
        <v>2967</v>
      </c>
      <c r="X970" s="154" t="s">
        <v>6181</v>
      </c>
      <c r="Y970" s="154" t="s">
        <v>25</v>
      </c>
      <c r="Z970" s="154" t="s">
        <v>166</v>
      </c>
      <c r="AA970" s="154" t="s">
        <v>689</v>
      </c>
      <c r="AB970" s="154">
        <v>1</v>
      </c>
      <c r="AC970" s="154">
        <v>0</v>
      </c>
      <c r="AD970" s="87">
        <f>IF(W970="SOPORTE_TELEFÓNICO",'BASE LIQUIDACION REDEBAN 2025'!$B$19,IF(W970="ENVÍO",'BASE LIQUIDACION REDEBAN 2025'!$C$2,IF(Y970="TIPO I",'BASE LIQUIDACION REDEBAN 2025'!$C$2,IF(Y970="TIPO II",'BASE LIQUIDACION REDEBAN 2025'!$C$3,IF(Y970="TIPO III",'BASE LIQUIDACION REDEBAN 2025'!$C$4,IF(Y970="TIPO IV",'BASE LIQUIDACION REDEBAN 2025'!$C$5,IF(Z970="AEREO",'BASE LIQUIDACION REDEBAN 2025'!$B$6,'BASE LIQUIDACION REDEBAN 2025'!$C$5)))))))</f>
        <v>65960.072302</v>
      </c>
      <c r="AE970" s="87">
        <f>IF(OR(W970="SOPORTE_TELEFÓNICO",W970="ENVÍO"),0,IF(Y970="TIPO I",'BASE LIQUIDACION REDEBAN 2025'!$B$10,IF(Y970="TIPO II",'BASE LIQUIDACION REDEBAN 2025'!$B$11,IF(Y970="TIPO III",'BASE LIQUIDACION REDEBAN 2025'!$B$12,'BASE LIQUIDACION REDEBAN 2025'!$B$13))))</f>
        <v>75096.394270399993</v>
      </c>
      <c r="AF970" s="87">
        <f t="shared" si="15"/>
        <v>65960.072302</v>
      </c>
      <c r="AG970" s="184"/>
      <c r="AH970" s="184"/>
    </row>
    <row r="971" spans="1:34" s="49" customFormat="1">
      <c r="A971" s="154" t="s">
        <v>93</v>
      </c>
      <c r="B971" s="154" t="str">
        <f>VLOOKUP(A971,'CENTRO DE COSTOS'!A:D,4,FALSE)</f>
        <v>DIEGO FERNANDO HENAO CARDONA</v>
      </c>
      <c r="C971" s="154" t="str">
        <f>VLOOKUP(A971,'CENTRO DE COSTOS'!A:D,2,FALSE)</f>
        <v>0004-0003</v>
      </c>
      <c r="D971" s="154">
        <v>52001</v>
      </c>
      <c r="E971" s="154">
        <v>2634787</v>
      </c>
      <c r="F971" s="154">
        <v>75190</v>
      </c>
      <c r="G971" s="154" t="s">
        <v>4590</v>
      </c>
      <c r="H971" s="154" t="s">
        <v>174</v>
      </c>
      <c r="I971" s="154" t="s">
        <v>93</v>
      </c>
      <c r="J971" s="154" t="s">
        <v>6891</v>
      </c>
      <c r="K971" s="154" t="s">
        <v>159</v>
      </c>
      <c r="L971" s="154" t="s">
        <v>6892</v>
      </c>
      <c r="M971" s="155">
        <v>45893.333333333336</v>
      </c>
      <c r="N971" s="155">
        <v>45894.537499999999</v>
      </c>
      <c r="O971" s="154" t="s">
        <v>2961</v>
      </c>
      <c r="P971" s="154" t="s">
        <v>2962</v>
      </c>
      <c r="Q971" s="154" t="s">
        <v>5335</v>
      </c>
      <c r="R971" s="154" t="s">
        <v>5336</v>
      </c>
      <c r="S971" s="154" t="s">
        <v>2973</v>
      </c>
      <c r="T971" s="183"/>
      <c r="U971" s="154" t="s">
        <v>2965</v>
      </c>
      <c r="V971" s="154" t="s">
        <v>6893</v>
      </c>
      <c r="W971" s="154" t="s">
        <v>2967</v>
      </c>
      <c r="X971" s="154" t="s">
        <v>6894</v>
      </c>
      <c r="Y971" s="154" t="s">
        <v>25</v>
      </c>
      <c r="Z971" s="154" t="s">
        <v>166</v>
      </c>
      <c r="AA971" s="154" t="s">
        <v>1414</v>
      </c>
      <c r="AB971" s="154">
        <v>1</v>
      </c>
      <c r="AC971" s="154">
        <v>0</v>
      </c>
      <c r="AD971" s="87">
        <f>IF(W971="SOPORTE_TELEFÓNICO",'BASE LIQUIDACION REDEBAN 2025'!$B$19,IF(W971="ENVÍO",'BASE LIQUIDACION REDEBAN 2025'!$C$2,IF(Y971="TIPO I",'BASE LIQUIDACION REDEBAN 2025'!$C$2,IF(Y971="TIPO II",'BASE LIQUIDACION REDEBAN 2025'!$C$3,IF(Y971="TIPO III",'BASE LIQUIDACION REDEBAN 2025'!$C$4,IF(Y971="TIPO IV",'BASE LIQUIDACION REDEBAN 2025'!$C$5,IF(Z971="AEREO",'BASE LIQUIDACION REDEBAN 2025'!$B$6,'BASE LIQUIDACION REDEBAN 2025'!$C$5)))))))</f>
        <v>65960.072302</v>
      </c>
      <c r="AE971" s="87">
        <f>IF(OR(W971="SOPORTE_TELEFÓNICO",W971="ENVÍO"),0,IF(Y971="TIPO I",'BASE LIQUIDACION REDEBAN 2025'!$B$10,IF(Y971="TIPO II",'BASE LIQUIDACION REDEBAN 2025'!$B$11,IF(Y971="TIPO III",'BASE LIQUIDACION REDEBAN 2025'!$B$12,'BASE LIQUIDACION REDEBAN 2025'!$B$13))))</f>
        <v>75096.394270399993</v>
      </c>
      <c r="AF971" s="87">
        <f t="shared" si="15"/>
        <v>65960.072302</v>
      </c>
      <c r="AG971" s="184"/>
      <c r="AH971" s="184"/>
    </row>
    <row r="972" spans="1:34" s="49" customFormat="1">
      <c r="A972" s="154" t="s">
        <v>92</v>
      </c>
      <c r="B972" s="154" t="str">
        <f>VLOOKUP(A972,'CENTRO DE COSTOS'!A:D,4,FALSE)</f>
        <v>KEVIN ALEXIS CORZO BUSTOS</v>
      </c>
      <c r="C972" s="154" t="str">
        <f>VLOOKUP(A972,'CENTRO DE COSTOS'!A:D,2,FALSE)</f>
        <v>0004-0007</v>
      </c>
      <c r="D972" s="154">
        <v>18753</v>
      </c>
      <c r="E972" s="154">
        <v>2638315</v>
      </c>
      <c r="F972" s="154">
        <v>44541</v>
      </c>
      <c r="G972" s="154" t="s">
        <v>4590</v>
      </c>
      <c r="H972" s="154" t="s">
        <v>157</v>
      </c>
      <c r="I972" s="154" t="s">
        <v>217</v>
      </c>
      <c r="J972" s="154" t="s">
        <v>6895</v>
      </c>
      <c r="K972" s="154" t="s">
        <v>159</v>
      </c>
      <c r="L972" s="154" t="s">
        <v>6896</v>
      </c>
      <c r="M972" s="155">
        <v>45894.433333333334</v>
      </c>
      <c r="N972" s="155">
        <v>45894.54791666667</v>
      </c>
      <c r="O972" s="154" t="s">
        <v>2961</v>
      </c>
      <c r="P972" s="154" t="s">
        <v>2962</v>
      </c>
      <c r="Q972" s="154" t="s">
        <v>3099</v>
      </c>
      <c r="R972" s="154" t="s">
        <v>2972</v>
      </c>
      <c r="S972" s="154" t="s">
        <v>200</v>
      </c>
      <c r="T972" s="183"/>
      <c r="U972" s="154" t="s">
        <v>2965</v>
      </c>
      <c r="V972" s="154" t="s">
        <v>6897</v>
      </c>
      <c r="W972" s="154" t="s">
        <v>2967</v>
      </c>
      <c r="X972" s="154" t="s">
        <v>6898</v>
      </c>
      <c r="Y972" s="154" t="s">
        <v>180</v>
      </c>
      <c r="Z972" s="154" t="s">
        <v>224</v>
      </c>
      <c r="AA972" s="154" t="s">
        <v>225</v>
      </c>
      <c r="AB972" s="154">
        <v>1</v>
      </c>
      <c r="AC972" s="154">
        <v>0</v>
      </c>
      <c r="AD972" s="87">
        <f>IF(W972="SOPORTE_TELEFÓNICO",'BASE LIQUIDACION REDEBAN 2025'!$B$19,IF(W972="ENVÍO",'BASE LIQUIDACION REDEBAN 2025'!$C$2,IF(Y972="TIPO I",'BASE LIQUIDACION REDEBAN 2025'!$C$2,IF(Y972="TIPO II",'BASE LIQUIDACION REDEBAN 2025'!$C$3,IF(Y972="TIPO III",'BASE LIQUIDACION REDEBAN 2025'!$C$4,IF(Y972="TIPO IV",'BASE LIQUIDACION REDEBAN 2025'!$C$5,IF(Z972="AEREO",'BASE LIQUIDACION REDEBAN 2025'!$B$6,'BASE LIQUIDACION REDEBAN 2025'!$C$5)))))))</f>
        <v>479588.87655000004</v>
      </c>
      <c r="AE972" s="87">
        <f>IF(OR(W972="SOPORTE_TELEFÓNICO",W972="ENVÍO"),0,IF(Y972="TIPO I",'BASE LIQUIDACION REDEBAN 2025'!$B$10,IF(Y972="TIPO II",'BASE LIQUIDACION REDEBAN 2025'!$B$11,IF(Y972="TIPO III",'BASE LIQUIDACION REDEBAN 2025'!$B$12,'BASE LIQUIDACION REDEBAN 2025'!$B$13))))</f>
        <v>196536.5258152</v>
      </c>
      <c r="AF972" s="87">
        <f t="shared" si="15"/>
        <v>479588.87655000004</v>
      </c>
      <c r="AG972" s="184"/>
      <c r="AH972" s="184"/>
    </row>
    <row r="973" spans="1:34" s="49" customFormat="1">
      <c r="A973" s="154" t="s">
        <v>76</v>
      </c>
      <c r="B973" s="154" t="str">
        <f>VLOOKUP(A973,'CENTRO DE COSTOS'!A:D,4,FALSE)</f>
        <v>DIEGO FERNANDO HENAO CARDONA</v>
      </c>
      <c r="C973" s="154" t="str">
        <f>VLOOKUP(A973,'CENTRO DE COSTOS'!A:D,2,FALSE)</f>
        <v>0004-0003</v>
      </c>
      <c r="D973" s="154">
        <v>76001</v>
      </c>
      <c r="E973" s="154">
        <v>2634741</v>
      </c>
      <c r="F973" s="154">
        <v>69766</v>
      </c>
      <c r="G973" s="154" t="s">
        <v>4590</v>
      </c>
      <c r="H973" s="154" t="s">
        <v>227</v>
      </c>
      <c r="I973" s="154" t="s">
        <v>76</v>
      </c>
      <c r="J973" s="154" t="s">
        <v>6560</v>
      </c>
      <c r="K973" s="154" t="s">
        <v>159</v>
      </c>
      <c r="L973" s="154" t="s">
        <v>6899</v>
      </c>
      <c r="M973" s="155">
        <v>45892.638194444444</v>
      </c>
      <c r="N973" s="155">
        <v>45894.548611111109</v>
      </c>
      <c r="O973" s="154" t="s">
        <v>2961</v>
      </c>
      <c r="P973" s="154" t="s">
        <v>2962</v>
      </c>
      <c r="Q973" s="154" t="s">
        <v>3076</v>
      </c>
      <c r="R973" s="154" t="s">
        <v>3076</v>
      </c>
      <c r="S973" s="154" t="s">
        <v>2973</v>
      </c>
      <c r="T973" s="183"/>
      <c r="U973" s="154" t="s">
        <v>2965</v>
      </c>
      <c r="V973" s="154" t="s">
        <v>6900</v>
      </c>
      <c r="W973" s="154" t="s">
        <v>2967</v>
      </c>
      <c r="X973" s="154" t="s">
        <v>6563</v>
      </c>
      <c r="Y973" s="154" t="s">
        <v>25</v>
      </c>
      <c r="Z973" s="154" t="s">
        <v>166</v>
      </c>
      <c r="AA973" s="154" t="s">
        <v>525</v>
      </c>
      <c r="AB973" s="154">
        <v>1</v>
      </c>
      <c r="AC973" s="154">
        <v>0</v>
      </c>
      <c r="AD973" s="87">
        <f>IF(W973="SOPORTE_TELEFÓNICO",'BASE LIQUIDACION REDEBAN 2025'!$B$19,IF(W973="ENVÍO",'BASE LIQUIDACION REDEBAN 2025'!$C$2,IF(Y973="TIPO I",'BASE LIQUIDACION REDEBAN 2025'!$C$2,IF(Y973="TIPO II",'BASE LIQUIDACION REDEBAN 2025'!$C$3,IF(Y973="TIPO III",'BASE LIQUIDACION REDEBAN 2025'!$C$4,IF(Y973="TIPO IV",'BASE LIQUIDACION REDEBAN 2025'!$C$5,IF(Z973="AEREO",'BASE LIQUIDACION REDEBAN 2025'!$B$6,'BASE LIQUIDACION REDEBAN 2025'!$C$5)))))))</f>
        <v>65960.072302</v>
      </c>
      <c r="AE973" s="87">
        <f>IF(OR(W973="SOPORTE_TELEFÓNICO",W973="ENVÍO"),0,IF(Y973="TIPO I",'BASE LIQUIDACION REDEBAN 2025'!$B$10,IF(Y973="TIPO II",'BASE LIQUIDACION REDEBAN 2025'!$B$11,IF(Y973="TIPO III",'BASE LIQUIDACION REDEBAN 2025'!$B$12,'BASE LIQUIDACION REDEBAN 2025'!$B$13))))</f>
        <v>75096.394270399993</v>
      </c>
      <c r="AF973" s="87">
        <f t="shared" si="15"/>
        <v>65960.072302</v>
      </c>
      <c r="AG973" s="184"/>
      <c r="AH973" s="184"/>
    </row>
    <row r="974" spans="1:34" s="49" customFormat="1">
      <c r="A974" s="154" t="s">
        <v>76</v>
      </c>
      <c r="B974" s="154" t="str">
        <f>VLOOKUP(A974,'CENTRO DE COSTOS'!A:D,4,FALSE)</f>
        <v>DIEGO FERNANDO HENAO CARDONA</v>
      </c>
      <c r="C974" s="154" t="str">
        <f>VLOOKUP(A974,'CENTRO DE COSTOS'!A:D,2,FALSE)</f>
        <v>0004-0003</v>
      </c>
      <c r="D974" s="154">
        <v>76890</v>
      </c>
      <c r="E974" s="154">
        <v>2634292</v>
      </c>
      <c r="F974" s="154">
        <v>59887</v>
      </c>
      <c r="G974" s="154" t="s">
        <v>4590</v>
      </c>
      <c r="H974" s="154" t="s">
        <v>227</v>
      </c>
      <c r="I974" s="154" t="s">
        <v>6901</v>
      </c>
      <c r="J974" s="154" t="s">
        <v>6902</v>
      </c>
      <c r="K974" s="154" t="s">
        <v>159</v>
      </c>
      <c r="L974" s="154" t="s">
        <v>6903</v>
      </c>
      <c r="M974" s="155">
        <v>45892.427777777775</v>
      </c>
      <c r="N974" s="155">
        <v>45894.553472222222</v>
      </c>
      <c r="O974" s="154" t="s">
        <v>2961</v>
      </c>
      <c r="P974" s="154" t="s">
        <v>2988</v>
      </c>
      <c r="Q974" s="154" t="s">
        <v>2978</v>
      </c>
      <c r="R974" s="154" t="s">
        <v>3124</v>
      </c>
      <c r="S974" s="154" t="s">
        <v>2973</v>
      </c>
      <c r="T974" s="183"/>
      <c r="U974" s="154" t="s">
        <v>2965</v>
      </c>
      <c r="V974" s="154" t="s">
        <v>6904</v>
      </c>
      <c r="W974" s="154" t="s">
        <v>2967</v>
      </c>
      <c r="X974" s="154" t="s">
        <v>6905</v>
      </c>
      <c r="Y974" s="154" t="s">
        <v>28</v>
      </c>
      <c r="Z974" s="154" t="s">
        <v>166</v>
      </c>
      <c r="AA974" s="154" t="s">
        <v>531</v>
      </c>
      <c r="AB974" s="154">
        <v>1</v>
      </c>
      <c r="AC974" s="154">
        <v>0</v>
      </c>
      <c r="AD974" s="87">
        <f>IF(W974="SOPORTE_TELEFÓNICO",'BASE LIQUIDACION REDEBAN 2025'!$B$19,IF(W974="ENVÍO",'BASE LIQUIDACION REDEBAN 2025'!$C$2,IF(Y974="TIPO I",'BASE LIQUIDACION REDEBAN 2025'!$C$2,IF(Y974="TIPO II",'BASE LIQUIDACION REDEBAN 2025'!$C$3,IF(Y974="TIPO III",'BASE LIQUIDACION REDEBAN 2025'!$C$4,IF(Y974="TIPO IV",'BASE LIQUIDACION REDEBAN 2025'!$C$5,IF(Z974="AEREO",'BASE LIQUIDACION REDEBAN 2025'!$B$6,'BASE LIQUIDACION REDEBAN 2025'!$C$5)))))))</f>
        <v>144967.87232000002</v>
      </c>
      <c r="AE974" s="87">
        <f>IF(OR(W974="SOPORTE_TELEFÓNICO",W974="ENVÍO"),0,IF(Y974="TIPO I",'BASE LIQUIDACION REDEBAN 2025'!$B$10,IF(Y974="TIPO II",'BASE LIQUIDACION REDEBAN 2025'!$B$11,IF(Y974="TIPO III",'BASE LIQUIDACION REDEBAN 2025'!$B$12,'BASE LIQUIDACION REDEBAN 2025'!$B$13))))</f>
        <v>140395.6348884</v>
      </c>
      <c r="AF974" s="87">
        <f t="shared" si="15"/>
        <v>144967.87232000002</v>
      </c>
      <c r="AG974" s="184"/>
      <c r="AH974" s="184"/>
    </row>
    <row r="975" spans="1:34" s="49" customFormat="1">
      <c r="A975" s="154" t="s">
        <v>100</v>
      </c>
      <c r="B975" s="154" t="str">
        <f>VLOOKUP(A975,'CENTRO DE COSTOS'!A:D,4,FALSE)</f>
        <v>KEVIN ALEXIS CORZO BUSTOS</v>
      </c>
      <c r="C975" s="154" t="str">
        <f>VLOOKUP(A975,'CENTRO DE COSTOS'!A:D,2,FALSE)</f>
        <v>0004-0007</v>
      </c>
      <c r="D975" s="154">
        <v>50001</v>
      </c>
      <c r="E975" s="154">
        <v>2635666</v>
      </c>
      <c r="F975" s="154">
        <v>18529</v>
      </c>
      <c r="G975" s="154" t="s">
        <v>4590</v>
      </c>
      <c r="H975" s="154" t="s">
        <v>295</v>
      </c>
      <c r="I975" s="154" t="s">
        <v>100</v>
      </c>
      <c r="J975" s="154" t="s">
        <v>6906</v>
      </c>
      <c r="K975" s="154" t="s">
        <v>159</v>
      </c>
      <c r="L975" s="154" t="s">
        <v>6907</v>
      </c>
      <c r="M975" s="155">
        <v>45893.748611111114</v>
      </c>
      <c r="N975" s="155">
        <v>45894.554861111108</v>
      </c>
      <c r="O975" s="154" t="s">
        <v>2961</v>
      </c>
      <c r="P975" s="154" t="s">
        <v>2962</v>
      </c>
      <c r="Q975" s="154" t="s">
        <v>3316</v>
      </c>
      <c r="R975" s="154" t="s">
        <v>3317</v>
      </c>
      <c r="S975" s="154" t="s">
        <v>2973</v>
      </c>
      <c r="T975" s="183"/>
      <c r="U975" s="154" t="s">
        <v>2965</v>
      </c>
      <c r="V975" s="154" t="s">
        <v>6908</v>
      </c>
      <c r="W975" s="154" t="s">
        <v>2967</v>
      </c>
      <c r="X975" s="154" t="s">
        <v>6909</v>
      </c>
      <c r="Y975" s="154" t="s">
        <v>25</v>
      </c>
      <c r="Z975" s="154" t="s">
        <v>166</v>
      </c>
      <c r="AA975" s="154" t="s">
        <v>3167</v>
      </c>
      <c r="AB975" s="154">
        <v>1</v>
      </c>
      <c r="AC975" s="154">
        <v>0</v>
      </c>
      <c r="AD975" s="87">
        <f>IF(W975="SOPORTE_TELEFÓNICO",'BASE LIQUIDACION REDEBAN 2025'!$B$19,IF(W975="ENVÍO",'BASE LIQUIDACION REDEBAN 2025'!$C$2,IF(Y975="TIPO I",'BASE LIQUIDACION REDEBAN 2025'!$C$2,IF(Y975="TIPO II",'BASE LIQUIDACION REDEBAN 2025'!$C$3,IF(Y975="TIPO III",'BASE LIQUIDACION REDEBAN 2025'!$C$4,IF(Y975="TIPO IV",'BASE LIQUIDACION REDEBAN 2025'!$C$5,IF(Z975="AEREO",'BASE LIQUIDACION REDEBAN 2025'!$B$6,'BASE LIQUIDACION REDEBAN 2025'!$C$5)))))))</f>
        <v>65960.072302</v>
      </c>
      <c r="AE975" s="87">
        <f>IF(OR(W975="SOPORTE_TELEFÓNICO",W975="ENVÍO"),0,IF(Y975="TIPO I",'BASE LIQUIDACION REDEBAN 2025'!$B$10,IF(Y975="TIPO II",'BASE LIQUIDACION REDEBAN 2025'!$B$11,IF(Y975="TIPO III",'BASE LIQUIDACION REDEBAN 2025'!$B$12,'BASE LIQUIDACION REDEBAN 2025'!$B$13))))</f>
        <v>75096.394270399993</v>
      </c>
      <c r="AF975" s="87">
        <f t="shared" si="15"/>
        <v>65960.072302</v>
      </c>
      <c r="AG975" s="184"/>
      <c r="AH975" s="184"/>
    </row>
    <row r="976" spans="1:34" s="49" customFormat="1">
      <c r="A976" s="154" t="s">
        <v>60</v>
      </c>
      <c r="B976" s="154" t="str">
        <f>VLOOKUP(A976,'CENTRO DE COSTOS'!A:D,4,FALSE)</f>
        <v>JUAN SEBASTIÁN RÍOS CASTRILLÓN</v>
      </c>
      <c r="C976" s="154" t="str">
        <f>VLOOKUP(A976,'CENTRO DE COSTOS'!A:D,2,FALSE)</f>
        <v>0004-0005</v>
      </c>
      <c r="D976" s="154">
        <v>5490</v>
      </c>
      <c r="E976" s="154">
        <v>2634729</v>
      </c>
      <c r="F976" s="154">
        <v>10357</v>
      </c>
      <c r="G976" s="154" t="s">
        <v>4590</v>
      </c>
      <c r="H976" s="154" t="s">
        <v>197</v>
      </c>
      <c r="I976" s="154" t="s">
        <v>631</v>
      </c>
      <c r="J976" s="154" t="s">
        <v>5994</v>
      </c>
      <c r="K976" s="154" t="s">
        <v>159</v>
      </c>
      <c r="L976" s="154" t="s">
        <v>6910</v>
      </c>
      <c r="M976" s="155">
        <v>45892.591666666667</v>
      </c>
      <c r="N976" s="155">
        <v>45894.557638888888</v>
      </c>
      <c r="O976" s="154" t="s">
        <v>2961</v>
      </c>
      <c r="P976" s="154" t="s">
        <v>2988</v>
      </c>
      <c r="Q976" s="154" t="s">
        <v>3257</v>
      </c>
      <c r="R976" s="154" t="s">
        <v>3258</v>
      </c>
      <c r="S976" s="154" t="s">
        <v>2973</v>
      </c>
      <c r="T976" s="183"/>
      <c r="U976" s="154" t="s">
        <v>2965</v>
      </c>
      <c r="V976" s="154" t="s">
        <v>6911</v>
      </c>
      <c r="W976" s="154" t="s">
        <v>2967</v>
      </c>
      <c r="X976" s="154" t="s">
        <v>5997</v>
      </c>
      <c r="Y976" s="154" t="s">
        <v>28</v>
      </c>
      <c r="Z976" s="154" t="s">
        <v>166</v>
      </c>
      <c r="AA976" s="154" t="s">
        <v>426</v>
      </c>
      <c r="AB976" s="154">
        <v>1</v>
      </c>
      <c r="AC976" s="154">
        <v>0</v>
      </c>
      <c r="AD976" s="87">
        <f>IF(W976="SOPORTE_TELEFÓNICO",'BASE LIQUIDACION REDEBAN 2025'!$B$19,IF(W976="ENVÍO",'BASE LIQUIDACION REDEBAN 2025'!$C$2,IF(Y976="TIPO I",'BASE LIQUIDACION REDEBAN 2025'!$C$2,IF(Y976="TIPO II",'BASE LIQUIDACION REDEBAN 2025'!$C$3,IF(Y976="TIPO III",'BASE LIQUIDACION REDEBAN 2025'!$C$4,IF(Y976="TIPO IV",'BASE LIQUIDACION REDEBAN 2025'!$C$5,IF(Z976="AEREO",'BASE LIQUIDACION REDEBAN 2025'!$B$6,'BASE LIQUIDACION REDEBAN 2025'!$C$5)))))))</f>
        <v>144967.87232000002</v>
      </c>
      <c r="AE976" s="87">
        <f>IF(OR(W976="SOPORTE_TELEFÓNICO",W976="ENVÍO"),0,IF(Y976="TIPO I",'BASE LIQUIDACION REDEBAN 2025'!$B$10,IF(Y976="TIPO II",'BASE LIQUIDACION REDEBAN 2025'!$B$11,IF(Y976="TIPO III",'BASE LIQUIDACION REDEBAN 2025'!$B$12,'BASE LIQUIDACION REDEBAN 2025'!$B$13))))</f>
        <v>140395.6348884</v>
      </c>
      <c r="AF976" s="87">
        <f t="shared" si="15"/>
        <v>144967.87232000002</v>
      </c>
      <c r="AG976" s="184"/>
      <c r="AH976" s="184"/>
    </row>
    <row r="977" spans="1:34" s="49" customFormat="1">
      <c r="A977" s="154" t="s">
        <v>98</v>
      </c>
      <c r="B977" s="154" t="str">
        <f>VLOOKUP(A977,'CENTRO DE COSTOS'!A:D,4,FALSE)</f>
        <v>MIGUEL JULIÁN HERNÁNDEZ GUARÍN</v>
      </c>
      <c r="C977" s="154" t="str">
        <f>VLOOKUP(A977,'CENTRO DE COSTOS'!A:D,2,FALSE)</f>
        <v>0004-0008</v>
      </c>
      <c r="D977" s="154">
        <v>15469</v>
      </c>
      <c r="E977" s="154">
        <v>2634409</v>
      </c>
      <c r="F977" s="154">
        <v>50334</v>
      </c>
      <c r="G977" s="154" t="s">
        <v>4590</v>
      </c>
      <c r="H977" s="154" t="s">
        <v>241</v>
      </c>
      <c r="I977" s="154" t="s">
        <v>6912</v>
      </c>
      <c r="J977" s="154" t="s">
        <v>6913</v>
      </c>
      <c r="K977" s="154" t="s">
        <v>159</v>
      </c>
      <c r="L977" s="154" t="s">
        <v>6914</v>
      </c>
      <c r="M977" s="155">
        <v>45892.412499999999</v>
      </c>
      <c r="N977" s="155">
        <v>45894.558333333334</v>
      </c>
      <c r="O977" s="154" t="s">
        <v>2961</v>
      </c>
      <c r="P977" s="154" t="s">
        <v>2962</v>
      </c>
      <c r="Q977" s="154" t="s">
        <v>3099</v>
      </c>
      <c r="R977" s="154" t="s">
        <v>3435</v>
      </c>
      <c r="S977" s="154" t="s">
        <v>2973</v>
      </c>
      <c r="T977" s="183"/>
      <c r="U977" s="154" t="s">
        <v>2965</v>
      </c>
      <c r="V977" s="154" t="s">
        <v>6915</v>
      </c>
      <c r="W977" s="154" t="s">
        <v>2967</v>
      </c>
      <c r="X977" s="154" t="s">
        <v>6916</v>
      </c>
      <c r="Y977" s="154" t="s">
        <v>28</v>
      </c>
      <c r="Z977" s="154" t="s">
        <v>166</v>
      </c>
      <c r="AA977" s="154" t="s">
        <v>376</v>
      </c>
      <c r="AB977" s="154">
        <v>1</v>
      </c>
      <c r="AC977" s="154">
        <v>0</v>
      </c>
      <c r="AD977" s="87">
        <f>IF(W977="SOPORTE_TELEFÓNICO",'BASE LIQUIDACION REDEBAN 2025'!$B$19,IF(W977="ENVÍO",'BASE LIQUIDACION REDEBAN 2025'!$C$2,IF(Y977="TIPO I",'BASE LIQUIDACION REDEBAN 2025'!$C$2,IF(Y977="TIPO II",'BASE LIQUIDACION REDEBAN 2025'!$C$3,IF(Y977="TIPO III",'BASE LIQUIDACION REDEBAN 2025'!$C$4,IF(Y977="TIPO IV",'BASE LIQUIDACION REDEBAN 2025'!$C$5,IF(Z977="AEREO",'BASE LIQUIDACION REDEBAN 2025'!$B$6,'BASE LIQUIDACION REDEBAN 2025'!$C$5)))))))</f>
        <v>144967.87232000002</v>
      </c>
      <c r="AE977" s="87">
        <f>IF(OR(W977="SOPORTE_TELEFÓNICO",W977="ENVÍO"),0,IF(Y977="TIPO I",'BASE LIQUIDACION REDEBAN 2025'!$B$10,IF(Y977="TIPO II",'BASE LIQUIDACION REDEBAN 2025'!$B$11,IF(Y977="TIPO III",'BASE LIQUIDACION REDEBAN 2025'!$B$12,'BASE LIQUIDACION REDEBAN 2025'!$B$13))))</f>
        <v>140395.6348884</v>
      </c>
      <c r="AF977" s="87">
        <f t="shared" si="15"/>
        <v>144967.87232000002</v>
      </c>
      <c r="AG977" s="184"/>
      <c r="AH977" s="184"/>
    </row>
    <row r="978" spans="1:34" s="49" customFormat="1">
      <c r="A978" s="154" t="s">
        <v>76</v>
      </c>
      <c r="B978" s="154" t="str">
        <f>VLOOKUP(A978,'CENTRO DE COSTOS'!A:D,4,FALSE)</f>
        <v>DIEGO FERNANDO HENAO CARDONA</v>
      </c>
      <c r="C978" s="154" t="str">
        <f>VLOOKUP(A978,'CENTRO DE COSTOS'!A:D,2,FALSE)</f>
        <v>0004-0003</v>
      </c>
      <c r="D978" s="154">
        <v>76001</v>
      </c>
      <c r="E978" s="154">
        <v>2636506</v>
      </c>
      <c r="F978" s="154">
        <v>48674</v>
      </c>
      <c r="G978" s="154" t="s">
        <v>4590</v>
      </c>
      <c r="H978" s="154" t="s">
        <v>227</v>
      </c>
      <c r="I978" s="154" t="s">
        <v>76</v>
      </c>
      <c r="J978" s="154" t="s">
        <v>6917</v>
      </c>
      <c r="K978" s="154" t="s">
        <v>159</v>
      </c>
      <c r="L978" s="154" t="s">
        <v>6918</v>
      </c>
      <c r="M978" s="155">
        <v>45894.351388888892</v>
      </c>
      <c r="N978" s="155">
        <v>45894.563888888886</v>
      </c>
      <c r="O978" s="154" t="s">
        <v>2961</v>
      </c>
      <c r="P978" s="154" t="s">
        <v>2962</v>
      </c>
      <c r="Q978" s="154" t="s">
        <v>2995</v>
      </c>
      <c r="R978" s="154" t="s">
        <v>2972</v>
      </c>
      <c r="S978" s="154" t="s">
        <v>200</v>
      </c>
      <c r="T978" s="183"/>
      <c r="U978" s="154" t="s">
        <v>2965</v>
      </c>
      <c r="V978" s="154" t="s">
        <v>6919</v>
      </c>
      <c r="W978" s="154" t="s">
        <v>2967</v>
      </c>
      <c r="X978" s="154" t="s">
        <v>6920</v>
      </c>
      <c r="Y978" s="154" t="s">
        <v>25</v>
      </c>
      <c r="Z978" s="154" t="s">
        <v>166</v>
      </c>
      <c r="AA978" s="154" t="s">
        <v>1442</v>
      </c>
      <c r="AB978" s="154">
        <v>1</v>
      </c>
      <c r="AC978" s="154">
        <v>0</v>
      </c>
      <c r="AD978" s="87">
        <f>IF(W978="SOPORTE_TELEFÓNICO",'BASE LIQUIDACION REDEBAN 2025'!$B$19,IF(W978="ENVÍO",'BASE LIQUIDACION REDEBAN 2025'!$C$2,IF(Y978="TIPO I",'BASE LIQUIDACION REDEBAN 2025'!$C$2,IF(Y978="TIPO II",'BASE LIQUIDACION REDEBAN 2025'!$C$3,IF(Y978="TIPO III",'BASE LIQUIDACION REDEBAN 2025'!$C$4,IF(Y978="TIPO IV",'BASE LIQUIDACION REDEBAN 2025'!$C$5,IF(Z978="AEREO",'BASE LIQUIDACION REDEBAN 2025'!$B$6,'BASE LIQUIDACION REDEBAN 2025'!$C$5)))))))</f>
        <v>65960.072302</v>
      </c>
      <c r="AE978" s="87">
        <f>IF(OR(W978="SOPORTE_TELEFÓNICO",W978="ENVÍO"),0,IF(Y978="TIPO I",'BASE LIQUIDACION REDEBAN 2025'!$B$10,IF(Y978="TIPO II",'BASE LIQUIDACION REDEBAN 2025'!$B$11,IF(Y978="TIPO III",'BASE LIQUIDACION REDEBAN 2025'!$B$12,'BASE LIQUIDACION REDEBAN 2025'!$B$13))))</f>
        <v>75096.394270399993</v>
      </c>
      <c r="AF978" s="87">
        <f t="shared" si="15"/>
        <v>65960.072302</v>
      </c>
      <c r="AG978" s="184"/>
      <c r="AH978" s="184"/>
    </row>
    <row r="979" spans="1:34" s="49" customFormat="1">
      <c r="A979" s="154" t="s">
        <v>91</v>
      </c>
      <c r="B979" s="154" t="str">
        <f>VLOOKUP(A979,'CENTRO DE COSTOS'!A:D,4,FALSE)</f>
        <v>JOSE MAURICIO HERNANDEZ ROJAS</v>
      </c>
      <c r="C979" s="154" t="str">
        <f>VLOOKUP(A979,'CENTRO DE COSTOS'!A:D,2,FALSE)</f>
        <v>0004-0001</v>
      </c>
      <c r="D979" s="154">
        <v>23660</v>
      </c>
      <c r="E979" s="154">
        <v>2634478</v>
      </c>
      <c r="F979" s="154">
        <v>37366</v>
      </c>
      <c r="G979" s="154" t="s">
        <v>4590</v>
      </c>
      <c r="H979" s="154" t="s">
        <v>421</v>
      </c>
      <c r="I979" s="154" t="s">
        <v>6921</v>
      </c>
      <c r="J979" s="154" t="s">
        <v>6922</v>
      </c>
      <c r="K979" s="154" t="s">
        <v>159</v>
      </c>
      <c r="L979" s="154" t="s">
        <v>6923</v>
      </c>
      <c r="M979" s="155">
        <v>45892.493055555555</v>
      </c>
      <c r="N979" s="155">
        <v>45894.582638888889</v>
      </c>
      <c r="O979" s="154" t="s">
        <v>2961</v>
      </c>
      <c r="P979" s="154" t="s">
        <v>2962</v>
      </c>
      <c r="Q979" s="154" t="s">
        <v>3099</v>
      </c>
      <c r="R979" s="154" t="s">
        <v>3435</v>
      </c>
      <c r="S979" s="154" t="s">
        <v>2973</v>
      </c>
      <c r="T979" s="183"/>
      <c r="U979" s="154" t="s">
        <v>2965</v>
      </c>
      <c r="V979" s="154" t="s">
        <v>6924</v>
      </c>
      <c r="W979" s="154" t="s">
        <v>2967</v>
      </c>
      <c r="X979" s="154" t="s">
        <v>6925</v>
      </c>
      <c r="Y979" s="154" t="s">
        <v>28</v>
      </c>
      <c r="Z979" s="154" t="s">
        <v>166</v>
      </c>
      <c r="AA979" s="154" t="s">
        <v>1917</v>
      </c>
      <c r="AB979" s="154">
        <v>1</v>
      </c>
      <c r="AC979" s="154">
        <v>0</v>
      </c>
      <c r="AD979" s="87">
        <f>IF(W979="SOPORTE_TELEFÓNICO",'BASE LIQUIDACION REDEBAN 2025'!$B$19,IF(W979="ENVÍO",'BASE LIQUIDACION REDEBAN 2025'!$C$2,IF(Y979="TIPO I",'BASE LIQUIDACION REDEBAN 2025'!$C$2,IF(Y979="TIPO II",'BASE LIQUIDACION REDEBAN 2025'!$C$3,IF(Y979="TIPO III",'BASE LIQUIDACION REDEBAN 2025'!$C$4,IF(Y979="TIPO IV",'BASE LIQUIDACION REDEBAN 2025'!$C$5,IF(Z979="AEREO",'BASE LIQUIDACION REDEBAN 2025'!$B$6,'BASE LIQUIDACION REDEBAN 2025'!$C$5)))))))</f>
        <v>144967.87232000002</v>
      </c>
      <c r="AE979" s="87">
        <f>IF(OR(W979="SOPORTE_TELEFÓNICO",W979="ENVÍO"),0,IF(Y979="TIPO I",'BASE LIQUIDACION REDEBAN 2025'!$B$10,IF(Y979="TIPO II",'BASE LIQUIDACION REDEBAN 2025'!$B$11,IF(Y979="TIPO III",'BASE LIQUIDACION REDEBAN 2025'!$B$12,'BASE LIQUIDACION REDEBAN 2025'!$B$13))))</f>
        <v>140395.6348884</v>
      </c>
      <c r="AF979" s="87">
        <f t="shared" si="15"/>
        <v>144967.87232000002</v>
      </c>
      <c r="AG979" s="184"/>
      <c r="AH979" s="184"/>
    </row>
    <row r="980" spans="1:34" s="49" customFormat="1">
      <c r="A980" s="154" t="s">
        <v>64</v>
      </c>
      <c r="B980" s="154" t="str">
        <f>VLOOKUP(A980,'CENTRO DE COSTOS'!A:D,4,FALSE)</f>
        <v>JOSE MAURICIO HERNANDEZ ROJAS</v>
      </c>
      <c r="C980" s="154" t="str">
        <f>VLOOKUP(A980,'CENTRO DE COSTOS'!A:D,2,FALSE)</f>
        <v>0004-0001</v>
      </c>
      <c r="D980" s="154">
        <v>8001</v>
      </c>
      <c r="E980" s="154">
        <v>2638452</v>
      </c>
      <c r="F980" s="154">
        <v>40480</v>
      </c>
      <c r="G980" s="154" t="s">
        <v>4590</v>
      </c>
      <c r="H980" s="154" t="s">
        <v>389</v>
      </c>
      <c r="I980" s="154" t="s">
        <v>64</v>
      </c>
      <c r="J980" s="154" t="s">
        <v>6926</v>
      </c>
      <c r="K980" s="154" t="s">
        <v>159</v>
      </c>
      <c r="L980" s="154" t="s">
        <v>6927</v>
      </c>
      <c r="M980" s="155">
        <v>45894.446527777778</v>
      </c>
      <c r="N980" s="155">
        <v>45894.635416666664</v>
      </c>
      <c r="O980" s="154" t="s">
        <v>2961</v>
      </c>
      <c r="P980" s="154" t="s">
        <v>2962</v>
      </c>
      <c r="Q980" s="154" t="s">
        <v>2971</v>
      </c>
      <c r="R980" s="154" t="s">
        <v>3027</v>
      </c>
      <c r="S980" s="154" t="s">
        <v>200</v>
      </c>
      <c r="T980" s="183"/>
      <c r="U980" s="154" t="s">
        <v>2965</v>
      </c>
      <c r="V980" s="154" t="s">
        <v>6928</v>
      </c>
      <c r="W980" s="154" t="s">
        <v>2967</v>
      </c>
      <c r="X980" s="154" t="s">
        <v>6929</v>
      </c>
      <c r="Y980" s="154" t="s">
        <v>25</v>
      </c>
      <c r="Z980" s="154" t="s">
        <v>166</v>
      </c>
      <c r="AA980" s="154" t="s">
        <v>6089</v>
      </c>
      <c r="AB980" s="154">
        <v>1</v>
      </c>
      <c r="AC980" s="154">
        <v>0</v>
      </c>
      <c r="AD980" s="87">
        <f>IF(W980="SOPORTE_TELEFÓNICO",'BASE LIQUIDACION REDEBAN 2025'!$B$19,IF(W980="ENVÍO",'BASE LIQUIDACION REDEBAN 2025'!$C$2,IF(Y980="TIPO I",'BASE LIQUIDACION REDEBAN 2025'!$C$2,IF(Y980="TIPO II",'BASE LIQUIDACION REDEBAN 2025'!$C$3,IF(Y980="TIPO III",'BASE LIQUIDACION REDEBAN 2025'!$C$4,IF(Y980="TIPO IV",'BASE LIQUIDACION REDEBAN 2025'!$C$5,IF(Z980="AEREO",'BASE LIQUIDACION REDEBAN 2025'!$B$6,'BASE LIQUIDACION REDEBAN 2025'!$C$5)))))))</f>
        <v>65960.072302</v>
      </c>
      <c r="AE980" s="87">
        <f>IF(OR(W980="SOPORTE_TELEFÓNICO",W980="ENVÍO"),0,IF(Y980="TIPO I",'BASE LIQUIDACION REDEBAN 2025'!$B$10,IF(Y980="TIPO II",'BASE LIQUIDACION REDEBAN 2025'!$B$11,IF(Y980="TIPO III",'BASE LIQUIDACION REDEBAN 2025'!$B$12,'BASE LIQUIDACION REDEBAN 2025'!$B$13))))</f>
        <v>75096.394270399993</v>
      </c>
      <c r="AF980" s="87">
        <f t="shared" si="15"/>
        <v>65960.072302</v>
      </c>
      <c r="AG980" s="184"/>
      <c r="AH980" s="184"/>
    </row>
    <row r="981" spans="1:34" s="49" customFormat="1">
      <c r="A981" s="154" t="s">
        <v>68</v>
      </c>
      <c r="B981" s="154" t="str">
        <f>VLOOKUP(A981,'CENTRO DE COSTOS'!A:D,4,FALSE)</f>
        <v>WILLIAM ASDRUBAL ROZO ROZO</v>
      </c>
      <c r="C981" s="154" t="str">
        <f>VLOOKUP(A981,'CENTRO DE COSTOS'!A:D,2,FALSE)</f>
        <v>0004-0004</v>
      </c>
      <c r="D981" s="154">
        <v>11001</v>
      </c>
      <c r="E981" s="154">
        <v>2637286</v>
      </c>
      <c r="F981" s="154">
        <v>76402</v>
      </c>
      <c r="G981" s="154" t="s">
        <v>4590</v>
      </c>
      <c r="H981" s="154" t="s">
        <v>470</v>
      </c>
      <c r="I981" s="154" t="s">
        <v>68</v>
      </c>
      <c r="J981" s="154" t="s">
        <v>6930</v>
      </c>
      <c r="K981" s="154" t="s">
        <v>159</v>
      </c>
      <c r="L981" s="154" t="s">
        <v>6931</v>
      </c>
      <c r="M981" s="155">
        <v>45894.393055555556</v>
      </c>
      <c r="N981" s="155">
        <v>45894.64166666667</v>
      </c>
      <c r="O981" s="154" t="s">
        <v>2961</v>
      </c>
      <c r="P981" s="154" t="s">
        <v>2962</v>
      </c>
      <c r="Q981" s="154" t="s">
        <v>3076</v>
      </c>
      <c r="R981" s="154" t="s">
        <v>3076</v>
      </c>
      <c r="S981" s="154" t="s">
        <v>2973</v>
      </c>
      <c r="T981" s="183"/>
      <c r="U981" s="154" t="s">
        <v>2965</v>
      </c>
      <c r="V981" s="154" t="s">
        <v>6932</v>
      </c>
      <c r="W981" s="154" t="s">
        <v>2967</v>
      </c>
      <c r="X981" s="154" t="s">
        <v>6933</v>
      </c>
      <c r="Y981" s="154" t="s">
        <v>25</v>
      </c>
      <c r="Z981" s="154" t="s">
        <v>166</v>
      </c>
      <c r="AA981" s="154" t="s">
        <v>573</v>
      </c>
      <c r="AB981" s="154">
        <v>1</v>
      </c>
      <c r="AC981" s="154">
        <v>0</v>
      </c>
      <c r="AD981" s="87">
        <f>IF(W981="SOPORTE_TELEFÓNICO",'BASE LIQUIDACION REDEBAN 2025'!$B$19,IF(W981="ENVÍO",'BASE LIQUIDACION REDEBAN 2025'!$C$2,IF(Y981="TIPO I",'BASE LIQUIDACION REDEBAN 2025'!$C$2,IF(Y981="TIPO II",'BASE LIQUIDACION REDEBAN 2025'!$C$3,IF(Y981="TIPO III",'BASE LIQUIDACION REDEBAN 2025'!$C$4,IF(Y981="TIPO IV",'BASE LIQUIDACION REDEBAN 2025'!$C$5,IF(Z981="AEREO",'BASE LIQUIDACION REDEBAN 2025'!$B$6,'BASE LIQUIDACION REDEBAN 2025'!$C$5)))))))</f>
        <v>65960.072302</v>
      </c>
      <c r="AE981" s="87">
        <f>IF(OR(W981="SOPORTE_TELEFÓNICO",W981="ENVÍO"),0,IF(Y981="TIPO I",'BASE LIQUIDACION REDEBAN 2025'!$B$10,IF(Y981="TIPO II",'BASE LIQUIDACION REDEBAN 2025'!$B$11,IF(Y981="TIPO III",'BASE LIQUIDACION REDEBAN 2025'!$B$12,'BASE LIQUIDACION REDEBAN 2025'!$B$13))))</f>
        <v>75096.394270399993</v>
      </c>
      <c r="AF981" s="87">
        <f t="shared" si="15"/>
        <v>65960.072302</v>
      </c>
      <c r="AG981" s="184"/>
      <c r="AH981" s="184"/>
    </row>
    <row r="982" spans="1:34" s="49" customFormat="1">
      <c r="A982" s="154" t="s">
        <v>68</v>
      </c>
      <c r="B982" s="154" t="str">
        <f>VLOOKUP(A982,'CENTRO DE COSTOS'!A:D,4,FALSE)</f>
        <v>WILLIAM ASDRUBAL ROZO ROZO</v>
      </c>
      <c r="C982" s="154" t="str">
        <f>VLOOKUP(A982,'CENTRO DE COSTOS'!A:D,2,FALSE)</f>
        <v>0004-0004</v>
      </c>
      <c r="D982" s="154">
        <v>25126</v>
      </c>
      <c r="E982" s="154">
        <v>2639631</v>
      </c>
      <c r="F982" s="154">
        <v>35974</v>
      </c>
      <c r="G982" s="154" t="s">
        <v>4590</v>
      </c>
      <c r="H982" s="154" t="s">
        <v>470</v>
      </c>
      <c r="I982" s="154" t="s">
        <v>2148</v>
      </c>
      <c r="J982" s="154" t="s">
        <v>6503</v>
      </c>
      <c r="K982" s="154" t="s">
        <v>159</v>
      </c>
      <c r="L982" s="154" t="s">
        <v>6934</v>
      </c>
      <c r="M982" s="155">
        <v>45894.512499999997</v>
      </c>
      <c r="N982" s="155">
        <v>45894.652083333334</v>
      </c>
      <c r="O982" s="154" t="s">
        <v>2961</v>
      </c>
      <c r="P982" s="154" t="s">
        <v>2988</v>
      </c>
      <c r="Q982" s="154" t="s">
        <v>2963</v>
      </c>
      <c r="R982" s="154" t="s">
        <v>3326</v>
      </c>
      <c r="S982" s="154" t="s">
        <v>2973</v>
      </c>
      <c r="T982" s="183"/>
      <c r="U982" s="154" t="s">
        <v>2965</v>
      </c>
      <c r="V982" s="154" t="s">
        <v>6935</v>
      </c>
      <c r="W982" s="154" t="s">
        <v>2967</v>
      </c>
      <c r="X982" s="154" t="s">
        <v>6936</v>
      </c>
      <c r="Y982" s="154" t="s">
        <v>28</v>
      </c>
      <c r="Z982" s="154" t="s">
        <v>166</v>
      </c>
      <c r="AA982" s="154" t="s">
        <v>887</v>
      </c>
      <c r="AB982" s="154">
        <v>1</v>
      </c>
      <c r="AC982" s="154">
        <v>0</v>
      </c>
      <c r="AD982" s="87">
        <f>IF(W982="SOPORTE_TELEFÓNICO",'BASE LIQUIDACION REDEBAN 2025'!$B$19,IF(W982="ENVÍO",'BASE LIQUIDACION REDEBAN 2025'!$C$2,IF(Y982="TIPO I",'BASE LIQUIDACION REDEBAN 2025'!$C$2,IF(Y982="TIPO II",'BASE LIQUIDACION REDEBAN 2025'!$C$3,IF(Y982="TIPO III",'BASE LIQUIDACION REDEBAN 2025'!$C$4,IF(Y982="TIPO IV",'BASE LIQUIDACION REDEBAN 2025'!$C$5,IF(Z982="AEREO",'BASE LIQUIDACION REDEBAN 2025'!$B$6,'BASE LIQUIDACION REDEBAN 2025'!$C$5)))))))</f>
        <v>144967.87232000002</v>
      </c>
      <c r="AE982" s="87">
        <f>IF(OR(W982="SOPORTE_TELEFÓNICO",W982="ENVÍO"),0,IF(Y982="TIPO I",'BASE LIQUIDACION REDEBAN 2025'!$B$10,IF(Y982="TIPO II",'BASE LIQUIDACION REDEBAN 2025'!$B$11,IF(Y982="TIPO III",'BASE LIQUIDACION REDEBAN 2025'!$B$12,'BASE LIQUIDACION REDEBAN 2025'!$B$13))))</f>
        <v>140395.6348884</v>
      </c>
      <c r="AF982" s="87">
        <f t="shared" si="15"/>
        <v>144967.87232000002</v>
      </c>
      <c r="AG982" s="184"/>
      <c r="AH982" s="184"/>
    </row>
    <row r="983" spans="1:34" s="49" customFormat="1">
      <c r="A983" s="154" t="s">
        <v>96</v>
      </c>
      <c r="B983" s="154" t="str">
        <f>VLOOKUP(A983,'CENTRO DE COSTOS'!A:D,4,FALSE)</f>
        <v>JOSE MAURICIO HERNANDEZ ROJAS</v>
      </c>
      <c r="C983" s="154" t="str">
        <f>VLOOKUP(A983,'CENTRO DE COSTOS'!A:D,2,FALSE)</f>
        <v>0004-0001</v>
      </c>
      <c r="D983" s="154">
        <v>44430</v>
      </c>
      <c r="E983" s="154">
        <v>2619999</v>
      </c>
      <c r="F983" s="154">
        <v>71746</v>
      </c>
      <c r="G983" s="154" t="s">
        <v>4590</v>
      </c>
      <c r="H983" s="154" t="s">
        <v>1719</v>
      </c>
      <c r="I983" s="154" t="s">
        <v>1739</v>
      </c>
      <c r="J983" s="154" t="s">
        <v>6937</v>
      </c>
      <c r="K983" s="154" t="s">
        <v>159</v>
      </c>
      <c r="L983" s="154" t="s">
        <v>6938</v>
      </c>
      <c r="M983" s="155">
        <v>45889.606249999997</v>
      </c>
      <c r="N983" s="155">
        <v>45894.663888888892</v>
      </c>
      <c r="O983" s="154" t="s">
        <v>2961</v>
      </c>
      <c r="P983" s="154" t="s">
        <v>2962</v>
      </c>
      <c r="Q983" s="154" t="s">
        <v>3316</v>
      </c>
      <c r="R983" s="154" t="s">
        <v>3317</v>
      </c>
      <c r="S983" s="154" t="s">
        <v>200</v>
      </c>
      <c r="T983" s="183"/>
      <c r="U983" s="154" t="s">
        <v>2965</v>
      </c>
      <c r="V983" s="154" t="s">
        <v>6939</v>
      </c>
      <c r="W983" s="154" t="s">
        <v>2967</v>
      </c>
      <c r="X983" s="154" t="s">
        <v>6940</v>
      </c>
      <c r="Y983" s="154" t="s">
        <v>32</v>
      </c>
      <c r="Z983" s="154" t="s">
        <v>166</v>
      </c>
      <c r="AA983" s="154" t="s">
        <v>1737</v>
      </c>
      <c r="AB983" s="154">
        <v>1</v>
      </c>
      <c r="AC983" s="154">
        <v>0</v>
      </c>
      <c r="AD983" s="87">
        <f>IF(W983="SOPORTE_TELEFÓNICO",'BASE LIQUIDACION REDEBAN 2025'!$B$19,IF(W983="ENVÍO",'BASE LIQUIDACION REDEBAN 2025'!$C$2,IF(Y983="TIPO I",'BASE LIQUIDACION REDEBAN 2025'!$C$2,IF(Y983="TIPO II",'BASE LIQUIDACION REDEBAN 2025'!$C$3,IF(Y983="TIPO III",'BASE LIQUIDACION REDEBAN 2025'!$C$4,IF(Y983="TIPO IV",'BASE LIQUIDACION REDEBAN 2025'!$C$5,IF(Z983="AEREO",'BASE LIQUIDACION REDEBAN 2025'!$B$6,'BASE LIQUIDACION REDEBAN 2025'!$C$5)))))))</f>
        <v>479588.87655000004</v>
      </c>
      <c r="AE983" s="87">
        <f>IF(OR(W983="SOPORTE_TELEFÓNICO",W983="ENVÍO"),0,IF(Y983="TIPO I",'BASE LIQUIDACION REDEBAN 2025'!$B$10,IF(Y983="TIPO II",'BASE LIQUIDACION REDEBAN 2025'!$B$11,IF(Y983="TIPO III",'BASE LIQUIDACION REDEBAN 2025'!$B$12,'BASE LIQUIDACION REDEBAN 2025'!$B$13))))</f>
        <v>196536.5258152</v>
      </c>
      <c r="AF983" s="87">
        <f t="shared" si="15"/>
        <v>479588.87655000004</v>
      </c>
      <c r="AG983" s="184"/>
      <c r="AH983" s="184"/>
    </row>
    <row r="984" spans="1:34" s="49" customFormat="1">
      <c r="A984" s="154" t="s">
        <v>99</v>
      </c>
      <c r="B984" s="154" t="str">
        <f>VLOOKUP(A984,'CENTRO DE COSTOS'!A:D,4,FALSE)</f>
        <v>JOSE MAURICIO HERNANDEZ ROJAS</v>
      </c>
      <c r="C984" s="154" t="str">
        <f>VLOOKUP(A984,'CENTRO DE COSTOS'!A:D,2,FALSE)</f>
        <v>0004-0001</v>
      </c>
      <c r="D984" s="154">
        <v>20295</v>
      </c>
      <c r="E984" s="154">
        <v>2628897</v>
      </c>
      <c r="F984" s="154">
        <v>42409</v>
      </c>
      <c r="G984" s="154" t="s">
        <v>4590</v>
      </c>
      <c r="H984" s="154" t="s">
        <v>440</v>
      </c>
      <c r="I984" s="154" t="s">
        <v>6941</v>
      </c>
      <c r="J984" s="154" t="s">
        <v>6942</v>
      </c>
      <c r="K984" s="154" t="s">
        <v>159</v>
      </c>
      <c r="L984" s="154" t="s">
        <v>6943</v>
      </c>
      <c r="M984" s="155">
        <v>45891.333333333336</v>
      </c>
      <c r="N984" s="155">
        <v>45894.67083333333</v>
      </c>
      <c r="O984" s="154" t="s">
        <v>2961</v>
      </c>
      <c r="P984" s="154" t="s">
        <v>2962</v>
      </c>
      <c r="Q984" s="154" t="s">
        <v>3099</v>
      </c>
      <c r="R984" s="154" t="s">
        <v>3100</v>
      </c>
      <c r="S984" s="154" t="s">
        <v>200</v>
      </c>
      <c r="T984" s="183"/>
      <c r="U984" s="154" t="s">
        <v>2965</v>
      </c>
      <c r="V984" s="154" t="s">
        <v>6944</v>
      </c>
      <c r="W984" s="154" t="s">
        <v>2967</v>
      </c>
      <c r="X984" s="154" t="s">
        <v>6945</v>
      </c>
      <c r="Y984" s="154" t="s">
        <v>32</v>
      </c>
      <c r="Z984" s="154" t="s">
        <v>166</v>
      </c>
      <c r="AA984" s="154" t="s">
        <v>446</v>
      </c>
      <c r="AB984" s="154">
        <v>1</v>
      </c>
      <c r="AC984" s="154">
        <v>0</v>
      </c>
      <c r="AD984" s="87">
        <f>IF(W984="SOPORTE_TELEFÓNICO",'BASE LIQUIDACION REDEBAN 2025'!$B$19,IF(W984="ENVÍO",'BASE LIQUIDACION REDEBAN 2025'!$C$2,IF(Y984="TIPO I",'BASE LIQUIDACION REDEBAN 2025'!$C$2,IF(Y984="TIPO II",'BASE LIQUIDACION REDEBAN 2025'!$C$3,IF(Y984="TIPO III",'BASE LIQUIDACION REDEBAN 2025'!$C$4,IF(Y984="TIPO IV",'BASE LIQUIDACION REDEBAN 2025'!$C$5,IF(Z984="AEREO",'BASE LIQUIDACION REDEBAN 2025'!$B$6,'BASE LIQUIDACION REDEBAN 2025'!$C$5)))))))</f>
        <v>479588.87655000004</v>
      </c>
      <c r="AE984" s="87">
        <f>IF(OR(W984="SOPORTE_TELEFÓNICO",W984="ENVÍO"),0,IF(Y984="TIPO I",'BASE LIQUIDACION REDEBAN 2025'!$B$10,IF(Y984="TIPO II",'BASE LIQUIDACION REDEBAN 2025'!$B$11,IF(Y984="TIPO III",'BASE LIQUIDACION REDEBAN 2025'!$B$12,'BASE LIQUIDACION REDEBAN 2025'!$B$13))))</f>
        <v>196536.5258152</v>
      </c>
      <c r="AF984" s="87">
        <f t="shared" si="15"/>
        <v>479588.87655000004</v>
      </c>
      <c r="AG984" s="184"/>
      <c r="AH984" s="184"/>
    </row>
    <row r="985" spans="1:34" s="49" customFormat="1">
      <c r="A985" s="154" t="s">
        <v>72</v>
      </c>
      <c r="B985" s="154" t="str">
        <f>VLOOKUP(A985,'CENTRO DE COSTOS'!A:D,4,FALSE)</f>
        <v>MIGUEL JULIÁN HERNÁNDEZ GUARÍN</v>
      </c>
      <c r="C985" s="154" t="str">
        <f>VLOOKUP(A985,'CENTRO DE COSTOS'!A:D,2,FALSE)</f>
        <v>0004-0008</v>
      </c>
      <c r="D985" s="154">
        <v>68081</v>
      </c>
      <c r="E985" s="154">
        <v>2631108</v>
      </c>
      <c r="F985" s="154">
        <v>49893</v>
      </c>
      <c r="G985" s="154" t="s">
        <v>4590</v>
      </c>
      <c r="H985" s="154" t="s">
        <v>820</v>
      </c>
      <c r="I985" s="154" t="s">
        <v>829</v>
      </c>
      <c r="J985" s="154" t="s">
        <v>6946</v>
      </c>
      <c r="K985" s="154" t="s">
        <v>159</v>
      </c>
      <c r="L985" s="154" t="s">
        <v>6947</v>
      </c>
      <c r="M985" s="155">
        <v>45891.466666666667</v>
      </c>
      <c r="N985" s="155">
        <v>45894.674305555556</v>
      </c>
      <c r="O985" s="154" t="s">
        <v>2961</v>
      </c>
      <c r="P985" s="154" t="s">
        <v>2962</v>
      </c>
      <c r="Q985" s="154" t="s">
        <v>2978</v>
      </c>
      <c r="R985" s="154" t="s">
        <v>2983</v>
      </c>
      <c r="S985" s="154" t="s">
        <v>2973</v>
      </c>
      <c r="T985" s="183"/>
      <c r="U985" s="154" t="s">
        <v>2965</v>
      </c>
      <c r="V985" s="154" t="s">
        <v>6948</v>
      </c>
      <c r="W985" s="154" t="s">
        <v>2967</v>
      </c>
      <c r="X985" s="154" t="s">
        <v>6949</v>
      </c>
      <c r="Y985" s="154" t="s">
        <v>30</v>
      </c>
      <c r="Z985" s="154" t="s">
        <v>166</v>
      </c>
      <c r="AA985" s="154" t="s">
        <v>323</v>
      </c>
      <c r="AB985" s="154">
        <v>1</v>
      </c>
      <c r="AC985" s="154">
        <v>0</v>
      </c>
      <c r="AD985" s="87">
        <f>IF(W985="SOPORTE_TELEFÓNICO",'BASE LIQUIDACION REDEBAN 2025'!$B$19,IF(W985="ENVÍO",'BASE LIQUIDACION REDEBAN 2025'!$C$2,IF(Y985="TIPO I",'BASE LIQUIDACION REDEBAN 2025'!$C$2,IF(Y985="TIPO II",'BASE LIQUIDACION REDEBAN 2025'!$C$3,IF(Y985="TIPO III",'BASE LIQUIDACION REDEBAN 2025'!$C$4,IF(Y985="TIPO IV",'BASE LIQUIDACION REDEBAN 2025'!$C$5,IF(Z985="AEREO",'BASE LIQUIDACION REDEBAN 2025'!$B$6,'BASE LIQUIDACION REDEBAN 2025'!$C$5)))))))</f>
        <v>275728.78077800001</v>
      </c>
      <c r="AE985" s="87">
        <f>IF(OR(W985="SOPORTE_TELEFÓNICO",W985="ENVÍO"),0,IF(Y985="TIPO I",'BASE LIQUIDACION REDEBAN 2025'!$B$10,IF(Y985="TIPO II",'BASE LIQUIDACION REDEBAN 2025'!$B$11,IF(Y985="TIPO III",'BASE LIQUIDACION REDEBAN 2025'!$B$12,'BASE LIQUIDACION REDEBAN 2025'!$B$13))))</f>
        <v>196536.5258152</v>
      </c>
      <c r="AF985" s="87">
        <f t="shared" si="15"/>
        <v>275728.78077800001</v>
      </c>
      <c r="AG985" s="184"/>
      <c r="AH985" s="184"/>
    </row>
    <row r="986" spans="1:34" s="49" customFormat="1">
      <c r="A986" s="154" t="s">
        <v>98</v>
      </c>
      <c r="B986" s="154" t="str">
        <f>VLOOKUP(A986,'CENTRO DE COSTOS'!A:D,4,FALSE)</f>
        <v>MIGUEL JULIÁN HERNÁNDEZ GUARÍN</v>
      </c>
      <c r="C986" s="154" t="str">
        <f>VLOOKUP(A986,'CENTRO DE COSTOS'!A:D,2,FALSE)</f>
        <v>0004-0008</v>
      </c>
      <c r="D986" s="154">
        <v>15464</v>
      </c>
      <c r="E986" s="154">
        <v>2634482</v>
      </c>
      <c r="F986" s="154">
        <v>80720</v>
      </c>
      <c r="G986" s="154" t="s">
        <v>4590</v>
      </c>
      <c r="H986" s="154" t="s">
        <v>241</v>
      </c>
      <c r="I986" s="154" t="s">
        <v>242</v>
      </c>
      <c r="J986" s="154" t="s">
        <v>243</v>
      </c>
      <c r="K986" s="154" t="s">
        <v>159</v>
      </c>
      <c r="L986" s="154" t="s">
        <v>6950</v>
      </c>
      <c r="M986" s="155">
        <v>45892.499305555553</v>
      </c>
      <c r="N986" s="155">
        <v>45894.677777777775</v>
      </c>
      <c r="O986" s="154" t="s">
        <v>2961</v>
      </c>
      <c r="P986" s="154" t="s">
        <v>2962</v>
      </c>
      <c r="Q986" s="154" t="s">
        <v>3099</v>
      </c>
      <c r="R986" s="154" t="s">
        <v>3435</v>
      </c>
      <c r="S986" s="154" t="s">
        <v>2973</v>
      </c>
      <c r="T986" s="183"/>
      <c r="U986" s="154" t="s">
        <v>2965</v>
      </c>
      <c r="V986" s="154" t="s">
        <v>6951</v>
      </c>
      <c r="W986" s="154" t="s">
        <v>2967</v>
      </c>
      <c r="X986" s="154" t="s">
        <v>246</v>
      </c>
      <c r="Y986" s="154" t="s">
        <v>28</v>
      </c>
      <c r="Z986" s="154" t="s">
        <v>166</v>
      </c>
      <c r="AA986" s="154" t="s">
        <v>247</v>
      </c>
      <c r="AB986" s="154">
        <v>1</v>
      </c>
      <c r="AC986" s="154">
        <v>0</v>
      </c>
      <c r="AD986" s="87">
        <f>IF(W986="SOPORTE_TELEFÓNICO",'BASE LIQUIDACION REDEBAN 2025'!$B$19,IF(W986="ENVÍO",'BASE LIQUIDACION REDEBAN 2025'!$C$2,IF(Y986="TIPO I",'BASE LIQUIDACION REDEBAN 2025'!$C$2,IF(Y986="TIPO II",'BASE LIQUIDACION REDEBAN 2025'!$C$3,IF(Y986="TIPO III",'BASE LIQUIDACION REDEBAN 2025'!$C$4,IF(Y986="TIPO IV",'BASE LIQUIDACION REDEBAN 2025'!$C$5,IF(Z986="AEREO",'BASE LIQUIDACION REDEBAN 2025'!$B$6,'BASE LIQUIDACION REDEBAN 2025'!$C$5)))))))</f>
        <v>144967.87232000002</v>
      </c>
      <c r="AE986" s="87">
        <f>IF(OR(W986="SOPORTE_TELEFÓNICO",W986="ENVÍO"),0,IF(Y986="TIPO I",'BASE LIQUIDACION REDEBAN 2025'!$B$10,IF(Y986="TIPO II",'BASE LIQUIDACION REDEBAN 2025'!$B$11,IF(Y986="TIPO III",'BASE LIQUIDACION REDEBAN 2025'!$B$12,'BASE LIQUIDACION REDEBAN 2025'!$B$13))))</f>
        <v>140395.6348884</v>
      </c>
      <c r="AF986" s="87">
        <f t="shared" si="15"/>
        <v>144967.87232000002</v>
      </c>
      <c r="AG986" s="184"/>
      <c r="AH986" s="184"/>
    </row>
    <row r="987" spans="1:34" s="49" customFormat="1">
      <c r="A987" s="154" t="s">
        <v>64</v>
      </c>
      <c r="B987" s="154" t="str">
        <f>VLOOKUP(A987,'CENTRO DE COSTOS'!A:D,4,FALSE)</f>
        <v>JOSE MAURICIO HERNANDEZ ROJAS</v>
      </c>
      <c r="C987" s="154" t="str">
        <f>VLOOKUP(A987,'CENTRO DE COSTOS'!A:D,2,FALSE)</f>
        <v>0004-0001</v>
      </c>
      <c r="D987" s="154">
        <v>47258</v>
      </c>
      <c r="E987" s="154">
        <v>2634710</v>
      </c>
      <c r="F987" s="154">
        <v>34629</v>
      </c>
      <c r="G987" s="154" t="s">
        <v>4590</v>
      </c>
      <c r="H987" s="154" t="s">
        <v>1896</v>
      </c>
      <c r="I987" s="154" t="s">
        <v>6952</v>
      </c>
      <c r="J987" s="154" t="s">
        <v>6953</v>
      </c>
      <c r="K987" s="154" t="s">
        <v>159</v>
      </c>
      <c r="L987" s="154" t="s">
        <v>6954</v>
      </c>
      <c r="M987" s="155">
        <v>45892.540972222225</v>
      </c>
      <c r="N987" s="155">
        <v>45894.680555555555</v>
      </c>
      <c r="O987" s="154" t="s">
        <v>2961</v>
      </c>
      <c r="P987" s="154" t="s">
        <v>2962</v>
      </c>
      <c r="Q987" s="154" t="s">
        <v>2978</v>
      </c>
      <c r="R987" s="154" t="s">
        <v>2972</v>
      </c>
      <c r="S987" s="154" t="s">
        <v>2973</v>
      </c>
      <c r="T987" s="183"/>
      <c r="U987" s="154" t="s">
        <v>2965</v>
      </c>
      <c r="V987" s="154" t="s">
        <v>6955</v>
      </c>
      <c r="W987" s="154" t="s">
        <v>2967</v>
      </c>
      <c r="X987" s="154" t="s">
        <v>6956</v>
      </c>
      <c r="Y987" s="154" t="s">
        <v>30</v>
      </c>
      <c r="Z987" s="154" t="s">
        <v>166</v>
      </c>
      <c r="AA987" s="154" t="s">
        <v>395</v>
      </c>
      <c r="AB987" s="154">
        <v>1</v>
      </c>
      <c r="AC987" s="154">
        <v>0</v>
      </c>
      <c r="AD987" s="87">
        <f>IF(W987="SOPORTE_TELEFÓNICO",'BASE LIQUIDACION REDEBAN 2025'!$B$19,IF(W987="ENVÍO",'BASE LIQUIDACION REDEBAN 2025'!$C$2,IF(Y987="TIPO I",'BASE LIQUIDACION REDEBAN 2025'!$C$2,IF(Y987="TIPO II",'BASE LIQUIDACION REDEBAN 2025'!$C$3,IF(Y987="TIPO III",'BASE LIQUIDACION REDEBAN 2025'!$C$4,IF(Y987="TIPO IV",'BASE LIQUIDACION REDEBAN 2025'!$C$5,IF(Z987="AEREO",'BASE LIQUIDACION REDEBAN 2025'!$B$6,'BASE LIQUIDACION REDEBAN 2025'!$C$5)))))))</f>
        <v>275728.78077800001</v>
      </c>
      <c r="AE987" s="87">
        <f>IF(OR(W987="SOPORTE_TELEFÓNICO",W987="ENVÍO"),0,IF(Y987="TIPO I",'BASE LIQUIDACION REDEBAN 2025'!$B$10,IF(Y987="TIPO II",'BASE LIQUIDACION REDEBAN 2025'!$B$11,IF(Y987="TIPO III",'BASE LIQUIDACION REDEBAN 2025'!$B$12,'BASE LIQUIDACION REDEBAN 2025'!$B$13))))</f>
        <v>196536.5258152</v>
      </c>
      <c r="AF987" s="87">
        <f t="shared" si="15"/>
        <v>275728.78077800001</v>
      </c>
      <c r="AG987" s="184"/>
      <c r="AH987" s="184"/>
    </row>
    <row r="988" spans="1:34" s="49" customFormat="1">
      <c r="A988" s="154" t="s">
        <v>90</v>
      </c>
      <c r="B988" s="154" t="str">
        <f>VLOOKUP(A988,'CENTRO DE COSTOS'!A:D,4,FALSE)</f>
        <v>JUAN SEBASTIÁN RÍOS CASTRILLÓN</v>
      </c>
      <c r="C988" s="154" t="str">
        <f>VLOOKUP(A988,'CENTRO DE COSTOS'!A:D,2,FALSE)</f>
        <v>0004-0005</v>
      </c>
      <c r="D988" s="154">
        <v>5001</v>
      </c>
      <c r="E988" s="154">
        <v>2639342</v>
      </c>
      <c r="F988" s="154">
        <v>79522</v>
      </c>
      <c r="G988" s="154" t="s">
        <v>4590</v>
      </c>
      <c r="H988" s="154" t="s">
        <v>197</v>
      </c>
      <c r="I988" s="154" t="s">
        <v>90</v>
      </c>
      <c r="J988" s="154" t="s">
        <v>6957</v>
      </c>
      <c r="K988" s="154" t="s">
        <v>159</v>
      </c>
      <c r="L988" s="154" t="s">
        <v>6958</v>
      </c>
      <c r="M988" s="155">
        <v>45894.492361111108</v>
      </c>
      <c r="N988" s="155">
        <v>45894.682638888888</v>
      </c>
      <c r="O988" s="154" t="s">
        <v>2961</v>
      </c>
      <c r="P988" s="154" t="s">
        <v>2988</v>
      </c>
      <c r="Q988" s="154" t="s">
        <v>4045</v>
      </c>
      <c r="R988" s="154" t="s">
        <v>4045</v>
      </c>
      <c r="S988" s="154" t="s">
        <v>2973</v>
      </c>
      <c r="T988" s="183"/>
      <c r="U988" s="154" t="s">
        <v>2965</v>
      </c>
      <c r="V988" s="154" t="s">
        <v>6959</v>
      </c>
      <c r="W988" s="154" t="s">
        <v>2967</v>
      </c>
      <c r="X988" s="154" t="s">
        <v>6960</v>
      </c>
      <c r="Y988" s="154" t="s">
        <v>25</v>
      </c>
      <c r="Z988" s="154" t="s">
        <v>166</v>
      </c>
      <c r="AA988" s="154" t="s">
        <v>488</v>
      </c>
      <c r="AB988" s="154">
        <v>1</v>
      </c>
      <c r="AC988" s="154">
        <v>0</v>
      </c>
      <c r="AD988" s="87">
        <f>IF(W988="SOPORTE_TELEFÓNICO",'BASE LIQUIDACION REDEBAN 2025'!$B$19,IF(W988="ENVÍO",'BASE LIQUIDACION REDEBAN 2025'!$C$2,IF(Y988="TIPO I",'BASE LIQUIDACION REDEBAN 2025'!$C$2,IF(Y988="TIPO II",'BASE LIQUIDACION REDEBAN 2025'!$C$3,IF(Y988="TIPO III",'BASE LIQUIDACION REDEBAN 2025'!$C$4,IF(Y988="TIPO IV",'BASE LIQUIDACION REDEBAN 2025'!$C$5,IF(Z988="AEREO",'BASE LIQUIDACION REDEBAN 2025'!$B$6,'BASE LIQUIDACION REDEBAN 2025'!$C$5)))))))</f>
        <v>65960.072302</v>
      </c>
      <c r="AE988" s="87">
        <f>IF(OR(W988="SOPORTE_TELEFÓNICO",W988="ENVÍO"),0,IF(Y988="TIPO I",'BASE LIQUIDACION REDEBAN 2025'!$B$10,IF(Y988="TIPO II",'BASE LIQUIDACION REDEBAN 2025'!$B$11,IF(Y988="TIPO III",'BASE LIQUIDACION REDEBAN 2025'!$B$12,'BASE LIQUIDACION REDEBAN 2025'!$B$13))))</f>
        <v>75096.394270399993</v>
      </c>
      <c r="AF988" s="87">
        <f t="shared" si="15"/>
        <v>65960.072302</v>
      </c>
      <c r="AG988" s="184"/>
      <c r="AH988" s="184"/>
    </row>
    <row r="989" spans="1:34" s="49" customFormat="1">
      <c r="A989" s="154" t="s">
        <v>93</v>
      </c>
      <c r="B989" s="154" t="str">
        <f>VLOOKUP(A989,'CENTRO DE COSTOS'!A:D,4,FALSE)</f>
        <v>DIEGO FERNANDO HENAO CARDONA</v>
      </c>
      <c r="C989" s="154" t="str">
        <f>VLOOKUP(A989,'CENTRO DE COSTOS'!A:D,2,FALSE)</f>
        <v>0004-0003</v>
      </c>
      <c r="D989" s="154">
        <v>52001</v>
      </c>
      <c r="E989" s="154">
        <v>2634728</v>
      </c>
      <c r="F989" s="154">
        <v>81115</v>
      </c>
      <c r="G989" s="154" t="s">
        <v>4590</v>
      </c>
      <c r="H989" s="154" t="s">
        <v>174</v>
      </c>
      <c r="I989" s="154" t="s">
        <v>93</v>
      </c>
      <c r="J989" s="154" t="s">
        <v>2286</v>
      </c>
      <c r="K989" s="154" t="s">
        <v>159</v>
      </c>
      <c r="L989" s="154" t="s">
        <v>6961</v>
      </c>
      <c r="M989" s="155">
        <v>45892.587500000001</v>
      </c>
      <c r="N989" s="155">
        <v>45894.68472222222</v>
      </c>
      <c r="O989" s="154" t="s">
        <v>2961</v>
      </c>
      <c r="P989" s="154" t="s">
        <v>2962</v>
      </c>
      <c r="Q989" s="154" t="s">
        <v>2971</v>
      </c>
      <c r="R989" s="154" t="s">
        <v>3001</v>
      </c>
      <c r="S989" s="154" t="s">
        <v>200</v>
      </c>
      <c r="T989" s="183"/>
      <c r="U989" s="154" t="s">
        <v>2965</v>
      </c>
      <c r="V989" s="154" t="s">
        <v>6962</v>
      </c>
      <c r="W989" s="154" t="s">
        <v>2967</v>
      </c>
      <c r="X989" s="154" t="s">
        <v>2288</v>
      </c>
      <c r="Y989" s="154" t="s">
        <v>25</v>
      </c>
      <c r="Z989" s="154" t="s">
        <v>166</v>
      </c>
      <c r="AA989" s="154" t="s">
        <v>1414</v>
      </c>
      <c r="AB989" s="154">
        <v>1</v>
      </c>
      <c r="AC989" s="154">
        <v>0</v>
      </c>
      <c r="AD989" s="87">
        <f>IF(W989="SOPORTE_TELEFÓNICO",'BASE LIQUIDACION REDEBAN 2025'!$B$19,IF(W989="ENVÍO",'BASE LIQUIDACION REDEBAN 2025'!$C$2,IF(Y989="TIPO I",'BASE LIQUIDACION REDEBAN 2025'!$C$2,IF(Y989="TIPO II",'BASE LIQUIDACION REDEBAN 2025'!$C$3,IF(Y989="TIPO III",'BASE LIQUIDACION REDEBAN 2025'!$C$4,IF(Y989="TIPO IV",'BASE LIQUIDACION REDEBAN 2025'!$C$5,IF(Z989="AEREO",'BASE LIQUIDACION REDEBAN 2025'!$B$6,'BASE LIQUIDACION REDEBAN 2025'!$C$5)))))))</f>
        <v>65960.072302</v>
      </c>
      <c r="AE989" s="87">
        <f>IF(OR(W989="SOPORTE_TELEFÓNICO",W989="ENVÍO"),0,IF(Y989="TIPO I",'BASE LIQUIDACION REDEBAN 2025'!$B$10,IF(Y989="TIPO II",'BASE LIQUIDACION REDEBAN 2025'!$B$11,IF(Y989="TIPO III",'BASE LIQUIDACION REDEBAN 2025'!$B$12,'BASE LIQUIDACION REDEBAN 2025'!$B$13))))</f>
        <v>75096.394270399993</v>
      </c>
      <c r="AF989" s="87">
        <f t="shared" si="15"/>
        <v>65960.072302</v>
      </c>
      <c r="AG989" s="184"/>
      <c r="AH989" s="184"/>
    </row>
    <row r="990" spans="1:34" s="49" customFormat="1">
      <c r="A990" s="154" t="s">
        <v>80</v>
      </c>
      <c r="B990" s="154" t="str">
        <f>VLOOKUP(A990,'CENTRO DE COSTOS'!A:D,4,FALSE)</f>
        <v>JOSE MAURICIO HERNANDEZ ROJAS</v>
      </c>
      <c r="C990" s="154" t="str">
        <f>VLOOKUP(A990,'CENTRO DE COSTOS'!A:D,2,FALSE)</f>
        <v>0004-0001</v>
      </c>
      <c r="D990" s="154">
        <v>13001</v>
      </c>
      <c r="E990" s="154">
        <v>2634598</v>
      </c>
      <c r="F990" s="154">
        <v>79997</v>
      </c>
      <c r="G990" s="154" t="s">
        <v>4590</v>
      </c>
      <c r="H990" s="154" t="s">
        <v>303</v>
      </c>
      <c r="I990" s="154" t="s">
        <v>80</v>
      </c>
      <c r="J990" s="154" t="s">
        <v>6963</v>
      </c>
      <c r="K990" s="154" t="s">
        <v>159</v>
      </c>
      <c r="L990" s="154" t="s">
        <v>6964</v>
      </c>
      <c r="M990" s="155">
        <v>45892.626388888886</v>
      </c>
      <c r="N990" s="155">
        <v>45894.686805555553</v>
      </c>
      <c r="O990" s="154" t="s">
        <v>2961</v>
      </c>
      <c r="P990" s="154" t="s">
        <v>2962</v>
      </c>
      <c r="Q990" s="154" t="s">
        <v>2971</v>
      </c>
      <c r="R990" s="154" t="s">
        <v>2972</v>
      </c>
      <c r="S990" s="154" t="s">
        <v>2973</v>
      </c>
      <c r="T990" s="183"/>
      <c r="U990" s="154" t="s">
        <v>2965</v>
      </c>
      <c r="V990" s="154" t="s">
        <v>6965</v>
      </c>
      <c r="W990" s="154" t="s">
        <v>2967</v>
      </c>
      <c r="X990" s="154" t="s">
        <v>6966</v>
      </c>
      <c r="Y990" s="154" t="s">
        <v>25</v>
      </c>
      <c r="Z990" s="154" t="s">
        <v>166</v>
      </c>
      <c r="AA990" s="154" t="s">
        <v>452</v>
      </c>
      <c r="AB990" s="154">
        <v>1</v>
      </c>
      <c r="AC990" s="154">
        <v>0</v>
      </c>
      <c r="AD990" s="87">
        <f>IF(W990="SOPORTE_TELEFÓNICO",'BASE LIQUIDACION REDEBAN 2025'!$B$19,IF(W990="ENVÍO",'BASE LIQUIDACION REDEBAN 2025'!$C$2,IF(Y990="TIPO I",'BASE LIQUIDACION REDEBAN 2025'!$C$2,IF(Y990="TIPO II",'BASE LIQUIDACION REDEBAN 2025'!$C$3,IF(Y990="TIPO III",'BASE LIQUIDACION REDEBAN 2025'!$C$4,IF(Y990="TIPO IV",'BASE LIQUIDACION REDEBAN 2025'!$C$5,IF(Z990="AEREO",'BASE LIQUIDACION REDEBAN 2025'!$B$6,'BASE LIQUIDACION REDEBAN 2025'!$C$5)))))))</f>
        <v>65960.072302</v>
      </c>
      <c r="AE990" s="87">
        <f>IF(OR(W990="SOPORTE_TELEFÓNICO",W990="ENVÍO"),0,IF(Y990="TIPO I",'BASE LIQUIDACION REDEBAN 2025'!$B$10,IF(Y990="TIPO II",'BASE LIQUIDACION REDEBAN 2025'!$B$11,IF(Y990="TIPO III",'BASE LIQUIDACION REDEBAN 2025'!$B$12,'BASE LIQUIDACION REDEBAN 2025'!$B$13))))</f>
        <v>75096.394270399993</v>
      </c>
      <c r="AF990" s="87">
        <f t="shared" si="15"/>
        <v>65960.072302</v>
      </c>
      <c r="AG990" s="184"/>
      <c r="AH990" s="184"/>
    </row>
    <row r="991" spans="1:34" s="49" customFormat="1">
      <c r="A991" s="154" t="s">
        <v>68</v>
      </c>
      <c r="B991" s="154" t="str">
        <f>VLOOKUP(A991,'CENTRO DE COSTOS'!A:D,4,FALSE)</f>
        <v>WILLIAM ASDRUBAL ROZO ROZO</v>
      </c>
      <c r="C991" s="154" t="str">
        <f>VLOOKUP(A991,'CENTRO DE COSTOS'!A:D,2,FALSE)</f>
        <v>0004-0004</v>
      </c>
      <c r="D991" s="154">
        <v>25754</v>
      </c>
      <c r="E991" s="154">
        <v>2634833</v>
      </c>
      <c r="F991" s="154">
        <v>39231</v>
      </c>
      <c r="G991" s="154" t="s">
        <v>4590</v>
      </c>
      <c r="H991" s="154" t="s">
        <v>470</v>
      </c>
      <c r="I991" s="154" t="s">
        <v>1138</v>
      </c>
      <c r="J991" s="154" t="s">
        <v>6967</v>
      </c>
      <c r="K991" s="154" t="s">
        <v>159</v>
      </c>
      <c r="L991" s="154" t="s">
        <v>6968</v>
      </c>
      <c r="M991" s="155">
        <v>45892.740972222222</v>
      </c>
      <c r="N991" s="155">
        <v>45894.689583333333</v>
      </c>
      <c r="O991" s="154" t="s">
        <v>2961</v>
      </c>
      <c r="P991" s="154" t="s">
        <v>2962</v>
      </c>
      <c r="Q991" s="154" t="s">
        <v>3099</v>
      </c>
      <c r="R991" s="154" t="s">
        <v>3100</v>
      </c>
      <c r="S991" s="154" t="s">
        <v>2973</v>
      </c>
      <c r="T991" s="183"/>
      <c r="U991" s="154" t="s">
        <v>2965</v>
      </c>
      <c r="V991" s="154" t="s">
        <v>6969</v>
      </c>
      <c r="W991" s="154" t="s">
        <v>2967</v>
      </c>
      <c r="X991" s="154" t="s">
        <v>6970</v>
      </c>
      <c r="Y991" s="154" t="s">
        <v>25</v>
      </c>
      <c r="Z991" s="154" t="s">
        <v>166</v>
      </c>
      <c r="AA991" s="154" t="s">
        <v>2089</v>
      </c>
      <c r="AB991" s="154">
        <v>1</v>
      </c>
      <c r="AC991" s="154">
        <v>0</v>
      </c>
      <c r="AD991" s="87">
        <f>IF(W991="SOPORTE_TELEFÓNICO",'BASE LIQUIDACION REDEBAN 2025'!$B$19,IF(W991="ENVÍO",'BASE LIQUIDACION REDEBAN 2025'!$C$2,IF(Y991="TIPO I",'BASE LIQUIDACION REDEBAN 2025'!$C$2,IF(Y991="TIPO II",'BASE LIQUIDACION REDEBAN 2025'!$C$3,IF(Y991="TIPO III",'BASE LIQUIDACION REDEBAN 2025'!$C$4,IF(Y991="TIPO IV",'BASE LIQUIDACION REDEBAN 2025'!$C$5,IF(Z991="AEREO",'BASE LIQUIDACION REDEBAN 2025'!$B$6,'BASE LIQUIDACION REDEBAN 2025'!$C$5)))))))</f>
        <v>65960.072302</v>
      </c>
      <c r="AE991" s="87">
        <f>IF(OR(W991="SOPORTE_TELEFÓNICO",W991="ENVÍO"),0,IF(Y991="TIPO I",'BASE LIQUIDACION REDEBAN 2025'!$B$10,IF(Y991="TIPO II",'BASE LIQUIDACION REDEBAN 2025'!$B$11,IF(Y991="TIPO III",'BASE LIQUIDACION REDEBAN 2025'!$B$12,'BASE LIQUIDACION REDEBAN 2025'!$B$13))))</f>
        <v>75096.394270399993</v>
      </c>
      <c r="AF991" s="87">
        <f t="shared" si="15"/>
        <v>65960.072302</v>
      </c>
      <c r="AG991" s="184"/>
      <c r="AH991" s="184"/>
    </row>
    <row r="992" spans="1:34" s="49" customFormat="1">
      <c r="A992" s="154" t="s">
        <v>72</v>
      </c>
      <c r="B992" s="154" t="str">
        <f>VLOOKUP(A992,'CENTRO DE COSTOS'!A:D,4,FALSE)</f>
        <v>MIGUEL JULIÁN HERNÁNDEZ GUARÍN</v>
      </c>
      <c r="C992" s="154" t="str">
        <f>VLOOKUP(A992,'CENTRO DE COSTOS'!A:D,2,FALSE)</f>
        <v>0004-0008</v>
      </c>
      <c r="D992" s="154">
        <v>68081</v>
      </c>
      <c r="E992" s="154">
        <v>2634447</v>
      </c>
      <c r="F992" s="154">
        <v>79036</v>
      </c>
      <c r="G992" s="154" t="s">
        <v>4590</v>
      </c>
      <c r="H992" s="154" t="s">
        <v>820</v>
      </c>
      <c r="I992" s="154" t="s">
        <v>829</v>
      </c>
      <c r="J992" s="154" t="s">
        <v>6971</v>
      </c>
      <c r="K992" s="154" t="s">
        <v>159</v>
      </c>
      <c r="L992" s="154" t="s">
        <v>6972</v>
      </c>
      <c r="M992" s="155">
        <v>45892.445833333331</v>
      </c>
      <c r="N992" s="155">
        <v>45894.695138888892</v>
      </c>
      <c r="O992" s="154" t="s">
        <v>2961</v>
      </c>
      <c r="P992" s="154" t="s">
        <v>2962</v>
      </c>
      <c r="Q992" s="154" t="s">
        <v>3076</v>
      </c>
      <c r="R992" s="154" t="s">
        <v>3076</v>
      </c>
      <c r="S992" s="154" t="s">
        <v>2973</v>
      </c>
      <c r="T992" s="183"/>
      <c r="U992" s="154" t="s">
        <v>2965</v>
      </c>
      <c r="V992" s="154" t="s">
        <v>6973</v>
      </c>
      <c r="W992" s="154" t="s">
        <v>2967</v>
      </c>
      <c r="X992" s="154" t="s">
        <v>6974</v>
      </c>
      <c r="Y992" s="154" t="s">
        <v>30</v>
      </c>
      <c r="Z992" s="154" t="s">
        <v>166</v>
      </c>
      <c r="AA992" s="154" t="s">
        <v>323</v>
      </c>
      <c r="AB992" s="154">
        <v>1</v>
      </c>
      <c r="AC992" s="154">
        <v>0</v>
      </c>
      <c r="AD992" s="87">
        <f>IF(W992="SOPORTE_TELEFÓNICO",'BASE LIQUIDACION REDEBAN 2025'!$B$19,IF(W992="ENVÍO",'BASE LIQUIDACION REDEBAN 2025'!$C$2,IF(Y992="TIPO I",'BASE LIQUIDACION REDEBAN 2025'!$C$2,IF(Y992="TIPO II",'BASE LIQUIDACION REDEBAN 2025'!$C$3,IF(Y992="TIPO III",'BASE LIQUIDACION REDEBAN 2025'!$C$4,IF(Y992="TIPO IV",'BASE LIQUIDACION REDEBAN 2025'!$C$5,IF(Z992="AEREO",'BASE LIQUIDACION REDEBAN 2025'!$B$6,'BASE LIQUIDACION REDEBAN 2025'!$C$5)))))))</f>
        <v>275728.78077800001</v>
      </c>
      <c r="AE992" s="87">
        <f>IF(OR(W992="SOPORTE_TELEFÓNICO",W992="ENVÍO"),0,IF(Y992="TIPO I",'BASE LIQUIDACION REDEBAN 2025'!$B$10,IF(Y992="TIPO II",'BASE LIQUIDACION REDEBAN 2025'!$B$11,IF(Y992="TIPO III",'BASE LIQUIDACION REDEBAN 2025'!$B$12,'BASE LIQUIDACION REDEBAN 2025'!$B$13))))</f>
        <v>196536.5258152</v>
      </c>
      <c r="AF992" s="87">
        <f t="shared" si="15"/>
        <v>275728.78077800001</v>
      </c>
      <c r="AG992" s="184"/>
      <c r="AH992" s="184"/>
    </row>
    <row r="993" spans="1:34" s="49" customFormat="1">
      <c r="A993" s="154" t="s">
        <v>64</v>
      </c>
      <c r="B993" s="154" t="str">
        <f>VLOOKUP(A993,'CENTRO DE COSTOS'!A:D,4,FALSE)</f>
        <v>JOSE MAURICIO HERNANDEZ ROJAS</v>
      </c>
      <c r="C993" s="154" t="str">
        <f>VLOOKUP(A993,'CENTRO DE COSTOS'!A:D,2,FALSE)</f>
        <v>0004-0001</v>
      </c>
      <c r="D993" s="154">
        <v>8001</v>
      </c>
      <c r="E993" s="154">
        <v>2638486</v>
      </c>
      <c r="F993" s="154">
        <v>39067</v>
      </c>
      <c r="G993" s="154" t="s">
        <v>4590</v>
      </c>
      <c r="H993" s="154" t="s">
        <v>389</v>
      </c>
      <c r="I993" s="154" t="s">
        <v>64</v>
      </c>
      <c r="J993" s="154" t="s">
        <v>6081</v>
      </c>
      <c r="K993" s="154" t="s">
        <v>159</v>
      </c>
      <c r="L993" s="154" t="s">
        <v>6975</v>
      </c>
      <c r="M993" s="155">
        <v>45894.449305555558</v>
      </c>
      <c r="N993" s="155">
        <v>45894.697222222225</v>
      </c>
      <c r="O993" s="154" t="s">
        <v>2961</v>
      </c>
      <c r="P993" s="154" t="s">
        <v>2962</v>
      </c>
      <c r="Q993" s="154" t="s">
        <v>2971</v>
      </c>
      <c r="R993" s="154" t="s">
        <v>2972</v>
      </c>
      <c r="S993" s="154" t="s">
        <v>200</v>
      </c>
      <c r="T993" s="183"/>
      <c r="U993" s="154" t="s">
        <v>2965</v>
      </c>
      <c r="V993" s="154" t="s">
        <v>6976</v>
      </c>
      <c r="W993" s="154" t="s">
        <v>2967</v>
      </c>
      <c r="X993" s="154" t="s">
        <v>6084</v>
      </c>
      <c r="Y993" s="154" t="s">
        <v>25</v>
      </c>
      <c r="Z993" s="154" t="s">
        <v>166</v>
      </c>
      <c r="AA993" s="154" t="s">
        <v>799</v>
      </c>
      <c r="AB993" s="154">
        <v>1</v>
      </c>
      <c r="AC993" s="154">
        <v>0</v>
      </c>
      <c r="AD993" s="87">
        <f>IF(W993="SOPORTE_TELEFÓNICO",'BASE LIQUIDACION REDEBAN 2025'!$B$19,IF(W993="ENVÍO",'BASE LIQUIDACION REDEBAN 2025'!$C$2,IF(Y993="TIPO I",'BASE LIQUIDACION REDEBAN 2025'!$C$2,IF(Y993="TIPO II",'BASE LIQUIDACION REDEBAN 2025'!$C$3,IF(Y993="TIPO III",'BASE LIQUIDACION REDEBAN 2025'!$C$4,IF(Y993="TIPO IV",'BASE LIQUIDACION REDEBAN 2025'!$C$5,IF(Z993="AEREO",'BASE LIQUIDACION REDEBAN 2025'!$B$6,'BASE LIQUIDACION REDEBAN 2025'!$C$5)))))))</f>
        <v>65960.072302</v>
      </c>
      <c r="AE993" s="87">
        <f>IF(OR(W993="SOPORTE_TELEFÓNICO",W993="ENVÍO"),0,IF(Y993="TIPO I",'BASE LIQUIDACION REDEBAN 2025'!$B$10,IF(Y993="TIPO II",'BASE LIQUIDACION REDEBAN 2025'!$B$11,IF(Y993="TIPO III",'BASE LIQUIDACION REDEBAN 2025'!$B$12,'BASE LIQUIDACION REDEBAN 2025'!$B$13))))</f>
        <v>75096.394270399993</v>
      </c>
      <c r="AF993" s="87">
        <f t="shared" si="15"/>
        <v>65960.072302</v>
      </c>
      <c r="AG993" s="184"/>
      <c r="AH993" s="184"/>
    </row>
    <row r="994" spans="1:34" s="49" customFormat="1">
      <c r="A994" s="154" t="s">
        <v>92</v>
      </c>
      <c r="B994" s="154" t="str">
        <f>VLOOKUP(A994,'CENTRO DE COSTOS'!A:D,4,FALSE)</f>
        <v>KEVIN ALEXIS CORZO BUSTOS</v>
      </c>
      <c r="C994" s="154" t="str">
        <f>VLOOKUP(A994,'CENTRO DE COSTOS'!A:D,2,FALSE)</f>
        <v>0004-0007</v>
      </c>
      <c r="D994" s="154">
        <v>41001</v>
      </c>
      <c r="E994" s="154">
        <v>2634634</v>
      </c>
      <c r="F994" s="154">
        <v>74532</v>
      </c>
      <c r="G994" s="154" t="s">
        <v>4590</v>
      </c>
      <c r="H994" s="154" t="s">
        <v>249</v>
      </c>
      <c r="I994" s="154" t="s">
        <v>92</v>
      </c>
      <c r="J994" s="154" t="s">
        <v>6977</v>
      </c>
      <c r="K994" s="154" t="s">
        <v>159</v>
      </c>
      <c r="L994" s="154" t="s">
        <v>6978</v>
      </c>
      <c r="M994" s="155">
        <v>45892.5</v>
      </c>
      <c r="N994" s="155">
        <v>45894.698611111111</v>
      </c>
      <c r="O994" s="154" t="s">
        <v>2961</v>
      </c>
      <c r="P994" s="154" t="s">
        <v>2962</v>
      </c>
      <c r="Q994" s="154" t="s">
        <v>3099</v>
      </c>
      <c r="R994" s="154" t="s">
        <v>3100</v>
      </c>
      <c r="S994" s="154" t="s">
        <v>2973</v>
      </c>
      <c r="T994" s="183"/>
      <c r="U994" s="154" t="s">
        <v>2965</v>
      </c>
      <c r="V994" s="154" t="s">
        <v>6979</v>
      </c>
      <c r="W994" s="154" t="s">
        <v>2967</v>
      </c>
      <c r="X994" s="154" t="s">
        <v>6980</v>
      </c>
      <c r="Y994" s="154" t="s">
        <v>25</v>
      </c>
      <c r="Z994" s="154" t="s">
        <v>166</v>
      </c>
      <c r="AA994" s="154" t="s">
        <v>255</v>
      </c>
      <c r="AB994" s="154">
        <v>1</v>
      </c>
      <c r="AC994" s="154">
        <v>0</v>
      </c>
      <c r="AD994" s="87">
        <f>IF(W994="SOPORTE_TELEFÓNICO",'BASE LIQUIDACION REDEBAN 2025'!$B$19,IF(W994="ENVÍO",'BASE LIQUIDACION REDEBAN 2025'!$C$2,IF(Y994="TIPO I",'BASE LIQUIDACION REDEBAN 2025'!$C$2,IF(Y994="TIPO II",'BASE LIQUIDACION REDEBAN 2025'!$C$3,IF(Y994="TIPO III",'BASE LIQUIDACION REDEBAN 2025'!$C$4,IF(Y994="TIPO IV",'BASE LIQUIDACION REDEBAN 2025'!$C$5,IF(Z994="AEREO",'BASE LIQUIDACION REDEBAN 2025'!$B$6,'BASE LIQUIDACION REDEBAN 2025'!$C$5)))))))</f>
        <v>65960.072302</v>
      </c>
      <c r="AE994" s="87">
        <f>IF(OR(W994="SOPORTE_TELEFÓNICO",W994="ENVÍO"),0,IF(Y994="TIPO I",'BASE LIQUIDACION REDEBAN 2025'!$B$10,IF(Y994="TIPO II",'BASE LIQUIDACION REDEBAN 2025'!$B$11,IF(Y994="TIPO III",'BASE LIQUIDACION REDEBAN 2025'!$B$12,'BASE LIQUIDACION REDEBAN 2025'!$B$13))))</f>
        <v>75096.394270399993</v>
      </c>
      <c r="AF994" s="87">
        <f t="shared" si="15"/>
        <v>65960.072302</v>
      </c>
      <c r="AG994" s="184"/>
      <c r="AH994" s="184"/>
    </row>
    <row r="995" spans="1:34" s="49" customFormat="1">
      <c r="A995" s="154" t="s">
        <v>97</v>
      </c>
      <c r="B995" s="154" t="str">
        <f>VLOOKUP(A995,'CENTRO DE COSTOS'!A:D,4,FALSE)</f>
        <v>JOSE MAURICIO HERNANDEZ ROJAS</v>
      </c>
      <c r="C995" s="154" t="str">
        <f>VLOOKUP(A995,'CENTRO DE COSTOS'!A:D,2,FALSE)</f>
        <v>0004-0001</v>
      </c>
      <c r="D995" s="154">
        <v>70670</v>
      </c>
      <c r="E995" s="154">
        <v>2635366</v>
      </c>
      <c r="F995" s="154">
        <v>71758</v>
      </c>
      <c r="G995" s="154" t="s">
        <v>4590</v>
      </c>
      <c r="H995" s="154" t="s">
        <v>414</v>
      </c>
      <c r="I995" s="154" t="s">
        <v>5535</v>
      </c>
      <c r="J995" s="154" t="s">
        <v>6981</v>
      </c>
      <c r="K995" s="154" t="s">
        <v>159</v>
      </c>
      <c r="L995" s="154" t="s">
        <v>6982</v>
      </c>
      <c r="M995" s="155">
        <v>45893.4</v>
      </c>
      <c r="N995" s="155">
        <v>45894.700694444444</v>
      </c>
      <c r="O995" s="154" t="s">
        <v>2961</v>
      </c>
      <c r="P995" s="154" t="s">
        <v>2962</v>
      </c>
      <c r="Q995" s="154" t="s">
        <v>3183</v>
      </c>
      <c r="R995" s="154" t="s">
        <v>3376</v>
      </c>
      <c r="S995" s="154" t="s">
        <v>2973</v>
      </c>
      <c r="T995" s="183"/>
      <c r="U995" s="154" t="s">
        <v>2965</v>
      </c>
      <c r="V995" s="154" t="s">
        <v>6983</v>
      </c>
      <c r="W995" s="154" t="s">
        <v>2967</v>
      </c>
      <c r="X995" s="154" t="s">
        <v>6984</v>
      </c>
      <c r="Y995" s="154" t="s">
        <v>28</v>
      </c>
      <c r="Z995" s="154" t="s">
        <v>166</v>
      </c>
      <c r="AA995" s="154" t="s">
        <v>1917</v>
      </c>
      <c r="AB995" s="154">
        <v>1</v>
      </c>
      <c r="AC995" s="154">
        <v>0</v>
      </c>
      <c r="AD995" s="87">
        <f>IF(W995="SOPORTE_TELEFÓNICO",'BASE LIQUIDACION REDEBAN 2025'!$B$19,IF(W995="ENVÍO",'BASE LIQUIDACION REDEBAN 2025'!$C$2,IF(Y995="TIPO I",'BASE LIQUIDACION REDEBAN 2025'!$C$2,IF(Y995="TIPO II",'BASE LIQUIDACION REDEBAN 2025'!$C$3,IF(Y995="TIPO III",'BASE LIQUIDACION REDEBAN 2025'!$C$4,IF(Y995="TIPO IV",'BASE LIQUIDACION REDEBAN 2025'!$C$5,IF(Z995="AEREO",'BASE LIQUIDACION REDEBAN 2025'!$B$6,'BASE LIQUIDACION REDEBAN 2025'!$C$5)))))))</f>
        <v>144967.87232000002</v>
      </c>
      <c r="AE995" s="87">
        <f>IF(OR(W995="SOPORTE_TELEFÓNICO",W995="ENVÍO"),0,IF(Y995="TIPO I",'BASE LIQUIDACION REDEBAN 2025'!$B$10,IF(Y995="TIPO II",'BASE LIQUIDACION REDEBAN 2025'!$B$11,IF(Y995="TIPO III",'BASE LIQUIDACION REDEBAN 2025'!$B$12,'BASE LIQUIDACION REDEBAN 2025'!$B$13))))</f>
        <v>140395.6348884</v>
      </c>
      <c r="AF995" s="87">
        <f t="shared" si="15"/>
        <v>144967.87232000002</v>
      </c>
      <c r="AG995" s="184"/>
      <c r="AH995" s="184"/>
    </row>
    <row r="996" spans="1:34" s="49" customFormat="1">
      <c r="A996" s="154" t="s">
        <v>90</v>
      </c>
      <c r="B996" s="154" t="str">
        <f>VLOOKUP(A996,'CENTRO DE COSTOS'!A:D,4,FALSE)</f>
        <v>JUAN SEBASTIÁN RÍOS CASTRILLÓN</v>
      </c>
      <c r="C996" s="154" t="str">
        <f>VLOOKUP(A996,'CENTRO DE COSTOS'!A:D,2,FALSE)</f>
        <v>0004-0005</v>
      </c>
      <c r="D996" s="154">
        <v>5001</v>
      </c>
      <c r="E996" s="154">
        <v>2636701</v>
      </c>
      <c r="F996" s="154">
        <v>75950</v>
      </c>
      <c r="G996" s="154" t="s">
        <v>4590</v>
      </c>
      <c r="H996" s="154" t="s">
        <v>197</v>
      </c>
      <c r="I996" s="154" t="s">
        <v>90</v>
      </c>
      <c r="J996" s="154" t="s">
        <v>6985</v>
      </c>
      <c r="K996" s="154" t="s">
        <v>159</v>
      </c>
      <c r="L996" s="154" t="s">
        <v>6986</v>
      </c>
      <c r="M996" s="155">
        <v>45894.354861111111</v>
      </c>
      <c r="N996" s="155">
        <v>45894.704861111109</v>
      </c>
      <c r="O996" s="154" t="s">
        <v>2961</v>
      </c>
      <c r="P996" s="154" t="s">
        <v>2962</v>
      </c>
      <c r="Q996" s="154" t="s">
        <v>3006</v>
      </c>
      <c r="R996" s="154" t="s">
        <v>2972</v>
      </c>
      <c r="S996" s="154" t="s">
        <v>2973</v>
      </c>
      <c r="T996" s="183"/>
      <c r="U996" s="154" t="s">
        <v>2965</v>
      </c>
      <c r="V996" s="154" t="s">
        <v>6987</v>
      </c>
      <c r="W996" s="154" t="s">
        <v>2967</v>
      </c>
      <c r="X996" s="154" t="s">
        <v>6988</v>
      </c>
      <c r="Y996" s="154" t="s">
        <v>25</v>
      </c>
      <c r="Z996" s="154" t="s">
        <v>166</v>
      </c>
      <c r="AA996" s="154" t="s">
        <v>4326</v>
      </c>
      <c r="AB996" s="154">
        <v>1</v>
      </c>
      <c r="AC996" s="154">
        <v>0</v>
      </c>
      <c r="AD996" s="87">
        <f>IF(W996="SOPORTE_TELEFÓNICO",'BASE LIQUIDACION REDEBAN 2025'!$B$19,IF(W996="ENVÍO",'BASE LIQUIDACION REDEBAN 2025'!$C$2,IF(Y996="TIPO I",'BASE LIQUIDACION REDEBAN 2025'!$C$2,IF(Y996="TIPO II",'BASE LIQUIDACION REDEBAN 2025'!$C$3,IF(Y996="TIPO III",'BASE LIQUIDACION REDEBAN 2025'!$C$4,IF(Y996="TIPO IV",'BASE LIQUIDACION REDEBAN 2025'!$C$5,IF(Z996="AEREO",'BASE LIQUIDACION REDEBAN 2025'!$B$6,'BASE LIQUIDACION REDEBAN 2025'!$C$5)))))))</f>
        <v>65960.072302</v>
      </c>
      <c r="AE996" s="87">
        <f>IF(OR(W996="SOPORTE_TELEFÓNICO",W996="ENVÍO"),0,IF(Y996="TIPO I",'BASE LIQUIDACION REDEBAN 2025'!$B$10,IF(Y996="TIPO II",'BASE LIQUIDACION REDEBAN 2025'!$B$11,IF(Y996="TIPO III",'BASE LIQUIDACION REDEBAN 2025'!$B$12,'BASE LIQUIDACION REDEBAN 2025'!$B$13))))</f>
        <v>75096.394270399993</v>
      </c>
      <c r="AF996" s="87">
        <f t="shared" si="15"/>
        <v>65960.072302</v>
      </c>
      <c r="AG996" s="184"/>
      <c r="AH996" s="184"/>
    </row>
    <row r="997" spans="1:34" s="49" customFormat="1">
      <c r="A997" s="154" t="s">
        <v>97</v>
      </c>
      <c r="B997" s="154" t="str">
        <f>VLOOKUP(A997,'CENTRO DE COSTOS'!A:D,4,FALSE)</f>
        <v>JOSE MAURICIO HERNANDEZ ROJAS</v>
      </c>
      <c r="C997" s="154" t="str">
        <f>VLOOKUP(A997,'CENTRO DE COSTOS'!A:D,2,FALSE)</f>
        <v>0004-0001</v>
      </c>
      <c r="D997" s="154">
        <v>70823</v>
      </c>
      <c r="E997" s="154">
        <v>2635367</v>
      </c>
      <c r="F997" s="154">
        <v>36260</v>
      </c>
      <c r="G997" s="154" t="s">
        <v>4590</v>
      </c>
      <c r="H997" s="154" t="s">
        <v>414</v>
      </c>
      <c r="I997" s="154" t="s">
        <v>3866</v>
      </c>
      <c r="J997" s="154" t="s">
        <v>6989</v>
      </c>
      <c r="K997" s="154" t="s">
        <v>159</v>
      </c>
      <c r="L997" s="154" t="s">
        <v>6990</v>
      </c>
      <c r="M997" s="155">
        <v>45893.400694444441</v>
      </c>
      <c r="N997" s="155">
        <v>45894.705555555556</v>
      </c>
      <c r="O997" s="154" t="s">
        <v>2961</v>
      </c>
      <c r="P997" s="154" t="s">
        <v>2962</v>
      </c>
      <c r="Q997" s="154" t="s">
        <v>3082</v>
      </c>
      <c r="R997" s="154" t="s">
        <v>2972</v>
      </c>
      <c r="S997" s="154" t="s">
        <v>2973</v>
      </c>
      <c r="T997" s="183"/>
      <c r="U997" s="154" t="s">
        <v>2965</v>
      </c>
      <c r="V997" s="154" t="s">
        <v>6991</v>
      </c>
      <c r="W997" s="154" t="s">
        <v>2967</v>
      </c>
      <c r="X997" s="154" t="s">
        <v>6992</v>
      </c>
      <c r="Y997" s="154" t="s">
        <v>28</v>
      </c>
      <c r="Z997" s="154" t="s">
        <v>166</v>
      </c>
      <c r="AA997" s="154" t="s">
        <v>419</v>
      </c>
      <c r="AB997" s="154">
        <v>1</v>
      </c>
      <c r="AC997" s="154">
        <v>0</v>
      </c>
      <c r="AD997" s="87">
        <f>IF(W997="SOPORTE_TELEFÓNICO",'BASE LIQUIDACION REDEBAN 2025'!$B$19,IF(W997="ENVÍO",'BASE LIQUIDACION REDEBAN 2025'!$C$2,IF(Y997="TIPO I",'BASE LIQUIDACION REDEBAN 2025'!$C$2,IF(Y997="TIPO II",'BASE LIQUIDACION REDEBAN 2025'!$C$3,IF(Y997="TIPO III",'BASE LIQUIDACION REDEBAN 2025'!$C$4,IF(Y997="TIPO IV",'BASE LIQUIDACION REDEBAN 2025'!$C$5,IF(Z997="AEREO",'BASE LIQUIDACION REDEBAN 2025'!$B$6,'BASE LIQUIDACION REDEBAN 2025'!$C$5)))))))</f>
        <v>144967.87232000002</v>
      </c>
      <c r="AE997" s="87">
        <f>IF(OR(W997="SOPORTE_TELEFÓNICO",W997="ENVÍO"),0,IF(Y997="TIPO I",'BASE LIQUIDACION REDEBAN 2025'!$B$10,IF(Y997="TIPO II",'BASE LIQUIDACION REDEBAN 2025'!$B$11,IF(Y997="TIPO III",'BASE LIQUIDACION REDEBAN 2025'!$B$12,'BASE LIQUIDACION REDEBAN 2025'!$B$13))))</f>
        <v>140395.6348884</v>
      </c>
      <c r="AF997" s="87">
        <f t="shared" si="15"/>
        <v>144967.87232000002</v>
      </c>
      <c r="AG997" s="184"/>
      <c r="AH997" s="184"/>
    </row>
    <row r="998" spans="1:34" s="49" customFormat="1">
      <c r="A998" s="154" t="s">
        <v>90</v>
      </c>
      <c r="B998" s="154" t="str">
        <f>VLOOKUP(A998,'CENTRO DE COSTOS'!A:D,4,FALSE)</f>
        <v>JUAN SEBASTIÁN RÍOS CASTRILLÓN</v>
      </c>
      <c r="C998" s="154" t="str">
        <f>VLOOKUP(A998,'CENTRO DE COSTOS'!A:D,2,FALSE)</f>
        <v>0004-0005</v>
      </c>
      <c r="D998" s="154">
        <v>5088</v>
      </c>
      <c r="E998" s="154">
        <v>2636768</v>
      </c>
      <c r="F998" s="154">
        <v>66013</v>
      </c>
      <c r="G998" s="154" t="s">
        <v>4590</v>
      </c>
      <c r="H998" s="154" t="s">
        <v>197</v>
      </c>
      <c r="I998" s="154" t="s">
        <v>211</v>
      </c>
      <c r="J998" s="154" t="s">
        <v>4544</v>
      </c>
      <c r="K998" s="154" t="s">
        <v>159</v>
      </c>
      <c r="L998" s="154" t="s">
        <v>6993</v>
      </c>
      <c r="M998" s="155">
        <v>45894.361805555556</v>
      </c>
      <c r="N998" s="155">
        <v>45894.708333333336</v>
      </c>
      <c r="O998" s="154" t="s">
        <v>2961</v>
      </c>
      <c r="P998" s="154" t="s">
        <v>2962</v>
      </c>
      <c r="Q998" s="154" t="s">
        <v>3099</v>
      </c>
      <c r="R998" s="154" t="s">
        <v>3435</v>
      </c>
      <c r="S998" s="154" t="s">
        <v>2973</v>
      </c>
      <c r="T998" s="183"/>
      <c r="U998" s="154" t="s">
        <v>2965</v>
      </c>
      <c r="V998" s="154" t="s">
        <v>6994</v>
      </c>
      <c r="W998" s="154" t="s">
        <v>2967</v>
      </c>
      <c r="X998" s="154" t="s">
        <v>4547</v>
      </c>
      <c r="Y998" s="154" t="s">
        <v>25</v>
      </c>
      <c r="Z998" s="154" t="s">
        <v>166</v>
      </c>
      <c r="AA998" s="154" t="s">
        <v>368</v>
      </c>
      <c r="AB998" s="154">
        <v>1</v>
      </c>
      <c r="AC998" s="154">
        <v>0</v>
      </c>
      <c r="AD998" s="87">
        <f>IF(W998="SOPORTE_TELEFÓNICO",'BASE LIQUIDACION REDEBAN 2025'!$B$19,IF(W998="ENVÍO",'BASE LIQUIDACION REDEBAN 2025'!$C$2,IF(Y998="TIPO I",'BASE LIQUIDACION REDEBAN 2025'!$C$2,IF(Y998="TIPO II",'BASE LIQUIDACION REDEBAN 2025'!$C$3,IF(Y998="TIPO III",'BASE LIQUIDACION REDEBAN 2025'!$C$4,IF(Y998="TIPO IV",'BASE LIQUIDACION REDEBAN 2025'!$C$5,IF(Z998="AEREO",'BASE LIQUIDACION REDEBAN 2025'!$B$6,'BASE LIQUIDACION REDEBAN 2025'!$C$5)))))))</f>
        <v>65960.072302</v>
      </c>
      <c r="AE998" s="87">
        <f>IF(OR(W998="SOPORTE_TELEFÓNICO",W998="ENVÍO"),0,IF(Y998="TIPO I",'BASE LIQUIDACION REDEBAN 2025'!$B$10,IF(Y998="TIPO II",'BASE LIQUIDACION REDEBAN 2025'!$B$11,IF(Y998="TIPO III",'BASE LIQUIDACION REDEBAN 2025'!$B$12,'BASE LIQUIDACION REDEBAN 2025'!$B$13))))</f>
        <v>75096.394270399993</v>
      </c>
      <c r="AF998" s="87">
        <f t="shared" si="15"/>
        <v>65960.072302</v>
      </c>
      <c r="AG998" s="184"/>
      <c r="AH998" s="184"/>
    </row>
    <row r="999" spans="1:34" s="49" customFormat="1">
      <c r="A999" s="154" t="s">
        <v>99</v>
      </c>
      <c r="B999" s="154" t="str">
        <f>VLOOKUP(A999,'CENTRO DE COSTOS'!A:D,4,FALSE)</f>
        <v>JOSE MAURICIO HERNANDEZ ROJAS</v>
      </c>
      <c r="C999" s="154" t="str">
        <f>VLOOKUP(A999,'CENTRO DE COSTOS'!A:D,2,FALSE)</f>
        <v>0004-0001</v>
      </c>
      <c r="D999" s="154">
        <v>20250</v>
      </c>
      <c r="E999" s="154">
        <v>2636312</v>
      </c>
      <c r="F999" s="154">
        <v>51294</v>
      </c>
      <c r="G999" s="154" t="s">
        <v>4590</v>
      </c>
      <c r="H999" s="154" t="s">
        <v>440</v>
      </c>
      <c r="I999" s="154" t="s">
        <v>3423</v>
      </c>
      <c r="J999" s="154" t="s">
        <v>3424</v>
      </c>
      <c r="K999" s="154" t="s">
        <v>159</v>
      </c>
      <c r="L999" s="154" t="s">
        <v>6995</v>
      </c>
      <c r="M999" s="155">
        <v>45894.333333333336</v>
      </c>
      <c r="N999" s="155">
        <v>45894.710416666669</v>
      </c>
      <c r="O999" s="154" t="s">
        <v>2961</v>
      </c>
      <c r="P999" s="154" t="s">
        <v>2962</v>
      </c>
      <c r="Q999" s="154" t="s">
        <v>3099</v>
      </c>
      <c r="R999" s="154" t="s">
        <v>3100</v>
      </c>
      <c r="S999" s="154" t="s">
        <v>2973</v>
      </c>
      <c r="T999" s="183"/>
      <c r="U999" s="154" t="s">
        <v>2965</v>
      </c>
      <c r="V999" s="154" t="s">
        <v>6996</v>
      </c>
      <c r="W999" s="154" t="s">
        <v>2967</v>
      </c>
      <c r="X999" s="154" t="s">
        <v>3427</v>
      </c>
      <c r="Y999" s="154" t="s">
        <v>30</v>
      </c>
      <c r="Z999" s="154" t="s">
        <v>166</v>
      </c>
      <c r="AA999" s="154" t="s">
        <v>1743</v>
      </c>
      <c r="AB999" s="154">
        <v>1</v>
      </c>
      <c r="AC999" s="154">
        <v>0</v>
      </c>
      <c r="AD999" s="87">
        <f>IF(W999="SOPORTE_TELEFÓNICO",'BASE LIQUIDACION REDEBAN 2025'!$B$19,IF(W999="ENVÍO",'BASE LIQUIDACION REDEBAN 2025'!$C$2,IF(Y999="TIPO I",'BASE LIQUIDACION REDEBAN 2025'!$C$2,IF(Y999="TIPO II",'BASE LIQUIDACION REDEBAN 2025'!$C$3,IF(Y999="TIPO III",'BASE LIQUIDACION REDEBAN 2025'!$C$4,IF(Y999="TIPO IV",'BASE LIQUIDACION REDEBAN 2025'!$C$5,IF(Z999="AEREO",'BASE LIQUIDACION REDEBAN 2025'!$B$6,'BASE LIQUIDACION REDEBAN 2025'!$C$5)))))))</f>
        <v>275728.78077800001</v>
      </c>
      <c r="AE999" s="87">
        <f>IF(OR(W999="SOPORTE_TELEFÓNICO",W999="ENVÍO"),0,IF(Y999="TIPO I",'BASE LIQUIDACION REDEBAN 2025'!$B$10,IF(Y999="TIPO II",'BASE LIQUIDACION REDEBAN 2025'!$B$11,IF(Y999="TIPO III",'BASE LIQUIDACION REDEBAN 2025'!$B$12,'BASE LIQUIDACION REDEBAN 2025'!$B$13))))</f>
        <v>196536.5258152</v>
      </c>
      <c r="AF999" s="87">
        <f t="shared" si="15"/>
        <v>275728.78077800001</v>
      </c>
      <c r="AG999" s="184"/>
      <c r="AH999" s="184"/>
    </row>
    <row r="1000" spans="1:34" s="49" customFormat="1">
      <c r="A1000" s="154" t="s">
        <v>90</v>
      </c>
      <c r="B1000" s="154" t="str">
        <f>VLOOKUP(A1000,'CENTRO DE COSTOS'!A:D,4,FALSE)</f>
        <v>JUAN SEBASTIÁN RÍOS CASTRILLÓN</v>
      </c>
      <c r="C1000" s="154" t="str">
        <f>VLOOKUP(A1000,'CENTRO DE COSTOS'!A:D,2,FALSE)</f>
        <v>0004-0005</v>
      </c>
      <c r="D1000" s="154">
        <v>5266</v>
      </c>
      <c r="E1000" s="154">
        <v>2636888</v>
      </c>
      <c r="F1000" s="154">
        <v>25172</v>
      </c>
      <c r="G1000" s="154" t="s">
        <v>4590</v>
      </c>
      <c r="H1000" s="154" t="s">
        <v>197</v>
      </c>
      <c r="I1000" s="154" t="s">
        <v>5526</v>
      </c>
      <c r="J1000" s="154" t="s">
        <v>6997</v>
      </c>
      <c r="K1000" s="154" t="s">
        <v>159</v>
      </c>
      <c r="L1000" s="154" t="s">
        <v>6998</v>
      </c>
      <c r="M1000" s="155">
        <v>45894.37777777778</v>
      </c>
      <c r="N1000" s="155">
        <v>45894.711805555555</v>
      </c>
      <c r="O1000" s="154" t="s">
        <v>2961</v>
      </c>
      <c r="P1000" s="154" t="s">
        <v>2962</v>
      </c>
      <c r="Q1000" s="154" t="s">
        <v>3032</v>
      </c>
      <c r="R1000" s="154" t="s">
        <v>2972</v>
      </c>
      <c r="S1000" s="154" t="s">
        <v>220</v>
      </c>
      <c r="T1000" s="183"/>
      <c r="U1000" s="154" t="s">
        <v>2965</v>
      </c>
      <c r="V1000" s="154" t="s">
        <v>6999</v>
      </c>
      <c r="W1000" s="154" t="s">
        <v>2967</v>
      </c>
      <c r="X1000" s="154" t="s">
        <v>7000</v>
      </c>
      <c r="Y1000" s="154" t="s">
        <v>25</v>
      </c>
      <c r="Z1000" s="154" t="s">
        <v>166</v>
      </c>
      <c r="AA1000" s="154" t="s">
        <v>689</v>
      </c>
      <c r="AB1000" s="154">
        <v>1</v>
      </c>
      <c r="AC1000" s="154">
        <v>0</v>
      </c>
      <c r="AD1000" s="87">
        <f>IF(W1000="SOPORTE_TELEFÓNICO",'BASE LIQUIDACION REDEBAN 2025'!$B$19,IF(W1000="ENVÍO",'BASE LIQUIDACION REDEBAN 2025'!$C$2,IF(Y1000="TIPO I",'BASE LIQUIDACION REDEBAN 2025'!$C$2,IF(Y1000="TIPO II",'BASE LIQUIDACION REDEBAN 2025'!$C$3,IF(Y1000="TIPO III",'BASE LIQUIDACION REDEBAN 2025'!$C$4,IF(Y1000="TIPO IV",'BASE LIQUIDACION REDEBAN 2025'!$C$5,IF(Z1000="AEREO",'BASE LIQUIDACION REDEBAN 2025'!$B$6,'BASE LIQUIDACION REDEBAN 2025'!$C$5)))))))</f>
        <v>65960.072302</v>
      </c>
      <c r="AE1000" s="87">
        <f>IF(OR(W1000="SOPORTE_TELEFÓNICO",W1000="ENVÍO"),0,IF(Y1000="TIPO I",'BASE LIQUIDACION REDEBAN 2025'!$B$10,IF(Y1000="TIPO II",'BASE LIQUIDACION REDEBAN 2025'!$B$11,IF(Y1000="TIPO III",'BASE LIQUIDACION REDEBAN 2025'!$B$12,'BASE LIQUIDACION REDEBAN 2025'!$B$13))))</f>
        <v>75096.394270399993</v>
      </c>
      <c r="AF1000" s="87">
        <f t="shared" si="15"/>
        <v>65960.072302</v>
      </c>
      <c r="AG1000" s="184"/>
      <c r="AH1000" s="184"/>
    </row>
    <row r="1001" spans="1:34" s="49" customFormat="1">
      <c r="A1001" s="154" t="s">
        <v>99</v>
      </c>
      <c r="B1001" s="154" t="str">
        <f>VLOOKUP(A1001,'CENTRO DE COSTOS'!A:D,4,FALSE)</f>
        <v>JOSE MAURICIO HERNANDEZ ROJAS</v>
      </c>
      <c r="C1001" s="154" t="str">
        <f>VLOOKUP(A1001,'CENTRO DE COSTOS'!A:D,2,FALSE)</f>
        <v>0004-0001</v>
      </c>
      <c r="D1001" s="154">
        <v>20621</v>
      </c>
      <c r="E1001" s="154">
        <v>2636859</v>
      </c>
      <c r="F1001" s="154">
        <v>72575</v>
      </c>
      <c r="G1001" s="154" t="s">
        <v>4590</v>
      </c>
      <c r="H1001" s="154" t="s">
        <v>440</v>
      </c>
      <c r="I1001" s="154" t="s">
        <v>1924</v>
      </c>
      <c r="J1001" s="154" t="s">
        <v>7001</v>
      </c>
      <c r="K1001" s="154" t="s">
        <v>159</v>
      </c>
      <c r="L1001" s="154" t="s">
        <v>7002</v>
      </c>
      <c r="M1001" s="155">
        <v>45894.375</v>
      </c>
      <c r="N1001" s="155">
        <v>45894.716666666667</v>
      </c>
      <c r="O1001" s="154" t="s">
        <v>2961</v>
      </c>
      <c r="P1001" s="154" t="s">
        <v>2962</v>
      </c>
      <c r="Q1001" s="154" t="s">
        <v>3099</v>
      </c>
      <c r="R1001" s="154" t="s">
        <v>3100</v>
      </c>
      <c r="S1001" s="154" t="s">
        <v>2973</v>
      </c>
      <c r="T1001" s="183"/>
      <c r="U1001" s="154" t="s">
        <v>2965</v>
      </c>
      <c r="V1001" s="154" t="s">
        <v>7003</v>
      </c>
      <c r="W1001" s="154" t="s">
        <v>2967</v>
      </c>
      <c r="X1001" s="154" t="s">
        <v>7004</v>
      </c>
      <c r="Y1001" s="154" t="s">
        <v>28</v>
      </c>
      <c r="Z1001" s="154" t="s">
        <v>166</v>
      </c>
      <c r="AA1001" s="154" t="s">
        <v>985</v>
      </c>
      <c r="AB1001" s="154">
        <v>1</v>
      </c>
      <c r="AC1001" s="154">
        <v>0</v>
      </c>
      <c r="AD1001" s="87">
        <f>IF(W1001="SOPORTE_TELEFÓNICO",'BASE LIQUIDACION REDEBAN 2025'!$B$19,IF(W1001="ENVÍO",'BASE LIQUIDACION REDEBAN 2025'!$C$2,IF(Y1001="TIPO I",'BASE LIQUIDACION REDEBAN 2025'!$C$2,IF(Y1001="TIPO II",'BASE LIQUIDACION REDEBAN 2025'!$C$3,IF(Y1001="TIPO III",'BASE LIQUIDACION REDEBAN 2025'!$C$4,IF(Y1001="TIPO IV",'BASE LIQUIDACION REDEBAN 2025'!$C$5,IF(Z1001="AEREO",'BASE LIQUIDACION REDEBAN 2025'!$B$6,'BASE LIQUIDACION REDEBAN 2025'!$C$5)))))))</f>
        <v>144967.87232000002</v>
      </c>
      <c r="AE1001" s="87">
        <f>IF(OR(W1001="SOPORTE_TELEFÓNICO",W1001="ENVÍO"),0,IF(Y1001="TIPO I",'BASE LIQUIDACION REDEBAN 2025'!$B$10,IF(Y1001="TIPO II",'BASE LIQUIDACION REDEBAN 2025'!$B$11,IF(Y1001="TIPO III",'BASE LIQUIDACION REDEBAN 2025'!$B$12,'BASE LIQUIDACION REDEBAN 2025'!$B$13))))</f>
        <v>140395.6348884</v>
      </c>
      <c r="AF1001" s="87">
        <f t="shared" si="15"/>
        <v>144967.87232000002</v>
      </c>
      <c r="AG1001" s="184"/>
      <c r="AH1001" s="184"/>
    </row>
    <row r="1002" spans="1:34" s="49" customFormat="1">
      <c r="A1002" s="154" t="s">
        <v>90</v>
      </c>
      <c r="B1002" s="154" t="str">
        <f>VLOOKUP(A1002,'CENTRO DE COSTOS'!A:D,4,FALSE)</f>
        <v>JUAN SEBASTIÁN RÍOS CASTRILLÓN</v>
      </c>
      <c r="C1002" s="154" t="str">
        <f>VLOOKUP(A1002,'CENTRO DE COSTOS'!A:D,2,FALSE)</f>
        <v>0004-0005</v>
      </c>
      <c r="D1002" s="154">
        <v>5001</v>
      </c>
      <c r="E1002" s="154">
        <v>2636236</v>
      </c>
      <c r="F1002" s="154">
        <v>10276</v>
      </c>
      <c r="G1002" s="154" t="s">
        <v>4590</v>
      </c>
      <c r="H1002" s="154" t="s">
        <v>197</v>
      </c>
      <c r="I1002" s="154" t="s">
        <v>90</v>
      </c>
      <c r="J1002" s="154" t="s">
        <v>7005</v>
      </c>
      <c r="K1002" s="154" t="s">
        <v>159</v>
      </c>
      <c r="L1002" s="154" t="s">
        <v>7006</v>
      </c>
      <c r="M1002" s="155">
        <v>45894.333333333336</v>
      </c>
      <c r="N1002" s="155">
        <v>45894.716666666667</v>
      </c>
      <c r="O1002" s="154" t="s">
        <v>2961</v>
      </c>
      <c r="P1002" s="154" t="s">
        <v>2962</v>
      </c>
      <c r="Q1002" s="154" t="s">
        <v>3099</v>
      </c>
      <c r="R1002" s="154" t="s">
        <v>2972</v>
      </c>
      <c r="S1002" s="154" t="s">
        <v>2973</v>
      </c>
      <c r="T1002" s="183"/>
      <c r="U1002" s="154" t="s">
        <v>2965</v>
      </c>
      <c r="V1002" s="154" t="s">
        <v>7007</v>
      </c>
      <c r="W1002" s="154" t="s">
        <v>2967</v>
      </c>
      <c r="X1002" s="154" t="s">
        <v>7008</v>
      </c>
      <c r="Y1002" s="154" t="s">
        <v>25</v>
      </c>
      <c r="Z1002" s="154" t="s">
        <v>166</v>
      </c>
      <c r="AA1002" s="154" t="s">
        <v>4326</v>
      </c>
      <c r="AB1002" s="154">
        <v>1</v>
      </c>
      <c r="AC1002" s="154">
        <v>0</v>
      </c>
      <c r="AD1002" s="87">
        <f>IF(W1002="SOPORTE_TELEFÓNICO",'BASE LIQUIDACION REDEBAN 2025'!$B$19,IF(W1002="ENVÍO",'BASE LIQUIDACION REDEBAN 2025'!$C$2,IF(Y1002="TIPO I",'BASE LIQUIDACION REDEBAN 2025'!$C$2,IF(Y1002="TIPO II",'BASE LIQUIDACION REDEBAN 2025'!$C$3,IF(Y1002="TIPO III",'BASE LIQUIDACION REDEBAN 2025'!$C$4,IF(Y1002="TIPO IV",'BASE LIQUIDACION REDEBAN 2025'!$C$5,IF(Z1002="AEREO",'BASE LIQUIDACION REDEBAN 2025'!$B$6,'BASE LIQUIDACION REDEBAN 2025'!$C$5)))))))</f>
        <v>65960.072302</v>
      </c>
      <c r="AE1002" s="87">
        <f>IF(OR(W1002="SOPORTE_TELEFÓNICO",W1002="ENVÍO"),0,IF(Y1002="TIPO I",'BASE LIQUIDACION REDEBAN 2025'!$B$10,IF(Y1002="TIPO II",'BASE LIQUIDACION REDEBAN 2025'!$B$11,IF(Y1002="TIPO III",'BASE LIQUIDACION REDEBAN 2025'!$B$12,'BASE LIQUIDACION REDEBAN 2025'!$B$13))))</f>
        <v>75096.394270399993</v>
      </c>
      <c r="AF1002" s="87">
        <f t="shared" si="15"/>
        <v>65960.072302</v>
      </c>
      <c r="AG1002" s="184"/>
      <c r="AH1002" s="184"/>
    </row>
    <row r="1003" spans="1:34" s="49" customFormat="1">
      <c r="A1003" s="154" t="s">
        <v>86</v>
      </c>
      <c r="B1003" s="154" t="str">
        <f>VLOOKUP(A1003,'CENTRO DE COSTOS'!A:D,4,FALSE)</f>
        <v>KEVIN ALEXIS CORZO BUSTOS</v>
      </c>
      <c r="C1003" s="154" t="str">
        <f>VLOOKUP(A1003,'CENTRO DE COSTOS'!A:D,2,FALSE)</f>
        <v>0004-0007</v>
      </c>
      <c r="D1003" s="154">
        <v>17380</v>
      </c>
      <c r="E1003" s="154">
        <v>2641226</v>
      </c>
      <c r="F1003" s="154">
        <v>48447</v>
      </c>
      <c r="G1003" s="154" t="s">
        <v>4590</v>
      </c>
      <c r="H1003" s="154" t="s">
        <v>477</v>
      </c>
      <c r="I1003" s="154" t="s">
        <v>7009</v>
      </c>
      <c r="J1003" s="154" t="s">
        <v>7010</v>
      </c>
      <c r="K1003" s="154" t="s">
        <v>159</v>
      </c>
      <c r="L1003" s="154" t="s">
        <v>7011</v>
      </c>
      <c r="M1003" s="155">
        <v>45894.650694444441</v>
      </c>
      <c r="N1003" s="155">
        <v>45894.718055555553</v>
      </c>
      <c r="O1003" s="154" t="s">
        <v>2961</v>
      </c>
      <c r="P1003" s="154" t="s">
        <v>2962</v>
      </c>
      <c r="Q1003" s="154" t="s">
        <v>3082</v>
      </c>
      <c r="R1003" s="154" t="s">
        <v>2972</v>
      </c>
      <c r="S1003" s="154" t="s">
        <v>2973</v>
      </c>
      <c r="T1003" s="183"/>
      <c r="U1003" s="154" t="s">
        <v>2965</v>
      </c>
      <c r="V1003" s="154" t="s">
        <v>7012</v>
      </c>
      <c r="W1003" s="154" t="s">
        <v>2967</v>
      </c>
      <c r="X1003" s="154" t="s">
        <v>7013</v>
      </c>
      <c r="Y1003" s="154" t="s">
        <v>30</v>
      </c>
      <c r="Z1003" s="154" t="s">
        <v>166</v>
      </c>
      <c r="AA1003" s="154" t="s">
        <v>4264</v>
      </c>
      <c r="AB1003" s="154">
        <v>1</v>
      </c>
      <c r="AC1003" s="154">
        <v>0</v>
      </c>
      <c r="AD1003" s="87">
        <f>IF(W1003="SOPORTE_TELEFÓNICO",'BASE LIQUIDACION REDEBAN 2025'!$B$19,IF(W1003="ENVÍO",'BASE LIQUIDACION REDEBAN 2025'!$C$2,IF(Y1003="TIPO I",'BASE LIQUIDACION REDEBAN 2025'!$C$2,IF(Y1003="TIPO II",'BASE LIQUIDACION REDEBAN 2025'!$C$3,IF(Y1003="TIPO III",'BASE LIQUIDACION REDEBAN 2025'!$C$4,IF(Y1003="TIPO IV",'BASE LIQUIDACION REDEBAN 2025'!$C$5,IF(Z1003="AEREO",'BASE LIQUIDACION REDEBAN 2025'!$B$6,'BASE LIQUIDACION REDEBAN 2025'!$C$5)))))))</f>
        <v>275728.78077800001</v>
      </c>
      <c r="AE1003" s="87">
        <f>IF(OR(W1003="SOPORTE_TELEFÓNICO",W1003="ENVÍO"),0,IF(Y1003="TIPO I",'BASE LIQUIDACION REDEBAN 2025'!$B$10,IF(Y1003="TIPO II",'BASE LIQUIDACION REDEBAN 2025'!$B$11,IF(Y1003="TIPO III",'BASE LIQUIDACION REDEBAN 2025'!$B$12,'BASE LIQUIDACION REDEBAN 2025'!$B$13))))</f>
        <v>196536.5258152</v>
      </c>
      <c r="AF1003" s="87">
        <f t="shared" si="15"/>
        <v>275728.78077800001</v>
      </c>
      <c r="AG1003" s="184"/>
      <c r="AH1003" s="184"/>
    </row>
    <row r="1004" spans="1:34" s="49" customFormat="1">
      <c r="A1004" s="154" t="s">
        <v>68</v>
      </c>
      <c r="B1004" s="154" t="str">
        <f>VLOOKUP(A1004,'CENTRO DE COSTOS'!A:D,4,FALSE)</f>
        <v>WILLIAM ASDRUBAL ROZO ROZO</v>
      </c>
      <c r="C1004" s="154" t="str">
        <f>VLOOKUP(A1004,'CENTRO DE COSTOS'!A:D,2,FALSE)</f>
        <v>0004-0004</v>
      </c>
      <c r="D1004" s="154">
        <v>11001</v>
      </c>
      <c r="E1004" s="154">
        <v>2636740</v>
      </c>
      <c r="F1004" s="154">
        <v>74067</v>
      </c>
      <c r="G1004" s="154" t="s">
        <v>4590</v>
      </c>
      <c r="H1004" s="154" t="s">
        <v>470</v>
      </c>
      <c r="I1004" s="154" t="s">
        <v>68</v>
      </c>
      <c r="J1004" s="154" t="s">
        <v>7014</v>
      </c>
      <c r="K1004" s="154" t="s">
        <v>159</v>
      </c>
      <c r="L1004" s="154" t="s">
        <v>7015</v>
      </c>
      <c r="M1004" s="155">
        <v>45894.359027777777</v>
      </c>
      <c r="N1004" s="155">
        <v>45894.719444444447</v>
      </c>
      <c r="O1004" s="154" t="s">
        <v>2961</v>
      </c>
      <c r="P1004" s="154" t="s">
        <v>2962</v>
      </c>
      <c r="Q1004" s="154" t="s">
        <v>3076</v>
      </c>
      <c r="R1004" s="154" t="s">
        <v>3076</v>
      </c>
      <c r="S1004" s="154" t="s">
        <v>2973</v>
      </c>
      <c r="T1004" s="183"/>
      <c r="U1004" s="154" t="s">
        <v>2965</v>
      </c>
      <c r="V1004" s="154" t="s">
        <v>7016</v>
      </c>
      <c r="W1004" s="154" t="s">
        <v>2967</v>
      </c>
      <c r="X1004" s="154" t="s">
        <v>7017</v>
      </c>
      <c r="Y1004" s="154" t="s">
        <v>25</v>
      </c>
      <c r="Z1004" s="154" t="s">
        <v>166</v>
      </c>
      <c r="AA1004" s="154" t="s">
        <v>573</v>
      </c>
      <c r="AB1004" s="154">
        <v>1</v>
      </c>
      <c r="AC1004" s="154">
        <v>0</v>
      </c>
      <c r="AD1004" s="87">
        <f>IF(W1004="SOPORTE_TELEFÓNICO",'BASE LIQUIDACION REDEBAN 2025'!$B$19,IF(W1004="ENVÍO",'BASE LIQUIDACION REDEBAN 2025'!$C$2,IF(Y1004="TIPO I",'BASE LIQUIDACION REDEBAN 2025'!$C$2,IF(Y1004="TIPO II",'BASE LIQUIDACION REDEBAN 2025'!$C$3,IF(Y1004="TIPO III",'BASE LIQUIDACION REDEBAN 2025'!$C$4,IF(Y1004="TIPO IV",'BASE LIQUIDACION REDEBAN 2025'!$C$5,IF(Z1004="AEREO",'BASE LIQUIDACION REDEBAN 2025'!$B$6,'BASE LIQUIDACION REDEBAN 2025'!$C$5)))))))</f>
        <v>65960.072302</v>
      </c>
      <c r="AE1004" s="87">
        <f>IF(OR(W1004="SOPORTE_TELEFÓNICO",W1004="ENVÍO"),0,IF(Y1004="TIPO I",'BASE LIQUIDACION REDEBAN 2025'!$B$10,IF(Y1004="TIPO II",'BASE LIQUIDACION REDEBAN 2025'!$B$11,IF(Y1004="TIPO III",'BASE LIQUIDACION REDEBAN 2025'!$B$12,'BASE LIQUIDACION REDEBAN 2025'!$B$13))))</f>
        <v>75096.394270399993</v>
      </c>
      <c r="AF1004" s="87">
        <f t="shared" si="15"/>
        <v>65960.072302</v>
      </c>
      <c r="AG1004" s="184"/>
      <c r="AH1004" s="184"/>
    </row>
    <row r="1005" spans="1:34" s="49" customFormat="1">
      <c r="A1005" s="154" t="s">
        <v>81</v>
      </c>
      <c r="B1005" s="154" t="str">
        <f>VLOOKUP(A1005,'CENTRO DE COSTOS'!A:D,4,FALSE)</f>
        <v>MIGUEL JULIÁN HERNÁNDEZ GUARÍN</v>
      </c>
      <c r="C1005" s="154" t="str">
        <f>VLOOKUP(A1005,'CENTRO DE COSTOS'!A:D,2,FALSE)</f>
        <v>0004-0008</v>
      </c>
      <c r="D1005" s="154">
        <v>54001</v>
      </c>
      <c r="E1005" s="154">
        <v>2636817</v>
      </c>
      <c r="F1005" s="154">
        <v>55906</v>
      </c>
      <c r="G1005" s="154" t="s">
        <v>4590</v>
      </c>
      <c r="H1005" s="154" t="s">
        <v>317</v>
      </c>
      <c r="I1005" s="154" t="s">
        <v>81</v>
      </c>
      <c r="J1005" s="154" t="s">
        <v>7018</v>
      </c>
      <c r="K1005" s="154" t="s">
        <v>159</v>
      </c>
      <c r="L1005" s="154" t="s">
        <v>7019</v>
      </c>
      <c r="M1005" s="155">
        <v>45894.366666666669</v>
      </c>
      <c r="N1005" s="155">
        <v>45894.722916666666</v>
      </c>
      <c r="O1005" s="154" t="s">
        <v>2961</v>
      </c>
      <c r="P1005" s="154" t="s">
        <v>2962</v>
      </c>
      <c r="Q1005" s="154" t="s">
        <v>3055</v>
      </c>
      <c r="R1005" s="154" t="s">
        <v>3056</v>
      </c>
      <c r="S1005" s="154" t="s">
        <v>200</v>
      </c>
      <c r="T1005" s="183"/>
      <c r="U1005" s="154" t="s">
        <v>2965</v>
      </c>
      <c r="V1005" s="154" t="s">
        <v>7020</v>
      </c>
      <c r="W1005" s="154" t="s">
        <v>2967</v>
      </c>
      <c r="X1005" s="154" t="s">
        <v>7021</v>
      </c>
      <c r="Y1005" s="154" t="s">
        <v>25</v>
      </c>
      <c r="Z1005" s="154" t="s">
        <v>166</v>
      </c>
      <c r="AA1005" s="154" t="s">
        <v>432</v>
      </c>
      <c r="AB1005" s="154">
        <v>1</v>
      </c>
      <c r="AC1005" s="154">
        <v>0</v>
      </c>
      <c r="AD1005" s="87">
        <f>IF(W1005="SOPORTE_TELEFÓNICO",'BASE LIQUIDACION REDEBAN 2025'!$B$19,IF(W1005="ENVÍO",'BASE LIQUIDACION REDEBAN 2025'!$C$2,IF(Y1005="TIPO I",'BASE LIQUIDACION REDEBAN 2025'!$C$2,IF(Y1005="TIPO II",'BASE LIQUIDACION REDEBAN 2025'!$C$3,IF(Y1005="TIPO III",'BASE LIQUIDACION REDEBAN 2025'!$C$4,IF(Y1005="TIPO IV",'BASE LIQUIDACION REDEBAN 2025'!$C$5,IF(Z1005="AEREO",'BASE LIQUIDACION REDEBAN 2025'!$B$6,'BASE LIQUIDACION REDEBAN 2025'!$C$5)))))))</f>
        <v>65960.072302</v>
      </c>
      <c r="AE1005" s="87">
        <f>IF(OR(W1005="SOPORTE_TELEFÓNICO",W1005="ENVÍO"),0,IF(Y1005="TIPO I",'BASE LIQUIDACION REDEBAN 2025'!$B$10,IF(Y1005="TIPO II",'BASE LIQUIDACION REDEBAN 2025'!$B$11,IF(Y1005="TIPO III",'BASE LIQUIDACION REDEBAN 2025'!$B$12,'BASE LIQUIDACION REDEBAN 2025'!$B$13))))</f>
        <v>75096.394270399993</v>
      </c>
      <c r="AF1005" s="87">
        <f t="shared" si="15"/>
        <v>65960.072302</v>
      </c>
      <c r="AG1005" s="184"/>
      <c r="AH1005" s="184"/>
    </row>
    <row r="1006" spans="1:34" s="49" customFormat="1">
      <c r="A1006" s="154" t="s">
        <v>64</v>
      </c>
      <c r="B1006" s="154" t="str">
        <f>VLOOKUP(A1006,'CENTRO DE COSTOS'!A:D,4,FALSE)</f>
        <v>JOSE MAURICIO HERNANDEZ ROJAS</v>
      </c>
      <c r="C1006" s="154" t="str">
        <f>VLOOKUP(A1006,'CENTRO DE COSTOS'!A:D,2,FALSE)</f>
        <v>0004-0001</v>
      </c>
      <c r="D1006" s="154">
        <v>8001</v>
      </c>
      <c r="E1006" s="154">
        <v>2636543</v>
      </c>
      <c r="F1006" s="154">
        <v>51563</v>
      </c>
      <c r="G1006" s="154" t="s">
        <v>4590</v>
      </c>
      <c r="H1006" s="154" t="s">
        <v>389</v>
      </c>
      <c r="I1006" s="154" t="s">
        <v>64</v>
      </c>
      <c r="J1006" s="154" t="s">
        <v>7022</v>
      </c>
      <c r="K1006" s="154" t="s">
        <v>159</v>
      </c>
      <c r="L1006" s="154" t="s">
        <v>7023</v>
      </c>
      <c r="M1006" s="155">
        <v>45894.359027777777</v>
      </c>
      <c r="N1006" s="155">
        <v>45894.729861111111</v>
      </c>
      <c r="O1006" s="154" t="s">
        <v>2961</v>
      </c>
      <c r="P1006" s="154" t="s">
        <v>2962</v>
      </c>
      <c r="Q1006" s="154" t="s">
        <v>3082</v>
      </c>
      <c r="R1006" s="154" t="s">
        <v>2972</v>
      </c>
      <c r="S1006" s="154" t="s">
        <v>200</v>
      </c>
      <c r="T1006" s="183"/>
      <c r="U1006" s="154" t="s">
        <v>2965</v>
      </c>
      <c r="V1006" s="154" t="s">
        <v>7024</v>
      </c>
      <c r="W1006" s="154" t="s">
        <v>2967</v>
      </c>
      <c r="X1006" s="154" t="s">
        <v>7025</v>
      </c>
      <c r="Y1006" s="154" t="s">
        <v>25</v>
      </c>
      <c r="Z1006" s="154" t="s">
        <v>166</v>
      </c>
      <c r="AA1006" s="154" t="s">
        <v>799</v>
      </c>
      <c r="AB1006" s="154">
        <v>1</v>
      </c>
      <c r="AC1006" s="154">
        <v>0</v>
      </c>
      <c r="AD1006" s="87">
        <f>IF(W1006="SOPORTE_TELEFÓNICO",'BASE LIQUIDACION REDEBAN 2025'!$B$19,IF(W1006="ENVÍO",'BASE LIQUIDACION REDEBAN 2025'!$C$2,IF(Y1006="TIPO I",'BASE LIQUIDACION REDEBAN 2025'!$C$2,IF(Y1006="TIPO II",'BASE LIQUIDACION REDEBAN 2025'!$C$3,IF(Y1006="TIPO III",'BASE LIQUIDACION REDEBAN 2025'!$C$4,IF(Y1006="TIPO IV",'BASE LIQUIDACION REDEBAN 2025'!$C$5,IF(Z1006="AEREO",'BASE LIQUIDACION REDEBAN 2025'!$B$6,'BASE LIQUIDACION REDEBAN 2025'!$C$5)))))))</f>
        <v>65960.072302</v>
      </c>
      <c r="AE1006" s="87">
        <f>IF(OR(W1006="SOPORTE_TELEFÓNICO",W1006="ENVÍO"),0,IF(Y1006="TIPO I",'BASE LIQUIDACION REDEBAN 2025'!$B$10,IF(Y1006="TIPO II",'BASE LIQUIDACION REDEBAN 2025'!$B$11,IF(Y1006="TIPO III",'BASE LIQUIDACION REDEBAN 2025'!$B$12,'BASE LIQUIDACION REDEBAN 2025'!$B$13))))</f>
        <v>75096.394270399993</v>
      </c>
      <c r="AF1006" s="87">
        <f t="shared" si="15"/>
        <v>65960.072302</v>
      </c>
      <c r="AG1006" s="184"/>
      <c r="AH1006" s="184"/>
    </row>
    <row r="1007" spans="1:34" s="49" customFormat="1">
      <c r="A1007" s="154" t="s">
        <v>90</v>
      </c>
      <c r="B1007" s="154" t="str">
        <f>VLOOKUP(A1007,'CENTRO DE COSTOS'!A:D,4,FALSE)</f>
        <v>JUAN SEBASTIÁN RÍOS CASTRILLÓN</v>
      </c>
      <c r="C1007" s="154" t="str">
        <f>VLOOKUP(A1007,'CENTRO DE COSTOS'!A:D,2,FALSE)</f>
        <v>0004-0005</v>
      </c>
      <c r="D1007" s="154">
        <v>5001</v>
      </c>
      <c r="E1007" s="154">
        <v>2639402</v>
      </c>
      <c r="F1007" s="154">
        <v>49381</v>
      </c>
      <c r="G1007" s="154" t="s">
        <v>4590</v>
      </c>
      <c r="H1007" s="154" t="s">
        <v>197</v>
      </c>
      <c r="I1007" s="154" t="s">
        <v>90</v>
      </c>
      <c r="J1007" s="154" t="s">
        <v>7026</v>
      </c>
      <c r="K1007" s="154" t="s">
        <v>159</v>
      </c>
      <c r="L1007" s="154" t="s">
        <v>7027</v>
      </c>
      <c r="M1007" s="155">
        <v>45894.494444444441</v>
      </c>
      <c r="N1007" s="155">
        <v>45894.73333333333</v>
      </c>
      <c r="O1007" s="154" t="s">
        <v>2961</v>
      </c>
      <c r="P1007" s="154" t="s">
        <v>2962</v>
      </c>
      <c r="Q1007" s="154" t="s">
        <v>3099</v>
      </c>
      <c r="R1007" s="154" t="s">
        <v>3100</v>
      </c>
      <c r="S1007" s="154" t="s">
        <v>200</v>
      </c>
      <c r="T1007" s="183"/>
      <c r="U1007" s="154" t="s">
        <v>2965</v>
      </c>
      <c r="V1007" s="154" t="s">
        <v>7028</v>
      </c>
      <c r="W1007" s="154" t="s">
        <v>2967</v>
      </c>
      <c r="X1007" s="154" t="s">
        <v>7029</v>
      </c>
      <c r="Y1007" s="154" t="s">
        <v>25</v>
      </c>
      <c r="Z1007" s="154" t="s">
        <v>166</v>
      </c>
      <c r="AA1007" s="154" t="s">
        <v>7030</v>
      </c>
      <c r="AB1007" s="154">
        <v>1</v>
      </c>
      <c r="AC1007" s="154">
        <v>0</v>
      </c>
      <c r="AD1007" s="87">
        <f>IF(W1007="SOPORTE_TELEFÓNICO",'BASE LIQUIDACION REDEBAN 2025'!$B$19,IF(W1007="ENVÍO",'BASE LIQUIDACION REDEBAN 2025'!$C$2,IF(Y1007="TIPO I",'BASE LIQUIDACION REDEBAN 2025'!$C$2,IF(Y1007="TIPO II",'BASE LIQUIDACION REDEBAN 2025'!$C$3,IF(Y1007="TIPO III",'BASE LIQUIDACION REDEBAN 2025'!$C$4,IF(Y1007="TIPO IV",'BASE LIQUIDACION REDEBAN 2025'!$C$5,IF(Z1007="AEREO",'BASE LIQUIDACION REDEBAN 2025'!$B$6,'BASE LIQUIDACION REDEBAN 2025'!$C$5)))))))</f>
        <v>65960.072302</v>
      </c>
      <c r="AE1007" s="87">
        <f>IF(OR(W1007="SOPORTE_TELEFÓNICO",W1007="ENVÍO"),0,IF(Y1007="TIPO I",'BASE LIQUIDACION REDEBAN 2025'!$B$10,IF(Y1007="TIPO II",'BASE LIQUIDACION REDEBAN 2025'!$B$11,IF(Y1007="TIPO III",'BASE LIQUIDACION REDEBAN 2025'!$B$12,'BASE LIQUIDACION REDEBAN 2025'!$B$13))))</f>
        <v>75096.394270399993</v>
      </c>
      <c r="AF1007" s="87">
        <f t="shared" si="15"/>
        <v>65960.072302</v>
      </c>
      <c r="AG1007" s="184"/>
      <c r="AH1007" s="184"/>
    </row>
    <row r="1008" spans="1:34" s="49" customFormat="1">
      <c r="A1008" s="154" t="s">
        <v>80</v>
      </c>
      <c r="B1008" s="154" t="str">
        <f>VLOOKUP(A1008,'CENTRO DE COSTOS'!A:D,4,FALSE)</f>
        <v>JOSE MAURICIO HERNANDEZ ROJAS</v>
      </c>
      <c r="C1008" s="154" t="str">
        <f>VLOOKUP(A1008,'CENTRO DE COSTOS'!A:D,2,FALSE)</f>
        <v>0004-0001</v>
      </c>
      <c r="D1008" s="154">
        <v>13001</v>
      </c>
      <c r="E1008" s="154">
        <v>2637112</v>
      </c>
      <c r="F1008" s="154">
        <v>67024</v>
      </c>
      <c r="G1008" s="154" t="s">
        <v>4590</v>
      </c>
      <c r="H1008" s="154" t="s">
        <v>303</v>
      </c>
      <c r="I1008" s="154" t="s">
        <v>80</v>
      </c>
      <c r="J1008" s="154" t="s">
        <v>7031</v>
      </c>
      <c r="K1008" s="154" t="s">
        <v>159</v>
      </c>
      <c r="L1008" s="154" t="s">
        <v>7032</v>
      </c>
      <c r="M1008" s="155">
        <v>45894.379861111112</v>
      </c>
      <c r="N1008" s="155">
        <v>45894.73333333333</v>
      </c>
      <c r="O1008" s="154" t="s">
        <v>2961</v>
      </c>
      <c r="P1008" s="154" t="s">
        <v>2962</v>
      </c>
      <c r="Q1008" s="154" t="s">
        <v>2978</v>
      </c>
      <c r="R1008" s="154" t="s">
        <v>2972</v>
      </c>
      <c r="S1008" s="154" t="s">
        <v>2973</v>
      </c>
      <c r="T1008" s="183"/>
      <c r="U1008" s="154" t="s">
        <v>2965</v>
      </c>
      <c r="V1008" s="154" t="s">
        <v>7033</v>
      </c>
      <c r="W1008" s="154" t="s">
        <v>2967</v>
      </c>
      <c r="X1008" s="154" t="s">
        <v>7034</v>
      </c>
      <c r="Y1008" s="154" t="s">
        <v>25</v>
      </c>
      <c r="Z1008" s="154" t="s">
        <v>166</v>
      </c>
      <c r="AA1008" s="154" t="s">
        <v>337</v>
      </c>
      <c r="AB1008" s="154">
        <v>1</v>
      </c>
      <c r="AC1008" s="154">
        <v>0</v>
      </c>
      <c r="AD1008" s="87">
        <f>IF(W1008="SOPORTE_TELEFÓNICO",'BASE LIQUIDACION REDEBAN 2025'!$B$19,IF(W1008="ENVÍO",'BASE LIQUIDACION REDEBAN 2025'!$C$2,IF(Y1008="TIPO I",'BASE LIQUIDACION REDEBAN 2025'!$C$2,IF(Y1008="TIPO II",'BASE LIQUIDACION REDEBAN 2025'!$C$3,IF(Y1008="TIPO III",'BASE LIQUIDACION REDEBAN 2025'!$C$4,IF(Y1008="TIPO IV",'BASE LIQUIDACION REDEBAN 2025'!$C$5,IF(Z1008="AEREO",'BASE LIQUIDACION REDEBAN 2025'!$B$6,'BASE LIQUIDACION REDEBAN 2025'!$C$5)))))))</f>
        <v>65960.072302</v>
      </c>
      <c r="AE1008" s="87">
        <f>IF(OR(W1008="SOPORTE_TELEFÓNICO",W1008="ENVÍO"),0,IF(Y1008="TIPO I",'BASE LIQUIDACION REDEBAN 2025'!$B$10,IF(Y1008="TIPO II",'BASE LIQUIDACION REDEBAN 2025'!$B$11,IF(Y1008="TIPO III",'BASE LIQUIDACION REDEBAN 2025'!$B$12,'BASE LIQUIDACION REDEBAN 2025'!$B$13))))</f>
        <v>75096.394270399993</v>
      </c>
      <c r="AF1008" s="87">
        <f t="shared" si="15"/>
        <v>65960.072302</v>
      </c>
      <c r="AG1008" s="184"/>
      <c r="AH1008" s="184"/>
    </row>
    <row r="1009" spans="1:34" s="49" customFormat="1">
      <c r="A1009" s="154" t="s">
        <v>90</v>
      </c>
      <c r="B1009" s="154" t="str">
        <f>VLOOKUP(A1009,'CENTRO DE COSTOS'!A:D,4,FALSE)</f>
        <v>JUAN SEBASTIÁN RÍOS CASTRILLÓN</v>
      </c>
      <c r="C1009" s="154" t="str">
        <f>VLOOKUP(A1009,'CENTRO DE COSTOS'!A:D,2,FALSE)</f>
        <v>0004-0005</v>
      </c>
      <c r="D1009" s="154">
        <v>5088</v>
      </c>
      <c r="E1009" s="154">
        <v>2638431</v>
      </c>
      <c r="F1009" s="154">
        <v>75820</v>
      </c>
      <c r="G1009" s="154" t="s">
        <v>4590</v>
      </c>
      <c r="H1009" s="154" t="s">
        <v>197</v>
      </c>
      <c r="I1009" s="154" t="s">
        <v>211</v>
      </c>
      <c r="J1009" s="154" t="s">
        <v>7035</v>
      </c>
      <c r="K1009" s="154" t="s">
        <v>159</v>
      </c>
      <c r="L1009" s="154" t="s">
        <v>7036</v>
      </c>
      <c r="M1009" s="155">
        <v>45894.445138888892</v>
      </c>
      <c r="N1009" s="155">
        <v>45894.738194444442</v>
      </c>
      <c r="O1009" s="154" t="s">
        <v>2961</v>
      </c>
      <c r="P1009" s="154" t="s">
        <v>2988</v>
      </c>
      <c r="Q1009" s="154" t="s">
        <v>3257</v>
      </c>
      <c r="R1009" s="154" t="s">
        <v>3258</v>
      </c>
      <c r="S1009" s="154" t="s">
        <v>200</v>
      </c>
      <c r="T1009" s="183"/>
      <c r="U1009" s="154" t="s">
        <v>2965</v>
      </c>
      <c r="V1009" s="154" t="s">
        <v>7037</v>
      </c>
      <c r="W1009" s="154" t="s">
        <v>2967</v>
      </c>
      <c r="X1009" s="154" t="s">
        <v>7038</v>
      </c>
      <c r="Y1009" s="154" t="s">
        <v>25</v>
      </c>
      <c r="Z1009" s="154" t="s">
        <v>166</v>
      </c>
      <c r="AA1009" s="154" t="s">
        <v>368</v>
      </c>
      <c r="AB1009" s="154">
        <v>1</v>
      </c>
      <c r="AC1009" s="154">
        <v>0</v>
      </c>
      <c r="AD1009" s="87">
        <f>IF(W1009="SOPORTE_TELEFÓNICO",'BASE LIQUIDACION REDEBAN 2025'!$B$19,IF(W1009="ENVÍO",'BASE LIQUIDACION REDEBAN 2025'!$C$2,IF(Y1009="TIPO I",'BASE LIQUIDACION REDEBAN 2025'!$C$2,IF(Y1009="TIPO II",'BASE LIQUIDACION REDEBAN 2025'!$C$3,IF(Y1009="TIPO III",'BASE LIQUIDACION REDEBAN 2025'!$C$4,IF(Y1009="TIPO IV",'BASE LIQUIDACION REDEBAN 2025'!$C$5,IF(Z1009="AEREO",'BASE LIQUIDACION REDEBAN 2025'!$B$6,'BASE LIQUIDACION REDEBAN 2025'!$C$5)))))))</f>
        <v>65960.072302</v>
      </c>
      <c r="AE1009" s="87">
        <f>IF(OR(W1009="SOPORTE_TELEFÓNICO",W1009="ENVÍO"),0,IF(Y1009="TIPO I",'BASE LIQUIDACION REDEBAN 2025'!$B$10,IF(Y1009="TIPO II",'BASE LIQUIDACION REDEBAN 2025'!$B$11,IF(Y1009="TIPO III",'BASE LIQUIDACION REDEBAN 2025'!$B$12,'BASE LIQUIDACION REDEBAN 2025'!$B$13))))</f>
        <v>75096.394270399993</v>
      </c>
      <c r="AF1009" s="87">
        <f t="shared" si="15"/>
        <v>65960.072302</v>
      </c>
      <c r="AG1009" s="184"/>
      <c r="AH1009" s="184"/>
    </row>
    <row r="1010" spans="1:34" s="49" customFormat="1">
      <c r="A1010" s="154" t="s">
        <v>76</v>
      </c>
      <c r="B1010" s="154" t="str">
        <f>VLOOKUP(A1010,'CENTRO DE COSTOS'!A:D,4,FALSE)</f>
        <v>DIEGO FERNANDO HENAO CARDONA</v>
      </c>
      <c r="C1010" s="154" t="str">
        <f>VLOOKUP(A1010,'CENTRO DE COSTOS'!A:D,2,FALSE)</f>
        <v>0004-0003</v>
      </c>
      <c r="D1010" s="154">
        <v>76520</v>
      </c>
      <c r="E1010" s="154">
        <v>2639275</v>
      </c>
      <c r="F1010" s="154">
        <v>57075</v>
      </c>
      <c r="G1010" s="154" t="s">
        <v>4590</v>
      </c>
      <c r="H1010" s="154" t="s">
        <v>227</v>
      </c>
      <c r="I1010" s="154" t="s">
        <v>1403</v>
      </c>
      <c r="J1010" s="154" t="s">
        <v>7039</v>
      </c>
      <c r="K1010" s="154" t="s">
        <v>159</v>
      </c>
      <c r="L1010" s="154" t="s">
        <v>7040</v>
      </c>
      <c r="M1010" s="155">
        <v>45894.493750000001</v>
      </c>
      <c r="N1010" s="155">
        <v>45894.745138888888</v>
      </c>
      <c r="O1010" s="154" t="s">
        <v>2961</v>
      </c>
      <c r="P1010" s="154" t="s">
        <v>2962</v>
      </c>
      <c r="Q1010" s="154" t="s">
        <v>3099</v>
      </c>
      <c r="R1010" s="154" t="s">
        <v>2972</v>
      </c>
      <c r="S1010" s="154" t="s">
        <v>200</v>
      </c>
      <c r="T1010" s="183"/>
      <c r="U1010" s="154" t="s">
        <v>2965</v>
      </c>
      <c r="V1010" s="154" t="s">
        <v>7041</v>
      </c>
      <c r="W1010" s="154" t="s">
        <v>2967</v>
      </c>
      <c r="X1010" s="154" t="s">
        <v>7042</v>
      </c>
      <c r="Y1010" s="154" t="s">
        <v>25</v>
      </c>
      <c r="Z1010" s="154" t="s">
        <v>166</v>
      </c>
      <c r="AA1010" s="154" t="s">
        <v>513</v>
      </c>
      <c r="AB1010" s="154">
        <v>1</v>
      </c>
      <c r="AC1010" s="154">
        <v>0</v>
      </c>
      <c r="AD1010" s="87">
        <f>IF(W1010="SOPORTE_TELEFÓNICO",'BASE LIQUIDACION REDEBAN 2025'!$B$19,IF(W1010="ENVÍO",'BASE LIQUIDACION REDEBAN 2025'!$C$2,IF(Y1010="TIPO I",'BASE LIQUIDACION REDEBAN 2025'!$C$2,IF(Y1010="TIPO II",'BASE LIQUIDACION REDEBAN 2025'!$C$3,IF(Y1010="TIPO III",'BASE LIQUIDACION REDEBAN 2025'!$C$4,IF(Y1010="TIPO IV",'BASE LIQUIDACION REDEBAN 2025'!$C$5,IF(Z1010="AEREO",'BASE LIQUIDACION REDEBAN 2025'!$B$6,'BASE LIQUIDACION REDEBAN 2025'!$C$5)))))))</f>
        <v>65960.072302</v>
      </c>
      <c r="AE1010" s="87">
        <f>IF(OR(W1010="SOPORTE_TELEFÓNICO",W1010="ENVÍO"),0,IF(Y1010="TIPO I",'BASE LIQUIDACION REDEBAN 2025'!$B$10,IF(Y1010="TIPO II",'BASE LIQUIDACION REDEBAN 2025'!$B$11,IF(Y1010="TIPO III",'BASE LIQUIDACION REDEBAN 2025'!$B$12,'BASE LIQUIDACION REDEBAN 2025'!$B$13))))</f>
        <v>75096.394270399993</v>
      </c>
      <c r="AF1010" s="87">
        <f t="shared" si="15"/>
        <v>65960.072302</v>
      </c>
      <c r="AG1010" s="184"/>
      <c r="AH1010" s="184"/>
    </row>
    <row r="1011" spans="1:34" s="49" customFormat="1">
      <c r="A1011" s="154" t="s">
        <v>86</v>
      </c>
      <c r="B1011" s="154" t="str">
        <f>VLOOKUP(A1011,'CENTRO DE COSTOS'!A:D,4,FALSE)</f>
        <v>KEVIN ALEXIS CORZO BUSTOS</v>
      </c>
      <c r="C1011" s="154" t="str">
        <f>VLOOKUP(A1011,'CENTRO DE COSTOS'!A:D,2,FALSE)</f>
        <v>0004-0007</v>
      </c>
      <c r="D1011" s="154">
        <v>73616</v>
      </c>
      <c r="E1011" s="154">
        <v>2634689</v>
      </c>
      <c r="F1011" s="154">
        <v>45989</v>
      </c>
      <c r="G1011" s="154" t="s">
        <v>4590</v>
      </c>
      <c r="H1011" s="154" t="s">
        <v>703</v>
      </c>
      <c r="I1011" s="154" t="s">
        <v>7043</v>
      </c>
      <c r="J1011" s="154" t="s">
        <v>7044</v>
      </c>
      <c r="K1011" s="154" t="s">
        <v>159</v>
      </c>
      <c r="L1011" s="154" t="s">
        <v>7045</v>
      </c>
      <c r="M1011" s="155">
        <v>45892.597222222219</v>
      </c>
      <c r="N1011" s="155">
        <v>45894.763888888891</v>
      </c>
      <c r="O1011" s="154" t="s">
        <v>2961</v>
      </c>
      <c r="P1011" s="154" t="s">
        <v>2962</v>
      </c>
      <c r="Q1011" s="154" t="s">
        <v>3099</v>
      </c>
      <c r="R1011" s="154" t="s">
        <v>3100</v>
      </c>
      <c r="S1011" s="154" t="s">
        <v>2973</v>
      </c>
      <c r="T1011" s="183"/>
      <c r="U1011" s="154" t="s">
        <v>2965</v>
      </c>
      <c r="V1011" s="154" t="s">
        <v>7046</v>
      </c>
      <c r="W1011" s="154" t="s">
        <v>2967</v>
      </c>
      <c r="X1011" s="154" t="s">
        <v>7047</v>
      </c>
      <c r="Y1011" s="154" t="s">
        <v>32</v>
      </c>
      <c r="Z1011" s="154" t="s">
        <v>166</v>
      </c>
      <c r="AA1011" s="154" t="s">
        <v>968</v>
      </c>
      <c r="AB1011" s="154">
        <v>1</v>
      </c>
      <c r="AC1011" s="154">
        <v>0</v>
      </c>
      <c r="AD1011" s="87">
        <f>IF(W1011="SOPORTE_TELEFÓNICO",'BASE LIQUIDACION REDEBAN 2025'!$B$19,IF(W1011="ENVÍO",'BASE LIQUIDACION REDEBAN 2025'!$C$2,IF(Y1011="TIPO I",'BASE LIQUIDACION REDEBAN 2025'!$C$2,IF(Y1011="TIPO II",'BASE LIQUIDACION REDEBAN 2025'!$C$3,IF(Y1011="TIPO III",'BASE LIQUIDACION REDEBAN 2025'!$C$4,IF(Y1011="TIPO IV",'BASE LIQUIDACION REDEBAN 2025'!$C$5,IF(Z1011="AEREO",'BASE LIQUIDACION REDEBAN 2025'!$B$6,'BASE LIQUIDACION REDEBAN 2025'!$C$5)))))))</f>
        <v>479588.87655000004</v>
      </c>
      <c r="AE1011" s="87">
        <f>IF(OR(W1011="SOPORTE_TELEFÓNICO",W1011="ENVÍO"),0,IF(Y1011="TIPO I",'BASE LIQUIDACION REDEBAN 2025'!$B$10,IF(Y1011="TIPO II",'BASE LIQUIDACION REDEBAN 2025'!$B$11,IF(Y1011="TIPO III",'BASE LIQUIDACION REDEBAN 2025'!$B$12,'BASE LIQUIDACION REDEBAN 2025'!$B$13))))</f>
        <v>196536.5258152</v>
      </c>
      <c r="AF1011" s="87">
        <f t="shared" si="15"/>
        <v>479588.87655000004</v>
      </c>
      <c r="AG1011" s="184"/>
      <c r="AH1011" s="184"/>
    </row>
    <row r="1012" spans="1:34" s="49" customFormat="1">
      <c r="A1012" s="154" t="s">
        <v>90</v>
      </c>
      <c r="B1012" s="154" t="str">
        <f>VLOOKUP(A1012,'CENTRO DE COSTOS'!A:D,4,FALSE)</f>
        <v>JUAN SEBASTIÁN RÍOS CASTRILLÓN</v>
      </c>
      <c r="C1012" s="154" t="str">
        <f>VLOOKUP(A1012,'CENTRO DE COSTOS'!A:D,2,FALSE)</f>
        <v>0004-0005</v>
      </c>
      <c r="D1012" s="154">
        <v>5088</v>
      </c>
      <c r="E1012" s="154">
        <v>2637552</v>
      </c>
      <c r="F1012" s="154">
        <v>73498</v>
      </c>
      <c r="G1012" s="154" t="s">
        <v>4590</v>
      </c>
      <c r="H1012" s="154" t="s">
        <v>197</v>
      </c>
      <c r="I1012" s="154" t="s">
        <v>211</v>
      </c>
      <c r="J1012" s="154" t="s">
        <v>7048</v>
      </c>
      <c r="K1012" s="154" t="s">
        <v>159</v>
      </c>
      <c r="L1012" s="154" t="s">
        <v>7049</v>
      </c>
      <c r="M1012" s="155">
        <v>45894.405555555553</v>
      </c>
      <c r="N1012" s="155">
        <v>45894.768055555556</v>
      </c>
      <c r="O1012" s="154" t="s">
        <v>2961</v>
      </c>
      <c r="P1012" s="154" t="s">
        <v>2962</v>
      </c>
      <c r="Q1012" s="154" t="s">
        <v>3183</v>
      </c>
      <c r="R1012" s="154" t="s">
        <v>3376</v>
      </c>
      <c r="S1012" s="154" t="s">
        <v>2973</v>
      </c>
      <c r="T1012" s="183"/>
      <c r="U1012" s="154" t="s">
        <v>2965</v>
      </c>
      <c r="V1012" s="154" t="s">
        <v>7050</v>
      </c>
      <c r="W1012" s="154" t="s">
        <v>2967</v>
      </c>
      <c r="X1012" s="154" t="s">
        <v>7051</v>
      </c>
      <c r="Y1012" s="154" t="s">
        <v>25</v>
      </c>
      <c r="Z1012" s="154" t="s">
        <v>166</v>
      </c>
      <c r="AA1012" s="154" t="s">
        <v>368</v>
      </c>
      <c r="AB1012" s="154">
        <v>1</v>
      </c>
      <c r="AC1012" s="154">
        <v>0</v>
      </c>
      <c r="AD1012" s="87">
        <f>IF(W1012="SOPORTE_TELEFÓNICO",'BASE LIQUIDACION REDEBAN 2025'!$B$19,IF(W1012="ENVÍO",'BASE LIQUIDACION REDEBAN 2025'!$C$2,IF(Y1012="TIPO I",'BASE LIQUIDACION REDEBAN 2025'!$C$2,IF(Y1012="TIPO II",'BASE LIQUIDACION REDEBAN 2025'!$C$3,IF(Y1012="TIPO III",'BASE LIQUIDACION REDEBAN 2025'!$C$4,IF(Y1012="TIPO IV",'BASE LIQUIDACION REDEBAN 2025'!$C$5,IF(Z1012="AEREO",'BASE LIQUIDACION REDEBAN 2025'!$B$6,'BASE LIQUIDACION REDEBAN 2025'!$C$5)))))))</f>
        <v>65960.072302</v>
      </c>
      <c r="AE1012" s="87">
        <f>IF(OR(W1012="SOPORTE_TELEFÓNICO",W1012="ENVÍO"),0,IF(Y1012="TIPO I",'BASE LIQUIDACION REDEBAN 2025'!$B$10,IF(Y1012="TIPO II",'BASE LIQUIDACION REDEBAN 2025'!$B$11,IF(Y1012="TIPO III",'BASE LIQUIDACION REDEBAN 2025'!$B$12,'BASE LIQUIDACION REDEBAN 2025'!$B$13))))</f>
        <v>75096.394270399993</v>
      </c>
      <c r="AF1012" s="87">
        <f t="shared" si="15"/>
        <v>65960.072302</v>
      </c>
      <c r="AG1012" s="184"/>
      <c r="AH1012" s="184"/>
    </row>
    <row r="1013" spans="1:34" s="49" customFormat="1">
      <c r="A1013" s="154" t="s">
        <v>93</v>
      </c>
      <c r="B1013" s="154" t="str">
        <f>VLOOKUP(A1013,'CENTRO DE COSTOS'!A:D,4,FALSE)</f>
        <v>DIEGO FERNANDO HENAO CARDONA</v>
      </c>
      <c r="C1013" s="154" t="str">
        <f>VLOOKUP(A1013,'CENTRO DE COSTOS'!A:D,2,FALSE)</f>
        <v>0004-0003</v>
      </c>
      <c r="D1013" s="154">
        <v>86001</v>
      </c>
      <c r="E1013" s="154">
        <v>2603115</v>
      </c>
      <c r="F1013" s="154">
        <v>44659</v>
      </c>
      <c r="G1013" s="154" t="s">
        <v>4590</v>
      </c>
      <c r="H1013" s="154" t="s">
        <v>1820</v>
      </c>
      <c r="I1013" s="154" t="s">
        <v>4981</v>
      </c>
      <c r="J1013" s="154" t="s">
        <v>7052</v>
      </c>
      <c r="K1013" s="154" t="s">
        <v>159</v>
      </c>
      <c r="L1013" s="154" t="s">
        <v>7053</v>
      </c>
      <c r="M1013" s="155">
        <v>45884.447916666664</v>
      </c>
      <c r="N1013" s="155">
        <v>45894.775694444441</v>
      </c>
      <c r="O1013" s="154" t="s">
        <v>2961</v>
      </c>
      <c r="P1013" s="154" t="s">
        <v>2988</v>
      </c>
      <c r="Q1013" s="154" t="s">
        <v>2978</v>
      </c>
      <c r="R1013" s="154" t="s">
        <v>3124</v>
      </c>
      <c r="S1013" s="154" t="s">
        <v>200</v>
      </c>
      <c r="T1013" s="183"/>
      <c r="U1013" s="154" t="s">
        <v>2965</v>
      </c>
      <c r="V1013" s="154" t="s">
        <v>7054</v>
      </c>
      <c r="W1013" s="154" t="s">
        <v>2967</v>
      </c>
      <c r="X1013" s="154" t="s">
        <v>7055</v>
      </c>
      <c r="Y1013" s="154" t="s">
        <v>32</v>
      </c>
      <c r="Z1013" s="154" t="s">
        <v>166</v>
      </c>
      <c r="AA1013" s="154" t="s">
        <v>1414</v>
      </c>
      <c r="AB1013" s="154">
        <v>1</v>
      </c>
      <c r="AC1013" s="154">
        <v>0</v>
      </c>
      <c r="AD1013" s="87">
        <f>IF(W1013="SOPORTE_TELEFÓNICO",'BASE LIQUIDACION REDEBAN 2025'!$B$19,IF(W1013="ENVÍO",'BASE LIQUIDACION REDEBAN 2025'!$C$2,IF(Y1013="TIPO I",'BASE LIQUIDACION REDEBAN 2025'!$C$2,IF(Y1013="TIPO II",'BASE LIQUIDACION REDEBAN 2025'!$C$3,IF(Y1013="TIPO III",'BASE LIQUIDACION REDEBAN 2025'!$C$4,IF(Y1013="TIPO IV",'BASE LIQUIDACION REDEBAN 2025'!$C$5,IF(Z1013="AEREO",'BASE LIQUIDACION REDEBAN 2025'!$B$6,'BASE LIQUIDACION REDEBAN 2025'!$C$5)))))))</f>
        <v>479588.87655000004</v>
      </c>
      <c r="AE1013" s="87">
        <f>IF(OR(W1013="SOPORTE_TELEFÓNICO",W1013="ENVÍO"),0,IF(Y1013="TIPO I",'BASE LIQUIDACION REDEBAN 2025'!$B$10,IF(Y1013="TIPO II",'BASE LIQUIDACION REDEBAN 2025'!$B$11,IF(Y1013="TIPO III",'BASE LIQUIDACION REDEBAN 2025'!$B$12,'BASE LIQUIDACION REDEBAN 2025'!$B$13))))</f>
        <v>196536.5258152</v>
      </c>
      <c r="AF1013" s="87">
        <f t="shared" si="15"/>
        <v>479588.87655000004</v>
      </c>
      <c r="AG1013" s="184"/>
      <c r="AH1013" s="184"/>
    </row>
    <row r="1014" spans="1:34" s="49" customFormat="1">
      <c r="A1014" s="154" t="s">
        <v>93</v>
      </c>
      <c r="B1014" s="154" t="str">
        <f>VLOOKUP(A1014,'CENTRO DE COSTOS'!A:D,4,FALSE)</f>
        <v>DIEGO FERNANDO HENAO CARDONA</v>
      </c>
      <c r="C1014" s="154" t="str">
        <f>VLOOKUP(A1014,'CENTRO DE COSTOS'!A:D,2,FALSE)</f>
        <v>0004-0003</v>
      </c>
      <c r="D1014" s="154">
        <v>52001</v>
      </c>
      <c r="E1014" s="154">
        <v>2638347</v>
      </c>
      <c r="F1014" s="154">
        <v>33148</v>
      </c>
      <c r="G1014" s="154" t="s">
        <v>4590</v>
      </c>
      <c r="H1014" s="154" t="s">
        <v>174</v>
      </c>
      <c r="I1014" s="154" t="s">
        <v>93</v>
      </c>
      <c r="J1014" s="154" t="s">
        <v>7056</v>
      </c>
      <c r="K1014" s="154" t="s">
        <v>159</v>
      </c>
      <c r="L1014" s="154" t="s">
        <v>7057</v>
      </c>
      <c r="M1014" s="155">
        <v>45894.439583333333</v>
      </c>
      <c r="N1014" s="155">
        <v>45894.783333333333</v>
      </c>
      <c r="O1014" s="154" t="s">
        <v>2961</v>
      </c>
      <c r="P1014" s="154" t="s">
        <v>2962</v>
      </c>
      <c r="Q1014" s="154" t="s">
        <v>3099</v>
      </c>
      <c r="R1014" s="154" t="s">
        <v>3115</v>
      </c>
      <c r="S1014" s="154" t="s">
        <v>2973</v>
      </c>
      <c r="T1014" s="183"/>
      <c r="U1014" s="154" t="s">
        <v>2965</v>
      </c>
      <c r="V1014" s="154" t="s">
        <v>7058</v>
      </c>
      <c r="W1014" s="154" t="s">
        <v>2967</v>
      </c>
      <c r="X1014" s="154" t="s">
        <v>7059</v>
      </c>
      <c r="Y1014" s="154" t="s">
        <v>25</v>
      </c>
      <c r="Z1014" s="154" t="s">
        <v>166</v>
      </c>
      <c r="AA1014" s="154" t="s">
        <v>1414</v>
      </c>
      <c r="AB1014" s="154">
        <v>1</v>
      </c>
      <c r="AC1014" s="154">
        <v>0</v>
      </c>
      <c r="AD1014" s="87">
        <f>IF(W1014="SOPORTE_TELEFÓNICO",'BASE LIQUIDACION REDEBAN 2025'!$B$19,IF(W1014="ENVÍO",'BASE LIQUIDACION REDEBAN 2025'!$C$2,IF(Y1014="TIPO I",'BASE LIQUIDACION REDEBAN 2025'!$C$2,IF(Y1014="TIPO II",'BASE LIQUIDACION REDEBAN 2025'!$C$3,IF(Y1014="TIPO III",'BASE LIQUIDACION REDEBAN 2025'!$C$4,IF(Y1014="TIPO IV",'BASE LIQUIDACION REDEBAN 2025'!$C$5,IF(Z1014="AEREO",'BASE LIQUIDACION REDEBAN 2025'!$B$6,'BASE LIQUIDACION REDEBAN 2025'!$C$5)))))))</f>
        <v>65960.072302</v>
      </c>
      <c r="AE1014" s="87">
        <f>IF(OR(W1014="SOPORTE_TELEFÓNICO",W1014="ENVÍO"),0,IF(Y1014="TIPO I",'BASE LIQUIDACION REDEBAN 2025'!$B$10,IF(Y1014="TIPO II",'BASE LIQUIDACION REDEBAN 2025'!$B$11,IF(Y1014="TIPO III",'BASE LIQUIDACION REDEBAN 2025'!$B$12,'BASE LIQUIDACION REDEBAN 2025'!$B$13))))</f>
        <v>75096.394270399993</v>
      </c>
      <c r="AF1014" s="87">
        <f t="shared" si="15"/>
        <v>65960.072302</v>
      </c>
      <c r="AG1014" s="184"/>
      <c r="AH1014" s="184"/>
    </row>
    <row r="1015" spans="1:34" s="49" customFormat="1">
      <c r="A1015" s="154" t="s">
        <v>92</v>
      </c>
      <c r="B1015" s="154" t="str">
        <f>VLOOKUP(A1015,'CENTRO DE COSTOS'!A:D,4,FALSE)</f>
        <v>KEVIN ALEXIS CORZO BUSTOS</v>
      </c>
      <c r="C1015" s="154" t="str">
        <f>VLOOKUP(A1015,'CENTRO DE COSTOS'!A:D,2,FALSE)</f>
        <v>0004-0007</v>
      </c>
      <c r="D1015" s="154">
        <v>41001</v>
      </c>
      <c r="E1015" s="154">
        <v>2640603</v>
      </c>
      <c r="F1015" s="154">
        <v>10545</v>
      </c>
      <c r="G1015" s="154" t="s">
        <v>4590</v>
      </c>
      <c r="H1015" s="154" t="s">
        <v>249</v>
      </c>
      <c r="I1015" s="154" t="s">
        <v>92</v>
      </c>
      <c r="J1015" s="154" t="s">
        <v>7060</v>
      </c>
      <c r="K1015" s="154" t="s">
        <v>159</v>
      </c>
      <c r="L1015" s="154" t="s">
        <v>7061</v>
      </c>
      <c r="M1015" s="155">
        <v>45894.613888888889</v>
      </c>
      <c r="N1015" s="155">
        <v>45894.789583333331</v>
      </c>
      <c r="O1015" s="154" t="s">
        <v>2961</v>
      </c>
      <c r="P1015" s="154" t="s">
        <v>2962</v>
      </c>
      <c r="Q1015" s="154" t="s">
        <v>3076</v>
      </c>
      <c r="R1015" s="154" t="s">
        <v>3076</v>
      </c>
      <c r="S1015" s="154" t="s">
        <v>2973</v>
      </c>
      <c r="T1015" s="183"/>
      <c r="U1015" s="154" t="s">
        <v>2965</v>
      </c>
      <c r="V1015" s="154" t="s">
        <v>7062</v>
      </c>
      <c r="W1015" s="154" t="s">
        <v>2967</v>
      </c>
      <c r="X1015" s="154" t="s">
        <v>7063</v>
      </c>
      <c r="Y1015" s="154" t="s">
        <v>25</v>
      </c>
      <c r="Z1015" s="154" t="s">
        <v>166</v>
      </c>
      <c r="AA1015" s="154" t="s">
        <v>167</v>
      </c>
      <c r="AB1015" s="154">
        <v>1</v>
      </c>
      <c r="AC1015" s="154">
        <v>0</v>
      </c>
      <c r="AD1015" s="87">
        <f>IF(W1015="SOPORTE_TELEFÓNICO",'BASE LIQUIDACION REDEBAN 2025'!$B$19,IF(W1015="ENVÍO",'BASE LIQUIDACION REDEBAN 2025'!$C$2,IF(Y1015="TIPO I",'BASE LIQUIDACION REDEBAN 2025'!$C$2,IF(Y1015="TIPO II",'BASE LIQUIDACION REDEBAN 2025'!$C$3,IF(Y1015="TIPO III",'BASE LIQUIDACION REDEBAN 2025'!$C$4,IF(Y1015="TIPO IV",'BASE LIQUIDACION REDEBAN 2025'!$C$5,IF(Z1015="AEREO",'BASE LIQUIDACION REDEBAN 2025'!$B$6,'BASE LIQUIDACION REDEBAN 2025'!$C$5)))))))</f>
        <v>65960.072302</v>
      </c>
      <c r="AE1015" s="87">
        <f>IF(OR(W1015="SOPORTE_TELEFÓNICO",W1015="ENVÍO"),0,IF(Y1015="TIPO I",'BASE LIQUIDACION REDEBAN 2025'!$B$10,IF(Y1015="TIPO II",'BASE LIQUIDACION REDEBAN 2025'!$B$11,IF(Y1015="TIPO III",'BASE LIQUIDACION REDEBAN 2025'!$B$12,'BASE LIQUIDACION REDEBAN 2025'!$B$13))))</f>
        <v>75096.394270399993</v>
      </c>
      <c r="AF1015" s="87">
        <f t="shared" si="15"/>
        <v>65960.072302</v>
      </c>
      <c r="AG1015" s="184"/>
      <c r="AH1015" s="184"/>
    </row>
    <row r="1016" spans="1:34" s="49" customFormat="1">
      <c r="A1016" s="154" t="s">
        <v>90</v>
      </c>
      <c r="B1016" s="154" t="str">
        <f>VLOOKUP(A1016,'CENTRO DE COSTOS'!A:D,4,FALSE)</f>
        <v>JUAN SEBASTIÁN RÍOS CASTRILLÓN</v>
      </c>
      <c r="C1016" s="154" t="str">
        <f>VLOOKUP(A1016,'CENTRO DE COSTOS'!A:D,2,FALSE)</f>
        <v>0004-0005</v>
      </c>
      <c r="D1016" s="154">
        <v>5101</v>
      </c>
      <c r="E1016" s="154">
        <v>2639722</v>
      </c>
      <c r="F1016" s="154">
        <v>52962</v>
      </c>
      <c r="G1016" s="154" t="s">
        <v>4590</v>
      </c>
      <c r="H1016" s="154" t="s">
        <v>197</v>
      </c>
      <c r="I1016" s="154" t="s">
        <v>2522</v>
      </c>
      <c r="J1016" s="154" t="s">
        <v>7064</v>
      </c>
      <c r="K1016" s="154" t="s">
        <v>159</v>
      </c>
      <c r="L1016" s="154" t="s">
        <v>7065</v>
      </c>
      <c r="M1016" s="155">
        <v>45894.52847222222</v>
      </c>
      <c r="N1016" s="155">
        <v>45895.380555555559</v>
      </c>
      <c r="O1016" s="154" t="s">
        <v>2961</v>
      </c>
      <c r="P1016" s="154" t="s">
        <v>2962</v>
      </c>
      <c r="Q1016" s="154" t="s">
        <v>3076</v>
      </c>
      <c r="R1016" s="154" t="s">
        <v>3076</v>
      </c>
      <c r="S1016" s="154" t="s">
        <v>2973</v>
      </c>
      <c r="T1016" s="183"/>
      <c r="U1016" s="154" t="s">
        <v>2965</v>
      </c>
      <c r="V1016" s="154" t="s">
        <v>7066</v>
      </c>
      <c r="W1016" s="154" t="s">
        <v>2967</v>
      </c>
      <c r="X1016" s="154" t="s">
        <v>7067</v>
      </c>
      <c r="Y1016" s="154" t="s">
        <v>28</v>
      </c>
      <c r="Z1016" s="154" t="s">
        <v>166</v>
      </c>
      <c r="AA1016" s="154" t="s">
        <v>1245</v>
      </c>
      <c r="AB1016" s="154">
        <v>1</v>
      </c>
      <c r="AC1016" s="154">
        <v>0</v>
      </c>
      <c r="AD1016" s="87">
        <f>IF(W1016="SOPORTE_TELEFÓNICO",'BASE LIQUIDACION REDEBAN 2025'!$B$19,IF(W1016="ENVÍO",'BASE LIQUIDACION REDEBAN 2025'!$C$2,IF(Y1016="TIPO I",'BASE LIQUIDACION REDEBAN 2025'!$C$2,IF(Y1016="TIPO II",'BASE LIQUIDACION REDEBAN 2025'!$C$3,IF(Y1016="TIPO III",'BASE LIQUIDACION REDEBAN 2025'!$C$4,IF(Y1016="TIPO IV",'BASE LIQUIDACION REDEBAN 2025'!$C$5,IF(Z1016="AEREO",'BASE LIQUIDACION REDEBAN 2025'!$B$6,'BASE LIQUIDACION REDEBAN 2025'!$C$5)))))))</f>
        <v>144967.87232000002</v>
      </c>
      <c r="AE1016" s="87">
        <f>IF(OR(W1016="SOPORTE_TELEFÓNICO",W1016="ENVÍO"),0,IF(Y1016="TIPO I",'BASE LIQUIDACION REDEBAN 2025'!$B$10,IF(Y1016="TIPO II",'BASE LIQUIDACION REDEBAN 2025'!$B$11,IF(Y1016="TIPO III",'BASE LIQUIDACION REDEBAN 2025'!$B$12,'BASE LIQUIDACION REDEBAN 2025'!$B$13))))</f>
        <v>140395.6348884</v>
      </c>
      <c r="AF1016" s="87">
        <f t="shared" si="15"/>
        <v>144967.87232000002</v>
      </c>
      <c r="AG1016" s="184"/>
      <c r="AH1016" s="184"/>
    </row>
    <row r="1017" spans="1:34" s="49" customFormat="1">
      <c r="A1017" s="154" t="s">
        <v>64</v>
      </c>
      <c r="B1017" s="154" t="str">
        <f>VLOOKUP(A1017,'CENTRO DE COSTOS'!A:D,4,FALSE)</f>
        <v>JOSE MAURICIO HERNANDEZ ROJAS</v>
      </c>
      <c r="C1017" s="154" t="str">
        <f>VLOOKUP(A1017,'CENTRO DE COSTOS'!A:D,2,FALSE)</f>
        <v>0004-0001</v>
      </c>
      <c r="D1017" s="154">
        <v>8001</v>
      </c>
      <c r="E1017" s="154">
        <v>2639859</v>
      </c>
      <c r="F1017" s="154">
        <v>47533</v>
      </c>
      <c r="G1017" s="154" t="s">
        <v>4590</v>
      </c>
      <c r="H1017" s="154" t="s">
        <v>389</v>
      </c>
      <c r="I1017" s="154" t="s">
        <v>64</v>
      </c>
      <c r="J1017" s="154" t="s">
        <v>7068</v>
      </c>
      <c r="K1017" s="154" t="s">
        <v>159</v>
      </c>
      <c r="L1017" s="154" t="s">
        <v>7069</v>
      </c>
      <c r="M1017" s="155">
        <v>45894.571527777778</v>
      </c>
      <c r="N1017" s="155">
        <v>45895.398611111108</v>
      </c>
      <c r="O1017" s="154" t="s">
        <v>2961</v>
      </c>
      <c r="P1017" s="154" t="s">
        <v>2988</v>
      </c>
      <c r="Q1017" s="154" t="s">
        <v>2971</v>
      </c>
      <c r="R1017" s="154" t="s">
        <v>3277</v>
      </c>
      <c r="S1017" s="154" t="s">
        <v>2973</v>
      </c>
      <c r="T1017" s="183"/>
      <c r="U1017" s="154" t="s">
        <v>2965</v>
      </c>
      <c r="V1017" s="154" t="s">
        <v>7070</v>
      </c>
      <c r="W1017" s="154" t="s">
        <v>2967</v>
      </c>
      <c r="X1017" s="154" t="s">
        <v>7071</v>
      </c>
      <c r="Y1017" s="154" t="s">
        <v>25</v>
      </c>
      <c r="Z1017" s="154" t="s">
        <v>166</v>
      </c>
      <c r="AA1017" s="154" t="s">
        <v>912</v>
      </c>
      <c r="AB1017" s="154">
        <v>1</v>
      </c>
      <c r="AC1017" s="154">
        <v>0</v>
      </c>
      <c r="AD1017" s="87">
        <f>IF(W1017="SOPORTE_TELEFÓNICO",'BASE LIQUIDACION REDEBAN 2025'!$B$19,IF(W1017="ENVÍO",'BASE LIQUIDACION REDEBAN 2025'!$C$2,IF(Y1017="TIPO I",'BASE LIQUIDACION REDEBAN 2025'!$C$2,IF(Y1017="TIPO II",'BASE LIQUIDACION REDEBAN 2025'!$C$3,IF(Y1017="TIPO III",'BASE LIQUIDACION REDEBAN 2025'!$C$4,IF(Y1017="TIPO IV",'BASE LIQUIDACION REDEBAN 2025'!$C$5,IF(Z1017="AEREO",'BASE LIQUIDACION REDEBAN 2025'!$B$6,'BASE LIQUIDACION REDEBAN 2025'!$C$5)))))))</f>
        <v>65960.072302</v>
      </c>
      <c r="AE1017" s="87">
        <f>IF(OR(W1017="SOPORTE_TELEFÓNICO",W1017="ENVÍO"),0,IF(Y1017="TIPO I",'BASE LIQUIDACION REDEBAN 2025'!$B$10,IF(Y1017="TIPO II",'BASE LIQUIDACION REDEBAN 2025'!$B$11,IF(Y1017="TIPO III",'BASE LIQUIDACION REDEBAN 2025'!$B$12,'BASE LIQUIDACION REDEBAN 2025'!$B$13))))</f>
        <v>75096.394270399993</v>
      </c>
      <c r="AF1017" s="87">
        <f t="shared" si="15"/>
        <v>65960.072302</v>
      </c>
      <c r="AG1017" s="184"/>
      <c r="AH1017" s="184"/>
    </row>
    <row r="1018" spans="1:34" s="49" customFormat="1">
      <c r="A1018" s="154" t="s">
        <v>68</v>
      </c>
      <c r="B1018" s="154" t="str">
        <f>VLOOKUP(A1018,'CENTRO DE COSTOS'!A:D,4,FALSE)</f>
        <v>WILLIAM ASDRUBAL ROZO ROZO</v>
      </c>
      <c r="C1018" s="154" t="str">
        <f>VLOOKUP(A1018,'CENTRO DE COSTOS'!A:D,2,FALSE)</f>
        <v>0004-0004</v>
      </c>
      <c r="D1018" s="154">
        <v>11001</v>
      </c>
      <c r="E1018" s="154">
        <v>2622777</v>
      </c>
      <c r="F1018" s="154">
        <v>34264</v>
      </c>
      <c r="G1018" s="154" t="s">
        <v>4590</v>
      </c>
      <c r="H1018" s="154" t="s">
        <v>470</v>
      </c>
      <c r="I1018" s="154" t="s">
        <v>68</v>
      </c>
      <c r="J1018" s="154" t="s">
        <v>3118</v>
      </c>
      <c r="K1018" s="154" t="s">
        <v>159</v>
      </c>
      <c r="L1018" s="154" t="s">
        <v>7072</v>
      </c>
      <c r="M1018" s="155">
        <v>45890.336111111108</v>
      </c>
      <c r="N1018" s="155">
        <v>45895.40625</v>
      </c>
      <c r="O1018" s="154" t="s">
        <v>2961</v>
      </c>
      <c r="P1018" s="154" t="s">
        <v>2962</v>
      </c>
      <c r="Q1018" s="154" t="s">
        <v>3032</v>
      </c>
      <c r="R1018" s="154" t="s">
        <v>2972</v>
      </c>
      <c r="S1018" s="154" t="s">
        <v>220</v>
      </c>
      <c r="T1018" s="183"/>
      <c r="U1018" s="154" t="s">
        <v>2965</v>
      </c>
      <c r="V1018" s="154" t="s">
        <v>7073</v>
      </c>
      <c r="W1018" s="154" t="s">
        <v>2967</v>
      </c>
      <c r="X1018" s="154" t="s">
        <v>7074</v>
      </c>
      <c r="Y1018" s="154" t="s">
        <v>25</v>
      </c>
      <c r="Z1018" s="154" t="s">
        <v>166</v>
      </c>
      <c r="AA1018" s="154" t="s">
        <v>475</v>
      </c>
      <c r="AB1018" s="154">
        <v>1</v>
      </c>
      <c r="AC1018" s="154">
        <v>0</v>
      </c>
      <c r="AD1018" s="87">
        <f>IF(W1018="SOPORTE_TELEFÓNICO",'BASE LIQUIDACION REDEBAN 2025'!$B$19,IF(W1018="ENVÍO",'BASE LIQUIDACION REDEBAN 2025'!$C$2,IF(Y1018="TIPO I",'BASE LIQUIDACION REDEBAN 2025'!$C$2,IF(Y1018="TIPO II",'BASE LIQUIDACION REDEBAN 2025'!$C$3,IF(Y1018="TIPO III",'BASE LIQUIDACION REDEBAN 2025'!$C$4,IF(Y1018="TIPO IV",'BASE LIQUIDACION REDEBAN 2025'!$C$5,IF(Z1018="AEREO",'BASE LIQUIDACION REDEBAN 2025'!$B$6,'BASE LIQUIDACION REDEBAN 2025'!$C$5)))))))</f>
        <v>65960.072302</v>
      </c>
      <c r="AE1018" s="87">
        <f>IF(OR(W1018="SOPORTE_TELEFÓNICO",W1018="ENVÍO"),0,IF(Y1018="TIPO I",'BASE LIQUIDACION REDEBAN 2025'!$B$10,IF(Y1018="TIPO II",'BASE LIQUIDACION REDEBAN 2025'!$B$11,IF(Y1018="TIPO III",'BASE LIQUIDACION REDEBAN 2025'!$B$12,'BASE LIQUIDACION REDEBAN 2025'!$B$13))))</f>
        <v>75096.394270399993</v>
      </c>
      <c r="AF1018" s="87">
        <f t="shared" si="15"/>
        <v>65960.072302</v>
      </c>
      <c r="AG1018" s="184"/>
      <c r="AH1018" s="184"/>
    </row>
    <row r="1019" spans="1:34" s="49" customFormat="1">
      <c r="A1019" s="154" t="s">
        <v>60</v>
      </c>
      <c r="B1019" s="154" t="str">
        <f>VLOOKUP(A1019,'CENTRO DE COSTOS'!A:D,4,FALSE)</f>
        <v>JUAN SEBASTIÁN RÍOS CASTRILLÓN</v>
      </c>
      <c r="C1019" s="154" t="str">
        <f>VLOOKUP(A1019,'CENTRO DE COSTOS'!A:D,2,FALSE)</f>
        <v>0004-0005</v>
      </c>
      <c r="D1019" s="154">
        <v>5490</v>
      </c>
      <c r="E1019" s="154">
        <v>2633500</v>
      </c>
      <c r="F1019" s="154">
        <v>46643</v>
      </c>
      <c r="G1019" s="154" t="s">
        <v>4590</v>
      </c>
      <c r="H1019" s="154" t="s">
        <v>197</v>
      </c>
      <c r="I1019" s="154" t="s">
        <v>631</v>
      </c>
      <c r="J1019" s="154" t="s">
        <v>7075</v>
      </c>
      <c r="K1019" s="154" t="s">
        <v>159</v>
      </c>
      <c r="L1019" s="154" t="s">
        <v>7076</v>
      </c>
      <c r="M1019" s="155">
        <v>45891.714583333327</v>
      </c>
      <c r="N1019" s="155">
        <v>45895.412499999999</v>
      </c>
      <c r="O1019" s="154" t="s">
        <v>2961</v>
      </c>
      <c r="P1019" s="154" t="s">
        <v>2962</v>
      </c>
      <c r="Q1019" s="154" t="s">
        <v>3183</v>
      </c>
      <c r="R1019" s="154" t="s">
        <v>2972</v>
      </c>
      <c r="S1019" s="154" t="s">
        <v>2973</v>
      </c>
      <c r="T1019" s="183"/>
      <c r="U1019" s="154" t="s">
        <v>2965</v>
      </c>
      <c r="V1019" s="154" t="s">
        <v>7077</v>
      </c>
      <c r="W1019" s="154" t="s">
        <v>2967</v>
      </c>
      <c r="X1019" s="154" t="s">
        <v>7078</v>
      </c>
      <c r="Y1019" s="154" t="s">
        <v>28</v>
      </c>
      <c r="Z1019" s="154" t="s">
        <v>166</v>
      </c>
      <c r="AA1019" s="154" t="s">
        <v>426</v>
      </c>
      <c r="AB1019" s="154">
        <v>1</v>
      </c>
      <c r="AC1019" s="154">
        <v>0</v>
      </c>
      <c r="AD1019" s="87">
        <f>IF(W1019="SOPORTE_TELEFÓNICO",'BASE LIQUIDACION REDEBAN 2025'!$B$19,IF(W1019="ENVÍO",'BASE LIQUIDACION REDEBAN 2025'!$C$2,IF(Y1019="TIPO I",'BASE LIQUIDACION REDEBAN 2025'!$C$2,IF(Y1019="TIPO II",'BASE LIQUIDACION REDEBAN 2025'!$C$3,IF(Y1019="TIPO III",'BASE LIQUIDACION REDEBAN 2025'!$C$4,IF(Y1019="TIPO IV",'BASE LIQUIDACION REDEBAN 2025'!$C$5,IF(Z1019="AEREO",'BASE LIQUIDACION REDEBAN 2025'!$B$6,'BASE LIQUIDACION REDEBAN 2025'!$C$5)))))))</f>
        <v>144967.87232000002</v>
      </c>
      <c r="AE1019" s="87">
        <f>IF(OR(W1019="SOPORTE_TELEFÓNICO",W1019="ENVÍO"),0,IF(Y1019="TIPO I",'BASE LIQUIDACION REDEBAN 2025'!$B$10,IF(Y1019="TIPO II",'BASE LIQUIDACION REDEBAN 2025'!$B$11,IF(Y1019="TIPO III",'BASE LIQUIDACION REDEBAN 2025'!$B$12,'BASE LIQUIDACION REDEBAN 2025'!$B$13))))</f>
        <v>140395.6348884</v>
      </c>
      <c r="AF1019" s="87">
        <f t="shared" si="15"/>
        <v>144967.87232000002</v>
      </c>
      <c r="AG1019" s="184"/>
      <c r="AH1019" s="184"/>
    </row>
    <row r="1020" spans="1:34" s="49" customFormat="1">
      <c r="A1020" s="154" t="s">
        <v>100</v>
      </c>
      <c r="B1020" s="154" t="str">
        <f>VLOOKUP(A1020,'CENTRO DE COSTOS'!A:D,4,FALSE)</f>
        <v>KEVIN ALEXIS CORZO BUSTOS</v>
      </c>
      <c r="C1020" s="154" t="str">
        <f>VLOOKUP(A1020,'CENTRO DE COSTOS'!A:D,2,FALSE)</f>
        <v>0004-0007</v>
      </c>
      <c r="D1020" s="154">
        <v>50001</v>
      </c>
      <c r="E1020" s="154">
        <v>2639773</v>
      </c>
      <c r="F1020" s="154">
        <v>59982</v>
      </c>
      <c r="G1020" s="154" t="s">
        <v>4590</v>
      </c>
      <c r="H1020" s="154" t="s">
        <v>295</v>
      </c>
      <c r="I1020" s="154" t="s">
        <v>100</v>
      </c>
      <c r="J1020" s="154" t="s">
        <v>7079</v>
      </c>
      <c r="K1020" s="154" t="s">
        <v>159</v>
      </c>
      <c r="L1020" s="154" t="s">
        <v>7080</v>
      </c>
      <c r="M1020" s="155">
        <v>45894.558333333327</v>
      </c>
      <c r="N1020" s="155">
        <v>45895.430555555547</v>
      </c>
      <c r="O1020" s="154" t="s">
        <v>2961</v>
      </c>
      <c r="P1020" s="154" t="s">
        <v>2962</v>
      </c>
      <c r="Q1020" s="154" t="s">
        <v>2971</v>
      </c>
      <c r="R1020" s="154" t="s">
        <v>2972</v>
      </c>
      <c r="S1020" s="154" t="s">
        <v>2973</v>
      </c>
      <c r="T1020" s="183"/>
      <c r="U1020" s="154" t="s">
        <v>2965</v>
      </c>
      <c r="V1020" s="154" t="s">
        <v>7081</v>
      </c>
      <c r="W1020" s="154" t="s">
        <v>2967</v>
      </c>
      <c r="X1020" s="154" t="s">
        <v>7082</v>
      </c>
      <c r="Y1020" s="154" t="s">
        <v>25</v>
      </c>
      <c r="Z1020" s="154" t="s">
        <v>166</v>
      </c>
      <c r="AA1020" s="154" t="s">
        <v>937</v>
      </c>
      <c r="AB1020" s="154">
        <v>1</v>
      </c>
      <c r="AC1020" s="154">
        <v>0</v>
      </c>
      <c r="AD1020" s="87">
        <f>IF(W1020="SOPORTE_TELEFÓNICO",'BASE LIQUIDACION REDEBAN 2025'!$B$19,IF(W1020="ENVÍO",'BASE LIQUIDACION REDEBAN 2025'!$C$2,IF(Y1020="TIPO I",'BASE LIQUIDACION REDEBAN 2025'!$C$2,IF(Y1020="TIPO II",'BASE LIQUIDACION REDEBAN 2025'!$C$3,IF(Y1020="TIPO III",'BASE LIQUIDACION REDEBAN 2025'!$C$4,IF(Y1020="TIPO IV",'BASE LIQUIDACION REDEBAN 2025'!$C$5,IF(Z1020="AEREO",'BASE LIQUIDACION REDEBAN 2025'!$B$6,'BASE LIQUIDACION REDEBAN 2025'!$C$5)))))))</f>
        <v>65960.072302</v>
      </c>
      <c r="AE1020" s="87">
        <f>IF(OR(W1020="SOPORTE_TELEFÓNICO",W1020="ENVÍO"),0,IF(Y1020="TIPO I",'BASE LIQUIDACION REDEBAN 2025'!$B$10,IF(Y1020="TIPO II",'BASE LIQUIDACION REDEBAN 2025'!$B$11,IF(Y1020="TIPO III",'BASE LIQUIDACION REDEBAN 2025'!$B$12,'BASE LIQUIDACION REDEBAN 2025'!$B$13))))</f>
        <v>75096.394270399993</v>
      </c>
      <c r="AF1020" s="87">
        <f t="shared" si="15"/>
        <v>65960.072302</v>
      </c>
      <c r="AG1020" s="184"/>
      <c r="AH1020" s="184"/>
    </row>
    <row r="1021" spans="1:34" s="49" customFormat="1">
      <c r="A1021" s="154" t="s">
        <v>87</v>
      </c>
      <c r="B1021" s="154" t="str">
        <f>VLOOKUP(A1021,'CENTRO DE COSTOS'!A:D,4,FALSE)</f>
        <v>DIEGO FERNANDO HENAO CARDONA</v>
      </c>
      <c r="C1021" s="154" t="str">
        <f>VLOOKUP(A1021,'CENTRO DE COSTOS'!A:D,2,FALSE)</f>
        <v>0004-0002</v>
      </c>
      <c r="D1021" s="154">
        <v>17001</v>
      </c>
      <c r="E1021" s="154">
        <v>2642244</v>
      </c>
      <c r="F1021" s="154">
        <v>51029</v>
      </c>
      <c r="G1021" s="154" t="s">
        <v>4590</v>
      </c>
      <c r="H1021" s="154" t="s">
        <v>477</v>
      </c>
      <c r="I1021" s="154" t="s">
        <v>87</v>
      </c>
      <c r="J1021" s="154" t="s">
        <v>7083</v>
      </c>
      <c r="K1021" s="154" t="s">
        <v>159</v>
      </c>
      <c r="L1021" s="154" t="s">
        <v>7084</v>
      </c>
      <c r="M1021" s="155">
        <v>45894.742361111108</v>
      </c>
      <c r="N1021" s="155">
        <v>45895.442361111112</v>
      </c>
      <c r="O1021" s="154" t="s">
        <v>2961</v>
      </c>
      <c r="P1021" s="154" t="s">
        <v>2962</v>
      </c>
      <c r="Q1021" s="154" t="s">
        <v>3082</v>
      </c>
      <c r="R1021" s="154" t="s">
        <v>2972</v>
      </c>
      <c r="S1021" s="154" t="s">
        <v>2973</v>
      </c>
      <c r="T1021" s="183"/>
      <c r="U1021" s="154" t="s">
        <v>2965</v>
      </c>
      <c r="V1021" s="154" t="s">
        <v>7085</v>
      </c>
      <c r="W1021" s="154" t="s">
        <v>2967</v>
      </c>
      <c r="X1021" s="154" t="s">
        <v>7086</v>
      </c>
      <c r="Y1021" s="154" t="s">
        <v>25</v>
      </c>
      <c r="Z1021" s="154" t="s">
        <v>166</v>
      </c>
      <c r="AA1021" s="154" t="s">
        <v>482</v>
      </c>
      <c r="AB1021" s="154">
        <v>1</v>
      </c>
      <c r="AC1021" s="154">
        <v>0</v>
      </c>
      <c r="AD1021" s="87">
        <f>IF(W1021="SOPORTE_TELEFÓNICO",'BASE LIQUIDACION REDEBAN 2025'!$B$19,IF(W1021="ENVÍO",'BASE LIQUIDACION REDEBAN 2025'!$C$2,IF(Y1021="TIPO I",'BASE LIQUIDACION REDEBAN 2025'!$C$2,IF(Y1021="TIPO II",'BASE LIQUIDACION REDEBAN 2025'!$C$3,IF(Y1021="TIPO III",'BASE LIQUIDACION REDEBAN 2025'!$C$4,IF(Y1021="TIPO IV",'BASE LIQUIDACION REDEBAN 2025'!$C$5,IF(Z1021="AEREO",'BASE LIQUIDACION REDEBAN 2025'!$B$6,'BASE LIQUIDACION REDEBAN 2025'!$C$5)))))))</f>
        <v>65960.072302</v>
      </c>
      <c r="AE1021" s="87">
        <f>IF(OR(W1021="SOPORTE_TELEFÓNICO",W1021="ENVÍO"),0,IF(Y1021="TIPO I",'BASE LIQUIDACION REDEBAN 2025'!$B$10,IF(Y1021="TIPO II",'BASE LIQUIDACION REDEBAN 2025'!$B$11,IF(Y1021="TIPO III",'BASE LIQUIDACION REDEBAN 2025'!$B$12,'BASE LIQUIDACION REDEBAN 2025'!$B$13))))</f>
        <v>75096.394270399993</v>
      </c>
      <c r="AF1021" s="87">
        <f t="shared" si="15"/>
        <v>65960.072302</v>
      </c>
      <c r="AG1021" s="184"/>
      <c r="AH1021" s="184"/>
    </row>
    <row r="1022" spans="1:34" s="49" customFormat="1">
      <c r="A1022" s="154" t="s">
        <v>90</v>
      </c>
      <c r="B1022" s="154" t="str">
        <f>VLOOKUP(A1022,'CENTRO DE COSTOS'!A:D,4,FALSE)</f>
        <v>JUAN SEBASTIÁN RÍOS CASTRILLÓN</v>
      </c>
      <c r="C1022" s="154" t="str">
        <f>VLOOKUP(A1022,'CENTRO DE COSTOS'!A:D,2,FALSE)</f>
        <v>0004-0005</v>
      </c>
      <c r="D1022" s="154">
        <v>5001</v>
      </c>
      <c r="E1022" s="154">
        <v>2643112</v>
      </c>
      <c r="F1022" s="154">
        <v>19580</v>
      </c>
      <c r="G1022" s="154" t="s">
        <v>4590</v>
      </c>
      <c r="H1022" s="154" t="s">
        <v>197</v>
      </c>
      <c r="I1022" s="154" t="s">
        <v>90</v>
      </c>
      <c r="J1022" s="154" t="s">
        <v>7087</v>
      </c>
      <c r="K1022" s="154" t="s">
        <v>159</v>
      </c>
      <c r="L1022" s="154" t="s">
        <v>7088</v>
      </c>
      <c r="M1022" s="155">
        <v>45895.333333333343</v>
      </c>
      <c r="N1022" s="155">
        <v>45895.445833333331</v>
      </c>
      <c r="O1022" s="154" t="s">
        <v>2961</v>
      </c>
      <c r="P1022" s="154" t="s">
        <v>2962</v>
      </c>
      <c r="Q1022" s="154" t="s">
        <v>2963</v>
      </c>
      <c r="R1022" s="154" t="s">
        <v>2964</v>
      </c>
      <c r="S1022" s="154" t="s">
        <v>200</v>
      </c>
      <c r="T1022" s="183"/>
      <c r="U1022" s="154" t="s">
        <v>2965</v>
      </c>
      <c r="V1022" s="154" t="s">
        <v>7089</v>
      </c>
      <c r="W1022" s="154" t="s">
        <v>2967</v>
      </c>
      <c r="X1022" s="154" t="s">
        <v>7090</v>
      </c>
      <c r="Y1022" s="154" t="s">
        <v>25</v>
      </c>
      <c r="Z1022" s="154" t="s">
        <v>166</v>
      </c>
      <c r="AA1022" s="154" t="s">
        <v>368</v>
      </c>
      <c r="AB1022" s="154">
        <v>1</v>
      </c>
      <c r="AC1022" s="154">
        <v>0</v>
      </c>
      <c r="AD1022" s="87">
        <f>IF(W1022="SOPORTE_TELEFÓNICO",'BASE LIQUIDACION REDEBAN 2025'!$B$19,IF(W1022="ENVÍO",'BASE LIQUIDACION REDEBAN 2025'!$C$2,IF(Y1022="TIPO I",'BASE LIQUIDACION REDEBAN 2025'!$C$2,IF(Y1022="TIPO II",'BASE LIQUIDACION REDEBAN 2025'!$C$3,IF(Y1022="TIPO III",'BASE LIQUIDACION REDEBAN 2025'!$C$4,IF(Y1022="TIPO IV",'BASE LIQUIDACION REDEBAN 2025'!$C$5,IF(Z1022="AEREO",'BASE LIQUIDACION REDEBAN 2025'!$B$6,'BASE LIQUIDACION REDEBAN 2025'!$C$5)))))))</f>
        <v>65960.072302</v>
      </c>
      <c r="AE1022" s="87">
        <f>IF(OR(W1022="SOPORTE_TELEFÓNICO",W1022="ENVÍO"),0,IF(Y1022="TIPO I",'BASE LIQUIDACION REDEBAN 2025'!$B$10,IF(Y1022="TIPO II",'BASE LIQUIDACION REDEBAN 2025'!$B$11,IF(Y1022="TIPO III",'BASE LIQUIDACION REDEBAN 2025'!$B$12,'BASE LIQUIDACION REDEBAN 2025'!$B$13))))</f>
        <v>75096.394270399993</v>
      </c>
      <c r="AF1022" s="87">
        <f t="shared" si="15"/>
        <v>65960.072302</v>
      </c>
      <c r="AG1022" s="184"/>
      <c r="AH1022" s="184"/>
    </row>
    <row r="1023" spans="1:34" s="49" customFormat="1">
      <c r="A1023" s="154" t="s">
        <v>76</v>
      </c>
      <c r="B1023" s="154" t="str">
        <f>VLOOKUP(A1023,'CENTRO DE COSTOS'!A:D,4,FALSE)</f>
        <v>DIEGO FERNANDO HENAO CARDONA</v>
      </c>
      <c r="C1023" s="154" t="str">
        <f>VLOOKUP(A1023,'CENTRO DE COSTOS'!A:D,2,FALSE)</f>
        <v>0004-0003</v>
      </c>
      <c r="D1023" s="154">
        <v>76364</v>
      </c>
      <c r="E1023" s="154">
        <v>2639959</v>
      </c>
      <c r="F1023" s="154">
        <v>81079</v>
      </c>
      <c r="G1023" s="154" t="s">
        <v>4590</v>
      </c>
      <c r="H1023" s="154" t="s">
        <v>227</v>
      </c>
      <c r="I1023" s="154" t="s">
        <v>2190</v>
      </c>
      <c r="J1023" s="154" t="s">
        <v>2191</v>
      </c>
      <c r="K1023" s="154" t="s">
        <v>159</v>
      </c>
      <c r="L1023" s="154" t="s">
        <v>7091</v>
      </c>
      <c r="M1023" s="155">
        <v>45894.574999999997</v>
      </c>
      <c r="N1023" s="155">
        <v>45895.45208333333</v>
      </c>
      <c r="O1023" s="154" t="s">
        <v>2961</v>
      </c>
      <c r="P1023" s="154" t="s">
        <v>2962</v>
      </c>
      <c r="Q1023" s="154" t="s">
        <v>3076</v>
      </c>
      <c r="R1023" s="154" t="s">
        <v>3076</v>
      </c>
      <c r="S1023" s="154" t="s">
        <v>2973</v>
      </c>
      <c r="T1023" s="183"/>
      <c r="U1023" s="154" t="s">
        <v>2965</v>
      </c>
      <c r="V1023" s="154" t="s">
        <v>7092</v>
      </c>
      <c r="W1023" s="154" t="s">
        <v>2967</v>
      </c>
      <c r="X1023" s="154" t="s">
        <v>2194</v>
      </c>
      <c r="Y1023" s="154" t="s">
        <v>28</v>
      </c>
      <c r="Z1023" s="154" t="s">
        <v>166</v>
      </c>
      <c r="AA1023" s="154" t="s">
        <v>264</v>
      </c>
      <c r="AB1023" s="154">
        <v>1</v>
      </c>
      <c r="AC1023" s="154">
        <v>0</v>
      </c>
      <c r="AD1023" s="87">
        <f>IF(W1023="SOPORTE_TELEFÓNICO",'BASE LIQUIDACION REDEBAN 2025'!$B$19,IF(W1023="ENVÍO",'BASE LIQUIDACION REDEBAN 2025'!$C$2,IF(Y1023="TIPO I",'BASE LIQUIDACION REDEBAN 2025'!$C$2,IF(Y1023="TIPO II",'BASE LIQUIDACION REDEBAN 2025'!$C$3,IF(Y1023="TIPO III",'BASE LIQUIDACION REDEBAN 2025'!$C$4,IF(Y1023="TIPO IV",'BASE LIQUIDACION REDEBAN 2025'!$C$5,IF(Z1023="AEREO",'BASE LIQUIDACION REDEBAN 2025'!$B$6,'BASE LIQUIDACION REDEBAN 2025'!$C$5)))))))</f>
        <v>144967.87232000002</v>
      </c>
      <c r="AE1023" s="87">
        <f>IF(OR(W1023="SOPORTE_TELEFÓNICO",W1023="ENVÍO"),0,IF(Y1023="TIPO I",'BASE LIQUIDACION REDEBAN 2025'!$B$10,IF(Y1023="TIPO II",'BASE LIQUIDACION REDEBAN 2025'!$B$11,IF(Y1023="TIPO III",'BASE LIQUIDACION REDEBAN 2025'!$B$12,'BASE LIQUIDACION REDEBAN 2025'!$B$13))))</f>
        <v>140395.6348884</v>
      </c>
      <c r="AF1023" s="87">
        <f t="shared" si="15"/>
        <v>144967.87232000002</v>
      </c>
      <c r="AG1023" s="184"/>
      <c r="AH1023" s="184"/>
    </row>
    <row r="1024" spans="1:34" s="49" customFormat="1">
      <c r="A1024" s="154" t="s">
        <v>64</v>
      </c>
      <c r="B1024" s="154" t="str">
        <f>VLOOKUP(A1024,'CENTRO DE COSTOS'!A:D,4,FALSE)</f>
        <v>JOSE MAURICIO HERNANDEZ ROJAS</v>
      </c>
      <c r="C1024" s="154" t="str">
        <f>VLOOKUP(A1024,'CENTRO DE COSTOS'!A:D,2,FALSE)</f>
        <v>0004-0001</v>
      </c>
      <c r="D1024" s="154">
        <v>8758</v>
      </c>
      <c r="E1024" s="154">
        <v>2639802</v>
      </c>
      <c r="F1024" s="154">
        <v>39650</v>
      </c>
      <c r="G1024" s="154" t="s">
        <v>4590</v>
      </c>
      <c r="H1024" s="154" t="s">
        <v>389</v>
      </c>
      <c r="I1024" s="154" t="s">
        <v>1088</v>
      </c>
      <c r="J1024" s="154" t="s">
        <v>7093</v>
      </c>
      <c r="K1024" s="154" t="s">
        <v>159</v>
      </c>
      <c r="L1024" s="154" t="s">
        <v>7094</v>
      </c>
      <c r="M1024" s="155">
        <v>45894.534722222219</v>
      </c>
      <c r="N1024" s="155">
        <v>45895.457638888889</v>
      </c>
      <c r="O1024" s="154" t="s">
        <v>2961</v>
      </c>
      <c r="P1024" s="154" t="s">
        <v>2962</v>
      </c>
      <c r="Q1024" s="154" t="s">
        <v>3183</v>
      </c>
      <c r="R1024" s="154" t="s">
        <v>2972</v>
      </c>
      <c r="S1024" s="154" t="s">
        <v>2973</v>
      </c>
      <c r="T1024" s="183"/>
      <c r="U1024" s="154" t="s">
        <v>2965</v>
      </c>
      <c r="V1024" s="154" t="s">
        <v>7095</v>
      </c>
      <c r="W1024" s="154" t="s">
        <v>2967</v>
      </c>
      <c r="X1024" s="154" t="s">
        <v>7096</v>
      </c>
      <c r="Y1024" s="154" t="s">
        <v>25</v>
      </c>
      <c r="Z1024" s="154" t="s">
        <v>166</v>
      </c>
      <c r="AA1024" s="154" t="s">
        <v>1093</v>
      </c>
      <c r="AB1024" s="154">
        <v>1</v>
      </c>
      <c r="AC1024" s="154">
        <v>0</v>
      </c>
      <c r="AD1024" s="87">
        <f>IF(W1024="SOPORTE_TELEFÓNICO",'BASE LIQUIDACION REDEBAN 2025'!$B$19,IF(W1024="ENVÍO",'BASE LIQUIDACION REDEBAN 2025'!$C$2,IF(Y1024="TIPO I",'BASE LIQUIDACION REDEBAN 2025'!$C$2,IF(Y1024="TIPO II",'BASE LIQUIDACION REDEBAN 2025'!$C$3,IF(Y1024="TIPO III",'BASE LIQUIDACION REDEBAN 2025'!$C$4,IF(Y1024="TIPO IV",'BASE LIQUIDACION REDEBAN 2025'!$C$5,IF(Z1024="AEREO",'BASE LIQUIDACION REDEBAN 2025'!$B$6,'BASE LIQUIDACION REDEBAN 2025'!$C$5)))))))</f>
        <v>65960.072302</v>
      </c>
      <c r="AE1024" s="87">
        <f>IF(OR(W1024="SOPORTE_TELEFÓNICO",W1024="ENVÍO"),0,IF(Y1024="TIPO I",'BASE LIQUIDACION REDEBAN 2025'!$B$10,IF(Y1024="TIPO II",'BASE LIQUIDACION REDEBAN 2025'!$B$11,IF(Y1024="TIPO III",'BASE LIQUIDACION REDEBAN 2025'!$B$12,'BASE LIQUIDACION REDEBAN 2025'!$B$13))))</f>
        <v>75096.394270399993</v>
      </c>
      <c r="AF1024" s="87">
        <f t="shared" si="15"/>
        <v>65960.072302</v>
      </c>
      <c r="AG1024" s="184"/>
      <c r="AH1024" s="184"/>
    </row>
    <row r="1025" spans="1:34" s="49" customFormat="1">
      <c r="A1025" s="154" t="s">
        <v>90</v>
      </c>
      <c r="B1025" s="154" t="str">
        <f>VLOOKUP(A1025,'CENTRO DE COSTOS'!A:D,4,FALSE)</f>
        <v>JUAN SEBASTIÁN RÍOS CASTRILLÓN</v>
      </c>
      <c r="C1025" s="154" t="str">
        <f>VLOOKUP(A1025,'CENTRO DE COSTOS'!A:D,2,FALSE)</f>
        <v>0004-0005</v>
      </c>
      <c r="D1025" s="154">
        <v>5042</v>
      </c>
      <c r="E1025" s="154">
        <v>2639410</v>
      </c>
      <c r="F1025" s="154">
        <v>53091</v>
      </c>
      <c r="G1025" s="154" t="s">
        <v>4590</v>
      </c>
      <c r="H1025" s="154" t="s">
        <v>197</v>
      </c>
      <c r="I1025" s="154" t="s">
        <v>6844</v>
      </c>
      <c r="J1025" s="154" t="s">
        <v>7097</v>
      </c>
      <c r="K1025" s="154" t="s">
        <v>159</v>
      </c>
      <c r="L1025" s="154" t="s">
        <v>7098</v>
      </c>
      <c r="M1025" s="155">
        <v>45894.495138888888</v>
      </c>
      <c r="N1025" s="155">
        <v>45895.463888888888</v>
      </c>
      <c r="O1025" s="154" t="s">
        <v>2961</v>
      </c>
      <c r="P1025" s="154" t="s">
        <v>2962</v>
      </c>
      <c r="Q1025" s="154" t="s">
        <v>3006</v>
      </c>
      <c r="R1025" s="154" t="s">
        <v>2972</v>
      </c>
      <c r="S1025" s="154" t="s">
        <v>220</v>
      </c>
      <c r="T1025" s="183"/>
      <c r="U1025" s="154" t="s">
        <v>2965</v>
      </c>
      <c r="V1025" s="154" t="s">
        <v>7099</v>
      </c>
      <c r="W1025" s="154" t="s">
        <v>2967</v>
      </c>
      <c r="X1025" s="154" t="s">
        <v>7100</v>
      </c>
      <c r="Y1025" s="154" t="s">
        <v>28</v>
      </c>
      <c r="Z1025" s="154" t="s">
        <v>166</v>
      </c>
      <c r="AA1025" s="154" t="s">
        <v>689</v>
      </c>
      <c r="AB1025" s="154">
        <v>1</v>
      </c>
      <c r="AC1025" s="154">
        <v>0</v>
      </c>
      <c r="AD1025" s="87">
        <f>IF(W1025="SOPORTE_TELEFÓNICO",'BASE LIQUIDACION REDEBAN 2025'!$B$19,IF(W1025="ENVÍO",'BASE LIQUIDACION REDEBAN 2025'!$C$2,IF(Y1025="TIPO I",'BASE LIQUIDACION REDEBAN 2025'!$C$2,IF(Y1025="TIPO II",'BASE LIQUIDACION REDEBAN 2025'!$C$3,IF(Y1025="TIPO III",'BASE LIQUIDACION REDEBAN 2025'!$C$4,IF(Y1025="TIPO IV",'BASE LIQUIDACION REDEBAN 2025'!$C$5,IF(Z1025="AEREO",'BASE LIQUIDACION REDEBAN 2025'!$B$6,'BASE LIQUIDACION REDEBAN 2025'!$C$5)))))))</f>
        <v>144967.87232000002</v>
      </c>
      <c r="AE1025" s="87">
        <f>IF(OR(W1025="SOPORTE_TELEFÓNICO",W1025="ENVÍO"),0,IF(Y1025="TIPO I",'BASE LIQUIDACION REDEBAN 2025'!$B$10,IF(Y1025="TIPO II",'BASE LIQUIDACION REDEBAN 2025'!$B$11,IF(Y1025="TIPO III",'BASE LIQUIDACION REDEBAN 2025'!$B$12,'BASE LIQUIDACION REDEBAN 2025'!$B$13))))</f>
        <v>140395.6348884</v>
      </c>
      <c r="AF1025" s="87">
        <f t="shared" si="15"/>
        <v>144967.87232000002</v>
      </c>
      <c r="AG1025" s="184"/>
      <c r="AH1025" s="184"/>
    </row>
    <row r="1026" spans="1:34" s="49" customFormat="1">
      <c r="A1026" s="154" t="s">
        <v>90</v>
      </c>
      <c r="B1026" s="154" t="str">
        <f>VLOOKUP(A1026,'CENTRO DE COSTOS'!A:D,4,FALSE)</f>
        <v>JUAN SEBASTIÁN RÍOS CASTRILLÓN</v>
      </c>
      <c r="C1026" s="154" t="str">
        <f>VLOOKUP(A1026,'CENTRO DE COSTOS'!A:D,2,FALSE)</f>
        <v>0004-0005</v>
      </c>
      <c r="D1026" s="154">
        <v>5576</v>
      </c>
      <c r="E1026" s="154">
        <v>2635379</v>
      </c>
      <c r="F1026" s="154">
        <v>19488</v>
      </c>
      <c r="G1026" s="154" t="s">
        <v>4590</v>
      </c>
      <c r="H1026" s="154" t="s">
        <v>197</v>
      </c>
      <c r="I1026" s="154" t="s">
        <v>7101</v>
      </c>
      <c r="J1026" s="154" t="s">
        <v>7102</v>
      </c>
      <c r="K1026" s="154" t="s">
        <v>159</v>
      </c>
      <c r="L1026" s="154" t="s">
        <v>7103</v>
      </c>
      <c r="M1026" s="155">
        <v>45893.454861111109</v>
      </c>
      <c r="N1026" s="155">
        <v>45895.467361111107</v>
      </c>
      <c r="O1026" s="154" t="s">
        <v>2961</v>
      </c>
      <c r="P1026" s="154" t="s">
        <v>2988</v>
      </c>
      <c r="Q1026" s="154" t="s">
        <v>2978</v>
      </c>
      <c r="R1026" s="154" t="s">
        <v>3124</v>
      </c>
      <c r="S1026" s="154" t="s">
        <v>200</v>
      </c>
      <c r="T1026" s="183"/>
      <c r="U1026" s="154" t="s">
        <v>2965</v>
      </c>
      <c r="V1026" s="154" t="s">
        <v>7104</v>
      </c>
      <c r="W1026" s="154" t="s">
        <v>2967</v>
      </c>
      <c r="X1026" s="154" t="s">
        <v>7105</v>
      </c>
      <c r="Y1026" s="154" t="s">
        <v>30</v>
      </c>
      <c r="Z1026" s="154" t="s">
        <v>166</v>
      </c>
      <c r="AA1026" s="154" t="s">
        <v>1245</v>
      </c>
      <c r="AB1026" s="154">
        <v>1</v>
      </c>
      <c r="AC1026" s="154">
        <v>0</v>
      </c>
      <c r="AD1026" s="87">
        <f>IF(W1026="SOPORTE_TELEFÓNICO",'BASE LIQUIDACION REDEBAN 2025'!$B$19,IF(W1026="ENVÍO",'BASE LIQUIDACION REDEBAN 2025'!$C$2,IF(Y1026="TIPO I",'BASE LIQUIDACION REDEBAN 2025'!$C$2,IF(Y1026="TIPO II",'BASE LIQUIDACION REDEBAN 2025'!$C$3,IF(Y1026="TIPO III",'BASE LIQUIDACION REDEBAN 2025'!$C$4,IF(Y1026="TIPO IV",'BASE LIQUIDACION REDEBAN 2025'!$C$5,IF(Z1026="AEREO",'BASE LIQUIDACION REDEBAN 2025'!$B$6,'BASE LIQUIDACION REDEBAN 2025'!$C$5)))))))</f>
        <v>275728.78077800001</v>
      </c>
      <c r="AE1026" s="87">
        <f>IF(OR(W1026="SOPORTE_TELEFÓNICO",W1026="ENVÍO"),0,IF(Y1026="TIPO I",'BASE LIQUIDACION REDEBAN 2025'!$B$10,IF(Y1026="TIPO II",'BASE LIQUIDACION REDEBAN 2025'!$B$11,IF(Y1026="TIPO III",'BASE LIQUIDACION REDEBAN 2025'!$B$12,'BASE LIQUIDACION REDEBAN 2025'!$B$13))))</f>
        <v>196536.5258152</v>
      </c>
      <c r="AF1026" s="87">
        <f t="shared" si="15"/>
        <v>275728.78077800001</v>
      </c>
      <c r="AG1026" s="184"/>
      <c r="AH1026" s="184"/>
    </row>
    <row r="1027" spans="1:34" s="49" customFormat="1">
      <c r="A1027" s="154" t="s">
        <v>97</v>
      </c>
      <c r="B1027" s="154" t="str">
        <f>VLOOKUP(A1027,'CENTRO DE COSTOS'!A:D,4,FALSE)</f>
        <v>JOSE MAURICIO HERNANDEZ ROJAS</v>
      </c>
      <c r="C1027" s="154" t="str">
        <f>VLOOKUP(A1027,'CENTRO DE COSTOS'!A:D,2,FALSE)</f>
        <v>0004-0001</v>
      </c>
      <c r="D1027" s="154">
        <v>70708</v>
      </c>
      <c r="E1027" s="154">
        <v>2634708</v>
      </c>
      <c r="F1027" s="154">
        <v>43635</v>
      </c>
      <c r="G1027" s="154" t="s">
        <v>4590</v>
      </c>
      <c r="H1027" s="154" t="s">
        <v>414</v>
      </c>
      <c r="I1027" s="154" t="s">
        <v>691</v>
      </c>
      <c r="J1027" s="154" t="s">
        <v>7106</v>
      </c>
      <c r="K1027" s="154" t="s">
        <v>159</v>
      </c>
      <c r="L1027" s="154" t="s">
        <v>7107</v>
      </c>
      <c r="M1027" s="155">
        <v>45892.539583333331</v>
      </c>
      <c r="N1027" s="155">
        <v>45895.47152777778</v>
      </c>
      <c r="O1027" s="154" t="s">
        <v>2961</v>
      </c>
      <c r="P1027" s="154" t="s">
        <v>2962</v>
      </c>
      <c r="Q1027" s="154" t="s">
        <v>2978</v>
      </c>
      <c r="R1027" s="154" t="s">
        <v>2983</v>
      </c>
      <c r="S1027" s="154" t="s">
        <v>200</v>
      </c>
      <c r="T1027" s="183"/>
      <c r="U1027" s="154" t="s">
        <v>2965</v>
      </c>
      <c r="V1027" s="154" t="s">
        <v>7108</v>
      </c>
      <c r="W1027" s="154" t="s">
        <v>2967</v>
      </c>
      <c r="X1027" s="154" t="s">
        <v>7109</v>
      </c>
      <c r="Y1027" s="154" t="s">
        <v>30</v>
      </c>
      <c r="Z1027" s="154" t="s">
        <v>166</v>
      </c>
      <c r="AA1027" s="154" t="s">
        <v>419</v>
      </c>
      <c r="AB1027" s="154">
        <v>1</v>
      </c>
      <c r="AC1027" s="154">
        <v>0</v>
      </c>
      <c r="AD1027" s="87">
        <f>IF(W1027="SOPORTE_TELEFÓNICO",'BASE LIQUIDACION REDEBAN 2025'!$B$19,IF(W1027="ENVÍO",'BASE LIQUIDACION REDEBAN 2025'!$C$2,IF(Y1027="TIPO I",'BASE LIQUIDACION REDEBAN 2025'!$C$2,IF(Y1027="TIPO II",'BASE LIQUIDACION REDEBAN 2025'!$C$3,IF(Y1027="TIPO III",'BASE LIQUIDACION REDEBAN 2025'!$C$4,IF(Y1027="TIPO IV",'BASE LIQUIDACION REDEBAN 2025'!$C$5,IF(Z1027="AEREO",'BASE LIQUIDACION REDEBAN 2025'!$B$6,'BASE LIQUIDACION REDEBAN 2025'!$C$5)))))))</f>
        <v>275728.78077800001</v>
      </c>
      <c r="AE1027" s="87">
        <f>IF(OR(W1027="SOPORTE_TELEFÓNICO",W1027="ENVÍO"),0,IF(Y1027="TIPO I",'BASE LIQUIDACION REDEBAN 2025'!$B$10,IF(Y1027="TIPO II",'BASE LIQUIDACION REDEBAN 2025'!$B$11,IF(Y1027="TIPO III",'BASE LIQUIDACION REDEBAN 2025'!$B$12,'BASE LIQUIDACION REDEBAN 2025'!$B$13))))</f>
        <v>196536.5258152</v>
      </c>
      <c r="AF1027" s="87">
        <f t="shared" ref="AF1027:AF1090" si="16">IF(OR(W1027="SOPORTE_TELEFÓNICO",W1027="ENVÍO"),AD1027,(AD1027*AB1027+AE1027*AC1027))</f>
        <v>275728.78077800001</v>
      </c>
      <c r="AG1027" s="184"/>
      <c r="AH1027" s="184"/>
    </row>
    <row r="1028" spans="1:34" s="49" customFormat="1">
      <c r="A1028" s="154" t="s">
        <v>76</v>
      </c>
      <c r="B1028" s="154" t="str">
        <f>VLOOKUP(A1028,'CENTRO DE COSTOS'!A:D,4,FALSE)</f>
        <v>DIEGO FERNANDO HENAO CARDONA</v>
      </c>
      <c r="C1028" s="154" t="str">
        <f>VLOOKUP(A1028,'CENTRO DE COSTOS'!A:D,2,FALSE)</f>
        <v>0004-0003</v>
      </c>
      <c r="D1028" s="154">
        <v>76001</v>
      </c>
      <c r="E1028" s="154">
        <v>2643741</v>
      </c>
      <c r="F1028" s="154">
        <v>61523</v>
      </c>
      <c r="G1028" s="154" t="s">
        <v>4590</v>
      </c>
      <c r="H1028" s="154" t="s">
        <v>227</v>
      </c>
      <c r="I1028" s="154" t="s">
        <v>76</v>
      </c>
      <c r="J1028" s="154" t="s">
        <v>7110</v>
      </c>
      <c r="K1028" s="154" t="s">
        <v>159</v>
      </c>
      <c r="L1028" s="154" t="s">
        <v>7111</v>
      </c>
      <c r="M1028" s="155">
        <v>45895.363194444442</v>
      </c>
      <c r="N1028" s="155">
        <v>45895.473611111112</v>
      </c>
      <c r="O1028" s="154" t="s">
        <v>2961</v>
      </c>
      <c r="P1028" s="154" t="s">
        <v>2962</v>
      </c>
      <c r="Q1028" s="154" t="s">
        <v>3032</v>
      </c>
      <c r="R1028" s="154" t="s">
        <v>3621</v>
      </c>
      <c r="S1028" s="154" t="s">
        <v>2973</v>
      </c>
      <c r="T1028" s="183"/>
      <c r="U1028" s="154" t="s">
        <v>2965</v>
      </c>
      <c r="V1028" s="154" t="s">
        <v>7112</v>
      </c>
      <c r="W1028" s="154" t="s">
        <v>2967</v>
      </c>
      <c r="X1028" s="154" t="s">
        <v>7113</v>
      </c>
      <c r="Y1028" s="154" t="s">
        <v>25</v>
      </c>
      <c r="Z1028" s="154" t="s">
        <v>166</v>
      </c>
      <c r="AA1028" s="154" t="s">
        <v>1442</v>
      </c>
      <c r="AB1028" s="154">
        <v>1</v>
      </c>
      <c r="AC1028" s="154">
        <v>0</v>
      </c>
      <c r="AD1028" s="87">
        <f>IF(W1028="SOPORTE_TELEFÓNICO",'BASE LIQUIDACION REDEBAN 2025'!$B$19,IF(W1028="ENVÍO",'BASE LIQUIDACION REDEBAN 2025'!$C$2,IF(Y1028="TIPO I",'BASE LIQUIDACION REDEBAN 2025'!$C$2,IF(Y1028="TIPO II",'BASE LIQUIDACION REDEBAN 2025'!$C$3,IF(Y1028="TIPO III",'BASE LIQUIDACION REDEBAN 2025'!$C$4,IF(Y1028="TIPO IV",'BASE LIQUIDACION REDEBAN 2025'!$C$5,IF(Z1028="AEREO",'BASE LIQUIDACION REDEBAN 2025'!$B$6,'BASE LIQUIDACION REDEBAN 2025'!$C$5)))))))</f>
        <v>65960.072302</v>
      </c>
      <c r="AE1028" s="87">
        <f>IF(OR(W1028="SOPORTE_TELEFÓNICO",W1028="ENVÍO"),0,IF(Y1028="TIPO I",'BASE LIQUIDACION REDEBAN 2025'!$B$10,IF(Y1028="TIPO II",'BASE LIQUIDACION REDEBAN 2025'!$B$11,IF(Y1028="TIPO III",'BASE LIQUIDACION REDEBAN 2025'!$B$12,'BASE LIQUIDACION REDEBAN 2025'!$B$13))))</f>
        <v>75096.394270399993</v>
      </c>
      <c r="AF1028" s="87">
        <f t="shared" si="16"/>
        <v>65960.072302</v>
      </c>
      <c r="AG1028" s="184"/>
      <c r="AH1028" s="184"/>
    </row>
    <row r="1029" spans="1:34" s="49" customFormat="1">
      <c r="A1029" s="154" t="s">
        <v>72</v>
      </c>
      <c r="B1029" s="154" t="str">
        <f>VLOOKUP(A1029,'CENTRO DE COSTOS'!A:D,4,FALSE)</f>
        <v>MIGUEL JULIÁN HERNÁNDEZ GUARÍN</v>
      </c>
      <c r="C1029" s="154" t="str">
        <f>VLOOKUP(A1029,'CENTRO DE COSTOS'!A:D,2,FALSE)</f>
        <v>0004-0008</v>
      </c>
      <c r="D1029" s="154">
        <v>68276</v>
      </c>
      <c r="E1029" s="154">
        <v>2643204</v>
      </c>
      <c r="F1029" s="154">
        <v>43082</v>
      </c>
      <c r="G1029" s="154" t="s">
        <v>4590</v>
      </c>
      <c r="H1029" s="154" t="s">
        <v>820</v>
      </c>
      <c r="I1029" s="154" t="s">
        <v>952</v>
      </c>
      <c r="J1029" s="154" t="s">
        <v>7114</v>
      </c>
      <c r="K1029" s="154" t="s">
        <v>159</v>
      </c>
      <c r="L1029" s="154" t="s">
        <v>7115</v>
      </c>
      <c r="M1029" s="155">
        <v>45895.333333333343</v>
      </c>
      <c r="N1029" s="155">
        <v>45895.478472222218</v>
      </c>
      <c r="O1029" s="154" t="s">
        <v>2961</v>
      </c>
      <c r="P1029" s="154" t="s">
        <v>2962</v>
      </c>
      <c r="Q1029" s="154" t="s">
        <v>3099</v>
      </c>
      <c r="R1029" s="154" t="s">
        <v>3100</v>
      </c>
      <c r="S1029" s="154" t="s">
        <v>2973</v>
      </c>
      <c r="T1029" s="183"/>
      <c r="U1029" s="154" t="s">
        <v>2965</v>
      </c>
      <c r="V1029" s="154" t="s">
        <v>7116</v>
      </c>
      <c r="W1029" s="154" t="s">
        <v>2967</v>
      </c>
      <c r="X1029" s="154" t="s">
        <v>7117</v>
      </c>
      <c r="Y1029" s="154" t="s">
        <v>25</v>
      </c>
      <c r="Z1029" s="154" t="s">
        <v>166</v>
      </c>
      <c r="AA1029" s="154" t="s">
        <v>438</v>
      </c>
      <c r="AB1029" s="154">
        <v>1</v>
      </c>
      <c r="AC1029" s="154">
        <v>0</v>
      </c>
      <c r="AD1029" s="87">
        <f>IF(W1029="SOPORTE_TELEFÓNICO",'BASE LIQUIDACION REDEBAN 2025'!$B$19,IF(W1029="ENVÍO",'BASE LIQUIDACION REDEBAN 2025'!$C$2,IF(Y1029="TIPO I",'BASE LIQUIDACION REDEBAN 2025'!$C$2,IF(Y1029="TIPO II",'BASE LIQUIDACION REDEBAN 2025'!$C$3,IF(Y1029="TIPO III",'BASE LIQUIDACION REDEBAN 2025'!$C$4,IF(Y1029="TIPO IV",'BASE LIQUIDACION REDEBAN 2025'!$C$5,IF(Z1029="AEREO",'BASE LIQUIDACION REDEBAN 2025'!$B$6,'BASE LIQUIDACION REDEBAN 2025'!$C$5)))))))</f>
        <v>65960.072302</v>
      </c>
      <c r="AE1029" s="87">
        <f>IF(OR(W1029="SOPORTE_TELEFÓNICO",W1029="ENVÍO"),0,IF(Y1029="TIPO I",'BASE LIQUIDACION REDEBAN 2025'!$B$10,IF(Y1029="TIPO II",'BASE LIQUIDACION REDEBAN 2025'!$B$11,IF(Y1029="TIPO III",'BASE LIQUIDACION REDEBAN 2025'!$B$12,'BASE LIQUIDACION REDEBAN 2025'!$B$13))))</f>
        <v>75096.394270399993</v>
      </c>
      <c r="AF1029" s="87">
        <f t="shared" si="16"/>
        <v>65960.072302</v>
      </c>
      <c r="AG1029" s="184"/>
      <c r="AH1029" s="184"/>
    </row>
    <row r="1030" spans="1:34" s="49" customFormat="1">
      <c r="A1030" s="154" t="s">
        <v>98</v>
      </c>
      <c r="B1030" s="154" t="str">
        <f>VLOOKUP(A1030,'CENTRO DE COSTOS'!A:D,4,FALSE)</f>
        <v>MIGUEL JULIÁN HERNÁNDEZ GUARÍN</v>
      </c>
      <c r="C1030" s="154" t="str">
        <f>VLOOKUP(A1030,'CENTRO DE COSTOS'!A:D,2,FALSE)</f>
        <v>0004-0008</v>
      </c>
      <c r="D1030" s="154">
        <v>15001</v>
      </c>
      <c r="E1030" s="154">
        <v>2641496</v>
      </c>
      <c r="F1030" s="154">
        <v>29390</v>
      </c>
      <c r="G1030" s="154" t="s">
        <v>4590</v>
      </c>
      <c r="H1030" s="154" t="s">
        <v>241</v>
      </c>
      <c r="I1030" s="154" t="s">
        <v>98</v>
      </c>
      <c r="J1030" s="154" t="s">
        <v>7118</v>
      </c>
      <c r="K1030" s="154" t="s">
        <v>159</v>
      </c>
      <c r="L1030" s="154" t="s">
        <v>7119</v>
      </c>
      <c r="M1030" s="155">
        <v>45894.676388888889</v>
      </c>
      <c r="N1030" s="155">
        <v>45895.479861111111</v>
      </c>
      <c r="O1030" s="154" t="s">
        <v>2961</v>
      </c>
      <c r="P1030" s="154" t="s">
        <v>2962</v>
      </c>
      <c r="Q1030" s="154" t="s">
        <v>3099</v>
      </c>
      <c r="R1030" s="154" t="s">
        <v>3435</v>
      </c>
      <c r="S1030" s="154" t="s">
        <v>2973</v>
      </c>
      <c r="T1030" s="183"/>
      <c r="U1030" s="154" t="s">
        <v>2965</v>
      </c>
      <c r="V1030" s="154" t="s">
        <v>7120</v>
      </c>
      <c r="W1030" s="154" t="s">
        <v>2967</v>
      </c>
      <c r="X1030" s="154" t="s">
        <v>7121</v>
      </c>
      <c r="Y1030" s="154" t="s">
        <v>25</v>
      </c>
      <c r="Z1030" s="154" t="s">
        <v>166</v>
      </c>
      <c r="AA1030" s="154" t="s">
        <v>376</v>
      </c>
      <c r="AB1030" s="154">
        <v>1</v>
      </c>
      <c r="AC1030" s="154">
        <v>0</v>
      </c>
      <c r="AD1030" s="87">
        <f>IF(W1030="SOPORTE_TELEFÓNICO",'BASE LIQUIDACION REDEBAN 2025'!$B$19,IF(W1030="ENVÍO",'BASE LIQUIDACION REDEBAN 2025'!$C$2,IF(Y1030="TIPO I",'BASE LIQUIDACION REDEBAN 2025'!$C$2,IF(Y1030="TIPO II",'BASE LIQUIDACION REDEBAN 2025'!$C$3,IF(Y1030="TIPO III",'BASE LIQUIDACION REDEBAN 2025'!$C$4,IF(Y1030="TIPO IV",'BASE LIQUIDACION REDEBAN 2025'!$C$5,IF(Z1030="AEREO",'BASE LIQUIDACION REDEBAN 2025'!$B$6,'BASE LIQUIDACION REDEBAN 2025'!$C$5)))))))</f>
        <v>65960.072302</v>
      </c>
      <c r="AE1030" s="87">
        <f>IF(OR(W1030="SOPORTE_TELEFÓNICO",W1030="ENVÍO"),0,IF(Y1030="TIPO I",'BASE LIQUIDACION REDEBAN 2025'!$B$10,IF(Y1030="TIPO II",'BASE LIQUIDACION REDEBAN 2025'!$B$11,IF(Y1030="TIPO III",'BASE LIQUIDACION REDEBAN 2025'!$B$12,'BASE LIQUIDACION REDEBAN 2025'!$B$13))))</f>
        <v>75096.394270399993</v>
      </c>
      <c r="AF1030" s="87">
        <f t="shared" si="16"/>
        <v>65960.072302</v>
      </c>
      <c r="AG1030" s="184"/>
      <c r="AH1030" s="184"/>
    </row>
    <row r="1031" spans="1:34" s="49" customFormat="1">
      <c r="A1031" s="154" t="s">
        <v>90</v>
      </c>
      <c r="B1031" s="154" t="str">
        <f>VLOOKUP(A1031,'CENTRO DE COSTOS'!A:D,4,FALSE)</f>
        <v>JUAN SEBASTIÁN RÍOS CASTRILLÓN</v>
      </c>
      <c r="C1031" s="154" t="str">
        <f>VLOOKUP(A1031,'CENTRO DE COSTOS'!A:D,2,FALSE)</f>
        <v>0004-0005</v>
      </c>
      <c r="D1031" s="154">
        <v>5266</v>
      </c>
      <c r="E1031" s="154">
        <v>2642311</v>
      </c>
      <c r="F1031" s="154">
        <v>39644</v>
      </c>
      <c r="G1031" s="154" t="s">
        <v>4590</v>
      </c>
      <c r="H1031" s="154" t="s">
        <v>197</v>
      </c>
      <c r="I1031" s="154" t="s">
        <v>5526</v>
      </c>
      <c r="J1031" s="154" t="s">
        <v>7122</v>
      </c>
      <c r="K1031" s="154" t="s">
        <v>159</v>
      </c>
      <c r="L1031" s="154" t="s">
        <v>7123</v>
      </c>
      <c r="M1031" s="155">
        <v>45894.743055555547</v>
      </c>
      <c r="N1031" s="155">
        <v>45895.482638888891</v>
      </c>
      <c r="O1031" s="154" t="s">
        <v>2961</v>
      </c>
      <c r="P1031" s="154" t="s">
        <v>2962</v>
      </c>
      <c r="Q1031" s="154" t="s">
        <v>3316</v>
      </c>
      <c r="R1031" s="154" t="s">
        <v>3317</v>
      </c>
      <c r="S1031" s="154" t="s">
        <v>2973</v>
      </c>
      <c r="T1031" s="183"/>
      <c r="U1031" s="154" t="s">
        <v>2965</v>
      </c>
      <c r="V1031" s="154" t="s">
        <v>7124</v>
      </c>
      <c r="W1031" s="154" t="s">
        <v>2967</v>
      </c>
      <c r="X1031" s="154" t="s">
        <v>7125</v>
      </c>
      <c r="Y1031" s="154" t="s">
        <v>25</v>
      </c>
      <c r="Z1031" s="154" t="s">
        <v>166</v>
      </c>
      <c r="AA1031" s="154" t="s">
        <v>1626</v>
      </c>
      <c r="AB1031" s="154">
        <v>1</v>
      </c>
      <c r="AC1031" s="154">
        <v>0</v>
      </c>
      <c r="AD1031" s="87">
        <f>IF(W1031="SOPORTE_TELEFÓNICO",'BASE LIQUIDACION REDEBAN 2025'!$B$19,IF(W1031="ENVÍO",'BASE LIQUIDACION REDEBAN 2025'!$C$2,IF(Y1031="TIPO I",'BASE LIQUIDACION REDEBAN 2025'!$C$2,IF(Y1031="TIPO II",'BASE LIQUIDACION REDEBAN 2025'!$C$3,IF(Y1031="TIPO III",'BASE LIQUIDACION REDEBAN 2025'!$C$4,IF(Y1031="TIPO IV",'BASE LIQUIDACION REDEBAN 2025'!$C$5,IF(Z1031="AEREO",'BASE LIQUIDACION REDEBAN 2025'!$B$6,'BASE LIQUIDACION REDEBAN 2025'!$C$5)))))))</f>
        <v>65960.072302</v>
      </c>
      <c r="AE1031" s="87">
        <f>IF(OR(W1031="SOPORTE_TELEFÓNICO",W1031="ENVÍO"),0,IF(Y1031="TIPO I",'BASE LIQUIDACION REDEBAN 2025'!$B$10,IF(Y1031="TIPO II",'BASE LIQUIDACION REDEBAN 2025'!$B$11,IF(Y1031="TIPO III",'BASE LIQUIDACION REDEBAN 2025'!$B$12,'BASE LIQUIDACION REDEBAN 2025'!$B$13))))</f>
        <v>75096.394270399993</v>
      </c>
      <c r="AF1031" s="87">
        <f t="shared" si="16"/>
        <v>65960.072302</v>
      </c>
      <c r="AG1031" s="184"/>
      <c r="AH1031" s="184"/>
    </row>
    <row r="1032" spans="1:34" s="49" customFormat="1">
      <c r="A1032" s="154" t="s">
        <v>68</v>
      </c>
      <c r="B1032" s="154" t="str">
        <f>VLOOKUP(A1032,'CENTRO DE COSTOS'!A:D,4,FALSE)</f>
        <v>WILLIAM ASDRUBAL ROZO ROZO</v>
      </c>
      <c r="C1032" s="154" t="str">
        <f>VLOOKUP(A1032,'CENTRO DE COSTOS'!A:D,2,FALSE)</f>
        <v>0004-0004</v>
      </c>
      <c r="D1032" s="154">
        <v>25754</v>
      </c>
      <c r="E1032" s="154">
        <v>2640380</v>
      </c>
      <c r="F1032" s="154">
        <v>32984</v>
      </c>
      <c r="G1032" s="154" t="s">
        <v>4590</v>
      </c>
      <c r="H1032" s="154" t="s">
        <v>470</v>
      </c>
      <c r="I1032" s="154" t="s">
        <v>1138</v>
      </c>
      <c r="J1032" s="154" t="s">
        <v>7126</v>
      </c>
      <c r="K1032" s="154" t="s">
        <v>159</v>
      </c>
      <c r="L1032" s="154" t="s">
        <v>7127</v>
      </c>
      <c r="M1032" s="155">
        <v>45894.60833333333</v>
      </c>
      <c r="N1032" s="155">
        <v>45895.490972222222</v>
      </c>
      <c r="O1032" s="154" t="s">
        <v>2961</v>
      </c>
      <c r="P1032" s="154" t="s">
        <v>2962</v>
      </c>
      <c r="Q1032" s="154" t="s">
        <v>3046</v>
      </c>
      <c r="R1032" s="154" t="s">
        <v>2972</v>
      </c>
      <c r="S1032" s="154" t="s">
        <v>2973</v>
      </c>
      <c r="T1032" s="183"/>
      <c r="U1032" s="154" t="s">
        <v>2965</v>
      </c>
      <c r="V1032" s="154" t="s">
        <v>7128</v>
      </c>
      <c r="W1032" s="154" t="s">
        <v>2967</v>
      </c>
      <c r="X1032" s="154" t="s">
        <v>7129</v>
      </c>
      <c r="Y1032" s="154" t="s">
        <v>25</v>
      </c>
      <c r="Z1032" s="154" t="s">
        <v>166</v>
      </c>
      <c r="AA1032" s="154" t="s">
        <v>887</v>
      </c>
      <c r="AB1032" s="154">
        <v>1</v>
      </c>
      <c r="AC1032" s="154">
        <v>0</v>
      </c>
      <c r="AD1032" s="87">
        <f>IF(W1032="SOPORTE_TELEFÓNICO",'BASE LIQUIDACION REDEBAN 2025'!$B$19,IF(W1032="ENVÍO",'BASE LIQUIDACION REDEBAN 2025'!$C$2,IF(Y1032="TIPO I",'BASE LIQUIDACION REDEBAN 2025'!$C$2,IF(Y1032="TIPO II",'BASE LIQUIDACION REDEBAN 2025'!$C$3,IF(Y1032="TIPO III",'BASE LIQUIDACION REDEBAN 2025'!$C$4,IF(Y1032="TIPO IV",'BASE LIQUIDACION REDEBAN 2025'!$C$5,IF(Z1032="AEREO",'BASE LIQUIDACION REDEBAN 2025'!$B$6,'BASE LIQUIDACION REDEBAN 2025'!$C$5)))))))</f>
        <v>65960.072302</v>
      </c>
      <c r="AE1032" s="87">
        <f>IF(OR(W1032="SOPORTE_TELEFÓNICO",W1032="ENVÍO"),0,IF(Y1032="TIPO I",'BASE LIQUIDACION REDEBAN 2025'!$B$10,IF(Y1032="TIPO II",'BASE LIQUIDACION REDEBAN 2025'!$B$11,IF(Y1032="TIPO III",'BASE LIQUIDACION REDEBAN 2025'!$B$12,'BASE LIQUIDACION REDEBAN 2025'!$B$13))))</f>
        <v>75096.394270399993</v>
      </c>
      <c r="AF1032" s="87">
        <f t="shared" si="16"/>
        <v>65960.072302</v>
      </c>
      <c r="AG1032" s="184"/>
      <c r="AH1032" s="184"/>
    </row>
    <row r="1033" spans="1:34" s="49" customFormat="1">
      <c r="A1033" s="154" t="s">
        <v>72</v>
      </c>
      <c r="B1033" s="154" t="str">
        <f>VLOOKUP(A1033,'CENTRO DE COSTOS'!A:D,4,FALSE)</f>
        <v>MIGUEL JULIÁN HERNÁNDEZ GUARÍN</v>
      </c>
      <c r="C1033" s="154" t="str">
        <f>VLOOKUP(A1033,'CENTRO DE COSTOS'!A:D,2,FALSE)</f>
        <v>0004-0008</v>
      </c>
      <c r="D1033" s="154">
        <v>68575</v>
      </c>
      <c r="E1033" s="154">
        <v>2640319</v>
      </c>
      <c r="F1033" s="154">
        <v>65262</v>
      </c>
      <c r="G1033" s="154" t="s">
        <v>4590</v>
      </c>
      <c r="H1033" s="154" t="s">
        <v>820</v>
      </c>
      <c r="I1033" s="154" t="s">
        <v>7130</v>
      </c>
      <c r="J1033" s="154" t="s">
        <v>7131</v>
      </c>
      <c r="K1033" s="154" t="s">
        <v>159</v>
      </c>
      <c r="L1033" s="154" t="s">
        <v>7132</v>
      </c>
      <c r="M1033" s="155">
        <v>45894.6</v>
      </c>
      <c r="N1033" s="155">
        <v>45895.493750000001</v>
      </c>
      <c r="O1033" s="154" t="s">
        <v>2961</v>
      </c>
      <c r="P1033" s="154" t="s">
        <v>2962</v>
      </c>
      <c r="Q1033" s="154" t="s">
        <v>2971</v>
      </c>
      <c r="R1033" s="154" t="s">
        <v>3027</v>
      </c>
      <c r="S1033" s="154" t="s">
        <v>2973</v>
      </c>
      <c r="T1033" s="183"/>
      <c r="U1033" s="154" t="s">
        <v>2965</v>
      </c>
      <c r="V1033" s="154" t="s">
        <v>7133</v>
      </c>
      <c r="W1033" s="154" t="s">
        <v>2967</v>
      </c>
      <c r="X1033" s="154" t="s">
        <v>7134</v>
      </c>
      <c r="Y1033" s="154" t="s">
        <v>32</v>
      </c>
      <c r="Z1033" s="154" t="s">
        <v>166</v>
      </c>
      <c r="AA1033" s="154" t="s">
        <v>323</v>
      </c>
      <c r="AB1033" s="154">
        <v>1</v>
      </c>
      <c r="AC1033" s="154">
        <v>0</v>
      </c>
      <c r="AD1033" s="87">
        <f>IF(W1033="SOPORTE_TELEFÓNICO",'BASE LIQUIDACION REDEBAN 2025'!$B$19,IF(W1033="ENVÍO",'BASE LIQUIDACION REDEBAN 2025'!$C$2,IF(Y1033="TIPO I",'BASE LIQUIDACION REDEBAN 2025'!$C$2,IF(Y1033="TIPO II",'BASE LIQUIDACION REDEBAN 2025'!$C$3,IF(Y1033="TIPO III",'BASE LIQUIDACION REDEBAN 2025'!$C$4,IF(Y1033="TIPO IV",'BASE LIQUIDACION REDEBAN 2025'!$C$5,IF(Z1033="AEREO",'BASE LIQUIDACION REDEBAN 2025'!$B$6,'BASE LIQUIDACION REDEBAN 2025'!$C$5)))))))</f>
        <v>479588.87655000004</v>
      </c>
      <c r="AE1033" s="87">
        <f>IF(OR(W1033="SOPORTE_TELEFÓNICO",W1033="ENVÍO"),0,IF(Y1033="TIPO I",'BASE LIQUIDACION REDEBAN 2025'!$B$10,IF(Y1033="TIPO II",'BASE LIQUIDACION REDEBAN 2025'!$B$11,IF(Y1033="TIPO III",'BASE LIQUIDACION REDEBAN 2025'!$B$12,'BASE LIQUIDACION REDEBAN 2025'!$B$13))))</f>
        <v>196536.5258152</v>
      </c>
      <c r="AF1033" s="87">
        <f t="shared" si="16"/>
        <v>479588.87655000004</v>
      </c>
      <c r="AG1033" s="184"/>
      <c r="AH1033" s="184"/>
    </row>
    <row r="1034" spans="1:34" s="49" customFormat="1">
      <c r="A1034" s="154" t="s">
        <v>86</v>
      </c>
      <c r="B1034" s="154" t="str">
        <f>VLOOKUP(A1034,'CENTRO DE COSTOS'!A:D,4,FALSE)</f>
        <v>KEVIN ALEXIS CORZO BUSTOS</v>
      </c>
      <c r="C1034" s="154" t="str">
        <f>VLOOKUP(A1034,'CENTRO DE COSTOS'!A:D,2,FALSE)</f>
        <v>0004-0007</v>
      </c>
      <c r="D1034" s="154">
        <v>73585</v>
      </c>
      <c r="E1034" s="154">
        <v>2638341</v>
      </c>
      <c r="F1034" s="154">
        <v>31607</v>
      </c>
      <c r="G1034" s="154" t="s">
        <v>4590</v>
      </c>
      <c r="H1034" s="154" t="s">
        <v>703</v>
      </c>
      <c r="I1034" s="154" t="s">
        <v>7135</v>
      </c>
      <c r="J1034" s="154" t="s">
        <v>7136</v>
      </c>
      <c r="K1034" s="154" t="s">
        <v>159</v>
      </c>
      <c r="L1034" s="154" t="s">
        <v>7137</v>
      </c>
      <c r="M1034" s="155">
        <v>45894.4375</v>
      </c>
      <c r="N1034" s="155">
        <v>45895.511111111111</v>
      </c>
      <c r="O1034" s="154" t="s">
        <v>2961</v>
      </c>
      <c r="P1034" s="154" t="s">
        <v>2962</v>
      </c>
      <c r="Q1034" s="154" t="s">
        <v>2971</v>
      </c>
      <c r="R1034" s="154" t="s">
        <v>3001</v>
      </c>
      <c r="S1034" s="154" t="s">
        <v>2973</v>
      </c>
      <c r="T1034" s="183"/>
      <c r="U1034" s="154" t="s">
        <v>2965</v>
      </c>
      <c r="V1034" s="154" t="s">
        <v>7138</v>
      </c>
      <c r="W1034" s="154" t="s">
        <v>2967</v>
      </c>
      <c r="X1034" s="154" t="s">
        <v>7139</v>
      </c>
      <c r="Y1034" s="154" t="s">
        <v>28</v>
      </c>
      <c r="Z1034" s="154" t="s">
        <v>166</v>
      </c>
      <c r="AA1034" s="154" t="s">
        <v>344</v>
      </c>
      <c r="AB1034" s="154">
        <v>1</v>
      </c>
      <c r="AC1034" s="154">
        <v>0</v>
      </c>
      <c r="AD1034" s="87">
        <f>IF(W1034="SOPORTE_TELEFÓNICO",'BASE LIQUIDACION REDEBAN 2025'!$B$19,IF(W1034="ENVÍO",'BASE LIQUIDACION REDEBAN 2025'!$C$2,IF(Y1034="TIPO I",'BASE LIQUIDACION REDEBAN 2025'!$C$2,IF(Y1034="TIPO II",'BASE LIQUIDACION REDEBAN 2025'!$C$3,IF(Y1034="TIPO III",'BASE LIQUIDACION REDEBAN 2025'!$C$4,IF(Y1034="TIPO IV",'BASE LIQUIDACION REDEBAN 2025'!$C$5,IF(Z1034="AEREO",'BASE LIQUIDACION REDEBAN 2025'!$B$6,'BASE LIQUIDACION REDEBAN 2025'!$C$5)))))))</f>
        <v>144967.87232000002</v>
      </c>
      <c r="AE1034" s="87">
        <f>IF(OR(W1034="SOPORTE_TELEFÓNICO",W1034="ENVÍO"),0,IF(Y1034="TIPO I",'BASE LIQUIDACION REDEBAN 2025'!$B$10,IF(Y1034="TIPO II",'BASE LIQUIDACION REDEBAN 2025'!$B$11,IF(Y1034="TIPO III",'BASE LIQUIDACION REDEBAN 2025'!$B$12,'BASE LIQUIDACION REDEBAN 2025'!$B$13))))</f>
        <v>140395.6348884</v>
      </c>
      <c r="AF1034" s="87">
        <f t="shared" si="16"/>
        <v>144967.87232000002</v>
      </c>
      <c r="AG1034" s="184"/>
      <c r="AH1034" s="184"/>
    </row>
    <row r="1035" spans="1:34" s="49" customFormat="1">
      <c r="A1035" s="154" t="s">
        <v>76</v>
      </c>
      <c r="B1035" s="154" t="str">
        <f>VLOOKUP(A1035,'CENTRO DE COSTOS'!A:D,4,FALSE)</f>
        <v>DIEGO FERNANDO HENAO CARDONA</v>
      </c>
      <c r="C1035" s="154" t="str">
        <f>VLOOKUP(A1035,'CENTRO DE COSTOS'!A:D,2,FALSE)</f>
        <v>0004-0003</v>
      </c>
      <c r="D1035" s="154">
        <v>76520</v>
      </c>
      <c r="E1035" s="154">
        <v>2641908</v>
      </c>
      <c r="F1035" s="154">
        <v>16654</v>
      </c>
      <c r="G1035" s="154" t="s">
        <v>4590</v>
      </c>
      <c r="H1035" s="154" t="s">
        <v>227</v>
      </c>
      <c r="I1035" s="154" t="s">
        <v>1403</v>
      </c>
      <c r="J1035" s="154" t="s">
        <v>7140</v>
      </c>
      <c r="K1035" s="154" t="s">
        <v>159</v>
      </c>
      <c r="L1035" s="154" t="s">
        <v>7141</v>
      </c>
      <c r="M1035" s="155">
        <v>45894.697222222218</v>
      </c>
      <c r="N1035" s="155">
        <v>45895.521527777782</v>
      </c>
      <c r="O1035" s="154" t="s">
        <v>2961</v>
      </c>
      <c r="P1035" s="154" t="s">
        <v>2962</v>
      </c>
      <c r="Q1035" s="154" t="s">
        <v>3099</v>
      </c>
      <c r="R1035" s="154" t="s">
        <v>3100</v>
      </c>
      <c r="S1035" s="154" t="s">
        <v>220</v>
      </c>
      <c r="T1035" s="183"/>
      <c r="U1035" s="154" t="s">
        <v>2965</v>
      </c>
      <c r="V1035" s="154" t="s">
        <v>7142</v>
      </c>
      <c r="W1035" s="154" t="s">
        <v>2967</v>
      </c>
      <c r="X1035" s="154" t="s">
        <v>7143</v>
      </c>
      <c r="Y1035" s="154" t="s">
        <v>25</v>
      </c>
      <c r="Z1035" s="154" t="s">
        <v>166</v>
      </c>
      <c r="AA1035" s="154" t="s">
        <v>1408</v>
      </c>
      <c r="AB1035" s="154">
        <v>1</v>
      </c>
      <c r="AC1035" s="154">
        <v>0</v>
      </c>
      <c r="AD1035" s="87">
        <f>IF(W1035="SOPORTE_TELEFÓNICO",'BASE LIQUIDACION REDEBAN 2025'!$B$19,IF(W1035="ENVÍO",'BASE LIQUIDACION REDEBAN 2025'!$C$2,IF(Y1035="TIPO I",'BASE LIQUIDACION REDEBAN 2025'!$C$2,IF(Y1035="TIPO II",'BASE LIQUIDACION REDEBAN 2025'!$C$3,IF(Y1035="TIPO III",'BASE LIQUIDACION REDEBAN 2025'!$C$4,IF(Y1035="TIPO IV",'BASE LIQUIDACION REDEBAN 2025'!$C$5,IF(Z1035="AEREO",'BASE LIQUIDACION REDEBAN 2025'!$B$6,'BASE LIQUIDACION REDEBAN 2025'!$C$5)))))))</f>
        <v>65960.072302</v>
      </c>
      <c r="AE1035" s="87">
        <f>IF(OR(W1035="SOPORTE_TELEFÓNICO",W1035="ENVÍO"),0,IF(Y1035="TIPO I",'BASE LIQUIDACION REDEBAN 2025'!$B$10,IF(Y1035="TIPO II",'BASE LIQUIDACION REDEBAN 2025'!$B$11,IF(Y1035="TIPO III",'BASE LIQUIDACION REDEBAN 2025'!$B$12,'BASE LIQUIDACION REDEBAN 2025'!$B$13))))</f>
        <v>75096.394270399993</v>
      </c>
      <c r="AF1035" s="87">
        <f t="shared" si="16"/>
        <v>65960.072302</v>
      </c>
      <c r="AG1035" s="184"/>
      <c r="AH1035" s="184"/>
    </row>
    <row r="1036" spans="1:34" s="49" customFormat="1">
      <c r="A1036" s="154" t="s">
        <v>94</v>
      </c>
      <c r="B1036" s="154" t="str">
        <f>VLOOKUP(A1036,'CENTRO DE COSTOS'!A:D,4,FALSE)</f>
        <v>DIEGO FERNANDO HENAO CARDONA</v>
      </c>
      <c r="C1036" s="154" t="str">
        <f>VLOOKUP(A1036,'CENTRO DE COSTOS'!A:D,2,FALSE)</f>
        <v>0004-0002</v>
      </c>
      <c r="D1036" s="154">
        <v>66001</v>
      </c>
      <c r="E1036" s="154">
        <v>2642630</v>
      </c>
      <c r="F1036" s="154">
        <v>78657</v>
      </c>
      <c r="G1036" s="154" t="s">
        <v>4590</v>
      </c>
      <c r="H1036" s="154" t="s">
        <v>606</v>
      </c>
      <c r="I1036" s="154" t="s">
        <v>94</v>
      </c>
      <c r="J1036" s="154" t="s">
        <v>3356</v>
      </c>
      <c r="K1036" s="154" t="s">
        <v>159</v>
      </c>
      <c r="L1036" s="154" t="s">
        <v>7144</v>
      </c>
      <c r="M1036" s="155">
        <v>45895.333333333343</v>
      </c>
      <c r="N1036" s="155">
        <v>45895.524305555547</v>
      </c>
      <c r="O1036" s="154" t="s">
        <v>2961</v>
      </c>
      <c r="P1036" s="154" t="s">
        <v>2988</v>
      </c>
      <c r="Q1036" s="154" t="s">
        <v>2978</v>
      </c>
      <c r="R1036" s="154" t="s">
        <v>3124</v>
      </c>
      <c r="S1036" s="154" t="s">
        <v>200</v>
      </c>
      <c r="T1036" s="183"/>
      <c r="U1036" s="154" t="s">
        <v>2965</v>
      </c>
      <c r="V1036" s="154" t="s">
        <v>7145</v>
      </c>
      <c r="W1036" s="154" t="s">
        <v>2967</v>
      </c>
      <c r="X1036" s="154" t="s">
        <v>3359</v>
      </c>
      <c r="Y1036" s="154" t="s">
        <v>25</v>
      </c>
      <c r="Z1036" s="154" t="s">
        <v>166</v>
      </c>
      <c r="AA1036" s="154" t="s">
        <v>544</v>
      </c>
      <c r="AB1036" s="154">
        <v>1</v>
      </c>
      <c r="AC1036" s="154">
        <v>0</v>
      </c>
      <c r="AD1036" s="87">
        <f>IF(W1036="SOPORTE_TELEFÓNICO",'BASE LIQUIDACION REDEBAN 2025'!$B$19,IF(W1036="ENVÍO",'BASE LIQUIDACION REDEBAN 2025'!$C$2,IF(Y1036="TIPO I",'BASE LIQUIDACION REDEBAN 2025'!$C$2,IF(Y1036="TIPO II",'BASE LIQUIDACION REDEBAN 2025'!$C$3,IF(Y1036="TIPO III",'BASE LIQUIDACION REDEBAN 2025'!$C$4,IF(Y1036="TIPO IV",'BASE LIQUIDACION REDEBAN 2025'!$C$5,IF(Z1036="AEREO",'BASE LIQUIDACION REDEBAN 2025'!$B$6,'BASE LIQUIDACION REDEBAN 2025'!$C$5)))))))</f>
        <v>65960.072302</v>
      </c>
      <c r="AE1036" s="87">
        <f>IF(OR(W1036="SOPORTE_TELEFÓNICO",W1036="ENVÍO"),0,IF(Y1036="TIPO I",'BASE LIQUIDACION REDEBAN 2025'!$B$10,IF(Y1036="TIPO II",'BASE LIQUIDACION REDEBAN 2025'!$B$11,IF(Y1036="TIPO III",'BASE LIQUIDACION REDEBAN 2025'!$B$12,'BASE LIQUIDACION REDEBAN 2025'!$B$13))))</f>
        <v>75096.394270399993</v>
      </c>
      <c r="AF1036" s="87">
        <f t="shared" si="16"/>
        <v>65960.072302</v>
      </c>
      <c r="AG1036" s="184"/>
      <c r="AH1036" s="184"/>
    </row>
    <row r="1037" spans="1:34" s="49" customFormat="1">
      <c r="A1037" s="154" t="s">
        <v>90</v>
      </c>
      <c r="B1037" s="154" t="str">
        <f>VLOOKUP(A1037,'CENTRO DE COSTOS'!A:D,4,FALSE)</f>
        <v>JUAN SEBASTIÁN RÍOS CASTRILLÓN</v>
      </c>
      <c r="C1037" s="154" t="str">
        <f>VLOOKUP(A1037,'CENTRO DE COSTOS'!A:D,2,FALSE)</f>
        <v>0004-0005</v>
      </c>
      <c r="D1037" s="154">
        <v>5360</v>
      </c>
      <c r="E1037" s="154">
        <v>2642157</v>
      </c>
      <c r="F1037" s="154">
        <v>21690</v>
      </c>
      <c r="G1037" s="154" t="s">
        <v>4590</v>
      </c>
      <c r="H1037" s="154" t="s">
        <v>197</v>
      </c>
      <c r="I1037" s="154" t="s">
        <v>3607</v>
      </c>
      <c r="J1037" s="154" t="s">
        <v>7146</v>
      </c>
      <c r="K1037" s="154" t="s">
        <v>159</v>
      </c>
      <c r="L1037" s="154" t="s">
        <v>7147</v>
      </c>
      <c r="M1037" s="155">
        <v>45894.731944444437</v>
      </c>
      <c r="N1037" s="155">
        <v>45895.538194444453</v>
      </c>
      <c r="O1037" s="154" t="s">
        <v>2961</v>
      </c>
      <c r="P1037" s="154" t="s">
        <v>2962</v>
      </c>
      <c r="Q1037" s="154" t="s">
        <v>2978</v>
      </c>
      <c r="R1037" s="154" t="s">
        <v>2972</v>
      </c>
      <c r="S1037" s="154" t="s">
        <v>2973</v>
      </c>
      <c r="T1037" s="183"/>
      <c r="U1037" s="154" t="s">
        <v>2965</v>
      </c>
      <c r="V1037" s="154" t="s">
        <v>7148</v>
      </c>
      <c r="W1037" s="154" t="s">
        <v>2967</v>
      </c>
      <c r="X1037" s="154" t="s">
        <v>7149</v>
      </c>
      <c r="Y1037" s="154" t="s">
        <v>25</v>
      </c>
      <c r="Z1037" s="154" t="s">
        <v>166</v>
      </c>
      <c r="AA1037" s="154" t="s">
        <v>1626</v>
      </c>
      <c r="AB1037" s="154">
        <v>1</v>
      </c>
      <c r="AC1037" s="154">
        <v>0</v>
      </c>
      <c r="AD1037" s="87">
        <f>IF(W1037="SOPORTE_TELEFÓNICO",'BASE LIQUIDACION REDEBAN 2025'!$B$19,IF(W1037="ENVÍO",'BASE LIQUIDACION REDEBAN 2025'!$C$2,IF(Y1037="TIPO I",'BASE LIQUIDACION REDEBAN 2025'!$C$2,IF(Y1037="TIPO II",'BASE LIQUIDACION REDEBAN 2025'!$C$3,IF(Y1037="TIPO III",'BASE LIQUIDACION REDEBAN 2025'!$C$4,IF(Y1037="TIPO IV",'BASE LIQUIDACION REDEBAN 2025'!$C$5,IF(Z1037="AEREO",'BASE LIQUIDACION REDEBAN 2025'!$B$6,'BASE LIQUIDACION REDEBAN 2025'!$C$5)))))))</f>
        <v>65960.072302</v>
      </c>
      <c r="AE1037" s="87">
        <f>IF(OR(W1037="SOPORTE_TELEFÓNICO",W1037="ENVÍO"),0,IF(Y1037="TIPO I",'BASE LIQUIDACION REDEBAN 2025'!$B$10,IF(Y1037="TIPO II",'BASE LIQUIDACION REDEBAN 2025'!$B$11,IF(Y1037="TIPO III",'BASE LIQUIDACION REDEBAN 2025'!$B$12,'BASE LIQUIDACION REDEBAN 2025'!$B$13))))</f>
        <v>75096.394270399993</v>
      </c>
      <c r="AF1037" s="87">
        <f t="shared" si="16"/>
        <v>65960.072302</v>
      </c>
      <c r="AG1037" s="184"/>
      <c r="AH1037" s="184"/>
    </row>
    <row r="1038" spans="1:34" s="49" customFormat="1">
      <c r="A1038" s="154" t="s">
        <v>68</v>
      </c>
      <c r="B1038" s="154" t="str">
        <f>VLOOKUP(A1038,'CENTRO DE COSTOS'!A:D,4,FALSE)</f>
        <v>WILLIAM ASDRUBAL ROZO ROZO</v>
      </c>
      <c r="C1038" s="154" t="str">
        <f>VLOOKUP(A1038,'CENTRO DE COSTOS'!A:D,2,FALSE)</f>
        <v>0004-0004</v>
      </c>
      <c r="D1038" s="154">
        <v>25245</v>
      </c>
      <c r="E1038" s="154">
        <v>2639394</v>
      </c>
      <c r="F1038" s="154">
        <v>74366</v>
      </c>
      <c r="G1038" s="154" t="s">
        <v>4590</v>
      </c>
      <c r="H1038" s="154" t="s">
        <v>470</v>
      </c>
      <c r="I1038" s="154" t="s">
        <v>6614</v>
      </c>
      <c r="J1038" s="154" t="s">
        <v>7150</v>
      </c>
      <c r="K1038" s="154" t="s">
        <v>159</v>
      </c>
      <c r="L1038" s="154" t="s">
        <v>7151</v>
      </c>
      <c r="M1038" s="155">
        <v>45894.505555555559</v>
      </c>
      <c r="N1038" s="155">
        <v>45895.541666666657</v>
      </c>
      <c r="O1038" s="154" t="s">
        <v>2961</v>
      </c>
      <c r="P1038" s="154" t="s">
        <v>2962</v>
      </c>
      <c r="Q1038" s="154" t="s">
        <v>3076</v>
      </c>
      <c r="R1038" s="154" t="s">
        <v>3076</v>
      </c>
      <c r="S1038" s="154" t="s">
        <v>2973</v>
      </c>
      <c r="T1038" s="183"/>
      <c r="U1038" s="154" t="s">
        <v>2965</v>
      </c>
      <c r="V1038" s="154" t="s">
        <v>7152</v>
      </c>
      <c r="W1038" s="154" t="s">
        <v>2967</v>
      </c>
      <c r="X1038" s="154" t="s">
        <v>7153</v>
      </c>
      <c r="Y1038" s="154" t="s">
        <v>28</v>
      </c>
      <c r="Z1038" s="154" t="s">
        <v>166</v>
      </c>
      <c r="AA1038" s="154" t="s">
        <v>1029</v>
      </c>
      <c r="AB1038" s="154">
        <v>1</v>
      </c>
      <c r="AC1038" s="154">
        <v>0</v>
      </c>
      <c r="AD1038" s="87">
        <f>IF(W1038="SOPORTE_TELEFÓNICO",'BASE LIQUIDACION REDEBAN 2025'!$B$19,IF(W1038="ENVÍO",'BASE LIQUIDACION REDEBAN 2025'!$C$2,IF(Y1038="TIPO I",'BASE LIQUIDACION REDEBAN 2025'!$C$2,IF(Y1038="TIPO II",'BASE LIQUIDACION REDEBAN 2025'!$C$3,IF(Y1038="TIPO III",'BASE LIQUIDACION REDEBAN 2025'!$C$4,IF(Y1038="TIPO IV",'BASE LIQUIDACION REDEBAN 2025'!$C$5,IF(Z1038="AEREO",'BASE LIQUIDACION REDEBAN 2025'!$B$6,'BASE LIQUIDACION REDEBAN 2025'!$C$5)))))))</f>
        <v>144967.87232000002</v>
      </c>
      <c r="AE1038" s="87">
        <f>IF(OR(W1038="SOPORTE_TELEFÓNICO",W1038="ENVÍO"),0,IF(Y1038="TIPO I",'BASE LIQUIDACION REDEBAN 2025'!$B$10,IF(Y1038="TIPO II",'BASE LIQUIDACION REDEBAN 2025'!$B$11,IF(Y1038="TIPO III",'BASE LIQUIDACION REDEBAN 2025'!$B$12,'BASE LIQUIDACION REDEBAN 2025'!$B$13))))</f>
        <v>140395.6348884</v>
      </c>
      <c r="AF1038" s="87">
        <f t="shared" si="16"/>
        <v>144967.87232000002</v>
      </c>
      <c r="AG1038" s="184"/>
      <c r="AH1038" s="184"/>
    </row>
    <row r="1039" spans="1:34" s="49" customFormat="1">
      <c r="A1039" s="154" t="s">
        <v>90</v>
      </c>
      <c r="B1039" s="154" t="str">
        <f>VLOOKUP(A1039,'CENTRO DE COSTOS'!A:D,4,FALSE)</f>
        <v>JUAN SEBASTIÁN RÍOS CASTRILLÓN</v>
      </c>
      <c r="C1039" s="154" t="str">
        <f>VLOOKUP(A1039,'CENTRO DE COSTOS'!A:D,2,FALSE)</f>
        <v>0004-0005</v>
      </c>
      <c r="D1039" s="154">
        <v>5001</v>
      </c>
      <c r="E1039" s="154">
        <v>2642185</v>
      </c>
      <c r="F1039" s="154">
        <v>24266</v>
      </c>
      <c r="G1039" s="154" t="s">
        <v>4590</v>
      </c>
      <c r="H1039" s="154" t="s">
        <v>197</v>
      </c>
      <c r="I1039" s="154" t="s">
        <v>90</v>
      </c>
      <c r="J1039" s="154" t="s">
        <v>7154</v>
      </c>
      <c r="K1039" s="154" t="s">
        <v>159</v>
      </c>
      <c r="L1039" s="154" t="s">
        <v>7155</v>
      </c>
      <c r="M1039" s="155">
        <v>45895.333333333343</v>
      </c>
      <c r="N1039" s="155">
        <v>45895.542361111111</v>
      </c>
      <c r="O1039" s="154" t="s">
        <v>2961</v>
      </c>
      <c r="P1039" s="154" t="s">
        <v>2962</v>
      </c>
      <c r="Q1039" s="154" t="s">
        <v>3076</v>
      </c>
      <c r="R1039" s="154" t="s">
        <v>3076</v>
      </c>
      <c r="S1039" s="154" t="s">
        <v>200</v>
      </c>
      <c r="T1039" s="183"/>
      <c r="U1039" s="154" t="s">
        <v>2965</v>
      </c>
      <c r="V1039" s="154" t="s">
        <v>7156</v>
      </c>
      <c r="W1039" s="154" t="s">
        <v>2967</v>
      </c>
      <c r="X1039" s="154" t="s">
        <v>7157</v>
      </c>
      <c r="Y1039" s="154" t="s">
        <v>25</v>
      </c>
      <c r="Z1039" s="154" t="s">
        <v>166</v>
      </c>
      <c r="AA1039" s="154" t="s">
        <v>3158</v>
      </c>
      <c r="AB1039" s="154">
        <v>1</v>
      </c>
      <c r="AC1039" s="154">
        <v>0</v>
      </c>
      <c r="AD1039" s="87">
        <f>IF(W1039="SOPORTE_TELEFÓNICO",'BASE LIQUIDACION REDEBAN 2025'!$B$19,IF(W1039="ENVÍO",'BASE LIQUIDACION REDEBAN 2025'!$C$2,IF(Y1039="TIPO I",'BASE LIQUIDACION REDEBAN 2025'!$C$2,IF(Y1039="TIPO II",'BASE LIQUIDACION REDEBAN 2025'!$C$3,IF(Y1039="TIPO III",'BASE LIQUIDACION REDEBAN 2025'!$C$4,IF(Y1039="TIPO IV",'BASE LIQUIDACION REDEBAN 2025'!$C$5,IF(Z1039="AEREO",'BASE LIQUIDACION REDEBAN 2025'!$B$6,'BASE LIQUIDACION REDEBAN 2025'!$C$5)))))))</f>
        <v>65960.072302</v>
      </c>
      <c r="AE1039" s="87">
        <f>IF(OR(W1039="SOPORTE_TELEFÓNICO",W1039="ENVÍO"),0,IF(Y1039="TIPO I",'BASE LIQUIDACION REDEBAN 2025'!$B$10,IF(Y1039="TIPO II",'BASE LIQUIDACION REDEBAN 2025'!$B$11,IF(Y1039="TIPO III",'BASE LIQUIDACION REDEBAN 2025'!$B$12,'BASE LIQUIDACION REDEBAN 2025'!$B$13))))</f>
        <v>75096.394270399993</v>
      </c>
      <c r="AF1039" s="87">
        <f t="shared" si="16"/>
        <v>65960.072302</v>
      </c>
      <c r="AG1039" s="184"/>
      <c r="AH1039" s="184"/>
    </row>
    <row r="1040" spans="1:34" s="49" customFormat="1">
      <c r="A1040" s="154" t="s">
        <v>86</v>
      </c>
      <c r="B1040" s="154" t="str">
        <f>VLOOKUP(A1040,'CENTRO DE COSTOS'!A:D,4,FALSE)</f>
        <v>KEVIN ALEXIS CORZO BUSTOS</v>
      </c>
      <c r="C1040" s="154" t="str">
        <f>VLOOKUP(A1040,'CENTRO DE COSTOS'!A:D,2,FALSE)</f>
        <v>0004-0007</v>
      </c>
      <c r="D1040" s="154">
        <v>73585</v>
      </c>
      <c r="E1040" s="154">
        <v>2645256</v>
      </c>
      <c r="F1040" s="154">
        <v>79785</v>
      </c>
      <c r="G1040" s="154" t="s">
        <v>4590</v>
      </c>
      <c r="H1040" s="154" t="s">
        <v>703</v>
      </c>
      <c r="I1040" s="154" t="s">
        <v>7135</v>
      </c>
      <c r="J1040" s="154" t="s">
        <v>7158</v>
      </c>
      <c r="K1040" s="154" t="s">
        <v>159</v>
      </c>
      <c r="L1040" s="154" t="s">
        <v>7159</v>
      </c>
      <c r="M1040" s="155">
        <v>45895.446527777778</v>
      </c>
      <c r="N1040" s="155">
        <v>45895.54791666667</v>
      </c>
      <c r="O1040" s="154" t="s">
        <v>2961</v>
      </c>
      <c r="P1040" s="154" t="s">
        <v>2962</v>
      </c>
      <c r="Q1040" s="154" t="s">
        <v>2971</v>
      </c>
      <c r="R1040" s="154" t="s">
        <v>3027</v>
      </c>
      <c r="S1040" s="154" t="s">
        <v>2973</v>
      </c>
      <c r="T1040" s="183"/>
      <c r="U1040" s="154" t="s">
        <v>2965</v>
      </c>
      <c r="V1040" s="154" t="s">
        <v>7160</v>
      </c>
      <c r="W1040" s="154" t="s">
        <v>2967</v>
      </c>
      <c r="X1040" s="154" t="s">
        <v>7161</v>
      </c>
      <c r="Y1040" s="154" t="s">
        <v>28</v>
      </c>
      <c r="Z1040" s="154" t="s">
        <v>166</v>
      </c>
      <c r="AA1040" s="154" t="s">
        <v>344</v>
      </c>
      <c r="AB1040" s="154">
        <v>1</v>
      </c>
      <c r="AC1040" s="154">
        <v>0</v>
      </c>
      <c r="AD1040" s="87">
        <f>IF(W1040="SOPORTE_TELEFÓNICO",'BASE LIQUIDACION REDEBAN 2025'!$B$19,IF(W1040="ENVÍO",'BASE LIQUIDACION REDEBAN 2025'!$C$2,IF(Y1040="TIPO I",'BASE LIQUIDACION REDEBAN 2025'!$C$2,IF(Y1040="TIPO II",'BASE LIQUIDACION REDEBAN 2025'!$C$3,IF(Y1040="TIPO III",'BASE LIQUIDACION REDEBAN 2025'!$C$4,IF(Y1040="TIPO IV",'BASE LIQUIDACION REDEBAN 2025'!$C$5,IF(Z1040="AEREO",'BASE LIQUIDACION REDEBAN 2025'!$B$6,'BASE LIQUIDACION REDEBAN 2025'!$C$5)))))))</f>
        <v>144967.87232000002</v>
      </c>
      <c r="AE1040" s="87">
        <f>IF(OR(W1040="SOPORTE_TELEFÓNICO",W1040="ENVÍO"),0,IF(Y1040="TIPO I",'BASE LIQUIDACION REDEBAN 2025'!$B$10,IF(Y1040="TIPO II",'BASE LIQUIDACION REDEBAN 2025'!$B$11,IF(Y1040="TIPO III",'BASE LIQUIDACION REDEBAN 2025'!$B$12,'BASE LIQUIDACION REDEBAN 2025'!$B$13))))</f>
        <v>140395.6348884</v>
      </c>
      <c r="AF1040" s="87">
        <f t="shared" si="16"/>
        <v>144967.87232000002</v>
      </c>
      <c r="AG1040" s="184"/>
      <c r="AH1040" s="184"/>
    </row>
    <row r="1041" spans="1:34" s="49" customFormat="1">
      <c r="A1041" s="154" t="s">
        <v>87</v>
      </c>
      <c r="B1041" s="154" t="str">
        <f>VLOOKUP(A1041,'CENTRO DE COSTOS'!A:D,4,FALSE)</f>
        <v>DIEGO FERNANDO HENAO CARDONA</v>
      </c>
      <c r="C1041" s="154" t="str">
        <f>VLOOKUP(A1041,'CENTRO DE COSTOS'!A:D,2,FALSE)</f>
        <v>0004-0002</v>
      </c>
      <c r="D1041" s="154">
        <v>17873</v>
      </c>
      <c r="E1041" s="154">
        <v>2645812</v>
      </c>
      <c r="F1041" s="154">
        <v>19652</v>
      </c>
      <c r="G1041" s="154" t="s">
        <v>4590</v>
      </c>
      <c r="H1041" s="154" t="s">
        <v>477</v>
      </c>
      <c r="I1041" s="154" t="s">
        <v>1260</v>
      </c>
      <c r="J1041" s="154" t="s">
        <v>7162</v>
      </c>
      <c r="K1041" s="154" t="s">
        <v>159</v>
      </c>
      <c r="L1041" s="154" t="s">
        <v>7163</v>
      </c>
      <c r="M1041" s="155">
        <v>45895.468055555553</v>
      </c>
      <c r="N1041" s="155">
        <v>45895.550694444442</v>
      </c>
      <c r="O1041" s="154" t="s">
        <v>2961</v>
      </c>
      <c r="P1041" s="154" t="s">
        <v>2962</v>
      </c>
      <c r="Q1041" s="154" t="s">
        <v>3316</v>
      </c>
      <c r="R1041" s="154" t="s">
        <v>3317</v>
      </c>
      <c r="S1041" s="154" t="s">
        <v>2973</v>
      </c>
      <c r="T1041" s="183"/>
      <c r="U1041" s="154" t="s">
        <v>2965</v>
      </c>
      <c r="V1041" s="154" t="s">
        <v>7164</v>
      </c>
      <c r="W1041" s="154" t="s">
        <v>2967</v>
      </c>
      <c r="X1041" s="154" t="s">
        <v>7165</v>
      </c>
      <c r="Y1041" s="154" t="s">
        <v>25</v>
      </c>
      <c r="Z1041" s="154" t="s">
        <v>166</v>
      </c>
      <c r="AA1041" s="154" t="s">
        <v>482</v>
      </c>
      <c r="AB1041" s="154">
        <v>1</v>
      </c>
      <c r="AC1041" s="154">
        <v>0</v>
      </c>
      <c r="AD1041" s="87">
        <f>IF(W1041="SOPORTE_TELEFÓNICO",'BASE LIQUIDACION REDEBAN 2025'!$B$19,IF(W1041="ENVÍO",'BASE LIQUIDACION REDEBAN 2025'!$C$2,IF(Y1041="TIPO I",'BASE LIQUIDACION REDEBAN 2025'!$C$2,IF(Y1041="TIPO II",'BASE LIQUIDACION REDEBAN 2025'!$C$3,IF(Y1041="TIPO III",'BASE LIQUIDACION REDEBAN 2025'!$C$4,IF(Y1041="TIPO IV",'BASE LIQUIDACION REDEBAN 2025'!$C$5,IF(Z1041="AEREO",'BASE LIQUIDACION REDEBAN 2025'!$B$6,'BASE LIQUIDACION REDEBAN 2025'!$C$5)))))))</f>
        <v>65960.072302</v>
      </c>
      <c r="AE1041" s="87">
        <f>IF(OR(W1041="SOPORTE_TELEFÓNICO",W1041="ENVÍO"),0,IF(Y1041="TIPO I",'BASE LIQUIDACION REDEBAN 2025'!$B$10,IF(Y1041="TIPO II",'BASE LIQUIDACION REDEBAN 2025'!$B$11,IF(Y1041="TIPO III",'BASE LIQUIDACION REDEBAN 2025'!$B$12,'BASE LIQUIDACION REDEBAN 2025'!$B$13))))</f>
        <v>75096.394270399993</v>
      </c>
      <c r="AF1041" s="87">
        <f t="shared" si="16"/>
        <v>65960.072302</v>
      </c>
      <c r="AG1041" s="184"/>
      <c r="AH1041" s="184"/>
    </row>
    <row r="1042" spans="1:34" s="49" customFormat="1">
      <c r="A1042" s="154" t="s">
        <v>90</v>
      </c>
      <c r="B1042" s="154" t="str">
        <f>VLOOKUP(A1042,'CENTRO DE COSTOS'!A:D,4,FALSE)</f>
        <v>JUAN SEBASTIÁN RÍOS CASTRILLÓN</v>
      </c>
      <c r="C1042" s="154" t="str">
        <f>VLOOKUP(A1042,'CENTRO DE COSTOS'!A:D,2,FALSE)</f>
        <v>0004-0005</v>
      </c>
      <c r="D1042" s="154">
        <v>5306</v>
      </c>
      <c r="E1042" s="154">
        <v>2644574</v>
      </c>
      <c r="F1042" s="154">
        <v>32938</v>
      </c>
      <c r="G1042" s="154" t="s">
        <v>4590</v>
      </c>
      <c r="H1042" s="154" t="s">
        <v>197</v>
      </c>
      <c r="I1042" s="154" t="s">
        <v>7166</v>
      </c>
      <c r="J1042" s="154" t="s">
        <v>7167</v>
      </c>
      <c r="K1042" s="154" t="s">
        <v>159</v>
      </c>
      <c r="L1042" s="154" t="s">
        <v>7168</v>
      </c>
      <c r="M1042" s="155">
        <v>45895.409722222219</v>
      </c>
      <c r="N1042" s="155">
        <v>45895.553472222222</v>
      </c>
      <c r="O1042" s="154" t="s">
        <v>2961</v>
      </c>
      <c r="P1042" s="154" t="s">
        <v>2962</v>
      </c>
      <c r="Q1042" s="154" t="s">
        <v>3183</v>
      </c>
      <c r="R1042" s="154" t="s">
        <v>3376</v>
      </c>
      <c r="S1042" s="154" t="s">
        <v>2973</v>
      </c>
      <c r="T1042" s="183"/>
      <c r="U1042" s="154" t="s">
        <v>2965</v>
      </c>
      <c r="V1042" s="154" t="s">
        <v>7169</v>
      </c>
      <c r="W1042" s="154" t="s">
        <v>2967</v>
      </c>
      <c r="X1042" s="154" t="s">
        <v>7170</v>
      </c>
      <c r="Y1042" s="154" t="s">
        <v>30</v>
      </c>
      <c r="Z1042" s="154" t="s">
        <v>166</v>
      </c>
      <c r="AA1042" s="154" t="s">
        <v>689</v>
      </c>
      <c r="AB1042" s="154">
        <v>1</v>
      </c>
      <c r="AC1042" s="154">
        <v>0</v>
      </c>
      <c r="AD1042" s="87">
        <f>IF(W1042="SOPORTE_TELEFÓNICO",'BASE LIQUIDACION REDEBAN 2025'!$B$19,IF(W1042="ENVÍO",'BASE LIQUIDACION REDEBAN 2025'!$C$2,IF(Y1042="TIPO I",'BASE LIQUIDACION REDEBAN 2025'!$C$2,IF(Y1042="TIPO II",'BASE LIQUIDACION REDEBAN 2025'!$C$3,IF(Y1042="TIPO III",'BASE LIQUIDACION REDEBAN 2025'!$C$4,IF(Y1042="TIPO IV",'BASE LIQUIDACION REDEBAN 2025'!$C$5,IF(Z1042="AEREO",'BASE LIQUIDACION REDEBAN 2025'!$B$6,'BASE LIQUIDACION REDEBAN 2025'!$C$5)))))))</f>
        <v>275728.78077800001</v>
      </c>
      <c r="AE1042" s="87">
        <f>IF(OR(W1042="SOPORTE_TELEFÓNICO",W1042="ENVÍO"),0,IF(Y1042="TIPO I",'BASE LIQUIDACION REDEBAN 2025'!$B$10,IF(Y1042="TIPO II",'BASE LIQUIDACION REDEBAN 2025'!$B$11,IF(Y1042="TIPO III",'BASE LIQUIDACION REDEBAN 2025'!$B$12,'BASE LIQUIDACION REDEBAN 2025'!$B$13))))</f>
        <v>196536.5258152</v>
      </c>
      <c r="AF1042" s="87">
        <f t="shared" si="16"/>
        <v>275728.78077800001</v>
      </c>
      <c r="AG1042" s="184"/>
      <c r="AH1042" s="184"/>
    </row>
    <row r="1043" spans="1:34" s="49" customFormat="1">
      <c r="A1043" s="154" t="s">
        <v>94</v>
      </c>
      <c r="B1043" s="154" t="str">
        <f>VLOOKUP(A1043,'CENTRO DE COSTOS'!A:D,4,FALSE)</f>
        <v>DIEGO FERNANDO HENAO CARDONA</v>
      </c>
      <c r="C1043" s="154" t="str">
        <f>VLOOKUP(A1043,'CENTRO DE COSTOS'!A:D,2,FALSE)</f>
        <v>0004-0002</v>
      </c>
      <c r="D1043" s="154">
        <v>63001</v>
      </c>
      <c r="E1043" s="154">
        <v>2645259</v>
      </c>
      <c r="F1043" s="154">
        <v>36746</v>
      </c>
      <c r="G1043" s="154" t="s">
        <v>4590</v>
      </c>
      <c r="H1043" s="154" t="s">
        <v>581</v>
      </c>
      <c r="I1043" s="154" t="s">
        <v>582</v>
      </c>
      <c r="J1043" s="154" t="s">
        <v>7171</v>
      </c>
      <c r="K1043" s="154" t="s">
        <v>159</v>
      </c>
      <c r="L1043" s="154" t="s">
        <v>7172</v>
      </c>
      <c r="M1043" s="155">
        <v>45895.449305555558</v>
      </c>
      <c r="N1043" s="155">
        <v>45895.556250000001</v>
      </c>
      <c r="O1043" s="154" t="s">
        <v>2961</v>
      </c>
      <c r="P1043" s="154" t="s">
        <v>2962</v>
      </c>
      <c r="Q1043" s="154" t="s">
        <v>3055</v>
      </c>
      <c r="R1043" s="154" t="s">
        <v>3056</v>
      </c>
      <c r="S1043" s="154" t="s">
        <v>220</v>
      </c>
      <c r="T1043" s="183"/>
      <c r="U1043" s="154" t="s">
        <v>2965</v>
      </c>
      <c r="V1043" s="154" t="s">
        <v>7173</v>
      </c>
      <c r="W1043" s="154" t="s">
        <v>2967</v>
      </c>
      <c r="X1043" s="154" t="s">
        <v>7174</v>
      </c>
      <c r="Y1043" s="154" t="s">
        <v>28</v>
      </c>
      <c r="Z1043" s="154" t="s">
        <v>166</v>
      </c>
      <c r="AA1043" s="154" t="s">
        <v>587</v>
      </c>
      <c r="AB1043" s="154">
        <v>1</v>
      </c>
      <c r="AC1043" s="154">
        <v>0</v>
      </c>
      <c r="AD1043" s="87">
        <f>IF(W1043="SOPORTE_TELEFÓNICO",'BASE LIQUIDACION REDEBAN 2025'!$B$19,IF(W1043="ENVÍO",'BASE LIQUIDACION REDEBAN 2025'!$C$2,IF(Y1043="TIPO I",'BASE LIQUIDACION REDEBAN 2025'!$C$2,IF(Y1043="TIPO II",'BASE LIQUIDACION REDEBAN 2025'!$C$3,IF(Y1043="TIPO III",'BASE LIQUIDACION REDEBAN 2025'!$C$4,IF(Y1043="TIPO IV",'BASE LIQUIDACION REDEBAN 2025'!$C$5,IF(Z1043="AEREO",'BASE LIQUIDACION REDEBAN 2025'!$B$6,'BASE LIQUIDACION REDEBAN 2025'!$C$5)))))))</f>
        <v>144967.87232000002</v>
      </c>
      <c r="AE1043" s="87">
        <f>IF(OR(W1043="SOPORTE_TELEFÓNICO",W1043="ENVÍO"),0,IF(Y1043="TIPO I",'BASE LIQUIDACION REDEBAN 2025'!$B$10,IF(Y1043="TIPO II",'BASE LIQUIDACION REDEBAN 2025'!$B$11,IF(Y1043="TIPO III",'BASE LIQUIDACION REDEBAN 2025'!$B$12,'BASE LIQUIDACION REDEBAN 2025'!$B$13))))</f>
        <v>140395.6348884</v>
      </c>
      <c r="AF1043" s="87">
        <f t="shared" si="16"/>
        <v>144967.87232000002</v>
      </c>
      <c r="AG1043" s="184"/>
      <c r="AH1043" s="184"/>
    </row>
    <row r="1044" spans="1:34" s="49" customFormat="1">
      <c r="A1044" s="154" t="s">
        <v>90</v>
      </c>
      <c r="B1044" s="154" t="str">
        <f>VLOOKUP(A1044,'CENTRO DE COSTOS'!A:D,4,FALSE)</f>
        <v>JUAN SEBASTIÁN RÍOS CASTRILLÓN</v>
      </c>
      <c r="C1044" s="154" t="str">
        <f>VLOOKUP(A1044,'CENTRO DE COSTOS'!A:D,2,FALSE)</f>
        <v>0004-0005</v>
      </c>
      <c r="D1044" s="154">
        <v>5001</v>
      </c>
      <c r="E1044" s="154">
        <v>2639966</v>
      </c>
      <c r="F1044" s="154">
        <v>62819</v>
      </c>
      <c r="G1044" s="154" t="s">
        <v>4590</v>
      </c>
      <c r="H1044" s="154" t="s">
        <v>197</v>
      </c>
      <c r="I1044" s="154" t="s">
        <v>90</v>
      </c>
      <c r="J1044" s="154" t="s">
        <v>7175</v>
      </c>
      <c r="K1044" s="154" t="s">
        <v>159</v>
      </c>
      <c r="L1044" s="154" t="s">
        <v>7176</v>
      </c>
      <c r="M1044" s="155">
        <v>45894.575694444437</v>
      </c>
      <c r="N1044" s="155">
        <v>45895.561805555553</v>
      </c>
      <c r="O1044" s="154" t="s">
        <v>2961</v>
      </c>
      <c r="P1044" s="154" t="s">
        <v>2962</v>
      </c>
      <c r="Q1044" s="154" t="s">
        <v>3006</v>
      </c>
      <c r="R1044" s="154" t="s">
        <v>3899</v>
      </c>
      <c r="S1044" s="154" t="s">
        <v>2973</v>
      </c>
      <c r="T1044" s="183"/>
      <c r="U1044" s="154" t="s">
        <v>2965</v>
      </c>
      <c r="V1044" s="154" t="s">
        <v>7177</v>
      </c>
      <c r="W1044" s="154" t="s">
        <v>2967</v>
      </c>
      <c r="X1044" s="154" t="s">
        <v>7178</v>
      </c>
      <c r="Y1044" s="154" t="s">
        <v>25</v>
      </c>
      <c r="Z1044" s="154" t="s">
        <v>166</v>
      </c>
      <c r="AA1044" s="154" t="s">
        <v>368</v>
      </c>
      <c r="AB1044" s="154">
        <v>1</v>
      </c>
      <c r="AC1044" s="154">
        <v>0</v>
      </c>
      <c r="AD1044" s="87">
        <f>IF(W1044="SOPORTE_TELEFÓNICO",'BASE LIQUIDACION REDEBAN 2025'!$B$19,IF(W1044="ENVÍO",'BASE LIQUIDACION REDEBAN 2025'!$C$2,IF(Y1044="TIPO I",'BASE LIQUIDACION REDEBAN 2025'!$C$2,IF(Y1044="TIPO II",'BASE LIQUIDACION REDEBAN 2025'!$C$3,IF(Y1044="TIPO III",'BASE LIQUIDACION REDEBAN 2025'!$C$4,IF(Y1044="TIPO IV",'BASE LIQUIDACION REDEBAN 2025'!$C$5,IF(Z1044="AEREO",'BASE LIQUIDACION REDEBAN 2025'!$B$6,'BASE LIQUIDACION REDEBAN 2025'!$C$5)))))))</f>
        <v>65960.072302</v>
      </c>
      <c r="AE1044" s="87">
        <f>IF(OR(W1044="SOPORTE_TELEFÓNICO",W1044="ENVÍO"),0,IF(Y1044="TIPO I",'BASE LIQUIDACION REDEBAN 2025'!$B$10,IF(Y1044="TIPO II",'BASE LIQUIDACION REDEBAN 2025'!$B$11,IF(Y1044="TIPO III",'BASE LIQUIDACION REDEBAN 2025'!$B$12,'BASE LIQUIDACION REDEBAN 2025'!$B$13))))</f>
        <v>75096.394270399993</v>
      </c>
      <c r="AF1044" s="87">
        <f t="shared" si="16"/>
        <v>65960.072302</v>
      </c>
      <c r="AG1044" s="184"/>
      <c r="AH1044" s="184"/>
    </row>
    <row r="1045" spans="1:34" s="49" customFormat="1">
      <c r="A1045" s="154" t="s">
        <v>68</v>
      </c>
      <c r="B1045" s="154" t="str">
        <f>VLOOKUP(A1045,'CENTRO DE COSTOS'!A:D,4,FALSE)</f>
        <v>WILLIAM ASDRUBAL ROZO ROZO</v>
      </c>
      <c r="C1045" s="154" t="str">
        <f>VLOOKUP(A1045,'CENTRO DE COSTOS'!A:D,2,FALSE)</f>
        <v>0004-0004</v>
      </c>
      <c r="D1045" s="154">
        <v>11001</v>
      </c>
      <c r="E1045" s="154">
        <v>2642051</v>
      </c>
      <c r="F1045" s="154">
        <v>57035</v>
      </c>
      <c r="G1045" s="154" t="s">
        <v>4590</v>
      </c>
      <c r="H1045" s="154" t="s">
        <v>470</v>
      </c>
      <c r="I1045" s="154" t="s">
        <v>68</v>
      </c>
      <c r="J1045" s="154" t="s">
        <v>7179</v>
      </c>
      <c r="K1045" s="154" t="s">
        <v>159</v>
      </c>
      <c r="L1045" s="154" t="s">
        <v>7180</v>
      </c>
      <c r="M1045" s="155">
        <v>45894.714583333327</v>
      </c>
      <c r="N1045" s="155">
        <v>45895.568749999999</v>
      </c>
      <c r="O1045" s="154" t="s">
        <v>2961</v>
      </c>
      <c r="P1045" s="154" t="s">
        <v>2962</v>
      </c>
      <c r="Q1045" s="154" t="s">
        <v>3076</v>
      </c>
      <c r="R1045" s="154" t="s">
        <v>3076</v>
      </c>
      <c r="S1045" s="154" t="s">
        <v>200</v>
      </c>
      <c r="T1045" s="183"/>
      <c r="U1045" s="154" t="s">
        <v>2965</v>
      </c>
      <c r="V1045" s="154" t="s">
        <v>7181</v>
      </c>
      <c r="W1045" s="154" t="s">
        <v>2967</v>
      </c>
      <c r="X1045" s="154" t="s">
        <v>7182</v>
      </c>
      <c r="Y1045" s="154" t="s">
        <v>25</v>
      </c>
      <c r="Z1045" s="154" t="s">
        <v>166</v>
      </c>
      <c r="AA1045" s="154" t="s">
        <v>882</v>
      </c>
      <c r="AB1045" s="154">
        <v>1</v>
      </c>
      <c r="AC1045" s="154">
        <v>0</v>
      </c>
      <c r="AD1045" s="87">
        <f>IF(W1045="SOPORTE_TELEFÓNICO",'BASE LIQUIDACION REDEBAN 2025'!$B$19,IF(W1045="ENVÍO",'BASE LIQUIDACION REDEBAN 2025'!$C$2,IF(Y1045="TIPO I",'BASE LIQUIDACION REDEBAN 2025'!$C$2,IF(Y1045="TIPO II",'BASE LIQUIDACION REDEBAN 2025'!$C$3,IF(Y1045="TIPO III",'BASE LIQUIDACION REDEBAN 2025'!$C$4,IF(Y1045="TIPO IV",'BASE LIQUIDACION REDEBAN 2025'!$C$5,IF(Z1045="AEREO",'BASE LIQUIDACION REDEBAN 2025'!$B$6,'BASE LIQUIDACION REDEBAN 2025'!$C$5)))))))</f>
        <v>65960.072302</v>
      </c>
      <c r="AE1045" s="87">
        <f>IF(OR(W1045="SOPORTE_TELEFÓNICO",W1045="ENVÍO"),0,IF(Y1045="TIPO I",'BASE LIQUIDACION REDEBAN 2025'!$B$10,IF(Y1045="TIPO II",'BASE LIQUIDACION REDEBAN 2025'!$B$11,IF(Y1045="TIPO III",'BASE LIQUIDACION REDEBAN 2025'!$B$12,'BASE LIQUIDACION REDEBAN 2025'!$B$13))))</f>
        <v>75096.394270399993</v>
      </c>
      <c r="AF1045" s="87">
        <f t="shared" si="16"/>
        <v>65960.072302</v>
      </c>
      <c r="AG1045" s="184"/>
      <c r="AH1045" s="184"/>
    </row>
    <row r="1046" spans="1:34" s="49" customFormat="1">
      <c r="A1046" s="154" t="s">
        <v>90</v>
      </c>
      <c r="B1046" s="154" t="str">
        <f>VLOOKUP(A1046,'CENTRO DE COSTOS'!A:D,4,FALSE)</f>
        <v>JUAN SEBASTIÁN RÍOS CASTRILLÓN</v>
      </c>
      <c r="C1046" s="154" t="str">
        <f>VLOOKUP(A1046,'CENTRO DE COSTOS'!A:D,2,FALSE)</f>
        <v>0004-0005</v>
      </c>
      <c r="D1046" s="154">
        <v>5001</v>
      </c>
      <c r="E1046" s="154">
        <v>2645499</v>
      </c>
      <c r="F1046" s="154">
        <v>64361</v>
      </c>
      <c r="G1046" s="154" t="s">
        <v>4590</v>
      </c>
      <c r="H1046" s="154" t="s">
        <v>197</v>
      </c>
      <c r="I1046" s="154" t="s">
        <v>90</v>
      </c>
      <c r="J1046" s="154" t="s">
        <v>7183</v>
      </c>
      <c r="K1046" s="154" t="s">
        <v>159</v>
      </c>
      <c r="L1046" s="154" t="s">
        <v>7184</v>
      </c>
      <c r="M1046" s="155">
        <v>45895.463194444441</v>
      </c>
      <c r="N1046" s="155">
        <v>45895.59375</v>
      </c>
      <c r="O1046" s="154" t="s">
        <v>2961</v>
      </c>
      <c r="P1046" s="154" t="s">
        <v>2962</v>
      </c>
      <c r="Q1046" s="154" t="s">
        <v>2971</v>
      </c>
      <c r="R1046" s="154" t="s">
        <v>3001</v>
      </c>
      <c r="S1046" s="154" t="s">
        <v>220</v>
      </c>
      <c r="T1046" s="183"/>
      <c r="U1046" s="154" t="s">
        <v>2965</v>
      </c>
      <c r="V1046" s="154" t="s">
        <v>7185</v>
      </c>
      <c r="W1046" s="154" t="s">
        <v>2967</v>
      </c>
      <c r="X1046" s="154" t="s">
        <v>7186</v>
      </c>
      <c r="Y1046" s="154" t="s">
        <v>25</v>
      </c>
      <c r="Z1046" s="154" t="s">
        <v>166</v>
      </c>
      <c r="AA1046" s="154" t="s">
        <v>1626</v>
      </c>
      <c r="AB1046" s="154">
        <v>1</v>
      </c>
      <c r="AC1046" s="154">
        <v>0</v>
      </c>
      <c r="AD1046" s="87">
        <f>IF(W1046="SOPORTE_TELEFÓNICO",'BASE LIQUIDACION REDEBAN 2025'!$B$19,IF(W1046="ENVÍO",'BASE LIQUIDACION REDEBAN 2025'!$C$2,IF(Y1046="TIPO I",'BASE LIQUIDACION REDEBAN 2025'!$C$2,IF(Y1046="TIPO II",'BASE LIQUIDACION REDEBAN 2025'!$C$3,IF(Y1046="TIPO III",'BASE LIQUIDACION REDEBAN 2025'!$C$4,IF(Y1046="TIPO IV",'BASE LIQUIDACION REDEBAN 2025'!$C$5,IF(Z1046="AEREO",'BASE LIQUIDACION REDEBAN 2025'!$B$6,'BASE LIQUIDACION REDEBAN 2025'!$C$5)))))))</f>
        <v>65960.072302</v>
      </c>
      <c r="AE1046" s="87">
        <f>IF(OR(W1046="SOPORTE_TELEFÓNICO",W1046="ENVÍO"),0,IF(Y1046="TIPO I",'BASE LIQUIDACION REDEBAN 2025'!$B$10,IF(Y1046="TIPO II",'BASE LIQUIDACION REDEBAN 2025'!$B$11,IF(Y1046="TIPO III",'BASE LIQUIDACION REDEBAN 2025'!$B$12,'BASE LIQUIDACION REDEBAN 2025'!$B$13))))</f>
        <v>75096.394270399993</v>
      </c>
      <c r="AF1046" s="87">
        <f t="shared" si="16"/>
        <v>65960.072302</v>
      </c>
      <c r="AG1046" s="184"/>
      <c r="AH1046" s="184"/>
    </row>
    <row r="1047" spans="1:34" s="49" customFormat="1">
      <c r="A1047" s="154" t="s">
        <v>68</v>
      </c>
      <c r="B1047" s="154" t="str">
        <f>VLOOKUP(A1047,'CENTRO DE COSTOS'!A:D,4,FALSE)</f>
        <v>WILLIAM ASDRUBAL ROZO ROZO</v>
      </c>
      <c r="C1047" s="154" t="str">
        <f>VLOOKUP(A1047,'CENTRO DE COSTOS'!A:D,2,FALSE)</f>
        <v>0004-0004</v>
      </c>
      <c r="D1047" s="154">
        <v>11001</v>
      </c>
      <c r="E1047" s="154">
        <v>2644971</v>
      </c>
      <c r="F1047" s="154">
        <v>73853</v>
      </c>
      <c r="G1047" s="154" t="s">
        <v>4590</v>
      </c>
      <c r="H1047" s="154" t="s">
        <v>470</v>
      </c>
      <c r="I1047" s="154" t="s">
        <v>68</v>
      </c>
      <c r="J1047" s="154" t="s">
        <v>7187</v>
      </c>
      <c r="K1047" s="154" t="s">
        <v>159</v>
      </c>
      <c r="L1047" s="154" t="s">
        <v>7188</v>
      </c>
      <c r="M1047" s="155">
        <v>45895.428472222222</v>
      </c>
      <c r="N1047" s="155">
        <v>45895.598611111112</v>
      </c>
      <c r="O1047" s="154" t="s">
        <v>2961</v>
      </c>
      <c r="P1047" s="154" t="s">
        <v>2988</v>
      </c>
      <c r="Q1047" s="154" t="s">
        <v>3046</v>
      </c>
      <c r="R1047" s="154" t="s">
        <v>4096</v>
      </c>
      <c r="S1047" s="154" t="s">
        <v>220</v>
      </c>
      <c r="T1047" s="183"/>
      <c r="U1047" s="154" t="s">
        <v>2965</v>
      </c>
      <c r="V1047" s="154" t="s">
        <v>7189</v>
      </c>
      <c r="W1047" s="154" t="s">
        <v>2967</v>
      </c>
      <c r="X1047" s="154" t="s">
        <v>7190</v>
      </c>
      <c r="Y1047" s="154" t="s">
        <v>25</v>
      </c>
      <c r="Z1047" s="154" t="s">
        <v>166</v>
      </c>
      <c r="AA1047" s="154" t="s">
        <v>877</v>
      </c>
      <c r="AB1047" s="154">
        <v>1</v>
      </c>
      <c r="AC1047" s="154">
        <v>0</v>
      </c>
      <c r="AD1047" s="87">
        <f>IF(W1047="SOPORTE_TELEFÓNICO",'BASE LIQUIDACION REDEBAN 2025'!$B$19,IF(W1047="ENVÍO",'BASE LIQUIDACION REDEBAN 2025'!$C$2,IF(Y1047="TIPO I",'BASE LIQUIDACION REDEBAN 2025'!$C$2,IF(Y1047="TIPO II",'BASE LIQUIDACION REDEBAN 2025'!$C$3,IF(Y1047="TIPO III",'BASE LIQUIDACION REDEBAN 2025'!$C$4,IF(Y1047="TIPO IV",'BASE LIQUIDACION REDEBAN 2025'!$C$5,IF(Z1047="AEREO",'BASE LIQUIDACION REDEBAN 2025'!$B$6,'BASE LIQUIDACION REDEBAN 2025'!$C$5)))))))</f>
        <v>65960.072302</v>
      </c>
      <c r="AE1047" s="87">
        <f>IF(OR(W1047="SOPORTE_TELEFÓNICO",W1047="ENVÍO"),0,IF(Y1047="TIPO I",'BASE LIQUIDACION REDEBAN 2025'!$B$10,IF(Y1047="TIPO II",'BASE LIQUIDACION REDEBAN 2025'!$B$11,IF(Y1047="TIPO III",'BASE LIQUIDACION REDEBAN 2025'!$B$12,'BASE LIQUIDACION REDEBAN 2025'!$B$13))))</f>
        <v>75096.394270399993</v>
      </c>
      <c r="AF1047" s="87">
        <f t="shared" si="16"/>
        <v>65960.072302</v>
      </c>
      <c r="AG1047" s="184"/>
      <c r="AH1047" s="184"/>
    </row>
    <row r="1048" spans="1:34" s="49" customFormat="1">
      <c r="A1048" s="154" t="s">
        <v>80</v>
      </c>
      <c r="B1048" s="154" t="str">
        <f>VLOOKUP(A1048,'CENTRO DE COSTOS'!A:D,4,FALSE)</f>
        <v>JOSE MAURICIO HERNANDEZ ROJAS</v>
      </c>
      <c r="C1048" s="154" t="str">
        <f>VLOOKUP(A1048,'CENTRO DE COSTOS'!A:D,2,FALSE)</f>
        <v>0004-0001</v>
      </c>
      <c r="D1048" s="154">
        <v>13001</v>
      </c>
      <c r="E1048" s="154">
        <v>2645223</v>
      </c>
      <c r="F1048" s="154">
        <v>49655</v>
      </c>
      <c r="G1048" s="154" t="s">
        <v>4590</v>
      </c>
      <c r="H1048" s="154" t="s">
        <v>303</v>
      </c>
      <c r="I1048" s="154" t="s">
        <v>80</v>
      </c>
      <c r="J1048" s="154" t="s">
        <v>7191</v>
      </c>
      <c r="K1048" s="154" t="s">
        <v>159</v>
      </c>
      <c r="L1048" s="154" t="s">
        <v>7192</v>
      </c>
      <c r="M1048" s="155">
        <v>45895.44027777778</v>
      </c>
      <c r="N1048" s="155">
        <v>45895.643055555563</v>
      </c>
      <c r="O1048" s="154" t="s">
        <v>2961</v>
      </c>
      <c r="P1048" s="154" t="s">
        <v>2962</v>
      </c>
      <c r="Q1048" s="154" t="s">
        <v>3082</v>
      </c>
      <c r="R1048" s="154" t="s">
        <v>2972</v>
      </c>
      <c r="S1048" s="154" t="s">
        <v>2973</v>
      </c>
      <c r="T1048" s="183"/>
      <c r="U1048" s="154" t="s">
        <v>2965</v>
      </c>
      <c r="V1048" s="154" t="s">
        <v>7193</v>
      </c>
      <c r="W1048" s="154" t="s">
        <v>2967</v>
      </c>
      <c r="X1048" s="154" t="s">
        <v>7194</v>
      </c>
      <c r="Y1048" s="154" t="s">
        <v>25</v>
      </c>
      <c r="Z1048" s="154" t="s">
        <v>166</v>
      </c>
      <c r="AA1048" s="154" t="s">
        <v>337</v>
      </c>
      <c r="AB1048" s="154">
        <v>1</v>
      </c>
      <c r="AC1048" s="154">
        <v>0</v>
      </c>
      <c r="AD1048" s="87">
        <f>IF(W1048="SOPORTE_TELEFÓNICO",'BASE LIQUIDACION REDEBAN 2025'!$B$19,IF(W1048="ENVÍO",'BASE LIQUIDACION REDEBAN 2025'!$C$2,IF(Y1048="TIPO I",'BASE LIQUIDACION REDEBAN 2025'!$C$2,IF(Y1048="TIPO II",'BASE LIQUIDACION REDEBAN 2025'!$C$3,IF(Y1048="TIPO III",'BASE LIQUIDACION REDEBAN 2025'!$C$4,IF(Y1048="TIPO IV",'BASE LIQUIDACION REDEBAN 2025'!$C$5,IF(Z1048="AEREO",'BASE LIQUIDACION REDEBAN 2025'!$B$6,'BASE LIQUIDACION REDEBAN 2025'!$C$5)))))))</f>
        <v>65960.072302</v>
      </c>
      <c r="AE1048" s="87">
        <f>IF(OR(W1048="SOPORTE_TELEFÓNICO",W1048="ENVÍO"),0,IF(Y1048="TIPO I",'BASE LIQUIDACION REDEBAN 2025'!$B$10,IF(Y1048="TIPO II",'BASE LIQUIDACION REDEBAN 2025'!$B$11,IF(Y1048="TIPO III",'BASE LIQUIDACION REDEBAN 2025'!$B$12,'BASE LIQUIDACION REDEBAN 2025'!$B$13))))</f>
        <v>75096.394270399993</v>
      </c>
      <c r="AF1048" s="87">
        <f t="shared" si="16"/>
        <v>65960.072302</v>
      </c>
      <c r="AG1048" s="184"/>
      <c r="AH1048" s="184"/>
    </row>
    <row r="1049" spans="1:34" s="49" customFormat="1">
      <c r="A1049" s="154" t="s">
        <v>68</v>
      </c>
      <c r="B1049" s="154" t="str">
        <f>VLOOKUP(A1049,'CENTRO DE COSTOS'!A:D,4,FALSE)</f>
        <v>WILLIAM ASDRUBAL ROZO ROZO</v>
      </c>
      <c r="C1049" s="154" t="str">
        <f>VLOOKUP(A1049,'CENTRO DE COSTOS'!A:D,2,FALSE)</f>
        <v>0004-0004</v>
      </c>
      <c r="D1049" s="154">
        <v>11001</v>
      </c>
      <c r="E1049" s="154">
        <v>2644625</v>
      </c>
      <c r="F1049" s="154">
        <v>55891</v>
      </c>
      <c r="G1049" s="154" t="s">
        <v>4590</v>
      </c>
      <c r="H1049" s="154" t="s">
        <v>470</v>
      </c>
      <c r="I1049" s="154" t="s">
        <v>68</v>
      </c>
      <c r="J1049" s="154" t="s">
        <v>7195</v>
      </c>
      <c r="K1049" s="154" t="s">
        <v>159</v>
      </c>
      <c r="L1049" s="154" t="s">
        <v>7196</v>
      </c>
      <c r="M1049" s="155">
        <v>45895.406944444447</v>
      </c>
      <c r="N1049" s="155">
        <v>45895.646527777782</v>
      </c>
      <c r="O1049" s="154" t="s">
        <v>2961</v>
      </c>
      <c r="P1049" s="154" t="s">
        <v>2988</v>
      </c>
      <c r="Q1049" s="154" t="s">
        <v>2978</v>
      </c>
      <c r="R1049" s="154" t="s">
        <v>3124</v>
      </c>
      <c r="S1049" s="154" t="s">
        <v>2973</v>
      </c>
      <c r="T1049" s="183"/>
      <c r="U1049" s="154" t="s">
        <v>2965</v>
      </c>
      <c r="V1049" s="154" t="s">
        <v>7197</v>
      </c>
      <c r="W1049" s="154" t="s">
        <v>2967</v>
      </c>
      <c r="X1049" s="154" t="s">
        <v>7198</v>
      </c>
      <c r="Y1049" s="154" t="s">
        <v>25</v>
      </c>
      <c r="Z1049" s="154" t="s">
        <v>166</v>
      </c>
      <c r="AA1049" s="154" t="s">
        <v>877</v>
      </c>
      <c r="AB1049" s="154">
        <v>1</v>
      </c>
      <c r="AC1049" s="154">
        <v>0</v>
      </c>
      <c r="AD1049" s="87">
        <f>IF(W1049="SOPORTE_TELEFÓNICO",'BASE LIQUIDACION REDEBAN 2025'!$B$19,IF(W1049="ENVÍO",'BASE LIQUIDACION REDEBAN 2025'!$C$2,IF(Y1049="TIPO I",'BASE LIQUIDACION REDEBAN 2025'!$C$2,IF(Y1049="TIPO II",'BASE LIQUIDACION REDEBAN 2025'!$C$3,IF(Y1049="TIPO III",'BASE LIQUIDACION REDEBAN 2025'!$C$4,IF(Y1049="TIPO IV",'BASE LIQUIDACION REDEBAN 2025'!$C$5,IF(Z1049="AEREO",'BASE LIQUIDACION REDEBAN 2025'!$B$6,'BASE LIQUIDACION REDEBAN 2025'!$C$5)))))))</f>
        <v>65960.072302</v>
      </c>
      <c r="AE1049" s="87">
        <f>IF(OR(W1049="SOPORTE_TELEFÓNICO",W1049="ENVÍO"),0,IF(Y1049="TIPO I",'BASE LIQUIDACION REDEBAN 2025'!$B$10,IF(Y1049="TIPO II",'BASE LIQUIDACION REDEBAN 2025'!$B$11,IF(Y1049="TIPO III",'BASE LIQUIDACION REDEBAN 2025'!$B$12,'BASE LIQUIDACION REDEBAN 2025'!$B$13))))</f>
        <v>75096.394270399993</v>
      </c>
      <c r="AF1049" s="87">
        <f t="shared" si="16"/>
        <v>65960.072302</v>
      </c>
      <c r="AG1049" s="184"/>
      <c r="AH1049" s="184"/>
    </row>
    <row r="1050" spans="1:34" s="49" customFormat="1">
      <c r="A1050" s="154" t="s">
        <v>72</v>
      </c>
      <c r="B1050" s="154" t="str">
        <f>VLOOKUP(A1050,'CENTRO DE COSTOS'!A:D,4,FALSE)</f>
        <v>MIGUEL JULIÁN HERNÁNDEZ GUARÍN</v>
      </c>
      <c r="C1050" s="154" t="str">
        <f>VLOOKUP(A1050,'CENTRO DE COSTOS'!A:D,2,FALSE)</f>
        <v>0004-0008</v>
      </c>
      <c r="D1050" s="154">
        <v>68001</v>
      </c>
      <c r="E1050" s="154">
        <v>2644281</v>
      </c>
      <c r="F1050" s="154">
        <v>18908</v>
      </c>
      <c r="G1050" s="154" t="s">
        <v>4590</v>
      </c>
      <c r="H1050" s="154" t="s">
        <v>820</v>
      </c>
      <c r="I1050" s="154" t="s">
        <v>72</v>
      </c>
      <c r="J1050" s="154" t="s">
        <v>7199</v>
      </c>
      <c r="K1050" s="154" t="s">
        <v>159</v>
      </c>
      <c r="L1050" s="154" t="s">
        <v>7200</v>
      </c>
      <c r="M1050" s="155">
        <v>45895.393750000003</v>
      </c>
      <c r="N1050" s="155">
        <v>45895.650694444441</v>
      </c>
      <c r="O1050" s="154" t="s">
        <v>2961</v>
      </c>
      <c r="P1050" s="154" t="s">
        <v>2962</v>
      </c>
      <c r="Q1050" s="154" t="s">
        <v>3082</v>
      </c>
      <c r="R1050" s="154" t="s">
        <v>2972</v>
      </c>
      <c r="S1050" s="154" t="s">
        <v>220</v>
      </c>
      <c r="T1050" s="183"/>
      <c r="U1050" s="154" t="s">
        <v>2965</v>
      </c>
      <c r="V1050" s="154" t="s">
        <v>7201</v>
      </c>
      <c r="W1050" s="154" t="s">
        <v>2967</v>
      </c>
      <c r="X1050" s="154" t="s">
        <v>7202</v>
      </c>
      <c r="Y1050" s="154" t="s">
        <v>25</v>
      </c>
      <c r="Z1050" s="154" t="s">
        <v>166</v>
      </c>
      <c r="AA1050" s="154" t="s">
        <v>1016</v>
      </c>
      <c r="AB1050" s="154">
        <v>1</v>
      </c>
      <c r="AC1050" s="154">
        <v>0</v>
      </c>
      <c r="AD1050" s="87">
        <f>IF(W1050="SOPORTE_TELEFÓNICO",'BASE LIQUIDACION REDEBAN 2025'!$B$19,IF(W1050="ENVÍO",'BASE LIQUIDACION REDEBAN 2025'!$C$2,IF(Y1050="TIPO I",'BASE LIQUIDACION REDEBAN 2025'!$C$2,IF(Y1050="TIPO II",'BASE LIQUIDACION REDEBAN 2025'!$C$3,IF(Y1050="TIPO III",'BASE LIQUIDACION REDEBAN 2025'!$C$4,IF(Y1050="TIPO IV",'BASE LIQUIDACION REDEBAN 2025'!$C$5,IF(Z1050="AEREO",'BASE LIQUIDACION REDEBAN 2025'!$B$6,'BASE LIQUIDACION REDEBAN 2025'!$C$5)))))))</f>
        <v>65960.072302</v>
      </c>
      <c r="AE1050" s="87">
        <f>IF(OR(W1050="SOPORTE_TELEFÓNICO",W1050="ENVÍO"),0,IF(Y1050="TIPO I",'BASE LIQUIDACION REDEBAN 2025'!$B$10,IF(Y1050="TIPO II",'BASE LIQUIDACION REDEBAN 2025'!$B$11,IF(Y1050="TIPO III",'BASE LIQUIDACION REDEBAN 2025'!$B$12,'BASE LIQUIDACION REDEBAN 2025'!$B$13))))</f>
        <v>75096.394270399993</v>
      </c>
      <c r="AF1050" s="87">
        <f t="shared" si="16"/>
        <v>65960.072302</v>
      </c>
      <c r="AG1050" s="184"/>
      <c r="AH1050" s="184"/>
    </row>
    <row r="1051" spans="1:34" s="49" customFormat="1">
      <c r="A1051" s="154" t="s">
        <v>100</v>
      </c>
      <c r="B1051" s="154" t="str">
        <f>VLOOKUP(A1051,'CENTRO DE COSTOS'!A:D,4,FALSE)</f>
        <v>KEVIN ALEXIS CORZO BUSTOS</v>
      </c>
      <c r="C1051" s="154" t="str">
        <f>VLOOKUP(A1051,'CENTRO DE COSTOS'!A:D,2,FALSE)</f>
        <v>0004-0007</v>
      </c>
      <c r="D1051" s="154">
        <v>99524</v>
      </c>
      <c r="E1051" s="154">
        <v>2608359</v>
      </c>
      <c r="F1051" s="154">
        <v>76548</v>
      </c>
      <c r="G1051" s="154" t="s">
        <v>4590</v>
      </c>
      <c r="H1051" s="154" t="s">
        <v>6214</v>
      </c>
      <c r="I1051" s="154" t="s">
        <v>7203</v>
      </c>
      <c r="J1051" s="154" t="s">
        <v>7204</v>
      </c>
      <c r="K1051" s="154" t="s">
        <v>159</v>
      </c>
      <c r="L1051" s="154" t="s">
        <v>7205</v>
      </c>
      <c r="M1051" s="155">
        <v>45887.481249999997</v>
      </c>
      <c r="N1051" s="155">
        <v>45895.65625</v>
      </c>
      <c r="O1051" s="154" t="s">
        <v>2961</v>
      </c>
      <c r="P1051" s="154" t="s">
        <v>2962</v>
      </c>
      <c r="Q1051" s="154" t="s">
        <v>3076</v>
      </c>
      <c r="R1051" s="154" t="s">
        <v>3076</v>
      </c>
      <c r="S1051" s="154" t="s">
        <v>2973</v>
      </c>
      <c r="T1051" s="183"/>
      <c r="U1051" s="154" t="s">
        <v>2965</v>
      </c>
      <c r="V1051" s="154" t="s">
        <v>7206</v>
      </c>
      <c r="W1051" s="154" t="s">
        <v>2967</v>
      </c>
      <c r="X1051" s="154" t="s">
        <v>7207</v>
      </c>
      <c r="Y1051" s="154" t="s">
        <v>180</v>
      </c>
      <c r="Z1051" s="154" t="s">
        <v>1394</v>
      </c>
      <c r="AA1051" s="154" t="s">
        <v>301</v>
      </c>
      <c r="AB1051" s="154">
        <v>1</v>
      </c>
      <c r="AC1051" s="154">
        <v>0</v>
      </c>
      <c r="AD1051" s="87">
        <f>IF(W1051="SOPORTE_TELEFÓNICO",'BASE LIQUIDACION REDEBAN 2025'!$B$19,IF(W1051="ENVÍO",'BASE LIQUIDACION REDEBAN 2025'!$C$2,IF(Y1051="TIPO I",'BASE LIQUIDACION REDEBAN 2025'!$C$2,IF(Y1051="TIPO II",'BASE LIQUIDACION REDEBAN 2025'!$C$3,IF(Y1051="TIPO III",'BASE LIQUIDACION REDEBAN 2025'!$C$4,IF(Y1051="TIPO IV",'BASE LIQUIDACION REDEBAN 2025'!$C$5,IF(Z1051="AEREO",'BASE LIQUIDACION REDEBAN 2025'!$B$6,'BASE LIQUIDACION REDEBAN 2025'!$C$5)))))))</f>
        <v>988462.96268840006</v>
      </c>
      <c r="AE1051" s="87">
        <f>IF(OR(W1051="SOPORTE_TELEFÓNICO",W1051="ENVÍO"),0,IF(Y1051="TIPO I",'BASE LIQUIDACION REDEBAN 2025'!$B$10,IF(Y1051="TIPO II",'BASE LIQUIDACION REDEBAN 2025'!$B$11,IF(Y1051="TIPO III",'BASE LIQUIDACION REDEBAN 2025'!$B$12,'BASE LIQUIDACION REDEBAN 2025'!$B$13))))</f>
        <v>196536.5258152</v>
      </c>
      <c r="AF1051" s="87">
        <f t="shared" si="16"/>
        <v>988462.96268840006</v>
      </c>
      <c r="AG1051" s="184"/>
      <c r="AH1051" s="184"/>
    </row>
    <row r="1052" spans="1:34" s="49" customFormat="1">
      <c r="A1052" s="154" t="s">
        <v>72</v>
      </c>
      <c r="B1052" s="154" t="str">
        <f>VLOOKUP(A1052,'CENTRO DE COSTOS'!A:D,4,FALSE)</f>
        <v>MIGUEL JULIÁN HERNÁNDEZ GUARÍN</v>
      </c>
      <c r="C1052" s="154" t="str">
        <f>VLOOKUP(A1052,'CENTRO DE COSTOS'!A:D,2,FALSE)</f>
        <v>0004-0008</v>
      </c>
      <c r="D1052" s="154">
        <v>68418</v>
      </c>
      <c r="E1052" s="154">
        <v>2643597</v>
      </c>
      <c r="F1052" s="154">
        <v>49017</v>
      </c>
      <c r="G1052" s="154" t="s">
        <v>4590</v>
      </c>
      <c r="H1052" s="154" t="s">
        <v>820</v>
      </c>
      <c r="I1052" s="154" t="s">
        <v>1564</v>
      </c>
      <c r="J1052" s="154" t="s">
        <v>7208</v>
      </c>
      <c r="K1052" s="154" t="s">
        <v>159</v>
      </c>
      <c r="L1052" s="154" t="s">
        <v>7209</v>
      </c>
      <c r="M1052" s="155">
        <v>45895.356944444437</v>
      </c>
      <c r="N1052" s="155">
        <v>45895.658333333333</v>
      </c>
      <c r="O1052" s="154" t="s">
        <v>2961</v>
      </c>
      <c r="P1052" s="154" t="s">
        <v>2962</v>
      </c>
      <c r="Q1052" s="154" t="s">
        <v>2978</v>
      </c>
      <c r="R1052" s="154" t="s">
        <v>2983</v>
      </c>
      <c r="S1052" s="154" t="s">
        <v>200</v>
      </c>
      <c r="T1052" s="183"/>
      <c r="U1052" s="154" t="s">
        <v>2965</v>
      </c>
      <c r="V1052" s="154" t="s">
        <v>7210</v>
      </c>
      <c r="W1052" s="154" t="s">
        <v>2967</v>
      </c>
      <c r="X1052" s="154" t="s">
        <v>7211</v>
      </c>
      <c r="Y1052" s="154" t="s">
        <v>28</v>
      </c>
      <c r="Z1052" s="154" t="s">
        <v>166</v>
      </c>
      <c r="AA1052" s="154" t="s">
        <v>438</v>
      </c>
      <c r="AB1052" s="154">
        <v>1</v>
      </c>
      <c r="AC1052" s="154">
        <v>0</v>
      </c>
      <c r="AD1052" s="87">
        <f>IF(W1052="SOPORTE_TELEFÓNICO",'BASE LIQUIDACION REDEBAN 2025'!$B$19,IF(W1052="ENVÍO",'BASE LIQUIDACION REDEBAN 2025'!$C$2,IF(Y1052="TIPO I",'BASE LIQUIDACION REDEBAN 2025'!$C$2,IF(Y1052="TIPO II",'BASE LIQUIDACION REDEBAN 2025'!$C$3,IF(Y1052="TIPO III",'BASE LIQUIDACION REDEBAN 2025'!$C$4,IF(Y1052="TIPO IV",'BASE LIQUIDACION REDEBAN 2025'!$C$5,IF(Z1052="AEREO",'BASE LIQUIDACION REDEBAN 2025'!$B$6,'BASE LIQUIDACION REDEBAN 2025'!$C$5)))))))</f>
        <v>144967.87232000002</v>
      </c>
      <c r="AE1052" s="87">
        <f>IF(OR(W1052="SOPORTE_TELEFÓNICO",W1052="ENVÍO"),0,IF(Y1052="TIPO I",'BASE LIQUIDACION REDEBAN 2025'!$B$10,IF(Y1052="TIPO II",'BASE LIQUIDACION REDEBAN 2025'!$B$11,IF(Y1052="TIPO III",'BASE LIQUIDACION REDEBAN 2025'!$B$12,'BASE LIQUIDACION REDEBAN 2025'!$B$13))))</f>
        <v>140395.6348884</v>
      </c>
      <c r="AF1052" s="87">
        <f t="shared" si="16"/>
        <v>144967.87232000002</v>
      </c>
      <c r="AG1052" s="184"/>
      <c r="AH1052" s="184"/>
    </row>
    <row r="1053" spans="1:34" s="49" customFormat="1">
      <c r="A1053" s="154" t="s">
        <v>90</v>
      </c>
      <c r="B1053" s="154" t="str">
        <f>VLOOKUP(A1053,'CENTRO DE COSTOS'!A:D,4,FALSE)</f>
        <v>JUAN SEBASTIÁN RÍOS CASTRILLÓN</v>
      </c>
      <c r="C1053" s="154" t="str">
        <f>VLOOKUP(A1053,'CENTRO DE COSTOS'!A:D,2,FALSE)</f>
        <v>0004-0005</v>
      </c>
      <c r="D1053" s="154">
        <v>5212</v>
      </c>
      <c r="E1053" s="154">
        <v>2634747</v>
      </c>
      <c r="F1053" s="154">
        <v>78641</v>
      </c>
      <c r="G1053" s="154" t="s">
        <v>4590</v>
      </c>
      <c r="H1053" s="154" t="s">
        <v>197</v>
      </c>
      <c r="I1053" s="154" t="s">
        <v>2726</v>
      </c>
      <c r="J1053" s="154" t="s">
        <v>7212</v>
      </c>
      <c r="K1053" s="154" t="s">
        <v>159</v>
      </c>
      <c r="L1053" s="154" t="s">
        <v>7213</v>
      </c>
      <c r="M1053" s="155">
        <v>45892.656944444447</v>
      </c>
      <c r="N1053" s="155">
        <v>45895.659722222219</v>
      </c>
      <c r="O1053" s="154" t="s">
        <v>2961</v>
      </c>
      <c r="P1053" s="154" t="s">
        <v>2962</v>
      </c>
      <c r="Q1053" s="154" t="s">
        <v>3183</v>
      </c>
      <c r="R1053" s="154" t="s">
        <v>3376</v>
      </c>
      <c r="S1053" s="154" t="s">
        <v>200</v>
      </c>
      <c r="T1053" s="183"/>
      <c r="U1053" s="154" t="s">
        <v>2965</v>
      </c>
      <c r="V1053" s="154" t="s">
        <v>7214</v>
      </c>
      <c r="W1053" s="154" t="s">
        <v>2967</v>
      </c>
      <c r="X1053" s="154" t="s">
        <v>7215</v>
      </c>
      <c r="Y1053" s="154" t="s">
        <v>25</v>
      </c>
      <c r="Z1053" s="154" t="s">
        <v>166</v>
      </c>
      <c r="AA1053" s="154" t="s">
        <v>7216</v>
      </c>
      <c r="AB1053" s="154">
        <v>1</v>
      </c>
      <c r="AC1053" s="154">
        <v>0</v>
      </c>
      <c r="AD1053" s="87">
        <f>IF(W1053="SOPORTE_TELEFÓNICO",'BASE LIQUIDACION REDEBAN 2025'!$B$19,IF(W1053="ENVÍO",'BASE LIQUIDACION REDEBAN 2025'!$C$2,IF(Y1053="TIPO I",'BASE LIQUIDACION REDEBAN 2025'!$C$2,IF(Y1053="TIPO II",'BASE LIQUIDACION REDEBAN 2025'!$C$3,IF(Y1053="TIPO III",'BASE LIQUIDACION REDEBAN 2025'!$C$4,IF(Y1053="TIPO IV",'BASE LIQUIDACION REDEBAN 2025'!$C$5,IF(Z1053="AEREO",'BASE LIQUIDACION REDEBAN 2025'!$B$6,'BASE LIQUIDACION REDEBAN 2025'!$C$5)))))))</f>
        <v>65960.072302</v>
      </c>
      <c r="AE1053" s="87">
        <f>IF(OR(W1053="SOPORTE_TELEFÓNICO",W1053="ENVÍO"),0,IF(Y1053="TIPO I",'BASE LIQUIDACION REDEBAN 2025'!$B$10,IF(Y1053="TIPO II",'BASE LIQUIDACION REDEBAN 2025'!$B$11,IF(Y1053="TIPO III",'BASE LIQUIDACION REDEBAN 2025'!$B$12,'BASE LIQUIDACION REDEBAN 2025'!$B$13))))</f>
        <v>75096.394270399993</v>
      </c>
      <c r="AF1053" s="87">
        <f t="shared" si="16"/>
        <v>65960.072302</v>
      </c>
      <c r="AG1053" s="184"/>
      <c r="AH1053" s="184"/>
    </row>
    <row r="1054" spans="1:34" s="49" customFormat="1">
      <c r="A1054" s="154" t="s">
        <v>60</v>
      </c>
      <c r="B1054" s="154" t="str">
        <f>VLOOKUP(A1054,'CENTRO DE COSTOS'!A:D,4,FALSE)</f>
        <v>JUAN SEBASTIÁN RÍOS CASTRILLÓN</v>
      </c>
      <c r="C1054" s="154" t="str">
        <f>VLOOKUP(A1054,'CENTRO DE COSTOS'!A:D,2,FALSE)</f>
        <v>0004-0005</v>
      </c>
      <c r="D1054" s="154">
        <v>5837</v>
      </c>
      <c r="E1054" s="154">
        <v>2642446</v>
      </c>
      <c r="F1054" s="154">
        <v>12003</v>
      </c>
      <c r="G1054" s="154" t="s">
        <v>4590</v>
      </c>
      <c r="H1054" s="154" t="s">
        <v>197</v>
      </c>
      <c r="I1054" s="154" t="s">
        <v>785</v>
      </c>
      <c r="J1054" s="154" t="s">
        <v>7217</v>
      </c>
      <c r="K1054" s="154" t="s">
        <v>159</v>
      </c>
      <c r="L1054" s="154" t="s">
        <v>7218</v>
      </c>
      <c r="M1054" s="155">
        <v>45895.333333333343</v>
      </c>
      <c r="N1054" s="155">
        <v>45895.661111111112</v>
      </c>
      <c r="O1054" s="154" t="s">
        <v>2961</v>
      </c>
      <c r="P1054" s="154" t="s">
        <v>2962</v>
      </c>
      <c r="Q1054" s="154" t="s">
        <v>3099</v>
      </c>
      <c r="R1054" s="154" t="s">
        <v>2972</v>
      </c>
      <c r="S1054" s="154" t="s">
        <v>2973</v>
      </c>
      <c r="T1054" s="183"/>
      <c r="U1054" s="154" t="s">
        <v>2965</v>
      </c>
      <c r="V1054" s="154" t="s">
        <v>7219</v>
      </c>
      <c r="W1054" s="154" t="s">
        <v>2967</v>
      </c>
      <c r="X1054" s="154" t="s">
        <v>7220</v>
      </c>
      <c r="Y1054" s="154" t="s">
        <v>28</v>
      </c>
      <c r="Z1054" s="154" t="s">
        <v>166</v>
      </c>
      <c r="AA1054" s="154" t="s">
        <v>636</v>
      </c>
      <c r="AB1054" s="154">
        <v>1</v>
      </c>
      <c r="AC1054" s="154">
        <v>0</v>
      </c>
      <c r="AD1054" s="87">
        <f>IF(W1054="SOPORTE_TELEFÓNICO",'BASE LIQUIDACION REDEBAN 2025'!$B$19,IF(W1054="ENVÍO",'BASE LIQUIDACION REDEBAN 2025'!$C$2,IF(Y1054="TIPO I",'BASE LIQUIDACION REDEBAN 2025'!$C$2,IF(Y1054="TIPO II",'BASE LIQUIDACION REDEBAN 2025'!$C$3,IF(Y1054="TIPO III",'BASE LIQUIDACION REDEBAN 2025'!$C$4,IF(Y1054="TIPO IV",'BASE LIQUIDACION REDEBAN 2025'!$C$5,IF(Z1054="AEREO",'BASE LIQUIDACION REDEBAN 2025'!$B$6,'BASE LIQUIDACION REDEBAN 2025'!$C$5)))))))</f>
        <v>144967.87232000002</v>
      </c>
      <c r="AE1054" s="87">
        <f>IF(OR(W1054="SOPORTE_TELEFÓNICO",W1054="ENVÍO"),0,IF(Y1054="TIPO I",'BASE LIQUIDACION REDEBAN 2025'!$B$10,IF(Y1054="TIPO II",'BASE LIQUIDACION REDEBAN 2025'!$B$11,IF(Y1054="TIPO III",'BASE LIQUIDACION REDEBAN 2025'!$B$12,'BASE LIQUIDACION REDEBAN 2025'!$B$13))))</f>
        <v>140395.6348884</v>
      </c>
      <c r="AF1054" s="87">
        <f t="shared" si="16"/>
        <v>144967.87232000002</v>
      </c>
      <c r="AG1054" s="184"/>
      <c r="AH1054" s="184"/>
    </row>
    <row r="1055" spans="1:34" s="49" customFormat="1">
      <c r="A1055" s="154" t="s">
        <v>90</v>
      </c>
      <c r="B1055" s="154" t="str">
        <f>VLOOKUP(A1055,'CENTRO DE COSTOS'!A:D,4,FALSE)</f>
        <v>JUAN SEBASTIÁN RÍOS CASTRILLÓN</v>
      </c>
      <c r="C1055" s="154" t="str">
        <f>VLOOKUP(A1055,'CENTRO DE COSTOS'!A:D,2,FALSE)</f>
        <v>0004-0005</v>
      </c>
      <c r="D1055" s="154">
        <v>5264</v>
      </c>
      <c r="E1055" s="154">
        <v>2636244</v>
      </c>
      <c r="F1055" s="154">
        <v>46085</v>
      </c>
      <c r="G1055" s="154" t="s">
        <v>4590</v>
      </c>
      <c r="H1055" s="154" t="s">
        <v>197</v>
      </c>
      <c r="I1055" s="154" t="s">
        <v>3024</v>
      </c>
      <c r="J1055" s="154" t="s">
        <v>7221</v>
      </c>
      <c r="K1055" s="154" t="s">
        <v>159</v>
      </c>
      <c r="L1055" s="154" t="s">
        <v>7222</v>
      </c>
      <c r="M1055" s="155">
        <v>45894.35</v>
      </c>
      <c r="N1055" s="155">
        <v>45895.668749999997</v>
      </c>
      <c r="O1055" s="154" t="s">
        <v>2961</v>
      </c>
      <c r="P1055" s="154" t="s">
        <v>2962</v>
      </c>
      <c r="Q1055" s="154" t="s">
        <v>3046</v>
      </c>
      <c r="R1055" s="154" t="s">
        <v>2972</v>
      </c>
      <c r="S1055" s="154" t="s">
        <v>2973</v>
      </c>
      <c r="T1055" s="183"/>
      <c r="U1055" s="154" t="s">
        <v>2965</v>
      </c>
      <c r="V1055" s="154" t="s">
        <v>7223</v>
      </c>
      <c r="W1055" s="154" t="s">
        <v>2967</v>
      </c>
      <c r="X1055" s="154" t="s">
        <v>7224</v>
      </c>
      <c r="Y1055" s="154" t="s">
        <v>28</v>
      </c>
      <c r="Z1055" s="154" t="s">
        <v>166</v>
      </c>
      <c r="AA1055" s="154" t="s">
        <v>270</v>
      </c>
      <c r="AB1055" s="154">
        <v>1</v>
      </c>
      <c r="AC1055" s="154">
        <v>0</v>
      </c>
      <c r="AD1055" s="87">
        <f>IF(W1055="SOPORTE_TELEFÓNICO",'BASE LIQUIDACION REDEBAN 2025'!$B$19,IF(W1055="ENVÍO",'BASE LIQUIDACION REDEBAN 2025'!$C$2,IF(Y1055="TIPO I",'BASE LIQUIDACION REDEBAN 2025'!$C$2,IF(Y1055="TIPO II",'BASE LIQUIDACION REDEBAN 2025'!$C$3,IF(Y1055="TIPO III",'BASE LIQUIDACION REDEBAN 2025'!$C$4,IF(Y1055="TIPO IV",'BASE LIQUIDACION REDEBAN 2025'!$C$5,IF(Z1055="AEREO",'BASE LIQUIDACION REDEBAN 2025'!$B$6,'BASE LIQUIDACION REDEBAN 2025'!$C$5)))))))</f>
        <v>144967.87232000002</v>
      </c>
      <c r="AE1055" s="87">
        <f>IF(OR(W1055="SOPORTE_TELEFÓNICO",W1055="ENVÍO"),0,IF(Y1055="TIPO I",'BASE LIQUIDACION REDEBAN 2025'!$B$10,IF(Y1055="TIPO II",'BASE LIQUIDACION REDEBAN 2025'!$B$11,IF(Y1055="TIPO III",'BASE LIQUIDACION REDEBAN 2025'!$B$12,'BASE LIQUIDACION REDEBAN 2025'!$B$13))))</f>
        <v>140395.6348884</v>
      </c>
      <c r="AF1055" s="87">
        <f t="shared" si="16"/>
        <v>144967.87232000002</v>
      </c>
      <c r="AG1055" s="184"/>
      <c r="AH1055" s="184"/>
    </row>
    <row r="1056" spans="1:34" s="49" customFormat="1">
      <c r="A1056" s="154" t="s">
        <v>76</v>
      </c>
      <c r="B1056" s="154" t="str">
        <f>VLOOKUP(A1056,'CENTRO DE COSTOS'!A:D,4,FALSE)</f>
        <v>DIEGO FERNANDO HENAO CARDONA</v>
      </c>
      <c r="C1056" s="154" t="str">
        <f>VLOOKUP(A1056,'CENTRO DE COSTOS'!A:D,2,FALSE)</f>
        <v>0004-0003</v>
      </c>
      <c r="D1056" s="154">
        <v>76001</v>
      </c>
      <c r="E1056" s="154">
        <v>2642351</v>
      </c>
      <c r="F1056" s="154">
        <v>76664</v>
      </c>
      <c r="G1056" s="154" t="s">
        <v>4590</v>
      </c>
      <c r="H1056" s="154" t="s">
        <v>227</v>
      </c>
      <c r="I1056" s="154" t="s">
        <v>76</v>
      </c>
      <c r="J1056" s="154" t="s">
        <v>7225</v>
      </c>
      <c r="K1056" s="154" t="s">
        <v>159</v>
      </c>
      <c r="L1056" s="154" t="s">
        <v>7226</v>
      </c>
      <c r="M1056" s="155">
        <v>45895.333333333343</v>
      </c>
      <c r="N1056" s="155">
        <v>45895.671527777777</v>
      </c>
      <c r="O1056" s="154" t="s">
        <v>2961</v>
      </c>
      <c r="P1056" s="154" t="s">
        <v>2962</v>
      </c>
      <c r="Q1056" s="154" t="s">
        <v>3099</v>
      </c>
      <c r="R1056" s="154" t="s">
        <v>3435</v>
      </c>
      <c r="S1056" s="154" t="s">
        <v>200</v>
      </c>
      <c r="T1056" s="183"/>
      <c r="U1056" s="154" t="s">
        <v>2965</v>
      </c>
      <c r="V1056" s="154" t="s">
        <v>7227</v>
      </c>
      <c r="W1056" s="154" t="s">
        <v>2967</v>
      </c>
      <c r="X1056" s="154" t="s">
        <v>7228</v>
      </c>
      <c r="Y1056" s="154" t="s">
        <v>25</v>
      </c>
      <c r="Z1056" s="154" t="s">
        <v>166</v>
      </c>
      <c r="AA1056" s="154" t="s">
        <v>531</v>
      </c>
      <c r="AB1056" s="154">
        <v>1</v>
      </c>
      <c r="AC1056" s="154">
        <v>0</v>
      </c>
      <c r="AD1056" s="87">
        <f>IF(W1056="SOPORTE_TELEFÓNICO",'BASE LIQUIDACION REDEBAN 2025'!$B$19,IF(W1056="ENVÍO",'BASE LIQUIDACION REDEBAN 2025'!$C$2,IF(Y1056="TIPO I",'BASE LIQUIDACION REDEBAN 2025'!$C$2,IF(Y1056="TIPO II",'BASE LIQUIDACION REDEBAN 2025'!$C$3,IF(Y1056="TIPO III",'BASE LIQUIDACION REDEBAN 2025'!$C$4,IF(Y1056="TIPO IV",'BASE LIQUIDACION REDEBAN 2025'!$C$5,IF(Z1056="AEREO",'BASE LIQUIDACION REDEBAN 2025'!$B$6,'BASE LIQUIDACION REDEBAN 2025'!$C$5)))))))</f>
        <v>65960.072302</v>
      </c>
      <c r="AE1056" s="87">
        <f>IF(OR(W1056="SOPORTE_TELEFÓNICO",W1056="ENVÍO"),0,IF(Y1056="TIPO I",'BASE LIQUIDACION REDEBAN 2025'!$B$10,IF(Y1056="TIPO II",'BASE LIQUIDACION REDEBAN 2025'!$B$11,IF(Y1056="TIPO III",'BASE LIQUIDACION REDEBAN 2025'!$B$12,'BASE LIQUIDACION REDEBAN 2025'!$B$13))))</f>
        <v>75096.394270399993</v>
      </c>
      <c r="AF1056" s="87">
        <f t="shared" si="16"/>
        <v>65960.072302</v>
      </c>
      <c r="AG1056" s="184"/>
      <c r="AH1056" s="184"/>
    </row>
    <row r="1057" spans="1:34" s="49" customFormat="1">
      <c r="A1057" s="154" t="s">
        <v>91</v>
      </c>
      <c r="B1057" s="154" t="str">
        <f>VLOOKUP(A1057,'CENTRO DE COSTOS'!A:D,4,FALSE)</f>
        <v>JOSE MAURICIO HERNANDEZ ROJAS</v>
      </c>
      <c r="C1057" s="154" t="str">
        <f>VLOOKUP(A1057,'CENTRO DE COSTOS'!A:D,2,FALSE)</f>
        <v>0004-0001</v>
      </c>
      <c r="D1057" s="154">
        <v>23670</v>
      </c>
      <c r="E1057" s="154">
        <v>2636488</v>
      </c>
      <c r="F1057" s="154">
        <v>76162</v>
      </c>
      <c r="G1057" s="154" t="s">
        <v>4590</v>
      </c>
      <c r="H1057" s="154" t="s">
        <v>421</v>
      </c>
      <c r="I1057" s="154" t="s">
        <v>3438</v>
      </c>
      <c r="J1057" s="154" t="s">
        <v>3439</v>
      </c>
      <c r="K1057" s="154" t="s">
        <v>159</v>
      </c>
      <c r="L1057" s="154" t="s">
        <v>7229</v>
      </c>
      <c r="M1057" s="155">
        <v>45894.352777777778</v>
      </c>
      <c r="N1057" s="155">
        <v>45895.678472222222</v>
      </c>
      <c r="O1057" s="154" t="s">
        <v>2961</v>
      </c>
      <c r="P1057" s="154" t="s">
        <v>2962</v>
      </c>
      <c r="Q1057" s="154" t="s">
        <v>3099</v>
      </c>
      <c r="R1057" s="154" t="s">
        <v>3435</v>
      </c>
      <c r="S1057" s="154" t="s">
        <v>2973</v>
      </c>
      <c r="T1057" s="183"/>
      <c r="U1057" s="154" t="s">
        <v>2965</v>
      </c>
      <c r="V1057" s="154" t="s">
        <v>7230</v>
      </c>
      <c r="W1057" s="154" t="s">
        <v>2967</v>
      </c>
      <c r="X1057" s="154" t="s">
        <v>3442</v>
      </c>
      <c r="Y1057" s="154" t="s">
        <v>28</v>
      </c>
      <c r="Z1057" s="154" t="s">
        <v>166</v>
      </c>
      <c r="AA1057" s="154" t="s">
        <v>696</v>
      </c>
      <c r="AB1057" s="154">
        <v>1</v>
      </c>
      <c r="AC1057" s="154">
        <v>0</v>
      </c>
      <c r="AD1057" s="87">
        <f>IF(W1057="SOPORTE_TELEFÓNICO",'BASE LIQUIDACION REDEBAN 2025'!$B$19,IF(W1057="ENVÍO",'BASE LIQUIDACION REDEBAN 2025'!$C$2,IF(Y1057="TIPO I",'BASE LIQUIDACION REDEBAN 2025'!$C$2,IF(Y1057="TIPO II",'BASE LIQUIDACION REDEBAN 2025'!$C$3,IF(Y1057="TIPO III",'BASE LIQUIDACION REDEBAN 2025'!$C$4,IF(Y1057="TIPO IV",'BASE LIQUIDACION REDEBAN 2025'!$C$5,IF(Z1057="AEREO",'BASE LIQUIDACION REDEBAN 2025'!$B$6,'BASE LIQUIDACION REDEBAN 2025'!$C$5)))))))</f>
        <v>144967.87232000002</v>
      </c>
      <c r="AE1057" s="87">
        <f>IF(OR(W1057="SOPORTE_TELEFÓNICO",W1057="ENVÍO"),0,IF(Y1057="TIPO I",'BASE LIQUIDACION REDEBAN 2025'!$B$10,IF(Y1057="TIPO II",'BASE LIQUIDACION REDEBAN 2025'!$B$11,IF(Y1057="TIPO III",'BASE LIQUIDACION REDEBAN 2025'!$B$12,'BASE LIQUIDACION REDEBAN 2025'!$B$13))))</f>
        <v>140395.6348884</v>
      </c>
      <c r="AF1057" s="87">
        <f t="shared" si="16"/>
        <v>144967.87232000002</v>
      </c>
      <c r="AG1057" s="184"/>
      <c r="AH1057" s="184"/>
    </row>
    <row r="1058" spans="1:34" s="49" customFormat="1">
      <c r="A1058" s="154" t="s">
        <v>91</v>
      </c>
      <c r="B1058" s="154" t="str">
        <f>VLOOKUP(A1058,'CENTRO DE COSTOS'!A:D,4,FALSE)</f>
        <v>JOSE MAURICIO HERNANDEZ ROJAS</v>
      </c>
      <c r="C1058" s="154" t="str">
        <f>VLOOKUP(A1058,'CENTRO DE COSTOS'!A:D,2,FALSE)</f>
        <v>0004-0001</v>
      </c>
      <c r="D1058" s="154">
        <v>23570</v>
      </c>
      <c r="E1058" s="154">
        <v>2639958</v>
      </c>
      <c r="F1058" s="154">
        <v>69349</v>
      </c>
      <c r="G1058" s="154" t="s">
        <v>4590</v>
      </c>
      <c r="H1058" s="154" t="s">
        <v>421</v>
      </c>
      <c r="I1058" s="154" t="s">
        <v>6790</v>
      </c>
      <c r="J1058" s="154" t="s">
        <v>6791</v>
      </c>
      <c r="K1058" s="154" t="s">
        <v>159</v>
      </c>
      <c r="L1058" s="154" t="s">
        <v>7231</v>
      </c>
      <c r="M1058" s="155">
        <v>45894.574305555558</v>
      </c>
      <c r="N1058" s="155">
        <v>45895.68472222222</v>
      </c>
      <c r="O1058" s="154" t="s">
        <v>2961</v>
      </c>
      <c r="P1058" s="154" t="s">
        <v>2962</v>
      </c>
      <c r="Q1058" s="154" t="s">
        <v>3032</v>
      </c>
      <c r="R1058" s="154" t="s">
        <v>2972</v>
      </c>
      <c r="S1058" s="154" t="s">
        <v>220</v>
      </c>
      <c r="T1058" s="183"/>
      <c r="U1058" s="154" t="s">
        <v>2965</v>
      </c>
      <c r="V1058" s="154" t="s">
        <v>7232</v>
      </c>
      <c r="W1058" s="154" t="s">
        <v>2967</v>
      </c>
      <c r="X1058" s="154" t="s">
        <v>6794</v>
      </c>
      <c r="Y1058" s="154" t="s">
        <v>28</v>
      </c>
      <c r="Z1058" s="154" t="s">
        <v>166</v>
      </c>
      <c r="AA1058" s="154" t="s">
        <v>2371</v>
      </c>
      <c r="AB1058" s="154">
        <v>1</v>
      </c>
      <c r="AC1058" s="154">
        <v>0</v>
      </c>
      <c r="AD1058" s="87">
        <f>IF(W1058="SOPORTE_TELEFÓNICO",'BASE LIQUIDACION REDEBAN 2025'!$B$19,IF(W1058="ENVÍO",'BASE LIQUIDACION REDEBAN 2025'!$C$2,IF(Y1058="TIPO I",'BASE LIQUIDACION REDEBAN 2025'!$C$2,IF(Y1058="TIPO II",'BASE LIQUIDACION REDEBAN 2025'!$C$3,IF(Y1058="TIPO III",'BASE LIQUIDACION REDEBAN 2025'!$C$4,IF(Y1058="TIPO IV",'BASE LIQUIDACION REDEBAN 2025'!$C$5,IF(Z1058="AEREO",'BASE LIQUIDACION REDEBAN 2025'!$B$6,'BASE LIQUIDACION REDEBAN 2025'!$C$5)))))))</f>
        <v>144967.87232000002</v>
      </c>
      <c r="AE1058" s="87">
        <f>IF(OR(W1058="SOPORTE_TELEFÓNICO",W1058="ENVÍO"),0,IF(Y1058="TIPO I",'BASE LIQUIDACION REDEBAN 2025'!$B$10,IF(Y1058="TIPO II",'BASE LIQUIDACION REDEBAN 2025'!$B$11,IF(Y1058="TIPO III",'BASE LIQUIDACION REDEBAN 2025'!$B$12,'BASE LIQUIDACION REDEBAN 2025'!$B$13))))</f>
        <v>140395.6348884</v>
      </c>
      <c r="AF1058" s="87">
        <f t="shared" si="16"/>
        <v>144967.87232000002</v>
      </c>
      <c r="AG1058" s="184"/>
      <c r="AH1058" s="184"/>
    </row>
    <row r="1059" spans="1:34" s="49" customFormat="1">
      <c r="A1059" s="154" t="s">
        <v>90</v>
      </c>
      <c r="B1059" s="154" t="str">
        <f>VLOOKUP(A1059,'CENTRO DE COSTOS'!A:D,4,FALSE)</f>
        <v>JUAN SEBASTIÁN RÍOS CASTRILLÓN</v>
      </c>
      <c r="C1059" s="154" t="str">
        <f>VLOOKUP(A1059,'CENTRO DE COSTOS'!A:D,2,FALSE)</f>
        <v>0004-0005</v>
      </c>
      <c r="D1059" s="154">
        <v>5664</v>
      </c>
      <c r="E1059" s="154">
        <v>2639481</v>
      </c>
      <c r="F1059" s="154">
        <v>48480</v>
      </c>
      <c r="G1059" s="154" t="s">
        <v>4590</v>
      </c>
      <c r="H1059" s="154" t="s">
        <v>197</v>
      </c>
      <c r="I1059" s="154" t="s">
        <v>4904</v>
      </c>
      <c r="J1059" s="154" t="s">
        <v>7233</v>
      </c>
      <c r="K1059" s="154" t="s">
        <v>159</v>
      </c>
      <c r="L1059" s="154" t="s">
        <v>7234</v>
      </c>
      <c r="M1059" s="155">
        <v>45894.509027777778</v>
      </c>
      <c r="N1059" s="155">
        <v>45895.686111111107</v>
      </c>
      <c r="O1059" s="154" t="s">
        <v>2961</v>
      </c>
      <c r="P1059" s="154" t="s">
        <v>2962</v>
      </c>
      <c r="Q1059" s="154" t="s">
        <v>3099</v>
      </c>
      <c r="R1059" s="154" t="s">
        <v>2972</v>
      </c>
      <c r="S1059" s="154" t="s">
        <v>2973</v>
      </c>
      <c r="T1059" s="183"/>
      <c r="U1059" s="154" t="s">
        <v>2965</v>
      </c>
      <c r="V1059" s="154" t="s">
        <v>7235</v>
      </c>
      <c r="W1059" s="154" t="s">
        <v>2967</v>
      </c>
      <c r="X1059" s="154" t="s">
        <v>7236</v>
      </c>
      <c r="Y1059" s="154" t="s">
        <v>28</v>
      </c>
      <c r="Z1059" s="154" t="s">
        <v>166</v>
      </c>
      <c r="AA1059" s="154" t="s">
        <v>270</v>
      </c>
      <c r="AB1059" s="154">
        <v>1</v>
      </c>
      <c r="AC1059" s="154">
        <v>0</v>
      </c>
      <c r="AD1059" s="87">
        <f>IF(W1059="SOPORTE_TELEFÓNICO",'BASE LIQUIDACION REDEBAN 2025'!$B$19,IF(W1059="ENVÍO",'BASE LIQUIDACION REDEBAN 2025'!$C$2,IF(Y1059="TIPO I",'BASE LIQUIDACION REDEBAN 2025'!$C$2,IF(Y1059="TIPO II",'BASE LIQUIDACION REDEBAN 2025'!$C$3,IF(Y1059="TIPO III",'BASE LIQUIDACION REDEBAN 2025'!$C$4,IF(Y1059="TIPO IV",'BASE LIQUIDACION REDEBAN 2025'!$C$5,IF(Z1059="AEREO",'BASE LIQUIDACION REDEBAN 2025'!$B$6,'BASE LIQUIDACION REDEBAN 2025'!$C$5)))))))</f>
        <v>144967.87232000002</v>
      </c>
      <c r="AE1059" s="87">
        <f>IF(OR(W1059="SOPORTE_TELEFÓNICO",W1059="ENVÍO"),0,IF(Y1059="TIPO I",'BASE LIQUIDACION REDEBAN 2025'!$B$10,IF(Y1059="TIPO II",'BASE LIQUIDACION REDEBAN 2025'!$B$11,IF(Y1059="TIPO III",'BASE LIQUIDACION REDEBAN 2025'!$B$12,'BASE LIQUIDACION REDEBAN 2025'!$B$13))))</f>
        <v>140395.6348884</v>
      </c>
      <c r="AF1059" s="87">
        <f t="shared" si="16"/>
        <v>144967.87232000002</v>
      </c>
      <c r="AG1059" s="184"/>
      <c r="AH1059" s="184"/>
    </row>
    <row r="1060" spans="1:34" s="49" customFormat="1">
      <c r="A1060" s="154" t="s">
        <v>76</v>
      </c>
      <c r="B1060" s="154" t="str">
        <f>VLOOKUP(A1060,'CENTRO DE COSTOS'!A:D,4,FALSE)</f>
        <v>DIEGO FERNANDO HENAO CARDONA</v>
      </c>
      <c r="C1060" s="154" t="str">
        <f>VLOOKUP(A1060,'CENTRO DE COSTOS'!A:D,2,FALSE)</f>
        <v>0004-0003</v>
      </c>
      <c r="D1060" s="154">
        <v>19824</v>
      </c>
      <c r="E1060" s="154">
        <v>2639667</v>
      </c>
      <c r="F1060" s="154">
        <v>69035</v>
      </c>
      <c r="G1060" s="154" t="s">
        <v>4590</v>
      </c>
      <c r="H1060" s="154" t="s">
        <v>258</v>
      </c>
      <c r="I1060" s="154" t="s">
        <v>7237</v>
      </c>
      <c r="J1060" s="154" t="s">
        <v>7238</v>
      </c>
      <c r="K1060" s="154" t="s">
        <v>159</v>
      </c>
      <c r="L1060" s="154" t="s">
        <v>7239</v>
      </c>
      <c r="M1060" s="155">
        <v>45894.525000000001</v>
      </c>
      <c r="N1060" s="155">
        <v>45895.69027777778</v>
      </c>
      <c r="O1060" s="154" t="s">
        <v>2961</v>
      </c>
      <c r="P1060" s="154" t="s">
        <v>2962</v>
      </c>
      <c r="Q1060" s="154" t="s">
        <v>2978</v>
      </c>
      <c r="R1060" s="154" t="s">
        <v>2983</v>
      </c>
      <c r="S1060" s="154" t="s">
        <v>2973</v>
      </c>
      <c r="T1060" s="183"/>
      <c r="U1060" s="154" t="s">
        <v>2965</v>
      </c>
      <c r="V1060" s="154" t="s">
        <v>7240</v>
      </c>
      <c r="W1060" s="154" t="s">
        <v>3213</v>
      </c>
      <c r="X1060" s="154" t="s">
        <v>7241</v>
      </c>
      <c r="Y1060" s="154" t="s">
        <v>30</v>
      </c>
      <c r="Z1060" s="154" t="s">
        <v>166</v>
      </c>
      <c r="AA1060" s="154" t="s">
        <v>330</v>
      </c>
      <c r="AB1060" s="154">
        <v>0</v>
      </c>
      <c r="AC1060" s="154">
        <v>0</v>
      </c>
      <c r="AD1060" s="87">
        <f>IF(W1060="SOPORTE_TELEFÓNICO",'BASE LIQUIDACION REDEBAN 2025'!$B$19,IF(W1060="ENVÍO",'BASE LIQUIDACION REDEBAN 2025'!$C$2,IF(Y1060="TIPO I",'BASE LIQUIDACION REDEBAN 2025'!$C$2,IF(Y1060="TIPO II",'BASE LIQUIDACION REDEBAN 2025'!$C$3,IF(Y1060="TIPO III",'BASE LIQUIDACION REDEBAN 2025'!$C$4,IF(Y1060="TIPO IV",'BASE LIQUIDACION REDEBAN 2025'!$C$5,IF(Z1060="AEREO",'BASE LIQUIDACION REDEBAN 2025'!$B$6,'BASE LIQUIDACION REDEBAN 2025'!$C$5)))))))</f>
        <v>41241.0800752</v>
      </c>
      <c r="AE1060" s="87">
        <f>IF(OR(W1060="SOPORTE_TELEFÓNICO",W1060="ENVÍO"),0,IF(Y1060="TIPO I",'BASE LIQUIDACION REDEBAN 2025'!$B$10,IF(Y1060="TIPO II",'BASE LIQUIDACION REDEBAN 2025'!$B$11,IF(Y1060="TIPO III",'BASE LIQUIDACION REDEBAN 2025'!$B$12,'BASE LIQUIDACION REDEBAN 2025'!$B$13))))</f>
        <v>0</v>
      </c>
      <c r="AF1060" s="87">
        <f t="shared" si="16"/>
        <v>41241.0800752</v>
      </c>
      <c r="AG1060" s="184"/>
      <c r="AH1060" s="184"/>
    </row>
    <row r="1061" spans="1:34" s="49" customFormat="1">
      <c r="A1061" s="154" t="s">
        <v>76</v>
      </c>
      <c r="B1061" s="154" t="str">
        <f>VLOOKUP(A1061,'CENTRO DE COSTOS'!A:D,4,FALSE)</f>
        <v>DIEGO FERNANDO HENAO CARDONA</v>
      </c>
      <c r="C1061" s="154" t="str">
        <f>VLOOKUP(A1061,'CENTRO DE COSTOS'!A:D,2,FALSE)</f>
        <v>0004-0003</v>
      </c>
      <c r="D1061" s="154">
        <v>76001</v>
      </c>
      <c r="E1061" s="154">
        <v>2646564</v>
      </c>
      <c r="F1061" s="154">
        <v>40827</v>
      </c>
      <c r="G1061" s="154" t="s">
        <v>4590</v>
      </c>
      <c r="H1061" s="154" t="s">
        <v>227</v>
      </c>
      <c r="I1061" s="154" t="s">
        <v>76</v>
      </c>
      <c r="J1061" s="154" t="s">
        <v>7242</v>
      </c>
      <c r="K1061" s="154" t="s">
        <v>159</v>
      </c>
      <c r="L1061" s="154" t="s">
        <v>7243</v>
      </c>
      <c r="M1061" s="155">
        <v>45895.539583333331</v>
      </c>
      <c r="N1061" s="155">
        <v>45895.704861111109</v>
      </c>
      <c r="O1061" s="154" t="s">
        <v>2961</v>
      </c>
      <c r="P1061" s="154" t="s">
        <v>2962</v>
      </c>
      <c r="Q1061" s="154" t="s">
        <v>3183</v>
      </c>
      <c r="R1061" s="154" t="s">
        <v>3376</v>
      </c>
      <c r="S1061" s="154" t="s">
        <v>200</v>
      </c>
      <c r="T1061" s="183"/>
      <c r="U1061" s="154" t="s">
        <v>2965</v>
      </c>
      <c r="V1061" s="154" t="s">
        <v>7244</v>
      </c>
      <c r="W1061" s="154" t="s">
        <v>2967</v>
      </c>
      <c r="X1061" s="154" t="s">
        <v>7245</v>
      </c>
      <c r="Y1061" s="154" t="s">
        <v>25</v>
      </c>
      <c r="Z1061" s="154" t="s">
        <v>166</v>
      </c>
      <c r="AA1061" s="154" t="s">
        <v>264</v>
      </c>
      <c r="AB1061" s="154">
        <v>1</v>
      </c>
      <c r="AC1061" s="154">
        <v>0</v>
      </c>
      <c r="AD1061" s="87">
        <f>IF(W1061="SOPORTE_TELEFÓNICO",'BASE LIQUIDACION REDEBAN 2025'!$B$19,IF(W1061="ENVÍO",'BASE LIQUIDACION REDEBAN 2025'!$C$2,IF(Y1061="TIPO I",'BASE LIQUIDACION REDEBAN 2025'!$C$2,IF(Y1061="TIPO II",'BASE LIQUIDACION REDEBAN 2025'!$C$3,IF(Y1061="TIPO III",'BASE LIQUIDACION REDEBAN 2025'!$C$4,IF(Y1061="TIPO IV",'BASE LIQUIDACION REDEBAN 2025'!$C$5,IF(Z1061="AEREO",'BASE LIQUIDACION REDEBAN 2025'!$B$6,'BASE LIQUIDACION REDEBAN 2025'!$C$5)))))))</f>
        <v>65960.072302</v>
      </c>
      <c r="AE1061" s="87">
        <f>IF(OR(W1061="SOPORTE_TELEFÓNICO",W1061="ENVÍO"),0,IF(Y1061="TIPO I",'BASE LIQUIDACION REDEBAN 2025'!$B$10,IF(Y1061="TIPO II",'BASE LIQUIDACION REDEBAN 2025'!$B$11,IF(Y1061="TIPO III",'BASE LIQUIDACION REDEBAN 2025'!$B$12,'BASE LIQUIDACION REDEBAN 2025'!$B$13))))</f>
        <v>75096.394270399993</v>
      </c>
      <c r="AF1061" s="87">
        <f t="shared" si="16"/>
        <v>65960.072302</v>
      </c>
      <c r="AG1061" s="184"/>
      <c r="AH1061" s="184"/>
    </row>
    <row r="1062" spans="1:34" s="49" customFormat="1">
      <c r="A1062" s="154" t="s">
        <v>87</v>
      </c>
      <c r="B1062" s="154" t="str">
        <f>VLOOKUP(A1062,'CENTRO DE COSTOS'!A:D,4,FALSE)</f>
        <v>DIEGO FERNANDO HENAO CARDONA</v>
      </c>
      <c r="C1062" s="154" t="str">
        <f>VLOOKUP(A1062,'CENTRO DE COSTOS'!A:D,2,FALSE)</f>
        <v>0004-0002</v>
      </c>
      <c r="D1062" s="154">
        <v>17001</v>
      </c>
      <c r="E1062" s="154">
        <v>2646522</v>
      </c>
      <c r="F1062" s="154">
        <v>51029</v>
      </c>
      <c r="G1062" s="154" t="s">
        <v>4590</v>
      </c>
      <c r="H1062" s="154" t="s">
        <v>477</v>
      </c>
      <c r="I1062" s="154" t="s">
        <v>87</v>
      </c>
      <c r="J1062" s="154" t="s">
        <v>7083</v>
      </c>
      <c r="K1062" s="154" t="s">
        <v>159</v>
      </c>
      <c r="L1062" s="154" t="s">
        <v>7246</v>
      </c>
      <c r="M1062" s="155">
        <v>45895.521527777782</v>
      </c>
      <c r="N1062" s="155">
        <v>45895.709027777782</v>
      </c>
      <c r="O1062" s="154" t="s">
        <v>2961</v>
      </c>
      <c r="P1062" s="154" t="s">
        <v>2962</v>
      </c>
      <c r="Q1062" s="154" t="s">
        <v>3183</v>
      </c>
      <c r="R1062" s="154" t="s">
        <v>3376</v>
      </c>
      <c r="S1062" s="154" t="s">
        <v>2973</v>
      </c>
      <c r="T1062" s="183"/>
      <c r="U1062" s="154" t="s">
        <v>2965</v>
      </c>
      <c r="V1062" s="154" t="s">
        <v>7247</v>
      </c>
      <c r="W1062" s="154" t="s">
        <v>2967</v>
      </c>
      <c r="X1062" s="154" t="s">
        <v>7086</v>
      </c>
      <c r="Y1062" s="154" t="s">
        <v>25</v>
      </c>
      <c r="Z1062" s="154" t="s">
        <v>166</v>
      </c>
      <c r="AA1062" s="154" t="s">
        <v>482</v>
      </c>
      <c r="AB1062" s="154">
        <v>1</v>
      </c>
      <c r="AC1062" s="154">
        <v>0</v>
      </c>
      <c r="AD1062" s="87">
        <f>IF(W1062="SOPORTE_TELEFÓNICO",'BASE LIQUIDACION REDEBAN 2025'!$B$19,IF(W1062="ENVÍO",'BASE LIQUIDACION REDEBAN 2025'!$C$2,IF(Y1062="TIPO I",'BASE LIQUIDACION REDEBAN 2025'!$C$2,IF(Y1062="TIPO II",'BASE LIQUIDACION REDEBAN 2025'!$C$3,IF(Y1062="TIPO III",'BASE LIQUIDACION REDEBAN 2025'!$C$4,IF(Y1062="TIPO IV",'BASE LIQUIDACION REDEBAN 2025'!$C$5,IF(Z1062="AEREO",'BASE LIQUIDACION REDEBAN 2025'!$B$6,'BASE LIQUIDACION REDEBAN 2025'!$C$5)))))))</f>
        <v>65960.072302</v>
      </c>
      <c r="AE1062" s="87">
        <f>IF(OR(W1062="SOPORTE_TELEFÓNICO",W1062="ENVÍO"),0,IF(Y1062="TIPO I",'BASE LIQUIDACION REDEBAN 2025'!$B$10,IF(Y1062="TIPO II",'BASE LIQUIDACION REDEBAN 2025'!$B$11,IF(Y1062="TIPO III",'BASE LIQUIDACION REDEBAN 2025'!$B$12,'BASE LIQUIDACION REDEBAN 2025'!$B$13))))</f>
        <v>75096.394270399993</v>
      </c>
      <c r="AF1062" s="87">
        <f t="shared" si="16"/>
        <v>65960.072302</v>
      </c>
      <c r="AG1062" s="184"/>
      <c r="AH1062" s="184"/>
    </row>
    <row r="1063" spans="1:34" s="49" customFormat="1">
      <c r="A1063" s="154" t="s">
        <v>76</v>
      </c>
      <c r="B1063" s="154" t="str">
        <f>VLOOKUP(A1063,'CENTRO DE COSTOS'!A:D,4,FALSE)</f>
        <v>DIEGO FERNANDO HENAO CARDONA</v>
      </c>
      <c r="C1063" s="154" t="str">
        <f>VLOOKUP(A1063,'CENTRO DE COSTOS'!A:D,2,FALSE)</f>
        <v>0004-0003</v>
      </c>
      <c r="D1063" s="154">
        <v>76109</v>
      </c>
      <c r="E1063" s="154">
        <v>2646317</v>
      </c>
      <c r="F1063" s="154">
        <v>19312</v>
      </c>
      <c r="G1063" s="154" t="s">
        <v>4590</v>
      </c>
      <c r="H1063" s="154" t="s">
        <v>227</v>
      </c>
      <c r="I1063" s="154" t="s">
        <v>5214</v>
      </c>
      <c r="J1063" s="154" t="s">
        <v>5215</v>
      </c>
      <c r="K1063" s="154" t="s">
        <v>159</v>
      </c>
      <c r="L1063" s="154" t="s">
        <v>7248</v>
      </c>
      <c r="M1063" s="155">
        <v>45895.49722222222</v>
      </c>
      <c r="N1063" s="155">
        <v>45895.713888888888</v>
      </c>
      <c r="O1063" s="154" t="s">
        <v>2961</v>
      </c>
      <c r="P1063" s="154" t="s">
        <v>2962</v>
      </c>
      <c r="Q1063" s="154" t="s">
        <v>3099</v>
      </c>
      <c r="R1063" s="154" t="s">
        <v>3435</v>
      </c>
      <c r="S1063" s="154" t="s">
        <v>2973</v>
      </c>
      <c r="T1063" s="183"/>
      <c r="U1063" s="154" t="s">
        <v>2965</v>
      </c>
      <c r="V1063" s="154" t="s">
        <v>7249</v>
      </c>
      <c r="W1063" s="154" t="s">
        <v>2967</v>
      </c>
      <c r="X1063" s="154" t="s">
        <v>5218</v>
      </c>
      <c r="Y1063" s="154" t="s">
        <v>30</v>
      </c>
      <c r="Z1063" s="154" t="s">
        <v>166</v>
      </c>
      <c r="AA1063" s="154" t="s">
        <v>513</v>
      </c>
      <c r="AB1063" s="154">
        <v>1</v>
      </c>
      <c r="AC1063" s="154">
        <v>0</v>
      </c>
      <c r="AD1063" s="87">
        <f>IF(W1063="SOPORTE_TELEFÓNICO",'BASE LIQUIDACION REDEBAN 2025'!$B$19,IF(W1063="ENVÍO",'BASE LIQUIDACION REDEBAN 2025'!$C$2,IF(Y1063="TIPO I",'BASE LIQUIDACION REDEBAN 2025'!$C$2,IF(Y1063="TIPO II",'BASE LIQUIDACION REDEBAN 2025'!$C$3,IF(Y1063="TIPO III",'BASE LIQUIDACION REDEBAN 2025'!$C$4,IF(Y1063="TIPO IV",'BASE LIQUIDACION REDEBAN 2025'!$C$5,IF(Z1063="AEREO",'BASE LIQUIDACION REDEBAN 2025'!$B$6,'BASE LIQUIDACION REDEBAN 2025'!$C$5)))))))</f>
        <v>275728.78077800001</v>
      </c>
      <c r="AE1063" s="87">
        <f>IF(OR(W1063="SOPORTE_TELEFÓNICO",W1063="ENVÍO"),0,IF(Y1063="TIPO I",'BASE LIQUIDACION REDEBAN 2025'!$B$10,IF(Y1063="TIPO II",'BASE LIQUIDACION REDEBAN 2025'!$B$11,IF(Y1063="TIPO III",'BASE LIQUIDACION REDEBAN 2025'!$B$12,'BASE LIQUIDACION REDEBAN 2025'!$B$13))))</f>
        <v>196536.5258152</v>
      </c>
      <c r="AF1063" s="87">
        <f t="shared" si="16"/>
        <v>275728.78077800001</v>
      </c>
      <c r="AG1063" s="184"/>
      <c r="AH1063" s="184"/>
    </row>
    <row r="1064" spans="1:34" s="49" customFormat="1">
      <c r="A1064" s="154" t="s">
        <v>76</v>
      </c>
      <c r="B1064" s="154" t="str">
        <f>VLOOKUP(A1064,'CENTRO DE COSTOS'!A:D,4,FALSE)</f>
        <v>DIEGO FERNANDO HENAO CARDONA</v>
      </c>
      <c r="C1064" s="154" t="str">
        <f>VLOOKUP(A1064,'CENTRO DE COSTOS'!A:D,2,FALSE)</f>
        <v>0004-0003</v>
      </c>
      <c r="D1064" s="154">
        <v>76001</v>
      </c>
      <c r="E1064" s="154">
        <v>2645680</v>
      </c>
      <c r="F1064" s="154">
        <v>18571</v>
      </c>
      <c r="G1064" s="154" t="s">
        <v>4590</v>
      </c>
      <c r="H1064" s="154" t="s">
        <v>227</v>
      </c>
      <c r="I1064" s="154" t="s">
        <v>76</v>
      </c>
      <c r="J1064" s="154" t="s">
        <v>7250</v>
      </c>
      <c r="K1064" s="154" t="s">
        <v>159</v>
      </c>
      <c r="L1064" s="154" t="s">
        <v>7251</v>
      </c>
      <c r="M1064" s="155">
        <v>45895.464583333327</v>
      </c>
      <c r="N1064" s="155">
        <v>45895.719444444447</v>
      </c>
      <c r="O1064" s="154" t="s">
        <v>2961</v>
      </c>
      <c r="P1064" s="154" t="s">
        <v>2962</v>
      </c>
      <c r="Q1064" s="154" t="s">
        <v>3082</v>
      </c>
      <c r="R1064" s="154" t="s">
        <v>2972</v>
      </c>
      <c r="S1064" s="154" t="s">
        <v>2973</v>
      </c>
      <c r="T1064" s="183"/>
      <c r="U1064" s="154" t="s">
        <v>2965</v>
      </c>
      <c r="V1064" s="154" t="s">
        <v>7252</v>
      </c>
      <c r="W1064" s="154" t="s">
        <v>2967</v>
      </c>
      <c r="X1064" s="154" t="s">
        <v>7253</v>
      </c>
      <c r="Y1064" s="154" t="s">
        <v>25</v>
      </c>
      <c r="Z1064" s="154" t="s">
        <v>166</v>
      </c>
      <c r="AA1064" s="154" t="s">
        <v>1442</v>
      </c>
      <c r="AB1064" s="154">
        <v>1</v>
      </c>
      <c r="AC1064" s="154">
        <v>0</v>
      </c>
      <c r="AD1064" s="87">
        <f>IF(W1064="SOPORTE_TELEFÓNICO",'BASE LIQUIDACION REDEBAN 2025'!$B$19,IF(W1064="ENVÍO",'BASE LIQUIDACION REDEBAN 2025'!$C$2,IF(Y1064="TIPO I",'BASE LIQUIDACION REDEBAN 2025'!$C$2,IF(Y1064="TIPO II",'BASE LIQUIDACION REDEBAN 2025'!$C$3,IF(Y1064="TIPO III",'BASE LIQUIDACION REDEBAN 2025'!$C$4,IF(Y1064="TIPO IV",'BASE LIQUIDACION REDEBAN 2025'!$C$5,IF(Z1064="AEREO",'BASE LIQUIDACION REDEBAN 2025'!$B$6,'BASE LIQUIDACION REDEBAN 2025'!$C$5)))))))</f>
        <v>65960.072302</v>
      </c>
      <c r="AE1064" s="87">
        <f>IF(OR(W1064="SOPORTE_TELEFÓNICO",W1064="ENVÍO"),0,IF(Y1064="TIPO I",'BASE LIQUIDACION REDEBAN 2025'!$B$10,IF(Y1064="TIPO II",'BASE LIQUIDACION REDEBAN 2025'!$B$11,IF(Y1064="TIPO III",'BASE LIQUIDACION REDEBAN 2025'!$B$12,'BASE LIQUIDACION REDEBAN 2025'!$B$13))))</f>
        <v>75096.394270399993</v>
      </c>
      <c r="AF1064" s="87">
        <f t="shared" si="16"/>
        <v>65960.072302</v>
      </c>
      <c r="AG1064" s="184"/>
      <c r="AH1064" s="184"/>
    </row>
    <row r="1065" spans="1:34" s="49" customFormat="1">
      <c r="A1065" s="154" t="s">
        <v>72</v>
      </c>
      <c r="B1065" s="154" t="str">
        <f>VLOOKUP(A1065,'CENTRO DE COSTOS'!A:D,4,FALSE)</f>
        <v>MIGUEL JULIÁN HERNÁNDEZ GUARÍN</v>
      </c>
      <c r="C1065" s="154" t="str">
        <f>VLOOKUP(A1065,'CENTRO DE COSTOS'!A:D,2,FALSE)</f>
        <v>0004-0008</v>
      </c>
      <c r="D1065" s="154">
        <v>68001</v>
      </c>
      <c r="E1065" s="154">
        <v>2644676</v>
      </c>
      <c r="F1065" s="154">
        <v>74788</v>
      </c>
      <c r="G1065" s="154" t="s">
        <v>4590</v>
      </c>
      <c r="H1065" s="154" t="s">
        <v>820</v>
      </c>
      <c r="I1065" s="154" t="s">
        <v>72</v>
      </c>
      <c r="J1065" s="154" t="s">
        <v>4849</v>
      </c>
      <c r="K1065" s="154" t="s">
        <v>159</v>
      </c>
      <c r="L1065" s="154" t="s">
        <v>7254</v>
      </c>
      <c r="M1065" s="155">
        <v>45895.412499999999</v>
      </c>
      <c r="N1065" s="155">
        <v>45895.72152777778</v>
      </c>
      <c r="O1065" s="154" t="s">
        <v>2961</v>
      </c>
      <c r="P1065" s="154" t="s">
        <v>2962</v>
      </c>
      <c r="Q1065" s="154" t="s">
        <v>2978</v>
      </c>
      <c r="R1065" s="154" t="s">
        <v>2983</v>
      </c>
      <c r="S1065" s="154" t="s">
        <v>200</v>
      </c>
      <c r="T1065" s="183"/>
      <c r="U1065" s="154" t="s">
        <v>2965</v>
      </c>
      <c r="V1065" s="154" t="s">
        <v>7255</v>
      </c>
      <c r="W1065" s="154" t="s">
        <v>2967</v>
      </c>
      <c r="X1065" s="154" t="s">
        <v>4852</v>
      </c>
      <c r="Y1065" s="154" t="s">
        <v>25</v>
      </c>
      <c r="Z1065" s="154" t="s">
        <v>166</v>
      </c>
      <c r="AA1065" s="154" t="s">
        <v>3140</v>
      </c>
      <c r="AB1065" s="154">
        <v>1</v>
      </c>
      <c r="AC1065" s="154">
        <v>0</v>
      </c>
      <c r="AD1065" s="87">
        <f>IF(W1065="SOPORTE_TELEFÓNICO",'BASE LIQUIDACION REDEBAN 2025'!$B$19,IF(W1065="ENVÍO",'BASE LIQUIDACION REDEBAN 2025'!$C$2,IF(Y1065="TIPO I",'BASE LIQUIDACION REDEBAN 2025'!$C$2,IF(Y1065="TIPO II",'BASE LIQUIDACION REDEBAN 2025'!$C$3,IF(Y1065="TIPO III",'BASE LIQUIDACION REDEBAN 2025'!$C$4,IF(Y1065="TIPO IV",'BASE LIQUIDACION REDEBAN 2025'!$C$5,IF(Z1065="AEREO",'BASE LIQUIDACION REDEBAN 2025'!$B$6,'BASE LIQUIDACION REDEBAN 2025'!$C$5)))))))</f>
        <v>65960.072302</v>
      </c>
      <c r="AE1065" s="87">
        <f>IF(OR(W1065="SOPORTE_TELEFÓNICO",W1065="ENVÍO"),0,IF(Y1065="TIPO I",'BASE LIQUIDACION REDEBAN 2025'!$B$10,IF(Y1065="TIPO II",'BASE LIQUIDACION REDEBAN 2025'!$B$11,IF(Y1065="TIPO III",'BASE LIQUIDACION REDEBAN 2025'!$B$12,'BASE LIQUIDACION REDEBAN 2025'!$B$13))))</f>
        <v>75096.394270399993</v>
      </c>
      <c r="AF1065" s="87">
        <f t="shared" si="16"/>
        <v>65960.072302</v>
      </c>
      <c r="AG1065" s="184"/>
      <c r="AH1065" s="184"/>
    </row>
    <row r="1066" spans="1:34" s="49" customFormat="1">
      <c r="A1066" s="154" t="s">
        <v>72</v>
      </c>
      <c r="B1066" s="154" t="str">
        <f>VLOOKUP(A1066,'CENTRO DE COSTOS'!A:D,4,FALSE)</f>
        <v>MIGUEL JULIÁN HERNÁNDEZ GUARÍN</v>
      </c>
      <c r="C1066" s="154" t="str">
        <f>VLOOKUP(A1066,'CENTRO DE COSTOS'!A:D,2,FALSE)</f>
        <v>0004-0008</v>
      </c>
      <c r="D1066" s="154">
        <v>68276</v>
      </c>
      <c r="E1066" s="154">
        <v>2643778</v>
      </c>
      <c r="F1066" s="154">
        <v>67350</v>
      </c>
      <c r="G1066" s="154" t="s">
        <v>4590</v>
      </c>
      <c r="H1066" s="154" t="s">
        <v>820</v>
      </c>
      <c r="I1066" s="154" t="s">
        <v>952</v>
      </c>
      <c r="J1066" s="154" t="s">
        <v>7256</v>
      </c>
      <c r="K1066" s="154" t="s">
        <v>159</v>
      </c>
      <c r="L1066" s="154" t="s">
        <v>7257</v>
      </c>
      <c r="M1066" s="155">
        <v>45895.368055555547</v>
      </c>
      <c r="N1066" s="155">
        <v>45895.725694444453</v>
      </c>
      <c r="O1066" s="154" t="s">
        <v>2961</v>
      </c>
      <c r="P1066" s="154" t="s">
        <v>2962</v>
      </c>
      <c r="Q1066" s="154" t="s">
        <v>3082</v>
      </c>
      <c r="R1066" s="154" t="s">
        <v>2972</v>
      </c>
      <c r="S1066" s="154" t="s">
        <v>2973</v>
      </c>
      <c r="T1066" s="183"/>
      <c r="U1066" s="154" t="s">
        <v>2965</v>
      </c>
      <c r="V1066" s="154" t="s">
        <v>7258</v>
      </c>
      <c r="W1066" s="154" t="s">
        <v>2967</v>
      </c>
      <c r="X1066" s="154" t="s">
        <v>7259</v>
      </c>
      <c r="Y1066" s="154" t="s">
        <v>25</v>
      </c>
      <c r="Z1066" s="154" t="s">
        <v>166</v>
      </c>
      <c r="AA1066" s="154" t="s">
        <v>848</v>
      </c>
      <c r="AB1066" s="154">
        <v>1</v>
      </c>
      <c r="AC1066" s="154">
        <v>0</v>
      </c>
      <c r="AD1066" s="87">
        <f>IF(W1066="SOPORTE_TELEFÓNICO",'BASE LIQUIDACION REDEBAN 2025'!$B$19,IF(W1066="ENVÍO",'BASE LIQUIDACION REDEBAN 2025'!$C$2,IF(Y1066="TIPO I",'BASE LIQUIDACION REDEBAN 2025'!$C$2,IF(Y1066="TIPO II",'BASE LIQUIDACION REDEBAN 2025'!$C$3,IF(Y1066="TIPO III",'BASE LIQUIDACION REDEBAN 2025'!$C$4,IF(Y1066="TIPO IV",'BASE LIQUIDACION REDEBAN 2025'!$C$5,IF(Z1066="AEREO",'BASE LIQUIDACION REDEBAN 2025'!$B$6,'BASE LIQUIDACION REDEBAN 2025'!$C$5)))))))</f>
        <v>65960.072302</v>
      </c>
      <c r="AE1066" s="87">
        <f>IF(OR(W1066="SOPORTE_TELEFÓNICO",W1066="ENVÍO"),0,IF(Y1066="TIPO I",'BASE LIQUIDACION REDEBAN 2025'!$B$10,IF(Y1066="TIPO II",'BASE LIQUIDACION REDEBAN 2025'!$B$11,IF(Y1066="TIPO III",'BASE LIQUIDACION REDEBAN 2025'!$B$12,'BASE LIQUIDACION REDEBAN 2025'!$B$13))))</f>
        <v>75096.394270399993</v>
      </c>
      <c r="AF1066" s="87">
        <f t="shared" si="16"/>
        <v>65960.072302</v>
      </c>
      <c r="AG1066" s="184"/>
      <c r="AH1066" s="184"/>
    </row>
    <row r="1067" spans="1:34" s="49" customFormat="1">
      <c r="A1067" s="154" t="s">
        <v>68</v>
      </c>
      <c r="B1067" s="154" t="str">
        <f>VLOOKUP(A1067,'CENTRO DE COSTOS'!A:D,4,FALSE)</f>
        <v>WILLIAM ASDRUBAL ROZO ROZO</v>
      </c>
      <c r="C1067" s="154" t="str">
        <f>VLOOKUP(A1067,'CENTRO DE COSTOS'!A:D,2,FALSE)</f>
        <v>0004-0004</v>
      </c>
      <c r="D1067" s="154">
        <v>25797</v>
      </c>
      <c r="E1067" s="154">
        <v>2643617</v>
      </c>
      <c r="F1067" s="154">
        <v>10876</v>
      </c>
      <c r="G1067" s="154" t="s">
        <v>4590</v>
      </c>
      <c r="H1067" s="154" t="s">
        <v>470</v>
      </c>
      <c r="I1067" s="154" t="s">
        <v>638</v>
      </c>
      <c r="J1067" s="154" t="s">
        <v>7260</v>
      </c>
      <c r="K1067" s="154" t="s">
        <v>159</v>
      </c>
      <c r="L1067" s="154" t="s">
        <v>7261</v>
      </c>
      <c r="M1067" s="155">
        <v>45895.352777777778</v>
      </c>
      <c r="N1067" s="155">
        <v>45895.727083333331</v>
      </c>
      <c r="O1067" s="154" t="s">
        <v>2961</v>
      </c>
      <c r="P1067" s="154" t="s">
        <v>2988</v>
      </c>
      <c r="Q1067" s="154" t="s">
        <v>2963</v>
      </c>
      <c r="R1067" s="154" t="s">
        <v>3326</v>
      </c>
      <c r="S1067" s="154" t="s">
        <v>2973</v>
      </c>
      <c r="T1067" s="183"/>
      <c r="U1067" s="154" t="s">
        <v>2965</v>
      </c>
      <c r="V1067" s="154" t="s">
        <v>7262</v>
      </c>
      <c r="W1067" s="154" t="s">
        <v>2967</v>
      </c>
      <c r="X1067" s="154" t="s">
        <v>7263</v>
      </c>
      <c r="Y1067" s="154" t="s">
        <v>28</v>
      </c>
      <c r="Z1067" s="154" t="s">
        <v>166</v>
      </c>
      <c r="AA1067" s="154" t="s">
        <v>1029</v>
      </c>
      <c r="AB1067" s="154">
        <v>1</v>
      </c>
      <c r="AC1067" s="154">
        <v>0</v>
      </c>
      <c r="AD1067" s="87">
        <f>IF(W1067="SOPORTE_TELEFÓNICO",'BASE LIQUIDACION REDEBAN 2025'!$B$19,IF(W1067="ENVÍO",'BASE LIQUIDACION REDEBAN 2025'!$C$2,IF(Y1067="TIPO I",'BASE LIQUIDACION REDEBAN 2025'!$C$2,IF(Y1067="TIPO II",'BASE LIQUIDACION REDEBAN 2025'!$C$3,IF(Y1067="TIPO III",'BASE LIQUIDACION REDEBAN 2025'!$C$4,IF(Y1067="TIPO IV",'BASE LIQUIDACION REDEBAN 2025'!$C$5,IF(Z1067="AEREO",'BASE LIQUIDACION REDEBAN 2025'!$B$6,'BASE LIQUIDACION REDEBAN 2025'!$C$5)))))))</f>
        <v>144967.87232000002</v>
      </c>
      <c r="AE1067" s="87">
        <f>IF(OR(W1067="SOPORTE_TELEFÓNICO",W1067="ENVÍO"),0,IF(Y1067="TIPO I",'BASE LIQUIDACION REDEBAN 2025'!$B$10,IF(Y1067="TIPO II",'BASE LIQUIDACION REDEBAN 2025'!$B$11,IF(Y1067="TIPO III",'BASE LIQUIDACION REDEBAN 2025'!$B$12,'BASE LIQUIDACION REDEBAN 2025'!$B$13))))</f>
        <v>140395.6348884</v>
      </c>
      <c r="AF1067" s="87">
        <f t="shared" si="16"/>
        <v>144967.87232000002</v>
      </c>
      <c r="AG1067" s="184"/>
      <c r="AH1067" s="184"/>
    </row>
    <row r="1068" spans="1:34" s="49" customFormat="1">
      <c r="A1068" s="154" t="s">
        <v>94</v>
      </c>
      <c r="B1068" s="154" t="str">
        <f>VLOOKUP(A1068,'CENTRO DE COSTOS'!A:D,4,FALSE)</f>
        <v>DIEGO FERNANDO HENAO CARDONA</v>
      </c>
      <c r="C1068" s="154" t="str">
        <f>VLOOKUP(A1068,'CENTRO DE COSTOS'!A:D,2,FALSE)</f>
        <v>0004-0002</v>
      </c>
      <c r="D1068" s="154">
        <v>76622</v>
      </c>
      <c r="E1068" s="154">
        <v>2641423</v>
      </c>
      <c r="F1068" s="154">
        <v>58273</v>
      </c>
      <c r="G1068" s="154" t="s">
        <v>4590</v>
      </c>
      <c r="H1068" s="154" t="s">
        <v>227</v>
      </c>
      <c r="I1068" s="154" t="s">
        <v>7264</v>
      </c>
      <c r="J1068" s="154" t="s">
        <v>7265</v>
      </c>
      <c r="K1068" s="154" t="s">
        <v>159</v>
      </c>
      <c r="L1068" s="154" t="s">
        <v>7266</v>
      </c>
      <c r="M1068" s="155">
        <v>45894.664583333331</v>
      </c>
      <c r="N1068" s="155">
        <v>45895.728472222218</v>
      </c>
      <c r="O1068" s="154" t="s">
        <v>2961</v>
      </c>
      <c r="P1068" s="154" t="s">
        <v>2962</v>
      </c>
      <c r="Q1068" s="154" t="s">
        <v>3046</v>
      </c>
      <c r="R1068" s="154" t="s">
        <v>2972</v>
      </c>
      <c r="S1068" s="154" t="s">
        <v>200</v>
      </c>
      <c r="T1068" s="183"/>
      <c r="U1068" s="154" t="s">
        <v>2965</v>
      </c>
      <c r="V1068" s="154" t="s">
        <v>7267</v>
      </c>
      <c r="W1068" s="154" t="s">
        <v>2967</v>
      </c>
      <c r="X1068" s="154" t="s">
        <v>7268</v>
      </c>
      <c r="Y1068" s="154" t="s">
        <v>30</v>
      </c>
      <c r="Z1068" s="154" t="s">
        <v>166</v>
      </c>
      <c r="AA1068" s="154" t="s">
        <v>495</v>
      </c>
      <c r="AB1068" s="154">
        <v>1</v>
      </c>
      <c r="AC1068" s="154">
        <v>0</v>
      </c>
      <c r="AD1068" s="87">
        <f>IF(W1068="SOPORTE_TELEFÓNICO",'BASE LIQUIDACION REDEBAN 2025'!$B$19,IF(W1068="ENVÍO",'BASE LIQUIDACION REDEBAN 2025'!$C$2,IF(Y1068="TIPO I",'BASE LIQUIDACION REDEBAN 2025'!$C$2,IF(Y1068="TIPO II",'BASE LIQUIDACION REDEBAN 2025'!$C$3,IF(Y1068="TIPO III",'BASE LIQUIDACION REDEBAN 2025'!$C$4,IF(Y1068="TIPO IV",'BASE LIQUIDACION REDEBAN 2025'!$C$5,IF(Z1068="AEREO",'BASE LIQUIDACION REDEBAN 2025'!$B$6,'BASE LIQUIDACION REDEBAN 2025'!$C$5)))))))</f>
        <v>275728.78077800001</v>
      </c>
      <c r="AE1068" s="87">
        <f>IF(OR(W1068="SOPORTE_TELEFÓNICO",W1068="ENVÍO"),0,IF(Y1068="TIPO I",'BASE LIQUIDACION REDEBAN 2025'!$B$10,IF(Y1068="TIPO II",'BASE LIQUIDACION REDEBAN 2025'!$B$11,IF(Y1068="TIPO III",'BASE LIQUIDACION REDEBAN 2025'!$B$12,'BASE LIQUIDACION REDEBAN 2025'!$B$13))))</f>
        <v>196536.5258152</v>
      </c>
      <c r="AF1068" s="87">
        <f t="shared" si="16"/>
        <v>275728.78077800001</v>
      </c>
      <c r="AG1068" s="184"/>
      <c r="AH1068" s="184"/>
    </row>
    <row r="1069" spans="1:34" s="49" customFormat="1">
      <c r="A1069" s="154" t="s">
        <v>76</v>
      </c>
      <c r="B1069" s="154" t="str">
        <f>VLOOKUP(A1069,'CENTRO DE COSTOS'!A:D,4,FALSE)</f>
        <v>DIEGO FERNANDO HENAO CARDONA</v>
      </c>
      <c r="C1069" s="154" t="str">
        <f>VLOOKUP(A1069,'CENTRO DE COSTOS'!A:D,2,FALSE)</f>
        <v>0004-0003</v>
      </c>
      <c r="D1069" s="154">
        <v>76520</v>
      </c>
      <c r="E1069" s="154">
        <v>2641163</v>
      </c>
      <c r="F1069" s="154">
        <v>11783</v>
      </c>
      <c r="G1069" s="154" t="s">
        <v>4590</v>
      </c>
      <c r="H1069" s="154" t="s">
        <v>227</v>
      </c>
      <c r="I1069" s="154" t="s">
        <v>1403</v>
      </c>
      <c r="J1069" s="154" t="s">
        <v>7269</v>
      </c>
      <c r="K1069" s="154" t="s">
        <v>159</v>
      </c>
      <c r="L1069" s="154" t="s">
        <v>7270</v>
      </c>
      <c r="M1069" s="155">
        <v>45894.65347222222</v>
      </c>
      <c r="N1069" s="155">
        <v>45895.729166666657</v>
      </c>
      <c r="O1069" s="154" t="s">
        <v>2961</v>
      </c>
      <c r="P1069" s="154" t="s">
        <v>2962</v>
      </c>
      <c r="Q1069" s="154" t="s">
        <v>2971</v>
      </c>
      <c r="R1069" s="154" t="s">
        <v>2972</v>
      </c>
      <c r="S1069" s="154" t="s">
        <v>220</v>
      </c>
      <c r="T1069" s="183"/>
      <c r="U1069" s="154" t="s">
        <v>2965</v>
      </c>
      <c r="V1069" s="154" t="s">
        <v>7271</v>
      </c>
      <c r="W1069" s="154" t="s">
        <v>2967</v>
      </c>
      <c r="X1069" s="154" t="s">
        <v>7272</v>
      </c>
      <c r="Y1069" s="154" t="s">
        <v>25</v>
      </c>
      <c r="Z1069" s="154" t="s">
        <v>166</v>
      </c>
      <c r="AA1069" s="154" t="s">
        <v>1408</v>
      </c>
      <c r="AB1069" s="154">
        <v>1</v>
      </c>
      <c r="AC1069" s="154">
        <v>0</v>
      </c>
      <c r="AD1069" s="87">
        <f>IF(W1069="SOPORTE_TELEFÓNICO",'BASE LIQUIDACION REDEBAN 2025'!$B$19,IF(W1069="ENVÍO",'BASE LIQUIDACION REDEBAN 2025'!$C$2,IF(Y1069="TIPO I",'BASE LIQUIDACION REDEBAN 2025'!$C$2,IF(Y1069="TIPO II",'BASE LIQUIDACION REDEBAN 2025'!$C$3,IF(Y1069="TIPO III",'BASE LIQUIDACION REDEBAN 2025'!$C$4,IF(Y1069="TIPO IV",'BASE LIQUIDACION REDEBAN 2025'!$C$5,IF(Z1069="AEREO",'BASE LIQUIDACION REDEBAN 2025'!$B$6,'BASE LIQUIDACION REDEBAN 2025'!$C$5)))))))</f>
        <v>65960.072302</v>
      </c>
      <c r="AE1069" s="87">
        <f>IF(OR(W1069="SOPORTE_TELEFÓNICO",W1069="ENVÍO"),0,IF(Y1069="TIPO I",'BASE LIQUIDACION REDEBAN 2025'!$B$10,IF(Y1069="TIPO II",'BASE LIQUIDACION REDEBAN 2025'!$B$11,IF(Y1069="TIPO III",'BASE LIQUIDACION REDEBAN 2025'!$B$12,'BASE LIQUIDACION REDEBAN 2025'!$B$13))))</f>
        <v>75096.394270399993</v>
      </c>
      <c r="AF1069" s="87">
        <f t="shared" si="16"/>
        <v>65960.072302</v>
      </c>
      <c r="AG1069" s="184"/>
      <c r="AH1069" s="184"/>
    </row>
    <row r="1070" spans="1:34" s="49" customFormat="1">
      <c r="A1070" s="154" t="s">
        <v>91</v>
      </c>
      <c r="B1070" s="154" t="str">
        <f>VLOOKUP(A1070,'CENTRO DE COSTOS'!A:D,4,FALSE)</f>
        <v>JOSE MAURICIO HERNANDEZ ROJAS</v>
      </c>
      <c r="C1070" s="154" t="str">
        <f>VLOOKUP(A1070,'CENTRO DE COSTOS'!A:D,2,FALSE)</f>
        <v>0004-0001</v>
      </c>
      <c r="D1070" s="154">
        <v>23555</v>
      </c>
      <c r="E1070" s="154">
        <v>2639807</v>
      </c>
      <c r="F1070" s="154">
        <v>38891</v>
      </c>
      <c r="G1070" s="154" t="s">
        <v>4590</v>
      </c>
      <c r="H1070" s="154" t="s">
        <v>421</v>
      </c>
      <c r="I1070" s="154" t="s">
        <v>1688</v>
      </c>
      <c r="J1070" s="154" t="s">
        <v>7273</v>
      </c>
      <c r="K1070" s="154" t="s">
        <v>159</v>
      </c>
      <c r="L1070" s="154" t="s">
        <v>7274</v>
      </c>
      <c r="M1070" s="155">
        <v>45894.536805555559</v>
      </c>
      <c r="N1070" s="155">
        <v>45895.729861111111</v>
      </c>
      <c r="O1070" s="154" t="s">
        <v>2961</v>
      </c>
      <c r="P1070" s="154" t="s">
        <v>2962</v>
      </c>
      <c r="Q1070" s="154" t="s">
        <v>3076</v>
      </c>
      <c r="R1070" s="154" t="s">
        <v>3076</v>
      </c>
      <c r="S1070" s="154" t="s">
        <v>2973</v>
      </c>
      <c r="T1070" s="183"/>
      <c r="U1070" s="154" t="s">
        <v>2965</v>
      </c>
      <c r="V1070" s="154" t="s">
        <v>7275</v>
      </c>
      <c r="W1070" s="154" t="s">
        <v>2967</v>
      </c>
      <c r="X1070" s="154" t="s">
        <v>7276</v>
      </c>
      <c r="Y1070" s="154" t="s">
        <v>28</v>
      </c>
      <c r="Z1070" s="154" t="s">
        <v>166</v>
      </c>
      <c r="AA1070" s="154" t="s">
        <v>2371</v>
      </c>
      <c r="AB1070" s="154">
        <v>1</v>
      </c>
      <c r="AC1070" s="154">
        <v>0</v>
      </c>
      <c r="AD1070" s="87">
        <f>IF(W1070="SOPORTE_TELEFÓNICO",'BASE LIQUIDACION REDEBAN 2025'!$B$19,IF(W1070="ENVÍO",'BASE LIQUIDACION REDEBAN 2025'!$C$2,IF(Y1070="TIPO I",'BASE LIQUIDACION REDEBAN 2025'!$C$2,IF(Y1070="TIPO II",'BASE LIQUIDACION REDEBAN 2025'!$C$3,IF(Y1070="TIPO III",'BASE LIQUIDACION REDEBAN 2025'!$C$4,IF(Y1070="TIPO IV",'BASE LIQUIDACION REDEBAN 2025'!$C$5,IF(Z1070="AEREO",'BASE LIQUIDACION REDEBAN 2025'!$B$6,'BASE LIQUIDACION REDEBAN 2025'!$C$5)))))))</f>
        <v>144967.87232000002</v>
      </c>
      <c r="AE1070" s="87">
        <f>IF(OR(W1070="SOPORTE_TELEFÓNICO",W1070="ENVÍO"),0,IF(Y1070="TIPO I",'BASE LIQUIDACION REDEBAN 2025'!$B$10,IF(Y1070="TIPO II",'BASE LIQUIDACION REDEBAN 2025'!$B$11,IF(Y1070="TIPO III",'BASE LIQUIDACION REDEBAN 2025'!$B$12,'BASE LIQUIDACION REDEBAN 2025'!$B$13))))</f>
        <v>140395.6348884</v>
      </c>
      <c r="AF1070" s="87">
        <f t="shared" si="16"/>
        <v>144967.87232000002</v>
      </c>
      <c r="AG1070" s="184"/>
      <c r="AH1070" s="184"/>
    </row>
    <row r="1071" spans="1:34" s="49" customFormat="1">
      <c r="A1071" s="154" t="s">
        <v>98</v>
      </c>
      <c r="B1071" s="154" t="str">
        <f>VLOOKUP(A1071,'CENTRO DE COSTOS'!A:D,4,FALSE)</f>
        <v>MIGUEL JULIÁN HERNÁNDEZ GUARÍN</v>
      </c>
      <c r="C1071" s="154" t="str">
        <f>VLOOKUP(A1071,'CENTRO DE COSTOS'!A:D,2,FALSE)</f>
        <v>0004-0008</v>
      </c>
      <c r="D1071" s="154">
        <v>15238</v>
      </c>
      <c r="E1071" s="154">
        <v>2640866</v>
      </c>
      <c r="F1071" s="154">
        <v>42161</v>
      </c>
      <c r="G1071" s="154" t="s">
        <v>4590</v>
      </c>
      <c r="H1071" s="154" t="s">
        <v>241</v>
      </c>
      <c r="I1071" s="154" t="s">
        <v>618</v>
      </c>
      <c r="J1071" s="154" t="s">
        <v>7277</v>
      </c>
      <c r="K1071" s="154" t="s">
        <v>159</v>
      </c>
      <c r="L1071" s="154" t="s">
        <v>7278</v>
      </c>
      <c r="M1071" s="155">
        <v>45894.63958333333</v>
      </c>
      <c r="N1071" s="155">
        <v>45895.745833333327</v>
      </c>
      <c r="O1071" s="154" t="s">
        <v>2961</v>
      </c>
      <c r="P1071" s="154" t="s">
        <v>2962</v>
      </c>
      <c r="Q1071" s="154" t="s">
        <v>3055</v>
      </c>
      <c r="R1071" s="154" t="s">
        <v>3056</v>
      </c>
      <c r="S1071" s="154" t="s">
        <v>200</v>
      </c>
      <c r="T1071" s="183"/>
      <c r="U1071" s="154" t="s">
        <v>2965</v>
      </c>
      <c r="V1071" s="154" t="s">
        <v>7279</v>
      </c>
      <c r="W1071" s="154" t="s">
        <v>2967</v>
      </c>
      <c r="X1071" s="154" t="s">
        <v>7280</v>
      </c>
      <c r="Y1071" s="154" t="s">
        <v>28</v>
      </c>
      <c r="Z1071" s="154" t="s">
        <v>166</v>
      </c>
      <c r="AA1071" s="154" t="s">
        <v>556</v>
      </c>
      <c r="AB1071" s="154">
        <v>1</v>
      </c>
      <c r="AC1071" s="154">
        <v>0</v>
      </c>
      <c r="AD1071" s="87">
        <f>IF(W1071="SOPORTE_TELEFÓNICO",'BASE LIQUIDACION REDEBAN 2025'!$B$19,IF(W1071="ENVÍO",'BASE LIQUIDACION REDEBAN 2025'!$C$2,IF(Y1071="TIPO I",'BASE LIQUIDACION REDEBAN 2025'!$C$2,IF(Y1071="TIPO II",'BASE LIQUIDACION REDEBAN 2025'!$C$3,IF(Y1071="TIPO III",'BASE LIQUIDACION REDEBAN 2025'!$C$4,IF(Y1071="TIPO IV",'BASE LIQUIDACION REDEBAN 2025'!$C$5,IF(Z1071="AEREO",'BASE LIQUIDACION REDEBAN 2025'!$B$6,'BASE LIQUIDACION REDEBAN 2025'!$C$5)))))))</f>
        <v>144967.87232000002</v>
      </c>
      <c r="AE1071" s="87">
        <f>IF(OR(W1071="SOPORTE_TELEFÓNICO",W1071="ENVÍO"),0,IF(Y1071="TIPO I",'BASE LIQUIDACION REDEBAN 2025'!$B$10,IF(Y1071="TIPO II",'BASE LIQUIDACION REDEBAN 2025'!$B$11,IF(Y1071="TIPO III",'BASE LIQUIDACION REDEBAN 2025'!$B$12,'BASE LIQUIDACION REDEBAN 2025'!$B$13))))</f>
        <v>140395.6348884</v>
      </c>
      <c r="AF1071" s="87">
        <f t="shared" si="16"/>
        <v>144967.87232000002</v>
      </c>
      <c r="AG1071" s="184"/>
      <c r="AH1071" s="184"/>
    </row>
    <row r="1072" spans="1:34" s="49" customFormat="1">
      <c r="A1072" s="154" t="s">
        <v>98</v>
      </c>
      <c r="B1072" s="154" t="str">
        <f>VLOOKUP(A1072,'CENTRO DE COSTOS'!A:D,4,FALSE)</f>
        <v>MIGUEL JULIÁN HERNÁNDEZ GUARÍN</v>
      </c>
      <c r="C1072" s="154" t="str">
        <f>VLOOKUP(A1072,'CENTRO DE COSTOS'!A:D,2,FALSE)</f>
        <v>0004-0008</v>
      </c>
      <c r="D1072" s="154">
        <v>15001</v>
      </c>
      <c r="E1072" s="154">
        <v>2644124</v>
      </c>
      <c r="F1072" s="154">
        <v>41543</v>
      </c>
      <c r="G1072" s="154" t="s">
        <v>4590</v>
      </c>
      <c r="H1072" s="154" t="s">
        <v>241</v>
      </c>
      <c r="I1072" s="154" t="s">
        <v>98</v>
      </c>
      <c r="J1072" s="154" t="s">
        <v>7281</v>
      </c>
      <c r="K1072" s="154" t="s">
        <v>159</v>
      </c>
      <c r="L1072" s="154" t="s">
        <v>7282</v>
      </c>
      <c r="M1072" s="155">
        <v>45895.386111111111</v>
      </c>
      <c r="N1072" s="155">
        <v>45895.748611111107</v>
      </c>
      <c r="O1072" s="154" t="s">
        <v>2961</v>
      </c>
      <c r="P1072" s="154" t="s">
        <v>2962</v>
      </c>
      <c r="Q1072" s="154" t="s">
        <v>3099</v>
      </c>
      <c r="R1072" s="154" t="s">
        <v>3100</v>
      </c>
      <c r="S1072" s="154" t="s">
        <v>2973</v>
      </c>
      <c r="T1072" s="183"/>
      <c r="U1072" s="154" t="s">
        <v>2965</v>
      </c>
      <c r="V1072" s="154" t="s">
        <v>7283</v>
      </c>
      <c r="W1072" s="154" t="s">
        <v>2967</v>
      </c>
      <c r="X1072" s="154" t="s">
        <v>7284</v>
      </c>
      <c r="Y1072" s="154" t="s">
        <v>25</v>
      </c>
      <c r="Z1072" s="154" t="s">
        <v>166</v>
      </c>
      <c r="AA1072" s="154" t="s">
        <v>247</v>
      </c>
      <c r="AB1072" s="154">
        <v>1</v>
      </c>
      <c r="AC1072" s="154">
        <v>0</v>
      </c>
      <c r="AD1072" s="87">
        <f>IF(W1072="SOPORTE_TELEFÓNICO",'BASE LIQUIDACION REDEBAN 2025'!$B$19,IF(W1072="ENVÍO",'BASE LIQUIDACION REDEBAN 2025'!$C$2,IF(Y1072="TIPO I",'BASE LIQUIDACION REDEBAN 2025'!$C$2,IF(Y1072="TIPO II",'BASE LIQUIDACION REDEBAN 2025'!$C$3,IF(Y1072="TIPO III",'BASE LIQUIDACION REDEBAN 2025'!$C$4,IF(Y1072="TIPO IV",'BASE LIQUIDACION REDEBAN 2025'!$C$5,IF(Z1072="AEREO",'BASE LIQUIDACION REDEBAN 2025'!$B$6,'BASE LIQUIDACION REDEBAN 2025'!$C$5)))))))</f>
        <v>65960.072302</v>
      </c>
      <c r="AE1072" s="87">
        <f>IF(OR(W1072="SOPORTE_TELEFÓNICO",W1072="ENVÍO"),0,IF(Y1072="TIPO I",'BASE LIQUIDACION REDEBAN 2025'!$B$10,IF(Y1072="TIPO II",'BASE LIQUIDACION REDEBAN 2025'!$B$11,IF(Y1072="TIPO III",'BASE LIQUIDACION REDEBAN 2025'!$B$12,'BASE LIQUIDACION REDEBAN 2025'!$B$13))))</f>
        <v>75096.394270399993</v>
      </c>
      <c r="AF1072" s="87">
        <f t="shared" si="16"/>
        <v>65960.072302</v>
      </c>
      <c r="AG1072" s="184"/>
      <c r="AH1072" s="184"/>
    </row>
    <row r="1073" spans="1:34" s="49" customFormat="1">
      <c r="A1073" s="154" t="s">
        <v>90</v>
      </c>
      <c r="B1073" s="154" t="str">
        <f>VLOOKUP(A1073,'CENTRO DE COSTOS'!A:D,4,FALSE)</f>
        <v>JUAN SEBASTIÁN RÍOS CASTRILLÓN</v>
      </c>
      <c r="C1073" s="154" t="str">
        <f>VLOOKUP(A1073,'CENTRO DE COSTOS'!A:D,2,FALSE)</f>
        <v>0004-0005</v>
      </c>
      <c r="D1073" s="154">
        <v>5736</v>
      </c>
      <c r="E1073" s="154">
        <v>2634297</v>
      </c>
      <c r="F1073" s="154">
        <v>57836</v>
      </c>
      <c r="G1073" s="154" t="s">
        <v>4590</v>
      </c>
      <c r="H1073" s="154" t="s">
        <v>197</v>
      </c>
      <c r="I1073" s="154" t="s">
        <v>7285</v>
      </c>
      <c r="J1073" s="154" t="s">
        <v>7286</v>
      </c>
      <c r="K1073" s="154" t="s">
        <v>159</v>
      </c>
      <c r="L1073" s="154" t="s">
        <v>7287</v>
      </c>
      <c r="M1073" s="155">
        <v>45892.430555555547</v>
      </c>
      <c r="N1073" s="155">
        <v>45895.753472222219</v>
      </c>
      <c r="O1073" s="154" t="s">
        <v>2961</v>
      </c>
      <c r="P1073" s="154" t="s">
        <v>2962</v>
      </c>
      <c r="Q1073" s="154" t="s">
        <v>2995</v>
      </c>
      <c r="R1073" s="154" t="s">
        <v>2972</v>
      </c>
      <c r="S1073" s="154" t="s">
        <v>2973</v>
      </c>
      <c r="T1073" s="183"/>
      <c r="U1073" s="154" t="s">
        <v>2965</v>
      </c>
      <c r="V1073" s="154" t="s">
        <v>7288</v>
      </c>
      <c r="W1073" s="154" t="s">
        <v>2967</v>
      </c>
      <c r="X1073" s="154" t="s">
        <v>7289</v>
      </c>
      <c r="Y1073" s="154" t="s">
        <v>32</v>
      </c>
      <c r="Z1073" s="154" t="s">
        <v>166</v>
      </c>
      <c r="AA1073" s="154" t="s">
        <v>488</v>
      </c>
      <c r="AB1073" s="154">
        <v>1</v>
      </c>
      <c r="AC1073" s="154">
        <v>0</v>
      </c>
      <c r="AD1073" s="87">
        <f>IF(W1073="SOPORTE_TELEFÓNICO",'BASE LIQUIDACION REDEBAN 2025'!$B$19,IF(W1073="ENVÍO",'BASE LIQUIDACION REDEBAN 2025'!$C$2,IF(Y1073="TIPO I",'BASE LIQUIDACION REDEBAN 2025'!$C$2,IF(Y1073="TIPO II",'BASE LIQUIDACION REDEBAN 2025'!$C$3,IF(Y1073="TIPO III",'BASE LIQUIDACION REDEBAN 2025'!$C$4,IF(Y1073="TIPO IV",'BASE LIQUIDACION REDEBAN 2025'!$C$5,IF(Z1073="AEREO",'BASE LIQUIDACION REDEBAN 2025'!$B$6,'BASE LIQUIDACION REDEBAN 2025'!$C$5)))))))</f>
        <v>479588.87655000004</v>
      </c>
      <c r="AE1073" s="87">
        <f>IF(OR(W1073="SOPORTE_TELEFÓNICO",W1073="ENVÍO"),0,IF(Y1073="TIPO I",'BASE LIQUIDACION REDEBAN 2025'!$B$10,IF(Y1073="TIPO II",'BASE LIQUIDACION REDEBAN 2025'!$B$11,IF(Y1073="TIPO III",'BASE LIQUIDACION REDEBAN 2025'!$B$12,'BASE LIQUIDACION REDEBAN 2025'!$B$13))))</f>
        <v>196536.5258152</v>
      </c>
      <c r="AF1073" s="87">
        <f t="shared" si="16"/>
        <v>479588.87655000004</v>
      </c>
      <c r="AG1073" s="184"/>
      <c r="AH1073" s="184"/>
    </row>
    <row r="1074" spans="1:34" s="49" customFormat="1">
      <c r="A1074" s="154" t="s">
        <v>68</v>
      </c>
      <c r="B1074" s="154" t="str">
        <f>VLOOKUP(A1074,'CENTRO DE COSTOS'!A:D,4,FALSE)</f>
        <v>WILLIAM ASDRUBAL ROZO ROZO</v>
      </c>
      <c r="C1074" s="154" t="str">
        <f>VLOOKUP(A1074,'CENTRO DE COSTOS'!A:D,2,FALSE)</f>
        <v>0004-0004</v>
      </c>
      <c r="D1074" s="154">
        <v>11001</v>
      </c>
      <c r="E1074" s="154">
        <v>2643591</v>
      </c>
      <c r="F1074" s="154">
        <v>71572</v>
      </c>
      <c r="G1074" s="154" t="s">
        <v>4590</v>
      </c>
      <c r="H1074" s="154" t="s">
        <v>470</v>
      </c>
      <c r="I1074" s="154" t="s">
        <v>68</v>
      </c>
      <c r="J1074" s="154" t="s">
        <v>7290</v>
      </c>
      <c r="K1074" s="154" t="s">
        <v>159</v>
      </c>
      <c r="L1074" s="154" t="s">
        <v>7291</v>
      </c>
      <c r="M1074" s="155">
        <v>45895.356249999997</v>
      </c>
      <c r="N1074" s="155">
        <v>45896.323611111111</v>
      </c>
      <c r="O1074" s="154" t="s">
        <v>2961</v>
      </c>
      <c r="P1074" s="154" t="s">
        <v>2962</v>
      </c>
      <c r="Q1074" s="154" t="s">
        <v>2978</v>
      </c>
      <c r="R1074" s="154" t="s">
        <v>2983</v>
      </c>
      <c r="S1074" s="154" t="s">
        <v>200</v>
      </c>
      <c r="T1074" s="183"/>
      <c r="U1074" s="154" t="s">
        <v>2965</v>
      </c>
      <c r="V1074" s="154" t="s">
        <v>7292</v>
      </c>
      <c r="W1074" s="154" t="s">
        <v>2967</v>
      </c>
      <c r="X1074" s="154" t="s">
        <v>2961</v>
      </c>
      <c r="Y1074" s="154" t="s">
        <v>25</v>
      </c>
      <c r="Z1074" s="154" t="s">
        <v>166</v>
      </c>
      <c r="AA1074" s="154" t="s">
        <v>475</v>
      </c>
      <c r="AB1074" s="154">
        <v>1</v>
      </c>
      <c r="AC1074" s="154">
        <v>0</v>
      </c>
      <c r="AD1074" s="87">
        <f>IF(W1074="SOPORTE_TELEFÓNICO",'BASE LIQUIDACION REDEBAN 2025'!$B$19,IF(W1074="ENVÍO",'BASE LIQUIDACION REDEBAN 2025'!$C$2,IF(Y1074="TIPO I",'BASE LIQUIDACION REDEBAN 2025'!$C$2,IF(Y1074="TIPO II",'BASE LIQUIDACION REDEBAN 2025'!$C$3,IF(Y1074="TIPO III",'BASE LIQUIDACION REDEBAN 2025'!$C$4,IF(Y1074="TIPO IV",'BASE LIQUIDACION REDEBAN 2025'!$C$5,IF(Z1074="AEREO",'BASE LIQUIDACION REDEBAN 2025'!$B$6,'BASE LIQUIDACION REDEBAN 2025'!$C$5)))))))</f>
        <v>65960.072302</v>
      </c>
      <c r="AE1074" s="87">
        <f>IF(OR(W1074="SOPORTE_TELEFÓNICO",W1074="ENVÍO"),0,IF(Y1074="TIPO I",'BASE LIQUIDACION REDEBAN 2025'!$B$10,IF(Y1074="TIPO II",'BASE LIQUIDACION REDEBAN 2025'!$B$11,IF(Y1074="TIPO III",'BASE LIQUIDACION REDEBAN 2025'!$B$12,'BASE LIQUIDACION REDEBAN 2025'!$B$13))))</f>
        <v>75096.394270399993</v>
      </c>
      <c r="AF1074" s="87">
        <f t="shared" si="16"/>
        <v>65960.072302</v>
      </c>
      <c r="AG1074" s="184"/>
      <c r="AH1074" s="184"/>
    </row>
    <row r="1075" spans="1:34" s="49" customFormat="1">
      <c r="A1075" s="154" t="s">
        <v>68</v>
      </c>
      <c r="B1075" s="154" t="str">
        <f>VLOOKUP(A1075,'CENTRO DE COSTOS'!A:D,4,FALSE)</f>
        <v>WILLIAM ASDRUBAL ROZO ROZO</v>
      </c>
      <c r="C1075" s="154" t="str">
        <f>VLOOKUP(A1075,'CENTRO DE COSTOS'!A:D,2,FALSE)</f>
        <v>0004-0004</v>
      </c>
      <c r="D1075" s="154">
        <v>25885</v>
      </c>
      <c r="E1075" s="154">
        <v>2637892</v>
      </c>
      <c r="F1075" s="154">
        <v>66294</v>
      </c>
      <c r="G1075" s="154" t="s">
        <v>4590</v>
      </c>
      <c r="H1075" s="154" t="s">
        <v>470</v>
      </c>
      <c r="I1075" s="154" t="s">
        <v>7293</v>
      </c>
      <c r="J1075" s="154" t="s">
        <v>7294</v>
      </c>
      <c r="K1075" s="154" t="s">
        <v>159</v>
      </c>
      <c r="L1075" s="154" t="s">
        <v>7295</v>
      </c>
      <c r="M1075" s="155">
        <v>45894.42291666667</v>
      </c>
      <c r="N1075" s="155">
        <v>45896.327777777777</v>
      </c>
      <c r="O1075" s="154" t="s">
        <v>2961</v>
      </c>
      <c r="P1075" s="154" t="s">
        <v>2962</v>
      </c>
      <c r="Q1075" s="154" t="s">
        <v>3076</v>
      </c>
      <c r="R1075" s="154" t="s">
        <v>3076</v>
      </c>
      <c r="S1075" s="154" t="s">
        <v>2973</v>
      </c>
      <c r="T1075" s="183"/>
      <c r="U1075" s="154" t="s">
        <v>2965</v>
      </c>
      <c r="V1075" s="154" t="s">
        <v>7296</v>
      </c>
      <c r="W1075" s="154" t="s">
        <v>2967</v>
      </c>
      <c r="X1075" s="154" t="s">
        <v>7297</v>
      </c>
      <c r="Y1075" s="154" t="s">
        <v>32</v>
      </c>
      <c r="Z1075" s="154" t="s">
        <v>166</v>
      </c>
      <c r="AA1075" s="154" t="s">
        <v>2153</v>
      </c>
      <c r="AB1075" s="154">
        <v>1</v>
      </c>
      <c r="AC1075" s="154">
        <v>0</v>
      </c>
      <c r="AD1075" s="87">
        <f>IF(W1075="SOPORTE_TELEFÓNICO",'BASE LIQUIDACION REDEBAN 2025'!$B$19,IF(W1075="ENVÍO",'BASE LIQUIDACION REDEBAN 2025'!$C$2,IF(Y1075="TIPO I",'BASE LIQUIDACION REDEBAN 2025'!$C$2,IF(Y1075="TIPO II",'BASE LIQUIDACION REDEBAN 2025'!$C$3,IF(Y1075="TIPO III",'BASE LIQUIDACION REDEBAN 2025'!$C$4,IF(Y1075="TIPO IV",'BASE LIQUIDACION REDEBAN 2025'!$C$5,IF(Z1075="AEREO",'BASE LIQUIDACION REDEBAN 2025'!$B$6,'BASE LIQUIDACION REDEBAN 2025'!$C$5)))))))</f>
        <v>479588.87655000004</v>
      </c>
      <c r="AE1075" s="87">
        <f>IF(OR(W1075="SOPORTE_TELEFÓNICO",W1075="ENVÍO"),0,IF(Y1075="TIPO I",'BASE LIQUIDACION REDEBAN 2025'!$B$10,IF(Y1075="TIPO II",'BASE LIQUIDACION REDEBAN 2025'!$B$11,IF(Y1075="TIPO III",'BASE LIQUIDACION REDEBAN 2025'!$B$12,'BASE LIQUIDACION REDEBAN 2025'!$B$13))))</f>
        <v>196536.5258152</v>
      </c>
      <c r="AF1075" s="87">
        <f t="shared" si="16"/>
        <v>479588.87655000004</v>
      </c>
      <c r="AG1075" s="184"/>
      <c r="AH1075" s="184"/>
    </row>
    <row r="1076" spans="1:34" s="49" customFormat="1">
      <c r="A1076" s="154" t="s">
        <v>93</v>
      </c>
      <c r="B1076" s="154" t="str">
        <f>VLOOKUP(A1076,'CENTRO DE COSTOS'!A:D,4,FALSE)</f>
        <v>DIEGO FERNANDO HENAO CARDONA</v>
      </c>
      <c r="C1076" s="154" t="str">
        <f>VLOOKUP(A1076,'CENTRO DE COSTOS'!A:D,2,FALSE)</f>
        <v>0004-0003</v>
      </c>
      <c r="D1076" s="154">
        <v>86865</v>
      </c>
      <c r="E1076" s="154">
        <v>2632283</v>
      </c>
      <c r="F1076" s="154">
        <v>18559</v>
      </c>
      <c r="G1076" s="154" t="s">
        <v>4590</v>
      </c>
      <c r="H1076" s="154" t="s">
        <v>1820</v>
      </c>
      <c r="I1076" s="154" t="s">
        <v>1827</v>
      </c>
      <c r="J1076" s="154" t="s">
        <v>7298</v>
      </c>
      <c r="K1076" s="154" t="s">
        <v>159</v>
      </c>
      <c r="L1076" s="154" t="s">
        <v>7299</v>
      </c>
      <c r="M1076" s="155">
        <v>45891.613194444442</v>
      </c>
      <c r="N1076" s="155">
        <v>45896.37777777778</v>
      </c>
      <c r="O1076" s="154" t="s">
        <v>2961</v>
      </c>
      <c r="P1076" s="154" t="s">
        <v>2962</v>
      </c>
      <c r="Q1076" s="154" t="s">
        <v>3046</v>
      </c>
      <c r="R1076" s="154" t="s">
        <v>3575</v>
      </c>
      <c r="S1076" s="154" t="s">
        <v>2973</v>
      </c>
      <c r="T1076" s="183"/>
      <c r="U1076" s="154" t="s">
        <v>2965</v>
      </c>
      <c r="V1076" s="154" t="s">
        <v>7300</v>
      </c>
      <c r="W1076" s="154" t="s">
        <v>3213</v>
      </c>
      <c r="X1076" s="154">
        <v>0</v>
      </c>
      <c r="Y1076" s="154" t="s">
        <v>32</v>
      </c>
      <c r="Z1076" s="154" t="s">
        <v>166</v>
      </c>
      <c r="AA1076" s="154" t="s">
        <v>3668</v>
      </c>
      <c r="AB1076" s="154">
        <v>0</v>
      </c>
      <c r="AC1076" s="154">
        <v>0</v>
      </c>
      <c r="AD1076" s="87">
        <f>IF(W1076="SOPORTE_TELEFÓNICO",'BASE LIQUIDACION REDEBAN 2025'!$B$19,IF(W1076="ENVÍO",'BASE LIQUIDACION REDEBAN 2025'!$C$2,IF(Y1076="TIPO I",'BASE LIQUIDACION REDEBAN 2025'!$C$2,IF(Y1076="TIPO II",'BASE LIQUIDACION REDEBAN 2025'!$C$3,IF(Y1076="TIPO III",'BASE LIQUIDACION REDEBAN 2025'!$C$4,IF(Y1076="TIPO IV",'BASE LIQUIDACION REDEBAN 2025'!$C$5,IF(Z1076="AEREO",'BASE LIQUIDACION REDEBAN 2025'!$B$6,'BASE LIQUIDACION REDEBAN 2025'!$C$5)))))))</f>
        <v>41241.0800752</v>
      </c>
      <c r="AE1076" s="87">
        <f>IF(OR(W1076="SOPORTE_TELEFÓNICO",W1076="ENVÍO"),0,IF(Y1076="TIPO I",'BASE LIQUIDACION REDEBAN 2025'!$B$10,IF(Y1076="TIPO II",'BASE LIQUIDACION REDEBAN 2025'!$B$11,IF(Y1076="TIPO III",'BASE LIQUIDACION REDEBAN 2025'!$B$12,'BASE LIQUIDACION REDEBAN 2025'!$B$13))))</f>
        <v>0</v>
      </c>
      <c r="AF1076" s="87">
        <f t="shared" si="16"/>
        <v>41241.0800752</v>
      </c>
      <c r="AG1076" s="184"/>
      <c r="AH1076" s="184"/>
    </row>
    <row r="1077" spans="1:34" s="49" customFormat="1">
      <c r="A1077" s="154" t="s">
        <v>90</v>
      </c>
      <c r="B1077" s="154" t="str">
        <f>VLOOKUP(A1077,'CENTRO DE COSTOS'!A:D,4,FALSE)</f>
        <v>JUAN SEBASTIÁN RÍOS CASTRILLÓN</v>
      </c>
      <c r="C1077" s="154" t="str">
        <f>VLOOKUP(A1077,'CENTRO DE COSTOS'!A:D,2,FALSE)</f>
        <v>0004-0005</v>
      </c>
      <c r="D1077" s="154">
        <v>5368</v>
      </c>
      <c r="E1077" s="154">
        <v>2642262</v>
      </c>
      <c r="F1077" s="154">
        <v>47466</v>
      </c>
      <c r="G1077" s="154" t="s">
        <v>4590</v>
      </c>
      <c r="H1077" s="154" t="s">
        <v>197</v>
      </c>
      <c r="I1077" s="154" t="s">
        <v>7301</v>
      </c>
      <c r="J1077" s="154" t="s">
        <v>7302</v>
      </c>
      <c r="K1077" s="154" t="s">
        <v>159</v>
      </c>
      <c r="L1077" s="154" t="s">
        <v>7303</v>
      </c>
      <c r="M1077" s="155">
        <v>45895.333333333343</v>
      </c>
      <c r="N1077" s="155">
        <v>45896.410416666673</v>
      </c>
      <c r="O1077" s="154" t="s">
        <v>2961</v>
      </c>
      <c r="P1077" s="154" t="s">
        <v>2962</v>
      </c>
      <c r="Q1077" s="154" t="s">
        <v>2978</v>
      </c>
      <c r="R1077" s="154" t="s">
        <v>2972</v>
      </c>
      <c r="S1077" s="154" t="s">
        <v>200</v>
      </c>
      <c r="T1077" s="183"/>
      <c r="U1077" s="154" t="s">
        <v>2965</v>
      </c>
      <c r="V1077" s="154" t="s">
        <v>7304</v>
      </c>
      <c r="W1077" s="154" t="s">
        <v>2967</v>
      </c>
      <c r="X1077" s="154" t="s">
        <v>7305</v>
      </c>
      <c r="Y1077" s="154" t="s">
        <v>30</v>
      </c>
      <c r="Z1077" s="154" t="s">
        <v>166</v>
      </c>
      <c r="AA1077" s="154" t="s">
        <v>1626</v>
      </c>
      <c r="AB1077" s="154">
        <v>1</v>
      </c>
      <c r="AC1077" s="154">
        <v>0</v>
      </c>
      <c r="AD1077" s="87">
        <f>IF(W1077="SOPORTE_TELEFÓNICO",'BASE LIQUIDACION REDEBAN 2025'!$B$19,IF(W1077="ENVÍO",'BASE LIQUIDACION REDEBAN 2025'!$C$2,IF(Y1077="TIPO I",'BASE LIQUIDACION REDEBAN 2025'!$C$2,IF(Y1077="TIPO II",'BASE LIQUIDACION REDEBAN 2025'!$C$3,IF(Y1077="TIPO III",'BASE LIQUIDACION REDEBAN 2025'!$C$4,IF(Y1077="TIPO IV",'BASE LIQUIDACION REDEBAN 2025'!$C$5,IF(Z1077="AEREO",'BASE LIQUIDACION REDEBAN 2025'!$B$6,'BASE LIQUIDACION REDEBAN 2025'!$C$5)))))))</f>
        <v>275728.78077800001</v>
      </c>
      <c r="AE1077" s="87">
        <f>IF(OR(W1077="SOPORTE_TELEFÓNICO",W1077="ENVÍO"),0,IF(Y1077="TIPO I",'BASE LIQUIDACION REDEBAN 2025'!$B$10,IF(Y1077="TIPO II",'BASE LIQUIDACION REDEBAN 2025'!$B$11,IF(Y1077="TIPO III",'BASE LIQUIDACION REDEBAN 2025'!$B$12,'BASE LIQUIDACION REDEBAN 2025'!$B$13))))</f>
        <v>196536.5258152</v>
      </c>
      <c r="AF1077" s="87">
        <f t="shared" si="16"/>
        <v>275728.78077800001</v>
      </c>
      <c r="AG1077" s="184"/>
      <c r="AH1077" s="184"/>
    </row>
    <row r="1078" spans="1:34" s="49" customFormat="1">
      <c r="A1078" s="154" t="s">
        <v>64</v>
      </c>
      <c r="B1078" s="154" t="str">
        <f>VLOOKUP(A1078,'CENTRO DE COSTOS'!A:D,4,FALSE)</f>
        <v>JOSE MAURICIO HERNANDEZ ROJAS</v>
      </c>
      <c r="C1078" s="154" t="str">
        <f>VLOOKUP(A1078,'CENTRO DE COSTOS'!A:D,2,FALSE)</f>
        <v>0004-0001</v>
      </c>
      <c r="D1078" s="154">
        <v>8001</v>
      </c>
      <c r="E1078" s="154">
        <v>2646241</v>
      </c>
      <c r="F1078" s="154">
        <v>78943</v>
      </c>
      <c r="G1078" s="154" t="s">
        <v>4590</v>
      </c>
      <c r="H1078" s="154" t="s">
        <v>389</v>
      </c>
      <c r="I1078" s="154" t="s">
        <v>64</v>
      </c>
      <c r="J1078" s="154" t="s">
        <v>7306</v>
      </c>
      <c r="K1078" s="154" t="s">
        <v>159</v>
      </c>
      <c r="L1078" s="154" t="s">
        <v>7307</v>
      </c>
      <c r="M1078" s="155">
        <v>45895.495138888888</v>
      </c>
      <c r="N1078" s="155">
        <v>45896.436805555553</v>
      </c>
      <c r="O1078" s="154" t="s">
        <v>2961</v>
      </c>
      <c r="P1078" s="154" t="s">
        <v>2962</v>
      </c>
      <c r="Q1078" s="154" t="s">
        <v>3046</v>
      </c>
      <c r="R1078" s="154" t="s">
        <v>2972</v>
      </c>
      <c r="S1078" s="154" t="s">
        <v>2973</v>
      </c>
      <c r="T1078" s="183"/>
      <c r="U1078" s="154" t="s">
        <v>2965</v>
      </c>
      <c r="V1078" s="154" t="s">
        <v>7308</v>
      </c>
      <c r="W1078" s="154" t="s">
        <v>3213</v>
      </c>
      <c r="X1078" s="154">
        <v>0</v>
      </c>
      <c r="Y1078" s="154" t="s">
        <v>25</v>
      </c>
      <c r="Z1078" s="154" t="s">
        <v>166</v>
      </c>
      <c r="AA1078" s="154" t="s">
        <v>799</v>
      </c>
      <c r="AB1078" s="154">
        <v>0</v>
      </c>
      <c r="AC1078" s="154">
        <v>0</v>
      </c>
      <c r="AD1078" s="87">
        <f>IF(W1078="SOPORTE_TELEFÓNICO",'BASE LIQUIDACION REDEBAN 2025'!$B$19,IF(W1078="ENVÍO",'BASE LIQUIDACION REDEBAN 2025'!$C$2,IF(Y1078="TIPO I",'BASE LIQUIDACION REDEBAN 2025'!$C$2,IF(Y1078="TIPO II",'BASE LIQUIDACION REDEBAN 2025'!$C$3,IF(Y1078="TIPO III",'BASE LIQUIDACION REDEBAN 2025'!$C$4,IF(Y1078="TIPO IV",'BASE LIQUIDACION REDEBAN 2025'!$C$5,IF(Z1078="AEREO",'BASE LIQUIDACION REDEBAN 2025'!$B$6,'BASE LIQUIDACION REDEBAN 2025'!$C$5)))))))</f>
        <v>41241.0800752</v>
      </c>
      <c r="AE1078" s="87">
        <f>IF(OR(W1078="SOPORTE_TELEFÓNICO",W1078="ENVÍO"),0,IF(Y1078="TIPO I",'BASE LIQUIDACION REDEBAN 2025'!$B$10,IF(Y1078="TIPO II",'BASE LIQUIDACION REDEBAN 2025'!$B$11,IF(Y1078="TIPO III",'BASE LIQUIDACION REDEBAN 2025'!$B$12,'BASE LIQUIDACION REDEBAN 2025'!$B$13))))</f>
        <v>0</v>
      </c>
      <c r="AF1078" s="87">
        <f t="shared" si="16"/>
        <v>41241.0800752</v>
      </c>
      <c r="AG1078" s="184"/>
      <c r="AH1078" s="184"/>
    </row>
    <row r="1079" spans="1:34" s="49" customFormat="1">
      <c r="A1079" s="154" t="s">
        <v>90</v>
      </c>
      <c r="B1079" s="154" t="str">
        <f>VLOOKUP(A1079,'CENTRO DE COSTOS'!A:D,4,FALSE)</f>
        <v>JUAN SEBASTIÁN RÍOS CASTRILLÓN</v>
      </c>
      <c r="C1079" s="154" t="str">
        <f>VLOOKUP(A1079,'CENTRO DE COSTOS'!A:D,2,FALSE)</f>
        <v>0004-0005</v>
      </c>
      <c r="D1079" s="154">
        <v>5001</v>
      </c>
      <c r="E1079" s="154">
        <v>2645925</v>
      </c>
      <c r="F1079" s="154">
        <v>75145</v>
      </c>
      <c r="G1079" s="154" t="s">
        <v>4590</v>
      </c>
      <c r="H1079" s="154" t="s">
        <v>197</v>
      </c>
      <c r="I1079" s="154" t="s">
        <v>90</v>
      </c>
      <c r="J1079" s="154" t="s">
        <v>6627</v>
      </c>
      <c r="K1079" s="154" t="s">
        <v>159</v>
      </c>
      <c r="L1079" s="154" t="s">
        <v>7309</v>
      </c>
      <c r="M1079" s="155">
        <v>45895.470833333333</v>
      </c>
      <c r="N1079" s="155">
        <v>45896.455555555563</v>
      </c>
      <c r="O1079" s="154" t="s">
        <v>2961</v>
      </c>
      <c r="P1079" s="154" t="s">
        <v>2962</v>
      </c>
      <c r="Q1079" s="154" t="s">
        <v>3046</v>
      </c>
      <c r="R1079" s="154" t="s">
        <v>2972</v>
      </c>
      <c r="S1079" s="154" t="s">
        <v>2973</v>
      </c>
      <c r="T1079" s="183"/>
      <c r="U1079" s="154" t="s">
        <v>2965</v>
      </c>
      <c r="V1079" s="154" t="s">
        <v>7310</v>
      </c>
      <c r="W1079" s="154" t="s">
        <v>2967</v>
      </c>
      <c r="X1079" s="154" t="s">
        <v>6630</v>
      </c>
      <c r="Y1079" s="154" t="s">
        <v>25</v>
      </c>
      <c r="Z1079" s="154" t="s">
        <v>166</v>
      </c>
      <c r="AA1079" s="154" t="s">
        <v>270</v>
      </c>
      <c r="AB1079" s="154">
        <v>1</v>
      </c>
      <c r="AC1079" s="154">
        <v>0</v>
      </c>
      <c r="AD1079" s="87">
        <f>IF(W1079="SOPORTE_TELEFÓNICO",'BASE LIQUIDACION REDEBAN 2025'!$B$19,IF(W1079="ENVÍO",'BASE LIQUIDACION REDEBAN 2025'!$C$2,IF(Y1079="TIPO I",'BASE LIQUIDACION REDEBAN 2025'!$C$2,IF(Y1079="TIPO II",'BASE LIQUIDACION REDEBAN 2025'!$C$3,IF(Y1079="TIPO III",'BASE LIQUIDACION REDEBAN 2025'!$C$4,IF(Y1079="TIPO IV",'BASE LIQUIDACION REDEBAN 2025'!$C$5,IF(Z1079="AEREO",'BASE LIQUIDACION REDEBAN 2025'!$B$6,'BASE LIQUIDACION REDEBAN 2025'!$C$5)))))))</f>
        <v>65960.072302</v>
      </c>
      <c r="AE1079" s="87">
        <f>IF(OR(W1079="SOPORTE_TELEFÓNICO",W1079="ENVÍO"),0,IF(Y1079="TIPO I",'BASE LIQUIDACION REDEBAN 2025'!$B$10,IF(Y1079="TIPO II",'BASE LIQUIDACION REDEBAN 2025'!$B$11,IF(Y1079="TIPO III",'BASE LIQUIDACION REDEBAN 2025'!$B$12,'BASE LIQUIDACION REDEBAN 2025'!$B$13))))</f>
        <v>75096.394270399993</v>
      </c>
      <c r="AF1079" s="87">
        <f t="shared" si="16"/>
        <v>65960.072302</v>
      </c>
      <c r="AG1079" s="184"/>
      <c r="AH1079" s="184"/>
    </row>
    <row r="1080" spans="1:34" s="49" customFormat="1">
      <c r="A1080" s="154" t="s">
        <v>76</v>
      </c>
      <c r="B1080" s="154" t="str">
        <f>VLOOKUP(A1080,'CENTRO DE COSTOS'!A:D,4,FALSE)</f>
        <v>DIEGO FERNANDO HENAO CARDONA</v>
      </c>
      <c r="C1080" s="154" t="str">
        <f>VLOOKUP(A1080,'CENTRO DE COSTOS'!A:D,2,FALSE)</f>
        <v>0004-0003</v>
      </c>
      <c r="D1080" s="154">
        <v>76001</v>
      </c>
      <c r="E1080" s="154">
        <v>2646518</v>
      </c>
      <c r="F1080" s="154">
        <v>41049</v>
      </c>
      <c r="G1080" s="154" t="s">
        <v>4590</v>
      </c>
      <c r="H1080" s="154" t="s">
        <v>227</v>
      </c>
      <c r="I1080" s="154" t="s">
        <v>76</v>
      </c>
      <c r="J1080" s="154" t="s">
        <v>7311</v>
      </c>
      <c r="K1080" s="154" t="s">
        <v>159</v>
      </c>
      <c r="L1080" s="154" t="s">
        <v>7312</v>
      </c>
      <c r="M1080" s="155">
        <v>45895.520833333343</v>
      </c>
      <c r="N1080" s="155">
        <v>45896.482638888891</v>
      </c>
      <c r="O1080" s="154" t="s">
        <v>2961</v>
      </c>
      <c r="P1080" s="154" t="s">
        <v>2962</v>
      </c>
      <c r="Q1080" s="154" t="s">
        <v>3032</v>
      </c>
      <c r="R1080" s="154" t="s">
        <v>2972</v>
      </c>
      <c r="S1080" s="154" t="s">
        <v>200</v>
      </c>
      <c r="T1080" s="183"/>
      <c r="U1080" s="154" t="s">
        <v>2965</v>
      </c>
      <c r="V1080" s="154" t="s">
        <v>7313</v>
      </c>
      <c r="W1080" s="154" t="s">
        <v>2967</v>
      </c>
      <c r="X1080" s="154" t="s">
        <v>7314</v>
      </c>
      <c r="Y1080" s="154" t="s">
        <v>25</v>
      </c>
      <c r="Z1080" s="154" t="s">
        <v>166</v>
      </c>
      <c r="AA1080" s="154" t="s">
        <v>1442</v>
      </c>
      <c r="AB1080" s="154">
        <v>1</v>
      </c>
      <c r="AC1080" s="154">
        <v>0</v>
      </c>
      <c r="AD1080" s="87">
        <f>IF(W1080="SOPORTE_TELEFÓNICO",'BASE LIQUIDACION REDEBAN 2025'!$B$19,IF(W1080="ENVÍO",'BASE LIQUIDACION REDEBAN 2025'!$C$2,IF(Y1080="TIPO I",'BASE LIQUIDACION REDEBAN 2025'!$C$2,IF(Y1080="TIPO II",'BASE LIQUIDACION REDEBAN 2025'!$C$3,IF(Y1080="TIPO III",'BASE LIQUIDACION REDEBAN 2025'!$C$4,IF(Y1080="TIPO IV",'BASE LIQUIDACION REDEBAN 2025'!$C$5,IF(Z1080="AEREO",'BASE LIQUIDACION REDEBAN 2025'!$B$6,'BASE LIQUIDACION REDEBAN 2025'!$C$5)))))))</f>
        <v>65960.072302</v>
      </c>
      <c r="AE1080" s="87">
        <f>IF(OR(W1080="SOPORTE_TELEFÓNICO",W1080="ENVÍO"),0,IF(Y1080="TIPO I",'BASE LIQUIDACION REDEBAN 2025'!$B$10,IF(Y1080="TIPO II",'BASE LIQUIDACION REDEBAN 2025'!$B$11,IF(Y1080="TIPO III",'BASE LIQUIDACION REDEBAN 2025'!$B$12,'BASE LIQUIDACION REDEBAN 2025'!$B$13))))</f>
        <v>75096.394270399993</v>
      </c>
      <c r="AF1080" s="87">
        <f t="shared" si="16"/>
        <v>65960.072302</v>
      </c>
      <c r="AG1080" s="184"/>
      <c r="AH1080" s="184"/>
    </row>
    <row r="1081" spans="1:34" s="49" customFormat="1">
      <c r="A1081" s="154" t="s">
        <v>76</v>
      </c>
      <c r="B1081" s="154" t="str">
        <f>VLOOKUP(A1081,'CENTRO DE COSTOS'!A:D,4,FALSE)</f>
        <v>DIEGO FERNANDO HENAO CARDONA</v>
      </c>
      <c r="C1081" s="154" t="str">
        <f>VLOOKUP(A1081,'CENTRO DE COSTOS'!A:D,2,FALSE)</f>
        <v>0004-0003</v>
      </c>
      <c r="D1081" s="154">
        <v>19001</v>
      </c>
      <c r="E1081" s="154">
        <v>2646161</v>
      </c>
      <c r="F1081" s="154">
        <v>39228</v>
      </c>
      <c r="G1081" s="154" t="s">
        <v>4590</v>
      </c>
      <c r="H1081" s="154" t="s">
        <v>258</v>
      </c>
      <c r="I1081" s="154" t="s">
        <v>95</v>
      </c>
      <c r="J1081" s="154" t="s">
        <v>7315</v>
      </c>
      <c r="K1081" s="154" t="s">
        <v>159</v>
      </c>
      <c r="L1081" s="154" t="s">
        <v>7316</v>
      </c>
      <c r="M1081" s="155">
        <v>45895.5</v>
      </c>
      <c r="N1081" s="155">
        <v>45896.498611111107</v>
      </c>
      <c r="O1081" s="154" t="s">
        <v>2961</v>
      </c>
      <c r="P1081" s="154" t="s">
        <v>2988</v>
      </c>
      <c r="Q1081" s="154" t="s">
        <v>4045</v>
      </c>
      <c r="R1081" s="154" t="s">
        <v>4045</v>
      </c>
      <c r="S1081" s="154" t="s">
        <v>2973</v>
      </c>
      <c r="T1081" s="183"/>
      <c r="U1081" s="154" t="s">
        <v>2965</v>
      </c>
      <c r="V1081" s="154" t="s">
        <v>7317</v>
      </c>
      <c r="W1081" s="154" t="s">
        <v>2967</v>
      </c>
      <c r="X1081" s="154" t="s">
        <v>7318</v>
      </c>
      <c r="Y1081" s="154" t="s">
        <v>30</v>
      </c>
      <c r="Z1081" s="154" t="s">
        <v>166</v>
      </c>
      <c r="AA1081" s="154" t="s">
        <v>330</v>
      </c>
      <c r="AB1081" s="154">
        <v>1</v>
      </c>
      <c r="AC1081" s="154">
        <v>0</v>
      </c>
      <c r="AD1081" s="87">
        <f>IF(W1081="SOPORTE_TELEFÓNICO",'BASE LIQUIDACION REDEBAN 2025'!$B$19,IF(W1081="ENVÍO",'BASE LIQUIDACION REDEBAN 2025'!$C$2,IF(Y1081="TIPO I",'BASE LIQUIDACION REDEBAN 2025'!$C$2,IF(Y1081="TIPO II",'BASE LIQUIDACION REDEBAN 2025'!$C$3,IF(Y1081="TIPO III",'BASE LIQUIDACION REDEBAN 2025'!$C$4,IF(Y1081="TIPO IV",'BASE LIQUIDACION REDEBAN 2025'!$C$5,IF(Z1081="AEREO",'BASE LIQUIDACION REDEBAN 2025'!$B$6,'BASE LIQUIDACION REDEBAN 2025'!$C$5)))))))</f>
        <v>275728.78077800001</v>
      </c>
      <c r="AE1081" s="87">
        <f>IF(OR(W1081="SOPORTE_TELEFÓNICO",W1081="ENVÍO"),0,IF(Y1081="TIPO I",'BASE LIQUIDACION REDEBAN 2025'!$B$10,IF(Y1081="TIPO II",'BASE LIQUIDACION REDEBAN 2025'!$B$11,IF(Y1081="TIPO III",'BASE LIQUIDACION REDEBAN 2025'!$B$12,'BASE LIQUIDACION REDEBAN 2025'!$B$13))))</f>
        <v>196536.5258152</v>
      </c>
      <c r="AF1081" s="87">
        <f t="shared" si="16"/>
        <v>275728.78077800001</v>
      </c>
      <c r="AG1081" s="184"/>
      <c r="AH1081" s="184"/>
    </row>
    <row r="1082" spans="1:34" s="49" customFormat="1">
      <c r="A1082" s="154" t="s">
        <v>68</v>
      </c>
      <c r="B1082" s="154" t="str">
        <f>VLOOKUP(A1082,'CENTRO DE COSTOS'!A:D,4,FALSE)</f>
        <v>WILLIAM ASDRUBAL ROZO ROZO</v>
      </c>
      <c r="C1082" s="154" t="str">
        <f>VLOOKUP(A1082,'CENTRO DE COSTOS'!A:D,2,FALSE)</f>
        <v>0004-0004</v>
      </c>
      <c r="D1082" s="154">
        <v>11001</v>
      </c>
      <c r="E1082" s="154">
        <v>2651158</v>
      </c>
      <c r="F1082" s="154">
        <v>78671</v>
      </c>
      <c r="G1082" s="154" t="s">
        <v>4590</v>
      </c>
      <c r="H1082" s="154" t="s">
        <v>470</v>
      </c>
      <c r="I1082" s="154" t="s">
        <v>68</v>
      </c>
      <c r="J1082" s="154" t="s">
        <v>7319</v>
      </c>
      <c r="K1082" s="154" t="s">
        <v>159</v>
      </c>
      <c r="L1082" s="154" t="s">
        <v>7320</v>
      </c>
      <c r="M1082" s="155">
        <v>45896.415277777778</v>
      </c>
      <c r="N1082" s="155">
        <v>45896.510416666657</v>
      </c>
      <c r="O1082" s="154" t="s">
        <v>2961</v>
      </c>
      <c r="P1082" s="154" t="s">
        <v>2962</v>
      </c>
      <c r="Q1082" s="154" t="s">
        <v>2971</v>
      </c>
      <c r="R1082" s="154" t="s">
        <v>3027</v>
      </c>
      <c r="S1082" s="154" t="s">
        <v>200</v>
      </c>
      <c r="T1082" s="183"/>
      <c r="U1082" s="154" t="s">
        <v>2965</v>
      </c>
      <c r="V1082" s="154" t="s">
        <v>7321</v>
      </c>
      <c r="W1082" s="154" t="s">
        <v>2967</v>
      </c>
      <c r="X1082" s="154" t="s">
        <v>7322</v>
      </c>
      <c r="Y1082" s="154" t="s">
        <v>25</v>
      </c>
      <c r="Z1082" s="154" t="s">
        <v>166</v>
      </c>
      <c r="AA1082" s="154" t="s">
        <v>538</v>
      </c>
      <c r="AB1082" s="154">
        <v>1</v>
      </c>
      <c r="AC1082" s="154">
        <v>0</v>
      </c>
      <c r="AD1082" s="87">
        <f>IF(W1082="SOPORTE_TELEFÓNICO",'BASE LIQUIDACION REDEBAN 2025'!$B$19,IF(W1082="ENVÍO",'BASE LIQUIDACION REDEBAN 2025'!$C$2,IF(Y1082="TIPO I",'BASE LIQUIDACION REDEBAN 2025'!$C$2,IF(Y1082="TIPO II",'BASE LIQUIDACION REDEBAN 2025'!$C$3,IF(Y1082="TIPO III",'BASE LIQUIDACION REDEBAN 2025'!$C$4,IF(Y1082="TIPO IV",'BASE LIQUIDACION REDEBAN 2025'!$C$5,IF(Z1082="AEREO",'BASE LIQUIDACION REDEBAN 2025'!$B$6,'BASE LIQUIDACION REDEBAN 2025'!$C$5)))))))</f>
        <v>65960.072302</v>
      </c>
      <c r="AE1082" s="87">
        <f>IF(OR(W1082="SOPORTE_TELEFÓNICO",W1082="ENVÍO"),0,IF(Y1082="TIPO I",'BASE LIQUIDACION REDEBAN 2025'!$B$10,IF(Y1082="TIPO II",'BASE LIQUIDACION REDEBAN 2025'!$B$11,IF(Y1082="TIPO III",'BASE LIQUIDACION REDEBAN 2025'!$B$12,'BASE LIQUIDACION REDEBAN 2025'!$B$13))))</f>
        <v>75096.394270399993</v>
      </c>
      <c r="AF1082" s="87">
        <f t="shared" si="16"/>
        <v>65960.072302</v>
      </c>
      <c r="AG1082" s="184"/>
      <c r="AH1082" s="184"/>
    </row>
    <row r="1083" spans="1:34" s="49" customFormat="1">
      <c r="A1083" s="154" t="s">
        <v>90</v>
      </c>
      <c r="B1083" s="154" t="str">
        <f>VLOOKUP(A1083,'CENTRO DE COSTOS'!A:D,4,FALSE)</f>
        <v>JUAN SEBASTIÁN RÍOS CASTRILLÓN</v>
      </c>
      <c r="C1083" s="154" t="str">
        <f>VLOOKUP(A1083,'CENTRO DE COSTOS'!A:D,2,FALSE)</f>
        <v>0004-0005</v>
      </c>
      <c r="D1083" s="154">
        <v>5001</v>
      </c>
      <c r="E1083" s="154">
        <v>2650143</v>
      </c>
      <c r="F1083" s="154">
        <v>79733</v>
      </c>
      <c r="G1083" s="154" t="s">
        <v>4590</v>
      </c>
      <c r="H1083" s="154" t="s">
        <v>197</v>
      </c>
      <c r="I1083" s="154" t="s">
        <v>90</v>
      </c>
      <c r="J1083" s="154" t="s">
        <v>5343</v>
      </c>
      <c r="K1083" s="154" t="s">
        <v>159</v>
      </c>
      <c r="L1083" s="154" t="s">
        <v>7323</v>
      </c>
      <c r="M1083" s="155">
        <v>45896.364583333343</v>
      </c>
      <c r="N1083" s="155">
        <v>45896.515972222223</v>
      </c>
      <c r="O1083" s="154" t="s">
        <v>2961</v>
      </c>
      <c r="P1083" s="154" t="s">
        <v>2962</v>
      </c>
      <c r="Q1083" s="154" t="s">
        <v>2971</v>
      </c>
      <c r="R1083" s="154" t="s">
        <v>3027</v>
      </c>
      <c r="S1083" s="154" t="s">
        <v>200</v>
      </c>
      <c r="T1083" s="183"/>
      <c r="U1083" s="154" t="s">
        <v>2965</v>
      </c>
      <c r="V1083" s="154" t="s">
        <v>7324</v>
      </c>
      <c r="W1083" s="154" t="s">
        <v>2967</v>
      </c>
      <c r="X1083" s="154" t="s">
        <v>7325</v>
      </c>
      <c r="Y1083" s="154" t="s">
        <v>25</v>
      </c>
      <c r="Z1083" s="154" t="s">
        <v>166</v>
      </c>
      <c r="AA1083" s="154" t="s">
        <v>2327</v>
      </c>
      <c r="AB1083" s="154">
        <v>1</v>
      </c>
      <c r="AC1083" s="154">
        <v>0</v>
      </c>
      <c r="AD1083" s="87">
        <f>IF(W1083="SOPORTE_TELEFÓNICO",'BASE LIQUIDACION REDEBAN 2025'!$B$19,IF(W1083="ENVÍO",'BASE LIQUIDACION REDEBAN 2025'!$C$2,IF(Y1083="TIPO I",'BASE LIQUIDACION REDEBAN 2025'!$C$2,IF(Y1083="TIPO II",'BASE LIQUIDACION REDEBAN 2025'!$C$3,IF(Y1083="TIPO III",'BASE LIQUIDACION REDEBAN 2025'!$C$4,IF(Y1083="TIPO IV",'BASE LIQUIDACION REDEBAN 2025'!$C$5,IF(Z1083="AEREO",'BASE LIQUIDACION REDEBAN 2025'!$B$6,'BASE LIQUIDACION REDEBAN 2025'!$C$5)))))))</f>
        <v>65960.072302</v>
      </c>
      <c r="AE1083" s="87">
        <f>IF(OR(W1083="SOPORTE_TELEFÓNICO",W1083="ENVÍO"),0,IF(Y1083="TIPO I",'BASE LIQUIDACION REDEBAN 2025'!$B$10,IF(Y1083="TIPO II",'BASE LIQUIDACION REDEBAN 2025'!$B$11,IF(Y1083="TIPO III",'BASE LIQUIDACION REDEBAN 2025'!$B$12,'BASE LIQUIDACION REDEBAN 2025'!$B$13))))</f>
        <v>75096.394270399993</v>
      </c>
      <c r="AF1083" s="87">
        <f t="shared" si="16"/>
        <v>65960.072302</v>
      </c>
      <c r="AG1083" s="184"/>
      <c r="AH1083" s="184"/>
    </row>
    <row r="1084" spans="1:34" s="49" customFormat="1">
      <c r="A1084" s="154" t="s">
        <v>80</v>
      </c>
      <c r="B1084" s="154" t="str">
        <f>VLOOKUP(A1084,'CENTRO DE COSTOS'!A:D,4,FALSE)</f>
        <v>JOSE MAURICIO HERNANDEZ ROJAS</v>
      </c>
      <c r="C1084" s="154" t="str">
        <f>VLOOKUP(A1084,'CENTRO DE COSTOS'!A:D,2,FALSE)</f>
        <v>0004-0001</v>
      </c>
      <c r="D1084" s="154">
        <v>13468</v>
      </c>
      <c r="E1084" s="154">
        <v>2634662</v>
      </c>
      <c r="F1084" s="154">
        <v>11062</v>
      </c>
      <c r="G1084" s="154" t="s">
        <v>4590</v>
      </c>
      <c r="H1084" s="154" t="s">
        <v>303</v>
      </c>
      <c r="I1084" s="154" t="s">
        <v>7326</v>
      </c>
      <c r="J1084" s="154" t="s">
        <v>7327</v>
      </c>
      <c r="K1084" s="154" t="s">
        <v>159</v>
      </c>
      <c r="L1084" s="154" t="s">
        <v>7328</v>
      </c>
      <c r="M1084" s="155">
        <v>45892.544444444437</v>
      </c>
      <c r="N1084" s="155">
        <v>45896.520833333343</v>
      </c>
      <c r="O1084" s="154" t="s">
        <v>2961</v>
      </c>
      <c r="P1084" s="154" t="s">
        <v>2962</v>
      </c>
      <c r="Q1084" s="154" t="s">
        <v>3082</v>
      </c>
      <c r="R1084" s="154" t="s">
        <v>2972</v>
      </c>
      <c r="S1084" s="154" t="s">
        <v>2973</v>
      </c>
      <c r="T1084" s="183"/>
      <c r="U1084" s="154" t="s">
        <v>2965</v>
      </c>
      <c r="V1084" s="154" t="s">
        <v>7329</v>
      </c>
      <c r="W1084" s="154" t="s">
        <v>2967</v>
      </c>
      <c r="X1084" s="154" t="s">
        <v>7330</v>
      </c>
      <c r="Y1084" s="154" t="s">
        <v>32</v>
      </c>
      <c r="Z1084" s="154" t="s">
        <v>166</v>
      </c>
      <c r="AA1084" s="154" t="s">
        <v>419</v>
      </c>
      <c r="AB1084" s="154">
        <v>1</v>
      </c>
      <c r="AC1084" s="154">
        <v>0</v>
      </c>
      <c r="AD1084" s="87">
        <f>IF(W1084="SOPORTE_TELEFÓNICO",'BASE LIQUIDACION REDEBAN 2025'!$B$19,IF(W1084="ENVÍO",'BASE LIQUIDACION REDEBAN 2025'!$C$2,IF(Y1084="TIPO I",'BASE LIQUIDACION REDEBAN 2025'!$C$2,IF(Y1084="TIPO II",'BASE LIQUIDACION REDEBAN 2025'!$C$3,IF(Y1084="TIPO III",'BASE LIQUIDACION REDEBAN 2025'!$C$4,IF(Y1084="TIPO IV",'BASE LIQUIDACION REDEBAN 2025'!$C$5,IF(Z1084="AEREO",'BASE LIQUIDACION REDEBAN 2025'!$B$6,'BASE LIQUIDACION REDEBAN 2025'!$C$5)))))))</f>
        <v>479588.87655000004</v>
      </c>
      <c r="AE1084" s="87">
        <f>IF(OR(W1084="SOPORTE_TELEFÓNICO",W1084="ENVÍO"),0,IF(Y1084="TIPO I",'BASE LIQUIDACION REDEBAN 2025'!$B$10,IF(Y1084="TIPO II",'BASE LIQUIDACION REDEBAN 2025'!$B$11,IF(Y1084="TIPO III",'BASE LIQUIDACION REDEBAN 2025'!$B$12,'BASE LIQUIDACION REDEBAN 2025'!$B$13))))</f>
        <v>196536.5258152</v>
      </c>
      <c r="AF1084" s="87">
        <f t="shared" si="16"/>
        <v>479588.87655000004</v>
      </c>
      <c r="AG1084" s="184"/>
      <c r="AH1084" s="184"/>
    </row>
    <row r="1085" spans="1:34" s="49" customFormat="1">
      <c r="A1085" s="154" t="s">
        <v>90</v>
      </c>
      <c r="B1085" s="154" t="str">
        <f>VLOOKUP(A1085,'CENTRO DE COSTOS'!A:D,4,FALSE)</f>
        <v>JUAN SEBASTIÁN RÍOS CASTRILLÓN</v>
      </c>
      <c r="C1085" s="154" t="str">
        <f>VLOOKUP(A1085,'CENTRO DE COSTOS'!A:D,2,FALSE)</f>
        <v>0004-0005</v>
      </c>
      <c r="D1085" s="154">
        <v>5318</v>
      </c>
      <c r="E1085" s="154">
        <v>2638508</v>
      </c>
      <c r="F1085" s="154">
        <v>79330</v>
      </c>
      <c r="G1085" s="154" t="s">
        <v>4590</v>
      </c>
      <c r="H1085" s="154" t="s">
        <v>197</v>
      </c>
      <c r="I1085" s="154" t="s">
        <v>4048</v>
      </c>
      <c r="J1085" s="154" t="s">
        <v>7331</v>
      </c>
      <c r="K1085" s="154" t="s">
        <v>159</v>
      </c>
      <c r="L1085" s="154" t="s">
        <v>7332</v>
      </c>
      <c r="M1085" s="155">
        <v>45894.447916666657</v>
      </c>
      <c r="N1085" s="155">
        <v>45896.53125</v>
      </c>
      <c r="O1085" s="154" t="s">
        <v>2961</v>
      </c>
      <c r="P1085" s="154" t="s">
        <v>2962</v>
      </c>
      <c r="Q1085" s="154" t="s">
        <v>2978</v>
      </c>
      <c r="R1085" s="154" t="s">
        <v>2972</v>
      </c>
      <c r="S1085" s="154" t="s">
        <v>2973</v>
      </c>
      <c r="T1085" s="183"/>
      <c r="U1085" s="154" t="s">
        <v>2965</v>
      </c>
      <c r="V1085" s="154" t="s">
        <v>7333</v>
      </c>
      <c r="W1085" s="154" t="s">
        <v>2967</v>
      </c>
      <c r="X1085" s="154" t="s">
        <v>7334</v>
      </c>
      <c r="Y1085" s="154" t="s">
        <v>28</v>
      </c>
      <c r="Z1085" s="154" t="s">
        <v>166</v>
      </c>
      <c r="AA1085" s="154" t="s">
        <v>204</v>
      </c>
      <c r="AB1085" s="154">
        <v>1</v>
      </c>
      <c r="AC1085" s="154">
        <v>0</v>
      </c>
      <c r="AD1085" s="87">
        <f>IF(W1085="SOPORTE_TELEFÓNICO",'BASE LIQUIDACION REDEBAN 2025'!$B$19,IF(W1085="ENVÍO",'BASE LIQUIDACION REDEBAN 2025'!$C$2,IF(Y1085="TIPO I",'BASE LIQUIDACION REDEBAN 2025'!$C$2,IF(Y1085="TIPO II",'BASE LIQUIDACION REDEBAN 2025'!$C$3,IF(Y1085="TIPO III",'BASE LIQUIDACION REDEBAN 2025'!$C$4,IF(Y1085="TIPO IV",'BASE LIQUIDACION REDEBAN 2025'!$C$5,IF(Z1085="AEREO",'BASE LIQUIDACION REDEBAN 2025'!$B$6,'BASE LIQUIDACION REDEBAN 2025'!$C$5)))))))</f>
        <v>144967.87232000002</v>
      </c>
      <c r="AE1085" s="87">
        <f>IF(OR(W1085="SOPORTE_TELEFÓNICO",W1085="ENVÍO"),0,IF(Y1085="TIPO I",'BASE LIQUIDACION REDEBAN 2025'!$B$10,IF(Y1085="TIPO II",'BASE LIQUIDACION REDEBAN 2025'!$B$11,IF(Y1085="TIPO III",'BASE LIQUIDACION REDEBAN 2025'!$B$12,'BASE LIQUIDACION REDEBAN 2025'!$B$13))))</f>
        <v>140395.6348884</v>
      </c>
      <c r="AF1085" s="87">
        <f t="shared" si="16"/>
        <v>144967.87232000002</v>
      </c>
      <c r="AG1085" s="184"/>
      <c r="AH1085" s="184"/>
    </row>
    <row r="1086" spans="1:34" s="49" customFormat="1">
      <c r="A1086" s="154" t="s">
        <v>64</v>
      </c>
      <c r="B1086" s="154" t="str">
        <f>VLOOKUP(A1086,'CENTRO DE COSTOS'!A:D,4,FALSE)</f>
        <v>JOSE MAURICIO HERNANDEZ ROJAS</v>
      </c>
      <c r="C1086" s="154" t="str">
        <f>VLOOKUP(A1086,'CENTRO DE COSTOS'!A:D,2,FALSE)</f>
        <v>0004-0001</v>
      </c>
      <c r="D1086" s="154">
        <v>8001</v>
      </c>
      <c r="E1086" s="154">
        <v>2646810</v>
      </c>
      <c r="F1086" s="154">
        <v>27871</v>
      </c>
      <c r="G1086" s="154" t="s">
        <v>4590</v>
      </c>
      <c r="H1086" s="154" t="s">
        <v>389</v>
      </c>
      <c r="I1086" s="154" t="s">
        <v>64</v>
      </c>
      <c r="J1086" s="154" t="s">
        <v>7335</v>
      </c>
      <c r="K1086" s="154" t="s">
        <v>159</v>
      </c>
      <c r="L1086" s="154" t="s">
        <v>7336</v>
      </c>
      <c r="M1086" s="155">
        <v>45895.569444444453</v>
      </c>
      <c r="N1086" s="155">
        <v>45896.535416666673</v>
      </c>
      <c r="O1086" s="154" t="s">
        <v>2961</v>
      </c>
      <c r="P1086" s="154" t="s">
        <v>2962</v>
      </c>
      <c r="Q1086" s="154" t="s">
        <v>2971</v>
      </c>
      <c r="R1086" s="154" t="s">
        <v>3001</v>
      </c>
      <c r="S1086" s="154" t="s">
        <v>2973</v>
      </c>
      <c r="T1086" s="183"/>
      <c r="U1086" s="154" t="s">
        <v>2965</v>
      </c>
      <c r="V1086" s="154" t="s">
        <v>7337</v>
      </c>
      <c r="W1086" s="154" t="s">
        <v>2967</v>
      </c>
      <c r="X1086" s="154" t="s">
        <v>7338</v>
      </c>
      <c r="Y1086" s="154" t="s">
        <v>25</v>
      </c>
      <c r="Z1086" s="154" t="s">
        <v>166</v>
      </c>
      <c r="AA1086" s="154" t="s">
        <v>6089</v>
      </c>
      <c r="AB1086" s="154">
        <v>1</v>
      </c>
      <c r="AC1086" s="154">
        <v>0</v>
      </c>
      <c r="AD1086" s="87">
        <f>IF(W1086="SOPORTE_TELEFÓNICO",'BASE LIQUIDACION REDEBAN 2025'!$B$19,IF(W1086="ENVÍO",'BASE LIQUIDACION REDEBAN 2025'!$C$2,IF(Y1086="TIPO I",'BASE LIQUIDACION REDEBAN 2025'!$C$2,IF(Y1086="TIPO II",'BASE LIQUIDACION REDEBAN 2025'!$C$3,IF(Y1086="TIPO III",'BASE LIQUIDACION REDEBAN 2025'!$C$4,IF(Y1086="TIPO IV",'BASE LIQUIDACION REDEBAN 2025'!$C$5,IF(Z1086="AEREO",'BASE LIQUIDACION REDEBAN 2025'!$B$6,'BASE LIQUIDACION REDEBAN 2025'!$C$5)))))))</f>
        <v>65960.072302</v>
      </c>
      <c r="AE1086" s="87">
        <f>IF(OR(W1086="SOPORTE_TELEFÓNICO",W1086="ENVÍO"),0,IF(Y1086="TIPO I",'BASE LIQUIDACION REDEBAN 2025'!$B$10,IF(Y1086="TIPO II",'BASE LIQUIDACION REDEBAN 2025'!$B$11,IF(Y1086="TIPO III",'BASE LIQUIDACION REDEBAN 2025'!$B$12,'BASE LIQUIDACION REDEBAN 2025'!$B$13))))</f>
        <v>75096.394270399993</v>
      </c>
      <c r="AF1086" s="87">
        <f t="shared" si="16"/>
        <v>65960.072302</v>
      </c>
      <c r="AG1086" s="184"/>
      <c r="AH1086" s="184"/>
    </row>
    <row r="1087" spans="1:34" s="49" customFormat="1">
      <c r="A1087" s="154" t="s">
        <v>90</v>
      </c>
      <c r="B1087" s="154" t="str">
        <f>VLOOKUP(A1087,'CENTRO DE COSTOS'!A:D,4,FALSE)</f>
        <v>JUAN SEBASTIÁN RÍOS CASTRILLÓN</v>
      </c>
      <c r="C1087" s="154" t="str">
        <f>VLOOKUP(A1087,'CENTRO DE COSTOS'!A:D,2,FALSE)</f>
        <v>0004-0005</v>
      </c>
      <c r="D1087" s="154">
        <v>5001</v>
      </c>
      <c r="E1087" s="154">
        <v>2644891</v>
      </c>
      <c r="F1087" s="154">
        <v>69720</v>
      </c>
      <c r="G1087" s="154" t="s">
        <v>4590</v>
      </c>
      <c r="H1087" s="154" t="s">
        <v>197</v>
      </c>
      <c r="I1087" s="154" t="s">
        <v>90</v>
      </c>
      <c r="J1087" s="154" t="s">
        <v>7339</v>
      </c>
      <c r="K1087" s="154" t="s">
        <v>159</v>
      </c>
      <c r="L1087" s="154" t="s">
        <v>7340</v>
      </c>
      <c r="M1087" s="155">
        <v>45895.433333333327</v>
      </c>
      <c r="N1087" s="155">
        <v>45896.542361111111</v>
      </c>
      <c r="O1087" s="154" t="s">
        <v>2961</v>
      </c>
      <c r="P1087" s="154" t="s">
        <v>2962</v>
      </c>
      <c r="Q1087" s="154" t="s">
        <v>3082</v>
      </c>
      <c r="R1087" s="154" t="s">
        <v>2972</v>
      </c>
      <c r="S1087" s="154" t="s">
        <v>200</v>
      </c>
      <c r="T1087" s="183"/>
      <c r="U1087" s="154" t="s">
        <v>2965</v>
      </c>
      <c r="V1087" s="154" t="s">
        <v>7341</v>
      </c>
      <c r="W1087" s="154" t="s">
        <v>2967</v>
      </c>
      <c r="X1087" s="154" t="s">
        <v>7342</v>
      </c>
      <c r="Y1087" s="154" t="s">
        <v>25</v>
      </c>
      <c r="Z1087" s="154" t="s">
        <v>166</v>
      </c>
      <c r="AA1087" s="154" t="s">
        <v>689</v>
      </c>
      <c r="AB1087" s="154">
        <v>1</v>
      </c>
      <c r="AC1087" s="154">
        <v>0</v>
      </c>
      <c r="AD1087" s="87">
        <f>IF(W1087="SOPORTE_TELEFÓNICO",'BASE LIQUIDACION REDEBAN 2025'!$B$19,IF(W1087="ENVÍO",'BASE LIQUIDACION REDEBAN 2025'!$C$2,IF(Y1087="TIPO I",'BASE LIQUIDACION REDEBAN 2025'!$C$2,IF(Y1087="TIPO II",'BASE LIQUIDACION REDEBAN 2025'!$C$3,IF(Y1087="TIPO III",'BASE LIQUIDACION REDEBAN 2025'!$C$4,IF(Y1087="TIPO IV",'BASE LIQUIDACION REDEBAN 2025'!$C$5,IF(Z1087="AEREO",'BASE LIQUIDACION REDEBAN 2025'!$B$6,'BASE LIQUIDACION REDEBAN 2025'!$C$5)))))))</f>
        <v>65960.072302</v>
      </c>
      <c r="AE1087" s="87">
        <f>IF(OR(W1087="SOPORTE_TELEFÓNICO",W1087="ENVÍO"),0,IF(Y1087="TIPO I",'BASE LIQUIDACION REDEBAN 2025'!$B$10,IF(Y1087="TIPO II",'BASE LIQUIDACION REDEBAN 2025'!$B$11,IF(Y1087="TIPO III",'BASE LIQUIDACION REDEBAN 2025'!$B$12,'BASE LIQUIDACION REDEBAN 2025'!$B$13))))</f>
        <v>75096.394270399993</v>
      </c>
      <c r="AF1087" s="87">
        <f t="shared" si="16"/>
        <v>65960.072302</v>
      </c>
      <c r="AG1087" s="184"/>
      <c r="AH1087" s="184"/>
    </row>
    <row r="1088" spans="1:34" s="49" customFormat="1">
      <c r="A1088" s="154" t="s">
        <v>97</v>
      </c>
      <c r="B1088" s="154" t="str">
        <f>VLOOKUP(A1088,'CENTRO DE COSTOS'!A:D,4,FALSE)</f>
        <v>JOSE MAURICIO HERNANDEZ ROJAS</v>
      </c>
      <c r="C1088" s="154" t="str">
        <f>VLOOKUP(A1088,'CENTRO DE COSTOS'!A:D,2,FALSE)</f>
        <v>0004-0001</v>
      </c>
      <c r="D1088" s="154">
        <v>70235</v>
      </c>
      <c r="E1088" s="154">
        <v>2640143</v>
      </c>
      <c r="F1088" s="154">
        <v>64606</v>
      </c>
      <c r="G1088" s="154" t="s">
        <v>4590</v>
      </c>
      <c r="H1088" s="154" t="s">
        <v>414</v>
      </c>
      <c r="I1088" s="154" t="s">
        <v>7343</v>
      </c>
      <c r="J1088" s="154" t="s">
        <v>7344</v>
      </c>
      <c r="K1088" s="154" t="s">
        <v>159</v>
      </c>
      <c r="L1088" s="154" t="s">
        <v>7345</v>
      </c>
      <c r="M1088" s="155">
        <v>45894.59652777778</v>
      </c>
      <c r="N1088" s="155">
        <v>45896.567361111112</v>
      </c>
      <c r="O1088" s="154" t="s">
        <v>2961</v>
      </c>
      <c r="P1088" s="154" t="s">
        <v>2962</v>
      </c>
      <c r="Q1088" s="154" t="s">
        <v>3316</v>
      </c>
      <c r="R1088" s="154" t="s">
        <v>3317</v>
      </c>
      <c r="S1088" s="154" t="s">
        <v>2973</v>
      </c>
      <c r="T1088" s="183"/>
      <c r="U1088" s="154" t="s">
        <v>2965</v>
      </c>
      <c r="V1088" s="154" t="s">
        <v>7346</v>
      </c>
      <c r="W1088" s="154" t="s">
        <v>2967</v>
      </c>
      <c r="X1088" s="154" t="s">
        <v>7347</v>
      </c>
      <c r="Y1088" s="154" t="s">
        <v>28</v>
      </c>
      <c r="Z1088" s="154" t="s">
        <v>166</v>
      </c>
      <c r="AA1088" s="154" t="s">
        <v>1917</v>
      </c>
      <c r="AB1088" s="154">
        <v>1</v>
      </c>
      <c r="AC1088" s="154">
        <v>0</v>
      </c>
      <c r="AD1088" s="87">
        <f>IF(W1088="SOPORTE_TELEFÓNICO",'BASE LIQUIDACION REDEBAN 2025'!$B$19,IF(W1088="ENVÍO",'BASE LIQUIDACION REDEBAN 2025'!$C$2,IF(Y1088="TIPO I",'BASE LIQUIDACION REDEBAN 2025'!$C$2,IF(Y1088="TIPO II",'BASE LIQUIDACION REDEBAN 2025'!$C$3,IF(Y1088="TIPO III",'BASE LIQUIDACION REDEBAN 2025'!$C$4,IF(Y1088="TIPO IV",'BASE LIQUIDACION REDEBAN 2025'!$C$5,IF(Z1088="AEREO",'BASE LIQUIDACION REDEBAN 2025'!$B$6,'BASE LIQUIDACION REDEBAN 2025'!$C$5)))))))</f>
        <v>144967.87232000002</v>
      </c>
      <c r="AE1088" s="87">
        <f>IF(OR(W1088="SOPORTE_TELEFÓNICO",W1088="ENVÍO"),0,IF(Y1088="TIPO I",'BASE LIQUIDACION REDEBAN 2025'!$B$10,IF(Y1088="TIPO II",'BASE LIQUIDACION REDEBAN 2025'!$B$11,IF(Y1088="TIPO III",'BASE LIQUIDACION REDEBAN 2025'!$B$12,'BASE LIQUIDACION REDEBAN 2025'!$B$13))))</f>
        <v>140395.6348884</v>
      </c>
      <c r="AF1088" s="87">
        <f t="shared" si="16"/>
        <v>144967.87232000002</v>
      </c>
      <c r="AG1088" s="184"/>
      <c r="AH1088" s="184"/>
    </row>
    <row r="1089" spans="1:34" s="49" customFormat="1">
      <c r="A1089" s="154" t="s">
        <v>81</v>
      </c>
      <c r="B1089" s="154" t="str">
        <f>VLOOKUP(A1089,'CENTRO DE COSTOS'!A:D,4,FALSE)</f>
        <v>MIGUEL JULIÁN HERNÁNDEZ GUARÍN</v>
      </c>
      <c r="C1089" s="154" t="str">
        <f>VLOOKUP(A1089,'CENTRO DE COSTOS'!A:D,2,FALSE)</f>
        <v>0004-0008</v>
      </c>
      <c r="D1089" s="154">
        <v>54405</v>
      </c>
      <c r="E1089" s="154">
        <v>2647492</v>
      </c>
      <c r="F1089" s="154">
        <v>51436</v>
      </c>
      <c r="G1089" s="154" t="s">
        <v>4590</v>
      </c>
      <c r="H1089" s="154" t="s">
        <v>317</v>
      </c>
      <c r="I1089" s="154" t="s">
        <v>546</v>
      </c>
      <c r="J1089" s="154" t="s">
        <v>7348</v>
      </c>
      <c r="K1089" s="154" t="s">
        <v>159</v>
      </c>
      <c r="L1089" s="154" t="s">
        <v>7349</v>
      </c>
      <c r="M1089" s="155">
        <v>45895.630555555559</v>
      </c>
      <c r="N1089" s="155">
        <v>45896.576388888891</v>
      </c>
      <c r="O1089" s="154" t="s">
        <v>2961</v>
      </c>
      <c r="P1089" s="154" t="s">
        <v>2962</v>
      </c>
      <c r="Q1089" s="154" t="s">
        <v>3183</v>
      </c>
      <c r="R1089" s="154" t="s">
        <v>3376</v>
      </c>
      <c r="S1089" s="154" t="s">
        <v>2973</v>
      </c>
      <c r="T1089" s="183"/>
      <c r="U1089" s="154" t="s">
        <v>2965</v>
      </c>
      <c r="V1089" s="154" t="s">
        <v>7350</v>
      </c>
      <c r="W1089" s="154" t="s">
        <v>2967</v>
      </c>
      <c r="X1089" s="154" t="s">
        <v>7351</v>
      </c>
      <c r="Y1089" s="154" t="s">
        <v>25</v>
      </c>
      <c r="Z1089" s="154" t="s">
        <v>166</v>
      </c>
      <c r="AA1089" s="154" t="s">
        <v>407</v>
      </c>
      <c r="AB1089" s="154">
        <v>1</v>
      </c>
      <c r="AC1089" s="154">
        <v>0</v>
      </c>
      <c r="AD1089" s="87">
        <f>IF(W1089="SOPORTE_TELEFÓNICO",'BASE LIQUIDACION REDEBAN 2025'!$B$19,IF(W1089="ENVÍO",'BASE LIQUIDACION REDEBAN 2025'!$C$2,IF(Y1089="TIPO I",'BASE LIQUIDACION REDEBAN 2025'!$C$2,IF(Y1089="TIPO II",'BASE LIQUIDACION REDEBAN 2025'!$C$3,IF(Y1089="TIPO III",'BASE LIQUIDACION REDEBAN 2025'!$C$4,IF(Y1089="TIPO IV",'BASE LIQUIDACION REDEBAN 2025'!$C$5,IF(Z1089="AEREO",'BASE LIQUIDACION REDEBAN 2025'!$B$6,'BASE LIQUIDACION REDEBAN 2025'!$C$5)))))))</f>
        <v>65960.072302</v>
      </c>
      <c r="AE1089" s="87">
        <f>IF(OR(W1089="SOPORTE_TELEFÓNICO",W1089="ENVÍO"),0,IF(Y1089="TIPO I",'BASE LIQUIDACION REDEBAN 2025'!$B$10,IF(Y1089="TIPO II",'BASE LIQUIDACION REDEBAN 2025'!$B$11,IF(Y1089="TIPO III",'BASE LIQUIDACION REDEBAN 2025'!$B$12,'BASE LIQUIDACION REDEBAN 2025'!$B$13))))</f>
        <v>75096.394270399993</v>
      </c>
      <c r="AF1089" s="87">
        <f t="shared" si="16"/>
        <v>65960.072302</v>
      </c>
      <c r="AG1089" s="184"/>
      <c r="AH1089" s="184"/>
    </row>
    <row r="1090" spans="1:34" s="49" customFormat="1">
      <c r="A1090" s="154" t="s">
        <v>90</v>
      </c>
      <c r="B1090" s="154" t="str">
        <f>VLOOKUP(A1090,'CENTRO DE COSTOS'!A:D,4,FALSE)</f>
        <v>JUAN SEBASTIÁN RÍOS CASTRILLÓN</v>
      </c>
      <c r="C1090" s="154" t="str">
        <f>VLOOKUP(A1090,'CENTRO DE COSTOS'!A:D,2,FALSE)</f>
        <v>0004-0005</v>
      </c>
      <c r="D1090" s="154">
        <v>5001</v>
      </c>
      <c r="E1090" s="154">
        <v>2647763</v>
      </c>
      <c r="F1090" s="154">
        <v>52519</v>
      </c>
      <c r="G1090" s="154" t="s">
        <v>4590</v>
      </c>
      <c r="H1090" s="154" t="s">
        <v>197</v>
      </c>
      <c r="I1090" s="154" t="s">
        <v>90</v>
      </c>
      <c r="J1090" s="154" t="s">
        <v>7352</v>
      </c>
      <c r="K1090" s="154" t="s">
        <v>159</v>
      </c>
      <c r="L1090" s="154" t="s">
        <v>7353</v>
      </c>
      <c r="M1090" s="155">
        <v>45895.644444444442</v>
      </c>
      <c r="N1090" s="155">
        <v>45896.580555555563</v>
      </c>
      <c r="O1090" s="154" t="s">
        <v>2961</v>
      </c>
      <c r="P1090" s="154" t="s">
        <v>2988</v>
      </c>
      <c r="Q1090" s="154" t="s">
        <v>2978</v>
      </c>
      <c r="R1090" s="154" t="s">
        <v>3124</v>
      </c>
      <c r="S1090" s="154" t="s">
        <v>2973</v>
      </c>
      <c r="T1090" s="183"/>
      <c r="U1090" s="154" t="s">
        <v>2965</v>
      </c>
      <c r="V1090" s="154" t="s">
        <v>7354</v>
      </c>
      <c r="W1090" s="154" t="s">
        <v>2967</v>
      </c>
      <c r="X1090" s="154" t="s">
        <v>7355</v>
      </c>
      <c r="Y1090" s="154" t="s">
        <v>25</v>
      </c>
      <c r="Z1090" s="154" t="s">
        <v>166</v>
      </c>
      <c r="AA1090" s="154" t="s">
        <v>270</v>
      </c>
      <c r="AB1090" s="154">
        <v>1</v>
      </c>
      <c r="AC1090" s="154">
        <v>0</v>
      </c>
      <c r="AD1090" s="87">
        <f>IF(W1090="SOPORTE_TELEFÓNICO",'BASE LIQUIDACION REDEBAN 2025'!$B$19,IF(W1090="ENVÍO",'BASE LIQUIDACION REDEBAN 2025'!$C$2,IF(Y1090="TIPO I",'BASE LIQUIDACION REDEBAN 2025'!$C$2,IF(Y1090="TIPO II",'BASE LIQUIDACION REDEBAN 2025'!$C$3,IF(Y1090="TIPO III",'BASE LIQUIDACION REDEBAN 2025'!$C$4,IF(Y1090="TIPO IV",'BASE LIQUIDACION REDEBAN 2025'!$C$5,IF(Z1090="AEREO",'BASE LIQUIDACION REDEBAN 2025'!$B$6,'BASE LIQUIDACION REDEBAN 2025'!$C$5)))))))</f>
        <v>65960.072302</v>
      </c>
      <c r="AE1090" s="87">
        <f>IF(OR(W1090="SOPORTE_TELEFÓNICO",W1090="ENVÍO"),0,IF(Y1090="TIPO I",'BASE LIQUIDACION REDEBAN 2025'!$B$10,IF(Y1090="TIPO II",'BASE LIQUIDACION REDEBAN 2025'!$B$11,IF(Y1090="TIPO III",'BASE LIQUIDACION REDEBAN 2025'!$B$12,'BASE LIQUIDACION REDEBAN 2025'!$B$13))))</f>
        <v>75096.394270399993</v>
      </c>
      <c r="AF1090" s="87">
        <f t="shared" si="16"/>
        <v>65960.072302</v>
      </c>
      <c r="AG1090" s="184"/>
      <c r="AH1090" s="184"/>
    </row>
    <row r="1091" spans="1:34" s="49" customFormat="1">
      <c r="A1091" s="154" t="s">
        <v>90</v>
      </c>
      <c r="B1091" s="154" t="str">
        <f>VLOOKUP(A1091,'CENTRO DE COSTOS'!A:D,4,FALSE)</f>
        <v>JUAN SEBASTIÁN RÍOS CASTRILLÓN</v>
      </c>
      <c r="C1091" s="154" t="str">
        <f>VLOOKUP(A1091,'CENTRO DE COSTOS'!A:D,2,FALSE)</f>
        <v>0004-0005</v>
      </c>
      <c r="D1091" s="154">
        <v>5088</v>
      </c>
      <c r="E1091" s="154">
        <v>2648431</v>
      </c>
      <c r="F1091" s="154">
        <v>27928</v>
      </c>
      <c r="G1091" s="154" t="s">
        <v>4590</v>
      </c>
      <c r="H1091" s="154" t="s">
        <v>197</v>
      </c>
      <c r="I1091" s="154" t="s">
        <v>211</v>
      </c>
      <c r="J1091" s="154" t="s">
        <v>4162</v>
      </c>
      <c r="K1091" s="154" t="s">
        <v>159</v>
      </c>
      <c r="L1091" s="154" t="s">
        <v>7356</v>
      </c>
      <c r="M1091" s="155">
        <v>45895.688194444447</v>
      </c>
      <c r="N1091" s="155">
        <v>45896.586111111108</v>
      </c>
      <c r="O1091" s="154" t="s">
        <v>2961</v>
      </c>
      <c r="P1091" s="154" t="s">
        <v>2962</v>
      </c>
      <c r="Q1091" s="154" t="s">
        <v>3099</v>
      </c>
      <c r="R1091" s="154" t="s">
        <v>3100</v>
      </c>
      <c r="S1091" s="154" t="s">
        <v>220</v>
      </c>
      <c r="T1091" s="183"/>
      <c r="U1091" s="154" t="s">
        <v>2965</v>
      </c>
      <c r="V1091" s="154" t="s">
        <v>7357</v>
      </c>
      <c r="W1091" s="154" t="s">
        <v>2967</v>
      </c>
      <c r="X1091" s="154" t="s">
        <v>7358</v>
      </c>
      <c r="Y1091" s="154" t="s">
        <v>25</v>
      </c>
      <c r="Z1091" s="154" t="s">
        <v>166</v>
      </c>
      <c r="AA1091" s="154" t="s">
        <v>368</v>
      </c>
      <c r="AB1091" s="154">
        <v>1</v>
      </c>
      <c r="AC1091" s="154">
        <v>0</v>
      </c>
      <c r="AD1091" s="87">
        <f>IF(W1091="SOPORTE_TELEFÓNICO",'BASE LIQUIDACION REDEBAN 2025'!$B$19,IF(W1091="ENVÍO",'BASE LIQUIDACION REDEBAN 2025'!$C$2,IF(Y1091="TIPO I",'BASE LIQUIDACION REDEBAN 2025'!$C$2,IF(Y1091="TIPO II",'BASE LIQUIDACION REDEBAN 2025'!$C$3,IF(Y1091="TIPO III",'BASE LIQUIDACION REDEBAN 2025'!$C$4,IF(Y1091="TIPO IV",'BASE LIQUIDACION REDEBAN 2025'!$C$5,IF(Z1091="AEREO",'BASE LIQUIDACION REDEBAN 2025'!$B$6,'BASE LIQUIDACION REDEBAN 2025'!$C$5)))))))</f>
        <v>65960.072302</v>
      </c>
      <c r="AE1091" s="87">
        <f>IF(OR(W1091="SOPORTE_TELEFÓNICO",W1091="ENVÍO"),0,IF(Y1091="TIPO I",'BASE LIQUIDACION REDEBAN 2025'!$B$10,IF(Y1091="TIPO II",'BASE LIQUIDACION REDEBAN 2025'!$B$11,IF(Y1091="TIPO III",'BASE LIQUIDACION REDEBAN 2025'!$B$12,'BASE LIQUIDACION REDEBAN 2025'!$B$13))))</f>
        <v>75096.394270399993</v>
      </c>
      <c r="AF1091" s="87">
        <f t="shared" ref="AF1091:AF1154" si="17">IF(OR(W1091="SOPORTE_TELEFÓNICO",W1091="ENVÍO"),AD1091,(AD1091*AB1091+AE1091*AC1091))</f>
        <v>65960.072302</v>
      </c>
      <c r="AG1091" s="184"/>
      <c r="AH1091" s="184"/>
    </row>
    <row r="1092" spans="1:34" s="49" customFormat="1">
      <c r="A1092" s="154" t="s">
        <v>90</v>
      </c>
      <c r="B1092" s="154" t="str">
        <f>VLOOKUP(A1092,'CENTRO DE COSTOS'!A:D,4,FALSE)</f>
        <v>JUAN SEBASTIÁN RÍOS CASTRILLÓN</v>
      </c>
      <c r="C1092" s="154" t="str">
        <f>VLOOKUP(A1092,'CENTRO DE COSTOS'!A:D,2,FALSE)</f>
        <v>0004-0005</v>
      </c>
      <c r="D1092" s="154">
        <v>5001</v>
      </c>
      <c r="E1092" s="154">
        <v>2648762</v>
      </c>
      <c r="F1092" s="154">
        <v>28238</v>
      </c>
      <c r="G1092" s="154" t="s">
        <v>4590</v>
      </c>
      <c r="H1092" s="154" t="s">
        <v>197</v>
      </c>
      <c r="I1092" s="154" t="s">
        <v>90</v>
      </c>
      <c r="J1092" s="154" t="s">
        <v>7359</v>
      </c>
      <c r="K1092" s="154" t="s">
        <v>159</v>
      </c>
      <c r="L1092" s="154" t="s">
        <v>7360</v>
      </c>
      <c r="M1092" s="155">
        <v>45895.740972222222</v>
      </c>
      <c r="N1092" s="155">
        <v>45896.588888888888</v>
      </c>
      <c r="O1092" s="154" t="s">
        <v>2961</v>
      </c>
      <c r="P1092" s="154" t="s">
        <v>2962</v>
      </c>
      <c r="Q1092" s="154" t="s">
        <v>3183</v>
      </c>
      <c r="R1092" s="154" t="s">
        <v>2972</v>
      </c>
      <c r="S1092" s="154" t="s">
        <v>2973</v>
      </c>
      <c r="T1092" s="183"/>
      <c r="U1092" s="154" t="s">
        <v>2965</v>
      </c>
      <c r="V1092" s="154" t="s">
        <v>7361</v>
      </c>
      <c r="W1092" s="154" t="s">
        <v>2967</v>
      </c>
      <c r="X1092" s="154" t="s">
        <v>7362</v>
      </c>
      <c r="Y1092" s="154" t="s">
        <v>25</v>
      </c>
      <c r="Z1092" s="154" t="s">
        <v>166</v>
      </c>
      <c r="AA1092" s="154" t="s">
        <v>270</v>
      </c>
      <c r="AB1092" s="154">
        <v>1</v>
      </c>
      <c r="AC1092" s="154">
        <v>0</v>
      </c>
      <c r="AD1092" s="87">
        <f>IF(W1092="SOPORTE_TELEFÓNICO",'BASE LIQUIDACION REDEBAN 2025'!$B$19,IF(W1092="ENVÍO",'BASE LIQUIDACION REDEBAN 2025'!$C$2,IF(Y1092="TIPO I",'BASE LIQUIDACION REDEBAN 2025'!$C$2,IF(Y1092="TIPO II",'BASE LIQUIDACION REDEBAN 2025'!$C$3,IF(Y1092="TIPO III",'BASE LIQUIDACION REDEBAN 2025'!$C$4,IF(Y1092="TIPO IV",'BASE LIQUIDACION REDEBAN 2025'!$C$5,IF(Z1092="AEREO",'BASE LIQUIDACION REDEBAN 2025'!$B$6,'BASE LIQUIDACION REDEBAN 2025'!$C$5)))))))</f>
        <v>65960.072302</v>
      </c>
      <c r="AE1092" s="87">
        <f>IF(OR(W1092="SOPORTE_TELEFÓNICO",W1092="ENVÍO"),0,IF(Y1092="TIPO I",'BASE LIQUIDACION REDEBAN 2025'!$B$10,IF(Y1092="TIPO II",'BASE LIQUIDACION REDEBAN 2025'!$B$11,IF(Y1092="TIPO III",'BASE LIQUIDACION REDEBAN 2025'!$B$12,'BASE LIQUIDACION REDEBAN 2025'!$B$13))))</f>
        <v>75096.394270399993</v>
      </c>
      <c r="AF1092" s="87">
        <f t="shared" si="17"/>
        <v>65960.072302</v>
      </c>
      <c r="AG1092" s="184"/>
      <c r="AH1092" s="184"/>
    </row>
    <row r="1093" spans="1:34" s="49" customFormat="1">
      <c r="A1093" s="154" t="s">
        <v>100</v>
      </c>
      <c r="B1093" s="154" t="str">
        <f>VLOOKUP(A1093,'CENTRO DE COSTOS'!A:D,4,FALSE)</f>
        <v>KEVIN ALEXIS CORZO BUSTOS</v>
      </c>
      <c r="C1093" s="154" t="str">
        <f>VLOOKUP(A1093,'CENTRO DE COSTOS'!A:D,2,FALSE)</f>
        <v>0004-0007</v>
      </c>
      <c r="D1093" s="154">
        <v>50001</v>
      </c>
      <c r="E1093" s="154">
        <v>2648378</v>
      </c>
      <c r="F1093" s="154">
        <v>75334</v>
      </c>
      <c r="G1093" s="154" t="s">
        <v>4590</v>
      </c>
      <c r="H1093" s="154" t="s">
        <v>295</v>
      </c>
      <c r="I1093" s="154" t="s">
        <v>100</v>
      </c>
      <c r="J1093" s="154" t="s">
        <v>7363</v>
      </c>
      <c r="K1093" s="154" t="s">
        <v>159</v>
      </c>
      <c r="L1093" s="154" t="s">
        <v>7364</v>
      </c>
      <c r="M1093" s="155">
        <v>45895.689583333333</v>
      </c>
      <c r="N1093" s="155">
        <v>45896.634027777778</v>
      </c>
      <c r="O1093" s="154" t="s">
        <v>2961</v>
      </c>
      <c r="P1093" s="154" t="s">
        <v>2962</v>
      </c>
      <c r="Q1093" s="154" t="s">
        <v>3316</v>
      </c>
      <c r="R1093" s="154" t="s">
        <v>3317</v>
      </c>
      <c r="S1093" s="154" t="s">
        <v>2973</v>
      </c>
      <c r="T1093" s="183"/>
      <c r="U1093" s="154" t="s">
        <v>2965</v>
      </c>
      <c r="V1093" s="154" t="s">
        <v>7365</v>
      </c>
      <c r="W1093" s="154" t="s">
        <v>2967</v>
      </c>
      <c r="X1093" s="154" t="s">
        <v>7366</v>
      </c>
      <c r="Y1093" s="154" t="s">
        <v>25</v>
      </c>
      <c r="Z1093" s="154" t="s">
        <v>166</v>
      </c>
      <c r="AA1093" s="154" t="s">
        <v>3167</v>
      </c>
      <c r="AB1093" s="154">
        <v>1</v>
      </c>
      <c r="AC1093" s="154">
        <v>0</v>
      </c>
      <c r="AD1093" s="87">
        <f>IF(W1093="SOPORTE_TELEFÓNICO",'BASE LIQUIDACION REDEBAN 2025'!$B$19,IF(W1093="ENVÍO",'BASE LIQUIDACION REDEBAN 2025'!$C$2,IF(Y1093="TIPO I",'BASE LIQUIDACION REDEBAN 2025'!$C$2,IF(Y1093="TIPO II",'BASE LIQUIDACION REDEBAN 2025'!$C$3,IF(Y1093="TIPO III",'BASE LIQUIDACION REDEBAN 2025'!$C$4,IF(Y1093="TIPO IV",'BASE LIQUIDACION REDEBAN 2025'!$C$5,IF(Z1093="AEREO",'BASE LIQUIDACION REDEBAN 2025'!$B$6,'BASE LIQUIDACION REDEBAN 2025'!$C$5)))))))</f>
        <v>65960.072302</v>
      </c>
      <c r="AE1093" s="87">
        <f>IF(OR(W1093="SOPORTE_TELEFÓNICO",W1093="ENVÍO"),0,IF(Y1093="TIPO I",'BASE LIQUIDACION REDEBAN 2025'!$B$10,IF(Y1093="TIPO II",'BASE LIQUIDACION REDEBAN 2025'!$B$11,IF(Y1093="TIPO III",'BASE LIQUIDACION REDEBAN 2025'!$B$12,'BASE LIQUIDACION REDEBAN 2025'!$B$13))))</f>
        <v>75096.394270399993</v>
      </c>
      <c r="AF1093" s="87">
        <f t="shared" si="17"/>
        <v>65960.072302</v>
      </c>
      <c r="AG1093" s="184"/>
      <c r="AH1093" s="184"/>
    </row>
    <row r="1094" spans="1:34" s="49" customFormat="1">
      <c r="A1094" s="154" t="s">
        <v>81</v>
      </c>
      <c r="B1094" s="154" t="str">
        <f>VLOOKUP(A1094,'CENTRO DE COSTOS'!A:D,4,FALSE)</f>
        <v>MIGUEL JULIÁN HERNÁNDEZ GUARÍN</v>
      </c>
      <c r="C1094" s="154" t="str">
        <f>VLOOKUP(A1094,'CENTRO DE COSTOS'!A:D,2,FALSE)</f>
        <v>0004-0008</v>
      </c>
      <c r="D1094" s="154">
        <v>54001</v>
      </c>
      <c r="E1094" s="154">
        <v>2652598</v>
      </c>
      <c r="F1094" s="154">
        <v>54891</v>
      </c>
      <c r="G1094" s="154" t="s">
        <v>4590</v>
      </c>
      <c r="H1094" s="154" t="s">
        <v>317</v>
      </c>
      <c r="I1094" s="154" t="s">
        <v>81</v>
      </c>
      <c r="J1094" s="154" t="s">
        <v>7367</v>
      </c>
      <c r="K1094" s="154" t="s">
        <v>159</v>
      </c>
      <c r="L1094" s="154" t="s">
        <v>7368</v>
      </c>
      <c r="M1094" s="155">
        <v>45896.512499999997</v>
      </c>
      <c r="N1094" s="155">
        <v>45896.661111111112</v>
      </c>
      <c r="O1094" s="154" t="s">
        <v>2961</v>
      </c>
      <c r="P1094" s="154" t="s">
        <v>2962</v>
      </c>
      <c r="Q1094" s="154" t="s">
        <v>3006</v>
      </c>
      <c r="R1094" s="154" t="s">
        <v>2972</v>
      </c>
      <c r="S1094" s="154" t="s">
        <v>2973</v>
      </c>
      <c r="T1094" s="183"/>
      <c r="U1094" s="154" t="s">
        <v>2965</v>
      </c>
      <c r="V1094" s="154" t="s">
        <v>7369</v>
      </c>
      <c r="W1094" s="154" t="s">
        <v>2967</v>
      </c>
      <c r="X1094" s="154" t="s">
        <v>7370</v>
      </c>
      <c r="Y1094" s="154" t="s">
        <v>25</v>
      </c>
      <c r="Z1094" s="154" t="s">
        <v>166</v>
      </c>
      <c r="AA1094" s="154" t="s">
        <v>432</v>
      </c>
      <c r="AB1094" s="154">
        <v>1</v>
      </c>
      <c r="AC1094" s="154">
        <v>0</v>
      </c>
      <c r="AD1094" s="87">
        <f>IF(W1094="SOPORTE_TELEFÓNICO",'BASE LIQUIDACION REDEBAN 2025'!$B$19,IF(W1094="ENVÍO",'BASE LIQUIDACION REDEBAN 2025'!$C$2,IF(Y1094="TIPO I",'BASE LIQUIDACION REDEBAN 2025'!$C$2,IF(Y1094="TIPO II",'BASE LIQUIDACION REDEBAN 2025'!$C$3,IF(Y1094="TIPO III",'BASE LIQUIDACION REDEBAN 2025'!$C$4,IF(Y1094="TIPO IV",'BASE LIQUIDACION REDEBAN 2025'!$C$5,IF(Z1094="AEREO",'BASE LIQUIDACION REDEBAN 2025'!$B$6,'BASE LIQUIDACION REDEBAN 2025'!$C$5)))))))</f>
        <v>65960.072302</v>
      </c>
      <c r="AE1094" s="87">
        <f>IF(OR(W1094="SOPORTE_TELEFÓNICO",W1094="ENVÍO"),0,IF(Y1094="TIPO I",'BASE LIQUIDACION REDEBAN 2025'!$B$10,IF(Y1094="TIPO II",'BASE LIQUIDACION REDEBAN 2025'!$B$11,IF(Y1094="TIPO III",'BASE LIQUIDACION REDEBAN 2025'!$B$12,'BASE LIQUIDACION REDEBAN 2025'!$B$13))))</f>
        <v>75096.394270399993</v>
      </c>
      <c r="AF1094" s="87">
        <f t="shared" si="17"/>
        <v>65960.072302</v>
      </c>
      <c r="AG1094" s="184"/>
      <c r="AH1094" s="184"/>
    </row>
    <row r="1095" spans="1:34" s="49" customFormat="1">
      <c r="A1095" s="154" t="s">
        <v>90</v>
      </c>
      <c r="B1095" s="154" t="str">
        <f>VLOOKUP(A1095,'CENTRO DE COSTOS'!A:D,4,FALSE)</f>
        <v>JUAN SEBASTIÁN RÍOS CASTRILLÓN</v>
      </c>
      <c r="C1095" s="154" t="str">
        <f>VLOOKUP(A1095,'CENTRO DE COSTOS'!A:D,2,FALSE)</f>
        <v>0004-0005</v>
      </c>
      <c r="D1095" s="154">
        <v>5001</v>
      </c>
      <c r="E1095" s="154">
        <v>2651801</v>
      </c>
      <c r="F1095" s="154">
        <v>30081</v>
      </c>
      <c r="G1095" s="154" t="s">
        <v>4590</v>
      </c>
      <c r="H1095" s="154" t="s">
        <v>197</v>
      </c>
      <c r="I1095" s="154" t="s">
        <v>90</v>
      </c>
      <c r="J1095" s="154" t="s">
        <v>7371</v>
      </c>
      <c r="K1095" s="154" t="s">
        <v>159</v>
      </c>
      <c r="L1095" s="154" t="s">
        <v>7372</v>
      </c>
      <c r="M1095" s="155">
        <v>45896.451388888891</v>
      </c>
      <c r="N1095" s="155">
        <v>45896.670138888891</v>
      </c>
      <c r="O1095" s="154" t="s">
        <v>2961</v>
      </c>
      <c r="P1095" s="154" t="s">
        <v>2962</v>
      </c>
      <c r="Q1095" s="154" t="s">
        <v>2971</v>
      </c>
      <c r="R1095" s="154" t="s">
        <v>3027</v>
      </c>
      <c r="S1095" s="154" t="s">
        <v>2973</v>
      </c>
      <c r="T1095" s="183"/>
      <c r="U1095" s="154" t="s">
        <v>2965</v>
      </c>
      <c r="V1095" s="154" t="s">
        <v>7373</v>
      </c>
      <c r="W1095" s="154" t="s">
        <v>2967</v>
      </c>
      <c r="X1095" s="154" t="s">
        <v>7374</v>
      </c>
      <c r="Y1095" s="154" t="s">
        <v>25</v>
      </c>
      <c r="Z1095" s="154" t="s">
        <v>166</v>
      </c>
      <c r="AA1095" s="154" t="s">
        <v>2327</v>
      </c>
      <c r="AB1095" s="154">
        <v>1</v>
      </c>
      <c r="AC1095" s="154">
        <v>0</v>
      </c>
      <c r="AD1095" s="87">
        <f>IF(W1095="SOPORTE_TELEFÓNICO",'BASE LIQUIDACION REDEBAN 2025'!$B$19,IF(W1095="ENVÍO",'BASE LIQUIDACION REDEBAN 2025'!$C$2,IF(Y1095="TIPO I",'BASE LIQUIDACION REDEBAN 2025'!$C$2,IF(Y1095="TIPO II",'BASE LIQUIDACION REDEBAN 2025'!$C$3,IF(Y1095="TIPO III",'BASE LIQUIDACION REDEBAN 2025'!$C$4,IF(Y1095="TIPO IV",'BASE LIQUIDACION REDEBAN 2025'!$C$5,IF(Z1095="AEREO",'BASE LIQUIDACION REDEBAN 2025'!$B$6,'BASE LIQUIDACION REDEBAN 2025'!$C$5)))))))</f>
        <v>65960.072302</v>
      </c>
      <c r="AE1095" s="87">
        <f>IF(OR(W1095="SOPORTE_TELEFÓNICO",W1095="ENVÍO"),0,IF(Y1095="TIPO I",'BASE LIQUIDACION REDEBAN 2025'!$B$10,IF(Y1095="TIPO II",'BASE LIQUIDACION REDEBAN 2025'!$B$11,IF(Y1095="TIPO III",'BASE LIQUIDACION REDEBAN 2025'!$B$12,'BASE LIQUIDACION REDEBAN 2025'!$B$13))))</f>
        <v>75096.394270399993</v>
      </c>
      <c r="AF1095" s="87">
        <f t="shared" si="17"/>
        <v>65960.072302</v>
      </c>
      <c r="AG1095" s="184"/>
      <c r="AH1095" s="184"/>
    </row>
    <row r="1096" spans="1:34" s="49" customFormat="1">
      <c r="A1096" s="154" t="s">
        <v>64</v>
      </c>
      <c r="B1096" s="154" t="str">
        <f>VLOOKUP(A1096,'CENTRO DE COSTOS'!A:D,4,FALSE)</f>
        <v>JOSE MAURICIO HERNANDEZ ROJAS</v>
      </c>
      <c r="C1096" s="154" t="str">
        <f>VLOOKUP(A1096,'CENTRO DE COSTOS'!A:D,2,FALSE)</f>
        <v>0004-0001</v>
      </c>
      <c r="D1096" s="154">
        <v>8296</v>
      </c>
      <c r="E1096" s="154">
        <v>2651412</v>
      </c>
      <c r="F1096" s="154">
        <v>64404</v>
      </c>
      <c r="G1096" s="154" t="s">
        <v>4590</v>
      </c>
      <c r="H1096" s="154" t="s">
        <v>389</v>
      </c>
      <c r="I1096" s="154" t="s">
        <v>3690</v>
      </c>
      <c r="J1096" s="154" t="s">
        <v>7375</v>
      </c>
      <c r="K1096" s="154" t="s">
        <v>159</v>
      </c>
      <c r="L1096" s="154" t="s">
        <v>7376</v>
      </c>
      <c r="M1096" s="155">
        <v>45896.427777777782</v>
      </c>
      <c r="N1096" s="155">
        <v>45896.673611111109</v>
      </c>
      <c r="O1096" s="154" t="s">
        <v>2961</v>
      </c>
      <c r="P1096" s="154" t="s">
        <v>2962</v>
      </c>
      <c r="Q1096" s="154" t="s">
        <v>3032</v>
      </c>
      <c r="R1096" s="154" t="s">
        <v>2972</v>
      </c>
      <c r="S1096" s="154" t="s">
        <v>2973</v>
      </c>
      <c r="T1096" s="183"/>
      <c r="U1096" s="154" t="s">
        <v>2965</v>
      </c>
      <c r="V1096" s="154" t="s">
        <v>7377</v>
      </c>
      <c r="W1096" s="154" t="s">
        <v>2967</v>
      </c>
      <c r="X1096" s="154" t="s">
        <v>7378</v>
      </c>
      <c r="Y1096" s="154" t="s">
        <v>25</v>
      </c>
      <c r="Z1096" s="154" t="s">
        <v>166</v>
      </c>
      <c r="AA1096" s="154" t="s">
        <v>799</v>
      </c>
      <c r="AB1096" s="154">
        <v>1</v>
      </c>
      <c r="AC1096" s="154">
        <v>0</v>
      </c>
      <c r="AD1096" s="87">
        <f>IF(W1096="SOPORTE_TELEFÓNICO",'BASE LIQUIDACION REDEBAN 2025'!$B$19,IF(W1096="ENVÍO",'BASE LIQUIDACION REDEBAN 2025'!$C$2,IF(Y1096="TIPO I",'BASE LIQUIDACION REDEBAN 2025'!$C$2,IF(Y1096="TIPO II",'BASE LIQUIDACION REDEBAN 2025'!$C$3,IF(Y1096="TIPO III",'BASE LIQUIDACION REDEBAN 2025'!$C$4,IF(Y1096="TIPO IV",'BASE LIQUIDACION REDEBAN 2025'!$C$5,IF(Z1096="AEREO",'BASE LIQUIDACION REDEBAN 2025'!$B$6,'BASE LIQUIDACION REDEBAN 2025'!$C$5)))))))</f>
        <v>65960.072302</v>
      </c>
      <c r="AE1096" s="87">
        <f>IF(OR(W1096="SOPORTE_TELEFÓNICO",W1096="ENVÍO"),0,IF(Y1096="TIPO I",'BASE LIQUIDACION REDEBAN 2025'!$B$10,IF(Y1096="TIPO II",'BASE LIQUIDACION REDEBAN 2025'!$B$11,IF(Y1096="TIPO III",'BASE LIQUIDACION REDEBAN 2025'!$B$12,'BASE LIQUIDACION REDEBAN 2025'!$B$13))))</f>
        <v>75096.394270399993</v>
      </c>
      <c r="AF1096" s="87">
        <f t="shared" si="17"/>
        <v>65960.072302</v>
      </c>
      <c r="AG1096" s="184"/>
      <c r="AH1096" s="184"/>
    </row>
    <row r="1097" spans="1:34" s="49" customFormat="1">
      <c r="A1097" s="154" t="s">
        <v>68</v>
      </c>
      <c r="B1097" s="154" t="str">
        <f>VLOOKUP(A1097,'CENTRO DE COSTOS'!A:D,4,FALSE)</f>
        <v>WILLIAM ASDRUBAL ROZO ROZO</v>
      </c>
      <c r="C1097" s="154" t="str">
        <f>VLOOKUP(A1097,'CENTRO DE COSTOS'!A:D,2,FALSE)</f>
        <v>0004-0004</v>
      </c>
      <c r="D1097" s="154">
        <v>11001</v>
      </c>
      <c r="E1097" s="154">
        <v>2648855</v>
      </c>
      <c r="F1097" s="154">
        <v>22210</v>
      </c>
      <c r="G1097" s="154" t="s">
        <v>4590</v>
      </c>
      <c r="H1097" s="154" t="s">
        <v>470</v>
      </c>
      <c r="I1097" s="154" t="s">
        <v>68</v>
      </c>
      <c r="J1097" s="154" t="s">
        <v>6040</v>
      </c>
      <c r="K1097" s="154" t="s">
        <v>159</v>
      </c>
      <c r="L1097" s="154" t="s">
        <v>7379</v>
      </c>
      <c r="M1097" s="155">
        <v>45895.74722222222</v>
      </c>
      <c r="N1097" s="155">
        <v>45896.675694444442</v>
      </c>
      <c r="O1097" s="154" t="s">
        <v>2961</v>
      </c>
      <c r="P1097" s="154" t="s">
        <v>2962</v>
      </c>
      <c r="Q1097" s="154" t="s">
        <v>2995</v>
      </c>
      <c r="R1097" s="154" t="s">
        <v>2972</v>
      </c>
      <c r="S1097" s="154" t="s">
        <v>220</v>
      </c>
      <c r="T1097" s="183"/>
      <c r="U1097" s="154" t="s">
        <v>2965</v>
      </c>
      <c r="V1097" s="154" t="s">
        <v>7380</v>
      </c>
      <c r="W1097" s="154" t="s">
        <v>2967</v>
      </c>
      <c r="X1097" s="154" t="s">
        <v>7381</v>
      </c>
      <c r="Y1097" s="154" t="s">
        <v>25</v>
      </c>
      <c r="Z1097" s="154" t="s">
        <v>166</v>
      </c>
      <c r="AA1097" s="154" t="s">
        <v>682</v>
      </c>
      <c r="AB1097" s="154">
        <v>1</v>
      </c>
      <c r="AC1097" s="154">
        <v>0</v>
      </c>
      <c r="AD1097" s="87">
        <f>IF(W1097="SOPORTE_TELEFÓNICO",'BASE LIQUIDACION REDEBAN 2025'!$B$19,IF(W1097="ENVÍO",'BASE LIQUIDACION REDEBAN 2025'!$C$2,IF(Y1097="TIPO I",'BASE LIQUIDACION REDEBAN 2025'!$C$2,IF(Y1097="TIPO II",'BASE LIQUIDACION REDEBAN 2025'!$C$3,IF(Y1097="TIPO III",'BASE LIQUIDACION REDEBAN 2025'!$C$4,IF(Y1097="TIPO IV",'BASE LIQUIDACION REDEBAN 2025'!$C$5,IF(Z1097="AEREO",'BASE LIQUIDACION REDEBAN 2025'!$B$6,'BASE LIQUIDACION REDEBAN 2025'!$C$5)))))))</f>
        <v>65960.072302</v>
      </c>
      <c r="AE1097" s="87">
        <f>IF(OR(W1097="SOPORTE_TELEFÓNICO",W1097="ENVÍO"),0,IF(Y1097="TIPO I",'BASE LIQUIDACION REDEBAN 2025'!$B$10,IF(Y1097="TIPO II",'BASE LIQUIDACION REDEBAN 2025'!$B$11,IF(Y1097="TIPO III",'BASE LIQUIDACION REDEBAN 2025'!$B$12,'BASE LIQUIDACION REDEBAN 2025'!$B$13))))</f>
        <v>75096.394270399993</v>
      </c>
      <c r="AF1097" s="87">
        <f t="shared" si="17"/>
        <v>65960.072302</v>
      </c>
      <c r="AG1097" s="184"/>
      <c r="AH1097" s="184"/>
    </row>
    <row r="1098" spans="1:34" s="49" customFormat="1">
      <c r="A1098" s="154" t="s">
        <v>90</v>
      </c>
      <c r="B1098" s="154" t="str">
        <f>VLOOKUP(A1098,'CENTRO DE COSTOS'!A:D,4,FALSE)</f>
        <v>JUAN SEBASTIÁN RÍOS CASTRILLÓN</v>
      </c>
      <c r="C1098" s="154" t="str">
        <f>VLOOKUP(A1098,'CENTRO DE COSTOS'!A:D,2,FALSE)</f>
        <v>0004-0005</v>
      </c>
      <c r="D1098" s="154">
        <v>5615</v>
      </c>
      <c r="E1098" s="154">
        <v>2650797</v>
      </c>
      <c r="F1098" s="154">
        <v>47479</v>
      </c>
      <c r="G1098" s="154" t="s">
        <v>4590</v>
      </c>
      <c r="H1098" s="154" t="s">
        <v>197</v>
      </c>
      <c r="I1098" s="154" t="s">
        <v>2998</v>
      </c>
      <c r="J1098" s="154" t="s">
        <v>7382</v>
      </c>
      <c r="K1098" s="154" t="s">
        <v>159</v>
      </c>
      <c r="L1098" s="154" t="s">
        <v>7383</v>
      </c>
      <c r="M1098" s="155">
        <v>45896.406944444447</v>
      </c>
      <c r="N1098" s="155">
        <v>45896.677777777782</v>
      </c>
      <c r="O1098" s="154" t="s">
        <v>2961</v>
      </c>
      <c r="P1098" s="154" t="s">
        <v>2962</v>
      </c>
      <c r="Q1098" s="154" t="s">
        <v>3082</v>
      </c>
      <c r="R1098" s="154" t="s">
        <v>2972</v>
      </c>
      <c r="S1098" s="154" t="s">
        <v>200</v>
      </c>
      <c r="T1098" s="183"/>
      <c r="U1098" s="154" t="s">
        <v>2965</v>
      </c>
      <c r="V1098" s="154" t="s">
        <v>7384</v>
      </c>
      <c r="W1098" s="154" t="s">
        <v>2967</v>
      </c>
      <c r="X1098" s="154" t="s">
        <v>7385</v>
      </c>
      <c r="Y1098" s="154" t="s">
        <v>28</v>
      </c>
      <c r="Z1098" s="154" t="s">
        <v>166</v>
      </c>
      <c r="AA1098" s="154" t="s">
        <v>204</v>
      </c>
      <c r="AB1098" s="154">
        <v>1</v>
      </c>
      <c r="AC1098" s="154">
        <v>0</v>
      </c>
      <c r="AD1098" s="87">
        <f>IF(W1098="SOPORTE_TELEFÓNICO",'BASE LIQUIDACION REDEBAN 2025'!$B$19,IF(W1098="ENVÍO",'BASE LIQUIDACION REDEBAN 2025'!$C$2,IF(Y1098="TIPO I",'BASE LIQUIDACION REDEBAN 2025'!$C$2,IF(Y1098="TIPO II",'BASE LIQUIDACION REDEBAN 2025'!$C$3,IF(Y1098="TIPO III",'BASE LIQUIDACION REDEBAN 2025'!$C$4,IF(Y1098="TIPO IV",'BASE LIQUIDACION REDEBAN 2025'!$C$5,IF(Z1098="AEREO",'BASE LIQUIDACION REDEBAN 2025'!$B$6,'BASE LIQUIDACION REDEBAN 2025'!$C$5)))))))</f>
        <v>144967.87232000002</v>
      </c>
      <c r="AE1098" s="87">
        <f>IF(OR(W1098="SOPORTE_TELEFÓNICO",W1098="ENVÍO"),0,IF(Y1098="TIPO I",'BASE LIQUIDACION REDEBAN 2025'!$B$10,IF(Y1098="TIPO II",'BASE LIQUIDACION REDEBAN 2025'!$B$11,IF(Y1098="TIPO III",'BASE LIQUIDACION REDEBAN 2025'!$B$12,'BASE LIQUIDACION REDEBAN 2025'!$B$13))))</f>
        <v>140395.6348884</v>
      </c>
      <c r="AF1098" s="87">
        <f t="shared" si="17"/>
        <v>144967.87232000002</v>
      </c>
      <c r="AG1098" s="184"/>
      <c r="AH1098" s="184"/>
    </row>
    <row r="1099" spans="1:34" s="49" customFormat="1">
      <c r="A1099" s="154" t="s">
        <v>72</v>
      </c>
      <c r="B1099" s="154" t="str">
        <f>VLOOKUP(A1099,'CENTRO DE COSTOS'!A:D,4,FALSE)</f>
        <v>MIGUEL JULIÁN HERNÁNDEZ GUARÍN</v>
      </c>
      <c r="C1099" s="154" t="str">
        <f>VLOOKUP(A1099,'CENTRO DE COSTOS'!A:D,2,FALSE)</f>
        <v>0004-0008</v>
      </c>
      <c r="D1099" s="154">
        <v>68001</v>
      </c>
      <c r="E1099" s="154">
        <v>2650939</v>
      </c>
      <c r="F1099" s="154">
        <v>80658</v>
      </c>
      <c r="G1099" s="154" t="s">
        <v>4590</v>
      </c>
      <c r="H1099" s="154" t="s">
        <v>820</v>
      </c>
      <c r="I1099" s="154" t="s">
        <v>72</v>
      </c>
      <c r="J1099" s="154" t="s">
        <v>7386</v>
      </c>
      <c r="K1099" s="154" t="s">
        <v>159</v>
      </c>
      <c r="L1099" s="154" t="s">
        <v>7387</v>
      </c>
      <c r="M1099" s="155">
        <v>45896.405555555553</v>
      </c>
      <c r="N1099" s="155">
        <v>45896.680555555547</v>
      </c>
      <c r="O1099" s="154" t="s">
        <v>2961</v>
      </c>
      <c r="P1099" s="154" t="s">
        <v>2962</v>
      </c>
      <c r="Q1099" s="154" t="s">
        <v>3099</v>
      </c>
      <c r="R1099" s="154" t="s">
        <v>2972</v>
      </c>
      <c r="S1099" s="154" t="s">
        <v>2973</v>
      </c>
      <c r="T1099" s="183"/>
      <c r="U1099" s="154" t="s">
        <v>2965</v>
      </c>
      <c r="V1099" s="154" t="s">
        <v>7388</v>
      </c>
      <c r="W1099" s="154" t="s">
        <v>2967</v>
      </c>
      <c r="X1099" s="154" t="s">
        <v>7389</v>
      </c>
      <c r="Y1099" s="154" t="s">
        <v>25</v>
      </c>
      <c r="Z1099" s="154" t="s">
        <v>166</v>
      </c>
      <c r="AA1099" s="154" t="s">
        <v>848</v>
      </c>
      <c r="AB1099" s="154">
        <v>1</v>
      </c>
      <c r="AC1099" s="154">
        <v>0</v>
      </c>
      <c r="AD1099" s="87">
        <f>IF(W1099="SOPORTE_TELEFÓNICO",'BASE LIQUIDACION REDEBAN 2025'!$B$19,IF(W1099="ENVÍO",'BASE LIQUIDACION REDEBAN 2025'!$C$2,IF(Y1099="TIPO I",'BASE LIQUIDACION REDEBAN 2025'!$C$2,IF(Y1099="TIPO II",'BASE LIQUIDACION REDEBAN 2025'!$C$3,IF(Y1099="TIPO III",'BASE LIQUIDACION REDEBAN 2025'!$C$4,IF(Y1099="TIPO IV",'BASE LIQUIDACION REDEBAN 2025'!$C$5,IF(Z1099="AEREO",'BASE LIQUIDACION REDEBAN 2025'!$B$6,'BASE LIQUIDACION REDEBAN 2025'!$C$5)))))))</f>
        <v>65960.072302</v>
      </c>
      <c r="AE1099" s="87">
        <f>IF(OR(W1099="SOPORTE_TELEFÓNICO",W1099="ENVÍO"),0,IF(Y1099="TIPO I",'BASE LIQUIDACION REDEBAN 2025'!$B$10,IF(Y1099="TIPO II",'BASE LIQUIDACION REDEBAN 2025'!$B$11,IF(Y1099="TIPO III",'BASE LIQUIDACION REDEBAN 2025'!$B$12,'BASE LIQUIDACION REDEBAN 2025'!$B$13))))</f>
        <v>75096.394270399993</v>
      </c>
      <c r="AF1099" s="87">
        <f t="shared" si="17"/>
        <v>65960.072302</v>
      </c>
      <c r="AG1099" s="184"/>
      <c r="AH1099" s="184"/>
    </row>
    <row r="1100" spans="1:34" s="49" customFormat="1">
      <c r="A1100" s="154" t="s">
        <v>76</v>
      </c>
      <c r="B1100" s="154" t="str">
        <f>VLOOKUP(A1100,'CENTRO DE COSTOS'!A:D,4,FALSE)</f>
        <v>DIEGO FERNANDO HENAO CARDONA</v>
      </c>
      <c r="C1100" s="154" t="str">
        <f>VLOOKUP(A1100,'CENTRO DE COSTOS'!A:D,2,FALSE)</f>
        <v>0004-0003</v>
      </c>
      <c r="D1100" s="154">
        <v>76126</v>
      </c>
      <c r="E1100" s="154">
        <v>2647916</v>
      </c>
      <c r="F1100" s="154">
        <v>72075</v>
      </c>
      <c r="G1100" s="154" t="s">
        <v>4590</v>
      </c>
      <c r="H1100" s="154" t="s">
        <v>227</v>
      </c>
      <c r="I1100" s="154" t="s">
        <v>7390</v>
      </c>
      <c r="J1100" s="154" t="s">
        <v>7391</v>
      </c>
      <c r="K1100" s="154" t="s">
        <v>159</v>
      </c>
      <c r="L1100" s="154" t="s">
        <v>7392</v>
      </c>
      <c r="M1100" s="155">
        <v>45895.648611111108</v>
      </c>
      <c r="N1100" s="155">
        <v>45896.688194444447</v>
      </c>
      <c r="O1100" s="154" t="s">
        <v>2961</v>
      </c>
      <c r="P1100" s="154" t="s">
        <v>2988</v>
      </c>
      <c r="Q1100" s="154" t="s">
        <v>2971</v>
      </c>
      <c r="R1100" s="154" t="s">
        <v>4102</v>
      </c>
      <c r="S1100" s="154" t="s">
        <v>2973</v>
      </c>
      <c r="T1100" s="183"/>
      <c r="U1100" s="154" t="s">
        <v>2965</v>
      </c>
      <c r="V1100" s="154" t="s">
        <v>7393</v>
      </c>
      <c r="W1100" s="154" t="s">
        <v>2967</v>
      </c>
      <c r="X1100" s="154" t="s">
        <v>7394</v>
      </c>
      <c r="Y1100" s="154" t="s">
        <v>28</v>
      </c>
      <c r="Z1100" s="154" t="s">
        <v>166</v>
      </c>
      <c r="AA1100" s="154" t="s">
        <v>531</v>
      </c>
      <c r="AB1100" s="154">
        <v>1</v>
      </c>
      <c r="AC1100" s="154">
        <v>0</v>
      </c>
      <c r="AD1100" s="87">
        <f>IF(W1100="SOPORTE_TELEFÓNICO",'BASE LIQUIDACION REDEBAN 2025'!$B$19,IF(W1100="ENVÍO",'BASE LIQUIDACION REDEBAN 2025'!$C$2,IF(Y1100="TIPO I",'BASE LIQUIDACION REDEBAN 2025'!$C$2,IF(Y1100="TIPO II",'BASE LIQUIDACION REDEBAN 2025'!$C$3,IF(Y1100="TIPO III",'BASE LIQUIDACION REDEBAN 2025'!$C$4,IF(Y1100="TIPO IV",'BASE LIQUIDACION REDEBAN 2025'!$C$5,IF(Z1100="AEREO",'BASE LIQUIDACION REDEBAN 2025'!$B$6,'BASE LIQUIDACION REDEBAN 2025'!$C$5)))))))</f>
        <v>144967.87232000002</v>
      </c>
      <c r="AE1100" s="87">
        <f>IF(OR(W1100="SOPORTE_TELEFÓNICO",W1100="ENVÍO"),0,IF(Y1100="TIPO I",'BASE LIQUIDACION REDEBAN 2025'!$B$10,IF(Y1100="TIPO II",'BASE LIQUIDACION REDEBAN 2025'!$B$11,IF(Y1100="TIPO III",'BASE LIQUIDACION REDEBAN 2025'!$B$12,'BASE LIQUIDACION REDEBAN 2025'!$B$13))))</f>
        <v>140395.6348884</v>
      </c>
      <c r="AF1100" s="87">
        <f t="shared" si="17"/>
        <v>144967.87232000002</v>
      </c>
      <c r="AG1100" s="184"/>
      <c r="AH1100" s="184"/>
    </row>
    <row r="1101" spans="1:34" s="49" customFormat="1">
      <c r="A1101" s="154" t="s">
        <v>60</v>
      </c>
      <c r="B1101" s="154" t="str">
        <f>VLOOKUP(A1101,'CENTRO DE COSTOS'!A:D,4,FALSE)</f>
        <v>JUAN SEBASTIÁN RÍOS CASTRILLÓN</v>
      </c>
      <c r="C1101" s="154" t="str">
        <f>VLOOKUP(A1101,'CENTRO DE COSTOS'!A:D,2,FALSE)</f>
        <v>0004-0005</v>
      </c>
      <c r="D1101" s="154">
        <v>5045</v>
      </c>
      <c r="E1101" s="154">
        <v>2650436</v>
      </c>
      <c r="F1101" s="154">
        <v>35610</v>
      </c>
      <c r="G1101" s="154" t="s">
        <v>4590</v>
      </c>
      <c r="H1101" s="154" t="s">
        <v>197</v>
      </c>
      <c r="I1101" s="154" t="s">
        <v>60</v>
      </c>
      <c r="J1101" s="154" t="s">
        <v>7395</v>
      </c>
      <c r="K1101" s="154" t="s">
        <v>159</v>
      </c>
      <c r="L1101" s="154" t="s">
        <v>7396</v>
      </c>
      <c r="M1101" s="155">
        <v>45896.383333333331</v>
      </c>
      <c r="N1101" s="155">
        <v>45896.688888888893</v>
      </c>
      <c r="O1101" s="154" t="s">
        <v>2961</v>
      </c>
      <c r="P1101" s="154" t="s">
        <v>2962</v>
      </c>
      <c r="Q1101" s="154" t="s">
        <v>3099</v>
      </c>
      <c r="R1101" s="154" t="s">
        <v>3100</v>
      </c>
      <c r="S1101" s="154" t="s">
        <v>200</v>
      </c>
      <c r="T1101" s="183"/>
      <c r="U1101" s="154" t="s">
        <v>2965</v>
      </c>
      <c r="V1101" s="154" t="s">
        <v>7397</v>
      </c>
      <c r="W1101" s="154" t="s">
        <v>2967</v>
      </c>
      <c r="X1101" s="154" t="s">
        <v>7398</v>
      </c>
      <c r="Y1101" s="154" t="s">
        <v>25</v>
      </c>
      <c r="Z1101" s="154" t="s">
        <v>166</v>
      </c>
      <c r="AA1101" s="154" t="s">
        <v>636</v>
      </c>
      <c r="AB1101" s="154">
        <v>1</v>
      </c>
      <c r="AC1101" s="154">
        <v>0</v>
      </c>
      <c r="AD1101" s="87">
        <f>IF(W1101="SOPORTE_TELEFÓNICO",'BASE LIQUIDACION REDEBAN 2025'!$B$19,IF(W1101="ENVÍO",'BASE LIQUIDACION REDEBAN 2025'!$C$2,IF(Y1101="TIPO I",'BASE LIQUIDACION REDEBAN 2025'!$C$2,IF(Y1101="TIPO II",'BASE LIQUIDACION REDEBAN 2025'!$C$3,IF(Y1101="TIPO III",'BASE LIQUIDACION REDEBAN 2025'!$C$4,IF(Y1101="TIPO IV",'BASE LIQUIDACION REDEBAN 2025'!$C$5,IF(Z1101="AEREO",'BASE LIQUIDACION REDEBAN 2025'!$B$6,'BASE LIQUIDACION REDEBAN 2025'!$C$5)))))))</f>
        <v>65960.072302</v>
      </c>
      <c r="AE1101" s="87">
        <f>IF(OR(W1101="SOPORTE_TELEFÓNICO",W1101="ENVÍO"),0,IF(Y1101="TIPO I",'BASE LIQUIDACION REDEBAN 2025'!$B$10,IF(Y1101="TIPO II",'BASE LIQUIDACION REDEBAN 2025'!$B$11,IF(Y1101="TIPO III",'BASE LIQUIDACION REDEBAN 2025'!$B$12,'BASE LIQUIDACION REDEBAN 2025'!$B$13))))</f>
        <v>75096.394270399993</v>
      </c>
      <c r="AF1101" s="87">
        <f t="shared" si="17"/>
        <v>65960.072302</v>
      </c>
      <c r="AG1101" s="184"/>
      <c r="AH1101" s="184"/>
    </row>
    <row r="1102" spans="1:34" s="49" customFormat="1">
      <c r="A1102" s="154" t="s">
        <v>92</v>
      </c>
      <c r="B1102" s="154" t="str">
        <f>VLOOKUP(A1102,'CENTRO DE COSTOS'!A:D,4,FALSE)</f>
        <v>KEVIN ALEXIS CORZO BUSTOS</v>
      </c>
      <c r="C1102" s="154" t="str">
        <f>VLOOKUP(A1102,'CENTRO DE COSTOS'!A:D,2,FALSE)</f>
        <v>0004-0007</v>
      </c>
      <c r="D1102" s="154">
        <v>41797</v>
      </c>
      <c r="E1102" s="154">
        <v>2647539</v>
      </c>
      <c r="F1102" s="154">
        <v>54452</v>
      </c>
      <c r="G1102" s="154" t="s">
        <v>4590</v>
      </c>
      <c r="H1102" s="154" t="s">
        <v>249</v>
      </c>
      <c r="I1102" s="154" t="s">
        <v>7399</v>
      </c>
      <c r="J1102" s="154" t="s">
        <v>7400</v>
      </c>
      <c r="K1102" s="154" t="s">
        <v>159</v>
      </c>
      <c r="L1102" s="154" t="s">
        <v>7401</v>
      </c>
      <c r="M1102" s="155">
        <v>45895.622916666667</v>
      </c>
      <c r="N1102" s="155">
        <v>45896.689583333333</v>
      </c>
      <c r="O1102" s="154" t="s">
        <v>2961</v>
      </c>
      <c r="P1102" s="154" t="s">
        <v>2962</v>
      </c>
      <c r="Q1102" s="154" t="s">
        <v>2971</v>
      </c>
      <c r="R1102" s="154" t="s">
        <v>2972</v>
      </c>
      <c r="S1102" s="154" t="s">
        <v>2973</v>
      </c>
      <c r="T1102" s="183"/>
      <c r="U1102" s="154" t="s">
        <v>2965</v>
      </c>
      <c r="V1102" s="154" t="s">
        <v>7402</v>
      </c>
      <c r="W1102" s="154" t="s">
        <v>2967</v>
      </c>
      <c r="X1102" s="154" t="s">
        <v>7403</v>
      </c>
      <c r="Y1102" s="154" t="s">
        <v>28</v>
      </c>
      <c r="Z1102" s="154" t="s">
        <v>166</v>
      </c>
      <c r="AA1102" s="154" t="s">
        <v>255</v>
      </c>
      <c r="AB1102" s="154">
        <v>1</v>
      </c>
      <c r="AC1102" s="154">
        <v>0</v>
      </c>
      <c r="AD1102" s="87">
        <f>IF(W1102="SOPORTE_TELEFÓNICO",'BASE LIQUIDACION REDEBAN 2025'!$B$19,IF(W1102="ENVÍO",'BASE LIQUIDACION REDEBAN 2025'!$C$2,IF(Y1102="TIPO I",'BASE LIQUIDACION REDEBAN 2025'!$C$2,IF(Y1102="TIPO II",'BASE LIQUIDACION REDEBAN 2025'!$C$3,IF(Y1102="TIPO III",'BASE LIQUIDACION REDEBAN 2025'!$C$4,IF(Y1102="TIPO IV",'BASE LIQUIDACION REDEBAN 2025'!$C$5,IF(Z1102="AEREO",'BASE LIQUIDACION REDEBAN 2025'!$B$6,'BASE LIQUIDACION REDEBAN 2025'!$C$5)))))))</f>
        <v>144967.87232000002</v>
      </c>
      <c r="AE1102" s="87">
        <f>IF(OR(W1102="SOPORTE_TELEFÓNICO",W1102="ENVÍO"),0,IF(Y1102="TIPO I",'BASE LIQUIDACION REDEBAN 2025'!$B$10,IF(Y1102="TIPO II",'BASE LIQUIDACION REDEBAN 2025'!$B$11,IF(Y1102="TIPO III",'BASE LIQUIDACION REDEBAN 2025'!$B$12,'BASE LIQUIDACION REDEBAN 2025'!$B$13))))</f>
        <v>140395.6348884</v>
      </c>
      <c r="AF1102" s="87">
        <f t="shared" si="17"/>
        <v>144967.87232000002</v>
      </c>
      <c r="AG1102" s="184"/>
      <c r="AH1102" s="184"/>
    </row>
    <row r="1103" spans="1:34" s="49" customFormat="1">
      <c r="A1103" s="154" t="s">
        <v>90</v>
      </c>
      <c r="B1103" s="154" t="str">
        <f>VLOOKUP(A1103,'CENTRO DE COSTOS'!A:D,4,FALSE)</f>
        <v>JUAN SEBASTIÁN RÍOS CASTRILLÓN</v>
      </c>
      <c r="C1103" s="154" t="str">
        <f>VLOOKUP(A1103,'CENTRO DE COSTOS'!A:D,2,FALSE)</f>
        <v>0004-0005</v>
      </c>
      <c r="D1103" s="154">
        <v>5360</v>
      </c>
      <c r="E1103" s="154">
        <v>2649651</v>
      </c>
      <c r="F1103" s="154">
        <v>32941</v>
      </c>
      <c r="G1103" s="154" t="s">
        <v>4590</v>
      </c>
      <c r="H1103" s="154" t="s">
        <v>197</v>
      </c>
      <c r="I1103" s="154" t="s">
        <v>3607</v>
      </c>
      <c r="J1103" s="154" t="s">
        <v>7404</v>
      </c>
      <c r="K1103" s="154" t="s">
        <v>159</v>
      </c>
      <c r="L1103" s="154" t="s">
        <v>7405</v>
      </c>
      <c r="M1103" s="155">
        <v>45896.333333333343</v>
      </c>
      <c r="N1103" s="155">
        <v>45896.692361111112</v>
      </c>
      <c r="O1103" s="154" t="s">
        <v>2961</v>
      </c>
      <c r="P1103" s="154" t="s">
        <v>2962</v>
      </c>
      <c r="Q1103" s="154" t="s">
        <v>2971</v>
      </c>
      <c r="R1103" s="154" t="s">
        <v>3027</v>
      </c>
      <c r="S1103" s="154" t="s">
        <v>200</v>
      </c>
      <c r="T1103" s="183"/>
      <c r="U1103" s="154" t="s">
        <v>2965</v>
      </c>
      <c r="V1103" s="154" t="s">
        <v>7406</v>
      </c>
      <c r="W1103" s="154" t="s">
        <v>2967</v>
      </c>
      <c r="X1103" s="154" t="s">
        <v>7407</v>
      </c>
      <c r="Y1103" s="154" t="s">
        <v>25</v>
      </c>
      <c r="Z1103" s="154" t="s">
        <v>166</v>
      </c>
      <c r="AA1103" s="154" t="s">
        <v>3158</v>
      </c>
      <c r="AB1103" s="154">
        <v>1</v>
      </c>
      <c r="AC1103" s="154">
        <v>0</v>
      </c>
      <c r="AD1103" s="87">
        <f>IF(W1103="SOPORTE_TELEFÓNICO",'BASE LIQUIDACION REDEBAN 2025'!$B$19,IF(W1103="ENVÍO",'BASE LIQUIDACION REDEBAN 2025'!$C$2,IF(Y1103="TIPO I",'BASE LIQUIDACION REDEBAN 2025'!$C$2,IF(Y1103="TIPO II",'BASE LIQUIDACION REDEBAN 2025'!$C$3,IF(Y1103="TIPO III",'BASE LIQUIDACION REDEBAN 2025'!$C$4,IF(Y1103="TIPO IV",'BASE LIQUIDACION REDEBAN 2025'!$C$5,IF(Z1103="AEREO",'BASE LIQUIDACION REDEBAN 2025'!$B$6,'BASE LIQUIDACION REDEBAN 2025'!$C$5)))))))</f>
        <v>65960.072302</v>
      </c>
      <c r="AE1103" s="87">
        <f>IF(OR(W1103="SOPORTE_TELEFÓNICO",W1103="ENVÍO"),0,IF(Y1103="TIPO I",'BASE LIQUIDACION REDEBAN 2025'!$B$10,IF(Y1103="TIPO II",'BASE LIQUIDACION REDEBAN 2025'!$B$11,IF(Y1103="TIPO III",'BASE LIQUIDACION REDEBAN 2025'!$B$12,'BASE LIQUIDACION REDEBAN 2025'!$B$13))))</f>
        <v>75096.394270399993</v>
      </c>
      <c r="AF1103" s="87">
        <f t="shared" si="17"/>
        <v>65960.072302</v>
      </c>
      <c r="AG1103" s="184"/>
      <c r="AH1103" s="184"/>
    </row>
    <row r="1104" spans="1:34" s="49" customFormat="1">
      <c r="A1104" s="154" t="s">
        <v>90</v>
      </c>
      <c r="B1104" s="154" t="str">
        <f>VLOOKUP(A1104,'CENTRO DE COSTOS'!A:D,4,FALSE)</f>
        <v>JUAN SEBASTIÁN RÍOS CASTRILLÓN</v>
      </c>
      <c r="C1104" s="154" t="str">
        <f>VLOOKUP(A1104,'CENTRO DE COSTOS'!A:D,2,FALSE)</f>
        <v>0004-0005</v>
      </c>
      <c r="D1104" s="154">
        <v>5361</v>
      </c>
      <c r="E1104" s="154">
        <v>2647442</v>
      </c>
      <c r="F1104" s="154">
        <v>80769</v>
      </c>
      <c r="G1104" s="154" t="s">
        <v>4590</v>
      </c>
      <c r="H1104" s="154" t="s">
        <v>197</v>
      </c>
      <c r="I1104" s="154" t="s">
        <v>684</v>
      </c>
      <c r="J1104" s="154" t="s">
        <v>685</v>
      </c>
      <c r="K1104" s="154" t="s">
        <v>159</v>
      </c>
      <c r="L1104" s="154" t="s">
        <v>7408</v>
      </c>
      <c r="M1104" s="155">
        <v>45895.62222222222</v>
      </c>
      <c r="N1104" s="155">
        <v>45896.692361111112</v>
      </c>
      <c r="O1104" s="154" t="s">
        <v>2961</v>
      </c>
      <c r="P1104" s="154" t="s">
        <v>2962</v>
      </c>
      <c r="Q1104" s="154" t="s">
        <v>2971</v>
      </c>
      <c r="R1104" s="154" t="s">
        <v>3001</v>
      </c>
      <c r="S1104" s="154" t="s">
        <v>2973</v>
      </c>
      <c r="T1104" s="183"/>
      <c r="U1104" s="154" t="s">
        <v>2965</v>
      </c>
      <c r="V1104" s="154" t="s">
        <v>7409</v>
      </c>
      <c r="W1104" s="154" t="s">
        <v>2967</v>
      </c>
      <c r="X1104" s="154" t="s">
        <v>688</v>
      </c>
      <c r="Y1104" s="154" t="s">
        <v>32</v>
      </c>
      <c r="Z1104" s="154" t="s">
        <v>166</v>
      </c>
      <c r="AA1104" s="154" t="s">
        <v>209</v>
      </c>
      <c r="AB1104" s="154">
        <v>1</v>
      </c>
      <c r="AC1104" s="154">
        <v>0</v>
      </c>
      <c r="AD1104" s="87">
        <f>IF(W1104="SOPORTE_TELEFÓNICO",'BASE LIQUIDACION REDEBAN 2025'!$B$19,IF(W1104="ENVÍO",'BASE LIQUIDACION REDEBAN 2025'!$C$2,IF(Y1104="TIPO I",'BASE LIQUIDACION REDEBAN 2025'!$C$2,IF(Y1104="TIPO II",'BASE LIQUIDACION REDEBAN 2025'!$C$3,IF(Y1104="TIPO III",'BASE LIQUIDACION REDEBAN 2025'!$C$4,IF(Y1104="TIPO IV",'BASE LIQUIDACION REDEBAN 2025'!$C$5,IF(Z1104="AEREO",'BASE LIQUIDACION REDEBAN 2025'!$B$6,'BASE LIQUIDACION REDEBAN 2025'!$C$5)))))))</f>
        <v>479588.87655000004</v>
      </c>
      <c r="AE1104" s="87">
        <f>IF(OR(W1104="SOPORTE_TELEFÓNICO",W1104="ENVÍO"),0,IF(Y1104="TIPO I",'BASE LIQUIDACION REDEBAN 2025'!$B$10,IF(Y1104="TIPO II",'BASE LIQUIDACION REDEBAN 2025'!$B$11,IF(Y1104="TIPO III",'BASE LIQUIDACION REDEBAN 2025'!$B$12,'BASE LIQUIDACION REDEBAN 2025'!$B$13))))</f>
        <v>196536.5258152</v>
      </c>
      <c r="AF1104" s="87">
        <f t="shared" si="17"/>
        <v>479588.87655000004</v>
      </c>
      <c r="AG1104" s="184"/>
      <c r="AH1104" s="184"/>
    </row>
    <row r="1105" spans="1:34" s="49" customFormat="1">
      <c r="A1105" s="154" t="s">
        <v>68</v>
      </c>
      <c r="B1105" s="154" t="str">
        <f>VLOOKUP(A1105,'CENTRO DE COSTOS'!A:D,4,FALSE)</f>
        <v>WILLIAM ASDRUBAL ROZO ROZO</v>
      </c>
      <c r="C1105" s="154" t="str">
        <f>VLOOKUP(A1105,'CENTRO DE COSTOS'!A:D,2,FALSE)</f>
        <v>0004-0004</v>
      </c>
      <c r="D1105" s="154">
        <v>25645</v>
      </c>
      <c r="E1105" s="154">
        <v>2646541</v>
      </c>
      <c r="F1105" s="154">
        <v>29555</v>
      </c>
      <c r="G1105" s="154" t="s">
        <v>4590</v>
      </c>
      <c r="H1105" s="154" t="s">
        <v>470</v>
      </c>
      <c r="I1105" s="154" t="s">
        <v>4647</v>
      </c>
      <c r="J1105" s="154" t="s">
        <v>7410</v>
      </c>
      <c r="K1105" s="154" t="s">
        <v>159</v>
      </c>
      <c r="L1105" s="154" t="s">
        <v>7411</v>
      </c>
      <c r="M1105" s="155">
        <v>45895.527777777781</v>
      </c>
      <c r="N1105" s="155">
        <v>45896.695138888892</v>
      </c>
      <c r="O1105" s="154" t="s">
        <v>2961</v>
      </c>
      <c r="P1105" s="154" t="s">
        <v>2988</v>
      </c>
      <c r="Q1105" s="154" t="s">
        <v>4045</v>
      </c>
      <c r="R1105" s="154" t="s">
        <v>4045</v>
      </c>
      <c r="S1105" s="154" t="s">
        <v>2973</v>
      </c>
      <c r="T1105" s="183"/>
      <c r="U1105" s="154" t="s">
        <v>2965</v>
      </c>
      <c r="V1105" s="154" t="s">
        <v>7412</v>
      </c>
      <c r="W1105" s="154" t="s">
        <v>2967</v>
      </c>
      <c r="X1105" s="154" t="s">
        <v>7413</v>
      </c>
      <c r="Y1105" s="154" t="s">
        <v>28</v>
      </c>
      <c r="Z1105" s="154" t="s">
        <v>166</v>
      </c>
      <c r="AA1105" s="154" t="s">
        <v>877</v>
      </c>
      <c r="AB1105" s="154">
        <v>1</v>
      </c>
      <c r="AC1105" s="154">
        <v>0</v>
      </c>
      <c r="AD1105" s="87">
        <f>IF(W1105="SOPORTE_TELEFÓNICO",'BASE LIQUIDACION REDEBAN 2025'!$B$19,IF(W1105="ENVÍO",'BASE LIQUIDACION REDEBAN 2025'!$C$2,IF(Y1105="TIPO I",'BASE LIQUIDACION REDEBAN 2025'!$C$2,IF(Y1105="TIPO II",'BASE LIQUIDACION REDEBAN 2025'!$C$3,IF(Y1105="TIPO III",'BASE LIQUIDACION REDEBAN 2025'!$C$4,IF(Y1105="TIPO IV",'BASE LIQUIDACION REDEBAN 2025'!$C$5,IF(Z1105="AEREO",'BASE LIQUIDACION REDEBAN 2025'!$B$6,'BASE LIQUIDACION REDEBAN 2025'!$C$5)))))))</f>
        <v>144967.87232000002</v>
      </c>
      <c r="AE1105" s="87">
        <f>IF(OR(W1105="SOPORTE_TELEFÓNICO",W1105="ENVÍO"),0,IF(Y1105="TIPO I",'BASE LIQUIDACION REDEBAN 2025'!$B$10,IF(Y1105="TIPO II",'BASE LIQUIDACION REDEBAN 2025'!$B$11,IF(Y1105="TIPO III",'BASE LIQUIDACION REDEBAN 2025'!$B$12,'BASE LIQUIDACION REDEBAN 2025'!$B$13))))</f>
        <v>140395.6348884</v>
      </c>
      <c r="AF1105" s="87">
        <f t="shared" si="17"/>
        <v>144967.87232000002</v>
      </c>
      <c r="AG1105" s="184"/>
      <c r="AH1105" s="184"/>
    </row>
    <row r="1106" spans="1:34" s="49" customFormat="1">
      <c r="A1106" s="154" t="s">
        <v>94</v>
      </c>
      <c r="B1106" s="154" t="str">
        <f>VLOOKUP(A1106,'CENTRO DE COSTOS'!A:D,4,FALSE)</f>
        <v>DIEGO FERNANDO HENAO CARDONA</v>
      </c>
      <c r="C1106" s="154" t="str">
        <f>VLOOKUP(A1106,'CENTRO DE COSTOS'!A:D,2,FALSE)</f>
        <v>0004-0002</v>
      </c>
      <c r="D1106" s="154">
        <v>76122</v>
      </c>
      <c r="E1106" s="154">
        <v>2649566</v>
      </c>
      <c r="F1106" s="154">
        <v>61000</v>
      </c>
      <c r="G1106" s="154" t="s">
        <v>4590</v>
      </c>
      <c r="H1106" s="154" t="s">
        <v>227</v>
      </c>
      <c r="I1106" s="154" t="s">
        <v>7414</v>
      </c>
      <c r="J1106" s="154" t="s">
        <v>7415</v>
      </c>
      <c r="K1106" s="154" t="s">
        <v>159</v>
      </c>
      <c r="L1106" s="154" t="s">
        <v>7416</v>
      </c>
      <c r="M1106" s="155">
        <v>45896.333333333343</v>
      </c>
      <c r="N1106" s="155">
        <v>45896.7</v>
      </c>
      <c r="O1106" s="154" t="s">
        <v>2961</v>
      </c>
      <c r="P1106" s="154" t="s">
        <v>2988</v>
      </c>
      <c r="Q1106" s="154" t="s">
        <v>2978</v>
      </c>
      <c r="R1106" s="154" t="s">
        <v>3124</v>
      </c>
      <c r="S1106" s="154" t="s">
        <v>2973</v>
      </c>
      <c r="T1106" s="183"/>
      <c r="U1106" s="154" t="s">
        <v>2965</v>
      </c>
      <c r="V1106" s="154" t="s">
        <v>7417</v>
      </c>
      <c r="W1106" s="154" t="s">
        <v>2967</v>
      </c>
      <c r="X1106" s="154" t="s">
        <v>7418</v>
      </c>
      <c r="Y1106" s="154" t="s">
        <v>28</v>
      </c>
      <c r="Z1106" s="154" t="s">
        <v>166</v>
      </c>
      <c r="AA1106" s="154" t="s">
        <v>587</v>
      </c>
      <c r="AB1106" s="154">
        <v>1</v>
      </c>
      <c r="AC1106" s="154">
        <v>0</v>
      </c>
      <c r="AD1106" s="87">
        <f>IF(W1106="SOPORTE_TELEFÓNICO",'BASE LIQUIDACION REDEBAN 2025'!$B$19,IF(W1106="ENVÍO",'BASE LIQUIDACION REDEBAN 2025'!$C$2,IF(Y1106="TIPO I",'BASE LIQUIDACION REDEBAN 2025'!$C$2,IF(Y1106="TIPO II",'BASE LIQUIDACION REDEBAN 2025'!$C$3,IF(Y1106="TIPO III",'BASE LIQUIDACION REDEBAN 2025'!$C$4,IF(Y1106="TIPO IV",'BASE LIQUIDACION REDEBAN 2025'!$C$5,IF(Z1106="AEREO",'BASE LIQUIDACION REDEBAN 2025'!$B$6,'BASE LIQUIDACION REDEBAN 2025'!$C$5)))))))</f>
        <v>144967.87232000002</v>
      </c>
      <c r="AE1106" s="87">
        <f>IF(OR(W1106="SOPORTE_TELEFÓNICO",W1106="ENVÍO"),0,IF(Y1106="TIPO I",'BASE LIQUIDACION REDEBAN 2025'!$B$10,IF(Y1106="TIPO II",'BASE LIQUIDACION REDEBAN 2025'!$B$11,IF(Y1106="TIPO III",'BASE LIQUIDACION REDEBAN 2025'!$B$12,'BASE LIQUIDACION REDEBAN 2025'!$B$13))))</f>
        <v>140395.6348884</v>
      </c>
      <c r="AF1106" s="87">
        <f t="shared" si="17"/>
        <v>144967.87232000002</v>
      </c>
      <c r="AG1106" s="184"/>
      <c r="AH1106" s="184"/>
    </row>
    <row r="1107" spans="1:34" s="49" customFormat="1">
      <c r="A1107" s="154" t="s">
        <v>86</v>
      </c>
      <c r="B1107" s="154" t="str">
        <f>VLOOKUP(A1107,'CENTRO DE COSTOS'!A:D,4,FALSE)</f>
        <v>KEVIN ALEXIS CORZO BUSTOS</v>
      </c>
      <c r="C1107" s="154" t="str">
        <f>VLOOKUP(A1107,'CENTRO DE COSTOS'!A:D,2,FALSE)</f>
        <v>0004-0007</v>
      </c>
      <c r="D1107" s="154">
        <v>73124</v>
      </c>
      <c r="E1107" s="154">
        <v>2646398</v>
      </c>
      <c r="F1107" s="154">
        <v>42440</v>
      </c>
      <c r="G1107" s="154" t="s">
        <v>4590</v>
      </c>
      <c r="H1107" s="154" t="s">
        <v>703</v>
      </c>
      <c r="I1107" s="154" t="s">
        <v>7419</v>
      </c>
      <c r="J1107" s="154" t="s">
        <v>7420</v>
      </c>
      <c r="K1107" s="154" t="s">
        <v>159</v>
      </c>
      <c r="L1107" s="154" t="s">
        <v>7421</v>
      </c>
      <c r="M1107" s="155">
        <v>45895.523611111108</v>
      </c>
      <c r="N1107" s="155">
        <v>45896.70208333333</v>
      </c>
      <c r="O1107" s="154" t="s">
        <v>2961</v>
      </c>
      <c r="P1107" s="154" t="s">
        <v>2962</v>
      </c>
      <c r="Q1107" s="154" t="s">
        <v>3099</v>
      </c>
      <c r="R1107" s="154" t="s">
        <v>3100</v>
      </c>
      <c r="S1107" s="154" t="s">
        <v>2973</v>
      </c>
      <c r="T1107" s="183"/>
      <c r="U1107" s="154" t="s">
        <v>2965</v>
      </c>
      <c r="V1107" s="154" t="s">
        <v>7422</v>
      </c>
      <c r="W1107" s="154" t="s">
        <v>2967</v>
      </c>
      <c r="X1107" s="154" t="s">
        <v>7423</v>
      </c>
      <c r="Y1107" s="154" t="s">
        <v>28</v>
      </c>
      <c r="Z1107" s="154" t="s">
        <v>166</v>
      </c>
      <c r="AA1107" s="154" t="s">
        <v>708</v>
      </c>
      <c r="AB1107" s="154">
        <v>1</v>
      </c>
      <c r="AC1107" s="154">
        <v>0</v>
      </c>
      <c r="AD1107" s="87">
        <f>IF(W1107="SOPORTE_TELEFÓNICO",'BASE LIQUIDACION REDEBAN 2025'!$B$19,IF(W1107="ENVÍO",'BASE LIQUIDACION REDEBAN 2025'!$C$2,IF(Y1107="TIPO I",'BASE LIQUIDACION REDEBAN 2025'!$C$2,IF(Y1107="TIPO II",'BASE LIQUIDACION REDEBAN 2025'!$C$3,IF(Y1107="TIPO III",'BASE LIQUIDACION REDEBAN 2025'!$C$4,IF(Y1107="TIPO IV",'BASE LIQUIDACION REDEBAN 2025'!$C$5,IF(Z1107="AEREO",'BASE LIQUIDACION REDEBAN 2025'!$B$6,'BASE LIQUIDACION REDEBAN 2025'!$C$5)))))))</f>
        <v>144967.87232000002</v>
      </c>
      <c r="AE1107" s="87">
        <f>IF(OR(W1107="SOPORTE_TELEFÓNICO",W1107="ENVÍO"),0,IF(Y1107="TIPO I",'BASE LIQUIDACION REDEBAN 2025'!$B$10,IF(Y1107="TIPO II",'BASE LIQUIDACION REDEBAN 2025'!$B$11,IF(Y1107="TIPO III",'BASE LIQUIDACION REDEBAN 2025'!$B$12,'BASE LIQUIDACION REDEBAN 2025'!$B$13))))</f>
        <v>140395.6348884</v>
      </c>
      <c r="AF1107" s="87">
        <f t="shared" si="17"/>
        <v>144967.87232000002</v>
      </c>
      <c r="AG1107" s="184"/>
      <c r="AH1107" s="184"/>
    </row>
    <row r="1108" spans="1:34" s="49" customFormat="1">
      <c r="A1108" s="154" t="s">
        <v>76</v>
      </c>
      <c r="B1108" s="154" t="str">
        <f>VLOOKUP(A1108,'CENTRO DE COSTOS'!A:D,4,FALSE)</f>
        <v>DIEGO FERNANDO HENAO CARDONA</v>
      </c>
      <c r="C1108" s="154" t="str">
        <f>VLOOKUP(A1108,'CENTRO DE COSTOS'!A:D,2,FALSE)</f>
        <v>0004-0003</v>
      </c>
      <c r="D1108" s="154">
        <v>76111</v>
      </c>
      <c r="E1108" s="154">
        <v>2649626</v>
      </c>
      <c r="F1108" s="154">
        <v>15527</v>
      </c>
      <c r="G1108" s="154" t="s">
        <v>4590</v>
      </c>
      <c r="H1108" s="154" t="s">
        <v>227</v>
      </c>
      <c r="I1108" s="154" t="s">
        <v>4751</v>
      </c>
      <c r="J1108" s="154" t="s">
        <v>7424</v>
      </c>
      <c r="K1108" s="154" t="s">
        <v>159</v>
      </c>
      <c r="L1108" s="154" t="s">
        <v>7425</v>
      </c>
      <c r="M1108" s="155">
        <v>45896.333333333343</v>
      </c>
      <c r="N1108" s="155">
        <v>45896.702777777777</v>
      </c>
      <c r="O1108" s="154" t="s">
        <v>2961</v>
      </c>
      <c r="P1108" s="154" t="s">
        <v>2962</v>
      </c>
      <c r="Q1108" s="154" t="s">
        <v>3495</v>
      </c>
      <c r="R1108" s="154" t="s">
        <v>3046</v>
      </c>
      <c r="S1108" s="154" t="s">
        <v>220</v>
      </c>
      <c r="T1108" s="183"/>
      <c r="U1108" s="154" t="s">
        <v>2965</v>
      </c>
      <c r="V1108" s="154" t="s">
        <v>7426</v>
      </c>
      <c r="W1108" s="154" t="s">
        <v>2967</v>
      </c>
      <c r="X1108" s="154" t="s">
        <v>7427</v>
      </c>
      <c r="Y1108" s="154" t="s">
        <v>28</v>
      </c>
      <c r="Z1108" s="154" t="s">
        <v>166</v>
      </c>
      <c r="AA1108" s="154" t="s">
        <v>264</v>
      </c>
      <c r="AB1108" s="154">
        <v>1</v>
      </c>
      <c r="AC1108" s="154">
        <v>0</v>
      </c>
      <c r="AD1108" s="87">
        <f>IF(W1108="SOPORTE_TELEFÓNICO",'BASE LIQUIDACION REDEBAN 2025'!$B$19,IF(W1108="ENVÍO",'BASE LIQUIDACION REDEBAN 2025'!$C$2,IF(Y1108="TIPO I",'BASE LIQUIDACION REDEBAN 2025'!$C$2,IF(Y1108="TIPO II",'BASE LIQUIDACION REDEBAN 2025'!$C$3,IF(Y1108="TIPO III",'BASE LIQUIDACION REDEBAN 2025'!$C$4,IF(Y1108="TIPO IV",'BASE LIQUIDACION REDEBAN 2025'!$C$5,IF(Z1108="AEREO",'BASE LIQUIDACION REDEBAN 2025'!$B$6,'BASE LIQUIDACION REDEBAN 2025'!$C$5)))))))</f>
        <v>144967.87232000002</v>
      </c>
      <c r="AE1108" s="87">
        <f>IF(OR(W1108="SOPORTE_TELEFÓNICO",W1108="ENVÍO"),0,IF(Y1108="TIPO I",'BASE LIQUIDACION REDEBAN 2025'!$B$10,IF(Y1108="TIPO II",'BASE LIQUIDACION REDEBAN 2025'!$B$11,IF(Y1108="TIPO III",'BASE LIQUIDACION REDEBAN 2025'!$B$12,'BASE LIQUIDACION REDEBAN 2025'!$B$13))))</f>
        <v>140395.6348884</v>
      </c>
      <c r="AF1108" s="87">
        <f t="shared" si="17"/>
        <v>144967.87232000002</v>
      </c>
      <c r="AG1108" s="184"/>
      <c r="AH1108" s="184"/>
    </row>
    <row r="1109" spans="1:34" s="49" customFormat="1">
      <c r="A1109" s="154" t="s">
        <v>60</v>
      </c>
      <c r="B1109" s="154" t="str">
        <f>VLOOKUP(A1109,'CENTRO DE COSTOS'!A:D,4,FALSE)</f>
        <v>JUAN SEBASTIÁN RÍOS CASTRILLÓN</v>
      </c>
      <c r="C1109" s="154" t="str">
        <f>VLOOKUP(A1109,'CENTRO DE COSTOS'!A:D,2,FALSE)</f>
        <v>0004-0005</v>
      </c>
      <c r="D1109" s="154">
        <v>5045</v>
      </c>
      <c r="E1109" s="154">
        <v>2649140</v>
      </c>
      <c r="F1109" s="154">
        <v>73566</v>
      </c>
      <c r="G1109" s="154" t="s">
        <v>4590</v>
      </c>
      <c r="H1109" s="154" t="s">
        <v>197</v>
      </c>
      <c r="I1109" s="154" t="s">
        <v>60</v>
      </c>
      <c r="J1109" s="154" t="s">
        <v>7428</v>
      </c>
      <c r="K1109" s="154" t="s">
        <v>159</v>
      </c>
      <c r="L1109" s="154" t="s">
        <v>7429</v>
      </c>
      <c r="M1109" s="155">
        <v>45896.333333333343</v>
      </c>
      <c r="N1109" s="155">
        <v>45896.705555555563</v>
      </c>
      <c r="O1109" s="154" t="s">
        <v>2961</v>
      </c>
      <c r="P1109" s="154" t="s">
        <v>2988</v>
      </c>
      <c r="Q1109" s="154" t="s">
        <v>3335</v>
      </c>
      <c r="R1109" s="154" t="s">
        <v>3336</v>
      </c>
      <c r="S1109" s="154" t="s">
        <v>200</v>
      </c>
      <c r="T1109" s="183"/>
      <c r="U1109" s="154" t="s">
        <v>2965</v>
      </c>
      <c r="V1109" s="154" t="s">
        <v>7430</v>
      </c>
      <c r="W1109" s="154" t="s">
        <v>2967</v>
      </c>
      <c r="X1109" s="154" t="s">
        <v>7431</v>
      </c>
      <c r="Y1109" s="154" t="s">
        <v>25</v>
      </c>
      <c r="Z1109" s="154" t="s">
        <v>166</v>
      </c>
      <c r="AA1109" s="154" t="s">
        <v>636</v>
      </c>
      <c r="AB1109" s="154">
        <v>1</v>
      </c>
      <c r="AC1109" s="154">
        <v>0</v>
      </c>
      <c r="AD1109" s="87">
        <f>IF(W1109="SOPORTE_TELEFÓNICO",'BASE LIQUIDACION REDEBAN 2025'!$B$19,IF(W1109="ENVÍO",'BASE LIQUIDACION REDEBAN 2025'!$C$2,IF(Y1109="TIPO I",'BASE LIQUIDACION REDEBAN 2025'!$C$2,IF(Y1109="TIPO II",'BASE LIQUIDACION REDEBAN 2025'!$C$3,IF(Y1109="TIPO III",'BASE LIQUIDACION REDEBAN 2025'!$C$4,IF(Y1109="TIPO IV",'BASE LIQUIDACION REDEBAN 2025'!$C$5,IF(Z1109="AEREO",'BASE LIQUIDACION REDEBAN 2025'!$B$6,'BASE LIQUIDACION REDEBAN 2025'!$C$5)))))))</f>
        <v>65960.072302</v>
      </c>
      <c r="AE1109" s="87">
        <f>IF(OR(W1109="SOPORTE_TELEFÓNICO",W1109="ENVÍO"),0,IF(Y1109="TIPO I",'BASE LIQUIDACION REDEBAN 2025'!$B$10,IF(Y1109="TIPO II",'BASE LIQUIDACION REDEBAN 2025'!$B$11,IF(Y1109="TIPO III",'BASE LIQUIDACION REDEBAN 2025'!$B$12,'BASE LIQUIDACION REDEBAN 2025'!$B$13))))</f>
        <v>75096.394270399993</v>
      </c>
      <c r="AF1109" s="87">
        <f t="shared" si="17"/>
        <v>65960.072302</v>
      </c>
      <c r="AG1109" s="184"/>
      <c r="AH1109" s="184"/>
    </row>
    <row r="1110" spans="1:34" s="49" customFormat="1">
      <c r="A1110" s="154" t="s">
        <v>98</v>
      </c>
      <c r="B1110" s="154" t="str">
        <f>VLOOKUP(A1110,'CENTRO DE COSTOS'!A:D,4,FALSE)</f>
        <v>MIGUEL JULIÁN HERNÁNDEZ GUARÍN</v>
      </c>
      <c r="C1110" s="154" t="str">
        <f>VLOOKUP(A1110,'CENTRO DE COSTOS'!A:D,2,FALSE)</f>
        <v>0004-0008</v>
      </c>
      <c r="D1110" s="154">
        <v>15491</v>
      </c>
      <c r="E1110" s="154">
        <v>2646394</v>
      </c>
      <c r="F1110" s="154">
        <v>39438</v>
      </c>
      <c r="G1110" s="154" t="s">
        <v>4590</v>
      </c>
      <c r="H1110" s="154" t="s">
        <v>241</v>
      </c>
      <c r="I1110" s="154" t="s">
        <v>7432</v>
      </c>
      <c r="J1110" s="154" t="s">
        <v>7433</v>
      </c>
      <c r="K1110" s="154" t="s">
        <v>159</v>
      </c>
      <c r="L1110" s="154" t="s">
        <v>7434</v>
      </c>
      <c r="M1110" s="155">
        <v>45895.522916666669</v>
      </c>
      <c r="N1110" s="155">
        <v>45896.705555555563</v>
      </c>
      <c r="O1110" s="154" t="s">
        <v>2961</v>
      </c>
      <c r="P1110" s="154" t="s">
        <v>2962</v>
      </c>
      <c r="Q1110" s="154" t="s">
        <v>3099</v>
      </c>
      <c r="R1110" s="154" t="s">
        <v>3115</v>
      </c>
      <c r="S1110" s="154" t="s">
        <v>2973</v>
      </c>
      <c r="T1110" s="183"/>
      <c r="U1110" s="154" t="s">
        <v>2965</v>
      </c>
      <c r="V1110" s="154" t="s">
        <v>7435</v>
      </c>
      <c r="W1110" s="154" t="s">
        <v>2967</v>
      </c>
      <c r="X1110" s="154" t="s">
        <v>7436</v>
      </c>
      <c r="Y1110" s="154" t="s">
        <v>28</v>
      </c>
      <c r="Z1110" s="154" t="s">
        <v>166</v>
      </c>
      <c r="AA1110" s="154" t="s">
        <v>623</v>
      </c>
      <c r="AB1110" s="154">
        <v>1</v>
      </c>
      <c r="AC1110" s="154">
        <v>0</v>
      </c>
      <c r="AD1110" s="87">
        <f>IF(W1110="SOPORTE_TELEFÓNICO",'BASE LIQUIDACION REDEBAN 2025'!$B$19,IF(W1110="ENVÍO",'BASE LIQUIDACION REDEBAN 2025'!$C$2,IF(Y1110="TIPO I",'BASE LIQUIDACION REDEBAN 2025'!$C$2,IF(Y1110="TIPO II",'BASE LIQUIDACION REDEBAN 2025'!$C$3,IF(Y1110="TIPO III",'BASE LIQUIDACION REDEBAN 2025'!$C$4,IF(Y1110="TIPO IV",'BASE LIQUIDACION REDEBAN 2025'!$C$5,IF(Z1110="AEREO",'BASE LIQUIDACION REDEBAN 2025'!$B$6,'BASE LIQUIDACION REDEBAN 2025'!$C$5)))))))</f>
        <v>144967.87232000002</v>
      </c>
      <c r="AE1110" s="87">
        <f>IF(OR(W1110="SOPORTE_TELEFÓNICO",W1110="ENVÍO"),0,IF(Y1110="TIPO I",'BASE LIQUIDACION REDEBAN 2025'!$B$10,IF(Y1110="TIPO II",'BASE LIQUIDACION REDEBAN 2025'!$B$11,IF(Y1110="TIPO III",'BASE LIQUIDACION REDEBAN 2025'!$B$12,'BASE LIQUIDACION REDEBAN 2025'!$B$13))))</f>
        <v>140395.6348884</v>
      </c>
      <c r="AF1110" s="87">
        <f t="shared" si="17"/>
        <v>144967.87232000002</v>
      </c>
      <c r="AG1110" s="184"/>
      <c r="AH1110" s="184"/>
    </row>
    <row r="1111" spans="1:34" s="49" customFormat="1">
      <c r="A1111" s="154" t="s">
        <v>68</v>
      </c>
      <c r="B1111" s="154" t="str">
        <f>VLOOKUP(A1111,'CENTRO DE COSTOS'!A:D,4,FALSE)</f>
        <v>WILLIAM ASDRUBAL ROZO ROZO</v>
      </c>
      <c r="C1111" s="154" t="str">
        <f>VLOOKUP(A1111,'CENTRO DE COSTOS'!A:D,2,FALSE)</f>
        <v>0004-0004</v>
      </c>
      <c r="D1111" s="154">
        <v>25290</v>
      </c>
      <c r="E1111" s="154">
        <v>2646273</v>
      </c>
      <c r="F1111" s="154">
        <v>81078</v>
      </c>
      <c r="G1111" s="154" t="s">
        <v>4590</v>
      </c>
      <c r="H1111" s="154" t="s">
        <v>470</v>
      </c>
      <c r="I1111" s="154" t="s">
        <v>1935</v>
      </c>
      <c r="J1111" s="154" t="s">
        <v>1946</v>
      </c>
      <c r="K1111" s="154" t="s">
        <v>159</v>
      </c>
      <c r="L1111" s="154" t="s">
        <v>7437</v>
      </c>
      <c r="M1111" s="155">
        <v>45895.502083333333</v>
      </c>
      <c r="N1111" s="155">
        <v>45896.709027777782</v>
      </c>
      <c r="O1111" s="154" t="s">
        <v>2961</v>
      </c>
      <c r="P1111" s="154" t="s">
        <v>2988</v>
      </c>
      <c r="Q1111" s="154" t="s">
        <v>2963</v>
      </c>
      <c r="R1111" s="154" t="s">
        <v>3326</v>
      </c>
      <c r="S1111" s="154" t="s">
        <v>2973</v>
      </c>
      <c r="T1111" s="183"/>
      <c r="U1111" s="154" t="s">
        <v>2965</v>
      </c>
      <c r="V1111" s="154" t="s">
        <v>7438</v>
      </c>
      <c r="W1111" s="154" t="s">
        <v>2967</v>
      </c>
      <c r="X1111" s="154" t="s">
        <v>1949</v>
      </c>
      <c r="Y1111" s="154" t="s">
        <v>28</v>
      </c>
      <c r="Z1111" s="154" t="s">
        <v>166</v>
      </c>
      <c r="AA1111" s="154" t="s">
        <v>887</v>
      </c>
      <c r="AB1111" s="154">
        <v>1</v>
      </c>
      <c r="AC1111" s="154">
        <v>0</v>
      </c>
      <c r="AD1111" s="87">
        <f>IF(W1111="SOPORTE_TELEFÓNICO",'BASE LIQUIDACION REDEBAN 2025'!$B$19,IF(W1111="ENVÍO",'BASE LIQUIDACION REDEBAN 2025'!$C$2,IF(Y1111="TIPO I",'BASE LIQUIDACION REDEBAN 2025'!$C$2,IF(Y1111="TIPO II",'BASE LIQUIDACION REDEBAN 2025'!$C$3,IF(Y1111="TIPO III",'BASE LIQUIDACION REDEBAN 2025'!$C$4,IF(Y1111="TIPO IV",'BASE LIQUIDACION REDEBAN 2025'!$C$5,IF(Z1111="AEREO",'BASE LIQUIDACION REDEBAN 2025'!$B$6,'BASE LIQUIDACION REDEBAN 2025'!$C$5)))))))</f>
        <v>144967.87232000002</v>
      </c>
      <c r="AE1111" s="87">
        <f>IF(OR(W1111="SOPORTE_TELEFÓNICO",W1111="ENVÍO"),0,IF(Y1111="TIPO I",'BASE LIQUIDACION REDEBAN 2025'!$B$10,IF(Y1111="TIPO II",'BASE LIQUIDACION REDEBAN 2025'!$B$11,IF(Y1111="TIPO III",'BASE LIQUIDACION REDEBAN 2025'!$B$12,'BASE LIQUIDACION REDEBAN 2025'!$B$13))))</f>
        <v>140395.6348884</v>
      </c>
      <c r="AF1111" s="87">
        <f t="shared" si="17"/>
        <v>144967.87232000002</v>
      </c>
      <c r="AG1111" s="184"/>
      <c r="AH1111" s="184"/>
    </row>
    <row r="1112" spans="1:34" s="49" customFormat="1">
      <c r="A1112" s="154" t="s">
        <v>80</v>
      </c>
      <c r="B1112" s="154" t="str">
        <f>VLOOKUP(A1112,'CENTRO DE COSTOS'!A:D,4,FALSE)</f>
        <v>JOSE MAURICIO HERNANDEZ ROJAS</v>
      </c>
      <c r="C1112" s="154" t="str">
        <f>VLOOKUP(A1112,'CENTRO DE COSTOS'!A:D,2,FALSE)</f>
        <v>0004-0001</v>
      </c>
      <c r="D1112" s="154">
        <v>13836</v>
      </c>
      <c r="E1112" s="154">
        <v>2649139</v>
      </c>
      <c r="F1112" s="154">
        <v>74451</v>
      </c>
      <c r="G1112" s="154" t="s">
        <v>4590</v>
      </c>
      <c r="H1112" s="154" t="s">
        <v>303</v>
      </c>
      <c r="I1112" s="154" t="s">
        <v>7439</v>
      </c>
      <c r="J1112" s="154" t="s">
        <v>7440</v>
      </c>
      <c r="K1112" s="154" t="s">
        <v>159</v>
      </c>
      <c r="L1112" s="154" t="s">
        <v>7441</v>
      </c>
      <c r="M1112" s="155">
        <v>45896.333333333343</v>
      </c>
      <c r="N1112" s="155">
        <v>45896.709722222222</v>
      </c>
      <c r="O1112" s="154" t="s">
        <v>2961</v>
      </c>
      <c r="P1112" s="154" t="s">
        <v>2962</v>
      </c>
      <c r="Q1112" s="154" t="s">
        <v>3082</v>
      </c>
      <c r="R1112" s="154" t="s">
        <v>2972</v>
      </c>
      <c r="S1112" s="154" t="s">
        <v>2973</v>
      </c>
      <c r="T1112" s="183"/>
      <c r="U1112" s="154" t="s">
        <v>2965</v>
      </c>
      <c r="V1112" s="154" t="s">
        <v>7442</v>
      </c>
      <c r="W1112" s="154" t="s">
        <v>2967</v>
      </c>
      <c r="X1112" s="154" t="s">
        <v>7443</v>
      </c>
      <c r="Y1112" s="154" t="s">
        <v>28</v>
      </c>
      <c r="Z1112" s="154" t="s">
        <v>166</v>
      </c>
      <c r="AA1112" s="154" t="s">
        <v>337</v>
      </c>
      <c r="AB1112" s="154">
        <v>1</v>
      </c>
      <c r="AC1112" s="154">
        <v>0</v>
      </c>
      <c r="AD1112" s="87">
        <f>IF(W1112="SOPORTE_TELEFÓNICO",'BASE LIQUIDACION REDEBAN 2025'!$B$19,IF(W1112="ENVÍO",'BASE LIQUIDACION REDEBAN 2025'!$C$2,IF(Y1112="TIPO I",'BASE LIQUIDACION REDEBAN 2025'!$C$2,IF(Y1112="TIPO II",'BASE LIQUIDACION REDEBAN 2025'!$C$3,IF(Y1112="TIPO III",'BASE LIQUIDACION REDEBAN 2025'!$C$4,IF(Y1112="TIPO IV",'BASE LIQUIDACION REDEBAN 2025'!$C$5,IF(Z1112="AEREO",'BASE LIQUIDACION REDEBAN 2025'!$B$6,'BASE LIQUIDACION REDEBAN 2025'!$C$5)))))))</f>
        <v>144967.87232000002</v>
      </c>
      <c r="AE1112" s="87">
        <f>IF(OR(W1112="SOPORTE_TELEFÓNICO",W1112="ENVÍO"),0,IF(Y1112="TIPO I",'BASE LIQUIDACION REDEBAN 2025'!$B$10,IF(Y1112="TIPO II",'BASE LIQUIDACION REDEBAN 2025'!$B$11,IF(Y1112="TIPO III",'BASE LIQUIDACION REDEBAN 2025'!$B$12,'BASE LIQUIDACION REDEBAN 2025'!$B$13))))</f>
        <v>140395.6348884</v>
      </c>
      <c r="AF1112" s="87">
        <f t="shared" si="17"/>
        <v>144967.87232000002</v>
      </c>
      <c r="AG1112" s="184"/>
      <c r="AH1112" s="184"/>
    </row>
    <row r="1113" spans="1:34" s="49" customFormat="1">
      <c r="A1113" s="154" t="s">
        <v>76</v>
      </c>
      <c r="B1113" s="154" t="str">
        <f>VLOOKUP(A1113,'CENTRO DE COSTOS'!A:D,4,FALSE)</f>
        <v>DIEGO FERNANDO HENAO CARDONA</v>
      </c>
      <c r="C1113" s="154" t="str">
        <f>VLOOKUP(A1113,'CENTRO DE COSTOS'!A:D,2,FALSE)</f>
        <v>0004-0003</v>
      </c>
      <c r="D1113" s="154">
        <v>76834</v>
      </c>
      <c r="E1113" s="154">
        <v>2646164</v>
      </c>
      <c r="F1113" s="154">
        <v>59886</v>
      </c>
      <c r="G1113" s="154" t="s">
        <v>4590</v>
      </c>
      <c r="H1113" s="154" t="s">
        <v>227</v>
      </c>
      <c r="I1113" s="154" t="s">
        <v>1806</v>
      </c>
      <c r="J1113" s="154" t="s">
        <v>4499</v>
      </c>
      <c r="K1113" s="154" t="s">
        <v>159</v>
      </c>
      <c r="L1113" s="154" t="s">
        <v>7444</v>
      </c>
      <c r="M1113" s="155">
        <v>45895.500694444447</v>
      </c>
      <c r="N1113" s="155">
        <v>45896.711805555547</v>
      </c>
      <c r="O1113" s="154" t="s">
        <v>2961</v>
      </c>
      <c r="P1113" s="154" t="s">
        <v>2962</v>
      </c>
      <c r="Q1113" s="154" t="s">
        <v>3099</v>
      </c>
      <c r="R1113" s="154" t="s">
        <v>3100</v>
      </c>
      <c r="S1113" s="154" t="s">
        <v>2973</v>
      </c>
      <c r="T1113" s="183"/>
      <c r="U1113" s="154" t="s">
        <v>2965</v>
      </c>
      <c r="V1113" s="154" t="s">
        <v>7445</v>
      </c>
      <c r="W1113" s="154" t="s">
        <v>2967</v>
      </c>
      <c r="X1113" s="154" t="s">
        <v>4502</v>
      </c>
      <c r="Y1113" s="154" t="s">
        <v>28</v>
      </c>
      <c r="Z1113" s="154" t="s">
        <v>166</v>
      </c>
      <c r="AA1113" s="154" t="s">
        <v>264</v>
      </c>
      <c r="AB1113" s="154">
        <v>1</v>
      </c>
      <c r="AC1113" s="154">
        <v>0</v>
      </c>
      <c r="AD1113" s="87">
        <f>IF(W1113="SOPORTE_TELEFÓNICO",'BASE LIQUIDACION REDEBAN 2025'!$B$19,IF(W1113="ENVÍO",'BASE LIQUIDACION REDEBAN 2025'!$C$2,IF(Y1113="TIPO I",'BASE LIQUIDACION REDEBAN 2025'!$C$2,IF(Y1113="TIPO II",'BASE LIQUIDACION REDEBAN 2025'!$C$3,IF(Y1113="TIPO III",'BASE LIQUIDACION REDEBAN 2025'!$C$4,IF(Y1113="TIPO IV",'BASE LIQUIDACION REDEBAN 2025'!$C$5,IF(Z1113="AEREO",'BASE LIQUIDACION REDEBAN 2025'!$B$6,'BASE LIQUIDACION REDEBAN 2025'!$C$5)))))))</f>
        <v>144967.87232000002</v>
      </c>
      <c r="AE1113" s="87">
        <f>IF(OR(W1113="SOPORTE_TELEFÓNICO",W1113="ENVÍO"),0,IF(Y1113="TIPO I",'BASE LIQUIDACION REDEBAN 2025'!$B$10,IF(Y1113="TIPO II",'BASE LIQUIDACION REDEBAN 2025'!$B$11,IF(Y1113="TIPO III",'BASE LIQUIDACION REDEBAN 2025'!$B$12,'BASE LIQUIDACION REDEBAN 2025'!$B$13))))</f>
        <v>140395.6348884</v>
      </c>
      <c r="AF1113" s="87">
        <f t="shared" si="17"/>
        <v>144967.87232000002</v>
      </c>
      <c r="AG1113" s="184"/>
      <c r="AH1113" s="184"/>
    </row>
    <row r="1114" spans="1:34" s="49" customFormat="1">
      <c r="A1114" s="154" t="s">
        <v>90</v>
      </c>
      <c r="B1114" s="154" t="str">
        <f>VLOOKUP(A1114,'CENTRO DE COSTOS'!A:D,4,FALSE)</f>
        <v>JUAN SEBASTIÁN RÍOS CASTRILLÓN</v>
      </c>
      <c r="C1114" s="154" t="str">
        <f>VLOOKUP(A1114,'CENTRO DE COSTOS'!A:D,2,FALSE)</f>
        <v>0004-0005</v>
      </c>
      <c r="D1114" s="154">
        <v>5129</v>
      </c>
      <c r="E1114" s="154">
        <v>2649111</v>
      </c>
      <c r="F1114" s="154">
        <v>78483</v>
      </c>
      <c r="G1114" s="154" t="s">
        <v>4590</v>
      </c>
      <c r="H1114" s="154" t="s">
        <v>197</v>
      </c>
      <c r="I1114" s="154" t="s">
        <v>477</v>
      </c>
      <c r="J1114" s="154" t="s">
        <v>7446</v>
      </c>
      <c r="K1114" s="154" t="s">
        <v>159</v>
      </c>
      <c r="L1114" s="154" t="s">
        <v>7447</v>
      </c>
      <c r="M1114" s="155">
        <v>45896.333333333343</v>
      </c>
      <c r="N1114" s="155">
        <v>45896.715277777781</v>
      </c>
      <c r="O1114" s="154" t="s">
        <v>2961</v>
      </c>
      <c r="P1114" s="154" t="s">
        <v>2962</v>
      </c>
      <c r="Q1114" s="154" t="s">
        <v>3183</v>
      </c>
      <c r="R1114" s="154" t="s">
        <v>3376</v>
      </c>
      <c r="S1114" s="154" t="s">
        <v>200</v>
      </c>
      <c r="T1114" s="183"/>
      <c r="U1114" s="154" t="s">
        <v>2965</v>
      </c>
      <c r="V1114" s="154" t="s">
        <v>7448</v>
      </c>
      <c r="W1114" s="154" t="s">
        <v>2967</v>
      </c>
      <c r="X1114" s="154" t="s">
        <v>7449</v>
      </c>
      <c r="Y1114" s="154" t="s">
        <v>25</v>
      </c>
      <c r="Z1114" s="154" t="s">
        <v>166</v>
      </c>
      <c r="AA1114" s="154" t="s">
        <v>3158</v>
      </c>
      <c r="AB1114" s="154">
        <v>1</v>
      </c>
      <c r="AC1114" s="154">
        <v>0</v>
      </c>
      <c r="AD1114" s="87">
        <f>IF(W1114="SOPORTE_TELEFÓNICO",'BASE LIQUIDACION REDEBAN 2025'!$B$19,IF(W1114="ENVÍO",'BASE LIQUIDACION REDEBAN 2025'!$C$2,IF(Y1114="TIPO I",'BASE LIQUIDACION REDEBAN 2025'!$C$2,IF(Y1114="TIPO II",'BASE LIQUIDACION REDEBAN 2025'!$C$3,IF(Y1114="TIPO III",'BASE LIQUIDACION REDEBAN 2025'!$C$4,IF(Y1114="TIPO IV",'BASE LIQUIDACION REDEBAN 2025'!$C$5,IF(Z1114="AEREO",'BASE LIQUIDACION REDEBAN 2025'!$B$6,'BASE LIQUIDACION REDEBAN 2025'!$C$5)))))))</f>
        <v>65960.072302</v>
      </c>
      <c r="AE1114" s="87">
        <f>IF(OR(W1114="SOPORTE_TELEFÓNICO",W1114="ENVÍO"),0,IF(Y1114="TIPO I",'BASE LIQUIDACION REDEBAN 2025'!$B$10,IF(Y1114="TIPO II",'BASE LIQUIDACION REDEBAN 2025'!$B$11,IF(Y1114="TIPO III",'BASE LIQUIDACION REDEBAN 2025'!$B$12,'BASE LIQUIDACION REDEBAN 2025'!$B$13))))</f>
        <v>75096.394270399993</v>
      </c>
      <c r="AF1114" s="87">
        <f t="shared" si="17"/>
        <v>65960.072302</v>
      </c>
      <c r="AG1114" s="184"/>
      <c r="AH1114" s="184"/>
    </row>
    <row r="1115" spans="1:34" s="49" customFormat="1">
      <c r="A1115" s="154" t="s">
        <v>68</v>
      </c>
      <c r="B1115" s="154" t="str">
        <f>VLOOKUP(A1115,'CENTRO DE COSTOS'!A:D,4,FALSE)</f>
        <v>WILLIAM ASDRUBAL ROZO ROZO</v>
      </c>
      <c r="C1115" s="154" t="str">
        <f>VLOOKUP(A1115,'CENTRO DE COSTOS'!A:D,2,FALSE)</f>
        <v>0004-0004</v>
      </c>
      <c r="D1115" s="154">
        <v>11001</v>
      </c>
      <c r="E1115" s="154">
        <v>2648894</v>
      </c>
      <c r="F1115" s="154">
        <v>80206</v>
      </c>
      <c r="G1115" s="154" t="s">
        <v>4590</v>
      </c>
      <c r="H1115" s="154" t="s">
        <v>470</v>
      </c>
      <c r="I1115" s="154" t="s">
        <v>68</v>
      </c>
      <c r="J1115" s="154" t="s">
        <v>7450</v>
      </c>
      <c r="K1115" s="154" t="s">
        <v>159</v>
      </c>
      <c r="L1115" s="154" t="s">
        <v>7451</v>
      </c>
      <c r="M1115" s="155">
        <v>45896.333333333343</v>
      </c>
      <c r="N1115" s="155">
        <v>45896.720138888893</v>
      </c>
      <c r="O1115" s="154" t="s">
        <v>2961</v>
      </c>
      <c r="P1115" s="154" t="s">
        <v>2962</v>
      </c>
      <c r="Q1115" s="154" t="s">
        <v>3099</v>
      </c>
      <c r="R1115" s="154" t="s">
        <v>3100</v>
      </c>
      <c r="S1115" s="154" t="s">
        <v>200</v>
      </c>
      <c r="T1115" s="183"/>
      <c r="U1115" s="154" t="s">
        <v>2965</v>
      </c>
      <c r="V1115" s="154" t="s">
        <v>7452</v>
      </c>
      <c r="W1115" s="154" t="s">
        <v>2967</v>
      </c>
      <c r="X1115" s="154" t="s">
        <v>7453</v>
      </c>
      <c r="Y1115" s="154" t="s">
        <v>25</v>
      </c>
      <c r="Z1115" s="154" t="s">
        <v>166</v>
      </c>
      <c r="AA1115" s="154" t="s">
        <v>682</v>
      </c>
      <c r="AB1115" s="154">
        <v>1</v>
      </c>
      <c r="AC1115" s="154">
        <v>0</v>
      </c>
      <c r="AD1115" s="87">
        <f>IF(W1115="SOPORTE_TELEFÓNICO",'BASE LIQUIDACION REDEBAN 2025'!$B$19,IF(W1115="ENVÍO",'BASE LIQUIDACION REDEBAN 2025'!$C$2,IF(Y1115="TIPO I",'BASE LIQUIDACION REDEBAN 2025'!$C$2,IF(Y1115="TIPO II",'BASE LIQUIDACION REDEBAN 2025'!$C$3,IF(Y1115="TIPO III",'BASE LIQUIDACION REDEBAN 2025'!$C$4,IF(Y1115="TIPO IV",'BASE LIQUIDACION REDEBAN 2025'!$C$5,IF(Z1115="AEREO",'BASE LIQUIDACION REDEBAN 2025'!$B$6,'BASE LIQUIDACION REDEBAN 2025'!$C$5)))))))</f>
        <v>65960.072302</v>
      </c>
      <c r="AE1115" s="87">
        <f>IF(OR(W1115="SOPORTE_TELEFÓNICO",W1115="ENVÍO"),0,IF(Y1115="TIPO I",'BASE LIQUIDACION REDEBAN 2025'!$B$10,IF(Y1115="TIPO II",'BASE LIQUIDACION REDEBAN 2025'!$B$11,IF(Y1115="TIPO III",'BASE LIQUIDACION REDEBAN 2025'!$B$12,'BASE LIQUIDACION REDEBAN 2025'!$B$13))))</f>
        <v>75096.394270399993</v>
      </c>
      <c r="AF1115" s="87">
        <f t="shared" si="17"/>
        <v>65960.072302</v>
      </c>
      <c r="AG1115" s="184"/>
      <c r="AH1115" s="184"/>
    </row>
    <row r="1116" spans="1:34" s="49" customFormat="1">
      <c r="A1116" s="154" t="s">
        <v>76</v>
      </c>
      <c r="B1116" s="154" t="str">
        <f>VLOOKUP(A1116,'CENTRO DE COSTOS'!A:D,4,FALSE)</f>
        <v>DIEGO FERNANDO HENAO CARDONA</v>
      </c>
      <c r="C1116" s="154" t="str">
        <f>VLOOKUP(A1116,'CENTRO DE COSTOS'!A:D,2,FALSE)</f>
        <v>0004-0003</v>
      </c>
      <c r="D1116" s="154">
        <v>76111</v>
      </c>
      <c r="E1116" s="154">
        <v>2644908</v>
      </c>
      <c r="F1116" s="154">
        <v>55351</v>
      </c>
      <c r="G1116" s="154" t="s">
        <v>4590</v>
      </c>
      <c r="H1116" s="154" t="s">
        <v>227</v>
      </c>
      <c r="I1116" s="154" t="s">
        <v>4751</v>
      </c>
      <c r="J1116" s="154" t="s">
        <v>7454</v>
      </c>
      <c r="K1116" s="154" t="s">
        <v>159</v>
      </c>
      <c r="L1116" s="154" t="s">
        <v>7455</v>
      </c>
      <c r="M1116" s="155">
        <v>45895.417361111111</v>
      </c>
      <c r="N1116" s="155">
        <v>45896.720138888893</v>
      </c>
      <c r="O1116" s="154" t="s">
        <v>2961</v>
      </c>
      <c r="P1116" s="154" t="s">
        <v>2962</v>
      </c>
      <c r="Q1116" s="154" t="s">
        <v>3183</v>
      </c>
      <c r="R1116" s="154" t="s">
        <v>3376</v>
      </c>
      <c r="S1116" s="154" t="s">
        <v>200</v>
      </c>
      <c r="T1116" s="183"/>
      <c r="U1116" s="154" t="s">
        <v>2965</v>
      </c>
      <c r="V1116" s="154" t="s">
        <v>7456</v>
      </c>
      <c r="W1116" s="154" t="s">
        <v>2967</v>
      </c>
      <c r="X1116" s="154" t="s">
        <v>7457</v>
      </c>
      <c r="Y1116" s="154" t="s">
        <v>28</v>
      </c>
      <c r="Z1116" s="154" t="s">
        <v>166</v>
      </c>
      <c r="AA1116" s="154" t="s">
        <v>264</v>
      </c>
      <c r="AB1116" s="154">
        <v>1</v>
      </c>
      <c r="AC1116" s="154">
        <v>0</v>
      </c>
      <c r="AD1116" s="87">
        <f>IF(W1116="SOPORTE_TELEFÓNICO",'BASE LIQUIDACION REDEBAN 2025'!$B$19,IF(W1116="ENVÍO",'BASE LIQUIDACION REDEBAN 2025'!$C$2,IF(Y1116="TIPO I",'BASE LIQUIDACION REDEBAN 2025'!$C$2,IF(Y1116="TIPO II",'BASE LIQUIDACION REDEBAN 2025'!$C$3,IF(Y1116="TIPO III",'BASE LIQUIDACION REDEBAN 2025'!$C$4,IF(Y1116="TIPO IV",'BASE LIQUIDACION REDEBAN 2025'!$C$5,IF(Z1116="AEREO",'BASE LIQUIDACION REDEBAN 2025'!$B$6,'BASE LIQUIDACION REDEBAN 2025'!$C$5)))))))</f>
        <v>144967.87232000002</v>
      </c>
      <c r="AE1116" s="87">
        <f>IF(OR(W1116="SOPORTE_TELEFÓNICO",W1116="ENVÍO"),0,IF(Y1116="TIPO I",'BASE LIQUIDACION REDEBAN 2025'!$B$10,IF(Y1116="TIPO II",'BASE LIQUIDACION REDEBAN 2025'!$B$11,IF(Y1116="TIPO III",'BASE LIQUIDACION REDEBAN 2025'!$B$12,'BASE LIQUIDACION REDEBAN 2025'!$B$13))))</f>
        <v>140395.6348884</v>
      </c>
      <c r="AF1116" s="87">
        <f t="shared" si="17"/>
        <v>144967.87232000002</v>
      </c>
      <c r="AG1116" s="184"/>
      <c r="AH1116" s="184"/>
    </row>
    <row r="1117" spans="1:34" s="49" customFormat="1">
      <c r="A1117" s="154" t="s">
        <v>87</v>
      </c>
      <c r="B1117" s="154" t="str">
        <f>VLOOKUP(A1117,'CENTRO DE COSTOS'!A:D,4,FALSE)</f>
        <v>DIEGO FERNANDO HENAO CARDONA</v>
      </c>
      <c r="C1117" s="154" t="str">
        <f>VLOOKUP(A1117,'CENTRO DE COSTOS'!A:D,2,FALSE)</f>
        <v>0004-0002</v>
      </c>
      <c r="D1117" s="154">
        <v>17653</v>
      </c>
      <c r="E1117" s="154">
        <v>2644705</v>
      </c>
      <c r="F1117" s="154">
        <v>34432</v>
      </c>
      <c r="G1117" s="154" t="s">
        <v>4590</v>
      </c>
      <c r="H1117" s="154" t="s">
        <v>477</v>
      </c>
      <c r="I1117" s="154" t="s">
        <v>4014</v>
      </c>
      <c r="J1117" s="154" t="s">
        <v>4015</v>
      </c>
      <c r="K1117" s="183"/>
      <c r="L1117" s="154" t="s">
        <v>7458</v>
      </c>
      <c r="M1117" s="155">
        <v>45895.413194444453</v>
      </c>
      <c r="N1117" s="155">
        <v>45896.72152777778</v>
      </c>
      <c r="O1117" s="154" t="s">
        <v>2961</v>
      </c>
      <c r="P1117" s="154" t="s">
        <v>2962</v>
      </c>
      <c r="Q1117" s="154" t="s">
        <v>2971</v>
      </c>
      <c r="R1117" s="154" t="s">
        <v>3027</v>
      </c>
      <c r="S1117" s="154" t="s">
        <v>200</v>
      </c>
      <c r="T1117" s="183"/>
      <c r="U1117" s="154" t="s">
        <v>2965</v>
      </c>
      <c r="V1117" s="154" t="s">
        <v>7459</v>
      </c>
      <c r="W1117" s="154" t="s">
        <v>2967</v>
      </c>
      <c r="X1117" s="154" t="s">
        <v>7460</v>
      </c>
      <c r="Y1117" s="154" t="s">
        <v>28</v>
      </c>
      <c r="Z1117" s="154" t="s">
        <v>166</v>
      </c>
      <c r="AA1117" s="154" t="s">
        <v>482</v>
      </c>
      <c r="AB1117" s="154">
        <v>1</v>
      </c>
      <c r="AC1117" s="154">
        <v>0</v>
      </c>
      <c r="AD1117" s="87">
        <f>IF(W1117="SOPORTE_TELEFÓNICO",'BASE LIQUIDACION REDEBAN 2025'!$B$19,IF(W1117="ENVÍO",'BASE LIQUIDACION REDEBAN 2025'!$C$2,IF(Y1117="TIPO I",'BASE LIQUIDACION REDEBAN 2025'!$C$2,IF(Y1117="TIPO II",'BASE LIQUIDACION REDEBAN 2025'!$C$3,IF(Y1117="TIPO III",'BASE LIQUIDACION REDEBAN 2025'!$C$4,IF(Y1117="TIPO IV",'BASE LIQUIDACION REDEBAN 2025'!$C$5,IF(Z1117="AEREO",'BASE LIQUIDACION REDEBAN 2025'!$B$6,'BASE LIQUIDACION REDEBAN 2025'!$C$5)))))))</f>
        <v>144967.87232000002</v>
      </c>
      <c r="AE1117" s="87">
        <f>IF(OR(W1117="SOPORTE_TELEFÓNICO",W1117="ENVÍO"),0,IF(Y1117="TIPO I",'BASE LIQUIDACION REDEBAN 2025'!$B$10,IF(Y1117="TIPO II",'BASE LIQUIDACION REDEBAN 2025'!$B$11,IF(Y1117="TIPO III",'BASE LIQUIDACION REDEBAN 2025'!$B$12,'BASE LIQUIDACION REDEBAN 2025'!$B$13))))</f>
        <v>140395.6348884</v>
      </c>
      <c r="AF1117" s="87">
        <f t="shared" si="17"/>
        <v>144967.87232000002</v>
      </c>
      <c r="AG1117" s="184"/>
      <c r="AH1117" s="184"/>
    </row>
    <row r="1118" spans="1:34" s="49" customFormat="1">
      <c r="A1118" s="154" t="s">
        <v>76</v>
      </c>
      <c r="B1118" s="154" t="str">
        <f>VLOOKUP(A1118,'CENTRO DE COSTOS'!A:D,4,FALSE)</f>
        <v>DIEGO FERNANDO HENAO CARDONA</v>
      </c>
      <c r="C1118" s="154" t="str">
        <f>VLOOKUP(A1118,'CENTRO DE COSTOS'!A:D,2,FALSE)</f>
        <v>0004-0003</v>
      </c>
      <c r="D1118" s="154">
        <v>19698</v>
      </c>
      <c r="E1118" s="154">
        <v>2644296</v>
      </c>
      <c r="F1118" s="154">
        <v>80696</v>
      </c>
      <c r="G1118" s="154" t="s">
        <v>4590</v>
      </c>
      <c r="H1118" s="154" t="s">
        <v>258</v>
      </c>
      <c r="I1118" s="154" t="s">
        <v>2459</v>
      </c>
      <c r="J1118" s="154" t="s">
        <v>7461</v>
      </c>
      <c r="K1118" s="183"/>
      <c r="L1118" s="154" t="s">
        <v>7462</v>
      </c>
      <c r="M1118" s="155">
        <v>45895.395833333343</v>
      </c>
      <c r="N1118" s="155">
        <v>45896.724999999999</v>
      </c>
      <c r="O1118" s="154" t="s">
        <v>2961</v>
      </c>
      <c r="P1118" s="154" t="s">
        <v>2962</v>
      </c>
      <c r="Q1118" s="154" t="s">
        <v>2971</v>
      </c>
      <c r="R1118" s="154" t="s">
        <v>3027</v>
      </c>
      <c r="S1118" s="154" t="s">
        <v>2973</v>
      </c>
      <c r="T1118" s="183"/>
      <c r="U1118" s="154" t="s">
        <v>2965</v>
      </c>
      <c r="V1118" s="154" t="s">
        <v>7463</v>
      </c>
      <c r="W1118" s="154" t="s">
        <v>2967</v>
      </c>
      <c r="X1118" s="154" t="s">
        <v>7464</v>
      </c>
      <c r="Y1118" s="154" t="s">
        <v>28</v>
      </c>
      <c r="Z1118" s="154" t="s">
        <v>166</v>
      </c>
      <c r="AA1118" s="154" t="s">
        <v>525</v>
      </c>
      <c r="AB1118" s="154">
        <v>1</v>
      </c>
      <c r="AC1118" s="154">
        <v>0</v>
      </c>
      <c r="AD1118" s="87">
        <f>IF(W1118="SOPORTE_TELEFÓNICO",'BASE LIQUIDACION REDEBAN 2025'!$B$19,IF(W1118="ENVÍO",'BASE LIQUIDACION REDEBAN 2025'!$C$2,IF(Y1118="TIPO I",'BASE LIQUIDACION REDEBAN 2025'!$C$2,IF(Y1118="TIPO II",'BASE LIQUIDACION REDEBAN 2025'!$C$3,IF(Y1118="TIPO III",'BASE LIQUIDACION REDEBAN 2025'!$C$4,IF(Y1118="TIPO IV",'BASE LIQUIDACION REDEBAN 2025'!$C$5,IF(Z1118="AEREO",'BASE LIQUIDACION REDEBAN 2025'!$B$6,'BASE LIQUIDACION REDEBAN 2025'!$C$5)))))))</f>
        <v>144967.87232000002</v>
      </c>
      <c r="AE1118" s="87">
        <f>IF(OR(W1118="SOPORTE_TELEFÓNICO",W1118="ENVÍO"),0,IF(Y1118="TIPO I",'BASE LIQUIDACION REDEBAN 2025'!$B$10,IF(Y1118="TIPO II",'BASE LIQUIDACION REDEBAN 2025'!$B$11,IF(Y1118="TIPO III",'BASE LIQUIDACION REDEBAN 2025'!$B$12,'BASE LIQUIDACION REDEBAN 2025'!$B$13))))</f>
        <v>140395.6348884</v>
      </c>
      <c r="AF1118" s="87">
        <f t="shared" si="17"/>
        <v>144967.87232000002</v>
      </c>
      <c r="AG1118" s="184"/>
      <c r="AH1118" s="184"/>
    </row>
    <row r="1119" spans="1:34" s="49" customFormat="1">
      <c r="A1119" s="154" t="s">
        <v>86</v>
      </c>
      <c r="B1119" s="154" t="str">
        <f>VLOOKUP(A1119,'CENTRO DE COSTOS'!A:D,4,FALSE)</f>
        <v>KEVIN ALEXIS CORZO BUSTOS</v>
      </c>
      <c r="C1119" s="154" t="str">
        <f>VLOOKUP(A1119,'CENTRO DE COSTOS'!A:D,2,FALSE)</f>
        <v>0004-0007</v>
      </c>
      <c r="D1119" s="154">
        <v>73001</v>
      </c>
      <c r="E1119" s="154">
        <v>2648998</v>
      </c>
      <c r="F1119" s="154">
        <v>41333</v>
      </c>
      <c r="G1119" s="154" t="s">
        <v>4590</v>
      </c>
      <c r="H1119" s="154" t="s">
        <v>703</v>
      </c>
      <c r="I1119" s="154" t="s">
        <v>86</v>
      </c>
      <c r="J1119" s="154" t="s">
        <v>7465</v>
      </c>
      <c r="K1119" s="183"/>
      <c r="L1119" s="154" t="s">
        <v>7466</v>
      </c>
      <c r="M1119" s="155">
        <v>45896.333333333343</v>
      </c>
      <c r="N1119" s="155">
        <v>45896.725694444453</v>
      </c>
      <c r="O1119" s="154" t="s">
        <v>2961</v>
      </c>
      <c r="P1119" s="154" t="s">
        <v>2962</v>
      </c>
      <c r="Q1119" s="154" t="s">
        <v>2971</v>
      </c>
      <c r="R1119" s="154" t="s">
        <v>3001</v>
      </c>
      <c r="S1119" s="154" t="s">
        <v>2973</v>
      </c>
      <c r="T1119" s="183"/>
      <c r="U1119" s="154" t="s">
        <v>2965</v>
      </c>
      <c r="V1119" s="154" t="s">
        <v>7467</v>
      </c>
      <c r="W1119" s="154" t="s">
        <v>2967</v>
      </c>
      <c r="X1119" s="154" t="s">
        <v>7468</v>
      </c>
      <c r="Y1119" s="154" t="s">
        <v>25</v>
      </c>
      <c r="Z1119" s="154" t="s">
        <v>166</v>
      </c>
      <c r="AA1119" s="154" t="s">
        <v>968</v>
      </c>
      <c r="AB1119" s="154">
        <v>1</v>
      </c>
      <c r="AC1119" s="154">
        <v>0</v>
      </c>
      <c r="AD1119" s="87">
        <f>IF(W1119="SOPORTE_TELEFÓNICO",'BASE LIQUIDACION REDEBAN 2025'!$B$19,IF(W1119="ENVÍO",'BASE LIQUIDACION REDEBAN 2025'!$C$2,IF(Y1119="TIPO I",'BASE LIQUIDACION REDEBAN 2025'!$C$2,IF(Y1119="TIPO II",'BASE LIQUIDACION REDEBAN 2025'!$C$3,IF(Y1119="TIPO III",'BASE LIQUIDACION REDEBAN 2025'!$C$4,IF(Y1119="TIPO IV",'BASE LIQUIDACION REDEBAN 2025'!$C$5,IF(Z1119="AEREO",'BASE LIQUIDACION REDEBAN 2025'!$B$6,'BASE LIQUIDACION REDEBAN 2025'!$C$5)))))))</f>
        <v>65960.072302</v>
      </c>
      <c r="AE1119" s="87">
        <f>IF(OR(W1119="SOPORTE_TELEFÓNICO",W1119="ENVÍO"),0,IF(Y1119="TIPO I",'BASE LIQUIDACION REDEBAN 2025'!$B$10,IF(Y1119="TIPO II",'BASE LIQUIDACION REDEBAN 2025'!$B$11,IF(Y1119="TIPO III",'BASE LIQUIDACION REDEBAN 2025'!$B$12,'BASE LIQUIDACION REDEBAN 2025'!$B$13))))</f>
        <v>75096.394270399993</v>
      </c>
      <c r="AF1119" s="87">
        <f t="shared" si="17"/>
        <v>65960.072302</v>
      </c>
      <c r="AG1119" s="184"/>
      <c r="AH1119" s="184"/>
    </row>
    <row r="1120" spans="1:34" s="49" customFormat="1">
      <c r="A1120" s="154" t="s">
        <v>90</v>
      </c>
      <c r="B1120" s="154" t="str">
        <f>VLOOKUP(A1120,'CENTRO DE COSTOS'!A:D,4,FALSE)</f>
        <v>JUAN SEBASTIÁN RÍOS CASTRILLÓN</v>
      </c>
      <c r="C1120" s="154" t="str">
        <f>VLOOKUP(A1120,'CENTRO DE COSTOS'!A:D,2,FALSE)</f>
        <v>0004-0005</v>
      </c>
      <c r="D1120" s="154">
        <v>5001</v>
      </c>
      <c r="E1120" s="154">
        <v>2649019</v>
      </c>
      <c r="F1120" s="154">
        <v>59085</v>
      </c>
      <c r="G1120" s="154" t="s">
        <v>4590</v>
      </c>
      <c r="H1120" s="154" t="s">
        <v>197</v>
      </c>
      <c r="I1120" s="154" t="s">
        <v>90</v>
      </c>
      <c r="J1120" s="154" t="s">
        <v>7469</v>
      </c>
      <c r="K1120" s="183"/>
      <c r="L1120" s="154" t="s">
        <v>7470</v>
      </c>
      <c r="M1120" s="155">
        <v>45896.333333333343</v>
      </c>
      <c r="N1120" s="155">
        <v>45896.729861111111</v>
      </c>
      <c r="O1120" s="154" t="s">
        <v>2961</v>
      </c>
      <c r="P1120" s="154" t="s">
        <v>2962</v>
      </c>
      <c r="Q1120" s="154" t="s">
        <v>3099</v>
      </c>
      <c r="R1120" s="154" t="s">
        <v>3100</v>
      </c>
      <c r="S1120" s="154" t="s">
        <v>200</v>
      </c>
      <c r="T1120" s="183"/>
      <c r="U1120" s="154" t="s">
        <v>2965</v>
      </c>
      <c r="V1120" s="154" t="s">
        <v>7471</v>
      </c>
      <c r="W1120" s="154" t="s">
        <v>2967</v>
      </c>
      <c r="X1120" s="154" t="s">
        <v>7472</v>
      </c>
      <c r="Y1120" s="154" t="s">
        <v>25</v>
      </c>
      <c r="Z1120" s="154" t="s">
        <v>166</v>
      </c>
      <c r="AA1120" s="154" t="s">
        <v>689</v>
      </c>
      <c r="AB1120" s="154">
        <v>1</v>
      </c>
      <c r="AC1120" s="154">
        <v>0</v>
      </c>
      <c r="AD1120" s="87">
        <f>IF(W1120="SOPORTE_TELEFÓNICO",'BASE LIQUIDACION REDEBAN 2025'!$B$19,IF(W1120="ENVÍO",'BASE LIQUIDACION REDEBAN 2025'!$C$2,IF(Y1120="TIPO I",'BASE LIQUIDACION REDEBAN 2025'!$C$2,IF(Y1120="TIPO II",'BASE LIQUIDACION REDEBAN 2025'!$C$3,IF(Y1120="TIPO III",'BASE LIQUIDACION REDEBAN 2025'!$C$4,IF(Y1120="TIPO IV",'BASE LIQUIDACION REDEBAN 2025'!$C$5,IF(Z1120="AEREO",'BASE LIQUIDACION REDEBAN 2025'!$B$6,'BASE LIQUIDACION REDEBAN 2025'!$C$5)))))))</f>
        <v>65960.072302</v>
      </c>
      <c r="AE1120" s="87">
        <f>IF(OR(W1120="SOPORTE_TELEFÓNICO",W1120="ENVÍO"),0,IF(Y1120="TIPO I",'BASE LIQUIDACION REDEBAN 2025'!$B$10,IF(Y1120="TIPO II",'BASE LIQUIDACION REDEBAN 2025'!$B$11,IF(Y1120="TIPO III",'BASE LIQUIDACION REDEBAN 2025'!$B$12,'BASE LIQUIDACION REDEBAN 2025'!$B$13))))</f>
        <v>75096.394270399993</v>
      </c>
      <c r="AF1120" s="87">
        <f t="shared" si="17"/>
        <v>65960.072302</v>
      </c>
      <c r="AG1120" s="184"/>
      <c r="AH1120" s="184"/>
    </row>
    <row r="1121" spans="1:34" s="49" customFormat="1">
      <c r="A1121" s="154" t="s">
        <v>91</v>
      </c>
      <c r="B1121" s="154" t="str">
        <f>VLOOKUP(A1121,'CENTRO DE COSTOS'!A:D,4,FALSE)</f>
        <v>JOSE MAURICIO HERNANDEZ ROJAS</v>
      </c>
      <c r="C1121" s="154" t="str">
        <f>VLOOKUP(A1121,'CENTRO DE COSTOS'!A:D,2,FALSE)</f>
        <v>0004-0001</v>
      </c>
      <c r="D1121" s="154">
        <v>23417</v>
      </c>
      <c r="E1121" s="154">
        <v>2643642</v>
      </c>
      <c r="F1121" s="154">
        <v>59132</v>
      </c>
      <c r="G1121" s="154" t="s">
        <v>4590</v>
      </c>
      <c r="H1121" s="154" t="s">
        <v>421</v>
      </c>
      <c r="I1121" s="154" t="s">
        <v>661</v>
      </c>
      <c r="J1121" s="154" t="s">
        <v>7473</v>
      </c>
      <c r="K1121" s="183"/>
      <c r="L1121" s="154" t="s">
        <v>7474</v>
      </c>
      <c r="M1121" s="155">
        <v>45895.35833333333</v>
      </c>
      <c r="N1121" s="155">
        <v>45896.730555555558</v>
      </c>
      <c r="O1121" s="154" t="s">
        <v>2961</v>
      </c>
      <c r="P1121" s="154" t="s">
        <v>2988</v>
      </c>
      <c r="Q1121" s="154" t="s">
        <v>2978</v>
      </c>
      <c r="R1121" s="154" t="s">
        <v>3124</v>
      </c>
      <c r="S1121" s="154" t="s">
        <v>2973</v>
      </c>
      <c r="T1121" s="183"/>
      <c r="U1121" s="154" t="s">
        <v>2965</v>
      </c>
      <c r="V1121" s="154" t="s">
        <v>7475</v>
      </c>
      <c r="W1121" s="154" t="s">
        <v>2967</v>
      </c>
      <c r="X1121" s="154" t="s">
        <v>7476</v>
      </c>
      <c r="Y1121" s="154" t="s">
        <v>28</v>
      </c>
      <c r="Z1121" s="154" t="s">
        <v>166</v>
      </c>
      <c r="AA1121" s="154" t="s">
        <v>426</v>
      </c>
      <c r="AB1121" s="154">
        <v>1</v>
      </c>
      <c r="AC1121" s="154">
        <v>0</v>
      </c>
      <c r="AD1121" s="87">
        <f>IF(W1121="SOPORTE_TELEFÓNICO",'BASE LIQUIDACION REDEBAN 2025'!$B$19,IF(W1121="ENVÍO",'BASE LIQUIDACION REDEBAN 2025'!$C$2,IF(Y1121="TIPO I",'BASE LIQUIDACION REDEBAN 2025'!$C$2,IF(Y1121="TIPO II",'BASE LIQUIDACION REDEBAN 2025'!$C$3,IF(Y1121="TIPO III",'BASE LIQUIDACION REDEBAN 2025'!$C$4,IF(Y1121="TIPO IV",'BASE LIQUIDACION REDEBAN 2025'!$C$5,IF(Z1121="AEREO",'BASE LIQUIDACION REDEBAN 2025'!$B$6,'BASE LIQUIDACION REDEBAN 2025'!$C$5)))))))</f>
        <v>144967.87232000002</v>
      </c>
      <c r="AE1121" s="87">
        <f>IF(OR(W1121="SOPORTE_TELEFÓNICO",W1121="ENVÍO"),0,IF(Y1121="TIPO I",'BASE LIQUIDACION REDEBAN 2025'!$B$10,IF(Y1121="TIPO II",'BASE LIQUIDACION REDEBAN 2025'!$B$11,IF(Y1121="TIPO III",'BASE LIQUIDACION REDEBAN 2025'!$B$12,'BASE LIQUIDACION REDEBAN 2025'!$B$13))))</f>
        <v>140395.6348884</v>
      </c>
      <c r="AF1121" s="87">
        <f t="shared" si="17"/>
        <v>144967.87232000002</v>
      </c>
      <c r="AG1121" s="184"/>
      <c r="AH1121" s="184"/>
    </row>
    <row r="1122" spans="1:34" s="49" customFormat="1">
      <c r="A1122" s="154" t="s">
        <v>90</v>
      </c>
      <c r="B1122" s="154" t="str">
        <f>VLOOKUP(A1122,'CENTRO DE COSTOS'!A:D,4,FALSE)</f>
        <v>JUAN SEBASTIÁN RÍOS CASTRILLÓN</v>
      </c>
      <c r="C1122" s="154" t="str">
        <f>VLOOKUP(A1122,'CENTRO DE COSTOS'!A:D,2,FALSE)</f>
        <v>0004-0005</v>
      </c>
      <c r="D1122" s="154">
        <v>5360</v>
      </c>
      <c r="E1122" s="154">
        <v>2652554</v>
      </c>
      <c r="F1122" s="154">
        <v>76586</v>
      </c>
      <c r="G1122" s="154" t="s">
        <v>4590</v>
      </c>
      <c r="H1122" s="154" t="s">
        <v>197</v>
      </c>
      <c r="I1122" s="154" t="s">
        <v>3607</v>
      </c>
      <c r="J1122" s="154" t="s">
        <v>7477</v>
      </c>
      <c r="K1122" s="183"/>
      <c r="L1122" s="154" t="s">
        <v>7478</v>
      </c>
      <c r="M1122" s="155">
        <v>45896.494444444441</v>
      </c>
      <c r="N1122" s="155">
        <v>45896.732638888891</v>
      </c>
      <c r="O1122" s="154" t="s">
        <v>2961</v>
      </c>
      <c r="P1122" s="154" t="s">
        <v>2962</v>
      </c>
      <c r="Q1122" s="154" t="s">
        <v>3006</v>
      </c>
      <c r="R1122" s="154" t="s">
        <v>3899</v>
      </c>
      <c r="S1122" s="154" t="s">
        <v>200</v>
      </c>
      <c r="T1122" s="183"/>
      <c r="U1122" s="154" t="s">
        <v>2965</v>
      </c>
      <c r="V1122" s="154" t="s">
        <v>7479</v>
      </c>
      <c r="W1122" s="154" t="s">
        <v>2967</v>
      </c>
      <c r="X1122" s="154" t="s">
        <v>7480</v>
      </c>
      <c r="Y1122" s="154" t="s">
        <v>25</v>
      </c>
      <c r="Z1122" s="154" t="s">
        <v>166</v>
      </c>
      <c r="AA1122" s="154" t="s">
        <v>3158</v>
      </c>
      <c r="AB1122" s="154">
        <v>1</v>
      </c>
      <c r="AC1122" s="154">
        <v>0</v>
      </c>
      <c r="AD1122" s="87">
        <f>IF(W1122="SOPORTE_TELEFÓNICO",'BASE LIQUIDACION REDEBAN 2025'!$B$19,IF(W1122="ENVÍO",'BASE LIQUIDACION REDEBAN 2025'!$C$2,IF(Y1122="TIPO I",'BASE LIQUIDACION REDEBAN 2025'!$C$2,IF(Y1122="TIPO II",'BASE LIQUIDACION REDEBAN 2025'!$C$3,IF(Y1122="TIPO III",'BASE LIQUIDACION REDEBAN 2025'!$C$4,IF(Y1122="TIPO IV",'BASE LIQUIDACION REDEBAN 2025'!$C$5,IF(Z1122="AEREO",'BASE LIQUIDACION REDEBAN 2025'!$B$6,'BASE LIQUIDACION REDEBAN 2025'!$C$5)))))))</f>
        <v>65960.072302</v>
      </c>
      <c r="AE1122" s="87">
        <f>IF(OR(W1122="SOPORTE_TELEFÓNICO",W1122="ENVÍO"),0,IF(Y1122="TIPO I",'BASE LIQUIDACION REDEBAN 2025'!$B$10,IF(Y1122="TIPO II",'BASE LIQUIDACION REDEBAN 2025'!$B$11,IF(Y1122="TIPO III",'BASE LIQUIDACION REDEBAN 2025'!$B$12,'BASE LIQUIDACION REDEBAN 2025'!$B$13))))</f>
        <v>75096.394270399993</v>
      </c>
      <c r="AF1122" s="87">
        <f t="shared" si="17"/>
        <v>65960.072302</v>
      </c>
      <c r="AG1122" s="184"/>
      <c r="AH1122" s="184"/>
    </row>
    <row r="1123" spans="1:34" s="49" customFormat="1">
      <c r="A1123" s="154" t="s">
        <v>86</v>
      </c>
      <c r="B1123" s="154" t="str">
        <f>VLOOKUP(A1123,'CENTRO DE COSTOS'!A:D,4,FALSE)</f>
        <v>KEVIN ALEXIS CORZO BUSTOS</v>
      </c>
      <c r="C1123" s="154" t="str">
        <f>VLOOKUP(A1123,'CENTRO DE COSTOS'!A:D,2,FALSE)</f>
        <v>0004-0007</v>
      </c>
      <c r="D1123" s="154">
        <v>73001</v>
      </c>
      <c r="E1123" s="154">
        <v>2652366</v>
      </c>
      <c r="F1123" s="154">
        <v>42701</v>
      </c>
      <c r="G1123" s="154" t="s">
        <v>4590</v>
      </c>
      <c r="H1123" s="154" t="s">
        <v>703</v>
      </c>
      <c r="I1123" s="154" t="s">
        <v>86</v>
      </c>
      <c r="J1123" s="154" t="s">
        <v>7481</v>
      </c>
      <c r="K1123" s="183"/>
      <c r="L1123" s="154" t="s">
        <v>7482</v>
      </c>
      <c r="M1123" s="155">
        <v>45896.486111111109</v>
      </c>
      <c r="N1123" s="155">
        <v>45896.734722222223</v>
      </c>
      <c r="O1123" s="154" t="s">
        <v>2961</v>
      </c>
      <c r="P1123" s="154" t="s">
        <v>2962</v>
      </c>
      <c r="Q1123" s="154" t="s">
        <v>3099</v>
      </c>
      <c r="R1123" s="154" t="s">
        <v>3100</v>
      </c>
      <c r="S1123" s="154" t="s">
        <v>220</v>
      </c>
      <c r="T1123" s="183"/>
      <c r="U1123" s="154" t="s">
        <v>2965</v>
      </c>
      <c r="V1123" s="154" t="s">
        <v>7483</v>
      </c>
      <c r="W1123" s="154" t="s">
        <v>2967</v>
      </c>
      <c r="X1123" s="154" t="s">
        <v>7484</v>
      </c>
      <c r="Y1123" s="154" t="s">
        <v>25</v>
      </c>
      <c r="Z1123" s="154" t="s">
        <v>166</v>
      </c>
      <c r="AA1123" s="154" t="s">
        <v>968</v>
      </c>
      <c r="AB1123" s="154">
        <v>1</v>
      </c>
      <c r="AC1123" s="154">
        <v>0</v>
      </c>
      <c r="AD1123" s="87">
        <f>IF(W1123="SOPORTE_TELEFÓNICO",'BASE LIQUIDACION REDEBAN 2025'!$B$19,IF(W1123="ENVÍO",'BASE LIQUIDACION REDEBAN 2025'!$C$2,IF(Y1123="TIPO I",'BASE LIQUIDACION REDEBAN 2025'!$C$2,IF(Y1123="TIPO II",'BASE LIQUIDACION REDEBAN 2025'!$C$3,IF(Y1123="TIPO III",'BASE LIQUIDACION REDEBAN 2025'!$C$4,IF(Y1123="TIPO IV",'BASE LIQUIDACION REDEBAN 2025'!$C$5,IF(Z1123="AEREO",'BASE LIQUIDACION REDEBAN 2025'!$B$6,'BASE LIQUIDACION REDEBAN 2025'!$C$5)))))))</f>
        <v>65960.072302</v>
      </c>
      <c r="AE1123" s="87">
        <f>IF(OR(W1123="SOPORTE_TELEFÓNICO",W1123="ENVÍO"),0,IF(Y1123="TIPO I",'BASE LIQUIDACION REDEBAN 2025'!$B$10,IF(Y1123="TIPO II",'BASE LIQUIDACION REDEBAN 2025'!$B$11,IF(Y1123="TIPO III",'BASE LIQUIDACION REDEBAN 2025'!$B$12,'BASE LIQUIDACION REDEBAN 2025'!$B$13))))</f>
        <v>75096.394270399993</v>
      </c>
      <c r="AF1123" s="87">
        <f t="shared" si="17"/>
        <v>65960.072302</v>
      </c>
      <c r="AG1123" s="184"/>
      <c r="AH1123" s="184"/>
    </row>
    <row r="1124" spans="1:34" s="49" customFormat="1">
      <c r="A1124" s="154" t="s">
        <v>76</v>
      </c>
      <c r="B1124" s="154" t="str">
        <f>VLOOKUP(A1124,'CENTRO DE COSTOS'!A:D,4,FALSE)</f>
        <v>DIEGO FERNANDO HENAO CARDONA</v>
      </c>
      <c r="C1124" s="154" t="str">
        <f>VLOOKUP(A1124,'CENTRO DE COSTOS'!A:D,2,FALSE)</f>
        <v>0004-0003</v>
      </c>
      <c r="D1124" s="154">
        <v>19548</v>
      </c>
      <c r="E1124" s="154">
        <v>2643583</v>
      </c>
      <c r="F1124" s="154">
        <v>53462</v>
      </c>
      <c r="G1124" s="154" t="s">
        <v>4590</v>
      </c>
      <c r="H1124" s="154" t="s">
        <v>258</v>
      </c>
      <c r="I1124" s="154" t="s">
        <v>6002</v>
      </c>
      <c r="J1124" s="154" t="s">
        <v>7485</v>
      </c>
      <c r="K1124" s="183"/>
      <c r="L1124" s="154" t="s">
        <v>7486</v>
      </c>
      <c r="M1124" s="155">
        <v>45895.354166666657</v>
      </c>
      <c r="N1124" s="155">
        <v>45896.73541666667</v>
      </c>
      <c r="O1124" s="154" t="s">
        <v>2961</v>
      </c>
      <c r="P1124" s="154" t="s">
        <v>2962</v>
      </c>
      <c r="Q1124" s="154" t="s">
        <v>3046</v>
      </c>
      <c r="R1124" s="154" t="s">
        <v>3575</v>
      </c>
      <c r="S1124" s="154" t="s">
        <v>2973</v>
      </c>
      <c r="T1124" s="183"/>
      <c r="U1124" s="154" t="s">
        <v>2965</v>
      </c>
      <c r="V1124" s="154" t="s">
        <v>7487</v>
      </c>
      <c r="W1124" s="154" t="s">
        <v>2967</v>
      </c>
      <c r="X1124" s="154" t="s">
        <v>7488</v>
      </c>
      <c r="Y1124" s="154" t="s">
        <v>30</v>
      </c>
      <c r="Z1124" s="154" t="s">
        <v>166</v>
      </c>
      <c r="AA1124" s="154" t="s">
        <v>330</v>
      </c>
      <c r="AB1124" s="154">
        <v>1</v>
      </c>
      <c r="AC1124" s="154">
        <v>0</v>
      </c>
      <c r="AD1124" s="87">
        <f>IF(W1124="SOPORTE_TELEFÓNICO",'BASE LIQUIDACION REDEBAN 2025'!$B$19,IF(W1124="ENVÍO",'BASE LIQUIDACION REDEBAN 2025'!$C$2,IF(Y1124="TIPO I",'BASE LIQUIDACION REDEBAN 2025'!$C$2,IF(Y1124="TIPO II",'BASE LIQUIDACION REDEBAN 2025'!$C$3,IF(Y1124="TIPO III",'BASE LIQUIDACION REDEBAN 2025'!$C$4,IF(Y1124="TIPO IV",'BASE LIQUIDACION REDEBAN 2025'!$C$5,IF(Z1124="AEREO",'BASE LIQUIDACION REDEBAN 2025'!$B$6,'BASE LIQUIDACION REDEBAN 2025'!$C$5)))))))</f>
        <v>275728.78077800001</v>
      </c>
      <c r="AE1124" s="87">
        <f>IF(OR(W1124="SOPORTE_TELEFÓNICO",W1124="ENVÍO"),0,IF(Y1124="TIPO I",'BASE LIQUIDACION REDEBAN 2025'!$B$10,IF(Y1124="TIPO II",'BASE LIQUIDACION REDEBAN 2025'!$B$11,IF(Y1124="TIPO III",'BASE LIQUIDACION REDEBAN 2025'!$B$12,'BASE LIQUIDACION REDEBAN 2025'!$B$13))))</f>
        <v>196536.5258152</v>
      </c>
      <c r="AF1124" s="87">
        <f t="shared" si="17"/>
        <v>275728.78077800001</v>
      </c>
      <c r="AG1124" s="184"/>
      <c r="AH1124" s="184"/>
    </row>
    <row r="1125" spans="1:34" s="49" customFormat="1">
      <c r="A1125" s="154" t="s">
        <v>64</v>
      </c>
      <c r="B1125" s="154" t="str">
        <f>VLOOKUP(A1125,'CENTRO DE COSTOS'!A:D,4,FALSE)</f>
        <v>JOSE MAURICIO HERNANDEZ ROJAS</v>
      </c>
      <c r="C1125" s="154" t="str">
        <f>VLOOKUP(A1125,'CENTRO DE COSTOS'!A:D,2,FALSE)</f>
        <v>0004-0001</v>
      </c>
      <c r="D1125" s="154">
        <v>8638</v>
      </c>
      <c r="E1125" s="154">
        <v>2647422</v>
      </c>
      <c r="F1125" s="154">
        <v>34418</v>
      </c>
      <c r="G1125" s="154" t="s">
        <v>4590</v>
      </c>
      <c r="H1125" s="154" t="s">
        <v>389</v>
      </c>
      <c r="I1125" s="154" t="s">
        <v>2762</v>
      </c>
      <c r="J1125" s="154" t="s">
        <v>7489</v>
      </c>
      <c r="K1125" s="183"/>
      <c r="L1125" s="154" t="s">
        <v>7490</v>
      </c>
      <c r="M1125" s="155">
        <v>45895.620138888888</v>
      </c>
      <c r="N1125" s="155">
        <v>45896.738194444442</v>
      </c>
      <c r="O1125" s="154" t="s">
        <v>2961</v>
      </c>
      <c r="P1125" s="154" t="s">
        <v>2962</v>
      </c>
      <c r="Q1125" s="154" t="s">
        <v>3006</v>
      </c>
      <c r="R1125" s="154" t="s">
        <v>3155</v>
      </c>
      <c r="S1125" s="154" t="s">
        <v>2973</v>
      </c>
      <c r="T1125" s="183"/>
      <c r="U1125" s="154" t="s">
        <v>2965</v>
      </c>
      <c r="V1125" s="154" t="s">
        <v>7491</v>
      </c>
      <c r="W1125" s="154" t="s">
        <v>2967</v>
      </c>
      <c r="X1125" s="154" t="s">
        <v>7492</v>
      </c>
      <c r="Y1125" s="154" t="s">
        <v>28</v>
      </c>
      <c r="Z1125" s="154" t="s">
        <v>166</v>
      </c>
      <c r="AA1125" s="154" t="s">
        <v>1093</v>
      </c>
      <c r="AB1125" s="154">
        <v>1</v>
      </c>
      <c r="AC1125" s="154">
        <v>0</v>
      </c>
      <c r="AD1125" s="87">
        <f>IF(W1125="SOPORTE_TELEFÓNICO",'BASE LIQUIDACION REDEBAN 2025'!$B$19,IF(W1125="ENVÍO",'BASE LIQUIDACION REDEBAN 2025'!$C$2,IF(Y1125="TIPO I",'BASE LIQUIDACION REDEBAN 2025'!$C$2,IF(Y1125="TIPO II",'BASE LIQUIDACION REDEBAN 2025'!$C$3,IF(Y1125="TIPO III",'BASE LIQUIDACION REDEBAN 2025'!$C$4,IF(Y1125="TIPO IV",'BASE LIQUIDACION REDEBAN 2025'!$C$5,IF(Z1125="AEREO",'BASE LIQUIDACION REDEBAN 2025'!$B$6,'BASE LIQUIDACION REDEBAN 2025'!$C$5)))))))</f>
        <v>144967.87232000002</v>
      </c>
      <c r="AE1125" s="87">
        <f>IF(OR(W1125="SOPORTE_TELEFÓNICO",W1125="ENVÍO"),0,IF(Y1125="TIPO I",'BASE LIQUIDACION REDEBAN 2025'!$B$10,IF(Y1125="TIPO II",'BASE LIQUIDACION REDEBAN 2025'!$B$11,IF(Y1125="TIPO III",'BASE LIQUIDACION REDEBAN 2025'!$B$12,'BASE LIQUIDACION REDEBAN 2025'!$B$13))))</f>
        <v>140395.6348884</v>
      </c>
      <c r="AF1125" s="87">
        <f t="shared" si="17"/>
        <v>144967.87232000002</v>
      </c>
      <c r="AG1125" s="184"/>
      <c r="AH1125" s="184"/>
    </row>
    <row r="1126" spans="1:34" s="49" customFormat="1">
      <c r="A1126" s="154" t="s">
        <v>90</v>
      </c>
      <c r="B1126" s="154" t="str">
        <f>VLOOKUP(A1126,'CENTRO DE COSTOS'!A:D,4,FALSE)</f>
        <v>JUAN SEBASTIÁN RÍOS CASTRILLÓN</v>
      </c>
      <c r="C1126" s="154" t="str">
        <f>VLOOKUP(A1126,'CENTRO DE COSTOS'!A:D,2,FALSE)</f>
        <v>0004-0005</v>
      </c>
      <c r="D1126" s="154">
        <v>5541</v>
      </c>
      <c r="E1126" s="154">
        <v>2643348</v>
      </c>
      <c r="F1126" s="154">
        <v>10725</v>
      </c>
      <c r="G1126" s="154" t="s">
        <v>4590</v>
      </c>
      <c r="H1126" s="154" t="s">
        <v>197</v>
      </c>
      <c r="I1126" s="154" t="s">
        <v>3059</v>
      </c>
      <c r="J1126" s="154" t="s">
        <v>7493</v>
      </c>
      <c r="K1126" s="183"/>
      <c r="L1126" s="154" t="s">
        <v>7494</v>
      </c>
      <c r="M1126" s="155">
        <v>45895.347916666673</v>
      </c>
      <c r="N1126" s="155">
        <v>45896.741666666669</v>
      </c>
      <c r="O1126" s="154" t="s">
        <v>2961</v>
      </c>
      <c r="P1126" s="154" t="s">
        <v>2988</v>
      </c>
      <c r="Q1126" s="154" t="s">
        <v>3335</v>
      </c>
      <c r="R1126" s="154" t="s">
        <v>3336</v>
      </c>
      <c r="S1126" s="154" t="s">
        <v>2973</v>
      </c>
      <c r="T1126" s="183"/>
      <c r="U1126" s="154" t="s">
        <v>2965</v>
      </c>
      <c r="V1126" s="154" t="s">
        <v>7495</v>
      </c>
      <c r="W1126" s="154" t="s">
        <v>3213</v>
      </c>
      <c r="X1126" s="154">
        <v>0</v>
      </c>
      <c r="Y1126" s="154" t="s">
        <v>28</v>
      </c>
      <c r="Z1126" s="154" t="s">
        <v>166</v>
      </c>
      <c r="AA1126" s="154" t="s">
        <v>204</v>
      </c>
      <c r="AB1126" s="154">
        <v>0</v>
      </c>
      <c r="AC1126" s="154">
        <v>0</v>
      </c>
      <c r="AD1126" s="87">
        <f>IF(W1126="SOPORTE_TELEFÓNICO",'BASE LIQUIDACION REDEBAN 2025'!$B$19,IF(W1126="ENVÍO",'BASE LIQUIDACION REDEBAN 2025'!$C$2,IF(Y1126="TIPO I",'BASE LIQUIDACION REDEBAN 2025'!$C$2,IF(Y1126="TIPO II",'BASE LIQUIDACION REDEBAN 2025'!$C$3,IF(Y1126="TIPO III",'BASE LIQUIDACION REDEBAN 2025'!$C$4,IF(Y1126="TIPO IV",'BASE LIQUIDACION REDEBAN 2025'!$C$5,IF(Z1126="AEREO",'BASE LIQUIDACION REDEBAN 2025'!$B$6,'BASE LIQUIDACION REDEBAN 2025'!$C$5)))))))</f>
        <v>41241.0800752</v>
      </c>
      <c r="AE1126" s="87">
        <f>IF(OR(W1126="SOPORTE_TELEFÓNICO",W1126="ENVÍO"),0,IF(Y1126="TIPO I",'BASE LIQUIDACION REDEBAN 2025'!$B$10,IF(Y1126="TIPO II",'BASE LIQUIDACION REDEBAN 2025'!$B$11,IF(Y1126="TIPO III",'BASE LIQUIDACION REDEBAN 2025'!$B$12,'BASE LIQUIDACION REDEBAN 2025'!$B$13))))</f>
        <v>0</v>
      </c>
      <c r="AF1126" s="87">
        <f t="shared" si="17"/>
        <v>41241.0800752</v>
      </c>
      <c r="AG1126" s="184"/>
      <c r="AH1126" s="184"/>
    </row>
    <row r="1127" spans="1:34" s="49" customFormat="1">
      <c r="A1127" s="154" t="s">
        <v>98</v>
      </c>
      <c r="B1127" s="154" t="str">
        <f>VLOOKUP(A1127,'CENTRO DE COSTOS'!A:D,4,FALSE)</f>
        <v>MIGUEL JULIÁN HERNÁNDEZ GUARÍN</v>
      </c>
      <c r="C1127" s="154" t="str">
        <f>VLOOKUP(A1127,'CENTRO DE COSTOS'!A:D,2,FALSE)</f>
        <v>0004-0008</v>
      </c>
      <c r="D1127" s="154">
        <v>15667</v>
      </c>
      <c r="E1127" s="154">
        <v>2644645</v>
      </c>
      <c r="F1127" s="154">
        <v>54237</v>
      </c>
      <c r="G1127" s="154" t="s">
        <v>4590</v>
      </c>
      <c r="H1127" s="154" t="s">
        <v>241</v>
      </c>
      <c r="I1127" s="154" t="s">
        <v>7496</v>
      </c>
      <c r="J1127" s="154" t="s">
        <v>7497</v>
      </c>
      <c r="K1127" s="183"/>
      <c r="L1127" s="154" t="s">
        <v>7498</v>
      </c>
      <c r="M1127" s="155">
        <v>45895.40902777778</v>
      </c>
      <c r="N1127" s="155">
        <v>45896.743750000001</v>
      </c>
      <c r="O1127" s="154" t="s">
        <v>2961</v>
      </c>
      <c r="P1127" s="154" t="s">
        <v>2988</v>
      </c>
      <c r="Q1127" s="154" t="s">
        <v>2963</v>
      </c>
      <c r="R1127" s="154" t="s">
        <v>3326</v>
      </c>
      <c r="S1127" s="154" t="s">
        <v>2973</v>
      </c>
      <c r="T1127" s="183"/>
      <c r="U1127" s="154" t="s">
        <v>2965</v>
      </c>
      <c r="V1127" s="154" t="s">
        <v>7499</v>
      </c>
      <c r="W1127" s="154" t="s">
        <v>2967</v>
      </c>
      <c r="X1127" s="154" t="s">
        <v>7500</v>
      </c>
      <c r="Y1127" s="154" t="s">
        <v>30</v>
      </c>
      <c r="Z1127" s="154" t="s">
        <v>166</v>
      </c>
      <c r="AA1127" s="154" t="s">
        <v>556</v>
      </c>
      <c r="AB1127" s="154">
        <v>1</v>
      </c>
      <c r="AC1127" s="154">
        <v>0</v>
      </c>
      <c r="AD1127" s="87">
        <f>IF(W1127="SOPORTE_TELEFÓNICO",'BASE LIQUIDACION REDEBAN 2025'!$B$19,IF(W1127="ENVÍO",'BASE LIQUIDACION REDEBAN 2025'!$C$2,IF(Y1127="TIPO I",'BASE LIQUIDACION REDEBAN 2025'!$C$2,IF(Y1127="TIPO II",'BASE LIQUIDACION REDEBAN 2025'!$C$3,IF(Y1127="TIPO III",'BASE LIQUIDACION REDEBAN 2025'!$C$4,IF(Y1127="TIPO IV",'BASE LIQUIDACION REDEBAN 2025'!$C$5,IF(Z1127="AEREO",'BASE LIQUIDACION REDEBAN 2025'!$B$6,'BASE LIQUIDACION REDEBAN 2025'!$C$5)))))))</f>
        <v>275728.78077800001</v>
      </c>
      <c r="AE1127" s="87">
        <f>IF(OR(W1127="SOPORTE_TELEFÓNICO",W1127="ENVÍO"),0,IF(Y1127="TIPO I",'BASE LIQUIDACION REDEBAN 2025'!$B$10,IF(Y1127="TIPO II",'BASE LIQUIDACION REDEBAN 2025'!$B$11,IF(Y1127="TIPO III",'BASE LIQUIDACION REDEBAN 2025'!$B$12,'BASE LIQUIDACION REDEBAN 2025'!$B$13))))</f>
        <v>196536.5258152</v>
      </c>
      <c r="AF1127" s="87">
        <f t="shared" si="17"/>
        <v>275728.78077800001</v>
      </c>
      <c r="AG1127" s="184"/>
      <c r="AH1127" s="184"/>
    </row>
    <row r="1128" spans="1:34" s="49" customFormat="1">
      <c r="A1128" s="154" t="s">
        <v>100</v>
      </c>
      <c r="B1128" s="154" t="str">
        <f>VLOOKUP(A1128,'CENTRO DE COSTOS'!A:D,4,FALSE)</f>
        <v>KEVIN ALEXIS CORZO BUSTOS</v>
      </c>
      <c r="C1128" s="154" t="str">
        <f>VLOOKUP(A1128,'CENTRO DE COSTOS'!A:D,2,FALSE)</f>
        <v>0004-0007</v>
      </c>
      <c r="D1128" s="154">
        <v>85440</v>
      </c>
      <c r="E1128" s="154">
        <v>2640497</v>
      </c>
      <c r="F1128" s="154">
        <v>31613</v>
      </c>
      <c r="G1128" s="154" t="s">
        <v>4590</v>
      </c>
      <c r="H1128" s="154" t="s">
        <v>189</v>
      </c>
      <c r="I1128" s="154" t="s">
        <v>5620</v>
      </c>
      <c r="J1128" s="154" t="s">
        <v>7501</v>
      </c>
      <c r="K1128" s="183"/>
      <c r="L1128" s="154" t="s">
        <v>7502</v>
      </c>
      <c r="M1128" s="155">
        <v>45894.621527777781</v>
      </c>
      <c r="N1128" s="155">
        <v>45896.744444444441</v>
      </c>
      <c r="O1128" s="154" t="s">
        <v>2961</v>
      </c>
      <c r="P1128" s="154" t="s">
        <v>2962</v>
      </c>
      <c r="Q1128" s="154" t="s">
        <v>3032</v>
      </c>
      <c r="R1128" s="154" t="s">
        <v>2972</v>
      </c>
      <c r="S1128" s="154" t="s">
        <v>2973</v>
      </c>
      <c r="T1128" s="183"/>
      <c r="U1128" s="154" t="s">
        <v>2965</v>
      </c>
      <c r="V1128" s="154" t="s">
        <v>7503</v>
      </c>
      <c r="W1128" s="154" t="s">
        <v>2967</v>
      </c>
      <c r="X1128" s="154" t="s">
        <v>7504</v>
      </c>
      <c r="Y1128" s="154" t="s">
        <v>30</v>
      </c>
      <c r="Z1128" s="154" t="s">
        <v>166</v>
      </c>
      <c r="AA1128" s="154" t="s">
        <v>301</v>
      </c>
      <c r="AB1128" s="154">
        <v>1</v>
      </c>
      <c r="AC1128" s="154">
        <v>0</v>
      </c>
      <c r="AD1128" s="87">
        <f>IF(W1128="SOPORTE_TELEFÓNICO",'BASE LIQUIDACION REDEBAN 2025'!$B$19,IF(W1128="ENVÍO",'BASE LIQUIDACION REDEBAN 2025'!$C$2,IF(Y1128="TIPO I",'BASE LIQUIDACION REDEBAN 2025'!$C$2,IF(Y1128="TIPO II",'BASE LIQUIDACION REDEBAN 2025'!$C$3,IF(Y1128="TIPO III",'BASE LIQUIDACION REDEBAN 2025'!$C$4,IF(Y1128="TIPO IV",'BASE LIQUIDACION REDEBAN 2025'!$C$5,IF(Z1128="AEREO",'BASE LIQUIDACION REDEBAN 2025'!$B$6,'BASE LIQUIDACION REDEBAN 2025'!$C$5)))))))</f>
        <v>275728.78077800001</v>
      </c>
      <c r="AE1128" s="87">
        <f>IF(OR(W1128="SOPORTE_TELEFÓNICO",W1128="ENVÍO"),0,IF(Y1128="TIPO I",'BASE LIQUIDACION REDEBAN 2025'!$B$10,IF(Y1128="TIPO II",'BASE LIQUIDACION REDEBAN 2025'!$B$11,IF(Y1128="TIPO III",'BASE LIQUIDACION REDEBAN 2025'!$B$12,'BASE LIQUIDACION REDEBAN 2025'!$B$13))))</f>
        <v>196536.5258152</v>
      </c>
      <c r="AF1128" s="87">
        <f t="shared" si="17"/>
        <v>275728.78077800001</v>
      </c>
      <c r="AG1128" s="184"/>
      <c r="AH1128" s="184"/>
    </row>
    <row r="1129" spans="1:34" s="49" customFormat="1">
      <c r="A1129" s="154" t="s">
        <v>64</v>
      </c>
      <c r="B1129" s="154" t="str">
        <f>VLOOKUP(A1129,'CENTRO DE COSTOS'!A:D,4,FALSE)</f>
        <v>JOSE MAURICIO HERNANDEZ ROJAS</v>
      </c>
      <c r="C1129" s="154" t="str">
        <f>VLOOKUP(A1129,'CENTRO DE COSTOS'!A:D,2,FALSE)</f>
        <v>0004-0001</v>
      </c>
      <c r="D1129" s="154">
        <v>8436</v>
      </c>
      <c r="E1129" s="154">
        <v>2640208</v>
      </c>
      <c r="F1129" s="154">
        <v>59822</v>
      </c>
      <c r="G1129" s="154" t="s">
        <v>4590</v>
      </c>
      <c r="H1129" s="154" t="s">
        <v>389</v>
      </c>
      <c r="I1129" s="154" t="s">
        <v>5488</v>
      </c>
      <c r="J1129" s="154" t="s">
        <v>7505</v>
      </c>
      <c r="K1129" s="183"/>
      <c r="L1129" s="154" t="s">
        <v>7506</v>
      </c>
      <c r="M1129" s="155">
        <v>45894.592361111107</v>
      </c>
      <c r="N1129" s="155">
        <v>45896.752083333333</v>
      </c>
      <c r="O1129" s="154" t="s">
        <v>2961</v>
      </c>
      <c r="P1129" s="154" t="s">
        <v>2962</v>
      </c>
      <c r="Q1129" s="154" t="s">
        <v>3183</v>
      </c>
      <c r="R1129" s="154" t="s">
        <v>3376</v>
      </c>
      <c r="S1129" s="154" t="s">
        <v>2973</v>
      </c>
      <c r="T1129" s="183"/>
      <c r="U1129" s="154" t="s">
        <v>2965</v>
      </c>
      <c r="V1129" s="154" t="s">
        <v>7507</v>
      </c>
      <c r="W1129" s="154" t="s">
        <v>2967</v>
      </c>
      <c r="X1129" s="154" t="s">
        <v>7508</v>
      </c>
      <c r="Y1129" s="154" t="s">
        <v>28</v>
      </c>
      <c r="Z1129" s="154" t="s">
        <v>166</v>
      </c>
      <c r="AA1129" s="154" t="s">
        <v>1093</v>
      </c>
      <c r="AB1129" s="154">
        <v>1</v>
      </c>
      <c r="AC1129" s="154">
        <v>0</v>
      </c>
      <c r="AD1129" s="87">
        <f>IF(W1129="SOPORTE_TELEFÓNICO",'BASE LIQUIDACION REDEBAN 2025'!$B$19,IF(W1129="ENVÍO",'BASE LIQUIDACION REDEBAN 2025'!$C$2,IF(Y1129="TIPO I",'BASE LIQUIDACION REDEBAN 2025'!$C$2,IF(Y1129="TIPO II",'BASE LIQUIDACION REDEBAN 2025'!$C$3,IF(Y1129="TIPO III",'BASE LIQUIDACION REDEBAN 2025'!$C$4,IF(Y1129="TIPO IV",'BASE LIQUIDACION REDEBAN 2025'!$C$5,IF(Z1129="AEREO",'BASE LIQUIDACION REDEBAN 2025'!$B$6,'BASE LIQUIDACION REDEBAN 2025'!$C$5)))))))</f>
        <v>144967.87232000002</v>
      </c>
      <c r="AE1129" s="87">
        <f>IF(OR(W1129="SOPORTE_TELEFÓNICO",W1129="ENVÍO"),0,IF(Y1129="TIPO I",'BASE LIQUIDACION REDEBAN 2025'!$B$10,IF(Y1129="TIPO II",'BASE LIQUIDACION REDEBAN 2025'!$B$11,IF(Y1129="TIPO III",'BASE LIQUIDACION REDEBAN 2025'!$B$12,'BASE LIQUIDACION REDEBAN 2025'!$B$13))))</f>
        <v>140395.6348884</v>
      </c>
      <c r="AF1129" s="87">
        <f t="shared" si="17"/>
        <v>144967.87232000002</v>
      </c>
      <c r="AG1129" s="184"/>
      <c r="AH1129" s="184"/>
    </row>
    <row r="1130" spans="1:34" s="49" customFormat="1">
      <c r="A1130" s="154" t="s">
        <v>90</v>
      </c>
      <c r="B1130" s="154" t="str">
        <f>VLOOKUP(A1130,'CENTRO DE COSTOS'!A:D,4,FALSE)</f>
        <v>JUAN SEBASTIÁN RÍOS CASTRILLÓN</v>
      </c>
      <c r="C1130" s="154" t="str">
        <f>VLOOKUP(A1130,'CENTRO DE COSTOS'!A:D,2,FALSE)</f>
        <v>0004-0005</v>
      </c>
      <c r="D1130" s="154">
        <v>5360</v>
      </c>
      <c r="E1130" s="154">
        <v>2654955</v>
      </c>
      <c r="F1130" s="154">
        <v>12494</v>
      </c>
      <c r="G1130" s="154" t="s">
        <v>4590</v>
      </c>
      <c r="H1130" s="154" t="s">
        <v>197</v>
      </c>
      <c r="I1130" s="154" t="s">
        <v>3607</v>
      </c>
      <c r="J1130" s="154" t="s">
        <v>7509</v>
      </c>
      <c r="K1130" s="183"/>
      <c r="L1130" s="154" t="s">
        <v>7510</v>
      </c>
      <c r="M1130" s="155">
        <v>45896.724999999999</v>
      </c>
      <c r="N1130" s="155">
        <v>45897.396527777782</v>
      </c>
      <c r="O1130" s="154" t="s">
        <v>2961</v>
      </c>
      <c r="P1130" s="154" t="s">
        <v>2962</v>
      </c>
      <c r="Q1130" s="154" t="s">
        <v>3032</v>
      </c>
      <c r="R1130" s="154" t="s">
        <v>3046</v>
      </c>
      <c r="S1130" s="154" t="s">
        <v>220</v>
      </c>
      <c r="T1130" s="183"/>
      <c r="U1130" s="154" t="s">
        <v>2965</v>
      </c>
      <c r="V1130" s="154" t="s">
        <v>7511</v>
      </c>
      <c r="W1130" s="154" t="s">
        <v>2967</v>
      </c>
      <c r="X1130" s="154" t="s">
        <v>7512</v>
      </c>
      <c r="Y1130" s="154" t="s">
        <v>25</v>
      </c>
      <c r="Z1130" s="154" t="s">
        <v>166</v>
      </c>
      <c r="AA1130" s="154" t="s">
        <v>1626</v>
      </c>
      <c r="AB1130" s="154">
        <v>1</v>
      </c>
      <c r="AC1130" s="154">
        <v>0</v>
      </c>
      <c r="AD1130" s="87">
        <f>IF(W1130="SOPORTE_TELEFÓNICO",'BASE LIQUIDACION REDEBAN 2025'!$B$19,IF(W1130="ENVÍO",'BASE LIQUIDACION REDEBAN 2025'!$C$2,IF(Y1130="TIPO I",'BASE LIQUIDACION REDEBAN 2025'!$C$2,IF(Y1130="TIPO II",'BASE LIQUIDACION REDEBAN 2025'!$C$3,IF(Y1130="TIPO III",'BASE LIQUIDACION REDEBAN 2025'!$C$4,IF(Y1130="TIPO IV",'BASE LIQUIDACION REDEBAN 2025'!$C$5,IF(Z1130="AEREO",'BASE LIQUIDACION REDEBAN 2025'!$B$6,'BASE LIQUIDACION REDEBAN 2025'!$C$5)))))))</f>
        <v>65960.072302</v>
      </c>
      <c r="AE1130" s="87">
        <f>IF(OR(W1130="SOPORTE_TELEFÓNICO",W1130="ENVÍO"),0,IF(Y1130="TIPO I",'BASE LIQUIDACION REDEBAN 2025'!$B$10,IF(Y1130="TIPO II",'BASE LIQUIDACION REDEBAN 2025'!$B$11,IF(Y1130="TIPO III",'BASE LIQUIDACION REDEBAN 2025'!$B$12,'BASE LIQUIDACION REDEBAN 2025'!$B$13))))</f>
        <v>75096.394270399993</v>
      </c>
      <c r="AF1130" s="87">
        <f t="shared" si="17"/>
        <v>65960.072302</v>
      </c>
      <c r="AG1130" s="184"/>
      <c r="AH1130" s="184"/>
    </row>
    <row r="1131" spans="1:34" s="49" customFormat="1">
      <c r="A1131" s="154" t="s">
        <v>90</v>
      </c>
      <c r="B1131" s="154" t="str">
        <f>VLOOKUP(A1131,'CENTRO DE COSTOS'!A:D,4,FALSE)</f>
        <v>JUAN SEBASTIÁN RÍOS CASTRILLÓN</v>
      </c>
      <c r="C1131" s="154" t="str">
        <f>VLOOKUP(A1131,'CENTRO DE COSTOS'!A:D,2,FALSE)</f>
        <v>0004-0005</v>
      </c>
      <c r="D1131" s="154">
        <v>5001</v>
      </c>
      <c r="E1131" s="154">
        <v>2654385</v>
      </c>
      <c r="F1131" s="154">
        <v>16652</v>
      </c>
      <c r="G1131" s="154" t="s">
        <v>4590</v>
      </c>
      <c r="H1131" s="154" t="s">
        <v>197</v>
      </c>
      <c r="I1131" s="154" t="s">
        <v>90</v>
      </c>
      <c r="J1131" s="154" t="s">
        <v>7513</v>
      </c>
      <c r="K1131" s="183"/>
      <c r="L1131" s="154" t="s">
        <v>7514</v>
      </c>
      <c r="M1131" s="155">
        <v>45896.673611111109</v>
      </c>
      <c r="N1131" s="155">
        <v>45897.402777777781</v>
      </c>
      <c r="O1131" s="154" t="s">
        <v>2961</v>
      </c>
      <c r="P1131" s="154" t="s">
        <v>2962</v>
      </c>
      <c r="Q1131" s="154" t="s">
        <v>3099</v>
      </c>
      <c r="R1131" s="154" t="s">
        <v>3100</v>
      </c>
      <c r="S1131" s="154" t="s">
        <v>220</v>
      </c>
      <c r="T1131" s="183"/>
      <c r="U1131" s="154" t="s">
        <v>2965</v>
      </c>
      <c r="V1131" s="154" t="s">
        <v>7515</v>
      </c>
      <c r="W1131" s="154" t="s">
        <v>2967</v>
      </c>
      <c r="X1131" s="154" t="s">
        <v>7516</v>
      </c>
      <c r="Y1131" s="154" t="s">
        <v>25</v>
      </c>
      <c r="Z1131" s="154" t="s">
        <v>166</v>
      </c>
      <c r="AA1131" s="154" t="s">
        <v>1245</v>
      </c>
      <c r="AB1131" s="154">
        <v>1</v>
      </c>
      <c r="AC1131" s="154">
        <v>0</v>
      </c>
      <c r="AD1131" s="87">
        <f>IF(W1131="SOPORTE_TELEFÓNICO",'BASE LIQUIDACION REDEBAN 2025'!$B$19,IF(W1131="ENVÍO",'BASE LIQUIDACION REDEBAN 2025'!$C$2,IF(Y1131="TIPO I",'BASE LIQUIDACION REDEBAN 2025'!$C$2,IF(Y1131="TIPO II",'BASE LIQUIDACION REDEBAN 2025'!$C$3,IF(Y1131="TIPO III",'BASE LIQUIDACION REDEBAN 2025'!$C$4,IF(Y1131="TIPO IV",'BASE LIQUIDACION REDEBAN 2025'!$C$5,IF(Z1131="AEREO",'BASE LIQUIDACION REDEBAN 2025'!$B$6,'BASE LIQUIDACION REDEBAN 2025'!$C$5)))))))</f>
        <v>65960.072302</v>
      </c>
      <c r="AE1131" s="87">
        <f>IF(OR(W1131="SOPORTE_TELEFÓNICO",W1131="ENVÍO"),0,IF(Y1131="TIPO I",'BASE LIQUIDACION REDEBAN 2025'!$B$10,IF(Y1131="TIPO II",'BASE LIQUIDACION REDEBAN 2025'!$B$11,IF(Y1131="TIPO III",'BASE LIQUIDACION REDEBAN 2025'!$B$12,'BASE LIQUIDACION REDEBAN 2025'!$B$13))))</f>
        <v>75096.394270399993</v>
      </c>
      <c r="AF1131" s="87">
        <f t="shared" si="17"/>
        <v>65960.072302</v>
      </c>
      <c r="AG1131" s="184"/>
      <c r="AH1131" s="184"/>
    </row>
    <row r="1132" spans="1:34" s="49" customFormat="1">
      <c r="A1132" s="154" t="s">
        <v>99</v>
      </c>
      <c r="B1132" s="154" t="str">
        <f>VLOOKUP(A1132,'CENTRO DE COSTOS'!A:D,4,FALSE)</f>
        <v>JOSE MAURICIO HERNANDEZ ROJAS</v>
      </c>
      <c r="C1132" s="154" t="str">
        <f>VLOOKUP(A1132,'CENTRO DE COSTOS'!A:D,2,FALSE)</f>
        <v>0004-0001</v>
      </c>
      <c r="D1132" s="154">
        <v>20001</v>
      </c>
      <c r="E1132" s="154">
        <v>2653219</v>
      </c>
      <c r="F1132" s="154">
        <v>20581</v>
      </c>
      <c r="G1132" s="154" t="s">
        <v>4590</v>
      </c>
      <c r="H1132" s="154" t="s">
        <v>440</v>
      </c>
      <c r="I1132" s="154" t="s">
        <v>99</v>
      </c>
      <c r="J1132" s="154" t="s">
        <v>7517</v>
      </c>
      <c r="K1132" s="183"/>
      <c r="L1132" s="154" t="s">
        <v>7518</v>
      </c>
      <c r="M1132" s="155">
        <v>45896.584722222222</v>
      </c>
      <c r="N1132" s="155">
        <v>45897.404861111107</v>
      </c>
      <c r="O1132" s="154" t="s">
        <v>2961</v>
      </c>
      <c r="P1132" s="154" t="s">
        <v>2962</v>
      </c>
      <c r="Q1132" s="154" t="s">
        <v>3099</v>
      </c>
      <c r="R1132" s="154" t="s">
        <v>3115</v>
      </c>
      <c r="S1132" s="154" t="s">
        <v>2973</v>
      </c>
      <c r="T1132" s="183"/>
      <c r="U1132" s="154" t="s">
        <v>2965</v>
      </c>
      <c r="V1132" s="154" t="s">
        <v>7519</v>
      </c>
      <c r="W1132" s="154" t="s">
        <v>2967</v>
      </c>
      <c r="X1132" s="154" t="s">
        <v>7520</v>
      </c>
      <c r="Y1132" s="154" t="s">
        <v>25</v>
      </c>
      <c r="Z1132" s="154" t="s">
        <v>166</v>
      </c>
      <c r="AA1132" s="154" t="s">
        <v>985</v>
      </c>
      <c r="AB1132" s="154">
        <v>1</v>
      </c>
      <c r="AC1132" s="154">
        <v>0</v>
      </c>
      <c r="AD1132" s="87">
        <f>IF(W1132="SOPORTE_TELEFÓNICO",'BASE LIQUIDACION REDEBAN 2025'!$B$19,IF(W1132="ENVÍO",'BASE LIQUIDACION REDEBAN 2025'!$C$2,IF(Y1132="TIPO I",'BASE LIQUIDACION REDEBAN 2025'!$C$2,IF(Y1132="TIPO II",'BASE LIQUIDACION REDEBAN 2025'!$C$3,IF(Y1132="TIPO III",'BASE LIQUIDACION REDEBAN 2025'!$C$4,IF(Y1132="TIPO IV",'BASE LIQUIDACION REDEBAN 2025'!$C$5,IF(Z1132="AEREO",'BASE LIQUIDACION REDEBAN 2025'!$B$6,'BASE LIQUIDACION REDEBAN 2025'!$C$5)))))))</f>
        <v>65960.072302</v>
      </c>
      <c r="AE1132" s="87">
        <f>IF(OR(W1132="SOPORTE_TELEFÓNICO",W1132="ENVÍO"),0,IF(Y1132="TIPO I",'BASE LIQUIDACION REDEBAN 2025'!$B$10,IF(Y1132="TIPO II",'BASE LIQUIDACION REDEBAN 2025'!$B$11,IF(Y1132="TIPO III",'BASE LIQUIDACION REDEBAN 2025'!$B$12,'BASE LIQUIDACION REDEBAN 2025'!$B$13))))</f>
        <v>75096.394270399993</v>
      </c>
      <c r="AF1132" s="87">
        <f t="shared" si="17"/>
        <v>65960.072302</v>
      </c>
      <c r="AG1132" s="184"/>
      <c r="AH1132" s="184"/>
    </row>
    <row r="1133" spans="1:34" s="49" customFormat="1">
      <c r="A1133" s="154" t="s">
        <v>91</v>
      </c>
      <c r="B1133" s="154" t="str">
        <f>VLOOKUP(A1133,'CENTRO DE COSTOS'!A:D,4,FALSE)</f>
        <v>JOSE MAURICIO HERNANDEZ ROJAS</v>
      </c>
      <c r="C1133" s="154" t="str">
        <f>VLOOKUP(A1133,'CENTRO DE COSTOS'!A:D,2,FALSE)</f>
        <v>0004-0001</v>
      </c>
      <c r="D1133" s="154">
        <v>23001</v>
      </c>
      <c r="E1133" s="154">
        <v>2653032</v>
      </c>
      <c r="F1133" s="154">
        <v>36670</v>
      </c>
      <c r="G1133" s="154" t="s">
        <v>4590</v>
      </c>
      <c r="H1133" s="154" t="s">
        <v>421</v>
      </c>
      <c r="I1133" s="154" t="s">
        <v>91</v>
      </c>
      <c r="J1133" s="154" t="s">
        <v>7521</v>
      </c>
      <c r="K1133" s="183"/>
      <c r="L1133" s="154" t="s">
        <v>7522</v>
      </c>
      <c r="M1133" s="155">
        <v>45896.536805555559</v>
      </c>
      <c r="N1133" s="155">
        <v>45897.445138888892</v>
      </c>
      <c r="O1133" s="154" t="s">
        <v>2961</v>
      </c>
      <c r="P1133" s="154" t="s">
        <v>2962</v>
      </c>
      <c r="Q1133" s="154" t="s">
        <v>3099</v>
      </c>
      <c r="R1133" s="154" t="s">
        <v>2972</v>
      </c>
      <c r="S1133" s="154" t="s">
        <v>2973</v>
      </c>
      <c r="T1133" s="183"/>
      <c r="U1133" s="154" t="s">
        <v>2965</v>
      </c>
      <c r="V1133" s="154" t="s">
        <v>7523</v>
      </c>
      <c r="W1133" s="154" t="s">
        <v>2967</v>
      </c>
      <c r="X1133" s="154" t="s">
        <v>7524</v>
      </c>
      <c r="Y1133" s="154" t="s">
        <v>25</v>
      </c>
      <c r="Z1133" s="154" t="s">
        <v>166</v>
      </c>
      <c r="AA1133" s="154" t="s">
        <v>1227</v>
      </c>
      <c r="AB1133" s="154">
        <v>1</v>
      </c>
      <c r="AC1133" s="154">
        <v>0</v>
      </c>
      <c r="AD1133" s="87">
        <f>IF(W1133="SOPORTE_TELEFÓNICO",'BASE LIQUIDACION REDEBAN 2025'!$B$19,IF(W1133="ENVÍO",'BASE LIQUIDACION REDEBAN 2025'!$C$2,IF(Y1133="TIPO I",'BASE LIQUIDACION REDEBAN 2025'!$C$2,IF(Y1133="TIPO II",'BASE LIQUIDACION REDEBAN 2025'!$C$3,IF(Y1133="TIPO III",'BASE LIQUIDACION REDEBAN 2025'!$C$4,IF(Y1133="TIPO IV",'BASE LIQUIDACION REDEBAN 2025'!$C$5,IF(Z1133="AEREO",'BASE LIQUIDACION REDEBAN 2025'!$B$6,'BASE LIQUIDACION REDEBAN 2025'!$C$5)))))))</f>
        <v>65960.072302</v>
      </c>
      <c r="AE1133" s="87">
        <f>IF(OR(W1133="SOPORTE_TELEFÓNICO",W1133="ENVÍO"),0,IF(Y1133="TIPO I",'BASE LIQUIDACION REDEBAN 2025'!$B$10,IF(Y1133="TIPO II",'BASE LIQUIDACION REDEBAN 2025'!$B$11,IF(Y1133="TIPO III",'BASE LIQUIDACION REDEBAN 2025'!$B$12,'BASE LIQUIDACION REDEBAN 2025'!$B$13))))</f>
        <v>75096.394270399993</v>
      </c>
      <c r="AF1133" s="87">
        <f t="shared" si="17"/>
        <v>65960.072302</v>
      </c>
      <c r="AG1133" s="184"/>
      <c r="AH1133" s="184"/>
    </row>
    <row r="1134" spans="1:34" s="49" customFormat="1">
      <c r="A1134" s="154" t="s">
        <v>68</v>
      </c>
      <c r="B1134" s="154" t="str">
        <f>VLOOKUP(A1134,'CENTRO DE COSTOS'!A:D,4,FALSE)</f>
        <v>WILLIAM ASDRUBAL ROZO ROZO</v>
      </c>
      <c r="C1134" s="154" t="str">
        <f>VLOOKUP(A1134,'CENTRO DE COSTOS'!A:D,2,FALSE)</f>
        <v>0004-0004</v>
      </c>
      <c r="D1134" s="154">
        <v>25473</v>
      </c>
      <c r="E1134" s="154">
        <v>2653328</v>
      </c>
      <c r="F1134" s="154">
        <v>74370</v>
      </c>
      <c r="G1134" s="154" t="s">
        <v>4590</v>
      </c>
      <c r="H1134" s="154" t="s">
        <v>470</v>
      </c>
      <c r="I1134" s="154" t="s">
        <v>2224</v>
      </c>
      <c r="J1134" s="154" t="s">
        <v>7525</v>
      </c>
      <c r="K1134" s="183"/>
      <c r="L1134" s="154" t="s">
        <v>7526</v>
      </c>
      <c r="M1134" s="155">
        <v>45896.587500000001</v>
      </c>
      <c r="N1134" s="155">
        <v>45897.447222222218</v>
      </c>
      <c r="O1134" s="154" t="s">
        <v>2961</v>
      </c>
      <c r="P1134" s="154" t="s">
        <v>2988</v>
      </c>
      <c r="Q1134" s="154" t="s">
        <v>2963</v>
      </c>
      <c r="R1134" s="154" t="s">
        <v>3326</v>
      </c>
      <c r="S1134" s="154" t="s">
        <v>2973</v>
      </c>
      <c r="T1134" s="183"/>
      <c r="U1134" s="154" t="s">
        <v>2965</v>
      </c>
      <c r="V1134" s="154" t="s">
        <v>7527</v>
      </c>
      <c r="W1134" s="154" t="s">
        <v>2967</v>
      </c>
      <c r="X1134" s="154" t="s">
        <v>7528</v>
      </c>
      <c r="Y1134" s="154" t="s">
        <v>25</v>
      </c>
      <c r="Z1134" s="154" t="s">
        <v>166</v>
      </c>
      <c r="AA1134" s="154" t="s">
        <v>538</v>
      </c>
      <c r="AB1134" s="154">
        <v>1</v>
      </c>
      <c r="AC1134" s="154">
        <v>0</v>
      </c>
      <c r="AD1134" s="87">
        <f>IF(W1134="SOPORTE_TELEFÓNICO",'BASE LIQUIDACION REDEBAN 2025'!$B$19,IF(W1134="ENVÍO",'BASE LIQUIDACION REDEBAN 2025'!$C$2,IF(Y1134="TIPO I",'BASE LIQUIDACION REDEBAN 2025'!$C$2,IF(Y1134="TIPO II",'BASE LIQUIDACION REDEBAN 2025'!$C$3,IF(Y1134="TIPO III",'BASE LIQUIDACION REDEBAN 2025'!$C$4,IF(Y1134="TIPO IV",'BASE LIQUIDACION REDEBAN 2025'!$C$5,IF(Z1134="AEREO",'BASE LIQUIDACION REDEBAN 2025'!$B$6,'BASE LIQUIDACION REDEBAN 2025'!$C$5)))))))</f>
        <v>65960.072302</v>
      </c>
      <c r="AE1134" s="87">
        <f>IF(OR(W1134="SOPORTE_TELEFÓNICO",W1134="ENVÍO"),0,IF(Y1134="TIPO I",'BASE LIQUIDACION REDEBAN 2025'!$B$10,IF(Y1134="TIPO II",'BASE LIQUIDACION REDEBAN 2025'!$B$11,IF(Y1134="TIPO III",'BASE LIQUIDACION REDEBAN 2025'!$B$12,'BASE LIQUIDACION REDEBAN 2025'!$B$13))))</f>
        <v>75096.394270399993</v>
      </c>
      <c r="AF1134" s="87">
        <f t="shared" si="17"/>
        <v>65960.072302</v>
      </c>
      <c r="AG1134" s="184"/>
      <c r="AH1134" s="184"/>
    </row>
    <row r="1135" spans="1:34" s="49" customFormat="1">
      <c r="A1135" s="154" t="s">
        <v>68</v>
      </c>
      <c r="B1135" s="154" t="str">
        <f>VLOOKUP(A1135,'CENTRO DE COSTOS'!A:D,4,FALSE)</f>
        <v>WILLIAM ASDRUBAL ROZO ROZO</v>
      </c>
      <c r="C1135" s="154" t="str">
        <f>VLOOKUP(A1135,'CENTRO DE COSTOS'!A:D,2,FALSE)</f>
        <v>0004-0004</v>
      </c>
      <c r="D1135" s="154">
        <v>11001</v>
      </c>
      <c r="E1135" s="154">
        <v>2652955</v>
      </c>
      <c r="F1135" s="154">
        <v>76943</v>
      </c>
      <c r="G1135" s="154" t="s">
        <v>4590</v>
      </c>
      <c r="H1135" s="154" t="s">
        <v>470</v>
      </c>
      <c r="I1135" s="154" t="s">
        <v>68</v>
      </c>
      <c r="J1135" s="154" t="s">
        <v>7529</v>
      </c>
      <c r="K1135" s="183"/>
      <c r="L1135" s="154" t="s">
        <v>7530</v>
      </c>
      <c r="M1135" s="155">
        <v>45896.558333333327</v>
      </c>
      <c r="N1135" s="155">
        <v>45897.470138888893</v>
      </c>
      <c r="O1135" s="154" t="s">
        <v>2961</v>
      </c>
      <c r="P1135" s="154" t="s">
        <v>2988</v>
      </c>
      <c r="Q1135" s="154" t="s">
        <v>2963</v>
      </c>
      <c r="R1135" s="154" t="s">
        <v>3326</v>
      </c>
      <c r="S1135" s="154" t="s">
        <v>2973</v>
      </c>
      <c r="T1135" s="183"/>
      <c r="U1135" s="154" t="s">
        <v>2965</v>
      </c>
      <c r="V1135" s="154" t="s">
        <v>7531</v>
      </c>
      <c r="W1135" s="154" t="s">
        <v>2967</v>
      </c>
      <c r="X1135" s="154" t="s">
        <v>7532</v>
      </c>
      <c r="Y1135" s="154" t="s">
        <v>25</v>
      </c>
      <c r="Z1135" s="154" t="s">
        <v>166</v>
      </c>
      <c r="AA1135" s="154" t="s">
        <v>3836</v>
      </c>
      <c r="AB1135" s="154">
        <v>1</v>
      </c>
      <c r="AC1135" s="154">
        <v>0</v>
      </c>
      <c r="AD1135" s="87">
        <f>IF(W1135="SOPORTE_TELEFÓNICO",'BASE LIQUIDACION REDEBAN 2025'!$B$19,IF(W1135="ENVÍO",'BASE LIQUIDACION REDEBAN 2025'!$C$2,IF(Y1135="TIPO I",'BASE LIQUIDACION REDEBAN 2025'!$C$2,IF(Y1135="TIPO II",'BASE LIQUIDACION REDEBAN 2025'!$C$3,IF(Y1135="TIPO III",'BASE LIQUIDACION REDEBAN 2025'!$C$4,IF(Y1135="TIPO IV",'BASE LIQUIDACION REDEBAN 2025'!$C$5,IF(Z1135="AEREO",'BASE LIQUIDACION REDEBAN 2025'!$B$6,'BASE LIQUIDACION REDEBAN 2025'!$C$5)))))))</f>
        <v>65960.072302</v>
      </c>
      <c r="AE1135" s="87">
        <f>IF(OR(W1135="SOPORTE_TELEFÓNICO",W1135="ENVÍO"),0,IF(Y1135="TIPO I",'BASE LIQUIDACION REDEBAN 2025'!$B$10,IF(Y1135="TIPO II",'BASE LIQUIDACION REDEBAN 2025'!$B$11,IF(Y1135="TIPO III",'BASE LIQUIDACION REDEBAN 2025'!$B$12,'BASE LIQUIDACION REDEBAN 2025'!$B$13))))</f>
        <v>75096.394270399993</v>
      </c>
      <c r="AF1135" s="87">
        <f t="shared" si="17"/>
        <v>65960.072302</v>
      </c>
      <c r="AG1135" s="184"/>
      <c r="AH1135" s="184"/>
    </row>
    <row r="1136" spans="1:34" s="49" customFormat="1">
      <c r="A1136" s="154" t="s">
        <v>60</v>
      </c>
      <c r="B1136" s="154" t="str">
        <f>VLOOKUP(A1136,'CENTRO DE COSTOS'!A:D,4,FALSE)</f>
        <v>JUAN SEBASTIÁN RÍOS CASTRILLÓN</v>
      </c>
      <c r="C1136" s="154" t="str">
        <f>VLOOKUP(A1136,'CENTRO DE COSTOS'!A:D,2,FALSE)</f>
        <v>0004-0005</v>
      </c>
      <c r="D1136" s="154">
        <v>5045</v>
      </c>
      <c r="E1136" s="154">
        <v>2655089</v>
      </c>
      <c r="F1136" s="154">
        <v>45370</v>
      </c>
      <c r="G1136" s="154" t="s">
        <v>4590</v>
      </c>
      <c r="H1136" s="154" t="s">
        <v>197</v>
      </c>
      <c r="I1136" s="154" t="s">
        <v>60</v>
      </c>
      <c r="J1136" s="154" t="s">
        <v>7533</v>
      </c>
      <c r="K1136" s="183"/>
      <c r="L1136" s="154" t="s">
        <v>7534</v>
      </c>
      <c r="M1136" s="155">
        <v>45897.333333333343</v>
      </c>
      <c r="N1136" s="155">
        <v>45897.497916666667</v>
      </c>
      <c r="O1136" s="154" t="s">
        <v>2961</v>
      </c>
      <c r="P1136" s="154" t="s">
        <v>2962</v>
      </c>
      <c r="Q1136" s="154" t="s">
        <v>3099</v>
      </c>
      <c r="R1136" s="154" t="s">
        <v>3115</v>
      </c>
      <c r="S1136" s="154" t="s">
        <v>2973</v>
      </c>
      <c r="T1136" s="183"/>
      <c r="U1136" s="154" t="s">
        <v>2965</v>
      </c>
      <c r="V1136" s="154" t="s">
        <v>7535</v>
      </c>
      <c r="W1136" s="154" t="s">
        <v>2967</v>
      </c>
      <c r="X1136" s="154" t="s">
        <v>7536</v>
      </c>
      <c r="Y1136" s="154" t="s">
        <v>25</v>
      </c>
      <c r="Z1136" s="154" t="s">
        <v>166</v>
      </c>
      <c r="AA1136" s="154" t="s">
        <v>636</v>
      </c>
      <c r="AB1136" s="154">
        <v>1</v>
      </c>
      <c r="AC1136" s="154">
        <v>0</v>
      </c>
      <c r="AD1136" s="87">
        <f>IF(W1136="SOPORTE_TELEFÓNICO",'BASE LIQUIDACION REDEBAN 2025'!$B$19,IF(W1136="ENVÍO",'BASE LIQUIDACION REDEBAN 2025'!$C$2,IF(Y1136="TIPO I",'BASE LIQUIDACION REDEBAN 2025'!$C$2,IF(Y1136="TIPO II",'BASE LIQUIDACION REDEBAN 2025'!$C$3,IF(Y1136="TIPO III",'BASE LIQUIDACION REDEBAN 2025'!$C$4,IF(Y1136="TIPO IV",'BASE LIQUIDACION REDEBAN 2025'!$C$5,IF(Z1136="AEREO",'BASE LIQUIDACION REDEBAN 2025'!$B$6,'BASE LIQUIDACION REDEBAN 2025'!$C$5)))))))</f>
        <v>65960.072302</v>
      </c>
      <c r="AE1136" s="87">
        <f>IF(OR(W1136="SOPORTE_TELEFÓNICO",W1136="ENVÍO"),0,IF(Y1136="TIPO I",'BASE LIQUIDACION REDEBAN 2025'!$B$10,IF(Y1136="TIPO II",'BASE LIQUIDACION REDEBAN 2025'!$B$11,IF(Y1136="TIPO III",'BASE LIQUIDACION REDEBAN 2025'!$B$12,'BASE LIQUIDACION REDEBAN 2025'!$B$13))))</f>
        <v>75096.394270399993</v>
      </c>
      <c r="AF1136" s="87">
        <f t="shared" si="17"/>
        <v>65960.072302</v>
      </c>
      <c r="AG1136" s="184"/>
      <c r="AH1136" s="184"/>
    </row>
    <row r="1137" spans="1:34" s="49" customFormat="1">
      <c r="A1137" s="154" t="s">
        <v>76</v>
      </c>
      <c r="B1137" s="154" t="str">
        <f>VLOOKUP(A1137,'CENTRO DE COSTOS'!A:D,4,FALSE)</f>
        <v>DIEGO FERNANDO HENAO CARDONA</v>
      </c>
      <c r="C1137" s="154" t="str">
        <f>VLOOKUP(A1137,'CENTRO DE COSTOS'!A:D,2,FALSE)</f>
        <v>0004-0003</v>
      </c>
      <c r="D1137" s="154">
        <v>76520</v>
      </c>
      <c r="E1137" s="154">
        <v>2654080</v>
      </c>
      <c r="F1137" s="154">
        <v>75922</v>
      </c>
      <c r="G1137" s="154" t="s">
        <v>4590</v>
      </c>
      <c r="H1137" s="154" t="s">
        <v>227</v>
      </c>
      <c r="I1137" s="154" t="s">
        <v>1403</v>
      </c>
      <c r="J1137" s="154" t="s">
        <v>4784</v>
      </c>
      <c r="K1137" s="183"/>
      <c r="L1137" s="154" t="s">
        <v>7537</v>
      </c>
      <c r="M1137" s="155">
        <v>45896.65347222222</v>
      </c>
      <c r="N1137" s="155">
        <v>45897.497916666667</v>
      </c>
      <c r="O1137" s="154" t="s">
        <v>2961</v>
      </c>
      <c r="P1137" s="154" t="s">
        <v>2962</v>
      </c>
      <c r="Q1137" s="154" t="s">
        <v>2971</v>
      </c>
      <c r="R1137" s="154" t="s">
        <v>2972</v>
      </c>
      <c r="S1137" s="154" t="s">
        <v>2973</v>
      </c>
      <c r="T1137" s="183"/>
      <c r="U1137" s="154" t="s">
        <v>2965</v>
      </c>
      <c r="V1137" s="154" t="s">
        <v>7538</v>
      </c>
      <c r="W1137" s="154" t="s">
        <v>2967</v>
      </c>
      <c r="X1137" s="154" t="s">
        <v>4787</v>
      </c>
      <c r="Y1137" s="154" t="s">
        <v>25</v>
      </c>
      <c r="Z1137" s="154" t="s">
        <v>166</v>
      </c>
      <c r="AA1137" s="154" t="s">
        <v>1408</v>
      </c>
      <c r="AB1137" s="154">
        <v>1</v>
      </c>
      <c r="AC1137" s="154">
        <v>0</v>
      </c>
      <c r="AD1137" s="87">
        <f>IF(W1137="SOPORTE_TELEFÓNICO",'BASE LIQUIDACION REDEBAN 2025'!$B$19,IF(W1137="ENVÍO",'BASE LIQUIDACION REDEBAN 2025'!$C$2,IF(Y1137="TIPO I",'BASE LIQUIDACION REDEBAN 2025'!$C$2,IF(Y1137="TIPO II",'BASE LIQUIDACION REDEBAN 2025'!$C$3,IF(Y1137="TIPO III",'BASE LIQUIDACION REDEBAN 2025'!$C$4,IF(Y1137="TIPO IV",'BASE LIQUIDACION REDEBAN 2025'!$C$5,IF(Z1137="AEREO",'BASE LIQUIDACION REDEBAN 2025'!$B$6,'BASE LIQUIDACION REDEBAN 2025'!$C$5)))))))</f>
        <v>65960.072302</v>
      </c>
      <c r="AE1137" s="87">
        <f>IF(OR(W1137="SOPORTE_TELEFÓNICO",W1137="ENVÍO"),0,IF(Y1137="TIPO I",'BASE LIQUIDACION REDEBAN 2025'!$B$10,IF(Y1137="TIPO II",'BASE LIQUIDACION REDEBAN 2025'!$B$11,IF(Y1137="TIPO III",'BASE LIQUIDACION REDEBAN 2025'!$B$12,'BASE LIQUIDACION REDEBAN 2025'!$B$13))))</f>
        <v>75096.394270399993</v>
      </c>
      <c r="AF1137" s="87">
        <f t="shared" si="17"/>
        <v>65960.072302</v>
      </c>
      <c r="AG1137" s="184"/>
      <c r="AH1137" s="184"/>
    </row>
    <row r="1138" spans="1:34" s="49" customFormat="1">
      <c r="A1138" s="154" t="s">
        <v>76</v>
      </c>
      <c r="B1138" s="154" t="str">
        <f>VLOOKUP(A1138,'CENTRO DE COSTOS'!A:D,4,FALSE)</f>
        <v>DIEGO FERNANDO HENAO CARDONA</v>
      </c>
      <c r="C1138" s="154" t="str">
        <f>VLOOKUP(A1138,'CENTRO DE COSTOS'!A:D,2,FALSE)</f>
        <v>0004-0003</v>
      </c>
      <c r="D1138" s="154">
        <v>76001</v>
      </c>
      <c r="E1138" s="154">
        <v>2654678</v>
      </c>
      <c r="F1138" s="154">
        <v>70901</v>
      </c>
      <c r="G1138" s="154" t="s">
        <v>4590</v>
      </c>
      <c r="H1138" s="154" t="s">
        <v>227</v>
      </c>
      <c r="I1138" s="154" t="s">
        <v>76</v>
      </c>
      <c r="J1138" s="154" t="s">
        <v>7539</v>
      </c>
      <c r="K1138" s="183"/>
      <c r="L1138" s="154" t="s">
        <v>7540</v>
      </c>
      <c r="M1138" s="155">
        <v>45896.686111111107</v>
      </c>
      <c r="N1138" s="155">
        <v>45897.5</v>
      </c>
      <c r="O1138" s="154" t="s">
        <v>2961</v>
      </c>
      <c r="P1138" s="154" t="s">
        <v>2962</v>
      </c>
      <c r="Q1138" s="154" t="s">
        <v>2971</v>
      </c>
      <c r="R1138" s="154" t="s">
        <v>2972</v>
      </c>
      <c r="S1138" s="154" t="s">
        <v>200</v>
      </c>
      <c r="T1138" s="183"/>
      <c r="U1138" s="154" t="s">
        <v>2965</v>
      </c>
      <c r="V1138" s="154" t="s">
        <v>7541</v>
      </c>
      <c r="W1138" s="154" t="s">
        <v>2967</v>
      </c>
      <c r="X1138" s="154" t="s">
        <v>7542</v>
      </c>
      <c r="Y1138" s="154" t="s">
        <v>25</v>
      </c>
      <c r="Z1138" s="154" t="s">
        <v>166</v>
      </c>
      <c r="AA1138" s="154" t="s">
        <v>233</v>
      </c>
      <c r="AB1138" s="154">
        <v>1</v>
      </c>
      <c r="AC1138" s="154">
        <v>0</v>
      </c>
      <c r="AD1138" s="87">
        <f>IF(W1138="SOPORTE_TELEFÓNICO",'BASE LIQUIDACION REDEBAN 2025'!$B$19,IF(W1138="ENVÍO",'BASE LIQUIDACION REDEBAN 2025'!$C$2,IF(Y1138="TIPO I",'BASE LIQUIDACION REDEBAN 2025'!$C$2,IF(Y1138="TIPO II",'BASE LIQUIDACION REDEBAN 2025'!$C$3,IF(Y1138="TIPO III",'BASE LIQUIDACION REDEBAN 2025'!$C$4,IF(Y1138="TIPO IV",'BASE LIQUIDACION REDEBAN 2025'!$C$5,IF(Z1138="AEREO",'BASE LIQUIDACION REDEBAN 2025'!$B$6,'BASE LIQUIDACION REDEBAN 2025'!$C$5)))))))</f>
        <v>65960.072302</v>
      </c>
      <c r="AE1138" s="87">
        <f>IF(OR(W1138="SOPORTE_TELEFÓNICO",W1138="ENVÍO"),0,IF(Y1138="TIPO I",'BASE LIQUIDACION REDEBAN 2025'!$B$10,IF(Y1138="TIPO II",'BASE LIQUIDACION REDEBAN 2025'!$B$11,IF(Y1138="TIPO III",'BASE LIQUIDACION REDEBAN 2025'!$B$12,'BASE LIQUIDACION REDEBAN 2025'!$B$13))))</f>
        <v>75096.394270399993</v>
      </c>
      <c r="AF1138" s="87">
        <f t="shared" si="17"/>
        <v>65960.072302</v>
      </c>
      <c r="AG1138" s="184"/>
      <c r="AH1138" s="184"/>
    </row>
    <row r="1139" spans="1:34" s="49" customFormat="1">
      <c r="A1139" s="154" t="s">
        <v>81</v>
      </c>
      <c r="B1139" s="154" t="str">
        <f>VLOOKUP(A1139,'CENTRO DE COSTOS'!A:D,4,FALSE)</f>
        <v>MIGUEL JULIÁN HERNÁNDEZ GUARÍN</v>
      </c>
      <c r="C1139" s="154" t="str">
        <f>VLOOKUP(A1139,'CENTRO DE COSTOS'!A:D,2,FALSE)</f>
        <v>0004-0008</v>
      </c>
      <c r="D1139" s="154">
        <v>54001</v>
      </c>
      <c r="E1139" s="154">
        <v>2654300</v>
      </c>
      <c r="F1139" s="154">
        <v>74422</v>
      </c>
      <c r="G1139" s="154" t="s">
        <v>4590</v>
      </c>
      <c r="H1139" s="154" t="s">
        <v>317</v>
      </c>
      <c r="I1139" s="154" t="s">
        <v>81</v>
      </c>
      <c r="J1139" s="154" t="s">
        <v>7543</v>
      </c>
      <c r="K1139" s="183"/>
      <c r="L1139" s="154" t="s">
        <v>7544</v>
      </c>
      <c r="M1139" s="155">
        <v>45896.657638888893</v>
      </c>
      <c r="N1139" s="155">
        <v>45897.503472222219</v>
      </c>
      <c r="O1139" s="154" t="s">
        <v>2961</v>
      </c>
      <c r="P1139" s="154" t="s">
        <v>2962</v>
      </c>
      <c r="Q1139" s="154" t="s">
        <v>3183</v>
      </c>
      <c r="R1139" s="154" t="s">
        <v>3376</v>
      </c>
      <c r="S1139" s="154" t="s">
        <v>2973</v>
      </c>
      <c r="T1139" s="183"/>
      <c r="U1139" s="154" t="s">
        <v>2965</v>
      </c>
      <c r="V1139" s="154" t="s">
        <v>7545</v>
      </c>
      <c r="W1139" s="154" t="s">
        <v>2967</v>
      </c>
      <c r="X1139" s="154" t="s">
        <v>7546</v>
      </c>
      <c r="Y1139" s="154" t="s">
        <v>25</v>
      </c>
      <c r="Z1139" s="154" t="s">
        <v>166</v>
      </c>
      <c r="AA1139" s="154" t="s">
        <v>401</v>
      </c>
      <c r="AB1139" s="154">
        <v>1</v>
      </c>
      <c r="AC1139" s="154">
        <v>0</v>
      </c>
      <c r="AD1139" s="87">
        <f>IF(W1139="SOPORTE_TELEFÓNICO",'BASE LIQUIDACION REDEBAN 2025'!$B$19,IF(W1139="ENVÍO",'BASE LIQUIDACION REDEBAN 2025'!$C$2,IF(Y1139="TIPO I",'BASE LIQUIDACION REDEBAN 2025'!$C$2,IF(Y1139="TIPO II",'BASE LIQUIDACION REDEBAN 2025'!$C$3,IF(Y1139="TIPO III",'BASE LIQUIDACION REDEBAN 2025'!$C$4,IF(Y1139="TIPO IV",'BASE LIQUIDACION REDEBAN 2025'!$C$5,IF(Z1139="AEREO",'BASE LIQUIDACION REDEBAN 2025'!$B$6,'BASE LIQUIDACION REDEBAN 2025'!$C$5)))))))</f>
        <v>65960.072302</v>
      </c>
      <c r="AE1139" s="87">
        <f>IF(OR(W1139="SOPORTE_TELEFÓNICO",W1139="ENVÍO"),0,IF(Y1139="TIPO I",'BASE LIQUIDACION REDEBAN 2025'!$B$10,IF(Y1139="TIPO II",'BASE LIQUIDACION REDEBAN 2025'!$B$11,IF(Y1139="TIPO III",'BASE LIQUIDACION REDEBAN 2025'!$B$12,'BASE LIQUIDACION REDEBAN 2025'!$B$13))))</f>
        <v>75096.394270399993</v>
      </c>
      <c r="AF1139" s="87">
        <f t="shared" si="17"/>
        <v>65960.072302</v>
      </c>
      <c r="AG1139" s="184"/>
      <c r="AH1139" s="184"/>
    </row>
    <row r="1140" spans="1:34" s="49" customFormat="1">
      <c r="A1140" s="154" t="s">
        <v>76</v>
      </c>
      <c r="B1140" s="154" t="str">
        <f>VLOOKUP(A1140,'CENTRO DE COSTOS'!A:D,4,FALSE)</f>
        <v>DIEGO FERNANDO HENAO CARDONA</v>
      </c>
      <c r="C1140" s="154" t="str">
        <f>VLOOKUP(A1140,'CENTRO DE COSTOS'!A:D,2,FALSE)</f>
        <v>0004-0003</v>
      </c>
      <c r="D1140" s="154">
        <v>19807</v>
      </c>
      <c r="E1140" s="154">
        <v>2653681</v>
      </c>
      <c r="F1140" s="154">
        <v>48047</v>
      </c>
      <c r="G1140" s="154" t="s">
        <v>4590</v>
      </c>
      <c r="H1140" s="154" t="s">
        <v>258</v>
      </c>
      <c r="I1140" s="154" t="s">
        <v>6723</v>
      </c>
      <c r="J1140" s="154" t="s">
        <v>6724</v>
      </c>
      <c r="K1140" s="183"/>
      <c r="L1140" s="154" t="s">
        <v>7547</v>
      </c>
      <c r="M1140" s="155">
        <v>45896.621527777781</v>
      </c>
      <c r="N1140" s="155">
        <v>45897.51666666667</v>
      </c>
      <c r="O1140" s="154" t="s">
        <v>2961</v>
      </c>
      <c r="P1140" s="154" t="s">
        <v>2962</v>
      </c>
      <c r="Q1140" s="154" t="s">
        <v>3099</v>
      </c>
      <c r="R1140" s="154" t="s">
        <v>3100</v>
      </c>
      <c r="S1140" s="154" t="s">
        <v>200</v>
      </c>
      <c r="T1140" s="183"/>
      <c r="U1140" s="154" t="s">
        <v>2965</v>
      </c>
      <c r="V1140" s="154" t="s">
        <v>7548</v>
      </c>
      <c r="W1140" s="154" t="s">
        <v>2967</v>
      </c>
      <c r="X1140" s="154" t="s">
        <v>7549</v>
      </c>
      <c r="Y1140" s="154" t="s">
        <v>30</v>
      </c>
      <c r="Z1140" s="154" t="s">
        <v>166</v>
      </c>
      <c r="AA1140" s="154" t="s">
        <v>330</v>
      </c>
      <c r="AB1140" s="154">
        <v>1</v>
      </c>
      <c r="AC1140" s="154">
        <v>0</v>
      </c>
      <c r="AD1140" s="87">
        <f>IF(W1140="SOPORTE_TELEFÓNICO",'BASE LIQUIDACION REDEBAN 2025'!$B$19,IF(W1140="ENVÍO",'BASE LIQUIDACION REDEBAN 2025'!$C$2,IF(Y1140="TIPO I",'BASE LIQUIDACION REDEBAN 2025'!$C$2,IF(Y1140="TIPO II",'BASE LIQUIDACION REDEBAN 2025'!$C$3,IF(Y1140="TIPO III",'BASE LIQUIDACION REDEBAN 2025'!$C$4,IF(Y1140="TIPO IV",'BASE LIQUIDACION REDEBAN 2025'!$C$5,IF(Z1140="AEREO",'BASE LIQUIDACION REDEBAN 2025'!$B$6,'BASE LIQUIDACION REDEBAN 2025'!$C$5)))))))</f>
        <v>275728.78077800001</v>
      </c>
      <c r="AE1140" s="87">
        <f>IF(OR(W1140="SOPORTE_TELEFÓNICO",W1140="ENVÍO"),0,IF(Y1140="TIPO I",'BASE LIQUIDACION REDEBAN 2025'!$B$10,IF(Y1140="TIPO II",'BASE LIQUIDACION REDEBAN 2025'!$B$11,IF(Y1140="TIPO III",'BASE LIQUIDACION REDEBAN 2025'!$B$12,'BASE LIQUIDACION REDEBAN 2025'!$B$13))))</f>
        <v>196536.5258152</v>
      </c>
      <c r="AF1140" s="87">
        <f t="shared" si="17"/>
        <v>275728.78077800001</v>
      </c>
      <c r="AG1140" s="184"/>
      <c r="AH1140" s="184"/>
    </row>
    <row r="1141" spans="1:34" s="49" customFormat="1">
      <c r="A1141" s="154" t="s">
        <v>99</v>
      </c>
      <c r="B1141" s="154" t="str">
        <f>VLOOKUP(A1141,'CENTRO DE COSTOS'!A:D,4,FALSE)</f>
        <v>JOSE MAURICIO HERNANDEZ ROJAS</v>
      </c>
      <c r="C1141" s="154" t="str">
        <f>VLOOKUP(A1141,'CENTRO DE COSTOS'!A:D,2,FALSE)</f>
        <v>0004-0001</v>
      </c>
      <c r="D1141" s="154">
        <v>44078</v>
      </c>
      <c r="E1141" s="154">
        <v>2652363</v>
      </c>
      <c r="F1141" s="154">
        <v>76705</v>
      </c>
      <c r="G1141" s="154" t="s">
        <v>4590</v>
      </c>
      <c r="H1141" s="154" t="s">
        <v>1719</v>
      </c>
      <c r="I1141" s="154" t="s">
        <v>7550</v>
      </c>
      <c r="J1141" s="154" t="s">
        <v>7551</v>
      </c>
      <c r="K1141" s="183"/>
      <c r="L1141" s="154" t="s">
        <v>7552</v>
      </c>
      <c r="M1141" s="155">
        <v>45896.48541666667</v>
      </c>
      <c r="N1141" s="155">
        <v>45897.534722222219</v>
      </c>
      <c r="O1141" s="154" t="s">
        <v>2961</v>
      </c>
      <c r="P1141" s="154" t="s">
        <v>2962</v>
      </c>
      <c r="Q1141" s="154" t="s">
        <v>2971</v>
      </c>
      <c r="R1141" s="154" t="s">
        <v>3027</v>
      </c>
      <c r="S1141" s="154" t="s">
        <v>2973</v>
      </c>
      <c r="T1141" s="183"/>
      <c r="U1141" s="154" t="s">
        <v>2965</v>
      </c>
      <c r="V1141" s="154" t="s">
        <v>7553</v>
      </c>
      <c r="W1141" s="154" t="s">
        <v>2967</v>
      </c>
      <c r="X1141" s="154" t="s">
        <v>7554</v>
      </c>
      <c r="Y1141" s="154" t="s">
        <v>28</v>
      </c>
      <c r="Z1141" s="154" t="s">
        <v>166</v>
      </c>
      <c r="AA1141" s="154" t="s">
        <v>1743</v>
      </c>
      <c r="AB1141" s="154">
        <v>1</v>
      </c>
      <c r="AC1141" s="154">
        <v>0</v>
      </c>
      <c r="AD1141" s="87">
        <f>IF(W1141="SOPORTE_TELEFÓNICO",'BASE LIQUIDACION REDEBAN 2025'!$B$19,IF(W1141="ENVÍO",'BASE LIQUIDACION REDEBAN 2025'!$C$2,IF(Y1141="TIPO I",'BASE LIQUIDACION REDEBAN 2025'!$C$2,IF(Y1141="TIPO II",'BASE LIQUIDACION REDEBAN 2025'!$C$3,IF(Y1141="TIPO III",'BASE LIQUIDACION REDEBAN 2025'!$C$4,IF(Y1141="TIPO IV",'BASE LIQUIDACION REDEBAN 2025'!$C$5,IF(Z1141="AEREO",'BASE LIQUIDACION REDEBAN 2025'!$B$6,'BASE LIQUIDACION REDEBAN 2025'!$C$5)))))))</f>
        <v>144967.87232000002</v>
      </c>
      <c r="AE1141" s="87">
        <f>IF(OR(W1141="SOPORTE_TELEFÓNICO",W1141="ENVÍO"),0,IF(Y1141="TIPO I",'BASE LIQUIDACION REDEBAN 2025'!$B$10,IF(Y1141="TIPO II",'BASE LIQUIDACION REDEBAN 2025'!$B$11,IF(Y1141="TIPO III",'BASE LIQUIDACION REDEBAN 2025'!$B$12,'BASE LIQUIDACION REDEBAN 2025'!$B$13))))</f>
        <v>140395.6348884</v>
      </c>
      <c r="AF1141" s="87">
        <f t="shared" si="17"/>
        <v>144967.87232000002</v>
      </c>
      <c r="AG1141" s="184"/>
      <c r="AH1141" s="184"/>
    </row>
    <row r="1142" spans="1:34" s="49" customFormat="1">
      <c r="A1142" s="154" t="s">
        <v>76</v>
      </c>
      <c r="B1142" s="154" t="str">
        <f>VLOOKUP(A1142,'CENTRO DE COSTOS'!A:D,4,FALSE)</f>
        <v>DIEGO FERNANDO HENAO CARDONA</v>
      </c>
      <c r="C1142" s="154" t="str">
        <f>VLOOKUP(A1142,'CENTRO DE COSTOS'!A:D,2,FALSE)</f>
        <v>0004-0003</v>
      </c>
      <c r="D1142" s="154">
        <v>76001</v>
      </c>
      <c r="E1142" s="154">
        <v>2657616</v>
      </c>
      <c r="F1142" s="154">
        <v>80441</v>
      </c>
      <c r="G1142" s="154" t="s">
        <v>4590</v>
      </c>
      <c r="H1142" s="154" t="s">
        <v>227</v>
      </c>
      <c r="I1142" s="154" t="s">
        <v>76</v>
      </c>
      <c r="J1142" s="154" t="s">
        <v>7555</v>
      </c>
      <c r="K1142" s="183"/>
      <c r="L1142" s="154" t="s">
        <v>7556</v>
      </c>
      <c r="M1142" s="155">
        <v>45897.426388888889</v>
      </c>
      <c r="N1142" s="155">
        <v>45897.552777777782</v>
      </c>
      <c r="O1142" s="154" t="s">
        <v>2961</v>
      </c>
      <c r="P1142" s="154" t="s">
        <v>2962</v>
      </c>
      <c r="Q1142" s="154" t="s">
        <v>3099</v>
      </c>
      <c r="R1142" s="154" t="s">
        <v>3100</v>
      </c>
      <c r="S1142" s="154" t="s">
        <v>2973</v>
      </c>
      <c r="T1142" s="183"/>
      <c r="U1142" s="154" t="s">
        <v>2965</v>
      </c>
      <c r="V1142" s="154" t="s">
        <v>7557</v>
      </c>
      <c r="W1142" s="154" t="s">
        <v>3213</v>
      </c>
      <c r="X1142" s="154">
        <v>0</v>
      </c>
      <c r="Y1142" s="154" t="s">
        <v>25</v>
      </c>
      <c r="Z1142" s="154" t="s">
        <v>166</v>
      </c>
      <c r="AA1142" s="154" t="s">
        <v>1442</v>
      </c>
      <c r="AB1142" s="154">
        <v>0</v>
      </c>
      <c r="AC1142" s="154">
        <v>0</v>
      </c>
      <c r="AD1142" s="87">
        <f>IF(W1142="SOPORTE_TELEFÓNICO",'BASE LIQUIDACION REDEBAN 2025'!$B$19,IF(W1142="ENVÍO",'BASE LIQUIDACION REDEBAN 2025'!$C$2,IF(Y1142="TIPO I",'BASE LIQUIDACION REDEBAN 2025'!$C$2,IF(Y1142="TIPO II",'BASE LIQUIDACION REDEBAN 2025'!$C$3,IF(Y1142="TIPO III",'BASE LIQUIDACION REDEBAN 2025'!$C$4,IF(Y1142="TIPO IV",'BASE LIQUIDACION REDEBAN 2025'!$C$5,IF(Z1142="AEREO",'BASE LIQUIDACION REDEBAN 2025'!$B$6,'BASE LIQUIDACION REDEBAN 2025'!$C$5)))))))</f>
        <v>41241.0800752</v>
      </c>
      <c r="AE1142" s="87">
        <f>IF(OR(W1142="SOPORTE_TELEFÓNICO",W1142="ENVÍO"),0,IF(Y1142="TIPO I",'BASE LIQUIDACION REDEBAN 2025'!$B$10,IF(Y1142="TIPO II",'BASE LIQUIDACION REDEBAN 2025'!$B$11,IF(Y1142="TIPO III",'BASE LIQUIDACION REDEBAN 2025'!$B$12,'BASE LIQUIDACION REDEBAN 2025'!$B$13))))</f>
        <v>0</v>
      </c>
      <c r="AF1142" s="87">
        <f t="shared" si="17"/>
        <v>41241.0800752</v>
      </c>
      <c r="AG1142" s="184"/>
      <c r="AH1142" s="184"/>
    </row>
    <row r="1143" spans="1:34" s="49" customFormat="1">
      <c r="A1143" s="154" t="s">
        <v>76</v>
      </c>
      <c r="B1143" s="154" t="str">
        <f>VLOOKUP(A1143,'CENTRO DE COSTOS'!A:D,4,FALSE)</f>
        <v>DIEGO FERNANDO HENAO CARDONA</v>
      </c>
      <c r="C1143" s="154" t="str">
        <f>VLOOKUP(A1143,'CENTRO DE COSTOS'!A:D,2,FALSE)</f>
        <v>0004-0003</v>
      </c>
      <c r="D1143" s="154">
        <v>76001</v>
      </c>
      <c r="E1143" s="154">
        <v>2657255</v>
      </c>
      <c r="F1143" s="154">
        <v>64802</v>
      </c>
      <c r="G1143" s="154" t="s">
        <v>4590</v>
      </c>
      <c r="H1143" s="154" t="s">
        <v>227</v>
      </c>
      <c r="I1143" s="154" t="s">
        <v>76</v>
      </c>
      <c r="J1143" s="154" t="s">
        <v>7558</v>
      </c>
      <c r="K1143" s="183"/>
      <c r="L1143" s="154" t="s">
        <v>7559</v>
      </c>
      <c r="M1143" s="155">
        <v>45897.411111111112</v>
      </c>
      <c r="N1143" s="155">
        <v>45897.554861111108</v>
      </c>
      <c r="O1143" s="154" t="s">
        <v>2961</v>
      </c>
      <c r="P1143" s="154" t="s">
        <v>2962</v>
      </c>
      <c r="Q1143" s="154" t="s">
        <v>2971</v>
      </c>
      <c r="R1143" s="154" t="s">
        <v>3027</v>
      </c>
      <c r="S1143" s="154" t="s">
        <v>2973</v>
      </c>
      <c r="T1143" s="183"/>
      <c r="U1143" s="154" t="s">
        <v>2965</v>
      </c>
      <c r="V1143" s="154" t="s">
        <v>7560</v>
      </c>
      <c r="W1143" s="154" t="s">
        <v>2967</v>
      </c>
      <c r="X1143" s="154" t="s">
        <v>7561</v>
      </c>
      <c r="Y1143" s="154" t="s">
        <v>25</v>
      </c>
      <c r="Z1143" s="154" t="s">
        <v>166</v>
      </c>
      <c r="AA1143" s="154" t="s">
        <v>1442</v>
      </c>
      <c r="AB1143" s="154">
        <v>1</v>
      </c>
      <c r="AC1143" s="154">
        <v>0</v>
      </c>
      <c r="AD1143" s="87">
        <f>IF(W1143="SOPORTE_TELEFÓNICO",'BASE LIQUIDACION REDEBAN 2025'!$B$19,IF(W1143="ENVÍO",'BASE LIQUIDACION REDEBAN 2025'!$C$2,IF(Y1143="TIPO I",'BASE LIQUIDACION REDEBAN 2025'!$C$2,IF(Y1143="TIPO II",'BASE LIQUIDACION REDEBAN 2025'!$C$3,IF(Y1143="TIPO III",'BASE LIQUIDACION REDEBAN 2025'!$C$4,IF(Y1143="TIPO IV",'BASE LIQUIDACION REDEBAN 2025'!$C$5,IF(Z1143="AEREO",'BASE LIQUIDACION REDEBAN 2025'!$B$6,'BASE LIQUIDACION REDEBAN 2025'!$C$5)))))))</f>
        <v>65960.072302</v>
      </c>
      <c r="AE1143" s="87">
        <f>IF(OR(W1143="SOPORTE_TELEFÓNICO",W1143="ENVÍO"),0,IF(Y1143="TIPO I",'BASE LIQUIDACION REDEBAN 2025'!$B$10,IF(Y1143="TIPO II",'BASE LIQUIDACION REDEBAN 2025'!$B$11,IF(Y1143="TIPO III",'BASE LIQUIDACION REDEBAN 2025'!$B$12,'BASE LIQUIDACION REDEBAN 2025'!$B$13))))</f>
        <v>75096.394270399993</v>
      </c>
      <c r="AF1143" s="87">
        <f t="shared" si="17"/>
        <v>65960.072302</v>
      </c>
      <c r="AG1143" s="184"/>
      <c r="AH1143" s="184"/>
    </row>
    <row r="1144" spans="1:34" s="49" customFormat="1">
      <c r="A1144" s="154" t="s">
        <v>68</v>
      </c>
      <c r="B1144" s="154" t="str">
        <f>VLOOKUP(A1144,'CENTRO DE COSTOS'!A:D,4,FALSE)</f>
        <v>WILLIAM ASDRUBAL ROZO ROZO</v>
      </c>
      <c r="C1144" s="154" t="str">
        <f>VLOOKUP(A1144,'CENTRO DE COSTOS'!A:D,2,FALSE)</f>
        <v>0004-0004</v>
      </c>
      <c r="D1144" s="154">
        <v>11001</v>
      </c>
      <c r="E1144" s="154">
        <v>2657181</v>
      </c>
      <c r="F1144" s="154">
        <v>52330</v>
      </c>
      <c r="G1144" s="154" t="s">
        <v>4590</v>
      </c>
      <c r="H1144" s="154" t="s">
        <v>470</v>
      </c>
      <c r="I1144" s="154" t="s">
        <v>68</v>
      </c>
      <c r="J1144" s="154" t="s">
        <v>7562</v>
      </c>
      <c r="K1144" s="183"/>
      <c r="L1144" s="154" t="s">
        <v>7563</v>
      </c>
      <c r="M1144" s="155">
        <v>45897.408333333333</v>
      </c>
      <c r="N1144" s="155">
        <v>45897.563888888893</v>
      </c>
      <c r="O1144" s="154" t="s">
        <v>2961</v>
      </c>
      <c r="P1144" s="154" t="s">
        <v>2962</v>
      </c>
      <c r="Q1144" s="154" t="s">
        <v>3099</v>
      </c>
      <c r="R1144" s="154" t="s">
        <v>3100</v>
      </c>
      <c r="S1144" s="154" t="s">
        <v>2973</v>
      </c>
      <c r="T1144" s="183"/>
      <c r="U1144" s="154" t="s">
        <v>2965</v>
      </c>
      <c r="V1144" s="154" t="s">
        <v>7564</v>
      </c>
      <c r="W1144" s="154" t="s">
        <v>2967</v>
      </c>
      <c r="X1144" s="154" t="s">
        <v>7565</v>
      </c>
      <c r="Y1144" s="154" t="s">
        <v>25</v>
      </c>
      <c r="Z1144" s="154" t="s">
        <v>166</v>
      </c>
      <c r="AA1144" s="154" t="s">
        <v>475</v>
      </c>
      <c r="AB1144" s="154">
        <v>1</v>
      </c>
      <c r="AC1144" s="154">
        <v>0</v>
      </c>
      <c r="AD1144" s="87">
        <f>IF(W1144="SOPORTE_TELEFÓNICO",'BASE LIQUIDACION REDEBAN 2025'!$B$19,IF(W1144="ENVÍO",'BASE LIQUIDACION REDEBAN 2025'!$C$2,IF(Y1144="TIPO I",'BASE LIQUIDACION REDEBAN 2025'!$C$2,IF(Y1144="TIPO II",'BASE LIQUIDACION REDEBAN 2025'!$C$3,IF(Y1144="TIPO III",'BASE LIQUIDACION REDEBAN 2025'!$C$4,IF(Y1144="TIPO IV",'BASE LIQUIDACION REDEBAN 2025'!$C$5,IF(Z1144="AEREO",'BASE LIQUIDACION REDEBAN 2025'!$B$6,'BASE LIQUIDACION REDEBAN 2025'!$C$5)))))))</f>
        <v>65960.072302</v>
      </c>
      <c r="AE1144" s="87">
        <f>IF(OR(W1144="SOPORTE_TELEFÓNICO",W1144="ENVÍO"),0,IF(Y1144="TIPO I",'BASE LIQUIDACION REDEBAN 2025'!$B$10,IF(Y1144="TIPO II",'BASE LIQUIDACION REDEBAN 2025'!$B$11,IF(Y1144="TIPO III",'BASE LIQUIDACION REDEBAN 2025'!$B$12,'BASE LIQUIDACION REDEBAN 2025'!$B$13))))</f>
        <v>75096.394270399993</v>
      </c>
      <c r="AF1144" s="87">
        <f t="shared" si="17"/>
        <v>65960.072302</v>
      </c>
      <c r="AG1144" s="184"/>
      <c r="AH1144" s="184"/>
    </row>
    <row r="1145" spans="1:34" s="49" customFormat="1">
      <c r="A1145" s="154" t="s">
        <v>72</v>
      </c>
      <c r="B1145" s="154" t="str">
        <f>VLOOKUP(A1145,'CENTRO DE COSTOS'!A:D,4,FALSE)</f>
        <v>MIGUEL JULIÁN HERNÁNDEZ GUARÍN</v>
      </c>
      <c r="C1145" s="154" t="str">
        <f>VLOOKUP(A1145,'CENTRO DE COSTOS'!A:D,2,FALSE)</f>
        <v>0004-0008</v>
      </c>
      <c r="D1145" s="154">
        <v>68547</v>
      </c>
      <c r="E1145" s="154">
        <v>2657219</v>
      </c>
      <c r="F1145" s="154">
        <v>45509</v>
      </c>
      <c r="G1145" s="154" t="s">
        <v>4590</v>
      </c>
      <c r="H1145" s="154" t="s">
        <v>820</v>
      </c>
      <c r="I1145" s="154" t="s">
        <v>844</v>
      </c>
      <c r="J1145" s="154" t="s">
        <v>7566</v>
      </c>
      <c r="K1145" s="183"/>
      <c r="L1145" s="154" t="s">
        <v>7567</v>
      </c>
      <c r="M1145" s="155">
        <v>45897.407638888893</v>
      </c>
      <c r="N1145" s="155">
        <v>45897.584722222222</v>
      </c>
      <c r="O1145" s="154" t="s">
        <v>2961</v>
      </c>
      <c r="P1145" s="154" t="s">
        <v>2962</v>
      </c>
      <c r="Q1145" s="154" t="s">
        <v>3099</v>
      </c>
      <c r="R1145" s="154" t="s">
        <v>3115</v>
      </c>
      <c r="S1145" s="154" t="s">
        <v>200</v>
      </c>
      <c r="T1145" s="183"/>
      <c r="U1145" s="154" t="s">
        <v>2965</v>
      </c>
      <c r="V1145" s="154" t="s">
        <v>7568</v>
      </c>
      <c r="W1145" s="154" t="s">
        <v>2967</v>
      </c>
      <c r="X1145" s="154" t="s">
        <v>7569</v>
      </c>
      <c r="Y1145" s="154" t="s">
        <v>28</v>
      </c>
      <c r="Z1145" s="154" t="s">
        <v>166</v>
      </c>
      <c r="AA1145" s="154" t="s">
        <v>3140</v>
      </c>
      <c r="AB1145" s="154">
        <v>1</v>
      </c>
      <c r="AC1145" s="154">
        <v>0</v>
      </c>
      <c r="AD1145" s="87">
        <f>IF(W1145="SOPORTE_TELEFÓNICO",'BASE LIQUIDACION REDEBAN 2025'!$B$19,IF(W1145="ENVÍO",'BASE LIQUIDACION REDEBAN 2025'!$C$2,IF(Y1145="TIPO I",'BASE LIQUIDACION REDEBAN 2025'!$C$2,IF(Y1145="TIPO II",'BASE LIQUIDACION REDEBAN 2025'!$C$3,IF(Y1145="TIPO III",'BASE LIQUIDACION REDEBAN 2025'!$C$4,IF(Y1145="TIPO IV",'BASE LIQUIDACION REDEBAN 2025'!$C$5,IF(Z1145="AEREO",'BASE LIQUIDACION REDEBAN 2025'!$B$6,'BASE LIQUIDACION REDEBAN 2025'!$C$5)))))))</f>
        <v>144967.87232000002</v>
      </c>
      <c r="AE1145" s="87">
        <f>IF(OR(W1145="SOPORTE_TELEFÓNICO",W1145="ENVÍO"),0,IF(Y1145="TIPO I",'BASE LIQUIDACION REDEBAN 2025'!$B$10,IF(Y1145="TIPO II",'BASE LIQUIDACION REDEBAN 2025'!$B$11,IF(Y1145="TIPO III",'BASE LIQUIDACION REDEBAN 2025'!$B$12,'BASE LIQUIDACION REDEBAN 2025'!$B$13))))</f>
        <v>140395.6348884</v>
      </c>
      <c r="AF1145" s="87">
        <f t="shared" si="17"/>
        <v>144967.87232000002</v>
      </c>
      <c r="AG1145" s="184"/>
      <c r="AH1145" s="184"/>
    </row>
    <row r="1146" spans="1:34" s="49" customFormat="1">
      <c r="A1146" s="154" t="s">
        <v>90</v>
      </c>
      <c r="B1146" s="154" t="str">
        <f>VLOOKUP(A1146,'CENTRO DE COSTOS'!A:D,4,FALSE)</f>
        <v>JUAN SEBASTIÁN RÍOS CASTRILLÓN</v>
      </c>
      <c r="C1146" s="154" t="str">
        <f>VLOOKUP(A1146,'CENTRO DE COSTOS'!A:D,2,FALSE)</f>
        <v>0004-0005</v>
      </c>
      <c r="D1146" s="154">
        <v>5001</v>
      </c>
      <c r="E1146" s="154">
        <v>2658923</v>
      </c>
      <c r="F1146" s="154">
        <v>18302</v>
      </c>
      <c r="G1146" s="154" t="s">
        <v>4590</v>
      </c>
      <c r="H1146" s="154" t="s">
        <v>197</v>
      </c>
      <c r="I1146" s="154" t="s">
        <v>90</v>
      </c>
      <c r="J1146" s="154" t="s">
        <v>4804</v>
      </c>
      <c r="K1146" s="183"/>
      <c r="L1146" s="154" t="s">
        <v>7570</v>
      </c>
      <c r="M1146" s="155">
        <v>45897.5</v>
      </c>
      <c r="N1146" s="155">
        <v>45897.613194444442</v>
      </c>
      <c r="O1146" s="154" t="s">
        <v>2961</v>
      </c>
      <c r="P1146" s="154" t="s">
        <v>2962</v>
      </c>
      <c r="Q1146" s="154" t="s">
        <v>3082</v>
      </c>
      <c r="R1146" s="154" t="s">
        <v>2972</v>
      </c>
      <c r="S1146" s="154" t="s">
        <v>220</v>
      </c>
      <c r="T1146" s="183"/>
      <c r="U1146" s="154" t="s">
        <v>2965</v>
      </c>
      <c r="V1146" s="154" t="s">
        <v>7571</v>
      </c>
      <c r="W1146" s="154" t="s">
        <v>2967</v>
      </c>
      <c r="X1146" s="154" t="s">
        <v>7572</v>
      </c>
      <c r="Y1146" s="154" t="s">
        <v>25</v>
      </c>
      <c r="Z1146" s="154" t="s">
        <v>166</v>
      </c>
      <c r="AA1146" s="154" t="s">
        <v>3158</v>
      </c>
      <c r="AB1146" s="154">
        <v>1</v>
      </c>
      <c r="AC1146" s="154">
        <v>0</v>
      </c>
      <c r="AD1146" s="87">
        <f>IF(W1146="SOPORTE_TELEFÓNICO",'BASE LIQUIDACION REDEBAN 2025'!$B$19,IF(W1146="ENVÍO",'BASE LIQUIDACION REDEBAN 2025'!$C$2,IF(Y1146="TIPO I",'BASE LIQUIDACION REDEBAN 2025'!$C$2,IF(Y1146="TIPO II",'BASE LIQUIDACION REDEBAN 2025'!$C$3,IF(Y1146="TIPO III",'BASE LIQUIDACION REDEBAN 2025'!$C$4,IF(Y1146="TIPO IV",'BASE LIQUIDACION REDEBAN 2025'!$C$5,IF(Z1146="AEREO",'BASE LIQUIDACION REDEBAN 2025'!$B$6,'BASE LIQUIDACION REDEBAN 2025'!$C$5)))))))</f>
        <v>65960.072302</v>
      </c>
      <c r="AE1146" s="87">
        <f>IF(OR(W1146="SOPORTE_TELEFÓNICO",W1146="ENVÍO"),0,IF(Y1146="TIPO I",'BASE LIQUIDACION REDEBAN 2025'!$B$10,IF(Y1146="TIPO II",'BASE LIQUIDACION REDEBAN 2025'!$B$11,IF(Y1146="TIPO III",'BASE LIQUIDACION REDEBAN 2025'!$B$12,'BASE LIQUIDACION REDEBAN 2025'!$B$13))))</f>
        <v>75096.394270399993</v>
      </c>
      <c r="AF1146" s="87">
        <f t="shared" si="17"/>
        <v>65960.072302</v>
      </c>
      <c r="AG1146" s="184"/>
      <c r="AH1146" s="184"/>
    </row>
    <row r="1147" spans="1:34" s="49" customFormat="1">
      <c r="A1147" s="154" t="s">
        <v>76</v>
      </c>
      <c r="B1147" s="154" t="str">
        <f>VLOOKUP(A1147,'CENTRO DE COSTOS'!A:D,4,FALSE)</f>
        <v>DIEGO FERNANDO HENAO CARDONA</v>
      </c>
      <c r="C1147" s="154" t="str">
        <f>VLOOKUP(A1147,'CENTRO DE COSTOS'!A:D,2,FALSE)</f>
        <v>0004-0003</v>
      </c>
      <c r="D1147" s="154">
        <v>19622</v>
      </c>
      <c r="E1147" s="154">
        <v>2653298</v>
      </c>
      <c r="F1147" s="154">
        <v>45550</v>
      </c>
      <c r="G1147" s="154" t="s">
        <v>4590</v>
      </c>
      <c r="H1147" s="154" t="s">
        <v>258</v>
      </c>
      <c r="I1147" s="154" t="s">
        <v>7573</v>
      </c>
      <c r="J1147" s="154" t="s">
        <v>7574</v>
      </c>
      <c r="K1147" s="183"/>
      <c r="L1147" s="154" t="s">
        <v>7575</v>
      </c>
      <c r="M1147" s="155">
        <v>45896.599305555559</v>
      </c>
      <c r="N1147" s="155">
        <v>45897.613888888889</v>
      </c>
      <c r="O1147" s="154" t="s">
        <v>2961</v>
      </c>
      <c r="P1147" s="154" t="s">
        <v>2962</v>
      </c>
      <c r="Q1147" s="154" t="s">
        <v>3082</v>
      </c>
      <c r="R1147" s="154" t="s">
        <v>2972</v>
      </c>
      <c r="S1147" s="154" t="s">
        <v>200</v>
      </c>
      <c r="T1147" s="183"/>
      <c r="U1147" s="154" t="s">
        <v>2965</v>
      </c>
      <c r="V1147" s="154" t="s">
        <v>7576</v>
      </c>
      <c r="W1147" s="154" t="s">
        <v>2967</v>
      </c>
      <c r="X1147" s="154" t="s">
        <v>7577</v>
      </c>
      <c r="Y1147" s="154" t="s">
        <v>30</v>
      </c>
      <c r="Z1147" s="154" t="s">
        <v>166</v>
      </c>
      <c r="AA1147" s="154" t="s">
        <v>330</v>
      </c>
      <c r="AB1147" s="154">
        <v>1</v>
      </c>
      <c r="AC1147" s="154">
        <v>0</v>
      </c>
      <c r="AD1147" s="87">
        <f>IF(W1147="SOPORTE_TELEFÓNICO",'BASE LIQUIDACION REDEBAN 2025'!$B$19,IF(W1147="ENVÍO",'BASE LIQUIDACION REDEBAN 2025'!$C$2,IF(Y1147="TIPO I",'BASE LIQUIDACION REDEBAN 2025'!$C$2,IF(Y1147="TIPO II",'BASE LIQUIDACION REDEBAN 2025'!$C$3,IF(Y1147="TIPO III",'BASE LIQUIDACION REDEBAN 2025'!$C$4,IF(Y1147="TIPO IV",'BASE LIQUIDACION REDEBAN 2025'!$C$5,IF(Z1147="AEREO",'BASE LIQUIDACION REDEBAN 2025'!$B$6,'BASE LIQUIDACION REDEBAN 2025'!$C$5)))))))</f>
        <v>275728.78077800001</v>
      </c>
      <c r="AE1147" s="87">
        <f>IF(OR(W1147="SOPORTE_TELEFÓNICO",W1147="ENVÍO"),0,IF(Y1147="TIPO I",'BASE LIQUIDACION REDEBAN 2025'!$B$10,IF(Y1147="TIPO II",'BASE LIQUIDACION REDEBAN 2025'!$B$11,IF(Y1147="TIPO III",'BASE LIQUIDACION REDEBAN 2025'!$B$12,'BASE LIQUIDACION REDEBAN 2025'!$B$13))))</f>
        <v>196536.5258152</v>
      </c>
      <c r="AF1147" s="87">
        <f t="shared" si="17"/>
        <v>275728.78077800001</v>
      </c>
      <c r="AG1147" s="184"/>
      <c r="AH1147" s="184"/>
    </row>
    <row r="1148" spans="1:34" s="49" customFormat="1">
      <c r="A1148" s="154" t="s">
        <v>98</v>
      </c>
      <c r="B1148" s="154" t="str">
        <f>VLOOKUP(A1148,'CENTRO DE COSTOS'!A:D,4,FALSE)</f>
        <v>MIGUEL JULIÁN HERNÁNDEZ GUARÍN</v>
      </c>
      <c r="C1148" s="154" t="str">
        <f>VLOOKUP(A1148,'CENTRO DE COSTOS'!A:D,2,FALSE)</f>
        <v>0004-0008</v>
      </c>
      <c r="D1148" s="154">
        <v>15693</v>
      </c>
      <c r="E1148" s="154">
        <v>2655159</v>
      </c>
      <c r="F1148" s="154">
        <v>11088</v>
      </c>
      <c r="G1148" s="154" t="s">
        <v>4590</v>
      </c>
      <c r="H1148" s="154" t="s">
        <v>241</v>
      </c>
      <c r="I1148" s="154" t="s">
        <v>7578</v>
      </c>
      <c r="J1148" s="154" t="s">
        <v>7579</v>
      </c>
      <c r="K1148" s="183"/>
      <c r="L1148" s="154" t="s">
        <v>7580</v>
      </c>
      <c r="M1148" s="155">
        <v>45897.333333333343</v>
      </c>
      <c r="N1148" s="155">
        <v>45897.616666666669</v>
      </c>
      <c r="O1148" s="154" t="s">
        <v>2961</v>
      </c>
      <c r="P1148" s="154" t="s">
        <v>2962</v>
      </c>
      <c r="Q1148" s="154" t="s">
        <v>3082</v>
      </c>
      <c r="R1148" s="154" t="s">
        <v>2972</v>
      </c>
      <c r="S1148" s="154" t="s">
        <v>2973</v>
      </c>
      <c r="T1148" s="183"/>
      <c r="U1148" s="154" t="s">
        <v>2965</v>
      </c>
      <c r="V1148" s="154" t="s">
        <v>7581</v>
      </c>
      <c r="W1148" s="154" t="s">
        <v>2967</v>
      </c>
      <c r="X1148" s="154" t="s">
        <v>7582</v>
      </c>
      <c r="Y1148" s="154" t="s">
        <v>28</v>
      </c>
      <c r="Z1148" s="154" t="s">
        <v>166</v>
      </c>
      <c r="AA1148" s="154" t="s">
        <v>376</v>
      </c>
      <c r="AB1148" s="154">
        <v>1</v>
      </c>
      <c r="AC1148" s="154">
        <v>0</v>
      </c>
      <c r="AD1148" s="87">
        <f>IF(W1148="SOPORTE_TELEFÓNICO",'BASE LIQUIDACION REDEBAN 2025'!$B$19,IF(W1148="ENVÍO",'BASE LIQUIDACION REDEBAN 2025'!$C$2,IF(Y1148="TIPO I",'BASE LIQUIDACION REDEBAN 2025'!$C$2,IF(Y1148="TIPO II",'BASE LIQUIDACION REDEBAN 2025'!$C$3,IF(Y1148="TIPO III",'BASE LIQUIDACION REDEBAN 2025'!$C$4,IF(Y1148="TIPO IV",'BASE LIQUIDACION REDEBAN 2025'!$C$5,IF(Z1148="AEREO",'BASE LIQUIDACION REDEBAN 2025'!$B$6,'BASE LIQUIDACION REDEBAN 2025'!$C$5)))))))</f>
        <v>144967.87232000002</v>
      </c>
      <c r="AE1148" s="87">
        <f>IF(OR(W1148="SOPORTE_TELEFÓNICO",W1148="ENVÍO"),0,IF(Y1148="TIPO I",'BASE LIQUIDACION REDEBAN 2025'!$B$10,IF(Y1148="TIPO II",'BASE LIQUIDACION REDEBAN 2025'!$B$11,IF(Y1148="TIPO III",'BASE LIQUIDACION REDEBAN 2025'!$B$12,'BASE LIQUIDACION REDEBAN 2025'!$B$13))))</f>
        <v>140395.6348884</v>
      </c>
      <c r="AF1148" s="87">
        <f t="shared" si="17"/>
        <v>144967.87232000002</v>
      </c>
      <c r="AG1148" s="184"/>
      <c r="AH1148" s="184"/>
    </row>
    <row r="1149" spans="1:34" s="49" customFormat="1">
      <c r="A1149" s="154" t="s">
        <v>68</v>
      </c>
      <c r="B1149" s="154" t="str">
        <f>VLOOKUP(A1149,'CENTRO DE COSTOS'!A:D,4,FALSE)</f>
        <v>WILLIAM ASDRUBAL ROZO ROZO</v>
      </c>
      <c r="C1149" s="154" t="str">
        <f>VLOOKUP(A1149,'CENTRO DE COSTOS'!A:D,2,FALSE)</f>
        <v>0004-0004</v>
      </c>
      <c r="D1149" s="154">
        <v>25326</v>
      </c>
      <c r="E1149" s="154">
        <v>2652928</v>
      </c>
      <c r="F1149" s="154">
        <v>29809</v>
      </c>
      <c r="G1149" s="154" t="s">
        <v>4590</v>
      </c>
      <c r="H1149" s="154" t="s">
        <v>470</v>
      </c>
      <c r="I1149" s="154" t="s">
        <v>2406</v>
      </c>
      <c r="J1149" s="154" t="s">
        <v>7583</v>
      </c>
      <c r="K1149" s="183"/>
      <c r="L1149" s="154" t="s">
        <v>7584</v>
      </c>
      <c r="M1149" s="155">
        <v>45896.536805555559</v>
      </c>
      <c r="N1149" s="155">
        <v>45897.618750000001</v>
      </c>
      <c r="O1149" s="154" t="s">
        <v>2961</v>
      </c>
      <c r="P1149" s="154" t="s">
        <v>2962</v>
      </c>
      <c r="Q1149" s="154" t="s">
        <v>3183</v>
      </c>
      <c r="R1149" s="154" t="s">
        <v>3376</v>
      </c>
      <c r="S1149" s="154" t="s">
        <v>2973</v>
      </c>
      <c r="T1149" s="183"/>
      <c r="U1149" s="154" t="s">
        <v>2965</v>
      </c>
      <c r="V1149" s="154" t="s">
        <v>7585</v>
      </c>
      <c r="W1149" s="154" t="s">
        <v>2967</v>
      </c>
      <c r="X1149" s="154" t="s">
        <v>7586</v>
      </c>
      <c r="Y1149" s="154" t="s">
        <v>28</v>
      </c>
      <c r="Z1149" s="154" t="s">
        <v>166</v>
      </c>
      <c r="AA1149" s="154" t="s">
        <v>1029</v>
      </c>
      <c r="AB1149" s="154">
        <v>1</v>
      </c>
      <c r="AC1149" s="154">
        <v>0</v>
      </c>
      <c r="AD1149" s="87">
        <f>IF(W1149="SOPORTE_TELEFÓNICO",'BASE LIQUIDACION REDEBAN 2025'!$B$19,IF(W1149="ENVÍO",'BASE LIQUIDACION REDEBAN 2025'!$C$2,IF(Y1149="TIPO I",'BASE LIQUIDACION REDEBAN 2025'!$C$2,IF(Y1149="TIPO II",'BASE LIQUIDACION REDEBAN 2025'!$C$3,IF(Y1149="TIPO III",'BASE LIQUIDACION REDEBAN 2025'!$C$4,IF(Y1149="TIPO IV",'BASE LIQUIDACION REDEBAN 2025'!$C$5,IF(Z1149="AEREO",'BASE LIQUIDACION REDEBAN 2025'!$B$6,'BASE LIQUIDACION REDEBAN 2025'!$C$5)))))))</f>
        <v>144967.87232000002</v>
      </c>
      <c r="AE1149" s="87">
        <f>IF(OR(W1149="SOPORTE_TELEFÓNICO",W1149="ENVÍO"),0,IF(Y1149="TIPO I",'BASE LIQUIDACION REDEBAN 2025'!$B$10,IF(Y1149="TIPO II",'BASE LIQUIDACION REDEBAN 2025'!$B$11,IF(Y1149="TIPO III",'BASE LIQUIDACION REDEBAN 2025'!$B$12,'BASE LIQUIDACION REDEBAN 2025'!$B$13))))</f>
        <v>140395.6348884</v>
      </c>
      <c r="AF1149" s="87">
        <f t="shared" si="17"/>
        <v>144967.87232000002</v>
      </c>
      <c r="AG1149" s="184"/>
      <c r="AH1149" s="184"/>
    </row>
    <row r="1150" spans="1:34" s="49" customFormat="1">
      <c r="A1150" s="154" t="s">
        <v>93</v>
      </c>
      <c r="B1150" s="154" t="str">
        <f>VLOOKUP(A1150,'CENTRO DE COSTOS'!A:D,4,FALSE)</f>
        <v>DIEGO FERNANDO HENAO CARDONA</v>
      </c>
      <c r="C1150" s="154" t="str">
        <f>VLOOKUP(A1150,'CENTRO DE COSTOS'!A:D,2,FALSE)</f>
        <v>0004-0003</v>
      </c>
      <c r="D1150" s="154">
        <v>52356</v>
      </c>
      <c r="E1150" s="154">
        <v>2654196</v>
      </c>
      <c r="F1150" s="154">
        <v>33737</v>
      </c>
      <c r="G1150" s="154" t="s">
        <v>4590</v>
      </c>
      <c r="H1150" s="154" t="s">
        <v>174</v>
      </c>
      <c r="I1150" s="154" t="s">
        <v>2246</v>
      </c>
      <c r="J1150" s="154" t="s">
        <v>7587</v>
      </c>
      <c r="K1150" s="183"/>
      <c r="L1150" s="154" t="s">
        <v>7588</v>
      </c>
      <c r="M1150" s="155">
        <v>45896.671527777777</v>
      </c>
      <c r="N1150" s="155">
        <v>45897.625694444447</v>
      </c>
      <c r="O1150" s="154" t="s">
        <v>2961</v>
      </c>
      <c r="P1150" s="154" t="s">
        <v>2962</v>
      </c>
      <c r="Q1150" s="154" t="s">
        <v>3055</v>
      </c>
      <c r="R1150" s="154" t="s">
        <v>3056</v>
      </c>
      <c r="S1150" s="154" t="s">
        <v>2973</v>
      </c>
      <c r="T1150" s="183"/>
      <c r="U1150" s="154" t="s">
        <v>2965</v>
      </c>
      <c r="V1150" s="154" t="s">
        <v>7589</v>
      </c>
      <c r="W1150" s="154" t="s">
        <v>2967</v>
      </c>
      <c r="X1150" s="154" t="s">
        <v>7590</v>
      </c>
      <c r="Y1150" s="154" t="s">
        <v>28</v>
      </c>
      <c r="Z1150" s="154" t="s">
        <v>166</v>
      </c>
      <c r="AA1150" s="154" t="s">
        <v>1825</v>
      </c>
      <c r="AB1150" s="154">
        <v>1</v>
      </c>
      <c r="AC1150" s="154">
        <v>0</v>
      </c>
      <c r="AD1150" s="87">
        <f>IF(W1150="SOPORTE_TELEFÓNICO",'BASE LIQUIDACION REDEBAN 2025'!$B$19,IF(W1150="ENVÍO",'BASE LIQUIDACION REDEBAN 2025'!$C$2,IF(Y1150="TIPO I",'BASE LIQUIDACION REDEBAN 2025'!$C$2,IF(Y1150="TIPO II",'BASE LIQUIDACION REDEBAN 2025'!$C$3,IF(Y1150="TIPO III",'BASE LIQUIDACION REDEBAN 2025'!$C$4,IF(Y1150="TIPO IV",'BASE LIQUIDACION REDEBAN 2025'!$C$5,IF(Z1150="AEREO",'BASE LIQUIDACION REDEBAN 2025'!$B$6,'BASE LIQUIDACION REDEBAN 2025'!$C$5)))))))</f>
        <v>144967.87232000002</v>
      </c>
      <c r="AE1150" s="87">
        <f>IF(OR(W1150="SOPORTE_TELEFÓNICO",W1150="ENVÍO"),0,IF(Y1150="TIPO I",'BASE LIQUIDACION REDEBAN 2025'!$B$10,IF(Y1150="TIPO II",'BASE LIQUIDACION REDEBAN 2025'!$B$11,IF(Y1150="TIPO III",'BASE LIQUIDACION REDEBAN 2025'!$B$12,'BASE LIQUIDACION REDEBAN 2025'!$B$13))))</f>
        <v>140395.6348884</v>
      </c>
      <c r="AF1150" s="87">
        <f t="shared" si="17"/>
        <v>144967.87232000002</v>
      </c>
      <c r="AG1150" s="184"/>
      <c r="AH1150" s="184"/>
    </row>
    <row r="1151" spans="1:34" s="49" customFormat="1">
      <c r="A1151" s="154" t="s">
        <v>98</v>
      </c>
      <c r="B1151" s="154" t="str">
        <f>VLOOKUP(A1151,'CENTRO DE COSTOS'!A:D,4,FALSE)</f>
        <v>MIGUEL JULIÁN HERNÁNDEZ GUARÍN</v>
      </c>
      <c r="C1151" s="154" t="str">
        <f>VLOOKUP(A1151,'CENTRO DE COSTOS'!A:D,2,FALSE)</f>
        <v>0004-0008</v>
      </c>
      <c r="D1151" s="154">
        <v>25873</v>
      </c>
      <c r="E1151" s="154">
        <v>2649972</v>
      </c>
      <c r="F1151" s="154">
        <v>23698</v>
      </c>
      <c r="G1151" s="154" t="s">
        <v>4590</v>
      </c>
      <c r="H1151" s="154" t="s">
        <v>470</v>
      </c>
      <c r="I1151" s="154" t="s">
        <v>7591</v>
      </c>
      <c r="J1151" s="154" t="s">
        <v>7592</v>
      </c>
      <c r="K1151" s="183"/>
      <c r="L1151" s="154" t="s">
        <v>7593</v>
      </c>
      <c r="M1151" s="155">
        <v>45896.361805555563</v>
      </c>
      <c r="N1151" s="155">
        <v>45897.630555555559</v>
      </c>
      <c r="O1151" s="154" t="s">
        <v>2961</v>
      </c>
      <c r="P1151" s="154" t="s">
        <v>2962</v>
      </c>
      <c r="Q1151" s="154" t="s">
        <v>3082</v>
      </c>
      <c r="R1151" s="154" t="s">
        <v>2972</v>
      </c>
      <c r="S1151" s="154" t="s">
        <v>2973</v>
      </c>
      <c r="T1151" s="183"/>
      <c r="U1151" s="154" t="s">
        <v>2965</v>
      </c>
      <c r="V1151" s="154" t="s">
        <v>7594</v>
      </c>
      <c r="W1151" s="154" t="s">
        <v>2967</v>
      </c>
      <c r="X1151" s="154" t="s">
        <v>7595</v>
      </c>
      <c r="Y1151" s="154" t="s">
        <v>28</v>
      </c>
      <c r="Z1151" s="154" t="s">
        <v>166</v>
      </c>
      <c r="AA1151" s="154" t="s">
        <v>556</v>
      </c>
      <c r="AB1151" s="154">
        <v>1</v>
      </c>
      <c r="AC1151" s="154">
        <v>0</v>
      </c>
      <c r="AD1151" s="87">
        <f>IF(W1151="SOPORTE_TELEFÓNICO",'BASE LIQUIDACION REDEBAN 2025'!$B$19,IF(W1151="ENVÍO",'BASE LIQUIDACION REDEBAN 2025'!$C$2,IF(Y1151="TIPO I",'BASE LIQUIDACION REDEBAN 2025'!$C$2,IF(Y1151="TIPO II",'BASE LIQUIDACION REDEBAN 2025'!$C$3,IF(Y1151="TIPO III",'BASE LIQUIDACION REDEBAN 2025'!$C$4,IF(Y1151="TIPO IV",'BASE LIQUIDACION REDEBAN 2025'!$C$5,IF(Z1151="AEREO",'BASE LIQUIDACION REDEBAN 2025'!$B$6,'BASE LIQUIDACION REDEBAN 2025'!$C$5)))))))</f>
        <v>144967.87232000002</v>
      </c>
      <c r="AE1151" s="87">
        <f>IF(OR(W1151="SOPORTE_TELEFÓNICO",W1151="ENVÍO"),0,IF(Y1151="TIPO I",'BASE LIQUIDACION REDEBAN 2025'!$B$10,IF(Y1151="TIPO II",'BASE LIQUIDACION REDEBAN 2025'!$B$11,IF(Y1151="TIPO III",'BASE LIQUIDACION REDEBAN 2025'!$B$12,'BASE LIQUIDACION REDEBAN 2025'!$B$13))))</f>
        <v>140395.6348884</v>
      </c>
      <c r="AF1151" s="87">
        <f t="shared" si="17"/>
        <v>144967.87232000002</v>
      </c>
      <c r="AG1151" s="184"/>
      <c r="AH1151" s="184"/>
    </row>
    <row r="1152" spans="1:34" s="49" customFormat="1">
      <c r="A1152" s="154" t="s">
        <v>91</v>
      </c>
      <c r="B1152" s="154" t="str">
        <f>VLOOKUP(A1152,'CENTRO DE COSTOS'!A:D,4,FALSE)</f>
        <v>JOSE MAURICIO HERNANDEZ ROJAS</v>
      </c>
      <c r="C1152" s="154" t="str">
        <f>VLOOKUP(A1152,'CENTRO DE COSTOS'!A:D,2,FALSE)</f>
        <v>0004-0001</v>
      </c>
      <c r="D1152" s="154">
        <v>23068</v>
      </c>
      <c r="E1152" s="154">
        <v>2646531</v>
      </c>
      <c r="F1152" s="154">
        <v>64427</v>
      </c>
      <c r="G1152" s="154" t="s">
        <v>4590</v>
      </c>
      <c r="H1152" s="154" t="s">
        <v>421</v>
      </c>
      <c r="I1152" s="154" t="s">
        <v>4225</v>
      </c>
      <c r="J1152" s="154" t="s">
        <v>7596</v>
      </c>
      <c r="K1152" s="183"/>
      <c r="L1152" s="154" t="s">
        <v>7597</v>
      </c>
      <c r="M1152" s="155">
        <v>45895.522916666669</v>
      </c>
      <c r="N1152" s="155">
        <v>45897.642361111109</v>
      </c>
      <c r="O1152" s="154" t="s">
        <v>2961</v>
      </c>
      <c r="P1152" s="154" t="s">
        <v>2962</v>
      </c>
      <c r="Q1152" s="154" t="s">
        <v>3082</v>
      </c>
      <c r="R1152" s="154" t="s">
        <v>2972</v>
      </c>
      <c r="S1152" s="154" t="s">
        <v>2973</v>
      </c>
      <c r="T1152" s="183"/>
      <c r="U1152" s="154" t="s">
        <v>2965</v>
      </c>
      <c r="V1152" s="154" t="s">
        <v>7598</v>
      </c>
      <c r="W1152" s="154" t="s">
        <v>2967</v>
      </c>
      <c r="X1152" s="154" t="s">
        <v>7599</v>
      </c>
      <c r="Y1152" s="154" t="s">
        <v>30</v>
      </c>
      <c r="Z1152" s="154" t="s">
        <v>166</v>
      </c>
      <c r="AA1152" s="154" t="s">
        <v>426</v>
      </c>
      <c r="AB1152" s="154">
        <v>1</v>
      </c>
      <c r="AC1152" s="154">
        <v>0</v>
      </c>
      <c r="AD1152" s="87">
        <f>IF(W1152="SOPORTE_TELEFÓNICO",'BASE LIQUIDACION REDEBAN 2025'!$B$19,IF(W1152="ENVÍO",'BASE LIQUIDACION REDEBAN 2025'!$C$2,IF(Y1152="TIPO I",'BASE LIQUIDACION REDEBAN 2025'!$C$2,IF(Y1152="TIPO II",'BASE LIQUIDACION REDEBAN 2025'!$C$3,IF(Y1152="TIPO III",'BASE LIQUIDACION REDEBAN 2025'!$C$4,IF(Y1152="TIPO IV",'BASE LIQUIDACION REDEBAN 2025'!$C$5,IF(Z1152="AEREO",'BASE LIQUIDACION REDEBAN 2025'!$B$6,'BASE LIQUIDACION REDEBAN 2025'!$C$5)))))))</f>
        <v>275728.78077800001</v>
      </c>
      <c r="AE1152" s="87">
        <f>IF(OR(W1152="SOPORTE_TELEFÓNICO",W1152="ENVÍO"),0,IF(Y1152="TIPO I",'BASE LIQUIDACION REDEBAN 2025'!$B$10,IF(Y1152="TIPO II",'BASE LIQUIDACION REDEBAN 2025'!$B$11,IF(Y1152="TIPO III",'BASE LIQUIDACION REDEBAN 2025'!$B$12,'BASE LIQUIDACION REDEBAN 2025'!$B$13))))</f>
        <v>196536.5258152</v>
      </c>
      <c r="AF1152" s="87">
        <f t="shared" si="17"/>
        <v>275728.78077800001</v>
      </c>
      <c r="AG1152" s="184"/>
      <c r="AH1152" s="184"/>
    </row>
    <row r="1153" spans="1:34" s="49" customFormat="1">
      <c r="A1153" s="154" t="s">
        <v>99</v>
      </c>
      <c r="B1153" s="154" t="str">
        <f>VLOOKUP(A1153,'CENTRO DE COSTOS'!A:D,4,FALSE)</f>
        <v>JOSE MAURICIO HERNANDEZ ROJAS</v>
      </c>
      <c r="C1153" s="154" t="str">
        <f>VLOOKUP(A1153,'CENTRO DE COSTOS'!A:D,2,FALSE)</f>
        <v>0004-0001</v>
      </c>
      <c r="D1153" s="154">
        <v>20001</v>
      </c>
      <c r="E1153" s="154">
        <v>2657213</v>
      </c>
      <c r="F1153" s="154">
        <v>76517</v>
      </c>
      <c r="G1153" s="154" t="s">
        <v>4590</v>
      </c>
      <c r="H1153" s="154" t="s">
        <v>440</v>
      </c>
      <c r="I1153" s="154" t="s">
        <v>99</v>
      </c>
      <c r="J1153" s="154" t="s">
        <v>7600</v>
      </c>
      <c r="K1153" s="183"/>
      <c r="L1153" s="154" t="s">
        <v>7601</v>
      </c>
      <c r="M1153" s="155">
        <v>45897.406944444447</v>
      </c>
      <c r="N1153" s="155">
        <v>45897.645138888889</v>
      </c>
      <c r="O1153" s="154" t="s">
        <v>2961</v>
      </c>
      <c r="P1153" s="154" t="s">
        <v>2962</v>
      </c>
      <c r="Q1153" s="154" t="s">
        <v>3099</v>
      </c>
      <c r="R1153" s="154" t="s">
        <v>3719</v>
      </c>
      <c r="S1153" s="154" t="s">
        <v>220</v>
      </c>
      <c r="T1153" s="183"/>
      <c r="U1153" s="154" t="s">
        <v>2965</v>
      </c>
      <c r="V1153" s="154" t="s">
        <v>7602</v>
      </c>
      <c r="W1153" s="154" t="s">
        <v>2967</v>
      </c>
      <c r="X1153" s="154" t="s">
        <v>7603</v>
      </c>
      <c r="Y1153" s="154" t="s">
        <v>25</v>
      </c>
      <c r="Z1153" s="154" t="s">
        <v>166</v>
      </c>
      <c r="AA1153" s="154" t="s">
        <v>985</v>
      </c>
      <c r="AB1153" s="154">
        <v>1</v>
      </c>
      <c r="AC1153" s="154">
        <v>0</v>
      </c>
      <c r="AD1153" s="87">
        <f>IF(W1153="SOPORTE_TELEFÓNICO",'BASE LIQUIDACION REDEBAN 2025'!$B$19,IF(W1153="ENVÍO",'BASE LIQUIDACION REDEBAN 2025'!$C$2,IF(Y1153="TIPO I",'BASE LIQUIDACION REDEBAN 2025'!$C$2,IF(Y1153="TIPO II",'BASE LIQUIDACION REDEBAN 2025'!$C$3,IF(Y1153="TIPO III",'BASE LIQUIDACION REDEBAN 2025'!$C$4,IF(Y1153="TIPO IV",'BASE LIQUIDACION REDEBAN 2025'!$C$5,IF(Z1153="AEREO",'BASE LIQUIDACION REDEBAN 2025'!$B$6,'BASE LIQUIDACION REDEBAN 2025'!$C$5)))))))</f>
        <v>65960.072302</v>
      </c>
      <c r="AE1153" s="87">
        <f>IF(OR(W1153="SOPORTE_TELEFÓNICO",W1153="ENVÍO"),0,IF(Y1153="TIPO I",'BASE LIQUIDACION REDEBAN 2025'!$B$10,IF(Y1153="TIPO II",'BASE LIQUIDACION REDEBAN 2025'!$B$11,IF(Y1153="TIPO III",'BASE LIQUIDACION REDEBAN 2025'!$B$12,'BASE LIQUIDACION REDEBAN 2025'!$B$13))))</f>
        <v>75096.394270399993</v>
      </c>
      <c r="AF1153" s="87">
        <f t="shared" si="17"/>
        <v>65960.072302</v>
      </c>
      <c r="AG1153" s="184"/>
      <c r="AH1153" s="184"/>
    </row>
    <row r="1154" spans="1:34" s="49" customFormat="1">
      <c r="A1154" s="154" t="s">
        <v>98</v>
      </c>
      <c r="B1154" s="154" t="str">
        <f>VLOOKUP(A1154,'CENTRO DE COSTOS'!A:D,4,FALSE)</f>
        <v>MIGUEL JULIÁN HERNÁNDEZ GUARÍN</v>
      </c>
      <c r="C1154" s="154" t="str">
        <f>VLOOKUP(A1154,'CENTRO DE COSTOS'!A:D,2,FALSE)</f>
        <v>0004-0008</v>
      </c>
      <c r="D1154" s="154">
        <v>15238</v>
      </c>
      <c r="E1154" s="154">
        <v>2653164</v>
      </c>
      <c r="F1154" s="154">
        <v>42161</v>
      </c>
      <c r="G1154" s="154" t="s">
        <v>4590</v>
      </c>
      <c r="H1154" s="154" t="s">
        <v>241</v>
      </c>
      <c r="I1154" s="154" t="s">
        <v>618</v>
      </c>
      <c r="J1154" s="154" t="s">
        <v>7277</v>
      </c>
      <c r="K1154" s="183"/>
      <c r="L1154" s="154" t="s">
        <v>7604</v>
      </c>
      <c r="M1154" s="155">
        <v>45896.591666666667</v>
      </c>
      <c r="N1154" s="155">
        <v>45897.646527777782</v>
      </c>
      <c r="O1154" s="154" t="s">
        <v>2961</v>
      </c>
      <c r="P1154" s="154" t="s">
        <v>2962</v>
      </c>
      <c r="Q1154" s="154" t="s">
        <v>2971</v>
      </c>
      <c r="R1154" s="154" t="s">
        <v>2972</v>
      </c>
      <c r="S1154" s="154" t="s">
        <v>200</v>
      </c>
      <c r="T1154" s="183"/>
      <c r="U1154" s="154" t="s">
        <v>2965</v>
      </c>
      <c r="V1154" s="154" t="s">
        <v>7605</v>
      </c>
      <c r="W1154" s="154" t="s">
        <v>2967</v>
      </c>
      <c r="X1154" s="154" t="s">
        <v>7280</v>
      </c>
      <c r="Y1154" s="154" t="s">
        <v>28</v>
      </c>
      <c r="Z1154" s="154" t="s">
        <v>166</v>
      </c>
      <c r="AA1154" s="154" t="s">
        <v>623</v>
      </c>
      <c r="AB1154" s="154">
        <v>1</v>
      </c>
      <c r="AC1154" s="154">
        <v>0</v>
      </c>
      <c r="AD1154" s="87">
        <f>IF(W1154="SOPORTE_TELEFÓNICO",'BASE LIQUIDACION REDEBAN 2025'!$B$19,IF(W1154="ENVÍO",'BASE LIQUIDACION REDEBAN 2025'!$C$2,IF(Y1154="TIPO I",'BASE LIQUIDACION REDEBAN 2025'!$C$2,IF(Y1154="TIPO II",'BASE LIQUIDACION REDEBAN 2025'!$C$3,IF(Y1154="TIPO III",'BASE LIQUIDACION REDEBAN 2025'!$C$4,IF(Y1154="TIPO IV",'BASE LIQUIDACION REDEBAN 2025'!$C$5,IF(Z1154="AEREO",'BASE LIQUIDACION REDEBAN 2025'!$B$6,'BASE LIQUIDACION REDEBAN 2025'!$C$5)))))))</f>
        <v>144967.87232000002</v>
      </c>
      <c r="AE1154" s="87">
        <f>IF(OR(W1154="SOPORTE_TELEFÓNICO",W1154="ENVÍO"),0,IF(Y1154="TIPO I",'BASE LIQUIDACION REDEBAN 2025'!$B$10,IF(Y1154="TIPO II",'BASE LIQUIDACION REDEBAN 2025'!$B$11,IF(Y1154="TIPO III",'BASE LIQUIDACION REDEBAN 2025'!$B$12,'BASE LIQUIDACION REDEBAN 2025'!$B$13))))</f>
        <v>140395.6348884</v>
      </c>
      <c r="AF1154" s="87">
        <f t="shared" si="17"/>
        <v>144967.87232000002</v>
      </c>
      <c r="AG1154" s="184"/>
      <c r="AH1154" s="184"/>
    </row>
    <row r="1155" spans="1:34" s="49" customFormat="1">
      <c r="A1155" s="154" t="s">
        <v>90</v>
      </c>
      <c r="B1155" s="154" t="str">
        <f>VLOOKUP(A1155,'CENTRO DE COSTOS'!A:D,4,FALSE)</f>
        <v>JUAN SEBASTIÁN RÍOS CASTRILLÓN</v>
      </c>
      <c r="C1155" s="154" t="str">
        <f>VLOOKUP(A1155,'CENTRO DE COSTOS'!A:D,2,FALSE)</f>
        <v>0004-0005</v>
      </c>
      <c r="D1155" s="154">
        <v>27001</v>
      </c>
      <c r="E1155" s="154">
        <v>2644109</v>
      </c>
      <c r="F1155" s="154">
        <v>13464</v>
      </c>
      <c r="G1155" s="154" t="s">
        <v>4590</v>
      </c>
      <c r="H1155" s="154" t="s">
        <v>1388</v>
      </c>
      <c r="I1155" s="154" t="s">
        <v>3304</v>
      </c>
      <c r="J1155" s="154" t="s">
        <v>7606</v>
      </c>
      <c r="K1155" s="183"/>
      <c r="L1155" s="154" t="s">
        <v>7607</v>
      </c>
      <c r="M1155" s="155">
        <v>45895.384722222218</v>
      </c>
      <c r="N1155" s="155">
        <v>45897.648611111108</v>
      </c>
      <c r="O1155" s="154" t="s">
        <v>2961</v>
      </c>
      <c r="P1155" s="154" t="s">
        <v>2962</v>
      </c>
      <c r="Q1155" s="154" t="s">
        <v>3032</v>
      </c>
      <c r="R1155" s="154" t="s">
        <v>7608</v>
      </c>
      <c r="S1155" s="154" t="s">
        <v>2973</v>
      </c>
      <c r="T1155" s="183"/>
      <c r="U1155" s="154" t="s">
        <v>2965</v>
      </c>
      <c r="V1155" s="154" t="s">
        <v>7609</v>
      </c>
      <c r="W1155" s="154" t="s">
        <v>2967</v>
      </c>
      <c r="X1155" s="154" t="s">
        <v>7610</v>
      </c>
      <c r="Y1155" s="154" t="s">
        <v>180</v>
      </c>
      <c r="Z1155" s="154" t="s">
        <v>1394</v>
      </c>
      <c r="AA1155" s="154" t="s">
        <v>1395</v>
      </c>
      <c r="AB1155" s="154">
        <v>1</v>
      </c>
      <c r="AC1155" s="154">
        <v>0</v>
      </c>
      <c r="AD1155" s="87">
        <f>IF(W1155="SOPORTE_TELEFÓNICO",'BASE LIQUIDACION REDEBAN 2025'!$B$19,IF(W1155="ENVÍO",'BASE LIQUIDACION REDEBAN 2025'!$C$2,IF(Y1155="TIPO I",'BASE LIQUIDACION REDEBAN 2025'!$C$2,IF(Y1155="TIPO II",'BASE LIQUIDACION REDEBAN 2025'!$C$3,IF(Y1155="TIPO III",'BASE LIQUIDACION REDEBAN 2025'!$C$4,IF(Y1155="TIPO IV",'BASE LIQUIDACION REDEBAN 2025'!$C$5,IF(Z1155="AEREO",'BASE LIQUIDACION REDEBAN 2025'!$B$6,'BASE LIQUIDACION REDEBAN 2025'!$C$5)))))))</f>
        <v>988462.96268840006</v>
      </c>
      <c r="AE1155" s="87">
        <f>IF(OR(W1155="SOPORTE_TELEFÓNICO",W1155="ENVÍO"),0,IF(Y1155="TIPO I",'BASE LIQUIDACION REDEBAN 2025'!$B$10,IF(Y1155="TIPO II",'BASE LIQUIDACION REDEBAN 2025'!$B$11,IF(Y1155="TIPO III",'BASE LIQUIDACION REDEBAN 2025'!$B$12,'BASE LIQUIDACION REDEBAN 2025'!$B$13))))</f>
        <v>196536.5258152</v>
      </c>
      <c r="AF1155" s="87">
        <f t="shared" ref="AF1155:AF1218" si="18">IF(OR(W1155="SOPORTE_TELEFÓNICO",W1155="ENVÍO"),AD1155,(AD1155*AB1155+AE1155*AC1155))</f>
        <v>988462.96268840006</v>
      </c>
      <c r="AG1155" s="184"/>
      <c r="AH1155" s="184"/>
    </row>
    <row r="1156" spans="1:34" s="49" customFormat="1">
      <c r="A1156" s="154" t="s">
        <v>72</v>
      </c>
      <c r="B1156" s="154" t="str">
        <f>VLOOKUP(A1156,'CENTRO DE COSTOS'!A:D,4,FALSE)</f>
        <v>MIGUEL JULIÁN HERNÁNDEZ GUARÍN</v>
      </c>
      <c r="C1156" s="154" t="str">
        <f>VLOOKUP(A1156,'CENTRO DE COSTOS'!A:D,2,FALSE)</f>
        <v>0004-0008</v>
      </c>
      <c r="D1156" s="154">
        <v>68547</v>
      </c>
      <c r="E1156" s="154">
        <v>2655877</v>
      </c>
      <c r="F1156" s="154">
        <v>81020</v>
      </c>
      <c r="G1156" s="154" t="s">
        <v>4590</v>
      </c>
      <c r="H1156" s="154" t="s">
        <v>820</v>
      </c>
      <c r="I1156" s="154" t="s">
        <v>844</v>
      </c>
      <c r="J1156" s="154" t="s">
        <v>1789</v>
      </c>
      <c r="K1156" s="183"/>
      <c r="L1156" s="154" t="s">
        <v>7611</v>
      </c>
      <c r="M1156" s="155">
        <v>45897.34375</v>
      </c>
      <c r="N1156" s="155">
        <v>45897.652083333327</v>
      </c>
      <c r="O1156" s="154" t="s">
        <v>2961</v>
      </c>
      <c r="P1156" s="154" t="s">
        <v>2962</v>
      </c>
      <c r="Q1156" s="154" t="s">
        <v>2971</v>
      </c>
      <c r="R1156" s="154" t="s">
        <v>3001</v>
      </c>
      <c r="S1156" s="154" t="s">
        <v>200</v>
      </c>
      <c r="T1156" s="183"/>
      <c r="U1156" s="154" t="s">
        <v>2965</v>
      </c>
      <c r="V1156" s="154" t="s">
        <v>7612</v>
      </c>
      <c r="W1156" s="154" t="s">
        <v>2967</v>
      </c>
      <c r="X1156" s="154" t="s">
        <v>1791</v>
      </c>
      <c r="Y1156" s="154" t="s">
        <v>28</v>
      </c>
      <c r="Z1156" s="154" t="s">
        <v>166</v>
      </c>
      <c r="AA1156" s="154" t="s">
        <v>3140</v>
      </c>
      <c r="AB1156" s="154">
        <v>1</v>
      </c>
      <c r="AC1156" s="154">
        <v>0</v>
      </c>
      <c r="AD1156" s="87">
        <f>IF(W1156="SOPORTE_TELEFÓNICO",'BASE LIQUIDACION REDEBAN 2025'!$B$19,IF(W1156="ENVÍO",'BASE LIQUIDACION REDEBAN 2025'!$C$2,IF(Y1156="TIPO I",'BASE LIQUIDACION REDEBAN 2025'!$C$2,IF(Y1156="TIPO II",'BASE LIQUIDACION REDEBAN 2025'!$C$3,IF(Y1156="TIPO III",'BASE LIQUIDACION REDEBAN 2025'!$C$4,IF(Y1156="TIPO IV",'BASE LIQUIDACION REDEBAN 2025'!$C$5,IF(Z1156="AEREO",'BASE LIQUIDACION REDEBAN 2025'!$B$6,'BASE LIQUIDACION REDEBAN 2025'!$C$5)))))))</f>
        <v>144967.87232000002</v>
      </c>
      <c r="AE1156" s="87">
        <f>IF(OR(W1156="SOPORTE_TELEFÓNICO",W1156="ENVÍO"),0,IF(Y1156="TIPO I",'BASE LIQUIDACION REDEBAN 2025'!$B$10,IF(Y1156="TIPO II",'BASE LIQUIDACION REDEBAN 2025'!$B$11,IF(Y1156="TIPO III",'BASE LIQUIDACION REDEBAN 2025'!$B$12,'BASE LIQUIDACION REDEBAN 2025'!$B$13))))</f>
        <v>140395.6348884</v>
      </c>
      <c r="AF1156" s="87">
        <f t="shared" si="18"/>
        <v>144967.87232000002</v>
      </c>
      <c r="AG1156" s="184"/>
      <c r="AH1156" s="184"/>
    </row>
    <row r="1157" spans="1:34" s="49" customFormat="1">
      <c r="A1157" s="154" t="s">
        <v>76</v>
      </c>
      <c r="B1157" s="154" t="str">
        <f>VLOOKUP(A1157,'CENTRO DE COSTOS'!A:D,4,FALSE)</f>
        <v>DIEGO FERNANDO HENAO CARDONA</v>
      </c>
      <c r="C1157" s="154" t="str">
        <f>VLOOKUP(A1157,'CENTRO DE COSTOS'!A:D,2,FALSE)</f>
        <v>0004-0003</v>
      </c>
      <c r="D1157" s="154">
        <v>76890</v>
      </c>
      <c r="E1157" s="154">
        <v>2651176</v>
      </c>
      <c r="F1157" s="154">
        <v>58574</v>
      </c>
      <c r="G1157" s="154" t="s">
        <v>4590</v>
      </c>
      <c r="H1157" s="154" t="s">
        <v>227</v>
      </c>
      <c r="I1157" s="154" t="s">
        <v>6901</v>
      </c>
      <c r="J1157" s="154" t="s">
        <v>7613</v>
      </c>
      <c r="K1157" s="183"/>
      <c r="L1157" s="154" t="s">
        <v>7614</v>
      </c>
      <c r="M1157" s="155">
        <v>45896.418749999997</v>
      </c>
      <c r="N1157" s="155">
        <v>45897.659722222219</v>
      </c>
      <c r="O1157" s="154" t="s">
        <v>2961</v>
      </c>
      <c r="P1157" s="154" t="s">
        <v>2962</v>
      </c>
      <c r="Q1157" s="154" t="s">
        <v>3099</v>
      </c>
      <c r="R1157" s="154" t="s">
        <v>3435</v>
      </c>
      <c r="S1157" s="154" t="s">
        <v>2973</v>
      </c>
      <c r="T1157" s="183"/>
      <c r="U1157" s="154" t="s">
        <v>2965</v>
      </c>
      <c r="V1157" s="154" t="s">
        <v>7615</v>
      </c>
      <c r="W1157" s="154" t="s">
        <v>2967</v>
      </c>
      <c r="X1157" s="154" t="s">
        <v>7616</v>
      </c>
      <c r="Y1157" s="154" t="s">
        <v>28</v>
      </c>
      <c r="Z1157" s="154" t="s">
        <v>166</v>
      </c>
      <c r="AA1157" s="154" t="s">
        <v>233</v>
      </c>
      <c r="AB1157" s="154">
        <v>1</v>
      </c>
      <c r="AC1157" s="154">
        <v>0</v>
      </c>
      <c r="AD1157" s="87">
        <f>IF(W1157="SOPORTE_TELEFÓNICO",'BASE LIQUIDACION REDEBAN 2025'!$B$19,IF(W1157="ENVÍO",'BASE LIQUIDACION REDEBAN 2025'!$C$2,IF(Y1157="TIPO I",'BASE LIQUIDACION REDEBAN 2025'!$C$2,IF(Y1157="TIPO II",'BASE LIQUIDACION REDEBAN 2025'!$C$3,IF(Y1157="TIPO III",'BASE LIQUIDACION REDEBAN 2025'!$C$4,IF(Y1157="TIPO IV",'BASE LIQUIDACION REDEBAN 2025'!$C$5,IF(Z1157="AEREO",'BASE LIQUIDACION REDEBAN 2025'!$B$6,'BASE LIQUIDACION REDEBAN 2025'!$C$5)))))))</f>
        <v>144967.87232000002</v>
      </c>
      <c r="AE1157" s="87">
        <f>IF(OR(W1157="SOPORTE_TELEFÓNICO",W1157="ENVÍO"),0,IF(Y1157="TIPO I",'BASE LIQUIDACION REDEBAN 2025'!$B$10,IF(Y1157="TIPO II",'BASE LIQUIDACION REDEBAN 2025'!$B$11,IF(Y1157="TIPO III",'BASE LIQUIDACION REDEBAN 2025'!$B$12,'BASE LIQUIDACION REDEBAN 2025'!$B$13))))</f>
        <v>140395.6348884</v>
      </c>
      <c r="AF1157" s="87">
        <f t="shared" si="18"/>
        <v>144967.87232000002</v>
      </c>
      <c r="AG1157" s="184"/>
      <c r="AH1157" s="184"/>
    </row>
    <row r="1158" spans="1:34" s="49" customFormat="1">
      <c r="A1158" s="154" t="s">
        <v>68</v>
      </c>
      <c r="B1158" s="154" t="str">
        <f>VLOOKUP(A1158,'CENTRO DE COSTOS'!A:D,4,FALSE)</f>
        <v>WILLIAM ASDRUBAL ROZO ROZO</v>
      </c>
      <c r="C1158" s="154" t="str">
        <f>VLOOKUP(A1158,'CENTRO DE COSTOS'!A:D,2,FALSE)</f>
        <v>0004-0004</v>
      </c>
      <c r="D1158" s="154">
        <v>11001</v>
      </c>
      <c r="E1158" s="154">
        <v>2654729</v>
      </c>
      <c r="F1158" s="154">
        <v>32887</v>
      </c>
      <c r="G1158" s="154" t="s">
        <v>4590</v>
      </c>
      <c r="H1158" s="154" t="s">
        <v>470</v>
      </c>
      <c r="I1158" s="154" t="s">
        <v>68</v>
      </c>
      <c r="J1158" s="154" t="s">
        <v>7617</v>
      </c>
      <c r="K1158" s="183"/>
      <c r="L1158" s="154" t="s">
        <v>7618</v>
      </c>
      <c r="M1158" s="155">
        <v>45896.696527777778</v>
      </c>
      <c r="N1158" s="155">
        <v>45897.670138888891</v>
      </c>
      <c r="O1158" s="154" t="s">
        <v>2961</v>
      </c>
      <c r="P1158" s="154" t="s">
        <v>2962</v>
      </c>
      <c r="Q1158" s="154" t="s">
        <v>3055</v>
      </c>
      <c r="R1158" s="154" t="s">
        <v>3056</v>
      </c>
      <c r="S1158" s="154" t="s">
        <v>2973</v>
      </c>
      <c r="T1158" s="183"/>
      <c r="U1158" s="154" t="s">
        <v>2965</v>
      </c>
      <c r="V1158" s="154" t="s">
        <v>7619</v>
      </c>
      <c r="W1158" s="154" t="s">
        <v>2967</v>
      </c>
      <c r="X1158" s="154" t="s">
        <v>7620</v>
      </c>
      <c r="Y1158" s="154" t="s">
        <v>25</v>
      </c>
      <c r="Z1158" s="154" t="s">
        <v>166</v>
      </c>
      <c r="AA1158" s="154" t="s">
        <v>3836</v>
      </c>
      <c r="AB1158" s="154">
        <v>1</v>
      </c>
      <c r="AC1158" s="154">
        <v>0</v>
      </c>
      <c r="AD1158" s="87">
        <f>IF(W1158="SOPORTE_TELEFÓNICO",'BASE LIQUIDACION REDEBAN 2025'!$B$19,IF(W1158="ENVÍO",'BASE LIQUIDACION REDEBAN 2025'!$C$2,IF(Y1158="TIPO I",'BASE LIQUIDACION REDEBAN 2025'!$C$2,IF(Y1158="TIPO II",'BASE LIQUIDACION REDEBAN 2025'!$C$3,IF(Y1158="TIPO III",'BASE LIQUIDACION REDEBAN 2025'!$C$4,IF(Y1158="TIPO IV",'BASE LIQUIDACION REDEBAN 2025'!$C$5,IF(Z1158="AEREO",'BASE LIQUIDACION REDEBAN 2025'!$B$6,'BASE LIQUIDACION REDEBAN 2025'!$C$5)))))))</f>
        <v>65960.072302</v>
      </c>
      <c r="AE1158" s="87">
        <f>IF(OR(W1158="SOPORTE_TELEFÓNICO",W1158="ENVÍO"),0,IF(Y1158="TIPO I",'BASE LIQUIDACION REDEBAN 2025'!$B$10,IF(Y1158="TIPO II",'BASE LIQUIDACION REDEBAN 2025'!$B$11,IF(Y1158="TIPO III",'BASE LIQUIDACION REDEBAN 2025'!$B$12,'BASE LIQUIDACION REDEBAN 2025'!$B$13))))</f>
        <v>75096.394270399993</v>
      </c>
      <c r="AF1158" s="87">
        <f t="shared" si="18"/>
        <v>65960.072302</v>
      </c>
      <c r="AG1158" s="184"/>
      <c r="AH1158" s="184"/>
    </row>
    <row r="1159" spans="1:34" s="49" customFormat="1">
      <c r="A1159" s="154" t="s">
        <v>90</v>
      </c>
      <c r="B1159" s="154" t="str">
        <f>VLOOKUP(A1159,'CENTRO DE COSTOS'!A:D,4,FALSE)</f>
        <v>JUAN SEBASTIÁN RÍOS CASTRILLÓN</v>
      </c>
      <c r="C1159" s="154" t="str">
        <f>VLOOKUP(A1159,'CENTRO DE COSTOS'!A:D,2,FALSE)</f>
        <v>0004-0005</v>
      </c>
      <c r="D1159" s="154">
        <v>5088</v>
      </c>
      <c r="E1159" s="154">
        <v>2658740</v>
      </c>
      <c r="F1159" s="154">
        <v>59435</v>
      </c>
      <c r="G1159" s="154" t="s">
        <v>4590</v>
      </c>
      <c r="H1159" s="154" t="s">
        <v>197</v>
      </c>
      <c r="I1159" s="154" t="s">
        <v>211</v>
      </c>
      <c r="J1159" s="154" t="s">
        <v>7621</v>
      </c>
      <c r="K1159" s="183"/>
      <c r="L1159" s="154" t="s">
        <v>7622</v>
      </c>
      <c r="M1159" s="155">
        <v>45897.491666666669</v>
      </c>
      <c r="N1159" s="155">
        <v>45897.677083333343</v>
      </c>
      <c r="O1159" s="154" t="s">
        <v>2961</v>
      </c>
      <c r="P1159" s="154" t="s">
        <v>2962</v>
      </c>
      <c r="Q1159" s="154" t="s">
        <v>3099</v>
      </c>
      <c r="R1159" s="154" t="s">
        <v>3100</v>
      </c>
      <c r="S1159" s="154" t="s">
        <v>200</v>
      </c>
      <c r="T1159" s="183"/>
      <c r="U1159" s="154" t="s">
        <v>2965</v>
      </c>
      <c r="V1159" s="154" t="s">
        <v>7623</v>
      </c>
      <c r="W1159" s="154" t="s">
        <v>2967</v>
      </c>
      <c r="X1159" s="154" t="s">
        <v>7624</v>
      </c>
      <c r="Y1159" s="154" t="s">
        <v>25</v>
      </c>
      <c r="Z1159" s="154" t="s">
        <v>166</v>
      </c>
      <c r="AA1159" s="154" t="s">
        <v>204</v>
      </c>
      <c r="AB1159" s="154">
        <v>1</v>
      </c>
      <c r="AC1159" s="154">
        <v>0</v>
      </c>
      <c r="AD1159" s="87">
        <f>IF(W1159="SOPORTE_TELEFÓNICO",'BASE LIQUIDACION REDEBAN 2025'!$B$19,IF(W1159="ENVÍO",'BASE LIQUIDACION REDEBAN 2025'!$C$2,IF(Y1159="TIPO I",'BASE LIQUIDACION REDEBAN 2025'!$C$2,IF(Y1159="TIPO II",'BASE LIQUIDACION REDEBAN 2025'!$C$3,IF(Y1159="TIPO III",'BASE LIQUIDACION REDEBAN 2025'!$C$4,IF(Y1159="TIPO IV",'BASE LIQUIDACION REDEBAN 2025'!$C$5,IF(Z1159="AEREO",'BASE LIQUIDACION REDEBAN 2025'!$B$6,'BASE LIQUIDACION REDEBAN 2025'!$C$5)))))))</f>
        <v>65960.072302</v>
      </c>
      <c r="AE1159" s="87">
        <f>IF(OR(W1159="SOPORTE_TELEFÓNICO",W1159="ENVÍO"),0,IF(Y1159="TIPO I",'BASE LIQUIDACION REDEBAN 2025'!$B$10,IF(Y1159="TIPO II",'BASE LIQUIDACION REDEBAN 2025'!$B$11,IF(Y1159="TIPO III",'BASE LIQUIDACION REDEBAN 2025'!$B$12,'BASE LIQUIDACION REDEBAN 2025'!$B$13))))</f>
        <v>75096.394270399993</v>
      </c>
      <c r="AF1159" s="87">
        <f t="shared" si="18"/>
        <v>65960.072302</v>
      </c>
      <c r="AG1159" s="184"/>
      <c r="AH1159" s="184"/>
    </row>
    <row r="1160" spans="1:34" s="49" customFormat="1">
      <c r="A1160" s="154" t="s">
        <v>87</v>
      </c>
      <c r="B1160" s="154" t="str">
        <f>VLOOKUP(A1160,'CENTRO DE COSTOS'!A:D,4,FALSE)</f>
        <v>DIEGO FERNANDO HENAO CARDONA</v>
      </c>
      <c r="C1160" s="154" t="str">
        <f>VLOOKUP(A1160,'CENTRO DE COSTOS'!A:D,2,FALSE)</f>
        <v>0004-0002</v>
      </c>
      <c r="D1160" s="154">
        <v>17486</v>
      </c>
      <c r="E1160" s="154">
        <v>2658106</v>
      </c>
      <c r="F1160" s="154">
        <v>28986</v>
      </c>
      <c r="G1160" s="154" t="s">
        <v>4590</v>
      </c>
      <c r="H1160" s="154" t="s">
        <v>477</v>
      </c>
      <c r="I1160" s="154" t="s">
        <v>7625</v>
      </c>
      <c r="J1160" s="154" t="s">
        <v>7626</v>
      </c>
      <c r="K1160" s="183"/>
      <c r="L1160" s="154" t="s">
        <v>7627</v>
      </c>
      <c r="M1160" s="155">
        <v>45897.457638888889</v>
      </c>
      <c r="N1160" s="155">
        <v>45897.681250000001</v>
      </c>
      <c r="O1160" s="154" t="s">
        <v>2961</v>
      </c>
      <c r="P1160" s="154" t="s">
        <v>2962</v>
      </c>
      <c r="Q1160" s="154" t="s">
        <v>2971</v>
      </c>
      <c r="R1160" s="154" t="s">
        <v>3027</v>
      </c>
      <c r="S1160" s="154" t="s">
        <v>2973</v>
      </c>
      <c r="T1160" s="183"/>
      <c r="U1160" s="154" t="s">
        <v>2965</v>
      </c>
      <c r="V1160" s="154" t="s">
        <v>7628</v>
      </c>
      <c r="W1160" s="154" t="s">
        <v>2967</v>
      </c>
      <c r="X1160" s="154" t="s">
        <v>7629</v>
      </c>
      <c r="Y1160" s="154" t="s">
        <v>28</v>
      </c>
      <c r="Z1160" s="154" t="s">
        <v>166</v>
      </c>
      <c r="AA1160" s="154" t="s">
        <v>2942</v>
      </c>
      <c r="AB1160" s="154">
        <v>1</v>
      </c>
      <c r="AC1160" s="154">
        <v>0</v>
      </c>
      <c r="AD1160" s="87">
        <f>IF(W1160="SOPORTE_TELEFÓNICO",'BASE LIQUIDACION REDEBAN 2025'!$B$19,IF(W1160="ENVÍO",'BASE LIQUIDACION REDEBAN 2025'!$C$2,IF(Y1160="TIPO I",'BASE LIQUIDACION REDEBAN 2025'!$C$2,IF(Y1160="TIPO II",'BASE LIQUIDACION REDEBAN 2025'!$C$3,IF(Y1160="TIPO III",'BASE LIQUIDACION REDEBAN 2025'!$C$4,IF(Y1160="TIPO IV",'BASE LIQUIDACION REDEBAN 2025'!$C$5,IF(Z1160="AEREO",'BASE LIQUIDACION REDEBAN 2025'!$B$6,'BASE LIQUIDACION REDEBAN 2025'!$C$5)))))))</f>
        <v>144967.87232000002</v>
      </c>
      <c r="AE1160" s="87">
        <f>IF(OR(W1160="SOPORTE_TELEFÓNICO",W1160="ENVÍO"),0,IF(Y1160="TIPO I",'BASE LIQUIDACION REDEBAN 2025'!$B$10,IF(Y1160="TIPO II",'BASE LIQUIDACION REDEBAN 2025'!$B$11,IF(Y1160="TIPO III",'BASE LIQUIDACION REDEBAN 2025'!$B$12,'BASE LIQUIDACION REDEBAN 2025'!$B$13))))</f>
        <v>140395.6348884</v>
      </c>
      <c r="AF1160" s="87">
        <f t="shared" si="18"/>
        <v>144967.87232000002</v>
      </c>
      <c r="AG1160" s="184"/>
      <c r="AH1160" s="184"/>
    </row>
    <row r="1161" spans="1:34" s="49" customFormat="1">
      <c r="A1161" s="154" t="s">
        <v>90</v>
      </c>
      <c r="B1161" s="154" t="str">
        <f>VLOOKUP(A1161,'CENTRO DE COSTOS'!A:D,4,FALSE)</f>
        <v>JUAN SEBASTIÁN RÍOS CASTRILLÓN</v>
      </c>
      <c r="C1161" s="154" t="str">
        <f>VLOOKUP(A1161,'CENTRO DE COSTOS'!A:D,2,FALSE)</f>
        <v>0004-0005</v>
      </c>
      <c r="D1161" s="154">
        <v>5001</v>
      </c>
      <c r="E1161" s="154">
        <v>2659046</v>
      </c>
      <c r="F1161" s="154">
        <v>38088</v>
      </c>
      <c r="G1161" s="154" t="s">
        <v>4590</v>
      </c>
      <c r="H1161" s="154" t="s">
        <v>197</v>
      </c>
      <c r="I1161" s="154" t="s">
        <v>90</v>
      </c>
      <c r="J1161" s="154" t="s">
        <v>7630</v>
      </c>
      <c r="K1161" s="183"/>
      <c r="L1161" s="154" t="s">
        <v>7631</v>
      </c>
      <c r="M1161" s="155">
        <v>45897.517361111109</v>
      </c>
      <c r="N1161" s="155">
        <v>45897.685416666667</v>
      </c>
      <c r="O1161" s="154" t="s">
        <v>2961</v>
      </c>
      <c r="P1161" s="154" t="s">
        <v>2962</v>
      </c>
      <c r="Q1161" s="154" t="s">
        <v>3099</v>
      </c>
      <c r="R1161" s="154" t="s">
        <v>3115</v>
      </c>
      <c r="S1161" s="154" t="s">
        <v>200</v>
      </c>
      <c r="T1161" s="183"/>
      <c r="U1161" s="154" t="s">
        <v>2965</v>
      </c>
      <c r="V1161" s="154" t="s">
        <v>7632</v>
      </c>
      <c r="W1161" s="154" t="s">
        <v>2967</v>
      </c>
      <c r="X1161" s="154" t="s">
        <v>7633</v>
      </c>
      <c r="Y1161" s="154" t="s">
        <v>25</v>
      </c>
      <c r="Z1161" s="154" t="s">
        <v>166</v>
      </c>
      <c r="AA1161" s="154" t="s">
        <v>1626</v>
      </c>
      <c r="AB1161" s="154">
        <v>1</v>
      </c>
      <c r="AC1161" s="154">
        <v>0</v>
      </c>
      <c r="AD1161" s="87">
        <f>IF(W1161="SOPORTE_TELEFÓNICO",'BASE LIQUIDACION REDEBAN 2025'!$B$19,IF(W1161="ENVÍO",'BASE LIQUIDACION REDEBAN 2025'!$C$2,IF(Y1161="TIPO I",'BASE LIQUIDACION REDEBAN 2025'!$C$2,IF(Y1161="TIPO II",'BASE LIQUIDACION REDEBAN 2025'!$C$3,IF(Y1161="TIPO III",'BASE LIQUIDACION REDEBAN 2025'!$C$4,IF(Y1161="TIPO IV",'BASE LIQUIDACION REDEBAN 2025'!$C$5,IF(Z1161="AEREO",'BASE LIQUIDACION REDEBAN 2025'!$B$6,'BASE LIQUIDACION REDEBAN 2025'!$C$5)))))))</f>
        <v>65960.072302</v>
      </c>
      <c r="AE1161" s="87">
        <f>IF(OR(W1161="SOPORTE_TELEFÓNICO",W1161="ENVÍO"),0,IF(Y1161="TIPO I",'BASE LIQUIDACION REDEBAN 2025'!$B$10,IF(Y1161="TIPO II",'BASE LIQUIDACION REDEBAN 2025'!$B$11,IF(Y1161="TIPO III",'BASE LIQUIDACION REDEBAN 2025'!$B$12,'BASE LIQUIDACION REDEBAN 2025'!$B$13))))</f>
        <v>75096.394270399993</v>
      </c>
      <c r="AF1161" s="87">
        <f t="shared" si="18"/>
        <v>65960.072302</v>
      </c>
      <c r="AG1161" s="184"/>
      <c r="AH1161" s="184"/>
    </row>
    <row r="1162" spans="1:34" s="49" customFormat="1">
      <c r="A1162" s="154" t="s">
        <v>76</v>
      </c>
      <c r="B1162" s="154" t="str">
        <f>VLOOKUP(A1162,'CENTRO DE COSTOS'!A:D,4,FALSE)</f>
        <v>DIEGO FERNANDO HENAO CARDONA</v>
      </c>
      <c r="C1162" s="154" t="str">
        <f>VLOOKUP(A1162,'CENTRO DE COSTOS'!A:D,2,FALSE)</f>
        <v>0004-0003</v>
      </c>
      <c r="D1162" s="154">
        <v>76001</v>
      </c>
      <c r="E1162" s="154">
        <v>2659288</v>
      </c>
      <c r="F1162" s="154">
        <v>78290</v>
      </c>
      <c r="G1162" s="154" t="s">
        <v>4590</v>
      </c>
      <c r="H1162" s="154" t="s">
        <v>227</v>
      </c>
      <c r="I1162" s="154" t="s">
        <v>76</v>
      </c>
      <c r="J1162" s="154" t="s">
        <v>7634</v>
      </c>
      <c r="K1162" s="183"/>
      <c r="L1162" s="154" t="s">
        <v>7635</v>
      </c>
      <c r="M1162" s="155">
        <v>45897.569444444453</v>
      </c>
      <c r="N1162" s="155">
        <v>45897.6875</v>
      </c>
      <c r="O1162" s="154" t="s">
        <v>2961</v>
      </c>
      <c r="P1162" s="154" t="s">
        <v>2962</v>
      </c>
      <c r="Q1162" s="154" t="s">
        <v>2978</v>
      </c>
      <c r="R1162" s="154" t="s">
        <v>5375</v>
      </c>
      <c r="S1162" s="154" t="s">
        <v>200</v>
      </c>
      <c r="T1162" s="183"/>
      <c r="U1162" s="154" t="s">
        <v>2965</v>
      </c>
      <c r="V1162" s="154" t="s">
        <v>7636</v>
      </c>
      <c r="W1162" s="154" t="s">
        <v>2967</v>
      </c>
      <c r="X1162" s="154" t="s">
        <v>7637</v>
      </c>
      <c r="Y1162" s="154" t="s">
        <v>25</v>
      </c>
      <c r="Z1162" s="154" t="s">
        <v>166</v>
      </c>
      <c r="AA1162" s="154" t="s">
        <v>1442</v>
      </c>
      <c r="AB1162" s="154">
        <v>1</v>
      </c>
      <c r="AC1162" s="154">
        <v>0</v>
      </c>
      <c r="AD1162" s="87">
        <f>IF(W1162="SOPORTE_TELEFÓNICO",'BASE LIQUIDACION REDEBAN 2025'!$B$19,IF(W1162="ENVÍO",'BASE LIQUIDACION REDEBAN 2025'!$C$2,IF(Y1162="TIPO I",'BASE LIQUIDACION REDEBAN 2025'!$C$2,IF(Y1162="TIPO II",'BASE LIQUIDACION REDEBAN 2025'!$C$3,IF(Y1162="TIPO III",'BASE LIQUIDACION REDEBAN 2025'!$C$4,IF(Y1162="TIPO IV",'BASE LIQUIDACION REDEBAN 2025'!$C$5,IF(Z1162="AEREO",'BASE LIQUIDACION REDEBAN 2025'!$B$6,'BASE LIQUIDACION REDEBAN 2025'!$C$5)))))))</f>
        <v>65960.072302</v>
      </c>
      <c r="AE1162" s="87">
        <f>IF(OR(W1162="SOPORTE_TELEFÓNICO",W1162="ENVÍO"),0,IF(Y1162="TIPO I",'BASE LIQUIDACION REDEBAN 2025'!$B$10,IF(Y1162="TIPO II",'BASE LIQUIDACION REDEBAN 2025'!$B$11,IF(Y1162="TIPO III",'BASE LIQUIDACION REDEBAN 2025'!$B$12,'BASE LIQUIDACION REDEBAN 2025'!$B$13))))</f>
        <v>75096.394270399993</v>
      </c>
      <c r="AF1162" s="87">
        <f t="shared" si="18"/>
        <v>65960.072302</v>
      </c>
      <c r="AG1162" s="184"/>
      <c r="AH1162" s="184"/>
    </row>
    <row r="1163" spans="1:34" s="49" customFormat="1">
      <c r="A1163" s="154" t="s">
        <v>90</v>
      </c>
      <c r="B1163" s="154" t="str">
        <f>VLOOKUP(A1163,'CENTRO DE COSTOS'!A:D,4,FALSE)</f>
        <v>JUAN SEBASTIÁN RÍOS CASTRILLÓN</v>
      </c>
      <c r="C1163" s="154" t="str">
        <f>VLOOKUP(A1163,'CENTRO DE COSTOS'!A:D,2,FALSE)</f>
        <v>0004-0005</v>
      </c>
      <c r="D1163" s="154">
        <v>5001</v>
      </c>
      <c r="E1163" s="154">
        <v>2658454</v>
      </c>
      <c r="F1163" s="154">
        <v>80084</v>
      </c>
      <c r="G1163" s="154" t="s">
        <v>4590</v>
      </c>
      <c r="H1163" s="154" t="s">
        <v>197</v>
      </c>
      <c r="I1163" s="154" t="s">
        <v>90</v>
      </c>
      <c r="J1163" s="154" t="s">
        <v>7638</v>
      </c>
      <c r="K1163" s="183"/>
      <c r="L1163" s="154" t="s">
        <v>7639</v>
      </c>
      <c r="M1163" s="155">
        <v>45897.477777777778</v>
      </c>
      <c r="N1163" s="155">
        <v>45897.69027777778</v>
      </c>
      <c r="O1163" s="154" t="s">
        <v>2961</v>
      </c>
      <c r="P1163" s="154" t="s">
        <v>2962</v>
      </c>
      <c r="Q1163" s="154" t="s">
        <v>2971</v>
      </c>
      <c r="R1163" s="154" t="s">
        <v>2972</v>
      </c>
      <c r="S1163" s="154" t="s">
        <v>2973</v>
      </c>
      <c r="T1163" s="183"/>
      <c r="U1163" s="154" t="s">
        <v>2965</v>
      </c>
      <c r="V1163" s="154" t="s">
        <v>7640</v>
      </c>
      <c r="W1163" s="154" t="s">
        <v>2967</v>
      </c>
      <c r="X1163" s="154" t="s">
        <v>7641</v>
      </c>
      <c r="Y1163" s="154" t="s">
        <v>25</v>
      </c>
      <c r="Z1163" s="154" t="s">
        <v>166</v>
      </c>
      <c r="AA1163" s="154" t="s">
        <v>1245</v>
      </c>
      <c r="AB1163" s="154">
        <v>1</v>
      </c>
      <c r="AC1163" s="154">
        <v>0</v>
      </c>
      <c r="AD1163" s="87">
        <f>IF(W1163="SOPORTE_TELEFÓNICO",'BASE LIQUIDACION REDEBAN 2025'!$B$19,IF(W1163="ENVÍO",'BASE LIQUIDACION REDEBAN 2025'!$C$2,IF(Y1163="TIPO I",'BASE LIQUIDACION REDEBAN 2025'!$C$2,IF(Y1163="TIPO II",'BASE LIQUIDACION REDEBAN 2025'!$C$3,IF(Y1163="TIPO III",'BASE LIQUIDACION REDEBAN 2025'!$C$4,IF(Y1163="TIPO IV",'BASE LIQUIDACION REDEBAN 2025'!$C$5,IF(Z1163="AEREO",'BASE LIQUIDACION REDEBAN 2025'!$B$6,'BASE LIQUIDACION REDEBAN 2025'!$C$5)))))))</f>
        <v>65960.072302</v>
      </c>
      <c r="AE1163" s="87">
        <f>IF(OR(W1163="SOPORTE_TELEFÓNICO",W1163="ENVÍO"),0,IF(Y1163="TIPO I",'BASE LIQUIDACION REDEBAN 2025'!$B$10,IF(Y1163="TIPO II",'BASE LIQUIDACION REDEBAN 2025'!$B$11,IF(Y1163="TIPO III",'BASE LIQUIDACION REDEBAN 2025'!$B$12,'BASE LIQUIDACION REDEBAN 2025'!$B$13))))</f>
        <v>75096.394270399993</v>
      </c>
      <c r="AF1163" s="87">
        <f t="shared" si="18"/>
        <v>65960.072302</v>
      </c>
      <c r="AG1163" s="184"/>
      <c r="AH1163" s="184"/>
    </row>
    <row r="1164" spans="1:34" s="49" customFormat="1">
      <c r="A1164" s="154" t="s">
        <v>90</v>
      </c>
      <c r="B1164" s="154" t="str">
        <f>VLOOKUP(A1164,'CENTRO DE COSTOS'!A:D,4,FALSE)</f>
        <v>JUAN SEBASTIÁN RÍOS CASTRILLÓN</v>
      </c>
      <c r="C1164" s="154" t="str">
        <f>VLOOKUP(A1164,'CENTRO DE COSTOS'!A:D,2,FALSE)</f>
        <v>0004-0005</v>
      </c>
      <c r="D1164" s="154">
        <v>5001</v>
      </c>
      <c r="E1164" s="154">
        <v>2657876</v>
      </c>
      <c r="F1164" s="154">
        <v>22575</v>
      </c>
      <c r="G1164" s="154" t="s">
        <v>4590</v>
      </c>
      <c r="H1164" s="154" t="s">
        <v>197</v>
      </c>
      <c r="I1164" s="154" t="s">
        <v>90</v>
      </c>
      <c r="J1164" s="154" t="s">
        <v>7642</v>
      </c>
      <c r="K1164" s="183"/>
      <c r="L1164" s="154" t="s">
        <v>7643</v>
      </c>
      <c r="M1164" s="155">
        <v>45897.45416666667</v>
      </c>
      <c r="N1164" s="155">
        <v>45897.693055555559</v>
      </c>
      <c r="O1164" s="154" t="s">
        <v>2961</v>
      </c>
      <c r="P1164" s="154" t="s">
        <v>2962</v>
      </c>
      <c r="Q1164" s="154" t="s">
        <v>2971</v>
      </c>
      <c r="R1164" s="154" t="s">
        <v>3001</v>
      </c>
      <c r="S1164" s="154" t="s">
        <v>220</v>
      </c>
      <c r="T1164" s="183"/>
      <c r="U1164" s="154" t="s">
        <v>2965</v>
      </c>
      <c r="V1164" s="154" t="s">
        <v>7644</v>
      </c>
      <c r="W1164" s="154" t="s">
        <v>2967</v>
      </c>
      <c r="X1164" s="154" t="s">
        <v>7645</v>
      </c>
      <c r="Y1164" s="154" t="s">
        <v>25</v>
      </c>
      <c r="Z1164" s="154" t="s">
        <v>166</v>
      </c>
      <c r="AA1164" s="154" t="s">
        <v>1245</v>
      </c>
      <c r="AB1164" s="154">
        <v>1</v>
      </c>
      <c r="AC1164" s="154">
        <v>0</v>
      </c>
      <c r="AD1164" s="87">
        <f>IF(W1164="SOPORTE_TELEFÓNICO",'BASE LIQUIDACION REDEBAN 2025'!$B$19,IF(W1164="ENVÍO",'BASE LIQUIDACION REDEBAN 2025'!$C$2,IF(Y1164="TIPO I",'BASE LIQUIDACION REDEBAN 2025'!$C$2,IF(Y1164="TIPO II",'BASE LIQUIDACION REDEBAN 2025'!$C$3,IF(Y1164="TIPO III",'BASE LIQUIDACION REDEBAN 2025'!$C$4,IF(Y1164="TIPO IV",'BASE LIQUIDACION REDEBAN 2025'!$C$5,IF(Z1164="AEREO",'BASE LIQUIDACION REDEBAN 2025'!$B$6,'BASE LIQUIDACION REDEBAN 2025'!$C$5)))))))</f>
        <v>65960.072302</v>
      </c>
      <c r="AE1164" s="87">
        <f>IF(OR(W1164="SOPORTE_TELEFÓNICO",W1164="ENVÍO"),0,IF(Y1164="TIPO I",'BASE LIQUIDACION REDEBAN 2025'!$B$10,IF(Y1164="TIPO II",'BASE LIQUIDACION REDEBAN 2025'!$B$11,IF(Y1164="TIPO III",'BASE LIQUIDACION REDEBAN 2025'!$B$12,'BASE LIQUIDACION REDEBAN 2025'!$B$13))))</f>
        <v>75096.394270399993</v>
      </c>
      <c r="AF1164" s="87">
        <f t="shared" si="18"/>
        <v>65960.072302</v>
      </c>
      <c r="AG1164" s="184"/>
      <c r="AH1164" s="184"/>
    </row>
    <row r="1165" spans="1:34" s="49" customFormat="1">
      <c r="A1165" s="154" t="s">
        <v>80</v>
      </c>
      <c r="B1165" s="154" t="str">
        <f>VLOOKUP(A1165,'CENTRO DE COSTOS'!A:D,4,FALSE)</f>
        <v>JOSE MAURICIO HERNANDEZ ROJAS</v>
      </c>
      <c r="C1165" s="154" t="str">
        <f>VLOOKUP(A1165,'CENTRO DE COSTOS'!A:D,2,FALSE)</f>
        <v>0004-0001</v>
      </c>
      <c r="D1165" s="154">
        <v>13001</v>
      </c>
      <c r="E1165" s="154">
        <v>2657796</v>
      </c>
      <c r="F1165" s="154">
        <v>73807</v>
      </c>
      <c r="G1165" s="154" t="s">
        <v>4590</v>
      </c>
      <c r="H1165" s="154" t="s">
        <v>303</v>
      </c>
      <c r="I1165" s="154" t="s">
        <v>80</v>
      </c>
      <c r="J1165" s="154" t="s">
        <v>7646</v>
      </c>
      <c r="K1165" s="183"/>
      <c r="L1165" s="154" t="s">
        <v>7647</v>
      </c>
      <c r="M1165" s="155">
        <v>45897.45</v>
      </c>
      <c r="N1165" s="155">
        <v>45897.695138888892</v>
      </c>
      <c r="O1165" s="154" t="s">
        <v>2961</v>
      </c>
      <c r="P1165" s="154" t="s">
        <v>2988</v>
      </c>
      <c r="Q1165" s="154" t="s">
        <v>2978</v>
      </c>
      <c r="R1165" s="154" t="s">
        <v>3124</v>
      </c>
      <c r="S1165" s="154" t="s">
        <v>200</v>
      </c>
      <c r="T1165" s="183"/>
      <c r="U1165" s="154" t="s">
        <v>2965</v>
      </c>
      <c r="V1165" s="154" t="s">
        <v>7648</v>
      </c>
      <c r="W1165" s="154" t="s">
        <v>2967</v>
      </c>
      <c r="X1165" s="154" t="s">
        <v>7649</v>
      </c>
      <c r="Y1165" s="154" t="s">
        <v>25</v>
      </c>
      <c r="Z1165" s="154" t="s">
        <v>166</v>
      </c>
      <c r="AA1165" s="154" t="s">
        <v>337</v>
      </c>
      <c r="AB1165" s="154">
        <v>1</v>
      </c>
      <c r="AC1165" s="154">
        <v>0</v>
      </c>
      <c r="AD1165" s="87">
        <f>IF(W1165="SOPORTE_TELEFÓNICO",'BASE LIQUIDACION REDEBAN 2025'!$B$19,IF(W1165="ENVÍO",'BASE LIQUIDACION REDEBAN 2025'!$C$2,IF(Y1165="TIPO I",'BASE LIQUIDACION REDEBAN 2025'!$C$2,IF(Y1165="TIPO II",'BASE LIQUIDACION REDEBAN 2025'!$C$3,IF(Y1165="TIPO III",'BASE LIQUIDACION REDEBAN 2025'!$C$4,IF(Y1165="TIPO IV",'BASE LIQUIDACION REDEBAN 2025'!$C$5,IF(Z1165="AEREO",'BASE LIQUIDACION REDEBAN 2025'!$B$6,'BASE LIQUIDACION REDEBAN 2025'!$C$5)))))))</f>
        <v>65960.072302</v>
      </c>
      <c r="AE1165" s="87">
        <f>IF(OR(W1165="SOPORTE_TELEFÓNICO",W1165="ENVÍO"),0,IF(Y1165="TIPO I",'BASE LIQUIDACION REDEBAN 2025'!$B$10,IF(Y1165="TIPO II",'BASE LIQUIDACION REDEBAN 2025'!$B$11,IF(Y1165="TIPO III",'BASE LIQUIDACION REDEBAN 2025'!$B$12,'BASE LIQUIDACION REDEBAN 2025'!$B$13))))</f>
        <v>75096.394270399993</v>
      </c>
      <c r="AF1165" s="87">
        <f t="shared" si="18"/>
        <v>65960.072302</v>
      </c>
      <c r="AG1165" s="184"/>
      <c r="AH1165" s="184"/>
    </row>
    <row r="1166" spans="1:34" s="49" customFormat="1">
      <c r="A1166" s="154" t="s">
        <v>86</v>
      </c>
      <c r="B1166" s="154" t="str">
        <f>VLOOKUP(A1166,'CENTRO DE COSTOS'!A:D,4,FALSE)</f>
        <v>KEVIN ALEXIS CORZO BUSTOS</v>
      </c>
      <c r="C1166" s="154" t="str">
        <f>VLOOKUP(A1166,'CENTRO DE COSTOS'!A:D,2,FALSE)</f>
        <v>0004-0007</v>
      </c>
      <c r="D1166" s="154">
        <v>73001</v>
      </c>
      <c r="E1166" s="154">
        <v>2657060</v>
      </c>
      <c r="F1166" s="154">
        <v>70259</v>
      </c>
      <c r="G1166" s="154" t="s">
        <v>4590</v>
      </c>
      <c r="H1166" s="154" t="s">
        <v>703</v>
      </c>
      <c r="I1166" s="154" t="s">
        <v>86</v>
      </c>
      <c r="J1166" s="154" t="s">
        <v>7650</v>
      </c>
      <c r="K1166" s="183"/>
      <c r="L1166" s="154" t="s">
        <v>7651</v>
      </c>
      <c r="M1166" s="155">
        <v>45897.402777777781</v>
      </c>
      <c r="N1166" s="155">
        <v>45897.697916666657</v>
      </c>
      <c r="O1166" s="154" t="s">
        <v>2961</v>
      </c>
      <c r="P1166" s="154" t="s">
        <v>2962</v>
      </c>
      <c r="Q1166" s="154" t="s">
        <v>3055</v>
      </c>
      <c r="R1166" s="154" t="s">
        <v>3056</v>
      </c>
      <c r="S1166" s="154" t="s">
        <v>220</v>
      </c>
      <c r="T1166" s="183"/>
      <c r="U1166" s="154" t="s">
        <v>2965</v>
      </c>
      <c r="V1166" s="154" t="s">
        <v>7652</v>
      </c>
      <c r="W1166" s="154" t="s">
        <v>2967</v>
      </c>
      <c r="X1166" s="154" t="s">
        <v>7653</v>
      </c>
      <c r="Y1166" s="154" t="s">
        <v>25</v>
      </c>
      <c r="Z1166" s="154" t="s">
        <v>166</v>
      </c>
      <c r="AA1166" s="154" t="s">
        <v>708</v>
      </c>
      <c r="AB1166" s="154">
        <v>1</v>
      </c>
      <c r="AC1166" s="154">
        <v>0</v>
      </c>
      <c r="AD1166" s="87">
        <f>IF(W1166="SOPORTE_TELEFÓNICO",'BASE LIQUIDACION REDEBAN 2025'!$B$19,IF(W1166="ENVÍO",'BASE LIQUIDACION REDEBAN 2025'!$C$2,IF(Y1166="TIPO I",'BASE LIQUIDACION REDEBAN 2025'!$C$2,IF(Y1166="TIPO II",'BASE LIQUIDACION REDEBAN 2025'!$C$3,IF(Y1166="TIPO III",'BASE LIQUIDACION REDEBAN 2025'!$C$4,IF(Y1166="TIPO IV",'BASE LIQUIDACION REDEBAN 2025'!$C$5,IF(Z1166="AEREO",'BASE LIQUIDACION REDEBAN 2025'!$B$6,'BASE LIQUIDACION REDEBAN 2025'!$C$5)))))))</f>
        <v>65960.072302</v>
      </c>
      <c r="AE1166" s="87">
        <f>IF(OR(W1166="SOPORTE_TELEFÓNICO",W1166="ENVÍO"),0,IF(Y1166="TIPO I",'BASE LIQUIDACION REDEBAN 2025'!$B$10,IF(Y1166="TIPO II",'BASE LIQUIDACION REDEBAN 2025'!$B$11,IF(Y1166="TIPO III",'BASE LIQUIDACION REDEBAN 2025'!$B$12,'BASE LIQUIDACION REDEBAN 2025'!$B$13))))</f>
        <v>75096.394270399993</v>
      </c>
      <c r="AF1166" s="87">
        <f t="shared" si="18"/>
        <v>65960.072302</v>
      </c>
      <c r="AG1166" s="184"/>
      <c r="AH1166" s="184"/>
    </row>
    <row r="1167" spans="1:34" s="49" customFormat="1">
      <c r="A1167" s="154" t="s">
        <v>68</v>
      </c>
      <c r="B1167" s="154" t="str">
        <f>VLOOKUP(A1167,'CENTRO DE COSTOS'!A:D,4,FALSE)</f>
        <v>WILLIAM ASDRUBAL ROZO ROZO</v>
      </c>
      <c r="C1167" s="154" t="str">
        <f>VLOOKUP(A1167,'CENTRO DE COSTOS'!A:D,2,FALSE)</f>
        <v>0004-0004</v>
      </c>
      <c r="D1167" s="154">
        <v>25754</v>
      </c>
      <c r="E1167" s="154">
        <v>2656758</v>
      </c>
      <c r="F1167" s="154">
        <v>24821</v>
      </c>
      <c r="G1167" s="154" t="s">
        <v>4590</v>
      </c>
      <c r="H1167" s="154" t="s">
        <v>470</v>
      </c>
      <c r="I1167" s="154" t="s">
        <v>1138</v>
      </c>
      <c r="J1167" s="154" t="s">
        <v>7654</v>
      </c>
      <c r="K1167" s="183"/>
      <c r="L1167" s="154" t="s">
        <v>7655</v>
      </c>
      <c r="M1167" s="155">
        <v>45897.384027777778</v>
      </c>
      <c r="N1167" s="155">
        <v>45897.705555555563</v>
      </c>
      <c r="O1167" s="154" t="s">
        <v>2961</v>
      </c>
      <c r="P1167" s="154" t="s">
        <v>2988</v>
      </c>
      <c r="Q1167" s="154" t="s">
        <v>2971</v>
      </c>
      <c r="R1167" s="154" t="s">
        <v>4102</v>
      </c>
      <c r="S1167" s="154" t="s">
        <v>220</v>
      </c>
      <c r="T1167" s="183"/>
      <c r="U1167" s="154" t="s">
        <v>2965</v>
      </c>
      <c r="V1167" s="154" t="s">
        <v>7656</v>
      </c>
      <c r="W1167" s="154" t="s">
        <v>2967</v>
      </c>
      <c r="X1167" s="154" t="s">
        <v>7657</v>
      </c>
      <c r="Y1167" s="154" t="s">
        <v>25</v>
      </c>
      <c r="Z1167" s="154" t="s">
        <v>166</v>
      </c>
      <c r="AA1167" s="154" t="s">
        <v>887</v>
      </c>
      <c r="AB1167" s="154">
        <v>1</v>
      </c>
      <c r="AC1167" s="154">
        <v>0</v>
      </c>
      <c r="AD1167" s="87">
        <f>IF(W1167="SOPORTE_TELEFÓNICO",'BASE LIQUIDACION REDEBAN 2025'!$B$19,IF(W1167="ENVÍO",'BASE LIQUIDACION REDEBAN 2025'!$C$2,IF(Y1167="TIPO I",'BASE LIQUIDACION REDEBAN 2025'!$C$2,IF(Y1167="TIPO II",'BASE LIQUIDACION REDEBAN 2025'!$C$3,IF(Y1167="TIPO III",'BASE LIQUIDACION REDEBAN 2025'!$C$4,IF(Y1167="TIPO IV",'BASE LIQUIDACION REDEBAN 2025'!$C$5,IF(Z1167="AEREO",'BASE LIQUIDACION REDEBAN 2025'!$B$6,'BASE LIQUIDACION REDEBAN 2025'!$C$5)))))))</f>
        <v>65960.072302</v>
      </c>
      <c r="AE1167" s="87">
        <f>IF(OR(W1167="SOPORTE_TELEFÓNICO",W1167="ENVÍO"),0,IF(Y1167="TIPO I",'BASE LIQUIDACION REDEBAN 2025'!$B$10,IF(Y1167="TIPO II",'BASE LIQUIDACION REDEBAN 2025'!$B$11,IF(Y1167="TIPO III",'BASE LIQUIDACION REDEBAN 2025'!$B$12,'BASE LIQUIDACION REDEBAN 2025'!$B$13))))</f>
        <v>75096.394270399993</v>
      </c>
      <c r="AF1167" s="87">
        <f t="shared" si="18"/>
        <v>65960.072302</v>
      </c>
      <c r="AG1167" s="184"/>
      <c r="AH1167" s="184"/>
    </row>
    <row r="1168" spans="1:34" s="49" customFormat="1">
      <c r="A1168" s="154" t="s">
        <v>81</v>
      </c>
      <c r="B1168" s="154" t="str">
        <f>VLOOKUP(A1168,'CENTRO DE COSTOS'!A:D,4,FALSE)</f>
        <v>MIGUEL JULIÁN HERNÁNDEZ GUARÍN</v>
      </c>
      <c r="C1168" s="154" t="str">
        <f>VLOOKUP(A1168,'CENTRO DE COSTOS'!A:D,2,FALSE)</f>
        <v>0004-0008</v>
      </c>
      <c r="D1168" s="154">
        <v>54001</v>
      </c>
      <c r="E1168" s="154">
        <v>2656668</v>
      </c>
      <c r="F1168" s="154">
        <v>34261</v>
      </c>
      <c r="G1168" s="154" t="s">
        <v>4590</v>
      </c>
      <c r="H1168" s="154" t="s">
        <v>317</v>
      </c>
      <c r="I1168" s="154" t="s">
        <v>81</v>
      </c>
      <c r="J1168" s="154" t="s">
        <v>7658</v>
      </c>
      <c r="K1168" s="183"/>
      <c r="L1168" s="154" t="s">
        <v>7659</v>
      </c>
      <c r="M1168" s="155">
        <v>45897.376388888893</v>
      </c>
      <c r="N1168" s="155">
        <v>45897.707638888889</v>
      </c>
      <c r="O1168" s="154" t="s">
        <v>2961</v>
      </c>
      <c r="P1168" s="154" t="s">
        <v>2962</v>
      </c>
      <c r="Q1168" s="154" t="s">
        <v>3495</v>
      </c>
      <c r="R1168" s="154" t="s">
        <v>4731</v>
      </c>
      <c r="S1168" s="154" t="s">
        <v>220</v>
      </c>
      <c r="T1168" s="183"/>
      <c r="U1168" s="154" t="s">
        <v>2965</v>
      </c>
      <c r="V1168" s="154" t="s">
        <v>7660</v>
      </c>
      <c r="W1168" s="154" t="s">
        <v>2967</v>
      </c>
      <c r="X1168" s="154" t="s">
        <v>7661</v>
      </c>
      <c r="Y1168" s="154" t="s">
        <v>25</v>
      </c>
      <c r="Z1168" s="154" t="s">
        <v>166</v>
      </c>
      <c r="AA1168" s="154" t="s">
        <v>1496</v>
      </c>
      <c r="AB1168" s="154">
        <v>1</v>
      </c>
      <c r="AC1168" s="154">
        <v>0</v>
      </c>
      <c r="AD1168" s="87">
        <f>IF(W1168="SOPORTE_TELEFÓNICO",'BASE LIQUIDACION REDEBAN 2025'!$B$19,IF(W1168="ENVÍO",'BASE LIQUIDACION REDEBAN 2025'!$C$2,IF(Y1168="TIPO I",'BASE LIQUIDACION REDEBAN 2025'!$C$2,IF(Y1168="TIPO II",'BASE LIQUIDACION REDEBAN 2025'!$C$3,IF(Y1168="TIPO III",'BASE LIQUIDACION REDEBAN 2025'!$C$4,IF(Y1168="TIPO IV",'BASE LIQUIDACION REDEBAN 2025'!$C$5,IF(Z1168="AEREO",'BASE LIQUIDACION REDEBAN 2025'!$B$6,'BASE LIQUIDACION REDEBAN 2025'!$C$5)))))))</f>
        <v>65960.072302</v>
      </c>
      <c r="AE1168" s="87">
        <f>IF(OR(W1168="SOPORTE_TELEFÓNICO",W1168="ENVÍO"),0,IF(Y1168="TIPO I",'BASE LIQUIDACION REDEBAN 2025'!$B$10,IF(Y1168="TIPO II",'BASE LIQUIDACION REDEBAN 2025'!$B$11,IF(Y1168="TIPO III",'BASE LIQUIDACION REDEBAN 2025'!$B$12,'BASE LIQUIDACION REDEBAN 2025'!$B$13))))</f>
        <v>75096.394270399993</v>
      </c>
      <c r="AF1168" s="87">
        <f t="shared" si="18"/>
        <v>65960.072302</v>
      </c>
      <c r="AG1168" s="184"/>
      <c r="AH1168" s="184"/>
    </row>
    <row r="1169" spans="1:34" s="49" customFormat="1">
      <c r="A1169" s="154" t="s">
        <v>81</v>
      </c>
      <c r="B1169" s="154" t="str">
        <f>VLOOKUP(A1169,'CENTRO DE COSTOS'!A:D,4,FALSE)</f>
        <v>MIGUEL JULIÁN HERNÁNDEZ GUARÍN</v>
      </c>
      <c r="C1169" s="154" t="str">
        <f>VLOOKUP(A1169,'CENTRO DE COSTOS'!A:D,2,FALSE)</f>
        <v>0004-0008</v>
      </c>
      <c r="D1169" s="154">
        <v>54001</v>
      </c>
      <c r="E1169" s="154">
        <v>2658869</v>
      </c>
      <c r="F1169" s="154">
        <v>70423</v>
      </c>
      <c r="G1169" s="154" t="s">
        <v>4590</v>
      </c>
      <c r="H1169" s="154" t="s">
        <v>317</v>
      </c>
      <c r="I1169" s="154" t="s">
        <v>81</v>
      </c>
      <c r="J1169" s="154" t="s">
        <v>7662</v>
      </c>
      <c r="K1169" s="183"/>
      <c r="L1169" s="154" t="s">
        <v>7663</v>
      </c>
      <c r="M1169" s="155">
        <v>45897.51458333333</v>
      </c>
      <c r="N1169" s="155">
        <v>45897.720833333333</v>
      </c>
      <c r="O1169" s="154" t="s">
        <v>2961</v>
      </c>
      <c r="P1169" s="154" t="s">
        <v>2962</v>
      </c>
      <c r="Q1169" s="154" t="s">
        <v>3099</v>
      </c>
      <c r="R1169" s="154" t="s">
        <v>3435</v>
      </c>
      <c r="S1169" s="154" t="s">
        <v>200</v>
      </c>
      <c r="T1169" s="183"/>
      <c r="U1169" s="154" t="s">
        <v>2965</v>
      </c>
      <c r="V1169" s="154" t="s">
        <v>7664</v>
      </c>
      <c r="W1169" s="154" t="s">
        <v>2967</v>
      </c>
      <c r="X1169" s="154" t="s">
        <v>7665</v>
      </c>
      <c r="Y1169" s="154" t="s">
        <v>25</v>
      </c>
      <c r="Z1169" s="154" t="s">
        <v>166</v>
      </c>
      <c r="AA1169" s="154" t="s">
        <v>432</v>
      </c>
      <c r="AB1169" s="154">
        <v>1</v>
      </c>
      <c r="AC1169" s="154">
        <v>0</v>
      </c>
      <c r="AD1169" s="87">
        <f>IF(W1169="SOPORTE_TELEFÓNICO",'BASE LIQUIDACION REDEBAN 2025'!$B$19,IF(W1169="ENVÍO",'BASE LIQUIDACION REDEBAN 2025'!$C$2,IF(Y1169="TIPO I",'BASE LIQUIDACION REDEBAN 2025'!$C$2,IF(Y1169="TIPO II",'BASE LIQUIDACION REDEBAN 2025'!$C$3,IF(Y1169="TIPO III",'BASE LIQUIDACION REDEBAN 2025'!$C$4,IF(Y1169="TIPO IV",'BASE LIQUIDACION REDEBAN 2025'!$C$5,IF(Z1169="AEREO",'BASE LIQUIDACION REDEBAN 2025'!$B$6,'BASE LIQUIDACION REDEBAN 2025'!$C$5)))))))</f>
        <v>65960.072302</v>
      </c>
      <c r="AE1169" s="87">
        <f>IF(OR(W1169="SOPORTE_TELEFÓNICO",W1169="ENVÍO"),0,IF(Y1169="TIPO I",'BASE LIQUIDACION REDEBAN 2025'!$B$10,IF(Y1169="TIPO II",'BASE LIQUIDACION REDEBAN 2025'!$B$11,IF(Y1169="TIPO III",'BASE LIQUIDACION REDEBAN 2025'!$B$12,'BASE LIQUIDACION REDEBAN 2025'!$B$13))))</f>
        <v>75096.394270399993</v>
      </c>
      <c r="AF1169" s="87">
        <f t="shared" si="18"/>
        <v>65960.072302</v>
      </c>
      <c r="AG1169" s="184"/>
      <c r="AH1169" s="184"/>
    </row>
    <row r="1170" spans="1:34" s="49" customFormat="1">
      <c r="A1170" s="154" t="s">
        <v>100</v>
      </c>
      <c r="B1170" s="154" t="str">
        <f>VLOOKUP(A1170,'CENTRO DE COSTOS'!A:D,4,FALSE)</f>
        <v>KEVIN ALEXIS CORZO BUSTOS</v>
      </c>
      <c r="C1170" s="154" t="str">
        <f>VLOOKUP(A1170,'CENTRO DE COSTOS'!A:D,2,FALSE)</f>
        <v>0004-0007</v>
      </c>
      <c r="D1170" s="154">
        <v>50573</v>
      </c>
      <c r="E1170" s="154">
        <v>2658151</v>
      </c>
      <c r="F1170" s="154">
        <v>70836</v>
      </c>
      <c r="G1170" s="154" t="s">
        <v>4590</v>
      </c>
      <c r="H1170" s="154" t="s">
        <v>295</v>
      </c>
      <c r="I1170" s="154" t="s">
        <v>3994</v>
      </c>
      <c r="J1170" s="154" t="s">
        <v>3995</v>
      </c>
      <c r="K1170" s="183"/>
      <c r="L1170" s="154" t="s">
        <v>7666</v>
      </c>
      <c r="M1170" s="155">
        <v>45897.463194444441</v>
      </c>
      <c r="N1170" s="155">
        <v>45897.724999999999</v>
      </c>
      <c r="O1170" s="154" t="s">
        <v>2961</v>
      </c>
      <c r="P1170" s="154" t="s">
        <v>2962</v>
      </c>
      <c r="Q1170" s="154" t="s">
        <v>3076</v>
      </c>
      <c r="R1170" s="154" t="s">
        <v>3076</v>
      </c>
      <c r="S1170" s="154" t="s">
        <v>2973</v>
      </c>
      <c r="T1170" s="183"/>
      <c r="U1170" s="154" t="s">
        <v>2965</v>
      </c>
      <c r="V1170" s="154" t="s">
        <v>7667</v>
      </c>
      <c r="W1170" s="154" t="s">
        <v>2967</v>
      </c>
      <c r="X1170" s="154" t="s">
        <v>3998</v>
      </c>
      <c r="Y1170" s="154" t="s">
        <v>28</v>
      </c>
      <c r="Z1170" s="154" t="s">
        <v>166</v>
      </c>
      <c r="AA1170" s="154" t="s">
        <v>362</v>
      </c>
      <c r="AB1170" s="154">
        <v>1</v>
      </c>
      <c r="AC1170" s="154">
        <v>0</v>
      </c>
      <c r="AD1170" s="87">
        <f>IF(W1170="SOPORTE_TELEFÓNICO",'BASE LIQUIDACION REDEBAN 2025'!$B$19,IF(W1170="ENVÍO",'BASE LIQUIDACION REDEBAN 2025'!$C$2,IF(Y1170="TIPO I",'BASE LIQUIDACION REDEBAN 2025'!$C$2,IF(Y1170="TIPO II",'BASE LIQUIDACION REDEBAN 2025'!$C$3,IF(Y1170="TIPO III",'BASE LIQUIDACION REDEBAN 2025'!$C$4,IF(Y1170="TIPO IV",'BASE LIQUIDACION REDEBAN 2025'!$C$5,IF(Z1170="AEREO",'BASE LIQUIDACION REDEBAN 2025'!$B$6,'BASE LIQUIDACION REDEBAN 2025'!$C$5)))))))</f>
        <v>144967.87232000002</v>
      </c>
      <c r="AE1170" s="87">
        <f>IF(OR(W1170="SOPORTE_TELEFÓNICO",W1170="ENVÍO"),0,IF(Y1170="TIPO I",'BASE LIQUIDACION REDEBAN 2025'!$B$10,IF(Y1170="TIPO II",'BASE LIQUIDACION REDEBAN 2025'!$B$11,IF(Y1170="TIPO III",'BASE LIQUIDACION REDEBAN 2025'!$B$12,'BASE LIQUIDACION REDEBAN 2025'!$B$13))))</f>
        <v>140395.6348884</v>
      </c>
      <c r="AF1170" s="87">
        <f t="shared" si="18"/>
        <v>144967.87232000002</v>
      </c>
      <c r="AG1170" s="184"/>
      <c r="AH1170" s="184"/>
    </row>
    <row r="1171" spans="1:34" s="49" customFormat="1">
      <c r="A1171" s="154" t="s">
        <v>91</v>
      </c>
      <c r="B1171" s="154" t="str">
        <f>VLOOKUP(A1171,'CENTRO DE COSTOS'!A:D,4,FALSE)</f>
        <v>JOSE MAURICIO HERNANDEZ ROJAS</v>
      </c>
      <c r="C1171" s="154" t="str">
        <f>VLOOKUP(A1171,'CENTRO DE COSTOS'!A:D,2,FALSE)</f>
        <v>0004-0001</v>
      </c>
      <c r="D1171" s="154">
        <v>23001</v>
      </c>
      <c r="E1171" s="154">
        <v>2657231</v>
      </c>
      <c r="F1171" s="154">
        <v>44186</v>
      </c>
      <c r="G1171" s="154" t="s">
        <v>4590</v>
      </c>
      <c r="H1171" s="154" t="s">
        <v>421</v>
      </c>
      <c r="I1171" s="154" t="s">
        <v>91</v>
      </c>
      <c r="J1171" s="154" t="s">
        <v>7668</v>
      </c>
      <c r="K1171" s="183"/>
      <c r="L1171" s="154" t="s">
        <v>7669</v>
      </c>
      <c r="M1171" s="155">
        <v>45897.40902777778</v>
      </c>
      <c r="N1171" s="155">
        <v>45897.727777777778</v>
      </c>
      <c r="O1171" s="154" t="s">
        <v>2961</v>
      </c>
      <c r="P1171" s="154" t="s">
        <v>2962</v>
      </c>
      <c r="Q1171" s="154" t="s">
        <v>3099</v>
      </c>
      <c r="R1171" s="154" t="s">
        <v>3115</v>
      </c>
      <c r="S1171" s="154" t="s">
        <v>200</v>
      </c>
      <c r="T1171" s="183"/>
      <c r="U1171" s="154" t="s">
        <v>2965</v>
      </c>
      <c r="V1171" s="154" t="s">
        <v>7670</v>
      </c>
      <c r="W1171" s="154" t="s">
        <v>2967</v>
      </c>
      <c r="X1171" s="154" t="s">
        <v>7671</v>
      </c>
      <c r="Y1171" s="154" t="s">
        <v>25</v>
      </c>
      <c r="Z1171" s="154" t="s">
        <v>166</v>
      </c>
      <c r="AA1171" s="154" t="s">
        <v>2371</v>
      </c>
      <c r="AB1171" s="154">
        <v>1</v>
      </c>
      <c r="AC1171" s="154">
        <v>0</v>
      </c>
      <c r="AD1171" s="87">
        <f>IF(W1171="SOPORTE_TELEFÓNICO",'BASE LIQUIDACION REDEBAN 2025'!$B$19,IF(W1171="ENVÍO",'BASE LIQUIDACION REDEBAN 2025'!$C$2,IF(Y1171="TIPO I",'BASE LIQUIDACION REDEBAN 2025'!$C$2,IF(Y1171="TIPO II",'BASE LIQUIDACION REDEBAN 2025'!$C$3,IF(Y1171="TIPO III",'BASE LIQUIDACION REDEBAN 2025'!$C$4,IF(Y1171="TIPO IV",'BASE LIQUIDACION REDEBAN 2025'!$C$5,IF(Z1171="AEREO",'BASE LIQUIDACION REDEBAN 2025'!$B$6,'BASE LIQUIDACION REDEBAN 2025'!$C$5)))))))</f>
        <v>65960.072302</v>
      </c>
      <c r="AE1171" s="87">
        <f>IF(OR(W1171="SOPORTE_TELEFÓNICO",W1171="ENVÍO"),0,IF(Y1171="TIPO I",'BASE LIQUIDACION REDEBAN 2025'!$B$10,IF(Y1171="TIPO II",'BASE LIQUIDACION REDEBAN 2025'!$B$11,IF(Y1171="TIPO III",'BASE LIQUIDACION REDEBAN 2025'!$B$12,'BASE LIQUIDACION REDEBAN 2025'!$B$13))))</f>
        <v>75096.394270399993</v>
      </c>
      <c r="AF1171" s="87">
        <f t="shared" si="18"/>
        <v>65960.072302</v>
      </c>
      <c r="AG1171" s="184"/>
      <c r="AH1171" s="184"/>
    </row>
    <row r="1172" spans="1:34" s="49" customFormat="1">
      <c r="A1172" s="154" t="s">
        <v>86</v>
      </c>
      <c r="B1172" s="154" t="str">
        <f>VLOOKUP(A1172,'CENTRO DE COSTOS'!A:D,4,FALSE)</f>
        <v>KEVIN ALEXIS CORZO BUSTOS</v>
      </c>
      <c r="C1172" s="154" t="str">
        <f>VLOOKUP(A1172,'CENTRO DE COSTOS'!A:D,2,FALSE)</f>
        <v>0004-0007</v>
      </c>
      <c r="D1172" s="154">
        <v>73001</v>
      </c>
      <c r="E1172" s="154">
        <v>2657081</v>
      </c>
      <c r="F1172" s="154">
        <v>23580</v>
      </c>
      <c r="G1172" s="154" t="s">
        <v>4590</v>
      </c>
      <c r="H1172" s="154" t="s">
        <v>703</v>
      </c>
      <c r="I1172" s="154" t="s">
        <v>86</v>
      </c>
      <c r="J1172" s="154" t="s">
        <v>7672</v>
      </c>
      <c r="K1172" s="183"/>
      <c r="L1172" s="154" t="s">
        <v>7673</v>
      </c>
      <c r="M1172" s="155">
        <v>45897.405555555553</v>
      </c>
      <c r="N1172" s="155">
        <v>45897.731249999997</v>
      </c>
      <c r="O1172" s="154" t="s">
        <v>2961</v>
      </c>
      <c r="P1172" s="154" t="s">
        <v>2962</v>
      </c>
      <c r="Q1172" s="154" t="s">
        <v>2978</v>
      </c>
      <c r="R1172" s="154" t="s">
        <v>2972</v>
      </c>
      <c r="S1172" s="154" t="s">
        <v>220</v>
      </c>
      <c r="T1172" s="183"/>
      <c r="U1172" s="154" t="s">
        <v>2965</v>
      </c>
      <c r="V1172" s="154" t="s">
        <v>7674</v>
      </c>
      <c r="W1172" s="154" t="s">
        <v>2967</v>
      </c>
      <c r="X1172" s="154" t="s">
        <v>7675</v>
      </c>
      <c r="Y1172" s="154" t="s">
        <v>25</v>
      </c>
      <c r="Z1172" s="154" t="s">
        <v>166</v>
      </c>
      <c r="AA1172" s="154" t="s">
        <v>4264</v>
      </c>
      <c r="AB1172" s="154">
        <v>1</v>
      </c>
      <c r="AC1172" s="154">
        <v>0</v>
      </c>
      <c r="AD1172" s="87">
        <f>IF(W1172="SOPORTE_TELEFÓNICO",'BASE LIQUIDACION REDEBAN 2025'!$B$19,IF(W1172="ENVÍO",'BASE LIQUIDACION REDEBAN 2025'!$C$2,IF(Y1172="TIPO I",'BASE LIQUIDACION REDEBAN 2025'!$C$2,IF(Y1172="TIPO II",'BASE LIQUIDACION REDEBAN 2025'!$C$3,IF(Y1172="TIPO III",'BASE LIQUIDACION REDEBAN 2025'!$C$4,IF(Y1172="TIPO IV",'BASE LIQUIDACION REDEBAN 2025'!$C$5,IF(Z1172="AEREO",'BASE LIQUIDACION REDEBAN 2025'!$B$6,'BASE LIQUIDACION REDEBAN 2025'!$C$5)))))))</f>
        <v>65960.072302</v>
      </c>
      <c r="AE1172" s="87">
        <f>IF(OR(W1172="SOPORTE_TELEFÓNICO",W1172="ENVÍO"),0,IF(Y1172="TIPO I",'BASE LIQUIDACION REDEBAN 2025'!$B$10,IF(Y1172="TIPO II",'BASE LIQUIDACION REDEBAN 2025'!$B$11,IF(Y1172="TIPO III",'BASE LIQUIDACION REDEBAN 2025'!$B$12,'BASE LIQUIDACION REDEBAN 2025'!$B$13))))</f>
        <v>75096.394270399993</v>
      </c>
      <c r="AF1172" s="87">
        <f t="shared" si="18"/>
        <v>65960.072302</v>
      </c>
      <c r="AG1172" s="184"/>
      <c r="AH1172" s="184"/>
    </row>
    <row r="1173" spans="1:34" s="49" customFormat="1">
      <c r="A1173" s="154" t="s">
        <v>72</v>
      </c>
      <c r="B1173" s="154" t="str">
        <f>VLOOKUP(A1173,'CENTRO DE COSTOS'!A:D,4,FALSE)</f>
        <v>MIGUEL JULIÁN HERNÁNDEZ GUARÍN</v>
      </c>
      <c r="C1173" s="154" t="str">
        <f>VLOOKUP(A1173,'CENTRO DE COSTOS'!A:D,2,FALSE)</f>
        <v>0004-0008</v>
      </c>
      <c r="D1173" s="154">
        <v>68432</v>
      </c>
      <c r="E1173" s="154">
        <v>2655103</v>
      </c>
      <c r="F1173" s="154">
        <v>57865</v>
      </c>
      <c r="G1173" s="154" t="s">
        <v>4590</v>
      </c>
      <c r="H1173" s="154" t="s">
        <v>820</v>
      </c>
      <c r="I1173" s="154" t="s">
        <v>7676</v>
      </c>
      <c r="J1173" s="154" t="s">
        <v>7677</v>
      </c>
      <c r="K1173" s="183"/>
      <c r="L1173" s="154" t="s">
        <v>7678</v>
      </c>
      <c r="M1173" s="155">
        <v>45896.725694444453</v>
      </c>
      <c r="N1173" s="155">
        <v>45897.734027777777</v>
      </c>
      <c r="O1173" s="154" t="s">
        <v>2961</v>
      </c>
      <c r="P1173" s="154" t="s">
        <v>2962</v>
      </c>
      <c r="Q1173" s="154" t="s">
        <v>3099</v>
      </c>
      <c r="R1173" s="154" t="s">
        <v>3100</v>
      </c>
      <c r="S1173" s="154" t="s">
        <v>2973</v>
      </c>
      <c r="T1173" s="183"/>
      <c r="U1173" s="154" t="s">
        <v>2965</v>
      </c>
      <c r="V1173" s="154" t="s">
        <v>7679</v>
      </c>
      <c r="W1173" s="154" t="s">
        <v>2967</v>
      </c>
      <c r="X1173" s="154" t="s">
        <v>7680</v>
      </c>
      <c r="Y1173" s="154" t="s">
        <v>32</v>
      </c>
      <c r="Z1173" s="154" t="s">
        <v>166</v>
      </c>
      <c r="AA1173" s="154" t="s">
        <v>1253</v>
      </c>
      <c r="AB1173" s="154">
        <v>1</v>
      </c>
      <c r="AC1173" s="154">
        <v>0</v>
      </c>
      <c r="AD1173" s="87">
        <f>IF(W1173="SOPORTE_TELEFÓNICO",'BASE LIQUIDACION REDEBAN 2025'!$B$19,IF(W1173="ENVÍO",'BASE LIQUIDACION REDEBAN 2025'!$C$2,IF(Y1173="TIPO I",'BASE LIQUIDACION REDEBAN 2025'!$C$2,IF(Y1173="TIPO II",'BASE LIQUIDACION REDEBAN 2025'!$C$3,IF(Y1173="TIPO III",'BASE LIQUIDACION REDEBAN 2025'!$C$4,IF(Y1173="TIPO IV",'BASE LIQUIDACION REDEBAN 2025'!$C$5,IF(Z1173="AEREO",'BASE LIQUIDACION REDEBAN 2025'!$B$6,'BASE LIQUIDACION REDEBAN 2025'!$C$5)))))))</f>
        <v>479588.87655000004</v>
      </c>
      <c r="AE1173" s="87">
        <f>IF(OR(W1173="SOPORTE_TELEFÓNICO",W1173="ENVÍO"),0,IF(Y1173="TIPO I",'BASE LIQUIDACION REDEBAN 2025'!$B$10,IF(Y1173="TIPO II",'BASE LIQUIDACION REDEBAN 2025'!$B$11,IF(Y1173="TIPO III",'BASE LIQUIDACION REDEBAN 2025'!$B$12,'BASE LIQUIDACION REDEBAN 2025'!$B$13))))</f>
        <v>196536.5258152</v>
      </c>
      <c r="AF1173" s="87">
        <f t="shared" si="18"/>
        <v>479588.87655000004</v>
      </c>
      <c r="AG1173" s="184"/>
      <c r="AH1173" s="184"/>
    </row>
    <row r="1174" spans="1:34" s="49" customFormat="1">
      <c r="A1174" s="154" t="s">
        <v>76</v>
      </c>
      <c r="B1174" s="154" t="str">
        <f>VLOOKUP(A1174,'CENTRO DE COSTOS'!A:D,4,FALSE)</f>
        <v>DIEGO FERNANDO HENAO CARDONA</v>
      </c>
      <c r="C1174" s="154" t="str">
        <f>VLOOKUP(A1174,'CENTRO DE COSTOS'!A:D,2,FALSE)</f>
        <v>0004-0003</v>
      </c>
      <c r="D1174" s="154">
        <v>76834</v>
      </c>
      <c r="E1174" s="154">
        <v>2654380</v>
      </c>
      <c r="F1174" s="154">
        <v>57724</v>
      </c>
      <c r="G1174" s="154" t="s">
        <v>4590</v>
      </c>
      <c r="H1174" s="154" t="s">
        <v>227</v>
      </c>
      <c r="I1174" s="154" t="s">
        <v>1806</v>
      </c>
      <c r="J1174" s="154" t="s">
        <v>7681</v>
      </c>
      <c r="K1174" s="183"/>
      <c r="L1174" s="154" t="s">
        <v>7682</v>
      </c>
      <c r="M1174" s="155">
        <v>45896.672222222223</v>
      </c>
      <c r="N1174" s="155">
        <v>45897.738888888889</v>
      </c>
      <c r="O1174" s="154" t="s">
        <v>2961</v>
      </c>
      <c r="P1174" s="154" t="s">
        <v>2988</v>
      </c>
      <c r="Q1174" s="154" t="s">
        <v>2963</v>
      </c>
      <c r="R1174" s="154" t="s">
        <v>3326</v>
      </c>
      <c r="S1174" s="154" t="s">
        <v>2973</v>
      </c>
      <c r="T1174" s="183"/>
      <c r="U1174" s="154" t="s">
        <v>2965</v>
      </c>
      <c r="V1174" s="154" t="s">
        <v>7683</v>
      </c>
      <c r="W1174" s="154" t="s">
        <v>2967</v>
      </c>
      <c r="X1174" s="154" t="s">
        <v>7684</v>
      </c>
      <c r="Y1174" s="154" t="s">
        <v>28</v>
      </c>
      <c r="Z1174" s="154" t="s">
        <v>166</v>
      </c>
      <c r="AA1174" s="154" t="s">
        <v>1408</v>
      </c>
      <c r="AB1174" s="154">
        <v>1</v>
      </c>
      <c r="AC1174" s="154">
        <v>0</v>
      </c>
      <c r="AD1174" s="87">
        <f>IF(W1174="SOPORTE_TELEFÓNICO",'BASE LIQUIDACION REDEBAN 2025'!$B$19,IF(W1174="ENVÍO",'BASE LIQUIDACION REDEBAN 2025'!$C$2,IF(Y1174="TIPO I",'BASE LIQUIDACION REDEBAN 2025'!$C$2,IF(Y1174="TIPO II",'BASE LIQUIDACION REDEBAN 2025'!$C$3,IF(Y1174="TIPO III",'BASE LIQUIDACION REDEBAN 2025'!$C$4,IF(Y1174="TIPO IV",'BASE LIQUIDACION REDEBAN 2025'!$C$5,IF(Z1174="AEREO",'BASE LIQUIDACION REDEBAN 2025'!$B$6,'BASE LIQUIDACION REDEBAN 2025'!$C$5)))))))</f>
        <v>144967.87232000002</v>
      </c>
      <c r="AE1174" s="87">
        <f>IF(OR(W1174="SOPORTE_TELEFÓNICO",W1174="ENVÍO"),0,IF(Y1174="TIPO I",'BASE LIQUIDACION REDEBAN 2025'!$B$10,IF(Y1174="TIPO II",'BASE LIQUIDACION REDEBAN 2025'!$B$11,IF(Y1174="TIPO III",'BASE LIQUIDACION REDEBAN 2025'!$B$12,'BASE LIQUIDACION REDEBAN 2025'!$B$13))))</f>
        <v>140395.6348884</v>
      </c>
      <c r="AF1174" s="87">
        <f t="shared" si="18"/>
        <v>144967.87232000002</v>
      </c>
      <c r="AG1174" s="184"/>
      <c r="AH1174" s="184"/>
    </row>
    <row r="1175" spans="1:34" s="49" customFormat="1">
      <c r="A1175" s="154" t="s">
        <v>76</v>
      </c>
      <c r="B1175" s="154" t="str">
        <f>VLOOKUP(A1175,'CENTRO DE COSTOS'!A:D,4,FALSE)</f>
        <v>DIEGO FERNANDO HENAO CARDONA</v>
      </c>
      <c r="C1175" s="154" t="str">
        <f>VLOOKUP(A1175,'CENTRO DE COSTOS'!A:D,2,FALSE)</f>
        <v>0004-0003</v>
      </c>
      <c r="D1175" s="154">
        <v>76834</v>
      </c>
      <c r="E1175" s="154">
        <v>2654299</v>
      </c>
      <c r="F1175" s="154">
        <v>64113</v>
      </c>
      <c r="G1175" s="154" t="s">
        <v>4590</v>
      </c>
      <c r="H1175" s="154" t="s">
        <v>227</v>
      </c>
      <c r="I1175" s="154" t="s">
        <v>1806</v>
      </c>
      <c r="J1175" s="154" t="s">
        <v>7685</v>
      </c>
      <c r="K1175" s="183"/>
      <c r="L1175" s="154" t="s">
        <v>7686</v>
      </c>
      <c r="M1175" s="155">
        <v>45896.67083333333</v>
      </c>
      <c r="N1175" s="155">
        <v>45897.740972222222</v>
      </c>
      <c r="O1175" s="154" t="s">
        <v>2961</v>
      </c>
      <c r="P1175" s="154" t="s">
        <v>2962</v>
      </c>
      <c r="Q1175" s="154" t="s">
        <v>3099</v>
      </c>
      <c r="R1175" s="154" t="s">
        <v>3100</v>
      </c>
      <c r="S1175" s="154" t="s">
        <v>2973</v>
      </c>
      <c r="T1175" s="183"/>
      <c r="U1175" s="154" t="s">
        <v>2965</v>
      </c>
      <c r="V1175" s="154" t="s">
        <v>7687</v>
      </c>
      <c r="W1175" s="154" t="s">
        <v>2967</v>
      </c>
      <c r="X1175" s="154" t="s">
        <v>7688</v>
      </c>
      <c r="Y1175" s="154" t="s">
        <v>28</v>
      </c>
      <c r="Z1175" s="154" t="s">
        <v>166</v>
      </c>
      <c r="AA1175" s="154" t="s">
        <v>1408</v>
      </c>
      <c r="AB1175" s="154">
        <v>1</v>
      </c>
      <c r="AC1175" s="154">
        <v>0</v>
      </c>
      <c r="AD1175" s="87">
        <f>IF(W1175="SOPORTE_TELEFÓNICO",'BASE LIQUIDACION REDEBAN 2025'!$B$19,IF(W1175="ENVÍO",'BASE LIQUIDACION REDEBAN 2025'!$C$2,IF(Y1175="TIPO I",'BASE LIQUIDACION REDEBAN 2025'!$C$2,IF(Y1175="TIPO II",'BASE LIQUIDACION REDEBAN 2025'!$C$3,IF(Y1175="TIPO III",'BASE LIQUIDACION REDEBAN 2025'!$C$4,IF(Y1175="TIPO IV",'BASE LIQUIDACION REDEBAN 2025'!$C$5,IF(Z1175="AEREO",'BASE LIQUIDACION REDEBAN 2025'!$B$6,'BASE LIQUIDACION REDEBAN 2025'!$C$5)))))))</f>
        <v>144967.87232000002</v>
      </c>
      <c r="AE1175" s="87">
        <f>IF(OR(W1175="SOPORTE_TELEFÓNICO",W1175="ENVÍO"),0,IF(Y1175="TIPO I",'BASE LIQUIDACION REDEBAN 2025'!$B$10,IF(Y1175="TIPO II",'BASE LIQUIDACION REDEBAN 2025'!$B$11,IF(Y1175="TIPO III",'BASE LIQUIDACION REDEBAN 2025'!$B$12,'BASE LIQUIDACION REDEBAN 2025'!$B$13))))</f>
        <v>140395.6348884</v>
      </c>
      <c r="AF1175" s="87">
        <f t="shared" si="18"/>
        <v>144967.87232000002</v>
      </c>
      <c r="AG1175" s="184"/>
      <c r="AH1175" s="184"/>
    </row>
    <row r="1176" spans="1:34" s="49" customFormat="1">
      <c r="A1176" s="154" t="s">
        <v>81</v>
      </c>
      <c r="B1176" s="154" t="str">
        <f>VLOOKUP(A1176,'CENTRO DE COSTOS'!A:D,4,FALSE)</f>
        <v>MIGUEL JULIÁN HERNÁNDEZ GUARÍN</v>
      </c>
      <c r="C1176" s="154" t="str">
        <f>VLOOKUP(A1176,'CENTRO DE COSTOS'!A:D,2,FALSE)</f>
        <v>0004-0008</v>
      </c>
      <c r="D1176" s="154">
        <v>54001</v>
      </c>
      <c r="E1176" s="154">
        <v>2659212</v>
      </c>
      <c r="F1176" s="154">
        <v>52895</v>
      </c>
      <c r="G1176" s="154" t="s">
        <v>4590</v>
      </c>
      <c r="H1176" s="154" t="s">
        <v>317</v>
      </c>
      <c r="I1176" s="154" t="s">
        <v>81</v>
      </c>
      <c r="J1176" s="154" t="s">
        <v>7689</v>
      </c>
      <c r="K1176" s="183"/>
      <c r="L1176" s="154" t="s">
        <v>7690</v>
      </c>
      <c r="M1176" s="155">
        <v>45897.533333333333</v>
      </c>
      <c r="N1176" s="155">
        <v>45897.747916666667</v>
      </c>
      <c r="O1176" s="154" t="s">
        <v>2961</v>
      </c>
      <c r="P1176" s="154" t="s">
        <v>2988</v>
      </c>
      <c r="Q1176" s="154" t="s">
        <v>3257</v>
      </c>
      <c r="R1176" s="154" t="s">
        <v>3258</v>
      </c>
      <c r="S1176" s="154" t="s">
        <v>2973</v>
      </c>
      <c r="T1176" s="183"/>
      <c r="U1176" s="154" t="s">
        <v>2965</v>
      </c>
      <c r="V1176" s="154" t="s">
        <v>7691</v>
      </c>
      <c r="W1176" s="154" t="s">
        <v>2967</v>
      </c>
      <c r="X1176" s="154" t="s">
        <v>7692</v>
      </c>
      <c r="Y1176" s="154" t="s">
        <v>25</v>
      </c>
      <c r="Z1176" s="154" t="s">
        <v>166</v>
      </c>
      <c r="AA1176" s="154" t="s">
        <v>407</v>
      </c>
      <c r="AB1176" s="154">
        <v>1</v>
      </c>
      <c r="AC1176" s="154">
        <v>0</v>
      </c>
      <c r="AD1176" s="87">
        <f>IF(W1176="SOPORTE_TELEFÓNICO",'BASE LIQUIDACION REDEBAN 2025'!$B$19,IF(W1176="ENVÍO",'BASE LIQUIDACION REDEBAN 2025'!$C$2,IF(Y1176="TIPO I",'BASE LIQUIDACION REDEBAN 2025'!$C$2,IF(Y1176="TIPO II",'BASE LIQUIDACION REDEBAN 2025'!$C$3,IF(Y1176="TIPO III",'BASE LIQUIDACION REDEBAN 2025'!$C$4,IF(Y1176="TIPO IV",'BASE LIQUIDACION REDEBAN 2025'!$C$5,IF(Z1176="AEREO",'BASE LIQUIDACION REDEBAN 2025'!$B$6,'BASE LIQUIDACION REDEBAN 2025'!$C$5)))))))</f>
        <v>65960.072302</v>
      </c>
      <c r="AE1176" s="87">
        <f>IF(OR(W1176="SOPORTE_TELEFÓNICO",W1176="ENVÍO"),0,IF(Y1176="TIPO I",'BASE LIQUIDACION REDEBAN 2025'!$B$10,IF(Y1176="TIPO II",'BASE LIQUIDACION REDEBAN 2025'!$B$11,IF(Y1176="TIPO III",'BASE LIQUIDACION REDEBAN 2025'!$B$12,'BASE LIQUIDACION REDEBAN 2025'!$B$13))))</f>
        <v>75096.394270399993</v>
      </c>
      <c r="AF1176" s="87">
        <f t="shared" si="18"/>
        <v>65960.072302</v>
      </c>
      <c r="AG1176" s="184"/>
      <c r="AH1176" s="184"/>
    </row>
    <row r="1177" spans="1:34" s="49" customFormat="1">
      <c r="A1177" s="154" t="s">
        <v>96</v>
      </c>
      <c r="B1177" s="154" t="str">
        <f>VLOOKUP(A1177,'CENTRO DE COSTOS'!A:D,4,FALSE)</f>
        <v>JOSE MAURICIO HERNANDEZ ROJAS</v>
      </c>
      <c r="C1177" s="154" t="str">
        <f>VLOOKUP(A1177,'CENTRO DE COSTOS'!A:D,2,FALSE)</f>
        <v>0004-0001</v>
      </c>
      <c r="D1177" s="154">
        <v>47288</v>
      </c>
      <c r="E1177" s="154">
        <v>2649624</v>
      </c>
      <c r="F1177" s="154">
        <v>71535</v>
      </c>
      <c r="G1177" s="154" t="s">
        <v>4590</v>
      </c>
      <c r="H1177" s="154" t="s">
        <v>1896</v>
      </c>
      <c r="I1177" s="154" t="s">
        <v>7693</v>
      </c>
      <c r="J1177" s="154" t="s">
        <v>7694</v>
      </c>
      <c r="K1177" s="183"/>
      <c r="L1177" s="154" t="s">
        <v>7695</v>
      </c>
      <c r="M1177" s="155">
        <v>45896.333333333343</v>
      </c>
      <c r="N1177" s="155">
        <v>45897.756944444453</v>
      </c>
      <c r="O1177" s="154" t="s">
        <v>2961</v>
      </c>
      <c r="P1177" s="154" t="s">
        <v>2962</v>
      </c>
      <c r="Q1177" s="154" t="s">
        <v>3076</v>
      </c>
      <c r="R1177" s="154" t="s">
        <v>3076</v>
      </c>
      <c r="S1177" s="154" t="s">
        <v>200</v>
      </c>
      <c r="T1177" s="183"/>
      <c r="U1177" s="154" t="s">
        <v>2965</v>
      </c>
      <c r="V1177" s="154" t="s">
        <v>7696</v>
      </c>
      <c r="W1177" s="154" t="s">
        <v>2967</v>
      </c>
      <c r="X1177" s="154" t="s">
        <v>7697</v>
      </c>
      <c r="Y1177" s="154" t="s">
        <v>30</v>
      </c>
      <c r="Z1177" s="154" t="s">
        <v>166</v>
      </c>
      <c r="AA1177" s="154" t="s">
        <v>1737</v>
      </c>
      <c r="AB1177" s="154">
        <v>1</v>
      </c>
      <c r="AC1177" s="154">
        <v>0</v>
      </c>
      <c r="AD1177" s="87">
        <f>IF(W1177="SOPORTE_TELEFÓNICO",'BASE LIQUIDACION REDEBAN 2025'!$B$19,IF(W1177="ENVÍO",'BASE LIQUIDACION REDEBAN 2025'!$C$2,IF(Y1177="TIPO I",'BASE LIQUIDACION REDEBAN 2025'!$C$2,IF(Y1177="TIPO II",'BASE LIQUIDACION REDEBAN 2025'!$C$3,IF(Y1177="TIPO III",'BASE LIQUIDACION REDEBAN 2025'!$C$4,IF(Y1177="TIPO IV",'BASE LIQUIDACION REDEBAN 2025'!$C$5,IF(Z1177="AEREO",'BASE LIQUIDACION REDEBAN 2025'!$B$6,'BASE LIQUIDACION REDEBAN 2025'!$C$5)))))))</f>
        <v>275728.78077800001</v>
      </c>
      <c r="AE1177" s="87">
        <f>IF(OR(W1177="SOPORTE_TELEFÓNICO",W1177="ENVÍO"),0,IF(Y1177="TIPO I",'BASE LIQUIDACION REDEBAN 2025'!$B$10,IF(Y1177="TIPO II",'BASE LIQUIDACION REDEBAN 2025'!$B$11,IF(Y1177="TIPO III",'BASE LIQUIDACION REDEBAN 2025'!$B$12,'BASE LIQUIDACION REDEBAN 2025'!$B$13))))</f>
        <v>196536.5258152</v>
      </c>
      <c r="AF1177" s="87">
        <f t="shared" si="18"/>
        <v>275728.78077800001</v>
      </c>
      <c r="AG1177" s="184"/>
      <c r="AH1177" s="184"/>
    </row>
    <row r="1178" spans="1:34" s="49" customFormat="1">
      <c r="A1178" s="154" t="s">
        <v>64</v>
      </c>
      <c r="B1178" s="154" t="str">
        <f>VLOOKUP(A1178,'CENTRO DE COSTOS'!A:D,4,FALSE)</f>
        <v>JOSE MAURICIO HERNANDEZ ROJAS</v>
      </c>
      <c r="C1178" s="154" t="str">
        <f>VLOOKUP(A1178,'CENTRO DE COSTOS'!A:D,2,FALSE)</f>
        <v>0004-0001</v>
      </c>
      <c r="D1178" s="154">
        <v>8758</v>
      </c>
      <c r="E1178" s="154">
        <v>2657014</v>
      </c>
      <c r="F1178" s="154">
        <v>77706</v>
      </c>
      <c r="G1178" s="154" t="s">
        <v>4590</v>
      </c>
      <c r="H1178" s="154" t="s">
        <v>389</v>
      </c>
      <c r="I1178" s="154" t="s">
        <v>1088</v>
      </c>
      <c r="J1178" s="154" t="s">
        <v>7698</v>
      </c>
      <c r="K1178" s="183"/>
      <c r="L1178" s="154" t="s">
        <v>7699</v>
      </c>
      <c r="M1178" s="155">
        <v>45897.395138888889</v>
      </c>
      <c r="N1178" s="155">
        <v>45897.761805555558</v>
      </c>
      <c r="O1178" s="154" t="s">
        <v>2961</v>
      </c>
      <c r="P1178" s="154" t="s">
        <v>2962</v>
      </c>
      <c r="Q1178" s="154" t="s">
        <v>3335</v>
      </c>
      <c r="R1178" s="154" t="s">
        <v>5336</v>
      </c>
      <c r="S1178" s="154" t="s">
        <v>2973</v>
      </c>
      <c r="T1178" s="183"/>
      <c r="U1178" s="154" t="s">
        <v>2965</v>
      </c>
      <c r="V1178" s="154" t="s">
        <v>7700</v>
      </c>
      <c r="W1178" s="154" t="s">
        <v>2967</v>
      </c>
      <c r="X1178" s="154" t="s">
        <v>7701</v>
      </c>
      <c r="Y1178" s="154" t="s">
        <v>25</v>
      </c>
      <c r="Z1178" s="154" t="s">
        <v>166</v>
      </c>
      <c r="AA1178" s="154" t="s">
        <v>395</v>
      </c>
      <c r="AB1178" s="154">
        <v>1</v>
      </c>
      <c r="AC1178" s="154">
        <v>0</v>
      </c>
      <c r="AD1178" s="87">
        <f>IF(W1178="SOPORTE_TELEFÓNICO",'BASE LIQUIDACION REDEBAN 2025'!$B$19,IF(W1178="ENVÍO",'BASE LIQUIDACION REDEBAN 2025'!$C$2,IF(Y1178="TIPO I",'BASE LIQUIDACION REDEBAN 2025'!$C$2,IF(Y1178="TIPO II",'BASE LIQUIDACION REDEBAN 2025'!$C$3,IF(Y1178="TIPO III",'BASE LIQUIDACION REDEBAN 2025'!$C$4,IF(Y1178="TIPO IV",'BASE LIQUIDACION REDEBAN 2025'!$C$5,IF(Z1178="AEREO",'BASE LIQUIDACION REDEBAN 2025'!$B$6,'BASE LIQUIDACION REDEBAN 2025'!$C$5)))))))</f>
        <v>65960.072302</v>
      </c>
      <c r="AE1178" s="87">
        <f>IF(OR(W1178="SOPORTE_TELEFÓNICO",W1178="ENVÍO"),0,IF(Y1178="TIPO I",'BASE LIQUIDACION REDEBAN 2025'!$B$10,IF(Y1178="TIPO II",'BASE LIQUIDACION REDEBAN 2025'!$B$11,IF(Y1178="TIPO III",'BASE LIQUIDACION REDEBAN 2025'!$B$12,'BASE LIQUIDACION REDEBAN 2025'!$B$13))))</f>
        <v>75096.394270399993</v>
      </c>
      <c r="AF1178" s="87">
        <f t="shared" si="18"/>
        <v>65960.072302</v>
      </c>
      <c r="AG1178" s="184"/>
      <c r="AH1178" s="184"/>
    </row>
    <row r="1179" spans="1:34" s="49" customFormat="1">
      <c r="A1179" s="154" t="s">
        <v>92</v>
      </c>
      <c r="B1179" s="154" t="str">
        <f>VLOOKUP(A1179,'CENTRO DE COSTOS'!A:D,4,FALSE)</f>
        <v>KEVIN ALEXIS CORZO BUSTOS</v>
      </c>
      <c r="C1179" s="154" t="str">
        <f>VLOOKUP(A1179,'CENTRO DE COSTOS'!A:D,2,FALSE)</f>
        <v>0004-0007</v>
      </c>
      <c r="D1179" s="154">
        <v>18753</v>
      </c>
      <c r="E1179" s="154">
        <v>2650624</v>
      </c>
      <c r="F1179" s="154">
        <v>35694</v>
      </c>
      <c r="G1179" s="154" t="s">
        <v>4590</v>
      </c>
      <c r="H1179" s="154" t="s">
        <v>157</v>
      </c>
      <c r="I1179" s="154" t="s">
        <v>217</v>
      </c>
      <c r="J1179" s="154" t="s">
        <v>7702</v>
      </c>
      <c r="K1179" s="183"/>
      <c r="L1179" s="154" t="s">
        <v>7703</v>
      </c>
      <c r="M1179" s="155">
        <v>45896.386805555558</v>
      </c>
      <c r="N1179" s="155">
        <v>45898.390277777777</v>
      </c>
      <c r="O1179" s="154" t="s">
        <v>2961</v>
      </c>
      <c r="P1179" s="154" t="s">
        <v>2962</v>
      </c>
      <c r="Q1179" s="154" t="s">
        <v>2978</v>
      </c>
      <c r="R1179" s="154" t="s">
        <v>5375</v>
      </c>
      <c r="S1179" s="154" t="s">
        <v>200</v>
      </c>
      <c r="T1179" s="183"/>
      <c r="U1179" s="154" t="s">
        <v>2965</v>
      </c>
      <c r="V1179" s="154" t="s">
        <v>7704</v>
      </c>
      <c r="W1179" s="154" t="s">
        <v>2967</v>
      </c>
      <c r="X1179" s="154" t="s">
        <v>7705</v>
      </c>
      <c r="Y1179" s="154" t="s">
        <v>180</v>
      </c>
      <c r="Z1179" s="154" t="s">
        <v>224</v>
      </c>
      <c r="AA1179" s="154" t="s">
        <v>167</v>
      </c>
      <c r="AB1179" s="154">
        <v>1</v>
      </c>
      <c r="AC1179" s="154">
        <v>0</v>
      </c>
      <c r="AD1179" s="87">
        <f>IF(W1179="SOPORTE_TELEFÓNICO",'BASE LIQUIDACION REDEBAN 2025'!$B$19,IF(W1179="ENVÍO",'BASE LIQUIDACION REDEBAN 2025'!$C$2,IF(Y1179="TIPO I",'BASE LIQUIDACION REDEBAN 2025'!$C$2,IF(Y1179="TIPO II",'BASE LIQUIDACION REDEBAN 2025'!$C$3,IF(Y1179="TIPO III",'BASE LIQUIDACION REDEBAN 2025'!$C$4,IF(Y1179="TIPO IV",'BASE LIQUIDACION REDEBAN 2025'!$C$5,IF(Z1179="AEREO",'BASE LIQUIDACION REDEBAN 2025'!$B$6,'BASE LIQUIDACION REDEBAN 2025'!$C$5)))))))</f>
        <v>479588.87655000004</v>
      </c>
      <c r="AE1179" s="87">
        <f>IF(OR(W1179="SOPORTE_TELEFÓNICO",W1179="ENVÍO"),0,IF(Y1179="TIPO I",'BASE LIQUIDACION REDEBAN 2025'!$B$10,IF(Y1179="TIPO II",'BASE LIQUIDACION REDEBAN 2025'!$B$11,IF(Y1179="TIPO III",'BASE LIQUIDACION REDEBAN 2025'!$B$12,'BASE LIQUIDACION REDEBAN 2025'!$B$13))))</f>
        <v>196536.5258152</v>
      </c>
      <c r="AF1179" s="87">
        <f t="shared" si="18"/>
        <v>479588.87655000004</v>
      </c>
      <c r="AG1179" s="184"/>
      <c r="AH1179" s="184"/>
    </row>
    <row r="1180" spans="1:34" s="49" customFormat="1">
      <c r="A1180" s="154" t="s">
        <v>87</v>
      </c>
      <c r="B1180" s="154" t="str">
        <f>VLOOKUP(A1180,'CENTRO DE COSTOS'!A:D,4,FALSE)</f>
        <v>DIEGO FERNANDO HENAO CARDONA</v>
      </c>
      <c r="C1180" s="154" t="str">
        <f>VLOOKUP(A1180,'CENTRO DE COSTOS'!A:D,2,FALSE)</f>
        <v>0004-0002</v>
      </c>
      <c r="D1180" s="154">
        <v>17001</v>
      </c>
      <c r="E1180" s="154">
        <v>2658968</v>
      </c>
      <c r="F1180" s="154">
        <v>45898</v>
      </c>
      <c r="G1180" s="154" t="s">
        <v>4590</v>
      </c>
      <c r="H1180" s="154" t="s">
        <v>477</v>
      </c>
      <c r="I1180" s="154" t="s">
        <v>87</v>
      </c>
      <c r="J1180" s="154" t="s">
        <v>7706</v>
      </c>
      <c r="K1180" s="183"/>
      <c r="L1180" s="154" t="s">
        <v>7707</v>
      </c>
      <c r="M1180" s="155">
        <v>45897.51666666667</v>
      </c>
      <c r="N1180" s="155">
        <v>45898.411805555559</v>
      </c>
      <c r="O1180" s="154" t="s">
        <v>2961</v>
      </c>
      <c r="P1180" s="154" t="s">
        <v>2962</v>
      </c>
      <c r="Q1180" s="154" t="s">
        <v>3006</v>
      </c>
      <c r="R1180" s="154" t="s">
        <v>3155</v>
      </c>
      <c r="S1180" s="154" t="s">
        <v>2973</v>
      </c>
      <c r="T1180" s="183"/>
      <c r="U1180" s="154" t="s">
        <v>2965</v>
      </c>
      <c r="V1180" s="154" t="s">
        <v>7708</v>
      </c>
      <c r="W1180" s="154" t="s">
        <v>2967</v>
      </c>
      <c r="X1180" s="154" t="s">
        <v>7709</v>
      </c>
      <c r="Y1180" s="154" t="s">
        <v>25</v>
      </c>
      <c r="Z1180" s="154" t="s">
        <v>166</v>
      </c>
      <c r="AA1180" s="154" t="s">
        <v>482</v>
      </c>
      <c r="AB1180" s="154">
        <v>1</v>
      </c>
      <c r="AC1180" s="154">
        <v>0</v>
      </c>
      <c r="AD1180" s="87">
        <f>IF(W1180="SOPORTE_TELEFÓNICO",'BASE LIQUIDACION REDEBAN 2025'!$B$19,IF(W1180="ENVÍO",'BASE LIQUIDACION REDEBAN 2025'!$C$2,IF(Y1180="TIPO I",'BASE LIQUIDACION REDEBAN 2025'!$C$2,IF(Y1180="TIPO II",'BASE LIQUIDACION REDEBAN 2025'!$C$3,IF(Y1180="TIPO III",'BASE LIQUIDACION REDEBAN 2025'!$C$4,IF(Y1180="TIPO IV",'BASE LIQUIDACION REDEBAN 2025'!$C$5,IF(Z1180="AEREO",'BASE LIQUIDACION REDEBAN 2025'!$B$6,'BASE LIQUIDACION REDEBAN 2025'!$C$5)))))))</f>
        <v>65960.072302</v>
      </c>
      <c r="AE1180" s="87">
        <f>IF(OR(W1180="SOPORTE_TELEFÓNICO",W1180="ENVÍO"),0,IF(Y1180="TIPO I",'BASE LIQUIDACION REDEBAN 2025'!$B$10,IF(Y1180="TIPO II",'BASE LIQUIDACION REDEBAN 2025'!$B$11,IF(Y1180="TIPO III",'BASE LIQUIDACION REDEBAN 2025'!$B$12,'BASE LIQUIDACION REDEBAN 2025'!$B$13))))</f>
        <v>75096.394270399993</v>
      </c>
      <c r="AF1180" s="87">
        <f t="shared" si="18"/>
        <v>65960.072302</v>
      </c>
      <c r="AG1180" s="184"/>
      <c r="AH1180" s="184"/>
    </row>
    <row r="1181" spans="1:34" s="49" customFormat="1">
      <c r="A1181" s="154" t="s">
        <v>99</v>
      </c>
      <c r="B1181" s="154" t="str">
        <f>VLOOKUP(A1181,'CENTRO DE COSTOS'!A:D,4,FALSE)</f>
        <v>JOSE MAURICIO HERNANDEZ ROJAS</v>
      </c>
      <c r="C1181" s="154" t="str">
        <f>VLOOKUP(A1181,'CENTRO DE COSTOS'!A:D,2,FALSE)</f>
        <v>0004-0001</v>
      </c>
      <c r="D1181" s="154">
        <v>20001</v>
      </c>
      <c r="E1181" s="154">
        <v>2659412</v>
      </c>
      <c r="F1181" s="154">
        <v>76517</v>
      </c>
      <c r="G1181" s="154" t="s">
        <v>4590</v>
      </c>
      <c r="H1181" s="154" t="s">
        <v>440</v>
      </c>
      <c r="I1181" s="154" t="s">
        <v>99</v>
      </c>
      <c r="J1181" s="154" t="s">
        <v>7600</v>
      </c>
      <c r="K1181" s="183"/>
      <c r="L1181" s="154" t="s">
        <v>7710</v>
      </c>
      <c r="M1181" s="155">
        <v>45897.579861111109</v>
      </c>
      <c r="N1181" s="155">
        <v>45898.42083333333</v>
      </c>
      <c r="O1181" s="154" t="s">
        <v>2961</v>
      </c>
      <c r="P1181" s="154" t="s">
        <v>2962</v>
      </c>
      <c r="Q1181" s="154" t="s">
        <v>3099</v>
      </c>
      <c r="R1181" s="154" t="s">
        <v>3100</v>
      </c>
      <c r="S1181" s="154" t="s">
        <v>220</v>
      </c>
      <c r="T1181" s="183"/>
      <c r="U1181" s="154" t="s">
        <v>2965</v>
      </c>
      <c r="V1181" s="154" t="s">
        <v>7711</v>
      </c>
      <c r="W1181" s="154" t="s">
        <v>2967</v>
      </c>
      <c r="X1181" s="154" t="s">
        <v>7603</v>
      </c>
      <c r="Y1181" s="154" t="s">
        <v>25</v>
      </c>
      <c r="Z1181" s="154" t="s">
        <v>166</v>
      </c>
      <c r="AA1181" s="154" t="s">
        <v>1743</v>
      </c>
      <c r="AB1181" s="154">
        <v>1</v>
      </c>
      <c r="AC1181" s="154">
        <v>0</v>
      </c>
      <c r="AD1181" s="87">
        <f>IF(W1181="SOPORTE_TELEFÓNICO",'BASE LIQUIDACION REDEBAN 2025'!$B$19,IF(W1181="ENVÍO",'BASE LIQUIDACION REDEBAN 2025'!$C$2,IF(Y1181="TIPO I",'BASE LIQUIDACION REDEBAN 2025'!$C$2,IF(Y1181="TIPO II",'BASE LIQUIDACION REDEBAN 2025'!$C$3,IF(Y1181="TIPO III",'BASE LIQUIDACION REDEBAN 2025'!$C$4,IF(Y1181="TIPO IV",'BASE LIQUIDACION REDEBAN 2025'!$C$5,IF(Z1181="AEREO",'BASE LIQUIDACION REDEBAN 2025'!$B$6,'BASE LIQUIDACION REDEBAN 2025'!$C$5)))))))</f>
        <v>65960.072302</v>
      </c>
      <c r="AE1181" s="87">
        <f>IF(OR(W1181="SOPORTE_TELEFÓNICO",W1181="ENVÍO"),0,IF(Y1181="TIPO I",'BASE LIQUIDACION REDEBAN 2025'!$B$10,IF(Y1181="TIPO II",'BASE LIQUIDACION REDEBAN 2025'!$B$11,IF(Y1181="TIPO III",'BASE LIQUIDACION REDEBAN 2025'!$B$12,'BASE LIQUIDACION REDEBAN 2025'!$B$13))))</f>
        <v>75096.394270399993</v>
      </c>
      <c r="AF1181" s="87">
        <f t="shared" si="18"/>
        <v>65960.072302</v>
      </c>
      <c r="AG1181" s="184"/>
      <c r="AH1181" s="184"/>
    </row>
    <row r="1182" spans="1:34" s="49" customFormat="1">
      <c r="A1182" s="154" t="s">
        <v>98</v>
      </c>
      <c r="B1182" s="154" t="str">
        <f>VLOOKUP(A1182,'CENTRO DE COSTOS'!A:D,4,FALSE)</f>
        <v>MIGUEL JULIÁN HERNÁNDEZ GUARÍN</v>
      </c>
      <c r="C1182" s="154" t="str">
        <f>VLOOKUP(A1182,'CENTRO DE COSTOS'!A:D,2,FALSE)</f>
        <v>0004-0008</v>
      </c>
      <c r="D1182" s="154">
        <v>25183</v>
      </c>
      <c r="E1182" s="154">
        <v>2659282</v>
      </c>
      <c r="F1182" s="154">
        <v>47011</v>
      </c>
      <c r="G1182" s="154" t="s">
        <v>4590</v>
      </c>
      <c r="H1182" s="154" t="s">
        <v>470</v>
      </c>
      <c r="I1182" s="154" t="s">
        <v>5071</v>
      </c>
      <c r="J1182" s="154" t="s">
        <v>7712</v>
      </c>
      <c r="K1182" s="183"/>
      <c r="L1182" s="154" t="s">
        <v>7713</v>
      </c>
      <c r="M1182" s="155">
        <v>45897.567361111112</v>
      </c>
      <c r="N1182" s="155">
        <v>45898.459722222222</v>
      </c>
      <c r="O1182" s="154" t="s">
        <v>2961</v>
      </c>
      <c r="P1182" s="154" t="s">
        <v>2962</v>
      </c>
      <c r="Q1182" s="154" t="s">
        <v>3099</v>
      </c>
      <c r="R1182" s="154" t="s">
        <v>3115</v>
      </c>
      <c r="S1182" s="154" t="s">
        <v>2973</v>
      </c>
      <c r="T1182" s="183"/>
      <c r="U1182" s="154" t="s">
        <v>2965</v>
      </c>
      <c r="V1182" s="154" t="s">
        <v>7714</v>
      </c>
      <c r="W1182" s="154" t="s">
        <v>2967</v>
      </c>
      <c r="X1182" s="154" t="s">
        <v>7715</v>
      </c>
      <c r="Y1182" s="154" t="s">
        <v>28</v>
      </c>
      <c r="Z1182" s="154" t="s">
        <v>166</v>
      </c>
      <c r="AA1182" s="154" t="s">
        <v>1148</v>
      </c>
      <c r="AB1182" s="154">
        <v>1</v>
      </c>
      <c r="AC1182" s="154">
        <v>0</v>
      </c>
      <c r="AD1182" s="87">
        <f>IF(W1182="SOPORTE_TELEFÓNICO",'BASE LIQUIDACION REDEBAN 2025'!$B$19,IF(W1182="ENVÍO",'BASE LIQUIDACION REDEBAN 2025'!$C$2,IF(Y1182="TIPO I",'BASE LIQUIDACION REDEBAN 2025'!$C$2,IF(Y1182="TIPO II",'BASE LIQUIDACION REDEBAN 2025'!$C$3,IF(Y1182="TIPO III",'BASE LIQUIDACION REDEBAN 2025'!$C$4,IF(Y1182="TIPO IV",'BASE LIQUIDACION REDEBAN 2025'!$C$5,IF(Z1182="AEREO",'BASE LIQUIDACION REDEBAN 2025'!$B$6,'BASE LIQUIDACION REDEBAN 2025'!$C$5)))))))</f>
        <v>144967.87232000002</v>
      </c>
      <c r="AE1182" s="87">
        <f>IF(OR(W1182="SOPORTE_TELEFÓNICO",W1182="ENVÍO"),0,IF(Y1182="TIPO I",'BASE LIQUIDACION REDEBAN 2025'!$B$10,IF(Y1182="TIPO II",'BASE LIQUIDACION REDEBAN 2025'!$B$11,IF(Y1182="TIPO III",'BASE LIQUIDACION REDEBAN 2025'!$B$12,'BASE LIQUIDACION REDEBAN 2025'!$B$13))))</f>
        <v>140395.6348884</v>
      </c>
      <c r="AF1182" s="87">
        <f t="shared" si="18"/>
        <v>144967.87232000002</v>
      </c>
      <c r="AG1182" s="184"/>
      <c r="AH1182" s="184"/>
    </row>
    <row r="1183" spans="1:34" s="49" customFormat="1">
      <c r="A1183" s="154" t="s">
        <v>92</v>
      </c>
      <c r="B1183" s="154" t="str">
        <f>VLOOKUP(A1183,'CENTRO DE COSTOS'!A:D,4,FALSE)</f>
        <v>KEVIN ALEXIS CORZO BUSTOS</v>
      </c>
      <c r="C1183" s="154" t="str">
        <f>VLOOKUP(A1183,'CENTRO DE COSTOS'!A:D,2,FALSE)</f>
        <v>0004-0007</v>
      </c>
      <c r="D1183" s="154">
        <v>41001</v>
      </c>
      <c r="E1183" s="154">
        <v>2659120</v>
      </c>
      <c r="F1183" s="154">
        <v>19561</v>
      </c>
      <c r="G1183" s="154" t="s">
        <v>4590</v>
      </c>
      <c r="H1183" s="154" t="s">
        <v>249</v>
      </c>
      <c r="I1183" s="154" t="s">
        <v>92</v>
      </c>
      <c r="J1183" s="154" t="s">
        <v>7716</v>
      </c>
      <c r="K1183" s="183"/>
      <c r="L1183" s="154" t="s">
        <v>7717</v>
      </c>
      <c r="M1183" s="155">
        <v>45897.539583333331</v>
      </c>
      <c r="N1183" s="155">
        <v>45898.463888888888</v>
      </c>
      <c r="O1183" s="154" t="s">
        <v>2961</v>
      </c>
      <c r="P1183" s="154" t="s">
        <v>2962</v>
      </c>
      <c r="Q1183" s="154" t="s">
        <v>3032</v>
      </c>
      <c r="R1183" s="154" t="s">
        <v>2972</v>
      </c>
      <c r="S1183" s="154" t="s">
        <v>220</v>
      </c>
      <c r="T1183" s="183"/>
      <c r="U1183" s="154" t="s">
        <v>2965</v>
      </c>
      <c r="V1183" s="154" t="s">
        <v>7718</v>
      </c>
      <c r="W1183" s="154" t="s">
        <v>2967</v>
      </c>
      <c r="X1183" s="154" t="s">
        <v>7719</v>
      </c>
      <c r="Y1183" s="154" t="s">
        <v>25</v>
      </c>
      <c r="Z1183" s="154" t="s">
        <v>166</v>
      </c>
      <c r="AA1183" s="154" t="s">
        <v>255</v>
      </c>
      <c r="AB1183" s="154">
        <v>1</v>
      </c>
      <c r="AC1183" s="154">
        <v>0</v>
      </c>
      <c r="AD1183" s="87">
        <f>IF(W1183="SOPORTE_TELEFÓNICO",'BASE LIQUIDACION REDEBAN 2025'!$B$19,IF(W1183="ENVÍO",'BASE LIQUIDACION REDEBAN 2025'!$C$2,IF(Y1183="TIPO I",'BASE LIQUIDACION REDEBAN 2025'!$C$2,IF(Y1183="TIPO II",'BASE LIQUIDACION REDEBAN 2025'!$C$3,IF(Y1183="TIPO III",'BASE LIQUIDACION REDEBAN 2025'!$C$4,IF(Y1183="TIPO IV",'BASE LIQUIDACION REDEBAN 2025'!$C$5,IF(Z1183="AEREO",'BASE LIQUIDACION REDEBAN 2025'!$B$6,'BASE LIQUIDACION REDEBAN 2025'!$C$5)))))))</f>
        <v>65960.072302</v>
      </c>
      <c r="AE1183" s="87">
        <f>IF(OR(W1183="SOPORTE_TELEFÓNICO",W1183="ENVÍO"),0,IF(Y1183="TIPO I",'BASE LIQUIDACION REDEBAN 2025'!$B$10,IF(Y1183="TIPO II",'BASE LIQUIDACION REDEBAN 2025'!$B$11,IF(Y1183="TIPO III",'BASE LIQUIDACION REDEBAN 2025'!$B$12,'BASE LIQUIDACION REDEBAN 2025'!$B$13))))</f>
        <v>75096.394270399993</v>
      </c>
      <c r="AF1183" s="87">
        <f t="shared" si="18"/>
        <v>65960.072302</v>
      </c>
      <c r="AG1183" s="184"/>
      <c r="AH1183" s="184"/>
    </row>
    <row r="1184" spans="1:34" s="49" customFormat="1">
      <c r="A1184" s="154" t="s">
        <v>72</v>
      </c>
      <c r="B1184" s="154" t="str">
        <f>VLOOKUP(A1184,'CENTRO DE COSTOS'!A:D,4,FALSE)</f>
        <v>MIGUEL JULIÁN HERNÁNDEZ GUARÍN</v>
      </c>
      <c r="C1184" s="154" t="str">
        <f>VLOOKUP(A1184,'CENTRO DE COSTOS'!A:D,2,FALSE)</f>
        <v>0004-0008</v>
      </c>
      <c r="D1184" s="154">
        <v>68001</v>
      </c>
      <c r="E1184" s="154">
        <v>2661622</v>
      </c>
      <c r="F1184" s="154">
        <v>31581</v>
      </c>
      <c r="G1184" s="154" t="s">
        <v>4590</v>
      </c>
      <c r="H1184" s="154" t="s">
        <v>820</v>
      </c>
      <c r="I1184" s="154" t="s">
        <v>72</v>
      </c>
      <c r="J1184" s="154" t="s">
        <v>7720</v>
      </c>
      <c r="K1184" s="183"/>
      <c r="L1184" s="154" t="s">
        <v>7721</v>
      </c>
      <c r="M1184" s="155">
        <v>45898.333333333343</v>
      </c>
      <c r="N1184" s="155">
        <v>45898.466666666667</v>
      </c>
      <c r="O1184" s="154" t="s">
        <v>2961</v>
      </c>
      <c r="P1184" s="154" t="s">
        <v>2988</v>
      </c>
      <c r="Q1184" s="154" t="s">
        <v>3335</v>
      </c>
      <c r="R1184" s="154" t="s">
        <v>3336</v>
      </c>
      <c r="S1184" s="154" t="s">
        <v>200</v>
      </c>
      <c r="T1184" s="183"/>
      <c r="U1184" s="154" t="s">
        <v>2965</v>
      </c>
      <c r="V1184" s="154" t="s">
        <v>7722</v>
      </c>
      <c r="W1184" s="154" t="s">
        <v>2967</v>
      </c>
      <c r="X1184" s="154" t="s">
        <v>7723</v>
      </c>
      <c r="Y1184" s="154" t="s">
        <v>25</v>
      </c>
      <c r="Z1184" s="154" t="s">
        <v>166</v>
      </c>
      <c r="AA1184" s="154" t="s">
        <v>957</v>
      </c>
      <c r="AB1184" s="154">
        <v>1</v>
      </c>
      <c r="AC1184" s="154">
        <v>0</v>
      </c>
      <c r="AD1184" s="87">
        <f>IF(W1184="SOPORTE_TELEFÓNICO",'BASE LIQUIDACION REDEBAN 2025'!$B$19,IF(W1184="ENVÍO",'BASE LIQUIDACION REDEBAN 2025'!$C$2,IF(Y1184="TIPO I",'BASE LIQUIDACION REDEBAN 2025'!$C$2,IF(Y1184="TIPO II",'BASE LIQUIDACION REDEBAN 2025'!$C$3,IF(Y1184="TIPO III",'BASE LIQUIDACION REDEBAN 2025'!$C$4,IF(Y1184="TIPO IV",'BASE LIQUIDACION REDEBAN 2025'!$C$5,IF(Z1184="AEREO",'BASE LIQUIDACION REDEBAN 2025'!$B$6,'BASE LIQUIDACION REDEBAN 2025'!$C$5)))))))</f>
        <v>65960.072302</v>
      </c>
      <c r="AE1184" s="87">
        <f>IF(OR(W1184="SOPORTE_TELEFÓNICO",W1184="ENVÍO"),0,IF(Y1184="TIPO I",'BASE LIQUIDACION REDEBAN 2025'!$B$10,IF(Y1184="TIPO II",'BASE LIQUIDACION REDEBAN 2025'!$B$11,IF(Y1184="TIPO III",'BASE LIQUIDACION REDEBAN 2025'!$B$12,'BASE LIQUIDACION REDEBAN 2025'!$B$13))))</f>
        <v>75096.394270399993</v>
      </c>
      <c r="AF1184" s="87">
        <f t="shared" si="18"/>
        <v>65960.072302</v>
      </c>
      <c r="AG1184" s="184"/>
      <c r="AH1184" s="184"/>
    </row>
    <row r="1185" spans="1:34" s="49" customFormat="1">
      <c r="A1185" s="154" t="s">
        <v>60</v>
      </c>
      <c r="B1185" s="154" t="str">
        <f>VLOOKUP(A1185,'CENTRO DE COSTOS'!A:D,4,FALSE)</f>
        <v>JUAN SEBASTIÁN RÍOS CASTRILLÓN</v>
      </c>
      <c r="C1185" s="154" t="str">
        <f>VLOOKUP(A1185,'CENTRO DE COSTOS'!A:D,2,FALSE)</f>
        <v>0004-0005</v>
      </c>
      <c r="D1185" s="154">
        <v>5172</v>
      </c>
      <c r="E1185" s="154">
        <v>2657283</v>
      </c>
      <c r="F1185" s="154">
        <v>39952</v>
      </c>
      <c r="G1185" s="154" t="s">
        <v>4590</v>
      </c>
      <c r="H1185" s="154" t="s">
        <v>197</v>
      </c>
      <c r="I1185" s="154" t="s">
        <v>4064</v>
      </c>
      <c r="J1185" s="154" t="s">
        <v>4065</v>
      </c>
      <c r="K1185" s="183"/>
      <c r="L1185" s="154" t="s">
        <v>7724</v>
      </c>
      <c r="M1185" s="155">
        <v>45897.415972222218</v>
      </c>
      <c r="N1185" s="155">
        <v>45898.468055555553</v>
      </c>
      <c r="O1185" s="154" t="s">
        <v>2961</v>
      </c>
      <c r="P1185" s="154" t="s">
        <v>2988</v>
      </c>
      <c r="Q1185" s="154" t="s">
        <v>3257</v>
      </c>
      <c r="R1185" s="154" t="s">
        <v>3258</v>
      </c>
      <c r="S1185" s="154" t="s">
        <v>2973</v>
      </c>
      <c r="T1185" s="183"/>
      <c r="U1185" s="154" t="s">
        <v>2965</v>
      </c>
      <c r="V1185" s="154" t="s">
        <v>7725</v>
      </c>
      <c r="W1185" s="154" t="s">
        <v>2967</v>
      </c>
      <c r="X1185" s="154" t="s">
        <v>4068</v>
      </c>
      <c r="Y1185" s="154" t="s">
        <v>28</v>
      </c>
      <c r="Z1185" s="154" t="s">
        <v>166</v>
      </c>
      <c r="AA1185" s="154" t="s">
        <v>636</v>
      </c>
      <c r="AB1185" s="154">
        <v>1</v>
      </c>
      <c r="AC1185" s="154">
        <v>0</v>
      </c>
      <c r="AD1185" s="87">
        <f>IF(W1185="SOPORTE_TELEFÓNICO",'BASE LIQUIDACION REDEBAN 2025'!$B$19,IF(W1185="ENVÍO",'BASE LIQUIDACION REDEBAN 2025'!$C$2,IF(Y1185="TIPO I",'BASE LIQUIDACION REDEBAN 2025'!$C$2,IF(Y1185="TIPO II",'BASE LIQUIDACION REDEBAN 2025'!$C$3,IF(Y1185="TIPO III",'BASE LIQUIDACION REDEBAN 2025'!$C$4,IF(Y1185="TIPO IV",'BASE LIQUIDACION REDEBAN 2025'!$C$5,IF(Z1185="AEREO",'BASE LIQUIDACION REDEBAN 2025'!$B$6,'BASE LIQUIDACION REDEBAN 2025'!$C$5)))))))</f>
        <v>144967.87232000002</v>
      </c>
      <c r="AE1185" s="87">
        <f>IF(OR(W1185="SOPORTE_TELEFÓNICO",W1185="ENVÍO"),0,IF(Y1185="TIPO I",'BASE LIQUIDACION REDEBAN 2025'!$B$10,IF(Y1185="TIPO II",'BASE LIQUIDACION REDEBAN 2025'!$B$11,IF(Y1185="TIPO III",'BASE LIQUIDACION REDEBAN 2025'!$B$12,'BASE LIQUIDACION REDEBAN 2025'!$B$13))))</f>
        <v>140395.6348884</v>
      </c>
      <c r="AF1185" s="87">
        <f t="shared" si="18"/>
        <v>144967.87232000002</v>
      </c>
      <c r="AG1185" s="184"/>
      <c r="AH1185" s="184"/>
    </row>
    <row r="1186" spans="1:34" s="49" customFormat="1">
      <c r="A1186" s="154" t="s">
        <v>68</v>
      </c>
      <c r="B1186" s="154" t="str">
        <f>VLOOKUP(A1186,'CENTRO DE COSTOS'!A:D,4,FALSE)</f>
        <v>WILLIAM ASDRUBAL ROZO ROZO</v>
      </c>
      <c r="C1186" s="154" t="str">
        <f>VLOOKUP(A1186,'CENTRO DE COSTOS'!A:D,2,FALSE)</f>
        <v>0004-0004</v>
      </c>
      <c r="D1186" s="154">
        <v>11001</v>
      </c>
      <c r="E1186" s="154">
        <v>2660083</v>
      </c>
      <c r="F1186" s="154">
        <v>34383</v>
      </c>
      <c r="G1186" s="154" t="s">
        <v>4590</v>
      </c>
      <c r="H1186" s="154" t="s">
        <v>470</v>
      </c>
      <c r="I1186" s="154" t="s">
        <v>68</v>
      </c>
      <c r="J1186" s="154" t="s">
        <v>7726</v>
      </c>
      <c r="K1186" s="183"/>
      <c r="L1186" s="154" t="s">
        <v>7727</v>
      </c>
      <c r="M1186" s="155">
        <v>45897.635416666657</v>
      </c>
      <c r="N1186" s="155">
        <v>45898.474305555559</v>
      </c>
      <c r="O1186" s="154" t="s">
        <v>2961</v>
      </c>
      <c r="P1186" s="154" t="s">
        <v>2962</v>
      </c>
      <c r="Q1186" s="154" t="s">
        <v>3006</v>
      </c>
      <c r="R1186" s="154" t="s">
        <v>3155</v>
      </c>
      <c r="S1186" s="154" t="s">
        <v>220</v>
      </c>
      <c r="T1186" s="183"/>
      <c r="U1186" s="154" t="s">
        <v>2965</v>
      </c>
      <c r="V1186" s="154" t="s">
        <v>7728</v>
      </c>
      <c r="W1186" s="154" t="s">
        <v>2967</v>
      </c>
      <c r="X1186" s="154" t="s">
        <v>7729</v>
      </c>
      <c r="Y1186" s="154" t="s">
        <v>25</v>
      </c>
      <c r="Z1186" s="154" t="s">
        <v>166</v>
      </c>
      <c r="AA1186" s="154" t="s">
        <v>1029</v>
      </c>
      <c r="AB1186" s="154">
        <v>1</v>
      </c>
      <c r="AC1186" s="154">
        <v>0</v>
      </c>
      <c r="AD1186" s="87">
        <f>IF(W1186="SOPORTE_TELEFÓNICO",'BASE LIQUIDACION REDEBAN 2025'!$B$19,IF(W1186="ENVÍO",'BASE LIQUIDACION REDEBAN 2025'!$C$2,IF(Y1186="TIPO I",'BASE LIQUIDACION REDEBAN 2025'!$C$2,IF(Y1186="TIPO II",'BASE LIQUIDACION REDEBAN 2025'!$C$3,IF(Y1186="TIPO III",'BASE LIQUIDACION REDEBAN 2025'!$C$4,IF(Y1186="TIPO IV",'BASE LIQUIDACION REDEBAN 2025'!$C$5,IF(Z1186="AEREO",'BASE LIQUIDACION REDEBAN 2025'!$B$6,'BASE LIQUIDACION REDEBAN 2025'!$C$5)))))))</f>
        <v>65960.072302</v>
      </c>
      <c r="AE1186" s="87">
        <f>IF(OR(W1186="SOPORTE_TELEFÓNICO",W1186="ENVÍO"),0,IF(Y1186="TIPO I",'BASE LIQUIDACION REDEBAN 2025'!$B$10,IF(Y1186="TIPO II",'BASE LIQUIDACION REDEBAN 2025'!$B$11,IF(Y1186="TIPO III",'BASE LIQUIDACION REDEBAN 2025'!$B$12,'BASE LIQUIDACION REDEBAN 2025'!$B$13))))</f>
        <v>75096.394270399993</v>
      </c>
      <c r="AF1186" s="87">
        <f t="shared" si="18"/>
        <v>65960.072302</v>
      </c>
      <c r="AG1186" s="184"/>
      <c r="AH1186" s="184"/>
    </row>
    <row r="1187" spans="1:34" s="49" customFormat="1">
      <c r="A1187" s="154" t="s">
        <v>97</v>
      </c>
      <c r="B1187" s="154" t="str">
        <f>VLOOKUP(A1187,'CENTRO DE COSTOS'!A:D,4,FALSE)</f>
        <v>JOSE MAURICIO HERNANDEZ ROJAS</v>
      </c>
      <c r="C1187" s="154" t="str">
        <f>VLOOKUP(A1187,'CENTRO DE COSTOS'!A:D,2,FALSE)</f>
        <v>0004-0001</v>
      </c>
      <c r="D1187" s="154">
        <v>70429</v>
      </c>
      <c r="E1187" s="154">
        <v>2655078</v>
      </c>
      <c r="F1187" s="154">
        <v>18933</v>
      </c>
      <c r="G1187" s="154" t="s">
        <v>4590</v>
      </c>
      <c r="H1187" s="154" t="s">
        <v>414</v>
      </c>
      <c r="I1187" s="154" t="s">
        <v>7730</v>
      </c>
      <c r="J1187" s="154" t="s">
        <v>7731</v>
      </c>
      <c r="K1187" s="183"/>
      <c r="L1187" s="154" t="s">
        <v>7732</v>
      </c>
      <c r="M1187" s="155">
        <v>45897.333333333343</v>
      </c>
      <c r="N1187" s="155">
        <v>45898.508333333331</v>
      </c>
      <c r="O1187" s="154" t="s">
        <v>2961</v>
      </c>
      <c r="P1187" s="154" t="s">
        <v>2988</v>
      </c>
      <c r="Q1187" s="154" t="s">
        <v>7733</v>
      </c>
      <c r="R1187" s="154" t="s">
        <v>7734</v>
      </c>
      <c r="S1187" s="154" t="s">
        <v>2973</v>
      </c>
      <c r="T1187" s="183"/>
      <c r="U1187" s="154" t="s">
        <v>2965</v>
      </c>
      <c r="V1187" s="154" t="s">
        <v>7735</v>
      </c>
      <c r="W1187" s="154" t="s">
        <v>2967</v>
      </c>
      <c r="X1187" s="154" t="s">
        <v>7736</v>
      </c>
      <c r="Y1187" s="154" t="s">
        <v>32</v>
      </c>
      <c r="Z1187" s="154" t="s">
        <v>181</v>
      </c>
      <c r="AA1187" s="154" t="s">
        <v>419</v>
      </c>
      <c r="AB1187" s="154">
        <v>1</v>
      </c>
      <c r="AC1187" s="154">
        <v>0</v>
      </c>
      <c r="AD1187" s="87">
        <f>IF(W1187="SOPORTE_TELEFÓNICO",'BASE LIQUIDACION REDEBAN 2025'!$B$19,IF(W1187="ENVÍO",'BASE LIQUIDACION REDEBAN 2025'!$C$2,IF(Y1187="TIPO I",'BASE LIQUIDACION REDEBAN 2025'!$C$2,IF(Y1187="TIPO II",'BASE LIQUIDACION REDEBAN 2025'!$C$3,IF(Y1187="TIPO III",'BASE LIQUIDACION REDEBAN 2025'!$C$4,IF(Y1187="TIPO IV",'BASE LIQUIDACION REDEBAN 2025'!$C$5,IF(Z1187="AEREO",'BASE LIQUIDACION REDEBAN 2025'!$B$6,'BASE LIQUIDACION REDEBAN 2025'!$C$5)))))))</f>
        <v>479588.87655000004</v>
      </c>
      <c r="AE1187" s="87">
        <f>IF(OR(W1187="SOPORTE_TELEFÓNICO",W1187="ENVÍO"),0,IF(Y1187="TIPO I",'BASE LIQUIDACION REDEBAN 2025'!$B$10,IF(Y1187="TIPO II",'BASE LIQUIDACION REDEBAN 2025'!$B$11,IF(Y1187="TIPO III",'BASE LIQUIDACION REDEBAN 2025'!$B$12,'BASE LIQUIDACION REDEBAN 2025'!$B$13))))</f>
        <v>196536.5258152</v>
      </c>
      <c r="AF1187" s="87">
        <f t="shared" si="18"/>
        <v>479588.87655000004</v>
      </c>
      <c r="AG1187" s="184"/>
      <c r="AH1187" s="184"/>
    </row>
    <row r="1188" spans="1:34" s="49" customFormat="1">
      <c r="A1188" s="154" t="s">
        <v>86</v>
      </c>
      <c r="B1188" s="154" t="str">
        <f>VLOOKUP(A1188,'CENTRO DE COSTOS'!A:D,4,FALSE)</f>
        <v>KEVIN ALEXIS CORZO BUSTOS</v>
      </c>
      <c r="C1188" s="154" t="str">
        <f>VLOOKUP(A1188,'CENTRO DE COSTOS'!A:D,2,FALSE)</f>
        <v>0004-0007</v>
      </c>
      <c r="D1188" s="154">
        <v>73001</v>
      </c>
      <c r="E1188" s="154">
        <v>2659307</v>
      </c>
      <c r="F1188" s="154">
        <v>61494</v>
      </c>
      <c r="G1188" s="154" t="s">
        <v>4590</v>
      </c>
      <c r="H1188" s="154" t="s">
        <v>703</v>
      </c>
      <c r="I1188" s="154" t="s">
        <v>86</v>
      </c>
      <c r="J1188" s="154" t="s">
        <v>7737</v>
      </c>
      <c r="K1188" s="183"/>
      <c r="L1188" s="154" t="s">
        <v>7738</v>
      </c>
      <c r="M1188" s="155">
        <v>45897.540277777778</v>
      </c>
      <c r="N1188" s="155">
        <v>45898.513194444437</v>
      </c>
      <c r="O1188" s="154" t="s">
        <v>2961</v>
      </c>
      <c r="P1188" s="154" t="s">
        <v>2962</v>
      </c>
      <c r="Q1188" s="154" t="s">
        <v>3099</v>
      </c>
      <c r="R1188" s="154" t="s">
        <v>2972</v>
      </c>
      <c r="S1188" s="154" t="s">
        <v>200</v>
      </c>
      <c r="T1188" s="183"/>
      <c r="U1188" s="154" t="s">
        <v>2965</v>
      </c>
      <c r="V1188" s="154" t="s">
        <v>7739</v>
      </c>
      <c r="W1188" s="154" t="s">
        <v>2967</v>
      </c>
      <c r="X1188" s="154" t="s">
        <v>7740</v>
      </c>
      <c r="Y1188" s="154" t="s">
        <v>25</v>
      </c>
      <c r="Z1188" s="154" t="s">
        <v>166</v>
      </c>
      <c r="AA1188" s="154" t="s">
        <v>4264</v>
      </c>
      <c r="AB1188" s="154">
        <v>1</v>
      </c>
      <c r="AC1188" s="154">
        <v>0</v>
      </c>
      <c r="AD1188" s="87">
        <f>IF(W1188="SOPORTE_TELEFÓNICO",'BASE LIQUIDACION REDEBAN 2025'!$B$19,IF(W1188="ENVÍO",'BASE LIQUIDACION REDEBAN 2025'!$C$2,IF(Y1188="TIPO I",'BASE LIQUIDACION REDEBAN 2025'!$C$2,IF(Y1188="TIPO II",'BASE LIQUIDACION REDEBAN 2025'!$C$3,IF(Y1188="TIPO III",'BASE LIQUIDACION REDEBAN 2025'!$C$4,IF(Y1188="TIPO IV",'BASE LIQUIDACION REDEBAN 2025'!$C$5,IF(Z1188="AEREO",'BASE LIQUIDACION REDEBAN 2025'!$B$6,'BASE LIQUIDACION REDEBAN 2025'!$C$5)))))))</f>
        <v>65960.072302</v>
      </c>
      <c r="AE1188" s="87">
        <f>IF(OR(W1188="SOPORTE_TELEFÓNICO",W1188="ENVÍO"),0,IF(Y1188="TIPO I",'BASE LIQUIDACION REDEBAN 2025'!$B$10,IF(Y1188="TIPO II",'BASE LIQUIDACION REDEBAN 2025'!$B$11,IF(Y1188="TIPO III",'BASE LIQUIDACION REDEBAN 2025'!$B$12,'BASE LIQUIDACION REDEBAN 2025'!$B$13))))</f>
        <v>75096.394270399993</v>
      </c>
      <c r="AF1188" s="87">
        <f t="shared" si="18"/>
        <v>65960.072302</v>
      </c>
      <c r="AG1188" s="184"/>
      <c r="AH1188" s="184"/>
    </row>
    <row r="1189" spans="1:34" s="49" customFormat="1">
      <c r="A1189" s="154" t="s">
        <v>97</v>
      </c>
      <c r="B1189" s="154" t="str">
        <f>VLOOKUP(A1189,'CENTRO DE COSTOS'!A:D,4,FALSE)</f>
        <v>JOSE MAURICIO HERNANDEZ ROJAS</v>
      </c>
      <c r="C1189" s="154" t="str">
        <f>VLOOKUP(A1189,'CENTRO DE COSTOS'!A:D,2,FALSE)</f>
        <v>0004-0001</v>
      </c>
      <c r="D1189" s="154">
        <v>70418</v>
      </c>
      <c r="E1189" s="154">
        <v>2656004</v>
      </c>
      <c r="F1189" s="154">
        <v>11437</v>
      </c>
      <c r="G1189" s="154" t="s">
        <v>4590</v>
      </c>
      <c r="H1189" s="154" t="s">
        <v>414</v>
      </c>
      <c r="I1189" s="154" t="s">
        <v>3064</v>
      </c>
      <c r="J1189" s="154" t="s">
        <v>7741</v>
      </c>
      <c r="K1189" s="183"/>
      <c r="L1189" s="154" t="s">
        <v>7742</v>
      </c>
      <c r="M1189" s="155">
        <v>45897.333333333343</v>
      </c>
      <c r="N1189" s="155">
        <v>45898.51458333333</v>
      </c>
      <c r="O1189" s="154" t="s">
        <v>2961</v>
      </c>
      <c r="P1189" s="154" t="s">
        <v>2962</v>
      </c>
      <c r="Q1189" s="154" t="s">
        <v>2971</v>
      </c>
      <c r="R1189" s="154" t="s">
        <v>3027</v>
      </c>
      <c r="S1189" s="154" t="s">
        <v>2973</v>
      </c>
      <c r="T1189" s="183"/>
      <c r="U1189" s="154" t="s">
        <v>2965</v>
      </c>
      <c r="V1189" s="154" t="s">
        <v>7743</v>
      </c>
      <c r="W1189" s="154" t="s">
        <v>2967</v>
      </c>
      <c r="X1189" s="154" t="s">
        <v>7744</v>
      </c>
      <c r="Y1189" s="154" t="s">
        <v>28</v>
      </c>
      <c r="Z1189" s="154" t="s">
        <v>166</v>
      </c>
      <c r="AA1189" s="154" t="s">
        <v>1917</v>
      </c>
      <c r="AB1189" s="154">
        <v>1</v>
      </c>
      <c r="AC1189" s="154">
        <v>0</v>
      </c>
      <c r="AD1189" s="87">
        <f>IF(W1189="SOPORTE_TELEFÓNICO",'BASE LIQUIDACION REDEBAN 2025'!$B$19,IF(W1189="ENVÍO",'BASE LIQUIDACION REDEBAN 2025'!$C$2,IF(Y1189="TIPO I",'BASE LIQUIDACION REDEBAN 2025'!$C$2,IF(Y1189="TIPO II",'BASE LIQUIDACION REDEBAN 2025'!$C$3,IF(Y1189="TIPO III",'BASE LIQUIDACION REDEBAN 2025'!$C$4,IF(Y1189="TIPO IV",'BASE LIQUIDACION REDEBAN 2025'!$C$5,IF(Z1189="AEREO",'BASE LIQUIDACION REDEBAN 2025'!$B$6,'BASE LIQUIDACION REDEBAN 2025'!$C$5)))))))</f>
        <v>144967.87232000002</v>
      </c>
      <c r="AE1189" s="87">
        <f>IF(OR(W1189="SOPORTE_TELEFÓNICO",W1189="ENVÍO"),0,IF(Y1189="TIPO I",'BASE LIQUIDACION REDEBAN 2025'!$B$10,IF(Y1189="TIPO II",'BASE LIQUIDACION REDEBAN 2025'!$B$11,IF(Y1189="TIPO III",'BASE LIQUIDACION REDEBAN 2025'!$B$12,'BASE LIQUIDACION REDEBAN 2025'!$B$13))))</f>
        <v>140395.6348884</v>
      </c>
      <c r="AF1189" s="87">
        <f t="shared" si="18"/>
        <v>144967.87232000002</v>
      </c>
      <c r="AG1189" s="184"/>
      <c r="AH1189" s="184"/>
    </row>
    <row r="1190" spans="1:34" s="49" customFormat="1">
      <c r="A1190" s="154" t="s">
        <v>68</v>
      </c>
      <c r="B1190" s="154" t="str">
        <f>VLOOKUP(A1190,'CENTRO DE COSTOS'!A:D,4,FALSE)</f>
        <v>WILLIAM ASDRUBAL ROZO ROZO</v>
      </c>
      <c r="C1190" s="154" t="str">
        <f>VLOOKUP(A1190,'CENTRO DE COSTOS'!A:D,2,FALSE)</f>
        <v>0004-0004</v>
      </c>
      <c r="D1190" s="154">
        <v>11001</v>
      </c>
      <c r="E1190" s="154">
        <v>2660778</v>
      </c>
      <c r="F1190" s="154">
        <v>22210</v>
      </c>
      <c r="G1190" s="154" t="s">
        <v>4590</v>
      </c>
      <c r="H1190" s="154" t="s">
        <v>470</v>
      </c>
      <c r="I1190" s="154" t="s">
        <v>68</v>
      </c>
      <c r="J1190" s="154" t="s">
        <v>6040</v>
      </c>
      <c r="K1190" s="183"/>
      <c r="L1190" s="154" t="s">
        <v>7745</v>
      </c>
      <c r="M1190" s="155">
        <v>45897.696527777778</v>
      </c>
      <c r="N1190" s="155">
        <v>45898.521527777782</v>
      </c>
      <c r="O1190" s="154" t="s">
        <v>2961</v>
      </c>
      <c r="P1190" s="154" t="s">
        <v>2962</v>
      </c>
      <c r="Q1190" s="154" t="s">
        <v>2971</v>
      </c>
      <c r="R1190" s="154" t="s">
        <v>3027</v>
      </c>
      <c r="S1190" s="154" t="s">
        <v>220</v>
      </c>
      <c r="T1190" s="183"/>
      <c r="U1190" s="154" t="s">
        <v>2965</v>
      </c>
      <c r="V1190" s="154" t="s">
        <v>7746</v>
      </c>
      <c r="W1190" s="154" t="s">
        <v>2967</v>
      </c>
      <c r="X1190" s="154" t="s">
        <v>7747</v>
      </c>
      <c r="Y1190" s="154" t="s">
        <v>25</v>
      </c>
      <c r="Z1190" s="154" t="s">
        <v>166</v>
      </c>
      <c r="AA1190" s="154" t="s">
        <v>506</v>
      </c>
      <c r="AB1190" s="154">
        <v>1</v>
      </c>
      <c r="AC1190" s="154">
        <v>0</v>
      </c>
      <c r="AD1190" s="87">
        <f>IF(W1190="SOPORTE_TELEFÓNICO",'BASE LIQUIDACION REDEBAN 2025'!$B$19,IF(W1190="ENVÍO",'BASE LIQUIDACION REDEBAN 2025'!$C$2,IF(Y1190="TIPO I",'BASE LIQUIDACION REDEBAN 2025'!$C$2,IF(Y1190="TIPO II",'BASE LIQUIDACION REDEBAN 2025'!$C$3,IF(Y1190="TIPO III",'BASE LIQUIDACION REDEBAN 2025'!$C$4,IF(Y1190="TIPO IV",'BASE LIQUIDACION REDEBAN 2025'!$C$5,IF(Z1190="AEREO",'BASE LIQUIDACION REDEBAN 2025'!$B$6,'BASE LIQUIDACION REDEBAN 2025'!$C$5)))))))</f>
        <v>65960.072302</v>
      </c>
      <c r="AE1190" s="87">
        <f>IF(OR(W1190="SOPORTE_TELEFÓNICO",W1190="ENVÍO"),0,IF(Y1190="TIPO I",'BASE LIQUIDACION REDEBAN 2025'!$B$10,IF(Y1190="TIPO II",'BASE LIQUIDACION REDEBAN 2025'!$B$11,IF(Y1190="TIPO III",'BASE LIQUIDACION REDEBAN 2025'!$B$12,'BASE LIQUIDACION REDEBAN 2025'!$B$13))))</f>
        <v>75096.394270399993</v>
      </c>
      <c r="AF1190" s="87">
        <f t="shared" si="18"/>
        <v>65960.072302</v>
      </c>
      <c r="AG1190" s="184"/>
      <c r="AH1190" s="184"/>
    </row>
    <row r="1191" spans="1:34" s="49" customFormat="1">
      <c r="A1191" s="154" t="s">
        <v>76</v>
      </c>
      <c r="B1191" s="154" t="str">
        <f>VLOOKUP(A1191,'CENTRO DE COSTOS'!A:D,4,FALSE)</f>
        <v>DIEGO FERNANDO HENAO CARDONA</v>
      </c>
      <c r="C1191" s="154" t="str">
        <f>VLOOKUP(A1191,'CENTRO DE COSTOS'!A:D,2,FALSE)</f>
        <v>0004-0003</v>
      </c>
      <c r="D1191" s="154">
        <v>19573</v>
      </c>
      <c r="E1191" s="154">
        <v>2657282</v>
      </c>
      <c r="F1191" s="154">
        <v>12365</v>
      </c>
      <c r="G1191" s="154" t="s">
        <v>4590</v>
      </c>
      <c r="H1191" s="154" t="s">
        <v>258</v>
      </c>
      <c r="I1191" s="154" t="s">
        <v>2356</v>
      </c>
      <c r="J1191" s="154" t="s">
        <v>6058</v>
      </c>
      <c r="K1191" s="183"/>
      <c r="L1191" s="154" t="s">
        <v>7748</v>
      </c>
      <c r="M1191" s="155">
        <v>45897.415277777778</v>
      </c>
      <c r="N1191" s="155">
        <v>45898.523611111108</v>
      </c>
      <c r="O1191" s="154" t="s">
        <v>2961</v>
      </c>
      <c r="P1191" s="154" t="s">
        <v>2962</v>
      </c>
      <c r="Q1191" s="154" t="s">
        <v>2963</v>
      </c>
      <c r="R1191" s="154" t="s">
        <v>2964</v>
      </c>
      <c r="S1191" s="154" t="s">
        <v>2973</v>
      </c>
      <c r="T1191" s="183"/>
      <c r="U1191" s="154" t="s">
        <v>2965</v>
      </c>
      <c r="V1191" s="154" t="s">
        <v>7749</v>
      </c>
      <c r="W1191" s="154" t="s">
        <v>2967</v>
      </c>
      <c r="X1191" s="154" t="s">
        <v>7750</v>
      </c>
      <c r="Y1191" s="154" t="s">
        <v>28</v>
      </c>
      <c r="Z1191" s="154" t="s">
        <v>166</v>
      </c>
      <c r="AA1191" s="154" t="s">
        <v>1408</v>
      </c>
      <c r="AB1191" s="154">
        <v>1</v>
      </c>
      <c r="AC1191" s="154">
        <v>0</v>
      </c>
      <c r="AD1191" s="87">
        <f>IF(W1191="SOPORTE_TELEFÓNICO",'BASE LIQUIDACION REDEBAN 2025'!$B$19,IF(W1191="ENVÍO",'BASE LIQUIDACION REDEBAN 2025'!$C$2,IF(Y1191="TIPO I",'BASE LIQUIDACION REDEBAN 2025'!$C$2,IF(Y1191="TIPO II",'BASE LIQUIDACION REDEBAN 2025'!$C$3,IF(Y1191="TIPO III",'BASE LIQUIDACION REDEBAN 2025'!$C$4,IF(Y1191="TIPO IV",'BASE LIQUIDACION REDEBAN 2025'!$C$5,IF(Z1191="AEREO",'BASE LIQUIDACION REDEBAN 2025'!$B$6,'BASE LIQUIDACION REDEBAN 2025'!$C$5)))))))</f>
        <v>144967.87232000002</v>
      </c>
      <c r="AE1191" s="87">
        <f>IF(OR(W1191="SOPORTE_TELEFÓNICO",W1191="ENVÍO"),0,IF(Y1191="TIPO I",'BASE LIQUIDACION REDEBAN 2025'!$B$10,IF(Y1191="TIPO II",'BASE LIQUIDACION REDEBAN 2025'!$B$11,IF(Y1191="TIPO III",'BASE LIQUIDACION REDEBAN 2025'!$B$12,'BASE LIQUIDACION REDEBAN 2025'!$B$13))))</f>
        <v>140395.6348884</v>
      </c>
      <c r="AF1191" s="87">
        <f t="shared" si="18"/>
        <v>144967.87232000002</v>
      </c>
      <c r="AG1191" s="184"/>
      <c r="AH1191" s="184"/>
    </row>
    <row r="1192" spans="1:34" s="49" customFormat="1">
      <c r="A1192" s="154" t="s">
        <v>93</v>
      </c>
      <c r="B1192" s="154" t="str">
        <f>VLOOKUP(A1192,'CENTRO DE COSTOS'!A:D,4,FALSE)</f>
        <v>DIEGO FERNANDO HENAO CARDONA</v>
      </c>
      <c r="C1192" s="154" t="str">
        <f>VLOOKUP(A1192,'CENTRO DE COSTOS'!A:D,2,FALSE)</f>
        <v>0004-0003</v>
      </c>
      <c r="D1192" s="154">
        <v>52001</v>
      </c>
      <c r="E1192" s="154">
        <v>2655200</v>
      </c>
      <c r="F1192" s="154">
        <v>38699</v>
      </c>
      <c r="G1192" s="154" t="s">
        <v>4590</v>
      </c>
      <c r="H1192" s="154" t="s">
        <v>174</v>
      </c>
      <c r="I1192" s="154" t="s">
        <v>93</v>
      </c>
      <c r="J1192" s="154" t="s">
        <v>7751</v>
      </c>
      <c r="K1192" s="183"/>
      <c r="L1192" s="154" t="s">
        <v>7752</v>
      </c>
      <c r="M1192" s="155">
        <v>45897.333333333343</v>
      </c>
      <c r="N1192" s="155">
        <v>45898.529166666667</v>
      </c>
      <c r="O1192" s="154" t="s">
        <v>2961</v>
      </c>
      <c r="P1192" s="154" t="s">
        <v>2962</v>
      </c>
      <c r="Q1192" s="154" t="s">
        <v>3099</v>
      </c>
      <c r="R1192" s="154" t="s">
        <v>3115</v>
      </c>
      <c r="S1192" s="154" t="s">
        <v>2973</v>
      </c>
      <c r="T1192" s="183"/>
      <c r="U1192" s="154" t="s">
        <v>2965</v>
      </c>
      <c r="V1192" s="154" t="s">
        <v>7753</v>
      </c>
      <c r="W1192" s="154" t="s">
        <v>2967</v>
      </c>
      <c r="X1192" s="154" t="s">
        <v>7754</v>
      </c>
      <c r="Y1192" s="154" t="s">
        <v>25</v>
      </c>
      <c r="Z1192" s="154" t="s">
        <v>166</v>
      </c>
      <c r="AA1192" s="154" t="s">
        <v>3595</v>
      </c>
      <c r="AB1192" s="154">
        <v>1</v>
      </c>
      <c r="AC1192" s="154">
        <v>0</v>
      </c>
      <c r="AD1192" s="87">
        <f>IF(W1192="SOPORTE_TELEFÓNICO",'BASE LIQUIDACION REDEBAN 2025'!$B$19,IF(W1192="ENVÍO",'BASE LIQUIDACION REDEBAN 2025'!$C$2,IF(Y1192="TIPO I",'BASE LIQUIDACION REDEBAN 2025'!$C$2,IF(Y1192="TIPO II",'BASE LIQUIDACION REDEBAN 2025'!$C$3,IF(Y1192="TIPO III",'BASE LIQUIDACION REDEBAN 2025'!$C$4,IF(Y1192="TIPO IV",'BASE LIQUIDACION REDEBAN 2025'!$C$5,IF(Z1192="AEREO",'BASE LIQUIDACION REDEBAN 2025'!$B$6,'BASE LIQUIDACION REDEBAN 2025'!$C$5)))))))</f>
        <v>65960.072302</v>
      </c>
      <c r="AE1192" s="87">
        <f>IF(OR(W1192="SOPORTE_TELEFÓNICO",W1192="ENVÍO"),0,IF(Y1192="TIPO I",'BASE LIQUIDACION REDEBAN 2025'!$B$10,IF(Y1192="TIPO II",'BASE LIQUIDACION REDEBAN 2025'!$B$11,IF(Y1192="TIPO III",'BASE LIQUIDACION REDEBAN 2025'!$B$12,'BASE LIQUIDACION REDEBAN 2025'!$B$13))))</f>
        <v>75096.394270399993</v>
      </c>
      <c r="AF1192" s="87">
        <f t="shared" si="18"/>
        <v>65960.072302</v>
      </c>
      <c r="AG1192" s="184"/>
      <c r="AH1192" s="184"/>
    </row>
    <row r="1193" spans="1:34" s="49" customFormat="1">
      <c r="A1193" s="154" t="s">
        <v>90</v>
      </c>
      <c r="B1193" s="154" t="str">
        <f>VLOOKUP(A1193,'CENTRO DE COSTOS'!A:D,4,FALSE)</f>
        <v>JUAN SEBASTIÁN RÍOS CASTRILLÓN</v>
      </c>
      <c r="C1193" s="154" t="str">
        <f>VLOOKUP(A1193,'CENTRO DE COSTOS'!A:D,2,FALSE)</f>
        <v>0004-0005</v>
      </c>
      <c r="D1193" s="154">
        <v>5001</v>
      </c>
      <c r="E1193" s="154">
        <v>2659365</v>
      </c>
      <c r="F1193" s="154">
        <v>79732</v>
      </c>
      <c r="G1193" s="154" t="s">
        <v>4590</v>
      </c>
      <c r="H1193" s="154" t="s">
        <v>197</v>
      </c>
      <c r="I1193" s="154" t="s">
        <v>90</v>
      </c>
      <c r="J1193" s="154" t="s">
        <v>7755</v>
      </c>
      <c r="K1193" s="183"/>
      <c r="L1193" s="154" t="s">
        <v>7756</v>
      </c>
      <c r="M1193" s="155">
        <v>45897.578472222223</v>
      </c>
      <c r="N1193" s="155">
        <v>45898.531944444447</v>
      </c>
      <c r="O1193" s="154" t="s">
        <v>2961</v>
      </c>
      <c r="P1193" s="154" t="s">
        <v>2962</v>
      </c>
      <c r="Q1193" s="154" t="s">
        <v>3055</v>
      </c>
      <c r="R1193" s="154" t="s">
        <v>3056</v>
      </c>
      <c r="S1193" s="154" t="s">
        <v>200</v>
      </c>
      <c r="T1193" s="183"/>
      <c r="U1193" s="154" t="s">
        <v>2965</v>
      </c>
      <c r="V1193" s="154" t="s">
        <v>7757</v>
      </c>
      <c r="W1193" s="154" t="s">
        <v>2967</v>
      </c>
      <c r="X1193" s="154" t="s">
        <v>7758</v>
      </c>
      <c r="Y1193" s="154" t="s">
        <v>25</v>
      </c>
      <c r="Z1193" s="154" t="s">
        <v>166</v>
      </c>
      <c r="AA1193" s="154" t="s">
        <v>2327</v>
      </c>
      <c r="AB1193" s="154">
        <v>1</v>
      </c>
      <c r="AC1193" s="154">
        <v>0</v>
      </c>
      <c r="AD1193" s="87">
        <f>IF(W1193="SOPORTE_TELEFÓNICO",'BASE LIQUIDACION REDEBAN 2025'!$B$19,IF(W1193="ENVÍO",'BASE LIQUIDACION REDEBAN 2025'!$C$2,IF(Y1193="TIPO I",'BASE LIQUIDACION REDEBAN 2025'!$C$2,IF(Y1193="TIPO II",'BASE LIQUIDACION REDEBAN 2025'!$C$3,IF(Y1193="TIPO III",'BASE LIQUIDACION REDEBAN 2025'!$C$4,IF(Y1193="TIPO IV",'BASE LIQUIDACION REDEBAN 2025'!$C$5,IF(Z1193="AEREO",'BASE LIQUIDACION REDEBAN 2025'!$B$6,'BASE LIQUIDACION REDEBAN 2025'!$C$5)))))))</f>
        <v>65960.072302</v>
      </c>
      <c r="AE1193" s="87">
        <f>IF(OR(W1193="SOPORTE_TELEFÓNICO",W1193="ENVÍO"),0,IF(Y1193="TIPO I",'BASE LIQUIDACION REDEBAN 2025'!$B$10,IF(Y1193="TIPO II",'BASE LIQUIDACION REDEBAN 2025'!$B$11,IF(Y1193="TIPO III",'BASE LIQUIDACION REDEBAN 2025'!$B$12,'BASE LIQUIDACION REDEBAN 2025'!$B$13))))</f>
        <v>75096.394270399993</v>
      </c>
      <c r="AF1193" s="87">
        <f t="shared" si="18"/>
        <v>65960.072302</v>
      </c>
      <c r="AG1193" s="184"/>
      <c r="AH1193" s="184"/>
    </row>
    <row r="1194" spans="1:34" s="49" customFormat="1">
      <c r="A1194" s="154" t="s">
        <v>90</v>
      </c>
      <c r="B1194" s="154" t="str">
        <f>VLOOKUP(A1194,'CENTRO DE COSTOS'!A:D,4,FALSE)</f>
        <v>JUAN SEBASTIÁN RÍOS CASTRILLÓN</v>
      </c>
      <c r="C1194" s="154" t="str">
        <f>VLOOKUP(A1194,'CENTRO DE COSTOS'!A:D,2,FALSE)</f>
        <v>0004-0005</v>
      </c>
      <c r="D1194" s="154">
        <v>5148</v>
      </c>
      <c r="E1194" s="154">
        <v>2653060</v>
      </c>
      <c r="F1194" s="154">
        <v>48299</v>
      </c>
      <c r="G1194" s="154" t="s">
        <v>4590</v>
      </c>
      <c r="H1194" s="154" t="s">
        <v>197</v>
      </c>
      <c r="I1194" s="154" t="s">
        <v>1382</v>
      </c>
      <c r="J1194" s="154" t="s">
        <v>7759</v>
      </c>
      <c r="K1194" s="183"/>
      <c r="L1194" s="154" t="s">
        <v>7760</v>
      </c>
      <c r="M1194" s="155">
        <v>45896.559027777781</v>
      </c>
      <c r="N1194" s="155">
        <v>45898.538194444453</v>
      </c>
      <c r="O1194" s="154" t="s">
        <v>2961</v>
      </c>
      <c r="P1194" s="154" t="s">
        <v>2962</v>
      </c>
      <c r="Q1194" s="154" t="s">
        <v>3099</v>
      </c>
      <c r="R1194" s="154" t="s">
        <v>3100</v>
      </c>
      <c r="S1194" s="154" t="s">
        <v>200</v>
      </c>
      <c r="T1194" s="183"/>
      <c r="U1194" s="154" t="s">
        <v>2965</v>
      </c>
      <c r="V1194" s="154" t="s">
        <v>7761</v>
      </c>
      <c r="W1194" s="154" t="s">
        <v>2967</v>
      </c>
      <c r="X1194" s="154" t="s">
        <v>7762</v>
      </c>
      <c r="Y1194" s="154" t="s">
        <v>28</v>
      </c>
      <c r="Z1194" s="154" t="s">
        <v>166</v>
      </c>
      <c r="AA1194" s="154" t="s">
        <v>1245</v>
      </c>
      <c r="AB1194" s="154">
        <v>1</v>
      </c>
      <c r="AC1194" s="154">
        <v>0</v>
      </c>
      <c r="AD1194" s="87">
        <f>IF(W1194="SOPORTE_TELEFÓNICO",'BASE LIQUIDACION REDEBAN 2025'!$B$19,IF(W1194="ENVÍO",'BASE LIQUIDACION REDEBAN 2025'!$C$2,IF(Y1194="TIPO I",'BASE LIQUIDACION REDEBAN 2025'!$C$2,IF(Y1194="TIPO II",'BASE LIQUIDACION REDEBAN 2025'!$C$3,IF(Y1194="TIPO III",'BASE LIQUIDACION REDEBAN 2025'!$C$4,IF(Y1194="TIPO IV",'BASE LIQUIDACION REDEBAN 2025'!$C$5,IF(Z1194="AEREO",'BASE LIQUIDACION REDEBAN 2025'!$B$6,'BASE LIQUIDACION REDEBAN 2025'!$C$5)))))))</f>
        <v>144967.87232000002</v>
      </c>
      <c r="AE1194" s="87">
        <f>IF(OR(W1194="SOPORTE_TELEFÓNICO",W1194="ENVÍO"),0,IF(Y1194="TIPO I",'BASE LIQUIDACION REDEBAN 2025'!$B$10,IF(Y1194="TIPO II",'BASE LIQUIDACION REDEBAN 2025'!$B$11,IF(Y1194="TIPO III",'BASE LIQUIDACION REDEBAN 2025'!$B$12,'BASE LIQUIDACION REDEBAN 2025'!$B$13))))</f>
        <v>140395.6348884</v>
      </c>
      <c r="AF1194" s="87">
        <f t="shared" si="18"/>
        <v>144967.87232000002</v>
      </c>
      <c r="AG1194" s="184"/>
      <c r="AH1194" s="184"/>
    </row>
    <row r="1195" spans="1:34" s="49" customFormat="1">
      <c r="A1195" s="154" t="s">
        <v>72</v>
      </c>
      <c r="B1195" s="154" t="str">
        <f>VLOOKUP(A1195,'CENTRO DE COSTOS'!A:D,4,FALSE)</f>
        <v>MIGUEL JULIÁN HERNÁNDEZ GUARÍN</v>
      </c>
      <c r="C1195" s="154" t="str">
        <f>VLOOKUP(A1195,'CENTRO DE COSTOS'!A:D,2,FALSE)</f>
        <v>0004-0008</v>
      </c>
      <c r="D1195" s="154">
        <v>68406</v>
      </c>
      <c r="E1195" s="154">
        <v>2661324</v>
      </c>
      <c r="F1195" s="154">
        <v>19677</v>
      </c>
      <c r="G1195" s="154" t="s">
        <v>4590</v>
      </c>
      <c r="H1195" s="154" t="s">
        <v>820</v>
      </c>
      <c r="I1195" s="154" t="s">
        <v>3568</v>
      </c>
      <c r="J1195" s="154" t="s">
        <v>7763</v>
      </c>
      <c r="K1195" s="183"/>
      <c r="L1195" s="154" t="s">
        <v>7764</v>
      </c>
      <c r="M1195" s="155">
        <v>45898.333333333343</v>
      </c>
      <c r="N1195" s="155">
        <v>45898.540277777778</v>
      </c>
      <c r="O1195" s="154" t="s">
        <v>2961</v>
      </c>
      <c r="P1195" s="154" t="s">
        <v>2962</v>
      </c>
      <c r="Q1195" s="154" t="s">
        <v>3046</v>
      </c>
      <c r="R1195" s="154" t="s">
        <v>2972</v>
      </c>
      <c r="S1195" s="154" t="s">
        <v>2973</v>
      </c>
      <c r="T1195" s="183"/>
      <c r="U1195" s="154" t="s">
        <v>2965</v>
      </c>
      <c r="V1195" s="154" t="s">
        <v>7765</v>
      </c>
      <c r="W1195" s="154" t="s">
        <v>2967</v>
      </c>
      <c r="X1195" s="154" t="s">
        <v>7766</v>
      </c>
      <c r="Y1195" s="154" t="s">
        <v>28</v>
      </c>
      <c r="Z1195" s="154" t="s">
        <v>166</v>
      </c>
      <c r="AA1195" s="154" t="s">
        <v>838</v>
      </c>
      <c r="AB1195" s="154">
        <v>1</v>
      </c>
      <c r="AC1195" s="154">
        <v>0</v>
      </c>
      <c r="AD1195" s="87">
        <f>IF(W1195="SOPORTE_TELEFÓNICO",'BASE LIQUIDACION REDEBAN 2025'!$B$19,IF(W1195="ENVÍO",'BASE LIQUIDACION REDEBAN 2025'!$C$2,IF(Y1195="TIPO I",'BASE LIQUIDACION REDEBAN 2025'!$C$2,IF(Y1195="TIPO II",'BASE LIQUIDACION REDEBAN 2025'!$C$3,IF(Y1195="TIPO III",'BASE LIQUIDACION REDEBAN 2025'!$C$4,IF(Y1195="TIPO IV",'BASE LIQUIDACION REDEBAN 2025'!$C$5,IF(Z1195="AEREO",'BASE LIQUIDACION REDEBAN 2025'!$B$6,'BASE LIQUIDACION REDEBAN 2025'!$C$5)))))))</f>
        <v>144967.87232000002</v>
      </c>
      <c r="AE1195" s="87">
        <f>IF(OR(W1195="SOPORTE_TELEFÓNICO",W1195="ENVÍO"),0,IF(Y1195="TIPO I",'BASE LIQUIDACION REDEBAN 2025'!$B$10,IF(Y1195="TIPO II",'BASE LIQUIDACION REDEBAN 2025'!$B$11,IF(Y1195="TIPO III",'BASE LIQUIDACION REDEBAN 2025'!$B$12,'BASE LIQUIDACION REDEBAN 2025'!$B$13))))</f>
        <v>140395.6348884</v>
      </c>
      <c r="AF1195" s="87">
        <f t="shared" si="18"/>
        <v>144967.87232000002</v>
      </c>
      <c r="AG1195" s="184"/>
      <c r="AH1195" s="184"/>
    </row>
    <row r="1196" spans="1:34" s="49" customFormat="1">
      <c r="A1196" s="154" t="s">
        <v>90</v>
      </c>
      <c r="B1196" s="154" t="str">
        <f>VLOOKUP(A1196,'CENTRO DE COSTOS'!A:D,4,FALSE)</f>
        <v>JUAN SEBASTIÁN RÍOS CASTRILLÓN</v>
      </c>
      <c r="C1196" s="154" t="str">
        <f>VLOOKUP(A1196,'CENTRO DE COSTOS'!A:D,2,FALSE)</f>
        <v>0004-0005</v>
      </c>
      <c r="D1196" s="154">
        <v>5001</v>
      </c>
      <c r="E1196" s="154">
        <v>2660196</v>
      </c>
      <c r="F1196" s="154">
        <v>17517</v>
      </c>
      <c r="G1196" s="154" t="s">
        <v>4590</v>
      </c>
      <c r="H1196" s="154" t="s">
        <v>197</v>
      </c>
      <c r="I1196" s="154" t="s">
        <v>90</v>
      </c>
      <c r="J1196" s="154" t="s">
        <v>7767</v>
      </c>
      <c r="K1196" s="183"/>
      <c r="L1196" s="154" t="s">
        <v>7768</v>
      </c>
      <c r="M1196" s="155">
        <v>45897.647916666669</v>
      </c>
      <c r="N1196" s="155">
        <v>45898.544444444437</v>
      </c>
      <c r="O1196" s="154" t="s">
        <v>2961</v>
      </c>
      <c r="P1196" s="154" t="s">
        <v>2962</v>
      </c>
      <c r="Q1196" s="154" t="s">
        <v>3032</v>
      </c>
      <c r="R1196" s="154" t="s">
        <v>3046</v>
      </c>
      <c r="S1196" s="154" t="s">
        <v>220</v>
      </c>
      <c r="T1196" s="183"/>
      <c r="U1196" s="154" t="s">
        <v>2965</v>
      </c>
      <c r="V1196" s="154" t="s">
        <v>7769</v>
      </c>
      <c r="W1196" s="154" t="s">
        <v>2967</v>
      </c>
      <c r="X1196" s="154" t="s">
        <v>7770</v>
      </c>
      <c r="Y1196" s="154" t="s">
        <v>25</v>
      </c>
      <c r="Z1196" s="154" t="s">
        <v>166</v>
      </c>
      <c r="AA1196" s="154" t="s">
        <v>488</v>
      </c>
      <c r="AB1196" s="154">
        <v>1</v>
      </c>
      <c r="AC1196" s="154">
        <v>0</v>
      </c>
      <c r="AD1196" s="87">
        <f>IF(W1196="SOPORTE_TELEFÓNICO",'BASE LIQUIDACION REDEBAN 2025'!$B$19,IF(W1196="ENVÍO",'BASE LIQUIDACION REDEBAN 2025'!$C$2,IF(Y1196="TIPO I",'BASE LIQUIDACION REDEBAN 2025'!$C$2,IF(Y1196="TIPO II",'BASE LIQUIDACION REDEBAN 2025'!$C$3,IF(Y1196="TIPO III",'BASE LIQUIDACION REDEBAN 2025'!$C$4,IF(Y1196="TIPO IV",'BASE LIQUIDACION REDEBAN 2025'!$C$5,IF(Z1196="AEREO",'BASE LIQUIDACION REDEBAN 2025'!$B$6,'BASE LIQUIDACION REDEBAN 2025'!$C$5)))))))</f>
        <v>65960.072302</v>
      </c>
      <c r="AE1196" s="87">
        <f>IF(OR(W1196="SOPORTE_TELEFÓNICO",W1196="ENVÍO"),0,IF(Y1196="TIPO I",'BASE LIQUIDACION REDEBAN 2025'!$B$10,IF(Y1196="TIPO II",'BASE LIQUIDACION REDEBAN 2025'!$B$11,IF(Y1196="TIPO III",'BASE LIQUIDACION REDEBAN 2025'!$B$12,'BASE LIQUIDACION REDEBAN 2025'!$B$13))))</f>
        <v>75096.394270399993</v>
      </c>
      <c r="AF1196" s="87">
        <f t="shared" si="18"/>
        <v>65960.072302</v>
      </c>
      <c r="AG1196" s="184"/>
      <c r="AH1196" s="184"/>
    </row>
    <row r="1197" spans="1:34" s="49" customFormat="1">
      <c r="A1197" s="154" t="s">
        <v>92</v>
      </c>
      <c r="B1197" s="154" t="str">
        <f>VLOOKUP(A1197,'CENTRO DE COSTOS'!A:D,4,FALSE)</f>
        <v>KEVIN ALEXIS CORZO BUSTOS</v>
      </c>
      <c r="C1197" s="154" t="str">
        <f>VLOOKUP(A1197,'CENTRO DE COSTOS'!A:D,2,FALSE)</f>
        <v>0004-0007</v>
      </c>
      <c r="D1197" s="154">
        <v>41001</v>
      </c>
      <c r="E1197" s="154">
        <v>2661623</v>
      </c>
      <c r="F1197" s="154">
        <v>80680</v>
      </c>
      <c r="G1197" s="154" t="s">
        <v>4590</v>
      </c>
      <c r="H1197" s="154" t="s">
        <v>249</v>
      </c>
      <c r="I1197" s="154" t="s">
        <v>92</v>
      </c>
      <c r="J1197" s="154" t="s">
        <v>7771</v>
      </c>
      <c r="K1197" s="183"/>
      <c r="L1197" s="154" t="s">
        <v>7772</v>
      </c>
      <c r="M1197" s="155">
        <v>45898.333333333343</v>
      </c>
      <c r="N1197" s="155">
        <v>45898.550694444442</v>
      </c>
      <c r="O1197" s="154" t="s">
        <v>2961</v>
      </c>
      <c r="P1197" s="154" t="s">
        <v>2962</v>
      </c>
      <c r="Q1197" s="154" t="s">
        <v>2995</v>
      </c>
      <c r="R1197" s="154" t="s">
        <v>2972</v>
      </c>
      <c r="S1197" s="154" t="s">
        <v>2973</v>
      </c>
      <c r="T1197" s="183"/>
      <c r="U1197" s="154" t="s">
        <v>2965</v>
      </c>
      <c r="V1197" s="154" t="s">
        <v>7773</v>
      </c>
      <c r="W1197" s="154" t="s">
        <v>2967</v>
      </c>
      <c r="X1197" s="154" t="s">
        <v>7774</v>
      </c>
      <c r="Y1197" s="154" t="s">
        <v>25</v>
      </c>
      <c r="Z1197" s="154" t="s">
        <v>166</v>
      </c>
      <c r="AA1197" s="154" t="s">
        <v>255</v>
      </c>
      <c r="AB1197" s="154">
        <v>1</v>
      </c>
      <c r="AC1197" s="154">
        <v>0</v>
      </c>
      <c r="AD1197" s="87">
        <f>IF(W1197="SOPORTE_TELEFÓNICO",'BASE LIQUIDACION REDEBAN 2025'!$B$19,IF(W1197="ENVÍO",'BASE LIQUIDACION REDEBAN 2025'!$C$2,IF(Y1197="TIPO I",'BASE LIQUIDACION REDEBAN 2025'!$C$2,IF(Y1197="TIPO II",'BASE LIQUIDACION REDEBAN 2025'!$C$3,IF(Y1197="TIPO III",'BASE LIQUIDACION REDEBAN 2025'!$C$4,IF(Y1197="TIPO IV",'BASE LIQUIDACION REDEBAN 2025'!$C$5,IF(Z1197="AEREO",'BASE LIQUIDACION REDEBAN 2025'!$B$6,'BASE LIQUIDACION REDEBAN 2025'!$C$5)))))))</f>
        <v>65960.072302</v>
      </c>
      <c r="AE1197" s="87">
        <f>IF(OR(W1197="SOPORTE_TELEFÓNICO",W1197="ENVÍO"),0,IF(Y1197="TIPO I",'BASE LIQUIDACION REDEBAN 2025'!$B$10,IF(Y1197="TIPO II",'BASE LIQUIDACION REDEBAN 2025'!$B$11,IF(Y1197="TIPO III",'BASE LIQUIDACION REDEBAN 2025'!$B$12,'BASE LIQUIDACION REDEBAN 2025'!$B$13))))</f>
        <v>75096.394270399993</v>
      </c>
      <c r="AF1197" s="87">
        <f t="shared" si="18"/>
        <v>65960.072302</v>
      </c>
      <c r="AG1197" s="184"/>
      <c r="AH1197" s="184"/>
    </row>
    <row r="1198" spans="1:34" s="49" customFormat="1">
      <c r="A1198" s="154" t="s">
        <v>81</v>
      </c>
      <c r="B1198" s="154" t="str">
        <f>VLOOKUP(A1198,'CENTRO DE COSTOS'!A:D,4,FALSE)</f>
        <v>MIGUEL JULIÁN HERNÁNDEZ GUARÍN</v>
      </c>
      <c r="C1198" s="154" t="str">
        <f>VLOOKUP(A1198,'CENTRO DE COSTOS'!A:D,2,FALSE)</f>
        <v>0004-0008</v>
      </c>
      <c r="D1198" s="154">
        <v>54810</v>
      </c>
      <c r="E1198" s="154">
        <v>2658963</v>
      </c>
      <c r="F1198" s="154">
        <v>48466</v>
      </c>
      <c r="G1198" s="154" t="s">
        <v>4590</v>
      </c>
      <c r="H1198" s="154" t="s">
        <v>317</v>
      </c>
      <c r="I1198" s="154" t="s">
        <v>3457</v>
      </c>
      <c r="J1198" s="154" t="s">
        <v>5835</v>
      </c>
      <c r="K1198" s="183"/>
      <c r="L1198" s="154" t="s">
        <v>7775</v>
      </c>
      <c r="M1198" s="155">
        <v>45897.513888888891</v>
      </c>
      <c r="N1198" s="155">
        <v>45898.554166666669</v>
      </c>
      <c r="O1198" s="154" t="s">
        <v>2961</v>
      </c>
      <c r="P1198" s="154" t="s">
        <v>2962</v>
      </c>
      <c r="Q1198" s="154" t="s">
        <v>3099</v>
      </c>
      <c r="R1198" s="154" t="s">
        <v>3435</v>
      </c>
      <c r="S1198" s="154" t="s">
        <v>2973</v>
      </c>
      <c r="T1198" s="183"/>
      <c r="U1198" s="154" t="s">
        <v>2965</v>
      </c>
      <c r="V1198" s="154" t="s">
        <v>7776</v>
      </c>
      <c r="W1198" s="154" t="s">
        <v>2967</v>
      </c>
      <c r="X1198" s="154" t="s">
        <v>7777</v>
      </c>
      <c r="Y1198" s="154" t="s">
        <v>180</v>
      </c>
      <c r="Z1198" s="154" t="s">
        <v>166</v>
      </c>
      <c r="AA1198" s="154" t="s">
        <v>401</v>
      </c>
      <c r="AB1198" s="154">
        <v>1</v>
      </c>
      <c r="AC1198" s="154">
        <v>0</v>
      </c>
      <c r="AD1198" s="87">
        <f>IF(W1198="SOPORTE_TELEFÓNICO",'BASE LIQUIDACION REDEBAN 2025'!$B$19,IF(W1198="ENVÍO",'BASE LIQUIDACION REDEBAN 2025'!$C$2,IF(Y1198="TIPO I",'BASE LIQUIDACION REDEBAN 2025'!$C$2,IF(Y1198="TIPO II",'BASE LIQUIDACION REDEBAN 2025'!$C$3,IF(Y1198="TIPO III",'BASE LIQUIDACION REDEBAN 2025'!$C$4,IF(Y1198="TIPO IV",'BASE LIQUIDACION REDEBAN 2025'!$C$5,IF(Z1198="AEREO",'BASE LIQUIDACION REDEBAN 2025'!$B$6,'BASE LIQUIDACION REDEBAN 2025'!$C$5)))))))</f>
        <v>479588.87655000004</v>
      </c>
      <c r="AE1198" s="87">
        <f>IF(OR(W1198="SOPORTE_TELEFÓNICO",W1198="ENVÍO"),0,IF(Y1198="TIPO I",'BASE LIQUIDACION REDEBAN 2025'!$B$10,IF(Y1198="TIPO II",'BASE LIQUIDACION REDEBAN 2025'!$B$11,IF(Y1198="TIPO III",'BASE LIQUIDACION REDEBAN 2025'!$B$12,'BASE LIQUIDACION REDEBAN 2025'!$B$13))))</f>
        <v>196536.5258152</v>
      </c>
      <c r="AF1198" s="87">
        <f t="shared" si="18"/>
        <v>479588.87655000004</v>
      </c>
      <c r="AG1198" s="184"/>
      <c r="AH1198" s="184"/>
    </row>
    <row r="1199" spans="1:34" s="49" customFormat="1">
      <c r="A1199" s="154" t="s">
        <v>98</v>
      </c>
      <c r="B1199" s="154" t="str">
        <f>VLOOKUP(A1199,'CENTRO DE COSTOS'!A:D,4,FALSE)</f>
        <v>MIGUEL JULIÁN HERNÁNDEZ GUARÍN</v>
      </c>
      <c r="C1199" s="154" t="str">
        <f>VLOOKUP(A1199,'CENTRO DE COSTOS'!A:D,2,FALSE)</f>
        <v>0004-0008</v>
      </c>
      <c r="D1199" s="154">
        <v>15759</v>
      </c>
      <c r="E1199" s="154">
        <v>2658299</v>
      </c>
      <c r="F1199" s="154">
        <v>35074</v>
      </c>
      <c r="G1199" s="154" t="s">
        <v>4590</v>
      </c>
      <c r="H1199" s="154" t="s">
        <v>241</v>
      </c>
      <c r="I1199" s="154" t="s">
        <v>351</v>
      </c>
      <c r="J1199" s="154" t="s">
        <v>7778</v>
      </c>
      <c r="K1199" s="183"/>
      <c r="L1199" s="154" t="s">
        <v>7779</v>
      </c>
      <c r="M1199" s="155">
        <v>45897.477083333331</v>
      </c>
      <c r="N1199" s="155">
        <v>45898.560416666667</v>
      </c>
      <c r="O1199" s="154" t="s">
        <v>2961</v>
      </c>
      <c r="P1199" s="154" t="s">
        <v>2962</v>
      </c>
      <c r="Q1199" s="154" t="s">
        <v>2971</v>
      </c>
      <c r="R1199" s="154" t="s">
        <v>2972</v>
      </c>
      <c r="S1199" s="154" t="s">
        <v>2973</v>
      </c>
      <c r="T1199" s="183"/>
      <c r="U1199" s="154" t="s">
        <v>2965</v>
      </c>
      <c r="V1199" s="154" t="s">
        <v>7780</v>
      </c>
      <c r="W1199" s="154" t="s">
        <v>2967</v>
      </c>
      <c r="X1199" s="154" t="s">
        <v>7781</v>
      </c>
      <c r="Y1199" s="154" t="s">
        <v>28</v>
      </c>
      <c r="Z1199" s="154" t="s">
        <v>166</v>
      </c>
      <c r="AA1199" s="154" t="s">
        <v>623</v>
      </c>
      <c r="AB1199" s="154">
        <v>1</v>
      </c>
      <c r="AC1199" s="154">
        <v>0</v>
      </c>
      <c r="AD1199" s="87">
        <f>IF(W1199="SOPORTE_TELEFÓNICO",'BASE LIQUIDACION REDEBAN 2025'!$B$19,IF(W1199="ENVÍO",'BASE LIQUIDACION REDEBAN 2025'!$C$2,IF(Y1199="TIPO I",'BASE LIQUIDACION REDEBAN 2025'!$C$2,IF(Y1199="TIPO II",'BASE LIQUIDACION REDEBAN 2025'!$C$3,IF(Y1199="TIPO III",'BASE LIQUIDACION REDEBAN 2025'!$C$4,IF(Y1199="TIPO IV",'BASE LIQUIDACION REDEBAN 2025'!$C$5,IF(Z1199="AEREO",'BASE LIQUIDACION REDEBAN 2025'!$B$6,'BASE LIQUIDACION REDEBAN 2025'!$C$5)))))))</f>
        <v>144967.87232000002</v>
      </c>
      <c r="AE1199" s="87">
        <f>IF(OR(W1199="SOPORTE_TELEFÓNICO",W1199="ENVÍO"),0,IF(Y1199="TIPO I",'BASE LIQUIDACION REDEBAN 2025'!$B$10,IF(Y1199="TIPO II",'BASE LIQUIDACION REDEBAN 2025'!$B$11,IF(Y1199="TIPO III",'BASE LIQUIDACION REDEBAN 2025'!$B$12,'BASE LIQUIDACION REDEBAN 2025'!$B$13))))</f>
        <v>140395.6348884</v>
      </c>
      <c r="AF1199" s="87">
        <f t="shared" si="18"/>
        <v>144967.87232000002</v>
      </c>
      <c r="AG1199" s="184"/>
      <c r="AH1199" s="184"/>
    </row>
    <row r="1200" spans="1:34" s="49" customFormat="1">
      <c r="A1200" s="154" t="s">
        <v>100</v>
      </c>
      <c r="B1200" s="154" t="str">
        <f>VLOOKUP(A1200,'CENTRO DE COSTOS'!A:D,4,FALSE)</f>
        <v>KEVIN ALEXIS CORZO BUSTOS</v>
      </c>
      <c r="C1200" s="154" t="str">
        <f>VLOOKUP(A1200,'CENTRO DE COSTOS'!A:D,2,FALSE)</f>
        <v>0004-0007</v>
      </c>
      <c r="D1200" s="154">
        <v>50370</v>
      </c>
      <c r="E1200" s="154">
        <v>2640976</v>
      </c>
      <c r="F1200" s="154">
        <v>67482</v>
      </c>
      <c r="G1200" s="154" t="s">
        <v>4590</v>
      </c>
      <c r="H1200" s="154" t="s">
        <v>295</v>
      </c>
      <c r="I1200" s="154" t="s">
        <v>3695</v>
      </c>
      <c r="J1200" s="154" t="s">
        <v>7782</v>
      </c>
      <c r="K1200" s="183"/>
      <c r="L1200" s="154" t="s">
        <v>7783</v>
      </c>
      <c r="M1200" s="155">
        <v>45894.640277777777</v>
      </c>
      <c r="N1200" s="155">
        <v>45898.570138888892</v>
      </c>
      <c r="O1200" s="154" t="s">
        <v>2961</v>
      </c>
      <c r="P1200" s="154" t="s">
        <v>2962</v>
      </c>
      <c r="Q1200" s="154" t="s">
        <v>3076</v>
      </c>
      <c r="R1200" s="154" t="s">
        <v>3076</v>
      </c>
      <c r="S1200" s="154" t="s">
        <v>2973</v>
      </c>
      <c r="T1200" s="183"/>
      <c r="U1200" s="154" t="s">
        <v>2965</v>
      </c>
      <c r="V1200" s="154" t="s">
        <v>7784</v>
      </c>
      <c r="W1200" s="154" t="s">
        <v>2967</v>
      </c>
      <c r="X1200" s="154" t="s">
        <v>7785</v>
      </c>
      <c r="Y1200" s="154" t="s">
        <v>180</v>
      </c>
      <c r="Z1200" s="154" t="s">
        <v>1394</v>
      </c>
      <c r="AA1200" s="154" t="s">
        <v>362</v>
      </c>
      <c r="AB1200" s="154">
        <v>1</v>
      </c>
      <c r="AC1200" s="154">
        <v>0</v>
      </c>
      <c r="AD1200" s="87">
        <f>IF(W1200="SOPORTE_TELEFÓNICO",'BASE LIQUIDACION REDEBAN 2025'!$B$19,IF(W1200="ENVÍO",'BASE LIQUIDACION REDEBAN 2025'!$C$2,IF(Y1200="TIPO I",'BASE LIQUIDACION REDEBAN 2025'!$C$2,IF(Y1200="TIPO II",'BASE LIQUIDACION REDEBAN 2025'!$C$3,IF(Y1200="TIPO III",'BASE LIQUIDACION REDEBAN 2025'!$C$4,IF(Y1200="TIPO IV",'BASE LIQUIDACION REDEBAN 2025'!$C$5,IF(Z1200="AEREO",'BASE LIQUIDACION REDEBAN 2025'!$B$6,'BASE LIQUIDACION REDEBAN 2025'!$C$5)))))))</f>
        <v>988462.96268840006</v>
      </c>
      <c r="AE1200" s="87">
        <f>IF(OR(W1200="SOPORTE_TELEFÓNICO",W1200="ENVÍO"),0,IF(Y1200="TIPO I",'BASE LIQUIDACION REDEBAN 2025'!$B$10,IF(Y1200="TIPO II",'BASE LIQUIDACION REDEBAN 2025'!$B$11,IF(Y1200="TIPO III",'BASE LIQUIDACION REDEBAN 2025'!$B$12,'BASE LIQUIDACION REDEBAN 2025'!$B$13))))</f>
        <v>196536.5258152</v>
      </c>
      <c r="AF1200" s="87">
        <f t="shared" si="18"/>
        <v>988462.96268840006</v>
      </c>
      <c r="AG1200" s="184"/>
      <c r="AH1200" s="184"/>
    </row>
    <row r="1201" spans="1:34" s="49" customFormat="1">
      <c r="A1201" s="154" t="s">
        <v>92</v>
      </c>
      <c r="B1201" s="154" t="str">
        <f>VLOOKUP(A1201,'CENTRO DE COSTOS'!A:D,4,FALSE)</f>
        <v>KEVIN ALEXIS CORZO BUSTOS</v>
      </c>
      <c r="C1201" s="154" t="str">
        <f>VLOOKUP(A1201,'CENTRO DE COSTOS'!A:D,2,FALSE)</f>
        <v>0004-0007</v>
      </c>
      <c r="D1201" s="154">
        <v>18753</v>
      </c>
      <c r="E1201" s="154">
        <v>2659306</v>
      </c>
      <c r="F1201" s="154">
        <v>27344</v>
      </c>
      <c r="G1201" s="154" t="s">
        <v>4590</v>
      </c>
      <c r="H1201" s="154" t="s">
        <v>157</v>
      </c>
      <c r="I1201" s="154" t="s">
        <v>217</v>
      </c>
      <c r="J1201" s="154" t="s">
        <v>7786</v>
      </c>
      <c r="K1201" s="183"/>
      <c r="L1201" s="154" t="s">
        <v>7787</v>
      </c>
      <c r="M1201" s="155">
        <v>45897.540277777778</v>
      </c>
      <c r="N1201" s="155">
        <v>45898.574305555558</v>
      </c>
      <c r="O1201" s="154" t="s">
        <v>2961</v>
      </c>
      <c r="P1201" s="154" t="s">
        <v>2962</v>
      </c>
      <c r="Q1201" s="154" t="s">
        <v>3183</v>
      </c>
      <c r="R1201" s="154" t="s">
        <v>2972</v>
      </c>
      <c r="S1201" s="154" t="s">
        <v>2973</v>
      </c>
      <c r="T1201" s="183"/>
      <c r="U1201" s="154" t="s">
        <v>2965</v>
      </c>
      <c r="V1201" s="154" t="s">
        <v>7788</v>
      </c>
      <c r="W1201" s="154" t="s">
        <v>2967</v>
      </c>
      <c r="X1201" s="154" t="s">
        <v>7789</v>
      </c>
      <c r="Y1201" s="154" t="s">
        <v>180</v>
      </c>
      <c r="Z1201" s="154" t="s">
        <v>224</v>
      </c>
      <c r="AA1201" s="154" t="s">
        <v>167</v>
      </c>
      <c r="AB1201" s="154">
        <v>1</v>
      </c>
      <c r="AC1201" s="154">
        <v>0</v>
      </c>
      <c r="AD1201" s="87">
        <f>IF(W1201="SOPORTE_TELEFÓNICO",'BASE LIQUIDACION REDEBAN 2025'!$B$19,IF(W1201="ENVÍO",'BASE LIQUIDACION REDEBAN 2025'!$C$2,IF(Y1201="TIPO I",'BASE LIQUIDACION REDEBAN 2025'!$C$2,IF(Y1201="TIPO II",'BASE LIQUIDACION REDEBAN 2025'!$C$3,IF(Y1201="TIPO III",'BASE LIQUIDACION REDEBAN 2025'!$C$4,IF(Y1201="TIPO IV",'BASE LIQUIDACION REDEBAN 2025'!$C$5,IF(Z1201="AEREO",'BASE LIQUIDACION REDEBAN 2025'!$B$6,'BASE LIQUIDACION REDEBAN 2025'!$C$5)))))))</f>
        <v>479588.87655000004</v>
      </c>
      <c r="AE1201" s="87">
        <f>IF(OR(W1201="SOPORTE_TELEFÓNICO",W1201="ENVÍO"),0,IF(Y1201="TIPO I",'BASE LIQUIDACION REDEBAN 2025'!$B$10,IF(Y1201="TIPO II",'BASE LIQUIDACION REDEBAN 2025'!$B$11,IF(Y1201="TIPO III",'BASE LIQUIDACION REDEBAN 2025'!$B$12,'BASE LIQUIDACION REDEBAN 2025'!$B$13))))</f>
        <v>196536.5258152</v>
      </c>
      <c r="AF1201" s="87">
        <f t="shared" si="18"/>
        <v>479588.87655000004</v>
      </c>
      <c r="AG1201" s="184"/>
      <c r="AH1201" s="184"/>
    </row>
    <row r="1202" spans="1:34" s="49" customFormat="1">
      <c r="A1202" s="154" t="s">
        <v>91</v>
      </c>
      <c r="B1202" s="154" t="str">
        <f>VLOOKUP(A1202,'CENTRO DE COSTOS'!A:D,4,FALSE)</f>
        <v>JOSE MAURICIO HERNANDEZ ROJAS</v>
      </c>
      <c r="C1202" s="154" t="str">
        <f>VLOOKUP(A1202,'CENTRO DE COSTOS'!A:D,2,FALSE)</f>
        <v>0004-0001</v>
      </c>
      <c r="D1202" s="154">
        <v>23001</v>
      </c>
      <c r="E1202" s="154">
        <v>2660216</v>
      </c>
      <c r="F1202" s="154">
        <v>61128</v>
      </c>
      <c r="G1202" s="154" t="s">
        <v>4590</v>
      </c>
      <c r="H1202" s="154" t="s">
        <v>421</v>
      </c>
      <c r="I1202" s="154" t="s">
        <v>91</v>
      </c>
      <c r="J1202" s="154" t="s">
        <v>7790</v>
      </c>
      <c r="K1202" s="183"/>
      <c r="L1202" s="154" t="s">
        <v>7791</v>
      </c>
      <c r="M1202" s="155">
        <v>45897.636111111111</v>
      </c>
      <c r="N1202" s="155">
        <v>45898.577777777777</v>
      </c>
      <c r="O1202" s="154" t="s">
        <v>2961</v>
      </c>
      <c r="P1202" s="154" t="s">
        <v>2962</v>
      </c>
      <c r="Q1202" s="154" t="s">
        <v>2978</v>
      </c>
      <c r="R1202" s="154" t="s">
        <v>2972</v>
      </c>
      <c r="S1202" s="154" t="s">
        <v>2973</v>
      </c>
      <c r="T1202" s="183"/>
      <c r="U1202" s="154" t="s">
        <v>2965</v>
      </c>
      <c r="V1202" s="154" t="s">
        <v>7792</v>
      </c>
      <c r="W1202" s="154" t="s">
        <v>2967</v>
      </c>
      <c r="X1202" s="154" t="s">
        <v>7793</v>
      </c>
      <c r="Y1202" s="154" t="s">
        <v>25</v>
      </c>
      <c r="Z1202" s="154" t="s">
        <v>166</v>
      </c>
      <c r="AA1202" s="154" t="s">
        <v>426</v>
      </c>
      <c r="AB1202" s="154">
        <v>1</v>
      </c>
      <c r="AC1202" s="154">
        <v>0</v>
      </c>
      <c r="AD1202" s="87">
        <f>IF(W1202="SOPORTE_TELEFÓNICO",'BASE LIQUIDACION REDEBAN 2025'!$B$19,IF(W1202="ENVÍO",'BASE LIQUIDACION REDEBAN 2025'!$C$2,IF(Y1202="TIPO I",'BASE LIQUIDACION REDEBAN 2025'!$C$2,IF(Y1202="TIPO II",'BASE LIQUIDACION REDEBAN 2025'!$C$3,IF(Y1202="TIPO III",'BASE LIQUIDACION REDEBAN 2025'!$C$4,IF(Y1202="TIPO IV",'BASE LIQUIDACION REDEBAN 2025'!$C$5,IF(Z1202="AEREO",'BASE LIQUIDACION REDEBAN 2025'!$B$6,'BASE LIQUIDACION REDEBAN 2025'!$C$5)))))))</f>
        <v>65960.072302</v>
      </c>
      <c r="AE1202" s="87">
        <f>IF(OR(W1202="SOPORTE_TELEFÓNICO",W1202="ENVÍO"),0,IF(Y1202="TIPO I",'BASE LIQUIDACION REDEBAN 2025'!$B$10,IF(Y1202="TIPO II",'BASE LIQUIDACION REDEBAN 2025'!$B$11,IF(Y1202="TIPO III",'BASE LIQUIDACION REDEBAN 2025'!$B$12,'BASE LIQUIDACION REDEBAN 2025'!$B$13))))</f>
        <v>75096.394270399993</v>
      </c>
      <c r="AF1202" s="87">
        <f t="shared" si="18"/>
        <v>65960.072302</v>
      </c>
      <c r="AG1202" s="184"/>
      <c r="AH1202" s="184"/>
    </row>
    <row r="1203" spans="1:34" s="49" customFormat="1">
      <c r="A1203" s="154" t="s">
        <v>80</v>
      </c>
      <c r="B1203" s="154" t="str">
        <f>VLOOKUP(A1203,'CENTRO DE COSTOS'!A:D,4,FALSE)</f>
        <v>JOSE MAURICIO HERNANDEZ ROJAS</v>
      </c>
      <c r="C1203" s="154" t="str">
        <f>VLOOKUP(A1203,'CENTRO DE COSTOS'!A:D,2,FALSE)</f>
        <v>0004-0001</v>
      </c>
      <c r="D1203" s="154">
        <v>13001</v>
      </c>
      <c r="E1203" s="154">
        <v>2662631</v>
      </c>
      <c r="F1203" s="154">
        <v>33382</v>
      </c>
      <c r="G1203" s="154" t="s">
        <v>4590</v>
      </c>
      <c r="H1203" s="154" t="s">
        <v>303</v>
      </c>
      <c r="I1203" s="154" t="s">
        <v>80</v>
      </c>
      <c r="J1203" s="154" t="s">
        <v>2986</v>
      </c>
      <c r="K1203" s="183"/>
      <c r="L1203" s="154" t="s">
        <v>7794</v>
      </c>
      <c r="M1203" s="155">
        <v>45898.371527777781</v>
      </c>
      <c r="N1203" s="155">
        <v>45898.588194444441</v>
      </c>
      <c r="O1203" s="154" t="s">
        <v>2961</v>
      </c>
      <c r="P1203" s="154" t="s">
        <v>2962</v>
      </c>
      <c r="Q1203" s="154" t="s">
        <v>3032</v>
      </c>
      <c r="R1203" s="154" t="s">
        <v>3046</v>
      </c>
      <c r="S1203" s="154" t="s">
        <v>220</v>
      </c>
      <c r="T1203" s="183"/>
      <c r="U1203" s="154" t="s">
        <v>2965</v>
      </c>
      <c r="V1203" s="154" t="s">
        <v>7795</v>
      </c>
      <c r="W1203" s="154" t="s">
        <v>2967</v>
      </c>
      <c r="X1203" s="154" t="s">
        <v>2992</v>
      </c>
      <c r="Y1203" s="154" t="s">
        <v>25</v>
      </c>
      <c r="Z1203" s="154" t="s">
        <v>166</v>
      </c>
      <c r="AA1203" s="154" t="s">
        <v>337</v>
      </c>
      <c r="AB1203" s="154">
        <v>1</v>
      </c>
      <c r="AC1203" s="154">
        <v>0</v>
      </c>
      <c r="AD1203" s="87">
        <f>IF(W1203="SOPORTE_TELEFÓNICO",'BASE LIQUIDACION REDEBAN 2025'!$B$19,IF(W1203="ENVÍO",'BASE LIQUIDACION REDEBAN 2025'!$C$2,IF(Y1203="TIPO I",'BASE LIQUIDACION REDEBAN 2025'!$C$2,IF(Y1203="TIPO II",'BASE LIQUIDACION REDEBAN 2025'!$C$3,IF(Y1203="TIPO III",'BASE LIQUIDACION REDEBAN 2025'!$C$4,IF(Y1203="TIPO IV",'BASE LIQUIDACION REDEBAN 2025'!$C$5,IF(Z1203="AEREO",'BASE LIQUIDACION REDEBAN 2025'!$B$6,'BASE LIQUIDACION REDEBAN 2025'!$C$5)))))))</f>
        <v>65960.072302</v>
      </c>
      <c r="AE1203" s="87">
        <f>IF(OR(W1203="SOPORTE_TELEFÓNICO",W1203="ENVÍO"),0,IF(Y1203="TIPO I",'BASE LIQUIDACION REDEBAN 2025'!$B$10,IF(Y1203="TIPO II",'BASE LIQUIDACION REDEBAN 2025'!$B$11,IF(Y1203="TIPO III",'BASE LIQUIDACION REDEBAN 2025'!$B$12,'BASE LIQUIDACION REDEBAN 2025'!$B$13))))</f>
        <v>75096.394270399993</v>
      </c>
      <c r="AF1203" s="87">
        <f t="shared" si="18"/>
        <v>65960.072302</v>
      </c>
      <c r="AG1203" s="184"/>
      <c r="AH1203" s="184"/>
    </row>
    <row r="1204" spans="1:34" s="49" customFormat="1">
      <c r="A1204" s="154" t="s">
        <v>76</v>
      </c>
      <c r="B1204" s="154" t="str">
        <f>VLOOKUP(A1204,'CENTRO DE COSTOS'!A:D,4,FALSE)</f>
        <v>DIEGO FERNANDO HENAO CARDONA</v>
      </c>
      <c r="C1204" s="154" t="str">
        <f>VLOOKUP(A1204,'CENTRO DE COSTOS'!A:D,2,FALSE)</f>
        <v>0004-0003</v>
      </c>
      <c r="D1204" s="154">
        <v>76520</v>
      </c>
      <c r="E1204" s="154">
        <v>2662618</v>
      </c>
      <c r="F1204" s="154">
        <v>12383</v>
      </c>
      <c r="G1204" s="154" t="s">
        <v>4590</v>
      </c>
      <c r="H1204" s="154" t="s">
        <v>227</v>
      </c>
      <c r="I1204" s="154" t="s">
        <v>1403</v>
      </c>
      <c r="J1204" s="154" t="s">
        <v>7796</v>
      </c>
      <c r="K1204" s="183"/>
      <c r="L1204" s="154" t="s">
        <v>7797</v>
      </c>
      <c r="M1204" s="155">
        <v>45898.370833333327</v>
      </c>
      <c r="N1204" s="155">
        <v>45898.59375</v>
      </c>
      <c r="O1204" s="154" t="s">
        <v>2961</v>
      </c>
      <c r="P1204" s="154" t="s">
        <v>2962</v>
      </c>
      <c r="Q1204" s="154" t="s">
        <v>3032</v>
      </c>
      <c r="R1204" s="154" t="s">
        <v>2972</v>
      </c>
      <c r="S1204" s="154" t="s">
        <v>220</v>
      </c>
      <c r="T1204" s="183"/>
      <c r="U1204" s="154" t="s">
        <v>2965</v>
      </c>
      <c r="V1204" s="154" t="s">
        <v>7798</v>
      </c>
      <c r="W1204" s="154" t="s">
        <v>2967</v>
      </c>
      <c r="X1204" s="154" t="s">
        <v>7799</v>
      </c>
      <c r="Y1204" s="154" t="s">
        <v>25</v>
      </c>
      <c r="Z1204" s="154" t="s">
        <v>166</v>
      </c>
      <c r="AA1204" s="154" t="s">
        <v>1442</v>
      </c>
      <c r="AB1204" s="154">
        <v>1</v>
      </c>
      <c r="AC1204" s="154">
        <v>0</v>
      </c>
      <c r="AD1204" s="87">
        <f>IF(W1204="SOPORTE_TELEFÓNICO",'BASE LIQUIDACION REDEBAN 2025'!$B$19,IF(W1204="ENVÍO",'BASE LIQUIDACION REDEBAN 2025'!$C$2,IF(Y1204="TIPO I",'BASE LIQUIDACION REDEBAN 2025'!$C$2,IF(Y1204="TIPO II",'BASE LIQUIDACION REDEBAN 2025'!$C$3,IF(Y1204="TIPO III",'BASE LIQUIDACION REDEBAN 2025'!$C$4,IF(Y1204="TIPO IV",'BASE LIQUIDACION REDEBAN 2025'!$C$5,IF(Z1204="AEREO",'BASE LIQUIDACION REDEBAN 2025'!$B$6,'BASE LIQUIDACION REDEBAN 2025'!$C$5)))))))</f>
        <v>65960.072302</v>
      </c>
      <c r="AE1204" s="87">
        <f>IF(OR(W1204="SOPORTE_TELEFÓNICO",W1204="ENVÍO"),0,IF(Y1204="TIPO I",'BASE LIQUIDACION REDEBAN 2025'!$B$10,IF(Y1204="TIPO II",'BASE LIQUIDACION REDEBAN 2025'!$B$11,IF(Y1204="TIPO III",'BASE LIQUIDACION REDEBAN 2025'!$B$12,'BASE LIQUIDACION REDEBAN 2025'!$B$13))))</f>
        <v>75096.394270399993</v>
      </c>
      <c r="AF1204" s="87">
        <f t="shared" si="18"/>
        <v>65960.072302</v>
      </c>
      <c r="AG1204" s="184"/>
      <c r="AH1204" s="184"/>
    </row>
    <row r="1205" spans="1:34" s="49" customFormat="1">
      <c r="A1205" s="154" t="s">
        <v>93</v>
      </c>
      <c r="B1205" s="154" t="str">
        <f>VLOOKUP(A1205,'CENTRO DE COSTOS'!A:D,4,FALSE)</f>
        <v>DIEGO FERNANDO HENAO CARDONA</v>
      </c>
      <c r="C1205" s="154" t="str">
        <f>VLOOKUP(A1205,'CENTRO DE COSTOS'!A:D,2,FALSE)</f>
        <v>0004-0003</v>
      </c>
      <c r="D1205" s="154">
        <v>52418</v>
      </c>
      <c r="E1205" s="154">
        <v>2650107</v>
      </c>
      <c r="F1205" s="154">
        <v>52942</v>
      </c>
      <c r="G1205" s="154" t="s">
        <v>4590</v>
      </c>
      <c r="H1205" s="154" t="s">
        <v>174</v>
      </c>
      <c r="I1205" s="154" t="s">
        <v>7800</v>
      </c>
      <c r="J1205" s="154" t="s">
        <v>7801</v>
      </c>
      <c r="K1205" s="183"/>
      <c r="L1205" s="154" t="s">
        <v>7802</v>
      </c>
      <c r="M1205" s="155">
        <v>45896.359027777777</v>
      </c>
      <c r="N1205" s="155">
        <v>45898.595138888893</v>
      </c>
      <c r="O1205" s="154" t="s">
        <v>2961</v>
      </c>
      <c r="P1205" s="154" t="s">
        <v>2962</v>
      </c>
      <c r="Q1205" s="154" t="s">
        <v>3099</v>
      </c>
      <c r="R1205" s="154" t="s">
        <v>2972</v>
      </c>
      <c r="S1205" s="154" t="s">
        <v>2973</v>
      </c>
      <c r="T1205" s="183"/>
      <c r="U1205" s="154" t="s">
        <v>2965</v>
      </c>
      <c r="V1205" s="154" t="s">
        <v>7803</v>
      </c>
      <c r="W1205" s="154" t="s">
        <v>2967</v>
      </c>
      <c r="X1205" s="154" t="s">
        <v>7804</v>
      </c>
      <c r="Y1205" s="154" t="s">
        <v>30</v>
      </c>
      <c r="Z1205" s="154" t="s">
        <v>166</v>
      </c>
      <c r="AA1205" s="154" t="s">
        <v>1414</v>
      </c>
      <c r="AB1205" s="154">
        <v>1</v>
      </c>
      <c r="AC1205" s="154">
        <v>0</v>
      </c>
      <c r="AD1205" s="87">
        <f>IF(W1205="SOPORTE_TELEFÓNICO",'BASE LIQUIDACION REDEBAN 2025'!$B$19,IF(W1205="ENVÍO",'BASE LIQUIDACION REDEBAN 2025'!$C$2,IF(Y1205="TIPO I",'BASE LIQUIDACION REDEBAN 2025'!$C$2,IF(Y1205="TIPO II",'BASE LIQUIDACION REDEBAN 2025'!$C$3,IF(Y1205="TIPO III",'BASE LIQUIDACION REDEBAN 2025'!$C$4,IF(Y1205="TIPO IV",'BASE LIQUIDACION REDEBAN 2025'!$C$5,IF(Z1205="AEREO",'BASE LIQUIDACION REDEBAN 2025'!$B$6,'BASE LIQUIDACION REDEBAN 2025'!$C$5)))))))</f>
        <v>275728.78077800001</v>
      </c>
      <c r="AE1205" s="87">
        <f>IF(OR(W1205="SOPORTE_TELEFÓNICO",W1205="ENVÍO"),0,IF(Y1205="TIPO I",'BASE LIQUIDACION REDEBAN 2025'!$B$10,IF(Y1205="TIPO II",'BASE LIQUIDACION REDEBAN 2025'!$B$11,IF(Y1205="TIPO III",'BASE LIQUIDACION REDEBAN 2025'!$B$12,'BASE LIQUIDACION REDEBAN 2025'!$B$13))))</f>
        <v>196536.5258152</v>
      </c>
      <c r="AF1205" s="87">
        <f t="shared" si="18"/>
        <v>275728.78077800001</v>
      </c>
      <c r="AG1205" s="184"/>
      <c r="AH1205" s="184"/>
    </row>
    <row r="1206" spans="1:34" s="49" customFormat="1">
      <c r="A1206" s="154" t="s">
        <v>64</v>
      </c>
      <c r="B1206" s="154" t="str">
        <f>VLOOKUP(A1206,'CENTRO DE COSTOS'!A:D,4,FALSE)</f>
        <v>JOSE MAURICIO HERNANDEZ ROJAS</v>
      </c>
      <c r="C1206" s="154" t="str">
        <f>VLOOKUP(A1206,'CENTRO DE COSTOS'!A:D,2,FALSE)</f>
        <v>0004-0001</v>
      </c>
      <c r="D1206" s="154">
        <v>8520</v>
      </c>
      <c r="E1206" s="154">
        <v>2656323</v>
      </c>
      <c r="F1206" s="154">
        <v>36980</v>
      </c>
      <c r="G1206" s="154" t="s">
        <v>4590</v>
      </c>
      <c r="H1206" s="154" t="s">
        <v>389</v>
      </c>
      <c r="I1206" s="154" t="s">
        <v>4932</v>
      </c>
      <c r="J1206" s="154" t="s">
        <v>7805</v>
      </c>
      <c r="K1206" s="183"/>
      <c r="L1206" s="154" t="s">
        <v>7806</v>
      </c>
      <c r="M1206" s="155">
        <v>45897.355555555558</v>
      </c>
      <c r="N1206" s="155">
        <v>45898.59652777778</v>
      </c>
      <c r="O1206" s="154" t="s">
        <v>2961</v>
      </c>
      <c r="P1206" s="154" t="s">
        <v>2962</v>
      </c>
      <c r="Q1206" s="154" t="s">
        <v>3082</v>
      </c>
      <c r="R1206" s="154" t="s">
        <v>2972</v>
      </c>
      <c r="S1206" s="154" t="s">
        <v>2973</v>
      </c>
      <c r="T1206" s="183"/>
      <c r="U1206" s="154" t="s">
        <v>2965</v>
      </c>
      <c r="V1206" s="154" t="s">
        <v>7807</v>
      </c>
      <c r="W1206" s="154" t="s">
        <v>2967</v>
      </c>
      <c r="X1206" s="154" t="s">
        <v>7808</v>
      </c>
      <c r="Y1206" s="154" t="s">
        <v>28</v>
      </c>
      <c r="Z1206" s="154" t="s">
        <v>166</v>
      </c>
      <c r="AA1206" s="154" t="s">
        <v>912</v>
      </c>
      <c r="AB1206" s="154">
        <v>1</v>
      </c>
      <c r="AC1206" s="154">
        <v>0</v>
      </c>
      <c r="AD1206" s="87">
        <f>IF(W1206="SOPORTE_TELEFÓNICO",'BASE LIQUIDACION REDEBAN 2025'!$B$19,IF(W1206="ENVÍO",'BASE LIQUIDACION REDEBAN 2025'!$C$2,IF(Y1206="TIPO I",'BASE LIQUIDACION REDEBAN 2025'!$C$2,IF(Y1206="TIPO II",'BASE LIQUIDACION REDEBAN 2025'!$C$3,IF(Y1206="TIPO III",'BASE LIQUIDACION REDEBAN 2025'!$C$4,IF(Y1206="TIPO IV",'BASE LIQUIDACION REDEBAN 2025'!$C$5,IF(Z1206="AEREO",'BASE LIQUIDACION REDEBAN 2025'!$B$6,'BASE LIQUIDACION REDEBAN 2025'!$C$5)))))))</f>
        <v>144967.87232000002</v>
      </c>
      <c r="AE1206" s="87">
        <f>IF(OR(W1206="SOPORTE_TELEFÓNICO",W1206="ENVÍO"),0,IF(Y1206="TIPO I",'BASE LIQUIDACION REDEBAN 2025'!$B$10,IF(Y1206="TIPO II",'BASE LIQUIDACION REDEBAN 2025'!$B$11,IF(Y1206="TIPO III",'BASE LIQUIDACION REDEBAN 2025'!$B$12,'BASE LIQUIDACION REDEBAN 2025'!$B$13))))</f>
        <v>140395.6348884</v>
      </c>
      <c r="AF1206" s="87">
        <f t="shared" si="18"/>
        <v>144967.87232000002</v>
      </c>
      <c r="AG1206" s="184"/>
      <c r="AH1206" s="184"/>
    </row>
    <row r="1207" spans="1:34" s="49" customFormat="1">
      <c r="A1207" s="154" t="s">
        <v>98</v>
      </c>
      <c r="B1207" s="154" t="str">
        <f>VLOOKUP(A1207,'CENTRO DE COSTOS'!A:D,4,FALSE)</f>
        <v>MIGUEL JULIÁN HERNÁNDEZ GUARÍN</v>
      </c>
      <c r="C1207" s="154" t="str">
        <f>VLOOKUP(A1207,'CENTRO DE COSTOS'!A:D,2,FALSE)</f>
        <v>0004-0008</v>
      </c>
      <c r="D1207" s="154">
        <v>68077</v>
      </c>
      <c r="E1207" s="154">
        <v>2662440</v>
      </c>
      <c r="F1207" s="154">
        <v>70524</v>
      </c>
      <c r="G1207" s="154" t="s">
        <v>4590</v>
      </c>
      <c r="H1207" s="154" t="s">
        <v>820</v>
      </c>
      <c r="I1207" s="154" t="s">
        <v>2290</v>
      </c>
      <c r="J1207" s="154" t="s">
        <v>5034</v>
      </c>
      <c r="K1207" s="183"/>
      <c r="L1207" s="154" t="s">
        <v>7809</v>
      </c>
      <c r="M1207" s="155">
        <v>45898.368055555547</v>
      </c>
      <c r="N1207" s="155">
        <v>45898.599305555559</v>
      </c>
      <c r="O1207" s="154" t="s">
        <v>2961</v>
      </c>
      <c r="P1207" s="154" t="s">
        <v>2962</v>
      </c>
      <c r="Q1207" s="154" t="s">
        <v>3082</v>
      </c>
      <c r="R1207" s="154" t="s">
        <v>2972</v>
      </c>
      <c r="S1207" s="154" t="s">
        <v>2973</v>
      </c>
      <c r="T1207" s="183"/>
      <c r="U1207" s="154" t="s">
        <v>2965</v>
      </c>
      <c r="V1207" s="154" t="s">
        <v>7810</v>
      </c>
      <c r="W1207" s="154" t="s">
        <v>2967</v>
      </c>
      <c r="X1207" s="154" t="s">
        <v>5037</v>
      </c>
      <c r="Y1207" s="154" t="s">
        <v>28</v>
      </c>
      <c r="Z1207" s="154" t="s">
        <v>166</v>
      </c>
      <c r="AA1207" s="154" t="s">
        <v>247</v>
      </c>
      <c r="AB1207" s="154">
        <v>1</v>
      </c>
      <c r="AC1207" s="154">
        <v>0</v>
      </c>
      <c r="AD1207" s="87">
        <f>IF(W1207="SOPORTE_TELEFÓNICO",'BASE LIQUIDACION REDEBAN 2025'!$B$19,IF(W1207="ENVÍO",'BASE LIQUIDACION REDEBAN 2025'!$C$2,IF(Y1207="TIPO I",'BASE LIQUIDACION REDEBAN 2025'!$C$2,IF(Y1207="TIPO II",'BASE LIQUIDACION REDEBAN 2025'!$C$3,IF(Y1207="TIPO III",'BASE LIQUIDACION REDEBAN 2025'!$C$4,IF(Y1207="TIPO IV",'BASE LIQUIDACION REDEBAN 2025'!$C$5,IF(Z1207="AEREO",'BASE LIQUIDACION REDEBAN 2025'!$B$6,'BASE LIQUIDACION REDEBAN 2025'!$C$5)))))))</f>
        <v>144967.87232000002</v>
      </c>
      <c r="AE1207" s="87">
        <f>IF(OR(W1207="SOPORTE_TELEFÓNICO",W1207="ENVÍO"),0,IF(Y1207="TIPO I",'BASE LIQUIDACION REDEBAN 2025'!$B$10,IF(Y1207="TIPO II",'BASE LIQUIDACION REDEBAN 2025'!$B$11,IF(Y1207="TIPO III",'BASE LIQUIDACION REDEBAN 2025'!$B$12,'BASE LIQUIDACION REDEBAN 2025'!$B$13))))</f>
        <v>140395.6348884</v>
      </c>
      <c r="AF1207" s="87">
        <f t="shared" si="18"/>
        <v>144967.87232000002</v>
      </c>
      <c r="AG1207" s="184"/>
      <c r="AH1207" s="184"/>
    </row>
    <row r="1208" spans="1:34" s="49" customFormat="1">
      <c r="A1208" s="154" t="s">
        <v>68</v>
      </c>
      <c r="B1208" s="154" t="str">
        <f>VLOOKUP(A1208,'CENTRO DE COSTOS'!A:D,4,FALSE)</f>
        <v>WILLIAM ASDRUBAL ROZO ROZO</v>
      </c>
      <c r="C1208" s="154" t="str">
        <f>VLOOKUP(A1208,'CENTRO DE COSTOS'!A:D,2,FALSE)</f>
        <v>0004-0004</v>
      </c>
      <c r="D1208" s="154">
        <v>25035</v>
      </c>
      <c r="E1208" s="154">
        <v>2655247</v>
      </c>
      <c r="F1208" s="154">
        <v>11702</v>
      </c>
      <c r="G1208" s="154" t="s">
        <v>4590</v>
      </c>
      <c r="H1208" s="154" t="s">
        <v>470</v>
      </c>
      <c r="I1208" s="154" t="s">
        <v>533</v>
      </c>
      <c r="J1208" s="154" t="s">
        <v>533</v>
      </c>
      <c r="K1208" s="183"/>
      <c r="L1208" s="154" t="s">
        <v>7811</v>
      </c>
      <c r="M1208" s="155">
        <v>45897.333333333343</v>
      </c>
      <c r="N1208" s="155">
        <v>45898.600694444453</v>
      </c>
      <c r="O1208" s="154" t="s">
        <v>2961</v>
      </c>
      <c r="P1208" s="154" t="s">
        <v>2962</v>
      </c>
      <c r="Q1208" s="154" t="s">
        <v>2963</v>
      </c>
      <c r="R1208" s="154" t="s">
        <v>2964</v>
      </c>
      <c r="S1208" s="154" t="s">
        <v>2973</v>
      </c>
      <c r="T1208" s="183"/>
      <c r="U1208" s="154" t="s">
        <v>2965</v>
      </c>
      <c r="V1208" s="154" t="s">
        <v>7812</v>
      </c>
      <c r="W1208" s="154" t="s">
        <v>2967</v>
      </c>
      <c r="X1208" s="154" t="s">
        <v>4058</v>
      </c>
      <c r="Y1208" s="154" t="s">
        <v>28</v>
      </c>
      <c r="Z1208" s="154" t="s">
        <v>166</v>
      </c>
      <c r="AA1208" s="154" t="s">
        <v>538</v>
      </c>
      <c r="AB1208" s="154">
        <v>1</v>
      </c>
      <c r="AC1208" s="154">
        <v>0</v>
      </c>
      <c r="AD1208" s="87">
        <f>IF(W1208="SOPORTE_TELEFÓNICO",'BASE LIQUIDACION REDEBAN 2025'!$B$19,IF(W1208="ENVÍO",'BASE LIQUIDACION REDEBAN 2025'!$C$2,IF(Y1208="TIPO I",'BASE LIQUIDACION REDEBAN 2025'!$C$2,IF(Y1208="TIPO II",'BASE LIQUIDACION REDEBAN 2025'!$C$3,IF(Y1208="TIPO III",'BASE LIQUIDACION REDEBAN 2025'!$C$4,IF(Y1208="TIPO IV",'BASE LIQUIDACION REDEBAN 2025'!$C$5,IF(Z1208="AEREO",'BASE LIQUIDACION REDEBAN 2025'!$B$6,'BASE LIQUIDACION REDEBAN 2025'!$C$5)))))))</f>
        <v>144967.87232000002</v>
      </c>
      <c r="AE1208" s="87">
        <f>IF(OR(W1208="SOPORTE_TELEFÓNICO",W1208="ENVÍO"),0,IF(Y1208="TIPO I",'BASE LIQUIDACION REDEBAN 2025'!$B$10,IF(Y1208="TIPO II",'BASE LIQUIDACION REDEBAN 2025'!$B$11,IF(Y1208="TIPO III",'BASE LIQUIDACION REDEBAN 2025'!$B$12,'BASE LIQUIDACION REDEBAN 2025'!$B$13))))</f>
        <v>140395.6348884</v>
      </c>
      <c r="AF1208" s="87">
        <f t="shared" si="18"/>
        <v>144967.87232000002</v>
      </c>
      <c r="AG1208" s="184"/>
      <c r="AH1208" s="184"/>
    </row>
    <row r="1209" spans="1:34" s="49" customFormat="1">
      <c r="A1209" s="154" t="s">
        <v>90</v>
      </c>
      <c r="B1209" s="154" t="str">
        <f>VLOOKUP(A1209,'CENTRO DE COSTOS'!A:D,4,FALSE)</f>
        <v>JUAN SEBASTIÁN RÍOS CASTRILLÓN</v>
      </c>
      <c r="C1209" s="154" t="str">
        <f>VLOOKUP(A1209,'CENTRO DE COSTOS'!A:D,2,FALSE)</f>
        <v>0004-0005</v>
      </c>
      <c r="D1209" s="154">
        <v>5212</v>
      </c>
      <c r="E1209" s="154">
        <v>2661332</v>
      </c>
      <c r="F1209" s="154">
        <v>68622</v>
      </c>
      <c r="G1209" s="154" t="s">
        <v>4590</v>
      </c>
      <c r="H1209" s="154" t="s">
        <v>197</v>
      </c>
      <c r="I1209" s="154" t="s">
        <v>2726</v>
      </c>
      <c r="J1209" s="154" t="s">
        <v>7813</v>
      </c>
      <c r="K1209" s="183"/>
      <c r="L1209" s="154" t="s">
        <v>7814</v>
      </c>
      <c r="M1209" s="155">
        <v>45898.333333333343</v>
      </c>
      <c r="N1209" s="155">
        <v>45898.602777777778</v>
      </c>
      <c r="O1209" s="154" t="s">
        <v>2961</v>
      </c>
      <c r="P1209" s="154" t="s">
        <v>2962</v>
      </c>
      <c r="Q1209" s="154" t="s">
        <v>3099</v>
      </c>
      <c r="R1209" s="154" t="s">
        <v>3100</v>
      </c>
      <c r="S1209" s="154" t="s">
        <v>200</v>
      </c>
      <c r="T1209" s="183"/>
      <c r="U1209" s="154" t="s">
        <v>2965</v>
      </c>
      <c r="V1209" s="154" t="s">
        <v>7815</v>
      </c>
      <c r="W1209" s="154" t="s">
        <v>2967</v>
      </c>
      <c r="X1209" s="154" t="s">
        <v>7816</v>
      </c>
      <c r="Y1209" s="154" t="s">
        <v>25</v>
      </c>
      <c r="Z1209" s="154" t="s">
        <v>166</v>
      </c>
      <c r="AA1209" s="154" t="s">
        <v>204</v>
      </c>
      <c r="AB1209" s="154">
        <v>1</v>
      </c>
      <c r="AC1209" s="154">
        <v>0</v>
      </c>
      <c r="AD1209" s="87">
        <f>IF(W1209="SOPORTE_TELEFÓNICO",'BASE LIQUIDACION REDEBAN 2025'!$B$19,IF(W1209="ENVÍO",'BASE LIQUIDACION REDEBAN 2025'!$C$2,IF(Y1209="TIPO I",'BASE LIQUIDACION REDEBAN 2025'!$C$2,IF(Y1209="TIPO II",'BASE LIQUIDACION REDEBAN 2025'!$C$3,IF(Y1209="TIPO III",'BASE LIQUIDACION REDEBAN 2025'!$C$4,IF(Y1209="TIPO IV",'BASE LIQUIDACION REDEBAN 2025'!$C$5,IF(Z1209="AEREO",'BASE LIQUIDACION REDEBAN 2025'!$B$6,'BASE LIQUIDACION REDEBAN 2025'!$C$5)))))))</f>
        <v>65960.072302</v>
      </c>
      <c r="AE1209" s="87">
        <f>IF(OR(W1209="SOPORTE_TELEFÓNICO",W1209="ENVÍO"),0,IF(Y1209="TIPO I",'BASE LIQUIDACION REDEBAN 2025'!$B$10,IF(Y1209="TIPO II",'BASE LIQUIDACION REDEBAN 2025'!$B$11,IF(Y1209="TIPO III",'BASE LIQUIDACION REDEBAN 2025'!$B$12,'BASE LIQUIDACION REDEBAN 2025'!$B$13))))</f>
        <v>75096.394270399993</v>
      </c>
      <c r="AF1209" s="87">
        <f t="shared" si="18"/>
        <v>65960.072302</v>
      </c>
      <c r="AG1209" s="184"/>
      <c r="AH1209" s="184"/>
    </row>
    <row r="1210" spans="1:34" s="49" customFormat="1">
      <c r="A1210" s="154" t="s">
        <v>92</v>
      </c>
      <c r="B1210" s="154" t="str">
        <f>VLOOKUP(A1210,'CENTRO DE COSTOS'!A:D,4,FALSE)</f>
        <v>KEVIN ALEXIS CORZO BUSTOS</v>
      </c>
      <c r="C1210" s="154" t="str">
        <f>VLOOKUP(A1210,'CENTRO DE COSTOS'!A:D,2,FALSE)</f>
        <v>0004-0007</v>
      </c>
      <c r="D1210" s="154">
        <v>41298</v>
      </c>
      <c r="E1210" s="154">
        <v>2648983</v>
      </c>
      <c r="F1210" s="154">
        <v>30513</v>
      </c>
      <c r="G1210" s="154" t="s">
        <v>4590</v>
      </c>
      <c r="H1210" s="154" t="s">
        <v>249</v>
      </c>
      <c r="I1210" s="154" t="s">
        <v>1714</v>
      </c>
      <c r="J1210" s="154" t="s">
        <v>7817</v>
      </c>
      <c r="K1210" s="183"/>
      <c r="L1210" s="154" t="s">
        <v>7818</v>
      </c>
      <c r="M1210" s="155">
        <v>45896.333333333343</v>
      </c>
      <c r="N1210" s="155">
        <v>45898.604861111111</v>
      </c>
      <c r="O1210" s="154" t="s">
        <v>2961</v>
      </c>
      <c r="P1210" s="154" t="s">
        <v>2962</v>
      </c>
      <c r="Q1210" s="154" t="s">
        <v>3046</v>
      </c>
      <c r="R1210" s="154" t="s">
        <v>2972</v>
      </c>
      <c r="S1210" s="154" t="s">
        <v>200</v>
      </c>
      <c r="T1210" s="183"/>
      <c r="U1210" s="154" t="s">
        <v>2965</v>
      </c>
      <c r="V1210" s="154" t="s">
        <v>7819</v>
      </c>
      <c r="W1210" s="154" t="s">
        <v>2967</v>
      </c>
      <c r="X1210" s="154" t="s">
        <v>7820</v>
      </c>
      <c r="Y1210" s="154" t="s">
        <v>30</v>
      </c>
      <c r="Z1210" s="154" t="s">
        <v>166</v>
      </c>
      <c r="AA1210" s="154" t="s">
        <v>344</v>
      </c>
      <c r="AB1210" s="154">
        <v>1</v>
      </c>
      <c r="AC1210" s="154">
        <v>0</v>
      </c>
      <c r="AD1210" s="87">
        <f>IF(W1210="SOPORTE_TELEFÓNICO",'BASE LIQUIDACION REDEBAN 2025'!$B$19,IF(W1210="ENVÍO",'BASE LIQUIDACION REDEBAN 2025'!$C$2,IF(Y1210="TIPO I",'BASE LIQUIDACION REDEBAN 2025'!$C$2,IF(Y1210="TIPO II",'BASE LIQUIDACION REDEBAN 2025'!$C$3,IF(Y1210="TIPO III",'BASE LIQUIDACION REDEBAN 2025'!$C$4,IF(Y1210="TIPO IV",'BASE LIQUIDACION REDEBAN 2025'!$C$5,IF(Z1210="AEREO",'BASE LIQUIDACION REDEBAN 2025'!$B$6,'BASE LIQUIDACION REDEBAN 2025'!$C$5)))))))</f>
        <v>275728.78077800001</v>
      </c>
      <c r="AE1210" s="87">
        <f>IF(OR(W1210="SOPORTE_TELEFÓNICO",W1210="ENVÍO"),0,IF(Y1210="TIPO I",'BASE LIQUIDACION REDEBAN 2025'!$B$10,IF(Y1210="TIPO II",'BASE LIQUIDACION REDEBAN 2025'!$B$11,IF(Y1210="TIPO III",'BASE LIQUIDACION REDEBAN 2025'!$B$12,'BASE LIQUIDACION REDEBAN 2025'!$B$13))))</f>
        <v>196536.5258152</v>
      </c>
      <c r="AF1210" s="87">
        <f t="shared" si="18"/>
        <v>275728.78077800001</v>
      </c>
      <c r="AG1210" s="184"/>
      <c r="AH1210" s="184"/>
    </row>
    <row r="1211" spans="1:34" s="49" customFormat="1">
      <c r="A1211" s="154" t="s">
        <v>76</v>
      </c>
      <c r="B1211" s="154" t="str">
        <f>VLOOKUP(A1211,'CENTRO DE COSTOS'!A:D,4,FALSE)</f>
        <v>DIEGO FERNANDO HENAO CARDONA</v>
      </c>
      <c r="C1211" s="154" t="str">
        <f>VLOOKUP(A1211,'CENTRO DE COSTOS'!A:D,2,FALSE)</f>
        <v>0004-0003</v>
      </c>
      <c r="D1211" s="154">
        <v>19137</v>
      </c>
      <c r="E1211" s="154">
        <v>2660004</v>
      </c>
      <c r="F1211" s="154">
        <v>68267</v>
      </c>
      <c r="G1211" s="154" t="s">
        <v>4590</v>
      </c>
      <c r="H1211" s="154" t="s">
        <v>258</v>
      </c>
      <c r="I1211" s="154" t="s">
        <v>325</v>
      </c>
      <c r="J1211" s="154" t="s">
        <v>7821</v>
      </c>
      <c r="K1211" s="183"/>
      <c r="L1211" s="154" t="s">
        <v>7822</v>
      </c>
      <c r="M1211" s="155">
        <v>45897.615972222222</v>
      </c>
      <c r="N1211" s="155">
        <v>45898.606944444437</v>
      </c>
      <c r="O1211" s="154" t="s">
        <v>2961</v>
      </c>
      <c r="P1211" s="154" t="s">
        <v>2962</v>
      </c>
      <c r="Q1211" s="154" t="s">
        <v>5094</v>
      </c>
      <c r="R1211" s="154" t="s">
        <v>4045</v>
      </c>
      <c r="S1211" s="154" t="s">
        <v>2973</v>
      </c>
      <c r="T1211" s="183"/>
      <c r="U1211" s="154" t="s">
        <v>2965</v>
      </c>
      <c r="V1211" s="154" t="s">
        <v>7823</v>
      </c>
      <c r="W1211" s="154" t="s">
        <v>2967</v>
      </c>
      <c r="X1211" s="154" t="s">
        <v>7824</v>
      </c>
      <c r="Y1211" s="154" t="s">
        <v>30</v>
      </c>
      <c r="Z1211" s="154" t="s">
        <v>166</v>
      </c>
      <c r="AA1211" s="154" t="s">
        <v>330</v>
      </c>
      <c r="AB1211" s="154">
        <v>1</v>
      </c>
      <c r="AC1211" s="154">
        <v>0</v>
      </c>
      <c r="AD1211" s="87">
        <f>IF(W1211="SOPORTE_TELEFÓNICO",'BASE LIQUIDACION REDEBAN 2025'!$B$19,IF(W1211="ENVÍO",'BASE LIQUIDACION REDEBAN 2025'!$C$2,IF(Y1211="TIPO I",'BASE LIQUIDACION REDEBAN 2025'!$C$2,IF(Y1211="TIPO II",'BASE LIQUIDACION REDEBAN 2025'!$C$3,IF(Y1211="TIPO III",'BASE LIQUIDACION REDEBAN 2025'!$C$4,IF(Y1211="TIPO IV",'BASE LIQUIDACION REDEBAN 2025'!$C$5,IF(Z1211="AEREO",'BASE LIQUIDACION REDEBAN 2025'!$B$6,'BASE LIQUIDACION REDEBAN 2025'!$C$5)))))))</f>
        <v>275728.78077800001</v>
      </c>
      <c r="AE1211" s="87">
        <f>IF(OR(W1211="SOPORTE_TELEFÓNICO",W1211="ENVÍO"),0,IF(Y1211="TIPO I",'BASE LIQUIDACION REDEBAN 2025'!$B$10,IF(Y1211="TIPO II",'BASE LIQUIDACION REDEBAN 2025'!$B$11,IF(Y1211="TIPO III",'BASE LIQUIDACION REDEBAN 2025'!$B$12,'BASE LIQUIDACION REDEBAN 2025'!$B$13))))</f>
        <v>196536.5258152</v>
      </c>
      <c r="AF1211" s="87">
        <f t="shared" si="18"/>
        <v>275728.78077800001</v>
      </c>
      <c r="AG1211" s="184"/>
      <c r="AH1211" s="184"/>
    </row>
    <row r="1212" spans="1:34" s="49" customFormat="1">
      <c r="A1212" s="154" t="s">
        <v>81</v>
      </c>
      <c r="B1212" s="154" t="str">
        <f>VLOOKUP(A1212,'CENTRO DE COSTOS'!A:D,4,FALSE)</f>
        <v>MIGUEL JULIÁN HERNÁNDEZ GUARÍN</v>
      </c>
      <c r="C1212" s="154" t="str">
        <f>VLOOKUP(A1212,'CENTRO DE COSTOS'!A:D,2,FALSE)</f>
        <v>0004-0008</v>
      </c>
      <c r="D1212" s="154">
        <v>54800</v>
      </c>
      <c r="E1212" s="154">
        <v>2655014</v>
      </c>
      <c r="F1212" s="154">
        <v>68231</v>
      </c>
      <c r="G1212" s="154" t="s">
        <v>4590</v>
      </c>
      <c r="H1212" s="154" t="s">
        <v>317</v>
      </c>
      <c r="I1212" s="154" t="s">
        <v>6532</v>
      </c>
      <c r="J1212" s="154" t="s">
        <v>7825</v>
      </c>
      <c r="K1212" s="183"/>
      <c r="L1212" s="154" t="s">
        <v>7826</v>
      </c>
      <c r="M1212" s="155">
        <v>45896.724305555559</v>
      </c>
      <c r="N1212" s="155">
        <v>45898.609722222223</v>
      </c>
      <c r="O1212" s="154" t="s">
        <v>2961</v>
      </c>
      <c r="P1212" s="154" t="s">
        <v>2962</v>
      </c>
      <c r="Q1212" s="154" t="s">
        <v>2978</v>
      </c>
      <c r="R1212" s="154" t="s">
        <v>2983</v>
      </c>
      <c r="S1212" s="154" t="s">
        <v>200</v>
      </c>
      <c r="T1212" s="183"/>
      <c r="U1212" s="154" t="s">
        <v>2965</v>
      </c>
      <c r="V1212" s="154" t="s">
        <v>7827</v>
      </c>
      <c r="W1212" s="154" t="s">
        <v>2967</v>
      </c>
      <c r="X1212" s="154" t="s">
        <v>7828</v>
      </c>
      <c r="Y1212" s="154" t="s">
        <v>32</v>
      </c>
      <c r="Z1212" s="154" t="s">
        <v>166</v>
      </c>
      <c r="AA1212" s="154" t="s">
        <v>401</v>
      </c>
      <c r="AB1212" s="154">
        <v>1</v>
      </c>
      <c r="AC1212" s="154">
        <v>0</v>
      </c>
      <c r="AD1212" s="87">
        <f>IF(W1212="SOPORTE_TELEFÓNICO",'BASE LIQUIDACION REDEBAN 2025'!$B$19,IF(W1212="ENVÍO",'BASE LIQUIDACION REDEBAN 2025'!$C$2,IF(Y1212="TIPO I",'BASE LIQUIDACION REDEBAN 2025'!$C$2,IF(Y1212="TIPO II",'BASE LIQUIDACION REDEBAN 2025'!$C$3,IF(Y1212="TIPO III",'BASE LIQUIDACION REDEBAN 2025'!$C$4,IF(Y1212="TIPO IV",'BASE LIQUIDACION REDEBAN 2025'!$C$5,IF(Z1212="AEREO",'BASE LIQUIDACION REDEBAN 2025'!$B$6,'BASE LIQUIDACION REDEBAN 2025'!$C$5)))))))</f>
        <v>479588.87655000004</v>
      </c>
      <c r="AE1212" s="87">
        <f>IF(OR(W1212="SOPORTE_TELEFÓNICO",W1212="ENVÍO"),0,IF(Y1212="TIPO I",'BASE LIQUIDACION REDEBAN 2025'!$B$10,IF(Y1212="TIPO II",'BASE LIQUIDACION REDEBAN 2025'!$B$11,IF(Y1212="TIPO III",'BASE LIQUIDACION REDEBAN 2025'!$B$12,'BASE LIQUIDACION REDEBAN 2025'!$B$13))))</f>
        <v>196536.5258152</v>
      </c>
      <c r="AF1212" s="87">
        <f t="shared" si="18"/>
        <v>479588.87655000004</v>
      </c>
      <c r="AG1212" s="184"/>
      <c r="AH1212" s="184"/>
    </row>
    <row r="1213" spans="1:34" s="49" customFormat="1">
      <c r="A1213" s="154" t="s">
        <v>64</v>
      </c>
      <c r="B1213" s="154" t="str">
        <f>VLOOKUP(A1213,'CENTRO DE COSTOS'!A:D,4,FALSE)</f>
        <v>JOSE MAURICIO HERNANDEZ ROJAS</v>
      </c>
      <c r="C1213" s="154" t="str">
        <f>VLOOKUP(A1213,'CENTRO DE COSTOS'!A:D,2,FALSE)</f>
        <v>0004-0001</v>
      </c>
      <c r="D1213" s="154">
        <v>8433</v>
      </c>
      <c r="E1213" s="154">
        <v>2657819</v>
      </c>
      <c r="F1213" s="154">
        <v>62426</v>
      </c>
      <c r="G1213" s="154" t="s">
        <v>4590</v>
      </c>
      <c r="H1213" s="154" t="s">
        <v>389</v>
      </c>
      <c r="I1213" s="154" t="s">
        <v>390</v>
      </c>
      <c r="J1213" s="154" t="s">
        <v>7829</v>
      </c>
      <c r="K1213" s="183"/>
      <c r="L1213" s="154" t="s">
        <v>7830</v>
      </c>
      <c r="M1213" s="155">
        <v>45897.443749999999</v>
      </c>
      <c r="N1213" s="155">
        <v>45898.620138888888</v>
      </c>
      <c r="O1213" s="154" t="s">
        <v>2961</v>
      </c>
      <c r="P1213" s="154" t="s">
        <v>2962</v>
      </c>
      <c r="Q1213" s="154" t="s">
        <v>2971</v>
      </c>
      <c r="R1213" s="154" t="s">
        <v>2972</v>
      </c>
      <c r="S1213" s="154" t="s">
        <v>200</v>
      </c>
      <c r="T1213" s="183"/>
      <c r="U1213" s="154" t="s">
        <v>2965</v>
      </c>
      <c r="V1213" s="154" t="s">
        <v>7831</v>
      </c>
      <c r="W1213" s="154" t="s">
        <v>2967</v>
      </c>
      <c r="X1213" s="154" t="s">
        <v>7832</v>
      </c>
      <c r="Y1213" s="154" t="s">
        <v>28</v>
      </c>
      <c r="Z1213" s="154" t="s">
        <v>166</v>
      </c>
      <c r="AA1213" s="154" t="s">
        <v>912</v>
      </c>
      <c r="AB1213" s="154">
        <v>1</v>
      </c>
      <c r="AC1213" s="154">
        <v>0</v>
      </c>
      <c r="AD1213" s="87">
        <f>IF(W1213="SOPORTE_TELEFÓNICO",'BASE LIQUIDACION REDEBAN 2025'!$B$19,IF(W1213="ENVÍO",'BASE LIQUIDACION REDEBAN 2025'!$C$2,IF(Y1213="TIPO I",'BASE LIQUIDACION REDEBAN 2025'!$C$2,IF(Y1213="TIPO II",'BASE LIQUIDACION REDEBAN 2025'!$C$3,IF(Y1213="TIPO III",'BASE LIQUIDACION REDEBAN 2025'!$C$4,IF(Y1213="TIPO IV",'BASE LIQUIDACION REDEBAN 2025'!$C$5,IF(Z1213="AEREO",'BASE LIQUIDACION REDEBAN 2025'!$B$6,'BASE LIQUIDACION REDEBAN 2025'!$C$5)))))))</f>
        <v>144967.87232000002</v>
      </c>
      <c r="AE1213" s="87">
        <f>IF(OR(W1213="SOPORTE_TELEFÓNICO",W1213="ENVÍO"),0,IF(Y1213="TIPO I",'BASE LIQUIDACION REDEBAN 2025'!$B$10,IF(Y1213="TIPO II",'BASE LIQUIDACION REDEBAN 2025'!$B$11,IF(Y1213="TIPO III",'BASE LIQUIDACION REDEBAN 2025'!$B$12,'BASE LIQUIDACION REDEBAN 2025'!$B$13))))</f>
        <v>140395.6348884</v>
      </c>
      <c r="AF1213" s="87">
        <f t="shared" si="18"/>
        <v>144967.87232000002</v>
      </c>
      <c r="AG1213" s="184"/>
      <c r="AH1213" s="184"/>
    </row>
    <row r="1214" spans="1:34" s="49" customFormat="1">
      <c r="A1214" s="154" t="s">
        <v>91</v>
      </c>
      <c r="B1214" s="154" t="str">
        <f>VLOOKUP(A1214,'CENTRO DE COSTOS'!A:D,4,FALSE)</f>
        <v>JOSE MAURICIO HERNANDEZ ROJAS</v>
      </c>
      <c r="C1214" s="154" t="str">
        <f>VLOOKUP(A1214,'CENTRO DE COSTOS'!A:D,2,FALSE)</f>
        <v>0004-0001</v>
      </c>
      <c r="D1214" s="154">
        <v>23001</v>
      </c>
      <c r="E1214" s="154">
        <v>2664525</v>
      </c>
      <c r="F1214" s="154">
        <v>60822</v>
      </c>
      <c r="G1214" s="154" t="s">
        <v>4590</v>
      </c>
      <c r="H1214" s="154" t="s">
        <v>421</v>
      </c>
      <c r="I1214" s="154" t="s">
        <v>91</v>
      </c>
      <c r="J1214" s="154" t="s">
        <v>7833</v>
      </c>
      <c r="K1214" s="183"/>
      <c r="L1214" s="154" t="s">
        <v>7834</v>
      </c>
      <c r="M1214" s="155">
        <v>45898.481944444437</v>
      </c>
      <c r="N1214" s="155">
        <v>45898.63958333333</v>
      </c>
      <c r="O1214" s="154" t="s">
        <v>2961</v>
      </c>
      <c r="P1214" s="154" t="s">
        <v>2962</v>
      </c>
      <c r="Q1214" s="154" t="s">
        <v>2971</v>
      </c>
      <c r="R1214" s="154" t="s">
        <v>3027</v>
      </c>
      <c r="S1214" s="154" t="s">
        <v>2973</v>
      </c>
      <c r="T1214" s="183"/>
      <c r="U1214" s="154" t="s">
        <v>2965</v>
      </c>
      <c r="V1214" s="154" t="s">
        <v>7835</v>
      </c>
      <c r="W1214" s="154" t="s">
        <v>2967</v>
      </c>
      <c r="X1214" s="154" t="s">
        <v>7836</v>
      </c>
      <c r="Y1214" s="154" t="s">
        <v>25</v>
      </c>
      <c r="Z1214" s="154" t="s">
        <v>166</v>
      </c>
      <c r="AA1214" s="154" t="s">
        <v>426</v>
      </c>
      <c r="AB1214" s="154">
        <v>1</v>
      </c>
      <c r="AC1214" s="154">
        <v>0</v>
      </c>
      <c r="AD1214" s="87">
        <f>IF(W1214="SOPORTE_TELEFÓNICO",'BASE LIQUIDACION REDEBAN 2025'!$B$19,IF(W1214="ENVÍO",'BASE LIQUIDACION REDEBAN 2025'!$C$2,IF(Y1214="TIPO I",'BASE LIQUIDACION REDEBAN 2025'!$C$2,IF(Y1214="TIPO II",'BASE LIQUIDACION REDEBAN 2025'!$C$3,IF(Y1214="TIPO III",'BASE LIQUIDACION REDEBAN 2025'!$C$4,IF(Y1214="TIPO IV",'BASE LIQUIDACION REDEBAN 2025'!$C$5,IF(Z1214="AEREO",'BASE LIQUIDACION REDEBAN 2025'!$B$6,'BASE LIQUIDACION REDEBAN 2025'!$C$5)))))))</f>
        <v>65960.072302</v>
      </c>
      <c r="AE1214" s="87">
        <f>IF(OR(W1214="SOPORTE_TELEFÓNICO",W1214="ENVÍO"),0,IF(Y1214="TIPO I",'BASE LIQUIDACION REDEBAN 2025'!$B$10,IF(Y1214="TIPO II",'BASE LIQUIDACION REDEBAN 2025'!$B$11,IF(Y1214="TIPO III",'BASE LIQUIDACION REDEBAN 2025'!$B$12,'BASE LIQUIDACION REDEBAN 2025'!$B$13))))</f>
        <v>75096.394270399993</v>
      </c>
      <c r="AF1214" s="87">
        <f t="shared" si="18"/>
        <v>65960.072302</v>
      </c>
      <c r="AG1214" s="184"/>
      <c r="AH1214" s="184"/>
    </row>
    <row r="1215" spans="1:34" s="49" customFormat="1">
      <c r="A1215" s="154" t="s">
        <v>72</v>
      </c>
      <c r="B1215" s="154" t="str">
        <f>VLOOKUP(A1215,'CENTRO DE COSTOS'!A:D,4,FALSE)</f>
        <v>MIGUEL JULIÁN HERNÁNDEZ GUARÍN</v>
      </c>
      <c r="C1215" s="154" t="str">
        <f>VLOOKUP(A1215,'CENTRO DE COSTOS'!A:D,2,FALSE)</f>
        <v>0004-0008</v>
      </c>
      <c r="D1215" s="154">
        <v>68081</v>
      </c>
      <c r="E1215" s="154">
        <v>2663698</v>
      </c>
      <c r="F1215" s="154">
        <v>67772</v>
      </c>
      <c r="G1215" s="154" t="s">
        <v>4590</v>
      </c>
      <c r="H1215" s="154" t="s">
        <v>820</v>
      </c>
      <c r="I1215" s="154" t="s">
        <v>829</v>
      </c>
      <c r="J1215" s="154" t="s">
        <v>7837</v>
      </c>
      <c r="K1215" s="183"/>
      <c r="L1215" s="154" t="s">
        <v>7838</v>
      </c>
      <c r="M1215" s="155">
        <v>45898.44027777778</v>
      </c>
      <c r="N1215" s="155">
        <v>45898.65</v>
      </c>
      <c r="O1215" s="154" t="s">
        <v>2961</v>
      </c>
      <c r="P1215" s="154" t="s">
        <v>2962</v>
      </c>
      <c r="Q1215" s="154" t="s">
        <v>3183</v>
      </c>
      <c r="R1215" s="154" t="s">
        <v>2972</v>
      </c>
      <c r="S1215" s="154" t="s">
        <v>2973</v>
      </c>
      <c r="T1215" s="183"/>
      <c r="U1215" s="154" t="s">
        <v>2965</v>
      </c>
      <c r="V1215" s="154" t="s">
        <v>7839</v>
      </c>
      <c r="W1215" s="154" t="s">
        <v>2967</v>
      </c>
      <c r="X1215" s="154" t="s">
        <v>7840</v>
      </c>
      <c r="Y1215" s="154" t="s">
        <v>30</v>
      </c>
      <c r="Z1215" s="154" t="s">
        <v>166</v>
      </c>
      <c r="AA1215" s="154" t="s">
        <v>438</v>
      </c>
      <c r="AB1215" s="154">
        <v>1</v>
      </c>
      <c r="AC1215" s="154">
        <v>0</v>
      </c>
      <c r="AD1215" s="87">
        <f>IF(W1215="SOPORTE_TELEFÓNICO",'BASE LIQUIDACION REDEBAN 2025'!$B$19,IF(W1215="ENVÍO",'BASE LIQUIDACION REDEBAN 2025'!$C$2,IF(Y1215="TIPO I",'BASE LIQUIDACION REDEBAN 2025'!$C$2,IF(Y1215="TIPO II",'BASE LIQUIDACION REDEBAN 2025'!$C$3,IF(Y1215="TIPO III",'BASE LIQUIDACION REDEBAN 2025'!$C$4,IF(Y1215="TIPO IV",'BASE LIQUIDACION REDEBAN 2025'!$C$5,IF(Z1215="AEREO",'BASE LIQUIDACION REDEBAN 2025'!$B$6,'BASE LIQUIDACION REDEBAN 2025'!$C$5)))))))</f>
        <v>275728.78077800001</v>
      </c>
      <c r="AE1215" s="87">
        <f>IF(OR(W1215="SOPORTE_TELEFÓNICO",W1215="ENVÍO"),0,IF(Y1215="TIPO I",'BASE LIQUIDACION REDEBAN 2025'!$B$10,IF(Y1215="TIPO II",'BASE LIQUIDACION REDEBAN 2025'!$B$11,IF(Y1215="TIPO III",'BASE LIQUIDACION REDEBAN 2025'!$B$12,'BASE LIQUIDACION REDEBAN 2025'!$B$13))))</f>
        <v>196536.5258152</v>
      </c>
      <c r="AF1215" s="87">
        <f t="shared" si="18"/>
        <v>275728.78077800001</v>
      </c>
      <c r="AG1215" s="184"/>
      <c r="AH1215" s="184"/>
    </row>
    <row r="1216" spans="1:34" s="49" customFormat="1">
      <c r="A1216" s="154" t="s">
        <v>68</v>
      </c>
      <c r="B1216" s="154" t="str">
        <f>VLOOKUP(A1216,'CENTRO DE COSTOS'!A:D,4,FALSE)</f>
        <v>WILLIAM ASDRUBAL ROZO ROZO</v>
      </c>
      <c r="C1216" s="154" t="str">
        <f>VLOOKUP(A1216,'CENTRO DE COSTOS'!A:D,2,FALSE)</f>
        <v>0004-0004</v>
      </c>
      <c r="D1216" s="154">
        <v>25326</v>
      </c>
      <c r="E1216" s="154">
        <v>2662900</v>
      </c>
      <c r="F1216" s="154">
        <v>29809</v>
      </c>
      <c r="G1216" s="154" t="s">
        <v>4590</v>
      </c>
      <c r="H1216" s="154" t="s">
        <v>470</v>
      </c>
      <c r="I1216" s="154" t="s">
        <v>2406</v>
      </c>
      <c r="J1216" s="154" t="s">
        <v>7583</v>
      </c>
      <c r="K1216" s="183"/>
      <c r="L1216" s="154" t="s">
        <v>7841</v>
      </c>
      <c r="M1216" s="155">
        <v>45898.381944444453</v>
      </c>
      <c r="N1216" s="155">
        <v>45898.655555555553</v>
      </c>
      <c r="O1216" s="154" t="s">
        <v>2961</v>
      </c>
      <c r="P1216" s="154" t="s">
        <v>2988</v>
      </c>
      <c r="Q1216" s="154" t="s">
        <v>2963</v>
      </c>
      <c r="R1216" s="154" t="s">
        <v>4446</v>
      </c>
      <c r="S1216" s="154" t="s">
        <v>2973</v>
      </c>
      <c r="T1216" s="183"/>
      <c r="U1216" s="154" t="s">
        <v>2965</v>
      </c>
      <c r="V1216" s="154" t="s">
        <v>7842</v>
      </c>
      <c r="W1216" s="154" t="s">
        <v>2967</v>
      </c>
      <c r="X1216" s="154" t="s">
        <v>7586</v>
      </c>
      <c r="Y1216" s="154" t="s">
        <v>28</v>
      </c>
      <c r="Z1216" s="154" t="s">
        <v>166</v>
      </c>
      <c r="AA1216" s="154" t="s">
        <v>573</v>
      </c>
      <c r="AB1216" s="154">
        <v>1</v>
      </c>
      <c r="AC1216" s="154">
        <v>0</v>
      </c>
      <c r="AD1216" s="87">
        <f>IF(W1216="SOPORTE_TELEFÓNICO",'BASE LIQUIDACION REDEBAN 2025'!$B$19,IF(W1216="ENVÍO",'BASE LIQUIDACION REDEBAN 2025'!$C$2,IF(Y1216="TIPO I",'BASE LIQUIDACION REDEBAN 2025'!$C$2,IF(Y1216="TIPO II",'BASE LIQUIDACION REDEBAN 2025'!$C$3,IF(Y1216="TIPO III",'BASE LIQUIDACION REDEBAN 2025'!$C$4,IF(Y1216="TIPO IV",'BASE LIQUIDACION REDEBAN 2025'!$C$5,IF(Z1216="AEREO",'BASE LIQUIDACION REDEBAN 2025'!$B$6,'BASE LIQUIDACION REDEBAN 2025'!$C$5)))))))</f>
        <v>144967.87232000002</v>
      </c>
      <c r="AE1216" s="87">
        <f>IF(OR(W1216="SOPORTE_TELEFÓNICO",W1216="ENVÍO"),0,IF(Y1216="TIPO I",'BASE LIQUIDACION REDEBAN 2025'!$B$10,IF(Y1216="TIPO II",'BASE LIQUIDACION REDEBAN 2025'!$B$11,IF(Y1216="TIPO III",'BASE LIQUIDACION REDEBAN 2025'!$B$12,'BASE LIQUIDACION REDEBAN 2025'!$B$13))))</f>
        <v>140395.6348884</v>
      </c>
      <c r="AF1216" s="87">
        <f t="shared" si="18"/>
        <v>144967.87232000002</v>
      </c>
      <c r="AG1216" s="184"/>
      <c r="AH1216" s="184"/>
    </row>
    <row r="1217" spans="1:34" s="49" customFormat="1">
      <c r="A1217" s="154" t="s">
        <v>98</v>
      </c>
      <c r="B1217" s="154" t="str">
        <f>VLOOKUP(A1217,'CENTRO DE COSTOS'!A:D,4,FALSE)</f>
        <v>MIGUEL JULIÁN HERNÁNDEZ GUARÍN</v>
      </c>
      <c r="C1217" s="154" t="str">
        <f>VLOOKUP(A1217,'CENTRO DE COSTOS'!A:D,2,FALSE)</f>
        <v>0004-0008</v>
      </c>
      <c r="D1217" s="154">
        <v>15238</v>
      </c>
      <c r="E1217" s="154">
        <v>2661444</v>
      </c>
      <c r="F1217" s="154">
        <v>59686</v>
      </c>
      <c r="G1217" s="154" t="s">
        <v>4590</v>
      </c>
      <c r="H1217" s="154" t="s">
        <v>241</v>
      </c>
      <c r="I1217" s="154" t="s">
        <v>618</v>
      </c>
      <c r="J1217" s="154" t="s">
        <v>7843</v>
      </c>
      <c r="K1217" s="183"/>
      <c r="L1217" s="154" t="s">
        <v>7844</v>
      </c>
      <c r="M1217" s="155">
        <v>45898.333333333343</v>
      </c>
      <c r="N1217" s="155">
        <v>45898.661805555559</v>
      </c>
      <c r="O1217" s="154" t="s">
        <v>2961</v>
      </c>
      <c r="P1217" s="154" t="s">
        <v>2962</v>
      </c>
      <c r="Q1217" s="154" t="s">
        <v>2971</v>
      </c>
      <c r="R1217" s="154" t="s">
        <v>3027</v>
      </c>
      <c r="S1217" s="154" t="s">
        <v>2973</v>
      </c>
      <c r="T1217" s="183"/>
      <c r="U1217" s="154" t="s">
        <v>2965</v>
      </c>
      <c r="V1217" s="154" t="s">
        <v>7845</v>
      </c>
      <c r="W1217" s="154" t="s">
        <v>2967</v>
      </c>
      <c r="X1217" s="154" t="s">
        <v>7846</v>
      </c>
      <c r="Y1217" s="154" t="s">
        <v>28</v>
      </c>
      <c r="Z1217" s="154" t="s">
        <v>166</v>
      </c>
      <c r="AA1217" s="154" t="s">
        <v>623</v>
      </c>
      <c r="AB1217" s="154">
        <v>1</v>
      </c>
      <c r="AC1217" s="154">
        <v>0</v>
      </c>
      <c r="AD1217" s="87">
        <f>IF(W1217="SOPORTE_TELEFÓNICO",'BASE LIQUIDACION REDEBAN 2025'!$B$19,IF(W1217="ENVÍO",'BASE LIQUIDACION REDEBAN 2025'!$C$2,IF(Y1217="TIPO I",'BASE LIQUIDACION REDEBAN 2025'!$C$2,IF(Y1217="TIPO II",'BASE LIQUIDACION REDEBAN 2025'!$C$3,IF(Y1217="TIPO III",'BASE LIQUIDACION REDEBAN 2025'!$C$4,IF(Y1217="TIPO IV",'BASE LIQUIDACION REDEBAN 2025'!$C$5,IF(Z1217="AEREO",'BASE LIQUIDACION REDEBAN 2025'!$B$6,'BASE LIQUIDACION REDEBAN 2025'!$C$5)))))))</f>
        <v>144967.87232000002</v>
      </c>
      <c r="AE1217" s="87">
        <f>IF(OR(W1217="SOPORTE_TELEFÓNICO",W1217="ENVÍO"),0,IF(Y1217="TIPO I",'BASE LIQUIDACION REDEBAN 2025'!$B$10,IF(Y1217="TIPO II",'BASE LIQUIDACION REDEBAN 2025'!$B$11,IF(Y1217="TIPO III",'BASE LIQUIDACION REDEBAN 2025'!$B$12,'BASE LIQUIDACION REDEBAN 2025'!$B$13))))</f>
        <v>140395.6348884</v>
      </c>
      <c r="AF1217" s="87">
        <f t="shared" si="18"/>
        <v>144967.87232000002</v>
      </c>
      <c r="AG1217" s="184"/>
      <c r="AH1217" s="184"/>
    </row>
    <row r="1218" spans="1:34" s="49" customFormat="1">
      <c r="A1218" s="154" t="s">
        <v>80</v>
      </c>
      <c r="B1218" s="154" t="str">
        <f>VLOOKUP(A1218,'CENTRO DE COSTOS'!A:D,4,FALSE)</f>
        <v>JOSE MAURICIO HERNANDEZ ROJAS</v>
      </c>
      <c r="C1218" s="154" t="str">
        <f>VLOOKUP(A1218,'CENTRO DE COSTOS'!A:D,2,FALSE)</f>
        <v>0004-0001</v>
      </c>
      <c r="D1218" s="154">
        <v>13430</v>
      </c>
      <c r="E1218" s="154">
        <v>2657246</v>
      </c>
      <c r="F1218" s="154">
        <v>53293</v>
      </c>
      <c r="G1218" s="154"/>
      <c r="H1218" s="154" t="s">
        <v>303</v>
      </c>
      <c r="I1218" s="154" t="s">
        <v>3274</v>
      </c>
      <c r="J1218" s="154" t="s">
        <v>7847</v>
      </c>
      <c r="K1218" s="183"/>
      <c r="L1218" s="154" t="s">
        <v>7848</v>
      </c>
      <c r="M1218" s="155">
        <v>45897.410416666673</v>
      </c>
      <c r="N1218" s="155">
        <v>45898.664583333331</v>
      </c>
      <c r="O1218" s="154" t="s">
        <v>2961</v>
      </c>
      <c r="P1218" s="154" t="s">
        <v>2962</v>
      </c>
      <c r="Q1218" s="154" t="s">
        <v>3099</v>
      </c>
      <c r="R1218" s="154" t="s">
        <v>3115</v>
      </c>
      <c r="S1218" s="154" t="s">
        <v>200</v>
      </c>
      <c r="T1218" s="183"/>
      <c r="U1218" s="154" t="s">
        <v>2965</v>
      </c>
      <c r="V1218" s="154" t="s">
        <v>7849</v>
      </c>
      <c r="W1218" s="154" t="s">
        <v>2967</v>
      </c>
      <c r="X1218" s="154" t="s">
        <v>7850</v>
      </c>
      <c r="Y1218" s="154" t="s">
        <v>32</v>
      </c>
      <c r="Z1218" s="154" t="s">
        <v>166</v>
      </c>
      <c r="AA1218" s="154" t="s">
        <v>1917</v>
      </c>
      <c r="AB1218" s="154">
        <v>1</v>
      </c>
      <c r="AC1218" s="154">
        <v>0</v>
      </c>
      <c r="AD1218" s="87">
        <f>IF(W1218="SOPORTE_TELEFÓNICO",'BASE LIQUIDACION REDEBAN 2025'!$B$19,IF(W1218="ENVÍO",'BASE LIQUIDACION REDEBAN 2025'!$C$2,IF(Y1218="TIPO I",'BASE LIQUIDACION REDEBAN 2025'!$C$2,IF(Y1218="TIPO II",'BASE LIQUIDACION REDEBAN 2025'!$C$3,IF(Y1218="TIPO III",'BASE LIQUIDACION REDEBAN 2025'!$C$4,IF(Y1218="TIPO IV",'BASE LIQUIDACION REDEBAN 2025'!$C$5,IF(Z1218="AEREO",'BASE LIQUIDACION REDEBAN 2025'!$B$6,'BASE LIQUIDACION REDEBAN 2025'!$C$5)))))))</f>
        <v>479588.87655000004</v>
      </c>
      <c r="AE1218" s="87">
        <f>IF(OR(W1218="SOPORTE_TELEFÓNICO",W1218="ENVÍO"),0,IF(Y1218="TIPO I",'BASE LIQUIDACION REDEBAN 2025'!$B$10,IF(Y1218="TIPO II",'BASE LIQUIDACION REDEBAN 2025'!$B$11,IF(Y1218="TIPO III",'BASE LIQUIDACION REDEBAN 2025'!$B$12,'BASE LIQUIDACION REDEBAN 2025'!$B$13))))</f>
        <v>196536.5258152</v>
      </c>
      <c r="AF1218" s="87">
        <f t="shared" si="18"/>
        <v>479588.87655000004</v>
      </c>
      <c r="AG1218" s="184"/>
      <c r="AH1218" s="184"/>
    </row>
    <row r="1219" spans="1:34" s="49" customFormat="1">
      <c r="A1219" s="154" t="s">
        <v>68</v>
      </c>
      <c r="B1219" s="154" t="str">
        <f>VLOOKUP(A1219,'CENTRO DE COSTOS'!A:D,4,FALSE)</f>
        <v>WILLIAM ASDRUBAL ROZO ROZO</v>
      </c>
      <c r="C1219" s="154" t="str">
        <f>VLOOKUP(A1219,'CENTRO DE COSTOS'!A:D,2,FALSE)</f>
        <v>0004-0004</v>
      </c>
      <c r="D1219" s="154">
        <v>25386</v>
      </c>
      <c r="E1219" s="154">
        <v>2656628</v>
      </c>
      <c r="F1219" s="154">
        <v>80160</v>
      </c>
      <c r="G1219" s="154" t="s">
        <v>4590</v>
      </c>
      <c r="H1219" s="154" t="s">
        <v>470</v>
      </c>
      <c r="I1219" s="154" t="s">
        <v>2427</v>
      </c>
      <c r="J1219" s="154" t="s">
        <v>7851</v>
      </c>
      <c r="K1219" s="183"/>
      <c r="L1219" s="154" t="s">
        <v>7852</v>
      </c>
      <c r="M1219" s="155">
        <v>45897.375</v>
      </c>
      <c r="N1219" s="155">
        <v>45898.667361111111</v>
      </c>
      <c r="O1219" s="154" t="s">
        <v>2961</v>
      </c>
      <c r="P1219" s="154" t="s">
        <v>2962</v>
      </c>
      <c r="Q1219" s="154" t="s">
        <v>2963</v>
      </c>
      <c r="R1219" s="154" t="s">
        <v>2964</v>
      </c>
      <c r="S1219" s="154" t="s">
        <v>2973</v>
      </c>
      <c r="T1219" s="183"/>
      <c r="U1219" s="154" t="s">
        <v>2965</v>
      </c>
      <c r="V1219" s="154" t="s">
        <v>7853</v>
      </c>
      <c r="W1219" s="154" t="s">
        <v>2967</v>
      </c>
      <c r="X1219" s="154" t="s">
        <v>7854</v>
      </c>
      <c r="Y1219" s="154" t="s">
        <v>28</v>
      </c>
      <c r="Z1219" s="154" t="s">
        <v>166</v>
      </c>
      <c r="AA1219" s="154" t="s">
        <v>538</v>
      </c>
      <c r="AB1219" s="154">
        <v>1</v>
      </c>
      <c r="AC1219" s="154">
        <v>0</v>
      </c>
      <c r="AD1219" s="87">
        <f>IF(W1219="SOPORTE_TELEFÓNICO",'BASE LIQUIDACION REDEBAN 2025'!$B$19,IF(W1219="ENVÍO",'BASE LIQUIDACION REDEBAN 2025'!$C$2,IF(Y1219="TIPO I",'BASE LIQUIDACION REDEBAN 2025'!$C$2,IF(Y1219="TIPO II",'BASE LIQUIDACION REDEBAN 2025'!$C$3,IF(Y1219="TIPO III",'BASE LIQUIDACION REDEBAN 2025'!$C$4,IF(Y1219="TIPO IV",'BASE LIQUIDACION REDEBAN 2025'!$C$5,IF(Z1219="AEREO",'BASE LIQUIDACION REDEBAN 2025'!$B$6,'BASE LIQUIDACION REDEBAN 2025'!$C$5)))))))</f>
        <v>144967.87232000002</v>
      </c>
      <c r="AE1219" s="87">
        <f>IF(OR(W1219="SOPORTE_TELEFÓNICO",W1219="ENVÍO"),0,IF(Y1219="TIPO I",'BASE LIQUIDACION REDEBAN 2025'!$B$10,IF(Y1219="TIPO II",'BASE LIQUIDACION REDEBAN 2025'!$B$11,IF(Y1219="TIPO III",'BASE LIQUIDACION REDEBAN 2025'!$B$12,'BASE LIQUIDACION REDEBAN 2025'!$B$13))))</f>
        <v>140395.6348884</v>
      </c>
      <c r="AF1219" s="87">
        <f t="shared" ref="AF1219:AF1269" si="19">IF(OR(W1219="SOPORTE_TELEFÓNICO",W1219="ENVÍO"),AD1219,(AD1219*AB1219+AE1219*AC1219))</f>
        <v>144967.87232000002</v>
      </c>
      <c r="AG1219" s="184"/>
      <c r="AH1219" s="184"/>
    </row>
    <row r="1220" spans="1:34" s="49" customFormat="1">
      <c r="A1220" s="154" t="s">
        <v>86</v>
      </c>
      <c r="B1220" s="154" t="str">
        <f>VLOOKUP(A1220,'CENTRO DE COSTOS'!A:D,4,FALSE)</f>
        <v>KEVIN ALEXIS CORZO BUSTOS</v>
      </c>
      <c r="C1220" s="154" t="str">
        <f>VLOOKUP(A1220,'CENTRO DE COSTOS'!A:D,2,FALSE)</f>
        <v>0004-0007</v>
      </c>
      <c r="D1220" s="154">
        <v>73001</v>
      </c>
      <c r="E1220" s="154">
        <v>2663648</v>
      </c>
      <c r="F1220" s="154">
        <v>66937</v>
      </c>
      <c r="G1220" s="154" t="s">
        <v>4590</v>
      </c>
      <c r="H1220" s="154" t="s">
        <v>703</v>
      </c>
      <c r="I1220" s="154" t="s">
        <v>86</v>
      </c>
      <c r="J1220" s="154" t="s">
        <v>5369</v>
      </c>
      <c r="K1220" s="183"/>
      <c r="L1220" s="154" t="s">
        <v>7855</v>
      </c>
      <c r="M1220" s="155">
        <v>45898.431250000001</v>
      </c>
      <c r="N1220" s="155">
        <v>45898.670138888891</v>
      </c>
      <c r="O1220" s="154" t="s">
        <v>2961</v>
      </c>
      <c r="P1220" s="154" t="s">
        <v>2962</v>
      </c>
      <c r="Q1220" s="154" t="s">
        <v>3076</v>
      </c>
      <c r="R1220" s="154" t="s">
        <v>3076</v>
      </c>
      <c r="S1220" s="154" t="s">
        <v>2973</v>
      </c>
      <c r="T1220" s="183"/>
      <c r="U1220" s="154" t="s">
        <v>2965</v>
      </c>
      <c r="V1220" s="154" t="s">
        <v>7856</v>
      </c>
      <c r="W1220" s="154" t="s">
        <v>2967</v>
      </c>
      <c r="X1220" s="154" t="s">
        <v>5372</v>
      </c>
      <c r="Y1220" s="154" t="s">
        <v>25</v>
      </c>
      <c r="Z1220" s="154" t="s">
        <v>166</v>
      </c>
      <c r="AA1220" s="154" t="s">
        <v>708</v>
      </c>
      <c r="AB1220" s="154">
        <v>1</v>
      </c>
      <c r="AC1220" s="154">
        <v>0</v>
      </c>
      <c r="AD1220" s="87">
        <f>IF(W1220="SOPORTE_TELEFÓNICO",'BASE LIQUIDACION REDEBAN 2025'!$B$19,IF(W1220="ENVÍO",'BASE LIQUIDACION REDEBAN 2025'!$C$2,IF(Y1220="TIPO I",'BASE LIQUIDACION REDEBAN 2025'!$C$2,IF(Y1220="TIPO II",'BASE LIQUIDACION REDEBAN 2025'!$C$3,IF(Y1220="TIPO III",'BASE LIQUIDACION REDEBAN 2025'!$C$4,IF(Y1220="TIPO IV",'BASE LIQUIDACION REDEBAN 2025'!$C$5,IF(Z1220="AEREO",'BASE LIQUIDACION REDEBAN 2025'!$B$6,'BASE LIQUIDACION REDEBAN 2025'!$C$5)))))))</f>
        <v>65960.072302</v>
      </c>
      <c r="AE1220" s="87">
        <f>IF(OR(W1220="SOPORTE_TELEFÓNICO",W1220="ENVÍO"),0,IF(Y1220="TIPO I",'BASE LIQUIDACION REDEBAN 2025'!$B$10,IF(Y1220="TIPO II",'BASE LIQUIDACION REDEBAN 2025'!$B$11,IF(Y1220="TIPO III",'BASE LIQUIDACION REDEBAN 2025'!$B$12,'BASE LIQUIDACION REDEBAN 2025'!$B$13))))</f>
        <v>75096.394270399993</v>
      </c>
      <c r="AF1220" s="87">
        <f t="shared" si="19"/>
        <v>65960.072302</v>
      </c>
      <c r="AG1220" s="184"/>
      <c r="AH1220" s="184"/>
    </row>
    <row r="1221" spans="1:34" s="49" customFormat="1">
      <c r="A1221" s="154" t="s">
        <v>99</v>
      </c>
      <c r="B1221" s="154" t="str">
        <f>VLOOKUP(A1221,'CENTRO DE COSTOS'!A:D,4,FALSE)</f>
        <v>JOSE MAURICIO HERNANDEZ ROJAS</v>
      </c>
      <c r="C1221" s="154" t="str">
        <f>VLOOKUP(A1221,'CENTRO DE COSTOS'!A:D,2,FALSE)</f>
        <v>0004-0001</v>
      </c>
      <c r="D1221" s="154">
        <v>20011</v>
      </c>
      <c r="E1221" s="154">
        <v>2656410</v>
      </c>
      <c r="F1221" s="154">
        <v>46546</v>
      </c>
      <c r="G1221" s="154" t="s">
        <v>4590</v>
      </c>
      <c r="H1221" s="154" t="s">
        <v>440</v>
      </c>
      <c r="I1221" s="154" t="s">
        <v>441</v>
      </c>
      <c r="J1221" s="154" t="s">
        <v>7857</v>
      </c>
      <c r="K1221" s="183"/>
      <c r="L1221" s="154" t="s">
        <v>7858</v>
      </c>
      <c r="M1221" s="155">
        <v>45897.36041666667</v>
      </c>
      <c r="N1221" s="155">
        <v>45898.671527777777</v>
      </c>
      <c r="O1221" s="154" t="s">
        <v>2961</v>
      </c>
      <c r="P1221" s="154" t="s">
        <v>2962</v>
      </c>
      <c r="Q1221" s="154" t="s">
        <v>3032</v>
      </c>
      <c r="R1221" s="154" t="s">
        <v>2972</v>
      </c>
      <c r="S1221" s="154" t="s">
        <v>200</v>
      </c>
      <c r="T1221" s="183"/>
      <c r="U1221" s="154" t="s">
        <v>2965</v>
      </c>
      <c r="V1221" s="154" t="s">
        <v>7859</v>
      </c>
      <c r="W1221" s="154" t="s">
        <v>2967</v>
      </c>
      <c r="X1221" s="154" t="s">
        <v>7860</v>
      </c>
      <c r="Y1221" s="154" t="s">
        <v>32</v>
      </c>
      <c r="Z1221" s="154" t="s">
        <v>166</v>
      </c>
      <c r="AA1221" s="154" t="s">
        <v>446</v>
      </c>
      <c r="AB1221" s="154">
        <v>1</v>
      </c>
      <c r="AC1221" s="154">
        <v>0</v>
      </c>
      <c r="AD1221" s="87">
        <f>IF(W1221="SOPORTE_TELEFÓNICO",'BASE LIQUIDACION REDEBAN 2025'!$B$19,IF(W1221="ENVÍO",'BASE LIQUIDACION REDEBAN 2025'!$C$2,IF(Y1221="TIPO I",'BASE LIQUIDACION REDEBAN 2025'!$C$2,IF(Y1221="TIPO II",'BASE LIQUIDACION REDEBAN 2025'!$C$3,IF(Y1221="TIPO III",'BASE LIQUIDACION REDEBAN 2025'!$C$4,IF(Y1221="TIPO IV",'BASE LIQUIDACION REDEBAN 2025'!$C$5,IF(Z1221="AEREO",'BASE LIQUIDACION REDEBAN 2025'!$B$6,'BASE LIQUIDACION REDEBAN 2025'!$C$5)))))))</f>
        <v>479588.87655000004</v>
      </c>
      <c r="AE1221" s="87">
        <f>IF(OR(W1221="SOPORTE_TELEFÓNICO",W1221="ENVÍO"),0,IF(Y1221="TIPO I",'BASE LIQUIDACION REDEBAN 2025'!$B$10,IF(Y1221="TIPO II",'BASE LIQUIDACION REDEBAN 2025'!$B$11,IF(Y1221="TIPO III",'BASE LIQUIDACION REDEBAN 2025'!$B$12,'BASE LIQUIDACION REDEBAN 2025'!$B$13))))</f>
        <v>196536.5258152</v>
      </c>
      <c r="AF1221" s="87">
        <f t="shared" si="19"/>
        <v>479588.87655000004</v>
      </c>
      <c r="AG1221" s="184"/>
      <c r="AH1221" s="184"/>
    </row>
    <row r="1222" spans="1:34" s="49" customFormat="1">
      <c r="A1222" s="154" t="s">
        <v>76</v>
      </c>
      <c r="B1222" s="154" t="str">
        <f>VLOOKUP(A1222,'CENTRO DE COSTOS'!A:D,4,FALSE)</f>
        <v>DIEGO FERNANDO HENAO CARDONA</v>
      </c>
      <c r="C1222" s="154" t="str">
        <f>VLOOKUP(A1222,'CENTRO DE COSTOS'!A:D,2,FALSE)</f>
        <v>0004-0003</v>
      </c>
      <c r="D1222" s="154">
        <v>76520</v>
      </c>
      <c r="E1222" s="154">
        <v>2663393</v>
      </c>
      <c r="F1222" s="154">
        <v>57075</v>
      </c>
      <c r="G1222" s="154" t="s">
        <v>4590</v>
      </c>
      <c r="H1222" s="154" t="s">
        <v>227</v>
      </c>
      <c r="I1222" s="154" t="s">
        <v>1403</v>
      </c>
      <c r="J1222" s="154" t="s">
        <v>7039</v>
      </c>
      <c r="K1222" s="183"/>
      <c r="L1222" s="154" t="s">
        <v>7861</v>
      </c>
      <c r="M1222" s="155">
        <v>45898.423611111109</v>
      </c>
      <c r="N1222" s="155">
        <v>45898.673611111109</v>
      </c>
      <c r="O1222" s="154" t="s">
        <v>2961</v>
      </c>
      <c r="P1222" s="154" t="s">
        <v>2962</v>
      </c>
      <c r="Q1222" s="154" t="s">
        <v>2995</v>
      </c>
      <c r="R1222" s="154" t="s">
        <v>2972</v>
      </c>
      <c r="S1222" s="154" t="s">
        <v>200</v>
      </c>
      <c r="T1222" s="183"/>
      <c r="U1222" s="154" t="s">
        <v>2965</v>
      </c>
      <c r="V1222" s="154" t="s">
        <v>7862</v>
      </c>
      <c r="W1222" s="154" t="s">
        <v>2967</v>
      </c>
      <c r="X1222" s="154" t="s">
        <v>7042</v>
      </c>
      <c r="Y1222" s="154" t="s">
        <v>25</v>
      </c>
      <c r="Z1222" s="154" t="s">
        <v>166</v>
      </c>
      <c r="AA1222" s="154" t="s">
        <v>1442</v>
      </c>
      <c r="AB1222" s="154">
        <v>1</v>
      </c>
      <c r="AC1222" s="154">
        <v>0</v>
      </c>
      <c r="AD1222" s="87">
        <f>IF(W1222="SOPORTE_TELEFÓNICO",'BASE LIQUIDACION REDEBAN 2025'!$B$19,IF(W1222="ENVÍO",'BASE LIQUIDACION REDEBAN 2025'!$C$2,IF(Y1222="TIPO I",'BASE LIQUIDACION REDEBAN 2025'!$C$2,IF(Y1222="TIPO II",'BASE LIQUIDACION REDEBAN 2025'!$C$3,IF(Y1222="TIPO III",'BASE LIQUIDACION REDEBAN 2025'!$C$4,IF(Y1222="TIPO IV",'BASE LIQUIDACION REDEBAN 2025'!$C$5,IF(Z1222="AEREO",'BASE LIQUIDACION REDEBAN 2025'!$B$6,'BASE LIQUIDACION REDEBAN 2025'!$C$5)))))))</f>
        <v>65960.072302</v>
      </c>
      <c r="AE1222" s="87">
        <f>IF(OR(W1222="SOPORTE_TELEFÓNICO",W1222="ENVÍO"),0,IF(Y1222="TIPO I",'BASE LIQUIDACION REDEBAN 2025'!$B$10,IF(Y1222="TIPO II",'BASE LIQUIDACION REDEBAN 2025'!$B$11,IF(Y1222="TIPO III",'BASE LIQUIDACION REDEBAN 2025'!$B$12,'BASE LIQUIDACION REDEBAN 2025'!$B$13))))</f>
        <v>75096.394270399993</v>
      </c>
      <c r="AF1222" s="87">
        <f t="shared" si="19"/>
        <v>65960.072302</v>
      </c>
      <c r="AG1222" s="184"/>
      <c r="AH1222" s="184"/>
    </row>
    <row r="1223" spans="1:34" s="49" customFormat="1">
      <c r="A1223" s="154" t="s">
        <v>81</v>
      </c>
      <c r="B1223" s="154" t="str">
        <f>VLOOKUP(A1223,'CENTRO DE COSTOS'!A:D,4,FALSE)</f>
        <v>MIGUEL JULIÁN HERNÁNDEZ GUARÍN</v>
      </c>
      <c r="C1223" s="154" t="str">
        <f>VLOOKUP(A1223,'CENTRO DE COSTOS'!A:D,2,FALSE)</f>
        <v>0004-0008</v>
      </c>
      <c r="D1223" s="154">
        <v>54743</v>
      </c>
      <c r="E1223" s="154">
        <v>2650341</v>
      </c>
      <c r="F1223" s="154">
        <v>59248</v>
      </c>
      <c r="G1223" s="154" t="s">
        <v>4590</v>
      </c>
      <c r="H1223" s="154" t="s">
        <v>317</v>
      </c>
      <c r="I1223" s="154" t="s">
        <v>7863</v>
      </c>
      <c r="J1223" s="154" t="s">
        <v>7864</v>
      </c>
      <c r="K1223" s="183"/>
      <c r="L1223" s="154" t="s">
        <v>7865</v>
      </c>
      <c r="M1223" s="155">
        <v>45896.375</v>
      </c>
      <c r="N1223" s="155">
        <v>45898.673611111109</v>
      </c>
      <c r="O1223" s="154" t="s">
        <v>2961</v>
      </c>
      <c r="P1223" s="154" t="s">
        <v>2962</v>
      </c>
      <c r="Q1223" s="154" t="s">
        <v>3316</v>
      </c>
      <c r="R1223" s="154" t="s">
        <v>3317</v>
      </c>
      <c r="S1223" s="154" t="s">
        <v>2973</v>
      </c>
      <c r="T1223" s="183"/>
      <c r="U1223" s="154" t="s">
        <v>2965</v>
      </c>
      <c r="V1223" s="154" t="s">
        <v>7866</v>
      </c>
      <c r="W1223" s="154" t="s">
        <v>2967</v>
      </c>
      <c r="X1223" s="154" t="s">
        <v>7867</v>
      </c>
      <c r="Y1223" s="154" t="s">
        <v>32</v>
      </c>
      <c r="Z1223" s="154" t="s">
        <v>166</v>
      </c>
      <c r="AA1223" s="154" t="s">
        <v>407</v>
      </c>
      <c r="AB1223" s="154">
        <v>1</v>
      </c>
      <c r="AC1223" s="154">
        <v>0</v>
      </c>
      <c r="AD1223" s="87">
        <f>IF(W1223="SOPORTE_TELEFÓNICO",'BASE LIQUIDACION REDEBAN 2025'!$B$19,IF(W1223="ENVÍO",'BASE LIQUIDACION REDEBAN 2025'!$C$2,IF(Y1223="TIPO I",'BASE LIQUIDACION REDEBAN 2025'!$C$2,IF(Y1223="TIPO II",'BASE LIQUIDACION REDEBAN 2025'!$C$3,IF(Y1223="TIPO III",'BASE LIQUIDACION REDEBAN 2025'!$C$4,IF(Y1223="TIPO IV",'BASE LIQUIDACION REDEBAN 2025'!$C$5,IF(Z1223="AEREO",'BASE LIQUIDACION REDEBAN 2025'!$B$6,'BASE LIQUIDACION REDEBAN 2025'!$C$5)))))))</f>
        <v>479588.87655000004</v>
      </c>
      <c r="AE1223" s="87">
        <f>IF(OR(W1223="SOPORTE_TELEFÓNICO",W1223="ENVÍO"),0,IF(Y1223="TIPO I",'BASE LIQUIDACION REDEBAN 2025'!$B$10,IF(Y1223="TIPO II",'BASE LIQUIDACION REDEBAN 2025'!$B$11,IF(Y1223="TIPO III",'BASE LIQUIDACION REDEBAN 2025'!$B$12,'BASE LIQUIDACION REDEBAN 2025'!$B$13))))</f>
        <v>196536.5258152</v>
      </c>
      <c r="AF1223" s="87">
        <f t="shared" si="19"/>
        <v>479588.87655000004</v>
      </c>
      <c r="AG1223" s="184"/>
      <c r="AH1223" s="184"/>
    </row>
    <row r="1224" spans="1:34" s="49" customFormat="1">
      <c r="A1224" s="154" t="s">
        <v>96</v>
      </c>
      <c r="B1224" s="154" t="str">
        <f>VLOOKUP(A1224,'CENTRO DE COSTOS'!A:D,4,FALSE)</f>
        <v>JOSE MAURICIO HERNANDEZ ROJAS</v>
      </c>
      <c r="C1224" s="154" t="str">
        <f>VLOOKUP(A1224,'CENTRO DE COSTOS'!A:D,2,FALSE)</f>
        <v>0004-0001</v>
      </c>
      <c r="D1224" s="154">
        <v>47189</v>
      </c>
      <c r="E1224" s="154">
        <v>2662940</v>
      </c>
      <c r="F1224" s="154">
        <v>34097</v>
      </c>
      <c r="G1224" s="154" t="s">
        <v>4590</v>
      </c>
      <c r="H1224" s="154" t="s">
        <v>1896</v>
      </c>
      <c r="I1224" s="154" t="s">
        <v>3902</v>
      </c>
      <c r="J1224" s="154" t="s">
        <v>3903</v>
      </c>
      <c r="K1224" s="183"/>
      <c r="L1224" s="154" t="s">
        <v>7868</v>
      </c>
      <c r="M1224" s="155">
        <v>45898.390972222223</v>
      </c>
      <c r="N1224" s="155">
        <v>45898.678472222222</v>
      </c>
      <c r="O1224" s="154" t="s">
        <v>2961</v>
      </c>
      <c r="P1224" s="154" t="s">
        <v>2962</v>
      </c>
      <c r="Q1224" s="154" t="s">
        <v>3032</v>
      </c>
      <c r="R1224" s="154" t="s">
        <v>2972</v>
      </c>
      <c r="S1224" s="154" t="s">
        <v>2973</v>
      </c>
      <c r="T1224" s="183"/>
      <c r="U1224" s="154" t="s">
        <v>2965</v>
      </c>
      <c r="V1224" s="154" t="s">
        <v>7869</v>
      </c>
      <c r="W1224" s="154" t="s">
        <v>2967</v>
      </c>
      <c r="X1224" s="154" t="s">
        <v>3906</v>
      </c>
      <c r="Y1224" s="154" t="s">
        <v>28</v>
      </c>
      <c r="Z1224" s="154" t="s">
        <v>166</v>
      </c>
      <c r="AA1224" s="154" t="s">
        <v>1737</v>
      </c>
      <c r="AB1224" s="154">
        <v>1</v>
      </c>
      <c r="AC1224" s="154">
        <v>0</v>
      </c>
      <c r="AD1224" s="87">
        <f>IF(W1224="SOPORTE_TELEFÓNICO",'BASE LIQUIDACION REDEBAN 2025'!$B$19,IF(W1224="ENVÍO",'BASE LIQUIDACION REDEBAN 2025'!$C$2,IF(Y1224="TIPO I",'BASE LIQUIDACION REDEBAN 2025'!$C$2,IF(Y1224="TIPO II",'BASE LIQUIDACION REDEBAN 2025'!$C$3,IF(Y1224="TIPO III",'BASE LIQUIDACION REDEBAN 2025'!$C$4,IF(Y1224="TIPO IV",'BASE LIQUIDACION REDEBAN 2025'!$C$5,IF(Z1224="AEREO",'BASE LIQUIDACION REDEBAN 2025'!$B$6,'BASE LIQUIDACION REDEBAN 2025'!$C$5)))))))</f>
        <v>144967.87232000002</v>
      </c>
      <c r="AE1224" s="87">
        <f>IF(OR(W1224="SOPORTE_TELEFÓNICO",W1224="ENVÍO"),0,IF(Y1224="TIPO I",'BASE LIQUIDACION REDEBAN 2025'!$B$10,IF(Y1224="TIPO II",'BASE LIQUIDACION REDEBAN 2025'!$B$11,IF(Y1224="TIPO III",'BASE LIQUIDACION REDEBAN 2025'!$B$12,'BASE LIQUIDACION REDEBAN 2025'!$B$13))))</f>
        <v>140395.6348884</v>
      </c>
      <c r="AF1224" s="87">
        <f t="shared" si="19"/>
        <v>144967.87232000002</v>
      </c>
      <c r="AG1224" s="184"/>
      <c r="AH1224" s="184"/>
    </row>
    <row r="1225" spans="1:34" s="49" customFormat="1">
      <c r="A1225" s="154" t="s">
        <v>90</v>
      </c>
      <c r="B1225" s="154" t="str">
        <f>VLOOKUP(A1225,'CENTRO DE COSTOS'!A:D,4,FALSE)</f>
        <v>JUAN SEBASTIÁN RÍOS CASTRILLÓN</v>
      </c>
      <c r="C1225" s="154" t="str">
        <f>VLOOKUP(A1225,'CENTRO DE COSTOS'!A:D,2,FALSE)</f>
        <v>0004-0005</v>
      </c>
      <c r="D1225" s="154">
        <v>5360</v>
      </c>
      <c r="E1225" s="154">
        <v>2662364</v>
      </c>
      <c r="F1225" s="154">
        <v>44593</v>
      </c>
      <c r="G1225" s="154" t="s">
        <v>4590</v>
      </c>
      <c r="H1225" s="154" t="s">
        <v>197</v>
      </c>
      <c r="I1225" s="154" t="s">
        <v>3607</v>
      </c>
      <c r="J1225" s="154" t="s">
        <v>7870</v>
      </c>
      <c r="K1225" s="183"/>
      <c r="L1225" s="154" t="s">
        <v>7871</v>
      </c>
      <c r="M1225" s="155">
        <v>45898.363194444442</v>
      </c>
      <c r="N1225" s="155">
        <v>45898.681944444441</v>
      </c>
      <c r="O1225" s="154" t="s">
        <v>2961</v>
      </c>
      <c r="P1225" s="154" t="s">
        <v>2962</v>
      </c>
      <c r="Q1225" s="154" t="s">
        <v>2995</v>
      </c>
      <c r="R1225" s="154" t="s">
        <v>2972</v>
      </c>
      <c r="S1225" s="154" t="s">
        <v>2973</v>
      </c>
      <c r="T1225" s="183"/>
      <c r="U1225" s="154" t="s">
        <v>2965</v>
      </c>
      <c r="V1225" s="154" t="s">
        <v>7872</v>
      </c>
      <c r="W1225" s="154" t="s">
        <v>2967</v>
      </c>
      <c r="X1225" s="154" t="s">
        <v>7873</v>
      </c>
      <c r="Y1225" s="154" t="s">
        <v>25</v>
      </c>
      <c r="Z1225" s="154" t="s">
        <v>166</v>
      </c>
      <c r="AA1225" s="154" t="s">
        <v>3158</v>
      </c>
      <c r="AB1225" s="154">
        <v>1</v>
      </c>
      <c r="AC1225" s="154">
        <v>0</v>
      </c>
      <c r="AD1225" s="87">
        <f>IF(W1225="SOPORTE_TELEFÓNICO",'BASE LIQUIDACION REDEBAN 2025'!$B$19,IF(W1225="ENVÍO",'BASE LIQUIDACION REDEBAN 2025'!$C$2,IF(Y1225="TIPO I",'BASE LIQUIDACION REDEBAN 2025'!$C$2,IF(Y1225="TIPO II",'BASE LIQUIDACION REDEBAN 2025'!$C$3,IF(Y1225="TIPO III",'BASE LIQUIDACION REDEBAN 2025'!$C$4,IF(Y1225="TIPO IV",'BASE LIQUIDACION REDEBAN 2025'!$C$5,IF(Z1225="AEREO",'BASE LIQUIDACION REDEBAN 2025'!$B$6,'BASE LIQUIDACION REDEBAN 2025'!$C$5)))))))</f>
        <v>65960.072302</v>
      </c>
      <c r="AE1225" s="87">
        <f>IF(OR(W1225="SOPORTE_TELEFÓNICO",W1225="ENVÍO"),0,IF(Y1225="TIPO I",'BASE LIQUIDACION REDEBAN 2025'!$B$10,IF(Y1225="TIPO II",'BASE LIQUIDACION REDEBAN 2025'!$B$11,IF(Y1225="TIPO III",'BASE LIQUIDACION REDEBAN 2025'!$B$12,'BASE LIQUIDACION REDEBAN 2025'!$B$13))))</f>
        <v>75096.394270399993</v>
      </c>
      <c r="AF1225" s="87">
        <f t="shared" si="19"/>
        <v>65960.072302</v>
      </c>
      <c r="AG1225" s="184"/>
      <c r="AH1225" s="184"/>
    </row>
    <row r="1226" spans="1:34" s="49" customFormat="1">
      <c r="A1226" s="154" t="s">
        <v>72</v>
      </c>
      <c r="B1226" s="154" t="str">
        <f>VLOOKUP(A1226,'CENTRO DE COSTOS'!A:D,4,FALSE)</f>
        <v>MIGUEL JULIÁN HERNÁNDEZ GUARÍN</v>
      </c>
      <c r="C1226" s="154" t="str">
        <f>VLOOKUP(A1226,'CENTRO DE COSTOS'!A:D,2,FALSE)</f>
        <v>0004-0008</v>
      </c>
      <c r="D1226" s="154">
        <v>68081</v>
      </c>
      <c r="E1226" s="154">
        <v>2662346</v>
      </c>
      <c r="F1226" s="154">
        <v>39022</v>
      </c>
      <c r="G1226" s="154" t="s">
        <v>4590</v>
      </c>
      <c r="H1226" s="154" t="s">
        <v>820</v>
      </c>
      <c r="I1226" s="154" t="s">
        <v>829</v>
      </c>
      <c r="J1226" s="154" t="s">
        <v>6515</v>
      </c>
      <c r="K1226" s="183"/>
      <c r="L1226" s="154" t="s">
        <v>7874</v>
      </c>
      <c r="M1226" s="155">
        <v>45898.356249999997</v>
      </c>
      <c r="N1226" s="155">
        <v>45898.686111111107</v>
      </c>
      <c r="O1226" s="154" t="s">
        <v>2961</v>
      </c>
      <c r="P1226" s="154" t="s">
        <v>2962</v>
      </c>
      <c r="Q1226" s="154" t="s">
        <v>2971</v>
      </c>
      <c r="R1226" s="154" t="s">
        <v>3001</v>
      </c>
      <c r="S1226" s="154" t="s">
        <v>200</v>
      </c>
      <c r="T1226" s="183"/>
      <c r="U1226" s="154" t="s">
        <v>2965</v>
      </c>
      <c r="V1226" s="154" t="s">
        <v>7875</v>
      </c>
      <c r="W1226" s="154" t="s">
        <v>2967</v>
      </c>
      <c r="X1226" s="154" t="s">
        <v>6518</v>
      </c>
      <c r="Y1226" s="154" t="s">
        <v>30</v>
      </c>
      <c r="Z1226" s="154" t="s">
        <v>166</v>
      </c>
      <c r="AA1226" s="154" t="s">
        <v>438</v>
      </c>
      <c r="AB1226" s="154">
        <v>1</v>
      </c>
      <c r="AC1226" s="154">
        <v>0</v>
      </c>
      <c r="AD1226" s="87">
        <f>IF(W1226="SOPORTE_TELEFÓNICO",'BASE LIQUIDACION REDEBAN 2025'!$B$19,IF(W1226="ENVÍO",'BASE LIQUIDACION REDEBAN 2025'!$C$2,IF(Y1226="TIPO I",'BASE LIQUIDACION REDEBAN 2025'!$C$2,IF(Y1226="TIPO II",'BASE LIQUIDACION REDEBAN 2025'!$C$3,IF(Y1226="TIPO III",'BASE LIQUIDACION REDEBAN 2025'!$C$4,IF(Y1226="TIPO IV",'BASE LIQUIDACION REDEBAN 2025'!$C$5,IF(Z1226="AEREO",'BASE LIQUIDACION REDEBAN 2025'!$B$6,'BASE LIQUIDACION REDEBAN 2025'!$C$5)))))))</f>
        <v>275728.78077800001</v>
      </c>
      <c r="AE1226" s="87">
        <f>IF(OR(W1226="SOPORTE_TELEFÓNICO",W1226="ENVÍO"),0,IF(Y1226="TIPO I",'BASE LIQUIDACION REDEBAN 2025'!$B$10,IF(Y1226="TIPO II",'BASE LIQUIDACION REDEBAN 2025'!$B$11,IF(Y1226="TIPO III",'BASE LIQUIDACION REDEBAN 2025'!$B$12,'BASE LIQUIDACION REDEBAN 2025'!$B$13))))</f>
        <v>196536.5258152</v>
      </c>
      <c r="AF1226" s="87">
        <f t="shared" si="19"/>
        <v>275728.78077800001</v>
      </c>
      <c r="AG1226" s="184"/>
      <c r="AH1226" s="184"/>
    </row>
    <row r="1227" spans="1:34" s="49" customFormat="1">
      <c r="A1227" s="154" t="s">
        <v>64</v>
      </c>
      <c r="B1227" s="154" t="str">
        <f>VLOOKUP(A1227,'CENTRO DE COSTOS'!A:D,4,FALSE)</f>
        <v>JOSE MAURICIO HERNANDEZ ROJAS</v>
      </c>
      <c r="C1227" s="154" t="str">
        <f>VLOOKUP(A1227,'CENTRO DE COSTOS'!A:D,2,FALSE)</f>
        <v>0004-0001</v>
      </c>
      <c r="D1227" s="154">
        <v>8001</v>
      </c>
      <c r="E1227" s="154">
        <v>2661948</v>
      </c>
      <c r="F1227" s="154">
        <v>50687</v>
      </c>
      <c r="G1227" s="154" t="s">
        <v>4590</v>
      </c>
      <c r="H1227" s="154" t="s">
        <v>389</v>
      </c>
      <c r="I1227" s="154" t="s">
        <v>64</v>
      </c>
      <c r="J1227" s="154" t="s">
        <v>7876</v>
      </c>
      <c r="K1227" s="183"/>
      <c r="L1227" s="154" t="s">
        <v>7877</v>
      </c>
      <c r="M1227" s="155">
        <v>45898.333333333343</v>
      </c>
      <c r="N1227" s="155">
        <v>45898.69027777778</v>
      </c>
      <c r="O1227" s="154" t="s">
        <v>2961</v>
      </c>
      <c r="P1227" s="154" t="s">
        <v>2962</v>
      </c>
      <c r="Q1227" s="154" t="s">
        <v>2971</v>
      </c>
      <c r="R1227" s="154" t="s">
        <v>3001</v>
      </c>
      <c r="S1227" s="154" t="s">
        <v>200</v>
      </c>
      <c r="T1227" s="183"/>
      <c r="U1227" s="154" t="s">
        <v>2965</v>
      </c>
      <c r="V1227" s="154" t="s">
        <v>7878</v>
      </c>
      <c r="W1227" s="154" t="s">
        <v>2967</v>
      </c>
      <c r="X1227" s="154" t="s">
        <v>7879</v>
      </c>
      <c r="Y1227" s="154" t="s">
        <v>25</v>
      </c>
      <c r="Z1227" s="154" t="s">
        <v>166</v>
      </c>
      <c r="AA1227" s="154" t="s">
        <v>395</v>
      </c>
      <c r="AB1227" s="154">
        <v>1</v>
      </c>
      <c r="AC1227" s="154">
        <v>0</v>
      </c>
      <c r="AD1227" s="87">
        <f>IF(W1227="SOPORTE_TELEFÓNICO",'BASE LIQUIDACION REDEBAN 2025'!$B$19,IF(W1227="ENVÍO",'BASE LIQUIDACION REDEBAN 2025'!$C$2,IF(Y1227="TIPO I",'BASE LIQUIDACION REDEBAN 2025'!$C$2,IF(Y1227="TIPO II",'BASE LIQUIDACION REDEBAN 2025'!$C$3,IF(Y1227="TIPO III",'BASE LIQUIDACION REDEBAN 2025'!$C$4,IF(Y1227="TIPO IV",'BASE LIQUIDACION REDEBAN 2025'!$C$5,IF(Z1227="AEREO",'BASE LIQUIDACION REDEBAN 2025'!$B$6,'BASE LIQUIDACION REDEBAN 2025'!$C$5)))))))</f>
        <v>65960.072302</v>
      </c>
      <c r="AE1227" s="87">
        <f>IF(OR(W1227="SOPORTE_TELEFÓNICO",W1227="ENVÍO"),0,IF(Y1227="TIPO I",'BASE LIQUIDACION REDEBAN 2025'!$B$10,IF(Y1227="TIPO II",'BASE LIQUIDACION REDEBAN 2025'!$B$11,IF(Y1227="TIPO III",'BASE LIQUIDACION REDEBAN 2025'!$B$12,'BASE LIQUIDACION REDEBAN 2025'!$B$13))))</f>
        <v>75096.394270399993</v>
      </c>
      <c r="AF1227" s="87">
        <f t="shared" si="19"/>
        <v>65960.072302</v>
      </c>
      <c r="AG1227" s="184"/>
      <c r="AH1227" s="184"/>
    </row>
    <row r="1228" spans="1:34" s="49" customFormat="1">
      <c r="A1228" s="154" t="s">
        <v>97</v>
      </c>
      <c r="B1228" s="154" t="str">
        <f>VLOOKUP(A1228,'CENTRO DE COSTOS'!A:D,4,FALSE)</f>
        <v>JOSE MAURICIO HERNANDEZ ROJAS</v>
      </c>
      <c r="C1228" s="154" t="str">
        <f>VLOOKUP(A1228,'CENTRO DE COSTOS'!A:D,2,FALSE)</f>
        <v>0004-0001</v>
      </c>
      <c r="D1228" s="154">
        <v>70708</v>
      </c>
      <c r="E1228" s="154">
        <v>2660419</v>
      </c>
      <c r="F1228" s="154">
        <v>67337</v>
      </c>
      <c r="G1228" s="154" t="s">
        <v>4590</v>
      </c>
      <c r="H1228" s="154" t="s">
        <v>414</v>
      </c>
      <c r="I1228" s="154" t="s">
        <v>691</v>
      </c>
      <c r="J1228" s="154" t="s">
        <v>4137</v>
      </c>
      <c r="K1228" s="183"/>
      <c r="L1228" s="154" t="s">
        <v>7880</v>
      </c>
      <c r="M1228" s="155">
        <v>45897.652777777781</v>
      </c>
      <c r="N1228" s="155">
        <v>45898.695833333331</v>
      </c>
      <c r="O1228" s="154" t="s">
        <v>2961</v>
      </c>
      <c r="P1228" s="154" t="s">
        <v>2962</v>
      </c>
      <c r="Q1228" s="154" t="s">
        <v>3099</v>
      </c>
      <c r="R1228" s="154" t="s">
        <v>3100</v>
      </c>
      <c r="S1228" s="154" t="s">
        <v>200</v>
      </c>
      <c r="T1228" s="183"/>
      <c r="U1228" s="154" t="s">
        <v>2965</v>
      </c>
      <c r="V1228" s="154" t="s">
        <v>7881</v>
      </c>
      <c r="W1228" s="154" t="s">
        <v>2967</v>
      </c>
      <c r="X1228" s="154" t="s">
        <v>4140</v>
      </c>
      <c r="Y1228" s="154" t="s">
        <v>30</v>
      </c>
      <c r="Z1228" s="154" t="s">
        <v>166</v>
      </c>
      <c r="AA1228" s="154" t="s">
        <v>419</v>
      </c>
      <c r="AB1228" s="154">
        <v>1</v>
      </c>
      <c r="AC1228" s="154">
        <v>0</v>
      </c>
      <c r="AD1228" s="87">
        <f>IF(W1228="SOPORTE_TELEFÓNICO",'BASE LIQUIDACION REDEBAN 2025'!$B$19,IF(W1228="ENVÍO",'BASE LIQUIDACION REDEBAN 2025'!$C$2,IF(Y1228="TIPO I",'BASE LIQUIDACION REDEBAN 2025'!$C$2,IF(Y1228="TIPO II",'BASE LIQUIDACION REDEBAN 2025'!$C$3,IF(Y1228="TIPO III",'BASE LIQUIDACION REDEBAN 2025'!$C$4,IF(Y1228="TIPO IV",'BASE LIQUIDACION REDEBAN 2025'!$C$5,IF(Z1228="AEREO",'BASE LIQUIDACION REDEBAN 2025'!$B$6,'BASE LIQUIDACION REDEBAN 2025'!$C$5)))))))</f>
        <v>275728.78077800001</v>
      </c>
      <c r="AE1228" s="87">
        <f>IF(OR(W1228="SOPORTE_TELEFÓNICO",W1228="ENVÍO"),0,IF(Y1228="TIPO I",'BASE LIQUIDACION REDEBAN 2025'!$B$10,IF(Y1228="TIPO II",'BASE LIQUIDACION REDEBAN 2025'!$B$11,IF(Y1228="TIPO III",'BASE LIQUIDACION REDEBAN 2025'!$B$12,'BASE LIQUIDACION REDEBAN 2025'!$B$13))))</f>
        <v>196536.5258152</v>
      </c>
      <c r="AF1228" s="87">
        <f t="shared" si="19"/>
        <v>275728.78077800001</v>
      </c>
      <c r="AG1228" s="184"/>
      <c r="AH1228" s="184"/>
    </row>
    <row r="1229" spans="1:34" s="49" customFormat="1">
      <c r="A1229" s="154" t="s">
        <v>80</v>
      </c>
      <c r="B1229" s="154" t="str">
        <f>VLOOKUP(A1229,'CENTRO DE COSTOS'!A:D,4,FALSE)</f>
        <v>JOSE MAURICIO HERNANDEZ ROJAS</v>
      </c>
      <c r="C1229" s="154" t="str">
        <f>VLOOKUP(A1229,'CENTRO DE COSTOS'!A:D,2,FALSE)</f>
        <v>0004-0001</v>
      </c>
      <c r="D1229" s="154">
        <v>13430</v>
      </c>
      <c r="E1229" s="154">
        <v>2662099</v>
      </c>
      <c r="F1229" s="154">
        <v>60167</v>
      </c>
      <c r="G1229" s="154"/>
      <c r="H1229" s="154" t="s">
        <v>303</v>
      </c>
      <c r="I1229" s="154" t="s">
        <v>3274</v>
      </c>
      <c r="J1229" s="154" t="s">
        <v>3275</v>
      </c>
      <c r="K1229" s="183"/>
      <c r="L1229" s="154" t="s">
        <v>7882</v>
      </c>
      <c r="M1229" s="155">
        <v>45898.345138888893</v>
      </c>
      <c r="N1229" s="155">
        <v>45898.70208333333</v>
      </c>
      <c r="O1229" s="154" t="s">
        <v>2961</v>
      </c>
      <c r="P1229" s="154" t="s">
        <v>2962</v>
      </c>
      <c r="Q1229" s="154" t="s">
        <v>3099</v>
      </c>
      <c r="R1229" s="154" t="s">
        <v>3115</v>
      </c>
      <c r="S1229" s="154" t="s">
        <v>2973</v>
      </c>
      <c r="T1229" s="183"/>
      <c r="U1229" s="154" t="s">
        <v>2965</v>
      </c>
      <c r="V1229" s="154" t="s">
        <v>7883</v>
      </c>
      <c r="W1229" s="154" t="s">
        <v>2967</v>
      </c>
      <c r="X1229" s="154" t="s">
        <v>7884</v>
      </c>
      <c r="Y1229" s="154" t="s">
        <v>32</v>
      </c>
      <c r="Z1229" s="154" t="s">
        <v>166</v>
      </c>
      <c r="AA1229" s="154" t="s">
        <v>1917</v>
      </c>
      <c r="AB1229" s="154">
        <v>1</v>
      </c>
      <c r="AC1229" s="154">
        <v>0</v>
      </c>
      <c r="AD1229" s="87">
        <f>IF(W1229="SOPORTE_TELEFÓNICO",'BASE LIQUIDACION REDEBAN 2025'!$B$19,IF(W1229="ENVÍO",'BASE LIQUIDACION REDEBAN 2025'!$C$2,IF(Y1229="TIPO I",'BASE LIQUIDACION REDEBAN 2025'!$C$2,IF(Y1229="TIPO II",'BASE LIQUIDACION REDEBAN 2025'!$C$3,IF(Y1229="TIPO III",'BASE LIQUIDACION REDEBAN 2025'!$C$4,IF(Y1229="TIPO IV",'BASE LIQUIDACION REDEBAN 2025'!$C$5,IF(Z1229="AEREO",'BASE LIQUIDACION REDEBAN 2025'!$B$6,'BASE LIQUIDACION REDEBAN 2025'!$C$5)))))))</f>
        <v>479588.87655000004</v>
      </c>
      <c r="AE1229" s="87">
        <f>IF(OR(W1229="SOPORTE_TELEFÓNICO",W1229="ENVÍO"),0,IF(Y1229="TIPO I",'BASE LIQUIDACION REDEBAN 2025'!$B$10,IF(Y1229="TIPO II",'BASE LIQUIDACION REDEBAN 2025'!$B$11,IF(Y1229="TIPO III",'BASE LIQUIDACION REDEBAN 2025'!$B$12,'BASE LIQUIDACION REDEBAN 2025'!$B$13))))</f>
        <v>196536.5258152</v>
      </c>
      <c r="AF1229" s="87">
        <f t="shared" si="19"/>
        <v>479588.87655000004</v>
      </c>
      <c r="AG1229" s="184"/>
      <c r="AH1229" s="184"/>
    </row>
    <row r="1230" spans="1:34" s="49" customFormat="1">
      <c r="A1230" s="154" t="s">
        <v>100</v>
      </c>
      <c r="B1230" s="154" t="str">
        <f>VLOOKUP(A1230,'CENTRO DE COSTOS'!A:D,4,FALSE)</f>
        <v>KEVIN ALEXIS CORZO BUSTOS</v>
      </c>
      <c r="C1230" s="154" t="str">
        <f>VLOOKUP(A1230,'CENTRO DE COSTOS'!A:D,2,FALSE)</f>
        <v>0004-0007</v>
      </c>
      <c r="D1230" s="154">
        <v>50001</v>
      </c>
      <c r="E1230" s="154">
        <v>2662854</v>
      </c>
      <c r="F1230" s="154">
        <v>50786</v>
      </c>
      <c r="G1230" s="154" t="s">
        <v>4590</v>
      </c>
      <c r="H1230" s="154" t="s">
        <v>295</v>
      </c>
      <c r="I1230" s="154" t="s">
        <v>100</v>
      </c>
      <c r="J1230" s="154" t="s">
        <v>7885</v>
      </c>
      <c r="K1230" s="183"/>
      <c r="L1230" s="154" t="s">
        <v>7886</v>
      </c>
      <c r="M1230" s="155">
        <v>45898.388194444437</v>
      </c>
      <c r="N1230" s="155">
        <v>45898.704861111109</v>
      </c>
      <c r="O1230" s="154" t="s">
        <v>2961</v>
      </c>
      <c r="P1230" s="154" t="s">
        <v>2962</v>
      </c>
      <c r="Q1230" s="154" t="s">
        <v>3183</v>
      </c>
      <c r="R1230" s="154" t="s">
        <v>3376</v>
      </c>
      <c r="S1230" s="154" t="s">
        <v>220</v>
      </c>
      <c r="T1230" s="183"/>
      <c r="U1230" s="154" t="s">
        <v>2965</v>
      </c>
      <c r="V1230" s="154" t="s">
        <v>7887</v>
      </c>
      <c r="W1230" s="154" t="s">
        <v>2967</v>
      </c>
      <c r="X1230" s="154" t="s">
        <v>7888</v>
      </c>
      <c r="Y1230" s="154" t="s">
        <v>25</v>
      </c>
      <c r="Z1230" s="154" t="s">
        <v>166</v>
      </c>
      <c r="AA1230" s="154" t="s">
        <v>3167</v>
      </c>
      <c r="AB1230" s="154">
        <v>1</v>
      </c>
      <c r="AC1230" s="154">
        <v>0</v>
      </c>
      <c r="AD1230" s="87">
        <f>IF(W1230="SOPORTE_TELEFÓNICO",'BASE LIQUIDACION REDEBAN 2025'!$B$19,IF(W1230="ENVÍO",'BASE LIQUIDACION REDEBAN 2025'!$C$2,IF(Y1230="TIPO I",'BASE LIQUIDACION REDEBAN 2025'!$C$2,IF(Y1230="TIPO II",'BASE LIQUIDACION REDEBAN 2025'!$C$3,IF(Y1230="TIPO III",'BASE LIQUIDACION REDEBAN 2025'!$C$4,IF(Y1230="TIPO IV",'BASE LIQUIDACION REDEBAN 2025'!$C$5,IF(Z1230="AEREO",'BASE LIQUIDACION REDEBAN 2025'!$B$6,'BASE LIQUIDACION REDEBAN 2025'!$C$5)))))))</f>
        <v>65960.072302</v>
      </c>
      <c r="AE1230" s="87">
        <f>IF(OR(W1230="SOPORTE_TELEFÓNICO",W1230="ENVÍO"),0,IF(Y1230="TIPO I",'BASE LIQUIDACION REDEBAN 2025'!$B$10,IF(Y1230="TIPO II",'BASE LIQUIDACION REDEBAN 2025'!$B$11,IF(Y1230="TIPO III",'BASE LIQUIDACION REDEBAN 2025'!$B$12,'BASE LIQUIDACION REDEBAN 2025'!$B$13))))</f>
        <v>75096.394270399993</v>
      </c>
      <c r="AF1230" s="87">
        <f t="shared" si="19"/>
        <v>65960.072302</v>
      </c>
      <c r="AG1230" s="184"/>
      <c r="AH1230" s="184"/>
    </row>
    <row r="1231" spans="1:34" s="49" customFormat="1">
      <c r="A1231" s="154" t="s">
        <v>99</v>
      </c>
      <c r="B1231" s="154" t="str">
        <f>VLOOKUP(A1231,'CENTRO DE COSTOS'!A:D,4,FALSE)</f>
        <v>JOSE MAURICIO HERNANDEZ ROJAS</v>
      </c>
      <c r="C1231" s="154" t="str">
        <f>VLOOKUP(A1231,'CENTRO DE COSTOS'!A:D,2,FALSE)</f>
        <v>0004-0001</v>
      </c>
      <c r="D1231" s="154">
        <v>20001</v>
      </c>
      <c r="E1231" s="154">
        <v>2661415</v>
      </c>
      <c r="F1231" s="154">
        <v>35882</v>
      </c>
      <c r="G1231" s="154" t="s">
        <v>4590</v>
      </c>
      <c r="H1231" s="154" t="s">
        <v>440</v>
      </c>
      <c r="I1231" s="154" t="s">
        <v>99</v>
      </c>
      <c r="J1231" s="154" t="s">
        <v>7889</v>
      </c>
      <c r="K1231" s="183"/>
      <c r="L1231" s="154" t="s">
        <v>7890</v>
      </c>
      <c r="M1231" s="155">
        <v>45898.333333333343</v>
      </c>
      <c r="N1231" s="155">
        <v>45898.709027777782</v>
      </c>
      <c r="O1231" s="154" t="s">
        <v>2961</v>
      </c>
      <c r="P1231" s="154" t="s">
        <v>2962</v>
      </c>
      <c r="Q1231" s="154" t="s">
        <v>3082</v>
      </c>
      <c r="R1231" s="154" t="s">
        <v>2972</v>
      </c>
      <c r="S1231" s="154" t="s">
        <v>220</v>
      </c>
      <c r="T1231" s="183"/>
      <c r="U1231" s="154" t="s">
        <v>2965</v>
      </c>
      <c r="V1231" s="154" t="s">
        <v>7891</v>
      </c>
      <c r="W1231" s="154" t="s">
        <v>2967</v>
      </c>
      <c r="X1231" s="154" t="s">
        <v>7892</v>
      </c>
      <c r="Y1231" s="154" t="s">
        <v>25</v>
      </c>
      <c r="Z1231" s="154" t="s">
        <v>166</v>
      </c>
      <c r="AA1231" s="154" t="s">
        <v>1743</v>
      </c>
      <c r="AB1231" s="154">
        <v>1</v>
      </c>
      <c r="AC1231" s="154">
        <v>0</v>
      </c>
      <c r="AD1231" s="87">
        <f>IF(W1231="SOPORTE_TELEFÓNICO",'BASE LIQUIDACION REDEBAN 2025'!$B$19,IF(W1231="ENVÍO",'BASE LIQUIDACION REDEBAN 2025'!$C$2,IF(Y1231="TIPO I",'BASE LIQUIDACION REDEBAN 2025'!$C$2,IF(Y1231="TIPO II",'BASE LIQUIDACION REDEBAN 2025'!$C$3,IF(Y1231="TIPO III",'BASE LIQUIDACION REDEBAN 2025'!$C$4,IF(Y1231="TIPO IV",'BASE LIQUIDACION REDEBAN 2025'!$C$5,IF(Z1231="AEREO",'BASE LIQUIDACION REDEBAN 2025'!$B$6,'BASE LIQUIDACION REDEBAN 2025'!$C$5)))))))</f>
        <v>65960.072302</v>
      </c>
      <c r="AE1231" s="87">
        <f>IF(OR(W1231="SOPORTE_TELEFÓNICO",W1231="ENVÍO"),0,IF(Y1231="TIPO I",'BASE LIQUIDACION REDEBAN 2025'!$B$10,IF(Y1231="TIPO II",'BASE LIQUIDACION REDEBAN 2025'!$B$11,IF(Y1231="TIPO III",'BASE LIQUIDACION REDEBAN 2025'!$B$12,'BASE LIQUIDACION REDEBAN 2025'!$B$13))))</f>
        <v>75096.394270399993</v>
      </c>
      <c r="AF1231" s="87">
        <f t="shared" si="19"/>
        <v>65960.072302</v>
      </c>
      <c r="AG1231" s="184"/>
      <c r="AH1231" s="184"/>
    </row>
    <row r="1232" spans="1:34" s="49" customFormat="1">
      <c r="A1232" s="154" t="s">
        <v>76</v>
      </c>
      <c r="B1232" s="154" t="str">
        <f>VLOOKUP(A1232,'CENTRO DE COSTOS'!A:D,4,FALSE)</f>
        <v>DIEGO FERNANDO HENAO CARDONA</v>
      </c>
      <c r="C1232" s="154" t="str">
        <f>VLOOKUP(A1232,'CENTRO DE COSTOS'!A:D,2,FALSE)</f>
        <v>0004-0003</v>
      </c>
      <c r="D1232" s="154">
        <v>76001</v>
      </c>
      <c r="E1232" s="154">
        <v>2665366</v>
      </c>
      <c r="F1232" s="154">
        <v>76366</v>
      </c>
      <c r="G1232" s="154" t="s">
        <v>4590</v>
      </c>
      <c r="H1232" s="154" t="s">
        <v>227</v>
      </c>
      <c r="I1232" s="154" t="s">
        <v>76</v>
      </c>
      <c r="J1232" s="154" t="s">
        <v>7893</v>
      </c>
      <c r="K1232" s="183"/>
      <c r="L1232" s="154" t="s">
        <v>7894</v>
      </c>
      <c r="M1232" s="155">
        <v>45898.581944444442</v>
      </c>
      <c r="N1232" s="155">
        <v>45898.717361111107</v>
      </c>
      <c r="O1232" s="154" t="s">
        <v>2961</v>
      </c>
      <c r="P1232" s="154" t="s">
        <v>2962</v>
      </c>
      <c r="Q1232" s="154" t="s">
        <v>2978</v>
      </c>
      <c r="R1232" s="154" t="s">
        <v>2983</v>
      </c>
      <c r="S1232" s="154" t="s">
        <v>2973</v>
      </c>
      <c r="T1232" s="183"/>
      <c r="U1232" s="154" t="s">
        <v>2965</v>
      </c>
      <c r="V1232" s="154" t="s">
        <v>7895</v>
      </c>
      <c r="W1232" s="154" t="s">
        <v>2967</v>
      </c>
      <c r="X1232" s="154" t="s">
        <v>7896</v>
      </c>
      <c r="Y1232" s="154" t="s">
        <v>25</v>
      </c>
      <c r="Z1232" s="154" t="s">
        <v>166</v>
      </c>
      <c r="AA1232" s="154" t="s">
        <v>513</v>
      </c>
      <c r="AB1232" s="154">
        <v>1</v>
      </c>
      <c r="AC1232" s="154">
        <v>0</v>
      </c>
      <c r="AD1232" s="87">
        <f>IF(W1232="SOPORTE_TELEFÓNICO",'BASE LIQUIDACION REDEBAN 2025'!$B$19,IF(W1232="ENVÍO",'BASE LIQUIDACION REDEBAN 2025'!$C$2,IF(Y1232="TIPO I",'BASE LIQUIDACION REDEBAN 2025'!$C$2,IF(Y1232="TIPO II",'BASE LIQUIDACION REDEBAN 2025'!$C$3,IF(Y1232="TIPO III",'BASE LIQUIDACION REDEBAN 2025'!$C$4,IF(Y1232="TIPO IV",'BASE LIQUIDACION REDEBAN 2025'!$C$5,IF(Z1232="AEREO",'BASE LIQUIDACION REDEBAN 2025'!$B$6,'BASE LIQUIDACION REDEBAN 2025'!$C$5)))))))</f>
        <v>65960.072302</v>
      </c>
      <c r="AE1232" s="87">
        <f>IF(OR(W1232="SOPORTE_TELEFÓNICO",W1232="ENVÍO"),0,IF(Y1232="TIPO I",'BASE LIQUIDACION REDEBAN 2025'!$B$10,IF(Y1232="TIPO II",'BASE LIQUIDACION REDEBAN 2025'!$B$11,IF(Y1232="TIPO III",'BASE LIQUIDACION REDEBAN 2025'!$B$12,'BASE LIQUIDACION REDEBAN 2025'!$B$13))))</f>
        <v>75096.394270399993</v>
      </c>
      <c r="AF1232" s="87">
        <f t="shared" si="19"/>
        <v>65960.072302</v>
      </c>
      <c r="AG1232" s="184"/>
      <c r="AH1232" s="184"/>
    </row>
    <row r="1233" spans="1:34" s="49" customFormat="1">
      <c r="A1233" s="154" t="s">
        <v>91</v>
      </c>
      <c r="B1233" s="154" t="str">
        <f>VLOOKUP(A1233,'CENTRO DE COSTOS'!A:D,4,FALSE)</f>
        <v>JOSE MAURICIO HERNANDEZ ROJAS</v>
      </c>
      <c r="C1233" s="154" t="str">
        <f>VLOOKUP(A1233,'CENTRO DE COSTOS'!A:D,2,FALSE)</f>
        <v>0004-0001</v>
      </c>
      <c r="D1233" s="154">
        <v>5154</v>
      </c>
      <c r="E1233" s="154">
        <v>2660220</v>
      </c>
      <c r="F1233" s="154">
        <v>32428</v>
      </c>
      <c r="G1233" s="154" t="s">
        <v>4590</v>
      </c>
      <c r="H1233" s="154" t="s">
        <v>197</v>
      </c>
      <c r="I1233" s="154" t="s">
        <v>775</v>
      </c>
      <c r="J1233" s="154" t="s">
        <v>7897</v>
      </c>
      <c r="K1233" s="183"/>
      <c r="L1233" s="154" t="s">
        <v>7898</v>
      </c>
      <c r="M1233" s="155">
        <v>45897.636805555558</v>
      </c>
      <c r="N1233" s="155">
        <v>45898.72152777778</v>
      </c>
      <c r="O1233" s="154" t="s">
        <v>2961</v>
      </c>
      <c r="P1233" s="154" t="s">
        <v>2962</v>
      </c>
      <c r="Q1233" s="154" t="s">
        <v>3032</v>
      </c>
      <c r="R1233" s="154" t="s">
        <v>2972</v>
      </c>
      <c r="S1233" s="154" t="s">
        <v>220</v>
      </c>
      <c r="T1233" s="183"/>
      <c r="U1233" s="154" t="s">
        <v>2965</v>
      </c>
      <c r="V1233" s="154" t="s">
        <v>7899</v>
      </c>
      <c r="W1233" s="154" t="s">
        <v>2967</v>
      </c>
      <c r="X1233" s="154" t="s">
        <v>7900</v>
      </c>
      <c r="Y1233" s="154" t="s">
        <v>28</v>
      </c>
      <c r="Z1233" s="154" t="s">
        <v>166</v>
      </c>
      <c r="AA1233" s="154" t="s">
        <v>2371</v>
      </c>
      <c r="AB1233" s="154">
        <v>1</v>
      </c>
      <c r="AC1233" s="154">
        <v>0</v>
      </c>
      <c r="AD1233" s="87">
        <f>IF(W1233="SOPORTE_TELEFÓNICO",'BASE LIQUIDACION REDEBAN 2025'!$B$19,IF(W1233="ENVÍO",'BASE LIQUIDACION REDEBAN 2025'!$C$2,IF(Y1233="TIPO I",'BASE LIQUIDACION REDEBAN 2025'!$C$2,IF(Y1233="TIPO II",'BASE LIQUIDACION REDEBAN 2025'!$C$3,IF(Y1233="TIPO III",'BASE LIQUIDACION REDEBAN 2025'!$C$4,IF(Y1233="TIPO IV",'BASE LIQUIDACION REDEBAN 2025'!$C$5,IF(Z1233="AEREO",'BASE LIQUIDACION REDEBAN 2025'!$B$6,'BASE LIQUIDACION REDEBAN 2025'!$C$5)))))))</f>
        <v>144967.87232000002</v>
      </c>
      <c r="AE1233" s="87">
        <f>IF(OR(W1233="SOPORTE_TELEFÓNICO",W1233="ENVÍO"),0,IF(Y1233="TIPO I",'BASE LIQUIDACION REDEBAN 2025'!$B$10,IF(Y1233="TIPO II",'BASE LIQUIDACION REDEBAN 2025'!$B$11,IF(Y1233="TIPO III",'BASE LIQUIDACION REDEBAN 2025'!$B$12,'BASE LIQUIDACION REDEBAN 2025'!$B$13))))</f>
        <v>140395.6348884</v>
      </c>
      <c r="AF1233" s="87">
        <f t="shared" si="19"/>
        <v>144967.87232000002</v>
      </c>
      <c r="AG1233" s="184"/>
      <c r="AH1233" s="184"/>
    </row>
    <row r="1234" spans="1:34" s="49" customFormat="1">
      <c r="A1234" s="154" t="s">
        <v>92</v>
      </c>
      <c r="B1234" s="154" t="str">
        <f>VLOOKUP(A1234,'CENTRO DE COSTOS'!A:D,4,FALSE)</f>
        <v>KEVIN ALEXIS CORZO BUSTOS</v>
      </c>
      <c r="C1234" s="154" t="str">
        <f>VLOOKUP(A1234,'CENTRO DE COSTOS'!A:D,2,FALSE)</f>
        <v>0004-0007</v>
      </c>
      <c r="D1234" s="154">
        <v>41668</v>
      </c>
      <c r="E1234" s="154">
        <v>2642296</v>
      </c>
      <c r="F1234" s="154">
        <v>57859</v>
      </c>
      <c r="G1234" s="154" t="s">
        <v>4590</v>
      </c>
      <c r="H1234" s="154" t="s">
        <v>249</v>
      </c>
      <c r="I1234" s="154" t="s">
        <v>5625</v>
      </c>
      <c r="J1234" s="154" t="s">
        <v>7901</v>
      </c>
      <c r="K1234" s="183"/>
      <c r="L1234" s="154" t="s">
        <v>7902</v>
      </c>
      <c r="M1234" s="155">
        <v>45895.333333333343</v>
      </c>
      <c r="N1234" s="155">
        <v>45898.724305555559</v>
      </c>
      <c r="O1234" s="154" t="s">
        <v>2961</v>
      </c>
      <c r="P1234" s="154" t="s">
        <v>2962</v>
      </c>
      <c r="Q1234" s="154" t="s">
        <v>3082</v>
      </c>
      <c r="R1234" s="154" t="s">
        <v>2972</v>
      </c>
      <c r="S1234" s="154" t="s">
        <v>2973</v>
      </c>
      <c r="T1234" s="183"/>
      <c r="U1234" s="154" t="s">
        <v>2965</v>
      </c>
      <c r="V1234" s="154" t="s">
        <v>7903</v>
      </c>
      <c r="W1234" s="154" t="s">
        <v>2967</v>
      </c>
      <c r="X1234" s="154" t="s">
        <v>7904</v>
      </c>
      <c r="Y1234" s="154" t="s">
        <v>32</v>
      </c>
      <c r="Z1234" s="154" t="s">
        <v>166</v>
      </c>
      <c r="AA1234" s="154" t="s">
        <v>344</v>
      </c>
      <c r="AB1234" s="154">
        <v>1</v>
      </c>
      <c r="AC1234" s="154">
        <v>0</v>
      </c>
      <c r="AD1234" s="87">
        <f>IF(W1234="SOPORTE_TELEFÓNICO",'BASE LIQUIDACION REDEBAN 2025'!$B$19,IF(W1234="ENVÍO",'BASE LIQUIDACION REDEBAN 2025'!$C$2,IF(Y1234="TIPO I",'BASE LIQUIDACION REDEBAN 2025'!$C$2,IF(Y1234="TIPO II",'BASE LIQUIDACION REDEBAN 2025'!$C$3,IF(Y1234="TIPO III",'BASE LIQUIDACION REDEBAN 2025'!$C$4,IF(Y1234="TIPO IV",'BASE LIQUIDACION REDEBAN 2025'!$C$5,IF(Z1234="AEREO",'BASE LIQUIDACION REDEBAN 2025'!$B$6,'BASE LIQUIDACION REDEBAN 2025'!$C$5)))))))</f>
        <v>479588.87655000004</v>
      </c>
      <c r="AE1234" s="87">
        <f>IF(OR(W1234="SOPORTE_TELEFÓNICO",W1234="ENVÍO"),0,IF(Y1234="TIPO I",'BASE LIQUIDACION REDEBAN 2025'!$B$10,IF(Y1234="TIPO II",'BASE LIQUIDACION REDEBAN 2025'!$B$11,IF(Y1234="TIPO III",'BASE LIQUIDACION REDEBAN 2025'!$B$12,'BASE LIQUIDACION REDEBAN 2025'!$B$13))))</f>
        <v>196536.5258152</v>
      </c>
      <c r="AF1234" s="87">
        <f t="shared" si="19"/>
        <v>479588.87655000004</v>
      </c>
      <c r="AG1234" s="184"/>
      <c r="AH1234" s="184"/>
    </row>
    <row r="1235" spans="1:34" s="49" customFormat="1">
      <c r="A1235" s="154" t="s">
        <v>90</v>
      </c>
      <c r="B1235" s="154" t="str">
        <f>VLOOKUP(A1235,'CENTRO DE COSTOS'!A:D,4,FALSE)</f>
        <v>JUAN SEBASTIÁN RÍOS CASTRILLÓN</v>
      </c>
      <c r="C1235" s="154" t="str">
        <f>VLOOKUP(A1235,'CENTRO DE COSTOS'!A:D,2,FALSE)</f>
        <v>0004-0005</v>
      </c>
      <c r="D1235" s="154">
        <v>27001</v>
      </c>
      <c r="E1235" s="154">
        <v>2660315</v>
      </c>
      <c r="F1235" s="154">
        <v>69783</v>
      </c>
      <c r="G1235" s="154" t="s">
        <v>4590</v>
      </c>
      <c r="H1235" s="154" t="s">
        <v>1388</v>
      </c>
      <c r="I1235" s="154" t="s">
        <v>3304</v>
      </c>
      <c r="J1235" s="154" t="s">
        <v>7905</v>
      </c>
      <c r="K1235" s="183"/>
      <c r="L1235" s="154" t="s">
        <v>7906</v>
      </c>
      <c r="M1235" s="155">
        <v>45897.638194444437</v>
      </c>
      <c r="N1235" s="155">
        <v>45898.741666666669</v>
      </c>
      <c r="O1235" s="154" t="s">
        <v>2961</v>
      </c>
      <c r="P1235" s="154" t="s">
        <v>2962</v>
      </c>
      <c r="Q1235" s="154" t="s">
        <v>3032</v>
      </c>
      <c r="R1235" s="154" t="s">
        <v>3046</v>
      </c>
      <c r="S1235" s="154" t="s">
        <v>220</v>
      </c>
      <c r="T1235" s="183"/>
      <c r="U1235" s="154" t="s">
        <v>2965</v>
      </c>
      <c r="V1235" s="154" t="s">
        <v>7907</v>
      </c>
      <c r="W1235" s="154" t="s">
        <v>2967</v>
      </c>
      <c r="X1235" s="154" t="s">
        <v>7908</v>
      </c>
      <c r="Y1235" s="154" t="s">
        <v>180</v>
      </c>
      <c r="Z1235" s="154" t="s">
        <v>1394</v>
      </c>
      <c r="AA1235" s="154" t="s">
        <v>1395</v>
      </c>
      <c r="AB1235" s="154">
        <v>1</v>
      </c>
      <c r="AC1235" s="154">
        <v>0</v>
      </c>
      <c r="AD1235" s="87">
        <f>IF(W1235="SOPORTE_TELEFÓNICO",'BASE LIQUIDACION REDEBAN 2025'!$B$19,IF(W1235="ENVÍO",'BASE LIQUIDACION REDEBAN 2025'!$C$2,IF(Y1235="TIPO I",'BASE LIQUIDACION REDEBAN 2025'!$C$2,IF(Y1235="TIPO II",'BASE LIQUIDACION REDEBAN 2025'!$C$3,IF(Y1235="TIPO III",'BASE LIQUIDACION REDEBAN 2025'!$C$4,IF(Y1235="TIPO IV",'BASE LIQUIDACION REDEBAN 2025'!$C$5,IF(Z1235="AEREO",'BASE LIQUIDACION REDEBAN 2025'!$B$6,'BASE LIQUIDACION REDEBAN 2025'!$C$5)))))))</f>
        <v>988462.96268840006</v>
      </c>
      <c r="AE1235" s="87">
        <f>IF(OR(W1235="SOPORTE_TELEFÓNICO",W1235="ENVÍO"),0,IF(Y1235="TIPO I",'BASE LIQUIDACION REDEBAN 2025'!$B$10,IF(Y1235="TIPO II",'BASE LIQUIDACION REDEBAN 2025'!$B$11,IF(Y1235="TIPO III",'BASE LIQUIDACION REDEBAN 2025'!$B$12,'BASE LIQUIDACION REDEBAN 2025'!$B$13))))</f>
        <v>196536.5258152</v>
      </c>
      <c r="AF1235" s="87">
        <f t="shared" si="19"/>
        <v>988462.96268840006</v>
      </c>
      <c r="AG1235" s="184"/>
      <c r="AH1235" s="184"/>
    </row>
    <row r="1236" spans="1:34" s="49" customFormat="1">
      <c r="A1236" s="154" t="s">
        <v>90</v>
      </c>
      <c r="B1236" s="154" t="str">
        <f>VLOOKUP(A1236,'CENTRO DE COSTOS'!A:D,4,FALSE)</f>
        <v>JUAN SEBASTIÁN RÍOS CASTRILLÓN</v>
      </c>
      <c r="C1236" s="154" t="str">
        <f>VLOOKUP(A1236,'CENTRO DE COSTOS'!A:D,2,FALSE)</f>
        <v>0004-0005</v>
      </c>
      <c r="D1236" s="154">
        <v>5001</v>
      </c>
      <c r="E1236" s="154">
        <v>2665404</v>
      </c>
      <c r="F1236" s="154">
        <v>45702</v>
      </c>
      <c r="G1236" s="154" t="s">
        <v>4590</v>
      </c>
      <c r="H1236" s="154" t="s">
        <v>197</v>
      </c>
      <c r="I1236" s="154" t="s">
        <v>90</v>
      </c>
      <c r="J1236" s="154" t="s">
        <v>7909</v>
      </c>
      <c r="K1236" s="183"/>
      <c r="L1236" s="154" t="s">
        <v>7910</v>
      </c>
      <c r="M1236" s="155">
        <v>45898.561805555553</v>
      </c>
      <c r="N1236" s="155">
        <v>45898.763194444437</v>
      </c>
      <c r="O1236" s="154" t="s">
        <v>2961</v>
      </c>
      <c r="P1236" s="154" t="s">
        <v>2988</v>
      </c>
      <c r="Q1236" s="154" t="s">
        <v>2978</v>
      </c>
      <c r="R1236" s="154" t="s">
        <v>3110</v>
      </c>
      <c r="S1236" s="154" t="s">
        <v>200</v>
      </c>
      <c r="T1236" s="183"/>
      <c r="U1236" s="154" t="s">
        <v>2965</v>
      </c>
      <c r="V1236" s="154" t="s">
        <v>7911</v>
      </c>
      <c r="W1236" s="154" t="s">
        <v>2967</v>
      </c>
      <c r="X1236" s="154" t="s">
        <v>7912</v>
      </c>
      <c r="Y1236" s="154" t="s">
        <v>25</v>
      </c>
      <c r="Z1236" s="154" t="s">
        <v>166</v>
      </c>
      <c r="AA1236" s="154" t="s">
        <v>4326</v>
      </c>
      <c r="AB1236" s="154">
        <v>1</v>
      </c>
      <c r="AC1236" s="154">
        <v>0</v>
      </c>
      <c r="AD1236" s="87">
        <f>IF(W1236="SOPORTE_TELEFÓNICO",'BASE LIQUIDACION REDEBAN 2025'!$B$19,IF(W1236="ENVÍO",'BASE LIQUIDACION REDEBAN 2025'!$C$2,IF(Y1236="TIPO I",'BASE LIQUIDACION REDEBAN 2025'!$C$2,IF(Y1236="TIPO II",'BASE LIQUIDACION REDEBAN 2025'!$C$3,IF(Y1236="TIPO III",'BASE LIQUIDACION REDEBAN 2025'!$C$4,IF(Y1236="TIPO IV",'BASE LIQUIDACION REDEBAN 2025'!$C$5,IF(Z1236="AEREO",'BASE LIQUIDACION REDEBAN 2025'!$B$6,'BASE LIQUIDACION REDEBAN 2025'!$C$5)))))))</f>
        <v>65960.072302</v>
      </c>
      <c r="AE1236" s="87">
        <f>IF(OR(W1236="SOPORTE_TELEFÓNICO",W1236="ENVÍO"),0,IF(Y1236="TIPO I",'BASE LIQUIDACION REDEBAN 2025'!$B$10,IF(Y1236="TIPO II",'BASE LIQUIDACION REDEBAN 2025'!$B$11,IF(Y1236="TIPO III",'BASE LIQUIDACION REDEBAN 2025'!$B$12,'BASE LIQUIDACION REDEBAN 2025'!$B$13))))</f>
        <v>75096.394270399993</v>
      </c>
      <c r="AF1236" s="87">
        <f t="shared" si="19"/>
        <v>65960.072302</v>
      </c>
      <c r="AG1236" s="184"/>
      <c r="AH1236" s="184"/>
    </row>
    <row r="1237" spans="1:34" s="49" customFormat="1">
      <c r="A1237" s="154" t="s">
        <v>81</v>
      </c>
      <c r="B1237" s="154" t="str">
        <f>VLOOKUP(A1237,'CENTRO DE COSTOS'!A:D,4,FALSE)</f>
        <v>MIGUEL JULIÁN HERNÁNDEZ GUARÍN</v>
      </c>
      <c r="C1237" s="154" t="str">
        <f>VLOOKUP(A1237,'CENTRO DE COSTOS'!A:D,2,FALSE)</f>
        <v>0004-0008</v>
      </c>
      <c r="D1237" s="154">
        <v>54001</v>
      </c>
      <c r="E1237" s="154">
        <v>2662226</v>
      </c>
      <c r="F1237" s="154">
        <v>32014</v>
      </c>
      <c r="G1237" s="154" t="s">
        <v>4590</v>
      </c>
      <c r="H1237" s="154" t="s">
        <v>317</v>
      </c>
      <c r="I1237" s="154" t="s">
        <v>81</v>
      </c>
      <c r="J1237" s="154" t="s">
        <v>7913</v>
      </c>
      <c r="K1237" s="183"/>
      <c r="L1237" s="154" t="s">
        <v>7914</v>
      </c>
      <c r="M1237" s="155">
        <v>45898.350694444453</v>
      </c>
      <c r="N1237" s="155">
        <v>45898.765972222223</v>
      </c>
      <c r="O1237" s="154" t="s">
        <v>2961</v>
      </c>
      <c r="P1237" s="154" t="s">
        <v>2962</v>
      </c>
      <c r="Q1237" s="154" t="s">
        <v>3099</v>
      </c>
      <c r="R1237" s="154" t="s">
        <v>3100</v>
      </c>
      <c r="S1237" s="154" t="s">
        <v>2973</v>
      </c>
      <c r="T1237" s="183"/>
      <c r="U1237" s="154" t="s">
        <v>2965</v>
      </c>
      <c r="V1237" s="154" t="s">
        <v>7915</v>
      </c>
      <c r="W1237" s="154" t="s">
        <v>2967</v>
      </c>
      <c r="X1237" s="154" t="s">
        <v>7916</v>
      </c>
      <c r="Y1237" s="154" t="s">
        <v>25</v>
      </c>
      <c r="Z1237" s="154" t="s">
        <v>166</v>
      </c>
      <c r="AA1237" s="154" t="s">
        <v>401</v>
      </c>
      <c r="AB1237" s="154">
        <v>1</v>
      </c>
      <c r="AC1237" s="154">
        <v>0</v>
      </c>
      <c r="AD1237" s="87">
        <f>IF(W1237="SOPORTE_TELEFÓNICO",'BASE LIQUIDACION REDEBAN 2025'!$B$19,IF(W1237="ENVÍO",'BASE LIQUIDACION REDEBAN 2025'!$C$2,IF(Y1237="TIPO I",'BASE LIQUIDACION REDEBAN 2025'!$C$2,IF(Y1237="TIPO II",'BASE LIQUIDACION REDEBAN 2025'!$C$3,IF(Y1237="TIPO III",'BASE LIQUIDACION REDEBAN 2025'!$C$4,IF(Y1237="TIPO IV",'BASE LIQUIDACION REDEBAN 2025'!$C$5,IF(Z1237="AEREO",'BASE LIQUIDACION REDEBAN 2025'!$B$6,'BASE LIQUIDACION REDEBAN 2025'!$C$5)))))))</f>
        <v>65960.072302</v>
      </c>
      <c r="AE1237" s="87">
        <f>IF(OR(W1237="SOPORTE_TELEFÓNICO",W1237="ENVÍO"),0,IF(Y1237="TIPO I",'BASE LIQUIDACION REDEBAN 2025'!$B$10,IF(Y1237="TIPO II",'BASE LIQUIDACION REDEBAN 2025'!$B$11,IF(Y1237="TIPO III",'BASE LIQUIDACION REDEBAN 2025'!$B$12,'BASE LIQUIDACION REDEBAN 2025'!$B$13))))</f>
        <v>75096.394270399993</v>
      </c>
      <c r="AF1237" s="87">
        <f t="shared" si="19"/>
        <v>65960.072302</v>
      </c>
      <c r="AG1237" s="184"/>
      <c r="AH1237" s="184"/>
    </row>
    <row r="1238" spans="1:34" s="49" customFormat="1">
      <c r="A1238" s="154" t="s">
        <v>90</v>
      </c>
      <c r="B1238" s="154" t="str">
        <f>VLOOKUP(A1238,'CENTRO DE COSTOS'!A:D,4,FALSE)</f>
        <v>JUAN SEBASTIÁN RÍOS CASTRILLÓN</v>
      </c>
      <c r="C1238" s="154" t="str">
        <f>VLOOKUP(A1238,'CENTRO DE COSTOS'!A:D,2,FALSE)</f>
        <v>0004-0005</v>
      </c>
      <c r="D1238" s="154">
        <v>5001</v>
      </c>
      <c r="E1238" s="154" t="s">
        <v>7917</v>
      </c>
      <c r="F1238" s="154">
        <v>22573</v>
      </c>
      <c r="G1238" s="154" t="s">
        <v>4590</v>
      </c>
      <c r="H1238" s="154" t="s">
        <v>197</v>
      </c>
      <c r="I1238" s="154" t="s">
        <v>90</v>
      </c>
      <c r="J1238" s="154" t="s">
        <v>7918</v>
      </c>
      <c r="K1238" s="183"/>
      <c r="L1238" s="154" t="s">
        <v>7919</v>
      </c>
      <c r="M1238" s="155">
        <v>45898.466666666667</v>
      </c>
      <c r="N1238" s="155">
        <v>45899.38958333333</v>
      </c>
      <c r="O1238" s="154" t="s">
        <v>2961</v>
      </c>
      <c r="P1238" s="154" t="s">
        <v>2988</v>
      </c>
      <c r="Q1238" s="154" t="s">
        <v>2978</v>
      </c>
      <c r="R1238" s="154" t="s">
        <v>3110</v>
      </c>
      <c r="S1238" s="154" t="s">
        <v>220</v>
      </c>
      <c r="T1238" s="183"/>
      <c r="U1238" s="154" t="s">
        <v>2965</v>
      </c>
      <c r="V1238" s="154" t="s">
        <v>7920</v>
      </c>
      <c r="W1238" s="154" t="s">
        <v>2967</v>
      </c>
      <c r="X1238" s="154" t="s">
        <v>7921</v>
      </c>
      <c r="Y1238" s="154" t="s">
        <v>25</v>
      </c>
      <c r="Z1238" s="154" t="s">
        <v>166</v>
      </c>
      <c r="AA1238" s="154" t="s">
        <v>488</v>
      </c>
      <c r="AB1238" s="154">
        <v>1</v>
      </c>
      <c r="AC1238" s="154">
        <v>0</v>
      </c>
      <c r="AD1238" s="87">
        <f>IF(W1238="SOPORTE_TELEFÓNICO",'BASE LIQUIDACION REDEBAN 2025'!$B$19,IF(W1238="ENVÍO",'BASE LIQUIDACION REDEBAN 2025'!$C$2,IF(Y1238="TIPO I",'BASE LIQUIDACION REDEBAN 2025'!$C$2,IF(Y1238="TIPO II",'BASE LIQUIDACION REDEBAN 2025'!$C$3,IF(Y1238="TIPO III",'BASE LIQUIDACION REDEBAN 2025'!$C$4,IF(Y1238="TIPO IV",'BASE LIQUIDACION REDEBAN 2025'!$C$5,IF(Z1238="AEREO",'BASE LIQUIDACION REDEBAN 2025'!$B$6,'BASE LIQUIDACION REDEBAN 2025'!$C$5)))))))</f>
        <v>65960.072302</v>
      </c>
      <c r="AE1238" s="87">
        <f>IF(OR(W1238="SOPORTE_TELEFÓNICO",W1238="ENVÍO"),0,IF(Y1238="TIPO I",'BASE LIQUIDACION REDEBAN 2025'!$B$10,IF(Y1238="TIPO II",'BASE LIQUIDACION REDEBAN 2025'!$B$11,IF(Y1238="TIPO III",'BASE LIQUIDACION REDEBAN 2025'!$B$12,'BASE LIQUIDACION REDEBAN 2025'!$B$13))))</f>
        <v>75096.394270399993</v>
      </c>
      <c r="AF1238" s="87">
        <f t="shared" si="19"/>
        <v>65960.072302</v>
      </c>
      <c r="AG1238" s="184"/>
      <c r="AH1238" s="184"/>
    </row>
    <row r="1239" spans="1:34" s="49" customFormat="1">
      <c r="A1239" s="154" t="s">
        <v>90</v>
      </c>
      <c r="B1239" s="154" t="str">
        <f>VLOOKUP(A1239,'CENTRO DE COSTOS'!A:D,4,FALSE)</f>
        <v>JUAN SEBASTIÁN RÍOS CASTRILLÓN</v>
      </c>
      <c r="C1239" s="154" t="str">
        <f>VLOOKUP(A1239,'CENTRO DE COSTOS'!A:D,2,FALSE)</f>
        <v>0004-0005</v>
      </c>
      <c r="D1239" s="154">
        <v>5093</v>
      </c>
      <c r="E1239" s="154">
        <v>2656991</v>
      </c>
      <c r="F1239" s="154">
        <v>69788</v>
      </c>
      <c r="G1239" s="154" t="s">
        <v>4590</v>
      </c>
      <c r="H1239" s="154" t="s">
        <v>197</v>
      </c>
      <c r="I1239" s="154" t="s">
        <v>7922</v>
      </c>
      <c r="J1239" s="154" t="s">
        <v>7923</v>
      </c>
      <c r="K1239" s="183"/>
      <c r="L1239" s="154" t="s">
        <v>7924</v>
      </c>
      <c r="M1239" s="155">
        <v>45897.402083333327</v>
      </c>
      <c r="N1239" s="155">
        <v>45899.4</v>
      </c>
      <c r="O1239" s="154" t="s">
        <v>2961</v>
      </c>
      <c r="P1239" s="154" t="s">
        <v>2962</v>
      </c>
      <c r="Q1239" s="154" t="s">
        <v>3076</v>
      </c>
      <c r="R1239" s="154" t="s">
        <v>3076</v>
      </c>
      <c r="S1239" s="154" t="s">
        <v>2973</v>
      </c>
      <c r="T1239" s="183"/>
      <c r="U1239" s="154" t="s">
        <v>2965</v>
      </c>
      <c r="V1239" s="154" t="s">
        <v>7925</v>
      </c>
      <c r="W1239" s="154" t="s">
        <v>2967</v>
      </c>
      <c r="X1239" s="154" t="s">
        <v>7926</v>
      </c>
      <c r="Y1239" s="154" t="s">
        <v>30</v>
      </c>
      <c r="Z1239" s="154" t="s">
        <v>166</v>
      </c>
      <c r="AA1239" s="154" t="s">
        <v>1245</v>
      </c>
      <c r="AB1239" s="154">
        <v>1</v>
      </c>
      <c r="AC1239" s="154">
        <v>0</v>
      </c>
      <c r="AD1239" s="87">
        <f>IF(W1239="SOPORTE_TELEFÓNICO",'BASE LIQUIDACION REDEBAN 2025'!$B$19,IF(W1239="ENVÍO",'BASE LIQUIDACION REDEBAN 2025'!$C$2,IF(Y1239="TIPO I",'BASE LIQUIDACION REDEBAN 2025'!$C$2,IF(Y1239="TIPO II",'BASE LIQUIDACION REDEBAN 2025'!$C$3,IF(Y1239="TIPO III",'BASE LIQUIDACION REDEBAN 2025'!$C$4,IF(Y1239="TIPO IV",'BASE LIQUIDACION REDEBAN 2025'!$C$5,IF(Z1239="AEREO",'BASE LIQUIDACION REDEBAN 2025'!$B$6,'BASE LIQUIDACION REDEBAN 2025'!$C$5)))))))</f>
        <v>275728.78077800001</v>
      </c>
      <c r="AE1239" s="87">
        <f>IF(OR(W1239="SOPORTE_TELEFÓNICO",W1239="ENVÍO"),0,IF(Y1239="TIPO I",'BASE LIQUIDACION REDEBAN 2025'!$B$10,IF(Y1239="TIPO II",'BASE LIQUIDACION REDEBAN 2025'!$B$11,IF(Y1239="TIPO III",'BASE LIQUIDACION REDEBAN 2025'!$B$12,'BASE LIQUIDACION REDEBAN 2025'!$B$13))))</f>
        <v>196536.5258152</v>
      </c>
      <c r="AF1239" s="87">
        <f t="shared" si="19"/>
        <v>275728.78077800001</v>
      </c>
      <c r="AG1239" s="184"/>
      <c r="AH1239" s="184"/>
    </row>
    <row r="1240" spans="1:34" s="49" customFormat="1">
      <c r="A1240" s="154" t="s">
        <v>81</v>
      </c>
      <c r="B1240" s="154" t="str">
        <f>VLOOKUP(A1240,'CENTRO DE COSTOS'!A:D,4,FALSE)</f>
        <v>MIGUEL JULIÁN HERNÁNDEZ GUARÍN</v>
      </c>
      <c r="C1240" s="154" t="str">
        <f>VLOOKUP(A1240,'CENTRO DE COSTOS'!A:D,2,FALSE)</f>
        <v>0004-0008</v>
      </c>
      <c r="D1240" s="154">
        <v>54001</v>
      </c>
      <c r="E1240" s="154">
        <v>2665355</v>
      </c>
      <c r="F1240" s="154">
        <v>59217</v>
      </c>
      <c r="G1240" s="154" t="s">
        <v>4590</v>
      </c>
      <c r="H1240" s="154" t="s">
        <v>317</v>
      </c>
      <c r="I1240" s="154" t="s">
        <v>81</v>
      </c>
      <c r="J1240" s="154" t="s">
        <v>7927</v>
      </c>
      <c r="K1240" s="183"/>
      <c r="L1240" s="154" t="s">
        <v>7928</v>
      </c>
      <c r="M1240" s="155">
        <v>45898.580555555563</v>
      </c>
      <c r="N1240" s="155">
        <v>45899.501388888893</v>
      </c>
      <c r="O1240" s="154" t="s">
        <v>2961</v>
      </c>
      <c r="P1240" s="154" t="s">
        <v>2962</v>
      </c>
      <c r="Q1240" s="154" t="s">
        <v>3076</v>
      </c>
      <c r="R1240" s="154" t="s">
        <v>3076</v>
      </c>
      <c r="S1240" s="154" t="s">
        <v>200</v>
      </c>
      <c r="T1240" s="183"/>
      <c r="U1240" s="154" t="s">
        <v>2965</v>
      </c>
      <c r="V1240" s="154" t="s">
        <v>7929</v>
      </c>
      <c r="W1240" s="154" t="s">
        <v>2967</v>
      </c>
      <c r="X1240" s="154" t="s">
        <v>7930</v>
      </c>
      <c r="Y1240" s="154" t="s">
        <v>25</v>
      </c>
      <c r="Z1240" s="154" t="s">
        <v>166</v>
      </c>
      <c r="AA1240" s="154" t="s">
        <v>401</v>
      </c>
      <c r="AB1240" s="154">
        <v>1</v>
      </c>
      <c r="AC1240" s="154">
        <v>0</v>
      </c>
      <c r="AD1240" s="87">
        <f>IF(W1240="SOPORTE_TELEFÓNICO",'BASE LIQUIDACION REDEBAN 2025'!$B$19,IF(W1240="ENVÍO",'BASE LIQUIDACION REDEBAN 2025'!$C$2,IF(Y1240="TIPO I",'BASE LIQUIDACION REDEBAN 2025'!$C$2,IF(Y1240="TIPO II",'BASE LIQUIDACION REDEBAN 2025'!$C$3,IF(Y1240="TIPO III",'BASE LIQUIDACION REDEBAN 2025'!$C$4,IF(Y1240="TIPO IV",'BASE LIQUIDACION REDEBAN 2025'!$C$5,IF(Z1240="AEREO",'BASE LIQUIDACION REDEBAN 2025'!$B$6,'BASE LIQUIDACION REDEBAN 2025'!$C$5)))))))</f>
        <v>65960.072302</v>
      </c>
      <c r="AE1240" s="87">
        <f>IF(OR(W1240="SOPORTE_TELEFÓNICO",W1240="ENVÍO"),0,IF(Y1240="TIPO I",'BASE LIQUIDACION REDEBAN 2025'!$B$10,IF(Y1240="TIPO II",'BASE LIQUIDACION REDEBAN 2025'!$B$11,IF(Y1240="TIPO III",'BASE LIQUIDACION REDEBAN 2025'!$B$12,'BASE LIQUIDACION REDEBAN 2025'!$B$13))))</f>
        <v>75096.394270399993</v>
      </c>
      <c r="AF1240" s="87">
        <f t="shared" si="19"/>
        <v>65960.072302</v>
      </c>
      <c r="AG1240" s="184"/>
      <c r="AH1240" s="184"/>
    </row>
    <row r="1241" spans="1:34" s="49" customFormat="1">
      <c r="A1241" s="154" t="s">
        <v>86</v>
      </c>
      <c r="B1241" s="154" t="str">
        <f>VLOOKUP(A1241,'CENTRO DE COSTOS'!A:D,4,FALSE)</f>
        <v>KEVIN ALEXIS CORZO BUSTOS</v>
      </c>
      <c r="C1241" s="154" t="str">
        <f>VLOOKUP(A1241,'CENTRO DE COSTOS'!A:D,2,FALSE)</f>
        <v>0004-0007</v>
      </c>
      <c r="D1241" s="154">
        <v>73001</v>
      </c>
      <c r="E1241" s="154">
        <v>2665874</v>
      </c>
      <c r="F1241" s="154">
        <v>48551</v>
      </c>
      <c r="G1241" s="154" t="s">
        <v>4590</v>
      </c>
      <c r="H1241" s="154" t="s">
        <v>703</v>
      </c>
      <c r="I1241" s="154" t="s">
        <v>86</v>
      </c>
      <c r="J1241" s="154" t="s">
        <v>7931</v>
      </c>
      <c r="K1241" s="183"/>
      <c r="L1241" s="154" t="s">
        <v>7932</v>
      </c>
      <c r="M1241" s="155">
        <v>45898.628472222219</v>
      </c>
      <c r="N1241" s="155">
        <v>45899.505555555559</v>
      </c>
      <c r="O1241" s="154" t="s">
        <v>2961</v>
      </c>
      <c r="P1241" s="154" t="s">
        <v>2962</v>
      </c>
      <c r="Q1241" s="154" t="s">
        <v>3082</v>
      </c>
      <c r="R1241" s="154" t="s">
        <v>2972</v>
      </c>
      <c r="S1241" s="154" t="s">
        <v>2973</v>
      </c>
      <c r="T1241" s="183"/>
      <c r="U1241" s="154" t="s">
        <v>2965</v>
      </c>
      <c r="V1241" s="154" t="s">
        <v>7933</v>
      </c>
      <c r="W1241" s="154" t="s">
        <v>2967</v>
      </c>
      <c r="X1241" s="154" t="s">
        <v>7934</v>
      </c>
      <c r="Y1241" s="154" t="s">
        <v>25</v>
      </c>
      <c r="Z1241" s="154" t="s">
        <v>166</v>
      </c>
      <c r="AA1241" s="154" t="s">
        <v>4264</v>
      </c>
      <c r="AB1241" s="154">
        <v>1</v>
      </c>
      <c r="AC1241" s="154">
        <v>0</v>
      </c>
      <c r="AD1241" s="87">
        <f>IF(W1241="SOPORTE_TELEFÓNICO",'BASE LIQUIDACION REDEBAN 2025'!$B$19,IF(W1241="ENVÍO",'BASE LIQUIDACION REDEBAN 2025'!$C$2,IF(Y1241="TIPO I",'BASE LIQUIDACION REDEBAN 2025'!$C$2,IF(Y1241="TIPO II",'BASE LIQUIDACION REDEBAN 2025'!$C$3,IF(Y1241="TIPO III",'BASE LIQUIDACION REDEBAN 2025'!$C$4,IF(Y1241="TIPO IV",'BASE LIQUIDACION REDEBAN 2025'!$C$5,IF(Z1241="AEREO",'BASE LIQUIDACION REDEBAN 2025'!$B$6,'BASE LIQUIDACION REDEBAN 2025'!$C$5)))))))</f>
        <v>65960.072302</v>
      </c>
      <c r="AE1241" s="87">
        <f>IF(OR(W1241="SOPORTE_TELEFÓNICO",W1241="ENVÍO"),0,IF(Y1241="TIPO I",'BASE LIQUIDACION REDEBAN 2025'!$B$10,IF(Y1241="TIPO II",'BASE LIQUIDACION REDEBAN 2025'!$B$11,IF(Y1241="TIPO III",'BASE LIQUIDACION REDEBAN 2025'!$B$12,'BASE LIQUIDACION REDEBAN 2025'!$B$13))))</f>
        <v>75096.394270399993</v>
      </c>
      <c r="AF1241" s="87">
        <f t="shared" si="19"/>
        <v>65960.072302</v>
      </c>
      <c r="AG1241" s="184"/>
      <c r="AH1241" s="184"/>
    </row>
    <row r="1242" spans="1:34" s="49" customFormat="1">
      <c r="A1242" s="154" t="s">
        <v>76</v>
      </c>
      <c r="B1242" s="154" t="str">
        <f>VLOOKUP(A1242,'CENTRO DE COSTOS'!A:D,4,FALSE)</f>
        <v>DIEGO FERNANDO HENAO CARDONA</v>
      </c>
      <c r="C1242" s="154" t="str">
        <f>VLOOKUP(A1242,'CENTRO DE COSTOS'!A:D,2,FALSE)</f>
        <v>0004-0003</v>
      </c>
      <c r="D1242" s="154">
        <v>76001</v>
      </c>
      <c r="E1242" s="154">
        <v>2666125</v>
      </c>
      <c r="F1242" s="154">
        <v>35513</v>
      </c>
      <c r="G1242" s="154" t="s">
        <v>4590</v>
      </c>
      <c r="H1242" s="154" t="s">
        <v>227</v>
      </c>
      <c r="I1242" s="154" t="s">
        <v>76</v>
      </c>
      <c r="J1242" s="154" t="s">
        <v>7935</v>
      </c>
      <c r="K1242" s="183"/>
      <c r="L1242" s="154" t="s">
        <v>7936</v>
      </c>
      <c r="M1242" s="155">
        <v>45898.635416666657</v>
      </c>
      <c r="N1242" s="155">
        <v>45899.507638888892</v>
      </c>
      <c r="O1242" s="154" t="s">
        <v>2961</v>
      </c>
      <c r="P1242" s="154" t="s">
        <v>2962</v>
      </c>
      <c r="Q1242" s="154" t="s">
        <v>3495</v>
      </c>
      <c r="R1242" s="154" t="s">
        <v>3046</v>
      </c>
      <c r="S1242" s="154" t="s">
        <v>220</v>
      </c>
      <c r="T1242" s="183"/>
      <c r="U1242" s="154" t="s">
        <v>2965</v>
      </c>
      <c r="V1242" s="154" t="s">
        <v>7937</v>
      </c>
      <c r="W1242" s="154" t="s">
        <v>2967</v>
      </c>
      <c r="X1242" s="154" t="s">
        <v>7938</v>
      </c>
      <c r="Y1242" s="154" t="s">
        <v>25</v>
      </c>
      <c r="Z1242" s="154" t="s">
        <v>166</v>
      </c>
      <c r="AA1242" s="154" t="s">
        <v>233</v>
      </c>
      <c r="AB1242" s="154">
        <v>1</v>
      </c>
      <c r="AC1242" s="154">
        <v>0</v>
      </c>
      <c r="AD1242" s="87">
        <f>IF(W1242="SOPORTE_TELEFÓNICO",'BASE LIQUIDACION REDEBAN 2025'!$B$19,IF(W1242="ENVÍO",'BASE LIQUIDACION REDEBAN 2025'!$C$2,IF(Y1242="TIPO I",'BASE LIQUIDACION REDEBAN 2025'!$C$2,IF(Y1242="TIPO II",'BASE LIQUIDACION REDEBAN 2025'!$C$3,IF(Y1242="TIPO III",'BASE LIQUIDACION REDEBAN 2025'!$C$4,IF(Y1242="TIPO IV",'BASE LIQUIDACION REDEBAN 2025'!$C$5,IF(Z1242="AEREO",'BASE LIQUIDACION REDEBAN 2025'!$B$6,'BASE LIQUIDACION REDEBAN 2025'!$C$5)))))))</f>
        <v>65960.072302</v>
      </c>
      <c r="AE1242" s="87">
        <f>IF(OR(W1242="SOPORTE_TELEFÓNICO",W1242="ENVÍO"),0,IF(Y1242="TIPO I",'BASE LIQUIDACION REDEBAN 2025'!$B$10,IF(Y1242="TIPO II",'BASE LIQUIDACION REDEBAN 2025'!$B$11,IF(Y1242="TIPO III",'BASE LIQUIDACION REDEBAN 2025'!$B$12,'BASE LIQUIDACION REDEBAN 2025'!$B$13))))</f>
        <v>75096.394270399993</v>
      </c>
      <c r="AF1242" s="87">
        <f t="shared" si="19"/>
        <v>65960.072302</v>
      </c>
      <c r="AG1242" s="184"/>
      <c r="AH1242" s="184"/>
    </row>
    <row r="1243" spans="1:34" s="49" customFormat="1">
      <c r="A1243" s="154" t="s">
        <v>91</v>
      </c>
      <c r="B1243" s="154" t="str">
        <f>VLOOKUP(A1243,'CENTRO DE COSTOS'!A:D,4,FALSE)</f>
        <v>JOSE MAURICIO HERNANDEZ ROJAS</v>
      </c>
      <c r="C1243" s="154" t="str">
        <f>VLOOKUP(A1243,'CENTRO DE COSTOS'!A:D,2,FALSE)</f>
        <v>0004-0001</v>
      </c>
      <c r="D1243" s="154">
        <v>23001</v>
      </c>
      <c r="E1243" s="154">
        <v>2666226</v>
      </c>
      <c r="F1243" s="154">
        <v>77932</v>
      </c>
      <c r="G1243" s="154" t="s">
        <v>4590</v>
      </c>
      <c r="H1243" s="154" t="s">
        <v>421</v>
      </c>
      <c r="I1243" s="154" t="s">
        <v>91</v>
      </c>
      <c r="J1243" s="154" t="s">
        <v>7939</v>
      </c>
      <c r="K1243" s="183"/>
      <c r="L1243" s="154" t="s">
        <v>7940</v>
      </c>
      <c r="M1243" s="155">
        <v>45898.643750000003</v>
      </c>
      <c r="N1243" s="155">
        <v>45899.509722222218</v>
      </c>
      <c r="O1243" s="154" t="s">
        <v>2961</v>
      </c>
      <c r="P1243" s="154" t="s">
        <v>2962</v>
      </c>
      <c r="Q1243" s="154" t="s">
        <v>2978</v>
      </c>
      <c r="R1243" s="154" t="s">
        <v>2983</v>
      </c>
      <c r="S1243" s="154" t="s">
        <v>2973</v>
      </c>
      <c r="T1243" s="183"/>
      <c r="U1243" s="154" t="s">
        <v>2965</v>
      </c>
      <c r="V1243" s="154" t="s">
        <v>7941</v>
      </c>
      <c r="W1243" s="154" t="s">
        <v>2967</v>
      </c>
      <c r="X1243" s="154" t="s">
        <v>7942</v>
      </c>
      <c r="Y1243" s="154" t="s">
        <v>25</v>
      </c>
      <c r="Z1243" s="154" t="s">
        <v>166</v>
      </c>
      <c r="AA1243" s="154" t="s">
        <v>426</v>
      </c>
      <c r="AB1243" s="154">
        <v>1</v>
      </c>
      <c r="AC1243" s="154">
        <v>0</v>
      </c>
      <c r="AD1243" s="87">
        <f>IF(W1243="SOPORTE_TELEFÓNICO",'BASE LIQUIDACION REDEBAN 2025'!$B$19,IF(W1243="ENVÍO",'BASE LIQUIDACION REDEBAN 2025'!$C$2,IF(Y1243="TIPO I",'BASE LIQUIDACION REDEBAN 2025'!$C$2,IF(Y1243="TIPO II",'BASE LIQUIDACION REDEBAN 2025'!$C$3,IF(Y1243="TIPO III",'BASE LIQUIDACION REDEBAN 2025'!$C$4,IF(Y1243="TIPO IV",'BASE LIQUIDACION REDEBAN 2025'!$C$5,IF(Z1243="AEREO",'BASE LIQUIDACION REDEBAN 2025'!$B$6,'BASE LIQUIDACION REDEBAN 2025'!$C$5)))))))</f>
        <v>65960.072302</v>
      </c>
      <c r="AE1243" s="87">
        <f>IF(OR(W1243="SOPORTE_TELEFÓNICO",W1243="ENVÍO"),0,IF(Y1243="TIPO I",'BASE LIQUIDACION REDEBAN 2025'!$B$10,IF(Y1243="TIPO II",'BASE LIQUIDACION REDEBAN 2025'!$B$11,IF(Y1243="TIPO III",'BASE LIQUIDACION REDEBAN 2025'!$B$12,'BASE LIQUIDACION REDEBAN 2025'!$B$13))))</f>
        <v>75096.394270399993</v>
      </c>
      <c r="AF1243" s="87">
        <f t="shared" si="19"/>
        <v>65960.072302</v>
      </c>
      <c r="AG1243" s="184"/>
      <c r="AH1243" s="184"/>
    </row>
    <row r="1244" spans="1:34" s="49" customFormat="1">
      <c r="A1244" s="154" t="s">
        <v>90</v>
      </c>
      <c r="B1244" s="154" t="str">
        <f>VLOOKUP(A1244,'CENTRO DE COSTOS'!A:D,4,FALSE)</f>
        <v>JUAN SEBASTIÁN RÍOS CASTRILLÓN</v>
      </c>
      <c r="C1244" s="154" t="str">
        <f>VLOOKUP(A1244,'CENTRO DE COSTOS'!A:D,2,FALSE)</f>
        <v>0004-0005</v>
      </c>
      <c r="D1244" s="154">
        <v>5088</v>
      </c>
      <c r="E1244" s="154">
        <v>2666273</v>
      </c>
      <c r="F1244" s="154">
        <v>80225</v>
      </c>
      <c r="G1244" s="154" t="s">
        <v>4590</v>
      </c>
      <c r="H1244" s="154" t="s">
        <v>197</v>
      </c>
      <c r="I1244" s="154" t="s">
        <v>211</v>
      </c>
      <c r="J1244" s="154" t="s">
        <v>7943</v>
      </c>
      <c r="K1244" s="183"/>
      <c r="L1244" s="154" t="s">
        <v>7944</v>
      </c>
      <c r="M1244" s="155">
        <v>45898.651388888888</v>
      </c>
      <c r="N1244" s="155">
        <v>45899.513888888891</v>
      </c>
      <c r="O1244" s="154" t="s">
        <v>2961</v>
      </c>
      <c r="P1244" s="154" t="s">
        <v>2988</v>
      </c>
      <c r="Q1244" s="154" t="s">
        <v>3257</v>
      </c>
      <c r="R1244" s="154" t="s">
        <v>3258</v>
      </c>
      <c r="S1244" s="154" t="s">
        <v>200</v>
      </c>
      <c r="T1244" s="183"/>
      <c r="U1244" s="154" t="s">
        <v>2965</v>
      </c>
      <c r="V1244" s="154" t="s">
        <v>7945</v>
      </c>
      <c r="W1244" s="154" t="s">
        <v>3213</v>
      </c>
      <c r="X1244" s="154">
        <v>0</v>
      </c>
      <c r="Y1244" s="154" t="s">
        <v>25</v>
      </c>
      <c r="Z1244" s="154" t="s">
        <v>166</v>
      </c>
      <c r="AA1244" s="154" t="s">
        <v>368</v>
      </c>
      <c r="AB1244" s="154">
        <v>0</v>
      </c>
      <c r="AC1244" s="154">
        <v>0</v>
      </c>
      <c r="AD1244" s="87">
        <f>IF(W1244="SOPORTE_TELEFÓNICO",'BASE LIQUIDACION REDEBAN 2025'!$B$19,IF(W1244="ENVÍO",'BASE LIQUIDACION REDEBAN 2025'!$C$2,IF(Y1244="TIPO I",'BASE LIQUIDACION REDEBAN 2025'!$C$2,IF(Y1244="TIPO II",'BASE LIQUIDACION REDEBAN 2025'!$C$3,IF(Y1244="TIPO III",'BASE LIQUIDACION REDEBAN 2025'!$C$4,IF(Y1244="TIPO IV",'BASE LIQUIDACION REDEBAN 2025'!$C$5,IF(Z1244="AEREO",'BASE LIQUIDACION REDEBAN 2025'!$B$6,'BASE LIQUIDACION REDEBAN 2025'!$C$5)))))))</f>
        <v>41241.0800752</v>
      </c>
      <c r="AE1244" s="87">
        <f>IF(OR(W1244="SOPORTE_TELEFÓNICO",W1244="ENVÍO"),0,IF(Y1244="TIPO I",'BASE LIQUIDACION REDEBAN 2025'!$B$10,IF(Y1244="TIPO II",'BASE LIQUIDACION REDEBAN 2025'!$B$11,IF(Y1244="TIPO III",'BASE LIQUIDACION REDEBAN 2025'!$B$12,'BASE LIQUIDACION REDEBAN 2025'!$B$13))))</f>
        <v>0</v>
      </c>
      <c r="AF1244" s="87">
        <f t="shared" si="19"/>
        <v>41241.0800752</v>
      </c>
      <c r="AG1244" s="184"/>
      <c r="AH1244" s="184"/>
    </row>
    <row r="1245" spans="1:34" s="49" customFormat="1">
      <c r="A1245" s="154" t="s">
        <v>76</v>
      </c>
      <c r="B1245" s="154" t="str">
        <f>VLOOKUP(A1245,'CENTRO DE COSTOS'!A:D,4,FALSE)</f>
        <v>DIEGO FERNANDO HENAO CARDONA</v>
      </c>
      <c r="C1245" s="154" t="str">
        <f>VLOOKUP(A1245,'CENTRO DE COSTOS'!A:D,2,FALSE)</f>
        <v>0004-0003</v>
      </c>
      <c r="D1245" s="154">
        <v>76834</v>
      </c>
      <c r="E1245" s="154">
        <v>2668224</v>
      </c>
      <c r="F1245" s="154">
        <v>25409</v>
      </c>
      <c r="G1245" s="154" t="s">
        <v>4590</v>
      </c>
      <c r="H1245" s="154" t="s">
        <v>227</v>
      </c>
      <c r="I1245" s="154" t="s">
        <v>1806</v>
      </c>
      <c r="J1245" s="154" t="s">
        <v>4457</v>
      </c>
      <c r="K1245" s="183"/>
      <c r="L1245" s="154" t="s">
        <v>7946</v>
      </c>
      <c r="M1245" s="155">
        <v>45899.470138888893</v>
      </c>
      <c r="N1245" s="155">
        <v>45899.538194444453</v>
      </c>
      <c r="O1245" s="154" t="s">
        <v>2961</v>
      </c>
      <c r="P1245" s="154" t="s">
        <v>2962</v>
      </c>
      <c r="Q1245" s="154" t="s">
        <v>3017</v>
      </c>
      <c r="R1245" s="154" t="s">
        <v>2972</v>
      </c>
      <c r="S1245" s="154" t="s">
        <v>3666</v>
      </c>
      <c r="T1245" s="183"/>
      <c r="U1245" s="154" t="s">
        <v>2965</v>
      </c>
      <c r="V1245" s="154" t="s">
        <v>7947</v>
      </c>
      <c r="W1245" s="154" t="s">
        <v>3213</v>
      </c>
      <c r="X1245" s="154">
        <v>0</v>
      </c>
      <c r="Y1245" s="154" t="s">
        <v>28</v>
      </c>
      <c r="Z1245" s="154" t="s">
        <v>166</v>
      </c>
      <c r="AA1245" s="154" t="s">
        <v>7948</v>
      </c>
      <c r="AB1245" s="154">
        <v>0</v>
      </c>
      <c r="AC1245" s="154">
        <v>0</v>
      </c>
      <c r="AD1245" s="87">
        <f>IF(W1245="SOPORTE_TELEFÓNICO",'BASE LIQUIDACION REDEBAN 2025'!$B$19,IF(W1245="ENVÍO",'BASE LIQUIDACION REDEBAN 2025'!$C$2,IF(Y1245="TIPO I",'BASE LIQUIDACION REDEBAN 2025'!$C$2,IF(Y1245="TIPO II",'BASE LIQUIDACION REDEBAN 2025'!$C$3,IF(Y1245="TIPO III",'BASE LIQUIDACION REDEBAN 2025'!$C$4,IF(Y1245="TIPO IV",'BASE LIQUIDACION REDEBAN 2025'!$C$5,IF(Z1245="AEREO",'BASE LIQUIDACION REDEBAN 2025'!$B$6,'BASE LIQUIDACION REDEBAN 2025'!$C$5)))))))</f>
        <v>41241.0800752</v>
      </c>
      <c r="AE1245" s="87">
        <f>IF(OR(W1245="SOPORTE_TELEFÓNICO",W1245="ENVÍO"),0,IF(Y1245="TIPO I",'BASE LIQUIDACION REDEBAN 2025'!$B$10,IF(Y1245="TIPO II",'BASE LIQUIDACION REDEBAN 2025'!$B$11,IF(Y1245="TIPO III",'BASE LIQUIDACION REDEBAN 2025'!$B$12,'BASE LIQUIDACION REDEBAN 2025'!$B$13))))</f>
        <v>0</v>
      </c>
      <c r="AF1245" s="87">
        <f t="shared" si="19"/>
        <v>41241.0800752</v>
      </c>
      <c r="AG1245" s="184"/>
      <c r="AH1245" s="184"/>
    </row>
    <row r="1246" spans="1:34" s="49" customFormat="1">
      <c r="A1246" s="154" t="s">
        <v>90</v>
      </c>
      <c r="B1246" s="154" t="str">
        <f>VLOOKUP(A1246,'CENTRO DE COSTOS'!A:D,4,FALSE)</f>
        <v>JUAN SEBASTIÁN RÍOS CASTRILLÓN</v>
      </c>
      <c r="C1246" s="154" t="str">
        <f>VLOOKUP(A1246,'CENTRO DE COSTOS'!A:D,2,FALSE)</f>
        <v>0004-0005</v>
      </c>
      <c r="D1246" s="154">
        <v>5001</v>
      </c>
      <c r="E1246" s="154">
        <v>2666232</v>
      </c>
      <c r="F1246" s="154">
        <v>36272</v>
      </c>
      <c r="G1246" s="154" t="s">
        <v>4590</v>
      </c>
      <c r="H1246" s="154" t="s">
        <v>197</v>
      </c>
      <c r="I1246" s="154" t="s">
        <v>90</v>
      </c>
      <c r="J1246" s="154" t="s">
        <v>7949</v>
      </c>
      <c r="K1246" s="183"/>
      <c r="L1246" s="154" t="s">
        <v>7950</v>
      </c>
      <c r="M1246" s="155">
        <v>45898.644444444442</v>
      </c>
      <c r="N1246" s="155">
        <v>45899.550694444442</v>
      </c>
      <c r="O1246" s="154" t="s">
        <v>2961</v>
      </c>
      <c r="P1246" s="154" t="s">
        <v>2962</v>
      </c>
      <c r="Q1246" s="154" t="s">
        <v>2971</v>
      </c>
      <c r="R1246" s="154" t="s">
        <v>3027</v>
      </c>
      <c r="S1246" s="154" t="s">
        <v>200</v>
      </c>
      <c r="T1246" s="183"/>
      <c r="U1246" s="154" t="s">
        <v>2965</v>
      </c>
      <c r="V1246" s="154" t="s">
        <v>7951</v>
      </c>
      <c r="W1246" s="154" t="s">
        <v>2967</v>
      </c>
      <c r="X1246" s="154" t="s">
        <v>7952</v>
      </c>
      <c r="Y1246" s="154" t="s">
        <v>25</v>
      </c>
      <c r="Z1246" s="154" t="s">
        <v>166</v>
      </c>
      <c r="AA1246" s="154" t="s">
        <v>270</v>
      </c>
      <c r="AB1246" s="154">
        <v>1</v>
      </c>
      <c r="AC1246" s="154">
        <v>0</v>
      </c>
      <c r="AD1246" s="87">
        <f>IF(W1246="SOPORTE_TELEFÓNICO",'BASE LIQUIDACION REDEBAN 2025'!$B$19,IF(W1246="ENVÍO",'BASE LIQUIDACION REDEBAN 2025'!$C$2,IF(Y1246="TIPO I",'BASE LIQUIDACION REDEBAN 2025'!$C$2,IF(Y1246="TIPO II",'BASE LIQUIDACION REDEBAN 2025'!$C$3,IF(Y1246="TIPO III",'BASE LIQUIDACION REDEBAN 2025'!$C$4,IF(Y1246="TIPO IV",'BASE LIQUIDACION REDEBAN 2025'!$C$5,IF(Z1246="AEREO",'BASE LIQUIDACION REDEBAN 2025'!$B$6,'BASE LIQUIDACION REDEBAN 2025'!$C$5)))))))</f>
        <v>65960.072302</v>
      </c>
      <c r="AE1246" s="87">
        <f>IF(OR(W1246="SOPORTE_TELEFÓNICO",W1246="ENVÍO"),0,IF(Y1246="TIPO I",'BASE LIQUIDACION REDEBAN 2025'!$B$10,IF(Y1246="TIPO II",'BASE LIQUIDACION REDEBAN 2025'!$B$11,IF(Y1246="TIPO III",'BASE LIQUIDACION REDEBAN 2025'!$B$12,'BASE LIQUIDACION REDEBAN 2025'!$B$13))))</f>
        <v>75096.394270399993</v>
      </c>
      <c r="AF1246" s="87">
        <f t="shared" si="19"/>
        <v>65960.072302</v>
      </c>
      <c r="AG1246" s="184"/>
      <c r="AH1246" s="184"/>
    </row>
    <row r="1247" spans="1:34" s="49" customFormat="1">
      <c r="A1247" s="154" t="s">
        <v>87</v>
      </c>
      <c r="B1247" s="154" t="str">
        <f>VLOOKUP(A1247,'CENTRO DE COSTOS'!A:D,4,FALSE)</f>
        <v>DIEGO FERNANDO HENAO CARDONA</v>
      </c>
      <c r="C1247" s="154" t="str">
        <f>VLOOKUP(A1247,'CENTRO DE COSTOS'!A:D,2,FALSE)</f>
        <v>0004-0002</v>
      </c>
      <c r="D1247" s="154">
        <v>17001</v>
      </c>
      <c r="E1247" s="154">
        <v>2666115</v>
      </c>
      <c r="F1247" s="154">
        <v>22468</v>
      </c>
      <c r="G1247" s="154" t="s">
        <v>4590</v>
      </c>
      <c r="H1247" s="154" t="s">
        <v>477</v>
      </c>
      <c r="I1247" s="154" t="s">
        <v>87</v>
      </c>
      <c r="J1247" s="154" t="s">
        <v>7953</v>
      </c>
      <c r="K1247" s="183"/>
      <c r="L1247" s="154" t="s">
        <v>7954</v>
      </c>
      <c r="M1247" s="155">
        <v>45898.634027777778</v>
      </c>
      <c r="N1247" s="155">
        <v>45899.553472222222</v>
      </c>
      <c r="O1247" s="154" t="s">
        <v>2961</v>
      </c>
      <c r="P1247" s="154" t="s">
        <v>2962</v>
      </c>
      <c r="Q1247" s="154" t="s">
        <v>3082</v>
      </c>
      <c r="R1247" s="154" t="s">
        <v>2972</v>
      </c>
      <c r="S1247" s="154" t="s">
        <v>220</v>
      </c>
      <c r="T1247" s="183"/>
      <c r="U1247" s="154" t="s">
        <v>2965</v>
      </c>
      <c r="V1247" s="154" t="s">
        <v>7955</v>
      </c>
      <c r="W1247" s="154" t="s">
        <v>2967</v>
      </c>
      <c r="X1247" s="154" t="s">
        <v>7956</v>
      </c>
      <c r="Y1247" s="154" t="s">
        <v>25</v>
      </c>
      <c r="Z1247" s="154" t="s">
        <v>166</v>
      </c>
      <c r="AA1247" s="154" t="s">
        <v>482</v>
      </c>
      <c r="AB1247" s="154">
        <v>1</v>
      </c>
      <c r="AC1247" s="154">
        <v>0</v>
      </c>
      <c r="AD1247" s="87">
        <f>IF(W1247="SOPORTE_TELEFÓNICO",'BASE LIQUIDACION REDEBAN 2025'!$B$19,IF(W1247="ENVÍO",'BASE LIQUIDACION REDEBAN 2025'!$C$2,IF(Y1247="TIPO I",'BASE LIQUIDACION REDEBAN 2025'!$C$2,IF(Y1247="TIPO II",'BASE LIQUIDACION REDEBAN 2025'!$C$3,IF(Y1247="TIPO III",'BASE LIQUIDACION REDEBAN 2025'!$C$4,IF(Y1247="TIPO IV",'BASE LIQUIDACION REDEBAN 2025'!$C$5,IF(Z1247="AEREO",'BASE LIQUIDACION REDEBAN 2025'!$B$6,'BASE LIQUIDACION REDEBAN 2025'!$C$5)))))))</f>
        <v>65960.072302</v>
      </c>
      <c r="AE1247" s="87">
        <f>IF(OR(W1247="SOPORTE_TELEFÓNICO",W1247="ENVÍO"),0,IF(Y1247="TIPO I",'BASE LIQUIDACION REDEBAN 2025'!$B$10,IF(Y1247="TIPO II",'BASE LIQUIDACION REDEBAN 2025'!$B$11,IF(Y1247="TIPO III",'BASE LIQUIDACION REDEBAN 2025'!$B$12,'BASE LIQUIDACION REDEBAN 2025'!$B$13))))</f>
        <v>75096.394270399993</v>
      </c>
      <c r="AF1247" s="87">
        <f t="shared" si="19"/>
        <v>65960.072302</v>
      </c>
      <c r="AG1247" s="184"/>
      <c r="AH1247" s="184"/>
    </row>
    <row r="1248" spans="1:34" s="49" customFormat="1">
      <c r="A1248" s="154" t="s">
        <v>68</v>
      </c>
      <c r="B1248" s="154" t="str">
        <f>VLOOKUP(A1248,'CENTRO DE COSTOS'!A:D,4,FALSE)</f>
        <v>WILLIAM ASDRUBAL ROZO ROZO</v>
      </c>
      <c r="C1248" s="154" t="str">
        <f>VLOOKUP(A1248,'CENTRO DE COSTOS'!A:D,2,FALSE)</f>
        <v>0004-0004</v>
      </c>
      <c r="D1248" s="154">
        <v>11001</v>
      </c>
      <c r="E1248" s="154">
        <v>2668075</v>
      </c>
      <c r="F1248" s="154">
        <v>53600</v>
      </c>
      <c r="G1248" s="154" t="s">
        <v>4590</v>
      </c>
      <c r="H1248" s="154" t="s">
        <v>470</v>
      </c>
      <c r="I1248" s="154" t="s">
        <v>68</v>
      </c>
      <c r="J1248" s="154" t="s">
        <v>7957</v>
      </c>
      <c r="K1248" s="183"/>
      <c r="L1248" s="154" t="s">
        <v>7958</v>
      </c>
      <c r="M1248" s="155">
        <v>45899.425000000003</v>
      </c>
      <c r="N1248" s="155">
        <v>45899.558333333327</v>
      </c>
      <c r="O1248" s="154" t="s">
        <v>2961</v>
      </c>
      <c r="P1248" s="154" t="s">
        <v>2962</v>
      </c>
      <c r="Q1248" s="154" t="s">
        <v>2978</v>
      </c>
      <c r="R1248" s="154" t="s">
        <v>2972</v>
      </c>
      <c r="S1248" s="154" t="s">
        <v>200</v>
      </c>
      <c r="T1248" s="183"/>
      <c r="U1248" s="154" t="s">
        <v>2965</v>
      </c>
      <c r="V1248" s="154" t="s">
        <v>7959</v>
      </c>
      <c r="W1248" s="154" t="s">
        <v>2967</v>
      </c>
      <c r="X1248" s="154" t="s">
        <v>7960</v>
      </c>
      <c r="Y1248" s="154" t="s">
        <v>25</v>
      </c>
      <c r="Z1248" s="154" t="s">
        <v>166</v>
      </c>
      <c r="AA1248" s="154" t="s">
        <v>877</v>
      </c>
      <c r="AB1248" s="154">
        <v>1</v>
      </c>
      <c r="AC1248" s="154">
        <v>0</v>
      </c>
      <c r="AD1248" s="87">
        <f>IF(W1248="SOPORTE_TELEFÓNICO",'BASE LIQUIDACION REDEBAN 2025'!$B$19,IF(W1248="ENVÍO",'BASE LIQUIDACION REDEBAN 2025'!$C$2,IF(Y1248="TIPO I",'BASE LIQUIDACION REDEBAN 2025'!$C$2,IF(Y1248="TIPO II",'BASE LIQUIDACION REDEBAN 2025'!$C$3,IF(Y1248="TIPO III",'BASE LIQUIDACION REDEBAN 2025'!$C$4,IF(Y1248="TIPO IV",'BASE LIQUIDACION REDEBAN 2025'!$C$5,IF(Z1248="AEREO",'BASE LIQUIDACION REDEBAN 2025'!$B$6,'BASE LIQUIDACION REDEBAN 2025'!$C$5)))))))</f>
        <v>65960.072302</v>
      </c>
      <c r="AE1248" s="87">
        <f>IF(OR(W1248="SOPORTE_TELEFÓNICO",W1248="ENVÍO"),0,IF(Y1248="TIPO I",'BASE LIQUIDACION REDEBAN 2025'!$B$10,IF(Y1248="TIPO II",'BASE LIQUIDACION REDEBAN 2025'!$B$11,IF(Y1248="TIPO III",'BASE LIQUIDACION REDEBAN 2025'!$B$12,'BASE LIQUIDACION REDEBAN 2025'!$B$13))))</f>
        <v>75096.394270399993</v>
      </c>
      <c r="AF1248" s="87">
        <f t="shared" si="19"/>
        <v>65960.072302</v>
      </c>
      <c r="AG1248" s="184"/>
      <c r="AH1248" s="184"/>
    </row>
    <row r="1249" spans="1:34" s="49" customFormat="1">
      <c r="A1249" s="154" t="s">
        <v>81</v>
      </c>
      <c r="B1249" s="154" t="str">
        <f>VLOOKUP(A1249,'CENTRO DE COSTOS'!A:D,4,FALSE)</f>
        <v>MIGUEL JULIÁN HERNÁNDEZ GUARÍN</v>
      </c>
      <c r="C1249" s="154" t="str">
        <f>VLOOKUP(A1249,'CENTRO DE COSTOS'!A:D,2,FALSE)</f>
        <v>0004-0008</v>
      </c>
      <c r="D1249" s="154">
        <v>54001</v>
      </c>
      <c r="E1249" s="154">
        <v>2667991</v>
      </c>
      <c r="F1249" s="154">
        <v>78948</v>
      </c>
      <c r="G1249" s="154" t="s">
        <v>4590</v>
      </c>
      <c r="H1249" s="154" t="s">
        <v>317</v>
      </c>
      <c r="I1249" s="154" t="s">
        <v>81</v>
      </c>
      <c r="J1249" s="154" t="s">
        <v>7961</v>
      </c>
      <c r="K1249" s="183"/>
      <c r="L1249" s="154" t="s">
        <v>7962</v>
      </c>
      <c r="M1249" s="155">
        <v>45899.425000000003</v>
      </c>
      <c r="N1249" s="155">
        <v>45899.563194444447</v>
      </c>
      <c r="O1249" s="154" t="s">
        <v>2961</v>
      </c>
      <c r="P1249" s="154" t="s">
        <v>2962</v>
      </c>
      <c r="Q1249" s="154" t="s">
        <v>2995</v>
      </c>
      <c r="R1249" s="154" t="s">
        <v>2972</v>
      </c>
      <c r="S1249" s="154" t="s">
        <v>2973</v>
      </c>
      <c r="T1249" s="183"/>
      <c r="U1249" s="154" t="s">
        <v>2965</v>
      </c>
      <c r="V1249" s="154" t="s">
        <v>7963</v>
      </c>
      <c r="W1249" s="154" t="s">
        <v>2967</v>
      </c>
      <c r="X1249" s="154" t="s">
        <v>7964</v>
      </c>
      <c r="Y1249" s="154" t="s">
        <v>25</v>
      </c>
      <c r="Z1249" s="154" t="s">
        <v>166</v>
      </c>
      <c r="AA1249" s="154" t="s">
        <v>432</v>
      </c>
      <c r="AB1249" s="154">
        <v>1</v>
      </c>
      <c r="AC1249" s="154">
        <v>0</v>
      </c>
      <c r="AD1249" s="87">
        <f>IF(W1249="SOPORTE_TELEFÓNICO",'BASE LIQUIDACION REDEBAN 2025'!$B$19,IF(W1249="ENVÍO",'BASE LIQUIDACION REDEBAN 2025'!$C$2,IF(Y1249="TIPO I",'BASE LIQUIDACION REDEBAN 2025'!$C$2,IF(Y1249="TIPO II",'BASE LIQUIDACION REDEBAN 2025'!$C$3,IF(Y1249="TIPO III",'BASE LIQUIDACION REDEBAN 2025'!$C$4,IF(Y1249="TIPO IV",'BASE LIQUIDACION REDEBAN 2025'!$C$5,IF(Z1249="AEREO",'BASE LIQUIDACION REDEBAN 2025'!$B$6,'BASE LIQUIDACION REDEBAN 2025'!$C$5)))))))</f>
        <v>65960.072302</v>
      </c>
      <c r="AE1249" s="87">
        <f>IF(OR(W1249="SOPORTE_TELEFÓNICO",W1249="ENVÍO"),0,IF(Y1249="TIPO I",'BASE LIQUIDACION REDEBAN 2025'!$B$10,IF(Y1249="TIPO II",'BASE LIQUIDACION REDEBAN 2025'!$B$11,IF(Y1249="TIPO III",'BASE LIQUIDACION REDEBAN 2025'!$B$12,'BASE LIQUIDACION REDEBAN 2025'!$B$13))))</f>
        <v>75096.394270399993</v>
      </c>
      <c r="AF1249" s="87">
        <f t="shared" si="19"/>
        <v>65960.072302</v>
      </c>
      <c r="AG1249" s="184"/>
      <c r="AH1249" s="184"/>
    </row>
    <row r="1250" spans="1:34" s="49" customFormat="1">
      <c r="A1250" s="154" t="s">
        <v>99</v>
      </c>
      <c r="B1250" s="154" t="str">
        <f>VLOOKUP(A1250,'CENTRO DE COSTOS'!A:D,4,FALSE)</f>
        <v>JOSE MAURICIO HERNANDEZ ROJAS</v>
      </c>
      <c r="C1250" s="154" t="str">
        <f>VLOOKUP(A1250,'CENTRO DE COSTOS'!A:D,2,FALSE)</f>
        <v>0004-0001</v>
      </c>
      <c r="D1250" s="154">
        <v>20001</v>
      </c>
      <c r="E1250" s="154">
        <v>2668155</v>
      </c>
      <c r="F1250" s="154">
        <v>28993</v>
      </c>
      <c r="G1250" s="154" t="s">
        <v>4590</v>
      </c>
      <c r="H1250" s="154" t="s">
        <v>440</v>
      </c>
      <c r="I1250" s="154" t="s">
        <v>99</v>
      </c>
      <c r="J1250" s="154" t="s">
        <v>7965</v>
      </c>
      <c r="K1250" s="183"/>
      <c r="L1250" s="154" t="s">
        <v>7966</v>
      </c>
      <c r="M1250" s="155">
        <v>45899.397222222222</v>
      </c>
      <c r="N1250" s="155">
        <v>45899.565972222219</v>
      </c>
      <c r="O1250" s="154" t="s">
        <v>2961</v>
      </c>
      <c r="P1250" s="154" t="s">
        <v>2962</v>
      </c>
      <c r="Q1250" s="154" t="s">
        <v>2971</v>
      </c>
      <c r="R1250" s="154" t="s">
        <v>3027</v>
      </c>
      <c r="S1250" s="154" t="s">
        <v>2973</v>
      </c>
      <c r="T1250" s="183"/>
      <c r="U1250" s="154" t="s">
        <v>2965</v>
      </c>
      <c r="V1250" s="154" t="s">
        <v>7967</v>
      </c>
      <c r="W1250" s="154" t="s">
        <v>2967</v>
      </c>
      <c r="X1250" s="154" t="s">
        <v>7968</v>
      </c>
      <c r="Y1250" s="154" t="s">
        <v>25</v>
      </c>
      <c r="Z1250" s="154" t="s">
        <v>166</v>
      </c>
      <c r="AA1250" s="154" t="s">
        <v>1743</v>
      </c>
      <c r="AB1250" s="154">
        <v>1</v>
      </c>
      <c r="AC1250" s="154">
        <v>0</v>
      </c>
      <c r="AD1250" s="87">
        <f>IF(W1250="SOPORTE_TELEFÓNICO",'BASE LIQUIDACION REDEBAN 2025'!$B$19,IF(W1250="ENVÍO",'BASE LIQUIDACION REDEBAN 2025'!$C$2,IF(Y1250="TIPO I",'BASE LIQUIDACION REDEBAN 2025'!$C$2,IF(Y1250="TIPO II",'BASE LIQUIDACION REDEBAN 2025'!$C$3,IF(Y1250="TIPO III",'BASE LIQUIDACION REDEBAN 2025'!$C$4,IF(Y1250="TIPO IV",'BASE LIQUIDACION REDEBAN 2025'!$C$5,IF(Z1250="AEREO",'BASE LIQUIDACION REDEBAN 2025'!$B$6,'BASE LIQUIDACION REDEBAN 2025'!$C$5)))))))</f>
        <v>65960.072302</v>
      </c>
      <c r="AE1250" s="87">
        <f>IF(OR(W1250="SOPORTE_TELEFÓNICO",W1250="ENVÍO"),0,IF(Y1250="TIPO I",'BASE LIQUIDACION REDEBAN 2025'!$B$10,IF(Y1250="TIPO II",'BASE LIQUIDACION REDEBAN 2025'!$B$11,IF(Y1250="TIPO III",'BASE LIQUIDACION REDEBAN 2025'!$B$12,'BASE LIQUIDACION REDEBAN 2025'!$B$13))))</f>
        <v>75096.394270399993</v>
      </c>
      <c r="AF1250" s="87">
        <f t="shared" si="19"/>
        <v>65960.072302</v>
      </c>
      <c r="AG1250" s="184"/>
      <c r="AH1250" s="184"/>
    </row>
    <row r="1251" spans="1:34" s="49" customFormat="1">
      <c r="A1251" s="154" t="s">
        <v>76</v>
      </c>
      <c r="B1251" s="154" t="str">
        <f>VLOOKUP(A1251,'CENTRO DE COSTOS'!A:D,4,FALSE)</f>
        <v>DIEGO FERNANDO HENAO CARDONA</v>
      </c>
      <c r="C1251" s="154" t="str">
        <f>VLOOKUP(A1251,'CENTRO DE COSTOS'!A:D,2,FALSE)</f>
        <v>0004-0003</v>
      </c>
      <c r="D1251" s="154">
        <v>76001</v>
      </c>
      <c r="E1251" s="154">
        <v>2667922</v>
      </c>
      <c r="F1251" s="154">
        <v>73730</v>
      </c>
      <c r="G1251" s="154" t="s">
        <v>4590</v>
      </c>
      <c r="H1251" s="154" t="s">
        <v>227</v>
      </c>
      <c r="I1251" s="154" t="s">
        <v>76</v>
      </c>
      <c r="J1251" s="154" t="s">
        <v>7969</v>
      </c>
      <c r="K1251" s="183"/>
      <c r="L1251" s="154" t="s">
        <v>7970</v>
      </c>
      <c r="M1251" s="155">
        <v>45899.363888888889</v>
      </c>
      <c r="N1251" s="155">
        <v>45899.568055555559</v>
      </c>
      <c r="O1251" s="154" t="s">
        <v>2961</v>
      </c>
      <c r="P1251" s="154" t="s">
        <v>2988</v>
      </c>
      <c r="Q1251" s="154" t="s">
        <v>4045</v>
      </c>
      <c r="R1251" s="154" t="s">
        <v>4045</v>
      </c>
      <c r="S1251" s="154" t="s">
        <v>2973</v>
      </c>
      <c r="T1251" s="183"/>
      <c r="U1251" s="154" t="s">
        <v>2965</v>
      </c>
      <c r="V1251" s="154" t="s">
        <v>7971</v>
      </c>
      <c r="W1251" s="154" t="s">
        <v>2967</v>
      </c>
      <c r="X1251" s="154" t="s">
        <v>7972</v>
      </c>
      <c r="Y1251" s="154" t="s">
        <v>25</v>
      </c>
      <c r="Z1251" s="154" t="s">
        <v>166</v>
      </c>
      <c r="AA1251" s="154" t="s">
        <v>531</v>
      </c>
      <c r="AB1251" s="154">
        <v>1</v>
      </c>
      <c r="AC1251" s="154">
        <v>0</v>
      </c>
      <c r="AD1251" s="87">
        <f>IF(W1251="SOPORTE_TELEFÓNICO",'BASE LIQUIDACION REDEBAN 2025'!$B$19,IF(W1251="ENVÍO",'BASE LIQUIDACION REDEBAN 2025'!$C$2,IF(Y1251="TIPO I",'BASE LIQUIDACION REDEBAN 2025'!$C$2,IF(Y1251="TIPO II",'BASE LIQUIDACION REDEBAN 2025'!$C$3,IF(Y1251="TIPO III",'BASE LIQUIDACION REDEBAN 2025'!$C$4,IF(Y1251="TIPO IV",'BASE LIQUIDACION REDEBAN 2025'!$C$5,IF(Z1251="AEREO",'BASE LIQUIDACION REDEBAN 2025'!$B$6,'BASE LIQUIDACION REDEBAN 2025'!$C$5)))))))</f>
        <v>65960.072302</v>
      </c>
      <c r="AE1251" s="87">
        <f>IF(OR(W1251="SOPORTE_TELEFÓNICO",W1251="ENVÍO"),0,IF(Y1251="TIPO I",'BASE LIQUIDACION REDEBAN 2025'!$B$10,IF(Y1251="TIPO II",'BASE LIQUIDACION REDEBAN 2025'!$B$11,IF(Y1251="TIPO III",'BASE LIQUIDACION REDEBAN 2025'!$B$12,'BASE LIQUIDACION REDEBAN 2025'!$B$13))))</f>
        <v>75096.394270399993</v>
      </c>
      <c r="AF1251" s="87">
        <f t="shared" si="19"/>
        <v>65960.072302</v>
      </c>
      <c r="AG1251" s="184"/>
      <c r="AH1251" s="184"/>
    </row>
    <row r="1252" spans="1:34" s="49" customFormat="1">
      <c r="A1252" s="154" t="s">
        <v>90</v>
      </c>
      <c r="B1252" s="154" t="str">
        <f>VLOOKUP(A1252,'CENTRO DE COSTOS'!A:D,4,FALSE)</f>
        <v>JUAN SEBASTIÁN RÍOS CASTRILLÓN</v>
      </c>
      <c r="C1252" s="154" t="str">
        <f>VLOOKUP(A1252,'CENTRO DE COSTOS'!A:D,2,FALSE)</f>
        <v>0004-0005</v>
      </c>
      <c r="D1252" s="154">
        <v>5088</v>
      </c>
      <c r="E1252" s="154">
        <v>2667497</v>
      </c>
      <c r="F1252" s="154">
        <v>73592</v>
      </c>
      <c r="G1252" s="154" t="s">
        <v>4590</v>
      </c>
      <c r="H1252" s="154" t="s">
        <v>197</v>
      </c>
      <c r="I1252" s="154" t="s">
        <v>211</v>
      </c>
      <c r="J1252" s="154" t="s">
        <v>7973</v>
      </c>
      <c r="K1252" s="183"/>
      <c r="L1252" s="154" t="s">
        <v>7974</v>
      </c>
      <c r="M1252" s="155">
        <v>45899.333333333343</v>
      </c>
      <c r="N1252" s="155">
        <v>45899.576388888891</v>
      </c>
      <c r="O1252" s="154" t="s">
        <v>2961</v>
      </c>
      <c r="P1252" s="154" t="s">
        <v>2962</v>
      </c>
      <c r="Q1252" s="154" t="s">
        <v>2978</v>
      </c>
      <c r="R1252" s="154" t="s">
        <v>2983</v>
      </c>
      <c r="S1252" s="154" t="s">
        <v>200</v>
      </c>
      <c r="T1252" s="183"/>
      <c r="U1252" s="154" t="s">
        <v>2965</v>
      </c>
      <c r="V1252" s="154" t="s">
        <v>7975</v>
      </c>
      <c r="W1252" s="154" t="s">
        <v>2967</v>
      </c>
      <c r="X1252" s="154" t="s">
        <v>7976</v>
      </c>
      <c r="Y1252" s="154" t="s">
        <v>25</v>
      </c>
      <c r="Z1252" s="154" t="s">
        <v>166</v>
      </c>
      <c r="AA1252" s="154" t="s">
        <v>2327</v>
      </c>
      <c r="AB1252" s="154">
        <v>1</v>
      </c>
      <c r="AC1252" s="154">
        <v>0</v>
      </c>
      <c r="AD1252" s="87">
        <f>IF(W1252="SOPORTE_TELEFÓNICO",'BASE LIQUIDACION REDEBAN 2025'!$B$19,IF(W1252="ENVÍO",'BASE LIQUIDACION REDEBAN 2025'!$C$2,IF(Y1252="TIPO I",'BASE LIQUIDACION REDEBAN 2025'!$C$2,IF(Y1252="TIPO II",'BASE LIQUIDACION REDEBAN 2025'!$C$3,IF(Y1252="TIPO III",'BASE LIQUIDACION REDEBAN 2025'!$C$4,IF(Y1252="TIPO IV",'BASE LIQUIDACION REDEBAN 2025'!$C$5,IF(Z1252="AEREO",'BASE LIQUIDACION REDEBAN 2025'!$B$6,'BASE LIQUIDACION REDEBAN 2025'!$C$5)))))))</f>
        <v>65960.072302</v>
      </c>
      <c r="AE1252" s="87">
        <f>IF(OR(W1252="SOPORTE_TELEFÓNICO",W1252="ENVÍO"),0,IF(Y1252="TIPO I",'BASE LIQUIDACION REDEBAN 2025'!$B$10,IF(Y1252="TIPO II",'BASE LIQUIDACION REDEBAN 2025'!$B$11,IF(Y1252="TIPO III",'BASE LIQUIDACION REDEBAN 2025'!$B$12,'BASE LIQUIDACION REDEBAN 2025'!$B$13))))</f>
        <v>75096.394270399993</v>
      </c>
      <c r="AF1252" s="87">
        <f t="shared" si="19"/>
        <v>65960.072302</v>
      </c>
      <c r="AG1252" s="184"/>
      <c r="AH1252" s="184"/>
    </row>
    <row r="1253" spans="1:34" s="49" customFormat="1">
      <c r="A1253" s="154" t="s">
        <v>90</v>
      </c>
      <c r="B1253" s="154" t="str">
        <f>VLOOKUP(A1253,'CENTRO DE COSTOS'!A:D,4,FALSE)</f>
        <v>JUAN SEBASTIÁN RÍOS CASTRILLÓN</v>
      </c>
      <c r="C1253" s="154" t="str">
        <f>VLOOKUP(A1253,'CENTRO DE COSTOS'!A:D,2,FALSE)</f>
        <v>0004-0005</v>
      </c>
      <c r="D1253" s="154">
        <v>5001</v>
      </c>
      <c r="E1253" s="154">
        <v>2667171</v>
      </c>
      <c r="F1253" s="154">
        <v>49828</v>
      </c>
      <c r="G1253" s="154" t="s">
        <v>4590</v>
      </c>
      <c r="H1253" s="154" t="s">
        <v>197</v>
      </c>
      <c r="I1253" s="154" t="s">
        <v>90</v>
      </c>
      <c r="J1253" s="154" t="s">
        <v>7977</v>
      </c>
      <c r="K1253" s="183"/>
      <c r="L1253" s="154" t="s">
        <v>7978</v>
      </c>
      <c r="M1253" s="155">
        <v>45898.723611111112</v>
      </c>
      <c r="N1253" s="155">
        <v>45899.579861111109</v>
      </c>
      <c r="O1253" s="154" t="s">
        <v>2961</v>
      </c>
      <c r="P1253" s="154" t="s">
        <v>2962</v>
      </c>
      <c r="Q1253" s="154" t="s">
        <v>2971</v>
      </c>
      <c r="R1253" s="154" t="s">
        <v>2972</v>
      </c>
      <c r="S1253" s="154" t="s">
        <v>200</v>
      </c>
      <c r="T1253" s="183"/>
      <c r="U1253" s="154" t="s">
        <v>2965</v>
      </c>
      <c r="V1253" s="154" t="s">
        <v>7979</v>
      </c>
      <c r="W1253" s="154" t="s">
        <v>2967</v>
      </c>
      <c r="X1253" s="154" t="s">
        <v>7980</v>
      </c>
      <c r="Y1253" s="154" t="s">
        <v>25</v>
      </c>
      <c r="Z1253" s="154" t="s">
        <v>166</v>
      </c>
      <c r="AA1253" s="154" t="s">
        <v>488</v>
      </c>
      <c r="AB1253" s="154">
        <v>1</v>
      </c>
      <c r="AC1253" s="154">
        <v>0</v>
      </c>
      <c r="AD1253" s="87">
        <f>IF(W1253="SOPORTE_TELEFÓNICO",'BASE LIQUIDACION REDEBAN 2025'!$B$19,IF(W1253="ENVÍO",'BASE LIQUIDACION REDEBAN 2025'!$C$2,IF(Y1253="TIPO I",'BASE LIQUIDACION REDEBAN 2025'!$C$2,IF(Y1253="TIPO II",'BASE LIQUIDACION REDEBAN 2025'!$C$3,IF(Y1253="TIPO III",'BASE LIQUIDACION REDEBAN 2025'!$C$4,IF(Y1253="TIPO IV",'BASE LIQUIDACION REDEBAN 2025'!$C$5,IF(Z1253="AEREO",'BASE LIQUIDACION REDEBAN 2025'!$B$6,'BASE LIQUIDACION REDEBAN 2025'!$C$5)))))))</f>
        <v>65960.072302</v>
      </c>
      <c r="AE1253" s="87">
        <f>IF(OR(W1253="SOPORTE_TELEFÓNICO",W1253="ENVÍO"),0,IF(Y1253="TIPO I",'BASE LIQUIDACION REDEBAN 2025'!$B$10,IF(Y1253="TIPO II",'BASE LIQUIDACION REDEBAN 2025'!$B$11,IF(Y1253="TIPO III",'BASE LIQUIDACION REDEBAN 2025'!$B$12,'BASE LIQUIDACION REDEBAN 2025'!$B$13))))</f>
        <v>75096.394270399993</v>
      </c>
      <c r="AF1253" s="87">
        <f t="shared" si="19"/>
        <v>65960.072302</v>
      </c>
      <c r="AG1253" s="184"/>
      <c r="AH1253" s="184"/>
    </row>
    <row r="1254" spans="1:34" s="49" customFormat="1">
      <c r="A1254" s="154" t="s">
        <v>100</v>
      </c>
      <c r="B1254" s="154" t="str">
        <f>VLOOKUP(A1254,'CENTRO DE COSTOS'!A:D,4,FALSE)</f>
        <v>KEVIN ALEXIS CORZO BUSTOS</v>
      </c>
      <c r="C1254" s="154" t="str">
        <f>VLOOKUP(A1254,'CENTRO DE COSTOS'!A:D,2,FALSE)</f>
        <v>0004-0007</v>
      </c>
      <c r="D1254" s="154">
        <v>50313</v>
      </c>
      <c r="E1254" s="154">
        <v>2664376</v>
      </c>
      <c r="F1254" s="154">
        <v>56118</v>
      </c>
      <c r="G1254" s="154" t="s">
        <v>4590</v>
      </c>
      <c r="H1254" s="154" t="s">
        <v>295</v>
      </c>
      <c r="I1254" s="154" t="s">
        <v>296</v>
      </c>
      <c r="J1254" s="154" t="s">
        <v>7981</v>
      </c>
      <c r="K1254" s="183"/>
      <c r="L1254" s="154" t="s">
        <v>7982</v>
      </c>
      <c r="M1254" s="155">
        <v>45898.477083333331</v>
      </c>
      <c r="N1254" s="155">
        <v>45899.582638888889</v>
      </c>
      <c r="O1254" s="154" t="s">
        <v>2961</v>
      </c>
      <c r="P1254" s="154" t="s">
        <v>2962</v>
      </c>
      <c r="Q1254" s="154" t="s">
        <v>3099</v>
      </c>
      <c r="R1254" s="154" t="s">
        <v>3115</v>
      </c>
      <c r="S1254" s="154" t="s">
        <v>2973</v>
      </c>
      <c r="T1254" s="183"/>
      <c r="U1254" s="154" t="s">
        <v>2965</v>
      </c>
      <c r="V1254" s="154" t="s">
        <v>7983</v>
      </c>
      <c r="W1254" s="154" t="s">
        <v>2967</v>
      </c>
      <c r="X1254" s="154" t="s">
        <v>7984</v>
      </c>
      <c r="Y1254" s="154" t="s">
        <v>28</v>
      </c>
      <c r="Z1254" s="154" t="s">
        <v>166</v>
      </c>
      <c r="AA1254" s="154" t="s">
        <v>301</v>
      </c>
      <c r="AB1254" s="154">
        <v>1</v>
      </c>
      <c r="AC1254" s="154">
        <v>0</v>
      </c>
      <c r="AD1254" s="87">
        <f>IF(W1254="SOPORTE_TELEFÓNICO",'BASE LIQUIDACION REDEBAN 2025'!$B$19,IF(W1254="ENVÍO",'BASE LIQUIDACION REDEBAN 2025'!$C$2,IF(Y1254="TIPO I",'BASE LIQUIDACION REDEBAN 2025'!$C$2,IF(Y1254="TIPO II",'BASE LIQUIDACION REDEBAN 2025'!$C$3,IF(Y1254="TIPO III",'BASE LIQUIDACION REDEBAN 2025'!$C$4,IF(Y1254="TIPO IV",'BASE LIQUIDACION REDEBAN 2025'!$C$5,IF(Z1254="AEREO",'BASE LIQUIDACION REDEBAN 2025'!$B$6,'BASE LIQUIDACION REDEBAN 2025'!$C$5)))))))</f>
        <v>144967.87232000002</v>
      </c>
      <c r="AE1254" s="87">
        <f>IF(OR(W1254="SOPORTE_TELEFÓNICO",W1254="ENVÍO"),0,IF(Y1254="TIPO I",'BASE LIQUIDACION REDEBAN 2025'!$B$10,IF(Y1254="TIPO II",'BASE LIQUIDACION REDEBAN 2025'!$B$11,IF(Y1254="TIPO III",'BASE LIQUIDACION REDEBAN 2025'!$B$12,'BASE LIQUIDACION REDEBAN 2025'!$B$13))))</f>
        <v>140395.6348884</v>
      </c>
      <c r="AF1254" s="87">
        <f t="shared" si="19"/>
        <v>144967.87232000002</v>
      </c>
      <c r="AG1254" s="184"/>
      <c r="AH1254" s="184"/>
    </row>
    <row r="1255" spans="1:34" s="49" customFormat="1">
      <c r="A1255" s="154" t="s">
        <v>76</v>
      </c>
      <c r="B1255" s="154" t="str">
        <f>VLOOKUP(A1255,'CENTRO DE COSTOS'!A:D,4,FALSE)</f>
        <v>DIEGO FERNANDO HENAO CARDONA</v>
      </c>
      <c r="C1255" s="154" t="str">
        <f>VLOOKUP(A1255,'CENTRO DE COSTOS'!A:D,2,FALSE)</f>
        <v>0004-0003</v>
      </c>
      <c r="D1255" s="154">
        <v>76111</v>
      </c>
      <c r="E1255" s="154">
        <v>2662612</v>
      </c>
      <c r="F1255" s="154">
        <v>51010</v>
      </c>
      <c r="G1255" s="154" t="s">
        <v>4590</v>
      </c>
      <c r="H1255" s="154" t="s">
        <v>227</v>
      </c>
      <c r="I1255" s="154" t="s">
        <v>4751</v>
      </c>
      <c r="J1255" s="154" t="s">
        <v>4752</v>
      </c>
      <c r="K1255" s="183"/>
      <c r="L1255" s="154" t="s">
        <v>7985</v>
      </c>
      <c r="M1255" s="155">
        <v>45898.369444444441</v>
      </c>
      <c r="N1255" s="155">
        <v>45899.586805555547</v>
      </c>
      <c r="O1255" s="154" t="s">
        <v>2961</v>
      </c>
      <c r="P1255" s="154" t="s">
        <v>2962</v>
      </c>
      <c r="Q1255" s="154" t="s">
        <v>3099</v>
      </c>
      <c r="R1255" s="154" t="s">
        <v>3100</v>
      </c>
      <c r="S1255" s="154" t="s">
        <v>2973</v>
      </c>
      <c r="T1255" s="183"/>
      <c r="U1255" s="154" t="s">
        <v>2965</v>
      </c>
      <c r="V1255" s="154" t="s">
        <v>7986</v>
      </c>
      <c r="W1255" s="154" t="s">
        <v>2967</v>
      </c>
      <c r="X1255" s="154" t="s">
        <v>7987</v>
      </c>
      <c r="Y1255" s="154" t="s">
        <v>28</v>
      </c>
      <c r="Z1255" s="154" t="s">
        <v>166</v>
      </c>
      <c r="AA1255" s="154" t="s">
        <v>1408</v>
      </c>
      <c r="AB1255" s="154">
        <v>1</v>
      </c>
      <c r="AC1255" s="154">
        <v>0</v>
      </c>
      <c r="AD1255" s="87">
        <f>IF(W1255="SOPORTE_TELEFÓNICO",'BASE LIQUIDACION REDEBAN 2025'!$B$19,IF(W1255="ENVÍO",'BASE LIQUIDACION REDEBAN 2025'!$C$2,IF(Y1255="TIPO I",'BASE LIQUIDACION REDEBAN 2025'!$C$2,IF(Y1255="TIPO II",'BASE LIQUIDACION REDEBAN 2025'!$C$3,IF(Y1255="TIPO III",'BASE LIQUIDACION REDEBAN 2025'!$C$4,IF(Y1255="TIPO IV",'BASE LIQUIDACION REDEBAN 2025'!$C$5,IF(Z1255="AEREO",'BASE LIQUIDACION REDEBAN 2025'!$B$6,'BASE LIQUIDACION REDEBAN 2025'!$C$5)))))))</f>
        <v>144967.87232000002</v>
      </c>
      <c r="AE1255" s="87">
        <f>IF(OR(W1255="SOPORTE_TELEFÓNICO",W1255="ENVÍO"),0,IF(Y1255="TIPO I",'BASE LIQUIDACION REDEBAN 2025'!$B$10,IF(Y1255="TIPO II",'BASE LIQUIDACION REDEBAN 2025'!$B$11,IF(Y1255="TIPO III",'BASE LIQUIDACION REDEBAN 2025'!$B$12,'BASE LIQUIDACION REDEBAN 2025'!$B$13))))</f>
        <v>140395.6348884</v>
      </c>
      <c r="AF1255" s="87">
        <f t="shared" si="19"/>
        <v>144967.87232000002</v>
      </c>
      <c r="AG1255" s="184"/>
      <c r="AH1255" s="184"/>
    </row>
    <row r="1256" spans="1:34" s="49" customFormat="1">
      <c r="A1256" s="154" t="s">
        <v>90</v>
      </c>
      <c r="B1256" s="154" t="str">
        <f>VLOOKUP(A1256,'CENTRO DE COSTOS'!A:D,4,FALSE)</f>
        <v>JUAN SEBASTIÁN RÍOS CASTRILLÓN</v>
      </c>
      <c r="C1256" s="154" t="str">
        <f>VLOOKUP(A1256,'CENTRO DE COSTOS'!A:D,2,FALSE)</f>
        <v>0004-0005</v>
      </c>
      <c r="D1256" s="154">
        <v>5001</v>
      </c>
      <c r="E1256" s="154">
        <v>2668322</v>
      </c>
      <c r="F1256" s="154">
        <v>60157</v>
      </c>
      <c r="G1256" s="154" t="s">
        <v>4590</v>
      </c>
      <c r="H1256" s="154" t="s">
        <v>197</v>
      </c>
      <c r="I1256" s="154" t="s">
        <v>90</v>
      </c>
      <c r="J1256" s="154" t="s">
        <v>7988</v>
      </c>
      <c r="K1256" s="183"/>
      <c r="L1256" s="154" t="s">
        <v>7989</v>
      </c>
      <c r="M1256" s="155">
        <v>45899.463194444441</v>
      </c>
      <c r="N1256" s="155">
        <v>45899.589583333327</v>
      </c>
      <c r="O1256" s="154" t="s">
        <v>2961</v>
      </c>
      <c r="P1256" s="154" t="s">
        <v>2962</v>
      </c>
      <c r="Q1256" s="154" t="s">
        <v>3183</v>
      </c>
      <c r="R1256" s="154" t="s">
        <v>2972</v>
      </c>
      <c r="S1256" s="154" t="s">
        <v>2973</v>
      </c>
      <c r="T1256" s="183"/>
      <c r="U1256" s="154" t="s">
        <v>2965</v>
      </c>
      <c r="V1256" s="154" t="s">
        <v>7990</v>
      </c>
      <c r="W1256" s="154" t="s">
        <v>2967</v>
      </c>
      <c r="X1256" s="154" t="s">
        <v>7991</v>
      </c>
      <c r="Y1256" s="154" t="s">
        <v>25</v>
      </c>
      <c r="Z1256" s="154" t="s">
        <v>166</v>
      </c>
      <c r="AA1256" s="154" t="s">
        <v>209</v>
      </c>
      <c r="AB1256" s="154">
        <v>1</v>
      </c>
      <c r="AC1256" s="154">
        <v>0</v>
      </c>
      <c r="AD1256" s="87">
        <f>IF(W1256="SOPORTE_TELEFÓNICO",'BASE LIQUIDACION REDEBAN 2025'!$B$19,IF(W1256="ENVÍO",'BASE LIQUIDACION REDEBAN 2025'!$C$2,IF(Y1256="TIPO I",'BASE LIQUIDACION REDEBAN 2025'!$C$2,IF(Y1256="TIPO II",'BASE LIQUIDACION REDEBAN 2025'!$C$3,IF(Y1256="TIPO III",'BASE LIQUIDACION REDEBAN 2025'!$C$4,IF(Y1256="TIPO IV",'BASE LIQUIDACION REDEBAN 2025'!$C$5,IF(Z1256="AEREO",'BASE LIQUIDACION REDEBAN 2025'!$B$6,'BASE LIQUIDACION REDEBAN 2025'!$C$5)))))))</f>
        <v>65960.072302</v>
      </c>
      <c r="AE1256" s="87">
        <f>IF(OR(W1256="SOPORTE_TELEFÓNICO",W1256="ENVÍO"),0,IF(Y1256="TIPO I",'BASE LIQUIDACION REDEBAN 2025'!$B$10,IF(Y1256="TIPO II",'BASE LIQUIDACION REDEBAN 2025'!$B$11,IF(Y1256="TIPO III",'BASE LIQUIDACION REDEBAN 2025'!$B$12,'BASE LIQUIDACION REDEBAN 2025'!$B$13))))</f>
        <v>75096.394270399993</v>
      </c>
      <c r="AF1256" s="87">
        <f t="shared" si="19"/>
        <v>65960.072302</v>
      </c>
      <c r="AG1256" s="184"/>
      <c r="AH1256" s="184"/>
    </row>
    <row r="1257" spans="1:34" s="49" customFormat="1">
      <c r="A1257" s="154" t="s">
        <v>68</v>
      </c>
      <c r="B1257" s="154" t="str">
        <f>VLOOKUP(A1257,'CENTRO DE COSTOS'!A:D,4,FALSE)</f>
        <v>WILLIAM ASDRUBAL ROZO ROZO</v>
      </c>
      <c r="C1257" s="154" t="str">
        <f>VLOOKUP(A1257,'CENTRO DE COSTOS'!A:D,2,FALSE)</f>
        <v>0004-0004</v>
      </c>
      <c r="D1257" s="154">
        <v>11001</v>
      </c>
      <c r="E1257" s="154">
        <v>2667384</v>
      </c>
      <c r="F1257" s="154">
        <v>57886</v>
      </c>
      <c r="G1257" s="154" t="s">
        <v>4590</v>
      </c>
      <c r="H1257" s="154" t="s">
        <v>470</v>
      </c>
      <c r="I1257" s="154" t="s">
        <v>68</v>
      </c>
      <c r="J1257" s="154" t="s">
        <v>7992</v>
      </c>
      <c r="K1257" s="183"/>
      <c r="L1257" s="154" t="s">
        <v>7993</v>
      </c>
      <c r="M1257" s="155">
        <v>45899.333333333343</v>
      </c>
      <c r="N1257" s="155">
        <v>45899.594444444447</v>
      </c>
      <c r="O1257" s="154" t="s">
        <v>2961</v>
      </c>
      <c r="P1257" s="154" t="s">
        <v>2962</v>
      </c>
      <c r="Q1257" s="154" t="s">
        <v>2971</v>
      </c>
      <c r="R1257" s="154" t="s">
        <v>3027</v>
      </c>
      <c r="S1257" s="154" t="s">
        <v>2973</v>
      </c>
      <c r="T1257" s="183"/>
      <c r="U1257" s="154" t="s">
        <v>2965</v>
      </c>
      <c r="V1257" s="154" t="s">
        <v>7994</v>
      </c>
      <c r="W1257" s="154" t="s">
        <v>2967</v>
      </c>
      <c r="X1257" s="154" t="s">
        <v>7995</v>
      </c>
      <c r="Y1257" s="154" t="s">
        <v>25</v>
      </c>
      <c r="Z1257" s="154" t="s">
        <v>166</v>
      </c>
      <c r="AA1257" s="154" t="s">
        <v>506</v>
      </c>
      <c r="AB1257" s="154">
        <v>1</v>
      </c>
      <c r="AC1257" s="154">
        <v>0</v>
      </c>
      <c r="AD1257" s="87">
        <f>IF(W1257="SOPORTE_TELEFÓNICO",'BASE LIQUIDACION REDEBAN 2025'!$B$19,IF(W1257="ENVÍO",'BASE LIQUIDACION REDEBAN 2025'!$C$2,IF(Y1257="TIPO I",'BASE LIQUIDACION REDEBAN 2025'!$C$2,IF(Y1257="TIPO II",'BASE LIQUIDACION REDEBAN 2025'!$C$3,IF(Y1257="TIPO III",'BASE LIQUIDACION REDEBAN 2025'!$C$4,IF(Y1257="TIPO IV",'BASE LIQUIDACION REDEBAN 2025'!$C$5,IF(Z1257="AEREO",'BASE LIQUIDACION REDEBAN 2025'!$B$6,'BASE LIQUIDACION REDEBAN 2025'!$C$5)))))))</f>
        <v>65960.072302</v>
      </c>
      <c r="AE1257" s="87">
        <f>IF(OR(W1257="SOPORTE_TELEFÓNICO",W1257="ENVÍO"),0,IF(Y1257="TIPO I",'BASE LIQUIDACION REDEBAN 2025'!$B$10,IF(Y1257="TIPO II",'BASE LIQUIDACION REDEBAN 2025'!$B$11,IF(Y1257="TIPO III",'BASE LIQUIDACION REDEBAN 2025'!$B$12,'BASE LIQUIDACION REDEBAN 2025'!$B$13))))</f>
        <v>75096.394270399993</v>
      </c>
      <c r="AF1257" s="87">
        <f t="shared" si="19"/>
        <v>65960.072302</v>
      </c>
      <c r="AG1257" s="184"/>
      <c r="AH1257" s="184"/>
    </row>
    <row r="1258" spans="1:34" s="49" customFormat="1">
      <c r="A1258" s="154" t="s">
        <v>99</v>
      </c>
      <c r="B1258" s="154" t="str">
        <f>VLOOKUP(A1258,'CENTRO DE COSTOS'!A:D,4,FALSE)</f>
        <v>JOSE MAURICIO HERNANDEZ ROJAS</v>
      </c>
      <c r="C1258" s="154" t="str">
        <f>VLOOKUP(A1258,'CENTRO DE COSTOS'!A:D,2,FALSE)</f>
        <v>0004-0001</v>
      </c>
      <c r="D1258" s="154">
        <v>20001</v>
      </c>
      <c r="E1258" s="154">
        <v>2667430</v>
      </c>
      <c r="F1258" s="154">
        <v>65049</v>
      </c>
      <c r="G1258" s="154" t="s">
        <v>4590</v>
      </c>
      <c r="H1258" s="154" t="s">
        <v>440</v>
      </c>
      <c r="I1258" s="154" t="s">
        <v>99</v>
      </c>
      <c r="J1258" s="154" t="s">
        <v>3004</v>
      </c>
      <c r="K1258" s="183"/>
      <c r="L1258" s="154" t="s">
        <v>7996</v>
      </c>
      <c r="M1258" s="155">
        <v>45899.333333333343</v>
      </c>
      <c r="N1258" s="155">
        <v>45899.597916666673</v>
      </c>
      <c r="O1258" s="154" t="s">
        <v>2961</v>
      </c>
      <c r="P1258" s="154" t="s">
        <v>2962</v>
      </c>
      <c r="Q1258" s="154" t="s">
        <v>2971</v>
      </c>
      <c r="R1258" s="154" t="s">
        <v>2972</v>
      </c>
      <c r="S1258" s="154" t="s">
        <v>2973</v>
      </c>
      <c r="T1258" s="183"/>
      <c r="U1258" s="154" t="s">
        <v>2965</v>
      </c>
      <c r="V1258" s="154" t="s">
        <v>7997</v>
      </c>
      <c r="W1258" s="154" t="s">
        <v>2967</v>
      </c>
      <c r="X1258" s="154" t="s">
        <v>3008</v>
      </c>
      <c r="Y1258" s="154" t="s">
        <v>25</v>
      </c>
      <c r="Z1258" s="154" t="s">
        <v>166</v>
      </c>
      <c r="AA1258" s="154" t="s">
        <v>985</v>
      </c>
      <c r="AB1258" s="154">
        <v>1</v>
      </c>
      <c r="AC1258" s="154">
        <v>0</v>
      </c>
      <c r="AD1258" s="87">
        <f>IF(W1258="SOPORTE_TELEFÓNICO",'BASE LIQUIDACION REDEBAN 2025'!$B$19,IF(W1258="ENVÍO",'BASE LIQUIDACION REDEBAN 2025'!$C$2,IF(Y1258="TIPO I",'BASE LIQUIDACION REDEBAN 2025'!$C$2,IF(Y1258="TIPO II",'BASE LIQUIDACION REDEBAN 2025'!$C$3,IF(Y1258="TIPO III",'BASE LIQUIDACION REDEBAN 2025'!$C$4,IF(Y1258="TIPO IV",'BASE LIQUIDACION REDEBAN 2025'!$C$5,IF(Z1258="AEREO",'BASE LIQUIDACION REDEBAN 2025'!$B$6,'BASE LIQUIDACION REDEBAN 2025'!$C$5)))))))</f>
        <v>65960.072302</v>
      </c>
      <c r="AE1258" s="87">
        <f>IF(OR(W1258="SOPORTE_TELEFÓNICO",W1258="ENVÍO"),0,IF(Y1258="TIPO I",'BASE LIQUIDACION REDEBAN 2025'!$B$10,IF(Y1258="TIPO II",'BASE LIQUIDACION REDEBAN 2025'!$B$11,IF(Y1258="TIPO III",'BASE LIQUIDACION REDEBAN 2025'!$B$12,'BASE LIQUIDACION REDEBAN 2025'!$B$13))))</f>
        <v>75096.394270399993</v>
      </c>
      <c r="AF1258" s="87">
        <f t="shared" si="19"/>
        <v>65960.072302</v>
      </c>
      <c r="AG1258" s="184"/>
      <c r="AH1258" s="184"/>
    </row>
    <row r="1259" spans="1:34" s="49" customFormat="1">
      <c r="A1259" s="154" t="s">
        <v>76</v>
      </c>
      <c r="B1259" s="154" t="str">
        <f>VLOOKUP(A1259,'CENTRO DE COSTOS'!A:D,4,FALSE)</f>
        <v>DIEGO FERNANDO HENAO CARDONA</v>
      </c>
      <c r="C1259" s="154" t="str">
        <f>VLOOKUP(A1259,'CENTRO DE COSTOS'!A:D,2,FALSE)</f>
        <v>0004-0003</v>
      </c>
      <c r="D1259" s="154">
        <v>19001</v>
      </c>
      <c r="E1259" s="154">
        <v>2667421</v>
      </c>
      <c r="F1259" s="154">
        <v>60462</v>
      </c>
      <c r="G1259" s="154" t="s">
        <v>4590</v>
      </c>
      <c r="H1259" s="154" t="s">
        <v>258</v>
      </c>
      <c r="I1259" s="154" t="s">
        <v>95</v>
      </c>
      <c r="J1259" s="154" t="s">
        <v>7998</v>
      </c>
      <c r="K1259" s="183"/>
      <c r="L1259" s="154" t="s">
        <v>7999</v>
      </c>
      <c r="M1259" s="155">
        <v>45899.333333333343</v>
      </c>
      <c r="N1259" s="155">
        <v>45899.601388888892</v>
      </c>
      <c r="O1259" s="154" t="s">
        <v>2961</v>
      </c>
      <c r="P1259" s="154" t="s">
        <v>2962</v>
      </c>
      <c r="Q1259" s="154" t="s">
        <v>3183</v>
      </c>
      <c r="R1259" s="154" t="s">
        <v>3376</v>
      </c>
      <c r="S1259" s="154" t="s">
        <v>2973</v>
      </c>
      <c r="T1259" s="183"/>
      <c r="U1259" s="154" t="s">
        <v>2965</v>
      </c>
      <c r="V1259" s="154" t="s">
        <v>8000</v>
      </c>
      <c r="W1259" s="154" t="s">
        <v>2967</v>
      </c>
      <c r="X1259" s="154" t="s">
        <v>8001</v>
      </c>
      <c r="Y1259" s="154" t="s">
        <v>30</v>
      </c>
      <c r="Z1259" s="154" t="s">
        <v>166</v>
      </c>
      <c r="AA1259" s="154" t="s">
        <v>330</v>
      </c>
      <c r="AB1259" s="154">
        <v>1</v>
      </c>
      <c r="AC1259" s="154">
        <v>0</v>
      </c>
      <c r="AD1259" s="87">
        <f>IF(W1259="SOPORTE_TELEFÓNICO",'BASE LIQUIDACION REDEBAN 2025'!$B$19,IF(W1259="ENVÍO",'BASE LIQUIDACION REDEBAN 2025'!$C$2,IF(Y1259="TIPO I",'BASE LIQUIDACION REDEBAN 2025'!$C$2,IF(Y1259="TIPO II",'BASE LIQUIDACION REDEBAN 2025'!$C$3,IF(Y1259="TIPO III",'BASE LIQUIDACION REDEBAN 2025'!$C$4,IF(Y1259="TIPO IV",'BASE LIQUIDACION REDEBAN 2025'!$C$5,IF(Z1259="AEREO",'BASE LIQUIDACION REDEBAN 2025'!$B$6,'BASE LIQUIDACION REDEBAN 2025'!$C$5)))))))</f>
        <v>275728.78077800001</v>
      </c>
      <c r="AE1259" s="87">
        <f>IF(OR(W1259="SOPORTE_TELEFÓNICO",W1259="ENVÍO"),0,IF(Y1259="TIPO I",'BASE LIQUIDACION REDEBAN 2025'!$B$10,IF(Y1259="TIPO II",'BASE LIQUIDACION REDEBAN 2025'!$B$11,IF(Y1259="TIPO III",'BASE LIQUIDACION REDEBAN 2025'!$B$12,'BASE LIQUIDACION REDEBAN 2025'!$B$13))))</f>
        <v>196536.5258152</v>
      </c>
      <c r="AF1259" s="87">
        <f t="shared" si="19"/>
        <v>275728.78077800001</v>
      </c>
      <c r="AG1259" s="184"/>
      <c r="AH1259" s="184"/>
    </row>
    <row r="1260" spans="1:34" s="49" customFormat="1">
      <c r="A1260" s="154" t="s">
        <v>100</v>
      </c>
      <c r="B1260" s="154" t="str">
        <f>VLOOKUP(A1260,'CENTRO DE COSTOS'!A:D,4,FALSE)</f>
        <v>KEVIN ALEXIS CORZO BUSTOS</v>
      </c>
      <c r="C1260" s="154" t="str">
        <f>VLOOKUP(A1260,'CENTRO DE COSTOS'!A:D,2,FALSE)</f>
        <v>0004-0007</v>
      </c>
      <c r="D1260" s="154">
        <v>50313</v>
      </c>
      <c r="E1260" s="154">
        <v>2666634</v>
      </c>
      <c r="F1260" s="154">
        <v>18286</v>
      </c>
      <c r="G1260" s="154" t="s">
        <v>4590</v>
      </c>
      <c r="H1260" s="154" t="s">
        <v>295</v>
      </c>
      <c r="I1260" s="154" t="s">
        <v>296</v>
      </c>
      <c r="J1260" s="154" t="s">
        <v>8002</v>
      </c>
      <c r="K1260" s="183"/>
      <c r="L1260" s="154" t="s">
        <v>8003</v>
      </c>
      <c r="M1260" s="155">
        <v>45898.668055555558</v>
      </c>
      <c r="N1260" s="155">
        <v>45899.605555555558</v>
      </c>
      <c r="O1260" s="154" t="s">
        <v>2961</v>
      </c>
      <c r="P1260" s="154" t="s">
        <v>2962</v>
      </c>
      <c r="Q1260" s="154" t="s">
        <v>2978</v>
      </c>
      <c r="R1260" s="154" t="s">
        <v>2983</v>
      </c>
      <c r="S1260" s="154" t="s">
        <v>2973</v>
      </c>
      <c r="T1260" s="183"/>
      <c r="U1260" s="154" t="s">
        <v>2965</v>
      </c>
      <c r="V1260" s="154" t="s">
        <v>8004</v>
      </c>
      <c r="W1260" s="154" t="s">
        <v>2967</v>
      </c>
      <c r="X1260" s="154" t="s">
        <v>8005</v>
      </c>
      <c r="Y1260" s="154" t="s">
        <v>28</v>
      </c>
      <c r="Z1260" s="154" t="s">
        <v>166</v>
      </c>
      <c r="AA1260" s="154" t="s">
        <v>301</v>
      </c>
      <c r="AB1260" s="154">
        <v>1</v>
      </c>
      <c r="AC1260" s="154">
        <v>0</v>
      </c>
      <c r="AD1260" s="87">
        <f>IF(W1260="SOPORTE_TELEFÓNICO",'BASE LIQUIDACION REDEBAN 2025'!$B$19,IF(W1260="ENVÍO",'BASE LIQUIDACION REDEBAN 2025'!$C$2,IF(Y1260="TIPO I",'BASE LIQUIDACION REDEBAN 2025'!$C$2,IF(Y1260="TIPO II",'BASE LIQUIDACION REDEBAN 2025'!$C$3,IF(Y1260="TIPO III",'BASE LIQUIDACION REDEBAN 2025'!$C$4,IF(Y1260="TIPO IV",'BASE LIQUIDACION REDEBAN 2025'!$C$5,IF(Z1260="AEREO",'BASE LIQUIDACION REDEBAN 2025'!$B$6,'BASE LIQUIDACION REDEBAN 2025'!$C$5)))))))</f>
        <v>144967.87232000002</v>
      </c>
      <c r="AE1260" s="87">
        <f>IF(OR(W1260="SOPORTE_TELEFÓNICO",W1260="ENVÍO"),0,IF(Y1260="TIPO I",'BASE LIQUIDACION REDEBAN 2025'!$B$10,IF(Y1260="TIPO II",'BASE LIQUIDACION REDEBAN 2025'!$B$11,IF(Y1260="TIPO III",'BASE LIQUIDACION REDEBAN 2025'!$B$12,'BASE LIQUIDACION REDEBAN 2025'!$B$13))))</f>
        <v>140395.6348884</v>
      </c>
      <c r="AF1260" s="87">
        <f t="shared" si="19"/>
        <v>144967.87232000002</v>
      </c>
      <c r="AG1260" s="184"/>
      <c r="AH1260" s="184"/>
    </row>
    <row r="1261" spans="1:34" s="49" customFormat="1">
      <c r="A1261" s="154" t="s">
        <v>64</v>
      </c>
      <c r="B1261" s="154" t="str">
        <f>VLOOKUP(A1261,'CENTRO DE COSTOS'!A:D,4,FALSE)</f>
        <v>JOSE MAURICIO HERNANDEZ ROJAS</v>
      </c>
      <c r="C1261" s="154" t="str">
        <f>VLOOKUP(A1261,'CENTRO DE COSTOS'!A:D,2,FALSE)</f>
        <v>0004-0001</v>
      </c>
      <c r="D1261" s="154">
        <v>8638</v>
      </c>
      <c r="E1261" s="154">
        <v>2666164</v>
      </c>
      <c r="F1261" s="154">
        <v>78812</v>
      </c>
      <c r="G1261" s="154" t="s">
        <v>4590</v>
      </c>
      <c r="H1261" s="154" t="s">
        <v>389</v>
      </c>
      <c r="I1261" s="154" t="s">
        <v>2762</v>
      </c>
      <c r="J1261" s="154" t="s">
        <v>8006</v>
      </c>
      <c r="K1261" s="183"/>
      <c r="L1261" s="154" t="s">
        <v>8007</v>
      </c>
      <c r="M1261" s="155">
        <v>45898.643750000003</v>
      </c>
      <c r="N1261" s="155">
        <v>45899.613194444442</v>
      </c>
      <c r="O1261" s="154" t="s">
        <v>2961</v>
      </c>
      <c r="P1261" s="154" t="s">
        <v>2962</v>
      </c>
      <c r="Q1261" s="154" t="s">
        <v>2978</v>
      </c>
      <c r="R1261" s="154" t="s">
        <v>2983</v>
      </c>
      <c r="S1261" s="154" t="s">
        <v>2973</v>
      </c>
      <c r="T1261" s="183"/>
      <c r="U1261" s="154" t="s">
        <v>2965</v>
      </c>
      <c r="V1261" s="154" t="s">
        <v>8008</v>
      </c>
      <c r="W1261" s="154" t="s">
        <v>2967</v>
      </c>
      <c r="X1261" s="154" t="s">
        <v>8009</v>
      </c>
      <c r="Y1261" s="154" t="s">
        <v>28</v>
      </c>
      <c r="Z1261" s="154" t="s">
        <v>166</v>
      </c>
      <c r="AA1261" s="154" t="s">
        <v>395</v>
      </c>
      <c r="AB1261" s="154">
        <v>1</v>
      </c>
      <c r="AC1261" s="154">
        <v>0</v>
      </c>
      <c r="AD1261" s="87">
        <f>IF(W1261="SOPORTE_TELEFÓNICO",'BASE LIQUIDACION REDEBAN 2025'!$B$19,IF(W1261="ENVÍO",'BASE LIQUIDACION REDEBAN 2025'!$C$2,IF(Y1261="TIPO I",'BASE LIQUIDACION REDEBAN 2025'!$C$2,IF(Y1261="TIPO II",'BASE LIQUIDACION REDEBAN 2025'!$C$3,IF(Y1261="TIPO III",'BASE LIQUIDACION REDEBAN 2025'!$C$4,IF(Y1261="TIPO IV",'BASE LIQUIDACION REDEBAN 2025'!$C$5,IF(Z1261="AEREO",'BASE LIQUIDACION REDEBAN 2025'!$B$6,'BASE LIQUIDACION REDEBAN 2025'!$C$5)))))))</f>
        <v>144967.87232000002</v>
      </c>
      <c r="AE1261" s="87">
        <f>IF(OR(W1261="SOPORTE_TELEFÓNICO",W1261="ENVÍO"),0,IF(Y1261="TIPO I",'BASE LIQUIDACION REDEBAN 2025'!$B$10,IF(Y1261="TIPO II",'BASE LIQUIDACION REDEBAN 2025'!$B$11,IF(Y1261="TIPO III",'BASE LIQUIDACION REDEBAN 2025'!$B$12,'BASE LIQUIDACION REDEBAN 2025'!$B$13))))</f>
        <v>140395.6348884</v>
      </c>
      <c r="AF1261" s="87">
        <f t="shared" si="19"/>
        <v>144967.87232000002</v>
      </c>
      <c r="AG1261" s="184"/>
      <c r="AH1261" s="184"/>
    </row>
    <row r="1262" spans="1:34" s="49" customFormat="1">
      <c r="A1262" s="154" t="s">
        <v>72</v>
      </c>
      <c r="B1262" s="154" t="str">
        <f>VLOOKUP(A1262,'CENTRO DE COSTOS'!A:D,4,FALSE)</f>
        <v>MIGUEL JULIÁN HERNÁNDEZ GUARÍN</v>
      </c>
      <c r="C1262" s="154" t="str">
        <f>VLOOKUP(A1262,'CENTRO DE COSTOS'!A:D,2,FALSE)</f>
        <v>0004-0008</v>
      </c>
      <c r="D1262" s="154">
        <v>68655</v>
      </c>
      <c r="E1262" s="154">
        <v>2661335</v>
      </c>
      <c r="F1262" s="154">
        <v>50225</v>
      </c>
      <c r="G1262" s="154" t="s">
        <v>4590</v>
      </c>
      <c r="H1262" s="154" t="s">
        <v>820</v>
      </c>
      <c r="I1262" s="154" t="s">
        <v>8010</v>
      </c>
      <c r="J1262" s="154" t="s">
        <v>8011</v>
      </c>
      <c r="K1262" s="183"/>
      <c r="L1262" s="154" t="s">
        <v>8012</v>
      </c>
      <c r="M1262" s="155">
        <v>45898.333333333343</v>
      </c>
      <c r="N1262" s="155">
        <v>45899.617361111108</v>
      </c>
      <c r="O1262" s="154" t="s">
        <v>2961</v>
      </c>
      <c r="P1262" s="154" t="s">
        <v>2962</v>
      </c>
      <c r="Q1262" s="154" t="s">
        <v>2978</v>
      </c>
      <c r="R1262" s="154" t="s">
        <v>2972</v>
      </c>
      <c r="S1262" s="154" t="s">
        <v>200</v>
      </c>
      <c r="T1262" s="183"/>
      <c r="U1262" s="154" t="s">
        <v>2965</v>
      </c>
      <c r="V1262" s="154" t="s">
        <v>8013</v>
      </c>
      <c r="W1262" s="154" t="s">
        <v>2967</v>
      </c>
      <c r="X1262" s="154" t="s">
        <v>8014</v>
      </c>
      <c r="Y1262" s="154" t="s">
        <v>30</v>
      </c>
      <c r="Z1262" s="154" t="s">
        <v>166</v>
      </c>
      <c r="AA1262" s="154" t="s">
        <v>438</v>
      </c>
      <c r="AB1262" s="154">
        <v>1</v>
      </c>
      <c r="AC1262" s="154">
        <v>0</v>
      </c>
      <c r="AD1262" s="87">
        <f>IF(W1262="SOPORTE_TELEFÓNICO",'BASE LIQUIDACION REDEBAN 2025'!$B$19,IF(W1262="ENVÍO",'BASE LIQUIDACION REDEBAN 2025'!$C$2,IF(Y1262="TIPO I",'BASE LIQUIDACION REDEBAN 2025'!$C$2,IF(Y1262="TIPO II",'BASE LIQUIDACION REDEBAN 2025'!$C$3,IF(Y1262="TIPO III",'BASE LIQUIDACION REDEBAN 2025'!$C$4,IF(Y1262="TIPO IV",'BASE LIQUIDACION REDEBAN 2025'!$C$5,IF(Z1262="AEREO",'BASE LIQUIDACION REDEBAN 2025'!$B$6,'BASE LIQUIDACION REDEBAN 2025'!$C$5)))))))</f>
        <v>275728.78077800001</v>
      </c>
      <c r="AE1262" s="87">
        <f>IF(OR(W1262="SOPORTE_TELEFÓNICO",W1262="ENVÍO"),0,IF(Y1262="TIPO I",'BASE LIQUIDACION REDEBAN 2025'!$B$10,IF(Y1262="TIPO II",'BASE LIQUIDACION REDEBAN 2025'!$B$11,IF(Y1262="TIPO III",'BASE LIQUIDACION REDEBAN 2025'!$B$12,'BASE LIQUIDACION REDEBAN 2025'!$B$13))))</f>
        <v>196536.5258152</v>
      </c>
      <c r="AF1262" s="87">
        <f t="shared" si="19"/>
        <v>275728.78077800001</v>
      </c>
      <c r="AG1262" s="184"/>
      <c r="AH1262" s="184"/>
    </row>
    <row r="1263" spans="1:34" s="49" customFormat="1">
      <c r="A1263" s="154" t="s">
        <v>76</v>
      </c>
      <c r="B1263" s="154" t="str">
        <f>VLOOKUP(A1263,'CENTRO DE COSTOS'!A:D,4,FALSE)</f>
        <v>DIEGO FERNANDO HENAO CARDONA</v>
      </c>
      <c r="C1263" s="154" t="str">
        <f>VLOOKUP(A1263,'CENTRO DE COSTOS'!A:D,2,FALSE)</f>
        <v>0004-0003</v>
      </c>
      <c r="D1263" s="154">
        <v>19001</v>
      </c>
      <c r="E1263" s="154">
        <v>2657065</v>
      </c>
      <c r="F1263" s="154">
        <v>17409</v>
      </c>
      <c r="G1263" s="154" t="s">
        <v>4590</v>
      </c>
      <c r="H1263" s="154" t="s">
        <v>258</v>
      </c>
      <c r="I1263" s="154" t="s">
        <v>95</v>
      </c>
      <c r="J1263" s="154" t="s">
        <v>8015</v>
      </c>
      <c r="K1263" s="183"/>
      <c r="L1263" s="154" t="s">
        <v>8016</v>
      </c>
      <c r="M1263" s="155">
        <v>45897.404861111107</v>
      </c>
      <c r="N1263" s="155">
        <v>45899.619444444441</v>
      </c>
      <c r="O1263" s="154" t="s">
        <v>2961</v>
      </c>
      <c r="P1263" s="154" t="s">
        <v>2962</v>
      </c>
      <c r="Q1263" s="154" t="s">
        <v>2978</v>
      </c>
      <c r="R1263" s="154" t="s">
        <v>2983</v>
      </c>
      <c r="S1263" s="154" t="s">
        <v>2973</v>
      </c>
      <c r="T1263" s="183"/>
      <c r="U1263" s="154" t="s">
        <v>2965</v>
      </c>
      <c r="V1263" s="154" t="s">
        <v>8017</v>
      </c>
      <c r="W1263" s="154" t="s">
        <v>3213</v>
      </c>
      <c r="X1263" s="154">
        <v>0</v>
      </c>
      <c r="Y1263" s="154" t="s">
        <v>30</v>
      </c>
      <c r="Z1263" s="154" t="s">
        <v>166</v>
      </c>
      <c r="AA1263" s="154" t="s">
        <v>330</v>
      </c>
      <c r="AB1263" s="154">
        <v>0</v>
      </c>
      <c r="AC1263" s="154">
        <v>0</v>
      </c>
      <c r="AD1263" s="87">
        <f>IF(W1263="SOPORTE_TELEFÓNICO",'BASE LIQUIDACION REDEBAN 2025'!$B$19,IF(W1263="ENVÍO",'BASE LIQUIDACION REDEBAN 2025'!$C$2,IF(Y1263="TIPO I",'BASE LIQUIDACION REDEBAN 2025'!$C$2,IF(Y1263="TIPO II",'BASE LIQUIDACION REDEBAN 2025'!$C$3,IF(Y1263="TIPO III",'BASE LIQUIDACION REDEBAN 2025'!$C$4,IF(Y1263="TIPO IV",'BASE LIQUIDACION REDEBAN 2025'!$C$5,IF(Z1263="AEREO",'BASE LIQUIDACION REDEBAN 2025'!$B$6,'BASE LIQUIDACION REDEBAN 2025'!$C$5)))))))</f>
        <v>41241.0800752</v>
      </c>
      <c r="AE1263" s="87">
        <f>IF(OR(W1263="SOPORTE_TELEFÓNICO",W1263="ENVÍO"),0,IF(Y1263="TIPO I",'BASE LIQUIDACION REDEBAN 2025'!$B$10,IF(Y1263="TIPO II",'BASE LIQUIDACION REDEBAN 2025'!$B$11,IF(Y1263="TIPO III",'BASE LIQUIDACION REDEBAN 2025'!$B$12,'BASE LIQUIDACION REDEBAN 2025'!$B$13))))</f>
        <v>0</v>
      </c>
      <c r="AF1263" s="87">
        <f t="shared" si="19"/>
        <v>41241.0800752</v>
      </c>
      <c r="AG1263" s="184"/>
      <c r="AH1263" s="184"/>
    </row>
    <row r="1264" spans="1:34" s="49" customFormat="1">
      <c r="A1264" s="154" t="s">
        <v>90</v>
      </c>
      <c r="B1264" s="154" t="str">
        <f>VLOOKUP(A1264,'CENTRO DE COSTOS'!A:D,4,FALSE)</f>
        <v>JUAN SEBASTIÁN RÍOS CASTRILLÓN</v>
      </c>
      <c r="C1264" s="154" t="str">
        <f>VLOOKUP(A1264,'CENTRO DE COSTOS'!A:D,2,FALSE)</f>
        <v>0004-0005</v>
      </c>
      <c r="D1264" s="154">
        <v>5318</v>
      </c>
      <c r="E1264" s="154">
        <v>2665213</v>
      </c>
      <c r="F1264" s="154">
        <v>73367</v>
      </c>
      <c r="G1264" s="154" t="s">
        <v>4590</v>
      </c>
      <c r="H1264" s="154" t="s">
        <v>197</v>
      </c>
      <c r="I1264" s="154" t="s">
        <v>4048</v>
      </c>
      <c r="J1264" s="154" t="s">
        <v>8018</v>
      </c>
      <c r="K1264" s="183"/>
      <c r="L1264" s="154" t="s">
        <v>8019</v>
      </c>
      <c r="M1264" s="155">
        <v>45898.538888888892</v>
      </c>
      <c r="N1264" s="155">
        <v>45899.651388888888</v>
      </c>
      <c r="O1264" s="154" t="s">
        <v>2961</v>
      </c>
      <c r="P1264" s="154" t="s">
        <v>2962</v>
      </c>
      <c r="Q1264" s="154" t="s">
        <v>3183</v>
      </c>
      <c r="R1264" s="154" t="s">
        <v>3376</v>
      </c>
      <c r="S1264" s="154" t="s">
        <v>200</v>
      </c>
      <c r="T1264" s="183"/>
      <c r="U1264" s="154" t="s">
        <v>2965</v>
      </c>
      <c r="V1264" s="154" t="s">
        <v>8020</v>
      </c>
      <c r="W1264" s="154" t="s">
        <v>2967</v>
      </c>
      <c r="X1264" s="154" t="s">
        <v>8021</v>
      </c>
      <c r="Y1264" s="154" t="s">
        <v>28</v>
      </c>
      <c r="Z1264" s="154" t="s">
        <v>166</v>
      </c>
      <c r="AA1264" s="154" t="s">
        <v>204</v>
      </c>
      <c r="AB1264" s="154">
        <v>1</v>
      </c>
      <c r="AC1264" s="154">
        <v>0</v>
      </c>
      <c r="AD1264" s="87">
        <f>IF(W1264="SOPORTE_TELEFÓNICO",'BASE LIQUIDACION REDEBAN 2025'!$B$19,IF(W1264="ENVÍO",'BASE LIQUIDACION REDEBAN 2025'!$C$2,IF(Y1264="TIPO I",'BASE LIQUIDACION REDEBAN 2025'!$C$2,IF(Y1264="TIPO II",'BASE LIQUIDACION REDEBAN 2025'!$C$3,IF(Y1264="TIPO III",'BASE LIQUIDACION REDEBAN 2025'!$C$4,IF(Y1264="TIPO IV",'BASE LIQUIDACION REDEBAN 2025'!$C$5,IF(Z1264="AEREO",'BASE LIQUIDACION REDEBAN 2025'!$B$6,'BASE LIQUIDACION REDEBAN 2025'!$C$5)))))))</f>
        <v>144967.87232000002</v>
      </c>
      <c r="AE1264" s="87">
        <f>IF(OR(W1264="SOPORTE_TELEFÓNICO",W1264="ENVÍO"),0,IF(Y1264="TIPO I",'BASE LIQUIDACION REDEBAN 2025'!$B$10,IF(Y1264="TIPO II",'BASE LIQUIDACION REDEBAN 2025'!$B$11,IF(Y1264="TIPO III",'BASE LIQUIDACION REDEBAN 2025'!$B$12,'BASE LIQUIDACION REDEBAN 2025'!$B$13))))</f>
        <v>140395.6348884</v>
      </c>
      <c r="AF1264" s="87">
        <f t="shared" si="19"/>
        <v>144967.87232000002</v>
      </c>
      <c r="AG1264" s="184"/>
      <c r="AH1264" s="184"/>
    </row>
    <row r="1265" spans="1:34" s="49" customFormat="1">
      <c r="A1265" s="154" t="s">
        <v>64</v>
      </c>
      <c r="B1265" s="154" t="str">
        <f>VLOOKUP(A1265,'CENTRO DE COSTOS'!A:D,4,FALSE)</f>
        <v>JOSE MAURICIO HERNANDEZ ROJAS</v>
      </c>
      <c r="C1265" s="154" t="str">
        <f>VLOOKUP(A1265,'CENTRO DE COSTOS'!A:D,2,FALSE)</f>
        <v>0004-0001</v>
      </c>
      <c r="D1265" s="154">
        <v>8001</v>
      </c>
      <c r="E1265" s="154">
        <v>2668095</v>
      </c>
      <c r="F1265" s="154">
        <v>47100</v>
      </c>
      <c r="G1265" s="154" t="s">
        <v>4590</v>
      </c>
      <c r="H1265" s="154" t="s">
        <v>389</v>
      </c>
      <c r="I1265" s="154" t="s">
        <v>64</v>
      </c>
      <c r="J1265" s="154" t="s">
        <v>8022</v>
      </c>
      <c r="K1265" s="183"/>
      <c r="L1265" s="154" t="s">
        <v>8023</v>
      </c>
      <c r="M1265" s="155">
        <v>45899.463888888888</v>
      </c>
      <c r="N1265" s="155">
        <v>45900.399305555547</v>
      </c>
      <c r="O1265" s="154" t="s">
        <v>2961</v>
      </c>
      <c r="P1265" s="154" t="s">
        <v>2962</v>
      </c>
      <c r="Q1265" s="154" t="s">
        <v>3495</v>
      </c>
      <c r="R1265" s="154" t="s">
        <v>3046</v>
      </c>
      <c r="S1265" s="154" t="s">
        <v>2973</v>
      </c>
      <c r="T1265" s="183"/>
      <c r="U1265" s="154" t="s">
        <v>2965</v>
      </c>
      <c r="V1265" s="154" t="s">
        <v>8024</v>
      </c>
      <c r="W1265" s="154" t="s">
        <v>2967</v>
      </c>
      <c r="X1265" s="154" t="s">
        <v>8025</v>
      </c>
      <c r="Y1265" s="154" t="s">
        <v>25</v>
      </c>
      <c r="Z1265" s="154" t="s">
        <v>166</v>
      </c>
      <c r="AA1265" s="154" t="s">
        <v>1093</v>
      </c>
      <c r="AB1265" s="154">
        <v>1</v>
      </c>
      <c r="AC1265" s="154">
        <v>0</v>
      </c>
      <c r="AD1265" s="87">
        <f>IF(W1265="SOPORTE_TELEFÓNICO",'BASE LIQUIDACION REDEBAN 2025'!$B$19,IF(W1265="ENVÍO",'BASE LIQUIDACION REDEBAN 2025'!$C$2,IF(Y1265="TIPO I",'BASE LIQUIDACION REDEBAN 2025'!$C$2,IF(Y1265="TIPO II",'BASE LIQUIDACION REDEBAN 2025'!$C$3,IF(Y1265="TIPO III",'BASE LIQUIDACION REDEBAN 2025'!$C$4,IF(Y1265="TIPO IV",'BASE LIQUIDACION REDEBAN 2025'!$C$5,IF(Z1265="AEREO",'BASE LIQUIDACION REDEBAN 2025'!$B$6,'BASE LIQUIDACION REDEBAN 2025'!$C$5)))))))</f>
        <v>65960.072302</v>
      </c>
      <c r="AE1265" s="87">
        <f>IF(OR(W1265="SOPORTE_TELEFÓNICO",W1265="ENVÍO"),0,IF(Y1265="TIPO I",'BASE LIQUIDACION REDEBAN 2025'!$B$10,IF(Y1265="TIPO II",'BASE LIQUIDACION REDEBAN 2025'!$B$11,IF(Y1265="TIPO III",'BASE LIQUIDACION REDEBAN 2025'!$B$12,'BASE LIQUIDACION REDEBAN 2025'!$B$13))))</f>
        <v>75096.394270399993</v>
      </c>
      <c r="AF1265" s="87">
        <f t="shared" si="19"/>
        <v>65960.072302</v>
      </c>
      <c r="AG1265" s="184"/>
      <c r="AH1265" s="184"/>
    </row>
    <row r="1266" spans="1:34" s="49" customFormat="1">
      <c r="A1266" s="154" t="s">
        <v>64</v>
      </c>
      <c r="B1266" s="154" t="str">
        <f>VLOOKUP(A1266,'CENTRO DE COSTOS'!A:D,4,FALSE)</f>
        <v>JOSE MAURICIO HERNANDEZ ROJAS</v>
      </c>
      <c r="C1266" s="154" t="str">
        <f>VLOOKUP(A1266,'CENTRO DE COSTOS'!A:D,2,FALSE)</f>
        <v>0004-0001</v>
      </c>
      <c r="D1266" s="154">
        <v>8634</v>
      </c>
      <c r="E1266" s="154">
        <v>2668153</v>
      </c>
      <c r="F1266" s="154">
        <v>76916</v>
      </c>
      <c r="G1266" s="154" t="s">
        <v>4590</v>
      </c>
      <c r="H1266" s="154" t="s">
        <v>389</v>
      </c>
      <c r="I1266" s="154" t="s">
        <v>4435</v>
      </c>
      <c r="J1266" s="154" t="s">
        <v>8026</v>
      </c>
      <c r="K1266" s="183"/>
      <c r="L1266" s="154" t="s">
        <v>8027</v>
      </c>
      <c r="M1266" s="155">
        <v>45899.395833333343</v>
      </c>
      <c r="N1266" s="155">
        <v>45900.40347222222</v>
      </c>
      <c r="O1266" s="154" t="s">
        <v>2961</v>
      </c>
      <c r="P1266" s="154" t="s">
        <v>2962</v>
      </c>
      <c r="Q1266" s="154" t="s">
        <v>3316</v>
      </c>
      <c r="R1266" s="154" t="s">
        <v>3317</v>
      </c>
      <c r="S1266" s="154" t="s">
        <v>2973</v>
      </c>
      <c r="T1266" s="183"/>
      <c r="U1266" s="154" t="s">
        <v>2965</v>
      </c>
      <c r="V1266" s="154" t="s">
        <v>8028</v>
      </c>
      <c r="W1266" s="154" t="s">
        <v>3213</v>
      </c>
      <c r="X1266" s="154">
        <v>0</v>
      </c>
      <c r="Y1266" s="154" t="s">
        <v>28</v>
      </c>
      <c r="Z1266" s="154" t="s">
        <v>166</v>
      </c>
      <c r="AA1266" s="154" t="s">
        <v>799</v>
      </c>
      <c r="AB1266" s="154">
        <v>0</v>
      </c>
      <c r="AC1266" s="154">
        <v>0</v>
      </c>
      <c r="AD1266" s="87">
        <f>IF(W1266="SOPORTE_TELEFÓNICO",'BASE LIQUIDACION REDEBAN 2025'!$B$19,IF(W1266="ENVÍO",'BASE LIQUIDACION REDEBAN 2025'!$C$2,IF(Y1266="TIPO I",'BASE LIQUIDACION REDEBAN 2025'!$C$2,IF(Y1266="TIPO II",'BASE LIQUIDACION REDEBAN 2025'!$C$3,IF(Y1266="TIPO III",'BASE LIQUIDACION REDEBAN 2025'!$C$4,IF(Y1266="TIPO IV",'BASE LIQUIDACION REDEBAN 2025'!$C$5,IF(Z1266="AEREO",'BASE LIQUIDACION REDEBAN 2025'!$B$6,'BASE LIQUIDACION REDEBAN 2025'!$C$5)))))))</f>
        <v>41241.0800752</v>
      </c>
      <c r="AE1266" s="87">
        <f>IF(OR(W1266="SOPORTE_TELEFÓNICO",W1266="ENVÍO"),0,IF(Y1266="TIPO I",'BASE LIQUIDACION REDEBAN 2025'!$B$10,IF(Y1266="TIPO II",'BASE LIQUIDACION REDEBAN 2025'!$B$11,IF(Y1266="TIPO III",'BASE LIQUIDACION REDEBAN 2025'!$B$12,'BASE LIQUIDACION REDEBAN 2025'!$B$13))))</f>
        <v>0</v>
      </c>
      <c r="AF1266" s="87">
        <f t="shared" si="19"/>
        <v>41241.0800752</v>
      </c>
      <c r="AG1266" s="184"/>
      <c r="AH1266" s="184"/>
    </row>
    <row r="1267" spans="1:34" s="49" customFormat="1">
      <c r="A1267" s="154" t="s">
        <v>91</v>
      </c>
      <c r="B1267" s="154" t="str">
        <f>VLOOKUP(A1267,'CENTRO DE COSTOS'!A:D,4,FALSE)</f>
        <v>JOSE MAURICIO HERNANDEZ ROJAS</v>
      </c>
      <c r="C1267" s="154" t="str">
        <f>VLOOKUP(A1267,'CENTRO DE COSTOS'!A:D,2,FALSE)</f>
        <v>0004-0001</v>
      </c>
      <c r="D1267" s="154">
        <v>23807</v>
      </c>
      <c r="E1267" s="154">
        <v>2666118</v>
      </c>
      <c r="F1267" s="154">
        <v>65474</v>
      </c>
      <c r="G1267" s="154" t="s">
        <v>4590</v>
      </c>
      <c r="H1267" s="154" t="s">
        <v>421</v>
      </c>
      <c r="I1267" s="154" t="s">
        <v>2028</v>
      </c>
      <c r="J1267" s="154" t="s">
        <v>8029</v>
      </c>
      <c r="K1267" s="183"/>
      <c r="L1267" s="154" t="s">
        <v>8030</v>
      </c>
      <c r="M1267" s="155">
        <v>45898.634722222218</v>
      </c>
      <c r="N1267" s="155">
        <v>45900.40625</v>
      </c>
      <c r="O1267" s="154" t="s">
        <v>2961</v>
      </c>
      <c r="P1267" s="154" t="s">
        <v>2962</v>
      </c>
      <c r="Q1267" s="154" t="s">
        <v>3076</v>
      </c>
      <c r="R1267" s="154" t="s">
        <v>3076</v>
      </c>
      <c r="S1267" s="154" t="s">
        <v>2973</v>
      </c>
      <c r="T1267" s="183"/>
      <c r="U1267" s="154" t="s">
        <v>2965</v>
      </c>
      <c r="V1267" s="154" t="s">
        <v>8031</v>
      </c>
      <c r="W1267" s="154" t="s">
        <v>2967</v>
      </c>
      <c r="X1267" s="154" t="s">
        <v>8032</v>
      </c>
      <c r="Y1267" s="154" t="s">
        <v>30</v>
      </c>
      <c r="Z1267" s="154" t="s">
        <v>166</v>
      </c>
      <c r="AA1267" s="154" t="s">
        <v>696</v>
      </c>
      <c r="AB1267" s="154">
        <v>1</v>
      </c>
      <c r="AC1267" s="154">
        <v>0</v>
      </c>
      <c r="AD1267" s="87">
        <f>IF(W1267="SOPORTE_TELEFÓNICO",'BASE LIQUIDACION REDEBAN 2025'!$B$19,IF(W1267="ENVÍO",'BASE LIQUIDACION REDEBAN 2025'!$C$2,IF(Y1267="TIPO I",'BASE LIQUIDACION REDEBAN 2025'!$C$2,IF(Y1267="TIPO II",'BASE LIQUIDACION REDEBAN 2025'!$C$3,IF(Y1267="TIPO III",'BASE LIQUIDACION REDEBAN 2025'!$C$4,IF(Y1267="TIPO IV",'BASE LIQUIDACION REDEBAN 2025'!$C$5,IF(Z1267="AEREO",'BASE LIQUIDACION REDEBAN 2025'!$B$6,'BASE LIQUIDACION REDEBAN 2025'!$C$5)))))))</f>
        <v>275728.78077800001</v>
      </c>
      <c r="AE1267" s="87">
        <f>IF(OR(W1267="SOPORTE_TELEFÓNICO",W1267="ENVÍO"),0,IF(Y1267="TIPO I",'BASE LIQUIDACION REDEBAN 2025'!$B$10,IF(Y1267="TIPO II",'BASE LIQUIDACION REDEBAN 2025'!$B$11,IF(Y1267="TIPO III",'BASE LIQUIDACION REDEBAN 2025'!$B$12,'BASE LIQUIDACION REDEBAN 2025'!$B$13))))</f>
        <v>196536.5258152</v>
      </c>
      <c r="AF1267" s="87">
        <f t="shared" si="19"/>
        <v>275728.78077800001</v>
      </c>
      <c r="AG1267" s="184"/>
      <c r="AH1267" s="184"/>
    </row>
    <row r="1268" spans="1:34" s="49" customFormat="1">
      <c r="A1268" s="154" t="s">
        <v>96</v>
      </c>
      <c r="B1268" s="154" t="str">
        <f>VLOOKUP(A1268,'CENTRO DE COSTOS'!A:D,4,FALSE)</f>
        <v>JOSE MAURICIO HERNANDEZ ROJAS</v>
      </c>
      <c r="C1268" s="154" t="str">
        <f>VLOOKUP(A1268,'CENTRO DE COSTOS'!A:D,2,FALSE)</f>
        <v>0004-0001</v>
      </c>
      <c r="D1268" s="154">
        <v>47551</v>
      </c>
      <c r="E1268" s="154">
        <v>2664650</v>
      </c>
      <c r="F1268" s="154">
        <v>60985</v>
      </c>
      <c r="G1268" s="154"/>
      <c r="H1268" s="154" t="s">
        <v>1896</v>
      </c>
      <c r="I1268" s="154" t="s">
        <v>5947</v>
      </c>
      <c r="J1268" s="154" t="s">
        <v>5948</v>
      </c>
      <c r="K1268" s="183"/>
      <c r="L1268" s="154" t="s">
        <v>8033</v>
      </c>
      <c r="M1268" s="155">
        <v>45898.491666666669</v>
      </c>
      <c r="N1268" s="155">
        <v>45900.418749999997</v>
      </c>
      <c r="O1268" s="154" t="s">
        <v>2961</v>
      </c>
      <c r="P1268" s="154" t="s">
        <v>2962</v>
      </c>
      <c r="Q1268" s="154" t="s">
        <v>3183</v>
      </c>
      <c r="R1268" s="154" t="s">
        <v>2972</v>
      </c>
      <c r="S1268" s="154" t="s">
        <v>2973</v>
      </c>
      <c r="T1268" s="183"/>
      <c r="U1268" s="154" t="s">
        <v>2965</v>
      </c>
      <c r="V1268" s="154" t="s">
        <v>8034</v>
      </c>
      <c r="W1268" s="154" t="s">
        <v>2967</v>
      </c>
      <c r="X1268" s="154" t="s">
        <v>8035</v>
      </c>
      <c r="Y1268" s="154" t="s">
        <v>32</v>
      </c>
      <c r="Z1268" s="154" t="s">
        <v>166</v>
      </c>
      <c r="AA1268" s="154" t="s">
        <v>6089</v>
      </c>
      <c r="AB1268" s="154">
        <v>1</v>
      </c>
      <c r="AC1268" s="154">
        <v>0</v>
      </c>
      <c r="AD1268" s="87">
        <f>IF(W1268="SOPORTE_TELEFÓNICO",'BASE LIQUIDACION REDEBAN 2025'!$B$19,IF(W1268="ENVÍO",'BASE LIQUIDACION REDEBAN 2025'!$C$2,IF(Y1268="TIPO I",'BASE LIQUIDACION REDEBAN 2025'!$C$2,IF(Y1268="TIPO II",'BASE LIQUIDACION REDEBAN 2025'!$C$3,IF(Y1268="TIPO III",'BASE LIQUIDACION REDEBAN 2025'!$C$4,IF(Y1268="TIPO IV",'BASE LIQUIDACION REDEBAN 2025'!$C$5,IF(Z1268="AEREO",'BASE LIQUIDACION REDEBAN 2025'!$B$6,'BASE LIQUIDACION REDEBAN 2025'!$C$5)))))))</f>
        <v>479588.87655000004</v>
      </c>
      <c r="AE1268" s="87">
        <f>IF(OR(W1268="SOPORTE_TELEFÓNICO",W1268="ENVÍO"),0,IF(Y1268="TIPO I",'BASE LIQUIDACION REDEBAN 2025'!$B$10,IF(Y1268="TIPO II",'BASE LIQUIDACION REDEBAN 2025'!$B$11,IF(Y1268="TIPO III",'BASE LIQUIDACION REDEBAN 2025'!$B$12,'BASE LIQUIDACION REDEBAN 2025'!$B$13))))</f>
        <v>196536.5258152</v>
      </c>
      <c r="AF1268" s="87">
        <f t="shared" si="19"/>
        <v>479588.87655000004</v>
      </c>
      <c r="AG1268" s="184"/>
      <c r="AH1268" s="184"/>
    </row>
    <row r="1269" spans="1:34" s="49" customFormat="1">
      <c r="A1269" s="154" t="s">
        <v>76</v>
      </c>
      <c r="B1269" s="154" t="str">
        <f>VLOOKUP(A1269,'CENTRO DE COSTOS'!A:D,4,FALSE)</f>
        <v>DIEGO FERNANDO HENAO CARDONA</v>
      </c>
      <c r="C1269" s="154" t="str">
        <f>VLOOKUP(A1269,'CENTRO DE COSTOS'!A:D,2,FALSE)</f>
        <v>0004-0003</v>
      </c>
      <c r="D1269" s="154">
        <v>76001</v>
      </c>
      <c r="E1269" s="154">
        <v>2668317</v>
      </c>
      <c r="F1269" s="154">
        <v>35133</v>
      </c>
      <c r="G1269" s="154" t="s">
        <v>4590</v>
      </c>
      <c r="H1269" s="154" t="s">
        <v>227</v>
      </c>
      <c r="I1269" s="154" t="s">
        <v>76</v>
      </c>
      <c r="J1269" s="154" t="s">
        <v>8036</v>
      </c>
      <c r="K1269" s="183"/>
      <c r="L1269" s="154" t="s">
        <v>8037</v>
      </c>
      <c r="M1269" s="155">
        <v>45899.461111111108</v>
      </c>
      <c r="N1269" s="155">
        <v>45900.461111111108</v>
      </c>
      <c r="O1269" s="154" t="s">
        <v>2961</v>
      </c>
      <c r="P1269" s="154" t="s">
        <v>2962</v>
      </c>
      <c r="Q1269" s="154" t="s">
        <v>3006</v>
      </c>
      <c r="R1269" s="154" t="s">
        <v>3155</v>
      </c>
      <c r="S1269" s="154" t="s">
        <v>200</v>
      </c>
      <c r="T1269" s="183"/>
      <c r="U1269" s="154" t="s">
        <v>2965</v>
      </c>
      <c r="V1269" s="154" t="s">
        <v>8038</v>
      </c>
      <c r="W1269" s="154" t="s">
        <v>2967</v>
      </c>
      <c r="X1269" s="154" t="s">
        <v>8039</v>
      </c>
      <c r="Y1269" s="154" t="s">
        <v>25</v>
      </c>
      <c r="Z1269" s="154" t="s">
        <v>166</v>
      </c>
      <c r="AA1269" s="154" t="s">
        <v>525</v>
      </c>
      <c r="AB1269" s="154">
        <v>1</v>
      </c>
      <c r="AC1269" s="154">
        <v>0</v>
      </c>
      <c r="AD1269" s="87">
        <f>IF(W1269="SOPORTE_TELEFÓNICO",'BASE LIQUIDACION REDEBAN 2025'!$B$19,IF(W1269="ENVÍO",'BASE LIQUIDACION REDEBAN 2025'!$C$2,IF(Y1269="TIPO I",'BASE LIQUIDACION REDEBAN 2025'!$C$2,IF(Y1269="TIPO II",'BASE LIQUIDACION REDEBAN 2025'!$C$3,IF(Y1269="TIPO III",'BASE LIQUIDACION REDEBAN 2025'!$C$4,IF(Y1269="TIPO IV",'BASE LIQUIDACION REDEBAN 2025'!$C$5,IF(Z1269="AEREO",'BASE LIQUIDACION REDEBAN 2025'!$B$6,'BASE LIQUIDACION REDEBAN 2025'!$C$5)))))))</f>
        <v>65960.072302</v>
      </c>
      <c r="AE1269" s="87">
        <f>IF(OR(W1269="SOPORTE_TELEFÓNICO",W1269="ENVÍO"),0,IF(Y1269="TIPO I",'BASE LIQUIDACION REDEBAN 2025'!$B$10,IF(Y1269="TIPO II",'BASE LIQUIDACION REDEBAN 2025'!$B$11,IF(Y1269="TIPO III",'BASE LIQUIDACION REDEBAN 2025'!$B$12,'BASE LIQUIDACION REDEBAN 2025'!$B$13))))</f>
        <v>75096.394270399993</v>
      </c>
      <c r="AF1269" s="87">
        <f t="shared" si="19"/>
        <v>65960.072302</v>
      </c>
      <c r="AG1269" s="184"/>
      <c r="AH1269" s="184"/>
    </row>
    <row r="1270" spans="1:34">
      <c r="AB1270" s="151"/>
      <c r="AF1270" s="157">
        <f>SUM(AF2:AF1269)</f>
        <v>193008877.57117921</v>
      </c>
    </row>
    <row r="1271" spans="1:34">
      <c r="AB1271" s="151"/>
    </row>
    <row r="1272" spans="1:34">
      <c r="AB1272" s="151"/>
    </row>
    <row r="1273" spans="1:34">
      <c r="AB1273" s="151"/>
    </row>
    <row r="1274" spans="1:34">
      <c r="AB1274" s="151"/>
    </row>
    <row r="1275" spans="1:34">
      <c r="AB1275" s="151"/>
    </row>
  </sheetData>
  <protectedRanges>
    <protectedRange algorithmName="SHA-512" hashValue="CbntCM56YWgXHu4+OOrTghpH39pBZb4D6eBjK7U1usiFrpeJYUrWINoAXH/F78Kbl2TTiZ0gVzAwB/pZlIomZg==" saltValue="Rtsq70621ICfRzd7gOQdgg==" spinCount="100000" sqref="V2:V9" name="Rango2_5_1"/>
    <protectedRange algorithmName="SHA-512" hashValue="CbntCM56YWgXHu4+OOrTghpH39pBZb4D6eBjK7U1usiFrpeJYUrWINoAXH/F78Kbl2TTiZ0gVzAwB/pZlIomZg==" saltValue="Rtsq70621ICfRzd7gOQdgg==" spinCount="100000" sqref="V10:V28" name="Rango2_5_1_1"/>
    <protectedRange algorithmName="SHA-512" hashValue="CbntCM56YWgXHu4+OOrTghpH39pBZb4D6eBjK7U1usiFrpeJYUrWINoAXH/F78Kbl2TTiZ0gVzAwB/pZlIomZg==" saltValue="Rtsq70621ICfRzd7gOQdgg==" spinCount="100000" sqref="V29" name="Rango2_5_1_2"/>
    <protectedRange algorithmName="SHA-512" hashValue="CbntCM56YWgXHu4+OOrTghpH39pBZb4D6eBjK7U1usiFrpeJYUrWINoAXH/F78Kbl2TTiZ0gVzAwB/pZlIomZg==" saltValue="Rtsq70621ICfRzd7gOQdgg==" spinCount="100000" sqref="V30:V36" name="Rango2_5_1_3"/>
    <protectedRange algorithmName="SHA-512" hashValue="CbntCM56YWgXHu4+OOrTghpH39pBZb4D6eBjK7U1usiFrpeJYUrWINoAXH/F78Kbl2TTiZ0gVzAwB/pZlIomZg==" saltValue="Rtsq70621ICfRzd7gOQdgg==" spinCount="100000" sqref="V37:V40" name="Rango2_5_1_4"/>
    <protectedRange algorithmName="SHA-512" hashValue="CbntCM56YWgXHu4+OOrTghpH39pBZb4D6eBjK7U1usiFrpeJYUrWINoAXH/F78Kbl2TTiZ0gVzAwB/pZlIomZg==" saltValue="Rtsq70621ICfRzd7gOQdgg==" spinCount="100000" sqref="V41" name="Rango2_5_1_5"/>
    <protectedRange algorithmName="SHA-512" hashValue="CbntCM56YWgXHu4+OOrTghpH39pBZb4D6eBjK7U1usiFrpeJYUrWINoAXH/F78Kbl2TTiZ0gVzAwB/pZlIomZg==" saltValue="Rtsq70621ICfRzd7gOQdgg==" spinCount="100000" sqref="V42:V46" name="Rango2_5_1_6"/>
    <protectedRange algorithmName="SHA-512" hashValue="CbntCM56YWgXHu4+OOrTghpH39pBZb4D6eBjK7U1usiFrpeJYUrWINoAXH/F78Kbl2TTiZ0gVzAwB/pZlIomZg==" saltValue="Rtsq70621ICfRzd7gOQdgg==" spinCount="100000" sqref="V47:V55" name="Rango2_5_1_7"/>
    <protectedRange algorithmName="SHA-512" hashValue="CbntCM56YWgXHu4+OOrTghpH39pBZb4D6eBjK7U1usiFrpeJYUrWINoAXH/F78Kbl2TTiZ0gVzAwB/pZlIomZg==" saltValue="Rtsq70621ICfRzd7gOQdgg==" spinCount="100000" sqref="V56:V60" name="Rango2_5_1_1_1"/>
    <protectedRange algorithmName="SHA-512" hashValue="CbntCM56YWgXHu4+OOrTghpH39pBZb4D6eBjK7U1usiFrpeJYUrWINoAXH/F78Kbl2TTiZ0gVzAwB/pZlIomZg==" saltValue="Rtsq70621ICfRzd7gOQdgg==" spinCount="100000" sqref="V61:V65" name="Rango2_5_1_1_2"/>
    <protectedRange algorithmName="SHA-512" hashValue="CbntCM56YWgXHu4+OOrTghpH39pBZb4D6eBjK7U1usiFrpeJYUrWINoAXH/F78Kbl2TTiZ0gVzAwB/pZlIomZg==" saltValue="Rtsq70621ICfRzd7gOQdgg==" spinCount="100000" sqref="V66:V68" name="Rango2_5_1_1_4"/>
    <protectedRange algorithmName="SHA-512" hashValue="CbntCM56YWgXHu4+OOrTghpH39pBZb4D6eBjK7U1usiFrpeJYUrWINoAXH/F78Kbl2TTiZ0gVzAwB/pZlIomZg==" saltValue="Rtsq70621ICfRzd7gOQdgg==" spinCount="100000" sqref="V69:V73" name="Rango2_5_1_1_5"/>
    <protectedRange algorithmName="SHA-512" hashValue="CbntCM56YWgXHu4+OOrTghpH39pBZb4D6eBjK7U1usiFrpeJYUrWINoAXH/F78Kbl2TTiZ0gVzAwB/pZlIomZg==" saltValue="Rtsq70621ICfRzd7gOQdgg==" spinCount="100000" sqref="V74:V79" name="Rango2_5_1_1_6"/>
    <protectedRange algorithmName="SHA-512" hashValue="CbntCM56YWgXHu4+OOrTghpH39pBZb4D6eBjK7U1usiFrpeJYUrWINoAXH/F78Kbl2TTiZ0gVzAwB/pZlIomZg==" saltValue="Rtsq70621ICfRzd7gOQdgg==" spinCount="100000" sqref="V80:V84" name="Rango2_5_1_1_7"/>
    <protectedRange algorithmName="SHA-512" hashValue="CbntCM56YWgXHu4+OOrTghpH39pBZb4D6eBjK7U1usiFrpeJYUrWINoAXH/F78Kbl2TTiZ0gVzAwB/pZlIomZg==" saltValue="Rtsq70621ICfRzd7gOQdgg==" spinCount="100000" sqref="V85:V92" name="Rango2_5_1_1_8"/>
    <protectedRange algorithmName="SHA-512" hashValue="CbntCM56YWgXHu4+OOrTghpH39pBZb4D6eBjK7U1usiFrpeJYUrWINoAXH/F78Kbl2TTiZ0gVzAwB/pZlIomZg==" saltValue="Rtsq70621ICfRzd7gOQdgg==" spinCount="100000" sqref="V182:V186" name="Rango2_5_1_2_1"/>
    <protectedRange algorithmName="SHA-512" hashValue="CbntCM56YWgXHu4+OOrTghpH39pBZb4D6eBjK7U1usiFrpeJYUrWINoAXH/F78Kbl2TTiZ0gVzAwB/pZlIomZg==" saltValue="Rtsq70621ICfRzd7gOQdgg==" spinCount="100000" sqref="V187:V199" name="Rango2_5_1_3_1"/>
    <protectedRange algorithmName="SHA-512" hashValue="CbntCM56YWgXHu4+OOrTghpH39pBZb4D6eBjK7U1usiFrpeJYUrWINoAXH/F78Kbl2TTiZ0gVzAwB/pZlIomZg==" saltValue="Rtsq70621ICfRzd7gOQdgg==" spinCount="100000" sqref="V200" name="Rango2_5_1_3_2"/>
    <protectedRange algorithmName="SHA-512" hashValue="CbntCM56YWgXHu4+OOrTghpH39pBZb4D6eBjK7U1usiFrpeJYUrWINoAXH/F78Kbl2TTiZ0gVzAwB/pZlIomZg==" saltValue="Rtsq70621ICfRzd7gOQdgg==" spinCount="100000" sqref="V201" name="Rango2_5_1_3_3"/>
    <protectedRange algorithmName="SHA-512" hashValue="CbntCM56YWgXHu4+OOrTghpH39pBZb4D6eBjK7U1usiFrpeJYUrWINoAXH/F78Kbl2TTiZ0gVzAwB/pZlIomZg==" saltValue="Rtsq70621ICfRzd7gOQdgg==" spinCount="100000" sqref="V202:V207" name="Rango2_5_1_3_4"/>
    <protectedRange algorithmName="SHA-512" hashValue="CbntCM56YWgXHu4+OOrTghpH39pBZb4D6eBjK7U1usiFrpeJYUrWINoAXH/F78Kbl2TTiZ0gVzAwB/pZlIomZg==" saltValue="Rtsq70621ICfRzd7gOQdgg==" spinCount="100000" sqref="V208:V218" name="Rango2_5_1_3_5"/>
    <protectedRange algorithmName="SHA-512" hashValue="CbntCM56YWgXHu4+OOrTghpH39pBZb4D6eBjK7U1usiFrpeJYUrWINoAXH/F78Kbl2TTiZ0gVzAwB/pZlIomZg==" saltValue="Rtsq70621ICfRzd7gOQdgg==" spinCount="100000" sqref="V219:V220" name="Rango2_5_1_3_6"/>
    <protectedRange algorithmName="SHA-512" hashValue="CbntCM56YWgXHu4+OOrTghpH39pBZb4D6eBjK7U1usiFrpeJYUrWINoAXH/F78Kbl2TTiZ0gVzAwB/pZlIomZg==" saltValue="Rtsq70621ICfRzd7gOQdgg==" spinCount="100000" sqref="V221:V223" name="Rango2_5_1_4_1"/>
    <protectedRange algorithmName="SHA-512" hashValue="CbntCM56YWgXHu4+OOrTghpH39pBZb4D6eBjK7U1usiFrpeJYUrWINoAXH/F78Kbl2TTiZ0gVzAwB/pZlIomZg==" saltValue="Rtsq70621ICfRzd7gOQdgg==" spinCount="100000" sqref="V224" name="Rango2_5_1_5_1"/>
    <protectedRange algorithmName="SHA-512" hashValue="CbntCM56YWgXHu4+OOrTghpH39pBZb4D6eBjK7U1usiFrpeJYUrWINoAXH/F78Kbl2TTiZ0gVzAwB/pZlIomZg==" saltValue="Rtsq70621ICfRzd7gOQdgg==" spinCount="100000" sqref="V225:V233" name="Rango2_5_1_5_2"/>
    <protectedRange algorithmName="SHA-512" hashValue="CbntCM56YWgXHu4+OOrTghpH39pBZb4D6eBjK7U1usiFrpeJYUrWINoAXH/F78Kbl2TTiZ0gVzAwB/pZlIomZg==" saltValue="Rtsq70621ICfRzd7gOQdgg==" spinCount="100000" sqref="V234" name="Rango2_5_1_5_3"/>
    <protectedRange algorithmName="SHA-512" hashValue="CbntCM56YWgXHu4+OOrTghpH39pBZb4D6eBjK7U1usiFrpeJYUrWINoAXH/F78Kbl2TTiZ0gVzAwB/pZlIomZg==" saltValue="Rtsq70621ICfRzd7gOQdgg==" spinCount="100000" sqref="V235:V236" name="Rango2_5_1_5_4"/>
    <protectedRange algorithmName="SHA-512" hashValue="CbntCM56YWgXHu4+OOrTghpH39pBZb4D6eBjK7U1usiFrpeJYUrWINoAXH/F78Kbl2TTiZ0gVzAwB/pZlIomZg==" saltValue="Rtsq70621ICfRzd7gOQdgg==" spinCount="100000" sqref="V237:V243" name="Rango2_5_1_5_5"/>
    <protectedRange algorithmName="SHA-512" hashValue="CbntCM56YWgXHu4+OOrTghpH39pBZb4D6eBjK7U1usiFrpeJYUrWINoAXH/F78Kbl2TTiZ0gVzAwB/pZlIomZg==" saltValue="Rtsq70621ICfRzd7gOQdgg==" spinCount="100000" sqref="V244" name="Rango2_5_1_5_6"/>
    <protectedRange algorithmName="SHA-512" hashValue="CbntCM56YWgXHu4+OOrTghpH39pBZb4D6eBjK7U1usiFrpeJYUrWINoAXH/F78Kbl2TTiZ0gVzAwB/pZlIomZg==" saltValue="Rtsq70621ICfRzd7gOQdgg==" spinCount="100000" sqref="V245:V250" name="Rango2_5_1_5_7"/>
    <protectedRange algorithmName="SHA-512" hashValue="CbntCM56YWgXHu4+OOrTghpH39pBZb4D6eBjK7U1usiFrpeJYUrWINoAXH/F78Kbl2TTiZ0gVzAwB/pZlIomZg==" saltValue="Rtsq70621ICfRzd7gOQdgg==" spinCount="100000" sqref="V251:V257" name="Rango2_5_1_5_8"/>
    <protectedRange algorithmName="SHA-512" hashValue="CbntCM56YWgXHu4+OOrTghpH39pBZb4D6eBjK7U1usiFrpeJYUrWINoAXH/F78Kbl2TTiZ0gVzAwB/pZlIomZg==" saltValue="Rtsq70621ICfRzd7gOQdgg==" spinCount="100000" sqref="V258" name="Rango2_5_1_5_9"/>
    <protectedRange algorithmName="SHA-512" hashValue="CbntCM56YWgXHu4+OOrTghpH39pBZb4D6eBjK7U1usiFrpeJYUrWINoAXH/F78Kbl2TTiZ0gVzAwB/pZlIomZg==" saltValue="Rtsq70621ICfRzd7gOQdgg==" spinCount="100000" sqref="V259:V268" name="Rango2_5_1_5_10"/>
    <protectedRange algorithmName="SHA-512" hashValue="CbntCM56YWgXHu4+OOrTghpH39pBZb4D6eBjK7U1usiFrpeJYUrWINoAXH/F78Kbl2TTiZ0gVzAwB/pZlIomZg==" saltValue="Rtsq70621ICfRzd7gOQdgg==" spinCount="100000" sqref="V269:V270" name="Rango2_5_1_5_11"/>
    <protectedRange algorithmName="SHA-512" hashValue="CbntCM56YWgXHu4+OOrTghpH39pBZb4D6eBjK7U1usiFrpeJYUrWINoAXH/F78Kbl2TTiZ0gVzAwB/pZlIomZg==" saltValue="Rtsq70621ICfRzd7gOQdgg==" spinCount="100000" sqref="V271:V273" name="Rango2_5_1_5_12"/>
    <protectedRange algorithmName="SHA-512" hashValue="CbntCM56YWgXHu4+OOrTghpH39pBZb4D6eBjK7U1usiFrpeJYUrWINoAXH/F78Kbl2TTiZ0gVzAwB/pZlIomZg==" saltValue="Rtsq70621ICfRzd7gOQdgg==" spinCount="100000" sqref="V274:V275" name="Rango2_5_1_6_1"/>
    <protectedRange algorithmName="SHA-512" hashValue="CbntCM56YWgXHu4+OOrTghpH39pBZb4D6eBjK7U1usiFrpeJYUrWINoAXH/F78Kbl2TTiZ0gVzAwB/pZlIomZg==" saltValue="Rtsq70621ICfRzd7gOQdgg==" spinCount="100000" sqref="V276:V287" name="Rango2_5_1_6_2"/>
    <protectedRange algorithmName="SHA-512" hashValue="CbntCM56YWgXHu4+OOrTghpH39pBZb4D6eBjK7U1usiFrpeJYUrWINoAXH/F78Kbl2TTiZ0gVzAwB/pZlIomZg==" saltValue="Rtsq70621ICfRzd7gOQdgg==" spinCount="100000" sqref="V288:V295" name="Rango2_5_1_6_3"/>
    <protectedRange algorithmName="SHA-512" hashValue="CbntCM56YWgXHu4+OOrTghpH39pBZb4D6eBjK7U1usiFrpeJYUrWINoAXH/F78Kbl2TTiZ0gVzAwB/pZlIomZg==" saltValue="Rtsq70621ICfRzd7gOQdgg==" spinCount="100000" sqref="V296:V299" name="Rango2_5_1_6_4"/>
    <protectedRange algorithmName="SHA-512" hashValue="CbntCM56YWgXHu4+OOrTghpH39pBZb4D6eBjK7U1usiFrpeJYUrWINoAXH/F78Kbl2TTiZ0gVzAwB/pZlIomZg==" saltValue="Rtsq70621ICfRzd7gOQdgg==" spinCount="100000" sqref="V300:V310" name="Rango2_5_1_6_5"/>
    <protectedRange algorithmName="SHA-512" hashValue="CbntCM56YWgXHu4+OOrTghpH39pBZb4D6eBjK7U1usiFrpeJYUrWINoAXH/F78Kbl2TTiZ0gVzAwB/pZlIomZg==" saltValue="Rtsq70621ICfRzd7gOQdgg==" spinCount="100000" sqref="V311:V323" name="Rango2_5_1_6_6"/>
    <protectedRange algorithmName="SHA-512" hashValue="CbntCM56YWgXHu4+OOrTghpH39pBZb4D6eBjK7U1usiFrpeJYUrWINoAXH/F78Kbl2TTiZ0gVzAwB/pZlIomZg==" saltValue="Rtsq70621ICfRzd7gOQdgg==" spinCount="100000" sqref="V324:V327" name="Rango2_5_1_7_1"/>
    <protectedRange algorithmName="SHA-512" hashValue="CbntCM56YWgXHu4+OOrTghpH39pBZb4D6eBjK7U1usiFrpeJYUrWINoAXH/F78Kbl2TTiZ0gVzAwB/pZlIomZg==" saltValue="Rtsq70621ICfRzd7gOQdgg==" spinCount="100000" sqref="V328:V330" name="Rango2_5_1_7_2"/>
    <protectedRange algorithmName="SHA-512" hashValue="CbntCM56YWgXHu4+OOrTghpH39pBZb4D6eBjK7U1usiFrpeJYUrWINoAXH/F78Kbl2TTiZ0gVzAwB/pZlIomZg==" saltValue="Rtsq70621ICfRzd7gOQdgg==" spinCount="100000" sqref="V331" name="Rango2_5_1_7_3"/>
    <protectedRange algorithmName="SHA-512" hashValue="CbntCM56YWgXHu4+OOrTghpH39pBZb4D6eBjK7U1usiFrpeJYUrWINoAXH/F78Kbl2TTiZ0gVzAwB/pZlIomZg==" saltValue="Rtsq70621ICfRzd7gOQdgg==" spinCount="100000" sqref="V332:V333" name="Rango2_5_1_7_4"/>
    <protectedRange algorithmName="SHA-512" hashValue="CbntCM56YWgXHu4+OOrTghpH39pBZb4D6eBjK7U1usiFrpeJYUrWINoAXH/F78Kbl2TTiZ0gVzAwB/pZlIomZg==" saltValue="Rtsq70621ICfRzd7gOQdgg==" spinCount="100000" sqref="V334:V338" name="Rango2_5_1_7_5"/>
    <protectedRange algorithmName="SHA-512" hashValue="CbntCM56YWgXHu4+OOrTghpH39pBZb4D6eBjK7U1usiFrpeJYUrWINoAXH/F78Kbl2TTiZ0gVzAwB/pZlIomZg==" saltValue="Rtsq70621ICfRzd7gOQdgg==" spinCount="100000" sqref="V339" name="Rango2_5_1_7_6"/>
    <protectedRange algorithmName="SHA-512" hashValue="CbntCM56YWgXHu4+OOrTghpH39pBZb4D6eBjK7U1usiFrpeJYUrWINoAXH/F78Kbl2TTiZ0gVzAwB/pZlIomZg==" saltValue="Rtsq70621ICfRzd7gOQdgg==" spinCount="100000" sqref="V340:V349" name="Rango2_5_1_7_7"/>
    <protectedRange algorithmName="SHA-512" hashValue="CbntCM56YWgXHu4+OOrTghpH39pBZb4D6eBjK7U1usiFrpeJYUrWINoAXH/F78Kbl2TTiZ0gVzAwB/pZlIomZg==" saltValue="Rtsq70621ICfRzd7gOQdgg==" spinCount="100000" sqref="V350:V352" name="Rango2_5_1_7_8"/>
    <protectedRange algorithmName="SHA-512" hashValue="CbntCM56YWgXHu4+OOrTghpH39pBZb4D6eBjK7U1usiFrpeJYUrWINoAXH/F78Kbl2TTiZ0gVzAwB/pZlIomZg==" saltValue="Rtsq70621ICfRzd7gOQdgg==" spinCount="100000" sqref="V353:V362" name="Rango2_5_1_7_9"/>
    <protectedRange algorithmName="SHA-512" hashValue="CbntCM56YWgXHu4+OOrTghpH39pBZb4D6eBjK7U1usiFrpeJYUrWINoAXH/F78Kbl2TTiZ0gVzAwB/pZlIomZg==" saltValue="Rtsq70621ICfRzd7gOQdgg==" spinCount="100000" sqref="V363:V366" name="Rango2_5_1_7_10"/>
    <protectedRange algorithmName="SHA-512" hashValue="CbntCM56YWgXHu4+OOrTghpH39pBZb4D6eBjK7U1usiFrpeJYUrWINoAXH/F78Kbl2TTiZ0gVzAwB/pZlIomZg==" saltValue="Rtsq70621ICfRzd7gOQdgg==" spinCount="100000" sqref="V367:V371" name="Rango2_5_1_7_11"/>
    <protectedRange algorithmName="SHA-512" hashValue="CbntCM56YWgXHu4+OOrTghpH39pBZb4D6eBjK7U1usiFrpeJYUrWINoAXH/F78Kbl2TTiZ0gVzAwB/pZlIomZg==" saltValue="Rtsq70621ICfRzd7gOQdgg==" spinCount="100000" sqref="V372:V384" name="Rango2_5_1_8"/>
    <protectedRange algorithmName="SHA-512" hashValue="CbntCM56YWgXHu4+OOrTghpH39pBZb4D6eBjK7U1usiFrpeJYUrWINoAXH/F78Kbl2TTiZ0gVzAwB/pZlIomZg==" saltValue="Rtsq70621ICfRzd7gOQdgg==" spinCount="100000" sqref="V385:V389" name="Rango2_5_1_8_1"/>
    <protectedRange algorithmName="SHA-512" hashValue="CbntCM56YWgXHu4+OOrTghpH39pBZb4D6eBjK7U1usiFrpeJYUrWINoAXH/F78Kbl2TTiZ0gVzAwB/pZlIomZg==" saltValue="Rtsq70621ICfRzd7gOQdgg==" spinCount="100000" sqref="V390" name="Rango2_5_1_8_2"/>
    <protectedRange algorithmName="SHA-512" hashValue="CbntCM56YWgXHu4+OOrTghpH39pBZb4D6eBjK7U1usiFrpeJYUrWINoAXH/F78Kbl2TTiZ0gVzAwB/pZlIomZg==" saltValue="Rtsq70621ICfRzd7gOQdgg==" spinCount="100000" sqref="V391:V401" name="Rango2_5_1_8_3"/>
    <protectedRange algorithmName="SHA-512" hashValue="CbntCM56YWgXHu4+OOrTghpH39pBZb4D6eBjK7U1usiFrpeJYUrWINoAXH/F78Kbl2TTiZ0gVzAwB/pZlIomZg==" saltValue="Rtsq70621ICfRzd7gOQdgg==" spinCount="100000" sqref="V402:V406" name="Rango2_5_1_8_4"/>
    <protectedRange algorithmName="SHA-512" hashValue="CbntCM56YWgXHu4+OOrTghpH39pBZb4D6eBjK7U1usiFrpeJYUrWINoAXH/F78Kbl2TTiZ0gVzAwB/pZlIomZg==" saltValue="Rtsq70621ICfRzd7gOQdgg==" spinCount="100000" sqref="V407:V414" name="Rango2_5_1_8_5"/>
    <protectedRange algorithmName="SHA-512" hashValue="CbntCM56YWgXHu4+OOrTghpH39pBZb4D6eBjK7U1usiFrpeJYUrWINoAXH/F78Kbl2TTiZ0gVzAwB/pZlIomZg==" saltValue="Rtsq70621ICfRzd7gOQdgg==" spinCount="100000" sqref="V415:V417" name="Rango2_5_1_8_6"/>
    <protectedRange algorithmName="SHA-512" hashValue="CbntCM56YWgXHu4+OOrTghpH39pBZb4D6eBjK7U1usiFrpeJYUrWINoAXH/F78Kbl2TTiZ0gVzAwB/pZlIomZg==" saltValue="Rtsq70621ICfRzd7gOQdgg==" spinCount="100000" sqref="V418:V419" name="Rango2_5_1_9"/>
    <protectedRange algorithmName="SHA-512" hashValue="CbntCM56YWgXHu4+OOrTghpH39pBZb4D6eBjK7U1usiFrpeJYUrWINoAXH/F78Kbl2TTiZ0gVzAwB/pZlIomZg==" saltValue="Rtsq70621ICfRzd7gOQdgg==" spinCount="100000" sqref="V420:V421" name="Rango2_5_1_9_1"/>
    <protectedRange algorithmName="SHA-512" hashValue="CbntCM56YWgXHu4+OOrTghpH39pBZb4D6eBjK7U1usiFrpeJYUrWINoAXH/F78Kbl2TTiZ0gVzAwB/pZlIomZg==" saltValue="Rtsq70621ICfRzd7gOQdgg==" spinCount="100000" sqref="V422:V423" name="Rango2_5_1_9_2"/>
    <protectedRange algorithmName="SHA-512" hashValue="CbntCM56YWgXHu4+OOrTghpH39pBZb4D6eBjK7U1usiFrpeJYUrWINoAXH/F78Kbl2TTiZ0gVzAwB/pZlIomZg==" saltValue="Rtsq70621ICfRzd7gOQdgg==" spinCount="100000" sqref="V424:V430" name="Rango2_5_1_9_3"/>
    <protectedRange algorithmName="SHA-512" hashValue="CbntCM56YWgXHu4+OOrTghpH39pBZb4D6eBjK7U1usiFrpeJYUrWINoAXH/F78Kbl2TTiZ0gVzAwB/pZlIomZg==" saltValue="Rtsq70621ICfRzd7gOQdgg==" spinCount="100000" sqref="V431" name="Rango2_5_1_9_4"/>
    <protectedRange algorithmName="SHA-512" hashValue="CbntCM56YWgXHu4+OOrTghpH39pBZb4D6eBjK7U1usiFrpeJYUrWINoAXH/F78Kbl2TTiZ0gVzAwB/pZlIomZg==" saltValue="Rtsq70621ICfRzd7gOQdgg==" spinCount="100000" sqref="V432:V437" name="Rango2_5_1_9_5"/>
    <protectedRange algorithmName="SHA-512" hashValue="CbntCM56YWgXHu4+OOrTghpH39pBZb4D6eBjK7U1usiFrpeJYUrWINoAXH/F78Kbl2TTiZ0gVzAwB/pZlIomZg==" saltValue="Rtsq70621ICfRzd7gOQdgg==" spinCount="100000" sqref="V438:V440" name="Rango2_5_1_9_6"/>
    <protectedRange algorithmName="SHA-512" hashValue="CbntCM56YWgXHu4+OOrTghpH39pBZb4D6eBjK7U1usiFrpeJYUrWINoAXH/F78Kbl2TTiZ0gVzAwB/pZlIomZg==" saltValue="Rtsq70621ICfRzd7gOQdgg==" spinCount="100000" sqref="V441:V443" name="Rango2_5_1_9_7"/>
    <protectedRange algorithmName="SHA-512" hashValue="CbntCM56YWgXHu4+OOrTghpH39pBZb4D6eBjK7U1usiFrpeJYUrWINoAXH/F78Kbl2TTiZ0gVzAwB/pZlIomZg==" saltValue="Rtsq70621ICfRzd7gOQdgg==" spinCount="100000" sqref="V444" name="Rango2_5_1_9_8"/>
    <protectedRange algorithmName="SHA-512" hashValue="CbntCM56YWgXHu4+OOrTghpH39pBZb4D6eBjK7U1usiFrpeJYUrWINoAXH/F78Kbl2TTiZ0gVzAwB/pZlIomZg==" saltValue="Rtsq70621ICfRzd7gOQdgg==" spinCount="100000" sqref="V445" name="Rango2_5_1_9_9"/>
    <protectedRange algorithmName="SHA-512" hashValue="CbntCM56YWgXHu4+OOrTghpH39pBZb4D6eBjK7U1usiFrpeJYUrWINoAXH/F78Kbl2TTiZ0gVzAwB/pZlIomZg==" saltValue="Rtsq70621ICfRzd7gOQdgg==" spinCount="100000" sqref="V446:V449" name="Rango2_5_1_9_10"/>
    <protectedRange algorithmName="SHA-512" hashValue="CbntCM56YWgXHu4+OOrTghpH39pBZb4D6eBjK7U1usiFrpeJYUrWINoAXH/F78Kbl2TTiZ0gVzAwB/pZlIomZg==" saltValue="Rtsq70621ICfRzd7gOQdgg==" spinCount="100000" sqref="V450:V454" name="Rango2_5_1_9_11"/>
    <protectedRange algorithmName="SHA-512" hashValue="CbntCM56YWgXHu4+OOrTghpH39pBZb4D6eBjK7U1usiFrpeJYUrWINoAXH/F78Kbl2TTiZ0gVzAwB/pZlIomZg==" saltValue="Rtsq70621ICfRzd7gOQdgg==" spinCount="100000" sqref="V455" name="Rango2_5_1_9_12"/>
    <protectedRange algorithmName="SHA-512" hashValue="CbntCM56YWgXHu4+OOrTghpH39pBZb4D6eBjK7U1usiFrpeJYUrWINoAXH/F78Kbl2TTiZ0gVzAwB/pZlIomZg==" saltValue="Rtsq70621ICfRzd7gOQdgg==" spinCount="100000" sqref="V456" name="Rango2_5_1_10"/>
    <protectedRange algorithmName="SHA-512" hashValue="CbntCM56YWgXHu4+OOrTghpH39pBZb4D6eBjK7U1usiFrpeJYUrWINoAXH/F78Kbl2TTiZ0gVzAwB/pZlIomZg==" saltValue="Rtsq70621ICfRzd7gOQdgg==" spinCount="100000" sqref="V485:V486" name="Rango2_5_1_11"/>
    <protectedRange algorithmName="SHA-512" hashValue="CbntCM56YWgXHu4+OOrTghpH39pBZb4D6eBjK7U1usiFrpeJYUrWINoAXH/F78Kbl2TTiZ0gVzAwB/pZlIomZg==" saltValue="Rtsq70621ICfRzd7gOQdgg==" spinCount="100000" sqref="V701" name="Rango2_5_1_12"/>
    <protectedRange algorithmName="SHA-512" hashValue="CbntCM56YWgXHu4+OOrTghpH39pBZb4D6eBjK7U1usiFrpeJYUrWINoAXH/F78Kbl2TTiZ0gVzAwB/pZlIomZg==" saltValue="Rtsq70621ICfRzd7gOQdgg==" spinCount="100000" sqref="V702:V706" name="Rango2_5_1_12_1"/>
    <protectedRange algorithmName="SHA-512" hashValue="CbntCM56YWgXHu4+OOrTghpH39pBZb4D6eBjK7U1usiFrpeJYUrWINoAXH/F78Kbl2TTiZ0gVzAwB/pZlIomZg==" saltValue="Rtsq70621ICfRzd7gOQdgg==" spinCount="100000" sqref="V707:V721" name="Rango2_5_1_12_2"/>
    <protectedRange algorithmName="SHA-512" hashValue="CbntCM56YWgXHu4+OOrTghpH39pBZb4D6eBjK7U1usiFrpeJYUrWINoAXH/F78Kbl2TTiZ0gVzAwB/pZlIomZg==" saltValue="Rtsq70621ICfRzd7gOQdgg==" spinCount="100000" sqref="V722" name="Rango2_5_1_12_3"/>
    <protectedRange algorithmName="SHA-512" hashValue="CbntCM56YWgXHu4+OOrTghpH39pBZb4D6eBjK7U1usiFrpeJYUrWINoAXH/F78Kbl2TTiZ0gVzAwB/pZlIomZg==" saltValue="Rtsq70621ICfRzd7gOQdgg==" spinCount="100000" sqref="V723:V724" name="Rango2_5_1_12_4"/>
    <protectedRange algorithmName="SHA-512" hashValue="CbntCM56YWgXHu4+OOrTghpH39pBZb4D6eBjK7U1usiFrpeJYUrWINoAXH/F78Kbl2TTiZ0gVzAwB/pZlIomZg==" saltValue="Rtsq70621ICfRzd7gOQdgg==" spinCount="100000" sqref="V725:V726" name="Rango2_5_1_12_5"/>
    <protectedRange algorithmName="SHA-512" hashValue="CbntCM56YWgXHu4+OOrTghpH39pBZb4D6eBjK7U1usiFrpeJYUrWINoAXH/F78Kbl2TTiZ0gVzAwB/pZlIomZg==" saltValue="Rtsq70621ICfRzd7gOQdgg==" spinCount="100000" sqref="V727" name="Rango2_5_1_14"/>
  </protectedRanges>
  <autoFilter ref="A1:AN1270" xr:uid="{175210F8-141B-4083-AF7F-0FEA4F481479}"/>
  <conditionalFormatting sqref="E1016:E1073">
    <cfRule type="duplicateValues" dxfId="557" priority="2332"/>
    <cfRule type="duplicateValues" dxfId="556" priority="2333"/>
    <cfRule type="duplicateValues" dxfId="555" priority="2334"/>
  </conditionalFormatting>
  <conditionalFormatting sqref="L1016:L1073">
    <cfRule type="duplicateValues" dxfId="554" priority="2335"/>
  </conditionalFormatting>
  <conditionalFormatting sqref="E956:E1015">
    <cfRule type="duplicateValues" dxfId="553" priority="2434"/>
    <cfRule type="duplicateValues" dxfId="552" priority="2435"/>
    <cfRule type="duplicateValues" dxfId="551" priority="2436"/>
  </conditionalFormatting>
  <conditionalFormatting sqref="L956:L1015">
    <cfRule type="duplicateValues" dxfId="550" priority="2437"/>
  </conditionalFormatting>
  <conditionalFormatting sqref="E869:E955">
    <cfRule type="duplicateValues" dxfId="549" priority="2628"/>
    <cfRule type="duplicateValues" dxfId="548" priority="2629"/>
    <cfRule type="duplicateValues" dxfId="547" priority="2630"/>
  </conditionalFormatting>
  <conditionalFormatting sqref="L869:L955">
    <cfRule type="duplicateValues" dxfId="546" priority="2634"/>
  </conditionalFormatting>
  <conditionalFormatting sqref="E748:E804">
    <cfRule type="duplicateValues" dxfId="545" priority="2880"/>
    <cfRule type="duplicateValues" dxfId="544" priority="2881"/>
    <cfRule type="duplicateValues" dxfId="543" priority="2882"/>
  </conditionalFormatting>
  <conditionalFormatting sqref="L748:L804">
    <cfRule type="duplicateValues" dxfId="542" priority="2886"/>
  </conditionalFormatting>
  <conditionalFormatting sqref="E673:E747">
    <cfRule type="duplicateValues" dxfId="541" priority="3006"/>
    <cfRule type="duplicateValues" dxfId="540" priority="3007"/>
    <cfRule type="duplicateValues" dxfId="539" priority="3008"/>
  </conditionalFormatting>
  <conditionalFormatting sqref="L673:L747">
    <cfRule type="duplicateValues" dxfId="538" priority="3012"/>
  </conditionalFormatting>
  <conditionalFormatting sqref="E582:E672">
    <cfRule type="duplicateValues" dxfId="537" priority="3146"/>
    <cfRule type="duplicateValues" dxfId="536" priority="3147"/>
    <cfRule type="duplicateValues" dxfId="535" priority="3148"/>
  </conditionalFormatting>
  <conditionalFormatting sqref="L582:L672">
    <cfRule type="duplicateValues" dxfId="534" priority="3152"/>
  </conditionalFormatting>
  <conditionalFormatting sqref="E547:E581">
    <cfRule type="duplicateValues" dxfId="533" priority="3308"/>
    <cfRule type="duplicateValues" dxfId="532" priority="3309"/>
    <cfRule type="duplicateValues" dxfId="531" priority="3310"/>
  </conditionalFormatting>
  <conditionalFormatting sqref="L547:L581">
    <cfRule type="duplicateValues" dxfId="530" priority="3314"/>
  </conditionalFormatting>
  <conditionalFormatting sqref="E493:E546">
    <cfRule type="duplicateValues" dxfId="529" priority="3434"/>
    <cfRule type="duplicateValues" dxfId="528" priority="3435"/>
    <cfRule type="duplicateValues" dxfId="527" priority="3436"/>
  </conditionalFormatting>
  <conditionalFormatting sqref="L493:L546">
    <cfRule type="duplicateValues" dxfId="526" priority="3440"/>
  </conditionalFormatting>
  <conditionalFormatting sqref="E435:E492">
    <cfRule type="duplicateValues" dxfId="525" priority="3578"/>
    <cfRule type="duplicateValues" dxfId="524" priority="3579"/>
    <cfRule type="duplicateValues" dxfId="523" priority="3580"/>
  </conditionalFormatting>
  <conditionalFormatting sqref="L435:L492">
    <cfRule type="duplicateValues" dxfId="522" priority="3584"/>
  </conditionalFormatting>
  <conditionalFormatting sqref="E384:E434">
    <cfRule type="duplicateValues" dxfId="521" priority="3650"/>
    <cfRule type="duplicateValues" dxfId="520" priority="3651"/>
    <cfRule type="duplicateValues" dxfId="519" priority="3652"/>
  </conditionalFormatting>
  <conditionalFormatting sqref="L384:L434">
    <cfRule type="duplicateValues" dxfId="518" priority="3656"/>
  </conditionalFormatting>
  <conditionalFormatting sqref="E223:E383">
    <cfRule type="duplicateValues" dxfId="517" priority="4046"/>
    <cfRule type="duplicateValues" dxfId="516" priority="4047"/>
    <cfRule type="duplicateValues" dxfId="515" priority="4048"/>
  </conditionalFormatting>
  <conditionalFormatting sqref="L223:L383">
    <cfRule type="duplicateValues" dxfId="514" priority="4052"/>
  </conditionalFormatting>
  <conditionalFormatting sqref="E150:E222">
    <cfRule type="duplicateValues" dxfId="513" priority="4154"/>
    <cfRule type="duplicateValues" dxfId="512" priority="4155"/>
    <cfRule type="duplicateValues" dxfId="511" priority="4156"/>
  </conditionalFormatting>
  <conditionalFormatting sqref="L150:L222">
    <cfRule type="duplicateValues" dxfId="510" priority="4160"/>
  </conditionalFormatting>
  <conditionalFormatting sqref="E98:E149">
    <cfRule type="duplicateValues" dxfId="509" priority="4298"/>
    <cfRule type="duplicateValues" dxfId="508" priority="4299"/>
    <cfRule type="duplicateValues" dxfId="507" priority="4300"/>
  </conditionalFormatting>
  <conditionalFormatting sqref="L98:L149">
    <cfRule type="duplicateValues" dxfId="506" priority="4304"/>
  </conditionalFormatting>
  <conditionalFormatting sqref="E2:E97">
    <cfRule type="duplicateValues" dxfId="505" priority="4550"/>
    <cfRule type="duplicateValues" dxfId="504" priority="4551"/>
    <cfRule type="duplicateValues" dxfId="503" priority="4552"/>
  </conditionalFormatting>
  <conditionalFormatting sqref="L2:L97">
    <cfRule type="duplicateValues" dxfId="502" priority="4556"/>
  </conditionalFormatting>
  <conditionalFormatting sqref="E805:E868">
    <cfRule type="duplicateValues" dxfId="501" priority="4616"/>
    <cfRule type="duplicateValues" dxfId="500" priority="4617"/>
    <cfRule type="duplicateValues" dxfId="499" priority="4618"/>
  </conditionalFormatting>
  <conditionalFormatting sqref="L805:L868">
    <cfRule type="duplicateValues" dxfId="498" priority="4622"/>
  </conditionalFormatting>
  <conditionalFormatting sqref="E2:E1015">
    <cfRule type="duplicateValues" dxfId="497" priority="4624"/>
  </conditionalFormatting>
  <conditionalFormatting sqref="E1178:E1269">
    <cfRule type="duplicateValues" dxfId="496" priority="4634"/>
    <cfRule type="duplicateValues" dxfId="495" priority="4635"/>
    <cfRule type="duplicateValues" dxfId="494" priority="4636"/>
  </conditionalFormatting>
  <conditionalFormatting sqref="L1178:L1269">
    <cfRule type="duplicateValues" dxfId="493" priority="4640"/>
  </conditionalFormatting>
  <conditionalFormatting sqref="E1130:E1177">
    <cfRule type="duplicateValues" dxfId="492" priority="4646"/>
    <cfRule type="duplicateValues" dxfId="491" priority="4647"/>
    <cfRule type="duplicateValues" dxfId="490" priority="4648"/>
  </conditionalFormatting>
  <conditionalFormatting sqref="L1130:L1177">
    <cfRule type="duplicateValues" dxfId="489" priority="4652"/>
  </conditionalFormatting>
  <conditionalFormatting sqref="E1074:E1129">
    <cfRule type="duplicateValues" dxfId="488" priority="4676"/>
    <cfRule type="duplicateValues" dxfId="487" priority="4677"/>
    <cfRule type="duplicateValues" dxfId="486" priority="4678"/>
  </conditionalFormatting>
  <conditionalFormatting sqref="L1074:L1129">
    <cfRule type="duplicateValues" dxfId="485" priority="4679"/>
  </conditionalFormatting>
  <conditionalFormatting sqref="E2:E1129">
    <cfRule type="duplicateValues" dxfId="484" priority="4680"/>
  </conditionalFormatting>
  <conditionalFormatting sqref="E2:E1177">
    <cfRule type="duplicateValues" dxfId="483" priority="4682"/>
  </conditionalFormatting>
  <conditionalFormatting sqref="E2:E1269">
    <cfRule type="duplicateValues" dxfId="482" priority="4684"/>
  </conditionalFormatting>
  <conditionalFormatting sqref="E2:E1269">
    <cfRule type="duplicateValues" dxfId="481" priority="4686"/>
    <cfRule type="duplicateValues" dxfId="480" priority="4687"/>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1665B-50E2-4FFA-839B-E56094EBC152}">
  <sheetPr>
    <tabColor rgb="FFCCFF66"/>
  </sheetPr>
  <dimension ref="A1:AM451"/>
  <sheetViews>
    <sheetView topLeftCell="S1" workbookViewId="0">
      <pane ySplit="1" topLeftCell="U442" activePane="bottomLeft" state="frozen"/>
      <selection pane="bottomLeft" activeCell="AF2" sqref="AF2:AF450"/>
      <selection activeCell="AM1" sqref="AM1"/>
    </sheetView>
  </sheetViews>
  <sheetFormatPr defaultColWidth="11.42578125" defaultRowHeight="13.15"/>
  <cols>
    <col min="1" max="1" width="12.42578125" style="105" bestFit="1" customWidth="1"/>
    <col min="2" max="3" width="11.42578125" style="105"/>
    <col min="4" max="6" width="11.5703125" style="105" bestFit="1" customWidth="1"/>
    <col min="7" max="12" width="11.42578125" style="105"/>
    <col min="13" max="13" width="15.7109375" style="105" customWidth="1"/>
    <col min="14" max="14" width="15.140625" style="105" customWidth="1"/>
    <col min="15" max="15" width="15.140625" style="105" bestFit="1" customWidth="1"/>
    <col min="16" max="16" width="14.7109375" style="106" bestFit="1" customWidth="1"/>
    <col min="17" max="23" width="11.42578125" style="105"/>
    <col min="24" max="24" width="12" style="105" bestFit="1" customWidth="1"/>
    <col min="25" max="26" width="13.5703125" style="105" bestFit="1" customWidth="1"/>
    <col min="27" max="27" width="11.5703125" style="105" bestFit="1" customWidth="1"/>
    <col min="28" max="28" width="11.5703125" style="143" bestFit="1" customWidth="1"/>
    <col min="29" max="29" width="19.42578125" style="143" customWidth="1"/>
    <col min="30" max="30" width="11.5703125" style="105" bestFit="1" customWidth="1"/>
    <col min="31" max="31" width="12" style="105" bestFit="1" customWidth="1"/>
    <col min="32" max="32" width="15.7109375" style="105" bestFit="1" customWidth="1"/>
    <col min="33" max="33" width="12.5703125" style="105" bestFit="1" customWidth="1"/>
    <col min="34" max="16384" width="11.42578125" style="105"/>
  </cols>
  <sheetData>
    <row r="1" spans="1:39" s="140" customFormat="1" ht="66">
      <c r="A1" s="138" t="s">
        <v>121</v>
      </c>
      <c r="B1" s="138" t="s">
        <v>59</v>
      </c>
      <c r="C1" s="138" t="s">
        <v>106</v>
      </c>
      <c r="D1" s="138" t="s">
        <v>122</v>
      </c>
      <c r="E1" s="138" t="s">
        <v>123</v>
      </c>
      <c r="F1" s="138" t="s">
        <v>124</v>
      </c>
      <c r="G1" s="118" t="s">
        <v>125</v>
      </c>
      <c r="H1" s="138" t="s">
        <v>127</v>
      </c>
      <c r="I1" s="138" t="s">
        <v>56</v>
      </c>
      <c r="J1" s="138" t="s">
        <v>128</v>
      </c>
      <c r="K1" s="138" t="s">
        <v>129</v>
      </c>
      <c r="L1" s="138" t="s">
        <v>130</v>
      </c>
      <c r="M1" s="138" t="s">
        <v>8040</v>
      </c>
      <c r="N1" s="138" t="s">
        <v>8041</v>
      </c>
      <c r="O1" s="132" t="s">
        <v>2949</v>
      </c>
      <c r="P1" s="138" t="s">
        <v>8042</v>
      </c>
      <c r="Q1" s="138" t="s">
        <v>8043</v>
      </c>
      <c r="R1" s="93" t="s">
        <v>133</v>
      </c>
      <c r="S1" s="93" t="s">
        <v>134</v>
      </c>
      <c r="T1" s="89" t="s">
        <v>135</v>
      </c>
      <c r="U1" s="138" t="s">
        <v>8044</v>
      </c>
      <c r="V1" s="138" t="s">
        <v>2953</v>
      </c>
      <c r="W1" s="138" t="s">
        <v>137</v>
      </c>
      <c r="X1" s="138" t="s">
        <v>8045</v>
      </c>
      <c r="Y1" s="138" t="s">
        <v>2955</v>
      </c>
      <c r="Z1" s="138" t="s">
        <v>140</v>
      </c>
      <c r="AA1" s="89" t="s">
        <v>141</v>
      </c>
      <c r="AB1" s="138" t="s">
        <v>142</v>
      </c>
      <c r="AC1" s="138" t="s">
        <v>143</v>
      </c>
      <c r="AD1" s="93" t="s">
        <v>8046</v>
      </c>
      <c r="AE1" s="93" t="s">
        <v>145</v>
      </c>
      <c r="AF1" s="141" t="s">
        <v>8047</v>
      </c>
      <c r="AG1" s="78" t="s">
        <v>147</v>
      </c>
      <c r="AH1" s="78" t="s">
        <v>135</v>
      </c>
      <c r="AI1" s="78" t="s">
        <v>149</v>
      </c>
      <c r="AJ1" s="78" t="s">
        <v>150</v>
      </c>
      <c r="AK1" s="78" t="s">
        <v>151</v>
      </c>
      <c r="AL1" s="78" t="s">
        <v>152</v>
      </c>
      <c r="AM1" s="78" t="s">
        <v>153</v>
      </c>
    </row>
    <row r="2" spans="1:39">
      <c r="A2" s="152" t="s">
        <v>68</v>
      </c>
      <c r="B2" s="152" t="str">
        <f>VLOOKUP(A2,'CENTRO DE COSTOS'!A:D,4,FALSE)</f>
        <v>WILLIAM ASDRUBAL ROZO ROZO</v>
      </c>
      <c r="C2" s="152" t="str">
        <f>VLOOKUP(A2,'CENTRO DE COSTOS'!A:D,2,FALSE)</f>
        <v>0004-0004</v>
      </c>
      <c r="D2" s="152">
        <v>11001</v>
      </c>
      <c r="E2" s="152" t="s">
        <v>8048</v>
      </c>
      <c r="F2" s="152">
        <v>43236</v>
      </c>
      <c r="G2" s="152" t="s">
        <v>8049</v>
      </c>
      <c r="H2" s="152" t="s">
        <v>470</v>
      </c>
      <c r="I2" s="152" t="s">
        <v>68</v>
      </c>
      <c r="J2" s="152" t="s">
        <v>8050</v>
      </c>
      <c r="K2" s="152" t="s">
        <v>159</v>
      </c>
      <c r="L2" s="152" t="s">
        <v>8051</v>
      </c>
      <c r="M2" s="153">
        <v>45867.333333333336</v>
      </c>
      <c r="N2" s="153">
        <v>45870.354166666664</v>
      </c>
      <c r="O2" s="186"/>
      <c r="P2" s="187" t="s">
        <v>3335</v>
      </c>
      <c r="Q2" s="152" t="s">
        <v>3335</v>
      </c>
      <c r="R2" s="188" t="s">
        <v>2973</v>
      </c>
      <c r="S2" s="188" t="s">
        <v>2973</v>
      </c>
      <c r="T2" s="152" t="s">
        <v>8052</v>
      </c>
      <c r="U2" s="152" t="s">
        <v>8053</v>
      </c>
      <c r="V2" s="187" t="s">
        <v>8054</v>
      </c>
      <c r="W2" s="152" t="s">
        <v>2967</v>
      </c>
      <c r="X2" s="152" t="s">
        <v>8055</v>
      </c>
      <c r="Y2" s="152" t="s">
        <v>25</v>
      </c>
      <c r="Z2" s="189" t="str">
        <f>VLOOKUP(D2,TIPOLOGIA!A:F,5,0)</f>
        <v>TERRESTRE</v>
      </c>
      <c r="AA2" s="152" t="s">
        <v>3836</v>
      </c>
      <c r="AB2" s="152">
        <v>1</v>
      </c>
      <c r="AC2" s="152">
        <v>0</v>
      </c>
      <c r="AD2" s="87">
        <f>IF(W2="SOPORTE_TELEFÓNICO",'BASE LIQUIDACION REDEBAN 2025'!$B$19,IF(Y2="TIPO I",'BASE LIQUIDACION REDEBAN 2025'!$C$2,IF(Y2="TIPO II",'BASE LIQUIDACION REDEBAN 2025'!$C$3,IF(Y2="TIPO III",'BASE LIQUIDACION REDEBAN 2025'!$C$4,IF(Y2="TIPO IV",'BASE LIQUIDACION REDEBAN 2025'!$C$5,IF(Z2="AEREO",'BASE LIQUIDACION REDEBAN 2025'!$B$6,'BASE LIQUIDACION REDEBAN 2025'!$C$5))))))</f>
        <v>65960.072302</v>
      </c>
      <c r="AE2" s="87">
        <f>IF(OR(W2="SOPORTE_TELEFÓNICO",W2="ENVÍO"),0,IF(Y2="TIPO I",'BASE LIQUIDACION REDEBAN 2025'!$B$10,IF(Y2="TIPO II",'BASE LIQUIDACION REDEBAN 2025'!$B$11,IF(Y2="TIPO III",'BASE LIQUIDACION REDEBAN 2025'!$B$12,'BASE LIQUIDACION REDEBAN 2025'!$B$13))))</f>
        <v>75096.394270399993</v>
      </c>
      <c r="AF2" s="87">
        <f>IF(OR(W2="SOPORTE_TELEFÓNICO",W2="ENVÍO"),AD2,(AB2*AD2+AC2*AE2))</f>
        <v>65960.072302</v>
      </c>
    </row>
    <row r="3" spans="1:39">
      <c r="A3" s="152" t="s">
        <v>81</v>
      </c>
      <c r="B3" s="152" t="str">
        <f>VLOOKUP(A3,'CENTRO DE COSTOS'!A:D,4,FALSE)</f>
        <v>MIGUEL JULIÁN HERNÁNDEZ GUARÍN</v>
      </c>
      <c r="C3" s="152" t="str">
        <f>VLOOKUP(A3,'CENTRO DE COSTOS'!A:D,2,FALSE)</f>
        <v>0004-0008</v>
      </c>
      <c r="D3" s="152">
        <v>54001</v>
      </c>
      <c r="E3" s="152" t="s">
        <v>8056</v>
      </c>
      <c r="F3" s="152">
        <v>51722</v>
      </c>
      <c r="G3" s="152" t="s">
        <v>8049</v>
      </c>
      <c r="H3" s="152" t="s">
        <v>317</v>
      </c>
      <c r="I3" s="152" t="s">
        <v>81</v>
      </c>
      <c r="J3" s="152" t="s">
        <v>8057</v>
      </c>
      <c r="K3" s="152" t="s">
        <v>159</v>
      </c>
      <c r="L3" s="152" t="s">
        <v>8058</v>
      </c>
      <c r="M3" s="153">
        <v>45868.333333333336</v>
      </c>
      <c r="N3" s="153">
        <v>45870.429166666669</v>
      </c>
      <c r="O3" s="186"/>
      <c r="P3" s="187" t="s">
        <v>3335</v>
      </c>
      <c r="Q3" s="152" t="s">
        <v>3335</v>
      </c>
      <c r="R3" s="188" t="s">
        <v>2973</v>
      </c>
      <c r="S3" s="188" t="s">
        <v>2973</v>
      </c>
      <c r="T3" s="152" t="s">
        <v>8052</v>
      </c>
      <c r="U3" s="152" t="s">
        <v>8053</v>
      </c>
      <c r="V3" s="187" t="s">
        <v>8059</v>
      </c>
      <c r="W3" s="152" t="s">
        <v>2967</v>
      </c>
      <c r="X3" s="152" t="s">
        <v>8060</v>
      </c>
      <c r="Y3" s="152" t="s">
        <v>25</v>
      </c>
      <c r="Z3" s="189" t="str">
        <f>VLOOKUP(D3,TIPOLOGIA!A:F,5,0)</f>
        <v>TERRESTRE</v>
      </c>
      <c r="AA3" s="152" t="s">
        <v>1496</v>
      </c>
      <c r="AB3" s="152">
        <v>1</v>
      </c>
      <c r="AC3" s="152">
        <v>0</v>
      </c>
      <c r="AD3" s="87">
        <f>IF(W3="SOPORTE_TELEFÓNICO",'BASE LIQUIDACION REDEBAN 2025'!$B$19,IF(Y3="TIPO I",'BASE LIQUIDACION REDEBAN 2025'!$C$2,IF(Y3="TIPO II",'BASE LIQUIDACION REDEBAN 2025'!$C$3,IF(Y3="TIPO III",'BASE LIQUIDACION REDEBAN 2025'!$C$4,IF(Y3="TIPO IV",'BASE LIQUIDACION REDEBAN 2025'!$C$5,IF(Z3="AEREO",'BASE LIQUIDACION REDEBAN 2025'!$B$6,'BASE LIQUIDACION REDEBAN 2025'!$C$5))))))</f>
        <v>65960.072302</v>
      </c>
      <c r="AE3" s="87">
        <f>IF(OR(W3="SOPORTE_TELEFÓNICO",W3="ENVÍO"),0,IF(Y3="TIPO I",'BASE LIQUIDACION REDEBAN 2025'!$B$10,IF(Y3="TIPO II",'BASE LIQUIDACION REDEBAN 2025'!$B$11,IF(Y3="TIPO III",'BASE LIQUIDACION REDEBAN 2025'!$B$12,'BASE LIQUIDACION REDEBAN 2025'!$B$13))))</f>
        <v>75096.394270399993</v>
      </c>
      <c r="AF3" s="87">
        <f t="shared" ref="AF3:AF66" si="0">IF(OR(W3="SOPORTE_TELEFÓNICO",W3="ENVÍO"),AD3,(AB3*AD3+AC3*AE3))</f>
        <v>65960.072302</v>
      </c>
    </row>
    <row r="4" spans="1:39">
      <c r="A4" s="152" t="s">
        <v>90</v>
      </c>
      <c r="B4" s="152" t="str">
        <f>VLOOKUP(A4,'CENTRO DE COSTOS'!A:D,4,FALSE)</f>
        <v>JUAN SEBASTIÁN RÍOS CASTRILLÓN</v>
      </c>
      <c r="C4" s="152" t="str">
        <f>VLOOKUP(A4,'CENTRO DE COSTOS'!A:D,2,FALSE)</f>
        <v>0004-0005</v>
      </c>
      <c r="D4" s="152">
        <v>5313</v>
      </c>
      <c r="E4" s="152" t="s">
        <v>8061</v>
      </c>
      <c r="F4" s="152">
        <v>79642</v>
      </c>
      <c r="G4" s="152" t="s">
        <v>8049</v>
      </c>
      <c r="H4" s="152" t="s">
        <v>197</v>
      </c>
      <c r="I4" s="152" t="s">
        <v>296</v>
      </c>
      <c r="J4" s="152" t="s">
        <v>8062</v>
      </c>
      <c r="K4" s="152" t="s">
        <v>159</v>
      </c>
      <c r="L4" s="152" t="s">
        <v>8063</v>
      </c>
      <c r="M4" s="153">
        <v>45867.333333333336</v>
      </c>
      <c r="N4" s="153">
        <v>45870.429861111108</v>
      </c>
      <c r="O4" s="186"/>
      <c r="P4" s="187" t="s">
        <v>3335</v>
      </c>
      <c r="Q4" s="152" t="s">
        <v>3335</v>
      </c>
      <c r="R4" s="188" t="s">
        <v>2973</v>
      </c>
      <c r="S4" s="188" t="s">
        <v>2973</v>
      </c>
      <c r="T4" s="152" t="s">
        <v>8052</v>
      </c>
      <c r="U4" s="152" t="s">
        <v>8053</v>
      </c>
      <c r="V4" s="187" t="s">
        <v>8064</v>
      </c>
      <c r="W4" s="152" t="s">
        <v>2967</v>
      </c>
      <c r="X4" s="152" t="s">
        <v>8065</v>
      </c>
      <c r="Y4" s="152" t="s">
        <v>28</v>
      </c>
      <c r="Z4" s="189" t="str">
        <f>VLOOKUP(D4,TIPOLOGIA!A:F,5,0)</f>
        <v>TERRESTRE</v>
      </c>
      <c r="AA4" s="152" t="s">
        <v>689</v>
      </c>
      <c r="AB4" s="152">
        <v>1</v>
      </c>
      <c r="AC4" s="152">
        <v>0</v>
      </c>
      <c r="AD4" s="87">
        <f>IF(W4="SOPORTE_TELEFÓNICO",'BASE LIQUIDACION REDEBAN 2025'!$B$19,IF(Y4="TIPO I",'BASE LIQUIDACION REDEBAN 2025'!$C$2,IF(Y4="TIPO II",'BASE LIQUIDACION REDEBAN 2025'!$C$3,IF(Y4="TIPO III",'BASE LIQUIDACION REDEBAN 2025'!$C$4,IF(Y4="TIPO IV",'BASE LIQUIDACION REDEBAN 2025'!$C$5,IF(Z4="AEREO",'BASE LIQUIDACION REDEBAN 2025'!$B$6,'BASE LIQUIDACION REDEBAN 2025'!$C$5))))))</f>
        <v>144967.87232000002</v>
      </c>
      <c r="AE4" s="87">
        <f>IF(OR(W4="SOPORTE_TELEFÓNICO",W4="ENVÍO"),0,IF(Y4="TIPO I",'BASE LIQUIDACION REDEBAN 2025'!$B$10,IF(Y4="TIPO II",'BASE LIQUIDACION REDEBAN 2025'!$B$11,IF(Y4="TIPO III",'BASE LIQUIDACION REDEBAN 2025'!$B$12,'BASE LIQUIDACION REDEBAN 2025'!$B$13))))</f>
        <v>140395.6348884</v>
      </c>
      <c r="AF4" s="87">
        <f t="shared" si="0"/>
        <v>144967.87232000002</v>
      </c>
    </row>
    <row r="5" spans="1:39">
      <c r="A5" s="152" t="s">
        <v>86</v>
      </c>
      <c r="B5" s="152" t="str">
        <f>VLOOKUP(A5,'CENTRO DE COSTOS'!A:D,4,FALSE)</f>
        <v>KEVIN ALEXIS CORZO BUSTOS</v>
      </c>
      <c r="C5" s="152" t="str">
        <f>VLOOKUP(A5,'CENTRO DE COSTOS'!A:D,2,FALSE)</f>
        <v>0004-0007</v>
      </c>
      <c r="D5" s="152">
        <v>73319</v>
      </c>
      <c r="E5" s="152" t="s">
        <v>8066</v>
      </c>
      <c r="F5" s="152">
        <v>50900</v>
      </c>
      <c r="G5" s="152" t="s">
        <v>8049</v>
      </c>
      <c r="H5" s="152" t="s">
        <v>703</v>
      </c>
      <c r="I5" s="152" t="s">
        <v>2664</v>
      </c>
      <c r="J5" s="152" t="s">
        <v>8067</v>
      </c>
      <c r="K5" s="152" t="s">
        <v>159</v>
      </c>
      <c r="L5" s="152" t="s">
        <v>8068</v>
      </c>
      <c r="M5" s="153">
        <v>45868.665972222225</v>
      </c>
      <c r="N5" s="153">
        <v>45870.458333333336</v>
      </c>
      <c r="O5" s="186"/>
      <c r="P5" s="187" t="s">
        <v>3335</v>
      </c>
      <c r="Q5" s="152" t="s">
        <v>3335</v>
      </c>
      <c r="R5" s="188" t="s">
        <v>2973</v>
      </c>
      <c r="S5" s="188" t="s">
        <v>2973</v>
      </c>
      <c r="T5" s="152" t="s">
        <v>8052</v>
      </c>
      <c r="U5" s="152" t="s">
        <v>8053</v>
      </c>
      <c r="V5" s="187" t="s">
        <v>8069</v>
      </c>
      <c r="W5" s="152" t="s">
        <v>2967</v>
      </c>
      <c r="X5" s="152" t="s">
        <v>8070</v>
      </c>
      <c r="Y5" s="152" t="s">
        <v>28</v>
      </c>
      <c r="Z5" s="189" t="str">
        <f>VLOOKUP(D5,TIPOLOGIA!A:F,5,0)</f>
        <v>TERRESTRE</v>
      </c>
      <c r="AA5" s="152" t="s">
        <v>4264</v>
      </c>
      <c r="AB5" s="152">
        <v>1</v>
      </c>
      <c r="AC5" s="152">
        <v>0</v>
      </c>
      <c r="AD5" s="87">
        <f>IF(W5="SOPORTE_TELEFÓNICO",'BASE LIQUIDACION REDEBAN 2025'!$B$19,IF(Y5="TIPO I",'BASE LIQUIDACION REDEBAN 2025'!$C$2,IF(Y5="TIPO II",'BASE LIQUIDACION REDEBAN 2025'!$C$3,IF(Y5="TIPO III",'BASE LIQUIDACION REDEBAN 2025'!$C$4,IF(Y5="TIPO IV",'BASE LIQUIDACION REDEBAN 2025'!$C$5,IF(Z5="AEREO",'BASE LIQUIDACION REDEBAN 2025'!$B$6,'BASE LIQUIDACION REDEBAN 2025'!$C$5))))))</f>
        <v>144967.87232000002</v>
      </c>
      <c r="AE5" s="87">
        <f>IF(OR(W5="SOPORTE_TELEFÓNICO",W5="ENVÍO"),0,IF(Y5="TIPO I",'BASE LIQUIDACION REDEBAN 2025'!$B$10,IF(Y5="TIPO II",'BASE LIQUIDACION REDEBAN 2025'!$B$11,IF(Y5="TIPO III",'BASE LIQUIDACION REDEBAN 2025'!$B$12,'BASE LIQUIDACION REDEBAN 2025'!$B$13))))</f>
        <v>140395.6348884</v>
      </c>
      <c r="AF5" s="87">
        <f t="shared" si="0"/>
        <v>144967.87232000002</v>
      </c>
    </row>
    <row r="6" spans="1:39">
      <c r="A6" s="152" t="s">
        <v>90</v>
      </c>
      <c r="B6" s="152" t="str">
        <f>VLOOKUP(A6,'CENTRO DE COSTOS'!A:D,4,FALSE)</f>
        <v>JUAN SEBASTIÁN RÍOS CASTRILLÓN</v>
      </c>
      <c r="C6" s="152" t="str">
        <f>VLOOKUP(A6,'CENTRO DE COSTOS'!A:D,2,FALSE)</f>
        <v>0004-0005</v>
      </c>
      <c r="D6" s="152">
        <v>5059</v>
      </c>
      <c r="E6" s="152" t="s">
        <v>8071</v>
      </c>
      <c r="F6" s="152">
        <v>16613</v>
      </c>
      <c r="G6" s="152" t="s">
        <v>8049</v>
      </c>
      <c r="H6" s="152" t="s">
        <v>197</v>
      </c>
      <c r="I6" s="152" t="s">
        <v>582</v>
      </c>
      <c r="J6" s="152" t="s">
        <v>8072</v>
      </c>
      <c r="K6" s="152" t="s">
        <v>159</v>
      </c>
      <c r="L6" s="152" t="s">
        <v>8073</v>
      </c>
      <c r="M6" s="153">
        <v>45868.665972222225</v>
      </c>
      <c r="N6" s="153">
        <v>45870.496527777781</v>
      </c>
      <c r="O6" s="186"/>
      <c r="P6" s="187" t="s">
        <v>3335</v>
      </c>
      <c r="Q6" s="152" t="s">
        <v>8074</v>
      </c>
      <c r="R6" s="188" t="s">
        <v>3666</v>
      </c>
      <c r="S6" s="188" t="s">
        <v>8075</v>
      </c>
      <c r="T6" s="152" t="s">
        <v>8052</v>
      </c>
      <c r="U6" s="152" t="s">
        <v>8053</v>
      </c>
      <c r="V6" s="187" t="s">
        <v>8076</v>
      </c>
      <c r="W6" s="152" t="s">
        <v>3213</v>
      </c>
      <c r="X6" s="152">
        <v>0</v>
      </c>
      <c r="Y6" s="152" t="s">
        <v>28</v>
      </c>
      <c r="Z6" s="189" t="str">
        <f>VLOOKUP(D6,TIPOLOGIA!A:F,5,0)</f>
        <v>TERRESTRE</v>
      </c>
      <c r="AA6" s="152">
        <v>0</v>
      </c>
      <c r="AB6" s="152">
        <v>0</v>
      </c>
      <c r="AC6" s="152">
        <v>0</v>
      </c>
      <c r="AD6" s="87">
        <f>IF(W6="SOPORTE_TELEFÓNICO",'BASE LIQUIDACION REDEBAN 2025'!$B$19,IF(Y6="TIPO I",'BASE LIQUIDACION REDEBAN 2025'!$C$2,IF(Y6="TIPO II",'BASE LIQUIDACION REDEBAN 2025'!$C$3,IF(Y6="TIPO III",'BASE LIQUIDACION REDEBAN 2025'!$C$4,IF(Y6="TIPO IV",'BASE LIQUIDACION REDEBAN 2025'!$C$5,IF(Z6="AEREO",'BASE LIQUIDACION REDEBAN 2025'!$B$6,'BASE LIQUIDACION REDEBAN 2025'!$C$5))))))</f>
        <v>41241.0800752</v>
      </c>
      <c r="AE6" s="87">
        <f>IF(OR(W6="SOPORTE_TELEFÓNICO",W6="ENVÍO"),0,IF(Y6="TIPO I",'BASE LIQUIDACION REDEBAN 2025'!$B$10,IF(Y6="TIPO II",'BASE LIQUIDACION REDEBAN 2025'!$B$11,IF(Y6="TIPO III",'BASE LIQUIDACION REDEBAN 2025'!$B$12,'BASE LIQUIDACION REDEBAN 2025'!$B$13))))</f>
        <v>0</v>
      </c>
      <c r="AF6" s="87">
        <f t="shared" si="0"/>
        <v>41241.0800752</v>
      </c>
    </row>
    <row r="7" spans="1:39">
      <c r="A7" s="152" t="s">
        <v>80</v>
      </c>
      <c r="B7" s="152" t="str">
        <f>VLOOKUP(A7,'CENTRO DE COSTOS'!A:D,4,FALSE)</f>
        <v>JOSE MAURICIO HERNANDEZ ROJAS</v>
      </c>
      <c r="C7" s="152" t="str">
        <f>VLOOKUP(A7,'CENTRO DE COSTOS'!A:D,2,FALSE)</f>
        <v>0004-0001</v>
      </c>
      <c r="D7" s="152">
        <v>13030</v>
      </c>
      <c r="E7" s="152" t="s">
        <v>8077</v>
      </c>
      <c r="F7" s="152">
        <v>30206</v>
      </c>
      <c r="G7" s="152" t="s">
        <v>8049</v>
      </c>
      <c r="H7" s="152" t="s">
        <v>303</v>
      </c>
      <c r="I7" s="152" t="s">
        <v>8078</v>
      </c>
      <c r="J7" s="152" t="s">
        <v>8079</v>
      </c>
      <c r="K7" s="152" t="s">
        <v>159</v>
      </c>
      <c r="L7" s="152" t="s">
        <v>8080</v>
      </c>
      <c r="M7" s="153">
        <v>45868.665972222225</v>
      </c>
      <c r="N7" s="153">
        <v>45870.501388888886</v>
      </c>
      <c r="O7" s="186"/>
      <c r="P7" s="187" t="s">
        <v>3335</v>
      </c>
      <c r="Q7" s="152" t="s">
        <v>8074</v>
      </c>
      <c r="R7" s="188" t="s">
        <v>2973</v>
      </c>
      <c r="S7" s="188" t="s">
        <v>2973</v>
      </c>
      <c r="T7" s="152" t="s">
        <v>8052</v>
      </c>
      <c r="U7" s="152" t="s">
        <v>8053</v>
      </c>
      <c r="V7" s="187" t="s">
        <v>8081</v>
      </c>
      <c r="W7" s="152" t="s">
        <v>2967</v>
      </c>
      <c r="X7" s="152" t="s">
        <v>8082</v>
      </c>
      <c r="Y7" s="152" t="s">
        <v>32</v>
      </c>
      <c r="Z7" s="189" t="str">
        <f>VLOOKUP(D7,TIPOLOGIA!A:F,5,0)</f>
        <v>TERRESTRE</v>
      </c>
      <c r="AA7" s="152" t="s">
        <v>446</v>
      </c>
      <c r="AB7" s="152">
        <v>1</v>
      </c>
      <c r="AC7" s="152">
        <v>0</v>
      </c>
      <c r="AD7" s="87">
        <f>IF(W7="SOPORTE_TELEFÓNICO",'BASE LIQUIDACION REDEBAN 2025'!$B$19,IF(Y7="TIPO I",'BASE LIQUIDACION REDEBAN 2025'!$C$2,IF(Y7="TIPO II",'BASE LIQUIDACION REDEBAN 2025'!$C$3,IF(Y7="TIPO III",'BASE LIQUIDACION REDEBAN 2025'!$C$4,IF(Y7="TIPO IV",'BASE LIQUIDACION REDEBAN 2025'!$C$5,IF(Z7="AEREO",'BASE LIQUIDACION REDEBAN 2025'!$B$6,'BASE LIQUIDACION REDEBAN 2025'!$C$5))))))</f>
        <v>479588.87655000004</v>
      </c>
      <c r="AE7" s="87">
        <f>IF(OR(W7="SOPORTE_TELEFÓNICO",W7="ENVÍO"),0,IF(Y7="TIPO I",'BASE LIQUIDACION REDEBAN 2025'!$B$10,IF(Y7="TIPO II",'BASE LIQUIDACION REDEBAN 2025'!$B$11,IF(Y7="TIPO III",'BASE LIQUIDACION REDEBAN 2025'!$B$12,'BASE LIQUIDACION REDEBAN 2025'!$B$13))))</f>
        <v>196536.5258152</v>
      </c>
      <c r="AF7" s="87">
        <f t="shared" si="0"/>
        <v>479588.87655000004</v>
      </c>
    </row>
    <row r="8" spans="1:39">
      <c r="A8" s="152" t="s">
        <v>68</v>
      </c>
      <c r="B8" s="152" t="str">
        <f>VLOOKUP(A8,'CENTRO DE COSTOS'!A:D,4,FALSE)</f>
        <v>WILLIAM ASDRUBAL ROZO ROZO</v>
      </c>
      <c r="C8" s="152" t="str">
        <f>VLOOKUP(A8,'CENTRO DE COSTOS'!A:D,2,FALSE)</f>
        <v>0004-0004</v>
      </c>
      <c r="D8" s="152">
        <v>11001</v>
      </c>
      <c r="E8" s="152" t="s">
        <v>8083</v>
      </c>
      <c r="F8" s="152">
        <v>28066</v>
      </c>
      <c r="G8" s="152" t="s">
        <v>8049</v>
      </c>
      <c r="H8" s="152" t="s">
        <v>470</v>
      </c>
      <c r="I8" s="152" t="s">
        <v>68</v>
      </c>
      <c r="J8" s="152" t="s">
        <v>8084</v>
      </c>
      <c r="K8" s="152" t="s">
        <v>159</v>
      </c>
      <c r="L8" s="152" t="s">
        <v>8085</v>
      </c>
      <c r="M8" s="153">
        <v>45868.665972222225</v>
      </c>
      <c r="N8" s="153">
        <v>45870.505555555559</v>
      </c>
      <c r="O8" s="186"/>
      <c r="P8" s="187" t="s">
        <v>3335</v>
      </c>
      <c r="Q8" s="152" t="s">
        <v>3335</v>
      </c>
      <c r="R8" s="188" t="s">
        <v>2973</v>
      </c>
      <c r="S8" s="188" t="s">
        <v>2973</v>
      </c>
      <c r="T8" s="152" t="s">
        <v>8052</v>
      </c>
      <c r="U8" s="152" t="s">
        <v>8053</v>
      </c>
      <c r="V8" s="187" t="s">
        <v>8086</v>
      </c>
      <c r="W8" s="152" t="s">
        <v>2967</v>
      </c>
      <c r="X8" s="152" t="s">
        <v>8087</v>
      </c>
      <c r="Y8" s="152" t="s">
        <v>25</v>
      </c>
      <c r="Z8" s="189" t="str">
        <f>VLOOKUP(D8,TIPOLOGIA!A:F,5,0)</f>
        <v>TERRESTRE</v>
      </c>
      <c r="AA8" s="152" t="s">
        <v>877</v>
      </c>
      <c r="AB8" s="152">
        <v>1</v>
      </c>
      <c r="AC8" s="152">
        <v>0</v>
      </c>
      <c r="AD8" s="87">
        <f>IF(W8="SOPORTE_TELEFÓNICO",'BASE LIQUIDACION REDEBAN 2025'!$B$19,IF(Y8="TIPO I",'BASE LIQUIDACION REDEBAN 2025'!$C$2,IF(Y8="TIPO II",'BASE LIQUIDACION REDEBAN 2025'!$C$3,IF(Y8="TIPO III",'BASE LIQUIDACION REDEBAN 2025'!$C$4,IF(Y8="TIPO IV",'BASE LIQUIDACION REDEBAN 2025'!$C$5,IF(Z8="AEREO",'BASE LIQUIDACION REDEBAN 2025'!$B$6,'BASE LIQUIDACION REDEBAN 2025'!$C$5))))))</f>
        <v>65960.072302</v>
      </c>
      <c r="AE8" s="87">
        <f>IF(OR(W8="SOPORTE_TELEFÓNICO",W8="ENVÍO"),0,IF(Y8="TIPO I",'BASE LIQUIDACION REDEBAN 2025'!$B$10,IF(Y8="TIPO II",'BASE LIQUIDACION REDEBAN 2025'!$B$11,IF(Y8="TIPO III",'BASE LIQUIDACION REDEBAN 2025'!$B$12,'BASE LIQUIDACION REDEBAN 2025'!$B$13))))</f>
        <v>75096.394270399993</v>
      </c>
      <c r="AF8" s="87">
        <f t="shared" si="0"/>
        <v>65960.072302</v>
      </c>
    </row>
    <row r="9" spans="1:39" ht="15" customHeight="1">
      <c r="A9" s="152" t="s">
        <v>80</v>
      </c>
      <c r="B9" s="152" t="str">
        <f>VLOOKUP(A9,'CENTRO DE COSTOS'!A:D,4,FALSE)</f>
        <v>JOSE MAURICIO HERNANDEZ ROJAS</v>
      </c>
      <c r="C9" s="152" t="str">
        <f>VLOOKUP(A9,'CENTRO DE COSTOS'!A:D,2,FALSE)</f>
        <v>0004-0001</v>
      </c>
      <c r="D9" s="152">
        <v>13620</v>
      </c>
      <c r="E9" s="152" t="s">
        <v>8088</v>
      </c>
      <c r="F9" s="152">
        <v>72835</v>
      </c>
      <c r="G9" s="152" t="s">
        <v>8049</v>
      </c>
      <c r="H9" s="152" t="s">
        <v>303</v>
      </c>
      <c r="I9" s="152" t="s">
        <v>8089</v>
      </c>
      <c r="J9" s="152" t="s">
        <v>8090</v>
      </c>
      <c r="K9" s="152" t="s">
        <v>159</v>
      </c>
      <c r="L9" s="152" t="s">
        <v>8091</v>
      </c>
      <c r="M9" s="153">
        <v>45868.665972222225</v>
      </c>
      <c r="N9" s="153">
        <v>45870.515277777777</v>
      </c>
      <c r="O9" s="186"/>
      <c r="P9" s="187" t="s">
        <v>3335</v>
      </c>
      <c r="Q9" s="152" t="s">
        <v>3335</v>
      </c>
      <c r="R9" s="188" t="s">
        <v>2973</v>
      </c>
      <c r="S9" s="188" t="s">
        <v>2973</v>
      </c>
      <c r="T9" s="152" t="s">
        <v>8052</v>
      </c>
      <c r="U9" s="152" t="s">
        <v>8053</v>
      </c>
      <c r="V9" s="187" t="s">
        <v>8092</v>
      </c>
      <c r="W9" s="152" t="s">
        <v>2967</v>
      </c>
      <c r="X9" s="152" t="s">
        <v>8093</v>
      </c>
      <c r="Y9" s="152" t="s">
        <v>30</v>
      </c>
      <c r="Z9" s="189" t="str">
        <f>VLOOKUP(D9,TIPOLOGIA!A:F,5,0)</f>
        <v>TERRESTRE</v>
      </c>
      <c r="AA9" s="152" t="s">
        <v>452</v>
      </c>
      <c r="AB9" s="152">
        <v>1</v>
      </c>
      <c r="AC9" s="152">
        <v>0</v>
      </c>
      <c r="AD9" s="87">
        <f>IF(W9="SOPORTE_TELEFÓNICO",'BASE LIQUIDACION REDEBAN 2025'!$B$19,IF(Y9="TIPO I",'BASE LIQUIDACION REDEBAN 2025'!$C$2,IF(Y9="TIPO II",'BASE LIQUIDACION REDEBAN 2025'!$C$3,IF(Y9="TIPO III",'BASE LIQUIDACION REDEBAN 2025'!$C$4,IF(Y9="TIPO IV",'BASE LIQUIDACION REDEBAN 2025'!$C$5,IF(Z9="AEREO",'BASE LIQUIDACION REDEBAN 2025'!$B$6,'BASE LIQUIDACION REDEBAN 2025'!$C$5))))))</f>
        <v>275728.78077800001</v>
      </c>
      <c r="AE9" s="87">
        <f>IF(OR(W9="SOPORTE_TELEFÓNICO",W9="ENVÍO"),0,IF(Y9="TIPO I",'BASE LIQUIDACION REDEBAN 2025'!$B$10,IF(Y9="TIPO II",'BASE LIQUIDACION REDEBAN 2025'!$B$11,IF(Y9="TIPO III",'BASE LIQUIDACION REDEBAN 2025'!$B$12,'BASE LIQUIDACION REDEBAN 2025'!$B$13))))</f>
        <v>196536.5258152</v>
      </c>
      <c r="AF9" s="87">
        <f t="shared" si="0"/>
        <v>275728.78077800001</v>
      </c>
    </row>
    <row r="10" spans="1:39">
      <c r="A10" s="152" t="s">
        <v>68</v>
      </c>
      <c r="B10" s="152" t="str">
        <f>VLOOKUP(A10,'CENTRO DE COSTOS'!A:D,4,FALSE)</f>
        <v>WILLIAM ASDRUBAL ROZO ROZO</v>
      </c>
      <c r="C10" s="152" t="str">
        <f>VLOOKUP(A10,'CENTRO DE COSTOS'!A:D,2,FALSE)</f>
        <v>0004-0004</v>
      </c>
      <c r="D10" s="152">
        <v>11001</v>
      </c>
      <c r="E10" s="152" t="s">
        <v>8094</v>
      </c>
      <c r="F10" s="152">
        <v>69430</v>
      </c>
      <c r="G10" s="152" t="s">
        <v>8049</v>
      </c>
      <c r="H10" s="152" t="s">
        <v>470</v>
      </c>
      <c r="I10" s="152" t="s">
        <v>68</v>
      </c>
      <c r="J10" s="152" t="s">
        <v>8095</v>
      </c>
      <c r="K10" s="152" t="s">
        <v>159</v>
      </c>
      <c r="L10" s="152" t="s">
        <v>8096</v>
      </c>
      <c r="M10" s="153">
        <v>45868.665972222225</v>
      </c>
      <c r="N10" s="153">
        <v>45870.547222222223</v>
      </c>
      <c r="O10" s="186"/>
      <c r="P10" s="187" t="s">
        <v>3335</v>
      </c>
      <c r="Q10" s="152" t="s">
        <v>3335</v>
      </c>
      <c r="R10" s="188" t="s">
        <v>2973</v>
      </c>
      <c r="S10" s="188" t="s">
        <v>2973</v>
      </c>
      <c r="T10" s="152" t="s">
        <v>8052</v>
      </c>
      <c r="U10" s="152" t="s">
        <v>8053</v>
      </c>
      <c r="V10" s="187" t="s">
        <v>8086</v>
      </c>
      <c r="W10" s="152" t="s">
        <v>2967</v>
      </c>
      <c r="X10" s="152" t="s">
        <v>8097</v>
      </c>
      <c r="Y10" s="152" t="s">
        <v>25</v>
      </c>
      <c r="Z10" s="189" t="str">
        <f>VLOOKUP(D10,TIPOLOGIA!A:F,5,0)</f>
        <v>TERRESTRE</v>
      </c>
      <c r="AA10" s="152" t="s">
        <v>877</v>
      </c>
      <c r="AB10" s="152">
        <v>1</v>
      </c>
      <c r="AC10" s="152">
        <v>0</v>
      </c>
      <c r="AD10" s="87">
        <f>IF(W10="SOPORTE_TELEFÓNICO",'BASE LIQUIDACION REDEBAN 2025'!$B$19,IF(Y10="TIPO I",'BASE LIQUIDACION REDEBAN 2025'!$C$2,IF(Y10="TIPO II",'BASE LIQUIDACION REDEBAN 2025'!$C$3,IF(Y10="TIPO III",'BASE LIQUIDACION REDEBAN 2025'!$C$4,IF(Y10="TIPO IV",'BASE LIQUIDACION REDEBAN 2025'!$C$5,IF(Z10="AEREO",'BASE LIQUIDACION REDEBAN 2025'!$B$6,'BASE LIQUIDACION REDEBAN 2025'!$C$5))))))</f>
        <v>65960.072302</v>
      </c>
      <c r="AE10" s="87">
        <f>IF(OR(W10="SOPORTE_TELEFÓNICO",W10="ENVÍO"),0,IF(Y10="TIPO I",'BASE LIQUIDACION REDEBAN 2025'!$B$10,IF(Y10="TIPO II",'BASE LIQUIDACION REDEBAN 2025'!$B$11,IF(Y10="TIPO III",'BASE LIQUIDACION REDEBAN 2025'!$B$12,'BASE LIQUIDACION REDEBAN 2025'!$B$13))))</f>
        <v>75096.394270399993</v>
      </c>
      <c r="AF10" s="87">
        <f t="shared" si="0"/>
        <v>65960.072302</v>
      </c>
    </row>
    <row r="11" spans="1:39">
      <c r="A11" s="152" t="s">
        <v>68</v>
      </c>
      <c r="B11" s="152" t="str">
        <f>VLOOKUP(A11,'CENTRO DE COSTOS'!A:D,4,FALSE)</f>
        <v>WILLIAM ASDRUBAL ROZO ROZO</v>
      </c>
      <c r="C11" s="152" t="str">
        <f>VLOOKUP(A11,'CENTRO DE COSTOS'!A:D,2,FALSE)</f>
        <v>0004-0004</v>
      </c>
      <c r="D11" s="152">
        <v>25486</v>
      </c>
      <c r="E11" s="152" t="s">
        <v>8098</v>
      </c>
      <c r="F11" s="152">
        <v>76319</v>
      </c>
      <c r="G11" s="152" t="s">
        <v>8049</v>
      </c>
      <c r="H11" s="152" t="s">
        <v>470</v>
      </c>
      <c r="I11" s="152" t="s">
        <v>3069</v>
      </c>
      <c r="J11" s="152" t="s">
        <v>8099</v>
      </c>
      <c r="K11" s="152" t="s">
        <v>159</v>
      </c>
      <c r="L11" s="152" t="s">
        <v>8100</v>
      </c>
      <c r="M11" s="153">
        <v>45868.665972222225</v>
      </c>
      <c r="N11" s="153">
        <v>45870.554861111108</v>
      </c>
      <c r="O11" s="186"/>
      <c r="P11" s="187" t="s">
        <v>3335</v>
      </c>
      <c r="Q11" s="152" t="s">
        <v>3335</v>
      </c>
      <c r="R11" s="188" t="s">
        <v>2973</v>
      </c>
      <c r="S11" s="188" t="s">
        <v>2973</v>
      </c>
      <c r="T11" s="152" t="s">
        <v>8052</v>
      </c>
      <c r="U11" s="152" t="s">
        <v>8053</v>
      </c>
      <c r="V11" s="187" t="s">
        <v>8101</v>
      </c>
      <c r="W11" s="152" t="s">
        <v>2967</v>
      </c>
      <c r="X11" s="152" t="s">
        <v>8102</v>
      </c>
      <c r="Y11" s="152" t="s">
        <v>28</v>
      </c>
      <c r="Z11" s="189" t="str">
        <f>VLOOKUP(D11,TIPOLOGIA!A:F,5,0)</f>
        <v>TERRESTRE</v>
      </c>
      <c r="AA11" s="152" t="s">
        <v>882</v>
      </c>
      <c r="AB11" s="152">
        <v>1</v>
      </c>
      <c r="AC11" s="152">
        <v>0</v>
      </c>
      <c r="AD11" s="87">
        <f>IF(W11="SOPORTE_TELEFÓNICO",'BASE LIQUIDACION REDEBAN 2025'!$B$19,IF(Y11="TIPO I",'BASE LIQUIDACION REDEBAN 2025'!$C$2,IF(Y11="TIPO II",'BASE LIQUIDACION REDEBAN 2025'!$C$3,IF(Y11="TIPO III",'BASE LIQUIDACION REDEBAN 2025'!$C$4,IF(Y11="TIPO IV",'BASE LIQUIDACION REDEBAN 2025'!$C$5,IF(Z11="AEREO",'BASE LIQUIDACION REDEBAN 2025'!$B$6,'BASE LIQUIDACION REDEBAN 2025'!$C$5))))))</f>
        <v>144967.87232000002</v>
      </c>
      <c r="AE11" s="87">
        <f>IF(OR(W11="SOPORTE_TELEFÓNICO",W11="ENVÍO"),0,IF(Y11="TIPO I",'BASE LIQUIDACION REDEBAN 2025'!$B$10,IF(Y11="TIPO II",'BASE LIQUIDACION REDEBAN 2025'!$B$11,IF(Y11="TIPO III",'BASE LIQUIDACION REDEBAN 2025'!$B$12,'BASE LIQUIDACION REDEBAN 2025'!$B$13))))</f>
        <v>140395.6348884</v>
      </c>
      <c r="AF11" s="87">
        <f t="shared" si="0"/>
        <v>144967.87232000002</v>
      </c>
    </row>
    <row r="12" spans="1:39">
      <c r="A12" s="152" t="s">
        <v>76</v>
      </c>
      <c r="B12" s="152" t="str">
        <f>VLOOKUP(A12,'CENTRO DE COSTOS'!A:D,4,FALSE)</f>
        <v>DIEGO FERNANDO HENAO CARDONA</v>
      </c>
      <c r="C12" s="152" t="str">
        <f>VLOOKUP(A12,'CENTRO DE COSTOS'!A:D,2,FALSE)</f>
        <v>0004-0003</v>
      </c>
      <c r="D12" s="152">
        <v>19212</v>
      </c>
      <c r="E12" s="152" t="s">
        <v>8103</v>
      </c>
      <c r="F12" s="152">
        <v>72846</v>
      </c>
      <c r="G12" s="152" t="s">
        <v>8049</v>
      </c>
      <c r="H12" s="152" t="s">
        <v>258</v>
      </c>
      <c r="I12" s="152" t="s">
        <v>259</v>
      </c>
      <c r="J12" s="152" t="s">
        <v>8104</v>
      </c>
      <c r="K12" s="152" t="s">
        <v>159</v>
      </c>
      <c r="L12" s="152" t="s">
        <v>8105</v>
      </c>
      <c r="M12" s="153">
        <v>45870.48541666667</v>
      </c>
      <c r="N12" s="153">
        <v>45870.56527777778</v>
      </c>
      <c r="O12" s="186"/>
      <c r="P12" s="187" t="s">
        <v>3335</v>
      </c>
      <c r="Q12" s="152" t="s">
        <v>8106</v>
      </c>
      <c r="R12" s="188" t="s">
        <v>2973</v>
      </c>
      <c r="S12" s="188" t="s">
        <v>2973</v>
      </c>
      <c r="T12" s="152" t="s">
        <v>8052</v>
      </c>
      <c r="U12" s="152" t="s">
        <v>8053</v>
      </c>
      <c r="V12" s="187" t="s">
        <v>8107</v>
      </c>
      <c r="W12" s="152" t="s">
        <v>2967</v>
      </c>
      <c r="X12" s="152" t="s">
        <v>8108</v>
      </c>
      <c r="Y12" s="152" t="s">
        <v>30</v>
      </c>
      <c r="Z12" s="189" t="str">
        <f>VLOOKUP(D12,TIPOLOGIA!A:F,5,0)</f>
        <v>TERRESTRE</v>
      </c>
      <c r="AA12" s="152" t="s">
        <v>264</v>
      </c>
      <c r="AB12" s="152">
        <v>1</v>
      </c>
      <c r="AC12" s="152">
        <v>0</v>
      </c>
      <c r="AD12" s="87">
        <f>IF(W12="SOPORTE_TELEFÓNICO",'BASE LIQUIDACION REDEBAN 2025'!$B$19,IF(Y12="TIPO I",'BASE LIQUIDACION REDEBAN 2025'!$C$2,IF(Y12="TIPO II",'BASE LIQUIDACION REDEBAN 2025'!$C$3,IF(Y12="TIPO III",'BASE LIQUIDACION REDEBAN 2025'!$C$4,IF(Y12="TIPO IV",'BASE LIQUIDACION REDEBAN 2025'!$C$5,IF(Z12="AEREO",'BASE LIQUIDACION REDEBAN 2025'!$B$6,'BASE LIQUIDACION REDEBAN 2025'!$C$5))))))</f>
        <v>275728.78077800001</v>
      </c>
      <c r="AE12" s="87">
        <f>IF(OR(W12="SOPORTE_TELEFÓNICO",W12="ENVÍO"),0,IF(Y12="TIPO I",'BASE LIQUIDACION REDEBAN 2025'!$B$10,IF(Y12="TIPO II",'BASE LIQUIDACION REDEBAN 2025'!$B$11,IF(Y12="TIPO III",'BASE LIQUIDACION REDEBAN 2025'!$B$12,'BASE LIQUIDACION REDEBAN 2025'!$B$13))))</f>
        <v>196536.5258152</v>
      </c>
      <c r="AF12" s="87">
        <f t="shared" si="0"/>
        <v>275728.78077800001</v>
      </c>
    </row>
    <row r="13" spans="1:39">
      <c r="A13" s="152" t="s">
        <v>100</v>
      </c>
      <c r="B13" s="152" t="str">
        <f>VLOOKUP(A13,'CENTRO DE COSTOS'!A:D,4,FALSE)</f>
        <v>KEVIN ALEXIS CORZO BUSTOS</v>
      </c>
      <c r="C13" s="152" t="str">
        <f>VLOOKUP(A13,'CENTRO DE COSTOS'!A:D,2,FALSE)</f>
        <v>0004-0007</v>
      </c>
      <c r="D13" s="152">
        <v>50313</v>
      </c>
      <c r="E13" s="152" t="s">
        <v>8109</v>
      </c>
      <c r="F13" s="152">
        <v>68828</v>
      </c>
      <c r="G13" s="152" t="s">
        <v>8049</v>
      </c>
      <c r="H13" s="152" t="s">
        <v>295</v>
      </c>
      <c r="I13" s="152" t="s">
        <v>296</v>
      </c>
      <c r="J13" s="152" t="s">
        <v>8110</v>
      </c>
      <c r="K13" s="152" t="s">
        <v>159</v>
      </c>
      <c r="L13" s="152" t="s">
        <v>8111</v>
      </c>
      <c r="M13" s="153">
        <v>45868.665972222225</v>
      </c>
      <c r="N13" s="153">
        <v>45870.575694444444</v>
      </c>
      <c r="O13" s="186"/>
      <c r="P13" s="187" t="s">
        <v>3335</v>
      </c>
      <c r="Q13" s="152" t="s">
        <v>3335</v>
      </c>
      <c r="R13" s="188" t="s">
        <v>2973</v>
      </c>
      <c r="S13" s="188" t="s">
        <v>2973</v>
      </c>
      <c r="T13" s="152" t="s">
        <v>8052</v>
      </c>
      <c r="U13" s="152" t="s">
        <v>8053</v>
      </c>
      <c r="V13" s="187" t="s">
        <v>8112</v>
      </c>
      <c r="W13" s="152" t="s">
        <v>2967</v>
      </c>
      <c r="X13" s="152" t="s">
        <v>8113</v>
      </c>
      <c r="Y13" s="152" t="s">
        <v>28</v>
      </c>
      <c r="Z13" s="189" t="str">
        <f>VLOOKUP(D13,TIPOLOGIA!A:F,5,0)</f>
        <v>TERRESTRE</v>
      </c>
      <c r="AA13" s="152" t="s">
        <v>301</v>
      </c>
      <c r="AB13" s="152">
        <v>1</v>
      </c>
      <c r="AC13" s="152">
        <v>0</v>
      </c>
      <c r="AD13" s="87">
        <f>IF(W13="SOPORTE_TELEFÓNICO",'BASE LIQUIDACION REDEBAN 2025'!$B$19,IF(Y13="TIPO I",'BASE LIQUIDACION REDEBAN 2025'!$C$2,IF(Y13="TIPO II",'BASE LIQUIDACION REDEBAN 2025'!$C$3,IF(Y13="TIPO III",'BASE LIQUIDACION REDEBAN 2025'!$C$4,IF(Y13="TIPO IV",'BASE LIQUIDACION REDEBAN 2025'!$C$5,IF(Z13="AEREO",'BASE LIQUIDACION REDEBAN 2025'!$B$6,'BASE LIQUIDACION REDEBAN 2025'!$C$5))))))</f>
        <v>144967.87232000002</v>
      </c>
      <c r="AE13" s="87">
        <f>IF(OR(W13="SOPORTE_TELEFÓNICO",W13="ENVÍO"),0,IF(Y13="TIPO I",'BASE LIQUIDACION REDEBAN 2025'!$B$10,IF(Y13="TIPO II",'BASE LIQUIDACION REDEBAN 2025'!$B$11,IF(Y13="TIPO III",'BASE LIQUIDACION REDEBAN 2025'!$B$12,'BASE LIQUIDACION REDEBAN 2025'!$B$13))))</f>
        <v>140395.6348884</v>
      </c>
      <c r="AF13" s="87">
        <f t="shared" si="0"/>
        <v>144967.87232000002</v>
      </c>
    </row>
    <row r="14" spans="1:39">
      <c r="A14" s="152" t="s">
        <v>72</v>
      </c>
      <c r="B14" s="152" t="str">
        <f>VLOOKUP(A14,'CENTRO DE COSTOS'!A:D,4,FALSE)</f>
        <v>MIGUEL JULIÁN HERNÁNDEZ GUARÍN</v>
      </c>
      <c r="C14" s="152" t="str">
        <f>VLOOKUP(A14,'CENTRO DE COSTOS'!A:D,2,FALSE)</f>
        <v>0004-0008</v>
      </c>
      <c r="D14" s="152">
        <v>68689</v>
      </c>
      <c r="E14" s="152" t="s">
        <v>8114</v>
      </c>
      <c r="F14" s="152">
        <v>65707</v>
      </c>
      <c r="G14" s="152" t="s">
        <v>8049</v>
      </c>
      <c r="H14" s="152" t="s">
        <v>820</v>
      </c>
      <c r="I14" s="152" t="s">
        <v>4633</v>
      </c>
      <c r="J14" s="152" t="s">
        <v>8115</v>
      </c>
      <c r="K14" s="152" t="s">
        <v>159</v>
      </c>
      <c r="L14" s="152" t="s">
        <v>8116</v>
      </c>
      <c r="M14" s="153">
        <v>45867.333333333336</v>
      </c>
      <c r="N14" s="153">
        <v>45870.59097222222</v>
      </c>
      <c r="O14" s="186"/>
      <c r="P14" s="187" t="s">
        <v>3335</v>
      </c>
      <c r="Q14" s="152" t="s">
        <v>3335</v>
      </c>
      <c r="R14" s="188" t="s">
        <v>200</v>
      </c>
      <c r="S14" s="188" t="s">
        <v>739</v>
      </c>
      <c r="T14" s="152" t="s">
        <v>8052</v>
      </c>
      <c r="U14" s="152" t="s">
        <v>8053</v>
      </c>
      <c r="V14" s="187" t="s">
        <v>8117</v>
      </c>
      <c r="W14" s="152" t="s">
        <v>2967</v>
      </c>
      <c r="X14" s="152" t="s">
        <v>8118</v>
      </c>
      <c r="Y14" s="152" t="s">
        <v>30</v>
      </c>
      <c r="Z14" s="189" t="str">
        <f>VLOOKUP(D14,TIPOLOGIA!A:F,5,0)</f>
        <v>TERRESTRE</v>
      </c>
      <c r="AA14" s="152" t="s">
        <v>838</v>
      </c>
      <c r="AB14" s="152">
        <v>1</v>
      </c>
      <c r="AC14" s="152">
        <v>0</v>
      </c>
      <c r="AD14" s="87">
        <f>IF(W14="SOPORTE_TELEFÓNICO",'BASE LIQUIDACION REDEBAN 2025'!$B$19,IF(Y14="TIPO I",'BASE LIQUIDACION REDEBAN 2025'!$C$2,IF(Y14="TIPO II",'BASE LIQUIDACION REDEBAN 2025'!$C$3,IF(Y14="TIPO III",'BASE LIQUIDACION REDEBAN 2025'!$C$4,IF(Y14="TIPO IV",'BASE LIQUIDACION REDEBAN 2025'!$C$5,IF(Z14="AEREO",'BASE LIQUIDACION REDEBAN 2025'!$B$6,'BASE LIQUIDACION REDEBAN 2025'!$C$5))))))</f>
        <v>275728.78077800001</v>
      </c>
      <c r="AE14" s="87">
        <f>IF(OR(W14="SOPORTE_TELEFÓNICO",W14="ENVÍO"),0,IF(Y14="TIPO I",'BASE LIQUIDACION REDEBAN 2025'!$B$10,IF(Y14="TIPO II",'BASE LIQUIDACION REDEBAN 2025'!$B$11,IF(Y14="TIPO III",'BASE LIQUIDACION REDEBAN 2025'!$B$12,'BASE LIQUIDACION REDEBAN 2025'!$B$13))))</f>
        <v>196536.5258152</v>
      </c>
      <c r="AF14" s="87">
        <f t="shared" si="0"/>
        <v>275728.78077800001</v>
      </c>
    </row>
    <row r="15" spans="1:39">
      <c r="A15" s="152" t="s">
        <v>86</v>
      </c>
      <c r="B15" s="152" t="str">
        <f>VLOOKUP(A15,'CENTRO DE COSTOS'!A:D,4,FALSE)</f>
        <v>KEVIN ALEXIS CORZO BUSTOS</v>
      </c>
      <c r="C15" s="152" t="str">
        <f>VLOOKUP(A15,'CENTRO DE COSTOS'!A:D,2,FALSE)</f>
        <v>0004-0007</v>
      </c>
      <c r="D15" s="152">
        <v>73168</v>
      </c>
      <c r="E15" s="152" t="s">
        <v>8119</v>
      </c>
      <c r="F15" s="152">
        <v>34305</v>
      </c>
      <c r="G15" s="152" t="s">
        <v>8049</v>
      </c>
      <c r="H15" s="152" t="s">
        <v>703</v>
      </c>
      <c r="I15" s="152" t="s">
        <v>6429</v>
      </c>
      <c r="J15" s="152" t="s">
        <v>8120</v>
      </c>
      <c r="K15" s="152" t="s">
        <v>159</v>
      </c>
      <c r="L15" s="152" t="s">
        <v>8121</v>
      </c>
      <c r="M15" s="153">
        <v>45868.333333333336</v>
      </c>
      <c r="N15" s="153">
        <v>45870.602083333331</v>
      </c>
      <c r="O15" s="186"/>
      <c r="P15" s="187" t="s">
        <v>3335</v>
      </c>
      <c r="Q15" s="152" t="s">
        <v>3335</v>
      </c>
      <c r="R15" s="188" t="s">
        <v>2973</v>
      </c>
      <c r="S15" s="188" t="s">
        <v>2973</v>
      </c>
      <c r="T15" s="152" t="s">
        <v>8052</v>
      </c>
      <c r="U15" s="152" t="s">
        <v>8053</v>
      </c>
      <c r="V15" s="187" t="s">
        <v>8122</v>
      </c>
      <c r="W15" s="152" t="s">
        <v>2967</v>
      </c>
      <c r="X15" s="152" t="s">
        <v>8123</v>
      </c>
      <c r="Y15" s="152" t="s">
        <v>30</v>
      </c>
      <c r="Z15" s="189" t="str">
        <f>VLOOKUP(D15,TIPOLOGIA!A:F,5,0)</f>
        <v>TERRESTRE</v>
      </c>
      <c r="AA15" s="152" t="s">
        <v>4264</v>
      </c>
      <c r="AB15" s="152">
        <v>1</v>
      </c>
      <c r="AC15" s="152">
        <v>0</v>
      </c>
      <c r="AD15" s="87">
        <f>IF(W15="SOPORTE_TELEFÓNICO",'BASE LIQUIDACION REDEBAN 2025'!$B$19,IF(Y15="TIPO I",'BASE LIQUIDACION REDEBAN 2025'!$C$2,IF(Y15="TIPO II",'BASE LIQUIDACION REDEBAN 2025'!$C$3,IF(Y15="TIPO III",'BASE LIQUIDACION REDEBAN 2025'!$C$4,IF(Y15="TIPO IV",'BASE LIQUIDACION REDEBAN 2025'!$C$5,IF(Z15="AEREO",'BASE LIQUIDACION REDEBAN 2025'!$B$6,'BASE LIQUIDACION REDEBAN 2025'!$C$5))))))</f>
        <v>275728.78077800001</v>
      </c>
      <c r="AE15" s="87">
        <f>IF(OR(W15="SOPORTE_TELEFÓNICO",W15="ENVÍO"),0,IF(Y15="TIPO I",'BASE LIQUIDACION REDEBAN 2025'!$B$10,IF(Y15="TIPO II",'BASE LIQUIDACION REDEBAN 2025'!$B$11,IF(Y15="TIPO III",'BASE LIQUIDACION REDEBAN 2025'!$B$12,'BASE LIQUIDACION REDEBAN 2025'!$B$13))))</f>
        <v>196536.5258152</v>
      </c>
      <c r="AF15" s="87">
        <f t="shared" si="0"/>
        <v>275728.78077800001</v>
      </c>
    </row>
    <row r="16" spans="1:39">
      <c r="A16" s="152" t="s">
        <v>60</v>
      </c>
      <c r="B16" s="152" t="str">
        <f>VLOOKUP(A16,'CENTRO DE COSTOS'!A:D,4,FALSE)</f>
        <v>JUAN SEBASTIÁN RÍOS CASTRILLÓN</v>
      </c>
      <c r="C16" s="152" t="str">
        <f>VLOOKUP(A16,'CENTRO DE COSTOS'!A:D,2,FALSE)</f>
        <v>0004-0005</v>
      </c>
      <c r="D16" s="152">
        <v>5837</v>
      </c>
      <c r="E16" s="152" t="s">
        <v>8124</v>
      </c>
      <c r="F16" s="152">
        <v>77829</v>
      </c>
      <c r="G16" s="152" t="s">
        <v>8049</v>
      </c>
      <c r="H16" s="152" t="s">
        <v>197</v>
      </c>
      <c r="I16" s="152" t="s">
        <v>785</v>
      </c>
      <c r="J16" s="152" t="s">
        <v>8125</v>
      </c>
      <c r="K16" s="152" t="s">
        <v>159</v>
      </c>
      <c r="L16" s="152" t="s">
        <v>8126</v>
      </c>
      <c r="M16" s="153">
        <v>45868.665972222225</v>
      </c>
      <c r="N16" s="153">
        <v>45870.606249999997</v>
      </c>
      <c r="O16" s="186"/>
      <c r="P16" s="187" t="s">
        <v>3335</v>
      </c>
      <c r="Q16" s="152" t="s">
        <v>3335</v>
      </c>
      <c r="R16" s="188" t="s">
        <v>2973</v>
      </c>
      <c r="S16" s="188" t="s">
        <v>2973</v>
      </c>
      <c r="T16" s="152" t="s">
        <v>8052</v>
      </c>
      <c r="U16" s="152" t="s">
        <v>8053</v>
      </c>
      <c r="V16" s="187" t="s">
        <v>8127</v>
      </c>
      <c r="W16" s="152" t="s">
        <v>2967</v>
      </c>
      <c r="X16" s="152" t="s">
        <v>8128</v>
      </c>
      <c r="Y16" s="152" t="s">
        <v>28</v>
      </c>
      <c r="Z16" s="189" t="str">
        <f>VLOOKUP(D16,TIPOLOGIA!A:F,5,0)</f>
        <v>TERRESTRE</v>
      </c>
      <c r="AA16" s="152" t="s">
        <v>636</v>
      </c>
      <c r="AB16" s="152">
        <v>1</v>
      </c>
      <c r="AC16" s="152">
        <v>0</v>
      </c>
      <c r="AD16" s="87">
        <f>IF(W16="SOPORTE_TELEFÓNICO",'BASE LIQUIDACION REDEBAN 2025'!$B$19,IF(Y16="TIPO I",'BASE LIQUIDACION REDEBAN 2025'!$C$2,IF(Y16="TIPO II",'BASE LIQUIDACION REDEBAN 2025'!$C$3,IF(Y16="TIPO III",'BASE LIQUIDACION REDEBAN 2025'!$C$4,IF(Y16="TIPO IV",'BASE LIQUIDACION REDEBAN 2025'!$C$5,IF(Z16="AEREO",'BASE LIQUIDACION REDEBAN 2025'!$B$6,'BASE LIQUIDACION REDEBAN 2025'!$C$5))))))</f>
        <v>144967.87232000002</v>
      </c>
      <c r="AE16" s="87">
        <f>IF(OR(W16="SOPORTE_TELEFÓNICO",W16="ENVÍO"),0,IF(Y16="TIPO I",'BASE LIQUIDACION REDEBAN 2025'!$B$10,IF(Y16="TIPO II",'BASE LIQUIDACION REDEBAN 2025'!$B$11,IF(Y16="TIPO III",'BASE LIQUIDACION REDEBAN 2025'!$B$12,'BASE LIQUIDACION REDEBAN 2025'!$B$13))))</f>
        <v>140395.6348884</v>
      </c>
      <c r="AF16" s="87">
        <f t="shared" si="0"/>
        <v>144967.87232000002</v>
      </c>
    </row>
    <row r="17" spans="1:32">
      <c r="A17" s="152" t="s">
        <v>64</v>
      </c>
      <c r="B17" s="152" t="str">
        <f>VLOOKUP(A17,'CENTRO DE COSTOS'!A:D,4,FALSE)</f>
        <v>JOSE MAURICIO HERNANDEZ ROJAS</v>
      </c>
      <c r="C17" s="152" t="str">
        <f>VLOOKUP(A17,'CENTRO DE COSTOS'!A:D,2,FALSE)</f>
        <v>0004-0001</v>
      </c>
      <c r="D17" s="152">
        <v>8001</v>
      </c>
      <c r="E17" s="152" t="s">
        <v>8129</v>
      </c>
      <c r="F17" s="152">
        <v>72021</v>
      </c>
      <c r="G17" s="152" t="s">
        <v>8049</v>
      </c>
      <c r="H17" s="152" t="s">
        <v>389</v>
      </c>
      <c r="I17" s="152" t="s">
        <v>64</v>
      </c>
      <c r="J17" s="152" t="s">
        <v>8130</v>
      </c>
      <c r="K17" s="152" t="s">
        <v>159</v>
      </c>
      <c r="L17" s="152" t="s">
        <v>8131</v>
      </c>
      <c r="M17" s="153">
        <v>45868.665972222225</v>
      </c>
      <c r="N17" s="153">
        <v>45870.618055555555</v>
      </c>
      <c r="O17" s="186"/>
      <c r="P17" s="187" t="s">
        <v>3335</v>
      </c>
      <c r="Q17" s="152" t="s">
        <v>3335</v>
      </c>
      <c r="R17" s="188" t="s">
        <v>2973</v>
      </c>
      <c r="S17" s="188" t="s">
        <v>2973</v>
      </c>
      <c r="T17" s="152" t="s">
        <v>8052</v>
      </c>
      <c r="U17" s="152" t="s">
        <v>8053</v>
      </c>
      <c r="V17" s="187" t="s">
        <v>8132</v>
      </c>
      <c r="W17" s="152" t="s">
        <v>2967</v>
      </c>
      <c r="X17" s="152" t="s">
        <v>8133</v>
      </c>
      <c r="Y17" s="152" t="s">
        <v>25</v>
      </c>
      <c r="Z17" s="189" t="str">
        <f>VLOOKUP(D17,TIPOLOGIA!A:F,5,0)</f>
        <v>TERRESTRE</v>
      </c>
      <c r="AA17" s="152" t="s">
        <v>799</v>
      </c>
      <c r="AB17" s="152">
        <v>1</v>
      </c>
      <c r="AC17" s="152">
        <v>0</v>
      </c>
      <c r="AD17" s="87">
        <f>IF(W17="SOPORTE_TELEFÓNICO",'BASE LIQUIDACION REDEBAN 2025'!$B$19,IF(Y17="TIPO I",'BASE LIQUIDACION REDEBAN 2025'!$C$2,IF(Y17="TIPO II",'BASE LIQUIDACION REDEBAN 2025'!$C$3,IF(Y17="TIPO III",'BASE LIQUIDACION REDEBAN 2025'!$C$4,IF(Y17="TIPO IV",'BASE LIQUIDACION REDEBAN 2025'!$C$5,IF(Z17="AEREO",'BASE LIQUIDACION REDEBAN 2025'!$B$6,'BASE LIQUIDACION REDEBAN 2025'!$C$5))))))</f>
        <v>65960.072302</v>
      </c>
      <c r="AE17" s="87">
        <f>IF(OR(W17="SOPORTE_TELEFÓNICO",W17="ENVÍO"),0,IF(Y17="TIPO I",'BASE LIQUIDACION REDEBAN 2025'!$B$10,IF(Y17="TIPO II",'BASE LIQUIDACION REDEBAN 2025'!$B$11,IF(Y17="TIPO III",'BASE LIQUIDACION REDEBAN 2025'!$B$12,'BASE LIQUIDACION REDEBAN 2025'!$B$13))))</f>
        <v>75096.394270399993</v>
      </c>
      <c r="AF17" s="87">
        <f t="shared" si="0"/>
        <v>65960.072302</v>
      </c>
    </row>
    <row r="18" spans="1:32">
      <c r="A18" s="152" t="s">
        <v>93</v>
      </c>
      <c r="B18" s="152" t="str">
        <f>VLOOKUP(A18,'CENTRO DE COSTOS'!A:D,4,FALSE)</f>
        <v>DIEGO FERNANDO HENAO CARDONA</v>
      </c>
      <c r="C18" s="152" t="str">
        <f>VLOOKUP(A18,'CENTRO DE COSTOS'!A:D,2,FALSE)</f>
        <v>0004-0003</v>
      </c>
      <c r="D18" s="152">
        <v>52678</v>
      </c>
      <c r="E18" s="152" t="s">
        <v>8134</v>
      </c>
      <c r="F18" s="152">
        <v>14869</v>
      </c>
      <c r="G18" s="152" t="s">
        <v>8049</v>
      </c>
      <c r="H18" s="152" t="s">
        <v>174</v>
      </c>
      <c r="I18" s="152" t="s">
        <v>8135</v>
      </c>
      <c r="J18" s="152" t="s">
        <v>8136</v>
      </c>
      <c r="K18" s="152" t="s">
        <v>159</v>
      </c>
      <c r="L18" s="152" t="s">
        <v>8137</v>
      </c>
      <c r="M18" s="153">
        <v>45868.333333333336</v>
      </c>
      <c r="N18" s="153">
        <v>45870.622916666667</v>
      </c>
      <c r="O18" s="186"/>
      <c r="P18" s="187" t="s">
        <v>3335</v>
      </c>
      <c r="Q18" s="152" t="s">
        <v>8074</v>
      </c>
      <c r="R18" s="188" t="s">
        <v>2973</v>
      </c>
      <c r="S18" s="188" t="s">
        <v>2973</v>
      </c>
      <c r="T18" s="152" t="s">
        <v>8052</v>
      </c>
      <c r="U18" s="152" t="s">
        <v>8053</v>
      </c>
      <c r="V18" s="187" t="s">
        <v>8138</v>
      </c>
      <c r="W18" s="152" t="s">
        <v>2967</v>
      </c>
      <c r="X18" s="152" t="s">
        <v>8139</v>
      </c>
      <c r="Y18" s="152" t="s">
        <v>30</v>
      </c>
      <c r="Z18" s="189" t="str">
        <f>VLOOKUP(D18,TIPOLOGIA!A:F,5,0)</f>
        <v>TERRESTRE</v>
      </c>
      <c r="AA18" s="152" t="s">
        <v>3595</v>
      </c>
      <c r="AB18" s="152">
        <v>1</v>
      </c>
      <c r="AC18" s="152">
        <v>0</v>
      </c>
      <c r="AD18" s="87">
        <f>IF(W18="SOPORTE_TELEFÓNICO",'BASE LIQUIDACION REDEBAN 2025'!$B$19,IF(Y18="TIPO I",'BASE LIQUIDACION REDEBAN 2025'!$C$2,IF(Y18="TIPO II",'BASE LIQUIDACION REDEBAN 2025'!$C$3,IF(Y18="TIPO III",'BASE LIQUIDACION REDEBAN 2025'!$C$4,IF(Y18="TIPO IV",'BASE LIQUIDACION REDEBAN 2025'!$C$5,IF(Z18="AEREO",'BASE LIQUIDACION REDEBAN 2025'!$B$6,'BASE LIQUIDACION REDEBAN 2025'!$C$5))))))</f>
        <v>275728.78077800001</v>
      </c>
      <c r="AE18" s="87">
        <f>IF(OR(W18="SOPORTE_TELEFÓNICO",W18="ENVÍO"),0,IF(Y18="TIPO I",'BASE LIQUIDACION REDEBAN 2025'!$B$10,IF(Y18="TIPO II",'BASE LIQUIDACION REDEBAN 2025'!$B$11,IF(Y18="TIPO III",'BASE LIQUIDACION REDEBAN 2025'!$B$12,'BASE LIQUIDACION REDEBAN 2025'!$B$13))))</f>
        <v>196536.5258152</v>
      </c>
      <c r="AF18" s="87">
        <f t="shared" si="0"/>
        <v>275728.78077800001</v>
      </c>
    </row>
    <row r="19" spans="1:32">
      <c r="A19" s="152" t="s">
        <v>81</v>
      </c>
      <c r="B19" s="152" t="str">
        <f>VLOOKUP(A19,'CENTRO DE COSTOS'!A:D,4,FALSE)</f>
        <v>MIGUEL JULIÁN HERNÁNDEZ GUARÍN</v>
      </c>
      <c r="C19" s="152" t="str">
        <f>VLOOKUP(A19,'CENTRO DE COSTOS'!A:D,2,FALSE)</f>
        <v>0004-0008</v>
      </c>
      <c r="D19" s="152">
        <v>54498</v>
      </c>
      <c r="E19" s="152" t="s">
        <v>8140</v>
      </c>
      <c r="F19" s="152">
        <v>71624</v>
      </c>
      <c r="G19" s="152" t="s">
        <v>8049</v>
      </c>
      <c r="H19" s="152" t="s">
        <v>317</v>
      </c>
      <c r="I19" s="152" t="s">
        <v>318</v>
      </c>
      <c r="J19" s="152" t="s">
        <v>8141</v>
      </c>
      <c r="K19" s="152" t="s">
        <v>159</v>
      </c>
      <c r="L19" s="152" t="s">
        <v>8142</v>
      </c>
      <c r="M19" s="153">
        <v>45868.665972222225</v>
      </c>
      <c r="N19" s="153">
        <v>45870.638888888891</v>
      </c>
      <c r="O19" s="186"/>
      <c r="P19" s="187" t="s">
        <v>3335</v>
      </c>
      <c r="Q19" s="152" t="s">
        <v>3335</v>
      </c>
      <c r="R19" s="188" t="s">
        <v>2973</v>
      </c>
      <c r="S19" s="188" t="s">
        <v>2973</v>
      </c>
      <c r="T19" s="152" t="s">
        <v>8052</v>
      </c>
      <c r="U19" s="152" t="s">
        <v>8053</v>
      </c>
      <c r="V19" s="187" t="s">
        <v>8143</v>
      </c>
      <c r="W19" s="152" t="s">
        <v>2967</v>
      </c>
      <c r="X19" s="152" t="s">
        <v>8144</v>
      </c>
      <c r="Y19" s="152" t="s">
        <v>32</v>
      </c>
      <c r="Z19" s="189" t="str">
        <f>VLOOKUP(D19,TIPOLOGIA!A:F,5,0)</f>
        <v>TERRESTRE</v>
      </c>
      <c r="AA19" s="152" t="s">
        <v>323</v>
      </c>
      <c r="AB19" s="152">
        <v>1</v>
      </c>
      <c r="AC19" s="152">
        <v>0</v>
      </c>
      <c r="AD19" s="87">
        <f>IF(W19="SOPORTE_TELEFÓNICO",'BASE LIQUIDACION REDEBAN 2025'!$B$19,IF(Y19="TIPO I",'BASE LIQUIDACION REDEBAN 2025'!$C$2,IF(Y19="TIPO II",'BASE LIQUIDACION REDEBAN 2025'!$C$3,IF(Y19="TIPO III",'BASE LIQUIDACION REDEBAN 2025'!$C$4,IF(Y19="TIPO IV",'BASE LIQUIDACION REDEBAN 2025'!$C$5,IF(Z19="AEREO",'BASE LIQUIDACION REDEBAN 2025'!$B$6,'BASE LIQUIDACION REDEBAN 2025'!$C$5))))))</f>
        <v>479588.87655000004</v>
      </c>
      <c r="AE19" s="87">
        <f>IF(OR(W19="SOPORTE_TELEFÓNICO",W19="ENVÍO"),0,IF(Y19="TIPO I",'BASE LIQUIDACION REDEBAN 2025'!$B$10,IF(Y19="TIPO II",'BASE LIQUIDACION REDEBAN 2025'!$B$11,IF(Y19="TIPO III",'BASE LIQUIDACION REDEBAN 2025'!$B$12,'BASE LIQUIDACION REDEBAN 2025'!$B$13))))</f>
        <v>196536.5258152</v>
      </c>
      <c r="AF19" s="87">
        <f t="shared" si="0"/>
        <v>479588.87655000004</v>
      </c>
    </row>
    <row r="20" spans="1:32">
      <c r="A20" s="152" t="s">
        <v>93</v>
      </c>
      <c r="B20" s="152" t="str">
        <f>VLOOKUP(A20,'CENTRO DE COSTOS'!A:D,4,FALSE)</f>
        <v>DIEGO FERNANDO HENAO CARDONA</v>
      </c>
      <c r="C20" s="152" t="str">
        <f>VLOOKUP(A20,'CENTRO DE COSTOS'!A:D,2,FALSE)</f>
        <v>0004-0003</v>
      </c>
      <c r="D20" s="152">
        <v>52001</v>
      </c>
      <c r="E20" s="152" t="s">
        <v>8145</v>
      </c>
      <c r="F20" s="152">
        <v>19075</v>
      </c>
      <c r="G20" s="152" t="s">
        <v>8049</v>
      </c>
      <c r="H20" s="152" t="s">
        <v>174</v>
      </c>
      <c r="I20" s="152" t="s">
        <v>93</v>
      </c>
      <c r="J20" s="152" t="s">
        <v>8146</v>
      </c>
      <c r="K20" s="152" t="s">
        <v>159</v>
      </c>
      <c r="L20" s="152" t="s">
        <v>8147</v>
      </c>
      <c r="M20" s="153">
        <v>45869.686805555553</v>
      </c>
      <c r="N20" s="153">
        <v>45870.643750000003</v>
      </c>
      <c r="O20" s="186"/>
      <c r="P20" s="187" t="s">
        <v>3335</v>
      </c>
      <c r="Q20" s="152" t="s">
        <v>3335</v>
      </c>
      <c r="R20" s="188" t="s">
        <v>2973</v>
      </c>
      <c r="S20" s="188" t="s">
        <v>2973</v>
      </c>
      <c r="T20" s="152" t="s">
        <v>8052</v>
      </c>
      <c r="U20" s="152" t="s">
        <v>8053</v>
      </c>
      <c r="V20" s="187" t="s">
        <v>8148</v>
      </c>
      <c r="W20" s="152" t="s">
        <v>2967</v>
      </c>
      <c r="X20" s="152" t="s">
        <v>8149</v>
      </c>
      <c r="Y20" s="152" t="s">
        <v>25</v>
      </c>
      <c r="Z20" s="189" t="str">
        <f>VLOOKUP(D20,TIPOLOGIA!A:F,5,0)</f>
        <v>TERRESTRE</v>
      </c>
      <c r="AA20" s="152" t="s">
        <v>1414</v>
      </c>
      <c r="AB20" s="152">
        <v>1</v>
      </c>
      <c r="AC20" s="152">
        <v>0</v>
      </c>
      <c r="AD20" s="87">
        <f>IF(W20="SOPORTE_TELEFÓNICO",'BASE LIQUIDACION REDEBAN 2025'!$B$19,IF(Y20="TIPO I",'BASE LIQUIDACION REDEBAN 2025'!$C$2,IF(Y20="TIPO II",'BASE LIQUIDACION REDEBAN 2025'!$C$3,IF(Y20="TIPO III",'BASE LIQUIDACION REDEBAN 2025'!$C$4,IF(Y20="TIPO IV",'BASE LIQUIDACION REDEBAN 2025'!$C$5,IF(Z20="AEREO",'BASE LIQUIDACION REDEBAN 2025'!$B$6,'BASE LIQUIDACION REDEBAN 2025'!$C$5))))))</f>
        <v>65960.072302</v>
      </c>
      <c r="AE20" s="87">
        <f>IF(OR(W20="SOPORTE_TELEFÓNICO",W20="ENVÍO"),0,IF(Y20="TIPO I",'BASE LIQUIDACION REDEBAN 2025'!$B$10,IF(Y20="TIPO II",'BASE LIQUIDACION REDEBAN 2025'!$B$11,IF(Y20="TIPO III",'BASE LIQUIDACION REDEBAN 2025'!$B$12,'BASE LIQUIDACION REDEBAN 2025'!$B$13))))</f>
        <v>75096.394270399993</v>
      </c>
      <c r="AF20" s="87">
        <f t="shared" si="0"/>
        <v>65960.072302</v>
      </c>
    </row>
    <row r="21" spans="1:32">
      <c r="A21" s="152" t="s">
        <v>98</v>
      </c>
      <c r="B21" s="152" t="str">
        <f>VLOOKUP(A21,'CENTRO DE COSTOS'!A:D,4,FALSE)</f>
        <v>MIGUEL JULIÁN HERNÁNDEZ GUARÍN</v>
      </c>
      <c r="C21" s="152" t="str">
        <f>VLOOKUP(A21,'CENTRO DE COSTOS'!A:D,2,FALSE)</f>
        <v>0004-0008</v>
      </c>
      <c r="D21" s="152">
        <v>15109</v>
      </c>
      <c r="E21" s="152" t="s">
        <v>8150</v>
      </c>
      <c r="F21" s="152">
        <v>32958</v>
      </c>
      <c r="G21" s="152" t="s">
        <v>8049</v>
      </c>
      <c r="H21" s="152" t="s">
        <v>241</v>
      </c>
      <c r="I21" s="152" t="s">
        <v>8151</v>
      </c>
      <c r="J21" s="152" t="s">
        <v>8152</v>
      </c>
      <c r="K21" s="152" t="s">
        <v>159</v>
      </c>
      <c r="L21" s="152" t="s">
        <v>8153</v>
      </c>
      <c r="M21" s="153">
        <v>45868.665972222225</v>
      </c>
      <c r="N21" s="153">
        <v>45870.683333333334</v>
      </c>
      <c r="O21" s="186"/>
      <c r="P21" s="187" t="s">
        <v>3335</v>
      </c>
      <c r="Q21" s="152" t="s">
        <v>3335</v>
      </c>
      <c r="R21" s="188" t="s">
        <v>2973</v>
      </c>
      <c r="S21" s="188" t="s">
        <v>2973</v>
      </c>
      <c r="T21" s="152" t="s">
        <v>8052</v>
      </c>
      <c r="U21" s="152" t="s">
        <v>8053</v>
      </c>
      <c r="V21" s="187" t="s">
        <v>8154</v>
      </c>
      <c r="W21" s="152" t="s">
        <v>2967</v>
      </c>
      <c r="X21" s="152" t="s">
        <v>8155</v>
      </c>
      <c r="Y21" s="152" t="s">
        <v>32</v>
      </c>
      <c r="Z21" s="189" t="str">
        <f>VLOOKUP(D21,TIPOLOGIA!A:F,5,0)</f>
        <v>TERRESTRE</v>
      </c>
      <c r="AA21" s="152" t="s">
        <v>376</v>
      </c>
      <c r="AB21" s="152">
        <v>1</v>
      </c>
      <c r="AC21" s="152">
        <v>0</v>
      </c>
      <c r="AD21" s="87">
        <f>IF(W21="SOPORTE_TELEFÓNICO",'BASE LIQUIDACION REDEBAN 2025'!$B$19,IF(Y21="TIPO I",'BASE LIQUIDACION REDEBAN 2025'!$C$2,IF(Y21="TIPO II",'BASE LIQUIDACION REDEBAN 2025'!$C$3,IF(Y21="TIPO III",'BASE LIQUIDACION REDEBAN 2025'!$C$4,IF(Y21="TIPO IV",'BASE LIQUIDACION REDEBAN 2025'!$C$5,IF(Z21="AEREO",'BASE LIQUIDACION REDEBAN 2025'!$B$6,'BASE LIQUIDACION REDEBAN 2025'!$C$5))))))</f>
        <v>479588.87655000004</v>
      </c>
      <c r="AE21" s="87">
        <f>IF(OR(W21="SOPORTE_TELEFÓNICO",W21="ENVÍO"),0,IF(Y21="TIPO I",'BASE LIQUIDACION REDEBAN 2025'!$B$10,IF(Y21="TIPO II",'BASE LIQUIDACION REDEBAN 2025'!$B$11,IF(Y21="TIPO III",'BASE LIQUIDACION REDEBAN 2025'!$B$12,'BASE LIQUIDACION REDEBAN 2025'!$B$13))))</f>
        <v>196536.5258152</v>
      </c>
      <c r="AF21" s="87">
        <f t="shared" si="0"/>
        <v>479588.87655000004</v>
      </c>
    </row>
    <row r="22" spans="1:32">
      <c r="A22" s="152" t="s">
        <v>93</v>
      </c>
      <c r="B22" s="152" t="str">
        <f>VLOOKUP(A22,'CENTRO DE COSTOS'!A:D,4,FALSE)</f>
        <v>DIEGO FERNANDO HENAO CARDONA</v>
      </c>
      <c r="C22" s="152" t="str">
        <f>VLOOKUP(A22,'CENTRO DE COSTOS'!A:D,2,FALSE)</f>
        <v>0004-0003</v>
      </c>
      <c r="D22" s="152">
        <v>52001</v>
      </c>
      <c r="E22" s="152" t="s">
        <v>8156</v>
      </c>
      <c r="F22" s="152">
        <v>33635</v>
      </c>
      <c r="G22" s="152" t="s">
        <v>8049</v>
      </c>
      <c r="H22" s="152" t="s">
        <v>174</v>
      </c>
      <c r="I22" s="152" t="s">
        <v>93</v>
      </c>
      <c r="J22" s="152" t="s">
        <v>8157</v>
      </c>
      <c r="K22" s="152" t="s">
        <v>159</v>
      </c>
      <c r="L22" s="152" t="s">
        <v>8158</v>
      </c>
      <c r="M22" s="153">
        <v>45869.686805555553</v>
      </c>
      <c r="N22" s="153">
        <v>45870.688194444447</v>
      </c>
      <c r="O22" s="186"/>
      <c r="P22" s="187" t="s">
        <v>3335</v>
      </c>
      <c r="Q22" s="152" t="s">
        <v>3335</v>
      </c>
      <c r="R22" s="188" t="s">
        <v>2973</v>
      </c>
      <c r="S22" s="188" t="s">
        <v>2973</v>
      </c>
      <c r="T22" s="152" t="s">
        <v>8052</v>
      </c>
      <c r="U22" s="152" t="s">
        <v>8159</v>
      </c>
      <c r="V22" s="187" t="s">
        <v>8160</v>
      </c>
      <c r="W22" s="152" t="s">
        <v>2967</v>
      </c>
      <c r="X22" s="152" t="s">
        <v>8161</v>
      </c>
      <c r="Y22" s="152" t="s">
        <v>25</v>
      </c>
      <c r="Z22" s="189" t="str">
        <f>VLOOKUP(D22,TIPOLOGIA!A:F,5,0)</f>
        <v>TERRESTRE</v>
      </c>
      <c r="AA22" s="152" t="s">
        <v>1414</v>
      </c>
      <c r="AB22" s="152">
        <v>1</v>
      </c>
      <c r="AC22" s="152">
        <v>0</v>
      </c>
      <c r="AD22" s="87">
        <f>IF(W22="SOPORTE_TELEFÓNICO",'BASE LIQUIDACION REDEBAN 2025'!$B$19,IF(Y22="TIPO I",'BASE LIQUIDACION REDEBAN 2025'!$C$2,IF(Y22="TIPO II",'BASE LIQUIDACION REDEBAN 2025'!$C$3,IF(Y22="TIPO III",'BASE LIQUIDACION REDEBAN 2025'!$C$4,IF(Y22="TIPO IV",'BASE LIQUIDACION REDEBAN 2025'!$C$5,IF(Z22="AEREO",'BASE LIQUIDACION REDEBAN 2025'!$B$6,'BASE LIQUIDACION REDEBAN 2025'!$C$5))))))</f>
        <v>65960.072302</v>
      </c>
      <c r="AE22" s="87">
        <f>IF(OR(W22="SOPORTE_TELEFÓNICO",W22="ENVÍO"),0,IF(Y22="TIPO I",'BASE LIQUIDACION REDEBAN 2025'!$B$10,IF(Y22="TIPO II",'BASE LIQUIDACION REDEBAN 2025'!$B$11,IF(Y22="TIPO III",'BASE LIQUIDACION REDEBAN 2025'!$B$12,'BASE LIQUIDACION REDEBAN 2025'!$B$13))))</f>
        <v>75096.394270399993</v>
      </c>
      <c r="AF22" s="87">
        <f t="shared" si="0"/>
        <v>65960.072302</v>
      </c>
    </row>
    <row r="23" spans="1:32">
      <c r="A23" s="152" t="s">
        <v>101</v>
      </c>
      <c r="B23" s="152" t="str">
        <f>VLOOKUP(A23,'CENTRO DE COSTOS'!A:D,4,FALSE)</f>
        <v>KEVIN ALEXIS CORZO BUSTOS</v>
      </c>
      <c r="C23" s="152" t="str">
        <f>VLOOKUP(A23,'CENTRO DE COSTOS'!A:D,2,FALSE)</f>
        <v>0004-0007</v>
      </c>
      <c r="D23" s="152">
        <v>85001</v>
      </c>
      <c r="E23" s="152" t="s">
        <v>8162</v>
      </c>
      <c r="F23" s="152">
        <v>77381</v>
      </c>
      <c r="G23" s="152" t="s">
        <v>8049</v>
      </c>
      <c r="H23" s="152" t="s">
        <v>189</v>
      </c>
      <c r="I23" s="152" t="s">
        <v>101</v>
      </c>
      <c r="J23" s="152" t="s">
        <v>8163</v>
      </c>
      <c r="K23" s="152" t="s">
        <v>159</v>
      </c>
      <c r="L23" s="152" t="s">
        <v>8164</v>
      </c>
      <c r="M23" s="153">
        <v>45868.665972222225</v>
      </c>
      <c r="N23" s="153">
        <v>45870.701388888891</v>
      </c>
      <c r="O23" s="186"/>
      <c r="P23" s="187" t="s">
        <v>3335</v>
      </c>
      <c r="Q23" s="152" t="s">
        <v>8074</v>
      </c>
      <c r="R23" s="188" t="s">
        <v>2973</v>
      </c>
      <c r="S23" s="188" t="s">
        <v>2973</v>
      </c>
      <c r="T23" s="152" t="s">
        <v>8052</v>
      </c>
      <c r="U23" s="152" t="s">
        <v>8053</v>
      </c>
      <c r="V23" s="187" t="s">
        <v>8165</v>
      </c>
      <c r="W23" s="152" t="s">
        <v>2967</v>
      </c>
      <c r="X23" s="152" t="s">
        <v>8166</v>
      </c>
      <c r="Y23" s="152" t="s">
        <v>25</v>
      </c>
      <c r="Z23" s="189" t="str">
        <f>VLOOKUP(D23,TIPOLOGIA!A:F,5,0)</f>
        <v>TERRESTRE</v>
      </c>
      <c r="AA23" s="152" t="s">
        <v>194</v>
      </c>
      <c r="AB23" s="152">
        <v>1</v>
      </c>
      <c r="AC23" s="152">
        <v>0</v>
      </c>
      <c r="AD23" s="87">
        <f>IF(W23="SOPORTE_TELEFÓNICO",'BASE LIQUIDACION REDEBAN 2025'!$B$19,IF(Y23="TIPO I",'BASE LIQUIDACION REDEBAN 2025'!$C$2,IF(Y23="TIPO II",'BASE LIQUIDACION REDEBAN 2025'!$C$3,IF(Y23="TIPO III",'BASE LIQUIDACION REDEBAN 2025'!$C$4,IF(Y23="TIPO IV",'BASE LIQUIDACION REDEBAN 2025'!$C$5,IF(Z23="AEREO",'BASE LIQUIDACION REDEBAN 2025'!$B$6,'BASE LIQUIDACION REDEBAN 2025'!$C$5))))))</f>
        <v>65960.072302</v>
      </c>
      <c r="AE23" s="87">
        <f>IF(OR(W23="SOPORTE_TELEFÓNICO",W23="ENVÍO"),0,IF(Y23="TIPO I",'BASE LIQUIDACION REDEBAN 2025'!$B$10,IF(Y23="TIPO II",'BASE LIQUIDACION REDEBAN 2025'!$B$11,IF(Y23="TIPO III",'BASE LIQUIDACION REDEBAN 2025'!$B$12,'BASE LIQUIDACION REDEBAN 2025'!$B$13))))</f>
        <v>75096.394270399993</v>
      </c>
      <c r="AF23" s="87">
        <f t="shared" si="0"/>
        <v>65960.072302</v>
      </c>
    </row>
    <row r="24" spans="1:32">
      <c r="A24" s="152" t="s">
        <v>90</v>
      </c>
      <c r="B24" s="152" t="str">
        <f>VLOOKUP(A24,'CENTRO DE COSTOS'!A:D,4,FALSE)</f>
        <v>JUAN SEBASTIÁN RÍOS CASTRILLÓN</v>
      </c>
      <c r="C24" s="152" t="str">
        <f>VLOOKUP(A24,'CENTRO DE COSTOS'!A:D,2,FALSE)</f>
        <v>0004-0005</v>
      </c>
      <c r="D24" s="152">
        <v>5607</v>
      </c>
      <c r="E24" s="152" t="s">
        <v>8167</v>
      </c>
      <c r="F24" s="152">
        <v>72234</v>
      </c>
      <c r="G24" s="152" t="s">
        <v>8049</v>
      </c>
      <c r="H24" s="152" t="s">
        <v>197</v>
      </c>
      <c r="I24" s="152" t="s">
        <v>3963</v>
      </c>
      <c r="J24" s="152" t="s">
        <v>8168</v>
      </c>
      <c r="K24" s="152" t="s">
        <v>159</v>
      </c>
      <c r="L24" s="152" t="s">
        <v>8169</v>
      </c>
      <c r="M24" s="153">
        <v>45868.665972222225</v>
      </c>
      <c r="N24" s="153">
        <v>45870.713888888888</v>
      </c>
      <c r="O24" s="186"/>
      <c r="P24" s="187" t="s">
        <v>3335</v>
      </c>
      <c r="Q24" s="152" t="s">
        <v>3335</v>
      </c>
      <c r="R24" s="188" t="s">
        <v>2973</v>
      </c>
      <c r="S24" s="188" t="s">
        <v>2973</v>
      </c>
      <c r="T24" s="152" t="s">
        <v>8052</v>
      </c>
      <c r="U24" s="152" t="s">
        <v>8053</v>
      </c>
      <c r="V24" s="187" t="s">
        <v>8170</v>
      </c>
      <c r="W24" s="152" t="s">
        <v>2967</v>
      </c>
      <c r="X24" s="152" t="s">
        <v>8171</v>
      </c>
      <c r="Y24" s="152" t="s">
        <v>28</v>
      </c>
      <c r="Z24" s="189" t="str">
        <f>VLOOKUP(D24,TIPOLOGIA!A:F,5,0)</f>
        <v>TERRESTRE</v>
      </c>
      <c r="AA24" s="152" t="s">
        <v>3158</v>
      </c>
      <c r="AB24" s="152">
        <v>1</v>
      </c>
      <c r="AC24" s="152">
        <v>0</v>
      </c>
      <c r="AD24" s="87">
        <f>IF(W24="SOPORTE_TELEFÓNICO",'BASE LIQUIDACION REDEBAN 2025'!$B$19,IF(Y24="TIPO I",'BASE LIQUIDACION REDEBAN 2025'!$C$2,IF(Y24="TIPO II",'BASE LIQUIDACION REDEBAN 2025'!$C$3,IF(Y24="TIPO III",'BASE LIQUIDACION REDEBAN 2025'!$C$4,IF(Y24="TIPO IV",'BASE LIQUIDACION REDEBAN 2025'!$C$5,IF(Z24="AEREO",'BASE LIQUIDACION REDEBAN 2025'!$B$6,'BASE LIQUIDACION REDEBAN 2025'!$C$5))))))</f>
        <v>144967.87232000002</v>
      </c>
      <c r="AE24" s="87">
        <f>IF(OR(W24="SOPORTE_TELEFÓNICO",W24="ENVÍO"),0,IF(Y24="TIPO I",'BASE LIQUIDACION REDEBAN 2025'!$B$10,IF(Y24="TIPO II",'BASE LIQUIDACION REDEBAN 2025'!$B$11,IF(Y24="TIPO III",'BASE LIQUIDACION REDEBAN 2025'!$B$12,'BASE LIQUIDACION REDEBAN 2025'!$B$13))))</f>
        <v>140395.6348884</v>
      </c>
      <c r="AF24" s="87">
        <f t="shared" si="0"/>
        <v>144967.87232000002</v>
      </c>
    </row>
    <row r="25" spans="1:32">
      <c r="A25" s="152" t="s">
        <v>72</v>
      </c>
      <c r="B25" s="152" t="str">
        <f>VLOOKUP(A25,'CENTRO DE COSTOS'!A:D,4,FALSE)</f>
        <v>MIGUEL JULIÁN HERNÁNDEZ GUARÍN</v>
      </c>
      <c r="C25" s="152" t="str">
        <f>VLOOKUP(A25,'CENTRO DE COSTOS'!A:D,2,FALSE)</f>
        <v>0004-0008</v>
      </c>
      <c r="D25" s="152">
        <v>68255</v>
      </c>
      <c r="E25" s="152" t="s">
        <v>8172</v>
      </c>
      <c r="F25" s="152">
        <v>62274</v>
      </c>
      <c r="G25" s="152" t="s">
        <v>8049</v>
      </c>
      <c r="H25" s="152" t="s">
        <v>820</v>
      </c>
      <c r="I25" s="152" t="s">
        <v>3187</v>
      </c>
      <c r="J25" s="152" t="s">
        <v>8173</v>
      </c>
      <c r="K25" s="152" t="s">
        <v>159</v>
      </c>
      <c r="L25" s="152" t="s">
        <v>8174</v>
      </c>
      <c r="M25" s="153">
        <v>45867.333333333336</v>
      </c>
      <c r="N25" s="153">
        <v>45870.73541666667</v>
      </c>
      <c r="O25" s="186"/>
      <c r="P25" s="187" t="s">
        <v>3335</v>
      </c>
      <c r="Q25" s="152" t="s">
        <v>8074</v>
      </c>
      <c r="R25" s="188" t="s">
        <v>200</v>
      </c>
      <c r="S25" s="188" t="s">
        <v>739</v>
      </c>
      <c r="T25" s="152" t="s">
        <v>8052</v>
      </c>
      <c r="U25" s="152" t="s">
        <v>8053</v>
      </c>
      <c r="V25" s="187" t="s">
        <v>8175</v>
      </c>
      <c r="W25" s="152" t="s">
        <v>2967</v>
      </c>
      <c r="X25" s="152" t="s">
        <v>8176</v>
      </c>
      <c r="Y25" s="152" t="s">
        <v>28</v>
      </c>
      <c r="Z25" s="189" t="str">
        <f>VLOOKUP(D25,TIPOLOGIA!A:F,5,0)</f>
        <v>TERRESTRE</v>
      </c>
      <c r="AA25" s="152" t="s">
        <v>438</v>
      </c>
      <c r="AB25" s="152">
        <v>1</v>
      </c>
      <c r="AC25" s="152">
        <v>0</v>
      </c>
      <c r="AD25" s="87">
        <f>IF(W25="SOPORTE_TELEFÓNICO",'BASE LIQUIDACION REDEBAN 2025'!$B$19,IF(Y25="TIPO I",'BASE LIQUIDACION REDEBAN 2025'!$C$2,IF(Y25="TIPO II",'BASE LIQUIDACION REDEBAN 2025'!$C$3,IF(Y25="TIPO III",'BASE LIQUIDACION REDEBAN 2025'!$C$4,IF(Y25="TIPO IV",'BASE LIQUIDACION REDEBAN 2025'!$C$5,IF(Z25="AEREO",'BASE LIQUIDACION REDEBAN 2025'!$B$6,'BASE LIQUIDACION REDEBAN 2025'!$C$5))))))</f>
        <v>144967.87232000002</v>
      </c>
      <c r="AE25" s="87">
        <f>IF(OR(W25="SOPORTE_TELEFÓNICO",W25="ENVÍO"),0,IF(Y25="TIPO I",'BASE LIQUIDACION REDEBAN 2025'!$B$10,IF(Y25="TIPO II",'BASE LIQUIDACION REDEBAN 2025'!$B$11,IF(Y25="TIPO III",'BASE LIQUIDACION REDEBAN 2025'!$B$12,'BASE LIQUIDACION REDEBAN 2025'!$B$13))))</f>
        <v>140395.6348884</v>
      </c>
      <c r="AF25" s="87">
        <f t="shared" si="0"/>
        <v>144967.87232000002</v>
      </c>
    </row>
    <row r="26" spans="1:32">
      <c r="A26" s="152" t="s">
        <v>90</v>
      </c>
      <c r="B26" s="152" t="str">
        <f>VLOOKUP(A26,'CENTRO DE COSTOS'!A:D,4,FALSE)</f>
        <v>JUAN SEBASTIÁN RÍOS CASTRILLÓN</v>
      </c>
      <c r="C26" s="152" t="str">
        <f>VLOOKUP(A26,'CENTRO DE COSTOS'!A:D,2,FALSE)</f>
        <v>0004-0005</v>
      </c>
      <c r="D26" s="152">
        <v>5001</v>
      </c>
      <c r="E26" s="152" t="s">
        <v>8177</v>
      </c>
      <c r="F26" s="152">
        <v>50006</v>
      </c>
      <c r="G26" s="152" t="s">
        <v>8049</v>
      </c>
      <c r="H26" s="152" t="s">
        <v>197</v>
      </c>
      <c r="I26" s="152" t="s">
        <v>90</v>
      </c>
      <c r="J26" s="152" t="s">
        <v>8178</v>
      </c>
      <c r="K26" s="152" t="s">
        <v>159</v>
      </c>
      <c r="L26" s="152" t="s">
        <v>8179</v>
      </c>
      <c r="M26" s="153">
        <v>45868.665972222225</v>
      </c>
      <c r="N26" s="153">
        <v>45871.45</v>
      </c>
      <c r="O26" s="186"/>
      <c r="P26" s="187" t="s">
        <v>3335</v>
      </c>
      <c r="Q26" s="152" t="s">
        <v>3335</v>
      </c>
      <c r="R26" s="188" t="s">
        <v>2973</v>
      </c>
      <c r="S26" s="188" t="s">
        <v>2973</v>
      </c>
      <c r="T26" s="152" t="s">
        <v>8052</v>
      </c>
      <c r="U26" s="152" t="s">
        <v>8053</v>
      </c>
      <c r="V26" s="187" t="s">
        <v>8180</v>
      </c>
      <c r="W26" s="152" t="s">
        <v>2967</v>
      </c>
      <c r="X26" s="152" t="s">
        <v>8181</v>
      </c>
      <c r="Y26" s="152" t="s">
        <v>25</v>
      </c>
      <c r="Z26" s="189" t="str">
        <f>VLOOKUP(D26,TIPOLOGIA!A:F,5,0)</f>
        <v>TERRESTRE</v>
      </c>
      <c r="AA26" s="152" t="s">
        <v>270</v>
      </c>
      <c r="AB26" s="152">
        <v>1</v>
      </c>
      <c r="AC26" s="152">
        <v>0</v>
      </c>
      <c r="AD26" s="87">
        <f>IF(W26="SOPORTE_TELEFÓNICO",'BASE LIQUIDACION REDEBAN 2025'!$B$19,IF(Y26="TIPO I",'BASE LIQUIDACION REDEBAN 2025'!$C$2,IF(Y26="TIPO II",'BASE LIQUIDACION REDEBAN 2025'!$C$3,IF(Y26="TIPO III",'BASE LIQUIDACION REDEBAN 2025'!$C$4,IF(Y26="TIPO IV",'BASE LIQUIDACION REDEBAN 2025'!$C$5,IF(Z26="AEREO",'BASE LIQUIDACION REDEBAN 2025'!$B$6,'BASE LIQUIDACION REDEBAN 2025'!$C$5))))))</f>
        <v>65960.072302</v>
      </c>
      <c r="AE26" s="87">
        <f>IF(OR(W26="SOPORTE_TELEFÓNICO",W26="ENVÍO"),0,IF(Y26="TIPO I",'BASE LIQUIDACION REDEBAN 2025'!$B$10,IF(Y26="TIPO II",'BASE LIQUIDACION REDEBAN 2025'!$B$11,IF(Y26="TIPO III",'BASE LIQUIDACION REDEBAN 2025'!$B$12,'BASE LIQUIDACION REDEBAN 2025'!$B$13))))</f>
        <v>75096.394270399993</v>
      </c>
      <c r="AF26" s="87">
        <f t="shared" si="0"/>
        <v>65960.072302</v>
      </c>
    </row>
    <row r="27" spans="1:32">
      <c r="A27" s="152" t="s">
        <v>76</v>
      </c>
      <c r="B27" s="152" t="str">
        <f>VLOOKUP(A27,'CENTRO DE COSTOS'!A:D,4,FALSE)</f>
        <v>DIEGO FERNANDO HENAO CARDONA</v>
      </c>
      <c r="C27" s="152" t="str">
        <f>VLOOKUP(A27,'CENTRO DE COSTOS'!A:D,2,FALSE)</f>
        <v>0004-0003</v>
      </c>
      <c r="D27" s="152">
        <v>76001</v>
      </c>
      <c r="E27" s="152" t="s">
        <v>8182</v>
      </c>
      <c r="F27" s="152">
        <v>79994</v>
      </c>
      <c r="G27" s="152" t="s">
        <v>8049</v>
      </c>
      <c r="H27" s="152" t="s">
        <v>227</v>
      </c>
      <c r="I27" s="152" t="s">
        <v>76</v>
      </c>
      <c r="J27" s="152" t="s">
        <v>8183</v>
      </c>
      <c r="K27" s="152" t="s">
        <v>159</v>
      </c>
      <c r="L27" s="152" t="s">
        <v>8184</v>
      </c>
      <c r="M27" s="153">
        <v>45868.333333333336</v>
      </c>
      <c r="N27" s="153">
        <v>45871.461805555555</v>
      </c>
      <c r="O27" s="186"/>
      <c r="P27" s="187" t="s">
        <v>3335</v>
      </c>
      <c r="Q27" s="152" t="s">
        <v>3335</v>
      </c>
      <c r="R27" s="188" t="s">
        <v>2973</v>
      </c>
      <c r="S27" s="188" t="s">
        <v>2973</v>
      </c>
      <c r="T27" s="152" t="s">
        <v>8052</v>
      </c>
      <c r="U27" s="152" t="s">
        <v>8053</v>
      </c>
      <c r="V27" s="187" t="s">
        <v>8185</v>
      </c>
      <c r="W27" s="152" t="s">
        <v>2967</v>
      </c>
      <c r="X27" s="152" t="s">
        <v>8186</v>
      </c>
      <c r="Y27" s="152" t="s">
        <v>25</v>
      </c>
      <c r="Z27" s="189" t="str">
        <f>VLOOKUP(D27,TIPOLOGIA!A:F,5,0)</f>
        <v>TERRESTRE</v>
      </c>
      <c r="AA27" s="152" t="s">
        <v>525</v>
      </c>
      <c r="AB27" s="152">
        <v>1</v>
      </c>
      <c r="AC27" s="152">
        <v>0</v>
      </c>
      <c r="AD27" s="87">
        <f>IF(W27="SOPORTE_TELEFÓNICO",'BASE LIQUIDACION REDEBAN 2025'!$B$19,IF(Y27="TIPO I",'BASE LIQUIDACION REDEBAN 2025'!$C$2,IF(Y27="TIPO II",'BASE LIQUIDACION REDEBAN 2025'!$C$3,IF(Y27="TIPO III",'BASE LIQUIDACION REDEBAN 2025'!$C$4,IF(Y27="TIPO IV",'BASE LIQUIDACION REDEBAN 2025'!$C$5,IF(Z27="AEREO",'BASE LIQUIDACION REDEBAN 2025'!$B$6,'BASE LIQUIDACION REDEBAN 2025'!$C$5))))))</f>
        <v>65960.072302</v>
      </c>
      <c r="AE27" s="87">
        <f>IF(OR(W27="SOPORTE_TELEFÓNICO",W27="ENVÍO"),0,IF(Y27="TIPO I",'BASE LIQUIDACION REDEBAN 2025'!$B$10,IF(Y27="TIPO II",'BASE LIQUIDACION REDEBAN 2025'!$B$11,IF(Y27="TIPO III",'BASE LIQUIDACION REDEBAN 2025'!$B$12,'BASE LIQUIDACION REDEBAN 2025'!$B$13))))</f>
        <v>75096.394270399993</v>
      </c>
      <c r="AF27" s="87">
        <f t="shared" si="0"/>
        <v>65960.072302</v>
      </c>
    </row>
    <row r="28" spans="1:32">
      <c r="A28" s="152" t="s">
        <v>90</v>
      </c>
      <c r="B28" s="152" t="str">
        <f>VLOOKUP(A28,'CENTRO DE COSTOS'!A:D,4,FALSE)</f>
        <v>JUAN SEBASTIÁN RÍOS CASTRILLÓN</v>
      </c>
      <c r="C28" s="152" t="str">
        <f>VLOOKUP(A28,'CENTRO DE COSTOS'!A:D,2,FALSE)</f>
        <v>0004-0005</v>
      </c>
      <c r="D28" s="152">
        <v>5001</v>
      </c>
      <c r="E28" s="152" t="s">
        <v>8187</v>
      </c>
      <c r="F28" s="152">
        <v>43647</v>
      </c>
      <c r="G28" s="152" t="s">
        <v>8049</v>
      </c>
      <c r="H28" s="152" t="s">
        <v>197</v>
      </c>
      <c r="I28" s="152" t="s">
        <v>90</v>
      </c>
      <c r="J28" s="152" t="s">
        <v>8188</v>
      </c>
      <c r="K28" s="152" t="s">
        <v>159</v>
      </c>
      <c r="L28" s="152" t="s">
        <v>8189</v>
      </c>
      <c r="M28" s="153">
        <v>45868.665972222225</v>
      </c>
      <c r="N28" s="153">
        <v>45871.468055555553</v>
      </c>
      <c r="O28" s="186"/>
      <c r="P28" s="187" t="s">
        <v>3335</v>
      </c>
      <c r="Q28" s="152" t="s">
        <v>3335</v>
      </c>
      <c r="R28" s="188" t="s">
        <v>2973</v>
      </c>
      <c r="S28" s="188" t="s">
        <v>2973</v>
      </c>
      <c r="T28" s="152" t="s">
        <v>8052</v>
      </c>
      <c r="U28" s="152" t="s">
        <v>8053</v>
      </c>
      <c r="V28" s="187" t="s">
        <v>8190</v>
      </c>
      <c r="W28" s="152" t="s">
        <v>2967</v>
      </c>
      <c r="X28" s="152" t="s">
        <v>8191</v>
      </c>
      <c r="Y28" s="152" t="s">
        <v>25</v>
      </c>
      <c r="Z28" s="189" t="str">
        <f>VLOOKUP(D28,TIPOLOGIA!A:F,5,0)</f>
        <v>TERRESTRE</v>
      </c>
      <c r="AA28" s="152" t="s">
        <v>209</v>
      </c>
      <c r="AB28" s="152">
        <v>1</v>
      </c>
      <c r="AC28" s="152">
        <v>0</v>
      </c>
      <c r="AD28" s="87">
        <f>IF(W28="SOPORTE_TELEFÓNICO",'BASE LIQUIDACION REDEBAN 2025'!$B$19,IF(Y28="TIPO I",'BASE LIQUIDACION REDEBAN 2025'!$C$2,IF(Y28="TIPO II",'BASE LIQUIDACION REDEBAN 2025'!$C$3,IF(Y28="TIPO III",'BASE LIQUIDACION REDEBAN 2025'!$C$4,IF(Y28="TIPO IV",'BASE LIQUIDACION REDEBAN 2025'!$C$5,IF(Z28="AEREO",'BASE LIQUIDACION REDEBAN 2025'!$B$6,'BASE LIQUIDACION REDEBAN 2025'!$C$5))))))</f>
        <v>65960.072302</v>
      </c>
      <c r="AE28" s="87">
        <f>IF(OR(W28="SOPORTE_TELEFÓNICO",W28="ENVÍO"),0,IF(Y28="TIPO I",'BASE LIQUIDACION REDEBAN 2025'!$B$10,IF(Y28="TIPO II",'BASE LIQUIDACION REDEBAN 2025'!$B$11,IF(Y28="TIPO III",'BASE LIQUIDACION REDEBAN 2025'!$B$12,'BASE LIQUIDACION REDEBAN 2025'!$B$13))))</f>
        <v>75096.394270399993</v>
      </c>
      <c r="AF28" s="87">
        <f t="shared" si="0"/>
        <v>65960.072302</v>
      </c>
    </row>
    <row r="29" spans="1:32">
      <c r="A29" s="152" t="s">
        <v>100</v>
      </c>
      <c r="B29" s="152" t="str">
        <f>VLOOKUP(A29,'CENTRO DE COSTOS'!A:D,4,FALSE)</f>
        <v>KEVIN ALEXIS CORZO BUSTOS</v>
      </c>
      <c r="C29" s="152" t="str">
        <f>VLOOKUP(A29,'CENTRO DE COSTOS'!A:D,2,FALSE)</f>
        <v>0004-0007</v>
      </c>
      <c r="D29" s="152">
        <v>50001</v>
      </c>
      <c r="E29" s="152" t="s">
        <v>8192</v>
      </c>
      <c r="F29" s="152">
        <v>78399</v>
      </c>
      <c r="G29" s="152" t="s">
        <v>8049</v>
      </c>
      <c r="H29" s="152" t="s">
        <v>100</v>
      </c>
      <c r="I29" s="152" t="s">
        <v>295</v>
      </c>
      <c r="J29" s="152" t="s">
        <v>8193</v>
      </c>
      <c r="K29" s="152" t="s">
        <v>159</v>
      </c>
      <c r="L29" s="152" t="s">
        <v>8194</v>
      </c>
      <c r="M29" s="153">
        <v>45868.665972222225</v>
      </c>
      <c r="N29" s="153">
        <v>45871.595138888886</v>
      </c>
      <c r="O29" s="186"/>
      <c r="P29" s="187" t="s">
        <v>3335</v>
      </c>
      <c r="Q29" s="152" t="s">
        <v>3335</v>
      </c>
      <c r="R29" s="188" t="s">
        <v>2973</v>
      </c>
      <c r="S29" s="188" t="s">
        <v>2973</v>
      </c>
      <c r="T29" s="152" t="s">
        <v>8052</v>
      </c>
      <c r="U29" s="152" t="s">
        <v>8053</v>
      </c>
      <c r="V29" s="187" t="s">
        <v>8195</v>
      </c>
      <c r="W29" s="152" t="s">
        <v>2967</v>
      </c>
      <c r="X29" s="152" t="s">
        <v>8196</v>
      </c>
      <c r="Y29" s="152" t="s">
        <v>25</v>
      </c>
      <c r="Z29" s="189" t="str">
        <f>VLOOKUP(D29,TIPOLOGIA!A:F,5,0)</f>
        <v>TERRESTRE</v>
      </c>
      <c r="AA29" s="152" t="s">
        <v>362</v>
      </c>
      <c r="AB29" s="152">
        <v>1</v>
      </c>
      <c r="AC29" s="152">
        <v>0</v>
      </c>
      <c r="AD29" s="87">
        <f>IF(W29="SOPORTE_TELEFÓNICO",'BASE LIQUIDACION REDEBAN 2025'!$B$19,IF(Y29="TIPO I",'BASE LIQUIDACION REDEBAN 2025'!$C$2,IF(Y29="TIPO II",'BASE LIQUIDACION REDEBAN 2025'!$C$3,IF(Y29="TIPO III",'BASE LIQUIDACION REDEBAN 2025'!$C$4,IF(Y29="TIPO IV",'BASE LIQUIDACION REDEBAN 2025'!$C$5,IF(Z29="AEREO",'BASE LIQUIDACION REDEBAN 2025'!$B$6,'BASE LIQUIDACION REDEBAN 2025'!$C$5))))))</f>
        <v>65960.072302</v>
      </c>
      <c r="AE29" s="87">
        <f>IF(OR(W29="SOPORTE_TELEFÓNICO",W29="ENVÍO"),0,IF(Y29="TIPO I",'BASE LIQUIDACION REDEBAN 2025'!$B$10,IF(Y29="TIPO II",'BASE LIQUIDACION REDEBAN 2025'!$B$11,IF(Y29="TIPO III",'BASE LIQUIDACION REDEBAN 2025'!$B$12,'BASE LIQUIDACION REDEBAN 2025'!$B$13))))</f>
        <v>75096.394270399993</v>
      </c>
      <c r="AF29" s="87">
        <f t="shared" si="0"/>
        <v>65960.072302</v>
      </c>
    </row>
    <row r="30" spans="1:32">
      <c r="A30" s="152" t="s">
        <v>92</v>
      </c>
      <c r="B30" s="152" t="str">
        <f>VLOOKUP(A30,'CENTRO DE COSTOS'!A:D,4,FALSE)</f>
        <v>KEVIN ALEXIS CORZO BUSTOS</v>
      </c>
      <c r="C30" s="152" t="str">
        <f>VLOOKUP(A30,'CENTRO DE COSTOS'!A:D,2,FALSE)</f>
        <v>0004-0007</v>
      </c>
      <c r="D30" s="152">
        <v>41001</v>
      </c>
      <c r="E30" s="152" t="s">
        <v>8197</v>
      </c>
      <c r="F30" s="152">
        <v>68564</v>
      </c>
      <c r="G30" s="152" t="s">
        <v>8049</v>
      </c>
      <c r="H30" s="152" t="s">
        <v>249</v>
      </c>
      <c r="I30" s="152" t="s">
        <v>92</v>
      </c>
      <c r="J30" s="152" t="s">
        <v>8198</v>
      </c>
      <c r="K30" s="152" t="s">
        <v>159</v>
      </c>
      <c r="L30" s="152" t="s">
        <v>8199</v>
      </c>
      <c r="M30" s="153">
        <v>45869.686805555553</v>
      </c>
      <c r="N30" s="153">
        <v>45871.658333333333</v>
      </c>
      <c r="O30" s="186"/>
      <c r="P30" s="187" t="s">
        <v>3335</v>
      </c>
      <c r="Q30" s="152" t="s">
        <v>3335</v>
      </c>
      <c r="R30" s="188" t="s">
        <v>2973</v>
      </c>
      <c r="S30" s="188" t="s">
        <v>2973</v>
      </c>
      <c r="T30" s="152" t="s">
        <v>8052</v>
      </c>
      <c r="U30" s="152" t="s">
        <v>8053</v>
      </c>
      <c r="V30" s="187" t="s">
        <v>8200</v>
      </c>
      <c r="W30" s="152" t="s">
        <v>2967</v>
      </c>
      <c r="X30" s="152" t="s">
        <v>8201</v>
      </c>
      <c r="Y30" s="152" t="s">
        <v>25</v>
      </c>
      <c r="Z30" s="189" t="str">
        <f>VLOOKUP(D30,TIPOLOGIA!A:F,5,0)</f>
        <v>TERRESTRE</v>
      </c>
      <c r="AA30" s="152" t="s">
        <v>344</v>
      </c>
      <c r="AB30" s="152">
        <v>1</v>
      </c>
      <c r="AC30" s="152">
        <v>0</v>
      </c>
      <c r="AD30" s="87">
        <f>IF(W30="SOPORTE_TELEFÓNICO",'BASE LIQUIDACION REDEBAN 2025'!$B$19,IF(Y30="TIPO I",'BASE LIQUIDACION REDEBAN 2025'!$C$2,IF(Y30="TIPO II",'BASE LIQUIDACION REDEBAN 2025'!$C$3,IF(Y30="TIPO III",'BASE LIQUIDACION REDEBAN 2025'!$C$4,IF(Y30="TIPO IV",'BASE LIQUIDACION REDEBAN 2025'!$C$5,IF(Z30="AEREO",'BASE LIQUIDACION REDEBAN 2025'!$B$6,'BASE LIQUIDACION REDEBAN 2025'!$C$5))))))</f>
        <v>65960.072302</v>
      </c>
      <c r="AE30" s="87">
        <f>IF(OR(W30="SOPORTE_TELEFÓNICO",W30="ENVÍO"),0,IF(Y30="TIPO I",'BASE LIQUIDACION REDEBAN 2025'!$B$10,IF(Y30="TIPO II",'BASE LIQUIDACION REDEBAN 2025'!$B$11,IF(Y30="TIPO III",'BASE LIQUIDACION REDEBAN 2025'!$B$12,'BASE LIQUIDACION REDEBAN 2025'!$B$13))))</f>
        <v>75096.394270399993</v>
      </c>
      <c r="AF30" s="87">
        <f t="shared" si="0"/>
        <v>65960.072302</v>
      </c>
    </row>
    <row r="31" spans="1:32">
      <c r="A31" s="152" t="s">
        <v>100</v>
      </c>
      <c r="B31" s="152" t="str">
        <f>VLOOKUP(A31,'CENTRO DE COSTOS'!A:D,4,FALSE)</f>
        <v>KEVIN ALEXIS CORZO BUSTOS</v>
      </c>
      <c r="C31" s="152" t="str">
        <f>VLOOKUP(A31,'CENTRO DE COSTOS'!A:D,2,FALSE)</f>
        <v>0004-0007</v>
      </c>
      <c r="D31" s="152">
        <v>50689</v>
      </c>
      <c r="E31" s="152" t="s">
        <v>8202</v>
      </c>
      <c r="F31" s="152">
        <v>55041</v>
      </c>
      <c r="G31" s="152" t="s">
        <v>8049</v>
      </c>
      <c r="H31" s="152" t="s">
        <v>295</v>
      </c>
      <c r="I31" s="152" t="s">
        <v>4642</v>
      </c>
      <c r="J31" s="152" t="s">
        <v>8203</v>
      </c>
      <c r="K31" s="152" t="s">
        <v>159</v>
      </c>
      <c r="L31" s="152" t="s">
        <v>8204</v>
      </c>
      <c r="M31" s="153">
        <v>45868.665972222225</v>
      </c>
      <c r="N31" s="153">
        <v>45873.357638888891</v>
      </c>
      <c r="O31" s="186"/>
      <c r="P31" s="187" t="s">
        <v>3335</v>
      </c>
      <c r="Q31" s="152" t="s">
        <v>3335</v>
      </c>
      <c r="R31" s="188" t="s">
        <v>2973</v>
      </c>
      <c r="S31" s="188" t="s">
        <v>2973</v>
      </c>
      <c r="T31" s="152" t="s">
        <v>8052</v>
      </c>
      <c r="U31" s="152" t="s">
        <v>8053</v>
      </c>
      <c r="V31" s="187" t="s">
        <v>8205</v>
      </c>
      <c r="W31" s="152" t="s">
        <v>2967</v>
      </c>
      <c r="X31" s="152" t="s">
        <v>8206</v>
      </c>
      <c r="Y31" s="152" t="s">
        <v>28</v>
      </c>
      <c r="Z31" s="189" t="str">
        <f>VLOOKUP(D31,TIPOLOGIA!A:F,5,0)</f>
        <v>TERRESTRE</v>
      </c>
      <c r="AA31" s="152" t="s">
        <v>301</v>
      </c>
      <c r="AB31" s="152">
        <v>1</v>
      </c>
      <c r="AC31" s="152">
        <v>0</v>
      </c>
      <c r="AD31" s="87">
        <f>IF(W31="SOPORTE_TELEFÓNICO",'BASE LIQUIDACION REDEBAN 2025'!$B$19,IF(Y31="TIPO I",'BASE LIQUIDACION REDEBAN 2025'!$C$2,IF(Y31="TIPO II",'BASE LIQUIDACION REDEBAN 2025'!$C$3,IF(Y31="TIPO III",'BASE LIQUIDACION REDEBAN 2025'!$C$4,IF(Y31="TIPO IV",'BASE LIQUIDACION REDEBAN 2025'!$C$5,IF(Z31="AEREO",'BASE LIQUIDACION REDEBAN 2025'!$B$6,'BASE LIQUIDACION REDEBAN 2025'!$C$5))))))</f>
        <v>144967.87232000002</v>
      </c>
      <c r="AE31" s="87">
        <f>IF(OR(W31="SOPORTE_TELEFÓNICO",W31="ENVÍO"),0,IF(Y31="TIPO I",'BASE LIQUIDACION REDEBAN 2025'!$B$10,IF(Y31="TIPO II",'BASE LIQUIDACION REDEBAN 2025'!$B$11,IF(Y31="TIPO III",'BASE LIQUIDACION REDEBAN 2025'!$B$12,'BASE LIQUIDACION REDEBAN 2025'!$B$13))))</f>
        <v>140395.6348884</v>
      </c>
      <c r="AF31" s="87">
        <f t="shared" si="0"/>
        <v>144967.87232000002</v>
      </c>
    </row>
    <row r="32" spans="1:32">
      <c r="A32" s="152" t="s">
        <v>60</v>
      </c>
      <c r="B32" s="152" t="str">
        <f>VLOOKUP(A32,'CENTRO DE COSTOS'!A:D,4,FALSE)</f>
        <v>JUAN SEBASTIÁN RÍOS CASTRILLÓN</v>
      </c>
      <c r="C32" s="152" t="str">
        <f>VLOOKUP(A32,'CENTRO DE COSTOS'!A:D,2,FALSE)</f>
        <v>0004-0005</v>
      </c>
      <c r="D32" s="152">
        <v>5172</v>
      </c>
      <c r="E32" s="152" t="s">
        <v>8207</v>
      </c>
      <c r="F32" s="152">
        <v>37219</v>
      </c>
      <c r="G32" s="152" t="s">
        <v>8049</v>
      </c>
      <c r="H32" s="152" t="s">
        <v>197</v>
      </c>
      <c r="I32" s="152" t="s">
        <v>4064</v>
      </c>
      <c r="J32" s="152" t="s">
        <v>8208</v>
      </c>
      <c r="K32" s="152" t="s">
        <v>159</v>
      </c>
      <c r="L32" s="152" t="s">
        <v>8209</v>
      </c>
      <c r="M32" s="153">
        <v>45867.333333333336</v>
      </c>
      <c r="N32" s="153">
        <v>45873.378472222219</v>
      </c>
      <c r="O32" s="186"/>
      <c r="P32" s="187" t="s">
        <v>3335</v>
      </c>
      <c r="Q32" s="152" t="s">
        <v>3335</v>
      </c>
      <c r="R32" s="188" t="s">
        <v>200</v>
      </c>
      <c r="S32" s="188" t="s">
        <v>739</v>
      </c>
      <c r="T32" s="152" t="s">
        <v>8052</v>
      </c>
      <c r="U32" s="152" t="s">
        <v>8053</v>
      </c>
      <c r="V32" s="187" t="s">
        <v>8210</v>
      </c>
      <c r="W32" s="152" t="s">
        <v>2967</v>
      </c>
      <c r="X32" s="152" t="s">
        <v>8211</v>
      </c>
      <c r="Y32" s="152" t="s">
        <v>28</v>
      </c>
      <c r="Z32" s="189" t="str">
        <f>VLOOKUP(D32,TIPOLOGIA!A:F,5,0)</f>
        <v>TERRESTRE</v>
      </c>
      <c r="AA32" s="152" t="s">
        <v>636</v>
      </c>
      <c r="AB32" s="152">
        <v>1</v>
      </c>
      <c r="AC32" s="152">
        <v>0</v>
      </c>
      <c r="AD32" s="87">
        <f>IF(W32="SOPORTE_TELEFÓNICO",'BASE LIQUIDACION REDEBAN 2025'!$B$19,IF(Y32="TIPO I",'BASE LIQUIDACION REDEBAN 2025'!$C$2,IF(Y32="TIPO II",'BASE LIQUIDACION REDEBAN 2025'!$C$3,IF(Y32="TIPO III",'BASE LIQUIDACION REDEBAN 2025'!$C$4,IF(Y32="TIPO IV",'BASE LIQUIDACION REDEBAN 2025'!$C$5,IF(Z32="AEREO",'BASE LIQUIDACION REDEBAN 2025'!$B$6,'BASE LIQUIDACION REDEBAN 2025'!$C$5))))))</f>
        <v>144967.87232000002</v>
      </c>
      <c r="AE32" s="87">
        <f>IF(OR(W32="SOPORTE_TELEFÓNICO",W32="ENVÍO"),0,IF(Y32="TIPO I",'BASE LIQUIDACION REDEBAN 2025'!$B$10,IF(Y32="TIPO II",'BASE LIQUIDACION REDEBAN 2025'!$B$11,IF(Y32="TIPO III",'BASE LIQUIDACION REDEBAN 2025'!$B$12,'BASE LIQUIDACION REDEBAN 2025'!$B$13))))</f>
        <v>140395.6348884</v>
      </c>
      <c r="AF32" s="87">
        <f t="shared" si="0"/>
        <v>144967.87232000002</v>
      </c>
    </row>
    <row r="33" spans="1:32">
      <c r="A33" s="152" t="s">
        <v>90</v>
      </c>
      <c r="B33" s="152" t="str">
        <f>VLOOKUP(A33,'CENTRO DE COSTOS'!A:D,4,FALSE)</f>
        <v>JUAN SEBASTIÁN RÍOS CASTRILLÓN</v>
      </c>
      <c r="C33" s="152" t="str">
        <f>VLOOKUP(A33,'CENTRO DE COSTOS'!A:D,2,FALSE)</f>
        <v>0004-0005</v>
      </c>
      <c r="D33" s="152">
        <v>5001</v>
      </c>
      <c r="E33" s="152" t="s">
        <v>8212</v>
      </c>
      <c r="F33" s="152">
        <v>43421</v>
      </c>
      <c r="G33" s="152" t="s">
        <v>8049</v>
      </c>
      <c r="H33" s="152" t="s">
        <v>197</v>
      </c>
      <c r="I33" s="152" t="s">
        <v>90</v>
      </c>
      <c r="J33" s="152" t="s">
        <v>8213</v>
      </c>
      <c r="K33" s="152" t="s">
        <v>159</v>
      </c>
      <c r="L33" s="152" t="s">
        <v>8214</v>
      </c>
      <c r="M33" s="153">
        <v>45868.665972222225</v>
      </c>
      <c r="N33" s="153">
        <v>45873.456250000003</v>
      </c>
      <c r="O33" s="186"/>
      <c r="P33" s="187" t="s">
        <v>3335</v>
      </c>
      <c r="Q33" s="152" t="s">
        <v>3335</v>
      </c>
      <c r="R33" s="188" t="s">
        <v>2973</v>
      </c>
      <c r="S33" s="188" t="s">
        <v>2973</v>
      </c>
      <c r="T33" s="152" t="s">
        <v>8052</v>
      </c>
      <c r="U33" s="152" t="s">
        <v>8053</v>
      </c>
      <c r="V33" s="187" t="s">
        <v>8215</v>
      </c>
      <c r="W33" s="152" t="s">
        <v>2967</v>
      </c>
      <c r="X33" s="152" t="s">
        <v>8216</v>
      </c>
      <c r="Y33" s="152" t="s">
        <v>25</v>
      </c>
      <c r="Z33" s="189" t="str">
        <f>VLOOKUP(D33,TIPOLOGIA!A:F,5,0)</f>
        <v>TERRESTRE</v>
      </c>
      <c r="AA33" s="152" t="s">
        <v>2327</v>
      </c>
      <c r="AB33" s="152">
        <v>1</v>
      </c>
      <c r="AC33" s="152">
        <v>0</v>
      </c>
      <c r="AD33" s="87">
        <f>IF(W33="SOPORTE_TELEFÓNICO",'BASE LIQUIDACION REDEBAN 2025'!$B$19,IF(Y33="TIPO I",'BASE LIQUIDACION REDEBAN 2025'!$C$2,IF(Y33="TIPO II",'BASE LIQUIDACION REDEBAN 2025'!$C$3,IF(Y33="TIPO III",'BASE LIQUIDACION REDEBAN 2025'!$C$4,IF(Y33="TIPO IV",'BASE LIQUIDACION REDEBAN 2025'!$C$5,IF(Z33="AEREO",'BASE LIQUIDACION REDEBAN 2025'!$B$6,'BASE LIQUIDACION REDEBAN 2025'!$C$5))))))</f>
        <v>65960.072302</v>
      </c>
      <c r="AE33" s="87">
        <f>IF(OR(W33="SOPORTE_TELEFÓNICO",W33="ENVÍO"),0,IF(Y33="TIPO I",'BASE LIQUIDACION REDEBAN 2025'!$B$10,IF(Y33="TIPO II",'BASE LIQUIDACION REDEBAN 2025'!$B$11,IF(Y33="TIPO III",'BASE LIQUIDACION REDEBAN 2025'!$B$12,'BASE LIQUIDACION REDEBAN 2025'!$B$13))))</f>
        <v>75096.394270399993</v>
      </c>
      <c r="AF33" s="87">
        <f t="shared" si="0"/>
        <v>65960.072302</v>
      </c>
    </row>
    <row r="34" spans="1:32">
      <c r="A34" s="152" t="s">
        <v>100</v>
      </c>
      <c r="B34" s="152" t="str">
        <f>VLOOKUP(A34,'CENTRO DE COSTOS'!A:D,4,FALSE)</f>
        <v>KEVIN ALEXIS CORZO BUSTOS</v>
      </c>
      <c r="C34" s="152" t="str">
        <f>VLOOKUP(A34,'CENTRO DE COSTOS'!A:D,2,FALSE)</f>
        <v>0004-0007</v>
      </c>
      <c r="D34" s="152">
        <v>50001</v>
      </c>
      <c r="E34" s="152" t="s">
        <v>8217</v>
      </c>
      <c r="F34" s="152">
        <v>79666</v>
      </c>
      <c r="G34" s="152" t="s">
        <v>8049</v>
      </c>
      <c r="H34" s="152" t="s">
        <v>295</v>
      </c>
      <c r="I34" s="152" t="s">
        <v>100</v>
      </c>
      <c r="J34" s="152" t="s">
        <v>8218</v>
      </c>
      <c r="K34" s="152" t="s">
        <v>159</v>
      </c>
      <c r="L34" s="152" t="s">
        <v>8219</v>
      </c>
      <c r="M34" s="153">
        <v>45868.665972222225</v>
      </c>
      <c r="N34" s="153">
        <v>45873.464583333334</v>
      </c>
      <c r="O34" s="186"/>
      <c r="P34" s="187" t="s">
        <v>3335</v>
      </c>
      <c r="Q34" s="152" t="s">
        <v>3335</v>
      </c>
      <c r="R34" s="188" t="s">
        <v>2973</v>
      </c>
      <c r="S34" s="188" t="s">
        <v>2973</v>
      </c>
      <c r="T34" s="152" t="s">
        <v>8052</v>
      </c>
      <c r="U34" s="152" t="s">
        <v>8053</v>
      </c>
      <c r="V34" s="187" t="s">
        <v>8220</v>
      </c>
      <c r="W34" s="152" t="s">
        <v>2967</v>
      </c>
      <c r="X34" s="152" t="s">
        <v>8221</v>
      </c>
      <c r="Y34" s="152" t="s">
        <v>25</v>
      </c>
      <c r="Z34" s="189" t="str">
        <f>VLOOKUP(D34,TIPOLOGIA!A:F,5,0)</f>
        <v>TERRESTRE</v>
      </c>
      <c r="AA34" s="152" t="s">
        <v>362</v>
      </c>
      <c r="AB34" s="152">
        <v>1</v>
      </c>
      <c r="AC34" s="152">
        <v>0</v>
      </c>
      <c r="AD34" s="87">
        <f>IF(W34="SOPORTE_TELEFÓNICO",'BASE LIQUIDACION REDEBAN 2025'!$B$19,IF(Y34="TIPO I",'BASE LIQUIDACION REDEBAN 2025'!$C$2,IF(Y34="TIPO II",'BASE LIQUIDACION REDEBAN 2025'!$C$3,IF(Y34="TIPO III",'BASE LIQUIDACION REDEBAN 2025'!$C$4,IF(Y34="TIPO IV",'BASE LIQUIDACION REDEBAN 2025'!$C$5,IF(Z34="AEREO",'BASE LIQUIDACION REDEBAN 2025'!$B$6,'BASE LIQUIDACION REDEBAN 2025'!$C$5))))))</f>
        <v>65960.072302</v>
      </c>
      <c r="AE34" s="87">
        <f>IF(OR(W34="SOPORTE_TELEFÓNICO",W34="ENVÍO"),0,IF(Y34="TIPO I",'BASE LIQUIDACION REDEBAN 2025'!$B$10,IF(Y34="TIPO II",'BASE LIQUIDACION REDEBAN 2025'!$B$11,IF(Y34="TIPO III",'BASE LIQUIDACION REDEBAN 2025'!$B$12,'BASE LIQUIDACION REDEBAN 2025'!$B$13))))</f>
        <v>75096.394270399993</v>
      </c>
      <c r="AF34" s="87">
        <f t="shared" si="0"/>
        <v>65960.072302</v>
      </c>
    </row>
    <row r="35" spans="1:32">
      <c r="A35" s="152" t="s">
        <v>68</v>
      </c>
      <c r="B35" s="152" t="str">
        <f>VLOOKUP(A35,'CENTRO DE COSTOS'!A:D,4,FALSE)</f>
        <v>WILLIAM ASDRUBAL ROZO ROZO</v>
      </c>
      <c r="C35" s="152" t="str">
        <f>VLOOKUP(A35,'CENTRO DE COSTOS'!A:D,2,FALSE)</f>
        <v>0004-0004</v>
      </c>
      <c r="D35" s="152">
        <v>25899</v>
      </c>
      <c r="E35" s="152" t="s">
        <v>8222</v>
      </c>
      <c r="F35" s="152">
        <v>75770</v>
      </c>
      <c r="G35" s="152" t="s">
        <v>8049</v>
      </c>
      <c r="H35" s="152" t="s">
        <v>470</v>
      </c>
      <c r="I35" s="152" t="s">
        <v>1024</v>
      </c>
      <c r="J35" s="152" t="s">
        <v>8223</v>
      </c>
      <c r="K35" s="152" t="s">
        <v>159</v>
      </c>
      <c r="L35" s="152" t="s">
        <v>8224</v>
      </c>
      <c r="M35" s="153">
        <v>45868.665972222225</v>
      </c>
      <c r="N35" s="153">
        <v>45873.474999999999</v>
      </c>
      <c r="O35" s="186"/>
      <c r="P35" s="187" t="s">
        <v>3335</v>
      </c>
      <c r="Q35" s="152" t="s">
        <v>3335</v>
      </c>
      <c r="R35" s="188" t="s">
        <v>2973</v>
      </c>
      <c r="S35" s="188" t="s">
        <v>2973</v>
      </c>
      <c r="T35" s="152" t="s">
        <v>8052</v>
      </c>
      <c r="U35" s="152" t="s">
        <v>8053</v>
      </c>
      <c r="V35" s="187" t="s">
        <v>8225</v>
      </c>
      <c r="W35" s="152" t="s">
        <v>2967</v>
      </c>
      <c r="X35" s="152" t="s">
        <v>8226</v>
      </c>
      <c r="Y35" s="152" t="s">
        <v>28</v>
      </c>
      <c r="Z35" s="189" t="str">
        <f>VLOOKUP(D35,TIPOLOGIA!A:F,5,0)</f>
        <v>TERRESTRE</v>
      </c>
      <c r="AA35" s="152" t="s">
        <v>877</v>
      </c>
      <c r="AB35" s="152">
        <v>1</v>
      </c>
      <c r="AC35" s="152">
        <v>0</v>
      </c>
      <c r="AD35" s="87">
        <f>IF(W35="SOPORTE_TELEFÓNICO",'BASE LIQUIDACION REDEBAN 2025'!$B$19,IF(Y35="TIPO I",'BASE LIQUIDACION REDEBAN 2025'!$C$2,IF(Y35="TIPO II",'BASE LIQUIDACION REDEBAN 2025'!$C$3,IF(Y35="TIPO III",'BASE LIQUIDACION REDEBAN 2025'!$C$4,IF(Y35="TIPO IV",'BASE LIQUIDACION REDEBAN 2025'!$C$5,IF(Z35="AEREO",'BASE LIQUIDACION REDEBAN 2025'!$B$6,'BASE LIQUIDACION REDEBAN 2025'!$C$5))))))</f>
        <v>144967.87232000002</v>
      </c>
      <c r="AE35" s="87">
        <f>IF(OR(W35="SOPORTE_TELEFÓNICO",W35="ENVÍO"),0,IF(Y35="TIPO I",'BASE LIQUIDACION REDEBAN 2025'!$B$10,IF(Y35="TIPO II",'BASE LIQUIDACION REDEBAN 2025'!$B$11,IF(Y35="TIPO III",'BASE LIQUIDACION REDEBAN 2025'!$B$12,'BASE LIQUIDACION REDEBAN 2025'!$B$13))))</f>
        <v>140395.6348884</v>
      </c>
      <c r="AF35" s="87">
        <f t="shared" si="0"/>
        <v>144967.87232000002</v>
      </c>
    </row>
    <row r="36" spans="1:32">
      <c r="A36" s="152" t="s">
        <v>90</v>
      </c>
      <c r="B36" s="152" t="str">
        <f>VLOOKUP(A36,'CENTRO DE COSTOS'!A:D,4,FALSE)</f>
        <v>JUAN SEBASTIÁN RÍOS CASTRILLÓN</v>
      </c>
      <c r="C36" s="152" t="str">
        <f>VLOOKUP(A36,'CENTRO DE COSTOS'!A:D,2,FALSE)</f>
        <v>0004-0005</v>
      </c>
      <c r="D36" s="152">
        <v>5001</v>
      </c>
      <c r="E36" s="152" t="s">
        <v>8227</v>
      </c>
      <c r="F36" s="152">
        <v>51454</v>
      </c>
      <c r="G36" s="152" t="s">
        <v>8049</v>
      </c>
      <c r="H36" s="152" t="s">
        <v>197</v>
      </c>
      <c r="I36" s="152" t="s">
        <v>90</v>
      </c>
      <c r="J36" s="152" t="s">
        <v>8228</v>
      </c>
      <c r="K36" s="152" t="s">
        <v>159</v>
      </c>
      <c r="L36" s="152" t="s">
        <v>8229</v>
      </c>
      <c r="M36" s="153">
        <v>45868.665972222225</v>
      </c>
      <c r="N36" s="153">
        <v>45873.525000000001</v>
      </c>
      <c r="O36" s="186"/>
      <c r="P36" s="187" t="s">
        <v>3335</v>
      </c>
      <c r="Q36" s="152" t="s">
        <v>3335</v>
      </c>
      <c r="R36" s="188" t="s">
        <v>2973</v>
      </c>
      <c r="S36" s="188" t="s">
        <v>2973</v>
      </c>
      <c r="T36" s="152" t="s">
        <v>8052</v>
      </c>
      <c r="U36" s="152" t="s">
        <v>8053</v>
      </c>
      <c r="V36" s="187" t="s">
        <v>8230</v>
      </c>
      <c r="W36" s="152" t="s">
        <v>2967</v>
      </c>
      <c r="X36" s="152" t="s">
        <v>8231</v>
      </c>
      <c r="Y36" s="152" t="s">
        <v>25</v>
      </c>
      <c r="Z36" s="189" t="str">
        <f>VLOOKUP(D36,TIPOLOGIA!A:F,5,0)</f>
        <v>TERRESTRE</v>
      </c>
      <c r="AA36" s="152" t="s">
        <v>1245</v>
      </c>
      <c r="AB36" s="152">
        <v>1</v>
      </c>
      <c r="AC36" s="152">
        <v>0</v>
      </c>
      <c r="AD36" s="87">
        <f>IF(W36="SOPORTE_TELEFÓNICO",'BASE LIQUIDACION REDEBAN 2025'!$B$19,IF(Y36="TIPO I",'BASE LIQUIDACION REDEBAN 2025'!$C$2,IF(Y36="TIPO II",'BASE LIQUIDACION REDEBAN 2025'!$C$3,IF(Y36="TIPO III",'BASE LIQUIDACION REDEBAN 2025'!$C$4,IF(Y36="TIPO IV",'BASE LIQUIDACION REDEBAN 2025'!$C$5,IF(Z36="AEREO",'BASE LIQUIDACION REDEBAN 2025'!$B$6,'BASE LIQUIDACION REDEBAN 2025'!$C$5))))))</f>
        <v>65960.072302</v>
      </c>
      <c r="AE36" s="87">
        <f>IF(OR(W36="SOPORTE_TELEFÓNICO",W36="ENVÍO"),0,IF(Y36="TIPO I",'BASE LIQUIDACION REDEBAN 2025'!$B$10,IF(Y36="TIPO II",'BASE LIQUIDACION REDEBAN 2025'!$B$11,IF(Y36="TIPO III",'BASE LIQUIDACION REDEBAN 2025'!$B$12,'BASE LIQUIDACION REDEBAN 2025'!$B$13))))</f>
        <v>75096.394270399993</v>
      </c>
      <c r="AF36" s="87">
        <f t="shared" si="0"/>
        <v>65960.072302</v>
      </c>
    </row>
    <row r="37" spans="1:32">
      <c r="A37" s="152" t="s">
        <v>72</v>
      </c>
      <c r="B37" s="152" t="str">
        <f>VLOOKUP(A37,'CENTRO DE COSTOS'!A:D,4,FALSE)</f>
        <v>MIGUEL JULIÁN HERNÁNDEZ GUARÍN</v>
      </c>
      <c r="C37" s="152" t="str">
        <f>VLOOKUP(A37,'CENTRO DE COSTOS'!A:D,2,FALSE)</f>
        <v>0004-0008</v>
      </c>
      <c r="D37" s="152">
        <v>68547</v>
      </c>
      <c r="E37" s="152" t="s">
        <v>8232</v>
      </c>
      <c r="F37" s="152">
        <v>57809</v>
      </c>
      <c r="G37" s="152" t="s">
        <v>8049</v>
      </c>
      <c r="H37" s="152" t="s">
        <v>820</v>
      </c>
      <c r="I37" s="152" t="s">
        <v>844</v>
      </c>
      <c r="J37" s="152" t="s">
        <v>8233</v>
      </c>
      <c r="K37" s="152" t="s">
        <v>159</v>
      </c>
      <c r="L37" s="152" t="s">
        <v>8234</v>
      </c>
      <c r="M37" s="153">
        <v>45869.686805555553</v>
      </c>
      <c r="N37" s="153">
        <v>45873.525000000001</v>
      </c>
      <c r="O37" s="186"/>
      <c r="P37" s="187" t="s">
        <v>3335</v>
      </c>
      <c r="Q37" s="152" t="s">
        <v>3335</v>
      </c>
      <c r="R37" s="188" t="s">
        <v>2973</v>
      </c>
      <c r="S37" s="188" t="s">
        <v>2973</v>
      </c>
      <c r="T37" s="152" t="s">
        <v>8052</v>
      </c>
      <c r="U37" s="152" t="s">
        <v>8053</v>
      </c>
      <c r="V37" s="187" t="s">
        <v>8235</v>
      </c>
      <c r="W37" s="152" t="s">
        <v>2967</v>
      </c>
      <c r="X37" s="152" t="s">
        <v>8236</v>
      </c>
      <c r="Y37" s="152" t="s">
        <v>28</v>
      </c>
      <c r="Z37" s="189" t="str">
        <f>VLOOKUP(D37,TIPOLOGIA!A:F,5,0)</f>
        <v>TERRESTRE</v>
      </c>
      <c r="AA37" s="152" t="s">
        <v>3140</v>
      </c>
      <c r="AB37" s="152">
        <v>1</v>
      </c>
      <c r="AC37" s="152">
        <v>0</v>
      </c>
      <c r="AD37" s="87">
        <f>IF(W37="SOPORTE_TELEFÓNICO",'BASE LIQUIDACION REDEBAN 2025'!$B$19,IF(Y37="TIPO I",'BASE LIQUIDACION REDEBAN 2025'!$C$2,IF(Y37="TIPO II",'BASE LIQUIDACION REDEBAN 2025'!$C$3,IF(Y37="TIPO III",'BASE LIQUIDACION REDEBAN 2025'!$C$4,IF(Y37="TIPO IV",'BASE LIQUIDACION REDEBAN 2025'!$C$5,IF(Z37="AEREO",'BASE LIQUIDACION REDEBAN 2025'!$B$6,'BASE LIQUIDACION REDEBAN 2025'!$C$5))))))</f>
        <v>144967.87232000002</v>
      </c>
      <c r="AE37" s="87">
        <f>IF(OR(W37="SOPORTE_TELEFÓNICO",W37="ENVÍO"),0,IF(Y37="TIPO I",'BASE LIQUIDACION REDEBAN 2025'!$B$10,IF(Y37="TIPO II",'BASE LIQUIDACION REDEBAN 2025'!$B$11,IF(Y37="TIPO III",'BASE LIQUIDACION REDEBAN 2025'!$B$12,'BASE LIQUIDACION REDEBAN 2025'!$B$13))))</f>
        <v>140395.6348884</v>
      </c>
      <c r="AF37" s="87">
        <f t="shared" si="0"/>
        <v>144967.87232000002</v>
      </c>
    </row>
    <row r="38" spans="1:32">
      <c r="A38" s="152" t="s">
        <v>90</v>
      </c>
      <c r="B38" s="152" t="str">
        <f>VLOOKUP(A38,'CENTRO DE COSTOS'!A:D,4,FALSE)</f>
        <v>JUAN SEBASTIÁN RÍOS CASTRILLÓN</v>
      </c>
      <c r="C38" s="152" t="str">
        <f>VLOOKUP(A38,'CENTRO DE COSTOS'!A:D,2,FALSE)</f>
        <v>0004-0005</v>
      </c>
      <c r="D38" s="152">
        <v>5129</v>
      </c>
      <c r="E38" s="152" t="s">
        <v>8237</v>
      </c>
      <c r="F38" s="152">
        <v>77924</v>
      </c>
      <c r="G38" s="152" t="s">
        <v>8049</v>
      </c>
      <c r="H38" s="152" t="s">
        <v>197</v>
      </c>
      <c r="I38" s="152" t="s">
        <v>477</v>
      </c>
      <c r="J38" s="152" t="s">
        <v>8238</v>
      </c>
      <c r="K38" s="152" t="s">
        <v>159</v>
      </c>
      <c r="L38" s="152" t="s">
        <v>8239</v>
      </c>
      <c r="M38" s="153">
        <v>45868.665972222225</v>
      </c>
      <c r="N38" s="153">
        <v>45873.554861111108</v>
      </c>
      <c r="O38" s="186"/>
      <c r="P38" s="187" t="s">
        <v>3335</v>
      </c>
      <c r="Q38" s="152" t="s">
        <v>3335</v>
      </c>
      <c r="R38" s="188" t="s">
        <v>2973</v>
      </c>
      <c r="S38" s="188" t="s">
        <v>2973</v>
      </c>
      <c r="T38" s="152" t="s">
        <v>8052</v>
      </c>
      <c r="U38" s="152" t="s">
        <v>8053</v>
      </c>
      <c r="V38" s="187" t="s">
        <v>8240</v>
      </c>
      <c r="W38" s="152" t="s">
        <v>2967</v>
      </c>
      <c r="X38" s="152" t="s">
        <v>8241</v>
      </c>
      <c r="Y38" s="152" t="s">
        <v>25</v>
      </c>
      <c r="Z38" s="189" t="str">
        <f>VLOOKUP(D38,TIPOLOGIA!A:F,5,0)</f>
        <v>TERRESTRE</v>
      </c>
      <c r="AA38" s="152" t="s">
        <v>3158</v>
      </c>
      <c r="AB38" s="152">
        <v>1</v>
      </c>
      <c r="AC38" s="152">
        <v>0</v>
      </c>
      <c r="AD38" s="87">
        <f>IF(W38="SOPORTE_TELEFÓNICO",'BASE LIQUIDACION REDEBAN 2025'!$B$19,IF(Y38="TIPO I",'BASE LIQUIDACION REDEBAN 2025'!$C$2,IF(Y38="TIPO II",'BASE LIQUIDACION REDEBAN 2025'!$C$3,IF(Y38="TIPO III",'BASE LIQUIDACION REDEBAN 2025'!$C$4,IF(Y38="TIPO IV",'BASE LIQUIDACION REDEBAN 2025'!$C$5,IF(Z38="AEREO",'BASE LIQUIDACION REDEBAN 2025'!$B$6,'BASE LIQUIDACION REDEBAN 2025'!$C$5))))))</f>
        <v>65960.072302</v>
      </c>
      <c r="AE38" s="87">
        <f>IF(OR(W38="SOPORTE_TELEFÓNICO",W38="ENVÍO"),0,IF(Y38="TIPO I",'BASE LIQUIDACION REDEBAN 2025'!$B$10,IF(Y38="TIPO II",'BASE LIQUIDACION REDEBAN 2025'!$B$11,IF(Y38="TIPO III",'BASE LIQUIDACION REDEBAN 2025'!$B$12,'BASE LIQUIDACION REDEBAN 2025'!$B$13))))</f>
        <v>75096.394270399993</v>
      </c>
      <c r="AF38" s="87">
        <f t="shared" si="0"/>
        <v>65960.072302</v>
      </c>
    </row>
    <row r="39" spans="1:32">
      <c r="A39" s="152" t="s">
        <v>98</v>
      </c>
      <c r="B39" s="152" t="str">
        <f>VLOOKUP(A39,'CENTRO DE COSTOS'!A:D,4,FALSE)</f>
        <v>MIGUEL JULIÁN HERNÁNDEZ GUARÍN</v>
      </c>
      <c r="C39" s="152" t="str">
        <f>VLOOKUP(A39,'CENTRO DE COSTOS'!A:D,2,FALSE)</f>
        <v>0004-0008</v>
      </c>
      <c r="D39" s="152">
        <v>15001</v>
      </c>
      <c r="E39" s="152" t="s">
        <v>8242</v>
      </c>
      <c r="F39" s="152">
        <v>55074</v>
      </c>
      <c r="G39" s="152" t="s">
        <v>8049</v>
      </c>
      <c r="H39" s="152" t="s">
        <v>241</v>
      </c>
      <c r="I39" s="152" t="s">
        <v>98</v>
      </c>
      <c r="J39" s="152" t="s">
        <v>8243</v>
      </c>
      <c r="K39" s="152" t="s">
        <v>159</v>
      </c>
      <c r="L39" s="152" t="s">
        <v>8244</v>
      </c>
      <c r="M39" s="153">
        <v>45873.457638888889</v>
      </c>
      <c r="N39" s="153">
        <v>45873.5625</v>
      </c>
      <c r="O39" s="186"/>
      <c r="P39" s="187" t="s">
        <v>3335</v>
      </c>
      <c r="Q39" s="152" t="s">
        <v>8106</v>
      </c>
      <c r="R39" s="188" t="s">
        <v>2973</v>
      </c>
      <c r="S39" s="188" t="s">
        <v>2973</v>
      </c>
      <c r="T39" s="152" t="s">
        <v>8052</v>
      </c>
      <c r="U39" s="152" t="s">
        <v>8053</v>
      </c>
      <c r="V39" s="187" t="s">
        <v>8245</v>
      </c>
      <c r="W39" s="152" t="s">
        <v>2967</v>
      </c>
      <c r="X39" s="152" t="s">
        <v>8246</v>
      </c>
      <c r="Y39" s="152" t="s">
        <v>25</v>
      </c>
      <c r="Z39" s="189" t="str">
        <f>VLOOKUP(D39,TIPOLOGIA!A:F,5,0)</f>
        <v>TERRESTRE</v>
      </c>
      <c r="AA39" s="152" t="s">
        <v>556</v>
      </c>
      <c r="AB39" s="152">
        <v>1</v>
      </c>
      <c r="AC39" s="152">
        <v>0</v>
      </c>
      <c r="AD39" s="87">
        <f>IF(W39="SOPORTE_TELEFÓNICO",'BASE LIQUIDACION REDEBAN 2025'!$B$19,IF(Y39="TIPO I",'BASE LIQUIDACION REDEBAN 2025'!$C$2,IF(Y39="TIPO II",'BASE LIQUIDACION REDEBAN 2025'!$C$3,IF(Y39="TIPO III",'BASE LIQUIDACION REDEBAN 2025'!$C$4,IF(Y39="TIPO IV",'BASE LIQUIDACION REDEBAN 2025'!$C$5,IF(Z39="AEREO",'BASE LIQUIDACION REDEBAN 2025'!$B$6,'BASE LIQUIDACION REDEBAN 2025'!$C$5))))))</f>
        <v>65960.072302</v>
      </c>
      <c r="AE39" s="87">
        <f>IF(OR(W39="SOPORTE_TELEFÓNICO",W39="ENVÍO"),0,IF(Y39="TIPO I",'BASE LIQUIDACION REDEBAN 2025'!$B$10,IF(Y39="TIPO II",'BASE LIQUIDACION REDEBAN 2025'!$B$11,IF(Y39="TIPO III",'BASE LIQUIDACION REDEBAN 2025'!$B$12,'BASE LIQUIDACION REDEBAN 2025'!$B$13))))</f>
        <v>75096.394270399993</v>
      </c>
      <c r="AF39" s="87">
        <f t="shared" si="0"/>
        <v>65960.072302</v>
      </c>
    </row>
    <row r="40" spans="1:32">
      <c r="A40" s="152" t="s">
        <v>68</v>
      </c>
      <c r="B40" s="152" t="str">
        <f>VLOOKUP(A40,'CENTRO DE COSTOS'!A:D,4,FALSE)</f>
        <v>WILLIAM ASDRUBAL ROZO ROZO</v>
      </c>
      <c r="C40" s="152" t="str">
        <f>VLOOKUP(A40,'CENTRO DE COSTOS'!A:D,2,FALSE)</f>
        <v>0004-0004</v>
      </c>
      <c r="D40" s="152">
        <v>25290</v>
      </c>
      <c r="E40" s="152" t="s">
        <v>8247</v>
      </c>
      <c r="F40" s="152">
        <v>52683</v>
      </c>
      <c r="G40" s="152" t="s">
        <v>8049</v>
      </c>
      <c r="H40" s="152" t="s">
        <v>470</v>
      </c>
      <c r="I40" s="152" t="s">
        <v>1935</v>
      </c>
      <c r="J40" s="152" t="s">
        <v>8248</v>
      </c>
      <c r="K40" s="152" t="s">
        <v>159</v>
      </c>
      <c r="L40" s="152" t="s">
        <v>8249</v>
      </c>
      <c r="M40" s="153">
        <v>45867.333333333336</v>
      </c>
      <c r="N40" s="153">
        <v>45873.629166666666</v>
      </c>
      <c r="O40" s="186"/>
      <c r="P40" s="187" t="s">
        <v>3335</v>
      </c>
      <c r="Q40" s="152" t="s">
        <v>8074</v>
      </c>
      <c r="R40" s="188" t="s">
        <v>200</v>
      </c>
      <c r="S40" s="188" t="s">
        <v>739</v>
      </c>
      <c r="T40" s="152" t="s">
        <v>8052</v>
      </c>
      <c r="U40" s="152" t="s">
        <v>8053</v>
      </c>
      <c r="V40" s="187" t="s">
        <v>8250</v>
      </c>
      <c r="W40" s="152" t="s">
        <v>2967</v>
      </c>
      <c r="X40" s="152" t="s">
        <v>8251</v>
      </c>
      <c r="Y40" s="152" t="s">
        <v>28</v>
      </c>
      <c r="Z40" s="189" t="str">
        <f>VLOOKUP(D40,TIPOLOGIA!A:F,5,0)</f>
        <v>TERRESTRE</v>
      </c>
      <c r="AA40" s="152" t="s">
        <v>1029</v>
      </c>
      <c r="AB40" s="152">
        <v>1</v>
      </c>
      <c r="AC40" s="152">
        <v>0</v>
      </c>
      <c r="AD40" s="87">
        <f>IF(W40="SOPORTE_TELEFÓNICO",'BASE LIQUIDACION REDEBAN 2025'!$B$19,IF(Y40="TIPO I",'BASE LIQUIDACION REDEBAN 2025'!$C$2,IF(Y40="TIPO II",'BASE LIQUIDACION REDEBAN 2025'!$C$3,IF(Y40="TIPO III",'BASE LIQUIDACION REDEBAN 2025'!$C$4,IF(Y40="TIPO IV",'BASE LIQUIDACION REDEBAN 2025'!$C$5,IF(Z40="AEREO",'BASE LIQUIDACION REDEBAN 2025'!$B$6,'BASE LIQUIDACION REDEBAN 2025'!$C$5))))))</f>
        <v>144967.87232000002</v>
      </c>
      <c r="AE40" s="87">
        <f>IF(OR(W40="SOPORTE_TELEFÓNICO",W40="ENVÍO"),0,IF(Y40="TIPO I",'BASE LIQUIDACION REDEBAN 2025'!$B$10,IF(Y40="TIPO II",'BASE LIQUIDACION REDEBAN 2025'!$B$11,IF(Y40="TIPO III",'BASE LIQUIDACION REDEBAN 2025'!$B$12,'BASE LIQUIDACION REDEBAN 2025'!$B$13))))</f>
        <v>140395.6348884</v>
      </c>
      <c r="AF40" s="87">
        <f t="shared" si="0"/>
        <v>144967.87232000002</v>
      </c>
    </row>
    <row r="41" spans="1:32">
      <c r="A41" s="152" t="s">
        <v>76</v>
      </c>
      <c r="B41" s="152" t="str">
        <f>VLOOKUP(A41,'CENTRO DE COSTOS'!A:D,4,FALSE)</f>
        <v>DIEGO FERNANDO HENAO CARDONA</v>
      </c>
      <c r="C41" s="152" t="str">
        <f>VLOOKUP(A41,'CENTRO DE COSTOS'!A:D,2,FALSE)</f>
        <v>0004-0003</v>
      </c>
      <c r="D41" s="152">
        <v>76001</v>
      </c>
      <c r="E41" s="152" t="s">
        <v>8252</v>
      </c>
      <c r="F41" s="152">
        <v>58693</v>
      </c>
      <c r="G41" s="152" t="s">
        <v>8049</v>
      </c>
      <c r="H41" s="152" t="s">
        <v>227</v>
      </c>
      <c r="I41" s="152" t="s">
        <v>76</v>
      </c>
      <c r="J41" s="152" t="s">
        <v>8253</v>
      </c>
      <c r="K41" s="152" t="s">
        <v>159</v>
      </c>
      <c r="L41" s="152" t="s">
        <v>8254</v>
      </c>
      <c r="M41" s="153">
        <v>45867.333333333336</v>
      </c>
      <c r="N41" s="153">
        <v>45874.208333333336</v>
      </c>
      <c r="O41" s="186"/>
      <c r="P41" s="187" t="s">
        <v>3335</v>
      </c>
      <c r="Q41" s="152" t="s">
        <v>8074</v>
      </c>
      <c r="R41" s="188" t="s">
        <v>2973</v>
      </c>
      <c r="S41" s="188" t="s">
        <v>2973</v>
      </c>
      <c r="T41" s="152" t="s">
        <v>8052</v>
      </c>
      <c r="U41" s="152" t="s">
        <v>8053</v>
      </c>
      <c r="V41" s="187" t="s">
        <v>8255</v>
      </c>
      <c r="W41" s="152" t="s">
        <v>2967</v>
      </c>
      <c r="X41" s="152" t="s">
        <v>8256</v>
      </c>
      <c r="Y41" s="152" t="s">
        <v>25</v>
      </c>
      <c r="Z41" s="189" t="str">
        <f>VLOOKUP(D41,TIPOLOGIA!A:F,5,0)</f>
        <v>TERRESTRE</v>
      </c>
      <c r="AA41" s="152" t="s">
        <v>233</v>
      </c>
      <c r="AB41" s="152">
        <v>1</v>
      </c>
      <c r="AC41" s="152">
        <v>0</v>
      </c>
      <c r="AD41" s="87">
        <f>IF(W41="SOPORTE_TELEFÓNICO",'BASE LIQUIDACION REDEBAN 2025'!$B$19,IF(Y41="TIPO I",'BASE LIQUIDACION REDEBAN 2025'!$C$2,IF(Y41="TIPO II",'BASE LIQUIDACION REDEBAN 2025'!$C$3,IF(Y41="TIPO III",'BASE LIQUIDACION REDEBAN 2025'!$C$4,IF(Y41="TIPO IV",'BASE LIQUIDACION REDEBAN 2025'!$C$5,IF(Z41="AEREO",'BASE LIQUIDACION REDEBAN 2025'!$B$6,'BASE LIQUIDACION REDEBAN 2025'!$C$5))))))</f>
        <v>65960.072302</v>
      </c>
      <c r="AE41" s="87">
        <f>IF(OR(W41="SOPORTE_TELEFÓNICO",W41="ENVÍO"),0,IF(Y41="TIPO I",'BASE LIQUIDACION REDEBAN 2025'!$B$10,IF(Y41="TIPO II",'BASE LIQUIDACION REDEBAN 2025'!$B$11,IF(Y41="TIPO III",'BASE LIQUIDACION REDEBAN 2025'!$B$12,'BASE LIQUIDACION REDEBAN 2025'!$B$13))))</f>
        <v>75096.394270399993</v>
      </c>
      <c r="AF41" s="87">
        <f t="shared" si="0"/>
        <v>65960.072302</v>
      </c>
    </row>
    <row r="42" spans="1:32">
      <c r="A42" s="152" t="s">
        <v>97</v>
      </c>
      <c r="B42" s="152" t="str">
        <f>VLOOKUP(A42,'CENTRO DE COSTOS'!A:D,4,FALSE)</f>
        <v>JOSE MAURICIO HERNANDEZ ROJAS</v>
      </c>
      <c r="C42" s="152" t="str">
        <f>VLOOKUP(A42,'CENTRO DE COSTOS'!A:D,2,FALSE)</f>
        <v>0004-0001</v>
      </c>
      <c r="D42" s="152">
        <v>70001</v>
      </c>
      <c r="E42" s="152" t="s">
        <v>8257</v>
      </c>
      <c r="F42" s="152">
        <v>50267</v>
      </c>
      <c r="G42" s="152" t="s">
        <v>8049</v>
      </c>
      <c r="H42" s="152" t="s">
        <v>414</v>
      </c>
      <c r="I42" s="152" t="s">
        <v>97</v>
      </c>
      <c r="J42" s="152" t="s">
        <v>8258</v>
      </c>
      <c r="K42" s="152" t="s">
        <v>159</v>
      </c>
      <c r="L42" s="152" t="s">
        <v>8259</v>
      </c>
      <c r="M42" s="153">
        <v>45868.665972222225</v>
      </c>
      <c r="N42" s="153">
        <v>45874.330555555556</v>
      </c>
      <c r="O42" s="186"/>
      <c r="P42" s="187" t="s">
        <v>3335</v>
      </c>
      <c r="Q42" s="152" t="s">
        <v>3335</v>
      </c>
      <c r="R42" s="188" t="s">
        <v>2973</v>
      </c>
      <c r="S42" s="188" t="s">
        <v>2973</v>
      </c>
      <c r="T42" s="152" t="s">
        <v>8052</v>
      </c>
      <c r="U42" s="152" t="s">
        <v>8053</v>
      </c>
      <c r="V42" s="187" t="s">
        <v>8260</v>
      </c>
      <c r="W42" s="152" t="s">
        <v>2967</v>
      </c>
      <c r="X42" s="152" t="s">
        <v>8261</v>
      </c>
      <c r="Y42" s="152" t="s">
        <v>25</v>
      </c>
      <c r="Z42" s="189" t="str">
        <f>VLOOKUP(D42,TIPOLOGIA!A:F,5,0)</f>
        <v>TERRESTRE</v>
      </c>
      <c r="AA42" s="152" t="s">
        <v>1917</v>
      </c>
      <c r="AB42" s="152">
        <v>1</v>
      </c>
      <c r="AC42" s="152">
        <v>0</v>
      </c>
      <c r="AD42" s="87">
        <f>IF(W42="SOPORTE_TELEFÓNICO",'BASE LIQUIDACION REDEBAN 2025'!$B$19,IF(Y42="TIPO I",'BASE LIQUIDACION REDEBAN 2025'!$C$2,IF(Y42="TIPO II",'BASE LIQUIDACION REDEBAN 2025'!$C$3,IF(Y42="TIPO III",'BASE LIQUIDACION REDEBAN 2025'!$C$4,IF(Y42="TIPO IV",'BASE LIQUIDACION REDEBAN 2025'!$C$5,IF(Z42="AEREO",'BASE LIQUIDACION REDEBAN 2025'!$B$6,'BASE LIQUIDACION REDEBAN 2025'!$C$5))))))</f>
        <v>65960.072302</v>
      </c>
      <c r="AE42" s="87">
        <f>IF(OR(W42="SOPORTE_TELEFÓNICO",W42="ENVÍO"),0,IF(Y42="TIPO I",'BASE LIQUIDACION REDEBAN 2025'!$B$10,IF(Y42="TIPO II",'BASE LIQUIDACION REDEBAN 2025'!$B$11,IF(Y42="TIPO III",'BASE LIQUIDACION REDEBAN 2025'!$B$12,'BASE LIQUIDACION REDEBAN 2025'!$B$13))))</f>
        <v>75096.394270399993</v>
      </c>
      <c r="AF42" s="87">
        <f t="shared" si="0"/>
        <v>65960.072302</v>
      </c>
    </row>
    <row r="43" spans="1:32">
      <c r="A43" s="152" t="s">
        <v>86</v>
      </c>
      <c r="B43" s="152" t="str">
        <f>VLOOKUP(A43,'CENTRO DE COSTOS'!A:D,4,FALSE)</f>
        <v>KEVIN ALEXIS CORZO BUSTOS</v>
      </c>
      <c r="C43" s="152" t="str">
        <f>VLOOKUP(A43,'CENTRO DE COSTOS'!A:D,2,FALSE)</f>
        <v>0004-0007</v>
      </c>
      <c r="D43" s="152">
        <v>73001</v>
      </c>
      <c r="E43" s="152" t="s">
        <v>8262</v>
      </c>
      <c r="F43" s="152">
        <v>76009</v>
      </c>
      <c r="G43" s="152" t="s">
        <v>8049</v>
      </c>
      <c r="H43" s="152" t="s">
        <v>703</v>
      </c>
      <c r="I43" s="152" t="s">
        <v>86</v>
      </c>
      <c r="J43" s="152" t="s">
        <v>8263</v>
      </c>
      <c r="K43" s="152" t="s">
        <v>159</v>
      </c>
      <c r="L43" s="152" t="s">
        <v>8264</v>
      </c>
      <c r="M43" s="153">
        <v>45868.665972222225</v>
      </c>
      <c r="N43" s="153">
        <v>45874.338194444441</v>
      </c>
      <c r="O43" s="186"/>
      <c r="P43" s="187" t="s">
        <v>3335</v>
      </c>
      <c r="Q43" s="152" t="s">
        <v>3335</v>
      </c>
      <c r="R43" s="188" t="s">
        <v>2973</v>
      </c>
      <c r="S43" s="188" t="s">
        <v>2973</v>
      </c>
      <c r="T43" s="152" t="s">
        <v>8052</v>
      </c>
      <c r="U43" s="152" t="s">
        <v>8053</v>
      </c>
      <c r="V43" s="187" t="s">
        <v>8265</v>
      </c>
      <c r="W43" s="152" t="s">
        <v>2967</v>
      </c>
      <c r="X43" s="152" t="s">
        <v>8266</v>
      </c>
      <c r="Y43" s="152" t="s">
        <v>25</v>
      </c>
      <c r="Z43" s="189" t="str">
        <f>VLOOKUP(D43,TIPOLOGIA!A:F,5,0)</f>
        <v>TERRESTRE</v>
      </c>
      <c r="AA43" s="152" t="s">
        <v>968</v>
      </c>
      <c r="AB43" s="152">
        <v>1</v>
      </c>
      <c r="AC43" s="152">
        <v>0</v>
      </c>
      <c r="AD43" s="87">
        <f>IF(W43="SOPORTE_TELEFÓNICO",'BASE LIQUIDACION REDEBAN 2025'!$B$19,IF(Y43="TIPO I",'BASE LIQUIDACION REDEBAN 2025'!$C$2,IF(Y43="TIPO II",'BASE LIQUIDACION REDEBAN 2025'!$C$3,IF(Y43="TIPO III",'BASE LIQUIDACION REDEBAN 2025'!$C$4,IF(Y43="TIPO IV",'BASE LIQUIDACION REDEBAN 2025'!$C$5,IF(Z43="AEREO",'BASE LIQUIDACION REDEBAN 2025'!$B$6,'BASE LIQUIDACION REDEBAN 2025'!$C$5))))))</f>
        <v>65960.072302</v>
      </c>
      <c r="AE43" s="87">
        <f>IF(OR(W43="SOPORTE_TELEFÓNICO",W43="ENVÍO"),0,IF(Y43="TIPO I",'BASE LIQUIDACION REDEBAN 2025'!$B$10,IF(Y43="TIPO II",'BASE LIQUIDACION REDEBAN 2025'!$B$11,IF(Y43="TIPO III",'BASE LIQUIDACION REDEBAN 2025'!$B$12,'BASE LIQUIDACION REDEBAN 2025'!$B$13))))</f>
        <v>75096.394270399993</v>
      </c>
      <c r="AF43" s="87">
        <f t="shared" si="0"/>
        <v>65960.072302</v>
      </c>
    </row>
    <row r="44" spans="1:32">
      <c r="A44" s="152" t="s">
        <v>68</v>
      </c>
      <c r="B44" s="152" t="str">
        <f>VLOOKUP(A44,'CENTRO DE COSTOS'!A:D,4,FALSE)</f>
        <v>WILLIAM ASDRUBAL ROZO ROZO</v>
      </c>
      <c r="C44" s="152" t="str">
        <f>VLOOKUP(A44,'CENTRO DE COSTOS'!A:D,2,FALSE)</f>
        <v>0004-0004</v>
      </c>
      <c r="D44" s="152">
        <v>11001</v>
      </c>
      <c r="E44" s="152" t="s">
        <v>8267</v>
      </c>
      <c r="F44" s="152">
        <v>21085</v>
      </c>
      <c r="G44" s="152" t="s">
        <v>8049</v>
      </c>
      <c r="H44" s="152" t="s">
        <v>470</v>
      </c>
      <c r="I44" s="152" t="s">
        <v>68</v>
      </c>
      <c r="J44" s="152" t="s">
        <v>8268</v>
      </c>
      <c r="K44" s="152" t="s">
        <v>159</v>
      </c>
      <c r="L44" s="152" t="s">
        <v>8269</v>
      </c>
      <c r="M44" s="153">
        <v>45868.665972222225</v>
      </c>
      <c r="N44" s="153">
        <v>45874.361111111109</v>
      </c>
      <c r="O44" s="186"/>
      <c r="P44" s="187" t="s">
        <v>3335</v>
      </c>
      <c r="Q44" s="152" t="s">
        <v>3335</v>
      </c>
      <c r="R44" s="188" t="s">
        <v>2973</v>
      </c>
      <c r="S44" s="188" t="s">
        <v>2973</v>
      </c>
      <c r="T44" s="152" t="s">
        <v>8052</v>
      </c>
      <c r="U44" s="152" t="s">
        <v>8053</v>
      </c>
      <c r="V44" s="187" t="s">
        <v>8270</v>
      </c>
      <c r="W44" s="152" t="s">
        <v>2967</v>
      </c>
      <c r="X44" s="152" t="s">
        <v>8271</v>
      </c>
      <c r="Y44" s="152" t="s">
        <v>25</v>
      </c>
      <c r="Z44" s="189" t="str">
        <f>VLOOKUP(D44,TIPOLOGIA!A:F,5,0)</f>
        <v>TERRESTRE</v>
      </c>
      <c r="AA44" s="152" t="s">
        <v>475</v>
      </c>
      <c r="AB44" s="152">
        <v>1</v>
      </c>
      <c r="AC44" s="152">
        <v>0</v>
      </c>
      <c r="AD44" s="87">
        <f>IF(W44="SOPORTE_TELEFÓNICO",'BASE LIQUIDACION REDEBAN 2025'!$B$19,IF(Y44="TIPO I",'BASE LIQUIDACION REDEBAN 2025'!$C$2,IF(Y44="TIPO II",'BASE LIQUIDACION REDEBAN 2025'!$C$3,IF(Y44="TIPO III",'BASE LIQUIDACION REDEBAN 2025'!$C$4,IF(Y44="TIPO IV",'BASE LIQUIDACION REDEBAN 2025'!$C$5,IF(Z44="AEREO",'BASE LIQUIDACION REDEBAN 2025'!$B$6,'BASE LIQUIDACION REDEBAN 2025'!$C$5))))))</f>
        <v>65960.072302</v>
      </c>
      <c r="AE44" s="87">
        <f>IF(OR(W44="SOPORTE_TELEFÓNICO",W44="ENVÍO"),0,IF(Y44="TIPO I",'BASE LIQUIDACION REDEBAN 2025'!$B$10,IF(Y44="TIPO II",'BASE LIQUIDACION REDEBAN 2025'!$B$11,IF(Y44="TIPO III",'BASE LIQUIDACION REDEBAN 2025'!$B$12,'BASE LIQUIDACION REDEBAN 2025'!$B$13))))</f>
        <v>75096.394270399993</v>
      </c>
      <c r="AF44" s="87">
        <f t="shared" si="0"/>
        <v>65960.072302</v>
      </c>
    </row>
    <row r="45" spans="1:32">
      <c r="A45" s="152" t="s">
        <v>96</v>
      </c>
      <c r="B45" s="152" t="str">
        <f>VLOOKUP(A45,'CENTRO DE COSTOS'!A:D,4,FALSE)</f>
        <v>JOSE MAURICIO HERNANDEZ ROJAS</v>
      </c>
      <c r="C45" s="152" t="str">
        <f>VLOOKUP(A45,'CENTRO DE COSTOS'!A:D,2,FALSE)</f>
        <v>0004-0001</v>
      </c>
      <c r="D45" s="152">
        <v>47798</v>
      </c>
      <c r="E45" s="152" t="s">
        <v>8272</v>
      </c>
      <c r="F45" s="152">
        <v>22176</v>
      </c>
      <c r="G45" s="152" t="s">
        <v>8049</v>
      </c>
      <c r="H45" s="152" t="s">
        <v>1896</v>
      </c>
      <c r="I45" s="152" t="s">
        <v>2590</v>
      </c>
      <c r="J45" s="152" t="s">
        <v>8273</v>
      </c>
      <c r="K45" s="152" t="s">
        <v>159</v>
      </c>
      <c r="L45" s="152" t="s">
        <v>8274</v>
      </c>
      <c r="M45" s="153">
        <v>45868.333333333336</v>
      </c>
      <c r="N45" s="153">
        <v>45874.445833333331</v>
      </c>
      <c r="O45" s="186"/>
      <c r="P45" s="187" t="s">
        <v>3335</v>
      </c>
      <c r="Q45" s="152" t="s">
        <v>3335</v>
      </c>
      <c r="R45" s="188" t="s">
        <v>2973</v>
      </c>
      <c r="S45" s="188" t="s">
        <v>2973</v>
      </c>
      <c r="T45" s="152" t="s">
        <v>8052</v>
      </c>
      <c r="U45" s="152" t="s">
        <v>8053</v>
      </c>
      <c r="V45" s="187" t="s">
        <v>8275</v>
      </c>
      <c r="W45" s="152" t="s">
        <v>2967</v>
      </c>
      <c r="X45" s="152" t="s">
        <v>8276</v>
      </c>
      <c r="Y45" s="152" t="s">
        <v>32</v>
      </c>
      <c r="Z45" s="189" t="str">
        <f>VLOOKUP(D45,TIPOLOGIA!A:F,5,0)</f>
        <v>TERRESTRE</v>
      </c>
      <c r="AA45" s="152" t="s">
        <v>985</v>
      </c>
      <c r="AB45" s="152">
        <v>1</v>
      </c>
      <c r="AC45" s="152">
        <v>0</v>
      </c>
      <c r="AD45" s="87">
        <f>IF(W45="SOPORTE_TELEFÓNICO",'BASE LIQUIDACION REDEBAN 2025'!$B$19,IF(Y45="TIPO I",'BASE LIQUIDACION REDEBAN 2025'!$C$2,IF(Y45="TIPO II",'BASE LIQUIDACION REDEBAN 2025'!$C$3,IF(Y45="TIPO III",'BASE LIQUIDACION REDEBAN 2025'!$C$4,IF(Y45="TIPO IV",'BASE LIQUIDACION REDEBAN 2025'!$C$5,IF(Z45="AEREO",'BASE LIQUIDACION REDEBAN 2025'!$B$6,'BASE LIQUIDACION REDEBAN 2025'!$C$5))))))</f>
        <v>479588.87655000004</v>
      </c>
      <c r="AE45" s="87">
        <f>IF(OR(W45="SOPORTE_TELEFÓNICO",W45="ENVÍO"),0,IF(Y45="TIPO I",'BASE LIQUIDACION REDEBAN 2025'!$B$10,IF(Y45="TIPO II",'BASE LIQUIDACION REDEBAN 2025'!$B$11,IF(Y45="TIPO III",'BASE LIQUIDACION REDEBAN 2025'!$B$12,'BASE LIQUIDACION REDEBAN 2025'!$B$13))))</f>
        <v>196536.5258152</v>
      </c>
      <c r="AF45" s="87">
        <f t="shared" si="0"/>
        <v>479588.87655000004</v>
      </c>
    </row>
    <row r="46" spans="1:32">
      <c r="A46" s="152" t="s">
        <v>100</v>
      </c>
      <c r="B46" s="152" t="str">
        <f>VLOOKUP(A46,'CENTRO DE COSTOS'!A:D,4,FALSE)</f>
        <v>KEVIN ALEXIS CORZO BUSTOS</v>
      </c>
      <c r="C46" s="152" t="str">
        <f>VLOOKUP(A46,'CENTRO DE COSTOS'!A:D,2,FALSE)</f>
        <v>0004-0007</v>
      </c>
      <c r="D46" s="152">
        <v>50606</v>
      </c>
      <c r="E46" s="152" t="s">
        <v>8277</v>
      </c>
      <c r="F46" s="152">
        <v>53818</v>
      </c>
      <c r="G46" s="152" t="s">
        <v>8049</v>
      </c>
      <c r="H46" s="152" t="s">
        <v>295</v>
      </c>
      <c r="I46" s="152" t="s">
        <v>589</v>
      </c>
      <c r="J46" s="152" t="s">
        <v>8278</v>
      </c>
      <c r="K46" s="152" t="s">
        <v>159</v>
      </c>
      <c r="L46" s="152" t="s">
        <v>8279</v>
      </c>
      <c r="M46" s="153">
        <v>45874.40347222222</v>
      </c>
      <c r="N46" s="153">
        <v>45874.455555555556</v>
      </c>
      <c r="O46" s="186"/>
      <c r="P46" s="187" t="s">
        <v>3335</v>
      </c>
      <c r="Q46" s="152" t="s">
        <v>8106</v>
      </c>
      <c r="R46" s="188" t="s">
        <v>2973</v>
      </c>
      <c r="S46" s="188" t="s">
        <v>2973</v>
      </c>
      <c r="T46" s="152" t="s">
        <v>8052</v>
      </c>
      <c r="U46" s="152" t="s">
        <v>8053</v>
      </c>
      <c r="V46" s="187" t="s">
        <v>8280</v>
      </c>
      <c r="W46" s="152" t="s">
        <v>2967</v>
      </c>
      <c r="X46" s="152" t="s">
        <v>8281</v>
      </c>
      <c r="Y46" s="152" t="s">
        <v>28</v>
      </c>
      <c r="Z46" s="189" t="str">
        <f>VLOOKUP(D46,TIPOLOGIA!A:F,5,0)</f>
        <v>TERRESTRE</v>
      </c>
      <c r="AA46" s="152" t="s">
        <v>937</v>
      </c>
      <c r="AB46" s="152">
        <v>1</v>
      </c>
      <c r="AC46" s="152">
        <v>0</v>
      </c>
      <c r="AD46" s="87">
        <f>IF(W46="SOPORTE_TELEFÓNICO",'BASE LIQUIDACION REDEBAN 2025'!$B$19,IF(Y46="TIPO I",'BASE LIQUIDACION REDEBAN 2025'!$C$2,IF(Y46="TIPO II",'BASE LIQUIDACION REDEBAN 2025'!$C$3,IF(Y46="TIPO III",'BASE LIQUIDACION REDEBAN 2025'!$C$4,IF(Y46="TIPO IV",'BASE LIQUIDACION REDEBAN 2025'!$C$5,IF(Z46="AEREO",'BASE LIQUIDACION REDEBAN 2025'!$B$6,'BASE LIQUIDACION REDEBAN 2025'!$C$5))))))</f>
        <v>144967.87232000002</v>
      </c>
      <c r="AE46" s="87">
        <f>IF(OR(W46="SOPORTE_TELEFÓNICO",W46="ENVÍO"),0,IF(Y46="TIPO I",'BASE LIQUIDACION REDEBAN 2025'!$B$10,IF(Y46="TIPO II",'BASE LIQUIDACION REDEBAN 2025'!$B$11,IF(Y46="TIPO III",'BASE LIQUIDACION REDEBAN 2025'!$B$12,'BASE LIQUIDACION REDEBAN 2025'!$B$13))))</f>
        <v>140395.6348884</v>
      </c>
      <c r="AF46" s="87">
        <f t="shared" si="0"/>
        <v>144967.87232000002</v>
      </c>
    </row>
    <row r="47" spans="1:32">
      <c r="A47" s="152" t="s">
        <v>68</v>
      </c>
      <c r="B47" s="152" t="str">
        <f>VLOOKUP(A47,'CENTRO DE COSTOS'!A:D,4,FALSE)</f>
        <v>WILLIAM ASDRUBAL ROZO ROZO</v>
      </c>
      <c r="C47" s="152" t="str">
        <f>VLOOKUP(A47,'CENTRO DE COSTOS'!A:D,2,FALSE)</f>
        <v>0004-0004</v>
      </c>
      <c r="D47" s="152">
        <v>25899</v>
      </c>
      <c r="E47" s="152" t="s">
        <v>8282</v>
      </c>
      <c r="F47" s="152">
        <v>76992</v>
      </c>
      <c r="G47" s="152" t="s">
        <v>8049</v>
      </c>
      <c r="H47" s="152" t="s">
        <v>470</v>
      </c>
      <c r="I47" s="152" t="s">
        <v>1024</v>
      </c>
      <c r="J47" s="152" t="s">
        <v>8283</v>
      </c>
      <c r="K47" s="152" t="s">
        <v>159</v>
      </c>
      <c r="L47" s="152" t="s">
        <v>8284</v>
      </c>
      <c r="M47" s="153">
        <v>45868.665972222225</v>
      </c>
      <c r="N47" s="153">
        <v>45874.492361111108</v>
      </c>
      <c r="O47" s="186"/>
      <c r="P47" s="187" t="s">
        <v>3335</v>
      </c>
      <c r="Q47" s="152" t="s">
        <v>3335</v>
      </c>
      <c r="R47" s="188" t="s">
        <v>2973</v>
      </c>
      <c r="S47" s="188" t="s">
        <v>2973</v>
      </c>
      <c r="T47" s="152" t="s">
        <v>8052</v>
      </c>
      <c r="U47" s="152" t="s">
        <v>8053</v>
      </c>
      <c r="V47" s="187" t="s">
        <v>8285</v>
      </c>
      <c r="W47" s="152" t="s">
        <v>2967</v>
      </c>
      <c r="X47" s="152" t="s">
        <v>8286</v>
      </c>
      <c r="Y47" s="152" t="s">
        <v>28</v>
      </c>
      <c r="Z47" s="189" t="str">
        <f>VLOOKUP(D47,TIPOLOGIA!A:F,5,0)</f>
        <v>TERRESTRE</v>
      </c>
      <c r="AA47" s="152" t="s">
        <v>887</v>
      </c>
      <c r="AB47" s="152">
        <v>1</v>
      </c>
      <c r="AC47" s="152">
        <v>0</v>
      </c>
      <c r="AD47" s="87">
        <f>IF(W47="SOPORTE_TELEFÓNICO",'BASE LIQUIDACION REDEBAN 2025'!$B$19,IF(Y47="TIPO I",'BASE LIQUIDACION REDEBAN 2025'!$C$2,IF(Y47="TIPO II",'BASE LIQUIDACION REDEBAN 2025'!$C$3,IF(Y47="TIPO III",'BASE LIQUIDACION REDEBAN 2025'!$C$4,IF(Y47="TIPO IV",'BASE LIQUIDACION REDEBAN 2025'!$C$5,IF(Z47="AEREO",'BASE LIQUIDACION REDEBAN 2025'!$B$6,'BASE LIQUIDACION REDEBAN 2025'!$C$5))))))</f>
        <v>144967.87232000002</v>
      </c>
      <c r="AE47" s="87">
        <f>IF(OR(W47="SOPORTE_TELEFÓNICO",W47="ENVÍO"),0,IF(Y47="TIPO I",'BASE LIQUIDACION REDEBAN 2025'!$B$10,IF(Y47="TIPO II",'BASE LIQUIDACION REDEBAN 2025'!$B$11,IF(Y47="TIPO III",'BASE LIQUIDACION REDEBAN 2025'!$B$12,'BASE LIQUIDACION REDEBAN 2025'!$B$13))))</f>
        <v>140395.6348884</v>
      </c>
      <c r="AF47" s="87">
        <f t="shared" si="0"/>
        <v>144967.87232000002</v>
      </c>
    </row>
    <row r="48" spans="1:32">
      <c r="A48" s="152" t="s">
        <v>90</v>
      </c>
      <c r="B48" s="152" t="str">
        <f>VLOOKUP(A48,'CENTRO DE COSTOS'!A:D,4,FALSE)</f>
        <v>JUAN SEBASTIÁN RÍOS CASTRILLÓN</v>
      </c>
      <c r="C48" s="152" t="str">
        <f>VLOOKUP(A48,'CENTRO DE COSTOS'!A:D,2,FALSE)</f>
        <v>0004-0005</v>
      </c>
      <c r="D48" s="152">
        <v>5390</v>
      </c>
      <c r="E48" s="152" t="s">
        <v>8287</v>
      </c>
      <c r="F48" s="152">
        <v>52872</v>
      </c>
      <c r="G48" s="152" t="s">
        <v>8049</v>
      </c>
      <c r="H48" s="152" t="s">
        <v>197</v>
      </c>
      <c r="I48" s="152" t="s">
        <v>1240</v>
      </c>
      <c r="J48" s="152" t="s">
        <v>8288</v>
      </c>
      <c r="K48" s="152" t="s">
        <v>159</v>
      </c>
      <c r="L48" s="152" t="s">
        <v>8289</v>
      </c>
      <c r="M48" s="153">
        <v>45869.686805555553</v>
      </c>
      <c r="N48" s="153">
        <v>45874.655555555553</v>
      </c>
      <c r="O48" s="186"/>
      <c r="P48" s="187" t="s">
        <v>3335</v>
      </c>
      <c r="Q48" s="152" t="s">
        <v>8074</v>
      </c>
      <c r="R48" s="188" t="s">
        <v>2973</v>
      </c>
      <c r="S48" s="188" t="s">
        <v>2973</v>
      </c>
      <c r="T48" s="152" t="s">
        <v>8052</v>
      </c>
      <c r="U48" s="152" t="s">
        <v>8053</v>
      </c>
      <c r="V48" s="187" t="s">
        <v>8290</v>
      </c>
      <c r="W48" s="152" t="s">
        <v>2967</v>
      </c>
      <c r="X48" s="152" t="s">
        <v>8291</v>
      </c>
      <c r="Y48" s="152" t="s">
        <v>28</v>
      </c>
      <c r="Z48" s="189" t="str">
        <f>VLOOKUP(D48,TIPOLOGIA!A:F,5,0)</f>
        <v>TERRESTRE</v>
      </c>
      <c r="AA48" s="152" t="s">
        <v>3158</v>
      </c>
      <c r="AB48" s="152">
        <v>1</v>
      </c>
      <c r="AC48" s="152">
        <v>0</v>
      </c>
      <c r="AD48" s="87">
        <f>IF(W48="SOPORTE_TELEFÓNICO",'BASE LIQUIDACION REDEBAN 2025'!$B$19,IF(Y48="TIPO I",'BASE LIQUIDACION REDEBAN 2025'!$C$2,IF(Y48="TIPO II",'BASE LIQUIDACION REDEBAN 2025'!$C$3,IF(Y48="TIPO III",'BASE LIQUIDACION REDEBAN 2025'!$C$4,IF(Y48="TIPO IV",'BASE LIQUIDACION REDEBAN 2025'!$C$5,IF(Z48="AEREO",'BASE LIQUIDACION REDEBAN 2025'!$B$6,'BASE LIQUIDACION REDEBAN 2025'!$C$5))))))</f>
        <v>144967.87232000002</v>
      </c>
      <c r="AE48" s="87">
        <f>IF(OR(W48="SOPORTE_TELEFÓNICO",W48="ENVÍO"),0,IF(Y48="TIPO I",'BASE LIQUIDACION REDEBAN 2025'!$B$10,IF(Y48="TIPO II",'BASE LIQUIDACION REDEBAN 2025'!$B$11,IF(Y48="TIPO III",'BASE LIQUIDACION REDEBAN 2025'!$B$12,'BASE LIQUIDACION REDEBAN 2025'!$B$13))))</f>
        <v>140395.6348884</v>
      </c>
      <c r="AF48" s="87">
        <f t="shared" si="0"/>
        <v>144967.87232000002</v>
      </c>
    </row>
    <row r="49" spans="1:32">
      <c r="A49" s="152" t="s">
        <v>76</v>
      </c>
      <c r="B49" s="152" t="str">
        <f>VLOOKUP(A49,'CENTRO DE COSTOS'!A:D,4,FALSE)</f>
        <v>DIEGO FERNANDO HENAO CARDONA</v>
      </c>
      <c r="C49" s="152" t="str">
        <f>VLOOKUP(A49,'CENTRO DE COSTOS'!A:D,2,FALSE)</f>
        <v>0004-0003</v>
      </c>
      <c r="D49" s="152">
        <v>76001</v>
      </c>
      <c r="E49" s="152" t="s">
        <v>8292</v>
      </c>
      <c r="F49" s="152">
        <v>70371</v>
      </c>
      <c r="G49" s="152" t="s">
        <v>8049</v>
      </c>
      <c r="H49" s="152" t="s">
        <v>227</v>
      </c>
      <c r="I49" s="152" t="s">
        <v>76</v>
      </c>
      <c r="J49" s="152" t="s">
        <v>8293</v>
      </c>
      <c r="K49" s="152" t="s">
        <v>159</v>
      </c>
      <c r="L49" s="152" t="s">
        <v>8294</v>
      </c>
      <c r="M49" s="153">
        <v>45874.597222222219</v>
      </c>
      <c r="N49" s="153">
        <v>45875.371527777781</v>
      </c>
      <c r="O49" s="186"/>
      <c r="P49" s="187" t="s">
        <v>3335</v>
      </c>
      <c r="Q49" s="152" t="s">
        <v>8074</v>
      </c>
      <c r="R49" s="188" t="s">
        <v>2973</v>
      </c>
      <c r="S49" s="188" t="s">
        <v>2973</v>
      </c>
      <c r="T49" s="152" t="s">
        <v>8052</v>
      </c>
      <c r="U49" s="152" t="s">
        <v>8053</v>
      </c>
      <c r="V49" s="187" t="s">
        <v>8295</v>
      </c>
      <c r="W49" s="152" t="s">
        <v>2967</v>
      </c>
      <c r="X49" s="152" t="s">
        <v>8296</v>
      </c>
      <c r="Y49" s="152" t="s">
        <v>25</v>
      </c>
      <c r="Z49" s="189" t="str">
        <f>VLOOKUP(D49,TIPOLOGIA!A:F,5,0)</f>
        <v>TERRESTRE</v>
      </c>
      <c r="AA49" s="152" t="s">
        <v>1442</v>
      </c>
      <c r="AB49" s="152">
        <v>1</v>
      </c>
      <c r="AC49" s="152">
        <v>0</v>
      </c>
      <c r="AD49" s="87">
        <f>IF(W49="SOPORTE_TELEFÓNICO",'BASE LIQUIDACION REDEBAN 2025'!$B$19,IF(Y49="TIPO I",'BASE LIQUIDACION REDEBAN 2025'!$C$2,IF(Y49="TIPO II",'BASE LIQUIDACION REDEBAN 2025'!$C$3,IF(Y49="TIPO III",'BASE LIQUIDACION REDEBAN 2025'!$C$4,IF(Y49="TIPO IV",'BASE LIQUIDACION REDEBAN 2025'!$C$5,IF(Z49="AEREO",'BASE LIQUIDACION REDEBAN 2025'!$B$6,'BASE LIQUIDACION REDEBAN 2025'!$C$5))))))</f>
        <v>65960.072302</v>
      </c>
      <c r="AE49" s="87">
        <f>IF(OR(W49="SOPORTE_TELEFÓNICO",W49="ENVÍO"),0,IF(Y49="TIPO I",'BASE LIQUIDACION REDEBAN 2025'!$B$10,IF(Y49="TIPO II",'BASE LIQUIDACION REDEBAN 2025'!$B$11,IF(Y49="TIPO III",'BASE LIQUIDACION REDEBAN 2025'!$B$12,'BASE LIQUIDACION REDEBAN 2025'!$B$13))))</f>
        <v>75096.394270399993</v>
      </c>
      <c r="AF49" s="87">
        <f t="shared" si="0"/>
        <v>65960.072302</v>
      </c>
    </row>
    <row r="50" spans="1:32">
      <c r="A50" s="152" t="s">
        <v>80</v>
      </c>
      <c r="B50" s="152" t="str">
        <f>VLOOKUP(A50,'CENTRO DE COSTOS'!A:D,4,FALSE)</f>
        <v>JOSE MAURICIO HERNANDEZ ROJAS</v>
      </c>
      <c r="C50" s="152" t="str">
        <f>VLOOKUP(A50,'CENTRO DE COSTOS'!A:D,2,FALSE)</f>
        <v>0004-0001</v>
      </c>
      <c r="D50" s="152">
        <v>13001</v>
      </c>
      <c r="E50" s="152" t="s">
        <v>8297</v>
      </c>
      <c r="F50" s="152">
        <v>25442</v>
      </c>
      <c r="G50" s="152" t="s">
        <v>8049</v>
      </c>
      <c r="H50" s="152" t="s">
        <v>303</v>
      </c>
      <c r="I50" s="152" t="s">
        <v>80</v>
      </c>
      <c r="J50" s="152" t="s">
        <v>8298</v>
      </c>
      <c r="K50" s="152" t="s">
        <v>159</v>
      </c>
      <c r="L50" s="152" t="s">
        <v>8299</v>
      </c>
      <c r="M50" s="153">
        <v>45869.686805555553</v>
      </c>
      <c r="N50" s="153">
        <v>45875.427777777775</v>
      </c>
      <c r="O50" s="186"/>
      <c r="P50" s="187" t="s">
        <v>3335</v>
      </c>
      <c r="Q50" s="152" t="s">
        <v>8074</v>
      </c>
      <c r="R50" s="188" t="s">
        <v>2973</v>
      </c>
      <c r="S50" s="188" t="s">
        <v>2973</v>
      </c>
      <c r="T50" s="152" t="s">
        <v>8052</v>
      </c>
      <c r="U50" s="152" t="s">
        <v>8159</v>
      </c>
      <c r="V50" s="187" t="s">
        <v>8300</v>
      </c>
      <c r="W50" s="152" t="s">
        <v>2967</v>
      </c>
      <c r="X50" s="152" t="s">
        <v>8301</v>
      </c>
      <c r="Y50" s="152" t="s">
        <v>25</v>
      </c>
      <c r="Z50" s="189" t="str">
        <f>VLOOKUP(D50,TIPOLOGIA!A:F,5,0)</f>
        <v>TERRESTRE</v>
      </c>
      <c r="AA50" s="152" t="s">
        <v>452</v>
      </c>
      <c r="AB50" s="152">
        <v>1</v>
      </c>
      <c r="AC50" s="152">
        <v>0</v>
      </c>
      <c r="AD50" s="87">
        <f>IF(W50="SOPORTE_TELEFÓNICO",'BASE LIQUIDACION REDEBAN 2025'!$B$19,IF(Y50="TIPO I",'BASE LIQUIDACION REDEBAN 2025'!$C$2,IF(Y50="TIPO II",'BASE LIQUIDACION REDEBAN 2025'!$C$3,IF(Y50="TIPO III",'BASE LIQUIDACION REDEBAN 2025'!$C$4,IF(Y50="TIPO IV",'BASE LIQUIDACION REDEBAN 2025'!$C$5,IF(Z50="AEREO",'BASE LIQUIDACION REDEBAN 2025'!$B$6,'BASE LIQUIDACION REDEBAN 2025'!$C$5))))))</f>
        <v>65960.072302</v>
      </c>
      <c r="AE50" s="87">
        <f>IF(OR(W50="SOPORTE_TELEFÓNICO",W50="ENVÍO"),0,IF(Y50="TIPO I",'BASE LIQUIDACION REDEBAN 2025'!$B$10,IF(Y50="TIPO II",'BASE LIQUIDACION REDEBAN 2025'!$B$11,IF(Y50="TIPO III",'BASE LIQUIDACION REDEBAN 2025'!$B$12,'BASE LIQUIDACION REDEBAN 2025'!$B$13))))</f>
        <v>75096.394270399993</v>
      </c>
      <c r="AF50" s="87">
        <f t="shared" si="0"/>
        <v>65960.072302</v>
      </c>
    </row>
    <row r="51" spans="1:32">
      <c r="A51" s="152" t="s">
        <v>92</v>
      </c>
      <c r="B51" s="152" t="str">
        <f>VLOOKUP(A51,'CENTRO DE COSTOS'!A:D,4,FALSE)</f>
        <v>KEVIN ALEXIS CORZO BUSTOS</v>
      </c>
      <c r="C51" s="152" t="str">
        <f>VLOOKUP(A51,'CENTRO DE COSTOS'!A:D,2,FALSE)</f>
        <v>0004-0007</v>
      </c>
      <c r="D51" s="152">
        <v>41551</v>
      </c>
      <c r="E51" s="152" t="s">
        <v>8302</v>
      </c>
      <c r="F51" s="152">
        <v>40634</v>
      </c>
      <c r="G51" s="152" t="s">
        <v>8049</v>
      </c>
      <c r="H51" s="152" t="s">
        <v>249</v>
      </c>
      <c r="I51" s="152" t="s">
        <v>625</v>
      </c>
      <c r="J51" s="152" t="s">
        <v>8303</v>
      </c>
      <c r="K51" s="152" t="s">
        <v>159</v>
      </c>
      <c r="L51" s="152" t="s">
        <v>8304</v>
      </c>
      <c r="M51" s="153">
        <v>45868.665972222225</v>
      </c>
      <c r="N51" s="153">
        <v>45875.427777777775</v>
      </c>
      <c r="O51" s="186"/>
      <c r="P51" s="187" t="s">
        <v>3335</v>
      </c>
      <c r="Q51" s="152" t="s">
        <v>3335</v>
      </c>
      <c r="R51" s="188" t="s">
        <v>2973</v>
      </c>
      <c r="S51" s="188" t="s">
        <v>2973</v>
      </c>
      <c r="T51" s="152" t="s">
        <v>8052</v>
      </c>
      <c r="U51" s="152" t="s">
        <v>8053</v>
      </c>
      <c r="V51" s="187" t="s">
        <v>8305</v>
      </c>
      <c r="W51" s="152" t="s">
        <v>2967</v>
      </c>
      <c r="X51" s="152" t="s">
        <v>8306</v>
      </c>
      <c r="Y51" s="152" t="s">
        <v>30</v>
      </c>
      <c r="Z51" s="189" t="str">
        <f>VLOOKUP(D51,TIPOLOGIA!A:F,5,0)</f>
        <v>TERRESTRE</v>
      </c>
      <c r="AA51" s="152" t="s">
        <v>344</v>
      </c>
      <c r="AB51" s="152">
        <v>1</v>
      </c>
      <c r="AC51" s="152">
        <v>0</v>
      </c>
      <c r="AD51" s="87">
        <f>IF(W51="SOPORTE_TELEFÓNICO",'BASE LIQUIDACION REDEBAN 2025'!$B$19,IF(Y51="TIPO I",'BASE LIQUIDACION REDEBAN 2025'!$C$2,IF(Y51="TIPO II",'BASE LIQUIDACION REDEBAN 2025'!$C$3,IF(Y51="TIPO III",'BASE LIQUIDACION REDEBAN 2025'!$C$4,IF(Y51="TIPO IV",'BASE LIQUIDACION REDEBAN 2025'!$C$5,IF(Z51="AEREO",'BASE LIQUIDACION REDEBAN 2025'!$B$6,'BASE LIQUIDACION REDEBAN 2025'!$C$5))))))</f>
        <v>275728.78077800001</v>
      </c>
      <c r="AE51" s="87">
        <f>IF(OR(W51="SOPORTE_TELEFÓNICO",W51="ENVÍO"),0,IF(Y51="TIPO I",'BASE LIQUIDACION REDEBAN 2025'!$B$10,IF(Y51="TIPO II",'BASE LIQUIDACION REDEBAN 2025'!$B$11,IF(Y51="TIPO III",'BASE LIQUIDACION REDEBAN 2025'!$B$12,'BASE LIQUIDACION REDEBAN 2025'!$B$13))))</f>
        <v>196536.5258152</v>
      </c>
      <c r="AF51" s="87">
        <f t="shared" si="0"/>
        <v>275728.78077800001</v>
      </c>
    </row>
    <row r="52" spans="1:32">
      <c r="A52" s="152" t="s">
        <v>72</v>
      </c>
      <c r="B52" s="152" t="str">
        <f>VLOOKUP(A52,'CENTRO DE COSTOS'!A:D,4,FALSE)</f>
        <v>MIGUEL JULIÁN HERNÁNDEZ GUARÍN</v>
      </c>
      <c r="C52" s="152" t="str">
        <f>VLOOKUP(A52,'CENTRO DE COSTOS'!A:D,2,FALSE)</f>
        <v>0004-0008</v>
      </c>
      <c r="D52" s="152">
        <v>68755</v>
      </c>
      <c r="E52" s="152" t="s">
        <v>8307</v>
      </c>
      <c r="F52" s="152">
        <v>70529</v>
      </c>
      <c r="G52" s="152" t="s">
        <v>8049</v>
      </c>
      <c r="H52" s="152" t="s">
        <v>820</v>
      </c>
      <c r="I52" s="152" t="s">
        <v>945</v>
      </c>
      <c r="J52" s="152" t="s">
        <v>8308</v>
      </c>
      <c r="K52" s="152" t="s">
        <v>159</v>
      </c>
      <c r="L52" s="152" t="s">
        <v>8309</v>
      </c>
      <c r="M52" s="153">
        <v>45874.597222222219</v>
      </c>
      <c r="N52" s="153">
        <v>45875.429861111108</v>
      </c>
      <c r="O52" s="186"/>
      <c r="P52" s="187" t="s">
        <v>3335</v>
      </c>
      <c r="Q52" s="152" t="s">
        <v>3335</v>
      </c>
      <c r="R52" s="188" t="s">
        <v>2973</v>
      </c>
      <c r="S52" s="188" t="s">
        <v>2973</v>
      </c>
      <c r="T52" s="152" t="s">
        <v>8052</v>
      </c>
      <c r="U52" s="152" t="s">
        <v>8053</v>
      </c>
      <c r="V52" s="187" t="s">
        <v>8310</v>
      </c>
      <c r="W52" s="152" t="s">
        <v>2967</v>
      </c>
      <c r="X52" s="152" t="s">
        <v>8311</v>
      </c>
      <c r="Y52" s="152" t="s">
        <v>30</v>
      </c>
      <c r="Z52" s="189" t="str">
        <f>VLOOKUP(D52,TIPOLOGIA!A:F,5,0)</f>
        <v>TERRESTRE</v>
      </c>
      <c r="AA52" s="152" t="s">
        <v>1016</v>
      </c>
      <c r="AB52" s="152">
        <v>1</v>
      </c>
      <c r="AC52" s="152">
        <v>0</v>
      </c>
      <c r="AD52" s="87">
        <f>IF(W52="SOPORTE_TELEFÓNICO",'BASE LIQUIDACION REDEBAN 2025'!$B$19,IF(Y52="TIPO I",'BASE LIQUIDACION REDEBAN 2025'!$C$2,IF(Y52="TIPO II",'BASE LIQUIDACION REDEBAN 2025'!$C$3,IF(Y52="TIPO III",'BASE LIQUIDACION REDEBAN 2025'!$C$4,IF(Y52="TIPO IV",'BASE LIQUIDACION REDEBAN 2025'!$C$5,IF(Z52="AEREO",'BASE LIQUIDACION REDEBAN 2025'!$B$6,'BASE LIQUIDACION REDEBAN 2025'!$C$5))))))</f>
        <v>275728.78077800001</v>
      </c>
      <c r="AE52" s="87">
        <f>IF(OR(W52="SOPORTE_TELEFÓNICO",W52="ENVÍO"),0,IF(Y52="TIPO I",'BASE LIQUIDACION REDEBAN 2025'!$B$10,IF(Y52="TIPO II",'BASE LIQUIDACION REDEBAN 2025'!$B$11,IF(Y52="TIPO III",'BASE LIQUIDACION REDEBAN 2025'!$B$12,'BASE LIQUIDACION REDEBAN 2025'!$B$13))))</f>
        <v>196536.5258152</v>
      </c>
      <c r="AF52" s="87">
        <f t="shared" si="0"/>
        <v>275728.78077800001</v>
      </c>
    </row>
    <row r="53" spans="1:32">
      <c r="A53" s="152" t="s">
        <v>94</v>
      </c>
      <c r="B53" s="152" t="str">
        <f>VLOOKUP(A53,'CENTRO DE COSTOS'!A:D,4,FALSE)</f>
        <v>DIEGO FERNANDO HENAO CARDONA</v>
      </c>
      <c r="C53" s="152" t="str">
        <f>VLOOKUP(A53,'CENTRO DE COSTOS'!A:D,2,FALSE)</f>
        <v>0004-0002</v>
      </c>
      <c r="D53" s="152">
        <v>66001</v>
      </c>
      <c r="E53" s="152" t="s">
        <v>8312</v>
      </c>
      <c r="F53" s="152">
        <v>35431</v>
      </c>
      <c r="G53" s="152" t="s">
        <v>8049</v>
      </c>
      <c r="H53" s="152" t="s">
        <v>606</v>
      </c>
      <c r="I53" s="152" t="s">
        <v>94</v>
      </c>
      <c r="J53" s="152" t="s">
        <v>8313</v>
      </c>
      <c r="K53" s="152" t="s">
        <v>159</v>
      </c>
      <c r="L53" s="152" t="s">
        <v>8314</v>
      </c>
      <c r="M53" s="153">
        <v>45874.597222222219</v>
      </c>
      <c r="N53" s="153">
        <v>45875.438888888886</v>
      </c>
      <c r="O53" s="186"/>
      <c r="P53" s="187" t="s">
        <v>3335</v>
      </c>
      <c r="Q53" s="152" t="s">
        <v>3335</v>
      </c>
      <c r="R53" s="188" t="s">
        <v>2973</v>
      </c>
      <c r="S53" s="188" t="s">
        <v>2973</v>
      </c>
      <c r="T53" s="152" t="s">
        <v>8052</v>
      </c>
      <c r="U53" s="152" t="s">
        <v>8053</v>
      </c>
      <c r="V53" s="187" t="s">
        <v>8315</v>
      </c>
      <c r="W53" s="152" t="s">
        <v>2967</v>
      </c>
      <c r="X53" s="152" t="s">
        <v>8316</v>
      </c>
      <c r="Y53" s="152" t="s">
        <v>25</v>
      </c>
      <c r="Z53" s="189" t="str">
        <f>VLOOKUP(D53,TIPOLOGIA!A:F,5,0)</f>
        <v>TERRESTRE</v>
      </c>
      <c r="AA53" s="152" t="s">
        <v>544</v>
      </c>
      <c r="AB53" s="152">
        <v>1</v>
      </c>
      <c r="AC53" s="152">
        <v>0</v>
      </c>
      <c r="AD53" s="87">
        <f>IF(W53="SOPORTE_TELEFÓNICO",'BASE LIQUIDACION REDEBAN 2025'!$B$19,IF(Y53="TIPO I",'BASE LIQUIDACION REDEBAN 2025'!$C$2,IF(Y53="TIPO II",'BASE LIQUIDACION REDEBAN 2025'!$C$3,IF(Y53="TIPO III",'BASE LIQUIDACION REDEBAN 2025'!$C$4,IF(Y53="TIPO IV",'BASE LIQUIDACION REDEBAN 2025'!$C$5,IF(Z53="AEREO",'BASE LIQUIDACION REDEBAN 2025'!$B$6,'BASE LIQUIDACION REDEBAN 2025'!$C$5))))))</f>
        <v>65960.072302</v>
      </c>
      <c r="AE53" s="87">
        <f>IF(OR(W53="SOPORTE_TELEFÓNICO",W53="ENVÍO"),0,IF(Y53="TIPO I",'BASE LIQUIDACION REDEBAN 2025'!$B$10,IF(Y53="TIPO II",'BASE LIQUIDACION REDEBAN 2025'!$B$11,IF(Y53="TIPO III",'BASE LIQUIDACION REDEBAN 2025'!$B$12,'BASE LIQUIDACION REDEBAN 2025'!$B$13))))</f>
        <v>75096.394270399993</v>
      </c>
      <c r="AF53" s="87">
        <f t="shared" si="0"/>
        <v>65960.072302</v>
      </c>
    </row>
    <row r="54" spans="1:32">
      <c r="A54" s="152" t="s">
        <v>64</v>
      </c>
      <c r="B54" s="152" t="str">
        <f>VLOOKUP(A54,'CENTRO DE COSTOS'!A:D,4,FALSE)</f>
        <v>JOSE MAURICIO HERNANDEZ ROJAS</v>
      </c>
      <c r="C54" s="152" t="str">
        <f>VLOOKUP(A54,'CENTRO DE COSTOS'!A:D,2,FALSE)</f>
        <v>0004-0001</v>
      </c>
      <c r="D54" s="152">
        <v>8001</v>
      </c>
      <c r="E54" s="152" t="s">
        <v>8317</v>
      </c>
      <c r="F54" s="152">
        <v>73804</v>
      </c>
      <c r="G54" s="152" t="s">
        <v>8049</v>
      </c>
      <c r="H54" s="152" t="s">
        <v>389</v>
      </c>
      <c r="I54" s="152" t="s">
        <v>64</v>
      </c>
      <c r="J54" s="152" t="s">
        <v>8318</v>
      </c>
      <c r="K54" s="152" t="s">
        <v>159</v>
      </c>
      <c r="L54" s="152" t="s">
        <v>8319</v>
      </c>
      <c r="M54" s="153">
        <v>45874.597222222219</v>
      </c>
      <c r="N54" s="153">
        <v>45875.443749999999</v>
      </c>
      <c r="O54" s="186"/>
      <c r="P54" s="187" t="s">
        <v>3335</v>
      </c>
      <c r="Q54" s="152" t="s">
        <v>3335</v>
      </c>
      <c r="R54" s="188" t="s">
        <v>2973</v>
      </c>
      <c r="S54" s="188" t="s">
        <v>2973</v>
      </c>
      <c r="T54" s="152" t="s">
        <v>8052</v>
      </c>
      <c r="U54" s="152" t="s">
        <v>8053</v>
      </c>
      <c r="V54" s="187" t="s">
        <v>8320</v>
      </c>
      <c r="W54" s="152" t="s">
        <v>2967</v>
      </c>
      <c r="X54" s="152" t="s">
        <v>8321</v>
      </c>
      <c r="Y54" s="152" t="s">
        <v>25</v>
      </c>
      <c r="Z54" s="189" t="str">
        <f>VLOOKUP(D54,TIPOLOGIA!A:F,5,0)</f>
        <v>TERRESTRE</v>
      </c>
      <c r="AA54" s="152" t="s">
        <v>1093</v>
      </c>
      <c r="AB54" s="152">
        <v>1</v>
      </c>
      <c r="AC54" s="152">
        <v>0</v>
      </c>
      <c r="AD54" s="87">
        <f>IF(W54="SOPORTE_TELEFÓNICO",'BASE LIQUIDACION REDEBAN 2025'!$B$19,IF(Y54="TIPO I",'BASE LIQUIDACION REDEBAN 2025'!$C$2,IF(Y54="TIPO II",'BASE LIQUIDACION REDEBAN 2025'!$C$3,IF(Y54="TIPO III",'BASE LIQUIDACION REDEBAN 2025'!$C$4,IF(Y54="TIPO IV",'BASE LIQUIDACION REDEBAN 2025'!$C$5,IF(Z54="AEREO",'BASE LIQUIDACION REDEBAN 2025'!$B$6,'BASE LIQUIDACION REDEBAN 2025'!$C$5))))))</f>
        <v>65960.072302</v>
      </c>
      <c r="AE54" s="87">
        <f>IF(OR(W54="SOPORTE_TELEFÓNICO",W54="ENVÍO"),0,IF(Y54="TIPO I",'BASE LIQUIDACION REDEBAN 2025'!$B$10,IF(Y54="TIPO II",'BASE LIQUIDACION REDEBAN 2025'!$B$11,IF(Y54="TIPO III",'BASE LIQUIDACION REDEBAN 2025'!$B$12,'BASE LIQUIDACION REDEBAN 2025'!$B$13))))</f>
        <v>75096.394270399993</v>
      </c>
      <c r="AF54" s="87">
        <f t="shared" si="0"/>
        <v>65960.072302</v>
      </c>
    </row>
    <row r="55" spans="1:32">
      <c r="A55" s="152" t="s">
        <v>94</v>
      </c>
      <c r="B55" s="152" t="str">
        <f>VLOOKUP(A55,'CENTRO DE COSTOS'!A:D,4,FALSE)</f>
        <v>DIEGO FERNANDO HENAO CARDONA</v>
      </c>
      <c r="C55" s="152" t="str">
        <f>VLOOKUP(A55,'CENTRO DE COSTOS'!A:D,2,FALSE)</f>
        <v>0004-0002</v>
      </c>
      <c r="D55" s="152">
        <v>66170</v>
      </c>
      <c r="E55" s="152" t="s">
        <v>8322</v>
      </c>
      <c r="F55" s="152">
        <v>79381</v>
      </c>
      <c r="G55" s="152" t="s">
        <v>8049</v>
      </c>
      <c r="H55" s="152" t="s">
        <v>606</v>
      </c>
      <c r="I55" s="152" t="s">
        <v>815</v>
      </c>
      <c r="J55" s="152" t="s">
        <v>8323</v>
      </c>
      <c r="K55" s="152" t="s">
        <v>159</v>
      </c>
      <c r="L55" s="152" t="s">
        <v>8324</v>
      </c>
      <c r="M55" s="153">
        <v>45874.597222222219</v>
      </c>
      <c r="N55" s="153">
        <v>45875.463194444441</v>
      </c>
      <c r="O55" s="186"/>
      <c r="P55" s="187" t="s">
        <v>3335</v>
      </c>
      <c r="Q55" s="152" t="s">
        <v>3335</v>
      </c>
      <c r="R55" s="188" t="s">
        <v>2973</v>
      </c>
      <c r="S55" s="188" t="s">
        <v>2973</v>
      </c>
      <c r="T55" s="152" t="s">
        <v>8052</v>
      </c>
      <c r="U55" s="152" t="s">
        <v>8053</v>
      </c>
      <c r="V55" s="187" t="s">
        <v>8325</v>
      </c>
      <c r="W55" s="152" t="s">
        <v>2967</v>
      </c>
      <c r="X55" s="152" t="s">
        <v>8326</v>
      </c>
      <c r="Y55" s="152" t="s">
        <v>25</v>
      </c>
      <c r="Z55" s="189" t="str">
        <f>VLOOKUP(D55,TIPOLOGIA!A:F,5,0)</f>
        <v>TERRESTRE</v>
      </c>
      <c r="AA55" s="152" t="s">
        <v>495</v>
      </c>
      <c r="AB55" s="152">
        <v>1</v>
      </c>
      <c r="AC55" s="152">
        <v>0</v>
      </c>
      <c r="AD55" s="87">
        <f>IF(W55="SOPORTE_TELEFÓNICO",'BASE LIQUIDACION REDEBAN 2025'!$B$19,IF(Y55="TIPO I",'BASE LIQUIDACION REDEBAN 2025'!$C$2,IF(Y55="TIPO II",'BASE LIQUIDACION REDEBAN 2025'!$C$3,IF(Y55="TIPO III",'BASE LIQUIDACION REDEBAN 2025'!$C$4,IF(Y55="TIPO IV",'BASE LIQUIDACION REDEBAN 2025'!$C$5,IF(Z55="AEREO",'BASE LIQUIDACION REDEBAN 2025'!$B$6,'BASE LIQUIDACION REDEBAN 2025'!$C$5))))))</f>
        <v>65960.072302</v>
      </c>
      <c r="AE55" s="87">
        <f>IF(OR(W55="SOPORTE_TELEFÓNICO",W55="ENVÍO"),0,IF(Y55="TIPO I",'BASE LIQUIDACION REDEBAN 2025'!$B$10,IF(Y55="TIPO II",'BASE LIQUIDACION REDEBAN 2025'!$B$11,IF(Y55="TIPO III",'BASE LIQUIDACION REDEBAN 2025'!$B$12,'BASE LIQUIDACION REDEBAN 2025'!$B$13))))</f>
        <v>75096.394270399993</v>
      </c>
      <c r="AF55" s="87">
        <f t="shared" si="0"/>
        <v>65960.072302</v>
      </c>
    </row>
    <row r="56" spans="1:32">
      <c r="A56" s="152" t="s">
        <v>92</v>
      </c>
      <c r="B56" s="152" t="str">
        <f>VLOOKUP(A56,'CENTRO DE COSTOS'!A:D,4,FALSE)</f>
        <v>KEVIN ALEXIS CORZO BUSTOS</v>
      </c>
      <c r="C56" s="152" t="str">
        <f>VLOOKUP(A56,'CENTRO DE COSTOS'!A:D,2,FALSE)</f>
        <v>0004-0007</v>
      </c>
      <c r="D56" s="152">
        <v>41001</v>
      </c>
      <c r="E56" s="152" t="s">
        <v>8327</v>
      </c>
      <c r="F56" s="152">
        <v>64839</v>
      </c>
      <c r="G56" s="152" t="s">
        <v>8049</v>
      </c>
      <c r="H56" s="152" t="s">
        <v>249</v>
      </c>
      <c r="I56" s="152" t="s">
        <v>92</v>
      </c>
      <c r="J56" s="152" t="s">
        <v>8328</v>
      </c>
      <c r="K56" s="152" t="s">
        <v>159</v>
      </c>
      <c r="L56" s="152" t="s">
        <v>8329</v>
      </c>
      <c r="M56" s="153">
        <v>45874.597222222219</v>
      </c>
      <c r="N56" s="153">
        <v>45875.470138888886</v>
      </c>
      <c r="O56" s="186"/>
      <c r="P56" s="187" t="s">
        <v>3335</v>
      </c>
      <c r="Q56" s="152" t="s">
        <v>3335</v>
      </c>
      <c r="R56" s="188" t="s">
        <v>2973</v>
      </c>
      <c r="S56" s="188" t="s">
        <v>2973</v>
      </c>
      <c r="T56" s="152" t="s">
        <v>8052</v>
      </c>
      <c r="U56" s="152" t="s">
        <v>8053</v>
      </c>
      <c r="V56" s="187" t="s">
        <v>8330</v>
      </c>
      <c r="W56" s="152" t="s">
        <v>2967</v>
      </c>
      <c r="X56" s="152" t="s">
        <v>8331</v>
      </c>
      <c r="Y56" s="152" t="s">
        <v>25</v>
      </c>
      <c r="Z56" s="189" t="str">
        <f>VLOOKUP(D56,TIPOLOGIA!A:F,5,0)</f>
        <v>TERRESTRE</v>
      </c>
      <c r="AA56" s="152" t="s">
        <v>167</v>
      </c>
      <c r="AB56" s="152">
        <v>1</v>
      </c>
      <c r="AC56" s="152">
        <v>0</v>
      </c>
      <c r="AD56" s="87">
        <f>IF(W56="SOPORTE_TELEFÓNICO",'BASE LIQUIDACION REDEBAN 2025'!$B$19,IF(Y56="TIPO I",'BASE LIQUIDACION REDEBAN 2025'!$C$2,IF(Y56="TIPO II",'BASE LIQUIDACION REDEBAN 2025'!$C$3,IF(Y56="TIPO III",'BASE LIQUIDACION REDEBAN 2025'!$C$4,IF(Y56="TIPO IV",'BASE LIQUIDACION REDEBAN 2025'!$C$5,IF(Z56="AEREO",'BASE LIQUIDACION REDEBAN 2025'!$B$6,'BASE LIQUIDACION REDEBAN 2025'!$C$5))))))</f>
        <v>65960.072302</v>
      </c>
      <c r="AE56" s="87">
        <f>IF(OR(W56="SOPORTE_TELEFÓNICO",W56="ENVÍO"),0,IF(Y56="TIPO I",'BASE LIQUIDACION REDEBAN 2025'!$B$10,IF(Y56="TIPO II",'BASE LIQUIDACION REDEBAN 2025'!$B$11,IF(Y56="TIPO III",'BASE LIQUIDACION REDEBAN 2025'!$B$12,'BASE LIQUIDACION REDEBAN 2025'!$B$13))))</f>
        <v>75096.394270399993</v>
      </c>
      <c r="AF56" s="87">
        <f t="shared" si="0"/>
        <v>65960.072302</v>
      </c>
    </row>
    <row r="57" spans="1:32">
      <c r="A57" s="152" t="s">
        <v>98</v>
      </c>
      <c r="B57" s="152" t="str">
        <f>VLOOKUP(A57,'CENTRO DE COSTOS'!A:D,4,FALSE)</f>
        <v>MIGUEL JULIÁN HERNÁNDEZ GUARÍN</v>
      </c>
      <c r="C57" s="152" t="str">
        <f>VLOOKUP(A57,'CENTRO DE COSTOS'!A:D,2,FALSE)</f>
        <v>0004-0008</v>
      </c>
      <c r="D57" s="152">
        <v>15001</v>
      </c>
      <c r="E57" s="152" t="s">
        <v>8332</v>
      </c>
      <c r="F57" s="152">
        <v>67732</v>
      </c>
      <c r="G57" s="152" t="s">
        <v>8049</v>
      </c>
      <c r="H57" s="152" t="s">
        <v>241</v>
      </c>
      <c r="I57" s="152" t="s">
        <v>98</v>
      </c>
      <c r="J57" s="152" t="s">
        <v>8333</v>
      </c>
      <c r="K57" s="152" t="s">
        <v>159</v>
      </c>
      <c r="L57" s="152" t="s">
        <v>8334</v>
      </c>
      <c r="M57" s="153">
        <v>45874.597222222219</v>
      </c>
      <c r="N57" s="153">
        <v>45875.47152777778</v>
      </c>
      <c r="O57" s="186"/>
      <c r="P57" s="187" t="s">
        <v>3335</v>
      </c>
      <c r="Q57" s="152" t="s">
        <v>8074</v>
      </c>
      <c r="R57" s="188" t="s">
        <v>2973</v>
      </c>
      <c r="S57" s="188" t="s">
        <v>2973</v>
      </c>
      <c r="T57" s="152" t="s">
        <v>8052</v>
      </c>
      <c r="U57" s="152" t="s">
        <v>8053</v>
      </c>
      <c r="V57" s="187" t="s">
        <v>8335</v>
      </c>
      <c r="W57" s="152" t="s">
        <v>2967</v>
      </c>
      <c r="X57" s="152" t="s">
        <v>8336</v>
      </c>
      <c r="Y57" s="152" t="s">
        <v>25</v>
      </c>
      <c r="Z57" s="189" t="str">
        <f>VLOOKUP(D57,TIPOLOGIA!A:F,5,0)</f>
        <v>TERRESTRE</v>
      </c>
      <c r="AA57" s="152" t="s">
        <v>376</v>
      </c>
      <c r="AB57" s="152">
        <v>1</v>
      </c>
      <c r="AC57" s="152">
        <v>0</v>
      </c>
      <c r="AD57" s="87">
        <f>IF(W57="SOPORTE_TELEFÓNICO",'BASE LIQUIDACION REDEBAN 2025'!$B$19,IF(Y57="TIPO I",'BASE LIQUIDACION REDEBAN 2025'!$C$2,IF(Y57="TIPO II",'BASE LIQUIDACION REDEBAN 2025'!$C$3,IF(Y57="TIPO III",'BASE LIQUIDACION REDEBAN 2025'!$C$4,IF(Y57="TIPO IV",'BASE LIQUIDACION REDEBAN 2025'!$C$5,IF(Z57="AEREO",'BASE LIQUIDACION REDEBAN 2025'!$B$6,'BASE LIQUIDACION REDEBAN 2025'!$C$5))))))</f>
        <v>65960.072302</v>
      </c>
      <c r="AE57" s="87">
        <f>IF(OR(W57="SOPORTE_TELEFÓNICO",W57="ENVÍO"),0,IF(Y57="TIPO I",'BASE LIQUIDACION REDEBAN 2025'!$B$10,IF(Y57="TIPO II",'BASE LIQUIDACION REDEBAN 2025'!$B$11,IF(Y57="TIPO III",'BASE LIQUIDACION REDEBAN 2025'!$B$12,'BASE LIQUIDACION REDEBAN 2025'!$B$13))))</f>
        <v>75096.394270399993</v>
      </c>
      <c r="AF57" s="87">
        <f t="shared" si="0"/>
        <v>65960.072302</v>
      </c>
    </row>
    <row r="58" spans="1:32">
      <c r="A58" s="152" t="s">
        <v>90</v>
      </c>
      <c r="B58" s="152" t="str">
        <f>VLOOKUP(A58,'CENTRO DE COSTOS'!A:D,4,FALSE)</f>
        <v>JUAN SEBASTIÁN RÍOS CASTRILLÓN</v>
      </c>
      <c r="C58" s="152" t="str">
        <f>VLOOKUP(A58,'CENTRO DE COSTOS'!A:D,2,FALSE)</f>
        <v>0004-0005</v>
      </c>
      <c r="D58" s="152">
        <v>5890</v>
      </c>
      <c r="E58" s="152" t="s">
        <v>8337</v>
      </c>
      <c r="F58" s="152">
        <v>22150</v>
      </c>
      <c r="G58" s="152" t="s">
        <v>8049</v>
      </c>
      <c r="H58" s="152" t="s">
        <v>197</v>
      </c>
      <c r="I58" s="152" t="s">
        <v>667</v>
      </c>
      <c r="J58" s="152" t="s">
        <v>8338</v>
      </c>
      <c r="K58" s="152" t="s">
        <v>159</v>
      </c>
      <c r="L58" s="152" t="s">
        <v>8339</v>
      </c>
      <c r="M58" s="153">
        <v>45874.612500000003</v>
      </c>
      <c r="N58" s="153">
        <v>45875.473611111112</v>
      </c>
      <c r="O58" s="186"/>
      <c r="P58" s="187" t="s">
        <v>3335</v>
      </c>
      <c r="Q58" s="152" t="s">
        <v>8106</v>
      </c>
      <c r="R58" s="188" t="s">
        <v>2973</v>
      </c>
      <c r="S58" s="188" t="s">
        <v>2973</v>
      </c>
      <c r="T58" s="152" t="s">
        <v>8052</v>
      </c>
      <c r="U58" s="152" t="s">
        <v>8053</v>
      </c>
      <c r="V58" s="187" t="s">
        <v>8340</v>
      </c>
      <c r="W58" s="152" t="s">
        <v>2967</v>
      </c>
      <c r="X58" s="152" t="s">
        <v>8341</v>
      </c>
      <c r="Y58" s="152" t="s">
        <v>28</v>
      </c>
      <c r="Z58" s="189" t="str">
        <f>VLOOKUP(D58,TIPOLOGIA!A:F,5,0)</f>
        <v>TERRESTRE</v>
      </c>
      <c r="AA58" s="152" t="s">
        <v>488</v>
      </c>
      <c r="AB58" s="152">
        <v>1</v>
      </c>
      <c r="AC58" s="152">
        <v>0</v>
      </c>
      <c r="AD58" s="87">
        <f>IF(W58="SOPORTE_TELEFÓNICO",'BASE LIQUIDACION REDEBAN 2025'!$B$19,IF(Y58="TIPO I",'BASE LIQUIDACION REDEBAN 2025'!$C$2,IF(Y58="TIPO II",'BASE LIQUIDACION REDEBAN 2025'!$C$3,IF(Y58="TIPO III",'BASE LIQUIDACION REDEBAN 2025'!$C$4,IF(Y58="TIPO IV",'BASE LIQUIDACION REDEBAN 2025'!$C$5,IF(Z58="AEREO",'BASE LIQUIDACION REDEBAN 2025'!$B$6,'BASE LIQUIDACION REDEBAN 2025'!$C$5))))))</f>
        <v>144967.87232000002</v>
      </c>
      <c r="AE58" s="87">
        <f>IF(OR(W58="SOPORTE_TELEFÓNICO",W58="ENVÍO"),0,IF(Y58="TIPO I",'BASE LIQUIDACION REDEBAN 2025'!$B$10,IF(Y58="TIPO II",'BASE LIQUIDACION REDEBAN 2025'!$B$11,IF(Y58="TIPO III",'BASE LIQUIDACION REDEBAN 2025'!$B$12,'BASE LIQUIDACION REDEBAN 2025'!$B$13))))</f>
        <v>140395.6348884</v>
      </c>
      <c r="AF58" s="87">
        <f t="shared" si="0"/>
        <v>144967.87232000002</v>
      </c>
    </row>
    <row r="59" spans="1:32">
      <c r="A59" s="152" t="s">
        <v>68</v>
      </c>
      <c r="B59" s="152" t="str">
        <f>VLOOKUP(A59,'CENTRO DE COSTOS'!A:D,4,FALSE)</f>
        <v>WILLIAM ASDRUBAL ROZO ROZO</v>
      </c>
      <c r="C59" s="152" t="str">
        <f>VLOOKUP(A59,'CENTRO DE COSTOS'!A:D,2,FALSE)</f>
        <v>0004-0004</v>
      </c>
      <c r="D59" s="152">
        <v>11001</v>
      </c>
      <c r="E59" s="152" t="s">
        <v>8342</v>
      </c>
      <c r="F59" s="152">
        <v>63041</v>
      </c>
      <c r="G59" s="152" t="s">
        <v>8049</v>
      </c>
      <c r="H59" s="152" t="s">
        <v>470</v>
      </c>
      <c r="I59" s="152" t="s">
        <v>68</v>
      </c>
      <c r="J59" s="152" t="s">
        <v>8343</v>
      </c>
      <c r="K59" s="152" t="s">
        <v>159</v>
      </c>
      <c r="L59" s="152" t="s">
        <v>8344</v>
      </c>
      <c r="M59" s="153">
        <v>45874.597222222219</v>
      </c>
      <c r="N59" s="153">
        <v>45875.484027777777</v>
      </c>
      <c r="O59" s="186"/>
      <c r="P59" s="187" t="s">
        <v>3335</v>
      </c>
      <c r="Q59" s="152" t="s">
        <v>3335</v>
      </c>
      <c r="R59" s="188" t="s">
        <v>2973</v>
      </c>
      <c r="S59" s="188" t="s">
        <v>2973</v>
      </c>
      <c r="T59" s="152" t="s">
        <v>8052</v>
      </c>
      <c r="U59" s="152" t="s">
        <v>8053</v>
      </c>
      <c r="V59" s="187" t="s">
        <v>8345</v>
      </c>
      <c r="W59" s="152" t="s">
        <v>2967</v>
      </c>
      <c r="X59" s="152" t="s">
        <v>8346</v>
      </c>
      <c r="Y59" s="152" t="s">
        <v>25</v>
      </c>
      <c r="Z59" s="189" t="str">
        <f>VLOOKUP(D59,TIPOLOGIA!A:F,5,0)</f>
        <v>TERRESTRE</v>
      </c>
      <c r="AA59" s="152" t="s">
        <v>506</v>
      </c>
      <c r="AB59" s="152">
        <v>1</v>
      </c>
      <c r="AC59" s="152">
        <v>0</v>
      </c>
      <c r="AD59" s="87">
        <f>IF(W59="SOPORTE_TELEFÓNICO",'BASE LIQUIDACION REDEBAN 2025'!$B$19,IF(Y59="TIPO I",'BASE LIQUIDACION REDEBAN 2025'!$C$2,IF(Y59="TIPO II",'BASE LIQUIDACION REDEBAN 2025'!$C$3,IF(Y59="TIPO III",'BASE LIQUIDACION REDEBAN 2025'!$C$4,IF(Y59="TIPO IV",'BASE LIQUIDACION REDEBAN 2025'!$C$5,IF(Z59="AEREO",'BASE LIQUIDACION REDEBAN 2025'!$B$6,'BASE LIQUIDACION REDEBAN 2025'!$C$5))))))</f>
        <v>65960.072302</v>
      </c>
      <c r="AE59" s="87">
        <f>IF(OR(W59="SOPORTE_TELEFÓNICO",W59="ENVÍO"),0,IF(Y59="TIPO I",'BASE LIQUIDACION REDEBAN 2025'!$B$10,IF(Y59="TIPO II",'BASE LIQUIDACION REDEBAN 2025'!$B$11,IF(Y59="TIPO III",'BASE LIQUIDACION REDEBAN 2025'!$B$12,'BASE LIQUIDACION REDEBAN 2025'!$B$13))))</f>
        <v>75096.394270399993</v>
      </c>
      <c r="AF59" s="87">
        <f t="shared" si="0"/>
        <v>65960.072302</v>
      </c>
    </row>
    <row r="60" spans="1:32">
      <c r="A60" s="152" t="s">
        <v>68</v>
      </c>
      <c r="B60" s="152" t="str">
        <f>VLOOKUP(A60,'CENTRO DE COSTOS'!A:D,4,FALSE)</f>
        <v>WILLIAM ASDRUBAL ROZO ROZO</v>
      </c>
      <c r="C60" s="152" t="str">
        <f>VLOOKUP(A60,'CENTRO DE COSTOS'!A:D,2,FALSE)</f>
        <v>0004-0004</v>
      </c>
      <c r="D60" s="152">
        <v>11001</v>
      </c>
      <c r="E60" s="152" t="s">
        <v>8347</v>
      </c>
      <c r="F60" s="152">
        <v>47166</v>
      </c>
      <c r="G60" s="152" t="s">
        <v>8049</v>
      </c>
      <c r="H60" s="152" t="s">
        <v>470</v>
      </c>
      <c r="I60" s="152" t="s">
        <v>68</v>
      </c>
      <c r="J60" s="152" t="s">
        <v>8348</v>
      </c>
      <c r="K60" s="152" t="s">
        <v>159</v>
      </c>
      <c r="L60" s="152" t="s">
        <v>8349</v>
      </c>
      <c r="M60" s="153">
        <v>45874.597222222219</v>
      </c>
      <c r="N60" s="153">
        <v>45875.48541666667</v>
      </c>
      <c r="O60" s="186"/>
      <c r="P60" s="187" t="s">
        <v>3335</v>
      </c>
      <c r="Q60" s="152" t="s">
        <v>3335</v>
      </c>
      <c r="R60" s="188" t="s">
        <v>2973</v>
      </c>
      <c r="S60" s="188" t="s">
        <v>2973</v>
      </c>
      <c r="T60" s="152" t="s">
        <v>8052</v>
      </c>
      <c r="U60" s="152" t="s">
        <v>8053</v>
      </c>
      <c r="V60" s="187" t="s">
        <v>8350</v>
      </c>
      <c r="W60" s="152" t="s">
        <v>2967</v>
      </c>
      <c r="X60" s="152" t="s">
        <v>8351</v>
      </c>
      <c r="Y60" s="152" t="s">
        <v>25</v>
      </c>
      <c r="Z60" s="189" t="str">
        <f>VLOOKUP(D60,TIPOLOGIA!A:F,5,0)</f>
        <v>TERRESTRE</v>
      </c>
      <c r="AA60" s="152" t="s">
        <v>538</v>
      </c>
      <c r="AB60" s="152">
        <v>1</v>
      </c>
      <c r="AC60" s="152">
        <v>0</v>
      </c>
      <c r="AD60" s="87">
        <f>IF(W60="SOPORTE_TELEFÓNICO",'BASE LIQUIDACION REDEBAN 2025'!$B$19,IF(Y60="TIPO I",'BASE LIQUIDACION REDEBAN 2025'!$C$2,IF(Y60="TIPO II",'BASE LIQUIDACION REDEBAN 2025'!$C$3,IF(Y60="TIPO III",'BASE LIQUIDACION REDEBAN 2025'!$C$4,IF(Y60="TIPO IV",'BASE LIQUIDACION REDEBAN 2025'!$C$5,IF(Z60="AEREO",'BASE LIQUIDACION REDEBAN 2025'!$B$6,'BASE LIQUIDACION REDEBAN 2025'!$C$5))))))</f>
        <v>65960.072302</v>
      </c>
      <c r="AE60" s="87">
        <f>IF(OR(W60="SOPORTE_TELEFÓNICO",W60="ENVÍO"),0,IF(Y60="TIPO I",'BASE LIQUIDACION REDEBAN 2025'!$B$10,IF(Y60="TIPO II",'BASE LIQUIDACION REDEBAN 2025'!$B$11,IF(Y60="TIPO III",'BASE LIQUIDACION REDEBAN 2025'!$B$12,'BASE LIQUIDACION REDEBAN 2025'!$B$13))))</f>
        <v>75096.394270399993</v>
      </c>
      <c r="AF60" s="87">
        <f t="shared" si="0"/>
        <v>65960.072302</v>
      </c>
    </row>
    <row r="61" spans="1:32">
      <c r="A61" s="152" t="s">
        <v>81</v>
      </c>
      <c r="B61" s="152" t="str">
        <f>VLOOKUP(A61,'CENTRO DE COSTOS'!A:D,4,FALSE)</f>
        <v>MIGUEL JULIÁN HERNÁNDEZ GUARÍN</v>
      </c>
      <c r="C61" s="152" t="str">
        <f>VLOOKUP(A61,'CENTRO DE COSTOS'!A:D,2,FALSE)</f>
        <v>0004-0008</v>
      </c>
      <c r="D61" s="152">
        <v>54001</v>
      </c>
      <c r="E61" s="152" t="s">
        <v>8352</v>
      </c>
      <c r="F61" s="152">
        <v>61374</v>
      </c>
      <c r="G61" s="152" t="s">
        <v>8049</v>
      </c>
      <c r="H61" s="152" t="s">
        <v>317</v>
      </c>
      <c r="I61" s="152" t="s">
        <v>81</v>
      </c>
      <c r="J61" s="152" t="s">
        <v>8353</v>
      </c>
      <c r="K61" s="152" t="s">
        <v>159</v>
      </c>
      <c r="L61" s="152" t="s">
        <v>8354</v>
      </c>
      <c r="M61" s="153">
        <v>45874.597222222219</v>
      </c>
      <c r="N61" s="153">
        <v>45875.495138888888</v>
      </c>
      <c r="O61" s="186"/>
      <c r="P61" s="187" t="s">
        <v>3335</v>
      </c>
      <c r="Q61" s="152" t="s">
        <v>8074</v>
      </c>
      <c r="R61" s="188" t="s">
        <v>2973</v>
      </c>
      <c r="S61" s="188" t="s">
        <v>2973</v>
      </c>
      <c r="T61" s="152" t="s">
        <v>8052</v>
      </c>
      <c r="U61" s="152" t="s">
        <v>8053</v>
      </c>
      <c r="V61" s="187" t="s">
        <v>8355</v>
      </c>
      <c r="W61" s="152" t="s">
        <v>2967</v>
      </c>
      <c r="X61" s="152" t="s">
        <v>8356</v>
      </c>
      <c r="Y61" s="152" t="s">
        <v>25</v>
      </c>
      <c r="Z61" s="189" t="str">
        <f>VLOOKUP(D61,TIPOLOGIA!A:F,5,0)</f>
        <v>TERRESTRE</v>
      </c>
      <c r="AA61" s="152" t="s">
        <v>401</v>
      </c>
      <c r="AB61" s="152">
        <v>1</v>
      </c>
      <c r="AC61" s="152">
        <v>0</v>
      </c>
      <c r="AD61" s="87">
        <f>IF(W61="SOPORTE_TELEFÓNICO",'BASE LIQUIDACION REDEBAN 2025'!$B$19,IF(Y61="TIPO I",'BASE LIQUIDACION REDEBAN 2025'!$C$2,IF(Y61="TIPO II",'BASE LIQUIDACION REDEBAN 2025'!$C$3,IF(Y61="TIPO III",'BASE LIQUIDACION REDEBAN 2025'!$C$4,IF(Y61="TIPO IV",'BASE LIQUIDACION REDEBAN 2025'!$C$5,IF(Z61="AEREO",'BASE LIQUIDACION REDEBAN 2025'!$B$6,'BASE LIQUIDACION REDEBAN 2025'!$C$5))))))</f>
        <v>65960.072302</v>
      </c>
      <c r="AE61" s="87">
        <f>IF(OR(W61="SOPORTE_TELEFÓNICO",W61="ENVÍO"),0,IF(Y61="TIPO I",'BASE LIQUIDACION REDEBAN 2025'!$B$10,IF(Y61="TIPO II",'BASE LIQUIDACION REDEBAN 2025'!$B$11,IF(Y61="TIPO III",'BASE LIQUIDACION REDEBAN 2025'!$B$12,'BASE LIQUIDACION REDEBAN 2025'!$B$13))))</f>
        <v>75096.394270399993</v>
      </c>
      <c r="AF61" s="87">
        <f t="shared" si="0"/>
        <v>65960.072302</v>
      </c>
    </row>
    <row r="62" spans="1:32">
      <c r="A62" s="152" t="s">
        <v>86</v>
      </c>
      <c r="B62" s="152" t="str">
        <f>VLOOKUP(A62,'CENTRO DE COSTOS'!A:D,4,FALSE)</f>
        <v>KEVIN ALEXIS CORZO BUSTOS</v>
      </c>
      <c r="C62" s="152" t="str">
        <f>VLOOKUP(A62,'CENTRO DE COSTOS'!A:D,2,FALSE)</f>
        <v>0004-0007</v>
      </c>
      <c r="D62" s="152">
        <v>73001</v>
      </c>
      <c r="E62" s="152" t="s">
        <v>8357</v>
      </c>
      <c r="F62" s="152">
        <v>71406</v>
      </c>
      <c r="G62" s="152" t="s">
        <v>8049</v>
      </c>
      <c r="H62" s="152" t="s">
        <v>703</v>
      </c>
      <c r="I62" s="152" t="s">
        <v>86</v>
      </c>
      <c r="J62" s="152" t="s">
        <v>8358</v>
      </c>
      <c r="K62" s="152" t="s">
        <v>159</v>
      </c>
      <c r="L62" s="152" t="s">
        <v>8359</v>
      </c>
      <c r="M62" s="153">
        <v>45874.597222222219</v>
      </c>
      <c r="N62" s="153">
        <v>45875.503472222219</v>
      </c>
      <c r="O62" s="186"/>
      <c r="P62" s="187" t="s">
        <v>3335</v>
      </c>
      <c r="Q62" s="152" t="s">
        <v>3335</v>
      </c>
      <c r="R62" s="188" t="s">
        <v>2973</v>
      </c>
      <c r="S62" s="188" t="s">
        <v>2973</v>
      </c>
      <c r="T62" s="152" t="s">
        <v>8052</v>
      </c>
      <c r="U62" s="152" t="s">
        <v>8053</v>
      </c>
      <c r="V62" s="187" t="s">
        <v>8360</v>
      </c>
      <c r="W62" s="152" t="s">
        <v>2967</v>
      </c>
      <c r="X62" s="152" t="s">
        <v>8361</v>
      </c>
      <c r="Y62" s="152" t="s">
        <v>25</v>
      </c>
      <c r="Z62" s="189" t="str">
        <f>VLOOKUP(D62,TIPOLOGIA!A:F,5,0)</f>
        <v>TERRESTRE</v>
      </c>
      <c r="AA62" s="152" t="s">
        <v>968</v>
      </c>
      <c r="AB62" s="152">
        <v>1</v>
      </c>
      <c r="AC62" s="152">
        <v>0</v>
      </c>
      <c r="AD62" s="87">
        <f>IF(W62="SOPORTE_TELEFÓNICO",'BASE LIQUIDACION REDEBAN 2025'!$B$19,IF(Y62="TIPO I",'BASE LIQUIDACION REDEBAN 2025'!$C$2,IF(Y62="TIPO II",'BASE LIQUIDACION REDEBAN 2025'!$C$3,IF(Y62="TIPO III",'BASE LIQUIDACION REDEBAN 2025'!$C$4,IF(Y62="TIPO IV",'BASE LIQUIDACION REDEBAN 2025'!$C$5,IF(Z62="AEREO",'BASE LIQUIDACION REDEBAN 2025'!$B$6,'BASE LIQUIDACION REDEBAN 2025'!$C$5))))))</f>
        <v>65960.072302</v>
      </c>
      <c r="AE62" s="87">
        <f>IF(OR(W62="SOPORTE_TELEFÓNICO",W62="ENVÍO"),0,IF(Y62="TIPO I",'BASE LIQUIDACION REDEBAN 2025'!$B$10,IF(Y62="TIPO II",'BASE LIQUIDACION REDEBAN 2025'!$B$11,IF(Y62="TIPO III",'BASE LIQUIDACION REDEBAN 2025'!$B$12,'BASE LIQUIDACION REDEBAN 2025'!$B$13))))</f>
        <v>75096.394270399993</v>
      </c>
      <c r="AF62" s="87">
        <f t="shared" si="0"/>
        <v>65960.072302</v>
      </c>
    </row>
    <row r="63" spans="1:32">
      <c r="A63" s="152" t="s">
        <v>76</v>
      </c>
      <c r="B63" s="152" t="str">
        <f>VLOOKUP(A63,'CENTRO DE COSTOS'!A:D,4,FALSE)</f>
        <v>DIEGO FERNANDO HENAO CARDONA</v>
      </c>
      <c r="C63" s="152" t="str">
        <f>VLOOKUP(A63,'CENTRO DE COSTOS'!A:D,2,FALSE)</f>
        <v>0004-0003</v>
      </c>
      <c r="D63" s="152">
        <v>76001</v>
      </c>
      <c r="E63" s="152" t="s">
        <v>8362</v>
      </c>
      <c r="F63" s="152">
        <v>69764</v>
      </c>
      <c r="G63" s="152" t="s">
        <v>8049</v>
      </c>
      <c r="H63" s="152" t="s">
        <v>227</v>
      </c>
      <c r="I63" s="152" t="s">
        <v>76</v>
      </c>
      <c r="J63" s="152" t="s">
        <v>8363</v>
      </c>
      <c r="K63" s="152" t="s">
        <v>159</v>
      </c>
      <c r="L63" s="152" t="s">
        <v>8364</v>
      </c>
      <c r="M63" s="153">
        <v>45874.597222222219</v>
      </c>
      <c r="N63" s="153">
        <v>45875.510416666664</v>
      </c>
      <c r="O63" s="186"/>
      <c r="P63" s="187" t="s">
        <v>3335</v>
      </c>
      <c r="Q63" s="152" t="s">
        <v>8074</v>
      </c>
      <c r="R63" s="188" t="s">
        <v>2973</v>
      </c>
      <c r="S63" s="188" t="s">
        <v>2973</v>
      </c>
      <c r="T63" s="152" t="s">
        <v>8052</v>
      </c>
      <c r="U63" s="152" t="s">
        <v>8053</v>
      </c>
      <c r="V63" s="187" t="s">
        <v>8365</v>
      </c>
      <c r="W63" s="152" t="s">
        <v>2967</v>
      </c>
      <c r="X63" s="152" t="s">
        <v>8366</v>
      </c>
      <c r="Y63" s="152" t="s">
        <v>25</v>
      </c>
      <c r="Z63" s="189" t="str">
        <f>VLOOKUP(D63,TIPOLOGIA!A:F,5,0)</f>
        <v>TERRESTRE</v>
      </c>
      <c r="AA63" s="152" t="s">
        <v>531</v>
      </c>
      <c r="AB63" s="152">
        <v>1</v>
      </c>
      <c r="AC63" s="152">
        <v>0</v>
      </c>
      <c r="AD63" s="87">
        <f>IF(W63="SOPORTE_TELEFÓNICO",'BASE LIQUIDACION REDEBAN 2025'!$B$19,IF(Y63="TIPO I",'BASE LIQUIDACION REDEBAN 2025'!$C$2,IF(Y63="TIPO II",'BASE LIQUIDACION REDEBAN 2025'!$C$3,IF(Y63="TIPO III",'BASE LIQUIDACION REDEBAN 2025'!$C$4,IF(Y63="TIPO IV",'BASE LIQUIDACION REDEBAN 2025'!$C$5,IF(Z63="AEREO",'BASE LIQUIDACION REDEBAN 2025'!$B$6,'BASE LIQUIDACION REDEBAN 2025'!$C$5))))))</f>
        <v>65960.072302</v>
      </c>
      <c r="AE63" s="87">
        <f>IF(OR(W63="SOPORTE_TELEFÓNICO",W63="ENVÍO"),0,IF(Y63="TIPO I",'BASE LIQUIDACION REDEBAN 2025'!$B$10,IF(Y63="TIPO II",'BASE LIQUIDACION REDEBAN 2025'!$B$11,IF(Y63="TIPO III",'BASE LIQUIDACION REDEBAN 2025'!$B$12,'BASE LIQUIDACION REDEBAN 2025'!$B$13))))</f>
        <v>75096.394270399993</v>
      </c>
      <c r="AF63" s="87">
        <f t="shared" si="0"/>
        <v>65960.072302</v>
      </c>
    </row>
    <row r="64" spans="1:32">
      <c r="A64" s="152" t="s">
        <v>90</v>
      </c>
      <c r="B64" s="152" t="str">
        <f>VLOOKUP(A64,'CENTRO DE COSTOS'!A:D,4,FALSE)</f>
        <v>JUAN SEBASTIÁN RÍOS CASTRILLÓN</v>
      </c>
      <c r="C64" s="152" t="str">
        <f>VLOOKUP(A64,'CENTRO DE COSTOS'!A:D,2,FALSE)</f>
        <v>0004-0005</v>
      </c>
      <c r="D64" s="152">
        <v>5266</v>
      </c>
      <c r="E64" s="152" t="s">
        <v>8367</v>
      </c>
      <c r="F64" s="152">
        <v>32249</v>
      </c>
      <c r="G64" s="152" t="s">
        <v>8049</v>
      </c>
      <c r="H64" s="152" t="s">
        <v>197</v>
      </c>
      <c r="I64" s="152" t="s">
        <v>5526</v>
      </c>
      <c r="J64" s="152" t="s">
        <v>8368</v>
      </c>
      <c r="K64" s="152" t="s">
        <v>159</v>
      </c>
      <c r="L64" s="152" t="s">
        <v>8369</v>
      </c>
      <c r="M64" s="153">
        <v>45874.597222222219</v>
      </c>
      <c r="N64" s="153">
        <v>45875.59097222222</v>
      </c>
      <c r="O64" s="186"/>
      <c r="P64" s="187" t="s">
        <v>3335</v>
      </c>
      <c r="Q64" s="152" t="s">
        <v>3335</v>
      </c>
      <c r="R64" s="188" t="s">
        <v>220</v>
      </c>
      <c r="S64" s="188" t="s">
        <v>8370</v>
      </c>
      <c r="T64" s="152" t="s">
        <v>8052</v>
      </c>
      <c r="U64" s="152" t="s">
        <v>8053</v>
      </c>
      <c r="V64" s="187" t="s">
        <v>8371</v>
      </c>
      <c r="W64" s="152" t="s">
        <v>2967</v>
      </c>
      <c r="X64" s="152" t="s">
        <v>8372</v>
      </c>
      <c r="Y64" s="152" t="s">
        <v>25</v>
      </c>
      <c r="Z64" s="189" t="str">
        <f>VLOOKUP(D64,TIPOLOGIA!A:F,5,0)</f>
        <v>TERRESTRE</v>
      </c>
      <c r="AA64" s="152" t="s">
        <v>2327</v>
      </c>
      <c r="AB64" s="152">
        <v>1</v>
      </c>
      <c r="AC64" s="152">
        <v>0</v>
      </c>
      <c r="AD64" s="87">
        <f>IF(W64="SOPORTE_TELEFÓNICO",'BASE LIQUIDACION REDEBAN 2025'!$B$19,IF(Y64="TIPO I",'BASE LIQUIDACION REDEBAN 2025'!$C$2,IF(Y64="TIPO II",'BASE LIQUIDACION REDEBAN 2025'!$C$3,IF(Y64="TIPO III",'BASE LIQUIDACION REDEBAN 2025'!$C$4,IF(Y64="TIPO IV",'BASE LIQUIDACION REDEBAN 2025'!$C$5,IF(Z64="AEREO",'BASE LIQUIDACION REDEBAN 2025'!$B$6,'BASE LIQUIDACION REDEBAN 2025'!$C$5))))))</f>
        <v>65960.072302</v>
      </c>
      <c r="AE64" s="87">
        <f>IF(OR(W64="SOPORTE_TELEFÓNICO",W64="ENVÍO"),0,IF(Y64="TIPO I",'BASE LIQUIDACION REDEBAN 2025'!$B$10,IF(Y64="TIPO II",'BASE LIQUIDACION REDEBAN 2025'!$B$11,IF(Y64="TIPO III",'BASE LIQUIDACION REDEBAN 2025'!$B$12,'BASE LIQUIDACION REDEBAN 2025'!$B$13))))</f>
        <v>75096.394270399993</v>
      </c>
      <c r="AF64" s="87">
        <f t="shared" si="0"/>
        <v>65960.072302</v>
      </c>
    </row>
    <row r="65" spans="1:32">
      <c r="A65" s="152" t="s">
        <v>80</v>
      </c>
      <c r="B65" s="152" t="str">
        <f>VLOOKUP(A65,'CENTRO DE COSTOS'!A:D,4,FALSE)</f>
        <v>JOSE MAURICIO HERNANDEZ ROJAS</v>
      </c>
      <c r="C65" s="152" t="str">
        <f>VLOOKUP(A65,'CENTRO DE COSTOS'!A:D,2,FALSE)</f>
        <v>0004-0001</v>
      </c>
      <c r="D65" s="152">
        <v>13052</v>
      </c>
      <c r="E65" s="152" t="s">
        <v>8373</v>
      </c>
      <c r="F65" s="152">
        <v>48509</v>
      </c>
      <c r="G65" s="152" t="s">
        <v>8049</v>
      </c>
      <c r="H65" s="152" t="s">
        <v>303</v>
      </c>
      <c r="I65" s="152" t="s">
        <v>2378</v>
      </c>
      <c r="J65" s="152" t="s">
        <v>8374</v>
      </c>
      <c r="K65" s="152" t="s">
        <v>159</v>
      </c>
      <c r="L65" s="152" t="s">
        <v>8375</v>
      </c>
      <c r="M65" s="153">
        <v>45869.686805555553</v>
      </c>
      <c r="N65" s="153">
        <v>45875.607638888891</v>
      </c>
      <c r="O65" s="186"/>
      <c r="P65" s="187" t="s">
        <v>3335</v>
      </c>
      <c r="Q65" s="152" t="s">
        <v>3335</v>
      </c>
      <c r="R65" s="188" t="s">
        <v>2973</v>
      </c>
      <c r="S65" s="188" t="s">
        <v>2973</v>
      </c>
      <c r="T65" s="152" t="s">
        <v>8052</v>
      </c>
      <c r="U65" s="152" t="s">
        <v>8053</v>
      </c>
      <c r="V65" s="187" t="s">
        <v>8376</v>
      </c>
      <c r="W65" s="152" t="s">
        <v>2967</v>
      </c>
      <c r="X65" s="152" t="s">
        <v>8377</v>
      </c>
      <c r="Y65" s="152" t="s">
        <v>28</v>
      </c>
      <c r="Z65" s="189" t="str">
        <f>VLOOKUP(D65,TIPOLOGIA!A:F,5,0)</f>
        <v>TERRESTRE</v>
      </c>
      <c r="AA65" s="152" t="s">
        <v>337</v>
      </c>
      <c r="AB65" s="152">
        <v>1</v>
      </c>
      <c r="AC65" s="152">
        <v>0</v>
      </c>
      <c r="AD65" s="87">
        <f>IF(W65="SOPORTE_TELEFÓNICO",'BASE LIQUIDACION REDEBAN 2025'!$B$19,IF(Y65="TIPO I",'BASE LIQUIDACION REDEBAN 2025'!$C$2,IF(Y65="TIPO II",'BASE LIQUIDACION REDEBAN 2025'!$C$3,IF(Y65="TIPO III",'BASE LIQUIDACION REDEBAN 2025'!$C$4,IF(Y65="TIPO IV",'BASE LIQUIDACION REDEBAN 2025'!$C$5,IF(Z65="AEREO",'BASE LIQUIDACION REDEBAN 2025'!$B$6,'BASE LIQUIDACION REDEBAN 2025'!$C$5))))))</f>
        <v>144967.87232000002</v>
      </c>
      <c r="AE65" s="87">
        <f>IF(OR(W65="SOPORTE_TELEFÓNICO",W65="ENVÍO"),0,IF(Y65="TIPO I",'BASE LIQUIDACION REDEBAN 2025'!$B$10,IF(Y65="TIPO II",'BASE LIQUIDACION REDEBAN 2025'!$B$11,IF(Y65="TIPO III",'BASE LIQUIDACION REDEBAN 2025'!$B$12,'BASE LIQUIDACION REDEBAN 2025'!$B$13))))</f>
        <v>140395.6348884</v>
      </c>
      <c r="AF65" s="87">
        <f t="shared" si="0"/>
        <v>144967.87232000002</v>
      </c>
    </row>
    <row r="66" spans="1:32">
      <c r="A66" s="152" t="s">
        <v>86</v>
      </c>
      <c r="B66" s="152" t="str">
        <f>VLOOKUP(A66,'CENTRO DE COSTOS'!A:D,4,FALSE)</f>
        <v>KEVIN ALEXIS CORZO BUSTOS</v>
      </c>
      <c r="C66" s="152" t="str">
        <f>VLOOKUP(A66,'CENTRO DE COSTOS'!A:D,2,FALSE)</f>
        <v>0004-0007</v>
      </c>
      <c r="D66" s="152">
        <v>73001</v>
      </c>
      <c r="E66" s="152" t="s">
        <v>8378</v>
      </c>
      <c r="F66" s="152">
        <v>80371</v>
      </c>
      <c r="G66" s="152" t="s">
        <v>8049</v>
      </c>
      <c r="H66" s="152" t="s">
        <v>703</v>
      </c>
      <c r="I66" s="152" t="s">
        <v>86</v>
      </c>
      <c r="J66" s="152" t="s">
        <v>8379</v>
      </c>
      <c r="K66" s="152" t="s">
        <v>159</v>
      </c>
      <c r="L66" s="152" t="s">
        <v>8380</v>
      </c>
      <c r="M66" s="153">
        <v>45874.597222222219</v>
      </c>
      <c r="N66" s="153">
        <v>45875.65625</v>
      </c>
      <c r="O66" s="186"/>
      <c r="P66" s="187" t="s">
        <v>3335</v>
      </c>
      <c r="Q66" s="152" t="s">
        <v>3335</v>
      </c>
      <c r="R66" s="188" t="s">
        <v>2973</v>
      </c>
      <c r="S66" s="188" t="s">
        <v>2973</v>
      </c>
      <c r="T66" s="152" t="s">
        <v>8052</v>
      </c>
      <c r="U66" s="152" t="s">
        <v>8053</v>
      </c>
      <c r="V66" s="187" t="s">
        <v>8381</v>
      </c>
      <c r="W66" s="152" t="s">
        <v>2967</v>
      </c>
      <c r="X66" s="152" t="s">
        <v>8382</v>
      </c>
      <c r="Y66" s="152" t="s">
        <v>25</v>
      </c>
      <c r="Z66" s="189" t="str">
        <f>VLOOKUP(D66,TIPOLOGIA!A:F,5,0)</f>
        <v>TERRESTRE</v>
      </c>
      <c r="AA66" s="152" t="s">
        <v>708</v>
      </c>
      <c r="AB66" s="152">
        <v>1</v>
      </c>
      <c r="AC66" s="152">
        <v>0</v>
      </c>
      <c r="AD66" s="87">
        <f>IF(W66="SOPORTE_TELEFÓNICO",'BASE LIQUIDACION REDEBAN 2025'!$B$19,IF(Y66="TIPO I",'BASE LIQUIDACION REDEBAN 2025'!$C$2,IF(Y66="TIPO II",'BASE LIQUIDACION REDEBAN 2025'!$C$3,IF(Y66="TIPO III",'BASE LIQUIDACION REDEBAN 2025'!$C$4,IF(Y66="TIPO IV",'BASE LIQUIDACION REDEBAN 2025'!$C$5,IF(Z66="AEREO",'BASE LIQUIDACION REDEBAN 2025'!$B$6,'BASE LIQUIDACION REDEBAN 2025'!$C$5))))))</f>
        <v>65960.072302</v>
      </c>
      <c r="AE66" s="87">
        <f>IF(OR(W66="SOPORTE_TELEFÓNICO",W66="ENVÍO"),0,IF(Y66="TIPO I",'BASE LIQUIDACION REDEBAN 2025'!$B$10,IF(Y66="TIPO II",'BASE LIQUIDACION REDEBAN 2025'!$B$11,IF(Y66="TIPO III",'BASE LIQUIDACION REDEBAN 2025'!$B$12,'BASE LIQUIDACION REDEBAN 2025'!$B$13))))</f>
        <v>75096.394270399993</v>
      </c>
      <c r="AF66" s="87">
        <f t="shared" si="0"/>
        <v>65960.072302</v>
      </c>
    </row>
    <row r="67" spans="1:32">
      <c r="A67" s="152" t="s">
        <v>94</v>
      </c>
      <c r="B67" s="152" t="str">
        <f>VLOOKUP(A67,'CENTRO DE COSTOS'!A:D,4,FALSE)</f>
        <v>DIEGO FERNANDO HENAO CARDONA</v>
      </c>
      <c r="C67" s="152" t="str">
        <f>VLOOKUP(A67,'CENTRO DE COSTOS'!A:D,2,FALSE)</f>
        <v>0004-0002</v>
      </c>
      <c r="D67" s="152">
        <v>76895</v>
      </c>
      <c r="E67" s="152" t="s">
        <v>8383</v>
      </c>
      <c r="F67" s="152">
        <v>34678</v>
      </c>
      <c r="G67" s="152" t="s">
        <v>8049</v>
      </c>
      <c r="H67" s="152" t="s">
        <v>227</v>
      </c>
      <c r="I67" s="152" t="s">
        <v>3896</v>
      </c>
      <c r="J67" s="152" t="s">
        <v>8384</v>
      </c>
      <c r="K67" s="152" t="s">
        <v>159</v>
      </c>
      <c r="L67" s="152" t="s">
        <v>8385</v>
      </c>
      <c r="M67" s="153">
        <v>45875.640277777777</v>
      </c>
      <c r="N67" s="153">
        <v>45875.659722222219</v>
      </c>
      <c r="O67" s="186"/>
      <c r="P67" s="187" t="s">
        <v>3335</v>
      </c>
      <c r="Q67" s="152" t="s">
        <v>8386</v>
      </c>
      <c r="R67" s="188" t="s">
        <v>2973</v>
      </c>
      <c r="S67" s="188" t="s">
        <v>2973</v>
      </c>
      <c r="T67" s="152" t="s">
        <v>8052</v>
      </c>
      <c r="U67" s="152" t="s">
        <v>8053</v>
      </c>
      <c r="V67" s="187" t="s">
        <v>8387</v>
      </c>
      <c r="W67" s="152" t="s">
        <v>2967</v>
      </c>
      <c r="X67" s="152" t="s">
        <v>8388</v>
      </c>
      <c r="Y67" s="152" t="s">
        <v>30</v>
      </c>
      <c r="Z67" s="189" t="str">
        <f>VLOOKUP(D67,TIPOLOGIA!A:F,5,0)</f>
        <v>TERRESTRE</v>
      </c>
      <c r="AA67" s="152" t="s">
        <v>544</v>
      </c>
      <c r="AB67" s="152">
        <v>1</v>
      </c>
      <c r="AC67" s="152">
        <v>0</v>
      </c>
      <c r="AD67" s="87">
        <f>IF(W67="SOPORTE_TELEFÓNICO",'BASE LIQUIDACION REDEBAN 2025'!$B$19,IF(Y67="TIPO I",'BASE LIQUIDACION REDEBAN 2025'!$C$2,IF(Y67="TIPO II",'BASE LIQUIDACION REDEBAN 2025'!$C$3,IF(Y67="TIPO III",'BASE LIQUIDACION REDEBAN 2025'!$C$4,IF(Y67="TIPO IV",'BASE LIQUIDACION REDEBAN 2025'!$C$5,IF(Z67="AEREO",'BASE LIQUIDACION REDEBAN 2025'!$B$6,'BASE LIQUIDACION REDEBAN 2025'!$C$5))))))</f>
        <v>275728.78077800001</v>
      </c>
      <c r="AE67" s="87">
        <f>IF(OR(W67="SOPORTE_TELEFÓNICO",W67="ENVÍO"),0,IF(Y67="TIPO I",'BASE LIQUIDACION REDEBAN 2025'!$B$10,IF(Y67="TIPO II",'BASE LIQUIDACION REDEBAN 2025'!$B$11,IF(Y67="TIPO III",'BASE LIQUIDACION REDEBAN 2025'!$B$12,'BASE LIQUIDACION REDEBAN 2025'!$B$13))))</f>
        <v>196536.5258152</v>
      </c>
      <c r="AF67" s="87">
        <f t="shared" ref="AF67:AF130" si="1">IF(OR(W67="SOPORTE_TELEFÓNICO",W67="ENVÍO"),AD67,(AB67*AD67+AC67*AE67))</f>
        <v>275728.78077800001</v>
      </c>
    </row>
    <row r="68" spans="1:32">
      <c r="A68" s="152" t="s">
        <v>99</v>
      </c>
      <c r="B68" s="152" t="str">
        <f>VLOOKUP(A68,'CENTRO DE COSTOS'!A:D,4,FALSE)</f>
        <v>JOSE MAURICIO HERNANDEZ ROJAS</v>
      </c>
      <c r="C68" s="152" t="str">
        <f>VLOOKUP(A68,'CENTRO DE COSTOS'!A:D,2,FALSE)</f>
        <v>0004-0001</v>
      </c>
      <c r="D68" s="152">
        <v>20001</v>
      </c>
      <c r="E68" s="152" t="s">
        <v>8389</v>
      </c>
      <c r="F68" s="152">
        <v>78117</v>
      </c>
      <c r="G68" s="152" t="s">
        <v>8049</v>
      </c>
      <c r="H68" s="152" t="s">
        <v>440</v>
      </c>
      <c r="I68" s="152" t="s">
        <v>99</v>
      </c>
      <c r="J68" s="152" t="s">
        <v>8390</v>
      </c>
      <c r="K68" s="152" t="s">
        <v>159</v>
      </c>
      <c r="L68" s="152" t="s">
        <v>8391</v>
      </c>
      <c r="M68" s="153">
        <v>45874.597222222219</v>
      </c>
      <c r="N68" s="153">
        <v>45875.697916666664</v>
      </c>
      <c r="O68" s="186"/>
      <c r="P68" s="187" t="s">
        <v>3335</v>
      </c>
      <c r="Q68" s="152" t="s">
        <v>3335</v>
      </c>
      <c r="R68" s="188" t="s">
        <v>2973</v>
      </c>
      <c r="S68" s="188" t="s">
        <v>2973</v>
      </c>
      <c r="T68" s="152" t="s">
        <v>8052</v>
      </c>
      <c r="U68" s="152" t="s">
        <v>8053</v>
      </c>
      <c r="V68" s="187" t="s">
        <v>8392</v>
      </c>
      <c r="W68" s="152" t="s">
        <v>2967</v>
      </c>
      <c r="X68" s="152" t="s">
        <v>8393</v>
      </c>
      <c r="Y68" s="152" t="s">
        <v>25</v>
      </c>
      <c r="Z68" s="189" t="str">
        <f>VLOOKUP(D68,TIPOLOGIA!A:F,5,0)</f>
        <v>TERRESTRE</v>
      </c>
      <c r="AA68" s="152" t="s">
        <v>446</v>
      </c>
      <c r="AB68" s="152">
        <v>1</v>
      </c>
      <c r="AC68" s="152">
        <v>0</v>
      </c>
      <c r="AD68" s="87">
        <f>IF(W68="SOPORTE_TELEFÓNICO",'BASE LIQUIDACION REDEBAN 2025'!$B$19,IF(Y68="TIPO I",'BASE LIQUIDACION REDEBAN 2025'!$C$2,IF(Y68="TIPO II",'BASE LIQUIDACION REDEBAN 2025'!$C$3,IF(Y68="TIPO III",'BASE LIQUIDACION REDEBAN 2025'!$C$4,IF(Y68="TIPO IV",'BASE LIQUIDACION REDEBAN 2025'!$C$5,IF(Z68="AEREO",'BASE LIQUIDACION REDEBAN 2025'!$B$6,'BASE LIQUIDACION REDEBAN 2025'!$C$5))))))</f>
        <v>65960.072302</v>
      </c>
      <c r="AE68" s="87">
        <f>IF(OR(W68="SOPORTE_TELEFÓNICO",W68="ENVÍO"),0,IF(Y68="TIPO I",'BASE LIQUIDACION REDEBAN 2025'!$B$10,IF(Y68="TIPO II",'BASE LIQUIDACION REDEBAN 2025'!$B$11,IF(Y68="TIPO III",'BASE LIQUIDACION REDEBAN 2025'!$B$12,'BASE LIQUIDACION REDEBAN 2025'!$B$13))))</f>
        <v>75096.394270399993</v>
      </c>
      <c r="AF68" s="87">
        <f t="shared" si="1"/>
        <v>65960.072302</v>
      </c>
    </row>
    <row r="69" spans="1:32">
      <c r="A69" s="152" t="s">
        <v>90</v>
      </c>
      <c r="B69" s="152" t="str">
        <f>VLOOKUP(A69,'CENTRO DE COSTOS'!A:D,4,FALSE)</f>
        <v>JUAN SEBASTIÁN RÍOS CASTRILLÓN</v>
      </c>
      <c r="C69" s="152" t="str">
        <f>VLOOKUP(A69,'CENTRO DE COSTOS'!A:D,2,FALSE)</f>
        <v>0004-0005</v>
      </c>
      <c r="D69" s="152">
        <v>5079</v>
      </c>
      <c r="E69" s="152" t="s">
        <v>8394</v>
      </c>
      <c r="F69" s="152">
        <v>42364</v>
      </c>
      <c r="G69" s="152" t="s">
        <v>8049</v>
      </c>
      <c r="H69" s="152" t="s">
        <v>197</v>
      </c>
      <c r="I69" s="152" t="s">
        <v>2290</v>
      </c>
      <c r="J69" s="152" t="s">
        <v>8395</v>
      </c>
      <c r="K69" s="152" t="s">
        <v>159</v>
      </c>
      <c r="L69" s="152" t="s">
        <v>8396</v>
      </c>
      <c r="M69" s="153">
        <v>45874.597222222219</v>
      </c>
      <c r="N69" s="153">
        <v>45877.495833333334</v>
      </c>
      <c r="O69" s="186"/>
      <c r="P69" s="187" t="s">
        <v>3335</v>
      </c>
      <c r="Q69" s="152" t="s">
        <v>3335</v>
      </c>
      <c r="R69" s="188" t="s">
        <v>2973</v>
      </c>
      <c r="S69" s="188" t="s">
        <v>2973</v>
      </c>
      <c r="T69" s="152" t="s">
        <v>8052</v>
      </c>
      <c r="U69" s="152" t="s">
        <v>8053</v>
      </c>
      <c r="V69" s="187" t="s">
        <v>8397</v>
      </c>
      <c r="W69" s="152" t="s">
        <v>2967</v>
      </c>
      <c r="X69" s="152" t="s">
        <v>8398</v>
      </c>
      <c r="Y69" s="152" t="s">
        <v>28</v>
      </c>
      <c r="Z69" s="189" t="str">
        <f>VLOOKUP(D69,TIPOLOGIA!A:F,5,0)</f>
        <v>TERRESTRE</v>
      </c>
      <c r="AA69" s="152" t="s">
        <v>3158</v>
      </c>
      <c r="AB69" s="152">
        <v>1</v>
      </c>
      <c r="AC69" s="152">
        <v>0</v>
      </c>
      <c r="AD69" s="87">
        <f>IF(W69="SOPORTE_TELEFÓNICO",'BASE LIQUIDACION REDEBAN 2025'!$B$19,IF(Y69="TIPO I",'BASE LIQUIDACION REDEBAN 2025'!$C$2,IF(Y69="TIPO II",'BASE LIQUIDACION REDEBAN 2025'!$C$3,IF(Y69="TIPO III",'BASE LIQUIDACION REDEBAN 2025'!$C$4,IF(Y69="TIPO IV",'BASE LIQUIDACION REDEBAN 2025'!$C$5,IF(Z69="AEREO",'BASE LIQUIDACION REDEBAN 2025'!$B$6,'BASE LIQUIDACION REDEBAN 2025'!$C$5))))))</f>
        <v>144967.87232000002</v>
      </c>
      <c r="AE69" s="87">
        <f>IF(OR(W69="SOPORTE_TELEFÓNICO",W69="ENVÍO"),0,IF(Y69="TIPO I",'BASE LIQUIDACION REDEBAN 2025'!$B$10,IF(Y69="TIPO II",'BASE LIQUIDACION REDEBAN 2025'!$B$11,IF(Y69="TIPO III",'BASE LIQUIDACION REDEBAN 2025'!$B$12,'BASE LIQUIDACION REDEBAN 2025'!$B$13))))</f>
        <v>140395.6348884</v>
      </c>
      <c r="AF69" s="87">
        <f t="shared" si="1"/>
        <v>144967.87232000002</v>
      </c>
    </row>
    <row r="70" spans="1:32">
      <c r="A70" s="152" t="s">
        <v>76</v>
      </c>
      <c r="B70" s="152" t="str">
        <f>VLOOKUP(A70,'CENTRO DE COSTOS'!A:D,4,FALSE)</f>
        <v>DIEGO FERNANDO HENAO CARDONA</v>
      </c>
      <c r="C70" s="152" t="str">
        <f>VLOOKUP(A70,'CENTRO DE COSTOS'!A:D,2,FALSE)</f>
        <v>0004-0003</v>
      </c>
      <c r="D70" s="152">
        <v>19001</v>
      </c>
      <c r="E70" s="152" t="s">
        <v>8399</v>
      </c>
      <c r="F70" s="152">
        <v>43981</v>
      </c>
      <c r="G70" s="152" t="s">
        <v>8049</v>
      </c>
      <c r="H70" s="152" t="s">
        <v>258</v>
      </c>
      <c r="I70" s="152" t="s">
        <v>95</v>
      </c>
      <c r="J70" s="152" t="s">
        <v>8400</v>
      </c>
      <c r="K70" s="152" t="s">
        <v>159</v>
      </c>
      <c r="L70" s="152" t="s">
        <v>8401</v>
      </c>
      <c r="M70" s="153">
        <v>45874.597222222219</v>
      </c>
      <c r="N70" s="153">
        <v>45877.540972222225</v>
      </c>
      <c r="O70" s="186"/>
      <c r="P70" s="187" t="s">
        <v>3335</v>
      </c>
      <c r="Q70" s="152" t="s">
        <v>8074</v>
      </c>
      <c r="R70" s="188" t="s">
        <v>2973</v>
      </c>
      <c r="S70" s="188" t="s">
        <v>2973</v>
      </c>
      <c r="T70" s="152" t="s">
        <v>8052</v>
      </c>
      <c r="U70" s="152" t="s">
        <v>8053</v>
      </c>
      <c r="V70" s="187" t="s">
        <v>8402</v>
      </c>
      <c r="W70" s="152" t="s">
        <v>2967</v>
      </c>
      <c r="X70" s="152" t="s">
        <v>8403</v>
      </c>
      <c r="Y70" s="152" t="s">
        <v>30</v>
      </c>
      <c r="Z70" s="189" t="str">
        <f>VLOOKUP(D70,TIPOLOGIA!A:F,5,0)</f>
        <v>TERRESTRE</v>
      </c>
      <c r="AA70" s="152" t="s">
        <v>330</v>
      </c>
      <c r="AB70" s="152">
        <v>1</v>
      </c>
      <c r="AC70" s="152">
        <v>0</v>
      </c>
      <c r="AD70" s="87">
        <f>IF(W70="SOPORTE_TELEFÓNICO",'BASE LIQUIDACION REDEBAN 2025'!$B$19,IF(Y70="TIPO I",'BASE LIQUIDACION REDEBAN 2025'!$C$2,IF(Y70="TIPO II",'BASE LIQUIDACION REDEBAN 2025'!$C$3,IF(Y70="TIPO III",'BASE LIQUIDACION REDEBAN 2025'!$C$4,IF(Y70="TIPO IV",'BASE LIQUIDACION REDEBAN 2025'!$C$5,IF(Z70="AEREO",'BASE LIQUIDACION REDEBAN 2025'!$B$6,'BASE LIQUIDACION REDEBAN 2025'!$C$5))))))</f>
        <v>275728.78077800001</v>
      </c>
      <c r="AE70" s="87">
        <f>IF(OR(W70="SOPORTE_TELEFÓNICO",W70="ENVÍO"),0,IF(Y70="TIPO I",'BASE LIQUIDACION REDEBAN 2025'!$B$10,IF(Y70="TIPO II",'BASE LIQUIDACION REDEBAN 2025'!$B$11,IF(Y70="TIPO III",'BASE LIQUIDACION REDEBAN 2025'!$B$12,'BASE LIQUIDACION REDEBAN 2025'!$B$13))))</f>
        <v>196536.5258152</v>
      </c>
      <c r="AF70" s="87">
        <f t="shared" si="1"/>
        <v>275728.78077800001</v>
      </c>
    </row>
    <row r="71" spans="1:32">
      <c r="A71" s="152" t="s">
        <v>72</v>
      </c>
      <c r="B71" s="152" t="str">
        <f>VLOOKUP(A71,'CENTRO DE COSTOS'!A:D,4,FALSE)</f>
        <v>MIGUEL JULIÁN HERNÁNDEZ GUARÍN</v>
      </c>
      <c r="C71" s="152" t="str">
        <f>VLOOKUP(A71,'CENTRO DE COSTOS'!A:D,2,FALSE)</f>
        <v>0004-0008</v>
      </c>
      <c r="D71" s="152">
        <v>68615</v>
      </c>
      <c r="E71" s="152" t="s">
        <v>8404</v>
      </c>
      <c r="F71" s="152">
        <v>74344</v>
      </c>
      <c r="G71" s="152" t="s">
        <v>8049</v>
      </c>
      <c r="H71" s="152" t="s">
        <v>820</v>
      </c>
      <c r="I71" s="152" t="s">
        <v>2998</v>
      </c>
      <c r="J71" s="152" t="s">
        <v>8405</v>
      </c>
      <c r="K71" s="152" t="s">
        <v>159</v>
      </c>
      <c r="L71" s="152" t="s">
        <v>8406</v>
      </c>
      <c r="M71" s="153">
        <v>45875.720833333333</v>
      </c>
      <c r="N71" s="153">
        <v>45877.570138888892</v>
      </c>
      <c r="O71" s="186"/>
      <c r="P71" s="187" t="s">
        <v>3335</v>
      </c>
      <c r="Q71" s="152" t="s">
        <v>3335</v>
      </c>
      <c r="R71" s="188" t="s">
        <v>200</v>
      </c>
      <c r="S71" s="188" t="s">
        <v>739</v>
      </c>
      <c r="T71" s="152" t="s">
        <v>8052</v>
      </c>
      <c r="U71" s="152" t="s">
        <v>8053</v>
      </c>
      <c r="V71" s="187" t="s">
        <v>8407</v>
      </c>
      <c r="W71" s="152" t="s">
        <v>2967</v>
      </c>
      <c r="X71" s="152" t="s">
        <v>8408</v>
      </c>
      <c r="Y71" s="152" t="s">
        <v>28</v>
      </c>
      <c r="Z71" s="189" t="str">
        <f>VLOOKUP(D71,TIPOLOGIA!A:F,5,0)</f>
        <v>TERRESTRE</v>
      </c>
      <c r="AA71" s="152" t="s">
        <v>957</v>
      </c>
      <c r="AB71" s="152">
        <v>1</v>
      </c>
      <c r="AC71" s="152">
        <v>0</v>
      </c>
      <c r="AD71" s="87">
        <f>IF(W71="SOPORTE_TELEFÓNICO",'BASE LIQUIDACION REDEBAN 2025'!$B$19,IF(Y71="TIPO I",'BASE LIQUIDACION REDEBAN 2025'!$C$2,IF(Y71="TIPO II",'BASE LIQUIDACION REDEBAN 2025'!$C$3,IF(Y71="TIPO III",'BASE LIQUIDACION REDEBAN 2025'!$C$4,IF(Y71="TIPO IV",'BASE LIQUIDACION REDEBAN 2025'!$C$5,IF(Z71="AEREO",'BASE LIQUIDACION REDEBAN 2025'!$B$6,'BASE LIQUIDACION REDEBAN 2025'!$C$5))))))</f>
        <v>144967.87232000002</v>
      </c>
      <c r="AE71" s="87">
        <f>IF(OR(W71="SOPORTE_TELEFÓNICO",W71="ENVÍO"),0,IF(Y71="TIPO I",'BASE LIQUIDACION REDEBAN 2025'!$B$10,IF(Y71="TIPO II",'BASE LIQUIDACION REDEBAN 2025'!$B$11,IF(Y71="TIPO III",'BASE LIQUIDACION REDEBAN 2025'!$B$12,'BASE LIQUIDACION REDEBAN 2025'!$B$13))))</f>
        <v>140395.6348884</v>
      </c>
      <c r="AF71" s="87">
        <f t="shared" si="1"/>
        <v>144967.87232000002</v>
      </c>
    </row>
    <row r="72" spans="1:32">
      <c r="A72" s="152" t="s">
        <v>90</v>
      </c>
      <c r="B72" s="152" t="str">
        <f>VLOOKUP(A72,'CENTRO DE COSTOS'!A:D,4,FALSE)</f>
        <v>JUAN SEBASTIÁN RÍOS CASTRILLÓN</v>
      </c>
      <c r="C72" s="152" t="str">
        <f>VLOOKUP(A72,'CENTRO DE COSTOS'!A:D,2,FALSE)</f>
        <v>0004-0005</v>
      </c>
      <c r="D72" s="152">
        <v>27001</v>
      </c>
      <c r="E72" s="152" t="s">
        <v>8409</v>
      </c>
      <c r="F72" s="152">
        <v>72278</v>
      </c>
      <c r="G72" s="152" t="s">
        <v>8049</v>
      </c>
      <c r="H72" s="152" t="s">
        <v>1388</v>
      </c>
      <c r="I72" s="152" t="s">
        <v>3304</v>
      </c>
      <c r="J72" s="152" t="s">
        <v>8410</v>
      </c>
      <c r="K72" s="152" t="s">
        <v>159</v>
      </c>
      <c r="L72" s="152" t="s">
        <v>8411</v>
      </c>
      <c r="M72" s="153">
        <v>45874.597222222219</v>
      </c>
      <c r="N72" s="153">
        <v>45877.589583333334</v>
      </c>
      <c r="O72" s="186"/>
      <c r="P72" s="187" t="s">
        <v>3335</v>
      </c>
      <c r="Q72" s="152" t="s">
        <v>3335</v>
      </c>
      <c r="R72" s="188" t="s">
        <v>2973</v>
      </c>
      <c r="S72" s="188" t="s">
        <v>2973</v>
      </c>
      <c r="T72" s="152" t="s">
        <v>8052</v>
      </c>
      <c r="U72" s="152" t="s">
        <v>8053</v>
      </c>
      <c r="V72" s="187" t="s">
        <v>8412</v>
      </c>
      <c r="W72" s="152" t="s">
        <v>2967</v>
      </c>
      <c r="X72" s="152" t="s">
        <v>8413</v>
      </c>
      <c r="Y72" s="152" t="s">
        <v>180</v>
      </c>
      <c r="Z72" s="189" t="str">
        <f>VLOOKUP(D72,TIPOLOGIA!A:F,5,0)</f>
        <v>AEREO</v>
      </c>
      <c r="AA72" s="152" t="s">
        <v>1395</v>
      </c>
      <c r="AB72" s="152">
        <v>1</v>
      </c>
      <c r="AC72" s="152">
        <v>0</v>
      </c>
      <c r="AD72" s="87">
        <f>IF(W72="SOPORTE_TELEFÓNICO",'BASE LIQUIDACION REDEBAN 2025'!$B$19,IF(Y72="TIPO I",'BASE LIQUIDACION REDEBAN 2025'!$C$2,IF(Y72="TIPO II",'BASE LIQUIDACION REDEBAN 2025'!$C$3,IF(Y72="TIPO III",'BASE LIQUIDACION REDEBAN 2025'!$C$4,IF(Y72="TIPO IV",'BASE LIQUIDACION REDEBAN 2025'!$C$5,IF(Z72="AEREO",'BASE LIQUIDACION REDEBAN 2025'!$B$6,'BASE LIQUIDACION REDEBAN 2025'!$C$5))))))</f>
        <v>988462.96268840006</v>
      </c>
      <c r="AE72" s="87">
        <f>IF(OR(W72="SOPORTE_TELEFÓNICO",W72="ENVÍO"),0,IF(Y72="TIPO I",'BASE LIQUIDACION REDEBAN 2025'!$B$10,IF(Y72="TIPO II",'BASE LIQUIDACION REDEBAN 2025'!$B$11,IF(Y72="TIPO III",'BASE LIQUIDACION REDEBAN 2025'!$B$12,'BASE LIQUIDACION REDEBAN 2025'!$B$13))))</f>
        <v>196536.5258152</v>
      </c>
      <c r="AF72" s="87">
        <f t="shared" si="1"/>
        <v>988462.96268840006</v>
      </c>
    </row>
    <row r="73" spans="1:32">
      <c r="A73" s="152" t="s">
        <v>86</v>
      </c>
      <c r="B73" s="152" t="str">
        <f>VLOOKUP(A73,'CENTRO DE COSTOS'!A:D,4,FALSE)</f>
        <v>KEVIN ALEXIS CORZO BUSTOS</v>
      </c>
      <c r="C73" s="152" t="str">
        <f>VLOOKUP(A73,'CENTRO DE COSTOS'!A:D,2,FALSE)</f>
        <v>0004-0007</v>
      </c>
      <c r="D73" s="152">
        <v>73443</v>
      </c>
      <c r="E73" s="152" t="s">
        <v>8414</v>
      </c>
      <c r="F73" s="152">
        <v>30689</v>
      </c>
      <c r="G73" s="152" t="s">
        <v>8049</v>
      </c>
      <c r="H73" s="152" t="s">
        <v>703</v>
      </c>
      <c r="I73" s="152" t="s">
        <v>8415</v>
      </c>
      <c r="J73" s="152" t="s">
        <v>8416</v>
      </c>
      <c r="K73" s="152" t="s">
        <v>159</v>
      </c>
      <c r="L73" s="152" t="s">
        <v>8417</v>
      </c>
      <c r="M73" s="153">
        <v>45874.597222222219</v>
      </c>
      <c r="N73" s="153">
        <v>45877.604861111111</v>
      </c>
      <c r="O73" s="186"/>
      <c r="P73" s="187" t="s">
        <v>3335</v>
      </c>
      <c r="Q73" s="152" t="s">
        <v>3335</v>
      </c>
      <c r="R73" s="188" t="s">
        <v>2973</v>
      </c>
      <c r="S73" s="188" t="s">
        <v>2973</v>
      </c>
      <c r="T73" s="152" t="s">
        <v>8052</v>
      </c>
      <c r="U73" s="152" t="s">
        <v>8053</v>
      </c>
      <c r="V73" s="187" t="s">
        <v>8418</v>
      </c>
      <c r="W73" s="152" t="s">
        <v>2967</v>
      </c>
      <c r="X73" s="152" t="s">
        <v>8419</v>
      </c>
      <c r="Y73" s="152" t="s">
        <v>30</v>
      </c>
      <c r="Z73" s="189" t="str">
        <f>VLOOKUP(D73,TIPOLOGIA!A:F,5,0)</f>
        <v>TERRESTRE</v>
      </c>
      <c r="AA73" s="152" t="s">
        <v>4264</v>
      </c>
      <c r="AB73" s="152">
        <v>1</v>
      </c>
      <c r="AC73" s="152">
        <v>0</v>
      </c>
      <c r="AD73" s="87">
        <f>IF(W73="SOPORTE_TELEFÓNICO",'BASE LIQUIDACION REDEBAN 2025'!$B$19,IF(Y73="TIPO I",'BASE LIQUIDACION REDEBAN 2025'!$C$2,IF(Y73="TIPO II",'BASE LIQUIDACION REDEBAN 2025'!$C$3,IF(Y73="TIPO III",'BASE LIQUIDACION REDEBAN 2025'!$C$4,IF(Y73="TIPO IV",'BASE LIQUIDACION REDEBAN 2025'!$C$5,IF(Z73="AEREO",'BASE LIQUIDACION REDEBAN 2025'!$B$6,'BASE LIQUIDACION REDEBAN 2025'!$C$5))))))</f>
        <v>275728.78077800001</v>
      </c>
      <c r="AE73" s="87">
        <f>IF(OR(W73="SOPORTE_TELEFÓNICO",W73="ENVÍO"),0,IF(Y73="TIPO I",'BASE LIQUIDACION REDEBAN 2025'!$B$10,IF(Y73="TIPO II",'BASE LIQUIDACION REDEBAN 2025'!$B$11,IF(Y73="TIPO III",'BASE LIQUIDACION REDEBAN 2025'!$B$12,'BASE LIQUIDACION REDEBAN 2025'!$B$13))))</f>
        <v>196536.5258152</v>
      </c>
      <c r="AF73" s="87">
        <f t="shared" si="1"/>
        <v>275728.78077800001</v>
      </c>
    </row>
    <row r="74" spans="1:32">
      <c r="A74" s="152" t="s">
        <v>72</v>
      </c>
      <c r="B74" s="152" t="str">
        <f>VLOOKUP(A74,'CENTRO DE COSTOS'!A:D,4,FALSE)</f>
        <v>MIGUEL JULIÁN HERNÁNDEZ GUARÍN</v>
      </c>
      <c r="C74" s="152" t="str">
        <f>VLOOKUP(A74,'CENTRO DE COSTOS'!A:D,2,FALSE)</f>
        <v>0004-0008</v>
      </c>
      <c r="D74" s="152">
        <v>68001</v>
      </c>
      <c r="E74" s="152" t="s">
        <v>8420</v>
      </c>
      <c r="F74" s="152">
        <v>78267</v>
      </c>
      <c r="G74" s="152" t="s">
        <v>8049</v>
      </c>
      <c r="H74" s="152" t="s">
        <v>820</v>
      </c>
      <c r="I74" s="152" t="s">
        <v>72</v>
      </c>
      <c r="J74" s="152" t="s">
        <v>8421</v>
      </c>
      <c r="K74" s="152" t="s">
        <v>159</v>
      </c>
      <c r="L74" s="152" t="s">
        <v>8422</v>
      </c>
      <c r="M74" s="153">
        <v>45875.720833333333</v>
      </c>
      <c r="N74" s="153">
        <v>45878.413888888892</v>
      </c>
      <c r="O74" s="186"/>
      <c r="P74" s="187" t="s">
        <v>3335</v>
      </c>
      <c r="Q74" s="152" t="s">
        <v>3335</v>
      </c>
      <c r="R74" s="188" t="s">
        <v>200</v>
      </c>
      <c r="S74" s="188" t="s">
        <v>739</v>
      </c>
      <c r="T74" s="152" t="s">
        <v>8052</v>
      </c>
      <c r="U74" s="152" t="s">
        <v>8053</v>
      </c>
      <c r="V74" s="187" t="s">
        <v>8423</v>
      </c>
      <c r="W74" s="152" t="s">
        <v>2967</v>
      </c>
      <c r="X74" s="152" t="s">
        <v>8424</v>
      </c>
      <c r="Y74" s="152" t="s">
        <v>25</v>
      </c>
      <c r="Z74" s="189" t="str">
        <f>VLOOKUP(D74,TIPOLOGIA!A:F,5,0)</f>
        <v>TERRESTRE</v>
      </c>
      <c r="AA74" s="152" t="s">
        <v>3140</v>
      </c>
      <c r="AB74" s="152">
        <v>1</v>
      </c>
      <c r="AC74" s="152">
        <v>0</v>
      </c>
      <c r="AD74" s="87">
        <f>IF(W74="SOPORTE_TELEFÓNICO",'BASE LIQUIDACION REDEBAN 2025'!$B$19,IF(Y74="TIPO I",'BASE LIQUIDACION REDEBAN 2025'!$C$2,IF(Y74="TIPO II",'BASE LIQUIDACION REDEBAN 2025'!$C$3,IF(Y74="TIPO III",'BASE LIQUIDACION REDEBAN 2025'!$C$4,IF(Y74="TIPO IV",'BASE LIQUIDACION REDEBAN 2025'!$C$5,IF(Z74="AEREO",'BASE LIQUIDACION REDEBAN 2025'!$B$6,'BASE LIQUIDACION REDEBAN 2025'!$C$5))))))</f>
        <v>65960.072302</v>
      </c>
      <c r="AE74" s="87">
        <f>IF(OR(W74="SOPORTE_TELEFÓNICO",W74="ENVÍO"),0,IF(Y74="TIPO I",'BASE LIQUIDACION REDEBAN 2025'!$B$10,IF(Y74="TIPO II",'BASE LIQUIDACION REDEBAN 2025'!$B$11,IF(Y74="TIPO III",'BASE LIQUIDACION REDEBAN 2025'!$B$12,'BASE LIQUIDACION REDEBAN 2025'!$B$13))))</f>
        <v>75096.394270399993</v>
      </c>
      <c r="AF74" s="87">
        <f t="shared" si="1"/>
        <v>65960.072302</v>
      </c>
    </row>
    <row r="75" spans="1:32">
      <c r="A75" s="152" t="s">
        <v>90</v>
      </c>
      <c r="B75" s="152" t="str">
        <f>VLOOKUP(A75,'CENTRO DE COSTOS'!A:D,4,FALSE)</f>
        <v>JUAN SEBASTIÁN RÍOS CASTRILLÓN</v>
      </c>
      <c r="C75" s="152" t="str">
        <f>VLOOKUP(A75,'CENTRO DE COSTOS'!A:D,2,FALSE)</f>
        <v>0004-0005</v>
      </c>
      <c r="D75" s="152">
        <v>5001</v>
      </c>
      <c r="E75" s="152" t="s">
        <v>8425</v>
      </c>
      <c r="F75" s="152">
        <v>44414</v>
      </c>
      <c r="G75" s="152" t="s">
        <v>8049</v>
      </c>
      <c r="H75" s="152" t="s">
        <v>197</v>
      </c>
      <c r="I75" s="152" t="s">
        <v>90</v>
      </c>
      <c r="J75" s="152" t="s">
        <v>8426</v>
      </c>
      <c r="K75" s="152" t="s">
        <v>159</v>
      </c>
      <c r="L75" s="152" t="s">
        <v>8427</v>
      </c>
      <c r="M75" s="153">
        <v>45874.597222222219</v>
      </c>
      <c r="N75" s="153">
        <v>45878.467361111114</v>
      </c>
      <c r="O75" s="186"/>
      <c r="P75" s="187" t="s">
        <v>3335</v>
      </c>
      <c r="Q75" s="152" t="s">
        <v>3335</v>
      </c>
      <c r="R75" s="188" t="s">
        <v>200</v>
      </c>
      <c r="S75" s="188" t="s">
        <v>201</v>
      </c>
      <c r="T75" s="152" t="s">
        <v>8052</v>
      </c>
      <c r="U75" s="152" t="s">
        <v>8053</v>
      </c>
      <c r="V75" s="187" t="s">
        <v>8428</v>
      </c>
      <c r="W75" s="152" t="s">
        <v>2967</v>
      </c>
      <c r="X75" s="152" t="s">
        <v>8429</v>
      </c>
      <c r="Y75" s="152" t="s">
        <v>25</v>
      </c>
      <c r="Z75" s="189" t="str">
        <f>VLOOKUP(D75,TIPOLOGIA!A:F,5,0)</f>
        <v>TERRESTRE</v>
      </c>
      <c r="AA75" s="152" t="s">
        <v>4326</v>
      </c>
      <c r="AB75" s="152">
        <v>1</v>
      </c>
      <c r="AC75" s="152">
        <v>0</v>
      </c>
      <c r="AD75" s="87">
        <f>IF(W75="SOPORTE_TELEFÓNICO",'BASE LIQUIDACION REDEBAN 2025'!$B$19,IF(Y75="TIPO I",'BASE LIQUIDACION REDEBAN 2025'!$C$2,IF(Y75="TIPO II",'BASE LIQUIDACION REDEBAN 2025'!$C$3,IF(Y75="TIPO III",'BASE LIQUIDACION REDEBAN 2025'!$C$4,IF(Y75="TIPO IV",'BASE LIQUIDACION REDEBAN 2025'!$C$5,IF(Z75="AEREO",'BASE LIQUIDACION REDEBAN 2025'!$B$6,'BASE LIQUIDACION REDEBAN 2025'!$C$5))))))</f>
        <v>65960.072302</v>
      </c>
      <c r="AE75" s="87">
        <f>IF(OR(W75="SOPORTE_TELEFÓNICO",W75="ENVÍO"),0,IF(Y75="TIPO I",'BASE LIQUIDACION REDEBAN 2025'!$B$10,IF(Y75="TIPO II",'BASE LIQUIDACION REDEBAN 2025'!$B$11,IF(Y75="TIPO III",'BASE LIQUIDACION REDEBAN 2025'!$B$12,'BASE LIQUIDACION REDEBAN 2025'!$B$13))))</f>
        <v>75096.394270399993</v>
      </c>
      <c r="AF75" s="87">
        <f t="shared" si="1"/>
        <v>65960.072302</v>
      </c>
    </row>
    <row r="76" spans="1:32">
      <c r="A76" s="152" t="s">
        <v>90</v>
      </c>
      <c r="B76" s="152" t="str">
        <f>VLOOKUP(A76,'CENTRO DE COSTOS'!A:D,4,FALSE)</f>
        <v>JUAN SEBASTIÁN RÍOS CASTRILLÓN</v>
      </c>
      <c r="C76" s="152" t="str">
        <f>VLOOKUP(A76,'CENTRO DE COSTOS'!A:D,2,FALSE)</f>
        <v>0004-0005</v>
      </c>
      <c r="D76" s="152">
        <v>5088</v>
      </c>
      <c r="E76" s="152" t="s">
        <v>8430</v>
      </c>
      <c r="F76" s="152">
        <v>66533</v>
      </c>
      <c r="G76" s="152" t="s">
        <v>8049</v>
      </c>
      <c r="H76" s="152" t="s">
        <v>197</v>
      </c>
      <c r="I76" s="152" t="s">
        <v>211</v>
      </c>
      <c r="J76" s="152" t="s">
        <v>8431</v>
      </c>
      <c r="K76" s="152" t="s">
        <v>159</v>
      </c>
      <c r="L76" s="152" t="s">
        <v>8432</v>
      </c>
      <c r="M76" s="153">
        <v>45874.597222222219</v>
      </c>
      <c r="N76" s="153">
        <v>45878.495833333334</v>
      </c>
      <c r="O76" s="186"/>
      <c r="P76" s="187" t="s">
        <v>3335</v>
      </c>
      <c r="Q76" s="152" t="s">
        <v>3335</v>
      </c>
      <c r="R76" s="188" t="s">
        <v>200</v>
      </c>
      <c r="S76" s="188" t="s">
        <v>201</v>
      </c>
      <c r="T76" s="152" t="s">
        <v>8052</v>
      </c>
      <c r="U76" s="152" t="s">
        <v>8053</v>
      </c>
      <c r="V76" s="187" t="s">
        <v>8433</v>
      </c>
      <c r="W76" s="152" t="s">
        <v>2967</v>
      </c>
      <c r="X76" s="152" t="s">
        <v>8434</v>
      </c>
      <c r="Y76" s="152" t="s">
        <v>25</v>
      </c>
      <c r="Z76" s="189" t="str">
        <f>VLOOKUP(D76,TIPOLOGIA!A:F,5,0)</f>
        <v>TERRESTRE</v>
      </c>
      <c r="AA76" s="152" t="s">
        <v>689</v>
      </c>
      <c r="AB76" s="152">
        <v>1</v>
      </c>
      <c r="AC76" s="152">
        <v>0</v>
      </c>
      <c r="AD76" s="87">
        <f>IF(W76="SOPORTE_TELEFÓNICO",'BASE LIQUIDACION REDEBAN 2025'!$B$19,IF(Y76="TIPO I",'BASE LIQUIDACION REDEBAN 2025'!$C$2,IF(Y76="TIPO II",'BASE LIQUIDACION REDEBAN 2025'!$C$3,IF(Y76="TIPO III",'BASE LIQUIDACION REDEBAN 2025'!$C$4,IF(Y76="TIPO IV",'BASE LIQUIDACION REDEBAN 2025'!$C$5,IF(Z76="AEREO",'BASE LIQUIDACION REDEBAN 2025'!$B$6,'BASE LIQUIDACION REDEBAN 2025'!$C$5))))))</f>
        <v>65960.072302</v>
      </c>
      <c r="AE76" s="87">
        <f>IF(OR(W76="SOPORTE_TELEFÓNICO",W76="ENVÍO"),0,IF(Y76="TIPO I",'BASE LIQUIDACION REDEBAN 2025'!$B$10,IF(Y76="TIPO II",'BASE LIQUIDACION REDEBAN 2025'!$B$11,IF(Y76="TIPO III",'BASE LIQUIDACION REDEBAN 2025'!$B$12,'BASE LIQUIDACION REDEBAN 2025'!$B$13))))</f>
        <v>75096.394270399993</v>
      </c>
      <c r="AF76" s="87">
        <f t="shared" si="1"/>
        <v>65960.072302</v>
      </c>
    </row>
    <row r="77" spans="1:32">
      <c r="A77" s="152" t="s">
        <v>68</v>
      </c>
      <c r="B77" s="152" t="str">
        <f>VLOOKUP(A77,'CENTRO DE COSTOS'!A:D,4,FALSE)</f>
        <v>WILLIAM ASDRUBAL ROZO ROZO</v>
      </c>
      <c r="C77" s="152" t="str">
        <f>VLOOKUP(A77,'CENTRO DE COSTOS'!A:D,2,FALSE)</f>
        <v>0004-0004</v>
      </c>
      <c r="D77" s="152">
        <v>11001</v>
      </c>
      <c r="E77" s="152" t="s">
        <v>8435</v>
      </c>
      <c r="F77" s="152">
        <v>55911</v>
      </c>
      <c r="G77" s="152" t="s">
        <v>8049</v>
      </c>
      <c r="H77" s="152" t="s">
        <v>470</v>
      </c>
      <c r="I77" s="152" t="s">
        <v>68</v>
      </c>
      <c r="J77" s="152" t="s">
        <v>8436</v>
      </c>
      <c r="K77" s="152" t="s">
        <v>159</v>
      </c>
      <c r="L77" s="152" t="s">
        <v>8437</v>
      </c>
      <c r="M77" s="153">
        <v>45875.720833333333</v>
      </c>
      <c r="N77" s="153">
        <v>45878.509027777778</v>
      </c>
      <c r="O77" s="186"/>
      <c r="P77" s="187" t="s">
        <v>3335</v>
      </c>
      <c r="Q77" s="152" t="s">
        <v>3335</v>
      </c>
      <c r="R77" s="188" t="s">
        <v>200</v>
      </c>
      <c r="S77" s="188" t="s">
        <v>739</v>
      </c>
      <c r="T77" s="152" t="s">
        <v>8052</v>
      </c>
      <c r="U77" s="152" t="s">
        <v>8053</v>
      </c>
      <c r="V77" s="187" t="s">
        <v>8438</v>
      </c>
      <c r="W77" s="152" t="s">
        <v>2967</v>
      </c>
      <c r="X77" s="152" t="s">
        <v>8439</v>
      </c>
      <c r="Y77" s="152" t="s">
        <v>25</v>
      </c>
      <c r="Z77" s="189" t="str">
        <f>VLOOKUP(D77,TIPOLOGIA!A:F,5,0)</f>
        <v>TERRESTRE</v>
      </c>
      <c r="AA77" s="152" t="s">
        <v>506</v>
      </c>
      <c r="AB77" s="152">
        <v>1</v>
      </c>
      <c r="AC77" s="152">
        <v>0</v>
      </c>
      <c r="AD77" s="87">
        <f>IF(W77="SOPORTE_TELEFÓNICO",'BASE LIQUIDACION REDEBAN 2025'!$B$19,IF(Y77="TIPO I",'BASE LIQUIDACION REDEBAN 2025'!$C$2,IF(Y77="TIPO II",'BASE LIQUIDACION REDEBAN 2025'!$C$3,IF(Y77="TIPO III",'BASE LIQUIDACION REDEBAN 2025'!$C$4,IF(Y77="TIPO IV",'BASE LIQUIDACION REDEBAN 2025'!$C$5,IF(Z77="AEREO",'BASE LIQUIDACION REDEBAN 2025'!$B$6,'BASE LIQUIDACION REDEBAN 2025'!$C$5))))))</f>
        <v>65960.072302</v>
      </c>
      <c r="AE77" s="87">
        <f>IF(OR(W77="SOPORTE_TELEFÓNICO",W77="ENVÍO"),0,IF(Y77="TIPO I",'BASE LIQUIDACION REDEBAN 2025'!$B$10,IF(Y77="TIPO II",'BASE LIQUIDACION REDEBAN 2025'!$B$11,IF(Y77="TIPO III",'BASE LIQUIDACION REDEBAN 2025'!$B$12,'BASE LIQUIDACION REDEBAN 2025'!$B$13))))</f>
        <v>75096.394270399993</v>
      </c>
      <c r="AF77" s="87">
        <f t="shared" si="1"/>
        <v>65960.072302</v>
      </c>
    </row>
    <row r="78" spans="1:32">
      <c r="A78" s="152" t="s">
        <v>93</v>
      </c>
      <c r="B78" s="152" t="str">
        <f>VLOOKUP(A78,'CENTRO DE COSTOS'!A:D,4,FALSE)</f>
        <v>DIEGO FERNANDO HENAO CARDONA</v>
      </c>
      <c r="C78" s="152" t="str">
        <f>VLOOKUP(A78,'CENTRO DE COSTOS'!A:D,2,FALSE)</f>
        <v>0004-0003</v>
      </c>
      <c r="D78" s="152">
        <v>86865</v>
      </c>
      <c r="E78" s="152" t="s">
        <v>8440</v>
      </c>
      <c r="F78" s="152">
        <v>13589</v>
      </c>
      <c r="G78" s="152" t="s">
        <v>8049</v>
      </c>
      <c r="H78" s="152" t="s">
        <v>1820</v>
      </c>
      <c r="I78" s="152" t="s">
        <v>1827</v>
      </c>
      <c r="J78" s="152" t="s">
        <v>8441</v>
      </c>
      <c r="K78" s="152" t="s">
        <v>159</v>
      </c>
      <c r="L78" s="152" t="s">
        <v>8442</v>
      </c>
      <c r="M78" s="153">
        <v>45868.665972222225</v>
      </c>
      <c r="N78" s="153">
        <v>45878.574305555558</v>
      </c>
      <c r="O78" s="186"/>
      <c r="P78" s="187" t="s">
        <v>3335</v>
      </c>
      <c r="Q78" s="152" t="s">
        <v>8074</v>
      </c>
      <c r="R78" s="188" t="s">
        <v>2973</v>
      </c>
      <c r="S78" s="188" t="s">
        <v>2973</v>
      </c>
      <c r="T78" s="152" t="s">
        <v>8052</v>
      </c>
      <c r="U78" s="152" t="s">
        <v>8053</v>
      </c>
      <c r="V78" s="187" t="s">
        <v>8443</v>
      </c>
      <c r="W78" s="152" t="s">
        <v>2967</v>
      </c>
      <c r="X78" s="152" t="s">
        <v>8444</v>
      </c>
      <c r="Y78" s="152" t="s">
        <v>32</v>
      </c>
      <c r="Z78" s="189" t="str">
        <f>VLOOKUP(D78,TIPOLOGIA!A:F,5,0)</f>
        <v>TERRESTRE</v>
      </c>
      <c r="AA78" s="152" t="s">
        <v>3595</v>
      </c>
      <c r="AB78" s="152">
        <v>1</v>
      </c>
      <c r="AC78" s="152">
        <v>0</v>
      </c>
      <c r="AD78" s="87">
        <f>IF(W78="SOPORTE_TELEFÓNICO",'BASE LIQUIDACION REDEBAN 2025'!$B$19,IF(Y78="TIPO I",'BASE LIQUIDACION REDEBAN 2025'!$C$2,IF(Y78="TIPO II",'BASE LIQUIDACION REDEBAN 2025'!$C$3,IF(Y78="TIPO III",'BASE LIQUIDACION REDEBAN 2025'!$C$4,IF(Y78="TIPO IV",'BASE LIQUIDACION REDEBAN 2025'!$C$5,IF(Z78="AEREO",'BASE LIQUIDACION REDEBAN 2025'!$B$6,'BASE LIQUIDACION REDEBAN 2025'!$C$5))))))</f>
        <v>479588.87655000004</v>
      </c>
      <c r="AE78" s="87">
        <f>IF(OR(W78="SOPORTE_TELEFÓNICO",W78="ENVÍO"),0,IF(Y78="TIPO I",'BASE LIQUIDACION REDEBAN 2025'!$B$10,IF(Y78="TIPO II",'BASE LIQUIDACION REDEBAN 2025'!$B$11,IF(Y78="TIPO III",'BASE LIQUIDACION REDEBAN 2025'!$B$12,'BASE LIQUIDACION REDEBAN 2025'!$B$13))))</f>
        <v>196536.5258152</v>
      </c>
      <c r="AF78" s="87">
        <f t="shared" si="1"/>
        <v>479588.87655000004</v>
      </c>
    </row>
    <row r="79" spans="1:32">
      <c r="A79" s="152" t="s">
        <v>90</v>
      </c>
      <c r="B79" s="152" t="str">
        <f>VLOOKUP(A79,'CENTRO DE COSTOS'!A:D,4,FALSE)</f>
        <v>JUAN SEBASTIÁN RÍOS CASTRILLÓN</v>
      </c>
      <c r="C79" s="152" t="str">
        <f>VLOOKUP(A79,'CENTRO DE COSTOS'!A:D,2,FALSE)</f>
        <v>0004-0005</v>
      </c>
      <c r="D79" s="152">
        <v>5761</v>
      </c>
      <c r="E79" s="152" t="s">
        <v>8445</v>
      </c>
      <c r="F79" s="152">
        <v>61794</v>
      </c>
      <c r="G79" s="152" t="s">
        <v>8049</v>
      </c>
      <c r="H79" s="152" t="s">
        <v>197</v>
      </c>
      <c r="I79" s="152" t="s">
        <v>6157</v>
      </c>
      <c r="J79" s="152" t="s">
        <v>8446</v>
      </c>
      <c r="K79" s="152" t="s">
        <v>159</v>
      </c>
      <c r="L79" s="152" t="s">
        <v>8447</v>
      </c>
      <c r="M79" s="153">
        <v>45868.665972222225</v>
      </c>
      <c r="N79" s="153">
        <v>45880.342361111114</v>
      </c>
      <c r="O79" s="186"/>
      <c r="P79" s="187" t="s">
        <v>3335</v>
      </c>
      <c r="Q79" s="152" t="s">
        <v>3335</v>
      </c>
      <c r="R79" s="188" t="s">
        <v>2973</v>
      </c>
      <c r="S79" s="188" t="s">
        <v>2973</v>
      </c>
      <c r="T79" s="152" t="s">
        <v>8052</v>
      </c>
      <c r="U79" s="152" t="s">
        <v>8053</v>
      </c>
      <c r="V79" s="187" t="s">
        <v>8448</v>
      </c>
      <c r="W79" s="152" t="s">
        <v>2967</v>
      </c>
      <c r="X79" s="152" t="s">
        <v>8449</v>
      </c>
      <c r="Y79" s="152" t="s">
        <v>28</v>
      </c>
      <c r="Z79" s="189" t="str">
        <f>VLOOKUP(D79,TIPOLOGIA!A:F,5,0)</f>
        <v>TERRESTRE</v>
      </c>
      <c r="AA79" s="152" t="s">
        <v>4326</v>
      </c>
      <c r="AB79" s="152">
        <v>1</v>
      </c>
      <c r="AC79" s="152">
        <v>0</v>
      </c>
      <c r="AD79" s="87">
        <f>IF(W79="SOPORTE_TELEFÓNICO",'BASE LIQUIDACION REDEBAN 2025'!$B$19,IF(Y79="TIPO I",'BASE LIQUIDACION REDEBAN 2025'!$C$2,IF(Y79="TIPO II",'BASE LIQUIDACION REDEBAN 2025'!$C$3,IF(Y79="TIPO III",'BASE LIQUIDACION REDEBAN 2025'!$C$4,IF(Y79="TIPO IV",'BASE LIQUIDACION REDEBAN 2025'!$C$5,IF(Z79="AEREO",'BASE LIQUIDACION REDEBAN 2025'!$B$6,'BASE LIQUIDACION REDEBAN 2025'!$C$5))))))</f>
        <v>144967.87232000002</v>
      </c>
      <c r="AE79" s="87">
        <f>IF(OR(W79="SOPORTE_TELEFÓNICO",W79="ENVÍO"),0,IF(Y79="TIPO I",'BASE LIQUIDACION REDEBAN 2025'!$B$10,IF(Y79="TIPO II",'BASE LIQUIDACION REDEBAN 2025'!$B$11,IF(Y79="TIPO III",'BASE LIQUIDACION REDEBAN 2025'!$B$12,'BASE LIQUIDACION REDEBAN 2025'!$B$13))))</f>
        <v>140395.6348884</v>
      </c>
      <c r="AF79" s="87">
        <f t="shared" si="1"/>
        <v>144967.87232000002</v>
      </c>
    </row>
    <row r="80" spans="1:32">
      <c r="A80" s="152" t="s">
        <v>90</v>
      </c>
      <c r="B80" s="152" t="str">
        <f>VLOOKUP(A80,'CENTRO DE COSTOS'!A:D,4,FALSE)</f>
        <v>JUAN SEBASTIÁN RÍOS CASTRILLÓN</v>
      </c>
      <c r="C80" s="152" t="str">
        <f>VLOOKUP(A80,'CENTRO DE COSTOS'!A:D,2,FALSE)</f>
        <v>0004-0005</v>
      </c>
      <c r="D80" s="152">
        <v>5318</v>
      </c>
      <c r="E80" s="152" t="s">
        <v>8450</v>
      </c>
      <c r="F80" s="152">
        <v>28959</v>
      </c>
      <c r="G80" s="152" t="s">
        <v>8049</v>
      </c>
      <c r="H80" s="152" t="s">
        <v>197</v>
      </c>
      <c r="I80" s="152" t="s">
        <v>4048</v>
      </c>
      <c r="J80" s="152" t="s">
        <v>8451</v>
      </c>
      <c r="K80" s="152" t="s">
        <v>159</v>
      </c>
      <c r="L80" s="152" t="s">
        <v>8452</v>
      </c>
      <c r="M80" s="153">
        <v>45874.597222222219</v>
      </c>
      <c r="N80" s="153">
        <v>45880.466666666667</v>
      </c>
      <c r="O80" s="186"/>
      <c r="P80" s="187" t="s">
        <v>3335</v>
      </c>
      <c r="Q80" s="152" t="s">
        <v>3335</v>
      </c>
      <c r="R80" s="188" t="s">
        <v>2973</v>
      </c>
      <c r="S80" s="188" t="s">
        <v>2973</v>
      </c>
      <c r="T80" s="152" t="s">
        <v>8052</v>
      </c>
      <c r="U80" s="152" t="s">
        <v>8053</v>
      </c>
      <c r="V80" s="187" t="s">
        <v>8453</v>
      </c>
      <c r="W80" s="152" t="s">
        <v>2967</v>
      </c>
      <c r="X80" s="152" t="s">
        <v>8454</v>
      </c>
      <c r="Y80" s="152" t="s">
        <v>28</v>
      </c>
      <c r="Z80" s="189" t="str">
        <f>VLOOKUP(D80,TIPOLOGIA!A:F,5,0)</f>
        <v>TERRESTRE</v>
      </c>
      <c r="AA80" s="152" t="s">
        <v>3209</v>
      </c>
      <c r="AB80" s="152">
        <v>1</v>
      </c>
      <c r="AC80" s="152">
        <v>0</v>
      </c>
      <c r="AD80" s="87">
        <f>IF(W80="SOPORTE_TELEFÓNICO",'BASE LIQUIDACION REDEBAN 2025'!$B$19,IF(Y80="TIPO I",'BASE LIQUIDACION REDEBAN 2025'!$C$2,IF(Y80="TIPO II",'BASE LIQUIDACION REDEBAN 2025'!$C$3,IF(Y80="TIPO III",'BASE LIQUIDACION REDEBAN 2025'!$C$4,IF(Y80="TIPO IV",'BASE LIQUIDACION REDEBAN 2025'!$C$5,IF(Z80="AEREO",'BASE LIQUIDACION REDEBAN 2025'!$B$6,'BASE LIQUIDACION REDEBAN 2025'!$C$5))))))</f>
        <v>144967.87232000002</v>
      </c>
      <c r="AE80" s="87">
        <f>IF(OR(W80="SOPORTE_TELEFÓNICO",W80="ENVÍO"),0,IF(Y80="TIPO I",'BASE LIQUIDACION REDEBAN 2025'!$B$10,IF(Y80="TIPO II",'BASE LIQUIDACION REDEBAN 2025'!$B$11,IF(Y80="TIPO III",'BASE LIQUIDACION REDEBAN 2025'!$B$12,'BASE LIQUIDACION REDEBAN 2025'!$B$13))))</f>
        <v>140395.6348884</v>
      </c>
      <c r="AF80" s="87">
        <f t="shared" si="1"/>
        <v>144967.87232000002</v>
      </c>
    </row>
    <row r="81" spans="1:32">
      <c r="A81" s="152" t="s">
        <v>87</v>
      </c>
      <c r="B81" s="152" t="str">
        <f>VLOOKUP(A81,'CENTRO DE COSTOS'!A:D,4,FALSE)</f>
        <v>DIEGO FERNANDO HENAO CARDONA</v>
      </c>
      <c r="C81" s="152" t="str">
        <f>VLOOKUP(A81,'CENTRO DE COSTOS'!A:D,2,FALSE)</f>
        <v>0004-0002</v>
      </c>
      <c r="D81" s="152">
        <v>17001</v>
      </c>
      <c r="E81" s="152" t="s">
        <v>8455</v>
      </c>
      <c r="F81" s="152">
        <v>59574</v>
      </c>
      <c r="G81" s="152" t="s">
        <v>8049</v>
      </c>
      <c r="H81" s="152" t="s">
        <v>477</v>
      </c>
      <c r="I81" s="152" t="s">
        <v>87</v>
      </c>
      <c r="J81" s="152" t="s">
        <v>8456</v>
      </c>
      <c r="K81" s="152" t="s">
        <v>159</v>
      </c>
      <c r="L81" s="152" t="s">
        <v>8457</v>
      </c>
      <c r="M81" s="153">
        <v>45878.699305555558</v>
      </c>
      <c r="N81" s="153">
        <v>45880.502083333333</v>
      </c>
      <c r="O81" s="186"/>
      <c r="P81" s="187" t="s">
        <v>3335</v>
      </c>
      <c r="Q81" s="152" t="s">
        <v>3335</v>
      </c>
      <c r="R81" s="188" t="s">
        <v>200</v>
      </c>
      <c r="S81" s="188" t="s">
        <v>201</v>
      </c>
      <c r="T81" s="152" t="s">
        <v>8052</v>
      </c>
      <c r="U81" s="152" t="s">
        <v>8053</v>
      </c>
      <c r="V81" s="187" t="s">
        <v>8458</v>
      </c>
      <c r="W81" s="152" t="s">
        <v>2967</v>
      </c>
      <c r="X81" s="152" t="s">
        <v>8459</v>
      </c>
      <c r="Y81" s="152" t="s">
        <v>25</v>
      </c>
      <c r="Z81" s="189" t="str">
        <f>VLOOKUP(D81,TIPOLOGIA!A:F,5,0)</f>
        <v>TERRESTRE</v>
      </c>
      <c r="AA81" s="152" t="s">
        <v>482</v>
      </c>
      <c r="AB81" s="152">
        <v>1</v>
      </c>
      <c r="AC81" s="152">
        <v>0</v>
      </c>
      <c r="AD81" s="87">
        <f>IF(W81="SOPORTE_TELEFÓNICO",'BASE LIQUIDACION REDEBAN 2025'!$B$19,IF(Y81="TIPO I",'BASE LIQUIDACION REDEBAN 2025'!$C$2,IF(Y81="TIPO II",'BASE LIQUIDACION REDEBAN 2025'!$C$3,IF(Y81="TIPO III",'BASE LIQUIDACION REDEBAN 2025'!$C$4,IF(Y81="TIPO IV",'BASE LIQUIDACION REDEBAN 2025'!$C$5,IF(Z81="AEREO",'BASE LIQUIDACION REDEBAN 2025'!$B$6,'BASE LIQUIDACION REDEBAN 2025'!$C$5))))))</f>
        <v>65960.072302</v>
      </c>
      <c r="AE81" s="87">
        <f>IF(OR(W81="SOPORTE_TELEFÓNICO",W81="ENVÍO"),0,IF(Y81="TIPO I",'BASE LIQUIDACION REDEBAN 2025'!$B$10,IF(Y81="TIPO II",'BASE LIQUIDACION REDEBAN 2025'!$B$11,IF(Y81="TIPO III",'BASE LIQUIDACION REDEBAN 2025'!$B$12,'BASE LIQUIDACION REDEBAN 2025'!$B$13))))</f>
        <v>75096.394270399993</v>
      </c>
      <c r="AF81" s="87">
        <f t="shared" si="1"/>
        <v>65960.072302</v>
      </c>
    </row>
    <row r="82" spans="1:32">
      <c r="A82" s="152" t="s">
        <v>99</v>
      </c>
      <c r="B82" s="152" t="str">
        <f>VLOOKUP(A82,'CENTRO DE COSTOS'!A:D,4,FALSE)</f>
        <v>JOSE MAURICIO HERNANDEZ ROJAS</v>
      </c>
      <c r="C82" s="152" t="str">
        <f>VLOOKUP(A82,'CENTRO DE COSTOS'!A:D,2,FALSE)</f>
        <v>0004-0001</v>
      </c>
      <c r="D82" s="152">
        <v>13074</v>
      </c>
      <c r="E82" s="152" t="s">
        <v>8460</v>
      </c>
      <c r="F82" s="152">
        <v>49949</v>
      </c>
      <c r="G82" s="152" t="s">
        <v>8049</v>
      </c>
      <c r="H82" s="152" t="s">
        <v>303</v>
      </c>
      <c r="I82" s="152" t="s">
        <v>6361</v>
      </c>
      <c r="J82" s="152" t="s">
        <v>8461</v>
      </c>
      <c r="K82" s="152" t="s">
        <v>159</v>
      </c>
      <c r="L82" s="152" t="s">
        <v>8462</v>
      </c>
      <c r="M82" s="153">
        <v>45874.597222222219</v>
      </c>
      <c r="N82" s="153">
        <v>45880.540972222225</v>
      </c>
      <c r="O82" s="186"/>
      <c r="P82" s="187" t="s">
        <v>3335</v>
      </c>
      <c r="Q82" s="152" t="s">
        <v>8074</v>
      </c>
      <c r="R82" s="188" t="s">
        <v>2973</v>
      </c>
      <c r="S82" s="188" t="s">
        <v>2973</v>
      </c>
      <c r="T82" s="152" t="s">
        <v>8052</v>
      </c>
      <c r="U82" s="152" t="s">
        <v>8053</v>
      </c>
      <c r="V82" s="187" t="s">
        <v>8463</v>
      </c>
      <c r="W82" s="152" t="s">
        <v>2967</v>
      </c>
      <c r="X82" s="152" t="s">
        <v>8464</v>
      </c>
      <c r="Y82" s="152" t="s">
        <v>32</v>
      </c>
      <c r="Z82" s="189" t="str">
        <f>VLOOKUP(D82,TIPOLOGIA!A:F,5,0)</f>
        <v>TERRESTRE</v>
      </c>
      <c r="AA82" s="152" t="s">
        <v>446</v>
      </c>
      <c r="AB82" s="152">
        <v>1</v>
      </c>
      <c r="AC82" s="152">
        <v>0</v>
      </c>
      <c r="AD82" s="87">
        <f>IF(W82="SOPORTE_TELEFÓNICO",'BASE LIQUIDACION REDEBAN 2025'!$B$19,IF(Y82="TIPO I",'BASE LIQUIDACION REDEBAN 2025'!$C$2,IF(Y82="TIPO II",'BASE LIQUIDACION REDEBAN 2025'!$C$3,IF(Y82="TIPO III",'BASE LIQUIDACION REDEBAN 2025'!$C$4,IF(Y82="TIPO IV",'BASE LIQUIDACION REDEBAN 2025'!$C$5,IF(Z82="AEREO",'BASE LIQUIDACION REDEBAN 2025'!$B$6,'BASE LIQUIDACION REDEBAN 2025'!$C$5))))))</f>
        <v>479588.87655000004</v>
      </c>
      <c r="AE82" s="87">
        <f>IF(OR(W82="SOPORTE_TELEFÓNICO",W82="ENVÍO"),0,IF(Y82="TIPO I",'BASE LIQUIDACION REDEBAN 2025'!$B$10,IF(Y82="TIPO II",'BASE LIQUIDACION REDEBAN 2025'!$B$11,IF(Y82="TIPO III",'BASE LIQUIDACION REDEBAN 2025'!$B$12,'BASE LIQUIDACION REDEBAN 2025'!$B$13))))</f>
        <v>196536.5258152</v>
      </c>
      <c r="AF82" s="87">
        <f t="shared" si="1"/>
        <v>479588.87655000004</v>
      </c>
    </row>
    <row r="83" spans="1:32">
      <c r="A83" s="152" t="s">
        <v>99</v>
      </c>
      <c r="B83" s="152" t="str">
        <f>VLOOKUP(A83,'CENTRO DE COSTOS'!A:D,4,FALSE)</f>
        <v>JOSE MAURICIO HERNANDEZ ROJAS</v>
      </c>
      <c r="C83" s="152" t="str">
        <f>VLOOKUP(A83,'CENTRO DE COSTOS'!A:D,2,FALSE)</f>
        <v>0004-0001</v>
      </c>
      <c r="D83" s="152">
        <v>13074</v>
      </c>
      <c r="E83" s="152" t="s">
        <v>8465</v>
      </c>
      <c r="F83" s="152">
        <v>49948</v>
      </c>
      <c r="G83" s="152" t="s">
        <v>8049</v>
      </c>
      <c r="H83" s="152" t="s">
        <v>303</v>
      </c>
      <c r="I83" s="152" t="s">
        <v>6361</v>
      </c>
      <c r="J83" s="152" t="s">
        <v>8461</v>
      </c>
      <c r="K83" s="152" t="s">
        <v>159</v>
      </c>
      <c r="L83" s="152" t="s">
        <v>8466</v>
      </c>
      <c r="M83" s="153">
        <v>45874.597222222219</v>
      </c>
      <c r="N83" s="153">
        <v>45880.543055555558</v>
      </c>
      <c r="O83" s="186"/>
      <c r="P83" s="187" t="s">
        <v>3335</v>
      </c>
      <c r="Q83" s="152" t="s">
        <v>8074</v>
      </c>
      <c r="R83" s="188" t="s">
        <v>2973</v>
      </c>
      <c r="S83" s="188" t="s">
        <v>2973</v>
      </c>
      <c r="T83" s="152" t="s">
        <v>8052</v>
      </c>
      <c r="U83" s="152" t="s">
        <v>8053</v>
      </c>
      <c r="V83" s="187" t="s">
        <v>8463</v>
      </c>
      <c r="W83" s="152" t="s">
        <v>2967</v>
      </c>
      <c r="X83" s="152" t="s">
        <v>8467</v>
      </c>
      <c r="Y83" s="152" t="s">
        <v>32</v>
      </c>
      <c r="Z83" s="189" t="str">
        <f>VLOOKUP(D83,TIPOLOGIA!A:F,5,0)</f>
        <v>TERRESTRE</v>
      </c>
      <c r="AA83" s="152" t="s">
        <v>446</v>
      </c>
      <c r="AB83" s="152">
        <v>1</v>
      </c>
      <c r="AC83" s="152">
        <v>0</v>
      </c>
      <c r="AD83" s="87">
        <f>IF(W83="SOPORTE_TELEFÓNICO",'BASE LIQUIDACION REDEBAN 2025'!$B$19,IF(Y83="TIPO I",'BASE LIQUIDACION REDEBAN 2025'!$C$2,IF(Y83="TIPO II",'BASE LIQUIDACION REDEBAN 2025'!$C$3,IF(Y83="TIPO III",'BASE LIQUIDACION REDEBAN 2025'!$C$4,IF(Y83="TIPO IV",'BASE LIQUIDACION REDEBAN 2025'!$C$5,IF(Z83="AEREO",'BASE LIQUIDACION REDEBAN 2025'!$B$6,'BASE LIQUIDACION REDEBAN 2025'!$C$5))))))</f>
        <v>479588.87655000004</v>
      </c>
      <c r="AE83" s="87">
        <f>IF(OR(W83="SOPORTE_TELEFÓNICO",W83="ENVÍO"),0,IF(Y83="TIPO I",'BASE LIQUIDACION REDEBAN 2025'!$B$10,IF(Y83="TIPO II",'BASE LIQUIDACION REDEBAN 2025'!$B$11,IF(Y83="TIPO III",'BASE LIQUIDACION REDEBAN 2025'!$B$12,'BASE LIQUIDACION REDEBAN 2025'!$B$13))))</f>
        <v>196536.5258152</v>
      </c>
      <c r="AF83" s="87">
        <f t="shared" si="1"/>
        <v>479588.87655000004</v>
      </c>
    </row>
    <row r="84" spans="1:32">
      <c r="A84" s="152" t="s">
        <v>90</v>
      </c>
      <c r="B84" s="152" t="str">
        <f>VLOOKUP(A84,'CENTRO DE COSTOS'!A:D,4,FALSE)</f>
        <v>JUAN SEBASTIÁN RÍOS CASTRILLÓN</v>
      </c>
      <c r="C84" s="152" t="str">
        <f>VLOOKUP(A84,'CENTRO DE COSTOS'!A:D,2,FALSE)</f>
        <v>0004-0005</v>
      </c>
      <c r="D84" s="152">
        <v>5001</v>
      </c>
      <c r="E84" s="152" t="s">
        <v>8468</v>
      </c>
      <c r="F84" s="152">
        <v>27675</v>
      </c>
      <c r="G84" s="152" t="s">
        <v>8049</v>
      </c>
      <c r="H84" s="152" t="s">
        <v>197</v>
      </c>
      <c r="I84" s="152" t="s">
        <v>90</v>
      </c>
      <c r="J84" s="152" t="s">
        <v>8469</v>
      </c>
      <c r="K84" s="152" t="s">
        <v>159</v>
      </c>
      <c r="L84" s="152" t="s">
        <v>8470</v>
      </c>
      <c r="M84" s="153">
        <v>45880.504861111112</v>
      </c>
      <c r="N84" s="153">
        <v>45880.6875</v>
      </c>
      <c r="O84" s="186"/>
      <c r="P84" s="187" t="s">
        <v>3335</v>
      </c>
      <c r="Q84" s="152" t="s">
        <v>8386</v>
      </c>
      <c r="R84" s="188" t="s">
        <v>200</v>
      </c>
      <c r="S84" s="188" t="s">
        <v>201</v>
      </c>
      <c r="T84" s="152" t="s">
        <v>8052</v>
      </c>
      <c r="U84" s="152" t="s">
        <v>8053</v>
      </c>
      <c r="V84" s="187" t="s">
        <v>8471</v>
      </c>
      <c r="W84" s="152" t="s">
        <v>2967</v>
      </c>
      <c r="X84" s="152" t="s">
        <v>8472</v>
      </c>
      <c r="Y84" s="152" t="s">
        <v>25</v>
      </c>
      <c r="Z84" s="189" t="str">
        <f>VLOOKUP(D84,TIPOLOGIA!A:F,5,0)</f>
        <v>TERRESTRE</v>
      </c>
      <c r="AA84" s="152" t="s">
        <v>1245</v>
      </c>
      <c r="AB84" s="152">
        <v>1</v>
      </c>
      <c r="AC84" s="152">
        <v>0</v>
      </c>
      <c r="AD84" s="87">
        <f>IF(W84="SOPORTE_TELEFÓNICO",'BASE LIQUIDACION REDEBAN 2025'!$B$19,IF(Y84="TIPO I",'BASE LIQUIDACION REDEBAN 2025'!$C$2,IF(Y84="TIPO II",'BASE LIQUIDACION REDEBAN 2025'!$C$3,IF(Y84="TIPO III",'BASE LIQUIDACION REDEBAN 2025'!$C$4,IF(Y84="TIPO IV",'BASE LIQUIDACION REDEBAN 2025'!$C$5,IF(Z84="AEREO",'BASE LIQUIDACION REDEBAN 2025'!$B$6,'BASE LIQUIDACION REDEBAN 2025'!$C$5))))))</f>
        <v>65960.072302</v>
      </c>
      <c r="AE84" s="87">
        <f>IF(OR(W84="SOPORTE_TELEFÓNICO",W84="ENVÍO"),0,IF(Y84="TIPO I",'BASE LIQUIDACION REDEBAN 2025'!$B$10,IF(Y84="TIPO II",'BASE LIQUIDACION REDEBAN 2025'!$B$11,IF(Y84="TIPO III",'BASE LIQUIDACION REDEBAN 2025'!$B$12,'BASE LIQUIDACION REDEBAN 2025'!$B$13))))</f>
        <v>75096.394270399993</v>
      </c>
      <c r="AF84" s="87">
        <f t="shared" si="1"/>
        <v>65960.072302</v>
      </c>
    </row>
    <row r="85" spans="1:32">
      <c r="A85" s="152" t="s">
        <v>92</v>
      </c>
      <c r="B85" s="152" t="str">
        <f>VLOOKUP(A85,'CENTRO DE COSTOS'!A:D,4,FALSE)</f>
        <v>KEVIN ALEXIS CORZO BUSTOS</v>
      </c>
      <c r="C85" s="152" t="str">
        <f>VLOOKUP(A85,'CENTRO DE COSTOS'!A:D,2,FALSE)</f>
        <v>0004-0007</v>
      </c>
      <c r="D85" s="152">
        <v>73483</v>
      </c>
      <c r="E85" s="152" t="s">
        <v>8473</v>
      </c>
      <c r="F85" s="152">
        <v>75471</v>
      </c>
      <c r="G85" s="152" t="s">
        <v>8049</v>
      </c>
      <c r="H85" s="152" t="s">
        <v>703</v>
      </c>
      <c r="I85" s="152" t="s">
        <v>8474</v>
      </c>
      <c r="J85" s="152" t="s">
        <v>8475</v>
      </c>
      <c r="K85" s="152" t="s">
        <v>159</v>
      </c>
      <c r="L85" s="152" t="s">
        <v>8476</v>
      </c>
      <c r="M85" s="153">
        <v>45878.7</v>
      </c>
      <c r="N85" s="153">
        <v>45880.697916666664</v>
      </c>
      <c r="O85" s="186"/>
      <c r="P85" s="187" t="s">
        <v>3335</v>
      </c>
      <c r="Q85" s="152" t="s">
        <v>3335</v>
      </c>
      <c r="R85" s="188" t="s">
        <v>2973</v>
      </c>
      <c r="S85" s="188" t="s">
        <v>2973</v>
      </c>
      <c r="T85" s="152" t="s">
        <v>8052</v>
      </c>
      <c r="U85" s="152" t="s">
        <v>8053</v>
      </c>
      <c r="V85" s="187" t="s">
        <v>8477</v>
      </c>
      <c r="W85" s="152" t="s">
        <v>2967</v>
      </c>
      <c r="X85" s="152" t="s">
        <v>8478</v>
      </c>
      <c r="Y85" s="152" t="s">
        <v>28</v>
      </c>
      <c r="Z85" s="189" t="str">
        <f>VLOOKUP(D85,TIPOLOGIA!A:F,5,0)</f>
        <v>TERRESTRE</v>
      </c>
      <c r="AA85" s="152" t="s">
        <v>344</v>
      </c>
      <c r="AB85" s="152">
        <v>1</v>
      </c>
      <c r="AC85" s="152">
        <v>0</v>
      </c>
      <c r="AD85" s="87">
        <f>IF(W85="SOPORTE_TELEFÓNICO",'BASE LIQUIDACION REDEBAN 2025'!$B$19,IF(Y85="TIPO I",'BASE LIQUIDACION REDEBAN 2025'!$C$2,IF(Y85="TIPO II",'BASE LIQUIDACION REDEBAN 2025'!$C$3,IF(Y85="TIPO III",'BASE LIQUIDACION REDEBAN 2025'!$C$4,IF(Y85="TIPO IV",'BASE LIQUIDACION REDEBAN 2025'!$C$5,IF(Z85="AEREO",'BASE LIQUIDACION REDEBAN 2025'!$B$6,'BASE LIQUIDACION REDEBAN 2025'!$C$5))))))</f>
        <v>144967.87232000002</v>
      </c>
      <c r="AE85" s="87">
        <f>IF(OR(W85="SOPORTE_TELEFÓNICO",W85="ENVÍO"),0,IF(Y85="TIPO I",'BASE LIQUIDACION REDEBAN 2025'!$B$10,IF(Y85="TIPO II",'BASE LIQUIDACION REDEBAN 2025'!$B$11,IF(Y85="TIPO III",'BASE LIQUIDACION REDEBAN 2025'!$B$12,'BASE LIQUIDACION REDEBAN 2025'!$B$13))))</f>
        <v>140395.6348884</v>
      </c>
      <c r="AF85" s="87">
        <f t="shared" si="1"/>
        <v>144967.87232000002</v>
      </c>
    </row>
    <row r="86" spans="1:32">
      <c r="A86" s="152" t="s">
        <v>68</v>
      </c>
      <c r="B86" s="152" t="str">
        <f>VLOOKUP(A86,'CENTRO DE COSTOS'!A:D,4,FALSE)</f>
        <v>WILLIAM ASDRUBAL ROZO ROZO</v>
      </c>
      <c r="C86" s="152" t="str">
        <f>VLOOKUP(A86,'CENTRO DE COSTOS'!A:D,2,FALSE)</f>
        <v>0004-0004</v>
      </c>
      <c r="D86" s="152">
        <v>25245</v>
      </c>
      <c r="E86" s="152" t="s">
        <v>8479</v>
      </c>
      <c r="F86" s="152">
        <v>36084</v>
      </c>
      <c r="G86" s="152" t="s">
        <v>8049</v>
      </c>
      <c r="H86" s="152" t="s">
        <v>470</v>
      </c>
      <c r="I86" s="152" t="s">
        <v>6614</v>
      </c>
      <c r="J86" s="152" t="s">
        <v>8480</v>
      </c>
      <c r="K86" s="152" t="s">
        <v>159</v>
      </c>
      <c r="L86" s="152" t="s">
        <v>8481</v>
      </c>
      <c r="M86" s="153">
        <v>45874.597222222219</v>
      </c>
      <c r="N86" s="153">
        <v>45881.404166666667</v>
      </c>
      <c r="O86" s="186"/>
      <c r="P86" s="187" t="s">
        <v>3335</v>
      </c>
      <c r="Q86" s="152" t="s">
        <v>3335</v>
      </c>
      <c r="R86" s="188" t="s">
        <v>2973</v>
      </c>
      <c r="S86" s="188" t="s">
        <v>2973</v>
      </c>
      <c r="T86" s="152" t="s">
        <v>8052</v>
      </c>
      <c r="U86" s="152" t="s">
        <v>8053</v>
      </c>
      <c r="V86" s="187" t="s">
        <v>8482</v>
      </c>
      <c r="W86" s="152" t="s">
        <v>2967</v>
      </c>
      <c r="X86" s="152" t="s">
        <v>8483</v>
      </c>
      <c r="Y86" s="152" t="s">
        <v>28</v>
      </c>
      <c r="Z86" s="189" t="str">
        <f>VLOOKUP(D86,TIPOLOGIA!A:F,5,0)</f>
        <v>TERRESTRE</v>
      </c>
      <c r="AA86" s="152" t="s">
        <v>599</v>
      </c>
      <c r="AB86" s="152">
        <v>1</v>
      </c>
      <c r="AC86" s="152">
        <v>0</v>
      </c>
      <c r="AD86" s="87">
        <f>IF(W86="SOPORTE_TELEFÓNICO",'BASE LIQUIDACION REDEBAN 2025'!$B$19,IF(Y86="TIPO I",'BASE LIQUIDACION REDEBAN 2025'!$C$2,IF(Y86="TIPO II",'BASE LIQUIDACION REDEBAN 2025'!$C$3,IF(Y86="TIPO III",'BASE LIQUIDACION REDEBAN 2025'!$C$4,IF(Y86="TIPO IV",'BASE LIQUIDACION REDEBAN 2025'!$C$5,IF(Z86="AEREO",'BASE LIQUIDACION REDEBAN 2025'!$B$6,'BASE LIQUIDACION REDEBAN 2025'!$C$5))))))</f>
        <v>144967.87232000002</v>
      </c>
      <c r="AE86" s="87">
        <f>IF(OR(W86="SOPORTE_TELEFÓNICO",W86="ENVÍO"),0,IF(Y86="TIPO I",'BASE LIQUIDACION REDEBAN 2025'!$B$10,IF(Y86="TIPO II",'BASE LIQUIDACION REDEBAN 2025'!$B$11,IF(Y86="TIPO III",'BASE LIQUIDACION REDEBAN 2025'!$B$12,'BASE LIQUIDACION REDEBAN 2025'!$B$13))))</f>
        <v>140395.6348884</v>
      </c>
      <c r="AF86" s="87">
        <f t="shared" si="1"/>
        <v>144967.87232000002</v>
      </c>
    </row>
    <row r="87" spans="1:32">
      <c r="A87" s="152" t="s">
        <v>64</v>
      </c>
      <c r="B87" s="152" t="str">
        <f>VLOOKUP(A87,'CENTRO DE COSTOS'!A:D,4,FALSE)</f>
        <v>JOSE MAURICIO HERNANDEZ ROJAS</v>
      </c>
      <c r="C87" s="152" t="str">
        <f>VLOOKUP(A87,'CENTRO DE COSTOS'!A:D,2,FALSE)</f>
        <v>0004-0001</v>
      </c>
      <c r="D87" s="152">
        <v>47675</v>
      </c>
      <c r="E87" s="152" t="s">
        <v>8484</v>
      </c>
      <c r="F87" s="152">
        <v>58670</v>
      </c>
      <c r="G87" s="152" t="s">
        <v>8049</v>
      </c>
      <c r="H87" s="152" t="s">
        <v>1896</v>
      </c>
      <c r="I87" s="152" t="s">
        <v>4014</v>
      </c>
      <c r="J87" s="152" t="s">
        <v>8485</v>
      </c>
      <c r="K87" s="152" t="s">
        <v>159</v>
      </c>
      <c r="L87" s="152" t="s">
        <v>8486</v>
      </c>
      <c r="M87" s="153">
        <v>45878.7</v>
      </c>
      <c r="N87" s="153">
        <v>45881.438888888886</v>
      </c>
      <c r="O87" s="186"/>
      <c r="P87" s="187" t="s">
        <v>3335</v>
      </c>
      <c r="Q87" s="152" t="s">
        <v>3335</v>
      </c>
      <c r="R87" s="188" t="s">
        <v>2973</v>
      </c>
      <c r="S87" s="188" t="s">
        <v>2973</v>
      </c>
      <c r="T87" s="152" t="s">
        <v>8052</v>
      </c>
      <c r="U87" s="152" t="s">
        <v>8053</v>
      </c>
      <c r="V87" s="187" t="s">
        <v>8487</v>
      </c>
      <c r="W87" s="152" t="s">
        <v>2967</v>
      </c>
      <c r="X87" s="152" t="s">
        <v>8488</v>
      </c>
      <c r="Y87" s="152" t="s">
        <v>28</v>
      </c>
      <c r="Z87" s="189" t="str">
        <f>VLOOKUP(D87,TIPOLOGIA!A:F,5,0)</f>
        <v>TERRESTRE</v>
      </c>
      <c r="AA87" s="152" t="s">
        <v>912</v>
      </c>
      <c r="AB87" s="152">
        <v>1</v>
      </c>
      <c r="AC87" s="152">
        <v>0</v>
      </c>
      <c r="AD87" s="87">
        <f>IF(W87="SOPORTE_TELEFÓNICO",'BASE LIQUIDACION REDEBAN 2025'!$B$19,IF(Y87="TIPO I",'BASE LIQUIDACION REDEBAN 2025'!$C$2,IF(Y87="TIPO II",'BASE LIQUIDACION REDEBAN 2025'!$C$3,IF(Y87="TIPO III",'BASE LIQUIDACION REDEBAN 2025'!$C$4,IF(Y87="TIPO IV",'BASE LIQUIDACION REDEBAN 2025'!$C$5,IF(Z87="AEREO",'BASE LIQUIDACION REDEBAN 2025'!$B$6,'BASE LIQUIDACION REDEBAN 2025'!$C$5))))))</f>
        <v>144967.87232000002</v>
      </c>
      <c r="AE87" s="87">
        <f>IF(OR(W87="SOPORTE_TELEFÓNICO",W87="ENVÍO"),0,IF(Y87="TIPO I",'BASE LIQUIDACION REDEBAN 2025'!$B$10,IF(Y87="TIPO II",'BASE LIQUIDACION REDEBAN 2025'!$B$11,IF(Y87="TIPO III",'BASE LIQUIDACION REDEBAN 2025'!$B$12,'BASE LIQUIDACION REDEBAN 2025'!$B$13))))</f>
        <v>140395.6348884</v>
      </c>
      <c r="AF87" s="87">
        <f t="shared" si="1"/>
        <v>144967.87232000002</v>
      </c>
    </row>
    <row r="88" spans="1:32">
      <c r="A88" s="152" t="s">
        <v>100</v>
      </c>
      <c r="B88" s="152" t="str">
        <f>VLOOKUP(A88,'CENTRO DE COSTOS'!A:D,4,FALSE)</f>
        <v>KEVIN ALEXIS CORZO BUSTOS</v>
      </c>
      <c r="C88" s="152" t="str">
        <f>VLOOKUP(A88,'CENTRO DE COSTOS'!A:D,2,FALSE)</f>
        <v>0004-0007</v>
      </c>
      <c r="D88" s="152">
        <v>95015</v>
      </c>
      <c r="E88" s="152" t="s">
        <v>8489</v>
      </c>
      <c r="F88" s="152">
        <v>46949</v>
      </c>
      <c r="G88" s="152" t="s">
        <v>8049</v>
      </c>
      <c r="H88" s="152" t="s">
        <v>4421</v>
      </c>
      <c r="I88" s="152" t="s">
        <v>8490</v>
      </c>
      <c r="J88" s="152" t="s">
        <v>8491</v>
      </c>
      <c r="K88" s="152" t="s">
        <v>159</v>
      </c>
      <c r="L88" s="152" t="s">
        <v>8492</v>
      </c>
      <c r="M88" s="153">
        <v>45874.597222222219</v>
      </c>
      <c r="N88" s="153">
        <v>45881.444444444445</v>
      </c>
      <c r="O88" s="186"/>
      <c r="P88" s="187" t="s">
        <v>3335</v>
      </c>
      <c r="Q88" s="152" t="s">
        <v>8074</v>
      </c>
      <c r="R88" s="188" t="s">
        <v>2973</v>
      </c>
      <c r="S88" s="188" t="s">
        <v>2973</v>
      </c>
      <c r="T88" s="152" t="s">
        <v>8052</v>
      </c>
      <c r="U88" s="152" t="s">
        <v>8053</v>
      </c>
      <c r="V88" s="187" t="s">
        <v>8493</v>
      </c>
      <c r="W88" s="152" t="s">
        <v>2967</v>
      </c>
      <c r="X88" s="152" t="s">
        <v>8494</v>
      </c>
      <c r="Y88" s="152" t="s">
        <v>180</v>
      </c>
      <c r="Z88" s="189" t="str">
        <f>VLOOKUP(D88,TIPOLOGIA!A:F,5,0)</f>
        <v>AEREO</v>
      </c>
      <c r="AA88" s="152" t="s">
        <v>301</v>
      </c>
      <c r="AB88" s="152">
        <v>1</v>
      </c>
      <c r="AC88" s="152">
        <v>0</v>
      </c>
      <c r="AD88" s="87">
        <f>IF(W88="SOPORTE_TELEFÓNICO",'BASE LIQUIDACION REDEBAN 2025'!$B$19,IF(Y88="TIPO I",'BASE LIQUIDACION REDEBAN 2025'!$C$2,IF(Y88="TIPO II",'BASE LIQUIDACION REDEBAN 2025'!$C$3,IF(Y88="TIPO III",'BASE LIQUIDACION REDEBAN 2025'!$C$4,IF(Y88="TIPO IV",'BASE LIQUIDACION REDEBAN 2025'!$C$5,IF(Z88="AEREO",'BASE LIQUIDACION REDEBAN 2025'!$B$6,'BASE LIQUIDACION REDEBAN 2025'!$C$5))))))</f>
        <v>988462.96268840006</v>
      </c>
      <c r="AE88" s="87">
        <f>IF(OR(W88="SOPORTE_TELEFÓNICO",W88="ENVÍO"),0,IF(Y88="TIPO I",'BASE LIQUIDACION REDEBAN 2025'!$B$10,IF(Y88="TIPO II",'BASE LIQUIDACION REDEBAN 2025'!$B$11,IF(Y88="TIPO III",'BASE LIQUIDACION REDEBAN 2025'!$B$12,'BASE LIQUIDACION REDEBAN 2025'!$B$13))))</f>
        <v>196536.5258152</v>
      </c>
      <c r="AF88" s="87">
        <f t="shared" si="1"/>
        <v>988462.96268840006</v>
      </c>
    </row>
    <row r="89" spans="1:32">
      <c r="A89" s="152" t="s">
        <v>94</v>
      </c>
      <c r="B89" s="152" t="str">
        <f>VLOOKUP(A89,'CENTRO DE COSTOS'!A:D,4,FALSE)</f>
        <v>DIEGO FERNANDO HENAO CARDONA</v>
      </c>
      <c r="C89" s="152" t="str">
        <f>VLOOKUP(A89,'CENTRO DE COSTOS'!A:D,2,FALSE)</f>
        <v>0004-0002</v>
      </c>
      <c r="D89" s="152">
        <v>66001</v>
      </c>
      <c r="E89" s="152" t="s">
        <v>8495</v>
      </c>
      <c r="F89" s="152">
        <v>75595</v>
      </c>
      <c r="G89" s="152" t="s">
        <v>8049</v>
      </c>
      <c r="H89" s="152" t="s">
        <v>606</v>
      </c>
      <c r="I89" s="152" t="s">
        <v>94</v>
      </c>
      <c r="J89" s="152" t="s">
        <v>8496</v>
      </c>
      <c r="K89" s="152" t="s">
        <v>159</v>
      </c>
      <c r="L89" s="152" t="s">
        <v>8497</v>
      </c>
      <c r="M89" s="153">
        <v>45881.40902777778</v>
      </c>
      <c r="N89" s="153">
        <v>45881.46875</v>
      </c>
      <c r="O89" s="186"/>
      <c r="P89" s="187" t="s">
        <v>3335</v>
      </c>
      <c r="Q89" s="152" t="s">
        <v>8106</v>
      </c>
      <c r="R89" s="188" t="s">
        <v>2973</v>
      </c>
      <c r="S89" s="188" t="s">
        <v>2973</v>
      </c>
      <c r="T89" s="152" t="s">
        <v>8052</v>
      </c>
      <c r="U89" s="152" t="s">
        <v>8053</v>
      </c>
      <c r="V89" s="187" t="s">
        <v>8498</v>
      </c>
      <c r="W89" s="152" t="s">
        <v>2967</v>
      </c>
      <c r="X89" s="152" t="s">
        <v>8499</v>
      </c>
      <c r="Y89" s="152" t="s">
        <v>25</v>
      </c>
      <c r="Z89" s="189" t="str">
        <f>VLOOKUP(D89,TIPOLOGIA!A:F,5,0)</f>
        <v>TERRESTRE</v>
      </c>
      <c r="AA89" s="152" t="s">
        <v>544</v>
      </c>
      <c r="AB89" s="152">
        <v>1</v>
      </c>
      <c r="AC89" s="152">
        <v>0</v>
      </c>
      <c r="AD89" s="87">
        <f>IF(W89="SOPORTE_TELEFÓNICO",'BASE LIQUIDACION REDEBAN 2025'!$B$19,IF(Y89="TIPO I",'BASE LIQUIDACION REDEBAN 2025'!$C$2,IF(Y89="TIPO II",'BASE LIQUIDACION REDEBAN 2025'!$C$3,IF(Y89="TIPO III",'BASE LIQUIDACION REDEBAN 2025'!$C$4,IF(Y89="TIPO IV",'BASE LIQUIDACION REDEBAN 2025'!$C$5,IF(Z89="AEREO",'BASE LIQUIDACION REDEBAN 2025'!$B$6,'BASE LIQUIDACION REDEBAN 2025'!$C$5))))))</f>
        <v>65960.072302</v>
      </c>
      <c r="AE89" s="87">
        <f>IF(OR(W89="SOPORTE_TELEFÓNICO",W89="ENVÍO"),0,IF(Y89="TIPO I",'BASE LIQUIDACION REDEBAN 2025'!$B$10,IF(Y89="TIPO II",'BASE LIQUIDACION REDEBAN 2025'!$B$11,IF(Y89="TIPO III",'BASE LIQUIDACION REDEBAN 2025'!$B$12,'BASE LIQUIDACION REDEBAN 2025'!$B$13))))</f>
        <v>75096.394270399993</v>
      </c>
      <c r="AF89" s="87">
        <f t="shared" si="1"/>
        <v>65960.072302</v>
      </c>
    </row>
    <row r="90" spans="1:32">
      <c r="A90" s="152" t="s">
        <v>72</v>
      </c>
      <c r="B90" s="152" t="str">
        <f>VLOOKUP(A90,'CENTRO DE COSTOS'!A:D,4,FALSE)</f>
        <v>MIGUEL JULIÁN HERNÁNDEZ GUARÍN</v>
      </c>
      <c r="C90" s="152" t="str">
        <f>VLOOKUP(A90,'CENTRO DE COSTOS'!A:D,2,FALSE)</f>
        <v>0004-0008</v>
      </c>
      <c r="D90" s="152">
        <v>81736</v>
      </c>
      <c r="E90" s="152" t="s">
        <v>8500</v>
      </c>
      <c r="F90" s="152">
        <v>79136</v>
      </c>
      <c r="G90" s="152" t="s">
        <v>8049</v>
      </c>
      <c r="H90" s="152" t="s">
        <v>1811</v>
      </c>
      <c r="I90" s="152" t="s">
        <v>6190</v>
      </c>
      <c r="J90" s="152" t="s">
        <v>8501</v>
      </c>
      <c r="K90" s="152" t="s">
        <v>159</v>
      </c>
      <c r="L90" s="152" t="s">
        <v>8502</v>
      </c>
      <c r="M90" s="153">
        <v>45878.7</v>
      </c>
      <c r="N90" s="153">
        <v>45881.518055555556</v>
      </c>
      <c r="O90" s="186"/>
      <c r="P90" s="187" t="s">
        <v>3335</v>
      </c>
      <c r="Q90" s="152" t="s">
        <v>3335</v>
      </c>
      <c r="R90" s="188" t="s">
        <v>2973</v>
      </c>
      <c r="S90" s="188" t="s">
        <v>2973</v>
      </c>
      <c r="T90" s="152" t="s">
        <v>8052</v>
      </c>
      <c r="U90" s="152" t="s">
        <v>8053</v>
      </c>
      <c r="V90" s="187" t="s">
        <v>8503</v>
      </c>
      <c r="W90" s="152" t="s">
        <v>2967</v>
      </c>
      <c r="X90" s="152" t="s">
        <v>8504</v>
      </c>
      <c r="Y90" s="152" t="s">
        <v>180</v>
      </c>
      <c r="Z90" s="189" t="str">
        <f>VLOOKUP(D90,TIPOLOGIA!A:F,5,0)</f>
        <v>AEREO</v>
      </c>
      <c r="AA90" s="152" t="s">
        <v>957</v>
      </c>
      <c r="AB90" s="152">
        <v>1</v>
      </c>
      <c r="AC90" s="152">
        <v>0</v>
      </c>
      <c r="AD90" s="87">
        <f>IF(W90="SOPORTE_TELEFÓNICO",'BASE LIQUIDACION REDEBAN 2025'!$B$19,IF(Y90="TIPO I",'BASE LIQUIDACION REDEBAN 2025'!$C$2,IF(Y90="TIPO II",'BASE LIQUIDACION REDEBAN 2025'!$C$3,IF(Y90="TIPO III",'BASE LIQUIDACION REDEBAN 2025'!$C$4,IF(Y90="TIPO IV",'BASE LIQUIDACION REDEBAN 2025'!$C$5,IF(Z90="AEREO",'BASE LIQUIDACION REDEBAN 2025'!$B$6,'BASE LIQUIDACION REDEBAN 2025'!$C$5))))))</f>
        <v>988462.96268840006</v>
      </c>
      <c r="AE90" s="87">
        <f>IF(OR(W90="SOPORTE_TELEFÓNICO",W90="ENVÍO"),0,IF(Y90="TIPO I",'BASE LIQUIDACION REDEBAN 2025'!$B$10,IF(Y90="TIPO II",'BASE LIQUIDACION REDEBAN 2025'!$B$11,IF(Y90="TIPO III",'BASE LIQUIDACION REDEBAN 2025'!$B$12,'BASE LIQUIDACION REDEBAN 2025'!$B$13))))</f>
        <v>196536.5258152</v>
      </c>
      <c r="AF90" s="87">
        <f t="shared" si="1"/>
        <v>988462.96268840006</v>
      </c>
    </row>
    <row r="91" spans="1:32">
      <c r="A91" s="152" t="s">
        <v>90</v>
      </c>
      <c r="B91" s="152" t="str">
        <f>VLOOKUP(A91,'CENTRO DE COSTOS'!A:D,4,FALSE)</f>
        <v>JUAN SEBASTIÁN RÍOS CASTRILLÓN</v>
      </c>
      <c r="C91" s="152" t="str">
        <f>VLOOKUP(A91,'CENTRO DE COSTOS'!A:D,2,FALSE)</f>
        <v>0004-0005</v>
      </c>
      <c r="D91" s="152">
        <v>5440</v>
      </c>
      <c r="E91" s="152" t="s">
        <v>8505</v>
      </c>
      <c r="F91" s="152">
        <v>45591</v>
      </c>
      <c r="G91" s="152" t="s">
        <v>8049</v>
      </c>
      <c r="H91" s="152" t="s">
        <v>197</v>
      </c>
      <c r="I91" s="152" t="s">
        <v>780</v>
      </c>
      <c r="J91" s="152" t="s">
        <v>8506</v>
      </c>
      <c r="K91" s="152" t="s">
        <v>159</v>
      </c>
      <c r="L91" s="152" t="s">
        <v>8507</v>
      </c>
      <c r="M91" s="153">
        <v>45874.597222222219</v>
      </c>
      <c r="N91" s="153">
        <v>45881.59097222222</v>
      </c>
      <c r="O91" s="186"/>
      <c r="P91" s="187" t="s">
        <v>3335</v>
      </c>
      <c r="Q91" s="152" t="s">
        <v>3335</v>
      </c>
      <c r="R91" s="188" t="s">
        <v>2973</v>
      </c>
      <c r="S91" s="188" t="s">
        <v>2973</v>
      </c>
      <c r="T91" s="152" t="s">
        <v>8052</v>
      </c>
      <c r="U91" s="152" t="s">
        <v>8053</v>
      </c>
      <c r="V91" s="187" t="s">
        <v>8508</v>
      </c>
      <c r="W91" s="152" t="s">
        <v>2967</v>
      </c>
      <c r="X91" s="152" t="s">
        <v>8509</v>
      </c>
      <c r="Y91" s="152" t="s">
        <v>28</v>
      </c>
      <c r="Z91" s="189" t="str">
        <f>VLOOKUP(D91,TIPOLOGIA!A:F,5,0)</f>
        <v>TERRESTRE</v>
      </c>
      <c r="AA91" s="152" t="s">
        <v>3209</v>
      </c>
      <c r="AB91" s="152">
        <v>1</v>
      </c>
      <c r="AC91" s="152">
        <v>0</v>
      </c>
      <c r="AD91" s="87">
        <f>IF(W91="SOPORTE_TELEFÓNICO",'BASE LIQUIDACION REDEBAN 2025'!$B$19,IF(Y91="TIPO I",'BASE LIQUIDACION REDEBAN 2025'!$C$2,IF(Y91="TIPO II",'BASE LIQUIDACION REDEBAN 2025'!$C$3,IF(Y91="TIPO III",'BASE LIQUIDACION REDEBAN 2025'!$C$4,IF(Y91="TIPO IV",'BASE LIQUIDACION REDEBAN 2025'!$C$5,IF(Z91="AEREO",'BASE LIQUIDACION REDEBAN 2025'!$B$6,'BASE LIQUIDACION REDEBAN 2025'!$C$5))))))</f>
        <v>144967.87232000002</v>
      </c>
      <c r="AE91" s="87">
        <f>IF(OR(W91="SOPORTE_TELEFÓNICO",W91="ENVÍO"),0,IF(Y91="TIPO I",'BASE LIQUIDACION REDEBAN 2025'!$B$10,IF(Y91="TIPO II",'BASE LIQUIDACION REDEBAN 2025'!$B$11,IF(Y91="TIPO III",'BASE LIQUIDACION REDEBAN 2025'!$B$12,'BASE LIQUIDACION REDEBAN 2025'!$B$13))))</f>
        <v>140395.6348884</v>
      </c>
      <c r="AF91" s="87">
        <f t="shared" si="1"/>
        <v>144967.87232000002</v>
      </c>
    </row>
    <row r="92" spans="1:32">
      <c r="A92" s="152" t="s">
        <v>68</v>
      </c>
      <c r="B92" s="152" t="str">
        <f>VLOOKUP(A92,'CENTRO DE COSTOS'!A:D,4,FALSE)</f>
        <v>WILLIAM ASDRUBAL ROZO ROZO</v>
      </c>
      <c r="C92" s="152" t="str">
        <f>VLOOKUP(A92,'CENTRO DE COSTOS'!A:D,2,FALSE)</f>
        <v>0004-0004</v>
      </c>
      <c r="D92" s="152">
        <v>11001</v>
      </c>
      <c r="E92" s="152" t="s">
        <v>8510</v>
      </c>
      <c r="F92" s="152">
        <v>80935</v>
      </c>
      <c r="G92" s="152" t="s">
        <v>8049</v>
      </c>
      <c r="H92" s="152" t="s">
        <v>470</v>
      </c>
      <c r="I92" s="152" t="s">
        <v>68</v>
      </c>
      <c r="J92" s="152" t="s">
        <v>1559</v>
      </c>
      <c r="K92" s="152" t="s">
        <v>159</v>
      </c>
      <c r="L92" s="152" t="s">
        <v>8511</v>
      </c>
      <c r="M92" s="153">
        <v>45881.561111111114</v>
      </c>
      <c r="N92" s="153">
        <v>45881.598611111112</v>
      </c>
      <c r="O92" s="186"/>
      <c r="P92" s="187" t="s">
        <v>3335</v>
      </c>
      <c r="Q92" s="152" t="s">
        <v>3335</v>
      </c>
      <c r="R92" s="188" t="s">
        <v>2973</v>
      </c>
      <c r="S92" s="188" t="s">
        <v>2973</v>
      </c>
      <c r="T92" s="152" t="s">
        <v>8052</v>
      </c>
      <c r="U92" s="152" t="s">
        <v>8053</v>
      </c>
      <c r="V92" s="187" t="s">
        <v>8512</v>
      </c>
      <c r="W92" s="152" t="s">
        <v>2967</v>
      </c>
      <c r="X92" s="152" t="s">
        <v>1562</v>
      </c>
      <c r="Y92" s="152" t="s">
        <v>25</v>
      </c>
      <c r="Z92" s="189" t="str">
        <f>VLOOKUP(D92,TIPOLOGIA!A:F,5,0)</f>
        <v>TERRESTRE</v>
      </c>
      <c r="AA92" s="152" t="s">
        <v>682</v>
      </c>
      <c r="AB92" s="152">
        <v>1</v>
      </c>
      <c r="AC92" s="152">
        <v>0</v>
      </c>
      <c r="AD92" s="87">
        <f>IF(W92="SOPORTE_TELEFÓNICO",'BASE LIQUIDACION REDEBAN 2025'!$B$19,IF(Y92="TIPO I",'BASE LIQUIDACION REDEBAN 2025'!$C$2,IF(Y92="TIPO II",'BASE LIQUIDACION REDEBAN 2025'!$C$3,IF(Y92="TIPO III",'BASE LIQUIDACION REDEBAN 2025'!$C$4,IF(Y92="TIPO IV",'BASE LIQUIDACION REDEBAN 2025'!$C$5,IF(Z92="AEREO",'BASE LIQUIDACION REDEBAN 2025'!$B$6,'BASE LIQUIDACION REDEBAN 2025'!$C$5))))))</f>
        <v>65960.072302</v>
      </c>
      <c r="AE92" s="87">
        <f>IF(OR(W92="SOPORTE_TELEFÓNICO",W92="ENVÍO"),0,IF(Y92="TIPO I",'BASE LIQUIDACION REDEBAN 2025'!$B$10,IF(Y92="TIPO II",'BASE LIQUIDACION REDEBAN 2025'!$B$11,IF(Y92="TIPO III",'BASE LIQUIDACION REDEBAN 2025'!$B$12,'BASE LIQUIDACION REDEBAN 2025'!$B$13))))</f>
        <v>75096.394270399993</v>
      </c>
      <c r="AF92" s="87">
        <f t="shared" si="1"/>
        <v>65960.072302</v>
      </c>
    </row>
    <row r="93" spans="1:32">
      <c r="A93" s="152" t="s">
        <v>101</v>
      </c>
      <c r="B93" s="152" t="str">
        <f>VLOOKUP(A93,'CENTRO DE COSTOS'!A:D,4,FALSE)</f>
        <v>KEVIN ALEXIS CORZO BUSTOS</v>
      </c>
      <c r="C93" s="152" t="str">
        <f>VLOOKUP(A93,'CENTRO DE COSTOS'!A:D,2,FALSE)</f>
        <v>0004-0007</v>
      </c>
      <c r="D93" s="152">
        <v>85001</v>
      </c>
      <c r="E93" s="152" t="s">
        <v>8513</v>
      </c>
      <c r="F93" s="152">
        <v>35771</v>
      </c>
      <c r="G93" s="152" t="s">
        <v>8049</v>
      </c>
      <c r="H93" s="152" t="s">
        <v>189</v>
      </c>
      <c r="I93" s="152" t="s">
        <v>101</v>
      </c>
      <c r="J93" s="152" t="s">
        <v>8514</v>
      </c>
      <c r="K93" s="152" t="s">
        <v>159</v>
      </c>
      <c r="L93" s="152" t="s">
        <v>8515</v>
      </c>
      <c r="M93" s="153">
        <v>45874.597222222219</v>
      </c>
      <c r="N93" s="153">
        <v>45881.62222222222</v>
      </c>
      <c r="O93" s="186"/>
      <c r="P93" s="187" t="s">
        <v>3335</v>
      </c>
      <c r="Q93" s="152" t="s">
        <v>3335</v>
      </c>
      <c r="R93" s="188" t="s">
        <v>2973</v>
      </c>
      <c r="S93" s="188" t="s">
        <v>2973</v>
      </c>
      <c r="T93" s="152" t="s">
        <v>8052</v>
      </c>
      <c r="U93" s="152" t="s">
        <v>8053</v>
      </c>
      <c r="V93" s="187" t="s">
        <v>8516</v>
      </c>
      <c r="W93" s="152" t="s">
        <v>2967</v>
      </c>
      <c r="X93" s="152" t="s">
        <v>8517</v>
      </c>
      <c r="Y93" s="152" t="s">
        <v>25</v>
      </c>
      <c r="Z93" s="189" t="str">
        <f>VLOOKUP(D93,TIPOLOGIA!A:F,5,0)</f>
        <v>TERRESTRE</v>
      </c>
      <c r="AA93" s="152" t="s">
        <v>194</v>
      </c>
      <c r="AB93" s="152">
        <v>1</v>
      </c>
      <c r="AC93" s="152">
        <v>0</v>
      </c>
      <c r="AD93" s="87">
        <f>IF(W93="SOPORTE_TELEFÓNICO",'BASE LIQUIDACION REDEBAN 2025'!$B$19,IF(Y93="TIPO I",'BASE LIQUIDACION REDEBAN 2025'!$C$2,IF(Y93="TIPO II",'BASE LIQUIDACION REDEBAN 2025'!$C$3,IF(Y93="TIPO III",'BASE LIQUIDACION REDEBAN 2025'!$C$4,IF(Y93="TIPO IV",'BASE LIQUIDACION REDEBAN 2025'!$C$5,IF(Z93="AEREO",'BASE LIQUIDACION REDEBAN 2025'!$B$6,'BASE LIQUIDACION REDEBAN 2025'!$C$5))))))</f>
        <v>65960.072302</v>
      </c>
      <c r="AE93" s="87">
        <f>IF(OR(W93="SOPORTE_TELEFÓNICO",W93="ENVÍO"),0,IF(Y93="TIPO I",'BASE LIQUIDACION REDEBAN 2025'!$B$10,IF(Y93="TIPO II",'BASE LIQUIDACION REDEBAN 2025'!$B$11,IF(Y93="TIPO III",'BASE LIQUIDACION REDEBAN 2025'!$B$12,'BASE LIQUIDACION REDEBAN 2025'!$B$13))))</f>
        <v>75096.394270399993</v>
      </c>
      <c r="AF93" s="87">
        <f t="shared" si="1"/>
        <v>65960.072302</v>
      </c>
    </row>
    <row r="94" spans="1:32">
      <c r="A94" s="152" t="s">
        <v>91</v>
      </c>
      <c r="B94" s="152" t="str">
        <f>VLOOKUP(A94,'CENTRO DE COSTOS'!A:D,4,FALSE)</f>
        <v>JOSE MAURICIO HERNANDEZ ROJAS</v>
      </c>
      <c r="C94" s="152" t="str">
        <f>VLOOKUP(A94,'CENTRO DE COSTOS'!A:D,2,FALSE)</f>
        <v>0004-0001</v>
      </c>
      <c r="D94" s="152">
        <v>23807</v>
      </c>
      <c r="E94" s="152" t="s">
        <v>8518</v>
      </c>
      <c r="F94" s="152">
        <v>62690</v>
      </c>
      <c r="G94" s="152" t="s">
        <v>8049</v>
      </c>
      <c r="H94" s="152" t="s">
        <v>421</v>
      </c>
      <c r="I94" s="152" t="s">
        <v>2028</v>
      </c>
      <c r="J94" s="152" t="s">
        <v>8519</v>
      </c>
      <c r="K94" s="152" t="s">
        <v>159</v>
      </c>
      <c r="L94" s="152" t="s">
        <v>8520</v>
      </c>
      <c r="M94" s="153">
        <v>45875.723611111112</v>
      </c>
      <c r="N94" s="153">
        <v>45881.636111111111</v>
      </c>
      <c r="O94" s="186"/>
      <c r="P94" s="187" t="s">
        <v>3335</v>
      </c>
      <c r="Q94" s="152" t="s">
        <v>3335</v>
      </c>
      <c r="R94" s="188" t="s">
        <v>2973</v>
      </c>
      <c r="S94" s="188" t="s">
        <v>2973</v>
      </c>
      <c r="T94" s="152" t="s">
        <v>8052</v>
      </c>
      <c r="U94" s="152" t="s">
        <v>8053</v>
      </c>
      <c r="V94" s="187" t="s">
        <v>8521</v>
      </c>
      <c r="W94" s="152" t="s">
        <v>2967</v>
      </c>
      <c r="X94" s="152" t="s">
        <v>8522</v>
      </c>
      <c r="Y94" s="152" t="s">
        <v>30</v>
      </c>
      <c r="Z94" s="189" t="str">
        <f>VLOOKUP(D94,TIPOLOGIA!A:F,5,0)</f>
        <v>TERRESTRE</v>
      </c>
      <c r="AA94" s="152" t="s">
        <v>696</v>
      </c>
      <c r="AB94" s="152">
        <v>1</v>
      </c>
      <c r="AC94" s="152">
        <v>0</v>
      </c>
      <c r="AD94" s="87">
        <f>IF(W94="SOPORTE_TELEFÓNICO",'BASE LIQUIDACION REDEBAN 2025'!$B$19,IF(Y94="TIPO I",'BASE LIQUIDACION REDEBAN 2025'!$C$2,IF(Y94="TIPO II",'BASE LIQUIDACION REDEBAN 2025'!$C$3,IF(Y94="TIPO III",'BASE LIQUIDACION REDEBAN 2025'!$C$4,IF(Y94="TIPO IV",'BASE LIQUIDACION REDEBAN 2025'!$C$5,IF(Z94="AEREO",'BASE LIQUIDACION REDEBAN 2025'!$B$6,'BASE LIQUIDACION REDEBAN 2025'!$C$5))))))</f>
        <v>275728.78077800001</v>
      </c>
      <c r="AE94" s="87">
        <f>IF(OR(W94="SOPORTE_TELEFÓNICO",W94="ENVÍO"),0,IF(Y94="TIPO I",'BASE LIQUIDACION REDEBAN 2025'!$B$10,IF(Y94="TIPO II",'BASE LIQUIDACION REDEBAN 2025'!$B$11,IF(Y94="TIPO III",'BASE LIQUIDACION REDEBAN 2025'!$B$12,'BASE LIQUIDACION REDEBAN 2025'!$B$13))))</f>
        <v>196536.5258152</v>
      </c>
      <c r="AF94" s="87">
        <f t="shared" si="1"/>
        <v>275728.78077800001</v>
      </c>
    </row>
    <row r="95" spans="1:32">
      <c r="A95" s="152" t="s">
        <v>90</v>
      </c>
      <c r="B95" s="152" t="str">
        <f>VLOOKUP(A95,'CENTRO DE COSTOS'!A:D,4,FALSE)</f>
        <v>JUAN SEBASTIÁN RÍOS CASTRILLÓN</v>
      </c>
      <c r="C95" s="152" t="str">
        <f>VLOOKUP(A95,'CENTRO DE COSTOS'!A:D,2,FALSE)</f>
        <v>0004-0005</v>
      </c>
      <c r="D95" s="152">
        <v>5591</v>
      </c>
      <c r="E95" s="152" t="s">
        <v>8523</v>
      </c>
      <c r="F95" s="152">
        <v>36355</v>
      </c>
      <c r="G95" s="152" t="s">
        <v>8049</v>
      </c>
      <c r="H95" s="152" t="s">
        <v>197</v>
      </c>
      <c r="I95" s="152" t="s">
        <v>1416</v>
      </c>
      <c r="J95" s="152" t="s">
        <v>8524</v>
      </c>
      <c r="K95" s="152" t="s">
        <v>159</v>
      </c>
      <c r="L95" s="152" t="s">
        <v>8525</v>
      </c>
      <c r="M95" s="153">
        <v>45881.61041666667</v>
      </c>
      <c r="N95" s="153">
        <v>45882.34097222222</v>
      </c>
      <c r="O95" s="186"/>
      <c r="P95" s="187" t="s">
        <v>3335</v>
      </c>
      <c r="Q95" s="152" t="s">
        <v>8106</v>
      </c>
      <c r="R95" s="188" t="s">
        <v>2973</v>
      </c>
      <c r="S95" s="188" t="s">
        <v>2973</v>
      </c>
      <c r="T95" s="152" t="s">
        <v>8052</v>
      </c>
      <c r="U95" s="152" t="s">
        <v>8053</v>
      </c>
      <c r="V95" s="187" t="s">
        <v>8526</v>
      </c>
      <c r="W95" s="152" t="s">
        <v>2967</v>
      </c>
      <c r="X95" s="152" t="s">
        <v>8527</v>
      </c>
      <c r="Y95" s="152" t="s">
        <v>32</v>
      </c>
      <c r="Z95" s="189" t="str">
        <f>VLOOKUP(D95,TIPOLOGIA!A:F,5,0)</f>
        <v>TERRESTRE</v>
      </c>
      <c r="AA95" s="152" t="s">
        <v>209</v>
      </c>
      <c r="AB95" s="152">
        <v>1</v>
      </c>
      <c r="AC95" s="152">
        <v>0</v>
      </c>
      <c r="AD95" s="87">
        <f>IF(W95="SOPORTE_TELEFÓNICO",'BASE LIQUIDACION REDEBAN 2025'!$B$19,IF(Y95="TIPO I",'BASE LIQUIDACION REDEBAN 2025'!$C$2,IF(Y95="TIPO II",'BASE LIQUIDACION REDEBAN 2025'!$C$3,IF(Y95="TIPO III",'BASE LIQUIDACION REDEBAN 2025'!$C$4,IF(Y95="TIPO IV",'BASE LIQUIDACION REDEBAN 2025'!$C$5,IF(Z95="AEREO",'BASE LIQUIDACION REDEBAN 2025'!$B$6,'BASE LIQUIDACION REDEBAN 2025'!$C$5))))))</f>
        <v>479588.87655000004</v>
      </c>
      <c r="AE95" s="87">
        <f>IF(OR(W95="SOPORTE_TELEFÓNICO",W95="ENVÍO"),0,IF(Y95="TIPO I",'BASE LIQUIDACION REDEBAN 2025'!$B$10,IF(Y95="TIPO II",'BASE LIQUIDACION REDEBAN 2025'!$B$11,IF(Y95="TIPO III",'BASE LIQUIDACION REDEBAN 2025'!$B$12,'BASE LIQUIDACION REDEBAN 2025'!$B$13))))</f>
        <v>196536.5258152</v>
      </c>
      <c r="AF95" s="87">
        <f t="shared" si="1"/>
        <v>479588.87655000004</v>
      </c>
    </row>
    <row r="96" spans="1:32">
      <c r="A96" s="152" t="s">
        <v>90</v>
      </c>
      <c r="B96" s="152" t="str">
        <f>VLOOKUP(A96,'CENTRO DE COSTOS'!A:D,4,FALSE)</f>
        <v>JUAN SEBASTIÁN RÍOS CASTRILLÓN</v>
      </c>
      <c r="C96" s="152" t="str">
        <f>VLOOKUP(A96,'CENTRO DE COSTOS'!A:D,2,FALSE)</f>
        <v>0004-0005</v>
      </c>
      <c r="D96" s="152">
        <v>5001</v>
      </c>
      <c r="E96" s="152" t="s">
        <v>8528</v>
      </c>
      <c r="F96" s="152">
        <v>25686</v>
      </c>
      <c r="G96" s="152" t="s">
        <v>8049</v>
      </c>
      <c r="H96" s="152" t="s">
        <v>197</v>
      </c>
      <c r="I96" s="152" t="s">
        <v>90</v>
      </c>
      <c r="J96" s="152" t="s">
        <v>8529</v>
      </c>
      <c r="K96" s="152" t="s">
        <v>159</v>
      </c>
      <c r="L96" s="152" t="s">
        <v>8530</v>
      </c>
      <c r="M96" s="153">
        <v>45881.645833333336</v>
      </c>
      <c r="N96" s="153">
        <v>45882.386805555558</v>
      </c>
      <c r="O96" s="186"/>
      <c r="P96" s="187" t="s">
        <v>3335</v>
      </c>
      <c r="Q96" s="152" t="s">
        <v>8106</v>
      </c>
      <c r="R96" s="188" t="s">
        <v>2973</v>
      </c>
      <c r="S96" s="188" t="s">
        <v>2973</v>
      </c>
      <c r="T96" s="152" t="s">
        <v>8052</v>
      </c>
      <c r="U96" s="152" t="s">
        <v>8053</v>
      </c>
      <c r="V96" s="187" t="s">
        <v>8531</v>
      </c>
      <c r="W96" s="152" t="s">
        <v>2967</v>
      </c>
      <c r="X96" s="152" t="s">
        <v>8532</v>
      </c>
      <c r="Y96" s="152" t="s">
        <v>25</v>
      </c>
      <c r="Z96" s="189" t="str">
        <f>VLOOKUP(D96,TIPOLOGIA!A:F,5,0)</f>
        <v>TERRESTRE</v>
      </c>
      <c r="AA96" s="152" t="s">
        <v>368</v>
      </c>
      <c r="AB96" s="152">
        <v>1</v>
      </c>
      <c r="AC96" s="152">
        <v>0</v>
      </c>
      <c r="AD96" s="87">
        <f>IF(W96="SOPORTE_TELEFÓNICO",'BASE LIQUIDACION REDEBAN 2025'!$B$19,IF(Y96="TIPO I",'BASE LIQUIDACION REDEBAN 2025'!$C$2,IF(Y96="TIPO II",'BASE LIQUIDACION REDEBAN 2025'!$C$3,IF(Y96="TIPO III",'BASE LIQUIDACION REDEBAN 2025'!$C$4,IF(Y96="TIPO IV",'BASE LIQUIDACION REDEBAN 2025'!$C$5,IF(Z96="AEREO",'BASE LIQUIDACION REDEBAN 2025'!$B$6,'BASE LIQUIDACION REDEBAN 2025'!$C$5))))))</f>
        <v>65960.072302</v>
      </c>
      <c r="AE96" s="87">
        <f>IF(OR(W96="SOPORTE_TELEFÓNICO",W96="ENVÍO"),0,IF(Y96="TIPO I",'BASE LIQUIDACION REDEBAN 2025'!$B$10,IF(Y96="TIPO II",'BASE LIQUIDACION REDEBAN 2025'!$B$11,IF(Y96="TIPO III",'BASE LIQUIDACION REDEBAN 2025'!$B$12,'BASE LIQUIDACION REDEBAN 2025'!$B$13))))</f>
        <v>75096.394270399993</v>
      </c>
      <c r="AF96" s="87">
        <f t="shared" si="1"/>
        <v>65960.072302</v>
      </c>
    </row>
    <row r="97" spans="1:32">
      <c r="A97" s="152" t="s">
        <v>68</v>
      </c>
      <c r="B97" s="152" t="str">
        <f>VLOOKUP(A97,'CENTRO DE COSTOS'!A:D,4,FALSE)</f>
        <v>WILLIAM ASDRUBAL ROZO ROZO</v>
      </c>
      <c r="C97" s="152" t="str">
        <f>VLOOKUP(A97,'CENTRO DE COSTOS'!A:D,2,FALSE)</f>
        <v>0004-0004</v>
      </c>
      <c r="D97" s="152">
        <v>11001</v>
      </c>
      <c r="E97" s="152" t="s">
        <v>8533</v>
      </c>
      <c r="F97" s="152">
        <v>79528</v>
      </c>
      <c r="G97" s="152" t="s">
        <v>8049</v>
      </c>
      <c r="H97" s="152" t="s">
        <v>470</v>
      </c>
      <c r="I97" s="152" t="s">
        <v>68</v>
      </c>
      <c r="J97" s="152" t="s">
        <v>8534</v>
      </c>
      <c r="K97" s="152" t="s">
        <v>159</v>
      </c>
      <c r="L97" s="152" t="s">
        <v>8535</v>
      </c>
      <c r="M97" s="153">
        <v>45881.568055555559</v>
      </c>
      <c r="N97" s="153">
        <v>45882.39166666667</v>
      </c>
      <c r="O97" s="186"/>
      <c r="P97" s="187" t="s">
        <v>3335</v>
      </c>
      <c r="Q97" s="152" t="s">
        <v>8106</v>
      </c>
      <c r="R97" s="188" t="s">
        <v>2973</v>
      </c>
      <c r="S97" s="188" t="s">
        <v>2973</v>
      </c>
      <c r="T97" s="152" t="s">
        <v>8052</v>
      </c>
      <c r="U97" s="152" t="s">
        <v>8053</v>
      </c>
      <c r="V97" s="187" t="s">
        <v>8536</v>
      </c>
      <c r="W97" s="152" t="s">
        <v>2967</v>
      </c>
      <c r="X97" s="152" t="s">
        <v>8537</v>
      </c>
      <c r="Y97" s="152" t="s">
        <v>25</v>
      </c>
      <c r="Z97" s="189" t="str">
        <f>VLOOKUP(D97,TIPOLOGIA!A:F,5,0)</f>
        <v>TERRESTRE</v>
      </c>
      <c r="AA97" s="152" t="s">
        <v>506</v>
      </c>
      <c r="AB97" s="152">
        <v>1</v>
      </c>
      <c r="AC97" s="152">
        <v>0</v>
      </c>
      <c r="AD97" s="87">
        <f>IF(W97="SOPORTE_TELEFÓNICO",'BASE LIQUIDACION REDEBAN 2025'!$B$19,IF(Y97="TIPO I",'BASE LIQUIDACION REDEBAN 2025'!$C$2,IF(Y97="TIPO II",'BASE LIQUIDACION REDEBAN 2025'!$C$3,IF(Y97="TIPO III",'BASE LIQUIDACION REDEBAN 2025'!$C$4,IF(Y97="TIPO IV",'BASE LIQUIDACION REDEBAN 2025'!$C$5,IF(Z97="AEREO",'BASE LIQUIDACION REDEBAN 2025'!$B$6,'BASE LIQUIDACION REDEBAN 2025'!$C$5))))))</f>
        <v>65960.072302</v>
      </c>
      <c r="AE97" s="87">
        <f>IF(OR(W97="SOPORTE_TELEFÓNICO",W97="ENVÍO"),0,IF(Y97="TIPO I",'BASE LIQUIDACION REDEBAN 2025'!$B$10,IF(Y97="TIPO II",'BASE LIQUIDACION REDEBAN 2025'!$B$11,IF(Y97="TIPO III",'BASE LIQUIDACION REDEBAN 2025'!$B$12,'BASE LIQUIDACION REDEBAN 2025'!$B$13))))</f>
        <v>75096.394270399993</v>
      </c>
      <c r="AF97" s="87">
        <f t="shared" si="1"/>
        <v>65960.072302</v>
      </c>
    </row>
    <row r="98" spans="1:32">
      <c r="A98" s="152" t="s">
        <v>68</v>
      </c>
      <c r="B98" s="152" t="str">
        <f>VLOOKUP(A98,'CENTRO DE COSTOS'!A:D,4,FALSE)</f>
        <v>WILLIAM ASDRUBAL ROZO ROZO</v>
      </c>
      <c r="C98" s="152" t="str">
        <f>VLOOKUP(A98,'CENTRO DE COSTOS'!A:D,2,FALSE)</f>
        <v>0004-0004</v>
      </c>
      <c r="D98" s="152">
        <v>11001</v>
      </c>
      <c r="E98" s="152" t="s">
        <v>8538</v>
      </c>
      <c r="F98" s="152">
        <v>65126</v>
      </c>
      <c r="G98" s="152" t="s">
        <v>8049</v>
      </c>
      <c r="H98" s="152" t="s">
        <v>470</v>
      </c>
      <c r="I98" s="152" t="s">
        <v>68</v>
      </c>
      <c r="J98" s="152" t="s">
        <v>8539</v>
      </c>
      <c r="K98" s="152" t="s">
        <v>159</v>
      </c>
      <c r="L98" s="152" t="s">
        <v>8540</v>
      </c>
      <c r="M98" s="153">
        <v>45878.699305555558</v>
      </c>
      <c r="N98" s="153">
        <v>45882.40347222222</v>
      </c>
      <c r="O98" s="186"/>
      <c r="P98" s="187" t="s">
        <v>3335</v>
      </c>
      <c r="Q98" s="152" t="s">
        <v>8074</v>
      </c>
      <c r="R98" s="188" t="s">
        <v>200</v>
      </c>
      <c r="S98" s="188" t="s">
        <v>739</v>
      </c>
      <c r="T98" s="152" t="s">
        <v>8052</v>
      </c>
      <c r="U98" s="152" t="s">
        <v>8053</v>
      </c>
      <c r="V98" s="187" t="s">
        <v>8541</v>
      </c>
      <c r="W98" s="152" t="s">
        <v>2967</v>
      </c>
      <c r="X98" s="152" t="s">
        <v>8542</v>
      </c>
      <c r="Y98" s="152" t="s">
        <v>25</v>
      </c>
      <c r="Z98" s="189" t="str">
        <f>VLOOKUP(D98,TIPOLOGIA!A:F,5,0)</f>
        <v>TERRESTRE</v>
      </c>
      <c r="AA98" s="152" t="s">
        <v>4326</v>
      </c>
      <c r="AB98" s="152">
        <v>1</v>
      </c>
      <c r="AC98" s="152">
        <v>0</v>
      </c>
      <c r="AD98" s="87">
        <f>IF(W98="SOPORTE_TELEFÓNICO",'BASE LIQUIDACION REDEBAN 2025'!$B$19,IF(Y98="TIPO I",'BASE LIQUIDACION REDEBAN 2025'!$C$2,IF(Y98="TIPO II",'BASE LIQUIDACION REDEBAN 2025'!$C$3,IF(Y98="TIPO III",'BASE LIQUIDACION REDEBAN 2025'!$C$4,IF(Y98="TIPO IV",'BASE LIQUIDACION REDEBAN 2025'!$C$5,IF(Z98="AEREO",'BASE LIQUIDACION REDEBAN 2025'!$B$6,'BASE LIQUIDACION REDEBAN 2025'!$C$5))))))</f>
        <v>65960.072302</v>
      </c>
      <c r="AE98" s="87">
        <f>IF(OR(W98="SOPORTE_TELEFÓNICO",W98="ENVÍO"),0,IF(Y98="TIPO I",'BASE LIQUIDACION REDEBAN 2025'!$B$10,IF(Y98="TIPO II",'BASE LIQUIDACION REDEBAN 2025'!$B$11,IF(Y98="TIPO III",'BASE LIQUIDACION REDEBAN 2025'!$B$12,'BASE LIQUIDACION REDEBAN 2025'!$B$13))))</f>
        <v>75096.394270399993</v>
      </c>
      <c r="AF98" s="87">
        <f t="shared" si="1"/>
        <v>65960.072302</v>
      </c>
    </row>
    <row r="99" spans="1:32">
      <c r="A99" s="152" t="s">
        <v>72</v>
      </c>
      <c r="B99" s="152" t="str">
        <f>VLOOKUP(A99,'CENTRO DE COSTOS'!A:D,4,FALSE)</f>
        <v>MIGUEL JULIÁN HERNÁNDEZ GUARÍN</v>
      </c>
      <c r="C99" s="152" t="str">
        <f>VLOOKUP(A99,'CENTRO DE COSTOS'!A:D,2,FALSE)</f>
        <v>0004-0008</v>
      </c>
      <c r="D99" s="152">
        <v>68655</v>
      </c>
      <c r="E99" s="152" t="s">
        <v>8543</v>
      </c>
      <c r="F99" s="152">
        <v>52551</v>
      </c>
      <c r="G99" s="152" t="s">
        <v>8049</v>
      </c>
      <c r="H99" s="152" t="s">
        <v>820</v>
      </c>
      <c r="I99" s="152" t="s">
        <v>8010</v>
      </c>
      <c r="J99" s="152" t="s">
        <v>8544</v>
      </c>
      <c r="K99" s="152" t="s">
        <v>159</v>
      </c>
      <c r="L99" s="152" t="s">
        <v>8545</v>
      </c>
      <c r="M99" s="153">
        <v>45878.699305555558</v>
      </c>
      <c r="N99" s="153">
        <v>45882.424305555556</v>
      </c>
      <c r="O99" s="186"/>
      <c r="P99" s="187" t="s">
        <v>3335</v>
      </c>
      <c r="Q99" s="152" t="s">
        <v>8074</v>
      </c>
      <c r="R99" s="188" t="s">
        <v>200</v>
      </c>
      <c r="S99" s="188" t="s">
        <v>739</v>
      </c>
      <c r="T99" s="152" t="s">
        <v>8052</v>
      </c>
      <c r="U99" s="152" t="s">
        <v>8053</v>
      </c>
      <c r="V99" s="187" t="s">
        <v>8546</v>
      </c>
      <c r="W99" s="152" t="s">
        <v>2967</v>
      </c>
      <c r="X99" s="152" t="s">
        <v>8547</v>
      </c>
      <c r="Y99" s="152" t="s">
        <v>30</v>
      </c>
      <c r="Z99" s="189" t="str">
        <f>VLOOKUP(D99,TIPOLOGIA!A:F,5,0)</f>
        <v>TERRESTRE</v>
      </c>
      <c r="AA99" s="152" t="s">
        <v>4326</v>
      </c>
      <c r="AB99" s="152">
        <v>1</v>
      </c>
      <c r="AC99" s="152">
        <v>0</v>
      </c>
      <c r="AD99" s="87">
        <f>IF(W99="SOPORTE_TELEFÓNICO",'BASE LIQUIDACION REDEBAN 2025'!$B$19,IF(Y99="TIPO I",'BASE LIQUIDACION REDEBAN 2025'!$C$2,IF(Y99="TIPO II",'BASE LIQUIDACION REDEBAN 2025'!$C$3,IF(Y99="TIPO III",'BASE LIQUIDACION REDEBAN 2025'!$C$4,IF(Y99="TIPO IV",'BASE LIQUIDACION REDEBAN 2025'!$C$5,IF(Z99="AEREO",'BASE LIQUIDACION REDEBAN 2025'!$B$6,'BASE LIQUIDACION REDEBAN 2025'!$C$5))))))</f>
        <v>275728.78077800001</v>
      </c>
      <c r="AE99" s="87">
        <f>IF(OR(W99="SOPORTE_TELEFÓNICO",W99="ENVÍO"),0,IF(Y99="TIPO I",'BASE LIQUIDACION REDEBAN 2025'!$B$10,IF(Y99="TIPO II",'BASE LIQUIDACION REDEBAN 2025'!$B$11,IF(Y99="TIPO III",'BASE LIQUIDACION REDEBAN 2025'!$B$12,'BASE LIQUIDACION REDEBAN 2025'!$B$13))))</f>
        <v>196536.5258152</v>
      </c>
      <c r="AF99" s="87">
        <f t="shared" si="1"/>
        <v>275728.78077800001</v>
      </c>
    </row>
    <row r="100" spans="1:32">
      <c r="A100" s="152" t="s">
        <v>93</v>
      </c>
      <c r="B100" s="152" t="str">
        <f>VLOOKUP(A100,'CENTRO DE COSTOS'!A:D,4,FALSE)</f>
        <v>DIEGO FERNANDO HENAO CARDONA</v>
      </c>
      <c r="C100" s="152" t="str">
        <f>VLOOKUP(A100,'CENTRO DE COSTOS'!A:D,2,FALSE)</f>
        <v>0004-0003</v>
      </c>
      <c r="D100" s="152">
        <v>52001</v>
      </c>
      <c r="E100" s="152" t="s">
        <v>8548</v>
      </c>
      <c r="F100" s="152">
        <v>75189</v>
      </c>
      <c r="G100" s="152" t="s">
        <v>8049</v>
      </c>
      <c r="H100" s="152" t="s">
        <v>174</v>
      </c>
      <c r="I100" s="152" t="s">
        <v>93</v>
      </c>
      <c r="J100" s="152" t="s">
        <v>8549</v>
      </c>
      <c r="K100" s="152" t="s">
        <v>159</v>
      </c>
      <c r="L100" s="152" t="s">
        <v>8550</v>
      </c>
      <c r="M100" s="153">
        <v>45882.379861111112</v>
      </c>
      <c r="N100" s="153">
        <v>45882.434027777781</v>
      </c>
      <c r="O100" s="186"/>
      <c r="P100" s="187" t="s">
        <v>3335</v>
      </c>
      <c r="Q100" s="152" t="s">
        <v>8106</v>
      </c>
      <c r="R100" s="188" t="s">
        <v>2973</v>
      </c>
      <c r="S100" s="188" t="s">
        <v>2973</v>
      </c>
      <c r="T100" s="152" t="s">
        <v>8052</v>
      </c>
      <c r="U100" s="152" t="s">
        <v>8053</v>
      </c>
      <c r="V100" s="187" t="s">
        <v>8551</v>
      </c>
      <c r="W100" s="152" t="s">
        <v>2967</v>
      </c>
      <c r="X100" s="152" t="s">
        <v>8552</v>
      </c>
      <c r="Y100" s="152" t="s">
        <v>25</v>
      </c>
      <c r="Z100" s="189" t="str">
        <f>VLOOKUP(D100,TIPOLOGIA!A:F,5,0)</f>
        <v>TERRESTRE</v>
      </c>
      <c r="AA100" s="152" t="s">
        <v>1414</v>
      </c>
      <c r="AB100" s="152">
        <v>1</v>
      </c>
      <c r="AC100" s="152">
        <v>0</v>
      </c>
      <c r="AD100" s="87">
        <f>IF(W100="SOPORTE_TELEFÓNICO",'BASE LIQUIDACION REDEBAN 2025'!$B$19,IF(Y100="TIPO I",'BASE LIQUIDACION REDEBAN 2025'!$C$2,IF(Y100="TIPO II",'BASE LIQUIDACION REDEBAN 2025'!$C$3,IF(Y100="TIPO III",'BASE LIQUIDACION REDEBAN 2025'!$C$4,IF(Y100="TIPO IV",'BASE LIQUIDACION REDEBAN 2025'!$C$5,IF(Z100="AEREO",'BASE LIQUIDACION REDEBAN 2025'!$B$6,'BASE LIQUIDACION REDEBAN 2025'!$C$5))))))</f>
        <v>65960.072302</v>
      </c>
      <c r="AE100" s="87">
        <f>IF(OR(W100="SOPORTE_TELEFÓNICO",W100="ENVÍO"),0,IF(Y100="TIPO I",'BASE LIQUIDACION REDEBAN 2025'!$B$10,IF(Y100="TIPO II",'BASE LIQUIDACION REDEBAN 2025'!$B$11,IF(Y100="TIPO III",'BASE LIQUIDACION REDEBAN 2025'!$B$12,'BASE LIQUIDACION REDEBAN 2025'!$B$13))))</f>
        <v>75096.394270399993</v>
      </c>
      <c r="AF100" s="87">
        <f t="shared" si="1"/>
        <v>65960.072302</v>
      </c>
    </row>
    <row r="101" spans="1:32">
      <c r="A101" s="152" t="s">
        <v>90</v>
      </c>
      <c r="B101" s="152" t="str">
        <f>VLOOKUP(A101,'CENTRO DE COSTOS'!A:D,4,FALSE)</f>
        <v>JUAN SEBASTIÁN RÍOS CASTRILLÓN</v>
      </c>
      <c r="C101" s="152" t="str">
        <f>VLOOKUP(A101,'CENTRO DE COSTOS'!A:D,2,FALSE)</f>
        <v>0004-0005</v>
      </c>
      <c r="D101" s="152">
        <v>5360</v>
      </c>
      <c r="E101" s="152" t="s">
        <v>8553</v>
      </c>
      <c r="F101" s="152">
        <v>14835</v>
      </c>
      <c r="G101" s="152" t="s">
        <v>8049</v>
      </c>
      <c r="H101" s="152" t="s">
        <v>197</v>
      </c>
      <c r="I101" s="152" t="s">
        <v>3607</v>
      </c>
      <c r="J101" s="152" t="s">
        <v>8554</v>
      </c>
      <c r="K101" s="152" t="s">
        <v>159</v>
      </c>
      <c r="L101" s="152" t="s">
        <v>8555</v>
      </c>
      <c r="M101" s="153">
        <v>45878.7</v>
      </c>
      <c r="N101" s="153">
        <v>45882.438888888886</v>
      </c>
      <c r="O101" s="186"/>
      <c r="P101" s="187" t="s">
        <v>3335</v>
      </c>
      <c r="Q101" s="152" t="s">
        <v>3335</v>
      </c>
      <c r="R101" s="188" t="s">
        <v>2973</v>
      </c>
      <c r="S101" s="188" t="s">
        <v>2973</v>
      </c>
      <c r="T101" s="152" t="s">
        <v>8052</v>
      </c>
      <c r="U101" s="152" t="s">
        <v>8053</v>
      </c>
      <c r="V101" s="187" t="s">
        <v>8556</v>
      </c>
      <c r="W101" s="152" t="s">
        <v>2967</v>
      </c>
      <c r="X101" s="152" t="s">
        <v>8557</v>
      </c>
      <c r="Y101" s="152" t="s">
        <v>25</v>
      </c>
      <c r="Z101" s="189" t="str">
        <f>VLOOKUP(D101,TIPOLOGIA!A:F,5,0)</f>
        <v>TERRESTRE</v>
      </c>
      <c r="AA101" s="152" t="s">
        <v>4326</v>
      </c>
      <c r="AB101" s="152">
        <v>1</v>
      </c>
      <c r="AC101" s="152">
        <v>0</v>
      </c>
      <c r="AD101" s="87">
        <f>IF(W101="SOPORTE_TELEFÓNICO",'BASE LIQUIDACION REDEBAN 2025'!$B$19,IF(Y101="TIPO I",'BASE LIQUIDACION REDEBAN 2025'!$C$2,IF(Y101="TIPO II",'BASE LIQUIDACION REDEBAN 2025'!$C$3,IF(Y101="TIPO III",'BASE LIQUIDACION REDEBAN 2025'!$C$4,IF(Y101="TIPO IV",'BASE LIQUIDACION REDEBAN 2025'!$C$5,IF(Z101="AEREO",'BASE LIQUIDACION REDEBAN 2025'!$B$6,'BASE LIQUIDACION REDEBAN 2025'!$C$5))))))</f>
        <v>65960.072302</v>
      </c>
      <c r="AE101" s="87">
        <f>IF(OR(W101="SOPORTE_TELEFÓNICO",W101="ENVÍO"),0,IF(Y101="TIPO I",'BASE LIQUIDACION REDEBAN 2025'!$B$10,IF(Y101="TIPO II",'BASE LIQUIDACION REDEBAN 2025'!$B$11,IF(Y101="TIPO III",'BASE LIQUIDACION REDEBAN 2025'!$B$12,'BASE LIQUIDACION REDEBAN 2025'!$B$13))))</f>
        <v>75096.394270399993</v>
      </c>
      <c r="AF101" s="87">
        <f t="shared" si="1"/>
        <v>65960.072302</v>
      </c>
    </row>
    <row r="102" spans="1:32">
      <c r="A102" s="152" t="s">
        <v>90</v>
      </c>
      <c r="B102" s="152" t="str">
        <f>VLOOKUP(A102,'CENTRO DE COSTOS'!A:D,4,FALSE)</f>
        <v>JUAN SEBASTIÁN RÍOS CASTRILLÓN</v>
      </c>
      <c r="C102" s="152" t="str">
        <f>VLOOKUP(A102,'CENTRO DE COSTOS'!A:D,2,FALSE)</f>
        <v>0004-0005</v>
      </c>
      <c r="D102" s="152">
        <v>5360</v>
      </c>
      <c r="E102" s="152" t="s">
        <v>8558</v>
      </c>
      <c r="F102" s="152">
        <v>61534</v>
      </c>
      <c r="G102" s="152" t="s">
        <v>8049</v>
      </c>
      <c r="H102" s="152" t="s">
        <v>197</v>
      </c>
      <c r="I102" s="152" t="s">
        <v>3607</v>
      </c>
      <c r="J102" s="152" t="s">
        <v>8559</v>
      </c>
      <c r="K102" s="152" t="s">
        <v>159</v>
      </c>
      <c r="L102" s="152" t="s">
        <v>8560</v>
      </c>
      <c r="M102" s="153">
        <v>45875.720833333333</v>
      </c>
      <c r="N102" s="153">
        <v>45882.486805555556</v>
      </c>
      <c r="O102" s="186"/>
      <c r="P102" s="187" t="s">
        <v>3335</v>
      </c>
      <c r="Q102" s="152" t="s">
        <v>3335</v>
      </c>
      <c r="R102" s="188" t="s">
        <v>200</v>
      </c>
      <c r="S102" s="188" t="s">
        <v>739</v>
      </c>
      <c r="T102" s="152" t="s">
        <v>8052</v>
      </c>
      <c r="U102" s="152" t="s">
        <v>8053</v>
      </c>
      <c r="V102" s="187" t="s">
        <v>8561</v>
      </c>
      <c r="W102" s="152" t="s">
        <v>2967</v>
      </c>
      <c r="X102" s="152" t="s">
        <v>8562</v>
      </c>
      <c r="Y102" s="152" t="s">
        <v>25</v>
      </c>
      <c r="Z102" s="189" t="str">
        <f>VLOOKUP(D102,TIPOLOGIA!A:F,5,0)</f>
        <v>TERRESTRE</v>
      </c>
      <c r="AA102" s="152" t="s">
        <v>4326</v>
      </c>
      <c r="AB102" s="152">
        <v>1</v>
      </c>
      <c r="AC102" s="152">
        <v>0</v>
      </c>
      <c r="AD102" s="87">
        <f>IF(W102="SOPORTE_TELEFÓNICO",'BASE LIQUIDACION REDEBAN 2025'!$B$19,IF(Y102="TIPO I",'BASE LIQUIDACION REDEBAN 2025'!$C$2,IF(Y102="TIPO II",'BASE LIQUIDACION REDEBAN 2025'!$C$3,IF(Y102="TIPO III",'BASE LIQUIDACION REDEBAN 2025'!$C$4,IF(Y102="TIPO IV",'BASE LIQUIDACION REDEBAN 2025'!$C$5,IF(Z102="AEREO",'BASE LIQUIDACION REDEBAN 2025'!$B$6,'BASE LIQUIDACION REDEBAN 2025'!$C$5))))))</f>
        <v>65960.072302</v>
      </c>
      <c r="AE102" s="87">
        <f>IF(OR(W102="SOPORTE_TELEFÓNICO",W102="ENVÍO"),0,IF(Y102="TIPO I",'BASE LIQUIDACION REDEBAN 2025'!$B$10,IF(Y102="TIPO II",'BASE LIQUIDACION REDEBAN 2025'!$B$11,IF(Y102="TIPO III",'BASE LIQUIDACION REDEBAN 2025'!$B$12,'BASE LIQUIDACION REDEBAN 2025'!$B$13))))</f>
        <v>75096.394270399993</v>
      </c>
      <c r="AF102" s="87">
        <f t="shared" si="1"/>
        <v>65960.072302</v>
      </c>
    </row>
    <row r="103" spans="1:32">
      <c r="A103" s="152" t="s">
        <v>90</v>
      </c>
      <c r="B103" s="152" t="str">
        <f>VLOOKUP(A103,'CENTRO DE COSTOS'!A:D,4,FALSE)</f>
        <v>JUAN SEBASTIÁN RÍOS CASTRILLÓN</v>
      </c>
      <c r="C103" s="152" t="str">
        <f>VLOOKUP(A103,'CENTRO DE COSTOS'!A:D,2,FALSE)</f>
        <v>0004-0005</v>
      </c>
      <c r="D103" s="152">
        <v>5360</v>
      </c>
      <c r="E103" s="152" t="s">
        <v>8563</v>
      </c>
      <c r="F103" s="152">
        <v>78982</v>
      </c>
      <c r="G103" s="152" t="s">
        <v>8049</v>
      </c>
      <c r="H103" s="152" t="s">
        <v>197</v>
      </c>
      <c r="I103" s="152" t="s">
        <v>3607</v>
      </c>
      <c r="J103" s="152" t="s">
        <v>8564</v>
      </c>
      <c r="K103" s="152" t="s">
        <v>159</v>
      </c>
      <c r="L103" s="152" t="s">
        <v>8565</v>
      </c>
      <c r="M103" s="153">
        <v>45875.720833333333</v>
      </c>
      <c r="N103" s="153">
        <v>45882.495138888888</v>
      </c>
      <c r="O103" s="186"/>
      <c r="P103" s="187" t="s">
        <v>3335</v>
      </c>
      <c r="Q103" s="152" t="s">
        <v>3335</v>
      </c>
      <c r="R103" s="188" t="s">
        <v>200</v>
      </c>
      <c r="S103" s="188" t="s">
        <v>739</v>
      </c>
      <c r="T103" s="152" t="s">
        <v>8052</v>
      </c>
      <c r="U103" s="152" t="s">
        <v>8053</v>
      </c>
      <c r="V103" s="187" t="s">
        <v>8566</v>
      </c>
      <c r="W103" s="152" t="s">
        <v>2967</v>
      </c>
      <c r="X103" s="152" t="s">
        <v>8567</v>
      </c>
      <c r="Y103" s="152" t="s">
        <v>25</v>
      </c>
      <c r="Z103" s="189" t="str">
        <f>VLOOKUP(D103,TIPOLOGIA!A:F,5,0)</f>
        <v>TERRESTRE</v>
      </c>
      <c r="AA103" s="152" t="s">
        <v>4326</v>
      </c>
      <c r="AB103" s="152">
        <v>1</v>
      </c>
      <c r="AC103" s="152">
        <v>0</v>
      </c>
      <c r="AD103" s="87">
        <f>IF(W103="SOPORTE_TELEFÓNICO",'BASE LIQUIDACION REDEBAN 2025'!$B$19,IF(Y103="TIPO I",'BASE LIQUIDACION REDEBAN 2025'!$C$2,IF(Y103="TIPO II",'BASE LIQUIDACION REDEBAN 2025'!$C$3,IF(Y103="TIPO III",'BASE LIQUIDACION REDEBAN 2025'!$C$4,IF(Y103="TIPO IV",'BASE LIQUIDACION REDEBAN 2025'!$C$5,IF(Z103="AEREO",'BASE LIQUIDACION REDEBAN 2025'!$B$6,'BASE LIQUIDACION REDEBAN 2025'!$C$5))))))</f>
        <v>65960.072302</v>
      </c>
      <c r="AE103" s="87">
        <f>IF(OR(W103="SOPORTE_TELEFÓNICO",W103="ENVÍO"),0,IF(Y103="TIPO I",'BASE LIQUIDACION REDEBAN 2025'!$B$10,IF(Y103="TIPO II",'BASE LIQUIDACION REDEBAN 2025'!$B$11,IF(Y103="TIPO III",'BASE LIQUIDACION REDEBAN 2025'!$B$12,'BASE LIQUIDACION REDEBAN 2025'!$B$13))))</f>
        <v>75096.394270399993</v>
      </c>
      <c r="AF103" s="87">
        <f t="shared" si="1"/>
        <v>65960.072302</v>
      </c>
    </row>
    <row r="104" spans="1:32">
      <c r="A104" s="152" t="s">
        <v>72</v>
      </c>
      <c r="B104" s="152" t="str">
        <f>VLOOKUP(A104,'CENTRO DE COSTOS'!A:D,4,FALSE)</f>
        <v>MIGUEL JULIÁN HERNÁNDEZ GUARÍN</v>
      </c>
      <c r="C104" s="152" t="str">
        <f>VLOOKUP(A104,'CENTRO DE COSTOS'!A:D,2,FALSE)</f>
        <v>0004-0008</v>
      </c>
      <c r="D104" s="152">
        <v>13670</v>
      </c>
      <c r="E104" s="152" t="s">
        <v>8568</v>
      </c>
      <c r="F104" s="152">
        <v>31985</v>
      </c>
      <c r="G104" s="152" t="s">
        <v>8049</v>
      </c>
      <c r="H104" s="152" t="s">
        <v>303</v>
      </c>
      <c r="I104" s="152" t="s">
        <v>3637</v>
      </c>
      <c r="J104" s="152" t="s">
        <v>8569</v>
      </c>
      <c r="K104" s="152" t="s">
        <v>159</v>
      </c>
      <c r="L104" s="152" t="s">
        <v>8570</v>
      </c>
      <c r="M104" s="153">
        <v>45875.720833333333</v>
      </c>
      <c r="N104" s="153">
        <v>45882.527083333334</v>
      </c>
      <c r="O104" s="186"/>
      <c r="P104" s="187" t="s">
        <v>3335</v>
      </c>
      <c r="Q104" s="152" t="s">
        <v>3335</v>
      </c>
      <c r="R104" s="188" t="s">
        <v>200</v>
      </c>
      <c r="S104" s="188" t="s">
        <v>739</v>
      </c>
      <c r="T104" s="152" t="s">
        <v>8052</v>
      </c>
      <c r="U104" s="152" t="s">
        <v>8053</v>
      </c>
      <c r="V104" s="187" t="s">
        <v>8571</v>
      </c>
      <c r="W104" s="152" t="s">
        <v>2967</v>
      </c>
      <c r="X104" s="152" t="s">
        <v>8572</v>
      </c>
      <c r="Y104" s="152" t="s">
        <v>180</v>
      </c>
      <c r="Z104" s="189" t="str">
        <f>VLOOKUP(D104,TIPOLOGIA!A:F,5,0)</f>
        <v>TERRESTRE/FLUVIAL</v>
      </c>
      <c r="AA104" s="152" t="s">
        <v>323</v>
      </c>
      <c r="AB104" s="152">
        <v>1</v>
      </c>
      <c r="AC104" s="152">
        <v>0</v>
      </c>
      <c r="AD104" s="87">
        <f>IF(W104="SOPORTE_TELEFÓNICO",'BASE LIQUIDACION REDEBAN 2025'!$B$19,IF(Y104="TIPO I",'BASE LIQUIDACION REDEBAN 2025'!$C$2,IF(Y104="TIPO II",'BASE LIQUIDACION REDEBAN 2025'!$C$3,IF(Y104="TIPO III",'BASE LIQUIDACION REDEBAN 2025'!$C$4,IF(Y104="TIPO IV",'BASE LIQUIDACION REDEBAN 2025'!$C$5,IF(Z104="AEREO",'BASE LIQUIDACION REDEBAN 2025'!$B$6,'BASE LIQUIDACION REDEBAN 2025'!$C$5))))))</f>
        <v>479588.87655000004</v>
      </c>
      <c r="AE104" s="87">
        <f>IF(OR(W104="SOPORTE_TELEFÓNICO",W104="ENVÍO"),0,IF(Y104="TIPO I",'BASE LIQUIDACION REDEBAN 2025'!$B$10,IF(Y104="TIPO II",'BASE LIQUIDACION REDEBAN 2025'!$B$11,IF(Y104="TIPO III",'BASE LIQUIDACION REDEBAN 2025'!$B$12,'BASE LIQUIDACION REDEBAN 2025'!$B$13))))</f>
        <v>196536.5258152</v>
      </c>
      <c r="AF104" s="87">
        <f t="shared" si="1"/>
        <v>479588.87655000004</v>
      </c>
    </row>
    <row r="105" spans="1:32">
      <c r="A105" s="152" t="s">
        <v>90</v>
      </c>
      <c r="B105" s="152" t="str">
        <f>VLOOKUP(A105,'CENTRO DE COSTOS'!A:D,4,FALSE)</f>
        <v>JUAN SEBASTIÁN RÍOS CASTRILLÓN</v>
      </c>
      <c r="C105" s="152" t="str">
        <f>VLOOKUP(A105,'CENTRO DE COSTOS'!A:D,2,FALSE)</f>
        <v>0004-0005</v>
      </c>
      <c r="D105" s="152">
        <v>5266</v>
      </c>
      <c r="E105" s="152" t="s">
        <v>8573</v>
      </c>
      <c r="F105" s="152">
        <v>47096</v>
      </c>
      <c r="G105" s="152" t="s">
        <v>8049</v>
      </c>
      <c r="H105" s="152" t="s">
        <v>197</v>
      </c>
      <c r="I105" s="152" t="s">
        <v>5526</v>
      </c>
      <c r="J105" s="152" t="s">
        <v>8574</v>
      </c>
      <c r="K105" s="152" t="s">
        <v>159</v>
      </c>
      <c r="L105" s="152" t="s">
        <v>8575</v>
      </c>
      <c r="M105" s="153">
        <v>45878.7</v>
      </c>
      <c r="N105" s="153">
        <v>45882.626388888886</v>
      </c>
      <c r="O105" s="186"/>
      <c r="P105" s="187" t="s">
        <v>3335</v>
      </c>
      <c r="Q105" s="152" t="s">
        <v>3335</v>
      </c>
      <c r="R105" s="188" t="s">
        <v>2973</v>
      </c>
      <c r="S105" s="188" t="s">
        <v>2973</v>
      </c>
      <c r="T105" s="152" t="s">
        <v>8052</v>
      </c>
      <c r="U105" s="152" t="s">
        <v>8053</v>
      </c>
      <c r="V105" s="187" t="s">
        <v>8566</v>
      </c>
      <c r="W105" s="152" t="s">
        <v>2967</v>
      </c>
      <c r="X105" s="152" t="s">
        <v>8576</v>
      </c>
      <c r="Y105" s="152" t="s">
        <v>25</v>
      </c>
      <c r="Z105" s="189" t="str">
        <f>VLOOKUP(D105,TIPOLOGIA!A:F,5,0)</f>
        <v>TERRESTRE</v>
      </c>
      <c r="AA105" s="152" t="s">
        <v>4326</v>
      </c>
      <c r="AB105" s="152">
        <v>1</v>
      </c>
      <c r="AC105" s="152">
        <v>0</v>
      </c>
      <c r="AD105" s="87">
        <f>IF(W105="SOPORTE_TELEFÓNICO",'BASE LIQUIDACION REDEBAN 2025'!$B$19,IF(Y105="TIPO I",'BASE LIQUIDACION REDEBAN 2025'!$C$2,IF(Y105="TIPO II",'BASE LIQUIDACION REDEBAN 2025'!$C$3,IF(Y105="TIPO III",'BASE LIQUIDACION REDEBAN 2025'!$C$4,IF(Y105="TIPO IV",'BASE LIQUIDACION REDEBAN 2025'!$C$5,IF(Z105="AEREO",'BASE LIQUIDACION REDEBAN 2025'!$B$6,'BASE LIQUIDACION REDEBAN 2025'!$C$5))))))</f>
        <v>65960.072302</v>
      </c>
      <c r="AE105" s="87">
        <f>IF(OR(W105="SOPORTE_TELEFÓNICO",W105="ENVÍO"),0,IF(Y105="TIPO I",'BASE LIQUIDACION REDEBAN 2025'!$B$10,IF(Y105="TIPO II",'BASE LIQUIDACION REDEBAN 2025'!$B$11,IF(Y105="TIPO III",'BASE LIQUIDACION REDEBAN 2025'!$B$12,'BASE LIQUIDACION REDEBAN 2025'!$B$13))))</f>
        <v>75096.394270399993</v>
      </c>
      <c r="AF105" s="87">
        <f t="shared" si="1"/>
        <v>65960.072302</v>
      </c>
    </row>
    <row r="106" spans="1:32">
      <c r="A106" s="152" t="s">
        <v>101</v>
      </c>
      <c r="B106" s="152" t="str">
        <f>VLOOKUP(A106,'CENTRO DE COSTOS'!A:D,4,FALSE)</f>
        <v>KEVIN ALEXIS CORZO BUSTOS</v>
      </c>
      <c r="C106" s="152" t="str">
        <f>VLOOKUP(A106,'CENTRO DE COSTOS'!A:D,2,FALSE)</f>
        <v>0004-0007</v>
      </c>
      <c r="D106" s="152">
        <v>85001</v>
      </c>
      <c r="E106" s="152" t="s">
        <v>8577</v>
      </c>
      <c r="F106" s="152">
        <v>51627</v>
      </c>
      <c r="G106" s="152" t="s">
        <v>8049</v>
      </c>
      <c r="H106" s="152" t="s">
        <v>189</v>
      </c>
      <c r="I106" s="152" t="s">
        <v>101</v>
      </c>
      <c r="J106" s="152" t="s">
        <v>8578</v>
      </c>
      <c r="K106" s="152" t="s">
        <v>159</v>
      </c>
      <c r="L106" s="152" t="s">
        <v>8579</v>
      </c>
      <c r="M106" s="153">
        <v>45878.7</v>
      </c>
      <c r="N106" s="153">
        <v>45882.638888888891</v>
      </c>
      <c r="O106" s="186"/>
      <c r="P106" s="187" t="s">
        <v>3335</v>
      </c>
      <c r="Q106" s="152" t="s">
        <v>3335</v>
      </c>
      <c r="R106" s="188" t="s">
        <v>2973</v>
      </c>
      <c r="S106" s="188" t="s">
        <v>2973</v>
      </c>
      <c r="T106" s="152" t="s">
        <v>8052</v>
      </c>
      <c r="U106" s="152" t="s">
        <v>8053</v>
      </c>
      <c r="V106" s="187" t="s">
        <v>8580</v>
      </c>
      <c r="W106" s="152" t="s">
        <v>2967</v>
      </c>
      <c r="X106" s="152" t="s">
        <v>8581</v>
      </c>
      <c r="Y106" s="152" t="s">
        <v>25</v>
      </c>
      <c r="Z106" s="189" t="str">
        <f>VLOOKUP(D106,TIPOLOGIA!A:F,5,0)</f>
        <v>TERRESTRE</v>
      </c>
      <c r="AA106" s="152" t="s">
        <v>194</v>
      </c>
      <c r="AB106" s="152">
        <v>1</v>
      </c>
      <c r="AC106" s="152">
        <v>0</v>
      </c>
      <c r="AD106" s="87">
        <f>IF(W106="SOPORTE_TELEFÓNICO",'BASE LIQUIDACION REDEBAN 2025'!$B$19,IF(Y106="TIPO I",'BASE LIQUIDACION REDEBAN 2025'!$C$2,IF(Y106="TIPO II",'BASE LIQUIDACION REDEBAN 2025'!$C$3,IF(Y106="TIPO III",'BASE LIQUIDACION REDEBAN 2025'!$C$4,IF(Y106="TIPO IV",'BASE LIQUIDACION REDEBAN 2025'!$C$5,IF(Z106="AEREO",'BASE LIQUIDACION REDEBAN 2025'!$B$6,'BASE LIQUIDACION REDEBAN 2025'!$C$5))))))</f>
        <v>65960.072302</v>
      </c>
      <c r="AE106" s="87">
        <f>IF(OR(W106="SOPORTE_TELEFÓNICO",W106="ENVÍO"),0,IF(Y106="TIPO I",'BASE LIQUIDACION REDEBAN 2025'!$B$10,IF(Y106="TIPO II",'BASE LIQUIDACION REDEBAN 2025'!$B$11,IF(Y106="TIPO III",'BASE LIQUIDACION REDEBAN 2025'!$B$12,'BASE LIQUIDACION REDEBAN 2025'!$B$13))))</f>
        <v>75096.394270399993</v>
      </c>
      <c r="AF106" s="87">
        <f t="shared" si="1"/>
        <v>65960.072302</v>
      </c>
    </row>
    <row r="107" spans="1:32">
      <c r="A107" s="152" t="s">
        <v>68</v>
      </c>
      <c r="B107" s="152" t="str">
        <f>VLOOKUP(A107,'CENTRO DE COSTOS'!A:D,4,FALSE)</f>
        <v>WILLIAM ASDRUBAL ROZO ROZO</v>
      </c>
      <c r="C107" s="152" t="str">
        <f>VLOOKUP(A107,'CENTRO DE COSTOS'!A:D,2,FALSE)</f>
        <v>0004-0004</v>
      </c>
      <c r="D107" s="152">
        <v>25815</v>
      </c>
      <c r="E107" s="152" t="s">
        <v>8582</v>
      </c>
      <c r="F107" s="152">
        <v>11093</v>
      </c>
      <c r="G107" s="152" t="s">
        <v>8049</v>
      </c>
      <c r="H107" s="152" t="s">
        <v>470</v>
      </c>
      <c r="I107" s="152" t="s">
        <v>8583</v>
      </c>
      <c r="J107" s="152" t="s">
        <v>8584</v>
      </c>
      <c r="K107" s="152" t="s">
        <v>159</v>
      </c>
      <c r="L107" s="152" t="s">
        <v>8585</v>
      </c>
      <c r="M107" s="153">
        <v>45878.7</v>
      </c>
      <c r="N107" s="153">
        <v>45882.640277777777</v>
      </c>
      <c r="O107" s="186"/>
      <c r="P107" s="187" t="s">
        <v>3335</v>
      </c>
      <c r="Q107" s="152" t="s">
        <v>3335</v>
      </c>
      <c r="R107" s="188" t="s">
        <v>2973</v>
      </c>
      <c r="S107" s="188" t="s">
        <v>2973</v>
      </c>
      <c r="T107" s="152" t="s">
        <v>8052</v>
      </c>
      <c r="U107" s="152" t="s">
        <v>8053</v>
      </c>
      <c r="V107" s="187" t="s">
        <v>8586</v>
      </c>
      <c r="W107" s="152" t="s">
        <v>2967</v>
      </c>
      <c r="X107" s="152" t="s">
        <v>8587</v>
      </c>
      <c r="Y107" s="152" t="s">
        <v>30</v>
      </c>
      <c r="Z107" s="189" t="str">
        <f>VLOOKUP(D107,TIPOLOGIA!A:F,5,0)</f>
        <v>TERRESTRE</v>
      </c>
      <c r="AA107" s="152" t="s">
        <v>1029</v>
      </c>
      <c r="AB107" s="152">
        <v>1</v>
      </c>
      <c r="AC107" s="152">
        <v>0</v>
      </c>
      <c r="AD107" s="87">
        <f>IF(W107="SOPORTE_TELEFÓNICO",'BASE LIQUIDACION REDEBAN 2025'!$B$19,IF(Y107="TIPO I",'BASE LIQUIDACION REDEBAN 2025'!$C$2,IF(Y107="TIPO II",'BASE LIQUIDACION REDEBAN 2025'!$C$3,IF(Y107="TIPO III",'BASE LIQUIDACION REDEBAN 2025'!$C$4,IF(Y107="TIPO IV",'BASE LIQUIDACION REDEBAN 2025'!$C$5,IF(Z107="AEREO",'BASE LIQUIDACION REDEBAN 2025'!$B$6,'BASE LIQUIDACION REDEBAN 2025'!$C$5))))))</f>
        <v>275728.78077800001</v>
      </c>
      <c r="AE107" s="87">
        <f>IF(OR(W107="SOPORTE_TELEFÓNICO",W107="ENVÍO"),0,IF(Y107="TIPO I",'BASE LIQUIDACION REDEBAN 2025'!$B$10,IF(Y107="TIPO II",'BASE LIQUIDACION REDEBAN 2025'!$B$11,IF(Y107="TIPO III",'BASE LIQUIDACION REDEBAN 2025'!$B$12,'BASE LIQUIDACION REDEBAN 2025'!$B$13))))</f>
        <v>196536.5258152</v>
      </c>
      <c r="AF107" s="87">
        <f t="shared" si="1"/>
        <v>275728.78077800001</v>
      </c>
    </row>
    <row r="108" spans="1:32">
      <c r="A108" s="152" t="s">
        <v>64</v>
      </c>
      <c r="B108" s="152" t="str">
        <f>VLOOKUP(A108,'CENTRO DE COSTOS'!A:D,4,FALSE)</f>
        <v>JOSE MAURICIO HERNANDEZ ROJAS</v>
      </c>
      <c r="C108" s="152" t="str">
        <f>VLOOKUP(A108,'CENTRO DE COSTOS'!A:D,2,FALSE)</f>
        <v>0004-0001</v>
      </c>
      <c r="D108" s="152">
        <v>8001</v>
      </c>
      <c r="E108" s="152" t="s">
        <v>8588</v>
      </c>
      <c r="F108" s="152">
        <v>78596</v>
      </c>
      <c r="G108" s="152" t="s">
        <v>8049</v>
      </c>
      <c r="H108" s="152" t="s">
        <v>389</v>
      </c>
      <c r="I108" s="152" t="s">
        <v>64</v>
      </c>
      <c r="J108" s="152" t="s">
        <v>8589</v>
      </c>
      <c r="K108" s="152" t="s">
        <v>159</v>
      </c>
      <c r="L108" s="152" t="s">
        <v>8590</v>
      </c>
      <c r="M108" s="153">
        <v>45878.7</v>
      </c>
      <c r="N108" s="153">
        <v>45882.719444444447</v>
      </c>
      <c r="O108" s="186"/>
      <c r="P108" s="187" t="s">
        <v>3335</v>
      </c>
      <c r="Q108" s="152" t="s">
        <v>3335</v>
      </c>
      <c r="R108" s="188" t="s">
        <v>2973</v>
      </c>
      <c r="S108" s="188" t="s">
        <v>2973</v>
      </c>
      <c r="T108" s="152" t="s">
        <v>8052</v>
      </c>
      <c r="U108" s="152" t="s">
        <v>8053</v>
      </c>
      <c r="V108" s="187" t="s">
        <v>8591</v>
      </c>
      <c r="W108" s="152" t="s">
        <v>2967</v>
      </c>
      <c r="X108" s="152" t="s">
        <v>8592</v>
      </c>
      <c r="Y108" s="152" t="s">
        <v>25</v>
      </c>
      <c r="Z108" s="189" t="str">
        <f>VLOOKUP(D108,TIPOLOGIA!A:F,5,0)</f>
        <v>TERRESTRE</v>
      </c>
      <c r="AA108" s="152" t="s">
        <v>395</v>
      </c>
      <c r="AB108" s="152">
        <v>1</v>
      </c>
      <c r="AC108" s="152">
        <v>0</v>
      </c>
      <c r="AD108" s="87">
        <f>IF(W108="SOPORTE_TELEFÓNICO",'BASE LIQUIDACION REDEBAN 2025'!$B$19,IF(Y108="TIPO I",'BASE LIQUIDACION REDEBAN 2025'!$C$2,IF(Y108="TIPO II",'BASE LIQUIDACION REDEBAN 2025'!$C$3,IF(Y108="TIPO III",'BASE LIQUIDACION REDEBAN 2025'!$C$4,IF(Y108="TIPO IV",'BASE LIQUIDACION REDEBAN 2025'!$C$5,IF(Z108="AEREO",'BASE LIQUIDACION REDEBAN 2025'!$B$6,'BASE LIQUIDACION REDEBAN 2025'!$C$5))))))</f>
        <v>65960.072302</v>
      </c>
      <c r="AE108" s="87">
        <f>IF(OR(W108="SOPORTE_TELEFÓNICO",W108="ENVÍO"),0,IF(Y108="TIPO I",'BASE LIQUIDACION REDEBAN 2025'!$B$10,IF(Y108="TIPO II",'BASE LIQUIDACION REDEBAN 2025'!$B$11,IF(Y108="TIPO III",'BASE LIQUIDACION REDEBAN 2025'!$B$12,'BASE LIQUIDACION REDEBAN 2025'!$B$13))))</f>
        <v>75096.394270399993</v>
      </c>
      <c r="AF108" s="87">
        <f t="shared" si="1"/>
        <v>65960.072302</v>
      </c>
    </row>
    <row r="109" spans="1:32">
      <c r="A109" s="152" t="s">
        <v>98</v>
      </c>
      <c r="B109" s="152" t="str">
        <f>VLOOKUP(A109,'CENTRO DE COSTOS'!A:D,4,FALSE)</f>
        <v>MIGUEL JULIÁN HERNÁNDEZ GUARÍN</v>
      </c>
      <c r="C109" s="152" t="str">
        <f>VLOOKUP(A109,'CENTRO DE COSTOS'!A:D,2,FALSE)</f>
        <v>0004-0008</v>
      </c>
      <c r="D109" s="152">
        <v>15774</v>
      </c>
      <c r="E109" s="152" t="s">
        <v>8593</v>
      </c>
      <c r="F109" s="152">
        <v>39141</v>
      </c>
      <c r="G109" s="152" t="s">
        <v>8049</v>
      </c>
      <c r="H109" s="152" t="s">
        <v>241</v>
      </c>
      <c r="I109" s="152" t="s">
        <v>1427</v>
      </c>
      <c r="J109" s="152" t="s">
        <v>8594</v>
      </c>
      <c r="K109" s="152" t="s">
        <v>159</v>
      </c>
      <c r="L109" s="152" t="s">
        <v>8595</v>
      </c>
      <c r="M109" s="153">
        <v>45882.731944444444</v>
      </c>
      <c r="N109" s="153">
        <v>45883.336805555555</v>
      </c>
      <c r="O109" s="186"/>
      <c r="P109" s="187" t="s">
        <v>3335</v>
      </c>
      <c r="Q109" s="152" t="s">
        <v>8106</v>
      </c>
      <c r="R109" s="188" t="s">
        <v>2973</v>
      </c>
      <c r="S109" s="188" t="s">
        <v>2973</v>
      </c>
      <c r="T109" s="152" t="s">
        <v>8052</v>
      </c>
      <c r="U109" s="152" t="s">
        <v>8053</v>
      </c>
      <c r="V109" s="187" t="s">
        <v>8596</v>
      </c>
      <c r="W109" s="152" t="s">
        <v>2967</v>
      </c>
      <c r="X109" s="152" t="s">
        <v>8597</v>
      </c>
      <c r="Y109" s="152" t="s">
        <v>30</v>
      </c>
      <c r="Z109" s="189" t="str">
        <f>VLOOKUP(D109,TIPOLOGIA!A:F,5,0)</f>
        <v>TERRESTRE</v>
      </c>
      <c r="AA109" s="152" t="s">
        <v>376</v>
      </c>
      <c r="AB109" s="152">
        <v>1</v>
      </c>
      <c r="AC109" s="152">
        <v>0</v>
      </c>
      <c r="AD109" s="87">
        <f>IF(W109="SOPORTE_TELEFÓNICO",'BASE LIQUIDACION REDEBAN 2025'!$B$19,IF(Y109="TIPO I",'BASE LIQUIDACION REDEBAN 2025'!$C$2,IF(Y109="TIPO II",'BASE LIQUIDACION REDEBAN 2025'!$C$3,IF(Y109="TIPO III",'BASE LIQUIDACION REDEBAN 2025'!$C$4,IF(Y109="TIPO IV",'BASE LIQUIDACION REDEBAN 2025'!$C$5,IF(Z109="AEREO",'BASE LIQUIDACION REDEBAN 2025'!$B$6,'BASE LIQUIDACION REDEBAN 2025'!$C$5))))))</f>
        <v>275728.78077800001</v>
      </c>
      <c r="AE109" s="87">
        <f>IF(OR(W109="SOPORTE_TELEFÓNICO",W109="ENVÍO"),0,IF(Y109="TIPO I",'BASE LIQUIDACION REDEBAN 2025'!$B$10,IF(Y109="TIPO II",'BASE LIQUIDACION REDEBAN 2025'!$B$11,IF(Y109="TIPO III",'BASE LIQUIDACION REDEBAN 2025'!$B$12,'BASE LIQUIDACION REDEBAN 2025'!$B$13))))</f>
        <v>196536.5258152</v>
      </c>
      <c r="AF109" s="87">
        <f t="shared" si="1"/>
        <v>275728.78077800001</v>
      </c>
    </row>
    <row r="110" spans="1:32">
      <c r="A110" s="152" t="s">
        <v>72</v>
      </c>
      <c r="B110" s="152" t="str">
        <f>VLOOKUP(A110,'CENTRO DE COSTOS'!A:D,4,FALSE)</f>
        <v>MIGUEL JULIÁN HERNÁNDEZ GUARÍN</v>
      </c>
      <c r="C110" s="152" t="str">
        <f>VLOOKUP(A110,'CENTRO DE COSTOS'!A:D,2,FALSE)</f>
        <v>0004-0008</v>
      </c>
      <c r="D110" s="152">
        <v>68001</v>
      </c>
      <c r="E110" s="152" t="s">
        <v>8598</v>
      </c>
      <c r="F110" s="152">
        <v>41962</v>
      </c>
      <c r="G110" s="152" t="s">
        <v>8049</v>
      </c>
      <c r="H110" s="152" t="s">
        <v>820</v>
      </c>
      <c r="I110" s="152" t="s">
        <v>72</v>
      </c>
      <c r="J110" s="152" t="s">
        <v>8599</v>
      </c>
      <c r="K110" s="152" t="s">
        <v>159</v>
      </c>
      <c r="L110" s="152" t="s">
        <v>8600</v>
      </c>
      <c r="M110" s="153">
        <v>45877.699305555558</v>
      </c>
      <c r="N110" s="153">
        <v>45883.476388888892</v>
      </c>
      <c r="O110" s="186"/>
      <c r="P110" s="187" t="s">
        <v>3335</v>
      </c>
      <c r="Q110" s="152" t="s">
        <v>8074</v>
      </c>
      <c r="R110" s="188" t="s">
        <v>200</v>
      </c>
      <c r="S110" s="188" t="s">
        <v>739</v>
      </c>
      <c r="T110" s="152" t="s">
        <v>8052</v>
      </c>
      <c r="U110" s="152" t="s">
        <v>8053</v>
      </c>
      <c r="V110" s="187" t="s">
        <v>8601</v>
      </c>
      <c r="W110" s="152" t="s">
        <v>2967</v>
      </c>
      <c r="X110" s="152" t="s">
        <v>8602</v>
      </c>
      <c r="Y110" s="152" t="s">
        <v>25</v>
      </c>
      <c r="Z110" s="189" t="str">
        <f>VLOOKUP(D110,TIPOLOGIA!A:F,5,0)</f>
        <v>TERRESTRE</v>
      </c>
      <c r="AA110" s="152" t="s">
        <v>3140</v>
      </c>
      <c r="AB110" s="152">
        <v>1</v>
      </c>
      <c r="AC110" s="152">
        <v>0</v>
      </c>
      <c r="AD110" s="87">
        <f>IF(W110="SOPORTE_TELEFÓNICO",'BASE LIQUIDACION REDEBAN 2025'!$B$19,IF(Y110="TIPO I",'BASE LIQUIDACION REDEBAN 2025'!$C$2,IF(Y110="TIPO II",'BASE LIQUIDACION REDEBAN 2025'!$C$3,IF(Y110="TIPO III",'BASE LIQUIDACION REDEBAN 2025'!$C$4,IF(Y110="TIPO IV",'BASE LIQUIDACION REDEBAN 2025'!$C$5,IF(Z110="AEREO",'BASE LIQUIDACION REDEBAN 2025'!$B$6,'BASE LIQUIDACION REDEBAN 2025'!$C$5))))))</f>
        <v>65960.072302</v>
      </c>
      <c r="AE110" s="87">
        <f>IF(OR(W110="SOPORTE_TELEFÓNICO",W110="ENVÍO"),0,IF(Y110="TIPO I",'BASE LIQUIDACION REDEBAN 2025'!$B$10,IF(Y110="TIPO II",'BASE LIQUIDACION REDEBAN 2025'!$B$11,IF(Y110="TIPO III",'BASE LIQUIDACION REDEBAN 2025'!$B$12,'BASE LIQUIDACION REDEBAN 2025'!$B$13))))</f>
        <v>75096.394270399993</v>
      </c>
      <c r="AF110" s="87">
        <f t="shared" si="1"/>
        <v>65960.072302</v>
      </c>
    </row>
    <row r="111" spans="1:32">
      <c r="A111" s="152" t="s">
        <v>90</v>
      </c>
      <c r="B111" s="152" t="str">
        <f>VLOOKUP(A111,'CENTRO DE COSTOS'!A:D,4,FALSE)</f>
        <v>JUAN SEBASTIÁN RÍOS CASTRILLÓN</v>
      </c>
      <c r="C111" s="152" t="str">
        <f>VLOOKUP(A111,'CENTRO DE COSTOS'!A:D,2,FALSE)</f>
        <v>0004-0005</v>
      </c>
      <c r="D111" s="152">
        <v>5240</v>
      </c>
      <c r="E111" s="152" t="s">
        <v>8603</v>
      </c>
      <c r="F111" s="152">
        <v>39467</v>
      </c>
      <c r="G111" s="152" t="s">
        <v>8049</v>
      </c>
      <c r="H111" s="152" t="s">
        <v>197</v>
      </c>
      <c r="I111" s="152" t="s">
        <v>3443</v>
      </c>
      <c r="J111" s="152" t="s">
        <v>8604</v>
      </c>
      <c r="K111" s="152" t="s">
        <v>159</v>
      </c>
      <c r="L111" s="152" t="s">
        <v>8605</v>
      </c>
      <c r="M111" s="153">
        <v>45881.333333333336</v>
      </c>
      <c r="N111" s="153">
        <v>45883.531944444447</v>
      </c>
      <c r="O111" s="186"/>
      <c r="P111" s="187" t="s">
        <v>3335</v>
      </c>
      <c r="Q111" s="152" t="s">
        <v>3335</v>
      </c>
      <c r="R111" s="188" t="s">
        <v>2973</v>
      </c>
      <c r="S111" s="188" t="s">
        <v>2973</v>
      </c>
      <c r="T111" s="152" t="s">
        <v>8052</v>
      </c>
      <c r="U111" s="152" t="s">
        <v>8053</v>
      </c>
      <c r="V111" s="187" t="s">
        <v>8606</v>
      </c>
      <c r="W111" s="152" t="s">
        <v>2967</v>
      </c>
      <c r="X111" s="152" t="s">
        <v>8607</v>
      </c>
      <c r="Y111" s="152" t="s">
        <v>28</v>
      </c>
      <c r="Z111" s="189" t="str">
        <f>VLOOKUP(D111,TIPOLOGIA!A:F,5,0)</f>
        <v>TERRESTRE</v>
      </c>
      <c r="AA111" s="152" t="s">
        <v>3209</v>
      </c>
      <c r="AB111" s="152">
        <v>1</v>
      </c>
      <c r="AC111" s="152">
        <v>0</v>
      </c>
      <c r="AD111" s="87">
        <f>IF(W111="SOPORTE_TELEFÓNICO",'BASE LIQUIDACION REDEBAN 2025'!$B$19,IF(Y111="TIPO I",'BASE LIQUIDACION REDEBAN 2025'!$C$2,IF(Y111="TIPO II",'BASE LIQUIDACION REDEBAN 2025'!$C$3,IF(Y111="TIPO III",'BASE LIQUIDACION REDEBAN 2025'!$C$4,IF(Y111="TIPO IV",'BASE LIQUIDACION REDEBAN 2025'!$C$5,IF(Z111="AEREO",'BASE LIQUIDACION REDEBAN 2025'!$B$6,'BASE LIQUIDACION REDEBAN 2025'!$C$5))))))</f>
        <v>144967.87232000002</v>
      </c>
      <c r="AE111" s="87">
        <f>IF(OR(W111="SOPORTE_TELEFÓNICO",W111="ENVÍO"),0,IF(Y111="TIPO I",'BASE LIQUIDACION REDEBAN 2025'!$B$10,IF(Y111="TIPO II",'BASE LIQUIDACION REDEBAN 2025'!$B$11,IF(Y111="TIPO III",'BASE LIQUIDACION REDEBAN 2025'!$B$12,'BASE LIQUIDACION REDEBAN 2025'!$B$13))))</f>
        <v>140395.6348884</v>
      </c>
      <c r="AF111" s="87">
        <f t="shared" si="1"/>
        <v>144967.87232000002</v>
      </c>
    </row>
    <row r="112" spans="1:32">
      <c r="A112" s="152" t="s">
        <v>94</v>
      </c>
      <c r="B112" s="152" t="str">
        <f>VLOOKUP(A112,'CENTRO DE COSTOS'!A:D,4,FALSE)</f>
        <v>DIEGO FERNANDO HENAO CARDONA</v>
      </c>
      <c r="C112" s="152" t="str">
        <f>VLOOKUP(A112,'CENTRO DE COSTOS'!A:D,2,FALSE)</f>
        <v>0004-0002</v>
      </c>
      <c r="D112" s="152">
        <v>76100</v>
      </c>
      <c r="E112" s="152" t="s">
        <v>8608</v>
      </c>
      <c r="F112" s="152">
        <v>40037</v>
      </c>
      <c r="G112" s="152" t="s">
        <v>8049</v>
      </c>
      <c r="H112" s="152" t="s">
        <v>227</v>
      </c>
      <c r="I112" s="152" t="s">
        <v>303</v>
      </c>
      <c r="J112" s="152" t="s">
        <v>8609</v>
      </c>
      <c r="K112" s="152" t="s">
        <v>159</v>
      </c>
      <c r="L112" s="152" t="s">
        <v>8610</v>
      </c>
      <c r="M112" s="153">
        <v>45878.7</v>
      </c>
      <c r="N112" s="153">
        <v>45883.59375</v>
      </c>
      <c r="O112" s="186"/>
      <c r="P112" s="187" t="s">
        <v>3335</v>
      </c>
      <c r="Q112" s="152" t="s">
        <v>3335</v>
      </c>
      <c r="R112" s="188" t="s">
        <v>2973</v>
      </c>
      <c r="S112" s="188" t="s">
        <v>2973</v>
      </c>
      <c r="T112" s="152" t="s">
        <v>8052</v>
      </c>
      <c r="U112" s="152" t="s">
        <v>8053</v>
      </c>
      <c r="V112" s="187" t="s">
        <v>8611</v>
      </c>
      <c r="W112" s="152" t="s">
        <v>2967</v>
      </c>
      <c r="X112" s="152" t="s">
        <v>8612</v>
      </c>
      <c r="Y112" s="152" t="s">
        <v>28</v>
      </c>
      <c r="Z112" s="189" t="str">
        <f>VLOOKUP(D112,TIPOLOGIA!A:F,5,0)</f>
        <v>TERRESTRE</v>
      </c>
      <c r="AA112" s="152" t="s">
        <v>544</v>
      </c>
      <c r="AB112" s="152">
        <v>1</v>
      </c>
      <c r="AC112" s="152">
        <v>0</v>
      </c>
      <c r="AD112" s="87">
        <f>IF(W112="SOPORTE_TELEFÓNICO",'BASE LIQUIDACION REDEBAN 2025'!$B$19,IF(Y112="TIPO I",'BASE LIQUIDACION REDEBAN 2025'!$C$2,IF(Y112="TIPO II",'BASE LIQUIDACION REDEBAN 2025'!$C$3,IF(Y112="TIPO III",'BASE LIQUIDACION REDEBAN 2025'!$C$4,IF(Y112="TIPO IV",'BASE LIQUIDACION REDEBAN 2025'!$C$5,IF(Z112="AEREO",'BASE LIQUIDACION REDEBAN 2025'!$B$6,'BASE LIQUIDACION REDEBAN 2025'!$C$5))))))</f>
        <v>144967.87232000002</v>
      </c>
      <c r="AE112" s="87">
        <f>IF(OR(W112="SOPORTE_TELEFÓNICO",W112="ENVÍO"),0,IF(Y112="TIPO I",'BASE LIQUIDACION REDEBAN 2025'!$B$10,IF(Y112="TIPO II",'BASE LIQUIDACION REDEBAN 2025'!$B$11,IF(Y112="TIPO III",'BASE LIQUIDACION REDEBAN 2025'!$B$12,'BASE LIQUIDACION REDEBAN 2025'!$B$13))))</f>
        <v>140395.6348884</v>
      </c>
      <c r="AF112" s="87">
        <f t="shared" si="1"/>
        <v>144967.87232000002</v>
      </c>
    </row>
    <row r="113" spans="1:32">
      <c r="A113" s="152" t="s">
        <v>93</v>
      </c>
      <c r="B113" s="152" t="str">
        <f>VLOOKUP(A113,'CENTRO DE COSTOS'!A:D,4,FALSE)</f>
        <v>DIEGO FERNANDO HENAO CARDONA</v>
      </c>
      <c r="C113" s="152" t="str">
        <f>VLOOKUP(A113,'CENTRO DE COSTOS'!A:D,2,FALSE)</f>
        <v>0004-0003</v>
      </c>
      <c r="D113" s="152">
        <v>52786</v>
      </c>
      <c r="E113" s="152" t="s">
        <v>8613</v>
      </c>
      <c r="F113" s="152">
        <v>78470</v>
      </c>
      <c r="G113" s="152" t="s">
        <v>8049</v>
      </c>
      <c r="H113" s="152" t="s">
        <v>174</v>
      </c>
      <c r="I113" s="152" t="s">
        <v>464</v>
      </c>
      <c r="J113" s="152" t="s">
        <v>8614</v>
      </c>
      <c r="K113" s="152" t="s">
        <v>159</v>
      </c>
      <c r="L113" s="152" t="s">
        <v>8615</v>
      </c>
      <c r="M113" s="153">
        <v>45878.7</v>
      </c>
      <c r="N113" s="153">
        <v>45883.605555555558</v>
      </c>
      <c r="O113" s="186"/>
      <c r="P113" s="187" t="s">
        <v>3335</v>
      </c>
      <c r="Q113" s="152" t="s">
        <v>3335</v>
      </c>
      <c r="R113" s="188" t="s">
        <v>2973</v>
      </c>
      <c r="S113" s="188" t="s">
        <v>2973</v>
      </c>
      <c r="T113" s="152" t="s">
        <v>8052</v>
      </c>
      <c r="U113" s="152" t="s">
        <v>8053</v>
      </c>
      <c r="V113" s="187" t="s">
        <v>8616</v>
      </c>
      <c r="W113" s="152" t="s">
        <v>2967</v>
      </c>
      <c r="X113" s="152" t="s">
        <v>8617</v>
      </c>
      <c r="Y113" s="152" t="s">
        <v>28</v>
      </c>
      <c r="Z113" s="189" t="str">
        <f>VLOOKUP(D113,TIPOLOGIA!A:F,5,0)</f>
        <v>TERRESTRE</v>
      </c>
      <c r="AA113" s="152" t="s">
        <v>3595</v>
      </c>
      <c r="AB113" s="152">
        <v>1</v>
      </c>
      <c r="AC113" s="152">
        <v>0</v>
      </c>
      <c r="AD113" s="87">
        <f>IF(W113="SOPORTE_TELEFÓNICO",'BASE LIQUIDACION REDEBAN 2025'!$B$19,IF(Y113="TIPO I",'BASE LIQUIDACION REDEBAN 2025'!$C$2,IF(Y113="TIPO II",'BASE LIQUIDACION REDEBAN 2025'!$C$3,IF(Y113="TIPO III",'BASE LIQUIDACION REDEBAN 2025'!$C$4,IF(Y113="TIPO IV",'BASE LIQUIDACION REDEBAN 2025'!$C$5,IF(Z113="AEREO",'BASE LIQUIDACION REDEBAN 2025'!$B$6,'BASE LIQUIDACION REDEBAN 2025'!$C$5))))))</f>
        <v>144967.87232000002</v>
      </c>
      <c r="AE113" s="87">
        <f>IF(OR(W113="SOPORTE_TELEFÓNICO",W113="ENVÍO"),0,IF(Y113="TIPO I",'BASE LIQUIDACION REDEBAN 2025'!$B$10,IF(Y113="TIPO II",'BASE LIQUIDACION REDEBAN 2025'!$B$11,IF(Y113="TIPO III",'BASE LIQUIDACION REDEBAN 2025'!$B$12,'BASE LIQUIDACION REDEBAN 2025'!$B$13))))</f>
        <v>140395.6348884</v>
      </c>
      <c r="AF113" s="87">
        <f t="shared" si="1"/>
        <v>144967.87232000002</v>
      </c>
    </row>
    <row r="114" spans="1:32">
      <c r="A114" s="152" t="s">
        <v>68</v>
      </c>
      <c r="B114" s="152" t="str">
        <f>VLOOKUP(A114,'CENTRO DE COSTOS'!A:D,4,FALSE)</f>
        <v>WILLIAM ASDRUBAL ROZO ROZO</v>
      </c>
      <c r="C114" s="152" t="str">
        <f>VLOOKUP(A114,'CENTRO DE COSTOS'!A:D,2,FALSE)</f>
        <v>0004-0004</v>
      </c>
      <c r="D114" s="152">
        <v>11001</v>
      </c>
      <c r="E114" s="152" t="s">
        <v>8618</v>
      </c>
      <c r="F114" s="152">
        <v>66951</v>
      </c>
      <c r="G114" s="152" t="s">
        <v>8049</v>
      </c>
      <c r="H114" s="152" t="s">
        <v>470</v>
      </c>
      <c r="I114" s="152" t="s">
        <v>68</v>
      </c>
      <c r="J114" s="152" t="s">
        <v>8619</v>
      </c>
      <c r="K114" s="152" t="s">
        <v>159</v>
      </c>
      <c r="L114" s="152" t="s">
        <v>8620</v>
      </c>
      <c r="M114" s="153">
        <v>45881.628472222219</v>
      </c>
      <c r="N114" s="153">
        <v>45883.626388888886</v>
      </c>
      <c r="O114" s="186"/>
      <c r="P114" s="187" t="s">
        <v>3335</v>
      </c>
      <c r="Q114" s="152" t="s">
        <v>3335</v>
      </c>
      <c r="R114" s="188" t="s">
        <v>2973</v>
      </c>
      <c r="S114" s="188" t="s">
        <v>2973</v>
      </c>
      <c r="T114" s="152" t="s">
        <v>8052</v>
      </c>
      <c r="U114" s="152" t="s">
        <v>8159</v>
      </c>
      <c r="V114" s="187" t="s">
        <v>8621</v>
      </c>
      <c r="W114" s="152" t="s">
        <v>2967</v>
      </c>
      <c r="X114" s="152" t="s">
        <v>8622</v>
      </c>
      <c r="Y114" s="152" t="s">
        <v>25</v>
      </c>
      <c r="Z114" s="189" t="str">
        <f>VLOOKUP(D114,TIPOLOGIA!A:F,5,0)</f>
        <v>TERRESTRE</v>
      </c>
      <c r="AA114" s="152" t="s">
        <v>475</v>
      </c>
      <c r="AB114" s="152">
        <v>1</v>
      </c>
      <c r="AC114" s="152">
        <v>0</v>
      </c>
      <c r="AD114" s="87">
        <f>IF(W114="SOPORTE_TELEFÓNICO",'BASE LIQUIDACION REDEBAN 2025'!$B$19,IF(Y114="TIPO I",'BASE LIQUIDACION REDEBAN 2025'!$C$2,IF(Y114="TIPO II",'BASE LIQUIDACION REDEBAN 2025'!$C$3,IF(Y114="TIPO III",'BASE LIQUIDACION REDEBAN 2025'!$C$4,IF(Y114="TIPO IV",'BASE LIQUIDACION REDEBAN 2025'!$C$5,IF(Z114="AEREO",'BASE LIQUIDACION REDEBAN 2025'!$B$6,'BASE LIQUIDACION REDEBAN 2025'!$C$5))))))</f>
        <v>65960.072302</v>
      </c>
      <c r="AE114" s="87">
        <f>IF(OR(W114="SOPORTE_TELEFÓNICO",W114="ENVÍO"),0,IF(Y114="TIPO I",'BASE LIQUIDACION REDEBAN 2025'!$B$10,IF(Y114="TIPO II",'BASE LIQUIDACION REDEBAN 2025'!$B$11,IF(Y114="TIPO III",'BASE LIQUIDACION REDEBAN 2025'!$B$12,'BASE LIQUIDACION REDEBAN 2025'!$B$13))))</f>
        <v>75096.394270399993</v>
      </c>
      <c r="AF114" s="87">
        <f t="shared" si="1"/>
        <v>65960.072302</v>
      </c>
    </row>
    <row r="115" spans="1:32">
      <c r="A115" s="152" t="s">
        <v>92</v>
      </c>
      <c r="B115" s="152" t="str">
        <f>VLOOKUP(A115,'CENTRO DE COSTOS'!A:D,4,FALSE)</f>
        <v>KEVIN ALEXIS CORZO BUSTOS</v>
      </c>
      <c r="C115" s="152" t="str">
        <f>VLOOKUP(A115,'CENTRO DE COSTOS'!A:D,2,FALSE)</f>
        <v>0004-0007</v>
      </c>
      <c r="D115" s="152">
        <v>41001</v>
      </c>
      <c r="E115" s="152" t="s">
        <v>8623</v>
      </c>
      <c r="F115" s="152">
        <v>78548</v>
      </c>
      <c r="G115" s="152" t="s">
        <v>8049</v>
      </c>
      <c r="H115" s="152" t="s">
        <v>249</v>
      </c>
      <c r="I115" s="152" t="s">
        <v>92</v>
      </c>
      <c r="J115" s="152" t="s">
        <v>8624</v>
      </c>
      <c r="K115" s="152" t="s">
        <v>159</v>
      </c>
      <c r="L115" s="152" t="s">
        <v>8625</v>
      </c>
      <c r="M115" s="153">
        <v>45881.333333333336</v>
      </c>
      <c r="N115" s="153">
        <v>45883.658333333333</v>
      </c>
      <c r="O115" s="186"/>
      <c r="P115" s="187" t="s">
        <v>3335</v>
      </c>
      <c r="Q115" s="152" t="s">
        <v>3335</v>
      </c>
      <c r="R115" s="188" t="s">
        <v>2973</v>
      </c>
      <c r="S115" s="188" t="s">
        <v>2973</v>
      </c>
      <c r="T115" s="152" t="s">
        <v>8052</v>
      </c>
      <c r="U115" s="152" t="s">
        <v>8053</v>
      </c>
      <c r="V115" s="187" t="s">
        <v>8626</v>
      </c>
      <c r="W115" s="152" t="s">
        <v>2967</v>
      </c>
      <c r="X115" s="152" t="s">
        <v>8627</v>
      </c>
      <c r="Y115" s="152" t="s">
        <v>25</v>
      </c>
      <c r="Z115" s="189" t="str">
        <f>VLOOKUP(D115,TIPOLOGIA!A:F,5,0)</f>
        <v>TERRESTRE</v>
      </c>
      <c r="AA115" s="152" t="s">
        <v>255</v>
      </c>
      <c r="AB115" s="152">
        <v>1</v>
      </c>
      <c r="AC115" s="152">
        <v>0</v>
      </c>
      <c r="AD115" s="87">
        <f>IF(W115="SOPORTE_TELEFÓNICO",'BASE LIQUIDACION REDEBAN 2025'!$B$19,IF(Y115="TIPO I",'BASE LIQUIDACION REDEBAN 2025'!$C$2,IF(Y115="TIPO II",'BASE LIQUIDACION REDEBAN 2025'!$C$3,IF(Y115="TIPO III",'BASE LIQUIDACION REDEBAN 2025'!$C$4,IF(Y115="TIPO IV",'BASE LIQUIDACION REDEBAN 2025'!$C$5,IF(Z115="AEREO",'BASE LIQUIDACION REDEBAN 2025'!$B$6,'BASE LIQUIDACION REDEBAN 2025'!$C$5))))))</f>
        <v>65960.072302</v>
      </c>
      <c r="AE115" s="87">
        <f>IF(OR(W115="SOPORTE_TELEFÓNICO",W115="ENVÍO"),0,IF(Y115="TIPO I",'BASE LIQUIDACION REDEBAN 2025'!$B$10,IF(Y115="TIPO II",'BASE LIQUIDACION REDEBAN 2025'!$B$11,IF(Y115="TIPO III",'BASE LIQUIDACION REDEBAN 2025'!$B$12,'BASE LIQUIDACION REDEBAN 2025'!$B$13))))</f>
        <v>75096.394270399993</v>
      </c>
      <c r="AF115" s="87">
        <f t="shared" si="1"/>
        <v>65960.072302</v>
      </c>
    </row>
    <row r="116" spans="1:32">
      <c r="A116" s="152" t="s">
        <v>68</v>
      </c>
      <c r="B116" s="152" t="str">
        <f>VLOOKUP(A116,'CENTRO DE COSTOS'!A:D,4,FALSE)</f>
        <v>WILLIAM ASDRUBAL ROZO ROZO</v>
      </c>
      <c r="C116" s="152" t="str">
        <f>VLOOKUP(A116,'CENTRO DE COSTOS'!A:D,2,FALSE)</f>
        <v>0004-0004</v>
      </c>
      <c r="D116" s="152">
        <v>11001</v>
      </c>
      <c r="E116" s="152" t="s">
        <v>8628</v>
      </c>
      <c r="F116" s="152">
        <v>75361</v>
      </c>
      <c r="G116" s="152" t="s">
        <v>8049</v>
      </c>
      <c r="H116" s="152" t="s">
        <v>470</v>
      </c>
      <c r="I116" s="152" t="s">
        <v>68</v>
      </c>
      <c r="J116" s="152" t="s">
        <v>8629</v>
      </c>
      <c r="K116" s="152" t="s">
        <v>159</v>
      </c>
      <c r="L116" s="152" t="s">
        <v>8630</v>
      </c>
      <c r="M116" s="153">
        <v>45883.338194444441</v>
      </c>
      <c r="N116" s="153">
        <v>45884.456944444442</v>
      </c>
      <c r="O116" s="186"/>
      <c r="P116" s="187" t="s">
        <v>3335</v>
      </c>
      <c r="Q116" s="152" t="s">
        <v>8074</v>
      </c>
      <c r="R116" s="188" t="s">
        <v>2973</v>
      </c>
      <c r="S116" s="188" t="s">
        <v>2973</v>
      </c>
      <c r="T116" s="152" t="s">
        <v>8052</v>
      </c>
      <c r="U116" s="152" t="s">
        <v>8053</v>
      </c>
      <c r="V116" s="187" t="s">
        <v>8631</v>
      </c>
      <c r="W116" s="152" t="s">
        <v>2967</v>
      </c>
      <c r="X116" s="152">
        <v>10008835</v>
      </c>
      <c r="Y116" s="152" t="s">
        <v>25</v>
      </c>
      <c r="Z116" s="189" t="str">
        <f>VLOOKUP(D116,TIPOLOGIA!A:F,5,0)</f>
        <v>TERRESTRE</v>
      </c>
      <c r="AA116" s="152" t="s">
        <v>506</v>
      </c>
      <c r="AB116" s="152">
        <v>1</v>
      </c>
      <c r="AC116" s="152">
        <v>0</v>
      </c>
      <c r="AD116" s="87">
        <f>IF(W116="SOPORTE_TELEFÓNICO",'BASE LIQUIDACION REDEBAN 2025'!$B$19,IF(Y116="TIPO I",'BASE LIQUIDACION REDEBAN 2025'!$C$2,IF(Y116="TIPO II",'BASE LIQUIDACION REDEBAN 2025'!$C$3,IF(Y116="TIPO III",'BASE LIQUIDACION REDEBAN 2025'!$C$4,IF(Y116="TIPO IV",'BASE LIQUIDACION REDEBAN 2025'!$C$5,IF(Z116="AEREO",'BASE LIQUIDACION REDEBAN 2025'!$B$6,'BASE LIQUIDACION REDEBAN 2025'!$C$5))))))</f>
        <v>65960.072302</v>
      </c>
      <c r="AE116" s="87">
        <f>IF(OR(W116="SOPORTE_TELEFÓNICO",W116="ENVÍO"),0,IF(Y116="TIPO I",'BASE LIQUIDACION REDEBAN 2025'!$B$10,IF(Y116="TIPO II",'BASE LIQUIDACION REDEBAN 2025'!$B$11,IF(Y116="TIPO III",'BASE LIQUIDACION REDEBAN 2025'!$B$12,'BASE LIQUIDACION REDEBAN 2025'!$B$13))))</f>
        <v>75096.394270399993</v>
      </c>
      <c r="AF116" s="87">
        <f t="shared" si="1"/>
        <v>65960.072302</v>
      </c>
    </row>
    <row r="117" spans="1:32">
      <c r="A117" s="152" t="s">
        <v>68</v>
      </c>
      <c r="B117" s="152" t="str">
        <f>VLOOKUP(A117,'CENTRO DE COSTOS'!A:D,4,FALSE)</f>
        <v>WILLIAM ASDRUBAL ROZO ROZO</v>
      </c>
      <c r="C117" s="152" t="str">
        <f>VLOOKUP(A117,'CENTRO DE COSTOS'!A:D,2,FALSE)</f>
        <v>0004-0004</v>
      </c>
      <c r="D117" s="152">
        <v>11001</v>
      </c>
      <c r="E117" s="152" t="s">
        <v>8632</v>
      </c>
      <c r="F117" s="152">
        <v>77124</v>
      </c>
      <c r="G117" s="152" t="s">
        <v>8049</v>
      </c>
      <c r="H117" s="152" t="s">
        <v>470</v>
      </c>
      <c r="I117" s="152" t="s">
        <v>68</v>
      </c>
      <c r="J117" s="152" t="s">
        <v>8633</v>
      </c>
      <c r="K117" s="152" t="s">
        <v>159</v>
      </c>
      <c r="L117" s="152" t="s">
        <v>8634</v>
      </c>
      <c r="M117" s="153">
        <v>45883.338194444441</v>
      </c>
      <c r="N117" s="153">
        <v>45884.488194444442</v>
      </c>
      <c r="O117" s="186"/>
      <c r="P117" s="187" t="s">
        <v>3335</v>
      </c>
      <c r="Q117" s="152" t="s">
        <v>3335</v>
      </c>
      <c r="R117" s="188" t="s">
        <v>2973</v>
      </c>
      <c r="S117" s="188" t="s">
        <v>2973</v>
      </c>
      <c r="T117" s="152" t="s">
        <v>8052</v>
      </c>
      <c r="U117" s="152" t="s">
        <v>8053</v>
      </c>
      <c r="V117" s="187" t="s">
        <v>8635</v>
      </c>
      <c r="W117" s="152" t="s">
        <v>2967</v>
      </c>
      <c r="X117" s="152" t="s">
        <v>8636</v>
      </c>
      <c r="Y117" s="152" t="s">
        <v>25</v>
      </c>
      <c r="Z117" s="189" t="str">
        <f>VLOOKUP(D117,TIPOLOGIA!A:F,5,0)</f>
        <v>TERRESTRE</v>
      </c>
      <c r="AA117" s="152" t="s">
        <v>538</v>
      </c>
      <c r="AB117" s="152">
        <v>1</v>
      </c>
      <c r="AC117" s="152">
        <v>0</v>
      </c>
      <c r="AD117" s="87">
        <f>IF(W117="SOPORTE_TELEFÓNICO",'BASE LIQUIDACION REDEBAN 2025'!$B$19,IF(Y117="TIPO I",'BASE LIQUIDACION REDEBAN 2025'!$C$2,IF(Y117="TIPO II",'BASE LIQUIDACION REDEBAN 2025'!$C$3,IF(Y117="TIPO III",'BASE LIQUIDACION REDEBAN 2025'!$C$4,IF(Y117="TIPO IV",'BASE LIQUIDACION REDEBAN 2025'!$C$5,IF(Z117="AEREO",'BASE LIQUIDACION REDEBAN 2025'!$B$6,'BASE LIQUIDACION REDEBAN 2025'!$C$5))))))</f>
        <v>65960.072302</v>
      </c>
      <c r="AE117" s="87">
        <f>IF(OR(W117="SOPORTE_TELEFÓNICO",W117="ENVÍO"),0,IF(Y117="TIPO I",'BASE LIQUIDACION REDEBAN 2025'!$B$10,IF(Y117="TIPO II",'BASE LIQUIDACION REDEBAN 2025'!$B$11,IF(Y117="TIPO III",'BASE LIQUIDACION REDEBAN 2025'!$B$12,'BASE LIQUIDACION REDEBAN 2025'!$B$13))))</f>
        <v>75096.394270399993</v>
      </c>
      <c r="AF117" s="87">
        <f t="shared" si="1"/>
        <v>65960.072302</v>
      </c>
    </row>
    <row r="118" spans="1:32">
      <c r="A118" s="152" t="s">
        <v>60</v>
      </c>
      <c r="B118" s="152" t="str">
        <f>VLOOKUP(A118,'CENTRO DE COSTOS'!A:D,4,FALSE)</f>
        <v>JUAN SEBASTIÁN RÍOS CASTRILLÓN</v>
      </c>
      <c r="C118" s="152" t="str">
        <f>VLOOKUP(A118,'CENTRO DE COSTOS'!A:D,2,FALSE)</f>
        <v>0004-0005</v>
      </c>
      <c r="D118" s="152">
        <v>5837</v>
      </c>
      <c r="E118" s="152" t="s">
        <v>8637</v>
      </c>
      <c r="F118" s="152">
        <v>44258</v>
      </c>
      <c r="G118" s="152" t="s">
        <v>8049</v>
      </c>
      <c r="H118" s="152" t="s">
        <v>197</v>
      </c>
      <c r="I118" s="152" t="s">
        <v>785</v>
      </c>
      <c r="J118" s="152" t="s">
        <v>8638</v>
      </c>
      <c r="K118" s="152" t="s">
        <v>159</v>
      </c>
      <c r="L118" s="152" t="s">
        <v>8639</v>
      </c>
      <c r="M118" s="153">
        <v>45878.699305555558</v>
      </c>
      <c r="N118" s="153">
        <v>45884.543055555558</v>
      </c>
      <c r="O118" s="186"/>
      <c r="P118" s="187" t="s">
        <v>3335</v>
      </c>
      <c r="Q118" s="152" t="s">
        <v>3335</v>
      </c>
      <c r="R118" s="188" t="s">
        <v>200</v>
      </c>
      <c r="S118" s="188" t="s">
        <v>201</v>
      </c>
      <c r="T118" s="152" t="s">
        <v>8052</v>
      </c>
      <c r="U118" s="152" t="s">
        <v>8159</v>
      </c>
      <c r="V118" s="187" t="s">
        <v>8640</v>
      </c>
      <c r="W118" s="152" t="s">
        <v>2967</v>
      </c>
      <c r="X118" s="152" t="s">
        <v>8641</v>
      </c>
      <c r="Y118" s="152" t="s">
        <v>28</v>
      </c>
      <c r="Z118" s="189" t="str">
        <f>VLOOKUP(D118,TIPOLOGIA!A:F,5,0)</f>
        <v>TERRESTRE</v>
      </c>
      <c r="AA118" s="152" t="s">
        <v>636</v>
      </c>
      <c r="AB118" s="152">
        <v>1</v>
      </c>
      <c r="AC118" s="152">
        <v>0</v>
      </c>
      <c r="AD118" s="87">
        <f>IF(W118="SOPORTE_TELEFÓNICO",'BASE LIQUIDACION REDEBAN 2025'!$B$19,IF(Y118="TIPO I",'BASE LIQUIDACION REDEBAN 2025'!$C$2,IF(Y118="TIPO II",'BASE LIQUIDACION REDEBAN 2025'!$C$3,IF(Y118="TIPO III",'BASE LIQUIDACION REDEBAN 2025'!$C$4,IF(Y118="TIPO IV",'BASE LIQUIDACION REDEBAN 2025'!$C$5,IF(Z118="AEREO",'BASE LIQUIDACION REDEBAN 2025'!$B$6,'BASE LIQUIDACION REDEBAN 2025'!$C$5))))))</f>
        <v>144967.87232000002</v>
      </c>
      <c r="AE118" s="87">
        <f>IF(OR(W118="SOPORTE_TELEFÓNICO",W118="ENVÍO"),0,IF(Y118="TIPO I",'BASE LIQUIDACION REDEBAN 2025'!$B$10,IF(Y118="TIPO II",'BASE LIQUIDACION REDEBAN 2025'!$B$11,IF(Y118="TIPO III",'BASE LIQUIDACION REDEBAN 2025'!$B$12,'BASE LIQUIDACION REDEBAN 2025'!$B$13))))</f>
        <v>140395.6348884</v>
      </c>
      <c r="AF118" s="87">
        <f t="shared" si="1"/>
        <v>144967.87232000002</v>
      </c>
    </row>
    <row r="119" spans="1:32">
      <c r="A119" s="152" t="s">
        <v>68</v>
      </c>
      <c r="B119" s="152" t="str">
        <f>VLOOKUP(A119,'CENTRO DE COSTOS'!A:D,4,FALSE)</f>
        <v>WILLIAM ASDRUBAL ROZO ROZO</v>
      </c>
      <c r="C119" s="152" t="str">
        <f>VLOOKUP(A119,'CENTRO DE COSTOS'!A:D,2,FALSE)</f>
        <v>0004-0004</v>
      </c>
      <c r="D119" s="152">
        <v>25817</v>
      </c>
      <c r="E119" s="152" t="s">
        <v>8642</v>
      </c>
      <c r="F119" s="152">
        <v>15820</v>
      </c>
      <c r="G119" s="152" t="s">
        <v>8049</v>
      </c>
      <c r="H119" s="152" t="s">
        <v>470</v>
      </c>
      <c r="I119" s="152" t="s">
        <v>8643</v>
      </c>
      <c r="J119" s="152" t="s">
        <v>8644</v>
      </c>
      <c r="K119" s="152" t="s">
        <v>159</v>
      </c>
      <c r="L119" s="152" t="s">
        <v>8645</v>
      </c>
      <c r="M119" s="153">
        <v>45881.628472222219</v>
      </c>
      <c r="N119" s="153">
        <v>45884.556250000001</v>
      </c>
      <c r="O119" s="186"/>
      <c r="P119" s="187" t="s">
        <v>3335</v>
      </c>
      <c r="Q119" s="152" t="s">
        <v>8074</v>
      </c>
      <c r="R119" s="188" t="s">
        <v>2973</v>
      </c>
      <c r="S119" s="188" t="s">
        <v>2973</v>
      </c>
      <c r="T119" s="152" t="s">
        <v>8052</v>
      </c>
      <c r="U119" s="152" t="s">
        <v>8053</v>
      </c>
      <c r="V119" s="187" t="s">
        <v>8646</v>
      </c>
      <c r="W119" s="152" t="s">
        <v>2967</v>
      </c>
      <c r="X119" s="152" t="s">
        <v>8647</v>
      </c>
      <c r="Y119" s="152" t="s">
        <v>28</v>
      </c>
      <c r="Z119" s="189" t="str">
        <f>VLOOKUP(D119,TIPOLOGIA!A:F,5,0)</f>
        <v>TERRESTRE</v>
      </c>
      <c r="AA119" s="152" t="s">
        <v>2153</v>
      </c>
      <c r="AB119" s="152">
        <v>1</v>
      </c>
      <c r="AC119" s="152">
        <v>0</v>
      </c>
      <c r="AD119" s="87">
        <f>IF(W119="SOPORTE_TELEFÓNICO",'BASE LIQUIDACION REDEBAN 2025'!$B$19,IF(Y119="TIPO I",'BASE LIQUIDACION REDEBAN 2025'!$C$2,IF(Y119="TIPO II",'BASE LIQUIDACION REDEBAN 2025'!$C$3,IF(Y119="TIPO III",'BASE LIQUIDACION REDEBAN 2025'!$C$4,IF(Y119="TIPO IV",'BASE LIQUIDACION REDEBAN 2025'!$C$5,IF(Z119="AEREO",'BASE LIQUIDACION REDEBAN 2025'!$B$6,'BASE LIQUIDACION REDEBAN 2025'!$C$5))))))</f>
        <v>144967.87232000002</v>
      </c>
      <c r="AE119" s="87">
        <f>IF(OR(W119="SOPORTE_TELEFÓNICO",W119="ENVÍO"),0,IF(Y119="TIPO I",'BASE LIQUIDACION REDEBAN 2025'!$B$10,IF(Y119="TIPO II",'BASE LIQUIDACION REDEBAN 2025'!$B$11,IF(Y119="TIPO III",'BASE LIQUIDACION REDEBAN 2025'!$B$12,'BASE LIQUIDACION REDEBAN 2025'!$B$13))))</f>
        <v>140395.6348884</v>
      </c>
      <c r="AF119" s="87">
        <f t="shared" si="1"/>
        <v>144967.87232000002</v>
      </c>
    </row>
    <row r="120" spans="1:32">
      <c r="A120" s="152" t="s">
        <v>90</v>
      </c>
      <c r="B120" s="152" t="str">
        <f>VLOOKUP(A120,'CENTRO DE COSTOS'!A:D,4,FALSE)</f>
        <v>JUAN SEBASTIÁN RÍOS CASTRILLÓN</v>
      </c>
      <c r="C120" s="152" t="str">
        <f>VLOOKUP(A120,'CENTRO DE COSTOS'!A:D,2,FALSE)</f>
        <v>0004-0005</v>
      </c>
      <c r="D120" s="152">
        <v>5368</v>
      </c>
      <c r="E120" s="152" t="s">
        <v>8648</v>
      </c>
      <c r="F120" s="152">
        <v>74720</v>
      </c>
      <c r="G120" s="152" t="s">
        <v>8049</v>
      </c>
      <c r="H120" s="152" t="s">
        <v>197</v>
      </c>
      <c r="I120" s="152" t="s">
        <v>7301</v>
      </c>
      <c r="J120" s="152" t="s">
        <v>8649</v>
      </c>
      <c r="K120" s="152" t="s">
        <v>159</v>
      </c>
      <c r="L120" s="152" t="s">
        <v>8650</v>
      </c>
      <c r="M120" s="153">
        <v>45878.7</v>
      </c>
      <c r="N120" s="153">
        <v>45884.570833333331</v>
      </c>
      <c r="O120" s="186"/>
      <c r="P120" s="187" t="s">
        <v>3335</v>
      </c>
      <c r="Q120" s="152" t="s">
        <v>3335</v>
      </c>
      <c r="R120" s="188" t="s">
        <v>2973</v>
      </c>
      <c r="S120" s="188" t="s">
        <v>2973</v>
      </c>
      <c r="T120" s="152" t="s">
        <v>8052</v>
      </c>
      <c r="U120" s="152" t="s">
        <v>8053</v>
      </c>
      <c r="V120" s="187" t="s">
        <v>8651</v>
      </c>
      <c r="W120" s="152" t="s">
        <v>2967</v>
      </c>
      <c r="X120" s="152" t="s">
        <v>8652</v>
      </c>
      <c r="Y120" s="152" t="s">
        <v>30</v>
      </c>
      <c r="Z120" s="189" t="str">
        <f>VLOOKUP(D120,TIPOLOGIA!A:F,5,0)</f>
        <v>TERRESTRE</v>
      </c>
      <c r="AA120" s="152" t="s">
        <v>3209</v>
      </c>
      <c r="AB120" s="152">
        <v>1</v>
      </c>
      <c r="AC120" s="152">
        <v>0</v>
      </c>
      <c r="AD120" s="87">
        <f>IF(W120="SOPORTE_TELEFÓNICO",'BASE LIQUIDACION REDEBAN 2025'!$B$19,IF(Y120="TIPO I",'BASE LIQUIDACION REDEBAN 2025'!$C$2,IF(Y120="TIPO II",'BASE LIQUIDACION REDEBAN 2025'!$C$3,IF(Y120="TIPO III",'BASE LIQUIDACION REDEBAN 2025'!$C$4,IF(Y120="TIPO IV",'BASE LIQUIDACION REDEBAN 2025'!$C$5,IF(Z120="AEREO",'BASE LIQUIDACION REDEBAN 2025'!$B$6,'BASE LIQUIDACION REDEBAN 2025'!$C$5))))))</f>
        <v>275728.78077800001</v>
      </c>
      <c r="AE120" s="87">
        <f>IF(OR(W120="SOPORTE_TELEFÓNICO",W120="ENVÍO"),0,IF(Y120="TIPO I",'BASE LIQUIDACION REDEBAN 2025'!$B$10,IF(Y120="TIPO II",'BASE LIQUIDACION REDEBAN 2025'!$B$11,IF(Y120="TIPO III",'BASE LIQUIDACION REDEBAN 2025'!$B$12,'BASE LIQUIDACION REDEBAN 2025'!$B$13))))</f>
        <v>196536.5258152</v>
      </c>
      <c r="AF120" s="87">
        <f t="shared" si="1"/>
        <v>275728.78077800001</v>
      </c>
    </row>
    <row r="121" spans="1:32">
      <c r="A121" s="152" t="s">
        <v>91</v>
      </c>
      <c r="B121" s="152" t="str">
        <f>VLOOKUP(A121,'CENTRO DE COSTOS'!A:D,4,FALSE)</f>
        <v>JOSE MAURICIO HERNANDEZ ROJAS</v>
      </c>
      <c r="C121" s="152" t="str">
        <f>VLOOKUP(A121,'CENTRO DE COSTOS'!A:D,2,FALSE)</f>
        <v>0004-0001</v>
      </c>
      <c r="D121" s="152">
        <v>5154</v>
      </c>
      <c r="E121" s="152" t="s">
        <v>8653</v>
      </c>
      <c r="F121" s="152">
        <v>78374</v>
      </c>
      <c r="G121" s="152" t="s">
        <v>8049</v>
      </c>
      <c r="H121" s="152" t="s">
        <v>197</v>
      </c>
      <c r="I121" s="152" t="s">
        <v>775</v>
      </c>
      <c r="J121" s="152" t="s">
        <v>8654</v>
      </c>
      <c r="K121" s="152" t="s">
        <v>159</v>
      </c>
      <c r="L121" s="152" t="s">
        <v>8655</v>
      </c>
      <c r="M121" s="153">
        <v>45881.333333333336</v>
      </c>
      <c r="N121" s="153">
        <v>45884.6</v>
      </c>
      <c r="O121" s="186"/>
      <c r="P121" s="187" t="s">
        <v>3335</v>
      </c>
      <c r="Q121" s="152" t="s">
        <v>3335</v>
      </c>
      <c r="R121" s="188" t="s">
        <v>2973</v>
      </c>
      <c r="S121" s="188" t="s">
        <v>2973</v>
      </c>
      <c r="T121" s="152" t="s">
        <v>8052</v>
      </c>
      <c r="U121" s="152" t="s">
        <v>8053</v>
      </c>
      <c r="V121" s="187" t="s">
        <v>8656</v>
      </c>
      <c r="W121" s="152" t="s">
        <v>2967</v>
      </c>
      <c r="X121" s="152" t="s">
        <v>8657</v>
      </c>
      <c r="Y121" s="152" t="s">
        <v>28</v>
      </c>
      <c r="Z121" s="189" t="str">
        <f>VLOOKUP(D121,TIPOLOGIA!A:F,5,0)</f>
        <v>TERRESTRE</v>
      </c>
      <c r="AA121" s="152" t="s">
        <v>696</v>
      </c>
      <c r="AB121" s="152">
        <v>1</v>
      </c>
      <c r="AC121" s="152">
        <v>0</v>
      </c>
      <c r="AD121" s="87">
        <f>IF(W121="SOPORTE_TELEFÓNICO",'BASE LIQUIDACION REDEBAN 2025'!$B$19,IF(Y121="TIPO I",'BASE LIQUIDACION REDEBAN 2025'!$C$2,IF(Y121="TIPO II",'BASE LIQUIDACION REDEBAN 2025'!$C$3,IF(Y121="TIPO III",'BASE LIQUIDACION REDEBAN 2025'!$C$4,IF(Y121="TIPO IV",'BASE LIQUIDACION REDEBAN 2025'!$C$5,IF(Z121="AEREO",'BASE LIQUIDACION REDEBAN 2025'!$B$6,'BASE LIQUIDACION REDEBAN 2025'!$C$5))))))</f>
        <v>144967.87232000002</v>
      </c>
      <c r="AE121" s="87">
        <f>IF(OR(W121="SOPORTE_TELEFÓNICO",W121="ENVÍO"),0,IF(Y121="TIPO I",'BASE LIQUIDACION REDEBAN 2025'!$B$10,IF(Y121="TIPO II",'BASE LIQUIDACION REDEBAN 2025'!$B$11,IF(Y121="TIPO III",'BASE LIQUIDACION REDEBAN 2025'!$B$12,'BASE LIQUIDACION REDEBAN 2025'!$B$13))))</f>
        <v>140395.6348884</v>
      </c>
      <c r="AF121" s="87">
        <f t="shared" si="1"/>
        <v>144967.87232000002</v>
      </c>
    </row>
    <row r="122" spans="1:32">
      <c r="A122" s="152" t="s">
        <v>76</v>
      </c>
      <c r="B122" s="152" t="str">
        <f>VLOOKUP(A122,'CENTRO DE COSTOS'!A:D,4,FALSE)</f>
        <v>DIEGO FERNANDO HENAO CARDONA</v>
      </c>
      <c r="C122" s="152" t="str">
        <f>VLOOKUP(A122,'CENTRO DE COSTOS'!A:D,2,FALSE)</f>
        <v>0004-0003</v>
      </c>
      <c r="D122" s="152">
        <v>19532</v>
      </c>
      <c r="E122" s="152" t="s">
        <v>8658</v>
      </c>
      <c r="F122" s="152">
        <v>77803</v>
      </c>
      <c r="G122" s="152" t="s">
        <v>8049</v>
      </c>
      <c r="H122" s="152" t="s">
        <v>258</v>
      </c>
      <c r="I122" s="152" t="s">
        <v>575</v>
      </c>
      <c r="J122" s="152" t="s">
        <v>8659</v>
      </c>
      <c r="K122" s="152" t="s">
        <v>159</v>
      </c>
      <c r="L122" s="152" t="s">
        <v>8660</v>
      </c>
      <c r="M122" s="153">
        <v>45881.628472222219</v>
      </c>
      <c r="N122" s="153">
        <v>45884.613888888889</v>
      </c>
      <c r="O122" s="186"/>
      <c r="P122" s="187" t="s">
        <v>3335</v>
      </c>
      <c r="Q122" s="152" t="s">
        <v>8074</v>
      </c>
      <c r="R122" s="188" t="s">
        <v>2973</v>
      </c>
      <c r="S122" s="188" t="s">
        <v>2973</v>
      </c>
      <c r="T122" s="152" t="s">
        <v>8052</v>
      </c>
      <c r="U122" s="152" t="s">
        <v>8053</v>
      </c>
      <c r="V122" s="187" t="s">
        <v>8661</v>
      </c>
      <c r="W122" s="152" t="s">
        <v>2967</v>
      </c>
      <c r="X122" s="152" t="s">
        <v>8662</v>
      </c>
      <c r="Y122" s="152" t="s">
        <v>32</v>
      </c>
      <c r="Z122" s="189" t="str">
        <f>VLOOKUP(D122,TIPOLOGIA!A:F,5,0)</f>
        <v>TERRESTRE</v>
      </c>
      <c r="AA122" s="152" t="s">
        <v>330</v>
      </c>
      <c r="AB122" s="152">
        <v>1</v>
      </c>
      <c r="AC122" s="152">
        <v>0</v>
      </c>
      <c r="AD122" s="87">
        <f>IF(W122="SOPORTE_TELEFÓNICO",'BASE LIQUIDACION REDEBAN 2025'!$B$19,IF(Y122="TIPO I",'BASE LIQUIDACION REDEBAN 2025'!$C$2,IF(Y122="TIPO II",'BASE LIQUIDACION REDEBAN 2025'!$C$3,IF(Y122="TIPO III",'BASE LIQUIDACION REDEBAN 2025'!$C$4,IF(Y122="TIPO IV",'BASE LIQUIDACION REDEBAN 2025'!$C$5,IF(Z122="AEREO",'BASE LIQUIDACION REDEBAN 2025'!$B$6,'BASE LIQUIDACION REDEBAN 2025'!$C$5))))))</f>
        <v>479588.87655000004</v>
      </c>
      <c r="AE122" s="87">
        <f>IF(OR(W122="SOPORTE_TELEFÓNICO",W122="ENVÍO"),0,IF(Y122="TIPO I",'BASE LIQUIDACION REDEBAN 2025'!$B$10,IF(Y122="TIPO II",'BASE LIQUIDACION REDEBAN 2025'!$B$11,IF(Y122="TIPO III",'BASE LIQUIDACION REDEBAN 2025'!$B$12,'BASE LIQUIDACION REDEBAN 2025'!$B$13))))</f>
        <v>196536.5258152</v>
      </c>
      <c r="AF122" s="87">
        <f t="shared" si="1"/>
        <v>479588.87655000004</v>
      </c>
    </row>
    <row r="123" spans="1:32">
      <c r="A123" s="152" t="s">
        <v>90</v>
      </c>
      <c r="B123" s="152" t="str">
        <f>VLOOKUP(A123,'CENTRO DE COSTOS'!A:D,4,FALSE)</f>
        <v>JUAN SEBASTIÁN RÍOS CASTRILLÓN</v>
      </c>
      <c r="C123" s="152" t="str">
        <f>VLOOKUP(A123,'CENTRO DE COSTOS'!A:D,2,FALSE)</f>
        <v>0004-0005</v>
      </c>
      <c r="D123" s="152">
        <v>5360</v>
      </c>
      <c r="E123" s="152" t="s">
        <v>8663</v>
      </c>
      <c r="F123" s="152">
        <v>34175</v>
      </c>
      <c r="G123" s="152" t="s">
        <v>8049</v>
      </c>
      <c r="H123" s="152" t="s">
        <v>197</v>
      </c>
      <c r="I123" s="152" t="s">
        <v>3607</v>
      </c>
      <c r="J123" s="152" t="s">
        <v>8664</v>
      </c>
      <c r="K123" s="152" t="s">
        <v>159</v>
      </c>
      <c r="L123" s="152" t="s">
        <v>8665</v>
      </c>
      <c r="M123" s="153">
        <v>45883.479166666664</v>
      </c>
      <c r="N123" s="153">
        <v>45884.644444444442</v>
      </c>
      <c r="O123" s="186"/>
      <c r="P123" s="187" t="s">
        <v>3335</v>
      </c>
      <c r="Q123" s="152" t="s">
        <v>3335</v>
      </c>
      <c r="R123" s="188" t="s">
        <v>2973</v>
      </c>
      <c r="S123" s="188" t="s">
        <v>2973</v>
      </c>
      <c r="T123" s="152" t="s">
        <v>8052</v>
      </c>
      <c r="U123" s="152" t="s">
        <v>8053</v>
      </c>
      <c r="V123" s="187" t="s">
        <v>8666</v>
      </c>
      <c r="W123" s="152" t="s">
        <v>2967</v>
      </c>
      <c r="X123" s="152" t="s">
        <v>8667</v>
      </c>
      <c r="Y123" s="152" t="s">
        <v>25</v>
      </c>
      <c r="Z123" s="189" t="str">
        <f>VLOOKUP(D123,TIPOLOGIA!A:F,5,0)</f>
        <v>TERRESTRE</v>
      </c>
      <c r="AA123" s="152" t="s">
        <v>3158</v>
      </c>
      <c r="AB123" s="152">
        <v>1</v>
      </c>
      <c r="AC123" s="152">
        <v>0</v>
      </c>
      <c r="AD123" s="87">
        <f>IF(W123="SOPORTE_TELEFÓNICO",'BASE LIQUIDACION REDEBAN 2025'!$B$19,IF(Y123="TIPO I",'BASE LIQUIDACION REDEBAN 2025'!$C$2,IF(Y123="TIPO II",'BASE LIQUIDACION REDEBAN 2025'!$C$3,IF(Y123="TIPO III",'BASE LIQUIDACION REDEBAN 2025'!$C$4,IF(Y123="TIPO IV",'BASE LIQUIDACION REDEBAN 2025'!$C$5,IF(Z123="AEREO",'BASE LIQUIDACION REDEBAN 2025'!$B$6,'BASE LIQUIDACION REDEBAN 2025'!$C$5))))))</f>
        <v>65960.072302</v>
      </c>
      <c r="AE123" s="87">
        <f>IF(OR(W123="SOPORTE_TELEFÓNICO",W123="ENVÍO"),0,IF(Y123="TIPO I",'BASE LIQUIDACION REDEBAN 2025'!$B$10,IF(Y123="TIPO II",'BASE LIQUIDACION REDEBAN 2025'!$B$11,IF(Y123="TIPO III",'BASE LIQUIDACION REDEBAN 2025'!$B$12,'BASE LIQUIDACION REDEBAN 2025'!$B$13))))</f>
        <v>75096.394270399993</v>
      </c>
      <c r="AF123" s="87">
        <f t="shared" si="1"/>
        <v>65960.072302</v>
      </c>
    </row>
    <row r="124" spans="1:32">
      <c r="A124" s="152" t="s">
        <v>87</v>
      </c>
      <c r="B124" s="152" t="str">
        <f>VLOOKUP(A124,'CENTRO DE COSTOS'!A:D,4,FALSE)</f>
        <v>DIEGO FERNANDO HENAO CARDONA</v>
      </c>
      <c r="C124" s="152" t="str">
        <f>VLOOKUP(A124,'CENTRO DE COSTOS'!A:D,2,FALSE)</f>
        <v>0004-0002</v>
      </c>
      <c r="D124" s="152">
        <v>17873</v>
      </c>
      <c r="E124" s="152" t="s">
        <v>8668</v>
      </c>
      <c r="F124" s="152">
        <v>74410</v>
      </c>
      <c r="G124" s="152" t="s">
        <v>8049</v>
      </c>
      <c r="H124" s="152" t="s">
        <v>477</v>
      </c>
      <c r="I124" s="152" t="s">
        <v>1260</v>
      </c>
      <c r="J124" s="152" t="s">
        <v>8669</v>
      </c>
      <c r="K124" s="152" t="s">
        <v>159</v>
      </c>
      <c r="L124" s="152" t="s">
        <v>8670</v>
      </c>
      <c r="M124" s="153">
        <v>45883.479166666664</v>
      </c>
      <c r="N124" s="153">
        <v>45884.65625</v>
      </c>
      <c r="O124" s="186"/>
      <c r="P124" s="187" t="s">
        <v>3335</v>
      </c>
      <c r="Q124" s="152" t="s">
        <v>3335</v>
      </c>
      <c r="R124" s="188" t="s">
        <v>2973</v>
      </c>
      <c r="S124" s="188" t="s">
        <v>2973</v>
      </c>
      <c r="T124" s="152" t="s">
        <v>8052</v>
      </c>
      <c r="U124" s="152" t="s">
        <v>8053</v>
      </c>
      <c r="V124" s="187" t="s">
        <v>8671</v>
      </c>
      <c r="W124" s="152" t="s">
        <v>2967</v>
      </c>
      <c r="X124" s="152" t="s">
        <v>8672</v>
      </c>
      <c r="Y124" s="152" t="s">
        <v>25</v>
      </c>
      <c r="Z124" s="189" t="str">
        <f>VLOOKUP(D124,TIPOLOGIA!A:F,5,0)</f>
        <v>TERRESTRE</v>
      </c>
      <c r="AA124" s="152" t="s">
        <v>482</v>
      </c>
      <c r="AB124" s="152">
        <v>1</v>
      </c>
      <c r="AC124" s="152">
        <v>0</v>
      </c>
      <c r="AD124" s="87">
        <f>IF(W124="SOPORTE_TELEFÓNICO",'BASE LIQUIDACION REDEBAN 2025'!$B$19,IF(Y124="TIPO I",'BASE LIQUIDACION REDEBAN 2025'!$C$2,IF(Y124="TIPO II",'BASE LIQUIDACION REDEBAN 2025'!$C$3,IF(Y124="TIPO III",'BASE LIQUIDACION REDEBAN 2025'!$C$4,IF(Y124="TIPO IV",'BASE LIQUIDACION REDEBAN 2025'!$C$5,IF(Z124="AEREO",'BASE LIQUIDACION REDEBAN 2025'!$B$6,'BASE LIQUIDACION REDEBAN 2025'!$C$5))))))</f>
        <v>65960.072302</v>
      </c>
      <c r="AE124" s="87">
        <f>IF(OR(W124="SOPORTE_TELEFÓNICO",W124="ENVÍO"),0,IF(Y124="TIPO I",'BASE LIQUIDACION REDEBAN 2025'!$B$10,IF(Y124="TIPO II",'BASE LIQUIDACION REDEBAN 2025'!$B$11,IF(Y124="TIPO III",'BASE LIQUIDACION REDEBAN 2025'!$B$12,'BASE LIQUIDACION REDEBAN 2025'!$B$13))))</f>
        <v>75096.394270399993</v>
      </c>
      <c r="AF124" s="87">
        <f t="shared" si="1"/>
        <v>65960.072302</v>
      </c>
    </row>
    <row r="125" spans="1:32">
      <c r="A125" s="152" t="s">
        <v>90</v>
      </c>
      <c r="B125" s="152" t="str">
        <f>VLOOKUP(A125,'CENTRO DE COSTOS'!A:D,4,FALSE)</f>
        <v>JUAN SEBASTIÁN RÍOS CASTRILLÓN</v>
      </c>
      <c r="C125" s="152" t="str">
        <f>VLOOKUP(A125,'CENTRO DE COSTOS'!A:D,2,FALSE)</f>
        <v>0004-0005</v>
      </c>
      <c r="D125" s="152">
        <v>5001</v>
      </c>
      <c r="E125" s="152" t="s">
        <v>8673</v>
      </c>
      <c r="F125" s="152">
        <v>77764</v>
      </c>
      <c r="G125" s="152" t="s">
        <v>8049</v>
      </c>
      <c r="H125" s="152" t="s">
        <v>197</v>
      </c>
      <c r="I125" s="152" t="s">
        <v>90</v>
      </c>
      <c r="J125" s="152" t="s">
        <v>8674</v>
      </c>
      <c r="K125" s="152" t="s">
        <v>159</v>
      </c>
      <c r="L125" s="152" t="s">
        <v>8675</v>
      </c>
      <c r="M125" s="153">
        <v>45883.338194444441</v>
      </c>
      <c r="N125" s="153">
        <v>45885.428472222222</v>
      </c>
      <c r="O125" s="186"/>
      <c r="P125" s="187" t="s">
        <v>3335</v>
      </c>
      <c r="Q125" s="152" t="s">
        <v>3335</v>
      </c>
      <c r="R125" s="188" t="s">
        <v>2973</v>
      </c>
      <c r="S125" s="188" t="s">
        <v>2973</v>
      </c>
      <c r="T125" s="152" t="s">
        <v>8052</v>
      </c>
      <c r="U125" s="152" t="s">
        <v>8053</v>
      </c>
      <c r="V125" s="187" t="s">
        <v>8676</v>
      </c>
      <c r="W125" s="152" t="s">
        <v>2967</v>
      </c>
      <c r="X125" s="152" t="s">
        <v>8677</v>
      </c>
      <c r="Y125" s="152" t="s">
        <v>25</v>
      </c>
      <c r="Z125" s="189" t="str">
        <f>VLOOKUP(D125,TIPOLOGIA!A:F,5,0)</f>
        <v>TERRESTRE</v>
      </c>
      <c r="AA125" s="152" t="s">
        <v>270</v>
      </c>
      <c r="AB125" s="152">
        <v>1</v>
      </c>
      <c r="AC125" s="152">
        <v>0</v>
      </c>
      <c r="AD125" s="87">
        <f>IF(W125="SOPORTE_TELEFÓNICO",'BASE LIQUIDACION REDEBAN 2025'!$B$19,IF(Y125="TIPO I",'BASE LIQUIDACION REDEBAN 2025'!$C$2,IF(Y125="TIPO II",'BASE LIQUIDACION REDEBAN 2025'!$C$3,IF(Y125="TIPO III",'BASE LIQUIDACION REDEBAN 2025'!$C$4,IF(Y125="TIPO IV",'BASE LIQUIDACION REDEBAN 2025'!$C$5,IF(Z125="AEREO",'BASE LIQUIDACION REDEBAN 2025'!$B$6,'BASE LIQUIDACION REDEBAN 2025'!$C$5))))))</f>
        <v>65960.072302</v>
      </c>
      <c r="AE125" s="87">
        <f>IF(OR(W125="SOPORTE_TELEFÓNICO",W125="ENVÍO"),0,IF(Y125="TIPO I",'BASE LIQUIDACION REDEBAN 2025'!$B$10,IF(Y125="TIPO II",'BASE LIQUIDACION REDEBAN 2025'!$B$11,IF(Y125="TIPO III",'BASE LIQUIDACION REDEBAN 2025'!$B$12,'BASE LIQUIDACION REDEBAN 2025'!$B$13))))</f>
        <v>75096.394270399993</v>
      </c>
      <c r="AF125" s="87">
        <f t="shared" si="1"/>
        <v>65960.072302</v>
      </c>
    </row>
    <row r="126" spans="1:32">
      <c r="A126" s="152" t="s">
        <v>98</v>
      </c>
      <c r="B126" s="152" t="str">
        <f>VLOOKUP(A126,'CENTRO DE COSTOS'!A:D,4,FALSE)</f>
        <v>MIGUEL JULIÁN HERNÁNDEZ GUARÍN</v>
      </c>
      <c r="C126" s="152" t="str">
        <f>VLOOKUP(A126,'CENTRO DE COSTOS'!A:D,2,FALSE)</f>
        <v>0004-0008</v>
      </c>
      <c r="D126" s="152">
        <v>15001</v>
      </c>
      <c r="E126" s="152" t="s">
        <v>8678</v>
      </c>
      <c r="F126" s="152">
        <v>54500</v>
      </c>
      <c r="G126" s="152" t="s">
        <v>8049</v>
      </c>
      <c r="H126" s="152" t="s">
        <v>241</v>
      </c>
      <c r="I126" s="152" t="s">
        <v>98</v>
      </c>
      <c r="J126" s="152" t="s">
        <v>8679</v>
      </c>
      <c r="K126" s="152" t="s">
        <v>159</v>
      </c>
      <c r="L126" s="152" t="s">
        <v>8680</v>
      </c>
      <c r="M126" s="153">
        <v>45884.527777777781</v>
      </c>
      <c r="N126" s="153">
        <v>45885.439583333333</v>
      </c>
      <c r="O126" s="186"/>
      <c r="P126" s="187" t="s">
        <v>3335</v>
      </c>
      <c r="Q126" s="152" t="s">
        <v>3335</v>
      </c>
      <c r="R126" s="188" t="s">
        <v>2973</v>
      </c>
      <c r="S126" s="188" t="s">
        <v>2973</v>
      </c>
      <c r="T126" s="152" t="s">
        <v>8052</v>
      </c>
      <c r="U126" s="152" t="s">
        <v>8053</v>
      </c>
      <c r="V126" s="187" t="s">
        <v>8681</v>
      </c>
      <c r="W126" s="152" t="s">
        <v>2967</v>
      </c>
      <c r="X126" s="152" t="s">
        <v>8682</v>
      </c>
      <c r="Y126" s="152" t="s">
        <v>25</v>
      </c>
      <c r="Z126" s="189" t="str">
        <f>VLOOKUP(D126,TIPOLOGIA!A:F,5,0)</f>
        <v>TERRESTRE</v>
      </c>
      <c r="AA126" s="152" t="s">
        <v>556</v>
      </c>
      <c r="AB126" s="152">
        <v>1</v>
      </c>
      <c r="AC126" s="152">
        <v>0</v>
      </c>
      <c r="AD126" s="87">
        <f>IF(W126="SOPORTE_TELEFÓNICO",'BASE LIQUIDACION REDEBAN 2025'!$B$19,IF(Y126="TIPO I",'BASE LIQUIDACION REDEBAN 2025'!$C$2,IF(Y126="TIPO II",'BASE LIQUIDACION REDEBAN 2025'!$C$3,IF(Y126="TIPO III",'BASE LIQUIDACION REDEBAN 2025'!$C$4,IF(Y126="TIPO IV",'BASE LIQUIDACION REDEBAN 2025'!$C$5,IF(Z126="AEREO",'BASE LIQUIDACION REDEBAN 2025'!$B$6,'BASE LIQUIDACION REDEBAN 2025'!$C$5))))))</f>
        <v>65960.072302</v>
      </c>
      <c r="AE126" s="87">
        <f>IF(OR(W126="SOPORTE_TELEFÓNICO",W126="ENVÍO"),0,IF(Y126="TIPO I",'BASE LIQUIDACION REDEBAN 2025'!$B$10,IF(Y126="TIPO II",'BASE LIQUIDACION REDEBAN 2025'!$B$11,IF(Y126="TIPO III",'BASE LIQUIDACION REDEBAN 2025'!$B$12,'BASE LIQUIDACION REDEBAN 2025'!$B$13))))</f>
        <v>75096.394270399993</v>
      </c>
      <c r="AF126" s="87">
        <f t="shared" si="1"/>
        <v>65960.072302</v>
      </c>
    </row>
    <row r="127" spans="1:32">
      <c r="A127" s="152" t="s">
        <v>93</v>
      </c>
      <c r="B127" s="152" t="str">
        <f>VLOOKUP(A127,'CENTRO DE COSTOS'!A:D,4,FALSE)</f>
        <v>DIEGO FERNANDO HENAO CARDONA</v>
      </c>
      <c r="C127" s="152" t="str">
        <f>VLOOKUP(A127,'CENTRO DE COSTOS'!A:D,2,FALSE)</f>
        <v>0004-0003</v>
      </c>
      <c r="D127" s="152">
        <v>86573</v>
      </c>
      <c r="E127" s="152" t="s">
        <v>8683</v>
      </c>
      <c r="F127" s="152">
        <v>52584</v>
      </c>
      <c r="G127" s="152" t="s">
        <v>8049</v>
      </c>
      <c r="H127" s="152" t="s">
        <v>1820</v>
      </c>
      <c r="I127" s="152" t="s">
        <v>5153</v>
      </c>
      <c r="J127" s="152" t="s">
        <v>8684</v>
      </c>
      <c r="K127" s="152" t="s">
        <v>159</v>
      </c>
      <c r="L127" s="152" t="s">
        <v>8685</v>
      </c>
      <c r="M127" s="153">
        <v>45884.654861111114</v>
      </c>
      <c r="N127" s="153">
        <v>45885.450694444444</v>
      </c>
      <c r="O127" s="186"/>
      <c r="P127" s="187" t="s">
        <v>3335</v>
      </c>
      <c r="Q127" s="152" t="s">
        <v>8386</v>
      </c>
      <c r="R127" s="188" t="s">
        <v>2973</v>
      </c>
      <c r="S127" s="188" t="s">
        <v>2973</v>
      </c>
      <c r="T127" s="152" t="s">
        <v>8052</v>
      </c>
      <c r="U127" s="152" t="s">
        <v>8053</v>
      </c>
      <c r="V127" s="187" t="s">
        <v>8686</v>
      </c>
      <c r="W127" s="152" t="s">
        <v>2967</v>
      </c>
      <c r="X127" s="152" t="s">
        <v>8687</v>
      </c>
      <c r="Y127" s="152" t="s">
        <v>32</v>
      </c>
      <c r="Z127" s="189" t="str">
        <f>VLOOKUP(D127,TIPOLOGIA!A:F,5,0)</f>
        <v>AEREO</v>
      </c>
      <c r="AA127" s="152" t="s">
        <v>225</v>
      </c>
      <c r="AB127" s="152">
        <v>1</v>
      </c>
      <c r="AC127" s="152">
        <v>0</v>
      </c>
      <c r="AD127" s="87">
        <f>IF(W127="SOPORTE_TELEFÓNICO",'BASE LIQUIDACION REDEBAN 2025'!$B$19,IF(Y127="TIPO I",'BASE LIQUIDACION REDEBAN 2025'!$C$2,IF(Y127="TIPO II",'BASE LIQUIDACION REDEBAN 2025'!$C$3,IF(Y127="TIPO III",'BASE LIQUIDACION REDEBAN 2025'!$C$4,IF(Y127="TIPO IV",'BASE LIQUIDACION REDEBAN 2025'!$C$5,IF(Z127="AEREO",'BASE LIQUIDACION REDEBAN 2025'!$B$6,'BASE LIQUIDACION REDEBAN 2025'!$C$5))))))</f>
        <v>479588.87655000004</v>
      </c>
      <c r="AE127" s="87">
        <f>IF(OR(W127="SOPORTE_TELEFÓNICO",W127="ENVÍO"),0,IF(Y127="TIPO I",'BASE LIQUIDACION REDEBAN 2025'!$B$10,IF(Y127="TIPO II",'BASE LIQUIDACION REDEBAN 2025'!$B$11,IF(Y127="TIPO III",'BASE LIQUIDACION REDEBAN 2025'!$B$12,'BASE LIQUIDACION REDEBAN 2025'!$B$13))))</f>
        <v>196536.5258152</v>
      </c>
      <c r="AF127" s="87">
        <f t="shared" si="1"/>
        <v>479588.87655000004</v>
      </c>
    </row>
    <row r="128" spans="1:32">
      <c r="A128" s="152" t="s">
        <v>94</v>
      </c>
      <c r="B128" s="152" t="str">
        <f>VLOOKUP(A128,'CENTRO DE COSTOS'!A:D,4,FALSE)</f>
        <v>DIEGO FERNANDO HENAO CARDONA</v>
      </c>
      <c r="C128" s="152" t="str">
        <f>VLOOKUP(A128,'CENTRO DE COSTOS'!A:D,2,FALSE)</f>
        <v>0004-0002</v>
      </c>
      <c r="D128" s="152">
        <v>66001</v>
      </c>
      <c r="E128" s="152" t="s">
        <v>8688</v>
      </c>
      <c r="F128" s="152">
        <v>75576</v>
      </c>
      <c r="G128" s="152" t="s">
        <v>8049</v>
      </c>
      <c r="H128" s="152" t="s">
        <v>606</v>
      </c>
      <c r="I128" s="152" t="s">
        <v>94</v>
      </c>
      <c r="J128" s="152" t="s">
        <v>8689</v>
      </c>
      <c r="K128" s="152" t="s">
        <v>159</v>
      </c>
      <c r="L128" s="152" t="s">
        <v>8690</v>
      </c>
      <c r="M128" s="153">
        <v>45884.527777777781</v>
      </c>
      <c r="N128" s="153">
        <v>45885.456250000003</v>
      </c>
      <c r="O128" s="186"/>
      <c r="P128" s="187" t="s">
        <v>3335</v>
      </c>
      <c r="Q128" s="152" t="s">
        <v>3335</v>
      </c>
      <c r="R128" s="188" t="s">
        <v>2973</v>
      </c>
      <c r="S128" s="188" t="s">
        <v>2973</v>
      </c>
      <c r="T128" s="152" t="s">
        <v>8052</v>
      </c>
      <c r="U128" s="152" t="s">
        <v>8053</v>
      </c>
      <c r="V128" s="187" t="s">
        <v>8691</v>
      </c>
      <c r="W128" s="152" t="s">
        <v>2967</v>
      </c>
      <c r="X128" s="152" t="s">
        <v>8692</v>
      </c>
      <c r="Y128" s="152" t="s">
        <v>25</v>
      </c>
      <c r="Z128" s="189" t="str">
        <f>VLOOKUP(D128,TIPOLOGIA!A:F,5,0)</f>
        <v>TERRESTRE</v>
      </c>
      <c r="AA128" s="152" t="s">
        <v>544</v>
      </c>
      <c r="AB128" s="152">
        <v>1</v>
      </c>
      <c r="AC128" s="152">
        <v>0</v>
      </c>
      <c r="AD128" s="87">
        <f>IF(W128="SOPORTE_TELEFÓNICO",'BASE LIQUIDACION REDEBAN 2025'!$B$19,IF(Y128="TIPO I",'BASE LIQUIDACION REDEBAN 2025'!$C$2,IF(Y128="TIPO II",'BASE LIQUIDACION REDEBAN 2025'!$C$3,IF(Y128="TIPO III",'BASE LIQUIDACION REDEBAN 2025'!$C$4,IF(Y128="TIPO IV",'BASE LIQUIDACION REDEBAN 2025'!$C$5,IF(Z128="AEREO",'BASE LIQUIDACION REDEBAN 2025'!$B$6,'BASE LIQUIDACION REDEBAN 2025'!$C$5))))))</f>
        <v>65960.072302</v>
      </c>
      <c r="AE128" s="87">
        <f>IF(OR(W128="SOPORTE_TELEFÓNICO",W128="ENVÍO"),0,IF(Y128="TIPO I",'BASE LIQUIDACION REDEBAN 2025'!$B$10,IF(Y128="TIPO II",'BASE LIQUIDACION REDEBAN 2025'!$B$11,IF(Y128="TIPO III",'BASE LIQUIDACION REDEBAN 2025'!$B$12,'BASE LIQUIDACION REDEBAN 2025'!$B$13))))</f>
        <v>75096.394270399993</v>
      </c>
      <c r="AF128" s="87">
        <f t="shared" si="1"/>
        <v>65960.072302</v>
      </c>
    </row>
    <row r="129" spans="1:32">
      <c r="A129" s="152" t="s">
        <v>90</v>
      </c>
      <c r="B129" s="152" t="str">
        <f>VLOOKUP(A129,'CENTRO DE COSTOS'!A:D,4,FALSE)</f>
        <v>JUAN SEBASTIÁN RÍOS CASTRILLÓN</v>
      </c>
      <c r="C129" s="152" t="str">
        <f>VLOOKUP(A129,'CENTRO DE COSTOS'!A:D,2,FALSE)</f>
        <v>0004-0005</v>
      </c>
      <c r="D129" s="152">
        <v>5656</v>
      </c>
      <c r="E129" s="152" t="s">
        <v>8693</v>
      </c>
      <c r="F129" s="152">
        <v>64064</v>
      </c>
      <c r="G129" s="152" t="s">
        <v>8049</v>
      </c>
      <c r="H129" s="152" t="s">
        <v>197</v>
      </c>
      <c r="I129" s="152" t="s">
        <v>6731</v>
      </c>
      <c r="J129" s="152" t="s">
        <v>8694</v>
      </c>
      <c r="K129" s="152" t="s">
        <v>159</v>
      </c>
      <c r="L129" s="152" t="s">
        <v>8695</v>
      </c>
      <c r="M129" s="153">
        <v>45883.479166666664</v>
      </c>
      <c r="N129" s="153">
        <v>45885.462500000001</v>
      </c>
      <c r="O129" s="186"/>
      <c r="P129" s="187" t="s">
        <v>3335</v>
      </c>
      <c r="Q129" s="152" t="s">
        <v>8074</v>
      </c>
      <c r="R129" s="188" t="s">
        <v>2973</v>
      </c>
      <c r="S129" s="188" t="s">
        <v>2973</v>
      </c>
      <c r="T129" s="152" t="s">
        <v>8052</v>
      </c>
      <c r="U129" s="152" t="s">
        <v>8053</v>
      </c>
      <c r="V129" s="187" t="s">
        <v>8696</v>
      </c>
      <c r="W129" s="152" t="s">
        <v>2967</v>
      </c>
      <c r="X129" s="152" t="s">
        <v>8697</v>
      </c>
      <c r="Y129" s="152" t="s">
        <v>28</v>
      </c>
      <c r="Z129" s="189" t="str">
        <f>VLOOKUP(D129,TIPOLOGIA!A:F,5,0)</f>
        <v>TERRESTRE</v>
      </c>
      <c r="AA129" s="152" t="s">
        <v>3158</v>
      </c>
      <c r="AB129" s="152">
        <v>1</v>
      </c>
      <c r="AC129" s="152">
        <v>0</v>
      </c>
      <c r="AD129" s="87">
        <f>IF(W129="SOPORTE_TELEFÓNICO",'BASE LIQUIDACION REDEBAN 2025'!$B$19,IF(Y129="TIPO I",'BASE LIQUIDACION REDEBAN 2025'!$C$2,IF(Y129="TIPO II",'BASE LIQUIDACION REDEBAN 2025'!$C$3,IF(Y129="TIPO III",'BASE LIQUIDACION REDEBAN 2025'!$C$4,IF(Y129="TIPO IV",'BASE LIQUIDACION REDEBAN 2025'!$C$5,IF(Z129="AEREO",'BASE LIQUIDACION REDEBAN 2025'!$B$6,'BASE LIQUIDACION REDEBAN 2025'!$C$5))))))</f>
        <v>144967.87232000002</v>
      </c>
      <c r="AE129" s="87">
        <f>IF(OR(W129="SOPORTE_TELEFÓNICO",W129="ENVÍO"),0,IF(Y129="TIPO I",'BASE LIQUIDACION REDEBAN 2025'!$B$10,IF(Y129="TIPO II",'BASE LIQUIDACION REDEBAN 2025'!$B$11,IF(Y129="TIPO III",'BASE LIQUIDACION REDEBAN 2025'!$B$12,'BASE LIQUIDACION REDEBAN 2025'!$B$13))))</f>
        <v>140395.6348884</v>
      </c>
      <c r="AF129" s="87">
        <f t="shared" si="1"/>
        <v>144967.87232000002</v>
      </c>
    </row>
    <row r="130" spans="1:32">
      <c r="A130" s="152" t="s">
        <v>68</v>
      </c>
      <c r="B130" s="152" t="str">
        <f>VLOOKUP(A130,'CENTRO DE COSTOS'!A:D,4,FALSE)</f>
        <v>WILLIAM ASDRUBAL ROZO ROZO</v>
      </c>
      <c r="C130" s="152" t="str">
        <f>VLOOKUP(A130,'CENTRO DE COSTOS'!A:D,2,FALSE)</f>
        <v>0004-0004</v>
      </c>
      <c r="D130" s="152">
        <v>11001</v>
      </c>
      <c r="E130" s="152" t="s">
        <v>8698</v>
      </c>
      <c r="F130" s="152">
        <v>58581</v>
      </c>
      <c r="G130" s="152" t="s">
        <v>8049</v>
      </c>
      <c r="H130" s="152" t="s">
        <v>470</v>
      </c>
      <c r="I130" s="152" t="s">
        <v>68</v>
      </c>
      <c r="J130" s="152" t="s">
        <v>8699</v>
      </c>
      <c r="K130" s="152" t="s">
        <v>159</v>
      </c>
      <c r="L130" s="152" t="s">
        <v>8700</v>
      </c>
      <c r="M130" s="153">
        <v>45884.527777777781</v>
      </c>
      <c r="N130" s="153">
        <v>45885.463888888888</v>
      </c>
      <c r="O130" s="186"/>
      <c r="P130" s="187" t="s">
        <v>3335</v>
      </c>
      <c r="Q130" s="152" t="s">
        <v>8074</v>
      </c>
      <c r="R130" s="188" t="s">
        <v>2973</v>
      </c>
      <c r="S130" s="188" t="s">
        <v>2973</v>
      </c>
      <c r="T130" s="152" t="s">
        <v>8052</v>
      </c>
      <c r="U130" s="152" t="s">
        <v>8053</v>
      </c>
      <c r="V130" s="187" t="s">
        <v>8701</v>
      </c>
      <c r="W130" s="152" t="s">
        <v>2967</v>
      </c>
      <c r="X130" s="152" t="s">
        <v>8702</v>
      </c>
      <c r="Y130" s="152" t="s">
        <v>25</v>
      </c>
      <c r="Z130" s="189" t="str">
        <f>VLOOKUP(D130,TIPOLOGIA!A:F,5,0)</f>
        <v>TERRESTRE</v>
      </c>
      <c r="AA130" s="152" t="s">
        <v>2153</v>
      </c>
      <c r="AB130" s="152">
        <v>1</v>
      </c>
      <c r="AC130" s="152">
        <v>0</v>
      </c>
      <c r="AD130" s="87">
        <f>IF(W130="SOPORTE_TELEFÓNICO",'BASE LIQUIDACION REDEBAN 2025'!$B$19,IF(Y130="TIPO I",'BASE LIQUIDACION REDEBAN 2025'!$C$2,IF(Y130="TIPO II",'BASE LIQUIDACION REDEBAN 2025'!$C$3,IF(Y130="TIPO III",'BASE LIQUIDACION REDEBAN 2025'!$C$4,IF(Y130="TIPO IV",'BASE LIQUIDACION REDEBAN 2025'!$C$5,IF(Z130="AEREO",'BASE LIQUIDACION REDEBAN 2025'!$B$6,'BASE LIQUIDACION REDEBAN 2025'!$C$5))))))</f>
        <v>65960.072302</v>
      </c>
      <c r="AE130" s="87">
        <f>IF(OR(W130="SOPORTE_TELEFÓNICO",W130="ENVÍO"),0,IF(Y130="TIPO I",'BASE LIQUIDACION REDEBAN 2025'!$B$10,IF(Y130="TIPO II",'BASE LIQUIDACION REDEBAN 2025'!$B$11,IF(Y130="TIPO III",'BASE LIQUIDACION REDEBAN 2025'!$B$12,'BASE LIQUIDACION REDEBAN 2025'!$B$13))))</f>
        <v>75096.394270399993</v>
      </c>
      <c r="AF130" s="87">
        <f t="shared" si="1"/>
        <v>65960.072302</v>
      </c>
    </row>
    <row r="131" spans="1:32">
      <c r="A131" s="152" t="s">
        <v>90</v>
      </c>
      <c r="B131" s="152" t="str">
        <f>VLOOKUP(A131,'CENTRO DE COSTOS'!A:D,4,FALSE)</f>
        <v>JUAN SEBASTIÁN RÍOS CASTRILLÓN</v>
      </c>
      <c r="C131" s="152" t="str">
        <f>VLOOKUP(A131,'CENTRO DE COSTOS'!A:D,2,FALSE)</f>
        <v>0004-0005</v>
      </c>
      <c r="D131" s="152">
        <v>5380</v>
      </c>
      <c r="E131" s="152" t="s">
        <v>8703</v>
      </c>
      <c r="F131" s="152">
        <v>71267</v>
      </c>
      <c r="G131" s="152" t="s">
        <v>8049</v>
      </c>
      <c r="H131" s="152" t="s">
        <v>197</v>
      </c>
      <c r="I131" s="152" t="s">
        <v>2836</v>
      </c>
      <c r="J131" s="152" t="s">
        <v>8704</v>
      </c>
      <c r="K131" s="152" t="s">
        <v>159</v>
      </c>
      <c r="L131" s="152" t="s">
        <v>8705</v>
      </c>
      <c r="M131" s="153">
        <v>45884.48333333333</v>
      </c>
      <c r="N131" s="153">
        <v>45885.486805555556</v>
      </c>
      <c r="O131" s="186"/>
      <c r="P131" s="187" t="s">
        <v>3335</v>
      </c>
      <c r="Q131" s="152" t="s">
        <v>3335</v>
      </c>
      <c r="R131" s="188" t="s">
        <v>200</v>
      </c>
      <c r="S131" s="188" t="s">
        <v>201</v>
      </c>
      <c r="T131" s="152" t="s">
        <v>8052</v>
      </c>
      <c r="U131" s="152" t="s">
        <v>8053</v>
      </c>
      <c r="V131" s="187" t="s">
        <v>8706</v>
      </c>
      <c r="W131" s="152" t="s">
        <v>2967</v>
      </c>
      <c r="X131" s="152" t="s">
        <v>8707</v>
      </c>
      <c r="Y131" s="152" t="s">
        <v>25</v>
      </c>
      <c r="Z131" s="189" t="str">
        <f>VLOOKUP(D131,TIPOLOGIA!A:F,5,0)</f>
        <v>TERRESTRE</v>
      </c>
      <c r="AA131" s="152" t="s">
        <v>1626</v>
      </c>
      <c r="AB131" s="152">
        <v>1</v>
      </c>
      <c r="AC131" s="152">
        <v>0</v>
      </c>
      <c r="AD131" s="87">
        <f>IF(W131="SOPORTE_TELEFÓNICO",'BASE LIQUIDACION REDEBAN 2025'!$B$19,IF(Y131="TIPO I",'BASE LIQUIDACION REDEBAN 2025'!$C$2,IF(Y131="TIPO II",'BASE LIQUIDACION REDEBAN 2025'!$C$3,IF(Y131="TIPO III",'BASE LIQUIDACION REDEBAN 2025'!$C$4,IF(Y131="TIPO IV",'BASE LIQUIDACION REDEBAN 2025'!$C$5,IF(Z131="AEREO",'BASE LIQUIDACION REDEBAN 2025'!$B$6,'BASE LIQUIDACION REDEBAN 2025'!$C$5))))))</f>
        <v>65960.072302</v>
      </c>
      <c r="AE131" s="87">
        <f>IF(OR(W131="SOPORTE_TELEFÓNICO",W131="ENVÍO"),0,IF(Y131="TIPO I",'BASE LIQUIDACION REDEBAN 2025'!$B$10,IF(Y131="TIPO II",'BASE LIQUIDACION REDEBAN 2025'!$B$11,IF(Y131="TIPO III",'BASE LIQUIDACION REDEBAN 2025'!$B$12,'BASE LIQUIDACION REDEBAN 2025'!$B$13))))</f>
        <v>75096.394270399993</v>
      </c>
      <c r="AF131" s="87">
        <f t="shared" ref="AF131:AF194" si="2">IF(OR(W131="SOPORTE_TELEFÓNICO",W131="ENVÍO"),AD131,(AB131*AD131+AC131*AE131))</f>
        <v>65960.072302</v>
      </c>
    </row>
    <row r="132" spans="1:32">
      <c r="A132" s="152" t="s">
        <v>93</v>
      </c>
      <c r="B132" s="152" t="str">
        <f>VLOOKUP(A132,'CENTRO DE COSTOS'!A:D,4,FALSE)</f>
        <v>DIEGO FERNANDO HENAO CARDONA</v>
      </c>
      <c r="C132" s="152" t="str">
        <f>VLOOKUP(A132,'CENTRO DE COSTOS'!A:D,2,FALSE)</f>
        <v>0004-0003</v>
      </c>
      <c r="D132" s="152">
        <v>52001</v>
      </c>
      <c r="E132" s="152" t="s">
        <v>8708</v>
      </c>
      <c r="F132" s="152">
        <v>76150</v>
      </c>
      <c r="G132" s="152" t="s">
        <v>8049</v>
      </c>
      <c r="H132" s="152" t="s">
        <v>174</v>
      </c>
      <c r="I132" s="152" t="s">
        <v>93</v>
      </c>
      <c r="J132" s="152" t="s">
        <v>8709</v>
      </c>
      <c r="K132" s="152" t="s">
        <v>159</v>
      </c>
      <c r="L132" s="152" t="s">
        <v>8710</v>
      </c>
      <c r="M132" s="153">
        <v>45881.333333333336</v>
      </c>
      <c r="N132" s="153">
        <v>45885.496527777781</v>
      </c>
      <c r="O132" s="186"/>
      <c r="P132" s="187" t="s">
        <v>3335</v>
      </c>
      <c r="Q132" s="152" t="s">
        <v>3335</v>
      </c>
      <c r="R132" s="188" t="s">
        <v>2973</v>
      </c>
      <c r="S132" s="188" t="s">
        <v>2973</v>
      </c>
      <c r="T132" s="152" t="s">
        <v>8052</v>
      </c>
      <c r="U132" s="152" t="s">
        <v>8053</v>
      </c>
      <c r="V132" s="187" t="s">
        <v>8711</v>
      </c>
      <c r="W132" s="152" t="s">
        <v>2967</v>
      </c>
      <c r="X132" s="152" t="s">
        <v>8712</v>
      </c>
      <c r="Y132" s="152" t="s">
        <v>25</v>
      </c>
      <c r="Z132" s="189" t="str">
        <f>VLOOKUP(D132,TIPOLOGIA!A:F,5,0)</f>
        <v>TERRESTRE</v>
      </c>
      <c r="AA132" s="152" t="s">
        <v>3595</v>
      </c>
      <c r="AB132" s="152">
        <v>1</v>
      </c>
      <c r="AC132" s="152">
        <v>0</v>
      </c>
      <c r="AD132" s="87">
        <f>IF(W132="SOPORTE_TELEFÓNICO",'BASE LIQUIDACION REDEBAN 2025'!$B$19,IF(Y132="TIPO I",'BASE LIQUIDACION REDEBAN 2025'!$C$2,IF(Y132="TIPO II",'BASE LIQUIDACION REDEBAN 2025'!$C$3,IF(Y132="TIPO III",'BASE LIQUIDACION REDEBAN 2025'!$C$4,IF(Y132="TIPO IV",'BASE LIQUIDACION REDEBAN 2025'!$C$5,IF(Z132="AEREO",'BASE LIQUIDACION REDEBAN 2025'!$B$6,'BASE LIQUIDACION REDEBAN 2025'!$C$5))))))</f>
        <v>65960.072302</v>
      </c>
      <c r="AE132" s="87">
        <f>IF(OR(W132="SOPORTE_TELEFÓNICO",W132="ENVÍO"),0,IF(Y132="TIPO I",'BASE LIQUIDACION REDEBAN 2025'!$B$10,IF(Y132="TIPO II",'BASE LIQUIDACION REDEBAN 2025'!$B$11,IF(Y132="TIPO III",'BASE LIQUIDACION REDEBAN 2025'!$B$12,'BASE LIQUIDACION REDEBAN 2025'!$B$13))))</f>
        <v>75096.394270399993</v>
      </c>
      <c r="AF132" s="87">
        <f t="shared" si="2"/>
        <v>65960.072302</v>
      </c>
    </row>
    <row r="133" spans="1:32">
      <c r="A133" s="152" t="s">
        <v>98</v>
      </c>
      <c r="B133" s="152" t="str">
        <f>VLOOKUP(A133,'CENTRO DE COSTOS'!A:D,4,FALSE)</f>
        <v>MIGUEL JULIÁN HERNÁNDEZ GUARÍN</v>
      </c>
      <c r="C133" s="152" t="str">
        <f>VLOOKUP(A133,'CENTRO DE COSTOS'!A:D,2,FALSE)</f>
        <v>0004-0008</v>
      </c>
      <c r="D133" s="152">
        <v>25183</v>
      </c>
      <c r="E133" s="152" t="s">
        <v>8713</v>
      </c>
      <c r="F133" s="152">
        <v>59135</v>
      </c>
      <c r="G133" s="152" t="s">
        <v>8049</v>
      </c>
      <c r="H133" s="152" t="s">
        <v>470</v>
      </c>
      <c r="I133" s="152" t="s">
        <v>5071</v>
      </c>
      <c r="J133" s="152" t="s">
        <v>8714</v>
      </c>
      <c r="K133" s="152" t="s">
        <v>159</v>
      </c>
      <c r="L133" s="152" t="s">
        <v>8715</v>
      </c>
      <c r="M133" s="153">
        <v>45884.527777777781</v>
      </c>
      <c r="N133" s="153">
        <v>45885.507638888892</v>
      </c>
      <c r="O133" s="186"/>
      <c r="P133" s="187" t="s">
        <v>3335</v>
      </c>
      <c r="Q133" s="152" t="s">
        <v>3335</v>
      </c>
      <c r="R133" s="188" t="s">
        <v>2973</v>
      </c>
      <c r="S133" s="188" t="s">
        <v>2973</v>
      </c>
      <c r="T133" s="152" t="s">
        <v>8052</v>
      </c>
      <c r="U133" s="152" t="s">
        <v>8053</v>
      </c>
      <c r="V133" s="187" t="s">
        <v>8716</v>
      </c>
      <c r="W133" s="152" t="s">
        <v>2967</v>
      </c>
      <c r="X133" s="152" t="s">
        <v>8717</v>
      </c>
      <c r="Y133" s="152" t="s">
        <v>28</v>
      </c>
      <c r="Z133" s="189" t="str">
        <f>VLOOKUP(D133,TIPOLOGIA!A:F,5,0)</f>
        <v>TERRESTRE</v>
      </c>
      <c r="AA133" s="152" t="s">
        <v>376</v>
      </c>
      <c r="AB133" s="152">
        <v>1</v>
      </c>
      <c r="AC133" s="152">
        <v>0</v>
      </c>
      <c r="AD133" s="87">
        <f>IF(W133="SOPORTE_TELEFÓNICO",'BASE LIQUIDACION REDEBAN 2025'!$B$19,IF(Y133="TIPO I",'BASE LIQUIDACION REDEBAN 2025'!$C$2,IF(Y133="TIPO II",'BASE LIQUIDACION REDEBAN 2025'!$C$3,IF(Y133="TIPO III",'BASE LIQUIDACION REDEBAN 2025'!$C$4,IF(Y133="TIPO IV",'BASE LIQUIDACION REDEBAN 2025'!$C$5,IF(Z133="AEREO",'BASE LIQUIDACION REDEBAN 2025'!$B$6,'BASE LIQUIDACION REDEBAN 2025'!$C$5))))))</f>
        <v>144967.87232000002</v>
      </c>
      <c r="AE133" s="87">
        <f>IF(OR(W133="SOPORTE_TELEFÓNICO",W133="ENVÍO"),0,IF(Y133="TIPO I",'BASE LIQUIDACION REDEBAN 2025'!$B$10,IF(Y133="TIPO II",'BASE LIQUIDACION REDEBAN 2025'!$B$11,IF(Y133="TIPO III",'BASE LIQUIDACION REDEBAN 2025'!$B$12,'BASE LIQUIDACION REDEBAN 2025'!$B$13))))</f>
        <v>140395.6348884</v>
      </c>
      <c r="AF133" s="87">
        <f t="shared" si="2"/>
        <v>144967.87232000002</v>
      </c>
    </row>
    <row r="134" spans="1:32">
      <c r="A134" s="152" t="s">
        <v>81</v>
      </c>
      <c r="B134" s="152" t="str">
        <f>VLOOKUP(A134,'CENTRO DE COSTOS'!A:D,4,FALSE)</f>
        <v>MIGUEL JULIÁN HERNÁNDEZ GUARÍN</v>
      </c>
      <c r="C134" s="152" t="str">
        <f>VLOOKUP(A134,'CENTRO DE COSTOS'!A:D,2,FALSE)</f>
        <v>0004-0008</v>
      </c>
      <c r="D134" s="152">
        <v>54003</v>
      </c>
      <c r="E134" s="152" t="s">
        <v>8718</v>
      </c>
      <c r="F134" s="152">
        <v>71926</v>
      </c>
      <c r="G134" s="152" t="s">
        <v>8049</v>
      </c>
      <c r="H134" s="152" t="s">
        <v>317</v>
      </c>
      <c r="I134" s="152" t="s">
        <v>8719</v>
      </c>
      <c r="J134" s="152" t="s">
        <v>8720</v>
      </c>
      <c r="K134" s="152" t="s">
        <v>159</v>
      </c>
      <c r="L134" s="152" t="s">
        <v>8721</v>
      </c>
      <c r="M134" s="153">
        <v>45884.48333333333</v>
      </c>
      <c r="N134" s="153">
        <v>45885.509722222225</v>
      </c>
      <c r="O134" s="186"/>
      <c r="P134" s="187" t="s">
        <v>3335</v>
      </c>
      <c r="Q134" s="152" t="s">
        <v>3335</v>
      </c>
      <c r="R134" s="188" t="s">
        <v>200</v>
      </c>
      <c r="S134" s="188" t="s">
        <v>201</v>
      </c>
      <c r="T134" s="152" t="s">
        <v>8052</v>
      </c>
      <c r="U134" s="152" t="s">
        <v>8053</v>
      </c>
      <c r="V134" s="187" t="s">
        <v>8722</v>
      </c>
      <c r="W134" s="152" t="s">
        <v>2967</v>
      </c>
      <c r="X134" s="152" t="s">
        <v>8723</v>
      </c>
      <c r="Y134" s="152" t="s">
        <v>30</v>
      </c>
      <c r="Z134" s="189" t="str">
        <f>VLOOKUP(D134,TIPOLOGIA!A:F,5,0)</f>
        <v>TERRESTRE</v>
      </c>
      <c r="AA134" s="152" t="s">
        <v>432</v>
      </c>
      <c r="AB134" s="152">
        <v>1</v>
      </c>
      <c r="AC134" s="152">
        <v>0</v>
      </c>
      <c r="AD134" s="87">
        <f>IF(W134="SOPORTE_TELEFÓNICO",'BASE LIQUIDACION REDEBAN 2025'!$B$19,IF(Y134="TIPO I",'BASE LIQUIDACION REDEBAN 2025'!$C$2,IF(Y134="TIPO II",'BASE LIQUIDACION REDEBAN 2025'!$C$3,IF(Y134="TIPO III",'BASE LIQUIDACION REDEBAN 2025'!$C$4,IF(Y134="TIPO IV",'BASE LIQUIDACION REDEBAN 2025'!$C$5,IF(Z134="AEREO",'BASE LIQUIDACION REDEBAN 2025'!$B$6,'BASE LIQUIDACION REDEBAN 2025'!$C$5))))))</f>
        <v>275728.78077800001</v>
      </c>
      <c r="AE134" s="87">
        <f>IF(OR(W134="SOPORTE_TELEFÓNICO",W134="ENVÍO"),0,IF(Y134="TIPO I",'BASE LIQUIDACION REDEBAN 2025'!$B$10,IF(Y134="TIPO II",'BASE LIQUIDACION REDEBAN 2025'!$B$11,IF(Y134="TIPO III",'BASE LIQUIDACION REDEBAN 2025'!$B$12,'BASE LIQUIDACION REDEBAN 2025'!$B$13))))</f>
        <v>196536.5258152</v>
      </c>
      <c r="AF134" s="87">
        <f t="shared" si="2"/>
        <v>275728.78077800001</v>
      </c>
    </row>
    <row r="135" spans="1:32">
      <c r="A135" s="152" t="s">
        <v>90</v>
      </c>
      <c r="B135" s="152" t="str">
        <f>VLOOKUP(A135,'CENTRO DE COSTOS'!A:D,4,FALSE)</f>
        <v>JUAN SEBASTIÁN RÍOS CASTRILLÓN</v>
      </c>
      <c r="C135" s="152" t="str">
        <f>VLOOKUP(A135,'CENTRO DE COSTOS'!A:D,2,FALSE)</f>
        <v>0004-0005</v>
      </c>
      <c r="D135" s="152">
        <v>5088</v>
      </c>
      <c r="E135" s="152" t="s">
        <v>8724</v>
      </c>
      <c r="F135" s="152">
        <v>59608</v>
      </c>
      <c r="G135" s="152" t="s">
        <v>8049</v>
      </c>
      <c r="H135" s="152" t="s">
        <v>197</v>
      </c>
      <c r="I135" s="152" t="s">
        <v>211</v>
      </c>
      <c r="J135" s="152" t="s">
        <v>8725</v>
      </c>
      <c r="K135" s="152" t="s">
        <v>159</v>
      </c>
      <c r="L135" s="152" t="s">
        <v>8726</v>
      </c>
      <c r="M135" s="153">
        <v>45884.48333333333</v>
      </c>
      <c r="N135" s="153">
        <v>45886.585416666669</v>
      </c>
      <c r="O135" s="186"/>
      <c r="P135" s="187" t="s">
        <v>3335</v>
      </c>
      <c r="Q135" s="152" t="s">
        <v>3335</v>
      </c>
      <c r="R135" s="188" t="s">
        <v>200</v>
      </c>
      <c r="S135" s="188" t="s">
        <v>201</v>
      </c>
      <c r="T135" s="152" t="s">
        <v>8052</v>
      </c>
      <c r="U135" s="152" t="s">
        <v>8053</v>
      </c>
      <c r="V135" s="187" t="s">
        <v>8727</v>
      </c>
      <c r="W135" s="152" t="s">
        <v>2967</v>
      </c>
      <c r="X135" s="152" t="s">
        <v>8728</v>
      </c>
      <c r="Y135" s="152" t="s">
        <v>25</v>
      </c>
      <c r="Z135" s="189" t="str">
        <f>VLOOKUP(D135,TIPOLOGIA!A:F,5,0)</f>
        <v>TERRESTRE</v>
      </c>
      <c r="AA135" s="152" t="s">
        <v>4326</v>
      </c>
      <c r="AB135" s="152">
        <v>1</v>
      </c>
      <c r="AC135" s="152">
        <v>0</v>
      </c>
      <c r="AD135" s="87">
        <f>IF(W135="SOPORTE_TELEFÓNICO",'BASE LIQUIDACION REDEBAN 2025'!$B$19,IF(Y135="TIPO I",'BASE LIQUIDACION REDEBAN 2025'!$C$2,IF(Y135="TIPO II",'BASE LIQUIDACION REDEBAN 2025'!$C$3,IF(Y135="TIPO III",'BASE LIQUIDACION REDEBAN 2025'!$C$4,IF(Y135="TIPO IV",'BASE LIQUIDACION REDEBAN 2025'!$C$5,IF(Z135="AEREO",'BASE LIQUIDACION REDEBAN 2025'!$B$6,'BASE LIQUIDACION REDEBAN 2025'!$C$5))))))</f>
        <v>65960.072302</v>
      </c>
      <c r="AE135" s="87">
        <f>IF(OR(W135="SOPORTE_TELEFÓNICO",W135="ENVÍO"),0,IF(Y135="TIPO I",'BASE LIQUIDACION REDEBAN 2025'!$B$10,IF(Y135="TIPO II",'BASE LIQUIDACION REDEBAN 2025'!$B$11,IF(Y135="TIPO III",'BASE LIQUIDACION REDEBAN 2025'!$B$12,'BASE LIQUIDACION REDEBAN 2025'!$B$13))))</f>
        <v>75096.394270399993</v>
      </c>
      <c r="AF135" s="87">
        <f t="shared" si="2"/>
        <v>65960.072302</v>
      </c>
    </row>
    <row r="136" spans="1:32">
      <c r="A136" s="152" t="s">
        <v>90</v>
      </c>
      <c r="B136" s="152" t="str">
        <f>VLOOKUP(A136,'CENTRO DE COSTOS'!A:D,4,FALSE)</f>
        <v>JUAN SEBASTIÁN RÍOS CASTRILLÓN</v>
      </c>
      <c r="C136" s="152" t="str">
        <f>VLOOKUP(A136,'CENTRO DE COSTOS'!A:D,2,FALSE)</f>
        <v>0004-0005</v>
      </c>
      <c r="D136" s="152">
        <v>5001</v>
      </c>
      <c r="E136" s="152" t="s">
        <v>8729</v>
      </c>
      <c r="F136" s="152">
        <v>59804</v>
      </c>
      <c r="G136" s="152" t="s">
        <v>8049</v>
      </c>
      <c r="H136" s="152" t="s">
        <v>197</v>
      </c>
      <c r="I136" s="152" t="s">
        <v>90</v>
      </c>
      <c r="J136" s="152" t="s">
        <v>8730</v>
      </c>
      <c r="K136" s="152" t="s">
        <v>159</v>
      </c>
      <c r="L136" s="152" t="s">
        <v>8731</v>
      </c>
      <c r="M136" s="153">
        <v>45884.527777777781</v>
      </c>
      <c r="N136" s="153">
        <v>45888.450694444444</v>
      </c>
      <c r="O136" s="186"/>
      <c r="P136" s="187" t="s">
        <v>3335</v>
      </c>
      <c r="Q136" s="152" t="s">
        <v>3335</v>
      </c>
      <c r="R136" s="188" t="s">
        <v>2973</v>
      </c>
      <c r="S136" s="188" t="s">
        <v>2973</v>
      </c>
      <c r="T136" s="152" t="s">
        <v>8052</v>
      </c>
      <c r="U136" s="152" t="s">
        <v>8053</v>
      </c>
      <c r="V136" s="187" t="s">
        <v>8732</v>
      </c>
      <c r="W136" s="152" t="s">
        <v>2967</v>
      </c>
      <c r="X136" s="152" t="s">
        <v>8733</v>
      </c>
      <c r="Y136" s="152" t="s">
        <v>25</v>
      </c>
      <c r="Z136" s="189" t="str">
        <f>VLOOKUP(D136,TIPOLOGIA!A:F,5,0)</f>
        <v>TERRESTRE</v>
      </c>
      <c r="AA136" s="152" t="s">
        <v>1245</v>
      </c>
      <c r="AB136" s="152">
        <v>1</v>
      </c>
      <c r="AC136" s="152">
        <v>0</v>
      </c>
      <c r="AD136" s="87">
        <f>IF(W136="SOPORTE_TELEFÓNICO",'BASE LIQUIDACION REDEBAN 2025'!$B$19,IF(Y136="TIPO I",'BASE LIQUIDACION REDEBAN 2025'!$C$2,IF(Y136="TIPO II",'BASE LIQUIDACION REDEBAN 2025'!$C$3,IF(Y136="TIPO III",'BASE LIQUIDACION REDEBAN 2025'!$C$4,IF(Y136="TIPO IV",'BASE LIQUIDACION REDEBAN 2025'!$C$5,IF(Z136="AEREO",'BASE LIQUIDACION REDEBAN 2025'!$B$6,'BASE LIQUIDACION REDEBAN 2025'!$C$5))))))</f>
        <v>65960.072302</v>
      </c>
      <c r="AE136" s="87">
        <f>IF(OR(W136="SOPORTE_TELEFÓNICO",W136="ENVÍO"),0,IF(Y136="TIPO I",'BASE LIQUIDACION REDEBAN 2025'!$B$10,IF(Y136="TIPO II",'BASE LIQUIDACION REDEBAN 2025'!$B$11,IF(Y136="TIPO III",'BASE LIQUIDACION REDEBAN 2025'!$B$12,'BASE LIQUIDACION REDEBAN 2025'!$B$13))))</f>
        <v>75096.394270399993</v>
      </c>
      <c r="AF136" s="87">
        <f t="shared" si="2"/>
        <v>65960.072302</v>
      </c>
    </row>
    <row r="137" spans="1:32">
      <c r="A137" s="152" t="s">
        <v>68</v>
      </c>
      <c r="B137" s="152" t="str">
        <f>VLOOKUP(A137,'CENTRO DE COSTOS'!A:D,4,FALSE)</f>
        <v>WILLIAM ASDRUBAL ROZO ROZO</v>
      </c>
      <c r="C137" s="152" t="str">
        <f>VLOOKUP(A137,'CENTRO DE COSTOS'!A:D,2,FALSE)</f>
        <v>0004-0004</v>
      </c>
      <c r="D137" s="152">
        <v>11001</v>
      </c>
      <c r="E137" s="152" t="s">
        <v>8734</v>
      </c>
      <c r="F137" s="152">
        <v>76182</v>
      </c>
      <c r="G137" s="152" t="s">
        <v>8049</v>
      </c>
      <c r="H137" s="152" t="s">
        <v>470</v>
      </c>
      <c r="I137" s="152" t="s">
        <v>68</v>
      </c>
      <c r="J137" s="152" t="s">
        <v>8735</v>
      </c>
      <c r="K137" s="152" t="s">
        <v>159</v>
      </c>
      <c r="L137" s="152" t="s">
        <v>8736</v>
      </c>
      <c r="M137" s="153">
        <v>45884.527777777781</v>
      </c>
      <c r="N137" s="153">
        <v>45888.46875</v>
      </c>
      <c r="O137" s="186"/>
      <c r="P137" s="187" t="s">
        <v>3335</v>
      </c>
      <c r="Q137" s="152" t="s">
        <v>3335</v>
      </c>
      <c r="R137" s="188" t="s">
        <v>2973</v>
      </c>
      <c r="S137" s="188" t="s">
        <v>2973</v>
      </c>
      <c r="T137" s="152" t="s">
        <v>8052</v>
      </c>
      <c r="U137" s="152" t="s">
        <v>8053</v>
      </c>
      <c r="V137" s="187" t="s">
        <v>8737</v>
      </c>
      <c r="W137" s="152" t="s">
        <v>2967</v>
      </c>
      <c r="X137" s="152" t="s">
        <v>8738</v>
      </c>
      <c r="Y137" s="152" t="s">
        <v>25</v>
      </c>
      <c r="Z137" s="189" t="str">
        <f>VLOOKUP(D137,TIPOLOGIA!A:F,5,0)</f>
        <v>TERRESTRE</v>
      </c>
      <c r="AA137" s="152" t="s">
        <v>599</v>
      </c>
      <c r="AB137" s="152">
        <v>1</v>
      </c>
      <c r="AC137" s="152">
        <v>0</v>
      </c>
      <c r="AD137" s="87">
        <f>IF(W137="SOPORTE_TELEFÓNICO",'BASE LIQUIDACION REDEBAN 2025'!$B$19,IF(Y137="TIPO I",'BASE LIQUIDACION REDEBAN 2025'!$C$2,IF(Y137="TIPO II",'BASE LIQUIDACION REDEBAN 2025'!$C$3,IF(Y137="TIPO III",'BASE LIQUIDACION REDEBAN 2025'!$C$4,IF(Y137="TIPO IV",'BASE LIQUIDACION REDEBAN 2025'!$C$5,IF(Z137="AEREO",'BASE LIQUIDACION REDEBAN 2025'!$B$6,'BASE LIQUIDACION REDEBAN 2025'!$C$5))))))</f>
        <v>65960.072302</v>
      </c>
      <c r="AE137" s="87">
        <f>IF(OR(W137="SOPORTE_TELEFÓNICO",W137="ENVÍO"),0,IF(Y137="TIPO I",'BASE LIQUIDACION REDEBAN 2025'!$B$10,IF(Y137="TIPO II",'BASE LIQUIDACION REDEBAN 2025'!$B$11,IF(Y137="TIPO III",'BASE LIQUIDACION REDEBAN 2025'!$B$12,'BASE LIQUIDACION REDEBAN 2025'!$B$13))))</f>
        <v>75096.394270399993</v>
      </c>
      <c r="AF137" s="87">
        <f t="shared" si="2"/>
        <v>65960.072302</v>
      </c>
    </row>
    <row r="138" spans="1:32">
      <c r="A138" s="152" t="s">
        <v>68</v>
      </c>
      <c r="B138" s="152" t="str">
        <f>VLOOKUP(A138,'CENTRO DE COSTOS'!A:D,4,FALSE)</f>
        <v>WILLIAM ASDRUBAL ROZO ROZO</v>
      </c>
      <c r="C138" s="152" t="str">
        <f>VLOOKUP(A138,'CENTRO DE COSTOS'!A:D,2,FALSE)</f>
        <v>0004-0004</v>
      </c>
      <c r="D138" s="152">
        <v>25407</v>
      </c>
      <c r="E138" s="152" t="s">
        <v>8739</v>
      </c>
      <c r="F138" s="152">
        <v>75463</v>
      </c>
      <c r="G138" s="152" t="s">
        <v>8049</v>
      </c>
      <c r="H138" s="152" t="s">
        <v>470</v>
      </c>
      <c r="I138" s="152" t="s">
        <v>8740</v>
      </c>
      <c r="J138" s="152" t="s">
        <v>8741</v>
      </c>
      <c r="K138" s="152" t="s">
        <v>159</v>
      </c>
      <c r="L138" s="152" t="s">
        <v>8742</v>
      </c>
      <c r="M138" s="153">
        <v>45884.527777777781</v>
      </c>
      <c r="N138" s="153">
        <v>45888.477777777778</v>
      </c>
      <c r="O138" s="186"/>
      <c r="P138" s="187" t="s">
        <v>3335</v>
      </c>
      <c r="Q138" s="152" t="s">
        <v>3335</v>
      </c>
      <c r="R138" s="188" t="s">
        <v>2973</v>
      </c>
      <c r="S138" s="188" t="s">
        <v>2973</v>
      </c>
      <c r="T138" s="152" t="s">
        <v>8052</v>
      </c>
      <c r="U138" s="152" t="s">
        <v>8053</v>
      </c>
      <c r="V138" s="187" t="s">
        <v>8743</v>
      </c>
      <c r="W138" s="152" t="s">
        <v>2967</v>
      </c>
      <c r="X138" s="152" t="s">
        <v>8744</v>
      </c>
      <c r="Y138" s="152" t="s">
        <v>30</v>
      </c>
      <c r="Z138" s="189" t="str">
        <f>VLOOKUP(D138,TIPOLOGIA!A:F,5,0)</f>
        <v>TERRESTRE</v>
      </c>
      <c r="AA138" s="152" t="s">
        <v>538</v>
      </c>
      <c r="AB138" s="152">
        <v>1</v>
      </c>
      <c r="AC138" s="152">
        <v>0</v>
      </c>
      <c r="AD138" s="87">
        <f>IF(W138="SOPORTE_TELEFÓNICO",'BASE LIQUIDACION REDEBAN 2025'!$B$19,IF(Y138="TIPO I",'BASE LIQUIDACION REDEBAN 2025'!$C$2,IF(Y138="TIPO II",'BASE LIQUIDACION REDEBAN 2025'!$C$3,IF(Y138="TIPO III",'BASE LIQUIDACION REDEBAN 2025'!$C$4,IF(Y138="TIPO IV",'BASE LIQUIDACION REDEBAN 2025'!$C$5,IF(Z138="AEREO",'BASE LIQUIDACION REDEBAN 2025'!$B$6,'BASE LIQUIDACION REDEBAN 2025'!$C$5))))))</f>
        <v>275728.78077800001</v>
      </c>
      <c r="AE138" s="87">
        <f>IF(OR(W138="SOPORTE_TELEFÓNICO",W138="ENVÍO"),0,IF(Y138="TIPO I",'BASE LIQUIDACION REDEBAN 2025'!$B$10,IF(Y138="TIPO II",'BASE LIQUIDACION REDEBAN 2025'!$B$11,IF(Y138="TIPO III",'BASE LIQUIDACION REDEBAN 2025'!$B$12,'BASE LIQUIDACION REDEBAN 2025'!$B$13))))</f>
        <v>196536.5258152</v>
      </c>
      <c r="AF138" s="87">
        <f t="shared" si="2"/>
        <v>275728.78077800001</v>
      </c>
    </row>
    <row r="139" spans="1:32">
      <c r="A139" s="152" t="s">
        <v>68</v>
      </c>
      <c r="B139" s="152" t="str">
        <f>VLOOKUP(A139,'CENTRO DE COSTOS'!A:D,4,FALSE)</f>
        <v>WILLIAM ASDRUBAL ROZO ROZO</v>
      </c>
      <c r="C139" s="152" t="str">
        <f>VLOOKUP(A139,'CENTRO DE COSTOS'!A:D,2,FALSE)</f>
        <v>0004-0004</v>
      </c>
      <c r="D139" s="152">
        <v>25885</v>
      </c>
      <c r="E139" s="152" t="s">
        <v>8745</v>
      </c>
      <c r="F139" s="152">
        <v>78439</v>
      </c>
      <c r="G139" s="152" t="s">
        <v>8049</v>
      </c>
      <c r="H139" s="152" t="s">
        <v>470</v>
      </c>
      <c r="I139" s="152" t="s">
        <v>7293</v>
      </c>
      <c r="J139" s="152" t="s">
        <v>8746</v>
      </c>
      <c r="K139" s="152" t="s">
        <v>159</v>
      </c>
      <c r="L139" s="152" t="s">
        <v>8747</v>
      </c>
      <c r="M139" s="153">
        <v>45881.333333333336</v>
      </c>
      <c r="N139" s="153">
        <v>45888.500694444447</v>
      </c>
      <c r="O139" s="186"/>
      <c r="P139" s="187" t="s">
        <v>3335</v>
      </c>
      <c r="Q139" s="152" t="s">
        <v>8074</v>
      </c>
      <c r="R139" s="188" t="s">
        <v>2973</v>
      </c>
      <c r="S139" s="188" t="s">
        <v>2973</v>
      </c>
      <c r="T139" s="152" t="s">
        <v>8052</v>
      </c>
      <c r="U139" s="152" t="s">
        <v>8053</v>
      </c>
      <c r="V139" s="187" t="s">
        <v>8748</v>
      </c>
      <c r="W139" s="152" t="s">
        <v>2967</v>
      </c>
      <c r="X139" s="152" t="s">
        <v>8749</v>
      </c>
      <c r="Y139" s="152" t="s">
        <v>32</v>
      </c>
      <c r="Z139" s="189" t="str">
        <f>VLOOKUP(D139,TIPOLOGIA!A:F,5,0)</f>
        <v>TERRESTRE</v>
      </c>
      <c r="AA139" s="152" t="s">
        <v>573</v>
      </c>
      <c r="AB139" s="152">
        <v>1</v>
      </c>
      <c r="AC139" s="152">
        <v>0</v>
      </c>
      <c r="AD139" s="87">
        <f>IF(W139="SOPORTE_TELEFÓNICO",'BASE LIQUIDACION REDEBAN 2025'!$B$19,IF(Y139="TIPO I",'BASE LIQUIDACION REDEBAN 2025'!$C$2,IF(Y139="TIPO II",'BASE LIQUIDACION REDEBAN 2025'!$C$3,IF(Y139="TIPO III",'BASE LIQUIDACION REDEBAN 2025'!$C$4,IF(Y139="TIPO IV",'BASE LIQUIDACION REDEBAN 2025'!$C$5,IF(Z139="AEREO",'BASE LIQUIDACION REDEBAN 2025'!$B$6,'BASE LIQUIDACION REDEBAN 2025'!$C$5))))))</f>
        <v>479588.87655000004</v>
      </c>
      <c r="AE139" s="87">
        <f>IF(OR(W139="SOPORTE_TELEFÓNICO",W139="ENVÍO"),0,IF(Y139="TIPO I",'BASE LIQUIDACION REDEBAN 2025'!$B$10,IF(Y139="TIPO II",'BASE LIQUIDACION REDEBAN 2025'!$B$11,IF(Y139="TIPO III",'BASE LIQUIDACION REDEBAN 2025'!$B$12,'BASE LIQUIDACION REDEBAN 2025'!$B$13))))</f>
        <v>196536.5258152</v>
      </c>
      <c r="AF139" s="87">
        <f t="shared" si="2"/>
        <v>479588.87655000004</v>
      </c>
    </row>
    <row r="140" spans="1:32">
      <c r="A140" s="152" t="s">
        <v>76</v>
      </c>
      <c r="B140" s="152" t="str">
        <f>VLOOKUP(A140,'CENTRO DE COSTOS'!A:D,4,FALSE)</f>
        <v>DIEGO FERNANDO HENAO CARDONA</v>
      </c>
      <c r="C140" s="152" t="str">
        <f>VLOOKUP(A140,'CENTRO DE COSTOS'!A:D,2,FALSE)</f>
        <v>0004-0003</v>
      </c>
      <c r="D140" s="152">
        <v>76109</v>
      </c>
      <c r="E140" s="152" t="s">
        <v>8750</v>
      </c>
      <c r="F140" s="152">
        <v>76884</v>
      </c>
      <c r="G140" s="152" t="s">
        <v>8049</v>
      </c>
      <c r="H140" s="152" t="s">
        <v>227</v>
      </c>
      <c r="I140" s="152" t="s">
        <v>5214</v>
      </c>
      <c r="J140" s="152" t="s">
        <v>8751</v>
      </c>
      <c r="K140" s="152" t="s">
        <v>159</v>
      </c>
      <c r="L140" s="152" t="s">
        <v>8752</v>
      </c>
      <c r="M140" s="153">
        <v>45883.479166666664</v>
      </c>
      <c r="N140" s="153">
        <v>45888.519444444442</v>
      </c>
      <c r="O140" s="186"/>
      <c r="P140" s="187" t="s">
        <v>3335</v>
      </c>
      <c r="Q140" s="152" t="s">
        <v>8074</v>
      </c>
      <c r="R140" s="188" t="s">
        <v>2973</v>
      </c>
      <c r="S140" s="188" t="s">
        <v>2973</v>
      </c>
      <c r="T140" s="152" t="s">
        <v>8052</v>
      </c>
      <c r="U140" s="152" t="s">
        <v>8159</v>
      </c>
      <c r="V140" s="187" t="s">
        <v>8753</v>
      </c>
      <c r="W140" s="152" t="s">
        <v>2967</v>
      </c>
      <c r="X140" s="152" t="s">
        <v>8754</v>
      </c>
      <c r="Y140" s="152" t="s">
        <v>180</v>
      </c>
      <c r="Z140" s="189" t="str">
        <f>VLOOKUP(D140,TIPOLOGIA!A:F,5,0)</f>
        <v>TERRESTRE</v>
      </c>
      <c r="AA140" s="152" t="s">
        <v>531</v>
      </c>
      <c r="AB140" s="152">
        <v>1</v>
      </c>
      <c r="AC140" s="152">
        <v>0</v>
      </c>
      <c r="AD140" s="87">
        <f>IF(W140="SOPORTE_TELEFÓNICO",'BASE LIQUIDACION REDEBAN 2025'!$B$19,IF(Y140="TIPO I",'BASE LIQUIDACION REDEBAN 2025'!$C$2,IF(Y140="TIPO II",'BASE LIQUIDACION REDEBAN 2025'!$C$3,IF(Y140="TIPO III",'BASE LIQUIDACION REDEBAN 2025'!$C$4,IF(Y140="TIPO IV",'BASE LIQUIDACION REDEBAN 2025'!$C$5,IF(Z140="AEREO",'BASE LIQUIDACION REDEBAN 2025'!$B$6,'BASE LIQUIDACION REDEBAN 2025'!$C$5))))))</f>
        <v>479588.87655000004</v>
      </c>
      <c r="AE140" s="87">
        <f>IF(OR(W140="SOPORTE_TELEFÓNICO",W140="ENVÍO"),0,IF(Y140="TIPO I",'BASE LIQUIDACION REDEBAN 2025'!$B$10,IF(Y140="TIPO II",'BASE LIQUIDACION REDEBAN 2025'!$B$11,IF(Y140="TIPO III",'BASE LIQUIDACION REDEBAN 2025'!$B$12,'BASE LIQUIDACION REDEBAN 2025'!$B$13))))</f>
        <v>196536.5258152</v>
      </c>
      <c r="AF140" s="87">
        <f t="shared" si="2"/>
        <v>479588.87655000004</v>
      </c>
    </row>
    <row r="141" spans="1:32">
      <c r="A141" s="152" t="s">
        <v>68</v>
      </c>
      <c r="B141" s="152" t="str">
        <f>VLOOKUP(A141,'CENTRO DE COSTOS'!A:D,4,FALSE)</f>
        <v>WILLIAM ASDRUBAL ROZO ROZO</v>
      </c>
      <c r="C141" s="152" t="str">
        <f>VLOOKUP(A141,'CENTRO DE COSTOS'!A:D,2,FALSE)</f>
        <v>0004-0004</v>
      </c>
      <c r="D141" s="152">
        <v>11001</v>
      </c>
      <c r="E141" s="152" t="s">
        <v>8755</v>
      </c>
      <c r="F141" s="152">
        <v>56731</v>
      </c>
      <c r="G141" s="152" t="s">
        <v>8049</v>
      </c>
      <c r="H141" s="152" t="s">
        <v>470</v>
      </c>
      <c r="I141" s="152" t="s">
        <v>68</v>
      </c>
      <c r="J141" s="152" t="s">
        <v>8756</v>
      </c>
      <c r="K141" s="152" t="s">
        <v>159</v>
      </c>
      <c r="L141" s="152" t="s">
        <v>8757</v>
      </c>
      <c r="M141" s="153">
        <v>45884.48333333333</v>
      </c>
      <c r="N141" s="153">
        <v>45888.56527777778</v>
      </c>
      <c r="O141" s="186"/>
      <c r="P141" s="187" t="s">
        <v>3335</v>
      </c>
      <c r="Q141" s="152" t="s">
        <v>8074</v>
      </c>
      <c r="R141" s="188" t="s">
        <v>200</v>
      </c>
      <c r="S141" s="188" t="s">
        <v>201</v>
      </c>
      <c r="T141" s="152" t="s">
        <v>8052</v>
      </c>
      <c r="U141" s="152" t="s">
        <v>8053</v>
      </c>
      <c r="V141" s="187" t="s">
        <v>8758</v>
      </c>
      <c r="W141" s="152" t="s">
        <v>2967</v>
      </c>
      <c r="X141" s="152" t="s">
        <v>8759</v>
      </c>
      <c r="Y141" s="152" t="s">
        <v>25</v>
      </c>
      <c r="Z141" s="189" t="str">
        <f>VLOOKUP(D141,TIPOLOGIA!A:F,5,0)</f>
        <v>TERRESTRE</v>
      </c>
      <c r="AA141" s="152" t="s">
        <v>599</v>
      </c>
      <c r="AB141" s="152">
        <v>1</v>
      </c>
      <c r="AC141" s="152">
        <v>0</v>
      </c>
      <c r="AD141" s="87">
        <f>IF(W141="SOPORTE_TELEFÓNICO",'BASE LIQUIDACION REDEBAN 2025'!$B$19,IF(Y141="TIPO I",'BASE LIQUIDACION REDEBAN 2025'!$C$2,IF(Y141="TIPO II",'BASE LIQUIDACION REDEBAN 2025'!$C$3,IF(Y141="TIPO III",'BASE LIQUIDACION REDEBAN 2025'!$C$4,IF(Y141="TIPO IV",'BASE LIQUIDACION REDEBAN 2025'!$C$5,IF(Z141="AEREO",'BASE LIQUIDACION REDEBAN 2025'!$B$6,'BASE LIQUIDACION REDEBAN 2025'!$C$5))))))</f>
        <v>65960.072302</v>
      </c>
      <c r="AE141" s="87">
        <f>IF(OR(W141="SOPORTE_TELEFÓNICO",W141="ENVÍO"),0,IF(Y141="TIPO I",'BASE LIQUIDACION REDEBAN 2025'!$B$10,IF(Y141="TIPO II",'BASE LIQUIDACION REDEBAN 2025'!$B$11,IF(Y141="TIPO III",'BASE LIQUIDACION REDEBAN 2025'!$B$12,'BASE LIQUIDACION REDEBAN 2025'!$B$13))))</f>
        <v>75096.394270399993</v>
      </c>
      <c r="AF141" s="87">
        <f t="shared" si="2"/>
        <v>65960.072302</v>
      </c>
    </row>
    <row r="142" spans="1:32">
      <c r="A142" s="152" t="s">
        <v>93</v>
      </c>
      <c r="B142" s="152" t="str">
        <f>VLOOKUP(A142,'CENTRO DE COSTOS'!A:D,4,FALSE)</f>
        <v>DIEGO FERNANDO HENAO CARDONA</v>
      </c>
      <c r="C142" s="152" t="str">
        <f>VLOOKUP(A142,'CENTRO DE COSTOS'!A:D,2,FALSE)</f>
        <v>0004-0003</v>
      </c>
      <c r="D142" s="152">
        <v>52110</v>
      </c>
      <c r="E142" s="152" t="s">
        <v>8760</v>
      </c>
      <c r="F142" s="152">
        <v>68530</v>
      </c>
      <c r="G142" s="152" t="s">
        <v>8049</v>
      </c>
      <c r="H142" s="152" t="s">
        <v>174</v>
      </c>
      <c r="I142" s="152" t="s">
        <v>1132</v>
      </c>
      <c r="J142" s="152" t="s">
        <v>8761</v>
      </c>
      <c r="K142" s="152" t="s">
        <v>159</v>
      </c>
      <c r="L142" s="152" t="s">
        <v>8762</v>
      </c>
      <c r="M142" s="153">
        <v>45883.479166666664</v>
      </c>
      <c r="N142" s="153">
        <v>45888.599305555559</v>
      </c>
      <c r="O142" s="186"/>
      <c r="P142" s="187" t="s">
        <v>3335</v>
      </c>
      <c r="Q142" s="152" t="s">
        <v>3335</v>
      </c>
      <c r="R142" s="188" t="s">
        <v>2973</v>
      </c>
      <c r="S142" s="188" t="s">
        <v>2973</v>
      </c>
      <c r="T142" s="152" t="s">
        <v>8052</v>
      </c>
      <c r="U142" s="152" t="s">
        <v>8053</v>
      </c>
      <c r="V142" s="187" t="s">
        <v>8763</v>
      </c>
      <c r="W142" s="152" t="s">
        <v>2967</v>
      </c>
      <c r="X142" s="152" t="s">
        <v>8764</v>
      </c>
      <c r="Y142" s="152" t="s">
        <v>28</v>
      </c>
      <c r="Z142" s="189" t="str">
        <f>VLOOKUP(D142,TIPOLOGIA!A:F,5,0)</f>
        <v>TERRESTRE</v>
      </c>
      <c r="AA142" s="152" t="s">
        <v>1825</v>
      </c>
      <c r="AB142" s="152">
        <v>1</v>
      </c>
      <c r="AC142" s="152">
        <v>0</v>
      </c>
      <c r="AD142" s="87">
        <f>IF(W142="SOPORTE_TELEFÓNICO",'BASE LIQUIDACION REDEBAN 2025'!$B$19,IF(Y142="TIPO I",'BASE LIQUIDACION REDEBAN 2025'!$C$2,IF(Y142="TIPO II",'BASE LIQUIDACION REDEBAN 2025'!$C$3,IF(Y142="TIPO III",'BASE LIQUIDACION REDEBAN 2025'!$C$4,IF(Y142="TIPO IV",'BASE LIQUIDACION REDEBAN 2025'!$C$5,IF(Z142="AEREO",'BASE LIQUIDACION REDEBAN 2025'!$B$6,'BASE LIQUIDACION REDEBAN 2025'!$C$5))))))</f>
        <v>144967.87232000002</v>
      </c>
      <c r="AE142" s="87">
        <f>IF(OR(W142="SOPORTE_TELEFÓNICO",W142="ENVÍO"),0,IF(Y142="TIPO I",'BASE LIQUIDACION REDEBAN 2025'!$B$10,IF(Y142="TIPO II",'BASE LIQUIDACION REDEBAN 2025'!$B$11,IF(Y142="TIPO III",'BASE LIQUIDACION REDEBAN 2025'!$B$12,'BASE LIQUIDACION REDEBAN 2025'!$B$13))))</f>
        <v>140395.6348884</v>
      </c>
      <c r="AF142" s="87">
        <f t="shared" si="2"/>
        <v>144967.87232000002</v>
      </c>
    </row>
    <row r="143" spans="1:32">
      <c r="A143" s="152" t="s">
        <v>72</v>
      </c>
      <c r="B143" s="152" t="str">
        <f>VLOOKUP(A143,'CENTRO DE COSTOS'!A:D,4,FALSE)</f>
        <v>MIGUEL JULIÁN HERNÁNDEZ GUARÍN</v>
      </c>
      <c r="C143" s="152" t="str">
        <f>VLOOKUP(A143,'CENTRO DE COSTOS'!A:D,2,FALSE)</f>
        <v>0004-0008</v>
      </c>
      <c r="D143" s="152">
        <v>81794</v>
      </c>
      <c r="E143" s="152" t="s">
        <v>8765</v>
      </c>
      <c r="F143" s="152">
        <v>77979</v>
      </c>
      <c r="G143" s="152" t="s">
        <v>8049</v>
      </c>
      <c r="H143" s="152" t="s">
        <v>1811</v>
      </c>
      <c r="I143" s="152" t="s">
        <v>8766</v>
      </c>
      <c r="J143" s="152" t="s">
        <v>8767</v>
      </c>
      <c r="K143" s="152" t="s">
        <v>159</v>
      </c>
      <c r="L143" s="152" t="s">
        <v>8768</v>
      </c>
      <c r="M143" s="153">
        <v>45868.665972222225</v>
      </c>
      <c r="N143" s="153">
        <v>45888.638888888891</v>
      </c>
      <c r="O143" s="186"/>
      <c r="P143" s="187" t="s">
        <v>3335</v>
      </c>
      <c r="Q143" s="152" t="s">
        <v>3335</v>
      </c>
      <c r="R143" s="188" t="s">
        <v>2973</v>
      </c>
      <c r="S143" s="188" t="s">
        <v>2973</v>
      </c>
      <c r="T143" s="152" t="s">
        <v>8052</v>
      </c>
      <c r="U143" s="152" t="s">
        <v>8053</v>
      </c>
      <c r="V143" s="187" t="s">
        <v>8769</v>
      </c>
      <c r="W143" s="152" t="s">
        <v>2967</v>
      </c>
      <c r="X143" s="152" t="s">
        <v>8770</v>
      </c>
      <c r="Y143" s="152" t="s">
        <v>180</v>
      </c>
      <c r="Z143" s="189" t="str">
        <f>VLOOKUP(D143,TIPOLOGIA!A:F,5,0)</f>
        <v>AEREO</v>
      </c>
      <c r="AA143" s="152" t="s">
        <v>957</v>
      </c>
      <c r="AB143" s="152">
        <v>1</v>
      </c>
      <c r="AC143" s="152">
        <v>0</v>
      </c>
      <c r="AD143" s="87">
        <f>IF(W143="SOPORTE_TELEFÓNICO",'BASE LIQUIDACION REDEBAN 2025'!$B$19,IF(Y143="TIPO I",'BASE LIQUIDACION REDEBAN 2025'!$C$2,IF(Y143="TIPO II",'BASE LIQUIDACION REDEBAN 2025'!$C$3,IF(Y143="TIPO III",'BASE LIQUIDACION REDEBAN 2025'!$C$4,IF(Y143="TIPO IV",'BASE LIQUIDACION REDEBAN 2025'!$C$5,IF(Z143="AEREO",'BASE LIQUIDACION REDEBAN 2025'!$B$6,'BASE LIQUIDACION REDEBAN 2025'!$C$5))))))</f>
        <v>988462.96268840006</v>
      </c>
      <c r="AE143" s="87">
        <f>IF(OR(W143="SOPORTE_TELEFÓNICO",W143="ENVÍO"),0,IF(Y143="TIPO I",'BASE LIQUIDACION REDEBAN 2025'!$B$10,IF(Y143="TIPO II",'BASE LIQUIDACION REDEBAN 2025'!$B$11,IF(Y143="TIPO III",'BASE LIQUIDACION REDEBAN 2025'!$B$12,'BASE LIQUIDACION REDEBAN 2025'!$B$13))))</f>
        <v>196536.5258152</v>
      </c>
      <c r="AF143" s="87">
        <f t="shared" si="2"/>
        <v>988462.96268840006</v>
      </c>
    </row>
    <row r="144" spans="1:32">
      <c r="A144" s="152" t="s">
        <v>90</v>
      </c>
      <c r="B144" s="152" t="str">
        <f>VLOOKUP(A144,'CENTRO DE COSTOS'!A:D,4,FALSE)</f>
        <v>JUAN SEBASTIÁN RÍOS CASTRILLÓN</v>
      </c>
      <c r="C144" s="152" t="str">
        <f>VLOOKUP(A144,'CENTRO DE COSTOS'!A:D,2,FALSE)</f>
        <v>0004-0005</v>
      </c>
      <c r="D144" s="152">
        <v>5197</v>
      </c>
      <c r="E144" s="152" t="s">
        <v>8771</v>
      </c>
      <c r="F144" s="152">
        <v>59566</v>
      </c>
      <c r="G144" s="152" t="s">
        <v>8049</v>
      </c>
      <c r="H144" s="152" t="s">
        <v>197</v>
      </c>
      <c r="I144" s="152" t="s">
        <v>8772</v>
      </c>
      <c r="J144" s="152" t="s">
        <v>8773</v>
      </c>
      <c r="K144" s="152" t="s">
        <v>159</v>
      </c>
      <c r="L144" s="152" t="s">
        <v>8774</v>
      </c>
      <c r="M144" s="153">
        <v>45881.333333333336</v>
      </c>
      <c r="N144" s="153">
        <v>45889.208333333336</v>
      </c>
      <c r="O144" s="186"/>
      <c r="P144" s="187" t="s">
        <v>3335</v>
      </c>
      <c r="Q144" s="152" t="s">
        <v>8074</v>
      </c>
      <c r="R144" s="188" t="s">
        <v>200</v>
      </c>
      <c r="S144" s="188" t="s">
        <v>201</v>
      </c>
      <c r="T144" s="152" t="s">
        <v>8052</v>
      </c>
      <c r="U144" s="152" t="s">
        <v>8053</v>
      </c>
      <c r="V144" s="187" t="s">
        <v>8775</v>
      </c>
      <c r="W144" s="152" t="s">
        <v>2967</v>
      </c>
      <c r="X144" s="152" t="s">
        <v>8776</v>
      </c>
      <c r="Y144" s="152" t="s">
        <v>28</v>
      </c>
      <c r="Z144" s="189" t="str">
        <f>VLOOKUP(D144,TIPOLOGIA!A:F,5,0)</f>
        <v>TERRESTRE</v>
      </c>
      <c r="AA144" s="152" t="s">
        <v>4326</v>
      </c>
      <c r="AB144" s="152">
        <v>1</v>
      </c>
      <c r="AC144" s="152">
        <v>0</v>
      </c>
      <c r="AD144" s="87">
        <f>IF(W144="SOPORTE_TELEFÓNICO",'BASE LIQUIDACION REDEBAN 2025'!$B$19,IF(Y144="TIPO I",'BASE LIQUIDACION REDEBAN 2025'!$C$2,IF(Y144="TIPO II",'BASE LIQUIDACION REDEBAN 2025'!$C$3,IF(Y144="TIPO III",'BASE LIQUIDACION REDEBAN 2025'!$C$4,IF(Y144="TIPO IV",'BASE LIQUIDACION REDEBAN 2025'!$C$5,IF(Z144="AEREO",'BASE LIQUIDACION REDEBAN 2025'!$B$6,'BASE LIQUIDACION REDEBAN 2025'!$C$5))))))</f>
        <v>144967.87232000002</v>
      </c>
      <c r="AE144" s="87">
        <f>IF(OR(W144="SOPORTE_TELEFÓNICO",W144="ENVÍO"),0,IF(Y144="TIPO I",'BASE LIQUIDACION REDEBAN 2025'!$B$10,IF(Y144="TIPO II",'BASE LIQUIDACION REDEBAN 2025'!$B$11,IF(Y144="TIPO III",'BASE LIQUIDACION REDEBAN 2025'!$B$12,'BASE LIQUIDACION REDEBAN 2025'!$B$13))))</f>
        <v>140395.6348884</v>
      </c>
      <c r="AF144" s="87">
        <f t="shared" si="2"/>
        <v>144967.87232000002</v>
      </c>
    </row>
    <row r="145" spans="1:32">
      <c r="A145" s="152" t="s">
        <v>72</v>
      </c>
      <c r="B145" s="152" t="str">
        <f>VLOOKUP(A145,'CENTRO DE COSTOS'!A:D,4,FALSE)</f>
        <v>MIGUEL JULIÁN HERNÁNDEZ GUARÍN</v>
      </c>
      <c r="C145" s="152" t="str">
        <f>VLOOKUP(A145,'CENTRO DE COSTOS'!A:D,2,FALSE)</f>
        <v>0004-0008</v>
      </c>
      <c r="D145" s="152">
        <v>68081</v>
      </c>
      <c r="E145" s="152" t="s">
        <v>8777</v>
      </c>
      <c r="F145" s="152">
        <v>41566</v>
      </c>
      <c r="G145" s="152" t="s">
        <v>8049</v>
      </c>
      <c r="H145" s="152" t="s">
        <v>820</v>
      </c>
      <c r="I145" s="152" t="s">
        <v>829</v>
      </c>
      <c r="J145" s="152" t="s">
        <v>8778</v>
      </c>
      <c r="K145" s="152" t="s">
        <v>159</v>
      </c>
      <c r="L145" s="152" t="s">
        <v>8779</v>
      </c>
      <c r="M145" s="153">
        <v>45883.479166666664</v>
      </c>
      <c r="N145" s="153">
        <v>45889.320833333331</v>
      </c>
      <c r="O145" s="186"/>
      <c r="P145" s="187" t="s">
        <v>3335</v>
      </c>
      <c r="Q145" s="152" t="s">
        <v>3335</v>
      </c>
      <c r="R145" s="188" t="s">
        <v>2973</v>
      </c>
      <c r="S145" s="188" t="s">
        <v>2973</v>
      </c>
      <c r="T145" s="152" t="s">
        <v>8052</v>
      </c>
      <c r="U145" s="152" t="s">
        <v>8053</v>
      </c>
      <c r="V145" s="187" t="s">
        <v>8780</v>
      </c>
      <c r="W145" s="152" t="s">
        <v>2967</v>
      </c>
      <c r="X145" s="152" t="s">
        <v>8781</v>
      </c>
      <c r="Y145" s="152" t="s">
        <v>30</v>
      </c>
      <c r="Z145" s="189" t="str">
        <f>VLOOKUP(D145,TIPOLOGIA!A:F,5,0)</f>
        <v>TERRESTRE</v>
      </c>
      <c r="AA145" s="152" t="s">
        <v>438</v>
      </c>
      <c r="AB145" s="152">
        <v>1</v>
      </c>
      <c r="AC145" s="152">
        <v>0</v>
      </c>
      <c r="AD145" s="87">
        <f>IF(W145="SOPORTE_TELEFÓNICO",'BASE LIQUIDACION REDEBAN 2025'!$B$19,IF(Y145="TIPO I",'BASE LIQUIDACION REDEBAN 2025'!$C$2,IF(Y145="TIPO II",'BASE LIQUIDACION REDEBAN 2025'!$C$3,IF(Y145="TIPO III",'BASE LIQUIDACION REDEBAN 2025'!$C$4,IF(Y145="TIPO IV",'BASE LIQUIDACION REDEBAN 2025'!$C$5,IF(Z145="AEREO",'BASE LIQUIDACION REDEBAN 2025'!$B$6,'BASE LIQUIDACION REDEBAN 2025'!$C$5))))))</f>
        <v>275728.78077800001</v>
      </c>
      <c r="AE145" s="87">
        <f>IF(OR(W145="SOPORTE_TELEFÓNICO",W145="ENVÍO"),0,IF(Y145="TIPO I",'BASE LIQUIDACION REDEBAN 2025'!$B$10,IF(Y145="TIPO II",'BASE LIQUIDACION REDEBAN 2025'!$B$11,IF(Y145="TIPO III",'BASE LIQUIDACION REDEBAN 2025'!$B$12,'BASE LIQUIDACION REDEBAN 2025'!$B$13))))</f>
        <v>196536.5258152</v>
      </c>
      <c r="AF145" s="87">
        <f t="shared" si="2"/>
        <v>275728.78077800001</v>
      </c>
    </row>
    <row r="146" spans="1:32">
      <c r="A146" s="152" t="s">
        <v>60</v>
      </c>
      <c r="B146" s="152" t="str">
        <f>VLOOKUP(A146,'CENTRO DE COSTOS'!A:D,4,FALSE)</f>
        <v>JUAN SEBASTIÁN RÍOS CASTRILLÓN</v>
      </c>
      <c r="C146" s="152" t="str">
        <f>VLOOKUP(A146,'CENTRO DE COSTOS'!A:D,2,FALSE)</f>
        <v>0004-0005</v>
      </c>
      <c r="D146" s="152">
        <v>5837</v>
      </c>
      <c r="E146" s="152" t="s">
        <v>8782</v>
      </c>
      <c r="F146" s="152">
        <v>37620</v>
      </c>
      <c r="G146" s="152" t="s">
        <v>8049</v>
      </c>
      <c r="H146" s="152" t="s">
        <v>197</v>
      </c>
      <c r="I146" s="152" t="s">
        <v>785</v>
      </c>
      <c r="J146" s="152" t="s">
        <v>8783</v>
      </c>
      <c r="K146" s="152" t="s">
        <v>159</v>
      </c>
      <c r="L146" s="152" t="s">
        <v>8784</v>
      </c>
      <c r="M146" s="153">
        <v>45884.48333333333</v>
      </c>
      <c r="N146" s="153">
        <v>45889.325694444444</v>
      </c>
      <c r="O146" s="186"/>
      <c r="P146" s="187" t="s">
        <v>3335</v>
      </c>
      <c r="Q146" s="152" t="s">
        <v>3335</v>
      </c>
      <c r="R146" s="188" t="s">
        <v>200</v>
      </c>
      <c r="S146" s="188" t="s">
        <v>201</v>
      </c>
      <c r="T146" s="152" t="s">
        <v>8052</v>
      </c>
      <c r="U146" s="152" t="s">
        <v>8053</v>
      </c>
      <c r="V146" s="187" t="s">
        <v>8785</v>
      </c>
      <c r="W146" s="152" t="s">
        <v>2967</v>
      </c>
      <c r="X146" s="152" t="s">
        <v>8786</v>
      </c>
      <c r="Y146" s="152" t="s">
        <v>28</v>
      </c>
      <c r="Z146" s="189" t="str">
        <f>VLOOKUP(D146,TIPOLOGIA!A:F,5,0)</f>
        <v>TERRESTRE</v>
      </c>
      <c r="AA146" s="152" t="s">
        <v>4326</v>
      </c>
      <c r="AB146" s="152">
        <v>1</v>
      </c>
      <c r="AC146" s="152">
        <v>0</v>
      </c>
      <c r="AD146" s="87">
        <f>IF(W146="SOPORTE_TELEFÓNICO",'BASE LIQUIDACION REDEBAN 2025'!$B$19,IF(Y146="TIPO I",'BASE LIQUIDACION REDEBAN 2025'!$C$2,IF(Y146="TIPO II",'BASE LIQUIDACION REDEBAN 2025'!$C$3,IF(Y146="TIPO III",'BASE LIQUIDACION REDEBAN 2025'!$C$4,IF(Y146="TIPO IV",'BASE LIQUIDACION REDEBAN 2025'!$C$5,IF(Z146="AEREO",'BASE LIQUIDACION REDEBAN 2025'!$B$6,'BASE LIQUIDACION REDEBAN 2025'!$C$5))))))</f>
        <v>144967.87232000002</v>
      </c>
      <c r="AE146" s="87">
        <f>IF(OR(W146="SOPORTE_TELEFÓNICO",W146="ENVÍO"),0,IF(Y146="TIPO I",'BASE LIQUIDACION REDEBAN 2025'!$B$10,IF(Y146="TIPO II",'BASE LIQUIDACION REDEBAN 2025'!$B$11,IF(Y146="TIPO III",'BASE LIQUIDACION REDEBAN 2025'!$B$12,'BASE LIQUIDACION REDEBAN 2025'!$B$13))))</f>
        <v>140395.6348884</v>
      </c>
      <c r="AF146" s="87">
        <f t="shared" si="2"/>
        <v>144967.87232000002</v>
      </c>
    </row>
    <row r="147" spans="1:32">
      <c r="A147" s="152" t="s">
        <v>91</v>
      </c>
      <c r="B147" s="152" t="str">
        <f>VLOOKUP(A147,'CENTRO DE COSTOS'!A:D,4,FALSE)</f>
        <v>JOSE MAURICIO HERNANDEZ ROJAS</v>
      </c>
      <c r="C147" s="152" t="str">
        <f>VLOOKUP(A147,'CENTRO DE COSTOS'!A:D,2,FALSE)</f>
        <v>0004-0001</v>
      </c>
      <c r="D147" s="152">
        <v>23555</v>
      </c>
      <c r="E147" s="152" t="s">
        <v>8787</v>
      </c>
      <c r="F147" s="152">
        <v>54778</v>
      </c>
      <c r="G147" s="152" t="s">
        <v>8049</v>
      </c>
      <c r="H147" s="152" t="s">
        <v>421</v>
      </c>
      <c r="I147" s="152" t="s">
        <v>1688</v>
      </c>
      <c r="J147" s="152" t="s">
        <v>8788</v>
      </c>
      <c r="K147" s="152" t="s">
        <v>159</v>
      </c>
      <c r="L147" s="152" t="s">
        <v>8789</v>
      </c>
      <c r="M147" s="153">
        <v>45884.48333333333</v>
      </c>
      <c r="N147" s="153">
        <v>45889.328472222223</v>
      </c>
      <c r="O147" s="186"/>
      <c r="P147" s="187" t="s">
        <v>3335</v>
      </c>
      <c r="Q147" s="152" t="s">
        <v>3335</v>
      </c>
      <c r="R147" s="188" t="s">
        <v>200</v>
      </c>
      <c r="S147" s="188" t="s">
        <v>201</v>
      </c>
      <c r="T147" s="152" t="s">
        <v>8052</v>
      </c>
      <c r="U147" s="152" t="s">
        <v>8053</v>
      </c>
      <c r="V147" s="187" t="s">
        <v>8790</v>
      </c>
      <c r="W147" s="152" t="s">
        <v>2967</v>
      </c>
      <c r="X147" s="152" t="s">
        <v>8791</v>
      </c>
      <c r="Y147" s="152" t="s">
        <v>28</v>
      </c>
      <c r="Z147" s="189" t="str">
        <f>VLOOKUP(D147,TIPOLOGIA!A:F,5,0)</f>
        <v>TERRESTRE</v>
      </c>
      <c r="AA147" s="152" t="s">
        <v>4326</v>
      </c>
      <c r="AB147" s="152">
        <v>1</v>
      </c>
      <c r="AC147" s="152">
        <v>0</v>
      </c>
      <c r="AD147" s="87">
        <f>IF(W147="SOPORTE_TELEFÓNICO",'BASE LIQUIDACION REDEBAN 2025'!$B$19,IF(Y147="TIPO I",'BASE LIQUIDACION REDEBAN 2025'!$C$2,IF(Y147="TIPO II",'BASE LIQUIDACION REDEBAN 2025'!$C$3,IF(Y147="TIPO III",'BASE LIQUIDACION REDEBAN 2025'!$C$4,IF(Y147="TIPO IV",'BASE LIQUIDACION REDEBAN 2025'!$C$5,IF(Z147="AEREO",'BASE LIQUIDACION REDEBAN 2025'!$B$6,'BASE LIQUIDACION REDEBAN 2025'!$C$5))))))</f>
        <v>144967.87232000002</v>
      </c>
      <c r="AE147" s="87">
        <f>IF(OR(W147="SOPORTE_TELEFÓNICO",W147="ENVÍO"),0,IF(Y147="TIPO I",'BASE LIQUIDACION REDEBAN 2025'!$B$10,IF(Y147="TIPO II",'BASE LIQUIDACION REDEBAN 2025'!$B$11,IF(Y147="TIPO III",'BASE LIQUIDACION REDEBAN 2025'!$B$12,'BASE LIQUIDACION REDEBAN 2025'!$B$13))))</f>
        <v>140395.6348884</v>
      </c>
      <c r="AF147" s="87">
        <f t="shared" si="2"/>
        <v>144967.87232000002</v>
      </c>
    </row>
    <row r="148" spans="1:32">
      <c r="A148" s="152" t="s">
        <v>60</v>
      </c>
      <c r="B148" s="152" t="str">
        <f>VLOOKUP(A148,'CENTRO DE COSTOS'!A:D,4,FALSE)</f>
        <v>JUAN SEBASTIÁN RÍOS CASTRILLÓN</v>
      </c>
      <c r="C148" s="152" t="str">
        <f>VLOOKUP(A148,'CENTRO DE COSTOS'!A:D,2,FALSE)</f>
        <v>0004-0005</v>
      </c>
      <c r="D148" s="152">
        <v>5147</v>
      </c>
      <c r="E148" s="152" t="s">
        <v>8792</v>
      </c>
      <c r="F148" s="152">
        <v>71704</v>
      </c>
      <c r="G148" s="152" t="s">
        <v>8049</v>
      </c>
      <c r="H148" s="152" t="s">
        <v>197</v>
      </c>
      <c r="I148" s="152" t="s">
        <v>2433</v>
      </c>
      <c r="J148" s="152" t="s">
        <v>8793</v>
      </c>
      <c r="K148" s="152" t="s">
        <v>159</v>
      </c>
      <c r="L148" s="152" t="s">
        <v>8794</v>
      </c>
      <c r="M148" s="153">
        <v>45884.48333333333</v>
      </c>
      <c r="N148" s="153">
        <v>45889.330555555556</v>
      </c>
      <c r="O148" s="186"/>
      <c r="P148" s="187" t="s">
        <v>3335</v>
      </c>
      <c r="Q148" s="152" t="s">
        <v>3335</v>
      </c>
      <c r="R148" s="188" t="s">
        <v>200</v>
      </c>
      <c r="S148" s="188" t="s">
        <v>201</v>
      </c>
      <c r="T148" s="152" t="s">
        <v>8052</v>
      </c>
      <c r="U148" s="152" t="s">
        <v>8053</v>
      </c>
      <c r="V148" s="187" t="s">
        <v>8795</v>
      </c>
      <c r="W148" s="152" t="s">
        <v>2967</v>
      </c>
      <c r="X148" s="152" t="s">
        <v>8796</v>
      </c>
      <c r="Y148" s="152" t="s">
        <v>25</v>
      </c>
      <c r="Z148" s="189" t="str">
        <f>VLOOKUP(D148,TIPOLOGIA!A:F,5,0)</f>
        <v>TERRESTRE</v>
      </c>
      <c r="AA148" s="152" t="s">
        <v>4326</v>
      </c>
      <c r="AB148" s="152">
        <v>1</v>
      </c>
      <c r="AC148" s="152">
        <v>0</v>
      </c>
      <c r="AD148" s="87">
        <f>IF(W148="SOPORTE_TELEFÓNICO",'BASE LIQUIDACION REDEBAN 2025'!$B$19,IF(Y148="TIPO I",'BASE LIQUIDACION REDEBAN 2025'!$C$2,IF(Y148="TIPO II",'BASE LIQUIDACION REDEBAN 2025'!$C$3,IF(Y148="TIPO III",'BASE LIQUIDACION REDEBAN 2025'!$C$4,IF(Y148="TIPO IV",'BASE LIQUIDACION REDEBAN 2025'!$C$5,IF(Z148="AEREO",'BASE LIQUIDACION REDEBAN 2025'!$B$6,'BASE LIQUIDACION REDEBAN 2025'!$C$5))))))</f>
        <v>65960.072302</v>
      </c>
      <c r="AE148" s="87">
        <f>IF(OR(W148="SOPORTE_TELEFÓNICO",W148="ENVÍO"),0,IF(Y148="TIPO I",'BASE LIQUIDACION REDEBAN 2025'!$B$10,IF(Y148="TIPO II",'BASE LIQUIDACION REDEBAN 2025'!$B$11,IF(Y148="TIPO III",'BASE LIQUIDACION REDEBAN 2025'!$B$12,'BASE LIQUIDACION REDEBAN 2025'!$B$13))))</f>
        <v>75096.394270399993</v>
      </c>
      <c r="AF148" s="87">
        <f t="shared" si="2"/>
        <v>65960.072302</v>
      </c>
    </row>
    <row r="149" spans="1:32">
      <c r="A149" s="152" t="s">
        <v>92</v>
      </c>
      <c r="B149" s="152" t="str">
        <f>VLOOKUP(A149,'CENTRO DE COSTOS'!A:D,4,FALSE)</f>
        <v>KEVIN ALEXIS CORZO BUSTOS</v>
      </c>
      <c r="C149" s="152" t="str">
        <f>VLOOKUP(A149,'CENTRO DE COSTOS'!A:D,2,FALSE)</f>
        <v>0004-0007</v>
      </c>
      <c r="D149" s="152">
        <v>41001</v>
      </c>
      <c r="E149" s="152" t="s">
        <v>8797</v>
      </c>
      <c r="F149" s="152">
        <v>64929</v>
      </c>
      <c r="G149" s="152" t="s">
        <v>8049</v>
      </c>
      <c r="H149" s="152" t="s">
        <v>249</v>
      </c>
      <c r="I149" s="152" t="s">
        <v>92</v>
      </c>
      <c r="J149" s="152" t="s">
        <v>8798</v>
      </c>
      <c r="K149" s="152" t="s">
        <v>159</v>
      </c>
      <c r="L149" s="152" t="s">
        <v>8799</v>
      </c>
      <c r="M149" s="153">
        <v>45884.48333333333</v>
      </c>
      <c r="N149" s="153">
        <v>45889.331944444442</v>
      </c>
      <c r="O149" s="186"/>
      <c r="P149" s="187" t="s">
        <v>3335</v>
      </c>
      <c r="Q149" s="152" t="s">
        <v>3335</v>
      </c>
      <c r="R149" s="188" t="s">
        <v>200</v>
      </c>
      <c r="S149" s="188" t="s">
        <v>201</v>
      </c>
      <c r="T149" s="152" t="s">
        <v>8052</v>
      </c>
      <c r="U149" s="152" t="s">
        <v>8053</v>
      </c>
      <c r="V149" s="187" t="s">
        <v>8800</v>
      </c>
      <c r="W149" s="152" t="s">
        <v>2967</v>
      </c>
      <c r="X149" s="152" t="s">
        <v>8801</v>
      </c>
      <c r="Y149" s="152" t="s">
        <v>25</v>
      </c>
      <c r="Z149" s="189" t="str">
        <f>VLOOKUP(D149,TIPOLOGIA!A:F,5,0)</f>
        <v>TERRESTRE</v>
      </c>
      <c r="AA149" s="152" t="s">
        <v>4326</v>
      </c>
      <c r="AB149" s="152">
        <v>1</v>
      </c>
      <c r="AC149" s="152">
        <v>0</v>
      </c>
      <c r="AD149" s="87">
        <f>IF(W149="SOPORTE_TELEFÓNICO",'BASE LIQUIDACION REDEBAN 2025'!$B$19,IF(Y149="TIPO I",'BASE LIQUIDACION REDEBAN 2025'!$C$2,IF(Y149="TIPO II",'BASE LIQUIDACION REDEBAN 2025'!$C$3,IF(Y149="TIPO III",'BASE LIQUIDACION REDEBAN 2025'!$C$4,IF(Y149="TIPO IV",'BASE LIQUIDACION REDEBAN 2025'!$C$5,IF(Z149="AEREO",'BASE LIQUIDACION REDEBAN 2025'!$B$6,'BASE LIQUIDACION REDEBAN 2025'!$C$5))))))</f>
        <v>65960.072302</v>
      </c>
      <c r="AE149" s="87">
        <f>IF(OR(W149="SOPORTE_TELEFÓNICO",W149="ENVÍO"),0,IF(Y149="TIPO I",'BASE LIQUIDACION REDEBAN 2025'!$B$10,IF(Y149="TIPO II",'BASE LIQUIDACION REDEBAN 2025'!$B$11,IF(Y149="TIPO III",'BASE LIQUIDACION REDEBAN 2025'!$B$12,'BASE LIQUIDACION REDEBAN 2025'!$B$13))))</f>
        <v>75096.394270399993</v>
      </c>
      <c r="AF149" s="87">
        <f t="shared" si="2"/>
        <v>65960.072302</v>
      </c>
    </row>
    <row r="150" spans="1:32">
      <c r="A150" s="152" t="s">
        <v>90</v>
      </c>
      <c r="B150" s="152" t="str">
        <f>VLOOKUP(A150,'CENTRO DE COSTOS'!A:D,4,FALSE)</f>
        <v>JUAN SEBASTIÁN RÍOS CASTRILLÓN</v>
      </c>
      <c r="C150" s="152" t="str">
        <f>VLOOKUP(A150,'CENTRO DE COSTOS'!A:D,2,FALSE)</f>
        <v>0004-0005</v>
      </c>
      <c r="D150" s="152">
        <v>5001</v>
      </c>
      <c r="E150" s="152" t="s">
        <v>8802</v>
      </c>
      <c r="F150" s="152">
        <v>74931</v>
      </c>
      <c r="G150" s="152" t="s">
        <v>8049</v>
      </c>
      <c r="H150" s="152" t="s">
        <v>197</v>
      </c>
      <c r="I150" s="152" t="s">
        <v>90</v>
      </c>
      <c r="J150" s="152" t="s">
        <v>8803</v>
      </c>
      <c r="K150" s="152" t="s">
        <v>159</v>
      </c>
      <c r="L150" s="152" t="s">
        <v>8804</v>
      </c>
      <c r="M150" s="153">
        <v>45884.48333333333</v>
      </c>
      <c r="N150" s="153">
        <v>45889.336111111108</v>
      </c>
      <c r="O150" s="186"/>
      <c r="P150" s="187" t="s">
        <v>3335</v>
      </c>
      <c r="Q150" s="152" t="s">
        <v>3335</v>
      </c>
      <c r="R150" s="188" t="s">
        <v>200</v>
      </c>
      <c r="S150" s="188" t="s">
        <v>201</v>
      </c>
      <c r="T150" s="152" t="s">
        <v>8052</v>
      </c>
      <c r="U150" s="152" t="s">
        <v>8053</v>
      </c>
      <c r="V150" s="187" t="s">
        <v>8785</v>
      </c>
      <c r="W150" s="152" t="s">
        <v>2967</v>
      </c>
      <c r="X150" s="152" t="s">
        <v>8805</v>
      </c>
      <c r="Y150" s="152" t="s">
        <v>25</v>
      </c>
      <c r="Z150" s="189" t="str">
        <f>VLOOKUP(D150,TIPOLOGIA!A:F,5,0)</f>
        <v>TERRESTRE</v>
      </c>
      <c r="AA150" s="152" t="s">
        <v>4326</v>
      </c>
      <c r="AB150" s="152">
        <v>1</v>
      </c>
      <c r="AC150" s="152">
        <v>0</v>
      </c>
      <c r="AD150" s="87">
        <f>IF(W150="SOPORTE_TELEFÓNICO",'BASE LIQUIDACION REDEBAN 2025'!$B$19,IF(Y150="TIPO I",'BASE LIQUIDACION REDEBAN 2025'!$C$2,IF(Y150="TIPO II",'BASE LIQUIDACION REDEBAN 2025'!$C$3,IF(Y150="TIPO III",'BASE LIQUIDACION REDEBAN 2025'!$C$4,IF(Y150="TIPO IV",'BASE LIQUIDACION REDEBAN 2025'!$C$5,IF(Z150="AEREO",'BASE LIQUIDACION REDEBAN 2025'!$B$6,'BASE LIQUIDACION REDEBAN 2025'!$C$5))))))</f>
        <v>65960.072302</v>
      </c>
      <c r="AE150" s="87">
        <f>IF(OR(W150="SOPORTE_TELEFÓNICO",W150="ENVÍO"),0,IF(Y150="TIPO I",'BASE LIQUIDACION REDEBAN 2025'!$B$10,IF(Y150="TIPO II",'BASE LIQUIDACION REDEBAN 2025'!$B$11,IF(Y150="TIPO III",'BASE LIQUIDACION REDEBAN 2025'!$B$12,'BASE LIQUIDACION REDEBAN 2025'!$B$13))))</f>
        <v>75096.394270399993</v>
      </c>
      <c r="AF150" s="87">
        <f t="shared" si="2"/>
        <v>65960.072302</v>
      </c>
    </row>
    <row r="151" spans="1:32">
      <c r="A151" s="152" t="s">
        <v>60</v>
      </c>
      <c r="B151" s="152" t="str">
        <f>VLOOKUP(A151,'CENTRO DE COSTOS'!A:D,4,FALSE)</f>
        <v>JUAN SEBASTIÁN RÍOS CASTRILLÓN</v>
      </c>
      <c r="C151" s="152" t="str">
        <f>VLOOKUP(A151,'CENTRO DE COSTOS'!A:D,2,FALSE)</f>
        <v>0004-0005</v>
      </c>
      <c r="D151" s="152">
        <v>5490</v>
      </c>
      <c r="E151" s="152" t="s">
        <v>8806</v>
      </c>
      <c r="F151" s="152">
        <v>71512</v>
      </c>
      <c r="G151" s="152" t="s">
        <v>8049</v>
      </c>
      <c r="H151" s="152" t="s">
        <v>197</v>
      </c>
      <c r="I151" s="152" t="s">
        <v>631</v>
      </c>
      <c r="J151" s="152" t="s">
        <v>8807</v>
      </c>
      <c r="K151" s="152" t="s">
        <v>159</v>
      </c>
      <c r="L151" s="152" t="s">
        <v>8808</v>
      </c>
      <c r="M151" s="153">
        <v>45884.48333333333</v>
      </c>
      <c r="N151" s="153">
        <v>45889.361111111109</v>
      </c>
      <c r="O151" s="186"/>
      <c r="P151" s="187" t="s">
        <v>3335</v>
      </c>
      <c r="Q151" s="152" t="s">
        <v>3335</v>
      </c>
      <c r="R151" s="188" t="s">
        <v>200</v>
      </c>
      <c r="S151" s="188" t="s">
        <v>201</v>
      </c>
      <c r="T151" s="152" t="s">
        <v>8052</v>
      </c>
      <c r="U151" s="152" t="s">
        <v>8053</v>
      </c>
      <c r="V151" s="187" t="s">
        <v>8809</v>
      </c>
      <c r="W151" s="152" t="s">
        <v>2967</v>
      </c>
      <c r="X151" s="152" t="s">
        <v>8810</v>
      </c>
      <c r="Y151" s="152" t="s">
        <v>28</v>
      </c>
      <c r="Z151" s="189" t="str">
        <f>VLOOKUP(D151,TIPOLOGIA!A:F,5,0)</f>
        <v>TERRESTRE</v>
      </c>
      <c r="AA151" s="152" t="s">
        <v>4326</v>
      </c>
      <c r="AB151" s="152">
        <v>1</v>
      </c>
      <c r="AC151" s="152">
        <v>0</v>
      </c>
      <c r="AD151" s="87">
        <f>IF(W151="SOPORTE_TELEFÓNICO",'BASE LIQUIDACION REDEBAN 2025'!$B$19,IF(Y151="TIPO I",'BASE LIQUIDACION REDEBAN 2025'!$C$2,IF(Y151="TIPO II",'BASE LIQUIDACION REDEBAN 2025'!$C$3,IF(Y151="TIPO III",'BASE LIQUIDACION REDEBAN 2025'!$C$4,IF(Y151="TIPO IV",'BASE LIQUIDACION REDEBAN 2025'!$C$5,IF(Z151="AEREO",'BASE LIQUIDACION REDEBAN 2025'!$B$6,'BASE LIQUIDACION REDEBAN 2025'!$C$5))))))</f>
        <v>144967.87232000002</v>
      </c>
      <c r="AE151" s="87">
        <f>IF(OR(W151="SOPORTE_TELEFÓNICO",W151="ENVÍO"),0,IF(Y151="TIPO I",'BASE LIQUIDACION REDEBAN 2025'!$B$10,IF(Y151="TIPO II",'BASE LIQUIDACION REDEBAN 2025'!$B$11,IF(Y151="TIPO III",'BASE LIQUIDACION REDEBAN 2025'!$B$12,'BASE LIQUIDACION REDEBAN 2025'!$B$13))))</f>
        <v>140395.6348884</v>
      </c>
      <c r="AF151" s="87">
        <f t="shared" si="2"/>
        <v>144967.87232000002</v>
      </c>
    </row>
    <row r="152" spans="1:32">
      <c r="A152" s="152" t="s">
        <v>68</v>
      </c>
      <c r="B152" s="152" t="str">
        <f>VLOOKUP(A152,'CENTRO DE COSTOS'!A:D,4,FALSE)</f>
        <v>WILLIAM ASDRUBAL ROZO ROZO</v>
      </c>
      <c r="C152" s="152" t="str">
        <f>VLOOKUP(A152,'CENTRO DE COSTOS'!A:D,2,FALSE)</f>
        <v>0004-0004</v>
      </c>
      <c r="D152" s="152">
        <v>25754</v>
      </c>
      <c r="E152" s="152" t="s">
        <v>8811</v>
      </c>
      <c r="F152" s="152">
        <v>68867</v>
      </c>
      <c r="G152" s="152" t="s">
        <v>8049</v>
      </c>
      <c r="H152" s="152" t="s">
        <v>470</v>
      </c>
      <c r="I152" s="152" t="s">
        <v>1138</v>
      </c>
      <c r="J152" s="152" t="s">
        <v>8812</v>
      </c>
      <c r="K152" s="152" t="s">
        <v>159</v>
      </c>
      <c r="L152" s="152" t="s">
        <v>8813</v>
      </c>
      <c r="M152" s="153">
        <v>45884.48333333333</v>
      </c>
      <c r="N152" s="153">
        <v>45889.363194444442</v>
      </c>
      <c r="O152" s="186"/>
      <c r="P152" s="187" t="s">
        <v>3335</v>
      </c>
      <c r="Q152" s="152" t="s">
        <v>3335</v>
      </c>
      <c r="R152" s="188" t="s">
        <v>200</v>
      </c>
      <c r="S152" s="188" t="s">
        <v>201</v>
      </c>
      <c r="T152" s="152" t="s">
        <v>8052</v>
      </c>
      <c r="U152" s="152" t="s">
        <v>8053</v>
      </c>
      <c r="V152" s="187" t="s">
        <v>8785</v>
      </c>
      <c r="W152" s="152" t="s">
        <v>2967</v>
      </c>
      <c r="X152" s="152" t="s">
        <v>8814</v>
      </c>
      <c r="Y152" s="152" t="s">
        <v>25</v>
      </c>
      <c r="Z152" s="189" t="str">
        <f>VLOOKUP(D152,TIPOLOGIA!A:F,5,0)</f>
        <v>TERRESTRE</v>
      </c>
      <c r="AA152" s="152" t="s">
        <v>4326</v>
      </c>
      <c r="AB152" s="152">
        <v>1</v>
      </c>
      <c r="AC152" s="152">
        <v>0</v>
      </c>
      <c r="AD152" s="87">
        <f>IF(W152="SOPORTE_TELEFÓNICO",'BASE LIQUIDACION REDEBAN 2025'!$B$19,IF(Y152="TIPO I",'BASE LIQUIDACION REDEBAN 2025'!$C$2,IF(Y152="TIPO II",'BASE LIQUIDACION REDEBAN 2025'!$C$3,IF(Y152="TIPO III",'BASE LIQUIDACION REDEBAN 2025'!$C$4,IF(Y152="TIPO IV",'BASE LIQUIDACION REDEBAN 2025'!$C$5,IF(Z152="AEREO",'BASE LIQUIDACION REDEBAN 2025'!$B$6,'BASE LIQUIDACION REDEBAN 2025'!$C$5))))))</f>
        <v>65960.072302</v>
      </c>
      <c r="AE152" s="87">
        <f>IF(OR(W152="SOPORTE_TELEFÓNICO",W152="ENVÍO"),0,IF(Y152="TIPO I",'BASE LIQUIDACION REDEBAN 2025'!$B$10,IF(Y152="TIPO II",'BASE LIQUIDACION REDEBAN 2025'!$B$11,IF(Y152="TIPO III",'BASE LIQUIDACION REDEBAN 2025'!$B$12,'BASE LIQUIDACION REDEBAN 2025'!$B$13))))</f>
        <v>75096.394270399993</v>
      </c>
      <c r="AF152" s="87">
        <f t="shared" si="2"/>
        <v>65960.072302</v>
      </c>
    </row>
    <row r="153" spans="1:32">
      <c r="A153" s="152" t="s">
        <v>68</v>
      </c>
      <c r="B153" s="152" t="str">
        <f>VLOOKUP(A153,'CENTRO DE COSTOS'!A:D,4,FALSE)</f>
        <v>WILLIAM ASDRUBAL ROZO ROZO</v>
      </c>
      <c r="C153" s="152" t="str">
        <f>VLOOKUP(A153,'CENTRO DE COSTOS'!A:D,2,FALSE)</f>
        <v>0004-0004</v>
      </c>
      <c r="D153" s="152">
        <v>11001</v>
      </c>
      <c r="E153" s="152" t="s">
        <v>8815</v>
      </c>
      <c r="F153" s="152">
        <v>69718</v>
      </c>
      <c r="G153" s="152" t="s">
        <v>8049</v>
      </c>
      <c r="H153" s="152" t="s">
        <v>470</v>
      </c>
      <c r="I153" s="152" t="s">
        <v>68</v>
      </c>
      <c r="J153" s="152" t="s">
        <v>8816</v>
      </c>
      <c r="K153" s="152" t="s">
        <v>159</v>
      </c>
      <c r="L153" s="152" t="s">
        <v>8817</v>
      </c>
      <c r="M153" s="153">
        <v>45884.48333333333</v>
      </c>
      <c r="N153" s="153">
        <v>45889.364583333336</v>
      </c>
      <c r="O153" s="186"/>
      <c r="P153" s="187" t="s">
        <v>3335</v>
      </c>
      <c r="Q153" s="152" t="s">
        <v>3335</v>
      </c>
      <c r="R153" s="188" t="s">
        <v>200</v>
      </c>
      <c r="S153" s="188" t="s">
        <v>201</v>
      </c>
      <c r="T153" s="152" t="s">
        <v>8052</v>
      </c>
      <c r="U153" s="152" t="s">
        <v>8159</v>
      </c>
      <c r="V153" s="187" t="s">
        <v>8818</v>
      </c>
      <c r="W153" s="152" t="s">
        <v>2967</v>
      </c>
      <c r="X153" s="152" t="s">
        <v>8819</v>
      </c>
      <c r="Y153" s="152" t="s">
        <v>25</v>
      </c>
      <c r="Z153" s="189" t="str">
        <f>VLOOKUP(D153,TIPOLOGIA!A:F,5,0)</f>
        <v>TERRESTRE</v>
      </c>
      <c r="AA153" s="152" t="s">
        <v>4326</v>
      </c>
      <c r="AB153" s="152">
        <v>1</v>
      </c>
      <c r="AC153" s="152">
        <v>0</v>
      </c>
      <c r="AD153" s="87">
        <f>IF(W153="SOPORTE_TELEFÓNICO",'BASE LIQUIDACION REDEBAN 2025'!$B$19,IF(Y153="TIPO I",'BASE LIQUIDACION REDEBAN 2025'!$C$2,IF(Y153="TIPO II",'BASE LIQUIDACION REDEBAN 2025'!$C$3,IF(Y153="TIPO III",'BASE LIQUIDACION REDEBAN 2025'!$C$4,IF(Y153="TIPO IV",'BASE LIQUIDACION REDEBAN 2025'!$C$5,IF(Z153="AEREO",'BASE LIQUIDACION REDEBAN 2025'!$B$6,'BASE LIQUIDACION REDEBAN 2025'!$C$5))))))</f>
        <v>65960.072302</v>
      </c>
      <c r="AE153" s="87">
        <f>IF(OR(W153="SOPORTE_TELEFÓNICO",W153="ENVÍO"),0,IF(Y153="TIPO I",'BASE LIQUIDACION REDEBAN 2025'!$B$10,IF(Y153="TIPO II",'BASE LIQUIDACION REDEBAN 2025'!$B$11,IF(Y153="TIPO III",'BASE LIQUIDACION REDEBAN 2025'!$B$12,'BASE LIQUIDACION REDEBAN 2025'!$B$13))))</f>
        <v>75096.394270399993</v>
      </c>
      <c r="AF153" s="87">
        <f t="shared" si="2"/>
        <v>65960.072302</v>
      </c>
    </row>
    <row r="154" spans="1:32">
      <c r="A154" s="152" t="s">
        <v>93</v>
      </c>
      <c r="B154" s="152" t="str">
        <f>VLOOKUP(A154,'CENTRO DE COSTOS'!A:D,4,FALSE)</f>
        <v>DIEGO FERNANDO HENAO CARDONA</v>
      </c>
      <c r="C154" s="152" t="str">
        <f>VLOOKUP(A154,'CENTRO DE COSTOS'!A:D,2,FALSE)</f>
        <v>0004-0003</v>
      </c>
      <c r="D154" s="152">
        <v>52356</v>
      </c>
      <c r="E154" s="152" t="s">
        <v>8820</v>
      </c>
      <c r="F154" s="152">
        <v>45670</v>
      </c>
      <c r="G154" s="152" t="s">
        <v>8049</v>
      </c>
      <c r="H154" s="152" t="s">
        <v>174</v>
      </c>
      <c r="I154" s="152" t="s">
        <v>2246</v>
      </c>
      <c r="J154" s="152" t="s">
        <v>8821</v>
      </c>
      <c r="K154" s="152" t="s">
        <v>159</v>
      </c>
      <c r="L154" s="152" t="s">
        <v>8822</v>
      </c>
      <c r="M154" s="153">
        <v>45884.527777777781</v>
      </c>
      <c r="N154" s="153">
        <v>45889.367361111108</v>
      </c>
      <c r="O154" s="186"/>
      <c r="P154" s="187" t="s">
        <v>3335</v>
      </c>
      <c r="Q154" s="152" t="s">
        <v>3335</v>
      </c>
      <c r="R154" s="188" t="s">
        <v>2973</v>
      </c>
      <c r="S154" s="188" t="s">
        <v>2973</v>
      </c>
      <c r="T154" s="152" t="s">
        <v>8052</v>
      </c>
      <c r="U154" s="152" t="s">
        <v>8053</v>
      </c>
      <c r="V154" s="187" t="s">
        <v>8823</v>
      </c>
      <c r="W154" s="152" t="s">
        <v>2967</v>
      </c>
      <c r="X154" s="152" t="s">
        <v>8824</v>
      </c>
      <c r="Y154" s="152" t="s">
        <v>28</v>
      </c>
      <c r="Z154" s="189" t="str">
        <f>VLOOKUP(D154,TIPOLOGIA!A:F,5,0)</f>
        <v>TERRESTRE</v>
      </c>
      <c r="AA154" s="152" t="s">
        <v>3595</v>
      </c>
      <c r="AB154" s="152">
        <v>1</v>
      </c>
      <c r="AC154" s="152">
        <v>0</v>
      </c>
      <c r="AD154" s="87">
        <f>IF(W154="SOPORTE_TELEFÓNICO",'BASE LIQUIDACION REDEBAN 2025'!$B$19,IF(Y154="TIPO I",'BASE LIQUIDACION REDEBAN 2025'!$C$2,IF(Y154="TIPO II",'BASE LIQUIDACION REDEBAN 2025'!$C$3,IF(Y154="TIPO III",'BASE LIQUIDACION REDEBAN 2025'!$C$4,IF(Y154="TIPO IV",'BASE LIQUIDACION REDEBAN 2025'!$C$5,IF(Z154="AEREO",'BASE LIQUIDACION REDEBAN 2025'!$B$6,'BASE LIQUIDACION REDEBAN 2025'!$C$5))))))</f>
        <v>144967.87232000002</v>
      </c>
      <c r="AE154" s="87">
        <f>IF(OR(W154="SOPORTE_TELEFÓNICO",W154="ENVÍO"),0,IF(Y154="TIPO I",'BASE LIQUIDACION REDEBAN 2025'!$B$10,IF(Y154="TIPO II",'BASE LIQUIDACION REDEBAN 2025'!$B$11,IF(Y154="TIPO III",'BASE LIQUIDACION REDEBAN 2025'!$B$12,'BASE LIQUIDACION REDEBAN 2025'!$B$13))))</f>
        <v>140395.6348884</v>
      </c>
      <c r="AF154" s="87">
        <f t="shared" si="2"/>
        <v>144967.87232000002</v>
      </c>
    </row>
    <row r="155" spans="1:32">
      <c r="A155" s="152" t="s">
        <v>72</v>
      </c>
      <c r="B155" s="152" t="str">
        <f>VLOOKUP(A155,'CENTRO DE COSTOS'!A:D,4,FALSE)</f>
        <v>MIGUEL JULIÁN HERNÁNDEZ GUARÍN</v>
      </c>
      <c r="C155" s="152" t="str">
        <f>VLOOKUP(A155,'CENTRO DE COSTOS'!A:D,2,FALSE)</f>
        <v>0004-0008</v>
      </c>
      <c r="D155" s="152">
        <v>68755</v>
      </c>
      <c r="E155" s="152" t="s">
        <v>8825</v>
      </c>
      <c r="F155" s="152">
        <v>34368</v>
      </c>
      <c r="G155" s="152" t="s">
        <v>8049</v>
      </c>
      <c r="H155" s="152" t="s">
        <v>820</v>
      </c>
      <c r="I155" s="152" t="s">
        <v>945</v>
      </c>
      <c r="J155" s="152" t="s">
        <v>8826</v>
      </c>
      <c r="K155" s="152" t="s">
        <v>159</v>
      </c>
      <c r="L155" s="152" t="s">
        <v>8827</v>
      </c>
      <c r="M155" s="153">
        <v>45884.527777777781</v>
      </c>
      <c r="N155" s="153">
        <v>45889.370138888888</v>
      </c>
      <c r="O155" s="186"/>
      <c r="P155" s="187" t="s">
        <v>3335</v>
      </c>
      <c r="Q155" s="152" t="s">
        <v>3335</v>
      </c>
      <c r="R155" s="188" t="s">
        <v>2973</v>
      </c>
      <c r="S155" s="188" t="s">
        <v>2973</v>
      </c>
      <c r="T155" s="152" t="s">
        <v>8052</v>
      </c>
      <c r="U155" s="152" t="s">
        <v>8053</v>
      </c>
      <c r="V155" s="187" t="s">
        <v>8828</v>
      </c>
      <c r="W155" s="152" t="s">
        <v>2967</v>
      </c>
      <c r="X155" s="152" t="s">
        <v>8829</v>
      </c>
      <c r="Y155" s="152" t="s">
        <v>30</v>
      </c>
      <c r="Z155" s="189" t="str">
        <f>VLOOKUP(D155,TIPOLOGIA!A:F,5,0)</f>
        <v>TERRESTRE</v>
      </c>
      <c r="AA155" s="152" t="s">
        <v>838</v>
      </c>
      <c r="AB155" s="152">
        <v>1</v>
      </c>
      <c r="AC155" s="152">
        <v>0</v>
      </c>
      <c r="AD155" s="87">
        <f>IF(W155="SOPORTE_TELEFÓNICO",'BASE LIQUIDACION REDEBAN 2025'!$B$19,IF(Y155="TIPO I",'BASE LIQUIDACION REDEBAN 2025'!$C$2,IF(Y155="TIPO II",'BASE LIQUIDACION REDEBAN 2025'!$C$3,IF(Y155="TIPO III",'BASE LIQUIDACION REDEBAN 2025'!$C$4,IF(Y155="TIPO IV",'BASE LIQUIDACION REDEBAN 2025'!$C$5,IF(Z155="AEREO",'BASE LIQUIDACION REDEBAN 2025'!$B$6,'BASE LIQUIDACION REDEBAN 2025'!$C$5))))))</f>
        <v>275728.78077800001</v>
      </c>
      <c r="AE155" s="87">
        <f>IF(OR(W155="SOPORTE_TELEFÓNICO",W155="ENVÍO"),0,IF(Y155="TIPO I",'BASE LIQUIDACION REDEBAN 2025'!$B$10,IF(Y155="TIPO II",'BASE LIQUIDACION REDEBAN 2025'!$B$11,IF(Y155="TIPO III",'BASE LIQUIDACION REDEBAN 2025'!$B$12,'BASE LIQUIDACION REDEBAN 2025'!$B$13))))</f>
        <v>196536.5258152</v>
      </c>
      <c r="AF155" s="87">
        <f t="shared" si="2"/>
        <v>275728.78077800001</v>
      </c>
    </row>
    <row r="156" spans="1:32">
      <c r="A156" s="152" t="s">
        <v>86</v>
      </c>
      <c r="B156" s="152" t="str">
        <f>VLOOKUP(A156,'CENTRO DE COSTOS'!A:D,4,FALSE)</f>
        <v>KEVIN ALEXIS CORZO BUSTOS</v>
      </c>
      <c r="C156" s="152" t="str">
        <f>VLOOKUP(A156,'CENTRO DE COSTOS'!A:D,2,FALSE)</f>
        <v>0004-0007</v>
      </c>
      <c r="D156" s="152">
        <v>73001</v>
      </c>
      <c r="E156" s="152" t="s">
        <v>8830</v>
      </c>
      <c r="F156" s="152">
        <v>61618</v>
      </c>
      <c r="G156" s="152" t="s">
        <v>8049</v>
      </c>
      <c r="H156" s="152" t="s">
        <v>703</v>
      </c>
      <c r="I156" s="152" t="s">
        <v>86</v>
      </c>
      <c r="J156" s="152" t="s">
        <v>8831</v>
      </c>
      <c r="K156" s="152" t="s">
        <v>159</v>
      </c>
      <c r="L156" s="152" t="s">
        <v>8832</v>
      </c>
      <c r="M156" s="153">
        <v>45888.595138888886</v>
      </c>
      <c r="N156" s="153">
        <v>45889.386111111111</v>
      </c>
      <c r="O156" s="186"/>
      <c r="P156" s="187" t="s">
        <v>3335</v>
      </c>
      <c r="Q156" s="152" t="s">
        <v>3335</v>
      </c>
      <c r="R156" s="188" t="s">
        <v>200</v>
      </c>
      <c r="S156" s="188" t="s">
        <v>739</v>
      </c>
      <c r="T156" s="152" t="s">
        <v>8052</v>
      </c>
      <c r="U156" s="152" t="s">
        <v>8053</v>
      </c>
      <c r="V156" s="187" t="s">
        <v>8833</v>
      </c>
      <c r="W156" s="152" t="s">
        <v>2967</v>
      </c>
      <c r="X156" s="152" t="s">
        <v>8834</v>
      </c>
      <c r="Y156" s="152" t="s">
        <v>25</v>
      </c>
      <c r="Z156" s="189" t="str">
        <f>VLOOKUP(D156,TIPOLOGIA!A:F,5,0)</f>
        <v>TERRESTRE</v>
      </c>
      <c r="AA156" s="152" t="s">
        <v>708</v>
      </c>
      <c r="AB156" s="152">
        <v>1</v>
      </c>
      <c r="AC156" s="152">
        <v>0</v>
      </c>
      <c r="AD156" s="87">
        <f>IF(W156="SOPORTE_TELEFÓNICO",'BASE LIQUIDACION REDEBAN 2025'!$B$19,IF(Y156="TIPO I",'BASE LIQUIDACION REDEBAN 2025'!$C$2,IF(Y156="TIPO II",'BASE LIQUIDACION REDEBAN 2025'!$C$3,IF(Y156="TIPO III",'BASE LIQUIDACION REDEBAN 2025'!$C$4,IF(Y156="TIPO IV",'BASE LIQUIDACION REDEBAN 2025'!$C$5,IF(Z156="AEREO",'BASE LIQUIDACION REDEBAN 2025'!$B$6,'BASE LIQUIDACION REDEBAN 2025'!$C$5))))))</f>
        <v>65960.072302</v>
      </c>
      <c r="AE156" s="87">
        <f>IF(OR(W156="SOPORTE_TELEFÓNICO",W156="ENVÍO"),0,IF(Y156="TIPO I",'BASE LIQUIDACION REDEBAN 2025'!$B$10,IF(Y156="TIPO II",'BASE LIQUIDACION REDEBAN 2025'!$B$11,IF(Y156="TIPO III",'BASE LIQUIDACION REDEBAN 2025'!$B$12,'BASE LIQUIDACION REDEBAN 2025'!$B$13))))</f>
        <v>75096.394270399993</v>
      </c>
      <c r="AF156" s="87">
        <f t="shared" si="2"/>
        <v>65960.072302</v>
      </c>
    </row>
    <row r="157" spans="1:32">
      <c r="A157" s="152" t="s">
        <v>72</v>
      </c>
      <c r="B157" s="152" t="str">
        <f>VLOOKUP(A157,'CENTRO DE COSTOS'!A:D,4,FALSE)</f>
        <v>MIGUEL JULIÁN HERNÁNDEZ GUARÍN</v>
      </c>
      <c r="C157" s="152" t="str">
        <f>VLOOKUP(A157,'CENTRO DE COSTOS'!A:D,2,FALSE)</f>
        <v>0004-0008</v>
      </c>
      <c r="D157" s="152">
        <v>81794</v>
      </c>
      <c r="E157" s="152" t="s">
        <v>8835</v>
      </c>
      <c r="F157" s="152">
        <v>47844</v>
      </c>
      <c r="G157" s="152" t="s">
        <v>8049</v>
      </c>
      <c r="H157" s="152" t="s">
        <v>1811</v>
      </c>
      <c r="I157" s="152" t="s">
        <v>8766</v>
      </c>
      <c r="J157" s="152" t="s">
        <v>8836</v>
      </c>
      <c r="K157" s="152" t="s">
        <v>159</v>
      </c>
      <c r="L157" s="152" t="s">
        <v>8837</v>
      </c>
      <c r="M157" s="153">
        <v>45888.595138888886</v>
      </c>
      <c r="N157" s="153">
        <v>45889.415277777778</v>
      </c>
      <c r="O157" s="186"/>
      <c r="P157" s="187" t="s">
        <v>3335</v>
      </c>
      <c r="Q157" s="152" t="s">
        <v>3335</v>
      </c>
      <c r="R157" s="188" t="s">
        <v>200</v>
      </c>
      <c r="S157" s="188" t="s">
        <v>201</v>
      </c>
      <c r="T157" s="152" t="s">
        <v>8052</v>
      </c>
      <c r="U157" s="152" t="s">
        <v>8053</v>
      </c>
      <c r="V157" s="187" t="s">
        <v>8838</v>
      </c>
      <c r="W157" s="152" t="s">
        <v>2967</v>
      </c>
      <c r="X157" s="152" t="s">
        <v>8839</v>
      </c>
      <c r="Y157" s="152" t="s">
        <v>180</v>
      </c>
      <c r="Z157" s="189" t="str">
        <f>VLOOKUP(D157,TIPOLOGIA!A:F,5,0)</f>
        <v>AEREO</v>
      </c>
      <c r="AA157" s="152" t="s">
        <v>957</v>
      </c>
      <c r="AB157" s="152">
        <v>1</v>
      </c>
      <c r="AC157" s="152">
        <v>0</v>
      </c>
      <c r="AD157" s="87">
        <f>IF(W157="SOPORTE_TELEFÓNICO",'BASE LIQUIDACION REDEBAN 2025'!$B$19,IF(Y157="TIPO I",'BASE LIQUIDACION REDEBAN 2025'!$C$2,IF(Y157="TIPO II",'BASE LIQUIDACION REDEBAN 2025'!$C$3,IF(Y157="TIPO III",'BASE LIQUIDACION REDEBAN 2025'!$C$4,IF(Y157="TIPO IV",'BASE LIQUIDACION REDEBAN 2025'!$C$5,IF(Z157="AEREO",'BASE LIQUIDACION REDEBAN 2025'!$B$6,'BASE LIQUIDACION REDEBAN 2025'!$C$5))))))</f>
        <v>988462.96268840006</v>
      </c>
      <c r="AE157" s="87">
        <f>IF(OR(W157="SOPORTE_TELEFÓNICO",W157="ENVÍO"),0,IF(Y157="TIPO I",'BASE LIQUIDACION REDEBAN 2025'!$B$10,IF(Y157="TIPO II",'BASE LIQUIDACION REDEBAN 2025'!$B$11,IF(Y157="TIPO III",'BASE LIQUIDACION REDEBAN 2025'!$B$12,'BASE LIQUIDACION REDEBAN 2025'!$B$13))))</f>
        <v>196536.5258152</v>
      </c>
      <c r="AF157" s="87">
        <f t="shared" si="2"/>
        <v>988462.96268840006</v>
      </c>
    </row>
    <row r="158" spans="1:32">
      <c r="A158" s="152" t="s">
        <v>86</v>
      </c>
      <c r="B158" s="152" t="str">
        <f>VLOOKUP(A158,'CENTRO DE COSTOS'!A:D,4,FALSE)</f>
        <v>KEVIN ALEXIS CORZO BUSTOS</v>
      </c>
      <c r="C158" s="152" t="str">
        <f>VLOOKUP(A158,'CENTRO DE COSTOS'!A:D,2,FALSE)</f>
        <v>0004-0007</v>
      </c>
      <c r="D158" s="152">
        <v>73001</v>
      </c>
      <c r="E158" s="152" t="s">
        <v>8840</v>
      </c>
      <c r="F158" s="152">
        <v>26012</v>
      </c>
      <c r="G158" s="152" t="s">
        <v>8049</v>
      </c>
      <c r="H158" s="152" t="s">
        <v>703</v>
      </c>
      <c r="I158" s="152" t="s">
        <v>86</v>
      </c>
      <c r="J158" s="152" t="s">
        <v>8841</v>
      </c>
      <c r="K158" s="152" t="s">
        <v>159</v>
      </c>
      <c r="L158" s="152" t="s">
        <v>8842</v>
      </c>
      <c r="M158" s="153">
        <v>45888.651388888888</v>
      </c>
      <c r="N158" s="153">
        <v>45889.429861111108</v>
      </c>
      <c r="O158" s="186"/>
      <c r="P158" s="187" t="s">
        <v>3335</v>
      </c>
      <c r="Q158" s="152" t="s">
        <v>3335</v>
      </c>
      <c r="R158" s="188" t="s">
        <v>2973</v>
      </c>
      <c r="S158" s="188" t="s">
        <v>2973</v>
      </c>
      <c r="T158" s="152" t="s">
        <v>8052</v>
      </c>
      <c r="U158" s="152" t="s">
        <v>8053</v>
      </c>
      <c r="V158" s="187" t="s">
        <v>8843</v>
      </c>
      <c r="W158" s="152" t="s">
        <v>2967</v>
      </c>
      <c r="X158" s="152" t="s">
        <v>8844</v>
      </c>
      <c r="Y158" s="152" t="s">
        <v>25</v>
      </c>
      <c r="Z158" s="189" t="str">
        <f>VLOOKUP(D158,TIPOLOGIA!A:F,5,0)</f>
        <v>TERRESTRE</v>
      </c>
      <c r="AA158" s="152" t="s">
        <v>4264</v>
      </c>
      <c r="AB158" s="152">
        <v>1</v>
      </c>
      <c r="AC158" s="152">
        <v>0</v>
      </c>
      <c r="AD158" s="87">
        <f>IF(W158="SOPORTE_TELEFÓNICO",'BASE LIQUIDACION REDEBAN 2025'!$B$19,IF(Y158="TIPO I",'BASE LIQUIDACION REDEBAN 2025'!$C$2,IF(Y158="TIPO II",'BASE LIQUIDACION REDEBAN 2025'!$C$3,IF(Y158="TIPO III",'BASE LIQUIDACION REDEBAN 2025'!$C$4,IF(Y158="TIPO IV",'BASE LIQUIDACION REDEBAN 2025'!$C$5,IF(Z158="AEREO",'BASE LIQUIDACION REDEBAN 2025'!$B$6,'BASE LIQUIDACION REDEBAN 2025'!$C$5))))))</f>
        <v>65960.072302</v>
      </c>
      <c r="AE158" s="87">
        <f>IF(OR(W158="SOPORTE_TELEFÓNICO",W158="ENVÍO"),0,IF(Y158="TIPO I",'BASE LIQUIDACION REDEBAN 2025'!$B$10,IF(Y158="TIPO II",'BASE LIQUIDACION REDEBAN 2025'!$B$11,IF(Y158="TIPO III",'BASE LIQUIDACION REDEBAN 2025'!$B$12,'BASE LIQUIDACION REDEBAN 2025'!$B$13))))</f>
        <v>75096.394270399993</v>
      </c>
      <c r="AF158" s="87">
        <f t="shared" si="2"/>
        <v>65960.072302</v>
      </c>
    </row>
    <row r="159" spans="1:32">
      <c r="A159" s="152" t="s">
        <v>76</v>
      </c>
      <c r="B159" s="152" t="str">
        <f>VLOOKUP(A159,'CENTRO DE COSTOS'!A:D,4,FALSE)</f>
        <v>DIEGO FERNANDO HENAO CARDONA</v>
      </c>
      <c r="C159" s="152" t="str">
        <f>VLOOKUP(A159,'CENTRO DE COSTOS'!A:D,2,FALSE)</f>
        <v>0004-0003</v>
      </c>
      <c r="D159" s="152">
        <v>76001</v>
      </c>
      <c r="E159" s="152" t="s">
        <v>8845</v>
      </c>
      <c r="F159" s="152">
        <v>38552</v>
      </c>
      <c r="G159" s="152" t="s">
        <v>8049</v>
      </c>
      <c r="H159" s="152" t="s">
        <v>227</v>
      </c>
      <c r="I159" s="152" t="s">
        <v>76</v>
      </c>
      <c r="J159" s="152" t="s">
        <v>8846</v>
      </c>
      <c r="K159" s="152" t="s">
        <v>159</v>
      </c>
      <c r="L159" s="152" t="s">
        <v>8847</v>
      </c>
      <c r="M159" s="153">
        <v>45888.595138888886</v>
      </c>
      <c r="N159" s="153">
        <v>45889.510416666664</v>
      </c>
      <c r="O159" s="186"/>
      <c r="P159" s="187" t="s">
        <v>3335</v>
      </c>
      <c r="Q159" s="152" t="s">
        <v>3335</v>
      </c>
      <c r="R159" s="188" t="s">
        <v>200</v>
      </c>
      <c r="S159" s="188" t="s">
        <v>739</v>
      </c>
      <c r="T159" s="152" t="s">
        <v>8052</v>
      </c>
      <c r="U159" s="152" t="s">
        <v>8053</v>
      </c>
      <c r="V159" s="187" t="s">
        <v>8848</v>
      </c>
      <c r="W159" s="152" t="s">
        <v>2967</v>
      </c>
      <c r="X159" s="152" t="s">
        <v>8849</v>
      </c>
      <c r="Y159" s="152" t="s">
        <v>25</v>
      </c>
      <c r="Z159" s="189" t="str">
        <f>VLOOKUP(D159,TIPOLOGIA!A:F,5,0)</f>
        <v>TERRESTRE</v>
      </c>
      <c r="AA159" s="152" t="s">
        <v>1442</v>
      </c>
      <c r="AB159" s="152">
        <v>1</v>
      </c>
      <c r="AC159" s="152">
        <v>0</v>
      </c>
      <c r="AD159" s="87">
        <f>IF(W159="SOPORTE_TELEFÓNICO",'BASE LIQUIDACION REDEBAN 2025'!$B$19,IF(Y159="TIPO I",'BASE LIQUIDACION REDEBAN 2025'!$C$2,IF(Y159="TIPO II",'BASE LIQUIDACION REDEBAN 2025'!$C$3,IF(Y159="TIPO III",'BASE LIQUIDACION REDEBAN 2025'!$C$4,IF(Y159="TIPO IV",'BASE LIQUIDACION REDEBAN 2025'!$C$5,IF(Z159="AEREO",'BASE LIQUIDACION REDEBAN 2025'!$B$6,'BASE LIQUIDACION REDEBAN 2025'!$C$5))))))</f>
        <v>65960.072302</v>
      </c>
      <c r="AE159" s="87">
        <f>IF(OR(W159="SOPORTE_TELEFÓNICO",W159="ENVÍO"),0,IF(Y159="TIPO I",'BASE LIQUIDACION REDEBAN 2025'!$B$10,IF(Y159="TIPO II",'BASE LIQUIDACION REDEBAN 2025'!$B$11,IF(Y159="TIPO III",'BASE LIQUIDACION REDEBAN 2025'!$B$12,'BASE LIQUIDACION REDEBAN 2025'!$B$13))))</f>
        <v>75096.394270399993</v>
      </c>
      <c r="AF159" s="87">
        <f t="shared" si="2"/>
        <v>65960.072302</v>
      </c>
    </row>
    <row r="160" spans="1:32">
      <c r="A160" s="152" t="s">
        <v>90</v>
      </c>
      <c r="B160" s="152" t="str">
        <f>VLOOKUP(A160,'CENTRO DE COSTOS'!A:D,4,FALSE)</f>
        <v>JUAN SEBASTIÁN RÍOS CASTRILLÓN</v>
      </c>
      <c r="C160" s="152" t="str">
        <f>VLOOKUP(A160,'CENTRO DE COSTOS'!A:D,2,FALSE)</f>
        <v>0004-0005</v>
      </c>
      <c r="D160" s="152">
        <v>5376</v>
      </c>
      <c r="E160" s="152" t="s">
        <v>8850</v>
      </c>
      <c r="F160" s="152">
        <v>27737</v>
      </c>
      <c r="G160" s="152" t="s">
        <v>8049</v>
      </c>
      <c r="H160" s="152" t="s">
        <v>197</v>
      </c>
      <c r="I160" s="152" t="s">
        <v>1651</v>
      </c>
      <c r="J160" s="152" t="s">
        <v>8851</v>
      </c>
      <c r="K160" s="152" t="s">
        <v>159</v>
      </c>
      <c r="L160" s="152" t="s">
        <v>8852</v>
      </c>
      <c r="M160" s="153">
        <v>45888.595138888886</v>
      </c>
      <c r="N160" s="153">
        <v>45889.591666666667</v>
      </c>
      <c r="O160" s="186"/>
      <c r="P160" s="187" t="s">
        <v>3335</v>
      </c>
      <c r="Q160" s="152" t="s">
        <v>3335</v>
      </c>
      <c r="R160" s="188" t="s">
        <v>200</v>
      </c>
      <c r="S160" s="188" t="s">
        <v>201</v>
      </c>
      <c r="T160" s="152" t="s">
        <v>8052</v>
      </c>
      <c r="U160" s="152" t="s">
        <v>8053</v>
      </c>
      <c r="V160" s="187" t="s">
        <v>8853</v>
      </c>
      <c r="W160" s="152" t="s">
        <v>2967</v>
      </c>
      <c r="X160" s="152" t="s">
        <v>8854</v>
      </c>
      <c r="Y160" s="152" t="s">
        <v>28</v>
      </c>
      <c r="Z160" s="189" t="str">
        <f>VLOOKUP(D160,TIPOLOGIA!A:F,5,0)</f>
        <v>TERRESTRE</v>
      </c>
      <c r="AA160" s="152" t="s">
        <v>689</v>
      </c>
      <c r="AB160" s="152">
        <v>1</v>
      </c>
      <c r="AC160" s="152">
        <v>0</v>
      </c>
      <c r="AD160" s="87">
        <f>IF(W160="SOPORTE_TELEFÓNICO",'BASE LIQUIDACION REDEBAN 2025'!$B$19,IF(Y160="TIPO I",'BASE LIQUIDACION REDEBAN 2025'!$C$2,IF(Y160="TIPO II",'BASE LIQUIDACION REDEBAN 2025'!$C$3,IF(Y160="TIPO III",'BASE LIQUIDACION REDEBAN 2025'!$C$4,IF(Y160="TIPO IV",'BASE LIQUIDACION REDEBAN 2025'!$C$5,IF(Z160="AEREO",'BASE LIQUIDACION REDEBAN 2025'!$B$6,'BASE LIQUIDACION REDEBAN 2025'!$C$5))))))</f>
        <v>144967.87232000002</v>
      </c>
      <c r="AE160" s="87">
        <f>IF(OR(W160="SOPORTE_TELEFÓNICO",W160="ENVÍO"),0,IF(Y160="TIPO I",'BASE LIQUIDACION REDEBAN 2025'!$B$10,IF(Y160="TIPO II",'BASE LIQUIDACION REDEBAN 2025'!$B$11,IF(Y160="TIPO III",'BASE LIQUIDACION REDEBAN 2025'!$B$12,'BASE LIQUIDACION REDEBAN 2025'!$B$13))))</f>
        <v>140395.6348884</v>
      </c>
      <c r="AF160" s="87">
        <f t="shared" si="2"/>
        <v>144967.87232000002</v>
      </c>
    </row>
    <row r="161" spans="1:32">
      <c r="A161" s="152" t="s">
        <v>92</v>
      </c>
      <c r="B161" s="152" t="str">
        <f>VLOOKUP(A161,'CENTRO DE COSTOS'!A:D,4,FALSE)</f>
        <v>KEVIN ALEXIS CORZO BUSTOS</v>
      </c>
      <c r="C161" s="152" t="str">
        <f>VLOOKUP(A161,'CENTRO DE COSTOS'!A:D,2,FALSE)</f>
        <v>0004-0007</v>
      </c>
      <c r="D161" s="152">
        <v>18001</v>
      </c>
      <c r="E161" s="152" t="s">
        <v>8855</v>
      </c>
      <c r="F161" s="152">
        <v>65216</v>
      </c>
      <c r="G161" s="152" t="s">
        <v>8049</v>
      </c>
      <c r="H161" s="152" t="s">
        <v>157</v>
      </c>
      <c r="I161" s="152" t="s">
        <v>82</v>
      </c>
      <c r="J161" s="152" t="s">
        <v>8856</v>
      </c>
      <c r="K161" s="152" t="s">
        <v>159</v>
      </c>
      <c r="L161" s="152" t="s">
        <v>8857</v>
      </c>
      <c r="M161" s="153">
        <v>45888.651388888888</v>
      </c>
      <c r="N161" s="153">
        <v>45889.665277777778</v>
      </c>
      <c r="O161" s="186"/>
      <c r="P161" s="187" t="s">
        <v>3335</v>
      </c>
      <c r="Q161" s="152" t="s">
        <v>3335</v>
      </c>
      <c r="R161" s="188" t="s">
        <v>2973</v>
      </c>
      <c r="S161" s="188" t="s">
        <v>2973</v>
      </c>
      <c r="T161" s="152" t="s">
        <v>8052</v>
      </c>
      <c r="U161" s="152" t="s">
        <v>8053</v>
      </c>
      <c r="V161" s="187" t="s">
        <v>8858</v>
      </c>
      <c r="W161" s="152" t="s">
        <v>2967</v>
      </c>
      <c r="X161" s="152" t="s">
        <v>8859</v>
      </c>
      <c r="Y161" s="152" t="s">
        <v>32</v>
      </c>
      <c r="Z161" s="189" t="str">
        <f>VLOOKUP(D161,TIPOLOGIA!A:F,5,0)</f>
        <v>TERRESTRE</v>
      </c>
      <c r="AA161" s="152" t="s">
        <v>225</v>
      </c>
      <c r="AB161" s="152">
        <v>1</v>
      </c>
      <c r="AC161" s="152">
        <v>0</v>
      </c>
      <c r="AD161" s="87">
        <f>IF(W161="SOPORTE_TELEFÓNICO",'BASE LIQUIDACION REDEBAN 2025'!$B$19,IF(Y161="TIPO I",'BASE LIQUIDACION REDEBAN 2025'!$C$2,IF(Y161="TIPO II",'BASE LIQUIDACION REDEBAN 2025'!$C$3,IF(Y161="TIPO III",'BASE LIQUIDACION REDEBAN 2025'!$C$4,IF(Y161="TIPO IV",'BASE LIQUIDACION REDEBAN 2025'!$C$5,IF(Z161="AEREO",'BASE LIQUIDACION REDEBAN 2025'!$B$6,'BASE LIQUIDACION REDEBAN 2025'!$C$5))))))</f>
        <v>479588.87655000004</v>
      </c>
      <c r="AE161" s="87">
        <f>IF(OR(W161="SOPORTE_TELEFÓNICO",W161="ENVÍO"),0,IF(Y161="TIPO I",'BASE LIQUIDACION REDEBAN 2025'!$B$10,IF(Y161="TIPO II",'BASE LIQUIDACION REDEBAN 2025'!$B$11,IF(Y161="TIPO III",'BASE LIQUIDACION REDEBAN 2025'!$B$12,'BASE LIQUIDACION REDEBAN 2025'!$B$13))))</f>
        <v>196536.5258152</v>
      </c>
      <c r="AF161" s="87">
        <f t="shared" si="2"/>
        <v>479588.87655000004</v>
      </c>
    </row>
    <row r="162" spans="1:32">
      <c r="A162" s="152" t="s">
        <v>98</v>
      </c>
      <c r="B162" s="152" t="str">
        <f>VLOOKUP(A162,'CENTRO DE COSTOS'!A:D,4,FALSE)</f>
        <v>MIGUEL JULIÁN HERNÁNDEZ GUARÍN</v>
      </c>
      <c r="C162" s="152" t="str">
        <f>VLOOKUP(A162,'CENTRO DE COSTOS'!A:D,2,FALSE)</f>
        <v>0004-0008</v>
      </c>
      <c r="D162" s="152">
        <v>15001</v>
      </c>
      <c r="E162" s="152" t="s">
        <v>8860</v>
      </c>
      <c r="F162" s="152">
        <v>62298</v>
      </c>
      <c r="G162" s="152" t="s">
        <v>8049</v>
      </c>
      <c r="H162" s="152" t="s">
        <v>241</v>
      </c>
      <c r="I162" s="152" t="s">
        <v>98</v>
      </c>
      <c r="J162" s="152" t="s">
        <v>8861</v>
      </c>
      <c r="K162" s="152" t="s">
        <v>159</v>
      </c>
      <c r="L162" s="152" t="s">
        <v>8862</v>
      </c>
      <c r="M162" s="153">
        <v>45888.651388888888</v>
      </c>
      <c r="N162" s="153">
        <v>45890.344444444447</v>
      </c>
      <c r="O162" s="186"/>
      <c r="P162" s="187" t="s">
        <v>3335</v>
      </c>
      <c r="Q162" s="152" t="s">
        <v>3335</v>
      </c>
      <c r="R162" s="188" t="s">
        <v>161</v>
      </c>
      <c r="S162" s="188" t="s">
        <v>2973</v>
      </c>
      <c r="T162" s="152" t="s">
        <v>8052</v>
      </c>
      <c r="U162" s="152" t="s">
        <v>8053</v>
      </c>
      <c r="V162" s="187" t="s">
        <v>8863</v>
      </c>
      <c r="W162" s="152" t="s">
        <v>2967</v>
      </c>
      <c r="X162" s="152" t="s">
        <v>8864</v>
      </c>
      <c r="Y162" s="152" t="s">
        <v>25</v>
      </c>
      <c r="Z162" s="189" t="str">
        <f>VLOOKUP(D162,TIPOLOGIA!A:F,5,0)</f>
        <v>TERRESTRE</v>
      </c>
      <c r="AA162" s="152" t="s">
        <v>376</v>
      </c>
      <c r="AB162" s="152">
        <v>1</v>
      </c>
      <c r="AC162" s="152">
        <v>0</v>
      </c>
      <c r="AD162" s="87">
        <f>IF(W162="SOPORTE_TELEFÓNICO",'BASE LIQUIDACION REDEBAN 2025'!$B$19,IF(Y162="TIPO I",'BASE LIQUIDACION REDEBAN 2025'!$C$2,IF(Y162="TIPO II",'BASE LIQUIDACION REDEBAN 2025'!$C$3,IF(Y162="TIPO III",'BASE LIQUIDACION REDEBAN 2025'!$C$4,IF(Y162="TIPO IV",'BASE LIQUIDACION REDEBAN 2025'!$C$5,IF(Z162="AEREO",'BASE LIQUIDACION REDEBAN 2025'!$B$6,'BASE LIQUIDACION REDEBAN 2025'!$C$5))))))</f>
        <v>65960.072302</v>
      </c>
      <c r="AE162" s="87">
        <f>IF(OR(W162="SOPORTE_TELEFÓNICO",W162="ENVÍO"),0,IF(Y162="TIPO I",'BASE LIQUIDACION REDEBAN 2025'!$B$10,IF(Y162="TIPO II",'BASE LIQUIDACION REDEBAN 2025'!$B$11,IF(Y162="TIPO III",'BASE LIQUIDACION REDEBAN 2025'!$B$12,'BASE LIQUIDACION REDEBAN 2025'!$B$13))))</f>
        <v>75096.394270399993</v>
      </c>
      <c r="AF162" s="87">
        <f t="shared" si="2"/>
        <v>65960.072302</v>
      </c>
    </row>
    <row r="163" spans="1:32">
      <c r="A163" s="152" t="s">
        <v>86</v>
      </c>
      <c r="B163" s="152" t="str">
        <f>VLOOKUP(A163,'CENTRO DE COSTOS'!A:D,4,FALSE)</f>
        <v>KEVIN ALEXIS CORZO BUSTOS</v>
      </c>
      <c r="C163" s="152" t="str">
        <f>VLOOKUP(A163,'CENTRO DE COSTOS'!A:D,2,FALSE)</f>
        <v>0004-0007</v>
      </c>
      <c r="D163" s="152">
        <v>17380</v>
      </c>
      <c r="E163" s="152" t="s">
        <v>8865</v>
      </c>
      <c r="F163" s="152">
        <v>38469</v>
      </c>
      <c r="G163" s="152" t="s">
        <v>8049</v>
      </c>
      <c r="H163" s="152" t="s">
        <v>477</v>
      </c>
      <c r="I163" s="152" t="s">
        <v>7009</v>
      </c>
      <c r="J163" s="152" t="s">
        <v>8866</v>
      </c>
      <c r="K163" s="152" t="s">
        <v>159</v>
      </c>
      <c r="L163" s="152" t="s">
        <v>8867</v>
      </c>
      <c r="M163" s="153">
        <v>45888.651388888888</v>
      </c>
      <c r="N163" s="153">
        <v>45890.356249999997</v>
      </c>
      <c r="O163" s="186"/>
      <c r="P163" s="187" t="s">
        <v>3335</v>
      </c>
      <c r="Q163" s="152" t="s">
        <v>3335</v>
      </c>
      <c r="R163" s="188" t="s">
        <v>2973</v>
      </c>
      <c r="S163" s="188" t="s">
        <v>2973</v>
      </c>
      <c r="T163" s="152" t="s">
        <v>8052</v>
      </c>
      <c r="U163" s="152" t="s">
        <v>8053</v>
      </c>
      <c r="V163" s="187" t="s">
        <v>8868</v>
      </c>
      <c r="W163" s="152" t="s">
        <v>2967</v>
      </c>
      <c r="X163" s="152" t="s">
        <v>8869</v>
      </c>
      <c r="Y163" s="152" t="s">
        <v>30</v>
      </c>
      <c r="Z163" s="189" t="str">
        <f>VLOOKUP(D163,TIPOLOGIA!A:F,5,0)</f>
        <v>TERRESTRE</v>
      </c>
      <c r="AA163" s="152" t="s">
        <v>968</v>
      </c>
      <c r="AB163" s="152">
        <v>1</v>
      </c>
      <c r="AC163" s="152">
        <v>0</v>
      </c>
      <c r="AD163" s="87">
        <f>IF(W163="SOPORTE_TELEFÓNICO",'BASE LIQUIDACION REDEBAN 2025'!$B$19,IF(Y163="TIPO I",'BASE LIQUIDACION REDEBAN 2025'!$C$2,IF(Y163="TIPO II",'BASE LIQUIDACION REDEBAN 2025'!$C$3,IF(Y163="TIPO III",'BASE LIQUIDACION REDEBAN 2025'!$C$4,IF(Y163="TIPO IV",'BASE LIQUIDACION REDEBAN 2025'!$C$5,IF(Z163="AEREO",'BASE LIQUIDACION REDEBAN 2025'!$B$6,'BASE LIQUIDACION REDEBAN 2025'!$C$5))))))</f>
        <v>275728.78077800001</v>
      </c>
      <c r="AE163" s="87">
        <f>IF(OR(W163="SOPORTE_TELEFÓNICO",W163="ENVÍO"),0,IF(Y163="TIPO I",'BASE LIQUIDACION REDEBAN 2025'!$B$10,IF(Y163="TIPO II",'BASE LIQUIDACION REDEBAN 2025'!$B$11,IF(Y163="TIPO III",'BASE LIQUIDACION REDEBAN 2025'!$B$12,'BASE LIQUIDACION REDEBAN 2025'!$B$13))))</f>
        <v>196536.5258152</v>
      </c>
      <c r="AF163" s="87">
        <f t="shared" si="2"/>
        <v>275728.78077800001</v>
      </c>
    </row>
    <row r="164" spans="1:32">
      <c r="A164" s="152" t="s">
        <v>68</v>
      </c>
      <c r="B164" s="152" t="str">
        <f>VLOOKUP(A164,'CENTRO DE COSTOS'!A:D,4,FALSE)</f>
        <v>WILLIAM ASDRUBAL ROZO ROZO</v>
      </c>
      <c r="C164" s="152" t="str">
        <f>VLOOKUP(A164,'CENTRO DE COSTOS'!A:D,2,FALSE)</f>
        <v>0004-0004</v>
      </c>
      <c r="D164" s="152">
        <v>25473</v>
      </c>
      <c r="E164" s="152" t="s">
        <v>8870</v>
      </c>
      <c r="F164" s="152">
        <v>44115</v>
      </c>
      <c r="G164" s="152" t="s">
        <v>8049</v>
      </c>
      <c r="H164" s="152" t="s">
        <v>470</v>
      </c>
      <c r="I164" s="152" t="s">
        <v>2224</v>
      </c>
      <c r="J164" s="152" t="s">
        <v>8871</v>
      </c>
      <c r="K164" s="152" t="s">
        <v>159</v>
      </c>
      <c r="L164" s="152" t="s">
        <v>8872</v>
      </c>
      <c r="M164" s="153">
        <v>45888.595138888886</v>
      </c>
      <c r="N164" s="153">
        <v>45890.35833333333</v>
      </c>
      <c r="O164" s="186"/>
      <c r="P164" s="187" t="s">
        <v>3335</v>
      </c>
      <c r="Q164" s="152" t="s">
        <v>3335</v>
      </c>
      <c r="R164" s="188" t="s">
        <v>200</v>
      </c>
      <c r="S164" s="188" t="s">
        <v>201</v>
      </c>
      <c r="T164" s="152" t="s">
        <v>8052</v>
      </c>
      <c r="U164" s="152" t="s">
        <v>8053</v>
      </c>
      <c r="V164" s="187" t="s">
        <v>8873</v>
      </c>
      <c r="W164" s="152" t="s">
        <v>2967</v>
      </c>
      <c r="X164" s="152" t="s">
        <v>8874</v>
      </c>
      <c r="Y164" s="152" t="s">
        <v>25</v>
      </c>
      <c r="Z164" s="189" t="str">
        <f>VLOOKUP(D164,TIPOLOGIA!A:F,5,0)</f>
        <v>TERRESTRE</v>
      </c>
      <c r="AA164" s="152" t="s">
        <v>573</v>
      </c>
      <c r="AB164" s="152">
        <v>1</v>
      </c>
      <c r="AC164" s="152">
        <v>0</v>
      </c>
      <c r="AD164" s="87">
        <f>IF(W164="SOPORTE_TELEFÓNICO",'BASE LIQUIDACION REDEBAN 2025'!$B$19,IF(Y164="TIPO I",'BASE LIQUIDACION REDEBAN 2025'!$C$2,IF(Y164="TIPO II",'BASE LIQUIDACION REDEBAN 2025'!$C$3,IF(Y164="TIPO III",'BASE LIQUIDACION REDEBAN 2025'!$C$4,IF(Y164="TIPO IV",'BASE LIQUIDACION REDEBAN 2025'!$C$5,IF(Z164="AEREO",'BASE LIQUIDACION REDEBAN 2025'!$B$6,'BASE LIQUIDACION REDEBAN 2025'!$C$5))))))</f>
        <v>65960.072302</v>
      </c>
      <c r="AE164" s="87">
        <f>IF(OR(W164="SOPORTE_TELEFÓNICO",W164="ENVÍO"),0,IF(Y164="TIPO I",'BASE LIQUIDACION REDEBAN 2025'!$B$10,IF(Y164="TIPO II",'BASE LIQUIDACION REDEBAN 2025'!$B$11,IF(Y164="TIPO III",'BASE LIQUIDACION REDEBAN 2025'!$B$12,'BASE LIQUIDACION REDEBAN 2025'!$B$13))))</f>
        <v>75096.394270399993</v>
      </c>
      <c r="AF164" s="87">
        <f t="shared" si="2"/>
        <v>65960.072302</v>
      </c>
    </row>
    <row r="165" spans="1:32">
      <c r="A165" s="152" t="s">
        <v>76</v>
      </c>
      <c r="B165" s="152" t="str">
        <f>VLOOKUP(A165,'CENTRO DE COSTOS'!A:D,4,FALSE)</f>
        <v>DIEGO FERNANDO HENAO CARDONA</v>
      </c>
      <c r="C165" s="152" t="str">
        <f>VLOOKUP(A165,'CENTRO DE COSTOS'!A:D,2,FALSE)</f>
        <v>0004-0003</v>
      </c>
      <c r="D165" s="152">
        <v>76520</v>
      </c>
      <c r="E165" s="152" t="s">
        <v>8875</v>
      </c>
      <c r="F165" s="152">
        <v>76838</v>
      </c>
      <c r="G165" s="152" t="s">
        <v>8049</v>
      </c>
      <c r="H165" s="152" t="s">
        <v>227</v>
      </c>
      <c r="I165" s="152" t="s">
        <v>1403</v>
      </c>
      <c r="J165" s="152" t="s">
        <v>8876</v>
      </c>
      <c r="K165" s="152" t="s">
        <v>159</v>
      </c>
      <c r="L165" s="152" t="s">
        <v>8877</v>
      </c>
      <c r="M165" s="153">
        <v>45888.595138888886</v>
      </c>
      <c r="N165" s="153">
        <v>45890.392361111109</v>
      </c>
      <c r="O165" s="186"/>
      <c r="P165" s="187" t="s">
        <v>3335</v>
      </c>
      <c r="Q165" s="152" t="s">
        <v>3335</v>
      </c>
      <c r="R165" s="188" t="s">
        <v>200</v>
      </c>
      <c r="S165" s="188" t="s">
        <v>739</v>
      </c>
      <c r="T165" s="152" t="s">
        <v>8052</v>
      </c>
      <c r="U165" s="152" t="s">
        <v>8053</v>
      </c>
      <c r="V165" s="187" t="s">
        <v>8878</v>
      </c>
      <c r="W165" s="152" t="s">
        <v>2967</v>
      </c>
      <c r="X165" s="152" t="s">
        <v>8879</v>
      </c>
      <c r="Y165" s="152" t="s">
        <v>25</v>
      </c>
      <c r="Z165" s="189" t="str">
        <f>VLOOKUP(D165,TIPOLOGIA!A:F,5,0)</f>
        <v>TERRESTRE</v>
      </c>
      <c r="AA165" s="152" t="s">
        <v>1408</v>
      </c>
      <c r="AB165" s="152">
        <v>1</v>
      </c>
      <c r="AC165" s="152">
        <v>0</v>
      </c>
      <c r="AD165" s="87">
        <f>IF(W165="SOPORTE_TELEFÓNICO",'BASE LIQUIDACION REDEBAN 2025'!$B$19,IF(Y165="TIPO I",'BASE LIQUIDACION REDEBAN 2025'!$C$2,IF(Y165="TIPO II",'BASE LIQUIDACION REDEBAN 2025'!$C$3,IF(Y165="TIPO III",'BASE LIQUIDACION REDEBAN 2025'!$C$4,IF(Y165="TIPO IV",'BASE LIQUIDACION REDEBAN 2025'!$C$5,IF(Z165="AEREO",'BASE LIQUIDACION REDEBAN 2025'!$B$6,'BASE LIQUIDACION REDEBAN 2025'!$C$5))))))</f>
        <v>65960.072302</v>
      </c>
      <c r="AE165" s="87">
        <f>IF(OR(W165="SOPORTE_TELEFÓNICO",W165="ENVÍO"),0,IF(Y165="TIPO I",'BASE LIQUIDACION REDEBAN 2025'!$B$10,IF(Y165="TIPO II",'BASE LIQUIDACION REDEBAN 2025'!$B$11,IF(Y165="TIPO III",'BASE LIQUIDACION REDEBAN 2025'!$B$12,'BASE LIQUIDACION REDEBAN 2025'!$B$13))))</f>
        <v>75096.394270399993</v>
      </c>
      <c r="AF165" s="87">
        <f t="shared" si="2"/>
        <v>65960.072302</v>
      </c>
    </row>
    <row r="166" spans="1:32">
      <c r="A166" s="152" t="s">
        <v>72</v>
      </c>
      <c r="B166" s="152" t="str">
        <f>VLOOKUP(A166,'CENTRO DE COSTOS'!A:D,4,FALSE)</f>
        <v>MIGUEL JULIÁN HERNÁNDEZ GUARÍN</v>
      </c>
      <c r="C166" s="152" t="str">
        <f>VLOOKUP(A166,'CENTRO DE COSTOS'!A:D,2,FALSE)</f>
        <v>0004-0008</v>
      </c>
      <c r="D166" s="152">
        <v>13688</v>
      </c>
      <c r="E166" s="152" t="s">
        <v>8880</v>
      </c>
      <c r="F166" s="152">
        <v>50319</v>
      </c>
      <c r="G166" s="152" t="s">
        <v>8049</v>
      </c>
      <c r="H166" s="152" t="s">
        <v>303</v>
      </c>
      <c r="I166" s="152" t="s">
        <v>304</v>
      </c>
      <c r="J166" s="152" t="s">
        <v>8881</v>
      </c>
      <c r="K166" s="152" t="s">
        <v>159</v>
      </c>
      <c r="L166" s="152" t="s">
        <v>8882</v>
      </c>
      <c r="M166" s="153">
        <v>45883.60833333333</v>
      </c>
      <c r="N166" s="153">
        <v>45890.412499999999</v>
      </c>
      <c r="O166" s="186"/>
      <c r="P166" s="187" t="s">
        <v>3335</v>
      </c>
      <c r="Q166" s="152" t="s">
        <v>3335</v>
      </c>
      <c r="R166" s="188" t="s">
        <v>161</v>
      </c>
      <c r="S166" s="188" t="s">
        <v>2973</v>
      </c>
      <c r="T166" s="152" t="s">
        <v>8052</v>
      </c>
      <c r="U166" s="152" t="s">
        <v>8053</v>
      </c>
      <c r="V166" s="187" t="s">
        <v>8883</v>
      </c>
      <c r="W166" s="152" t="s">
        <v>2967</v>
      </c>
      <c r="X166" s="152" t="s">
        <v>8884</v>
      </c>
      <c r="Y166" s="152" t="s">
        <v>180</v>
      </c>
      <c r="Z166" s="189" t="str">
        <f>VLOOKUP(D166,TIPOLOGIA!A:F,5,0)</f>
        <v>TERRESTRE/FLUVIAL</v>
      </c>
      <c r="AA166" s="152" t="s">
        <v>438</v>
      </c>
      <c r="AB166" s="152">
        <v>1</v>
      </c>
      <c r="AC166" s="152">
        <v>0</v>
      </c>
      <c r="AD166" s="87">
        <f>IF(W166="SOPORTE_TELEFÓNICO",'BASE LIQUIDACION REDEBAN 2025'!$B$19,IF(Y166="TIPO I",'BASE LIQUIDACION REDEBAN 2025'!$C$2,IF(Y166="TIPO II",'BASE LIQUIDACION REDEBAN 2025'!$C$3,IF(Y166="TIPO III",'BASE LIQUIDACION REDEBAN 2025'!$C$4,IF(Y166="TIPO IV",'BASE LIQUIDACION REDEBAN 2025'!$C$5,IF(Z166="AEREO",'BASE LIQUIDACION REDEBAN 2025'!$B$6,'BASE LIQUIDACION REDEBAN 2025'!$C$5))))))</f>
        <v>479588.87655000004</v>
      </c>
      <c r="AE166" s="87">
        <f>IF(OR(W166="SOPORTE_TELEFÓNICO",W166="ENVÍO"),0,IF(Y166="TIPO I",'BASE LIQUIDACION REDEBAN 2025'!$B$10,IF(Y166="TIPO II",'BASE LIQUIDACION REDEBAN 2025'!$B$11,IF(Y166="TIPO III",'BASE LIQUIDACION REDEBAN 2025'!$B$12,'BASE LIQUIDACION REDEBAN 2025'!$B$13))))</f>
        <v>196536.5258152</v>
      </c>
      <c r="AF166" s="87">
        <f t="shared" si="2"/>
        <v>479588.87655000004</v>
      </c>
    </row>
    <row r="167" spans="1:32">
      <c r="A167" s="152" t="s">
        <v>80</v>
      </c>
      <c r="B167" s="152" t="str">
        <f>VLOOKUP(A167,'CENTRO DE COSTOS'!A:D,4,FALSE)</f>
        <v>JOSE MAURICIO HERNANDEZ ROJAS</v>
      </c>
      <c r="C167" s="152" t="str">
        <f>VLOOKUP(A167,'CENTRO DE COSTOS'!A:D,2,FALSE)</f>
        <v>0004-0001</v>
      </c>
      <c r="D167" s="152">
        <v>13001</v>
      </c>
      <c r="E167" s="152" t="s">
        <v>8885</v>
      </c>
      <c r="F167" s="152">
        <v>76445</v>
      </c>
      <c r="G167" s="152" t="s">
        <v>8049</v>
      </c>
      <c r="H167" s="152" t="s">
        <v>303</v>
      </c>
      <c r="I167" s="152" t="s">
        <v>80</v>
      </c>
      <c r="J167" s="152" t="s">
        <v>8886</v>
      </c>
      <c r="K167" s="152" t="s">
        <v>159</v>
      </c>
      <c r="L167" s="152" t="s">
        <v>8887</v>
      </c>
      <c r="M167" s="153">
        <v>45883.663194444445</v>
      </c>
      <c r="N167" s="153">
        <v>45890.420138888891</v>
      </c>
      <c r="O167" s="186"/>
      <c r="P167" s="187" t="s">
        <v>3335</v>
      </c>
      <c r="Q167" s="152" t="s">
        <v>3335</v>
      </c>
      <c r="R167" s="188" t="s">
        <v>161</v>
      </c>
      <c r="S167" s="188" t="s">
        <v>161</v>
      </c>
      <c r="T167" s="152" t="s">
        <v>8052</v>
      </c>
      <c r="U167" s="152" t="s">
        <v>8053</v>
      </c>
      <c r="V167" s="187" t="s">
        <v>8888</v>
      </c>
      <c r="W167" s="152" t="s">
        <v>2967</v>
      </c>
      <c r="X167" s="152" t="s">
        <v>8889</v>
      </c>
      <c r="Y167" s="152" t="s">
        <v>25</v>
      </c>
      <c r="Z167" s="189" t="str">
        <f>VLOOKUP(D167,TIPOLOGIA!A:F,5,0)</f>
        <v>TERRESTRE</v>
      </c>
      <c r="AA167" s="152" t="s">
        <v>452</v>
      </c>
      <c r="AB167" s="152">
        <v>1</v>
      </c>
      <c r="AC167" s="152">
        <v>0</v>
      </c>
      <c r="AD167" s="87">
        <f>IF(W167="SOPORTE_TELEFÓNICO",'BASE LIQUIDACION REDEBAN 2025'!$B$19,IF(Y167="TIPO I",'BASE LIQUIDACION REDEBAN 2025'!$C$2,IF(Y167="TIPO II",'BASE LIQUIDACION REDEBAN 2025'!$C$3,IF(Y167="TIPO III",'BASE LIQUIDACION REDEBAN 2025'!$C$4,IF(Y167="TIPO IV",'BASE LIQUIDACION REDEBAN 2025'!$C$5,IF(Z167="AEREO",'BASE LIQUIDACION REDEBAN 2025'!$B$6,'BASE LIQUIDACION REDEBAN 2025'!$C$5))))))</f>
        <v>65960.072302</v>
      </c>
      <c r="AE167" s="87">
        <f>IF(OR(W167="SOPORTE_TELEFÓNICO",W167="ENVÍO"),0,IF(Y167="TIPO I",'BASE LIQUIDACION REDEBAN 2025'!$B$10,IF(Y167="TIPO II",'BASE LIQUIDACION REDEBAN 2025'!$B$11,IF(Y167="TIPO III",'BASE LIQUIDACION REDEBAN 2025'!$B$12,'BASE LIQUIDACION REDEBAN 2025'!$B$13))))</f>
        <v>75096.394270399993</v>
      </c>
      <c r="AF167" s="87">
        <f t="shared" si="2"/>
        <v>65960.072302</v>
      </c>
    </row>
    <row r="168" spans="1:32">
      <c r="A168" s="152" t="s">
        <v>92</v>
      </c>
      <c r="B168" s="152" t="str">
        <f>VLOOKUP(A168,'CENTRO DE COSTOS'!A:D,4,FALSE)</f>
        <v>KEVIN ALEXIS CORZO BUSTOS</v>
      </c>
      <c r="C168" s="152" t="str">
        <f>VLOOKUP(A168,'CENTRO DE COSTOS'!A:D,2,FALSE)</f>
        <v>0004-0007</v>
      </c>
      <c r="D168" s="152">
        <v>18592</v>
      </c>
      <c r="E168" s="152" t="s">
        <v>8890</v>
      </c>
      <c r="F168" s="152">
        <v>77695</v>
      </c>
      <c r="G168" s="152" t="s">
        <v>8049</v>
      </c>
      <c r="H168" s="152" t="s">
        <v>157</v>
      </c>
      <c r="I168" s="152" t="s">
        <v>8891</v>
      </c>
      <c r="J168" s="152" t="s">
        <v>8892</v>
      </c>
      <c r="K168" s="152" t="s">
        <v>159</v>
      </c>
      <c r="L168" s="152" t="s">
        <v>8893</v>
      </c>
      <c r="M168" s="153">
        <v>45888.651388888888</v>
      </c>
      <c r="N168" s="153">
        <v>45890.430555555555</v>
      </c>
      <c r="O168" s="186"/>
      <c r="P168" s="187" t="s">
        <v>3335</v>
      </c>
      <c r="Q168" s="152" t="s">
        <v>3335</v>
      </c>
      <c r="R168" s="188" t="s">
        <v>2973</v>
      </c>
      <c r="S168" s="188" t="s">
        <v>2973</v>
      </c>
      <c r="T168" s="152" t="s">
        <v>8052</v>
      </c>
      <c r="U168" s="152" t="s">
        <v>8053</v>
      </c>
      <c r="V168" s="187" t="s">
        <v>8894</v>
      </c>
      <c r="W168" s="152" t="s">
        <v>2967</v>
      </c>
      <c r="X168" s="152" t="s">
        <v>8895</v>
      </c>
      <c r="Y168" s="152" t="s">
        <v>180</v>
      </c>
      <c r="Z168" s="189" t="str">
        <f>VLOOKUP(D168,TIPOLOGIA!A:F,5,0)</f>
        <v>TERRESTRE</v>
      </c>
      <c r="AA168" s="152" t="s">
        <v>225</v>
      </c>
      <c r="AB168" s="152">
        <v>1</v>
      </c>
      <c r="AC168" s="152">
        <v>0</v>
      </c>
      <c r="AD168" s="87">
        <f>IF(W168="SOPORTE_TELEFÓNICO",'BASE LIQUIDACION REDEBAN 2025'!$B$19,IF(Y168="TIPO I",'BASE LIQUIDACION REDEBAN 2025'!$C$2,IF(Y168="TIPO II",'BASE LIQUIDACION REDEBAN 2025'!$C$3,IF(Y168="TIPO III",'BASE LIQUIDACION REDEBAN 2025'!$C$4,IF(Y168="TIPO IV",'BASE LIQUIDACION REDEBAN 2025'!$C$5,IF(Z168="AEREO",'BASE LIQUIDACION REDEBAN 2025'!$B$6,'BASE LIQUIDACION REDEBAN 2025'!$C$5))))))</f>
        <v>479588.87655000004</v>
      </c>
      <c r="AE168" s="87">
        <f>IF(OR(W168="SOPORTE_TELEFÓNICO",W168="ENVÍO"),0,IF(Y168="TIPO I",'BASE LIQUIDACION REDEBAN 2025'!$B$10,IF(Y168="TIPO II",'BASE LIQUIDACION REDEBAN 2025'!$B$11,IF(Y168="TIPO III",'BASE LIQUIDACION REDEBAN 2025'!$B$12,'BASE LIQUIDACION REDEBAN 2025'!$B$13))))</f>
        <v>196536.5258152</v>
      </c>
      <c r="AF168" s="87">
        <f t="shared" si="2"/>
        <v>479588.87655000004</v>
      </c>
    </row>
    <row r="169" spans="1:32">
      <c r="A169" s="152" t="s">
        <v>72</v>
      </c>
      <c r="B169" s="152" t="str">
        <f>VLOOKUP(A169,'CENTRO DE COSTOS'!A:D,4,FALSE)</f>
        <v>MIGUEL JULIÁN HERNÁNDEZ GUARÍN</v>
      </c>
      <c r="C169" s="152" t="str">
        <f>VLOOKUP(A169,'CENTRO DE COSTOS'!A:D,2,FALSE)</f>
        <v>0004-0008</v>
      </c>
      <c r="D169" s="152">
        <v>68001</v>
      </c>
      <c r="E169" s="152" t="s">
        <v>8896</v>
      </c>
      <c r="F169" s="152">
        <v>38189</v>
      </c>
      <c r="G169" s="152" t="s">
        <v>8049</v>
      </c>
      <c r="H169" s="152" t="s">
        <v>820</v>
      </c>
      <c r="I169" s="152" t="s">
        <v>72</v>
      </c>
      <c r="J169" s="152" t="s">
        <v>8897</v>
      </c>
      <c r="K169" s="152" t="s">
        <v>159</v>
      </c>
      <c r="L169" s="152" t="s">
        <v>8898</v>
      </c>
      <c r="M169" s="153">
        <v>45889.581944444442</v>
      </c>
      <c r="N169" s="153">
        <v>45890.434027777781</v>
      </c>
      <c r="O169" s="186"/>
      <c r="P169" s="187" t="s">
        <v>3335</v>
      </c>
      <c r="Q169" s="152" t="s">
        <v>3335</v>
      </c>
      <c r="R169" s="188" t="s">
        <v>200</v>
      </c>
      <c r="S169" s="188" t="s">
        <v>739</v>
      </c>
      <c r="T169" s="152" t="s">
        <v>8052</v>
      </c>
      <c r="U169" s="152" t="s">
        <v>8159</v>
      </c>
      <c r="V169" s="187" t="s">
        <v>8899</v>
      </c>
      <c r="W169" s="152" t="s">
        <v>2967</v>
      </c>
      <c r="X169" s="152" t="s">
        <v>8900</v>
      </c>
      <c r="Y169" s="152" t="s">
        <v>25</v>
      </c>
      <c r="Z169" s="189" t="str">
        <f>VLOOKUP(D169,TIPOLOGIA!A:F,5,0)</f>
        <v>TERRESTRE</v>
      </c>
      <c r="AA169" s="152" t="s">
        <v>1253</v>
      </c>
      <c r="AB169" s="152">
        <v>1</v>
      </c>
      <c r="AC169" s="152">
        <v>0</v>
      </c>
      <c r="AD169" s="87">
        <f>IF(W169="SOPORTE_TELEFÓNICO",'BASE LIQUIDACION REDEBAN 2025'!$B$19,IF(Y169="TIPO I",'BASE LIQUIDACION REDEBAN 2025'!$C$2,IF(Y169="TIPO II",'BASE LIQUIDACION REDEBAN 2025'!$C$3,IF(Y169="TIPO III",'BASE LIQUIDACION REDEBAN 2025'!$C$4,IF(Y169="TIPO IV",'BASE LIQUIDACION REDEBAN 2025'!$C$5,IF(Z169="AEREO",'BASE LIQUIDACION REDEBAN 2025'!$B$6,'BASE LIQUIDACION REDEBAN 2025'!$C$5))))))</f>
        <v>65960.072302</v>
      </c>
      <c r="AE169" s="87">
        <f>IF(OR(W169="SOPORTE_TELEFÓNICO",W169="ENVÍO"),0,IF(Y169="TIPO I",'BASE LIQUIDACION REDEBAN 2025'!$B$10,IF(Y169="TIPO II",'BASE LIQUIDACION REDEBAN 2025'!$B$11,IF(Y169="TIPO III",'BASE LIQUIDACION REDEBAN 2025'!$B$12,'BASE LIQUIDACION REDEBAN 2025'!$B$13))))</f>
        <v>75096.394270399993</v>
      </c>
      <c r="AF169" s="87">
        <f t="shared" si="2"/>
        <v>65960.072302</v>
      </c>
    </row>
    <row r="170" spans="1:32">
      <c r="A170" s="152" t="s">
        <v>76</v>
      </c>
      <c r="B170" s="152" t="str">
        <f>VLOOKUP(A170,'CENTRO DE COSTOS'!A:D,4,FALSE)</f>
        <v>DIEGO FERNANDO HENAO CARDONA</v>
      </c>
      <c r="C170" s="152" t="str">
        <f>VLOOKUP(A170,'CENTRO DE COSTOS'!A:D,2,FALSE)</f>
        <v>0004-0003</v>
      </c>
      <c r="D170" s="152">
        <v>76001</v>
      </c>
      <c r="E170" s="152" t="s">
        <v>8901</v>
      </c>
      <c r="F170" s="152">
        <v>60901</v>
      </c>
      <c r="G170" s="152" t="s">
        <v>8049</v>
      </c>
      <c r="H170" s="152" t="s">
        <v>227</v>
      </c>
      <c r="I170" s="152" t="s">
        <v>76</v>
      </c>
      <c r="J170" s="152" t="s">
        <v>8902</v>
      </c>
      <c r="K170" s="152" t="s">
        <v>159</v>
      </c>
      <c r="L170" s="152" t="s">
        <v>8903</v>
      </c>
      <c r="M170" s="153">
        <v>45889.581944444442</v>
      </c>
      <c r="N170" s="153">
        <v>45890.439583333333</v>
      </c>
      <c r="O170" s="186"/>
      <c r="P170" s="187" t="s">
        <v>3335</v>
      </c>
      <c r="Q170" s="152" t="s">
        <v>3335</v>
      </c>
      <c r="R170" s="188" t="s">
        <v>200</v>
      </c>
      <c r="S170" s="188" t="s">
        <v>739</v>
      </c>
      <c r="T170" s="152" t="s">
        <v>8052</v>
      </c>
      <c r="U170" s="152" t="s">
        <v>8053</v>
      </c>
      <c r="V170" s="187" t="s">
        <v>8904</v>
      </c>
      <c r="W170" s="152" t="s">
        <v>2967</v>
      </c>
      <c r="X170" s="152" t="s">
        <v>8905</v>
      </c>
      <c r="Y170" s="152" t="s">
        <v>25</v>
      </c>
      <c r="Z170" s="189" t="str">
        <f>VLOOKUP(D170,TIPOLOGIA!A:F,5,0)</f>
        <v>TERRESTRE</v>
      </c>
      <c r="AA170" s="152" t="s">
        <v>1442</v>
      </c>
      <c r="AB170" s="152">
        <v>1</v>
      </c>
      <c r="AC170" s="152">
        <v>0</v>
      </c>
      <c r="AD170" s="87">
        <f>IF(W170="SOPORTE_TELEFÓNICO",'BASE LIQUIDACION REDEBAN 2025'!$B$19,IF(Y170="TIPO I",'BASE LIQUIDACION REDEBAN 2025'!$C$2,IF(Y170="TIPO II",'BASE LIQUIDACION REDEBAN 2025'!$C$3,IF(Y170="TIPO III",'BASE LIQUIDACION REDEBAN 2025'!$C$4,IF(Y170="TIPO IV",'BASE LIQUIDACION REDEBAN 2025'!$C$5,IF(Z170="AEREO",'BASE LIQUIDACION REDEBAN 2025'!$B$6,'BASE LIQUIDACION REDEBAN 2025'!$C$5))))))</f>
        <v>65960.072302</v>
      </c>
      <c r="AE170" s="87">
        <f>IF(OR(W170="SOPORTE_TELEFÓNICO",W170="ENVÍO"),0,IF(Y170="TIPO I",'BASE LIQUIDACION REDEBAN 2025'!$B$10,IF(Y170="TIPO II",'BASE LIQUIDACION REDEBAN 2025'!$B$11,IF(Y170="TIPO III",'BASE LIQUIDACION REDEBAN 2025'!$B$12,'BASE LIQUIDACION REDEBAN 2025'!$B$13))))</f>
        <v>75096.394270399993</v>
      </c>
      <c r="AF170" s="87">
        <f t="shared" si="2"/>
        <v>65960.072302</v>
      </c>
    </row>
    <row r="171" spans="1:32">
      <c r="A171" s="152" t="s">
        <v>90</v>
      </c>
      <c r="B171" s="152" t="str">
        <f>VLOOKUP(A171,'CENTRO DE COSTOS'!A:D,4,FALSE)</f>
        <v>JUAN SEBASTIÁN RÍOS CASTRILLÓN</v>
      </c>
      <c r="C171" s="152" t="str">
        <f>VLOOKUP(A171,'CENTRO DE COSTOS'!A:D,2,FALSE)</f>
        <v>0004-0005</v>
      </c>
      <c r="D171" s="152">
        <v>5670</v>
      </c>
      <c r="E171" s="152" t="s">
        <v>8906</v>
      </c>
      <c r="F171" s="152">
        <v>74721</v>
      </c>
      <c r="G171" s="152" t="s">
        <v>8049</v>
      </c>
      <c r="H171" s="152" t="s">
        <v>197</v>
      </c>
      <c r="I171" s="152" t="s">
        <v>8907</v>
      </c>
      <c r="J171" s="152" t="s">
        <v>8908</v>
      </c>
      <c r="K171" s="152" t="s">
        <v>159</v>
      </c>
      <c r="L171" s="152" t="s">
        <v>8909</v>
      </c>
      <c r="M171" s="153">
        <v>45884.527777777781</v>
      </c>
      <c r="N171" s="153">
        <v>45890.443749999999</v>
      </c>
      <c r="O171" s="186"/>
      <c r="P171" s="187" t="s">
        <v>3335</v>
      </c>
      <c r="Q171" s="152" t="s">
        <v>3335</v>
      </c>
      <c r="R171" s="188" t="s">
        <v>2973</v>
      </c>
      <c r="S171" s="188" t="s">
        <v>2973</v>
      </c>
      <c r="T171" s="152" t="s">
        <v>8052</v>
      </c>
      <c r="U171" s="152" t="s">
        <v>8053</v>
      </c>
      <c r="V171" s="187" t="s">
        <v>8910</v>
      </c>
      <c r="W171" s="152" t="s">
        <v>2967</v>
      </c>
      <c r="X171" s="152" t="s">
        <v>8911</v>
      </c>
      <c r="Y171" s="152" t="s">
        <v>30</v>
      </c>
      <c r="Z171" s="189" t="str">
        <f>VLOOKUP(D171,TIPOLOGIA!A:F,5,0)</f>
        <v>TERRESTRE</v>
      </c>
      <c r="AA171" s="152" t="s">
        <v>204</v>
      </c>
      <c r="AB171" s="152">
        <v>1</v>
      </c>
      <c r="AC171" s="152">
        <v>0</v>
      </c>
      <c r="AD171" s="87">
        <f>IF(W171="SOPORTE_TELEFÓNICO",'BASE LIQUIDACION REDEBAN 2025'!$B$19,IF(Y171="TIPO I",'BASE LIQUIDACION REDEBAN 2025'!$C$2,IF(Y171="TIPO II",'BASE LIQUIDACION REDEBAN 2025'!$C$3,IF(Y171="TIPO III",'BASE LIQUIDACION REDEBAN 2025'!$C$4,IF(Y171="TIPO IV",'BASE LIQUIDACION REDEBAN 2025'!$C$5,IF(Z171="AEREO",'BASE LIQUIDACION REDEBAN 2025'!$B$6,'BASE LIQUIDACION REDEBAN 2025'!$C$5))))))</f>
        <v>275728.78077800001</v>
      </c>
      <c r="AE171" s="87">
        <f>IF(OR(W171="SOPORTE_TELEFÓNICO",W171="ENVÍO"),0,IF(Y171="TIPO I",'BASE LIQUIDACION REDEBAN 2025'!$B$10,IF(Y171="TIPO II",'BASE LIQUIDACION REDEBAN 2025'!$B$11,IF(Y171="TIPO III",'BASE LIQUIDACION REDEBAN 2025'!$B$12,'BASE LIQUIDACION REDEBAN 2025'!$B$13))))</f>
        <v>196536.5258152</v>
      </c>
      <c r="AF171" s="87">
        <f t="shared" si="2"/>
        <v>275728.78077800001</v>
      </c>
    </row>
    <row r="172" spans="1:32">
      <c r="A172" s="152" t="s">
        <v>90</v>
      </c>
      <c r="B172" s="152" t="str">
        <f>VLOOKUP(A172,'CENTRO DE COSTOS'!A:D,4,FALSE)</f>
        <v>JUAN SEBASTIÁN RÍOS CASTRILLÓN</v>
      </c>
      <c r="C172" s="152" t="str">
        <f>VLOOKUP(A172,'CENTRO DE COSTOS'!A:D,2,FALSE)</f>
        <v>0004-0005</v>
      </c>
      <c r="D172" s="152">
        <v>5001</v>
      </c>
      <c r="E172" s="152" t="s">
        <v>8912</v>
      </c>
      <c r="F172" s="152">
        <v>46636</v>
      </c>
      <c r="G172" s="152" t="s">
        <v>8049</v>
      </c>
      <c r="H172" s="152" t="s">
        <v>197</v>
      </c>
      <c r="I172" s="152" t="s">
        <v>90</v>
      </c>
      <c r="J172" s="152" t="s">
        <v>8913</v>
      </c>
      <c r="K172" s="152" t="s">
        <v>159</v>
      </c>
      <c r="L172" s="152" t="s">
        <v>8914</v>
      </c>
      <c r="M172" s="153">
        <v>45888.651388888888</v>
      </c>
      <c r="N172" s="153">
        <v>45890.490972222222</v>
      </c>
      <c r="O172" s="186"/>
      <c r="P172" s="187" t="s">
        <v>3335</v>
      </c>
      <c r="Q172" s="152" t="s">
        <v>3335</v>
      </c>
      <c r="R172" s="188" t="s">
        <v>2973</v>
      </c>
      <c r="S172" s="188" t="s">
        <v>2973</v>
      </c>
      <c r="T172" s="152" t="s">
        <v>8052</v>
      </c>
      <c r="U172" s="152" t="s">
        <v>8053</v>
      </c>
      <c r="V172" s="187" t="s">
        <v>8915</v>
      </c>
      <c r="W172" s="152" t="s">
        <v>2967</v>
      </c>
      <c r="X172" s="152" t="s">
        <v>8916</v>
      </c>
      <c r="Y172" s="152" t="s">
        <v>25</v>
      </c>
      <c r="Z172" s="189" t="str">
        <f>VLOOKUP(D172,TIPOLOGIA!A:F,5,0)</f>
        <v>TERRESTRE</v>
      </c>
      <c r="AA172" s="152" t="s">
        <v>4326</v>
      </c>
      <c r="AB172" s="152">
        <v>1</v>
      </c>
      <c r="AC172" s="152">
        <v>0</v>
      </c>
      <c r="AD172" s="87">
        <f>IF(W172="SOPORTE_TELEFÓNICO",'BASE LIQUIDACION REDEBAN 2025'!$B$19,IF(Y172="TIPO I",'BASE LIQUIDACION REDEBAN 2025'!$C$2,IF(Y172="TIPO II",'BASE LIQUIDACION REDEBAN 2025'!$C$3,IF(Y172="TIPO III",'BASE LIQUIDACION REDEBAN 2025'!$C$4,IF(Y172="TIPO IV",'BASE LIQUIDACION REDEBAN 2025'!$C$5,IF(Z172="AEREO",'BASE LIQUIDACION REDEBAN 2025'!$B$6,'BASE LIQUIDACION REDEBAN 2025'!$C$5))))))</f>
        <v>65960.072302</v>
      </c>
      <c r="AE172" s="87">
        <f>IF(OR(W172="SOPORTE_TELEFÓNICO",W172="ENVÍO"),0,IF(Y172="TIPO I",'BASE LIQUIDACION REDEBAN 2025'!$B$10,IF(Y172="TIPO II",'BASE LIQUIDACION REDEBAN 2025'!$B$11,IF(Y172="TIPO III",'BASE LIQUIDACION REDEBAN 2025'!$B$12,'BASE LIQUIDACION REDEBAN 2025'!$B$13))))</f>
        <v>75096.394270399993</v>
      </c>
      <c r="AF172" s="87">
        <f t="shared" si="2"/>
        <v>65960.072302</v>
      </c>
    </row>
    <row r="173" spans="1:32">
      <c r="A173" s="152" t="s">
        <v>76</v>
      </c>
      <c r="B173" s="152" t="str">
        <f>VLOOKUP(A173,'CENTRO DE COSTOS'!A:D,4,FALSE)</f>
        <v>DIEGO FERNANDO HENAO CARDONA</v>
      </c>
      <c r="C173" s="152" t="str">
        <f>VLOOKUP(A173,'CENTRO DE COSTOS'!A:D,2,FALSE)</f>
        <v>0004-0003</v>
      </c>
      <c r="D173" s="152">
        <v>76001</v>
      </c>
      <c r="E173" s="152" t="s">
        <v>8917</v>
      </c>
      <c r="F173" s="152">
        <v>76113</v>
      </c>
      <c r="G173" s="152" t="s">
        <v>8049</v>
      </c>
      <c r="H173" s="152" t="s">
        <v>227</v>
      </c>
      <c r="I173" s="152" t="s">
        <v>76</v>
      </c>
      <c r="J173" s="152" t="s">
        <v>8918</v>
      </c>
      <c r="K173" s="152" t="s">
        <v>159</v>
      </c>
      <c r="L173" s="152" t="s">
        <v>8919</v>
      </c>
      <c r="M173" s="153">
        <v>45889.581944444442</v>
      </c>
      <c r="N173" s="153">
        <v>45890.502083333333</v>
      </c>
      <c r="O173" s="186"/>
      <c r="P173" s="187" t="s">
        <v>3335</v>
      </c>
      <c r="Q173" s="152" t="s">
        <v>3335</v>
      </c>
      <c r="R173" s="188" t="s">
        <v>200</v>
      </c>
      <c r="S173" s="188" t="s">
        <v>739</v>
      </c>
      <c r="T173" s="152" t="s">
        <v>8052</v>
      </c>
      <c r="U173" s="152" t="s">
        <v>8053</v>
      </c>
      <c r="V173" s="187" t="s">
        <v>8920</v>
      </c>
      <c r="W173" s="152" t="s">
        <v>2967</v>
      </c>
      <c r="X173" s="152" t="s">
        <v>8921</v>
      </c>
      <c r="Y173" s="152" t="s">
        <v>25</v>
      </c>
      <c r="Z173" s="189" t="str">
        <f>VLOOKUP(D173,TIPOLOGIA!A:F,5,0)</f>
        <v>TERRESTRE</v>
      </c>
      <c r="AA173" s="152" t="s">
        <v>1442</v>
      </c>
      <c r="AB173" s="152">
        <v>1</v>
      </c>
      <c r="AC173" s="152">
        <v>0</v>
      </c>
      <c r="AD173" s="87">
        <f>IF(W173="SOPORTE_TELEFÓNICO",'BASE LIQUIDACION REDEBAN 2025'!$B$19,IF(Y173="TIPO I",'BASE LIQUIDACION REDEBAN 2025'!$C$2,IF(Y173="TIPO II",'BASE LIQUIDACION REDEBAN 2025'!$C$3,IF(Y173="TIPO III",'BASE LIQUIDACION REDEBAN 2025'!$C$4,IF(Y173="TIPO IV",'BASE LIQUIDACION REDEBAN 2025'!$C$5,IF(Z173="AEREO",'BASE LIQUIDACION REDEBAN 2025'!$B$6,'BASE LIQUIDACION REDEBAN 2025'!$C$5))))))</f>
        <v>65960.072302</v>
      </c>
      <c r="AE173" s="87">
        <f>IF(OR(W173="SOPORTE_TELEFÓNICO",W173="ENVÍO"),0,IF(Y173="TIPO I",'BASE LIQUIDACION REDEBAN 2025'!$B$10,IF(Y173="TIPO II",'BASE LIQUIDACION REDEBAN 2025'!$B$11,IF(Y173="TIPO III",'BASE LIQUIDACION REDEBAN 2025'!$B$12,'BASE LIQUIDACION REDEBAN 2025'!$B$13))))</f>
        <v>75096.394270399993</v>
      </c>
      <c r="AF173" s="87">
        <f t="shared" si="2"/>
        <v>65960.072302</v>
      </c>
    </row>
    <row r="174" spans="1:32">
      <c r="A174" s="152" t="s">
        <v>90</v>
      </c>
      <c r="B174" s="152" t="str">
        <f>VLOOKUP(A174,'CENTRO DE COSTOS'!A:D,4,FALSE)</f>
        <v>JUAN SEBASTIÁN RÍOS CASTRILLÓN</v>
      </c>
      <c r="C174" s="152" t="str">
        <f>VLOOKUP(A174,'CENTRO DE COSTOS'!A:D,2,FALSE)</f>
        <v>0004-0005</v>
      </c>
      <c r="D174" s="152">
        <v>5001</v>
      </c>
      <c r="E174" s="152" t="s">
        <v>8922</v>
      </c>
      <c r="F174" s="152">
        <v>79731</v>
      </c>
      <c r="G174" s="152" t="s">
        <v>8049</v>
      </c>
      <c r="H174" s="152" t="s">
        <v>197</v>
      </c>
      <c r="I174" s="152" t="s">
        <v>90</v>
      </c>
      <c r="J174" s="152" t="s">
        <v>8923</v>
      </c>
      <c r="K174" s="152" t="s">
        <v>159</v>
      </c>
      <c r="L174" s="152" t="s">
        <v>8924</v>
      </c>
      <c r="M174" s="153">
        <v>45888.595138888886</v>
      </c>
      <c r="N174" s="153">
        <v>45890.600694444445</v>
      </c>
      <c r="O174" s="186"/>
      <c r="P174" s="187" t="s">
        <v>3335</v>
      </c>
      <c r="Q174" s="152" t="s">
        <v>3335</v>
      </c>
      <c r="R174" s="188" t="s">
        <v>200</v>
      </c>
      <c r="S174" s="188" t="s">
        <v>739</v>
      </c>
      <c r="T174" s="152" t="s">
        <v>8052</v>
      </c>
      <c r="U174" s="152" t="s">
        <v>8053</v>
      </c>
      <c r="V174" s="187" t="s">
        <v>8925</v>
      </c>
      <c r="W174" s="152" t="s">
        <v>2967</v>
      </c>
      <c r="X174" s="152" t="s">
        <v>8926</v>
      </c>
      <c r="Y174" s="152" t="s">
        <v>25</v>
      </c>
      <c r="Z174" s="189" t="str">
        <f>VLOOKUP(D174,TIPOLOGIA!A:F,5,0)</f>
        <v>TERRESTRE</v>
      </c>
      <c r="AA174" s="152" t="s">
        <v>3158</v>
      </c>
      <c r="AB174" s="152">
        <v>1</v>
      </c>
      <c r="AC174" s="152">
        <v>0</v>
      </c>
      <c r="AD174" s="87">
        <f>IF(W174="SOPORTE_TELEFÓNICO",'BASE LIQUIDACION REDEBAN 2025'!$B$19,IF(Y174="TIPO I",'BASE LIQUIDACION REDEBAN 2025'!$C$2,IF(Y174="TIPO II",'BASE LIQUIDACION REDEBAN 2025'!$C$3,IF(Y174="TIPO III",'BASE LIQUIDACION REDEBAN 2025'!$C$4,IF(Y174="TIPO IV",'BASE LIQUIDACION REDEBAN 2025'!$C$5,IF(Z174="AEREO",'BASE LIQUIDACION REDEBAN 2025'!$B$6,'BASE LIQUIDACION REDEBAN 2025'!$C$5))))))</f>
        <v>65960.072302</v>
      </c>
      <c r="AE174" s="87">
        <f>IF(OR(W174="SOPORTE_TELEFÓNICO",W174="ENVÍO"),0,IF(Y174="TIPO I",'BASE LIQUIDACION REDEBAN 2025'!$B$10,IF(Y174="TIPO II",'BASE LIQUIDACION REDEBAN 2025'!$B$11,IF(Y174="TIPO III",'BASE LIQUIDACION REDEBAN 2025'!$B$12,'BASE LIQUIDACION REDEBAN 2025'!$B$13))))</f>
        <v>75096.394270399993</v>
      </c>
      <c r="AF174" s="87">
        <f t="shared" si="2"/>
        <v>65960.072302</v>
      </c>
    </row>
    <row r="175" spans="1:32">
      <c r="A175" s="152" t="s">
        <v>87</v>
      </c>
      <c r="B175" s="152" t="str">
        <f>VLOOKUP(A175,'CENTRO DE COSTOS'!A:D,4,FALSE)</f>
        <v>DIEGO FERNANDO HENAO CARDONA</v>
      </c>
      <c r="C175" s="152" t="str">
        <f>VLOOKUP(A175,'CENTRO DE COSTOS'!A:D,2,FALSE)</f>
        <v>0004-0002</v>
      </c>
      <c r="D175" s="152">
        <v>17524</v>
      </c>
      <c r="E175" s="152" t="s">
        <v>8927</v>
      </c>
      <c r="F175" s="152">
        <v>21996</v>
      </c>
      <c r="G175" s="152" t="s">
        <v>8049</v>
      </c>
      <c r="H175" s="152" t="s">
        <v>477</v>
      </c>
      <c r="I175" s="152" t="s">
        <v>2062</v>
      </c>
      <c r="J175" s="152" t="s">
        <v>8928</v>
      </c>
      <c r="K175" s="152" t="s">
        <v>159</v>
      </c>
      <c r="L175" s="152" t="s">
        <v>8929</v>
      </c>
      <c r="M175" s="153">
        <v>45890.503472222219</v>
      </c>
      <c r="N175" s="153">
        <v>45890.602083333331</v>
      </c>
      <c r="O175" s="186"/>
      <c r="P175" s="187" t="s">
        <v>3335</v>
      </c>
      <c r="Q175" s="152" t="s">
        <v>8106</v>
      </c>
      <c r="R175" s="188" t="s">
        <v>2973</v>
      </c>
      <c r="S175" s="188" t="s">
        <v>2973</v>
      </c>
      <c r="T175" s="152" t="s">
        <v>8052</v>
      </c>
      <c r="U175" s="152" t="s">
        <v>8053</v>
      </c>
      <c r="V175" s="187" t="s">
        <v>8930</v>
      </c>
      <c r="W175" s="152" t="s">
        <v>2967</v>
      </c>
      <c r="X175" s="152" t="s">
        <v>8931</v>
      </c>
      <c r="Y175" s="152" t="s">
        <v>28</v>
      </c>
      <c r="Z175" s="189" t="str">
        <f>VLOOKUP(D175,TIPOLOGIA!A:F,5,0)</f>
        <v>TERRESTRE</v>
      </c>
      <c r="AA175" s="152" t="s">
        <v>482</v>
      </c>
      <c r="AB175" s="152">
        <v>1</v>
      </c>
      <c r="AC175" s="152">
        <v>0</v>
      </c>
      <c r="AD175" s="87">
        <f>IF(W175="SOPORTE_TELEFÓNICO",'BASE LIQUIDACION REDEBAN 2025'!$B$19,IF(Y175="TIPO I",'BASE LIQUIDACION REDEBAN 2025'!$C$2,IF(Y175="TIPO II",'BASE LIQUIDACION REDEBAN 2025'!$C$3,IF(Y175="TIPO III",'BASE LIQUIDACION REDEBAN 2025'!$C$4,IF(Y175="TIPO IV",'BASE LIQUIDACION REDEBAN 2025'!$C$5,IF(Z175="AEREO",'BASE LIQUIDACION REDEBAN 2025'!$B$6,'BASE LIQUIDACION REDEBAN 2025'!$C$5))))))</f>
        <v>144967.87232000002</v>
      </c>
      <c r="AE175" s="87">
        <f>IF(OR(W175="SOPORTE_TELEFÓNICO",W175="ENVÍO"),0,IF(Y175="TIPO I",'BASE LIQUIDACION REDEBAN 2025'!$B$10,IF(Y175="TIPO II",'BASE LIQUIDACION REDEBAN 2025'!$B$11,IF(Y175="TIPO III",'BASE LIQUIDACION REDEBAN 2025'!$B$12,'BASE LIQUIDACION REDEBAN 2025'!$B$13))))</f>
        <v>140395.6348884</v>
      </c>
      <c r="AF175" s="87">
        <f t="shared" si="2"/>
        <v>144967.87232000002</v>
      </c>
    </row>
    <row r="176" spans="1:32">
      <c r="A176" s="152" t="s">
        <v>76</v>
      </c>
      <c r="B176" s="152" t="str">
        <f>VLOOKUP(A176,'CENTRO DE COSTOS'!A:D,4,FALSE)</f>
        <v>DIEGO FERNANDO HENAO CARDONA</v>
      </c>
      <c r="C176" s="152" t="str">
        <f>VLOOKUP(A176,'CENTRO DE COSTOS'!A:D,2,FALSE)</f>
        <v>0004-0003</v>
      </c>
      <c r="D176" s="152">
        <v>76001</v>
      </c>
      <c r="E176" s="152" t="s">
        <v>8932</v>
      </c>
      <c r="F176" s="152">
        <v>57562</v>
      </c>
      <c r="G176" s="152" t="s">
        <v>8049</v>
      </c>
      <c r="H176" s="152" t="s">
        <v>227</v>
      </c>
      <c r="I176" s="152" t="s">
        <v>76</v>
      </c>
      <c r="J176" s="152" t="s">
        <v>8933</v>
      </c>
      <c r="K176" s="152" t="s">
        <v>159</v>
      </c>
      <c r="L176" s="152" t="s">
        <v>8934</v>
      </c>
      <c r="M176" s="153">
        <v>45890.495138888888</v>
      </c>
      <c r="N176" s="153">
        <v>45890.672222222223</v>
      </c>
      <c r="O176" s="186"/>
      <c r="P176" s="187" t="s">
        <v>3335</v>
      </c>
      <c r="Q176" s="152" t="s">
        <v>8386</v>
      </c>
      <c r="R176" s="188" t="s">
        <v>161</v>
      </c>
      <c r="S176" s="188" t="s">
        <v>2973</v>
      </c>
      <c r="T176" s="152" t="s">
        <v>8052</v>
      </c>
      <c r="U176" s="152" t="s">
        <v>8053</v>
      </c>
      <c r="V176" s="187" t="s">
        <v>8935</v>
      </c>
      <c r="W176" s="152" t="s">
        <v>2967</v>
      </c>
      <c r="X176" s="152" t="s">
        <v>8936</v>
      </c>
      <c r="Y176" s="152" t="s">
        <v>25</v>
      </c>
      <c r="Z176" s="189" t="str">
        <f>VLOOKUP(D176,TIPOLOGIA!A:F,5,0)</f>
        <v>TERRESTRE</v>
      </c>
      <c r="AA176" s="152" t="s">
        <v>513</v>
      </c>
      <c r="AB176" s="152">
        <v>1</v>
      </c>
      <c r="AC176" s="152">
        <v>0</v>
      </c>
      <c r="AD176" s="87">
        <f>IF(W176="SOPORTE_TELEFÓNICO",'BASE LIQUIDACION REDEBAN 2025'!$B$19,IF(Y176="TIPO I",'BASE LIQUIDACION REDEBAN 2025'!$C$2,IF(Y176="TIPO II",'BASE LIQUIDACION REDEBAN 2025'!$C$3,IF(Y176="TIPO III",'BASE LIQUIDACION REDEBAN 2025'!$C$4,IF(Y176="TIPO IV",'BASE LIQUIDACION REDEBAN 2025'!$C$5,IF(Z176="AEREO",'BASE LIQUIDACION REDEBAN 2025'!$B$6,'BASE LIQUIDACION REDEBAN 2025'!$C$5))))))</f>
        <v>65960.072302</v>
      </c>
      <c r="AE176" s="87">
        <f>IF(OR(W176="SOPORTE_TELEFÓNICO",W176="ENVÍO"),0,IF(Y176="TIPO I",'BASE LIQUIDACION REDEBAN 2025'!$B$10,IF(Y176="TIPO II",'BASE LIQUIDACION REDEBAN 2025'!$B$11,IF(Y176="TIPO III",'BASE LIQUIDACION REDEBAN 2025'!$B$12,'BASE LIQUIDACION REDEBAN 2025'!$B$13))))</f>
        <v>75096.394270399993</v>
      </c>
      <c r="AF176" s="87">
        <f t="shared" si="2"/>
        <v>65960.072302</v>
      </c>
    </row>
    <row r="177" spans="1:32">
      <c r="A177" s="152" t="s">
        <v>97</v>
      </c>
      <c r="B177" s="152" t="str">
        <f>VLOOKUP(A177,'CENTRO DE COSTOS'!A:D,4,FALSE)</f>
        <v>JOSE MAURICIO HERNANDEZ ROJAS</v>
      </c>
      <c r="C177" s="152" t="str">
        <f>VLOOKUP(A177,'CENTRO DE COSTOS'!A:D,2,FALSE)</f>
        <v>0004-0001</v>
      </c>
      <c r="D177" s="152">
        <v>70678</v>
      </c>
      <c r="E177" s="152" t="s">
        <v>8937</v>
      </c>
      <c r="F177" s="152">
        <v>42473</v>
      </c>
      <c r="G177" s="152" t="s">
        <v>8049</v>
      </c>
      <c r="H177" s="152" t="s">
        <v>414</v>
      </c>
      <c r="I177" s="152" t="s">
        <v>8938</v>
      </c>
      <c r="J177" s="152" t="s">
        <v>8939</v>
      </c>
      <c r="K177" s="152" t="s">
        <v>159</v>
      </c>
      <c r="L177" s="152" t="s">
        <v>8940</v>
      </c>
      <c r="M177" s="153">
        <v>45883.65625</v>
      </c>
      <c r="N177" s="153">
        <v>45891.321527777778</v>
      </c>
      <c r="O177" s="186"/>
      <c r="P177" s="187" t="s">
        <v>3335</v>
      </c>
      <c r="Q177" s="152" t="s">
        <v>3335</v>
      </c>
      <c r="R177" s="188" t="s">
        <v>2973</v>
      </c>
      <c r="S177" s="188" t="s">
        <v>2973</v>
      </c>
      <c r="T177" s="152" t="s">
        <v>8052</v>
      </c>
      <c r="U177" s="152" t="s">
        <v>8053</v>
      </c>
      <c r="V177" s="187" t="s">
        <v>8941</v>
      </c>
      <c r="W177" s="152" t="s">
        <v>2967</v>
      </c>
      <c r="X177" s="152" t="s">
        <v>8942</v>
      </c>
      <c r="Y177" s="152" t="s">
        <v>28</v>
      </c>
      <c r="Z177" s="189" t="str">
        <f>VLOOKUP(D177,TIPOLOGIA!A:F,5,0)</f>
        <v>TERRESTRE</v>
      </c>
      <c r="AA177" s="152" t="s">
        <v>1917</v>
      </c>
      <c r="AB177" s="152">
        <v>1</v>
      </c>
      <c r="AC177" s="152">
        <v>0</v>
      </c>
      <c r="AD177" s="87">
        <f>IF(W177="SOPORTE_TELEFÓNICO",'BASE LIQUIDACION REDEBAN 2025'!$B$19,IF(Y177="TIPO I",'BASE LIQUIDACION REDEBAN 2025'!$C$2,IF(Y177="TIPO II",'BASE LIQUIDACION REDEBAN 2025'!$C$3,IF(Y177="TIPO III",'BASE LIQUIDACION REDEBAN 2025'!$C$4,IF(Y177="TIPO IV",'BASE LIQUIDACION REDEBAN 2025'!$C$5,IF(Z177="AEREO",'BASE LIQUIDACION REDEBAN 2025'!$B$6,'BASE LIQUIDACION REDEBAN 2025'!$C$5))))))</f>
        <v>144967.87232000002</v>
      </c>
      <c r="AE177" s="87">
        <f>IF(OR(W177="SOPORTE_TELEFÓNICO",W177="ENVÍO"),0,IF(Y177="TIPO I",'BASE LIQUIDACION REDEBAN 2025'!$B$10,IF(Y177="TIPO II",'BASE LIQUIDACION REDEBAN 2025'!$B$11,IF(Y177="TIPO III",'BASE LIQUIDACION REDEBAN 2025'!$B$12,'BASE LIQUIDACION REDEBAN 2025'!$B$13))))</f>
        <v>140395.6348884</v>
      </c>
      <c r="AF177" s="87">
        <f t="shared" si="2"/>
        <v>144967.87232000002</v>
      </c>
    </row>
    <row r="178" spans="1:32">
      <c r="A178" s="152" t="s">
        <v>90</v>
      </c>
      <c r="B178" s="152" t="str">
        <f>VLOOKUP(A178,'CENTRO DE COSTOS'!A:D,4,FALSE)</f>
        <v>JUAN SEBASTIÁN RÍOS CASTRILLÓN</v>
      </c>
      <c r="C178" s="152" t="str">
        <f>VLOOKUP(A178,'CENTRO DE COSTOS'!A:D,2,FALSE)</f>
        <v>0004-0005</v>
      </c>
      <c r="D178" s="152">
        <v>5001</v>
      </c>
      <c r="E178" s="152" t="s">
        <v>8943</v>
      </c>
      <c r="F178" s="152">
        <v>59770</v>
      </c>
      <c r="G178" s="152" t="s">
        <v>8049</v>
      </c>
      <c r="H178" s="152" t="s">
        <v>197</v>
      </c>
      <c r="I178" s="152" t="s">
        <v>90</v>
      </c>
      <c r="J178" s="152" t="s">
        <v>8944</v>
      </c>
      <c r="K178" s="152" t="s">
        <v>159</v>
      </c>
      <c r="L178" s="152" t="s">
        <v>8945</v>
      </c>
      <c r="M178" s="153">
        <v>45889.581944444442</v>
      </c>
      <c r="N178" s="153">
        <v>45891.324999999997</v>
      </c>
      <c r="O178" s="186"/>
      <c r="P178" s="187" t="s">
        <v>3335</v>
      </c>
      <c r="Q178" s="152" t="s">
        <v>3335</v>
      </c>
      <c r="R178" s="188" t="s">
        <v>200</v>
      </c>
      <c r="S178" s="188" t="s">
        <v>739</v>
      </c>
      <c r="T178" s="152" t="s">
        <v>8052</v>
      </c>
      <c r="U178" s="152" t="s">
        <v>8053</v>
      </c>
      <c r="V178" s="187" t="s">
        <v>8946</v>
      </c>
      <c r="W178" s="152" t="s">
        <v>2967</v>
      </c>
      <c r="X178" s="152" t="s">
        <v>8947</v>
      </c>
      <c r="Y178" s="152" t="s">
        <v>25</v>
      </c>
      <c r="Z178" s="189" t="str">
        <f>VLOOKUP(D178,TIPOLOGIA!A:F,5,0)</f>
        <v>TERRESTRE</v>
      </c>
      <c r="AA178" s="152" t="s">
        <v>3158</v>
      </c>
      <c r="AB178" s="152">
        <v>1</v>
      </c>
      <c r="AC178" s="152">
        <v>0</v>
      </c>
      <c r="AD178" s="87">
        <f>IF(W178="SOPORTE_TELEFÓNICO",'BASE LIQUIDACION REDEBAN 2025'!$B$19,IF(Y178="TIPO I",'BASE LIQUIDACION REDEBAN 2025'!$C$2,IF(Y178="TIPO II",'BASE LIQUIDACION REDEBAN 2025'!$C$3,IF(Y178="TIPO III",'BASE LIQUIDACION REDEBAN 2025'!$C$4,IF(Y178="TIPO IV",'BASE LIQUIDACION REDEBAN 2025'!$C$5,IF(Z178="AEREO",'BASE LIQUIDACION REDEBAN 2025'!$B$6,'BASE LIQUIDACION REDEBAN 2025'!$C$5))))))</f>
        <v>65960.072302</v>
      </c>
      <c r="AE178" s="87">
        <f>IF(OR(W178="SOPORTE_TELEFÓNICO",W178="ENVÍO"),0,IF(Y178="TIPO I",'BASE LIQUIDACION REDEBAN 2025'!$B$10,IF(Y178="TIPO II",'BASE LIQUIDACION REDEBAN 2025'!$B$11,IF(Y178="TIPO III",'BASE LIQUIDACION REDEBAN 2025'!$B$12,'BASE LIQUIDACION REDEBAN 2025'!$B$13))))</f>
        <v>75096.394270399993</v>
      </c>
      <c r="AF178" s="87">
        <f t="shared" si="2"/>
        <v>65960.072302</v>
      </c>
    </row>
    <row r="179" spans="1:32">
      <c r="A179" s="152" t="s">
        <v>100</v>
      </c>
      <c r="B179" s="152" t="str">
        <f>VLOOKUP(A179,'CENTRO DE COSTOS'!A:D,4,FALSE)</f>
        <v>KEVIN ALEXIS CORZO BUSTOS</v>
      </c>
      <c r="C179" s="152" t="str">
        <f>VLOOKUP(A179,'CENTRO DE COSTOS'!A:D,2,FALSE)</f>
        <v>0004-0007</v>
      </c>
      <c r="D179" s="152">
        <v>50001</v>
      </c>
      <c r="E179" s="152" t="s">
        <v>8948</v>
      </c>
      <c r="F179" s="152">
        <v>50984</v>
      </c>
      <c r="G179" s="152" t="s">
        <v>8049</v>
      </c>
      <c r="H179" s="152" t="s">
        <v>295</v>
      </c>
      <c r="I179" s="152" t="s">
        <v>100</v>
      </c>
      <c r="J179" s="152" t="s">
        <v>8949</v>
      </c>
      <c r="K179" s="152" t="s">
        <v>159</v>
      </c>
      <c r="L179" s="152" t="s">
        <v>8950</v>
      </c>
      <c r="M179" s="153">
        <v>45888.651388888888</v>
      </c>
      <c r="N179" s="153">
        <v>45891.326388888891</v>
      </c>
      <c r="O179" s="186"/>
      <c r="P179" s="187" t="s">
        <v>3335</v>
      </c>
      <c r="Q179" s="152" t="s">
        <v>8074</v>
      </c>
      <c r="R179" s="188" t="s">
        <v>2973</v>
      </c>
      <c r="S179" s="188" t="s">
        <v>2973</v>
      </c>
      <c r="T179" s="152" t="s">
        <v>8052</v>
      </c>
      <c r="U179" s="152" t="s">
        <v>8053</v>
      </c>
      <c r="V179" s="187" t="s">
        <v>8951</v>
      </c>
      <c r="W179" s="152" t="s">
        <v>2967</v>
      </c>
      <c r="X179" s="152" t="s">
        <v>8952</v>
      </c>
      <c r="Y179" s="152" t="s">
        <v>25</v>
      </c>
      <c r="Z179" s="189" t="str">
        <f>VLOOKUP(D179,TIPOLOGIA!A:F,5,0)</f>
        <v>TERRESTRE</v>
      </c>
      <c r="AA179" s="152" t="s">
        <v>3167</v>
      </c>
      <c r="AB179" s="152">
        <v>1</v>
      </c>
      <c r="AC179" s="152">
        <v>0</v>
      </c>
      <c r="AD179" s="87">
        <f>IF(W179="SOPORTE_TELEFÓNICO",'BASE LIQUIDACION REDEBAN 2025'!$B$19,IF(Y179="TIPO I",'BASE LIQUIDACION REDEBAN 2025'!$C$2,IF(Y179="TIPO II",'BASE LIQUIDACION REDEBAN 2025'!$C$3,IF(Y179="TIPO III",'BASE LIQUIDACION REDEBAN 2025'!$C$4,IF(Y179="TIPO IV",'BASE LIQUIDACION REDEBAN 2025'!$C$5,IF(Z179="AEREO",'BASE LIQUIDACION REDEBAN 2025'!$B$6,'BASE LIQUIDACION REDEBAN 2025'!$C$5))))))</f>
        <v>65960.072302</v>
      </c>
      <c r="AE179" s="87">
        <f>IF(OR(W179="SOPORTE_TELEFÓNICO",W179="ENVÍO"),0,IF(Y179="TIPO I",'BASE LIQUIDACION REDEBAN 2025'!$B$10,IF(Y179="TIPO II",'BASE LIQUIDACION REDEBAN 2025'!$B$11,IF(Y179="TIPO III",'BASE LIQUIDACION REDEBAN 2025'!$B$12,'BASE LIQUIDACION REDEBAN 2025'!$B$13))))</f>
        <v>75096.394270399993</v>
      </c>
      <c r="AF179" s="87">
        <f t="shared" si="2"/>
        <v>65960.072302</v>
      </c>
    </row>
    <row r="180" spans="1:32">
      <c r="A180" s="152" t="s">
        <v>90</v>
      </c>
      <c r="B180" s="152" t="str">
        <f>VLOOKUP(A180,'CENTRO DE COSTOS'!A:D,4,FALSE)</f>
        <v>JUAN SEBASTIÁN RÍOS CASTRILLÓN</v>
      </c>
      <c r="C180" s="152" t="str">
        <f>VLOOKUP(A180,'CENTRO DE COSTOS'!A:D,2,FALSE)</f>
        <v>0004-0005</v>
      </c>
      <c r="D180" s="152">
        <v>5318</v>
      </c>
      <c r="E180" s="152" t="s">
        <v>8953</v>
      </c>
      <c r="F180" s="152">
        <v>69664</v>
      </c>
      <c r="G180" s="152" t="s">
        <v>8049</v>
      </c>
      <c r="H180" s="152" t="s">
        <v>197</v>
      </c>
      <c r="I180" s="152" t="s">
        <v>4048</v>
      </c>
      <c r="J180" s="152" t="s">
        <v>8954</v>
      </c>
      <c r="K180" s="152" t="s">
        <v>159</v>
      </c>
      <c r="L180" s="152" t="s">
        <v>8955</v>
      </c>
      <c r="M180" s="153">
        <v>45888.595138888886</v>
      </c>
      <c r="N180" s="153">
        <v>45891.440972222219</v>
      </c>
      <c r="O180" s="186"/>
      <c r="P180" s="187" t="s">
        <v>3335</v>
      </c>
      <c r="Q180" s="152" t="s">
        <v>3335</v>
      </c>
      <c r="R180" s="188" t="s">
        <v>200</v>
      </c>
      <c r="S180" s="188" t="s">
        <v>739</v>
      </c>
      <c r="T180" s="152" t="s">
        <v>8052</v>
      </c>
      <c r="U180" s="152" t="s">
        <v>8053</v>
      </c>
      <c r="V180" s="187" t="s">
        <v>8956</v>
      </c>
      <c r="W180" s="152" t="s">
        <v>2967</v>
      </c>
      <c r="X180" s="152" t="s">
        <v>8957</v>
      </c>
      <c r="Y180" s="152" t="s">
        <v>28</v>
      </c>
      <c r="Z180" s="189" t="str">
        <f>VLOOKUP(D180,TIPOLOGIA!A:F,5,0)</f>
        <v>TERRESTRE</v>
      </c>
      <c r="AA180" s="152" t="s">
        <v>3158</v>
      </c>
      <c r="AB180" s="152">
        <v>1</v>
      </c>
      <c r="AC180" s="152">
        <v>0</v>
      </c>
      <c r="AD180" s="87">
        <f>IF(W180="SOPORTE_TELEFÓNICO",'BASE LIQUIDACION REDEBAN 2025'!$B$19,IF(Y180="TIPO I",'BASE LIQUIDACION REDEBAN 2025'!$C$2,IF(Y180="TIPO II",'BASE LIQUIDACION REDEBAN 2025'!$C$3,IF(Y180="TIPO III",'BASE LIQUIDACION REDEBAN 2025'!$C$4,IF(Y180="TIPO IV",'BASE LIQUIDACION REDEBAN 2025'!$C$5,IF(Z180="AEREO",'BASE LIQUIDACION REDEBAN 2025'!$B$6,'BASE LIQUIDACION REDEBAN 2025'!$C$5))))))</f>
        <v>144967.87232000002</v>
      </c>
      <c r="AE180" s="87">
        <f>IF(OR(W180="SOPORTE_TELEFÓNICO",W180="ENVÍO"),0,IF(Y180="TIPO I",'BASE LIQUIDACION REDEBAN 2025'!$B$10,IF(Y180="TIPO II",'BASE LIQUIDACION REDEBAN 2025'!$B$11,IF(Y180="TIPO III",'BASE LIQUIDACION REDEBAN 2025'!$B$12,'BASE LIQUIDACION REDEBAN 2025'!$B$13))))</f>
        <v>140395.6348884</v>
      </c>
      <c r="AF180" s="87">
        <f t="shared" si="2"/>
        <v>144967.87232000002</v>
      </c>
    </row>
    <row r="181" spans="1:32">
      <c r="A181" s="152" t="s">
        <v>68</v>
      </c>
      <c r="B181" s="152" t="str">
        <f>VLOOKUP(A181,'CENTRO DE COSTOS'!A:D,4,FALSE)</f>
        <v>WILLIAM ASDRUBAL ROZO ROZO</v>
      </c>
      <c r="C181" s="152" t="str">
        <f>VLOOKUP(A181,'CENTRO DE COSTOS'!A:D,2,FALSE)</f>
        <v>0004-0004</v>
      </c>
      <c r="D181" s="152">
        <v>11001</v>
      </c>
      <c r="E181" s="152" t="s">
        <v>8958</v>
      </c>
      <c r="F181" s="152">
        <v>53155</v>
      </c>
      <c r="G181" s="152" t="s">
        <v>8049</v>
      </c>
      <c r="H181" s="152" t="s">
        <v>470</v>
      </c>
      <c r="I181" s="152" t="s">
        <v>68</v>
      </c>
      <c r="J181" s="152" t="s">
        <v>8959</v>
      </c>
      <c r="K181" s="152" t="s">
        <v>159</v>
      </c>
      <c r="L181" s="152" t="s">
        <v>8960</v>
      </c>
      <c r="M181" s="153">
        <v>45891.333333333336</v>
      </c>
      <c r="N181" s="153">
        <v>45891.449305555558</v>
      </c>
      <c r="O181" s="186"/>
      <c r="P181" s="187" t="s">
        <v>3335</v>
      </c>
      <c r="Q181" s="152" t="s">
        <v>8074</v>
      </c>
      <c r="R181" s="188" t="s">
        <v>2973</v>
      </c>
      <c r="S181" s="188" t="s">
        <v>2973</v>
      </c>
      <c r="T181" s="152" t="s">
        <v>8052</v>
      </c>
      <c r="U181" s="152" t="s">
        <v>8053</v>
      </c>
      <c r="V181" s="187" t="s">
        <v>8961</v>
      </c>
      <c r="W181" s="152" t="s">
        <v>2967</v>
      </c>
      <c r="X181" s="152" t="s">
        <v>8962</v>
      </c>
      <c r="Y181" s="152" t="s">
        <v>25</v>
      </c>
      <c r="Z181" s="189" t="str">
        <f>VLOOKUP(D181,TIPOLOGIA!A:F,5,0)</f>
        <v>TERRESTRE</v>
      </c>
      <c r="AA181" s="152" t="s">
        <v>2153</v>
      </c>
      <c r="AB181" s="152">
        <v>1</v>
      </c>
      <c r="AC181" s="152">
        <v>0</v>
      </c>
      <c r="AD181" s="87">
        <f>IF(W181="SOPORTE_TELEFÓNICO",'BASE LIQUIDACION REDEBAN 2025'!$B$19,IF(Y181="TIPO I",'BASE LIQUIDACION REDEBAN 2025'!$C$2,IF(Y181="TIPO II",'BASE LIQUIDACION REDEBAN 2025'!$C$3,IF(Y181="TIPO III",'BASE LIQUIDACION REDEBAN 2025'!$C$4,IF(Y181="TIPO IV",'BASE LIQUIDACION REDEBAN 2025'!$C$5,IF(Z181="AEREO",'BASE LIQUIDACION REDEBAN 2025'!$B$6,'BASE LIQUIDACION REDEBAN 2025'!$C$5))))))</f>
        <v>65960.072302</v>
      </c>
      <c r="AE181" s="87">
        <f>IF(OR(W181="SOPORTE_TELEFÓNICO",W181="ENVÍO"),0,IF(Y181="TIPO I",'BASE LIQUIDACION REDEBAN 2025'!$B$10,IF(Y181="TIPO II",'BASE LIQUIDACION REDEBAN 2025'!$B$11,IF(Y181="TIPO III",'BASE LIQUIDACION REDEBAN 2025'!$B$12,'BASE LIQUIDACION REDEBAN 2025'!$B$13))))</f>
        <v>75096.394270399993</v>
      </c>
      <c r="AF181" s="87">
        <f t="shared" si="2"/>
        <v>65960.072302</v>
      </c>
    </row>
    <row r="182" spans="1:32">
      <c r="A182" s="152" t="s">
        <v>90</v>
      </c>
      <c r="B182" s="152" t="str">
        <f>VLOOKUP(A182,'CENTRO DE COSTOS'!A:D,4,FALSE)</f>
        <v>JUAN SEBASTIÁN RÍOS CASTRILLÓN</v>
      </c>
      <c r="C182" s="152" t="str">
        <f>VLOOKUP(A182,'CENTRO DE COSTOS'!A:D,2,FALSE)</f>
        <v>0004-0005</v>
      </c>
      <c r="D182" s="152">
        <v>5789</v>
      </c>
      <c r="E182" s="152" t="s">
        <v>8963</v>
      </c>
      <c r="F182" s="152">
        <v>46222</v>
      </c>
      <c r="G182" s="152" t="s">
        <v>8049</v>
      </c>
      <c r="H182" s="152" t="s">
        <v>197</v>
      </c>
      <c r="I182" s="152" t="s">
        <v>2091</v>
      </c>
      <c r="J182" s="152" t="s">
        <v>8964</v>
      </c>
      <c r="K182" s="152" t="s">
        <v>159</v>
      </c>
      <c r="L182" s="152" t="s">
        <v>8965</v>
      </c>
      <c r="M182" s="153">
        <v>45891.441666666666</v>
      </c>
      <c r="N182" s="153">
        <v>45891.50277777778</v>
      </c>
      <c r="O182" s="186"/>
      <c r="P182" s="187" t="s">
        <v>3335</v>
      </c>
      <c r="Q182" s="152" t="s">
        <v>257</v>
      </c>
      <c r="R182" s="188" t="s">
        <v>2973</v>
      </c>
      <c r="S182" s="188" t="s">
        <v>2973</v>
      </c>
      <c r="T182" s="152" t="s">
        <v>8052</v>
      </c>
      <c r="U182" s="152" t="s">
        <v>8053</v>
      </c>
      <c r="V182" s="187" t="s">
        <v>8966</v>
      </c>
      <c r="W182" s="152" t="s">
        <v>2967</v>
      </c>
      <c r="X182" s="152" t="s">
        <v>8967</v>
      </c>
      <c r="Y182" s="152" t="s">
        <v>30</v>
      </c>
      <c r="Z182" s="189" t="str">
        <f>VLOOKUP(D182,TIPOLOGIA!A:F,5,0)</f>
        <v>TERRESTRE</v>
      </c>
      <c r="AA182" s="152" t="s">
        <v>270</v>
      </c>
      <c r="AB182" s="152">
        <v>1</v>
      </c>
      <c r="AC182" s="152">
        <v>0</v>
      </c>
      <c r="AD182" s="87">
        <f>IF(W182="SOPORTE_TELEFÓNICO",'BASE LIQUIDACION REDEBAN 2025'!$B$19,IF(Y182="TIPO I",'BASE LIQUIDACION REDEBAN 2025'!$C$2,IF(Y182="TIPO II",'BASE LIQUIDACION REDEBAN 2025'!$C$3,IF(Y182="TIPO III",'BASE LIQUIDACION REDEBAN 2025'!$C$4,IF(Y182="TIPO IV",'BASE LIQUIDACION REDEBAN 2025'!$C$5,IF(Z182="AEREO",'BASE LIQUIDACION REDEBAN 2025'!$B$6,'BASE LIQUIDACION REDEBAN 2025'!$C$5))))))</f>
        <v>275728.78077800001</v>
      </c>
      <c r="AE182" s="87">
        <f>IF(OR(W182="SOPORTE_TELEFÓNICO",W182="ENVÍO"),0,IF(Y182="TIPO I",'BASE LIQUIDACION REDEBAN 2025'!$B$10,IF(Y182="TIPO II",'BASE LIQUIDACION REDEBAN 2025'!$B$11,IF(Y182="TIPO III",'BASE LIQUIDACION REDEBAN 2025'!$B$12,'BASE LIQUIDACION REDEBAN 2025'!$B$13))))</f>
        <v>196536.5258152</v>
      </c>
      <c r="AF182" s="87">
        <f t="shared" si="2"/>
        <v>275728.78077800001</v>
      </c>
    </row>
    <row r="183" spans="1:32">
      <c r="A183" s="152" t="s">
        <v>87</v>
      </c>
      <c r="B183" s="152" t="str">
        <f>VLOOKUP(A183,'CENTRO DE COSTOS'!A:D,4,FALSE)</f>
        <v>DIEGO FERNANDO HENAO CARDONA</v>
      </c>
      <c r="C183" s="152" t="str">
        <f>VLOOKUP(A183,'CENTRO DE COSTOS'!A:D,2,FALSE)</f>
        <v>0004-0002</v>
      </c>
      <c r="D183" s="152">
        <v>17174</v>
      </c>
      <c r="E183" s="152" t="s">
        <v>8968</v>
      </c>
      <c r="F183" s="152">
        <v>71100</v>
      </c>
      <c r="G183" s="152" t="s">
        <v>8049</v>
      </c>
      <c r="H183" s="152" t="s">
        <v>477</v>
      </c>
      <c r="I183" s="152" t="s">
        <v>2340</v>
      </c>
      <c r="J183" s="152" t="s">
        <v>8969</v>
      </c>
      <c r="K183" s="152" t="s">
        <v>159</v>
      </c>
      <c r="L183" s="152" t="s">
        <v>8970</v>
      </c>
      <c r="M183" s="153">
        <v>45891.457638888889</v>
      </c>
      <c r="N183" s="153">
        <v>45891.523611111108</v>
      </c>
      <c r="O183" s="186"/>
      <c r="P183" s="187" t="s">
        <v>3335</v>
      </c>
      <c r="Q183" s="152" t="s">
        <v>257</v>
      </c>
      <c r="R183" s="188" t="s">
        <v>2973</v>
      </c>
      <c r="S183" s="188" t="s">
        <v>2973</v>
      </c>
      <c r="T183" s="152" t="s">
        <v>8052</v>
      </c>
      <c r="U183" s="152" t="s">
        <v>8053</v>
      </c>
      <c r="V183" s="187" t="s">
        <v>8971</v>
      </c>
      <c r="W183" s="152" t="s">
        <v>2967</v>
      </c>
      <c r="X183" s="152" t="s">
        <v>8972</v>
      </c>
      <c r="Y183" s="152" t="s">
        <v>28</v>
      </c>
      <c r="Z183" s="189" t="str">
        <f>VLOOKUP(D183,TIPOLOGIA!A:F,5,0)</f>
        <v>TERRESTRE</v>
      </c>
      <c r="AA183" s="152" t="s">
        <v>544</v>
      </c>
      <c r="AB183" s="152">
        <v>1</v>
      </c>
      <c r="AC183" s="152">
        <v>0</v>
      </c>
      <c r="AD183" s="87">
        <f>IF(W183="SOPORTE_TELEFÓNICO",'BASE LIQUIDACION REDEBAN 2025'!$B$19,IF(Y183="TIPO I",'BASE LIQUIDACION REDEBAN 2025'!$C$2,IF(Y183="TIPO II",'BASE LIQUIDACION REDEBAN 2025'!$C$3,IF(Y183="TIPO III",'BASE LIQUIDACION REDEBAN 2025'!$C$4,IF(Y183="TIPO IV",'BASE LIQUIDACION REDEBAN 2025'!$C$5,IF(Z183="AEREO",'BASE LIQUIDACION REDEBAN 2025'!$B$6,'BASE LIQUIDACION REDEBAN 2025'!$C$5))))))</f>
        <v>144967.87232000002</v>
      </c>
      <c r="AE183" s="87">
        <f>IF(OR(W183="SOPORTE_TELEFÓNICO",W183="ENVÍO"),0,IF(Y183="TIPO I",'BASE LIQUIDACION REDEBAN 2025'!$B$10,IF(Y183="TIPO II",'BASE LIQUIDACION REDEBAN 2025'!$B$11,IF(Y183="TIPO III",'BASE LIQUIDACION REDEBAN 2025'!$B$12,'BASE LIQUIDACION REDEBAN 2025'!$B$13))))</f>
        <v>140395.6348884</v>
      </c>
      <c r="AF183" s="87">
        <f t="shared" si="2"/>
        <v>144967.87232000002</v>
      </c>
    </row>
    <row r="184" spans="1:32">
      <c r="A184" s="152" t="s">
        <v>80</v>
      </c>
      <c r="B184" s="152" t="str">
        <f>VLOOKUP(A184,'CENTRO DE COSTOS'!A:D,4,FALSE)</f>
        <v>JOSE MAURICIO HERNANDEZ ROJAS</v>
      </c>
      <c r="C184" s="152" t="str">
        <f>VLOOKUP(A184,'CENTRO DE COSTOS'!A:D,2,FALSE)</f>
        <v>0004-0001</v>
      </c>
      <c r="D184" s="152">
        <v>13001</v>
      </c>
      <c r="E184" s="152" t="s">
        <v>8973</v>
      </c>
      <c r="F184" s="152">
        <v>75901</v>
      </c>
      <c r="G184" s="152" t="s">
        <v>8049</v>
      </c>
      <c r="H184" s="152" t="s">
        <v>303</v>
      </c>
      <c r="I184" s="152" t="s">
        <v>80</v>
      </c>
      <c r="J184" s="152" t="s">
        <v>8974</v>
      </c>
      <c r="K184" s="152" t="s">
        <v>159</v>
      </c>
      <c r="L184" s="152" t="s">
        <v>8975</v>
      </c>
      <c r="M184" s="153">
        <v>45891.413888888892</v>
      </c>
      <c r="N184" s="153">
        <v>45891.588888888888</v>
      </c>
      <c r="O184" s="186"/>
      <c r="P184" s="187" t="s">
        <v>3335</v>
      </c>
      <c r="Q184" s="152" t="s">
        <v>257</v>
      </c>
      <c r="R184" s="188" t="s">
        <v>2973</v>
      </c>
      <c r="S184" s="188" t="s">
        <v>2973</v>
      </c>
      <c r="T184" s="152" t="s">
        <v>8052</v>
      </c>
      <c r="U184" s="152" t="s">
        <v>8053</v>
      </c>
      <c r="V184" s="187" t="s">
        <v>8976</v>
      </c>
      <c r="W184" s="152" t="s">
        <v>2967</v>
      </c>
      <c r="X184" s="152" t="s">
        <v>8977</v>
      </c>
      <c r="Y184" s="152" t="s">
        <v>25</v>
      </c>
      <c r="Z184" s="189" t="str">
        <f>VLOOKUP(D184,TIPOLOGIA!A:F,5,0)</f>
        <v>TERRESTRE</v>
      </c>
      <c r="AA184" s="152" t="s">
        <v>452</v>
      </c>
      <c r="AB184" s="152">
        <v>1</v>
      </c>
      <c r="AC184" s="152">
        <v>0</v>
      </c>
      <c r="AD184" s="87">
        <f>IF(W184="SOPORTE_TELEFÓNICO",'BASE LIQUIDACION REDEBAN 2025'!$B$19,IF(Y184="TIPO I",'BASE LIQUIDACION REDEBAN 2025'!$C$2,IF(Y184="TIPO II",'BASE LIQUIDACION REDEBAN 2025'!$C$3,IF(Y184="TIPO III",'BASE LIQUIDACION REDEBAN 2025'!$C$4,IF(Y184="TIPO IV",'BASE LIQUIDACION REDEBAN 2025'!$C$5,IF(Z184="AEREO",'BASE LIQUIDACION REDEBAN 2025'!$B$6,'BASE LIQUIDACION REDEBAN 2025'!$C$5))))))</f>
        <v>65960.072302</v>
      </c>
      <c r="AE184" s="87">
        <f>IF(OR(W184="SOPORTE_TELEFÓNICO",W184="ENVÍO"),0,IF(Y184="TIPO I",'BASE LIQUIDACION REDEBAN 2025'!$B$10,IF(Y184="TIPO II",'BASE LIQUIDACION REDEBAN 2025'!$B$11,IF(Y184="TIPO III",'BASE LIQUIDACION REDEBAN 2025'!$B$12,'BASE LIQUIDACION REDEBAN 2025'!$B$13))))</f>
        <v>75096.394270399993</v>
      </c>
      <c r="AF184" s="87">
        <f t="shared" si="2"/>
        <v>65960.072302</v>
      </c>
    </row>
    <row r="185" spans="1:32">
      <c r="A185" s="152" t="s">
        <v>99</v>
      </c>
      <c r="B185" s="152" t="str">
        <f>VLOOKUP(A185,'CENTRO DE COSTOS'!A:D,4,FALSE)</f>
        <v>JOSE MAURICIO HERNANDEZ ROJAS</v>
      </c>
      <c r="C185" s="152" t="str">
        <f>VLOOKUP(A185,'CENTRO DE COSTOS'!A:D,2,FALSE)</f>
        <v>0004-0001</v>
      </c>
      <c r="D185" s="152">
        <v>20001</v>
      </c>
      <c r="E185" s="152" t="s">
        <v>8978</v>
      </c>
      <c r="F185" s="152">
        <v>22643</v>
      </c>
      <c r="G185" s="152" t="s">
        <v>8049</v>
      </c>
      <c r="H185" s="152" t="s">
        <v>440</v>
      </c>
      <c r="I185" s="152" t="s">
        <v>99</v>
      </c>
      <c r="J185" s="152" t="s">
        <v>8979</v>
      </c>
      <c r="K185" s="152" t="s">
        <v>159</v>
      </c>
      <c r="L185" s="152" t="s">
        <v>8980</v>
      </c>
      <c r="M185" s="153">
        <v>45888.651388888888</v>
      </c>
      <c r="N185" s="153">
        <v>45891.628472222219</v>
      </c>
      <c r="O185" s="186"/>
      <c r="P185" s="187" t="s">
        <v>3335</v>
      </c>
      <c r="Q185" s="152" t="s">
        <v>3335</v>
      </c>
      <c r="R185" s="188" t="s">
        <v>2973</v>
      </c>
      <c r="S185" s="188" t="s">
        <v>2973</v>
      </c>
      <c r="T185" s="152" t="s">
        <v>8052</v>
      </c>
      <c r="U185" s="152" t="s">
        <v>8053</v>
      </c>
      <c r="V185" s="187" t="s">
        <v>8981</v>
      </c>
      <c r="W185" s="152" t="s">
        <v>2967</v>
      </c>
      <c r="X185" s="152" t="s">
        <v>8982</v>
      </c>
      <c r="Y185" s="152" t="s">
        <v>25</v>
      </c>
      <c r="Z185" s="189" t="str">
        <f>VLOOKUP(D185,TIPOLOGIA!A:F,5,0)</f>
        <v>TERRESTRE</v>
      </c>
      <c r="AA185" s="152" t="s">
        <v>1743</v>
      </c>
      <c r="AB185" s="152">
        <v>1</v>
      </c>
      <c r="AC185" s="152">
        <v>0</v>
      </c>
      <c r="AD185" s="87">
        <f>IF(W185="SOPORTE_TELEFÓNICO",'BASE LIQUIDACION REDEBAN 2025'!$B$19,IF(Y185="TIPO I",'BASE LIQUIDACION REDEBAN 2025'!$C$2,IF(Y185="TIPO II",'BASE LIQUIDACION REDEBAN 2025'!$C$3,IF(Y185="TIPO III",'BASE LIQUIDACION REDEBAN 2025'!$C$4,IF(Y185="TIPO IV",'BASE LIQUIDACION REDEBAN 2025'!$C$5,IF(Z185="AEREO",'BASE LIQUIDACION REDEBAN 2025'!$B$6,'BASE LIQUIDACION REDEBAN 2025'!$C$5))))))</f>
        <v>65960.072302</v>
      </c>
      <c r="AE185" s="87">
        <f>IF(OR(W185="SOPORTE_TELEFÓNICO",W185="ENVÍO"),0,IF(Y185="TIPO I",'BASE LIQUIDACION REDEBAN 2025'!$B$10,IF(Y185="TIPO II",'BASE LIQUIDACION REDEBAN 2025'!$B$11,IF(Y185="TIPO III",'BASE LIQUIDACION REDEBAN 2025'!$B$12,'BASE LIQUIDACION REDEBAN 2025'!$B$13))))</f>
        <v>75096.394270399993</v>
      </c>
      <c r="AF185" s="87">
        <f t="shared" si="2"/>
        <v>65960.072302</v>
      </c>
    </row>
    <row r="186" spans="1:32">
      <c r="A186" s="152" t="s">
        <v>100</v>
      </c>
      <c r="B186" s="152" t="str">
        <f>VLOOKUP(A186,'CENTRO DE COSTOS'!A:D,4,FALSE)</f>
        <v>KEVIN ALEXIS CORZO BUSTOS</v>
      </c>
      <c r="C186" s="152" t="str">
        <f>VLOOKUP(A186,'CENTRO DE COSTOS'!A:D,2,FALSE)</f>
        <v>0004-0007</v>
      </c>
      <c r="D186" s="152">
        <v>50006</v>
      </c>
      <c r="E186" s="152" t="s">
        <v>8983</v>
      </c>
      <c r="F186" s="152">
        <v>78776</v>
      </c>
      <c r="G186" s="152" t="s">
        <v>8049</v>
      </c>
      <c r="H186" s="152" t="s">
        <v>295</v>
      </c>
      <c r="I186" s="152" t="s">
        <v>932</v>
      </c>
      <c r="J186" s="152" t="s">
        <v>8984</v>
      </c>
      <c r="K186" s="152" t="s">
        <v>159</v>
      </c>
      <c r="L186" s="152" t="s">
        <v>8985</v>
      </c>
      <c r="M186" s="153">
        <v>45891.333333333336</v>
      </c>
      <c r="N186" s="153">
        <v>45891.665277777778</v>
      </c>
      <c r="O186" s="186"/>
      <c r="P186" s="187" t="s">
        <v>3335</v>
      </c>
      <c r="Q186" s="152" t="s">
        <v>3335</v>
      </c>
      <c r="R186" s="188" t="s">
        <v>2973</v>
      </c>
      <c r="S186" s="188" t="s">
        <v>2973</v>
      </c>
      <c r="T186" s="152" t="s">
        <v>8052</v>
      </c>
      <c r="U186" s="152" t="s">
        <v>8053</v>
      </c>
      <c r="V186" s="187" t="s">
        <v>8986</v>
      </c>
      <c r="W186" s="152" t="s">
        <v>2967</v>
      </c>
      <c r="X186" s="152" t="s">
        <v>8987</v>
      </c>
      <c r="Y186" s="152" t="s">
        <v>28</v>
      </c>
      <c r="Z186" s="189" t="str">
        <f>VLOOKUP(D186,TIPOLOGIA!A:F,5,0)</f>
        <v>TERRESTRE</v>
      </c>
      <c r="AA186" s="152" t="s">
        <v>362</v>
      </c>
      <c r="AB186" s="152">
        <v>1</v>
      </c>
      <c r="AC186" s="152">
        <v>0</v>
      </c>
      <c r="AD186" s="87">
        <f>IF(W186="SOPORTE_TELEFÓNICO",'BASE LIQUIDACION REDEBAN 2025'!$B$19,IF(Y186="TIPO I",'BASE LIQUIDACION REDEBAN 2025'!$C$2,IF(Y186="TIPO II",'BASE LIQUIDACION REDEBAN 2025'!$C$3,IF(Y186="TIPO III",'BASE LIQUIDACION REDEBAN 2025'!$C$4,IF(Y186="TIPO IV",'BASE LIQUIDACION REDEBAN 2025'!$C$5,IF(Z186="AEREO",'BASE LIQUIDACION REDEBAN 2025'!$B$6,'BASE LIQUIDACION REDEBAN 2025'!$C$5))))))</f>
        <v>144967.87232000002</v>
      </c>
      <c r="AE186" s="87">
        <f>IF(OR(W186="SOPORTE_TELEFÓNICO",W186="ENVÍO"),0,IF(Y186="TIPO I",'BASE LIQUIDACION REDEBAN 2025'!$B$10,IF(Y186="TIPO II",'BASE LIQUIDACION REDEBAN 2025'!$B$11,IF(Y186="TIPO III",'BASE LIQUIDACION REDEBAN 2025'!$B$12,'BASE LIQUIDACION REDEBAN 2025'!$B$13))))</f>
        <v>140395.6348884</v>
      </c>
      <c r="AF186" s="87">
        <f t="shared" si="2"/>
        <v>144967.87232000002</v>
      </c>
    </row>
    <row r="187" spans="1:32">
      <c r="A187" s="152" t="s">
        <v>68</v>
      </c>
      <c r="B187" s="152" t="str">
        <f>VLOOKUP(A187,'CENTRO DE COSTOS'!A:D,4,FALSE)</f>
        <v>WILLIAM ASDRUBAL ROZO ROZO</v>
      </c>
      <c r="C187" s="152" t="str">
        <f>VLOOKUP(A187,'CENTRO DE COSTOS'!A:D,2,FALSE)</f>
        <v>0004-0004</v>
      </c>
      <c r="D187" s="152">
        <v>11001</v>
      </c>
      <c r="E187" s="152" t="s">
        <v>8988</v>
      </c>
      <c r="F187" s="152">
        <v>37844</v>
      </c>
      <c r="G187" s="152" t="s">
        <v>8049</v>
      </c>
      <c r="H187" s="152" t="s">
        <v>470</v>
      </c>
      <c r="I187" s="152" t="s">
        <v>68</v>
      </c>
      <c r="J187" s="152" t="s">
        <v>8989</v>
      </c>
      <c r="K187" s="152" t="s">
        <v>159</v>
      </c>
      <c r="L187" s="152" t="s">
        <v>8990</v>
      </c>
      <c r="M187" s="153">
        <v>45891.333333333336</v>
      </c>
      <c r="N187" s="153">
        <v>45891.67083333333</v>
      </c>
      <c r="O187" s="186"/>
      <c r="P187" s="187" t="s">
        <v>3335</v>
      </c>
      <c r="Q187" s="152" t="s">
        <v>3335</v>
      </c>
      <c r="R187" s="188" t="s">
        <v>2973</v>
      </c>
      <c r="S187" s="188" t="s">
        <v>2973</v>
      </c>
      <c r="T187" s="152" t="s">
        <v>8052</v>
      </c>
      <c r="U187" s="152" t="s">
        <v>8053</v>
      </c>
      <c r="V187" s="187" t="s">
        <v>8991</v>
      </c>
      <c r="W187" s="152" t="s">
        <v>2967</v>
      </c>
      <c r="X187" s="152" t="s">
        <v>8992</v>
      </c>
      <c r="Y187" s="152" t="s">
        <v>25</v>
      </c>
      <c r="Z187" s="189" t="str">
        <f>VLOOKUP(D187,TIPOLOGIA!A:F,5,0)</f>
        <v>TERRESTRE</v>
      </c>
      <c r="AA187" s="152" t="s">
        <v>682</v>
      </c>
      <c r="AB187" s="152">
        <v>1</v>
      </c>
      <c r="AC187" s="152">
        <v>0</v>
      </c>
      <c r="AD187" s="87">
        <f>IF(W187="SOPORTE_TELEFÓNICO",'BASE LIQUIDACION REDEBAN 2025'!$B$19,IF(Y187="TIPO I",'BASE LIQUIDACION REDEBAN 2025'!$C$2,IF(Y187="TIPO II",'BASE LIQUIDACION REDEBAN 2025'!$C$3,IF(Y187="TIPO III",'BASE LIQUIDACION REDEBAN 2025'!$C$4,IF(Y187="TIPO IV",'BASE LIQUIDACION REDEBAN 2025'!$C$5,IF(Z187="AEREO",'BASE LIQUIDACION REDEBAN 2025'!$B$6,'BASE LIQUIDACION REDEBAN 2025'!$C$5))))))</f>
        <v>65960.072302</v>
      </c>
      <c r="AE187" s="87">
        <f>IF(OR(W187="SOPORTE_TELEFÓNICO",W187="ENVÍO"),0,IF(Y187="TIPO I",'BASE LIQUIDACION REDEBAN 2025'!$B$10,IF(Y187="TIPO II",'BASE LIQUIDACION REDEBAN 2025'!$B$11,IF(Y187="TIPO III",'BASE LIQUIDACION REDEBAN 2025'!$B$12,'BASE LIQUIDACION REDEBAN 2025'!$B$13))))</f>
        <v>75096.394270399993</v>
      </c>
      <c r="AF187" s="87">
        <f t="shared" si="2"/>
        <v>65960.072302</v>
      </c>
    </row>
    <row r="188" spans="1:32">
      <c r="A188" s="152" t="s">
        <v>64</v>
      </c>
      <c r="B188" s="152" t="str">
        <f>VLOOKUP(A188,'CENTRO DE COSTOS'!A:D,4,FALSE)</f>
        <v>JOSE MAURICIO HERNANDEZ ROJAS</v>
      </c>
      <c r="C188" s="152" t="str">
        <f>VLOOKUP(A188,'CENTRO DE COSTOS'!A:D,2,FALSE)</f>
        <v>0004-0001</v>
      </c>
      <c r="D188" s="152">
        <v>8758</v>
      </c>
      <c r="E188" s="152" t="s">
        <v>8993</v>
      </c>
      <c r="F188" s="152">
        <v>74844</v>
      </c>
      <c r="G188" s="152" t="s">
        <v>8049</v>
      </c>
      <c r="H188" s="152" t="s">
        <v>389</v>
      </c>
      <c r="I188" s="152" t="s">
        <v>1088</v>
      </c>
      <c r="J188" s="152" t="s">
        <v>8994</v>
      </c>
      <c r="K188" s="152" t="s">
        <v>159</v>
      </c>
      <c r="L188" s="152" t="s">
        <v>8995</v>
      </c>
      <c r="M188" s="153">
        <v>45889.583333333336</v>
      </c>
      <c r="N188" s="153">
        <v>45891.67291666667</v>
      </c>
      <c r="O188" s="186"/>
      <c r="P188" s="187" t="s">
        <v>3335</v>
      </c>
      <c r="Q188" s="152" t="s">
        <v>8074</v>
      </c>
      <c r="R188" s="188" t="s">
        <v>2973</v>
      </c>
      <c r="S188" s="188" t="s">
        <v>2973</v>
      </c>
      <c r="T188" s="152" t="s">
        <v>8052</v>
      </c>
      <c r="U188" s="152" t="s">
        <v>8053</v>
      </c>
      <c r="V188" s="187" t="s">
        <v>8996</v>
      </c>
      <c r="W188" s="152" t="s">
        <v>2967</v>
      </c>
      <c r="X188" s="152" t="s">
        <v>8997</v>
      </c>
      <c r="Y188" s="152" t="s">
        <v>25</v>
      </c>
      <c r="Z188" s="189" t="str">
        <f>VLOOKUP(D188,TIPOLOGIA!A:F,5,0)</f>
        <v>TERRESTRE</v>
      </c>
      <c r="AA188" s="152" t="s">
        <v>395</v>
      </c>
      <c r="AB188" s="152">
        <v>1</v>
      </c>
      <c r="AC188" s="152">
        <v>0</v>
      </c>
      <c r="AD188" s="87">
        <f>IF(W188="SOPORTE_TELEFÓNICO",'BASE LIQUIDACION REDEBAN 2025'!$B$19,IF(Y188="TIPO I",'BASE LIQUIDACION REDEBAN 2025'!$C$2,IF(Y188="TIPO II",'BASE LIQUIDACION REDEBAN 2025'!$C$3,IF(Y188="TIPO III",'BASE LIQUIDACION REDEBAN 2025'!$C$4,IF(Y188="TIPO IV",'BASE LIQUIDACION REDEBAN 2025'!$C$5,IF(Z188="AEREO",'BASE LIQUIDACION REDEBAN 2025'!$B$6,'BASE LIQUIDACION REDEBAN 2025'!$C$5))))))</f>
        <v>65960.072302</v>
      </c>
      <c r="AE188" s="87">
        <f>IF(OR(W188="SOPORTE_TELEFÓNICO",W188="ENVÍO"),0,IF(Y188="TIPO I",'BASE LIQUIDACION REDEBAN 2025'!$B$10,IF(Y188="TIPO II",'BASE LIQUIDACION REDEBAN 2025'!$B$11,IF(Y188="TIPO III",'BASE LIQUIDACION REDEBAN 2025'!$B$12,'BASE LIQUIDACION REDEBAN 2025'!$B$13))))</f>
        <v>75096.394270399993</v>
      </c>
      <c r="AF188" s="87">
        <f t="shared" si="2"/>
        <v>65960.072302</v>
      </c>
    </row>
    <row r="189" spans="1:32">
      <c r="A189" s="152" t="s">
        <v>68</v>
      </c>
      <c r="B189" s="152" t="str">
        <f>VLOOKUP(A189,'CENTRO DE COSTOS'!A:D,4,FALSE)</f>
        <v>WILLIAM ASDRUBAL ROZO ROZO</v>
      </c>
      <c r="C189" s="152" t="str">
        <f>VLOOKUP(A189,'CENTRO DE COSTOS'!A:D,2,FALSE)</f>
        <v>0004-0004</v>
      </c>
      <c r="D189" s="152">
        <v>11001</v>
      </c>
      <c r="E189" s="152" t="s">
        <v>8998</v>
      </c>
      <c r="F189" s="152">
        <v>80471</v>
      </c>
      <c r="G189" s="152" t="s">
        <v>8049</v>
      </c>
      <c r="H189" s="152" t="s">
        <v>470</v>
      </c>
      <c r="I189" s="152" t="s">
        <v>68</v>
      </c>
      <c r="J189" s="152" t="s">
        <v>8999</v>
      </c>
      <c r="K189" s="152" t="s">
        <v>159</v>
      </c>
      <c r="L189" s="152" t="s">
        <v>9000</v>
      </c>
      <c r="M189" s="153">
        <v>45889.581944444442</v>
      </c>
      <c r="N189" s="153">
        <v>45891.681944444441</v>
      </c>
      <c r="O189" s="186"/>
      <c r="P189" s="187" t="s">
        <v>3335</v>
      </c>
      <c r="Q189" s="152" t="s">
        <v>3335</v>
      </c>
      <c r="R189" s="188" t="s">
        <v>200</v>
      </c>
      <c r="S189" s="188" t="s">
        <v>201</v>
      </c>
      <c r="T189" s="152" t="s">
        <v>8052</v>
      </c>
      <c r="U189" s="152" t="s">
        <v>8053</v>
      </c>
      <c r="V189" s="187" t="s">
        <v>9001</v>
      </c>
      <c r="W189" s="152" t="s">
        <v>2967</v>
      </c>
      <c r="X189" s="152" t="s">
        <v>9002</v>
      </c>
      <c r="Y189" s="152" t="s">
        <v>25</v>
      </c>
      <c r="Z189" s="189" t="str">
        <f>VLOOKUP(D189,TIPOLOGIA!A:F,5,0)</f>
        <v>TERRESTRE</v>
      </c>
      <c r="AA189" s="152" t="s">
        <v>475</v>
      </c>
      <c r="AB189" s="152">
        <v>1</v>
      </c>
      <c r="AC189" s="152">
        <v>0</v>
      </c>
      <c r="AD189" s="87">
        <f>IF(W189="SOPORTE_TELEFÓNICO",'BASE LIQUIDACION REDEBAN 2025'!$B$19,IF(Y189="TIPO I",'BASE LIQUIDACION REDEBAN 2025'!$C$2,IF(Y189="TIPO II",'BASE LIQUIDACION REDEBAN 2025'!$C$3,IF(Y189="TIPO III",'BASE LIQUIDACION REDEBAN 2025'!$C$4,IF(Y189="TIPO IV",'BASE LIQUIDACION REDEBAN 2025'!$C$5,IF(Z189="AEREO",'BASE LIQUIDACION REDEBAN 2025'!$B$6,'BASE LIQUIDACION REDEBAN 2025'!$C$5))))))</f>
        <v>65960.072302</v>
      </c>
      <c r="AE189" s="87">
        <f>IF(OR(W189="SOPORTE_TELEFÓNICO",W189="ENVÍO"),0,IF(Y189="TIPO I",'BASE LIQUIDACION REDEBAN 2025'!$B$10,IF(Y189="TIPO II",'BASE LIQUIDACION REDEBAN 2025'!$B$11,IF(Y189="TIPO III",'BASE LIQUIDACION REDEBAN 2025'!$B$12,'BASE LIQUIDACION REDEBAN 2025'!$B$13))))</f>
        <v>75096.394270399993</v>
      </c>
      <c r="AF189" s="87">
        <f t="shared" si="2"/>
        <v>65960.072302</v>
      </c>
    </row>
    <row r="190" spans="1:32">
      <c r="A190" s="152" t="s">
        <v>76</v>
      </c>
      <c r="B190" s="152" t="str">
        <f>VLOOKUP(A190,'CENTRO DE COSTOS'!A:D,4,FALSE)</f>
        <v>DIEGO FERNANDO HENAO CARDONA</v>
      </c>
      <c r="C190" s="152" t="str">
        <f>VLOOKUP(A190,'CENTRO DE COSTOS'!A:D,2,FALSE)</f>
        <v>0004-0003</v>
      </c>
      <c r="D190" s="152">
        <v>19364</v>
      </c>
      <c r="E190" s="152" t="s">
        <v>9003</v>
      </c>
      <c r="F190" s="152">
        <v>75653</v>
      </c>
      <c r="G190" s="152" t="s">
        <v>8049</v>
      </c>
      <c r="H190" s="152" t="s">
        <v>258</v>
      </c>
      <c r="I190" s="152" t="s">
        <v>9004</v>
      </c>
      <c r="J190" s="152" t="s">
        <v>9005</v>
      </c>
      <c r="K190" s="152" t="s">
        <v>159</v>
      </c>
      <c r="L190" s="152" t="s">
        <v>9006</v>
      </c>
      <c r="M190" s="153">
        <v>45883.311805555553</v>
      </c>
      <c r="N190" s="153">
        <v>45892.648611111108</v>
      </c>
      <c r="O190" s="186"/>
      <c r="P190" s="187" t="s">
        <v>3335</v>
      </c>
      <c r="Q190" s="152" t="s">
        <v>3335</v>
      </c>
      <c r="R190" s="188" t="s">
        <v>2973</v>
      </c>
      <c r="S190" s="188" t="s">
        <v>2973</v>
      </c>
      <c r="T190" s="152" t="s">
        <v>8052</v>
      </c>
      <c r="U190" s="152" t="s">
        <v>8053</v>
      </c>
      <c r="V190" s="187" t="s">
        <v>9007</v>
      </c>
      <c r="W190" s="152" t="s">
        <v>2967</v>
      </c>
      <c r="X190" s="152" t="s">
        <v>9008</v>
      </c>
      <c r="Y190" s="152" t="s">
        <v>30</v>
      </c>
      <c r="Z190" s="189" t="str">
        <f>VLOOKUP(D190,TIPOLOGIA!A:F,5,0)</f>
        <v>TERRESTRE</v>
      </c>
      <c r="AA190" s="152" t="s">
        <v>525</v>
      </c>
      <c r="AB190" s="152">
        <v>1</v>
      </c>
      <c r="AC190" s="152">
        <v>0</v>
      </c>
      <c r="AD190" s="87">
        <f>IF(W190="SOPORTE_TELEFÓNICO",'BASE LIQUIDACION REDEBAN 2025'!$B$19,IF(Y190="TIPO I",'BASE LIQUIDACION REDEBAN 2025'!$C$2,IF(Y190="TIPO II",'BASE LIQUIDACION REDEBAN 2025'!$C$3,IF(Y190="TIPO III",'BASE LIQUIDACION REDEBAN 2025'!$C$4,IF(Y190="TIPO IV",'BASE LIQUIDACION REDEBAN 2025'!$C$5,IF(Z190="AEREO",'BASE LIQUIDACION REDEBAN 2025'!$B$6,'BASE LIQUIDACION REDEBAN 2025'!$C$5))))))</f>
        <v>275728.78077800001</v>
      </c>
      <c r="AE190" s="87">
        <f>IF(OR(W190="SOPORTE_TELEFÓNICO",W190="ENVÍO"),0,IF(Y190="TIPO I",'BASE LIQUIDACION REDEBAN 2025'!$B$10,IF(Y190="TIPO II",'BASE LIQUIDACION REDEBAN 2025'!$B$11,IF(Y190="TIPO III",'BASE LIQUIDACION REDEBAN 2025'!$B$12,'BASE LIQUIDACION REDEBAN 2025'!$B$13))))</f>
        <v>196536.5258152</v>
      </c>
      <c r="AF190" s="87">
        <f t="shared" si="2"/>
        <v>275728.78077800001</v>
      </c>
    </row>
    <row r="191" spans="1:32">
      <c r="A191" s="152" t="s">
        <v>76</v>
      </c>
      <c r="B191" s="152" t="str">
        <f>VLOOKUP(A191,'CENTRO DE COSTOS'!A:D,4,FALSE)</f>
        <v>DIEGO FERNANDO HENAO CARDONA</v>
      </c>
      <c r="C191" s="152" t="str">
        <f>VLOOKUP(A191,'CENTRO DE COSTOS'!A:D,2,FALSE)</f>
        <v>0004-0003</v>
      </c>
      <c r="D191" s="152">
        <v>76130</v>
      </c>
      <c r="E191" s="152" t="s">
        <v>9009</v>
      </c>
      <c r="F191" s="152">
        <v>67450</v>
      </c>
      <c r="G191" s="152" t="s">
        <v>8049</v>
      </c>
      <c r="H191" s="152" t="s">
        <v>227</v>
      </c>
      <c r="I191" s="152" t="s">
        <v>1297</v>
      </c>
      <c r="J191" s="152" t="s">
        <v>9010</v>
      </c>
      <c r="K191" s="152" t="s">
        <v>159</v>
      </c>
      <c r="L191" s="152" t="s">
        <v>9011</v>
      </c>
      <c r="M191" s="153">
        <v>45891.333333333336</v>
      </c>
      <c r="N191" s="153">
        <v>45893.584722222222</v>
      </c>
      <c r="O191" s="186"/>
      <c r="P191" s="187" t="s">
        <v>3335</v>
      </c>
      <c r="Q191" s="152" t="s">
        <v>8074</v>
      </c>
      <c r="R191" s="188" t="s">
        <v>2973</v>
      </c>
      <c r="S191" s="188" t="s">
        <v>2973</v>
      </c>
      <c r="T191" s="152" t="s">
        <v>8052</v>
      </c>
      <c r="U191" s="152" t="s">
        <v>8053</v>
      </c>
      <c r="V191" s="187" t="s">
        <v>9012</v>
      </c>
      <c r="W191" s="152" t="s">
        <v>2967</v>
      </c>
      <c r="X191" s="152" t="s">
        <v>9013</v>
      </c>
      <c r="Y191" s="152" t="s">
        <v>28</v>
      </c>
      <c r="Z191" s="189" t="str">
        <f>VLOOKUP(D191,TIPOLOGIA!A:F,5,0)</f>
        <v>TERRESTRE</v>
      </c>
      <c r="AA191" s="152" t="s">
        <v>1408</v>
      </c>
      <c r="AB191" s="152">
        <v>1</v>
      </c>
      <c r="AC191" s="152">
        <v>0</v>
      </c>
      <c r="AD191" s="87">
        <f>IF(W191="SOPORTE_TELEFÓNICO",'BASE LIQUIDACION REDEBAN 2025'!$B$19,IF(Y191="TIPO I",'BASE LIQUIDACION REDEBAN 2025'!$C$2,IF(Y191="TIPO II",'BASE LIQUIDACION REDEBAN 2025'!$C$3,IF(Y191="TIPO III",'BASE LIQUIDACION REDEBAN 2025'!$C$4,IF(Y191="TIPO IV",'BASE LIQUIDACION REDEBAN 2025'!$C$5,IF(Z191="AEREO",'BASE LIQUIDACION REDEBAN 2025'!$B$6,'BASE LIQUIDACION REDEBAN 2025'!$C$5))))))</f>
        <v>144967.87232000002</v>
      </c>
      <c r="AE191" s="87">
        <f>IF(OR(W191="SOPORTE_TELEFÓNICO",W191="ENVÍO"),0,IF(Y191="TIPO I",'BASE LIQUIDACION REDEBAN 2025'!$B$10,IF(Y191="TIPO II",'BASE LIQUIDACION REDEBAN 2025'!$B$11,IF(Y191="TIPO III",'BASE LIQUIDACION REDEBAN 2025'!$B$12,'BASE LIQUIDACION REDEBAN 2025'!$B$13))))</f>
        <v>140395.6348884</v>
      </c>
      <c r="AF191" s="87">
        <f t="shared" si="2"/>
        <v>144967.87232000002</v>
      </c>
    </row>
    <row r="192" spans="1:32">
      <c r="A192" s="152" t="s">
        <v>64</v>
      </c>
      <c r="B192" s="152" t="str">
        <f>VLOOKUP(A192,'CENTRO DE COSTOS'!A:D,4,FALSE)</f>
        <v>JOSE MAURICIO HERNANDEZ ROJAS</v>
      </c>
      <c r="C192" s="152" t="str">
        <f>VLOOKUP(A192,'CENTRO DE COSTOS'!A:D,2,FALSE)</f>
        <v>0004-0001</v>
      </c>
      <c r="D192" s="152">
        <v>8001</v>
      </c>
      <c r="E192" s="152" t="s">
        <v>9014</v>
      </c>
      <c r="F192" s="152">
        <v>77155</v>
      </c>
      <c r="G192" s="152" t="s">
        <v>8049</v>
      </c>
      <c r="H192" s="152" t="s">
        <v>389</v>
      </c>
      <c r="I192" s="152" t="s">
        <v>64</v>
      </c>
      <c r="J192" s="152" t="s">
        <v>9015</v>
      </c>
      <c r="K192" s="152" t="s">
        <v>159</v>
      </c>
      <c r="L192" s="152" t="s">
        <v>9016</v>
      </c>
      <c r="M192" s="153">
        <v>45888.651388888888</v>
      </c>
      <c r="N192" s="153">
        <v>45893.588194444441</v>
      </c>
      <c r="O192" s="186"/>
      <c r="P192" s="187" t="s">
        <v>3335</v>
      </c>
      <c r="Q192" s="152" t="s">
        <v>3335</v>
      </c>
      <c r="R192" s="188" t="s">
        <v>2973</v>
      </c>
      <c r="S192" s="188" t="s">
        <v>2973</v>
      </c>
      <c r="T192" s="152" t="s">
        <v>8052</v>
      </c>
      <c r="U192" s="152" t="s">
        <v>8053</v>
      </c>
      <c r="V192" s="187" t="s">
        <v>9017</v>
      </c>
      <c r="W192" s="152" t="s">
        <v>2967</v>
      </c>
      <c r="X192" s="152" t="s">
        <v>9018</v>
      </c>
      <c r="Y192" s="152" t="s">
        <v>25</v>
      </c>
      <c r="Z192" s="189" t="str">
        <f>VLOOKUP(D192,TIPOLOGIA!A:F,5,0)</f>
        <v>TERRESTRE</v>
      </c>
      <c r="AA192" s="152" t="s">
        <v>395</v>
      </c>
      <c r="AB192" s="152">
        <v>1</v>
      </c>
      <c r="AC192" s="152">
        <v>0</v>
      </c>
      <c r="AD192" s="87">
        <f>IF(W192="SOPORTE_TELEFÓNICO",'BASE LIQUIDACION REDEBAN 2025'!$B$19,IF(Y192="TIPO I",'BASE LIQUIDACION REDEBAN 2025'!$C$2,IF(Y192="TIPO II",'BASE LIQUIDACION REDEBAN 2025'!$C$3,IF(Y192="TIPO III",'BASE LIQUIDACION REDEBAN 2025'!$C$4,IF(Y192="TIPO IV",'BASE LIQUIDACION REDEBAN 2025'!$C$5,IF(Z192="AEREO",'BASE LIQUIDACION REDEBAN 2025'!$B$6,'BASE LIQUIDACION REDEBAN 2025'!$C$5))))))</f>
        <v>65960.072302</v>
      </c>
      <c r="AE192" s="87">
        <f>IF(OR(W192="SOPORTE_TELEFÓNICO",W192="ENVÍO"),0,IF(Y192="TIPO I",'BASE LIQUIDACION REDEBAN 2025'!$B$10,IF(Y192="TIPO II",'BASE LIQUIDACION REDEBAN 2025'!$B$11,IF(Y192="TIPO III",'BASE LIQUIDACION REDEBAN 2025'!$B$12,'BASE LIQUIDACION REDEBAN 2025'!$B$13))))</f>
        <v>75096.394270399993</v>
      </c>
      <c r="AF192" s="87">
        <f t="shared" si="2"/>
        <v>65960.072302</v>
      </c>
    </row>
    <row r="193" spans="1:32">
      <c r="A193" s="152" t="s">
        <v>81</v>
      </c>
      <c r="B193" s="152" t="str">
        <f>VLOOKUP(A193,'CENTRO DE COSTOS'!A:D,4,FALSE)</f>
        <v>MIGUEL JULIÁN HERNÁNDEZ GUARÍN</v>
      </c>
      <c r="C193" s="152" t="str">
        <f>VLOOKUP(A193,'CENTRO DE COSTOS'!A:D,2,FALSE)</f>
        <v>0004-0008</v>
      </c>
      <c r="D193" s="152">
        <v>54498</v>
      </c>
      <c r="E193" s="152" t="s">
        <v>9019</v>
      </c>
      <c r="F193" s="152">
        <v>45252</v>
      </c>
      <c r="G193" s="152" t="s">
        <v>8049</v>
      </c>
      <c r="H193" s="152" t="s">
        <v>317</v>
      </c>
      <c r="I193" s="152" t="s">
        <v>318</v>
      </c>
      <c r="J193" s="152" t="s">
        <v>9020</v>
      </c>
      <c r="K193" s="152" t="s">
        <v>159</v>
      </c>
      <c r="L193" s="152" t="s">
        <v>9021</v>
      </c>
      <c r="M193" s="153">
        <v>45888.595138888886</v>
      </c>
      <c r="N193" s="153">
        <v>45893.589583333334</v>
      </c>
      <c r="O193" s="186"/>
      <c r="P193" s="187" t="s">
        <v>3335</v>
      </c>
      <c r="Q193" s="152" t="s">
        <v>3335</v>
      </c>
      <c r="R193" s="188" t="s">
        <v>200</v>
      </c>
      <c r="S193" s="188" t="s">
        <v>201</v>
      </c>
      <c r="T193" s="152" t="s">
        <v>8052</v>
      </c>
      <c r="U193" s="152" t="s">
        <v>8053</v>
      </c>
      <c r="V193" s="187" t="s">
        <v>9022</v>
      </c>
      <c r="W193" s="152" t="s">
        <v>2967</v>
      </c>
      <c r="X193" s="152" t="s">
        <v>9023</v>
      </c>
      <c r="Y193" s="152" t="s">
        <v>32</v>
      </c>
      <c r="Z193" s="189" t="str">
        <f>VLOOKUP(D193,TIPOLOGIA!A:F,5,0)</f>
        <v>TERRESTRE</v>
      </c>
      <c r="AA193" s="152" t="s">
        <v>1496</v>
      </c>
      <c r="AB193" s="152">
        <v>1</v>
      </c>
      <c r="AC193" s="152">
        <v>0</v>
      </c>
      <c r="AD193" s="87">
        <f>IF(W193="SOPORTE_TELEFÓNICO",'BASE LIQUIDACION REDEBAN 2025'!$B$19,IF(Y193="TIPO I",'BASE LIQUIDACION REDEBAN 2025'!$C$2,IF(Y193="TIPO II",'BASE LIQUIDACION REDEBAN 2025'!$C$3,IF(Y193="TIPO III",'BASE LIQUIDACION REDEBAN 2025'!$C$4,IF(Y193="TIPO IV",'BASE LIQUIDACION REDEBAN 2025'!$C$5,IF(Z193="AEREO",'BASE LIQUIDACION REDEBAN 2025'!$B$6,'BASE LIQUIDACION REDEBAN 2025'!$C$5))))))</f>
        <v>479588.87655000004</v>
      </c>
      <c r="AE193" s="87">
        <f>IF(OR(W193="SOPORTE_TELEFÓNICO",W193="ENVÍO"),0,IF(Y193="TIPO I",'BASE LIQUIDACION REDEBAN 2025'!$B$10,IF(Y193="TIPO II",'BASE LIQUIDACION REDEBAN 2025'!$B$11,IF(Y193="TIPO III",'BASE LIQUIDACION REDEBAN 2025'!$B$12,'BASE LIQUIDACION REDEBAN 2025'!$B$13))))</f>
        <v>196536.5258152</v>
      </c>
      <c r="AF193" s="87">
        <f t="shared" si="2"/>
        <v>479588.87655000004</v>
      </c>
    </row>
    <row r="194" spans="1:32">
      <c r="A194" s="152" t="s">
        <v>81</v>
      </c>
      <c r="B194" s="152" t="str">
        <f>VLOOKUP(A194,'CENTRO DE COSTOS'!A:D,4,FALSE)</f>
        <v>MIGUEL JULIÁN HERNÁNDEZ GUARÍN</v>
      </c>
      <c r="C194" s="152" t="str">
        <f>VLOOKUP(A194,'CENTRO DE COSTOS'!A:D,2,FALSE)</f>
        <v>0004-0008</v>
      </c>
      <c r="D194" s="152">
        <v>54800</v>
      </c>
      <c r="E194" s="152" t="s">
        <v>9024</v>
      </c>
      <c r="F194" s="152">
        <v>60277</v>
      </c>
      <c r="G194" s="152" t="s">
        <v>8049</v>
      </c>
      <c r="H194" s="152" t="s">
        <v>317</v>
      </c>
      <c r="I194" s="152" t="s">
        <v>6532</v>
      </c>
      <c r="J194" s="152" t="s">
        <v>9025</v>
      </c>
      <c r="K194" s="152" t="s">
        <v>159</v>
      </c>
      <c r="L194" s="152" t="s">
        <v>9026</v>
      </c>
      <c r="M194" s="153">
        <v>45888.595138888886</v>
      </c>
      <c r="N194" s="153">
        <v>45893.59097222222</v>
      </c>
      <c r="O194" s="186"/>
      <c r="P194" s="187" t="s">
        <v>3335</v>
      </c>
      <c r="Q194" s="152" t="s">
        <v>3335</v>
      </c>
      <c r="R194" s="188" t="s">
        <v>200</v>
      </c>
      <c r="S194" s="188" t="s">
        <v>739</v>
      </c>
      <c r="T194" s="152" t="s">
        <v>8052</v>
      </c>
      <c r="U194" s="152" t="s">
        <v>8053</v>
      </c>
      <c r="V194" s="187" t="s">
        <v>9027</v>
      </c>
      <c r="W194" s="152" t="s">
        <v>2967</v>
      </c>
      <c r="X194" s="152" t="s">
        <v>9028</v>
      </c>
      <c r="Y194" s="152" t="s">
        <v>32</v>
      </c>
      <c r="Z194" s="189" t="str">
        <f>VLOOKUP(D194,TIPOLOGIA!A:F,5,0)</f>
        <v>TERRESTRE</v>
      </c>
      <c r="AA194" s="152" t="s">
        <v>1496</v>
      </c>
      <c r="AB194" s="152">
        <v>1</v>
      </c>
      <c r="AC194" s="152">
        <v>0</v>
      </c>
      <c r="AD194" s="87">
        <f>IF(W194="SOPORTE_TELEFÓNICO",'BASE LIQUIDACION REDEBAN 2025'!$B$19,IF(Y194="TIPO I",'BASE LIQUIDACION REDEBAN 2025'!$C$2,IF(Y194="TIPO II",'BASE LIQUIDACION REDEBAN 2025'!$C$3,IF(Y194="TIPO III",'BASE LIQUIDACION REDEBAN 2025'!$C$4,IF(Y194="TIPO IV",'BASE LIQUIDACION REDEBAN 2025'!$C$5,IF(Z194="AEREO",'BASE LIQUIDACION REDEBAN 2025'!$B$6,'BASE LIQUIDACION REDEBAN 2025'!$C$5))))))</f>
        <v>479588.87655000004</v>
      </c>
      <c r="AE194" s="87">
        <f>IF(OR(W194="SOPORTE_TELEFÓNICO",W194="ENVÍO"),0,IF(Y194="TIPO I",'BASE LIQUIDACION REDEBAN 2025'!$B$10,IF(Y194="TIPO II",'BASE LIQUIDACION REDEBAN 2025'!$B$11,IF(Y194="TIPO III",'BASE LIQUIDACION REDEBAN 2025'!$B$12,'BASE LIQUIDACION REDEBAN 2025'!$B$13))))</f>
        <v>196536.5258152</v>
      </c>
      <c r="AF194" s="87">
        <f t="shared" si="2"/>
        <v>479588.87655000004</v>
      </c>
    </row>
    <row r="195" spans="1:32">
      <c r="A195" s="152" t="s">
        <v>60</v>
      </c>
      <c r="B195" s="152" t="str">
        <f>VLOOKUP(A195,'CENTRO DE COSTOS'!A:D,4,FALSE)</f>
        <v>JUAN SEBASTIÁN RÍOS CASTRILLÓN</v>
      </c>
      <c r="C195" s="152" t="str">
        <f>VLOOKUP(A195,'CENTRO DE COSTOS'!A:D,2,FALSE)</f>
        <v>0004-0005</v>
      </c>
      <c r="D195" s="152">
        <v>5480</v>
      </c>
      <c r="E195" s="152" t="s">
        <v>9029</v>
      </c>
      <c r="F195" s="152">
        <v>41371</v>
      </c>
      <c r="G195" s="152" t="s">
        <v>8049</v>
      </c>
      <c r="H195" s="152" t="s">
        <v>197</v>
      </c>
      <c r="I195" s="152" t="s">
        <v>6490</v>
      </c>
      <c r="J195" s="152" t="s">
        <v>9030</v>
      </c>
      <c r="K195" s="152" t="s">
        <v>159</v>
      </c>
      <c r="L195" s="152" t="s">
        <v>9031</v>
      </c>
      <c r="M195" s="153">
        <v>45888.595138888886</v>
      </c>
      <c r="N195" s="153">
        <v>45893.59375</v>
      </c>
      <c r="O195" s="186"/>
      <c r="P195" s="187" t="s">
        <v>3335</v>
      </c>
      <c r="Q195" s="152" t="s">
        <v>3335</v>
      </c>
      <c r="R195" s="188" t="s">
        <v>200</v>
      </c>
      <c r="S195" s="188" t="s">
        <v>201</v>
      </c>
      <c r="T195" s="152" t="s">
        <v>8052</v>
      </c>
      <c r="U195" s="152" t="s">
        <v>8053</v>
      </c>
      <c r="V195" s="187" t="s">
        <v>9032</v>
      </c>
      <c r="W195" s="152" t="s">
        <v>2967</v>
      </c>
      <c r="X195" s="152" t="s">
        <v>9033</v>
      </c>
      <c r="Y195" s="152" t="s">
        <v>28</v>
      </c>
      <c r="Z195" s="189" t="str">
        <f>VLOOKUP(D195,TIPOLOGIA!A:F,5,0)</f>
        <v>TERRESTRE</v>
      </c>
      <c r="AA195" s="152" t="s">
        <v>368</v>
      </c>
      <c r="AB195" s="152">
        <v>1</v>
      </c>
      <c r="AC195" s="152">
        <v>0</v>
      </c>
      <c r="AD195" s="87">
        <f>IF(W195="SOPORTE_TELEFÓNICO",'BASE LIQUIDACION REDEBAN 2025'!$B$19,IF(Y195="TIPO I",'BASE LIQUIDACION REDEBAN 2025'!$C$2,IF(Y195="TIPO II",'BASE LIQUIDACION REDEBAN 2025'!$C$3,IF(Y195="TIPO III",'BASE LIQUIDACION REDEBAN 2025'!$C$4,IF(Y195="TIPO IV",'BASE LIQUIDACION REDEBAN 2025'!$C$5,IF(Z195="AEREO",'BASE LIQUIDACION REDEBAN 2025'!$B$6,'BASE LIQUIDACION REDEBAN 2025'!$C$5))))))</f>
        <v>144967.87232000002</v>
      </c>
      <c r="AE195" s="87">
        <f>IF(OR(W195="SOPORTE_TELEFÓNICO",W195="ENVÍO"),0,IF(Y195="TIPO I",'BASE LIQUIDACION REDEBAN 2025'!$B$10,IF(Y195="TIPO II",'BASE LIQUIDACION REDEBAN 2025'!$B$11,IF(Y195="TIPO III",'BASE LIQUIDACION REDEBAN 2025'!$B$12,'BASE LIQUIDACION REDEBAN 2025'!$B$13))))</f>
        <v>140395.6348884</v>
      </c>
      <c r="AF195" s="87">
        <f t="shared" ref="AF195:AF258" si="3">IF(OR(W195="SOPORTE_TELEFÓNICO",W195="ENVÍO"),AD195,(AB195*AD195+AC195*AE195))</f>
        <v>144967.87232000002</v>
      </c>
    </row>
    <row r="196" spans="1:32">
      <c r="A196" s="152" t="s">
        <v>98</v>
      </c>
      <c r="B196" s="152" t="str">
        <f>VLOOKUP(A196,'CENTRO DE COSTOS'!A:D,4,FALSE)</f>
        <v>MIGUEL JULIÁN HERNÁNDEZ GUARÍN</v>
      </c>
      <c r="C196" s="152" t="str">
        <f>VLOOKUP(A196,'CENTRO DE COSTOS'!A:D,2,FALSE)</f>
        <v>0004-0008</v>
      </c>
      <c r="D196" s="152">
        <v>15001</v>
      </c>
      <c r="E196" s="152" t="s">
        <v>9034</v>
      </c>
      <c r="F196" s="152">
        <v>62445</v>
      </c>
      <c r="G196" s="152" t="s">
        <v>8049</v>
      </c>
      <c r="H196" s="152" t="s">
        <v>241</v>
      </c>
      <c r="I196" s="152" t="s">
        <v>98</v>
      </c>
      <c r="J196" s="152" t="s">
        <v>9035</v>
      </c>
      <c r="K196" s="152" t="s">
        <v>159</v>
      </c>
      <c r="L196" s="152" t="s">
        <v>9036</v>
      </c>
      <c r="M196" s="153">
        <v>45891.333333333336</v>
      </c>
      <c r="N196" s="153">
        <v>45894.38958333333</v>
      </c>
      <c r="O196" s="186"/>
      <c r="P196" s="187" t="s">
        <v>3335</v>
      </c>
      <c r="Q196" s="152" t="s">
        <v>3335</v>
      </c>
      <c r="R196" s="188" t="s">
        <v>2973</v>
      </c>
      <c r="S196" s="188" t="s">
        <v>2973</v>
      </c>
      <c r="T196" s="152" t="s">
        <v>8052</v>
      </c>
      <c r="U196" s="152" t="s">
        <v>8053</v>
      </c>
      <c r="V196" s="187" t="s">
        <v>9037</v>
      </c>
      <c r="W196" s="152" t="s">
        <v>2967</v>
      </c>
      <c r="X196" s="152" t="s">
        <v>9038</v>
      </c>
      <c r="Y196" s="152" t="s">
        <v>25</v>
      </c>
      <c r="Z196" s="189" t="str">
        <f>VLOOKUP(D196,TIPOLOGIA!A:F,5,0)</f>
        <v>TERRESTRE</v>
      </c>
      <c r="AA196" s="152" t="s">
        <v>1148</v>
      </c>
      <c r="AB196" s="152">
        <v>1</v>
      </c>
      <c r="AC196" s="152">
        <v>0</v>
      </c>
      <c r="AD196" s="87">
        <f>IF(W196="SOPORTE_TELEFÓNICO",'BASE LIQUIDACION REDEBAN 2025'!$B$19,IF(Y196="TIPO I",'BASE LIQUIDACION REDEBAN 2025'!$C$2,IF(Y196="TIPO II",'BASE LIQUIDACION REDEBAN 2025'!$C$3,IF(Y196="TIPO III",'BASE LIQUIDACION REDEBAN 2025'!$C$4,IF(Y196="TIPO IV",'BASE LIQUIDACION REDEBAN 2025'!$C$5,IF(Z196="AEREO",'BASE LIQUIDACION REDEBAN 2025'!$B$6,'BASE LIQUIDACION REDEBAN 2025'!$C$5))))))</f>
        <v>65960.072302</v>
      </c>
      <c r="AE196" s="87">
        <f>IF(OR(W196="SOPORTE_TELEFÓNICO",W196="ENVÍO"),0,IF(Y196="TIPO I",'BASE LIQUIDACION REDEBAN 2025'!$B$10,IF(Y196="TIPO II",'BASE LIQUIDACION REDEBAN 2025'!$B$11,IF(Y196="TIPO III",'BASE LIQUIDACION REDEBAN 2025'!$B$12,'BASE LIQUIDACION REDEBAN 2025'!$B$13))))</f>
        <v>75096.394270399993</v>
      </c>
      <c r="AF196" s="87">
        <f t="shared" si="3"/>
        <v>65960.072302</v>
      </c>
    </row>
    <row r="197" spans="1:32">
      <c r="A197" s="152" t="s">
        <v>80</v>
      </c>
      <c r="B197" s="152" t="str">
        <f>VLOOKUP(A197,'CENTRO DE COSTOS'!A:D,4,FALSE)</f>
        <v>JOSE MAURICIO HERNANDEZ ROJAS</v>
      </c>
      <c r="C197" s="152" t="str">
        <f>VLOOKUP(A197,'CENTRO DE COSTOS'!A:D,2,FALSE)</f>
        <v>0004-0001</v>
      </c>
      <c r="D197" s="152">
        <v>13001</v>
      </c>
      <c r="E197" s="152" t="s">
        <v>9039</v>
      </c>
      <c r="F197" s="152">
        <v>31685</v>
      </c>
      <c r="G197" s="152" t="s">
        <v>8049</v>
      </c>
      <c r="H197" s="152" t="s">
        <v>303</v>
      </c>
      <c r="I197" s="152" t="s">
        <v>80</v>
      </c>
      <c r="J197" s="152" t="s">
        <v>9040</v>
      </c>
      <c r="K197" s="152" t="s">
        <v>159</v>
      </c>
      <c r="L197" s="152" t="s">
        <v>9041</v>
      </c>
      <c r="M197" s="153">
        <v>45884.527777777781</v>
      </c>
      <c r="N197" s="153">
        <v>45894.439583333333</v>
      </c>
      <c r="O197" s="186"/>
      <c r="P197" s="187" t="s">
        <v>3335</v>
      </c>
      <c r="Q197" s="152" t="s">
        <v>3335</v>
      </c>
      <c r="R197" s="188" t="s">
        <v>2973</v>
      </c>
      <c r="S197" s="188" t="s">
        <v>2973</v>
      </c>
      <c r="T197" s="152" t="s">
        <v>8052</v>
      </c>
      <c r="U197" s="152" t="s">
        <v>8159</v>
      </c>
      <c r="V197" s="187" t="s">
        <v>9042</v>
      </c>
      <c r="W197" s="152" t="s">
        <v>2967</v>
      </c>
      <c r="X197" s="152" t="s">
        <v>9043</v>
      </c>
      <c r="Y197" s="152" t="s">
        <v>25</v>
      </c>
      <c r="Z197" s="189" t="str">
        <f>VLOOKUP(D197,TIPOLOGIA!A:F,5,0)</f>
        <v>TERRESTRE</v>
      </c>
      <c r="AA197" s="152" t="s">
        <v>452</v>
      </c>
      <c r="AB197" s="152">
        <v>1</v>
      </c>
      <c r="AC197" s="152">
        <v>0</v>
      </c>
      <c r="AD197" s="87">
        <f>IF(W197="SOPORTE_TELEFÓNICO",'BASE LIQUIDACION REDEBAN 2025'!$B$19,IF(Y197="TIPO I",'BASE LIQUIDACION REDEBAN 2025'!$C$2,IF(Y197="TIPO II",'BASE LIQUIDACION REDEBAN 2025'!$C$3,IF(Y197="TIPO III",'BASE LIQUIDACION REDEBAN 2025'!$C$4,IF(Y197="TIPO IV",'BASE LIQUIDACION REDEBAN 2025'!$C$5,IF(Z197="AEREO",'BASE LIQUIDACION REDEBAN 2025'!$B$6,'BASE LIQUIDACION REDEBAN 2025'!$C$5))))))</f>
        <v>65960.072302</v>
      </c>
      <c r="AE197" s="87">
        <f>IF(OR(W197="SOPORTE_TELEFÓNICO",W197="ENVÍO"),0,IF(Y197="TIPO I",'BASE LIQUIDACION REDEBAN 2025'!$B$10,IF(Y197="TIPO II",'BASE LIQUIDACION REDEBAN 2025'!$B$11,IF(Y197="TIPO III",'BASE LIQUIDACION REDEBAN 2025'!$B$12,'BASE LIQUIDACION REDEBAN 2025'!$B$13))))</f>
        <v>75096.394270399993</v>
      </c>
      <c r="AF197" s="87">
        <f t="shared" si="3"/>
        <v>65960.072302</v>
      </c>
    </row>
    <row r="198" spans="1:32">
      <c r="A198" s="152" t="s">
        <v>90</v>
      </c>
      <c r="B198" s="152" t="str">
        <f>VLOOKUP(A198,'CENTRO DE COSTOS'!A:D,4,FALSE)</f>
        <v>JUAN SEBASTIÁN RÍOS CASTRILLÓN</v>
      </c>
      <c r="C198" s="152" t="str">
        <f>VLOOKUP(A198,'CENTRO DE COSTOS'!A:D,2,FALSE)</f>
        <v>0004-0005</v>
      </c>
      <c r="D198" s="152">
        <v>5001</v>
      </c>
      <c r="E198" s="152" t="s">
        <v>9044</v>
      </c>
      <c r="F198" s="152">
        <v>28481</v>
      </c>
      <c r="G198" s="152" t="s">
        <v>8049</v>
      </c>
      <c r="H198" s="152" t="s">
        <v>197</v>
      </c>
      <c r="I198" s="152" t="s">
        <v>90</v>
      </c>
      <c r="J198" s="152" t="s">
        <v>9045</v>
      </c>
      <c r="K198" s="152" t="s">
        <v>159</v>
      </c>
      <c r="L198" s="152" t="s">
        <v>9046</v>
      </c>
      <c r="M198" s="153">
        <v>45891.5625</v>
      </c>
      <c r="N198" s="153">
        <v>45894.479861111111</v>
      </c>
      <c r="O198" s="186"/>
      <c r="P198" s="187" t="s">
        <v>3335</v>
      </c>
      <c r="Q198" s="152" t="s">
        <v>8074</v>
      </c>
      <c r="R198" s="188" t="s">
        <v>200</v>
      </c>
      <c r="S198" s="188" t="s">
        <v>739</v>
      </c>
      <c r="T198" s="152" t="s">
        <v>8052</v>
      </c>
      <c r="U198" s="152" t="s">
        <v>9047</v>
      </c>
      <c r="V198" s="187" t="s">
        <v>9048</v>
      </c>
      <c r="W198" s="152" t="s">
        <v>2967</v>
      </c>
      <c r="X198" s="152" t="s">
        <v>9049</v>
      </c>
      <c r="Y198" s="152" t="s">
        <v>25</v>
      </c>
      <c r="Z198" s="189" t="str">
        <f>VLOOKUP(D198,TIPOLOGIA!A:F,5,0)</f>
        <v>TERRESTRE</v>
      </c>
      <c r="AA198" s="152" t="s">
        <v>204</v>
      </c>
      <c r="AB198" s="152">
        <v>1</v>
      </c>
      <c r="AC198" s="152">
        <v>0</v>
      </c>
      <c r="AD198" s="87">
        <f>IF(W198="SOPORTE_TELEFÓNICO",'BASE LIQUIDACION REDEBAN 2025'!$B$19,IF(Y198="TIPO I",'BASE LIQUIDACION REDEBAN 2025'!$C$2,IF(Y198="TIPO II",'BASE LIQUIDACION REDEBAN 2025'!$C$3,IF(Y198="TIPO III",'BASE LIQUIDACION REDEBAN 2025'!$C$4,IF(Y198="TIPO IV",'BASE LIQUIDACION REDEBAN 2025'!$C$5,IF(Z198="AEREO",'BASE LIQUIDACION REDEBAN 2025'!$B$6,'BASE LIQUIDACION REDEBAN 2025'!$C$5))))))</f>
        <v>65960.072302</v>
      </c>
      <c r="AE198" s="87">
        <f>IF(OR(W198="SOPORTE_TELEFÓNICO",W198="ENVÍO"),0,IF(Y198="TIPO I",'BASE LIQUIDACION REDEBAN 2025'!$B$10,IF(Y198="TIPO II",'BASE LIQUIDACION REDEBAN 2025'!$B$11,IF(Y198="TIPO III",'BASE LIQUIDACION REDEBAN 2025'!$B$12,'BASE LIQUIDACION REDEBAN 2025'!$B$13))))</f>
        <v>75096.394270399993</v>
      </c>
      <c r="AF198" s="87">
        <f t="shared" si="3"/>
        <v>65960.072302</v>
      </c>
    </row>
    <row r="199" spans="1:32">
      <c r="A199" s="152" t="s">
        <v>68</v>
      </c>
      <c r="B199" s="152" t="str">
        <f>VLOOKUP(A199,'CENTRO DE COSTOS'!A:D,4,FALSE)</f>
        <v>WILLIAM ASDRUBAL ROZO ROZO</v>
      </c>
      <c r="C199" s="152" t="str">
        <f>VLOOKUP(A199,'CENTRO DE COSTOS'!A:D,2,FALSE)</f>
        <v>0004-0004</v>
      </c>
      <c r="D199" s="152">
        <v>11001</v>
      </c>
      <c r="E199" s="152" t="s">
        <v>9050</v>
      </c>
      <c r="F199" s="152">
        <v>59311</v>
      </c>
      <c r="G199" s="152" t="s">
        <v>8049</v>
      </c>
      <c r="H199" s="152" t="s">
        <v>470</v>
      </c>
      <c r="I199" s="152" t="s">
        <v>68</v>
      </c>
      <c r="J199" s="152" t="s">
        <v>9051</v>
      </c>
      <c r="K199" s="152" t="s">
        <v>159</v>
      </c>
      <c r="L199" s="152" t="s">
        <v>9052</v>
      </c>
      <c r="M199" s="153">
        <v>45891.5625</v>
      </c>
      <c r="N199" s="153">
        <v>45894.48541666667</v>
      </c>
      <c r="O199" s="186"/>
      <c r="P199" s="187" t="s">
        <v>3335</v>
      </c>
      <c r="Q199" s="152" t="s">
        <v>8074</v>
      </c>
      <c r="R199" s="188" t="s">
        <v>200</v>
      </c>
      <c r="S199" s="188" t="s">
        <v>739</v>
      </c>
      <c r="T199" s="152" t="s">
        <v>8052</v>
      </c>
      <c r="U199" s="152" t="s">
        <v>8053</v>
      </c>
      <c r="V199" s="187" t="s">
        <v>9053</v>
      </c>
      <c r="W199" s="152" t="s">
        <v>2967</v>
      </c>
      <c r="X199" s="152" t="s">
        <v>9054</v>
      </c>
      <c r="Y199" s="152" t="s">
        <v>25</v>
      </c>
      <c r="Z199" s="189" t="str">
        <f>VLOOKUP(D199,TIPOLOGIA!A:F,5,0)</f>
        <v>TERRESTRE</v>
      </c>
      <c r="AA199" s="152" t="s">
        <v>204</v>
      </c>
      <c r="AB199" s="152">
        <v>1</v>
      </c>
      <c r="AC199" s="152">
        <v>0</v>
      </c>
      <c r="AD199" s="87">
        <f>IF(W199="SOPORTE_TELEFÓNICO",'BASE LIQUIDACION REDEBAN 2025'!$B$19,IF(Y199="TIPO I",'BASE LIQUIDACION REDEBAN 2025'!$C$2,IF(Y199="TIPO II",'BASE LIQUIDACION REDEBAN 2025'!$C$3,IF(Y199="TIPO III",'BASE LIQUIDACION REDEBAN 2025'!$C$4,IF(Y199="TIPO IV",'BASE LIQUIDACION REDEBAN 2025'!$C$5,IF(Z199="AEREO",'BASE LIQUIDACION REDEBAN 2025'!$B$6,'BASE LIQUIDACION REDEBAN 2025'!$C$5))))))</f>
        <v>65960.072302</v>
      </c>
      <c r="AE199" s="87">
        <f>IF(OR(W199="SOPORTE_TELEFÓNICO",W199="ENVÍO"),0,IF(Y199="TIPO I",'BASE LIQUIDACION REDEBAN 2025'!$B$10,IF(Y199="TIPO II",'BASE LIQUIDACION REDEBAN 2025'!$B$11,IF(Y199="TIPO III",'BASE LIQUIDACION REDEBAN 2025'!$B$12,'BASE LIQUIDACION REDEBAN 2025'!$B$13))))</f>
        <v>75096.394270399993</v>
      </c>
      <c r="AF199" s="87">
        <f t="shared" si="3"/>
        <v>65960.072302</v>
      </c>
    </row>
    <row r="200" spans="1:32">
      <c r="A200" s="152" t="s">
        <v>90</v>
      </c>
      <c r="B200" s="152" t="str">
        <f>VLOOKUP(A200,'CENTRO DE COSTOS'!A:D,4,FALSE)</f>
        <v>JUAN SEBASTIÁN RÍOS CASTRILLÓN</v>
      </c>
      <c r="C200" s="152" t="str">
        <f>VLOOKUP(A200,'CENTRO DE COSTOS'!A:D,2,FALSE)</f>
        <v>0004-0005</v>
      </c>
      <c r="D200" s="152">
        <v>5034</v>
      </c>
      <c r="E200" s="152" t="s">
        <v>9055</v>
      </c>
      <c r="F200" s="152">
        <v>63413</v>
      </c>
      <c r="G200" s="152" t="s">
        <v>8049</v>
      </c>
      <c r="H200" s="152" t="s">
        <v>197</v>
      </c>
      <c r="I200" s="152" t="s">
        <v>3659</v>
      </c>
      <c r="J200" s="152" t="s">
        <v>9056</v>
      </c>
      <c r="K200" s="152" t="s">
        <v>159</v>
      </c>
      <c r="L200" s="152" t="s">
        <v>9057</v>
      </c>
      <c r="M200" s="153">
        <v>45891.5625</v>
      </c>
      <c r="N200" s="153">
        <v>45894.49722222222</v>
      </c>
      <c r="O200" s="186"/>
      <c r="P200" s="187" t="s">
        <v>3335</v>
      </c>
      <c r="Q200" s="152" t="s">
        <v>8074</v>
      </c>
      <c r="R200" s="188" t="s">
        <v>200</v>
      </c>
      <c r="S200" s="188" t="s">
        <v>739</v>
      </c>
      <c r="T200" s="152" t="s">
        <v>8052</v>
      </c>
      <c r="U200" s="152" t="s">
        <v>8053</v>
      </c>
      <c r="V200" s="187" t="s">
        <v>9058</v>
      </c>
      <c r="W200" s="152" t="s">
        <v>2967</v>
      </c>
      <c r="X200" s="152" t="s">
        <v>9059</v>
      </c>
      <c r="Y200" s="152" t="s">
        <v>30</v>
      </c>
      <c r="Z200" s="189" t="str">
        <f>VLOOKUP(D200,TIPOLOGIA!A:F,5,0)</f>
        <v>TERRESTRE</v>
      </c>
      <c r="AA200" s="152" t="s">
        <v>204</v>
      </c>
      <c r="AB200" s="152">
        <v>1</v>
      </c>
      <c r="AC200" s="152">
        <v>0</v>
      </c>
      <c r="AD200" s="87">
        <f>IF(W200="SOPORTE_TELEFÓNICO",'BASE LIQUIDACION REDEBAN 2025'!$B$19,IF(Y200="TIPO I",'BASE LIQUIDACION REDEBAN 2025'!$C$2,IF(Y200="TIPO II",'BASE LIQUIDACION REDEBAN 2025'!$C$3,IF(Y200="TIPO III",'BASE LIQUIDACION REDEBAN 2025'!$C$4,IF(Y200="TIPO IV",'BASE LIQUIDACION REDEBAN 2025'!$C$5,IF(Z200="AEREO",'BASE LIQUIDACION REDEBAN 2025'!$B$6,'BASE LIQUIDACION REDEBAN 2025'!$C$5))))))</f>
        <v>275728.78077800001</v>
      </c>
      <c r="AE200" s="87">
        <f>IF(OR(W200="SOPORTE_TELEFÓNICO",W200="ENVÍO"),0,IF(Y200="TIPO I",'BASE LIQUIDACION REDEBAN 2025'!$B$10,IF(Y200="TIPO II",'BASE LIQUIDACION REDEBAN 2025'!$B$11,IF(Y200="TIPO III",'BASE LIQUIDACION REDEBAN 2025'!$B$12,'BASE LIQUIDACION REDEBAN 2025'!$B$13))))</f>
        <v>196536.5258152</v>
      </c>
      <c r="AF200" s="87">
        <f t="shared" si="3"/>
        <v>275728.78077800001</v>
      </c>
    </row>
    <row r="201" spans="1:32">
      <c r="A201" s="152" t="s">
        <v>90</v>
      </c>
      <c r="B201" s="152" t="str">
        <f>VLOOKUP(A201,'CENTRO DE COSTOS'!A:D,4,FALSE)</f>
        <v>JUAN SEBASTIÁN RÍOS CASTRILLÓN</v>
      </c>
      <c r="C201" s="152" t="str">
        <f>VLOOKUP(A201,'CENTRO DE COSTOS'!A:D,2,FALSE)</f>
        <v>0004-0005</v>
      </c>
      <c r="D201" s="152">
        <v>5001</v>
      </c>
      <c r="E201" s="152" t="s">
        <v>9060</v>
      </c>
      <c r="F201" s="152">
        <v>24053</v>
      </c>
      <c r="G201" s="152" t="s">
        <v>8049</v>
      </c>
      <c r="H201" s="152" t="s">
        <v>197</v>
      </c>
      <c r="I201" s="152" t="s">
        <v>90</v>
      </c>
      <c r="J201" s="152" t="s">
        <v>9061</v>
      </c>
      <c r="K201" s="152" t="s">
        <v>159</v>
      </c>
      <c r="L201" s="152" t="s">
        <v>9062</v>
      </c>
      <c r="M201" s="153">
        <v>45891.5625</v>
      </c>
      <c r="N201" s="153">
        <v>45894.511111111111</v>
      </c>
      <c r="O201" s="186"/>
      <c r="P201" s="187" t="s">
        <v>3335</v>
      </c>
      <c r="Q201" s="152" t="s">
        <v>8074</v>
      </c>
      <c r="R201" s="188" t="s">
        <v>200</v>
      </c>
      <c r="S201" s="188" t="s">
        <v>739</v>
      </c>
      <c r="T201" s="152" t="s">
        <v>8052</v>
      </c>
      <c r="U201" s="152" t="s">
        <v>8053</v>
      </c>
      <c r="V201" s="187" t="s">
        <v>9063</v>
      </c>
      <c r="W201" s="152" t="s">
        <v>2967</v>
      </c>
      <c r="X201" s="152" t="s">
        <v>9064</v>
      </c>
      <c r="Y201" s="152" t="s">
        <v>25</v>
      </c>
      <c r="Z201" s="189" t="str">
        <f>VLOOKUP(D201,TIPOLOGIA!A:F,5,0)</f>
        <v>TERRESTRE</v>
      </c>
      <c r="AA201" s="152" t="s">
        <v>4326</v>
      </c>
      <c r="AB201" s="152">
        <v>1</v>
      </c>
      <c r="AC201" s="152">
        <v>0</v>
      </c>
      <c r="AD201" s="87">
        <f>IF(W201="SOPORTE_TELEFÓNICO",'BASE LIQUIDACION REDEBAN 2025'!$B$19,IF(Y201="TIPO I",'BASE LIQUIDACION REDEBAN 2025'!$C$2,IF(Y201="TIPO II",'BASE LIQUIDACION REDEBAN 2025'!$C$3,IF(Y201="TIPO III",'BASE LIQUIDACION REDEBAN 2025'!$C$4,IF(Y201="TIPO IV",'BASE LIQUIDACION REDEBAN 2025'!$C$5,IF(Z201="AEREO",'BASE LIQUIDACION REDEBAN 2025'!$B$6,'BASE LIQUIDACION REDEBAN 2025'!$C$5))))))</f>
        <v>65960.072302</v>
      </c>
      <c r="AE201" s="87">
        <f>IF(OR(W201="SOPORTE_TELEFÓNICO",W201="ENVÍO"),0,IF(Y201="TIPO I",'BASE LIQUIDACION REDEBAN 2025'!$B$10,IF(Y201="TIPO II",'BASE LIQUIDACION REDEBAN 2025'!$B$11,IF(Y201="TIPO III",'BASE LIQUIDACION REDEBAN 2025'!$B$12,'BASE LIQUIDACION REDEBAN 2025'!$B$13))))</f>
        <v>75096.394270399993</v>
      </c>
      <c r="AF201" s="87">
        <f t="shared" si="3"/>
        <v>65960.072302</v>
      </c>
    </row>
    <row r="202" spans="1:32">
      <c r="A202" s="152" t="s">
        <v>90</v>
      </c>
      <c r="B202" s="152" t="str">
        <f>VLOOKUP(A202,'CENTRO DE COSTOS'!A:D,4,FALSE)</f>
        <v>JUAN SEBASTIÁN RÍOS CASTRILLÓN</v>
      </c>
      <c r="C202" s="152" t="str">
        <f>VLOOKUP(A202,'CENTRO DE COSTOS'!A:D,2,FALSE)</f>
        <v>0004-0005</v>
      </c>
      <c r="D202" s="152">
        <v>5313</v>
      </c>
      <c r="E202" s="152" t="s">
        <v>9065</v>
      </c>
      <c r="F202" s="152">
        <v>62141</v>
      </c>
      <c r="G202" s="152" t="s">
        <v>8049</v>
      </c>
      <c r="H202" s="152" t="s">
        <v>197</v>
      </c>
      <c r="I202" s="152" t="s">
        <v>296</v>
      </c>
      <c r="J202" s="152" t="s">
        <v>9066</v>
      </c>
      <c r="K202" s="152" t="s">
        <v>159</v>
      </c>
      <c r="L202" s="152" t="s">
        <v>9067</v>
      </c>
      <c r="M202" s="153">
        <v>45889.583333333336</v>
      </c>
      <c r="N202" s="153">
        <v>45894.51666666667</v>
      </c>
      <c r="O202" s="186"/>
      <c r="P202" s="187" t="s">
        <v>3335</v>
      </c>
      <c r="Q202" s="152" t="s">
        <v>8074</v>
      </c>
      <c r="R202" s="188" t="s">
        <v>2973</v>
      </c>
      <c r="S202" s="188" t="s">
        <v>2973</v>
      </c>
      <c r="T202" s="152" t="s">
        <v>8052</v>
      </c>
      <c r="U202" s="152" t="s">
        <v>8053</v>
      </c>
      <c r="V202" s="187" t="s">
        <v>9068</v>
      </c>
      <c r="W202" s="152" t="s">
        <v>2967</v>
      </c>
      <c r="X202" s="152" t="s">
        <v>9069</v>
      </c>
      <c r="Y202" s="152" t="s">
        <v>28</v>
      </c>
      <c r="Z202" s="189" t="str">
        <f>VLOOKUP(D202,TIPOLOGIA!A:F,5,0)</f>
        <v>TERRESTRE</v>
      </c>
      <c r="AA202" s="152" t="s">
        <v>3158</v>
      </c>
      <c r="AB202" s="152">
        <v>1</v>
      </c>
      <c r="AC202" s="152">
        <v>0</v>
      </c>
      <c r="AD202" s="87">
        <f>IF(W202="SOPORTE_TELEFÓNICO",'BASE LIQUIDACION REDEBAN 2025'!$B$19,IF(Y202="TIPO I",'BASE LIQUIDACION REDEBAN 2025'!$C$2,IF(Y202="TIPO II",'BASE LIQUIDACION REDEBAN 2025'!$C$3,IF(Y202="TIPO III",'BASE LIQUIDACION REDEBAN 2025'!$C$4,IF(Y202="TIPO IV",'BASE LIQUIDACION REDEBAN 2025'!$C$5,IF(Z202="AEREO",'BASE LIQUIDACION REDEBAN 2025'!$B$6,'BASE LIQUIDACION REDEBAN 2025'!$C$5))))))</f>
        <v>144967.87232000002</v>
      </c>
      <c r="AE202" s="87">
        <f>IF(OR(W202="SOPORTE_TELEFÓNICO",W202="ENVÍO"),0,IF(Y202="TIPO I",'BASE LIQUIDACION REDEBAN 2025'!$B$10,IF(Y202="TIPO II",'BASE LIQUIDACION REDEBAN 2025'!$B$11,IF(Y202="TIPO III",'BASE LIQUIDACION REDEBAN 2025'!$B$12,'BASE LIQUIDACION REDEBAN 2025'!$B$13))))</f>
        <v>140395.6348884</v>
      </c>
      <c r="AF202" s="87">
        <f t="shared" si="3"/>
        <v>144967.87232000002</v>
      </c>
    </row>
    <row r="203" spans="1:32">
      <c r="A203" s="152" t="s">
        <v>72</v>
      </c>
      <c r="B203" s="152" t="str">
        <f>VLOOKUP(A203,'CENTRO DE COSTOS'!A:D,4,FALSE)</f>
        <v>MIGUEL JULIÁN HERNÁNDEZ GUARÍN</v>
      </c>
      <c r="C203" s="152" t="str">
        <f>VLOOKUP(A203,'CENTRO DE COSTOS'!A:D,2,FALSE)</f>
        <v>0004-0008</v>
      </c>
      <c r="D203" s="152">
        <v>68418</v>
      </c>
      <c r="E203" s="152" t="s">
        <v>9070</v>
      </c>
      <c r="F203" s="152">
        <v>63382</v>
      </c>
      <c r="G203" s="152" t="s">
        <v>8049</v>
      </c>
      <c r="H203" s="152" t="s">
        <v>820</v>
      </c>
      <c r="I203" s="152" t="s">
        <v>1564</v>
      </c>
      <c r="J203" s="152" t="s">
        <v>9071</v>
      </c>
      <c r="K203" s="152" t="s">
        <v>159</v>
      </c>
      <c r="L203" s="152" t="s">
        <v>9072</v>
      </c>
      <c r="M203" s="153">
        <v>45888.651388888888</v>
      </c>
      <c r="N203" s="153">
        <v>45894.520833333336</v>
      </c>
      <c r="O203" s="186"/>
      <c r="P203" s="187" t="s">
        <v>3335</v>
      </c>
      <c r="Q203" s="152" t="s">
        <v>3335</v>
      </c>
      <c r="R203" s="188" t="s">
        <v>2973</v>
      </c>
      <c r="S203" s="188" t="s">
        <v>2973</v>
      </c>
      <c r="T203" s="152" t="s">
        <v>8052</v>
      </c>
      <c r="U203" s="152" t="s">
        <v>8053</v>
      </c>
      <c r="V203" s="187" t="s">
        <v>9073</v>
      </c>
      <c r="W203" s="152" t="s">
        <v>2967</v>
      </c>
      <c r="X203" s="152" t="s">
        <v>9074</v>
      </c>
      <c r="Y203" s="152" t="s">
        <v>28</v>
      </c>
      <c r="Z203" s="189" t="str">
        <f>VLOOKUP(D203,TIPOLOGIA!A:F,5,0)</f>
        <v>TERRESTRE</v>
      </c>
      <c r="AA203" s="152" t="s">
        <v>1253</v>
      </c>
      <c r="AB203" s="152">
        <v>1</v>
      </c>
      <c r="AC203" s="152">
        <v>0</v>
      </c>
      <c r="AD203" s="87">
        <f>IF(W203="SOPORTE_TELEFÓNICO",'BASE LIQUIDACION REDEBAN 2025'!$B$19,IF(Y203="TIPO I",'BASE LIQUIDACION REDEBAN 2025'!$C$2,IF(Y203="TIPO II",'BASE LIQUIDACION REDEBAN 2025'!$C$3,IF(Y203="TIPO III",'BASE LIQUIDACION REDEBAN 2025'!$C$4,IF(Y203="TIPO IV",'BASE LIQUIDACION REDEBAN 2025'!$C$5,IF(Z203="AEREO",'BASE LIQUIDACION REDEBAN 2025'!$B$6,'BASE LIQUIDACION REDEBAN 2025'!$C$5))))))</f>
        <v>144967.87232000002</v>
      </c>
      <c r="AE203" s="87">
        <f>IF(OR(W203="SOPORTE_TELEFÓNICO",W203="ENVÍO"),0,IF(Y203="TIPO I",'BASE LIQUIDACION REDEBAN 2025'!$B$10,IF(Y203="TIPO II",'BASE LIQUIDACION REDEBAN 2025'!$B$11,IF(Y203="TIPO III",'BASE LIQUIDACION REDEBAN 2025'!$B$12,'BASE LIQUIDACION REDEBAN 2025'!$B$13))))</f>
        <v>140395.6348884</v>
      </c>
      <c r="AF203" s="87">
        <f t="shared" si="3"/>
        <v>144967.87232000002</v>
      </c>
    </row>
    <row r="204" spans="1:32">
      <c r="A204" s="152" t="s">
        <v>68</v>
      </c>
      <c r="B204" s="152" t="str">
        <f>VLOOKUP(A204,'CENTRO DE COSTOS'!A:D,4,FALSE)</f>
        <v>WILLIAM ASDRUBAL ROZO ROZO</v>
      </c>
      <c r="C204" s="152" t="str">
        <f>VLOOKUP(A204,'CENTRO DE COSTOS'!A:D,2,FALSE)</f>
        <v>0004-0004</v>
      </c>
      <c r="D204" s="152">
        <v>11001</v>
      </c>
      <c r="E204" s="152" t="s">
        <v>9075</v>
      </c>
      <c r="F204" s="152">
        <v>70015</v>
      </c>
      <c r="G204" s="152" t="s">
        <v>8049</v>
      </c>
      <c r="H204" s="152" t="s">
        <v>470</v>
      </c>
      <c r="I204" s="152" t="s">
        <v>68</v>
      </c>
      <c r="J204" s="152" t="s">
        <v>9076</v>
      </c>
      <c r="K204" s="152" t="s">
        <v>159</v>
      </c>
      <c r="L204" s="152" t="s">
        <v>9077</v>
      </c>
      <c r="M204" s="153">
        <v>45891.5625</v>
      </c>
      <c r="N204" s="153">
        <v>45894.525000000001</v>
      </c>
      <c r="O204" s="186"/>
      <c r="P204" s="187" t="s">
        <v>3335</v>
      </c>
      <c r="Q204" s="152" t="s">
        <v>8074</v>
      </c>
      <c r="R204" s="188" t="s">
        <v>200</v>
      </c>
      <c r="S204" s="188" t="s">
        <v>739</v>
      </c>
      <c r="T204" s="152" t="s">
        <v>8052</v>
      </c>
      <c r="U204" s="152" t="s">
        <v>8053</v>
      </c>
      <c r="V204" s="187" t="s">
        <v>9078</v>
      </c>
      <c r="W204" s="152" t="s">
        <v>2967</v>
      </c>
      <c r="X204" s="152" t="s">
        <v>9079</v>
      </c>
      <c r="Y204" s="152" t="s">
        <v>25</v>
      </c>
      <c r="Z204" s="189" t="str">
        <f>VLOOKUP(D204,TIPOLOGIA!A:F,5,0)</f>
        <v>TERRESTRE</v>
      </c>
      <c r="AA204" s="152" t="s">
        <v>2153</v>
      </c>
      <c r="AB204" s="152">
        <v>1</v>
      </c>
      <c r="AC204" s="152">
        <v>0</v>
      </c>
      <c r="AD204" s="87">
        <f>IF(W204="SOPORTE_TELEFÓNICO",'BASE LIQUIDACION REDEBAN 2025'!$B$19,IF(Y204="TIPO I",'BASE LIQUIDACION REDEBAN 2025'!$C$2,IF(Y204="TIPO II",'BASE LIQUIDACION REDEBAN 2025'!$C$3,IF(Y204="TIPO III",'BASE LIQUIDACION REDEBAN 2025'!$C$4,IF(Y204="TIPO IV",'BASE LIQUIDACION REDEBAN 2025'!$C$5,IF(Z204="AEREO",'BASE LIQUIDACION REDEBAN 2025'!$B$6,'BASE LIQUIDACION REDEBAN 2025'!$C$5))))))</f>
        <v>65960.072302</v>
      </c>
      <c r="AE204" s="87">
        <f>IF(OR(W204="SOPORTE_TELEFÓNICO",W204="ENVÍO"),0,IF(Y204="TIPO I",'BASE LIQUIDACION REDEBAN 2025'!$B$10,IF(Y204="TIPO II",'BASE LIQUIDACION REDEBAN 2025'!$B$11,IF(Y204="TIPO III",'BASE LIQUIDACION REDEBAN 2025'!$B$12,'BASE LIQUIDACION REDEBAN 2025'!$B$13))))</f>
        <v>75096.394270399993</v>
      </c>
      <c r="AF204" s="87">
        <f t="shared" si="3"/>
        <v>65960.072302</v>
      </c>
    </row>
    <row r="205" spans="1:32">
      <c r="A205" s="152" t="s">
        <v>93</v>
      </c>
      <c r="B205" s="152" t="str">
        <f>VLOOKUP(A205,'CENTRO DE COSTOS'!A:D,4,FALSE)</f>
        <v>DIEGO FERNANDO HENAO CARDONA</v>
      </c>
      <c r="C205" s="152" t="str">
        <f>VLOOKUP(A205,'CENTRO DE COSTOS'!A:D,2,FALSE)</f>
        <v>0004-0003</v>
      </c>
      <c r="D205" s="152">
        <v>52678</v>
      </c>
      <c r="E205" s="152" t="s">
        <v>9080</v>
      </c>
      <c r="F205" s="152">
        <v>50657</v>
      </c>
      <c r="G205" s="152" t="s">
        <v>8049</v>
      </c>
      <c r="H205" s="152" t="s">
        <v>174</v>
      </c>
      <c r="I205" s="152" t="s">
        <v>8135</v>
      </c>
      <c r="J205" s="152" t="s">
        <v>9081</v>
      </c>
      <c r="K205" s="152" t="s">
        <v>159</v>
      </c>
      <c r="L205" s="152" t="s">
        <v>9082</v>
      </c>
      <c r="M205" s="153">
        <v>45891.5625</v>
      </c>
      <c r="N205" s="153">
        <v>45894.52847222222</v>
      </c>
      <c r="O205" s="186"/>
      <c r="P205" s="187" t="s">
        <v>3335</v>
      </c>
      <c r="Q205" s="152" t="s">
        <v>8074</v>
      </c>
      <c r="R205" s="188" t="s">
        <v>200</v>
      </c>
      <c r="S205" s="188" t="s">
        <v>739</v>
      </c>
      <c r="T205" s="152" t="s">
        <v>8052</v>
      </c>
      <c r="U205" s="152" t="s">
        <v>8053</v>
      </c>
      <c r="V205" s="187" t="s">
        <v>9083</v>
      </c>
      <c r="W205" s="152" t="s">
        <v>2967</v>
      </c>
      <c r="X205" s="152" t="s">
        <v>9084</v>
      </c>
      <c r="Y205" s="152" t="s">
        <v>30</v>
      </c>
      <c r="Z205" s="189" t="str">
        <f>VLOOKUP(D205,TIPOLOGIA!A:F,5,0)</f>
        <v>TERRESTRE</v>
      </c>
      <c r="AA205" s="152" t="s">
        <v>204</v>
      </c>
      <c r="AB205" s="152">
        <v>1</v>
      </c>
      <c r="AC205" s="152">
        <v>0</v>
      </c>
      <c r="AD205" s="87">
        <f>IF(W205="SOPORTE_TELEFÓNICO",'BASE LIQUIDACION REDEBAN 2025'!$B$19,IF(Y205="TIPO I",'BASE LIQUIDACION REDEBAN 2025'!$C$2,IF(Y205="TIPO II",'BASE LIQUIDACION REDEBAN 2025'!$C$3,IF(Y205="TIPO III",'BASE LIQUIDACION REDEBAN 2025'!$C$4,IF(Y205="TIPO IV",'BASE LIQUIDACION REDEBAN 2025'!$C$5,IF(Z205="AEREO",'BASE LIQUIDACION REDEBAN 2025'!$B$6,'BASE LIQUIDACION REDEBAN 2025'!$C$5))))))</f>
        <v>275728.78077800001</v>
      </c>
      <c r="AE205" s="87">
        <f>IF(OR(W205="SOPORTE_TELEFÓNICO",W205="ENVÍO"),0,IF(Y205="TIPO I",'BASE LIQUIDACION REDEBAN 2025'!$B$10,IF(Y205="TIPO II",'BASE LIQUIDACION REDEBAN 2025'!$B$11,IF(Y205="TIPO III",'BASE LIQUIDACION REDEBAN 2025'!$B$12,'BASE LIQUIDACION REDEBAN 2025'!$B$13))))</f>
        <v>196536.5258152</v>
      </c>
      <c r="AF205" s="87">
        <f t="shared" si="3"/>
        <v>275728.78077800001</v>
      </c>
    </row>
    <row r="206" spans="1:32">
      <c r="A206" s="152" t="s">
        <v>90</v>
      </c>
      <c r="B206" s="152" t="str">
        <f>VLOOKUP(A206,'CENTRO DE COSTOS'!A:D,4,FALSE)</f>
        <v>JUAN SEBASTIÁN RÍOS CASTRILLÓN</v>
      </c>
      <c r="C206" s="152" t="str">
        <f>VLOOKUP(A206,'CENTRO DE COSTOS'!A:D,2,FALSE)</f>
        <v>0004-0005</v>
      </c>
      <c r="D206" s="152">
        <v>5642</v>
      </c>
      <c r="E206" s="152" t="s">
        <v>9085</v>
      </c>
      <c r="F206" s="152">
        <v>75882</v>
      </c>
      <c r="G206" s="152" t="s">
        <v>8049</v>
      </c>
      <c r="H206" s="152" t="s">
        <v>197</v>
      </c>
      <c r="I206" s="152" t="s">
        <v>9086</v>
      </c>
      <c r="J206" s="152" t="s">
        <v>9087</v>
      </c>
      <c r="K206" s="152" t="s">
        <v>159</v>
      </c>
      <c r="L206" s="152" t="s">
        <v>9088</v>
      </c>
      <c r="M206" s="153">
        <v>45889.583333333336</v>
      </c>
      <c r="N206" s="153">
        <v>45894.567361111112</v>
      </c>
      <c r="O206" s="186"/>
      <c r="P206" s="187" t="s">
        <v>3335</v>
      </c>
      <c r="Q206" s="152" t="s">
        <v>3335</v>
      </c>
      <c r="R206" s="188" t="s">
        <v>2973</v>
      </c>
      <c r="S206" s="188" t="s">
        <v>2973</v>
      </c>
      <c r="T206" s="152" t="s">
        <v>8052</v>
      </c>
      <c r="U206" s="152" t="s">
        <v>8053</v>
      </c>
      <c r="V206" s="187" t="s">
        <v>9089</v>
      </c>
      <c r="W206" s="152" t="s">
        <v>2967</v>
      </c>
      <c r="X206" s="152" t="s">
        <v>9090</v>
      </c>
      <c r="Y206" s="152" t="s">
        <v>28</v>
      </c>
      <c r="Z206" s="189" t="str">
        <f>VLOOKUP(D206,TIPOLOGIA!A:F,5,0)</f>
        <v>TERRESTRE</v>
      </c>
      <c r="AA206" s="152" t="s">
        <v>1626</v>
      </c>
      <c r="AB206" s="152">
        <v>1</v>
      </c>
      <c r="AC206" s="152">
        <v>0</v>
      </c>
      <c r="AD206" s="87">
        <f>IF(W206="SOPORTE_TELEFÓNICO",'BASE LIQUIDACION REDEBAN 2025'!$B$19,IF(Y206="TIPO I",'BASE LIQUIDACION REDEBAN 2025'!$C$2,IF(Y206="TIPO II",'BASE LIQUIDACION REDEBAN 2025'!$C$3,IF(Y206="TIPO III",'BASE LIQUIDACION REDEBAN 2025'!$C$4,IF(Y206="TIPO IV",'BASE LIQUIDACION REDEBAN 2025'!$C$5,IF(Z206="AEREO",'BASE LIQUIDACION REDEBAN 2025'!$B$6,'BASE LIQUIDACION REDEBAN 2025'!$C$5))))))</f>
        <v>144967.87232000002</v>
      </c>
      <c r="AE206" s="87">
        <f>IF(OR(W206="SOPORTE_TELEFÓNICO",W206="ENVÍO"),0,IF(Y206="TIPO I",'BASE LIQUIDACION REDEBAN 2025'!$B$10,IF(Y206="TIPO II",'BASE LIQUIDACION REDEBAN 2025'!$B$11,IF(Y206="TIPO III",'BASE LIQUIDACION REDEBAN 2025'!$B$12,'BASE LIQUIDACION REDEBAN 2025'!$B$13))))</f>
        <v>140395.6348884</v>
      </c>
      <c r="AF206" s="87">
        <f t="shared" si="3"/>
        <v>144967.87232000002</v>
      </c>
    </row>
    <row r="207" spans="1:32">
      <c r="A207" s="152" t="s">
        <v>81</v>
      </c>
      <c r="B207" s="152" t="str">
        <f>VLOOKUP(A207,'CENTRO DE COSTOS'!A:D,4,FALSE)</f>
        <v>MIGUEL JULIÁN HERNÁNDEZ GUARÍN</v>
      </c>
      <c r="C207" s="152" t="str">
        <f>VLOOKUP(A207,'CENTRO DE COSTOS'!A:D,2,FALSE)</f>
        <v>0004-0008</v>
      </c>
      <c r="D207" s="152">
        <v>54874</v>
      </c>
      <c r="E207" s="152" t="s">
        <v>9091</v>
      </c>
      <c r="F207" s="152">
        <v>39854</v>
      </c>
      <c r="G207" s="152" t="s">
        <v>8049</v>
      </c>
      <c r="H207" s="152" t="s">
        <v>317</v>
      </c>
      <c r="I207" s="152" t="s">
        <v>914</v>
      </c>
      <c r="J207" s="152" t="s">
        <v>9092</v>
      </c>
      <c r="K207" s="152" t="s">
        <v>159</v>
      </c>
      <c r="L207" s="152" t="s">
        <v>9093</v>
      </c>
      <c r="M207" s="153">
        <v>45891.5625</v>
      </c>
      <c r="N207" s="153">
        <v>45894.572222222225</v>
      </c>
      <c r="O207" s="186"/>
      <c r="P207" s="187" t="s">
        <v>3335</v>
      </c>
      <c r="Q207" s="152" t="s">
        <v>8074</v>
      </c>
      <c r="R207" s="188" t="s">
        <v>200</v>
      </c>
      <c r="S207" s="188" t="s">
        <v>739</v>
      </c>
      <c r="T207" s="152" t="s">
        <v>8052</v>
      </c>
      <c r="U207" s="152" t="s">
        <v>8053</v>
      </c>
      <c r="V207" s="187" t="s">
        <v>9094</v>
      </c>
      <c r="W207" s="152" t="s">
        <v>2967</v>
      </c>
      <c r="X207" s="152" t="s">
        <v>9095</v>
      </c>
      <c r="Y207" s="152" t="s">
        <v>25</v>
      </c>
      <c r="Z207" s="189" t="str">
        <f>VLOOKUP(D207,TIPOLOGIA!A:F,5,0)</f>
        <v>TERRESTRE</v>
      </c>
      <c r="AA207" s="152" t="s">
        <v>204</v>
      </c>
      <c r="AB207" s="152">
        <v>1</v>
      </c>
      <c r="AC207" s="152">
        <v>0</v>
      </c>
      <c r="AD207" s="87">
        <f>IF(W207="SOPORTE_TELEFÓNICO",'BASE LIQUIDACION REDEBAN 2025'!$B$19,IF(Y207="TIPO I",'BASE LIQUIDACION REDEBAN 2025'!$C$2,IF(Y207="TIPO II",'BASE LIQUIDACION REDEBAN 2025'!$C$3,IF(Y207="TIPO III",'BASE LIQUIDACION REDEBAN 2025'!$C$4,IF(Y207="TIPO IV",'BASE LIQUIDACION REDEBAN 2025'!$C$5,IF(Z207="AEREO",'BASE LIQUIDACION REDEBAN 2025'!$B$6,'BASE LIQUIDACION REDEBAN 2025'!$C$5))))))</f>
        <v>65960.072302</v>
      </c>
      <c r="AE207" s="87">
        <f>IF(OR(W207="SOPORTE_TELEFÓNICO",W207="ENVÍO"),0,IF(Y207="TIPO I",'BASE LIQUIDACION REDEBAN 2025'!$B$10,IF(Y207="TIPO II",'BASE LIQUIDACION REDEBAN 2025'!$B$11,IF(Y207="TIPO III",'BASE LIQUIDACION REDEBAN 2025'!$B$12,'BASE LIQUIDACION REDEBAN 2025'!$B$13))))</f>
        <v>75096.394270399993</v>
      </c>
      <c r="AF207" s="87">
        <f t="shared" si="3"/>
        <v>65960.072302</v>
      </c>
    </row>
    <row r="208" spans="1:32">
      <c r="A208" s="152" t="s">
        <v>96</v>
      </c>
      <c r="B208" s="152" t="str">
        <f>VLOOKUP(A208,'CENTRO DE COSTOS'!A:D,4,FALSE)</f>
        <v>JOSE MAURICIO HERNANDEZ ROJAS</v>
      </c>
      <c r="C208" s="152" t="str">
        <f>VLOOKUP(A208,'CENTRO DE COSTOS'!A:D,2,FALSE)</f>
        <v>0004-0001</v>
      </c>
      <c r="D208" s="152">
        <v>44430</v>
      </c>
      <c r="E208" s="152" t="s">
        <v>9096</v>
      </c>
      <c r="F208" s="152">
        <v>58719</v>
      </c>
      <c r="G208" s="152" t="s">
        <v>8049</v>
      </c>
      <c r="H208" s="152" t="s">
        <v>1719</v>
      </c>
      <c r="I208" s="152" t="s">
        <v>1739</v>
      </c>
      <c r="J208" s="152" t="s">
        <v>9097</v>
      </c>
      <c r="K208" s="152" t="s">
        <v>159</v>
      </c>
      <c r="L208" s="152" t="s">
        <v>9098</v>
      </c>
      <c r="M208" s="153">
        <v>45891.5625</v>
      </c>
      <c r="N208" s="153">
        <v>45894.575694444444</v>
      </c>
      <c r="O208" s="186"/>
      <c r="P208" s="187" t="s">
        <v>3335</v>
      </c>
      <c r="Q208" s="152" t="s">
        <v>8074</v>
      </c>
      <c r="R208" s="188" t="s">
        <v>200</v>
      </c>
      <c r="S208" s="188" t="s">
        <v>739</v>
      </c>
      <c r="T208" s="152" t="s">
        <v>8052</v>
      </c>
      <c r="U208" s="152" t="s">
        <v>9099</v>
      </c>
      <c r="V208" s="187" t="s">
        <v>9100</v>
      </c>
      <c r="W208" s="152" t="s">
        <v>2967</v>
      </c>
      <c r="X208" s="152" t="s">
        <v>9101</v>
      </c>
      <c r="Y208" s="152" t="s">
        <v>32</v>
      </c>
      <c r="Z208" s="189" t="str">
        <f>VLOOKUP(D208,TIPOLOGIA!A:F,5,0)</f>
        <v>TERRESTRE</v>
      </c>
      <c r="AA208" s="152" t="s">
        <v>204</v>
      </c>
      <c r="AB208" s="152">
        <v>1</v>
      </c>
      <c r="AC208" s="152">
        <v>0</v>
      </c>
      <c r="AD208" s="87">
        <f>IF(W208="SOPORTE_TELEFÓNICO",'BASE LIQUIDACION REDEBAN 2025'!$B$19,IF(Y208="TIPO I",'BASE LIQUIDACION REDEBAN 2025'!$C$2,IF(Y208="TIPO II",'BASE LIQUIDACION REDEBAN 2025'!$C$3,IF(Y208="TIPO III",'BASE LIQUIDACION REDEBAN 2025'!$C$4,IF(Y208="TIPO IV",'BASE LIQUIDACION REDEBAN 2025'!$C$5,IF(Z208="AEREO",'BASE LIQUIDACION REDEBAN 2025'!$B$6,'BASE LIQUIDACION REDEBAN 2025'!$C$5))))))</f>
        <v>479588.87655000004</v>
      </c>
      <c r="AE208" s="87">
        <f>IF(OR(W208="SOPORTE_TELEFÓNICO",W208="ENVÍO"),0,IF(Y208="TIPO I",'BASE LIQUIDACION REDEBAN 2025'!$B$10,IF(Y208="TIPO II",'BASE LIQUIDACION REDEBAN 2025'!$B$11,IF(Y208="TIPO III",'BASE LIQUIDACION REDEBAN 2025'!$B$12,'BASE LIQUIDACION REDEBAN 2025'!$B$13))))</f>
        <v>196536.5258152</v>
      </c>
      <c r="AF208" s="87">
        <f t="shared" si="3"/>
        <v>479588.87655000004</v>
      </c>
    </row>
    <row r="209" spans="1:32">
      <c r="A209" s="152" t="s">
        <v>68</v>
      </c>
      <c r="B209" s="152" t="str">
        <f>VLOOKUP(A209,'CENTRO DE COSTOS'!A:D,4,FALSE)</f>
        <v>WILLIAM ASDRUBAL ROZO ROZO</v>
      </c>
      <c r="C209" s="152" t="str">
        <f>VLOOKUP(A209,'CENTRO DE COSTOS'!A:D,2,FALSE)</f>
        <v>0004-0004</v>
      </c>
      <c r="D209" s="152">
        <v>11001</v>
      </c>
      <c r="E209" s="152" t="s">
        <v>9102</v>
      </c>
      <c r="F209" s="152">
        <v>34968</v>
      </c>
      <c r="G209" s="152" t="s">
        <v>8049</v>
      </c>
      <c r="H209" s="152" t="s">
        <v>470</v>
      </c>
      <c r="I209" s="152" t="s">
        <v>68</v>
      </c>
      <c r="J209" s="152" t="s">
        <v>9103</v>
      </c>
      <c r="K209" s="152" t="s">
        <v>159</v>
      </c>
      <c r="L209" s="152" t="s">
        <v>9104</v>
      </c>
      <c r="M209" s="153">
        <v>45891.5625</v>
      </c>
      <c r="N209" s="153">
        <v>45894.580555555556</v>
      </c>
      <c r="O209" s="186"/>
      <c r="P209" s="187" t="s">
        <v>3335</v>
      </c>
      <c r="Q209" s="152" t="s">
        <v>8074</v>
      </c>
      <c r="R209" s="188" t="s">
        <v>200</v>
      </c>
      <c r="S209" s="188" t="s">
        <v>739</v>
      </c>
      <c r="T209" s="152" t="s">
        <v>8052</v>
      </c>
      <c r="U209" s="152" t="s">
        <v>8053</v>
      </c>
      <c r="V209" s="187" t="s">
        <v>9105</v>
      </c>
      <c r="W209" s="152" t="s">
        <v>2967</v>
      </c>
      <c r="X209" s="152" t="s">
        <v>9106</v>
      </c>
      <c r="Y209" s="152" t="s">
        <v>25</v>
      </c>
      <c r="Z209" s="189" t="str">
        <f>VLOOKUP(D209,TIPOLOGIA!A:F,5,0)</f>
        <v>TERRESTRE</v>
      </c>
      <c r="AA209" s="152" t="s">
        <v>204</v>
      </c>
      <c r="AB209" s="152">
        <v>1</v>
      </c>
      <c r="AC209" s="152">
        <v>0</v>
      </c>
      <c r="AD209" s="87">
        <f>IF(W209="SOPORTE_TELEFÓNICO",'BASE LIQUIDACION REDEBAN 2025'!$B$19,IF(Y209="TIPO I",'BASE LIQUIDACION REDEBAN 2025'!$C$2,IF(Y209="TIPO II",'BASE LIQUIDACION REDEBAN 2025'!$C$3,IF(Y209="TIPO III",'BASE LIQUIDACION REDEBAN 2025'!$C$4,IF(Y209="TIPO IV",'BASE LIQUIDACION REDEBAN 2025'!$C$5,IF(Z209="AEREO",'BASE LIQUIDACION REDEBAN 2025'!$B$6,'BASE LIQUIDACION REDEBAN 2025'!$C$5))))))</f>
        <v>65960.072302</v>
      </c>
      <c r="AE209" s="87">
        <f>IF(OR(W209="SOPORTE_TELEFÓNICO",W209="ENVÍO"),0,IF(Y209="TIPO I",'BASE LIQUIDACION REDEBAN 2025'!$B$10,IF(Y209="TIPO II",'BASE LIQUIDACION REDEBAN 2025'!$B$11,IF(Y209="TIPO III",'BASE LIQUIDACION REDEBAN 2025'!$B$12,'BASE LIQUIDACION REDEBAN 2025'!$B$13))))</f>
        <v>75096.394270399993</v>
      </c>
      <c r="AF209" s="87">
        <f t="shared" si="3"/>
        <v>65960.072302</v>
      </c>
    </row>
    <row r="210" spans="1:32">
      <c r="A210" s="152" t="s">
        <v>100</v>
      </c>
      <c r="B210" s="152" t="str">
        <f>VLOOKUP(A210,'CENTRO DE COSTOS'!A:D,4,FALSE)</f>
        <v>KEVIN ALEXIS CORZO BUSTOS</v>
      </c>
      <c r="C210" s="152" t="str">
        <f>VLOOKUP(A210,'CENTRO DE COSTOS'!A:D,2,FALSE)</f>
        <v>0004-0007</v>
      </c>
      <c r="D210" s="152">
        <v>50568</v>
      </c>
      <c r="E210" s="152" t="s">
        <v>9107</v>
      </c>
      <c r="F210" s="152">
        <v>61710</v>
      </c>
      <c r="G210" s="152" t="s">
        <v>8049</v>
      </c>
      <c r="H210" s="152" t="s">
        <v>295</v>
      </c>
      <c r="I210" s="152" t="s">
        <v>2045</v>
      </c>
      <c r="J210" s="152" t="s">
        <v>9108</v>
      </c>
      <c r="K210" s="152" t="s">
        <v>159</v>
      </c>
      <c r="L210" s="152" t="s">
        <v>9109</v>
      </c>
      <c r="M210" s="153">
        <v>45891.5625</v>
      </c>
      <c r="N210" s="153">
        <v>45894.584722222222</v>
      </c>
      <c r="O210" s="186"/>
      <c r="P210" s="187" t="s">
        <v>3335</v>
      </c>
      <c r="Q210" s="152" t="s">
        <v>8074</v>
      </c>
      <c r="R210" s="188" t="s">
        <v>200</v>
      </c>
      <c r="S210" s="188" t="s">
        <v>739</v>
      </c>
      <c r="T210" s="152" t="s">
        <v>8052</v>
      </c>
      <c r="U210" s="152" t="s">
        <v>8053</v>
      </c>
      <c r="V210" s="187" t="s">
        <v>9110</v>
      </c>
      <c r="W210" s="152" t="s">
        <v>2967</v>
      </c>
      <c r="X210" s="152" t="s">
        <v>9111</v>
      </c>
      <c r="Y210" s="152" t="s">
        <v>30</v>
      </c>
      <c r="Z210" s="189" t="str">
        <f>VLOOKUP(D210,TIPOLOGIA!A:F,5,0)</f>
        <v>TERRESTRE</v>
      </c>
      <c r="AA210" s="152" t="s">
        <v>204</v>
      </c>
      <c r="AB210" s="152">
        <v>1</v>
      </c>
      <c r="AC210" s="152">
        <v>0</v>
      </c>
      <c r="AD210" s="87">
        <f>IF(W210="SOPORTE_TELEFÓNICO",'BASE LIQUIDACION REDEBAN 2025'!$B$19,IF(Y210="TIPO I",'BASE LIQUIDACION REDEBAN 2025'!$C$2,IF(Y210="TIPO II",'BASE LIQUIDACION REDEBAN 2025'!$C$3,IF(Y210="TIPO III",'BASE LIQUIDACION REDEBAN 2025'!$C$4,IF(Y210="TIPO IV",'BASE LIQUIDACION REDEBAN 2025'!$C$5,IF(Z210="AEREO",'BASE LIQUIDACION REDEBAN 2025'!$B$6,'BASE LIQUIDACION REDEBAN 2025'!$C$5))))))</f>
        <v>275728.78077800001</v>
      </c>
      <c r="AE210" s="87">
        <f>IF(OR(W210="SOPORTE_TELEFÓNICO",W210="ENVÍO"),0,IF(Y210="TIPO I",'BASE LIQUIDACION REDEBAN 2025'!$B$10,IF(Y210="TIPO II",'BASE LIQUIDACION REDEBAN 2025'!$B$11,IF(Y210="TIPO III",'BASE LIQUIDACION REDEBAN 2025'!$B$12,'BASE LIQUIDACION REDEBAN 2025'!$B$13))))</f>
        <v>196536.5258152</v>
      </c>
      <c r="AF210" s="87">
        <f t="shared" si="3"/>
        <v>275728.78077800001</v>
      </c>
    </row>
    <row r="211" spans="1:32">
      <c r="A211" s="152" t="s">
        <v>68</v>
      </c>
      <c r="B211" s="152" t="str">
        <f>VLOOKUP(A211,'CENTRO DE COSTOS'!A:D,4,FALSE)</f>
        <v>WILLIAM ASDRUBAL ROZO ROZO</v>
      </c>
      <c r="C211" s="152" t="str">
        <f>VLOOKUP(A211,'CENTRO DE COSTOS'!A:D,2,FALSE)</f>
        <v>0004-0004</v>
      </c>
      <c r="D211" s="152">
        <v>25899</v>
      </c>
      <c r="E211" s="152" t="s">
        <v>9112</v>
      </c>
      <c r="F211" s="152">
        <v>52947</v>
      </c>
      <c r="G211" s="152" t="s">
        <v>8049</v>
      </c>
      <c r="H211" s="152" t="s">
        <v>470</v>
      </c>
      <c r="I211" s="152" t="s">
        <v>1024</v>
      </c>
      <c r="J211" s="152" t="s">
        <v>9113</v>
      </c>
      <c r="K211" s="152" t="s">
        <v>159</v>
      </c>
      <c r="L211" s="152" t="s">
        <v>9114</v>
      </c>
      <c r="M211" s="153">
        <v>45891.5625</v>
      </c>
      <c r="N211" s="153">
        <v>45894.589583333334</v>
      </c>
      <c r="O211" s="186"/>
      <c r="P211" s="187" t="s">
        <v>3335</v>
      </c>
      <c r="Q211" s="152" t="s">
        <v>8074</v>
      </c>
      <c r="R211" s="188" t="s">
        <v>200</v>
      </c>
      <c r="S211" s="188" t="s">
        <v>739</v>
      </c>
      <c r="T211" s="152" t="s">
        <v>8052</v>
      </c>
      <c r="U211" s="152" t="s">
        <v>8053</v>
      </c>
      <c r="V211" s="187" t="s">
        <v>9115</v>
      </c>
      <c r="W211" s="152" t="s">
        <v>2967</v>
      </c>
      <c r="X211" s="152" t="s">
        <v>9116</v>
      </c>
      <c r="Y211" s="152" t="s">
        <v>28</v>
      </c>
      <c r="Z211" s="189" t="str">
        <f>VLOOKUP(D211,TIPOLOGIA!A:F,5,0)</f>
        <v>TERRESTRE</v>
      </c>
      <c r="AA211" s="152" t="s">
        <v>204</v>
      </c>
      <c r="AB211" s="152">
        <v>1</v>
      </c>
      <c r="AC211" s="152">
        <v>0</v>
      </c>
      <c r="AD211" s="87">
        <f>IF(W211="SOPORTE_TELEFÓNICO",'BASE LIQUIDACION REDEBAN 2025'!$B$19,IF(Y211="TIPO I",'BASE LIQUIDACION REDEBAN 2025'!$C$2,IF(Y211="TIPO II",'BASE LIQUIDACION REDEBAN 2025'!$C$3,IF(Y211="TIPO III",'BASE LIQUIDACION REDEBAN 2025'!$C$4,IF(Y211="TIPO IV",'BASE LIQUIDACION REDEBAN 2025'!$C$5,IF(Z211="AEREO",'BASE LIQUIDACION REDEBAN 2025'!$B$6,'BASE LIQUIDACION REDEBAN 2025'!$C$5))))))</f>
        <v>144967.87232000002</v>
      </c>
      <c r="AE211" s="87">
        <f>IF(OR(W211="SOPORTE_TELEFÓNICO",W211="ENVÍO"),0,IF(Y211="TIPO I",'BASE LIQUIDACION REDEBAN 2025'!$B$10,IF(Y211="TIPO II",'BASE LIQUIDACION REDEBAN 2025'!$B$11,IF(Y211="TIPO III",'BASE LIQUIDACION REDEBAN 2025'!$B$12,'BASE LIQUIDACION REDEBAN 2025'!$B$13))))</f>
        <v>140395.6348884</v>
      </c>
      <c r="AF211" s="87">
        <f t="shared" si="3"/>
        <v>144967.87232000002</v>
      </c>
    </row>
    <row r="212" spans="1:32">
      <c r="A212" s="152" t="s">
        <v>60</v>
      </c>
      <c r="B212" s="152" t="str">
        <f>VLOOKUP(A212,'CENTRO DE COSTOS'!A:D,4,FALSE)</f>
        <v>JUAN SEBASTIÁN RÍOS CASTRILLÓN</v>
      </c>
      <c r="C212" s="152" t="str">
        <f>VLOOKUP(A212,'CENTRO DE COSTOS'!A:D,2,FALSE)</f>
        <v>0004-0005</v>
      </c>
      <c r="D212" s="152">
        <v>5045</v>
      </c>
      <c r="E212" s="152" t="s">
        <v>9117</v>
      </c>
      <c r="F212" s="152">
        <v>41725</v>
      </c>
      <c r="G212" s="152" t="s">
        <v>8049</v>
      </c>
      <c r="H212" s="152" t="s">
        <v>197</v>
      </c>
      <c r="I212" s="152" t="s">
        <v>60</v>
      </c>
      <c r="J212" s="152" t="s">
        <v>9118</v>
      </c>
      <c r="K212" s="152" t="s">
        <v>159</v>
      </c>
      <c r="L212" s="152" t="s">
        <v>9119</v>
      </c>
      <c r="M212" s="153">
        <v>45891.680555555555</v>
      </c>
      <c r="N212" s="153">
        <v>45894.601388888892</v>
      </c>
      <c r="O212" s="186"/>
      <c r="P212" s="187" t="s">
        <v>3335</v>
      </c>
      <c r="Q212" s="152" t="s">
        <v>257</v>
      </c>
      <c r="R212" s="188" t="s">
        <v>2973</v>
      </c>
      <c r="S212" s="188" t="s">
        <v>2973</v>
      </c>
      <c r="T212" s="152" t="s">
        <v>8052</v>
      </c>
      <c r="U212" s="152" t="s">
        <v>8159</v>
      </c>
      <c r="V212" s="187" t="s">
        <v>9120</v>
      </c>
      <c r="W212" s="152" t="s">
        <v>2967</v>
      </c>
      <c r="X212" s="152" t="s">
        <v>9121</v>
      </c>
      <c r="Y212" s="152" t="s">
        <v>25</v>
      </c>
      <c r="Z212" s="189" t="str">
        <f>VLOOKUP(D212,TIPOLOGIA!A:F,5,0)</f>
        <v>TERRESTRE</v>
      </c>
      <c r="AA212" s="152" t="s">
        <v>636</v>
      </c>
      <c r="AB212" s="152">
        <v>1</v>
      </c>
      <c r="AC212" s="152">
        <v>0</v>
      </c>
      <c r="AD212" s="87">
        <f>IF(W212="SOPORTE_TELEFÓNICO",'BASE LIQUIDACION REDEBAN 2025'!$B$19,IF(Y212="TIPO I",'BASE LIQUIDACION REDEBAN 2025'!$C$2,IF(Y212="TIPO II",'BASE LIQUIDACION REDEBAN 2025'!$C$3,IF(Y212="TIPO III",'BASE LIQUIDACION REDEBAN 2025'!$C$4,IF(Y212="TIPO IV",'BASE LIQUIDACION REDEBAN 2025'!$C$5,IF(Z212="AEREO",'BASE LIQUIDACION REDEBAN 2025'!$B$6,'BASE LIQUIDACION REDEBAN 2025'!$C$5))))))</f>
        <v>65960.072302</v>
      </c>
      <c r="AE212" s="87">
        <f>IF(OR(W212="SOPORTE_TELEFÓNICO",W212="ENVÍO"),0,IF(Y212="TIPO I",'BASE LIQUIDACION REDEBAN 2025'!$B$10,IF(Y212="TIPO II",'BASE LIQUIDACION REDEBAN 2025'!$B$11,IF(Y212="TIPO III",'BASE LIQUIDACION REDEBAN 2025'!$B$12,'BASE LIQUIDACION REDEBAN 2025'!$B$13))))</f>
        <v>75096.394270399993</v>
      </c>
      <c r="AF212" s="87">
        <f t="shared" si="3"/>
        <v>65960.072302</v>
      </c>
    </row>
    <row r="213" spans="1:32">
      <c r="A213" s="152" t="s">
        <v>68</v>
      </c>
      <c r="B213" s="152" t="str">
        <f>VLOOKUP(A213,'CENTRO DE COSTOS'!A:D,4,FALSE)</f>
        <v>WILLIAM ASDRUBAL ROZO ROZO</v>
      </c>
      <c r="C213" s="152" t="str">
        <f>VLOOKUP(A213,'CENTRO DE COSTOS'!A:D,2,FALSE)</f>
        <v>0004-0004</v>
      </c>
      <c r="D213" s="152">
        <v>25286</v>
      </c>
      <c r="E213" s="152" t="s">
        <v>9122</v>
      </c>
      <c r="F213" s="152">
        <v>50184</v>
      </c>
      <c r="G213" s="152" t="s">
        <v>8049</v>
      </c>
      <c r="H213" s="152" t="s">
        <v>470</v>
      </c>
      <c r="I213" s="152" t="s">
        <v>2079</v>
      </c>
      <c r="J213" s="152" t="s">
        <v>9123</v>
      </c>
      <c r="K213" s="152" t="s">
        <v>159</v>
      </c>
      <c r="L213" s="152" t="s">
        <v>9124</v>
      </c>
      <c r="M213" s="153">
        <v>45894.538888888892</v>
      </c>
      <c r="N213" s="153">
        <v>45894.62777777778</v>
      </c>
      <c r="O213" s="186"/>
      <c r="P213" s="187" t="s">
        <v>3335</v>
      </c>
      <c r="Q213" s="152" t="s">
        <v>257</v>
      </c>
      <c r="R213" s="188" t="s">
        <v>2973</v>
      </c>
      <c r="S213" s="188" t="s">
        <v>2973</v>
      </c>
      <c r="T213" s="152" t="s">
        <v>8052</v>
      </c>
      <c r="U213" s="152" t="s">
        <v>8053</v>
      </c>
      <c r="V213" s="187" t="s">
        <v>9125</v>
      </c>
      <c r="W213" s="152" t="s">
        <v>2967</v>
      </c>
      <c r="X213" s="152" t="s">
        <v>9126</v>
      </c>
      <c r="Y213" s="152" t="s">
        <v>28</v>
      </c>
      <c r="Z213" s="189" t="str">
        <f>VLOOKUP(D213,TIPOLOGIA!A:F,5,0)</f>
        <v>TERRESTRE</v>
      </c>
      <c r="AA213" s="152" t="s">
        <v>682</v>
      </c>
      <c r="AB213" s="152">
        <v>1</v>
      </c>
      <c r="AC213" s="152">
        <v>0</v>
      </c>
      <c r="AD213" s="87">
        <f>IF(W213="SOPORTE_TELEFÓNICO",'BASE LIQUIDACION REDEBAN 2025'!$B$19,IF(Y213="TIPO I",'BASE LIQUIDACION REDEBAN 2025'!$C$2,IF(Y213="TIPO II",'BASE LIQUIDACION REDEBAN 2025'!$C$3,IF(Y213="TIPO III",'BASE LIQUIDACION REDEBAN 2025'!$C$4,IF(Y213="TIPO IV",'BASE LIQUIDACION REDEBAN 2025'!$C$5,IF(Z213="AEREO",'BASE LIQUIDACION REDEBAN 2025'!$B$6,'BASE LIQUIDACION REDEBAN 2025'!$C$5))))))</f>
        <v>144967.87232000002</v>
      </c>
      <c r="AE213" s="87">
        <f>IF(OR(W213="SOPORTE_TELEFÓNICO",W213="ENVÍO"),0,IF(Y213="TIPO I",'BASE LIQUIDACION REDEBAN 2025'!$B$10,IF(Y213="TIPO II",'BASE LIQUIDACION REDEBAN 2025'!$B$11,IF(Y213="TIPO III",'BASE LIQUIDACION REDEBAN 2025'!$B$12,'BASE LIQUIDACION REDEBAN 2025'!$B$13))))</f>
        <v>140395.6348884</v>
      </c>
      <c r="AF213" s="87">
        <f t="shared" si="3"/>
        <v>144967.87232000002</v>
      </c>
    </row>
    <row r="214" spans="1:32">
      <c r="A214" s="152" t="s">
        <v>72</v>
      </c>
      <c r="B214" s="152" t="str">
        <f>VLOOKUP(A214,'CENTRO DE COSTOS'!A:D,4,FALSE)</f>
        <v>MIGUEL JULIÁN HERNÁNDEZ GUARÍN</v>
      </c>
      <c r="C214" s="152" t="str">
        <f>VLOOKUP(A214,'CENTRO DE COSTOS'!A:D,2,FALSE)</f>
        <v>0004-0008</v>
      </c>
      <c r="D214" s="152">
        <v>68575</v>
      </c>
      <c r="E214" s="152" t="s">
        <v>9127</v>
      </c>
      <c r="F214" s="152">
        <v>60897</v>
      </c>
      <c r="G214" s="152" t="s">
        <v>8049</v>
      </c>
      <c r="H214" s="152" t="s">
        <v>820</v>
      </c>
      <c r="I214" s="152" t="s">
        <v>7130</v>
      </c>
      <c r="J214" s="152" t="s">
        <v>9128</v>
      </c>
      <c r="K214" s="152" t="s">
        <v>159</v>
      </c>
      <c r="L214" s="152" t="s">
        <v>9129</v>
      </c>
      <c r="M214" s="153">
        <v>45891.5625</v>
      </c>
      <c r="N214" s="153">
        <v>45894.629861111112</v>
      </c>
      <c r="O214" s="186"/>
      <c r="P214" s="187" t="s">
        <v>3335</v>
      </c>
      <c r="Q214" s="152" t="s">
        <v>8074</v>
      </c>
      <c r="R214" s="188" t="s">
        <v>200</v>
      </c>
      <c r="S214" s="188" t="s">
        <v>739</v>
      </c>
      <c r="T214" s="152" t="s">
        <v>8052</v>
      </c>
      <c r="U214" s="152" t="s">
        <v>8053</v>
      </c>
      <c r="V214" s="187" t="s">
        <v>9058</v>
      </c>
      <c r="W214" s="152" t="s">
        <v>2967</v>
      </c>
      <c r="X214" s="152" t="s">
        <v>9130</v>
      </c>
      <c r="Y214" s="152" t="s">
        <v>32</v>
      </c>
      <c r="Z214" s="189" t="str">
        <f>VLOOKUP(D214,TIPOLOGIA!A:F,5,0)</f>
        <v>TERRESTRE</v>
      </c>
      <c r="AA214" s="152" t="s">
        <v>204</v>
      </c>
      <c r="AB214" s="152">
        <v>1</v>
      </c>
      <c r="AC214" s="152">
        <v>0</v>
      </c>
      <c r="AD214" s="87">
        <f>IF(W214="SOPORTE_TELEFÓNICO",'BASE LIQUIDACION REDEBAN 2025'!$B$19,IF(Y214="TIPO I",'BASE LIQUIDACION REDEBAN 2025'!$C$2,IF(Y214="TIPO II",'BASE LIQUIDACION REDEBAN 2025'!$C$3,IF(Y214="TIPO III",'BASE LIQUIDACION REDEBAN 2025'!$C$4,IF(Y214="TIPO IV",'BASE LIQUIDACION REDEBAN 2025'!$C$5,IF(Z214="AEREO",'BASE LIQUIDACION REDEBAN 2025'!$B$6,'BASE LIQUIDACION REDEBAN 2025'!$C$5))))))</f>
        <v>479588.87655000004</v>
      </c>
      <c r="AE214" s="87">
        <f>IF(OR(W214="SOPORTE_TELEFÓNICO",W214="ENVÍO"),0,IF(Y214="TIPO I",'BASE LIQUIDACION REDEBAN 2025'!$B$10,IF(Y214="TIPO II",'BASE LIQUIDACION REDEBAN 2025'!$B$11,IF(Y214="TIPO III",'BASE LIQUIDACION REDEBAN 2025'!$B$12,'BASE LIQUIDACION REDEBAN 2025'!$B$13))))</f>
        <v>196536.5258152</v>
      </c>
      <c r="AF214" s="87">
        <f t="shared" si="3"/>
        <v>479588.87655000004</v>
      </c>
    </row>
    <row r="215" spans="1:32">
      <c r="A215" s="152" t="s">
        <v>68</v>
      </c>
      <c r="B215" s="152" t="str">
        <f>VLOOKUP(A215,'CENTRO DE COSTOS'!A:D,4,FALSE)</f>
        <v>WILLIAM ASDRUBAL ROZO ROZO</v>
      </c>
      <c r="C215" s="152" t="str">
        <f>VLOOKUP(A215,'CENTRO DE COSTOS'!A:D,2,FALSE)</f>
        <v>0004-0004</v>
      </c>
      <c r="D215" s="152">
        <v>25126</v>
      </c>
      <c r="E215" s="152" t="s">
        <v>9131</v>
      </c>
      <c r="F215" s="152">
        <v>69256</v>
      </c>
      <c r="G215" s="152" t="s">
        <v>8049</v>
      </c>
      <c r="H215" s="152" t="s">
        <v>470</v>
      </c>
      <c r="I215" s="152" t="s">
        <v>2148</v>
      </c>
      <c r="J215" s="152" t="s">
        <v>9132</v>
      </c>
      <c r="K215" s="152" t="s">
        <v>159</v>
      </c>
      <c r="L215" s="152" t="s">
        <v>9133</v>
      </c>
      <c r="M215" s="153">
        <v>45891.333333333336</v>
      </c>
      <c r="N215" s="153">
        <v>45894.70208333333</v>
      </c>
      <c r="O215" s="186"/>
      <c r="P215" s="187" t="s">
        <v>3335</v>
      </c>
      <c r="Q215" s="152" t="s">
        <v>8074</v>
      </c>
      <c r="R215" s="188" t="s">
        <v>2973</v>
      </c>
      <c r="S215" s="188" t="s">
        <v>2973</v>
      </c>
      <c r="T215" s="152" t="s">
        <v>8052</v>
      </c>
      <c r="U215" s="152" t="s">
        <v>8053</v>
      </c>
      <c r="V215" s="187" t="s">
        <v>9134</v>
      </c>
      <c r="W215" s="152" t="s">
        <v>2967</v>
      </c>
      <c r="X215" s="152" t="s">
        <v>9135</v>
      </c>
      <c r="Y215" s="152" t="s">
        <v>28</v>
      </c>
      <c r="Z215" s="189" t="str">
        <f>VLOOKUP(D215,TIPOLOGIA!A:F,5,0)</f>
        <v>TERRESTRE</v>
      </c>
      <c r="AA215" s="152" t="s">
        <v>887</v>
      </c>
      <c r="AB215" s="152">
        <v>1</v>
      </c>
      <c r="AC215" s="152">
        <v>0</v>
      </c>
      <c r="AD215" s="87">
        <f>IF(W215="SOPORTE_TELEFÓNICO",'BASE LIQUIDACION REDEBAN 2025'!$B$19,IF(Y215="TIPO I",'BASE LIQUIDACION REDEBAN 2025'!$C$2,IF(Y215="TIPO II",'BASE LIQUIDACION REDEBAN 2025'!$C$3,IF(Y215="TIPO III",'BASE LIQUIDACION REDEBAN 2025'!$C$4,IF(Y215="TIPO IV",'BASE LIQUIDACION REDEBAN 2025'!$C$5,IF(Z215="AEREO",'BASE LIQUIDACION REDEBAN 2025'!$B$6,'BASE LIQUIDACION REDEBAN 2025'!$C$5))))))</f>
        <v>144967.87232000002</v>
      </c>
      <c r="AE215" s="87">
        <f>IF(OR(W215="SOPORTE_TELEFÓNICO",W215="ENVÍO"),0,IF(Y215="TIPO I",'BASE LIQUIDACION REDEBAN 2025'!$B$10,IF(Y215="TIPO II",'BASE LIQUIDACION REDEBAN 2025'!$B$11,IF(Y215="TIPO III",'BASE LIQUIDACION REDEBAN 2025'!$B$12,'BASE LIQUIDACION REDEBAN 2025'!$B$13))))</f>
        <v>140395.6348884</v>
      </c>
      <c r="AF215" s="87">
        <f t="shared" si="3"/>
        <v>144967.87232000002</v>
      </c>
    </row>
    <row r="216" spans="1:32">
      <c r="A216" s="152" t="s">
        <v>90</v>
      </c>
      <c r="B216" s="152" t="str">
        <f>VLOOKUP(A216,'CENTRO DE COSTOS'!A:D,4,FALSE)</f>
        <v>JUAN SEBASTIÁN RÍOS CASTRILLÓN</v>
      </c>
      <c r="C216" s="152" t="str">
        <f>VLOOKUP(A216,'CENTRO DE COSTOS'!A:D,2,FALSE)</f>
        <v>0004-0005</v>
      </c>
      <c r="D216" s="152">
        <v>5591</v>
      </c>
      <c r="E216" s="152" t="s">
        <v>9136</v>
      </c>
      <c r="F216" s="152">
        <v>52542</v>
      </c>
      <c r="G216" s="152" t="s">
        <v>8049</v>
      </c>
      <c r="H216" s="152" t="s">
        <v>197</v>
      </c>
      <c r="I216" s="152" t="s">
        <v>1416</v>
      </c>
      <c r="J216" s="152" t="s">
        <v>9137</v>
      </c>
      <c r="K216" s="152" t="s">
        <v>159</v>
      </c>
      <c r="L216" s="152" t="s">
        <v>9138</v>
      </c>
      <c r="M216" s="153">
        <v>45888.595138888886</v>
      </c>
      <c r="N216" s="153">
        <v>45895.439583333333</v>
      </c>
      <c r="O216" s="186"/>
      <c r="P216" s="187" t="s">
        <v>3335</v>
      </c>
      <c r="Q216" s="152" t="s">
        <v>3335</v>
      </c>
      <c r="R216" s="188" t="s">
        <v>200</v>
      </c>
      <c r="S216" s="188" t="s">
        <v>739</v>
      </c>
      <c r="T216" s="152" t="s">
        <v>8052</v>
      </c>
      <c r="U216" s="152" t="s">
        <v>8053</v>
      </c>
      <c r="V216" s="187" t="s">
        <v>9139</v>
      </c>
      <c r="W216" s="152" t="s">
        <v>2967</v>
      </c>
      <c r="X216" s="152" t="s">
        <v>9140</v>
      </c>
      <c r="Y216" s="152" t="s">
        <v>32</v>
      </c>
      <c r="Z216" s="189" t="str">
        <f>VLOOKUP(D216,TIPOLOGIA!A:F,5,0)</f>
        <v>TERRESTRE</v>
      </c>
      <c r="AA216" s="152" t="s">
        <v>2327</v>
      </c>
      <c r="AB216" s="152">
        <v>1</v>
      </c>
      <c r="AC216" s="152">
        <v>0</v>
      </c>
      <c r="AD216" s="87">
        <f>IF(W216="SOPORTE_TELEFÓNICO",'BASE LIQUIDACION REDEBAN 2025'!$B$19,IF(Y216="TIPO I",'BASE LIQUIDACION REDEBAN 2025'!$C$2,IF(Y216="TIPO II",'BASE LIQUIDACION REDEBAN 2025'!$C$3,IF(Y216="TIPO III",'BASE LIQUIDACION REDEBAN 2025'!$C$4,IF(Y216="TIPO IV",'BASE LIQUIDACION REDEBAN 2025'!$C$5,IF(Z216="AEREO",'BASE LIQUIDACION REDEBAN 2025'!$B$6,'BASE LIQUIDACION REDEBAN 2025'!$C$5))))))</f>
        <v>479588.87655000004</v>
      </c>
      <c r="AE216" s="87">
        <f>IF(OR(W216="SOPORTE_TELEFÓNICO",W216="ENVÍO"),0,IF(Y216="TIPO I",'BASE LIQUIDACION REDEBAN 2025'!$B$10,IF(Y216="TIPO II",'BASE LIQUIDACION REDEBAN 2025'!$B$11,IF(Y216="TIPO III",'BASE LIQUIDACION REDEBAN 2025'!$B$12,'BASE LIQUIDACION REDEBAN 2025'!$B$13))))</f>
        <v>196536.5258152</v>
      </c>
      <c r="AF216" s="87">
        <f t="shared" si="3"/>
        <v>479588.87655000004</v>
      </c>
    </row>
    <row r="217" spans="1:32">
      <c r="A217" s="152" t="s">
        <v>72</v>
      </c>
      <c r="B217" s="152" t="str">
        <f>VLOOKUP(A217,'CENTRO DE COSTOS'!A:D,4,FALSE)</f>
        <v>MIGUEL JULIÁN HERNÁNDEZ GUARÍN</v>
      </c>
      <c r="C217" s="152" t="str">
        <f>VLOOKUP(A217,'CENTRO DE COSTOS'!A:D,2,FALSE)</f>
        <v>0004-0008</v>
      </c>
      <c r="D217" s="152">
        <v>68001</v>
      </c>
      <c r="E217" s="152" t="s">
        <v>9141</v>
      </c>
      <c r="F217" s="152">
        <v>80834</v>
      </c>
      <c r="G217" s="152" t="s">
        <v>8049</v>
      </c>
      <c r="H217" s="152" t="s">
        <v>820</v>
      </c>
      <c r="I217" s="152" t="s">
        <v>72</v>
      </c>
      <c r="J217" s="152" t="s">
        <v>825</v>
      </c>
      <c r="K217" s="152" t="s">
        <v>159</v>
      </c>
      <c r="L217" s="152" t="s">
        <v>9142</v>
      </c>
      <c r="M217" s="153">
        <v>45889.581944444442</v>
      </c>
      <c r="N217" s="153">
        <v>45895.445833333331</v>
      </c>
      <c r="O217" s="186"/>
      <c r="P217" s="187" t="s">
        <v>3335</v>
      </c>
      <c r="Q217" s="152" t="s">
        <v>3335</v>
      </c>
      <c r="R217" s="188" t="s">
        <v>200</v>
      </c>
      <c r="S217" s="188" t="s">
        <v>739</v>
      </c>
      <c r="T217" s="152" t="s">
        <v>8052</v>
      </c>
      <c r="U217" s="152" t="s">
        <v>8053</v>
      </c>
      <c r="V217" s="187" t="s">
        <v>9143</v>
      </c>
      <c r="W217" s="152" t="s">
        <v>2967</v>
      </c>
      <c r="X217" s="152" t="s">
        <v>9144</v>
      </c>
      <c r="Y217" s="152" t="s">
        <v>25</v>
      </c>
      <c r="Z217" s="189" t="str">
        <f>VLOOKUP(D217,TIPOLOGIA!A:F,5,0)</f>
        <v>TERRESTRE</v>
      </c>
      <c r="AA217" s="152" t="s">
        <v>950</v>
      </c>
      <c r="AB217" s="152">
        <v>1</v>
      </c>
      <c r="AC217" s="152">
        <v>0</v>
      </c>
      <c r="AD217" s="87">
        <f>IF(W217="SOPORTE_TELEFÓNICO",'BASE LIQUIDACION REDEBAN 2025'!$B$19,IF(Y217="TIPO I",'BASE LIQUIDACION REDEBAN 2025'!$C$2,IF(Y217="TIPO II",'BASE LIQUIDACION REDEBAN 2025'!$C$3,IF(Y217="TIPO III",'BASE LIQUIDACION REDEBAN 2025'!$C$4,IF(Y217="TIPO IV",'BASE LIQUIDACION REDEBAN 2025'!$C$5,IF(Z217="AEREO",'BASE LIQUIDACION REDEBAN 2025'!$B$6,'BASE LIQUIDACION REDEBAN 2025'!$C$5))))))</f>
        <v>65960.072302</v>
      </c>
      <c r="AE217" s="87">
        <f>IF(OR(W217="SOPORTE_TELEFÓNICO",W217="ENVÍO"),0,IF(Y217="TIPO I",'BASE LIQUIDACION REDEBAN 2025'!$B$10,IF(Y217="TIPO II",'BASE LIQUIDACION REDEBAN 2025'!$B$11,IF(Y217="TIPO III",'BASE LIQUIDACION REDEBAN 2025'!$B$12,'BASE LIQUIDACION REDEBAN 2025'!$B$13))))</f>
        <v>75096.394270399993</v>
      </c>
      <c r="AF217" s="87">
        <f t="shared" si="3"/>
        <v>65960.072302</v>
      </c>
    </row>
    <row r="218" spans="1:32">
      <c r="A218" s="152" t="s">
        <v>90</v>
      </c>
      <c r="B218" s="152" t="str">
        <f>VLOOKUP(A218,'CENTRO DE COSTOS'!A:D,4,FALSE)</f>
        <v>JUAN SEBASTIÁN RÍOS CASTRILLÓN</v>
      </c>
      <c r="C218" s="152" t="str">
        <f>VLOOKUP(A218,'CENTRO DE COSTOS'!A:D,2,FALSE)</f>
        <v>0004-0005</v>
      </c>
      <c r="D218" s="152">
        <v>5591</v>
      </c>
      <c r="E218" s="152" t="s">
        <v>9145</v>
      </c>
      <c r="F218" s="152">
        <v>41630</v>
      </c>
      <c r="G218" s="152" t="s">
        <v>8049</v>
      </c>
      <c r="H218" s="152" t="s">
        <v>197</v>
      </c>
      <c r="I218" s="152" t="s">
        <v>1416</v>
      </c>
      <c r="J218" s="152" t="s">
        <v>9146</v>
      </c>
      <c r="K218" s="152" t="s">
        <v>159</v>
      </c>
      <c r="L218" s="152" t="s">
        <v>9147</v>
      </c>
      <c r="M218" s="153">
        <v>45884.527777777781</v>
      </c>
      <c r="N218" s="153">
        <v>45895.502083333333</v>
      </c>
      <c r="O218" s="186"/>
      <c r="P218" s="187" t="s">
        <v>3335</v>
      </c>
      <c r="Q218" s="152" t="s">
        <v>3335</v>
      </c>
      <c r="R218" s="188" t="s">
        <v>2973</v>
      </c>
      <c r="S218" s="188" t="s">
        <v>2973</v>
      </c>
      <c r="T218" s="152" t="s">
        <v>8052</v>
      </c>
      <c r="U218" s="152" t="s">
        <v>8053</v>
      </c>
      <c r="V218" s="187" t="s">
        <v>9148</v>
      </c>
      <c r="W218" s="152" t="s">
        <v>2967</v>
      </c>
      <c r="X218" s="152" t="s">
        <v>9149</v>
      </c>
      <c r="Y218" s="152" t="s">
        <v>32</v>
      </c>
      <c r="Z218" s="189" t="str">
        <f>VLOOKUP(D218,TIPOLOGIA!A:F,5,0)</f>
        <v>TERRESTRE</v>
      </c>
      <c r="AA218" s="152" t="s">
        <v>2327</v>
      </c>
      <c r="AB218" s="152">
        <v>1</v>
      </c>
      <c r="AC218" s="152">
        <v>0</v>
      </c>
      <c r="AD218" s="87">
        <f>IF(W218="SOPORTE_TELEFÓNICO",'BASE LIQUIDACION REDEBAN 2025'!$B$19,IF(Y218="TIPO I",'BASE LIQUIDACION REDEBAN 2025'!$C$2,IF(Y218="TIPO II",'BASE LIQUIDACION REDEBAN 2025'!$C$3,IF(Y218="TIPO III",'BASE LIQUIDACION REDEBAN 2025'!$C$4,IF(Y218="TIPO IV",'BASE LIQUIDACION REDEBAN 2025'!$C$5,IF(Z218="AEREO",'BASE LIQUIDACION REDEBAN 2025'!$B$6,'BASE LIQUIDACION REDEBAN 2025'!$C$5))))))</f>
        <v>479588.87655000004</v>
      </c>
      <c r="AE218" s="87">
        <f>IF(OR(W218="SOPORTE_TELEFÓNICO",W218="ENVÍO"),0,IF(Y218="TIPO I",'BASE LIQUIDACION REDEBAN 2025'!$B$10,IF(Y218="TIPO II",'BASE LIQUIDACION REDEBAN 2025'!$B$11,IF(Y218="TIPO III",'BASE LIQUIDACION REDEBAN 2025'!$B$12,'BASE LIQUIDACION REDEBAN 2025'!$B$13))))</f>
        <v>196536.5258152</v>
      </c>
      <c r="AF218" s="87">
        <f t="shared" si="3"/>
        <v>479588.87655000004</v>
      </c>
    </row>
    <row r="219" spans="1:32">
      <c r="A219" s="152" t="s">
        <v>100</v>
      </c>
      <c r="B219" s="152" t="str">
        <f>VLOOKUP(A219,'CENTRO DE COSTOS'!A:D,4,FALSE)</f>
        <v>KEVIN ALEXIS CORZO BUSTOS</v>
      </c>
      <c r="C219" s="152" t="str">
        <f>VLOOKUP(A219,'CENTRO DE COSTOS'!A:D,2,FALSE)</f>
        <v>0004-0007</v>
      </c>
      <c r="D219" s="152">
        <v>50001</v>
      </c>
      <c r="E219" s="152" t="s">
        <v>9150</v>
      </c>
      <c r="F219" s="152">
        <v>23756</v>
      </c>
      <c r="G219" s="152" t="s">
        <v>8049</v>
      </c>
      <c r="H219" s="152" t="s">
        <v>295</v>
      </c>
      <c r="I219" s="152" t="s">
        <v>100</v>
      </c>
      <c r="J219" s="152" t="s">
        <v>9151</v>
      </c>
      <c r="K219" s="152" t="s">
        <v>159</v>
      </c>
      <c r="L219" s="152" t="s">
        <v>9152</v>
      </c>
      <c r="M219" s="153">
        <v>45891.333333333336</v>
      </c>
      <c r="N219" s="153">
        <v>45895.509027777778</v>
      </c>
      <c r="O219" s="186"/>
      <c r="P219" s="187" t="s">
        <v>3335</v>
      </c>
      <c r="Q219" s="152" t="s">
        <v>3335</v>
      </c>
      <c r="R219" s="188" t="s">
        <v>2973</v>
      </c>
      <c r="S219" s="188" t="s">
        <v>2973</v>
      </c>
      <c r="T219" s="152" t="s">
        <v>8052</v>
      </c>
      <c r="U219" s="152" t="s">
        <v>8053</v>
      </c>
      <c r="V219" s="187" t="s">
        <v>9153</v>
      </c>
      <c r="W219" s="152" t="s">
        <v>2967</v>
      </c>
      <c r="X219" s="152" t="s">
        <v>9154</v>
      </c>
      <c r="Y219" s="152" t="s">
        <v>25</v>
      </c>
      <c r="Z219" s="189" t="str">
        <f>VLOOKUP(D219,TIPOLOGIA!A:F,5,0)</f>
        <v>TERRESTRE</v>
      </c>
      <c r="AA219" s="152" t="s">
        <v>9155</v>
      </c>
      <c r="AB219" s="152">
        <v>1</v>
      </c>
      <c r="AC219" s="152">
        <v>0</v>
      </c>
      <c r="AD219" s="87">
        <f>IF(W219="SOPORTE_TELEFÓNICO",'BASE LIQUIDACION REDEBAN 2025'!$B$19,IF(Y219="TIPO I",'BASE LIQUIDACION REDEBAN 2025'!$C$2,IF(Y219="TIPO II",'BASE LIQUIDACION REDEBAN 2025'!$C$3,IF(Y219="TIPO III",'BASE LIQUIDACION REDEBAN 2025'!$C$4,IF(Y219="TIPO IV",'BASE LIQUIDACION REDEBAN 2025'!$C$5,IF(Z219="AEREO",'BASE LIQUIDACION REDEBAN 2025'!$B$6,'BASE LIQUIDACION REDEBAN 2025'!$C$5))))))</f>
        <v>65960.072302</v>
      </c>
      <c r="AE219" s="87">
        <f>IF(OR(W219="SOPORTE_TELEFÓNICO",W219="ENVÍO"),0,IF(Y219="TIPO I",'BASE LIQUIDACION REDEBAN 2025'!$B$10,IF(Y219="TIPO II",'BASE LIQUIDACION REDEBAN 2025'!$B$11,IF(Y219="TIPO III",'BASE LIQUIDACION REDEBAN 2025'!$B$12,'BASE LIQUIDACION REDEBAN 2025'!$B$13))))</f>
        <v>75096.394270399993</v>
      </c>
      <c r="AF219" s="87">
        <f t="shared" si="3"/>
        <v>65960.072302</v>
      </c>
    </row>
    <row r="220" spans="1:32">
      <c r="A220" s="152" t="s">
        <v>80</v>
      </c>
      <c r="B220" s="152" t="str">
        <f>VLOOKUP(A220,'CENTRO DE COSTOS'!A:D,4,FALSE)</f>
        <v>JOSE MAURICIO HERNANDEZ ROJAS</v>
      </c>
      <c r="C220" s="152" t="str">
        <f>VLOOKUP(A220,'CENTRO DE COSTOS'!A:D,2,FALSE)</f>
        <v>0004-0001</v>
      </c>
      <c r="D220" s="152">
        <v>13001</v>
      </c>
      <c r="E220" s="152" t="s">
        <v>9156</v>
      </c>
      <c r="F220" s="152">
        <v>80250</v>
      </c>
      <c r="G220" s="152" t="s">
        <v>8049</v>
      </c>
      <c r="H220" s="152" t="s">
        <v>303</v>
      </c>
      <c r="I220" s="152" t="s">
        <v>80</v>
      </c>
      <c r="J220" s="152" t="s">
        <v>9157</v>
      </c>
      <c r="K220" s="152" t="s">
        <v>159</v>
      </c>
      <c r="L220" s="152" t="s">
        <v>9158</v>
      </c>
      <c r="M220" s="153">
        <v>45888.651388888888</v>
      </c>
      <c r="N220" s="153">
        <v>45895.534722222219</v>
      </c>
      <c r="O220" s="186"/>
      <c r="P220" s="187" t="s">
        <v>3335</v>
      </c>
      <c r="Q220" s="152" t="s">
        <v>3335</v>
      </c>
      <c r="R220" s="188" t="s">
        <v>2973</v>
      </c>
      <c r="S220" s="188" t="s">
        <v>2973</v>
      </c>
      <c r="T220" s="152" t="s">
        <v>8052</v>
      </c>
      <c r="U220" s="152" t="s">
        <v>8053</v>
      </c>
      <c r="V220" s="187" t="s">
        <v>9159</v>
      </c>
      <c r="W220" s="152" t="s">
        <v>2967</v>
      </c>
      <c r="X220" s="152" t="s">
        <v>9160</v>
      </c>
      <c r="Y220" s="152" t="s">
        <v>25</v>
      </c>
      <c r="Z220" s="189" t="str">
        <f>VLOOKUP(D220,TIPOLOGIA!A:F,5,0)</f>
        <v>TERRESTRE</v>
      </c>
      <c r="AA220" s="152" t="s">
        <v>337</v>
      </c>
      <c r="AB220" s="152">
        <v>1</v>
      </c>
      <c r="AC220" s="152">
        <v>0</v>
      </c>
      <c r="AD220" s="87">
        <f>IF(W220="SOPORTE_TELEFÓNICO",'BASE LIQUIDACION REDEBAN 2025'!$B$19,IF(Y220="TIPO I",'BASE LIQUIDACION REDEBAN 2025'!$C$2,IF(Y220="TIPO II",'BASE LIQUIDACION REDEBAN 2025'!$C$3,IF(Y220="TIPO III",'BASE LIQUIDACION REDEBAN 2025'!$C$4,IF(Y220="TIPO IV",'BASE LIQUIDACION REDEBAN 2025'!$C$5,IF(Z220="AEREO",'BASE LIQUIDACION REDEBAN 2025'!$B$6,'BASE LIQUIDACION REDEBAN 2025'!$C$5))))))</f>
        <v>65960.072302</v>
      </c>
      <c r="AE220" s="87">
        <f>IF(OR(W220="SOPORTE_TELEFÓNICO",W220="ENVÍO"),0,IF(Y220="TIPO I",'BASE LIQUIDACION REDEBAN 2025'!$B$10,IF(Y220="TIPO II",'BASE LIQUIDACION REDEBAN 2025'!$B$11,IF(Y220="TIPO III",'BASE LIQUIDACION REDEBAN 2025'!$B$12,'BASE LIQUIDACION REDEBAN 2025'!$B$13))))</f>
        <v>75096.394270399993</v>
      </c>
      <c r="AF220" s="87">
        <f t="shared" si="3"/>
        <v>65960.072302</v>
      </c>
    </row>
    <row r="221" spans="1:32">
      <c r="A221" s="152" t="s">
        <v>90</v>
      </c>
      <c r="B221" s="152" t="str">
        <f>VLOOKUP(A221,'CENTRO DE COSTOS'!A:D,4,FALSE)</f>
        <v>JUAN SEBASTIÁN RÍOS CASTRILLÓN</v>
      </c>
      <c r="C221" s="152" t="str">
        <f>VLOOKUP(A221,'CENTRO DE COSTOS'!A:D,2,FALSE)</f>
        <v>0004-0005</v>
      </c>
      <c r="D221" s="152">
        <v>5628</v>
      </c>
      <c r="E221" s="152" t="s">
        <v>9161</v>
      </c>
      <c r="F221" s="152">
        <v>24801</v>
      </c>
      <c r="G221" s="152" t="s">
        <v>8049</v>
      </c>
      <c r="H221" s="152" t="s">
        <v>197</v>
      </c>
      <c r="I221" s="152" t="s">
        <v>2762</v>
      </c>
      <c r="J221" s="152" t="s">
        <v>9162</v>
      </c>
      <c r="K221" s="152" t="s">
        <v>159</v>
      </c>
      <c r="L221" s="152" t="s">
        <v>9163</v>
      </c>
      <c r="M221" s="153">
        <v>45889.583333333336</v>
      </c>
      <c r="N221" s="153">
        <v>45895.579861111109</v>
      </c>
      <c r="O221" s="186"/>
      <c r="P221" s="187" t="s">
        <v>3335</v>
      </c>
      <c r="Q221" s="152" t="s">
        <v>8074</v>
      </c>
      <c r="R221" s="188" t="s">
        <v>2973</v>
      </c>
      <c r="S221" s="188" t="s">
        <v>2973</v>
      </c>
      <c r="T221" s="152" t="s">
        <v>8052</v>
      </c>
      <c r="U221" s="152" t="s">
        <v>8053</v>
      </c>
      <c r="V221" s="187" t="s">
        <v>9164</v>
      </c>
      <c r="W221" s="152" t="s">
        <v>2967</v>
      </c>
      <c r="X221" s="152" t="s">
        <v>9165</v>
      </c>
      <c r="Y221" s="152" t="s">
        <v>30</v>
      </c>
      <c r="Z221" s="189" t="str">
        <f>VLOOKUP(D221,TIPOLOGIA!A:F,5,0)</f>
        <v>TERRESTRE</v>
      </c>
      <c r="AA221" s="152" t="s">
        <v>4326</v>
      </c>
      <c r="AB221" s="152">
        <v>1</v>
      </c>
      <c r="AC221" s="152">
        <v>0</v>
      </c>
      <c r="AD221" s="87">
        <f>IF(W221="SOPORTE_TELEFÓNICO",'BASE LIQUIDACION REDEBAN 2025'!$B$19,IF(Y221="TIPO I",'BASE LIQUIDACION REDEBAN 2025'!$C$2,IF(Y221="TIPO II",'BASE LIQUIDACION REDEBAN 2025'!$C$3,IF(Y221="TIPO III",'BASE LIQUIDACION REDEBAN 2025'!$C$4,IF(Y221="TIPO IV",'BASE LIQUIDACION REDEBAN 2025'!$C$5,IF(Z221="AEREO",'BASE LIQUIDACION REDEBAN 2025'!$B$6,'BASE LIQUIDACION REDEBAN 2025'!$C$5))))))</f>
        <v>275728.78077800001</v>
      </c>
      <c r="AE221" s="87">
        <f>IF(OR(W221="SOPORTE_TELEFÓNICO",W221="ENVÍO"),0,IF(Y221="TIPO I",'BASE LIQUIDACION REDEBAN 2025'!$B$10,IF(Y221="TIPO II",'BASE LIQUIDACION REDEBAN 2025'!$B$11,IF(Y221="TIPO III",'BASE LIQUIDACION REDEBAN 2025'!$B$12,'BASE LIQUIDACION REDEBAN 2025'!$B$13))))</f>
        <v>196536.5258152</v>
      </c>
      <c r="AF221" s="87">
        <f t="shared" si="3"/>
        <v>275728.78077800001</v>
      </c>
    </row>
    <row r="222" spans="1:32">
      <c r="A222" s="152" t="s">
        <v>94</v>
      </c>
      <c r="B222" s="152" t="str">
        <f>VLOOKUP(A222,'CENTRO DE COSTOS'!A:D,4,FALSE)</f>
        <v>DIEGO FERNANDO HENAO CARDONA</v>
      </c>
      <c r="C222" s="152" t="str">
        <f>VLOOKUP(A222,'CENTRO DE COSTOS'!A:D,2,FALSE)</f>
        <v>0004-0002</v>
      </c>
      <c r="D222" s="152">
        <v>76863</v>
      </c>
      <c r="E222" s="152" t="s">
        <v>9166</v>
      </c>
      <c r="F222" s="152">
        <v>67543</v>
      </c>
      <c r="G222" s="152" t="s">
        <v>8049</v>
      </c>
      <c r="H222" s="152" t="s">
        <v>227</v>
      </c>
      <c r="I222" s="152" t="s">
        <v>9167</v>
      </c>
      <c r="J222" s="152" t="s">
        <v>9168</v>
      </c>
      <c r="K222" s="152" t="s">
        <v>159</v>
      </c>
      <c r="L222" s="152" t="s">
        <v>9169</v>
      </c>
      <c r="M222" s="153">
        <v>45891.5625</v>
      </c>
      <c r="N222" s="153">
        <v>45895.582638888889</v>
      </c>
      <c r="O222" s="186"/>
      <c r="P222" s="187" t="s">
        <v>3335</v>
      </c>
      <c r="Q222" s="152" t="s">
        <v>8074</v>
      </c>
      <c r="R222" s="188" t="s">
        <v>2973</v>
      </c>
      <c r="S222" s="188" t="s">
        <v>2973</v>
      </c>
      <c r="T222" s="152" t="s">
        <v>8052</v>
      </c>
      <c r="U222" s="152" t="s">
        <v>8053</v>
      </c>
      <c r="V222" s="187" t="s">
        <v>9170</v>
      </c>
      <c r="W222" s="152" t="s">
        <v>2967</v>
      </c>
      <c r="X222" s="152" t="s">
        <v>9171</v>
      </c>
      <c r="Y222" s="152" t="s">
        <v>30</v>
      </c>
      <c r="Z222" s="189" t="str">
        <f>VLOOKUP(D222,TIPOLOGIA!A:F,5,0)</f>
        <v>TERRESTRE</v>
      </c>
      <c r="AA222" s="152" t="s">
        <v>495</v>
      </c>
      <c r="AB222" s="152">
        <v>1</v>
      </c>
      <c r="AC222" s="152">
        <v>0</v>
      </c>
      <c r="AD222" s="87">
        <f>IF(W222="SOPORTE_TELEFÓNICO",'BASE LIQUIDACION REDEBAN 2025'!$B$19,IF(Y222="TIPO I",'BASE LIQUIDACION REDEBAN 2025'!$C$2,IF(Y222="TIPO II",'BASE LIQUIDACION REDEBAN 2025'!$C$3,IF(Y222="TIPO III",'BASE LIQUIDACION REDEBAN 2025'!$C$4,IF(Y222="TIPO IV",'BASE LIQUIDACION REDEBAN 2025'!$C$5,IF(Z222="AEREO",'BASE LIQUIDACION REDEBAN 2025'!$B$6,'BASE LIQUIDACION REDEBAN 2025'!$C$5))))))</f>
        <v>275728.78077800001</v>
      </c>
      <c r="AE222" s="87">
        <f>IF(OR(W222="SOPORTE_TELEFÓNICO",W222="ENVÍO"),0,IF(Y222="TIPO I",'BASE LIQUIDACION REDEBAN 2025'!$B$10,IF(Y222="TIPO II",'BASE LIQUIDACION REDEBAN 2025'!$B$11,IF(Y222="TIPO III",'BASE LIQUIDACION REDEBAN 2025'!$B$12,'BASE LIQUIDACION REDEBAN 2025'!$B$13))))</f>
        <v>196536.5258152</v>
      </c>
      <c r="AF222" s="87">
        <f t="shared" si="3"/>
        <v>275728.78077800001</v>
      </c>
    </row>
    <row r="223" spans="1:32">
      <c r="A223" s="152" t="s">
        <v>90</v>
      </c>
      <c r="B223" s="152" t="str">
        <f>VLOOKUP(A223,'CENTRO DE COSTOS'!A:D,4,FALSE)</f>
        <v>JUAN SEBASTIÁN RÍOS CASTRILLÓN</v>
      </c>
      <c r="C223" s="152" t="str">
        <f>VLOOKUP(A223,'CENTRO DE COSTOS'!A:D,2,FALSE)</f>
        <v>0004-0005</v>
      </c>
      <c r="D223" s="152">
        <v>5790</v>
      </c>
      <c r="E223" s="152" t="s">
        <v>9172</v>
      </c>
      <c r="F223" s="152">
        <v>75976</v>
      </c>
      <c r="G223" s="152" t="s">
        <v>8049</v>
      </c>
      <c r="H223" s="152" t="s">
        <v>197</v>
      </c>
      <c r="I223" s="152" t="s">
        <v>9173</v>
      </c>
      <c r="J223" s="152" t="s">
        <v>9174</v>
      </c>
      <c r="K223" s="152" t="s">
        <v>159</v>
      </c>
      <c r="L223" s="152" t="s">
        <v>9175</v>
      </c>
      <c r="M223" s="153">
        <v>45895.333333333336</v>
      </c>
      <c r="N223" s="153">
        <v>45895.585416666669</v>
      </c>
      <c r="O223" s="186"/>
      <c r="P223" s="187" t="s">
        <v>3335</v>
      </c>
      <c r="Q223" s="152" t="s">
        <v>3335</v>
      </c>
      <c r="R223" s="188" t="s">
        <v>200</v>
      </c>
      <c r="S223" s="188" t="s">
        <v>739</v>
      </c>
      <c r="T223" s="152" t="s">
        <v>8052</v>
      </c>
      <c r="U223" s="152" t="s">
        <v>8053</v>
      </c>
      <c r="V223" s="187" t="s">
        <v>9176</v>
      </c>
      <c r="W223" s="152" t="s">
        <v>2967</v>
      </c>
      <c r="X223" s="152" t="s">
        <v>9177</v>
      </c>
      <c r="Y223" s="152" t="s">
        <v>32</v>
      </c>
      <c r="Z223" s="189" t="str">
        <f>VLOOKUP(D223,TIPOLOGIA!A:F,5,0)</f>
        <v>TERRESTRE</v>
      </c>
      <c r="AA223" s="152" t="s">
        <v>209</v>
      </c>
      <c r="AB223" s="152">
        <v>1</v>
      </c>
      <c r="AC223" s="152">
        <v>0</v>
      </c>
      <c r="AD223" s="87">
        <f>IF(W223="SOPORTE_TELEFÓNICO",'BASE LIQUIDACION REDEBAN 2025'!$B$19,IF(Y223="TIPO I",'BASE LIQUIDACION REDEBAN 2025'!$C$2,IF(Y223="TIPO II",'BASE LIQUIDACION REDEBAN 2025'!$C$3,IF(Y223="TIPO III",'BASE LIQUIDACION REDEBAN 2025'!$C$4,IF(Y223="TIPO IV",'BASE LIQUIDACION REDEBAN 2025'!$C$5,IF(Z223="AEREO",'BASE LIQUIDACION REDEBAN 2025'!$B$6,'BASE LIQUIDACION REDEBAN 2025'!$C$5))))))</f>
        <v>479588.87655000004</v>
      </c>
      <c r="AE223" s="87">
        <f>IF(OR(W223="SOPORTE_TELEFÓNICO",W223="ENVÍO"),0,IF(Y223="TIPO I",'BASE LIQUIDACION REDEBAN 2025'!$B$10,IF(Y223="TIPO II",'BASE LIQUIDACION REDEBAN 2025'!$B$11,IF(Y223="TIPO III",'BASE LIQUIDACION REDEBAN 2025'!$B$12,'BASE LIQUIDACION REDEBAN 2025'!$B$13))))</f>
        <v>196536.5258152</v>
      </c>
      <c r="AF223" s="87">
        <f t="shared" si="3"/>
        <v>479588.87655000004</v>
      </c>
    </row>
    <row r="224" spans="1:32">
      <c r="A224" s="152" t="s">
        <v>93</v>
      </c>
      <c r="B224" s="152" t="str">
        <f>VLOOKUP(A224,'CENTRO DE COSTOS'!A:D,4,FALSE)</f>
        <v>DIEGO FERNANDO HENAO CARDONA</v>
      </c>
      <c r="C224" s="152" t="str">
        <f>VLOOKUP(A224,'CENTRO DE COSTOS'!A:D,2,FALSE)</f>
        <v>0004-0003</v>
      </c>
      <c r="D224" s="152">
        <v>52317</v>
      </c>
      <c r="E224" s="152" t="s">
        <v>9178</v>
      </c>
      <c r="F224" s="152">
        <v>70394</v>
      </c>
      <c r="G224" s="152" t="s">
        <v>8049</v>
      </c>
      <c r="H224" s="152" t="s">
        <v>174</v>
      </c>
      <c r="I224" s="152" t="s">
        <v>9179</v>
      </c>
      <c r="J224" s="152" t="s">
        <v>9180</v>
      </c>
      <c r="K224" s="152" t="s">
        <v>159</v>
      </c>
      <c r="L224" s="152" t="s">
        <v>9181</v>
      </c>
      <c r="M224" s="153">
        <v>45895.333333333336</v>
      </c>
      <c r="N224" s="153">
        <v>45895.654861111114</v>
      </c>
      <c r="O224" s="186"/>
      <c r="P224" s="187" t="s">
        <v>3335</v>
      </c>
      <c r="Q224" s="152" t="s">
        <v>3335</v>
      </c>
      <c r="R224" s="188" t="s">
        <v>200</v>
      </c>
      <c r="S224" s="188" t="s">
        <v>201</v>
      </c>
      <c r="T224" s="152" t="s">
        <v>8052</v>
      </c>
      <c r="U224" s="152" t="s">
        <v>8053</v>
      </c>
      <c r="V224" s="187" t="s">
        <v>9182</v>
      </c>
      <c r="W224" s="152" t="s">
        <v>2967</v>
      </c>
      <c r="X224" s="152" t="s">
        <v>9183</v>
      </c>
      <c r="Y224" s="152" t="s">
        <v>28</v>
      </c>
      <c r="Z224" s="189" t="str">
        <f>VLOOKUP(D224,TIPOLOGIA!A:F,5,0)</f>
        <v>TERRESTRE</v>
      </c>
      <c r="AA224" s="152" t="s">
        <v>1414</v>
      </c>
      <c r="AB224" s="152">
        <v>1</v>
      </c>
      <c r="AC224" s="152">
        <v>0</v>
      </c>
      <c r="AD224" s="87">
        <f>IF(W224="SOPORTE_TELEFÓNICO",'BASE LIQUIDACION REDEBAN 2025'!$B$19,IF(Y224="TIPO I",'BASE LIQUIDACION REDEBAN 2025'!$C$2,IF(Y224="TIPO II",'BASE LIQUIDACION REDEBAN 2025'!$C$3,IF(Y224="TIPO III",'BASE LIQUIDACION REDEBAN 2025'!$C$4,IF(Y224="TIPO IV",'BASE LIQUIDACION REDEBAN 2025'!$C$5,IF(Z224="AEREO",'BASE LIQUIDACION REDEBAN 2025'!$B$6,'BASE LIQUIDACION REDEBAN 2025'!$C$5))))))</f>
        <v>144967.87232000002</v>
      </c>
      <c r="AE224" s="87">
        <f>IF(OR(W224="SOPORTE_TELEFÓNICO",W224="ENVÍO"),0,IF(Y224="TIPO I",'BASE LIQUIDACION REDEBAN 2025'!$B$10,IF(Y224="TIPO II",'BASE LIQUIDACION REDEBAN 2025'!$B$11,IF(Y224="TIPO III",'BASE LIQUIDACION REDEBAN 2025'!$B$12,'BASE LIQUIDACION REDEBAN 2025'!$B$13))))</f>
        <v>140395.6348884</v>
      </c>
      <c r="AF224" s="87">
        <f t="shared" si="3"/>
        <v>144967.87232000002</v>
      </c>
    </row>
    <row r="225" spans="1:32">
      <c r="A225" s="152" t="s">
        <v>91</v>
      </c>
      <c r="B225" s="152" t="str">
        <f>VLOOKUP(A225,'CENTRO DE COSTOS'!A:D,4,FALSE)</f>
        <v>JOSE MAURICIO HERNANDEZ ROJAS</v>
      </c>
      <c r="C225" s="152" t="str">
        <f>VLOOKUP(A225,'CENTRO DE COSTOS'!A:D,2,FALSE)</f>
        <v>0004-0001</v>
      </c>
      <c r="D225" s="152">
        <v>23182</v>
      </c>
      <c r="E225" s="152" t="s">
        <v>9184</v>
      </c>
      <c r="F225" s="152">
        <v>48294</v>
      </c>
      <c r="G225" s="152" t="s">
        <v>8049</v>
      </c>
      <c r="H225" s="152" t="s">
        <v>421</v>
      </c>
      <c r="I225" s="152" t="s">
        <v>9185</v>
      </c>
      <c r="J225" s="152" t="s">
        <v>9186</v>
      </c>
      <c r="K225" s="152" t="s">
        <v>159</v>
      </c>
      <c r="L225" s="152" t="s">
        <v>9187</v>
      </c>
      <c r="M225" s="153">
        <v>45895.333333333336</v>
      </c>
      <c r="N225" s="153">
        <v>45895.698611111111</v>
      </c>
      <c r="O225" s="186"/>
      <c r="P225" s="187" t="s">
        <v>3335</v>
      </c>
      <c r="Q225" s="152" t="s">
        <v>3335</v>
      </c>
      <c r="R225" s="188" t="s">
        <v>200</v>
      </c>
      <c r="S225" s="188" t="s">
        <v>201</v>
      </c>
      <c r="T225" s="152" t="s">
        <v>8052</v>
      </c>
      <c r="U225" s="152" t="s">
        <v>8053</v>
      </c>
      <c r="V225" s="187" t="s">
        <v>9188</v>
      </c>
      <c r="W225" s="152" t="s">
        <v>2967</v>
      </c>
      <c r="X225" s="152" t="s">
        <v>9189</v>
      </c>
      <c r="Y225" s="152" t="s">
        <v>28</v>
      </c>
      <c r="Z225" s="189" t="str">
        <f>VLOOKUP(D225,TIPOLOGIA!A:F,5,0)</f>
        <v>TERRESTRE</v>
      </c>
      <c r="AA225" s="152" t="s">
        <v>696</v>
      </c>
      <c r="AB225" s="152">
        <v>1</v>
      </c>
      <c r="AC225" s="152">
        <v>0</v>
      </c>
      <c r="AD225" s="87">
        <f>IF(W225="SOPORTE_TELEFÓNICO",'BASE LIQUIDACION REDEBAN 2025'!$B$19,IF(Y225="TIPO I",'BASE LIQUIDACION REDEBAN 2025'!$C$2,IF(Y225="TIPO II",'BASE LIQUIDACION REDEBAN 2025'!$C$3,IF(Y225="TIPO III",'BASE LIQUIDACION REDEBAN 2025'!$C$4,IF(Y225="TIPO IV",'BASE LIQUIDACION REDEBAN 2025'!$C$5,IF(Z225="AEREO",'BASE LIQUIDACION REDEBAN 2025'!$B$6,'BASE LIQUIDACION REDEBAN 2025'!$C$5))))))</f>
        <v>144967.87232000002</v>
      </c>
      <c r="AE225" s="87">
        <f>IF(OR(W225="SOPORTE_TELEFÓNICO",W225="ENVÍO"),0,IF(Y225="TIPO I",'BASE LIQUIDACION REDEBAN 2025'!$B$10,IF(Y225="TIPO II",'BASE LIQUIDACION REDEBAN 2025'!$B$11,IF(Y225="TIPO III",'BASE LIQUIDACION REDEBAN 2025'!$B$12,'BASE LIQUIDACION REDEBAN 2025'!$B$13))))</f>
        <v>140395.6348884</v>
      </c>
      <c r="AF225" s="87">
        <f t="shared" si="3"/>
        <v>144967.87232000002</v>
      </c>
    </row>
    <row r="226" spans="1:32">
      <c r="A226" s="152" t="s">
        <v>81</v>
      </c>
      <c r="B226" s="152" t="str">
        <f>VLOOKUP(A226,'CENTRO DE COSTOS'!A:D,4,FALSE)</f>
        <v>MIGUEL JULIÁN HERNÁNDEZ GUARÍN</v>
      </c>
      <c r="C226" s="152" t="str">
        <f>VLOOKUP(A226,'CENTRO DE COSTOS'!A:D,2,FALSE)</f>
        <v>0004-0008</v>
      </c>
      <c r="D226" s="152">
        <v>54001</v>
      </c>
      <c r="E226" s="152" t="s">
        <v>9190</v>
      </c>
      <c r="F226" s="152">
        <v>46236</v>
      </c>
      <c r="G226" s="152" t="s">
        <v>8049</v>
      </c>
      <c r="H226" s="152" t="s">
        <v>317</v>
      </c>
      <c r="I226" s="152" t="s">
        <v>81</v>
      </c>
      <c r="J226" s="152" t="s">
        <v>9191</v>
      </c>
      <c r="K226" s="152" t="s">
        <v>159</v>
      </c>
      <c r="L226" s="152" t="s">
        <v>9192</v>
      </c>
      <c r="M226" s="153">
        <v>45894.333333333336</v>
      </c>
      <c r="N226" s="153">
        <v>45895.7</v>
      </c>
      <c r="O226" s="186"/>
      <c r="P226" s="187" t="s">
        <v>3335</v>
      </c>
      <c r="Q226" s="152" t="s">
        <v>3335</v>
      </c>
      <c r="R226" s="188" t="s">
        <v>2973</v>
      </c>
      <c r="S226" s="188" t="s">
        <v>2973</v>
      </c>
      <c r="T226" s="152" t="s">
        <v>8052</v>
      </c>
      <c r="U226" s="152" t="s">
        <v>8053</v>
      </c>
      <c r="V226" s="187" t="s">
        <v>9193</v>
      </c>
      <c r="W226" s="152" t="s">
        <v>2967</v>
      </c>
      <c r="X226" s="152" t="s">
        <v>9194</v>
      </c>
      <c r="Y226" s="152" t="s">
        <v>25</v>
      </c>
      <c r="Z226" s="189" t="str">
        <f>VLOOKUP(D226,TIPOLOGIA!A:F,5,0)</f>
        <v>TERRESTRE</v>
      </c>
      <c r="AA226" s="152" t="s">
        <v>1496</v>
      </c>
      <c r="AB226" s="152">
        <v>1</v>
      </c>
      <c r="AC226" s="152">
        <v>0</v>
      </c>
      <c r="AD226" s="87">
        <f>IF(W226="SOPORTE_TELEFÓNICO",'BASE LIQUIDACION REDEBAN 2025'!$B$19,IF(Y226="TIPO I",'BASE LIQUIDACION REDEBAN 2025'!$C$2,IF(Y226="TIPO II",'BASE LIQUIDACION REDEBAN 2025'!$C$3,IF(Y226="TIPO III",'BASE LIQUIDACION REDEBAN 2025'!$C$4,IF(Y226="TIPO IV",'BASE LIQUIDACION REDEBAN 2025'!$C$5,IF(Z226="AEREO",'BASE LIQUIDACION REDEBAN 2025'!$B$6,'BASE LIQUIDACION REDEBAN 2025'!$C$5))))))</f>
        <v>65960.072302</v>
      </c>
      <c r="AE226" s="87">
        <f>IF(OR(W226="SOPORTE_TELEFÓNICO",W226="ENVÍO"),0,IF(Y226="TIPO I",'BASE LIQUIDACION REDEBAN 2025'!$B$10,IF(Y226="TIPO II",'BASE LIQUIDACION REDEBAN 2025'!$B$11,IF(Y226="TIPO III",'BASE LIQUIDACION REDEBAN 2025'!$B$12,'BASE LIQUIDACION REDEBAN 2025'!$B$13))))</f>
        <v>75096.394270399993</v>
      </c>
      <c r="AF226" s="87">
        <f t="shared" si="3"/>
        <v>65960.072302</v>
      </c>
    </row>
    <row r="227" spans="1:32">
      <c r="A227" s="152" t="s">
        <v>101</v>
      </c>
      <c r="B227" s="152" t="str">
        <f>VLOOKUP(A227,'CENTRO DE COSTOS'!A:D,4,FALSE)</f>
        <v>KEVIN ALEXIS CORZO BUSTOS</v>
      </c>
      <c r="C227" s="152" t="str">
        <f>VLOOKUP(A227,'CENTRO DE COSTOS'!A:D,2,FALSE)</f>
        <v>0004-0007</v>
      </c>
      <c r="D227" s="152">
        <v>85001</v>
      </c>
      <c r="E227" s="152" t="s">
        <v>9195</v>
      </c>
      <c r="F227" s="152">
        <v>67713</v>
      </c>
      <c r="G227" s="152" t="s">
        <v>8049</v>
      </c>
      <c r="H227" s="152" t="s">
        <v>189</v>
      </c>
      <c r="I227" s="152" t="s">
        <v>101</v>
      </c>
      <c r="J227" s="152" t="s">
        <v>9196</v>
      </c>
      <c r="K227" s="152" t="s">
        <v>159</v>
      </c>
      <c r="L227" s="152" t="s">
        <v>9197</v>
      </c>
      <c r="M227" s="153">
        <v>45895.333333333336</v>
      </c>
      <c r="N227" s="153">
        <v>45896.401388888888</v>
      </c>
      <c r="O227" s="186"/>
      <c r="P227" s="187" t="s">
        <v>3335</v>
      </c>
      <c r="Q227" s="152" t="s">
        <v>3335</v>
      </c>
      <c r="R227" s="188" t="s">
        <v>200</v>
      </c>
      <c r="S227" s="188" t="s">
        <v>201</v>
      </c>
      <c r="T227" s="152" t="s">
        <v>8052</v>
      </c>
      <c r="U227" s="152" t="s">
        <v>8053</v>
      </c>
      <c r="V227" s="187" t="s">
        <v>9198</v>
      </c>
      <c r="W227" s="152" t="s">
        <v>2967</v>
      </c>
      <c r="X227" s="152" t="s">
        <v>9199</v>
      </c>
      <c r="Y227" s="152" t="s">
        <v>25</v>
      </c>
      <c r="Z227" s="189" t="str">
        <f>VLOOKUP(D227,TIPOLOGIA!A:F,5,0)</f>
        <v>TERRESTRE</v>
      </c>
      <c r="AA227" s="152" t="s">
        <v>194</v>
      </c>
      <c r="AB227" s="152">
        <v>1</v>
      </c>
      <c r="AC227" s="152">
        <v>0</v>
      </c>
      <c r="AD227" s="87">
        <f>IF(W227="SOPORTE_TELEFÓNICO",'BASE LIQUIDACION REDEBAN 2025'!$B$19,IF(Y227="TIPO I",'BASE LIQUIDACION REDEBAN 2025'!$C$2,IF(Y227="TIPO II",'BASE LIQUIDACION REDEBAN 2025'!$C$3,IF(Y227="TIPO III",'BASE LIQUIDACION REDEBAN 2025'!$C$4,IF(Y227="TIPO IV",'BASE LIQUIDACION REDEBAN 2025'!$C$5,IF(Z227="AEREO",'BASE LIQUIDACION REDEBAN 2025'!$B$6,'BASE LIQUIDACION REDEBAN 2025'!$C$5))))))</f>
        <v>65960.072302</v>
      </c>
      <c r="AE227" s="87">
        <f>IF(OR(W227="SOPORTE_TELEFÓNICO",W227="ENVÍO"),0,IF(Y227="TIPO I",'BASE LIQUIDACION REDEBAN 2025'!$B$10,IF(Y227="TIPO II",'BASE LIQUIDACION REDEBAN 2025'!$B$11,IF(Y227="TIPO III",'BASE LIQUIDACION REDEBAN 2025'!$B$12,'BASE LIQUIDACION REDEBAN 2025'!$B$13))))</f>
        <v>75096.394270399993</v>
      </c>
      <c r="AF227" s="87">
        <f t="shared" si="3"/>
        <v>65960.072302</v>
      </c>
    </row>
    <row r="228" spans="1:32">
      <c r="A228" s="152" t="s">
        <v>90</v>
      </c>
      <c r="B228" s="152" t="str">
        <f>VLOOKUP(A228,'CENTRO DE COSTOS'!A:D,4,FALSE)</f>
        <v>JUAN SEBASTIÁN RÍOS CASTRILLÓN</v>
      </c>
      <c r="C228" s="152" t="str">
        <f>VLOOKUP(A228,'CENTRO DE COSTOS'!A:D,2,FALSE)</f>
        <v>0004-0005</v>
      </c>
      <c r="D228" s="152">
        <v>5001</v>
      </c>
      <c r="E228" s="152" t="s">
        <v>9200</v>
      </c>
      <c r="F228" s="152">
        <v>10283</v>
      </c>
      <c r="G228" s="152" t="s">
        <v>8049</v>
      </c>
      <c r="H228" s="152" t="s">
        <v>197</v>
      </c>
      <c r="I228" s="152" t="s">
        <v>90</v>
      </c>
      <c r="J228" s="152" t="s">
        <v>9201</v>
      </c>
      <c r="K228" s="152" t="s">
        <v>159</v>
      </c>
      <c r="L228" s="152" t="s">
        <v>9202</v>
      </c>
      <c r="M228" s="153">
        <v>45895.333333333336</v>
      </c>
      <c r="N228" s="153">
        <v>45896.40625</v>
      </c>
      <c r="O228" s="186"/>
      <c r="P228" s="187" t="s">
        <v>3335</v>
      </c>
      <c r="Q228" s="152" t="s">
        <v>3335</v>
      </c>
      <c r="R228" s="188" t="s">
        <v>2973</v>
      </c>
      <c r="S228" s="188" t="s">
        <v>2973</v>
      </c>
      <c r="T228" s="152" t="s">
        <v>8052</v>
      </c>
      <c r="U228" s="152" t="s">
        <v>8053</v>
      </c>
      <c r="V228" s="187" t="s">
        <v>9203</v>
      </c>
      <c r="W228" s="152" t="s">
        <v>2967</v>
      </c>
      <c r="X228" s="152" t="s">
        <v>9204</v>
      </c>
      <c r="Y228" s="152" t="s">
        <v>25</v>
      </c>
      <c r="Z228" s="189" t="str">
        <f>VLOOKUP(D228,TIPOLOGIA!A:F,5,0)</f>
        <v>TERRESTRE</v>
      </c>
      <c r="AA228" s="152" t="s">
        <v>689</v>
      </c>
      <c r="AB228" s="152">
        <v>1</v>
      </c>
      <c r="AC228" s="152">
        <v>0</v>
      </c>
      <c r="AD228" s="87">
        <f>IF(W228="SOPORTE_TELEFÓNICO",'BASE LIQUIDACION REDEBAN 2025'!$B$19,IF(Y228="TIPO I",'BASE LIQUIDACION REDEBAN 2025'!$C$2,IF(Y228="TIPO II",'BASE LIQUIDACION REDEBAN 2025'!$C$3,IF(Y228="TIPO III",'BASE LIQUIDACION REDEBAN 2025'!$C$4,IF(Y228="TIPO IV",'BASE LIQUIDACION REDEBAN 2025'!$C$5,IF(Z228="AEREO",'BASE LIQUIDACION REDEBAN 2025'!$B$6,'BASE LIQUIDACION REDEBAN 2025'!$C$5))))))</f>
        <v>65960.072302</v>
      </c>
      <c r="AE228" s="87">
        <f>IF(OR(W228="SOPORTE_TELEFÓNICO",W228="ENVÍO"),0,IF(Y228="TIPO I",'BASE LIQUIDACION REDEBAN 2025'!$B$10,IF(Y228="TIPO II",'BASE LIQUIDACION REDEBAN 2025'!$B$11,IF(Y228="TIPO III",'BASE LIQUIDACION REDEBAN 2025'!$B$12,'BASE LIQUIDACION REDEBAN 2025'!$B$13))))</f>
        <v>75096.394270399993</v>
      </c>
      <c r="AF228" s="87">
        <f t="shared" si="3"/>
        <v>65960.072302</v>
      </c>
    </row>
    <row r="229" spans="1:32">
      <c r="A229" s="152" t="s">
        <v>94</v>
      </c>
      <c r="B229" s="152" t="str">
        <f>VLOOKUP(A229,'CENTRO DE COSTOS'!A:D,4,FALSE)</f>
        <v>DIEGO FERNANDO HENAO CARDONA</v>
      </c>
      <c r="C229" s="152" t="str">
        <f>VLOOKUP(A229,'CENTRO DE COSTOS'!A:D,2,FALSE)</f>
        <v>0004-0002</v>
      </c>
      <c r="D229" s="152">
        <v>76147</v>
      </c>
      <c r="E229" s="152" t="s">
        <v>9205</v>
      </c>
      <c r="F229" s="152">
        <v>78707</v>
      </c>
      <c r="G229" s="152" t="s">
        <v>8049</v>
      </c>
      <c r="H229" s="152" t="s">
        <v>227</v>
      </c>
      <c r="I229" s="152" t="s">
        <v>2938</v>
      </c>
      <c r="J229" s="152" t="s">
        <v>9206</v>
      </c>
      <c r="K229" s="152" t="s">
        <v>159</v>
      </c>
      <c r="L229" s="152" t="s">
        <v>9207</v>
      </c>
      <c r="M229" s="153">
        <v>45895.333333333336</v>
      </c>
      <c r="N229" s="153">
        <v>45896.455555555556</v>
      </c>
      <c r="O229" s="186"/>
      <c r="P229" s="187" t="s">
        <v>3335</v>
      </c>
      <c r="Q229" s="152" t="s">
        <v>3335</v>
      </c>
      <c r="R229" s="188" t="s">
        <v>200</v>
      </c>
      <c r="S229" s="188" t="s">
        <v>739</v>
      </c>
      <c r="T229" s="152" t="s">
        <v>8052</v>
      </c>
      <c r="U229" s="152" t="s">
        <v>8053</v>
      </c>
      <c r="V229" s="187" t="s">
        <v>9208</v>
      </c>
      <c r="W229" s="152" t="s">
        <v>2967</v>
      </c>
      <c r="X229" s="152" t="s">
        <v>9209</v>
      </c>
      <c r="Y229" s="152" t="s">
        <v>25</v>
      </c>
      <c r="Z229" s="189" t="str">
        <f>VLOOKUP(D229,TIPOLOGIA!A:F,5,0)</f>
        <v>TERRESTRE</v>
      </c>
      <c r="AA229" s="152" t="s">
        <v>544</v>
      </c>
      <c r="AB229" s="152">
        <v>1</v>
      </c>
      <c r="AC229" s="152">
        <v>0</v>
      </c>
      <c r="AD229" s="87">
        <f>IF(W229="SOPORTE_TELEFÓNICO",'BASE LIQUIDACION REDEBAN 2025'!$B$19,IF(Y229="TIPO I",'BASE LIQUIDACION REDEBAN 2025'!$C$2,IF(Y229="TIPO II",'BASE LIQUIDACION REDEBAN 2025'!$C$3,IF(Y229="TIPO III",'BASE LIQUIDACION REDEBAN 2025'!$C$4,IF(Y229="TIPO IV",'BASE LIQUIDACION REDEBAN 2025'!$C$5,IF(Z229="AEREO",'BASE LIQUIDACION REDEBAN 2025'!$B$6,'BASE LIQUIDACION REDEBAN 2025'!$C$5))))))</f>
        <v>65960.072302</v>
      </c>
      <c r="AE229" s="87">
        <f>IF(OR(W229="SOPORTE_TELEFÓNICO",W229="ENVÍO"),0,IF(Y229="TIPO I",'BASE LIQUIDACION REDEBAN 2025'!$B$10,IF(Y229="TIPO II",'BASE LIQUIDACION REDEBAN 2025'!$B$11,IF(Y229="TIPO III",'BASE LIQUIDACION REDEBAN 2025'!$B$12,'BASE LIQUIDACION REDEBAN 2025'!$B$13))))</f>
        <v>75096.394270399993</v>
      </c>
      <c r="AF229" s="87">
        <f t="shared" si="3"/>
        <v>65960.072302</v>
      </c>
    </row>
    <row r="230" spans="1:32">
      <c r="A230" s="152" t="s">
        <v>93</v>
      </c>
      <c r="B230" s="152" t="str">
        <f>VLOOKUP(A230,'CENTRO DE COSTOS'!A:D,4,FALSE)</f>
        <v>DIEGO FERNANDO HENAO CARDONA</v>
      </c>
      <c r="C230" s="152" t="str">
        <f>VLOOKUP(A230,'CENTRO DE COSTOS'!A:D,2,FALSE)</f>
        <v>0004-0003</v>
      </c>
      <c r="D230" s="152">
        <v>52258</v>
      </c>
      <c r="E230" s="152" t="s">
        <v>9210</v>
      </c>
      <c r="F230" s="152">
        <v>60107</v>
      </c>
      <c r="G230" s="152" t="s">
        <v>8049</v>
      </c>
      <c r="H230" s="152" t="s">
        <v>174</v>
      </c>
      <c r="I230" s="152" t="s">
        <v>9211</v>
      </c>
      <c r="J230" s="152" t="s">
        <v>9212</v>
      </c>
      <c r="K230" s="152" t="s">
        <v>159</v>
      </c>
      <c r="L230" s="152" t="s">
        <v>9213</v>
      </c>
      <c r="M230" s="153">
        <v>45894.333333333336</v>
      </c>
      <c r="N230" s="153">
        <v>45896.472222222219</v>
      </c>
      <c r="O230" s="186"/>
      <c r="P230" s="187" t="s">
        <v>3335</v>
      </c>
      <c r="Q230" s="152" t="s">
        <v>3335</v>
      </c>
      <c r="R230" s="188" t="s">
        <v>2973</v>
      </c>
      <c r="S230" s="188" t="s">
        <v>2973</v>
      </c>
      <c r="T230" s="152" t="s">
        <v>8052</v>
      </c>
      <c r="U230" s="152" t="s">
        <v>8053</v>
      </c>
      <c r="V230" s="187" t="s">
        <v>9214</v>
      </c>
      <c r="W230" s="152" t="s">
        <v>2967</v>
      </c>
      <c r="X230" s="152" t="s">
        <v>9215</v>
      </c>
      <c r="Y230" s="152" t="s">
        <v>28</v>
      </c>
      <c r="Z230" s="189" t="str">
        <f>VLOOKUP(D230,TIPOLOGIA!A:F,5,0)</f>
        <v>TERRESTRE</v>
      </c>
      <c r="AA230" s="152" t="s">
        <v>1414</v>
      </c>
      <c r="AB230" s="152">
        <v>1</v>
      </c>
      <c r="AC230" s="152">
        <v>0</v>
      </c>
      <c r="AD230" s="87">
        <f>IF(W230="SOPORTE_TELEFÓNICO",'BASE LIQUIDACION REDEBAN 2025'!$B$19,IF(Y230="TIPO I",'BASE LIQUIDACION REDEBAN 2025'!$C$2,IF(Y230="TIPO II",'BASE LIQUIDACION REDEBAN 2025'!$C$3,IF(Y230="TIPO III",'BASE LIQUIDACION REDEBAN 2025'!$C$4,IF(Y230="TIPO IV",'BASE LIQUIDACION REDEBAN 2025'!$C$5,IF(Z230="AEREO",'BASE LIQUIDACION REDEBAN 2025'!$B$6,'BASE LIQUIDACION REDEBAN 2025'!$C$5))))))</f>
        <v>144967.87232000002</v>
      </c>
      <c r="AE230" s="87">
        <f>IF(OR(W230="SOPORTE_TELEFÓNICO",W230="ENVÍO"),0,IF(Y230="TIPO I",'BASE LIQUIDACION REDEBAN 2025'!$B$10,IF(Y230="TIPO II",'BASE LIQUIDACION REDEBAN 2025'!$B$11,IF(Y230="TIPO III",'BASE LIQUIDACION REDEBAN 2025'!$B$12,'BASE LIQUIDACION REDEBAN 2025'!$B$13))))</f>
        <v>140395.6348884</v>
      </c>
      <c r="AF230" s="87">
        <f t="shared" si="3"/>
        <v>144967.87232000002</v>
      </c>
    </row>
    <row r="231" spans="1:32">
      <c r="A231" s="152" t="s">
        <v>68</v>
      </c>
      <c r="B231" s="152" t="str">
        <f>VLOOKUP(A231,'CENTRO DE COSTOS'!A:D,4,FALSE)</f>
        <v>WILLIAM ASDRUBAL ROZO ROZO</v>
      </c>
      <c r="C231" s="152" t="str">
        <f>VLOOKUP(A231,'CENTRO DE COSTOS'!A:D,2,FALSE)</f>
        <v>0004-0004</v>
      </c>
      <c r="D231" s="152">
        <v>11001</v>
      </c>
      <c r="E231" s="152" t="s">
        <v>9216</v>
      </c>
      <c r="F231" s="152">
        <v>64120</v>
      </c>
      <c r="G231" s="152" t="s">
        <v>8049</v>
      </c>
      <c r="H231" s="152" t="s">
        <v>470</v>
      </c>
      <c r="I231" s="152" t="s">
        <v>68</v>
      </c>
      <c r="J231" s="152" t="s">
        <v>9217</v>
      </c>
      <c r="K231" s="152" t="s">
        <v>159</v>
      </c>
      <c r="L231" s="152" t="s">
        <v>9218</v>
      </c>
      <c r="M231" s="153">
        <v>45894.333333333336</v>
      </c>
      <c r="N231" s="153">
        <v>45896.475694444445</v>
      </c>
      <c r="O231" s="186"/>
      <c r="P231" s="187" t="s">
        <v>3335</v>
      </c>
      <c r="Q231" s="152" t="s">
        <v>3335</v>
      </c>
      <c r="R231" s="188" t="s">
        <v>2973</v>
      </c>
      <c r="S231" s="188" t="s">
        <v>2973</v>
      </c>
      <c r="T231" s="152" t="s">
        <v>8052</v>
      </c>
      <c r="U231" s="152" t="s">
        <v>8053</v>
      </c>
      <c r="V231" s="187" t="s">
        <v>9219</v>
      </c>
      <c r="W231" s="152" t="s">
        <v>2967</v>
      </c>
      <c r="X231" s="152" t="s">
        <v>9220</v>
      </c>
      <c r="Y231" s="152" t="s">
        <v>25</v>
      </c>
      <c r="Z231" s="189" t="str">
        <f>VLOOKUP(D231,TIPOLOGIA!A:F,5,0)</f>
        <v>TERRESTRE</v>
      </c>
      <c r="AA231" s="152" t="s">
        <v>573</v>
      </c>
      <c r="AB231" s="152">
        <v>1</v>
      </c>
      <c r="AC231" s="152">
        <v>0</v>
      </c>
      <c r="AD231" s="87">
        <f>IF(W231="SOPORTE_TELEFÓNICO",'BASE LIQUIDACION REDEBAN 2025'!$B$19,IF(Y231="TIPO I",'BASE LIQUIDACION REDEBAN 2025'!$C$2,IF(Y231="TIPO II",'BASE LIQUIDACION REDEBAN 2025'!$C$3,IF(Y231="TIPO III",'BASE LIQUIDACION REDEBAN 2025'!$C$4,IF(Y231="TIPO IV",'BASE LIQUIDACION REDEBAN 2025'!$C$5,IF(Z231="AEREO",'BASE LIQUIDACION REDEBAN 2025'!$B$6,'BASE LIQUIDACION REDEBAN 2025'!$C$5))))))</f>
        <v>65960.072302</v>
      </c>
      <c r="AE231" s="87">
        <f>IF(OR(W231="SOPORTE_TELEFÓNICO",W231="ENVÍO"),0,IF(Y231="TIPO I",'BASE LIQUIDACION REDEBAN 2025'!$B$10,IF(Y231="TIPO II",'BASE LIQUIDACION REDEBAN 2025'!$B$11,IF(Y231="TIPO III",'BASE LIQUIDACION REDEBAN 2025'!$B$12,'BASE LIQUIDACION REDEBAN 2025'!$B$13))))</f>
        <v>75096.394270399993</v>
      </c>
      <c r="AF231" s="87">
        <f t="shared" si="3"/>
        <v>65960.072302</v>
      </c>
    </row>
    <row r="232" spans="1:32">
      <c r="A232" s="152" t="s">
        <v>68</v>
      </c>
      <c r="B232" s="152" t="str">
        <f>VLOOKUP(A232,'CENTRO DE COSTOS'!A:D,4,FALSE)</f>
        <v>WILLIAM ASDRUBAL ROZO ROZO</v>
      </c>
      <c r="C232" s="152" t="str">
        <f>VLOOKUP(A232,'CENTRO DE COSTOS'!A:D,2,FALSE)</f>
        <v>0004-0004</v>
      </c>
      <c r="D232" s="152">
        <v>25740</v>
      </c>
      <c r="E232" s="152" t="s">
        <v>9221</v>
      </c>
      <c r="F232" s="152">
        <v>48232</v>
      </c>
      <c r="G232" s="152" t="s">
        <v>8049</v>
      </c>
      <c r="H232" s="152" t="s">
        <v>470</v>
      </c>
      <c r="I232" s="152" t="s">
        <v>2212</v>
      </c>
      <c r="J232" s="152" t="s">
        <v>9222</v>
      </c>
      <c r="K232" s="152" t="s">
        <v>159</v>
      </c>
      <c r="L232" s="152" t="s">
        <v>9223</v>
      </c>
      <c r="M232" s="153">
        <v>45895.449305555558</v>
      </c>
      <c r="N232" s="153">
        <v>45896.486111111109</v>
      </c>
      <c r="O232" s="186"/>
      <c r="P232" s="187" t="s">
        <v>3335</v>
      </c>
      <c r="Q232" s="152" t="s">
        <v>8386</v>
      </c>
      <c r="R232" s="188" t="s">
        <v>200</v>
      </c>
      <c r="S232" s="188" t="s">
        <v>201</v>
      </c>
      <c r="T232" s="152" t="s">
        <v>8052</v>
      </c>
      <c r="U232" s="152" t="s">
        <v>8053</v>
      </c>
      <c r="V232" s="187" t="s">
        <v>9224</v>
      </c>
      <c r="W232" s="152" t="s">
        <v>2967</v>
      </c>
      <c r="X232" s="152" t="s">
        <v>9225</v>
      </c>
      <c r="Y232" s="152" t="s">
        <v>28</v>
      </c>
      <c r="Z232" s="189" t="str">
        <f>VLOOKUP(D232,TIPOLOGIA!A:F,5,0)</f>
        <v>TERRESTRE</v>
      </c>
      <c r="AA232" s="152" t="s">
        <v>7030</v>
      </c>
      <c r="AB232" s="152">
        <v>1</v>
      </c>
      <c r="AC232" s="152">
        <v>0</v>
      </c>
      <c r="AD232" s="87">
        <f>IF(W232="SOPORTE_TELEFÓNICO",'BASE LIQUIDACION REDEBAN 2025'!$B$19,IF(Y232="TIPO I",'BASE LIQUIDACION REDEBAN 2025'!$C$2,IF(Y232="TIPO II",'BASE LIQUIDACION REDEBAN 2025'!$C$3,IF(Y232="TIPO III",'BASE LIQUIDACION REDEBAN 2025'!$C$4,IF(Y232="TIPO IV",'BASE LIQUIDACION REDEBAN 2025'!$C$5,IF(Z232="AEREO",'BASE LIQUIDACION REDEBAN 2025'!$B$6,'BASE LIQUIDACION REDEBAN 2025'!$C$5))))))</f>
        <v>144967.87232000002</v>
      </c>
      <c r="AE232" s="87">
        <f>IF(OR(W232="SOPORTE_TELEFÓNICO",W232="ENVÍO"),0,IF(Y232="TIPO I",'BASE LIQUIDACION REDEBAN 2025'!$B$10,IF(Y232="TIPO II",'BASE LIQUIDACION REDEBAN 2025'!$B$11,IF(Y232="TIPO III",'BASE LIQUIDACION REDEBAN 2025'!$B$12,'BASE LIQUIDACION REDEBAN 2025'!$B$13))))</f>
        <v>140395.6348884</v>
      </c>
      <c r="AF232" s="87">
        <f t="shared" si="3"/>
        <v>144967.87232000002</v>
      </c>
    </row>
    <row r="233" spans="1:32">
      <c r="A233" s="152" t="s">
        <v>96</v>
      </c>
      <c r="B233" s="152" t="str">
        <f>VLOOKUP(A233,'CENTRO DE COSTOS'!A:D,4,FALSE)</f>
        <v>JOSE MAURICIO HERNANDEZ ROJAS</v>
      </c>
      <c r="C233" s="152" t="str">
        <f>VLOOKUP(A233,'CENTRO DE COSTOS'!A:D,2,FALSE)</f>
        <v>0004-0001</v>
      </c>
      <c r="D233" s="152">
        <v>44430</v>
      </c>
      <c r="E233" s="152" t="s">
        <v>9226</v>
      </c>
      <c r="F233" s="152">
        <v>68485</v>
      </c>
      <c r="G233" s="152" t="s">
        <v>8049</v>
      </c>
      <c r="H233" s="152" t="s">
        <v>1719</v>
      </c>
      <c r="I233" s="152" t="s">
        <v>1739</v>
      </c>
      <c r="J233" s="152" t="s">
        <v>9227</v>
      </c>
      <c r="K233" s="152" t="s">
        <v>159</v>
      </c>
      <c r="L233" s="152" t="s">
        <v>9228</v>
      </c>
      <c r="M233" s="153">
        <v>45895.449305555558</v>
      </c>
      <c r="N233" s="153">
        <v>45896.549305555556</v>
      </c>
      <c r="O233" s="186"/>
      <c r="P233" s="187" t="s">
        <v>3335</v>
      </c>
      <c r="Q233" s="152" t="s">
        <v>8386</v>
      </c>
      <c r="R233" s="188" t="s">
        <v>200</v>
      </c>
      <c r="S233" s="188" t="s">
        <v>201</v>
      </c>
      <c r="T233" s="152" t="s">
        <v>8052</v>
      </c>
      <c r="U233" s="152" t="s">
        <v>8053</v>
      </c>
      <c r="V233" s="187" t="s">
        <v>9229</v>
      </c>
      <c r="W233" s="152" t="s">
        <v>2967</v>
      </c>
      <c r="X233" s="152" t="s">
        <v>9230</v>
      </c>
      <c r="Y233" s="152" t="s">
        <v>32</v>
      </c>
      <c r="Z233" s="189" t="str">
        <f>VLOOKUP(D233,TIPOLOGIA!A:F,5,0)</f>
        <v>TERRESTRE</v>
      </c>
      <c r="AA233" s="152" t="s">
        <v>4326</v>
      </c>
      <c r="AB233" s="152">
        <v>1</v>
      </c>
      <c r="AC233" s="152">
        <v>0</v>
      </c>
      <c r="AD233" s="87">
        <f>IF(W233="SOPORTE_TELEFÓNICO",'BASE LIQUIDACION REDEBAN 2025'!$B$19,IF(Y233="TIPO I",'BASE LIQUIDACION REDEBAN 2025'!$C$2,IF(Y233="TIPO II",'BASE LIQUIDACION REDEBAN 2025'!$C$3,IF(Y233="TIPO III",'BASE LIQUIDACION REDEBAN 2025'!$C$4,IF(Y233="TIPO IV",'BASE LIQUIDACION REDEBAN 2025'!$C$5,IF(Z233="AEREO",'BASE LIQUIDACION REDEBAN 2025'!$B$6,'BASE LIQUIDACION REDEBAN 2025'!$C$5))))))</f>
        <v>479588.87655000004</v>
      </c>
      <c r="AE233" s="87">
        <f>IF(OR(W233="SOPORTE_TELEFÓNICO",W233="ENVÍO"),0,IF(Y233="TIPO I",'BASE LIQUIDACION REDEBAN 2025'!$B$10,IF(Y233="TIPO II",'BASE LIQUIDACION REDEBAN 2025'!$B$11,IF(Y233="TIPO III",'BASE LIQUIDACION REDEBAN 2025'!$B$12,'BASE LIQUIDACION REDEBAN 2025'!$B$13))))</f>
        <v>196536.5258152</v>
      </c>
      <c r="AF233" s="87">
        <f t="shared" si="3"/>
        <v>479588.87655000004</v>
      </c>
    </row>
    <row r="234" spans="1:32">
      <c r="A234" s="152" t="s">
        <v>90</v>
      </c>
      <c r="B234" s="152" t="str">
        <f>VLOOKUP(A234,'CENTRO DE COSTOS'!A:D,4,FALSE)</f>
        <v>JUAN SEBASTIÁN RÍOS CASTRILLÓN</v>
      </c>
      <c r="C234" s="152" t="str">
        <f>VLOOKUP(A234,'CENTRO DE COSTOS'!A:D,2,FALSE)</f>
        <v>0004-0005</v>
      </c>
      <c r="D234" s="152">
        <v>5440</v>
      </c>
      <c r="E234" s="152" t="s">
        <v>9231</v>
      </c>
      <c r="F234" s="152">
        <v>78230</v>
      </c>
      <c r="G234" s="152" t="s">
        <v>8049</v>
      </c>
      <c r="H234" s="152" t="s">
        <v>197</v>
      </c>
      <c r="I234" s="152" t="s">
        <v>780</v>
      </c>
      <c r="J234" s="152" t="s">
        <v>9232</v>
      </c>
      <c r="K234" s="152" t="s">
        <v>159</v>
      </c>
      <c r="L234" s="152" t="s">
        <v>9233</v>
      </c>
      <c r="M234" s="153">
        <v>45895.449305555558</v>
      </c>
      <c r="N234" s="153">
        <v>45896.551388888889</v>
      </c>
      <c r="O234" s="186"/>
      <c r="P234" s="187" t="s">
        <v>3335</v>
      </c>
      <c r="Q234" s="152" t="s">
        <v>8386</v>
      </c>
      <c r="R234" s="188" t="s">
        <v>200</v>
      </c>
      <c r="S234" s="188" t="s">
        <v>201</v>
      </c>
      <c r="T234" s="152" t="s">
        <v>8052</v>
      </c>
      <c r="U234" s="152" t="s">
        <v>8053</v>
      </c>
      <c r="V234" s="187" t="s">
        <v>9224</v>
      </c>
      <c r="W234" s="152" t="s">
        <v>2967</v>
      </c>
      <c r="X234" s="152" t="s">
        <v>9234</v>
      </c>
      <c r="Y234" s="152" t="s">
        <v>28</v>
      </c>
      <c r="Z234" s="189" t="str">
        <f>VLOOKUP(D234,TIPOLOGIA!A:F,5,0)</f>
        <v>TERRESTRE</v>
      </c>
      <c r="AA234" s="152" t="s">
        <v>7030</v>
      </c>
      <c r="AB234" s="152">
        <v>1</v>
      </c>
      <c r="AC234" s="152">
        <v>0</v>
      </c>
      <c r="AD234" s="87">
        <f>IF(W234="SOPORTE_TELEFÓNICO",'BASE LIQUIDACION REDEBAN 2025'!$B$19,IF(Y234="TIPO I",'BASE LIQUIDACION REDEBAN 2025'!$C$2,IF(Y234="TIPO II",'BASE LIQUIDACION REDEBAN 2025'!$C$3,IF(Y234="TIPO III",'BASE LIQUIDACION REDEBAN 2025'!$C$4,IF(Y234="TIPO IV",'BASE LIQUIDACION REDEBAN 2025'!$C$5,IF(Z234="AEREO",'BASE LIQUIDACION REDEBAN 2025'!$B$6,'BASE LIQUIDACION REDEBAN 2025'!$C$5))))))</f>
        <v>144967.87232000002</v>
      </c>
      <c r="AE234" s="87">
        <f>IF(OR(W234="SOPORTE_TELEFÓNICO",W234="ENVÍO"),0,IF(Y234="TIPO I",'BASE LIQUIDACION REDEBAN 2025'!$B$10,IF(Y234="TIPO II",'BASE LIQUIDACION REDEBAN 2025'!$B$11,IF(Y234="TIPO III",'BASE LIQUIDACION REDEBAN 2025'!$B$12,'BASE LIQUIDACION REDEBAN 2025'!$B$13))))</f>
        <v>140395.6348884</v>
      </c>
      <c r="AF234" s="87">
        <f t="shared" si="3"/>
        <v>144967.87232000002</v>
      </c>
    </row>
    <row r="235" spans="1:32">
      <c r="A235" s="152" t="s">
        <v>90</v>
      </c>
      <c r="B235" s="152" t="str">
        <f>VLOOKUP(A235,'CENTRO DE COSTOS'!A:D,4,FALSE)</f>
        <v>JUAN SEBASTIÁN RÍOS CASTRILLÓN</v>
      </c>
      <c r="C235" s="152" t="str">
        <f>VLOOKUP(A235,'CENTRO DE COSTOS'!A:D,2,FALSE)</f>
        <v>0004-0005</v>
      </c>
      <c r="D235" s="152">
        <v>5660</v>
      </c>
      <c r="E235" s="152" t="s">
        <v>9235</v>
      </c>
      <c r="F235" s="152">
        <v>78762</v>
      </c>
      <c r="G235" s="152" t="s">
        <v>8049</v>
      </c>
      <c r="H235" s="152" t="s">
        <v>197</v>
      </c>
      <c r="I235" s="152" t="s">
        <v>9236</v>
      </c>
      <c r="J235" s="152" t="s">
        <v>9237</v>
      </c>
      <c r="K235" s="152" t="s">
        <v>159</v>
      </c>
      <c r="L235" s="152" t="s">
        <v>9238</v>
      </c>
      <c r="M235" s="153">
        <v>45895.449305555558</v>
      </c>
      <c r="N235" s="153">
        <v>45896.553472222222</v>
      </c>
      <c r="O235" s="186"/>
      <c r="P235" s="187" t="s">
        <v>3335</v>
      </c>
      <c r="Q235" s="152" t="s">
        <v>8386</v>
      </c>
      <c r="R235" s="188" t="s">
        <v>200</v>
      </c>
      <c r="S235" s="188" t="s">
        <v>201</v>
      </c>
      <c r="T235" s="152" t="s">
        <v>8052</v>
      </c>
      <c r="U235" s="152" t="s">
        <v>8053</v>
      </c>
      <c r="V235" s="187" t="s">
        <v>9224</v>
      </c>
      <c r="W235" s="152" t="s">
        <v>2967</v>
      </c>
      <c r="X235" s="152" t="s">
        <v>9239</v>
      </c>
      <c r="Y235" s="152" t="s">
        <v>30</v>
      </c>
      <c r="Z235" s="189" t="str">
        <f>VLOOKUP(D235,TIPOLOGIA!A:F,5,0)</f>
        <v>TERRESTRE</v>
      </c>
      <c r="AA235" s="152" t="s">
        <v>7030</v>
      </c>
      <c r="AB235" s="152">
        <v>1</v>
      </c>
      <c r="AC235" s="152">
        <v>0</v>
      </c>
      <c r="AD235" s="87">
        <f>IF(W235="SOPORTE_TELEFÓNICO",'BASE LIQUIDACION REDEBAN 2025'!$B$19,IF(Y235="TIPO I",'BASE LIQUIDACION REDEBAN 2025'!$C$2,IF(Y235="TIPO II",'BASE LIQUIDACION REDEBAN 2025'!$C$3,IF(Y235="TIPO III",'BASE LIQUIDACION REDEBAN 2025'!$C$4,IF(Y235="TIPO IV",'BASE LIQUIDACION REDEBAN 2025'!$C$5,IF(Z235="AEREO",'BASE LIQUIDACION REDEBAN 2025'!$B$6,'BASE LIQUIDACION REDEBAN 2025'!$C$5))))))</f>
        <v>275728.78077800001</v>
      </c>
      <c r="AE235" s="87">
        <f>IF(OR(W235="SOPORTE_TELEFÓNICO",W235="ENVÍO"),0,IF(Y235="TIPO I",'BASE LIQUIDACION REDEBAN 2025'!$B$10,IF(Y235="TIPO II",'BASE LIQUIDACION REDEBAN 2025'!$B$11,IF(Y235="TIPO III",'BASE LIQUIDACION REDEBAN 2025'!$B$12,'BASE LIQUIDACION REDEBAN 2025'!$B$13))))</f>
        <v>196536.5258152</v>
      </c>
      <c r="AF235" s="87">
        <f t="shared" si="3"/>
        <v>275728.78077800001</v>
      </c>
    </row>
    <row r="236" spans="1:32">
      <c r="A236" s="152" t="s">
        <v>94</v>
      </c>
      <c r="B236" s="152" t="str">
        <f>VLOOKUP(A236,'CENTRO DE COSTOS'!A:D,4,FALSE)</f>
        <v>DIEGO FERNANDO HENAO CARDONA</v>
      </c>
      <c r="C236" s="152" t="str">
        <f>VLOOKUP(A236,'CENTRO DE COSTOS'!A:D,2,FALSE)</f>
        <v>0004-0002</v>
      </c>
      <c r="D236" s="152">
        <v>76622</v>
      </c>
      <c r="E236" s="152" t="s">
        <v>9240</v>
      </c>
      <c r="F236" s="152">
        <v>79572</v>
      </c>
      <c r="G236" s="152" t="s">
        <v>8049</v>
      </c>
      <c r="H236" s="152" t="s">
        <v>227</v>
      </c>
      <c r="I236" s="152" t="s">
        <v>7264</v>
      </c>
      <c r="J236" s="152" t="s">
        <v>9241</v>
      </c>
      <c r="K236" s="152" t="s">
        <v>159</v>
      </c>
      <c r="L236" s="152" t="s">
        <v>9242</v>
      </c>
      <c r="M236" s="153">
        <v>45895.333333333336</v>
      </c>
      <c r="N236" s="153">
        <v>45896.554861111108</v>
      </c>
      <c r="O236" s="186"/>
      <c r="P236" s="187" t="s">
        <v>3335</v>
      </c>
      <c r="Q236" s="152" t="s">
        <v>3335</v>
      </c>
      <c r="R236" s="188" t="s">
        <v>2973</v>
      </c>
      <c r="S236" s="188" t="s">
        <v>2973</v>
      </c>
      <c r="T236" s="152" t="s">
        <v>8052</v>
      </c>
      <c r="U236" s="152" t="s">
        <v>8053</v>
      </c>
      <c r="V236" s="187" t="s">
        <v>9243</v>
      </c>
      <c r="W236" s="152" t="s">
        <v>2967</v>
      </c>
      <c r="X236" s="152" t="s">
        <v>9244</v>
      </c>
      <c r="Y236" s="152" t="s">
        <v>30</v>
      </c>
      <c r="Z236" s="189" t="str">
        <f>VLOOKUP(D236,TIPOLOGIA!A:F,5,0)</f>
        <v>TERRESTRE</v>
      </c>
      <c r="AA236" s="152" t="s">
        <v>544</v>
      </c>
      <c r="AB236" s="152">
        <v>1</v>
      </c>
      <c r="AC236" s="152">
        <v>0</v>
      </c>
      <c r="AD236" s="87">
        <f>IF(W236="SOPORTE_TELEFÓNICO",'BASE LIQUIDACION REDEBAN 2025'!$B$19,IF(Y236="TIPO I",'BASE LIQUIDACION REDEBAN 2025'!$C$2,IF(Y236="TIPO II",'BASE LIQUIDACION REDEBAN 2025'!$C$3,IF(Y236="TIPO III",'BASE LIQUIDACION REDEBAN 2025'!$C$4,IF(Y236="TIPO IV",'BASE LIQUIDACION REDEBAN 2025'!$C$5,IF(Z236="AEREO",'BASE LIQUIDACION REDEBAN 2025'!$B$6,'BASE LIQUIDACION REDEBAN 2025'!$C$5))))))</f>
        <v>275728.78077800001</v>
      </c>
      <c r="AE236" s="87">
        <f>IF(OR(W236="SOPORTE_TELEFÓNICO",W236="ENVÍO"),0,IF(Y236="TIPO I",'BASE LIQUIDACION REDEBAN 2025'!$B$10,IF(Y236="TIPO II",'BASE LIQUIDACION REDEBAN 2025'!$B$11,IF(Y236="TIPO III",'BASE LIQUIDACION REDEBAN 2025'!$B$12,'BASE LIQUIDACION REDEBAN 2025'!$B$13))))</f>
        <v>196536.5258152</v>
      </c>
      <c r="AF236" s="87">
        <f t="shared" si="3"/>
        <v>275728.78077800001</v>
      </c>
    </row>
    <row r="237" spans="1:32">
      <c r="A237" s="152" t="s">
        <v>90</v>
      </c>
      <c r="B237" s="152" t="str">
        <f>VLOOKUP(A237,'CENTRO DE COSTOS'!A:D,4,FALSE)</f>
        <v>JUAN SEBASTIÁN RÍOS CASTRILLÓN</v>
      </c>
      <c r="C237" s="152" t="str">
        <f>VLOOKUP(A237,'CENTRO DE COSTOS'!A:D,2,FALSE)</f>
        <v>0004-0005</v>
      </c>
      <c r="D237" s="152">
        <v>5361</v>
      </c>
      <c r="E237" s="152" t="s">
        <v>9245</v>
      </c>
      <c r="F237" s="152">
        <v>16208</v>
      </c>
      <c r="G237" s="152" t="s">
        <v>8049</v>
      </c>
      <c r="H237" s="152" t="s">
        <v>197</v>
      </c>
      <c r="I237" s="152" t="s">
        <v>684</v>
      </c>
      <c r="J237" s="152" t="s">
        <v>9246</v>
      </c>
      <c r="K237" s="152" t="s">
        <v>159</v>
      </c>
      <c r="L237" s="152" t="s">
        <v>9247</v>
      </c>
      <c r="M237" s="153">
        <v>45891.333333333336</v>
      </c>
      <c r="N237" s="153">
        <v>45896.643750000003</v>
      </c>
      <c r="O237" s="186"/>
      <c r="P237" s="187" t="s">
        <v>3335</v>
      </c>
      <c r="Q237" s="152" t="s">
        <v>8074</v>
      </c>
      <c r="R237" s="188" t="s">
        <v>2973</v>
      </c>
      <c r="S237" s="188" t="s">
        <v>2973</v>
      </c>
      <c r="T237" s="152" t="s">
        <v>8052</v>
      </c>
      <c r="U237" s="152" t="s">
        <v>8053</v>
      </c>
      <c r="V237" s="187" t="s">
        <v>9248</v>
      </c>
      <c r="W237" s="152" t="s">
        <v>2967</v>
      </c>
      <c r="X237" s="152" t="s">
        <v>9249</v>
      </c>
      <c r="Y237" s="152" t="s">
        <v>32</v>
      </c>
      <c r="Z237" s="189" t="str">
        <f>VLOOKUP(D237,TIPOLOGIA!A:F,5,0)</f>
        <v>TERRESTRE</v>
      </c>
      <c r="AA237" s="152" t="s">
        <v>209</v>
      </c>
      <c r="AB237" s="152">
        <v>1</v>
      </c>
      <c r="AC237" s="152">
        <v>0</v>
      </c>
      <c r="AD237" s="87">
        <f>IF(W237="SOPORTE_TELEFÓNICO",'BASE LIQUIDACION REDEBAN 2025'!$B$19,IF(Y237="TIPO I",'BASE LIQUIDACION REDEBAN 2025'!$C$2,IF(Y237="TIPO II",'BASE LIQUIDACION REDEBAN 2025'!$C$3,IF(Y237="TIPO III",'BASE LIQUIDACION REDEBAN 2025'!$C$4,IF(Y237="TIPO IV",'BASE LIQUIDACION REDEBAN 2025'!$C$5,IF(Z237="AEREO",'BASE LIQUIDACION REDEBAN 2025'!$B$6,'BASE LIQUIDACION REDEBAN 2025'!$C$5))))))</f>
        <v>479588.87655000004</v>
      </c>
      <c r="AE237" s="87">
        <f>IF(OR(W237="SOPORTE_TELEFÓNICO",W237="ENVÍO"),0,IF(Y237="TIPO I",'BASE LIQUIDACION REDEBAN 2025'!$B$10,IF(Y237="TIPO II",'BASE LIQUIDACION REDEBAN 2025'!$B$11,IF(Y237="TIPO III",'BASE LIQUIDACION REDEBAN 2025'!$B$12,'BASE LIQUIDACION REDEBAN 2025'!$B$13))))</f>
        <v>196536.5258152</v>
      </c>
      <c r="AF237" s="87">
        <f t="shared" si="3"/>
        <v>479588.87655000004</v>
      </c>
    </row>
    <row r="238" spans="1:32">
      <c r="A238" s="152" t="s">
        <v>68</v>
      </c>
      <c r="B238" s="152" t="str">
        <f>VLOOKUP(A238,'CENTRO DE COSTOS'!A:D,4,FALSE)</f>
        <v>WILLIAM ASDRUBAL ROZO ROZO</v>
      </c>
      <c r="C238" s="152" t="str">
        <f>VLOOKUP(A238,'CENTRO DE COSTOS'!A:D,2,FALSE)</f>
        <v>0004-0004</v>
      </c>
      <c r="D238" s="152">
        <v>11001</v>
      </c>
      <c r="E238" s="152" t="s">
        <v>9250</v>
      </c>
      <c r="F238" s="152">
        <v>54832</v>
      </c>
      <c r="G238" s="152" t="s">
        <v>8049</v>
      </c>
      <c r="H238" s="152" t="s">
        <v>470</v>
      </c>
      <c r="I238" s="152" t="s">
        <v>68</v>
      </c>
      <c r="J238" s="152" t="s">
        <v>9251</v>
      </c>
      <c r="K238" s="152" t="s">
        <v>159</v>
      </c>
      <c r="L238" s="152" t="s">
        <v>9252</v>
      </c>
      <c r="M238" s="153">
        <v>45895.333333333336</v>
      </c>
      <c r="N238" s="153">
        <v>45896.650694444441</v>
      </c>
      <c r="O238" s="186"/>
      <c r="P238" s="187" t="s">
        <v>3335</v>
      </c>
      <c r="Q238" s="152" t="s">
        <v>8074</v>
      </c>
      <c r="R238" s="188" t="s">
        <v>200</v>
      </c>
      <c r="S238" s="188" t="s">
        <v>9253</v>
      </c>
      <c r="T238" s="152" t="s">
        <v>8052</v>
      </c>
      <c r="U238" s="152" t="s">
        <v>8053</v>
      </c>
      <c r="V238" s="187" t="s">
        <v>9254</v>
      </c>
      <c r="W238" s="152" t="s">
        <v>2967</v>
      </c>
      <c r="X238" s="152" t="s">
        <v>9255</v>
      </c>
      <c r="Y238" s="152" t="s">
        <v>25</v>
      </c>
      <c r="Z238" s="189" t="str">
        <f>VLOOKUP(D238,TIPOLOGIA!A:F,5,0)</f>
        <v>TERRESTRE</v>
      </c>
      <c r="AA238" s="152" t="s">
        <v>1029</v>
      </c>
      <c r="AB238" s="152">
        <v>1</v>
      </c>
      <c r="AC238" s="152">
        <v>0</v>
      </c>
      <c r="AD238" s="87">
        <f>IF(W238="SOPORTE_TELEFÓNICO",'BASE LIQUIDACION REDEBAN 2025'!$B$19,IF(Y238="TIPO I",'BASE LIQUIDACION REDEBAN 2025'!$C$2,IF(Y238="TIPO II",'BASE LIQUIDACION REDEBAN 2025'!$C$3,IF(Y238="TIPO III",'BASE LIQUIDACION REDEBAN 2025'!$C$4,IF(Y238="TIPO IV",'BASE LIQUIDACION REDEBAN 2025'!$C$5,IF(Z238="AEREO",'BASE LIQUIDACION REDEBAN 2025'!$B$6,'BASE LIQUIDACION REDEBAN 2025'!$C$5))))))</f>
        <v>65960.072302</v>
      </c>
      <c r="AE238" s="87">
        <f>IF(OR(W238="SOPORTE_TELEFÓNICO",W238="ENVÍO"),0,IF(Y238="TIPO I",'BASE LIQUIDACION REDEBAN 2025'!$B$10,IF(Y238="TIPO II",'BASE LIQUIDACION REDEBAN 2025'!$B$11,IF(Y238="TIPO III",'BASE LIQUIDACION REDEBAN 2025'!$B$12,'BASE LIQUIDACION REDEBAN 2025'!$B$13))))</f>
        <v>75096.394270399993</v>
      </c>
      <c r="AF238" s="87">
        <f t="shared" si="3"/>
        <v>65960.072302</v>
      </c>
    </row>
    <row r="239" spans="1:32">
      <c r="A239" s="152" t="s">
        <v>90</v>
      </c>
      <c r="B239" s="152" t="str">
        <f>VLOOKUP(A239,'CENTRO DE COSTOS'!A:D,4,FALSE)</f>
        <v>JUAN SEBASTIÁN RÍOS CASTRILLÓN</v>
      </c>
      <c r="C239" s="152" t="str">
        <f>VLOOKUP(A239,'CENTRO DE COSTOS'!A:D,2,FALSE)</f>
        <v>0004-0005</v>
      </c>
      <c r="D239" s="152">
        <v>5001</v>
      </c>
      <c r="E239" s="152" t="s">
        <v>9256</v>
      </c>
      <c r="F239" s="152">
        <v>79808</v>
      </c>
      <c r="G239" s="152" t="s">
        <v>8049</v>
      </c>
      <c r="H239" s="152" t="s">
        <v>197</v>
      </c>
      <c r="I239" s="152" t="s">
        <v>90</v>
      </c>
      <c r="J239" s="152" t="s">
        <v>6236</v>
      </c>
      <c r="K239" s="152" t="s">
        <v>159</v>
      </c>
      <c r="L239" s="152" t="s">
        <v>9257</v>
      </c>
      <c r="M239" s="153">
        <v>45895.333333333336</v>
      </c>
      <c r="N239" s="153">
        <v>45896.654166666667</v>
      </c>
      <c r="O239" s="186"/>
      <c r="P239" s="187" t="s">
        <v>3335</v>
      </c>
      <c r="Q239" s="152" t="s">
        <v>3335</v>
      </c>
      <c r="R239" s="188" t="s">
        <v>2973</v>
      </c>
      <c r="S239" s="188" t="s">
        <v>2973</v>
      </c>
      <c r="T239" s="152" t="s">
        <v>8052</v>
      </c>
      <c r="U239" s="152" t="s">
        <v>8053</v>
      </c>
      <c r="V239" s="187" t="s">
        <v>9258</v>
      </c>
      <c r="W239" s="152" t="s">
        <v>2967</v>
      </c>
      <c r="X239" s="152" t="s">
        <v>6239</v>
      </c>
      <c r="Y239" s="152" t="s">
        <v>25</v>
      </c>
      <c r="Z239" s="189" t="str">
        <f>VLOOKUP(D239,TIPOLOGIA!A:F,5,0)</f>
        <v>TERRESTRE</v>
      </c>
      <c r="AA239" s="152" t="s">
        <v>689</v>
      </c>
      <c r="AB239" s="152">
        <v>1</v>
      </c>
      <c r="AC239" s="152">
        <v>0</v>
      </c>
      <c r="AD239" s="87">
        <f>IF(W239="SOPORTE_TELEFÓNICO",'BASE LIQUIDACION REDEBAN 2025'!$B$19,IF(Y239="TIPO I",'BASE LIQUIDACION REDEBAN 2025'!$C$2,IF(Y239="TIPO II",'BASE LIQUIDACION REDEBAN 2025'!$C$3,IF(Y239="TIPO III",'BASE LIQUIDACION REDEBAN 2025'!$C$4,IF(Y239="TIPO IV",'BASE LIQUIDACION REDEBAN 2025'!$C$5,IF(Z239="AEREO",'BASE LIQUIDACION REDEBAN 2025'!$B$6,'BASE LIQUIDACION REDEBAN 2025'!$C$5))))))</f>
        <v>65960.072302</v>
      </c>
      <c r="AE239" s="87">
        <f>IF(OR(W239="SOPORTE_TELEFÓNICO",W239="ENVÍO"),0,IF(Y239="TIPO I",'BASE LIQUIDACION REDEBAN 2025'!$B$10,IF(Y239="TIPO II",'BASE LIQUIDACION REDEBAN 2025'!$B$11,IF(Y239="TIPO III",'BASE LIQUIDACION REDEBAN 2025'!$B$12,'BASE LIQUIDACION REDEBAN 2025'!$B$13))))</f>
        <v>75096.394270399993</v>
      </c>
      <c r="AF239" s="87">
        <f t="shared" si="3"/>
        <v>65960.072302</v>
      </c>
    </row>
    <row r="240" spans="1:32">
      <c r="A240" s="152" t="s">
        <v>60</v>
      </c>
      <c r="B240" s="152" t="str">
        <f>VLOOKUP(A240,'CENTRO DE COSTOS'!A:D,4,FALSE)</f>
        <v>JUAN SEBASTIÁN RÍOS CASTRILLÓN</v>
      </c>
      <c r="C240" s="152" t="str">
        <f>VLOOKUP(A240,'CENTRO DE COSTOS'!A:D,2,FALSE)</f>
        <v>0004-0005</v>
      </c>
      <c r="D240" s="152">
        <v>27615</v>
      </c>
      <c r="E240" s="152" t="s">
        <v>9259</v>
      </c>
      <c r="F240" s="152">
        <v>58825</v>
      </c>
      <c r="G240" s="152" t="s">
        <v>8049</v>
      </c>
      <c r="H240" s="152" t="s">
        <v>1388</v>
      </c>
      <c r="I240" s="152" t="s">
        <v>1590</v>
      </c>
      <c r="J240" s="152" t="s">
        <v>9260</v>
      </c>
      <c r="K240" s="152" t="s">
        <v>159</v>
      </c>
      <c r="L240" s="152" t="s">
        <v>9261</v>
      </c>
      <c r="M240" s="153">
        <v>45895.333333333336</v>
      </c>
      <c r="N240" s="153">
        <v>45896.660416666666</v>
      </c>
      <c r="O240" s="186"/>
      <c r="P240" s="187" t="s">
        <v>3335</v>
      </c>
      <c r="Q240" s="152" t="s">
        <v>3335</v>
      </c>
      <c r="R240" s="188" t="s">
        <v>200</v>
      </c>
      <c r="S240" s="188" t="s">
        <v>201</v>
      </c>
      <c r="T240" s="152" t="s">
        <v>8052</v>
      </c>
      <c r="U240" s="152" t="s">
        <v>8159</v>
      </c>
      <c r="V240" s="187" t="s">
        <v>9262</v>
      </c>
      <c r="W240" s="152" t="s">
        <v>2967</v>
      </c>
      <c r="X240" s="152" t="s">
        <v>9263</v>
      </c>
      <c r="Y240" s="152" t="s">
        <v>180</v>
      </c>
      <c r="Z240" s="189" t="str">
        <f>VLOOKUP(D240,TIPOLOGIA!A:F,5,0)</f>
        <v>TERRESTRE/FLUVIAL</v>
      </c>
      <c r="AA240" s="152" t="s">
        <v>4326</v>
      </c>
      <c r="AB240" s="152">
        <v>1</v>
      </c>
      <c r="AC240" s="152">
        <v>0</v>
      </c>
      <c r="AD240" s="87">
        <f>IF(W240="SOPORTE_TELEFÓNICO",'BASE LIQUIDACION REDEBAN 2025'!$B$19,IF(Y240="TIPO I",'BASE LIQUIDACION REDEBAN 2025'!$C$2,IF(Y240="TIPO II",'BASE LIQUIDACION REDEBAN 2025'!$C$3,IF(Y240="TIPO III",'BASE LIQUIDACION REDEBAN 2025'!$C$4,IF(Y240="TIPO IV",'BASE LIQUIDACION REDEBAN 2025'!$C$5,IF(Z240="AEREO",'BASE LIQUIDACION REDEBAN 2025'!$B$6,'BASE LIQUIDACION REDEBAN 2025'!$C$5))))))</f>
        <v>479588.87655000004</v>
      </c>
      <c r="AE240" s="87">
        <f>IF(OR(W240="SOPORTE_TELEFÓNICO",W240="ENVÍO"),0,IF(Y240="TIPO I",'BASE LIQUIDACION REDEBAN 2025'!$B$10,IF(Y240="TIPO II",'BASE LIQUIDACION REDEBAN 2025'!$B$11,IF(Y240="TIPO III",'BASE LIQUIDACION REDEBAN 2025'!$B$12,'BASE LIQUIDACION REDEBAN 2025'!$B$13))))</f>
        <v>196536.5258152</v>
      </c>
      <c r="AF240" s="87">
        <f t="shared" si="3"/>
        <v>479588.87655000004</v>
      </c>
    </row>
    <row r="241" spans="1:32">
      <c r="A241" s="152" t="s">
        <v>68</v>
      </c>
      <c r="B241" s="152" t="str">
        <f>VLOOKUP(A241,'CENTRO DE COSTOS'!A:D,4,FALSE)</f>
        <v>WILLIAM ASDRUBAL ROZO ROZO</v>
      </c>
      <c r="C241" s="152" t="str">
        <f>VLOOKUP(A241,'CENTRO DE COSTOS'!A:D,2,FALSE)</f>
        <v>0004-0004</v>
      </c>
      <c r="D241" s="152">
        <v>11001</v>
      </c>
      <c r="E241" s="152" t="s">
        <v>9264</v>
      </c>
      <c r="F241" s="152">
        <v>48741</v>
      </c>
      <c r="G241" s="152" t="s">
        <v>8049</v>
      </c>
      <c r="H241" s="152" t="s">
        <v>470</v>
      </c>
      <c r="I241" s="152" t="s">
        <v>68</v>
      </c>
      <c r="J241" s="152" t="s">
        <v>9265</v>
      </c>
      <c r="K241" s="152" t="s">
        <v>159</v>
      </c>
      <c r="L241" s="152" t="s">
        <v>9266</v>
      </c>
      <c r="M241" s="153">
        <v>45894.333333333336</v>
      </c>
      <c r="N241" s="153">
        <v>45896.665972222225</v>
      </c>
      <c r="O241" s="186"/>
      <c r="P241" s="187" t="s">
        <v>3335</v>
      </c>
      <c r="Q241" s="152" t="s">
        <v>3335</v>
      </c>
      <c r="R241" s="188" t="s">
        <v>2973</v>
      </c>
      <c r="S241" s="188" t="s">
        <v>2973</v>
      </c>
      <c r="T241" s="152" t="s">
        <v>8052</v>
      </c>
      <c r="U241" s="152" t="s">
        <v>8053</v>
      </c>
      <c r="V241" s="187" t="s">
        <v>9267</v>
      </c>
      <c r="W241" s="152" t="s">
        <v>2967</v>
      </c>
      <c r="X241" s="152" t="s">
        <v>9268</v>
      </c>
      <c r="Y241" s="152" t="s">
        <v>25</v>
      </c>
      <c r="Z241" s="189" t="str">
        <f>VLOOKUP(D241,TIPOLOGIA!A:F,5,0)</f>
        <v>TERRESTRE</v>
      </c>
      <c r="AA241" s="152" t="s">
        <v>573</v>
      </c>
      <c r="AB241" s="152">
        <v>1</v>
      </c>
      <c r="AC241" s="152">
        <v>0</v>
      </c>
      <c r="AD241" s="87">
        <f>IF(W241="SOPORTE_TELEFÓNICO",'BASE LIQUIDACION REDEBAN 2025'!$B$19,IF(Y241="TIPO I",'BASE LIQUIDACION REDEBAN 2025'!$C$2,IF(Y241="TIPO II",'BASE LIQUIDACION REDEBAN 2025'!$C$3,IF(Y241="TIPO III",'BASE LIQUIDACION REDEBAN 2025'!$C$4,IF(Y241="TIPO IV",'BASE LIQUIDACION REDEBAN 2025'!$C$5,IF(Z241="AEREO",'BASE LIQUIDACION REDEBAN 2025'!$B$6,'BASE LIQUIDACION REDEBAN 2025'!$C$5))))))</f>
        <v>65960.072302</v>
      </c>
      <c r="AE241" s="87">
        <f>IF(OR(W241="SOPORTE_TELEFÓNICO",W241="ENVÍO"),0,IF(Y241="TIPO I",'BASE LIQUIDACION REDEBAN 2025'!$B$10,IF(Y241="TIPO II",'BASE LIQUIDACION REDEBAN 2025'!$B$11,IF(Y241="TIPO III",'BASE LIQUIDACION REDEBAN 2025'!$B$12,'BASE LIQUIDACION REDEBAN 2025'!$B$13))))</f>
        <v>75096.394270399993</v>
      </c>
      <c r="AF241" s="87">
        <f t="shared" si="3"/>
        <v>65960.072302</v>
      </c>
    </row>
    <row r="242" spans="1:32">
      <c r="A242" s="152" t="s">
        <v>87</v>
      </c>
      <c r="B242" s="152" t="str">
        <f>VLOOKUP(A242,'CENTRO DE COSTOS'!A:D,4,FALSE)</f>
        <v>DIEGO FERNANDO HENAO CARDONA</v>
      </c>
      <c r="C242" s="152" t="str">
        <f>VLOOKUP(A242,'CENTRO DE COSTOS'!A:D,2,FALSE)</f>
        <v>0004-0002</v>
      </c>
      <c r="D242" s="152">
        <v>17777</v>
      </c>
      <c r="E242" s="152" t="s">
        <v>9269</v>
      </c>
      <c r="F242" s="152">
        <v>20525</v>
      </c>
      <c r="G242" s="152" t="s">
        <v>8049</v>
      </c>
      <c r="H242" s="152" t="s">
        <v>477</v>
      </c>
      <c r="I242" s="152" t="s">
        <v>1972</v>
      </c>
      <c r="J242" s="152" t="s">
        <v>9270</v>
      </c>
      <c r="K242" s="152" t="s">
        <v>159</v>
      </c>
      <c r="L242" s="152" t="s">
        <v>9271</v>
      </c>
      <c r="M242" s="153">
        <v>45894.333333333336</v>
      </c>
      <c r="N242" s="153">
        <v>45896.668055555558</v>
      </c>
      <c r="O242" s="186"/>
      <c r="P242" s="187" t="s">
        <v>3335</v>
      </c>
      <c r="Q242" s="152" t="s">
        <v>8074</v>
      </c>
      <c r="R242" s="188" t="s">
        <v>2973</v>
      </c>
      <c r="S242" s="188" t="s">
        <v>2973</v>
      </c>
      <c r="T242" s="152" t="s">
        <v>8052</v>
      </c>
      <c r="U242" s="152" t="s">
        <v>8053</v>
      </c>
      <c r="V242" s="187" t="s">
        <v>9272</v>
      </c>
      <c r="W242" s="152" t="s">
        <v>2967</v>
      </c>
      <c r="X242" s="152" t="s">
        <v>9273</v>
      </c>
      <c r="Y242" s="152" t="s">
        <v>28</v>
      </c>
      <c r="Z242" s="189" t="str">
        <f>VLOOKUP(D242,TIPOLOGIA!A:F,5,0)</f>
        <v>TERRESTRE</v>
      </c>
      <c r="AA242" s="152" t="s">
        <v>2942</v>
      </c>
      <c r="AB242" s="152">
        <v>1</v>
      </c>
      <c r="AC242" s="152">
        <v>0</v>
      </c>
      <c r="AD242" s="87">
        <f>IF(W242="SOPORTE_TELEFÓNICO",'BASE LIQUIDACION REDEBAN 2025'!$B$19,IF(Y242="TIPO I",'BASE LIQUIDACION REDEBAN 2025'!$C$2,IF(Y242="TIPO II",'BASE LIQUIDACION REDEBAN 2025'!$C$3,IF(Y242="TIPO III",'BASE LIQUIDACION REDEBAN 2025'!$C$4,IF(Y242="TIPO IV",'BASE LIQUIDACION REDEBAN 2025'!$C$5,IF(Z242="AEREO",'BASE LIQUIDACION REDEBAN 2025'!$B$6,'BASE LIQUIDACION REDEBAN 2025'!$C$5))))))</f>
        <v>144967.87232000002</v>
      </c>
      <c r="AE242" s="87">
        <f>IF(OR(W242="SOPORTE_TELEFÓNICO",W242="ENVÍO"),0,IF(Y242="TIPO I",'BASE LIQUIDACION REDEBAN 2025'!$B$10,IF(Y242="TIPO II",'BASE LIQUIDACION REDEBAN 2025'!$B$11,IF(Y242="TIPO III",'BASE LIQUIDACION REDEBAN 2025'!$B$12,'BASE LIQUIDACION REDEBAN 2025'!$B$13))))</f>
        <v>140395.6348884</v>
      </c>
      <c r="AF242" s="87">
        <f t="shared" si="3"/>
        <v>144967.87232000002</v>
      </c>
    </row>
    <row r="243" spans="1:32">
      <c r="A243" s="152" t="s">
        <v>92</v>
      </c>
      <c r="B243" s="152" t="str">
        <f>VLOOKUP(A243,'CENTRO DE COSTOS'!A:D,4,FALSE)</f>
        <v>KEVIN ALEXIS CORZO BUSTOS</v>
      </c>
      <c r="C243" s="152" t="str">
        <f>VLOOKUP(A243,'CENTRO DE COSTOS'!A:D,2,FALSE)</f>
        <v>0004-0007</v>
      </c>
      <c r="D243" s="152">
        <v>41298</v>
      </c>
      <c r="E243" s="152" t="s">
        <v>9274</v>
      </c>
      <c r="F243" s="152">
        <v>76008</v>
      </c>
      <c r="G243" s="152" t="s">
        <v>8049</v>
      </c>
      <c r="H243" s="152" t="s">
        <v>249</v>
      </c>
      <c r="I243" s="152" t="s">
        <v>1714</v>
      </c>
      <c r="J243" s="152" t="s">
        <v>9275</v>
      </c>
      <c r="K243" s="152" t="s">
        <v>159</v>
      </c>
      <c r="L243" s="152" t="s">
        <v>9276</v>
      </c>
      <c r="M243" s="153">
        <v>45894.333333333336</v>
      </c>
      <c r="N243" s="153">
        <v>45896.671527777777</v>
      </c>
      <c r="O243" s="186"/>
      <c r="P243" s="187" t="s">
        <v>3335</v>
      </c>
      <c r="Q243" s="152" t="s">
        <v>3335</v>
      </c>
      <c r="R243" s="188" t="s">
        <v>2973</v>
      </c>
      <c r="S243" s="188" t="s">
        <v>2973</v>
      </c>
      <c r="T243" s="152" t="s">
        <v>8052</v>
      </c>
      <c r="U243" s="152" t="s">
        <v>8053</v>
      </c>
      <c r="V243" s="187" t="s">
        <v>9277</v>
      </c>
      <c r="W243" s="152" t="s">
        <v>2967</v>
      </c>
      <c r="X243" s="152" t="s">
        <v>9278</v>
      </c>
      <c r="Y243" s="152" t="s">
        <v>30</v>
      </c>
      <c r="Z243" s="189" t="str">
        <f>VLOOKUP(D243,TIPOLOGIA!A:F,5,0)</f>
        <v>TERRESTRE</v>
      </c>
      <c r="AA243" s="152" t="s">
        <v>167</v>
      </c>
      <c r="AB243" s="152">
        <v>1</v>
      </c>
      <c r="AC243" s="152">
        <v>0</v>
      </c>
      <c r="AD243" s="87">
        <f>IF(W243="SOPORTE_TELEFÓNICO",'BASE LIQUIDACION REDEBAN 2025'!$B$19,IF(Y243="TIPO I",'BASE LIQUIDACION REDEBAN 2025'!$C$2,IF(Y243="TIPO II",'BASE LIQUIDACION REDEBAN 2025'!$C$3,IF(Y243="TIPO III",'BASE LIQUIDACION REDEBAN 2025'!$C$4,IF(Y243="TIPO IV",'BASE LIQUIDACION REDEBAN 2025'!$C$5,IF(Z243="AEREO",'BASE LIQUIDACION REDEBAN 2025'!$B$6,'BASE LIQUIDACION REDEBAN 2025'!$C$5))))))</f>
        <v>275728.78077800001</v>
      </c>
      <c r="AE243" s="87">
        <f>IF(OR(W243="SOPORTE_TELEFÓNICO",W243="ENVÍO"),0,IF(Y243="TIPO I",'BASE LIQUIDACION REDEBAN 2025'!$B$10,IF(Y243="TIPO II",'BASE LIQUIDACION REDEBAN 2025'!$B$11,IF(Y243="TIPO III",'BASE LIQUIDACION REDEBAN 2025'!$B$12,'BASE LIQUIDACION REDEBAN 2025'!$B$13))))</f>
        <v>196536.5258152</v>
      </c>
      <c r="AF243" s="87">
        <f t="shared" si="3"/>
        <v>275728.78077800001</v>
      </c>
    </row>
    <row r="244" spans="1:32">
      <c r="A244" s="152" t="s">
        <v>72</v>
      </c>
      <c r="B244" s="152" t="str">
        <f>VLOOKUP(A244,'CENTRO DE COSTOS'!A:D,4,FALSE)</f>
        <v>MIGUEL JULIÁN HERNÁNDEZ GUARÍN</v>
      </c>
      <c r="C244" s="152" t="str">
        <f>VLOOKUP(A244,'CENTRO DE COSTOS'!A:D,2,FALSE)</f>
        <v>0004-0008</v>
      </c>
      <c r="D244" s="152">
        <v>68547</v>
      </c>
      <c r="E244" s="152" t="s">
        <v>9279</v>
      </c>
      <c r="F244" s="152">
        <v>41480</v>
      </c>
      <c r="G244" s="152" t="s">
        <v>8049</v>
      </c>
      <c r="H244" s="152" t="s">
        <v>820</v>
      </c>
      <c r="I244" s="152" t="s">
        <v>844</v>
      </c>
      <c r="J244" s="152" t="s">
        <v>9280</v>
      </c>
      <c r="K244" s="152" t="s">
        <v>159</v>
      </c>
      <c r="L244" s="152" t="s">
        <v>9281</v>
      </c>
      <c r="M244" s="153">
        <v>45895.333333333336</v>
      </c>
      <c r="N244" s="153">
        <v>45896.674305555556</v>
      </c>
      <c r="O244" s="186"/>
      <c r="P244" s="187" t="s">
        <v>3335</v>
      </c>
      <c r="Q244" s="152" t="s">
        <v>8074</v>
      </c>
      <c r="R244" s="188" t="s">
        <v>200</v>
      </c>
      <c r="S244" s="188" t="s">
        <v>739</v>
      </c>
      <c r="T244" s="152" t="s">
        <v>8052</v>
      </c>
      <c r="U244" s="152" t="s">
        <v>8053</v>
      </c>
      <c r="V244" s="187" t="s">
        <v>9282</v>
      </c>
      <c r="W244" s="152" t="s">
        <v>2967</v>
      </c>
      <c r="X244" s="152" t="s">
        <v>9283</v>
      </c>
      <c r="Y244" s="152" t="s">
        <v>28</v>
      </c>
      <c r="Z244" s="189" t="str">
        <f>VLOOKUP(D244,TIPOLOGIA!A:F,5,0)</f>
        <v>TERRESTRE</v>
      </c>
      <c r="AA244" s="152" t="s">
        <v>3140</v>
      </c>
      <c r="AB244" s="152">
        <v>1</v>
      </c>
      <c r="AC244" s="152">
        <v>0</v>
      </c>
      <c r="AD244" s="87">
        <f>IF(W244="SOPORTE_TELEFÓNICO",'BASE LIQUIDACION REDEBAN 2025'!$B$19,IF(Y244="TIPO I",'BASE LIQUIDACION REDEBAN 2025'!$C$2,IF(Y244="TIPO II",'BASE LIQUIDACION REDEBAN 2025'!$C$3,IF(Y244="TIPO III",'BASE LIQUIDACION REDEBAN 2025'!$C$4,IF(Y244="TIPO IV",'BASE LIQUIDACION REDEBAN 2025'!$C$5,IF(Z244="AEREO",'BASE LIQUIDACION REDEBAN 2025'!$B$6,'BASE LIQUIDACION REDEBAN 2025'!$C$5))))))</f>
        <v>144967.87232000002</v>
      </c>
      <c r="AE244" s="87">
        <f>IF(OR(W244="SOPORTE_TELEFÓNICO",W244="ENVÍO"),0,IF(Y244="TIPO I",'BASE LIQUIDACION REDEBAN 2025'!$B$10,IF(Y244="TIPO II",'BASE LIQUIDACION REDEBAN 2025'!$B$11,IF(Y244="TIPO III",'BASE LIQUIDACION REDEBAN 2025'!$B$12,'BASE LIQUIDACION REDEBAN 2025'!$B$13))))</f>
        <v>140395.6348884</v>
      </c>
      <c r="AF244" s="87">
        <f t="shared" si="3"/>
        <v>144967.87232000002</v>
      </c>
    </row>
    <row r="245" spans="1:32">
      <c r="A245" s="152" t="s">
        <v>90</v>
      </c>
      <c r="B245" s="152" t="str">
        <f>VLOOKUP(A245,'CENTRO DE COSTOS'!A:D,4,FALSE)</f>
        <v>JUAN SEBASTIÁN RÍOS CASTRILLÓN</v>
      </c>
      <c r="C245" s="152" t="str">
        <f>VLOOKUP(A245,'CENTRO DE COSTOS'!A:D,2,FALSE)</f>
        <v>0004-0005</v>
      </c>
      <c r="D245" s="152">
        <v>5001</v>
      </c>
      <c r="E245" s="152" t="s">
        <v>9284</v>
      </c>
      <c r="F245" s="152">
        <v>55761</v>
      </c>
      <c r="G245" s="152" t="s">
        <v>8049</v>
      </c>
      <c r="H245" s="152" t="s">
        <v>197</v>
      </c>
      <c r="I245" s="152" t="s">
        <v>90</v>
      </c>
      <c r="J245" s="152" t="s">
        <v>9285</v>
      </c>
      <c r="K245" s="152" t="s">
        <v>159</v>
      </c>
      <c r="L245" s="152" t="s">
        <v>9286</v>
      </c>
      <c r="M245" s="153">
        <v>45891.5625</v>
      </c>
      <c r="N245" s="153">
        <v>45897.643750000003</v>
      </c>
      <c r="O245" s="186"/>
      <c r="P245" s="187" t="s">
        <v>3335</v>
      </c>
      <c r="Q245" s="152" t="s">
        <v>3335</v>
      </c>
      <c r="R245" s="188" t="s">
        <v>2973</v>
      </c>
      <c r="S245" s="188" t="s">
        <v>2973</v>
      </c>
      <c r="T245" s="152" t="s">
        <v>8052</v>
      </c>
      <c r="U245" s="152" t="s">
        <v>8053</v>
      </c>
      <c r="V245" s="187" t="s">
        <v>9287</v>
      </c>
      <c r="W245" s="152" t="s">
        <v>2967</v>
      </c>
      <c r="X245" s="152" t="s">
        <v>9288</v>
      </c>
      <c r="Y245" s="152" t="s">
        <v>25</v>
      </c>
      <c r="Z245" s="189" t="str">
        <f>VLOOKUP(D245,TIPOLOGIA!A:F,5,0)</f>
        <v>TERRESTRE</v>
      </c>
      <c r="AA245" s="152" t="s">
        <v>204</v>
      </c>
      <c r="AB245" s="152">
        <v>1</v>
      </c>
      <c r="AC245" s="152">
        <v>0</v>
      </c>
      <c r="AD245" s="87">
        <f>IF(W245="SOPORTE_TELEFÓNICO",'BASE LIQUIDACION REDEBAN 2025'!$B$19,IF(Y245="TIPO I",'BASE LIQUIDACION REDEBAN 2025'!$C$2,IF(Y245="TIPO II",'BASE LIQUIDACION REDEBAN 2025'!$C$3,IF(Y245="TIPO III",'BASE LIQUIDACION REDEBAN 2025'!$C$4,IF(Y245="TIPO IV",'BASE LIQUIDACION REDEBAN 2025'!$C$5,IF(Z245="AEREO",'BASE LIQUIDACION REDEBAN 2025'!$B$6,'BASE LIQUIDACION REDEBAN 2025'!$C$5))))))</f>
        <v>65960.072302</v>
      </c>
      <c r="AE245" s="87">
        <f>IF(OR(W245="SOPORTE_TELEFÓNICO",W245="ENVÍO"),0,IF(Y245="TIPO I",'BASE LIQUIDACION REDEBAN 2025'!$B$10,IF(Y245="TIPO II",'BASE LIQUIDACION REDEBAN 2025'!$B$11,IF(Y245="TIPO III",'BASE LIQUIDACION REDEBAN 2025'!$B$12,'BASE LIQUIDACION REDEBAN 2025'!$B$13))))</f>
        <v>75096.394270399993</v>
      </c>
      <c r="AF245" s="87">
        <f t="shared" si="3"/>
        <v>65960.072302</v>
      </c>
    </row>
    <row r="246" spans="1:32">
      <c r="A246" s="152" t="s">
        <v>64</v>
      </c>
      <c r="B246" s="152" t="str">
        <f>VLOOKUP(A246,'CENTRO DE COSTOS'!A:D,4,FALSE)</f>
        <v>JOSE MAURICIO HERNANDEZ ROJAS</v>
      </c>
      <c r="C246" s="152" t="str">
        <f>VLOOKUP(A246,'CENTRO DE COSTOS'!A:D,2,FALSE)</f>
        <v>0004-0001</v>
      </c>
      <c r="D246" s="152">
        <v>8436</v>
      </c>
      <c r="E246" s="152" t="s">
        <v>9289</v>
      </c>
      <c r="F246" s="152">
        <v>54295</v>
      </c>
      <c r="G246" s="152" t="s">
        <v>8049</v>
      </c>
      <c r="H246" s="152" t="s">
        <v>389</v>
      </c>
      <c r="I246" s="152" t="s">
        <v>5488</v>
      </c>
      <c r="J246" s="152" t="s">
        <v>9290</v>
      </c>
      <c r="K246" s="152" t="s">
        <v>159</v>
      </c>
      <c r="L246" s="152" t="s">
        <v>9291</v>
      </c>
      <c r="M246" s="153">
        <v>45895.446527777778</v>
      </c>
      <c r="N246" s="153">
        <v>45897.644444444442</v>
      </c>
      <c r="O246" s="186"/>
      <c r="P246" s="187" t="s">
        <v>3335</v>
      </c>
      <c r="Q246" s="152" t="s">
        <v>8386</v>
      </c>
      <c r="R246" s="188" t="s">
        <v>200</v>
      </c>
      <c r="S246" s="188" t="s">
        <v>739</v>
      </c>
      <c r="T246" s="152" t="s">
        <v>8052</v>
      </c>
      <c r="U246" s="152" t="s">
        <v>8053</v>
      </c>
      <c r="V246" s="187" t="s">
        <v>9292</v>
      </c>
      <c r="W246" s="152" t="s">
        <v>2967</v>
      </c>
      <c r="X246" s="152" t="s">
        <v>9293</v>
      </c>
      <c r="Y246" s="152" t="s">
        <v>28</v>
      </c>
      <c r="Z246" s="189" t="str">
        <f>VLOOKUP(D246,TIPOLOGIA!A:F,5,0)</f>
        <v>TERRESTRE</v>
      </c>
      <c r="AA246" s="152" t="s">
        <v>3158</v>
      </c>
      <c r="AB246" s="152">
        <v>1</v>
      </c>
      <c r="AC246" s="152">
        <v>0</v>
      </c>
      <c r="AD246" s="87">
        <f>IF(W246="SOPORTE_TELEFÓNICO",'BASE LIQUIDACION REDEBAN 2025'!$B$19,IF(Y246="TIPO I",'BASE LIQUIDACION REDEBAN 2025'!$C$2,IF(Y246="TIPO II",'BASE LIQUIDACION REDEBAN 2025'!$C$3,IF(Y246="TIPO III",'BASE LIQUIDACION REDEBAN 2025'!$C$4,IF(Y246="TIPO IV",'BASE LIQUIDACION REDEBAN 2025'!$C$5,IF(Z246="AEREO",'BASE LIQUIDACION REDEBAN 2025'!$B$6,'BASE LIQUIDACION REDEBAN 2025'!$C$5))))))</f>
        <v>144967.87232000002</v>
      </c>
      <c r="AE246" s="87">
        <f>IF(OR(W246="SOPORTE_TELEFÓNICO",W246="ENVÍO"),0,IF(Y246="TIPO I",'BASE LIQUIDACION REDEBAN 2025'!$B$10,IF(Y246="TIPO II",'BASE LIQUIDACION REDEBAN 2025'!$B$11,IF(Y246="TIPO III",'BASE LIQUIDACION REDEBAN 2025'!$B$12,'BASE LIQUIDACION REDEBAN 2025'!$B$13))))</f>
        <v>140395.6348884</v>
      </c>
      <c r="AF246" s="87">
        <f t="shared" si="3"/>
        <v>144967.87232000002</v>
      </c>
    </row>
    <row r="247" spans="1:32">
      <c r="A247" s="152" t="s">
        <v>90</v>
      </c>
      <c r="B247" s="152" t="str">
        <f>VLOOKUP(A247,'CENTRO DE COSTOS'!A:D,4,FALSE)</f>
        <v>JUAN SEBASTIÁN RÍOS CASTRILLÓN</v>
      </c>
      <c r="C247" s="152" t="str">
        <f>VLOOKUP(A247,'CENTRO DE COSTOS'!A:D,2,FALSE)</f>
        <v>0004-0005</v>
      </c>
      <c r="D247" s="152">
        <v>5088</v>
      </c>
      <c r="E247" s="152" t="s">
        <v>9294</v>
      </c>
      <c r="F247" s="152">
        <v>71083</v>
      </c>
      <c r="G247" s="152" t="s">
        <v>8049</v>
      </c>
      <c r="H247" s="152" t="s">
        <v>197</v>
      </c>
      <c r="I247" s="152" t="s">
        <v>211</v>
      </c>
      <c r="J247" s="152" t="s">
        <v>9295</v>
      </c>
      <c r="K247" s="152" t="s">
        <v>159</v>
      </c>
      <c r="L247" s="152" t="s">
        <v>9296</v>
      </c>
      <c r="M247" s="153">
        <v>45895.333333333336</v>
      </c>
      <c r="N247" s="153">
        <v>45897.652777777781</v>
      </c>
      <c r="O247" s="186"/>
      <c r="P247" s="187" t="s">
        <v>3335</v>
      </c>
      <c r="Q247" s="152" t="s">
        <v>3335</v>
      </c>
      <c r="R247" s="188" t="s">
        <v>200</v>
      </c>
      <c r="S247" s="188" t="s">
        <v>201</v>
      </c>
      <c r="T247" s="152" t="s">
        <v>8052</v>
      </c>
      <c r="U247" s="152" t="s">
        <v>8053</v>
      </c>
      <c r="V247" s="187" t="s">
        <v>9297</v>
      </c>
      <c r="W247" s="152" t="s">
        <v>2967</v>
      </c>
      <c r="X247" s="152" t="s">
        <v>9298</v>
      </c>
      <c r="Y247" s="152" t="s">
        <v>25</v>
      </c>
      <c r="Z247" s="189" t="str">
        <f>VLOOKUP(D247,TIPOLOGIA!A:F,5,0)</f>
        <v>TERRESTRE</v>
      </c>
      <c r="AA247" s="152" t="s">
        <v>2327</v>
      </c>
      <c r="AB247" s="152">
        <v>1</v>
      </c>
      <c r="AC247" s="152">
        <v>0</v>
      </c>
      <c r="AD247" s="87">
        <f>IF(W247="SOPORTE_TELEFÓNICO",'BASE LIQUIDACION REDEBAN 2025'!$B$19,IF(Y247="TIPO I",'BASE LIQUIDACION REDEBAN 2025'!$C$2,IF(Y247="TIPO II",'BASE LIQUIDACION REDEBAN 2025'!$C$3,IF(Y247="TIPO III",'BASE LIQUIDACION REDEBAN 2025'!$C$4,IF(Y247="TIPO IV",'BASE LIQUIDACION REDEBAN 2025'!$C$5,IF(Z247="AEREO",'BASE LIQUIDACION REDEBAN 2025'!$B$6,'BASE LIQUIDACION REDEBAN 2025'!$C$5))))))</f>
        <v>65960.072302</v>
      </c>
      <c r="AE247" s="87">
        <f>IF(OR(W247="SOPORTE_TELEFÓNICO",W247="ENVÍO"),0,IF(Y247="TIPO I",'BASE LIQUIDACION REDEBAN 2025'!$B$10,IF(Y247="TIPO II",'BASE LIQUIDACION REDEBAN 2025'!$B$11,IF(Y247="TIPO III",'BASE LIQUIDACION REDEBAN 2025'!$B$12,'BASE LIQUIDACION REDEBAN 2025'!$B$13))))</f>
        <v>75096.394270399993</v>
      </c>
      <c r="AF247" s="87">
        <f t="shared" si="3"/>
        <v>65960.072302</v>
      </c>
    </row>
    <row r="248" spans="1:32">
      <c r="A248" s="152" t="s">
        <v>68</v>
      </c>
      <c r="B248" s="152" t="str">
        <f>VLOOKUP(A248,'CENTRO DE COSTOS'!A:D,4,FALSE)</f>
        <v>WILLIAM ASDRUBAL ROZO ROZO</v>
      </c>
      <c r="C248" s="152" t="str">
        <f>VLOOKUP(A248,'CENTRO DE COSTOS'!A:D,2,FALSE)</f>
        <v>0004-0004</v>
      </c>
      <c r="D248" s="152">
        <v>11001</v>
      </c>
      <c r="E248" s="152" t="s">
        <v>9299</v>
      </c>
      <c r="F248" s="152">
        <v>39361</v>
      </c>
      <c r="G248" s="152" t="s">
        <v>8049</v>
      </c>
      <c r="H248" s="152" t="s">
        <v>470</v>
      </c>
      <c r="I248" s="152" t="s">
        <v>68</v>
      </c>
      <c r="J248" s="152" t="s">
        <v>9300</v>
      </c>
      <c r="K248" s="152" t="s">
        <v>159</v>
      </c>
      <c r="L248" s="152" t="s">
        <v>9301</v>
      </c>
      <c r="M248" s="153">
        <v>45896.333333333336</v>
      </c>
      <c r="N248" s="153">
        <v>45897.670138888891</v>
      </c>
      <c r="O248" s="186"/>
      <c r="P248" s="187" t="s">
        <v>3335</v>
      </c>
      <c r="Q248" s="152" t="s">
        <v>3335</v>
      </c>
      <c r="R248" s="188" t="s">
        <v>200</v>
      </c>
      <c r="S248" s="188" t="s">
        <v>739</v>
      </c>
      <c r="T248" s="152" t="s">
        <v>8052</v>
      </c>
      <c r="U248" s="152" t="s">
        <v>8053</v>
      </c>
      <c r="V248" s="187" t="s">
        <v>9302</v>
      </c>
      <c r="W248" s="152" t="s">
        <v>2967</v>
      </c>
      <c r="X248" s="152" t="s">
        <v>9303</v>
      </c>
      <c r="Y248" s="152" t="s">
        <v>25</v>
      </c>
      <c r="Z248" s="189" t="str">
        <f>VLOOKUP(D248,TIPOLOGIA!A:F,5,0)</f>
        <v>TERRESTRE</v>
      </c>
      <c r="AA248" s="152" t="s">
        <v>877</v>
      </c>
      <c r="AB248" s="152">
        <v>1</v>
      </c>
      <c r="AC248" s="152">
        <v>0</v>
      </c>
      <c r="AD248" s="87">
        <f>IF(W248="SOPORTE_TELEFÓNICO",'BASE LIQUIDACION REDEBAN 2025'!$B$19,IF(Y248="TIPO I",'BASE LIQUIDACION REDEBAN 2025'!$C$2,IF(Y248="TIPO II",'BASE LIQUIDACION REDEBAN 2025'!$C$3,IF(Y248="TIPO III",'BASE LIQUIDACION REDEBAN 2025'!$C$4,IF(Y248="TIPO IV",'BASE LIQUIDACION REDEBAN 2025'!$C$5,IF(Z248="AEREO",'BASE LIQUIDACION REDEBAN 2025'!$B$6,'BASE LIQUIDACION REDEBAN 2025'!$C$5))))))</f>
        <v>65960.072302</v>
      </c>
      <c r="AE248" s="87">
        <f>IF(OR(W248="SOPORTE_TELEFÓNICO",W248="ENVÍO"),0,IF(Y248="TIPO I",'BASE LIQUIDACION REDEBAN 2025'!$B$10,IF(Y248="TIPO II",'BASE LIQUIDACION REDEBAN 2025'!$B$11,IF(Y248="TIPO III",'BASE LIQUIDACION REDEBAN 2025'!$B$12,'BASE LIQUIDACION REDEBAN 2025'!$B$13))))</f>
        <v>75096.394270399993</v>
      </c>
      <c r="AF248" s="87">
        <f t="shared" si="3"/>
        <v>65960.072302</v>
      </c>
    </row>
    <row r="249" spans="1:32">
      <c r="A249" s="152" t="s">
        <v>68</v>
      </c>
      <c r="B249" s="152" t="str">
        <f>VLOOKUP(A249,'CENTRO DE COSTOS'!A:D,4,FALSE)</f>
        <v>WILLIAM ASDRUBAL ROZO ROZO</v>
      </c>
      <c r="C249" s="152" t="str">
        <f>VLOOKUP(A249,'CENTRO DE COSTOS'!A:D,2,FALSE)</f>
        <v>0004-0004</v>
      </c>
      <c r="D249" s="152">
        <v>11001</v>
      </c>
      <c r="E249" s="152" t="s">
        <v>9304</v>
      </c>
      <c r="F249" s="152">
        <v>76759</v>
      </c>
      <c r="G249" s="152" t="s">
        <v>8049</v>
      </c>
      <c r="H249" s="152" t="s">
        <v>470</v>
      </c>
      <c r="I249" s="152" t="s">
        <v>68</v>
      </c>
      <c r="J249" s="152" t="s">
        <v>9305</v>
      </c>
      <c r="K249" s="152" t="s">
        <v>159</v>
      </c>
      <c r="L249" s="152" t="s">
        <v>9306</v>
      </c>
      <c r="M249" s="153">
        <v>45895.333333333336</v>
      </c>
      <c r="N249" s="153">
        <v>45897.674305555556</v>
      </c>
      <c r="O249" s="186"/>
      <c r="P249" s="187" t="s">
        <v>3335</v>
      </c>
      <c r="Q249" s="152" t="s">
        <v>8074</v>
      </c>
      <c r="R249" s="188" t="s">
        <v>1864</v>
      </c>
      <c r="S249" s="188" t="s">
        <v>9307</v>
      </c>
      <c r="T249" s="152" t="s">
        <v>8052</v>
      </c>
      <c r="U249" s="152" t="s">
        <v>8053</v>
      </c>
      <c r="V249" s="187" t="s">
        <v>9254</v>
      </c>
      <c r="W249" s="152" t="s">
        <v>2967</v>
      </c>
      <c r="X249" s="152" t="s">
        <v>9308</v>
      </c>
      <c r="Y249" s="152" t="s">
        <v>25</v>
      </c>
      <c r="Z249" s="189" t="str">
        <f>VLOOKUP(D249,TIPOLOGIA!A:F,5,0)</f>
        <v>TERRESTRE</v>
      </c>
      <c r="AA249" s="152" t="s">
        <v>1029</v>
      </c>
      <c r="AB249" s="152">
        <v>1</v>
      </c>
      <c r="AC249" s="152">
        <v>0</v>
      </c>
      <c r="AD249" s="87">
        <f>IF(W249="SOPORTE_TELEFÓNICO",'BASE LIQUIDACION REDEBAN 2025'!$B$19,IF(Y249="TIPO I",'BASE LIQUIDACION REDEBAN 2025'!$C$2,IF(Y249="TIPO II",'BASE LIQUIDACION REDEBAN 2025'!$C$3,IF(Y249="TIPO III",'BASE LIQUIDACION REDEBAN 2025'!$C$4,IF(Y249="TIPO IV",'BASE LIQUIDACION REDEBAN 2025'!$C$5,IF(Z249="AEREO",'BASE LIQUIDACION REDEBAN 2025'!$B$6,'BASE LIQUIDACION REDEBAN 2025'!$C$5))))))</f>
        <v>65960.072302</v>
      </c>
      <c r="AE249" s="87">
        <f>IF(OR(W249="SOPORTE_TELEFÓNICO",W249="ENVÍO"),0,IF(Y249="TIPO I",'BASE LIQUIDACION REDEBAN 2025'!$B$10,IF(Y249="TIPO II",'BASE LIQUIDACION REDEBAN 2025'!$B$11,IF(Y249="TIPO III",'BASE LIQUIDACION REDEBAN 2025'!$B$12,'BASE LIQUIDACION REDEBAN 2025'!$B$13))))</f>
        <v>75096.394270399993</v>
      </c>
      <c r="AF249" s="87">
        <f t="shared" si="3"/>
        <v>65960.072302</v>
      </c>
    </row>
    <row r="250" spans="1:32">
      <c r="A250" s="152" t="s">
        <v>76</v>
      </c>
      <c r="B250" s="152" t="str">
        <f>VLOOKUP(A250,'CENTRO DE COSTOS'!A:D,4,FALSE)</f>
        <v>DIEGO FERNANDO HENAO CARDONA</v>
      </c>
      <c r="C250" s="152" t="str">
        <f>VLOOKUP(A250,'CENTRO DE COSTOS'!A:D,2,FALSE)</f>
        <v>0004-0003</v>
      </c>
      <c r="D250" s="152">
        <v>76001</v>
      </c>
      <c r="E250" s="152" t="s">
        <v>9309</v>
      </c>
      <c r="F250" s="152">
        <v>68569</v>
      </c>
      <c r="G250" s="152" t="s">
        <v>8049</v>
      </c>
      <c r="H250" s="152" t="s">
        <v>227</v>
      </c>
      <c r="I250" s="152" t="s">
        <v>76</v>
      </c>
      <c r="J250" s="152" t="s">
        <v>9310</v>
      </c>
      <c r="K250" s="152" t="s">
        <v>159</v>
      </c>
      <c r="L250" s="152" t="s">
        <v>9311</v>
      </c>
      <c r="M250" s="153">
        <v>45897.648611111108</v>
      </c>
      <c r="N250" s="153">
        <v>45898.327777777777</v>
      </c>
      <c r="O250" s="186"/>
      <c r="P250" s="187" t="s">
        <v>3335</v>
      </c>
      <c r="Q250" s="152" t="s">
        <v>257</v>
      </c>
      <c r="R250" s="188" t="s">
        <v>2973</v>
      </c>
      <c r="S250" s="188" t="s">
        <v>2973</v>
      </c>
      <c r="T250" s="152" t="s">
        <v>8052</v>
      </c>
      <c r="U250" s="152" t="s">
        <v>8053</v>
      </c>
      <c r="V250" s="187" t="s">
        <v>9312</v>
      </c>
      <c r="W250" s="152" t="s">
        <v>2967</v>
      </c>
      <c r="X250" s="152" t="s">
        <v>9313</v>
      </c>
      <c r="Y250" s="152" t="s">
        <v>25</v>
      </c>
      <c r="Z250" s="189" t="str">
        <f>VLOOKUP(D250,TIPOLOGIA!A:F,5,0)</f>
        <v>TERRESTRE</v>
      </c>
      <c r="AA250" s="152" t="s">
        <v>513</v>
      </c>
      <c r="AB250" s="152">
        <v>1</v>
      </c>
      <c r="AC250" s="152">
        <v>0</v>
      </c>
      <c r="AD250" s="87">
        <f>IF(W250="SOPORTE_TELEFÓNICO",'BASE LIQUIDACION REDEBAN 2025'!$B$19,IF(Y250="TIPO I",'BASE LIQUIDACION REDEBAN 2025'!$C$2,IF(Y250="TIPO II",'BASE LIQUIDACION REDEBAN 2025'!$C$3,IF(Y250="TIPO III",'BASE LIQUIDACION REDEBAN 2025'!$C$4,IF(Y250="TIPO IV",'BASE LIQUIDACION REDEBAN 2025'!$C$5,IF(Z250="AEREO",'BASE LIQUIDACION REDEBAN 2025'!$B$6,'BASE LIQUIDACION REDEBAN 2025'!$C$5))))))</f>
        <v>65960.072302</v>
      </c>
      <c r="AE250" s="87">
        <f>IF(OR(W250="SOPORTE_TELEFÓNICO",W250="ENVÍO"),0,IF(Y250="TIPO I",'BASE LIQUIDACION REDEBAN 2025'!$B$10,IF(Y250="TIPO II",'BASE LIQUIDACION REDEBAN 2025'!$B$11,IF(Y250="TIPO III",'BASE LIQUIDACION REDEBAN 2025'!$B$12,'BASE LIQUIDACION REDEBAN 2025'!$B$13))))</f>
        <v>75096.394270399993</v>
      </c>
      <c r="AF250" s="87">
        <f t="shared" si="3"/>
        <v>65960.072302</v>
      </c>
    </row>
    <row r="251" spans="1:32">
      <c r="A251" s="152" t="s">
        <v>86</v>
      </c>
      <c r="B251" s="152" t="str">
        <f>VLOOKUP(A251,'CENTRO DE COSTOS'!A:D,4,FALSE)</f>
        <v>KEVIN ALEXIS CORZO BUSTOS</v>
      </c>
      <c r="C251" s="152" t="str">
        <f>VLOOKUP(A251,'CENTRO DE COSTOS'!A:D,2,FALSE)</f>
        <v>0004-0007</v>
      </c>
      <c r="D251" s="152">
        <v>73001</v>
      </c>
      <c r="E251" s="152" t="s">
        <v>9314</v>
      </c>
      <c r="F251" s="152">
        <v>44044</v>
      </c>
      <c r="G251" s="152" t="s">
        <v>8049</v>
      </c>
      <c r="H251" s="152" t="s">
        <v>703</v>
      </c>
      <c r="I251" s="152" t="s">
        <v>86</v>
      </c>
      <c r="J251" s="152" t="s">
        <v>9315</v>
      </c>
      <c r="K251" s="152" t="s">
        <v>159</v>
      </c>
      <c r="L251" s="152" t="s">
        <v>9316</v>
      </c>
      <c r="M251" s="153">
        <v>45896.692361111112</v>
      </c>
      <c r="N251" s="153">
        <v>45898.460416666669</v>
      </c>
      <c r="O251" s="186"/>
      <c r="P251" s="187" t="s">
        <v>3335</v>
      </c>
      <c r="Q251" s="152" t="s">
        <v>8074</v>
      </c>
      <c r="R251" s="188" t="s">
        <v>2973</v>
      </c>
      <c r="S251" s="188" t="s">
        <v>2973</v>
      </c>
      <c r="T251" s="152" t="s">
        <v>8052</v>
      </c>
      <c r="U251" s="152" t="s">
        <v>8053</v>
      </c>
      <c r="V251" s="187" t="s">
        <v>9317</v>
      </c>
      <c r="W251" s="152" t="s">
        <v>2967</v>
      </c>
      <c r="X251" s="152" t="s">
        <v>9318</v>
      </c>
      <c r="Y251" s="152" t="s">
        <v>25</v>
      </c>
      <c r="Z251" s="189" t="str">
        <f>VLOOKUP(D251,TIPOLOGIA!A:F,5,0)</f>
        <v>TERRESTRE</v>
      </c>
      <c r="AA251" s="152" t="s">
        <v>708</v>
      </c>
      <c r="AB251" s="152">
        <v>1</v>
      </c>
      <c r="AC251" s="152">
        <v>0</v>
      </c>
      <c r="AD251" s="87">
        <f>IF(W251="SOPORTE_TELEFÓNICO",'BASE LIQUIDACION REDEBAN 2025'!$B$19,IF(Y251="TIPO I",'BASE LIQUIDACION REDEBAN 2025'!$C$2,IF(Y251="TIPO II",'BASE LIQUIDACION REDEBAN 2025'!$C$3,IF(Y251="TIPO III",'BASE LIQUIDACION REDEBAN 2025'!$C$4,IF(Y251="TIPO IV",'BASE LIQUIDACION REDEBAN 2025'!$C$5,IF(Z251="AEREO",'BASE LIQUIDACION REDEBAN 2025'!$B$6,'BASE LIQUIDACION REDEBAN 2025'!$C$5))))))</f>
        <v>65960.072302</v>
      </c>
      <c r="AE251" s="87">
        <f>IF(OR(W251="SOPORTE_TELEFÓNICO",W251="ENVÍO"),0,IF(Y251="TIPO I",'BASE LIQUIDACION REDEBAN 2025'!$B$10,IF(Y251="TIPO II",'BASE LIQUIDACION REDEBAN 2025'!$B$11,IF(Y251="TIPO III",'BASE LIQUIDACION REDEBAN 2025'!$B$12,'BASE LIQUIDACION REDEBAN 2025'!$B$13))))</f>
        <v>75096.394270399993</v>
      </c>
      <c r="AF251" s="87">
        <f t="shared" si="3"/>
        <v>65960.072302</v>
      </c>
    </row>
    <row r="252" spans="1:32">
      <c r="A252" s="152" t="s">
        <v>90</v>
      </c>
      <c r="B252" s="152" t="str">
        <f>VLOOKUP(A252,'CENTRO DE COSTOS'!A:D,4,FALSE)</f>
        <v>JUAN SEBASTIÁN RÍOS CASTRILLÓN</v>
      </c>
      <c r="C252" s="152" t="str">
        <f>VLOOKUP(A252,'CENTRO DE COSTOS'!A:D,2,FALSE)</f>
        <v>0004-0005</v>
      </c>
      <c r="D252" s="152">
        <v>5197</v>
      </c>
      <c r="E252" s="152" t="s">
        <v>9319</v>
      </c>
      <c r="F252" s="152">
        <v>73774</v>
      </c>
      <c r="G252" s="152" t="s">
        <v>8049</v>
      </c>
      <c r="H252" s="152" t="s">
        <v>197</v>
      </c>
      <c r="I252" s="152" t="s">
        <v>8772</v>
      </c>
      <c r="J252" s="152" t="s">
        <v>9320</v>
      </c>
      <c r="K252" s="152" t="s">
        <v>159</v>
      </c>
      <c r="L252" s="152" t="s">
        <v>9321</v>
      </c>
      <c r="M252" s="153">
        <v>45895.333333333336</v>
      </c>
      <c r="N252" s="153">
        <v>45898.529861111114</v>
      </c>
      <c r="O252" s="186"/>
      <c r="P252" s="187" t="s">
        <v>3335</v>
      </c>
      <c r="Q252" s="152" t="s">
        <v>3335</v>
      </c>
      <c r="R252" s="188" t="s">
        <v>200</v>
      </c>
      <c r="S252" s="188" t="s">
        <v>739</v>
      </c>
      <c r="T252" s="152" t="s">
        <v>8052</v>
      </c>
      <c r="U252" s="152" t="s">
        <v>8053</v>
      </c>
      <c r="V252" s="187" t="s">
        <v>9322</v>
      </c>
      <c r="W252" s="152" t="s">
        <v>2967</v>
      </c>
      <c r="X252" s="152" t="s">
        <v>9323</v>
      </c>
      <c r="Y252" s="152" t="s">
        <v>28</v>
      </c>
      <c r="Z252" s="189" t="str">
        <f>VLOOKUP(D252,TIPOLOGIA!A:F,5,0)</f>
        <v>TERRESTRE</v>
      </c>
      <c r="AA252" s="152" t="s">
        <v>1245</v>
      </c>
      <c r="AB252" s="152">
        <v>1</v>
      </c>
      <c r="AC252" s="152">
        <v>0</v>
      </c>
      <c r="AD252" s="87">
        <f>IF(W252="SOPORTE_TELEFÓNICO",'BASE LIQUIDACION REDEBAN 2025'!$B$19,IF(Y252="TIPO I",'BASE LIQUIDACION REDEBAN 2025'!$C$2,IF(Y252="TIPO II",'BASE LIQUIDACION REDEBAN 2025'!$C$3,IF(Y252="TIPO III",'BASE LIQUIDACION REDEBAN 2025'!$C$4,IF(Y252="TIPO IV",'BASE LIQUIDACION REDEBAN 2025'!$C$5,IF(Z252="AEREO",'BASE LIQUIDACION REDEBAN 2025'!$B$6,'BASE LIQUIDACION REDEBAN 2025'!$C$5))))))</f>
        <v>144967.87232000002</v>
      </c>
      <c r="AE252" s="87">
        <f>IF(OR(W252="SOPORTE_TELEFÓNICO",W252="ENVÍO"),0,IF(Y252="TIPO I",'BASE LIQUIDACION REDEBAN 2025'!$B$10,IF(Y252="TIPO II",'BASE LIQUIDACION REDEBAN 2025'!$B$11,IF(Y252="TIPO III",'BASE LIQUIDACION REDEBAN 2025'!$B$12,'BASE LIQUIDACION REDEBAN 2025'!$B$13))))</f>
        <v>140395.6348884</v>
      </c>
      <c r="AF252" s="87">
        <f t="shared" si="3"/>
        <v>144967.87232000002</v>
      </c>
    </row>
    <row r="253" spans="1:32">
      <c r="A253" s="152" t="s">
        <v>68</v>
      </c>
      <c r="B253" s="152" t="str">
        <f>VLOOKUP(A253,'CENTRO DE COSTOS'!A:D,4,FALSE)</f>
        <v>WILLIAM ASDRUBAL ROZO ROZO</v>
      </c>
      <c r="C253" s="152" t="str">
        <f>VLOOKUP(A253,'CENTRO DE COSTOS'!A:D,2,FALSE)</f>
        <v>0004-0004</v>
      </c>
      <c r="D253" s="152">
        <v>11001</v>
      </c>
      <c r="E253" s="152" t="s">
        <v>9324</v>
      </c>
      <c r="F253" s="152">
        <v>69713</v>
      </c>
      <c r="G253" s="152" t="s">
        <v>8049</v>
      </c>
      <c r="H253" s="152" t="s">
        <v>470</v>
      </c>
      <c r="I253" s="152" t="s">
        <v>68</v>
      </c>
      <c r="J253" s="152" t="s">
        <v>9325</v>
      </c>
      <c r="K253" s="152" t="s">
        <v>159</v>
      </c>
      <c r="L253" s="152" t="s">
        <v>9326</v>
      </c>
      <c r="M253" s="153">
        <v>45895.333333333336</v>
      </c>
      <c r="N253" s="153">
        <v>45898.532638888886</v>
      </c>
      <c r="O253" s="186"/>
      <c r="P253" s="187" t="s">
        <v>3335</v>
      </c>
      <c r="Q253" s="152" t="s">
        <v>3335</v>
      </c>
      <c r="R253" s="188" t="s">
        <v>200</v>
      </c>
      <c r="S253" s="188" t="s">
        <v>201</v>
      </c>
      <c r="T253" s="152" t="s">
        <v>8052</v>
      </c>
      <c r="U253" s="152" t="s">
        <v>8053</v>
      </c>
      <c r="V253" s="187" t="s">
        <v>9327</v>
      </c>
      <c r="W253" s="152" t="s">
        <v>2967</v>
      </c>
      <c r="X253" s="152" t="s">
        <v>9328</v>
      </c>
      <c r="Y253" s="152" t="s">
        <v>25</v>
      </c>
      <c r="Z253" s="189" t="str">
        <f>VLOOKUP(D253,TIPOLOGIA!A:F,5,0)</f>
        <v>TERRESTRE</v>
      </c>
      <c r="AA253" s="152" t="s">
        <v>3836</v>
      </c>
      <c r="AB253" s="152">
        <v>1</v>
      </c>
      <c r="AC253" s="152">
        <v>0</v>
      </c>
      <c r="AD253" s="87">
        <f>IF(W253="SOPORTE_TELEFÓNICO",'BASE LIQUIDACION REDEBAN 2025'!$B$19,IF(Y253="TIPO I",'BASE LIQUIDACION REDEBAN 2025'!$C$2,IF(Y253="TIPO II",'BASE LIQUIDACION REDEBAN 2025'!$C$3,IF(Y253="TIPO III",'BASE LIQUIDACION REDEBAN 2025'!$C$4,IF(Y253="TIPO IV",'BASE LIQUIDACION REDEBAN 2025'!$C$5,IF(Z253="AEREO",'BASE LIQUIDACION REDEBAN 2025'!$B$6,'BASE LIQUIDACION REDEBAN 2025'!$C$5))))))</f>
        <v>65960.072302</v>
      </c>
      <c r="AE253" s="87">
        <f>IF(OR(W253="SOPORTE_TELEFÓNICO",W253="ENVÍO"),0,IF(Y253="TIPO I",'BASE LIQUIDACION REDEBAN 2025'!$B$10,IF(Y253="TIPO II",'BASE LIQUIDACION REDEBAN 2025'!$B$11,IF(Y253="TIPO III",'BASE LIQUIDACION REDEBAN 2025'!$B$12,'BASE LIQUIDACION REDEBAN 2025'!$B$13))))</f>
        <v>75096.394270399993</v>
      </c>
      <c r="AF253" s="87">
        <f t="shared" si="3"/>
        <v>65960.072302</v>
      </c>
    </row>
    <row r="254" spans="1:32">
      <c r="A254" s="152" t="s">
        <v>90</v>
      </c>
      <c r="B254" s="152" t="str">
        <f>VLOOKUP(A254,'CENTRO DE COSTOS'!A:D,4,FALSE)</f>
        <v>JUAN SEBASTIÁN RÍOS CASTRILLÓN</v>
      </c>
      <c r="C254" s="152" t="str">
        <f>VLOOKUP(A254,'CENTRO DE COSTOS'!A:D,2,FALSE)</f>
        <v>0004-0005</v>
      </c>
      <c r="D254" s="152">
        <v>5001</v>
      </c>
      <c r="E254" s="152" t="s">
        <v>9329</v>
      </c>
      <c r="F254" s="152">
        <v>74315</v>
      </c>
      <c r="G254" s="152" t="s">
        <v>8049</v>
      </c>
      <c r="H254" s="152" t="s">
        <v>197</v>
      </c>
      <c r="I254" s="152" t="s">
        <v>90</v>
      </c>
      <c r="J254" s="152" t="s">
        <v>9330</v>
      </c>
      <c r="K254" s="152" t="s">
        <v>159</v>
      </c>
      <c r="L254" s="152" t="s">
        <v>9331</v>
      </c>
      <c r="M254" s="153">
        <v>45895.333333333336</v>
      </c>
      <c r="N254" s="153">
        <v>45898.534722222219</v>
      </c>
      <c r="O254" s="186"/>
      <c r="P254" s="187" t="s">
        <v>3335</v>
      </c>
      <c r="Q254" s="152" t="s">
        <v>3335</v>
      </c>
      <c r="R254" s="188" t="s">
        <v>200</v>
      </c>
      <c r="S254" s="188" t="s">
        <v>739</v>
      </c>
      <c r="T254" s="152" t="s">
        <v>8052</v>
      </c>
      <c r="U254" s="152" t="s">
        <v>8053</v>
      </c>
      <c r="V254" s="187" t="s">
        <v>9332</v>
      </c>
      <c r="W254" s="152" t="s">
        <v>2967</v>
      </c>
      <c r="X254" s="152" t="s">
        <v>9333</v>
      </c>
      <c r="Y254" s="152" t="s">
        <v>25</v>
      </c>
      <c r="Z254" s="189" t="str">
        <f>VLOOKUP(D254,TIPOLOGIA!A:F,5,0)</f>
        <v>TERRESTRE</v>
      </c>
      <c r="AA254" s="152" t="s">
        <v>488</v>
      </c>
      <c r="AB254" s="152">
        <v>1</v>
      </c>
      <c r="AC254" s="152">
        <v>0</v>
      </c>
      <c r="AD254" s="87">
        <f>IF(W254="SOPORTE_TELEFÓNICO",'BASE LIQUIDACION REDEBAN 2025'!$B$19,IF(Y254="TIPO I",'BASE LIQUIDACION REDEBAN 2025'!$C$2,IF(Y254="TIPO II",'BASE LIQUIDACION REDEBAN 2025'!$C$3,IF(Y254="TIPO III",'BASE LIQUIDACION REDEBAN 2025'!$C$4,IF(Y254="TIPO IV",'BASE LIQUIDACION REDEBAN 2025'!$C$5,IF(Z254="AEREO",'BASE LIQUIDACION REDEBAN 2025'!$B$6,'BASE LIQUIDACION REDEBAN 2025'!$C$5))))))</f>
        <v>65960.072302</v>
      </c>
      <c r="AE254" s="87">
        <f>IF(OR(W254="SOPORTE_TELEFÓNICO",W254="ENVÍO"),0,IF(Y254="TIPO I",'BASE LIQUIDACION REDEBAN 2025'!$B$10,IF(Y254="TIPO II",'BASE LIQUIDACION REDEBAN 2025'!$B$11,IF(Y254="TIPO III",'BASE LIQUIDACION REDEBAN 2025'!$B$12,'BASE LIQUIDACION REDEBAN 2025'!$B$13))))</f>
        <v>75096.394270399993</v>
      </c>
      <c r="AF254" s="87">
        <f t="shared" si="3"/>
        <v>65960.072302</v>
      </c>
    </row>
    <row r="255" spans="1:32">
      <c r="A255" s="152" t="s">
        <v>98</v>
      </c>
      <c r="B255" s="152" t="str">
        <f>VLOOKUP(A255,'CENTRO DE COSTOS'!A:D,4,FALSE)</f>
        <v>MIGUEL JULIÁN HERNÁNDEZ GUARÍN</v>
      </c>
      <c r="C255" s="152" t="str">
        <f>VLOOKUP(A255,'CENTRO DE COSTOS'!A:D,2,FALSE)</f>
        <v>0004-0008</v>
      </c>
      <c r="D255" s="152">
        <v>15001</v>
      </c>
      <c r="E255" s="152" t="s">
        <v>9334</v>
      </c>
      <c r="F255" s="152">
        <v>67100</v>
      </c>
      <c r="G255" s="152" t="s">
        <v>8049</v>
      </c>
      <c r="H255" s="152" t="s">
        <v>241</v>
      </c>
      <c r="I255" s="152" t="s">
        <v>98</v>
      </c>
      <c r="J255" s="152" t="s">
        <v>9335</v>
      </c>
      <c r="K255" s="152" t="s">
        <v>159</v>
      </c>
      <c r="L255" s="152" t="s">
        <v>9336</v>
      </c>
      <c r="M255" s="153">
        <v>45894.333333333336</v>
      </c>
      <c r="N255" s="153">
        <v>45898.537499999999</v>
      </c>
      <c r="O255" s="186"/>
      <c r="P255" s="187" t="s">
        <v>3335</v>
      </c>
      <c r="Q255" s="152" t="s">
        <v>3335</v>
      </c>
      <c r="R255" s="188" t="s">
        <v>2973</v>
      </c>
      <c r="S255" s="188" t="s">
        <v>2973</v>
      </c>
      <c r="T255" s="152" t="s">
        <v>8052</v>
      </c>
      <c r="U255" s="152" t="s">
        <v>8053</v>
      </c>
      <c r="V255" s="187" t="s">
        <v>9337</v>
      </c>
      <c r="W255" s="152" t="s">
        <v>2967</v>
      </c>
      <c r="X255" s="152" t="s">
        <v>9338</v>
      </c>
      <c r="Y255" s="152" t="s">
        <v>25</v>
      </c>
      <c r="Z255" s="189" t="str">
        <f>VLOOKUP(D255,TIPOLOGIA!A:F,5,0)</f>
        <v>TERRESTRE</v>
      </c>
      <c r="AA255" s="152" t="s">
        <v>1148</v>
      </c>
      <c r="AB255" s="152">
        <v>1</v>
      </c>
      <c r="AC255" s="152">
        <v>0</v>
      </c>
      <c r="AD255" s="87">
        <f>IF(W255="SOPORTE_TELEFÓNICO",'BASE LIQUIDACION REDEBAN 2025'!$B$19,IF(Y255="TIPO I",'BASE LIQUIDACION REDEBAN 2025'!$C$2,IF(Y255="TIPO II",'BASE LIQUIDACION REDEBAN 2025'!$C$3,IF(Y255="TIPO III",'BASE LIQUIDACION REDEBAN 2025'!$C$4,IF(Y255="TIPO IV",'BASE LIQUIDACION REDEBAN 2025'!$C$5,IF(Z255="AEREO",'BASE LIQUIDACION REDEBAN 2025'!$B$6,'BASE LIQUIDACION REDEBAN 2025'!$C$5))))))</f>
        <v>65960.072302</v>
      </c>
      <c r="AE255" s="87">
        <f>IF(OR(W255="SOPORTE_TELEFÓNICO",W255="ENVÍO"),0,IF(Y255="TIPO I",'BASE LIQUIDACION REDEBAN 2025'!$B$10,IF(Y255="TIPO II",'BASE LIQUIDACION REDEBAN 2025'!$B$11,IF(Y255="TIPO III",'BASE LIQUIDACION REDEBAN 2025'!$B$12,'BASE LIQUIDACION REDEBAN 2025'!$B$13))))</f>
        <v>75096.394270399993</v>
      </c>
      <c r="AF255" s="87">
        <f t="shared" si="3"/>
        <v>65960.072302</v>
      </c>
    </row>
    <row r="256" spans="1:32">
      <c r="A256" s="152" t="s">
        <v>94</v>
      </c>
      <c r="B256" s="152" t="str">
        <f>VLOOKUP(A256,'CENTRO DE COSTOS'!A:D,4,FALSE)</f>
        <v>DIEGO FERNANDO HENAO CARDONA</v>
      </c>
      <c r="C256" s="152" t="str">
        <f>VLOOKUP(A256,'CENTRO DE COSTOS'!A:D,2,FALSE)</f>
        <v>0004-0002</v>
      </c>
      <c r="D256" s="152">
        <v>63001</v>
      </c>
      <c r="E256" s="152" t="s">
        <v>9339</v>
      </c>
      <c r="F256" s="152">
        <v>21340</v>
      </c>
      <c r="G256" s="152" t="s">
        <v>8049</v>
      </c>
      <c r="H256" s="152" t="s">
        <v>581</v>
      </c>
      <c r="I256" s="152" t="s">
        <v>582</v>
      </c>
      <c r="J256" s="152" t="s">
        <v>9340</v>
      </c>
      <c r="K256" s="152" t="s">
        <v>159</v>
      </c>
      <c r="L256" s="152" t="s">
        <v>9341</v>
      </c>
      <c r="M256" s="153">
        <v>45894.333333333336</v>
      </c>
      <c r="N256" s="153">
        <v>45898.538888888892</v>
      </c>
      <c r="O256" s="186"/>
      <c r="P256" s="187" t="s">
        <v>3335</v>
      </c>
      <c r="Q256" s="152" t="s">
        <v>3335</v>
      </c>
      <c r="R256" s="188" t="s">
        <v>2973</v>
      </c>
      <c r="S256" s="188" t="s">
        <v>2973</v>
      </c>
      <c r="T256" s="152" t="s">
        <v>8052</v>
      </c>
      <c r="U256" s="152" t="s">
        <v>8053</v>
      </c>
      <c r="V256" s="187" t="s">
        <v>9342</v>
      </c>
      <c r="W256" s="152" t="s">
        <v>2967</v>
      </c>
      <c r="X256" s="152" t="s">
        <v>9343</v>
      </c>
      <c r="Y256" s="152" t="s">
        <v>28</v>
      </c>
      <c r="Z256" s="189" t="str">
        <f>VLOOKUP(D256,TIPOLOGIA!A:F,5,0)</f>
        <v>TERRESTRE</v>
      </c>
      <c r="AA256" s="152" t="s">
        <v>587</v>
      </c>
      <c r="AB256" s="152">
        <v>1</v>
      </c>
      <c r="AC256" s="152">
        <v>0</v>
      </c>
      <c r="AD256" s="87">
        <f>IF(W256="SOPORTE_TELEFÓNICO",'BASE LIQUIDACION REDEBAN 2025'!$B$19,IF(Y256="TIPO I",'BASE LIQUIDACION REDEBAN 2025'!$C$2,IF(Y256="TIPO II",'BASE LIQUIDACION REDEBAN 2025'!$C$3,IF(Y256="TIPO III",'BASE LIQUIDACION REDEBAN 2025'!$C$4,IF(Y256="TIPO IV",'BASE LIQUIDACION REDEBAN 2025'!$C$5,IF(Z256="AEREO",'BASE LIQUIDACION REDEBAN 2025'!$B$6,'BASE LIQUIDACION REDEBAN 2025'!$C$5))))))</f>
        <v>144967.87232000002</v>
      </c>
      <c r="AE256" s="87">
        <f>IF(OR(W256="SOPORTE_TELEFÓNICO",W256="ENVÍO"),0,IF(Y256="TIPO I",'BASE LIQUIDACION REDEBAN 2025'!$B$10,IF(Y256="TIPO II",'BASE LIQUIDACION REDEBAN 2025'!$B$11,IF(Y256="TIPO III",'BASE LIQUIDACION REDEBAN 2025'!$B$12,'BASE LIQUIDACION REDEBAN 2025'!$B$13))))</f>
        <v>140395.6348884</v>
      </c>
      <c r="AF256" s="87">
        <f t="shared" si="3"/>
        <v>144967.87232000002</v>
      </c>
    </row>
    <row r="257" spans="1:32">
      <c r="A257" s="152" t="s">
        <v>76</v>
      </c>
      <c r="B257" s="152" t="str">
        <f>VLOOKUP(A257,'CENTRO DE COSTOS'!A:D,4,FALSE)</f>
        <v>DIEGO FERNANDO HENAO CARDONA</v>
      </c>
      <c r="C257" s="152" t="str">
        <f>VLOOKUP(A257,'CENTRO DE COSTOS'!A:D,2,FALSE)</f>
        <v>0004-0003</v>
      </c>
      <c r="D257" s="152">
        <v>19418</v>
      </c>
      <c r="E257" s="152" t="s">
        <v>9344</v>
      </c>
      <c r="F257" s="152">
        <v>71255</v>
      </c>
      <c r="G257" s="152" t="s">
        <v>8049</v>
      </c>
      <c r="H257" s="152" t="s">
        <v>258</v>
      </c>
      <c r="I257" s="152" t="s">
        <v>9345</v>
      </c>
      <c r="J257" s="152" t="s">
        <v>9346</v>
      </c>
      <c r="K257" s="152" t="s">
        <v>159</v>
      </c>
      <c r="L257" s="152" t="s">
        <v>9347</v>
      </c>
      <c r="M257" s="153">
        <v>45888.595138888886</v>
      </c>
      <c r="N257" s="153">
        <v>45898.661111111112</v>
      </c>
      <c r="O257" s="186"/>
      <c r="P257" s="187" t="s">
        <v>3335</v>
      </c>
      <c r="Q257" s="152" t="s">
        <v>3335</v>
      </c>
      <c r="R257" s="188" t="s">
        <v>200</v>
      </c>
      <c r="S257" s="188" t="s">
        <v>739</v>
      </c>
      <c r="T257" s="152" t="s">
        <v>8052</v>
      </c>
      <c r="U257" s="152" t="s">
        <v>8053</v>
      </c>
      <c r="V257" s="187" t="s">
        <v>9348</v>
      </c>
      <c r="W257" s="152" t="s">
        <v>2967</v>
      </c>
      <c r="X257" s="152" t="s">
        <v>9349</v>
      </c>
      <c r="Y257" s="152" t="s">
        <v>32</v>
      </c>
      <c r="Z257" s="189" t="str">
        <f>VLOOKUP(D257,TIPOLOGIA!A:F,5,0)</f>
        <v>TERRESTRE</v>
      </c>
      <c r="AA257" s="152" t="s">
        <v>1408</v>
      </c>
      <c r="AB257" s="152">
        <v>1</v>
      </c>
      <c r="AC257" s="152">
        <v>0</v>
      </c>
      <c r="AD257" s="87">
        <f>IF(W257="SOPORTE_TELEFÓNICO",'BASE LIQUIDACION REDEBAN 2025'!$B$19,IF(Y257="TIPO I",'BASE LIQUIDACION REDEBAN 2025'!$C$2,IF(Y257="TIPO II",'BASE LIQUIDACION REDEBAN 2025'!$C$3,IF(Y257="TIPO III",'BASE LIQUIDACION REDEBAN 2025'!$C$4,IF(Y257="TIPO IV",'BASE LIQUIDACION REDEBAN 2025'!$C$5,IF(Z257="AEREO",'BASE LIQUIDACION REDEBAN 2025'!$B$6,'BASE LIQUIDACION REDEBAN 2025'!$C$5))))))</f>
        <v>479588.87655000004</v>
      </c>
      <c r="AE257" s="87">
        <f>IF(OR(W257="SOPORTE_TELEFÓNICO",W257="ENVÍO"),0,IF(Y257="TIPO I",'BASE LIQUIDACION REDEBAN 2025'!$B$10,IF(Y257="TIPO II",'BASE LIQUIDACION REDEBAN 2025'!$B$11,IF(Y257="TIPO III",'BASE LIQUIDACION REDEBAN 2025'!$B$12,'BASE LIQUIDACION REDEBAN 2025'!$B$13))))</f>
        <v>196536.5258152</v>
      </c>
      <c r="AF257" s="87">
        <f t="shared" si="3"/>
        <v>479588.87655000004</v>
      </c>
    </row>
    <row r="258" spans="1:32">
      <c r="A258" s="152" t="s">
        <v>98</v>
      </c>
      <c r="B258" s="152" t="str">
        <f>VLOOKUP(A258,'CENTRO DE COSTOS'!A:D,4,FALSE)</f>
        <v>MIGUEL JULIÁN HERNÁNDEZ GUARÍN</v>
      </c>
      <c r="C258" s="152" t="str">
        <f>VLOOKUP(A258,'CENTRO DE COSTOS'!A:D,2,FALSE)</f>
        <v>0004-0008</v>
      </c>
      <c r="D258" s="152">
        <v>15759</v>
      </c>
      <c r="E258" s="152" t="s">
        <v>9350</v>
      </c>
      <c r="F258" s="152">
        <v>77977</v>
      </c>
      <c r="G258" s="152" t="s">
        <v>8049</v>
      </c>
      <c r="H258" s="152" t="s">
        <v>241</v>
      </c>
      <c r="I258" s="152" t="s">
        <v>351</v>
      </c>
      <c r="J258" s="152" t="s">
        <v>9351</v>
      </c>
      <c r="K258" s="152" t="s">
        <v>159</v>
      </c>
      <c r="L258" s="152" t="s">
        <v>9352</v>
      </c>
      <c r="M258" s="153">
        <v>45897.701388888891</v>
      </c>
      <c r="N258" s="153">
        <v>45898.670138888891</v>
      </c>
      <c r="O258" s="186"/>
      <c r="P258" s="187" t="s">
        <v>3335</v>
      </c>
      <c r="Q258" s="152" t="s">
        <v>3335</v>
      </c>
      <c r="R258" s="188" t="s">
        <v>2973</v>
      </c>
      <c r="S258" s="188" t="s">
        <v>2973</v>
      </c>
      <c r="T258" s="152" t="s">
        <v>8052</v>
      </c>
      <c r="U258" s="152" t="s">
        <v>8053</v>
      </c>
      <c r="V258" s="187" t="s">
        <v>9353</v>
      </c>
      <c r="W258" s="152" t="s">
        <v>2967</v>
      </c>
      <c r="X258" s="152" t="s">
        <v>9354</v>
      </c>
      <c r="Y258" s="152" t="s">
        <v>28</v>
      </c>
      <c r="Z258" s="189" t="str">
        <f>VLOOKUP(D258,TIPOLOGIA!A:F,5,0)</f>
        <v>TERRESTRE</v>
      </c>
      <c r="AA258" s="152" t="s">
        <v>623</v>
      </c>
      <c r="AB258" s="152">
        <v>1</v>
      </c>
      <c r="AC258" s="152">
        <v>0</v>
      </c>
      <c r="AD258" s="87">
        <f>IF(W258="SOPORTE_TELEFÓNICO",'BASE LIQUIDACION REDEBAN 2025'!$B$19,IF(Y258="TIPO I",'BASE LIQUIDACION REDEBAN 2025'!$C$2,IF(Y258="TIPO II",'BASE LIQUIDACION REDEBAN 2025'!$C$3,IF(Y258="TIPO III",'BASE LIQUIDACION REDEBAN 2025'!$C$4,IF(Y258="TIPO IV",'BASE LIQUIDACION REDEBAN 2025'!$C$5,IF(Z258="AEREO",'BASE LIQUIDACION REDEBAN 2025'!$B$6,'BASE LIQUIDACION REDEBAN 2025'!$C$5))))))</f>
        <v>144967.87232000002</v>
      </c>
      <c r="AE258" s="87">
        <f>IF(OR(W258="SOPORTE_TELEFÓNICO",W258="ENVÍO"),0,IF(Y258="TIPO I",'BASE LIQUIDACION REDEBAN 2025'!$B$10,IF(Y258="TIPO II",'BASE LIQUIDACION REDEBAN 2025'!$B$11,IF(Y258="TIPO III",'BASE LIQUIDACION REDEBAN 2025'!$B$12,'BASE LIQUIDACION REDEBAN 2025'!$B$13))))</f>
        <v>140395.6348884</v>
      </c>
      <c r="AF258" s="87">
        <f t="shared" si="3"/>
        <v>144967.87232000002</v>
      </c>
    </row>
    <row r="259" spans="1:32">
      <c r="A259" s="152" t="s">
        <v>86</v>
      </c>
      <c r="B259" s="152" t="str">
        <f>VLOOKUP(A259,'CENTRO DE COSTOS'!A:D,4,FALSE)</f>
        <v>KEVIN ALEXIS CORZO BUSTOS</v>
      </c>
      <c r="C259" s="152" t="str">
        <f>VLOOKUP(A259,'CENTRO DE COSTOS'!A:D,2,FALSE)</f>
        <v>0004-0007</v>
      </c>
      <c r="D259" s="152">
        <v>73001</v>
      </c>
      <c r="E259" s="152" t="s">
        <v>9355</v>
      </c>
      <c r="F259" s="152">
        <v>38725</v>
      </c>
      <c r="G259" s="152" t="s">
        <v>8049</v>
      </c>
      <c r="H259" s="152" t="s">
        <v>703</v>
      </c>
      <c r="I259" s="152" t="s">
        <v>86</v>
      </c>
      <c r="J259" s="152" t="s">
        <v>9356</v>
      </c>
      <c r="K259" s="152" t="s">
        <v>159</v>
      </c>
      <c r="L259" s="152" t="s">
        <v>9357</v>
      </c>
      <c r="M259" s="153">
        <v>45897.701388888891</v>
      </c>
      <c r="N259" s="153">
        <v>45898.677777777775</v>
      </c>
      <c r="O259" s="186"/>
      <c r="P259" s="187" t="s">
        <v>3335</v>
      </c>
      <c r="Q259" s="152" t="s">
        <v>3335</v>
      </c>
      <c r="R259" s="188" t="s">
        <v>2973</v>
      </c>
      <c r="S259" s="188" t="s">
        <v>2973</v>
      </c>
      <c r="T259" s="152" t="s">
        <v>8052</v>
      </c>
      <c r="U259" s="152" t="s">
        <v>8053</v>
      </c>
      <c r="V259" s="187" t="s">
        <v>9358</v>
      </c>
      <c r="W259" s="152" t="s">
        <v>2967</v>
      </c>
      <c r="X259" s="152" t="s">
        <v>9359</v>
      </c>
      <c r="Y259" s="152" t="s">
        <v>25</v>
      </c>
      <c r="Z259" s="189" t="str">
        <f>VLOOKUP(D259,TIPOLOGIA!A:F,5,0)</f>
        <v>TERRESTRE</v>
      </c>
      <c r="AA259" s="152" t="s">
        <v>708</v>
      </c>
      <c r="AB259" s="152">
        <v>1</v>
      </c>
      <c r="AC259" s="152">
        <v>0</v>
      </c>
      <c r="AD259" s="87">
        <f>IF(W259="SOPORTE_TELEFÓNICO",'BASE LIQUIDACION REDEBAN 2025'!$B$19,IF(Y259="TIPO I",'BASE LIQUIDACION REDEBAN 2025'!$C$2,IF(Y259="TIPO II",'BASE LIQUIDACION REDEBAN 2025'!$C$3,IF(Y259="TIPO III",'BASE LIQUIDACION REDEBAN 2025'!$C$4,IF(Y259="TIPO IV",'BASE LIQUIDACION REDEBAN 2025'!$C$5,IF(Z259="AEREO",'BASE LIQUIDACION REDEBAN 2025'!$B$6,'BASE LIQUIDACION REDEBAN 2025'!$C$5))))))</f>
        <v>65960.072302</v>
      </c>
      <c r="AE259" s="87">
        <f>IF(OR(W259="SOPORTE_TELEFÓNICO",W259="ENVÍO"),0,IF(Y259="TIPO I",'BASE LIQUIDACION REDEBAN 2025'!$B$10,IF(Y259="TIPO II",'BASE LIQUIDACION REDEBAN 2025'!$B$11,IF(Y259="TIPO III",'BASE LIQUIDACION REDEBAN 2025'!$B$12,'BASE LIQUIDACION REDEBAN 2025'!$B$13))))</f>
        <v>75096.394270399993</v>
      </c>
      <c r="AF259" s="87">
        <f t="shared" ref="AF259:AF322" si="4">IF(OR(W259="SOPORTE_TELEFÓNICO",W259="ENVÍO"),AD259,(AB259*AD259+AC259*AE259))</f>
        <v>65960.072302</v>
      </c>
    </row>
    <row r="260" spans="1:32">
      <c r="A260" s="152" t="s">
        <v>100</v>
      </c>
      <c r="B260" s="152" t="str">
        <f>VLOOKUP(A260,'CENTRO DE COSTOS'!A:D,4,FALSE)</f>
        <v>KEVIN ALEXIS CORZO BUSTOS</v>
      </c>
      <c r="C260" s="152" t="str">
        <f>VLOOKUP(A260,'CENTRO DE COSTOS'!A:D,2,FALSE)</f>
        <v>0004-0007</v>
      </c>
      <c r="D260" s="152">
        <v>50001</v>
      </c>
      <c r="E260" s="152" t="s">
        <v>9360</v>
      </c>
      <c r="F260" s="152">
        <v>32103</v>
      </c>
      <c r="G260" s="152" t="s">
        <v>8049</v>
      </c>
      <c r="H260" s="152" t="s">
        <v>295</v>
      </c>
      <c r="I260" s="152" t="s">
        <v>100</v>
      </c>
      <c r="J260" s="152" t="s">
        <v>9361</v>
      </c>
      <c r="K260" s="152" t="s">
        <v>159</v>
      </c>
      <c r="L260" s="152" t="s">
        <v>9362</v>
      </c>
      <c r="M260" s="153">
        <v>45897.701388888891</v>
      </c>
      <c r="N260" s="153">
        <v>45898.679861111108</v>
      </c>
      <c r="O260" s="186"/>
      <c r="P260" s="187" t="s">
        <v>3335</v>
      </c>
      <c r="Q260" s="152" t="s">
        <v>3335</v>
      </c>
      <c r="R260" s="188" t="s">
        <v>2973</v>
      </c>
      <c r="S260" s="188" t="s">
        <v>2973</v>
      </c>
      <c r="T260" s="152" t="s">
        <v>8052</v>
      </c>
      <c r="U260" s="152" t="s">
        <v>8053</v>
      </c>
      <c r="V260" s="187" t="s">
        <v>9363</v>
      </c>
      <c r="W260" s="152" t="s">
        <v>2967</v>
      </c>
      <c r="X260" s="152" t="s">
        <v>9364</v>
      </c>
      <c r="Y260" s="152" t="s">
        <v>25</v>
      </c>
      <c r="Z260" s="189" t="str">
        <f>VLOOKUP(D260,TIPOLOGIA!A:F,5,0)</f>
        <v>TERRESTRE</v>
      </c>
      <c r="AA260" s="152" t="s">
        <v>9155</v>
      </c>
      <c r="AB260" s="152">
        <v>1</v>
      </c>
      <c r="AC260" s="152">
        <v>0</v>
      </c>
      <c r="AD260" s="87">
        <f>IF(W260="SOPORTE_TELEFÓNICO",'BASE LIQUIDACION REDEBAN 2025'!$B$19,IF(Y260="TIPO I",'BASE LIQUIDACION REDEBAN 2025'!$C$2,IF(Y260="TIPO II",'BASE LIQUIDACION REDEBAN 2025'!$C$3,IF(Y260="TIPO III",'BASE LIQUIDACION REDEBAN 2025'!$C$4,IF(Y260="TIPO IV",'BASE LIQUIDACION REDEBAN 2025'!$C$5,IF(Z260="AEREO",'BASE LIQUIDACION REDEBAN 2025'!$B$6,'BASE LIQUIDACION REDEBAN 2025'!$C$5))))))</f>
        <v>65960.072302</v>
      </c>
      <c r="AE260" s="87">
        <f>IF(OR(W260="SOPORTE_TELEFÓNICO",W260="ENVÍO"),0,IF(Y260="TIPO I",'BASE LIQUIDACION REDEBAN 2025'!$B$10,IF(Y260="TIPO II",'BASE LIQUIDACION REDEBAN 2025'!$B$11,IF(Y260="TIPO III",'BASE LIQUIDACION REDEBAN 2025'!$B$12,'BASE LIQUIDACION REDEBAN 2025'!$B$13))))</f>
        <v>75096.394270399993</v>
      </c>
      <c r="AF260" s="87">
        <f t="shared" si="4"/>
        <v>65960.072302</v>
      </c>
    </row>
    <row r="261" spans="1:32">
      <c r="A261" s="152" t="s">
        <v>92</v>
      </c>
      <c r="B261" s="152" t="str">
        <f>VLOOKUP(A261,'CENTRO DE COSTOS'!A:D,4,FALSE)</f>
        <v>KEVIN ALEXIS CORZO BUSTOS</v>
      </c>
      <c r="C261" s="152" t="str">
        <f>VLOOKUP(A261,'CENTRO DE COSTOS'!A:D,2,FALSE)</f>
        <v>0004-0007</v>
      </c>
      <c r="D261" s="152">
        <v>41551</v>
      </c>
      <c r="E261" s="152" t="s">
        <v>9365</v>
      </c>
      <c r="F261" s="152">
        <v>72478</v>
      </c>
      <c r="G261" s="152" t="s">
        <v>8049</v>
      </c>
      <c r="H261" s="152" t="s">
        <v>249</v>
      </c>
      <c r="I261" s="152" t="s">
        <v>625</v>
      </c>
      <c r="J261" s="152" t="s">
        <v>9366</v>
      </c>
      <c r="K261" s="152" t="s">
        <v>159</v>
      </c>
      <c r="L261" s="152" t="s">
        <v>9367</v>
      </c>
      <c r="M261" s="153">
        <v>45897.701388888891</v>
      </c>
      <c r="N261" s="153">
        <v>45899.412499999999</v>
      </c>
      <c r="O261" s="186"/>
      <c r="P261" s="187" t="s">
        <v>3335</v>
      </c>
      <c r="Q261" s="152" t="s">
        <v>3335</v>
      </c>
      <c r="R261" s="188" t="s">
        <v>2973</v>
      </c>
      <c r="S261" s="188" t="s">
        <v>2973</v>
      </c>
      <c r="T261" s="152" t="s">
        <v>8052</v>
      </c>
      <c r="U261" s="152" t="s">
        <v>8053</v>
      </c>
      <c r="V261" s="187" t="s">
        <v>9368</v>
      </c>
      <c r="W261" s="152" t="s">
        <v>2967</v>
      </c>
      <c r="X261" s="152" t="s">
        <v>9369</v>
      </c>
      <c r="Y261" s="152" t="s">
        <v>30</v>
      </c>
      <c r="Z261" s="189" t="str">
        <f>VLOOKUP(D261,TIPOLOGIA!A:F,5,0)</f>
        <v>TERRESTRE</v>
      </c>
      <c r="AA261" s="152" t="s">
        <v>344</v>
      </c>
      <c r="AB261" s="152">
        <v>1</v>
      </c>
      <c r="AC261" s="152">
        <v>0</v>
      </c>
      <c r="AD261" s="87">
        <f>IF(W261="SOPORTE_TELEFÓNICO",'BASE LIQUIDACION REDEBAN 2025'!$B$19,IF(Y261="TIPO I",'BASE LIQUIDACION REDEBAN 2025'!$C$2,IF(Y261="TIPO II",'BASE LIQUIDACION REDEBAN 2025'!$C$3,IF(Y261="TIPO III",'BASE LIQUIDACION REDEBAN 2025'!$C$4,IF(Y261="TIPO IV",'BASE LIQUIDACION REDEBAN 2025'!$C$5,IF(Z261="AEREO",'BASE LIQUIDACION REDEBAN 2025'!$B$6,'BASE LIQUIDACION REDEBAN 2025'!$C$5))))))</f>
        <v>275728.78077800001</v>
      </c>
      <c r="AE261" s="87">
        <f>IF(OR(W261="SOPORTE_TELEFÓNICO",W261="ENVÍO"),0,IF(Y261="TIPO I",'BASE LIQUIDACION REDEBAN 2025'!$B$10,IF(Y261="TIPO II",'BASE LIQUIDACION REDEBAN 2025'!$B$11,IF(Y261="TIPO III",'BASE LIQUIDACION REDEBAN 2025'!$B$12,'BASE LIQUIDACION REDEBAN 2025'!$B$13))))</f>
        <v>196536.5258152</v>
      </c>
      <c r="AF261" s="87">
        <f t="shared" si="4"/>
        <v>275728.78077800001</v>
      </c>
    </row>
    <row r="262" spans="1:32">
      <c r="A262" s="152" t="s">
        <v>94</v>
      </c>
      <c r="B262" s="152" t="str">
        <f>VLOOKUP(A262,'CENTRO DE COSTOS'!A:D,4,FALSE)</f>
        <v>DIEGO FERNANDO HENAO CARDONA</v>
      </c>
      <c r="C262" s="152" t="str">
        <f>VLOOKUP(A262,'CENTRO DE COSTOS'!A:D,2,FALSE)</f>
        <v>0004-0002</v>
      </c>
      <c r="D262" s="152">
        <v>66001</v>
      </c>
      <c r="E262" s="152" t="s">
        <v>9370</v>
      </c>
      <c r="F262" s="152">
        <v>66581</v>
      </c>
      <c r="G262" s="152" t="s">
        <v>8049</v>
      </c>
      <c r="H262" s="152" t="s">
        <v>606</v>
      </c>
      <c r="I262" s="152" t="s">
        <v>94</v>
      </c>
      <c r="J262" s="152" t="s">
        <v>9371</v>
      </c>
      <c r="K262" s="152" t="s">
        <v>159</v>
      </c>
      <c r="L262" s="152" t="s">
        <v>9372</v>
      </c>
      <c r="M262" s="153">
        <v>45897.701388888891</v>
      </c>
      <c r="N262" s="153">
        <v>45899.416666666664</v>
      </c>
      <c r="O262" s="186"/>
      <c r="P262" s="187" t="s">
        <v>3335</v>
      </c>
      <c r="Q262" s="152" t="s">
        <v>3335</v>
      </c>
      <c r="R262" s="188" t="s">
        <v>2973</v>
      </c>
      <c r="S262" s="188" t="s">
        <v>2973</v>
      </c>
      <c r="T262" s="152" t="s">
        <v>8052</v>
      </c>
      <c r="U262" s="152" t="s">
        <v>8053</v>
      </c>
      <c r="V262" s="187" t="s">
        <v>9373</v>
      </c>
      <c r="W262" s="152" t="s">
        <v>2967</v>
      </c>
      <c r="X262" s="152" t="s">
        <v>9374</v>
      </c>
      <c r="Y262" s="152" t="s">
        <v>25</v>
      </c>
      <c r="Z262" s="189" t="str">
        <f>VLOOKUP(D262,TIPOLOGIA!A:F,5,0)</f>
        <v>TERRESTRE</v>
      </c>
      <c r="AA262" s="152" t="s">
        <v>544</v>
      </c>
      <c r="AB262" s="152">
        <v>1</v>
      </c>
      <c r="AC262" s="152">
        <v>0</v>
      </c>
      <c r="AD262" s="87">
        <f>IF(W262="SOPORTE_TELEFÓNICO",'BASE LIQUIDACION REDEBAN 2025'!$B$19,IF(Y262="TIPO I",'BASE LIQUIDACION REDEBAN 2025'!$C$2,IF(Y262="TIPO II",'BASE LIQUIDACION REDEBAN 2025'!$C$3,IF(Y262="TIPO III",'BASE LIQUIDACION REDEBAN 2025'!$C$4,IF(Y262="TIPO IV",'BASE LIQUIDACION REDEBAN 2025'!$C$5,IF(Z262="AEREO",'BASE LIQUIDACION REDEBAN 2025'!$B$6,'BASE LIQUIDACION REDEBAN 2025'!$C$5))))))</f>
        <v>65960.072302</v>
      </c>
      <c r="AE262" s="87">
        <f>IF(OR(W262="SOPORTE_TELEFÓNICO",W262="ENVÍO"),0,IF(Y262="TIPO I",'BASE LIQUIDACION REDEBAN 2025'!$B$10,IF(Y262="TIPO II",'BASE LIQUIDACION REDEBAN 2025'!$B$11,IF(Y262="TIPO III",'BASE LIQUIDACION REDEBAN 2025'!$B$12,'BASE LIQUIDACION REDEBAN 2025'!$B$13))))</f>
        <v>75096.394270399993</v>
      </c>
      <c r="AF262" s="87">
        <f t="shared" si="4"/>
        <v>65960.072302</v>
      </c>
    </row>
    <row r="263" spans="1:32">
      <c r="A263" s="152" t="s">
        <v>90</v>
      </c>
      <c r="B263" s="152" t="str">
        <f>VLOOKUP(A263,'CENTRO DE COSTOS'!A:D,4,FALSE)</f>
        <v>JUAN SEBASTIÁN RÍOS CASTRILLÓN</v>
      </c>
      <c r="C263" s="152" t="str">
        <f>VLOOKUP(A263,'CENTRO DE COSTOS'!A:D,2,FALSE)</f>
        <v>0004-0005</v>
      </c>
      <c r="D263" s="152">
        <v>5212</v>
      </c>
      <c r="E263" s="152" t="s">
        <v>9375</v>
      </c>
      <c r="F263" s="152">
        <v>18092</v>
      </c>
      <c r="G263" s="152" t="s">
        <v>8049</v>
      </c>
      <c r="H263" s="152" t="s">
        <v>197</v>
      </c>
      <c r="I263" s="152" t="s">
        <v>2726</v>
      </c>
      <c r="J263" s="152" t="s">
        <v>9376</v>
      </c>
      <c r="K263" s="152" t="s">
        <v>159</v>
      </c>
      <c r="L263" s="152" t="s">
        <v>9377</v>
      </c>
      <c r="M263" s="153">
        <v>45898.643750000003</v>
      </c>
      <c r="N263" s="153">
        <v>45899.424305555556</v>
      </c>
      <c r="O263" s="186"/>
      <c r="P263" s="187" t="s">
        <v>3335</v>
      </c>
      <c r="Q263" s="152" t="s">
        <v>257</v>
      </c>
      <c r="R263" s="188" t="s">
        <v>2973</v>
      </c>
      <c r="S263" s="188" t="s">
        <v>2973</v>
      </c>
      <c r="T263" s="152" t="s">
        <v>8052</v>
      </c>
      <c r="U263" s="152" t="s">
        <v>8053</v>
      </c>
      <c r="V263" s="187" t="s">
        <v>9378</v>
      </c>
      <c r="W263" s="152" t="s">
        <v>2967</v>
      </c>
      <c r="X263" s="152" t="s">
        <v>9379</v>
      </c>
      <c r="Y263" s="152" t="s">
        <v>25</v>
      </c>
      <c r="Z263" s="189" t="str">
        <f>VLOOKUP(D263,TIPOLOGIA!A:F,5,0)</f>
        <v>TERRESTRE</v>
      </c>
      <c r="AA263" s="152" t="s">
        <v>270</v>
      </c>
      <c r="AB263" s="152">
        <v>1</v>
      </c>
      <c r="AC263" s="152">
        <v>0</v>
      </c>
      <c r="AD263" s="87">
        <f>IF(W263="SOPORTE_TELEFÓNICO",'BASE LIQUIDACION REDEBAN 2025'!$B$19,IF(Y263="TIPO I",'BASE LIQUIDACION REDEBAN 2025'!$C$2,IF(Y263="TIPO II",'BASE LIQUIDACION REDEBAN 2025'!$C$3,IF(Y263="TIPO III",'BASE LIQUIDACION REDEBAN 2025'!$C$4,IF(Y263="TIPO IV",'BASE LIQUIDACION REDEBAN 2025'!$C$5,IF(Z263="AEREO",'BASE LIQUIDACION REDEBAN 2025'!$B$6,'BASE LIQUIDACION REDEBAN 2025'!$C$5))))))</f>
        <v>65960.072302</v>
      </c>
      <c r="AE263" s="87">
        <f>IF(OR(W263="SOPORTE_TELEFÓNICO",W263="ENVÍO"),0,IF(Y263="TIPO I",'BASE LIQUIDACION REDEBAN 2025'!$B$10,IF(Y263="TIPO II",'BASE LIQUIDACION REDEBAN 2025'!$B$11,IF(Y263="TIPO III",'BASE LIQUIDACION REDEBAN 2025'!$B$12,'BASE LIQUIDACION REDEBAN 2025'!$B$13))))</f>
        <v>75096.394270399993</v>
      </c>
      <c r="AF263" s="87">
        <f t="shared" si="4"/>
        <v>65960.072302</v>
      </c>
    </row>
    <row r="264" spans="1:32">
      <c r="A264" s="152" t="s">
        <v>68</v>
      </c>
      <c r="B264" s="152" t="str">
        <f>VLOOKUP(A264,'CENTRO DE COSTOS'!A:D,4,FALSE)</f>
        <v>WILLIAM ASDRUBAL ROZO ROZO</v>
      </c>
      <c r="C264" s="152" t="str">
        <f>VLOOKUP(A264,'CENTRO DE COSTOS'!A:D,2,FALSE)</f>
        <v>0004-0004</v>
      </c>
      <c r="D264" s="152">
        <v>11001</v>
      </c>
      <c r="E264" s="152" t="s">
        <v>9380</v>
      </c>
      <c r="F264" s="152">
        <v>68186</v>
      </c>
      <c r="G264" s="152" t="s">
        <v>8049</v>
      </c>
      <c r="H264" s="152" t="s">
        <v>470</v>
      </c>
      <c r="I264" s="152" t="s">
        <v>68</v>
      </c>
      <c r="J264" s="152" t="s">
        <v>9381</v>
      </c>
      <c r="K264" s="152" t="s">
        <v>159</v>
      </c>
      <c r="L264" s="152" t="s">
        <v>9382</v>
      </c>
      <c r="M264" s="153">
        <v>45898.529166666667</v>
      </c>
      <c r="N264" s="153">
        <v>45899.665277777778</v>
      </c>
      <c r="O264" s="186"/>
      <c r="P264" s="187" t="s">
        <v>3335</v>
      </c>
      <c r="Q264" s="152" t="s">
        <v>257</v>
      </c>
      <c r="R264" s="188" t="s">
        <v>2973</v>
      </c>
      <c r="S264" s="188" t="s">
        <v>2973</v>
      </c>
      <c r="T264" s="152" t="s">
        <v>8052</v>
      </c>
      <c r="U264" s="152" t="s">
        <v>8053</v>
      </c>
      <c r="V264" s="187" t="s">
        <v>9383</v>
      </c>
      <c r="W264" s="152" t="s">
        <v>2967</v>
      </c>
      <c r="X264" s="152" t="s">
        <v>9384</v>
      </c>
      <c r="Y264" s="152" t="s">
        <v>25</v>
      </c>
      <c r="Z264" s="189" t="str">
        <f>VLOOKUP(D264,TIPOLOGIA!A:F,5,0)</f>
        <v>TERRESTRE</v>
      </c>
      <c r="AA264" s="152" t="s">
        <v>1029</v>
      </c>
      <c r="AB264" s="152">
        <v>1</v>
      </c>
      <c r="AC264" s="152">
        <v>0</v>
      </c>
      <c r="AD264" s="87">
        <f>IF(W264="SOPORTE_TELEFÓNICO",'BASE LIQUIDACION REDEBAN 2025'!$B$19,IF(Y264="TIPO I",'BASE LIQUIDACION REDEBAN 2025'!$C$2,IF(Y264="TIPO II",'BASE LIQUIDACION REDEBAN 2025'!$C$3,IF(Y264="TIPO III",'BASE LIQUIDACION REDEBAN 2025'!$C$4,IF(Y264="TIPO IV",'BASE LIQUIDACION REDEBAN 2025'!$C$5,IF(Z264="AEREO",'BASE LIQUIDACION REDEBAN 2025'!$B$6,'BASE LIQUIDACION REDEBAN 2025'!$C$5))))))</f>
        <v>65960.072302</v>
      </c>
      <c r="AE264" s="87">
        <f>IF(OR(W264="SOPORTE_TELEFÓNICO",W264="ENVÍO"),0,IF(Y264="TIPO I",'BASE LIQUIDACION REDEBAN 2025'!$B$10,IF(Y264="TIPO II",'BASE LIQUIDACION REDEBAN 2025'!$B$11,IF(Y264="TIPO III",'BASE LIQUIDACION REDEBAN 2025'!$B$12,'BASE LIQUIDACION REDEBAN 2025'!$B$13))))</f>
        <v>75096.394270399993</v>
      </c>
      <c r="AF264" s="87">
        <f t="shared" si="4"/>
        <v>65960.072302</v>
      </c>
    </row>
    <row r="265" spans="1:32">
      <c r="A265" s="152" t="s">
        <v>90</v>
      </c>
      <c r="B265" s="152" t="str">
        <f>VLOOKUP(A265,'CENTRO DE COSTOS'!A:D,4,FALSE)</f>
        <v>JUAN SEBASTIÁN RÍOS CASTRILLÓN</v>
      </c>
      <c r="C265" s="152" t="str">
        <f>VLOOKUP(A265,'CENTRO DE COSTOS'!A:D,2,FALSE)</f>
        <v>0004-0005</v>
      </c>
      <c r="D265" s="152">
        <v>5001</v>
      </c>
      <c r="E265" s="152" t="s">
        <v>9385</v>
      </c>
      <c r="F265" s="152">
        <v>79163</v>
      </c>
      <c r="G265" s="152" t="s">
        <v>8049</v>
      </c>
      <c r="H265" s="152" t="s">
        <v>197</v>
      </c>
      <c r="I265" s="152" t="s">
        <v>90</v>
      </c>
      <c r="J265" s="152" t="s">
        <v>9386</v>
      </c>
      <c r="K265" s="152" t="s">
        <v>159</v>
      </c>
      <c r="L265" s="152" t="s">
        <v>9387</v>
      </c>
      <c r="M265" s="153">
        <v>45897.701388888891</v>
      </c>
      <c r="N265" s="153">
        <v>45899.679166666669</v>
      </c>
      <c r="O265" s="186"/>
      <c r="P265" s="187" t="s">
        <v>3335</v>
      </c>
      <c r="Q265" s="152" t="s">
        <v>3335</v>
      </c>
      <c r="R265" s="188" t="s">
        <v>2973</v>
      </c>
      <c r="S265" s="188" t="s">
        <v>2973</v>
      </c>
      <c r="T265" s="152" t="s">
        <v>8052</v>
      </c>
      <c r="U265" s="152" t="s">
        <v>8053</v>
      </c>
      <c r="V265" s="187" t="s">
        <v>9388</v>
      </c>
      <c r="W265" s="152" t="s">
        <v>2967</v>
      </c>
      <c r="X265" s="152" t="s">
        <v>9389</v>
      </c>
      <c r="Y265" s="152" t="s">
        <v>25</v>
      </c>
      <c r="Z265" s="189" t="str">
        <f>VLOOKUP(D265,TIPOLOGIA!A:F,5,0)</f>
        <v>TERRESTRE</v>
      </c>
      <c r="AA265" s="152" t="s">
        <v>270</v>
      </c>
      <c r="AB265" s="152">
        <v>1</v>
      </c>
      <c r="AC265" s="152">
        <v>0</v>
      </c>
      <c r="AD265" s="87">
        <f>IF(W265="SOPORTE_TELEFÓNICO",'BASE LIQUIDACION REDEBAN 2025'!$B$19,IF(Y265="TIPO I",'BASE LIQUIDACION REDEBAN 2025'!$C$2,IF(Y265="TIPO II",'BASE LIQUIDACION REDEBAN 2025'!$C$3,IF(Y265="TIPO III",'BASE LIQUIDACION REDEBAN 2025'!$C$4,IF(Y265="TIPO IV",'BASE LIQUIDACION REDEBAN 2025'!$C$5,IF(Z265="AEREO",'BASE LIQUIDACION REDEBAN 2025'!$B$6,'BASE LIQUIDACION REDEBAN 2025'!$C$5))))))</f>
        <v>65960.072302</v>
      </c>
      <c r="AE265" s="87">
        <f>IF(OR(W265="SOPORTE_TELEFÓNICO",W265="ENVÍO"),0,IF(Y265="TIPO I",'BASE LIQUIDACION REDEBAN 2025'!$B$10,IF(Y265="TIPO II",'BASE LIQUIDACION REDEBAN 2025'!$B$11,IF(Y265="TIPO III",'BASE LIQUIDACION REDEBAN 2025'!$B$12,'BASE LIQUIDACION REDEBAN 2025'!$B$13))))</f>
        <v>75096.394270399993</v>
      </c>
      <c r="AF265" s="87">
        <f t="shared" si="4"/>
        <v>65960.072302</v>
      </c>
    </row>
    <row r="266" spans="1:32">
      <c r="A266" s="152" t="s">
        <v>91</v>
      </c>
      <c r="B266" s="152" t="str">
        <f>VLOOKUP(A266,'CENTRO DE COSTOS'!A:D,4,FALSE)</f>
        <v>JOSE MAURICIO HERNANDEZ ROJAS</v>
      </c>
      <c r="C266" s="152" t="str">
        <f>VLOOKUP(A266,'CENTRO DE COSTOS'!A:D,2,FALSE)</f>
        <v>0004-0001</v>
      </c>
      <c r="D266" s="152">
        <v>23162</v>
      </c>
      <c r="E266" s="152" t="s">
        <v>9390</v>
      </c>
      <c r="F266" s="152">
        <v>24696</v>
      </c>
      <c r="G266" s="152" t="s">
        <v>8049</v>
      </c>
      <c r="H266" s="152" t="s">
        <v>421</v>
      </c>
      <c r="I266" s="152" t="s">
        <v>3254</v>
      </c>
      <c r="J266" s="152" t="s">
        <v>9391</v>
      </c>
      <c r="K266" s="152" t="s">
        <v>159</v>
      </c>
      <c r="L266" s="152" t="s">
        <v>9392</v>
      </c>
      <c r="M266" s="153">
        <v>45897.701388888891</v>
      </c>
      <c r="N266" s="153">
        <v>45899.680555555555</v>
      </c>
      <c r="O266" s="186"/>
      <c r="P266" s="187" t="s">
        <v>3335</v>
      </c>
      <c r="Q266" s="152" t="s">
        <v>3335</v>
      </c>
      <c r="R266" s="188" t="s">
        <v>2973</v>
      </c>
      <c r="S266" s="188" t="s">
        <v>2973</v>
      </c>
      <c r="T266" s="152" t="s">
        <v>8052</v>
      </c>
      <c r="U266" s="152" t="s">
        <v>8053</v>
      </c>
      <c r="V266" s="187" t="s">
        <v>9393</v>
      </c>
      <c r="W266" s="152" t="s">
        <v>2967</v>
      </c>
      <c r="X266" s="152" t="s">
        <v>9394</v>
      </c>
      <c r="Y266" s="152" t="s">
        <v>25</v>
      </c>
      <c r="Z266" s="189" t="str">
        <f>VLOOKUP(D266,TIPOLOGIA!A:F,5,0)</f>
        <v>TERRESTRE</v>
      </c>
      <c r="AA266" s="152" t="s">
        <v>2371</v>
      </c>
      <c r="AB266" s="152">
        <v>1</v>
      </c>
      <c r="AC266" s="152">
        <v>0</v>
      </c>
      <c r="AD266" s="87">
        <f>IF(W266="SOPORTE_TELEFÓNICO",'BASE LIQUIDACION REDEBAN 2025'!$B$19,IF(Y266="TIPO I",'BASE LIQUIDACION REDEBAN 2025'!$C$2,IF(Y266="TIPO II",'BASE LIQUIDACION REDEBAN 2025'!$C$3,IF(Y266="TIPO III",'BASE LIQUIDACION REDEBAN 2025'!$C$4,IF(Y266="TIPO IV",'BASE LIQUIDACION REDEBAN 2025'!$C$5,IF(Z266="AEREO",'BASE LIQUIDACION REDEBAN 2025'!$B$6,'BASE LIQUIDACION REDEBAN 2025'!$C$5))))))</f>
        <v>65960.072302</v>
      </c>
      <c r="AE266" s="87">
        <f>IF(OR(W266="SOPORTE_TELEFÓNICO",W266="ENVÍO"),0,IF(Y266="TIPO I",'BASE LIQUIDACION REDEBAN 2025'!$B$10,IF(Y266="TIPO II",'BASE LIQUIDACION REDEBAN 2025'!$B$11,IF(Y266="TIPO III",'BASE LIQUIDACION REDEBAN 2025'!$B$12,'BASE LIQUIDACION REDEBAN 2025'!$B$13))))</f>
        <v>75096.394270399993</v>
      </c>
      <c r="AF266" s="87">
        <f t="shared" si="4"/>
        <v>65960.072302</v>
      </c>
    </row>
    <row r="267" spans="1:32">
      <c r="A267" s="152" t="s">
        <v>100</v>
      </c>
      <c r="B267" s="152" t="str">
        <f>VLOOKUP(A267,'CENTRO DE COSTOS'!A:D,4,FALSE)</f>
        <v>KEVIN ALEXIS CORZO BUSTOS</v>
      </c>
      <c r="C267" s="152" t="str">
        <f>VLOOKUP(A267,'CENTRO DE COSTOS'!A:D,2,FALSE)</f>
        <v>0004-0007</v>
      </c>
      <c r="D267" s="152">
        <v>50313</v>
      </c>
      <c r="E267" s="152" t="s">
        <v>9395</v>
      </c>
      <c r="F267" s="152">
        <v>71331</v>
      </c>
      <c r="G267" s="152" t="s">
        <v>8049</v>
      </c>
      <c r="H267" s="152" t="s">
        <v>295</v>
      </c>
      <c r="I267" s="152" t="s">
        <v>296</v>
      </c>
      <c r="J267" s="152" t="s">
        <v>9396</v>
      </c>
      <c r="K267" s="152" t="s">
        <v>159</v>
      </c>
      <c r="L267" s="152" t="s">
        <v>9397</v>
      </c>
      <c r="M267" s="153">
        <v>45897.701388888891</v>
      </c>
      <c r="N267" s="153">
        <v>45899.682638888888</v>
      </c>
      <c r="O267" s="186"/>
      <c r="P267" s="187" t="s">
        <v>3335</v>
      </c>
      <c r="Q267" s="152" t="s">
        <v>3335</v>
      </c>
      <c r="R267" s="188" t="s">
        <v>2973</v>
      </c>
      <c r="S267" s="188" t="s">
        <v>2973</v>
      </c>
      <c r="T267" s="152" t="s">
        <v>8052</v>
      </c>
      <c r="U267" s="152" t="s">
        <v>8053</v>
      </c>
      <c r="V267" s="187" t="s">
        <v>9398</v>
      </c>
      <c r="W267" s="152" t="s">
        <v>2967</v>
      </c>
      <c r="X267" s="152" t="s">
        <v>9399</v>
      </c>
      <c r="Y267" s="152" t="s">
        <v>28</v>
      </c>
      <c r="Z267" s="189" t="str">
        <f>VLOOKUP(D267,TIPOLOGIA!A:F,5,0)</f>
        <v>TERRESTRE</v>
      </c>
      <c r="AA267" s="152" t="s">
        <v>301</v>
      </c>
      <c r="AB267" s="152">
        <v>1</v>
      </c>
      <c r="AC267" s="152">
        <v>0</v>
      </c>
      <c r="AD267" s="87">
        <f>IF(W267="SOPORTE_TELEFÓNICO",'BASE LIQUIDACION REDEBAN 2025'!$B$19,IF(Y267="TIPO I",'BASE LIQUIDACION REDEBAN 2025'!$C$2,IF(Y267="TIPO II",'BASE LIQUIDACION REDEBAN 2025'!$C$3,IF(Y267="TIPO III",'BASE LIQUIDACION REDEBAN 2025'!$C$4,IF(Y267="TIPO IV",'BASE LIQUIDACION REDEBAN 2025'!$C$5,IF(Z267="AEREO",'BASE LIQUIDACION REDEBAN 2025'!$B$6,'BASE LIQUIDACION REDEBAN 2025'!$C$5))))))</f>
        <v>144967.87232000002</v>
      </c>
      <c r="AE267" s="87">
        <f>IF(OR(W267="SOPORTE_TELEFÓNICO",W267="ENVÍO"),0,IF(Y267="TIPO I",'BASE LIQUIDACION REDEBAN 2025'!$B$10,IF(Y267="TIPO II",'BASE LIQUIDACION REDEBAN 2025'!$B$11,IF(Y267="TIPO III",'BASE LIQUIDACION REDEBAN 2025'!$B$12,'BASE LIQUIDACION REDEBAN 2025'!$B$13))))</f>
        <v>140395.6348884</v>
      </c>
      <c r="AF267" s="87">
        <f t="shared" si="4"/>
        <v>144967.87232000002</v>
      </c>
    </row>
    <row r="268" spans="1:32">
      <c r="A268" s="152" t="s">
        <v>68</v>
      </c>
      <c r="B268" s="152" t="str">
        <f>VLOOKUP(A268,'CENTRO DE COSTOS'!A:D,4,FALSE)</f>
        <v>WILLIAM ASDRUBAL ROZO ROZO</v>
      </c>
      <c r="C268" s="152" t="str">
        <f>VLOOKUP(A268,'CENTRO DE COSTOS'!A:D,2,FALSE)</f>
        <v>0004-0004</v>
      </c>
      <c r="D268" s="152">
        <v>25269</v>
      </c>
      <c r="E268" s="152" t="s">
        <v>9400</v>
      </c>
      <c r="F268" s="152">
        <v>52301</v>
      </c>
      <c r="G268" s="152" t="s">
        <v>8049</v>
      </c>
      <c r="H268" s="152" t="s">
        <v>470</v>
      </c>
      <c r="I268" s="152" t="s">
        <v>4607</v>
      </c>
      <c r="J268" s="152" t="s">
        <v>9401</v>
      </c>
      <c r="K268" s="152" t="s">
        <v>159</v>
      </c>
      <c r="L268" s="152" t="s">
        <v>9402</v>
      </c>
      <c r="M268" s="153">
        <v>45897.701388888891</v>
      </c>
      <c r="N268" s="153">
        <v>45899.68472222222</v>
      </c>
      <c r="O268" s="186"/>
      <c r="P268" s="187" t="s">
        <v>3335</v>
      </c>
      <c r="Q268" s="152" t="s">
        <v>3335</v>
      </c>
      <c r="R268" s="188" t="s">
        <v>2973</v>
      </c>
      <c r="S268" s="188" t="s">
        <v>2973</v>
      </c>
      <c r="T268" s="152" t="s">
        <v>8052</v>
      </c>
      <c r="U268" s="152" t="s">
        <v>8053</v>
      </c>
      <c r="V268" s="187" t="s">
        <v>9403</v>
      </c>
      <c r="W268" s="152" t="s">
        <v>2967</v>
      </c>
      <c r="X268" s="152" t="s">
        <v>9404</v>
      </c>
      <c r="Y268" s="152" t="s">
        <v>28</v>
      </c>
      <c r="Z268" s="189" t="str">
        <f>VLOOKUP(D268,TIPOLOGIA!A:F,5,0)</f>
        <v>TERRESTRE</v>
      </c>
      <c r="AA268" s="152" t="s">
        <v>599</v>
      </c>
      <c r="AB268" s="152">
        <v>1</v>
      </c>
      <c r="AC268" s="152">
        <v>0</v>
      </c>
      <c r="AD268" s="87">
        <f>IF(W268="SOPORTE_TELEFÓNICO",'BASE LIQUIDACION REDEBAN 2025'!$B$19,IF(Y268="TIPO I",'BASE LIQUIDACION REDEBAN 2025'!$C$2,IF(Y268="TIPO II",'BASE LIQUIDACION REDEBAN 2025'!$C$3,IF(Y268="TIPO III",'BASE LIQUIDACION REDEBAN 2025'!$C$4,IF(Y268="TIPO IV",'BASE LIQUIDACION REDEBAN 2025'!$C$5,IF(Z268="AEREO",'BASE LIQUIDACION REDEBAN 2025'!$B$6,'BASE LIQUIDACION REDEBAN 2025'!$C$5))))))</f>
        <v>144967.87232000002</v>
      </c>
      <c r="AE268" s="87">
        <f>IF(OR(W268="SOPORTE_TELEFÓNICO",W268="ENVÍO"),0,IF(Y268="TIPO I",'BASE LIQUIDACION REDEBAN 2025'!$B$10,IF(Y268="TIPO II",'BASE LIQUIDACION REDEBAN 2025'!$B$11,IF(Y268="TIPO III",'BASE LIQUIDACION REDEBAN 2025'!$B$12,'BASE LIQUIDACION REDEBAN 2025'!$B$13))))</f>
        <v>140395.6348884</v>
      </c>
      <c r="AF268" s="87">
        <f t="shared" si="4"/>
        <v>144967.87232000002</v>
      </c>
    </row>
    <row r="269" spans="1:32">
      <c r="A269" s="152" t="s">
        <v>99</v>
      </c>
      <c r="B269" s="152" t="str">
        <f>VLOOKUP(A269,'CENTRO DE COSTOS'!A:D,4,FALSE)</f>
        <v>JOSE MAURICIO HERNANDEZ ROJAS</v>
      </c>
      <c r="C269" s="152" t="str">
        <f>VLOOKUP(A269,'CENTRO DE COSTOS'!A:D,2,FALSE)</f>
        <v>0004-0001</v>
      </c>
      <c r="D269" s="152">
        <v>20001</v>
      </c>
      <c r="E269" s="152" t="s">
        <v>9405</v>
      </c>
      <c r="F269" s="152">
        <v>77714</v>
      </c>
      <c r="G269" s="152" t="s">
        <v>8049</v>
      </c>
      <c r="H269" s="152" t="s">
        <v>440</v>
      </c>
      <c r="I269" s="152" t="s">
        <v>99</v>
      </c>
      <c r="J269" s="152" t="s">
        <v>9406</v>
      </c>
      <c r="K269" s="152" t="s">
        <v>159</v>
      </c>
      <c r="L269" s="152" t="s">
        <v>9407</v>
      </c>
      <c r="M269" s="153">
        <v>45897.701388888891</v>
      </c>
      <c r="N269" s="153">
        <v>45899.6875</v>
      </c>
      <c r="O269" s="186"/>
      <c r="P269" s="187" t="s">
        <v>3335</v>
      </c>
      <c r="Q269" s="152" t="s">
        <v>3335</v>
      </c>
      <c r="R269" s="188" t="s">
        <v>2973</v>
      </c>
      <c r="S269" s="188" t="s">
        <v>2973</v>
      </c>
      <c r="T269" s="152" t="s">
        <v>8052</v>
      </c>
      <c r="U269" s="152" t="s">
        <v>8053</v>
      </c>
      <c r="V269" s="187" t="s">
        <v>9408</v>
      </c>
      <c r="W269" s="152" t="s">
        <v>2967</v>
      </c>
      <c r="X269" s="152" t="s">
        <v>9409</v>
      </c>
      <c r="Y269" s="152" t="s">
        <v>25</v>
      </c>
      <c r="Z269" s="189" t="str">
        <f>VLOOKUP(D269,TIPOLOGIA!A:F,5,0)</f>
        <v>TERRESTRE</v>
      </c>
      <c r="AA269" s="152" t="s">
        <v>1743</v>
      </c>
      <c r="AB269" s="152">
        <v>1</v>
      </c>
      <c r="AC269" s="152">
        <v>0</v>
      </c>
      <c r="AD269" s="87">
        <f>IF(W269="SOPORTE_TELEFÓNICO",'BASE LIQUIDACION REDEBAN 2025'!$B$19,IF(Y269="TIPO I",'BASE LIQUIDACION REDEBAN 2025'!$C$2,IF(Y269="TIPO II",'BASE LIQUIDACION REDEBAN 2025'!$C$3,IF(Y269="TIPO III",'BASE LIQUIDACION REDEBAN 2025'!$C$4,IF(Y269="TIPO IV",'BASE LIQUIDACION REDEBAN 2025'!$C$5,IF(Z269="AEREO",'BASE LIQUIDACION REDEBAN 2025'!$B$6,'BASE LIQUIDACION REDEBAN 2025'!$C$5))))))</f>
        <v>65960.072302</v>
      </c>
      <c r="AE269" s="87">
        <f>IF(OR(W269="SOPORTE_TELEFÓNICO",W269="ENVÍO"),0,IF(Y269="TIPO I",'BASE LIQUIDACION REDEBAN 2025'!$B$10,IF(Y269="TIPO II",'BASE LIQUIDACION REDEBAN 2025'!$B$11,IF(Y269="TIPO III",'BASE LIQUIDACION REDEBAN 2025'!$B$12,'BASE LIQUIDACION REDEBAN 2025'!$B$13))))</f>
        <v>75096.394270399993</v>
      </c>
      <c r="AF269" s="87">
        <f t="shared" si="4"/>
        <v>65960.072302</v>
      </c>
    </row>
    <row r="270" spans="1:32">
      <c r="A270" s="152" t="s">
        <v>76</v>
      </c>
      <c r="B270" s="152" t="str">
        <f>VLOOKUP(A270,'CENTRO DE COSTOS'!A:D,4,FALSE)</f>
        <v>DIEGO FERNANDO HENAO CARDONA</v>
      </c>
      <c r="C270" s="152" t="str">
        <f>VLOOKUP(A270,'CENTRO DE COSTOS'!A:D,2,FALSE)</f>
        <v>0004-0003</v>
      </c>
      <c r="D270" s="152">
        <v>76001</v>
      </c>
      <c r="E270" s="152" t="s">
        <v>9410</v>
      </c>
      <c r="F270" s="152">
        <v>75934</v>
      </c>
      <c r="G270" s="152" t="s">
        <v>8049</v>
      </c>
      <c r="H270" s="152" t="s">
        <v>227</v>
      </c>
      <c r="I270" s="152" t="s">
        <v>76</v>
      </c>
      <c r="J270" s="152" t="s">
        <v>9411</v>
      </c>
      <c r="K270" s="152" t="s">
        <v>159</v>
      </c>
      <c r="L270" s="152" t="s">
        <v>9412</v>
      </c>
      <c r="M270" s="153">
        <v>45897.701388888891</v>
      </c>
      <c r="N270" s="153">
        <v>45899.689583333333</v>
      </c>
      <c r="O270" s="186"/>
      <c r="P270" s="187" t="s">
        <v>3335</v>
      </c>
      <c r="Q270" s="152" t="s">
        <v>8074</v>
      </c>
      <c r="R270" s="188" t="s">
        <v>2973</v>
      </c>
      <c r="S270" s="188" t="s">
        <v>2973</v>
      </c>
      <c r="T270" s="152" t="s">
        <v>8052</v>
      </c>
      <c r="U270" s="152" t="s">
        <v>8053</v>
      </c>
      <c r="V270" s="187" t="s">
        <v>9413</v>
      </c>
      <c r="W270" s="152" t="s">
        <v>2967</v>
      </c>
      <c r="X270" s="152" t="s">
        <v>9414</v>
      </c>
      <c r="Y270" s="152" t="s">
        <v>25</v>
      </c>
      <c r="Z270" s="189" t="str">
        <f>VLOOKUP(D270,TIPOLOGIA!A:F,5,0)</f>
        <v>TERRESTRE</v>
      </c>
      <c r="AA270" s="152" t="s">
        <v>264</v>
      </c>
      <c r="AB270" s="152">
        <v>1</v>
      </c>
      <c r="AC270" s="152">
        <v>0</v>
      </c>
      <c r="AD270" s="87">
        <f>IF(W270="SOPORTE_TELEFÓNICO",'BASE LIQUIDACION REDEBAN 2025'!$B$19,IF(Y270="TIPO I",'BASE LIQUIDACION REDEBAN 2025'!$C$2,IF(Y270="TIPO II",'BASE LIQUIDACION REDEBAN 2025'!$C$3,IF(Y270="TIPO III",'BASE LIQUIDACION REDEBAN 2025'!$C$4,IF(Y270="TIPO IV",'BASE LIQUIDACION REDEBAN 2025'!$C$5,IF(Z270="AEREO",'BASE LIQUIDACION REDEBAN 2025'!$B$6,'BASE LIQUIDACION REDEBAN 2025'!$C$5))))))</f>
        <v>65960.072302</v>
      </c>
      <c r="AE270" s="87">
        <f>IF(OR(W270="SOPORTE_TELEFÓNICO",W270="ENVÍO"),0,IF(Y270="TIPO I",'BASE LIQUIDACION REDEBAN 2025'!$B$10,IF(Y270="TIPO II",'BASE LIQUIDACION REDEBAN 2025'!$B$11,IF(Y270="TIPO III",'BASE LIQUIDACION REDEBAN 2025'!$B$12,'BASE LIQUIDACION REDEBAN 2025'!$B$13))))</f>
        <v>75096.394270399993</v>
      </c>
      <c r="AF270" s="87">
        <f t="shared" si="4"/>
        <v>65960.072302</v>
      </c>
    </row>
    <row r="271" spans="1:32">
      <c r="A271" s="152" t="s">
        <v>93</v>
      </c>
      <c r="B271" s="152" t="str">
        <f>VLOOKUP(A271,'CENTRO DE COSTOS'!A:D,4,FALSE)</f>
        <v>DIEGO FERNANDO HENAO CARDONA</v>
      </c>
      <c r="C271" s="152" t="str">
        <f>VLOOKUP(A271,'CENTRO DE COSTOS'!A:D,2,FALSE)</f>
        <v>0004-0003</v>
      </c>
      <c r="D271" s="152">
        <v>52001</v>
      </c>
      <c r="E271" s="152" t="s">
        <v>9415</v>
      </c>
      <c r="F271" s="152">
        <v>75594</v>
      </c>
      <c r="G271" s="152" t="s">
        <v>8049</v>
      </c>
      <c r="H271" s="152" t="s">
        <v>174</v>
      </c>
      <c r="I271" s="152" t="s">
        <v>93</v>
      </c>
      <c r="J271" s="152" t="s">
        <v>9416</v>
      </c>
      <c r="K271" s="152" t="s">
        <v>159</v>
      </c>
      <c r="L271" s="152" t="s">
        <v>9417</v>
      </c>
      <c r="M271" s="153">
        <v>45897.701388888891</v>
      </c>
      <c r="N271" s="153">
        <v>45899.693055555559</v>
      </c>
      <c r="O271" s="186"/>
      <c r="P271" s="187" t="s">
        <v>3335</v>
      </c>
      <c r="Q271" s="152" t="s">
        <v>3335</v>
      </c>
      <c r="R271" s="188" t="s">
        <v>2973</v>
      </c>
      <c r="S271" s="188" t="s">
        <v>2973</v>
      </c>
      <c r="T271" s="152" t="s">
        <v>8052</v>
      </c>
      <c r="U271" s="152" t="s">
        <v>8053</v>
      </c>
      <c r="V271" s="187" t="s">
        <v>9418</v>
      </c>
      <c r="W271" s="152" t="s">
        <v>2967</v>
      </c>
      <c r="X271" s="152" t="s">
        <v>9419</v>
      </c>
      <c r="Y271" s="152" t="s">
        <v>25</v>
      </c>
      <c r="Z271" s="189" t="str">
        <f>VLOOKUP(D271,TIPOLOGIA!A:F,5,0)</f>
        <v>TERRESTRE</v>
      </c>
      <c r="AA271" s="152" t="s">
        <v>283</v>
      </c>
      <c r="AB271" s="152">
        <v>1</v>
      </c>
      <c r="AC271" s="152">
        <v>0</v>
      </c>
      <c r="AD271" s="87">
        <f>IF(W271="SOPORTE_TELEFÓNICO",'BASE LIQUIDACION REDEBAN 2025'!$B$19,IF(Y271="TIPO I",'BASE LIQUIDACION REDEBAN 2025'!$C$2,IF(Y271="TIPO II",'BASE LIQUIDACION REDEBAN 2025'!$C$3,IF(Y271="TIPO III",'BASE LIQUIDACION REDEBAN 2025'!$C$4,IF(Y271="TIPO IV",'BASE LIQUIDACION REDEBAN 2025'!$C$5,IF(Z271="AEREO",'BASE LIQUIDACION REDEBAN 2025'!$B$6,'BASE LIQUIDACION REDEBAN 2025'!$C$5))))))</f>
        <v>65960.072302</v>
      </c>
      <c r="AE271" s="87">
        <f>IF(OR(W271="SOPORTE_TELEFÓNICO",W271="ENVÍO"),0,IF(Y271="TIPO I",'BASE LIQUIDACION REDEBAN 2025'!$B$10,IF(Y271="TIPO II",'BASE LIQUIDACION REDEBAN 2025'!$B$11,IF(Y271="TIPO III",'BASE LIQUIDACION REDEBAN 2025'!$B$12,'BASE LIQUIDACION REDEBAN 2025'!$B$13))))</f>
        <v>75096.394270399993</v>
      </c>
      <c r="AF271" s="87">
        <f t="shared" si="4"/>
        <v>65960.072302</v>
      </c>
    </row>
    <row r="272" spans="1:32">
      <c r="A272" s="152" t="s">
        <v>90</v>
      </c>
      <c r="B272" s="152" t="str">
        <f>VLOOKUP(A272,'CENTRO DE COSTOS'!A:D,4,FALSE)</f>
        <v>JUAN SEBASTIÁN RÍOS CASTRILLÓN</v>
      </c>
      <c r="C272" s="152" t="str">
        <f>VLOOKUP(A272,'CENTRO DE COSTOS'!A:D,2,FALSE)</f>
        <v>0004-0005</v>
      </c>
      <c r="D272" s="152">
        <v>5088</v>
      </c>
      <c r="E272" s="152" t="s">
        <v>9420</v>
      </c>
      <c r="F272" s="152">
        <v>31533</v>
      </c>
      <c r="G272" s="152" t="s">
        <v>8049</v>
      </c>
      <c r="H272" s="152" t="s">
        <v>197</v>
      </c>
      <c r="I272" s="152" t="s">
        <v>211</v>
      </c>
      <c r="J272" s="152" t="s">
        <v>9421</v>
      </c>
      <c r="K272" s="152" t="s">
        <v>159</v>
      </c>
      <c r="L272" s="152" t="s">
        <v>9422</v>
      </c>
      <c r="M272" s="153">
        <v>45896.333333333336</v>
      </c>
      <c r="N272" s="153">
        <v>45899.697916666664</v>
      </c>
      <c r="O272" s="186"/>
      <c r="P272" s="187" t="s">
        <v>3335</v>
      </c>
      <c r="Q272" s="152" t="s">
        <v>3335</v>
      </c>
      <c r="R272" s="188" t="s">
        <v>200</v>
      </c>
      <c r="S272" s="188" t="s">
        <v>739</v>
      </c>
      <c r="T272" s="152" t="s">
        <v>8052</v>
      </c>
      <c r="U272" s="152" t="s">
        <v>8053</v>
      </c>
      <c r="V272" s="187" t="s">
        <v>9423</v>
      </c>
      <c r="W272" s="152" t="s">
        <v>2967</v>
      </c>
      <c r="X272" s="152" t="s">
        <v>9424</v>
      </c>
      <c r="Y272" s="152" t="s">
        <v>25</v>
      </c>
      <c r="Z272" s="189" t="str">
        <f>VLOOKUP(D272,TIPOLOGIA!A:F,5,0)</f>
        <v>TERRESTRE</v>
      </c>
      <c r="AA272" s="152" t="s">
        <v>368</v>
      </c>
      <c r="AB272" s="152">
        <v>1</v>
      </c>
      <c r="AC272" s="152">
        <v>0</v>
      </c>
      <c r="AD272" s="87">
        <f>IF(W272="SOPORTE_TELEFÓNICO",'BASE LIQUIDACION REDEBAN 2025'!$B$19,IF(Y272="TIPO I",'BASE LIQUIDACION REDEBAN 2025'!$C$2,IF(Y272="TIPO II",'BASE LIQUIDACION REDEBAN 2025'!$C$3,IF(Y272="TIPO III",'BASE LIQUIDACION REDEBAN 2025'!$C$4,IF(Y272="TIPO IV",'BASE LIQUIDACION REDEBAN 2025'!$C$5,IF(Z272="AEREO",'BASE LIQUIDACION REDEBAN 2025'!$B$6,'BASE LIQUIDACION REDEBAN 2025'!$C$5))))))</f>
        <v>65960.072302</v>
      </c>
      <c r="AE272" s="87">
        <f>IF(OR(W272="SOPORTE_TELEFÓNICO",W272="ENVÍO"),0,IF(Y272="TIPO I",'BASE LIQUIDACION REDEBAN 2025'!$B$10,IF(Y272="TIPO II",'BASE LIQUIDACION REDEBAN 2025'!$B$11,IF(Y272="TIPO III",'BASE LIQUIDACION REDEBAN 2025'!$B$12,'BASE LIQUIDACION REDEBAN 2025'!$B$13))))</f>
        <v>75096.394270399993</v>
      </c>
      <c r="AF272" s="87">
        <f t="shared" si="4"/>
        <v>65960.072302</v>
      </c>
    </row>
    <row r="273" spans="1:32">
      <c r="A273" s="152" t="s">
        <v>92</v>
      </c>
      <c r="B273" s="152" t="str">
        <f>VLOOKUP(A273,'CENTRO DE COSTOS'!A:D,4,FALSE)</f>
        <v>KEVIN ALEXIS CORZO BUSTOS</v>
      </c>
      <c r="C273" s="152" t="str">
        <f>VLOOKUP(A273,'CENTRO DE COSTOS'!A:D,2,FALSE)</f>
        <v>0004-0007</v>
      </c>
      <c r="D273" s="152">
        <v>18247</v>
      </c>
      <c r="E273" s="152">
        <v>13783471</v>
      </c>
      <c r="F273" s="152">
        <v>64332</v>
      </c>
      <c r="G273" s="152" t="s">
        <v>8049</v>
      </c>
      <c r="H273" s="152" t="s">
        <v>157</v>
      </c>
      <c r="I273" s="152" t="s">
        <v>920</v>
      </c>
      <c r="J273" s="152" t="s">
        <v>9425</v>
      </c>
      <c r="K273" s="152" t="s">
        <v>159</v>
      </c>
      <c r="L273" s="152" t="s">
        <v>9426</v>
      </c>
      <c r="M273" s="153">
        <v>45867.656944444447</v>
      </c>
      <c r="N273" s="153">
        <v>45870.677777777775</v>
      </c>
      <c r="O273" s="186"/>
      <c r="P273" s="152" t="s">
        <v>9427</v>
      </c>
      <c r="Q273" s="152" t="s">
        <v>9428</v>
      </c>
      <c r="R273" s="190" t="s">
        <v>2973</v>
      </c>
      <c r="S273" s="191" t="s">
        <v>2973</v>
      </c>
      <c r="T273" s="152" t="s">
        <v>8052</v>
      </c>
      <c r="U273" s="152" t="s">
        <v>9429</v>
      </c>
      <c r="V273" s="152" t="s">
        <v>9430</v>
      </c>
      <c r="W273" s="152" t="s">
        <v>2967</v>
      </c>
      <c r="X273" s="152" t="s">
        <v>9431</v>
      </c>
      <c r="Y273" s="188" t="s">
        <v>32</v>
      </c>
      <c r="Z273" s="189" t="str">
        <f>VLOOKUP(D273,TIPOLOGIA!A:F,5,0)</f>
        <v>TERRESTRE</v>
      </c>
      <c r="AA273" s="152" t="s">
        <v>225</v>
      </c>
      <c r="AB273" s="152">
        <v>1</v>
      </c>
      <c r="AC273" s="152">
        <v>0</v>
      </c>
      <c r="AD273" s="87">
        <f>IF(W273="SOPORTE_TELEFÓNICO",'BASE LIQUIDACION REDEBAN 2025'!$B$19,IF(Y273="TIPO I",'BASE LIQUIDACION REDEBAN 2025'!$C$2,IF(Y273="TIPO II",'BASE LIQUIDACION REDEBAN 2025'!$C$3,IF(Y273="TIPO III",'BASE LIQUIDACION REDEBAN 2025'!$C$4,IF(Y273="TIPO IV",'BASE LIQUIDACION REDEBAN 2025'!$C$5,IF(Z273="AEREO",'BASE LIQUIDACION REDEBAN 2025'!$B$6,'BASE LIQUIDACION REDEBAN 2025'!$C$5))))))</f>
        <v>479588.87655000004</v>
      </c>
      <c r="AE273" s="87">
        <f>IF(OR(W273="SOPORTE_TELEFÓNICO",W273="ENVÍO"),0,IF(Y273="TIPO I",'BASE LIQUIDACION REDEBAN 2025'!$B$10,IF(Y273="TIPO II",'BASE LIQUIDACION REDEBAN 2025'!$B$11,IF(Y273="TIPO III",'BASE LIQUIDACION REDEBAN 2025'!$B$12,'BASE LIQUIDACION REDEBAN 2025'!$B$13))))</f>
        <v>196536.5258152</v>
      </c>
      <c r="AF273" s="87">
        <f t="shared" si="4"/>
        <v>479588.87655000004</v>
      </c>
    </row>
    <row r="274" spans="1:32">
      <c r="A274" s="152" t="s">
        <v>68</v>
      </c>
      <c r="B274" s="152" t="str">
        <f>VLOOKUP(A274,'CENTRO DE COSTOS'!A:D,4,FALSE)</f>
        <v>WILLIAM ASDRUBAL ROZO ROZO</v>
      </c>
      <c r="C274" s="152" t="str">
        <f>VLOOKUP(A274,'CENTRO DE COSTOS'!A:D,2,FALSE)</f>
        <v>0004-0004</v>
      </c>
      <c r="D274" s="152">
        <v>11001</v>
      </c>
      <c r="E274" s="152">
        <v>2527322</v>
      </c>
      <c r="F274" s="152">
        <v>75911</v>
      </c>
      <c r="G274" s="152" t="s">
        <v>8049</v>
      </c>
      <c r="H274" s="152" t="s">
        <v>470</v>
      </c>
      <c r="I274" s="152" t="s">
        <v>68</v>
      </c>
      <c r="J274" s="152" t="s">
        <v>9432</v>
      </c>
      <c r="K274" s="152" t="s">
        <v>159</v>
      </c>
      <c r="L274" s="152" t="s">
        <v>9433</v>
      </c>
      <c r="M274" s="153">
        <v>45868.495138888888</v>
      </c>
      <c r="N274" s="153">
        <v>45871.334722222222</v>
      </c>
      <c r="O274" s="186"/>
      <c r="P274" s="152" t="s">
        <v>9434</v>
      </c>
      <c r="Q274" s="152" t="s">
        <v>9434</v>
      </c>
      <c r="R274" s="190" t="s">
        <v>2973</v>
      </c>
      <c r="S274" s="191" t="s">
        <v>2973</v>
      </c>
      <c r="T274" s="152" t="s">
        <v>8052</v>
      </c>
      <c r="U274" s="152" t="s">
        <v>9429</v>
      </c>
      <c r="V274" s="152" t="s">
        <v>9435</v>
      </c>
      <c r="W274" s="152" t="s">
        <v>2967</v>
      </c>
      <c r="X274" s="152" t="s">
        <v>9436</v>
      </c>
      <c r="Y274" s="188" t="s">
        <v>25</v>
      </c>
      <c r="Z274" s="189" t="str">
        <f>VLOOKUP(D274,TIPOLOGIA!A:F,5,0)</f>
        <v>TERRESTRE</v>
      </c>
      <c r="AA274" s="152" t="s">
        <v>475</v>
      </c>
      <c r="AB274" s="152">
        <v>1</v>
      </c>
      <c r="AC274" s="152">
        <v>0</v>
      </c>
      <c r="AD274" s="87">
        <f>IF(W274="SOPORTE_TELEFÓNICO",'BASE LIQUIDACION REDEBAN 2025'!$B$19,IF(Y274="TIPO I",'BASE LIQUIDACION REDEBAN 2025'!$C$2,IF(Y274="TIPO II",'BASE LIQUIDACION REDEBAN 2025'!$C$3,IF(Y274="TIPO III",'BASE LIQUIDACION REDEBAN 2025'!$C$4,IF(Y274="TIPO IV",'BASE LIQUIDACION REDEBAN 2025'!$C$5,IF(Z274="AEREO",'BASE LIQUIDACION REDEBAN 2025'!$B$6,'BASE LIQUIDACION REDEBAN 2025'!$C$5))))))</f>
        <v>65960.072302</v>
      </c>
      <c r="AE274" s="87">
        <f>IF(OR(W274="SOPORTE_TELEFÓNICO",W274="ENVÍO"),0,IF(Y274="TIPO I",'BASE LIQUIDACION REDEBAN 2025'!$B$10,IF(Y274="TIPO II",'BASE LIQUIDACION REDEBAN 2025'!$B$11,IF(Y274="TIPO III",'BASE LIQUIDACION REDEBAN 2025'!$B$12,'BASE LIQUIDACION REDEBAN 2025'!$B$13))))</f>
        <v>75096.394270399993</v>
      </c>
      <c r="AF274" s="87">
        <f t="shared" si="4"/>
        <v>65960.072302</v>
      </c>
    </row>
    <row r="275" spans="1:32">
      <c r="A275" s="152" t="s">
        <v>68</v>
      </c>
      <c r="B275" s="152" t="str">
        <f>VLOOKUP(A275,'CENTRO DE COSTOS'!A:D,4,FALSE)</f>
        <v>WILLIAM ASDRUBAL ROZO ROZO</v>
      </c>
      <c r="C275" s="152" t="str">
        <f>VLOOKUP(A275,'CENTRO DE COSTOS'!A:D,2,FALSE)</f>
        <v>0004-0004</v>
      </c>
      <c r="D275" s="152">
        <v>11001</v>
      </c>
      <c r="E275" s="152">
        <v>13742048</v>
      </c>
      <c r="F275" s="152">
        <v>13194</v>
      </c>
      <c r="G275" s="152" t="s">
        <v>8049</v>
      </c>
      <c r="H275" s="152" t="s">
        <v>470</v>
      </c>
      <c r="I275" s="152" t="s">
        <v>68</v>
      </c>
      <c r="J275" s="152" t="s">
        <v>9437</v>
      </c>
      <c r="K275" s="152" t="s">
        <v>159</v>
      </c>
      <c r="L275" s="152" t="s">
        <v>9438</v>
      </c>
      <c r="M275" s="153">
        <v>45869.524305555555</v>
      </c>
      <c r="N275" s="153">
        <v>45871.474999999999</v>
      </c>
      <c r="O275" s="186"/>
      <c r="P275" s="152" t="s">
        <v>3032</v>
      </c>
      <c r="Q275" s="152" t="s">
        <v>3032</v>
      </c>
      <c r="R275" s="190" t="s">
        <v>220</v>
      </c>
      <c r="S275" s="191" t="s">
        <v>733</v>
      </c>
      <c r="T275" s="152" t="s">
        <v>9439</v>
      </c>
      <c r="U275" s="152" t="s">
        <v>9440</v>
      </c>
      <c r="V275" s="152" t="s">
        <v>9441</v>
      </c>
      <c r="W275" s="152" t="s">
        <v>2967</v>
      </c>
      <c r="X275" s="152">
        <v>0</v>
      </c>
      <c r="Y275" s="188" t="s">
        <v>25</v>
      </c>
      <c r="Z275" s="189" t="str">
        <f>VLOOKUP(D275,TIPOLOGIA!A:F,5,0)</f>
        <v>TERRESTRE</v>
      </c>
      <c r="AA275" s="152" t="s">
        <v>506</v>
      </c>
      <c r="AB275" s="152">
        <v>1</v>
      </c>
      <c r="AC275" s="152">
        <v>0</v>
      </c>
      <c r="AD275" s="87">
        <f>IF(W275="SOPORTE_TELEFÓNICO",'BASE LIQUIDACION REDEBAN 2025'!$B$19,IF(Y275="TIPO I",'BASE LIQUIDACION REDEBAN 2025'!$C$2,IF(Y275="TIPO II",'BASE LIQUIDACION REDEBAN 2025'!$C$3,IF(Y275="TIPO III",'BASE LIQUIDACION REDEBAN 2025'!$C$4,IF(Y275="TIPO IV",'BASE LIQUIDACION REDEBAN 2025'!$C$5,IF(Z275="AEREO",'BASE LIQUIDACION REDEBAN 2025'!$B$6,'BASE LIQUIDACION REDEBAN 2025'!$C$5))))))</f>
        <v>65960.072302</v>
      </c>
      <c r="AE275" s="87">
        <f>IF(OR(W275="SOPORTE_TELEFÓNICO",W275="ENVÍO"),0,IF(Y275="TIPO I",'BASE LIQUIDACION REDEBAN 2025'!$B$10,IF(Y275="TIPO II",'BASE LIQUIDACION REDEBAN 2025'!$B$11,IF(Y275="TIPO III",'BASE LIQUIDACION REDEBAN 2025'!$B$12,'BASE LIQUIDACION REDEBAN 2025'!$B$13))))</f>
        <v>75096.394270399993</v>
      </c>
      <c r="AF275" s="87">
        <f t="shared" si="4"/>
        <v>65960.072302</v>
      </c>
    </row>
    <row r="276" spans="1:32">
      <c r="A276" s="152" t="s">
        <v>72</v>
      </c>
      <c r="B276" s="152" t="str">
        <f>VLOOKUP(A276,'CENTRO DE COSTOS'!A:D,4,FALSE)</f>
        <v>MIGUEL JULIÁN HERNÁNDEZ GUARÍN</v>
      </c>
      <c r="C276" s="152" t="str">
        <f>VLOOKUP(A276,'CENTRO DE COSTOS'!A:D,2,FALSE)</f>
        <v>0004-0008</v>
      </c>
      <c r="D276" s="152">
        <v>68547</v>
      </c>
      <c r="E276" s="152">
        <v>2535896</v>
      </c>
      <c r="F276" s="152">
        <v>62411</v>
      </c>
      <c r="G276" s="152" t="s">
        <v>8049</v>
      </c>
      <c r="H276" s="152" t="s">
        <v>820</v>
      </c>
      <c r="I276" s="152" t="s">
        <v>844</v>
      </c>
      <c r="J276" s="152" t="s">
        <v>3136</v>
      </c>
      <c r="K276" s="152" t="s">
        <v>159</v>
      </c>
      <c r="L276" s="152" t="s">
        <v>9442</v>
      </c>
      <c r="M276" s="153">
        <v>45869.74722222222</v>
      </c>
      <c r="N276" s="153">
        <v>45871.513888888891</v>
      </c>
      <c r="O276" s="186"/>
      <c r="P276" s="152" t="s">
        <v>9434</v>
      </c>
      <c r="Q276" s="152" t="s">
        <v>9434</v>
      </c>
      <c r="R276" s="190" t="s">
        <v>2973</v>
      </c>
      <c r="S276" s="191" t="s">
        <v>2973</v>
      </c>
      <c r="T276" s="152" t="s">
        <v>8052</v>
      </c>
      <c r="U276" s="152" t="s">
        <v>9429</v>
      </c>
      <c r="V276" s="152" t="s">
        <v>9443</v>
      </c>
      <c r="W276" s="152" t="s">
        <v>2967</v>
      </c>
      <c r="X276" s="152" t="s">
        <v>3139</v>
      </c>
      <c r="Y276" s="188" t="s">
        <v>28</v>
      </c>
      <c r="Z276" s="189" t="str">
        <f>VLOOKUP(D276,TIPOLOGIA!A:F,5,0)</f>
        <v>TERRESTRE</v>
      </c>
      <c r="AA276" s="152" t="s">
        <v>3140</v>
      </c>
      <c r="AB276" s="152">
        <v>1</v>
      </c>
      <c r="AC276" s="152">
        <v>0</v>
      </c>
      <c r="AD276" s="87">
        <f>IF(W276="SOPORTE_TELEFÓNICO",'BASE LIQUIDACION REDEBAN 2025'!$B$19,IF(Y276="TIPO I",'BASE LIQUIDACION REDEBAN 2025'!$C$2,IF(Y276="TIPO II",'BASE LIQUIDACION REDEBAN 2025'!$C$3,IF(Y276="TIPO III",'BASE LIQUIDACION REDEBAN 2025'!$C$4,IF(Y276="TIPO IV",'BASE LIQUIDACION REDEBAN 2025'!$C$5,IF(Z276="AEREO",'BASE LIQUIDACION REDEBAN 2025'!$B$6,'BASE LIQUIDACION REDEBAN 2025'!$C$5))))))</f>
        <v>144967.87232000002</v>
      </c>
      <c r="AE276" s="87">
        <f>IF(OR(W276="SOPORTE_TELEFÓNICO",W276="ENVÍO"),0,IF(Y276="TIPO I",'BASE LIQUIDACION REDEBAN 2025'!$B$10,IF(Y276="TIPO II",'BASE LIQUIDACION REDEBAN 2025'!$B$11,IF(Y276="TIPO III",'BASE LIQUIDACION REDEBAN 2025'!$B$12,'BASE LIQUIDACION REDEBAN 2025'!$B$13))))</f>
        <v>140395.6348884</v>
      </c>
      <c r="AF276" s="87">
        <f t="shared" si="4"/>
        <v>144967.87232000002</v>
      </c>
    </row>
    <row r="277" spans="1:32">
      <c r="A277" s="152" t="s">
        <v>91</v>
      </c>
      <c r="B277" s="152" t="str">
        <f>VLOOKUP(A277,'CENTRO DE COSTOS'!A:D,4,FALSE)</f>
        <v>JOSE MAURICIO HERNANDEZ ROJAS</v>
      </c>
      <c r="C277" s="152" t="str">
        <f>VLOOKUP(A277,'CENTRO DE COSTOS'!A:D,2,FALSE)</f>
        <v>0004-0001</v>
      </c>
      <c r="D277" s="152">
        <v>23001</v>
      </c>
      <c r="E277" s="152">
        <v>2537516</v>
      </c>
      <c r="F277" s="152">
        <v>62262</v>
      </c>
      <c r="G277" s="152" t="s">
        <v>8049</v>
      </c>
      <c r="H277" s="152" t="s">
        <v>421</v>
      </c>
      <c r="I277" s="152" t="s">
        <v>91</v>
      </c>
      <c r="J277" s="152" t="s">
        <v>9444</v>
      </c>
      <c r="K277" s="152" t="s">
        <v>159</v>
      </c>
      <c r="L277" s="152" t="s">
        <v>9445</v>
      </c>
      <c r="M277" s="153">
        <v>45870.36041666667</v>
      </c>
      <c r="N277" s="153">
        <v>45871.518055555556</v>
      </c>
      <c r="O277" s="186"/>
      <c r="P277" s="152" t="s">
        <v>9434</v>
      </c>
      <c r="Q277" s="152" t="s">
        <v>9434</v>
      </c>
      <c r="R277" s="190" t="s">
        <v>2973</v>
      </c>
      <c r="S277" s="191" t="s">
        <v>2973</v>
      </c>
      <c r="T277" s="152" t="s">
        <v>8052</v>
      </c>
      <c r="U277" s="152" t="s">
        <v>9429</v>
      </c>
      <c r="V277" s="152" t="s">
        <v>9446</v>
      </c>
      <c r="W277" s="152" t="s">
        <v>2967</v>
      </c>
      <c r="X277" s="152" t="s">
        <v>9447</v>
      </c>
      <c r="Y277" s="188" t="s">
        <v>25</v>
      </c>
      <c r="Z277" s="189" t="str">
        <f>VLOOKUP(D277,TIPOLOGIA!A:F,5,0)</f>
        <v>TERRESTRE</v>
      </c>
      <c r="AA277" s="152" t="s">
        <v>1227</v>
      </c>
      <c r="AB277" s="152">
        <v>1</v>
      </c>
      <c r="AC277" s="152">
        <v>0</v>
      </c>
      <c r="AD277" s="87">
        <f>IF(W277="SOPORTE_TELEFÓNICO",'BASE LIQUIDACION REDEBAN 2025'!$B$19,IF(Y277="TIPO I",'BASE LIQUIDACION REDEBAN 2025'!$C$2,IF(Y277="TIPO II",'BASE LIQUIDACION REDEBAN 2025'!$C$3,IF(Y277="TIPO III",'BASE LIQUIDACION REDEBAN 2025'!$C$4,IF(Y277="TIPO IV",'BASE LIQUIDACION REDEBAN 2025'!$C$5,IF(Z277="AEREO",'BASE LIQUIDACION REDEBAN 2025'!$B$6,'BASE LIQUIDACION REDEBAN 2025'!$C$5))))))</f>
        <v>65960.072302</v>
      </c>
      <c r="AE277" s="87">
        <f>IF(OR(W277="SOPORTE_TELEFÓNICO",W277="ENVÍO"),0,IF(Y277="TIPO I",'BASE LIQUIDACION REDEBAN 2025'!$B$10,IF(Y277="TIPO II",'BASE LIQUIDACION REDEBAN 2025'!$B$11,IF(Y277="TIPO III",'BASE LIQUIDACION REDEBAN 2025'!$B$12,'BASE LIQUIDACION REDEBAN 2025'!$B$13))))</f>
        <v>75096.394270399993</v>
      </c>
      <c r="AF277" s="87">
        <f t="shared" si="4"/>
        <v>65960.072302</v>
      </c>
    </row>
    <row r="278" spans="1:32">
      <c r="A278" s="152" t="s">
        <v>76</v>
      </c>
      <c r="B278" s="152" t="str">
        <f>VLOOKUP(A278,'CENTRO DE COSTOS'!A:D,4,FALSE)</f>
        <v>DIEGO FERNANDO HENAO CARDONA</v>
      </c>
      <c r="C278" s="152" t="str">
        <f>VLOOKUP(A278,'CENTRO DE COSTOS'!A:D,2,FALSE)</f>
        <v>0004-0003</v>
      </c>
      <c r="D278" s="152">
        <v>19001</v>
      </c>
      <c r="E278" s="152">
        <v>2528682</v>
      </c>
      <c r="F278" s="152">
        <v>69031</v>
      </c>
      <c r="G278" s="152" t="s">
        <v>8049</v>
      </c>
      <c r="H278" s="152" t="s">
        <v>258</v>
      </c>
      <c r="I278" s="152" t="s">
        <v>95</v>
      </c>
      <c r="J278" s="152" t="s">
        <v>9448</v>
      </c>
      <c r="K278" s="152" t="s">
        <v>159</v>
      </c>
      <c r="L278" s="152" t="s">
        <v>9449</v>
      </c>
      <c r="M278" s="153">
        <v>45868.65</v>
      </c>
      <c r="N278" s="153">
        <v>45871.521527777775</v>
      </c>
      <c r="O278" s="186"/>
      <c r="P278" s="152" t="s">
        <v>9434</v>
      </c>
      <c r="Q278" s="152" t="s">
        <v>9434</v>
      </c>
      <c r="R278" s="190" t="s">
        <v>2973</v>
      </c>
      <c r="S278" s="191" t="s">
        <v>2973</v>
      </c>
      <c r="T278" s="152" t="s">
        <v>9450</v>
      </c>
      <c r="U278" s="152" t="s">
        <v>9451</v>
      </c>
      <c r="V278" s="152" t="s">
        <v>9452</v>
      </c>
      <c r="W278" s="152" t="s">
        <v>3213</v>
      </c>
      <c r="X278" s="152">
        <v>0</v>
      </c>
      <c r="Y278" s="188" t="s">
        <v>30</v>
      </c>
      <c r="Z278" s="189" t="str">
        <f>VLOOKUP(D278,TIPOLOGIA!A:F,5,0)</f>
        <v>TERRESTRE</v>
      </c>
      <c r="AA278" s="152" t="s">
        <v>330</v>
      </c>
      <c r="AB278" s="152">
        <v>0</v>
      </c>
      <c r="AC278" s="152">
        <v>0</v>
      </c>
      <c r="AD278" s="87">
        <f>IF(W278="SOPORTE_TELEFÓNICO",'BASE LIQUIDACION REDEBAN 2025'!$B$19,IF(Y278="TIPO I",'BASE LIQUIDACION REDEBAN 2025'!$C$2,IF(Y278="TIPO II",'BASE LIQUIDACION REDEBAN 2025'!$C$3,IF(Y278="TIPO III",'BASE LIQUIDACION REDEBAN 2025'!$C$4,IF(Y278="TIPO IV",'BASE LIQUIDACION REDEBAN 2025'!$C$5,IF(Z278="AEREO",'BASE LIQUIDACION REDEBAN 2025'!$B$6,'BASE LIQUIDACION REDEBAN 2025'!$C$5))))))</f>
        <v>41241.0800752</v>
      </c>
      <c r="AE278" s="87">
        <f>IF(OR(W278="SOPORTE_TELEFÓNICO",W278="ENVÍO"),0,IF(Y278="TIPO I",'BASE LIQUIDACION REDEBAN 2025'!$B$10,IF(Y278="TIPO II",'BASE LIQUIDACION REDEBAN 2025'!$B$11,IF(Y278="TIPO III",'BASE LIQUIDACION REDEBAN 2025'!$B$12,'BASE LIQUIDACION REDEBAN 2025'!$B$13))))</f>
        <v>0</v>
      </c>
      <c r="AF278" s="87">
        <f t="shared" si="4"/>
        <v>41241.0800752</v>
      </c>
    </row>
    <row r="279" spans="1:32">
      <c r="A279" s="152" t="s">
        <v>90</v>
      </c>
      <c r="B279" s="152" t="str">
        <f>VLOOKUP(A279,'CENTRO DE COSTOS'!A:D,4,FALSE)</f>
        <v>JUAN SEBASTIÁN RÍOS CASTRILLÓN</v>
      </c>
      <c r="C279" s="152" t="str">
        <f>VLOOKUP(A279,'CENTRO DE COSTOS'!A:D,2,FALSE)</f>
        <v>0004-0005</v>
      </c>
      <c r="D279" s="152">
        <v>5001</v>
      </c>
      <c r="E279" s="152">
        <v>2533806</v>
      </c>
      <c r="F279" s="152">
        <v>37968</v>
      </c>
      <c r="G279" s="152" t="s">
        <v>8049</v>
      </c>
      <c r="H279" s="152" t="s">
        <v>197</v>
      </c>
      <c r="I279" s="152" t="s">
        <v>90</v>
      </c>
      <c r="J279" s="152" t="s">
        <v>3296</v>
      </c>
      <c r="K279" s="152" t="s">
        <v>159</v>
      </c>
      <c r="L279" s="152" t="s">
        <v>9453</v>
      </c>
      <c r="M279" s="153">
        <v>45869.515972222223</v>
      </c>
      <c r="N279" s="153">
        <v>45871.624305555553</v>
      </c>
      <c r="O279" s="186"/>
      <c r="P279" s="152" t="s">
        <v>9434</v>
      </c>
      <c r="Q279" s="152" t="s">
        <v>9434</v>
      </c>
      <c r="R279" s="190" t="s">
        <v>2973</v>
      </c>
      <c r="S279" s="191" t="s">
        <v>2973</v>
      </c>
      <c r="T279" s="152" t="s">
        <v>9450</v>
      </c>
      <c r="U279" s="152" t="s">
        <v>9451</v>
      </c>
      <c r="V279" s="152" t="s">
        <v>9454</v>
      </c>
      <c r="W279" s="152" t="s">
        <v>3213</v>
      </c>
      <c r="X279" s="152">
        <v>0</v>
      </c>
      <c r="Y279" s="188" t="s">
        <v>25</v>
      </c>
      <c r="Z279" s="189" t="str">
        <f>VLOOKUP(D279,TIPOLOGIA!A:F,5,0)</f>
        <v>TERRESTRE</v>
      </c>
      <c r="AA279" s="152" t="s">
        <v>3209</v>
      </c>
      <c r="AB279" s="152">
        <v>0</v>
      </c>
      <c r="AC279" s="152">
        <v>0</v>
      </c>
      <c r="AD279" s="87">
        <f>IF(W279="SOPORTE_TELEFÓNICO",'BASE LIQUIDACION REDEBAN 2025'!$B$19,IF(Y279="TIPO I",'BASE LIQUIDACION REDEBAN 2025'!$C$2,IF(Y279="TIPO II",'BASE LIQUIDACION REDEBAN 2025'!$C$3,IF(Y279="TIPO III",'BASE LIQUIDACION REDEBAN 2025'!$C$4,IF(Y279="TIPO IV",'BASE LIQUIDACION REDEBAN 2025'!$C$5,IF(Z279="AEREO",'BASE LIQUIDACION REDEBAN 2025'!$B$6,'BASE LIQUIDACION REDEBAN 2025'!$C$5))))))</f>
        <v>41241.0800752</v>
      </c>
      <c r="AE279" s="87">
        <f>IF(OR(W279="SOPORTE_TELEFÓNICO",W279="ENVÍO"),0,IF(Y279="TIPO I",'BASE LIQUIDACION REDEBAN 2025'!$B$10,IF(Y279="TIPO II",'BASE LIQUIDACION REDEBAN 2025'!$B$11,IF(Y279="TIPO III",'BASE LIQUIDACION REDEBAN 2025'!$B$12,'BASE LIQUIDACION REDEBAN 2025'!$B$13))))</f>
        <v>0</v>
      </c>
      <c r="AF279" s="87">
        <f t="shared" si="4"/>
        <v>41241.0800752</v>
      </c>
    </row>
    <row r="280" spans="1:32">
      <c r="A280" s="152" t="s">
        <v>100</v>
      </c>
      <c r="B280" s="152" t="str">
        <f>VLOOKUP(A280,'CENTRO DE COSTOS'!A:D,4,FALSE)</f>
        <v>KEVIN ALEXIS CORZO BUSTOS</v>
      </c>
      <c r="C280" s="152" t="str">
        <f>VLOOKUP(A280,'CENTRO DE COSTOS'!A:D,2,FALSE)</f>
        <v>0004-0007</v>
      </c>
      <c r="D280" s="152">
        <v>50223</v>
      </c>
      <c r="E280" s="152">
        <v>13792400</v>
      </c>
      <c r="F280" s="152">
        <v>56768</v>
      </c>
      <c r="G280" s="152" t="s">
        <v>8049</v>
      </c>
      <c r="H280" s="152" t="s">
        <v>295</v>
      </c>
      <c r="I280" s="152" t="s">
        <v>1018</v>
      </c>
      <c r="J280" s="152" t="s">
        <v>9455</v>
      </c>
      <c r="K280" s="152" t="s">
        <v>159</v>
      </c>
      <c r="L280" s="152" t="s">
        <v>9456</v>
      </c>
      <c r="M280" s="153">
        <v>45870.703472222223</v>
      </c>
      <c r="N280" s="153">
        <v>45873.459722222222</v>
      </c>
      <c r="O280" s="186"/>
      <c r="P280" s="152" t="s">
        <v>9427</v>
      </c>
      <c r="Q280" s="152" t="s">
        <v>9428</v>
      </c>
      <c r="R280" s="190" t="s">
        <v>2973</v>
      </c>
      <c r="S280" s="191" t="s">
        <v>2973</v>
      </c>
      <c r="T280" s="152" t="s">
        <v>8052</v>
      </c>
      <c r="U280" s="152" t="s">
        <v>9429</v>
      </c>
      <c r="V280" s="152" t="s">
        <v>9457</v>
      </c>
      <c r="W280" s="152" t="s">
        <v>2967</v>
      </c>
      <c r="X280" s="152" t="s">
        <v>9458</v>
      </c>
      <c r="Y280" s="188" t="s">
        <v>28</v>
      </c>
      <c r="Z280" s="189" t="str">
        <f>VLOOKUP(D280,TIPOLOGIA!A:F,5,0)</f>
        <v>TERRESTRE</v>
      </c>
      <c r="AA280" s="152" t="s">
        <v>937</v>
      </c>
      <c r="AB280" s="152">
        <v>1</v>
      </c>
      <c r="AC280" s="152">
        <v>0</v>
      </c>
      <c r="AD280" s="87">
        <f>IF(W280="SOPORTE_TELEFÓNICO",'BASE LIQUIDACION REDEBAN 2025'!$B$19,IF(Y280="TIPO I",'BASE LIQUIDACION REDEBAN 2025'!$C$2,IF(Y280="TIPO II",'BASE LIQUIDACION REDEBAN 2025'!$C$3,IF(Y280="TIPO III",'BASE LIQUIDACION REDEBAN 2025'!$C$4,IF(Y280="TIPO IV",'BASE LIQUIDACION REDEBAN 2025'!$C$5,IF(Z280="AEREO",'BASE LIQUIDACION REDEBAN 2025'!$B$6,'BASE LIQUIDACION REDEBAN 2025'!$C$5))))))</f>
        <v>144967.87232000002</v>
      </c>
      <c r="AE280" s="87">
        <f>IF(OR(W280="SOPORTE_TELEFÓNICO",W280="ENVÍO"),0,IF(Y280="TIPO I",'BASE LIQUIDACION REDEBAN 2025'!$B$10,IF(Y280="TIPO II",'BASE LIQUIDACION REDEBAN 2025'!$B$11,IF(Y280="TIPO III",'BASE LIQUIDACION REDEBAN 2025'!$B$12,'BASE LIQUIDACION REDEBAN 2025'!$B$13))))</f>
        <v>140395.6348884</v>
      </c>
      <c r="AF280" s="87">
        <f t="shared" si="4"/>
        <v>144967.87232000002</v>
      </c>
    </row>
    <row r="281" spans="1:32">
      <c r="A281" s="152" t="s">
        <v>98</v>
      </c>
      <c r="B281" s="152" t="str">
        <f>VLOOKUP(A281,'CENTRO DE COSTOS'!A:D,4,FALSE)</f>
        <v>MIGUEL JULIÁN HERNÁNDEZ GUARÍN</v>
      </c>
      <c r="C281" s="152" t="str">
        <f>VLOOKUP(A281,'CENTRO DE COSTOS'!A:D,2,FALSE)</f>
        <v>0004-0008</v>
      </c>
      <c r="D281" s="152">
        <v>15469</v>
      </c>
      <c r="E281" s="152">
        <v>13792799</v>
      </c>
      <c r="F281" s="152">
        <v>76900</v>
      </c>
      <c r="G281" s="152" t="s">
        <v>8049</v>
      </c>
      <c r="H281" s="152" t="s">
        <v>241</v>
      </c>
      <c r="I281" s="152" t="s">
        <v>6912</v>
      </c>
      <c r="J281" s="152" t="s">
        <v>9459</v>
      </c>
      <c r="K281" s="152" t="s">
        <v>159</v>
      </c>
      <c r="L281" s="152" t="s">
        <v>9460</v>
      </c>
      <c r="M281" s="153">
        <v>45870.703472222223</v>
      </c>
      <c r="N281" s="153">
        <v>45873.490972222222</v>
      </c>
      <c r="O281" s="186"/>
      <c r="P281" s="152" t="s">
        <v>9427</v>
      </c>
      <c r="Q281" s="152" t="s">
        <v>9428</v>
      </c>
      <c r="R281" s="190" t="s">
        <v>2973</v>
      </c>
      <c r="S281" s="191" t="s">
        <v>2973</v>
      </c>
      <c r="T281" s="152" t="s">
        <v>8052</v>
      </c>
      <c r="U281" s="152" t="s">
        <v>9429</v>
      </c>
      <c r="V281" s="152" t="s">
        <v>9461</v>
      </c>
      <c r="W281" s="152" t="s">
        <v>2967</v>
      </c>
      <c r="X281" s="152" t="s">
        <v>9462</v>
      </c>
      <c r="Y281" s="188" t="s">
        <v>28</v>
      </c>
      <c r="Z281" s="189" t="str">
        <f>VLOOKUP(D281,TIPOLOGIA!A:F,5,0)</f>
        <v>TERRESTRE</v>
      </c>
      <c r="AA281" s="152" t="s">
        <v>1148</v>
      </c>
      <c r="AB281" s="152">
        <v>1</v>
      </c>
      <c r="AC281" s="152">
        <v>0</v>
      </c>
      <c r="AD281" s="87">
        <f>IF(W281="SOPORTE_TELEFÓNICO",'BASE LIQUIDACION REDEBAN 2025'!$B$19,IF(Y281="TIPO I",'BASE LIQUIDACION REDEBAN 2025'!$C$2,IF(Y281="TIPO II",'BASE LIQUIDACION REDEBAN 2025'!$C$3,IF(Y281="TIPO III",'BASE LIQUIDACION REDEBAN 2025'!$C$4,IF(Y281="TIPO IV",'BASE LIQUIDACION REDEBAN 2025'!$C$5,IF(Z281="AEREO",'BASE LIQUIDACION REDEBAN 2025'!$B$6,'BASE LIQUIDACION REDEBAN 2025'!$C$5))))))</f>
        <v>144967.87232000002</v>
      </c>
      <c r="AE281" s="87">
        <f>IF(OR(W281="SOPORTE_TELEFÓNICO",W281="ENVÍO"),0,IF(Y281="TIPO I",'BASE LIQUIDACION REDEBAN 2025'!$B$10,IF(Y281="TIPO II",'BASE LIQUIDACION REDEBAN 2025'!$B$11,IF(Y281="TIPO III",'BASE LIQUIDACION REDEBAN 2025'!$B$12,'BASE LIQUIDACION REDEBAN 2025'!$B$13))))</f>
        <v>140395.6348884</v>
      </c>
      <c r="AF281" s="87">
        <f t="shared" si="4"/>
        <v>144967.87232000002</v>
      </c>
    </row>
    <row r="282" spans="1:32">
      <c r="A282" s="152" t="s">
        <v>76</v>
      </c>
      <c r="B282" s="152" t="str">
        <f>VLOOKUP(A282,'CENTRO DE COSTOS'!A:D,4,FALSE)</f>
        <v>DIEGO FERNANDO HENAO CARDONA</v>
      </c>
      <c r="C282" s="152" t="str">
        <f>VLOOKUP(A282,'CENTRO DE COSTOS'!A:D,2,FALSE)</f>
        <v>0004-0003</v>
      </c>
      <c r="D282" s="152">
        <v>19807</v>
      </c>
      <c r="E282" s="152">
        <v>13789667</v>
      </c>
      <c r="F282" s="152">
        <v>50878</v>
      </c>
      <c r="G282" s="152" t="s">
        <v>8049</v>
      </c>
      <c r="H282" s="152" t="s">
        <v>258</v>
      </c>
      <c r="I282" s="152" t="s">
        <v>6723</v>
      </c>
      <c r="J282" s="152" t="s">
        <v>9463</v>
      </c>
      <c r="K282" s="152" t="s">
        <v>159</v>
      </c>
      <c r="L282" s="152" t="s">
        <v>9464</v>
      </c>
      <c r="M282" s="153">
        <v>45870.703472222223</v>
      </c>
      <c r="N282" s="153">
        <v>45873.520833333336</v>
      </c>
      <c r="O282" s="186"/>
      <c r="P282" s="152" t="s">
        <v>9427</v>
      </c>
      <c r="Q282" s="152" t="s">
        <v>9428</v>
      </c>
      <c r="R282" s="190" t="s">
        <v>2973</v>
      </c>
      <c r="S282" s="191" t="s">
        <v>2973</v>
      </c>
      <c r="T282" s="152" t="s">
        <v>8052</v>
      </c>
      <c r="U282" s="152" t="s">
        <v>9429</v>
      </c>
      <c r="V282" s="152" t="s">
        <v>9465</v>
      </c>
      <c r="W282" s="152" t="s">
        <v>2967</v>
      </c>
      <c r="X282" s="152" t="s">
        <v>9466</v>
      </c>
      <c r="Y282" s="188" t="s">
        <v>30</v>
      </c>
      <c r="Z282" s="189" t="str">
        <f>VLOOKUP(D282,TIPOLOGIA!A:F,5,0)</f>
        <v>TERRESTRE</v>
      </c>
      <c r="AA282" s="152" t="s">
        <v>330</v>
      </c>
      <c r="AB282" s="152">
        <v>1</v>
      </c>
      <c r="AC282" s="152">
        <v>0</v>
      </c>
      <c r="AD282" s="87">
        <f>IF(W282="SOPORTE_TELEFÓNICO",'BASE LIQUIDACION REDEBAN 2025'!$B$19,IF(Y282="TIPO I",'BASE LIQUIDACION REDEBAN 2025'!$C$2,IF(Y282="TIPO II",'BASE LIQUIDACION REDEBAN 2025'!$C$3,IF(Y282="TIPO III",'BASE LIQUIDACION REDEBAN 2025'!$C$4,IF(Y282="TIPO IV",'BASE LIQUIDACION REDEBAN 2025'!$C$5,IF(Z282="AEREO",'BASE LIQUIDACION REDEBAN 2025'!$B$6,'BASE LIQUIDACION REDEBAN 2025'!$C$5))))))</f>
        <v>275728.78077800001</v>
      </c>
      <c r="AE282" s="87">
        <f>IF(OR(W282="SOPORTE_TELEFÓNICO",W282="ENVÍO"),0,IF(Y282="TIPO I",'BASE LIQUIDACION REDEBAN 2025'!$B$10,IF(Y282="TIPO II",'BASE LIQUIDACION REDEBAN 2025'!$B$11,IF(Y282="TIPO III",'BASE LIQUIDACION REDEBAN 2025'!$B$12,'BASE LIQUIDACION REDEBAN 2025'!$B$13))))</f>
        <v>196536.5258152</v>
      </c>
      <c r="AF282" s="87">
        <f t="shared" si="4"/>
        <v>275728.78077800001</v>
      </c>
    </row>
    <row r="283" spans="1:32">
      <c r="A283" s="152" t="s">
        <v>76</v>
      </c>
      <c r="B283" s="152" t="str">
        <f>VLOOKUP(A283,'CENTRO DE COSTOS'!A:D,4,FALSE)</f>
        <v>DIEGO FERNANDO HENAO CARDONA</v>
      </c>
      <c r="C283" s="152" t="str">
        <f>VLOOKUP(A283,'CENTRO DE COSTOS'!A:D,2,FALSE)</f>
        <v>0004-0003</v>
      </c>
      <c r="D283" s="152">
        <v>76001</v>
      </c>
      <c r="E283" s="152">
        <v>2544519</v>
      </c>
      <c r="F283" s="152">
        <v>46873</v>
      </c>
      <c r="G283" s="152" t="s">
        <v>8049</v>
      </c>
      <c r="H283" s="152" t="s">
        <v>227</v>
      </c>
      <c r="I283" s="152" t="s">
        <v>76</v>
      </c>
      <c r="J283" s="152" t="s">
        <v>3485</v>
      </c>
      <c r="K283" s="152" t="s">
        <v>159</v>
      </c>
      <c r="L283" s="152" t="s">
        <v>9467</v>
      </c>
      <c r="M283" s="153">
        <v>45873.333333333336</v>
      </c>
      <c r="N283" s="153">
        <v>45873.555555555555</v>
      </c>
      <c r="O283" s="186"/>
      <c r="P283" s="152" t="s">
        <v>9434</v>
      </c>
      <c r="Q283" s="152" t="s">
        <v>9434</v>
      </c>
      <c r="R283" s="190" t="s">
        <v>2973</v>
      </c>
      <c r="S283" s="191" t="s">
        <v>2973</v>
      </c>
      <c r="T283" s="152" t="s">
        <v>9439</v>
      </c>
      <c r="U283" s="152" t="s">
        <v>9468</v>
      </c>
      <c r="V283" s="152" t="s">
        <v>9469</v>
      </c>
      <c r="W283" s="152" t="s">
        <v>2967</v>
      </c>
      <c r="X283" s="152" t="s">
        <v>3488</v>
      </c>
      <c r="Y283" s="188" t="s">
        <v>25</v>
      </c>
      <c r="Z283" s="189" t="str">
        <f>VLOOKUP(D283,TIPOLOGIA!A:F,5,0)</f>
        <v>TERRESTRE</v>
      </c>
      <c r="AA283" s="152" t="s">
        <v>1442</v>
      </c>
      <c r="AB283" s="152">
        <v>1</v>
      </c>
      <c r="AC283" s="152">
        <v>0</v>
      </c>
      <c r="AD283" s="87">
        <f>IF(W283="SOPORTE_TELEFÓNICO",'BASE LIQUIDACION REDEBAN 2025'!$B$19,IF(Y283="TIPO I",'BASE LIQUIDACION REDEBAN 2025'!$C$2,IF(Y283="TIPO II",'BASE LIQUIDACION REDEBAN 2025'!$C$3,IF(Y283="TIPO III",'BASE LIQUIDACION REDEBAN 2025'!$C$4,IF(Y283="TIPO IV",'BASE LIQUIDACION REDEBAN 2025'!$C$5,IF(Z283="AEREO",'BASE LIQUIDACION REDEBAN 2025'!$B$6,'BASE LIQUIDACION REDEBAN 2025'!$C$5))))))</f>
        <v>65960.072302</v>
      </c>
      <c r="AE283" s="87">
        <f>IF(OR(W283="SOPORTE_TELEFÓNICO",W283="ENVÍO"),0,IF(Y283="TIPO I",'BASE LIQUIDACION REDEBAN 2025'!$B$10,IF(Y283="TIPO II",'BASE LIQUIDACION REDEBAN 2025'!$B$11,IF(Y283="TIPO III",'BASE LIQUIDACION REDEBAN 2025'!$B$12,'BASE LIQUIDACION REDEBAN 2025'!$B$13))))</f>
        <v>75096.394270399993</v>
      </c>
      <c r="AF283" s="87">
        <f t="shared" si="4"/>
        <v>65960.072302</v>
      </c>
    </row>
    <row r="284" spans="1:32">
      <c r="A284" s="152" t="s">
        <v>90</v>
      </c>
      <c r="B284" s="152" t="str">
        <f>VLOOKUP(A284,'CENTRO DE COSTOS'!A:D,4,FALSE)</f>
        <v>JUAN SEBASTIÁN RÍOS CASTRILLÓN</v>
      </c>
      <c r="C284" s="152" t="str">
        <f>VLOOKUP(A284,'CENTRO DE COSTOS'!A:D,2,FALSE)</f>
        <v>0004-0005</v>
      </c>
      <c r="D284" s="152">
        <v>5001</v>
      </c>
      <c r="E284" s="152">
        <v>13807929</v>
      </c>
      <c r="F284" s="152">
        <v>71800</v>
      </c>
      <c r="G284" s="152" t="s">
        <v>8049</v>
      </c>
      <c r="H284" s="152" t="s">
        <v>197</v>
      </c>
      <c r="I284" s="152" t="s">
        <v>90</v>
      </c>
      <c r="J284" s="152" t="s">
        <v>9470</v>
      </c>
      <c r="K284" s="152" t="s">
        <v>159</v>
      </c>
      <c r="L284" s="152" t="s">
        <v>9471</v>
      </c>
      <c r="M284" s="153">
        <v>45870.703472222223</v>
      </c>
      <c r="N284" s="153">
        <v>45873.57708333333</v>
      </c>
      <c r="O284" s="186"/>
      <c r="P284" s="152" t="s">
        <v>9427</v>
      </c>
      <c r="Q284" s="152" t="s">
        <v>9428</v>
      </c>
      <c r="R284" s="190" t="s">
        <v>2973</v>
      </c>
      <c r="S284" s="191" t="s">
        <v>2973</v>
      </c>
      <c r="T284" s="152" t="s">
        <v>8052</v>
      </c>
      <c r="U284" s="152" t="s">
        <v>9429</v>
      </c>
      <c r="V284" s="152" t="s">
        <v>9472</v>
      </c>
      <c r="W284" s="152" t="s">
        <v>2967</v>
      </c>
      <c r="X284" s="152" t="s">
        <v>9473</v>
      </c>
      <c r="Y284" s="188" t="s">
        <v>25</v>
      </c>
      <c r="Z284" s="189" t="str">
        <f>VLOOKUP(D284,TIPOLOGIA!A:F,5,0)</f>
        <v>TERRESTRE</v>
      </c>
      <c r="AA284" s="152" t="s">
        <v>270</v>
      </c>
      <c r="AB284" s="152">
        <v>1</v>
      </c>
      <c r="AC284" s="152">
        <v>0</v>
      </c>
      <c r="AD284" s="87">
        <f>IF(W284="SOPORTE_TELEFÓNICO",'BASE LIQUIDACION REDEBAN 2025'!$B$19,IF(Y284="TIPO I",'BASE LIQUIDACION REDEBAN 2025'!$C$2,IF(Y284="TIPO II",'BASE LIQUIDACION REDEBAN 2025'!$C$3,IF(Y284="TIPO III",'BASE LIQUIDACION REDEBAN 2025'!$C$4,IF(Y284="TIPO IV",'BASE LIQUIDACION REDEBAN 2025'!$C$5,IF(Z284="AEREO",'BASE LIQUIDACION REDEBAN 2025'!$B$6,'BASE LIQUIDACION REDEBAN 2025'!$C$5))))))</f>
        <v>65960.072302</v>
      </c>
      <c r="AE284" s="87">
        <f>IF(OR(W284="SOPORTE_TELEFÓNICO",W284="ENVÍO"),0,IF(Y284="TIPO I",'BASE LIQUIDACION REDEBAN 2025'!$B$10,IF(Y284="TIPO II",'BASE LIQUIDACION REDEBAN 2025'!$B$11,IF(Y284="TIPO III",'BASE LIQUIDACION REDEBAN 2025'!$B$12,'BASE LIQUIDACION REDEBAN 2025'!$B$13))))</f>
        <v>75096.394270399993</v>
      </c>
      <c r="AF284" s="87">
        <f t="shared" si="4"/>
        <v>65960.072302</v>
      </c>
    </row>
    <row r="285" spans="1:32">
      <c r="A285" s="152" t="s">
        <v>100</v>
      </c>
      <c r="B285" s="152" t="str">
        <f>VLOOKUP(A285,'CENTRO DE COSTOS'!A:D,4,FALSE)</f>
        <v>KEVIN ALEXIS CORZO BUSTOS</v>
      </c>
      <c r="C285" s="152" t="str">
        <f>VLOOKUP(A285,'CENTRO DE COSTOS'!A:D,2,FALSE)</f>
        <v>0004-0007</v>
      </c>
      <c r="D285" s="152">
        <v>50001</v>
      </c>
      <c r="E285" s="152">
        <v>13797878</v>
      </c>
      <c r="F285" s="152">
        <v>79202</v>
      </c>
      <c r="G285" s="152" t="s">
        <v>8049</v>
      </c>
      <c r="H285" s="152" t="s">
        <v>295</v>
      </c>
      <c r="I285" s="152" t="s">
        <v>100</v>
      </c>
      <c r="J285" s="152" t="s">
        <v>9474</v>
      </c>
      <c r="K285" s="152" t="s">
        <v>159</v>
      </c>
      <c r="L285" s="152" t="s">
        <v>9475</v>
      </c>
      <c r="M285" s="153">
        <v>45870.703472222223</v>
      </c>
      <c r="N285" s="153">
        <v>45873.618055555555</v>
      </c>
      <c r="O285" s="186"/>
      <c r="P285" s="152" t="s">
        <v>9427</v>
      </c>
      <c r="Q285" s="152" t="s">
        <v>9428</v>
      </c>
      <c r="R285" s="190" t="s">
        <v>2973</v>
      </c>
      <c r="S285" s="191" t="s">
        <v>2973</v>
      </c>
      <c r="T285" s="152" t="s">
        <v>8052</v>
      </c>
      <c r="U285" s="152" t="s">
        <v>9429</v>
      </c>
      <c r="V285" s="152" t="s">
        <v>9476</v>
      </c>
      <c r="W285" s="152" t="s">
        <v>2967</v>
      </c>
      <c r="X285" s="152" t="s">
        <v>9477</v>
      </c>
      <c r="Y285" s="188" t="s">
        <v>25</v>
      </c>
      <c r="Z285" s="189" t="str">
        <f>VLOOKUP(D285,TIPOLOGIA!A:F,5,0)</f>
        <v>TERRESTRE</v>
      </c>
      <c r="AA285" s="152" t="s">
        <v>301</v>
      </c>
      <c r="AB285" s="152">
        <v>1</v>
      </c>
      <c r="AC285" s="152">
        <v>0</v>
      </c>
      <c r="AD285" s="87">
        <f>IF(W285="SOPORTE_TELEFÓNICO",'BASE LIQUIDACION REDEBAN 2025'!$B$19,IF(Y285="TIPO I",'BASE LIQUIDACION REDEBAN 2025'!$C$2,IF(Y285="TIPO II",'BASE LIQUIDACION REDEBAN 2025'!$C$3,IF(Y285="TIPO III",'BASE LIQUIDACION REDEBAN 2025'!$C$4,IF(Y285="TIPO IV",'BASE LIQUIDACION REDEBAN 2025'!$C$5,IF(Z285="AEREO",'BASE LIQUIDACION REDEBAN 2025'!$B$6,'BASE LIQUIDACION REDEBAN 2025'!$C$5))))))</f>
        <v>65960.072302</v>
      </c>
      <c r="AE285" s="87">
        <f>IF(OR(W285="SOPORTE_TELEFÓNICO",W285="ENVÍO"),0,IF(Y285="TIPO I",'BASE LIQUIDACION REDEBAN 2025'!$B$10,IF(Y285="TIPO II",'BASE LIQUIDACION REDEBAN 2025'!$B$11,IF(Y285="TIPO III",'BASE LIQUIDACION REDEBAN 2025'!$B$12,'BASE LIQUIDACION REDEBAN 2025'!$B$13))))</f>
        <v>75096.394270399993</v>
      </c>
      <c r="AF285" s="87">
        <f t="shared" si="4"/>
        <v>65960.072302</v>
      </c>
    </row>
    <row r="286" spans="1:32">
      <c r="A286" s="152" t="s">
        <v>64</v>
      </c>
      <c r="B286" s="152" t="str">
        <f>VLOOKUP(A286,'CENTRO DE COSTOS'!A:D,4,FALSE)</f>
        <v>JOSE MAURICIO HERNANDEZ ROJAS</v>
      </c>
      <c r="C286" s="152" t="str">
        <f>VLOOKUP(A286,'CENTRO DE COSTOS'!A:D,2,FALSE)</f>
        <v>0004-0001</v>
      </c>
      <c r="D286" s="152">
        <v>8001</v>
      </c>
      <c r="E286" s="152">
        <v>13783584</v>
      </c>
      <c r="F286" s="152">
        <v>73803</v>
      </c>
      <c r="G286" s="152" t="s">
        <v>8049</v>
      </c>
      <c r="H286" s="152" t="s">
        <v>389</v>
      </c>
      <c r="I286" s="152" t="s">
        <v>64</v>
      </c>
      <c r="J286" s="152" t="s">
        <v>9478</v>
      </c>
      <c r="K286" s="152" t="s">
        <v>159</v>
      </c>
      <c r="L286" s="152" t="s">
        <v>9479</v>
      </c>
      <c r="M286" s="153">
        <v>45870.703472222223</v>
      </c>
      <c r="N286" s="153">
        <v>45873.666666666664</v>
      </c>
      <c r="O286" s="186"/>
      <c r="P286" s="152" t="s">
        <v>9427</v>
      </c>
      <c r="Q286" s="152" t="s">
        <v>9428</v>
      </c>
      <c r="R286" s="190" t="s">
        <v>2973</v>
      </c>
      <c r="S286" s="191" t="s">
        <v>2973</v>
      </c>
      <c r="T286" s="152" t="s">
        <v>8052</v>
      </c>
      <c r="U286" s="152" t="s">
        <v>9429</v>
      </c>
      <c r="V286" s="152" t="s">
        <v>9480</v>
      </c>
      <c r="W286" s="152" t="s">
        <v>2967</v>
      </c>
      <c r="X286" s="152" t="s">
        <v>9481</v>
      </c>
      <c r="Y286" s="188" t="s">
        <v>25</v>
      </c>
      <c r="Z286" s="189" t="str">
        <f>VLOOKUP(D286,TIPOLOGIA!A:F,5,0)</f>
        <v>TERRESTRE</v>
      </c>
      <c r="AA286" s="152" t="s">
        <v>799</v>
      </c>
      <c r="AB286" s="152">
        <v>1</v>
      </c>
      <c r="AC286" s="152">
        <v>0</v>
      </c>
      <c r="AD286" s="87">
        <f>IF(W286="SOPORTE_TELEFÓNICO",'BASE LIQUIDACION REDEBAN 2025'!$B$19,IF(Y286="TIPO I",'BASE LIQUIDACION REDEBAN 2025'!$C$2,IF(Y286="TIPO II",'BASE LIQUIDACION REDEBAN 2025'!$C$3,IF(Y286="TIPO III",'BASE LIQUIDACION REDEBAN 2025'!$C$4,IF(Y286="TIPO IV",'BASE LIQUIDACION REDEBAN 2025'!$C$5,IF(Z286="AEREO",'BASE LIQUIDACION REDEBAN 2025'!$B$6,'BASE LIQUIDACION REDEBAN 2025'!$C$5))))))</f>
        <v>65960.072302</v>
      </c>
      <c r="AE286" s="87">
        <f>IF(OR(W286="SOPORTE_TELEFÓNICO",W286="ENVÍO"),0,IF(Y286="TIPO I",'BASE LIQUIDACION REDEBAN 2025'!$B$10,IF(Y286="TIPO II",'BASE LIQUIDACION REDEBAN 2025'!$B$11,IF(Y286="TIPO III",'BASE LIQUIDACION REDEBAN 2025'!$B$12,'BASE LIQUIDACION REDEBAN 2025'!$B$13))))</f>
        <v>75096.394270399993</v>
      </c>
      <c r="AF286" s="87">
        <f t="shared" si="4"/>
        <v>65960.072302</v>
      </c>
    </row>
    <row r="287" spans="1:32">
      <c r="A287" s="152" t="s">
        <v>68</v>
      </c>
      <c r="B287" s="152" t="str">
        <f>VLOOKUP(A287,'CENTRO DE COSTOS'!A:D,4,FALSE)</f>
        <v>WILLIAM ASDRUBAL ROZO ROZO</v>
      </c>
      <c r="C287" s="152" t="str">
        <f>VLOOKUP(A287,'CENTRO DE COSTOS'!A:D,2,FALSE)</f>
        <v>0004-0004</v>
      </c>
      <c r="D287" s="152">
        <v>11001</v>
      </c>
      <c r="E287" s="152">
        <v>13818981</v>
      </c>
      <c r="F287" s="152">
        <v>78974</v>
      </c>
      <c r="G287" s="152" t="s">
        <v>8049</v>
      </c>
      <c r="H287" s="152" t="s">
        <v>470</v>
      </c>
      <c r="I287" s="152" t="s">
        <v>68</v>
      </c>
      <c r="J287" s="152" t="s">
        <v>9482</v>
      </c>
      <c r="K287" s="152" t="s">
        <v>159</v>
      </c>
      <c r="L287" s="152" t="s">
        <v>9483</v>
      </c>
      <c r="M287" s="153">
        <v>45869.524305555555</v>
      </c>
      <c r="N287" s="153">
        <v>45874.379166666666</v>
      </c>
      <c r="O287" s="186"/>
      <c r="P287" s="152" t="s">
        <v>3032</v>
      </c>
      <c r="Q287" s="152" t="s">
        <v>3032</v>
      </c>
      <c r="R287" s="190" t="s">
        <v>200</v>
      </c>
      <c r="S287" s="191" t="s">
        <v>739</v>
      </c>
      <c r="T287" s="152" t="s">
        <v>8052</v>
      </c>
      <c r="U287" s="152" t="s">
        <v>9429</v>
      </c>
      <c r="V287" s="152" t="s">
        <v>9484</v>
      </c>
      <c r="W287" s="152" t="s">
        <v>2967</v>
      </c>
      <c r="X287" s="152" t="s">
        <v>9485</v>
      </c>
      <c r="Y287" s="188" t="s">
        <v>25</v>
      </c>
      <c r="Z287" s="189" t="str">
        <f>VLOOKUP(D287,TIPOLOGIA!A:F,5,0)</f>
        <v>TERRESTRE</v>
      </c>
      <c r="AA287" s="152" t="s">
        <v>887</v>
      </c>
      <c r="AB287" s="152">
        <v>2</v>
      </c>
      <c r="AC287" s="152">
        <v>0</v>
      </c>
      <c r="AD287" s="87">
        <f>IF(W287="SOPORTE_TELEFÓNICO",'BASE LIQUIDACION REDEBAN 2025'!$B$19,IF(Y287="TIPO I",'BASE LIQUIDACION REDEBAN 2025'!$C$2,IF(Y287="TIPO II",'BASE LIQUIDACION REDEBAN 2025'!$C$3,IF(Y287="TIPO III",'BASE LIQUIDACION REDEBAN 2025'!$C$4,IF(Y287="TIPO IV",'BASE LIQUIDACION REDEBAN 2025'!$C$5,IF(Z287="AEREO",'BASE LIQUIDACION REDEBAN 2025'!$B$6,'BASE LIQUIDACION REDEBAN 2025'!$C$5))))))</f>
        <v>65960.072302</v>
      </c>
      <c r="AE287" s="87">
        <f>IF(OR(W287="SOPORTE_TELEFÓNICO",W287="ENVÍO"),0,IF(Y287="TIPO I",'BASE LIQUIDACION REDEBAN 2025'!$B$10,IF(Y287="TIPO II",'BASE LIQUIDACION REDEBAN 2025'!$B$11,IF(Y287="TIPO III",'BASE LIQUIDACION REDEBAN 2025'!$B$12,'BASE LIQUIDACION REDEBAN 2025'!$B$13))))</f>
        <v>75096.394270399993</v>
      </c>
      <c r="AF287" s="87">
        <f t="shared" si="4"/>
        <v>131920.144604</v>
      </c>
    </row>
    <row r="288" spans="1:32">
      <c r="A288" s="152" t="s">
        <v>98</v>
      </c>
      <c r="B288" s="152" t="str">
        <f>VLOOKUP(A288,'CENTRO DE COSTOS'!A:D,4,FALSE)</f>
        <v>MIGUEL JULIÁN HERNÁNDEZ GUARÍN</v>
      </c>
      <c r="C288" s="152" t="str">
        <f>VLOOKUP(A288,'CENTRO DE COSTOS'!A:D,2,FALSE)</f>
        <v>0004-0008</v>
      </c>
      <c r="D288" s="152">
        <v>15135</v>
      </c>
      <c r="E288" s="152">
        <v>2527028</v>
      </c>
      <c r="F288" s="152">
        <v>76247</v>
      </c>
      <c r="G288" s="152" t="s">
        <v>8049</v>
      </c>
      <c r="H288" s="152" t="s">
        <v>241</v>
      </c>
      <c r="I288" s="152" t="s">
        <v>9486</v>
      </c>
      <c r="J288" s="152" t="s">
        <v>9487</v>
      </c>
      <c r="K288" s="152" t="s">
        <v>159</v>
      </c>
      <c r="L288" s="152" t="s">
        <v>9488</v>
      </c>
      <c r="M288" s="153">
        <v>45868.477777777778</v>
      </c>
      <c r="N288" s="153">
        <v>45874.435416666667</v>
      </c>
      <c r="O288" s="186"/>
      <c r="P288" s="152" t="s">
        <v>9434</v>
      </c>
      <c r="Q288" s="152" t="s">
        <v>9434</v>
      </c>
      <c r="R288" s="190" t="s">
        <v>2973</v>
      </c>
      <c r="S288" s="191" t="s">
        <v>2973</v>
      </c>
      <c r="T288" s="152" t="s">
        <v>8052</v>
      </c>
      <c r="U288" s="152" t="s">
        <v>9429</v>
      </c>
      <c r="V288" s="152" t="s">
        <v>9489</v>
      </c>
      <c r="W288" s="152" t="s">
        <v>2967</v>
      </c>
      <c r="X288" s="152" t="s">
        <v>9490</v>
      </c>
      <c r="Y288" s="188" t="s">
        <v>32</v>
      </c>
      <c r="Z288" s="189" t="str">
        <f>VLOOKUP(D288,TIPOLOGIA!A:F,5,0)</f>
        <v>TERRESTRE</v>
      </c>
      <c r="AA288" s="152" t="s">
        <v>247</v>
      </c>
      <c r="AB288" s="152">
        <v>1</v>
      </c>
      <c r="AC288" s="152">
        <v>0</v>
      </c>
      <c r="AD288" s="87">
        <f>IF(W288="SOPORTE_TELEFÓNICO",'BASE LIQUIDACION REDEBAN 2025'!$B$19,IF(Y288="TIPO I",'BASE LIQUIDACION REDEBAN 2025'!$C$2,IF(Y288="TIPO II",'BASE LIQUIDACION REDEBAN 2025'!$C$3,IF(Y288="TIPO III",'BASE LIQUIDACION REDEBAN 2025'!$C$4,IF(Y288="TIPO IV",'BASE LIQUIDACION REDEBAN 2025'!$C$5,IF(Z288="AEREO",'BASE LIQUIDACION REDEBAN 2025'!$B$6,'BASE LIQUIDACION REDEBAN 2025'!$C$5))))))</f>
        <v>479588.87655000004</v>
      </c>
      <c r="AE288" s="87">
        <f>IF(OR(W288="SOPORTE_TELEFÓNICO",W288="ENVÍO"),0,IF(Y288="TIPO I",'BASE LIQUIDACION REDEBAN 2025'!$B$10,IF(Y288="TIPO II",'BASE LIQUIDACION REDEBAN 2025'!$B$11,IF(Y288="TIPO III",'BASE LIQUIDACION REDEBAN 2025'!$B$12,'BASE LIQUIDACION REDEBAN 2025'!$B$13))))</f>
        <v>196536.5258152</v>
      </c>
      <c r="AF288" s="87">
        <f t="shared" si="4"/>
        <v>479588.87655000004</v>
      </c>
    </row>
    <row r="289" spans="1:32">
      <c r="A289" s="152" t="s">
        <v>90</v>
      </c>
      <c r="B289" s="152" t="str">
        <f>VLOOKUP(A289,'CENTRO DE COSTOS'!A:D,4,FALSE)</f>
        <v>JUAN SEBASTIÁN RÍOS CASTRILLÓN</v>
      </c>
      <c r="C289" s="152" t="str">
        <f>VLOOKUP(A289,'CENTRO DE COSTOS'!A:D,2,FALSE)</f>
        <v>0004-0005</v>
      </c>
      <c r="D289" s="152">
        <v>5001</v>
      </c>
      <c r="E289" s="152">
        <v>2541293</v>
      </c>
      <c r="F289" s="152">
        <v>79164</v>
      </c>
      <c r="G289" s="152" t="s">
        <v>8049</v>
      </c>
      <c r="H289" s="152" t="s">
        <v>197</v>
      </c>
      <c r="I289" s="152" t="s">
        <v>90</v>
      </c>
      <c r="J289" s="152" t="s">
        <v>9491</v>
      </c>
      <c r="K289" s="152" t="s">
        <v>159</v>
      </c>
      <c r="L289" s="152" t="s">
        <v>9492</v>
      </c>
      <c r="M289" s="153">
        <v>45870.648611111108</v>
      </c>
      <c r="N289" s="153">
        <v>45874.445138888892</v>
      </c>
      <c r="O289" s="186"/>
      <c r="P289" s="152" t="s">
        <v>9434</v>
      </c>
      <c r="Q289" s="152" t="s">
        <v>9434</v>
      </c>
      <c r="R289" s="190" t="s">
        <v>2973</v>
      </c>
      <c r="S289" s="191" t="s">
        <v>2973</v>
      </c>
      <c r="T289" s="152" t="s">
        <v>8052</v>
      </c>
      <c r="U289" s="152" t="s">
        <v>9429</v>
      </c>
      <c r="V289" s="152" t="s">
        <v>9493</v>
      </c>
      <c r="W289" s="152" t="s">
        <v>2967</v>
      </c>
      <c r="X289" s="152" t="s">
        <v>9494</v>
      </c>
      <c r="Y289" s="188" t="s">
        <v>25</v>
      </c>
      <c r="Z289" s="189" t="str">
        <f>VLOOKUP(D289,TIPOLOGIA!A:F,5,0)</f>
        <v>TERRESTRE</v>
      </c>
      <c r="AA289" s="152" t="s">
        <v>270</v>
      </c>
      <c r="AB289" s="152">
        <v>1</v>
      </c>
      <c r="AC289" s="152">
        <v>0</v>
      </c>
      <c r="AD289" s="87">
        <f>IF(W289="SOPORTE_TELEFÓNICO",'BASE LIQUIDACION REDEBAN 2025'!$B$19,IF(Y289="TIPO I",'BASE LIQUIDACION REDEBAN 2025'!$C$2,IF(Y289="TIPO II",'BASE LIQUIDACION REDEBAN 2025'!$C$3,IF(Y289="TIPO III",'BASE LIQUIDACION REDEBAN 2025'!$C$4,IF(Y289="TIPO IV",'BASE LIQUIDACION REDEBAN 2025'!$C$5,IF(Z289="AEREO",'BASE LIQUIDACION REDEBAN 2025'!$B$6,'BASE LIQUIDACION REDEBAN 2025'!$C$5))))))</f>
        <v>65960.072302</v>
      </c>
      <c r="AE289" s="87">
        <f>IF(OR(W289="SOPORTE_TELEFÓNICO",W289="ENVÍO"),0,IF(Y289="TIPO I",'BASE LIQUIDACION REDEBAN 2025'!$B$10,IF(Y289="TIPO II",'BASE LIQUIDACION REDEBAN 2025'!$B$11,IF(Y289="TIPO III",'BASE LIQUIDACION REDEBAN 2025'!$B$12,'BASE LIQUIDACION REDEBAN 2025'!$B$13))))</f>
        <v>75096.394270399993</v>
      </c>
      <c r="AF289" s="87">
        <f t="shared" si="4"/>
        <v>65960.072302</v>
      </c>
    </row>
    <row r="290" spans="1:32">
      <c r="A290" s="152" t="s">
        <v>76</v>
      </c>
      <c r="B290" s="152" t="str">
        <f>VLOOKUP(A290,'CENTRO DE COSTOS'!A:D,4,FALSE)</f>
        <v>DIEGO FERNANDO HENAO CARDONA</v>
      </c>
      <c r="C290" s="152" t="str">
        <f>VLOOKUP(A290,'CENTRO DE COSTOS'!A:D,2,FALSE)</f>
        <v>0004-0003</v>
      </c>
      <c r="D290" s="152">
        <v>76001</v>
      </c>
      <c r="E290" s="152">
        <v>13820032</v>
      </c>
      <c r="F290" s="152">
        <v>66594</v>
      </c>
      <c r="G290" s="152" t="s">
        <v>8049</v>
      </c>
      <c r="H290" s="152" t="s">
        <v>227</v>
      </c>
      <c r="I290" s="152" t="s">
        <v>76</v>
      </c>
      <c r="J290" s="152" t="s">
        <v>9495</v>
      </c>
      <c r="K290" s="152" t="s">
        <v>159</v>
      </c>
      <c r="L290" s="152" t="s">
        <v>9496</v>
      </c>
      <c r="M290" s="153">
        <v>45870.703472222223</v>
      </c>
      <c r="N290" s="153">
        <v>45874.449305555558</v>
      </c>
      <c r="O290" s="186"/>
      <c r="P290" s="152" t="s">
        <v>3032</v>
      </c>
      <c r="Q290" s="152" t="s">
        <v>3032</v>
      </c>
      <c r="R290" s="190" t="s">
        <v>2973</v>
      </c>
      <c r="S290" s="191" t="s">
        <v>2973</v>
      </c>
      <c r="T290" s="152" t="s">
        <v>9439</v>
      </c>
      <c r="U290" s="152" t="s">
        <v>9497</v>
      </c>
      <c r="V290" s="152" t="s">
        <v>9498</v>
      </c>
      <c r="W290" s="152" t="s">
        <v>2967</v>
      </c>
      <c r="X290" s="152">
        <v>0</v>
      </c>
      <c r="Y290" s="188" t="s">
        <v>25</v>
      </c>
      <c r="Z290" s="189" t="str">
        <f>VLOOKUP(D290,TIPOLOGIA!A:F,5,0)</f>
        <v>TERRESTRE</v>
      </c>
      <c r="AA290" s="152" t="s">
        <v>233</v>
      </c>
      <c r="AB290" s="152">
        <v>1</v>
      </c>
      <c r="AC290" s="152">
        <v>0</v>
      </c>
      <c r="AD290" s="87">
        <f>IF(W290="SOPORTE_TELEFÓNICO",'BASE LIQUIDACION REDEBAN 2025'!$B$19,IF(Y290="TIPO I",'BASE LIQUIDACION REDEBAN 2025'!$C$2,IF(Y290="TIPO II",'BASE LIQUIDACION REDEBAN 2025'!$C$3,IF(Y290="TIPO III",'BASE LIQUIDACION REDEBAN 2025'!$C$4,IF(Y290="TIPO IV",'BASE LIQUIDACION REDEBAN 2025'!$C$5,IF(Z290="AEREO",'BASE LIQUIDACION REDEBAN 2025'!$B$6,'BASE LIQUIDACION REDEBAN 2025'!$C$5))))))</f>
        <v>65960.072302</v>
      </c>
      <c r="AE290" s="87">
        <f>IF(OR(W290="SOPORTE_TELEFÓNICO",W290="ENVÍO"),0,IF(Y290="TIPO I",'BASE LIQUIDACION REDEBAN 2025'!$B$10,IF(Y290="TIPO II",'BASE LIQUIDACION REDEBAN 2025'!$B$11,IF(Y290="TIPO III",'BASE LIQUIDACION REDEBAN 2025'!$B$12,'BASE LIQUIDACION REDEBAN 2025'!$B$13))))</f>
        <v>75096.394270399993</v>
      </c>
      <c r="AF290" s="87">
        <f t="shared" si="4"/>
        <v>65960.072302</v>
      </c>
    </row>
    <row r="291" spans="1:32">
      <c r="A291" s="152" t="s">
        <v>68</v>
      </c>
      <c r="B291" s="152" t="str">
        <f>VLOOKUP(A291,'CENTRO DE COSTOS'!A:D,4,FALSE)</f>
        <v>WILLIAM ASDRUBAL ROZO ROZO</v>
      </c>
      <c r="C291" s="152" t="str">
        <f>VLOOKUP(A291,'CENTRO DE COSTOS'!A:D,2,FALSE)</f>
        <v>0004-0004</v>
      </c>
      <c r="D291" s="152">
        <v>11001</v>
      </c>
      <c r="E291" s="152">
        <v>2539489</v>
      </c>
      <c r="F291" s="152">
        <v>25841</v>
      </c>
      <c r="G291" s="152" t="s">
        <v>8049</v>
      </c>
      <c r="H291" s="152" t="s">
        <v>470</v>
      </c>
      <c r="I291" s="152" t="s">
        <v>68</v>
      </c>
      <c r="J291" s="152" t="s">
        <v>3261</v>
      </c>
      <c r="K291" s="152" t="s">
        <v>159</v>
      </c>
      <c r="L291" s="152" t="s">
        <v>9499</v>
      </c>
      <c r="M291" s="153">
        <v>45870.477083333331</v>
      </c>
      <c r="N291" s="153">
        <v>45874.450694444444</v>
      </c>
      <c r="O291" s="186"/>
      <c r="P291" s="152" t="s">
        <v>9434</v>
      </c>
      <c r="Q291" s="152" t="s">
        <v>9434</v>
      </c>
      <c r="R291" s="190" t="s">
        <v>220</v>
      </c>
      <c r="S291" s="191" t="s">
        <v>9500</v>
      </c>
      <c r="T291" s="152" t="s">
        <v>9439</v>
      </c>
      <c r="U291" s="152" t="s">
        <v>9468</v>
      </c>
      <c r="V291" s="152" t="s">
        <v>9501</v>
      </c>
      <c r="W291" s="152" t="s">
        <v>2967</v>
      </c>
      <c r="X291" s="152">
        <v>0</v>
      </c>
      <c r="Y291" s="188" t="s">
        <v>25</v>
      </c>
      <c r="Z291" s="189" t="str">
        <f>VLOOKUP(D291,TIPOLOGIA!A:F,5,0)</f>
        <v>TERRESTRE</v>
      </c>
      <c r="AA291" s="152" t="s">
        <v>682</v>
      </c>
      <c r="AB291" s="152">
        <v>1</v>
      </c>
      <c r="AC291" s="152">
        <v>0</v>
      </c>
      <c r="AD291" s="87">
        <f>IF(W291="SOPORTE_TELEFÓNICO",'BASE LIQUIDACION REDEBAN 2025'!$B$19,IF(Y291="TIPO I",'BASE LIQUIDACION REDEBAN 2025'!$C$2,IF(Y291="TIPO II",'BASE LIQUIDACION REDEBAN 2025'!$C$3,IF(Y291="TIPO III",'BASE LIQUIDACION REDEBAN 2025'!$C$4,IF(Y291="TIPO IV",'BASE LIQUIDACION REDEBAN 2025'!$C$5,IF(Z291="AEREO",'BASE LIQUIDACION REDEBAN 2025'!$B$6,'BASE LIQUIDACION REDEBAN 2025'!$C$5))))))</f>
        <v>65960.072302</v>
      </c>
      <c r="AE291" s="87">
        <f>IF(OR(W291="SOPORTE_TELEFÓNICO",W291="ENVÍO"),0,IF(Y291="TIPO I",'BASE LIQUIDACION REDEBAN 2025'!$B$10,IF(Y291="TIPO II",'BASE LIQUIDACION REDEBAN 2025'!$B$11,IF(Y291="TIPO III",'BASE LIQUIDACION REDEBAN 2025'!$B$12,'BASE LIQUIDACION REDEBAN 2025'!$B$13))))</f>
        <v>75096.394270399993</v>
      </c>
      <c r="AF291" s="87">
        <f t="shared" si="4"/>
        <v>65960.072302</v>
      </c>
    </row>
    <row r="292" spans="1:32">
      <c r="A292" s="152" t="s">
        <v>76</v>
      </c>
      <c r="B292" s="152" t="str">
        <f>VLOOKUP(A292,'CENTRO DE COSTOS'!A:D,4,FALSE)</f>
        <v>DIEGO FERNANDO HENAO CARDONA</v>
      </c>
      <c r="C292" s="152" t="str">
        <f>VLOOKUP(A292,'CENTRO DE COSTOS'!A:D,2,FALSE)</f>
        <v>0004-0003</v>
      </c>
      <c r="D292" s="152">
        <v>76520</v>
      </c>
      <c r="E292" s="152">
        <v>13822344</v>
      </c>
      <c r="F292" s="152">
        <v>39121</v>
      </c>
      <c r="G292" s="152" t="s">
        <v>8049</v>
      </c>
      <c r="H292" s="152" t="s">
        <v>227</v>
      </c>
      <c r="I292" s="152" t="s">
        <v>1403</v>
      </c>
      <c r="J292" s="152" t="s">
        <v>9502</v>
      </c>
      <c r="K292" s="152" t="s">
        <v>159</v>
      </c>
      <c r="L292" s="152" t="s">
        <v>9503</v>
      </c>
      <c r="M292" s="153">
        <v>45870.703472222223</v>
      </c>
      <c r="N292" s="153">
        <v>45874.455555555556</v>
      </c>
      <c r="O292" s="186"/>
      <c r="P292" s="152" t="s">
        <v>3032</v>
      </c>
      <c r="Q292" s="152" t="s">
        <v>3032</v>
      </c>
      <c r="R292" s="190" t="s">
        <v>2973</v>
      </c>
      <c r="S292" s="191" t="s">
        <v>2973</v>
      </c>
      <c r="T292" s="152" t="s">
        <v>8052</v>
      </c>
      <c r="U292" s="152" t="s">
        <v>9429</v>
      </c>
      <c r="V292" s="152" t="s">
        <v>9504</v>
      </c>
      <c r="W292" s="152" t="s">
        <v>2967</v>
      </c>
      <c r="X292" s="152" t="s">
        <v>9505</v>
      </c>
      <c r="Y292" s="188" t="s">
        <v>25</v>
      </c>
      <c r="Z292" s="189" t="str">
        <f>VLOOKUP(D292,TIPOLOGIA!A:F,5,0)</f>
        <v>TERRESTRE</v>
      </c>
      <c r="AA292" s="152" t="s">
        <v>1408</v>
      </c>
      <c r="AB292" s="152">
        <v>1</v>
      </c>
      <c r="AC292" s="152">
        <v>0</v>
      </c>
      <c r="AD292" s="87">
        <f>IF(W292="SOPORTE_TELEFÓNICO",'BASE LIQUIDACION REDEBAN 2025'!$B$19,IF(Y292="TIPO I",'BASE LIQUIDACION REDEBAN 2025'!$C$2,IF(Y292="TIPO II",'BASE LIQUIDACION REDEBAN 2025'!$C$3,IF(Y292="TIPO III",'BASE LIQUIDACION REDEBAN 2025'!$C$4,IF(Y292="TIPO IV",'BASE LIQUIDACION REDEBAN 2025'!$C$5,IF(Z292="AEREO",'BASE LIQUIDACION REDEBAN 2025'!$B$6,'BASE LIQUIDACION REDEBAN 2025'!$C$5))))))</f>
        <v>65960.072302</v>
      </c>
      <c r="AE292" s="87">
        <f>IF(OR(W292="SOPORTE_TELEFÓNICO",W292="ENVÍO"),0,IF(Y292="TIPO I",'BASE LIQUIDACION REDEBAN 2025'!$B$10,IF(Y292="TIPO II",'BASE LIQUIDACION REDEBAN 2025'!$B$11,IF(Y292="TIPO III",'BASE LIQUIDACION REDEBAN 2025'!$B$12,'BASE LIQUIDACION REDEBAN 2025'!$B$13))))</f>
        <v>75096.394270399993</v>
      </c>
      <c r="AF292" s="87">
        <f t="shared" si="4"/>
        <v>65960.072302</v>
      </c>
    </row>
    <row r="293" spans="1:32">
      <c r="A293" s="152" t="s">
        <v>98</v>
      </c>
      <c r="B293" s="152" t="str">
        <f>VLOOKUP(A293,'CENTRO DE COSTOS'!A:D,4,FALSE)</f>
        <v>MIGUEL JULIÁN HERNÁNDEZ GUARÍN</v>
      </c>
      <c r="C293" s="152" t="str">
        <f>VLOOKUP(A293,'CENTRO DE COSTOS'!A:D,2,FALSE)</f>
        <v>0004-0008</v>
      </c>
      <c r="D293" s="152">
        <v>15176</v>
      </c>
      <c r="E293" s="152">
        <v>2541661</v>
      </c>
      <c r="F293" s="152">
        <v>76795</v>
      </c>
      <c r="G293" s="152" t="s">
        <v>8049</v>
      </c>
      <c r="H293" s="152" t="s">
        <v>241</v>
      </c>
      <c r="I293" s="152" t="s">
        <v>371</v>
      </c>
      <c r="J293" s="152" t="s">
        <v>9506</v>
      </c>
      <c r="K293" s="152" t="s">
        <v>159</v>
      </c>
      <c r="L293" s="152" t="s">
        <v>9507</v>
      </c>
      <c r="M293" s="153">
        <v>45870.661805555559</v>
      </c>
      <c r="N293" s="153">
        <v>45874.566666666666</v>
      </c>
      <c r="O293" s="186"/>
      <c r="P293" s="152" t="s">
        <v>9434</v>
      </c>
      <c r="Q293" s="152" t="s">
        <v>9508</v>
      </c>
      <c r="R293" s="190" t="s">
        <v>2973</v>
      </c>
      <c r="S293" s="191" t="s">
        <v>2973</v>
      </c>
      <c r="T293" s="152" t="s">
        <v>8052</v>
      </c>
      <c r="U293" s="152" t="s">
        <v>9429</v>
      </c>
      <c r="V293" s="152" t="s">
        <v>9509</v>
      </c>
      <c r="W293" s="152" t="s">
        <v>2967</v>
      </c>
      <c r="X293" s="152" t="s">
        <v>9510</v>
      </c>
      <c r="Y293" s="188" t="s">
        <v>30</v>
      </c>
      <c r="Z293" s="189" t="str">
        <f>VLOOKUP(D293,TIPOLOGIA!A:F,5,0)</f>
        <v>TERRESTRE</v>
      </c>
      <c r="AA293" s="152" t="s">
        <v>1148</v>
      </c>
      <c r="AB293" s="152">
        <v>1</v>
      </c>
      <c r="AC293" s="152">
        <v>0</v>
      </c>
      <c r="AD293" s="87">
        <f>IF(W293="SOPORTE_TELEFÓNICO",'BASE LIQUIDACION REDEBAN 2025'!$B$19,IF(Y293="TIPO I",'BASE LIQUIDACION REDEBAN 2025'!$C$2,IF(Y293="TIPO II",'BASE LIQUIDACION REDEBAN 2025'!$C$3,IF(Y293="TIPO III",'BASE LIQUIDACION REDEBAN 2025'!$C$4,IF(Y293="TIPO IV",'BASE LIQUIDACION REDEBAN 2025'!$C$5,IF(Z293="AEREO",'BASE LIQUIDACION REDEBAN 2025'!$B$6,'BASE LIQUIDACION REDEBAN 2025'!$C$5))))))</f>
        <v>275728.78077800001</v>
      </c>
      <c r="AE293" s="87">
        <f>IF(OR(W293="SOPORTE_TELEFÓNICO",W293="ENVÍO"),0,IF(Y293="TIPO I",'BASE LIQUIDACION REDEBAN 2025'!$B$10,IF(Y293="TIPO II",'BASE LIQUIDACION REDEBAN 2025'!$B$11,IF(Y293="TIPO III",'BASE LIQUIDACION REDEBAN 2025'!$B$12,'BASE LIQUIDACION REDEBAN 2025'!$B$13))))</f>
        <v>196536.5258152</v>
      </c>
      <c r="AF293" s="87">
        <f t="shared" si="4"/>
        <v>275728.78077800001</v>
      </c>
    </row>
    <row r="294" spans="1:32">
      <c r="A294" s="152" t="s">
        <v>91</v>
      </c>
      <c r="B294" s="152" t="str">
        <f>VLOOKUP(A294,'CENTRO DE COSTOS'!A:D,4,FALSE)</f>
        <v>JOSE MAURICIO HERNANDEZ ROJAS</v>
      </c>
      <c r="C294" s="152" t="str">
        <f>VLOOKUP(A294,'CENTRO DE COSTOS'!A:D,2,FALSE)</f>
        <v>0004-0001</v>
      </c>
      <c r="D294" s="152">
        <v>5250</v>
      </c>
      <c r="E294" s="152">
        <v>13810856</v>
      </c>
      <c r="F294" s="152">
        <v>58297</v>
      </c>
      <c r="G294" s="152" t="s">
        <v>8049</v>
      </c>
      <c r="H294" s="152" t="s">
        <v>197</v>
      </c>
      <c r="I294" s="152" t="s">
        <v>2107</v>
      </c>
      <c r="J294" s="152" t="s">
        <v>9511</v>
      </c>
      <c r="K294" s="152" t="s">
        <v>159</v>
      </c>
      <c r="L294" s="152" t="s">
        <v>9512</v>
      </c>
      <c r="M294" s="153">
        <v>45867.656944444447</v>
      </c>
      <c r="N294" s="153">
        <v>45874.582638888889</v>
      </c>
      <c r="O294" s="186"/>
      <c r="P294" s="152" t="s">
        <v>3032</v>
      </c>
      <c r="Q294" s="152" t="s">
        <v>3032</v>
      </c>
      <c r="R294" s="190" t="s">
        <v>2973</v>
      </c>
      <c r="S294" s="191" t="s">
        <v>2973</v>
      </c>
      <c r="T294" s="152" t="s">
        <v>8052</v>
      </c>
      <c r="U294" s="152" t="s">
        <v>9429</v>
      </c>
      <c r="V294" s="152" t="s">
        <v>9513</v>
      </c>
      <c r="W294" s="152" t="s">
        <v>2967</v>
      </c>
      <c r="X294" s="152" t="s">
        <v>9514</v>
      </c>
      <c r="Y294" s="188" t="s">
        <v>32</v>
      </c>
      <c r="Z294" s="189" t="str">
        <f>VLOOKUP(D294,TIPOLOGIA!A:F,5,0)</f>
        <v>TERRESTRE</v>
      </c>
      <c r="AA294" s="152" t="s">
        <v>2000</v>
      </c>
      <c r="AB294" s="152">
        <v>1</v>
      </c>
      <c r="AC294" s="152">
        <v>0</v>
      </c>
      <c r="AD294" s="87">
        <f>IF(W294="SOPORTE_TELEFÓNICO",'BASE LIQUIDACION REDEBAN 2025'!$B$19,IF(Y294="TIPO I",'BASE LIQUIDACION REDEBAN 2025'!$C$2,IF(Y294="TIPO II",'BASE LIQUIDACION REDEBAN 2025'!$C$3,IF(Y294="TIPO III",'BASE LIQUIDACION REDEBAN 2025'!$C$4,IF(Y294="TIPO IV",'BASE LIQUIDACION REDEBAN 2025'!$C$5,IF(Z294="AEREO",'BASE LIQUIDACION REDEBAN 2025'!$B$6,'BASE LIQUIDACION REDEBAN 2025'!$C$5))))))</f>
        <v>479588.87655000004</v>
      </c>
      <c r="AE294" s="87">
        <f>IF(OR(W294="SOPORTE_TELEFÓNICO",W294="ENVÍO"),0,IF(Y294="TIPO I",'BASE LIQUIDACION REDEBAN 2025'!$B$10,IF(Y294="TIPO II",'BASE LIQUIDACION REDEBAN 2025'!$B$11,IF(Y294="TIPO III",'BASE LIQUIDACION REDEBAN 2025'!$B$12,'BASE LIQUIDACION REDEBAN 2025'!$B$13))))</f>
        <v>196536.5258152</v>
      </c>
      <c r="AF294" s="87">
        <f t="shared" si="4"/>
        <v>479588.87655000004</v>
      </c>
    </row>
    <row r="295" spans="1:32">
      <c r="A295" s="152" t="s">
        <v>90</v>
      </c>
      <c r="B295" s="152" t="str">
        <f>VLOOKUP(A295,'CENTRO DE COSTOS'!A:D,4,FALSE)</f>
        <v>JUAN SEBASTIÁN RÍOS CASTRILLÓN</v>
      </c>
      <c r="C295" s="152" t="str">
        <f>VLOOKUP(A295,'CENTRO DE COSTOS'!A:D,2,FALSE)</f>
        <v>0004-0005</v>
      </c>
      <c r="D295" s="152">
        <v>5212</v>
      </c>
      <c r="E295" s="152">
        <v>2543542</v>
      </c>
      <c r="F295" s="152">
        <v>40686</v>
      </c>
      <c r="G295" s="152" t="s">
        <v>8049</v>
      </c>
      <c r="H295" s="152" t="s">
        <v>197</v>
      </c>
      <c r="I295" s="152" t="s">
        <v>2726</v>
      </c>
      <c r="J295" s="152" t="s">
        <v>3344</v>
      </c>
      <c r="K295" s="152" t="s">
        <v>159</v>
      </c>
      <c r="L295" s="152" t="s">
        <v>9515</v>
      </c>
      <c r="M295" s="153">
        <v>45871.473611111112</v>
      </c>
      <c r="N295" s="153">
        <v>45874.609722222223</v>
      </c>
      <c r="O295" s="186"/>
      <c r="P295" s="152" t="s">
        <v>9434</v>
      </c>
      <c r="Q295" s="152" t="s">
        <v>9508</v>
      </c>
      <c r="R295" s="190" t="s">
        <v>200</v>
      </c>
      <c r="S295" s="191" t="s">
        <v>739</v>
      </c>
      <c r="T295" s="152" t="s">
        <v>8052</v>
      </c>
      <c r="U295" s="152" t="s">
        <v>9429</v>
      </c>
      <c r="V295" s="152" t="s">
        <v>9516</v>
      </c>
      <c r="W295" s="152" t="s">
        <v>2967</v>
      </c>
      <c r="X295" s="152" t="s">
        <v>3347</v>
      </c>
      <c r="Y295" s="188" t="s">
        <v>25</v>
      </c>
      <c r="Z295" s="189" t="str">
        <f>VLOOKUP(D295,TIPOLOGIA!A:F,5,0)</f>
        <v>TERRESTRE</v>
      </c>
      <c r="AA295" s="152" t="s">
        <v>2327</v>
      </c>
      <c r="AB295" s="152">
        <v>1</v>
      </c>
      <c r="AC295" s="152">
        <v>0</v>
      </c>
      <c r="AD295" s="87">
        <f>IF(W295="SOPORTE_TELEFÓNICO",'BASE LIQUIDACION REDEBAN 2025'!$B$19,IF(Y295="TIPO I",'BASE LIQUIDACION REDEBAN 2025'!$C$2,IF(Y295="TIPO II",'BASE LIQUIDACION REDEBAN 2025'!$C$3,IF(Y295="TIPO III",'BASE LIQUIDACION REDEBAN 2025'!$C$4,IF(Y295="TIPO IV",'BASE LIQUIDACION REDEBAN 2025'!$C$5,IF(Z295="AEREO",'BASE LIQUIDACION REDEBAN 2025'!$B$6,'BASE LIQUIDACION REDEBAN 2025'!$C$5))))))</f>
        <v>65960.072302</v>
      </c>
      <c r="AE295" s="87">
        <f>IF(OR(W295="SOPORTE_TELEFÓNICO",W295="ENVÍO"),0,IF(Y295="TIPO I",'BASE LIQUIDACION REDEBAN 2025'!$B$10,IF(Y295="TIPO II",'BASE LIQUIDACION REDEBAN 2025'!$B$11,IF(Y295="TIPO III",'BASE LIQUIDACION REDEBAN 2025'!$B$12,'BASE LIQUIDACION REDEBAN 2025'!$B$13))))</f>
        <v>75096.394270399993</v>
      </c>
      <c r="AF295" s="87">
        <f t="shared" si="4"/>
        <v>65960.072302</v>
      </c>
    </row>
    <row r="296" spans="1:32">
      <c r="A296" s="152" t="s">
        <v>90</v>
      </c>
      <c r="B296" s="152" t="str">
        <f>VLOOKUP(A296,'CENTRO DE COSTOS'!A:D,4,FALSE)</f>
        <v>JUAN SEBASTIÁN RÍOS CASTRILLÓN</v>
      </c>
      <c r="C296" s="152" t="str">
        <f>VLOOKUP(A296,'CENTRO DE COSTOS'!A:D,2,FALSE)</f>
        <v>0004-0005</v>
      </c>
      <c r="D296" s="152">
        <v>5088</v>
      </c>
      <c r="E296" s="152">
        <v>2543705</v>
      </c>
      <c r="F296" s="152">
        <v>77830</v>
      </c>
      <c r="G296" s="152" t="s">
        <v>8049</v>
      </c>
      <c r="H296" s="152" t="s">
        <v>197</v>
      </c>
      <c r="I296" s="152" t="s">
        <v>211</v>
      </c>
      <c r="J296" s="152" t="s">
        <v>9517</v>
      </c>
      <c r="K296" s="152" t="s">
        <v>159</v>
      </c>
      <c r="L296" s="152" t="s">
        <v>9518</v>
      </c>
      <c r="M296" s="153">
        <v>45873.333333333336</v>
      </c>
      <c r="N296" s="153">
        <v>45874.613194444442</v>
      </c>
      <c r="O296" s="186"/>
      <c r="P296" s="152" t="s">
        <v>9434</v>
      </c>
      <c r="Q296" s="152" t="s">
        <v>9508</v>
      </c>
      <c r="R296" s="190" t="s">
        <v>2973</v>
      </c>
      <c r="S296" s="191" t="s">
        <v>2973</v>
      </c>
      <c r="T296" s="152" t="s">
        <v>8052</v>
      </c>
      <c r="U296" s="152" t="s">
        <v>9429</v>
      </c>
      <c r="V296" s="152" t="s">
        <v>9519</v>
      </c>
      <c r="W296" s="152" t="s">
        <v>2967</v>
      </c>
      <c r="X296" s="152" t="s">
        <v>9520</v>
      </c>
      <c r="Y296" s="188" t="s">
        <v>25</v>
      </c>
      <c r="Z296" s="189" t="str">
        <f>VLOOKUP(D296,TIPOLOGIA!A:F,5,0)</f>
        <v>TERRESTRE</v>
      </c>
      <c r="AA296" s="152" t="s">
        <v>2327</v>
      </c>
      <c r="AB296" s="152">
        <v>1</v>
      </c>
      <c r="AC296" s="152">
        <v>0</v>
      </c>
      <c r="AD296" s="87">
        <f>IF(W296="SOPORTE_TELEFÓNICO",'BASE LIQUIDACION REDEBAN 2025'!$B$19,IF(Y296="TIPO I",'BASE LIQUIDACION REDEBAN 2025'!$C$2,IF(Y296="TIPO II",'BASE LIQUIDACION REDEBAN 2025'!$C$3,IF(Y296="TIPO III",'BASE LIQUIDACION REDEBAN 2025'!$C$4,IF(Y296="TIPO IV",'BASE LIQUIDACION REDEBAN 2025'!$C$5,IF(Z296="AEREO",'BASE LIQUIDACION REDEBAN 2025'!$B$6,'BASE LIQUIDACION REDEBAN 2025'!$C$5))))))</f>
        <v>65960.072302</v>
      </c>
      <c r="AE296" s="87">
        <f>IF(OR(W296="SOPORTE_TELEFÓNICO",W296="ENVÍO"),0,IF(Y296="TIPO I",'BASE LIQUIDACION REDEBAN 2025'!$B$10,IF(Y296="TIPO II",'BASE LIQUIDACION REDEBAN 2025'!$B$11,IF(Y296="TIPO III",'BASE LIQUIDACION REDEBAN 2025'!$B$12,'BASE LIQUIDACION REDEBAN 2025'!$B$13))))</f>
        <v>75096.394270399993</v>
      </c>
      <c r="AF296" s="87">
        <f t="shared" si="4"/>
        <v>65960.072302</v>
      </c>
    </row>
    <row r="297" spans="1:32">
      <c r="A297" s="152" t="s">
        <v>68</v>
      </c>
      <c r="B297" s="152" t="str">
        <f>VLOOKUP(A297,'CENTRO DE COSTOS'!A:D,4,FALSE)</f>
        <v>WILLIAM ASDRUBAL ROZO ROZO</v>
      </c>
      <c r="C297" s="152" t="str">
        <f>VLOOKUP(A297,'CENTRO DE COSTOS'!A:D,2,FALSE)</f>
        <v>0004-0004</v>
      </c>
      <c r="D297" s="152">
        <v>25473</v>
      </c>
      <c r="E297" s="152">
        <v>2546361</v>
      </c>
      <c r="F297" s="152">
        <v>60779</v>
      </c>
      <c r="G297" s="152" t="s">
        <v>8049</v>
      </c>
      <c r="H297" s="152" t="s">
        <v>470</v>
      </c>
      <c r="I297" s="152" t="s">
        <v>2224</v>
      </c>
      <c r="J297" s="152" t="s">
        <v>9521</v>
      </c>
      <c r="K297" s="152" t="s">
        <v>159</v>
      </c>
      <c r="L297" s="152" t="s">
        <v>9522</v>
      </c>
      <c r="M297" s="153">
        <v>45873.388194444444</v>
      </c>
      <c r="N297" s="153">
        <v>45874.62222222222</v>
      </c>
      <c r="O297" s="186"/>
      <c r="P297" s="152" t="s">
        <v>9434</v>
      </c>
      <c r="Q297" s="152" t="s">
        <v>9508</v>
      </c>
      <c r="R297" s="190" t="s">
        <v>200</v>
      </c>
      <c r="S297" s="191" t="s">
        <v>201</v>
      </c>
      <c r="T297" s="152" t="s">
        <v>8052</v>
      </c>
      <c r="U297" s="152" t="s">
        <v>9429</v>
      </c>
      <c r="V297" s="152" t="s">
        <v>9523</v>
      </c>
      <c r="W297" s="152" t="s">
        <v>2967</v>
      </c>
      <c r="X297" s="152" t="s">
        <v>9524</v>
      </c>
      <c r="Y297" s="188" t="s">
        <v>25</v>
      </c>
      <c r="Z297" s="189" t="str">
        <f>VLOOKUP(D297,TIPOLOGIA!A:F,5,0)</f>
        <v>TERRESTRE</v>
      </c>
      <c r="AA297" s="152" t="s">
        <v>882</v>
      </c>
      <c r="AB297" s="152">
        <v>1</v>
      </c>
      <c r="AC297" s="152">
        <v>0</v>
      </c>
      <c r="AD297" s="87">
        <f>IF(W297="SOPORTE_TELEFÓNICO",'BASE LIQUIDACION REDEBAN 2025'!$B$19,IF(Y297="TIPO I",'BASE LIQUIDACION REDEBAN 2025'!$C$2,IF(Y297="TIPO II",'BASE LIQUIDACION REDEBAN 2025'!$C$3,IF(Y297="TIPO III",'BASE LIQUIDACION REDEBAN 2025'!$C$4,IF(Y297="TIPO IV",'BASE LIQUIDACION REDEBAN 2025'!$C$5,IF(Z297="AEREO",'BASE LIQUIDACION REDEBAN 2025'!$B$6,'BASE LIQUIDACION REDEBAN 2025'!$C$5))))))</f>
        <v>65960.072302</v>
      </c>
      <c r="AE297" s="87">
        <f>IF(OR(W297="SOPORTE_TELEFÓNICO",W297="ENVÍO"),0,IF(Y297="TIPO I",'BASE LIQUIDACION REDEBAN 2025'!$B$10,IF(Y297="TIPO II",'BASE LIQUIDACION REDEBAN 2025'!$B$11,IF(Y297="TIPO III",'BASE LIQUIDACION REDEBAN 2025'!$B$12,'BASE LIQUIDACION REDEBAN 2025'!$B$13))))</f>
        <v>75096.394270399993</v>
      </c>
      <c r="AF297" s="87">
        <f t="shared" si="4"/>
        <v>65960.072302</v>
      </c>
    </row>
    <row r="298" spans="1:32">
      <c r="A298" s="152" t="s">
        <v>60</v>
      </c>
      <c r="B298" s="152" t="str">
        <f>VLOOKUP(A298,'CENTRO DE COSTOS'!A:D,4,FALSE)</f>
        <v>JUAN SEBASTIÁN RÍOS CASTRILLÓN</v>
      </c>
      <c r="C298" s="152" t="str">
        <f>VLOOKUP(A298,'CENTRO DE COSTOS'!A:D,2,FALSE)</f>
        <v>0004-0005</v>
      </c>
      <c r="D298" s="152">
        <v>5147</v>
      </c>
      <c r="E298" s="192">
        <v>13850092</v>
      </c>
      <c r="F298" s="152">
        <v>79886</v>
      </c>
      <c r="G298" s="152" t="s">
        <v>8049</v>
      </c>
      <c r="H298" s="152" t="s">
        <v>197</v>
      </c>
      <c r="I298" s="152" t="s">
        <v>2433</v>
      </c>
      <c r="J298" s="152" t="s">
        <v>9525</v>
      </c>
      <c r="K298" s="152" t="s">
        <v>159</v>
      </c>
      <c r="L298" s="152" t="s">
        <v>9526</v>
      </c>
      <c r="M298" s="153">
        <v>45873.582638888889</v>
      </c>
      <c r="N298" s="153">
        <v>45875.48541666667</v>
      </c>
      <c r="O298" s="186"/>
      <c r="P298" s="152" t="s">
        <v>3032</v>
      </c>
      <c r="Q298" s="152" t="s">
        <v>3032</v>
      </c>
      <c r="R298" s="190" t="s">
        <v>200</v>
      </c>
      <c r="S298" s="191" t="s">
        <v>201</v>
      </c>
      <c r="T298" s="152" t="s">
        <v>8052</v>
      </c>
      <c r="U298" s="152" t="s">
        <v>9429</v>
      </c>
      <c r="V298" s="152" t="s">
        <v>9527</v>
      </c>
      <c r="W298" s="152" t="s">
        <v>2967</v>
      </c>
      <c r="X298" s="152" t="s">
        <v>9528</v>
      </c>
      <c r="Y298" s="188" t="s">
        <v>25</v>
      </c>
      <c r="Z298" s="189" t="str">
        <f>VLOOKUP(D298,TIPOLOGIA!A:F,5,0)</f>
        <v>TERRESTRE</v>
      </c>
      <c r="AA298" s="152" t="s">
        <v>636</v>
      </c>
      <c r="AB298" s="152">
        <v>1</v>
      </c>
      <c r="AC298" s="152">
        <v>0</v>
      </c>
      <c r="AD298" s="87">
        <f>IF(W298="SOPORTE_TELEFÓNICO",'BASE LIQUIDACION REDEBAN 2025'!$B$19,IF(Y298="TIPO I",'BASE LIQUIDACION REDEBAN 2025'!$C$2,IF(Y298="TIPO II",'BASE LIQUIDACION REDEBAN 2025'!$C$3,IF(Y298="TIPO III",'BASE LIQUIDACION REDEBAN 2025'!$C$4,IF(Y298="TIPO IV",'BASE LIQUIDACION REDEBAN 2025'!$C$5,IF(Z298="AEREO",'BASE LIQUIDACION REDEBAN 2025'!$B$6,'BASE LIQUIDACION REDEBAN 2025'!$C$5))))))</f>
        <v>65960.072302</v>
      </c>
      <c r="AE298" s="87">
        <f>IF(OR(W298="SOPORTE_TELEFÓNICO",W298="ENVÍO"),0,IF(Y298="TIPO I",'BASE LIQUIDACION REDEBAN 2025'!$B$10,IF(Y298="TIPO II",'BASE LIQUIDACION REDEBAN 2025'!$B$11,IF(Y298="TIPO III",'BASE LIQUIDACION REDEBAN 2025'!$B$12,'BASE LIQUIDACION REDEBAN 2025'!$B$13))))</f>
        <v>75096.394270399993</v>
      </c>
      <c r="AF298" s="87">
        <f t="shared" si="4"/>
        <v>65960.072302</v>
      </c>
    </row>
    <row r="299" spans="1:32">
      <c r="A299" s="152" t="s">
        <v>68</v>
      </c>
      <c r="B299" s="152" t="str">
        <f>VLOOKUP(A299,'CENTRO DE COSTOS'!A:D,4,FALSE)</f>
        <v>WILLIAM ASDRUBAL ROZO ROZO</v>
      </c>
      <c r="C299" s="152" t="str">
        <f>VLOOKUP(A299,'CENTRO DE COSTOS'!A:D,2,FALSE)</f>
        <v>0004-0004</v>
      </c>
      <c r="D299" s="152">
        <v>11001</v>
      </c>
      <c r="E299" s="152">
        <v>2542519</v>
      </c>
      <c r="F299" s="152">
        <v>62630</v>
      </c>
      <c r="G299" s="152" t="s">
        <v>8049</v>
      </c>
      <c r="H299" s="152" t="s">
        <v>470</v>
      </c>
      <c r="I299" s="152" t="s">
        <v>68</v>
      </c>
      <c r="J299" s="152" t="s">
        <v>3324</v>
      </c>
      <c r="K299" s="152" t="s">
        <v>159</v>
      </c>
      <c r="L299" s="152" t="s">
        <v>9529</v>
      </c>
      <c r="M299" s="153">
        <v>45873.375</v>
      </c>
      <c r="N299" s="153">
        <v>45875.488194444442</v>
      </c>
      <c r="O299" s="186"/>
      <c r="P299" s="152" t="s">
        <v>9434</v>
      </c>
      <c r="Q299" s="152" t="s">
        <v>9434</v>
      </c>
      <c r="R299" s="190" t="s">
        <v>220</v>
      </c>
      <c r="S299" s="191" t="s">
        <v>8370</v>
      </c>
      <c r="T299" s="152" t="s">
        <v>8052</v>
      </c>
      <c r="U299" s="152" t="s">
        <v>9429</v>
      </c>
      <c r="V299" s="152" t="s">
        <v>9530</v>
      </c>
      <c r="W299" s="152" t="s">
        <v>2967</v>
      </c>
      <c r="X299" s="152" t="s">
        <v>9531</v>
      </c>
      <c r="Y299" s="188" t="s">
        <v>25</v>
      </c>
      <c r="Z299" s="189" t="str">
        <f>VLOOKUP(D299,TIPOLOGIA!A:F,5,0)</f>
        <v>TERRESTRE</v>
      </c>
      <c r="AA299" s="152" t="s">
        <v>538</v>
      </c>
      <c r="AB299" s="152">
        <v>1</v>
      </c>
      <c r="AC299" s="152">
        <v>0</v>
      </c>
      <c r="AD299" s="87">
        <f>IF(W299="SOPORTE_TELEFÓNICO",'BASE LIQUIDACION REDEBAN 2025'!$B$19,IF(Y299="TIPO I",'BASE LIQUIDACION REDEBAN 2025'!$C$2,IF(Y299="TIPO II",'BASE LIQUIDACION REDEBAN 2025'!$C$3,IF(Y299="TIPO III",'BASE LIQUIDACION REDEBAN 2025'!$C$4,IF(Y299="TIPO IV",'BASE LIQUIDACION REDEBAN 2025'!$C$5,IF(Z299="AEREO",'BASE LIQUIDACION REDEBAN 2025'!$B$6,'BASE LIQUIDACION REDEBAN 2025'!$C$5))))))</f>
        <v>65960.072302</v>
      </c>
      <c r="AE299" s="87">
        <f>IF(OR(W299="SOPORTE_TELEFÓNICO",W299="ENVÍO"),0,IF(Y299="TIPO I",'BASE LIQUIDACION REDEBAN 2025'!$B$10,IF(Y299="TIPO II",'BASE LIQUIDACION REDEBAN 2025'!$B$11,IF(Y299="TIPO III",'BASE LIQUIDACION REDEBAN 2025'!$B$12,'BASE LIQUIDACION REDEBAN 2025'!$B$13))))</f>
        <v>75096.394270399993</v>
      </c>
      <c r="AF299" s="87">
        <f t="shared" si="4"/>
        <v>65960.072302</v>
      </c>
    </row>
    <row r="300" spans="1:32">
      <c r="A300" s="152" t="s">
        <v>90</v>
      </c>
      <c r="B300" s="152" t="str">
        <f>VLOOKUP(A300,'CENTRO DE COSTOS'!A:D,4,FALSE)</f>
        <v>JUAN SEBASTIÁN RÍOS CASTRILLÓN</v>
      </c>
      <c r="C300" s="152" t="str">
        <f>VLOOKUP(A300,'CENTRO DE COSTOS'!A:D,2,FALSE)</f>
        <v>0004-0005</v>
      </c>
      <c r="D300" s="152">
        <v>5376</v>
      </c>
      <c r="E300" s="152">
        <v>2529668</v>
      </c>
      <c r="F300" s="152">
        <v>35563</v>
      </c>
      <c r="G300" s="152" t="s">
        <v>8049</v>
      </c>
      <c r="H300" s="152" t="s">
        <v>197</v>
      </c>
      <c r="I300" s="152" t="s">
        <v>1651</v>
      </c>
      <c r="J300" s="152" t="s">
        <v>3153</v>
      </c>
      <c r="K300" s="152" t="s">
        <v>159</v>
      </c>
      <c r="L300" s="152" t="s">
        <v>9532</v>
      </c>
      <c r="M300" s="153">
        <v>45868.699305555558</v>
      </c>
      <c r="N300" s="153">
        <v>45875.501388888886</v>
      </c>
      <c r="O300" s="186"/>
      <c r="P300" s="152" t="s">
        <v>9434</v>
      </c>
      <c r="Q300" s="152" t="s">
        <v>9434</v>
      </c>
      <c r="R300" s="190" t="s">
        <v>200</v>
      </c>
      <c r="S300" s="191" t="s">
        <v>739</v>
      </c>
      <c r="T300" s="152" t="s">
        <v>8052</v>
      </c>
      <c r="U300" s="152" t="s">
        <v>9429</v>
      </c>
      <c r="V300" s="152" t="s">
        <v>9533</v>
      </c>
      <c r="W300" s="152" t="s">
        <v>2967</v>
      </c>
      <c r="X300" s="152" t="s">
        <v>3157</v>
      </c>
      <c r="Y300" s="188" t="s">
        <v>28</v>
      </c>
      <c r="Z300" s="189" t="str">
        <f>VLOOKUP(D300,TIPOLOGIA!A:F,5,0)</f>
        <v>TERRESTRE</v>
      </c>
      <c r="AA300" s="152" t="s">
        <v>1245</v>
      </c>
      <c r="AB300" s="152">
        <v>1</v>
      </c>
      <c r="AC300" s="152">
        <v>0</v>
      </c>
      <c r="AD300" s="87">
        <f>IF(W300="SOPORTE_TELEFÓNICO",'BASE LIQUIDACION REDEBAN 2025'!$B$19,IF(Y300="TIPO I",'BASE LIQUIDACION REDEBAN 2025'!$C$2,IF(Y300="TIPO II",'BASE LIQUIDACION REDEBAN 2025'!$C$3,IF(Y300="TIPO III",'BASE LIQUIDACION REDEBAN 2025'!$C$4,IF(Y300="TIPO IV",'BASE LIQUIDACION REDEBAN 2025'!$C$5,IF(Z300="AEREO",'BASE LIQUIDACION REDEBAN 2025'!$B$6,'BASE LIQUIDACION REDEBAN 2025'!$C$5))))))</f>
        <v>144967.87232000002</v>
      </c>
      <c r="AE300" s="87">
        <f>IF(OR(W300="SOPORTE_TELEFÓNICO",W300="ENVÍO"),0,IF(Y300="TIPO I",'BASE LIQUIDACION REDEBAN 2025'!$B$10,IF(Y300="TIPO II",'BASE LIQUIDACION REDEBAN 2025'!$B$11,IF(Y300="TIPO III",'BASE LIQUIDACION REDEBAN 2025'!$B$12,'BASE LIQUIDACION REDEBAN 2025'!$B$13))))</f>
        <v>140395.6348884</v>
      </c>
      <c r="AF300" s="87">
        <f t="shared" si="4"/>
        <v>144967.87232000002</v>
      </c>
    </row>
    <row r="301" spans="1:32">
      <c r="A301" s="152" t="s">
        <v>90</v>
      </c>
      <c r="B301" s="152" t="str">
        <f>VLOOKUP(A301,'CENTRO DE COSTOS'!A:D,4,FALSE)</f>
        <v>JUAN SEBASTIÁN RÍOS CASTRILLÓN</v>
      </c>
      <c r="C301" s="152" t="str">
        <f>VLOOKUP(A301,'CENTRO DE COSTOS'!A:D,2,FALSE)</f>
        <v>0004-0005</v>
      </c>
      <c r="D301" s="152">
        <v>5079</v>
      </c>
      <c r="E301" s="152">
        <v>2538504</v>
      </c>
      <c r="F301" s="152">
        <v>56826</v>
      </c>
      <c r="G301" s="152" t="s">
        <v>8049</v>
      </c>
      <c r="H301" s="152" t="s">
        <v>197</v>
      </c>
      <c r="I301" s="152" t="s">
        <v>2290</v>
      </c>
      <c r="J301" s="152" t="s">
        <v>9534</v>
      </c>
      <c r="K301" s="152" t="s">
        <v>159</v>
      </c>
      <c r="L301" s="152" t="s">
        <v>9535</v>
      </c>
      <c r="M301" s="153">
        <v>45870.415277777778</v>
      </c>
      <c r="N301" s="153">
        <v>45875.547222222223</v>
      </c>
      <c r="O301" s="186"/>
      <c r="P301" s="152" t="s">
        <v>9434</v>
      </c>
      <c r="Q301" s="152" t="s">
        <v>9434</v>
      </c>
      <c r="R301" s="190" t="s">
        <v>2973</v>
      </c>
      <c r="S301" s="191" t="s">
        <v>2973</v>
      </c>
      <c r="T301" s="152" t="s">
        <v>8052</v>
      </c>
      <c r="U301" s="152" t="s">
        <v>9429</v>
      </c>
      <c r="V301" s="152" t="s">
        <v>9536</v>
      </c>
      <c r="W301" s="152" t="s">
        <v>2967</v>
      </c>
      <c r="X301" s="152" t="s">
        <v>9537</v>
      </c>
      <c r="Y301" s="188" t="s">
        <v>28</v>
      </c>
      <c r="Z301" s="189" t="str">
        <f>VLOOKUP(D301,TIPOLOGIA!A:F,5,0)</f>
        <v>TERRESTRE</v>
      </c>
      <c r="AA301" s="152" t="s">
        <v>1626</v>
      </c>
      <c r="AB301" s="152">
        <v>1</v>
      </c>
      <c r="AC301" s="152">
        <v>0</v>
      </c>
      <c r="AD301" s="87">
        <f>IF(W301="SOPORTE_TELEFÓNICO",'BASE LIQUIDACION REDEBAN 2025'!$B$19,IF(Y301="TIPO I",'BASE LIQUIDACION REDEBAN 2025'!$C$2,IF(Y301="TIPO II",'BASE LIQUIDACION REDEBAN 2025'!$C$3,IF(Y301="TIPO III",'BASE LIQUIDACION REDEBAN 2025'!$C$4,IF(Y301="TIPO IV",'BASE LIQUIDACION REDEBAN 2025'!$C$5,IF(Z301="AEREO",'BASE LIQUIDACION REDEBAN 2025'!$B$6,'BASE LIQUIDACION REDEBAN 2025'!$C$5))))))</f>
        <v>144967.87232000002</v>
      </c>
      <c r="AE301" s="87">
        <f>IF(OR(W301="SOPORTE_TELEFÓNICO",W301="ENVÍO"),0,IF(Y301="TIPO I",'BASE LIQUIDACION REDEBAN 2025'!$B$10,IF(Y301="TIPO II",'BASE LIQUIDACION REDEBAN 2025'!$B$11,IF(Y301="TIPO III",'BASE LIQUIDACION REDEBAN 2025'!$B$12,'BASE LIQUIDACION REDEBAN 2025'!$B$13))))</f>
        <v>140395.6348884</v>
      </c>
      <c r="AF301" s="87">
        <f t="shared" si="4"/>
        <v>144967.87232000002</v>
      </c>
    </row>
    <row r="302" spans="1:32">
      <c r="A302" s="152" t="s">
        <v>72</v>
      </c>
      <c r="B302" s="152" t="str">
        <f>VLOOKUP(A302,'CENTRO DE COSTOS'!A:D,4,FALSE)</f>
        <v>MIGUEL JULIÁN HERNÁNDEZ GUARÍN</v>
      </c>
      <c r="C302" s="152" t="str">
        <f>VLOOKUP(A302,'CENTRO DE COSTOS'!A:D,2,FALSE)</f>
        <v>0004-0008</v>
      </c>
      <c r="D302" s="152">
        <v>68547</v>
      </c>
      <c r="E302" s="152">
        <v>2556369</v>
      </c>
      <c r="F302" s="152">
        <v>75280</v>
      </c>
      <c r="G302" s="152" t="s">
        <v>8049</v>
      </c>
      <c r="H302" s="152" t="s">
        <v>820</v>
      </c>
      <c r="I302" s="152" t="s">
        <v>844</v>
      </c>
      <c r="J302" s="152" t="s">
        <v>9538</v>
      </c>
      <c r="K302" s="152" t="s">
        <v>159</v>
      </c>
      <c r="L302" s="152" t="s">
        <v>9539</v>
      </c>
      <c r="M302" s="153">
        <v>45874.507638888892</v>
      </c>
      <c r="N302" s="153">
        <v>45875.556250000001</v>
      </c>
      <c r="O302" s="186"/>
      <c r="P302" s="152" t="s">
        <v>9434</v>
      </c>
      <c r="Q302" s="152" t="s">
        <v>9434</v>
      </c>
      <c r="R302" s="190" t="s">
        <v>2973</v>
      </c>
      <c r="S302" s="191" t="s">
        <v>2973</v>
      </c>
      <c r="T302" s="152" t="s">
        <v>8052</v>
      </c>
      <c r="U302" s="152" t="s">
        <v>9429</v>
      </c>
      <c r="V302" s="152" t="s">
        <v>9540</v>
      </c>
      <c r="W302" s="152" t="s">
        <v>2967</v>
      </c>
      <c r="X302" s="152" t="s">
        <v>9541</v>
      </c>
      <c r="Y302" s="188" t="s">
        <v>28</v>
      </c>
      <c r="Z302" s="189" t="str">
        <f>VLOOKUP(D302,TIPOLOGIA!A:F,5,0)</f>
        <v>TERRESTRE</v>
      </c>
      <c r="AA302" s="152" t="s">
        <v>3140</v>
      </c>
      <c r="AB302" s="152">
        <v>1</v>
      </c>
      <c r="AC302" s="152">
        <v>0</v>
      </c>
      <c r="AD302" s="87">
        <f>IF(W302="SOPORTE_TELEFÓNICO",'BASE LIQUIDACION REDEBAN 2025'!$B$19,IF(Y302="TIPO I",'BASE LIQUIDACION REDEBAN 2025'!$C$2,IF(Y302="TIPO II",'BASE LIQUIDACION REDEBAN 2025'!$C$3,IF(Y302="TIPO III",'BASE LIQUIDACION REDEBAN 2025'!$C$4,IF(Y302="TIPO IV",'BASE LIQUIDACION REDEBAN 2025'!$C$5,IF(Z302="AEREO",'BASE LIQUIDACION REDEBAN 2025'!$B$6,'BASE LIQUIDACION REDEBAN 2025'!$C$5))))))</f>
        <v>144967.87232000002</v>
      </c>
      <c r="AE302" s="87">
        <f>IF(OR(W302="SOPORTE_TELEFÓNICO",W302="ENVÍO"),0,IF(Y302="TIPO I",'BASE LIQUIDACION REDEBAN 2025'!$B$10,IF(Y302="TIPO II",'BASE LIQUIDACION REDEBAN 2025'!$B$11,IF(Y302="TIPO III",'BASE LIQUIDACION REDEBAN 2025'!$B$12,'BASE LIQUIDACION REDEBAN 2025'!$B$13))))</f>
        <v>140395.6348884</v>
      </c>
      <c r="AF302" s="87">
        <f t="shared" si="4"/>
        <v>144967.87232000002</v>
      </c>
    </row>
    <row r="303" spans="1:32">
      <c r="A303" s="152" t="s">
        <v>100</v>
      </c>
      <c r="B303" s="152" t="str">
        <f>VLOOKUP(A303,'CENTRO DE COSTOS'!A:D,4,FALSE)</f>
        <v>KEVIN ALEXIS CORZO BUSTOS</v>
      </c>
      <c r="C303" s="152" t="str">
        <f>VLOOKUP(A303,'CENTRO DE COSTOS'!A:D,2,FALSE)</f>
        <v>0004-0007</v>
      </c>
      <c r="D303" s="152">
        <v>50006</v>
      </c>
      <c r="E303" s="152">
        <v>13851108</v>
      </c>
      <c r="F303" s="152">
        <v>80467</v>
      </c>
      <c r="G303" s="152" t="s">
        <v>8049</v>
      </c>
      <c r="H303" s="152" t="s">
        <v>295</v>
      </c>
      <c r="I303" s="152" t="s">
        <v>932</v>
      </c>
      <c r="J303" s="152" t="s">
        <v>9542</v>
      </c>
      <c r="K303" s="152" t="s">
        <v>159</v>
      </c>
      <c r="L303" s="152" t="s">
        <v>9543</v>
      </c>
      <c r="M303" s="153">
        <v>45873.582638888889</v>
      </c>
      <c r="N303" s="153">
        <v>45877.438888888886</v>
      </c>
      <c r="O303" s="186"/>
      <c r="P303" s="152" t="s">
        <v>3032</v>
      </c>
      <c r="Q303" s="152" t="s">
        <v>3032</v>
      </c>
      <c r="R303" s="190" t="s">
        <v>200</v>
      </c>
      <c r="S303" s="191" t="s">
        <v>201</v>
      </c>
      <c r="T303" s="152" t="s">
        <v>8052</v>
      </c>
      <c r="U303" s="152" t="s">
        <v>9429</v>
      </c>
      <c r="V303" s="152" t="s">
        <v>9544</v>
      </c>
      <c r="W303" s="152" t="s">
        <v>2967</v>
      </c>
      <c r="X303" s="152" t="s">
        <v>9545</v>
      </c>
      <c r="Y303" s="188" t="s">
        <v>28</v>
      </c>
      <c r="Z303" s="189" t="str">
        <f>VLOOKUP(D303,TIPOLOGIA!A:F,5,0)</f>
        <v>TERRESTRE</v>
      </c>
      <c r="AA303" s="152" t="s">
        <v>937</v>
      </c>
      <c r="AB303" s="152">
        <v>1</v>
      </c>
      <c r="AC303" s="152">
        <v>0</v>
      </c>
      <c r="AD303" s="87">
        <f>IF(W303="SOPORTE_TELEFÓNICO",'BASE LIQUIDACION REDEBAN 2025'!$B$19,IF(Y303="TIPO I",'BASE LIQUIDACION REDEBAN 2025'!$C$2,IF(Y303="TIPO II",'BASE LIQUIDACION REDEBAN 2025'!$C$3,IF(Y303="TIPO III",'BASE LIQUIDACION REDEBAN 2025'!$C$4,IF(Y303="TIPO IV",'BASE LIQUIDACION REDEBAN 2025'!$C$5,IF(Z303="AEREO",'BASE LIQUIDACION REDEBAN 2025'!$B$6,'BASE LIQUIDACION REDEBAN 2025'!$C$5))))))</f>
        <v>144967.87232000002</v>
      </c>
      <c r="AE303" s="87">
        <f>IF(OR(W303="SOPORTE_TELEFÓNICO",W303="ENVÍO"),0,IF(Y303="TIPO I",'BASE LIQUIDACION REDEBAN 2025'!$B$10,IF(Y303="TIPO II",'BASE LIQUIDACION REDEBAN 2025'!$B$11,IF(Y303="TIPO III",'BASE LIQUIDACION REDEBAN 2025'!$B$12,'BASE LIQUIDACION REDEBAN 2025'!$B$13))))</f>
        <v>140395.6348884</v>
      </c>
      <c r="AF303" s="87">
        <f t="shared" si="4"/>
        <v>144967.87232000002</v>
      </c>
    </row>
    <row r="304" spans="1:32">
      <c r="A304" s="152" t="s">
        <v>81</v>
      </c>
      <c r="B304" s="152" t="str">
        <f>VLOOKUP(A304,'CENTRO DE COSTOS'!A:D,4,FALSE)</f>
        <v>MIGUEL JULIÁN HERNÁNDEZ GUARÍN</v>
      </c>
      <c r="C304" s="152" t="str">
        <f>VLOOKUP(A304,'CENTRO DE COSTOS'!A:D,2,FALSE)</f>
        <v>0004-0008</v>
      </c>
      <c r="D304" s="152">
        <v>54680</v>
      </c>
      <c r="E304" s="152">
        <v>13809426</v>
      </c>
      <c r="F304" s="152">
        <v>71340</v>
      </c>
      <c r="G304" s="152" t="s">
        <v>8049</v>
      </c>
      <c r="H304" s="152" t="s">
        <v>317</v>
      </c>
      <c r="I304" s="152" t="s">
        <v>9546</v>
      </c>
      <c r="J304" s="152" t="s">
        <v>9547</v>
      </c>
      <c r="K304" s="152" t="s">
        <v>159</v>
      </c>
      <c r="L304" s="152" t="s">
        <v>9548</v>
      </c>
      <c r="M304" s="153">
        <v>45870.703472222223</v>
      </c>
      <c r="N304" s="153">
        <v>45877.442361111112</v>
      </c>
      <c r="O304" s="186"/>
      <c r="P304" s="152" t="s">
        <v>9427</v>
      </c>
      <c r="Q304" s="152" t="s">
        <v>9427</v>
      </c>
      <c r="R304" s="190" t="s">
        <v>2973</v>
      </c>
      <c r="S304" s="191" t="s">
        <v>2973</v>
      </c>
      <c r="T304" s="152" t="s">
        <v>8052</v>
      </c>
      <c r="U304" s="152" t="s">
        <v>9429</v>
      </c>
      <c r="V304" s="152" t="s">
        <v>9549</v>
      </c>
      <c r="W304" s="152" t="s">
        <v>2967</v>
      </c>
      <c r="X304" s="152" t="s">
        <v>9550</v>
      </c>
      <c r="Y304" s="188" t="s">
        <v>28</v>
      </c>
      <c r="Z304" s="189" t="str">
        <f>VLOOKUP(D304,TIPOLOGIA!A:F,5,0)</f>
        <v>TERRESTRE</v>
      </c>
      <c r="AA304" s="152" t="s">
        <v>1496</v>
      </c>
      <c r="AB304" s="152">
        <v>1</v>
      </c>
      <c r="AC304" s="152">
        <v>0</v>
      </c>
      <c r="AD304" s="87">
        <f>IF(W304="SOPORTE_TELEFÓNICO",'BASE LIQUIDACION REDEBAN 2025'!$B$19,IF(Y304="TIPO I",'BASE LIQUIDACION REDEBAN 2025'!$C$2,IF(Y304="TIPO II",'BASE LIQUIDACION REDEBAN 2025'!$C$3,IF(Y304="TIPO III",'BASE LIQUIDACION REDEBAN 2025'!$C$4,IF(Y304="TIPO IV",'BASE LIQUIDACION REDEBAN 2025'!$C$5,IF(Z304="AEREO",'BASE LIQUIDACION REDEBAN 2025'!$B$6,'BASE LIQUIDACION REDEBAN 2025'!$C$5))))))</f>
        <v>144967.87232000002</v>
      </c>
      <c r="AE304" s="87">
        <f>IF(OR(W304="SOPORTE_TELEFÓNICO",W304="ENVÍO"),0,IF(Y304="TIPO I",'BASE LIQUIDACION REDEBAN 2025'!$B$10,IF(Y304="TIPO II",'BASE LIQUIDACION REDEBAN 2025'!$B$11,IF(Y304="TIPO III",'BASE LIQUIDACION REDEBAN 2025'!$B$12,'BASE LIQUIDACION REDEBAN 2025'!$B$13))))</f>
        <v>140395.6348884</v>
      </c>
      <c r="AF304" s="87">
        <f t="shared" si="4"/>
        <v>144967.87232000002</v>
      </c>
    </row>
    <row r="305" spans="1:32">
      <c r="A305" s="152" t="s">
        <v>76</v>
      </c>
      <c r="B305" s="152" t="str">
        <f>VLOOKUP(A305,'CENTRO DE COSTOS'!A:D,4,FALSE)</f>
        <v>DIEGO FERNANDO HENAO CARDONA</v>
      </c>
      <c r="C305" s="152" t="str">
        <f>VLOOKUP(A305,'CENTRO DE COSTOS'!A:D,2,FALSE)</f>
        <v>0004-0003</v>
      </c>
      <c r="D305" s="152">
        <v>76892</v>
      </c>
      <c r="E305" s="152">
        <v>13843928</v>
      </c>
      <c r="F305" s="152">
        <v>74017</v>
      </c>
      <c r="G305" s="152" t="s">
        <v>8049</v>
      </c>
      <c r="H305" s="152" t="s">
        <v>227</v>
      </c>
      <c r="I305" s="152" t="s">
        <v>228</v>
      </c>
      <c r="J305" s="152" t="s">
        <v>9551</v>
      </c>
      <c r="K305" s="152" t="s">
        <v>159</v>
      </c>
      <c r="L305" s="152" t="s">
        <v>9552</v>
      </c>
      <c r="M305" s="153">
        <v>45875.356944444444</v>
      </c>
      <c r="N305" s="153">
        <v>45877.463888888888</v>
      </c>
      <c r="O305" s="186"/>
      <c r="P305" s="152" t="s">
        <v>9427</v>
      </c>
      <c r="Q305" s="152" t="s">
        <v>9427</v>
      </c>
      <c r="R305" s="190" t="s">
        <v>200</v>
      </c>
      <c r="S305" s="191" t="s">
        <v>201</v>
      </c>
      <c r="T305" s="152" t="s">
        <v>8052</v>
      </c>
      <c r="U305" s="152" t="s">
        <v>9429</v>
      </c>
      <c r="V305" s="152" t="s">
        <v>9553</v>
      </c>
      <c r="W305" s="152" t="s">
        <v>2967</v>
      </c>
      <c r="X305" s="152" t="s">
        <v>9554</v>
      </c>
      <c r="Y305" s="188" t="s">
        <v>25</v>
      </c>
      <c r="Z305" s="189" t="str">
        <f>VLOOKUP(D305,TIPOLOGIA!A:F,5,0)</f>
        <v>TERRESTRE</v>
      </c>
      <c r="AA305" s="152" t="s">
        <v>233</v>
      </c>
      <c r="AB305" s="152">
        <v>1</v>
      </c>
      <c r="AC305" s="152">
        <v>0</v>
      </c>
      <c r="AD305" s="87">
        <f>IF(W305="SOPORTE_TELEFÓNICO",'BASE LIQUIDACION REDEBAN 2025'!$B$19,IF(Y305="TIPO I",'BASE LIQUIDACION REDEBAN 2025'!$C$2,IF(Y305="TIPO II",'BASE LIQUIDACION REDEBAN 2025'!$C$3,IF(Y305="TIPO III",'BASE LIQUIDACION REDEBAN 2025'!$C$4,IF(Y305="TIPO IV",'BASE LIQUIDACION REDEBAN 2025'!$C$5,IF(Z305="AEREO",'BASE LIQUIDACION REDEBAN 2025'!$B$6,'BASE LIQUIDACION REDEBAN 2025'!$C$5))))))</f>
        <v>65960.072302</v>
      </c>
      <c r="AE305" s="87">
        <f>IF(OR(W305="SOPORTE_TELEFÓNICO",W305="ENVÍO"),0,IF(Y305="TIPO I",'BASE LIQUIDACION REDEBAN 2025'!$B$10,IF(Y305="TIPO II",'BASE LIQUIDACION REDEBAN 2025'!$B$11,IF(Y305="TIPO III",'BASE LIQUIDACION REDEBAN 2025'!$B$12,'BASE LIQUIDACION REDEBAN 2025'!$B$13))))</f>
        <v>75096.394270399993</v>
      </c>
      <c r="AF305" s="87">
        <f t="shared" si="4"/>
        <v>65960.072302</v>
      </c>
    </row>
    <row r="306" spans="1:32">
      <c r="A306" s="152" t="s">
        <v>76</v>
      </c>
      <c r="B306" s="152" t="str">
        <f>VLOOKUP(A306,'CENTRO DE COSTOS'!A:D,4,FALSE)</f>
        <v>DIEGO FERNANDO HENAO CARDONA</v>
      </c>
      <c r="C306" s="152" t="str">
        <f>VLOOKUP(A306,'CENTRO DE COSTOS'!A:D,2,FALSE)</f>
        <v>0004-0003</v>
      </c>
      <c r="D306" s="152">
        <v>76109</v>
      </c>
      <c r="E306" s="152">
        <v>2537687</v>
      </c>
      <c r="F306" s="152">
        <v>79355</v>
      </c>
      <c r="G306" s="152" t="s">
        <v>8049</v>
      </c>
      <c r="H306" s="152" t="s">
        <v>227</v>
      </c>
      <c r="I306" s="152" t="s">
        <v>5214</v>
      </c>
      <c r="J306" s="152" t="s">
        <v>9555</v>
      </c>
      <c r="K306" s="152" t="s">
        <v>159</v>
      </c>
      <c r="L306" s="152" t="s">
        <v>9556</v>
      </c>
      <c r="M306" s="153">
        <v>45870.381944444445</v>
      </c>
      <c r="N306" s="153">
        <v>45877.473611111112</v>
      </c>
      <c r="O306" s="186"/>
      <c r="P306" s="152" t="s">
        <v>9434</v>
      </c>
      <c r="Q306" s="152" t="s">
        <v>9434</v>
      </c>
      <c r="R306" s="190" t="s">
        <v>2973</v>
      </c>
      <c r="S306" s="191" t="s">
        <v>2973</v>
      </c>
      <c r="T306" s="152" t="s">
        <v>8052</v>
      </c>
      <c r="U306" s="152" t="s">
        <v>9429</v>
      </c>
      <c r="V306" s="152" t="s">
        <v>9557</v>
      </c>
      <c r="W306" s="152" t="s">
        <v>9558</v>
      </c>
      <c r="X306" s="152" t="s">
        <v>9559</v>
      </c>
      <c r="Y306" s="188" t="s">
        <v>30</v>
      </c>
      <c r="Z306" s="189" t="str">
        <f>VLOOKUP(D306,TIPOLOGIA!A:F,5,0)</f>
        <v>TERRESTRE</v>
      </c>
      <c r="AA306" s="152" t="s">
        <v>233</v>
      </c>
      <c r="AB306" s="152">
        <v>0</v>
      </c>
      <c r="AC306" s="152">
        <v>0</v>
      </c>
      <c r="AD306" s="87">
        <f>IF(W306="SOPORTE_TELEFÓNICO",'BASE LIQUIDACION REDEBAN 2025'!$B$19,IF(Y306="TIPO I",'BASE LIQUIDACION REDEBAN 2025'!$C$2,IF(Y306="TIPO II",'BASE LIQUIDACION REDEBAN 2025'!$C$3,IF(Y306="TIPO III",'BASE LIQUIDACION REDEBAN 2025'!$C$4,IF(Y306="TIPO IV",'BASE LIQUIDACION REDEBAN 2025'!$C$5,IF(Z306="AEREO",'BASE LIQUIDACION REDEBAN 2025'!$B$6,'BASE LIQUIDACION REDEBAN 2025'!$C$5))))))</f>
        <v>275728.78077800001</v>
      </c>
      <c r="AE306" s="87">
        <f>IF(OR(W306="SOPORTE_TELEFÓNICO",W306="ENVÍO"),0,IF(Y306="TIPO I",'BASE LIQUIDACION REDEBAN 2025'!$B$10,IF(Y306="TIPO II",'BASE LIQUIDACION REDEBAN 2025'!$B$11,IF(Y306="TIPO III",'BASE LIQUIDACION REDEBAN 2025'!$B$12,'BASE LIQUIDACION REDEBAN 2025'!$B$13))))</f>
        <v>196536.5258152</v>
      </c>
      <c r="AF306" s="87">
        <f t="shared" si="4"/>
        <v>0</v>
      </c>
    </row>
    <row r="307" spans="1:32">
      <c r="A307" s="152" t="s">
        <v>86</v>
      </c>
      <c r="B307" s="152" t="str">
        <f>VLOOKUP(A307,'CENTRO DE COSTOS'!A:D,4,FALSE)</f>
        <v>KEVIN ALEXIS CORZO BUSTOS</v>
      </c>
      <c r="C307" s="152" t="str">
        <f>VLOOKUP(A307,'CENTRO DE COSTOS'!A:D,2,FALSE)</f>
        <v>0004-0007</v>
      </c>
      <c r="D307" s="152">
        <v>73547</v>
      </c>
      <c r="E307" s="152">
        <v>2564991</v>
      </c>
      <c r="F307" s="152">
        <v>74614</v>
      </c>
      <c r="G307" s="152" t="s">
        <v>8049</v>
      </c>
      <c r="H307" s="152" t="s">
        <v>703</v>
      </c>
      <c r="I307" s="152" t="s">
        <v>4259</v>
      </c>
      <c r="J307" s="152" t="s">
        <v>4260</v>
      </c>
      <c r="K307" s="152" t="s">
        <v>159</v>
      </c>
      <c r="L307" s="152" t="s">
        <v>9560</v>
      </c>
      <c r="M307" s="153">
        <v>45875.672222222223</v>
      </c>
      <c r="N307" s="153">
        <v>45877.490972222222</v>
      </c>
      <c r="O307" s="186"/>
      <c r="P307" s="152" t="s">
        <v>9434</v>
      </c>
      <c r="Q307" s="152" t="s">
        <v>9434</v>
      </c>
      <c r="R307" s="190" t="s">
        <v>161</v>
      </c>
      <c r="S307" s="191" t="s">
        <v>161</v>
      </c>
      <c r="T307" s="152" t="s">
        <v>8052</v>
      </c>
      <c r="U307" s="152" t="s">
        <v>9429</v>
      </c>
      <c r="V307" s="152" t="s">
        <v>9561</v>
      </c>
      <c r="W307" s="152" t="s">
        <v>2967</v>
      </c>
      <c r="X307" s="152" t="s">
        <v>4263</v>
      </c>
      <c r="Y307" s="188" t="s">
        <v>28</v>
      </c>
      <c r="Z307" s="189" t="str">
        <f>VLOOKUP(D307,TIPOLOGIA!A:F,5,0)</f>
        <v>TERRESTRE</v>
      </c>
      <c r="AA307" s="152" t="s">
        <v>4264</v>
      </c>
      <c r="AB307" s="152">
        <v>1</v>
      </c>
      <c r="AC307" s="152">
        <v>0</v>
      </c>
      <c r="AD307" s="87">
        <f>IF(W307="SOPORTE_TELEFÓNICO",'BASE LIQUIDACION REDEBAN 2025'!$B$19,IF(Y307="TIPO I",'BASE LIQUIDACION REDEBAN 2025'!$C$2,IF(Y307="TIPO II",'BASE LIQUIDACION REDEBAN 2025'!$C$3,IF(Y307="TIPO III",'BASE LIQUIDACION REDEBAN 2025'!$C$4,IF(Y307="TIPO IV",'BASE LIQUIDACION REDEBAN 2025'!$C$5,IF(Z307="AEREO",'BASE LIQUIDACION REDEBAN 2025'!$B$6,'BASE LIQUIDACION REDEBAN 2025'!$C$5))))))</f>
        <v>144967.87232000002</v>
      </c>
      <c r="AE307" s="87">
        <f>IF(OR(W307="SOPORTE_TELEFÓNICO",W307="ENVÍO"),0,IF(Y307="TIPO I",'BASE LIQUIDACION REDEBAN 2025'!$B$10,IF(Y307="TIPO II",'BASE LIQUIDACION REDEBAN 2025'!$B$11,IF(Y307="TIPO III",'BASE LIQUIDACION REDEBAN 2025'!$B$12,'BASE LIQUIDACION REDEBAN 2025'!$B$13))))</f>
        <v>140395.6348884</v>
      </c>
      <c r="AF307" s="87">
        <f t="shared" si="4"/>
        <v>144967.87232000002</v>
      </c>
    </row>
    <row r="308" spans="1:32">
      <c r="A308" s="152" t="s">
        <v>91</v>
      </c>
      <c r="B308" s="152" t="str">
        <f>VLOOKUP(A308,'CENTRO DE COSTOS'!A:D,4,FALSE)</f>
        <v>JOSE MAURICIO HERNANDEZ ROJAS</v>
      </c>
      <c r="C308" s="152" t="str">
        <f>VLOOKUP(A308,'CENTRO DE COSTOS'!A:D,2,FALSE)</f>
        <v>0004-0001</v>
      </c>
      <c r="D308" s="152">
        <v>23001</v>
      </c>
      <c r="E308" s="152">
        <v>13849569</v>
      </c>
      <c r="F308" s="152">
        <v>74327</v>
      </c>
      <c r="G308" s="152" t="s">
        <v>8049</v>
      </c>
      <c r="H308" s="152" t="s">
        <v>421</v>
      </c>
      <c r="I308" s="152" t="s">
        <v>91</v>
      </c>
      <c r="J308" s="152" t="s">
        <v>9562</v>
      </c>
      <c r="K308" s="152" t="s">
        <v>159</v>
      </c>
      <c r="L308" s="152" t="s">
        <v>9563</v>
      </c>
      <c r="M308" s="153">
        <v>45875.356944444444</v>
      </c>
      <c r="N308" s="153">
        <v>45877.533333333333</v>
      </c>
      <c r="O308" s="186"/>
      <c r="P308" s="152" t="s">
        <v>9427</v>
      </c>
      <c r="Q308" s="152" t="s">
        <v>9427</v>
      </c>
      <c r="R308" s="190" t="s">
        <v>200</v>
      </c>
      <c r="S308" s="191" t="s">
        <v>201</v>
      </c>
      <c r="T308" s="152" t="s">
        <v>8052</v>
      </c>
      <c r="U308" s="152" t="s">
        <v>9429</v>
      </c>
      <c r="V308" s="152" t="s">
        <v>9564</v>
      </c>
      <c r="W308" s="152" t="s">
        <v>2967</v>
      </c>
      <c r="X308" s="152" t="s">
        <v>9565</v>
      </c>
      <c r="Y308" s="188" t="s">
        <v>25</v>
      </c>
      <c r="Z308" s="189" t="str">
        <f>VLOOKUP(D308,TIPOLOGIA!A:F,5,0)</f>
        <v>TERRESTRE</v>
      </c>
      <c r="AA308" s="152" t="s">
        <v>2000</v>
      </c>
      <c r="AB308" s="152">
        <v>1</v>
      </c>
      <c r="AC308" s="152">
        <v>0</v>
      </c>
      <c r="AD308" s="87">
        <f>IF(W308="SOPORTE_TELEFÓNICO",'BASE LIQUIDACION REDEBAN 2025'!$B$19,IF(Y308="TIPO I",'BASE LIQUIDACION REDEBAN 2025'!$C$2,IF(Y308="TIPO II",'BASE LIQUIDACION REDEBAN 2025'!$C$3,IF(Y308="TIPO III",'BASE LIQUIDACION REDEBAN 2025'!$C$4,IF(Y308="TIPO IV",'BASE LIQUIDACION REDEBAN 2025'!$C$5,IF(Z308="AEREO",'BASE LIQUIDACION REDEBAN 2025'!$B$6,'BASE LIQUIDACION REDEBAN 2025'!$C$5))))))</f>
        <v>65960.072302</v>
      </c>
      <c r="AE308" s="87">
        <f>IF(OR(W308="SOPORTE_TELEFÓNICO",W308="ENVÍO"),0,IF(Y308="TIPO I",'BASE LIQUIDACION REDEBAN 2025'!$B$10,IF(Y308="TIPO II",'BASE LIQUIDACION REDEBAN 2025'!$B$11,IF(Y308="TIPO III",'BASE LIQUIDACION REDEBAN 2025'!$B$12,'BASE LIQUIDACION REDEBAN 2025'!$B$13))))</f>
        <v>75096.394270399993</v>
      </c>
      <c r="AF308" s="87">
        <f t="shared" si="4"/>
        <v>65960.072302</v>
      </c>
    </row>
    <row r="309" spans="1:32">
      <c r="A309" s="152" t="s">
        <v>76</v>
      </c>
      <c r="B309" s="152" t="str">
        <f>VLOOKUP(A309,'CENTRO DE COSTOS'!A:D,4,FALSE)</f>
        <v>DIEGO FERNANDO HENAO CARDONA</v>
      </c>
      <c r="C309" s="152" t="str">
        <f>VLOOKUP(A309,'CENTRO DE COSTOS'!A:D,2,FALSE)</f>
        <v>0004-0003</v>
      </c>
      <c r="D309" s="152">
        <v>76130</v>
      </c>
      <c r="E309" s="152">
        <v>13860413</v>
      </c>
      <c r="F309" s="152">
        <v>78755</v>
      </c>
      <c r="G309" s="152" t="s">
        <v>8049</v>
      </c>
      <c r="H309" s="152" t="s">
        <v>227</v>
      </c>
      <c r="I309" s="152" t="s">
        <v>1297</v>
      </c>
      <c r="J309" s="152" t="s">
        <v>2933</v>
      </c>
      <c r="K309" s="152" t="s">
        <v>159</v>
      </c>
      <c r="L309" s="152" t="s">
        <v>9566</v>
      </c>
      <c r="M309" s="153">
        <v>45875.732638888891</v>
      </c>
      <c r="N309" s="153">
        <v>45877.53402777778</v>
      </c>
      <c r="O309" s="186"/>
      <c r="P309" s="152" t="s">
        <v>3032</v>
      </c>
      <c r="Q309" s="152" t="s">
        <v>3032</v>
      </c>
      <c r="R309" s="190" t="s">
        <v>200</v>
      </c>
      <c r="S309" s="191" t="s">
        <v>201</v>
      </c>
      <c r="T309" s="152" t="s">
        <v>9439</v>
      </c>
      <c r="U309" s="152" t="s">
        <v>9440</v>
      </c>
      <c r="V309" s="152" t="s">
        <v>9567</v>
      </c>
      <c r="W309" s="152" t="s">
        <v>2967</v>
      </c>
      <c r="X309" s="152">
        <v>0</v>
      </c>
      <c r="Y309" s="188" t="s">
        <v>28</v>
      </c>
      <c r="Z309" s="189" t="str">
        <f>VLOOKUP(D309,TIPOLOGIA!A:F,5,0)</f>
        <v>TERRESTRE</v>
      </c>
      <c r="AA309" s="152" t="s">
        <v>233</v>
      </c>
      <c r="AB309" s="152">
        <v>1</v>
      </c>
      <c r="AC309" s="152">
        <v>0</v>
      </c>
      <c r="AD309" s="87">
        <f>IF(W309="SOPORTE_TELEFÓNICO",'BASE LIQUIDACION REDEBAN 2025'!$B$19,IF(Y309="TIPO I",'BASE LIQUIDACION REDEBAN 2025'!$C$2,IF(Y309="TIPO II",'BASE LIQUIDACION REDEBAN 2025'!$C$3,IF(Y309="TIPO III",'BASE LIQUIDACION REDEBAN 2025'!$C$4,IF(Y309="TIPO IV",'BASE LIQUIDACION REDEBAN 2025'!$C$5,IF(Z309="AEREO",'BASE LIQUIDACION REDEBAN 2025'!$B$6,'BASE LIQUIDACION REDEBAN 2025'!$C$5))))))</f>
        <v>144967.87232000002</v>
      </c>
      <c r="AE309" s="87">
        <f>IF(OR(W309="SOPORTE_TELEFÓNICO",W309="ENVÍO"),0,IF(Y309="TIPO I",'BASE LIQUIDACION REDEBAN 2025'!$B$10,IF(Y309="TIPO II",'BASE LIQUIDACION REDEBAN 2025'!$B$11,IF(Y309="TIPO III",'BASE LIQUIDACION REDEBAN 2025'!$B$12,'BASE LIQUIDACION REDEBAN 2025'!$B$13))))</f>
        <v>140395.6348884</v>
      </c>
      <c r="AF309" s="87">
        <f t="shared" si="4"/>
        <v>144967.87232000002</v>
      </c>
    </row>
    <row r="310" spans="1:32">
      <c r="A310" s="152" t="s">
        <v>98</v>
      </c>
      <c r="B310" s="152" t="str">
        <f>VLOOKUP(A310,'CENTRO DE COSTOS'!A:D,4,FALSE)</f>
        <v>MIGUEL JULIÁN HERNÁNDEZ GUARÍN</v>
      </c>
      <c r="C310" s="152" t="str">
        <f>VLOOKUP(A310,'CENTRO DE COSTOS'!A:D,2,FALSE)</f>
        <v>0004-0008</v>
      </c>
      <c r="D310" s="152">
        <v>15238</v>
      </c>
      <c r="E310" s="152">
        <v>2553213</v>
      </c>
      <c r="F310" s="152">
        <v>16799</v>
      </c>
      <c r="G310" s="152" t="s">
        <v>8049</v>
      </c>
      <c r="H310" s="152" t="s">
        <v>241</v>
      </c>
      <c r="I310" s="152" t="s">
        <v>618</v>
      </c>
      <c r="J310" s="152" t="s">
        <v>9568</v>
      </c>
      <c r="K310" s="152" t="s">
        <v>159</v>
      </c>
      <c r="L310" s="152" t="s">
        <v>9569</v>
      </c>
      <c r="M310" s="153">
        <v>45874.336805555555</v>
      </c>
      <c r="N310" s="153">
        <v>45878.382638888892</v>
      </c>
      <c r="O310" s="186"/>
      <c r="P310" s="152" t="s">
        <v>9434</v>
      </c>
      <c r="Q310" s="152" t="s">
        <v>9434</v>
      </c>
      <c r="R310" s="190" t="s">
        <v>2973</v>
      </c>
      <c r="S310" s="191" t="s">
        <v>2973</v>
      </c>
      <c r="T310" s="152" t="s">
        <v>8052</v>
      </c>
      <c r="U310" s="152" t="s">
        <v>9429</v>
      </c>
      <c r="V310" s="152" t="s">
        <v>9570</v>
      </c>
      <c r="W310" s="152" t="s">
        <v>2967</v>
      </c>
      <c r="X310" s="152" t="s">
        <v>9571</v>
      </c>
      <c r="Y310" s="188" t="s">
        <v>28</v>
      </c>
      <c r="Z310" s="189" t="str">
        <f>VLOOKUP(D310,TIPOLOGIA!A:F,5,0)</f>
        <v>TERRESTRE</v>
      </c>
      <c r="AA310" s="152" t="s">
        <v>623</v>
      </c>
      <c r="AB310" s="152">
        <v>1</v>
      </c>
      <c r="AC310" s="152">
        <v>0</v>
      </c>
      <c r="AD310" s="87">
        <f>IF(W310="SOPORTE_TELEFÓNICO",'BASE LIQUIDACION REDEBAN 2025'!$B$19,IF(Y310="TIPO I",'BASE LIQUIDACION REDEBAN 2025'!$C$2,IF(Y310="TIPO II",'BASE LIQUIDACION REDEBAN 2025'!$C$3,IF(Y310="TIPO III",'BASE LIQUIDACION REDEBAN 2025'!$C$4,IF(Y310="TIPO IV",'BASE LIQUIDACION REDEBAN 2025'!$C$5,IF(Z310="AEREO",'BASE LIQUIDACION REDEBAN 2025'!$B$6,'BASE LIQUIDACION REDEBAN 2025'!$C$5))))))</f>
        <v>144967.87232000002</v>
      </c>
      <c r="AE310" s="87">
        <f>IF(OR(W310="SOPORTE_TELEFÓNICO",W310="ENVÍO"),0,IF(Y310="TIPO I",'BASE LIQUIDACION REDEBAN 2025'!$B$10,IF(Y310="TIPO II",'BASE LIQUIDACION REDEBAN 2025'!$B$11,IF(Y310="TIPO III",'BASE LIQUIDACION REDEBAN 2025'!$B$12,'BASE LIQUIDACION REDEBAN 2025'!$B$13))))</f>
        <v>140395.6348884</v>
      </c>
      <c r="AF310" s="87">
        <f t="shared" si="4"/>
        <v>144967.87232000002</v>
      </c>
    </row>
    <row r="311" spans="1:32">
      <c r="A311" s="152" t="s">
        <v>91</v>
      </c>
      <c r="B311" s="152" t="str">
        <f>VLOOKUP(A311,'CENTRO DE COSTOS'!A:D,4,FALSE)</f>
        <v>JOSE MAURICIO HERNANDEZ ROJAS</v>
      </c>
      <c r="C311" s="152" t="str">
        <f>VLOOKUP(A311,'CENTRO DE COSTOS'!A:D,2,FALSE)</f>
        <v>0004-0001</v>
      </c>
      <c r="D311" s="152">
        <v>5154</v>
      </c>
      <c r="E311" s="152">
        <v>13852632</v>
      </c>
      <c r="F311" s="152">
        <v>78929</v>
      </c>
      <c r="G311" s="152" t="s">
        <v>8049</v>
      </c>
      <c r="H311" s="152" t="s">
        <v>197</v>
      </c>
      <c r="I311" s="152" t="s">
        <v>775</v>
      </c>
      <c r="J311" s="152" t="s">
        <v>9572</v>
      </c>
      <c r="K311" s="152" t="s">
        <v>159</v>
      </c>
      <c r="L311" s="152" t="s">
        <v>9573</v>
      </c>
      <c r="M311" s="153">
        <v>45875.732638888891</v>
      </c>
      <c r="N311" s="153">
        <v>45878.461111111108</v>
      </c>
      <c r="O311" s="186"/>
      <c r="P311" s="152" t="s">
        <v>3032</v>
      </c>
      <c r="Q311" s="152" t="s">
        <v>3032</v>
      </c>
      <c r="R311" s="190" t="s">
        <v>200</v>
      </c>
      <c r="S311" s="191" t="s">
        <v>201</v>
      </c>
      <c r="T311" s="152" t="s">
        <v>8052</v>
      </c>
      <c r="U311" s="152" t="s">
        <v>9429</v>
      </c>
      <c r="V311" s="152" t="s">
        <v>9574</v>
      </c>
      <c r="W311" s="152" t="s">
        <v>2967</v>
      </c>
      <c r="X311" s="152" t="s">
        <v>9575</v>
      </c>
      <c r="Y311" s="188" t="s">
        <v>28</v>
      </c>
      <c r="Z311" s="189" t="str">
        <f>VLOOKUP(D311,TIPOLOGIA!A:F,5,0)</f>
        <v>TERRESTRE</v>
      </c>
      <c r="AA311" s="152" t="s">
        <v>696</v>
      </c>
      <c r="AB311" s="152">
        <v>1</v>
      </c>
      <c r="AC311" s="152">
        <v>0</v>
      </c>
      <c r="AD311" s="87">
        <f>IF(W311="SOPORTE_TELEFÓNICO",'BASE LIQUIDACION REDEBAN 2025'!$B$19,IF(Y311="TIPO I",'BASE LIQUIDACION REDEBAN 2025'!$C$2,IF(Y311="TIPO II",'BASE LIQUIDACION REDEBAN 2025'!$C$3,IF(Y311="TIPO III",'BASE LIQUIDACION REDEBAN 2025'!$C$4,IF(Y311="TIPO IV",'BASE LIQUIDACION REDEBAN 2025'!$C$5,IF(Z311="AEREO",'BASE LIQUIDACION REDEBAN 2025'!$B$6,'BASE LIQUIDACION REDEBAN 2025'!$C$5))))))</f>
        <v>144967.87232000002</v>
      </c>
      <c r="AE311" s="87">
        <f>IF(OR(W311="SOPORTE_TELEFÓNICO",W311="ENVÍO"),0,IF(Y311="TIPO I",'BASE LIQUIDACION REDEBAN 2025'!$B$10,IF(Y311="TIPO II",'BASE LIQUIDACION REDEBAN 2025'!$B$11,IF(Y311="TIPO III",'BASE LIQUIDACION REDEBAN 2025'!$B$12,'BASE LIQUIDACION REDEBAN 2025'!$B$13))))</f>
        <v>140395.6348884</v>
      </c>
      <c r="AF311" s="87">
        <f t="shared" si="4"/>
        <v>144967.87232000002</v>
      </c>
    </row>
    <row r="312" spans="1:32">
      <c r="A312" s="152" t="s">
        <v>76</v>
      </c>
      <c r="B312" s="152" t="str">
        <f>VLOOKUP(A312,'CENTRO DE COSTOS'!A:D,4,FALSE)</f>
        <v>DIEGO FERNANDO HENAO CARDONA</v>
      </c>
      <c r="C312" s="152" t="str">
        <f>VLOOKUP(A312,'CENTRO DE COSTOS'!A:D,2,FALSE)</f>
        <v>0004-0003</v>
      </c>
      <c r="D312" s="152">
        <v>76001</v>
      </c>
      <c r="E312" s="152">
        <v>13818623</v>
      </c>
      <c r="F312" s="152">
        <v>71394</v>
      </c>
      <c r="G312" s="152" t="s">
        <v>8049</v>
      </c>
      <c r="H312" s="152" t="s">
        <v>227</v>
      </c>
      <c r="I312" s="152" t="s">
        <v>76</v>
      </c>
      <c r="J312" s="152" t="s">
        <v>9576</v>
      </c>
      <c r="K312" s="152" t="s">
        <v>159</v>
      </c>
      <c r="L312" s="152" t="s">
        <v>9577</v>
      </c>
      <c r="M312" s="153">
        <v>45877.714583333334</v>
      </c>
      <c r="N312" s="153">
        <v>45878.478472222225</v>
      </c>
      <c r="O312" s="186"/>
      <c r="P312" s="152" t="s">
        <v>9427</v>
      </c>
      <c r="Q312" s="152" t="s">
        <v>9427</v>
      </c>
      <c r="R312" s="190" t="s">
        <v>2973</v>
      </c>
      <c r="S312" s="191" t="s">
        <v>2973</v>
      </c>
      <c r="T312" s="152" t="s">
        <v>8052</v>
      </c>
      <c r="U312" s="152" t="s">
        <v>9429</v>
      </c>
      <c r="V312" s="152" t="s">
        <v>9578</v>
      </c>
      <c r="W312" s="152" t="s">
        <v>2967</v>
      </c>
      <c r="X312" s="152" t="s">
        <v>9579</v>
      </c>
      <c r="Y312" s="188" t="s">
        <v>25</v>
      </c>
      <c r="Z312" s="189" t="str">
        <f>VLOOKUP(D312,TIPOLOGIA!A:F,5,0)</f>
        <v>TERRESTRE</v>
      </c>
      <c r="AA312" s="152" t="s">
        <v>1442</v>
      </c>
      <c r="AB312" s="152">
        <v>1</v>
      </c>
      <c r="AC312" s="152">
        <v>0</v>
      </c>
      <c r="AD312" s="87">
        <f>IF(W312="SOPORTE_TELEFÓNICO",'BASE LIQUIDACION REDEBAN 2025'!$B$19,IF(Y312="TIPO I",'BASE LIQUIDACION REDEBAN 2025'!$C$2,IF(Y312="TIPO II",'BASE LIQUIDACION REDEBAN 2025'!$C$3,IF(Y312="TIPO III",'BASE LIQUIDACION REDEBAN 2025'!$C$4,IF(Y312="TIPO IV",'BASE LIQUIDACION REDEBAN 2025'!$C$5,IF(Z312="AEREO",'BASE LIQUIDACION REDEBAN 2025'!$B$6,'BASE LIQUIDACION REDEBAN 2025'!$C$5))))))</f>
        <v>65960.072302</v>
      </c>
      <c r="AE312" s="87">
        <f>IF(OR(W312="SOPORTE_TELEFÓNICO",W312="ENVÍO"),0,IF(Y312="TIPO I",'BASE LIQUIDACION REDEBAN 2025'!$B$10,IF(Y312="TIPO II",'BASE LIQUIDACION REDEBAN 2025'!$B$11,IF(Y312="TIPO III",'BASE LIQUIDACION REDEBAN 2025'!$B$12,'BASE LIQUIDACION REDEBAN 2025'!$B$13))))</f>
        <v>75096.394270399993</v>
      </c>
      <c r="AF312" s="87">
        <f t="shared" si="4"/>
        <v>65960.072302</v>
      </c>
    </row>
    <row r="313" spans="1:32">
      <c r="A313" s="152" t="s">
        <v>72</v>
      </c>
      <c r="B313" s="152" t="str">
        <f>VLOOKUP(A313,'CENTRO DE COSTOS'!A:D,4,FALSE)</f>
        <v>MIGUEL JULIÁN HERNÁNDEZ GUARÍN</v>
      </c>
      <c r="C313" s="152" t="str">
        <f>VLOOKUP(A313,'CENTRO DE COSTOS'!A:D,2,FALSE)</f>
        <v>0004-0008</v>
      </c>
      <c r="D313" s="152">
        <v>68001</v>
      </c>
      <c r="E313" s="152">
        <v>13857191</v>
      </c>
      <c r="F313" s="152">
        <v>78793</v>
      </c>
      <c r="G313" s="152" t="s">
        <v>8049</v>
      </c>
      <c r="H313" s="152" t="s">
        <v>820</v>
      </c>
      <c r="I313" s="152" t="s">
        <v>72</v>
      </c>
      <c r="J313" s="152" t="s">
        <v>9580</v>
      </c>
      <c r="K313" s="152" t="s">
        <v>159</v>
      </c>
      <c r="L313" s="152" t="s">
        <v>9581</v>
      </c>
      <c r="M313" s="153">
        <v>45877.714583333334</v>
      </c>
      <c r="N313" s="153">
        <v>45878.512499999997</v>
      </c>
      <c r="O313" s="186"/>
      <c r="P313" s="152" t="s">
        <v>3032</v>
      </c>
      <c r="Q313" s="152" t="s">
        <v>3032</v>
      </c>
      <c r="R313" s="190" t="s">
        <v>2973</v>
      </c>
      <c r="S313" s="191" t="s">
        <v>2973</v>
      </c>
      <c r="T313" s="152" t="s">
        <v>8052</v>
      </c>
      <c r="U313" s="152" t="s">
        <v>9429</v>
      </c>
      <c r="V313" s="152" t="s">
        <v>9582</v>
      </c>
      <c r="W313" s="152" t="s">
        <v>2967</v>
      </c>
      <c r="X313" s="152" t="s">
        <v>9583</v>
      </c>
      <c r="Y313" s="188" t="s">
        <v>25</v>
      </c>
      <c r="Z313" s="189" t="str">
        <f>VLOOKUP(D313,TIPOLOGIA!A:F,5,0)</f>
        <v>TERRESTRE</v>
      </c>
      <c r="AA313" s="152" t="s">
        <v>438</v>
      </c>
      <c r="AB313" s="152">
        <v>1</v>
      </c>
      <c r="AC313" s="152">
        <v>0</v>
      </c>
      <c r="AD313" s="87">
        <f>IF(W313="SOPORTE_TELEFÓNICO",'BASE LIQUIDACION REDEBAN 2025'!$B$19,IF(Y313="TIPO I",'BASE LIQUIDACION REDEBAN 2025'!$C$2,IF(Y313="TIPO II",'BASE LIQUIDACION REDEBAN 2025'!$C$3,IF(Y313="TIPO III",'BASE LIQUIDACION REDEBAN 2025'!$C$4,IF(Y313="TIPO IV",'BASE LIQUIDACION REDEBAN 2025'!$C$5,IF(Z313="AEREO",'BASE LIQUIDACION REDEBAN 2025'!$B$6,'BASE LIQUIDACION REDEBAN 2025'!$C$5))))))</f>
        <v>65960.072302</v>
      </c>
      <c r="AE313" s="87">
        <f>IF(OR(W313="SOPORTE_TELEFÓNICO",W313="ENVÍO"),0,IF(Y313="TIPO I",'BASE LIQUIDACION REDEBAN 2025'!$B$10,IF(Y313="TIPO II",'BASE LIQUIDACION REDEBAN 2025'!$B$11,IF(Y313="TIPO III",'BASE LIQUIDACION REDEBAN 2025'!$B$12,'BASE LIQUIDACION REDEBAN 2025'!$B$13))))</f>
        <v>75096.394270399993</v>
      </c>
      <c r="AF313" s="87">
        <f t="shared" si="4"/>
        <v>65960.072302</v>
      </c>
    </row>
    <row r="314" spans="1:32">
      <c r="A314" s="152" t="s">
        <v>81</v>
      </c>
      <c r="B314" s="152" t="str">
        <f>VLOOKUP(A314,'CENTRO DE COSTOS'!A:D,4,FALSE)</f>
        <v>MIGUEL JULIÁN HERNÁNDEZ GUARÍN</v>
      </c>
      <c r="C314" s="152" t="str">
        <f>VLOOKUP(A314,'CENTRO DE COSTOS'!A:D,2,FALSE)</f>
        <v>0004-0008</v>
      </c>
      <c r="D314" s="152">
        <v>54001</v>
      </c>
      <c r="E314" s="152">
        <v>2572444</v>
      </c>
      <c r="F314" s="152">
        <v>34207</v>
      </c>
      <c r="G314" s="152" t="s">
        <v>8049</v>
      </c>
      <c r="H314" s="152" t="s">
        <v>317</v>
      </c>
      <c r="I314" s="152" t="s">
        <v>81</v>
      </c>
      <c r="J314" s="152" t="s">
        <v>4515</v>
      </c>
      <c r="K314" s="152" t="s">
        <v>159</v>
      </c>
      <c r="L314" s="152" t="s">
        <v>9584</v>
      </c>
      <c r="M314" s="153">
        <v>45877.657638888886</v>
      </c>
      <c r="N314" s="153">
        <v>45878.515277777777</v>
      </c>
      <c r="O314" s="186"/>
      <c r="P314" s="152" t="s">
        <v>9434</v>
      </c>
      <c r="Q314" s="152" t="s">
        <v>9434</v>
      </c>
      <c r="R314" s="190" t="s">
        <v>2973</v>
      </c>
      <c r="S314" s="191" t="s">
        <v>2973</v>
      </c>
      <c r="T314" s="152" t="s">
        <v>8052</v>
      </c>
      <c r="U314" s="152" t="s">
        <v>9429</v>
      </c>
      <c r="V314" s="152" t="s">
        <v>9585</v>
      </c>
      <c r="W314" s="152" t="s">
        <v>2967</v>
      </c>
      <c r="X314" s="152" t="s">
        <v>4518</v>
      </c>
      <c r="Y314" s="188" t="s">
        <v>25</v>
      </c>
      <c r="Z314" s="189" t="str">
        <f>VLOOKUP(D314,TIPOLOGIA!A:F,5,0)</f>
        <v>TERRESTRE</v>
      </c>
      <c r="AA314" s="152" t="s">
        <v>401</v>
      </c>
      <c r="AB314" s="152">
        <v>1</v>
      </c>
      <c r="AC314" s="152">
        <v>0</v>
      </c>
      <c r="AD314" s="87">
        <f>IF(W314="SOPORTE_TELEFÓNICO",'BASE LIQUIDACION REDEBAN 2025'!$B$19,IF(Y314="TIPO I",'BASE LIQUIDACION REDEBAN 2025'!$C$2,IF(Y314="TIPO II",'BASE LIQUIDACION REDEBAN 2025'!$C$3,IF(Y314="TIPO III",'BASE LIQUIDACION REDEBAN 2025'!$C$4,IF(Y314="TIPO IV",'BASE LIQUIDACION REDEBAN 2025'!$C$5,IF(Z314="AEREO",'BASE LIQUIDACION REDEBAN 2025'!$B$6,'BASE LIQUIDACION REDEBAN 2025'!$C$5))))))</f>
        <v>65960.072302</v>
      </c>
      <c r="AE314" s="87">
        <f>IF(OR(W314="SOPORTE_TELEFÓNICO",W314="ENVÍO"),0,IF(Y314="TIPO I",'BASE LIQUIDACION REDEBAN 2025'!$B$10,IF(Y314="TIPO II",'BASE LIQUIDACION REDEBAN 2025'!$B$11,IF(Y314="TIPO III",'BASE LIQUIDACION REDEBAN 2025'!$B$12,'BASE LIQUIDACION REDEBAN 2025'!$B$13))))</f>
        <v>75096.394270399993</v>
      </c>
      <c r="AF314" s="87">
        <f t="shared" si="4"/>
        <v>65960.072302</v>
      </c>
    </row>
    <row r="315" spans="1:32">
      <c r="A315" s="152" t="s">
        <v>76</v>
      </c>
      <c r="B315" s="152" t="str">
        <f>VLOOKUP(A315,'CENTRO DE COSTOS'!A:D,4,FALSE)</f>
        <v>DIEGO FERNANDO HENAO CARDONA</v>
      </c>
      <c r="C315" s="152" t="str">
        <f>VLOOKUP(A315,'CENTRO DE COSTOS'!A:D,2,FALSE)</f>
        <v>0004-0003</v>
      </c>
      <c r="D315" s="152">
        <v>76834</v>
      </c>
      <c r="E315" s="152">
        <v>2571957</v>
      </c>
      <c r="F315" s="152">
        <v>59886</v>
      </c>
      <c r="G315" s="152" t="s">
        <v>8049</v>
      </c>
      <c r="H315" s="152" t="s">
        <v>227</v>
      </c>
      <c r="I315" s="152" t="s">
        <v>1806</v>
      </c>
      <c r="J315" s="152" t="s">
        <v>4499</v>
      </c>
      <c r="K315" s="152" t="s">
        <v>159</v>
      </c>
      <c r="L315" s="152" t="s">
        <v>9586</v>
      </c>
      <c r="M315" s="153">
        <v>45877.618055555555</v>
      </c>
      <c r="N315" s="153">
        <v>45878.524305555555</v>
      </c>
      <c r="O315" s="186"/>
      <c r="P315" s="152" t="s">
        <v>9434</v>
      </c>
      <c r="Q315" s="152" t="s">
        <v>9434</v>
      </c>
      <c r="R315" s="190" t="s">
        <v>2973</v>
      </c>
      <c r="S315" s="191" t="s">
        <v>2973</v>
      </c>
      <c r="T315" s="152" t="s">
        <v>8052</v>
      </c>
      <c r="U315" s="152" t="s">
        <v>9429</v>
      </c>
      <c r="V315" s="152" t="s">
        <v>9587</v>
      </c>
      <c r="W315" s="152" t="s">
        <v>2967</v>
      </c>
      <c r="X315" s="152" t="s">
        <v>4502</v>
      </c>
      <c r="Y315" s="188" t="s">
        <v>28</v>
      </c>
      <c r="Z315" s="189" t="str">
        <f>VLOOKUP(D315,TIPOLOGIA!A:F,5,0)</f>
        <v>TERRESTRE</v>
      </c>
      <c r="AA315" s="152" t="s">
        <v>1408</v>
      </c>
      <c r="AB315" s="152">
        <v>1</v>
      </c>
      <c r="AC315" s="152">
        <v>0</v>
      </c>
      <c r="AD315" s="87">
        <f>IF(W315="SOPORTE_TELEFÓNICO",'BASE LIQUIDACION REDEBAN 2025'!$B$19,IF(Y315="TIPO I",'BASE LIQUIDACION REDEBAN 2025'!$C$2,IF(Y315="TIPO II",'BASE LIQUIDACION REDEBAN 2025'!$C$3,IF(Y315="TIPO III",'BASE LIQUIDACION REDEBAN 2025'!$C$4,IF(Y315="TIPO IV",'BASE LIQUIDACION REDEBAN 2025'!$C$5,IF(Z315="AEREO",'BASE LIQUIDACION REDEBAN 2025'!$B$6,'BASE LIQUIDACION REDEBAN 2025'!$C$5))))))</f>
        <v>144967.87232000002</v>
      </c>
      <c r="AE315" s="87">
        <f>IF(OR(W315="SOPORTE_TELEFÓNICO",W315="ENVÍO"),0,IF(Y315="TIPO I",'BASE LIQUIDACION REDEBAN 2025'!$B$10,IF(Y315="TIPO II",'BASE LIQUIDACION REDEBAN 2025'!$B$11,IF(Y315="TIPO III",'BASE LIQUIDACION REDEBAN 2025'!$B$12,'BASE LIQUIDACION REDEBAN 2025'!$B$13))))</f>
        <v>140395.6348884</v>
      </c>
      <c r="AF315" s="87">
        <f t="shared" si="4"/>
        <v>144967.87232000002</v>
      </c>
    </row>
    <row r="316" spans="1:32">
      <c r="A316" s="152" t="s">
        <v>64</v>
      </c>
      <c r="B316" s="152" t="str">
        <f>VLOOKUP(A316,'CENTRO DE COSTOS'!A:D,4,FALSE)</f>
        <v>JOSE MAURICIO HERNANDEZ ROJAS</v>
      </c>
      <c r="C316" s="152" t="str">
        <f>VLOOKUP(A316,'CENTRO DE COSTOS'!A:D,2,FALSE)</f>
        <v>0004-0001</v>
      </c>
      <c r="D316" s="152">
        <v>8001</v>
      </c>
      <c r="E316" s="152">
        <v>2570344</v>
      </c>
      <c r="F316" s="152">
        <v>26050</v>
      </c>
      <c r="G316" s="152" t="s">
        <v>8049</v>
      </c>
      <c r="H316" s="152" t="s">
        <v>389</v>
      </c>
      <c r="I316" s="152" t="s">
        <v>64</v>
      </c>
      <c r="J316" s="152" t="s">
        <v>9588</v>
      </c>
      <c r="K316" s="152" t="s">
        <v>159</v>
      </c>
      <c r="L316" s="152" t="s">
        <v>9589</v>
      </c>
      <c r="M316" s="153">
        <v>45877.472222222219</v>
      </c>
      <c r="N316" s="153">
        <v>45878.636805555558</v>
      </c>
      <c r="O316" s="186"/>
      <c r="P316" s="152" t="s">
        <v>9434</v>
      </c>
      <c r="Q316" s="152" t="s">
        <v>9434</v>
      </c>
      <c r="R316" s="190" t="s">
        <v>220</v>
      </c>
      <c r="S316" s="191" t="s">
        <v>9500</v>
      </c>
      <c r="T316" s="152" t="s">
        <v>8052</v>
      </c>
      <c r="U316" s="152" t="s">
        <v>9429</v>
      </c>
      <c r="V316" s="152" t="s">
        <v>9590</v>
      </c>
      <c r="W316" s="152" t="s">
        <v>2967</v>
      </c>
      <c r="X316" s="152" t="s">
        <v>9591</v>
      </c>
      <c r="Y316" s="188" t="s">
        <v>25</v>
      </c>
      <c r="Z316" s="189" t="str">
        <f>VLOOKUP(D316,TIPOLOGIA!A:F,5,0)</f>
        <v>TERRESTRE</v>
      </c>
      <c r="AA316" s="152" t="s">
        <v>395</v>
      </c>
      <c r="AB316" s="152">
        <v>1</v>
      </c>
      <c r="AC316" s="152">
        <v>0</v>
      </c>
      <c r="AD316" s="87">
        <f>IF(W316="SOPORTE_TELEFÓNICO",'BASE LIQUIDACION REDEBAN 2025'!$B$19,IF(Y316="TIPO I",'BASE LIQUIDACION REDEBAN 2025'!$C$2,IF(Y316="TIPO II",'BASE LIQUIDACION REDEBAN 2025'!$C$3,IF(Y316="TIPO III",'BASE LIQUIDACION REDEBAN 2025'!$C$4,IF(Y316="TIPO IV",'BASE LIQUIDACION REDEBAN 2025'!$C$5,IF(Z316="AEREO",'BASE LIQUIDACION REDEBAN 2025'!$B$6,'BASE LIQUIDACION REDEBAN 2025'!$C$5))))))</f>
        <v>65960.072302</v>
      </c>
      <c r="AE316" s="87">
        <f>IF(OR(W316="SOPORTE_TELEFÓNICO",W316="ENVÍO"),0,IF(Y316="TIPO I",'BASE LIQUIDACION REDEBAN 2025'!$B$10,IF(Y316="TIPO II",'BASE LIQUIDACION REDEBAN 2025'!$B$11,IF(Y316="TIPO III",'BASE LIQUIDACION REDEBAN 2025'!$B$12,'BASE LIQUIDACION REDEBAN 2025'!$B$13))))</f>
        <v>75096.394270399993</v>
      </c>
      <c r="AF316" s="87">
        <f t="shared" si="4"/>
        <v>65960.072302</v>
      </c>
    </row>
    <row r="317" spans="1:32">
      <c r="A317" s="152" t="s">
        <v>68</v>
      </c>
      <c r="B317" s="152" t="str">
        <f>VLOOKUP(A317,'CENTRO DE COSTOS'!A:D,4,FALSE)</f>
        <v>WILLIAM ASDRUBAL ROZO ROZO</v>
      </c>
      <c r="C317" s="152" t="str">
        <f>VLOOKUP(A317,'CENTRO DE COSTOS'!A:D,2,FALSE)</f>
        <v>0004-0004</v>
      </c>
      <c r="D317" s="152">
        <v>11001</v>
      </c>
      <c r="E317" s="152">
        <v>2560845</v>
      </c>
      <c r="F317" s="152">
        <v>26671</v>
      </c>
      <c r="G317" s="152" t="s">
        <v>8049</v>
      </c>
      <c r="H317" s="152" t="s">
        <v>470</v>
      </c>
      <c r="I317" s="152" t="s">
        <v>68</v>
      </c>
      <c r="J317" s="152" t="s">
        <v>9592</v>
      </c>
      <c r="K317" s="152" t="s">
        <v>159</v>
      </c>
      <c r="L317" s="152" t="s">
        <v>9593</v>
      </c>
      <c r="M317" s="153">
        <v>45875.390277777777</v>
      </c>
      <c r="N317" s="153">
        <v>45878.640277777777</v>
      </c>
      <c r="O317" s="186"/>
      <c r="P317" s="152" t="s">
        <v>9434</v>
      </c>
      <c r="Q317" s="152" t="s">
        <v>9434</v>
      </c>
      <c r="R317" s="190" t="s">
        <v>220</v>
      </c>
      <c r="S317" s="191" t="s">
        <v>8370</v>
      </c>
      <c r="T317" s="152" t="s">
        <v>8052</v>
      </c>
      <c r="U317" s="152" t="s">
        <v>9429</v>
      </c>
      <c r="V317" s="152" t="s">
        <v>9594</v>
      </c>
      <c r="W317" s="152" t="s">
        <v>2967</v>
      </c>
      <c r="X317" s="152" t="s">
        <v>9595</v>
      </c>
      <c r="Y317" s="188" t="s">
        <v>25</v>
      </c>
      <c r="Z317" s="189" t="str">
        <f>VLOOKUP(D317,TIPOLOGIA!A:F,5,0)</f>
        <v>TERRESTRE</v>
      </c>
      <c r="AA317" s="152" t="s">
        <v>1029</v>
      </c>
      <c r="AB317" s="152">
        <v>1</v>
      </c>
      <c r="AC317" s="152">
        <v>0</v>
      </c>
      <c r="AD317" s="87">
        <f>IF(W317="SOPORTE_TELEFÓNICO",'BASE LIQUIDACION REDEBAN 2025'!$B$19,IF(Y317="TIPO I",'BASE LIQUIDACION REDEBAN 2025'!$C$2,IF(Y317="TIPO II",'BASE LIQUIDACION REDEBAN 2025'!$C$3,IF(Y317="TIPO III",'BASE LIQUIDACION REDEBAN 2025'!$C$4,IF(Y317="TIPO IV",'BASE LIQUIDACION REDEBAN 2025'!$C$5,IF(Z317="AEREO",'BASE LIQUIDACION REDEBAN 2025'!$B$6,'BASE LIQUIDACION REDEBAN 2025'!$C$5))))))</f>
        <v>65960.072302</v>
      </c>
      <c r="AE317" s="87">
        <f>IF(OR(W317="SOPORTE_TELEFÓNICO",W317="ENVÍO"),0,IF(Y317="TIPO I",'BASE LIQUIDACION REDEBAN 2025'!$B$10,IF(Y317="TIPO II",'BASE LIQUIDACION REDEBAN 2025'!$B$11,IF(Y317="TIPO III",'BASE LIQUIDACION REDEBAN 2025'!$B$12,'BASE LIQUIDACION REDEBAN 2025'!$B$13))))</f>
        <v>75096.394270399993</v>
      </c>
      <c r="AF317" s="87">
        <f t="shared" si="4"/>
        <v>65960.072302</v>
      </c>
    </row>
    <row r="318" spans="1:32">
      <c r="A318" s="152" t="s">
        <v>90</v>
      </c>
      <c r="B318" s="152" t="str">
        <f>VLOOKUP(A318,'CENTRO DE COSTOS'!A:D,4,FALSE)</f>
        <v>JUAN SEBASTIÁN RÍOS CASTRILLÓN</v>
      </c>
      <c r="C318" s="152" t="str">
        <f>VLOOKUP(A318,'CENTRO DE COSTOS'!A:D,2,FALSE)</f>
        <v>0004-0005</v>
      </c>
      <c r="D318" s="152">
        <v>5001</v>
      </c>
      <c r="E318" s="152">
        <v>2556130</v>
      </c>
      <c r="F318" s="152">
        <v>71800</v>
      </c>
      <c r="G318" s="152" t="s">
        <v>8049</v>
      </c>
      <c r="H318" s="152" t="s">
        <v>197</v>
      </c>
      <c r="I318" s="152" t="s">
        <v>90</v>
      </c>
      <c r="J318" s="152" t="s">
        <v>9470</v>
      </c>
      <c r="K318" s="152" t="s">
        <v>159</v>
      </c>
      <c r="L318" s="152" t="s">
        <v>9596</v>
      </c>
      <c r="M318" s="153">
        <v>45874.478472222225</v>
      </c>
      <c r="N318" s="153">
        <v>45880.443749999999</v>
      </c>
      <c r="O318" s="186"/>
      <c r="P318" s="152" t="s">
        <v>9434</v>
      </c>
      <c r="Q318" s="152" t="s">
        <v>9434</v>
      </c>
      <c r="R318" s="190" t="s">
        <v>2973</v>
      </c>
      <c r="S318" s="191" t="s">
        <v>2973</v>
      </c>
      <c r="T318" s="152" t="s">
        <v>8052</v>
      </c>
      <c r="U318" s="152" t="s">
        <v>9429</v>
      </c>
      <c r="V318" s="152" t="s">
        <v>9597</v>
      </c>
      <c r="W318" s="152" t="s">
        <v>2967</v>
      </c>
      <c r="X318" s="152" t="s">
        <v>9473</v>
      </c>
      <c r="Y318" s="188" t="s">
        <v>25</v>
      </c>
      <c r="Z318" s="189" t="str">
        <f>VLOOKUP(D318,TIPOLOGIA!A:F,5,0)</f>
        <v>TERRESTRE</v>
      </c>
      <c r="AA318" s="152" t="s">
        <v>4326</v>
      </c>
      <c r="AB318" s="152">
        <v>1</v>
      </c>
      <c r="AC318" s="152">
        <v>0</v>
      </c>
      <c r="AD318" s="87">
        <f>IF(W318="SOPORTE_TELEFÓNICO",'BASE LIQUIDACION REDEBAN 2025'!$B$19,IF(Y318="TIPO I",'BASE LIQUIDACION REDEBAN 2025'!$C$2,IF(Y318="TIPO II",'BASE LIQUIDACION REDEBAN 2025'!$C$3,IF(Y318="TIPO III",'BASE LIQUIDACION REDEBAN 2025'!$C$4,IF(Y318="TIPO IV",'BASE LIQUIDACION REDEBAN 2025'!$C$5,IF(Z318="AEREO",'BASE LIQUIDACION REDEBAN 2025'!$B$6,'BASE LIQUIDACION REDEBAN 2025'!$C$5))))))</f>
        <v>65960.072302</v>
      </c>
      <c r="AE318" s="87">
        <f>IF(OR(W318="SOPORTE_TELEFÓNICO",W318="ENVÍO"),0,IF(Y318="TIPO I",'BASE LIQUIDACION REDEBAN 2025'!$B$10,IF(Y318="TIPO II",'BASE LIQUIDACION REDEBAN 2025'!$B$11,IF(Y318="TIPO III",'BASE LIQUIDACION REDEBAN 2025'!$B$12,'BASE LIQUIDACION REDEBAN 2025'!$B$13))))</f>
        <v>75096.394270399993</v>
      </c>
      <c r="AF318" s="87">
        <f t="shared" si="4"/>
        <v>65960.072302</v>
      </c>
    </row>
    <row r="319" spans="1:32">
      <c r="A319" s="152" t="s">
        <v>76</v>
      </c>
      <c r="B319" s="152" t="str">
        <f>VLOOKUP(A319,'CENTRO DE COSTOS'!A:D,4,FALSE)</f>
        <v>DIEGO FERNANDO HENAO CARDONA</v>
      </c>
      <c r="C319" s="152" t="str">
        <f>VLOOKUP(A319,'CENTRO DE COSTOS'!A:D,2,FALSE)</f>
        <v>0004-0003</v>
      </c>
      <c r="D319" s="152">
        <v>76001</v>
      </c>
      <c r="E319" s="152">
        <v>2569366</v>
      </c>
      <c r="F319" s="152">
        <v>79755</v>
      </c>
      <c r="G319" s="152" t="s">
        <v>8049</v>
      </c>
      <c r="H319" s="152" t="s">
        <v>227</v>
      </c>
      <c r="I319" s="152" t="s">
        <v>76</v>
      </c>
      <c r="J319" s="152" t="s">
        <v>4301</v>
      </c>
      <c r="K319" s="152" t="s">
        <v>159</v>
      </c>
      <c r="L319" s="152" t="s">
        <v>9598</v>
      </c>
      <c r="M319" s="153">
        <v>45877.408333333333</v>
      </c>
      <c r="N319" s="153">
        <v>45880.496527777781</v>
      </c>
      <c r="O319" s="186"/>
      <c r="P319" s="152" t="s">
        <v>9434</v>
      </c>
      <c r="Q319" s="152" t="s">
        <v>9434</v>
      </c>
      <c r="R319" s="190" t="s">
        <v>161</v>
      </c>
      <c r="S319" s="191" t="s">
        <v>161</v>
      </c>
      <c r="T319" s="152" t="s">
        <v>9439</v>
      </c>
      <c r="U319" s="152" t="s">
        <v>9440</v>
      </c>
      <c r="V319" s="152" t="s">
        <v>9599</v>
      </c>
      <c r="W319" s="152" t="s">
        <v>2967</v>
      </c>
      <c r="X319" s="152" t="s">
        <v>4304</v>
      </c>
      <c r="Y319" s="188" t="s">
        <v>25</v>
      </c>
      <c r="Z319" s="189" t="str">
        <f>VLOOKUP(D319,TIPOLOGIA!A:F,5,0)</f>
        <v>TERRESTRE</v>
      </c>
      <c r="AA319" s="152" t="s">
        <v>9600</v>
      </c>
      <c r="AB319" s="152">
        <v>1</v>
      </c>
      <c r="AC319" s="152">
        <v>0</v>
      </c>
      <c r="AD319" s="87">
        <f>IF(W319="SOPORTE_TELEFÓNICO",'BASE LIQUIDACION REDEBAN 2025'!$B$19,IF(Y319="TIPO I",'BASE LIQUIDACION REDEBAN 2025'!$C$2,IF(Y319="TIPO II",'BASE LIQUIDACION REDEBAN 2025'!$C$3,IF(Y319="TIPO III",'BASE LIQUIDACION REDEBAN 2025'!$C$4,IF(Y319="TIPO IV",'BASE LIQUIDACION REDEBAN 2025'!$C$5,IF(Z319="AEREO",'BASE LIQUIDACION REDEBAN 2025'!$B$6,'BASE LIQUIDACION REDEBAN 2025'!$C$5))))))</f>
        <v>65960.072302</v>
      </c>
      <c r="AE319" s="87">
        <f>IF(OR(W319="SOPORTE_TELEFÓNICO",W319="ENVÍO"),0,IF(Y319="TIPO I",'BASE LIQUIDACION REDEBAN 2025'!$B$10,IF(Y319="TIPO II",'BASE LIQUIDACION REDEBAN 2025'!$B$11,IF(Y319="TIPO III",'BASE LIQUIDACION REDEBAN 2025'!$B$12,'BASE LIQUIDACION REDEBAN 2025'!$B$13))))</f>
        <v>75096.394270399993</v>
      </c>
      <c r="AF319" s="87">
        <f t="shared" si="4"/>
        <v>65960.072302</v>
      </c>
    </row>
    <row r="320" spans="1:32">
      <c r="A320" s="152" t="s">
        <v>90</v>
      </c>
      <c r="B320" s="152" t="str">
        <f>VLOOKUP(A320,'CENTRO DE COSTOS'!A:D,4,FALSE)</f>
        <v>JUAN SEBASTIÁN RÍOS CASTRILLÓN</v>
      </c>
      <c r="C320" s="152" t="str">
        <f>VLOOKUP(A320,'CENTRO DE COSTOS'!A:D,2,FALSE)</f>
        <v>0004-0005</v>
      </c>
      <c r="D320" s="152">
        <v>5001</v>
      </c>
      <c r="E320" s="152">
        <v>2553980</v>
      </c>
      <c r="F320" s="152">
        <v>78581</v>
      </c>
      <c r="G320" s="152" t="s">
        <v>8049</v>
      </c>
      <c r="H320" s="152" t="s">
        <v>197</v>
      </c>
      <c r="I320" s="152" t="s">
        <v>90</v>
      </c>
      <c r="J320" s="152" t="s">
        <v>9601</v>
      </c>
      <c r="K320" s="152" t="s">
        <v>159</v>
      </c>
      <c r="L320" s="152" t="s">
        <v>9602</v>
      </c>
      <c r="M320" s="153">
        <v>45874.384027777778</v>
      </c>
      <c r="N320" s="153">
        <v>45880.504166666666</v>
      </c>
      <c r="O320" s="186"/>
      <c r="P320" s="152" t="s">
        <v>9434</v>
      </c>
      <c r="Q320" s="152" t="s">
        <v>9434</v>
      </c>
      <c r="R320" s="190" t="s">
        <v>2973</v>
      </c>
      <c r="S320" s="191" t="s">
        <v>2973</v>
      </c>
      <c r="T320" s="152" t="s">
        <v>8052</v>
      </c>
      <c r="U320" s="152" t="s">
        <v>9429</v>
      </c>
      <c r="V320" s="152" t="s">
        <v>9603</v>
      </c>
      <c r="W320" s="152" t="s">
        <v>2967</v>
      </c>
      <c r="X320" s="152" t="s">
        <v>9604</v>
      </c>
      <c r="Y320" s="188" t="s">
        <v>25</v>
      </c>
      <c r="Z320" s="189" t="str">
        <f>VLOOKUP(D320,TIPOLOGIA!A:F,5,0)</f>
        <v>TERRESTRE</v>
      </c>
      <c r="AA320" s="152" t="s">
        <v>4326</v>
      </c>
      <c r="AB320" s="152">
        <v>1</v>
      </c>
      <c r="AC320" s="152">
        <v>0</v>
      </c>
      <c r="AD320" s="87">
        <f>IF(W320="SOPORTE_TELEFÓNICO",'BASE LIQUIDACION REDEBAN 2025'!$B$19,IF(Y320="TIPO I",'BASE LIQUIDACION REDEBAN 2025'!$C$2,IF(Y320="TIPO II",'BASE LIQUIDACION REDEBAN 2025'!$C$3,IF(Y320="TIPO III",'BASE LIQUIDACION REDEBAN 2025'!$C$4,IF(Y320="TIPO IV",'BASE LIQUIDACION REDEBAN 2025'!$C$5,IF(Z320="AEREO",'BASE LIQUIDACION REDEBAN 2025'!$B$6,'BASE LIQUIDACION REDEBAN 2025'!$C$5))))))</f>
        <v>65960.072302</v>
      </c>
      <c r="AE320" s="87">
        <f>IF(OR(W320="SOPORTE_TELEFÓNICO",W320="ENVÍO"),0,IF(Y320="TIPO I",'BASE LIQUIDACION REDEBAN 2025'!$B$10,IF(Y320="TIPO II",'BASE LIQUIDACION REDEBAN 2025'!$B$11,IF(Y320="TIPO III",'BASE LIQUIDACION REDEBAN 2025'!$B$12,'BASE LIQUIDACION REDEBAN 2025'!$B$13))))</f>
        <v>75096.394270399993</v>
      </c>
      <c r="AF320" s="87">
        <f t="shared" si="4"/>
        <v>65960.072302</v>
      </c>
    </row>
    <row r="321" spans="1:32">
      <c r="A321" s="152" t="s">
        <v>68</v>
      </c>
      <c r="B321" s="152" t="str">
        <f>VLOOKUP(A321,'CENTRO DE COSTOS'!A:D,4,FALSE)</f>
        <v>WILLIAM ASDRUBAL ROZO ROZO</v>
      </c>
      <c r="C321" s="152" t="str">
        <f>VLOOKUP(A321,'CENTRO DE COSTOS'!A:D,2,FALSE)</f>
        <v>0004-0004</v>
      </c>
      <c r="D321" s="152">
        <v>25645</v>
      </c>
      <c r="E321" s="152">
        <v>13818769</v>
      </c>
      <c r="F321" s="152">
        <v>76811</v>
      </c>
      <c r="G321" s="152" t="s">
        <v>8049</v>
      </c>
      <c r="H321" s="152" t="s">
        <v>470</v>
      </c>
      <c r="I321" s="152" t="s">
        <v>4647</v>
      </c>
      <c r="J321" s="152" t="s">
        <v>4648</v>
      </c>
      <c r="K321" s="152" t="s">
        <v>159</v>
      </c>
      <c r="L321" s="152" t="s">
        <v>9605</v>
      </c>
      <c r="M321" s="153">
        <v>45877.714583333334</v>
      </c>
      <c r="N321" s="153">
        <v>45880.520138888889</v>
      </c>
      <c r="O321" s="186"/>
      <c r="P321" s="152" t="s">
        <v>9427</v>
      </c>
      <c r="Q321" s="152" t="s">
        <v>9427</v>
      </c>
      <c r="R321" s="190" t="s">
        <v>2973</v>
      </c>
      <c r="S321" s="191" t="s">
        <v>2973</v>
      </c>
      <c r="T321" s="152" t="s">
        <v>8052</v>
      </c>
      <c r="U321" s="152" t="s">
        <v>9429</v>
      </c>
      <c r="V321" s="152" t="s">
        <v>9606</v>
      </c>
      <c r="W321" s="152" t="s">
        <v>2967</v>
      </c>
      <c r="X321" s="152" t="s">
        <v>4651</v>
      </c>
      <c r="Y321" s="188" t="s">
        <v>28</v>
      </c>
      <c r="Z321" s="189" t="str">
        <f>VLOOKUP(D321,TIPOLOGIA!A:F,5,0)</f>
        <v>TERRESTRE</v>
      </c>
      <c r="AA321" s="152" t="s">
        <v>599</v>
      </c>
      <c r="AB321" s="152">
        <v>1</v>
      </c>
      <c r="AC321" s="152">
        <v>0</v>
      </c>
      <c r="AD321" s="87">
        <f>IF(W321="SOPORTE_TELEFÓNICO",'BASE LIQUIDACION REDEBAN 2025'!$B$19,IF(Y321="TIPO I",'BASE LIQUIDACION REDEBAN 2025'!$C$2,IF(Y321="TIPO II",'BASE LIQUIDACION REDEBAN 2025'!$C$3,IF(Y321="TIPO III",'BASE LIQUIDACION REDEBAN 2025'!$C$4,IF(Y321="TIPO IV",'BASE LIQUIDACION REDEBAN 2025'!$C$5,IF(Z321="AEREO",'BASE LIQUIDACION REDEBAN 2025'!$B$6,'BASE LIQUIDACION REDEBAN 2025'!$C$5))))))</f>
        <v>144967.87232000002</v>
      </c>
      <c r="AE321" s="87">
        <f>IF(OR(W321="SOPORTE_TELEFÓNICO",W321="ENVÍO"),0,IF(Y321="TIPO I",'BASE LIQUIDACION REDEBAN 2025'!$B$10,IF(Y321="TIPO II",'BASE LIQUIDACION REDEBAN 2025'!$B$11,IF(Y321="TIPO III",'BASE LIQUIDACION REDEBAN 2025'!$B$12,'BASE LIQUIDACION REDEBAN 2025'!$B$13))))</f>
        <v>140395.6348884</v>
      </c>
      <c r="AF321" s="87">
        <f t="shared" si="4"/>
        <v>144967.87232000002</v>
      </c>
    </row>
    <row r="322" spans="1:32">
      <c r="A322" s="152" t="s">
        <v>90</v>
      </c>
      <c r="B322" s="152" t="str">
        <f>VLOOKUP(A322,'CENTRO DE COSTOS'!A:D,4,FALSE)</f>
        <v>JUAN SEBASTIÁN RÍOS CASTRILLÓN</v>
      </c>
      <c r="C322" s="152" t="str">
        <f>VLOOKUP(A322,'CENTRO DE COSTOS'!A:D,2,FALSE)</f>
        <v>0004-0005</v>
      </c>
      <c r="D322" s="152">
        <v>5001</v>
      </c>
      <c r="E322" s="152">
        <v>13849634</v>
      </c>
      <c r="F322" s="152">
        <v>73631</v>
      </c>
      <c r="G322" s="152" t="s">
        <v>8049</v>
      </c>
      <c r="H322" s="152" t="s">
        <v>197</v>
      </c>
      <c r="I322" s="152" t="s">
        <v>90</v>
      </c>
      <c r="J322" s="152" t="s">
        <v>9607</v>
      </c>
      <c r="K322" s="152" t="s">
        <v>159</v>
      </c>
      <c r="L322" s="152" t="s">
        <v>9608</v>
      </c>
      <c r="M322" s="153">
        <v>45875.356944444444</v>
      </c>
      <c r="N322" s="153">
        <v>45880.665972222225</v>
      </c>
      <c r="O322" s="186"/>
      <c r="P322" s="152" t="s">
        <v>9427</v>
      </c>
      <c r="Q322" s="152" t="s">
        <v>9427</v>
      </c>
      <c r="R322" s="190" t="s">
        <v>200</v>
      </c>
      <c r="S322" s="191" t="s">
        <v>201</v>
      </c>
      <c r="T322" s="152" t="s">
        <v>8052</v>
      </c>
      <c r="U322" s="152" t="s">
        <v>9429</v>
      </c>
      <c r="V322" s="152" t="s">
        <v>9609</v>
      </c>
      <c r="W322" s="152" t="s">
        <v>2967</v>
      </c>
      <c r="X322" s="152" t="s">
        <v>9610</v>
      </c>
      <c r="Y322" s="188" t="s">
        <v>25</v>
      </c>
      <c r="Z322" s="189" t="str">
        <f>VLOOKUP(D322,TIPOLOGIA!A:F,5,0)</f>
        <v>TERRESTRE</v>
      </c>
      <c r="AA322" s="152" t="s">
        <v>4326</v>
      </c>
      <c r="AB322" s="152">
        <v>1</v>
      </c>
      <c r="AC322" s="152">
        <v>0</v>
      </c>
      <c r="AD322" s="87">
        <f>IF(W322="SOPORTE_TELEFÓNICO",'BASE LIQUIDACION REDEBAN 2025'!$B$19,IF(Y322="TIPO I",'BASE LIQUIDACION REDEBAN 2025'!$C$2,IF(Y322="TIPO II",'BASE LIQUIDACION REDEBAN 2025'!$C$3,IF(Y322="TIPO III",'BASE LIQUIDACION REDEBAN 2025'!$C$4,IF(Y322="TIPO IV",'BASE LIQUIDACION REDEBAN 2025'!$C$5,IF(Z322="AEREO",'BASE LIQUIDACION REDEBAN 2025'!$B$6,'BASE LIQUIDACION REDEBAN 2025'!$C$5))))))</f>
        <v>65960.072302</v>
      </c>
      <c r="AE322" s="87">
        <f>IF(OR(W322="SOPORTE_TELEFÓNICO",W322="ENVÍO"),0,IF(Y322="TIPO I",'BASE LIQUIDACION REDEBAN 2025'!$B$10,IF(Y322="TIPO II",'BASE LIQUIDACION REDEBAN 2025'!$B$11,IF(Y322="TIPO III",'BASE LIQUIDACION REDEBAN 2025'!$B$12,'BASE LIQUIDACION REDEBAN 2025'!$B$13))))</f>
        <v>75096.394270399993</v>
      </c>
      <c r="AF322" s="87">
        <f t="shared" si="4"/>
        <v>65960.072302</v>
      </c>
    </row>
    <row r="323" spans="1:32">
      <c r="A323" s="152" t="s">
        <v>90</v>
      </c>
      <c r="B323" s="152" t="str">
        <f>VLOOKUP(A323,'CENTRO DE COSTOS'!A:D,4,FALSE)</f>
        <v>JUAN SEBASTIÁN RÍOS CASTRILLÓN</v>
      </c>
      <c r="C323" s="152" t="str">
        <f>VLOOKUP(A323,'CENTRO DE COSTOS'!A:D,2,FALSE)</f>
        <v>0004-0005</v>
      </c>
      <c r="D323" s="152">
        <v>5001</v>
      </c>
      <c r="E323" s="152">
        <v>2552835</v>
      </c>
      <c r="F323" s="152">
        <v>49302</v>
      </c>
      <c r="G323" s="152" t="s">
        <v>8049</v>
      </c>
      <c r="H323" s="152" t="s">
        <v>197</v>
      </c>
      <c r="I323" s="152" t="s">
        <v>90</v>
      </c>
      <c r="J323" s="152" t="s">
        <v>3759</v>
      </c>
      <c r="K323" s="152" t="s">
        <v>159</v>
      </c>
      <c r="L323" s="152" t="s">
        <v>9611</v>
      </c>
      <c r="M323" s="153">
        <v>45874.333333333336</v>
      </c>
      <c r="N323" s="153">
        <v>45880.691666666666</v>
      </c>
      <c r="O323" s="186"/>
      <c r="P323" s="152" t="s">
        <v>9434</v>
      </c>
      <c r="Q323" s="152" t="s">
        <v>9434</v>
      </c>
      <c r="R323" s="190" t="s">
        <v>2973</v>
      </c>
      <c r="S323" s="191" t="s">
        <v>2973</v>
      </c>
      <c r="T323" s="152" t="s">
        <v>8052</v>
      </c>
      <c r="U323" s="152" t="s">
        <v>9429</v>
      </c>
      <c r="V323" s="152" t="s">
        <v>9612</v>
      </c>
      <c r="W323" s="152" t="s">
        <v>2967</v>
      </c>
      <c r="X323" s="152" t="s">
        <v>3762</v>
      </c>
      <c r="Y323" s="188" t="s">
        <v>25</v>
      </c>
      <c r="Z323" s="189" t="str">
        <f>VLOOKUP(D323,TIPOLOGIA!A:F,5,0)</f>
        <v>TERRESTRE</v>
      </c>
      <c r="AA323" s="152" t="s">
        <v>4326</v>
      </c>
      <c r="AB323" s="152">
        <v>1</v>
      </c>
      <c r="AC323" s="152">
        <v>0</v>
      </c>
      <c r="AD323" s="87">
        <f>IF(W323="SOPORTE_TELEFÓNICO",'BASE LIQUIDACION REDEBAN 2025'!$B$19,IF(Y323="TIPO I",'BASE LIQUIDACION REDEBAN 2025'!$C$2,IF(Y323="TIPO II",'BASE LIQUIDACION REDEBAN 2025'!$C$3,IF(Y323="TIPO III",'BASE LIQUIDACION REDEBAN 2025'!$C$4,IF(Y323="TIPO IV",'BASE LIQUIDACION REDEBAN 2025'!$C$5,IF(Z323="AEREO",'BASE LIQUIDACION REDEBAN 2025'!$B$6,'BASE LIQUIDACION REDEBAN 2025'!$C$5))))))</f>
        <v>65960.072302</v>
      </c>
      <c r="AE323" s="87">
        <f>IF(OR(W323="SOPORTE_TELEFÓNICO",W323="ENVÍO"),0,IF(Y323="TIPO I",'BASE LIQUIDACION REDEBAN 2025'!$B$10,IF(Y323="TIPO II",'BASE LIQUIDACION REDEBAN 2025'!$B$11,IF(Y323="TIPO III",'BASE LIQUIDACION REDEBAN 2025'!$B$12,'BASE LIQUIDACION REDEBAN 2025'!$B$13))))</f>
        <v>75096.394270399993</v>
      </c>
      <c r="AF323" s="87">
        <f t="shared" ref="AF323:AF386" si="5">IF(OR(W323="SOPORTE_TELEFÓNICO",W323="ENVÍO"),AD323,(AB323*AD323+AC323*AE323))</f>
        <v>65960.072302</v>
      </c>
    </row>
    <row r="324" spans="1:32">
      <c r="A324" s="152" t="s">
        <v>81</v>
      </c>
      <c r="B324" s="152" t="str">
        <f>VLOOKUP(A324,'CENTRO DE COSTOS'!A:D,4,FALSE)</f>
        <v>MIGUEL JULIÁN HERNÁNDEZ GUARÍN</v>
      </c>
      <c r="C324" s="152" t="str">
        <f>VLOOKUP(A324,'CENTRO DE COSTOS'!A:D,2,FALSE)</f>
        <v>0004-0008</v>
      </c>
      <c r="D324" s="152">
        <v>54001</v>
      </c>
      <c r="E324" s="152">
        <v>13857405</v>
      </c>
      <c r="F324" s="152">
        <v>68596</v>
      </c>
      <c r="G324" s="152" t="s">
        <v>8049</v>
      </c>
      <c r="H324" s="152" t="s">
        <v>317</v>
      </c>
      <c r="I324" s="152" t="s">
        <v>81</v>
      </c>
      <c r="J324" s="152" t="s">
        <v>9613</v>
      </c>
      <c r="K324" s="152" t="s">
        <v>159</v>
      </c>
      <c r="L324" s="152" t="s">
        <v>9614</v>
      </c>
      <c r="M324" s="153">
        <v>45880.532638888886</v>
      </c>
      <c r="N324" s="153">
        <v>45881.418055555558</v>
      </c>
      <c r="O324" s="186"/>
      <c r="P324" s="152" t="s">
        <v>9427</v>
      </c>
      <c r="Q324" s="152" t="s">
        <v>9427</v>
      </c>
      <c r="R324" s="190" t="s">
        <v>200</v>
      </c>
      <c r="S324" s="191" t="s">
        <v>739</v>
      </c>
      <c r="T324" s="152" t="s">
        <v>8052</v>
      </c>
      <c r="U324" s="152" t="s">
        <v>9429</v>
      </c>
      <c r="V324" s="152" t="s">
        <v>9615</v>
      </c>
      <c r="W324" s="152" t="s">
        <v>2967</v>
      </c>
      <c r="X324" s="152" t="s">
        <v>9616</v>
      </c>
      <c r="Y324" s="188" t="s">
        <v>25</v>
      </c>
      <c r="Z324" s="189" t="str">
        <f>VLOOKUP(D324,TIPOLOGIA!A:F,5,0)</f>
        <v>TERRESTRE</v>
      </c>
      <c r="AA324" s="152" t="s">
        <v>1496</v>
      </c>
      <c r="AB324" s="152">
        <v>1</v>
      </c>
      <c r="AC324" s="152">
        <v>0</v>
      </c>
      <c r="AD324" s="87">
        <f>IF(W324="SOPORTE_TELEFÓNICO",'BASE LIQUIDACION REDEBAN 2025'!$B$19,IF(Y324="TIPO I",'BASE LIQUIDACION REDEBAN 2025'!$C$2,IF(Y324="TIPO II",'BASE LIQUIDACION REDEBAN 2025'!$C$3,IF(Y324="TIPO III",'BASE LIQUIDACION REDEBAN 2025'!$C$4,IF(Y324="TIPO IV",'BASE LIQUIDACION REDEBAN 2025'!$C$5,IF(Z324="AEREO",'BASE LIQUIDACION REDEBAN 2025'!$B$6,'BASE LIQUIDACION REDEBAN 2025'!$C$5))))))</f>
        <v>65960.072302</v>
      </c>
      <c r="AE324" s="87">
        <f>IF(OR(W324="SOPORTE_TELEFÓNICO",W324="ENVÍO"),0,IF(Y324="TIPO I",'BASE LIQUIDACION REDEBAN 2025'!$B$10,IF(Y324="TIPO II",'BASE LIQUIDACION REDEBAN 2025'!$B$11,IF(Y324="TIPO III",'BASE LIQUIDACION REDEBAN 2025'!$B$12,'BASE LIQUIDACION REDEBAN 2025'!$B$13))))</f>
        <v>75096.394270399993</v>
      </c>
      <c r="AF324" s="87">
        <f t="shared" si="5"/>
        <v>65960.072302</v>
      </c>
    </row>
    <row r="325" spans="1:32">
      <c r="A325" s="152" t="s">
        <v>68</v>
      </c>
      <c r="B325" s="152" t="str">
        <f>VLOOKUP(A325,'CENTRO DE COSTOS'!A:D,4,FALSE)</f>
        <v>WILLIAM ASDRUBAL ROZO ROZO</v>
      </c>
      <c r="C325" s="152" t="str">
        <f>VLOOKUP(A325,'CENTRO DE COSTOS'!A:D,2,FALSE)</f>
        <v>0004-0004</v>
      </c>
      <c r="D325" s="152">
        <v>25754</v>
      </c>
      <c r="E325" s="152">
        <v>2574995</v>
      </c>
      <c r="F325" s="152">
        <v>66902</v>
      </c>
      <c r="G325" s="152" t="s">
        <v>8049</v>
      </c>
      <c r="H325" s="152" t="s">
        <v>470</v>
      </c>
      <c r="I325" s="152" t="s">
        <v>1138</v>
      </c>
      <c r="J325" s="152" t="s">
        <v>2257</v>
      </c>
      <c r="K325" s="152" t="s">
        <v>159</v>
      </c>
      <c r="L325" s="152" t="s">
        <v>9617</v>
      </c>
      <c r="M325" s="153">
        <v>45879.543055555558</v>
      </c>
      <c r="N325" s="153">
        <v>45881.476388888892</v>
      </c>
      <c r="O325" s="186"/>
      <c r="P325" s="152" t="s">
        <v>9434</v>
      </c>
      <c r="Q325" s="152" t="s">
        <v>9434</v>
      </c>
      <c r="R325" s="190" t="s">
        <v>2973</v>
      </c>
      <c r="S325" s="191" t="s">
        <v>2973</v>
      </c>
      <c r="T325" s="152" t="s">
        <v>8052</v>
      </c>
      <c r="U325" s="152" t="s">
        <v>9429</v>
      </c>
      <c r="V325" s="152" t="s">
        <v>9618</v>
      </c>
      <c r="W325" s="152" t="s">
        <v>2967</v>
      </c>
      <c r="X325" s="152" t="s">
        <v>9619</v>
      </c>
      <c r="Y325" s="188" t="s">
        <v>25</v>
      </c>
      <c r="Z325" s="189" t="str">
        <f>VLOOKUP(D325,TIPOLOGIA!A:F,5,0)</f>
        <v>TERRESTRE</v>
      </c>
      <c r="AA325" s="152" t="s">
        <v>599</v>
      </c>
      <c r="AB325" s="152">
        <v>1</v>
      </c>
      <c r="AC325" s="152">
        <v>0</v>
      </c>
      <c r="AD325" s="87">
        <f>IF(W325="SOPORTE_TELEFÓNICO",'BASE LIQUIDACION REDEBAN 2025'!$B$19,IF(Y325="TIPO I",'BASE LIQUIDACION REDEBAN 2025'!$C$2,IF(Y325="TIPO II",'BASE LIQUIDACION REDEBAN 2025'!$C$3,IF(Y325="TIPO III",'BASE LIQUIDACION REDEBAN 2025'!$C$4,IF(Y325="TIPO IV",'BASE LIQUIDACION REDEBAN 2025'!$C$5,IF(Z325="AEREO",'BASE LIQUIDACION REDEBAN 2025'!$B$6,'BASE LIQUIDACION REDEBAN 2025'!$C$5))))))</f>
        <v>65960.072302</v>
      </c>
      <c r="AE325" s="87">
        <f>IF(OR(W325="SOPORTE_TELEFÓNICO",W325="ENVÍO"),0,IF(Y325="TIPO I",'BASE LIQUIDACION REDEBAN 2025'!$B$10,IF(Y325="TIPO II",'BASE LIQUIDACION REDEBAN 2025'!$B$11,IF(Y325="TIPO III",'BASE LIQUIDACION REDEBAN 2025'!$B$12,'BASE LIQUIDACION REDEBAN 2025'!$B$13))))</f>
        <v>75096.394270399993</v>
      </c>
      <c r="AF325" s="87">
        <f t="shared" si="5"/>
        <v>65960.072302</v>
      </c>
    </row>
    <row r="326" spans="1:32">
      <c r="A326" s="152" t="s">
        <v>100</v>
      </c>
      <c r="B326" s="152" t="str">
        <f>VLOOKUP(A326,'CENTRO DE COSTOS'!A:D,4,FALSE)</f>
        <v>KEVIN ALEXIS CORZO BUSTOS</v>
      </c>
      <c r="C326" s="152" t="str">
        <f>VLOOKUP(A326,'CENTRO DE COSTOS'!A:D,2,FALSE)</f>
        <v>0004-0007</v>
      </c>
      <c r="D326" s="152">
        <v>50001</v>
      </c>
      <c r="E326" s="152">
        <v>2580830</v>
      </c>
      <c r="F326" s="152">
        <v>27075</v>
      </c>
      <c r="G326" s="152" t="s">
        <v>8049</v>
      </c>
      <c r="H326" s="152" t="s">
        <v>295</v>
      </c>
      <c r="I326" s="152" t="s">
        <v>100</v>
      </c>
      <c r="J326" s="152" t="s">
        <v>4841</v>
      </c>
      <c r="K326" s="152" t="s">
        <v>159</v>
      </c>
      <c r="L326" s="152" t="s">
        <v>9620</v>
      </c>
      <c r="M326" s="153">
        <v>45880.636111111111</v>
      </c>
      <c r="N326" s="153">
        <v>45881.615972222222</v>
      </c>
      <c r="O326" s="186"/>
      <c r="P326" s="152" t="s">
        <v>9434</v>
      </c>
      <c r="Q326" s="152" t="s">
        <v>9434</v>
      </c>
      <c r="R326" s="190" t="s">
        <v>2973</v>
      </c>
      <c r="S326" s="191" t="s">
        <v>2973</v>
      </c>
      <c r="T326" s="152" t="s">
        <v>8052</v>
      </c>
      <c r="U326" s="152" t="s">
        <v>9429</v>
      </c>
      <c r="V326" s="152" t="s">
        <v>9621</v>
      </c>
      <c r="W326" s="152" t="s">
        <v>2967</v>
      </c>
      <c r="X326" s="152" t="s">
        <v>9622</v>
      </c>
      <c r="Y326" s="188" t="s">
        <v>25</v>
      </c>
      <c r="Z326" s="189" t="str">
        <f>VLOOKUP(D326,TIPOLOGIA!A:F,5,0)</f>
        <v>TERRESTRE</v>
      </c>
      <c r="AA326" s="152" t="s">
        <v>3167</v>
      </c>
      <c r="AB326" s="152">
        <v>1</v>
      </c>
      <c r="AC326" s="152">
        <v>0</v>
      </c>
      <c r="AD326" s="87">
        <f>IF(W326="SOPORTE_TELEFÓNICO",'BASE LIQUIDACION REDEBAN 2025'!$B$19,IF(Y326="TIPO I",'BASE LIQUIDACION REDEBAN 2025'!$C$2,IF(Y326="TIPO II",'BASE LIQUIDACION REDEBAN 2025'!$C$3,IF(Y326="TIPO III",'BASE LIQUIDACION REDEBAN 2025'!$C$4,IF(Y326="TIPO IV",'BASE LIQUIDACION REDEBAN 2025'!$C$5,IF(Z326="AEREO",'BASE LIQUIDACION REDEBAN 2025'!$B$6,'BASE LIQUIDACION REDEBAN 2025'!$C$5))))))</f>
        <v>65960.072302</v>
      </c>
      <c r="AE326" s="87">
        <f>IF(OR(W326="SOPORTE_TELEFÓNICO",W326="ENVÍO"),0,IF(Y326="TIPO I",'BASE LIQUIDACION REDEBAN 2025'!$B$10,IF(Y326="TIPO II",'BASE LIQUIDACION REDEBAN 2025'!$B$11,IF(Y326="TIPO III",'BASE LIQUIDACION REDEBAN 2025'!$B$12,'BASE LIQUIDACION REDEBAN 2025'!$B$13))))</f>
        <v>75096.394270399993</v>
      </c>
      <c r="AF326" s="87">
        <f t="shared" si="5"/>
        <v>65960.072302</v>
      </c>
    </row>
    <row r="327" spans="1:32">
      <c r="A327" s="152" t="s">
        <v>90</v>
      </c>
      <c r="B327" s="152" t="str">
        <f>VLOOKUP(A327,'CENTRO DE COSTOS'!A:D,4,FALSE)</f>
        <v>JUAN SEBASTIÁN RÍOS CASTRILLÓN</v>
      </c>
      <c r="C327" s="152" t="str">
        <f>VLOOKUP(A327,'CENTRO DE COSTOS'!A:D,2,FALSE)</f>
        <v>0004-0005</v>
      </c>
      <c r="D327" s="152">
        <v>5040</v>
      </c>
      <c r="E327" s="152">
        <v>2553882</v>
      </c>
      <c r="F327" s="152">
        <v>77383</v>
      </c>
      <c r="G327" s="152" t="s">
        <v>8049</v>
      </c>
      <c r="H327" s="152" t="s">
        <v>197</v>
      </c>
      <c r="I327" s="152" t="s">
        <v>9623</v>
      </c>
      <c r="J327" s="152" t="s">
        <v>9624</v>
      </c>
      <c r="K327" s="152" t="s">
        <v>159</v>
      </c>
      <c r="L327" s="152" t="s">
        <v>9625</v>
      </c>
      <c r="M327" s="153">
        <v>45874.381944444445</v>
      </c>
      <c r="N327" s="153">
        <v>45881.620138888888</v>
      </c>
      <c r="O327" s="186"/>
      <c r="P327" s="152" t="s">
        <v>9434</v>
      </c>
      <c r="Q327" s="152" t="s">
        <v>9434</v>
      </c>
      <c r="R327" s="190" t="s">
        <v>2973</v>
      </c>
      <c r="S327" s="191" t="s">
        <v>2973</v>
      </c>
      <c r="T327" s="152" t="s">
        <v>8052</v>
      </c>
      <c r="U327" s="152" t="s">
        <v>9429</v>
      </c>
      <c r="V327" s="152" t="s">
        <v>9626</v>
      </c>
      <c r="W327" s="152" t="s">
        <v>2967</v>
      </c>
      <c r="X327" s="152" t="s">
        <v>9627</v>
      </c>
      <c r="Y327" s="188" t="s">
        <v>32</v>
      </c>
      <c r="Z327" s="189" t="str">
        <f>VLOOKUP(D327,TIPOLOGIA!A:F,5,0)</f>
        <v>TERRESTRE</v>
      </c>
      <c r="AA327" s="152" t="s">
        <v>689</v>
      </c>
      <c r="AB327" s="152">
        <v>1</v>
      </c>
      <c r="AC327" s="152">
        <v>0</v>
      </c>
      <c r="AD327" s="87">
        <f>IF(W327="SOPORTE_TELEFÓNICO",'BASE LIQUIDACION REDEBAN 2025'!$B$19,IF(Y327="TIPO I",'BASE LIQUIDACION REDEBAN 2025'!$C$2,IF(Y327="TIPO II",'BASE LIQUIDACION REDEBAN 2025'!$C$3,IF(Y327="TIPO III",'BASE LIQUIDACION REDEBAN 2025'!$C$4,IF(Y327="TIPO IV",'BASE LIQUIDACION REDEBAN 2025'!$C$5,IF(Z327="AEREO",'BASE LIQUIDACION REDEBAN 2025'!$B$6,'BASE LIQUIDACION REDEBAN 2025'!$C$5))))))</f>
        <v>479588.87655000004</v>
      </c>
      <c r="AE327" s="87">
        <f>IF(OR(W327="SOPORTE_TELEFÓNICO",W327="ENVÍO"),0,IF(Y327="TIPO I",'BASE LIQUIDACION REDEBAN 2025'!$B$10,IF(Y327="TIPO II",'BASE LIQUIDACION REDEBAN 2025'!$B$11,IF(Y327="TIPO III",'BASE LIQUIDACION REDEBAN 2025'!$B$12,'BASE LIQUIDACION REDEBAN 2025'!$B$13))))</f>
        <v>196536.5258152</v>
      </c>
      <c r="AF327" s="87">
        <f t="shared" si="5"/>
        <v>479588.87655000004</v>
      </c>
    </row>
    <row r="328" spans="1:32">
      <c r="A328" s="152" t="s">
        <v>92</v>
      </c>
      <c r="B328" s="152" t="str">
        <f>VLOOKUP(A328,'CENTRO DE COSTOS'!A:D,4,FALSE)</f>
        <v>KEVIN ALEXIS CORZO BUSTOS</v>
      </c>
      <c r="C328" s="152" t="str">
        <f>VLOOKUP(A328,'CENTRO DE COSTOS'!A:D,2,FALSE)</f>
        <v>0004-0007</v>
      </c>
      <c r="D328" s="152">
        <v>41396</v>
      </c>
      <c r="E328" s="152">
        <v>13874727</v>
      </c>
      <c r="F328" s="152">
        <v>80378</v>
      </c>
      <c r="G328" s="152" t="s">
        <v>8049</v>
      </c>
      <c r="H328" s="152" t="s">
        <v>249</v>
      </c>
      <c r="I328" s="152" t="s">
        <v>339</v>
      </c>
      <c r="J328" s="152" t="s">
        <v>9628</v>
      </c>
      <c r="K328" s="152" t="s">
        <v>159</v>
      </c>
      <c r="L328" s="152" t="s">
        <v>9629</v>
      </c>
      <c r="M328" s="153">
        <v>45880.734722222223</v>
      </c>
      <c r="N328" s="153">
        <v>45881.627083333333</v>
      </c>
      <c r="O328" s="186"/>
      <c r="P328" s="152" t="s">
        <v>3032</v>
      </c>
      <c r="Q328" s="152" t="s">
        <v>3032</v>
      </c>
      <c r="R328" s="190" t="s">
        <v>161</v>
      </c>
      <c r="S328" s="191" t="s">
        <v>161</v>
      </c>
      <c r="T328" s="152" t="s">
        <v>8052</v>
      </c>
      <c r="U328" s="152" t="s">
        <v>9429</v>
      </c>
      <c r="V328" s="152" t="s">
        <v>9630</v>
      </c>
      <c r="W328" s="152" t="s">
        <v>2967</v>
      </c>
      <c r="X328" s="152" t="s">
        <v>9631</v>
      </c>
      <c r="Y328" s="188" t="s">
        <v>30</v>
      </c>
      <c r="Z328" s="189" t="str">
        <f>VLOOKUP(D328,TIPOLOGIA!A:F,5,0)</f>
        <v>TERRESTRE</v>
      </c>
      <c r="AA328" s="152" t="s">
        <v>344</v>
      </c>
      <c r="AB328" s="152">
        <v>1</v>
      </c>
      <c r="AC328" s="152">
        <v>0</v>
      </c>
      <c r="AD328" s="87">
        <f>IF(W328="SOPORTE_TELEFÓNICO",'BASE LIQUIDACION REDEBAN 2025'!$B$19,IF(Y328="TIPO I",'BASE LIQUIDACION REDEBAN 2025'!$C$2,IF(Y328="TIPO II",'BASE LIQUIDACION REDEBAN 2025'!$C$3,IF(Y328="TIPO III",'BASE LIQUIDACION REDEBAN 2025'!$C$4,IF(Y328="TIPO IV",'BASE LIQUIDACION REDEBAN 2025'!$C$5,IF(Z328="AEREO",'BASE LIQUIDACION REDEBAN 2025'!$B$6,'BASE LIQUIDACION REDEBAN 2025'!$C$5))))))</f>
        <v>275728.78077800001</v>
      </c>
      <c r="AE328" s="87">
        <f>IF(OR(W328="SOPORTE_TELEFÓNICO",W328="ENVÍO"),0,IF(Y328="TIPO I",'BASE LIQUIDACION REDEBAN 2025'!$B$10,IF(Y328="TIPO II",'BASE LIQUIDACION REDEBAN 2025'!$B$11,IF(Y328="TIPO III",'BASE LIQUIDACION REDEBAN 2025'!$B$12,'BASE LIQUIDACION REDEBAN 2025'!$B$13))))</f>
        <v>196536.5258152</v>
      </c>
      <c r="AF328" s="87">
        <f t="shared" si="5"/>
        <v>275728.78077800001</v>
      </c>
    </row>
    <row r="329" spans="1:32">
      <c r="A329" s="152" t="s">
        <v>76</v>
      </c>
      <c r="B329" s="152" t="str">
        <f>VLOOKUP(A329,'CENTRO DE COSTOS'!A:D,4,FALSE)</f>
        <v>DIEGO FERNANDO HENAO CARDONA</v>
      </c>
      <c r="C329" s="152" t="str">
        <f>VLOOKUP(A329,'CENTRO DE COSTOS'!A:D,2,FALSE)</f>
        <v>0004-0003</v>
      </c>
      <c r="D329" s="152">
        <v>76520</v>
      </c>
      <c r="E329" s="152">
        <v>13869638</v>
      </c>
      <c r="F329" s="152">
        <v>62731</v>
      </c>
      <c r="G329" s="152" t="s">
        <v>8049</v>
      </c>
      <c r="H329" s="152" t="s">
        <v>227</v>
      </c>
      <c r="I329" s="152" t="s">
        <v>1403</v>
      </c>
      <c r="J329" s="152" t="s">
        <v>5006</v>
      </c>
      <c r="K329" s="152" t="s">
        <v>159</v>
      </c>
      <c r="L329" s="152" t="s">
        <v>9632</v>
      </c>
      <c r="M329" s="153">
        <v>45880.532638888886</v>
      </c>
      <c r="N329" s="153">
        <v>45881.67083333333</v>
      </c>
      <c r="O329" s="186"/>
      <c r="P329" s="152" t="s">
        <v>3032</v>
      </c>
      <c r="Q329" s="152" t="s">
        <v>3032</v>
      </c>
      <c r="R329" s="190" t="s">
        <v>200</v>
      </c>
      <c r="S329" s="191" t="s">
        <v>201</v>
      </c>
      <c r="T329" s="152" t="s">
        <v>8052</v>
      </c>
      <c r="U329" s="152" t="s">
        <v>9429</v>
      </c>
      <c r="V329" s="152" t="s">
        <v>9633</v>
      </c>
      <c r="W329" s="152" t="s">
        <v>2967</v>
      </c>
      <c r="X329" s="152" t="s">
        <v>5009</v>
      </c>
      <c r="Y329" s="188" t="s">
        <v>25</v>
      </c>
      <c r="Z329" s="189" t="str">
        <f>VLOOKUP(D329,TIPOLOGIA!A:F,5,0)</f>
        <v>TERRESTRE</v>
      </c>
      <c r="AA329" s="152" t="s">
        <v>1408</v>
      </c>
      <c r="AB329" s="152">
        <v>1</v>
      </c>
      <c r="AC329" s="152">
        <v>0</v>
      </c>
      <c r="AD329" s="87">
        <f>IF(W329="SOPORTE_TELEFÓNICO",'BASE LIQUIDACION REDEBAN 2025'!$B$19,IF(Y329="TIPO I",'BASE LIQUIDACION REDEBAN 2025'!$C$2,IF(Y329="TIPO II",'BASE LIQUIDACION REDEBAN 2025'!$C$3,IF(Y329="TIPO III",'BASE LIQUIDACION REDEBAN 2025'!$C$4,IF(Y329="TIPO IV",'BASE LIQUIDACION REDEBAN 2025'!$C$5,IF(Z329="AEREO",'BASE LIQUIDACION REDEBAN 2025'!$B$6,'BASE LIQUIDACION REDEBAN 2025'!$C$5))))))</f>
        <v>65960.072302</v>
      </c>
      <c r="AE329" s="87">
        <f>IF(OR(W329="SOPORTE_TELEFÓNICO",W329="ENVÍO"),0,IF(Y329="TIPO I",'BASE LIQUIDACION REDEBAN 2025'!$B$10,IF(Y329="TIPO II",'BASE LIQUIDACION REDEBAN 2025'!$B$11,IF(Y329="TIPO III",'BASE LIQUIDACION REDEBAN 2025'!$B$12,'BASE LIQUIDACION REDEBAN 2025'!$B$13))))</f>
        <v>75096.394270399993</v>
      </c>
      <c r="AF329" s="87">
        <f t="shared" si="5"/>
        <v>65960.072302</v>
      </c>
    </row>
    <row r="330" spans="1:32">
      <c r="A330" s="152" t="s">
        <v>91</v>
      </c>
      <c r="B330" s="152" t="str">
        <f>VLOOKUP(A330,'CENTRO DE COSTOS'!A:D,4,FALSE)</f>
        <v>JOSE MAURICIO HERNANDEZ ROJAS</v>
      </c>
      <c r="C330" s="152" t="str">
        <f>VLOOKUP(A330,'CENTRO DE COSTOS'!A:D,2,FALSE)</f>
        <v>0004-0001</v>
      </c>
      <c r="D330" s="152">
        <v>23555</v>
      </c>
      <c r="E330" s="152">
        <v>2574254</v>
      </c>
      <c r="F330" s="152">
        <v>74748</v>
      </c>
      <c r="G330" s="152" t="s">
        <v>8049</v>
      </c>
      <c r="H330" s="152" t="s">
        <v>421</v>
      </c>
      <c r="I330" s="152" t="s">
        <v>1688</v>
      </c>
      <c r="J330" s="152" t="s">
        <v>9634</v>
      </c>
      <c r="K330" s="152" t="s">
        <v>159</v>
      </c>
      <c r="L330" s="152" t="s">
        <v>9635</v>
      </c>
      <c r="M330" s="153">
        <v>45880.333333333336</v>
      </c>
      <c r="N330" s="153">
        <v>45881.7</v>
      </c>
      <c r="O330" s="186"/>
      <c r="P330" s="152" t="s">
        <v>9434</v>
      </c>
      <c r="Q330" s="152" t="s">
        <v>9434</v>
      </c>
      <c r="R330" s="190" t="s">
        <v>2973</v>
      </c>
      <c r="S330" s="191" t="s">
        <v>2973</v>
      </c>
      <c r="T330" s="152" t="s">
        <v>8052</v>
      </c>
      <c r="U330" s="152" t="s">
        <v>9429</v>
      </c>
      <c r="V330" s="152" t="s">
        <v>9636</v>
      </c>
      <c r="W330" s="152" t="s">
        <v>2967</v>
      </c>
      <c r="X330" s="152" t="s">
        <v>9637</v>
      </c>
      <c r="Y330" s="188" t="s">
        <v>28</v>
      </c>
      <c r="Z330" s="189" t="str">
        <f>VLOOKUP(D330,TIPOLOGIA!A:F,5,0)</f>
        <v>TERRESTRE</v>
      </c>
      <c r="AA330" s="152" t="s">
        <v>1227</v>
      </c>
      <c r="AB330" s="152">
        <v>1</v>
      </c>
      <c r="AC330" s="152">
        <v>0</v>
      </c>
      <c r="AD330" s="87">
        <f>IF(W330="SOPORTE_TELEFÓNICO",'BASE LIQUIDACION REDEBAN 2025'!$B$19,IF(Y330="TIPO I",'BASE LIQUIDACION REDEBAN 2025'!$C$2,IF(Y330="TIPO II",'BASE LIQUIDACION REDEBAN 2025'!$C$3,IF(Y330="TIPO III",'BASE LIQUIDACION REDEBAN 2025'!$C$4,IF(Y330="TIPO IV",'BASE LIQUIDACION REDEBAN 2025'!$C$5,IF(Z330="AEREO",'BASE LIQUIDACION REDEBAN 2025'!$B$6,'BASE LIQUIDACION REDEBAN 2025'!$C$5))))))</f>
        <v>144967.87232000002</v>
      </c>
      <c r="AE330" s="87">
        <f>IF(OR(W330="SOPORTE_TELEFÓNICO",W330="ENVÍO"),0,IF(Y330="TIPO I",'BASE LIQUIDACION REDEBAN 2025'!$B$10,IF(Y330="TIPO II",'BASE LIQUIDACION REDEBAN 2025'!$B$11,IF(Y330="TIPO III",'BASE LIQUIDACION REDEBAN 2025'!$B$12,'BASE LIQUIDACION REDEBAN 2025'!$B$13))))</f>
        <v>140395.6348884</v>
      </c>
      <c r="AF330" s="87">
        <f t="shared" si="5"/>
        <v>144967.87232000002</v>
      </c>
    </row>
    <row r="331" spans="1:32">
      <c r="A331" s="152" t="s">
        <v>86</v>
      </c>
      <c r="B331" s="152" t="str">
        <f>VLOOKUP(A331,'CENTRO DE COSTOS'!A:D,4,FALSE)</f>
        <v>KEVIN ALEXIS CORZO BUSTOS</v>
      </c>
      <c r="C331" s="152" t="str">
        <f>VLOOKUP(A331,'CENTRO DE COSTOS'!A:D,2,FALSE)</f>
        <v>0004-0007</v>
      </c>
      <c r="D331" s="152">
        <v>73001</v>
      </c>
      <c r="E331" s="152">
        <v>13847102</v>
      </c>
      <c r="F331" s="152">
        <v>40564</v>
      </c>
      <c r="G331" s="152" t="s">
        <v>8049</v>
      </c>
      <c r="H331" s="152" t="s">
        <v>703</v>
      </c>
      <c r="I331" s="152" t="s">
        <v>86</v>
      </c>
      <c r="J331" s="152" t="s">
        <v>9638</v>
      </c>
      <c r="K331" s="152" t="s">
        <v>159</v>
      </c>
      <c r="L331" s="152" t="s">
        <v>9639</v>
      </c>
      <c r="M331" s="153">
        <v>45877.714583333334</v>
      </c>
      <c r="N331" s="153">
        <v>45882.370833333334</v>
      </c>
      <c r="O331" s="186"/>
      <c r="P331" s="152" t="s">
        <v>3032</v>
      </c>
      <c r="Q331" s="152" t="s">
        <v>3032</v>
      </c>
      <c r="R331" s="190" t="s">
        <v>2973</v>
      </c>
      <c r="S331" s="191" t="s">
        <v>2973</v>
      </c>
      <c r="T331" s="152" t="s">
        <v>8052</v>
      </c>
      <c r="U331" s="152" t="s">
        <v>9429</v>
      </c>
      <c r="V331" s="152" t="s">
        <v>9640</v>
      </c>
      <c r="W331" s="152" t="s">
        <v>2967</v>
      </c>
      <c r="X331" s="152" t="s">
        <v>9641</v>
      </c>
      <c r="Y331" s="188" t="s">
        <v>25</v>
      </c>
      <c r="Z331" s="189" t="str">
        <f>VLOOKUP(D331,TIPOLOGIA!A:F,5,0)</f>
        <v>TERRESTRE</v>
      </c>
      <c r="AA331" s="152" t="s">
        <v>968</v>
      </c>
      <c r="AB331" s="152">
        <v>1</v>
      </c>
      <c r="AC331" s="152">
        <v>0</v>
      </c>
      <c r="AD331" s="87">
        <f>IF(W331="SOPORTE_TELEFÓNICO",'BASE LIQUIDACION REDEBAN 2025'!$B$19,IF(Y331="TIPO I",'BASE LIQUIDACION REDEBAN 2025'!$C$2,IF(Y331="TIPO II",'BASE LIQUIDACION REDEBAN 2025'!$C$3,IF(Y331="TIPO III",'BASE LIQUIDACION REDEBAN 2025'!$C$4,IF(Y331="TIPO IV",'BASE LIQUIDACION REDEBAN 2025'!$C$5,IF(Z331="AEREO",'BASE LIQUIDACION REDEBAN 2025'!$B$6,'BASE LIQUIDACION REDEBAN 2025'!$C$5))))))</f>
        <v>65960.072302</v>
      </c>
      <c r="AE331" s="87">
        <f>IF(OR(W331="SOPORTE_TELEFÓNICO",W331="ENVÍO"),0,IF(Y331="TIPO I",'BASE LIQUIDACION REDEBAN 2025'!$B$10,IF(Y331="TIPO II",'BASE LIQUIDACION REDEBAN 2025'!$B$11,IF(Y331="TIPO III",'BASE LIQUIDACION REDEBAN 2025'!$B$12,'BASE LIQUIDACION REDEBAN 2025'!$B$13))))</f>
        <v>75096.394270399993</v>
      </c>
      <c r="AF331" s="87">
        <f t="shared" si="5"/>
        <v>65960.072302</v>
      </c>
    </row>
    <row r="332" spans="1:32">
      <c r="A332" s="152" t="s">
        <v>100</v>
      </c>
      <c r="B332" s="152" t="str">
        <f>VLOOKUP(A332,'CENTRO DE COSTOS'!A:D,4,FALSE)</f>
        <v>KEVIN ALEXIS CORZO BUSTOS</v>
      </c>
      <c r="C332" s="152" t="str">
        <f>VLOOKUP(A332,'CENTRO DE COSTOS'!A:D,2,FALSE)</f>
        <v>0004-0007</v>
      </c>
      <c r="D332" s="152">
        <v>50313</v>
      </c>
      <c r="E332" s="152">
        <v>2576760</v>
      </c>
      <c r="F332" s="152">
        <v>69395</v>
      </c>
      <c r="G332" s="152" t="s">
        <v>8049</v>
      </c>
      <c r="H332" s="152" t="s">
        <v>295</v>
      </c>
      <c r="I332" s="152" t="s">
        <v>296</v>
      </c>
      <c r="J332" s="152" t="s">
        <v>9642</v>
      </c>
      <c r="K332" s="152" t="s">
        <v>159</v>
      </c>
      <c r="L332" s="152" t="s">
        <v>9643</v>
      </c>
      <c r="M332" s="153">
        <v>45880.380555555559</v>
      </c>
      <c r="N332" s="153">
        <v>45882.373611111114</v>
      </c>
      <c r="O332" s="186"/>
      <c r="P332" s="152" t="s">
        <v>9434</v>
      </c>
      <c r="Q332" s="152" t="s">
        <v>9434</v>
      </c>
      <c r="R332" s="190" t="s">
        <v>2973</v>
      </c>
      <c r="S332" s="191" t="s">
        <v>2973</v>
      </c>
      <c r="T332" s="152" t="s">
        <v>8052</v>
      </c>
      <c r="U332" s="152" t="s">
        <v>9429</v>
      </c>
      <c r="V332" s="152" t="s">
        <v>9644</v>
      </c>
      <c r="W332" s="152" t="s">
        <v>2967</v>
      </c>
      <c r="X332" s="152" t="s">
        <v>9645</v>
      </c>
      <c r="Y332" s="188" t="s">
        <v>28</v>
      </c>
      <c r="Z332" s="189" t="str">
        <f>VLOOKUP(D332,TIPOLOGIA!A:F,5,0)</f>
        <v>TERRESTRE</v>
      </c>
      <c r="AA332" s="152" t="s">
        <v>301</v>
      </c>
      <c r="AB332" s="152">
        <v>1</v>
      </c>
      <c r="AC332" s="152">
        <v>0</v>
      </c>
      <c r="AD332" s="87">
        <f>IF(W332="SOPORTE_TELEFÓNICO",'BASE LIQUIDACION REDEBAN 2025'!$B$19,IF(Y332="TIPO I",'BASE LIQUIDACION REDEBAN 2025'!$C$2,IF(Y332="TIPO II",'BASE LIQUIDACION REDEBAN 2025'!$C$3,IF(Y332="TIPO III",'BASE LIQUIDACION REDEBAN 2025'!$C$4,IF(Y332="TIPO IV",'BASE LIQUIDACION REDEBAN 2025'!$C$5,IF(Z332="AEREO",'BASE LIQUIDACION REDEBAN 2025'!$B$6,'BASE LIQUIDACION REDEBAN 2025'!$C$5))))))</f>
        <v>144967.87232000002</v>
      </c>
      <c r="AE332" s="87">
        <f>IF(OR(W332="SOPORTE_TELEFÓNICO",W332="ENVÍO"),0,IF(Y332="TIPO I",'BASE LIQUIDACION REDEBAN 2025'!$B$10,IF(Y332="TIPO II",'BASE LIQUIDACION REDEBAN 2025'!$B$11,IF(Y332="TIPO III",'BASE LIQUIDACION REDEBAN 2025'!$B$12,'BASE LIQUIDACION REDEBAN 2025'!$B$13))))</f>
        <v>140395.6348884</v>
      </c>
      <c r="AF332" s="87">
        <f t="shared" si="5"/>
        <v>144967.87232000002</v>
      </c>
    </row>
    <row r="333" spans="1:32">
      <c r="A333" s="152" t="s">
        <v>94</v>
      </c>
      <c r="B333" s="152" t="str">
        <f>VLOOKUP(A333,'CENTRO DE COSTOS'!A:D,4,FALSE)</f>
        <v>DIEGO FERNANDO HENAO CARDONA</v>
      </c>
      <c r="C333" s="152" t="str">
        <f>VLOOKUP(A333,'CENTRO DE COSTOS'!A:D,2,FALSE)</f>
        <v>0004-0002</v>
      </c>
      <c r="D333" s="152">
        <v>66001</v>
      </c>
      <c r="E333" s="152">
        <v>2586109</v>
      </c>
      <c r="F333" s="152">
        <v>52316</v>
      </c>
      <c r="G333" s="152" t="s">
        <v>8049</v>
      </c>
      <c r="H333" s="152" t="s">
        <v>606</v>
      </c>
      <c r="I333" s="152" t="s">
        <v>94</v>
      </c>
      <c r="J333" s="152" t="s">
        <v>5027</v>
      </c>
      <c r="K333" s="152" t="s">
        <v>159</v>
      </c>
      <c r="L333" s="152" t="s">
        <v>9646</v>
      </c>
      <c r="M333" s="153">
        <v>45881.49722222222</v>
      </c>
      <c r="N333" s="153">
        <v>45882.383333333331</v>
      </c>
      <c r="O333" s="186"/>
      <c r="P333" s="152" t="s">
        <v>9434</v>
      </c>
      <c r="Q333" s="152" t="s">
        <v>9434</v>
      </c>
      <c r="R333" s="190" t="s">
        <v>2973</v>
      </c>
      <c r="S333" s="191" t="s">
        <v>2973</v>
      </c>
      <c r="T333" s="152" t="s">
        <v>8052</v>
      </c>
      <c r="U333" s="152" t="s">
        <v>9429</v>
      </c>
      <c r="V333" s="152" t="s">
        <v>9647</v>
      </c>
      <c r="W333" s="152" t="s">
        <v>2967</v>
      </c>
      <c r="X333" s="152" t="s">
        <v>5030</v>
      </c>
      <c r="Y333" s="188" t="s">
        <v>25</v>
      </c>
      <c r="Z333" s="189" t="str">
        <f>VLOOKUP(D333,TIPOLOGIA!A:F,5,0)</f>
        <v>TERRESTRE</v>
      </c>
      <c r="AA333" s="152" t="s">
        <v>544</v>
      </c>
      <c r="AB333" s="152">
        <v>1</v>
      </c>
      <c r="AC333" s="152">
        <v>0</v>
      </c>
      <c r="AD333" s="87">
        <f>IF(W333="SOPORTE_TELEFÓNICO",'BASE LIQUIDACION REDEBAN 2025'!$B$19,IF(Y333="TIPO I",'BASE LIQUIDACION REDEBAN 2025'!$C$2,IF(Y333="TIPO II",'BASE LIQUIDACION REDEBAN 2025'!$C$3,IF(Y333="TIPO III",'BASE LIQUIDACION REDEBAN 2025'!$C$4,IF(Y333="TIPO IV",'BASE LIQUIDACION REDEBAN 2025'!$C$5,IF(Z333="AEREO",'BASE LIQUIDACION REDEBAN 2025'!$B$6,'BASE LIQUIDACION REDEBAN 2025'!$C$5))))))</f>
        <v>65960.072302</v>
      </c>
      <c r="AE333" s="87">
        <f>IF(OR(W333="SOPORTE_TELEFÓNICO",W333="ENVÍO"),0,IF(Y333="TIPO I",'BASE LIQUIDACION REDEBAN 2025'!$B$10,IF(Y333="TIPO II",'BASE LIQUIDACION REDEBAN 2025'!$B$11,IF(Y333="TIPO III",'BASE LIQUIDACION REDEBAN 2025'!$B$12,'BASE LIQUIDACION REDEBAN 2025'!$B$13))))</f>
        <v>75096.394270399993</v>
      </c>
      <c r="AF333" s="87">
        <f t="shared" si="5"/>
        <v>65960.072302</v>
      </c>
    </row>
    <row r="334" spans="1:32">
      <c r="A334" s="152" t="s">
        <v>96</v>
      </c>
      <c r="B334" s="152" t="str">
        <f>VLOOKUP(A334,'CENTRO DE COSTOS'!A:D,4,FALSE)</f>
        <v>JOSE MAURICIO HERNANDEZ ROJAS</v>
      </c>
      <c r="C334" s="152" t="str">
        <f>VLOOKUP(A334,'CENTRO DE COSTOS'!A:D,2,FALSE)</f>
        <v>0004-0001</v>
      </c>
      <c r="D334" s="152">
        <v>47545</v>
      </c>
      <c r="E334" s="152">
        <v>13849379</v>
      </c>
      <c r="F334" s="152">
        <v>56170</v>
      </c>
      <c r="G334" s="152" t="s">
        <v>8049</v>
      </c>
      <c r="H334" s="152" t="s">
        <v>1896</v>
      </c>
      <c r="I334" s="152" t="s">
        <v>9648</v>
      </c>
      <c r="J334" s="152" t="s">
        <v>9649</v>
      </c>
      <c r="K334" s="152" t="s">
        <v>159</v>
      </c>
      <c r="L334" s="152" t="s">
        <v>9650</v>
      </c>
      <c r="M334" s="153">
        <v>45875.356944444444</v>
      </c>
      <c r="N334" s="153">
        <v>45882.442361111112</v>
      </c>
      <c r="O334" s="186"/>
      <c r="P334" s="152" t="s">
        <v>9427</v>
      </c>
      <c r="Q334" s="152" t="s">
        <v>9427</v>
      </c>
      <c r="R334" s="190" t="s">
        <v>200</v>
      </c>
      <c r="S334" s="191" t="s">
        <v>201</v>
      </c>
      <c r="T334" s="152" t="s">
        <v>8052</v>
      </c>
      <c r="U334" s="152" t="s">
        <v>9429</v>
      </c>
      <c r="V334" s="152" t="s">
        <v>9651</v>
      </c>
      <c r="W334" s="152" t="s">
        <v>2967</v>
      </c>
      <c r="X334" s="152" t="s">
        <v>9652</v>
      </c>
      <c r="Y334" s="188" t="s">
        <v>32</v>
      </c>
      <c r="Z334" s="189" t="str">
        <f>VLOOKUP(D334,TIPOLOGIA!A:F,5,0)</f>
        <v>TERRESTRE</v>
      </c>
      <c r="AA334" s="152" t="s">
        <v>1743</v>
      </c>
      <c r="AB334" s="152">
        <v>1</v>
      </c>
      <c r="AC334" s="152">
        <v>0</v>
      </c>
      <c r="AD334" s="87">
        <f>IF(W334="SOPORTE_TELEFÓNICO",'BASE LIQUIDACION REDEBAN 2025'!$B$19,IF(Y334="TIPO I",'BASE LIQUIDACION REDEBAN 2025'!$C$2,IF(Y334="TIPO II",'BASE LIQUIDACION REDEBAN 2025'!$C$3,IF(Y334="TIPO III",'BASE LIQUIDACION REDEBAN 2025'!$C$4,IF(Y334="TIPO IV",'BASE LIQUIDACION REDEBAN 2025'!$C$5,IF(Z334="AEREO",'BASE LIQUIDACION REDEBAN 2025'!$B$6,'BASE LIQUIDACION REDEBAN 2025'!$C$5))))))</f>
        <v>479588.87655000004</v>
      </c>
      <c r="AE334" s="87">
        <f>IF(OR(W334="SOPORTE_TELEFÓNICO",W334="ENVÍO"),0,IF(Y334="TIPO I",'BASE LIQUIDACION REDEBAN 2025'!$B$10,IF(Y334="TIPO II",'BASE LIQUIDACION REDEBAN 2025'!$B$11,IF(Y334="TIPO III",'BASE LIQUIDACION REDEBAN 2025'!$B$12,'BASE LIQUIDACION REDEBAN 2025'!$B$13))))</f>
        <v>196536.5258152</v>
      </c>
      <c r="AF334" s="87">
        <f t="shared" si="5"/>
        <v>479588.87655000004</v>
      </c>
    </row>
    <row r="335" spans="1:32">
      <c r="A335" s="152" t="s">
        <v>98</v>
      </c>
      <c r="B335" s="152" t="str">
        <f>VLOOKUP(A335,'CENTRO DE COSTOS'!A:D,4,FALSE)</f>
        <v>MIGUEL JULIÁN HERNÁNDEZ GUARÍN</v>
      </c>
      <c r="C335" s="152" t="str">
        <f>VLOOKUP(A335,'CENTRO DE COSTOS'!A:D,2,FALSE)</f>
        <v>0004-0008</v>
      </c>
      <c r="D335" s="152">
        <v>15377</v>
      </c>
      <c r="E335" s="152">
        <v>2574870</v>
      </c>
      <c r="F335" s="152">
        <v>74573</v>
      </c>
      <c r="G335" s="152" t="s">
        <v>8049</v>
      </c>
      <c r="H335" s="152" t="s">
        <v>241</v>
      </c>
      <c r="I335" s="152" t="s">
        <v>9653</v>
      </c>
      <c r="J335" s="152" t="s">
        <v>9654</v>
      </c>
      <c r="K335" s="152" t="s">
        <v>159</v>
      </c>
      <c r="L335" s="152" t="s">
        <v>9655</v>
      </c>
      <c r="M335" s="153">
        <v>45879.363888888889</v>
      </c>
      <c r="N335" s="153">
        <v>45882.46875</v>
      </c>
      <c r="O335" s="186"/>
      <c r="P335" s="152" t="s">
        <v>9434</v>
      </c>
      <c r="Q335" s="152" t="s">
        <v>9434</v>
      </c>
      <c r="R335" s="190" t="s">
        <v>2973</v>
      </c>
      <c r="S335" s="191" t="s">
        <v>2973</v>
      </c>
      <c r="T335" s="152" t="s">
        <v>9450</v>
      </c>
      <c r="U335" s="152" t="s">
        <v>9451</v>
      </c>
      <c r="V335" s="152" t="s">
        <v>9656</v>
      </c>
      <c r="W335" s="152" t="s">
        <v>3213</v>
      </c>
      <c r="X335" s="152" t="s">
        <v>9657</v>
      </c>
      <c r="Y335" s="188" t="s">
        <v>32</v>
      </c>
      <c r="Z335" s="189" t="str">
        <f>VLOOKUP(D335,TIPOLOGIA!A:F,5,0)</f>
        <v>TERRESTRE</v>
      </c>
      <c r="AA335" s="152" t="s">
        <v>194</v>
      </c>
      <c r="AB335" s="152">
        <v>0</v>
      </c>
      <c r="AC335" s="152">
        <v>0</v>
      </c>
      <c r="AD335" s="87">
        <f>IF(W335="SOPORTE_TELEFÓNICO",'BASE LIQUIDACION REDEBAN 2025'!$B$19,IF(Y335="TIPO I",'BASE LIQUIDACION REDEBAN 2025'!$C$2,IF(Y335="TIPO II",'BASE LIQUIDACION REDEBAN 2025'!$C$3,IF(Y335="TIPO III",'BASE LIQUIDACION REDEBAN 2025'!$C$4,IF(Y335="TIPO IV",'BASE LIQUIDACION REDEBAN 2025'!$C$5,IF(Z335="AEREO",'BASE LIQUIDACION REDEBAN 2025'!$B$6,'BASE LIQUIDACION REDEBAN 2025'!$C$5))))))</f>
        <v>41241.0800752</v>
      </c>
      <c r="AE335" s="87">
        <f>IF(OR(W335="SOPORTE_TELEFÓNICO",W335="ENVÍO"),0,IF(Y335="TIPO I",'BASE LIQUIDACION REDEBAN 2025'!$B$10,IF(Y335="TIPO II",'BASE LIQUIDACION REDEBAN 2025'!$B$11,IF(Y335="TIPO III",'BASE LIQUIDACION REDEBAN 2025'!$B$12,'BASE LIQUIDACION REDEBAN 2025'!$B$13))))</f>
        <v>0</v>
      </c>
      <c r="AF335" s="87">
        <f t="shared" si="5"/>
        <v>41241.0800752</v>
      </c>
    </row>
    <row r="336" spans="1:32">
      <c r="A336" s="152" t="s">
        <v>72</v>
      </c>
      <c r="B336" s="152" t="str">
        <f>VLOOKUP(A336,'CENTRO DE COSTOS'!A:D,4,FALSE)</f>
        <v>MIGUEL JULIÁN HERNÁNDEZ GUARÍN</v>
      </c>
      <c r="C336" s="152" t="str">
        <f>VLOOKUP(A336,'CENTRO DE COSTOS'!A:D,2,FALSE)</f>
        <v>0004-0008</v>
      </c>
      <c r="D336" s="152">
        <v>68547</v>
      </c>
      <c r="E336" s="152">
        <v>2567592</v>
      </c>
      <c r="F336" s="152">
        <v>68399</v>
      </c>
      <c r="G336" s="152" t="s">
        <v>8049</v>
      </c>
      <c r="H336" s="152" t="s">
        <v>820</v>
      </c>
      <c r="I336" s="152" t="s">
        <v>844</v>
      </c>
      <c r="J336" s="152" t="s">
        <v>9658</v>
      </c>
      <c r="K336" s="152" t="s">
        <v>159</v>
      </c>
      <c r="L336" s="152" t="s">
        <v>9659</v>
      </c>
      <c r="M336" s="153">
        <v>45877.333333333336</v>
      </c>
      <c r="N336" s="153">
        <v>45882.551388888889</v>
      </c>
      <c r="O336" s="186"/>
      <c r="P336" s="152" t="s">
        <v>9434</v>
      </c>
      <c r="Q336" s="152" t="s">
        <v>9434</v>
      </c>
      <c r="R336" s="190" t="s">
        <v>2973</v>
      </c>
      <c r="S336" s="191" t="s">
        <v>2973</v>
      </c>
      <c r="T336" s="152" t="s">
        <v>8052</v>
      </c>
      <c r="U336" s="152" t="s">
        <v>9429</v>
      </c>
      <c r="V336" s="152" t="s">
        <v>9660</v>
      </c>
      <c r="W336" s="152" t="s">
        <v>2967</v>
      </c>
      <c r="X336" s="152" t="s">
        <v>9661</v>
      </c>
      <c r="Y336" s="188" t="s">
        <v>28</v>
      </c>
      <c r="Z336" s="189" t="str">
        <f>VLOOKUP(D336,TIPOLOGIA!A:F,5,0)</f>
        <v>TERRESTRE</v>
      </c>
      <c r="AA336" s="152" t="s">
        <v>438</v>
      </c>
      <c r="AB336" s="152">
        <v>1</v>
      </c>
      <c r="AC336" s="152">
        <v>0</v>
      </c>
      <c r="AD336" s="87">
        <f>IF(W336="SOPORTE_TELEFÓNICO",'BASE LIQUIDACION REDEBAN 2025'!$B$19,IF(Y336="TIPO I",'BASE LIQUIDACION REDEBAN 2025'!$C$2,IF(Y336="TIPO II",'BASE LIQUIDACION REDEBAN 2025'!$C$3,IF(Y336="TIPO III",'BASE LIQUIDACION REDEBAN 2025'!$C$4,IF(Y336="TIPO IV",'BASE LIQUIDACION REDEBAN 2025'!$C$5,IF(Z336="AEREO",'BASE LIQUIDACION REDEBAN 2025'!$B$6,'BASE LIQUIDACION REDEBAN 2025'!$C$5))))))</f>
        <v>144967.87232000002</v>
      </c>
      <c r="AE336" s="87">
        <f>IF(OR(W336="SOPORTE_TELEFÓNICO",W336="ENVÍO"),0,IF(Y336="TIPO I",'BASE LIQUIDACION REDEBAN 2025'!$B$10,IF(Y336="TIPO II",'BASE LIQUIDACION REDEBAN 2025'!$B$11,IF(Y336="TIPO III",'BASE LIQUIDACION REDEBAN 2025'!$B$12,'BASE LIQUIDACION REDEBAN 2025'!$B$13))))</f>
        <v>140395.6348884</v>
      </c>
      <c r="AF336" s="87">
        <f t="shared" si="5"/>
        <v>144967.87232000002</v>
      </c>
    </row>
    <row r="337" spans="1:32">
      <c r="A337" s="152" t="s">
        <v>72</v>
      </c>
      <c r="B337" s="152" t="str">
        <f>VLOOKUP(A337,'CENTRO DE COSTOS'!A:D,4,FALSE)</f>
        <v>MIGUEL JULIÁN HERNÁNDEZ GUARÍN</v>
      </c>
      <c r="C337" s="152" t="str">
        <f>VLOOKUP(A337,'CENTRO DE COSTOS'!A:D,2,FALSE)</f>
        <v>0004-0008</v>
      </c>
      <c r="D337" s="152">
        <v>81300</v>
      </c>
      <c r="E337" s="152">
        <v>13872648</v>
      </c>
      <c r="F337" s="152">
        <v>47764</v>
      </c>
      <c r="G337" s="152" t="s">
        <v>8049</v>
      </c>
      <c r="H337" s="152" t="s">
        <v>1811</v>
      </c>
      <c r="I337" s="152" t="s">
        <v>4770</v>
      </c>
      <c r="J337" s="152" t="s">
        <v>6101</v>
      </c>
      <c r="K337" s="152" t="s">
        <v>159</v>
      </c>
      <c r="L337" s="152" t="s">
        <v>9662</v>
      </c>
      <c r="M337" s="153">
        <v>45877.714583333334</v>
      </c>
      <c r="N337" s="153">
        <v>45882.556250000001</v>
      </c>
      <c r="O337" s="186"/>
      <c r="P337" s="152" t="s">
        <v>3032</v>
      </c>
      <c r="Q337" s="152" t="s">
        <v>3032</v>
      </c>
      <c r="R337" s="190" t="s">
        <v>2973</v>
      </c>
      <c r="S337" s="191" t="s">
        <v>2973</v>
      </c>
      <c r="T337" s="152" t="s">
        <v>8052</v>
      </c>
      <c r="U337" s="152" t="s">
        <v>9429</v>
      </c>
      <c r="V337" s="152" t="s">
        <v>9663</v>
      </c>
      <c r="W337" s="152" t="s">
        <v>2967</v>
      </c>
      <c r="X337" s="152" t="s">
        <v>6104</v>
      </c>
      <c r="Y337" s="188" t="s">
        <v>180</v>
      </c>
      <c r="Z337" s="189" t="str">
        <f>VLOOKUP(D337,TIPOLOGIA!A:F,5,0)</f>
        <v>AEREO</v>
      </c>
      <c r="AA337" s="152" t="s">
        <v>957</v>
      </c>
      <c r="AB337" s="152">
        <v>1</v>
      </c>
      <c r="AC337" s="152">
        <v>0</v>
      </c>
      <c r="AD337" s="87">
        <f>IF(W337="SOPORTE_TELEFÓNICO",'BASE LIQUIDACION REDEBAN 2025'!$B$19,IF(Y337="TIPO I",'BASE LIQUIDACION REDEBAN 2025'!$C$2,IF(Y337="TIPO II",'BASE LIQUIDACION REDEBAN 2025'!$C$3,IF(Y337="TIPO III",'BASE LIQUIDACION REDEBAN 2025'!$C$4,IF(Y337="TIPO IV",'BASE LIQUIDACION REDEBAN 2025'!$C$5,IF(Z337="AEREO",'BASE LIQUIDACION REDEBAN 2025'!$B$6,'BASE LIQUIDACION REDEBAN 2025'!$C$5))))))</f>
        <v>988462.96268840006</v>
      </c>
      <c r="AE337" s="87">
        <f>IF(OR(W337="SOPORTE_TELEFÓNICO",W337="ENVÍO"),0,IF(Y337="TIPO I",'BASE LIQUIDACION REDEBAN 2025'!$B$10,IF(Y337="TIPO II",'BASE LIQUIDACION REDEBAN 2025'!$B$11,IF(Y337="TIPO III",'BASE LIQUIDACION REDEBAN 2025'!$B$12,'BASE LIQUIDACION REDEBAN 2025'!$B$13))))</f>
        <v>196536.5258152</v>
      </c>
      <c r="AF337" s="87">
        <f t="shared" si="5"/>
        <v>988462.96268840006</v>
      </c>
    </row>
    <row r="338" spans="1:32">
      <c r="A338" s="152" t="s">
        <v>76</v>
      </c>
      <c r="B338" s="152" t="str">
        <f>VLOOKUP(A338,'CENTRO DE COSTOS'!A:D,4,FALSE)</f>
        <v>DIEGO FERNANDO HENAO CARDONA</v>
      </c>
      <c r="C338" s="152" t="str">
        <f>VLOOKUP(A338,'CENTRO DE COSTOS'!A:D,2,FALSE)</f>
        <v>0004-0003</v>
      </c>
      <c r="D338" s="152">
        <v>76520</v>
      </c>
      <c r="E338" s="152">
        <v>13874588</v>
      </c>
      <c r="F338" s="152">
        <v>67631</v>
      </c>
      <c r="G338" s="152" t="s">
        <v>8049</v>
      </c>
      <c r="H338" s="152" t="s">
        <v>227</v>
      </c>
      <c r="I338" s="152" t="s">
        <v>1403</v>
      </c>
      <c r="J338" s="152" t="s">
        <v>5610</v>
      </c>
      <c r="K338" s="152" t="s">
        <v>159</v>
      </c>
      <c r="L338" s="152" t="s">
        <v>9664</v>
      </c>
      <c r="M338" s="153">
        <v>45880.734722222223</v>
      </c>
      <c r="N338" s="153">
        <v>45882.560416666667</v>
      </c>
      <c r="O338" s="186"/>
      <c r="P338" s="152" t="s">
        <v>3032</v>
      </c>
      <c r="Q338" s="152" t="s">
        <v>3032</v>
      </c>
      <c r="R338" s="190" t="s">
        <v>2973</v>
      </c>
      <c r="S338" s="191" t="s">
        <v>2973</v>
      </c>
      <c r="T338" s="152" t="s">
        <v>8052</v>
      </c>
      <c r="U338" s="152" t="s">
        <v>9429</v>
      </c>
      <c r="V338" s="152" t="s">
        <v>9665</v>
      </c>
      <c r="W338" s="152" t="s">
        <v>2967</v>
      </c>
      <c r="X338" s="152" t="s">
        <v>9666</v>
      </c>
      <c r="Y338" s="188" t="s">
        <v>25</v>
      </c>
      <c r="Z338" s="189" t="str">
        <f>VLOOKUP(D338,TIPOLOGIA!A:F,5,0)</f>
        <v>TERRESTRE</v>
      </c>
      <c r="AA338" s="152" t="s">
        <v>1408</v>
      </c>
      <c r="AB338" s="152">
        <v>1</v>
      </c>
      <c r="AC338" s="152">
        <v>0</v>
      </c>
      <c r="AD338" s="87">
        <f>IF(W338="SOPORTE_TELEFÓNICO",'BASE LIQUIDACION REDEBAN 2025'!$B$19,IF(Y338="TIPO I",'BASE LIQUIDACION REDEBAN 2025'!$C$2,IF(Y338="TIPO II",'BASE LIQUIDACION REDEBAN 2025'!$C$3,IF(Y338="TIPO III",'BASE LIQUIDACION REDEBAN 2025'!$C$4,IF(Y338="TIPO IV",'BASE LIQUIDACION REDEBAN 2025'!$C$5,IF(Z338="AEREO",'BASE LIQUIDACION REDEBAN 2025'!$B$6,'BASE LIQUIDACION REDEBAN 2025'!$C$5))))))</f>
        <v>65960.072302</v>
      </c>
      <c r="AE338" s="87">
        <f>IF(OR(W338="SOPORTE_TELEFÓNICO",W338="ENVÍO"),0,IF(Y338="TIPO I",'BASE LIQUIDACION REDEBAN 2025'!$B$10,IF(Y338="TIPO II",'BASE LIQUIDACION REDEBAN 2025'!$B$11,IF(Y338="TIPO III",'BASE LIQUIDACION REDEBAN 2025'!$B$12,'BASE LIQUIDACION REDEBAN 2025'!$B$13))))</f>
        <v>75096.394270399993</v>
      </c>
      <c r="AF338" s="87">
        <f t="shared" si="5"/>
        <v>65960.072302</v>
      </c>
    </row>
    <row r="339" spans="1:32">
      <c r="A339" s="152" t="s">
        <v>68</v>
      </c>
      <c r="B339" s="152" t="str">
        <f>VLOOKUP(A339,'CENTRO DE COSTOS'!A:D,4,FALSE)</f>
        <v>WILLIAM ASDRUBAL ROZO ROZO</v>
      </c>
      <c r="C339" s="152" t="str">
        <f>VLOOKUP(A339,'CENTRO DE COSTOS'!A:D,2,FALSE)</f>
        <v>0004-0004</v>
      </c>
      <c r="D339" s="152">
        <v>11001</v>
      </c>
      <c r="E339" s="152">
        <v>13849471</v>
      </c>
      <c r="F339" s="152">
        <v>73244</v>
      </c>
      <c r="G339" s="152" t="s">
        <v>8049</v>
      </c>
      <c r="H339" s="152" t="s">
        <v>470</v>
      </c>
      <c r="I339" s="152" t="s">
        <v>68</v>
      </c>
      <c r="J339" s="152" t="s">
        <v>9667</v>
      </c>
      <c r="K339" s="152" t="s">
        <v>159</v>
      </c>
      <c r="L339" s="152" t="s">
        <v>9668</v>
      </c>
      <c r="M339" s="153">
        <v>45875.356944444444</v>
      </c>
      <c r="N339" s="153">
        <v>45883.348611111112</v>
      </c>
      <c r="O339" s="186"/>
      <c r="P339" s="152" t="s">
        <v>9427</v>
      </c>
      <c r="Q339" s="152" t="s">
        <v>9427</v>
      </c>
      <c r="R339" s="190" t="s">
        <v>200</v>
      </c>
      <c r="S339" s="191" t="s">
        <v>201</v>
      </c>
      <c r="T339" s="152" t="s">
        <v>8052</v>
      </c>
      <c r="U339" s="152" t="s">
        <v>9429</v>
      </c>
      <c r="V339" s="152" t="s">
        <v>9669</v>
      </c>
      <c r="W339" s="152" t="s">
        <v>2967</v>
      </c>
      <c r="X339" s="152" t="s">
        <v>9670</v>
      </c>
      <c r="Y339" s="188" t="s">
        <v>25</v>
      </c>
      <c r="Z339" s="189" t="str">
        <f>VLOOKUP(D339,TIPOLOGIA!A:F,5,0)</f>
        <v>TERRESTRE</v>
      </c>
      <c r="AA339" s="152" t="s">
        <v>1029</v>
      </c>
      <c r="AB339" s="152">
        <v>1</v>
      </c>
      <c r="AC339" s="152">
        <v>0</v>
      </c>
      <c r="AD339" s="87">
        <f>IF(W339="SOPORTE_TELEFÓNICO",'BASE LIQUIDACION REDEBAN 2025'!$B$19,IF(Y339="TIPO I",'BASE LIQUIDACION REDEBAN 2025'!$C$2,IF(Y339="TIPO II",'BASE LIQUIDACION REDEBAN 2025'!$C$3,IF(Y339="TIPO III",'BASE LIQUIDACION REDEBAN 2025'!$C$4,IF(Y339="TIPO IV",'BASE LIQUIDACION REDEBAN 2025'!$C$5,IF(Z339="AEREO",'BASE LIQUIDACION REDEBAN 2025'!$B$6,'BASE LIQUIDACION REDEBAN 2025'!$C$5))))))</f>
        <v>65960.072302</v>
      </c>
      <c r="AE339" s="87">
        <f>IF(OR(W339="SOPORTE_TELEFÓNICO",W339="ENVÍO"),0,IF(Y339="TIPO I",'BASE LIQUIDACION REDEBAN 2025'!$B$10,IF(Y339="TIPO II",'BASE LIQUIDACION REDEBAN 2025'!$B$11,IF(Y339="TIPO III",'BASE LIQUIDACION REDEBAN 2025'!$B$12,'BASE LIQUIDACION REDEBAN 2025'!$B$13))))</f>
        <v>75096.394270399993</v>
      </c>
      <c r="AF339" s="87">
        <f t="shared" si="5"/>
        <v>65960.072302</v>
      </c>
    </row>
    <row r="340" spans="1:32">
      <c r="A340" s="152" t="s">
        <v>90</v>
      </c>
      <c r="B340" s="152" t="str">
        <f>VLOOKUP(A340,'CENTRO DE COSTOS'!A:D,4,FALSE)</f>
        <v>JUAN SEBASTIÁN RÍOS CASTRILLÓN</v>
      </c>
      <c r="C340" s="152" t="str">
        <f>VLOOKUP(A340,'CENTRO DE COSTOS'!A:D,2,FALSE)</f>
        <v>0004-0005</v>
      </c>
      <c r="D340" s="152">
        <v>5360</v>
      </c>
      <c r="E340" s="152">
        <v>13811144</v>
      </c>
      <c r="F340" s="152">
        <v>75314</v>
      </c>
      <c r="G340" s="152" t="s">
        <v>8049</v>
      </c>
      <c r="H340" s="152" t="s">
        <v>197</v>
      </c>
      <c r="I340" s="152" t="s">
        <v>3607</v>
      </c>
      <c r="J340" s="152" t="s">
        <v>9671</v>
      </c>
      <c r="K340" s="152" t="s">
        <v>159</v>
      </c>
      <c r="L340" s="152" t="s">
        <v>9672</v>
      </c>
      <c r="M340" s="153">
        <v>45877.714583333334</v>
      </c>
      <c r="N340" s="153">
        <v>45883.418749999997</v>
      </c>
      <c r="O340" s="186"/>
      <c r="P340" s="152" t="s">
        <v>9427</v>
      </c>
      <c r="Q340" s="152" t="s">
        <v>9427</v>
      </c>
      <c r="R340" s="190" t="s">
        <v>2973</v>
      </c>
      <c r="S340" s="191" t="s">
        <v>2973</v>
      </c>
      <c r="T340" s="152" t="s">
        <v>8052</v>
      </c>
      <c r="U340" s="152" t="s">
        <v>9429</v>
      </c>
      <c r="V340" s="152" t="s">
        <v>9673</v>
      </c>
      <c r="W340" s="152" t="s">
        <v>2967</v>
      </c>
      <c r="X340" s="152" t="s">
        <v>9674</v>
      </c>
      <c r="Y340" s="188" t="s">
        <v>25</v>
      </c>
      <c r="Z340" s="189" t="str">
        <f>VLOOKUP(D340,TIPOLOGIA!A:F,5,0)</f>
        <v>TERRESTRE</v>
      </c>
      <c r="AA340" s="152" t="s">
        <v>270</v>
      </c>
      <c r="AB340" s="152">
        <v>1</v>
      </c>
      <c r="AC340" s="152">
        <v>0</v>
      </c>
      <c r="AD340" s="87">
        <f>IF(W340="SOPORTE_TELEFÓNICO",'BASE LIQUIDACION REDEBAN 2025'!$B$19,IF(Y340="TIPO I",'BASE LIQUIDACION REDEBAN 2025'!$C$2,IF(Y340="TIPO II",'BASE LIQUIDACION REDEBAN 2025'!$C$3,IF(Y340="TIPO III",'BASE LIQUIDACION REDEBAN 2025'!$C$4,IF(Y340="TIPO IV",'BASE LIQUIDACION REDEBAN 2025'!$C$5,IF(Z340="AEREO",'BASE LIQUIDACION REDEBAN 2025'!$B$6,'BASE LIQUIDACION REDEBAN 2025'!$C$5))))))</f>
        <v>65960.072302</v>
      </c>
      <c r="AE340" s="87">
        <f>IF(OR(W340="SOPORTE_TELEFÓNICO",W340="ENVÍO"),0,IF(Y340="TIPO I",'BASE LIQUIDACION REDEBAN 2025'!$B$10,IF(Y340="TIPO II",'BASE LIQUIDACION REDEBAN 2025'!$B$11,IF(Y340="TIPO III",'BASE LIQUIDACION REDEBAN 2025'!$B$12,'BASE LIQUIDACION REDEBAN 2025'!$B$13))))</f>
        <v>75096.394270399993</v>
      </c>
      <c r="AF340" s="87">
        <f t="shared" si="5"/>
        <v>65960.072302</v>
      </c>
    </row>
    <row r="341" spans="1:32">
      <c r="A341" s="152" t="s">
        <v>81</v>
      </c>
      <c r="B341" s="152" t="str">
        <f>VLOOKUP(A341,'CENTRO DE COSTOS'!A:D,4,FALSE)</f>
        <v>MIGUEL JULIÁN HERNÁNDEZ GUARÍN</v>
      </c>
      <c r="C341" s="152" t="str">
        <f>VLOOKUP(A341,'CENTRO DE COSTOS'!A:D,2,FALSE)</f>
        <v>0004-0008</v>
      </c>
      <c r="D341" s="152">
        <v>54518</v>
      </c>
      <c r="E341" s="152">
        <v>13878477</v>
      </c>
      <c r="F341" s="152">
        <v>80746</v>
      </c>
      <c r="G341" s="152" t="s">
        <v>8049</v>
      </c>
      <c r="H341" s="152" t="s">
        <v>317</v>
      </c>
      <c r="I341" s="152" t="s">
        <v>1491</v>
      </c>
      <c r="J341" s="152" t="s">
        <v>9675</v>
      </c>
      <c r="K341" s="152" t="s">
        <v>159</v>
      </c>
      <c r="L341" s="152" t="s">
        <v>9676</v>
      </c>
      <c r="M341" s="153">
        <v>45880.734722222223</v>
      </c>
      <c r="N341" s="153">
        <v>45883.419444444444</v>
      </c>
      <c r="O341" s="186"/>
      <c r="P341" s="152" t="s">
        <v>3032</v>
      </c>
      <c r="Q341" s="152" t="s">
        <v>3032</v>
      </c>
      <c r="R341" s="190" t="s">
        <v>161</v>
      </c>
      <c r="S341" s="191" t="s">
        <v>161</v>
      </c>
      <c r="T341" s="152" t="s">
        <v>8052</v>
      </c>
      <c r="U341" s="152" t="s">
        <v>9429</v>
      </c>
      <c r="V341" s="152" t="s">
        <v>9677</v>
      </c>
      <c r="W341" s="152" t="s">
        <v>2967</v>
      </c>
      <c r="X341" s="152" t="s">
        <v>9678</v>
      </c>
      <c r="Y341" s="188" t="s">
        <v>30</v>
      </c>
      <c r="Z341" s="189" t="str">
        <f>VLOOKUP(D341,TIPOLOGIA!A:F,5,0)</f>
        <v>TERRESTRE</v>
      </c>
      <c r="AA341" s="152" t="s">
        <v>1496</v>
      </c>
      <c r="AB341" s="152">
        <v>1</v>
      </c>
      <c r="AC341" s="152">
        <v>0</v>
      </c>
      <c r="AD341" s="87">
        <f>IF(W341="SOPORTE_TELEFÓNICO",'BASE LIQUIDACION REDEBAN 2025'!$B$19,IF(Y341="TIPO I",'BASE LIQUIDACION REDEBAN 2025'!$C$2,IF(Y341="TIPO II",'BASE LIQUIDACION REDEBAN 2025'!$C$3,IF(Y341="TIPO III",'BASE LIQUIDACION REDEBAN 2025'!$C$4,IF(Y341="TIPO IV",'BASE LIQUIDACION REDEBAN 2025'!$C$5,IF(Z341="AEREO",'BASE LIQUIDACION REDEBAN 2025'!$B$6,'BASE LIQUIDACION REDEBAN 2025'!$C$5))))))</f>
        <v>275728.78077800001</v>
      </c>
      <c r="AE341" s="87">
        <f>IF(OR(W341="SOPORTE_TELEFÓNICO",W341="ENVÍO"),0,IF(Y341="TIPO I",'BASE LIQUIDACION REDEBAN 2025'!$B$10,IF(Y341="TIPO II",'BASE LIQUIDACION REDEBAN 2025'!$B$11,IF(Y341="TIPO III",'BASE LIQUIDACION REDEBAN 2025'!$B$12,'BASE LIQUIDACION REDEBAN 2025'!$B$13))))</f>
        <v>196536.5258152</v>
      </c>
      <c r="AF341" s="87">
        <f t="shared" si="5"/>
        <v>275728.78077800001</v>
      </c>
    </row>
    <row r="342" spans="1:32">
      <c r="A342" s="152" t="s">
        <v>90</v>
      </c>
      <c r="B342" s="152" t="str">
        <f>VLOOKUP(A342,'CENTRO DE COSTOS'!A:D,4,FALSE)</f>
        <v>JUAN SEBASTIÁN RÍOS CASTRILLÓN</v>
      </c>
      <c r="C342" s="152" t="str">
        <f>VLOOKUP(A342,'CENTRO DE COSTOS'!A:D,2,FALSE)</f>
        <v>0004-0005</v>
      </c>
      <c r="D342" s="152">
        <v>5001</v>
      </c>
      <c r="E342" s="152">
        <v>13860267</v>
      </c>
      <c r="F342" s="152">
        <v>51338</v>
      </c>
      <c r="G342" s="152" t="s">
        <v>8049</v>
      </c>
      <c r="H342" s="152" t="s">
        <v>197</v>
      </c>
      <c r="I342" s="152" t="s">
        <v>90</v>
      </c>
      <c r="J342" s="152" t="s">
        <v>9679</v>
      </c>
      <c r="K342" s="152" t="s">
        <v>159</v>
      </c>
      <c r="L342" s="152" t="s">
        <v>9680</v>
      </c>
      <c r="M342" s="153">
        <v>45880.532638888886</v>
      </c>
      <c r="N342" s="153">
        <v>45883.511805555558</v>
      </c>
      <c r="O342" s="186"/>
      <c r="P342" s="152" t="s">
        <v>9427</v>
      </c>
      <c r="Q342" s="152" t="s">
        <v>9427</v>
      </c>
      <c r="R342" s="190" t="s">
        <v>200</v>
      </c>
      <c r="S342" s="191" t="s">
        <v>739</v>
      </c>
      <c r="T342" s="152" t="s">
        <v>8052</v>
      </c>
      <c r="U342" s="152" t="s">
        <v>9429</v>
      </c>
      <c r="V342" s="152" t="s">
        <v>9681</v>
      </c>
      <c r="W342" s="152" t="s">
        <v>2967</v>
      </c>
      <c r="X342" s="152" t="s">
        <v>9682</v>
      </c>
      <c r="Y342" s="188" t="s">
        <v>25</v>
      </c>
      <c r="Z342" s="189" t="str">
        <f>VLOOKUP(D342,TIPOLOGIA!A:F,5,0)</f>
        <v>TERRESTRE</v>
      </c>
      <c r="AA342" s="152" t="s">
        <v>4326</v>
      </c>
      <c r="AB342" s="152">
        <v>1</v>
      </c>
      <c r="AC342" s="152">
        <v>0</v>
      </c>
      <c r="AD342" s="87">
        <f>IF(W342="SOPORTE_TELEFÓNICO",'BASE LIQUIDACION REDEBAN 2025'!$B$19,IF(Y342="TIPO I",'BASE LIQUIDACION REDEBAN 2025'!$C$2,IF(Y342="TIPO II",'BASE LIQUIDACION REDEBAN 2025'!$C$3,IF(Y342="TIPO III",'BASE LIQUIDACION REDEBAN 2025'!$C$4,IF(Y342="TIPO IV",'BASE LIQUIDACION REDEBAN 2025'!$C$5,IF(Z342="AEREO",'BASE LIQUIDACION REDEBAN 2025'!$B$6,'BASE LIQUIDACION REDEBAN 2025'!$C$5))))))</f>
        <v>65960.072302</v>
      </c>
      <c r="AE342" s="87">
        <f>IF(OR(W342="SOPORTE_TELEFÓNICO",W342="ENVÍO"),0,IF(Y342="TIPO I",'BASE LIQUIDACION REDEBAN 2025'!$B$10,IF(Y342="TIPO II",'BASE LIQUIDACION REDEBAN 2025'!$B$11,IF(Y342="TIPO III",'BASE LIQUIDACION REDEBAN 2025'!$B$12,'BASE LIQUIDACION REDEBAN 2025'!$B$13))))</f>
        <v>75096.394270399993</v>
      </c>
      <c r="AF342" s="87">
        <f t="shared" si="5"/>
        <v>65960.072302</v>
      </c>
    </row>
    <row r="343" spans="1:32">
      <c r="A343" s="152" t="s">
        <v>76</v>
      </c>
      <c r="B343" s="152" t="str">
        <f>VLOOKUP(A343,'CENTRO DE COSTOS'!A:D,4,FALSE)</f>
        <v>DIEGO FERNANDO HENAO CARDONA</v>
      </c>
      <c r="C343" s="152" t="str">
        <f>VLOOKUP(A343,'CENTRO DE COSTOS'!A:D,2,FALSE)</f>
        <v>0004-0003</v>
      </c>
      <c r="D343" s="152">
        <v>76001</v>
      </c>
      <c r="E343" s="152">
        <v>2592474</v>
      </c>
      <c r="F343" s="152">
        <v>35510</v>
      </c>
      <c r="G343" s="152" t="s">
        <v>8049</v>
      </c>
      <c r="H343" s="152" t="s">
        <v>227</v>
      </c>
      <c r="I343" s="152" t="s">
        <v>76</v>
      </c>
      <c r="J343" s="152" t="s">
        <v>9683</v>
      </c>
      <c r="K343" s="152" t="s">
        <v>159</v>
      </c>
      <c r="L343" s="152" t="s">
        <v>9684</v>
      </c>
      <c r="M343" s="153">
        <v>45882.523611111108</v>
      </c>
      <c r="N343" s="153">
        <v>45883.631249999999</v>
      </c>
      <c r="O343" s="186"/>
      <c r="P343" s="152" t="s">
        <v>9434</v>
      </c>
      <c r="Q343" s="152" t="s">
        <v>9434</v>
      </c>
      <c r="R343" s="190" t="s">
        <v>220</v>
      </c>
      <c r="S343" s="191" t="s">
        <v>9500</v>
      </c>
      <c r="T343" s="152" t="s">
        <v>8052</v>
      </c>
      <c r="U343" s="152" t="s">
        <v>9429</v>
      </c>
      <c r="V343" s="152" t="s">
        <v>9685</v>
      </c>
      <c r="W343" s="152" t="s">
        <v>2967</v>
      </c>
      <c r="X343" s="152" t="s">
        <v>9686</v>
      </c>
      <c r="Y343" s="188" t="s">
        <v>25</v>
      </c>
      <c r="Z343" s="189" t="str">
        <f>VLOOKUP(D343,TIPOLOGIA!A:F,5,0)</f>
        <v>TERRESTRE</v>
      </c>
      <c r="AA343" s="152" t="s">
        <v>1442</v>
      </c>
      <c r="AB343" s="152">
        <v>1</v>
      </c>
      <c r="AC343" s="152">
        <v>0</v>
      </c>
      <c r="AD343" s="87">
        <f>IF(W343="SOPORTE_TELEFÓNICO",'BASE LIQUIDACION REDEBAN 2025'!$B$19,IF(Y343="TIPO I",'BASE LIQUIDACION REDEBAN 2025'!$C$2,IF(Y343="TIPO II",'BASE LIQUIDACION REDEBAN 2025'!$C$3,IF(Y343="TIPO III",'BASE LIQUIDACION REDEBAN 2025'!$C$4,IF(Y343="TIPO IV",'BASE LIQUIDACION REDEBAN 2025'!$C$5,IF(Z343="AEREO",'BASE LIQUIDACION REDEBAN 2025'!$B$6,'BASE LIQUIDACION REDEBAN 2025'!$C$5))))))</f>
        <v>65960.072302</v>
      </c>
      <c r="AE343" s="87">
        <f>IF(OR(W343="SOPORTE_TELEFÓNICO",W343="ENVÍO"),0,IF(Y343="TIPO I",'BASE LIQUIDACION REDEBAN 2025'!$B$10,IF(Y343="TIPO II",'BASE LIQUIDACION REDEBAN 2025'!$B$11,IF(Y343="TIPO III",'BASE LIQUIDACION REDEBAN 2025'!$B$12,'BASE LIQUIDACION REDEBAN 2025'!$B$13))))</f>
        <v>75096.394270399993</v>
      </c>
      <c r="AF343" s="87">
        <f t="shared" si="5"/>
        <v>65960.072302</v>
      </c>
    </row>
    <row r="344" spans="1:32">
      <c r="A344" s="152" t="s">
        <v>92</v>
      </c>
      <c r="B344" s="152" t="str">
        <f>VLOOKUP(A344,'CENTRO DE COSTOS'!A:D,4,FALSE)</f>
        <v>KEVIN ALEXIS CORZO BUSTOS</v>
      </c>
      <c r="C344" s="152" t="str">
        <f>VLOOKUP(A344,'CENTRO DE COSTOS'!A:D,2,FALSE)</f>
        <v>0004-0007</v>
      </c>
      <c r="D344" s="152">
        <v>18001</v>
      </c>
      <c r="E344" s="152">
        <v>2585498</v>
      </c>
      <c r="F344" s="152">
        <v>76544</v>
      </c>
      <c r="G344" s="152" t="s">
        <v>8049</v>
      </c>
      <c r="H344" s="152" t="s">
        <v>157</v>
      </c>
      <c r="I344" s="152" t="s">
        <v>82</v>
      </c>
      <c r="J344" s="152" t="s">
        <v>9687</v>
      </c>
      <c r="K344" s="152" t="s">
        <v>159</v>
      </c>
      <c r="L344" s="152" t="s">
        <v>9688</v>
      </c>
      <c r="M344" s="153">
        <v>45881.472222222219</v>
      </c>
      <c r="N344" s="153">
        <v>45883.638194444444</v>
      </c>
      <c r="O344" s="186"/>
      <c r="P344" s="152" t="s">
        <v>9434</v>
      </c>
      <c r="Q344" s="152" t="s">
        <v>9434</v>
      </c>
      <c r="R344" s="190" t="s">
        <v>220</v>
      </c>
      <c r="S344" s="191" t="s">
        <v>733</v>
      </c>
      <c r="T344" s="152" t="s">
        <v>8052</v>
      </c>
      <c r="U344" s="152" t="s">
        <v>9429</v>
      </c>
      <c r="V344" s="152" t="s">
        <v>9689</v>
      </c>
      <c r="W344" s="152" t="s">
        <v>2967</v>
      </c>
      <c r="X344" s="152" t="s">
        <v>9690</v>
      </c>
      <c r="Y344" s="188" t="s">
        <v>32</v>
      </c>
      <c r="Z344" s="189" t="str">
        <f>VLOOKUP(D344,TIPOLOGIA!A:F,5,0)</f>
        <v>TERRESTRE</v>
      </c>
      <c r="AA344" s="152" t="s">
        <v>225</v>
      </c>
      <c r="AB344" s="152">
        <v>1</v>
      </c>
      <c r="AC344" s="152">
        <v>0</v>
      </c>
      <c r="AD344" s="87">
        <f>IF(W344="SOPORTE_TELEFÓNICO",'BASE LIQUIDACION REDEBAN 2025'!$B$19,IF(Y344="TIPO I",'BASE LIQUIDACION REDEBAN 2025'!$C$2,IF(Y344="TIPO II",'BASE LIQUIDACION REDEBAN 2025'!$C$3,IF(Y344="TIPO III",'BASE LIQUIDACION REDEBAN 2025'!$C$4,IF(Y344="TIPO IV",'BASE LIQUIDACION REDEBAN 2025'!$C$5,IF(Z344="AEREO",'BASE LIQUIDACION REDEBAN 2025'!$B$6,'BASE LIQUIDACION REDEBAN 2025'!$C$5))))))</f>
        <v>479588.87655000004</v>
      </c>
      <c r="AE344" s="87">
        <f>IF(OR(W344="SOPORTE_TELEFÓNICO",W344="ENVÍO"),0,IF(Y344="TIPO I",'BASE LIQUIDACION REDEBAN 2025'!$B$10,IF(Y344="TIPO II",'BASE LIQUIDACION REDEBAN 2025'!$B$11,IF(Y344="TIPO III",'BASE LIQUIDACION REDEBAN 2025'!$B$12,'BASE LIQUIDACION REDEBAN 2025'!$B$13))))</f>
        <v>196536.5258152</v>
      </c>
      <c r="AF344" s="87">
        <f t="shared" si="5"/>
        <v>479588.87655000004</v>
      </c>
    </row>
    <row r="345" spans="1:32">
      <c r="A345" s="152" t="s">
        <v>90</v>
      </c>
      <c r="B345" s="152" t="str">
        <f>VLOOKUP(A345,'CENTRO DE COSTOS'!A:D,4,FALSE)</f>
        <v>JUAN SEBASTIÁN RÍOS CASTRILLÓN</v>
      </c>
      <c r="C345" s="152" t="str">
        <f>VLOOKUP(A345,'CENTRO DE COSTOS'!A:D,2,FALSE)</f>
        <v>0004-0005</v>
      </c>
      <c r="D345" s="152">
        <v>5001</v>
      </c>
      <c r="E345" s="152">
        <v>2584081</v>
      </c>
      <c r="F345" s="152">
        <v>20707</v>
      </c>
      <c r="G345" s="152" t="s">
        <v>8049</v>
      </c>
      <c r="H345" s="152" t="s">
        <v>197</v>
      </c>
      <c r="I345" s="152" t="s">
        <v>90</v>
      </c>
      <c r="J345" s="152" t="s">
        <v>3391</v>
      </c>
      <c r="K345" s="152" t="s">
        <v>159</v>
      </c>
      <c r="L345" s="152" t="s">
        <v>9691</v>
      </c>
      <c r="M345" s="153">
        <v>45881.39166666667</v>
      </c>
      <c r="N345" s="153">
        <v>45883.640972222223</v>
      </c>
      <c r="O345" s="186"/>
      <c r="P345" s="152" t="s">
        <v>9434</v>
      </c>
      <c r="Q345" s="152" t="s">
        <v>9434</v>
      </c>
      <c r="R345" s="190" t="s">
        <v>200</v>
      </c>
      <c r="S345" s="191" t="s">
        <v>739</v>
      </c>
      <c r="T345" s="152" t="s">
        <v>8052</v>
      </c>
      <c r="U345" s="152" t="s">
        <v>9429</v>
      </c>
      <c r="V345" s="152" t="s">
        <v>9692</v>
      </c>
      <c r="W345" s="152" t="s">
        <v>2967</v>
      </c>
      <c r="X345" s="152" t="s">
        <v>9693</v>
      </c>
      <c r="Y345" s="188" t="s">
        <v>25</v>
      </c>
      <c r="Z345" s="189" t="str">
        <f>VLOOKUP(D345,TIPOLOGIA!A:F,5,0)</f>
        <v>TERRESTRE</v>
      </c>
      <c r="AA345" s="152" t="s">
        <v>4326</v>
      </c>
      <c r="AB345" s="152">
        <v>1</v>
      </c>
      <c r="AC345" s="152">
        <v>0</v>
      </c>
      <c r="AD345" s="87">
        <f>IF(W345="SOPORTE_TELEFÓNICO",'BASE LIQUIDACION REDEBAN 2025'!$B$19,IF(Y345="TIPO I",'BASE LIQUIDACION REDEBAN 2025'!$C$2,IF(Y345="TIPO II",'BASE LIQUIDACION REDEBAN 2025'!$C$3,IF(Y345="TIPO III",'BASE LIQUIDACION REDEBAN 2025'!$C$4,IF(Y345="TIPO IV",'BASE LIQUIDACION REDEBAN 2025'!$C$5,IF(Z345="AEREO",'BASE LIQUIDACION REDEBAN 2025'!$B$6,'BASE LIQUIDACION REDEBAN 2025'!$C$5))))))</f>
        <v>65960.072302</v>
      </c>
      <c r="AE345" s="87">
        <f>IF(OR(W345="SOPORTE_TELEFÓNICO",W345="ENVÍO"),0,IF(Y345="TIPO I",'BASE LIQUIDACION REDEBAN 2025'!$B$10,IF(Y345="TIPO II",'BASE LIQUIDACION REDEBAN 2025'!$B$11,IF(Y345="TIPO III",'BASE LIQUIDACION REDEBAN 2025'!$B$12,'BASE LIQUIDACION REDEBAN 2025'!$B$13))))</f>
        <v>75096.394270399993</v>
      </c>
      <c r="AF345" s="87">
        <f t="shared" si="5"/>
        <v>65960.072302</v>
      </c>
    </row>
    <row r="346" spans="1:32">
      <c r="A346" s="152" t="s">
        <v>100</v>
      </c>
      <c r="B346" s="152" t="str">
        <f>VLOOKUP(A346,'CENTRO DE COSTOS'!A:D,4,FALSE)</f>
        <v>KEVIN ALEXIS CORZO BUSTOS</v>
      </c>
      <c r="C346" s="152" t="str">
        <f>VLOOKUP(A346,'CENTRO DE COSTOS'!A:D,2,FALSE)</f>
        <v>0004-0007</v>
      </c>
      <c r="D346" s="152">
        <v>50001</v>
      </c>
      <c r="E346" s="152">
        <v>2582193</v>
      </c>
      <c r="F346" s="152">
        <v>80632</v>
      </c>
      <c r="G346" s="152" t="s">
        <v>8049</v>
      </c>
      <c r="H346" s="152" t="s">
        <v>295</v>
      </c>
      <c r="I346" s="152" t="s">
        <v>100</v>
      </c>
      <c r="J346" s="152" t="s">
        <v>5731</v>
      </c>
      <c r="K346" s="152" t="s">
        <v>159</v>
      </c>
      <c r="L346" s="152" t="s">
        <v>9694</v>
      </c>
      <c r="M346" s="153">
        <v>45881.333333333336</v>
      </c>
      <c r="N346" s="153">
        <v>45883.643750000003</v>
      </c>
      <c r="O346" s="186"/>
      <c r="P346" s="152" t="s">
        <v>9434</v>
      </c>
      <c r="Q346" s="152" t="s">
        <v>9434</v>
      </c>
      <c r="R346" s="190" t="s">
        <v>161</v>
      </c>
      <c r="S346" s="191" t="s">
        <v>161</v>
      </c>
      <c r="T346" s="152" t="s">
        <v>8052</v>
      </c>
      <c r="U346" s="152" t="s">
        <v>9429</v>
      </c>
      <c r="V346" s="152" t="s">
        <v>9695</v>
      </c>
      <c r="W346" s="152" t="s">
        <v>2967</v>
      </c>
      <c r="X346" s="152" t="s">
        <v>5734</v>
      </c>
      <c r="Y346" s="188" t="s">
        <v>25</v>
      </c>
      <c r="Z346" s="189" t="str">
        <f>VLOOKUP(D346,TIPOLOGIA!A:F,5,0)</f>
        <v>TERRESTRE</v>
      </c>
      <c r="AA346" s="152" t="s">
        <v>3167</v>
      </c>
      <c r="AB346" s="152">
        <v>1</v>
      </c>
      <c r="AC346" s="152">
        <v>0</v>
      </c>
      <c r="AD346" s="87">
        <f>IF(W346="SOPORTE_TELEFÓNICO",'BASE LIQUIDACION REDEBAN 2025'!$B$19,IF(Y346="TIPO I",'BASE LIQUIDACION REDEBAN 2025'!$C$2,IF(Y346="TIPO II",'BASE LIQUIDACION REDEBAN 2025'!$C$3,IF(Y346="TIPO III",'BASE LIQUIDACION REDEBAN 2025'!$C$4,IF(Y346="TIPO IV",'BASE LIQUIDACION REDEBAN 2025'!$C$5,IF(Z346="AEREO",'BASE LIQUIDACION REDEBAN 2025'!$B$6,'BASE LIQUIDACION REDEBAN 2025'!$C$5))))))</f>
        <v>65960.072302</v>
      </c>
      <c r="AE346" s="87">
        <f>IF(OR(W346="SOPORTE_TELEFÓNICO",W346="ENVÍO"),0,IF(Y346="TIPO I",'BASE LIQUIDACION REDEBAN 2025'!$B$10,IF(Y346="TIPO II",'BASE LIQUIDACION REDEBAN 2025'!$B$11,IF(Y346="TIPO III",'BASE LIQUIDACION REDEBAN 2025'!$B$12,'BASE LIQUIDACION REDEBAN 2025'!$B$13))))</f>
        <v>75096.394270399993</v>
      </c>
      <c r="AF346" s="87">
        <f t="shared" si="5"/>
        <v>65960.072302</v>
      </c>
    </row>
    <row r="347" spans="1:32">
      <c r="A347" s="152" t="s">
        <v>81</v>
      </c>
      <c r="B347" s="152" t="str">
        <f>VLOOKUP(A347,'CENTRO DE COSTOS'!A:D,4,FALSE)</f>
        <v>MIGUEL JULIÁN HERNÁNDEZ GUARÍN</v>
      </c>
      <c r="C347" s="152" t="str">
        <f>VLOOKUP(A347,'CENTRO DE COSTOS'!A:D,2,FALSE)</f>
        <v>0004-0008</v>
      </c>
      <c r="D347" s="152">
        <v>54874</v>
      </c>
      <c r="E347" s="152">
        <v>13822801</v>
      </c>
      <c r="F347" s="152">
        <v>78398</v>
      </c>
      <c r="G347" s="152" t="s">
        <v>8049</v>
      </c>
      <c r="H347" s="152" t="s">
        <v>317</v>
      </c>
      <c r="I347" s="152" t="s">
        <v>914</v>
      </c>
      <c r="J347" s="152" t="s">
        <v>9696</v>
      </c>
      <c r="K347" s="152" t="s">
        <v>159</v>
      </c>
      <c r="L347" s="152" t="s">
        <v>9697</v>
      </c>
      <c r="M347" s="153">
        <v>45880.734722222223</v>
      </c>
      <c r="N347" s="153">
        <v>45883.647222222222</v>
      </c>
      <c r="O347" s="186"/>
      <c r="P347" s="152" t="s">
        <v>9427</v>
      </c>
      <c r="Q347" s="152" t="s">
        <v>9427</v>
      </c>
      <c r="R347" s="190" t="s">
        <v>161</v>
      </c>
      <c r="S347" s="191" t="s">
        <v>161</v>
      </c>
      <c r="T347" s="152" t="s">
        <v>8052</v>
      </c>
      <c r="U347" s="152" t="s">
        <v>9429</v>
      </c>
      <c r="V347" s="152" t="s">
        <v>9698</v>
      </c>
      <c r="W347" s="152" t="s">
        <v>2967</v>
      </c>
      <c r="X347" s="152" t="s">
        <v>9699</v>
      </c>
      <c r="Y347" s="188" t="s">
        <v>25</v>
      </c>
      <c r="Z347" s="189" t="str">
        <f>VLOOKUP(D347,TIPOLOGIA!A:F,5,0)</f>
        <v>TERRESTRE</v>
      </c>
      <c r="AA347" s="152" t="s">
        <v>407</v>
      </c>
      <c r="AB347" s="152">
        <v>1</v>
      </c>
      <c r="AC347" s="152">
        <v>0</v>
      </c>
      <c r="AD347" s="87">
        <f>IF(W347="SOPORTE_TELEFÓNICO",'BASE LIQUIDACION REDEBAN 2025'!$B$19,IF(Y347="TIPO I",'BASE LIQUIDACION REDEBAN 2025'!$C$2,IF(Y347="TIPO II",'BASE LIQUIDACION REDEBAN 2025'!$C$3,IF(Y347="TIPO III",'BASE LIQUIDACION REDEBAN 2025'!$C$4,IF(Y347="TIPO IV",'BASE LIQUIDACION REDEBAN 2025'!$C$5,IF(Z347="AEREO",'BASE LIQUIDACION REDEBAN 2025'!$B$6,'BASE LIQUIDACION REDEBAN 2025'!$C$5))))))</f>
        <v>65960.072302</v>
      </c>
      <c r="AE347" s="87">
        <f>IF(OR(W347="SOPORTE_TELEFÓNICO",W347="ENVÍO"),0,IF(Y347="TIPO I",'BASE LIQUIDACION REDEBAN 2025'!$B$10,IF(Y347="TIPO II",'BASE LIQUIDACION REDEBAN 2025'!$B$11,IF(Y347="TIPO III",'BASE LIQUIDACION REDEBAN 2025'!$B$12,'BASE LIQUIDACION REDEBAN 2025'!$B$13))))</f>
        <v>75096.394270399993</v>
      </c>
      <c r="AF347" s="87">
        <f t="shared" si="5"/>
        <v>65960.072302</v>
      </c>
    </row>
    <row r="348" spans="1:32">
      <c r="A348" s="152" t="s">
        <v>90</v>
      </c>
      <c r="B348" s="152" t="str">
        <f>VLOOKUP(A348,'CENTRO DE COSTOS'!A:D,4,FALSE)</f>
        <v>JUAN SEBASTIÁN RÍOS CASTRILLÓN</v>
      </c>
      <c r="C348" s="152" t="str">
        <f>VLOOKUP(A348,'CENTRO DE COSTOS'!A:D,2,FALSE)</f>
        <v>0004-0005</v>
      </c>
      <c r="D348" s="152">
        <v>5819</v>
      </c>
      <c r="E348" s="152">
        <v>2569461</v>
      </c>
      <c r="F348" s="152">
        <v>78282</v>
      </c>
      <c r="G348" s="152" t="s">
        <v>8049</v>
      </c>
      <c r="H348" s="152" t="s">
        <v>197</v>
      </c>
      <c r="I348" s="152" t="s">
        <v>6019</v>
      </c>
      <c r="J348" s="152" t="s">
        <v>6020</v>
      </c>
      <c r="K348" s="152" t="s">
        <v>159</v>
      </c>
      <c r="L348" s="152" t="s">
        <v>9700</v>
      </c>
      <c r="M348" s="153">
        <v>45877.412499999999</v>
      </c>
      <c r="N348" s="153">
        <v>45883.65625</v>
      </c>
      <c r="O348" s="186"/>
      <c r="P348" s="152" t="s">
        <v>9434</v>
      </c>
      <c r="Q348" s="152" t="s">
        <v>9434</v>
      </c>
      <c r="R348" s="190" t="s">
        <v>2973</v>
      </c>
      <c r="S348" s="191" t="s">
        <v>2973</v>
      </c>
      <c r="T348" s="152" t="s">
        <v>8052</v>
      </c>
      <c r="U348" s="152" t="s">
        <v>9429</v>
      </c>
      <c r="V348" s="152" t="s">
        <v>9701</v>
      </c>
      <c r="W348" s="152" t="s">
        <v>2967</v>
      </c>
      <c r="X348" s="152" t="s">
        <v>6023</v>
      </c>
      <c r="Y348" s="188" t="s">
        <v>32</v>
      </c>
      <c r="Z348" s="189" t="str">
        <f>VLOOKUP(D348,TIPOLOGIA!A:F,5,0)</f>
        <v>TERRESTRE</v>
      </c>
      <c r="AA348" s="152" t="s">
        <v>1245</v>
      </c>
      <c r="AB348" s="152">
        <v>1</v>
      </c>
      <c r="AC348" s="152">
        <v>0</v>
      </c>
      <c r="AD348" s="87">
        <f>IF(W348="SOPORTE_TELEFÓNICO",'BASE LIQUIDACION REDEBAN 2025'!$B$19,IF(Y348="TIPO I",'BASE LIQUIDACION REDEBAN 2025'!$C$2,IF(Y348="TIPO II",'BASE LIQUIDACION REDEBAN 2025'!$C$3,IF(Y348="TIPO III",'BASE LIQUIDACION REDEBAN 2025'!$C$4,IF(Y348="TIPO IV",'BASE LIQUIDACION REDEBAN 2025'!$C$5,IF(Z348="AEREO",'BASE LIQUIDACION REDEBAN 2025'!$B$6,'BASE LIQUIDACION REDEBAN 2025'!$C$5))))))</f>
        <v>479588.87655000004</v>
      </c>
      <c r="AE348" s="87">
        <f>IF(OR(W348="SOPORTE_TELEFÓNICO",W348="ENVÍO"),0,IF(Y348="TIPO I",'BASE LIQUIDACION REDEBAN 2025'!$B$10,IF(Y348="TIPO II",'BASE LIQUIDACION REDEBAN 2025'!$B$11,IF(Y348="TIPO III",'BASE LIQUIDACION REDEBAN 2025'!$B$12,'BASE LIQUIDACION REDEBAN 2025'!$B$13))))</f>
        <v>196536.5258152</v>
      </c>
      <c r="AF348" s="87">
        <f t="shared" si="5"/>
        <v>479588.87655000004</v>
      </c>
    </row>
    <row r="349" spans="1:32">
      <c r="A349" s="152" t="s">
        <v>68</v>
      </c>
      <c r="B349" s="152" t="str">
        <f>VLOOKUP(A349,'CENTRO DE COSTOS'!A:D,4,FALSE)</f>
        <v>WILLIAM ASDRUBAL ROZO ROZO</v>
      </c>
      <c r="C349" s="152" t="str">
        <f>VLOOKUP(A349,'CENTRO DE COSTOS'!A:D,2,FALSE)</f>
        <v>0004-0004</v>
      </c>
      <c r="D349" s="152">
        <v>11001</v>
      </c>
      <c r="E349" s="152">
        <v>13856661</v>
      </c>
      <c r="F349" s="152">
        <v>59755</v>
      </c>
      <c r="G349" s="152" t="s">
        <v>8049</v>
      </c>
      <c r="H349" s="152" t="s">
        <v>470</v>
      </c>
      <c r="I349" s="152" t="s">
        <v>68</v>
      </c>
      <c r="J349" s="152" t="s">
        <v>9702</v>
      </c>
      <c r="K349" s="152" t="s">
        <v>159</v>
      </c>
      <c r="L349" s="152" t="s">
        <v>9703</v>
      </c>
      <c r="M349" s="153">
        <v>45882.70208333333</v>
      </c>
      <c r="N349" s="153">
        <v>45883.65902777778</v>
      </c>
      <c r="O349" s="186"/>
      <c r="P349" s="152" t="s">
        <v>9427</v>
      </c>
      <c r="Q349" s="152" t="s">
        <v>9427</v>
      </c>
      <c r="R349" s="190" t="s">
        <v>2973</v>
      </c>
      <c r="S349" s="191" t="s">
        <v>2973</v>
      </c>
      <c r="T349" s="152" t="s">
        <v>8052</v>
      </c>
      <c r="U349" s="152" t="s">
        <v>9429</v>
      </c>
      <c r="V349" s="152" t="s">
        <v>9704</v>
      </c>
      <c r="W349" s="152" t="s">
        <v>2967</v>
      </c>
      <c r="X349" s="152" t="s">
        <v>9705</v>
      </c>
      <c r="Y349" s="188" t="s">
        <v>25</v>
      </c>
      <c r="Z349" s="189" t="str">
        <f>VLOOKUP(D349,TIPOLOGIA!A:F,5,0)</f>
        <v>TERRESTRE</v>
      </c>
      <c r="AA349" s="152" t="s">
        <v>682</v>
      </c>
      <c r="AB349" s="152">
        <v>1</v>
      </c>
      <c r="AC349" s="152">
        <v>0</v>
      </c>
      <c r="AD349" s="87">
        <f>IF(W349="SOPORTE_TELEFÓNICO",'BASE LIQUIDACION REDEBAN 2025'!$B$19,IF(Y349="TIPO I",'BASE LIQUIDACION REDEBAN 2025'!$C$2,IF(Y349="TIPO II",'BASE LIQUIDACION REDEBAN 2025'!$C$3,IF(Y349="TIPO III",'BASE LIQUIDACION REDEBAN 2025'!$C$4,IF(Y349="TIPO IV",'BASE LIQUIDACION REDEBAN 2025'!$C$5,IF(Z349="AEREO",'BASE LIQUIDACION REDEBAN 2025'!$B$6,'BASE LIQUIDACION REDEBAN 2025'!$C$5))))))</f>
        <v>65960.072302</v>
      </c>
      <c r="AE349" s="87">
        <f>IF(OR(W349="SOPORTE_TELEFÓNICO",W349="ENVÍO"),0,IF(Y349="TIPO I",'BASE LIQUIDACION REDEBAN 2025'!$B$10,IF(Y349="TIPO II",'BASE LIQUIDACION REDEBAN 2025'!$B$11,IF(Y349="TIPO III",'BASE LIQUIDACION REDEBAN 2025'!$B$12,'BASE LIQUIDACION REDEBAN 2025'!$B$13))))</f>
        <v>75096.394270399993</v>
      </c>
      <c r="AF349" s="87">
        <f t="shared" si="5"/>
        <v>65960.072302</v>
      </c>
    </row>
    <row r="350" spans="1:32">
      <c r="A350" s="152" t="s">
        <v>92</v>
      </c>
      <c r="B350" s="152" t="str">
        <f>VLOOKUP(A350,'CENTRO DE COSTOS'!A:D,4,FALSE)</f>
        <v>KEVIN ALEXIS CORZO BUSTOS</v>
      </c>
      <c r="C350" s="152" t="str">
        <f>VLOOKUP(A350,'CENTRO DE COSTOS'!A:D,2,FALSE)</f>
        <v>0004-0007</v>
      </c>
      <c r="D350" s="152">
        <v>18001</v>
      </c>
      <c r="E350" s="152">
        <v>2598031</v>
      </c>
      <c r="F350" s="152">
        <v>76544</v>
      </c>
      <c r="G350" s="152" t="s">
        <v>8049</v>
      </c>
      <c r="H350" s="152" t="s">
        <v>157</v>
      </c>
      <c r="I350" s="152" t="s">
        <v>82</v>
      </c>
      <c r="J350" s="152" t="s">
        <v>9687</v>
      </c>
      <c r="K350" s="152" t="s">
        <v>159</v>
      </c>
      <c r="L350" s="152" t="s">
        <v>9706</v>
      </c>
      <c r="M350" s="153">
        <v>45883.486111111109</v>
      </c>
      <c r="N350" s="153">
        <v>45883.661111111112</v>
      </c>
      <c r="O350" s="186"/>
      <c r="P350" s="152" t="s">
        <v>9434</v>
      </c>
      <c r="Q350" s="152" t="s">
        <v>9434</v>
      </c>
      <c r="R350" s="190" t="s">
        <v>220</v>
      </c>
      <c r="S350" s="191" t="s">
        <v>733</v>
      </c>
      <c r="T350" s="152" t="s">
        <v>8052</v>
      </c>
      <c r="U350" s="152" t="s">
        <v>9429</v>
      </c>
      <c r="V350" s="152" t="s">
        <v>9707</v>
      </c>
      <c r="W350" s="152" t="s">
        <v>2967</v>
      </c>
      <c r="X350" s="152" t="s">
        <v>9690</v>
      </c>
      <c r="Y350" s="188" t="s">
        <v>32</v>
      </c>
      <c r="Z350" s="189" t="str">
        <f>VLOOKUP(D350,TIPOLOGIA!A:F,5,0)</f>
        <v>TERRESTRE</v>
      </c>
      <c r="AA350" s="152" t="s">
        <v>225</v>
      </c>
      <c r="AB350" s="152">
        <v>1</v>
      </c>
      <c r="AC350" s="152">
        <v>0</v>
      </c>
      <c r="AD350" s="87">
        <f>IF(W350="SOPORTE_TELEFÓNICO",'BASE LIQUIDACION REDEBAN 2025'!$B$19,IF(Y350="TIPO I",'BASE LIQUIDACION REDEBAN 2025'!$C$2,IF(Y350="TIPO II",'BASE LIQUIDACION REDEBAN 2025'!$C$3,IF(Y350="TIPO III",'BASE LIQUIDACION REDEBAN 2025'!$C$4,IF(Y350="TIPO IV",'BASE LIQUIDACION REDEBAN 2025'!$C$5,IF(Z350="AEREO",'BASE LIQUIDACION REDEBAN 2025'!$B$6,'BASE LIQUIDACION REDEBAN 2025'!$C$5))))))</f>
        <v>479588.87655000004</v>
      </c>
      <c r="AE350" s="87">
        <f>IF(OR(W350="SOPORTE_TELEFÓNICO",W350="ENVÍO"),0,IF(Y350="TIPO I",'BASE LIQUIDACION REDEBAN 2025'!$B$10,IF(Y350="TIPO II",'BASE LIQUIDACION REDEBAN 2025'!$B$11,IF(Y350="TIPO III",'BASE LIQUIDACION REDEBAN 2025'!$B$12,'BASE LIQUIDACION REDEBAN 2025'!$B$13))))</f>
        <v>196536.5258152</v>
      </c>
      <c r="AF350" s="87">
        <f t="shared" si="5"/>
        <v>479588.87655000004</v>
      </c>
    </row>
    <row r="351" spans="1:32">
      <c r="A351" s="152" t="s">
        <v>81</v>
      </c>
      <c r="B351" s="152" t="str">
        <f>VLOOKUP(A351,'CENTRO DE COSTOS'!A:D,4,FALSE)</f>
        <v>MIGUEL JULIÁN HERNÁNDEZ GUARÍN</v>
      </c>
      <c r="C351" s="152" t="str">
        <f>VLOOKUP(A351,'CENTRO DE COSTOS'!A:D,2,FALSE)</f>
        <v>0004-0008</v>
      </c>
      <c r="D351" s="152">
        <v>54001</v>
      </c>
      <c r="E351" s="152">
        <v>13843835</v>
      </c>
      <c r="F351" s="152">
        <v>46038</v>
      </c>
      <c r="G351" s="152" t="s">
        <v>8049</v>
      </c>
      <c r="H351" s="152" t="s">
        <v>317</v>
      </c>
      <c r="I351" s="152" t="s">
        <v>81</v>
      </c>
      <c r="J351" s="152" t="s">
        <v>9708</v>
      </c>
      <c r="K351" s="152" t="s">
        <v>159</v>
      </c>
      <c r="L351" s="152" t="s">
        <v>9709</v>
      </c>
      <c r="M351" s="153">
        <v>45880.734722222223</v>
      </c>
      <c r="N351" s="153">
        <v>45883.670138888891</v>
      </c>
      <c r="O351" s="186"/>
      <c r="P351" s="152" t="s">
        <v>9427</v>
      </c>
      <c r="Q351" s="152" t="s">
        <v>9427</v>
      </c>
      <c r="R351" s="190" t="s">
        <v>161</v>
      </c>
      <c r="S351" s="191" t="s">
        <v>2973</v>
      </c>
      <c r="T351" s="152" t="s">
        <v>8052</v>
      </c>
      <c r="U351" s="152" t="s">
        <v>9429</v>
      </c>
      <c r="V351" s="152" t="s">
        <v>9698</v>
      </c>
      <c r="W351" s="152" t="s">
        <v>2967</v>
      </c>
      <c r="X351" s="152" t="s">
        <v>9710</v>
      </c>
      <c r="Y351" s="188" t="s">
        <v>25</v>
      </c>
      <c r="Z351" s="189" t="str">
        <f>VLOOKUP(D351,TIPOLOGIA!A:F,5,0)</f>
        <v>TERRESTRE</v>
      </c>
      <c r="AA351" s="152" t="s">
        <v>407</v>
      </c>
      <c r="AB351" s="152">
        <v>1</v>
      </c>
      <c r="AC351" s="152">
        <v>0</v>
      </c>
      <c r="AD351" s="87">
        <f>IF(W351="SOPORTE_TELEFÓNICO",'BASE LIQUIDACION REDEBAN 2025'!$B$19,IF(Y351="TIPO I",'BASE LIQUIDACION REDEBAN 2025'!$C$2,IF(Y351="TIPO II",'BASE LIQUIDACION REDEBAN 2025'!$C$3,IF(Y351="TIPO III",'BASE LIQUIDACION REDEBAN 2025'!$C$4,IF(Y351="TIPO IV",'BASE LIQUIDACION REDEBAN 2025'!$C$5,IF(Z351="AEREO",'BASE LIQUIDACION REDEBAN 2025'!$B$6,'BASE LIQUIDACION REDEBAN 2025'!$C$5))))))</f>
        <v>65960.072302</v>
      </c>
      <c r="AE351" s="87">
        <f>IF(OR(W351="SOPORTE_TELEFÓNICO",W351="ENVÍO"),0,IF(Y351="TIPO I",'BASE LIQUIDACION REDEBAN 2025'!$B$10,IF(Y351="TIPO II",'BASE LIQUIDACION REDEBAN 2025'!$B$11,IF(Y351="TIPO III",'BASE LIQUIDACION REDEBAN 2025'!$B$12,'BASE LIQUIDACION REDEBAN 2025'!$B$13))))</f>
        <v>75096.394270399993</v>
      </c>
      <c r="AF351" s="87">
        <f t="shared" si="5"/>
        <v>65960.072302</v>
      </c>
    </row>
    <row r="352" spans="1:32">
      <c r="A352" s="152" t="s">
        <v>92</v>
      </c>
      <c r="B352" s="152" t="str">
        <f>VLOOKUP(A352,'CENTRO DE COSTOS'!A:D,4,FALSE)</f>
        <v>KEVIN ALEXIS CORZO BUSTOS</v>
      </c>
      <c r="C352" s="152" t="str">
        <f>VLOOKUP(A352,'CENTRO DE COSTOS'!A:D,2,FALSE)</f>
        <v>0004-0007</v>
      </c>
      <c r="D352" s="152">
        <v>18001</v>
      </c>
      <c r="E352" s="152">
        <v>13871082</v>
      </c>
      <c r="F352" s="152">
        <v>50716</v>
      </c>
      <c r="G352" s="152" t="s">
        <v>8049</v>
      </c>
      <c r="H352" s="152" t="s">
        <v>157</v>
      </c>
      <c r="I352" s="152" t="s">
        <v>82</v>
      </c>
      <c r="J352" s="152" t="s">
        <v>9711</v>
      </c>
      <c r="K352" s="152" t="s">
        <v>159</v>
      </c>
      <c r="L352" s="152" t="s">
        <v>9712</v>
      </c>
      <c r="M352" s="153">
        <v>45882.70208333333</v>
      </c>
      <c r="N352" s="153">
        <v>45883.680555555555</v>
      </c>
      <c r="O352" s="186"/>
      <c r="P352" s="152" t="s">
        <v>9427</v>
      </c>
      <c r="Q352" s="152" t="s">
        <v>9427</v>
      </c>
      <c r="R352" s="190" t="s">
        <v>161</v>
      </c>
      <c r="S352" s="191" t="s">
        <v>2973</v>
      </c>
      <c r="T352" s="152" t="s">
        <v>8052</v>
      </c>
      <c r="U352" s="152" t="s">
        <v>9429</v>
      </c>
      <c r="V352" s="152" t="s">
        <v>9713</v>
      </c>
      <c r="W352" s="152" t="s">
        <v>2967</v>
      </c>
      <c r="X352" s="152" t="s">
        <v>9714</v>
      </c>
      <c r="Y352" s="188" t="s">
        <v>32</v>
      </c>
      <c r="Z352" s="189" t="str">
        <f>VLOOKUP(D352,TIPOLOGIA!A:F,5,0)</f>
        <v>TERRESTRE</v>
      </c>
      <c r="AA352" s="152" t="s">
        <v>225</v>
      </c>
      <c r="AB352" s="152">
        <v>1</v>
      </c>
      <c r="AC352" s="152">
        <v>0</v>
      </c>
      <c r="AD352" s="87">
        <f>IF(W352="SOPORTE_TELEFÓNICO",'BASE LIQUIDACION REDEBAN 2025'!$B$19,IF(Y352="TIPO I",'BASE LIQUIDACION REDEBAN 2025'!$C$2,IF(Y352="TIPO II",'BASE LIQUIDACION REDEBAN 2025'!$C$3,IF(Y352="TIPO III",'BASE LIQUIDACION REDEBAN 2025'!$C$4,IF(Y352="TIPO IV",'BASE LIQUIDACION REDEBAN 2025'!$C$5,IF(Z352="AEREO",'BASE LIQUIDACION REDEBAN 2025'!$B$6,'BASE LIQUIDACION REDEBAN 2025'!$C$5))))))</f>
        <v>479588.87655000004</v>
      </c>
      <c r="AE352" s="87">
        <f>IF(OR(W352="SOPORTE_TELEFÓNICO",W352="ENVÍO"),0,IF(Y352="TIPO I",'BASE LIQUIDACION REDEBAN 2025'!$B$10,IF(Y352="TIPO II",'BASE LIQUIDACION REDEBAN 2025'!$B$11,IF(Y352="TIPO III",'BASE LIQUIDACION REDEBAN 2025'!$B$12,'BASE LIQUIDACION REDEBAN 2025'!$B$13))))</f>
        <v>196536.5258152</v>
      </c>
      <c r="AF352" s="87">
        <f t="shared" si="5"/>
        <v>479588.87655000004</v>
      </c>
    </row>
    <row r="353" spans="1:32">
      <c r="A353" s="152" t="s">
        <v>76</v>
      </c>
      <c r="B353" s="152" t="str">
        <f>VLOOKUP(A353,'CENTRO DE COSTOS'!A:D,4,FALSE)</f>
        <v>DIEGO FERNANDO HENAO CARDONA</v>
      </c>
      <c r="C353" s="152" t="str">
        <f>VLOOKUP(A353,'CENTRO DE COSTOS'!A:D,2,FALSE)</f>
        <v>0004-0003</v>
      </c>
      <c r="D353" s="152">
        <v>76130</v>
      </c>
      <c r="E353" s="152">
        <v>2593111</v>
      </c>
      <c r="F353" s="152">
        <v>79756</v>
      </c>
      <c r="G353" s="152" t="s">
        <v>8049</v>
      </c>
      <c r="H353" s="152" t="s">
        <v>227</v>
      </c>
      <c r="I353" s="152" t="s">
        <v>1297</v>
      </c>
      <c r="J353" s="152" t="s">
        <v>9715</v>
      </c>
      <c r="K353" s="152" t="s">
        <v>159</v>
      </c>
      <c r="L353" s="152" t="s">
        <v>9716</v>
      </c>
      <c r="M353" s="153">
        <v>45882.595833333333</v>
      </c>
      <c r="N353" s="153">
        <v>45884.329861111109</v>
      </c>
      <c r="O353" s="186"/>
      <c r="P353" s="152" t="s">
        <v>9434</v>
      </c>
      <c r="Q353" s="152" t="s">
        <v>9434</v>
      </c>
      <c r="R353" s="190" t="s">
        <v>2973</v>
      </c>
      <c r="S353" s="191" t="s">
        <v>2973</v>
      </c>
      <c r="T353" s="152" t="s">
        <v>8052</v>
      </c>
      <c r="U353" s="152" t="s">
        <v>9429</v>
      </c>
      <c r="V353" s="152" t="s">
        <v>9717</v>
      </c>
      <c r="W353" s="152" t="s">
        <v>2967</v>
      </c>
      <c r="X353" s="152" t="s">
        <v>9718</v>
      </c>
      <c r="Y353" s="188" t="s">
        <v>28</v>
      </c>
      <c r="Z353" s="189" t="str">
        <f>VLOOKUP(D353,TIPOLOGIA!A:F,5,0)</f>
        <v>TERRESTRE</v>
      </c>
      <c r="AA353" s="152" t="s">
        <v>525</v>
      </c>
      <c r="AB353" s="152">
        <v>1</v>
      </c>
      <c r="AC353" s="152">
        <v>0</v>
      </c>
      <c r="AD353" s="87">
        <f>IF(W353="SOPORTE_TELEFÓNICO",'BASE LIQUIDACION REDEBAN 2025'!$B$19,IF(Y353="TIPO I",'BASE LIQUIDACION REDEBAN 2025'!$C$2,IF(Y353="TIPO II",'BASE LIQUIDACION REDEBAN 2025'!$C$3,IF(Y353="TIPO III",'BASE LIQUIDACION REDEBAN 2025'!$C$4,IF(Y353="TIPO IV",'BASE LIQUIDACION REDEBAN 2025'!$C$5,IF(Z353="AEREO",'BASE LIQUIDACION REDEBAN 2025'!$B$6,'BASE LIQUIDACION REDEBAN 2025'!$C$5))))))</f>
        <v>144967.87232000002</v>
      </c>
      <c r="AE353" s="87">
        <f>IF(OR(W353="SOPORTE_TELEFÓNICO",W353="ENVÍO"),0,IF(Y353="TIPO I",'BASE LIQUIDACION REDEBAN 2025'!$B$10,IF(Y353="TIPO II",'BASE LIQUIDACION REDEBAN 2025'!$B$11,IF(Y353="TIPO III",'BASE LIQUIDACION REDEBAN 2025'!$B$12,'BASE LIQUIDACION REDEBAN 2025'!$B$13))))</f>
        <v>140395.6348884</v>
      </c>
      <c r="AF353" s="87">
        <f t="shared" si="5"/>
        <v>144967.87232000002</v>
      </c>
    </row>
    <row r="354" spans="1:32">
      <c r="A354" s="152" t="s">
        <v>91</v>
      </c>
      <c r="B354" s="152" t="str">
        <f>VLOOKUP(A354,'CENTRO DE COSTOS'!A:D,4,FALSE)</f>
        <v>JOSE MAURICIO HERNANDEZ ROJAS</v>
      </c>
      <c r="C354" s="152" t="str">
        <f>VLOOKUP(A354,'CENTRO DE COSTOS'!A:D,2,FALSE)</f>
        <v>0004-0001</v>
      </c>
      <c r="D354" s="152">
        <v>23001</v>
      </c>
      <c r="E354" s="152">
        <v>2577460</v>
      </c>
      <c r="F354" s="152">
        <v>77171</v>
      </c>
      <c r="G354" s="152" t="s">
        <v>8049</v>
      </c>
      <c r="H354" s="152" t="s">
        <v>421</v>
      </c>
      <c r="I354" s="152" t="s">
        <v>91</v>
      </c>
      <c r="J354" s="152" t="s">
        <v>9719</v>
      </c>
      <c r="K354" s="152" t="s">
        <v>159</v>
      </c>
      <c r="L354" s="152" t="s">
        <v>9720</v>
      </c>
      <c r="M354" s="153">
        <v>45880.40902777778</v>
      </c>
      <c r="N354" s="153">
        <v>45884.331944444442</v>
      </c>
      <c r="O354" s="186"/>
      <c r="P354" s="152" t="s">
        <v>9434</v>
      </c>
      <c r="Q354" s="152" t="s">
        <v>9434</v>
      </c>
      <c r="R354" s="190" t="s">
        <v>2973</v>
      </c>
      <c r="S354" s="191" t="s">
        <v>2973</v>
      </c>
      <c r="T354" s="152" t="s">
        <v>8052</v>
      </c>
      <c r="U354" s="152" t="s">
        <v>9429</v>
      </c>
      <c r="V354" s="152" t="s">
        <v>9721</v>
      </c>
      <c r="W354" s="152" t="s">
        <v>2967</v>
      </c>
      <c r="X354" s="152" t="s">
        <v>9722</v>
      </c>
      <c r="Y354" s="188" t="s">
        <v>25</v>
      </c>
      <c r="Z354" s="189" t="str">
        <f>VLOOKUP(D354,TIPOLOGIA!A:F,5,0)</f>
        <v>TERRESTRE</v>
      </c>
      <c r="AA354" s="152" t="s">
        <v>2371</v>
      </c>
      <c r="AB354" s="152">
        <v>1</v>
      </c>
      <c r="AC354" s="152">
        <v>0</v>
      </c>
      <c r="AD354" s="87">
        <f>IF(W354="SOPORTE_TELEFÓNICO",'BASE LIQUIDACION REDEBAN 2025'!$B$19,IF(Y354="TIPO I",'BASE LIQUIDACION REDEBAN 2025'!$C$2,IF(Y354="TIPO II",'BASE LIQUIDACION REDEBAN 2025'!$C$3,IF(Y354="TIPO III",'BASE LIQUIDACION REDEBAN 2025'!$C$4,IF(Y354="TIPO IV",'BASE LIQUIDACION REDEBAN 2025'!$C$5,IF(Z354="AEREO",'BASE LIQUIDACION REDEBAN 2025'!$B$6,'BASE LIQUIDACION REDEBAN 2025'!$C$5))))))</f>
        <v>65960.072302</v>
      </c>
      <c r="AE354" s="87">
        <f>IF(OR(W354="SOPORTE_TELEFÓNICO",W354="ENVÍO"),0,IF(Y354="TIPO I",'BASE LIQUIDACION REDEBAN 2025'!$B$10,IF(Y354="TIPO II",'BASE LIQUIDACION REDEBAN 2025'!$B$11,IF(Y354="TIPO III",'BASE LIQUIDACION REDEBAN 2025'!$B$12,'BASE LIQUIDACION REDEBAN 2025'!$B$13))))</f>
        <v>75096.394270399993</v>
      </c>
      <c r="AF354" s="87">
        <f t="shared" si="5"/>
        <v>65960.072302</v>
      </c>
    </row>
    <row r="355" spans="1:32">
      <c r="A355" s="152" t="s">
        <v>68</v>
      </c>
      <c r="B355" s="152" t="str">
        <f>VLOOKUP(A355,'CENTRO DE COSTOS'!A:D,4,FALSE)</f>
        <v>WILLIAM ASDRUBAL ROZO ROZO</v>
      </c>
      <c r="C355" s="152" t="str">
        <f>VLOOKUP(A355,'CENTRO DE COSTOS'!A:D,2,FALSE)</f>
        <v>0004-0004</v>
      </c>
      <c r="D355" s="152">
        <v>11001</v>
      </c>
      <c r="E355" s="152">
        <v>2573175</v>
      </c>
      <c r="F355" s="152">
        <v>75769</v>
      </c>
      <c r="G355" s="152" t="s">
        <v>8049</v>
      </c>
      <c r="H355" s="152" t="s">
        <v>470</v>
      </c>
      <c r="I355" s="152" t="s">
        <v>68</v>
      </c>
      <c r="J355" s="152" t="s">
        <v>9723</v>
      </c>
      <c r="K355" s="152" t="s">
        <v>159</v>
      </c>
      <c r="L355" s="152" t="s">
        <v>9724</v>
      </c>
      <c r="M355" s="153">
        <v>45877.742361111108</v>
      </c>
      <c r="N355" s="153">
        <v>45884.454861111109</v>
      </c>
      <c r="O355" s="186"/>
      <c r="P355" s="152" t="s">
        <v>9434</v>
      </c>
      <c r="Q355" s="152" t="s">
        <v>9434</v>
      </c>
      <c r="R355" s="190" t="s">
        <v>2973</v>
      </c>
      <c r="S355" s="191" t="s">
        <v>2973</v>
      </c>
      <c r="T355" s="152" t="s">
        <v>8052</v>
      </c>
      <c r="U355" s="152" t="s">
        <v>9429</v>
      </c>
      <c r="V355" s="152" t="s">
        <v>9725</v>
      </c>
      <c r="W355" s="152" t="s">
        <v>2967</v>
      </c>
      <c r="X355" s="152" t="s">
        <v>9726</v>
      </c>
      <c r="Y355" s="188" t="s">
        <v>25</v>
      </c>
      <c r="Z355" s="189" t="str">
        <f>VLOOKUP(D355,TIPOLOGIA!A:F,5,0)</f>
        <v>TERRESTRE</v>
      </c>
      <c r="AA355" s="152" t="s">
        <v>3836</v>
      </c>
      <c r="AB355" s="152">
        <v>1</v>
      </c>
      <c r="AC355" s="152">
        <v>0</v>
      </c>
      <c r="AD355" s="87">
        <f>IF(W355="SOPORTE_TELEFÓNICO",'BASE LIQUIDACION REDEBAN 2025'!$B$19,IF(Y355="TIPO I",'BASE LIQUIDACION REDEBAN 2025'!$C$2,IF(Y355="TIPO II",'BASE LIQUIDACION REDEBAN 2025'!$C$3,IF(Y355="TIPO III",'BASE LIQUIDACION REDEBAN 2025'!$C$4,IF(Y355="TIPO IV",'BASE LIQUIDACION REDEBAN 2025'!$C$5,IF(Z355="AEREO",'BASE LIQUIDACION REDEBAN 2025'!$B$6,'BASE LIQUIDACION REDEBAN 2025'!$C$5))))))</f>
        <v>65960.072302</v>
      </c>
      <c r="AE355" s="87">
        <f>IF(OR(W355="SOPORTE_TELEFÓNICO",W355="ENVÍO"),0,IF(Y355="TIPO I",'BASE LIQUIDACION REDEBAN 2025'!$B$10,IF(Y355="TIPO II",'BASE LIQUIDACION REDEBAN 2025'!$B$11,IF(Y355="TIPO III",'BASE LIQUIDACION REDEBAN 2025'!$B$12,'BASE LIQUIDACION REDEBAN 2025'!$B$13))))</f>
        <v>75096.394270399993</v>
      </c>
      <c r="AF355" s="87">
        <f t="shared" si="5"/>
        <v>65960.072302</v>
      </c>
    </row>
    <row r="356" spans="1:32">
      <c r="A356" s="152" t="s">
        <v>68</v>
      </c>
      <c r="B356" s="152" t="str">
        <f>VLOOKUP(A356,'CENTRO DE COSTOS'!A:D,4,FALSE)</f>
        <v>WILLIAM ASDRUBAL ROZO ROZO</v>
      </c>
      <c r="C356" s="152" t="str">
        <f>VLOOKUP(A356,'CENTRO DE COSTOS'!A:D,2,FALSE)</f>
        <v>0004-0004</v>
      </c>
      <c r="D356" s="152">
        <v>11001</v>
      </c>
      <c r="E356" s="152">
        <v>13857504</v>
      </c>
      <c r="F356" s="152">
        <v>66844</v>
      </c>
      <c r="G356" s="152" t="s">
        <v>8049</v>
      </c>
      <c r="H356" s="152" t="s">
        <v>470</v>
      </c>
      <c r="I356" s="152" t="s">
        <v>68</v>
      </c>
      <c r="J356" s="152" t="s">
        <v>9727</v>
      </c>
      <c r="K356" s="152" t="s">
        <v>159</v>
      </c>
      <c r="L356" s="152" t="s">
        <v>9728</v>
      </c>
      <c r="M356" s="153">
        <v>45882.70208333333</v>
      </c>
      <c r="N356" s="153">
        <v>45884.504166666666</v>
      </c>
      <c r="O356" s="186"/>
      <c r="P356" s="152" t="s">
        <v>9427</v>
      </c>
      <c r="Q356" s="152" t="s">
        <v>9427</v>
      </c>
      <c r="R356" s="190" t="s">
        <v>2973</v>
      </c>
      <c r="S356" s="191" t="s">
        <v>2973</v>
      </c>
      <c r="T356" s="152" t="s">
        <v>8052</v>
      </c>
      <c r="U356" s="152" t="s">
        <v>9429</v>
      </c>
      <c r="V356" s="152" t="s">
        <v>9729</v>
      </c>
      <c r="W356" s="152" t="s">
        <v>2967</v>
      </c>
      <c r="X356" s="152" t="s">
        <v>9730</v>
      </c>
      <c r="Y356" s="188" t="s">
        <v>25</v>
      </c>
      <c r="Z356" s="189" t="str">
        <f>VLOOKUP(D356,TIPOLOGIA!A:F,5,0)</f>
        <v>TERRESTRE</v>
      </c>
      <c r="AA356" s="152" t="s">
        <v>877</v>
      </c>
      <c r="AB356" s="152">
        <v>1</v>
      </c>
      <c r="AC356" s="152">
        <v>0</v>
      </c>
      <c r="AD356" s="87">
        <f>IF(W356="SOPORTE_TELEFÓNICO",'BASE LIQUIDACION REDEBAN 2025'!$B$19,IF(Y356="TIPO I",'BASE LIQUIDACION REDEBAN 2025'!$C$2,IF(Y356="TIPO II",'BASE LIQUIDACION REDEBAN 2025'!$C$3,IF(Y356="TIPO III",'BASE LIQUIDACION REDEBAN 2025'!$C$4,IF(Y356="TIPO IV",'BASE LIQUIDACION REDEBAN 2025'!$C$5,IF(Z356="AEREO",'BASE LIQUIDACION REDEBAN 2025'!$B$6,'BASE LIQUIDACION REDEBAN 2025'!$C$5))))))</f>
        <v>65960.072302</v>
      </c>
      <c r="AE356" s="87">
        <f>IF(OR(W356="SOPORTE_TELEFÓNICO",W356="ENVÍO"),0,IF(Y356="TIPO I",'BASE LIQUIDACION REDEBAN 2025'!$B$10,IF(Y356="TIPO II",'BASE LIQUIDACION REDEBAN 2025'!$B$11,IF(Y356="TIPO III",'BASE LIQUIDACION REDEBAN 2025'!$B$12,'BASE LIQUIDACION REDEBAN 2025'!$B$13))))</f>
        <v>75096.394270399993</v>
      </c>
      <c r="AF356" s="87">
        <f t="shared" si="5"/>
        <v>65960.072302</v>
      </c>
    </row>
    <row r="357" spans="1:32">
      <c r="A357" s="152" t="s">
        <v>72</v>
      </c>
      <c r="B357" s="152" t="str">
        <f>VLOOKUP(A357,'CENTRO DE COSTOS'!A:D,4,FALSE)</f>
        <v>MIGUEL JULIÁN HERNÁNDEZ GUARÍN</v>
      </c>
      <c r="C357" s="152" t="str">
        <f>VLOOKUP(A357,'CENTRO DE COSTOS'!A:D,2,FALSE)</f>
        <v>0004-0008</v>
      </c>
      <c r="D357" s="152">
        <v>68001</v>
      </c>
      <c r="E357" s="152">
        <v>13846754</v>
      </c>
      <c r="F357" s="152">
        <v>62914</v>
      </c>
      <c r="G357" s="152" t="s">
        <v>8049</v>
      </c>
      <c r="H357" s="152" t="s">
        <v>820</v>
      </c>
      <c r="I357" s="152" t="s">
        <v>72</v>
      </c>
      <c r="J357" s="152" t="s">
        <v>9731</v>
      </c>
      <c r="K357" s="152" t="s">
        <v>159</v>
      </c>
      <c r="L357" s="152" t="s">
        <v>9732</v>
      </c>
      <c r="M357" s="153">
        <v>45882.70208333333</v>
      </c>
      <c r="N357" s="153">
        <v>45884.519444444442</v>
      </c>
      <c r="O357" s="186"/>
      <c r="P357" s="152" t="s">
        <v>9427</v>
      </c>
      <c r="Q357" s="152" t="s">
        <v>9427</v>
      </c>
      <c r="R357" s="190" t="s">
        <v>161</v>
      </c>
      <c r="S357" s="191" t="s">
        <v>2973</v>
      </c>
      <c r="T357" s="152" t="s">
        <v>8052</v>
      </c>
      <c r="U357" s="152" t="s">
        <v>9429</v>
      </c>
      <c r="V357" s="193" t="s">
        <v>9733</v>
      </c>
      <c r="W357" s="152" t="s">
        <v>2967</v>
      </c>
      <c r="X357" s="152" t="s">
        <v>9734</v>
      </c>
      <c r="Y357" s="188" t="s">
        <v>25</v>
      </c>
      <c r="Z357" s="189" t="str">
        <f>VLOOKUP(D357,TIPOLOGIA!A:F,5,0)</f>
        <v>TERRESTRE</v>
      </c>
      <c r="AA357" s="152" t="s">
        <v>438</v>
      </c>
      <c r="AB357" s="152">
        <v>1</v>
      </c>
      <c r="AC357" s="152">
        <v>0</v>
      </c>
      <c r="AD357" s="87">
        <f>IF(W357="SOPORTE_TELEFÓNICO",'BASE LIQUIDACION REDEBAN 2025'!$B$19,IF(Y357="TIPO I",'BASE LIQUIDACION REDEBAN 2025'!$C$2,IF(Y357="TIPO II",'BASE LIQUIDACION REDEBAN 2025'!$C$3,IF(Y357="TIPO III",'BASE LIQUIDACION REDEBAN 2025'!$C$4,IF(Y357="TIPO IV",'BASE LIQUIDACION REDEBAN 2025'!$C$5,IF(Z357="AEREO",'BASE LIQUIDACION REDEBAN 2025'!$B$6,'BASE LIQUIDACION REDEBAN 2025'!$C$5))))))</f>
        <v>65960.072302</v>
      </c>
      <c r="AE357" s="87">
        <f>IF(OR(W357="SOPORTE_TELEFÓNICO",W357="ENVÍO"),0,IF(Y357="TIPO I",'BASE LIQUIDACION REDEBAN 2025'!$B$10,IF(Y357="TIPO II",'BASE LIQUIDACION REDEBAN 2025'!$B$11,IF(Y357="TIPO III",'BASE LIQUIDACION REDEBAN 2025'!$B$12,'BASE LIQUIDACION REDEBAN 2025'!$B$13))))</f>
        <v>75096.394270399993</v>
      </c>
      <c r="AF357" s="87">
        <f t="shared" si="5"/>
        <v>65960.072302</v>
      </c>
    </row>
    <row r="358" spans="1:32">
      <c r="A358" s="152" t="s">
        <v>87</v>
      </c>
      <c r="B358" s="152" t="str">
        <f>VLOOKUP(A358,'CENTRO DE COSTOS'!A:D,4,FALSE)</f>
        <v>DIEGO FERNANDO HENAO CARDONA</v>
      </c>
      <c r="C358" s="152" t="str">
        <f>VLOOKUP(A358,'CENTRO DE COSTOS'!A:D,2,FALSE)</f>
        <v>0004-0002</v>
      </c>
      <c r="D358" s="152">
        <v>17001</v>
      </c>
      <c r="E358" s="152">
        <v>13861936</v>
      </c>
      <c r="F358" s="152">
        <v>64755</v>
      </c>
      <c r="G358" s="152" t="s">
        <v>8049</v>
      </c>
      <c r="H358" s="152" t="s">
        <v>477</v>
      </c>
      <c r="I358" s="152" t="s">
        <v>87</v>
      </c>
      <c r="J358" s="152" t="s">
        <v>9735</v>
      </c>
      <c r="K358" s="152" t="s">
        <v>159</v>
      </c>
      <c r="L358" s="152" t="s">
        <v>9736</v>
      </c>
      <c r="M358" s="153">
        <v>45882.70208333333</v>
      </c>
      <c r="N358" s="153">
        <v>45884.527777777781</v>
      </c>
      <c r="O358" s="186"/>
      <c r="P358" s="152" t="s">
        <v>9427</v>
      </c>
      <c r="Q358" s="152" t="s">
        <v>9427</v>
      </c>
      <c r="R358" s="190" t="s">
        <v>2973</v>
      </c>
      <c r="S358" s="191" t="s">
        <v>2973</v>
      </c>
      <c r="T358" s="152" t="s">
        <v>8052</v>
      </c>
      <c r="U358" s="152" t="s">
        <v>9429</v>
      </c>
      <c r="V358" s="152" t="s">
        <v>9737</v>
      </c>
      <c r="W358" s="152" t="s">
        <v>2967</v>
      </c>
      <c r="X358" s="152" t="s">
        <v>9738</v>
      </c>
      <c r="Y358" s="188" t="s">
        <v>25</v>
      </c>
      <c r="Z358" s="189" t="str">
        <f>VLOOKUP(D358,TIPOLOGIA!A:F,5,0)</f>
        <v>TERRESTRE</v>
      </c>
      <c r="AA358" s="152" t="s">
        <v>482</v>
      </c>
      <c r="AB358" s="152">
        <v>1</v>
      </c>
      <c r="AC358" s="152">
        <v>0</v>
      </c>
      <c r="AD358" s="87">
        <f>IF(W358="SOPORTE_TELEFÓNICO",'BASE LIQUIDACION REDEBAN 2025'!$B$19,IF(Y358="TIPO I",'BASE LIQUIDACION REDEBAN 2025'!$C$2,IF(Y358="TIPO II",'BASE LIQUIDACION REDEBAN 2025'!$C$3,IF(Y358="TIPO III",'BASE LIQUIDACION REDEBAN 2025'!$C$4,IF(Y358="TIPO IV",'BASE LIQUIDACION REDEBAN 2025'!$C$5,IF(Z358="AEREO",'BASE LIQUIDACION REDEBAN 2025'!$B$6,'BASE LIQUIDACION REDEBAN 2025'!$C$5))))))</f>
        <v>65960.072302</v>
      </c>
      <c r="AE358" s="87">
        <f>IF(OR(W358="SOPORTE_TELEFÓNICO",W358="ENVÍO"),0,IF(Y358="TIPO I",'BASE LIQUIDACION REDEBAN 2025'!$B$10,IF(Y358="TIPO II",'BASE LIQUIDACION REDEBAN 2025'!$B$11,IF(Y358="TIPO III",'BASE LIQUIDACION REDEBAN 2025'!$B$12,'BASE LIQUIDACION REDEBAN 2025'!$B$13))))</f>
        <v>75096.394270399993</v>
      </c>
      <c r="AF358" s="87">
        <f t="shared" si="5"/>
        <v>65960.072302</v>
      </c>
    </row>
    <row r="359" spans="1:32">
      <c r="A359" s="152" t="s">
        <v>68</v>
      </c>
      <c r="B359" s="152" t="str">
        <f>VLOOKUP(A359,'CENTRO DE COSTOS'!A:D,4,FALSE)</f>
        <v>WILLIAM ASDRUBAL ROZO ROZO</v>
      </c>
      <c r="C359" s="152" t="str">
        <f>VLOOKUP(A359,'CENTRO DE COSTOS'!A:D,2,FALSE)</f>
        <v>0004-0004</v>
      </c>
      <c r="D359" s="152">
        <v>25430</v>
      </c>
      <c r="E359" s="152">
        <v>13845831</v>
      </c>
      <c r="F359" s="152">
        <v>76237</v>
      </c>
      <c r="G359" s="152" t="s">
        <v>8049</v>
      </c>
      <c r="H359" s="152" t="s">
        <v>470</v>
      </c>
      <c r="I359" s="152" t="s">
        <v>2682</v>
      </c>
      <c r="J359" s="152" t="s">
        <v>9739</v>
      </c>
      <c r="K359" s="152" t="s">
        <v>159</v>
      </c>
      <c r="L359" s="152" t="s">
        <v>9740</v>
      </c>
      <c r="M359" s="153">
        <v>45882.70208333333</v>
      </c>
      <c r="N359" s="153">
        <v>45884.537499999999</v>
      </c>
      <c r="O359" s="186"/>
      <c r="P359" s="152" t="s">
        <v>9427</v>
      </c>
      <c r="Q359" s="152" t="s">
        <v>9427</v>
      </c>
      <c r="R359" s="190" t="s">
        <v>2973</v>
      </c>
      <c r="S359" s="191" t="s">
        <v>2973</v>
      </c>
      <c r="T359" s="152" t="s">
        <v>8052</v>
      </c>
      <c r="U359" s="152" t="s">
        <v>9429</v>
      </c>
      <c r="V359" s="152" t="s">
        <v>9741</v>
      </c>
      <c r="W359" s="152" t="s">
        <v>2967</v>
      </c>
      <c r="X359" s="152" t="s">
        <v>9742</v>
      </c>
      <c r="Y359" s="188" t="s">
        <v>28</v>
      </c>
      <c r="Z359" s="189" t="str">
        <f>VLOOKUP(D359,TIPOLOGIA!A:F,5,0)</f>
        <v>TERRESTRE</v>
      </c>
      <c r="AA359" s="152" t="s">
        <v>599</v>
      </c>
      <c r="AB359" s="152">
        <v>1</v>
      </c>
      <c r="AC359" s="152">
        <v>0</v>
      </c>
      <c r="AD359" s="87">
        <f>IF(W359="SOPORTE_TELEFÓNICO",'BASE LIQUIDACION REDEBAN 2025'!$B$19,IF(Y359="TIPO I",'BASE LIQUIDACION REDEBAN 2025'!$C$2,IF(Y359="TIPO II",'BASE LIQUIDACION REDEBAN 2025'!$C$3,IF(Y359="TIPO III",'BASE LIQUIDACION REDEBAN 2025'!$C$4,IF(Y359="TIPO IV",'BASE LIQUIDACION REDEBAN 2025'!$C$5,IF(Z359="AEREO",'BASE LIQUIDACION REDEBAN 2025'!$B$6,'BASE LIQUIDACION REDEBAN 2025'!$C$5))))))</f>
        <v>144967.87232000002</v>
      </c>
      <c r="AE359" s="87">
        <f>IF(OR(W359="SOPORTE_TELEFÓNICO",W359="ENVÍO"),0,IF(Y359="TIPO I",'BASE LIQUIDACION REDEBAN 2025'!$B$10,IF(Y359="TIPO II",'BASE LIQUIDACION REDEBAN 2025'!$B$11,IF(Y359="TIPO III",'BASE LIQUIDACION REDEBAN 2025'!$B$12,'BASE LIQUIDACION REDEBAN 2025'!$B$13))))</f>
        <v>140395.6348884</v>
      </c>
      <c r="AF359" s="87">
        <f t="shared" si="5"/>
        <v>144967.87232000002</v>
      </c>
    </row>
    <row r="360" spans="1:32">
      <c r="A360" s="152" t="s">
        <v>97</v>
      </c>
      <c r="B360" s="152" t="str">
        <f>VLOOKUP(A360,'CENTRO DE COSTOS'!A:D,4,FALSE)</f>
        <v>JOSE MAURICIO HERNANDEZ ROJAS</v>
      </c>
      <c r="C360" s="152" t="str">
        <f>VLOOKUP(A360,'CENTRO DE COSTOS'!A:D,2,FALSE)</f>
        <v>0004-0001</v>
      </c>
      <c r="D360" s="152">
        <v>70001</v>
      </c>
      <c r="E360" s="152">
        <v>2597218</v>
      </c>
      <c r="F360" s="152">
        <v>30117</v>
      </c>
      <c r="G360" s="152" t="s">
        <v>8049</v>
      </c>
      <c r="H360" s="152" t="s">
        <v>414</v>
      </c>
      <c r="I360" s="152" t="s">
        <v>97</v>
      </c>
      <c r="J360" s="152" t="s">
        <v>5435</v>
      </c>
      <c r="K360" s="152" t="s">
        <v>159</v>
      </c>
      <c r="L360" s="152" t="s">
        <v>9743</v>
      </c>
      <c r="M360" s="153">
        <v>45883.44027777778</v>
      </c>
      <c r="N360" s="153">
        <v>45884.589583333334</v>
      </c>
      <c r="O360" s="186"/>
      <c r="P360" s="152" t="s">
        <v>9434</v>
      </c>
      <c r="Q360" s="152" t="s">
        <v>9434</v>
      </c>
      <c r="R360" s="190" t="s">
        <v>2973</v>
      </c>
      <c r="S360" s="191" t="s">
        <v>2973</v>
      </c>
      <c r="T360" s="152" t="s">
        <v>8052</v>
      </c>
      <c r="U360" s="152" t="s">
        <v>9429</v>
      </c>
      <c r="V360" s="152" t="s">
        <v>9744</v>
      </c>
      <c r="W360" s="152" t="s">
        <v>2967</v>
      </c>
      <c r="X360" s="152" t="s">
        <v>9745</v>
      </c>
      <c r="Y360" s="188" t="s">
        <v>25</v>
      </c>
      <c r="Z360" s="189" t="str">
        <f>VLOOKUP(D360,TIPOLOGIA!A:F,5,0)</f>
        <v>TERRESTRE</v>
      </c>
      <c r="AA360" s="152" t="s">
        <v>419</v>
      </c>
      <c r="AB360" s="152">
        <v>1</v>
      </c>
      <c r="AC360" s="152">
        <v>0</v>
      </c>
      <c r="AD360" s="87">
        <f>IF(W360="SOPORTE_TELEFÓNICO",'BASE LIQUIDACION REDEBAN 2025'!$B$19,IF(Y360="TIPO I",'BASE LIQUIDACION REDEBAN 2025'!$C$2,IF(Y360="TIPO II",'BASE LIQUIDACION REDEBAN 2025'!$C$3,IF(Y360="TIPO III",'BASE LIQUIDACION REDEBAN 2025'!$C$4,IF(Y360="TIPO IV",'BASE LIQUIDACION REDEBAN 2025'!$C$5,IF(Z360="AEREO",'BASE LIQUIDACION REDEBAN 2025'!$B$6,'BASE LIQUIDACION REDEBAN 2025'!$C$5))))))</f>
        <v>65960.072302</v>
      </c>
      <c r="AE360" s="87">
        <f>IF(OR(W360="SOPORTE_TELEFÓNICO",W360="ENVÍO"),0,IF(Y360="TIPO I",'BASE LIQUIDACION REDEBAN 2025'!$B$10,IF(Y360="TIPO II",'BASE LIQUIDACION REDEBAN 2025'!$B$11,IF(Y360="TIPO III",'BASE LIQUIDACION REDEBAN 2025'!$B$12,'BASE LIQUIDACION REDEBAN 2025'!$B$13))))</f>
        <v>75096.394270399993</v>
      </c>
      <c r="AF360" s="87">
        <f t="shared" si="5"/>
        <v>65960.072302</v>
      </c>
    </row>
    <row r="361" spans="1:32">
      <c r="A361" s="152" t="s">
        <v>68</v>
      </c>
      <c r="B361" s="152" t="str">
        <f>VLOOKUP(A361,'CENTRO DE COSTOS'!A:D,4,FALSE)</f>
        <v>WILLIAM ASDRUBAL ROZO ROZO</v>
      </c>
      <c r="C361" s="152" t="str">
        <f>VLOOKUP(A361,'CENTRO DE COSTOS'!A:D,2,FALSE)</f>
        <v>0004-0004</v>
      </c>
      <c r="D361" s="152">
        <v>11001</v>
      </c>
      <c r="E361" s="152">
        <v>13884573</v>
      </c>
      <c r="F361" s="152">
        <v>34392</v>
      </c>
      <c r="G361" s="152" t="s">
        <v>8049</v>
      </c>
      <c r="H361" s="152" t="s">
        <v>470</v>
      </c>
      <c r="I361" s="152" t="s">
        <v>68</v>
      </c>
      <c r="J361" s="152" t="s">
        <v>9746</v>
      </c>
      <c r="K361" s="152" t="s">
        <v>159</v>
      </c>
      <c r="L361" s="152" t="s">
        <v>9747</v>
      </c>
      <c r="M361" s="153">
        <v>45883.352083333331</v>
      </c>
      <c r="N361" s="153">
        <v>45884.597916666666</v>
      </c>
      <c r="O361" s="186"/>
      <c r="P361" s="152" t="s">
        <v>3032</v>
      </c>
      <c r="Q361" s="152" t="s">
        <v>3032</v>
      </c>
      <c r="R361" s="190" t="s">
        <v>220</v>
      </c>
      <c r="S361" s="191" t="s">
        <v>221</v>
      </c>
      <c r="T361" s="152" t="s">
        <v>9439</v>
      </c>
      <c r="U361" s="152" t="s">
        <v>9440</v>
      </c>
      <c r="V361" s="152" t="s">
        <v>9748</v>
      </c>
      <c r="W361" s="152" t="s">
        <v>2967</v>
      </c>
      <c r="X361" s="152">
        <v>0</v>
      </c>
      <c r="Y361" s="188" t="s">
        <v>25</v>
      </c>
      <c r="Z361" s="189" t="str">
        <f>VLOOKUP(D361,TIPOLOGIA!A:F,5,0)</f>
        <v>TERRESTRE</v>
      </c>
      <c r="AA361" s="152" t="s">
        <v>475</v>
      </c>
      <c r="AB361" s="152">
        <v>1</v>
      </c>
      <c r="AC361" s="152">
        <v>0</v>
      </c>
      <c r="AD361" s="87">
        <f>IF(W361="SOPORTE_TELEFÓNICO",'BASE LIQUIDACION REDEBAN 2025'!$B$19,IF(Y361="TIPO I",'BASE LIQUIDACION REDEBAN 2025'!$C$2,IF(Y361="TIPO II",'BASE LIQUIDACION REDEBAN 2025'!$C$3,IF(Y361="TIPO III",'BASE LIQUIDACION REDEBAN 2025'!$C$4,IF(Y361="TIPO IV",'BASE LIQUIDACION REDEBAN 2025'!$C$5,IF(Z361="AEREO",'BASE LIQUIDACION REDEBAN 2025'!$B$6,'BASE LIQUIDACION REDEBAN 2025'!$C$5))))))</f>
        <v>65960.072302</v>
      </c>
      <c r="AE361" s="87">
        <f>IF(OR(W361="SOPORTE_TELEFÓNICO",W361="ENVÍO"),0,IF(Y361="TIPO I",'BASE LIQUIDACION REDEBAN 2025'!$B$10,IF(Y361="TIPO II",'BASE LIQUIDACION REDEBAN 2025'!$B$11,IF(Y361="TIPO III",'BASE LIQUIDACION REDEBAN 2025'!$B$12,'BASE LIQUIDACION REDEBAN 2025'!$B$13))))</f>
        <v>75096.394270399993</v>
      </c>
      <c r="AF361" s="87">
        <f t="shared" si="5"/>
        <v>65960.072302</v>
      </c>
    </row>
    <row r="362" spans="1:32">
      <c r="A362" s="152" t="s">
        <v>76</v>
      </c>
      <c r="B362" s="152" t="str">
        <f>VLOOKUP(A362,'CENTRO DE COSTOS'!A:D,4,FALSE)</f>
        <v>DIEGO FERNANDO HENAO CARDONA</v>
      </c>
      <c r="C362" s="152" t="str">
        <f>VLOOKUP(A362,'CENTRO DE COSTOS'!A:D,2,FALSE)</f>
        <v>0004-0003</v>
      </c>
      <c r="D362" s="152">
        <v>76890</v>
      </c>
      <c r="E362" s="152">
        <v>13847236</v>
      </c>
      <c r="F362" s="152">
        <v>58373</v>
      </c>
      <c r="G362" s="152" t="s">
        <v>8049</v>
      </c>
      <c r="H362" s="152" t="s">
        <v>227</v>
      </c>
      <c r="I362" s="152" t="s">
        <v>6901</v>
      </c>
      <c r="J362" s="152" t="s">
        <v>9749</v>
      </c>
      <c r="K362" s="152" t="s">
        <v>159</v>
      </c>
      <c r="L362" s="152" t="s">
        <v>9750</v>
      </c>
      <c r="M362" s="153">
        <v>45882.70208333333</v>
      </c>
      <c r="N362" s="153">
        <v>45884.611805555556</v>
      </c>
      <c r="O362" s="186"/>
      <c r="P362" s="152" t="s">
        <v>9427</v>
      </c>
      <c r="Q362" s="152" t="s">
        <v>9427</v>
      </c>
      <c r="R362" s="190" t="s">
        <v>2973</v>
      </c>
      <c r="S362" s="191" t="s">
        <v>2973</v>
      </c>
      <c r="T362" s="152" t="s">
        <v>8052</v>
      </c>
      <c r="U362" s="152" t="s">
        <v>9429</v>
      </c>
      <c r="V362" s="152" t="s">
        <v>9751</v>
      </c>
      <c r="W362" s="152" t="s">
        <v>2967</v>
      </c>
      <c r="X362" s="152" t="s">
        <v>9752</v>
      </c>
      <c r="Y362" s="188" t="s">
        <v>28</v>
      </c>
      <c r="Z362" s="189" t="str">
        <f>VLOOKUP(D362,TIPOLOGIA!A:F,5,0)</f>
        <v>TERRESTRE</v>
      </c>
      <c r="AA362" s="152" t="s">
        <v>525</v>
      </c>
      <c r="AB362" s="152">
        <v>1</v>
      </c>
      <c r="AC362" s="152">
        <v>0</v>
      </c>
      <c r="AD362" s="87">
        <f>IF(W362="SOPORTE_TELEFÓNICO",'BASE LIQUIDACION REDEBAN 2025'!$B$19,IF(Y362="TIPO I",'BASE LIQUIDACION REDEBAN 2025'!$C$2,IF(Y362="TIPO II",'BASE LIQUIDACION REDEBAN 2025'!$C$3,IF(Y362="TIPO III",'BASE LIQUIDACION REDEBAN 2025'!$C$4,IF(Y362="TIPO IV",'BASE LIQUIDACION REDEBAN 2025'!$C$5,IF(Z362="AEREO",'BASE LIQUIDACION REDEBAN 2025'!$B$6,'BASE LIQUIDACION REDEBAN 2025'!$C$5))))))</f>
        <v>144967.87232000002</v>
      </c>
      <c r="AE362" s="87">
        <f>IF(OR(W362="SOPORTE_TELEFÓNICO",W362="ENVÍO"),0,IF(Y362="TIPO I",'BASE LIQUIDACION REDEBAN 2025'!$B$10,IF(Y362="TIPO II",'BASE LIQUIDACION REDEBAN 2025'!$B$11,IF(Y362="TIPO III",'BASE LIQUIDACION REDEBAN 2025'!$B$12,'BASE LIQUIDACION REDEBAN 2025'!$B$13))))</f>
        <v>140395.6348884</v>
      </c>
      <c r="AF362" s="87">
        <f t="shared" si="5"/>
        <v>144967.87232000002</v>
      </c>
    </row>
    <row r="363" spans="1:32">
      <c r="A363" s="152" t="s">
        <v>68</v>
      </c>
      <c r="B363" s="152" t="str">
        <f>VLOOKUP(A363,'CENTRO DE COSTOS'!A:D,4,FALSE)</f>
        <v>WILLIAM ASDRUBAL ROZO ROZO</v>
      </c>
      <c r="C363" s="152" t="str">
        <f>VLOOKUP(A363,'CENTRO DE COSTOS'!A:D,2,FALSE)</f>
        <v>0004-0004</v>
      </c>
      <c r="D363" s="152">
        <v>11001</v>
      </c>
      <c r="E363" s="152">
        <v>13871399</v>
      </c>
      <c r="F363" s="152">
        <v>35272</v>
      </c>
      <c r="G363" s="152" t="s">
        <v>8049</v>
      </c>
      <c r="H363" s="152" t="s">
        <v>470</v>
      </c>
      <c r="I363" s="152" t="s">
        <v>68</v>
      </c>
      <c r="J363" s="152" t="s">
        <v>9753</v>
      </c>
      <c r="K363" s="152" t="s">
        <v>159</v>
      </c>
      <c r="L363" s="152" t="s">
        <v>9754</v>
      </c>
      <c r="M363" s="153">
        <v>45880.734722222223</v>
      </c>
      <c r="N363" s="153">
        <v>45884.632638888892</v>
      </c>
      <c r="O363" s="186"/>
      <c r="P363" s="152" t="s">
        <v>9427</v>
      </c>
      <c r="Q363" s="152" t="s">
        <v>9427</v>
      </c>
      <c r="R363" s="190" t="s">
        <v>161</v>
      </c>
      <c r="S363" s="191" t="s">
        <v>2973</v>
      </c>
      <c r="T363" s="152" t="s">
        <v>8052</v>
      </c>
      <c r="U363" s="152" t="s">
        <v>9429</v>
      </c>
      <c r="V363" s="152" t="s">
        <v>9755</v>
      </c>
      <c r="W363" s="152" t="s">
        <v>2967</v>
      </c>
      <c r="X363" s="152" t="s">
        <v>9756</v>
      </c>
      <c r="Y363" s="188" t="s">
        <v>25</v>
      </c>
      <c r="Z363" s="189" t="str">
        <f>VLOOKUP(D363,TIPOLOGIA!A:F,5,0)</f>
        <v>TERRESTRE</v>
      </c>
      <c r="AA363" s="152" t="s">
        <v>3836</v>
      </c>
      <c r="AB363" s="152">
        <v>1</v>
      </c>
      <c r="AC363" s="152">
        <v>0</v>
      </c>
      <c r="AD363" s="87">
        <f>IF(W363="SOPORTE_TELEFÓNICO",'BASE LIQUIDACION REDEBAN 2025'!$B$19,IF(Y363="TIPO I",'BASE LIQUIDACION REDEBAN 2025'!$C$2,IF(Y363="TIPO II",'BASE LIQUIDACION REDEBAN 2025'!$C$3,IF(Y363="TIPO III",'BASE LIQUIDACION REDEBAN 2025'!$C$4,IF(Y363="TIPO IV",'BASE LIQUIDACION REDEBAN 2025'!$C$5,IF(Z363="AEREO",'BASE LIQUIDACION REDEBAN 2025'!$B$6,'BASE LIQUIDACION REDEBAN 2025'!$C$5))))))</f>
        <v>65960.072302</v>
      </c>
      <c r="AE363" s="87">
        <f>IF(OR(W363="SOPORTE_TELEFÓNICO",W363="ENVÍO"),0,IF(Y363="TIPO I",'BASE LIQUIDACION REDEBAN 2025'!$B$10,IF(Y363="TIPO II",'BASE LIQUIDACION REDEBAN 2025'!$B$11,IF(Y363="TIPO III",'BASE LIQUIDACION REDEBAN 2025'!$B$12,'BASE LIQUIDACION REDEBAN 2025'!$B$13))))</f>
        <v>75096.394270399993</v>
      </c>
      <c r="AF363" s="87">
        <f t="shared" si="5"/>
        <v>65960.072302</v>
      </c>
    </row>
    <row r="364" spans="1:32">
      <c r="A364" s="152" t="s">
        <v>90</v>
      </c>
      <c r="B364" s="152" t="str">
        <f>VLOOKUP(A364,'CENTRO DE COSTOS'!A:D,4,FALSE)</f>
        <v>JUAN SEBASTIÁN RÍOS CASTRILLÓN</v>
      </c>
      <c r="C364" s="152" t="str">
        <f>VLOOKUP(A364,'CENTRO DE COSTOS'!A:D,2,FALSE)</f>
        <v>0004-0005</v>
      </c>
      <c r="D364" s="152">
        <v>5001</v>
      </c>
      <c r="E364" s="152">
        <v>13873602</v>
      </c>
      <c r="F364" s="152">
        <v>73915</v>
      </c>
      <c r="G364" s="152" t="s">
        <v>8049</v>
      </c>
      <c r="H364" s="152" t="s">
        <v>197</v>
      </c>
      <c r="I364" s="152" t="s">
        <v>90</v>
      </c>
      <c r="J364" s="152" t="s">
        <v>9757</v>
      </c>
      <c r="K364" s="152" t="s">
        <v>159</v>
      </c>
      <c r="L364" s="152" t="s">
        <v>9758</v>
      </c>
      <c r="M364" s="153">
        <v>45877.714583333334</v>
      </c>
      <c r="N364" s="153">
        <v>45884.678472222222</v>
      </c>
      <c r="O364" s="186"/>
      <c r="P364" s="152" t="s">
        <v>3032</v>
      </c>
      <c r="Q364" s="152" t="s">
        <v>3032</v>
      </c>
      <c r="R364" s="190" t="s">
        <v>2973</v>
      </c>
      <c r="S364" s="191" t="s">
        <v>2973</v>
      </c>
      <c r="T364" s="152" t="s">
        <v>9439</v>
      </c>
      <c r="U364" s="152" t="s">
        <v>9468</v>
      </c>
      <c r="V364" s="152" t="s">
        <v>9759</v>
      </c>
      <c r="W364" s="152" t="s">
        <v>2967</v>
      </c>
      <c r="X364" s="152">
        <v>0</v>
      </c>
      <c r="Y364" s="188" t="s">
        <v>25</v>
      </c>
      <c r="Z364" s="189" t="str">
        <f>VLOOKUP(D364,TIPOLOGIA!A:F,5,0)</f>
        <v>TERRESTRE</v>
      </c>
      <c r="AA364" s="152" t="s">
        <v>1245</v>
      </c>
      <c r="AB364" s="152">
        <v>1</v>
      </c>
      <c r="AC364" s="152">
        <v>0</v>
      </c>
      <c r="AD364" s="87">
        <f>IF(W364="SOPORTE_TELEFÓNICO",'BASE LIQUIDACION REDEBAN 2025'!$B$19,IF(Y364="TIPO I",'BASE LIQUIDACION REDEBAN 2025'!$C$2,IF(Y364="TIPO II",'BASE LIQUIDACION REDEBAN 2025'!$C$3,IF(Y364="TIPO III",'BASE LIQUIDACION REDEBAN 2025'!$C$4,IF(Y364="TIPO IV",'BASE LIQUIDACION REDEBAN 2025'!$C$5,IF(Z364="AEREO",'BASE LIQUIDACION REDEBAN 2025'!$B$6,'BASE LIQUIDACION REDEBAN 2025'!$C$5))))))</f>
        <v>65960.072302</v>
      </c>
      <c r="AE364" s="87">
        <f>IF(OR(W364="SOPORTE_TELEFÓNICO",W364="ENVÍO"),0,IF(Y364="TIPO I",'BASE LIQUIDACION REDEBAN 2025'!$B$10,IF(Y364="TIPO II",'BASE LIQUIDACION REDEBAN 2025'!$B$11,IF(Y364="TIPO III",'BASE LIQUIDACION REDEBAN 2025'!$B$12,'BASE LIQUIDACION REDEBAN 2025'!$B$13))))</f>
        <v>75096.394270399993</v>
      </c>
      <c r="AF364" s="87">
        <f t="shared" si="5"/>
        <v>65960.072302</v>
      </c>
    </row>
    <row r="365" spans="1:32">
      <c r="A365" s="152" t="s">
        <v>90</v>
      </c>
      <c r="B365" s="152" t="str">
        <f>VLOOKUP(A365,'CENTRO DE COSTOS'!A:D,4,FALSE)</f>
        <v>JUAN SEBASTIÁN RÍOS CASTRILLÓN</v>
      </c>
      <c r="C365" s="152" t="str">
        <f>VLOOKUP(A365,'CENTRO DE COSTOS'!A:D,2,FALSE)</f>
        <v>0004-0005</v>
      </c>
      <c r="D365" s="152">
        <v>5604</v>
      </c>
      <c r="E365" s="152">
        <v>2573054</v>
      </c>
      <c r="F365" s="152">
        <v>70814</v>
      </c>
      <c r="G365" s="152" t="s">
        <v>8049</v>
      </c>
      <c r="H365" s="152" t="s">
        <v>197</v>
      </c>
      <c r="I365" s="152" t="s">
        <v>4076</v>
      </c>
      <c r="J365" s="152" t="s">
        <v>9760</v>
      </c>
      <c r="K365" s="152" t="s">
        <v>159</v>
      </c>
      <c r="L365" s="152" t="s">
        <v>9761</v>
      </c>
      <c r="M365" s="153">
        <v>45877.716666666667</v>
      </c>
      <c r="N365" s="153">
        <v>45884.689583333333</v>
      </c>
      <c r="O365" s="186"/>
      <c r="P365" s="152" t="s">
        <v>9434</v>
      </c>
      <c r="Q365" s="152" t="s">
        <v>9434</v>
      </c>
      <c r="R365" s="190" t="s">
        <v>2973</v>
      </c>
      <c r="S365" s="191" t="s">
        <v>2973</v>
      </c>
      <c r="T365" s="152" t="s">
        <v>8052</v>
      </c>
      <c r="U365" s="152" t="s">
        <v>9429</v>
      </c>
      <c r="V365" s="152" t="s">
        <v>9762</v>
      </c>
      <c r="W365" s="152" t="s">
        <v>3213</v>
      </c>
      <c r="X365" s="152" t="s">
        <v>9763</v>
      </c>
      <c r="Y365" s="188" t="s">
        <v>32</v>
      </c>
      <c r="Z365" s="189" t="str">
        <f>VLOOKUP(D365,TIPOLOGIA!A:F,5,0)</f>
        <v>TERRESTRE</v>
      </c>
      <c r="AA365" s="152" t="s">
        <v>2327</v>
      </c>
      <c r="AB365" s="152">
        <v>0</v>
      </c>
      <c r="AC365" s="152">
        <v>0</v>
      </c>
      <c r="AD365" s="87">
        <f>IF(W365="SOPORTE_TELEFÓNICO",'BASE LIQUIDACION REDEBAN 2025'!$B$19,IF(Y365="TIPO I",'BASE LIQUIDACION REDEBAN 2025'!$C$2,IF(Y365="TIPO II",'BASE LIQUIDACION REDEBAN 2025'!$C$3,IF(Y365="TIPO III",'BASE LIQUIDACION REDEBAN 2025'!$C$4,IF(Y365="TIPO IV",'BASE LIQUIDACION REDEBAN 2025'!$C$5,IF(Z365="AEREO",'BASE LIQUIDACION REDEBAN 2025'!$B$6,'BASE LIQUIDACION REDEBAN 2025'!$C$5))))))</f>
        <v>41241.0800752</v>
      </c>
      <c r="AE365" s="87">
        <f>IF(OR(W365="SOPORTE_TELEFÓNICO",W365="ENVÍO"),0,IF(Y365="TIPO I",'BASE LIQUIDACION REDEBAN 2025'!$B$10,IF(Y365="TIPO II",'BASE LIQUIDACION REDEBAN 2025'!$B$11,IF(Y365="TIPO III",'BASE LIQUIDACION REDEBAN 2025'!$B$12,'BASE LIQUIDACION REDEBAN 2025'!$B$13))))</f>
        <v>0</v>
      </c>
      <c r="AF365" s="87">
        <f t="shared" si="5"/>
        <v>41241.0800752</v>
      </c>
    </row>
    <row r="366" spans="1:32">
      <c r="A366" s="152" t="s">
        <v>100</v>
      </c>
      <c r="B366" s="152" t="str">
        <f>VLOOKUP(A366,'CENTRO DE COSTOS'!A:D,4,FALSE)</f>
        <v>KEVIN ALEXIS CORZO BUSTOS</v>
      </c>
      <c r="C366" s="152" t="str">
        <f>VLOOKUP(A366,'CENTRO DE COSTOS'!A:D,2,FALSE)</f>
        <v>0004-0007</v>
      </c>
      <c r="D366" s="152">
        <v>50001</v>
      </c>
      <c r="E366" s="152">
        <v>2603143</v>
      </c>
      <c r="F366" s="152">
        <v>64572</v>
      </c>
      <c r="G366" s="152" t="s">
        <v>8049</v>
      </c>
      <c r="H366" s="152" t="s">
        <v>295</v>
      </c>
      <c r="I366" s="152" t="s">
        <v>100</v>
      </c>
      <c r="J366" s="152" t="s">
        <v>5557</v>
      </c>
      <c r="K366" s="152" t="s">
        <v>159</v>
      </c>
      <c r="L366" s="152" t="s">
        <v>9764</v>
      </c>
      <c r="M366" s="153">
        <v>45884.451388888891</v>
      </c>
      <c r="N366" s="153">
        <v>45884.700694444444</v>
      </c>
      <c r="O366" s="186"/>
      <c r="P366" s="152" t="s">
        <v>9434</v>
      </c>
      <c r="Q366" s="152" t="s">
        <v>9434</v>
      </c>
      <c r="R366" s="190" t="s">
        <v>2973</v>
      </c>
      <c r="S366" s="191" t="s">
        <v>2973</v>
      </c>
      <c r="T366" s="152" t="s">
        <v>9439</v>
      </c>
      <c r="U366" s="152" t="s">
        <v>9440</v>
      </c>
      <c r="V366" s="152" t="s">
        <v>9765</v>
      </c>
      <c r="W366" s="152" t="s">
        <v>2967</v>
      </c>
      <c r="X366" s="152" t="s">
        <v>5560</v>
      </c>
      <c r="Y366" s="188" t="s">
        <v>25</v>
      </c>
      <c r="Z366" s="189" t="str">
        <f>VLOOKUP(D366,TIPOLOGIA!A:F,5,0)</f>
        <v>TERRESTRE</v>
      </c>
      <c r="AA366" s="152" t="s">
        <v>3167</v>
      </c>
      <c r="AB366" s="152">
        <v>1</v>
      </c>
      <c r="AC366" s="152">
        <v>0</v>
      </c>
      <c r="AD366" s="87">
        <f>IF(W366="SOPORTE_TELEFÓNICO",'BASE LIQUIDACION REDEBAN 2025'!$B$19,IF(Y366="TIPO I",'BASE LIQUIDACION REDEBAN 2025'!$C$2,IF(Y366="TIPO II",'BASE LIQUIDACION REDEBAN 2025'!$C$3,IF(Y366="TIPO III",'BASE LIQUIDACION REDEBAN 2025'!$C$4,IF(Y366="TIPO IV",'BASE LIQUIDACION REDEBAN 2025'!$C$5,IF(Z366="AEREO",'BASE LIQUIDACION REDEBAN 2025'!$B$6,'BASE LIQUIDACION REDEBAN 2025'!$C$5))))))</f>
        <v>65960.072302</v>
      </c>
      <c r="AE366" s="87">
        <f>IF(OR(W366="SOPORTE_TELEFÓNICO",W366="ENVÍO"),0,IF(Y366="TIPO I",'BASE LIQUIDACION REDEBAN 2025'!$B$10,IF(Y366="TIPO II",'BASE LIQUIDACION REDEBAN 2025'!$B$11,IF(Y366="TIPO III",'BASE LIQUIDACION REDEBAN 2025'!$B$12,'BASE LIQUIDACION REDEBAN 2025'!$B$13))))</f>
        <v>75096.394270399993</v>
      </c>
      <c r="AF366" s="87">
        <f t="shared" si="5"/>
        <v>65960.072302</v>
      </c>
    </row>
    <row r="367" spans="1:32">
      <c r="A367" s="152" t="s">
        <v>94</v>
      </c>
      <c r="B367" s="152" t="str">
        <f>VLOOKUP(A367,'CENTRO DE COSTOS'!A:D,4,FALSE)</f>
        <v>DIEGO FERNANDO HENAO CARDONA</v>
      </c>
      <c r="C367" s="152" t="str">
        <f>VLOOKUP(A367,'CENTRO DE COSTOS'!A:D,2,FALSE)</f>
        <v>0004-0002</v>
      </c>
      <c r="D367" s="152">
        <v>76895</v>
      </c>
      <c r="E367" s="152">
        <v>2605132</v>
      </c>
      <c r="F367" s="152">
        <v>25482</v>
      </c>
      <c r="G367" s="152" t="s">
        <v>8049</v>
      </c>
      <c r="H367" s="152" t="s">
        <v>227</v>
      </c>
      <c r="I367" s="152" t="s">
        <v>3896</v>
      </c>
      <c r="J367" s="152" t="s">
        <v>5573</v>
      </c>
      <c r="K367" s="152" t="s">
        <v>159</v>
      </c>
      <c r="L367" s="152" t="s">
        <v>9766</v>
      </c>
      <c r="M367" s="153">
        <v>45884.657638888886</v>
      </c>
      <c r="N367" s="153">
        <v>45884.727083333331</v>
      </c>
      <c r="O367" s="186"/>
      <c r="P367" s="152" t="s">
        <v>9434</v>
      </c>
      <c r="Q367" s="152" t="s">
        <v>9434</v>
      </c>
      <c r="R367" s="190" t="s">
        <v>2973</v>
      </c>
      <c r="S367" s="191" t="s">
        <v>2973</v>
      </c>
      <c r="T367" s="152" t="s">
        <v>8052</v>
      </c>
      <c r="U367" s="152" t="s">
        <v>9429</v>
      </c>
      <c r="V367" s="152" t="s">
        <v>9767</v>
      </c>
      <c r="W367" s="152" t="s">
        <v>2967</v>
      </c>
      <c r="X367" s="152" t="s">
        <v>5576</v>
      </c>
      <c r="Y367" s="188" t="s">
        <v>30</v>
      </c>
      <c r="Z367" s="189" t="str">
        <f>VLOOKUP(D367,TIPOLOGIA!A:F,5,0)</f>
        <v>TERRESTRE</v>
      </c>
      <c r="AA367" s="152" t="s">
        <v>1408</v>
      </c>
      <c r="AB367" s="152">
        <v>1</v>
      </c>
      <c r="AC367" s="152">
        <v>0</v>
      </c>
      <c r="AD367" s="87">
        <f>IF(W367="SOPORTE_TELEFÓNICO",'BASE LIQUIDACION REDEBAN 2025'!$B$19,IF(Y367="TIPO I",'BASE LIQUIDACION REDEBAN 2025'!$C$2,IF(Y367="TIPO II",'BASE LIQUIDACION REDEBAN 2025'!$C$3,IF(Y367="TIPO III",'BASE LIQUIDACION REDEBAN 2025'!$C$4,IF(Y367="TIPO IV",'BASE LIQUIDACION REDEBAN 2025'!$C$5,IF(Z367="AEREO",'BASE LIQUIDACION REDEBAN 2025'!$B$6,'BASE LIQUIDACION REDEBAN 2025'!$C$5))))))</f>
        <v>275728.78077800001</v>
      </c>
      <c r="AE367" s="87">
        <f>IF(OR(W367="SOPORTE_TELEFÓNICO",W367="ENVÍO"),0,IF(Y367="TIPO I",'BASE LIQUIDACION REDEBAN 2025'!$B$10,IF(Y367="TIPO II",'BASE LIQUIDACION REDEBAN 2025'!$B$11,IF(Y367="TIPO III",'BASE LIQUIDACION REDEBAN 2025'!$B$12,'BASE LIQUIDACION REDEBAN 2025'!$B$13))))</f>
        <v>196536.5258152</v>
      </c>
      <c r="AF367" s="87">
        <f t="shared" si="5"/>
        <v>275728.78077800001</v>
      </c>
    </row>
    <row r="368" spans="1:32">
      <c r="A368" s="152" t="s">
        <v>93</v>
      </c>
      <c r="B368" s="152" t="str">
        <f>VLOOKUP(A368,'CENTRO DE COSTOS'!A:D,4,FALSE)</f>
        <v>DIEGO FERNANDO HENAO CARDONA</v>
      </c>
      <c r="C368" s="152" t="str">
        <f>VLOOKUP(A368,'CENTRO DE COSTOS'!A:D,2,FALSE)</f>
        <v>0004-0003</v>
      </c>
      <c r="D368" s="152">
        <v>52001</v>
      </c>
      <c r="E368" s="152">
        <v>13852636</v>
      </c>
      <c r="F368" s="152">
        <v>72715</v>
      </c>
      <c r="G368" s="152" t="s">
        <v>8049</v>
      </c>
      <c r="H368" s="152" t="s">
        <v>174</v>
      </c>
      <c r="I368" s="152" t="s">
        <v>93</v>
      </c>
      <c r="J368" s="152" t="s">
        <v>9768</v>
      </c>
      <c r="K368" s="152" t="s">
        <v>159</v>
      </c>
      <c r="L368" s="152" t="s">
        <v>9769</v>
      </c>
      <c r="M368" s="153">
        <v>45882.70208333333</v>
      </c>
      <c r="N368" s="153">
        <v>45885.459722222222</v>
      </c>
      <c r="O368" s="186"/>
      <c r="P368" s="152" t="s">
        <v>9427</v>
      </c>
      <c r="Q368" s="152" t="s">
        <v>9427</v>
      </c>
      <c r="R368" s="190" t="s">
        <v>2973</v>
      </c>
      <c r="S368" s="191" t="s">
        <v>2973</v>
      </c>
      <c r="T368" s="152" t="s">
        <v>8052</v>
      </c>
      <c r="U368" s="152" t="s">
        <v>9429</v>
      </c>
      <c r="V368" s="152" t="s">
        <v>9770</v>
      </c>
      <c r="W368" s="152" t="s">
        <v>2967</v>
      </c>
      <c r="X368" s="152" t="s">
        <v>9771</v>
      </c>
      <c r="Y368" s="188" t="s">
        <v>25</v>
      </c>
      <c r="Z368" s="189" t="str">
        <f>VLOOKUP(D368,TIPOLOGIA!A:F,5,0)</f>
        <v>TERRESTRE</v>
      </c>
      <c r="AA368" s="152" t="s">
        <v>1414</v>
      </c>
      <c r="AB368" s="152">
        <v>1</v>
      </c>
      <c r="AC368" s="152">
        <v>0</v>
      </c>
      <c r="AD368" s="87">
        <f>IF(W368="SOPORTE_TELEFÓNICO",'BASE LIQUIDACION REDEBAN 2025'!$B$19,IF(Y368="TIPO I",'BASE LIQUIDACION REDEBAN 2025'!$C$2,IF(Y368="TIPO II",'BASE LIQUIDACION REDEBAN 2025'!$C$3,IF(Y368="TIPO III",'BASE LIQUIDACION REDEBAN 2025'!$C$4,IF(Y368="TIPO IV",'BASE LIQUIDACION REDEBAN 2025'!$C$5,IF(Z368="AEREO",'BASE LIQUIDACION REDEBAN 2025'!$B$6,'BASE LIQUIDACION REDEBAN 2025'!$C$5))))))</f>
        <v>65960.072302</v>
      </c>
      <c r="AE368" s="87">
        <f>IF(OR(W368="SOPORTE_TELEFÓNICO",W368="ENVÍO"),0,IF(Y368="TIPO I",'BASE LIQUIDACION REDEBAN 2025'!$B$10,IF(Y368="TIPO II",'BASE LIQUIDACION REDEBAN 2025'!$B$11,IF(Y368="TIPO III",'BASE LIQUIDACION REDEBAN 2025'!$B$12,'BASE LIQUIDACION REDEBAN 2025'!$B$13))))</f>
        <v>75096.394270399993</v>
      </c>
      <c r="AF368" s="87">
        <f t="shared" si="5"/>
        <v>65960.072302</v>
      </c>
    </row>
    <row r="369" spans="1:32">
      <c r="A369" s="152" t="s">
        <v>80</v>
      </c>
      <c r="B369" s="152" t="str">
        <f>VLOOKUP(A369,'CENTRO DE COSTOS'!A:D,4,FALSE)</f>
        <v>JOSE MAURICIO HERNANDEZ ROJAS</v>
      </c>
      <c r="C369" s="152" t="str">
        <f>VLOOKUP(A369,'CENTRO DE COSTOS'!A:D,2,FALSE)</f>
        <v>0004-0001</v>
      </c>
      <c r="D369" s="152">
        <v>13001</v>
      </c>
      <c r="E369" s="152">
        <v>13869749</v>
      </c>
      <c r="F369" s="152">
        <v>77160</v>
      </c>
      <c r="G369" s="152" t="s">
        <v>8049</v>
      </c>
      <c r="H369" s="152" t="s">
        <v>303</v>
      </c>
      <c r="I369" s="152" t="s">
        <v>80</v>
      </c>
      <c r="J369" s="152" t="s">
        <v>9772</v>
      </c>
      <c r="K369" s="152" t="s">
        <v>159</v>
      </c>
      <c r="L369" s="152" t="s">
        <v>9773</v>
      </c>
      <c r="M369" s="153">
        <v>45882.70208333333</v>
      </c>
      <c r="N369" s="153">
        <v>45885.479166666664</v>
      </c>
      <c r="O369" s="186"/>
      <c r="P369" s="152" t="s">
        <v>9427</v>
      </c>
      <c r="Q369" s="152" t="s">
        <v>9427</v>
      </c>
      <c r="R369" s="190" t="s">
        <v>2973</v>
      </c>
      <c r="S369" s="191" t="s">
        <v>2973</v>
      </c>
      <c r="T369" s="152" t="s">
        <v>8052</v>
      </c>
      <c r="U369" s="152" t="s">
        <v>9429</v>
      </c>
      <c r="V369" s="152" t="s">
        <v>9774</v>
      </c>
      <c r="W369" s="152" t="s">
        <v>2967</v>
      </c>
      <c r="X369" s="152" t="s">
        <v>9775</v>
      </c>
      <c r="Y369" s="188" t="s">
        <v>25</v>
      </c>
      <c r="Z369" s="189" t="str">
        <f>VLOOKUP(D369,TIPOLOGIA!A:F,5,0)</f>
        <v>TERRESTRE</v>
      </c>
      <c r="AA369" s="152" t="s">
        <v>337</v>
      </c>
      <c r="AB369" s="152">
        <v>1</v>
      </c>
      <c r="AC369" s="152">
        <v>0</v>
      </c>
      <c r="AD369" s="87">
        <f>IF(W369="SOPORTE_TELEFÓNICO",'BASE LIQUIDACION REDEBAN 2025'!$B$19,IF(Y369="TIPO I",'BASE LIQUIDACION REDEBAN 2025'!$C$2,IF(Y369="TIPO II",'BASE LIQUIDACION REDEBAN 2025'!$C$3,IF(Y369="TIPO III",'BASE LIQUIDACION REDEBAN 2025'!$C$4,IF(Y369="TIPO IV",'BASE LIQUIDACION REDEBAN 2025'!$C$5,IF(Z369="AEREO",'BASE LIQUIDACION REDEBAN 2025'!$B$6,'BASE LIQUIDACION REDEBAN 2025'!$C$5))))))</f>
        <v>65960.072302</v>
      </c>
      <c r="AE369" s="87">
        <f>IF(OR(W369="SOPORTE_TELEFÓNICO",W369="ENVÍO"),0,IF(Y369="TIPO I",'BASE LIQUIDACION REDEBAN 2025'!$B$10,IF(Y369="TIPO II",'BASE LIQUIDACION REDEBAN 2025'!$B$11,IF(Y369="TIPO III",'BASE LIQUIDACION REDEBAN 2025'!$B$12,'BASE LIQUIDACION REDEBAN 2025'!$B$13))))</f>
        <v>75096.394270399993</v>
      </c>
      <c r="AF369" s="87">
        <f t="shared" si="5"/>
        <v>65960.072302</v>
      </c>
    </row>
    <row r="370" spans="1:32">
      <c r="A370" s="152" t="s">
        <v>68</v>
      </c>
      <c r="B370" s="152" t="str">
        <f>VLOOKUP(A370,'CENTRO DE COSTOS'!A:D,4,FALSE)</f>
        <v>WILLIAM ASDRUBAL ROZO ROZO</v>
      </c>
      <c r="C370" s="152" t="str">
        <f>VLOOKUP(A370,'CENTRO DE COSTOS'!A:D,2,FALSE)</f>
        <v>0004-0004</v>
      </c>
      <c r="D370" s="152">
        <v>11001</v>
      </c>
      <c r="E370" s="152">
        <v>13891243</v>
      </c>
      <c r="F370" s="152">
        <v>80827</v>
      </c>
      <c r="G370" s="152" t="s">
        <v>8049</v>
      </c>
      <c r="H370" s="152" t="s">
        <v>470</v>
      </c>
      <c r="I370" s="152" t="s">
        <v>68</v>
      </c>
      <c r="J370" s="152" t="s">
        <v>874</v>
      </c>
      <c r="K370" s="152" t="s">
        <v>159</v>
      </c>
      <c r="L370" s="152" t="s">
        <v>9776</v>
      </c>
      <c r="M370" s="153">
        <v>45884.498611111114</v>
      </c>
      <c r="N370" s="153">
        <v>45885.541666666664</v>
      </c>
      <c r="O370" s="186"/>
      <c r="P370" s="152" t="s">
        <v>3032</v>
      </c>
      <c r="Q370" s="152" t="s">
        <v>3032</v>
      </c>
      <c r="R370" s="190" t="s">
        <v>200</v>
      </c>
      <c r="S370" s="191" t="s">
        <v>739</v>
      </c>
      <c r="T370" s="152" t="s">
        <v>8052</v>
      </c>
      <c r="U370" s="152" t="s">
        <v>9429</v>
      </c>
      <c r="V370" s="152" t="s">
        <v>9777</v>
      </c>
      <c r="W370" s="152" t="s">
        <v>2967</v>
      </c>
      <c r="X370" s="152" t="s">
        <v>876</v>
      </c>
      <c r="Y370" s="188" t="s">
        <v>25</v>
      </c>
      <c r="Z370" s="189" t="str">
        <f>VLOOKUP(D370,TIPOLOGIA!A:F,5,0)</f>
        <v>TERRESTRE</v>
      </c>
      <c r="AA370" s="152" t="s">
        <v>3836</v>
      </c>
      <c r="AB370" s="152">
        <v>1</v>
      </c>
      <c r="AC370" s="152">
        <v>0</v>
      </c>
      <c r="AD370" s="87">
        <f>IF(W370="SOPORTE_TELEFÓNICO",'BASE LIQUIDACION REDEBAN 2025'!$B$19,IF(Y370="TIPO I",'BASE LIQUIDACION REDEBAN 2025'!$C$2,IF(Y370="TIPO II",'BASE LIQUIDACION REDEBAN 2025'!$C$3,IF(Y370="TIPO III",'BASE LIQUIDACION REDEBAN 2025'!$C$4,IF(Y370="TIPO IV",'BASE LIQUIDACION REDEBAN 2025'!$C$5,IF(Z370="AEREO",'BASE LIQUIDACION REDEBAN 2025'!$B$6,'BASE LIQUIDACION REDEBAN 2025'!$C$5))))))</f>
        <v>65960.072302</v>
      </c>
      <c r="AE370" s="87">
        <f>IF(OR(W370="SOPORTE_TELEFÓNICO",W370="ENVÍO"),0,IF(Y370="TIPO I",'BASE LIQUIDACION REDEBAN 2025'!$B$10,IF(Y370="TIPO II",'BASE LIQUIDACION REDEBAN 2025'!$B$11,IF(Y370="TIPO III",'BASE LIQUIDACION REDEBAN 2025'!$B$12,'BASE LIQUIDACION REDEBAN 2025'!$B$13))))</f>
        <v>75096.394270399993</v>
      </c>
      <c r="AF370" s="87">
        <f t="shared" si="5"/>
        <v>65960.072302</v>
      </c>
    </row>
    <row r="371" spans="1:32">
      <c r="A371" s="152" t="s">
        <v>98</v>
      </c>
      <c r="B371" s="152" t="str">
        <f>VLOOKUP(A371,'CENTRO DE COSTOS'!A:D,4,FALSE)</f>
        <v>MIGUEL JULIÁN HERNÁNDEZ GUARÍN</v>
      </c>
      <c r="C371" s="152" t="str">
        <f>VLOOKUP(A371,'CENTRO DE COSTOS'!A:D,2,FALSE)</f>
        <v>0004-0008</v>
      </c>
      <c r="D371" s="152">
        <v>15176</v>
      </c>
      <c r="E371" s="152">
        <v>2591185</v>
      </c>
      <c r="F371" s="152">
        <v>78515</v>
      </c>
      <c r="G371" s="152" t="s">
        <v>8049</v>
      </c>
      <c r="H371" s="152" t="s">
        <v>241</v>
      </c>
      <c r="I371" s="152" t="s">
        <v>371</v>
      </c>
      <c r="J371" s="152" t="s">
        <v>9778</v>
      </c>
      <c r="K371" s="152" t="s">
        <v>159</v>
      </c>
      <c r="L371" s="152" t="s">
        <v>9779</v>
      </c>
      <c r="M371" s="153">
        <v>45882.423611111109</v>
      </c>
      <c r="N371" s="153">
        <v>45885.550694444442</v>
      </c>
      <c r="O371" s="186"/>
      <c r="P371" s="152" t="s">
        <v>9434</v>
      </c>
      <c r="Q371" s="152" t="s">
        <v>9434</v>
      </c>
      <c r="R371" s="190" t="s">
        <v>161</v>
      </c>
      <c r="S371" s="191" t="s">
        <v>161</v>
      </c>
      <c r="T371" s="152" t="s">
        <v>8052</v>
      </c>
      <c r="U371" s="152" t="s">
        <v>9429</v>
      </c>
      <c r="V371" s="152" t="s">
        <v>9780</v>
      </c>
      <c r="W371" s="152" t="s">
        <v>2967</v>
      </c>
      <c r="X371" s="152" t="s">
        <v>9781</v>
      </c>
      <c r="Y371" s="188" t="s">
        <v>30</v>
      </c>
      <c r="Z371" s="189" t="str">
        <f>VLOOKUP(D371,TIPOLOGIA!A:F,5,0)</f>
        <v>TERRESTRE</v>
      </c>
      <c r="AA371" s="152" t="s">
        <v>1148</v>
      </c>
      <c r="AB371" s="152">
        <v>1</v>
      </c>
      <c r="AC371" s="152">
        <v>0</v>
      </c>
      <c r="AD371" s="87">
        <f>IF(W371="SOPORTE_TELEFÓNICO",'BASE LIQUIDACION REDEBAN 2025'!$B$19,IF(Y371="TIPO I",'BASE LIQUIDACION REDEBAN 2025'!$C$2,IF(Y371="TIPO II",'BASE LIQUIDACION REDEBAN 2025'!$C$3,IF(Y371="TIPO III",'BASE LIQUIDACION REDEBAN 2025'!$C$4,IF(Y371="TIPO IV",'BASE LIQUIDACION REDEBAN 2025'!$C$5,IF(Z371="AEREO",'BASE LIQUIDACION REDEBAN 2025'!$B$6,'BASE LIQUIDACION REDEBAN 2025'!$C$5))))))</f>
        <v>275728.78077800001</v>
      </c>
      <c r="AE371" s="87">
        <f>IF(OR(W371="SOPORTE_TELEFÓNICO",W371="ENVÍO"),0,IF(Y371="TIPO I",'BASE LIQUIDACION REDEBAN 2025'!$B$10,IF(Y371="TIPO II",'BASE LIQUIDACION REDEBAN 2025'!$B$11,IF(Y371="TIPO III",'BASE LIQUIDACION REDEBAN 2025'!$B$12,'BASE LIQUIDACION REDEBAN 2025'!$B$13))))</f>
        <v>196536.5258152</v>
      </c>
      <c r="AF371" s="87">
        <f t="shared" si="5"/>
        <v>275728.78077800001</v>
      </c>
    </row>
    <row r="372" spans="1:32">
      <c r="A372" s="152" t="s">
        <v>68</v>
      </c>
      <c r="B372" s="152" t="str">
        <f>VLOOKUP(A372,'CENTRO DE COSTOS'!A:D,4,FALSE)</f>
        <v>WILLIAM ASDRUBAL ROZO ROZO</v>
      </c>
      <c r="C372" s="152" t="str">
        <f>VLOOKUP(A372,'CENTRO DE COSTOS'!A:D,2,FALSE)</f>
        <v>0004-0004</v>
      </c>
      <c r="D372" s="152">
        <v>11001</v>
      </c>
      <c r="E372" s="152">
        <v>2602447</v>
      </c>
      <c r="F372" s="152">
        <v>50104</v>
      </c>
      <c r="G372" s="152" t="s">
        <v>8049</v>
      </c>
      <c r="H372" s="152" t="s">
        <v>470</v>
      </c>
      <c r="I372" s="152" t="s">
        <v>68</v>
      </c>
      <c r="J372" s="152" t="s">
        <v>5553</v>
      </c>
      <c r="K372" s="152" t="s">
        <v>159</v>
      </c>
      <c r="L372" s="152" t="s">
        <v>9782</v>
      </c>
      <c r="M372" s="153">
        <v>45884.400694444441</v>
      </c>
      <c r="N372" s="153">
        <v>45885.555555555555</v>
      </c>
      <c r="O372" s="186"/>
      <c r="P372" s="152" t="s">
        <v>9434</v>
      </c>
      <c r="Q372" s="152" t="s">
        <v>9434</v>
      </c>
      <c r="R372" s="190" t="s">
        <v>200</v>
      </c>
      <c r="S372" s="191" t="s">
        <v>739</v>
      </c>
      <c r="T372" s="152" t="s">
        <v>8052</v>
      </c>
      <c r="U372" s="152" t="s">
        <v>9429</v>
      </c>
      <c r="V372" s="152" t="s">
        <v>9783</v>
      </c>
      <c r="W372" s="152" t="s">
        <v>2967</v>
      </c>
      <c r="X372" s="152" t="s">
        <v>9784</v>
      </c>
      <c r="Y372" s="188" t="s">
        <v>25</v>
      </c>
      <c r="Z372" s="189" t="str">
        <f>VLOOKUP(D372,TIPOLOGIA!A:F,5,0)</f>
        <v>TERRESTRE</v>
      </c>
      <c r="AA372" s="152" t="s">
        <v>573</v>
      </c>
      <c r="AB372" s="152">
        <v>1</v>
      </c>
      <c r="AC372" s="152">
        <v>0</v>
      </c>
      <c r="AD372" s="87">
        <f>IF(W372="SOPORTE_TELEFÓNICO",'BASE LIQUIDACION REDEBAN 2025'!$B$19,IF(Y372="TIPO I",'BASE LIQUIDACION REDEBAN 2025'!$C$2,IF(Y372="TIPO II",'BASE LIQUIDACION REDEBAN 2025'!$C$3,IF(Y372="TIPO III",'BASE LIQUIDACION REDEBAN 2025'!$C$4,IF(Y372="TIPO IV",'BASE LIQUIDACION REDEBAN 2025'!$C$5,IF(Z372="AEREO",'BASE LIQUIDACION REDEBAN 2025'!$B$6,'BASE LIQUIDACION REDEBAN 2025'!$C$5))))))</f>
        <v>65960.072302</v>
      </c>
      <c r="AE372" s="87">
        <f>IF(OR(W372="SOPORTE_TELEFÓNICO",W372="ENVÍO"),0,IF(Y372="TIPO I",'BASE LIQUIDACION REDEBAN 2025'!$B$10,IF(Y372="TIPO II",'BASE LIQUIDACION REDEBAN 2025'!$B$11,IF(Y372="TIPO III",'BASE LIQUIDACION REDEBAN 2025'!$B$12,'BASE LIQUIDACION REDEBAN 2025'!$B$13))))</f>
        <v>75096.394270399993</v>
      </c>
      <c r="AF372" s="87">
        <f t="shared" si="5"/>
        <v>65960.072302</v>
      </c>
    </row>
    <row r="373" spans="1:32">
      <c r="A373" s="152" t="s">
        <v>87</v>
      </c>
      <c r="B373" s="152" t="str">
        <f>VLOOKUP(A373,'CENTRO DE COSTOS'!A:D,4,FALSE)</f>
        <v>DIEGO FERNANDO HENAO CARDONA</v>
      </c>
      <c r="C373" s="152" t="str">
        <f>VLOOKUP(A373,'CENTRO DE COSTOS'!A:D,2,FALSE)</f>
        <v>0004-0002</v>
      </c>
      <c r="D373" s="152">
        <v>17001</v>
      </c>
      <c r="E373" s="152">
        <v>2604422</v>
      </c>
      <c r="F373" s="152">
        <v>73809</v>
      </c>
      <c r="G373" s="152" t="s">
        <v>8049</v>
      </c>
      <c r="H373" s="152" t="s">
        <v>477</v>
      </c>
      <c r="I373" s="152" t="s">
        <v>87</v>
      </c>
      <c r="J373" s="152" t="s">
        <v>9785</v>
      </c>
      <c r="K373" s="152" t="s">
        <v>159</v>
      </c>
      <c r="L373" s="152" t="s">
        <v>9786</v>
      </c>
      <c r="M373" s="153">
        <v>45884.593055555553</v>
      </c>
      <c r="N373" s="153">
        <v>45885.556944444441</v>
      </c>
      <c r="O373" s="186"/>
      <c r="P373" s="152" t="s">
        <v>9434</v>
      </c>
      <c r="Q373" s="152" t="s">
        <v>9434</v>
      </c>
      <c r="R373" s="190" t="s">
        <v>2973</v>
      </c>
      <c r="S373" s="191" t="s">
        <v>2973</v>
      </c>
      <c r="T373" s="152" t="s">
        <v>8052</v>
      </c>
      <c r="U373" s="152" t="s">
        <v>9429</v>
      </c>
      <c r="V373" s="152" t="s">
        <v>9787</v>
      </c>
      <c r="W373" s="152" t="s">
        <v>2967</v>
      </c>
      <c r="X373" s="152" t="s">
        <v>9788</v>
      </c>
      <c r="Y373" s="188" t="s">
        <v>25</v>
      </c>
      <c r="Z373" s="189" t="str">
        <f>VLOOKUP(D373,TIPOLOGIA!A:F,5,0)</f>
        <v>TERRESTRE</v>
      </c>
      <c r="AA373" s="152" t="s">
        <v>482</v>
      </c>
      <c r="AB373" s="152">
        <v>1</v>
      </c>
      <c r="AC373" s="152">
        <v>0</v>
      </c>
      <c r="AD373" s="87">
        <f>IF(W373="SOPORTE_TELEFÓNICO",'BASE LIQUIDACION REDEBAN 2025'!$B$19,IF(Y373="TIPO I",'BASE LIQUIDACION REDEBAN 2025'!$C$2,IF(Y373="TIPO II",'BASE LIQUIDACION REDEBAN 2025'!$C$3,IF(Y373="TIPO III",'BASE LIQUIDACION REDEBAN 2025'!$C$4,IF(Y373="TIPO IV",'BASE LIQUIDACION REDEBAN 2025'!$C$5,IF(Z373="AEREO",'BASE LIQUIDACION REDEBAN 2025'!$B$6,'BASE LIQUIDACION REDEBAN 2025'!$C$5))))))</f>
        <v>65960.072302</v>
      </c>
      <c r="AE373" s="87">
        <f>IF(OR(W373="SOPORTE_TELEFÓNICO",W373="ENVÍO"),0,IF(Y373="TIPO I",'BASE LIQUIDACION REDEBAN 2025'!$B$10,IF(Y373="TIPO II",'BASE LIQUIDACION REDEBAN 2025'!$B$11,IF(Y373="TIPO III",'BASE LIQUIDACION REDEBAN 2025'!$B$12,'BASE LIQUIDACION REDEBAN 2025'!$B$13))))</f>
        <v>75096.394270399993</v>
      </c>
      <c r="AF373" s="87">
        <f t="shared" si="5"/>
        <v>65960.072302</v>
      </c>
    </row>
    <row r="374" spans="1:32">
      <c r="A374" s="152" t="s">
        <v>90</v>
      </c>
      <c r="B374" s="152" t="str">
        <f>VLOOKUP(A374,'CENTRO DE COSTOS'!A:D,4,FALSE)</f>
        <v>JUAN SEBASTIÁN RÍOS CASTRILLÓN</v>
      </c>
      <c r="C374" s="152" t="str">
        <f>VLOOKUP(A374,'CENTRO DE COSTOS'!A:D,2,FALSE)</f>
        <v>0004-0005</v>
      </c>
      <c r="D374" s="152">
        <v>5001</v>
      </c>
      <c r="E374" s="152">
        <v>2598728</v>
      </c>
      <c r="F374" s="152">
        <v>79162</v>
      </c>
      <c r="G374" s="152" t="s">
        <v>8049</v>
      </c>
      <c r="H374" s="152" t="s">
        <v>197</v>
      </c>
      <c r="I374" s="152" t="s">
        <v>90</v>
      </c>
      <c r="J374" s="152" t="s">
        <v>9789</v>
      </c>
      <c r="K374" s="152" t="s">
        <v>159</v>
      </c>
      <c r="L374" s="152" t="s">
        <v>9790</v>
      </c>
      <c r="M374" s="153">
        <v>45883.580555555556</v>
      </c>
      <c r="N374" s="153">
        <v>45885.558333333334</v>
      </c>
      <c r="O374" s="186"/>
      <c r="P374" s="152" t="s">
        <v>9434</v>
      </c>
      <c r="Q374" s="152" t="s">
        <v>9434</v>
      </c>
      <c r="R374" s="190" t="s">
        <v>2973</v>
      </c>
      <c r="S374" s="191" t="s">
        <v>2973</v>
      </c>
      <c r="T374" s="152" t="s">
        <v>8052</v>
      </c>
      <c r="U374" s="152" t="s">
        <v>9429</v>
      </c>
      <c r="V374" s="152" t="s">
        <v>9791</v>
      </c>
      <c r="W374" s="152" t="s">
        <v>2967</v>
      </c>
      <c r="X374" s="152" t="s">
        <v>9792</v>
      </c>
      <c r="Y374" s="188" t="s">
        <v>25</v>
      </c>
      <c r="Z374" s="189" t="str">
        <f>VLOOKUP(D374,TIPOLOGIA!A:F,5,0)</f>
        <v>TERRESTRE</v>
      </c>
      <c r="AA374" s="152" t="s">
        <v>209</v>
      </c>
      <c r="AB374" s="152">
        <v>1</v>
      </c>
      <c r="AC374" s="152">
        <v>0</v>
      </c>
      <c r="AD374" s="87">
        <f>IF(W374="SOPORTE_TELEFÓNICO",'BASE LIQUIDACION REDEBAN 2025'!$B$19,IF(Y374="TIPO I",'BASE LIQUIDACION REDEBAN 2025'!$C$2,IF(Y374="TIPO II",'BASE LIQUIDACION REDEBAN 2025'!$C$3,IF(Y374="TIPO III",'BASE LIQUIDACION REDEBAN 2025'!$C$4,IF(Y374="TIPO IV",'BASE LIQUIDACION REDEBAN 2025'!$C$5,IF(Z374="AEREO",'BASE LIQUIDACION REDEBAN 2025'!$B$6,'BASE LIQUIDACION REDEBAN 2025'!$C$5))))))</f>
        <v>65960.072302</v>
      </c>
      <c r="AE374" s="87">
        <f>IF(OR(W374="SOPORTE_TELEFÓNICO",W374="ENVÍO"),0,IF(Y374="TIPO I",'BASE LIQUIDACION REDEBAN 2025'!$B$10,IF(Y374="TIPO II",'BASE LIQUIDACION REDEBAN 2025'!$B$11,IF(Y374="TIPO III",'BASE LIQUIDACION REDEBAN 2025'!$B$12,'BASE LIQUIDACION REDEBAN 2025'!$B$13))))</f>
        <v>75096.394270399993</v>
      </c>
      <c r="AF374" s="87">
        <f t="shared" si="5"/>
        <v>65960.072302</v>
      </c>
    </row>
    <row r="375" spans="1:32">
      <c r="A375" s="152" t="s">
        <v>87</v>
      </c>
      <c r="B375" s="152" t="str">
        <f>VLOOKUP(A375,'CENTRO DE COSTOS'!A:D,4,FALSE)</f>
        <v>DIEGO FERNANDO HENAO CARDONA</v>
      </c>
      <c r="C375" s="152" t="str">
        <f>VLOOKUP(A375,'CENTRO DE COSTOS'!A:D,2,FALSE)</f>
        <v>0004-0002</v>
      </c>
      <c r="D375" s="152">
        <v>17001</v>
      </c>
      <c r="E375" s="152">
        <v>2602379</v>
      </c>
      <c r="F375" s="152">
        <v>46130</v>
      </c>
      <c r="G375" s="152" t="s">
        <v>8049</v>
      </c>
      <c r="H375" s="152" t="s">
        <v>477</v>
      </c>
      <c r="I375" s="152" t="s">
        <v>87</v>
      </c>
      <c r="J375" s="152" t="s">
        <v>9793</v>
      </c>
      <c r="K375" s="152" t="s">
        <v>159</v>
      </c>
      <c r="L375" s="152" t="s">
        <v>9794</v>
      </c>
      <c r="M375" s="153">
        <v>45884.404861111114</v>
      </c>
      <c r="N375" s="153">
        <v>45885.55972222222</v>
      </c>
      <c r="O375" s="186"/>
      <c r="P375" s="152" t="s">
        <v>9434</v>
      </c>
      <c r="Q375" s="152" t="s">
        <v>9434</v>
      </c>
      <c r="R375" s="190" t="s">
        <v>2973</v>
      </c>
      <c r="S375" s="191" t="s">
        <v>2973</v>
      </c>
      <c r="T375" s="152" t="s">
        <v>8052</v>
      </c>
      <c r="U375" s="152" t="s">
        <v>9429</v>
      </c>
      <c r="V375" s="152" t="s">
        <v>9795</v>
      </c>
      <c r="W375" s="152" t="s">
        <v>2967</v>
      </c>
      <c r="X375" s="152" t="s">
        <v>9796</v>
      </c>
      <c r="Y375" s="188" t="s">
        <v>25</v>
      </c>
      <c r="Z375" s="189" t="str">
        <f>VLOOKUP(D375,TIPOLOGIA!A:F,5,0)</f>
        <v>TERRESTRE</v>
      </c>
      <c r="AA375" s="152" t="s">
        <v>482</v>
      </c>
      <c r="AB375" s="152">
        <v>1</v>
      </c>
      <c r="AC375" s="152">
        <v>0</v>
      </c>
      <c r="AD375" s="87">
        <f>IF(W375="SOPORTE_TELEFÓNICO",'BASE LIQUIDACION REDEBAN 2025'!$B$19,IF(Y375="TIPO I",'BASE LIQUIDACION REDEBAN 2025'!$C$2,IF(Y375="TIPO II",'BASE LIQUIDACION REDEBAN 2025'!$C$3,IF(Y375="TIPO III",'BASE LIQUIDACION REDEBAN 2025'!$C$4,IF(Y375="TIPO IV",'BASE LIQUIDACION REDEBAN 2025'!$C$5,IF(Z375="AEREO",'BASE LIQUIDACION REDEBAN 2025'!$B$6,'BASE LIQUIDACION REDEBAN 2025'!$C$5))))))</f>
        <v>65960.072302</v>
      </c>
      <c r="AE375" s="87">
        <f>IF(OR(W375="SOPORTE_TELEFÓNICO",W375="ENVÍO"),0,IF(Y375="TIPO I",'BASE LIQUIDACION REDEBAN 2025'!$B$10,IF(Y375="TIPO II",'BASE LIQUIDACION REDEBAN 2025'!$B$11,IF(Y375="TIPO III",'BASE LIQUIDACION REDEBAN 2025'!$B$12,'BASE LIQUIDACION REDEBAN 2025'!$B$13))))</f>
        <v>75096.394270399993</v>
      </c>
      <c r="AF375" s="87">
        <f t="shared" si="5"/>
        <v>65960.072302</v>
      </c>
    </row>
    <row r="376" spans="1:32">
      <c r="A376" s="152" t="s">
        <v>90</v>
      </c>
      <c r="B376" s="152" t="str">
        <f>VLOOKUP(A376,'CENTRO DE COSTOS'!A:D,4,FALSE)</f>
        <v>JUAN SEBASTIÁN RÍOS CASTRILLÓN</v>
      </c>
      <c r="C376" s="152" t="str">
        <f>VLOOKUP(A376,'CENTRO DE COSTOS'!A:D,2,FALSE)</f>
        <v>0004-0005</v>
      </c>
      <c r="D376" s="152">
        <v>5001</v>
      </c>
      <c r="E376" s="152">
        <v>2593481</v>
      </c>
      <c r="F376" s="152">
        <v>79436</v>
      </c>
      <c r="G376" s="152" t="s">
        <v>8049</v>
      </c>
      <c r="H376" s="152" t="s">
        <v>197</v>
      </c>
      <c r="I376" s="152" t="s">
        <v>90</v>
      </c>
      <c r="J376" s="152" t="s">
        <v>5317</v>
      </c>
      <c r="K376" s="152" t="s">
        <v>159</v>
      </c>
      <c r="L376" s="152" t="s">
        <v>9797</v>
      </c>
      <c r="M376" s="153">
        <v>45882.633333333331</v>
      </c>
      <c r="N376" s="153">
        <v>45888.495833333334</v>
      </c>
      <c r="O376" s="186"/>
      <c r="P376" s="152" t="s">
        <v>9434</v>
      </c>
      <c r="Q376" s="152" t="s">
        <v>9434</v>
      </c>
      <c r="R376" s="190" t="s">
        <v>2973</v>
      </c>
      <c r="S376" s="191" t="s">
        <v>2973</v>
      </c>
      <c r="T376" s="152" t="s">
        <v>9439</v>
      </c>
      <c r="U376" s="152" t="s">
        <v>9440</v>
      </c>
      <c r="V376" s="193" t="s">
        <v>9798</v>
      </c>
      <c r="W376" s="152" t="s">
        <v>2967</v>
      </c>
      <c r="X376" s="152" t="s">
        <v>5320</v>
      </c>
      <c r="Y376" s="188" t="s">
        <v>25</v>
      </c>
      <c r="Z376" s="189" t="str">
        <f>VLOOKUP(D376,TIPOLOGIA!A:F,5,0)</f>
        <v>TERRESTRE</v>
      </c>
      <c r="AA376" s="152" t="s">
        <v>689</v>
      </c>
      <c r="AB376" s="152">
        <v>2</v>
      </c>
      <c r="AC376" s="152">
        <v>0</v>
      </c>
      <c r="AD376" s="87">
        <f>IF(W376="SOPORTE_TELEFÓNICO",'BASE LIQUIDACION REDEBAN 2025'!$B$19,IF(Y376="TIPO I",'BASE LIQUIDACION REDEBAN 2025'!$C$2,IF(Y376="TIPO II",'BASE LIQUIDACION REDEBAN 2025'!$C$3,IF(Y376="TIPO III",'BASE LIQUIDACION REDEBAN 2025'!$C$4,IF(Y376="TIPO IV",'BASE LIQUIDACION REDEBAN 2025'!$C$5,IF(Z376="AEREO",'BASE LIQUIDACION REDEBAN 2025'!$B$6,'BASE LIQUIDACION REDEBAN 2025'!$C$5))))))</f>
        <v>65960.072302</v>
      </c>
      <c r="AE376" s="87">
        <f>IF(OR(W376="SOPORTE_TELEFÓNICO",W376="ENVÍO"),0,IF(Y376="TIPO I",'BASE LIQUIDACION REDEBAN 2025'!$B$10,IF(Y376="TIPO II",'BASE LIQUIDACION REDEBAN 2025'!$B$11,IF(Y376="TIPO III",'BASE LIQUIDACION REDEBAN 2025'!$B$12,'BASE LIQUIDACION REDEBAN 2025'!$B$13))))</f>
        <v>75096.394270399993</v>
      </c>
      <c r="AF376" s="87">
        <f t="shared" si="5"/>
        <v>131920.144604</v>
      </c>
    </row>
    <row r="377" spans="1:32">
      <c r="A377" s="152" t="s">
        <v>68</v>
      </c>
      <c r="B377" s="152" t="str">
        <f>VLOOKUP(A377,'CENTRO DE COSTOS'!A:D,4,FALSE)</f>
        <v>WILLIAM ASDRUBAL ROZO ROZO</v>
      </c>
      <c r="C377" s="152" t="str">
        <f>VLOOKUP(A377,'CENTRO DE COSTOS'!A:D,2,FALSE)</f>
        <v>0004-0004</v>
      </c>
      <c r="D377" s="152">
        <v>11001</v>
      </c>
      <c r="E377" s="152">
        <v>13856531</v>
      </c>
      <c r="F377" s="152">
        <v>62211</v>
      </c>
      <c r="G377" s="152" t="s">
        <v>8049</v>
      </c>
      <c r="H377" s="152" t="s">
        <v>470</v>
      </c>
      <c r="I377" s="152" t="s">
        <v>68</v>
      </c>
      <c r="J377" s="152" t="s">
        <v>9799</v>
      </c>
      <c r="K377" s="152" t="s">
        <v>159</v>
      </c>
      <c r="L377" s="152" t="s">
        <v>9800</v>
      </c>
      <c r="M377" s="153">
        <v>45882.70208333333</v>
      </c>
      <c r="N377" s="153">
        <v>45888.510416666664</v>
      </c>
      <c r="O377" s="186"/>
      <c r="P377" s="152" t="s">
        <v>9427</v>
      </c>
      <c r="Q377" s="152" t="s">
        <v>9427</v>
      </c>
      <c r="R377" s="190" t="s">
        <v>2973</v>
      </c>
      <c r="S377" s="191" t="s">
        <v>2973</v>
      </c>
      <c r="T377" s="152" t="s">
        <v>8052</v>
      </c>
      <c r="U377" s="152" t="s">
        <v>9429</v>
      </c>
      <c r="V377" s="193" t="s">
        <v>9801</v>
      </c>
      <c r="W377" s="152" t="s">
        <v>2967</v>
      </c>
      <c r="X377" s="152" t="s">
        <v>9802</v>
      </c>
      <c r="Y377" s="188" t="s">
        <v>25</v>
      </c>
      <c r="Z377" s="189" t="str">
        <f>VLOOKUP(D377,TIPOLOGIA!A:F,5,0)</f>
        <v>TERRESTRE</v>
      </c>
      <c r="AA377" s="152" t="s">
        <v>2153</v>
      </c>
      <c r="AB377" s="152">
        <v>1</v>
      </c>
      <c r="AC377" s="152">
        <v>0</v>
      </c>
      <c r="AD377" s="87">
        <f>IF(W377="SOPORTE_TELEFÓNICO",'BASE LIQUIDACION REDEBAN 2025'!$B$19,IF(Y377="TIPO I",'BASE LIQUIDACION REDEBAN 2025'!$C$2,IF(Y377="TIPO II",'BASE LIQUIDACION REDEBAN 2025'!$C$3,IF(Y377="TIPO III",'BASE LIQUIDACION REDEBAN 2025'!$C$4,IF(Y377="TIPO IV",'BASE LIQUIDACION REDEBAN 2025'!$C$5,IF(Z377="AEREO",'BASE LIQUIDACION REDEBAN 2025'!$B$6,'BASE LIQUIDACION REDEBAN 2025'!$C$5))))))</f>
        <v>65960.072302</v>
      </c>
      <c r="AE377" s="87">
        <f>IF(OR(W377="SOPORTE_TELEFÓNICO",W377="ENVÍO"),0,IF(Y377="TIPO I",'BASE LIQUIDACION REDEBAN 2025'!$B$10,IF(Y377="TIPO II",'BASE LIQUIDACION REDEBAN 2025'!$B$11,IF(Y377="TIPO III",'BASE LIQUIDACION REDEBAN 2025'!$B$12,'BASE LIQUIDACION REDEBAN 2025'!$B$13))))</f>
        <v>75096.394270399993</v>
      </c>
      <c r="AF377" s="87">
        <f t="shared" si="5"/>
        <v>65960.072302</v>
      </c>
    </row>
    <row r="378" spans="1:32">
      <c r="A378" s="152" t="s">
        <v>68</v>
      </c>
      <c r="B378" s="152" t="str">
        <f>VLOOKUP(A378,'CENTRO DE COSTOS'!A:D,4,FALSE)</f>
        <v>WILLIAM ASDRUBAL ROZO ROZO</v>
      </c>
      <c r="C378" s="152" t="str">
        <f>VLOOKUP(A378,'CENTRO DE COSTOS'!A:D,2,FALSE)</f>
        <v>0004-0004</v>
      </c>
      <c r="D378" s="152">
        <v>25845</v>
      </c>
      <c r="E378" s="152">
        <v>2601569</v>
      </c>
      <c r="F378" s="152">
        <v>79790</v>
      </c>
      <c r="G378" s="152" t="s">
        <v>8049</v>
      </c>
      <c r="H378" s="152" t="s">
        <v>470</v>
      </c>
      <c r="I378" s="152" t="s">
        <v>9803</v>
      </c>
      <c r="J378" s="152" t="s">
        <v>9804</v>
      </c>
      <c r="K378" s="152" t="s">
        <v>159</v>
      </c>
      <c r="L378" s="152" t="s">
        <v>9805</v>
      </c>
      <c r="M378" s="153">
        <v>45884.355555555558</v>
      </c>
      <c r="N378" s="153">
        <v>45888.525000000001</v>
      </c>
      <c r="O378" s="186"/>
      <c r="P378" s="152" t="s">
        <v>9434</v>
      </c>
      <c r="Q378" s="152" t="s">
        <v>9434</v>
      </c>
      <c r="R378" s="190" t="s">
        <v>161</v>
      </c>
      <c r="S378" s="191" t="s">
        <v>161</v>
      </c>
      <c r="T378" s="152" t="s">
        <v>8052</v>
      </c>
      <c r="U378" s="152" t="s">
        <v>9429</v>
      </c>
      <c r="V378" s="152" t="s">
        <v>9806</v>
      </c>
      <c r="W378" s="152" t="s">
        <v>2967</v>
      </c>
      <c r="X378" s="152" t="s">
        <v>9807</v>
      </c>
      <c r="Y378" s="188" t="s">
        <v>28</v>
      </c>
      <c r="Z378" s="189" t="str">
        <f>VLOOKUP(D378,TIPOLOGIA!A:F,5,0)</f>
        <v>TERRESTRE</v>
      </c>
      <c r="AA378" s="152" t="s">
        <v>3836</v>
      </c>
      <c r="AB378" s="152">
        <v>1</v>
      </c>
      <c r="AC378" s="152">
        <v>0</v>
      </c>
      <c r="AD378" s="87">
        <f>IF(W378="SOPORTE_TELEFÓNICO",'BASE LIQUIDACION REDEBAN 2025'!$B$19,IF(Y378="TIPO I",'BASE LIQUIDACION REDEBAN 2025'!$C$2,IF(Y378="TIPO II",'BASE LIQUIDACION REDEBAN 2025'!$C$3,IF(Y378="TIPO III",'BASE LIQUIDACION REDEBAN 2025'!$C$4,IF(Y378="TIPO IV",'BASE LIQUIDACION REDEBAN 2025'!$C$5,IF(Z378="AEREO",'BASE LIQUIDACION REDEBAN 2025'!$B$6,'BASE LIQUIDACION REDEBAN 2025'!$C$5))))))</f>
        <v>144967.87232000002</v>
      </c>
      <c r="AE378" s="87">
        <f>IF(OR(W378="SOPORTE_TELEFÓNICO",W378="ENVÍO"),0,IF(Y378="TIPO I",'BASE LIQUIDACION REDEBAN 2025'!$B$10,IF(Y378="TIPO II",'BASE LIQUIDACION REDEBAN 2025'!$B$11,IF(Y378="TIPO III",'BASE LIQUIDACION REDEBAN 2025'!$B$12,'BASE LIQUIDACION REDEBAN 2025'!$B$13))))</f>
        <v>140395.6348884</v>
      </c>
      <c r="AF378" s="87">
        <f t="shared" si="5"/>
        <v>144967.87232000002</v>
      </c>
    </row>
    <row r="379" spans="1:32">
      <c r="A379" s="152" t="s">
        <v>81</v>
      </c>
      <c r="B379" s="152" t="str">
        <f>VLOOKUP(A379,'CENTRO DE COSTOS'!A:D,4,FALSE)</f>
        <v>MIGUEL JULIÁN HERNÁNDEZ GUARÍN</v>
      </c>
      <c r="C379" s="152" t="str">
        <f>VLOOKUP(A379,'CENTRO DE COSTOS'!A:D,2,FALSE)</f>
        <v>0004-0008</v>
      </c>
      <c r="D379" s="152">
        <v>54518</v>
      </c>
      <c r="E379" s="152">
        <v>13856048</v>
      </c>
      <c r="F379" s="152">
        <v>77319</v>
      </c>
      <c r="G379" s="152" t="s">
        <v>8049</v>
      </c>
      <c r="H379" s="152" t="s">
        <v>317</v>
      </c>
      <c r="I379" s="152" t="s">
        <v>1491</v>
      </c>
      <c r="J379" s="152" t="s">
        <v>9808</v>
      </c>
      <c r="K379" s="152" t="s">
        <v>159</v>
      </c>
      <c r="L379" s="152" t="s">
        <v>9809</v>
      </c>
      <c r="M379" s="153">
        <v>45882.70208333333</v>
      </c>
      <c r="N379" s="153">
        <v>45888.553472222222</v>
      </c>
      <c r="O379" s="186"/>
      <c r="P379" s="152" t="s">
        <v>9427</v>
      </c>
      <c r="Q379" s="152" t="s">
        <v>9427</v>
      </c>
      <c r="R379" s="190" t="s">
        <v>2973</v>
      </c>
      <c r="S379" s="191" t="s">
        <v>2973</v>
      </c>
      <c r="T379" s="152" t="s">
        <v>8052</v>
      </c>
      <c r="U379" s="152" t="s">
        <v>9429</v>
      </c>
      <c r="V379" s="152" t="s">
        <v>9810</v>
      </c>
      <c r="W379" s="152" t="s">
        <v>2967</v>
      </c>
      <c r="X379" s="152" t="s">
        <v>9811</v>
      </c>
      <c r="Y379" s="188" t="s">
        <v>30</v>
      </c>
      <c r="Z379" s="189" t="str">
        <f>VLOOKUP(D379,TIPOLOGIA!A:F,5,0)</f>
        <v>TERRESTRE</v>
      </c>
      <c r="AA379" s="152" t="s">
        <v>401</v>
      </c>
      <c r="AB379" s="152">
        <v>1</v>
      </c>
      <c r="AC379" s="152">
        <v>0</v>
      </c>
      <c r="AD379" s="87">
        <f>IF(W379="SOPORTE_TELEFÓNICO",'BASE LIQUIDACION REDEBAN 2025'!$B$19,IF(Y379="TIPO I",'BASE LIQUIDACION REDEBAN 2025'!$C$2,IF(Y379="TIPO II",'BASE LIQUIDACION REDEBAN 2025'!$C$3,IF(Y379="TIPO III",'BASE LIQUIDACION REDEBAN 2025'!$C$4,IF(Y379="TIPO IV",'BASE LIQUIDACION REDEBAN 2025'!$C$5,IF(Z379="AEREO",'BASE LIQUIDACION REDEBAN 2025'!$B$6,'BASE LIQUIDACION REDEBAN 2025'!$C$5))))))</f>
        <v>275728.78077800001</v>
      </c>
      <c r="AE379" s="87">
        <f>IF(OR(W379="SOPORTE_TELEFÓNICO",W379="ENVÍO"),0,IF(Y379="TIPO I",'BASE LIQUIDACION REDEBAN 2025'!$B$10,IF(Y379="TIPO II",'BASE LIQUIDACION REDEBAN 2025'!$B$11,IF(Y379="TIPO III",'BASE LIQUIDACION REDEBAN 2025'!$B$12,'BASE LIQUIDACION REDEBAN 2025'!$B$13))))</f>
        <v>196536.5258152</v>
      </c>
      <c r="AF379" s="87">
        <f t="shared" si="5"/>
        <v>275728.78077800001</v>
      </c>
    </row>
    <row r="380" spans="1:32">
      <c r="A380" s="152" t="s">
        <v>100</v>
      </c>
      <c r="B380" s="152" t="str">
        <f>VLOOKUP(A380,'CENTRO DE COSTOS'!A:D,4,FALSE)</f>
        <v>KEVIN ALEXIS CORZO BUSTOS</v>
      </c>
      <c r="C380" s="152" t="str">
        <f>VLOOKUP(A380,'CENTRO DE COSTOS'!A:D,2,FALSE)</f>
        <v>0004-0007</v>
      </c>
      <c r="D380" s="152">
        <v>50577</v>
      </c>
      <c r="E380" s="152">
        <v>2596799</v>
      </c>
      <c r="F380" s="152">
        <v>67763</v>
      </c>
      <c r="G380" s="152" t="s">
        <v>8049</v>
      </c>
      <c r="H380" s="152" t="s">
        <v>295</v>
      </c>
      <c r="I380" s="152" t="s">
        <v>2625</v>
      </c>
      <c r="J380" s="152" t="s">
        <v>9812</v>
      </c>
      <c r="K380" s="152" t="s">
        <v>159</v>
      </c>
      <c r="L380" s="152" t="s">
        <v>9813</v>
      </c>
      <c r="M380" s="153">
        <v>45883.415277777778</v>
      </c>
      <c r="N380" s="153">
        <v>45888.560416666667</v>
      </c>
      <c r="O380" s="186"/>
      <c r="P380" s="152" t="s">
        <v>9434</v>
      </c>
      <c r="Q380" s="152" t="s">
        <v>9434</v>
      </c>
      <c r="R380" s="190" t="s">
        <v>2973</v>
      </c>
      <c r="S380" s="191" t="s">
        <v>2973</v>
      </c>
      <c r="T380" s="152" t="s">
        <v>8052</v>
      </c>
      <c r="U380" s="152" t="s">
        <v>9429</v>
      </c>
      <c r="V380" s="152" t="s">
        <v>9814</v>
      </c>
      <c r="W380" s="152" t="s">
        <v>2967</v>
      </c>
      <c r="X380" s="152" t="s">
        <v>9815</v>
      </c>
      <c r="Y380" s="188" t="s">
        <v>30</v>
      </c>
      <c r="Z380" s="189" t="str">
        <f>VLOOKUP(D380,TIPOLOGIA!A:F,5,0)</f>
        <v>TERRESTRE</v>
      </c>
      <c r="AA380" s="152" t="s">
        <v>362</v>
      </c>
      <c r="AB380" s="152">
        <v>1</v>
      </c>
      <c r="AC380" s="152">
        <v>0</v>
      </c>
      <c r="AD380" s="87">
        <f>IF(W380="SOPORTE_TELEFÓNICO",'BASE LIQUIDACION REDEBAN 2025'!$B$19,IF(Y380="TIPO I",'BASE LIQUIDACION REDEBAN 2025'!$C$2,IF(Y380="TIPO II",'BASE LIQUIDACION REDEBAN 2025'!$C$3,IF(Y380="TIPO III",'BASE LIQUIDACION REDEBAN 2025'!$C$4,IF(Y380="TIPO IV",'BASE LIQUIDACION REDEBAN 2025'!$C$5,IF(Z380="AEREO",'BASE LIQUIDACION REDEBAN 2025'!$B$6,'BASE LIQUIDACION REDEBAN 2025'!$C$5))))))</f>
        <v>275728.78077800001</v>
      </c>
      <c r="AE380" s="87">
        <f>IF(OR(W380="SOPORTE_TELEFÓNICO",W380="ENVÍO"),0,IF(Y380="TIPO I",'BASE LIQUIDACION REDEBAN 2025'!$B$10,IF(Y380="TIPO II",'BASE LIQUIDACION REDEBAN 2025'!$B$11,IF(Y380="TIPO III",'BASE LIQUIDACION REDEBAN 2025'!$B$12,'BASE LIQUIDACION REDEBAN 2025'!$B$13))))</f>
        <v>196536.5258152</v>
      </c>
      <c r="AF380" s="87">
        <f t="shared" si="5"/>
        <v>275728.78077800001</v>
      </c>
    </row>
    <row r="381" spans="1:32">
      <c r="A381" s="152" t="s">
        <v>76</v>
      </c>
      <c r="B381" s="152" t="str">
        <f>VLOOKUP(A381,'CENTRO DE COSTOS'!A:D,4,FALSE)</f>
        <v>DIEGO FERNANDO HENAO CARDONA</v>
      </c>
      <c r="C381" s="152" t="str">
        <f>VLOOKUP(A381,'CENTRO DE COSTOS'!A:D,2,FALSE)</f>
        <v>0004-0003</v>
      </c>
      <c r="D381" s="152">
        <v>19001</v>
      </c>
      <c r="E381" s="152">
        <v>13863346</v>
      </c>
      <c r="F381" s="152">
        <v>49089</v>
      </c>
      <c r="G381" s="152" t="s">
        <v>8049</v>
      </c>
      <c r="H381" s="152" t="s">
        <v>258</v>
      </c>
      <c r="I381" s="152" t="s">
        <v>95</v>
      </c>
      <c r="J381" s="152" t="s">
        <v>9816</v>
      </c>
      <c r="K381" s="152" t="s">
        <v>159</v>
      </c>
      <c r="L381" s="152" t="s">
        <v>9817</v>
      </c>
      <c r="M381" s="153">
        <v>45882.70208333333</v>
      </c>
      <c r="N381" s="153">
        <v>45888.592361111114</v>
      </c>
      <c r="O381" s="186"/>
      <c r="P381" s="152" t="s">
        <v>9427</v>
      </c>
      <c r="Q381" s="152" t="s">
        <v>9427</v>
      </c>
      <c r="R381" s="190" t="s">
        <v>2973</v>
      </c>
      <c r="S381" s="191" t="s">
        <v>2973</v>
      </c>
      <c r="T381" s="152" t="s">
        <v>8052</v>
      </c>
      <c r="U381" s="152" t="s">
        <v>9429</v>
      </c>
      <c r="V381" s="152" t="s">
        <v>9818</v>
      </c>
      <c r="W381" s="152" t="s">
        <v>2967</v>
      </c>
      <c r="X381" s="152" t="s">
        <v>9819</v>
      </c>
      <c r="Y381" s="188" t="s">
        <v>30</v>
      </c>
      <c r="Z381" s="189" t="str">
        <f>VLOOKUP(D381,TIPOLOGIA!A:F,5,0)</f>
        <v>TERRESTRE</v>
      </c>
      <c r="AA381" s="152" t="s">
        <v>330</v>
      </c>
      <c r="AB381" s="152">
        <v>1</v>
      </c>
      <c r="AC381" s="152">
        <v>0</v>
      </c>
      <c r="AD381" s="87">
        <f>IF(W381="SOPORTE_TELEFÓNICO",'BASE LIQUIDACION REDEBAN 2025'!$B$19,IF(Y381="TIPO I",'BASE LIQUIDACION REDEBAN 2025'!$C$2,IF(Y381="TIPO II",'BASE LIQUIDACION REDEBAN 2025'!$C$3,IF(Y381="TIPO III",'BASE LIQUIDACION REDEBAN 2025'!$C$4,IF(Y381="TIPO IV",'BASE LIQUIDACION REDEBAN 2025'!$C$5,IF(Z381="AEREO",'BASE LIQUIDACION REDEBAN 2025'!$B$6,'BASE LIQUIDACION REDEBAN 2025'!$C$5))))))</f>
        <v>275728.78077800001</v>
      </c>
      <c r="AE381" s="87">
        <f>IF(OR(W381="SOPORTE_TELEFÓNICO",W381="ENVÍO"),0,IF(Y381="TIPO I",'BASE LIQUIDACION REDEBAN 2025'!$B$10,IF(Y381="TIPO II",'BASE LIQUIDACION REDEBAN 2025'!$B$11,IF(Y381="TIPO III",'BASE LIQUIDACION REDEBAN 2025'!$B$12,'BASE LIQUIDACION REDEBAN 2025'!$B$13))))</f>
        <v>196536.5258152</v>
      </c>
      <c r="AF381" s="87">
        <f t="shared" si="5"/>
        <v>275728.78077800001</v>
      </c>
    </row>
    <row r="382" spans="1:32">
      <c r="A382" s="152" t="s">
        <v>90</v>
      </c>
      <c r="B382" s="152" t="str">
        <f>VLOOKUP(A382,'CENTRO DE COSTOS'!A:D,4,FALSE)</f>
        <v>JUAN SEBASTIÁN RÍOS CASTRILLÓN</v>
      </c>
      <c r="C382" s="152" t="str">
        <f>VLOOKUP(A382,'CENTRO DE COSTOS'!A:D,2,FALSE)</f>
        <v>0004-0005</v>
      </c>
      <c r="D382" s="152">
        <v>5400</v>
      </c>
      <c r="E382" s="152">
        <v>2574519</v>
      </c>
      <c r="F382" s="152">
        <v>49934</v>
      </c>
      <c r="G382" s="152" t="s">
        <v>8049</v>
      </c>
      <c r="H382" s="152" t="s">
        <v>197</v>
      </c>
      <c r="I382" s="152" t="s">
        <v>2903</v>
      </c>
      <c r="J382" s="152" t="s">
        <v>9820</v>
      </c>
      <c r="K382" s="152" t="s">
        <v>159</v>
      </c>
      <c r="L382" s="152" t="s">
        <v>9821</v>
      </c>
      <c r="M382" s="153">
        <v>45880.333333333336</v>
      </c>
      <c r="N382" s="153">
        <v>45888.606249999997</v>
      </c>
      <c r="O382" s="186"/>
      <c r="P382" s="152" t="s">
        <v>9434</v>
      </c>
      <c r="Q382" s="152" t="s">
        <v>9434</v>
      </c>
      <c r="R382" s="190" t="s">
        <v>2973</v>
      </c>
      <c r="S382" s="191" t="s">
        <v>2973</v>
      </c>
      <c r="T382" s="152" t="s">
        <v>8052</v>
      </c>
      <c r="U382" s="152" t="s">
        <v>9429</v>
      </c>
      <c r="V382" s="152" t="s">
        <v>9822</v>
      </c>
      <c r="W382" s="152" t="s">
        <v>2967</v>
      </c>
      <c r="X382" s="152" t="s">
        <v>9823</v>
      </c>
      <c r="Y382" s="188" t="s">
        <v>28</v>
      </c>
      <c r="Z382" s="189" t="str">
        <f>VLOOKUP(D382,TIPOLOGIA!A:F,5,0)</f>
        <v>TERRESTRE</v>
      </c>
      <c r="AA382" s="152" t="s">
        <v>209</v>
      </c>
      <c r="AB382" s="152">
        <v>1</v>
      </c>
      <c r="AC382" s="152">
        <v>0</v>
      </c>
      <c r="AD382" s="87">
        <f>IF(W382="SOPORTE_TELEFÓNICO",'BASE LIQUIDACION REDEBAN 2025'!$B$19,IF(Y382="TIPO I",'BASE LIQUIDACION REDEBAN 2025'!$C$2,IF(Y382="TIPO II",'BASE LIQUIDACION REDEBAN 2025'!$C$3,IF(Y382="TIPO III",'BASE LIQUIDACION REDEBAN 2025'!$C$4,IF(Y382="TIPO IV",'BASE LIQUIDACION REDEBAN 2025'!$C$5,IF(Z382="AEREO",'BASE LIQUIDACION REDEBAN 2025'!$B$6,'BASE LIQUIDACION REDEBAN 2025'!$C$5))))))</f>
        <v>144967.87232000002</v>
      </c>
      <c r="AE382" s="87">
        <f>IF(OR(W382="SOPORTE_TELEFÓNICO",W382="ENVÍO"),0,IF(Y382="TIPO I",'BASE LIQUIDACION REDEBAN 2025'!$B$10,IF(Y382="TIPO II",'BASE LIQUIDACION REDEBAN 2025'!$B$11,IF(Y382="TIPO III",'BASE LIQUIDACION REDEBAN 2025'!$B$12,'BASE LIQUIDACION REDEBAN 2025'!$B$13))))</f>
        <v>140395.6348884</v>
      </c>
      <c r="AF382" s="87">
        <f t="shared" si="5"/>
        <v>144967.87232000002</v>
      </c>
    </row>
    <row r="383" spans="1:32">
      <c r="A383" s="152" t="s">
        <v>72</v>
      </c>
      <c r="B383" s="152" t="str">
        <f>VLOOKUP(A383,'CENTRO DE COSTOS'!A:D,4,FALSE)</f>
        <v>MIGUEL JULIÁN HERNÁNDEZ GUARÍN</v>
      </c>
      <c r="C383" s="152" t="str">
        <f>VLOOKUP(A383,'CENTRO DE COSTOS'!A:D,2,FALSE)</f>
        <v>0004-0008</v>
      </c>
      <c r="D383" s="152">
        <v>68081</v>
      </c>
      <c r="E383" s="152">
        <v>13899835</v>
      </c>
      <c r="F383" s="152">
        <v>76181</v>
      </c>
      <c r="G383" s="152" t="s">
        <v>8049</v>
      </c>
      <c r="H383" s="152" t="s">
        <v>820</v>
      </c>
      <c r="I383" s="152" t="s">
        <v>829</v>
      </c>
      <c r="J383" s="152" t="s">
        <v>9824</v>
      </c>
      <c r="K383" s="152" t="s">
        <v>159</v>
      </c>
      <c r="L383" s="152" t="s">
        <v>9825</v>
      </c>
      <c r="M383" s="153">
        <v>45884.498611111114</v>
      </c>
      <c r="N383" s="153">
        <v>45888.684027777781</v>
      </c>
      <c r="O383" s="186"/>
      <c r="P383" s="152" t="s">
        <v>3032</v>
      </c>
      <c r="Q383" s="152" t="s">
        <v>3032</v>
      </c>
      <c r="R383" s="190" t="s">
        <v>200</v>
      </c>
      <c r="S383" s="191" t="s">
        <v>201</v>
      </c>
      <c r="T383" s="152" t="s">
        <v>8052</v>
      </c>
      <c r="U383" s="152" t="s">
        <v>9429</v>
      </c>
      <c r="V383" s="152" t="s">
        <v>9826</v>
      </c>
      <c r="W383" s="152" t="s">
        <v>2967</v>
      </c>
      <c r="X383" s="152" t="s">
        <v>9827</v>
      </c>
      <c r="Y383" s="188" t="s">
        <v>30</v>
      </c>
      <c r="Z383" s="189" t="str">
        <f>VLOOKUP(D383,TIPOLOGIA!A:F,5,0)</f>
        <v>TERRESTRE</v>
      </c>
      <c r="AA383" s="152" t="s">
        <v>438</v>
      </c>
      <c r="AB383" s="152">
        <v>1</v>
      </c>
      <c r="AC383" s="152">
        <v>0</v>
      </c>
      <c r="AD383" s="87">
        <f>IF(W383="SOPORTE_TELEFÓNICO",'BASE LIQUIDACION REDEBAN 2025'!$B$19,IF(Y383="TIPO I",'BASE LIQUIDACION REDEBAN 2025'!$C$2,IF(Y383="TIPO II",'BASE LIQUIDACION REDEBAN 2025'!$C$3,IF(Y383="TIPO III",'BASE LIQUIDACION REDEBAN 2025'!$C$4,IF(Y383="TIPO IV",'BASE LIQUIDACION REDEBAN 2025'!$C$5,IF(Z383="AEREO",'BASE LIQUIDACION REDEBAN 2025'!$B$6,'BASE LIQUIDACION REDEBAN 2025'!$C$5))))))</f>
        <v>275728.78077800001</v>
      </c>
      <c r="AE383" s="87">
        <f>IF(OR(W383="SOPORTE_TELEFÓNICO",W383="ENVÍO"),0,IF(Y383="TIPO I",'BASE LIQUIDACION REDEBAN 2025'!$B$10,IF(Y383="TIPO II",'BASE LIQUIDACION REDEBAN 2025'!$B$11,IF(Y383="TIPO III",'BASE LIQUIDACION REDEBAN 2025'!$B$12,'BASE LIQUIDACION REDEBAN 2025'!$B$13))))</f>
        <v>196536.5258152</v>
      </c>
      <c r="AF383" s="87">
        <f t="shared" si="5"/>
        <v>275728.78077800001</v>
      </c>
    </row>
    <row r="384" spans="1:32">
      <c r="A384" s="152" t="s">
        <v>81</v>
      </c>
      <c r="B384" s="152" t="str">
        <f>VLOOKUP(A384,'CENTRO DE COSTOS'!A:D,4,FALSE)</f>
        <v>MIGUEL JULIÁN HERNÁNDEZ GUARÍN</v>
      </c>
      <c r="C384" s="152" t="str">
        <f>VLOOKUP(A384,'CENTRO DE COSTOS'!A:D,2,FALSE)</f>
        <v>0004-0008</v>
      </c>
      <c r="D384" s="152">
        <v>54001</v>
      </c>
      <c r="E384" s="152">
        <v>2612572</v>
      </c>
      <c r="F384" s="152">
        <v>75467</v>
      </c>
      <c r="G384" s="152" t="s">
        <v>8049</v>
      </c>
      <c r="H384" s="152" t="s">
        <v>317</v>
      </c>
      <c r="I384" s="152" t="s">
        <v>81</v>
      </c>
      <c r="J384" s="152" t="s">
        <v>6024</v>
      </c>
      <c r="K384" s="152" t="s">
        <v>159</v>
      </c>
      <c r="L384" s="152" t="s">
        <v>9828</v>
      </c>
      <c r="M384" s="153">
        <v>45884.661805555559</v>
      </c>
      <c r="N384" s="153">
        <v>45889.337500000001</v>
      </c>
      <c r="O384" s="186"/>
      <c r="P384" s="152" t="s">
        <v>9434</v>
      </c>
      <c r="Q384" s="152" t="s">
        <v>9434</v>
      </c>
      <c r="R384" s="190" t="s">
        <v>2973</v>
      </c>
      <c r="S384" s="191" t="s">
        <v>2973</v>
      </c>
      <c r="T384" s="152" t="s">
        <v>8052</v>
      </c>
      <c r="U384" s="152" t="s">
        <v>9429</v>
      </c>
      <c r="V384" s="152" t="s">
        <v>9829</v>
      </c>
      <c r="W384" s="152" t="s">
        <v>2967</v>
      </c>
      <c r="X384" s="152" t="s">
        <v>6027</v>
      </c>
      <c r="Y384" s="188" t="s">
        <v>25</v>
      </c>
      <c r="Z384" s="189" t="str">
        <f>VLOOKUP(D384,TIPOLOGIA!A:F,5,0)</f>
        <v>TERRESTRE</v>
      </c>
      <c r="AA384" s="152" t="s">
        <v>432</v>
      </c>
      <c r="AB384" s="152">
        <v>1</v>
      </c>
      <c r="AC384" s="152">
        <v>0</v>
      </c>
      <c r="AD384" s="87">
        <f>IF(W384="SOPORTE_TELEFÓNICO",'BASE LIQUIDACION REDEBAN 2025'!$B$19,IF(Y384="TIPO I",'BASE LIQUIDACION REDEBAN 2025'!$C$2,IF(Y384="TIPO II",'BASE LIQUIDACION REDEBAN 2025'!$C$3,IF(Y384="TIPO III",'BASE LIQUIDACION REDEBAN 2025'!$C$4,IF(Y384="TIPO IV",'BASE LIQUIDACION REDEBAN 2025'!$C$5,IF(Z384="AEREO",'BASE LIQUIDACION REDEBAN 2025'!$B$6,'BASE LIQUIDACION REDEBAN 2025'!$C$5))))))</f>
        <v>65960.072302</v>
      </c>
      <c r="AE384" s="87">
        <f>IF(OR(W384="SOPORTE_TELEFÓNICO",W384="ENVÍO"),0,IF(Y384="TIPO I",'BASE LIQUIDACION REDEBAN 2025'!$B$10,IF(Y384="TIPO II",'BASE LIQUIDACION REDEBAN 2025'!$B$11,IF(Y384="TIPO III",'BASE LIQUIDACION REDEBAN 2025'!$B$12,'BASE LIQUIDACION REDEBAN 2025'!$B$13))))</f>
        <v>75096.394270399993</v>
      </c>
      <c r="AF384" s="87">
        <f t="shared" si="5"/>
        <v>65960.072302</v>
      </c>
    </row>
    <row r="385" spans="1:32">
      <c r="A385" s="152" t="s">
        <v>72</v>
      </c>
      <c r="B385" s="152" t="str">
        <f>VLOOKUP(A385,'CENTRO DE COSTOS'!A:D,4,FALSE)</f>
        <v>MIGUEL JULIÁN HERNÁNDEZ GUARÍN</v>
      </c>
      <c r="C385" s="152" t="str">
        <f>VLOOKUP(A385,'CENTRO DE COSTOS'!A:D,2,FALSE)</f>
        <v>0004-0008</v>
      </c>
      <c r="D385" s="152">
        <v>68547</v>
      </c>
      <c r="E385" s="152">
        <v>2607525</v>
      </c>
      <c r="F385" s="152">
        <v>38837</v>
      </c>
      <c r="G385" s="152" t="s">
        <v>8049</v>
      </c>
      <c r="H385" s="152" t="s">
        <v>820</v>
      </c>
      <c r="I385" s="152" t="s">
        <v>844</v>
      </c>
      <c r="J385" s="152" t="s">
        <v>5935</v>
      </c>
      <c r="K385" s="152" t="s">
        <v>159</v>
      </c>
      <c r="L385" s="152" t="s">
        <v>9830</v>
      </c>
      <c r="M385" s="153">
        <v>45886.535416666666</v>
      </c>
      <c r="N385" s="153">
        <v>45889.343055555553</v>
      </c>
      <c r="O385" s="186"/>
      <c r="P385" s="152" t="s">
        <v>9434</v>
      </c>
      <c r="Q385" s="152" t="s">
        <v>9434</v>
      </c>
      <c r="R385" s="190" t="s">
        <v>200</v>
      </c>
      <c r="S385" s="191" t="s">
        <v>739</v>
      </c>
      <c r="T385" s="152" t="s">
        <v>8052</v>
      </c>
      <c r="U385" s="152" t="s">
        <v>9429</v>
      </c>
      <c r="V385" s="152" t="s">
        <v>9831</v>
      </c>
      <c r="W385" s="152" t="s">
        <v>2967</v>
      </c>
      <c r="X385" s="152" t="s">
        <v>5938</v>
      </c>
      <c r="Y385" s="188" t="s">
        <v>28</v>
      </c>
      <c r="Z385" s="189" t="str">
        <f>VLOOKUP(D385,TIPOLOGIA!A:F,5,0)</f>
        <v>TERRESTRE</v>
      </c>
      <c r="AA385" s="152" t="s">
        <v>3140</v>
      </c>
      <c r="AB385" s="152">
        <v>1</v>
      </c>
      <c r="AC385" s="152">
        <v>0</v>
      </c>
      <c r="AD385" s="87">
        <f>IF(W385="SOPORTE_TELEFÓNICO",'BASE LIQUIDACION REDEBAN 2025'!$B$19,IF(Y385="TIPO I",'BASE LIQUIDACION REDEBAN 2025'!$C$2,IF(Y385="TIPO II",'BASE LIQUIDACION REDEBAN 2025'!$C$3,IF(Y385="TIPO III",'BASE LIQUIDACION REDEBAN 2025'!$C$4,IF(Y385="TIPO IV",'BASE LIQUIDACION REDEBAN 2025'!$C$5,IF(Z385="AEREO",'BASE LIQUIDACION REDEBAN 2025'!$B$6,'BASE LIQUIDACION REDEBAN 2025'!$C$5))))))</f>
        <v>144967.87232000002</v>
      </c>
      <c r="AE385" s="87">
        <f>IF(OR(W385="SOPORTE_TELEFÓNICO",W385="ENVÍO"),0,IF(Y385="TIPO I",'BASE LIQUIDACION REDEBAN 2025'!$B$10,IF(Y385="TIPO II",'BASE LIQUIDACION REDEBAN 2025'!$B$11,IF(Y385="TIPO III",'BASE LIQUIDACION REDEBAN 2025'!$B$12,'BASE LIQUIDACION REDEBAN 2025'!$B$13))))</f>
        <v>140395.6348884</v>
      </c>
      <c r="AF385" s="87">
        <f t="shared" si="5"/>
        <v>144967.87232000002</v>
      </c>
    </row>
    <row r="386" spans="1:32">
      <c r="A386" s="152" t="s">
        <v>90</v>
      </c>
      <c r="B386" s="152" t="str">
        <f>VLOOKUP(A386,'CENTRO DE COSTOS'!A:D,4,FALSE)</f>
        <v>JUAN SEBASTIÁN RÍOS CASTRILLÓN</v>
      </c>
      <c r="C386" s="152" t="str">
        <f>VLOOKUP(A386,'CENTRO DE COSTOS'!A:D,2,FALSE)</f>
        <v>0004-0005</v>
      </c>
      <c r="D386" s="152">
        <v>5042</v>
      </c>
      <c r="E386" s="152">
        <v>13876354</v>
      </c>
      <c r="F386" s="152">
        <v>71247</v>
      </c>
      <c r="G386" s="152" t="s">
        <v>8049</v>
      </c>
      <c r="H386" s="152" t="s">
        <v>197</v>
      </c>
      <c r="I386" s="152" t="s">
        <v>6844</v>
      </c>
      <c r="J386" s="152" t="s">
        <v>9832</v>
      </c>
      <c r="K386" s="152" t="s">
        <v>159</v>
      </c>
      <c r="L386" s="152" t="s">
        <v>9833</v>
      </c>
      <c r="M386" s="153">
        <v>45883.352083333331</v>
      </c>
      <c r="N386" s="153">
        <v>45889.356944444444</v>
      </c>
      <c r="O386" s="186"/>
      <c r="P386" s="152" t="s">
        <v>3032</v>
      </c>
      <c r="Q386" s="152" t="s">
        <v>3032</v>
      </c>
      <c r="R386" s="190" t="s">
        <v>200</v>
      </c>
      <c r="S386" s="191" t="s">
        <v>739</v>
      </c>
      <c r="T386" s="152" t="s">
        <v>8052</v>
      </c>
      <c r="U386" s="152" t="s">
        <v>9429</v>
      </c>
      <c r="V386" s="152" t="s">
        <v>9834</v>
      </c>
      <c r="W386" s="152" t="s">
        <v>2967</v>
      </c>
      <c r="X386" s="152" t="s">
        <v>9835</v>
      </c>
      <c r="Y386" s="188" t="s">
        <v>28</v>
      </c>
      <c r="Z386" s="189" t="str">
        <f>VLOOKUP(D386,TIPOLOGIA!A:F,5,0)</f>
        <v>TERRESTRE</v>
      </c>
      <c r="AA386" s="152" t="s">
        <v>1626</v>
      </c>
      <c r="AB386" s="152">
        <v>1</v>
      </c>
      <c r="AC386" s="152">
        <v>0</v>
      </c>
      <c r="AD386" s="87">
        <f>IF(W386="SOPORTE_TELEFÓNICO",'BASE LIQUIDACION REDEBAN 2025'!$B$19,IF(Y386="TIPO I",'BASE LIQUIDACION REDEBAN 2025'!$C$2,IF(Y386="TIPO II",'BASE LIQUIDACION REDEBAN 2025'!$C$3,IF(Y386="TIPO III",'BASE LIQUIDACION REDEBAN 2025'!$C$4,IF(Y386="TIPO IV",'BASE LIQUIDACION REDEBAN 2025'!$C$5,IF(Z386="AEREO",'BASE LIQUIDACION REDEBAN 2025'!$B$6,'BASE LIQUIDACION REDEBAN 2025'!$C$5))))))</f>
        <v>144967.87232000002</v>
      </c>
      <c r="AE386" s="87">
        <f>IF(OR(W386="SOPORTE_TELEFÓNICO",W386="ENVÍO"),0,IF(Y386="TIPO I",'BASE LIQUIDACION REDEBAN 2025'!$B$10,IF(Y386="TIPO II",'BASE LIQUIDACION REDEBAN 2025'!$B$11,IF(Y386="TIPO III",'BASE LIQUIDACION REDEBAN 2025'!$B$12,'BASE LIQUIDACION REDEBAN 2025'!$B$13))))</f>
        <v>140395.6348884</v>
      </c>
      <c r="AF386" s="87">
        <f t="shared" si="5"/>
        <v>144967.87232000002</v>
      </c>
    </row>
    <row r="387" spans="1:32">
      <c r="A387" s="152" t="s">
        <v>76</v>
      </c>
      <c r="B387" s="152" t="str">
        <f>VLOOKUP(A387,'CENTRO DE COSTOS'!A:D,4,FALSE)</f>
        <v>DIEGO FERNANDO HENAO CARDONA</v>
      </c>
      <c r="C387" s="152" t="str">
        <f>VLOOKUP(A387,'CENTRO DE COSTOS'!A:D,2,FALSE)</f>
        <v>0004-0003</v>
      </c>
      <c r="D387" s="152">
        <v>76834</v>
      </c>
      <c r="E387" s="152">
        <v>13855298</v>
      </c>
      <c r="F387" s="152">
        <v>55063</v>
      </c>
      <c r="G387" s="152" t="s">
        <v>8049</v>
      </c>
      <c r="H387" s="152" t="s">
        <v>227</v>
      </c>
      <c r="I387" s="152" t="s">
        <v>1806</v>
      </c>
      <c r="J387" s="152" t="s">
        <v>9836</v>
      </c>
      <c r="K387" s="152" t="s">
        <v>159</v>
      </c>
      <c r="L387" s="152" t="s">
        <v>9837</v>
      </c>
      <c r="M387" s="153">
        <v>45882.70208333333</v>
      </c>
      <c r="N387" s="153">
        <v>45889.363194444442</v>
      </c>
      <c r="O387" s="186"/>
      <c r="P387" s="152" t="s">
        <v>9427</v>
      </c>
      <c r="Q387" s="152" t="s">
        <v>9427</v>
      </c>
      <c r="R387" s="190" t="s">
        <v>2973</v>
      </c>
      <c r="S387" s="191" t="s">
        <v>2973</v>
      </c>
      <c r="T387" s="152" t="s">
        <v>8052</v>
      </c>
      <c r="U387" s="152" t="s">
        <v>9429</v>
      </c>
      <c r="V387" s="152" t="s">
        <v>9838</v>
      </c>
      <c r="W387" s="152" t="s">
        <v>2967</v>
      </c>
      <c r="X387" s="152" t="s">
        <v>9839</v>
      </c>
      <c r="Y387" s="188" t="s">
        <v>28</v>
      </c>
      <c r="Z387" s="189" t="str">
        <f>VLOOKUP(D387,TIPOLOGIA!A:F,5,0)</f>
        <v>TERRESTRE</v>
      </c>
      <c r="AA387" s="152" t="s">
        <v>1408</v>
      </c>
      <c r="AB387" s="152">
        <v>1</v>
      </c>
      <c r="AC387" s="152">
        <v>0</v>
      </c>
      <c r="AD387" s="87">
        <f>IF(W387="SOPORTE_TELEFÓNICO",'BASE LIQUIDACION REDEBAN 2025'!$B$19,IF(Y387="TIPO I",'BASE LIQUIDACION REDEBAN 2025'!$C$2,IF(Y387="TIPO II",'BASE LIQUIDACION REDEBAN 2025'!$C$3,IF(Y387="TIPO III",'BASE LIQUIDACION REDEBAN 2025'!$C$4,IF(Y387="TIPO IV",'BASE LIQUIDACION REDEBAN 2025'!$C$5,IF(Z387="AEREO",'BASE LIQUIDACION REDEBAN 2025'!$B$6,'BASE LIQUIDACION REDEBAN 2025'!$C$5))))))</f>
        <v>144967.87232000002</v>
      </c>
      <c r="AE387" s="87">
        <f>IF(OR(W387="SOPORTE_TELEFÓNICO",W387="ENVÍO"),0,IF(Y387="TIPO I",'BASE LIQUIDACION REDEBAN 2025'!$B$10,IF(Y387="TIPO II",'BASE LIQUIDACION REDEBAN 2025'!$B$11,IF(Y387="TIPO III",'BASE LIQUIDACION REDEBAN 2025'!$B$12,'BASE LIQUIDACION REDEBAN 2025'!$B$13))))</f>
        <v>140395.6348884</v>
      </c>
      <c r="AF387" s="87">
        <f t="shared" ref="AF387:AF450" si="6">IF(OR(W387="SOPORTE_TELEFÓNICO",W387="ENVÍO"),AD387,(AB387*AD387+AC387*AE387))</f>
        <v>144967.87232000002</v>
      </c>
    </row>
    <row r="388" spans="1:32">
      <c r="A388" s="152" t="s">
        <v>90</v>
      </c>
      <c r="B388" s="152" t="str">
        <f>VLOOKUP(A388,'CENTRO DE COSTOS'!A:D,4,FALSE)</f>
        <v>JUAN SEBASTIÁN RÍOS CASTRILLÓN</v>
      </c>
      <c r="C388" s="152" t="str">
        <f>VLOOKUP(A388,'CENTRO DE COSTOS'!A:D,2,FALSE)</f>
        <v>0004-0005</v>
      </c>
      <c r="D388" s="152">
        <v>5001</v>
      </c>
      <c r="E388" s="152">
        <v>13890396</v>
      </c>
      <c r="F388" s="152">
        <v>79266</v>
      </c>
      <c r="G388" s="152" t="s">
        <v>8049</v>
      </c>
      <c r="H388" s="152" t="s">
        <v>197</v>
      </c>
      <c r="I388" s="152" t="s">
        <v>90</v>
      </c>
      <c r="J388" s="152" t="s">
        <v>9840</v>
      </c>
      <c r="K388" s="152" t="s">
        <v>159</v>
      </c>
      <c r="L388" s="152" t="s">
        <v>9841</v>
      </c>
      <c r="M388" s="153">
        <v>45884.498611111114</v>
      </c>
      <c r="N388" s="153">
        <v>45889.529166666667</v>
      </c>
      <c r="O388" s="186"/>
      <c r="P388" s="152" t="s">
        <v>3032</v>
      </c>
      <c r="Q388" s="152" t="s">
        <v>3032</v>
      </c>
      <c r="R388" s="190" t="s">
        <v>200</v>
      </c>
      <c r="S388" s="191" t="s">
        <v>201</v>
      </c>
      <c r="T388" s="152" t="s">
        <v>8052</v>
      </c>
      <c r="U388" s="152" t="s">
        <v>9429</v>
      </c>
      <c r="V388" s="152" t="s">
        <v>9842</v>
      </c>
      <c r="W388" s="152" t="s">
        <v>2967</v>
      </c>
      <c r="X388" s="152" t="s">
        <v>9843</v>
      </c>
      <c r="Y388" s="188" t="s">
        <v>25</v>
      </c>
      <c r="Z388" s="189" t="str">
        <f>VLOOKUP(D388,TIPOLOGIA!A:F,5,0)</f>
        <v>TERRESTRE</v>
      </c>
      <c r="AA388" s="152" t="s">
        <v>488</v>
      </c>
      <c r="AB388" s="152">
        <v>1</v>
      </c>
      <c r="AC388" s="152">
        <v>0</v>
      </c>
      <c r="AD388" s="87">
        <f>IF(W388="SOPORTE_TELEFÓNICO",'BASE LIQUIDACION REDEBAN 2025'!$B$19,IF(Y388="TIPO I",'BASE LIQUIDACION REDEBAN 2025'!$C$2,IF(Y388="TIPO II",'BASE LIQUIDACION REDEBAN 2025'!$C$3,IF(Y388="TIPO III",'BASE LIQUIDACION REDEBAN 2025'!$C$4,IF(Y388="TIPO IV",'BASE LIQUIDACION REDEBAN 2025'!$C$5,IF(Z388="AEREO",'BASE LIQUIDACION REDEBAN 2025'!$B$6,'BASE LIQUIDACION REDEBAN 2025'!$C$5))))))</f>
        <v>65960.072302</v>
      </c>
      <c r="AE388" s="87">
        <f>IF(OR(W388="SOPORTE_TELEFÓNICO",W388="ENVÍO"),0,IF(Y388="TIPO I",'BASE LIQUIDACION REDEBAN 2025'!$B$10,IF(Y388="TIPO II",'BASE LIQUIDACION REDEBAN 2025'!$B$11,IF(Y388="TIPO III",'BASE LIQUIDACION REDEBAN 2025'!$B$12,'BASE LIQUIDACION REDEBAN 2025'!$B$13))))</f>
        <v>75096.394270399993</v>
      </c>
      <c r="AF388" s="87">
        <f t="shared" si="6"/>
        <v>65960.072302</v>
      </c>
    </row>
    <row r="389" spans="1:32">
      <c r="A389" s="152" t="s">
        <v>72</v>
      </c>
      <c r="B389" s="152" t="str">
        <f>VLOOKUP(A389,'CENTRO DE COSTOS'!A:D,4,FALSE)</f>
        <v>MIGUEL JULIÁN HERNÁNDEZ GUARÍN</v>
      </c>
      <c r="C389" s="152" t="str">
        <f>VLOOKUP(A389,'CENTRO DE COSTOS'!A:D,2,FALSE)</f>
        <v>0004-0008</v>
      </c>
      <c r="D389" s="152">
        <v>13688</v>
      </c>
      <c r="E389" s="152">
        <v>13896291</v>
      </c>
      <c r="F389" s="152">
        <v>17172</v>
      </c>
      <c r="G389" s="152" t="s">
        <v>8049</v>
      </c>
      <c r="H389" s="152" t="s">
        <v>303</v>
      </c>
      <c r="I389" s="152" t="s">
        <v>304</v>
      </c>
      <c r="J389" s="152" t="s">
        <v>9844</v>
      </c>
      <c r="K389" s="152" t="s">
        <v>159</v>
      </c>
      <c r="L389" s="152" t="s">
        <v>9845</v>
      </c>
      <c r="M389" s="153">
        <v>45882.70208333333</v>
      </c>
      <c r="N389" s="153">
        <v>45889.549305555556</v>
      </c>
      <c r="O389" s="186"/>
      <c r="P389" s="152" t="s">
        <v>3032</v>
      </c>
      <c r="Q389" s="152" t="s">
        <v>3032</v>
      </c>
      <c r="R389" s="190" t="s">
        <v>2973</v>
      </c>
      <c r="S389" s="191" t="s">
        <v>2973</v>
      </c>
      <c r="T389" s="152" t="s">
        <v>8052</v>
      </c>
      <c r="U389" s="152" t="s">
        <v>9429</v>
      </c>
      <c r="V389" s="152" t="s">
        <v>9846</v>
      </c>
      <c r="W389" s="152" t="s">
        <v>2967</v>
      </c>
      <c r="X389" s="152" t="s">
        <v>9847</v>
      </c>
      <c r="Y389" s="188" t="s">
        <v>180</v>
      </c>
      <c r="Z389" s="189" t="str">
        <f>VLOOKUP(D389,TIPOLOGIA!A:F,5,0)</f>
        <v>TERRESTRE/FLUVIAL</v>
      </c>
      <c r="AA389" s="152" t="s">
        <v>438</v>
      </c>
      <c r="AB389" s="152">
        <v>1</v>
      </c>
      <c r="AC389" s="152">
        <v>0</v>
      </c>
      <c r="AD389" s="87">
        <f>IF(W389="SOPORTE_TELEFÓNICO",'BASE LIQUIDACION REDEBAN 2025'!$B$19,IF(Y389="TIPO I",'BASE LIQUIDACION REDEBAN 2025'!$C$2,IF(Y389="TIPO II",'BASE LIQUIDACION REDEBAN 2025'!$C$3,IF(Y389="TIPO III",'BASE LIQUIDACION REDEBAN 2025'!$C$4,IF(Y389="TIPO IV",'BASE LIQUIDACION REDEBAN 2025'!$C$5,IF(Z389="AEREO",'BASE LIQUIDACION REDEBAN 2025'!$B$6,'BASE LIQUIDACION REDEBAN 2025'!$C$5))))))</f>
        <v>479588.87655000004</v>
      </c>
      <c r="AE389" s="87">
        <f>IF(OR(W389="SOPORTE_TELEFÓNICO",W389="ENVÍO"),0,IF(Y389="TIPO I",'BASE LIQUIDACION REDEBAN 2025'!$B$10,IF(Y389="TIPO II",'BASE LIQUIDACION REDEBAN 2025'!$B$11,IF(Y389="TIPO III",'BASE LIQUIDACION REDEBAN 2025'!$B$12,'BASE LIQUIDACION REDEBAN 2025'!$B$13))))</f>
        <v>196536.5258152</v>
      </c>
      <c r="AF389" s="87">
        <f t="shared" si="6"/>
        <v>479588.87655000004</v>
      </c>
    </row>
    <row r="390" spans="1:32">
      <c r="A390" s="152" t="s">
        <v>68</v>
      </c>
      <c r="B390" s="152" t="str">
        <f>VLOOKUP(A390,'CENTRO DE COSTOS'!A:D,4,FALSE)</f>
        <v>WILLIAM ASDRUBAL ROZO ROZO</v>
      </c>
      <c r="C390" s="152" t="str">
        <f>VLOOKUP(A390,'CENTRO DE COSTOS'!A:D,2,FALSE)</f>
        <v>0004-0004</v>
      </c>
      <c r="D390" s="152">
        <v>25799</v>
      </c>
      <c r="E390" s="152">
        <v>2612290</v>
      </c>
      <c r="F390" s="152">
        <v>66526</v>
      </c>
      <c r="G390" s="152" t="s">
        <v>8049</v>
      </c>
      <c r="H390" s="152" t="s">
        <v>470</v>
      </c>
      <c r="I390" s="152" t="s">
        <v>6109</v>
      </c>
      <c r="J390" s="152" t="s">
        <v>6110</v>
      </c>
      <c r="K390" s="152" t="s">
        <v>159</v>
      </c>
      <c r="L390" s="152" t="s">
        <v>9848</v>
      </c>
      <c r="M390" s="153">
        <v>45888.499305555553</v>
      </c>
      <c r="N390" s="153">
        <v>45889.67083333333</v>
      </c>
      <c r="O390" s="186"/>
      <c r="P390" s="152" t="s">
        <v>9434</v>
      </c>
      <c r="Q390" s="152" t="s">
        <v>9434</v>
      </c>
      <c r="R390" s="190" t="s">
        <v>220</v>
      </c>
      <c r="S390" s="191" t="s">
        <v>8370</v>
      </c>
      <c r="T390" s="152" t="s">
        <v>8052</v>
      </c>
      <c r="U390" s="152" t="s">
        <v>9429</v>
      </c>
      <c r="V390" s="152" t="s">
        <v>9849</v>
      </c>
      <c r="W390" s="152" t="s">
        <v>2967</v>
      </c>
      <c r="X390" s="152" t="s">
        <v>6113</v>
      </c>
      <c r="Y390" s="188" t="s">
        <v>28</v>
      </c>
      <c r="Z390" s="189" t="str">
        <f>VLOOKUP(D390,TIPOLOGIA!A:F,5,0)</f>
        <v>TERRESTRE</v>
      </c>
      <c r="AA390" s="152" t="s">
        <v>3836</v>
      </c>
      <c r="AB390" s="152">
        <v>1</v>
      </c>
      <c r="AC390" s="152">
        <v>0</v>
      </c>
      <c r="AD390" s="87">
        <f>IF(W390="SOPORTE_TELEFÓNICO",'BASE LIQUIDACION REDEBAN 2025'!$B$19,IF(Y390="TIPO I",'BASE LIQUIDACION REDEBAN 2025'!$C$2,IF(Y390="TIPO II",'BASE LIQUIDACION REDEBAN 2025'!$C$3,IF(Y390="TIPO III",'BASE LIQUIDACION REDEBAN 2025'!$C$4,IF(Y390="TIPO IV",'BASE LIQUIDACION REDEBAN 2025'!$C$5,IF(Z390="AEREO",'BASE LIQUIDACION REDEBAN 2025'!$B$6,'BASE LIQUIDACION REDEBAN 2025'!$C$5))))))</f>
        <v>144967.87232000002</v>
      </c>
      <c r="AE390" s="87">
        <f>IF(OR(W390="SOPORTE_TELEFÓNICO",W390="ENVÍO"),0,IF(Y390="TIPO I",'BASE LIQUIDACION REDEBAN 2025'!$B$10,IF(Y390="TIPO II",'BASE LIQUIDACION REDEBAN 2025'!$B$11,IF(Y390="TIPO III",'BASE LIQUIDACION REDEBAN 2025'!$B$12,'BASE LIQUIDACION REDEBAN 2025'!$B$13))))</f>
        <v>140395.6348884</v>
      </c>
      <c r="AF390" s="87">
        <f t="shared" si="6"/>
        <v>144967.87232000002</v>
      </c>
    </row>
    <row r="391" spans="1:32">
      <c r="A391" s="152" t="s">
        <v>76</v>
      </c>
      <c r="B391" s="152" t="str">
        <f>VLOOKUP(A391,'CENTRO DE COSTOS'!A:D,4,FALSE)</f>
        <v>DIEGO FERNANDO HENAO CARDONA</v>
      </c>
      <c r="C391" s="152" t="str">
        <f>VLOOKUP(A391,'CENTRO DE COSTOS'!A:D,2,FALSE)</f>
        <v>0004-0003</v>
      </c>
      <c r="D391" s="152">
        <v>76001</v>
      </c>
      <c r="E391" s="152">
        <v>2616084</v>
      </c>
      <c r="F391" s="152">
        <v>56147</v>
      </c>
      <c r="G391" s="152" t="s">
        <v>8049</v>
      </c>
      <c r="H391" s="152" t="s">
        <v>227</v>
      </c>
      <c r="I391" s="152" t="s">
        <v>76</v>
      </c>
      <c r="J391" s="152" t="s">
        <v>9850</v>
      </c>
      <c r="K391" s="152" t="s">
        <v>159</v>
      </c>
      <c r="L391" s="152" t="s">
        <v>9851</v>
      </c>
      <c r="M391" s="153">
        <v>45889.335416666669</v>
      </c>
      <c r="N391" s="153">
        <v>45890.336805555555</v>
      </c>
      <c r="O391" s="186"/>
      <c r="P391" s="152" t="s">
        <v>9434</v>
      </c>
      <c r="Q391" s="152" t="s">
        <v>9434</v>
      </c>
      <c r="R391" s="190" t="s">
        <v>2973</v>
      </c>
      <c r="S391" s="191" t="s">
        <v>2973</v>
      </c>
      <c r="T391" s="152" t="s">
        <v>8052</v>
      </c>
      <c r="U391" s="152" t="s">
        <v>9429</v>
      </c>
      <c r="V391" s="152" t="s">
        <v>9852</v>
      </c>
      <c r="W391" s="152" t="s">
        <v>2967</v>
      </c>
      <c r="X391" s="152" t="s">
        <v>9853</v>
      </c>
      <c r="Y391" s="188" t="s">
        <v>25</v>
      </c>
      <c r="Z391" s="189" t="str">
        <f>VLOOKUP(D391,TIPOLOGIA!A:F,5,0)</f>
        <v>TERRESTRE</v>
      </c>
      <c r="AA391" s="152" t="s">
        <v>9600</v>
      </c>
      <c r="AB391" s="152">
        <v>1</v>
      </c>
      <c r="AC391" s="152">
        <v>0</v>
      </c>
      <c r="AD391" s="87">
        <f>IF(W391="SOPORTE_TELEFÓNICO",'BASE LIQUIDACION REDEBAN 2025'!$B$19,IF(Y391="TIPO I",'BASE LIQUIDACION REDEBAN 2025'!$C$2,IF(Y391="TIPO II",'BASE LIQUIDACION REDEBAN 2025'!$C$3,IF(Y391="TIPO III",'BASE LIQUIDACION REDEBAN 2025'!$C$4,IF(Y391="TIPO IV",'BASE LIQUIDACION REDEBAN 2025'!$C$5,IF(Z391="AEREO",'BASE LIQUIDACION REDEBAN 2025'!$B$6,'BASE LIQUIDACION REDEBAN 2025'!$C$5))))))</f>
        <v>65960.072302</v>
      </c>
      <c r="AE391" s="87">
        <f>IF(OR(W391="SOPORTE_TELEFÓNICO",W391="ENVÍO"),0,IF(Y391="TIPO I",'BASE LIQUIDACION REDEBAN 2025'!$B$10,IF(Y391="TIPO II",'BASE LIQUIDACION REDEBAN 2025'!$B$11,IF(Y391="TIPO III",'BASE LIQUIDACION REDEBAN 2025'!$B$12,'BASE LIQUIDACION REDEBAN 2025'!$B$13))))</f>
        <v>75096.394270399993</v>
      </c>
      <c r="AF391" s="87">
        <f t="shared" si="6"/>
        <v>65960.072302</v>
      </c>
    </row>
    <row r="392" spans="1:32">
      <c r="A392" s="152" t="s">
        <v>68</v>
      </c>
      <c r="B392" s="152" t="str">
        <f>VLOOKUP(A392,'CENTRO DE COSTOS'!A:D,4,FALSE)</f>
        <v>WILLIAM ASDRUBAL ROZO ROZO</v>
      </c>
      <c r="C392" s="152" t="str">
        <f>VLOOKUP(A392,'CENTRO DE COSTOS'!A:D,2,FALSE)</f>
        <v>0004-0004</v>
      </c>
      <c r="D392" s="152">
        <v>25290</v>
      </c>
      <c r="E392" s="152">
        <v>2611182</v>
      </c>
      <c r="F392" s="152">
        <v>45405</v>
      </c>
      <c r="G392" s="152" t="s">
        <v>8049</v>
      </c>
      <c r="H392" s="152" t="s">
        <v>470</v>
      </c>
      <c r="I392" s="152" t="s">
        <v>1935</v>
      </c>
      <c r="J392" s="152" t="s">
        <v>9854</v>
      </c>
      <c r="K392" s="152" t="s">
        <v>159</v>
      </c>
      <c r="L392" s="152" t="s">
        <v>9855</v>
      </c>
      <c r="M392" s="153">
        <v>45888.430555555555</v>
      </c>
      <c r="N392" s="153">
        <v>45890.341666666667</v>
      </c>
      <c r="O392" s="186"/>
      <c r="P392" s="152" t="s">
        <v>9434</v>
      </c>
      <c r="Q392" s="152" t="s">
        <v>9434</v>
      </c>
      <c r="R392" s="190" t="s">
        <v>2973</v>
      </c>
      <c r="S392" s="191" t="s">
        <v>2973</v>
      </c>
      <c r="T392" s="152" t="s">
        <v>8052</v>
      </c>
      <c r="U392" s="152" t="s">
        <v>9429</v>
      </c>
      <c r="V392" s="152" t="s">
        <v>9856</v>
      </c>
      <c r="W392" s="152" t="s">
        <v>2967</v>
      </c>
      <c r="X392" s="152" t="s">
        <v>9857</v>
      </c>
      <c r="Y392" s="188" t="s">
        <v>28</v>
      </c>
      <c r="Z392" s="189" t="str">
        <f>VLOOKUP(D392,TIPOLOGIA!A:F,5,0)</f>
        <v>TERRESTRE</v>
      </c>
      <c r="AA392" s="152" t="s">
        <v>1029</v>
      </c>
      <c r="AB392" s="152">
        <v>1</v>
      </c>
      <c r="AC392" s="152">
        <v>0</v>
      </c>
      <c r="AD392" s="87">
        <f>IF(W392="SOPORTE_TELEFÓNICO",'BASE LIQUIDACION REDEBAN 2025'!$B$19,IF(Y392="TIPO I",'BASE LIQUIDACION REDEBAN 2025'!$C$2,IF(Y392="TIPO II",'BASE LIQUIDACION REDEBAN 2025'!$C$3,IF(Y392="TIPO III",'BASE LIQUIDACION REDEBAN 2025'!$C$4,IF(Y392="TIPO IV",'BASE LIQUIDACION REDEBAN 2025'!$C$5,IF(Z392="AEREO",'BASE LIQUIDACION REDEBAN 2025'!$B$6,'BASE LIQUIDACION REDEBAN 2025'!$C$5))))))</f>
        <v>144967.87232000002</v>
      </c>
      <c r="AE392" s="87">
        <f>IF(OR(W392="SOPORTE_TELEFÓNICO",W392="ENVÍO"),0,IF(Y392="TIPO I",'BASE LIQUIDACION REDEBAN 2025'!$B$10,IF(Y392="TIPO II",'BASE LIQUIDACION REDEBAN 2025'!$B$11,IF(Y392="TIPO III",'BASE LIQUIDACION REDEBAN 2025'!$B$12,'BASE LIQUIDACION REDEBAN 2025'!$B$13))))</f>
        <v>140395.6348884</v>
      </c>
      <c r="AF392" s="87">
        <f t="shared" si="6"/>
        <v>144967.87232000002</v>
      </c>
    </row>
    <row r="393" spans="1:32">
      <c r="A393" s="152" t="s">
        <v>81</v>
      </c>
      <c r="B393" s="152" t="str">
        <f>VLOOKUP(A393,'CENTRO DE COSTOS'!A:D,4,FALSE)</f>
        <v>MIGUEL JULIÁN HERNÁNDEZ GUARÍN</v>
      </c>
      <c r="C393" s="152" t="str">
        <f>VLOOKUP(A393,'CENTRO DE COSTOS'!A:D,2,FALSE)</f>
        <v>0004-0008</v>
      </c>
      <c r="D393" s="152">
        <v>54874</v>
      </c>
      <c r="E393" s="152">
        <v>13881594</v>
      </c>
      <c r="F393" s="152">
        <v>78662</v>
      </c>
      <c r="G393" s="152" t="s">
        <v>8049</v>
      </c>
      <c r="H393" s="152" t="s">
        <v>317</v>
      </c>
      <c r="I393" s="152" t="s">
        <v>914</v>
      </c>
      <c r="J393" s="152" t="s">
        <v>9858</v>
      </c>
      <c r="K393" s="152" t="s">
        <v>159</v>
      </c>
      <c r="L393" s="152" t="s">
        <v>9859</v>
      </c>
      <c r="M393" s="153">
        <v>45883.352083333331</v>
      </c>
      <c r="N393" s="153">
        <v>45890.538194444445</v>
      </c>
      <c r="O393" s="186"/>
      <c r="P393" s="152" t="s">
        <v>9427</v>
      </c>
      <c r="Q393" s="152" t="s">
        <v>9427</v>
      </c>
      <c r="R393" s="190" t="s">
        <v>200</v>
      </c>
      <c r="S393" s="191" t="s">
        <v>201</v>
      </c>
      <c r="T393" s="152" t="s">
        <v>8052</v>
      </c>
      <c r="U393" s="152" t="s">
        <v>9429</v>
      </c>
      <c r="V393" s="152" t="s">
        <v>9860</v>
      </c>
      <c r="W393" s="152" t="s">
        <v>2967</v>
      </c>
      <c r="X393" s="152" t="s">
        <v>9861</v>
      </c>
      <c r="Y393" s="188" t="s">
        <v>25</v>
      </c>
      <c r="Z393" s="189" t="str">
        <f>VLOOKUP(D393,TIPOLOGIA!A:F,5,0)</f>
        <v>TERRESTRE</v>
      </c>
      <c r="AA393" s="152" t="s">
        <v>432</v>
      </c>
      <c r="AB393" s="152">
        <v>1</v>
      </c>
      <c r="AC393" s="152">
        <v>0</v>
      </c>
      <c r="AD393" s="87">
        <f>IF(W393="SOPORTE_TELEFÓNICO",'BASE LIQUIDACION REDEBAN 2025'!$B$19,IF(Y393="TIPO I",'BASE LIQUIDACION REDEBAN 2025'!$C$2,IF(Y393="TIPO II",'BASE LIQUIDACION REDEBAN 2025'!$C$3,IF(Y393="TIPO III",'BASE LIQUIDACION REDEBAN 2025'!$C$4,IF(Y393="TIPO IV",'BASE LIQUIDACION REDEBAN 2025'!$C$5,IF(Z393="AEREO",'BASE LIQUIDACION REDEBAN 2025'!$B$6,'BASE LIQUIDACION REDEBAN 2025'!$C$5))))))</f>
        <v>65960.072302</v>
      </c>
      <c r="AE393" s="87">
        <f>IF(OR(W393="SOPORTE_TELEFÓNICO",W393="ENVÍO"),0,IF(Y393="TIPO I",'BASE LIQUIDACION REDEBAN 2025'!$B$10,IF(Y393="TIPO II",'BASE LIQUIDACION REDEBAN 2025'!$B$11,IF(Y393="TIPO III",'BASE LIQUIDACION REDEBAN 2025'!$B$12,'BASE LIQUIDACION REDEBAN 2025'!$B$13))))</f>
        <v>75096.394270399993</v>
      </c>
      <c r="AF393" s="87">
        <f t="shared" si="6"/>
        <v>65960.072302</v>
      </c>
    </row>
    <row r="394" spans="1:32">
      <c r="A394" s="152" t="s">
        <v>90</v>
      </c>
      <c r="B394" s="152" t="str">
        <f>VLOOKUP(A394,'CENTRO DE COSTOS'!A:D,4,FALSE)</f>
        <v>JUAN SEBASTIÁN RÍOS CASTRILLÓN</v>
      </c>
      <c r="C394" s="152" t="str">
        <f>VLOOKUP(A394,'CENTRO DE COSTOS'!A:D,2,FALSE)</f>
        <v>0004-0005</v>
      </c>
      <c r="D394" s="152">
        <v>5615</v>
      </c>
      <c r="E394" s="152">
        <v>2617294</v>
      </c>
      <c r="F394" s="152">
        <v>77755</v>
      </c>
      <c r="G394" s="152" t="s">
        <v>8049</v>
      </c>
      <c r="H394" s="152" t="s">
        <v>197</v>
      </c>
      <c r="I394" s="152" t="s">
        <v>2998</v>
      </c>
      <c r="J394" s="152" t="s">
        <v>6655</v>
      </c>
      <c r="K394" s="152" t="s">
        <v>159</v>
      </c>
      <c r="L394" s="152" t="s">
        <v>9862</v>
      </c>
      <c r="M394" s="153">
        <v>45889.40347222222</v>
      </c>
      <c r="N394" s="153">
        <v>45890.589583333334</v>
      </c>
      <c r="O394" s="186"/>
      <c r="P394" s="152" t="s">
        <v>9434</v>
      </c>
      <c r="Q394" s="152" t="s">
        <v>9434</v>
      </c>
      <c r="R394" s="190" t="s">
        <v>200</v>
      </c>
      <c r="S394" s="191" t="s">
        <v>739</v>
      </c>
      <c r="T394" s="152" t="s">
        <v>8052</v>
      </c>
      <c r="U394" s="152" t="s">
        <v>9429</v>
      </c>
      <c r="V394" s="152" t="s">
        <v>9863</v>
      </c>
      <c r="W394" s="152" t="s">
        <v>2967</v>
      </c>
      <c r="X394" s="152" t="s">
        <v>9864</v>
      </c>
      <c r="Y394" s="188" t="s">
        <v>28</v>
      </c>
      <c r="Z394" s="189" t="str">
        <f>VLOOKUP(D394,TIPOLOGIA!A:F,5,0)</f>
        <v>TERRESTRE</v>
      </c>
      <c r="AA394" s="152" t="s">
        <v>3209</v>
      </c>
      <c r="AB394" s="152">
        <v>1</v>
      </c>
      <c r="AC394" s="152">
        <v>0</v>
      </c>
      <c r="AD394" s="87">
        <f>IF(W394="SOPORTE_TELEFÓNICO",'BASE LIQUIDACION REDEBAN 2025'!$B$19,IF(Y394="TIPO I",'BASE LIQUIDACION REDEBAN 2025'!$C$2,IF(Y394="TIPO II",'BASE LIQUIDACION REDEBAN 2025'!$C$3,IF(Y394="TIPO III",'BASE LIQUIDACION REDEBAN 2025'!$C$4,IF(Y394="TIPO IV",'BASE LIQUIDACION REDEBAN 2025'!$C$5,IF(Z394="AEREO",'BASE LIQUIDACION REDEBAN 2025'!$B$6,'BASE LIQUIDACION REDEBAN 2025'!$C$5))))))</f>
        <v>144967.87232000002</v>
      </c>
      <c r="AE394" s="87">
        <f>IF(OR(W394="SOPORTE_TELEFÓNICO",W394="ENVÍO"),0,IF(Y394="TIPO I",'BASE LIQUIDACION REDEBAN 2025'!$B$10,IF(Y394="TIPO II",'BASE LIQUIDACION REDEBAN 2025'!$B$11,IF(Y394="TIPO III",'BASE LIQUIDACION REDEBAN 2025'!$B$12,'BASE LIQUIDACION REDEBAN 2025'!$B$13))))</f>
        <v>140395.6348884</v>
      </c>
      <c r="AF394" s="87">
        <f t="shared" si="6"/>
        <v>144967.87232000002</v>
      </c>
    </row>
    <row r="395" spans="1:32">
      <c r="A395" s="152" t="s">
        <v>93</v>
      </c>
      <c r="B395" s="152" t="str">
        <f>VLOOKUP(A395,'CENTRO DE COSTOS'!A:D,4,FALSE)</f>
        <v>DIEGO FERNANDO HENAO CARDONA</v>
      </c>
      <c r="C395" s="152" t="str">
        <f>VLOOKUP(A395,'CENTRO DE COSTOS'!A:D,2,FALSE)</f>
        <v>0004-0003</v>
      </c>
      <c r="D395" s="152">
        <v>86568</v>
      </c>
      <c r="E395" s="152">
        <v>13881706</v>
      </c>
      <c r="F395" s="152">
        <v>75212</v>
      </c>
      <c r="G395" s="152" t="s">
        <v>8049</v>
      </c>
      <c r="H395" s="152" t="s">
        <v>1820</v>
      </c>
      <c r="I395" s="152" t="s">
        <v>9865</v>
      </c>
      <c r="J395" s="152" t="s">
        <v>9866</v>
      </c>
      <c r="K395" s="152" t="s">
        <v>159</v>
      </c>
      <c r="L395" s="152" t="s">
        <v>9867</v>
      </c>
      <c r="M395" s="153">
        <v>45883.352083333331</v>
      </c>
      <c r="N395" s="153">
        <v>45890.615972222222</v>
      </c>
      <c r="O395" s="186"/>
      <c r="P395" s="152" t="s">
        <v>9427</v>
      </c>
      <c r="Q395" s="152" t="s">
        <v>9428</v>
      </c>
      <c r="R395" s="190" t="s">
        <v>200</v>
      </c>
      <c r="S395" s="191" t="s">
        <v>201</v>
      </c>
      <c r="T395" s="152" t="s">
        <v>8052</v>
      </c>
      <c r="U395" s="152" t="s">
        <v>9429</v>
      </c>
      <c r="V395" s="152" t="s">
        <v>9868</v>
      </c>
      <c r="W395" s="152" t="s">
        <v>2967</v>
      </c>
      <c r="X395" s="152" t="s">
        <v>9869</v>
      </c>
      <c r="Y395" s="188" t="s">
        <v>32</v>
      </c>
      <c r="Z395" s="189" t="str">
        <f>VLOOKUP(D395,TIPOLOGIA!A:F,5,0)</f>
        <v>TERRESTRE</v>
      </c>
      <c r="AA395" s="152" t="s">
        <v>1414</v>
      </c>
      <c r="AB395" s="152">
        <v>1</v>
      </c>
      <c r="AC395" s="152">
        <v>0</v>
      </c>
      <c r="AD395" s="87">
        <f>IF(W395="SOPORTE_TELEFÓNICO",'BASE LIQUIDACION REDEBAN 2025'!$B$19,IF(Y395="TIPO I",'BASE LIQUIDACION REDEBAN 2025'!$C$2,IF(Y395="TIPO II",'BASE LIQUIDACION REDEBAN 2025'!$C$3,IF(Y395="TIPO III",'BASE LIQUIDACION REDEBAN 2025'!$C$4,IF(Y395="TIPO IV",'BASE LIQUIDACION REDEBAN 2025'!$C$5,IF(Z395="AEREO",'BASE LIQUIDACION REDEBAN 2025'!$B$6,'BASE LIQUIDACION REDEBAN 2025'!$C$5))))))</f>
        <v>479588.87655000004</v>
      </c>
      <c r="AE395" s="87">
        <f>IF(OR(W395="SOPORTE_TELEFÓNICO",W395="ENVÍO"),0,IF(Y395="TIPO I",'BASE LIQUIDACION REDEBAN 2025'!$B$10,IF(Y395="TIPO II",'BASE LIQUIDACION REDEBAN 2025'!$B$11,IF(Y395="TIPO III",'BASE LIQUIDACION REDEBAN 2025'!$B$12,'BASE LIQUIDACION REDEBAN 2025'!$B$13))))</f>
        <v>196536.5258152</v>
      </c>
      <c r="AF395" s="87">
        <f t="shared" si="6"/>
        <v>479588.87655000004</v>
      </c>
    </row>
    <row r="396" spans="1:32">
      <c r="A396" s="152" t="s">
        <v>100</v>
      </c>
      <c r="B396" s="152" t="str">
        <f>VLOOKUP(A396,'CENTRO DE COSTOS'!A:D,4,FALSE)</f>
        <v>KEVIN ALEXIS CORZO BUSTOS</v>
      </c>
      <c r="C396" s="152" t="str">
        <f>VLOOKUP(A396,'CENTRO DE COSTOS'!A:D,2,FALSE)</f>
        <v>0004-0007</v>
      </c>
      <c r="D396" s="152">
        <v>50001</v>
      </c>
      <c r="E396" s="152">
        <v>13867487</v>
      </c>
      <c r="F396" s="152">
        <v>67754</v>
      </c>
      <c r="G396" s="152" t="s">
        <v>8049</v>
      </c>
      <c r="H396" s="152" t="s">
        <v>295</v>
      </c>
      <c r="I396" s="152" t="s">
        <v>100</v>
      </c>
      <c r="J396" s="152" t="s">
        <v>9870</v>
      </c>
      <c r="K396" s="152" t="s">
        <v>159</v>
      </c>
      <c r="L396" s="152" t="s">
        <v>9871</v>
      </c>
      <c r="M396" s="153">
        <v>45882.70208333333</v>
      </c>
      <c r="N396" s="153">
        <v>45890.668749999997</v>
      </c>
      <c r="O396" s="186"/>
      <c r="P396" s="152" t="s">
        <v>9427</v>
      </c>
      <c r="Q396" s="152" t="s">
        <v>9428</v>
      </c>
      <c r="R396" s="190" t="s">
        <v>2973</v>
      </c>
      <c r="S396" s="191" t="s">
        <v>2973</v>
      </c>
      <c r="T396" s="152" t="s">
        <v>8052</v>
      </c>
      <c r="U396" s="152" t="s">
        <v>9429</v>
      </c>
      <c r="V396" s="152" t="s">
        <v>9872</v>
      </c>
      <c r="W396" s="152" t="s">
        <v>2967</v>
      </c>
      <c r="X396" s="152" t="s">
        <v>9873</v>
      </c>
      <c r="Y396" s="188" t="s">
        <v>25</v>
      </c>
      <c r="Z396" s="189" t="str">
        <f>VLOOKUP(D396,TIPOLOGIA!A:F,5,0)</f>
        <v>TERRESTRE</v>
      </c>
      <c r="AA396" s="152" t="s">
        <v>3167</v>
      </c>
      <c r="AB396" s="152">
        <v>1</v>
      </c>
      <c r="AC396" s="152">
        <v>0</v>
      </c>
      <c r="AD396" s="87">
        <f>IF(W396="SOPORTE_TELEFÓNICO",'BASE LIQUIDACION REDEBAN 2025'!$B$19,IF(Y396="TIPO I",'BASE LIQUIDACION REDEBAN 2025'!$C$2,IF(Y396="TIPO II",'BASE LIQUIDACION REDEBAN 2025'!$C$3,IF(Y396="TIPO III",'BASE LIQUIDACION REDEBAN 2025'!$C$4,IF(Y396="TIPO IV",'BASE LIQUIDACION REDEBAN 2025'!$C$5,IF(Z396="AEREO",'BASE LIQUIDACION REDEBAN 2025'!$B$6,'BASE LIQUIDACION REDEBAN 2025'!$C$5))))))</f>
        <v>65960.072302</v>
      </c>
      <c r="AE396" s="87">
        <f>IF(OR(W396="SOPORTE_TELEFÓNICO",W396="ENVÍO"),0,IF(Y396="TIPO I",'BASE LIQUIDACION REDEBAN 2025'!$B$10,IF(Y396="TIPO II",'BASE LIQUIDACION REDEBAN 2025'!$B$11,IF(Y396="TIPO III",'BASE LIQUIDACION REDEBAN 2025'!$B$12,'BASE LIQUIDACION REDEBAN 2025'!$B$13))))</f>
        <v>75096.394270399993</v>
      </c>
      <c r="AF396" s="87">
        <f t="shared" si="6"/>
        <v>65960.072302</v>
      </c>
    </row>
    <row r="397" spans="1:32">
      <c r="A397" s="152" t="s">
        <v>68</v>
      </c>
      <c r="B397" s="152" t="str">
        <f>VLOOKUP(A397,'CENTRO DE COSTOS'!A:D,4,FALSE)</f>
        <v>WILLIAM ASDRUBAL ROZO ROZO</v>
      </c>
      <c r="C397" s="152" t="str">
        <f>VLOOKUP(A397,'CENTRO DE COSTOS'!A:D,2,FALSE)</f>
        <v>0004-0004</v>
      </c>
      <c r="D397" s="152">
        <v>11001</v>
      </c>
      <c r="E397" s="152">
        <v>13904655</v>
      </c>
      <c r="F397" s="152">
        <v>71428</v>
      </c>
      <c r="G397" s="152" t="s">
        <v>8049</v>
      </c>
      <c r="H397" s="152" t="s">
        <v>470</v>
      </c>
      <c r="I397" s="152" t="s">
        <v>68</v>
      </c>
      <c r="J397" s="152" t="s">
        <v>9874</v>
      </c>
      <c r="K397" s="152" t="s">
        <v>159</v>
      </c>
      <c r="L397" s="152" t="s">
        <v>9875</v>
      </c>
      <c r="M397" s="153">
        <v>45889.590277777781</v>
      </c>
      <c r="N397" s="153">
        <v>45890.688194444447</v>
      </c>
      <c r="O397" s="186"/>
      <c r="P397" s="152" t="s">
        <v>9427</v>
      </c>
      <c r="Q397" s="152" t="s">
        <v>9427</v>
      </c>
      <c r="R397" s="190" t="s">
        <v>161</v>
      </c>
      <c r="S397" s="191" t="s">
        <v>161</v>
      </c>
      <c r="T397" s="152" t="s">
        <v>8052</v>
      </c>
      <c r="U397" s="152" t="s">
        <v>9429</v>
      </c>
      <c r="V397" s="152" t="s">
        <v>9876</v>
      </c>
      <c r="W397" s="152" t="s">
        <v>2967</v>
      </c>
      <c r="X397" s="152" t="s">
        <v>9877</v>
      </c>
      <c r="Y397" s="188" t="s">
        <v>25</v>
      </c>
      <c r="Z397" s="189" t="str">
        <f>VLOOKUP(D397,TIPOLOGIA!A:F,5,0)</f>
        <v>TERRESTRE</v>
      </c>
      <c r="AA397" s="152" t="s">
        <v>1029</v>
      </c>
      <c r="AB397" s="152">
        <v>1</v>
      </c>
      <c r="AC397" s="152">
        <v>0</v>
      </c>
      <c r="AD397" s="87">
        <f>IF(W397="SOPORTE_TELEFÓNICO",'BASE LIQUIDACION REDEBAN 2025'!$B$19,IF(Y397="TIPO I",'BASE LIQUIDACION REDEBAN 2025'!$C$2,IF(Y397="TIPO II",'BASE LIQUIDACION REDEBAN 2025'!$C$3,IF(Y397="TIPO III",'BASE LIQUIDACION REDEBAN 2025'!$C$4,IF(Y397="TIPO IV",'BASE LIQUIDACION REDEBAN 2025'!$C$5,IF(Z397="AEREO",'BASE LIQUIDACION REDEBAN 2025'!$B$6,'BASE LIQUIDACION REDEBAN 2025'!$C$5))))))</f>
        <v>65960.072302</v>
      </c>
      <c r="AE397" s="87">
        <f>IF(OR(W397="SOPORTE_TELEFÓNICO",W397="ENVÍO"),0,IF(Y397="TIPO I",'BASE LIQUIDACION REDEBAN 2025'!$B$10,IF(Y397="TIPO II",'BASE LIQUIDACION REDEBAN 2025'!$B$11,IF(Y397="TIPO III",'BASE LIQUIDACION REDEBAN 2025'!$B$12,'BASE LIQUIDACION REDEBAN 2025'!$B$13))))</f>
        <v>75096.394270399993</v>
      </c>
      <c r="AF397" s="87">
        <f t="shared" si="6"/>
        <v>65960.072302</v>
      </c>
    </row>
    <row r="398" spans="1:32">
      <c r="A398" s="152" t="s">
        <v>90</v>
      </c>
      <c r="B398" s="152" t="str">
        <f>VLOOKUP(A398,'CENTRO DE COSTOS'!A:D,4,FALSE)</f>
        <v>JUAN SEBASTIÁN RÍOS CASTRILLÓN</v>
      </c>
      <c r="C398" s="152" t="str">
        <f>VLOOKUP(A398,'CENTRO DE COSTOS'!A:D,2,FALSE)</f>
        <v>0004-0005</v>
      </c>
      <c r="D398" s="152">
        <v>5579</v>
      </c>
      <c r="E398" s="152">
        <v>13904358</v>
      </c>
      <c r="F398" s="152">
        <v>70456</v>
      </c>
      <c r="G398" s="152" t="s">
        <v>8049</v>
      </c>
      <c r="H398" s="152" t="s">
        <v>197</v>
      </c>
      <c r="I398" s="152" t="s">
        <v>2218</v>
      </c>
      <c r="J398" s="152" t="s">
        <v>5145</v>
      </c>
      <c r="K398" s="152" t="s">
        <v>159</v>
      </c>
      <c r="L398" s="152" t="s">
        <v>9878</v>
      </c>
      <c r="M398" s="153">
        <v>45889.590277777781</v>
      </c>
      <c r="N398" s="153">
        <v>45890.777777777781</v>
      </c>
      <c r="O398" s="186"/>
      <c r="P398" s="152" t="s">
        <v>9427</v>
      </c>
      <c r="Q398" s="152" t="s">
        <v>9427</v>
      </c>
      <c r="R398" s="190" t="s">
        <v>2973</v>
      </c>
      <c r="S398" s="191" t="s">
        <v>2973</v>
      </c>
      <c r="T398" s="152" t="s">
        <v>8052</v>
      </c>
      <c r="U398" s="152" t="s">
        <v>9429</v>
      </c>
      <c r="V398" s="152" t="s">
        <v>9879</v>
      </c>
      <c r="W398" s="152" t="s">
        <v>2967</v>
      </c>
      <c r="X398" s="152" t="s">
        <v>9880</v>
      </c>
      <c r="Y398" s="188" t="s">
        <v>30</v>
      </c>
      <c r="Z398" s="189" t="str">
        <f>VLOOKUP(D398,TIPOLOGIA!A:F,5,0)</f>
        <v>TERRESTRE</v>
      </c>
      <c r="AA398" s="152" t="s">
        <v>204</v>
      </c>
      <c r="AB398" s="152">
        <v>1</v>
      </c>
      <c r="AC398" s="152">
        <v>0</v>
      </c>
      <c r="AD398" s="87">
        <f>IF(W398="SOPORTE_TELEFÓNICO",'BASE LIQUIDACION REDEBAN 2025'!$B$19,IF(Y398="TIPO I",'BASE LIQUIDACION REDEBAN 2025'!$C$2,IF(Y398="TIPO II",'BASE LIQUIDACION REDEBAN 2025'!$C$3,IF(Y398="TIPO III",'BASE LIQUIDACION REDEBAN 2025'!$C$4,IF(Y398="TIPO IV",'BASE LIQUIDACION REDEBAN 2025'!$C$5,IF(Z398="AEREO",'BASE LIQUIDACION REDEBAN 2025'!$B$6,'BASE LIQUIDACION REDEBAN 2025'!$C$5))))))</f>
        <v>275728.78077800001</v>
      </c>
      <c r="AE398" s="87">
        <f>IF(OR(W398="SOPORTE_TELEFÓNICO",W398="ENVÍO"),0,IF(Y398="TIPO I",'BASE LIQUIDACION REDEBAN 2025'!$B$10,IF(Y398="TIPO II",'BASE LIQUIDACION REDEBAN 2025'!$B$11,IF(Y398="TIPO III",'BASE LIQUIDACION REDEBAN 2025'!$B$12,'BASE LIQUIDACION REDEBAN 2025'!$B$13))))</f>
        <v>196536.5258152</v>
      </c>
      <c r="AF398" s="87">
        <f t="shared" si="6"/>
        <v>275728.78077800001</v>
      </c>
    </row>
    <row r="399" spans="1:32">
      <c r="A399" s="152" t="s">
        <v>68</v>
      </c>
      <c r="B399" s="152" t="str">
        <f>VLOOKUP(A399,'CENTRO DE COSTOS'!A:D,4,FALSE)</f>
        <v>WILLIAM ASDRUBAL ROZO ROZO</v>
      </c>
      <c r="C399" s="152" t="str">
        <f>VLOOKUP(A399,'CENTRO DE COSTOS'!A:D,2,FALSE)</f>
        <v>0004-0004</v>
      </c>
      <c r="D399" s="152">
        <v>11001</v>
      </c>
      <c r="E399" s="152">
        <v>13884710</v>
      </c>
      <c r="F399" s="152">
        <v>22815</v>
      </c>
      <c r="G399" s="152" t="s">
        <v>8049</v>
      </c>
      <c r="H399" s="152" t="s">
        <v>470</v>
      </c>
      <c r="I399" s="152" t="s">
        <v>68</v>
      </c>
      <c r="J399" s="152" t="s">
        <v>9881</v>
      </c>
      <c r="K399" s="152" t="s">
        <v>159</v>
      </c>
      <c r="L399" s="152" t="s">
        <v>9882</v>
      </c>
      <c r="M399" s="153">
        <v>45883.352083333331</v>
      </c>
      <c r="N399" s="153">
        <v>45891.349305555559</v>
      </c>
      <c r="O399" s="186"/>
      <c r="P399" s="152" t="s">
        <v>3032</v>
      </c>
      <c r="Q399" s="152" t="s">
        <v>3032</v>
      </c>
      <c r="R399" s="190" t="s">
        <v>220</v>
      </c>
      <c r="S399" s="191" t="s">
        <v>221</v>
      </c>
      <c r="T399" s="152" t="s">
        <v>9439</v>
      </c>
      <c r="U399" s="152" t="s">
        <v>9468</v>
      </c>
      <c r="V399" s="152" t="s">
        <v>9883</v>
      </c>
      <c r="W399" s="152" t="s">
        <v>2967</v>
      </c>
      <c r="X399" s="152">
        <v>0</v>
      </c>
      <c r="Y399" s="188" t="s">
        <v>25</v>
      </c>
      <c r="Z399" s="189" t="str">
        <f>VLOOKUP(D399,TIPOLOGIA!A:F,5,0)</f>
        <v>TERRESTRE</v>
      </c>
      <c r="AA399" s="152" t="s">
        <v>573</v>
      </c>
      <c r="AB399" s="152">
        <v>1</v>
      </c>
      <c r="AC399" s="152">
        <v>0</v>
      </c>
      <c r="AD399" s="87">
        <f>IF(W399="SOPORTE_TELEFÓNICO",'BASE LIQUIDACION REDEBAN 2025'!$B$19,IF(Y399="TIPO I",'BASE LIQUIDACION REDEBAN 2025'!$C$2,IF(Y399="TIPO II",'BASE LIQUIDACION REDEBAN 2025'!$C$3,IF(Y399="TIPO III",'BASE LIQUIDACION REDEBAN 2025'!$C$4,IF(Y399="TIPO IV",'BASE LIQUIDACION REDEBAN 2025'!$C$5,IF(Z399="AEREO",'BASE LIQUIDACION REDEBAN 2025'!$B$6,'BASE LIQUIDACION REDEBAN 2025'!$C$5))))))</f>
        <v>65960.072302</v>
      </c>
      <c r="AE399" s="87">
        <f>IF(OR(W399="SOPORTE_TELEFÓNICO",W399="ENVÍO"),0,IF(Y399="TIPO I",'BASE LIQUIDACION REDEBAN 2025'!$B$10,IF(Y399="TIPO II",'BASE LIQUIDACION REDEBAN 2025'!$B$11,IF(Y399="TIPO III",'BASE LIQUIDACION REDEBAN 2025'!$B$12,'BASE LIQUIDACION REDEBAN 2025'!$B$13))))</f>
        <v>75096.394270399993</v>
      </c>
      <c r="AF399" s="87">
        <f t="shared" si="6"/>
        <v>65960.072302</v>
      </c>
    </row>
    <row r="400" spans="1:32">
      <c r="A400" s="152" t="s">
        <v>98</v>
      </c>
      <c r="B400" s="152" t="str">
        <f>VLOOKUP(A400,'CENTRO DE COSTOS'!A:D,4,FALSE)</f>
        <v>MIGUEL JULIÁN HERNÁNDEZ GUARÍN</v>
      </c>
      <c r="C400" s="152" t="str">
        <f>VLOOKUP(A400,'CENTRO DE COSTOS'!A:D,2,FALSE)</f>
        <v>0004-0008</v>
      </c>
      <c r="D400" s="152">
        <v>15187</v>
      </c>
      <c r="E400" s="152">
        <v>13885354</v>
      </c>
      <c r="F400" s="152">
        <v>23923</v>
      </c>
      <c r="G400" s="152" t="s">
        <v>8049</v>
      </c>
      <c r="H400" s="152" t="s">
        <v>241</v>
      </c>
      <c r="I400" s="152" t="s">
        <v>9884</v>
      </c>
      <c r="J400" s="152" t="s">
        <v>9885</v>
      </c>
      <c r="K400" s="152" t="s">
        <v>159</v>
      </c>
      <c r="L400" s="152" t="s">
        <v>9886</v>
      </c>
      <c r="M400" s="153">
        <v>45889.590277777781</v>
      </c>
      <c r="N400" s="153">
        <v>45891.398611111108</v>
      </c>
      <c r="O400" s="186"/>
      <c r="P400" s="152" t="s">
        <v>9427</v>
      </c>
      <c r="Q400" s="152" t="s">
        <v>9428</v>
      </c>
      <c r="R400" s="190" t="s">
        <v>2973</v>
      </c>
      <c r="S400" s="191" t="s">
        <v>2973</v>
      </c>
      <c r="T400" s="152" t="s">
        <v>8052</v>
      </c>
      <c r="U400" s="152" t="s">
        <v>9429</v>
      </c>
      <c r="V400" s="152" t="s">
        <v>9887</v>
      </c>
      <c r="W400" s="152" t="s">
        <v>2967</v>
      </c>
      <c r="X400" s="152" t="s">
        <v>9888</v>
      </c>
      <c r="Y400" s="188" t="s">
        <v>28</v>
      </c>
      <c r="Z400" s="189" t="str">
        <f>VLOOKUP(D400,TIPOLOGIA!A:F,5,0)</f>
        <v>TERRESTRE</v>
      </c>
      <c r="AA400" s="152" t="s">
        <v>247</v>
      </c>
      <c r="AB400" s="152">
        <v>1</v>
      </c>
      <c r="AC400" s="152">
        <v>0</v>
      </c>
      <c r="AD400" s="87">
        <f>IF(W400="SOPORTE_TELEFÓNICO",'BASE LIQUIDACION REDEBAN 2025'!$B$19,IF(Y400="TIPO I",'BASE LIQUIDACION REDEBAN 2025'!$C$2,IF(Y400="TIPO II",'BASE LIQUIDACION REDEBAN 2025'!$C$3,IF(Y400="TIPO III",'BASE LIQUIDACION REDEBAN 2025'!$C$4,IF(Y400="TIPO IV",'BASE LIQUIDACION REDEBAN 2025'!$C$5,IF(Z400="AEREO",'BASE LIQUIDACION REDEBAN 2025'!$B$6,'BASE LIQUIDACION REDEBAN 2025'!$C$5))))))</f>
        <v>144967.87232000002</v>
      </c>
      <c r="AE400" s="87">
        <f>IF(OR(W400="SOPORTE_TELEFÓNICO",W400="ENVÍO"),0,IF(Y400="TIPO I",'BASE LIQUIDACION REDEBAN 2025'!$B$10,IF(Y400="TIPO II",'BASE LIQUIDACION REDEBAN 2025'!$B$11,IF(Y400="TIPO III",'BASE LIQUIDACION REDEBAN 2025'!$B$12,'BASE LIQUIDACION REDEBAN 2025'!$B$13))))</f>
        <v>140395.6348884</v>
      </c>
      <c r="AF400" s="87">
        <f t="shared" si="6"/>
        <v>144967.87232000002</v>
      </c>
    </row>
    <row r="401" spans="1:32">
      <c r="A401" s="152" t="s">
        <v>76</v>
      </c>
      <c r="B401" s="152" t="str">
        <f>VLOOKUP(A401,'CENTRO DE COSTOS'!A:D,4,FALSE)</f>
        <v>DIEGO FERNANDO HENAO CARDONA</v>
      </c>
      <c r="C401" s="152" t="str">
        <f>VLOOKUP(A401,'CENTRO DE COSTOS'!A:D,2,FALSE)</f>
        <v>0004-0003</v>
      </c>
      <c r="D401" s="152">
        <v>19532</v>
      </c>
      <c r="E401" s="152">
        <v>13862310</v>
      </c>
      <c r="F401" s="152">
        <v>50722</v>
      </c>
      <c r="G401" s="152" t="s">
        <v>8049</v>
      </c>
      <c r="H401" s="152" t="s">
        <v>258</v>
      </c>
      <c r="I401" s="152" t="s">
        <v>575</v>
      </c>
      <c r="J401" s="152" t="s">
        <v>9889</v>
      </c>
      <c r="K401" s="152" t="s">
        <v>159</v>
      </c>
      <c r="L401" s="152" t="s">
        <v>9890</v>
      </c>
      <c r="M401" s="153">
        <v>45882.70208333333</v>
      </c>
      <c r="N401" s="153">
        <v>45891.542361111111</v>
      </c>
      <c r="O401" s="186"/>
      <c r="P401" s="152" t="s">
        <v>9427</v>
      </c>
      <c r="Q401" s="152" t="s">
        <v>9428</v>
      </c>
      <c r="R401" s="190" t="s">
        <v>2973</v>
      </c>
      <c r="S401" s="191" t="s">
        <v>2973</v>
      </c>
      <c r="T401" s="152" t="s">
        <v>8052</v>
      </c>
      <c r="U401" s="152" t="s">
        <v>9429</v>
      </c>
      <c r="V401" s="152" t="s">
        <v>9891</v>
      </c>
      <c r="W401" s="152" t="s">
        <v>2967</v>
      </c>
      <c r="X401" s="152" t="s">
        <v>9892</v>
      </c>
      <c r="Y401" s="188" t="s">
        <v>32</v>
      </c>
      <c r="Z401" s="189" t="str">
        <f>VLOOKUP(D401,TIPOLOGIA!A:F,5,0)</f>
        <v>TERRESTRE</v>
      </c>
      <c r="AA401" s="152" t="s">
        <v>330</v>
      </c>
      <c r="AB401" s="152">
        <v>1</v>
      </c>
      <c r="AC401" s="152">
        <v>0</v>
      </c>
      <c r="AD401" s="87">
        <f>IF(W401="SOPORTE_TELEFÓNICO",'BASE LIQUIDACION REDEBAN 2025'!$B$19,IF(Y401="TIPO I",'BASE LIQUIDACION REDEBAN 2025'!$C$2,IF(Y401="TIPO II",'BASE LIQUIDACION REDEBAN 2025'!$C$3,IF(Y401="TIPO III",'BASE LIQUIDACION REDEBAN 2025'!$C$4,IF(Y401="TIPO IV",'BASE LIQUIDACION REDEBAN 2025'!$C$5,IF(Z401="AEREO",'BASE LIQUIDACION REDEBAN 2025'!$B$6,'BASE LIQUIDACION REDEBAN 2025'!$C$5))))))</f>
        <v>479588.87655000004</v>
      </c>
      <c r="AE401" s="87">
        <f>IF(OR(W401="SOPORTE_TELEFÓNICO",W401="ENVÍO"),0,IF(Y401="TIPO I",'BASE LIQUIDACION REDEBAN 2025'!$B$10,IF(Y401="TIPO II",'BASE LIQUIDACION REDEBAN 2025'!$B$11,IF(Y401="TIPO III",'BASE LIQUIDACION REDEBAN 2025'!$B$12,'BASE LIQUIDACION REDEBAN 2025'!$B$13))))</f>
        <v>196536.5258152</v>
      </c>
      <c r="AF401" s="87">
        <f t="shared" si="6"/>
        <v>479588.87655000004</v>
      </c>
    </row>
    <row r="402" spans="1:32">
      <c r="A402" s="152" t="s">
        <v>76</v>
      </c>
      <c r="B402" s="152" t="str">
        <f>VLOOKUP(A402,'CENTRO DE COSTOS'!A:D,4,FALSE)</f>
        <v>DIEGO FERNANDO HENAO CARDONA</v>
      </c>
      <c r="C402" s="152" t="str">
        <f>VLOOKUP(A402,'CENTRO DE COSTOS'!A:D,2,FALSE)</f>
        <v>0004-0003</v>
      </c>
      <c r="D402" s="152">
        <v>76001</v>
      </c>
      <c r="E402" s="152">
        <v>2627915</v>
      </c>
      <c r="F402" s="152">
        <v>78981</v>
      </c>
      <c r="G402" s="152" t="s">
        <v>8049</v>
      </c>
      <c r="H402" s="152" t="s">
        <v>227</v>
      </c>
      <c r="I402" s="152" t="s">
        <v>76</v>
      </c>
      <c r="J402" s="152" t="s">
        <v>9893</v>
      </c>
      <c r="K402" s="152" t="s">
        <v>159</v>
      </c>
      <c r="L402" s="152" t="s">
        <v>9894</v>
      </c>
      <c r="M402" s="153">
        <v>45890.698611111111</v>
      </c>
      <c r="N402" s="153">
        <v>45891.561805555553</v>
      </c>
      <c r="O402" s="186"/>
      <c r="P402" s="152" t="s">
        <v>9434</v>
      </c>
      <c r="Q402" s="152" t="s">
        <v>9434</v>
      </c>
      <c r="R402" s="190" t="s">
        <v>200</v>
      </c>
      <c r="S402" s="191" t="s">
        <v>739</v>
      </c>
      <c r="T402" s="152" t="s">
        <v>8052</v>
      </c>
      <c r="U402" s="152" t="s">
        <v>9429</v>
      </c>
      <c r="V402" s="152" t="s">
        <v>9895</v>
      </c>
      <c r="W402" s="152" t="s">
        <v>2967</v>
      </c>
      <c r="X402" s="152" t="s">
        <v>9896</v>
      </c>
      <c r="Y402" s="188" t="s">
        <v>25</v>
      </c>
      <c r="Z402" s="189" t="str">
        <f>VLOOKUP(D402,TIPOLOGIA!A:F,5,0)</f>
        <v>TERRESTRE</v>
      </c>
      <c r="AA402" s="152" t="s">
        <v>1442</v>
      </c>
      <c r="AB402" s="152">
        <v>1</v>
      </c>
      <c r="AC402" s="152">
        <v>0</v>
      </c>
      <c r="AD402" s="87">
        <f>IF(W402="SOPORTE_TELEFÓNICO",'BASE LIQUIDACION REDEBAN 2025'!$B$19,IF(Y402="TIPO I",'BASE LIQUIDACION REDEBAN 2025'!$C$2,IF(Y402="TIPO II",'BASE LIQUIDACION REDEBAN 2025'!$C$3,IF(Y402="TIPO III",'BASE LIQUIDACION REDEBAN 2025'!$C$4,IF(Y402="TIPO IV",'BASE LIQUIDACION REDEBAN 2025'!$C$5,IF(Z402="AEREO",'BASE LIQUIDACION REDEBAN 2025'!$B$6,'BASE LIQUIDACION REDEBAN 2025'!$C$5))))))</f>
        <v>65960.072302</v>
      </c>
      <c r="AE402" s="87">
        <f>IF(OR(W402="SOPORTE_TELEFÓNICO",W402="ENVÍO"),0,IF(Y402="TIPO I",'BASE LIQUIDACION REDEBAN 2025'!$B$10,IF(Y402="TIPO II",'BASE LIQUIDACION REDEBAN 2025'!$B$11,IF(Y402="TIPO III",'BASE LIQUIDACION REDEBAN 2025'!$B$12,'BASE LIQUIDACION REDEBAN 2025'!$B$13))))</f>
        <v>75096.394270399993</v>
      </c>
      <c r="AF402" s="87">
        <f t="shared" si="6"/>
        <v>65960.072302</v>
      </c>
    </row>
    <row r="403" spans="1:32">
      <c r="A403" s="152" t="s">
        <v>64</v>
      </c>
      <c r="B403" s="152" t="str">
        <f>VLOOKUP(A403,'CENTRO DE COSTOS'!A:D,4,FALSE)</f>
        <v>JOSE MAURICIO HERNANDEZ ROJAS</v>
      </c>
      <c r="C403" s="152" t="str">
        <f>VLOOKUP(A403,'CENTRO DE COSTOS'!A:D,2,FALSE)</f>
        <v>0004-0001</v>
      </c>
      <c r="D403" s="152">
        <v>8001</v>
      </c>
      <c r="E403" s="152">
        <v>13887234</v>
      </c>
      <c r="F403" s="152">
        <v>77916</v>
      </c>
      <c r="G403" s="152" t="s">
        <v>8049</v>
      </c>
      <c r="H403" s="152" t="s">
        <v>389</v>
      </c>
      <c r="I403" s="152" t="s">
        <v>64</v>
      </c>
      <c r="J403" s="152" t="s">
        <v>9897</v>
      </c>
      <c r="K403" s="152" t="s">
        <v>159</v>
      </c>
      <c r="L403" s="152" t="s">
        <v>9898</v>
      </c>
      <c r="M403" s="153">
        <v>45889.590277777781</v>
      </c>
      <c r="N403" s="153">
        <v>45891.56527777778</v>
      </c>
      <c r="O403" s="186"/>
      <c r="P403" s="152" t="s">
        <v>9427</v>
      </c>
      <c r="Q403" s="152" t="s">
        <v>9428</v>
      </c>
      <c r="R403" s="190" t="s">
        <v>2973</v>
      </c>
      <c r="S403" s="191" t="s">
        <v>2973</v>
      </c>
      <c r="T403" s="152" t="s">
        <v>8052</v>
      </c>
      <c r="U403" s="152" t="s">
        <v>9429</v>
      </c>
      <c r="V403" s="152" t="s">
        <v>9899</v>
      </c>
      <c r="W403" s="152" t="s">
        <v>2967</v>
      </c>
      <c r="X403" s="152" t="s">
        <v>9900</v>
      </c>
      <c r="Y403" s="188" t="s">
        <v>25</v>
      </c>
      <c r="Z403" s="189" t="str">
        <f>VLOOKUP(D403,TIPOLOGIA!A:F,5,0)</f>
        <v>TERRESTRE</v>
      </c>
      <c r="AA403" s="152" t="s">
        <v>395</v>
      </c>
      <c r="AB403" s="152">
        <v>1</v>
      </c>
      <c r="AC403" s="152">
        <v>0</v>
      </c>
      <c r="AD403" s="87">
        <f>IF(W403="SOPORTE_TELEFÓNICO",'BASE LIQUIDACION REDEBAN 2025'!$B$19,IF(Y403="TIPO I",'BASE LIQUIDACION REDEBAN 2025'!$C$2,IF(Y403="TIPO II",'BASE LIQUIDACION REDEBAN 2025'!$C$3,IF(Y403="TIPO III",'BASE LIQUIDACION REDEBAN 2025'!$C$4,IF(Y403="TIPO IV",'BASE LIQUIDACION REDEBAN 2025'!$C$5,IF(Z403="AEREO",'BASE LIQUIDACION REDEBAN 2025'!$B$6,'BASE LIQUIDACION REDEBAN 2025'!$C$5))))))</f>
        <v>65960.072302</v>
      </c>
      <c r="AE403" s="87">
        <f>IF(OR(W403="SOPORTE_TELEFÓNICO",W403="ENVÍO"),0,IF(Y403="TIPO I",'BASE LIQUIDACION REDEBAN 2025'!$B$10,IF(Y403="TIPO II",'BASE LIQUIDACION REDEBAN 2025'!$B$11,IF(Y403="TIPO III",'BASE LIQUIDACION REDEBAN 2025'!$B$12,'BASE LIQUIDACION REDEBAN 2025'!$B$13))))</f>
        <v>75096.394270399993</v>
      </c>
      <c r="AF403" s="87">
        <f t="shared" si="6"/>
        <v>65960.072302</v>
      </c>
    </row>
    <row r="404" spans="1:32">
      <c r="A404" s="152" t="s">
        <v>91</v>
      </c>
      <c r="B404" s="152" t="str">
        <f>VLOOKUP(A404,'CENTRO DE COSTOS'!A:D,4,FALSE)</f>
        <v>JOSE MAURICIO HERNANDEZ ROJAS</v>
      </c>
      <c r="C404" s="152" t="str">
        <f>VLOOKUP(A404,'CENTRO DE COSTOS'!A:D,2,FALSE)</f>
        <v>0004-0001</v>
      </c>
      <c r="D404" s="152">
        <v>23660</v>
      </c>
      <c r="E404" s="152">
        <v>2604915</v>
      </c>
      <c r="F404" s="152">
        <v>54320</v>
      </c>
      <c r="G404" s="152" t="s">
        <v>8049</v>
      </c>
      <c r="H404" s="152" t="s">
        <v>421</v>
      </c>
      <c r="I404" s="152" t="s">
        <v>6921</v>
      </c>
      <c r="J404" s="152" t="s">
        <v>9901</v>
      </c>
      <c r="K404" s="152" t="s">
        <v>159</v>
      </c>
      <c r="L404" s="152" t="s">
        <v>9902</v>
      </c>
      <c r="M404" s="153">
        <v>45884.633333333331</v>
      </c>
      <c r="N404" s="153">
        <v>45891.569444444445</v>
      </c>
      <c r="O404" s="186"/>
      <c r="P404" s="152" t="s">
        <v>9434</v>
      </c>
      <c r="Q404" s="152" t="s">
        <v>9434</v>
      </c>
      <c r="R404" s="190" t="s">
        <v>200</v>
      </c>
      <c r="S404" s="191" t="s">
        <v>201</v>
      </c>
      <c r="T404" s="152" t="s">
        <v>8052</v>
      </c>
      <c r="U404" s="152" t="s">
        <v>9429</v>
      </c>
      <c r="V404" s="152" t="s">
        <v>9903</v>
      </c>
      <c r="W404" s="152" t="s">
        <v>2967</v>
      </c>
      <c r="X404" s="152" t="s">
        <v>9904</v>
      </c>
      <c r="Y404" s="188" t="s">
        <v>28</v>
      </c>
      <c r="Z404" s="189" t="str">
        <f>VLOOKUP(D404,TIPOLOGIA!A:F,5,0)</f>
        <v>TERRESTRE</v>
      </c>
      <c r="AA404" s="152" t="s">
        <v>426</v>
      </c>
      <c r="AB404" s="152">
        <v>1</v>
      </c>
      <c r="AC404" s="152">
        <v>0</v>
      </c>
      <c r="AD404" s="87">
        <f>IF(W404="SOPORTE_TELEFÓNICO",'BASE LIQUIDACION REDEBAN 2025'!$B$19,IF(Y404="TIPO I",'BASE LIQUIDACION REDEBAN 2025'!$C$2,IF(Y404="TIPO II",'BASE LIQUIDACION REDEBAN 2025'!$C$3,IF(Y404="TIPO III",'BASE LIQUIDACION REDEBAN 2025'!$C$4,IF(Y404="TIPO IV",'BASE LIQUIDACION REDEBAN 2025'!$C$5,IF(Z404="AEREO",'BASE LIQUIDACION REDEBAN 2025'!$B$6,'BASE LIQUIDACION REDEBAN 2025'!$C$5))))))</f>
        <v>144967.87232000002</v>
      </c>
      <c r="AE404" s="87">
        <f>IF(OR(W404="SOPORTE_TELEFÓNICO",W404="ENVÍO"),0,IF(Y404="TIPO I",'BASE LIQUIDACION REDEBAN 2025'!$B$10,IF(Y404="TIPO II",'BASE LIQUIDACION REDEBAN 2025'!$B$11,IF(Y404="TIPO III",'BASE LIQUIDACION REDEBAN 2025'!$B$12,'BASE LIQUIDACION REDEBAN 2025'!$B$13))))</f>
        <v>140395.6348884</v>
      </c>
      <c r="AF404" s="87">
        <f t="shared" si="6"/>
        <v>144967.87232000002</v>
      </c>
    </row>
    <row r="405" spans="1:32">
      <c r="A405" s="152" t="s">
        <v>92</v>
      </c>
      <c r="B405" s="152" t="str">
        <f>VLOOKUP(A405,'CENTRO DE COSTOS'!A:D,4,FALSE)</f>
        <v>KEVIN ALEXIS CORZO BUSTOS</v>
      </c>
      <c r="C405" s="152" t="str">
        <f>VLOOKUP(A405,'CENTRO DE COSTOS'!A:D,2,FALSE)</f>
        <v>0004-0007</v>
      </c>
      <c r="D405" s="152">
        <v>18001</v>
      </c>
      <c r="E405" s="152">
        <v>13885963</v>
      </c>
      <c r="F405" s="152">
        <v>77234</v>
      </c>
      <c r="G405" s="152" t="s">
        <v>8049</v>
      </c>
      <c r="H405" s="152" t="s">
        <v>157</v>
      </c>
      <c r="I405" s="152" t="s">
        <v>82</v>
      </c>
      <c r="J405" s="152" t="s">
        <v>9905</v>
      </c>
      <c r="K405" s="152" t="s">
        <v>159</v>
      </c>
      <c r="L405" s="152" t="s">
        <v>9906</v>
      </c>
      <c r="M405" s="153">
        <v>45889.590277777781</v>
      </c>
      <c r="N405" s="153">
        <v>45891.690972222219</v>
      </c>
      <c r="O405" s="186"/>
      <c r="P405" s="152" t="s">
        <v>9427</v>
      </c>
      <c r="Q405" s="152" t="s">
        <v>9428</v>
      </c>
      <c r="R405" s="190" t="s">
        <v>2973</v>
      </c>
      <c r="S405" s="191" t="s">
        <v>2973</v>
      </c>
      <c r="T405" s="152" t="s">
        <v>8052</v>
      </c>
      <c r="U405" s="152" t="s">
        <v>9429</v>
      </c>
      <c r="V405" s="152" t="s">
        <v>9907</v>
      </c>
      <c r="W405" s="152" t="s">
        <v>2967</v>
      </c>
      <c r="X405" s="152" t="s">
        <v>9908</v>
      </c>
      <c r="Y405" s="188" t="s">
        <v>32</v>
      </c>
      <c r="Z405" s="189" t="str">
        <f>VLOOKUP(D405,TIPOLOGIA!A:F,5,0)</f>
        <v>TERRESTRE</v>
      </c>
      <c r="AA405" s="152" t="s">
        <v>225</v>
      </c>
      <c r="AB405" s="152">
        <v>1</v>
      </c>
      <c r="AC405" s="152">
        <v>0</v>
      </c>
      <c r="AD405" s="87">
        <f>IF(W405="SOPORTE_TELEFÓNICO",'BASE LIQUIDACION REDEBAN 2025'!$B$19,IF(Y405="TIPO I",'BASE LIQUIDACION REDEBAN 2025'!$C$2,IF(Y405="TIPO II",'BASE LIQUIDACION REDEBAN 2025'!$C$3,IF(Y405="TIPO III",'BASE LIQUIDACION REDEBAN 2025'!$C$4,IF(Y405="TIPO IV",'BASE LIQUIDACION REDEBAN 2025'!$C$5,IF(Z405="AEREO",'BASE LIQUIDACION REDEBAN 2025'!$B$6,'BASE LIQUIDACION REDEBAN 2025'!$C$5))))))</f>
        <v>479588.87655000004</v>
      </c>
      <c r="AE405" s="87">
        <f>IF(OR(W405="SOPORTE_TELEFÓNICO",W405="ENVÍO"),0,IF(Y405="TIPO I",'BASE LIQUIDACION REDEBAN 2025'!$B$10,IF(Y405="TIPO II",'BASE LIQUIDACION REDEBAN 2025'!$B$11,IF(Y405="TIPO III",'BASE LIQUIDACION REDEBAN 2025'!$B$12,'BASE LIQUIDACION REDEBAN 2025'!$B$13))))</f>
        <v>196536.5258152</v>
      </c>
      <c r="AF405" s="87">
        <f t="shared" si="6"/>
        <v>479588.87655000004</v>
      </c>
    </row>
    <row r="406" spans="1:32">
      <c r="A406" s="152" t="s">
        <v>76</v>
      </c>
      <c r="B406" s="152" t="str">
        <f>VLOOKUP(A406,'CENTRO DE COSTOS'!A:D,4,FALSE)</f>
        <v>DIEGO FERNANDO HENAO CARDONA</v>
      </c>
      <c r="C406" s="152" t="str">
        <f>VLOOKUP(A406,'CENTRO DE COSTOS'!A:D,2,FALSE)</f>
        <v>0004-0003</v>
      </c>
      <c r="D406" s="152">
        <v>76001</v>
      </c>
      <c r="E406" s="152">
        <v>2632625</v>
      </c>
      <c r="F406" s="152">
        <v>58948</v>
      </c>
      <c r="G406" s="152" t="s">
        <v>8049</v>
      </c>
      <c r="H406" s="152" t="s">
        <v>227</v>
      </c>
      <c r="I406" s="152" t="s">
        <v>76</v>
      </c>
      <c r="J406" s="152" t="s">
        <v>9909</v>
      </c>
      <c r="K406" s="152" t="s">
        <v>159</v>
      </c>
      <c r="L406" s="152" t="s">
        <v>9910</v>
      </c>
      <c r="M406" s="153">
        <v>45891.628472222219</v>
      </c>
      <c r="N406" s="153">
        <v>45892.50277777778</v>
      </c>
      <c r="O406" s="186"/>
      <c r="P406" s="152" t="s">
        <v>9434</v>
      </c>
      <c r="Q406" s="152" t="s">
        <v>9434</v>
      </c>
      <c r="R406" s="190" t="s">
        <v>2973</v>
      </c>
      <c r="S406" s="191" t="s">
        <v>2973</v>
      </c>
      <c r="T406" s="152" t="s">
        <v>8052</v>
      </c>
      <c r="U406" s="152" t="s">
        <v>9429</v>
      </c>
      <c r="V406" s="152" t="s">
        <v>9911</v>
      </c>
      <c r="W406" s="152" t="s">
        <v>2967</v>
      </c>
      <c r="X406" s="152" t="s">
        <v>9912</v>
      </c>
      <c r="Y406" s="188" t="s">
        <v>25</v>
      </c>
      <c r="Z406" s="189" t="str">
        <f>VLOOKUP(D406,TIPOLOGIA!A:F,5,0)</f>
        <v>TERRESTRE</v>
      </c>
      <c r="AA406" s="152" t="s">
        <v>233</v>
      </c>
      <c r="AB406" s="152">
        <v>1</v>
      </c>
      <c r="AC406" s="152">
        <v>0</v>
      </c>
      <c r="AD406" s="87">
        <f>IF(W406="SOPORTE_TELEFÓNICO",'BASE LIQUIDACION REDEBAN 2025'!$B$19,IF(Y406="TIPO I",'BASE LIQUIDACION REDEBAN 2025'!$C$2,IF(Y406="TIPO II",'BASE LIQUIDACION REDEBAN 2025'!$C$3,IF(Y406="TIPO III",'BASE LIQUIDACION REDEBAN 2025'!$C$4,IF(Y406="TIPO IV",'BASE LIQUIDACION REDEBAN 2025'!$C$5,IF(Z406="AEREO",'BASE LIQUIDACION REDEBAN 2025'!$B$6,'BASE LIQUIDACION REDEBAN 2025'!$C$5))))))</f>
        <v>65960.072302</v>
      </c>
      <c r="AE406" s="87">
        <f>IF(OR(W406="SOPORTE_TELEFÓNICO",W406="ENVÍO"),0,IF(Y406="TIPO I",'BASE LIQUIDACION REDEBAN 2025'!$B$10,IF(Y406="TIPO II",'BASE LIQUIDACION REDEBAN 2025'!$B$11,IF(Y406="TIPO III",'BASE LIQUIDACION REDEBAN 2025'!$B$12,'BASE LIQUIDACION REDEBAN 2025'!$B$13))))</f>
        <v>75096.394270399993</v>
      </c>
      <c r="AF406" s="87">
        <f t="shared" si="6"/>
        <v>65960.072302</v>
      </c>
    </row>
    <row r="407" spans="1:32">
      <c r="A407" s="152" t="s">
        <v>87</v>
      </c>
      <c r="B407" s="152" t="str">
        <f>VLOOKUP(A407,'CENTRO DE COSTOS'!A:D,4,FALSE)</f>
        <v>DIEGO FERNANDO HENAO CARDONA</v>
      </c>
      <c r="C407" s="152" t="str">
        <f>VLOOKUP(A407,'CENTRO DE COSTOS'!A:D,2,FALSE)</f>
        <v>0004-0002</v>
      </c>
      <c r="D407" s="152">
        <v>17001</v>
      </c>
      <c r="E407" s="152">
        <v>2630954</v>
      </c>
      <c r="F407" s="152">
        <v>46130</v>
      </c>
      <c r="G407" s="152" t="s">
        <v>8049</v>
      </c>
      <c r="H407" s="152" t="s">
        <v>477</v>
      </c>
      <c r="I407" s="152" t="s">
        <v>87</v>
      </c>
      <c r="J407" s="152" t="s">
        <v>9793</v>
      </c>
      <c r="K407" s="152" t="s">
        <v>159</v>
      </c>
      <c r="L407" s="152" t="s">
        <v>9913</v>
      </c>
      <c r="M407" s="153">
        <v>45891.456944444442</v>
      </c>
      <c r="N407" s="153">
        <v>45892.505555555559</v>
      </c>
      <c r="O407" s="186"/>
      <c r="P407" s="152" t="s">
        <v>9434</v>
      </c>
      <c r="Q407" s="152" t="s">
        <v>9434</v>
      </c>
      <c r="R407" s="190" t="s">
        <v>2973</v>
      </c>
      <c r="S407" s="191" t="s">
        <v>2973</v>
      </c>
      <c r="T407" s="152" t="s">
        <v>8052</v>
      </c>
      <c r="U407" s="152" t="s">
        <v>9429</v>
      </c>
      <c r="V407" s="152" t="s">
        <v>9914</v>
      </c>
      <c r="W407" s="152" t="s">
        <v>2967</v>
      </c>
      <c r="X407" s="152" t="s">
        <v>9796</v>
      </c>
      <c r="Y407" s="188" t="s">
        <v>25</v>
      </c>
      <c r="Z407" s="189" t="str">
        <f>VLOOKUP(D407,TIPOLOGIA!A:F,5,0)</f>
        <v>TERRESTRE</v>
      </c>
      <c r="AA407" s="152" t="s">
        <v>482</v>
      </c>
      <c r="AB407" s="152">
        <v>1</v>
      </c>
      <c r="AC407" s="152">
        <v>0</v>
      </c>
      <c r="AD407" s="87">
        <f>IF(W407="SOPORTE_TELEFÓNICO",'BASE LIQUIDACION REDEBAN 2025'!$B$19,IF(Y407="TIPO I",'BASE LIQUIDACION REDEBAN 2025'!$C$2,IF(Y407="TIPO II",'BASE LIQUIDACION REDEBAN 2025'!$C$3,IF(Y407="TIPO III",'BASE LIQUIDACION REDEBAN 2025'!$C$4,IF(Y407="TIPO IV",'BASE LIQUIDACION REDEBAN 2025'!$C$5,IF(Z407="AEREO",'BASE LIQUIDACION REDEBAN 2025'!$B$6,'BASE LIQUIDACION REDEBAN 2025'!$C$5))))))</f>
        <v>65960.072302</v>
      </c>
      <c r="AE407" s="87">
        <f>IF(OR(W407="SOPORTE_TELEFÓNICO",W407="ENVÍO"),0,IF(Y407="TIPO I",'BASE LIQUIDACION REDEBAN 2025'!$B$10,IF(Y407="TIPO II",'BASE LIQUIDACION REDEBAN 2025'!$B$11,IF(Y407="TIPO III",'BASE LIQUIDACION REDEBAN 2025'!$B$12,'BASE LIQUIDACION REDEBAN 2025'!$B$13))))</f>
        <v>75096.394270399993</v>
      </c>
      <c r="AF407" s="87">
        <f t="shared" si="6"/>
        <v>65960.072302</v>
      </c>
    </row>
    <row r="408" spans="1:32">
      <c r="A408" s="152" t="s">
        <v>90</v>
      </c>
      <c r="B408" s="152" t="str">
        <f>VLOOKUP(A408,'CENTRO DE COSTOS'!A:D,4,FALSE)</f>
        <v>JUAN SEBASTIÁN RÍOS CASTRILLÓN</v>
      </c>
      <c r="C408" s="152" t="str">
        <f>VLOOKUP(A408,'CENTRO DE COSTOS'!A:D,2,FALSE)</f>
        <v>0004-0005</v>
      </c>
      <c r="D408" s="152">
        <v>5088</v>
      </c>
      <c r="E408" s="152">
        <v>13887821</v>
      </c>
      <c r="F408" s="152">
        <v>77263</v>
      </c>
      <c r="G408" s="152" t="s">
        <v>8049</v>
      </c>
      <c r="H408" s="152" t="s">
        <v>197</v>
      </c>
      <c r="I408" s="152" t="s">
        <v>211</v>
      </c>
      <c r="J408" s="152" t="s">
        <v>9915</v>
      </c>
      <c r="K408" s="152" t="s">
        <v>159</v>
      </c>
      <c r="L408" s="152" t="s">
        <v>9916</v>
      </c>
      <c r="M408" s="153">
        <v>45889.590277777781</v>
      </c>
      <c r="N408" s="153">
        <v>45892.530555555553</v>
      </c>
      <c r="O408" s="186"/>
      <c r="P408" s="152" t="s">
        <v>9427</v>
      </c>
      <c r="Q408" s="152" t="s">
        <v>9917</v>
      </c>
      <c r="R408" s="190" t="s">
        <v>2973</v>
      </c>
      <c r="S408" s="191" t="s">
        <v>2973</v>
      </c>
      <c r="T408" s="152" t="s">
        <v>8052</v>
      </c>
      <c r="U408" s="152" t="s">
        <v>9429</v>
      </c>
      <c r="V408" s="152" t="s">
        <v>9918</v>
      </c>
      <c r="W408" s="152" t="s">
        <v>2967</v>
      </c>
      <c r="X408" s="152" t="s">
        <v>9919</v>
      </c>
      <c r="Y408" s="188" t="s">
        <v>25</v>
      </c>
      <c r="Z408" s="189" t="str">
        <f>VLOOKUP(D408,TIPOLOGIA!A:F,5,0)</f>
        <v>TERRESTRE</v>
      </c>
      <c r="AA408" s="152" t="s">
        <v>4326</v>
      </c>
      <c r="AB408" s="152">
        <v>1</v>
      </c>
      <c r="AC408" s="152">
        <v>0</v>
      </c>
      <c r="AD408" s="87">
        <f>IF(W408="SOPORTE_TELEFÓNICO",'BASE LIQUIDACION REDEBAN 2025'!$B$19,IF(Y408="TIPO I",'BASE LIQUIDACION REDEBAN 2025'!$C$2,IF(Y408="TIPO II",'BASE LIQUIDACION REDEBAN 2025'!$C$3,IF(Y408="TIPO III",'BASE LIQUIDACION REDEBAN 2025'!$C$4,IF(Y408="TIPO IV",'BASE LIQUIDACION REDEBAN 2025'!$C$5,IF(Z408="AEREO",'BASE LIQUIDACION REDEBAN 2025'!$B$6,'BASE LIQUIDACION REDEBAN 2025'!$C$5))))))</f>
        <v>65960.072302</v>
      </c>
      <c r="AE408" s="87">
        <f>IF(OR(W408="SOPORTE_TELEFÓNICO",W408="ENVÍO"),0,IF(Y408="TIPO I",'BASE LIQUIDACION REDEBAN 2025'!$B$10,IF(Y408="TIPO II",'BASE LIQUIDACION REDEBAN 2025'!$B$11,IF(Y408="TIPO III",'BASE LIQUIDACION REDEBAN 2025'!$B$12,'BASE LIQUIDACION REDEBAN 2025'!$B$13))))</f>
        <v>75096.394270399993</v>
      </c>
      <c r="AF408" s="87">
        <f t="shared" si="6"/>
        <v>65960.072302</v>
      </c>
    </row>
    <row r="409" spans="1:32">
      <c r="A409" s="152" t="s">
        <v>90</v>
      </c>
      <c r="B409" s="152" t="str">
        <f>VLOOKUP(A409,'CENTRO DE COSTOS'!A:D,4,FALSE)</f>
        <v>JUAN SEBASTIÁN RÍOS CASTRILLÓN</v>
      </c>
      <c r="C409" s="152" t="str">
        <f>VLOOKUP(A409,'CENTRO DE COSTOS'!A:D,2,FALSE)</f>
        <v>0004-0005</v>
      </c>
      <c r="D409" s="152">
        <v>5079</v>
      </c>
      <c r="E409" s="152">
        <v>2632274</v>
      </c>
      <c r="F409" s="152">
        <v>29632</v>
      </c>
      <c r="G409" s="152" t="s">
        <v>8049</v>
      </c>
      <c r="H409" s="152" t="s">
        <v>197</v>
      </c>
      <c r="I409" s="152" t="s">
        <v>2290</v>
      </c>
      <c r="J409" s="152" t="s">
        <v>6675</v>
      </c>
      <c r="K409" s="152" t="s">
        <v>159</v>
      </c>
      <c r="L409" s="152" t="s">
        <v>9920</v>
      </c>
      <c r="M409" s="153">
        <v>45891.612500000003</v>
      </c>
      <c r="N409" s="153">
        <v>45892.554861111108</v>
      </c>
      <c r="O409" s="186"/>
      <c r="P409" s="152" t="s">
        <v>9434</v>
      </c>
      <c r="Q409" s="152" t="s">
        <v>9434</v>
      </c>
      <c r="R409" s="190" t="s">
        <v>2973</v>
      </c>
      <c r="S409" s="191" t="s">
        <v>2973</v>
      </c>
      <c r="T409" s="152" t="s">
        <v>8052</v>
      </c>
      <c r="U409" s="152" t="s">
        <v>9429</v>
      </c>
      <c r="V409" s="152" t="s">
        <v>9921</v>
      </c>
      <c r="W409" s="152" t="s">
        <v>2967</v>
      </c>
      <c r="X409" s="152" t="s">
        <v>6678</v>
      </c>
      <c r="Y409" s="188" t="s">
        <v>28</v>
      </c>
      <c r="Z409" s="189" t="str">
        <f>VLOOKUP(D409,TIPOLOGIA!A:F,5,0)</f>
        <v>TERRESTRE</v>
      </c>
      <c r="AA409" s="152" t="s">
        <v>204</v>
      </c>
      <c r="AB409" s="152">
        <v>1</v>
      </c>
      <c r="AC409" s="152">
        <v>0</v>
      </c>
      <c r="AD409" s="87">
        <f>IF(W409="SOPORTE_TELEFÓNICO",'BASE LIQUIDACION REDEBAN 2025'!$B$19,IF(Y409="TIPO I",'BASE LIQUIDACION REDEBAN 2025'!$C$2,IF(Y409="TIPO II",'BASE LIQUIDACION REDEBAN 2025'!$C$3,IF(Y409="TIPO III",'BASE LIQUIDACION REDEBAN 2025'!$C$4,IF(Y409="TIPO IV",'BASE LIQUIDACION REDEBAN 2025'!$C$5,IF(Z409="AEREO",'BASE LIQUIDACION REDEBAN 2025'!$B$6,'BASE LIQUIDACION REDEBAN 2025'!$C$5))))))</f>
        <v>144967.87232000002</v>
      </c>
      <c r="AE409" s="87">
        <f>IF(OR(W409="SOPORTE_TELEFÓNICO",W409="ENVÍO"),0,IF(Y409="TIPO I",'BASE LIQUIDACION REDEBAN 2025'!$B$10,IF(Y409="TIPO II",'BASE LIQUIDACION REDEBAN 2025'!$B$11,IF(Y409="TIPO III",'BASE LIQUIDACION REDEBAN 2025'!$B$12,'BASE LIQUIDACION REDEBAN 2025'!$B$13))))</f>
        <v>140395.6348884</v>
      </c>
      <c r="AF409" s="87">
        <f t="shared" si="6"/>
        <v>144967.87232000002</v>
      </c>
    </row>
    <row r="410" spans="1:32">
      <c r="A410" s="152" t="s">
        <v>90</v>
      </c>
      <c r="B410" s="152" t="str">
        <f>VLOOKUP(A410,'CENTRO DE COSTOS'!A:D,4,FALSE)</f>
        <v>JUAN SEBASTIÁN RÍOS CASTRILLÓN</v>
      </c>
      <c r="C410" s="152" t="str">
        <f>VLOOKUP(A410,'CENTRO DE COSTOS'!A:D,2,FALSE)</f>
        <v>0004-0005</v>
      </c>
      <c r="D410" s="152">
        <v>5088</v>
      </c>
      <c r="E410" s="152">
        <v>2624200</v>
      </c>
      <c r="F410" s="152">
        <v>40226</v>
      </c>
      <c r="G410" s="152" t="s">
        <v>8049</v>
      </c>
      <c r="H410" s="152" t="s">
        <v>197</v>
      </c>
      <c r="I410" s="152" t="s">
        <v>211</v>
      </c>
      <c r="J410" s="152" t="s">
        <v>6507</v>
      </c>
      <c r="K410" s="152" t="s">
        <v>159</v>
      </c>
      <c r="L410" s="152" t="s">
        <v>9922</v>
      </c>
      <c r="M410" s="153">
        <v>45890.414583333331</v>
      </c>
      <c r="N410" s="153">
        <v>45892.640277777777</v>
      </c>
      <c r="O410" s="186"/>
      <c r="P410" s="152" t="s">
        <v>9434</v>
      </c>
      <c r="Q410" s="152" t="s">
        <v>9434</v>
      </c>
      <c r="R410" s="190" t="s">
        <v>200</v>
      </c>
      <c r="S410" s="191" t="s">
        <v>739</v>
      </c>
      <c r="T410" s="152" t="s">
        <v>8052</v>
      </c>
      <c r="U410" s="152" t="s">
        <v>9429</v>
      </c>
      <c r="V410" s="152" t="s">
        <v>9923</v>
      </c>
      <c r="W410" s="152" t="s">
        <v>2967</v>
      </c>
      <c r="X410" s="152" t="s">
        <v>9924</v>
      </c>
      <c r="Y410" s="188" t="s">
        <v>25</v>
      </c>
      <c r="Z410" s="189" t="str">
        <f>VLOOKUP(D410,TIPOLOGIA!A:F,5,0)</f>
        <v>TERRESTRE</v>
      </c>
      <c r="AA410" s="152" t="s">
        <v>4326</v>
      </c>
      <c r="AB410" s="152">
        <v>1</v>
      </c>
      <c r="AC410" s="152">
        <v>0</v>
      </c>
      <c r="AD410" s="87">
        <f>IF(W410="SOPORTE_TELEFÓNICO",'BASE LIQUIDACION REDEBAN 2025'!$B$19,IF(Y410="TIPO I",'BASE LIQUIDACION REDEBAN 2025'!$C$2,IF(Y410="TIPO II",'BASE LIQUIDACION REDEBAN 2025'!$C$3,IF(Y410="TIPO III",'BASE LIQUIDACION REDEBAN 2025'!$C$4,IF(Y410="TIPO IV",'BASE LIQUIDACION REDEBAN 2025'!$C$5,IF(Z410="AEREO",'BASE LIQUIDACION REDEBAN 2025'!$B$6,'BASE LIQUIDACION REDEBAN 2025'!$C$5))))))</f>
        <v>65960.072302</v>
      </c>
      <c r="AE410" s="87">
        <f>IF(OR(W410="SOPORTE_TELEFÓNICO",W410="ENVÍO"),0,IF(Y410="TIPO I",'BASE LIQUIDACION REDEBAN 2025'!$B$10,IF(Y410="TIPO II",'BASE LIQUIDACION REDEBAN 2025'!$B$11,IF(Y410="TIPO III",'BASE LIQUIDACION REDEBAN 2025'!$B$12,'BASE LIQUIDACION REDEBAN 2025'!$B$13))))</f>
        <v>75096.394270399993</v>
      </c>
      <c r="AF410" s="87">
        <f t="shared" si="6"/>
        <v>65960.072302</v>
      </c>
    </row>
    <row r="411" spans="1:32">
      <c r="A411" s="152" t="s">
        <v>68</v>
      </c>
      <c r="B411" s="152" t="str">
        <f>VLOOKUP(A411,'CENTRO DE COSTOS'!A:D,4,FALSE)</f>
        <v>WILLIAM ASDRUBAL ROZO ROZO</v>
      </c>
      <c r="C411" s="152" t="str">
        <f>VLOOKUP(A411,'CENTRO DE COSTOS'!A:D,2,FALSE)</f>
        <v>0004-0004</v>
      </c>
      <c r="D411" s="152">
        <v>25799</v>
      </c>
      <c r="E411" s="152">
        <v>2629429</v>
      </c>
      <c r="F411" s="152">
        <v>66526</v>
      </c>
      <c r="G411" s="152" t="s">
        <v>8049</v>
      </c>
      <c r="H411" s="152" t="s">
        <v>470</v>
      </c>
      <c r="I411" s="152" t="s">
        <v>6109</v>
      </c>
      <c r="J411" s="152" t="s">
        <v>6110</v>
      </c>
      <c r="K411" s="152" t="s">
        <v>159</v>
      </c>
      <c r="L411" s="152" t="s">
        <v>9925</v>
      </c>
      <c r="M411" s="153">
        <v>45891.359027777777</v>
      </c>
      <c r="N411" s="153">
        <v>45894.657638888886</v>
      </c>
      <c r="O411" s="186"/>
      <c r="P411" s="152" t="s">
        <v>9434</v>
      </c>
      <c r="Q411" s="152" t="s">
        <v>9434</v>
      </c>
      <c r="R411" s="190" t="s">
        <v>220</v>
      </c>
      <c r="S411" s="191" t="s">
        <v>8370</v>
      </c>
      <c r="T411" s="152" t="s">
        <v>8052</v>
      </c>
      <c r="U411" s="152" t="s">
        <v>9429</v>
      </c>
      <c r="V411" s="152" t="s">
        <v>9926</v>
      </c>
      <c r="W411" s="152" t="s">
        <v>2967</v>
      </c>
      <c r="X411" s="152" t="s">
        <v>6113</v>
      </c>
      <c r="Y411" s="188" t="s">
        <v>28</v>
      </c>
      <c r="Z411" s="189" t="str">
        <f>VLOOKUP(D411,TIPOLOGIA!A:F,5,0)</f>
        <v>TERRESTRE</v>
      </c>
      <c r="AA411" s="152" t="s">
        <v>3836</v>
      </c>
      <c r="AB411" s="152">
        <v>1</v>
      </c>
      <c r="AC411" s="152">
        <v>0</v>
      </c>
      <c r="AD411" s="87">
        <f>IF(W411="SOPORTE_TELEFÓNICO",'BASE LIQUIDACION REDEBAN 2025'!$B$19,IF(Y411="TIPO I",'BASE LIQUIDACION REDEBAN 2025'!$C$2,IF(Y411="TIPO II",'BASE LIQUIDACION REDEBAN 2025'!$C$3,IF(Y411="TIPO III",'BASE LIQUIDACION REDEBAN 2025'!$C$4,IF(Y411="TIPO IV",'BASE LIQUIDACION REDEBAN 2025'!$C$5,IF(Z411="AEREO",'BASE LIQUIDACION REDEBAN 2025'!$B$6,'BASE LIQUIDACION REDEBAN 2025'!$C$5))))))</f>
        <v>144967.87232000002</v>
      </c>
      <c r="AE411" s="87">
        <f>IF(OR(W411="SOPORTE_TELEFÓNICO",W411="ENVÍO"),0,IF(Y411="TIPO I",'BASE LIQUIDACION REDEBAN 2025'!$B$10,IF(Y411="TIPO II",'BASE LIQUIDACION REDEBAN 2025'!$B$11,IF(Y411="TIPO III",'BASE LIQUIDACION REDEBAN 2025'!$B$12,'BASE LIQUIDACION REDEBAN 2025'!$B$13))))</f>
        <v>140395.6348884</v>
      </c>
      <c r="AF411" s="87">
        <f t="shared" si="6"/>
        <v>144967.87232000002</v>
      </c>
    </row>
    <row r="412" spans="1:32">
      <c r="A412" s="152" t="s">
        <v>64</v>
      </c>
      <c r="B412" s="152" t="str">
        <f>VLOOKUP(A412,'CENTRO DE COSTOS'!A:D,4,FALSE)</f>
        <v>JOSE MAURICIO HERNANDEZ ROJAS</v>
      </c>
      <c r="C412" s="152" t="str">
        <f>VLOOKUP(A412,'CENTRO DE COSTOS'!A:D,2,FALSE)</f>
        <v>0004-0001</v>
      </c>
      <c r="D412" s="152">
        <v>8638</v>
      </c>
      <c r="E412" s="152">
        <v>2628162</v>
      </c>
      <c r="F412" s="152">
        <v>38265</v>
      </c>
      <c r="G412" s="152" t="s">
        <v>8049</v>
      </c>
      <c r="H412" s="152" t="s">
        <v>389</v>
      </c>
      <c r="I412" s="152" t="s">
        <v>2762</v>
      </c>
      <c r="J412" s="152" t="s">
        <v>9927</v>
      </c>
      <c r="K412" s="152" t="s">
        <v>159</v>
      </c>
      <c r="L412" s="152" t="s">
        <v>9928</v>
      </c>
      <c r="M412" s="153">
        <v>45890.737500000003</v>
      </c>
      <c r="N412" s="153">
        <v>45894.661111111112</v>
      </c>
      <c r="O412" s="186"/>
      <c r="P412" s="152" t="s">
        <v>9434</v>
      </c>
      <c r="Q412" s="152" t="s">
        <v>9434</v>
      </c>
      <c r="R412" s="190" t="s">
        <v>2973</v>
      </c>
      <c r="S412" s="191" t="s">
        <v>2973</v>
      </c>
      <c r="T412" s="152" t="s">
        <v>8052</v>
      </c>
      <c r="U412" s="152" t="s">
        <v>9429</v>
      </c>
      <c r="V412" s="152" t="s">
        <v>9929</v>
      </c>
      <c r="W412" s="152" t="s">
        <v>2967</v>
      </c>
      <c r="X412" s="152" t="s">
        <v>9930</v>
      </c>
      <c r="Y412" s="188" t="s">
        <v>28</v>
      </c>
      <c r="Z412" s="189" t="str">
        <f>VLOOKUP(D412,TIPOLOGIA!A:F,5,0)</f>
        <v>TERRESTRE</v>
      </c>
      <c r="AA412" s="152" t="s">
        <v>1093</v>
      </c>
      <c r="AB412" s="152">
        <v>1</v>
      </c>
      <c r="AC412" s="152">
        <v>0</v>
      </c>
      <c r="AD412" s="87">
        <f>IF(W412="SOPORTE_TELEFÓNICO",'BASE LIQUIDACION REDEBAN 2025'!$B$19,IF(Y412="TIPO I",'BASE LIQUIDACION REDEBAN 2025'!$C$2,IF(Y412="TIPO II",'BASE LIQUIDACION REDEBAN 2025'!$C$3,IF(Y412="TIPO III",'BASE LIQUIDACION REDEBAN 2025'!$C$4,IF(Y412="TIPO IV",'BASE LIQUIDACION REDEBAN 2025'!$C$5,IF(Z412="AEREO",'BASE LIQUIDACION REDEBAN 2025'!$B$6,'BASE LIQUIDACION REDEBAN 2025'!$C$5))))))</f>
        <v>144967.87232000002</v>
      </c>
      <c r="AE412" s="87">
        <f>IF(OR(W412="SOPORTE_TELEFÓNICO",W412="ENVÍO"),0,IF(Y412="TIPO I",'BASE LIQUIDACION REDEBAN 2025'!$B$10,IF(Y412="TIPO II",'BASE LIQUIDACION REDEBAN 2025'!$B$11,IF(Y412="TIPO III",'BASE LIQUIDACION REDEBAN 2025'!$B$12,'BASE LIQUIDACION REDEBAN 2025'!$B$13))))</f>
        <v>140395.6348884</v>
      </c>
      <c r="AF412" s="87">
        <f t="shared" si="6"/>
        <v>144967.87232000002</v>
      </c>
    </row>
    <row r="413" spans="1:32">
      <c r="A413" s="152" t="s">
        <v>68</v>
      </c>
      <c r="B413" s="152" t="str">
        <f>VLOOKUP(A413,'CENTRO DE COSTOS'!A:D,4,FALSE)</f>
        <v>WILLIAM ASDRUBAL ROZO ROZO</v>
      </c>
      <c r="C413" s="152" t="str">
        <f>VLOOKUP(A413,'CENTRO DE COSTOS'!A:D,2,FALSE)</f>
        <v>0004-0004</v>
      </c>
      <c r="D413" s="152">
        <v>25260</v>
      </c>
      <c r="E413" s="152">
        <v>2621860</v>
      </c>
      <c r="F413" s="152">
        <v>59212</v>
      </c>
      <c r="G413" s="152" t="s">
        <v>8049</v>
      </c>
      <c r="H413" s="152" t="s">
        <v>470</v>
      </c>
      <c r="I413" s="152" t="s">
        <v>9931</v>
      </c>
      <c r="J413" s="152" t="s">
        <v>9932</v>
      </c>
      <c r="K413" s="152" t="s">
        <v>159</v>
      </c>
      <c r="L413" s="152" t="s">
        <v>9933</v>
      </c>
      <c r="M413" s="153">
        <v>45889.730555555558</v>
      </c>
      <c r="N413" s="153">
        <v>45894.663194444445</v>
      </c>
      <c r="O413" s="186"/>
      <c r="P413" s="152" t="s">
        <v>9434</v>
      </c>
      <c r="Q413" s="152" t="s">
        <v>9434</v>
      </c>
      <c r="R413" s="190" t="s">
        <v>200</v>
      </c>
      <c r="S413" s="191" t="s">
        <v>201</v>
      </c>
      <c r="T413" s="152" t="s">
        <v>8052</v>
      </c>
      <c r="U413" s="152" t="s">
        <v>9429</v>
      </c>
      <c r="V413" s="152" t="s">
        <v>9934</v>
      </c>
      <c r="W413" s="152" t="s">
        <v>2967</v>
      </c>
      <c r="X413" s="152" t="s">
        <v>9935</v>
      </c>
      <c r="Y413" s="188" t="s">
        <v>28</v>
      </c>
      <c r="Z413" s="189" t="str">
        <f>VLOOKUP(D413,TIPOLOGIA!A:F,5,0)</f>
        <v>TERRESTRE</v>
      </c>
      <c r="AA413" s="152" t="s">
        <v>3836</v>
      </c>
      <c r="AB413" s="152">
        <v>1</v>
      </c>
      <c r="AC413" s="152">
        <v>0</v>
      </c>
      <c r="AD413" s="87">
        <f>IF(W413="SOPORTE_TELEFÓNICO",'BASE LIQUIDACION REDEBAN 2025'!$B$19,IF(Y413="TIPO I",'BASE LIQUIDACION REDEBAN 2025'!$C$2,IF(Y413="TIPO II",'BASE LIQUIDACION REDEBAN 2025'!$C$3,IF(Y413="TIPO III",'BASE LIQUIDACION REDEBAN 2025'!$C$4,IF(Y413="TIPO IV",'BASE LIQUIDACION REDEBAN 2025'!$C$5,IF(Z413="AEREO",'BASE LIQUIDACION REDEBAN 2025'!$B$6,'BASE LIQUIDACION REDEBAN 2025'!$C$5))))))</f>
        <v>144967.87232000002</v>
      </c>
      <c r="AE413" s="87">
        <f>IF(OR(W413="SOPORTE_TELEFÓNICO",W413="ENVÍO"),0,IF(Y413="TIPO I",'BASE LIQUIDACION REDEBAN 2025'!$B$10,IF(Y413="TIPO II",'BASE LIQUIDACION REDEBAN 2025'!$B$11,IF(Y413="TIPO III",'BASE LIQUIDACION REDEBAN 2025'!$B$12,'BASE LIQUIDACION REDEBAN 2025'!$B$13))))</f>
        <v>140395.6348884</v>
      </c>
      <c r="AF413" s="87">
        <f t="shared" si="6"/>
        <v>144967.87232000002</v>
      </c>
    </row>
    <row r="414" spans="1:32">
      <c r="A414" s="152" t="s">
        <v>86</v>
      </c>
      <c r="B414" s="152" t="str">
        <f>VLOOKUP(A414,'CENTRO DE COSTOS'!A:D,4,FALSE)</f>
        <v>KEVIN ALEXIS CORZO BUSTOS</v>
      </c>
      <c r="C414" s="152" t="str">
        <f>VLOOKUP(A414,'CENTRO DE COSTOS'!A:D,2,FALSE)</f>
        <v>0004-0007</v>
      </c>
      <c r="D414" s="152">
        <v>17380</v>
      </c>
      <c r="E414" s="152">
        <v>13884712</v>
      </c>
      <c r="F414" s="152">
        <v>48447</v>
      </c>
      <c r="G414" s="152" t="s">
        <v>8049</v>
      </c>
      <c r="H414" s="152" t="s">
        <v>477</v>
      </c>
      <c r="I414" s="152" t="s">
        <v>7009</v>
      </c>
      <c r="J414" s="152" t="s">
        <v>7010</v>
      </c>
      <c r="K414" s="152" t="s">
        <v>159</v>
      </c>
      <c r="L414" s="152" t="s">
        <v>9936</v>
      </c>
      <c r="M414" s="153">
        <v>45889.590277777781</v>
      </c>
      <c r="N414" s="153">
        <v>45894.665972222225</v>
      </c>
      <c r="O414" s="186"/>
      <c r="P414" s="152" t="s">
        <v>9427</v>
      </c>
      <c r="Q414" s="152" t="s">
        <v>9428</v>
      </c>
      <c r="R414" s="190" t="s">
        <v>2973</v>
      </c>
      <c r="S414" s="191" t="s">
        <v>2973</v>
      </c>
      <c r="T414" s="152" t="s">
        <v>8052</v>
      </c>
      <c r="U414" s="152" t="s">
        <v>9429</v>
      </c>
      <c r="V414" s="152" t="s">
        <v>9937</v>
      </c>
      <c r="W414" s="152" t="s">
        <v>2967</v>
      </c>
      <c r="X414" s="152" t="s">
        <v>7013</v>
      </c>
      <c r="Y414" s="188" t="s">
        <v>30</v>
      </c>
      <c r="Z414" s="189" t="str">
        <f>VLOOKUP(D414,TIPOLOGIA!A:F,5,0)</f>
        <v>TERRESTRE</v>
      </c>
      <c r="AA414" s="152" t="s">
        <v>4264</v>
      </c>
      <c r="AB414" s="152">
        <v>1</v>
      </c>
      <c r="AC414" s="152">
        <v>0</v>
      </c>
      <c r="AD414" s="87">
        <f>IF(W414="SOPORTE_TELEFÓNICO",'BASE LIQUIDACION REDEBAN 2025'!$B$19,IF(Y414="TIPO I",'BASE LIQUIDACION REDEBAN 2025'!$C$2,IF(Y414="TIPO II",'BASE LIQUIDACION REDEBAN 2025'!$C$3,IF(Y414="TIPO III",'BASE LIQUIDACION REDEBAN 2025'!$C$4,IF(Y414="TIPO IV",'BASE LIQUIDACION REDEBAN 2025'!$C$5,IF(Z414="AEREO",'BASE LIQUIDACION REDEBAN 2025'!$B$6,'BASE LIQUIDACION REDEBAN 2025'!$C$5))))))</f>
        <v>275728.78077800001</v>
      </c>
      <c r="AE414" s="87">
        <f>IF(OR(W414="SOPORTE_TELEFÓNICO",W414="ENVÍO"),0,IF(Y414="TIPO I",'BASE LIQUIDACION REDEBAN 2025'!$B$10,IF(Y414="TIPO II",'BASE LIQUIDACION REDEBAN 2025'!$B$11,IF(Y414="TIPO III",'BASE LIQUIDACION REDEBAN 2025'!$B$12,'BASE LIQUIDACION REDEBAN 2025'!$B$13))))</f>
        <v>196536.5258152</v>
      </c>
      <c r="AF414" s="87">
        <f t="shared" si="6"/>
        <v>275728.78077800001</v>
      </c>
    </row>
    <row r="415" spans="1:32">
      <c r="A415" s="152" t="s">
        <v>99</v>
      </c>
      <c r="B415" s="152" t="str">
        <f>VLOOKUP(A415,'CENTRO DE COSTOS'!A:D,4,FALSE)</f>
        <v>JOSE MAURICIO HERNANDEZ ROJAS</v>
      </c>
      <c r="C415" s="152" t="str">
        <f>VLOOKUP(A415,'CENTRO DE COSTOS'!A:D,2,FALSE)</f>
        <v>0004-0001</v>
      </c>
      <c r="D415" s="152">
        <v>20787</v>
      </c>
      <c r="E415" s="152">
        <v>13911276</v>
      </c>
      <c r="F415" s="152">
        <v>65372</v>
      </c>
      <c r="G415" s="152" t="s">
        <v>8049</v>
      </c>
      <c r="H415" s="152" t="s">
        <v>440</v>
      </c>
      <c r="I415" s="152" t="s">
        <v>9938</v>
      </c>
      <c r="J415" s="152" t="s">
        <v>9939</v>
      </c>
      <c r="K415" s="152" t="s">
        <v>159</v>
      </c>
      <c r="L415" s="152" t="s">
        <v>9940</v>
      </c>
      <c r="M415" s="153">
        <v>45889.590277777781</v>
      </c>
      <c r="N415" s="153">
        <v>45894.669444444444</v>
      </c>
      <c r="O415" s="186"/>
      <c r="P415" s="152" t="s">
        <v>9427</v>
      </c>
      <c r="Q415" s="152" t="s">
        <v>9428</v>
      </c>
      <c r="R415" s="190" t="s">
        <v>2973</v>
      </c>
      <c r="S415" s="191" t="s">
        <v>2973</v>
      </c>
      <c r="T415" s="152" t="s">
        <v>8052</v>
      </c>
      <c r="U415" s="152" t="s">
        <v>9429</v>
      </c>
      <c r="V415" s="152" t="s">
        <v>9941</v>
      </c>
      <c r="W415" s="152" t="s">
        <v>2967</v>
      </c>
      <c r="X415" s="152" t="s">
        <v>9942</v>
      </c>
      <c r="Y415" s="188" t="s">
        <v>32</v>
      </c>
      <c r="Z415" s="189" t="str">
        <f>VLOOKUP(D415,TIPOLOGIA!A:F,5,0)</f>
        <v>TERRESTRE</v>
      </c>
      <c r="AA415" s="152" t="s">
        <v>1743</v>
      </c>
      <c r="AB415" s="152">
        <v>1</v>
      </c>
      <c r="AC415" s="152">
        <v>0</v>
      </c>
      <c r="AD415" s="87">
        <f>IF(W415="SOPORTE_TELEFÓNICO",'BASE LIQUIDACION REDEBAN 2025'!$B$19,IF(Y415="TIPO I",'BASE LIQUIDACION REDEBAN 2025'!$C$2,IF(Y415="TIPO II",'BASE LIQUIDACION REDEBAN 2025'!$C$3,IF(Y415="TIPO III",'BASE LIQUIDACION REDEBAN 2025'!$C$4,IF(Y415="TIPO IV",'BASE LIQUIDACION REDEBAN 2025'!$C$5,IF(Z415="AEREO",'BASE LIQUIDACION REDEBAN 2025'!$B$6,'BASE LIQUIDACION REDEBAN 2025'!$C$5))))))</f>
        <v>479588.87655000004</v>
      </c>
      <c r="AE415" s="87">
        <f>IF(OR(W415="SOPORTE_TELEFÓNICO",W415="ENVÍO"),0,IF(Y415="TIPO I",'BASE LIQUIDACION REDEBAN 2025'!$B$10,IF(Y415="TIPO II",'BASE LIQUIDACION REDEBAN 2025'!$B$11,IF(Y415="TIPO III",'BASE LIQUIDACION REDEBAN 2025'!$B$12,'BASE LIQUIDACION REDEBAN 2025'!$B$13))))</f>
        <v>196536.5258152</v>
      </c>
      <c r="AF415" s="87">
        <f t="shared" si="6"/>
        <v>479588.87655000004</v>
      </c>
    </row>
    <row r="416" spans="1:32">
      <c r="A416" s="152" t="s">
        <v>76</v>
      </c>
      <c r="B416" s="152" t="str">
        <f>VLOOKUP(A416,'CENTRO DE COSTOS'!A:D,4,FALSE)</f>
        <v>DIEGO FERNANDO HENAO CARDONA</v>
      </c>
      <c r="C416" s="152" t="str">
        <f>VLOOKUP(A416,'CENTRO DE COSTOS'!A:D,2,FALSE)</f>
        <v>0004-0003</v>
      </c>
      <c r="D416" s="152">
        <v>76001</v>
      </c>
      <c r="E416" s="152">
        <v>2634405</v>
      </c>
      <c r="F416" s="152">
        <v>56147</v>
      </c>
      <c r="G416" s="152" t="s">
        <v>8049</v>
      </c>
      <c r="H416" s="152" t="s">
        <v>227</v>
      </c>
      <c r="I416" s="152" t="s">
        <v>76</v>
      </c>
      <c r="J416" s="152" t="s">
        <v>9850</v>
      </c>
      <c r="K416" s="152" t="s">
        <v>159</v>
      </c>
      <c r="L416" s="152" t="s">
        <v>9943</v>
      </c>
      <c r="M416" s="153">
        <v>45892.404861111114</v>
      </c>
      <c r="N416" s="153">
        <v>45894.686111111114</v>
      </c>
      <c r="O416" s="186"/>
      <c r="P416" s="152" t="s">
        <v>9434</v>
      </c>
      <c r="Q416" s="152" t="s">
        <v>9434</v>
      </c>
      <c r="R416" s="190" t="s">
        <v>2973</v>
      </c>
      <c r="S416" s="191" t="s">
        <v>2973</v>
      </c>
      <c r="T416" s="152" t="s">
        <v>8052</v>
      </c>
      <c r="U416" s="152" t="s">
        <v>9429</v>
      </c>
      <c r="V416" s="152" t="s">
        <v>9944</v>
      </c>
      <c r="W416" s="152" t="s">
        <v>2967</v>
      </c>
      <c r="X416" s="152" t="s">
        <v>9853</v>
      </c>
      <c r="Y416" s="188" t="s">
        <v>25</v>
      </c>
      <c r="Z416" s="189" t="str">
        <f>VLOOKUP(D416,TIPOLOGIA!A:F,5,0)</f>
        <v>TERRESTRE</v>
      </c>
      <c r="AA416" s="152" t="s">
        <v>525</v>
      </c>
      <c r="AB416" s="152">
        <v>1</v>
      </c>
      <c r="AC416" s="152">
        <v>0</v>
      </c>
      <c r="AD416" s="87">
        <f>IF(W416="SOPORTE_TELEFÓNICO",'BASE LIQUIDACION REDEBAN 2025'!$B$19,IF(Y416="TIPO I",'BASE LIQUIDACION REDEBAN 2025'!$C$2,IF(Y416="TIPO II",'BASE LIQUIDACION REDEBAN 2025'!$C$3,IF(Y416="TIPO III",'BASE LIQUIDACION REDEBAN 2025'!$C$4,IF(Y416="TIPO IV",'BASE LIQUIDACION REDEBAN 2025'!$C$5,IF(Z416="AEREO",'BASE LIQUIDACION REDEBAN 2025'!$B$6,'BASE LIQUIDACION REDEBAN 2025'!$C$5))))))</f>
        <v>65960.072302</v>
      </c>
      <c r="AE416" s="87">
        <f>IF(OR(W416="SOPORTE_TELEFÓNICO",W416="ENVÍO"),0,IF(Y416="TIPO I",'BASE LIQUIDACION REDEBAN 2025'!$B$10,IF(Y416="TIPO II",'BASE LIQUIDACION REDEBAN 2025'!$B$11,IF(Y416="TIPO III",'BASE LIQUIDACION REDEBAN 2025'!$B$12,'BASE LIQUIDACION REDEBAN 2025'!$B$13))))</f>
        <v>75096.394270399993</v>
      </c>
      <c r="AF416" s="87">
        <f t="shared" si="6"/>
        <v>65960.072302</v>
      </c>
    </row>
    <row r="417" spans="1:32">
      <c r="A417" s="152" t="s">
        <v>64</v>
      </c>
      <c r="B417" s="152" t="str">
        <f>VLOOKUP(A417,'CENTRO DE COSTOS'!A:D,4,FALSE)</f>
        <v>JOSE MAURICIO HERNANDEZ ROJAS</v>
      </c>
      <c r="C417" s="152" t="str">
        <f>VLOOKUP(A417,'CENTRO DE COSTOS'!A:D,2,FALSE)</f>
        <v>0004-0001</v>
      </c>
      <c r="D417" s="152">
        <v>8001</v>
      </c>
      <c r="E417" s="152">
        <v>2636710</v>
      </c>
      <c r="F417" s="152">
        <v>51563</v>
      </c>
      <c r="G417" s="152" t="s">
        <v>8049</v>
      </c>
      <c r="H417" s="152" t="s">
        <v>389</v>
      </c>
      <c r="I417" s="152" t="s">
        <v>64</v>
      </c>
      <c r="J417" s="152" t="s">
        <v>7022</v>
      </c>
      <c r="K417" s="152" t="s">
        <v>159</v>
      </c>
      <c r="L417" s="152" t="s">
        <v>9945</v>
      </c>
      <c r="M417" s="153">
        <v>45894.357638888891</v>
      </c>
      <c r="N417" s="153">
        <v>45895.352083333331</v>
      </c>
      <c r="O417" s="186"/>
      <c r="P417" s="152" t="s">
        <v>9434</v>
      </c>
      <c r="Q417" s="152" t="s">
        <v>9434</v>
      </c>
      <c r="R417" s="190" t="s">
        <v>200</v>
      </c>
      <c r="S417" s="191" t="s">
        <v>739</v>
      </c>
      <c r="T417" s="152" t="s">
        <v>8052</v>
      </c>
      <c r="U417" s="152" t="s">
        <v>9429</v>
      </c>
      <c r="V417" s="152" t="s">
        <v>9946</v>
      </c>
      <c r="W417" s="152" t="s">
        <v>2967</v>
      </c>
      <c r="X417" s="152" t="s">
        <v>7025</v>
      </c>
      <c r="Y417" s="188" t="s">
        <v>25</v>
      </c>
      <c r="Z417" s="189" t="str">
        <f>VLOOKUP(D417,TIPOLOGIA!A:F,5,0)</f>
        <v>TERRESTRE</v>
      </c>
      <c r="AA417" s="152" t="s">
        <v>799</v>
      </c>
      <c r="AB417" s="152">
        <v>1</v>
      </c>
      <c r="AC417" s="152">
        <v>0</v>
      </c>
      <c r="AD417" s="87">
        <f>IF(W417="SOPORTE_TELEFÓNICO",'BASE LIQUIDACION REDEBAN 2025'!$B$19,IF(Y417="TIPO I",'BASE LIQUIDACION REDEBAN 2025'!$C$2,IF(Y417="TIPO II",'BASE LIQUIDACION REDEBAN 2025'!$C$3,IF(Y417="TIPO III",'BASE LIQUIDACION REDEBAN 2025'!$C$4,IF(Y417="TIPO IV",'BASE LIQUIDACION REDEBAN 2025'!$C$5,IF(Z417="AEREO",'BASE LIQUIDACION REDEBAN 2025'!$B$6,'BASE LIQUIDACION REDEBAN 2025'!$C$5))))))</f>
        <v>65960.072302</v>
      </c>
      <c r="AE417" s="87">
        <f>IF(OR(W417="SOPORTE_TELEFÓNICO",W417="ENVÍO"),0,IF(Y417="TIPO I",'BASE LIQUIDACION REDEBAN 2025'!$B$10,IF(Y417="TIPO II",'BASE LIQUIDACION REDEBAN 2025'!$B$11,IF(Y417="TIPO III",'BASE LIQUIDACION REDEBAN 2025'!$B$12,'BASE LIQUIDACION REDEBAN 2025'!$B$13))))</f>
        <v>75096.394270399993</v>
      </c>
      <c r="AF417" s="87">
        <f t="shared" si="6"/>
        <v>65960.072302</v>
      </c>
    </row>
    <row r="418" spans="1:32">
      <c r="A418" s="152" t="s">
        <v>72</v>
      </c>
      <c r="B418" s="152" t="str">
        <f>VLOOKUP(A418,'CENTRO DE COSTOS'!A:D,4,FALSE)</f>
        <v>MIGUEL JULIÁN HERNÁNDEZ GUARÍN</v>
      </c>
      <c r="C418" s="152" t="str">
        <f>VLOOKUP(A418,'CENTRO DE COSTOS'!A:D,2,FALSE)</f>
        <v>0004-0008</v>
      </c>
      <c r="D418" s="152">
        <v>68276</v>
      </c>
      <c r="E418" s="152">
        <v>2636214</v>
      </c>
      <c r="F418" s="152">
        <v>43082</v>
      </c>
      <c r="G418" s="152" t="s">
        <v>8049</v>
      </c>
      <c r="H418" s="152" t="s">
        <v>820</v>
      </c>
      <c r="I418" s="152" t="s">
        <v>952</v>
      </c>
      <c r="J418" s="152" t="s">
        <v>7114</v>
      </c>
      <c r="K418" s="152" t="s">
        <v>159</v>
      </c>
      <c r="L418" s="152" t="s">
        <v>9947</v>
      </c>
      <c r="M418" s="153">
        <v>45894.333333333336</v>
      </c>
      <c r="N418" s="153">
        <v>45895.354166666664</v>
      </c>
      <c r="O418" s="186"/>
      <c r="P418" s="152" t="s">
        <v>9434</v>
      </c>
      <c r="Q418" s="152" t="s">
        <v>9434</v>
      </c>
      <c r="R418" s="190" t="s">
        <v>2973</v>
      </c>
      <c r="S418" s="191" t="s">
        <v>2973</v>
      </c>
      <c r="T418" s="152" t="s">
        <v>8052</v>
      </c>
      <c r="U418" s="152" t="s">
        <v>9429</v>
      </c>
      <c r="V418" s="152" t="s">
        <v>9948</v>
      </c>
      <c r="W418" s="152" t="s">
        <v>2967</v>
      </c>
      <c r="X418" s="152" t="s">
        <v>7117</v>
      </c>
      <c r="Y418" s="188" t="s">
        <v>25</v>
      </c>
      <c r="Z418" s="189" t="str">
        <f>VLOOKUP(D418,TIPOLOGIA!A:F,5,0)</f>
        <v>TERRESTRE</v>
      </c>
      <c r="AA418" s="152" t="s">
        <v>848</v>
      </c>
      <c r="AB418" s="152">
        <v>1</v>
      </c>
      <c r="AC418" s="152">
        <v>0</v>
      </c>
      <c r="AD418" s="87">
        <f>IF(W418="SOPORTE_TELEFÓNICO",'BASE LIQUIDACION REDEBAN 2025'!$B$19,IF(Y418="TIPO I",'BASE LIQUIDACION REDEBAN 2025'!$C$2,IF(Y418="TIPO II",'BASE LIQUIDACION REDEBAN 2025'!$C$3,IF(Y418="TIPO III",'BASE LIQUIDACION REDEBAN 2025'!$C$4,IF(Y418="TIPO IV",'BASE LIQUIDACION REDEBAN 2025'!$C$5,IF(Z418="AEREO",'BASE LIQUIDACION REDEBAN 2025'!$B$6,'BASE LIQUIDACION REDEBAN 2025'!$C$5))))))</f>
        <v>65960.072302</v>
      </c>
      <c r="AE418" s="87">
        <f>IF(OR(W418="SOPORTE_TELEFÓNICO",W418="ENVÍO"),0,IF(Y418="TIPO I",'BASE LIQUIDACION REDEBAN 2025'!$B$10,IF(Y418="TIPO II",'BASE LIQUIDACION REDEBAN 2025'!$B$11,IF(Y418="TIPO III",'BASE LIQUIDACION REDEBAN 2025'!$B$12,'BASE LIQUIDACION REDEBAN 2025'!$B$13))))</f>
        <v>75096.394270399993</v>
      </c>
      <c r="AF418" s="87">
        <f t="shared" si="6"/>
        <v>65960.072302</v>
      </c>
    </row>
    <row r="419" spans="1:32">
      <c r="A419" s="152" t="s">
        <v>96</v>
      </c>
      <c r="B419" s="152" t="str">
        <f>VLOOKUP(A419,'CENTRO DE COSTOS'!A:D,4,FALSE)</f>
        <v>JOSE MAURICIO HERNANDEZ ROJAS</v>
      </c>
      <c r="C419" s="152" t="str">
        <f>VLOOKUP(A419,'CENTRO DE COSTOS'!A:D,2,FALSE)</f>
        <v>0004-0001</v>
      </c>
      <c r="D419" s="152">
        <v>47551</v>
      </c>
      <c r="E419" s="152">
        <v>13922644</v>
      </c>
      <c r="F419" s="152">
        <v>60985</v>
      </c>
      <c r="G419" s="152" t="s">
        <v>8049</v>
      </c>
      <c r="H419" s="152" t="s">
        <v>1896</v>
      </c>
      <c r="I419" s="152" t="s">
        <v>5947</v>
      </c>
      <c r="J419" s="152" t="s">
        <v>5948</v>
      </c>
      <c r="K419" s="152" t="s">
        <v>159</v>
      </c>
      <c r="L419" s="152" t="s">
        <v>9949</v>
      </c>
      <c r="M419" s="153">
        <v>45889.590277777781</v>
      </c>
      <c r="N419" s="153">
        <v>45895.355555555558</v>
      </c>
      <c r="O419" s="186"/>
      <c r="P419" s="152" t="s">
        <v>3032</v>
      </c>
      <c r="Q419" s="152" t="s">
        <v>3032</v>
      </c>
      <c r="R419" s="190" t="s">
        <v>2973</v>
      </c>
      <c r="S419" s="191" t="s">
        <v>2973</v>
      </c>
      <c r="T419" s="152" t="s">
        <v>8052</v>
      </c>
      <c r="U419" s="152" t="s">
        <v>9429</v>
      </c>
      <c r="V419" s="152" t="s">
        <v>9950</v>
      </c>
      <c r="W419" s="152" t="s">
        <v>2967</v>
      </c>
      <c r="X419" s="152" t="s">
        <v>9951</v>
      </c>
      <c r="Y419" s="188" t="s">
        <v>32</v>
      </c>
      <c r="Z419" s="189" t="str">
        <f>VLOOKUP(D419,TIPOLOGIA!A:F,5,0)</f>
        <v>TERRESTRE</v>
      </c>
      <c r="AA419" s="152" t="s">
        <v>395</v>
      </c>
      <c r="AB419" s="152">
        <v>1</v>
      </c>
      <c r="AC419" s="152">
        <v>0</v>
      </c>
      <c r="AD419" s="87">
        <f>IF(W419="SOPORTE_TELEFÓNICO",'BASE LIQUIDACION REDEBAN 2025'!$B$19,IF(Y419="TIPO I",'BASE LIQUIDACION REDEBAN 2025'!$C$2,IF(Y419="TIPO II",'BASE LIQUIDACION REDEBAN 2025'!$C$3,IF(Y419="TIPO III",'BASE LIQUIDACION REDEBAN 2025'!$C$4,IF(Y419="TIPO IV",'BASE LIQUIDACION REDEBAN 2025'!$C$5,IF(Z419="AEREO",'BASE LIQUIDACION REDEBAN 2025'!$B$6,'BASE LIQUIDACION REDEBAN 2025'!$C$5))))))</f>
        <v>479588.87655000004</v>
      </c>
      <c r="AE419" s="87">
        <f>IF(OR(W419="SOPORTE_TELEFÓNICO",W419="ENVÍO"),0,IF(Y419="TIPO I",'BASE LIQUIDACION REDEBAN 2025'!$B$10,IF(Y419="TIPO II",'BASE LIQUIDACION REDEBAN 2025'!$B$11,IF(Y419="TIPO III",'BASE LIQUIDACION REDEBAN 2025'!$B$12,'BASE LIQUIDACION REDEBAN 2025'!$B$13))))</f>
        <v>196536.5258152</v>
      </c>
      <c r="AF419" s="87">
        <f t="shared" si="6"/>
        <v>479588.87655000004</v>
      </c>
    </row>
    <row r="420" spans="1:32">
      <c r="A420" s="152" t="s">
        <v>90</v>
      </c>
      <c r="B420" s="152" t="str">
        <f>VLOOKUP(A420,'CENTRO DE COSTOS'!A:D,4,FALSE)</f>
        <v>JUAN SEBASTIÁN RÍOS CASTRILLÓN</v>
      </c>
      <c r="C420" s="152" t="str">
        <f>VLOOKUP(A420,'CENTRO DE COSTOS'!A:D,2,FALSE)</f>
        <v>0004-0005</v>
      </c>
      <c r="D420" s="152">
        <v>5101</v>
      </c>
      <c r="E420" s="152">
        <v>2634441</v>
      </c>
      <c r="F420" s="152">
        <v>48497</v>
      </c>
      <c r="G420" s="152" t="s">
        <v>8049</v>
      </c>
      <c r="H420" s="152" t="s">
        <v>197</v>
      </c>
      <c r="I420" s="152" t="s">
        <v>2522</v>
      </c>
      <c r="J420" s="152" t="s">
        <v>9952</v>
      </c>
      <c r="K420" s="152" t="s">
        <v>159</v>
      </c>
      <c r="L420" s="152" t="s">
        <v>9953</v>
      </c>
      <c r="M420" s="153">
        <v>45892.436111111114</v>
      </c>
      <c r="N420" s="153">
        <v>45895.390277777777</v>
      </c>
      <c r="O420" s="186"/>
      <c r="P420" s="152" t="s">
        <v>9434</v>
      </c>
      <c r="Q420" s="152" t="s">
        <v>9434</v>
      </c>
      <c r="R420" s="190" t="s">
        <v>2973</v>
      </c>
      <c r="S420" s="191" t="s">
        <v>2973</v>
      </c>
      <c r="T420" s="152" t="s">
        <v>8052</v>
      </c>
      <c r="U420" s="152" t="s">
        <v>9429</v>
      </c>
      <c r="V420" s="152" t="s">
        <v>9954</v>
      </c>
      <c r="W420" s="152" t="s">
        <v>2967</v>
      </c>
      <c r="X420" s="152" t="s">
        <v>9955</v>
      </c>
      <c r="Y420" s="188" t="s">
        <v>28</v>
      </c>
      <c r="Z420" s="189" t="str">
        <f>VLOOKUP(D420,TIPOLOGIA!A:F,5,0)</f>
        <v>TERRESTRE</v>
      </c>
      <c r="AA420" s="152" t="s">
        <v>1245</v>
      </c>
      <c r="AB420" s="152">
        <v>1</v>
      </c>
      <c r="AC420" s="152">
        <v>0</v>
      </c>
      <c r="AD420" s="87">
        <f>IF(W420="SOPORTE_TELEFÓNICO",'BASE LIQUIDACION REDEBAN 2025'!$B$19,IF(Y420="TIPO I",'BASE LIQUIDACION REDEBAN 2025'!$C$2,IF(Y420="TIPO II",'BASE LIQUIDACION REDEBAN 2025'!$C$3,IF(Y420="TIPO III",'BASE LIQUIDACION REDEBAN 2025'!$C$4,IF(Y420="TIPO IV",'BASE LIQUIDACION REDEBAN 2025'!$C$5,IF(Z420="AEREO",'BASE LIQUIDACION REDEBAN 2025'!$B$6,'BASE LIQUIDACION REDEBAN 2025'!$C$5))))))</f>
        <v>144967.87232000002</v>
      </c>
      <c r="AE420" s="87">
        <f>IF(OR(W420="SOPORTE_TELEFÓNICO",W420="ENVÍO"),0,IF(Y420="TIPO I",'BASE LIQUIDACION REDEBAN 2025'!$B$10,IF(Y420="TIPO II",'BASE LIQUIDACION REDEBAN 2025'!$B$11,IF(Y420="TIPO III",'BASE LIQUIDACION REDEBAN 2025'!$B$12,'BASE LIQUIDACION REDEBAN 2025'!$B$13))))</f>
        <v>140395.6348884</v>
      </c>
      <c r="AF420" s="87">
        <f t="shared" si="6"/>
        <v>144967.87232000002</v>
      </c>
    </row>
    <row r="421" spans="1:32">
      <c r="A421" s="152" t="s">
        <v>68</v>
      </c>
      <c r="B421" s="152" t="str">
        <f>VLOOKUP(A421,'CENTRO DE COSTOS'!A:D,4,FALSE)</f>
        <v>WILLIAM ASDRUBAL ROZO ROZO</v>
      </c>
      <c r="C421" s="152" t="str">
        <f>VLOOKUP(A421,'CENTRO DE COSTOS'!A:D,2,FALSE)</f>
        <v>0004-0004</v>
      </c>
      <c r="D421" s="152">
        <v>25473</v>
      </c>
      <c r="E421" s="152">
        <v>2629057</v>
      </c>
      <c r="F421" s="152">
        <v>77317</v>
      </c>
      <c r="G421" s="152" t="s">
        <v>8049</v>
      </c>
      <c r="H421" s="152" t="s">
        <v>470</v>
      </c>
      <c r="I421" s="152" t="s">
        <v>2224</v>
      </c>
      <c r="J421" s="152" t="s">
        <v>6568</v>
      </c>
      <c r="K421" s="152" t="s">
        <v>159</v>
      </c>
      <c r="L421" s="152" t="s">
        <v>9956</v>
      </c>
      <c r="M421" s="153">
        <v>45891.340277777781</v>
      </c>
      <c r="N421" s="153">
        <v>45895.425694444442</v>
      </c>
      <c r="O421" s="186"/>
      <c r="P421" s="152" t="s">
        <v>9434</v>
      </c>
      <c r="Q421" s="152" t="s">
        <v>9434</v>
      </c>
      <c r="R421" s="190" t="s">
        <v>2973</v>
      </c>
      <c r="S421" s="191" t="s">
        <v>2973</v>
      </c>
      <c r="T421" s="152" t="s">
        <v>8052</v>
      </c>
      <c r="U421" s="152" t="s">
        <v>9429</v>
      </c>
      <c r="V421" s="152" t="s">
        <v>9957</v>
      </c>
      <c r="W421" s="152" t="s">
        <v>2967</v>
      </c>
      <c r="X421" s="152" t="s">
        <v>6571</v>
      </c>
      <c r="Y421" s="188" t="s">
        <v>25</v>
      </c>
      <c r="Z421" s="189" t="str">
        <f>VLOOKUP(D421,TIPOLOGIA!A:F,5,0)</f>
        <v>TERRESTRE</v>
      </c>
      <c r="AA421" s="152" t="s">
        <v>538</v>
      </c>
      <c r="AB421" s="152">
        <v>1</v>
      </c>
      <c r="AC421" s="152">
        <v>0</v>
      </c>
      <c r="AD421" s="87">
        <f>IF(W421="SOPORTE_TELEFÓNICO",'BASE LIQUIDACION REDEBAN 2025'!$B$19,IF(Y421="TIPO I",'BASE LIQUIDACION REDEBAN 2025'!$C$2,IF(Y421="TIPO II",'BASE LIQUIDACION REDEBAN 2025'!$C$3,IF(Y421="TIPO III",'BASE LIQUIDACION REDEBAN 2025'!$C$4,IF(Y421="TIPO IV",'BASE LIQUIDACION REDEBAN 2025'!$C$5,IF(Z421="AEREO",'BASE LIQUIDACION REDEBAN 2025'!$B$6,'BASE LIQUIDACION REDEBAN 2025'!$C$5))))))</f>
        <v>65960.072302</v>
      </c>
      <c r="AE421" s="87">
        <f>IF(OR(W421="SOPORTE_TELEFÓNICO",W421="ENVÍO"),0,IF(Y421="TIPO I",'BASE LIQUIDACION REDEBAN 2025'!$B$10,IF(Y421="TIPO II",'BASE LIQUIDACION REDEBAN 2025'!$B$11,IF(Y421="TIPO III",'BASE LIQUIDACION REDEBAN 2025'!$B$12,'BASE LIQUIDACION REDEBAN 2025'!$B$13))))</f>
        <v>75096.394270399993</v>
      </c>
      <c r="AF421" s="87">
        <f t="shared" si="6"/>
        <v>65960.072302</v>
      </c>
    </row>
    <row r="422" spans="1:32">
      <c r="A422" s="152" t="s">
        <v>98</v>
      </c>
      <c r="B422" s="152" t="str">
        <f>VLOOKUP(A422,'CENTRO DE COSTOS'!A:D,4,FALSE)</f>
        <v>MIGUEL JULIÁN HERNÁNDEZ GUARÍN</v>
      </c>
      <c r="C422" s="152" t="str">
        <f>VLOOKUP(A422,'CENTRO DE COSTOS'!A:D,2,FALSE)</f>
        <v>0004-0008</v>
      </c>
      <c r="D422" s="152">
        <v>15516</v>
      </c>
      <c r="E422" s="152">
        <v>2643394</v>
      </c>
      <c r="F422" s="152">
        <v>52449</v>
      </c>
      <c r="G422" s="152" t="s">
        <v>8049</v>
      </c>
      <c r="H422" s="152" t="s">
        <v>241</v>
      </c>
      <c r="I422" s="152" t="s">
        <v>2631</v>
      </c>
      <c r="J422" s="152" t="s">
        <v>9958</v>
      </c>
      <c r="K422" s="152" t="s">
        <v>159</v>
      </c>
      <c r="L422" s="152" t="s">
        <v>9959</v>
      </c>
      <c r="M422" s="153">
        <v>45895.355555555558</v>
      </c>
      <c r="N422" s="153">
        <v>45895.486805555556</v>
      </c>
      <c r="O422" s="186"/>
      <c r="P422" s="152" t="s">
        <v>9434</v>
      </c>
      <c r="Q422" s="152" t="s">
        <v>9434</v>
      </c>
      <c r="R422" s="190" t="s">
        <v>2973</v>
      </c>
      <c r="S422" s="191" t="s">
        <v>2973</v>
      </c>
      <c r="T422" s="152" t="s">
        <v>8052</v>
      </c>
      <c r="U422" s="152" t="s">
        <v>9429</v>
      </c>
      <c r="V422" s="152" t="s">
        <v>9960</v>
      </c>
      <c r="W422" s="152" t="s">
        <v>2967</v>
      </c>
      <c r="X422" s="152" t="s">
        <v>9961</v>
      </c>
      <c r="Y422" s="188" t="s">
        <v>28</v>
      </c>
      <c r="Z422" s="189" t="str">
        <f>VLOOKUP(D422,TIPOLOGIA!A:F,5,0)</f>
        <v>TERRESTRE</v>
      </c>
      <c r="AA422" s="152" t="s">
        <v>247</v>
      </c>
      <c r="AB422" s="152">
        <v>1</v>
      </c>
      <c r="AC422" s="152">
        <v>0</v>
      </c>
      <c r="AD422" s="87">
        <f>IF(W422="SOPORTE_TELEFÓNICO",'BASE LIQUIDACION REDEBAN 2025'!$B$19,IF(Y422="TIPO I",'BASE LIQUIDACION REDEBAN 2025'!$C$2,IF(Y422="TIPO II",'BASE LIQUIDACION REDEBAN 2025'!$C$3,IF(Y422="TIPO III",'BASE LIQUIDACION REDEBAN 2025'!$C$4,IF(Y422="TIPO IV",'BASE LIQUIDACION REDEBAN 2025'!$C$5,IF(Z422="AEREO",'BASE LIQUIDACION REDEBAN 2025'!$B$6,'BASE LIQUIDACION REDEBAN 2025'!$C$5))))))</f>
        <v>144967.87232000002</v>
      </c>
      <c r="AE422" s="87">
        <f>IF(OR(W422="SOPORTE_TELEFÓNICO",W422="ENVÍO"),0,IF(Y422="TIPO I",'BASE LIQUIDACION REDEBAN 2025'!$B$10,IF(Y422="TIPO II",'BASE LIQUIDACION REDEBAN 2025'!$B$11,IF(Y422="TIPO III",'BASE LIQUIDACION REDEBAN 2025'!$B$12,'BASE LIQUIDACION REDEBAN 2025'!$B$13))))</f>
        <v>140395.6348884</v>
      </c>
      <c r="AF422" s="87">
        <f t="shared" si="6"/>
        <v>144967.87232000002</v>
      </c>
    </row>
    <row r="423" spans="1:32">
      <c r="A423" s="152" t="s">
        <v>94</v>
      </c>
      <c r="B423" s="152" t="str">
        <f>VLOOKUP(A423,'CENTRO DE COSTOS'!A:D,4,FALSE)</f>
        <v>DIEGO FERNANDO HENAO CARDONA</v>
      </c>
      <c r="C423" s="152" t="str">
        <f>VLOOKUP(A423,'CENTRO DE COSTOS'!A:D,2,FALSE)</f>
        <v>0004-0002</v>
      </c>
      <c r="D423" s="152">
        <v>66170</v>
      </c>
      <c r="E423" s="152">
        <v>2644234</v>
      </c>
      <c r="F423" s="152">
        <v>78521</v>
      </c>
      <c r="G423" s="152" t="s">
        <v>8049</v>
      </c>
      <c r="H423" s="152" t="s">
        <v>606</v>
      </c>
      <c r="I423" s="152" t="s">
        <v>815</v>
      </c>
      <c r="J423" s="152" t="s">
        <v>9962</v>
      </c>
      <c r="K423" s="152" t="s">
        <v>159</v>
      </c>
      <c r="L423" s="152" t="s">
        <v>9963</v>
      </c>
      <c r="M423" s="153">
        <v>45895.388194444444</v>
      </c>
      <c r="N423" s="153">
        <v>45895.625694444447</v>
      </c>
      <c r="O423" s="186"/>
      <c r="P423" s="152" t="s">
        <v>9434</v>
      </c>
      <c r="Q423" s="152" t="s">
        <v>9434</v>
      </c>
      <c r="R423" s="190" t="s">
        <v>2973</v>
      </c>
      <c r="S423" s="191" t="s">
        <v>2973</v>
      </c>
      <c r="T423" s="152" t="s">
        <v>8052</v>
      </c>
      <c r="U423" s="152" t="s">
        <v>9429</v>
      </c>
      <c r="V423" s="152" t="s">
        <v>9964</v>
      </c>
      <c r="W423" s="152" t="s">
        <v>2967</v>
      </c>
      <c r="X423" s="152" t="s">
        <v>9965</v>
      </c>
      <c r="Y423" s="188" t="s">
        <v>25</v>
      </c>
      <c r="Z423" s="189" t="str">
        <f>VLOOKUP(D423,TIPOLOGIA!A:F,5,0)</f>
        <v>TERRESTRE</v>
      </c>
      <c r="AA423" s="152" t="s">
        <v>544</v>
      </c>
      <c r="AB423" s="152">
        <v>1</v>
      </c>
      <c r="AC423" s="152">
        <v>0</v>
      </c>
      <c r="AD423" s="87">
        <f>IF(W423="SOPORTE_TELEFÓNICO",'BASE LIQUIDACION REDEBAN 2025'!$B$19,IF(Y423="TIPO I",'BASE LIQUIDACION REDEBAN 2025'!$C$2,IF(Y423="TIPO II",'BASE LIQUIDACION REDEBAN 2025'!$C$3,IF(Y423="TIPO III",'BASE LIQUIDACION REDEBAN 2025'!$C$4,IF(Y423="TIPO IV",'BASE LIQUIDACION REDEBAN 2025'!$C$5,IF(Z423="AEREO",'BASE LIQUIDACION REDEBAN 2025'!$B$6,'BASE LIQUIDACION REDEBAN 2025'!$C$5))))))</f>
        <v>65960.072302</v>
      </c>
      <c r="AE423" s="87">
        <f>IF(OR(W423="SOPORTE_TELEFÓNICO",W423="ENVÍO"),0,IF(Y423="TIPO I",'BASE LIQUIDACION REDEBAN 2025'!$B$10,IF(Y423="TIPO II",'BASE LIQUIDACION REDEBAN 2025'!$B$11,IF(Y423="TIPO III",'BASE LIQUIDACION REDEBAN 2025'!$B$12,'BASE LIQUIDACION REDEBAN 2025'!$B$13))))</f>
        <v>75096.394270399993</v>
      </c>
      <c r="AF423" s="87">
        <f t="shared" si="6"/>
        <v>65960.072302</v>
      </c>
    </row>
    <row r="424" spans="1:32">
      <c r="A424" s="152" t="s">
        <v>100</v>
      </c>
      <c r="B424" s="152" t="str">
        <f>VLOOKUP(A424,'CENTRO DE COSTOS'!A:D,4,FALSE)</f>
        <v>KEVIN ALEXIS CORZO BUSTOS</v>
      </c>
      <c r="C424" s="152" t="str">
        <f>VLOOKUP(A424,'CENTRO DE COSTOS'!A:D,2,FALSE)</f>
        <v>0004-0007</v>
      </c>
      <c r="D424" s="152">
        <v>50001</v>
      </c>
      <c r="E424" s="152">
        <v>2627856</v>
      </c>
      <c r="F424" s="152">
        <v>70392</v>
      </c>
      <c r="G424" s="152" t="s">
        <v>8049</v>
      </c>
      <c r="H424" s="152" t="s">
        <v>295</v>
      </c>
      <c r="I424" s="152" t="s">
        <v>100</v>
      </c>
      <c r="J424" s="152" t="s">
        <v>3403</v>
      </c>
      <c r="K424" s="152" t="s">
        <v>159</v>
      </c>
      <c r="L424" s="152" t="s">
        <v>9966</v>
      </c>
      <c r="M424" s="153">
        <v>45890.699305555558</v>
      </c>
      <c r="N424" s="153">
        <v>45895.652083333334</v>
      </c>
      <c r="O424" s="186"/>
      <c r="P424" s="152" t="s">
        <v>9434</v>
      </c>
      <c r="Q424" s="152" t="s">
        <v>9434</v>
      </c>
      <c r="R424" s="190" t="s">
        <v>220</v>
      </c>
      <c r="S424" s="191" t="s">
        <v>221</v>
      </c>
      <c r="T424" s="152" t="s">
        <v>8052</v>
      </c>
      <c r="U424" s="152" t="s">
        <v>9429</v>
      </c>
      <c r="V424" s="152" t="s">
        <v>9967</v>
      </c>
      <c r="W424" s="152" t="s">
        <v>2967</v>
      </c>
      <c r="X424" s="152" t="s">
        <v>9968</v>
      </c>
      <c r="Y424" s="188" t="s">
        <v>25</v>
      </c>
      <c r="Z424" s="189" t="str">
        <f>VLOOKUP(D424,TIPOLOGIA!A:F,5,0)</f>
        <v>TERRESTRE</v>
      </c>
      <c r="AA424" s="152" t="s">
        <v>3167</v>
      </c>
      <c r="AB424" s="152">
        <v>1</v>
      </c>
      <c r="AC424" s="152">
        <v>0</v>
      </c>
      <c r="AD424" s="87">
        <f>IF(W424="SOPORTE_TELEFÓNICO",'BASE LIQUIDACION REDEBAN 2025'!$B$19,IF(Y424="TIPO I",'BASE LIQUIDACION REDEBAN 2025'!$C$2,IF(Y424="TIPO II",'BASE LIQUIDACION REDEBAN 2025'!$C$3,IF(Y424="TIPO III",'BASE LIQUIDACION REDEBAN 2025'!$C$4,IF(Y424="TIPO IV",'BASE LIQUIDACION REDEBAN 2025'!$C$5,IF(Z424="AEREO",'BASE LIQUIDACION REDEBAN 2025'!$B$6,'BASE LIQUIDACION REDEBAN 2025'!$C$5))))))</f>
        <v>65960.072302</v>
      </c>
      <c r="AE424" s="87">
        <f>IF(OR(W424="SOPORTE_TELEFÓNICO",W424="ENVÍO"),0,IF(Y424="TIPO I",'BASE LIQUIDACION REDEBAN 2025'!$B$10,IF(Y424="TIPO II",'BASE LIQUIDACION REDEBAN 2025'!$B$11,IF(Y424="TIPO III",'BASE LIQUIDACION REDEBAN 2025'!$B$12,'BASE LIQUIDACION REDEBAN 2025'!$B$13))))</f>
        <v>75096.394270399993</v>
      </c>
      <c r="AF424" s="87">
        <f t="shared" si="6"/>
        <v>65960.072302</v>
      </c>
    </row>
    <row r="425" spans="1:32">
      <c r="A425" s="152" t="s">
        <v>68</v>
      </c>
      <c r="B425" s="152" t="str">
        <f>VLOOKUP(A425,'CENTRO DE COSTOS'!A:D,4,FALSE)</f>
        <v>WILLIAM ASDRUBAL ROZO ROZO</v>
      </c>
      <c r="C425" s="152" t="str">
        <f>VLOOKUP(A425,'CENTRO DE COSTOS'!A:D,2,FALSE)</f>
        <v>0004-0004</v>
      </c>
      <c r="D425" s="152">
        <v>11001</v>
      </c>
      <c r="E425" s="152">
        <v>2645139</v>
      </c>
      <c r="F425" s="152">
        <v>78636</v>
      </c>
      <c r="G425" s="152" t="s">
        <v>8049</v>
      </c>
      <c r="H425" s="152" t="s">
        <v>470</v>
      </c>
      <c r="I425" s="152" t="s">
        <v>68</v>
      </c>
      <c r="J425" s="152" t="s">
        <v>4449</v>
      </c>
      <c r="K425" s="152" t="s">
        <v>159</v>
      </c>
      <c r="L425" s="152" t="s">
        <v>9969</v>
      </c>
      <c r="M425" s="153">
        <v>45895.440972222219</v>
      </c>
      <c r="N425" s="153">
        <v>45896.408333333333</v>
      </c>
      <c r="O425" s="186"/>
      <c r="P425" s="152" t="s">
        <v>9434</v>
      </c>
      <c r="Q425" s="152" t="s">
        <v>9434</v>
      </c>
      <c r="R425" s="190" t="s">
        <v>200</v>
      </c>
      <c r="S425" s="191" t="s">
        <v>739</v>
      </c>
      <c r="T425" s="152" t="s">
        <v>8052</v>
      </c>
      <c r="U425" s="152" t="s">
        <v>9429</v>
      </c>
      <c r="V425" s="152" t="s">
        <v>9970</v>
      </c>
      <c r="W425" s="152" t="s">
        <v>2967</v>
      </c>
      <c r="X425" s="152" t="s">
        <v>9971</v>
      </c>
      <c r="Y425" s="188" t="s">
        <v>25</v>
      </c>
      <c r="Z425" s="189" t="str">
        <f>VLOOKUP(D425,TIPOLOGIA!A:F,5,0)</f>
        <v>TERRESTRE</v>
      </c>
      <c r="AA425" s="152" t="s">
        <v>877</v>
      </c>
      <c r="AB425" s="152">
        <v>1</v>
      </c>
      <c r="AC425" s="152">
        <v>0</v>
      </c>
      <c r="AD425" s="87">
        <f>IF(W425="SOPORTE_TELEFÓNICO",'BASE LIQUIDACION REDEBAN 2025'!$B$19,IF(Y425="TIPO I",'BASE LIQUIDACION REDEBAN 2025'!$C$2,IF(Y425="TIPO II",'BASE LIQUIDACION REDEBAN 2025'!$C$3,IF(Y425="TIPO III",'BASE LIQUIDACION REDEBAN 2025'!$C$4,IF(Y425="TIPO IV",'BASE LIQUIDACION REDEBAN 2025'!$C$5,IF(Z425="AEREO",'BASE LIQUIDACION REDEBAN 2025'!$B$6,'BASE LIQUIDACION REDEBAN 2025'!$C$5))))))</f>
        <v>65960.072302</v>
      </c>
      <c r="AE425" s="87">
        <f>IF(OR(W425="SOPORTE_TELEFÓNICO",W425="ENVÍO"),0,IF(Y425="TIPO I",'BASE LIQUIDACION REDEBAN 2025'!$B$10,IF(Y425="TIPO II",'BASE LIQUIDACION REDEBAN 2025'!$B$11,IF(Y425="TIPO III",'BASE LIQUIDACION REDEBAN 2025'!$B$12,'BASE LIQUIDACION REDEBAN 2025'!$B$13))))</f>
        <v>75096.394270399993</v>
      </c>
      <c r="AF425" s="87">
        <f t="shared" si="6"/>
        <v>65960.072302</v>
      </c>
    </row>
    <row r="426" spans="1:32">
      <c r="A426" s="152" t="s">
        <v>92</v>
      </c>
      <c r="B426" s="152" t="str">
        <f>VLOOKUP(A426,'CENTRO DE COSTOS'!A:D,4,FALSE)</f>
        <v>KEVIN ALEXIS CORZO BUSTOS</v>
      </c>
      <c r="C426" s="152" t="str">
        <f>VLOOKUP(A426,'CENTRO DE COSTOS'!A:D,2,FALSE)</f>
        <v>0004-0007</v>
      </c>
      <c r="D426" s="152">
        <v>41001</v>
      </c>
      <c r="E426" s="152">
        <v>2648790</v>
      </c>
      <c r="F426" s="152">
        <v>78221</v>
      </c>
      <c r="G426" s="152" t="s">
        <v>8049</v>
      </c>
      <c r="H426" s="152" t="s">
        <v>249</v>
      </c>
      <c r="I426" s="152" t="s">
        <v>92</v>
      </c>
      <c r="J426" s="152" t="s">
        <v>9972</v>
      </c>
      <c r="K426" s="152" t="s">
        <v>159</v>
      </c>
      <c r="L426" s="152" t="s">
        <v>9973</v>
      </c>
      <c r="M426" s="153">
        <v>45896.333333333336</v>
      </c>
      <c r="N426" s="153">
        <v>45896.429166666669</v>
      </c>
      <c r="O426" s="186"/>
      <c r="P426" s="152" t="s">
        <v>9434</v>
      </c>
      <c r="Q426" s="152" t="s">
        <v>9434</v>
      </c>
      <c r="R426" s="190" t="s">
        <v>200</v>
      </c>
      <c r="S426" s="191" t="s">
        <v>201</v>
      </c>
      <c r="T426" s="152" t="s">
        <v>9439</v>
      </c>
      <c r="U426" s="152" t="s">
        <v>9497</v>
      </c>
      <c r="V426" s="152" t="s">
        <v>9974</v>
      </c>
      <c r="W426" s="152" t="s">
        <v>3213</v>
      </c>
      <c r="X426" s="152">
        <v>0</v>
      </c>
      <c r="Y426" s="188" t="s">
        <v>25</v>
      </c>
      <c r="Z426" s="189" t="str">
        <f>VLOOKUP(D426,TIPOLOGIA!A:F,5,0)</f>
        <v>TERRESTRE</v>
      </c>
      <c r="AA426" s="152" t="s">
        <v>4229</v>
      </c>
      <c r="AB426" s="152">
        <v>0</v>
      </c>
      <c r="AC426" s="152">
        <v>0</v>
      </c>
      <c r="AD426" s="87">
        <f>IF(W426="SOPORTE_TELEFÓNICO",'BASE LIQUIDACION REDEBAN 2025'!$B$19,IF(Y426="TIPO I",'BASE LIQUIDACION REDEBAN 2025'!$C$2,IF(Y426="TIPO II",'BASE LIQUIDACION REDEBAN 2025'!$C$3,IF(Y426="TIPO III",'BASE LIQUIDACION REDEBAN 2025'!$C$4,IF(Y426="TIPO IV",'BASE LIQUIDACION REDEBAN 2025'!$C$5,IF(Z426="AEREO",'BASE LIQUIDACION REDEBAN 2025'!$B$6,'BASE LIQUIDACION REDEBAN 2025'!$C$5))))))</f>
        <v>41241.0800752</v>
      </c>
      <c r="AE426" s="87">
        <f>IF(OR(W426="SOPORTE_TELEFÓNICO",W426="ENVÍO"),0,IF(Y426="TIPO I",'BASE LIQUIDACION REDEBAN 2025'!$B$10,IF(Y426="TIPO II",'BASE LIQUIDACION REDEBAN 2025'!$B$11,IF(Y426="TIPO III",'BASE LIQUIDACION REDEBAN 2025'!$B$12,'BASE LIQUIDACION REDEBAN 2025'!$B$13))))</f>
        <v>0</v>
      </c>
      <c r="AF426" s="87">
        <f t="shared" si="6"/>
        <v>41241.0800752</v>
      </c>
    </row>
    <row r="427" spans="1:32">
      <c r="A427" s="152" t="s">
        <v>72</v>
      </c>
      <c r="B427" s="152" t="str">
        <f>VLOOKUP(A427,'CENTRO DE COSTOS'!A:D,4,FALSE)</f>
        <v>MIGUEL JULIÁN HERNÁNDEZ GUARÍN</v>
      </c>
      <c r="C427" s="152" t="str">
        <f>VLOOKUP(A427,'CENTRO DE COSTOS'!A:D,2,FALSE)</f>
        <v>0004-0008</v>
      </c>
      <c r="D427" s="152">
        <v>68575</v>
      </c>
      <c r="E427" s="152">
        <v>2646230</v>
      </c>
      <c r="F427" s="152">
        <v>65262</v>
      </c>
      <c r="G427" s="152" t="s">
        <v>8049</v>
      </c>
      <c r="H427" s="152" t="s">
        <v>820</v>
      </c>
      <c r="I427" s="152" t="s">
        <v>7130</v>
      </c>
      <c r="J427" s="152" t="s">
        <v>7131</v>
      </c>
      <c r="K427" s="152" t="s">
        <v>159</v>
      </c>
      <c r="L427" s="152" t="s">
        <v>9975</v>
      </c>
      <c r="M427" s="153">
        <v>45895.493750000001</v>
      </c>
      <c r="N427" s="153">
        <v>45896.436805555553</v>
      </c>
      <c r="O427" s="186"/>
      <c r="P427" s="152" t="s">
        <v>9434</v>
      </c>
      <c r="Q427" s="152" t="s">
        <v>9434</v>
      </c>
      <c r="R427" s="190" t="s">
        <v>2973</v>
      </c>
      <c r="S427" s="191" t="s">
        <v>2973</v>
      </c>
      <c r="T427" s="152" t="s">
        <v>8052</v>
      </c>
      <c r="U427" s="152" t="s">
        <v>9429</v>
      </c>
      <c r="V427" s="152" t="s">
        <v>9976</v>
      </c>
      <c r="W427" s="152" t="s">
        <v>2967</v>
      </c>
      <c r="X427" s="152" t="s">
        <v>7134</v>
      </c>
      <c r="Y427" s="188" t="s">
        <v>32</v>
      </c>
      <c r="Z427" s="189" t="str">
        <f>VLOOKUP(D427,TIPOLOGIA!A:F,5,0)</f>
        <v>TERRESTRE</v>
      </c>
      <c r="AA427" s="152" t="s">
        <v>323</v>
      </c>
      <c r="AB427" s="152">
        <v>1</v>
      </c>
      <c r="AC427" s="152">
        <v>0</v>
      </c>
      <c r="AD427" s="87">
        <f>IF(W427="SOPORTE_TELEFÓNICO",'BASE LIQUIDACION REDEBAN 2025'!$B$19,IF(Y427="TIPO I",'BASE LIQUIDACION REDEBAN 2025'!$C$2,IF(Y427="TIPO II",'BASE LIQUIDACION REDEBAN 2025'!$C$3,IF(Y427="TIPO III",'BASE LIQUIDACION REDEBAN 2025'!$C$4,IF(Y427="TIPO IV",'BASE LIQUIDACION REDEBAN 2025'!$C$5,IF(Z427="AEREO",'BASE LIQUIDACION REDEBAN 2025'!$B$6,'BASE LIQUIDACION REDEBAN 2025'!$C$5))))))</f>
        <v>479588.87655000004</v>
      </c>
      <c r="AE427" s="87">
        <f>IF(OR(W427="SOPORTE_TELEFÓNICO",W427="ENVÍO"),0,IF(Y427="TIPO I",'BASE LIQUIDACION REDEBAN 2025'!$B$10,IF(Y427="TIPO II",'BASE LIQUIDACION REDEBAN 2025'!$B$11,IF(Y427="TIPO III",'BASE LIQUIDACION REDEBAN 2025'!$B$12,'BASE LIQUIDACION REDEBAN 2025'!$B$13))))</f>
        <v>196536.5258152</v>
      </c>
      <c r="AF427" s="87">
        <f t="shared" si="6"/>
        <v>479588.87655000004</v>
      </c>
    </row>
    <row r="428" spans="1:32">
      <c r="A428" s="152" t="s">
        <v>68</v>
      </c>
      <c r="B428" s="152" t="str">
        <f>VLOOKUP(A428,'CENTRO DE COSTOS'!A:D,4,FALSE)</f>
        <v>WILLIAM ASDRUBAL ROZO ROZO</v>
      </c>
      <c r="C428" s="152" t="str">
        <f>VLOOKUP(A428,'CENTRO DE COSTOS'!A:D,2,FALSE)</f>
        <v>0004-0004</v>
      </c>
      <c r="D428" s="152">
        <v>25286</v>
      </c>
      <c r="E428" s="152">
        <v>2648556</v>
      </c>
      <c r="F428" s="152">
        <v>41765</v>
      </c>
      <c r="G428" s="152" t="s">
        <v>8049</v>
      </c>
      <c r="H428" s="152" t="s">
        <v>470</v>
      </c>
      <c r="I428" s="152" t="s">
        <v>2079</v>
      </c>
      <c r="J428" s="152" t="s">
        <v>9977</v>
      </c>
      <c r="K428" s="152" t="s">
        <v>159</v>
      </c>
      <c r="L428" s="152" t="s">
        <v>9978</v>
      </c>
      <c r="M428" s="153">
        <v>45895.700694444444</v>
      </c>
      <c r="N428" s="153">
        <v>45896.532638888886</v>
      </c>
      <c r="O428" s="186"/>
      <c r="P428" s="152" t="s">
        <v>9434</v>
      </c>
      <c r="Q428" s="152" t="s">
        <v>9434</v>
      </c>
      <c r="R428" s="190" t="s">
        <v>200</v>
      </c>
      <c r="S428" s="191" t="s">
        <v>201</v>
      </c>
      <c r="T428" s="152" t="s">
        <v>8052</v>
      </c>
      <c r="U428" s="152" t="s">
        <v>9429</v>
      </c>
      <c r="V428" s="152" t="s">
        <v>9979</v>
      </c>
      <c r="W428" s="152" t="s">
        <v>2967</v>
      </c>
      <c r="X428" s="152" t="s">
        <v>9980</v>
      </c>
      <c r="Y428" s="188" t="s">
        <v>28</v>
      </c>
      <c r="Z428" s="189" t="str">
        <f>VLOOKUP(D428,TIPOLOGIA!A:F,5,0)</f>
        <v>TERRESTRE</v>
      </c>
      <c r="AA428" s="152" t="s">
        <v>599</v>
      </c>
      <c r="AB428" s="152">
        <v>1</v>
      </c>
      <c r="AC428" s="152">
        <v>0</v>
      </c>
      <c r="AD428" s="87">
        <f>IF(W428="SOPORTE_TELEFÓNICO",'BASE LIQUIDACION REDEBAN 2025'!$B$19,IF(Y428="TIPO I",'BASE LIQUIDACION REDEBAN 2025'!$C$2,IF(Y428="TIPO II",'BASE LIQUIDACION REDEBAN 2025'!$C$3,IF(Y428="TIPO III",'BASE LIQUIDACION REDEBAN 2025'!$C$4,IF(Y428="TIPO IV",'BASE LIQUIDACION REDEBAN 2025'!$C$5,IF(Z428="AEREO",'BASE LIQUIDACION REDEBAN 2025'!$B$6,'BASE LIQUIDACION REDEBAN 2025'!$C$5))))))</f>
        <v>144967.87232000002</v>
      </c>
      <c r="AE428" s="87">
        <f>IF(OR(W428="SOPORTE_TELEFÓNICO",W428="ENVÍO"),0,IF(Y428="TIPO I",'BASE LIQUIDACION REDEBAN 2025'!$B$10,IF(Y428="TIPO II",'BASE LIQUIDACION REDEBAN 2025'!$B$11,IF(Y428="TIPO III",'BASE LIQUIDACION REDEBAN 2025'!$B$12,'BASE LIQUIDACION REDEBAN 2025'!$B$13))))</f>
        <v>140395.6348884</v>
      </c>
      <c r="AF428" s="87">
        <f t="shared" si="6"/>
        <v>144967.87232000002</v>
      </c>
    </row>
    <row r="429" spans="1:32">
      <c r="A429" s="152" t="s">
        <v>92</v>
      </c>
      <c r="B429" s="152" t="str">
        <f>VLOOKUP(A429,'CENTRO DE COSTOS'!A:D,4,FALSE)</f>
        <v>KEVIN ALEXIS CORZO BUSTOS</v>
      </c>
      <c r="C429" s="152" t="str">
        <f>VLOOKUP(A429,'CENTRO DE COSTOS'!A:D,2,FALSE)</f>
        <v>0004-0007</v>
      </c>
      <c r="D429" s="152">
        <v>18610</v>
      </c>
      <c r="E429" s="152">
        <v>13884299</v>
      </c>
      <c r="F429" s="152">
        <v>70548</v>
      </c>
      <c r="G429" s="152" t="s">
        <v>8049</v>
      </c>
      <c r="H429" s="152" t="s">
        <v>157</v>
      </c>
      <c r="I429" s="152" t="s">
        <v>5822</v>
      </c>
      <c r="J429" s="152" t="s">
        <v>9981</v>
      </c>
      <c r="K429" s="152" t="s">
        <v>159</v>
      </c>
      <c r="L429" s="152" t="s">
        <v>9982</v>
      </c>
      <c r="M429" s="153">
        <v>45889.590277777781</v>
      </c>
      <c r="N429" s="153">
        <v>45896.544444444444</v>
      </c>
      <c r="O429" s="186"/>
      <c r="P429" s="152" t="s">
        <v>9427</v>
      </c>
      <c r="Q429" s="152" t="s">
        <v>9428</v>
      </c>
      <c r="R429" s="190" t="s">
        <v>2973</v>
      </c>
      <c r="S429" s="191" t="s">
        <v>2973</v>
      </c>
      <c r="T429" s="152" t="s">
        <v>8052</v>
      </c>
      <c r="U429" s="152" t="s">
        <v>9429</v>
      </c>
      <c r="V429" s="152" t="s">
        <v>9983</v>
      </c>
      <c r="W429" s="152" t="s">
        <v>2967</v>
      </c>
      <c r="X429" s="152" t="s">
        <v>9984</v>
      </c>
      <c r="Y429" s="188" t="s">
        <v>32</v>
      </c>
      <c r="Z429" s="189" t="str">
        <f>VLOOKUP(D429,TIPOLOGIA!A:F,5,0)</f>
        <v>TERRESTRE</v>
      </c>
      <c r="AA429" s="152" t="s">
        <v>225</v>
      </c>
      <c r="AB429" s="152">
        <v>1</v>
      </c>
      <c r="AC429" s="152">
        <v>0</v>
      </c>
      <c r="AD429" s="87">
        <f>IF(W429="SOPORTE_TELEFÓNICO",'BASE LIQUIDACION REDEBAN 2025'!$B$19,IF(Y429="TIPO I",'BASE LIQUIDACION REDEBAN 2025'!$C$2,IF(Y429="TIPO II",'BASE LIQUIDACION REDEBAN 2025'!$C$3,IF(Y429="TIPO III",'BASE LIQUIDACION REDEBAN 2025'!$C$4,IF(Y429="TIPO IV",'BASE LIQUIDACION REDEBAN 2025'!$C$5,IF(Z429="AEREO",'BASE LIQUIDACION REDEBAN 2025'!$B$6,'BASE LIQUIDACION REDEBAN 2025'!$C$5))))))</f>
        <v>479588.87655000004</v>
      </c>
      <c r="AE429" s="87">
        <f>IF(OR(W429="SOPORTE_TELEFÓNICO",W429="ENVÍO"),0,IF(Y429="TIPO I",'BASE LIQUIDACION REDEBAN 2025'!$B$10,IF(Y429="TIPO II",'BASE LIQUIDACION REDEBAN 2025'!$B$11,IF(Y429="TIPO III",'BASE LIQUIDACION REDEBAN 2025'!$B$12,'BASE LIQUIDACION REDEBAN 2025'!$B$13))))</f>
        <v>196536.5258152</v>
      </c>
      <c r="AF429" s="87">
        <f t="shared" si="6"/>
        <v>479588.87655000004</v>
      </c>
    </row>
    <row r="430" spans="1:32">
      <c r="A430" s="152" t="s">
        <v>80</v>
      </c>
      <c r="B430" s="152" t="str">
        <f>VLOOKUP(A430,'CENTRO DE COSTOS'!A:D,4,FALSE)</f>
        <v>JOSE MAURICIO HERNANDEZ ROJAS</v>
      </c>
      <c r="C430" s="152" t="str">
        <f>VLOOKUP(A430,'CENTRO DE COSTOS'!A:D,2,FALSE)</f>
        <v>0004-0001</v>
      </c>
      <c r="D430" s="152">
        <v>13836</v>
      </c>
      <c r="E430" s="152">
        <v>2633098</v>
      </c>
      <c r="F430" s="152">
        <v>75180</v>
      </c>
      <c r="G430" s="152" t="s">
        <v>8049</v>
      </c>
      <c r="H430" s="152" t="s">
        <v>303</v>
      </c>
      <c r="I430" s="152" t="s">
        <v>7439</v>
      </c>
      <c r="J430" s="152" t="s">
        <v>9985</v>
      </c>
      <c r="K430" s="152" t="s">
        <v>159</v>
      </c>
      <c r="L430" s="152" t="s">
        <v>9986</v>
      </c>
      <c r="M430" s="153">
        <v>45891.692361111112</v>
      </c>
      <c r="N430" s="153">
        <v>45896.598611111112</v>
      </c>
      <c r="O430" s="186"/>
      <c r="P430" s="152" t="s">
        <v>9434</v>
      </c>
      <c r="Q430" s="152" t="s">
        <v>9434</v>
      </c>
      <c r="R430" s="190" t="s">
        <v>200</v>
      </c>
      <c r="S430" s="191" t="s">
        <v>201</v>
      </c>
      <c r="T430" s="152" t="s">
        <v>8052</v>
      </c>
      <c r="U430" s="152" t="s">
        <v>9429</v>
      </c>
      <c r="V430" s="152" t="s">
        <v>9987</v>
      </c>
      <c r="W430" s="152" t="s">
        <v>2967</v>
      </c>
      <c r="X430" s="152" t="s">
        <v>9988</v>
      </c>
      <c r="Y430" s="188" t="s">
        <v>28</v>
      </c>
      <c r="Z430" s="189" t="str">
        <f>VLOOKUP(D430,TIPOLOGIA!A:F,5,0)</f>
        <v>TERRESTRE</v>
      </c>
      <c r="AA430" s="152" t="s">
        <v>337</v>
      </c>
      <c r="AB430" s="152">
        <v>1</v>
      </c>
      <c r="AC430" s="152">
        <v>0</v>
      </c>
      <c r="AD430" s="87">
        <f>IF(W430="SOPORTE_TELEFÓNICO",'BASE LIQUIDACION REDEBAN 2025'!$B$19,IF(Y430="TIPO I",'BASE LIQUIDACION REDEBAN 2025'!$C$2,IF(Y430="TIPO II",'BASE LIQUIDACION REDEBAN 2025'!$C$3,IF(Y430="TIPO III",'BASE LIQUIDACION REDEBAN 2025'!$C$4,IF(Y430="TIPO IV",'BASE LIQUIDACION REDEBAN 2025'!$C$5,IF(Z430="AEREO",'BASE LIQUIDACION REDEBAN 2025'!$B$6,'BASE LIQUIDACION REDEBAN 2025'!$C$5))))))</f>
        <v>144967.87232000002</v>
      </c>
      <c r="AE430" s="87">
        <f>IF(OR(W430="SOPORTE_TELEFÓNICO",W430="ENVÍO"),0,IF(Y430="TIPO I",'BASE LIQUIDACION REDEBAN 2025'!$B$10,IF(Y430="TIPO II",'BASE LIQUIDACION REDEBAN 2025'!$B$11,IF(Y430="TIPO III",'BASE LIQUIDACION REDEBAN 2025'!$B$12,'BASE LIQUIDACION REDEBAN 2025'!$B$13))))</f>
        <v>140395.6348884</v>
      </c>
      <c r="AF430" s="87">
        <f t="shared" si="6"/>
        <v>144967.87232000002</v>
      </c>
    </row>
    <row r="431" spans="1:32">
      <c r="A431" s="152" t="s">
        <v>93</v>
      </c>
      <c r="B431" s="152" t="str">
        <f>VLOOKUP(A431,'CENTRO DE COSTOS'!A:D,4,FALSE)</f>
        <v>DIEGO FERNANDO HENAO CARDONA</v>
      </c>
      <c r="C431" s="152" t="str">
        <f>VLOOKUP(A431,'CENTRO DE COSTOS'!A:D,2,FALSE)</f>
        <v>0004-0003</v>
      </c>
      <c r="D431" s="152">
        <v>52356</v>
      </c>
      <c r="E431" s="152">
        <v>13931028</v>
      </c>
      <c r="F431" s="152">
        <v>40796</v>
      </c>
      <c r="G431" s="152" t="s">
        <v>8049</v>
      </c>
      <c r="H431" s="152" t="s">
        <v>174</v>
      </c>
      <c r="I431" s="152" t="s">
        <v>2246</v>
      </c>
      <c r="J431" s="152" t="s">
        <v>6132</v>
      </c>
      <c r="K431" s="152" t="s">
        <v>159</v>
      </c>
      <c r="L431" s="152" t="s">
        <v>9989</v>
      </c>
      <c r="M431" s="153">
        <v>45895.473611111112</v>
      </c>
      <c r="N431" s="153">
        <v>45896.602083333331</v>
      </c>
      <c r="O431" s="186"/>
      <c r="P431" s="152" t="s">
        <v>3032</v>
      </c>
      <c r="Q431" s="152" t="s">
        <v>3032</v>
      </c>
      <c r="R431" s="190" t="s">
        <v>200</v>
      </c>
      <c r="S431" s="191" t="s">
        <v>201</v>
      </c>
      <c r="T431" s="152" t="s">
        <v>8052</v>
      </c>
      <c r="U431" s="152" t="s">
        <v>9429</v>
      </c>
      <c r="V431" s="152" t="s">
        <v>9990</v>
      </c>
      <c r="W431" s="152" t="s">
        <v>2967</v>
      </c>
      <c r="X431" s="152" t="s">
        <v>6135</v>
      </c>
      <c r="Y431" s="188" t="s">
        <v>28</v>
      </c>
      <c r="Z431" s="189" t="str">
        <f>VLOOKUP(D431,TIPOLOGIA!A:F,5,0)</f>
        <v>TERRESTRE</v>
      </c>
      <c r="AA431" s="152" t="s">
        <v>3595</v>
      </c>
      <c r="AB431" s="152">
        <v>1</v>
      </c>
      <c r="AC431" s="152">
        <v>0</v>
      </c>
      <c r="AD431" s="87">
        <f>IF(W431="SOPORTE_TELEFÓNICO",'BASE LIQUIDACION REDEBAN 2025'!$B$19,IF(Y431="TIPO I",'BASE LIQUIDACION REDEBAN 2025'!$C$2,IF(Y431="TIPO II",'BASE LIQUIDACION REDEBAN 2025'!$C$3,IF(Y431="TIPO III",'BASE LIQUIDACION REDEBAN 2025'!$C$4,IF(Y431="TIPO IV",'BASE LIQUIDACION REDEBAN 2025'!$C$5,IF(Z431="AEREO",'BASE LIQUIDACION REDEBAN 2025'!$B$6,'BASE LIQUIDACION REDEBAN 2025'!$C$5))))))</f>
        <v>144967.87232000002</v>
      </c>
      <c r="AE431" s="87">
        <f>IF(OR(W431="SOPORTE_TELEFÓNICO",W431="ENVÍO"),0,IF(Y431="TIPO I",'BASE LIQUIDACION REDEBAN 2025'!$B$10,IF(Y431="TIPO II",'BASE LIQUIDACION REDEBAN 2025'!$B$11,IF(Y431="TIPO III",'BASE LIQUIDACION REDEBAN 2025'!$B$12,'BASE LIQUIDACION REDEBAN 2025'!$B$13))))</f>
        <v>140395.6348884</v>
      </c>
      <c r="AF431" s="87">
        <f t="shared" si="6"/>
        <v>144967.87232000002</v>
      </c>
    </row>
    <row r="432" spans="1:32">
      <c r="A432" s="152" t="s">
        <v>76</v>
      </c>
      <c r="B432" s="152" t="str">
        <f>VLOOKUP(A432,'CENTRO DE COSTOS'!A:D,4,FALSE)</f>
        <v>DIEGO FERNANDO HENAO CARDONA</v>
      </c>
      <c r="C432" s="152" t="str">
        <f>VLOOKUP(A432,'CENTRO DE COSTOS'!A:D,2,FALSE)</f>
        <v>0004-0003</v>
      </c>
      <c r="D432" s="152">
        <v>76001</v>
      </c>
      <c r="E432" s="152">
        <v>13927661</v>
      </c>
      <c r="F432" s="152">
        <v>66594</v>
      </c>
      <c r="G432" s="152" t="s">
        <v>8049</v>
      </c>
      <c r="H432" s="152" t="s">
        <v>227</v>
      </c>
      <c r="I432" s="152" t="s">
        <v>76</v>
      </c>
      <c r="J432" s="152" t="s">
        <v>9495</v>
      </c>
      <c r="K432" s="152" t="s">
        <v>159</v>
      </c>
      <c r="L432" s="152" t="s">
        <v>9991</v>
      </c>
      <c r="M432" s="153">
        <v>45896.420138888891</v>
      </c>
      <c r="N432" s="153">
        <v>45896.654861111114</v>
      </c>
      <c r="O432" s="186"/>
      <c r="P432" s="152" t="s">
        <v>9427</v>
      </c>
      <c r="Q432" s="152" t="s">
        <v>9428</v>
      </c>
      <c r="R432" s="190" t="s">
        <v>2973</v>
      </c>
      <c r="S432" s="191" t="s">
        <v>2973</v>
      </c>
      <c r="T432" s="152" t="s">
        <v>8052</v>
      </c>
      <c r="U432" s="152" t="s">
        <v>9429</v>
      </c>
      <c r="V432" s="152" t="s">
        <v>9992</v>
      </c>
      <c r="W432" s="152" t="s">
        <v>2967</v>
      </c>
      <c r="X432" s="152" t="s">
        <v>9993</v>
      </c>
      <c r="Y432" s="188" t="s">
        <v>25</v>
      </c>
      <c r="Z432" s="189" t="str">
        <f>VLOOKUP(D432,TIPOLOGIA!A:F,5,0)</f>
        <v>TERRESTRE</v>
      </c>
      <c r="AA432" s="152" t="s">
        <v>1442</v>
      </c>
      <c r="AB432" s="152">
        <v>1</v>
      </c>
      <c r="AC432" s="152">
        <v>0</v>
      </c>
      <c r="AD432" s="87">
        <f>IF(W432="SOPORTE_TELEFÓNICO",'BASE LIQUIDACION REDEBAN 2025'!$B$19,IF(Y432="TIPO I",'BASE LIQUIDACION REDEBAN 2025'!$C$2,IF(Y432="TIPO II",'BASE LIQUIDACION REDEBAN 2025'!$C$3,IF(Y432="TIPO III",'BASE LIQUIDACION REDEBAN 2025'!$C$4,IF(Y432="TIPO IV",'BASE LIQUIDACION REDEBAN 2025'!$C$5,IF(Z432="AEREO",'BASE LIQUIDACION REDEBAN 2025'!$B$6,'BASE LIQUIDACION REDEBAN 2025'!$C$5))))))</f>
        <v>65960.072302</v>
      </c>
      <c r="AE432" s="87">
        <f>IF(OR(W432="SOPORTE_TELEFÓNICO",W432="ENVÍO"),0,IF(Y432="TIPO I",'BASE LIQUIDACION REDEBAN 2025'!$B$10,IF(Y432="TIPO II",'BASE LIQUIDACION REDEBAN 2025'!$B$11,IF(Y432="TIPO III",'BASE LIQUIDACION REDEBAN 2025'!$B$12,'BASE LIQUIDACION REDEBAN 2025'!$B$13))))</f>
        <v>75096.394270399993</v>
      </c>
      <c r="AF432" s="87">
        <f t="shared" si="6"/>
        <v>65960.072302</v>
      </c>
    </row>
    <row r="433" spans="1:32">
      <c r="A433" s="152" t="s">
        <v>100</v>
      </c>
      <c r="B433" s="152" t="str">
        <f>VLOOKUP(A433,'CENTRO DE COSTOS'!A:D,4,FALSE)</f>
        <v>KEVIN ALEXIS CORZO BUSTOS</v>
      </c>
      <c r="C433" s="152" t="str">
        <f>VLOOKUP(A433,'CENTRO DE COSTOS'!A:D,2,FALSE)</f>
        <v>0004-0007</v>
      </c>
      <c r="D433" s="152">
        <v>50313</v>
      </c>
      <c r="E433" s="152">
        <v>2638933</v>
      </c>
      <c r="F433" s="152">
        <v>74419</v>
      </c>
      <c r="G433" s="152" t="s">
        <v>8049</v>
      </c>
      <c r="H433" s="152" t="s">
        <v>295</v>
      </c>
      <c r="I433" s="152" t="s">
        <v>296</v>
      </c>
      <c r="J433" s="152" t="s">
        <v>9994</v>
      </c>
      <c r="K433" s="152" t="s">
        <v>159</v>
      </c>
      <c r="L433" s="152" t="s">
        <v>9995</v>
      </c>
      <c r="M433" s="153">
        <v>45894.467361111114</v>
      </c>
      <c r="N433" s="153">
        <v>45896.886111111111</v>
      </c>
      <c r="O433" s="186"/>
      <c r="P433" s="152" t="s">
        <v>9434</v>
      </c>
      <c r="Q433" s="152" t="s">
        <v>9434</v>
      </c>
      <c r="R433" s="190" t="s">
        <v>2973</v>
      </c>
      <c r="S433" s="191" t="s">
        <v>2973</v>
      </c>
      <c r="T433" s="152" t="s">
        <v>8052</v>
      </c>
      <c r="U433" s="152" t="s">
        <v>9429</v>
      </c>
      <c r="V433" s="152" t="s">
        <v>9996</v>
      </c>
      <c r="W433" s="152" t="s">
        <v>2967</v>
      </c>
      <c r="X433" s="152" t="s">
        <v>9997</v>
      </c>
      <c r="Y433" s="188" t="s">
        <v>28</v>
      </c>
      <c r="Z433" s="189" t="str">
        <f>VLOOKUP(D433,TIPOLOGIA!A:F,5,0)</f>
        <v>TERRESTRE</v>
      </c>
      <c r="AA433" s="152" t="s">
        <v>937</v>
      </c>
      <c r="AB433" s="152">
        <v>1</v>
      </c>
      <c r="AC433" s="152">
        <v>0</v>
      </c>
      <c r="AD433" s="87">
        <f>IF(W433="SOPORTE_TELEFÓNICO",'BASE LIQUIDACION REDEBAN 2025'!$B$19,IF(Y433="TIPO I",'BASE LIQUIDACION REDEBAN 2025'!$C$2,IF(Y433="TIPO II",'BASE LIQUIDACION REDEBAN 2025'!$C$3,IF(Y433="TIPO III",'BASE LIQUIDACION REDEBAN 2025'!$C$4,IF(Y433="TIPO IV",'BASE LIQUIDACION REDEBAN 2025'!$C$5,IF(Z433="AEREO",'BASE LIQUIDACION REDEBAN 2025'!$B$6,'BASE LIQUIDACION REDEBAN 2025'!$C$5))))))</f>
        <v>144967.87232000002</v>
      </c>
      <c r="AE433" s="87">
        <f>IF(OR(W433="SOPORTE_TELEFÓNICO",W433="ENVÍO"),0,IF(Y433="TIPO I",'BASE LIQUIDACION REDEBAN 2025'!$B$10,IF(Y433="TIPO II",'BASE LIQUIDACION REDEBAN 2025'!$B$11,IF(Y433="TIPO III",'BASE LIQUIDACION REDEBAN 2025'!$B$12,'BASE LIQUIDACION REDEBAN 2025'!$B$13))))</f>
        <v>140395.6348884</v>
      </c>
      <c r="AF433" s="87">
        <f t="shared" si="6"/>
        <v>144967.87232000002</v>
      </c>
    </row>
    <row r="434" spans="1:32">
      <c r="A434" s="152" t="s">
        <v>86</v>
      </c>
      <c r="B434" s="152" t="str">
        <f>VLOOKUP(A434,'CENTRO DE COSTOS'!A:D,4,FALSE)</f>
        <v>KEVIN ALEXIS CORZO BUSTOS</v>
      </c>
      <c r="C434" s="152" t="str">
        <f>VLOOKUP(A434,'CENTRO DE COSTOS'!A:D,2,FALSE)</f>
        <v>0004-0007</v>
      </c>
      <c r="D434" s="152">
        <v>73873</v>
      </c>
      <c r="E434" s="152">
        <v>2644328</v>
      </c>
      <c r="F434" s="152">
        <v>49681</v>
      </c>
      <c r="G434" s="152" t="s">
        <v>8049</v>
      </c>
      <c r="H434" s="152" t="s">
        <v>703</v>
      </c>
      <c r="I434" s="152" t="s">
        <v>9998</v>
      </c>
      <c r="J434" s="152" t="s">
        <v>9999</v>
      </c>
      <c r="K434" s="152" t="s">
        <v>159</v>
      </c>
      <c r="L434" s="152" t="s">
        <v>10000</v>
      </c>
      <c r="M434" s="153">
        <v>45895.396527777775</v>
      </c>
      <c r="N434" s="153">
        <v>45896.890277777777</v>
      </c>
      <c r="O434" s="186"/>
      <c r="P434" s="152" t="s">
        <v>9434</v>
      </c>
      <c r="Q434" s="152" t="s">
        <v>9434</v>
      </c>
      <c r="R434" s="190" t="s">
        <v>2973</v>
      </c>
      <c r="S434" s="191" t="s">
        <v>2973</v>
      </c>
      <c r="T434" s="152" t="s">
        <v>8052</v>
      </c>
      <c r="U434" s="152" t="s">
        <v>9429</v>
      </c>
      <c r="V434" s="152" t="s">
        <v>10001</v>
      </c>
      <c r="W434" s="152" t="s">
        <v>2967</v>
      </c>
      <c r="X434" s="152" t="s">
        <v>10002</v>
      </c>
      <c r="Y434" s="188" t="s">
        <v>30</v>
      </c>
      <c r="Z434" s="189" t="str">
        <f>VLOOKUP(D434,TIPOLOGIA!A:F,5,0)</f>
        <v>TERRESTRE</v>
      </c>
      <c r="AA434" s="152" t="s">
        <v>4264</v>
      </c>
      <c r="AB434" s="152">
        <v>1</v>
      </c>
      <c r="AC434" s="152">
        <v>0</v>
      </c>
      <c r="AD434" s="87">
        <f>IF(W434="SOPORTE_TELEFÓNICO",'BASE LIQUIDACION REDEBAN 2025'!$B$19,IF(Y434="TIPO I",'BASE LIQUIDACION REDEBAN 2025'!$C$2,IF(Y434="TIPO II",'BASE LIQUIDACION REDEBAN 2025'!$C$3,IF(Y434="TIPO III",'BASE LIQUIDACION REDEBAN 2025'!$C$4,IF(Y434="TIPO IV",'BASE LIQUIDACION REDEBAN 2025'!$C$5,IF(Z434="AEREO",'BASE LIQUIDACION REDEBAN 2025'!$B$6,'BASE LIQUIDACION REDEBAN 2025'!$C$5))))))</f>
        <v>275728.78077800001</v>
      </c>
      <c r="AE434" s="87">
        <f>IF(OR(W434="SOPORTE_TELEFÓNICO",W434="ENVÍO"),0,IF(Y434="TIPO I",'BASE LIQUIDACION REDEBAN 2025'!$B$10,IF(Y434="TIPO II",'BASE LIQUIDACION REDEBAN 2025'!$B$11,IF(Y434="TIPO III",'BASE LIQUIDACION REDEBAN 2025'!$B$12,'BASE LIQUIDACION REDEBAN 2025'!$B$13))))</f>
        <v>196536.5258152</v>
      </c>
      <c r="AF434" s="87">
        <f t="shared" si="6"/>
        <v>275728.78077800001</v>
      </c>
    </row>
    <row r="435" spans="1:32">
      <c r="A435" s="152" t="s">
        <v>90</v>
      </c>
      <c r="B435" s="152" t="str">
        <f>VLOOKUP(A435,'CENTRO DE COSTOS'!A:D,4,FALSE)</f>
        <v>JUAN SEBASTIÁN RÍOS CASTRILLÓN</v>
      </c>
      <c r="C435" s="152" t="str">
        <f>VLOOKUP(A435,'CENTRO DE COSTOS'!A:D,2,FALSE)</f>
        <v>0004-0005</v>
      </c>
      <c r="D435" s="152">
        <v>5360</v>
      </c>
      <c r="E435" s="152">
        <v>2644287</v>
      </c>
      <c r="F435" s="152">
        <v>18485</v>
      </c>
      <c r="G435" s="152" t="s">
        <v>8049</v>
      </c>
      <c r="H435" s="152" t="s">
        <v>197</v>
      </c>
      <c r="I435" s="152" t="s">
        <v>3607</v>
      </c>
      <c r="J435" s="152" t="s">
        <v>10003</v>
      </c>
      <c r="K435" s="152" t="s">
        <v>159</v>
      </c>
      <c r="L435" s="152" t="s">
        <v>10004</v>
      </c>
      <c r="M435" s="153">
        <v>45895.395138888889</v>
      </c>
      <c r="N435" s="153">
        <v>45897.39166666667</v>
      </c>
      <c r="O435" s="186"/>
      <c r="P435" s="152" t="s">
        <v>9434</v>
      </c>
      <c r="Q435" s="152" t="s">
        <v>9434</v>
      </c>
      <c r="R435" s="190" t="s">
        <v>2973</v>
      </c>
      <c r="S435" s="191" t="s">
        <v>2973</v>
      </c>
      <c r="T435" s="152" t="s">
        <v>8052</v>
      </c>
      <c r="U435" s="152" t="s">
        <v>9429</v>
      </c>
      <c r="V435" s="152" t="s">
        <v>10005</v>
      </c>
      <c r="W435" s="152" t="s">
        <v>2967</v>
      </c>
      <c r="X435" s="152" t="s">
        <v>10006</v>
      </c>
      <c r="Y435" s="188" t="s">
        <v>25</v>
      </c>
      <c r="Z435" s="189" t="str">
        <f>VLOOKUP(D435,TIPOLOGIA!A:F,5,0)</f>
        <v>TERRESTRE</v>
      </c>
      <c r="AA435" s="152" t="s">
        <v>3158</v>
      </c>
      <c r="AB435" s="152">
        <v>1</v>
      </c>
      <c r="AC435" s="152">
        <v>0</v>
      </c>
      <c r="AD435" s="87">
        <f>IF(W435="SOPORTE_TELEFÓNICO",'BASE LIQUIDACION REDEBAN 2025'!$B$19,IF(Y435="TIPO I",'BASE LIQUIDACION REDEBAN 2025'!$C$2,IF(Y435="TIPO II",'BASE LIQUIDACION REDEBAN 2025'!$C$3,IF(Y435="TIPO III",'BASE LIQUIDACION REDEBAN 2025'!$C$4,IF(Y435="TIPO IV",'BASE LIQUIDACION REDEBAN 2025'!$C$5,IF(Z435="AEREO",'BASE LIQUIDACION REDEBAN 2025'!$B$6,'BASE LIQUIDACION REDEBAN 2025'!$C$5))))))</f>
        <v>65960.072302</v>
      </c>
      <c r="AE435" s="87">
        <f>IF(OR(W435="SOPORTE_TELEFÓNICO",W435="ENVÍO"),0,IF(Y435="TIPO I",'BASE LIQUIDACION REDEBAN 2025'!$B$10,IF(Y435="TIPO II",'BASE LIQUIDACION REDEBAN 2025'!$B$11,IF(Y435="TIPO III",'BASE LIQUIDACION REDEBAN 2025'!$B$12,'BASE LIQUIDACION REDEBAN 2025'!$B$13))))</f>
        <v>75096.394270399993</v>
      </c>
      <c r="AF435" s="87">
        <f t="shared" si="6"/>
        <v>65960.072302</v>
      </c>
    </row>
    <row r="436" spans="1:32">
      <c r="A436" s="152" t="s">
        <v>91</v>
      </c>
      <c r="B436" s="152" t="str">
        <f>VLOOKUP(A436,'CENTRO DE COSTOS'!A:D,4,FALSE)</f>
        <v>JOSE MAURICIO HERNANDEZ ROJAS</v>
      </c>
      <c r="C436" s="152" t="str">
        <f>VLOOKUP(A436,'CENTRO DE COSTOS'!A:D,2,FALSE)</f>
        <v>0004-0001</v>
      </c>
      <c r="D436" s="152">
        <v>5895</v>
      </c>
      <c r="E436" s="152">
        <v>13964910</v>
      </c>
      <c r="F436" s="152">
        <v>30592</v>
      </c>
      <c r="G436" s="152" t="s">
        <v>8049</v>
      </c>
      <c r="H436" s="152" t="s">
        <v>197</v>
      </c>
      <c r="I436" s="152" t="s">
        <v>6452</v>
      </c>
      <c r="J436" s="152" t="s">
        <v>6495</v>
      </c>
      <c r="K436" s="152" t="s">
        <v>159</v>
      </c>
      <c r="L436" s="152" t="s">
        <v>10007</v>
      </c>
      <c r="M436" s="153">
        <v>45896.420138888891</v>
      </c>
      <c r="N436" s="153">
        <v>45897.520833333343</v>
      </c>
      <c r="O436" s="186"/>
      <c r="P436" s="152" t="s">
        <v>3032</v>
      </c>
      <c r="Q436" s="152" t="s">
        <v>3032</v>
      </c>
      <c r="R436" s="190" t="s">
        <v>2973</v>
      </c>
      <c r="S436" s="191" t="s">
        <v>2973</v>
      </c>
      <c r="T436" s="152" t="s">
        <v>8052</v>
      </c>
      <c r="U436" s="152" t="s">
        <v>9429</v>
      </c>
      <c r="V436" s="152" t="s">
        <v>10008</v>
      </c>
      <c r="W436" s="152" t="s">
        <v>2967</v>
      </c>
      <c r="X436" s="152" t="s">
        <v>6498</v>
      </c>
      <c r="Y436" s="188" t="s">
        <v>32</v>
      </c>
      <c r="Z436" s="189" t="str">
        <f>VLOOKUP(D436,TIPOLOGIA!A:F,5,0)</f>
        <v>TERRESTRE</v>
      </c>
      <c r="AA436" s="152" t="s">
        <v>696</v>
      </c>
      <c r="AB436" s="152">
        <v>1</v>
      </c>
      <c r="AC436" s="152">
        <v>0</v>
      </c>
      <c r="AD436" s="87">
        <f>IF(W436="SOPORTE_TELEFÓNICO",'BASE LIQUIDACION REDEBAN 2025'!$B$19,IF(Y436="TIPO I",'BASE LIQUIDACION REDEBAN 2025'!$C$2,IF(Y436="TIPO II",'BASE LIQUIDACION REDEBAN 2025'!$C$3,IF(Y436="TIPO III",'BASE LIQUIDACION REDEBAN 2025'!$C$4,IF(Y436="TIPO IV",'BASE LIQUIDACION REDEBAN 2025'!$C$5,IF(Z436="AEREO",'BASE LIQUIDACION REDEBAN 2025'!$B$6,'BASE LIQUIDACION REDEBAN 2025'!$C$5))))))</f>
        <v>479588.87655000004</v>
      </c>
      <c r="AE436" s="87">
        <f>IF(OR(W436="SOPORTE_TELEFÓNICO",W436="ENVÍO"),0,IF(Y436="TIPO I",'BASE LIQUIDACION REDEBAN 2025'!$B$10,IF(Y436="TIPO II",'BASE LIQUIDACION REDEBAN 2025'!$B$11,IF(Y436="TIPO III",'BASE LIQUIDACION REDEBAN 2025'!$B$12,'BASE LIQUIDACION REDEBAN 2025'!$B$13))))</f>
        <v>196536.5258152</v>
      </c>
      <c r="AF436" s="87">
        <f t="shared" si="6"/>
        <v>479588.87655000004</v>
      </c>
    </row>
    <row r="437" spans="1:32">
      <c r="A437" s="152" t="s">
        <v>76</v>
      </c>
      <c r="B437" s="152" t="str">
        <f>VLOOKUP(A437,'CENTRO DE COSTOS'!A:D,4,FALSE)</f>
        <v>DIEGO FERNANDO HENAO CARDONA</v>
      </c>
      <c r="C437" s="152" t="str">
        <f>VLOOKUP(A437,'CENTRO DE COSTOS'!A:D,2,FALSE)</f>
        <v>0004-0003</v>
      </c>
      <c r="D437" s="152">
        <v>76318</v>
      </c>
      <c r="E437" s="152">
        <v>13937735</v>
      </c>
      <c r="F437" s="152">
        <v>78007</v>
      </c>
      <c r="G437" s="152" t="s">
        <v>8049</v>
      </c>
      <c r="H437" s="152" t="s">
        <v>227</v>
      </c>
      <c r="I437" s="152" t="s">
        <v>10009</v>
      </c>
      <c r="J437" s="152" t="s">
        <v>10010</v>
      </c>
      <c r="K437" s="152" t="s">
        <v>159</v>
      </c>
      <c r="L437" s="152" t="s">
        <v>10011</v>
      </c>
      <c r="M437" s="153">
        <v>45896.420138888891</v>
      </c>
      <c r="N437" s="153">
        <v>45897.538888888892</v>
      </c>
      <c r="O437" s="186"/>
      <c r="P437" s="152" t="s">
        <v>9427</v>
      </c>
      <c r="Q437" s="152" t="s">
        <v>9917</v>
      </c>
      <c r="R437" s="190" t="s">
        <v>2973</v>
      </c>
      <c r="S437" s="191" t="s">
        <v>2973</v>
      </c>
      <c r="T437" s="152" t="s">
        <v>8052</v>
      </c>
      <c r="U437" s="152" t="s">
        <v>9429</v>
      </c>
      <c r="V437" s="152" t="s">
        <v>10012</v>
      </c>
      <c r="W437" s="152" t="s">
        <v>2967</v>
      </c>
      <c r="X437" s="152" t="s">
        <v>10013</v>
      </c>
      <c r="Y437" s="188" t="s">
        <v>28</v>
      </c>
      <c r="Z437" s="189" t="str">
        <f>VLOOKUP(D437,TIPOLOGIA!A:F,5,0)</f>
        <v>TERRESTRE</v>
      </c>
      <c r="AA437" s="152" t="s">
        <v>1408</v>
      </c>
      <c r="AB437" s="152">
        <v>1</v>
      </c>
      <c r="AC437" s="152">
        <v>0</v>
      </c>
      <c r="AD437" s="87">
        <f>IF(W437="SOPORTE_TELEFÓNICO",'BASE LIQUIDACION REDEBAN 2025'!$B$19,IF(Y437="TIPO I",'BASE LIQUIDACION REDEBAN 2025'!$C$2,IF(Y437="TIPO II",'BASE LIQUIDACION REDEBAN 2025'!$C$3,IF(Y437="TIPO III",'BASE LIQUIDACION REDEBAN 2025'!$C$4,IF(Y437="TIPO IV",'BASE LIQUIDACION REDEBAN 2025'!$C$5,IF(Z437="AEREO",'BASE LIQUIDACION REDEBAN 2025'!$B$6,'BASE LIQUIDACION REDEBAN 2025'!$C$5))))))</f>
        <v>144967.87232000002</v>
      </c>
      <c r="AE437" s="87">
        <f>IF(OR(W437="SOPORTE_TELEFÓNICO",W437="ENVÍO"),0,IF(Y437="TIPO I",'BASE LIQUIDACION REDEBAN 2025'!$B$10,IF(Y437="TIPO II",'BASE LIQUIDACION REDEBAN 2025'!$B$11,IF(Y437="TIPO III",'BASE LIQUIDACION REDEBAN 2025'!$B$12,'BASE LIQUIDACION REDEBAN 2025'!$B$13))))</f>
        <v>140395.6348884</v>
      </c>
      <c r="AF437" s="87">
        <f t="shared" si="6"/>
        <v>144967.87232000002</v>
      </c>
    </row>
    <row r="438" spans="1:32">
      <c r="A438" s="152" t="s">
        <v>80</v>
      </c>
      <c r="B438" s="152" t="str">
        <f>VLOOKUP(A438,'CENTRO DE COSTOS'!A:D,4,FALSE)</f>
        <v>JOSE MAURICIO HERNANDEZ ROJAS</v>
      </c>
      <c r="C438" s="152" t="str">
        <f>VLOOKUP(A438,'CENTRO DE COSTOS'!A:D,2,FALSE)</f>
        <v>0004-0001</v>
      </c>
      <c r="D438" s="152">
        <v>13001</v>
      </c>
      <c r="E438" s="152">
        <v>2638131</v>
      </c>
      <c r="F438" s="152">
        <v>56918</v>
      </c>
      <c r="G438" s="152" t="s">
        <v>8049</v>
      </c>
      <c r="H438" s="152" t="s">
        <v>303</v>
      </c>
      <c r="I438" s="152" t="s">
        <v>80</v>
      </c>
      <c r="J438" s="152" t="s">
        <v>10014</v>
      </c>
      <c r="K438" s="152" t="s">
        <v>159</v>
      </c>
      <c r="L438" s="152" t="s">
        <v>10015</v>
      </c>
      <c r="M438" s="153">
        <v>45894.427777777782</v>
      </c>
      <c r="N438" s="153">
        <v>45897.550694444442</v>
      </c>
      <c r="O438" s="186"/>
      <c r="P438" s="152" t="s">
        <v>9434</v>
      </c>
      <c r="Q438" s="152" t="s">
        <v>9434</v>
      </c>
      <c r="R438" s="190" t="s">
        <v>2973</v>
      </c>
      <c r="S438" s="191" t="s">
        <v>2973</v>
      </c>
      <c r="T438" s="152" t="s">
        <v>8052</v>
      </c>
      <c r="U438" s="152" t="s">
        <v>9429</v>
      </c>
      <c r="V438" s="152" t="s">
        <v>10016</v>
      </c>
      <c r="W438" s="152" t="s">
        <v>2967</v>
      </c>
      <c r="X438" s="152" t="s">
        <v>10017</v>
      </c>
      <c r="Y438" s="188" t="s">
        <v>25</v>
      </c>
      <c r="Z438" s="189" t="str">
        <f>VLOOKUP(D438,TIPOLOGIA!A:F,5,0)</f>
        <v>TERRESTRE</v>
      </c>
      <c r="AA438" s="152" t="s">
        <v>337</v>
      </c>
      <c r="AB438" s="152">
        <v>1</v>
      </c>
      <c r="AC438" s="152">
        <v>0</v>
      </c>
      <c r="AD438" s="87">
        <f>IF(W438="SOPORTE_TELEFÓNICO",'BASE LIQUIDACION REDEBAN 2025'!$B$19,IF(Y438="TIPO I",'BASE LIQUIDACION REDEBAN 2025'!$C$2,IF(Y438="TIPO II",'BASE LIQUIDACION REDEBAN 2025'!$C$3,IF(Y438="TIPO III",'BASE LIQUIDACION REDEBAN 2025'!$C$4,IF(Y438="TIPO IV",'BASE LIQUIDACION REDEBAN 2025'!$C$5,IF(Z438="AEREO",'BASE LIQUIDACION REDEBAN 2025'!$B$6,'BASE LIQUIDACION REDEBAN 2025'!$C$5))))))</f>
        <v>65960.072302</v>
      </c>
      <c r="AE438" s="87">
        <f>IF(OR(W438="SOPORTE_TELEFÓNICO",W438="ENVÍO"),0,IF(Y438="TIPO I",'BASE LIQUIDACION REDEBAN 2025'!$B$10,IF(Y438="TIPO II",'BASE LIQUIDACION REDEBAN 2025'!$B$11,IF(Y438="TIPO III",'BASE LIQUIDACION REDEBAN 2025'!$B$12,'BASE LIQUIDACION REDEBAN 2025'!$B$13))))</f>
        <v>75096.394270399993</v>
      </c>
      <c r="AF438" s="87">
        <f t="shared" si="6"/>
        <v>65960.072302</v>
      </c>
    </row>
    <row r="439" spans="1:32">
      <c r="A439" s="152" t="s">
        <v>68</v>
      </c>
      <c r="B439" s="152" t="str">
        <f>VLOOKUP(A439,'CENTRO DE COSTOS'!A:D,4,FALSE)</f>
        <v>WILLIAM ASDRUBAL ROZO ROZO</v>
      </c>
      <c r="C439" s="152" t="str">
        <f>VLOOKUP(A439,'CENTRO DE COSTOS'!A:D,2,FALSE)</f>
        <v>0004-0004</v>
      </c>
      <c r="D439" s="152">
        <v>25754</v>
      </c>
      <c r="E439" s="152">
        <v>13938137</v>
      </c>
      <c r="F439" s="152">
        <v>68360</v>
      </c>
      <c r="G439" s="152" t="s">
        <v>8049</v>
      </c>
      <c r="H439" s="152" t="s">
        <v>470</v>
      </c>
      <c r="I439" s="152" t="s">
        <v>1138</v>
      </c>
      <c r="J439" s="152" t="s">
        <v>10018</v>
      </c>
      <c r="K439" s="152" t="s">
        <v>159</v>
      </c>
      <c r="L439" s="152" t="s">
        <v>10019</v>
      </c>
      <c r="M439" s="153">
        <v>45896.420138888891</v>
      </c>
      <c r="N439" s="153">
        <v>45897.627083333333</v>
      </c>
      <c r="O439" s="186"/>
      <c r="P439" s="152" t="s">
        <v>9427</v>
      </c>
      <c r="Q439" s="152" t="s">
        <v>9428</v>
      </c>
      <c r="R439" s="190" t="s">
        <v>2973</v>
      </c>
      <c r="S439" s="191" t="s">
        <v>2973</v>
      </c>
      <c r="T439" s="152" t="s">
        <v>8052</v>
      </c>
      <c r="U439" s="152" t="s">
        <v>9429</v>
      </c>
      <c r="V439" s="152" t="s">
        <v>10020</v>
      </c>
      <c r="W439" s="152" t="s">
        <v>2967</v>
      </c>
      <c r="X439" s="152" t="s">
        <v>10021</v>
      </c>
      <c r="Y439" s="188" t="s">
        <v>25</v>
      </c>
      <c r="Z439" s="189" t="str">
        <f>VLOOKUP(D439,TIPOLOGIA!A:F,5,0)</f>
        <v>TERRESTRE</v>
      </c>
      <c r="AA439" s="152" t="s">
        <v>887</v>
      </c>
      <c r="AB439" s="152">
        <v>1</v>
      </c>
      <c r="AC439" s="152">
        <v>0</v>
      </c>
      <c r="AD439" s="87">
        <f>IF(W439="SOPORTE_TELEFÓNICO",'BASE LIQUIDACION REDEBAN 2025'!$B$19,IF(Y439="TIPO I",'BASE LIQUIDACION REDEBAN 2025'!$C$2,IF(Y439="TIPO II",'BASE LIQUIDACION REDEBAN 2025'!$C$3,IF(Y439="TIPO III",'BASE LIQUIDACION REDEBAN 2025'!$C$4,IF(Y439="TIPO IV",'BASE LIQUIDACION REDEBAN 2025'!$C$5,IF(Z439="AEREO",'BASE LIQUIDACION REDEBAN 2025'!$B$6,'BASE LIQUIDACION REDEBAN 2025'!$C$5))))))</f>
        <v>65960.072302</v>
      </c>
      <c r="AE439" s="87">
        <f>IF(OR(W439="SOPORTE_TELEFÓNICO",W439="ENVÍO"),0,IF(Y439="TIPO I",'BASE LIQUIDACION REDEBAN 2025'!$B$10,IF(Y439="TIPO II",'BASE LIQUIDACION REDEBAN 2025'!$B$11,IF(Y439="TIPO III",'BASE LIQUIDACION REDEBAN 2025'!$B$12,'BASE LIQUIDACION REDEBAN 2025'!$B$13))))</f>
        <v>75096.394270399993</v>
      </c>
      <c r="AF439" s="87">
        <f t="shared" si="6"/>
        <v>65960.072302</v>
      </c>
    </row>
    <row r="440" spans="1:32">
      <c r="A440" s="152" t="s">
        <v>90</v>
      </c>
      <c r="B440" s="152" t="str">
        <f>VLOOKUP(A440,'CENTRO DE COSTOS'!A:D,4,FALSE)</f>
        <v>JUAN SEBASTIÁN RÍOS CASTRILLÓN</v>
      </c>
      <c r="C440" s="152" t="str">
        <f>VLOOKUP(A440,'CENTRO DE COSTOS'!A:D,2,FALSE)</f>
        <v>0004-0005</v>
      </c>
      <c r="D440" s="152">
        <v>5736</v>
      </c>
      <c r="E440" s="152">
        <v>13919321</v>
      </c>
      <c r="F440" s="152">
        <v>75855</v>
      </c>
      <c r="G440" s="152" t="s">
        <v>8049</v>
      </c>
      <c r="H440" s="152" t="s">
        <v>197</v>
      </c>
      <c r="I440" s="152" t="s">
        <v>7285</v>
      </c>
      <c r="J440" s="152" t="s">
        <v>10022</v>
      </c>
      <c r="K440" s="152" t="s">
        <v>159</v>
      </c>
      <c r="L440" s="152" t="s">
        <v>10023</v>
      </c>
      <c r="M440" s="153">
        <v>45896.384027777778</v>
      </c>
      <c r="N440" s="153">
        <v>45898.412499999999</v>
      </c>
      <c r="O440" s="186"/>
      <c r="P440" s="152" t="s">
        <v>9427</v>
      </c>
      <c r="Q440" s="152" t="s">
        <v>9428</v>
      </c>
      <c r="R440" s="190" t="s">
        <v>200</v>
      </c>
      <c r="S440" s="191" t="s">
        <v>201</v>
      </c>
      <c r="T440" s="152" t="s">
        <v>8052</v>
      </c>
      <c r="U440" s="152" t="s">
        <v>9429</v>
      </c>
      <c r="V440" s="152" t="s">
        <v>10024</v>
      </c>
      <c r="W440" s="152" t="s">
        <v>2967</v>
      </c>
      <c r="X440" s="152" t="s">
        <v>10025</v>
      </c>
      <c r="Y440" s="188" t="s">
        <v>32</v>
      </c>
      <c r="Z440" s="189" t="str">
        <f>VLOOKUP(D440,TIPOLOGIA!A:F,5,0)</f>
        <v>TERRESTRE</v>
      </c>
      <c r="AA440" s="152" t="s">
        <v>689</v>
      </c>
      <c r="AB440" s="152">
        <v>1</v>
      </c>
      <c r="AC440" s="152">
        <v>0</v>
      </c>
      <c r="AD440" s="87">
        <f>IF(W440="SOPORTE_TELEFÓNICO",'BASE LIQUIDACION REDEBAN 2025'!$B$19,IF(Y440="TIPO I",'BASE LIQUIDACION REDEBAN 2025'!$C$2,IF(Y440="TIPO II",'BASE LIQUIDACION REDEBAN 2025'!$C$3,IF(Y440="TIPO III",'BASE LIQUIDACION REDEBAN 2025'!$C$4,IF(Y440="TIPO IV",'BASE LIQUIDACION REDEBAN 2025'!$C$5,IF(Z440="AEREO",'BASE LIQUIDACION REDEBAN 2025'!$B$6,'BASE LIQUIDACION REDEBAN 2025'!$C$5))))))</f>
        <v>479588.87655000004</v>
      </c>
      <c r="AE440" s="87">
        <f>IF(OR(W440="SOPORTE_TELEFÓNICO",W440="ENVÍO"),0,IF(Y440="TIPO I",'BASE LIQUIDACION REDEBAN 2025'!$B$10,IF(Y440="TIPO II",'BASE LIQUIDACION REDEBAN 2025'!$B$11,IF(Y440="TIPO III",'BASE LIQUIDACION REDEBAN 2025'!$B$12,'BASE LIQUIDACION REDEBAN 2025'!$B$13))))</f>
        <v>196536.5258152</v>
      </c>
      <c r="AF440" s="87">
        <f t="shared" si="6"/>
        <v>479588.87655000004</v>
      </c>
    </row>
    <row r="441" spans="1:32">
      <c r="A441" s="152" t="s">
        <v>68</v>
      </c>
      <c r="B441" s="152" t="str">
        <f>VLOOKUP(A441,'CENTRO DE COSTOS'!A:D,4,FALSE)</f>
        <v>WILLIAM ASDRUBAL ROZO ROZO</v>
      </c>
      <c r="C441" s="152" t="str">
        <f>VLOOKUP(A441,'CENTRO DE COSTOS'!A:D,2,FALSE)</f>
        <v>0004-0004</v>
      </c>
      <c r="D441" s="152">
        <v>25269</v>
      </c>
      <c r="E441" s="152">
        <v>13951037</v>
      </c>
      <c r="F441" s="152">
        <v>41116</v>
      </c>
      <c r="G441" s="152" t="s">
        <v>8049</v>
      </c>
      <c r="H441" s="152" t="s">
        <v>470</v>
      </c>
      <c r="I441" s="152" t="s">
        <v>4607</v>
      </c>
      <c r="J441" s="152" t="s">
        <v>6663</v>
      </c>
      <c r="K441" s="152" t="s">
        <v>159</v>
      </c>
      <c r="L441" s="152" t="s">
        <v>10026</v>
      </c>
      <c r="M441" s="153">
        <v>45896.420138888891</v>
      </c>
      <c r="N441" s="153">
        <v>45898.474999999999</v>
      </c>
      <c r="O441" s="186"/>
      <c r="P441" s="152" t="s">
        <v>3032</v>
      </c>
      <c r="Q441" s="152" t="s">
        <v>3032</v>
      </c>
      <c r="R441" s="190" t="s">
        <v>2973</v>
      </c>
      <c r="S441" s="191" t="s">
        <v>2973</v>
      </c>
      <c r="T441" s="152" t="s">
        <v>8052</v>
      </c>
      <c r="U441" s="152" t="s">
        <v>9429</v>
      </c>
      <c r="V441" s="152" t="s">
        <v>10027</v>
      </c>
      <c r="W441" s="152" t="s">
        <v>2967</v>
      </c>
      <c r="X441" s="152" t="s">
        <v>6666</v>
      </c>
      <c r="Y441" s="188" t="s">
        <v>28</v>
      </c>
      <c r="Z441" s="189" t="str">
        <f>VLOOKUP(D441,TIPOLOGIA!A:F,5,0)</f>
        <v>TERRESTRE</v>
      </c>
      <c r="AA441" s="152" t="s">
        <v>877</v>
      </c>
      <c r="AB441" s="152">
        <v>1</v>
      </c>
      <c r="AC441" s="152">
        <v>0</v>
      </c>
      <c r="AD441" s="87">
        <f>IF(W441="SOPORTE_TELEFÓNICO",'BASE LIQUIDACION REDEBAN 2025'!$B$19,IF(Y441="TIPO I",'BASE LIQUIDACION REDEBAN 2025'!$C$2,IF(Y441="TIPO II",'BASE LIQUIDACION REDEBAN 2025'!$C$3,IF(Y441="TIPO III",'BASE LIQUIDACION REDEBAN 2025'!$C$4,IF(Y441="TIPO IV",'BASE LIQUIDACION REDEBAN 2025'!$C$5,IF(Z441="AEREO",'BASE LIQUIDACION REDEBAN 2025'!$B$6,'BASE LIQUIDACION REDEBAN 2025'!$C$5))))))</f>
        <v>144967.87232000002</v>
      </c>
      <c r="AE441" s="87">
        <f>IF(OR(W441="SOPORTE_TELEFÓNICO",W441="ENVÍO"),0,IF(Y441="TIPO I",'BASE LIQUIDACION REDEBAN 2025'!$B$10,IF(Y441="TIPO II",'BASE LIQUIDACION REDEBAN 2025'!$B$11,IF(Y441="TIPO III",'BASE LIQUIDACION REDEBAN 2025'!$B$12,'BASE LIQUIDACION REDEBAN 2025'!$B$13))))</f>
        <v>140395.6348884</v>
      </c>
      <c r="AF441" s="87">
        <f t="shared" si="6"/>
        <v>144967.87232000002</v>
      </c>
    </row>
    <row r="442" spans="1:32">
      <c r="A442" s="152" t="s">
        <v>87</v>
      </c>
      <c r="B442" s="152" t="str">
        <f>VLOOKUP(A442,'CENTRO DE COSTOS'!A:D,4,FALSE)</f>
        <v>DIEGO FERNANDO HENAO CARDONA</v>
      </c>
      <c r="C442" s="152" t="str">
        <f>VLOOKUP(A442,'CENTRO DE COSTOS'!A:D,2,FALSE)</f>
        <v>0004-0002</v>
      </c>
      <c r="D442" s="152">
        <v>17001</v>
      </c>
      <c r="E442" s="152">
        <v>13929777</v>
      </c>
      <c r="F442" s="152">
        <v>71882</v>
      </c>
      <c r="G442" s="152" t="s">
        <v>8049</v>
      </c>
      <c r="H442" s="152" t="s">
        <v>477</v>
      </c>
      <c r="I442" s="152" t="s">
        <v>87</v>
      </c>
      <c r="J442" s="152" t="s">
        <v>10028</v>
      </c>
      <c r="K442" s="152" t="s">
        <v>159</v>
      </c>
      <c r="L442" s="152" t="s">
        <v>10029</v>
      </c>
      <c r="M442" s="153">
        <v>45896.420138888891</v>
      </c>
      <c r="N442" s="153">
        <v>45898.56527777778</v>
      </c>
      <c r="O442" s="186"/>
      <c r="P442" s="152" t="s">
        <v>9427</v>
      </c>
      <c r="Q442" s="152" t="s">
        <v>9428</v>
      </c>
      <c r="R442" s="190" t="s">
        <v>2973</v>
      </c>
      <c r="S442" s="191" t="s">
        <v>2973</v>
      </c>
      <c r="T442" s="152" t="s">
        <v>8052</v>
      </c>
      <c r="U442" s="152" t="s">
        <v>9429</v>
      </c>
      <c r="V442" s="152" t="s">
        <v>10030</v>
      </c>
      <c r="W442" s="152" t="s">
        <v>2967</v>
      </c>
      <c r="X442" s="152" t="s">
        <v>10031</v>
      </c>
      <c r="Y442" s="188" t="s">
        <v>25</v>
      </c>
      <c r="Z442" s="189" t="str">
        <f>VLOOKUP(D442,TIPOLOGIA!A:F,5,0)</f>
        <v>TERRESTRE</v>
      </c>
      <c r="AA442" s="152" t="s">
        <v>482</v>
      </c>
      <c r="AB442" s="152">
        <v>1</v>
      </c>
      <c r="AC442" s="152">
        <v>0</v>
      </c>
      <c r="AD442" s="87">
        <f>IF(W442="SOPORTE_TELEFÓNICO",'BASE LIQUIDACION REDEBAN 2025'!$B$19,IF(Y442="TIPO I",'BASE LIQUIDACION REDEBAN 2025'!$C$2,IF(Y442="TIPO II",'BASE LIQUIDACION REDEBAN 2025'!$C$3,IF(Y442="TIPO III",'BASE LIQUIDACION REDEBAN 2025'!$C$4,IF(Y442="TIPO IV",'BASE LIQUIDACION REDEBAN 2025'!$C$5,IF(Z442="AEREO",'BASE LIQUIDACION REDEBAN 2025'!$B$6,'BASE LIQUIDACION REDEBAN 2025'!$C$5))))))</f>
        <v>65960.072302</v>
      </c>
      <c r="AE442" s="87">
        <f>IF(OR(W442="SOPORTE_TELEFÓNICO",W442="ENVÍO"),0,IF(Y442="TIPO I",'BASE LIQUIDACION REDEBAN 2025'!$B$10,IF(Y442="TIPO II",'BASE LIQUIDACION REDEBAN 2025'!$B$11,IF(Y442="TIPO III",'BASE LIQUIDACION REDEBAN 2025'!$B$12,'BASE LIQUIDACION REDEBAN 2025'!$B$13))))</f>
        <v>75096.394270399993</v>
      </c>
      <c r="AF442" s="87">
        <f t="shared" si="6"/>
        <v>65960.072302</v>
      </c>
    </row>
    <row r="443" spans="1:32">
      <c r="A443" s="152" t="s">
        <v>76</v>
      </c>
      <c r="B443" s="152" t="str">
        <f>VLOOKUP(A443,'CENTRO DE COSTOS'!A:D,4,FALSE)</f>
        <v>DIEGO FERNANDO HENAO CARDONA</v>
      </c>
      <c r="C443" s="152" t="str">
        <f>VLOOKUP(A443,'CENTRO DE COSTOS'!A:D,2,FALSE)</f>
        <v>0004-0003</v>
      </c>
      <c r="D443" s="152">
        <v>19698</v>
      </c>
      <c r="E443" s="152">
        <v>13922990</v>
      </c>
      <c r="F443" s="152">
        <v>47114</v>
      </c>
      <c r="G443" s="152" t="s">
        <v>8049</v>
      </c>
      <c r="H443" s="152" t="s">
        <v>258</v>
      </c>
      <c r="I443" s="152" t="s">
        <v>2459</v>
      </c>
      <c r="J443" s="152" t="s">
        <v>5565</v>
      </c>
      <c r="K443" s="152" t="s">
        <v>159</v>
      </c>
      <c r="L443" s="152" t="s">
        <v>10032</v>
      </c>
      <c r="M443" s="153">
        <v>45896.420138888891</v>
      </c>
      <c r="N443" s="153">
        <v>45898.71875</v>
      </c>
      <c r="O443" s="186"/>
      <c r="P443" s="152" t="s">
        <v>9427</v>
      </c>
      <c r="Q443" s="152" t="s">
        <v>9428</v>
      </c>
      <c r="R443" s="190" t="s">
        <v>2973</v>
      </c>
      <c r="S443" s="191" t="s">
        <v>2973</v>
      </c>
      <c r="T443" s="152" t="s">
        <v>8052</v>
      </c>
      <c r="U443" s="152" t="s">
        <v>9429</v>
      </c>
      <c r="V443" s="152" t="s">
        <v>10033</v>
      </c>
      <c r="W443" s="152" t="s">
        <v>2967</v>
      </c>
      <c r="X443" s="152" t="s">
        <v>5568</v>
      </c>
      <c r="Y443" s="188" t="s">
        <v>28</v>
      </c>
      <c r="Z443" s="189" t="str">
        <f>VLOOKUP(D443,TIPOLOGIA!A:F,5,0)</f>
        <v>TERRESTRE</v>
      </c>
      <c r="AA443" s="152" t="s">
        <v>1408</v>
      </c>
      <c r="AB443" s="152">
        <v>1</v>
      </c>
      <c r="AC443" s="152">
        <v>0</v>
      </c>
      <c r="AD443" s="87">
        <f>IF(W443="SOPORTE_TELEFÓNICO",'BASE LIQUIDACION REDEBAN 2025'!$B$19,IF(Y443="TIPO I",'BASE LIQUIDACION REDEBAN 2025'!$C$2,IF(Y443="TIPO II",'BASE LIQUIDACION REDEBAN 2025'!$C$3,IF(Y443="TIPO III",'BASE LIQUIDACION REDEBAN 2025'!$C$4,IF(Y443="TIPO IV",'BASE LIQUIDACION REDEBAN 2025'!$C$5,IF(Z443="AEREO",'BASE LIQUIDACION REDEBAN 2025'!$B$6,'BASE LIQUIDACION REDEBAN 2025'!$C$5))))))</f>
        <v>144967.87232000002</v>
      </c>
      <c r="AE443" s="87">
        <f>IF(OR(W443="SOPORTE_TELEFÓNICO",W443="ENVÍO"),0,IF(Y443="TIPO I",'BASE LIQUIDACION REDEBAN 2025'!$B$10,IF(Y443="TIPO II",'BASE LIQUIDACION REDEBAN 2025'!$B$11,IF(Y443="TIPO III",'BASE LIQUIDACION REDEBAN 2025'!$B$12,'BASE LIQUIDACION REDEBAN 2025'!$B$13))))</f>
        <v>140395.6348884</v>
      </c>
      <c r="AF443" s="87">
        <f t="shared" si="6"/>
        <v>144967.87232000002</v>
      </c>
    </row>
    <row r="444" spans="1:32">
      <c r="A444" s="152" t="s">
        <v>92</v>
      </c>
      <c r="B444" s="152" t="str">
        <f>VLOOKUP(A444,'CENTRO DE COSTOS'!A:D,4,FALSE)</f>
        <v>KEVIN ALEXIS CORZO BUSTOS</v>
      </c>
      <c r="C444" s="152" t="str">
        <f>VLOOKUP(A444,'CENTRO DE COSTOS'!A:D,2,FALSE)</f>
        <v>0004-0007</v>
      </c>
      <c r="D444" s="152">
        <v>18753</v>
      </c>
      <c r="E444" s="152">
        <v>13945934</v>
      </c>
      <c r="F444" s="152">
        <v>27344</v>
      </c>
      <c r="G444" s="152" t="s">
        <v>8049</v>
      </c>
      <c r="H444" s="152" t="s">
        <v>157</v>
      </c>
      <c r="I444" s="152" t="s">
        <v>217</v>
      </c>
      <c r="J444" s="152" t="s">
        <v>7786</v>
      </c>
      <c r="K444" s="152" t="s">
        <v>159</v>
      </c>
      <c r="L444" s="152" t="s">
        <v>10034</v>
      </c>
      <c r="M444" s="153">
        <v>45896.420138888891</v>
      </c>
      <c r="N444" s="153">
        <v>45898.875694444447</v>
      </c>
      <c r="O444" s="186"/>
      <c r="P444" s="152" t="s">
        <v>3032</v>
      </c>
      <c r="Q444" s="152" t="s">
        <v>3032</v>
      </c>
      <c r="R444" s="190" t="s">
        <v>2973</v>
      </c>
      <c r="S444" s="191" t="s">
        <v>2973</v>
      </c>
      <c r="T444" s="152" t="s">
        <v>8052</v>
      </c>
      <c r="U444" s="152" t="s">
        <v>9429</v>
      </c>
      <c r="V444" s="152" t="s">
        <v>10035</v>
      </c>
      <c r="W444" s="152" t="s">
        <v>2967</v>
      </c>
      <c r="X444" s="152" t="s">
        <v>7789</v>
      </c>
      <c r="Y444" s="188" t="s">
        <v>180</v>
      </c>
      <c r="Z444" s="189" t="str">
        <f>VLOOKUP(D444,TIPOLOGIA!A:F,5,0)</f>
        <v>TERRESTRE / AEREO</v>
      </c>
      <c r="AA444" s="152" t="s">
        <v>167</v>
      </c>
      <c r="AB444" s="152">
        <v>1</v>
      </c>
      <c r="AC444" s="152">
        <v>0</v>
      </c>
      <c r="AD444" s="87">
        <f>IF(W444="SOPORTE_TELEFÓNICO",'BASE LIQUIDACION REDEBAN 2025'!$B$19,IF(Y444="TIPO I",'BASE LIQUIDACION REDEBAN 2025'!$C$2,IF(Y444="TIPO II",'BASE LIQUIDACION REDEBAN 2025'!$C$3,IF(Y444="TIPO III",'BASE LIQUIDACION REDEBAN 2025'!$C$4,IF(Y444="TIPO IV",'BASE LIQUIDACION REDEBAN 2025'!$C$5,IF(Z444="AEREO",'BASE LIQUIDACION REDEBAN 2025'!$B$6,'BASE LIQUIDACION REDEBAN 2025'!$C$5))))))</f>
        <v>479588.87655000004</v>
      </c>
      <c r="AE444" s="87">
        <f>IF(OR(W444="SOPORTE_TELEFÓNICO",W444="ENVÍO"),0,IF(Y444="TIPO I",'BASE LIQUIDACION REDEBAN 2025'!$B$10,IF(Y444="TIPO II",'BASE LIQUIDACION REDEBAN 2025'!$B$11,IF(Y444="TIPO III",'BASE LIQUIDACION REDEBAN 2025'!$B$12,'BASE LIQUIDACION REDEBAN 2025'!$B$13))))</f>
        <v>196536.5258152</v>
      </c>
      <c r="AF444" s="87">
        <f t="shared" si="6"/>
        <v>479588.87655000004</v>
      </c>
    </row>
    <row r="445" spans="1:32">
      <c r="A445" s="152" t="s">
        <v>68</v>
      </c>
      <c r="B445" s="152" t="str">
        <f>VLOOKUP(A445,'CENTRO DE COSTOS'!A:D,4,FALSE)</f>
        <v>WILLIAM ASDRUBAL ROZO ROZO</v>
      </c>
      <c r="C445" s="152" t="str">
        <f>VLOOKUP(A445,'CENTRO DE COSTOS'!A:D,2,FALSE)</f>
        <v>0004-0004</v>
      </c>
      <c r="D445" s="152">
        <v>25785</v>
      </c>
      <c r="E445" s="152">
        <v>2641450</v>
      </c>
      <c r="F445" s="152">
        <v>64637</v>
      </c>
      <c r="G445" s="152" t="s">
        <v>8049</v>
      </c>
      <c r="H445" s="152" t="s">
        <v>470</v>
      </c>
      <c r="I445" s="152" t="s">
        <v>10036</v>
      </c>
      <c r="J445" s="152" t="s">
        <v>10037</v>
      </c>
      <c r="K445" s="152" t="s">
        <v>159</v>
      </c>
      <c r="L445" s="152" t="s">
        <v>10038</v>
      </c>
      <c r="M445" s="153">
        <v>45894.668055555558</v>
      </c>
      <c r="N445" s="153">
        <v>45899.399305555547</v>
      </c>
      <c r="O445" s="186"/>
      <c r="P445" s="152" t="s">
        <v>9434</v>
      </c>
      <c r="Q445" s="152" t="s">
        <v>9434</v>
      </c>
      <c r="R445" s="190" t="s">
        <v>220</v>
      </c>
      <c r="S445" s="191" t="s">
        <v>8370</v>
      </c>
      <c r="T445" s="152" t="s">
        <v>8052</v>
      </c>
      <c r="U445" s="152" t="s">
        <v>9429</v>
      </c>
      <c r="V445" s="152" t="s">
        <v>10039</v>
      </c>
      <c r="W445" s="152" t="s">
        <v>2967</v>
      </c>
      <c r="X445" s="152" t="s">
        <v>10040</v>
      </c>
      <c r="Y445" s="188" t="s">
        <v>28</v>
      </c>
      <c r="Z445" s="189" t="str">
        <f>VLOOKUP(D445,TIPOLOGIA!A:F,5,0)</f>
        <v>TERRESTRE</v>
      </c>
      <c r="AA445" s="152" t="s">
        <v>2153</v>
      </c>
      <c r="AB445" s="152">
        <v>1</v>
      </c>
      <c r="AC445" s="152">
        <v>0</v>
      </c>
      <c r="AD445" s="87">
        <f>IF(W445="SOPORTE_TELEFÓNICO",'BASE LIQUIDACION REDEBAN 2025'!$B$19,IF(Y445="TIPO I",'BASE LIQUIDACION REDEBAN 2025'!$C$2,IF(Y445="TIPO II",'BASE LIQUIDACION REDEBAN 2025'!$C$3,IF(Y445="TIPO III",'BASE LIQUIDACION REDEBAN 2025'!$C$4,IF(Y445="TIPO IV",'BASE LIQUIDACION REDEBAN 2025'!$C$5,IF(Z445="AEREO",'BASE LIQUIDACION REDEBAN 2025'!$B$6,'BASE LIQUIDACION REDEBAN 2025'!$C$5))))))</f>
        <v>144967.87232000002</v>
      </c>
      <c r="AE445" s="87">
        <f>IF(OR(W445="SOPORTE_TELEFÓNICO",W445="ENVÍO"),0,IF(Y445="TIPO I",'BASE LIQUIDACION REDEBAN 2025'!$B$10,IF(Y445="TIPO II",'BASE LIQUIDACION REDEBAN 2025'!$B$11,IF(Y445="TIPO III",'BASE LIQUIDACION REDEBAN 2025'!$B$12,'BASE LIQUIDACION REDEBAN 2025'!$B$13))))</f>
        <v>140395.6348884</v>
      </c>
      <c r="AF445" s="87">
        <f t="shared" si="6"/>
        <v>144967.87232000002</v>
      </c>
    </row>
    <row r="446" spans="1:32">
      <c r="A446" s="152" t="s">
        <v>68</v>
      </c>
      <c r="B446" s="152" t="str">
        <f>VLOOKUP(A446,'CENTRO DE COSTOS'!A:D,4,FALSE)</f>
        <v>WILLIAM ASDRUBAL ROZO ROZO</v>
      </c>
      <c r="C446" s="152" t="str">
        <f>VLOOKUP(A446,'CENTRO DE COSTOS'!A:D,2,FALSE)</f>
        <v>0004-0004</v>
      </c>
      <c r="D446" s="152">
        <v>25402</v>
      </c>
      <c r="E446" s="152">
        <v>2640101</v>
      </c>
      <c r="F446" s="152">
        <v>54143</v>
      </c>
      <c r="G446" s="152" t="s">
        <v>8049</v>
      </c>
      <c r="H446" s="152" t="s">
        <v>470</v>
      </c>
      <c r="I446" s="152" t="s">
        <v>10041</v>
      </c>
      <c r="J446" s="152" t="s">
        <v>10042</v>
      </c>
      <c r="K446" s="152" t="s">
        <v>159</v>
      </c>
      <c r="L446" s="152" t="s">
        <v>10043</v>
      </c>
      <c r="M446" s="153">
        <v>45894.586805555547</v>
      </c>
      <c r="N446" s="153">
        <v>45899.401388888888</v>
      </c>
      <c r="O446" s="186"/>
      <c r="P446" s="152" t="s">
        <v>9434</v>
      </c>
      <c r="Q446" s="152" t="s">
        <v>9434</v>
      </c>
      <c r="R446" s="190" t="s">
        <v>2973</v>
      </c>
      <c r="S446" s="191" t="s">
        <v>2973</v>
      </c>
      <c r="T446" s="152" t="s">
        <v>8052</v>
      </c>
      <c r="U446" s="152" t="s">
        <v>9429</v>
      </c>
      <c r="V446" s="152" t="s">
        <v>10044</v>
      </c>
      <c r="W446" s="152" t="s">
        <v>2967</v>
      </c>
      <c r="X446" s="152" t="s">
        <v>10045</v>
      </c>
      <c r="Y446" s="188" t="s">
        <v>28</v>
      </c>
      <c r="Z446" s="189" t="str">
        <f>VLOOKUP(D446,TIPOLOGIA!A:F,5,0)</f>
        <v>TERRESTRE</v>
      </c>
      <c r="AA446" s="152" t="s">
        <v>887</v>
      </c>
      <c r="AB446" s="152">
        <v>1</v>
      </c>
      <c r="AC446" s="152">
        <v>0</v>
      </c>
      <c r="AD446" s="87">
        <f>IF(W446="SOPORTE_TELEFÓNICO",'BASE LIQUIDACION REDEBAN 2025'!$B$19,IF(Y446="TIPO I",'BASE LIQUIDACION REDEBAN 2025'!$C$2,IF(Y446="TIPO II",'BASE LIQUIDACION REDEBAN 2025'!$C$3,IF(Y446="TIPO III",'BASE LIQUIDACION REDEBAN 2025'!$C$4,IF(Y446="TIPO IV",'BASE LIQUIDACION REDEBAN 2025'!$C$5,IF(Z446="AEREO",'BASE LIQUIDACION REDEBAN 2025'!$B$6,'BASE LIQUIDACION REDEBAN 2025'!$C$5))))))</f>
        <v>144967.87232000002</v>
      </c>
      <c r="AE446" s="87">
        <f>IF(OR(W446="SOPORTE_TELEFÓNICO",W446="ENVÍO"),0,IF(Y446="TIPO I",'BASE LIQUIDACION REDEBAN 2025'!$B$10,IF(Y446="TIPO II",'BASE LIQUIDACION REDEBAN 2025'!$B$11,IF(Y446="TIPO III",'BASE LIQUIDACION REDEBAN 2025'!$B$12,'BASE LIQUIDACION REDEBAN 2025'!$B$13))))</f>
        <v>140395.6348884</v>
      </c>
      <c r="AF446" s="87">
        <f t="shared" si="6"/>
        <v>144967.87232000002</v>
      </c>
    </row>
    <row r="447" spans="1:32">
      <c r="A447" s="152" t="s">
        <v>68</v>
      </c>
      <c r="B447" s="152" t="str">
        <f>VLOOKUP(A447,'CENTRO DE COSTOS'!A:D,4,FALSE)</f>
        <v>WILLIAM ASDRUBAL ROZO ROZO</v>
      </c>
      <c r="C447" s="152" t="str">
        <f>VLOOKUP(A447,'CENTRO DE COSTOS'!A:D,2,FALSE)</f>
        <v>0004-0004</v>
      </c>
      <c r="D447" s="152">
        <v>11001</v>
      </c>
      <c r="E447" s="152">
        <v>2654837</v>
      </c>
      <c r="F447" s="152">
        <v>53386</v>
      </c>
      <c r="G447" s="152" t="s">
        <v>8049</v>
      </c>
      <c r="H447" s="152" t="s">
        <v>470</v>
      </c>
      <c r="I447" s="152" t="s">
        <v>68</v>
      </c>
      <c r="J447" s="152" t="s">
        <v>10046</v>
      </c>
      <c r="K447" s="152" t="s">
        <v>159</v>
      </c>
      <c r="L447" s="152" t="s">
        <v>10047</v>
      </c>
      <c r="M447" s="153">
        <v>45896.701388888891</v>
      </c>
      <c r="N447" s="153">
        <v>45899.474999999999</v>
      </c>
      <c r="O447" s="186"/>
      <c r="P447" s="152" t="s">
        <v>9434</v>
      </c>
      <c r="Q447" s="152" t="s">
        <v>9434</v>
      </c>
      <c r="R447" s="190" t="s">
        <v>2973</v>
      </c>
      <c r="S447" s="191" t="s">
        <v>2973</v>
      </c>
      <c r="T447" s="152" t="s">
        <v>9439</v>
      </c>
      <c r="U447" s="152" t="s">
        <v>9440</v>
      </c>
      <c r="V447" s="152" t="s">
        <v>10048</v>
      </c>
      <c r="W447" s="152" t="s">
        <v>2967</v>
      </c>
      <c r="X447" s="152" t="s">
        <v>2961</v>
      </c>
      <c r="Y447" s="188" t="s">
        <v>25</v>
      </c>
      <c r="Z447" s="189" t="str">
        <f>VLOOKUP(D447,TIPOLOGIA!A:F,5,0)</f>
        <v>TERRESTRE</v>
      </c>
      <c r="AA447" s="152" t="s">
        <v>3836</v>
      </c>
      <c r="AB447" s="152">
        <v>1</v>
      </c>
      <c r="AC447" s="152">
        <v>0</v>
      </c>
      <c r="AD447" s="87">
        <f>IF(W447="SOPORTE_TELEFÓNICO",'BASE LIQUIDACION REDEBAN 2025'!$B$19,IF(Y447="TIPO I",'BASE LIQUIDACION REDEBAN 2025'!$C$2,IF(Y447="TIPO II",'BASE LIQUIDACION REDEBAN 2025'!$C$3,IF(Y447="TIPO III",'BASE LIQUIDACION REDEBAN 2025'!$C$4,IF(Y447="TIPO IV",'BASE LIQUIDACION REDEBAN 2025'!$C$5,IF(Z447="AEREO",'BASE LIQUIDACION REDEBAN 2025'!$B$6,'BASE LIQUIDACION REDEBAN 2025'!$C$5))))))</f>
        <v>65960.072302</v>
      </c>
      <c r="AE447" s="87">
        <f>IF(OR(W447="SOPORTE_TELEFÓNICO",W447="ENVÍO"),0,IF(Y447="TIPO I",'BASE LIQUIDACION REDEBAN 2025'!$B$10,IF(Y447="TIPO II",'BASE LIQUIDACION REDEBAN 2025'!$B$11,IF(Y447="TIPO III",'BASE LIQUIDACION REDEBAN 2025'!$B$12,'BASE LIQUIDACION REDEBAN 2025'!$B$13))))</f>
        <v>75096.394270399993</v>
      </c>
      <c r="AF447" s="87">
        <f t="shared" si="6"/>
        <v>65960.072302</v>
      </c>
    </row>
    <row r="448" spans="1:32">
      <c r="A448" s="152" t="s">
        <v>90</v>
      </c>
      <c r="B448" s="152" t="str">
        <f>VLOOKUP(A448,'CENTRO DE COSTOS'!A:D,4,FALSE)</f>
        <v>JUAN SEBASTIÁN RÍOS CASTRILLÓN</v>
      </c>
      <c r="C448" s="152" t="str">
        <f>VLOOKUP(A448,'CENTRO DE COSTOS'!A:D,2,FALSE)</f>
        <v>0004-0005</v>
      </c>
      <c r="D448" s="152">
        <v>5615</v>
      </c>
      <c r="E448" s="152">
        <v>13943957</v>
      </c>
      <c r="F448" s="152">
        <v>14826</v>
      </c>
      <c r="G448" s="152" t="s">
        <v>8049</v>
      </c>
      <c r="H448" s="152" t="s">
        <v>197</v>
      </c>
      <c r="I448" s="152" t="s">
        <v>2998</v>
      </c>
      <c r="J448" s="152" t="s">
        <v>10049</v>
      </c>
      <c r="K448" s="152" t="s">
        <v>159</v>
      </c>
      <c r="L448" s="152" t="s">
        <v>10050</v>
      </c>
      <c r="M448" s="153">
        <v>45897.443749999999</v>
      </c>
      <c r="N448" s="153">
        <v>45899.548611111109</v>
      </c>
      <c r="O448" s="186"/>
      <c r="P448" s="152" t="s">
        <v>9427</v>
      </c>
      <c r="Q448" s="152" t="s">
        <v>9428</v>
      </c>
      <c r="R448" s="190" t="s">
        <v>220</v>
      </c>
      <c r="S448" s="191" t="s">
        <v>221</v>
      </c>
      <c r="T448" s="152" t="s">
        <v>8052</v>
      </c>
      <c r="U448" s="152" t="s">
        <v>9429</v>
      </c>
      <c r="V448" s="152" t="s">
        <v>10051</v>
      </c>
      <c r="W448" s="152" t="s">
        <v>2967</v>
      </c>
      <c r="X448" s="152" t="s">
        <v>10052</v>
      </c>
      <c r="Y448" s="188" t="s">
        <v>28</v>
      </c>
      <c r="Z448" s="189" t="str">
        <f>VLOOKUP(D448,TIPOLOGIA!A:F,5,0)</f>
        <v>TERRESTRE</v>
      </c>
      <c r="AA448" s="152" t="s">
        <v>204</v>
      </c>
      <c r="AB448" s="152">
        <v>1</v>
      </c>
      <c r="AC448" s="152">
        <v>0</v>
      </c>
      <c r="AD448" s="87">
        <f>IF(W448="SOPORTE_TELEFÓNICO",'BASE LIQUIDACION REDEBAN 2025'!$B$19,IF(Y448="TIPO I",'BASE LIQUIDACION REDEBAN 2025'!$C$2,IF(Y448="TIPO II",'BASE LIQUIDACION REDEBAN 2025'!$C$3,IF(Y448="TIPO III",'BASE LIQUIDACION REDEBAN 2025'!$C$4,IF(Y448="TIPO IV",'BASE LIQUIDACION REDEBAN 2025'!$C$5,IF(Z448="AEREO",'BASE LIQUIDACION REDEBAN 2025'!$B$6,'BASE LIQUIDACION REDEBAN 2025'!$C$5))))))</f>
        <v>144967.87232000002</v>
      </c>
      <c r="AE448" s="87">
        <f>IF(OR(W448="SOPORTE_TELEFÓNICO",W448="ENVÍO"),0,IF(Y448="TIPO I",'BASE LIQUIDACION REDEBAN 2025'!$B$10,IF(Y448="TIPO II",'BASE LIQUIDACION REDEBAN 2025'!$B$11,IF(Y448="TIPO III",'BASE LIQUIDACION REDEBAN 2025'!$B$12,'BASE LIQUIDACION REDEBAN 2025'!$B$13))))</f>
        <v>140395.6348884</v>
      </c>
      <c r="AF448" s="87">
        <f t="shared" si="6"/>
        <v>144967.87232000002</v>
      </c>
    </row>
    <row r="449" spans="1:32">
      <c r="A449" s="152" t="s">
        <v>81</v>
      </c>
      <c r="B449" s="152" t="str">
        <f>VLOOKUP(A449,'CENTRO DE COSTOS'!A:D,4,FALSE)</f>
        <v>MIGUEL JULIÁN HERNÁNDEZ GUARÍN</v>
      </c>
      <c r="C449" s="152" t="str">
        <f>VLOOKUP(A449,'CENTRO DE COSTOS'!A:D,2,FALSE)</f>
        <v>0004-0008</v>
      </c>
      <c r="D449" s="152">
        <v>54001</v>
      </c>
      <c r="E449" s="152">
        <v>2662823</v>
      </c>
      <c r="F449" s="152">
        <v>74274</v>
      </c>
      <c r="G449" s="152" t="s">
        <v>8049</v>
      </c>
      <c r="H449" s="152" t="s">
        <v>317</v>
      </c>
      <c r="I449" s="152" t="s">
        <v>81</v>
      </c>
      <c r="J449" s="152" t="s">
        <v>10053</v>
      </c>
      <c r="K449" s="152" t="s">
        <v>159</v>
      </c>
      <c r="L449" s="152" t="s">
        <v>10054</v>
      </c>
      <c r="M449" s="153">
        <v>45898.382638888892</v>
      </c>
      <c r="N449" s="153">
        <v>45899.590277777781</v>
      </c>
      <c r="O449" s="186"/>
      <c r="P449" s="152" t="s">
        <v>9434</v>
      </c>
      <c r="Q449" s="152" t="s">
        <v>9434</v>
      </c>
      <c r="R449" s="190" t="s">
        <v>2973</v>
      </c>
      <c r="S449" s="191" t="s">
        <v>2973</v>
      </c>
      <c r="T449" s="152" t="s">
        <v>8052</v>
      </c>
      <c r="U449" s="152" t="s">
        <v>9429</v>
      </c>
      <c r="V449" s="152" t="s">
        <v>10055</v>
      </c>
      <c r="W449" s="152" t="s">
        <v>2967</v>
      </c>
      <c r="X449" s="152" t="s">
        <v>10056</v>
      </c>
      <c r="Y449" s="188" t="s">
        <v>25</v>
      </c>
      <c r="Z449" s="189" t="str">
        <f>VLOOKUP(D449,TIPOLOGIA!A:F,5,0)</f>
        <v>TERRESTRE</v>
      </c>
      <c r="AA449" s="152" t="s">
        <v>432</v>
      </c>
      <c r="AB449" s="152">
        <v>1</v>
      </c>
      <c r="AC449" s="152">
        <v>0</v>
      </c>
      <c r="AD449" s="87">
        <f>IF(W449="SOPORTE_TELEFÓNICO",'BASE LIQUIDACION REDEBAN 2025'!$B$19,IF(Y449="TIPO I",'BASE LIQUIDACION REDEBAN 2025'!$C$2,IF(Y449="TIPO II",'BASE LIQUIDACION REDEBAN 2025'!$C$3,IF(Y449="TIPO III",'BASE LIQUIDACION REDEBAN 2025'!$C$4,IF(Y449="TIPO IV",'BASE LIQUIDACION REDEBAN 2025'!$C$5,IF(Z449="AEREO",'BASE LIQUIDACION REDEBAN 2025'!$B$6,'BASE LIQUIDACION REDEBAN 2025'!$C$5))))))</f>
        <v>65960.072302</v>
      </c>
      <c r="AE449" s="87">
        <f>IF(OR(W449="SOPORTE_TELEFÓNICO",W449="ENVÍO"),0,IF(Y449="TIPO I",'BASE LIQUIDACION REDEBAN 2025'!$B$10,IF(Y449="TIPO II",'BASE LIQUIDACION REDEBAN 2025'!$B$11,IF(Y449="TIPO III",'BASE LIQUIDACION REDEBAN 2025'!$B$12,'BASE LIQUIDACION REDEBAN 2025'!$B$13))))</f>
        <v>75096.394270399993</v>
      </c>
      <c r="AF449" s="87">
        <f t="shared" si="6"/>
        <v>65960.072302</v>
      </c>
    </row>
    <row r="450" spans="1:32">
      <c r="A450" s="152" t="s">
        <v>68</v>
      </c>
      <c r="B450" s="152" t="str">
        <f>VLOOKUP(A450,'CENTRO DE COSTOS'!A:D,4,FALSE)</f>
        <v>WILLIAM ASDRUBAL ROZO ROZO</v>
      </c>
      <c r="C450" s="152" t="str">
        <f>VLOOKUP(A450,'CENTRO DE COSTOS'!A:D,2,FALSE)</f>
        <v>0004-0004</v>
      </c>
      <c r="D450" s="152">
        <v>11001</v>
      </c>
      <c r="E450" s="152">
        <v>2651955</v>
      </c>
      <c r="F450" s="152">
        <v>60612</v>
      </c>
      <c r="G450" s="152" t="s">
        <v>8049</v>
      </c>
      <c r="H450" s="152" t="s">
        <v>470</v>
      </c>
      <c r="I450" s="152" t="s">
        <v>68</v>
      </c>
      <c r="J450" s="152" t="s">
        <v>10057</v>
      </c>
      <c r="K450" s="152" t="s">
        <v>159</v>
      </c>
      <c r="L450" s="152" t="s">
        <v>10058</v>
      </c>
      <c r="M450" s="153">
        <v>45896.461805555547</v>
      </c>
      <c r="N450" s="153">
        <v>45899.607638888891</v>
      </c>
      <c r="O450" s="186"/>
      <c r="P450" s="152" t="s">
        <v>9434</v>
      </c>
      <c r="Q450" s="152" t="s">
        <v>9434</v>
      </c>
      <c r="R450" s="190" t="s">
        <v>2973</v>
      </c>
      <c r="S450" s="191" t="s">
        <v>2973</v>
      </c>
      <c r="T450" s="152" t="s">
        <v>8052</v>
      </c>
      <c r="U450" s="152" t="s">
        <v>9429</v>
      </c>
      <c r="V450" s="152" t="s">
        <v>10059</v>
      </c>
      <c r="W450" s="152" t="s">
        <v>2967</v>
      </c>
      <c r="X450" s="152" t="s">
        <v>10060</v>
      </c>
      <c r="Y450" s="188" t="s">
        <v>25</v>
      </c>
      <c r="Z450" s="189" t="str">
        <f>VLOOKUP(D450,TIPOLOGIA!A:F,5,0)</f>
        <v>TERRESTRE</v>
      </c>
      <c r="AA450" s="152" t="s">
        <v>3836</v>
      </c>
      <c r="AB450" s="152">
        <v>1</v>
      </c>
      <c r="AC450" s="152">
        <v>0</v>
      </c>
      <c r="AD450" s="87">
        <f>IF(W450="SOPORTE_TELEFÓNICO",'BASE LIQUIDACION REDEBAN 2025'!$B$19,IF(Y450="TIPO I",'BASE LIQUIDACION REDEBAN 2025'!$C$2,IF(Y450="TIPO II",'BASE LIQUIDACION REDEBAN 2025'!$C$3,IF(Y450="TIPO III",'BASE LIQUIDACION REDEBAN 2025'!$C$4,IF(Y450="TIPO IV",'BASE LIQUIDACION REDEBAN 2025'!$C$5,IF(Z450="AEREO",'BASE LIQUIDACION REDEBAN 2025'!$B$6,'BASE LIQUIDACION REDEBAN 2025'!$C$5))))))</f>
        <v>65960.072302</v>
      </c>
      <c r="AE450" s="87">
        <f>IF(OR(W450="SOPORTE_TELEFÓNICO",W450="ENVÍO"),0,IF(Y450="TIPO I",'BASE LIQUIDACION REDEBAN 2025'!$B$10,IF(Y450="TIPO II",'BASE LIQUIDACION REDEBAN 2025'!$B$11,IF(Y450="TIPO III",'BASE LIQUIDACION REDEBAN 2025'!$B$12,'BASE LIQUIDACION REDEBAN 2025'!$B$13))))</f>
        <v>75096.394270399993</v>
      </c>
      <c r="AF450" s="87">
        <f t="shared" si="6"/>
        <v>65960.072302</v>
      </c>
    </row>
    <row r="451" spans="1:32">
      <c r="AF451" s="185">
        <f>SUM(AF2:AF450)</f>
        <v>72797755.207949027</v>
      </c>
    </row>
  </sheetData>
  <autoFilter ref="A1:AM451" xr:uid="{CE31665B-50E2-4FFA-839B-E56094EBC152}"/>
  <conditionalFormatting sqref="E2:E272">
    <cfRule type="duplicateValues" dxfId="479" priority="10"/>
  </conditionalFormatting>
  <conditionalFormatting sqref="E435:E439">
    <cfRule type="duplicateValues" dxfId="478" priority="4"/>
    <cfRule type="duplicateValues" dxfId="477" priority="5"/>
  </conditionalFormatting>
  <conditionalFormatting sqref="E440:E450">
    <cfRule type="duplicateValues" dxfId="476" priority="1"/>
    <cfRule type="duplicateValues" dxfId="475" priority="2"/>
    <cfRule type="duplicateValues" dxfId="474" priority="3"/>
  </conditionalFormatting>
  <conditionalFormatting sqref="E273:E439">
    <cfRule type="duplicateValues" dxfId="473" priority="4592"/>
  </conditionalFormatting>
  <conditionalFormatting sqref="E273:E450">
    <cfRule type="duplicateValues" dxfId="472" priority="4594"/>
  </conditionalFormatting>
  <conditionalFormatting sqref="E273:E434">
    <cfRule type="duplicateValues" dxfId="471" priority="4596"/>
    <cfRule type="duplicateValues" dxfId="470" priority="4597"/>
  </conditionalFormatting>
  <dataValidations count="2">
    <dataValidation type="list" allowBlank="1" showInputMessage="1" showErrorMessage="1" sqref="R1" xr:uid="{80C88F77-FCAB-47E0-8EFB-AD59FAC4CC53}">
      <formula1>INDIRECT(#REF!)</formula1>
    </dataValidation>
    <dataValidation type="list" allowBlank="1" showInputMessage="1" showErrorMessage="1" sqref="U411 U413:U417 U408 U420 U422:U425 Q273:Q288 Q408:Q409 Q414:Q450 U429:U450 U273:U405 Q290:Q405" xr:uid="{8E4A6FC2-8388-4837-8C87-2843D6D83613}">
      <formula1>INDIRECT(P273)</formula1>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242BE-5748-48B0-BAB8-8DD5A0181610}">
  <sheetPr>
    <tabColor rgb="FFCCFF66"/>
  </sheetPr>
  <dimension ref="A1:AJ2115"/>
  <sheetViews>
    <sheetView topLeftCell="S1" zoomScaleNormal="100" workbookViewId="0">
      <pane ySplit="1" topLeftCell="W2108" activePane="bottomLeft" state="frozen"/>
      <selection pane="bottomLeft" activeCell="AE2" sqref="AE2:AE2114"/>
    </sheetView>
  </sheetViews>
  <sheetFormatPr defaultColWidth="11.42578125" defaultRowHeight="14.45"/>
  <cols>
    <col min="1" max="9" width="11.42578125" style="80"/>
    <col min="10" max="12" width="11.42578125" style="80" customWidth="1"/>
    <col min="13" max="13" width="14" style="80" customWidth="1"/>
    <col min="14" max="15" width="13.5703125" style="80" customWidth="1"/>
    <col min="16" max="21" width="11.42578125" style="80" customWidth="1"/>
    <col min="22" max="22" width="13.7109375" style="80" customWidth="1"/>
    <col min="23" max="24" width="11.42578125" style="80"/>
    <col min="25" max="25" width="12.5703125" style="80" customWidth="1"/>
    <col min="26" max="26" width="11.42578125" style="80"/>
    <col min="27" max="27" width="11.85546875" style="80" bestFit="1" customWidth="1"/>
    <col min="28" max="28" width="15.5703125" style="109" bestFit="1" customWidth="1"/>
    <col min="29" max="30" width="11.42578125" style="80"/>
    <col min="31" max="31" width="12.5703125" style="80" bestFit="1" customWidth="1"/>
    <col min="32" max="16384" width="11.42578125" style="80"/>
  </cols>
  <sheetData>
    <row r="1" spans="1:36" s="142" customFormat="1" ht="79.150000000000006">
      <c r="A1" s="138" t="s">
        <v>121</v>
      </c>
      <c r="B1" s="138" t="s">
        <v>59</v>
      </c>
      <c r="C1" s="138" t="s">
        <v>106</v>
      </c>
      <c r="D1" s="138" t="s">
        <v>122</v>
      </c>
      <c r="E1" s="138" t="s">
        <v>123</v>
      </c>
      <c r="F1" s="138" t="s">
        <v>124</v>
      </c>
      <c r="G1" s="118" t="s">
        <v>125</v>
      </c>
      <c r="H1" s="138" t="s">
        <v>127</v>
      </c>
      <c r="I1" s="138" t="s">
        <v>56</v>
      </c>
      <c r="J1" s="138" t="s">
        <v>128</v>
      </c>
      <c r="K1" s="138" t="s">
        <v>129</v>
      </c>
      <c r="L1" s="138" t="s">
        <v>130</v>
      </c>
      <c r="M1" s="138" t="s">
        <v>8040</v>
      </c>
      <c r="N1" s="138" t="s">
        <v>8041</v>
      </c>
      <c r="O1" s="132" t="s">
        <v>2949</v>
      </c>
      <c r="P1" s="138" t="s">
        <v>8042</v>
      </c>
      <c r="Q1" s="138" t="s">
        <v>8043</v>
      </c>
      <c r="R1" s="93" t="s">
        <v>133</v>
      </c>
      <c r="S1" s="93" t="s">
        <v>134</v>
      </c>
      <c r="T1" s="89" t="s">
        <v>135</v>
      </c>
      <c r="U1" s="138" t="s">
        <v>8044</v>
      </c>
      <c r="V1" s="138" t="s">
        <v>2953</v>
      </c>
      <c r="W1" s="138" t="s">
        <v>137</v>
      </c>
      <c r="X1" s="138" t="s">
        <v>8045</v>
      </c>
      <c r="Y1" s="138" t="s">
        <v>2955</v>
      </c>
      <c r="Z1" s="138" t="s">
        <v>140</v>
      </c>
      <c r="AA1" s="89" t="s">
        <v>141</v>
      </c>
      <c r="AB1" s="138" t="s">
        <v>142</v>
      </c>
      <c r="AC1" s="93" t="s">
        <v>8046</v>
      </c>
      <c r="AD1" s="93" t="s">
        <v>145</v>
      </c>
      <c r="AE1" s="141" t="s">
        <v>8047</v>
      </c>
      <c r="AF1" s="78" t="s">
        <v>147</v>
      </c>
      <c r="AG1" s="78" t="s">
        <v>135</v>
      </c>
      <c r="AH1" s="78" t="s">
        <v>151</v>
      </c>
      <c r="AI1" s="78" t="s">
        <v>152</v>
      </c>
      <c r="AJ1" s="78" t="s">
        <v>153</v>
      </c>
    </row>
    <row r="2" spans="1:36" s="105" customFormat="1" ht="13.15">
      <c r="A2" s="154" t="s">
        <v>87</v>
      </c>
      <c r="B2" s="154" t="str">
        <f>VLOOKUP(A2,'CENTRO DE COSTOS'!A:D,4,FALSE)</f>
        <v>DIEGO FERNANDO HENAO CARDONA</v>
      </c>
      <c r="C2" s="154" t="str">
        <f>VLOOKUP(A2,'CENTRO DE COSTOS'!A:D,2,FALSE)</f>
        <v>0004-0002</v>
      </c>
      <c r="D2" s="154">
        <v>17001</v>
      </c>
      <c r="E2" s="154">
        <v>2530086</v>
      </c>
      <c r="F2" s="154">
        <v>79310</v>
      </c>
      <c r="G2" s="154" t="s">
        <v>8049</v>
      </c>
      <c r="H2" s="154" t="s">
        <v>477</v>
      </c>
      <c r="I2" s="154" t="s">
        <v>87</v>
      </c>
      <c r="J2" s="154" t="s">
        <v>10061</v>
      </c>
      <c r="K2" s="154" t="s">
        <v>159</v>
      </c>
      <c r="L2" s="154" t="s">
        <v>10062</v>
      </c>
      <c r="M2" s="155">
        <v>45869.333333333336</v>
      </c>
      <c r="N2" s="155">
        <v>45870.380555555559</v>
      </c>
      <c r="O2" s="91"/>
      <c r="P2" s="154" t="s">
        <v>10063</v>
      </c>
      <c r="Q2" s="154" t="s">
        <v>10063</v>
      </c>
      <c r="R2" s="154" t="s">
        <v>2973</v>
      </c>
      <c r="S2" s="154" t="s">
        <v>2973</v>
      </c>
      <c r="T2" s="154" t="s">
        <v>8052</v>
      </c>
      <c r="U2" s="154" t="s">
        <v>9429</v>
      </c>
      <c r="V2" s="154" t="s">
        <v>10064</v>
      </c>
      <c r="W2" s="154" t="s">
        <v>2967</v>
      </c>
      <c r="X2" s="10"/>
      <c r="Y2" s="154" t="s">
        <v>25</v>
      </c>
      <c r="Z2" s="154" t="str">
        <f>VLOOKUP(D2,TIPOLOGIA!A:F,5,0)</f>
        <v>TERRESTRE</v>
      </c>
      <c r="AA2" s="154" t="s">
        <v>482</v>
      </c>
      <c r="AB2" s="46">
        <v>1</v>
      </c>
      <c r="AC2" s="87">
        <f>IF(W2="SOPORTE_TELEFÓNICO",'BASE LIQUIDACION REDEBAN 2025'!$B$19,IF(AND(W2="VISITA_TÉCNICA",Y2="TIPO II"),'BASE LIQUIDACION REDEBAN 2025'!$B$18,'BASE LIQUIDACION REDEBAN 2025'!$B$17))</f>
        <v>35779.500569199998</v>
      </c>
      <c r="AD2" s="87">
        <v>0</v>
      </c>
      <c r="AE2" s="87">
        <f>IF(W2="VISITA_TÉCNICA",AC2*AB2,AC2)</f>
        <v>35779.500569199998</v>
      </c>
    </row>
    <row r="3" spans="1:36" s="105" customFormat="1" ht="13.15">
      <c r="A3" s="154" t="s">
        <v>87</v>
      </c>
      <c r="B3" s="154" t="str">
        <f>VLOOKUP(A3,'CENTRO DE COSTOS'!A:D,4,FALSE)</f>
        <v>DIEGO FERNANDO HENAO CARDONA</v>
      </c>
      <c r="C3" s="154" t="str">
        <f>VLOOKUP(A3,'CENTRO DE COSTOS'!A:D,2,FALSE)</f>
        <v>0004-0002</v>
      </c>
      <c r="D3" s="154">
        <v>17001</v>
      </c>
      <c r="E3" s="154">
        <v>2530057</v>
      </c>
      <c r="F3" s="154">
        <v>59341</v>
      </c>
      <c r="G3" s="154" t="s">
        <v>8049</v>
      </c>
      <c r="H3" s="154" t="s">
        <v>477</v>
      </c>
      <c r="I3" s="154" t="s">
        <v>87</v>
      </c>
      <c r="J3" s="154" t="s">
        <v>10065</v>
      </c>
      <c r="K3" s="154" t="s">
        <v>159</v>
      </c>
      <c r="L3" s="154" t="s">
        <v>10066</v>
      </c>
      <c r="M3" s="155">
        <v>45869.333333333336</v>
      </c>
      <c r="N3" s="155">
        <v>45870.390972222223</v>
      </c>
      <c r="O3" s="91"/>
      <c r="P3" s="154" t="s">
        <v>10063</v>
      </c>
      <c r="Q3" s="154" t="s">
        <v>10063</v>
      </c>
      <c r="R3" s="154" t="s">
        <v>200</v>
      </c>
      <c r="S3" s="154" t="s">
        <v>201</v>
      </c>
      <c r="T3" s="154" t="s">
        <v>8052</v>
      </c>
      <c r="U3" s="154" t="s">
        <v>9429</v>
      </c>
      <c r="V3" s="154" t="s">
        <v>10067</v>
      </c>
      <c r="W3" s="154" t="s">
        <v>2967</v>
      </c>
      <c r="X3" s="10"/>
      <c r="Y3" s="154" t="s">
        <v>25</v>
      </c>
      <c r="Z3" s="154" t="str">
        <f>VLOOKUP(D3,TIPOLOGIA!A:F,5,0)</f>
        <v>TERRESTRE</v>
      </c>
      <c r="AA3" s="154" t="s">
        <v>482</v>
      </c>
      <c r="AB3" s="46">
        <v>1</v>
      </c>
      <c r="AC3" s="87">
        <f>IF(W3="SOPORTE_TELEFÓNICO",'BASE LIQUIDACION REDEBAN 2025'!$B$19,IF(AND(W3="VISITA_TÉCNICA",Y3="TIPO II"),'BASE LIQUIDACION REDEBAN 2025'!$B$18,'BASE LIQUIDACION REDEBAN 2025'!$B$17))</f>
        <v>35779.500569199998</v>
      </c>
      <c r="AD3" s="87">
        <v>0</v>
      </c>
      <c r="AE3" s="87">
        <f t="shared" ref="AE3:AE66" si="0">IF(W3="VISITA_TÉCNICA",AC3*AB3,AC3)</f>
        <v>35779.500569199998</v>
      </c>
    </row>
    <row r="4" spans="1:36" s="105" customFormat="1" ht="13.15">
      <c r="A4" s="154" t="s">
        <v>90</v>
      </c>
      <c r="B4" s="154" t="str">
        <f>VLOOKUP(A4,'CENTRO DE COSTOS'!A:D,4,FALSE)</f>
        <v>JUAN SEBASTIÁN RÍOS CASTRILLÓN</v>
      </c>
      <c r="C4" s="154" t="str">
        <f>VLOOKUP(A4,'CENTRO DE COSTOS'!A:D,2,FALSE)</f>
        <v>0004-0005</v>
      </c>
      <c r="D4" s="154">
        <v>5001</v>
      </c>
      <c r="E4" s="154">
        <v>2514151</v>
      </c>
      <c r="F4" s="154">
        <v>61171</v>
      </c>
      <c r="G4" s="154" t="s">
        <v>8049</v>
      </c>
      <c r="H4" s="154" t="s">
        <v>197</v>
      </c>
      <c r="I4" s="154" t="s">
        <v>90</v>
      </c>
      <c r="J4" s="154" t="s">
        <v>10068</v>
      </c>
      <c r="K4" s="154" t="s">
        <v>159</v>
      </c>
      <c r="L4" s="154" t="s">
        <v>10069</v>
      </c>
      <c r="M4" s="155">
        <v>45866.575694444444</v>
      </c>
      <c r="N4" s="155">
        <v>45870.392361111109</v>
      </c>
      <c r="O4" s="91"/>
      <c r="P4" s="154" t="s">
        <v>10063</v>
      </c>
      <c r="Q4" s="154" t="s">
        <v>10063</v>
      </c>
      <c r="R4" s="154" t="s">
        <v>2973</v>
      </c>
      <c r="S4" s="154" t="s">
        <v>2973</v>
      </c>
      <c r="T4" s="154" t="s">
        <v>8052</v>
      </c>
      <c r="U4" s="154" t="s">
        <v>9429</v>
      </c>
      <c r="V4" s="154" t="s">
        <v>10070</v>
      </c>
      <c r="W4" s="154" t="s">
        <v>2967</v>
      </c>
      <c r="X4" s="10"/>
      <c r="Y4" s="154" t="s">
        <v>25</v>
      </c>
      <c r="Z4" s="154" t="str">
        <f>VLOOKUP(D4,TIPOLOGIA!A:F,5,0)</f>
        <v>TERRESTRE</v>
      </c>
      <c r="AA4" s="154" t="s">
        <v>1626</v>
      </c>
      <c r="AB4" s="46">
        <v>1</v>
      </c>
      <c r="AC4" s="87">
        <f>IF(W4="SOPORTE_TELEFÓNICO",'BASE LIQUIDACION REDEBAN 2025'!$B$19,IF(AND(W4="VISITA_TÉCNICA",Y4="TIPO II"),'BASE LIQUIDACION REDEBAN 2025'!$B$18,'BASE LIQUIDACION REDEBAN 2025'!$B$17))</f>
        <v>35779.500569199998</v>
      </c>
      <c r="AD4" s="87">
        <v>0</v>
      </c>
      <c r="AE4" s="87">
        <f t="shared" si="0"/>
        <v>35779.500569199998</v>
      </c>
    </row>
    <row r="5" spans="1:36" s="105" customFormat="1" ht="13.15">
      <c r="A5" s="154" t="s">
        <v>72</v>
      </c>
      <c r="B5" s="154" t="str">
        <f>VLOOKUP(A5,'CENTRO DE COSTOS'!A:D,4,FALSE)</f>
        <v>MIGUEL JULIÁN HERNÁNDEZ GUARÍN</v>
      </c>
      <c r="C5" s="154" t="str">
        <f>VLOOKUP(A5,'CENTRO DE COSTOS'!A:D,2,FALSE)</f>
        <v>0004-0008</v>
      </c>
      <c r="D5" s="154">
        <v>68276</v>
      </c>
      <c r="E5" s="154">
        <v>2535822</v>
      </c>
      <c r="F5" s="154">
        <v>31589</v>
      </c>
      <c r="G5" s="154" t="s">
        <v>8049</v>
      </c>
      <c r="H5" s="154" t="s">
        <v>820</v>
      </c>
      <c r="I5" s="154" t="s">
        <v>952</v>
      </c>
      <c r="J5" s="154" t="s">
        <v>10071</v>
      </c>
      <c r="K5" s="154" t="s">
        <v>159</v>
      </c>
      <c r="L5" s="154" t="s">
        <v>10072</v>
      </c>
      <c r="M5" s="155">
        <v>45869.705555555556</v>
      </c>
      <c r="N5" s="155">
        <v>45870.407638888886</v>
      </c>
      <c r="O5" s="91"/>
      <c r="P5" s="154" t="s">
        <v>10063</v>
      </c>
      <c r="Q5" s="154" t="s">
        <v>10063</v>
      </c>
      <c r="R5" s="154" t="s">
        <v>2973</v>
      </c>
      <c r="S5" s="154" t="s">
        <v>2973</v>
      </c>
      <c r="T5" s="154" t="s">
        <v>8052</v>
      </c>
      <c r="U5" s="154" t="s">
        <v>9429</v>
      </c>
      <c r="V5" s="154" t="s">
        <v>10073</v>
      </c>
      <c r="W5" s="154" t="s">
        <v>2967</v>
      </c>
      <c r="X5" s="10"/>
      <c r="Y5" s="154" t="s">
        <v>25</v>
      </c>
      <c r="Z5" s="154" t="str">
        <f>VLOOKUP(D5,TIPOLOGIA!A:F,5,0)</f>
        <v>TERRESTRE</v>
      </c>
      <c r="AA5" s="154" t="s">
        <v>957</v>
      </c>
      <c r="AB5" s="46">
        <v>1</v>
      </c>
      <c r="AC5" s="87">
        <f>IF(W5="SOPORTE_TELEFÓNICO",'BASE LIQUIDACION REDEBAN 2025'!$B$19,IF(AND(W5="VISITA_TÉCNICA",Y5="TIPO II"),'BASE LIQUIDACION REDEBAN 2025'!$B$18,'BASE LIQUIDACION REDEBAN 2025'!$B$17))</f>
        <v>35779.500569199998</v>
      </c>
      <c r="AD5" s="87">
        <v>0</v>
      </c>
      <c r="AE5" s="87">
        <f t="shared" si="0"/>
        <v>35779.500569199998</v>
      </c>
    </row>
    <row r="6" spans="1:36" s="105" customFormat="1" ht="13.15">
      <c r="A6" s="154" t="s">
        <v>98</v>
      </c>
      <c r="B6" s="154" t="str">
        <f>VLOOKUP(A6,'CENTRO DE COSTOS'!A:D,4,FALSE)</f>
        <v>MIGUEL JULIÁN HERNÁNDEZ GUARÍN</v>
      </c>
      <c r="C6" s="154" t="str">
        <f>VLOOKUP(A6,'CENTRO DE COSTOS'!A:D,2,FALSE)</f>
        <v>0004-0008</v>
      </c>
      <c r="D6" s="154">
        <v>15051</v>
      </c>
      <c r="E6" s="154">
        <v>2535003</v>
      </c>
      <c r="F6" s="154">
        <v>10116</v>
      </c>
      <c r="G6" s="154" t="s">
        <v>8049</v>
      </c>
      <c r="H6" s="154" t="s">
        <v>241</v>
      </c>
      <c r="I6" s="154" t="s">
        <v>3523</v>
      </c>
      <c r="J6" s="154" t="s">
        <v>10074</v>
      </c>
      <c r="K6" s="154" t="s">
        <v>159</v>
      </c>
      <c r="L6" s="154" t="s">
        <v>10075</v>
      </c>
      <c r="M6" s="155">
        <v>45869.643055555556</v>
      </c>
      <c r="N6" s="155">
        <v>45870.411805555559</v>
      </c>
      <c r="O6" s="91"/>
      <c r="P6" s="154" t="s">
        <v>10063</v>
      </c>
      <c r="Q6" s="154" t="s">
        <v>10063</v>
      </c>
      <c r="R6" s="154" t="s">
        <v>2973</v>
      </c>
      <c r="S6" s="154" t="s">
        <v>2973</v>
      </c>
      <c r="T6" s="154" t="s">
        <v>8052</v>
      </c>
      <c r="U6" s="154" t="s">
        <v>9429</v>
      </c>
      <c r="V6" s="154" t="s">
        <v>10076</v>
      </c>
      <c r="W6" s="154" t="s">
        <v>2967</v>
      </c>
      <c r="X6" s="10"/>
      <c r="Y6" s="154" t="s">
        <v>28</v>
      </c>
      <c r="Z6" s="154" t="str">
        <f>VLOOKUP(D6,TIPOLOGIA!A:F,5,0)</f>
        <v>TERRESTRE</v>
      </c>
      <c r="AA6" s="154" t="s">
        <v>1148</v>
      </c>
      <c r="AB6" s="46">
        <v>1</v>
      </c>
      <c r="AC6" s="87">
        <f>IF(W6="SOPORTE_TELEFÓNICO",'BASE LIQUIDACION REDEBAN 2025'!$B$19,IF(AND(W6="VISITA_TÉCNICA",Y6="TIPO II"),'BASE LIQUIDACION REDEBAN 2025'!$B$18,'BASE LIQUIDACION REDEBAN 2025'!$B$17))</f>
        <v>67654.12000000001</v>
      </c>
      <c r="AD6" s="87">
        <v>0</v>
      </c>
      <c r="AE6" s="87">
        <f t="shared" si="0"/>
        <v>67654.12000000001</v>
      </c>
    </row>
    <row r="7" spans="1:36" s="105" customFormat="1" ht="13.15">
      <c r="A7" s="154" t="s">
        <v>76</v>
      </c>
      <c r="B7" s="154" t="str">
        <f>VLOOKUP(A7,'CENTRO DE COSTOS'!A:D,4,FALSE)</f>
        <v>DIEGO FERNANDO HENAO CARDONA</v>
      </c>
      <c r="C7" s="154" t="str">
        <f>VLOOKUP(A7,'CENTRO DE COSTOS'!A:D,2,FALSE)</f>
        <v>0004-0003</v>
      </c>
      <c r="D7" s="154">
        <v>76520</v>
      </c>
      <c r="E7" s="154">
        <v>2532835</v>
      </c>
      <c r="F7" s="154">
        <v>68741</v>
      </c>
      <c r="G7" s="154" t="s">
        <v>8049</v>
      </c>
      <c r="H7" s="154" t="s">
        <v>227</v>
      </c>
      <c r="I7" s="154" t="s">
        <v>1403</v>
      </c>
      <c r="J7" s="154" t="s">
        <v>10077</v>
      </c>
      <c r="K7" s="154" t="s">
        <v>159</v>
      </c>
      <c r="L7" s="154" t="s">
        <v>10078</v>
      </c>
      <c r="M7" s="155">
        <v>45869.458333333336</v>
      </c>
      <c r="N7" s="155">
        <v>45870.413888888892</v>
      </c>
      <c r="O7" s="91"/>
      <c r="P7" s="154" t="s">
        <v>10063</v>
      </c>
      <c r="Q7" s="154" t="s">
        <v>10063</v>
      </c>
      <c r="R7" s="154" t="s">
        <v>2973</v>
      </c>
      <c r="S7" s="154" t="s">
        <v>2973</v>
      </c>
      <c r="T7" s="154" t="s">
        <v>8052</v>
      </c>
      <c r="U7" s="154" t="s">
        <v>9429</v>
      </c>
      <c r="V7" s="154" t="s">
        <v>10079</v>
      </c>
      <c r="W7" s="154" t="s">
        <v>2967</v>
      </c>
      <c r="X7" s="10"/>
      <c r="Y7" s="154" t="s">
        <v>25</v>
      </c>
      <c r="Z7" s="154" t="str">
        <f>VLOOKUP(D7,TIPOLOGIA!A:F,5,0)</f>
        <v>TERRESTRE</v>
      </c>
      <c r="AA7" s="154" t="s">
        <v>1408</v>
      </c>
      <c r="AB7" s="46">
        <v>1</v>
      </c>
      <c r="AC7" s="87">
        <f>IF(W7="SOPORTE_TELEFÓNICO",'BASE LIQUIDACION REDEBAN 2025'!$B$19,IF(AND(W7="VISITA_TÉCNICA",Y7="TIPO II"),'BASE LIQUIDACION REDEBAN 2025'!$B$18,'BASE LIQUIDACION REDEBAN 2025'!$B$17))</f>
        <v>35779.500569199998</v>
      </c>
      <c r="AD7" s="87">
        <v>0</v>
      </c>
      <c r="AE7" s="87">
        <f t="shared" si="0"/>
        <v>35779.500569199998</v>
      </c>
    </row>
    <row r="8" spans="1:36" s="105" customFormat="1" ht="13.15">
      <c r="A8" s="154" t="s">
        <v>68</v>
      </c>
      <c r="B8" s="154" t="str">
        <f>VLOOKUP(A8,'CENTRO DE COSTOS'!A:D,4,FALSE)</f>
        <v>WILLIAM ASDRUBAL ROZO ROZO</v>
      </c>
      <c r="C8" s="154" t="str">
        <f>VLOOKUP(A8,'CENTRO DE COSTOS'!A:D,2,FALSE)</f>
        <v>0004-0004</v>
      </c>
      <c r="D8" s="154">
        <v>11001</v>
      </c>
      <c r="E8" s="154">
        <v>2521344</v>
      </c>
      <c r="F8" s="154">
        <v>63727</v>
      </c>
      <c r="G8" s="154" t="s">
        <v>8049</v>
      </c>
      <c r="H8" s="154" t="s">
        <v>470</v>
      </c>
      <c r="I8" s="154" t="s">
        <v>68</v>
      </c>
      <c r="J8" s="154" t="s">
        <v>10080</v>
      </c>
      <c r="K8" s="154" t="s">
        <v>159</v>
      </c>
      <c r="L8" s="154" t="s">
        <v>10081</v>
      </c>
      <c r="M8" s="155">
        <v>45867.574305555558</v>
      </c>
      <c r="N8" s="155">
        <v>45870.415972222225</v>
      </c>
      <c r="O8" s="91"/>
      <c r="P8" s="154" t="s">
        <v>10063</v>
      </c>
      <c r="Q8" s="154" t="s">
        <v>10063</v>
      </c>
      <c r="R8" s="154" t="s">
        <v>2973</v>
      </c>
      <c r="S8" s="154" t="s">
        <v>2973</v>
      </c>
      <c r="T8" s="154" t="s">
        <v>8052</v>
      </c>
      <c r="U8" s="154" t="s">
        <v>9429</v>
      </c>
      <c r="V8" s="154" t="s">
        <v>10082</v>
      </c>
      <c r="W8" s="154" t="s">
        <v>2967</v>
      </c>
      <c r="X8" s="10"/>
      <c r="Y8" s="154" t="s">
        <v>25</v>
      </c>
      <c r="Z8" s="154" t="str">
        <f>VLOOKUP(D8,TIPOLOGIA!A:F,5,0)</f>
        <v>TERRESTRE</v>
      </c>
      <c r="AA8" s="154" t="s">
        <v>538</v>
      </c>
      <c r="AB8" s="46">
        <v>1</v>
      </c>
      <c r="AC8" s="87">
        <f>IF(W8="SOPORTE_TELEFÓNICO",'BASE LIQUIDACION REDEBAN 2025'!$B$19,IF(AND(W8="VISITA_TÉCNICA",Y8="TIPO II"),'BASE LIQUIDACION REDEBAN 2025'!$B$18,'BASE LIQUIDACION REDEBAN 2025'!$B$17))</f>
        <v>35779.500569199998</v>
      </c>
      <c r="AD8" s="87">
        <v>0</v>
      </c>
      <c r="AE8" s="87">
        <f t="shared" si="0"/>
        <v>35779.500569199998</v>
      </c>
    </row>
    <row r="9" spans="1:36" s="105" customFormat="1" ht="13.15">
      <c r="A9" s="154" t="s">
        <v>80</v>
      </c>
      <c r="B9" s="154" t="str">
        <f>VLOOKUP(A9,'CENTRO DE COSTOS'!A:D,4,FALSE)</f>
        <v>JOSE MAURICIO HERNANDEZ ROJAS</v>
      </c>
      <c r="C9" s="154" t="str">
        <f>VLOOKUP(A9,'CENTRO DE COSTOS'!A:D,2,FALSE)</f>
        <v>0004-0001</v>
      </c>
      <c r="D9" s="154">
        <v>13683</v>
      </c>
      <c r="E9" s="154">
        <v>2512287</v>
      </c>
      <c r="F9" s="154">
        <v>50677</v>
      </c>
      <c r="G9" s="154" t="s">
        <v>8049</v>
      </c>
      <c r="H9" s="154" t="s">
        <v>303</v>
      </c>
      <c r="I9" s="154" t="s">
        <v>10083</v>
      </c>
      <c r="J9" s="154" t="s">
        <v>10084</v>
      </c>
      <c r="K9" s="154" t="s">
        <v>159</v>
      </c>
      <c r="L9" s="154" t="s">
        <v>10085</v>
      </c>
      <c r="M9" s="155">
        <v>45866.45208333333</v>
      </c>
      <c r="N9" s="155">
        <v>45870.418749999997</v>
      </c>
      <c r="O9" s="91"/>
      <c r="P9" s="154" t="s">
        <v>10063</v>
      </c>
      <c r="Q9" s="154" t="s">
        <v>10063</v>
      </c>
      <c r="R9" s="154" t="s">
        <v>2973</v>
      </c>
      <c r="S9" s="154" t="s">
        <v>2973</v>
      </c>
      <c r="T9" s="154" t="s">
        <v>8052</v>
      </c>
      <c r="U9" s="154" t="s">
        <v>9429</v>
      </c>
      <c r="V9" s="154" t="s">
        <v>10086</v>
      </c>
      <c r="W9" s="154" t="s">
        <v>2967</v>
      </c>
      <c r="X9" s="10"/>
      <c r="Y9" s="154" t="s">
        <v>28</v>
      </c>
      <c r="Z9" s="154" t="str">
        <f>VLOOKUP(D9,TIPOLOGIA!A:F,5,0)</f>
        <v>TERRESTRE</v>
      </c>
      <c r="AA9" s="154" t="s">
        <v>452</v>
      </c>
      <c r="AB9" s="46">
        <v>1</v>
      </c>
      <c r="AC9" s="87">
        <f>IF(W9="SOPORTE_TELEFÓNICO",'BASE LIQUIDACION REDEBAN 2025'!$B$19,IF(AND(W9="VISITA_TÉCNICA",Y9="TIPO II"),'BASE LIQUIDACION REDEBAN 2025'!$B$18,'BASE LIQUIDACION REDEBAN 2025'!$B$17))</f>
        <v>67654.12000000001</v>
      </c>
      <c r="AD9" s="87">
        <v>0</v>
      </c>
      <c r="AE9" s="87">
        <f t="shared" si="0"/>
        <v>67654.12000000001</v>
      </c>
    </row>
    <row r="10" spans="1:36" s="105" customFormat="1" ht="13.15">
      <c r="A10" s="154" t="s">
        <v>90</v>
      </c>
      <c r="B10" s="154" t="str">
        <f>VLOOKUP(A10,'CENTRO DE COSTOS'!A:D,4,FALSE)</f>
        <v>JUAN SEBASTIÁN RÍOS CASTRILLÓN</v>
      </c>
      <c r="C10" s="154" t="str">
        <f>VLOOKUP(A10,'CENTRO DE COSTOS'!A:D,2,FALSE)</f>
        <v>0004-0005</v>
      </c>
      <c r="D10" s="154">
        <v>5001</v>
      </c>
      <c r="E10" s="154">
        <v>2519291</v>
      </c>
      <c r="F10" s="154">
        <v>61788</v>
      </c>
      <c r="G10" s="154" t="s">
        <v>8049</v>
      </c>
      <c r="H10" s="154" t="s">
        <v>197</v>
      </c>
      <c r="I10" s="154" t="s">
        <v>90</v>
      </c>
      <c r="J10" s="154" t="s">
        <v>10087</v>
      </c>
      <c r="K10" s="154" t="s">
        <v>159</v>
      </c>
      <c r="L10" s="154" t="s">
        <v>10088</v>
      </c>
      <c r="M10" s="155">
        <v>45867.423611111109</v>
      </c>
      <c r="N10" s="155">
        <v>45870.421527777777</v>
      </c>
      <c r="O10" s="91"/>
      <c r="P10" s="154" t="s">
        <v>10063</v>
      </c>
      <c r="Q10" s="154" t="s">
        <v>10063</v>
      </c>
      <c r="R10" s="154" t="s">
        <v>2973</v>
      </c>
      <c r="S10" s="154" t="s">
        <v>2973</v>
      </c>
      <c r="T10" s="154" t="s">
        <v>8052</v>
      </c>
      <c r="U10" s="154" t="s">
        <v>9429</v>
      </c>
      <c r="V10" s="154" t="s">
        <v>10089</v>
      </c>
      <c r="W10" s="154" t="s">
        <v>2967</v>
      </c>
      <c r="X10" s="10"/>
      <c r="Y10" s="154" t="s">
        <v>25</v>
      </c>
      <c r="Z10" s="154" t="str">
        <f>VLOOKUP(D10,TIPOLOGIA!A:F,5,0)</f>
        <v>TERRESTRE</v>
      </c>
      <c r="AA10" s="154" t="s">
        <v>3127</v>
      </c>
      <c r="AB10" s="46">
        <v>1</v>
      </c>
      <c r="AC10" s="87">
        <f>IF(W10="SOPORTE_TELEFÓNICO",'BASE LIQUIDACION REDEBAN 2025'!$B$19,IF(AND(W10="VISITA_TÉCNICA",Y10="TIPO II"),'BASE LIQUIDACION REDEBAN 2025'!$B$18,'BASE LIQUIDACION REDEBAN 2025'!$B$17))</f>
        <v>35779.500569199998</v>
      </c>
      <c r="AD10" s="87">
        <v>0</v>
      </c>
      <c r="AE10" s="87">
        <f t="shared" si="0"/>
        <v>35779.500569199998</v>
      </c>
    </row>
    <row r="11" spans="1:36" s="105" customFormat="1" ht="13.15">
      <c r="A11" s="154" t="s">
        <v>90</v>
      </c>
      <c r="B11" s="154" t="str">
        <f>VLOOKUP(A11,'CENTRO DE COSTOS'!A:D,4,FALSE)</f>
        <v>JUAN SEBASTIÁN RÍOS CASTRILLÓN</v>
      </c>
      <c r="C11" s="154" t="str">
        <f>VLOOKUP(A11,'CENTRO DE COSTOS'!A:D,2,FALSE)</f>
        <v>0004-0005</v>
      </c>
      <c r="D11" s="154">
        <v>5088</v>
      </c>
      <c r="E11" s="154">
        <v>2513798</v>
      </c>
      <c r="F11" s="154">
        <v>79806</v>
      </c>
      <c r="G11" s="154" t="s">
        <v>8049</v>
      </c>
      <c r="H11" s="154" t="s">
        <v>197</v>
      </c>
      <c r="I11" s="154" t="s">
        <v>211</v>
      </c>
      <c r="J11" s="154" t="s">
        <v>10090</v>
      </c>
      <c r="K11" s="154" t="s">
        <v>159</v>
      </c>
      <c r="L11" s="154" t="s">
        <v>10091</v>
      </c>
      <c r="M11" s="155">
        <v>45866.549305555556</v>
      </c>
      <c r="N11" s="155">
        <v>45870.42291666667</v>
      </c>
      <c r="O11" s="91"/>
      <c r="P11" s="154" t="s">
        <v>10063</v>
      </c>
      <c r="Q11" s="154" t="s">
        <v>10063</v>
      </c>
      <c r="R11" s="154" t="s">
        <v>2973</v>
      </c>
      <c r="S11" s="154" t="s">
        <v>2973</v>
      </c>
      <c r="T11" s="154" t="s">
        <v>8052</v>
      </c>
      <c r="U11" s="154" t="s">
        <v>9429</v>
      </c>
      <c r="V11" s="154" t="s">
        <v>10092</v>
      </c>
      <c r="W11" s="154" t="s">
        <v>2967</v>
      </c>
      <c r="X11" s="10"/>
      <c r="Y11" s="154" t="s">
        <v>25</v>
      </c>
      <c r="Z11" s="154" t="str">
        <f>VLOOKUP(D11,TIPOLOGIA!A:F,5,0)</f>
        <v>TERRESTRE</v>
      </c>
      <c r="AA11" s="154" t="s">
        <v>1626</v>
      </c>
      <c r="AB11" s="46">
        <v>1</v>
      </c>
      <c r="AC11" s="87">
        <f>IF(W11="SOPORTE_TELEFÓNICO",'BASE LIQUIDACION REDEBAN 2025'!$B$19,IF(AND(W11="VISITA_TÉCNICA",Y11="TIPO II"),'BASE LIQUIDACION REDEBAN 2025'!$B$18,'BASE LIQUIDACION REDEBAN 2025'!$B$17))</f>
        <v>35779.500569199998</v>
      </c>
      <c r="AD11" s="87">
        <v>0</v>
      </c>
      <c r="AE11" s="87">
        <f t="shared" si="0"/>
        <v>35779.500569199998</v>
      </c>
    </row>
    <row r="12" spans="1:36" s="105" customFormat="1" ht="13.15">
      <c r="A12" s="154" t="s">
        <v>80</v>
      </c>
      <c r="B12" s="154" t="str">
        <f>VLOOKUP(A12,'CENTRO DE COSTOS'!A:D,4,FALSE)</f>
        <v>JOSE MAURICIO HERNANDEZ ROJAS</v>
      </c>
      <c r="C12" s="154" t="str">
        <f>VLOOKUP(A12,'CENTRO DE COSTOS'!A:D,2,FALSE)</f>
        <v>0004-0001</v>
      </c>
      <c r="D12" s="154">
        <v>13683</v>
      </c>
      <c r="E12" s="154">
        <v>2524483</v>
      </c>
      <c r="F12" s="154">
        <v>39656</v>
      </c>
      <c r="G12" s="154" t="s">
        <v>8049</v>
      </c>
      <c r="H12" s="154" t="s">
        <v>303</v>
      </c>
      <c r="I12" s="154" t="s">
        <v>10083</v>
      </c>
      <c r="J12" s="154" t="s">
        <v>10093</v>
      </c>
      <c r="K12" s="154" t="s">
        <v>159</v>
      </c>
      <c r="L12" s="154" t="s">
        <v>10094</v>
      </c>
      <c r="M12" s="155">
        <v>45868.344444444447</v>
      </c>
      <c r="N12" s="155">
        <v>45870.427777777775</v>
      </c>
      <c r="O12" s="91"/>
      <c r="P12" s="154" t="s">
        <v>10063</v>
      </c>
      <c r="Q12" s="154" t="s">
        <v>10063</v>
      </c>
      <c r="R12" s="154" t="s">
        <v>2973</v>
      </c>
      <c r="S12" s="154" t="s">
        <v>2973</v>
      </c>
      <c r="T12" s="154" t="s">
        <v>8052</v>
      </c>
      <c r="U12" s="154" t="s">
        <v>9429</v>
      </c>
      <c r="V12" s="154" t="s">
        <v>10095</v>
      </c>
      <c r="W12" s="154" t="s">
        <v>2967</v>
      </c>
      <c r="X12" s="10"/>
      <c r="Y12" s="154" t="s">
        <v>28</v>
      </c>
      <c r="Z12" s="154" t="str">
        <f>VLOOKUP(D12,TIPOLOGIA!A:F,5,0)</f>
        <v>TERRESTRE</v>
      </c>
      <c r="AA12" s="154" t="s">
        <v>452</v>
      </c>
      <c r="AB12" s="46">
        <v>1</v>
      </c>
      <c r="AC12" s="87">
        <f>IF(W12="SOPORTE_TELEFÓNICO",'BASE LIQUIDACION REDEBAN 2025'!$B$19,IF(AND(W12="VISITA_TÉCNICA",Y12="TIPO II"),'BASE LIQUIDACION REDEBAN 2025'!$B$18,'BASE LIQUIDACION REDEBAN 2025'!$B$17))</f>
        <v>67654.12000000001</v>
      </c>
      <c r="AD12" s="87">
        <v>0</v>
      </c>
      <c r="AE12" s="87">
        <f t="shared" si="0"/>
        <v>67654.12000000001</v>
      </c>
    </row>
    <row r="13" spans="1:36" s="105" customFormat="1" ht="13.15">
      <c r="A13" s="154" t="s">
        <v>72</v>
      </c>
      <c r="B13" s="154" t="str">
        <f>VLOOKUP(A13,'CENTRO DE COSTOS'!A:D,4,FALSE)</f>
        <v>MIGUEL JULIÁN HERNÁNDEZ GUARÍN</v>
      </c>
      <c r="C13" s="154" t="str">
        <f>VLOOKUP(A13,'CENTRO DE COSTOS'!A:D,2,FALSE)</f>
        <v>0004-0008</v>
      </c>
      <c r="D13" s="154">
        <v>68001</v>
      </c>
      <c r="E13" s="154">
        <v>2534478</v>
      </c>
      <c r="F13" s="154">
        <v>49527</v>
      </c>
      <c r="G13" s="154" t="s">
        <v>8049</v>
      </c>
      <c r="H13" s="154" t="s">
        <v>820</v>
      </c>
      <c r="I13" s="154" t="s">
        <v>72</v>
      </c>
      <c r="J13" s="154" t="s">
        <v>10096</v>
      </c>
      <c r="K13" s="154" t="s">
        <v>159</v>
      </c>
      <c r="L13" s="154" t="s">
        <v>10097</v>
      </c>
      <c r="M13" s="155">
        <v>45869.617361111108</v>
      </c>
      <c r="N13" s="155">
        <v>45870.430555555555</v>
      </c>
      <c r="O13" s="91"/>
      <c r="P13" s="154" t="s">
        <v>10063</v>
      </c>
      <c r="Q13" s="154" t="s">
        <v>10063</v>
      </c>
      <c r="R13" s="154" t="s">
        <v>200</v>
      </c>
      <c r="S13" s="154" t="s">
        <v>201</v>
      </c>
      <c r="T13" s="154" t="s">
        <v>8052</v>
      </c>
      <c r="U13" s="154" t="s">
        <v>9429</v>
      </c>
      <c r="V13" s="154" t="s">
        <v>10098</v>
      </c>
      <c r="W13" s="154" t="s">
        <v>2967</v>
      </c>
      <c r="X13" s="10"/>
      <c r="Y13" s="154" t="s">
        <v>25</v>
      </c>
      <c r="Z13" s="154" t="str">
        <f>VLOOKUP(D13,TIPOLOGIA!A:F,5,0)</f>
        <v>TERRESTRE</v>
      </c>
      <c r="AA13" s="154" t="s">
        <v>957</v>
      </c>
      <c r="AB13" s="46">
        <v>1</v>
      </c>
      <c r="AC13" s="87">
        <f>IF(W13="SOPORTE_TELEFÓNICO",'BASE LIQUIDACION REDEBAN 2025'!$B$19,IF(AND(W13="VISITA_TÉCNICA",Y13="TIPO II"),'BASE LIQUIDACION REDEBAN 2025'!$B$18,'BASE LIQUIDACION REDEBAN 2025'!$B$17))</f>
        <v>35779.500569199998</v>
      </c>
      <c r="AD13" s="87">
        <v>0</v>
      </c>
      <c r="AE13" s="87">
        <f t="shared" si="0"/>
        <v>35779.500569199998</v>
      </c>
    </row>
    <row r="14" spans="1:36" s="105" customFormat="1" ht="13.15">
      <c r="A14" s="154" t="s">
        <v>76</v>
      </c>
      <c r="B14" s="154" t="str">
        <f>VLOOKUP(A14,'CENTRO DE COSTOS'!A:D,4,FALSE)</f>
        <v>DIEGO FERNANDO HENAO CARDONA</v>
      </c>
      <c r="C14" s="154" t="str">
        <f>VLOOKUP(A14,'CENTRO DE COSTOS'!A:D,2,FALSE)</f>
        <v>0004-0003</v>
      </c>
      <c r="D14" s="154">
        <v>76520</v>
      </c>
      <c r="E14" s="154">
        <v>2532232</v>
      </c>
      <c r="F14" s="154">
        <v>42232</v>
      </c>
      <c r="G14" s="154" t="s">
        <v>8049</v>
      </c>
      <c r="H14" s="154" t="s">
        <v>227</v>
      </c>
      <c r="I14" s="154" t="s">
        <v>1403</v>
      </c>
      <c r="J14" s="154" t="s">
        <v>10099</v>
      </c>
      <c r="K14" s="154" t="s">
        <v>159</v>
      </c>
      <c r="L14" s="154" t="s">
        <v>10100</v>
      </c>
      <c r="M14" s="155">
        <v>45869.42291666667</v>
      </c>
      <c r="N14" s="155">
        <v>45870.43472222222</v>
      </c>
      <c r="O14" s="91"/>
      <c r="P14" s="154" t="s">
        <v>10063</v>
      </c>
      <c r="Q14" s="154" t="s">
        <v>10063</v>
      </c>
      <c r="R14" s="154" t="s">
        <v>2973</v>
      </c>
      <c r="S14" s="154" t="s">
        <v>2973</v>
      </c>
      <c r="T14" s="154" t="s">
        <v>8052</v>
      </c>
      <c r="U14" s="154" t="s">
        <v>9429</v>
      </c>
      <c r="V14" s="154" t="s">
        <v>10101</v>
      </c>
      <c r="W14" s="154" t="s">
        <v>2967</v>
      </c>
      <c r="X14" s="10"/>
      <c r="Y14" s="154" t="s">
        <v>25</v>
      </c>
      <c r="Z14" s="154" t="str">
        <f>VLOOKUP(D14,TIPOLOGIA!A:F,5,0)</f>
        <v>TERRESTRE</v>
      </c>
      <c r="AA14" s="154" t="s">
        <v>1408</v>
      </c>
      <c r="AB14" s="46">
        <v>1</v>
      </c>
      <c r="AC14" s="87">
        <f>IF(W14="SOPORTE_TELEFÓNICO",'BASE LIQUIDACION REDEBAN 2025'!$B$19,IF(AND(W14="VISITA_TÉCNICA",Y14="TIPO II"),'BASE LIQUIDACION REDEBAN 2025'!$B$18,'BASE LIQUIDACION REDEBAN 2025'!$B$17))</f>
        <v>35779.500569199998</v>
      </c>
      <c r="AD14" s="87">
        <v>0</v>
      </c>
      <c r="AE14" s="87">
        <f t="shared" si="0"/>
        <v>35779.500569199998</v>
      </c>
    </row>
    <row r="15" spans="1:36" s="105" customFormat="1" ht="13.15">
      <c r="A15" s="154" t="s">
        <v>94</v>
      </c>
      <c r="B15" s="154" t="str">
        <f>VLOOKUP(A15,'CENTRO DE COSTOS'!A:D,4,FALSE)</f>
        <v>DIEGO FERNANDO HENAO CARDONA</v>
      </c>
      <c r="C15" s="154" t="str">
        <f>VLOOKUP(A15,'CENTRO DE COSTOS'!A:D,2,FALSE)</f>
        <v>0004-0002</v>
      </c>
      <c r="D15" s="154">
        <v>66001</v>
      </c>
      <c r="E15" s="154">
        <v>2536192</v>
      </c>
      <c r="F15" s="154">
        <v>79568</v>
      </c>
      <c r="G15" s="154" t="s">
        <v>8049</v>
      </c>
      <c r="H15" s="154" t="s">
        <v>606</v>
      </c>
      <c r="I15" s="154" t="s">
        <v>94</v>
      </c>
      <c r="J15" s="154" t="s">
        <v>10102</v>
      </c>
      <c r="K15" s="154" t="s">
        <v>159</v>
      </c>
      <c r="L15" s="154" t="s">
        <v>10103</v>
      </c>
      <c r="M15" s="155">
        <v>45870.333333333336</v>
      </c>
      <c r="N15" s="155">
        <v>45870.447222222225</v>
      </c>
      <c r="O15" s="91"/>
      <c r="P15" s="154" t="s">
        <v>10063</v>
      </c>
      <c r="Q15" s="154" t="s">
        <v>10063</v>
      </c>
      <c r="R15" s="154" t="s">
        <v>2973</v>
      </c>
      <c r="S15" s="154" t="s">
        <v>2973</v>
      </c>
      <c r="T15" s="154" t="s">
        <v>8052</v>
      </c>
      <c r="U15" s="154" t="s">
        <v>9429</v>
      </c>
      <c r="V15" s="154" t="s">
        <v>10104</v>
      </c>
      <c r="W15" s="154" t="s">
        <v>2967</v>
      </c>
      <c r="X15" s="10"/>
      <c r="Y15" s="154" t="s">
        <v>25</v>
      </c>
      <c r="Z15" s="154" t="str">
        <f>VLOOKUP(D15,TIPOLOGIA!A:F,5,0)</f>
        <v>TERRESTRE</v>
      </c>
      <c r="AA15" s="154" t="s">
        <v>495</v>
      </c>
      <c r="AB15" s="46">
        <v>1</v>
      </c>
      <c r="AC15" s="87">
        <f>IF(W15="SOPORTE_TELEFÓNICO",'BASE LIQUIDACION REDEBAN 2025'!$B$19,IF(AND(W15="VISITA_TÉCNICA",Y15="TIPO II"),'BASE LIQUIDACION REDEBAN 2025'!$B$18,'BASE LIQUIDACION REDEBAN 2025'!$B$17))</f>
        <v>35779.500569199998</v>
      </c>
      <c r="AD15" s="87">
        <v>0</v>
      </c>
      <c r="AE15" s="87">
        <f t="shared" si="0"/>
        <v>35779.500569199998</v>
      </c>
    </row>
    <row r="16" spans="1:36" s="105" customFormat="1" ht="13.15">
      <c r="A16" s="154" t="s">
        <v>81</v>
      </c>
      <c r="B16" s="154" t="str">
        <f>VLOOKUP(A16,'CENTRO DE COSTOS'!A:D,4,FALSE)</f>
        <v>MIGUEL JULIÁN HERNÁNDEZ GUARÍN</v>
      </c>
      <c r="C16" s="154" t="str">
        <f>VLOOKUP(A16,'CENTRO DE COSTOS'!A:D,2,FALSE)</f>
        <v>0004-0008</v>
      </c>
      <c r="D16" s="154">
        <v>54001</v>
      </c>
      <c r="E16" s="154">
        <v>2523301</v>
      </c>
      <c r="F16" s="154">
        <v>77661</v>
      </c>
      <c r="G16" s="154" t="s">
        <v>8049</v>
      </c>
      <c r="H16" s="154" t="s">
        <v>317</v>
      </c>
      <c r="I16" s="154" t="s">
        <v>81</v>
      </c>
      <c r="J16" s="154" t="s">
        <v>10105</v>
      </c>
      <c r="K16" s="154" t="s">
        <v>159</v>
      </c>
      <c r="L16" s="154" t="s">
        <v>10106</v>
      </c>
      <c r="M16" s="155">
        <v>45867.695833333331</v>
      </c>
      <c r="N16" s="155">
        <v>45870.449305555558</v>
      </c>
      <c r="O16" s="91"/>
      <c r="P16" s="154" t="s">
        <v>10063</v>
      </c>
      <c r="Q16" s="154" t="s">
        <v>10063</v>
      </c>
      <c r="R16" s="154" t="s">
        <v>2973</v>
      </c>
      <c r="S16" s="154" t="s">
        <v>2973</v>
      </c>
      <c r="T16" s="154" t="s">
        <v>8052</v>
      </c>
      <c r="U16" s="154" t="s">
        <v>9429</v>
      </c>
      <c r="V16" s="154" t="s">
        <v>10107</v>
      </c>
      <c r="W16" s="154" t="s">
        <v>2967</v>
      </c>
      <c r="X16" s="10"/>
      <c r="Y16" s="154" t="s">
        <v>25</v>
      </c>
      <c r="Z16" s="154" t="str">
        <f>VLOOKUP(D16,TIPOLOGIA!A:F,5,0)</f>
        <v>TERRESTRE</v>
      </c>
      <c r="AA16" s="154" t="s">
        <v>1496</v>
      </c>
      <c r="AB16" s="46">
        <v>1</v>
      </c>
      <c r="AC16" s="87">
        <f>IF(W16="SOPORTE_TELEFÓNICO",'BASE LIQUIDACION REDEBAN 2025'!$B$19,IF(AND(W16="VISITA_TÉCNICA",Y16="TIPO II"),'BASE LIQUIDACION REDEBAN 2025'!$B$18,'BASE LIQUIDACION REDEBAN 2025'!$B$17))</f>
        <v>35779.500569199998</v>
      </c>
      <c r="AD16" s="87">
        <v>0</v>
      </c>
      <c r="AE16" s="87">
        <f t="shared" si="0"/>
        <v>35779.500569199998</v>
      </c>
    </row>
    <row r="17" spans="1:31" s="105" customFormat="1" ht="13.15">
      <c r="A17" s="154" t="s">
        <v>68</v>
      </c>
      <c r="B17" s="154" t="str">
        <f>VLOOKUP(A17,'CENTRO DE COSTOS'!A:D,4,FALSE)</f>
        <v>WILLIAM ASDRUBAL ROZO ROZO</v>
      </c>
      <c r="C17" s="154" t="str">
        <f>VLOOKUP(A17,'CENTRO DE COSTOS'!A:D,2,FALSE)</f>
        <v>0004-0004</v>
      </c>
      <c r="D17" s="154">
        <v>11001</v>
      </c>
      <c r="E17" s="154">
        <v>2520887</v>
      </c>
      <c r="F17" s="154">
        <v>78414</v>
      </c>
      <c r="G17" s="154" t="s">
        <v>8049</v>
      </c>
      <c r="H17" s="154" t="s">
        <v>470</v>
      </c>
      <c r="I17" s="154" t="s">
        <v>68</v>
      </c>
      <c r="J17" s="154" t="s">
        <v>10108</v>
      </c>
      <c r="K17" s="154" t="s">
        <v>159</v>
      </c>
      <c r="L17" s="154" t="s">
        <v>10109</v>
      </c>
      <c r="M17" s="155">
        <v>45867.510416666664</v>
      </c>
      <c r="N17" s="155">
        <v>45870.450694444444</v>
      </c>
      <c r="O17" s="91"/>
      <c r="P17" s="154" t="s">
        <v>10063</v>
      </c>
      <c r="Q17" s="154" t="s">
        <v>10063</v>
      </c>
      <c r="R17" s="154" t="s">
        <v>2973</v>
      </c>
      <c r="S17" s="154" t="s">
        <v>2973</v>
      </c>
      <c r="T17" s="154" t="s">
        <v>8052</v>
      </c>
      <c r="U17" s="154" t="s">
        <v>9429</v>
      </c>
      <c r="V17" s="154" t="s">
        <v>10082</v>
      </c>
      <c r="W17" s="154" t="s">
        <v>2967</v>
      </c>
      <c r="X17" s="10"/>
      <c r="Y17" s="154" t="s">
        <v>25</v>
      </c>
      <c r="Z17" s="154" t="str">
        <f>VLOOKUP(D17,TIPOLOGIA!A:F,5,0)</f>
        <v>TERRESTRE</v>
      </c>
      <c r="AA17" s="154" t="s">
        <v>538</v>
      </c>
      <c r="AB17" s="46">
        <v>1</v>
      </c>
      <c r="AC17" s="87">
        <f>IF(W17="SOPORTE_TELEFÓNICO",'BASE LIQUIDACION REDEBAN 2025'!$B$19,IF(AND(W17="VISITA_TÉCNICA",Y17="TIPO II"),'BASE LIQUIDACION REDEBAN 2025'!$B$18,'BASE LIQUIDACION REDEBAN 2025'!$B$17))</f>
        <v>35779.500569199998</v>
      </c>
      <c r="AD17" s="87">
        <v>0</v>
      </c>
      <c r="AE17" s="87">
        <f t="shared" si="0"/>
        <v>35779.500569199998</v>
      </c>
    </row>
    <row r="18" spans="1:31" s="105" customFormat="1" ht="13.15">
      <c r="A18" s="154" t="s">
        <v>94</v>
      </c>
      <c r="B18" s="154" t="str">
        <f>VLOOKUP(A18,'CENTRO DE COSTOS'!A:D,4,FALSE)</f>
        <v>DIEGO FERNANDO HENAO CARDONA</v>
      </c>
      <c r="C18" s="154" t="str">
        <f>VLOOKUP(A18,'CENTRO DE COSTOS'!A:D,2,FALSE)</f>
        <v>0004-0002</v>
      </c>
      <c r="D18" s="154">
        <v>76736</v>
      </c>
      <c r="E18" s="154">
        <v>2531692</v>
      </c>
      <c r="F18" s="154">
        <v>76356</v>
      </c>
      <c r="G18" s="154" t="s">
        <v>8049</v>
      </c>
      <c r="H18" s="154" t="s">
        <v>227</v>
      </c>
      <c r="I18" s="154" t="s">
        <v>10110</v>
      </c>
      <c r="J18" s="154" t="s">
        <v>10111</v>
      </c>
      <c r="K18" s="154" t="s">
        <v>159</v>
      </c>
      <c r="L18" s="154" t="s">
        <v>10112</v>
      </c>
      <c r="M18" s="155">
        <v>45869.398611111108</v>
      </c>
      <c r="N18" s="155">
        <v>45870.451388888891</v>
      </c>
      <c r="O18" s="91"/>
      <c r="P18" s="154" t="s">
        <v>10063</v>
      </c>
      <c r="Q18" s="154" t="s">
        <v>10063</v>
      </c>
      <c r="R18" s="154" t="s">
        <v>2973</v>
      </c>
      <c r="S18" s="154" t="s">
        <v>2973</v>
      </c>
      <c r="T18" s="154" t="s">
        <v>8052</v>
      </c>
      <c r="U18" s="154" t="s">
        <v>9429</v>
      </c>
      <c r="V18" s="154" t="s">
        <v>10113</v>
      </c>
      <c r="W18" s="154" t="s">
        <v>2967</v>
      </c>
      <c r="X18" s="10"/>
      <c r="Y18" s="154" t="s">
        <v>28</v>
      </c>
      <c r="Z18" s="154" t="str">
        <f>VLOOKUP(D18,TIPOLOGIA!A:F,5,0)</f>
        <v>TERRESTRE</v>
      </c>
      <c r="AA18" s="154" t="s">
        <v>587</v>
      </c>
      <c r="AB18" s="46">
        <v>1</v>
      </c>
      <c r="AC18" s="87">
        <f>IF(W18="SOPORTE_TELEFÓNICO",'BASE LIQUIDACION REDEBAN 2025'!$B$19,IF(AND(W18="VISITA_TÉCNICA",Y18="TIPO II"),'BASE LIQUIDACION REDEBAN 2025'!$B$18,'BASE LIQUIDACION REDEBAN 2025'!$B$17))</f>
        <v>67654.12000000001</v>
      </c>
      <c r="AD18" s="87">
        <v>0</v>
      </c>
      <c r="AE18" s="87">
        <f t="shared" si="0"/>
        <v>67654.12000000001</v>
      </c>
    </row>
    <row r="19" spans="1:31" s="105" customFormat="1" ht="13.15">
      <c r="A19" s="154" t="s">
        <v>68</v>
      </c>
      <c r="B19" s="154" t="str">
        <f>VLOOKUP(A19,'CENTRO DE COSTOS'!A:D,4,FALSE)</f>
        <v>WILLIAM ASDRUBAL ROZO ROZO</v>
      </c>
      <c r="C19" s="154" t="str">
        <f>VLOOKUP(A19,'CENTRO DE COSTOS'!A:D,2,FALSE)</f>
        <v>0004-0004</v>
      </c>
      <c r="D19" s="154">
        <v>25754</v>
      </c>
      <c r="E19" s="154">
        <v>2534848</v>
      </c>
      <c r="F19" s="154">
        <v>38685</v>
      </c>
      <c r="G19" s="154" t="s">
        <v>8049</v>
      </c>
      <c r="H19" s="154" t="s">
        <v>470</v>
      </c>
      <c r="I19" s="154" t="s">
        <v>1138</v>
      </c>
      <c r="J19" s="154" t="s">
        <v>10114</v>
      </c>
      <c r="K19" s="154" t="s">
        <v>159</v>
      </c>
      <c r="L19" s="154" t="s">
        <v>10115</v>
      </c>
      <c r="M19" s="155">
        <v>45869.645138888889</v>
      </c>
      <c r="N19" s="155">
        <v>45870.45416666667</v>
      </c>
      <c r="O19" s="91"/>
      <c r="P19" s="154" t="s">
        <v>10063</v>
      </c>
      <c r="Q19" s="154" t="s">
        <v>10063</v>
      </c>
      <c r="R19" s="154" t="s">
        <v>2973</v>
      </c>
      <c r="S19" s="154" t="s">
        <v>2973</v>
      </c>
      <c r="T19" s="154" t="s">
        <v>8052</v>
      </c>
      <c r="U19" s="154" t="s">
        <v>9429</v>
      </c>
      <c r="V19" s="154" t="s">
        <v>10116</v>
      </c>
      <c r="W19" s="154" t="s">
        <v>2967</v>
      </c>
      <c r="X19" s="10"/>
      <c r="Y19" s="154" t="s">
        <v>25</v>
      </c>
      <c r="Z19" s="154" t="str">
        <f>VLOOKUP(D19,TIPOLOGIA!A:F,5,0)</f>
        <v>TERRESTRE</v>
      </c>
      <c r="AA19" s="154" t="s">
        <v>599</v>
      </c>
      <c r="AB19" s="46">
        <v>1</v>
      </c>
      <c r="AC19" s="87">
        <f>IF(W19="SOPORTE_TELEFÓNICO",'BASE LIQUIDACION REDEBAN 2025'!$B$19,IF(AND(W19="VISITA_TÉCNICA",Y19="TIPO II"),'BASE LIQUIDACION REDEBAN 2025'!$B$18,'BASE LIQUIDACION REDEBAN 2025'!$B$17))</f>
        <v>35779.500569199998</v>
      </c>
      <c r="AD19" s="87">
        <v>0</v>
      </c>
      <c r="AE19" s="87">
        <f t="shared" si="0"/>
        <v>35779.500569199998</v>
      </c>
    </row>
    <row r="20" spans="1:31" s="105" customFormat="1" ht="13.15">
      <c r="A20" s="154" t="s">
        <v>72</v>
      </c>
      <c r="B20" s="154" t="str">
        <f>VLOOKUP(A20,'CENTRO DE COSTOS'!A:D,4,FALSE)</f>
        <v>MIGUEL JULIÁN HERNÁNDEZ GUARÍN</v>
      </c>
      <c r="C20" s="154" t="str">
        <f>VLOOKUP(A20,'CENTRO DE COSTOS'!A:D,2,FALSE)</f>
        <v>0004-0008</v>
      </c>
      <c r="D20" s="154">
        <v>68001</v>
      </c>
      <c r="E20" s="154">
        <v>2529376</v>
      </c>
      <c r="F20" s="154">
        <v>31585</v>
      </c>
      <c r="G20" s="154" t="s">
        <v>8049</v>
      </c>
      <c r="H20" s="154" t="s">
        <v>820</v>
      </c>
      <c r="I20" s="154" t="s">
        <v>72</v>
      </c>
      <c r="J20" s="154" t="s">
        <v>5242</v>
      </c>
      <c r="K20" s="154" t="s">
        <v>159</v>
      </c>
      <c r="L20" s="154" t="s">
        <v>10117</v>
      </c>
      <c r="M20" s="155">
        <v>45868.682638888888</v>
      </c>
      <c r="N20" s="155">
        <v>45870.457638888889</v>
      </c>
      <c r="O20" s="91"/>
      <c r="P20" s="154" t="s">
        <v>10063</v>
      </c>
      <c r="Q20" s="154" t="s">
        <v>10063</v>
      </c>
      <c r="R20" s="154" t="s">
        <v>200</v>
      </c>
      <c r="S20" s="154" t="s">
        <v>739</v>
      </c>
      <c r="T20" s="154" t="s">
        <v>8052</v>
      </c>
      <c r="U20" s="154" t="s">
        <v>9429</v>
      </c>
      <c r="V20" s="154" t="s">
        <v>10118</v>
      </c>
      <c r="W20" s="154" t="s">
        <v>2967</v>
      </c>
      <c r="X20" s="10"/>
      <c r="Y20" s="154" t="s">
        <v>25</v>
      </c>
      <c r="Z20" s="154" t="str">
        <f>VLOOKUP(D20,TIPOLOGIA!A:F,5,0)</f>
        <v>TERRESTRE</v>
      </c>
      <c r="AA20" s="154" t="s">
        <v>957</v>
      </c>
      <c r="AB20" s="46">
        <v>1</v>
      </c>
      <c r="AC20" s="87">
        <f>IF(W20="SOPORTE_TELEFÓNICO",'BASE LIQUIDACION REDEBAN 2025'!$B$19,IF(AND(W20="VISITA_TÉCNICA",Y20="TIPO II"),'BASE LIQUIDACION REDEBAN 2025'!$B$18,'BASE LIQUIDACION REDEBAN 2025'!$B$17))</f>
        <v>35779.500569199998</v>
      </c>
      <c r="AD20" s="87">
        <v>0</v>
      </c>
      <c r="AE20" s="87">
        <f t="shared" si="0"/>
        <v>35779.500569199998</v>
      </c>
    </row>
    <row r="21" spans="1:31" s="105" customFormat="1" ht="13.15">
      <c r="A21" s="154" t="s">
        <v>68</v>
      </c>
      <c r="B21" s="154" t="str">
        <f>VLOOKUP(A21,'CENTRO DE COSTOS'!A:D,4,FALSE)</f>
        <v>WILLIAM ASDRUBAL ROZO ROZO</v>
      </c>
      <c r="C21" s="154" t="str">
        <f>VLOOKUP(A21,'CENTRO DE COSTOS'!A:D,2,FALSE)</f>
        <v>0004-0004</v>
      </c>
      <c r="D21" s="154">
        <v>11001</v>
      </c>
      <c r="E21" s="154">
        <v>2521492</v>
      </c>
      <c r="F21" s="154">
        <v>29601</v>
      </c>
      <c r="G21" s="154" t="s">
        <v>8049</v>
      </c>
      <c r="H21" s="154" t="s">
        <v>470</v>
      </c>
      <c r="I21" s="154" t="s">
        <v>68</v>
      </c>
      <c r="J21" s="154" t="s">
        <v>10119</v>
      </c>
      <c r="K21" s="154" t="s">
        <v>159</v>
      </c>
      <c r="L21" s="154" t="s">
        <v>10120</v>
      </c>
      <c r="M21" s="155">
        <v>45867.593055555553</v>
      </c>
      <c r="N21" s="155">
        <v>45870.459722222222</v>
      </c>
      <c r="O21" s="91"/>
      <c r="P21" s="154" t="s">
        <v>10063</v>
      </c>
      <c r="Q21" s="154" t="s">
        <v>10063</v>
      </c>
      <c r="R21" s="154" t="s">
        <v>220</v>
      </c>
      <c r="S21" s="154" t="s">
        <v>733</v>
      </c>
      <c r="T21" s="154" t="s">
        <v>8052</v>
      </c>
      <c r="U21" s="154" t="s">
        <v>9429</v>
      </c>
      <c r="V21" s="154" t="s">
        <v>10121</v>
      </c>
      <c r="W21" s="154" t="s">
        <v>2967</v>
      </c>
      <c r="X21" s="10"/>
      <c r="Y21" s="154" t="s">
        <v>25</v>
      </c>
      <c r="Z21" s="154" t="str">
        <f>VLOOKUP(D21,TIPOLOGIA!A:F,5,0)</f>
        <v>TERRESTRE</v>
      </c>
      <c r="AA21" s="154" t="s">
        <v>506</v>
      </c>
      <c r="AB21" s="46">
        <v>1</v>
      </c>
      <c r="AC21" s="87">
        <f>IF(W21="SOPORTE_TELEFÓNICO",'BASE LIQUIDACION REDEBAN 2025'!$B$19,IF(AND(W21="VISITA_TÉCNICA",Y21="TIPO II"),'BASE LIQUIDACION REDEBAN 2025'!$B$18,'BASE LIQUIDACION REDEBAN 2025'!$B$17))</f>
        <v>35779.500569199998</v>
      </c>
      <c r="AD21" s="87">
        <v>0</v>
      </c>
      <c r="AE21" s="87">
        <f t="shared" si="0"/>
        <v>35779.500569199998</v>
      </c>
    </row>
    <row r="22" spans="1:31" s="105" customFormat="1" ht="13.15">
      <c r="A22" s="154" t="s">
        <v>98</v>
      </c>
      <c r="B22" s="154" t="str">
        <f>VLOOKUP(A22,'CENTRO DE COSTOS'!A:D,4,FALSE)</f>
        <v>MIGUEL JULIÁN HERNÁNDEZ GUARÍN</v>
      </c>
      <c r="C22" s="154" t="str">
        <f>VLOOKUP(A22,'CENTRO DE COSTOS'!A:D,2,FALSE)</f>
        <v>0004-0008</v>
      </c>
      <c r="D22" s="154">
        <v>15001</v>
      </c>
      <c r="E22" s="154">
        <v>2528655</v>
      </c>
      <c r="F22" s="154">
        <v>49393</v>
      </c>
      <c r="G22" s="154" t="s">
        <v>8049</v>
      </c>
      <c r="H22" s="154" t="s">
        <v>241</v>
      </c>
      <c r="I22" s="154" t="s">
        <v>98</v>
      </c>
      <c r="J22" s="154" t="s">
        <v>10122</v>
      </c>
      <c r="K22" s="154" t="s">
        <v>159</v>
      </c>
      <c r="L22" s="154" t="s">
        <v>10123</v>
      </c>
      <c r="M22" s="155">
        <v>45868.644444444442</v>
      </c>
      <c r="N22" s="155">
        <v>45870.46597222222</v>
      </c>
      <c r="O22" s="91"/>
      <c r="P22" s="154" t="s">
        <v>10063</v>
      </c>
      <c r="Q22" s="154" t="s">
        <v>10063</v>
      </c>
      <c r="R22" s="154" t="s">
        <v>200</v>
      </c>
      <c r="S22" s="154" t="s">
        <v>201</v>
      </c>
      <c r="T22" s="154" t="s">
        <v>8052</v>
      </c>
      <c r="U22" s="154" t="s">
        <v>9429</v>
      </c>
      <c r="V22" s="154" t="s">
        <v>10124</v>
      </c>
      <c r="W22" s="154" t="s">
        <v>2967</v>
      </c>
      <c r="X22" s="10"/>
      <c r="Y22" s="154" t="s">
        <v>25</v>
      </c>
      <c r="Z22" s="154" t="str">
        <f>VLOOKUP(D22,TIPOLOGIA!A:F,5,0)</f>
        <v>TERRESTRE</v>
      </c>
      <c r="AA22" s="154" t="s">
        <v>623</v>
      </c>
      <c r="AB22" s="46">
        <v>1</v>
      </c>
      <c r="AC22" s="87">
        <f>IF(W22="SOPORTE_TELEFÓNICO",'BASE LIQUIDACION REDEBAN 2025'!$B$19,IF(AND(W22="VISITA_TÉCNICA",Y22="TIPO II"),'BASE LIQUIDACION REDEBAN 2025'!$B$18,'BASE LIQUIDACION REDEBAN 2025'!$B$17))</f>
        <v>35779.500569199998</v>
      </c>
      <c r="AD22" s="87">
        <v>0</v>
      </c>
      <c r="AE22" s="87">
        <f t="shared" si="0"/>
        <v>35779.500569199998</v>
      </c>
    </row>
    <row r="23" spans="1:31" s="105" customFormat="1" ht="13.15">
      <c r="A23" s="154" t="s">
        <v>81</v>
      </c>
      <c r="B23" s="154" t="str">
        <f>VLOOKUP(A23,'CENTRO DE COSTOS'!A:D,4,FALSE)</f>
        <v>MIGUEL JULIÁN HERNÁNDEZ GUARÍN</v>
      </c>
      <c r="C23" s="154" t="str">
        <f>VLOOKUP(A23,'CENTRO DE COSTOS'!A:D,2,FALSE)</f>
        <v>0004-0008</v>
      </c>
      <c r="D23" s="154">
        <v>54001</v>
      </c>
      <c r="E23" s="154">
        <v>2535923</v>
      </c>
      <c r="F23" s="154">
        <v>80138</v>
      </c>
      <c r="G23" s="154" t="s">
        <v>8049</v>
      </c>
      <c r="H23" s="154" t="s">
        <v>317</v>
      </c>
      <c r="I23" s="154" t="s">
        <v>81</v>
      </c>
      <c r="J23" s="154" t="s">
        <v>10125</v>
      </c>
      <c r="K23" s="154" t="s">
        <v>159</v>
      </c>
      <c r="L23" s="154" t="s">
        <v>10126</v>
      </c>
      <c r="M23" s="155">
        <v>45869.706944444442</v>
      </c>
      <c r="N23" s="155">
        <v>45870.468055555553</v>
      </c>
      <c r="O23" s="91"/>
      <c r="P23" s="154" t="s">
        <v>10063</v>
      </c>
      <c r="Q23" s="154" t="s">
        <v>10063</v>
      </c>
      <c r="R23" s="154" t="s">
        <v>2973</v>
      </c>
      <c r="S23" s="154" t="s">
        <v>2973</v>
      </c>
      <c r="T23" s="154" t="s">
        <v>8052</v>
      </c>
      <c r="U23" s="154" t="s">
        <v>9429</v>
      </c>
      <c r="V23" s="154" t="s">
        <v>10127</v>
      </c>
      <c r="W23" s="154" t="s">
        <v>2967</v>
      </c>
      <c r="X23" s="10"/>
      <c r="Y23" s="154" t="s">
        <v>25</v>
      </c>
      <c r="Z23" s="154" t="str">
        <f>VLOOKUP(D23,TIPOLOGIA!A:F,5,0)</f>
        <v>TERRESTRE</v>
      </c>
      <c r="AA23" s="154" t="s">
        <v>1496</v>
      </c>
      <c r="AB23" s="46">
        <v>1</v>
      </c>
      <c r="AC23" s="87">
        <f>IF(W23="SOPORTE_TELEFÓNICO",'BASE LIQUIDACION REDEBAN 2025'!$B$19,IF(AND(W23="VISITA_TÉCNICA",Y23="TIPO II"),'BASE LIQUIDACION REDEBAN 2025'!$B$18,'BASE LIQUIDACION REDEBAN 2025'!$B$17))</f>
        <v>35779.500569199998</v>
      </c>
      <c r="AD23" s="87">
        <v>0</v>
      </c>
      <c r="AE23" s="87">
        <f t="shared" si="0"/>
        <v>35779.500569199998</v>
      </c>
    </row>
    <row r="24" spans="1:31" s="105" customFormat="1" ht="13.15">
      <c r="A24" s="154" t="s">
        <v>68</v>
      </c>
      <c r="B24" s="154" t="str">
        <f>VLOOKUP(A24,'CENTRO DE COSTOS'!A:D,4,FALSE)</f>
        <v>WILLIAM ASDRUBAL ROZO ROZO</v>
      </c>
      <c r="C24" s="154" t="str">
        <f>VLOOKUP(A24,'CENTRO DE COSTOS'!A:D,2,FALSE)</f>
        <v>0004-0004</v>
      </c>
      <c r="D24" s="154">
        <v>11001</v>
      </c>
      <c r="E24" s="154">
        <v>2527699</v>
      </c>
      <c r="F24" s="154">
        <v>75803</v>
      </c>
      <c r="G24" s="154" t="s">
        <v>8049</v>
      </c>
      <c r="H24" s="154" t="s">
        <v>470</v>
      </c>
      <c r="I24" s="154" t="s">
        <v>68</v>
      </c>
      <c r="J24" s="154" t="s">
        <v>10128</v>
      </c>
      <c r="K24" s="154" t="s">
        <v>159</v>
      </c>
      <c r="L24" s="154" t="s">
        <v>10129</v>
      </c>
      <c r="M24" s="155">
        <v>45868.565972222219</v>
      </c>
      <c r="N24" s="155">
        <v>45870.473611111112</v>
      </c>
      <c r="O24" s="91"/>
      <c r="P24" s="154" t="s">
        <v>10063</v>
      </c>
      <c r="Q24" s="154" t="s">
        <v>10063</v>
      </c>
      <c r="R24" s="154" t="s">
        <v>2973</v>
      </c>
      <c r="S24" s="154" t="s">
        <v>2973</v>
      </c>
      <c r="T24" s="154" t="s">
        <v>8052</v>
      </c>
      <c r="U24" s="154" t="s">
        <v>9429</v>
      </c>
      <c r="V24" s="154" t="s">
        <v>10130</v>
      </c>
      <c r="W24" s="154" t="s">
        <v>2967</v>
      </c>
      <c r="X24" s="10"/>
      <c r="Y24" s="154" t="s">
        <v>25</v>
      </c>
      <c r="Z24" s="154" t="str">
        <f>VLOOKUP(D24,TIPOLOGIA!A:F,5,0)</f>
        <v>TERRESTRE</v>
      </c>
      <c r="AA24" s="154" t="s">
        <v>877</v>
      </c>
      <c r="AB24" s="46">
        <v>1</v>
      </c>
      <c r="AC24" s="87">
        <f>IF(W24="SOPORTE_TELEFÓNICO",'BASE LIQUIDACION REDEBAN 2025'!$B$19,IF(AND(W24="VISITA_TÉCNICA",Y24="TIPO II"),'BASE LIQUIDACION REDEBAN 2025'!$B$18,'BASE LIQUIDACION REDEBAN 2025'!$B$17))</f>
        <v>35779.500569199998</v>
      </c>
      <c r="AD24" s="87">
        <v>0</v>
      </c>
      <c r="AE24" s="87">
        <f t="shared" si="0"/>
        <v>35779.500569199998</v>
      </c>
    </row>
    <row r="25" spans="1:31" s="105" customFormat="1" ht="13.15">
      <c r="A25" s="154" t="s">
        <v>97</v>
      </c>
      <c r="B25" s="154" t="str">
        <f>VLOOKUP(A25,'CENTRO DE COSTOS'!A:D,4,FALSE)</f>
        <v>JOSE MAURICIO HERNANDEZ ROJAS</v>
      </c>
      <c r="C25" s="154" t="str">
        <f>VLOOKUP(A25,'CENTRO DE COSTOS'!A:D,2,FALSE)</f>
        <v>0004-0001</v>
      </c>
      <c r="D25" s="154">
        <v>70215</v>
      </c>
      <c r="E25" s="154">
        <v>2508107</v>
      </c>
      <c r="F25" s="154">
        <v>78606</v>
      </c>
      <c r="G25" s="154" t="s">
        <v>8049</v>
      </c>
      <c r="H25" s="154" t="s">
        <v>414</v>
      </c>
      <c r="I25" s="154" t="s">
        <v>3368</v>
      </c>
      <c r="J25" s="154" t="s">
        <v>3406</v>
      </c>
      <c r="K25" s="154" t="s">
        <v>159</v>
      </c>
      <c r="L25" s="154" t="s">
        <v>10131</v>
      </c>
      <c r="M25" s="155">
        <v>45864.497916666667</v>
      </c>
      <c r="N25" s="155">
        <v>45870.476388888892</v>
      </c>
      <c r="O25" s="91"/>
      <c r="P25" s="154" t="s">
        <v>10063</v>
      </c>
      <c r="Q25" s="154" t="s">
        <v>10063</v>
      </c>
      <c r="R25" s="154" t="s">
        <v>2973</v>
      </c>
      <c r="S25" s="154" t="s">
        <v>2973</v>
      </c>
      <c r="T25" s="154" t="s">
        <v>8052</v>
      </c>
      <c r="U25" s="154" t="s">
        <v>9429</v>
      </c>
      <c r="V25" s="154" t="s">
        <v>10132</v>
      </c>
      <c r="W25" s="154" t="s">
        <v>2967</v>
      </c>
      <c r="X25" s="10"/>
      <c r="Y25" s="154" t="s">
        <v>28</v>
      </c>
      <c r="Z25" s="154" t="str">
        <f>VLOOKUP(D25,TIPOLOGIA!A:F,5,0)</f>
        <v>TERRESTRE</v>
      </c>
      <c r="AA25" s="154" t="s">
        <v>1917</v>
      </c>
      <c r="AB25" s="46">
        <v>1</v>
      </c>
      <c r="AC25" s="87">
        <f>IF(W25="SOPORTE_TELEFÓNICO",'BASE LIQUIDACION REDEBAN 2025'!$B$19,IF(AND(W25="VISITA_TÉCNICA",Y25="TIPO II"),'BASE LIQUIDACION REDEBAN 2025'!$B$18,'BASE LIQUIDACION REDEBAN 2025'!$B$17))</f>
        <v>67654.12000000001</v>
      </c>
      <c r="AD25" s="87">
        <v>0</v>
      </c>
      <c r="AE25" s="87">
        <f t="shared" si="0"/>
        <v>67654.12000000001</v>
      </c>
    </row>
    <row r="26" spans="1:31" s="105" customFormat="1" ht="13.15">
      <c r="A26" s="154" t="s">
        <v>98</v>
      </c>
      <c r="B26" s="154" t="str">
        <f>VLOOKUP(A26,'CENTRO DE COSTOS'!A:D,4,FALSE)</f>
        <v>MIGUEL JULIÁN HERNÁNDEZ GUARÍN</v>
      </c>
      <c r="C26" s="154" t="str">
        <f>VLOOKUP(A26,'CENTRO DE COSTOS'!A:D,2,FALSE)</f>
        <v>0004-0008</v>
      </c>
      <c r="D26" s="154">
        <v>15001</v>
      </c>
      <c r="E26" s="154">
        <v>2533438</v>
      </c>
      <c r="F26" s="154">
        <v>78834</v>
      </c>
      <c r="G26" s="154" t="s">
        <v>8049</v>
      </c>
      <c r="H26" s="154" t="s">
        <v>241</v>
      </c>
      <c r="I26" s="154" t="s">
        <v>98</v>
      </c>
      <c r="J26" s="154" t="s">
        <v>10133</v>
      </c>
      <c r="K26" s="154" t="s">
        <v>159</v>
      </c>
      <c r="L26" s="154" t="s">
        <v>10134</v>
      </c>
      <c r="M26" s="155">
        <v>45869.489583333336</v>
      </c>
      <c r="N26" s="155">
        <v>45870.479166666664</v>
      </c>
      <c r="O26" s="91"/>
      <c r="P26" s="154" t="s">
        <v>10063</v>
      </c>
      <c r="Q26" s="154" t="s">
        <v>10063</v>
      </c>
      <c r="R26" s="154" t="s">
        <v>2973</v>
      </c>
      <c r="S26" s="154" t="s">
        <v>2973</v>
      </c>
      <c r="T26" s="154" t="s">
        <v>8052</v>
      </c>
      <c r="U26" s="154" t="s">
        <v>9429</v>
      </c>
      <c r="V26" s="154" t="s">
        <v>10135</v>
      </c>
      <c r="W26" s="154" t="s">
        <v>2967</v>
      </c>
      <c r="X26" s="10"/>
      <c r="Y26" s="154" t="s">
        <v>25</v>
      </c>
      <c r="Z26" s="154" t="str">
        <f>VLOOKUP(D26,TIPOLOGIA!A:F,5,0)</f>
        <v>TERRESTRE</v>
      </c>
      <c r="AA26" s="154" t="s">
        <v>623</v>
      </c>
      <c r="AB26" s="46">
        <v>1</v>
      </c>
      <c r="AC26" s="87">
        <f>IF(W26="SOPORTE_TELEFÓNICO",'BASE LIQUIDACION REDEBAN 2025'!$B$19,IF(AND(W26="VISITA_TÉCNICA",Y26="TIPO II"),'BASE LIQUIDACION REDEBAN 2025'!$B$18,'BASE LIQUIDACION REDEBAN 2025'!$B$17))</f>
        <v>35779.500569199998</v>
      </c>
      <c r="AD26" s="87">
        <v>0</v>
      </c>
      <c r="AE26" s="87">
        <f t="shared" si="0"/>
        <v>35779.500569199998</v>
      </c>
    </row>
    <row r="27" spans="1:31" s="105" customFormat="1" ht="13.15">
      <c r="A27" s="154" t="s">
        <v>94</v>
      </c>
      <c r="B27" s="154" t="str">
        <f>VLOOKUP(A27,'CENTRO DE COSTOS'!A:D,4,FALSE)</f>
        <v>DIEGO FERNANDO HENAO CARDONA</v>
      </c>
      <c r="C27" s="154" t="str">
        <f>VLOOKUP(A27,'CENTRO DE COSTOS'!A:D,2,FALSE)</f>
        <v>0004-0002</v>
      </c>
      <c r="D27" s="154">
        <v>66001</v>
      </c>
      <c r="E27" s="154">
        <v>2532639</v>
      </c>
      <c r="F27" s="154">
        <v>68430</v>
      </c>
      <c r="G27" s="154" t="s">
        <v>8049</v>
      </c>
      <c r="H27" s="154" t="s">
        <v>606</v>
      </c>
      <c r="I27" s="154" t="s">
        <v>94</v>
      </c>
      <c r="J27" s="154" t="s">
        <v>10136</v>
      </c>
      <c r="K27" s="154" t="s">
        <v>159</v>
      </c>
      <c r="L27" s="154" t="s">
        <v>10137</v>
      </c>
      <c r="M27" s="155">
        <v>45869.446527777778</v>
      </c>
      <c r="N27" s="155">
        <v>45870.481944444444</v>
      </c>
      <c r="O27" s="91"/>
      <c r="P27" s="154" t="s">
        <v>10063</v>
      </c>
      <c r="Q27" s="154" t="s">
        <v>10063</v>
      </c>
      <c r="R27" s="154" t="s">
        <v>200</v>
      </c>
      <c r="S27" s="154" t="s">
        <v>739</v>
      </c>
      <c r="T27" s="154" t="s">
        <v>8052</v>
      </c>
      <c r="U27" s="154" t="s">
        <v>9429</v>
      </c>
      <c r="V27" s="154" t="s">
        <v>10138</v>
      </c>
      <c r="W27" s="154" t="s">
        <v>2967</v>
      </c>
      <c r="X27" s="10"/>
      <c r="Y27" s="154" t="s">
        <v>25</v>
      </c>
      <c r="Z27" s="154" t="str">
        <f>VLOOKUP(D27,TIPOLOGIA!A:F,5,0)</f>
        <v>TERRESTRE</v>
      </c>
      <c r="AA27" s="154" t="s">
        <v>495</v>
      </c>
      <c r="AB27" s="46">
        <v>1</v>
      </c>
      <c r="AC27" s="87">
        <f>IF(W27="SOPORTE_TELEFÓNICO",'BASE LIQUIDACION REDEBAN 2025'!$B$19,IF(AND(W27="VISITA_TÉCNICA",Y27="TIPO II"),'BASE LIQUIDACION REDEBAN 2025'!$B$18,'BASE LIQUIDACION REDEBAN 2025'!$B$17))</f>
        <v>35779.500569199998</v>
      </c>
      <c r="AD27" s="87">
        <v>0</v>
      </c>
      <c r="AE27" s="87">
        <f t="shared" si="0"/>
        <v>35779.500569199998</v>
      </c>
    </row>
    <row r="28" spans="1:31" s="105" customFormat="1" ht="13.15">
      <c r="A28" s="154" t="s">
        <v>90</v>
      </c>
      <c r="B28" s="154" t="str">
        <f>VLOOKUP(A28,'CENTRO DE COSTOS'!A:D,4,FALSE)</f>
        <v>JUAN SEBASTIÁN RÍOS CASTRILLÓN</v>
      </c>
      <c r="C28" s="154" t="str">
        <f>VLOOKUP(A28,'CENTRO DE COSTOS'!A:D,2,FALSE)</f>
        <v>0004-0005</v>
      </c>
      <c r="D28" s="154">
        <v>5001</v>
      </c>
      <c r="E28" s="154">
        <v>2523704</v>
      </c>
      <c r="F28" s="154">
        <v>37540</v>
      </c>
      <c r="G28" s="154" t="s">
        <v>8049</v>
      </c>
      <c r="H28" s="154" t="s">
        <v>197</v>
      </c>
      <c r="I28" s="154" t="s">
        <v>90</v>
      </c>
      <c r="J28" s="154" t="s">
        <v>10139</v>
      </c>
      <c r="K28" s="154" t="s">
        <v>159</v>
      </c>
      <c r="L28" s="154" t="s">
        <v>10140</v>
      </c>
      <c r="M28" s="155">
        <v>45868.333333333336</v>
      </c>
      <c r="N28" s="155">
        <v>45870.484027777777</v>
      </c>
      <c r="O28" s="91"/>
      <c r="P28" s="154" t="s">
        <v>10063</v>
      </c>
      <c r="Q28" s="154" t="s">
        <v>10063</v>
      </c>
      <c r="R28" s="154" t="s">
        <v>200</v>
      </c>
      <c r="S28" s="154" t="s">
        <v>739</v>
      </c>
      <c r="T28" s="154" t="s">
        <v>8052</v>
      </c>
      <c r="U28" s="154" t="s">
        <v>9429</v>
      </c>
      <c r="V28" s="154" t="s">
        <v>10089</v>
      </c>
      <c r="W28" s="154" t="s">
        <v>2967</v>
      </c>
      <c r="X28" s="10"/>
      <c r="Y28" s="154" t="s">
        <v>25</v>
      </c>
      <c r="Z28" s="154" t="str">
        <f>VLOOKUP(D28,TIPOLOGIA!A:F,5,0)</f>
        <v>TERRESTRE</v>
      </c>
      <c r="AA28" s="154" t="s">
        <v>3127</v>
      </c>
      <c r="AB28" s="46">
        <v>1</v>
      </c>
      <c r="AC28" s="87">
        <f>IF(W28="SOPORTE_TELEFÓNICO",'BASE LIQUIDACION REDEBAN 2025'!$B$19,IF(AND(W28="VISITA_TÉCNICA",Y28="TIPO II"),'BASE LIQUIDACION REDEBAN 2025'!$B$18,'BASE LIQUIDACION REDEBAN 2025'!$B$17))</f>
        <v>35779.500569199998</v>
      </c>
      <c r="AD28" s="87">
        <v>0</v>
      </c>
      <c r="AE28" s="87">
        <f t="shared" si="0"/>
        <v>35779.500569199998</v>
      </c>
    </row>
    <row r="29" spans="1:31" s="105" customFormat="1" ht="13.15">
      <c r="A29" s="154" t="s">
        <v>72</v>
      </c>
      <c r="B29" s="154" t="str">
        <f>VLOOKUP(A29,'CENTRO DE COSTOS'!A:D,4,FALSE)</f>
        <v>MIGUEL JULIÁN HERNÁNDEZ GUARÍN</v>
      </c>
      <c r="C29" s="154" t="str">
        <f>VLOOKUP(A29,'CENTRO DE COSTOS'!A:D,2,FALSE)</f>
        <v>0004-0008</v>
      </c>
      <c r="D29" s="154">
        <v>20710</v>
      </c>
      <c r="E29" s="154">
        <v>2514693</v>
      </c>
      <c r="F29" s="154">
        <v>44751</v>
      </c>
      <c r="G29" s="154" t="s">
        <v>8049</v>
      </c>
      <c r="H29" s="154" t="s">
        <v>440</v>
      </c>
      <c r="I29" s="154" t="s">
        <v>2394</v>
      </c>
      <c r="J29" s="154" t="s">
        <v>10141</v>
      </c>
      <c r="K29" s="154" t="s">
        <v>159</v>
      </c>
      <c r="L29" s="154" t="s">
        <v>10142</v>
      </c>
      <c r="M29" s="155">
        <v>45866.617361111108</v>
      </c>
      <c r="N29" s="155">
        <v>45870.484027777777</v>
      </c>
      <c r="O29" s="91"/>
      <c r="P29" s="154" t="s">
        <v>10063</v>
      </c>
      <c r="Q29" s="154" t="s">
        <v>10063</v>
      </c>
      <c r="R29" s="154" t="s">
        <v>200</v>
      </c>
      <c r="S29" s="154" t="s">
        <v>201</v>
      </c>
      <c r="T29" s="154" t="s">
        <v>8052</v>
      </c>
      <c r="U29" s="154" t="s">
        <v>9429</v>
      </c>
      <c r="V29" s="154" t="s">
        <v>10143</v>
      </c>
      <c r="W29" s="154" t="s">
        <v>10144</v>
      </c>
      <c r="X29" s="10"/>
      <c r="Y29" s="154" t="s">
        <v>30</v>
      </c>
      <c r="Z29" s="154" t="str">
        <f>VLOOKUP(D29,TIPOLOGIA!A:F,5,0)</f>
        <v>TERRESTRE</v>
      </c>
      <c r="AA29" s="154">
        <v>0</v>
      </c>
      <c r="AB29" s="46">
        <v>0</v>
      </c>
      <c r="AC29" s="87">
        <f>IF(W29="SOPORTE_TELEFÓNICO",'BASE LIQUIDACION REDEBAN 2025'!$B$19,IF(AND(W29="VISITA_TÉCNICA",Y29="TIPO II"),'BASE LIQUIDACION REDEBAN 2025'!$B$18,'BASE LIQUIDACION REDEBAN 2025'!$B$17))</f>
        <v>35779.500569199998</v>
      </c>
      <c r="AD29" s="87">
        <v>0</v>
      </c>
      <c r="AE29" s="87">
        <f t="shared" si="0"/>
        <v>35779.500569199998</v>
      </c>
    </row>
    <row r="30" spans="1:31" s="105" customFormat="1" ht="13.15">
      <c r="A30" s="154" t="s">
        <v>68</v>
      </c>
      <c r="B30" s="154" t="str">
        <f>VLOOKUP(A30,'CENTRO DE COSTOS'!A:D,4,FALSE)</f>
        <v>WILLIAM ASDRUBAL ROZO ROZO</v>
      </c>
      <c r="C30" s="154" t="str">
        <f>VLOOKUP(A30,'CENTRO DE COSTOS'!A:D,2,FALSE)</f>
        <v>0004-0004</v>
      </c>
      <c r="D30" s="154">
        <v>11001</v>
      </c>
      <c r="E30" s="154">
        <v>2521703</v>
      </c>
      <c r="F30" s="154">
        <v>69648</v>
      </c>
      <c r="G30" s="154" t="s">
        <v>8049</v>
      </c>
      <c r="H30" s="154" t="s">
        <v>470</v>
      </c>
      <c r="I30" s="154" t="s">
        <v>68</v>
      </c>
      <c r="J30" s="154" t="s">
        <v>10145</v>
      </c>
      <c r="K30" s="154" t="s">
        <v>159</v>
      </c>
      <c r="L30" s="154" t="s">
        <v>10146</v>
      </c>
      <c r="M30" s="155">
        <v>45867.594444444447</v>
      </c>
      <c r="N30" s="155">
        <v>45870.491666666669</v>
      </c>
      <c r="O30" s="91"/>
      <c r="P30" s="154" t="s">
        <v>10063</v>
      </c>
      <c r="Q30" s="154" t="s">
        <v>10063</v>
      </c>
      <c r="R30" s="154" t="s">
        <v>2973</v>
      </c>
      <c r="S30" s="154" t="s">
        <v>2973</v>
      </c>
      <c r="T30" s="154" t="s">
        <v>8052</v>
      </c>
      <c r="U30" s="154" t="s">
        <v>9429</v>
      </c>
      <c r="V30" s="154" t="s">
        <v>10147</v>
      </c>
      <c r="W30" s="154" t="s">
        <v>2967</v>
      </c>
      <c r="X30" s="10"/>
      <c r="Y30" s="154" t="s">
        <v>25</v>
      </c>
      <c r="Z30" s="154" t="str">
        <f>VLOOKUP(D30,TIPOLOGIA!A:F,5,0)</f>
        <v>TERRESTRE</v>
      </c>
      <c r="AA30" s="154" t="s">
        <v>506</v>
      </c>
      <c r="AB30" s="46">
        <v>1</v>
      </c>
      <c r="AC30" s="87">
        <f>IF(W30="SOPORTE_TELEFÓNICO",'BASE LIQUIDACION REDEBAN 2025'!$B$19,IF(AND(W30="VISITA_TÉCNICA",Y30="TIPO II"),'BASE LIQUIDACION REDEBAN 2025'!$B$18,'BASE LIQUIDACION REDEBAN 2025'!$B$17))</f>
        <v>35779.500569199998</v>
      </c>
      <c r="AD30" s="87">
        <v>0</v>
      </c>
      <c r="AE30" s="87">
        <f t="shared" si="0"/>
        <v>35779.500569199998</v>
      </c>
    </row>
    <row r="31" spans="1:31" s="105" customFormat="1" ht="13.15">
      <c r="A31" s="154" t="s">
        <v>90</v>
      </c>
      <c r="B31" s="154" t="str">
        <f>VLOOKUP(A31,'CENTRO DE COSTOS'!A:D,4,FALSE)</f>
        <v>JUAN SEBASTIÁN RÍOS CASTRILLÓN</v>
      </c>
      <c r="C31" s="154" t="str">
        <f>VLOOKUP(A31,'CENTRO DE COSTOS'!A:D,2,FALSE)</f>
        <v>0004-0005</v>
      </c>
      <c r="D31" s="154">
        <v>5129</v>
      </c>
      <c r="E31" s="154">
        <v>2522852</v>
      </c>
      <c r="F31" s="154">
        <v>31014</v>
      </c>
      <c r="G31" s="154" t="s">
        <v>8049</v>
      </c>
      <c r="H31" s="154" t="s">
        <v>197</v>
      </c>
      <c r="I31" s="154" t="s">
        <v>477</v>
      </c>
      <c r="J31" s="154" t="s">
        <v>10148</v>
      </c>
      <c r="K31" s="154" t="s">
        <v>159</v>
      </c>
      <c r="L31" s="154" t="s">
        <v>10149</v>
      </c>
      <c r="M31" s="155">
        <v>45867.673611111109</v>
      </c>
      <c r="N31" s="155">
        <v>45870.497916666667</v>
      </c>
      <c r="O31" s="91"/>
      <c r="P31" s="154" t="s">
        <v>10063</v>
      </c>
      <c r="Q31" s="154" t="s">
        <v>10063</v>
      </c>
      <c r="R31" s="154" t="s">
        <v>2973</v>
      </c>
      <c r="S31" s="154" t="s">
        <v>2973</v>
      </c>
      <c r="T31" s="154" t="s">
        <v>8052</v>
      </c>
      <c r="U31" s="154" t="s">
        <v>9429</v>
      </c>
      <c r="V31" s="154" t="s">
        <v>10150</v>
      </c>
      <c r="W31" s="154" t="s">
        <v>2967</v>
      </c>
      <c r="X31" s="10"/>
      <c r="Y31" s="154" t="s">
        <v>25</v>
      </c>
      <c r="Z31" s="154" t="str">
        <f>VLOOKUP(D31,TIPOLOGIA!A:F,5,0)</f>
        <v>TERRESTRE</v>
      </c>
      <c r="AA31" s="154" t="s">
        <v>3209</v>
      </c>
      <c r="AB31" s="46">
        <v>1</v>
      </c>
      <c r="AC31" s="87">
        <f>IF(W31="SOPORTE_TELEFÓNICO",'BASE LIQUIDACION REDEBAN 2025'!$B$19,IF(AND(W31="VISITA_TÉCNICA",Y31="TIPO II"),'BASE LIQUIDACION REDEBAN 2025'!$B$18,'BASE LIQUIDACION REDEBAN 2025'!$B$17))</f>
        <v>35779.500569199998</v>
      </c>
      <c r="AD31" s="87">
        <v>0</v>
      </c>
      <c r="AE31" s="87">
        <f t="shared" si="0"/>
        <v>35779.500569199998</v>
      </c>
    </row>
    <row r="32" spans="1:31" s="105" customFormat="1" ht="13.15">
      <c r="A32" s="154" t="s">
        <v>93</v>
      </c>
      <c r="B32" s="154" t="str">
        <f>VLOOKUP(A32,'CENTRO DE COSTOS'!A:D,4,FALSE)</f>
        <v>DIEGO FERNANDO HENAO CARDONA</v>
      </c>
      <c r="C32" s="154" t="str">
        <f>VLOOKUP(A32,'CENTRO DE COSTOS'!A:D,2,FALSE)</f>
        <v>0004-0003</v>
      </c>
      <c r="D32" s="154">
        <v>52356</v>
      </c>
      <c r="E32" s="154">
        <v>2523599</v>
      </c>
      <c r="F32" s="154">
        <v>78710</v>
      </c>
      <c r="G32" s="154" t="s">
        <v>8049</v>
      </c>
      <c r="H32" s="154" t="s">
        <v>174</v>
      </c>
      <c r="I32" s="154" t="s">
        <v>2246</v>
      </c>
      <c r="J32" s="154" t="s">
        <v>10151</v>
      </c>
      <c r="K32" s="154" t="s">
        <v>159</v>
      </c>
      <c r="L32" s="154" t="s">
        <v>10152</v>
      </c>
      <c r="M32" s="155">
        <v>45868.333333333336</v>
      </c>
      <c r="N32" s="155">
        <v>45870.505555555559</v>
      </c>
      <c r="O32" s="91"/>
      <c r="P32" s="154" t="s">
        <v>10063</v>
      </c>
      <c r="Q32" s="154" t="s">
        <v>10063</v>
      </c>
      <c r="R32" s="154" t="s">
        <v>200</v>
      </c>
      <c r="S32" s="154" t="s">
        <v>739</v>
      </c>
      <c r="T32" s="154" t="s">
        <v>8052</v>
      </c>
      <c r="U32" s="154" t="s">
        <v>9429</v>
      </c>
      <c r="V32" s="154" t="s">
        <v>10153</v>
      </c>
      <c r="W32" s="154" t="s">
        <v>2967</v>
      </c>
      <c r="X32" s="10"/>
      <c r="Y32" s="154" t="s">
        <v>28</v>
      </c>
      <c r="Z32" s="154" t="str">
        <f>VLOOKUP(D32,TIPOLOGIA!A:F,5,0)</f>
        <v>TERRESTRE</v>
      </c>
      <c r="AA32" s="154" t="s">
        <v>1825</v>
      </c>
      <c r="AB32" s="46">
        <v>1</v>
      </c>
      <c r="AC32" s="87">
        <f>IF(W32="SOPORTE_TELEFÓNICO",'BASE LIQUIDACION REDEBAN 2025'!$B$19,IF(AND(W32="VISITA_TÉCNICA",Y32="TIPO II"),'BASE LIQUIDACION REDEBAN 2025'!$B$18,'BASE LIQUIDACION REDEBAN 2025'!$B$17))</f>
        <v>67654.12000000001</v>
      </c>
      <c r="AD32" s="87">
        <v>0</v>
      </c>
      <c r="AE32" s="87">
        <f t="shared" si="0"/>
        <v>67654.12000000001</v>
      </c>
    </row>
    <row r="33" spans="1:31" s="105" customFormat="1" ht="13.15">
      <c r="A33" s="154" t="s">
        <v>90</v>
      </c>
      <c r="B33" s="154" t="str">
        <f>VLOOKUP(A33,'CENTRO DE COSTOS'!A:D,4,FALSE)</f>
        <v>JUAN SEBASTIÁN RÍOS CASTRILLÓN</v>
      </c>
      <c r="C33" s="154" t="str">
        <f>VLOOKUP(A33,'CENTRO DE COSTOS'!A:D,2,FALSE)</f>
        <v>0004-0005</v>
      </c>
      <c r="D33" s="154">
        <v>5034</v>
      </c>
      <c r="E33" s="154">
        <v>2508797</v>
      </c>
      <c r="F33" s="154">
        <v>63249</v>
      </c>
      <c r="G33" s="154" t="s">
        <v>8049</v>
      </c>
      <c r="H33" s="154" t="s">
        <v>197</v>
      </c>
      <c r="I33" s="154" t="s">
        <v>3659</v>
      </c>
      <c r="J33" s="154" t="s">
        <v>10154</v>
      </c>
      <c r="K33" s="154" t="s">
        <v>159</v>
      </c>
      <c r="L33" s="154" t="s">
        <v>10155</v>
      </c>
      <c r="M33" s="155">
        <v>45866.333333333336</v>
      </c>
      <c r="N33" s="155">
        <v>45870.506249999999</v>
      </c>
      <c r="O33" s="91"/>
      <c r="P33" s="154" t="s">
        <v>10063</v>
      </c>
      <c r="Q33" s="154" t="s">
        <v>10063</v>
      </c>
      <c r="R33" s="154" t="s">
        <v>200</v>
      </c>
      <c r="S33" s="154" t="s">
        <v>201</v>
      </c>
      <c r="T33" s="154" t="s">
        <v>8052</v>
      </c>
      <c r="U33" s="154" t="s">
        <v>9429</v>
      </c>
      <c r="V33" s="154" t="s">
        <v>10156</v>
      </c>
      <c r="W33" s="154" t="s">
        <v>10144</v>
      </c>
      <c r="X33" s="10"/>
      <c r="Y33" s="154" t="s">
        <v>30</v>
      </c>
      <c r="Z33" s="154" t="str">
        <f>VLOOKUP(D33,TIPOLOGIA!A:F,5,0)</f>
        <v>TERRESTRE</v>
      </c>
      <c r="AA33" s="154" t="s">
        <v>368</v>
      </c>
      <c r="AB33" s="46">
        <v>0</v>
      </c>
      <c r="AC33" s="87">
        <f>IF(W33="SOPORTE_TELEFÓNICO",'BASE LIQUIDACION REDEBAN 2025'!$B$19,IF(AND(W33="VISITA_TÉCNICA",Y33="TIPO II"),'BASE LIQUIDACION REDEBAN 2025'!$B$18,'BASE LIQUIDACION REDEBAN 2025'!$B$17))</f>
        <v>35779.500569199998</v>
      </c>
      <c r="AD33" s="87">
        <v>0</v>
      </c>
      <c r="AE33" s="87">
        <f t="shared" si="0"/>
        <v>35779.500569199998</v>
      </c>
    </row>
    <row r="34" spans="1:31" s="105" customFormat="1" ht="13.15">
      <c r="A34" s="154" t="s">
        <v>90</v>
      </c>
      <c r="B34" s="154" t="str">
        <f>VLOOKUP(A34,'CENTRO DE COSTOS'!A:D,4,FALSE)</f>
        <v>JUAN SEBASTIÁN RÍOS CASTRILLÓN</v>
      </c>
      <c r="C34" s="154" t="str">
        <f>VLOOKUP(A34,'CENTRO DE COSTOS'!A:D,2,FALSE)</f>
        <v>0004-0005</v>
      </c>
      <c r="D34" s="154">
        <v>5541</v>
      </c>
      <c r="E34" s="154">
        <v>2513740</v>
      </c>
      <c r="F34" s="154">
        <v>27230</v>
      </c>
      <c r="G34" s="154" t="s">
        <v>8049</v>
      </c>
      <c r="H34" s="154" t="s">
        <v>197</v>
      </c>
      <c r="I34" s="154" t="s">
        <v>3059</v>
      </c>
      <c r="J34" s="154" t="s">
        <v>10157</v>
      </c>
      <c r="K34" s="154" t="s">
        <v>159</v>
      </c>
      <c r="L34" s="154" t="s">
        <v>10158</v>
      </c>
      <c r="M34" s="155">
        <v>45866.520833333336</v>
      </c>
      <c r="N34" s="155">
        <v>45870.51458333333</v>
      </c>
      <c r="O34" s="91"/>
      <c r="P34" s="154" t="s">
        <v>10063</v>
      </c>
      <c r="Q34" s="154" t="s">
        <v>10063</v>
      </c>
      <c r="R34" s="154" t="s">
        <v>2973</v>
      </c>
      <c r="S34" s="154" t="s">
        <v>2973</v>
      </c>
      <c r="T34" s="154" t="s">
        <v>8052</v>
      </c>
      <c r="U34" s="154" t="s">
        <v>9429</v>
      </c>
      <c r="V34" s="154" t="s">
        <v>10159</v>
      </c>
      <c r="W34" s="154" t="s">
        <v>2967</v>
      </c>
      <c r="X34" s="10"/>
      <c r="Y34" s="154" t="s">
        <v>28</v>
      </c>
      <c r="Z34" s="154" t="str">
        <f>VLOOKUP(D34,TIPOLOGIA!A:F,5,0)</f>
        <v>TERRESTRE</v>
      </c>
      <c r="AA34" s="154" t="s">
        <v>689</v>
      </c>
      <c r="AB34" s="46">
        <v>1</v>
      </c>
      <c r="AC34" s="87">
        <f>IF(W34="SOPORTE_TELEFÓNICO",'BASE LIQUIDACION REDEBAN 2025'!$B$19,IF(AND(W34="VISITA_TÉCNICA",Y34="TIPO II"),'BASE LIQUIDACION REDEBAN 2025'!$B$18,'BASE LIQUIDACION REDEBAN 2025'!$B$17))</f>
        <v>67654.12000000001</v>
      </c>
      <c r="AD34" s="87">
        <v>0</v>
      </c>
      <c r="AE34" s="87">
        <f t="shared" si="0"/>
        <v>67654.12000000001</v>
      </c>
    </row>
    <row r="35" spans="1:31" s="105" customFormat="1" ht="13.15">
      <c r="A35" s="154" t="s">
        <v>68</v>
      </c>
      <c r="B35" s="154" t="str">
        <f>VLOOKUP(A35,'CENTRO DE COSTOS'!A:D,4,FALSE)</f>
        <v>WILLIAM ASDRUBAL ROZO ROZO</v>
      </c>
      <c r="C35" s="154" t="str">
        <f>VLOOKUP(A35,'CENTRO DE COSTOS'!A:D,2,FALSE)</f>
        <v>0004-0004</v>
      </c>
      <c r="D35" s="154">
        <v>25754</v>
      </c>
      <c r="E35" s="154">
        <v>2530092</v>
      </c>
      <c r="F35" s="154">
        <v>69725</v>
      </c>
      <c r="G35" s="154" t="s">
        <v>8049</v>
      </c>
      <c r="H35" s="154" t="s">
        <v>470</v>
      </c>
      <c r="I35" s="154" t="s">
        <v>1138</v>
      </c>
      <c r="J35" s="154" t="s">
        <v>10160</v>
      </c>
      <c r="K35" s="154" t="s">
        <v>159</v>
      </c>
      <c r="L35" s="154" t="s">
        <v>10161</v>
      </c>
      <c r="M35" s="155">
        <v>45869.333333333336</v>
      </c>
      <c r="N35" s="155">
        <v>45870.517361111109</v>
      </c>
      <c r="O35" s="91"/>
      <c r="P35" s="154" t="s">
        <v>10063</v>
      </c>
      <c r="Q35" s="154" t="s">
        <v>10063</v>
      </c>
      <c r="R35" s="154" t="s">
        <v>200</v>
      </c>
      <c r="S35" s="154" t="s">
        <v>739</v>
      </c>
      <c r="T35" s="154" t="s">
        <v>8052</v>
      </c>
      <c r="U35" s="154" t="s">
        <v>9429</v>
      </c>
      <c r="V35" s="154" t="s">
        <v>10162</v>
      </c>
      <c r="W35" s="154" t="s">
        <v>2967</v>
      </c>
      <c r="X35" s="10"/>
      <c r="Y35" s="154" t="s">
        <v>25</v>
      </c>
      <c r="Z35" s="154" t="str">
        <f>VLOOKUP(D35,TIPOLOGIA!A:F,5,0)</f>
        <v>TERRESTRE</v>
      </c>
      <c r="AA35" s="154" t="s">
        <v>599</v>
      </c>
      <c r="AB35" s="46">
        <v>1</v>
      </c>
      <c r="AC35" s="87">
        <f>IF(W35="SOPORTE_TELEFÓNICO",'BASE LIQUIDACION REDEBAN 2025'!$B$19,IF(AND(W35="VISITA_TÉCNICA",Y35="TIPO II"),'BASE LIQUIDACION REDEBAN 2025'!$B$18,'BASE LIQUIDACION REDEBAN 2025'!$B$17))</f>
        <v>35779.500569199998</v>
      </c>
      <c r="AD35" s="87">
        <v>0</v>
      </c>
      <c r="AE35" s="87">
        <f t="shared" si="0"/>
        <v>35779.500569199998</v>
      </c>
    </row>
    <row r="36" spans="1:31" s="105" customFormat="1" ht="13.15">
      <c r="A36" s="154" t="s">
        <v>90</v>
      </c>
      <c r="B36" s="154" t="str">
        <f>VLOOKUP(A36,'CENTRO DE COSTOS'!A:D,4,FALSE)</f>
        <v>JUAN SEBASTIÁN RÍOS CASTRILLÓN</v>
      </c>
      <c r="C36" s="154" t="str">
        <f>VLOOKUP(A36,'CENTRO DE COSTOS'!A:D,2,FALSE)</f>
        <v>0004-0005</v>
      </c>
      <c r="D36" s="154">
        <v>5088</v>
      </c>
      <c r="E36" s="154">
        <v>2513542</v>
      </c>
      <c r="F36" s="154">
        <v>65527</v>
      </c>
      <c r="G36" s="154" t="s">
        <v>8049</v>
      </c>
      <c r="H36" s="154" t="s">
        <v>197</v>
      </c>
      <c r="I36" s="154" t="s">
        <v>211</v>
      </c>
      <c r="J36" s="154" t="s">
        <v>10163</v>
      </c>
      <c r="K36" s="154" t="s">
        <v>159</v>
      </c>
      <c r="L36" s="154" t="s">
        <v>10164</v>
      </c>
      <c r="M36" s="155">
        <v>45866.505555555559</v>
      </c>
      <c r="N36" s="155">
        <v>45870.520833333336</v>
      </c>
      <c r="O36" s="91"/>
      <c r="P36" s="154" t="s">
        <v>10063</v>
      </c>
      <c r="Q36" s="154" t="s">
        <v>10063</v>
      </c>
      <c r="R36" s="154" t="s">
        <v>200</v>
      </c>
      <c r="S36" s="154" t="s">
        <v>201</v>
      </c>
      <c r="T36" s="154" t="s">
        <v>8052</v>
      </c>
      <c r="U36" s="154" t="s">
        <v>9429</v>
      </c>
      <c r="V36" s="154" t="s">
        <v>10165</v>
      </c>
      <c r="W36" s="154" t="s">
        <v>2967</v>
      </c>
      <c r="X36" s="10"/>
      <c r="Y36" s="154" t="s">
        <v>25</v>
      </c>
      <c r="Z36" s="154" t="str">
        <f>VLOOKUP(D36,TIPOLOGIA!A:F,5,0)</f>
        <v>TERRESTRE</v>
      </c>
      <c r="AA36" s="154" t="s">
        <v>1626</v>
      </c>
      <c r="AB36" s="46">
        <v>1</v>
      </c>
      <c r="AC36" s="87">
        <f>IF(W36="SOPORTE_TELEFÓNICO",'BASE LIQUIDACION REDEBAN 2025'!$B$19,IF(AND(W36="VISITA_TÉCNICA",Y36="TIPO II"),'BASE LIQUIDACION REDEBAN 2025'!$B$18,'BASE LIQUIDACION REDEBAN 2025'!$B$17))</f>
        <v>35779.500569199998</v>
      </c>
      <c r="AD36" s="87">
        <v>0</v>
      </c>
      <c r="AE36" s="87">
        <f t="shared" si="0"/>
        <v>35779.500569199998</v>
      </c>
    </row>
    <row r="37" spans="1:31" s="105" customFormat="1" ht="13.15">
      <c r="A37" s="154" t="s">
        <v>93</v>
      </c>
      <c r="B37" s="154" t="str">
        <f>VLOOKUP(A37,'CENTRO DE COSTOS'!A:D,4,FALSE)</f>
        <v>DIEGO FERNANDO HENAO CARDONA</v>
      </c>
      <c r="C37" s="154" t="str">
        <f>VLOOKUP(A37,'CENTRO DE COSTOS'!A:D,2,FALSE)</f>
        <v>0004-0003</v>
      </c>
      <c r="D37" s="154">
        <v>52356</v>
      </c>
      <c r="E37" s="154">
        <v>2529871</v>
      </c>
      <c r="F37" s="154">
        <v>25904</v>
      </c>
      <c r="G37" s="154" t="s">
        <v>8049</v>
      </c>
      <c r="H37" s="154" t="s">
        <v>174</v>
      </c>
      <c r="I37" s="154" t="s">
        <v>2246</v>
      </c>
      <c r="J37" s="154" t="s">
        <v>10166</v>
      </c>
      <c r="K37" s="154" t="s">
        <v>159</v>
      </c>
      <c r="L37" s="154" t="s">
        <v>10167</v>
      </c>
      <c r="M37" s="155">
        <v>45868.727777777778</v>
      </c>
      <c r="N37" s="155">
        <v>45870.522222222222</v>
      </c>
      <c r="O37" s="91"/>
      <c r="P37" s="154" t="s">
        <v>10063</v>
      </c>
      <c r="Q37" s="154" t="s">
        <v>10063</v>
      </c>
      <c r="R37" s="154" t="s">
        <v>3666</v>
      </c>
      <c r="S37" s="154" t="s">
        <v>10168</v>
      </c>
      <c r="T37" s="154" t="s">
        <v>8052</v>
      </c>
      <c r="U37" s="154" t="s">
        <v>9429</v>
      </c>
      <c r="V37" s="154" t="s">
        <v>10169</v>
      </c>
      <c r="W37" s="154" t="s">
        <v>2967</v>
      </c>
      <c r="X37" s="10"/>
      <c r="Y37" s="154" t="s">
        <v>28</v>
      </c>
      <c r="Z37" s="154" t="str">
        <f>VLOOKUP(D37,TIPOLOGIA!A:F,5,0)</f>
        <v>TERRESTRE</v>
      </c>
      <c r="AA37" s="154" t="s">
        <v>1825</v>
      </c>
      <c r="AB37" s="46">
        <v>1</v>
      </c>
      <c r="AC37" s="87">
        <f>IF(W37="SOPORTE_TELEFÓNICO",'BASE LIQUIDACION REDEBAN 2025'!$B$19,IF(AND(W37="VISITA_TÉCNICA",Y37="TIPO II"),'BASE LIQUIDACION REDEBAN 2025'!$B$18,'BASE LIQUIDACION REDEBAN 2025'!$B$17))</f>
        <v>67654.12000000001</v>
      </c>
      <c r="AD37" s="87">
        <v>0</v>
      </c>
      <c r="AE37" s="87">
        <f t="shared" si="0"/>
        <v>67654.12000000001</v>
      </c>
    </row>
    <row r="38" spans="1:31" s="105" customFormat="1" ht="13.15">
      <c r="A38" s="154" t="s">
        <v>68</v>
      </c>
      <c r="B38" s="154" t="str">
        <f>VLOOKUP(A38,'CENTRO DE COSTOS'!A:D,4,FALSE)</f>
        <v>WILLIAM ASDRUBAL ROZO ROZO</v>
      </c>
      <c r="C38" s="154" t="str">
        <f>VLOOKUP(A38,'CENTRO DE COSTOS'!A:D,2,FALSE)</f>
        <v>0004-0004</v>
      </c>
      <c r="D38" s="154">
        <v>11001</v>
      </c>
      <c r="E38" s="154">
        <v>2534551</v>
      </c>
      <c r="F38" s="154">
        <v>11805</v>
      </c>
      <c r="G38" s="154" t="s">
        <v>8049</v>
      </c>
      <c r="H38" s="154" t="s">
        <v>470</v>
      </c>
      <c r="I38" s="154" t="s">
        <v>68</v>
      </c>
      <c r="J38" s="154" t="s">
        <v>10170</v>
      </c>
      <c r="K38" s="154" t="s">
        <v>159</v>
      </c>
      <c r="L38" s="154" t="s">
        <v>10171</v>
      </c>
      <c r="M38" s="155">
        <v>45869.621527777781</v>
      </c>
      <c r="N38" s="155">
        <v>45870.523611111108</v>
      </c>
      <c r="O38" s="91"/>
      <c r="P38" s="154" t="s">
        <v>10063</v>
      </c>
      <c r="Q38" s="154" t="s">
        <v>10063</v>
      </c>
      <c r="R38" s="154" t="s">
        <v>220</v>
      </c>
      <c r="S38" s="154" t="s">
        <v>1843</v>
      </c>
      <c r="T38" s="154" t="s">
        <v>8052</v>
      </c>
      <c r="U38" s="154" t="s">
        <v>9429</v>
      </c>
      <c r="V38" s="154" t="s">
        <v>10172</v>
      </c>
      <c r="W38" s="154" t="s">
        <v>2967</v>
      </c>
      <c r="X38" s="10"/>
      <c r="Y38" s="154" t="s">
        <v>25</v>
      </c>
      <c r="Z38" s="154" t="str">
        <f>VLOOKUP(D38,TIPOLOGIA!A:F,5,0)</f>
        <v>TERRESTRE</v>
      </c>
      <c r="AA38" s="154" t="s">
        <v>475</v>
      </c>
      <c r="AB38" s="46">
        <v>1</v>
      </c>
      <c r="AC38" s="87">
        <f>IF(W38="SOPORTE_TELEFÓNICO",'BASE LIQUIDACION REDEBAN 2025'!$B$19,IF(AND(W38="VISITA_TÉCNICA",Y38="TIPO II"),'BASE LIQUIDACION REDEBAN 2025'!$B$18,'BASE LIQUIDACION REDEBAN 2025'!$B$17))</f>
        <v>35779.500569199998</v>
      </c>
      <c r="AD38" s="87">
        <v>0</v>
      </c>
      <c r="AE38" s="87">
        <f t="shared" si="0"/>
        <v>35779.500569199998</v>
      </c>
    </row>
    <row r="39" spans="1:31" s="105" customFormat="1" ht="13.15">
      <c r="A39" s="154" t="s">
        <v>90</v>
      </c>
      <c r="B39" s="154" t="str">
        <f>VLOOKUP(A39,'CENTRO DE COSTOS'!A:D,4,FALSE)</f>
        <v>JUAN SEBASTIÁN RÍOS CASTRILLÓN</v>
      </c>
      <c r="C39" s="154" t="str">
        <f>VLOOKUP(A39,'CENTRO DE COSTOS'!A:D,2,FALSE)</f>
        <v>0004-0005</v>
      </c>
      <c r="D39" s="154">
        <v>5440</v>
      </c>
      <c r="E39" s="154">
        <v>2527350</v>
      </c>
      <c r="F39" s="154">
        <v>53282</v>
      </c>
      <c r="G39" s="154" t="s">
        <v>8049</v>
      </c>
      <c r="H39" s="154" t="s">
        <v>197</v>
      </c>
      <c r="I39" s="154" t="s">
        <v>780</v>
      </c>
      <c r="J39" s="154" t="s">
        <v>10173</v>
      </c>
      <c r="K39" s="154" t="s">
        <v>159</v>
      </c>
      <c r="L39" s="154" t="s">
        <v>10174</v>
      </c>
      <c r="M39" s="155">
        <v>45868.499305555553</v>
      </c>
      <c r="N39" s="155">
        <v>45870.536111111112</v>
      </c>
      <c r="O39" s="91"/>
      <c r="P39" s="154" t="s">
        <v>10063</v>
      </c>
      <c r="Q39" s="154" t="s">
        <v>10063</v>
      </c>
      <c r="R39" s="154" t="s">
        <v>200</v>
      </c>
      <c r="S39" s="154" t="s">
        <v>201</v>
      </c>
      <c r="T39" s="154" t="s">
        <v>8052</v>
      </c>
      <c r="U39" s="154" t="s">
        <v>9429</v>
      </c>
      <c r="V39" s="154" t="s">
        <v>10159</v>
      </c>
      <c r="W39" s="154" t="s">
        <v>2967</v>
      </c>
      <c r="X39" s="10"/>
      <c r="Y39" s="154" t="s">
        <v>28</v>
      </c>
      <c r="Z39" s="154" t="str">
        <f>VLOOKUP(D39,TIPOLOGIA!A:F,5,0)</f>
        <v>TERRESTRE</v>
      </c>
      <c r="AA39" s="154" t="s">
        <v>689</v>
      </c>
      <c r="AB39" s="46">
        <v>1</v>
      </c>
      <c r="AC39" s="87">
        <f>IF(W39="SOPORTE_TELEFÓNICO",'BASE LIQUIDACION REDEBAN 2025'!$B$19,IF(AND(W39="VISITA_TÉCNICA",Y39="TIPO II"),'BASE LIQUIDACION REDEBAN 2025'!$B$18,'BASE LIQUIDACION REDEBAN 2025'!$B$17))</f>
        <v>67654.12000000001</v>
      </c>
      <c r="AD39" s="87">
        <v>0</v>
      </c>
      <c r="AE39" s="87">
        <f t="shared" si="0"/>
        <v>67654.12000000001</v>
      </c>
    </row>
    <row r="40" spans="1:31" s="105" customFormat="1" ht="13.15">
      <c r="A40" s="154" t="s">
        <v>91</v>
      </c>
      <c r="B40" s="154" t="str">
        <f>VLOOKUP(A40,'CENTRO DE COSTOS'!A:D,4,FALSE)</f>
        <v>JOSE MAURICIO HERNANDEZ ROJAS</v>
      </c>
      <c r="C40" s="154" t="str">
        <f>VLOOKUP(A40,'CENTRO DE COSTOS'!A:D,2,FALSE)</f>
        <v>0004-0001</v>
      </c>
      <c r="D40" s="154">
        <v>23001</v>
      </c>
      <c r="E40" s="154">
        <v>2534648</v>
      </c>
      <c r="F40" s="154">
        <v>79217</v>
      </c>
      <c r="G40" s="154" t="s">
        <v>8049</v>
      </c>
      <c r="H40" s="154" t="s">
        <v>421</v>
      </c>
      <c r="I40" s="154" t="s">
        <v>91</v>
      </c>
      <c r="J40" s="154" t="s">
        <v>4335</v>
      </c>
      <c r="K40" s="154" t="s">
        <v>159</v>
      </c>
      <c r="L40" s="154" t="s">
        <v>10175</v>
      </c>
      <c r="M40" s="155">
        <v>45869.626388888886</v>
      </c>
      <c r="N40" s="155">
        <v>45870.551388888889</v>
      </c>
      <c r="O40" s="91"/>
      <c r="P40" s="154" t="s">
        <v>10063</v>
      </c>
      <c r="Q40" s="154" t="s">
        <v>10063</v>
      </c>
      <c r="R40" s="154" t="s">
        <v>2973</v>
      </c>
      <c r="S40" s="154" t="s">
        <v>2973</v>
      </c>
      <c r="T40" s="154" t="s">
        <v>8052</v>
      </c>
      <c r="U40" s="154" t="s">
        <v>9429</v>
      </c>
      <c r="V40" s="154" t="s">
        <v>10176</v>
      </c>
      <c r="W40" s="154" t="s">
        <v>2967</v>
      </c>
      <c r="X40" s="10"/>
      <c r="Y40" s="154" t="s">
        <v>25</v>
      </c>
      <c r="Z40" s="154" t="str">
        <f>VLOOKUP(D40,TIPOLOGIA!A:F,5,0)</f>
        <v>TERRESTRE</v>
      </c>
      <c r="AA40" s="154" t="s">
        <v>426</v>
      </c>
      <c r="AB40" s="46">
        <v>1</v>
      </c>
      <c r="AC40" s="87">
        <f>IF(W40="SOPORTE_TELEFÓNICO",'BASE LIQUIDACION REDEBAN 2025'!$B$19,IF(AND(W40="VISITA_TÉCNICA",Y40="TIPO II"),'BASE LIQUIDACION REDEBAN 2025'!$B$18,'BASE LIQUIDACION REDEBAN 2025'!$B$17))</f>
        <v>35779.500569199998</v>
      </c>
      <c r="AD40" s="87">
        <v>0</v>
      </c>
      <c r="AE40" s="87">
        <f t="shared" si="0"/>
        <v>35779.500569199998</v>
      </c>
    </row>
    <row r="41" spans="1:31" s="105" customFormat="1" ht="13.15">
      <c r="A41" s="154" t="s">
        <v>90</v>
      </c>
      <c r="B41" s="154" t="str">
        <f>VLOOKUP(A41,'CENTRO DE COSTOS'!A:D,4,FALSE)</f>
        <v>JUAN SEBASTIÁN RÍOS CASTRILLÓN</v>
      </c>
      <c r="C41" s="154" t="str">
        <f>VLOOKUP(A41,'CENTRO DE COSTOS'!A:D,2,FALSE)</f>
        <v>0004-0005</v>
      </c>
      <c r="D41" s="154">
        <v>5088</v>
      </c>
      <c r="E41" s="154">
        <v>2513434</v>
      </c>
      <c r="F41" s="154">
        <v>70407</v>
      </c>
      <c r="G41" s="154" t="s">
        <v>8049</v>
      </c>
      <c r="H41" s="154" t="s">
        <v>197</v>
      </c>
      <c r="I41" s="154" t="s">
        <v>211</v>
      </c>
      <c r="J41" s="154" t="s">
        <v>10177</v>
      </c>
      <c r="K41" s="154" t="s">
        <v>159</v>
      </c>
      <c r="L41" s="154" t="s">
        <v>10178</v>
      </c>
      <c r="M41" s="155">
        <v>45866.5</v>
      </c>
      <c r="N41" s="155">
        <v>45870.552777777775</v>
      </c>
      <c r="O41" s="91"/>
      <c r="P41" s="154" t="s">
        <v>10063</v>
      </c>
      <c r="Q41" s="154" t="s">
        <v>10063</v>
      </c>
      <c r="R41" s="154" t="s">
        <v>200</v>
      </c>
      <c r="S41" s="154" t="s">
        <v>201</v>
      </c>
      <c r="T41" s="154" t="s">
        <v>8052</v>
      </c>
      <c r="U41" s="154" t="s">
        <v>9429</v>
      </c>
      <c r="V41" s="154" t="s">
        <v>10092</v>
      </c>
      <c r="W41" s="154" t="s">
        <v>2967</v>
      </c>
      <c r="X41" s="10"/>
      <c r="Y41" s="154" t="s">
        <v>25</v>
      </c>
      <c r="Z41" s="154" t="str">
        <f>VLOOKUP(D41,TIPOLOGIA!A:F,5,0)</f>
        <v>TERRESTRE</v>
      </c>
      <c r="AA41" s="154" t="s">
        <v>1626</v>
      </c>
      <c r="AB41" s="46">
        <v>1</v>
      </c>
      <c r="AC41" s="87">
        <f>IF(W41="SOPORTE_TELEFÓNICO",'BASE LIQUIDACION REDEBAN 2025'!$B$19,IF(AND(W41="VISITA_TÉCNICA",Y41="TIPO II"),'BASE LIQUIDACION REDEBAN 2025'!$B$18,'BASE LIQUIDACION REDEBAN 2025'!$B$17))</f>
        <v>35779.500569199998</v>
      </c>
      <c r="AD41" s="87">
        <v>0</v>
      </c>
      <c r="AE41" s="87">
        <f t="shared" si="0"/>
        <v>35779.500569199998</v>
      </c>
    </row>
    <row r="42" spans="1:31" s="105" customFormat="1" ht="13.15">
      <c r="A42" s="154" t="s">
        <v>76</v>
      </c>
      <c r="B42" s="154" t="str">
        <f>VLOOKUP(A42,'CENTRO DE COSTOS'!A:D,4,FALSE)</f>
        <v>DIEGO FERNANDO HENAO CARDONA</v>
      </c>
      <c r="C42" s="154" t="str">
        <f>VLOOKUP(A42,'CENTRO DE COSTOS'!A:D,2,FALSE)</f>
        <v>0004-0003</v>
      </c>
      <c r="D42" s="154">
        <v>76318</v>
      </c>
      <c r="E42" s="154">
        <v>2535781</v>
      </c>
      <c r="F42" s="154">
        <v>78190</v>
      </c>
      <c r="G42" s="154" t="s">
        <v>8049</v>
      </c>
      <c r="H42" s="154" t="s">
        <v>227</v>
      </c>
      <c r="I42" s="154" t="s">
        <v>10009</v>
      </c>
      <c r="J42" s="154" t="s">
        <v>10179</v>
      </c>
      <c r="K42" s="154" t="s">
        <v>159</v>
      </c>
      <c r="L42" s="154" t="s">
        <v>10180</v>
      </c>
      <c r="M42" s="155">
        <v>45869.700694444444</v>
      </c>
      <c r="N42" s="155">
        <v>45870.599305555559</v>
      </c>
      <c r="O42" s="91"/>
      <c r="P42" s="154" t="s">
        <v>10063</v>
      </c>
      <c r="Q42" s="154" t="s">
        <v>10063</v>
      </c>
      <c r="R42" s="154" t="s">
        <v>2973</v>
      </c>
      <c r="S42" s="154" t="s">
        <v>2973</v>
      </c>
      <c r="T42" s="154" t="s">
        <v>8052</v>
      </c>
      <c r="U42" s="154" t="s">
        <v>9429</v>
      </c>
      <c r="V42" s="154" t="s">
        <v>10181</v>
      </c>
      <c r="W42" s="154" t="s">
        <v>2967</v>
      </c>
      <c r="X42" s="10"/>
      <c r="Y42" s="154" t="s">
        <v>28</v>
      </c>
      <c r="Z42" s="154" t="str">
        <f>VLOOKUP(D42,TIPOLOGIA!A:F,5,0)</f>
        <v>TERRESTRE</v>
      </c>
      <c r="AA42" s="154" t="s">
        <v>531</v>
      </c>
      <c r="AB42" s="46">
        <v>1</v>
      </c>
      <c r="AC42" s="87">
        <f>IF(W42="SOPORTE_TELEFÓNICO",'BASE LIQUIDACION REDEBAN 2025'!$B$19,IF(AND(W42="VISITA_TÉCNICA",Y42="TIPO II"),'BASE LIQUIDACION REDEBAN 2025'!$B$18,'BASE LIQUIDACION REDEBAN 2025'!$B$17))</f>
        <v>67654.12000000001</v>
      </c>
      <c r="AD42" s="87">
        <v>0</v>
      </c>
      <c r="AE42" s="87">
        <f t="shared" si="0"/>
        <v>67654.12000000001</v>
      </c>
    </row>
    <row r="43" spans="1:31" s="105" customFormat="1" ht="13.15">
      <c r="A43" s="154" t="s">
        <v>68</v>
      </c>
      <c r="B43" s="154" t="str">
        <f>VLOOKUP(A43,'CENTRO DE COSTOS'!A:D,4,FALSE)</f>
        <v>WILLIAM ASDRUBAL ROZO ROZO</v>
      </c>
      <c r="C43" s="154" t="str">
        <f>VLOOKUP(A43,'CENTRO DE COSTOS'!A:D,2,FALSE)</f>
        <v>0004-0004</v>
      </c>
      <c r="D43" s="154">
        <v>11001</v>
      </c>
      <c r="E43" s="154">
        <v>2533592</v>
      </c>
      <c r="F43" s="154">
        <v>59079</v>
      </c>
      <c r="G43" s="154" t="s">
        <v>8049</v>
      </c>
      <c r="H43" s="154" t="s">
        <v>470</v>
      </c>
      <c r="I43" s="154" t="s">
        <v>68</v>
      </c>
      <c r="J43" s="154" t="s">
        <v>10182</v>
      </c>
      <c r="K43" s="154" t="s">
        <v>159</v>
      </c>
      <c r="L43" s="154" t="s">
        <v>10183</v>
      </c>
      <c r="M43" s="155">
        <v>45869.509027777778</v>
      </c>
      <c r="N43" s="155">
        <v>45870.600694444445</v>
      </c>
      <c r="O43" s="91"/>
      <c r="P43" s="154" t="s">
        <v>10063</v>
      </c>
      <c r="Q43" s="154" t="s">
        <v>10063</v>
      </c>
      <c r="R43" s="154" t="s">
        <v>200</v>
      </c>
      <c r="S43" s="154" t="s">
        <v>739</v>
      </c>
      <c r="T43" s="154" t="s">
        <v>8052</v>
      </c>
      <c r="U43" s="154" t="s">
        <v>9429</v>
      </c>
      <c r="V43" s="154" t="s">
        <v>10184</v>
      </c>
      <c r="W43" s="154" t="s">
        <v>2967</v>
      </c>
      <c r="X43" s="10"/>
      <c r="Y43" s="154" t="s">
        <v>25</v>
      </c>
      <c r="Z43" s="154" t="str">
        <f>VLOOKUP(D43,TIPOLOGIA!A:F,5,0)</f>
        <v>TERRESTRE</v>
      </c>
      <c r="AA43" s="154" t="s">
        <v>887</v>
      </c>
      <c r="AB43" s="46">
        <v>1</v>
      </c>
      <c r="AC43" s="87">
        <f>IF(W43="SOPORTE_TELEFÓNICO",'BASE LIQUIDACION REDEBAN 2025'!$B$19,IF(AND(W43="VISITA_TÉCNICA",Y43="TIPO II"),'BASE LIQUIDACION REDEBAN 2025'!$B$18,'BASE LIQUIDACION REDEBAN 2025'!$B$17))</f>
        <v>35779.500569199998</v>
      </c>
      <c r="AD43" s="87">
        <v>0</v>
      </c>
      <c r="AE43" s="87">
        <f t="shared" si="0"/>
        <v>35779.500569199998</v>
      </c>
    </row>
    <row r="44" spans="1:31" s="105" customFormat="1" ht="13.15">
      <c r="A44" s="154" t="s">
        <v>80</v>
      </c>
      <c r="B44" s="154" t="str">
        <f>VLOOKUP(A44,'CENTRO DE COSTOS'!A:D,4,FALSE)</f>
        <v>JOSE MAURICIO HERNANDEZ ROJAS</v>
      </c>
      <c r="C44" s="154" t="str">
        <f>VLOOKUP(A44,'CENTRO DE COSTOS'!A:D,2,FALSE)</f>
        <v>0004-0001</v>
      </c>
      <c r="D44" s="154">
        <v>13140</v>
      </c>
      <c r="E44" s="154">
        <v>2532119</v>
      </c>
      <c r="F44" s="154">
        <v>77890</v>
      </c>
      <c r="G44" s="154" t="s">
        <v>8049</v>
      </c>
      <c r="H44" s="154" t="s">
        <v>303</v>
      </c>
      <c r="I44" s="154" t="s">
        <v>8490</v>
      </c>
      <c r="J44" s="154" t="s">
        <v>10185</v>
      </c>
      <c r="K44" s="154" t="s">
        <v>159</v>
      </c>
      <c r="L44" s="154" t="s">
        <v>10186</v>
      </c>
      <c r="M44" s="155">
        <v>45869.414583333331</v>
      </c>
      <c r="N44" s="155">
        <v>45870.602083333331</v>
      </c>
      <c r="O44" s="91"/>
      <c r="P44" s="154" t="s">
        <v>10063</v>
      </c>
      <c r="Q44" s="154" t="s">
        <v>10063</v>
      </c>
      <c r="R44" s="154" t="s">
        <v>2973</v>
      </c>
      <c r="S44" s="154" t="s">
        <v>2973</v>
      </c>
      <c r="T44" s="154" t="s">
        <v>8052</v>
      </c>
      <c r="U44" s="154" t="s">
        <v>9429</v>
      </c>
      <c r="V44" s="154" t="s">
        <v>10187</v>
      </c>
      <c r="W44" s="154" t="s">
        <v>2967</v>
      </c>
      <c r="X44" s="10"/>
      <c r="Y44" s="154" t="s">
        <v>28</v>
      </c>
      <c r="Z44" s="154" t="str">
        <f>VLOOKUP(D44,TIPOLOGIA!A:F,5,0)</f>
        <v>TERRESTRE</v>
      </c>
      <c r="AA44" s="154" t="s">
        <v>395</v>
      </c>
      <c r="AB44" s="46">
        <v>1</v>
      </c>
      <c r="AC44" s="87">
        <f>IF(W44="SOPORTE_TELEFÓNICO",'BASE LIQUIDACION REDEBAN 2025'!$B$19,IF(AND(W44="VISITA_TÉCNICA",Y44="TIPO II"),'BASE LIQUIDACION REDEBAN 2025'!$B$18,'BASE LIQUIDACION REDEBAN 2025'!$B$17))</f>
        <v>67654.12000000001</v>
      </c>
      <c r="AD44" s="87">
        <v>0</v>
      </c>
      <c r="AE44" s="87">
        <f t="shared" si="0"/>
        <v>67654.12000000001</v>
      </c>
    </row>
    <row r="45" spans="1:31" s="105" customFormat="1" ht="13.15">
      <c r="A45" s="154" t="s">
        <v>68</v>
      </c>
      <c r="B45" s="154" t="str">
        <f>VLOOKUP(A45,'CENTRO DE COSTOS'!A:D,4,FALSE)</f>
        <v>WILLIAM ASDRUBAL ROZO ROZO</v>
      </c>
      <c r="C45" s="154" t="str">
        <f>VLOOKUP(A45,'CENTRO DE COSTOS'!A:D,2,FALSE)</f>
        <v>0004-0004</v>
      </c>
      <c r="D45" s="154">
        <v>25754</v>
      </c>
      <c r="E45" s="154">
        <v>2531616</v>
      </c>
      <c r="F45" s="154">
        <v>37738</v>
      </c>
      <c r="G45" s="154" t="s">
        <v>8049</v>
      </c>
      <c r="H45" s="154" t="s">
        <v>470</v>
      </c>
      <c r="I45" s="154" t="s">
        <v>1138</v>
      </c>
      <c r="J45" s="154" t="s">
        <v>10188</v>
      </c>
      <c r="K45" s="154" t="s">
        <v>159</v>
      </c>
      <c r="L45" s="154" t="s">
        <v>10189</v>
      </c>
      <c r="M45" s="155">
        <v>45869.388194444444</v>
      </c>
      <c r="N45" s="155">
        <v>45870.603472222225</v>
      </c>
      <c r="O45" s="91"/>
      <c r="P45" s="154" t="s">
        <v>10063</v>
      </c>
      <c r="Q45" s="154" t="s">
        <v>10063</v>
      </c>
      <c r="R45" s="154" t="s">
        <v>2973</v>
      </c>
      <c r="S45" s="154" t="s">
        <v>2973</v>
      </c>
      <c r="T45" s="154" t="s">
        <v>8052</v>
      </c>
      <c r="U45" s="154" t="s">
        <v>9429</v>
      </c>
      <c r="V45" s="154" t="s">
        <v>10190</v>
      </c>
      <c r="W45" s="154" t="s">
        <v>2967</v>
      </c>
      <c r="X45" s="10"/>
      <c r="Y45" s="154" t="s">
        <v>25</v>
      </c>
      <c r="Z45" s="154" t="str">
        <f>VLOOKUP(D45,TIPOLOGIA!A:F,5,0)</f>
        <v>TERRESTRE</v>
      </c>
      <c r="AA45" s="154" t="s">
        <v>599</v>
      </c>
      <c r="AB45" s="46">
        <v>1</v>
      </c>
      <c r="AC45" s="87">
        <f>IF(W45="SOPORTE_TELEFÓNICO",'BASE LIQUIDACION REDEBAN 2025'!$B$19,IF(AND(W45="VISITA_TÉCNICA",Y45="TIPO II"),'BASE LIQUIDACION REDEBAN 2025'!$B$18,'BASE LIQUIDACION REDEBAN 2025'!$B$17))</f>
        <v>35779.500569199998</v>
      </c>
      <c r="AD45" s="87">
        <v>0</v>
      </c>
      <c r="AE45" s="87">
        <f t="shared" si="0"/>
        <v>35779.500569199998</v>
      </c>
    </row>
    <row r="46" spans="1:31" s="105" customFormat="1" ht="13.15">
      <c r="A46" s="154" t="s">
        <v>76</v>
      </c>
      <c r="B46" s="154" t="str">
        <f>VLOOKUP(A46,'CENTRO DE COSTOS'!A:D,4,FALSE)</f>
        <v>DIEGO FERNANDO HENAO CARDONA</v>
      </c>
      <c r="C46" s="154" t="str">
        <f>VLOOKUP(A46,'CENTRO DE COSTOS'!A:D,2,FALSE)</f>
        <v>0004-0003</v>
      </c>
      <c r="D46" s="154">
        <v>19110</v>
      </c>
      <c r="E46" s="154">
        <v>2530174</v>
      </c>
      <c r="F46" s="154">
        <v>70402</v>
      </c>
      <c r="G46" s="154" t="s">
        <v>8049</v>
      </c>
      <c r="H46" s="154" t="s">
        <v>258</v>
      </c>
      <c r="I46" s="154" t="s">
        <v>10191</v>
      </c>
      <c r="J46" s="154" t="s">
        <v>10192</v>
      </c>
      <c r="K46" s="154" t="s">
        <v>159</v>
      </c>
      <c r="L46" s="154" t="s">
        <v>10193</v>
      </c>
      <c r="M46" s="155">
        <v>45869.333333333336</v>
      </c>
      <c r="N46" s="155">
        <v>45870.604166666664</v>
      </c>
      <c r="O46" s="91"/>
      <c r="P46" s="154" t="s">
        <v>10063</v>
      </c>
      <c r="Q46" s="154" t="s">
        <v>10063</v>
      </c>
      <c r="R46" s="154" t="s">
        <v>200</v>
      </c>
      <c r="S46" s="154" t="s">
        <v>201</v>
      </c>
      <c r="T46" s="154" t="s">
        <v>8052</v>
      </c>
      <c r="U46" s="154" t="s">
        <v>9429</v>
      </c>
      <c r="V46" s="154" t="s">
        <v>10194</v>
      </c>
      <c r="W46" s="154" t="s">
        <v>2967</v>
      </c>
      <c r="X46" s="10"/>
      <c r="Y46" s="154" t="s">
        <v>28</v>
      </c>
      <c r="Z46" s="154" t="str">
        <f>VLOOKUP(D46,TIPOLOGIA!A:F,5,0)</f>
        <v>TERRESTRE</v>
      </c>
      <c r="AA46" s="154" t="s">
        <v>513</v>
      </c>
      <c r="AB46" s="46">
        <v>1</v>
      </c>
      <c r="AC46" s="87">
        <f>IF(W46="SOPORTE_TELEFÓNICO",'BASE LIQUIDACION REDEBAN 2025'!$B$19,IF(AND(W46="VISITA_TÉCNICA",Y46="TIPO II"),'BASE LIQUIDACION REDEBAN 2025'!$B$18,'BASE LIQUIDACION REDEBAN 2025'!$B$17))</f>
        <v>67654.12000000001</v>
      </c>
      <c r="AD46" s="87">
        <v>0</v>
      </c>
      <c r="AE46" s="87">
        <f t="shared" si="0"/>
        <v>67654.12000000001</v>
      </c>
    </row>
    <row r="47" spans="1:31" s="105" customFormat="1" ht="13.15">
      <c r="A47" s="154" t="s">
        <v>76</v>
      </c>
      <c r="B47" s="154" t="str">
        <f>VLOOKUP(A47,'CENTRO DE COSTOS'!A:D,4,FALSE)</f>
        <v>DIEGO FERNANDO HENAO CARDONA</v>
      </c>
      <c r="C47" s="154" t="str">
        <f>VLOOKUP(A47,'CENTRO DE COSTOS'!A:D,2,FALSE)</f>
        <v>0004-0003</v>
      </c>
      <c r="D47" s="154">
        <v>76890</v>
      </c>
      <c r="E47" s="154">
        <v>2524326</v>
      </c>
      <c r="F47" s="154">
        <v>59887</v>
      </c>
      <c r="G47" s="154" t="s">
        <v>8049</v>
      </c>
      <c r="H47" s="154" t="s">
        <v>227</v>
      </c>
      <c r="I47" s="154" t="s">
        <v>6901</v>
      </c>
      <c r="J47" s="154" t="s">
        <v>6902</v>
      </c>
      <c r="K47" s="154" t="s">
        <v>159</v>
      </c>
      <c r="L47" s="154" t="s">
        <v>10195</v>
      </c>
      <c r="M47" s="155">
        <v>45868.333333333336</v>
      </c>
      <c r="N47" s="155">
        <v>45870.606944444444</v>
      </c>
      <c r="O47" s="91"/>
      <c r="P47" s="154" t="s">
        <v>10063</v>
      </c>
      <c r="Q47" s="154" t="s">
        <v>10063</v>
      </c>
      <c r="R47" s="154" t="s">
        <v>2973</v>
      </c>
      <c r="S47" s="154" t="s">
        <v>2973</v>
      </c>
      <c r="T47" s="154" t="s">
        <v>8052</v>
      </c>
      <c r="U47" s="154" t="s">
        <v>9429</v>
      </c>
      <c r="V47" s="154" t="s">
        <v>10196</v>
      </c>
      <c r="W47" s="154" t="s">
        <v>2967</v>
      </c>
      <c r="X47" s="10"/>
      <c r="Y47" s="154" t="s">
        <v>28</v>
      </c>
      <c r="Z47" s="154" t="str">
        <f>VLOOKUP(D47,TIPOLOGIA!A:F,5,0)</f>
        <v>TERRESTRE</v>
      </c>
      <c r="AA47" s="154" t="s">
        <v>233</v>
      </c>
      <c r="AB47" s="46">
        <v>1</v>
      </c>
      <c r="AC47" s="87">
        <f>IF(W47="SOPORTE_TELEFÓNICO",'BASE LIQUIDACION REDEBAN 2025'!$B$19,IF(AND(W47="VISITA_TÉCNICA",Y47="TIPO II"),'BASE LIQUIDACION REDEBAN 2025'!$B$18,'BASE LIQUIDACION REDEBAN 2025'!$B$17))</f>
        <v>67654.12000000001</v>
      </c>
      <c r="AD47" s="87">
        <v>0</v>
      </c>
      <c r="AE47" s="87">
        <f t="shared" si="0"/>
        <v>67654.12000000001</v>
      </c>
    </row>
    <row r="48" spans="1:31" s="105" customFormat="1" ht="13.15">
      <c r="A48" s="154" t="s">
        <v>68</v>
      </c>
      <c r="B48" s="154" t="str">
        <f>VLOOKUP(A48,'CENTRO DE COSTOS'!A:D,4,FALSE)</f>
        <v>WILLIAM ASDRUBAL ROZO ROZO</v>
      </c>
      <c r="C48" s="154" t="str">
        <f>VLOOKUP(A48,'CENTRO DE COSTOS'!A:D,2,FALSE)</f>
        <v>0004-0004</v>
      </c>
      <c r="D48" s="154">
        <v>11001</v>
      </c>
      <c r="E48" s="154">
        <v>2523000</v>
      </c>
      <c r="F48" s="154">
        <v>34387</v>
      </c>
      <c r="G48" s="154" t="s">
        <v>8049</v>
      </c>
      <c r="H48" s="154" t="s">
        <v>470</v>
      </c>
      <c r="I48" s="154" t="s">
        <v>68</v>
      </c>
      <c r="J48" s="154" t="s">
        <v>10197</v>
      </c>
      <c r="K48" s="154" t="s">
        <v>159</v>
      </c>
      <c r="L48" s="154" t="s">
        <v>10198</v>
      </c>
      <c r="M48" s="155">
        <v>45867.668749999997</v>
      </c>
      <c r="N48" s="155">
        <v>45870.609722222223</v>
      </c>
      <c r="O48" s="91"/>
      <c r="P48" s="154" t="s">
        <v>10063</v>
      </c>
      <c r="Q48" s="154" t="s">
        <v>10063</v>
      </c>
      <c r="R48" s="154" t="s">
        <v>2973</v>
      </c>
      <c r="S48" s="154" t="s">
        <v>2973</v>
      </c>
      <c r="T48" s="154" t="s">
        <v>8052</v>
      </c>
      <c r="U48" s="154" t="s">
        <v>9429</v>
      </c>
      <c r="V48" s="154" t="s">
        <v>10199</v>
      </c>
      <c r="W48" s="154" t="s">
        <v>2967</v>
      </c>
      <c r="X48" s="10"/>
      <c r="Y48" s="154" t="s">
        <v>25</v>
      </c>
      <c r="Z48" s="154" t="str">
        <f>VLOOKUP(D48,TIPOLOGIA!A:F,5,0)</f>
        <v>TERRESTRE</v>
      </c>
      <c r="AA48" s="154" t="s">
        <v>573</v>
      </c>
      <c r="AB48" s="46">
        <v>1</v>
      </c>
      <c r="AC48" s="87">
        <f>IF(W48="SOPORTE_TELEFÓNICO",'BASE LIQUIDACION REDEBAN 2025'!$B$19,IF(AND(W48="VISITA_TÉCNICA",Y48="TIPO II"),'BASE LIQUIDACION REDEBAN 2025'!$B$18,'BASE LIQUIDACION REDEBAN 2025'!$B$17))</f>
        <v>35779.500569199998</v>
      </c>
      <c r="AD48" s="87">
        <v>0</v>
      </c>
      <c r="AE48" s="87">
        <f t="shared" si="0"/>
        <v>35779.500569199998</v>
      </c>
    </row>
    <row r="49" spans="1:31" s="105" customFormat="1" ht="13.15">
      <c r="A49" s="154" t="s">
        <v>60</v>
      </c>
      <c r="B49" s="154" t="str">
        <f>VLOOKUP(A49,'CENTRO DE COSTOS'!A:D,4,FALSE)</f>
        <v>JUAN SEBASTIÁN RÍOS CASTRILLÓN</v>
      </c>
      <c r="C49" s="154" t="str">
        <f>VLOOKUP(A49,'CENTRO DE COSTOS'!A:D,2,FALSE)</f>
        <v>0004-0005</v>
      </c>
      <c r="D49" s="154">
        <v>5837</v>
      </c>
      <c r="E49" s="154">
        <v>2513191</v>
      </c>
      <c r="F49" s="154">
        <v>58625</v>
      </c>
      <c r="G49" s="154" t="s">
        <v>8049</v>
      </c>
      <c r="H49" s="154" t="s">
        <v>197</v>
      </c>
      <c r="I49" s="154" t="s">
        <v>785</v>
      </c>
      <c r="J49" s="154" t="s">
        <v>10200</v>
      </c>
      <c r="K49" s="154" t="s">
        <v>159</v>
      </c>
      <c r="L49" s="154" t="s">
        <v>10201</v>
      </c>
      <c r="M49" s="155">
        <v>45866.493055555555</v>
      </c>
      <c r="N49" s="155">
        <v>45870.611805555556</v>
      </c>
      <c r="O49" s="91"/>
      <c r="P49" s="154" t="s">
        <v>10063</v>
      </c>
      <c r="Q49" s="154" t="s">
        <v>10063</v>
      </c>
      <c r="R49" s="154" t="s">
        <v>200</v>
      </c>
      <c r="S49" s="154" t="s">
        <v>201</v>
      </c>
      <c r="T49" s="154" t="s">
        <v>8052</v>
      </c>
      <c r="U49" s="154" t="s">
        <v>9429</v>
      </c>
      <c r="V49" s="154" t="s">
        <v>10202</v>
      </c>
      <c r="W49" s="154" t="s">
        <v>2967</v>
      </c>
      <c r="X49" s="10"/>
      <c r="Y49" s="154" t="s">
        <v>28</v>
      </c>
      <c r="Z49" s="154" t="str">
        <f>VLOOKUP(D49,TIPOLOGIA!A:F,5,0)</f>
        <v>TERRESTRE</v>
      </c>
      <c r="AA49" s="154" t="s">
        <v>636</v>
      </c>
      <c r="AB49" s="46">
        <v>1</v>
      </c>
      <c r="AC49" s="87">
        <f>IF(W49="SOPORTE_TELEFÓNICO",'BASE LIQUIDACION REDEBAN 2025'!$B$19,IF(AND(W49="VISITA_TÉCNICA",Y49="TIPO II"),'BASE LIQUIDACION REDEBAN 2025'!$B$18,'BASE LIQUIDACION REDEBAN 2025'!$B$17))</f>
        <v>67654.12000000001</v>
      </c>
      <c r="AD49" s="87">
        <v>0</v>
      </c>
      <c r="AE49" s="87">
        <f t="shared" si="0"/>
        <v>67654.12000000001</v>
      </c>
    </row>
    <row r="50" spans="1:31" s="105" customFormat="1" ht="13.15">
      <c r="A50" s="154" t="s">
        <v>68</v>
      </c>
      <c r="B50" s="154" t="str">
        <f>VLOOKUP(A50,'CENTRO DE COSTOS'!A:D,4,FALSE)</f>
        <v>WILLIAM ASDRUBAL ROZO ROZO</v>
      </c>
      <c r="C50" s="154" t="str">
        <f>VLOOKUP(A50,'CENTRO DE COSTOS'!A:D,2,FALSE)</f>
        <v>0004-0004</v>
      </c>
      <c r="D50" s="154">
        <v>11001</v>
      </c>
      <c r="E50" s="154">
        <v>2512298</v>
      </c>
      <c r="F50" s="154">
        <v>29455</v>
      </c>
      <c r="G50" s="154" t="s">
        <v>8049</v>
      </c>
      <c r="H50" s="154" t="s">
        <v>470</v>
      </c>
      <c r="I50" s="154" t="s">
        <v>68</v>
      </c>
      <c r="J50" s="154" t="s">
        <v>6319</v>
      </c>
      <c r="K50" s="154" t="s">
        <v>159</v>
      </c>
      <c r="L50" s="154" t="s">
        <v>10203</v>
      </c>
      <c r="M50" s="155">
        <v>45866.452777777777</v>
      </c>
      <c r="N50" s="155">
        <v>45870.613888888889</v>
      </c>
      <c r="O50" s="91"/>
      <c r="P50" s="154" t="s">
        <v>10063</v>
      </c>
      <c r="Q50" s="154" t="s">
        <v>10063</v>
      </c>
      <c r="R50" s="154" t="s">
        <v>220</v>
      </c>
      <c r="S50" s="154" t="s">
        <v>733</v>
      </c>
      <c r="T50" s="154" t="s">
        <v>8052</v>
      </c>
      <c r="U50" s="154" t="s">
        <v>9429</v>
      </c>
      <c r="V50" s="154" t="s">
        <v>10082</v>
      </c>
      <c r="W50" s="154" t="s">
        <v>2967</v>
      </c>
      <c r="X50" s="10"/>
      <c r="Y50" s="154" t="s">
        <v>25</v>
      </c>
      <c r="Z50" s="154" t="str">
        <f>VLOOKUP(D50,TIPOLOGIA!A:F,5,0)</f>
        <v>TERRESTRE</v>
      </c>
      <c r="AA50" s="154" t="s">
        <v>538</v>
      </c>
      <c r="AB50" s="46">
        <v>1</v>
      </c>
      <c r="AC50" s="87">
        <f>IF(W50="SOPORTE_TELEFÓNICO",'BASE LIQUIDACION REDEBAN 2025'!$B$19,IF(AND(W50="VISITA_TÉCNICA",Y50="TIPO II"),'BASE LIQUIDACION REDEBAN 2025'!$B$18,'BASE LIQUIDACION REDEBAN 2025'!$B$17))</f>
        <v>35779.500569199998</v>
      </c>
      <c r="AD50" s="87">
        <v>0</v>
      </c>
      <c r="AE50" s="87">
        <f t="shared" si="0"/>
        <v>35779.500569199998</v>
      </c>
    </row>
    <row r="51" spans="1:31" s="105" customFormat="1" ht="13.15">
      <c r="A51" s="154" t="s">
        <v>68</v>
      </c>
      <c r="B51" s="154" t="str">
        <f>VLOOKUP(A51,'CENTRO DE COSTOS'!A:D,4,FALSE)</f>
        <v>WILLIAM ASDRUBAL ROZO ROZO</v>
      </c>
      <c r="C51" s="154" t="str">
        <f>VLOOKUP(A51,'CENTRO DE COSTOS'!A:D,2,FALSE)</f>
        <v>0004-0004</v>
      </c>
      <c r="D51" s="154">
        <v>11001</v>
      </c>
      <c r="E51" s="154">
        <v>2532886</v>
      </c>
      <c r="F51" s="154">
        <v>62715</v>
      </c>
      <c r="G51" s="154" t="s">
        <v>8049</v>
      </c>
      <c r="H51" s="154" t="s">
        <v>470</v>
      </c>
      <c r="I51" s="154" t="s">
        <v>68</v>
      </c>
      <c r="J51" s="154" t="s">
        <v>10204</v>
      </c>
      <c r="K51" s="154" t="s">
        <v>159</v>
      </c>
      <c r="L51" s="154" t="s">
        <v>10205</v>
      </c>
      <c r="M51" s="155">
        <v>45869.466666666667</v>
      </c>
      <c r="N51" s="155">
        <v>45870.626388888886</v>
      </c>
      <c r="O51" s="91"/>
      <c r="P51" s="154" t="s">
        <v>10063</v>
      </c>
      <c r="Q51" s="154" t="s">
        <v>10063</v>
      </c>
      <c r="R51" s="154" t="s">
        <v>2973</v>
      </c>
      <c r="S51" s="154" t="s">
        <v>2973</v>
      </c>
      <c r="T51" s="154" t="s">
        <v>8052</v>
      </c>
      <c r="U51" s="154" t="s">
        <v>9429</v>
      </c>
      <c r="V51" s="154" t="s">
        <v>10206</v>
      </c>
      <c r="W51" s="154" t="s">
        <v>2967</v>
      </c>
      <c r="X51" s="10"/>
      <c r="Y51" s="154" t="s">
        <v>25</v>
      </c>
      <c r="Z51" s="154" t="str">
        <f>VLOOKUP(D51,TIPOLOGIA!A:F,5,0)</f>
        <v>TERRESTRE</v>
      </c>
      <c r="AA51" s="154" t="s">
        <v>573</v>
      </c>
      <c r="AB51" s="46">
        <v>1</v>
      </c>
      <c r="AC51" s="87">
        <f>IF(W51="SOPORTE_TELEFÓNICO",'BASE LIQUIDACION REDEBAN 2025'!$B$19,IF(AND(W51="VISITA_TÉCNICA",Y51="TIPO II"),'BASE LIQUIDACION REDEBAN 2025'!$B$18,'BASE LIQUIDACION REDEBAN 2025'!$B$17))</f>
        <v>35779.500569199998</v>
      </c>
      <c r="AD51" s="87">
        <v>0</v>
      </c>
      <c r="AE51" s="87">
        <f t="shared" si="0"/>
        <v>35779.500569199998</v>
      </c>
    </row>
    <row r="52" spans="1:31" s="105" customFormat="1" ht="13.15">
      <c r="A52" s="154" t="s">
        <v>68</v>
      </c>
      <c r="B52" s="154" t="str">
        <f>VLOOKUP(A52,'CENTRO DE COSTOS'!A:D,4,FALSE)</f>
        <v>WILLIAM ASDRUBAL ROZO ROZO</v>
      </c>
      <c r="C52" s="154" t="str">
        <f>VLOOKUP(A52,'CENTRO DE COSTOS'!A:D,2,FALSE)</f>
        <v>0004-0004</v>
      </c>
      <c r="D52" s="154">
        <v>11001</v>
      </c>
      <c r="E52" s="154">
        <v>2514153</v>
      </c>
      <c r="F52" s="154">
        <v>77123</v>
      </c>
      <c r="G52" s="154" t="s">
        <v>8049</v>
      </c>
      <c r="H52" s="154" t="s">
        <v>470</v>
      </c>
      <c r="I52" s="154" t="s">
        <v>68</v>
      </c>
      <c r="J52" s="154" t="s">
        <v>10207</v>
      </c>
      <c r="K52" s="154" t="s">
        <v>159</v>
      </c>
      <c r="L52" s="154" t="s">
        <v>10208</v>
      </c>
      <c r="M52" s="155">
        <v>45866.576388888891</v>
      </c>
      <c r="N52" s="155">
        <v>45870.628472222219</v>
      </c>
      <c r="O52" s="91"/>
      <c r="P52" s="154" t="s">
        <v>10063</v>
      </c>
      <c r="Q52" s="154" t="s">
        <v>10063</v>
      </c>
      <c r="R52" s="154" t="s">
        <v>2973</v>
      </c>
      <c r="S52" s="154" t="s">
        <v>2973</v>
      </c>
      <c r="T52" s="154" t="s">
        <v>8052</v>
      </c>
      <c r="U52" s="154" t="s">
        <v>9429</v>
      </c>
      <c r="V52" s="154" t="s">
        <v>10209</v>
      </c>
      <c r="W52" s="154" t="s">
        <v>2967</v>
      </c>
      <c r="X52" s="10"/>
      <c r="Y52" s="154" t="s">
        <v>25</v>
      </c>
      <c r="Z52" s="154" t="str">
        <f>VLOOKUP(D52,TIPOLOGIA!A:F,5,0)</f>
        <v>TERRESTRE</v>
      </c>
      <c r="AA52" s="154" t="s">
        <v>10210</v>
      </c>
      <c r="AB52" s="46">
        <v>2</v>
      </c>
      <c r="AC52" s="87">
        <f>IF(W52="SOPORTE_TELEFÓNICO",'BASE LIQUIDACION REDEBAN 2025'!$B$19,IF(AND(W52="VISITA_TÉCNICA",Y52="TIPO II"),'BASE LIQUIDACION REDEBAN 2025'!$B$18,'BASE LIQUIDACION REDEBAN 2025'!$B$17))</f>
        <v>35779.500569199998</v>
      </c>
      <c r="AD52" s="87">
        <v>0</v>
      </c>
      <c r="AE52" s="87">
        <f t="shared" si="0"/>
        <v>71559.001138399995</v>
      </c>
    </row>
    <row r="53" spans="1:31" s="105" customFormat="1" ht="13.15">
      <c r="A53" s="154" t="s">
        <v>68</v>
      </c>
      <c r="B53" s="154" t="str">
        <f>VLOOKUP(A53,'CENTRO DE COSTOS'!A:D,4,FALSE)</f>
        <v>WILLIAM ASDRUBAL ROZO ROZO</v>
      </c>
      <c r="C53" s="154" t="str">
        <f>VLOOKUP(A53,'CENTRO DE COSTOS'!A:D,2,FALSE)</f>
        <v>0004-0004</v>
      </c>
      <c r="D53" s="154">
        <v>25307</v>
      </c>
      <c r="E53" s="154">
        <v>2532646</v>
      </c>
      <c r="F53" s="154">
        <v>78487</v>
      </c>
      <c r="G53" s="154" t="s">
        <v>8049</v>
      </c>
      <c r="H53" s="154" t="s">
        <v>470</v>
      </c>
      <c r="I53" s="154" t="s">
        <v>5838</v>
      </c>
      <c r="J53" s="154" t="s">
        <v>10211</v>
      </c>
      <c r="K53" s="154" t="s">
        <v>159</v>
      </c>
      <c r="L53" s="154" t="s">
        <v>10212</v>
      </c>
      <c r="M53" s="155">
        <v>45869.447222222225</v>
      </c>
      <c r="N53" s="155">
        <v>45870.628472222219</v>
      </c>
      <c r="O53" s="91"/>
      <c r="P53" s="154" t="s">
        <v>10063</v>
      </c>
      <c r="Q53" s="154" t="s">
        <v>10063</v>
      </c>
      <c r="R53" s="154" t="s">
        <v>200</v>
      </c>
      <c r="S53" s="154" t="s">
        <v>739</v>
      </c>
      <c r="T53" s="154" t="s">
        <v>8052</v>
      </c>
      <c r="U53" s="154" t="s">
        <v>9429</v>
      </c>
      <c r="V53" s="154" t="s">
        <v>10213</v>
      </c>
      <c r="W53" s="154" t="s">
        <v>10144</v>
      </c>
      <c r="X53" s="10"/>
      <c r="Y53" s="154" t="s">
        <v>30</v>
      </c>
      <c r="Z53" s="154" t="str">
        <f>VLOOKUP(D53,TIPOLOGIA!A:F,5,0)</f>
        <v>TERRESTRE</v>
      </c>
      <c r="AA53" s="154">
        <v>0</v>
      </c>
      <c r="AB53" s="46">
        <v>0</v>
      </c>
      <c r="AC53" s="87">
        <f>IF(W53="SOPORTE_TELEFÓNICO",'BASE LIQUIDACION REDEBAN 2025'!$B$19,IF(AND(W53="VISITA_TÉCNICA",Y53="TIPO II"),'BASE LIQUIDACION REDEBAN 2025'!$B$18,'BASE LIQUIDACION REDEBAN 2025'!$B$17))</f>
        <v>35779.500569199998</v>
      </c>
      <c r="AD53" s="87">
        <v>0</v>
      </c>
      <c r="AE53" s="87">
        <f t="shared" si="0"/>
        <v>35779.500569199998</v>
      </c>
    </row>
    <row r="54" spans="1:31" s="105" customFormat="1" ht="13.15">
      <c r="A54" s="154" t="s">
        <v>68</v>
      </c>
      <c r="B54" s="154" t="str">
        <f>VLOOKUP(A54,'CENTRO DE COSTOS'!A:D,4,FALSE)</f>
        <v>WILLIAM ASDRUBAL ROZO ROZO</v>
      </c>
      <c r="C54" s="154" t="str">
        <f>VLOOKUP(A54,'CENTRO DE COSTOS'!A:D,2,FALSE)</f>
        <v>0004-0004</v>
      </c>
      <c r="D54" s="154">
        <v>11001</v>
      </c>
      <c r="E54" s="154">
        <v>2522783</v>
      </c>
      <c r="F54" s="154">
        <v>15745</v>
      </c>
      <c r="G54" s="154" t="s">
        <v>8049</v>
      </c>
      <c r="H54" s="154" t="s">
        <v>470</v>
      </c>
      <c r="I54" s="154" t="s">
        <v>68</v>
      </c>
      <c r="J54" s="154" t="s">
        <v>10214</v>
      </c>
      <c r="K54" s="154" t="s">
        <v>159</v>
      </c>
      <c r="L54" s="154" t="s">
        <v>10215</v>
      </c>
      <c r="M54" s="155">
        <v>45867.665277777778</v>
      </c>
      <c r="N54" s="155">
        <v>45870.630555555559</v>
      </c>
      <c r="O54" s="91"/>
      <c r="P54" s="154" t="s">
        <v>10063</v>
      </c>
      <c r="Q54" s="154" t="s">
        <v>10063</v>
      </c>
      <c r="R54" s="154" t="s">
        <v>220</v>
      </c>
      <c r="S54" s="154" t="s">
        <v>733</v>
      </c>
      <c r="T54" s="154" t="s">
        <v>8052</v>
      </c>
      <c r="U54" s="154" t="s">
        <v>9429</v>
      </c>
      <c r="V54" s="154" t="s">
        <v>10082</v>
      </c>
      <c r="W54" s="154" t="s">
        <v>2967</v>
      </c>
      <c r="X54" s="10"/>
      <c r="Y54" s="154" t="s">
        <v>25</v>
      </c>
      <c r="Z54" s="154" t="str">
        <f>VLOOKUP(D54,TIPOLOGIA!A:F,5,0)</f>
        <v>TERRESTRE</v>
      </c>
      <c r="AA54" s="154" t="s">
        <v>538</v>
      </c>
      <c r="AB54" s="46">
        <v>1</v>
      </c>
      <c r="AC54" s="87">
        <f>IF(W54="SOPORTE_TELEFÓNICO",'BASE LIQUIDACION REDEBAN 2025'!$B$19,IF(AND(W54="VISITA_TÉCNICA",Y54="TIPO II"),'BASE LIQUIDACION REDEBAN 2025'!$B$18,'BASE LIQUIDACION REDEBAN 2025'!$B$17))</f>
        <v>35779.500569199998</v>
      </c>
      <c r="AD54" s="87">
        <v>0</v>
      </c>
      <c r="AE54" s="87">
        <f t="shared" si="0"/>
        <v>35779.500569199998</v>
      </c>
    </row>
    <row r="55" spans="1:31" s="105" customFormat="1" ht="13.15">
      <c r="A55" s="154" t="s">
        <v>76</v>
      </c>
      <c r="B55" s="154" t="str">
        <f>VLOOKUP(A55,'CENTRO DE COSTOS'!A:D,4,FALSE)</f>
        <v>DIEGO FERNANDO HENAO CARDONA</v>
      </c>
      <c r="C55" s="154" t="str">
        <f>VLOOKUP(A55,'CENTRO DE COSTOS'!A:D,2,FALSE)</f>
        <v>0004-0003</v>
      </c>
      <c r="D55" s="154">
        <v>19532</v>
      </c>
      <c r="E55" s="154">
        <v>2529379</v>
      </c>
      <c r="F55" s="154">
        <v>79400</v>
      </c>
      <c r="G55" s="154" t="s">
        <v>8049</v>
      </c>
      <c r="H55" s="154" t="s">
        <v>258</v>
      </c>
      <c r="I55" s="154" t="s">
        <v>575</v>
      </c>
      <c r="J55" s="154" t="s">
        <v>10216</v>
      </c>
      <c r="K55" s="154" t="s">
        <v>159</v>
      </c>
      <c r="L55" s="154" t="s">
        <v>10217</v>
      </c>
      <c r="M55" s="155">
        <v>45868.684027777781</v>
      </c>
      <c r="N55" s="155">
        <v>45870.634027777778</v>
      </c>
      <c r="O55" s="91"/>
      <c r="P55" s="154" t="s">
        <v>10063</v>
      </c>
      <c r="Q55" s="154" t="s">
        <v>10063</v>
      </c>
      <c r="R55" s="154" t="s">
        <v>2973</v>
      </c>
      <c r="S55" s="154" t="s">
        <v>2973</v>
      </c>
      <c r="T55" s="154" t="s">
        <v>8052</v>
      </c>
      <c r="U55" s="154" t="s">
        <v>9429</v>
      </c>
      <c r="V55" s="154" t="s">
        <v>10218</v>
      </c>
      <c r="W55" s="154" t="s">
        <v>10144</v>
      </c>
      <c r="X55" s="10"/>
      <c r="Y55" s="154" t="s">
        <v>32</v>
      </c>
      <c r="Z55" s="154" t="str">
        <f>VLOOKUP(D55,TIPOLOGIA!A:F,5,0)</f>
        <v>TERRESTRE</v>
      </c>
      <c r="AA55" s="154">
        <v>0</v>
      </c>
      <c r="AB55" s="46">
        <v>0</v>
      </c>
      <c r="AC55" s="87">
        <f>IF(W55="SOPORTE_TELEFÓNICO",'BASE LIQUIDACION REDEBAN 2025'!$B$19,IF(AND(W55="VISITA_TÉCNICA",Y55="TIPO II"),'BASE LIQUIDACION REDEBAN 2025'!$B$18,'BASE LIQUIDACION REDEBAN 2025'!$B$17))</f>
        <v>35779.500569199998</v>
      </c>
      <c r="AD55" s="87">
        <v>0</v>
      </c>
      <c r="AE55" s="87">
        <f t="shared" si="0"/>
        <v>35779.500569199998</v>
      </c>
    </row>
    <row r="56" spans="1:31" s="105" customFormat="1" ht="13.15">
      <c r="A56" s="154" t="s">
        <v>68</v>
      </c>
      <c r="B56" s="154" t="str">
        <f>VLOOKUP(A56,'CENTRO DE COSTOS'!A:D,4,FALSE)</f>
        <v>WILLIAM ASDRUBAL ROZO ROZO</v>
      </c>
      <c r="C56" s="154" t="str">
        <f>VLOOKUP(A56,'CENTRO DE COSTOS'!A:D,2,FALSE)</f>
        <v>0004-0004</v>
      </c>
      <c r="D56" s="154">
        <v>11001</v>
      </c>
      <c r="E56" s="154">
        <v>2534012</v>
      </c>
      <c r="F56" s="154">
        <v>27650</v>
      </c>
      <c r="G56" s="154" t="s">
        <v>8049</v>
      </c>
      <c r="H56" s="154" t="s">
        <v>470</v>
      </c>
      <c r="I56" s="154" t="s">
        <v>68</v>
      </c>
      <c r="J56" s="154" t="s">
        <v>10219</v>
      </c>
      <c r="K56" s="154" t="s">
        <v>159</v>
      </c>
      <c r="L56" s="154" t="s">
        <v>10220</v>
      </c>
      <c r="M56" s="155">
        <v>45869.568055555559</v>
      </c>
      <c r="N56" s="155">
        <v>45870.636805555558</v>
      </c>
      <c r="O56" s="91"/>
      <c r="P56" s="154" t="s">
        <v>10063</v>
      </c>
      <c r="Q56" s="154" t="s">
        <v>10063</v>
      </c>
      <c r="R56" s="154" t="s">
        <v>2973</v>
      </c>
      <c r="S56" s="154" t="s">
        <v>2973</v>
      </c>
      <c r="T56" s="154" t="s">
        <v>8052</v>
      </c>
      <c r="U56" s="154" t="s">
        <v>9429</v>
      </c>
      <c r="V56" s="154" t="s">
        <v>10221</v>
      </c>
      <c r="W56" s="154" t="s">
        <v>2967</v>
      </c>
      <c r="X56" s="10"/>
      <c r="Y56" s="154" t="s">
        <v>25</v>
      </c>
      <c r="Z56" s="154" t="str">
        <f>VLOOKUP(D56,TIPOLOGIA!A:F,5,0)</f>
        <v>TERRESTRE</v>
      </c>
      <c r="AA56" s="154" t="s">
        <v>573</v>
      </c>
      <c r="AB56" s="46">
        <v>1</v>
      </c>
      <c r="AC56" s="87">
        <f>IF(W56="SOPORTE_TELEFÓNICO",'BASE LIQUIDACION REDEBAN 2025'!$B$19,IF(AND(W56="VISITA_TÉCNICA",Y56="TIPO II"),'BASE LIQUIDACION REDEBAN 2025'!$B$18,'BASE LIQUIDACION REDEBAN 2025'!$B$17))</f>
        <v>35779.500569199998</v>
      </c>
      <c r="AD56" s="87">
        <v>0</v>
      </c>
      <c r="AE56" s="87">
        <f t="shared" si="0"/>
        <v>35779.500569199998</v>
      </c>
    </row>
    <row r="57" spans="1:31" s="105" customFormat="1" ht="13.15">
      <c r="A57" s="154" t="s">
        <v>96</v>
      </c>
      <c r="B57" s="154" t="str">
        <f>VLOOKUP(A57,'CENTRO DE COSTOS'!A:D,4,FALSE)</f>
        <v>JOSE MAURICIO HERNANDEZ ROJAS</v>
      </c>
      <c r="C57" s="154" t="str">
        <f>VLOOKUP(A57,'CENTRO DE COSTOS'!A:D,2,FALSE)</f>
        <v>0004-0001</v>
      </c>
      <c r="D57" s="154">
        <v>44001</v>
      </c>
      <c r="E57" s="154">
        <v>2524507</v>
      </c>
      <c r="F57" s="154">
        <v>75209</v>
      </c>
      <c r="G57" s="154" t="s">
        <v>8049</v>
      </c>
      <c r="H57" s="154" t="s">
        <v>1719</v>
      </c>
      <c r="I57" s="154" t="s">
        <v>1720</v>
      </c>
      <c r="J57" s="154" t="s">
        <v>10222</v>
      </c>
      <c r="K57" s="154" t="s">
        <v>159</v>
      </c>
      <c r="L57" s="154" t="s">
        <v>10223</v>
      </c>
      <c r="M57" s="155">
        <v>45868.333333333336</v>
      </c>
      <c r="N57" s="155">
        <v>45870.63958333333</v>
      </c>
      <c r="O57" s="91"/>
      <c r="P57" s="154" t="s">
        <v>10063</v>
      </c>
      <c r="Q57" s="154" t="s">
        <v>10063</v>
      </c>
      <c r="R57" s="154" t="s">
        <v>220</v>
      </c>
      <c r="S57" s="154" t="s">
        <v>221</v>
      </c>
      <c r="T57" s="154" t="s">
        <v>8052</v>
      </c>
      <c r="U57" s="154" t="s">
        <v>9429</v>
      </c>
      <c r="V57" s="154" t="s">
        <v>10224</v>
      </c>
      <c r="W57" s="154" t="s">
        <v>10144</v>
      </c>
      <c r="X57" s="10"/>
      <c r="Y57" s="154" t="s">
        <v>30</v>
      </c>
      <c r="Z57" s="154" t="str">
        <f>VLOOKUP(D57,TIPOLOGIA!A:F,5,0)</f>
        <v>TERRESTRE</v>
      </c>
      <c r="AA57" s="154">
        <v>0</v>
      </c>
      <c r="AB57" s="46">
        <v>0</v>
      </c>
      <c r="AC57" s="87">
        <f>IF(W57="SOPORTE_TELEFÓNICO",'BASE LIQUIDACION REDEBAN 2025'!$B$19,IF(AND(W57="VISITA_TÉCNICA",Y57="TIPO II"),'BASE LIQUIDACION REDEBAN 2025'!$B$18,'BASE LIQUIDACION REDEBAN 2025'!$B$17))</f>
        <v>35779.500569199998</v>
      </c>
      <c r="AD57" s="87">
        <v>0</v>
      </c>
      <c r="AE57" s="87">
        <f t="shared" si="0"/>
        <v>35779.500569199998</v>
      </c>
    </row>
    <row r="58" spans="1:31" s="105" customFormat="1" ht="13.15">
      <c r="A58" s="154" t="s">
        <v>101</v>
      </c>
      <c r="B58" s="154" t="str">
        <f>VLOOKUP(A58,'CENTRO DE COSTOS'!A:D,4,FALSE)</f>
        <v>KEVIN ALEXIS CORZO BUSTOS</v>
      </c>
      <c r="C58" s="154" t="str">
        <f>VLOOKUP(A58,'CENTRO DE COSTOS'!A:D,2,FALSE)</f>
        <v>0004-0007</v>
      </c>
      <c r="D58" s="154">
        <v>85001</v>
      </c>
      <c r="E58" s="154">
        <v>2519322</v>
      </c>
      <c r="F58" s="154">
        <v>74497</v>
      </c>
      <c r="G58" s="154" t="s">
        <v>8049</v>
      </c>
      <c r="H58" s="154" t="s">
        <v>189</v>
      </c>
      <c r="I58" s="154" t="s">
        <v>101</v>
      </c>
      <c r="J58" s="154" t="s">
        <v>10225</v>
      </c>
      <c r="K58" s="154" t="s">
        <v>159</v>
      </c>
      <c r="L58" s="154" t="s">
        <v>10226</v>
      </c>
      <c r="M58" s="155">
        <v>45867.42291666667</v>
      </c>
      <c r="N58" s="155">
        <v>45870.644444444442</v>
      </c>
      <c r="O58" s="91"/>
      <c r="P58" s="154" t="s">
        <v>10063</v>
      </c>
      <c r="Q58" s="154" t="s">
        <v>10063</v>
      </c>
      <c r="R58" s="154" t="s">
        <v>2973</v>
      </c>
      <c r="S58" s="154" t="s">
        <v>2973</v>
      </c>
      <c r="T58" s="154" t="s">
        <v>8052</v>
      </c>
      <c r="U58" s="154" t="s">
        <v>9429</v>
      </c>
      <c r="V58" s="154" t="s">
        <v>10227</v>
      </c>
      <c r="W58" s="154" t="s">
        <v>10144</v>
      </c>
      <c r="X58" s="10"/>
      <c r="Y58" s="154" t="s">
        <v>25</v>
      </c>
      <c r="Z58" s="154" t="str">
        <f>VLOOKUP(D58,TIPOLOGIA!A:F,5,0)</f>
        <v>TERRESTRE</v>
      </c>
      <c r="AA58" s="154" t="s">
        <v>194</v>
      </c>
      <c r="AB58" s="46">
        <v>0</v>
      </c>
      <c r="AC58" s="87">
        <f>IF(W58="SOPORTE_TELEFÓNICO",'BASE LIQUIDACION REDEBAN 2025'!$B$19,IF(AND(W58="VISITA_TÉCNICA",Y58="TIPO II"),'BASE LIQUIDACION REDEBAN 2025'!$B$18,'BASE LIQUIDACION REDEBAN 2025'!$B$17))</f>
        <v>35779.500569199998</v>
      </c>
      <c r="AD58" s="87">
        <v>0</v>
      </c>
      <c r="AE58" s="87">
        <f t="shared" si="0"/>
        <v>35779.500569199998</v>
      </c>
    </row>
    <row r="59" spans="1:31" s="105" customFormat="1" ht="13.15">
      <c r="A59" s="154" t="s">
        <v>98</v>
      </c>
      <c r="B59" s="154" t="str">
        <f>VLOOKUP(A59,'CENTRO DE COSTOS'!A:D,4,FALSE)</f>
        <v>MIGUEL JULIÁN HERNÁNDEZ GUARÍN</v>
      </c>
      <c r="C59" s="154" t="str">
        <f>VLOOKUP(A59,'CENTRO DE COSTOS'!A:D,2,FALSE)</f>
        <v>0004-0008</v>
      </c>
      <c r="D59" s="154">
        <v>15204</v>
      </c>
      <c r="E59" s="154">
        <v>2539478</v>
      </c>
      <c r="F59" s="154">
        <v>40733</v>
      </c>
      <c r="G59" s="154" t="s">
        <v>8049</v>
      </c>
      <c r="H59" s="154" t="s">
        <v>241</v>
      </c>
      <c r="I59" s="154" t="s">
        <v>3196</v>
      </c>
      <c r="J59" s="154" t="s">
        <v>3197</v>
      </c>
      <c r="K59" s="154" t="s">
        <v>159</v>
      </c>
      <c r="L59" s="154" t="s">
        <v>10228</v>
      </c>
      <c r="M59" s="155">
        <v>45870.475694444445</v>
      </c>
      <c r="N59" s="155">
        <v>45870.65625</v>
      </c>
      <c r="O59" s="91"/>
      <c r="P59" s="154" t="s">
        <v>10063</v>
      </c>
      <c r="Q59" s="154" t="s">
        <v>10063</v>
      </c>
      <c r="R59" s="154" t="s">
        <v>200</v>
      </c>
      <c r="S59" s="154" t="s">
        <v>201</v>
      </c>
      <c r="T59" s="154" t="s">
        <v>8052</v>
      </c>
      <c r="U59" s="154" t="s">
        <v>9429</v>
      </c>
      <c r="V59" s="154" t="s">
        <v>10135</v>
      </c>
      <c r="W59" s="154" t="s">
        <v>2967</v>
      </c>
      <c r="X59" s="10"/>
      <c r="Y59" s="154" t="s">
        <v>28</v>
      </c>
      <c r="Z59" s="154" t="str">
        <f>VLOOKUP(D59,TIPOLOGIA!A:F,5,0)</f>
        <v>TERRESTRE</v>
      </c>
      <c r="AA59" s="154" t="s">
        <v>623</v>
      </c>
      <c r="AB59" s="46">
        <v>1</v>
      </c>
      <c r="AC59" s="87">
        <f>IF(W59="SOPORTE_TELEFÓNICO",'BASE LIQUIDACION REDEBAN 2025'!$B$19,IF(AND(W59="VISITA_TÉCNICA",Y59="TIPO II"),'BASE LIQUIDACION REDEBAN 2025'!$B$18,'BASE LIQUIDACION REDEBAN 2025'!$B$17))</f>
        <v>67654.12000000001</v>
      </c>
      <c r="AD59" s="87">
        <v>0</v>
      </c>
      <c r="AE59" s="87">
        <f t="shared" si="0"/>
        <v>67654.12000000001</v>
      </c>
    </row>
    <row r="60" spans="1:31" s="105" customFormat="1" ht="13.15">
      <c r="A60" s="154" t="s">
        <v>72</v>
      </c>
      <c r="B60" s="154" t="str">
        <f>VLOOKUP(A60,'CENTRO DE COSTOS'!A:D,4,FALSE)</f>
        <v>MIGUEL JULIÁN HERNÁNDEZ GUARÍN</v>
      </c>
      <c r="C60" s="154" t="str">
        <f>VLOOKUP(A60,'CENTRO DE COSTOS'!A:D,2,FALSE)</f>
        <v>0004-0008</v>
      </c>
      <c r="D60" s="154">
        <v>68001</v>
      </c>
      <c r="E60" s="154">
        <v>2539634</v>
      </c>
      <c r="F60" s="154">
        <v>63068</v>
      </c>
      <c r="G60" s="154" t="s">
        <v>8049</v>
      </c>
      <c r="H60" s="154" t="s">
        <v>820</v>
      </c>
      <c r="I60" s="154" t="s">
        <v>72</v>
      </c>
      <c r="J60" s="154" t="s">
        <v>10229</v>
      </c>
      <c r="K60" s="154" t="s">
        <v>159</v>
      </c>
      <c r="L60" s="154" t="s">
        <v>10230</v>
      </c>
      <c r="M60" s="155">
        <v>45870.477083333331</v>
      </c>
      <c r="N60" s="155">
        <v>45870.657638888886</v>
      </c>
      <c r="O60" s="91"/>
      <c r="P60" s="154" t="s">
        <v>10063</v>
      </c>
      <c r="Q60" s="154" t="s">
        <v>10063</v>
      </c>
      <c r="R60" s="154" t="s">
        <v>200</v>
      </c>
      <c r="S60" s="154" t="s">
        <v>201</v>
      </c>
      <c r="T60" s="154" t="s">
        <v>8052</v>
      </c>
      <c r="U60" s="154" t="s">
        <v>9429</v>
      </c>
      <c r="V60" s="154" t="s">
        <v>10231</v>
      </c>
      <c r="W60" s="154" t="s">
        <v>2967</v>
      </c>
      <c r="X60" s="10"/>
      <c r="Y60" s="154" t="s">
        <v>25</v>
      </c>
      <c r="Z60" s="154" t="str">
        <f>VLOOKUP(D60,TIPOLOGIA!A:F,5,0)</f>
        <v>TERRESTRE</v>
      </c>
      <c r="AA60" s="154" t="s">
        <v>1016</v>
      </c>
      <c r="AB60" s="46">
        <v>1</v>
      </c>
      <c r="AC60" s="87">
        <f>IF(W60="SOPORTE_TELEFÓNICO",'BASE LIQUIDACION REDEBAN 2025'!$B$19,IF(AND(W60="VISITA_TÉCNICA",Y60="TIPO II"),'BASE LIQUIDACION REDEBAN 2025'!$B$18,'BASE LIQUIDACION REDEBAN 2025'!$B$17))</f>
        <v>35779.500569199998</v>
      </c>
      <c r="AD60" s="87">
        <v>0</v>
      </c>
      <c r="AE60" s="87">
        <f t="shared" si="0"/>
        <v>35779.500569199998</v>
      </c>
    </row>
    <row r="61" spans="1:31" s="105" customFormat="1" ht="13.15">
      <c r="A61" s="154" t="s">
        <v>72</v>
      </c>
      <c r="B61" s="154" t="str">
        <f>VLOOKUP(A61,'CENTRO DE COSTOS'!A:D,4,FALSE)</f>
        <v>MIGUEL JULIÁN HERNÁNDEZ GUARÍN</v>
      </c>
      <c r="C61" s="154" t="str">
        <f>VLOOKUP(A61,'CENTRO DE COSTOS'!A:D,2,FALSE)</f>
        <v>0004-0008</v>
      </c>
      <c r="D61" s="154">
        <v>68001</v>
      </c>
      <c r="E61" s="154">
        <v>2536089</v>
      </c>
      <c r="F61" s="154">
        <v>71257</v>
      </c>
      <c r="G61" s="154" t="s">
        <v>8049</v>
      </c>
      <c r="H61" s="154" t="s">
        <v>820</v>
      </c>
      <c r="I61" s="154" t="s">
        <v>72</v>
      </c>
      <c r="J61" s="154" t="s">
        <v>10232</v>
      </c>
      <c r="K61" s="154" t="s">
        <v>159</v>
      </c>
      <c r="L61" s="154" t="s">
        <v>10233</v>
      </c>
      <c r="M61" s="155">
        <v>45869.739583333336</v>
      </c>
      <c r="N61" s="155">
        <v>45870.660416666666</v>
      </c>
      <c r="O61" s="91"/>
      <c r="P61" s="154" t="s">
        <v>10063</v>
      </c>
      <c r="Q61" s="154" t="s">
        <v>10063</v>
      </c>
      <c r="R61" s="154" t="s">
        <v>200</v>
      </c>
      <c r="S61" s="154" t="s">
        <v>739</v>
      </c>
      <c r="T61" s="154" t="s">
        <v>8052</v>
      </c>
      <c r="U61" s="154" t="s">
        <v>9429</v>
      </c>
      <c r="V61" s="154" t="s">
        <v>10234</v>
      </c>
      <c r="W61" s="154" t="s">
        <v>2967</v>
      </c>
      <c r="X61" s="10"/>
      <c r="Y61" s="154" t="s">
        <v>25</v>
      </c>
      <c r="Z61" s="154" t="str">
        <f>VLOOKUP(D61,TIPOLOGIA!A:F,5,0)</f>
        <v>TERRESTRE</v>
      </c>
      <c r="AA61" s="154" t="s">
        <v>957</v>
      </c>
      <c r="AB61" s="46">
        <v>1</v>
      </c>
      <c r="AC61" s="87">
        <f>IF(W61="SOPORTE_TELEFÓNICO",'BASE LIQUIDACION REDEBAN 2025'!$B$19,IF(AND(W61="VISITA_TÉCNICA",Y61="TIPO II"),'BASE LIQUIDACION REDEBAN 2025'!$B$18,'BASE LIQUIDACION REDEBAN 2025'!$B$17))</f>
        <v>35779.500569199998</v>
      </c>
      <c r="AD61" s="87">
        <v>0</v>
      </c>
      <c r="AE61" s="87">
        <f t="shared" si="0"/>
        <v>35779.500569199998</v>
      </c>
    </row>
    <row r="62" spans="1:31" s="105" customFormat="1" ht="13.15">
      <c r="A62" s="154" t="s">
        <v>68</v>
      </c>
      <c r="B62" s="154" t="str">
        <f>VLOOKUP(A62,'CENTRO DE COSTOS'!A:D,4,FALSE)</f>
        <v>WILLIAM ASDRUBAL ROZO ROZO</v>
      </c>
      <c r="C62" s="154" t="str">
        <f>VLOOKUP(A62,'CENTRO DE COSTOS'!A:D,2,FALSE)</f>
        <v>0004-0004</v>
      </c>
      <c r="D62" s="154">
        <v>11001</v>
      </c>
      <c r="E62" s="154">
        <v>2535580</v>
      </c>
      <c r="F62" s="154">
        <v>79534</v>
      </c>
      <c r="G62" s="154" t="s">
        <v>8049</v>
      </c>
      <c r="H62" s="154" t="s">
        <v>470</v>
      </c>
      <c r="I62" s="154" t="s">
        <v>68</v>
      </c>
      <c r="J62" s="154" t="s">
        <v>10235</v>
      </c>
      <c r="K62" s="154" t="s">
        <v>159</v>
      </c>
      <c r="L62" s="154" t="s">
        <v>10236</v>
      </c>
      <c r="M62" s="155">
        <v>45869.694444444445</v>
      </c>
      <c r="N62" s="155">
        <v>45870.663888888892</v>
      </c>
      <c r="O62" s="91"/>
      <c r="P62" s="154" t="s">
        <v>10063</v>
      </c>
      <c r="Q62" s="154" t="s">
        <v>10063</v>
      </c>
      <c r="R62" s="154" t="s">
        <v>2973</v>
      </c>
      <c r="S62" s="154" t="s">
        <v>2973</v>
      </c>
      <c r="T62" s="154" t="s">
        <v>8052</v>
      </c>
      <c r="U62" s="154" t="s">
        <v>9429</v>
      </c>
      <c r="V62" s="154" t="s">
        <v>10184</v>
      </c>
      <c r="W62" s="154" t="s">
        <v>2967</v>
      </c>
      <c r="X62" s="10"/>
      <c r="Y62" s="154" t="s">
        <v>25</v>
      </c>
      <c r="Z62" s="154" t="str">
        <f>VLOOKUP(D62,TIPOLOGIA!A:F,5,0)</f>
        <v>TERRESTRE</v>
      </c>
      <c r="AA62" s="154" t="s">
        <v>887</v>
      </c>
      <c r="AB62" s="46">
        <v>1</v>
      </c>
      <c r="AC62" s="87">
        <f>IF(W62="SOPORTE_TELEFÓNICO",'BASE LIQUIDACION REDEBAN 2025'!$B$19,IF(AND(W62="VISITA_TÉCNICA",Y62="TIPO II"),'BASE LIQUIDACION REDEBAN 2025'!$B$18,'BASE LIQUIDACION REDEBAN 2025'!$B$17))</f>
        <v>35779.500569199998</v>
      </c>
      <c r="AD62" s="87">
        <v>0</v>
      </c>
      <c r="AE62" s="87">
        <f t="shared" si="0"/>
        <v>35779.500569199998</v>
      </c>
    </row>
    <row r="63" spans="1:31" s="105" customFormat="1" ht="13.15">
      <c r="A63" s="154" t="s">
        <v>81</v>
      </c>
      <c r="B63" s="154" t="str">
        <f>VLOOKUP(A63,'CENTRO DE COSTOS'!A:D,4,FALSE)</f>
        <v>MIGUEL JULIÁN HERNÁNDEZ GUARÍN</v>
      </c>
      <c r="C63" s="154" t="str">
        <f>VLOOKUP(A63,'CENTRO DE COSTOS'!A:D,2,FALSE)</f>
        <v>0004-0008</v>
      </c>
      <c r="D63" s="154">
        <v>54001</v>
      </c>
      <c r="E63" s="154">
        <v>2529990</v>
      </c>
      <c r="F63" s="154">
        <v>60340</v>
      </c>
      <c r="G63" s="154" t="s">
        <v>8049</v>
      </c>
      <c r="H63" s="154" t="s">
        <v>317</v>
      </c>
      <c r="I63" s="154" t="s">
        <v>81</v>
      </c>
      <c r="J63" s="154" t="s">
        <v>10237</v>
      </c>
      <c r="K63" s="154" t="s">
        <v>159</v>
      </c>
      <c r="L63" s="154" t="s">
        <v>10238</v>
      </c>
      <c r="M63" s="155">
        <v>45869.333333333336</v>
      </c>
      <c r="N63" s="155">
        <v>45870.665277777778</v>
      </c>
      <c r="O63" s="91"/>
      <c r="P63" s="154" t="s">
        <v>10063</v>
      </c>
      <c r="Q63" s="154" t="s">
        <v>10063</v>
      </c>
      <c r="R63" s="154" t="s">
        <v>2973</v>
      </c>
      <c r="S63" s="154" t="s">
        <v>2973</v>
      </c>
      <c r="T63" s="154" t="s">
        <v>8052</v>
      </c>
      <c r="U63" s="154" t="s">
        <v>9429</v>
      </c>
      <c r="V63" s="154" t="s">
        <v>10239</v>
      </c>
      <c r="W63" s="154" t="s">
        <v>2967</v>
      </c>
      <c r="X63" s="10"/>
      <c r="Y63" s="154" t="s">
        <v>25</v>
      </c>
      <c r="Z63" s="154" t="str">
        <f>VLOOKUP(D63,TIPOLOGIA!A:F,5,0)</f>
        <v>TERRESTRE</v>
      </c>
      <c r="AA63" s="154" t="s">
        <v>1496</v>
      </c>
      <c r="AB63" s="46">
        <v>1</v>
      </c>
      <c r="AC63" s="87">
        <f>IF(W63="SOPORTE_TELEFÓNICO",'BASE LIQUIDACION REDEBAN 2025'!$B$19,IF(AND(W63="VISITA_TÉCNICA",Y63="TIPO II"),'BASE LIQUIDACION REDEBAN 2025'!$B$18,'BASE LIQUIDACION REDEBAN 2025'!$B$17))</f>
        <v>35779.500569199998</v>
      </c>
      <c r="AD63" s="87">
        <v>0</v>
      </c>
      <c r="AE63" s="87">
        <f t="shared" si="0"/>
        <v>35779.500569199998</v>
      </c>
    </row>
    <row r="64" spans="1:31" s="105" customFormat="1" ht="13.15">
      <c r="A64" s="154" t="s">
        <v>91</v>
      </c>
      <c r="B64" s="154" t="str">
        <f>VLOOKUP(A64,'CENTRO DE COSTOS'!A:D,4,FALSE)</f>
        <v>JOSE MAURICIO HERNANDEZ ROJAS</v>
      </c>
      <c r="C64" s="154" t="str">
        <f>VLOOKUP(A64,'CENTRO DE COSTOS'!A:D,2,FALSE)</f>
        <v>0004-0001</v>
      </c>
      <c r="D64" s="154">
        <v>23417</v>
      </c>
      <c r="E64" s="154">
        <v>2529067</v>
      </c>
      <c r="F64" s="154">
        <v>77626</v>
      </c>
      <c r="G64" s="154" t="s">
        <v>8049</v>
      </c>
      <c r="H64" s="154" t="s">
        <v>421</v>
      </c>
      <c r="I64" s="154" t="s">
        <v>661</v>
      </c>
      <c r="J64" s="154" t="s">
        <v>10240</v>
      </c>
      <c r="K64" s="154" t="s">
        <v>159</v>
      </c>
      <c r="L64" s="154" t="s">
        <v>10241</v>
      </c>
      <c r="M64" s="155">
        <v>45868.661805555559</v>
      </c>
      <c r="N64" s="155">
        <v>45870.666666666664</v>
      </c>
      <c r="O64" s="91"/>
      <c r="P64" s="154" t="s">
        <v>10063</v>
      </c>
      <c r="Q64" s="154" t="s">
        <v>10063</v>
      </c>
      <c r="R64" s="154" t="s">
        <v>2973</v>
      </c>
      <c r="S64" s="154" t="s">
        <v>2973</v>
      </c>
      <c r="T64" s="154" t="s">
        <v>8052</v>
      </c>
      <c r="U64" s="154" t="s">
        <v>9429</v>
      </c>
      <c r="V64" s="154" t="s">
        <v>10242</v>
      </c>
      <c r="W64" s="154" t="s">
        <v>2967</v>
      </c>
      <c r="X64" s="10"/>
      <c r="Y64" s="154" t="s">
        <v>28</v>
      </c>
      <c r="Z64" s="154" t="str">
        <f>VLOOKUP(D64,TIPOLOGIA!A:F,5,0)</f>
        <v>TERRESTRE</v>
      </c>
      <c r="AA64" s="154" t="s">
        <v>1227</v>
      </c>
      <c r="AB64" s="46">
        <v>1</v>
      </c>
      <c r="AC64" s="87">
        <f>IF(W64="SOPORTE_TELEFÓNICO",'BASE LIQUIDACION REDEBAN 2025'!$B$19,IF(AND(W64="VISITA_TÉCNICA",Y64="TIPO II"),'BASE LIQUIDACION REDEBAN 2025'!$B$18,'BASE LIQUIDACION REDEBAN 2025'!$B$17))</f>
        <v>67654.12000000001</v>
      </c>
      <c r="AD64" s="87">
        <v>0</v>
      </c>
      <c r="AE64" s="87">
        <f t="shared" si="0"/>
        <v>67654.12000000001</v>
      </c>
    </row>
    <row r="65" spans="1:31" s="105" customFormat="1" ht="13.15">
      <c r="A65" s="154" t="s">
        <v>76</v>
      </c>
      <c r="B65" s="154" t="str">
        <f>VLOOKUP(A65,'CENTRO DE COSTOS'!A:D,4,FALSE)</f>
        <v>DIEGO FERNANDO HENAO CARDONA</v>
      </c>
      <c r="C65" s="154" t="str">
        <f>VLOOKUP(A65,'CENTRO DE COSTOS'!A:D,2,FALSE)</f>
        <v>0004-0003</v>
      </c>
      <c r="D65" s="154">
        <v>19110</v>
      </c>
      <c r="E65" s="154">
        <v>2524364</v>
      </c>
      <c r="F65" s="154">
        <v>37308</v>
      </c>
      <c r="G65" s="154" t="s">
        <v>8049</v>
      </c>
      <c r="H65" s="154" t="s">
        <v>258</v>
      </c>
      <c r="I65" s="154" t="s">
        <v>10191</v>
      </c>
      <c r="J65" s="154" t="s">
        <v>10243</v>
      </c>
      <c r="K65" s="154" t="s">
        <v>159</v>
      </c>
      <c r="L65" s="154" t="s">
        <v>10244</v>
      </c>
      <c r="M65" s="155">
        <v>45868.345833333333</v>
      </c>
      <c r="N65" s="155">
        <v>45870.667361111111</v>
      </c>
      <c r="O65" s="91"/>
      <c r="P65" s="154" t="s">
        <v>10063</v>
      </c>
      <c r="Q65" s="154" t="s">
        <v>10063</v>
      </c>
      <c r="R65" s="154" t="s">
        <v>2973</v>
      </c>
      <c r="S65" s="154" t="s">
        <v>2973</v>
      </c>
      <c r="T65" s="154" t="s">
        <v>8052</v>
      </c>
      <c r="U65" s="154" t="s">
        <v>9429</v>
      </c>
      <c r="V65" s="154" t="s">
        <v>10245</v>
      </c>
      <c r="W65" s="154" t="s">
        <v>2967</v>
      </c>
      <c r="X65" s="10"/>
      <c r="Y65" s="154" t="s">
        <v>28</v>
      </c>
      <c r="Z65" s="154" t="str">
        <f>VLOOKUP(D65,TIPOLOGIA!A:F,5,0)</f>
        <v>TERRESTRE</v>
      </c>
      <c r="AA65" s="154" t="s">
        <v>513</v>
      </c>
      <c r="AB65" s="46">
        <v>1</v>
      </c>
      <c r="AC65" s="87">
        <f>IF(W65="SOPORTE_TELEFÓNICO",'BASE LIQUIDACION REDEBAN 2025'!$B$19,IF(AND(W65="VISITA_TÉCNICA",Y65="TIPO II"),'BASE LIQUIDACION REDEBAN 2025'!$B$18,'BASE LIQUIDACION REDEBAN 2025'!$B$17))</f>
        <v>67654.12000000001</v>
      </c>
      <c r="AD65" s="87">
        <v>0</v>
      </c>
      <c r="AE65" s="87">
        <f t="shared" si="0"/>
        <v>67654.12000000001</v>
      </c>
    </row>
    <row r="66" spans="1:31" s="105" customFormat="1" ht="13.15">
      <c r="A66" s="154" t="s">
        <v>101</v>
      </c>
      <c r="B66" s="154" t="str">
        <f>VLOOKUP(A66,'CENTRO DE COSTOS'!A:D,4,FALSE)</f>
        <v>KEVIN ALEXIS CORZO BUSTOS</v>
      </c>
      <c r="C66" s="154" t="str">
        <f>VLOOKUP(A66,'CENTRO DE COSTOS'!A:D,2,FALSE)</f>
        <v>0004-0007</v>
      </c>
      <c r="D66" s="154">
        <v>85250</v>
      </c>
      <c r="E66" s="154">
        <v>2511279</v>
      </c>
      <c r="F66" s="154">
        <v>78557</v>
      </c>
      <c r="G66" s="154" t="s">
        <v>8049</v>
      </c>
      <c r="H66" s="154" t="s">
        <v>189</v>
      </c>
      <c r="I66" s="154" t="s">
        <v>975</v>
      </c>
      <c r="J66" s="154" t="s">
        <v>10246</v>
      </c>
      <c r="K66" s="154" t="s">
        <v>159</v>
      </c>
      <c r="L66" s="154" t="s">
        <v>10247</v>
      </c>
      <c r="M66" s="155">
        <v>45866.404861111114</v>
      </c>
      <c r="N66" s="155">
        <v>45870.670138888891</v>
      </c>
      <c r="O66" s="91"/>
      <c r="P66" s="154" t="s">
        <v>10063</v>
      </c>
      <c r="Q66" s="154" t="s">
        <v>10063</v>
      </c>
      <c r="R66" s="154" t="s">
        <v>2973</v>
      </c>
      <c r="S66" s="154" t="s">
        <v>2973</v>
      </c>
      <c r="T66" s="154" t="s">
        <v>8052</v>
      </c>
      <c r="U66" s="154" t="s">
        <v>9429</v>
      </c>
      <c r="V66" s="154" t="s">
        <v>10248</v>
      </c>
      <c r="W66" s="154" t="s">
        <v>10144</v>
      </c>
      <c r="X66" s="10"/>
      <c r="Y66" s="154" t="s">
        <v>28</v>
      </c>
      <c r="Z66" s="154" t="str">
        <f>VLOOKUP(D66,TIPOLOGIA!A:F,5,0)</f>
        <v>TERRESTRE</v>
      </c>
      <c r="AA66" s="154" t="s">
        <v>194</v>
      </c>
      <c r="AB66" s="46">
        <v>0</v>
      </c>
      <c r="AC66" s="87">
        <f>IF(W66="SOPORTE_TELEFÓNICO",'BASE LIQUIDACION REDEBAN 2025'!$B$19,IF(AND(W66="VISITA_TÉCNICA",Y66="TIPO II"),'BASE LIQUIDACION REDEBAN 2025'!$B$18,'BASE LIQUIDACION REDEBAN 2025'!$B$17))</f>
        <v>35779.500569199998</v>
      </c>
      <c r="AD66" s="87">
        <v>0</v>
      </c>
      <c r="AE66" s="87">
        <f t="shared" si="0"/>
        <v>35779.500569199998</v>
      </c>
    </row>
    <row r="67" spans="1:31" s="105" customFormat="1" ht="13.15">
      <c r="A67" s="154" t="s">
        <v>86</v>
      </c>
      <c r="B67" s="154" t="str">
        <f>VLOOKUP(A67,'CENTRO DE COSTOS'!A:D,4,FALSE)</f>
        <v>KEVIN ALEXIS CORZO BUSTOS</v>
      </c>
      <c r="C67" s="154" t="str">
        <f>VLOOKUP(A67,'CENTRO DE COSTOS'!A:D,2,FALSE)</f>
        <v>0004-0007</v>
      </c>
      <c r="D67" s="154">
        <v>73001</v>
      </c>
      <c r="E67" s="154">
        <v>2533170</v>
      </c>
      <c r="F67" s="154">
        <v>75021</v>
      </c>
      <c r="G67" s="154" t="s">
        <v>8049</v>
      </c>
      <c r="H67" s="154" t="s">
        <v>703</v>
      </c>
      <c r="I67" s="154" t="s">
        <v>86</v>
      </c>
      <c r="J67" s="154" t="s">
        <v>10249</v>
      </c>
      <c r="K67" s="154" t="s">
        <v>159</v>
      </c>
      <c r="L67" s="154" t="s">
        <v>10250</v>
      </c>
      <c r="M67" s="155">
        <v>45869.477083333331</v>
      </c>
      <c r="N67" s="155">
        <v>45870.671527777777</v>
      </c>
      <c r="O67" s="91"/>
      <c r="P67" s="154" t="s">
        <v>10063</v>
      </c>
      <c r="Q67" s="154" t="s">
        <v>10063</v>
      </c>
      <c r="R67" s="154" t="s">
        <v>200</v>
      </c>
      <c r="S67" s="154" t="s">
        <v>739</v>
      </c>
      <c r="T67" s="154" t="s">
        <v>8052</v>
      </c>
      <c r="U67" s="154" t="s">
        <v>9429</v>
      </c>
      <c r="V67" s="154" t="s">
        <v>10251</v>
      </c>
      <c r="W67" s="154" t="s">
        <v>2967</v>
      </c>
      <c r="X67" s="10"/>
      <c r="Y67" s="154" t="s">
        <v>25</v>
      </c>
      <c r="Z67" s="154" t="str">
        <f>VLOOKUP(D67,TIPOLOGIA!A:F,5,0)</f>
        <v>TERRESTRE</v>
      </c>
      <c r="AA67" s="154" t="s">
        <v>708</v>
      </c>
      <c r="AB67" s="46">
        <v>1</v>
      </c>
      <c r="AC67" s="87">
        <f>IF(W67="SOPORTE_TELEFÓNICO",'BASE LIQUIDACION REDEBAN 2025'!$B$19,IF(AND(W67="VISITA_TÉCNICA",Y67="TIPO II"),'BASE LIQUIDACION REDEBAN 2025'!$B$18,'BASE LIQUIDACION REDEBAN 2025'!$B$17))</f>
        <v>35779.500569199998</v>
      </c>
      <c r="AD67" s="87">
        <v>0</v>
      </c>
      <c r="AE67" s="87">
        <f t="shared" ref="AE67:AE130" si="1">IF(W67="VISITA_TÉCNICA",AC67*AB67,AC67)</f>
        <v>35779.500569199998</v>
      </c>
    </row>
    <row r="68" spans="1:31" s="105" customFormat="1" ht="13.15">
      <c r="A68" s="154" t="s">
        <v>76</v>
      </c>
      <c r="B68" s="154" t="str">
        <f>VLOOKUP(A68,'CENTRO DE COSTOS'!A:D,4,FALSE)</f>
        <v>DIEGO FERNANDO HENAO CARDONA</v>
      </c>
      <c r="C68" s="154" t="str">
        <f>VLOOKUP(A68,'CENTRO DE COSTOS'!A:D,2,FALSE)</f>
        <v>0004-0003</v>
      </c>
      <c r="D68" s="154">
        <v>76001</v>
      </c>
      <c r="E68" s="154">
        <v>2538154</v>
      </c>
      <c r="F68" s="154">
        <v>63182</v>
      </c>
      <c r="G68" s="154" t="s">
        <v>8049</v>
      </c>
      <c r="H68" s="154" t="s">
        <v>227</v>
      </c>
      <c r="I68" s="154" t="s">
        <v>76</v>
      </c>
      <c r="J68" s="154" t="s">
        <v>10252</v>
      </c>
      <c r="K68" s="154" t="s">
        <v>159</v>
      </c>
      <c r="L68" s="154" t="s">
        <v>10253</v>
      </c>
      <c r="M68" s="155">
        <v>45870.398611111108</v>
      </c>
      <c r="N68" s="155">
        <v>45870.674305555556</v>
      </c>
      <c r="O68" s="91"/>
      <c r="P68" s="154" t="s">
        <v>10063</v>
      </c>
      <c r="Q68" s="154" t="s">
        <v>10063</v>
      </c>
      <c r="R68" s="154" t="s">
        <v>220</v>
      </c>
      <c r="S68" s="154" t="s">
        <v>8370</v>
      </c>
      <c r="T68" s="154" t="s">
        <v>8052</v>
      </c>
      <c r="U68" s="154" t="s">
        <v>9429</v>
      </c>
      <c r="V68" s="154" t="s">
        <v>10254</v>
      </c>
      <c r="W68" s="154" t="s">
        <v>2967</v>
      </c>
      <c r="X68" s="10"/>
      <c r="Y68" s="154" t="s">
        <v>25</v>
      </c>
      <c r="Z68" s="154" t="str">
        <f>VLOOKUP(D68,TIPOLOGIA!A:F,5,0)</f>
        <v>TERRESTRE</v>
      </c>
      <c r="AA68" s="154" t="s">
        <v>1442</v>
      </c>
      <c r="AB68" s="46">
        <v>1</v>
      </c>
      <c r="AC68" s="87">
        <f>IF(W68="SOPORTE_TELEFÓNICO",'BASE LIQUIDACION REDEBAN 2025'!$B$19,IF(AND(W68="VISITA_TÉCNICA",Y68="TIPO II"),'BASE LIQUIDACION REDEBAN 2025'!$B$18,'BASE LIQUIDACION REDEBAN 2025'!$B$17))</f>
        <v>35779.500569199998</v>
      </c>
      <c r="AD68" s="87">
        <v>0</v>
      </c>
      <c r="AE68" s="87">
        <f t="shared" si="1"/>
        <v>35779.500569199998</v>
      </c>
    </row>
    <row r="69" spans="1:31" s="105" customFormat="1" ht="13.15">
      <c r="A69" s="154" t="s">
        <v>68</v>
      </c>
      <c r="B69" s="154" t="str">
        <f>VLOOKUP(A69,'CENTRO DE COSTOS'!A:D,4,FALSE)</f>
        <v>WILLIAM ASDRUBAL ROZO ROZO</v>
      </c>
      <c r="C69" s="154" t="str">
        <f>VLOOKUP(A69,'CENTRO DE COSTOS'!A:D,2,FALSE)</f>
        <v>0004-0004</v>
      </c>
      <c r="D69" s="154">
        <v>11001</v>
      </c>
      <c r="E69" s="154">
        <v>2529662</v>
      </c>
      <c r="F69" s="154">
        <v>31639</v>
      </c>
      <c r="G69" s="154" t="s">
        <v>8049</v>
      </c>
      <c r="H69" s="154" t="s">
        <v>470</v>
      </c>
      <c r="I69" s="154" t="s">
        <v>68</v>
      </c>
      <c r="J69" s="154" t="s">
        <v>10255</v>
      </c>
      <c r="K69" s="154" t="s">
        <v>159</v>
      </c>
      <c r="L69" s="154" t="s">
        <v>10256</v>
      </c>
      <c r="M69" s="155">
        <v>45868.697222222225</v>
      </c>
      <c r="N69" s="155">
        <v>45870.675694444442</v>
      </c>
      <c r="O69" s="91"/>
      <c r="P69" s="154" t="s">
        <v>10063</v>
      </c>
      <c r="Q69" s="154" t="s">
        <v>10063</v>
      </c>
      <c r="R69" s="154" t="s">
        <v>2973</v>
      </c>
      <c r="S69" s="154" t="s">
        <v>2973</v>
      </c>
      <c r="T69" s="154" t="s">
        <v>8052</v>
      </c>
      <c r="U69" s="154" t="s">
        <v>9429</v>
      </c>
      <c r="V69" s="154" t="s">
        <v>10184</v>
      </c>
      <c r="W69" s="154" t="s">
        <v>2967</v>
      </c>
      <c r="X69" s="10"/>
      <c r="Y69" s="154" t="s">
        <v>25</v>
      </c>
      <c r="Z69" s="154" t="str">
        <f>VLOOKUP(D69,TIPOLOGIA!A:F,5,0)</f>
        <v>TERRESTRE</v>
      </c>
      <c r="AA69" s="154" t="s">
        <v>887</v>
      </c>
      <c r="AB69" s="46">
        <v>1</v>
      </c>
      <c r="AC69" s="87">
        <f>IF(W69="SOPORTE_TELEFÓNICO",'BASE LIQUIDACION REDEBAN 2025'!$B$19,IF(AND(W69="VISITA_TÉCNICA",Y69="TIPO II"),'BASE LIQUIDACION REDEBAN 2025'!$B$18,'BASE LIQUIDACION REDEBAN 2025'!$B$17))</f>
        <v>35779.500569199998</v>
      </c>
      <c r="AD69" s="87">
        <v>0</v>
      </c>
      <c r="AE69" s="87">
        <f t="shared" si="1"/>
        <v>35779.500569199998</v>
      </c>
    </row>
    <row r="70" spans="1:31" s="105" customFormat="1" ht="13.15">
      <c r="A70" s="154" t="s">
        <v>90</v>
      </c>
      <c r="B70" s="154" t="str">
        <f>VLOOKUP(A70,'CENTRO DE COSTOS'!A:D,4,FALSE)</f>
        <v>JUAN SEBASTIÁN RÍOS CASTRILLÓN</v>
      </c>
      <c r="C70" s="154" t="str">
        <f>VLOOKUP(A70,'CENTRO DE COSTOS'!A:D,2,FALSE)</f>
        <v>0004-0005</v>
      </c>
      <c r="D70" s="154">
        <v>5376</v>
      </c>
      <c r="E70" s="154">
        <v>2521037</v>
      </c>
      <c r="F70" s="154">
        <v>79331</v>
      </c>
      <c r="G70" s="154" t="s">
        <v>8049</v>
      </c>
      <c r="H70" s="154" t="s">
        <v>197</v>
      </c>
      <c r="I70" s="154" t="s">
        <v>1651</v>
      </c>
      <c r="J70" s="154" t="s">
        <v>10257</v>
      </c>
      <c r="K70" s="154" t="s">
        <v>159</v>
      </c>
      <c r="L70" s="154" t="s">
        <v>10258</v>
      </c>
      <c r="M70" s="155">
        <v>45867.526388888888</v>
      </c>
      <c r="N70" s="155">
        <v>45870.677777777775</v>
      </c>
      <c r="O70" s="91"/>
      <c r="P70" s="154" t="s">
        <v>10063</v>
      </c>
      <c r="Q70" s="154" t="s">
        <v>10063</v>
      </c>
      <c r="R70" s="154" t="s">
        <v>2973</v>
      </c>
      <c r="S70" s="154" t="s">
        <v>2973</v>
      </c>
      <c r="T70" s="154" t="s">
        <v>8052</v>
      </c>
      <c r="U70" s="154" t="s">
        <v>9429</v>
      </c>
      <c r="V70" s="154" t="s">
        <v>10259</v>
      </c>
      <c r="W70" s="154" t="s">
        <v>2967</v>
      </c>
      <c r="X70" s="10"/>
      <c r="Y70" s="154" t="s">
        <v>28</v>
      </c>
      <c r="Z70" s="154" t="str">
        <f>VLOOKUP(D70,TIPOLOGIA!A:F,5,0)</f>
        <v>TERRESTRE</v>
      </c>
      <c r="AA70" s="154" t="s">
        <v>3158</v>
      </c>
      <c r="AB70" s="46">
        <v>1</v>
      </c>
      <c r="AC70" s="87">
        <f>IF(W70="SOPORTE_TELEFÓNICO",'BASE LIQUIDACION REDEBAN 2025'!$B$19,IF(AND(W70="VISITA_TÉCNICA",Y70="TIPO II"),'BASE LIQUIDACION REDEBAN 2025'!$B$18,'BASE LIQUIDACION REDEBAN 2025'!$B$17))</f>
        <v>67654.12000000001</v>
      </c>
      <c r="AD70" s="87">
        <v>0</v>
      </c>
      <c r="AE70" s="87">
        <f t="shared" si="1"/>
        <v>67654.12000000001</v>
      </c>
    </row>
    <row r="71" spans="1:31" s="105" customFormat="1" ht="13.15">
      <c r="A71" s="154" t="s">
        <v>101</v>
      </c>
      <c r="B71" s="154" t="str">
        <f>VLOOKUP(A71,'CENTRO DE COSTOS'!A:D,4,FALSE)</f>
        <v>KEVIN ALEXIS CORZO BUSTOS</v>
      </c>
      <c r="C71" s="154" t="str">
        <f>VLOOKUP(A71,'CENTRO DE COSTOS'!A:D,2,FALSE)</f>
        <v>0004-0007</v>
      </c>
      <c r="D71" s="154">
        <v>85001</v>
      </c>
      <c r="E71" s="154">
        <v>2532494</v>
      </c>
      <c r="F71" s="154">
        <v>76523</v>
      </c>
      <c r="G71" s="154" t="s">
        <v>8049</v>
      </c>
      <c r="H71" s="154" t="s">
        <v>189</v>
      </c>
      <c r="I71" s="154" t="s">
        <v>101</v>
      </c>
      <c r="J71" s="154" t="s">
        <v>10260</v>
      </c>
      <c r="K71" s="154" t="s">
        <v>159</v>
      </c>
      <c r="L71" s="154" t="s">
        <v>10261</v>
      </c>
      <c r="M71" s="155">
        <v>45869.447222222225</v>
      </c>
      <c r="N71" s="155">
        <v>45870.688888888886</v>
      </c>
      <c r="O71" s="91"/>
      <c r="P71" s="154" t="s">
        <v>10063</v>
      </c>
      <c r="Q71" s="154" t="s">
        <v>10063</v>
      </c>
      <c r="R71" s="154" t="s">
        <v>2973</v>
      </c>
      <c r="S71" s="154" t="s">
        <v>2973</v>
      </c>
      <c r="T71" s="154" t="s">
        <v>8052</v>
      </c>
      <c r="U71" s="154" t="s">
        <v>9429</v>
      </c>
      <c r="V71" s="154" t="s">
        <v>10262</v>
      </c>
      <c r="W71" s="154" t="s">
        <v>10144</v>
      </c>
      <c r="X71" s="10"/>
      <c r="Y71" s="154" t="s">
        <v>25</v>
      </c>
      <c r="Z71" s="154" t="str">
        <f>VLOOKUP(D71,TIPOLOGIA!A:F,5,0)</f>
        <v>TERRESTRE</v>
      </c>
      <c r="AA71" s="154" t="s">
        <v>194</v>
      </c>
      <c r="AB71" s="46">
        <v>0</v>
      </c>
      <c r="AC71" s="87">
        <f>IF(W71="SOPORTE_TELEFÓNICO",'BASE LIQUIDACION REDEBAN 2025'!$B$19,IF(AND(W71="VISITA_TÉCNICA",Y71="TIPO II"),'BASE LIQUIDACION REDEBAN 2025'!$B$18,'BASE LIQUIDACION REDEBAN 2025'!$B$17))</f>
        <v>35779.500569199998</v>
      </c>
      <c r="AD71" s="87">
        <v>0</v>
      </c>
      <c r="AE71" s="87">
        <f t="shared" si="1"/>
        <v>35779.500569199998</v>
      </c>
    </row>
    <row r="72" spans="1:31" s="105" customFormat="1" ht="13.15">
      <c r="A72" s="154" t="s">
        <v>72</v>
      </c>
      <c r="B72" s="154" t="str">
        <f>VLOOKUP(A72,'CENTRO DE COSTOS'!A:D,4,FALSE)</f>
        <v>MIGUEL JULIÁN HERNÁNDEZ GUARÍN</v>
      </c>
      <c r="C72" s="154" t="str">
        <f>VLOOKUP(A72,'CENTRO DE COSTOS'!A:D,2,FALSE)</f>
        <v>0004-0008</v>
      </c>
      <c r="D72" s="154">
        <v>68615</v>
      </c>
      <c r="E72" s="154">
        <v>2517980</v>
      </c>
      <c r="F72" s="154">
        <v>61459</v>
      </c>
      <c r="G72" s="154" t="s">
        <v>8049</v>
      </c>
      <c r="H72" s="154" t="s">
        <v>820</v>
      </c>
      <c r="I72" s="154" t="s">
        <v>2998</v>
      </c>
      <c r="J72" s="154" t="s">
        <v>10263</v>
      </c>
      <c r="K72" s="154" t="s">
        <v>159</v>
      </c>
      <c r="L72" s="154" t="s">
        <v>10264</v>
      </c>
      <c r="M72" s="155">
        <v>45867.362500000003</v>
      </c>
      <c r="N72" s="155">
        <v>45870.697916666664</v>
      </c>
      <c r="O72" s="91"/>
      <c r="P72" s="154" t="s">
        <v>10063</v>
      </c>
      <c r="Q72" s="154" t="s">
        <v>10063</v>
      </c>
      <c r="R72" s="154" t="s">
        <v>2973</v>
      </c>
      <c r="S72" s="154" t="s">
        <v>2973</v>
      </c>
      <c r="T72" s="154" t="s">
        <v>8052</v>
      </c>
      <c r="U72" s="154" t="s">
        <v>9429</v>
      </c>
      <c r="V72" s="154" t="s">
        <v>10265</v>
      </c>
      <c r="W72" s="154" t="s">
        <v>10144</v>
      </c>
      <c r="X72" s="10"/>
      <c r="Y72" s="154" t="s">
        <v>28</v>
      </c>
      <c r="Z72" s="154" t="str">
        <f>VLOOKUP(D72,TIPOLOGIA!A:F,5,0)</f>
        <v>TERRESTRE</v>
      </c>
      <c r="AA72" s="154" t="s">
        <v>323</v>
      </c>
      <c r="AB72" s="46">
        <v>0</v>
      </c>
      <c r="AC72" s="87">
        <f>IF(W72="SOPORTE_TELEFÓNICO",'BASE LIQUIDACION REDEBAN 2025'!$B$19,IF(AND(W72="VISITA_TÉCNICA",Y72="TIPO II"),'BASE LIQUIDACION REDEBAN 2025'!$B$18,'BASE LIQUIDACION REDEBAN 2025'!$B$17))</f>
        <v>35779.500569199998</v>
      </c>
      <c r="AD72" s="87">
        <v>0</v>
      </c>
      <c r="AE72" s="87">
        <f t="shared" si="1"/>
        <v>35779.500569199998</v>
      </c>
    </row>
    <row r="73" spans="1:31" s="105" customFormat="1" ht="13.15">
      <c r="A73" s="154" t="s">
        <v>68</v>
      </c>
      <c r="B73" s="154" t="str">
        <f>VLOOKUP(A73,'CENTRO DE COSTOS'!A:D,4,FALSE)</f>
        <v>WILLIAM ASDRUBAL ROZO ROZO</v>
      </c>
      <c r="C73" s="154" t="str">
        <f>VLOOKUP(A73,'CENTRO DE COSTOS'!A:D,2,FALSE)</f>
        <v>0004-0004</v>
      </c>
      <c r="D73" s="154">
        <v>25754</v>
      </c>
      <c r="E73" s="154">
        <v>2534963</v>
      </c>
      <c r="F73" s="154">
        <v>32985</v>
      </c>
      <c r="G73" s="154" t="s">
        <v>8049</v>
      </c>
      <c r="H73" s="154" t="s">
        <v>470</v>
      </c>
      <c r="I73" s="154" t="s">
        <v>1138</v>
      </c>
      <c r="J73" s="154" t="s">
        <v>10266</v>
      </c>
      <c r="K73" s="154" t="s">
        <v>159</v>
      </c>
      <c r="L73" s="154" t="s">
        <v>10267</v>
      </c>
      <c r="M73" s="155">
        <v>45869.648611111108</v>
      </c>
      <c r="N73" s="155">
        <v>45870.699305555558</v>
      </c>
      <c r="O73" s="91"/>
      <c r="P73" s="154" t="s">
        <v>10063</v>
      </c>
      <c r="Q73" s="154" t="s">
        <v>10063</v>
      </c>
      <c r="R73" s="154" t="s">
        <v>2973</v>
      </c>
      <c r="S73" s="154" t="s">
        <v>2973</v>
      </c>
      <c r="T73" s="154" t="s">
        <v>8052</v>
      </c>
      <c r="U73" s="154" t="s">
        <v>9429</v>
      </c>
      <c r="V73" s="154" t="s">
        <v>10268</v>
      </c>
      <c r="W73" s="154" t="s">
        <v>2967</v>
      </c>
      <c r="X73" s="10"/>
      <c r="Y73" s="154" t="s">
        <v>25</v>
      </c>
      <c r="Z73" s="154" t="str">
        <f>VLOOKUP(D73,TIPOLOGIA!A:F,5,0)</f>
        <v>TERRESTRE</v>
      </c>
      <c r="AA73" s="154" t="s">
        <v>1029</v>
      </c>
      <c r="AB73" s="46">
        <v>1</v>
      </c>
      <c r="AC73" s="87">
        <f>IF(W73="SOPORTE_TELEFÓNICO",'BASE LIQUIDACION REDEBAN 2025'!$B$19,IF(AND(W73="VISITA_TÉCNICA",Y73="TIPO II"),'BASE LIQUIDACION REDEBAN 2025'!$B$18,'BASE LIQUIDACION REDEBAN 2025'!$B$17))</f>
        <v>35779.500569199998</v>
      </c>
      <c r="AD73" s="87">
        <v>0</v>
      </c>
      <c r="AE73" s="87">
        <f t="shared" si="1"/>
        <v>35779.500569199998</v>
      </c>
    </row>
    <row r="74" spans="1:31" s="105" customFormat="1" ht="13.15">
      <c r="A74" s="154" t="s">
        <v>90</v>
      </c>
      <c r="B74" s="154" t="str">
        <f>VLOOKUP(A74,'CENTRO DE COSTOS'!A:D,4,FALSE)</f>
        <v>JUAN SEBASTIÁN RÍOS CASTRILLÓN</v>
      </c>
      <c r="C74" s="154" t="str">
        <f>VLOOKUP(A74,'CENTRO DE COSTOS'!A:D,2,FALSE)</f>
        <v>0004-0005</v>
      </c>
      <c r="D74" s="154">
        <v>5318</v>
      </c>
      <c r="E74" s="154">
        <v>2527200</v>
      </c>
      <c r="F74" s="154">
        <v>60885</v>
      </c>
      <c r="G74" s="154" t="s">
        <v>8049</v>
      </c>
      <c r="H74" s="154" t="s">
        <v>197</v>
      </c>
      <c r="I74" s="154" t="s">
        <v>4048</v>
      </c>
      <c r="J74" s="154" t="s">
        <v>10269</v>
      </c>
      <c r="K74" s="154" t="s">
        <v>159</v>
      </c>
      <c r="L74" s="154" t="s">
        <v>10270</v>
      </c>
      <c r="M74" s="155">
        <v>45868.487500000003</v>
      </c>
      <c r="N74" s="155">
        <v>45870.70416666667</v>
      </c>
      <c r="O74" s="91"/>
      <c r="P74" s="154" t="s">
        <v>10063</v>
      </c>
      <c r="Q74" s="154" t="s">
        <v>10063</v>
      </c>
      <c r="R74" s="154" t="s">
        <v>200</v>
      </c>
      <c r="S74" s="154" t="s">
        <v>739</v>
      </c>
      <c r="T74" s="154" t="s">
        <v>8052</v>
      </c>
      <c r="U74" s="154" t="s">
        <v>9429</v>
      </c>
      <c r="V74" s="154" t="s">
        <v>10271</v>
      </c>
      <c r="W74" s="154" t="s">
        <v>10144</v>
      </c>
      <c r="X74" s="10"/>
      <c r="Y74" s="154" t="s">
        <v>28</v>
      </c>
      <c r="Z74" s="154" t="str">
        <f>VLOOKUP(D74,TIPOLOGIA!A:F,5,0)</f>
        <v>TERRESTRE</v>
      </c>
      <c r="AA74" s="154" t="s">
        <v>689</v>
      </c>
      <c r="AB74" s="46">
        <v>0</v>
      </c>
      <c r="AC74" s="87">
        <f>IF(W74="SOPORTE_TELEFÓNICO",'BASE LIQUIDACION REDEBAN 2025'!$B$19,IF(AND(W74="VISITA_TÉCNICA",Y74="TIPO II"),'BASE LIQUIDACION REDEBAN 2025'!$B$18,'BASE LIQUIDACION REDEBAN 2025'!$B$17))</f>
        <v>35779.500569199998</v>
      </c>
      <c r="AD74" s="87">
        <v>0</v>
      </c>
      <c r="AE74" s="87">
        <f t="shared" si="1"/>
        <v>35779.500569199998</v>
      </c>
    </row>
    <row r="75" spans="1:31" s="105" customFormat="1" ht="13.15">
      <c r="A75" s="154" t="s">
        <v>81</v>
      </c>
      <c r="B75" s="154" t="str">
        <f>VLOOKUP(A75,'CENTRO DE COSTOS'!A:D,4,FALSE)</f>
        <v>MIGUEL JULIÁN HERNÁNDEZ GUARÍN</v>
      </c>
      <c r="C75" s="154" t="str">
        <f>VLOOKUP(A75,'CENTRO DE COSTOS'!A:D,2,FALSE)</f>
        <v>0004-0008</v>
      </c>
      <c r="D75" s="154">
        <v>54810</v>
      </c>
      <c r="E75" s="154">
        <v>2516936</v>
      </c>
      <c r="F75" s="154">
        <v>60596</v>
      </c>
      <c r="G75" s="154" t="s">
        <v>8049</v>
      </c>
      <c r="H75" s="154" t="s">
        <v>317</v>
      </c>
      <c r="I75" s="154" t="s">
        <v>3457</v>
      </c>
      <c r="J75" s="154" t="s">
        <v>3458</v>
      </c>
      <c r="K75" s="154" t="s">
        <v>159</v>
      </c>
      <c r="L75" s="154" t="s">
        <v>10272</v>
      </c>
      <c r="M75" s="155">
        <v>45867.333333333336</v>
      </c>
      <c r="N75" s="155">
        <v>45870.709027777775</v>
      </c>
      <c r="O75" s="91"/>
      <c r="P75" s="154" t="s">
        <v>10063</v>
      </c>
      <c r="Q75" s="154" t="s">
        <v>10063</v>
      </c>
      <c r="R75" s="154" t="s">
        <v>2973</v>
      </c>
      <c r="S75" s="154" t="s">
        <v>2973</v>
      </c>
      <c r="T75" s="154" t="s">
        <v>8052</v>
      </c>
      <c r="U75" s="154" t="s">
        <v>9429</v>
      </c>
      <c r="V75" s="154" t="s">
        <v>10273</v>
      </c>
      <c r="W75" s="154" t="s">
        <v>2967</v>
      </c>
      <c r="X75" s="10"/>
      <c r="Y75" s="154" t="s">
        <v>180</v>
      </c>
      <c r="Z75" s="154" t="str">
        <f>VLOOKUP(D75,TIPOLOGIA!A:F,5,0)</f>
        <v>TERRESTRE</v>
      </c>
      <c r="AA75" s="154" t="s">
        <v>432</v>
      </c>
      <c r="AB75" s="46">
        <v>1</v>
      </c>
      <c r="AC75" s="87">
        <f>IF(W75="SOPORTE_TELEFÓNICO",'BASE LIQUIDACION REDEBAN 2025'!$B$19,IF(AND(W75="VISITA_TÉCNICA",Y75="TIPO II"),'BASE LIQUIDACION REDEBAN 2025'!$B$18,'BASE LIQUIDACION REDEBAN 2025'!$B$17))</f>
        <v>35779.500569199998</v>
      </c>
      <c r="AD75" s="87">
        <v>0</v>
      </c>
      <c r="AE75" s="87">
        <f t="shared" si="1"/>
        <v>35779.500569199998</v>
      </c>
    </row>
    <row r="76" spans="1:31" s="105" customFormat="1" ht="13.15">
      <c r="A76" s="154" t="s">
        <v>86</v>
      </c>
      <c r="B76" s="154" t="str">
        <f>VLOOKUP(A76,'CENTRO DE COSTOS'!A:D,4,FALSE)</f>
        <v>KEVIN ALEXIS CORZO BUSTOS</v>
      </c>
      <c r="C76" s="154" t="str">
        <f>VLOOKUP(A76,'CENTRO DE COSTOS'!A:D,2,FALSE)</f>
        <v>0004-0007</v>
      </c>
      <c r="D76" s="154">
        <v>73001</v>
      </c>
      <c r="E76" s="154">
        <v>2539453</v>
      </c>
      <c r="F76" s="154">
        <v>66937</v>
      </c>
      <c r="G76" s="154" t="s">
        <v>8049</v>
      </c>
      <c r="H76" s="154" t="s">
        <v>703</v>
      </c>
      <c r="I76" s="154" t="s">
        <v>86</v>
      </c>
      <c r="J76" s="154" t="s">
        <v>5369</v>
      </c>
      <c r="K76" s="154" t="s">
        <v>159</v>
      </c>
      <c r="L76" s="154" t="s">
        <v>10274</v>
      </c>
      <c r="M76" s="155">
        <v>45870.470138888886</v>
      </c>
      <c r="N76" s="155">
        <v>45870.713888888888</v>
      </c>
      <c r="O76" s="91"/>
      <c r="P76" s="154" t="s">
        <v>10063</v>
      </c>
      <c r="Q76" s="154" t="s">
        <v>10063</v>
      </c>
      <c r="R76" s="154" t="s">
        <v>2973</v>
      </c>
      <c r="S76" s="154" t="s">
        <v>2973</v>
      </c>
      <c r="T76" s="154" t="s">
        <v>8052</v>
      </c>
      <c r="U76" s="154" t="s">
        <v>9429</v>
      </c>
      <c r="V76" s="154" t="s">
        <v>10275</v>
      </c>
      <c r="W76" s="154" t="s">
        <v>2967</v>
      </c>
      <c r="X76" s="10"/>
      <c r="Y76" s="154" t="s">
        <v>25</v>
      </c>
      <c r="Z76" s="154" t="str">
        <f>VLOOKUP(D76,TIPOLOGIA!A:F,5,0)</f>
        <v>TERRESTRE</v>
      </c>
      <c r="AA76" s="154" t="s">
        <v>968</v>
      </c>
      <c r="AB76" s="46">
        <v>1</v>
      </c>
      <c r="AC76" s="87">
        <f>IF(W76="SOPORTE_TELEFÓNICO",'BASE LIQUIDACION REDEBAN 2025'!$B$19,IF(AND(W76="VISITA_TÉCNICA",Y76="TIPO II"),'BASE LIQUIDACION REDEBAN 2025'!$B$18,'BASE LIQUIDACION REDEBAN 2025'!$B$17))</f>
        <v>35779.500569199998</v>
      </c>
      <c r="AD76" s="87">
        <v>0</v>
      </c>
      <c r="AE76" s="87">
        <f t="shared" si="1"/>
        <v>35779.500569199998</v>
      </c>
    </row>
    <row r="77" spans="1:31" s="105" customFormat="1" ht="13.15">
      <c r="A77" s="154" t="s">
        <v>64</v>
      </c>
      <c r="B77" s="154" t="str">
        <f>VLOOKUP(A77,'CENTRO DE COSTOS'!A:D,4,FALSE)</f>
        <v>JOSE MAURICIO HERNANDEZ ROJAS</v>
      </c>
      <c r="C77" s="154" t="str">
        <f>VLOOKUP(A77,'CENTRO DE COSTOS'!A:D,2,FALSE)</f>
        <v>0004-0001</v>
      </c>
      <c r="D77" s="154">
        <v>8001</v>
      </c>
      <c r="E77" s="154">
        <v>2525654</v>
      </c>
      <c r="F77" s="154">
        <v>67792</v>
      </c>
      <c r="G77" s="154" t="s">
        <v>8049</v>
      </c>
      <c r="H77" s="154" t="s">
        <v>389</v>
      </c>
      <c r="I77" s="154" t="s">
        <v>64</v>
      </c>
      <c r="J77" s="154" t="s">
        <v>10276</v>
      </c>
      <c r="K77" s="154" t="s">
        <v>159</v>
      </c>
      <c r="L77" s="154" t="s">
        <v>10277</v>
      </c>
      <c r="M77" s="155">
        <v>45868.412499999999</v>
      </c>
      <c r="N77" s="155">
        <v>45870.720833333333</v>
      </c>
      <c r="O77" s="91"/>
      <c r="P77" s="154" t="s">
        <v>10063</v>
      </c>
      <c r="Q77" s="154" t="s">
        <v>10063</v>
      </c>
      <c r="R77" s="154" t="s">
        <v>2973</v>
      </c>
      <c r="S77" s="154" t="s">
        <v>2973</v>
      </c>
      <c r="T77" s="154" t="s">
        <v>8052</v>
      </c>
      <c r="U77" s="154" t="s">
        <v>9429</v>
      </c>
      <c r="V77" s="154" t="s">
        <v>10278</v>
      </c>
      <c r="W77" s="154" t="s">
        <v>2967</v>
      </c>
      <c r="X77" s="10"/>
      <c r="Y77" s="154" t="s">
        <v>25</v>
      </c>
      <c r="Z77" s="154" t="str">
        <f>VLOOKUP(D77,TIPOLOGIA!A:F,5,0)</f>
        <v>TERRESTRE</v>
      </c>
      <c r="AA77" s="154" t="s">
        <v>10279</v>
      </c>
      <c r="AB77" s="46">
        <v>1</v>
      </c>
      <c r="AC77" s="87">
        <f>IF(W77="SOPORTE_TELEFÓNICO",'BASE LIQUIDACION REDEBAN 2025'!$B$19,IF(AND(W77="VISITA_TÉCNICA",Y77="TIPO II"),'BASE LIQUIDACION REDEBAN 2025'!$B$18,'BASE LIQUIDACION REDEBAN 2025'!$B$17))</f>
        <v>35779.500569199998</v>
      </c>
      <c r="AD77" s="87">
        <v>0</v>
      </c>
      <c r="AE77" s="87">
        <f t="shared" si="1"/>
        <v>35779.500569199998</v>
      </c>
    </row>
    <row r="78" spans="1:31" s="105" customFormat="1" ht="13.15">
      <c r="A78" s="154" t="s">
        <v>64</v>
      </c>
      <c r="B78" s="154" t="str">
        <f>VLOOKUP(A78,'CENTRO DE COSTOS'!A:D,4,FALSE)</f>
        <v>JOSE MAURICIO HERNANDEZ ROJAS</v>
      </c>
      <c r="C78" s="154" t="str">
        <f>VLOOKUP(A78,'CENTRO DE COSTOS'!A:D,2,FALSE)</f>
        <v>0004-0001</v>
      </c>
      <c r="D78" s="154">
        <v>8001</v>
      </c>
      <c r="E78" s="154">
        <v>2528993</v>
      </c>
      <c r="F78" s="154">
        <v>77514</v>
      </c>
      <c r="G78" s="154" t="s">
        <v>8049</v>
      </c>
      <c r="H78" s="154" t="s">
        <v>389</v>
      </c>
      <c r="I78" s="154" t="s">
        <v>64</v>
      </c>
      <c r="J78" s="154" t="s">
        <v>10280</v>
      </c>
      <c r="K78" s="154" t="s">
        <v>159</v>
      </c>
      <c r="L78" s="154" t="s">
        <v>10281</v>
      </c>
      <c r="M78" s="155">
        <v>45868.663888888892</v>
      </c>
      <c r="N78" s="155">
        <v>45870.725694444445</v>
      </c>
      <c r="O78" s="91"/>
      <c r="P78" s="154" t="s">
        <v>10063</v>
      </c>
      <c r="Q78" s="154" t="s">
        <v>10063</v>
      </c>
      <c r="R78" s="154" t="s">
        <v>2973</v>
      </c>
      <c r="S78" s="154" t="s">
        <v>2973</v>
      </c>
      <c r="T78" s="154" t="s">
        <v>8052</v>
      </c>
      <c r="U78" s="154" t="s">
        <v>9429</v>
      </c>
      <c r="V78" s="154" t="s">
        <v>10282</v>
      </c>
      <c r="W78" s="154" t="s">
        <v>2967</v>
      </c>
      <c r="X78" s="10"/>
      <c r="Y78" s="154" t="s">
        <v>25</v>
      </c>
      <c r="Z78" s="154" t="str">
        <f>VLOOKUP(D78,TIPOLOGIA!A:F,5,0)</f>
        <v>TERRESTRE</v>
      </c>
      <c r="AA78" s="154" t="s">
        <v>10279</v>
      </c>
      <c r="AB78" s="46">
        <v>1</v>
      </c>
      <c r="AC78" s="87">
        <f>IF(W78="SOPORTE_TELEFÓNICO",'BASE LIQUIDACION REDEBAN 2025'!$B$19,IF(AND(W78="VISITA_TÉCNICA",Y78="TIPO II"),'BASE LIQUIDACION REDEBAN 2025'!$B$18,'BASE LIQUIDACION REDEBAN 2025'!$B$17))</f>
        <v>35779.500569199998</v>
      </c>
      <c r="AD78" s="87">
        <v>0</v>
      </c>
      <c r="AE78" s="87">
        <f t="shared" si="1"/>
        <v>35779.500569199998</v>
      </c>
    </row>
    <row r="79" spans="1:31" s="105" customFormat="1" ht="13.15">
      <c r="A79" s="154" t="s">
        <v>86</v>
      </c>
      <c r="B79" s="154" t="str">
        <f>VLOOKUP(A79,'CENTRO DE COSTOS'!A:D,4,FALSE)</f>
        <v>KEVIN ALEXIS CORZO BUSTOS</v>
      </c>
      <c r="C79" s="154" t="str">
        <f>VLOOKUP(A79,'CENTRO DE COSTOS'!A:D,2,FALSE)</f>
        <v>0004-0007</v>
      </c>
      <c r="D79" s="154">
        <v>73001</v>
      </c>
      <c r="E79" s="154">
        <v>2536095</v>
      </c>
      <c r="F79" s="154">
        <v>80154</v>
      </c>
      <c r="G79" s="154" t="s">
        <v>8049</v>
      </c>
      <c r="H79" s="154" t="s">
        <v>703</v>
      </c>
      <c r="I79" s="154" t="s">
        <v>86</v>
      </c>
      <c r="J79" s="154" t="s">
        <v>10283</v>
      </c>
      <c r="K79" s="154" t="s">
        <v>159</v>
      </c>
      <c r="L79" s="154" t="s">
        <v>10284</v>
      </c>
      <c r="M79" s="155">
        <v>45869.743750000001</v>
      </c>
      <c r="N79" s="155">
        <v>45870.894444444442</v>
      </c>
      <c r="O79" s="91"/>
      <c r="P79" s="154" t="s">
        <v>10063</v>
      </c>
      <c r="Q79" s="154" t="s">
        <v>10063</v>
      </c>
      <c r="R79" s="154" t="s">
        <v>2973</v>
      </c>
      <c r="S79" s="154" t="s">
        <v>2973</v>
      </c>
      <c r="T79" s="154" t="s">
        <v>8052</v>
      </c>
      <c r="U79" s="154" t="s">
        <v>9429</v>
      </c>
      <c r="V79" s="154" t="s">
        <v>10285</v>
      </c>
      <c r="W79" s="154" t="s">
        <v>2967</v>
      </c>
      <c r="X79" s="10"/>
      <c r="Y79" s="154" t="s">
        <v>25</v>
      </c>
      <c r="Z79" s="154" t="str">
        <f>VLOOKUP(D79,TIPOLOGIA!A:F,5,0)</f>
        <v>TERRESTRE</v>
      </c>
      <c r="AA79" s="154" t="s">
        <v>968</v>
      </c>
      <c r="AB79" s="46">
        <v>1</v>
      </c>
      <c r="AC79" s="87">
        <f>IF(W79="SOPORTE_TELEFÓNICO",'BASE LIQUIDACION REDEBAN 2025'!$B$19,IF(AND(W79="VISITA_TÉCNICA",Y79="TIPO II"),'BASE LIQUIDACION REDEBAN 2025'!$B$18,'BASE LIQUIDACION REDEBAN 2025'!$B$17))</f>
        <v>35779.500569199998</v>
      </c>
      <c r="AD79" s="87">
        <v>0</v>
      </c>
      <c r="AE79" s="87">
        <f t="shared" si="1"/>
        <v>35779.500569199998</v>
      </c>
    </row>
    <row r="80" spans="1:31" s="105" customFormat="1" ht="13.15">
      <c r="A80" s="154" t="s">
        <v>72</v>
      </c>
      <c r="B80" s="154" t="str">
        <f>VLOOKUP(A80,'CENTRO DE COSTOS'!A:D,4,FALSE)</f>
        <v>MIGUEL JULIÁN HERNÁNDEZ GUARÍN</v>
      </c>
      <c r="C80" s="154" t="str">
        <f>VLOOKUP(A80,'CENTRO DE COSTOS'!A:D,2,FALSE)</f>
        <v>0004-0008</v>
      </c>
      <c r="D80" s="154">
        <v>68276</v>
      </c>
      <c r="E80" s="154">
        <v>2533567</v>
      </c>
      <c r="F80" s="154">
        <v>57072</v>
      </c>
      <c r="G80" s="154" t="s">
        <v>8049</v>
      </c>
      <c r="H80" s="154" t="s">
        <v>820</v>
      </c>
      <c r="I80" s="154" t="s">
        <v>952</v>
      </c>
      <c r="J80" s="154" t="s">
        <v>10286</v>
      </c>
      <c r="K80" s="154" t="s">
        <v>159</v>
      </c>
      <c r="L80" s="154" t="s">
        <v>10287</v>
      </c>
      <c r="M80" s="155">
        <v>45869.504166666666</v>
      </c>
      <c r="N80" s="155">
        <v>45870.898611111108</v>
      </c>
      <c r="O80" s="91"/>
      <c r="P80" s="154" t="s">
        <v>10063</v>
      </c>
      <c r="Q80" s="154" t="s">
        <v>10063</v>
      </c>
      <c r="R80" s="154" t="s">
        <v>200</v>
      </c>
      <c r="S80" s="154" t="s">
        <v>739</v>
      </c>
      <c r="T80" s="154" t="s">
        <v>8052</v>
      </c>
      <c r="U80" s="154" t="s">
        <v>9429</v>
      </c>
      <c r="V80" s="154" t="s">
        <v>10288</v>
      </c>
      <c r="W80" s="154" t="s">
        <v>2967</v>
      </c>
      <c r="X80" s="10"/>
      <c r="Y80" s="154" t="s">
        <v>25</v>
      </c>
      <c r="Z80" s="154" t="str">
        <f>VLOOKUP(D80,TIPOLOGIA!A:F,5,0)</f>
        <v>TERRESTRE</v>
      </c>
      <c r="AA80" s="154" t="s">
        <v>310</v>
      </c>
      <c r="AB80" s="46">
        <v>1</v>
      </c>
      <c r="AC80" s="87">
        <f>IF(W80="SOPORTE_TELEFÓNICO",'BASE LIQUIDACION REDEBAN 2025'!$B$19,IF(AND(W80="VISITA_TÉCNICA",Y80="TIPO II"),'BASE LIQUIDACION REDEBAN 2025'!$B$18,'BASE LIQUIDACION REDEBAN 2025'!$B$17))</f>
        <v>35779.500569199998</v>
      </c>
      <c r="AD80" s="87">
        <v>0</v>
      </c>
      <c r="AE80" s="87">
        <f t="shared" si="1"/>
        <v>35779.500569199998</v>
      </c>
    </row>
    <row r="81" spans="1:31" s="105" customFormat="1" ht="13.15">
      <c r="A81" s="154" t="s">
        <v>72</v>
      </c>
      <c r="B81" s="154" t="str">
        <f>VLOOKUP(A81,'CENTRO DE COSTOS'!A:D,4,FALSE)</f>
        <v>MIGUEL JULIÁN HERNÁNDEZ GUARÍN</v>
      </c>
      <c r="C81" s="154" t="str">
        <f>VLOOKUP(A81,'CENTRO DE COSTOS'!A:D,2,FALSE)</f>
        <v>0004-0008</v>
      </c>
      <c r="D81" s="154">
        <v>68276</v>
      </c>
      <c r="E81" s="154">
        <v>2533157</v>
      </c>
      <c r="F81" s="154">
        <v>43714</v>
      </c>
      <c r="G81" s="154" t="s">
        <v>8049</v>
      </c>
      <c r="H81" s="154" t="s">
        <v>820</v>
      </c>
      <c r="I81" s="154" t="s">
        <v>952</v>
      </c>
      <c r="J81" s="154" t="s">
        <v>10289</v>
      </c>
      <c r="K81" s="154" t="s">
        <v>159</v>
      </c>
      <c r="L81" s="154" t="s">
        <v>10290</v>
      </c>
      <c r="M81" s="155">
        <v>45869.476388888892</v>
      </c>
      <c r="N81" s="155">
        <v>45870.906944444447</v>
      </c>
      <c r="O81" s="91"/>
      <c r="P81" s="154" t="s">
        <v>10063</v>
      </c>
      <c r="Q81" s="154" t="s">
        <v>10063</v>
      </c>
      <c r="R81" s="154" t="s">
        <v>200</v>
      </c>
      <c r="S81" s="154" t="s">
        <v>201</v>
      </c>
      <c r="T81" s="154" t="s">
        <v>8052</v>
      </c>
      <c r="U81" s="154" t="s">
        <v>9429</v>
      </c>
      <c r="V81" s="154" t="s">
        <v>10291</v>
      </c>
      <c r="W81" s="154" t="s">
        <v>2967</v>
      </c>
      <c r="X81" s="10"/>
      <c r="Y81" s="154" t="s">
        <v>25</v>
      </c>
      <c r="Z81" s="154" t="str">
        <f>VLOOKUP(D81,TIPOLOGIA!A:F,5,0)</f>
        <v>TERRESTRE</v>
      </c>
      <c r="AA81" s="154" t="s">
        <v>310</v>
      </c>
      <c r="AB81" s="46">
        <v>1</v>
      </c>
      <c r="AC81" s="87">
        <f>IF(W81="SOPORTE_TELEFÓNICO",'BASE LIQUIDACION REDEBAN 2025'!$B$19,IF(AND(W81="VISITA_TÉCNICA",Y81="TIPO II"),'BASE LIQUIDACION REDEBAN 2025'!$B$18,'BASE LIQUIDACION REDEBAN 2025'!$B$17))</f>
        <v>35779.500569199998</v>
      </c>
      <c r="AD81" s="87">
        <v>0</v>
      </c>
      <c r="AE81" s="87">
        <f t="shared" si="1"/>
        <v>35779.500569199998</v>
      </c>
    </row>
    <row r="82" spans="1:31" s="105" customFormat="1" ht="13.15">
      <c r="A82" s="154" t="s">
        <v>72</v>
      </c>
      <c r="B82" s="154" t="str">
        <f>VLOOKUP(A82,'CENTRO DE COSTOS'!A:D,4,FALSE)</f>
        <v>MIGUEL JULIÁN HERNÁNDEZ GUARÍN</v>
      </c>
      <c r="C82" s="154" t="str">
        <f>VLOOKUP(A82,'CENTRO DE COSTOS'!A:D,2,FALSE)</f>
        <v>0004-0008</v>
      </c>
      <c r="D82" s="154">
        <v>68307</v>
      </c>
      <c r="E82" s="154">
        <v>2535373</v>
      </c>
      <c r="F82" s="154">
        <v>58354</v>
      </c>
      <c r="G82" s="154" t="s">
        <v>8049</v>
      </c>
      <c r="H82" s="154" t="s">
        <v>820</v>
      </c>
      <c r="I82" s="154" t="s">
        <v>834</v>
      </c>
      <c r="J82" s="154" t="s">
        <v>10292</v>
      </c>
      <c r="K82" s="154" t="s">
        <v>159</v>
      </c>
      <c r="L82" s="154" t="s">
        <v>10293</v>
      </c>
      <c r="M82" s="155">
        <v>45869.671527777777</v>
      </c>
      <c r="N82" s="155">
        <v>45870.911805555559</v>
      </c>
      <c r="O82" s="91"/>
      <c r="P82" s="154" t="s">
        <v>10063</v>
      </c>
      <c r="Q82" s="154" t="s">
        <v>10063</v>
      </c>
      <c r="R82" s="154" t="s">
        <v>2973</v>
      </c>
      <c r="S82" s="154" t="s">
        <v>2973</v>
      </c>
      <c r="T82" s="154" t="s">
        <v>8052</v>
      </c>
      <c r="U82" s="154" t="s">
        <v>9429</v>
      </c>
      <c r="V82" s="154" t="s">
        <v>10294</v>
      </c>
      <c r="W82" s="154" t="s">
        <v>2967</v>
      </c>
      <c r="X82" s="10"/>
      <c r="Y82" s="154" t="s">
        <v>25</v>
      </c>
      <c r="Z82" s="154" t="str">
        <f>VLOOKUP(D82,TIPOLOGIA!A:F,5,0)</f>
        <v>TERRESTRE</v>
      </c>
      <c r="AA82" s="154" t="s">
        <v>848</v>
      </c>
      <c r="AB82" s="46">
        <v>1</v>
      </c>
      <c r="AC82" s="87">
        <f>IF(W82="SOPORTE_TELEFÓNICO",'BASE LIQUIDACION REDEBAN 2025'!$B$19,IF(AND(W82="VISITA_TÉCNICA",Y82="TIPO II"),'BASE LIQUIDACION REDEBAN 2025'!$B$18,'BASE LIQUIDACION REDEBAN 2025'!$B$17))</f>
        <v>35779.500569199998</v>
      </c>
      <c r="AD82" s="87">
        <v>0</v>
      </c>
      <c r="AE82" s="87">
        <f t="shared" si="1"/>
        <v>35779.500569199998</v>
      </c>
    </row>
    <row r="83" spans="1:31" s="105" customFormat="1" ht="13.15">
      <c r="A83" s="154" t="s">
        <v>64</v>
      </c>
      <c r="B83" s="154" t="str">
        <f>VLOOKUP(A83,'CENTRO DE COSTOS'!A:D,4,FALSE)</f>
        <v>JOSE MAURICIO HERNANDEZ ROJAS</v>
      </c>
      <c r="C83" s="154" t="str">
        <f>VLOOKUP(A83,'CENTRO DE COSTOS'!A:D,2,FALSE)</f>
        <v>0004-0001</v>
      </c>
      <c r="D83" s="154">
        <v>8001</v>
      </c>
      <c r="E83" s="154">
        <v>2510670</v>
      </c>
      <c r="F83" s="154">
        <v>78944</v>
      </c>
      <c r="G83" s="154" t="s">
        <v>8049</v>
      </c>
      <c r="H83" s="154" t="s">
        <v>389</v>
      </c>
      <c r="I83" s="154" t="s">
        <v>64</v>
      </c>
      <c r="J83" s="154" t="s">
        <v>10295</v>
      </c>
      <c r="K83" s="154" t="s">
        <v>159</v>
      </c>
      <c r="L83" s="154" t="s">
        <v>10296</v>
      </c>
      <c r="M83" s="155">
        <v>45866.381944444445</v>
      </c>
      <c r="N83" s="155">
        <v>45871.3125</v>
      </c>
      <c r="O83" s="91"/>
      <c r="P83" s="154" t="s">
        <v>10063</v>
      </c>
      <c r="Q83" s="154" t="s">
        <v>10063</v>
      </c>
      <c r="R83" s="154" t="s">
        <v>2973</v>
      </c>
      <c r="S83" s="154" t="s">
        <v>2973</v>
      </c>
      <c r="T83" s="154" t="s">
        <v>8052</v>
      </c>
      <c r="U83" s="154" t="s">
        <v>9429</v>
      </c>
      <c r="V83" s="154" t="s">
        <v>10297</v>
      </c>
      <c r="W83" s="154" t="s">
        <v>2967</v>
      </c>
      <c r="X83" s="10"/>
      <c r="Y83" s="154" t="s">
        <v>25</v>
      </c>
      <c r="Z83" s="154" t="str">
        <f>VLOOKUP(D83,TIPOLOGIA!A:F,5,0)</f>
        <v>TERRESTRE</v>
      </c>
      <c r="AA83" s="154" t="s">
        <v>10279</v>
      </c>
      <c r="AB83" s="46">
        <v>1</v>
      </c>
      <c r="AC83" s="87">
        <f>IF(W83="SOPORTE_TELEFÓNICO",'BASE LIQUIDACION REDEBAN 2025'!$B$19,IF(AND(W83="VISITA_TÉCNICA",Y83="TIPO II"),'BASE LIQUIDACION REDEBAN 2025'!$B$18,'BASE LIQUIDACION REDEBAN 2025'!$B$17))</f>
        <v>35779.500569199998</v>
      </c>
      <c r="AD83" s="87">
        <v>0</v>
      </c>
      <c r="AE83" s="87">
        <f t="shared" si="1"/>
        <v>35779.500569199998</v>
      </c>
    </row>
    <row r="84" spans="1:31" s="105" customFormat="1" ht="13.15">
      <c r="A84" s="154" t="s">
        <v>72</v>
      </c>
      <c r="B84" s="154" t="str">
        <f>VLOOKUP(A84,'CENTRO DE COSTOS'!A:D,4,FALSE)</f>
        <v>MIGUEL JULIÁN HERNÁNDEZ GUARÍN</v>
      </c>
      <c r="C84" s="154" t="str">
        <f>VLOOKUP(A84,'CENTRO DE COSTOS'!A:D,2,FALSE)</f>
        <v>0004-0008</v>
      </c>
      <c r="D84" s="154">
        <v>68276</v>
      </c>
      <c r="E84" s="154">
        <v>2542296</v>
      </c>
      <c r="F84" s="154">
        <v>76133</v>
      </c>
      <c r="G84" s="154" t="s">
        <v>8049</v>
      </c>
      <c r="H84" s="154" t="s">
        <v>820</v>
      </c>
      <c r="I84" s="154" t="s">
        <v>952</v>
      </c>
      <c r="J84" s="154" t="s">
        <v>10298</v>
      </c>
      <c r="K84" s="154" t="s">
        <v>159</v>
      </c>
      <c r="L84" s="154" t="s">
        <v>10299</v>
      </c>
      <c r="M84" s="155">
        <v>45871.375</v>
      </c>
      <c r="N84" s="155">
        <v>45871.410416666666</v>
      </c>
      <c r="O84" s="91"/>
      <c r="P84" s="154" t="s">
        <v>10063</v>
      </c>
      <c r="Q84" s="154" t="s">
        <v>10063</v>
      </c>
      <c r="R84" s="154" t="s">
        <v>2973</v>
      </c>
      <c r="S84" s="154" t="s">
        <v>2973</v>
      </c>
      <c r="T84" s="154" t="s">
        <v>8052</v>
      </c>
      <c r="U84" s="154" t="s">
        <v>9429</v>
      </c>
      <c r="V84" s="154" t="s">
        <v>10300</v>
      </c>
      <c r="W84" s="154" t="s">
        <v>2967</v>
      </c>
      <c r="X84" s="10"/>
      <c r="Y84" s="154" t="s">
        <v>25</v>
      </c>
      <c r="Z84" s="154" t="str">
        <f>VLOOKUP(D84,TIPOLOGIA!A:F,5,0)</f>
        <v>TERRESTRE</v>
      </c>
      <c r="AA84" s="154" t="s">
        <v>848</v>
      </c>
      <c r="AB84" s="46">
        <v>1</v>
      </c>
      <c r="AC84" s="87">
        <f>IF(W84="SOPORTE_TELEFÓNICO",'BASE LIQUIDACION REDEBAN 2025'!$B$19,IF(AND(W84="VISITA_TÉCNICA",Y84="TIPO II"),'BASE LIQUIDACION REDEBAN 2025'!$B$18,'BASE LIQUIDACION REDEBAN 2025'!$B$17))</f>
        <v>35779.500569199998</v>
      </c>
      <c r="AD84" s="87">
        <v>0</v>
      </c>
      <c r="AE84" s="87">
        <f t="shared" si="1"/>
        <v>35779.500569199998</v>
      </c>
    </row>
    <row r="85" spans="1:31" s="105" customFormat="1" ht="13.15">
      <c r="A85" s="154" t="s">
        <v>72</v>
      </c>
      <c r="B85" s="154" t="str">
        <f>VLOOKUP(A85,'CENTRO DE COSTOS'!A:D,4,FALSE)</f>
        <v>MIGUEL JULIÁN HERNÁNDEZ GUARÍN</v>
      </c>
      <c r="C85" s="154" t="str">
        <f>VLOOKUP(A85,'CENTRO DE COSTOS'!A:D,2,FALSE)</f>
        <v>0004-0008</v>
      </c>
      <c r="D85" s="154">
        <v>68307</v>
      </c>
      <c r="E85" s="154">
        <v>2541553</v>
      </c>
      <c r="F85" s="154">
        <v>27179</v>
      </c>
      <c r="G85" s="154" t="s">
        <v>8049</v>
      </c>
      <c r="H85" s="154" t="s">
        <v>820</v>
      </c>
      <c r="I85" s="154" t="s">
        <v>834</v>
      </c>
      <c r="J85" s="154" t="s">
        <v>10301</v>
      </c>
      <c r="K85" s="154" t="s">
        <v>159</v>
      </c>
      <c r="L85" s="154" t="s">
        <v>10302</v>
      </c>
      <c r="M85" s="155">
        <v>45870.655555555553</v>
      </c>
      <c r="N85" s="155">
        <v>45871.425694444442</v>
      </c>
      <c r="O85" s="91"/>
      <c r="P85" s="154" t="s">
        <v>10063</v>
      </c>
      <c r="Q85" s="154" t="s">
        <v>10063</v>
      </c>
      <c r="R85" s="154" t="s">
        <v>2973</v>
      </c>
      <c r="S85" s="154" t="s">
        <v>2973</v>
      </c>
      <c r="T85" s="154" t="s">
        <v>8052</v>
      </c>
      <c r="U85" s="154" t="s">
        <v>9429</v>
      </c>
      <c r="V85" s="154" t="s">
        <v>10303</v>
      </c>
      <c r="W85" s="154" t="s">
        <v>2967</v>
      </c>
      <c r="X85" s="10"/>
      <c r="Y85" s="154" t="s">
        <v>25</v>
      </c>
      <c r="Z85" s="154" t="str">
        <f>VLOOKUP(D85,TIPOLOGIA!A:F,5,0)</f>
        <v>TERRESTRE</v>
      </c>
      <c r="AA85" s="154" t="s">
        <v>838</v>
      </c>
      <c r="AB85" s="46">
        <v>1</v>
      </c>
      <c r="AC85" s="87">
        <f>IF(W85="SOPORTE_TELEFÓNICO",'BASE LIQUIDACION REDEBAN 2025'!$B$19,IF(AND(W85="VISITA_TÉCNICA",Y85="TIPO II"),'BASE LIQUIDACION REDEBAN 2025'!$B$18,'BASE LIQUIDACION REDEBAN 2025'!$B$17))</f>
        <v>35779.500569199998</v>
      </c>
      <c r="AD85" s="87">
        <v>0</v>
      </c>
      <c r="AE85" s="87">
        <f t="shared" si="1"/>
        <v>35779.500569199998</v>
      </c>
    </row>
    <row r="86" spans="1:31" s="105" customFormat="1" ht="13.15">
      <c r="A86" s="154" t="s">
        <v>98</v>
      </c>
      <c r="B86" s="154" t="str">
        <f>VLOOKUP(A86,'CENTRO DE COSTOS'!A:D,4,FALSE)</f>
        <v>MIGUEL JULIÁN HERNÁNDEZ GUARÍN</v>
      </c>
      <c r="C86" s="154" t="str">
        <f>VLOOKUP(A86,'CENTRO DE COSTOS'!A:D,2,FALSE)</f>
        <v>0004-0008</v>
      </c>
      <c r="D86" s="154">
        <v>15001</v>
      </c>
      <c r="E86" s="154">
        <v>2542430</v>
      </c>
      <c r="F86" s="154">
        <v>79150</v>
      </c>
      <c r="G86" s="154" t="s">
        <v>8049</v>
      </c>
      <c r="H86" s="154" t="s">
        <v>241</v>
      </c>
      <c r="I86" s="154" t="s">
        <v>98</v>
      </c>
      <c r="J86" s="154" t="s">
        <v>10304</v>
      </c>
      <c r="K86" s="154" t="s">
        <v>159</v>
      </c>
      <c r="L86" s="154" t="s">
        <v>10305</v>
      </c>
      <c r="M86" s="155">
        <v>45870.724999999999</v>
      </c>
      <c r="N86" s="155">
        <v>45871.4375</v>
      </c>
      <c r="O86" s="91"/>
      <c r="P86" s="154" t="s">
        <v>10063</v>
      </c>
      <c r="Q86" s="154" t="s">
        <v>10063</v>
      </c>
      <c r="R86" s="154" t="s">
        <v>2973</v>
      </c>
      <c r="S86" s="154" t="s">
        <v>2973</v>
      </c>
      <c r="T86" s="154" t="s">
        <v>8052</v>
      </c>
      <c r="U86" s="154" t="s">
        <v>9429</v>
      </c>
      <c r="V86" s="154" t="s">
        <v>10306</v>
      </c>
      <c r="W86" s="154" t="s">
        <v>2967</v>
      </c>
      <c r="X86" s="10"/>
      <c r="Y86" s="154" t="s">
        <v>25</v>
      </c>
      <c r="Z86" s="154" t="str">
        <f>VLOOKUP(D86,TIPOLOGIA!A:F,5,0)</f>
        <v>TERRESTRE</v>
      </c>
      <c r="AA86" s="154" t="s">
        <v>623</v>
      </c>
      <c r="AB86" s="46">
        <v>1</v>
      </c>
      <c r="AC86" s="87">
        <f>IF(W86="SOPORTE_TELEFÓNICO",'BASE LIQUIDACION REDEBAN 2025'!$B$19,IF(AND(W86="VISITA_TÉCNICA",Y86="TIPO II"),'BASE LIQUIDACION REDEBAN 2025'!$B$18,'BASE LIQUIDACION REDEBAN 2025'!$B$17))</f>
        <v>35779.500569199998</v>
      </c>
      <c r="AD86" s="87">
        <v>0</v>
      </c>
      <c r="AE86" s="87">
        <f t="shared" si="1"/>
        <v>35779.500569199998</v>
      </c>
    </row>
    <row r="87" spans="1:31" s="105" customFormat="1" ht="13.15">
      <c r="A87" s="154" t="s">
        <v>72</v>
      </c>
      <c r="B87" s="154" t="str">
        <f>VLOOKUP(A87,'CENTRO DE COSTOS'!A:D,4,FALSE)</f>
        <v>MIGUEL JULIÁN HERNÁNDEZ GUARÍN</v>
      </c>
      <c r="C87" s="154" t="str">
        <f>VLOOKUP(A87,'CENTRO DE COSTOS'!A:D,2,FALSE)</f>
        <v>0004-0008</v>
      </c>
      <c r="D87" s="154">
        <v>68547</v>
      </c>
      <c r="E87" s="154">
        <v>2541330</v>
      </c>
      <c r="F87" s="154">
        <v>78715</v>
      </c>
      <c r="G87" s="154" t="s">
        <v>8049</v>
      </c>
      <c r="H87" s="154" t="s">
        <v>820</v>
      </c>
      <c r="I87" s="154" t="s">
        <v>844</v>
      </c>
      <c r="J87" s="154" t="s">
        <v>10307</v>
      </c>
      <c r="K87" s="154" t="s">
        <v>159</v>
      </c>
      <c r="L87" s="154" t="s">
        <v>10308</v>
      </c>
      <c r="M87" s="155">
        <v>45870.633333333331</v>
      </c>
      <c r="N87" s="155">
        <v>45871.44027777778</v>
      </c>
      <c r="O87" s="91"/>
      <c r="P87" s="154" t="s">
        <v>10063</v>
      </c>
      <c r="Q87" s="154" t="s">
        <v>10063</v>
      </c>
      <c r="R87" s="154" t="s">
        <v>200</v>
      </c>
      <c r="S87" s="154" t="s">
        <v>739</v>
      </c>
      <c r="T87" s="154" t="s">
        <v>8052</v>
      </c>
      <c r="U87" s="154" t="s">
        <v>9429</v>
      </c>
      <c r="V87" s="154" t="s">
        <v>10309</v>
      </c>
      <c r="W87" s="154" t="s">
        <v>2967</v>
      </c>
      <c r="X87" s="10"/>
      <c r="Y87" s="154" t="s">
        <v>28</v>
      </c>
      <c r="Z87" s="154" t="str">
        <f>VLOOKUP(D87,TIPOLOGIA!A:F,5,0)</f>
        <v>TERRESTRE</v>
      </c>
      <c r="AA87" s="154" t="s">
        <v>3140</v>
      </c>
      <c r="AB87" s="46">
        <v>1</v>
      </c>
      <c r="AC87" s="87">
        <f>IF(W87="SOPORTE_TELEFÓNICO",'BASE LIQUIDACION REDEBAN 2025'!$B$19,IF(AND(W87="VISITA_TÉCNICA",Y87="TIPO II"),'BASE LIQUIDACION REDEBAN 2025'!$B$18,'BASE LIQUIDACION REDEBAN 2025'!$B$17))</f>
        <v>67654.12000000001</v>
      </c>
      <c r="AD87" s="87">
        <v>0</v>
      </c>
      <c r="AE87" s="87">
        <f t="shared" si="1"/>
        <v>67654.12000000001</v>
      </c>
    </row>
    <row r="88" spans="1:31" s="105" customFormat="1" ht="13.15">
      <c r="A88" s="154" t="s">
        <v>72</v>
      </c>
      <c r="B88" s="154" t="str">
        <f>VLOOKUP(A88,'CENTRO DE COSTOS'!A:D,4,FALSE)</f>
        <v>MIGUEL JULIÁN HERNÁNDEZ GUARÍN</v>
      </c>
      <c r="C88" s="154" t="str">
        <f>VLOOKUP(A88,'CENTRO DE COSTOS'!A:D,2,FALSE)</f>
        <v>0004-0008</v>
      </c>
      <c r="D88" s="154">
        <v>68276</v>
      </c>
      <c r="E88" s="154">
        <v>2542087</v>
      </c>
      <c r="F88" s="154">
        <v>46724</v>
      </c>
      <c r="G88" s="154" t="s">
        <v>8049</v>
      </c>
      <c r="H88" s="154" t="s">
        <v>820</v>
      </c>
      <c r="I88" s="154" t="s">
        <v>952</v>
      </c>
      <c r="J88" s="154" t="s">
        <v>10310</v>
      </c>
      <c r="K88" s="154" t="s">
        <v>159</v>
      </c>
      <c r="L88" s="154" t="s">
        <v>10311</v>
      </c>
      <c r="M88" s="155">
        <v>45870.708333333336</v>
      </c>
      <c r="N88" s="155">
        <v>45871.443055555559</v>
      </c>
      <c r="O88" s="91"/>
      <c r="P88" s="154" t="s">
        <v>10063</v>
      </c>
      <c r="Q88" s="154" t="s">
        <v>10063</v>
      </c>
      <c r="R88" s="154" t="s">
        <v>200</v>
      </c>
      <c r="S88" s="154" t="s">
        <v>201</v>
      </c>
      <c r="T88" s="154" t="s">
        <v>8052</v>
      </c>
      <c r="U88" s="154" t="s">
        <v>9429</v>
      </c>
      <c r="V88" s="154" t="s">
        <v>10312</v>
      </c>
      <c r="W88" s="154" t="s">
        <v>2967</v>
      </c>
      <c r="X88" s="10"/>
      <c r="Y88" s="154" t="s">
        <v>25</v>
      </c>
      <c r="Z88" s="154" t="str">
        <f>VLOOKUP(D88,TIPOLOGIA!A:F,5,0)</f>
        <v>TERRESTRE</v>
      </c>
      <c r="AA88" s="154" t="s">
        <v>848</v>
      </c>
      <c r="AB88" s="46">
        <v>1</v>
      </c>
      <c r="AC88" s="87">
        <f>IF(W88="SOPORTE_TELEFÓNICO",'BASE LIQUIDACION REDEBAN 2025'!$B$19,IF(AND(W88="VISITA_TÉCNICA",Y88="TIPO II"),'BASE LIQUIDACION REDEBAN 2025'!$B$18,'BASE LIQUIDACION REDEBAN 2025'!$B$17))</f>
        <v>35779.500569199998</v>
      </c>
      <c r="AD88" s="87">
        <v>0</v>
      </c>
      <c r="AE88" s="87">
        <f t="shared" si="1"/>
        <v>35779.500569199998</v>
      </c>
    </row>
    <row r="89" spans="1:31" s="105" customFormat="1" ht="13.15">
      <c r="A89" s="154" t="s">
        <v>99</v>
      </c>
      <c r="B89" s="154" t="str">
        <f>VLOOKUP(A89,'CENTRO DE COSTOS'!A:D,4,FALSE)</f>
        <v>JOSE MAURICIO HERNANDEZ ROJAS</v>
      </c>
      <c r="C89" s="154" t="str">
        <f>VLOOKUP(A89,'CENTRO DE COSTOS'!A:D,2,FALSE)</f>
        <v>0004-0001</v>
      </c>
      <c r="D89" s="154">
        <v>20001</v>
      </c>
      <c r="E89" s="154">
        <v>2540475</v>
      </c>
      <c r="F89" s="154">
        <v>75459</v>
      </c>
      <c r="G89" s="154" t="s">
        <v>8049</v>
      </c>
      <c r="H89" s="154" t="s">
        <v>440</v>
      </c>
      <c r="I89" s="154" t="s">
        <v>99</v>
      </c>
      <c r="J89" s="154" t="s">
        <v>10313</v>
      </c>
      <c r="K89" s="154" t="s">
        <v>159</v>
      </c>
      <c r="L89" s="154" t="s">
        <v>10314</v>
      </c>
      <c r="M89" s="155">
        <v>45870.5625</v>
      </c>
      <c r="N89" s="155">
        <v>45871.449305555558</v>
      </c>
      <c r="O89" s="91"/>
      <c r="P89" s="154" t="s">
        <v>10063</v>
      </c>
      <c r="Q89" s="154" t="s">
        <v>10063</v>
      </c>
      <c r="R89" s="154" t="s">
        <v>2973</v>
      </c>
      <c r="S89" s="154" t="s">
        <v>2973</v>
      </c>
      <c r="T89" s="154" t="s">
        <v>8052</v>
      </c>
      <c r="U89" s="154" t="s">
        <v>9429</v>
      </c>
      <c r="V89" s="154" t="s">
        <v>10315</v>
      </c>
      <c r="W89" s="154" t="s">
        <v>2967</v>
      </c>
      <c r="X89" s="10"/>
      <c r="Y89" s="154" t="s">
        <v>25</v>
      </c>
      <c r="Z89" s="154" t="str">
        <f>VLOOKUP(D89,TIPOLOGIA!A:F,5,0)</f>
        <v>TERRESTRE</v>
      </c>
      <c r="AA89" s="154" t="s">
        <v>446</v>
      </c>
      <c r="AB89" s="46">
        <v>1</v>
      </c>
      <c r="AC89" s="87">
        <f>IF(W89="SOPORTE_TELEFÓNICO",'BASE LIQUIDACION REDEBAN 2025'!$B$19,IF(AND(W89="VISITA_TÉCNICA",Y89="TIPO II"),'BASE LIQUIDACION REDEBAN 2025'!$B$18,'BASE LIQUIDACION REDEBAN 2025'!$B$17))</f>
        <v>35779.500569199998</v>
      </c>
      <c r="AD89" s="87">
        <v>0</v>
      </c>
      <c r="AE89" s="87">
        <f t="shared" si="1"/>
        <v>35779.500569199998</v>
      </c>
    </row>
    <row r="90" spans="1:31" s="105" customFormat="1" ht="13.15">
      <c r="A90" s="154" t="s">
        <v>86</v>
      </c>
      <c r="B90" s="154" t="str">
        <f>VLOOKUP(A90,'CENTRO DE COSTOS'!A:D,4,FALSE)</f>
        <v>KEVIN ALEXIS CORZO BUSTOS</v>
      </c>
      <c r="C90" s="154" t="str">
        <f>VLOOKUP(A90,'CENTRO DE COSTOS'!A:D,2,FALSE)</f>
        <v>0004-0007</v>
      </c>
      <c r="D90" s="154">
        <v>73001</v>
      </c>
      <c r="E90" s="154">
        <v>2540729</v>
      </c>
      <c r="F90" s="154">
        <v>78298</v>
      </c>
      <c r="G90" s="154" t="s">
        <v>8049</v>
      </c>
      <c r="H90" s="154" t="s">
        <v>703</v>
      </c>
      <c r="I90" s="154" t="s">
        <v>86</v>
      </c>
      <c r="J90" s="154" t="s">
        <v>10316</v>
      </c>
      <c r="K90" s="154" t="s">
        <v>159</v>
      </c>
      <c r="L90" s="154" t="s">
        <v>10317</v>
      </c>
      <c r="M90" s="155">
        <v>45870.587500000001</v>
      </c>
      <c r="N90" s="155">
        <v>45871.451388888891</v>
      </c>
      <c r="O90" s="91"/>
      <c r="P90" s="154" t="s">
        <v>10063</v>
      </c>
      <c r="Q90" s="154" t="s">
        <v>10063</v>
      </c>
      <c r="R90" s="154" t="s">
        <v>2973</v>
      </c>
      <c r="S90" s="154" t="s">
        <v>2973</v>
      </c>
      <c r="T90" s="154" t="s">
        <v>8052</v>
      </c>
      <c r="U90" s="154" t="s">
        <v>9429</v>
      </c>
      <c r="V90" s="154" t="s">
        <v>10318</v>
      </c>
      <c r="W90" s="154" t="s">
        <v>2967</v>
      </c>
      <c r="X90" s="10"/>
      <c r="Y90" s="154" t="s">
        <v>25</v>
      </c>
      <c r="Z90" s="154" t="str">
        <f>VLOOKUP(D90,TIPOLOGIA!A:F,5,0)</f>
        <v>TERRESTRE</v>
      </c>
      <c r="AA90" s="154" t="s">
        <v>968</v>
      </c>
      <c r="AB90" s="46">
        <v>1</v>
      </c>
      <c r="AC90" s="87">
        <f>IF(W90="SOPORTE_TELEFÓNICO",'BASE LIQUIDACION REDEBAN 2025'!$B$19,IF(AND(W90="VISITA_TÉCNICA",Y90="TIPO II"),'BASE LIQUIDACION REDEBAN 2025'!$B$18,'BASE LIQUIDACION REDEBAN 2025'!$B$17))</f>
        <v>35779.500569199998</v>
      </c>
      <c r="AD90" s="87">
        <v>0</v>
      </c>
      <c r="AE90" s="87">
        <f t="shared" si="1"/>
        <v>35779.500569199998</v>
      </c>
    </row>
    <row r="91" spans="1:31" s="105" customFormat="1" ht="13.15">
      <c r="A91" s="154" t="s">
        <v>93</v>
      </c>
      <c r="B91" s="154" t="str">
        <f>VLOOKUP(A91,'CENTRO DE COSTOS'!A:D,4,FALSE)</f>
        <v>DIEGO FERNANDO HENAO CARDONA</v>
      </c>
      <c r="C91" s="154" t="str">
        <f>VLOOKUP(A91,'CENTRO DE COSTOS'!A:D,2,FALSE)</f>
        <v>0004-0003</v>
      </c>
      <c r="D91" s="154">
        <v>52480</v>
      </c>
      <c r="E91" s="154">
        <v>2539606</v>
      </c>
      <c r="F91" s="154">
        <v>26150</v>
      </c>
      <c r="G91" s="154" t="s">
        <v>8049</v>
      </c>
      <c r="H91" s="154" t="s">
        <v>174</v>
      </c>
      <c r="I91" s="154" t="s">
        <v>174</v>
      </c>
      <c r="J91" s="154" t="s">
        <v>10319</v>
      </c>
      <c r="K91" s="154" t="s">
        <v>159</v>
      </c>
      <c r="L91" s="154" t="s">
        <v>10320</v>
      </c>
      <c r="M91" s="155">
        <v>45870.472916666666</v>
      </c>
      <c r="N91" s="155">
        <v>45871.451388888891</v>
      </c>
      <c r="O91" s="91"/>
      <c r="P91" s="154" t="s">
        <v>10063</v>
      </c>
      <c r="Q91" s="154" t="s">
        <v>10063</v>
      </c>
      <c r="R91" s="154" t="s">
        <v>2973</v>
      </c>
      <c r="S91" s="154" t="s">
        <v>2973</v>
      </c>
      <c r="T91" s="154" t="s">
        <v>8052</v>
      </c>
      <c r="U91" s="154" t="s">
        <v>9429</v>
      </c>
      <c r="V91" s="154" t="s">
        <v>10321</v>
      </c>
      <c r="W91" s="154" t="s">
        <v>10144</v>
      </c>
      <c r="X91" s="10"/>
      <c r="Y91" s="154" t="s">
        <v>28</v>
      </c>
      <c r="Z91" s="154" t="str">
        <f>VLOOKUP(D91,TIPOLOGIA!A:F,5,0)</f>
        <v>TERRESTRE</v>
      </c>
      <c r="AA91" s="154" t="s">
        <v>1825</v>
      </c>
      <c r="AB91" s="46">
        <v>0</v>
      </c>
      <c r="AC91" s="87">
        <f>IF(W91="SOPORTE_TELEFÓNICO",'BASE LIQUIDACION REDEBAN 2025'!$B$19,IF(AND(W91="VISITA_TÉCNICA",Y91="TIPO II"),'BASE LIQUIDACION REDEBAN 2025'!$B$18,'BASE LIQUIDACION REDEBAN 2025'!$B$17))</f>
        <v>35779.500569199998</v>
      </c>
      <c r="AD91" s="87">
        <v>0</v>
      </c>
      <c r="AE91" s="87">
        <f t="shared" si="1"/>
        <v>35779.500569199998</v>
      </c>
    </row>
    <row r="92" spans="1:31" s="105" customFormat="1" ht="13.15">
      <c r="A92" s="154" t="s">
        <v>68</v>
      </c>
      <c r="B92" s="154" t="str">
        <f>VLOOKUP(A92,'CENTRO DE COSTOS'!A:D,4,FALSE)</f>
        <v>WILLIAM ASDRUBAL ROZO ROZO</v>
      </c>
      <c r="C92" s="154" t="str">
        <f>VLOOKUP(A92,'CENTRO DE COSTOS'!A:D,2,FALSE)</f>
        <v>0004-0004</v>
      </c>
      <c r="D92" s="154">
        <v>25754</v>
      </c>
      <c r="E92" s="154">
        <v>2540051</v>
      </c>
      <c r="F92" s="154">
        <v>79017</v>
      </c>
      <c r="G92" s="154" t="s">
        <v>8049</v>
      </c>
      <c r="H92" s="154" t="s">
        <v>470</v>
      </c>
      <c r="I92" s="154" t="s">
        <v>1138</v>
      </c>
      <c r="J92" s="154" t="s">
        <v>10322</v>
      </c>
      <c r="K92" s="154" t="s">
        <v>159</v>
      </c>
      <c r="L92" s="154" t="s">
        <v>10323</v>
      </c>
      <c r="M92" s="155">
        <v>45870.509027777778</v>
      </c>
      <c r="N92" s="155">
        <v>45871.45416666667</v>
      </c>
      <c r="O92" s="91"/>
      <c r="P92" s="154" t="s">
        <v>10063</v>
      </c>
      <c r="Q92" s="154" t="s">
        <v>10063</v>
      </c>
      <c r="R92" s="154" t="s">
        <v>200</v>
      </c>
      <c r="S92" s="154" t="s">
        <v>739</v>
      </c>
      <c r="T92" s="154" t="s">
        <v>9439</v>
      </c>
      <c r="U92" s="154" t="s">
        <v>10324</v>
      </c>
      <c r="V92" s="154" t="s">
        <v>10325</v>
      </c>
      <c r="W92" s="154" t="s">
        <v>2967</v>
      </c>
      <c r="X92" s="10"/>
      <c r="Y92" s="154" t="s">
        <v>25</v>
      </c>
      <c r="Z92" s="154" t="str">
        <f>VLOOKUP(D92,TIPOLOGIA!A:F,5,0)</f>
        <v>TERRESTRE</v>
      </c>
      <c r="AA92" s="154" t="s">
        <v>599</v>
      </c>
      <c r="AB92" s="46">
        <v>1</v>
      </c>
      <c r="AC92" s="87">
        <f>IF(W92="SOPORTE_TELEFÓNICO",'BASE LIQUIDACION REDEBAN 2025'!$B$19,IF(AND(W92="VISITA_TÉCNICA",Y92="TIPO II"),'BASE LIQUIDACION REDEBAN 2025'!$B$18,'BASE LIQUIDACION REDEBAN 2025'!$B$17))</f>
        <v>35779.500569199998</v>
      </c>
      <c r="AD92" s="87">
        <v>0</v>
      </c>
      <c r="AE92" s="87">
        <f t="shared" si="1"/>
        <v>35779.500569199998</v>
      </c>
    </row>
    <row r="93" spans="1:31" s="105" customFormat="1" ht="13.15">
      <c r="A93" s="154" t="s">
        <v>68</v>
      </c>
      <c r="B93" s="154" t="str">
        <f>VLOOKUP(A93,'CENTRO DE COSTOS'!A:D,4,FALSE)</f>
        <v>WILLIAM ASDRUBAL ROZO ROZO</v>
      </c>
      <c r="C93" s="154" t="str">
        <f>VLOOKUP(A93,'CENTRO DE COSTOS'!A:D,2,FALSE)</f>
        <v>0004-0004</v>
      </c>
      <c r="D93" s="154">
        <v>11001</v>
      </c>
      <c r="E93" s="154">
        <v>2538215</v>
      </c>
      <c r="F93" s="154">
        <v>45625</v>
      </c>
      <c r="G93" s="154" t="s">
        <v>8049</v>
      </c>
      <c r="H93" s="154" t="s">
        <v>470</v>
      </c>
      <c r="I93" s="154" t="s">
        <v>68</v>
      </c>
      <c r="J93" s="154" t="s">
        <v>10326</v>
      </c>
      <c r="K93" s="154" t="s">
        <v>159</v>
      </c>
      <c r="L93" s="154" t="s">
        <v>10327</v>
      </c>
      <c r="M93" s="155">
        <v>45870.400694444441</v>
      </c>
      <c r="N93" s="155">
        <v>45871.460416666669</v>
      </c>
      <c r="O93" s="91"/>
      <c r="P93" s="154" t="s">
        <v>10063</v>
      </c>
      <c r="Q93" s="154" t="s">
        <v>10063</v>
      </c>
      <c r="R93" s="154" t="s">
        <v>2973</v>
      </c>
      <c r="S93" s="154" t="s">
        <v>2973</v>
      </c>
      <c r="T93" s="154" t="s">
        <v>8052</v>
      </c>
      <c r="U93" s="154" t="s">
        <v>9429</v>
      </c>
      <c r="V93" s="154" t="s">
        <v>10328</v>
      </c>
      <c r="W93" s="154" t="s">
        <v>2967</v>
      </c>
      <c r="X93" s="10"/>
      <c r="Y93" s="154" t="s">
        <v>25</v>
      </c>
      <c r="Z93" s="154" t="str">
        <f>VLOOKUP(D93,TIPOLOGIA!A:F,5,0)</f>
        <v>TERRESTRE</v>
      </c>
      <c r="AA93" s="154" t="s">
        <v>506</v>
      </c>
      <c r="AB93" s="46">
        <v>1</v>
      </c>
      <c r="AC93" s="87">
        <f>IF(W93="SOPORTE_TELEFÓNICO",'BASE LIQUIDACION REDEBAN 2025'!$B$19,IF(AND(W93="VISITA_TÉCNICA",Y93="TIPO II"),'BASE LIQUIDACION REDEBAN 2025'!$B$18,'BASE LIQUIDACION REDEBAN 2025'!$B$17))</f>
        <v>35779.500569199998</v>
      </c>
      <c r="AD93" s="87">
        <v>0</v>
      </c>
      <c r="AE93" s="87">
        <f t="shared" si="1"/>
        <v>35779.500569199998</v>
      </c>
    </row>
    <row r="94" spans="1:31" s="105" customFormat="1" ht="13.15">
      <c r="A94" s="154" t="s">
        <v>91</v>
      </c>
      <c r="B94" s="154" t="str">
        <f>VLOOKUP(A94,'CENTRO DE COSTOS'!A:D,4,FALSE)</f>
        <v>JOSE MAURICIO HERNANDEZ ROJAS</v>
      </c>
      <c r="C94" s="154" t="str">
        <f>VLOOKUP(A94,'CENTRO DE COSTOS'!A:D,2,FALSE)</f>
        <v>0004-0001</v>
      </c>
      <c r="D94" s="154">
        <v>23001</v>
      </c>
      <c r="E94" s="154">
        <v>2541864</v>
      </c>
      <c r="F94" s="154">
        <v>78879</v>
      </c>
      <c r="G94" s="154" t="s">
        <v>8049</v>
      </c>
      <c r="H94" s="154" t="s">
        <v>421</v>
      </c>
      <c r="I94" s="154" t="s">
        <v>91</v>
      </c>
      <c r="J94" s="154" t="s">
        <v>10329</v>
      </c>
      <c r="K94" s="154" t="s">
        <v>159</v>
      </c>
      <c r="L94" s="154" t="s">
        <v>10330</v>
      </c>
      <c r="M94" s="155">
        <v>45870.675694444442</v>
      </c>
      <c r="N94" s="155">
        <v>45871.469444444447</v>
      </c>
      <c r="O94" s="91"/>
      <c r="P94" s="154" t="s">
        <v>10063</v>
      </c>
      <c r="Q94" s="154" t="s">
        <v>10063</v>
      </c>
      <c r="R94" s="154" t="s">
        <v>2973</v>
      </c>
      <c r="S94" s="154" t="s">
        <v>2973</v>
      </c>
      <c r="T94" s="154" t="s">
        <v>8052</v>
      </c>
      <c r="U94" s="154" t="s">
        <v>9429</v>
      </c>
      <c r="V94" s="154" t="s">
        <v>10331</v>
      </c>
      <c r="W94" s="154" t="s">
        <v>2967</v>
      </c>
      <c r="X94" s="10"/>
      <c r="Y94" s="154" t="s">
        <v>25</v>
      </c>
      <c r="Z94" s="154" t="str">
        <f>VLOOKUP(D94,TIPOLOGIA!A:F,5,0)</f>
        <v>TERRESTRE</v>
      </c>
      <c r="AA94" s="154" t="s">
        <v>696</v>
      </c>
      <c r="AB94" s="46">
        <v>1</v>
      </c>
      <c r="AC94" s="87">
        <f>IF(W94="SOPORTE_TELEFÓNICO",'BASE LIQUIDACION REDEBAN 2025'!$B$19,IF(AND(W94="VISITA_TÉCNICA",Y94="TIPO II"),'BASE LIQUIDACION REDEBAN 2025'!$B$18,'BASE LIQUIDACION REDEBAN 2025'!$B$17))</f>
        <v>35779.500569199998</v>
      </c>
      <c r="AD94" s="87">
        <v>0</v>
      </c>
      <c r="AE94" s="87">
        <f t="shared" si="1"/>
        <v>35779.500569199998</v>
      </c>
    </row>
    <row r="95" spans="1:31" s="105" customFormat="1" ht="13.15">
      <c r="A95" s="154" t="s">
        <v>99</v>
      </c>
      <c r="B95" s="154" t="str">
        <f>VLOOKUP(A95,'CENTRO DE COSTOS'!A:D,4,FALSE)</f>
        <v>JOSE MAURICIO HERNANDEZ ROJAS</v>
      </c>
      <c r="C95" s="154" t="str">
        <f>VLOOKUP(A95,'CENTRO DE COSTOS'!A:D,2,FALSE)</f>
        <v>0004-0001</v>
      </c>
      <c r="D95" s="154">
        <v>20001</v>
      </c>
      <c r="E95" s="154">
        <v>2538960</v>
      </c>
      <c r="F95" s="154">
        <v>32345</v>
      </c>
      <c r="G95" s="154" t="s">
        <v>8049</v>
      </c>
      <c r="H95" s="154" t="s">
        <v>440</v>
      </c>
      <c r="I95" s="154" t="s">
        <v>99</v>
      </c>
      <c r="J95" s="154" t="s">
        <v>3192</v>
      </c>
      <c r="K95" s="154" t="s">
        <v>159</v>
      </c>
      <c r="L95" s="154" t="s">
        <v>10332</v>
      </c>
      <c r="M95" s="155">
        <v>45870.441666666666</v>
      </c>
      <c r="N95" s="155">
        <v>45871.476388888892</v>
      </c>
      <c r="O95" s="91"/>
      <c r="P95" s="154" t="s">
        <v>10063</v>
      </c>
      <c r="Q95" s="154" t="s">
        <v>10063</v>
      </c>
      <c r="R95" s="154" t="s">
        <v>220</v>
      </c>
      <c r="S95" s="154" t="s">
        <v>221</v>
      </c>
      <c r="T95" s="154" t="s">
        <v>8052</v>
      </c>
      <c r="U95" s="154" t="s">
        <v>9429</v>
      </c>
      <c r="V95" s="154" t="s">
        <v>10333</v>
      </c>
      <c r="W95" s="154" t="s">
        <v>2967</v>
      </c>
      <c r="X95" s="10"/>
      <c r="Y95" s="154" t="s">
        <v>25</v>
      </c>
      <c r="Z95" s="154" t="str">
        <f>VLOOKUP(D95,TIPOLOGIA!A:F,5,0)</f>
        <v>TERRESTRE</v>
      </c>
      <c r="AA95" s="154" t="s">
        <v>446</v>
      </c>
      <c r="AB95" s="46">
        <v>1</v>
      </c>
      <c r="AC95" s="87">
        <f>IF(W95="SOPORTE_TELEFÓNICO",'BASE LIQUIDACION REDEBAN 2025'!$B$19,IF(AND(W95="VISITA_TÉCNICA",Y95="TIPO II"),'BASE LIQUIDACION REDEBAN 2025'!$B$18,'BASE LIQUIDACION REDEBAN 2025'!$B$17))</f>
        <v>35779.500569199998</v>
      </c>
      <c r="AD95" s="87">
        <v>0</v>
      </c>
      <c r="AE95" s="87">
        <f t="shared" si="1"/>
        <v>35779.500569199998</v>
      </c>
    </row>
    <row r="96" spans="1:31" s="105" customFormat="1" ht="13.15">
      <c r="A96" s="154" t="s">
        <v>98</v>
      </c>
      <c r="B96" s="154" t="str">
        <f>VLOOKUP(A96,'CENTRO DE COSTOS'!A:D,4,FALSE)</f>
        <v>MIGUEL JULIÁN HERNÁNDEZ GUARÍN</v>
      </c>
      <c r="C96" s="154" t="str">
        <f>VLOOKUP(A96,'CENTRO DE COSTOS'!A:D,2,FALSE)</f>
        <v>0004-0008</v>
      </c>
      <c r="D96" s="154">
        <v>68077</v>
      </c>
      <c r="E96" s="154">
        <v>2536050</v>
      </c>
      <c r="F96" s="154">
        <v>76872</v>
      </c>
      <c r="G96" s="154" t="s">
        <v>8049</v>
      </c>
      <c r="H96" s="154" t="s">
        <v>820</v>
      </c>
      <c r="I96" s="154" t="s">
        <v>2290</v>
      </c>
      <c r="J96" s="154" t="s">
        <v>10334</v>
      </c>
      <c r="K96" s="154" t="s">
        <v>159</v>
      </c>
      <c r="L96" s="154" t="s">
        <v>10335</v>
      </c>
      <c r="M96" s="155">
        <v>45869.724999999999</v>
      </c>
      <c r="N96" s="155">
        <v>45871.481249999997</v>
      </c>
      <c r="O96" s="91"/>
      <c r="P96" s="154" t="s">
        <v>10063</v>
      </c>
      <c r="Q96" s="154" t="s">
        <v>10063</v>
      </c>
      <c r="R96" s="154" t="s">
        <v>2973</v>
      </c>
      <c r="S96" s="154" t="s">
        <v>2973</v>
      </c>
      <c r="T96" s="154" t="s">
        <v>8052</v>
      </c>
      <c r="U96" s="154" t="s">
        <v>9429</v>
      </c>
      <c r="V96" s="154" t="s">
        <v>10336</v>
      </c>
      <c r="W96" s="154" t="s">
        <v>2967</v>
      </c>
      <c r="X96" s="10"/>
      <c r="Y96" s="154" t="s">
        <v>28</v>
      </c>
      <c r="Z96" s="154" t="str">
        <f>VLOOKUP(D96,TIPOLOGIA!A:F,5,0)</f>
        <v>TERRESTRE</v>
      </c>
      <c r="AA96" s="154" t="s">
        <v>1148</v>
      </c>
      <c r="AB96" s="46">
        <v>1</v>
      </c>
      <c r="AC96" s="87">
        <f>IF(W96="SOPORTE_TELEFÓNICO",'BASE LIQUIDACION REDEBAN 2025'!$B$19,IF(AND(W96="VISITA_TÉCNICA",Y96="TIPO II"),'BASE LIQUIDACION REDEBAN 2025'!$B$18,'BASE LIQUIDACION REDEBAN 2025'!$B$17))</f>
        <v>67654.12000000001</v>
      </c>
      <c r="AD96" s="87">
        <v>0</v>
      </c>
      <c r="AE96" s="87">
        <f t="shared" si="1"/>
        <v>67654.12000000001</v>
      </c>
    </row>
    <row r="97" spans="1:31" s="105" customFormat="1" ht="13.15">
      <c r="A97" s="154" t="s">
        <v>76</v>
      </c>
      <c r="B97" s="154" t="str">
        <f>VLOOKUP(A97,'CENTRO DE COSTOS'!A:D,4,FALSE)</f>
        <v>DIEGO FERNANDO HENAO CARDONA</v>
      </c>
      <c r="C97" s="154" t="str">
        <f>VLOOKUP(A97,'CENTRO DE COSTOS'!A:D,2,FALSE)</f>
        <v>0004-0003</v>
      </c>
      <c r="D97" s="154">
        <v>76001</v>
      </c>
      <c r="E97" s="154">
        <v>2537283</v>
      </c>
      <c r="F97" s="154">
        <v>65094</v>
      </c>
      <c r="G97" s="154" t="s">
        <v>8049</v>
      </c>
      <c r="H97" s="154" t="s">
        <v>227</v>
      </c>
      <c r="I97" s="154" t="s">
        <v>76</v>
      </c>
      <c r="J97" s="154" t="s">
        <v>10337</v>
      </c>
      <c r="K97" s="154" t="s">
        <v>159</v>
      </c>
      <c r="L97" s="154" t="s">
        <v>10338</v>
      </c>
      <c r="M97" s="155">
        <v>45870.355555555558</v>
      </c>
      <c r="N97" s="155">
        <v>45871.484722222223</v>
      </c>
      <c r="O97" s="91"/>
      <c r="P97" s="154" t="s">
        <v>10063</v>
      </c>
      <c r="Q97" s="154" t="s">
        <v>10063</v>
      </c>
      <c r="R97" s="154" t="s">
        <v>200</v>
      </c>
      <c r="S97" s="154" t="s">
        <v>201</v>
      </c>
      <c r="T97" s="154" t="s">
        <v>8052</v>
      </c>
      <c r="U97" s="154" t="s">
        <v>9429</v>
      </c>
      <c r="V97" s="154" t="s">
        <v>10339</v>
      </c>
      <c r="W97" s="154" t="s">
        <v>2967</v>
      </c>
      <c r="X97" s="10"/>
      <c r="Y97" s="154" t="s">
        <v>25</v>
      </c>
      <c r="Z97" s="154" t="str">
        <f>VLOOKUP(D97,TIPOLOGIA!A:F,5,0)</f>
        <v>TERRESTRE</v>
      </c>
      <c r="AA97" s="154" t="s">
        <v>233</v>
      </c>
      <c r="AB97" s="46">
        <v>1</v>
      </c>
      <c r="AC97" s="87">
        <f>IF(W97="SOPORTE_TELEFÓNICO",'BASE LIQUIDACION REDEBAN 2025'!$B$19,IF(AND(W97="VISITA_TÉCNICA",Y97="TIPO II"),'BASE LIQUIDACION REDEBAN 2025'!$B$18,'BASE LIQUIDACION REDEBAN 2025'!$B$17))</f>
        <v>35779.500569199998</v>
      </c>
      <c r="AD97" s="87">
        <v>0</v>
      </c>
      <c r="AE97" s="87">
        <f t="shared" si="1"/>
        <v>35779.500569199998</v>
      </c>
    </row>
    <row r="98" spans="1:31" s="105" customFormat="1" ht="13.15">
      <c r="A98" s="154" t="s">
        <v>99</v>
      </c>
      <c r="B98" s="154" t="str">
        <f>VLOOKUP(A98,'CENTRO DE COSTOS'!A:D,4,FALSE)</f>
        <v>JOSE MAURICIO HERNANDEZ ROJAS</v>
      </c>
      <c r="C98" s="154" t="str">
        <f>VLOOKUP(A98,'CENTRO DE COSTOS'!A:D,2,FALSE)</f>
        <v>0004-0001</v>
      </c>
      <c r="D98" s="154">
        <v>20001</v>
      </c>
      <c r="E98" s="154">
        <v>2537582</v>
      </c>
      <c r="F98" s="154">
        <v>78444</v>
      </c>
      <c r="G98" s="154" t="s">
        <v>8049</v>
      </c>
      <c r="H98" s="154" t="s">
        <v>440</v>
      </c>
      <c r="I98" s="154" t="s">
        <v>99</v>
      </c>
      <c r="J98" s="154" t="s">
        <v>10340</v>
      </c>
      <c r="K98" s="154" t="s">
        <v>159</v>
      </c>
      <c r="L98" s="154" t="s">
        <v>10341</v>
      </c>
      <c r="M98" s="155">
        <v>45870.370833333334</v>
      </c>
      <c r="N98" s="155">
        <v>45871.487500000003</v>
      </c>
      <c r="O98" s="91"/>
      <c r="P98" s="154" t="s">
        <v>10063</v>
      </c>
      <c r="Q98" s="154" t="s">
        <v>10063</v>
      </c>
      <c r="R98" s="154" t="s">
        <v>2973</v>
      </c>
      <c r="S98" s="154" t="s">
        <v>2973</v>
      </c>
      <c r="T98" s="154" t="s">
        <v>8052</v>
      </c>
      <c r="U98" s="154" t="s">
        <v>9429</v>
      </c>
      <c r="V98" s="154" t="s">
        <v>10342</v>
      </c>
      <c r="W98" s="154" t="s">
        <v>2967</v>
      </c>
      <c r="X98" s="10"/>
      <c r="Y98" s="154" t="s">
        <v>25</v>
      </c>
      <c r="Z98" s="154" t="str">
        <f>VLOOKUP(D98,TIPOLOGIA!A:F,5,0)</f>
        <v>TERRESTRE</v>
      </c>
      <c r="AA98" s="154" t="s">
        <v>446</v>
      </c>
      <c r="AB98" s="46">
        <v>1</v>
      </c>
      <c r="AC98" s="87">
        <f>IF(W98="SOPORTE_TELEFÓNICO",'BASE LIQUIDACION REDEBAN 2025'!$B$19,IF(AND(W98="VISITA_TÉCNICA",Y98="TIPO II"),'BASE LIQUIDACION REDEBAN 2025'!$B$18,'BASE LIQUIDACION REDEBAN 2025'!$B$17))</f>
        <v>35779.500569199998</v>
      </c>
      <c r="AD98" s="87">
        <v>0</v>
      </c>
      <c r="AE98" s="87">
        <f t="shared" si="1"/>
        <v>35779.500569199998</v>
      </c>
    </row>
    <row r="99" spans="1:31" s="105" customFormat="1" ht="13.15">
      <c r="A99" s="154" t="s">
        <v>80</v>
      </c>
      <c r="B99" s="154" t="str">
        <f>VLOOKUP(A99,'CENTRO DE COSTOS'!A:D,4,FALSE)</f>
        <v>JOSE MAURICIO HERNANDEZ ROJAS</v>
      </c>
      <c r="C99" s="154" t="str">
        <f>VLOOKUP(A99,'CENTRO DE COSTOS'!A:D,2,FALSE)</f>
        <v>0004-0001</v>
      </c>
      <c r="D99" s="154">
        <v>13001</v>
      </c>
      <c r="E99" s="154">
        <v>2536098</v>
      </c>
      <c r="F99" s="154">
        <v>79205</v>
      </c>
      <c r="G99" s="154" t="s">
        <v>8049</v>
      </c>
      <c r="H99" s="154" t="s">
        <v>303</v>
      </c>
      <c r="I99" s="154" t="s">
        <v>80</v>
      </c>
      <c r="J99" s="154" t="s">
        <v>10343</v>
      </c>
      <c r="K99" s="154" t="s">
        <v>159</v>
      </c>
      <c r="L99" s="154" t="s">
        <v>10344</v>
      </c>
      <c r="M99" s="155">
        <v>45869.745138888888</v>
      </c>
      <c r="N99" s="155">
        <v>45871.490277777775</v>
      </c>
      <c r="O99" s="91"/>
      <c r="P99" s="154" t="s">
        <v>10063</v>
      </c>
      <c r="Q99" s="154" t="s">
        <v>10063</v>
      </c>
      <c r="R99" s="154" t="s">
        <v>2973</v>
      </c>
      <c r="S99" s="154" t="s">
        <v>2973</v>
      </c>
      <c r="T99" s="154" t="s">
        <v>8052</v>
      </c>
      <c r="U99" s="154" t="s">
        <v>9429</v>
      </c>
      <c r="V99" s="154" t="s">
        <v>10345</v>
      </c>
      <c r="W99" s="154" t="s">
        <v>2967</v>
      </c>
      <c r="X99" s="10"/>
      <c r="Y99" s="154" t="s">
        <v>25</v>
      </c>
      <c r="Z99" s="154" t="str">
        <f>VLOOKUP(D99,TIPOLOGIA!A:F,5,0)</f>
        <v>TERRESTRE</v>
      </c>
      <c r="AA99" s="154" t="s">
        <v>452</v>
      </c>
      <c r="AB99" s="46">
        <v>1</v>
      </c>
      <c r="AC99" s="87">
        <f>IF(W99="SOPORTE_TELEFÓNICO",'BASE LIQUIDACION REDEBAN 2025'!$B$19,IF(AND(W99="VISITA_TÉCNICA",Y99="TIPO II"),'BASE LIQUIDACION REDEBAN 2025'!$B$18,'BASE LIQUIDACION REDEBAN 2025'!$B$17))</f>
        <v>35779.500569199998</v>
      </c>
      <c r="AD99" s="87">
        <v>0</v>
      </c>
      <c r="AE99" s="87">
        <f t="shared" si="1"/>
        <v>35779.500569199998</v>
      </c>
    </row>
    <row r="100" spans="1:31" s="105" customFormat="1" ht="13.15">
      <c r="A100" s="154" t="s">
        <v>68</v>
      </c>
      <c r="B100" s="154" t="str">
        <f>VLOOKUP(A100,'CENTRO DE COSTOS'!A:D,4,FALSE)</f>
        <v>WILLIAM ASDRUBAL ROZO ROZO</v>
      </c>
      <c r="C100" s="154" t="str">
        <f>VLOOKUP(A100,'CENTRO DE COSTOS'!A:D,2,FALSE)</f>
        <v>0004-0004</v>
      </c>
      <c r="D100" s="154">
        <v>11001</v>
      </c>
      <c r="E100" s="154">
        <v>2538491</v>
      </c>
      <c r="F100" s="154">
        <v>75360</v>
      </c>
      <c r="G100" s="154" t="s">
        <v>8049</v>
      </c>
      <c r="H100" s="154" t="s">
        <v>470</v>
      </c>
      <c r="I100" s="154" t="s">
        <v>68</v>
      </c>
      <c r="J100" s="154" t="s">
        <v>10346</v>
      </c>
      <c r="K100" s="154" t="s">
        <v>159</v>
      </c>
      <c r="L100" s="154" t="s">
        <v>10347</v>
      </c>
      <c r="M100" s="155">
        <v>45870.418055555558</v>
      </c>
      <c r="N100" s="155">
        <v>45871.493055555555</v>
      </c>
      <c r="O100" s="91"/>
      <c r="P100" s="154" t="s">
        <v>10063</v>
      </c>
      <c r="Q100" s="154" t="s">
        <v>10063</v>
      </c>
      <c r="R100" s="154" t="s">
        <v>2973</v>
      </c>
      <c r="S100" s="154" t="s">
        <v>2973</v>
      </c>
      <c r="T100" s="154" t="s">
        <v>8052</v>
      </c>
      <c r="U100" s="154" t="s">
        <v>9429</v>
      </c>
      <c r="V100" s="154" t="s">
        <v>10348</v>
      </c>
      <c r="W100" s="154" t="s">
        <v>2967</v>
      </c>
      <c r="X100" s="10"/>
      <c r="Y100" s="154" t="s">
        <v>25</v>
      </c>
      <c r="Z100" s="154" t="str">
        <f>VLOOKUP(D100,TIPOLOGIA!A:F,5,0)</f>
        <v>TERRESTRE</v>
      </c>
      <c r="AA100" s="154" t="s">
        <v>3079</v>
      </c>
      <c r="AB100" s="46">
        <v>1</v>
      </c>
      <c r="AC100" s="87">
        <f>IF(W100="SOPORTE_TELEFÓNICO",'BASE LIQUIDACION REDEBAN 2025'!$B$19,IF(AND(W100="VISITA_TÉCNICA",Y100="TIPO II"),'BASE LIQUIDACION REDEBAN 2025'!$B$18,'BASE LIQUIDACION REDEBAN 2025'!$B$17))</f>
        <v>35779.500569199998</v>
      </c>
      <c r="AD100" s="87">
        <v>0</v>
      </c>
      <c r="AE100" s="87">
        <f t="shared" si="1"/>
        <v>35779.500569199998</v>
      </c>
    </row>
    <row r="101" spans="1:31" s="105" customFormat="1" ht="13.15">
      <c r="A101" s="154" t="s">
        <v>81</v>
      </c>
      <c r="B101" s="154" t="str">
        <f>VLOOKUP(A101,'CENTRO DE COSTOS'!A:D,4,FALSE)</f>
        <v>MIGUEL JULIÁN HERNÁNDEZ GUARÍN</v>
      </c>
      <c r="C101" s="154" t="str">
        <f>VLOOKUP(A101,'CENTRO DE COSTOS'!A:D,2,FALSE)</f>
        <v>0004-0008</v>
      </c>
      <c r="D101" s="154">
        <v>54001</v>
      </c>
      <c r="E101" s="154">
        <v>2536130</v>
      </c>
      <c r="F101" s="154">
        <v>24904</v>
      </c>
      <c r="G101" s="154" t="s">
        <v>8049</v>
      </c>
      <c r="H101" s="154" t="s">
        <v>317</v>
      </c>
      <c r="I101" s="154" t="s">
        <v>81</v>
      </c>
      <c r="J101" s="154" t="s">
        <v>10349</v>
      </c>
      <c r="K101" s="154" t="s">
        <v>159</v>
      </c>
      <c r="L101" s="154" t="s">
        <v>10350</v>
      </c>
      <c r="M101" s="155">
        <v>45870.333333333336</v>
      </c>
      <c r="N101" s="155">
        <v>45871.495833333334</v>
      </c>
      <c r="O101" s="91"/>
      <c r="P101" s="154" t="s">
        <v>10063</v>
      </c>
      <c r="Q101" s="154" t="s">
        <v>10063</v>
      </c>
      <c r="R101" s="154" t="s">
        <v>2973</v>
      </c>
      <c r="S101" s="154" t="s">
        <v>2973</v>
      </c>
      <c r="T101" s="154" t="s">
        <v>8052</v>
      </c>
      <c r="U101" s="154" t="s">
        <v>9429</v>
      </c>
      <c r="V101" s="154" t="s">
        <v>10351</v>
      </c>
      <c r="W101" s="154" t="s">
        <v>2967</v>
      </c>
      <c r="X101" s="10"/>
      <c r="Y101" s="154" t="s">
        <v>25</v>
      </c>
      <c r="Z101" s="154" t="str">
        <f>VLOOKUP(D101,TIPOLOGIA!A:F,5,0)</f>
        <v>TERRESTRE</v>
      </c>
      <c r="AA101" s="154" t="s">
        <v>1496</v>
      </c>
      <c r="AB101" s="46">
        <v>1</v>
      </c>
      <c r="AC101" s="87">
        <f>IF(W101="SOPORTE_TELEFÓNICO",'BASE LIQUIDACION REDEBAN 2025'!$B$19,IF(AND(W101="VISITA_TÉCNICA",Y101="TIPO II"),'BASE LIQUIDACION REDEBAN 2025'!$B$18,'BASE LIQUIDACION REDEBAN 2025'!$B$17))</f>
        <v>35779.500569199998</v>
      </c>
      <c r="AD101" s="87">
        <v>0</v>
      </c>
      <c r="AE101" s="87">
        <f t="shared" si="1"/>
        <v>35779.500569199998</v>
      </c>
    </row>
    <row r="102" spans="1:31" s="105" customFormat="1" ht="13.15">
      <c r="A102" s="154" t="s">
        <v>68</v>
      </c>
      <c r="B102" s="154" t="str">
        <f>VLOOKUP(A102,'CENTRO DE COSTOS'!A:D,4,FALSE)</f>
        <v>WILLIAM ASDRUBAL ROZO ROZO</v>
      </c>
      <c r="C102" s="154" t="str">
        <f>VLOOKUP(A102,'CENTRO DE COSTOS'!A:D,2,FALSE)</f>
        <v>0004-0004</v>
      </c>
      <c r="D102" s="154">
        <v>25473</v>
      </c>
      <c r="E102" s="154">
        <v>2535837</v>
      </c>
      <c r="F102" s="154">
        <v>71668</v>
      </c>
      <c r="G102" s="154" t="s">
        <v>8049</v>
      </c>
      <c r="H102" s="154" t="s">
        <v>470</v>
      </c>
      <c r="I102" s="154" t="s">
        <v>2224</v>
      </c>
      <c r="J102" s="154" t="s">
        <v>10352</v>
      </c>
      <c r="K102" s="154" t="s">
        <v>159</v>
      </c>
      <c r="L102" s="154" t="s">
        <v>10353</v>
      </c>
      <c r="M102" s="155">
        <v>45869.708333333336</v>
      </c>
      <c r="N102" s="155">
        <v>45871.498611111114</v>
      </c>
      <c r="O102" s="91"/>
      <c r="P102" s="154" t="s">
        <v>10063</v>
      </c>
      <c r="Q102" s="154" t="s">
        <v>10063</v>
      </c>
      <c r="R102" s="154" t="s">
        <v>2973</v>
      </c>
      <c r="S102" s="154" t="s">
        <v>2973</v>
      </c>
      <c r="T102" s="154" t="s">
        <v>8052</v>
      </c>
      <c r="U102" s="154" t="s">
        <v>9429</v>
      </c>
      <c r="V102" s="154" t="s">
        <v>10354</v>
      </c>
      <c r="W102" s="154" t="s">
        <v>2967</v>
      </c>
      <c r="X102" s="10"/>
      <c r="Y102" s="154" t="s">
        <v>25</v>
      </c>
      <c r="Z102" s="154" t="str">
        <f>VLOOKUP(D102,TIPOLOGIA!A:F,5,0)</f>
        <v>TERRESTRE</v>
      </c>
      <c r="AA102" s="154" t="s">
        <v>887</v>
      </c>
      <c r="AB102" s="46">
        <v>1</v>
      </c>
      <c r="AC102" s="87">
        <f>IF(W102="SOPORTE_TELEFÓNICO",'BASE LIQUIDACION REDEBAN 2025'!$B$19,IF(AND(W102="VISITA_TÉCNICA",Y102="TIPO II"),'BASE LIQUIDACION REDEBAN 2025'!$B$18,'BASE LIQUIDACION REDEBAN 2025'!$B$17))</f>
        <v>35779.500569199998</v>
      </c>
      <c r="AD102" s="87">
        <v>0</v>
      </c>
      <c r="AE102" s="87">
        <f t="shared" si="1"/>
        <v>35779.500569199998</v>
      </c>
    </row>
    <row r="103" spans="1:31" s="105" customFormat="1" ht="13.15">
      <c r="A103" s="154" t="s">
        <v>80</v>
      </c>
      <c r="B103" s="154" t="str">
        <f>VLOOKUP(A103,'CENTRO DE COSTOS'!A:D,4,FALSE)</f>
        <v>JOSE MAURICIO HERNANDEZ ROJAS</v>
      </c>
      <c r="C103" s="154" t="str">
        <f>VLOOKUP(A103,'CENTRO DE COSTOS'!A:D,2,FALSE)</f>
        <v>0004-0001</v>
      </c>
      <c r="D103" s="154">
        <v>13001</v>
      </c>
      <c r="E103" s="154">
        <v>2535844</v>
      </c>
      <c r="F103" s="154">
        <v>79758</v>
      </c>
      <c r="G103" s="154" t="s">
        <v>8049</v>
      </c>
      <c r="H103" s="154" t="s">
        <v>303</v>
      </c>
      <c r="I103" s="154" t="s">
        <v>80</v>
      </c>
      <c r="J103" s="154" t="s">
        <v>10355</v>
      </c>
      <c r="K103" s="154" t="s">
        <v>159</v>
      </c>
      <c r="L103" s="154" t="s">
        <v>10356</v>
      </c>
      <c r="M103" s="155">
        <v>45869.711805555555</v>
      </c>
      <c r="N103" s="155">
        <v>45871.509722222225</v>
      </c>
      <c r="O103" s="91"/>
      <c r="P103" s="154" t="s">
        <v>10063</v>
      </c>
      <c r="Q103" s="154" t="s">
        <v>10063</v>
      </c>
      <c r="R103" s="154" t="s">
        <v>2973</v>
      </c>
      <c r="S103" s="154" t="s">
        <v>2973</v>
      </c>
      <c r="T103" s="154" t="s">
        <v>8052</v>
      </c>
      <c r="U103" s="154" t="s">
        <v>9429</v>
      </c>
      <c r="V103" s="154" t="s">
        <v>10357</v>
      </c>
      <c r="W103" s="154" t="s">
        <v>2967</v>
      </c>
      <c r="X103" s="10"/>
      <c r="Y103" s="154" t="s">
        <v>25</v>
      </c>
      <c r="Z103" s="154" t="str">
        <f>VLOOKUP(D103,TIPOLOGIA!A:F,5,0)</f>
        <v>TERRESTRE</v>
      </c>
      <c r="AA103" s="154" t="s">
        <v>452</v>
      </c>
      <c r="AB103" s="46">
        <v>1</v>
      </c>
      <c r="AC103" s="87">
        <f>IF(W103="SOPORTE_TELEFÓNICO",'BASE LIQUIDACION REDEBAN 2025'!$B$19,IF(AND(W103="VISITA_TÉCNICA",Y103="TIPO II"),'BASE LIQUIDACION REDEBAN 2025'!$B$18,'BASE LIQUIDACION REDEBAN 2025'!$B$17))</f>
        <v>35779.500569199998</v>
      </c>
      <c r="AD103" s="87">
        <v>0</v>
      </c>
      <c r="AE103" s="87">
        <f t="shared" si="1"/>
        <v>35779.500569199998</v>
      </c>
    </row>
    <row r="104" spans="1:31" s="105" customFormat="1" ht="13.15">
      <c r="A104" s="154" t="s">
        <v>76</v>
      </c>
      <c r="B104" s="154" t="str">
        <f>VLOOKUP(A104,'CENTRO DE COSTOS'!A:D,4,FALSE)</f>
        <v>DIEGO FERNANDO HENAO CARDONA</v>
      </c>
      <c r="C104" s="154" t="str">
        <f>VLOOKUP(A104,'CENTRO DE COSTOS'!A:D,2,FALSE)</f>
        <v>0004-0003</v>
      </c>
      <c r="D104" s="154">
        <v>76001</v>
      </c>
      <c r="E104" s="154">
        <v>2537837</v>
      </c>
      <c r="F104" s="154">
        <v>12902</v>
      </c>
      <c r="G104" s="154" t="s">
        <v>8049</v>
      </c>
      <c r="H104" s="154" t="s">
        <v>227</v>
      </c>
      <c r="I104" s="154" t="s">
        <v>76</v>
      </c>
      <c r="J104" s="154" t="s">
        <v>10358</v>
      </c>
      <c r="K104" s="154" t="s">
        <v>159</v>
      </c>
      <c r="L104" s="154" t="s">
        <v>10359</v>
      </c>
      <c r="M104" s="155">
        <v>45870.379166666666</v>
      </c>
      <c r="N104" s="155">
        <v>45871.515972222223</v>
      </c>
      <c r="O104" s="91"/>
      <c r="P104" s="154" t="s">
        <v>10063</v>
      </c>
      <c r="Q104" s="154" t="s">
        <v>10063</v>
      </c>
      <c r="R104" s="154" t="s">
        <v>2973</v>
      </c>
      <c r="S104" s="154" t="s">
        <v>2973</v>
      </c>
      <c r="T104" s="154" t="s">
        <v>8052</v>
      </c>
      <c r="U104" s="154" t="s">
        <v>9429</v>
      </c>
      <c r="V104" s="154" t="s">
        <v>10360</v>
      </c>
      <c r="W104" s="154" t="s">
        <v>2967</v>
      </c>
      <c r="X104" s="10"/>
      <c r="Y104" s="154" t="s">
        <v>25</v>
      </c>
      <c r="Z104" s="154" t="str">
        <f>VLOOKUP(D104,TIPOLOGIA!A:F,5,0)</f>
        <v>TERRESTRE</v>
      </c>
      <c r="AA104" s="154" t="s">
        <v>264</v>
      </c>
      <c r="AB104" s="46">
        <v>1</v>
      </c>
      <c r="AC104" s="87">
        <f>IF(W104="SOPORTE_TELEFÓNICO",'BASE LIQUIDACION REDEBAN 2025'!$B$19,IF(AND(W104="VISITA_TÉCNICA",Y104="TIPO II"),'BASE LIQUIDACION REDEBAN 2025'!$B$18,'BASE LIQUIDACION REDEBAN 2025'!$B$17))</f>
        <v>35779.500569199998</v>
      </c>
      <c r="AD104" s="87">
        <v>0</v>
      </c>
      <c r="AE104" s="87">
        <f t="shared" si="1"/>
        <v>35779.500569199998</v>
      </c>
    </row>
    <row r="105" spans="1:31" s="105" customFormat="1" ht="13.15">
      <c r="A105" s="154" t="s">
        <v>68</v>
      </c>
      <c r="B105" s="154" t="str">
        <f>VLOOKUP(A105,'CENTRO DE COSTOS'!A:D,4,FALSE)</f>
        <v>WILLIAM ASDRUBAL ROZO ROZO</v>
      </c>
      <c r="C105" s="154" t="str">
        <f>VLOOKUP(A105,'CENTRO DE COSTOS'!A:D,2,FALSE)</f>
        <v>0004-0004</v>
      </c>
      <c r="D105" s="154">
        <v>11001</v>
      </c>
      <c r="E105" s="154">
        <v>2534016</v>
      </c>
      <c r="F105" s="154">
        <v>75299</v>
      </c>
      <c r="G105" s="154" t="s">
        <v>8049</v>
      </c>
      <c r="H105" s="154" t="s">
        <v>470</v>
      </c>
      <c r="I105" s="154" t="s">
        <v>68</v>
      </c>
      <c r="J105" s="154" t="s">
        <v>10361</v>
      </c>
      <c r="K105" s="154" t="s">
        <v>159</v>
      </c>
      <c r="L105" s="154" t="s">
        <v>10362</v>
      </c>
      <c r="M105" s="155">
        <v>45869.568749999999</v>
      </c>
      <c r="N105" s="155">
        <v>45871.519444444442</v>
      </c>
      <c r="O105" s="91"/>
      <c r="P105" s="154" t="s">
        <v>10063</v>
      </c>
      <c r="Q105" s="154" t="s">
        <v>10063</v>
      </c>
      <c r="R105" s="154" t="s">
        <v>2973</v>
      </c>
      <c r="S105" s="154" t="s">
        <v>2973</v>
      </c>
      <c r="T105" s="154" t="s">
        <v>9439</v>
      </c>
      <c r="U105" s="154" t="s">
        <v>10324</v>
      </c>
      <c r="V105" s="154" t="s">
        <v>10363</v>
      </c>
      <c r="W105" s="154" t="s">
        <v>2967</v>
      </c>
      <c r="X105" s="10"/>
      <c r="Y105" s="154" t="s">
        <v>25</v>
      </c>
      <c r="Z105" s="154" t="str">
        <f>VLOOKUP(D105,TIPOLOGIA!A:F,5,0)</f>
        <v>TERRESTRE</v>
      </c>
      <c r="AA105" s="154" t="s">
        <v>3079</v>
      </c>
      <c r="AB105" s="46">
        <v>1</v>
      </c>
      <c r="AC105" s="87">
        <f>IF(W105="SOPORTE_TELEFÓNICO",'BASE LIQUIDACION REDEBAN 2025'!$B$19,IF(AND(W105="VISITA_TÉCNICA",Y105="TIPO II"),'BASE LIQUIDACION REDEBAN 2025'!$B$18,'BASE LIQUIDACION REDEBAN 2025'!$B$17))</f>
        <v>35779.500569199998</v>
      </c>
      <c r="AD105" s="87">
        <v>0</v>
      </c>
      <c r="AE105" s="87">
        <f t="shared" si="1"/>
        <v>35779.500569199998</v>
      </c>
    </row>
    <row r="106" spans="1:31" s="105" customFormat="1" ht="13.15">
      <c r="A106" s="154" t="s">
        <v>68</v>
      </c>
      <c r="B106" s="154" t="str">
        <f>VLOOKUP(A106,'CENTRO DE COSTOS'!A:D,4,FALSE)</f>
        <v>WILLIAM ASDRUBAL ROZO ROZO</v>
      </c>
      <c r="C106" s="154" t="str">
        <f>VLOOKUP(A106,'CENTRO DE COSTOS'!A:D,2,FALSE)</f>
        <v>0004-0004</v>
      </c>
      <c r="D106" s="154">
        <v>11001</v>
      </c>
      <c r="E106" s="154">
        <v>2541866</v>
      </c>
      <c r="F106" s="154">
        <v>20853</v>
      </c>
      <c r="G106" s="154" t="s">
        <v>8049</v>
      </c>
      <c r="H106" s="154" t="s">
        <v>470</v>
      </c>
      <c r="I106" s="154" t="s">
        <v>68</v>
      </c>
      <c r="J106" s="154" t="s">
        <v>10364</v>
      </c>
      <c r="K106" s="154" t="s">
        <v>159</v>
      </c>
      <c r="L106" s="154" t="s">
        <v>10365</v>
      </c>
      <c r="M106" s="155">
        <v>45870.676388888889</v>
      </c>
      <c r="N106" s="155">
        <v>45871.524305555555</v>
      </c>
      <c r="O106" s="91"/>
      <c r="P106" s="154" t="s">
        <v>10063</v>
      </c>
      <c r="Q106" s="154" t="s">
        <v>10063</v>
      </c>
      <c r="R106" s="154" t="s">
        <v>2973</v>
      </c>
      <c r="S106" s="154" t="s">
        <v>2973</v>
      </c>
      <c r="T106" s="154" t="s">
        <v>8052</v>
      </c>
      <c r="U106" s="154" t="s">
        <v>9429</v>
      </c>
      <c r="V106" s="154" t="s">
        <v>10366</v>
      </c>
      <c r="W106" s="154" t="s">
        <v>2967</v>
      </c>
      <c r="X106" s="10"/>
      <c r="Y106" s="154" t="s">
        <v>25</v>
      </c>
      <c r="Z106" s="154" t="str">
        <f>VLOOKUP(D106,TIPOLOGIA!A:F,5,0)</f>
        <v>TERRESTRE</v>
      </c>
      <c r="AA106" s="154" t="s">
        <v>3836</v>
      </c>
      <c r="AB106" s="46">
        <v>1</v>
      </c>
      <c r="AC106" s="87">
        <f>IF(W106="SOPORTE_TELEFÓNICO",'BASE LIQUIDACION REDEBAN 2025'!$B$19,IF(AND(W106="VISITA_TÉCNICA",Y106="TIPO II"),'BASE LIQUIDACION REDEBAN 2025'!$B$18,'BASE LIQUIDACION REDEBAN 2025'!$B$17))</f>
        <v>35779.500569199998</v>
      </c>
      <c r="AD106" s="87">
        <v>0</v>
      </c>
      <c r="AE106" s="87">
        <f t="shared" si="1"/>
        <v>35779.500569199998</v>
      </c>
    </row>
    <row r="107" spans="1:31" s="105" customFormat="1" ht="13.15">
      <c r="A107" s="154" t="s">
        <v>76</v>
      </c>
      <c r="B107" s="154" t="str">
        <f>VLOOKUP(A107,'CENTRO DE COSTOS'!A:D,4,FALSE)</f>
        <v>DIEGO FERNANDO HENAO CARDONA</v>
      </c>
      <c r="C107" s="154" t="str">
        <f>VLOOKUP(A107,'CENTRO DE COSTOS'!A:D,2,FALSE)</f>
        <v>0004-0003</v>
      </c>
      <c r="D107" s="154">
        <v>76001</v>
      </c>
      <c r="E107" s="154">
        <v>2533588</v>
      </c>
      <c r="F107" s="154">
        <v>76440</v>
      </c>
      <c r="G107" s="154" t="s">
        <v>8049</v>
      </c>
      <c r="H107" s="154" t="s">
        <v>227</v>
      </c>
      <c r="I107" s="154" t="s">
        <v>76</v>
      </c>
      <c r="J107" s="154" t="s">
        <v>10367</v>
      </c>
      <c r="K107" s="154" t="s">
        <v>159</v>
      </c>
      <c r="L107" s="154" t="s">
        <v>10368</v>
      </c>
      <c r="M107" s="155">
        <v>45869.508333333331</v>
      </c>
      <c r="N107" s="155">
        <v>45871.533333333333</v>
      </c>
      <c r="O107" s="91"/>
      <c r="P107" s="154" t="s">
        <v>10063</v>
      </c>
      <c r="Q107" s="154" t="s">
        <v>10063</v>
      </c>
      <c r="R107" s="154" t="s">
        <v>2973</v>
      </c>
      <c r="S107" s="154" t="s">
        <v>2973</v>
      </c>
      <c r="T107" s="154" t="s">
        <v>8052</v>
      </c>
      <c r="U107" s="154" t="s">
        <v>9429</v>
      </c>
      <c r="V107" s="154" t="s">
        <v>10369</v>
      </c>
      <c r="W107" s="154" t="s">
        <v>2967</v>
      </c>
      <c r="X107" s="10"/>
      <c r="Y107" s="154" t="s">
        <v>25</v>
      </c>
      <c r="Z107" s="154" t="str">
        <f>VLOOKUP(D107,TIPOLOGIA!A:F,5,0)</f>
        <v>TERRESTRE</v>
      </c>
      <c r="AA107" s="154" t="s">
        <v>264</v>
      </c>
      <c r="AB107" s="46">
        <v>1</v>
      </c>
      <c r="AC107" s="87">
        <f>IF(W107="SOPORTE_TELEFÓNICO",'BASE LIQUIDACION REDEBAN 2025'!$B$19,IF(AND(W107="VISITA_TÉCNICA",Y107="TIPO II"),'BASE LIQUIDACION REDEBAN 2025'!$B$18,'BASE LIQUIDACION REDEBAN 2025'!$B$17))</f>
        <v>35779.500569199998</v>
      </c>
      <c r="AD107" s="87">
        <v>0</v>
      </c>
      <c r="AE107" s="87">
        <f t="shared" si="1"/>
        <v>35779.500569199998</v>
      </c>
    </row>
    <row r="108" spans="1:31" s="105" customFormat="1" ht="13.15">
      <c r="A108" s="154" t="s">
        <v>76</v>
      </c>
      <c r="B108" s="154" t="str">
        <f>VLOOKUP(A108,'CENTRO DE COSTOS'!A:D,4,FALSE)</f>
        <v>DIEGO FERNANDO HENAO CARDONA</v>
      </c>
      <c r="C108" s="154" t="str">
        <f>VLOOKUP(A108,'CENTRO DE COSTOS'!A:D,2,FALSE)</f>
        <v>0004-0003</v>
      </c>
      <c r="D108" s="154">
        <v>76001</v>
      </c>
      <c r="E108" s="154">
        <v>2532782</v>
      </c>
      <c r="F108" s="154">
        <v>78037</v>
      </c>
      <c r="G108" s="154" t="s">
        <v>8049</v>
      </c>
      <c r="H108" s="154" t="s">
        <v>227</v>
      </c>
      <c r="I108" s="154" t="s">
        <v>76</v>
      </c>
      <c r="J108" s="154" t="s">
        <v>10370</v>
      </c>
      <c r="K108" s="154" t="s">
        <v>159</v>
      </c>
      <c r="L108" s="154" t="s">
        <v>10371</v>
      </c>
      <c r="M108" s="155">
        <v>45869.464583333334</v>
      </c>
      <c r="N108" s="155">
        <v>45871.54583333333</v>
      </c>
      <c r="O108" s="91"/>
      <c r="P108" s="154" t="s">
        <v>10063</v>
      </c>
      <c r="Q108" s="154" t="s">
        <v>10063</v>
      </c>
      <c r="R108" s="154" t="s">
        <v>200</v>
      </c>
      <c r="S108" s="154" t="s">
        <v>739</v>
      </c>
      <c r="T108" s="154" t="s">
        <v>8052</v>
      </c>
      <c r="U108" s="154" t="s">
        <v>9429</v>
      </c>
      <c r="V108" s="154" t="s">
        <v>10372</v>
      </c>
      <c r="W108" s="154" t="s">
        <v>2967</v>
      </c>
      <c r="X108" s="10"/>
      <c r="Y108" s="154" t="s">
        <v>25</v>
      </c>
      <c r="Z108" s="154" t="str">
        <f>VLOOKUP(D108,TIPOLOGIA!A:F,5,0)</f>
        <v>TERRESTRE</v>
      </c>
      <c r="AA108" s="154" t="s">
        <v>525</v>
      </c>
      <c r="AB108" s="46">
        <v>1</v>
      </c>
      <c r="AC108" s="87">
        <f>IF(W108="SOPORTE_TELEFÓNICO",'BASE LIQUIDACION REDEBAN 2025'!$B$19,IF(AND(W108="VISITA_TÉCNICA",Y108="TIPO II"),'BASE LIQUIDACION REDEBAN 2025'!$B$18,'BASE LIQUIDACION REDEBAN 2025'!$B$17))</f>
        <v>35779.500569199998</v>
      </c>
      <c r="AD108" s="87">
        <v>0</v>
      </c>
      <c r="AE108" s="87">
        <f t="shared" si="1"/>
        <v>35779.500569199998</v>
      </c>
    </row>
    <row r="109" spans="1:31" s="105" customFormat="1" ht="13.15">
      <c r="A109" s="154" t="s">
        <v>76</v>
      </c>
      <c r="B109" s="154" t="str">
        <f>VLOOKUP(A109,'CENTRO DE COSTOS'!A:D,4,FALSE)</f>
        <v>DIEGO FERNANDO HENAO CARDONA</v>
      </c>
      <c r="C109" s="154" t="str">
        <f>VLOOKUP(A109,'CENTRO DE COSTOS'!A:D,2,FALSE)</f>
        <v>0004-0003</v>
      </c>
      <c r="D109" s="154">
        <v>76001</v>
      </c>
      <c r="E109" s="154">
        <v>2541623</v>
      </c>
      <c r="F109" s="154">
        <v>78452</v>
      </c>
      <c r="G109" s="154" t="s">
        <v>8049</v>
      </c>
      <c r="H109" s="154" t="s">
        <v>227</v>
      </c>
      <c r="I109" s="154" t="s">
        <v>76</v>
      </c>
      <c r="J109" s="154" t="s">
        <v>10373</v>
      </c>
      <c r="K109" s="154" t="s">
        <v>159</v>
      </c>
      <c r="L109" s="154" t="s">
        <v>10374</v>
      </c>
      <c r="M109" s="155">
        <v>45870.652083333334</v>
      </c>
      <c r="N109" s="155">
        <v>45871.631249999999</v>
      </c>
      <c r="O109" s="91"/>
      <c r="P109" s="154" t="s">
        <v>10063</v>
      </c>
      <c r="Q109" s="154" t="s">
        <v>10063</v>
      </c>
      <c r="R109" s="154" t="s">
        <v>2973</v>
      </c>
      <c r="S109" s="154" t="s">
        <v>2973</v>
      </c>
      <c r="T109" s="154" t="s">
        <v>8052</v>
      </c>
      <c r="U109" s="154" t="s">
        <v>9429</v>
      </c>
      <c r="V109" s="154" t="s">
        <v>10375</v>
      </c>
      <c r="W109" s="154" t="s">
        <v>2967</v>
      </c>
      <c r="X109" s="10"/>
      <c r="Y109" s="154" t="s">
        <v>25</v>
      </c>
      <c r="Z109" s="154" t="str">
        <f>VLOOKUP(D109,TIPOLOGIA!A:F,5,0)</f>
        <v>TERRESTRE</v>
      </c>
      <c r="AA109" s="154" t="s">
        <v>531</v>
      </c>
      <c r="AB109" s="46">
        <v>1</v>
      </c>
      <c r="AC109" s="87">
        <f>IF(W109="SOPORTE_TELEFÓNICO",'BASE LIQUIDACION REDEBAN 2025'!$B$19,IF(AND(W109="VISITA_TÉCNICA",Y109="TIPO II"),'BASE LIQUIDACION REDEBAN 2025'!$B$18,'BASE LIQUIDACION REDEBAN 2025'!$B$17))</f>
        <v>35779.500569199998</v>
      </c>
      <c r="AD109" s="87">
        <v>0</v>
      </c>
      <c r="AE109" s="87">
        <f t="shared" si="1"/>
        <v>35779.500569199998</v>
      </c>
    </row>
    <row r="110" spans="1:31" s="105" customFormat="1" ht="13.15">
      <c r="A110" s="154" t="s">
        <v>76</v>
      </c>
      <c r="B110" s="154" t="str">
        <f>VLOOKUP(A110,'CENTRO DE COSTOS'!A:D,4,FALSE)</f>
        <v>DIEGO FERNANDO HENAO CARDONA</v>
      </c>
      <c r="C110" s="154" t="str">
        <f>VLOOKUP(A110,'CENTRO DE COSTOS'!A:D,2,FALSE)</f>
        <v>0004-0003</v>
      </c>
      <c r="D110" s="154">
        <v>76318</v>
      </c>
      <c r="E110" s="154">
        <v>2540550</v>
      </c>
      <c r="F110" s="154">
        <v>78190</v>
      </c>
      <c r="G110" s="154" t="s">
        <v>8049</v>
      </c>
      <c r="H110" s="154" t="s">
        <v>227</v>
      </c>
      <c r="I110" s="154" t="s">
        <v>10009</v>
      </c>
      <c r="J110" s="154" t="s">
        <v>10179</v>
      </c>
      <c r="K110" s="154" t="s">
        <v>159</v>
      </c>
      <c r="L110" s="154" t="s">
        <v>10376</v>
      </c>
      <c r="M110" s="155">
        <v>45870.57708333333</v>
      </c>
      <c r="N110" s="155">
        <v>45871.634722222225</v>
      </c>
      <c r="O110" s="91"/>
      <c r="P110" s="154" t="s">
        <v>10063</v>
      </c>
      <c r="Q110" s="154" t="s">
        <v>10063</v>
      </c>
      <c r="R110" s="154" t="s">
        <v>2973</v>
      </c>
      <c r="S110" s="154" t="s">
        <v>2973</v>
      </c>
      <c r="T110" s="154" t="s">
        <v>8052</v>
      </c>
      <c r="U110" s="154" t="s">
        <v>9429</v>
      </c>
      <c r="V110" s="154" t="s">
        <v>10377</v>
      </c>
      <c r="W110" s="154" t="s">
        <v>2967</v>
      </c>
      <c r="X110" s="10"/>
      <c r="Y110" s="154" t="s">
        <v>28</v>
      </c>
      <c r="Z110" s="154" t="str">
        <f>VLOOKUP(D110,TIPOLOGIA!A:F,5,0)</f>
        <v>TERRESTRE</v>
      </c>
      <c r="AA110" s="154" t="s">
        <v>1408</v>
      </c>
      <c r="AB110" s="46">
        <v>1</v>
      </c>
      <c r="AC110" s="87">
        <f>IF(W110="SOPORTE_TELEFÓNICO",'BASE LIQUIDACION REDEBAN 2025'!$B$19,IF(AND(W110="VISITA_TÉCNICA",Y110="TIPO II"),'BASE LIQUIDACION REDEBAN 2025'!$B$18,'BASE LIQUIDACION REDEBAN 2025'!$B$17))</f>
        <v>67654.12000000001</v>
      </c>
      <c r="AD110" s="87">
        <v>0</v>
      </c>
      <c r="AE110" s="87">
        <f t="shared" si="1"/>
        <v>67654.12000000001</v>
      </c>
    </row>
    <row r="111" spans="1:31" s="105" customFormat="1" ht="13.15">
      <c r="A111" s="154" t="s">
        <v>100</v>
      </c>
      <c r="B111" s="154" t="str">
        <f>VLOOKUP(A111,'CENTRO DE COSTOS'!A:D,4,FALSE)</f>
        <v>KEVIN ALEXIS CORZO BUSTOS</v>
      </c>
      <c r="C111" s="154" t="str">
        <f>VLOOKUP(A111,'CENTRO DE COSTOS'!A:D,2,FALSE)</f>
        <v>0004-0007</v>
      </c>
      <c r="D111" s="154">
        <v>50001</v>
      </c>
      <c r="E111" s="154">
        <v>2540249</v>
      </c>
      <c r="F111" s="154">
        <v>78578</v>
      </c>
      <c r="G111" s="154" t="s">
        <v>8049</v>
      </c>
      <c r="H111" s="154" t="s">
        <v>295</v>
      </c>
      <c r="I111" s="154" t="s">
        <v>100</v>
      </c>
      <c r="J111" s="154" t="s">
        <v>10378</v>
      </c>
      <c r="K111" s="154" t="s">
        <v>159</v>
      </c>
      <c r="L111" s="154" t="s">
        <v>10379</v>
      </c>
      <c r="M111" s="155">
        <v>45870.525694444441</v>
      </c>
      <c r="N111" s="155">
        <v>45871.638194444444</v>
      </c>
      <c r="O111" s="91"/>
      <c r="P111" s="154" t="s">
        <v>10063</v>
      </c>
      <c r="Q111" s="154" t="s">
        <v>10063</v>
      </c>
      <c r="R111" s="154" t="s">
        <v>2973</v>
      </c>
      <c r="S111" s="154" t="s">
        <v>2973</v>
      </c>
      <c r="T111" s="154" t="s">
        <v>8052</v>
      </c>
      <c r="U111" s="154" t="s">
        <v>9429</v>
      </c>
      <c r="V111" s="154" t="s">
        <v>10380</v>
      </c>
      <c r="W111" s="154" t="s">
        <v>2967</v>
      </c>
      <c r="X111" s="10"/>
      <c r="Y111" s="154" t="s">
        <v>25</v>
      </c>
      <c r="Z111" s="154" t="str">
        <f>VLOOKUP(D111,TIPOLOGIA!A:F,5,0)</f>
        <v>TERRESTRE</v>
      </c>
      <c r="AA111" s="154" t="s">
        <v>301</v>
      </c>
      <c r="AB111" s="46">
        <v>1</v>
      </c>
      <c r="AC111" s="87">
        <f>IF(W111="SOPORTE_TELEFÓNICO",'BASE LIQUIDACION REDEBAN 2025'!$B$19,IF(AND(W111="VISITA_TÉCNICA",Y111="TIPO II"),'BASE LIQUIDACION REDEBAN 2025'!$B$18,'BASE LIQUIDACION REDEBAN 2025'!$B$17))</f>
        <v>35779.500569199998</v>
      </c>
      <c r="AD111" s="87">
        <v>0</v>
      </c>
      <c r="AE111" s="87">
        <f t="shared" si="1"/>
        <v>35779.500569199998</v>
      </c>
    </row>
    <row r="112" spans="1:31" s="105" customFormat="1" ht="13.15">
      <c r="A112" s="154" t="s">
        <v>81</v>
      </c>
      <c r="B112" s="154" t="str">
        <f>VLOOKUP(A112,'CENTRO DE COSTOS'!A:D,4,FALSE)</f>
        <v>MIGUEL JULIÁN HERNÁNDEZ GUARÍN</v>
      </c>
      <c r="C112" s="154" t="str">
        <f>VLOOKUP(A112,'CENTRO DE COSTOS'!A:D,2,FALSE)</f>
        <v>0004-0008</v>
      </c>
      <c r="D112" s="154">
        <v>54405</v>
      </c>
      <c r="E112" s="154">
        <v>2540346</v>
      </c>
      <c r="F112" s="154">
        <v>73004</v>
      </c>
      <c r="G112" s="154" t="s">
        <v>8049</v>
      </c>
      <c r="H112" s="154" t="s">
        <v>317</v>
      </c>
      <c r="I112" s="154" t="s">
        <v>546</v>
      </c>
      <c r="J112" s="154" t="s">
        <v>10381</v>
      </c>
      <c r="K112" s="154" t="s">
        <v>159</v>
      </c>
      <c r="L112" s="154" t="s">
        <v>10382</v>
      </c>
      <c r="M112" s="155">
        <v>45870.544444444444</v>
      </c>
      <c r="N112" s="155">
        <v>45871.645138888889</v>
      </c>
      <c r="O112" s="91"/>
      <c r="P112" s="154" t="s">
        <v>10063</v>
      </c>
      <c r="Q112" s="154" t="s">
        <v>10063</v>
      </c>
      <c r="R112" s="154" t="s">
        <v>200</v>
      </c>
      <c r="S112" s="154" t="s">
        <v>201</v>
      </c>
      <c r="T112" s="154" t="s">
        <v>8052</v>
      </c>
      <c r="U112" s="154" t="s">
        <v>9429</v>
      </c>
      <c r="V112" s="154" t="s">
        <v>10383</v>
      </c>
      <c r="W112" s="154" t="s">
        <v>2967</v>
      </c>
      <c r="X112" s="10"/>
      <c r="Y112" s="154" t="s">
        <v>25</v>
      </c>
      <c r="Z112" s="154" t="str">
        <f>VLOOKUP(D112,TIPOLOGIA!A:F,5,0)</f>
        <v>TERRESTRE</v>
      </c>
      <c r="AA112" s="154" t="s">
        <v>407</v>
      </c>
      <c r="AB112" s="46">
        <v>1</v>
      </c>
      <c r="AC112" s="87">
        <f>IF(W112="SOPORTE_TELEFÓNICO",'BASE LIQUIDACION REDEBAN 2025'!$B$19,IF(AND(W112="VISITA_TÉCNICA",Y112="TIPO II"),'BASE LIQUIDACION REDEBAN 2025'!$B$18,'BASE LIQUIDACION REDEBAN 2025'!$B$17))</f>
        <v>35779.500569199998</v>
      </c>
      <c r="AD112" s="87">
        <v>0</v>
      </c>
      <c r="AE112" s="87">
        <f t="shared" si="1"/>
        <v>35779.500569199998</v>
      </c>
    </row>
    <row r="113" spans="1:31" s="105" customFormat="1" ht="13.15">
      <c r="A113" s="154" t="s">
        <v>64</v>
      </c>
      <c r="B113" s="154" t="str">
        <f>VLOOKUP(A113,'CENTRO DE COSTOS'!A:D,4,FALSE)</f>
        <v>JOSE MAURICIO HERNANDEZ ROJAS</v>
      </c>
      <c r="C113" s="154" t="str">
        <f>VLOOKUP(A113,'CENTRO DE COSTOS'!A:D,2,FALSE)</f>
        <v>0004-0001</v>
      </c>
      <c r="D113" s="154">
        <v>8634</v>
      </c>
      <c r="E113" s="154">
        <v>2536031</v>
      </c>
      <c r="F113" s="154">
        <v>76916</v>
      </c>
      <c r="G113" s="154" t="s">
        <v>8049</v>
      </c>
      <c r="H113" s="154" t="s">
        <v>389</v>
      </c>
      <c r="I113" s="154" t="s">
        <v>4435</v>
      </c>
      <c r="J113" s="154" t="s">
        <v>8026</v>
      </c>
      <c r="K113" s="154" t="s">
        <v>159</v>
      </c>
      <c r="L113" s="154" t="s">
        <v>10384</v>
      </c>
      <c r="M113" s="155">
        <v>45869.714583333334</v>
      </c>
      <c r="N113" s="155">
        <v>45871.65347222222</v>
      </c>
      <c r="O113" s="91"/>
      <c r="P113" s="154" t="s">
        <v>10063</v>
      </c>
      <c r="Q113" s="154" t="s">
        <v>10063</v>
      </c>
      <c r="R113" s="154" t="s">
        <v>2973</v>
      </c>
      <c r="S113" s="154" t="s">
        <v>2973</v>
      </c>
      <c r="T113" s="154" t="s">
        <v>8052</v>
      </c>
      <c r="U113" s="154" t="s">
        <v>9429</v>
      </c>
      <c r="V113" s="154" t="s">
        <v>10385</v>
      </c>
      <c r="W113" s="154" t="s">
        <v>2967</v>
      </c>
      <c r="X113" s="10"/>
      <c r="Y113" s="154" t="s">
        <v>28</v>
      </c>
      <c r="Z113" s="154" t="str">
        <f>VLOOKUP(D113,TIPOLOGIA!A:F,5,0)</f>
        <v>TERRESTRE</v>
      </c>
      <c r="AA113" s="154" t="s">
        <v>395</v>
      </c>
      <c r="AB113" s="46">
        <v>1</v>
      </c>
      <c r="AC113" s="87">
        <f>IF(W113="SOPORTE_TELEFÓNICO",'BASE LIQUIDACION REDEBAN 2025'!$B$19,IF(AND(W113="VISITA_TÉCNICA",Y113="TIPO II"),'BASE LIQUIDACION REDEBAN 2025'!$B$18,'BASE LIQUIDACION REDEBAN 2025'!$B$17))</f>
        <v>67654.12000000001</v>
      </c>
      <c r="AD113" s="87">
        <v>0</v>
      </c>
      <c r="AE113" s="87">
        <f t="shared" si="1"/>
        <v>67654.12000000001</v>
      </c>
    </row>
    <row r="114" spans="1:31" s="105" customFormat="1" ht="13.15">
      <c r="A114" s="154" t="s">
        <v>90</v>
      </c>
      <c r="B114" s="154" t="str">
        <f>VLOOKUP(A114,'CENTRO DE COSTOS'!A:D,4,FALSE)</f>
        <v>JUAN SEBASTIÁN RÍOS CASTRILLÓN</v>
      </c>
      <c r="C114" s="154" t="str">
        <f>VLOOKUP(A114,'CENTRO DE COSTOS'!A:D,2,FALSE)</f>
        <v>0004-0005</v>
      </c>
      <c r="D114" s="154">
        <v>5001</v>
      </c>
      <c r="E114" s="154">
        <v>2516870</v>
      </c>
      <c r="F114" s="154">
        <v>78204</v>
      </c>
      <c r="G114" s="154" t="s">
        <v>8049</v>
      </c>
      <c r="H114" s="154" t="s">
        <v>197</v>
      </c>
      <c r="I114" s="154" t="s">
        <v>90</v>
      </c>
      <c r="J114" s="154" t="s">
        <v>10386</v>
      </c>
      <c r="K114" s="154" t="s">
        <v>159</v>
      </c>
      <c r="L114" s="154" t="s">
        <v>10387</v>
      </c>
      <c r="M114" s="155">
        <v>45867.333333333336</v>
      </c>
      <c r="N114" s="155">
        <v>45871.663194444445</v>
      </c>
      <c r="O114" s="91"/>
      <c r="P114" s="154" t="s">
        <v>10063</v>
      </c>
      <c r="Q114" s="154" t="s">
        <v>10063</v>
      </c>
      <c r="R114" s="154" t="s">
        <v>2973</v>
      </c>
      <c r="S114" s="154" t="s">
        <v>2973</v>
      </c>
      <c r="T114" s="154" t="s">
        <v>8052</v>
      </c>
      <c r="U114" s="154" t="s">
        <v>9429</v>
      </c>
      <c r="V114" s="154" t="s">
        <v>10388</v>
      </c>
      <c r="W114" s="154" t="s">
        <v>2967</v>
      </c>
      <c r="X114" s="10"/>
      <c r="Y114" s="154" t="s">
        <v>25</v>
      </c>
      <c r="Z114" s="154" t="str">
        <f>VLOOKUP(D114,TIPOLOGIA!A:F,5,0)</f>
        <v>TERRESTRE</v>
      </c>
      <c r="AA114" s="154" t="s">
        <v>689</v>
      </c>
      <c r="AB114" s="46">
        <v>1</v>
      </c>
      <c r="AC114" s="87">
        <f>IF(W114="SOPORTE_TELEFÓNICO",'BASE LIQUIDACION REDEBAN 2025'!$B$19,IF(AND(W114="VISITA_TÉCNICA",Y114="TIPO II"),'BASE LIQUIDACION REDEBAN 2025'!$B$18,'BASE LIQUIDACION REDEBAN 2025'!$B$17))</f>
        <v>35779.500569199998</v>
      </c>
      <c r="AD114" s="87">
        <v>0</v>
      </c>
      <c r="AE114" s="87">
        <f t="shared" si="1"/>
        <v>35779.500569199998</v>
      </c>
    </row>
    <row r="115" spans="1:31" s="105" customFormat="1" ht="13.15">
      <c r="A115" s="154" t="s">
        <v>80</v>
      </c>
      <c r="B115" s="154" t="str">
        <f>VLOOKUP(A115,'CENTRO DE COSTOS'!A:D,4,FALSE)</f>
        <v>JOSE MAURICIO HERNANDEZ ROJAS</v>
      </c>
      <c r="C115" s="154" t="str">
        <f>VLOOKUP(A115,'CENTRO DE COSTOS'!A:D,2,FALSE)</f>
        <v>0004-0001</v>
      </c>
      <c r="D115" s="154">
        <v>13001</v>
      </c>
      <c r="E115" s="154">
        <v>2511438</v>
      </c>
      <c r="F115" s="154">
        <v>66179</v>
      </c>
      <c r="G115" s="154" t="s">
        <v>8049</v>
      </c>
      <c r="H115" s="154" t="s">
        <v>303</v>
      </c>
      <c r="I115" s="154" t="s">
        <v>80</v>
      </c>
      <c r="J115" s="154" t="s">
        <v>10389</v>
      </c>
      <c r="K115" s="154" t="s">
        <v>159</v>
      </c>
      <c r="L115" s="154" t="s">
        <v>10390</v>
      </c>
      <c r="M115" s="155">
        <v>45866.409722222219</v>
      </c>
      <c r="N115" s="155">
        <v>45871.666666666664</v>
      </c>
      <c r="O115" s="91"/>
      <c r="P115" s="154" t="s">
        <v>10063</v>
      </c>
      <c r="Q115" s="154" t="s">
        <v>10063</v>
      </c>
      <c r="R115" s="154" t="s">
        <v>200</v>
      </c>
      <c r="S115" s="154" t="s">
        <v>739</v>
      </c>
      <c r="T115" s="154" t="s">
        <v>8052</v>
      </c>
      <c r="U115" s="154" t="s">
        <v>9429</v>
      </c>
      <c r="V115" s="154" t="s">
        <v>10391</v>
      </c>
      <c r="W115" s="154" t="s">
        <v>10144</v>
      </c>
      <c r="X115" s="10"/>
      <c r="Y115" s="154" t="s">
        <v>25</v>
      </c>
      <c r="Z115" s="154" t="str">
        <f>VLOOKUP(D115,TIPOLOGIA!A:F,5,0)</f>
        <v>TERRESTRE</v>
      </c>
      <c r="AA115" s="154" t="s">
        <v>452</v>
      </c>
      <c r="AB115" s="46">
        <v>0</v>
      </c>
      <c r="AC115" s="87">
        <f>IF(W115="SOPORTE_TELEFÓNICO",'BASE LIQUIDACION REDEBAN 2025'!$B$19,IF(AND(W115="VISITA_TÉCNICA",Y115="TIPO II"),'BASE LIQUIDACION REDEBAN 2025'!$B$18,'BASE LIQUIDACION REDEBAN 2025'!$B$17))</f>
        <v>35779.500569199998</v>
      </c>
      <c r="AD115" s="87">
        <v>0</v>
      </c>
      <c r="AE115" s="87">
        <f t="shared" si="1"/>
        <v>35779.500569199998</v>
      </c>
    </row>
    <row r="116" spans="1:31" s="105" customFormat="1" ht="13.15">
      <c r="A116" s="154" t="s">
        <v>90</v>
      </c>
      <c r="B116" s="154" t="str">
        <f>VLOOKUP(A116,'CENTRO DE COSTOS'!A:D,4,FALSE)</f>
        <v>JUAN SEBASTIÁN RÍOS CASTRILLÓN</v>
      </c>
      <c r="C116" s="154" t="str">
        <f>VLOOKUP(A116,'CENTRO DE COSTOS'!A:D,2,FALSE)</f>
        <v>0004-0005</v>
      </c>
      <c r="D116" s="154">
        <v>5088</v>
      </c>
      <c r="E116" s="154">
        <v>2517953</v>
      </c>
      <c r="F116" s="154">
        <v>76172</v>
      </c>
      <c r="G116" s="154" t="s">
        <v>8049</v>
      </c>
      <c r="H116" s="154" t="s">
        <v>197</v>
      </c>
      <c r="I116" s="154" t="s">
        <v>211</v>
      </c>
      <c r="J116" s="154" t="s">
        <v>10392</v>
      </c>
      <c r="K116" s="154" t="s">
        <v>159</v>
      </c>
      <c r="L116" s="154" t="s">
        <v>10393</v>
      </c>
      <c r="M116" s="155">
        <v>45867.359722222223</v>
      </c>
      <c r="N116" s="155">
        <v>45871.668749999997</v>
      </c>
      <c r="O116" s="91"/>
      <c r="P116" s="154" t="s">
        <v>10063</v>
      </c>
      <c r="Q116" s="154" t="s">
        <v>10063</v>
      </c>
      <c r="R116" s="154" t="s">
        <v>200</v>
      </c>
      <c r="S116" s="154" t="s">
        <v>739</v>
      </c>
      <c r="T116" s="154" t="s">
        <v>8052</v>
      </c>
      <c r="U116" s="154" t="s">
        <v>9429</v>
      </c>
      <c r="V116" s="154" t="s">
        <v>10394</v>
      </c>
      <c r="W116" s="154" t="s">
        <v>2967</v>
      </c>
      <c r="X116" s="10"/>
      <c r="Y116" s="154" t="s">
        <v>25</v>
      </c>
      <c r="Z116" s="154" t="str">
        <f>VLOOKUP(D116,TIPOLOGIA!A:F,5,0)</f>
        <v>TERRESTRE</v>
      </c>
      <c r="AA116" s="154" t="s">
        <v>2327</v>
      </c>
      <c r="AB116" s="46">
        <v>1</v>
      </c>
      <c r="AC116" s="87">
        <f>IF(W116="SOPORTE_TELEFÓNICO",'BASE LIQUIDACION REDEBAN 2025'!$B$19,IF(AND(W116="VISITA_TÉCNICA",Y116="TIPO II"),'BASE LIQUIDACION REDEBAN 2025'!$B$18,'BASE LIQUIDACION REDEBAN 2025'!$B$17))</f>
        <v>35779.500569199998</v>
      </c>
      <c r="AD116" s="87">
        <v>0</v>
      </c>
      <c r="AE116" s="87">
        <f t="shared" si="1"/>
        <v>35779.500569199998</v>
      </c>
    </row>
    <row r="117" spans="1:31" s="105" customFormat="1" ht="13.15">
      <c r="A117" s="154" t="s">
        <v>92</v>
      </c>
      <c r="B117" s="154" t="str">
        <f>VLOOKUP(A117,'CENTRO DE COSTOS'!A:D,4,FALSE)</f>
        <v>KEVIN ALEXIS CORZO BUSTOS</v>
      </c>
      <c r="C117" s="154" t="str">
        <f>VLOOKUP(A117,'CENTRO DE COSTOS'!A:D,2,FALSE)</f>
        <v>0004-0007</v>
      </c>
      <c r="D117" s="154">
        <v>41615</v>
      </c>
      <c r="E117" s="154">
        <v>2520084</v>
      </c>
      <c r="F117" s="154">
        <v>78564</v>
      </c>
      <c r="G117" s="154" t="s">
        <v>8049</v>
      </c>
      <c r="H117" s="154" t="s">
        <v>249</v>
      </c>
      <c r="I117" s="154" t="s">
        <v>10395</v>
      </c>
      <c r="J117" s="154" t="s">
        <v>10396</v>
      </c>
      <c r="K117" s="154" t="s">
        <v>159</v>
      </c>
      <c r="L117" s="154" t="s">
        <v>10397</v>
      </c>
      <c r="M117" s="155">
        <v>45867.463194444441</v>
      </c>
      <c r="N117" s="155">
        <v>45871.670138888891</v>
      </c>
      <c r="O117" s="91"/>
      <c r="P117" s="154" t="s">
        <v>10063</v>
      </c>
      <c r="Q117" s="154" t="s">
        <v>10063</v>
      </c>
      <c r="R117" s="154" t="s">
        <v>2973</v>
      </c>
      <c r="S117" s="154" t="s">
        <v>2973</v>
      </c>
      <c r="T117" s="154" t="s">
        <v>8052</v>
      </c>
      <c r="U117" s="154" t="s">
        <v>9429</v>
      </c>
      <c r="V117" s="154" t="s">
        <v>10398</v>
      </c>
      <c r="W117" s="154" t="s">
        <v>2967</v>
      </c>
      <c r="X117" s="10"/>
      <c r="Y117" s="154" t="s">
        <v>25</v>
      </c>
      <c r="Z117" s="154" t="str">
        <f>VLOOKUP(D117,TIPOLOGIA!A:F,5,0)</f>
        <v>TERRESTRE</v>
      </c>
      <c r="AA117" s="154" t="s">
        <v>255</v>
      </c>
      <c r="AB117" s="46">
        <v>1</v>
      </c>
      <c r="AC117" s="87">
        <f>IF(W117="SOPORTE_TELEFÓNICO",'BASE LIQUIDACION REDEBAN 2025'!$B$19,IF(AND(W117="VISITA_TÉCNICA",Y117="TIPO II"),'BASE LIQUIDACION REDEBAN 2025'!$B$18,'BASE LIQUIDACION REDEBAN 2025'!$B$17))</f>
        <v>35779.500569199998</v>
      </c>
      <c r="AD117" s="87">
        <v>0</v>
      </c>
      <c r="AE117" s="87">
        <f t="shared" si="1"/>
        <v>35779.500569199998</v>
      </c>
    </row>
    <row r="118" spans="1:31" s="105" customFormat="1" ht="13.15">
      <c r="A118" s="154" t="s">
        <v>90</v>
      </c>
      <c r="B118" s="154" t="str">
        <f>VLOOKUP(A118,'CENTRO DE COSTOS'!A:D,4,FALSE)</f>
        <v>JUAN SEBASTIÁN RÍOS CASTRILLÓN</v>
      </c>
      <c r="C118" s="154" t="str">
        <f>VLOOKUP(A118,'CENTRO DE COSTOS'!A:D,2,FALSE)</f>
        <v>0004-0005</v>
      </c>
      <c r="D118" s="154">
        <v>5001</v>
      </c>
      <c r="E118" s="154">
        <v>2520010</v>
      </c>
      <c r="F118" s="154">
        <v>48682</v>
      </c>
      <c r="G118" s="154" t="s">
        <v>8049</v>
      </c>
      <c r="H118" s="154" t="s">
        <v>197</v>
      </c>
      <c r="I118" s="154" t="s">
        <v>90</v>
      </c>
      <c r="J118" s="154" t="s">
        <v>10399</v>
      </c>
      <c r="K118" s="154" t="s">
        <v>159</v>
      </c>
      <c r="L118" s="154" t="s">
        <v>10400</v>
      </c>
      <c r="M118" s="155">
        <v>45867.452777777777</v>
      </c>
      <c r="N118" s="155">
        <v>45871.674305555556</v>
      </c>
      <c r="O118" s="91"/>
      <c r="P118" s="154" t="s">
        <v>10063</v>
      </c>
      <c r="Q118" s="154" t="s">
        <v>10063</v>
      </c>
      <c r="R118" s="154" t="s">
        <v>200</v>
      </c>
      <c r="S118" s="154" t="s">
        <v>201</v>
      </c>
      <c r="T118" s="154" t="s">
        <v>8052</v>
      </c>
      <c r="U118" s="154" t="s">
        <v>9429</v>
      </c>
      <c r="V118" s="154" t="s">
        <v>10388</v>
      </c>
      <c r="W118" s="154" t="s">
        <v>2967</v>
      </c>
      <c r="X118" s="10"/>
      <c r="Y118" s="154" t="s">
        <v>25</v>
      </c>
      <c r="Z118" s="154" t="str">
        <f>VLOOKUP(D118,TIPOLOGIA!A:F,5,0)</f>
        <v>TERRESTRE</v>
      </c>
      <c r="AA118" s="154" t="s">
        <v>689</v>
      </c>
      <c r="AB118" s="46">
        <v>1</v>
      </c>
      <c r="AC118" s="87">
        <f>IF(W118="SOPORTE_TELEFÓNICO",'BASE LIQUIDACION REDEBAN 2025'!$B$19,IF(AND(W118="VISITA_TÉCNICA",Y118="TIPO II"),'BASE LIQUIDACION REDEBAN 2025'!$B$18,'BASE LIQUIDACION REDEBAN 2025'!$B$17))</f>
        <v>35779.500569199998</v>
      </c>
      <c r="AD118" s="87">
        <v>0</v>
      </c>
      <c r="AE118" s="87">
        <f t="shared" si="1"/>
        <v>35779.500569199998</v>
      </c>
    </row>
    <row r="119" spans="1:31" s="105" customFormat="1" ht="13.15">
      <c r="A119" s="154" t="s">
        <v>90</v>
      </c>
      <c r="B119" s="154" t="str">
        <f>VLOOKUP(A119,'CENTRO DE COSTOS'!A:D,4,FALSE)</f>
        <v>JUAN SEBASTIÁN RÍOS CASTRILLÓN</v>
      </c>
      <c r="C119" s="154" t="str">
        <f>VLOOKUP(A119,'CENTRO DE COSTOS'!A:D,2,FALSE)</f>
        <v>0004-0005</v>
      </c>
      <c r="D119" s="154">
        <v>5001</v>
      </c>
      <c r="E119" s="154">
        <v>2519280</v>
      </c>
      <c r="F119" s="154">
        <v>79264</v>
      </c>
      <c r="G119" s="154" t="s">
        <v>8049</v>
      </c>
      <c r="H119" s="154" t="s">
        <v>197</v>
      </c>
      <c r="I119" s="154" t="s">
        <v>90</v>
      </c>
      <c r="J119" s="154" t="s">
        <v>10401</v>
      </c>
      <c r="K119" s="154" t="s">
        <v>159</v>
      </c>
      <c r="L119" s="154" t="s">
        <v>10402</v>
      </c>
      <c r="M119" s="155">
        <v>45867.422222222223</v>
      </c>
      <c r="N119" s="155">
        <v>45871.677777777775</v>
      </c>
      <c r="O119" s="91"/>
      <c r="P119" s="154" t="s">
        <v>10063</v>
      </c>
      <c r="Q119" s="154" t="s">
        <v>10063</v>
      </c>
      <c r="R119" s="154" t="s">
        <v>200</v>
      </c>
      <c r="S119" s="154" t="s">
        <v>201</v>
      </c>
      <c r="T119" s="154" t="s">
        <v>8052</v>
      </c>
      <c r="U119" s="154" t="s">
        <v>9429</v>
      </c>
      <c r="V119" s="154" t="s">
        <v>10388</v>
      </c>
      <c r="W119" s="154" t="s">
        <v>2967</v>
      </c>
      <c r="X119" s="10"/>
      <c r="Y119" s="154" t="s">
        <v>25</v>
      </c>
      <c r="Z119" s="154" t="str">
        <f>VLOOKUP(D119,TIPOLOGIA!A:F,5,0)</f>
        <v>TERRESTRE</v>
      </c>
      <c r="AA119" s="154" t="s">
        <v>689</v>
      </c>
      <c r="AB119" s="46">
        <v>1</v>
      </c>
      <c r="AC119" s="87">
        <f>IF(W119="SOPORTE_TELEFÓNICO",'BASE LIQUIDACION REDEBAN 2025'!$B$19,IF(AND(W119="VISITA_TÉCNICA",Y119="TIPO II"),'BASE LIQUIDACION REDEBAN 2025'!$B$18,'BASE LIQUIDACION REDEBAN 2025'!$B$17))</f>
        <v>35779.500569199998</v>
      </c>
      <c r="AD119" s="87">
        <v>0</v>
      </c>
      <c r="AE119" s="87">
        <f t="shared" si="1"/>
        <v>35779.500569199998</v>
      </c>
    </row>
    <row r="120" spans="1:31" s="105" customFormat="1" ht="13.15">
      <c r="A120" s="154" t="s">
        <v>90</v>
      </c>
      <c r="B120" s="154" t="str">
        <f>VLOOKUP(A120,'CENTRO DE COSTOS'!A:D,4,FALSE)</f>
        <v>JUAN SEBASTIÁN RÍOS CASTRILLÓN</v>
      </c>
      <c r="C120" s="154" t="str">
        <f>VLOOKUP(A120,'CENTRO DE COSTOS'!A:D,2,FALSE)</f>
        <v>0004-0005</v>
      </c>
      <c r="D120" s="154">
        <v>5088</v>
      </c>
      <c r="E120" s="154">
        <v>2521828</v>
      </c>
      <c r="F120" s="154">
        <v>65204</v>
      </c>
      <c r="G120" s="154" t="s">
        <v>8049</v>
      </c>
      <c r="H120" s="154" t="s">
        <v>197</v>
      </c>
      <c r="I120" s="154" t="s">
        <v>211</v>
      </c>
      <c r="J120" s="154" t="s">
        <v>10403</v>
      </c>
      <c r="K120" s="154" t="s">
        <v>159</v>
      </c>
      <c r="L120" s="154" t="s">
        <v>10404</v>
      </c>
      <c r="M120" s="155">
        <v>45867.607638888891</v>
      </c>
      <c r="N120" s="155">
        <v>45871.680555555555</v>
      </c>
      <c r="O120" s="91"/>
      <c r="P120" s="154" t="s">
        <v>10063</v>
      </c>
      <c r="Q120" s="154" t="s">
        <v>10063</v>
      </c>
      <c r="R120" s="154" t="s">
        <v>2973</v>
      </c>
      <c r="S120" s="154" t="s">
        <v>2973</v>
      </c>
      <c r="T120" s="154" t="s">
        <v>9439</v>
      </c>
      <c r="U120" s="154" t="s">
        <v>10324</v>
      </c>
      <c r="V120" s="154" t="s">
        <v>10405</v>
      </c>
      <c r="W120" s="154" t="s">
        <v>2967</v>
      </c>
      <c r="X120" s="10"/>
      <c r="Y120" s="154" t="s">
        <v>25</v>
      </c>
      <c r="Z120" s="154" t="str">
        <f>VLOOKUP(D120,TIPOLOGIA!A:F,5,0)</f>
        <v>TERRESTRE</v>
      </c>
      <c r="AA120" s="154" t="s">
        <v>2327</v>
      </c>
      <c r="AB120" s="46">
        <v>1</v>
      </c>
      <c r="AC120" s="87">
        <f>IF(W120="SOPORTE_TELEFÓNICO",'BASE LIQUIDACION REDEBAN 2025'!$B$19,IF(AND(W120="VISITA_TÉCNICA",Y120="TIPO II"),'BASE LIQUIDACION REDEBAN 2025'!$B$18,'BASE LIQUIDACION REDEBAN 2025'!$B$17))</f>
        <v>35779.500569199998</v>
      </c>
      <c r="AD120" s="87">
        <v>0</v>
      </c>
      <c r="AE120" s="87">
        <f t="shared" si="1"/>
        <v>35779.500569199998</v>
      </c>
    </row>
    <row r="121" spans="1:31" s="105" customFormat="1" ht="13.15">
      <c r="A121" s="154" t="s">
        <v>90</v>
      </c>
      <c r="B121" s="154" t="str">
        <f>VLOOKUP(A121,'CENTRO DE COSTOS'!A:D,4,FALSE)</f>
        <v>JUAN SEBASTIÁN RÍOS CASTRILLÓN</v>
      </c>
      <c r="C121" s="154" t="str">
        <f>VLOOKUP(A121,'CENTRO DE COSTOS'!A:D,2,FALSE)</f>
        <v>0004-0005</v>
      </c>
      <c r="D121" s="154">
        <v>5615</v>
      </c>
      <c r="E121" s="154">
        <v>2521696</v>
      </c>
      <c r="F121" s="154">
        <v>31845</v>
      </c>
      <c r="G121" s="154" t="s">
        <v>8049</v>
      </c>
      <c r="H121" s="154" t="s">
        <v>197</v>
      </c>
      <c r="I121" s="154" t="s">
        <v>2998</v>
      </c>
      <c r="J121" s="154" t="s">
        <v>10406</v>
      </c>
      <c r="K121" s="154" t="s">
        <v>159</v>
      </c>
      <c r="L121" s="154" t="s">
        <v>10407</v>
      </c>
      <c r="M121" s="155">
        <v>45867.606944444444</v>
      </c>
      <c r="N121" s="155">
        <v>45871.682638888888</v>
      </c>
      <c r="O121" s="91"/>
      <c r="P121" s="154" t="s">
        <v>10063</v>
      </c>
      <c r="Q121" s="154" t="s">
        <v>10063</v>
      </c>
      <c r="R121" s="154" t="s">
        <v>2973</v>
      </c>
      <c r="S121" s="154" t="s">
        <v>2973</v>
      </c>
      <c r="T121" s="154" t="s">
        <v>8052</v>
      </c>
      <c r="U121" s="154" t="s">
        <v>9429</v>
      </c>
      <c r="V121" s="154" t="s">
        <v>10408</v>
      </c>
      <c r="W121" s="154" t="s">
        <v>2967</v>
      </c>
      <c r="X121" s="10"/>
      <c r="Y121" s="154" t="s">
        <v>28</v>
      </c>
      <c r="Z121" s="154" t="str">
        <f>VLOOKUP(D121,TIPOLOGIA!A:F,5,0)</f>
        <v>TERRESTRE</v>
      </c>
      <c r="AA121" s="154" t="s">
        <v>3158</v>
      </c>
      <c r="AB121" s="46">
        <v>1</v>
      </c>
      <c r="AC121" s="87">
        <f>IF(W121="SOPORTE_TELEFÓNICO",'BASE LIQUIDACION REDEBAN 2025'!$B$19,IF(AND(W121="VISITA_TÉCNICA",Y121="TIPO II"),'BASE LIQUIDACION REDEBAN 2025'!$B$18,'BASE LIQUIDACION REDEBAN 2025'!$B$17))</f>
        <v>67654.12000000001</v>
      </c>
      <c r="AD121" s="87">
        <v>0</v>
      </c>
      <c r="AE121" s="87">
        <f t="shared" si="1"/>
        <v>67654.12000000001</v>
      </c>
    </row>
    <row r="122" spans="1:31" s="105" customFormat="1" ht="13.15">
      <c r="A122" s="154" t="s">
        <v>90</v>
      </c>
      <c r="B122" s="154" t="str">
        <f>VLOOKUP(A122,'CENTRO DE COSTOS'!A:D,4,FALSE)</f>
        <v>JUAN SEBASTIÁN RÍOS CASTRILLÓN</v>
      </c>
      <c r="C122" s="154" t="str">
        <f>VLOOKUP(A122,'CENTRO DE COSTOS'!A:D,2,FALSE)</f>
        <v>0004-0005</v>
      </c>
      <c r="D122" s="154">
        <v>5001</v>
      </c>
      <c r="E122" s="154">
        <v>2521349</v>
      </c>
      <c r="F122" s="154">
        <v>37203</v>
      </c>
      <c r="G122" s="154" t="s">
        <v>8049</v>
      </c>
      <c r="H122" s="154" t="s">
        <v>197</v>
      </c>
      <c r="I122" s="154" t="s">
        <v>90</v>
      </c>
      <c r="J122" s="154" t="s">
        <v>10409</v>
      </c>
      <c r="K122" s="154" t="s">
        <v>159</v>
      </c>
      <c r="L122" s="154" t="s">
        <v>10410</v>
      </c>
      <c r="M122" s="155">
        <v>45867.57708333333</v>
      </c>
      <c r="N122" s="155">
        <v>45871.686805555553</v>
      </c>
      <c r="O122" s="91"/>
      <c r="P122" s="154" t="s">
        <v>10063</v>
      </c>
      <c r="Q122" s="154" t="s">
        <v>10063</v>
      </c>
      <c r="R122" s="154" t="s">
        <v>2973</v>
      </c>
      <c r="S122" s="154" t="s">
        <v>2973</v>
      </c>
      <c r="T122" s="154" t="s">
        <v>8052</v>
      </c>
      <c r="U122" s="154" t="s">
        <v>9429</v>
      </c>
      <c r="V122" s="154" t="s">
        <v>10388</v>
      </c>
      <c r="W122" s="154" t="s">
        <v>2967</v>
      </c>
      <c r="X122" s="10"/>
      <c r="Y122" s="154" t="s">
        <v>25</v>
      </c>
      <c r="Z122" s="154" t="str">
        <f>VLOOKUP(D122,TIPOLOGIA!A:F,5,0)</f>
        <v>TERRESTRE</v>
      </c>
      <c r="AA122" s="154" t="s">
        <v>689</v>
      </c>
      <c r="AB122" s="46">
        <v>1</v>
      </c>
      <c r="AC122" s="87">
        <f>IF(W122="SOPORTE_TELEFÓNICO",'BASE LIQUIDACION REDEBAN 2025'!$B$19,IF(AND(W122="VISITA_TÉCNICA",Y122="TIPO II"),'BASE LIQUIDACION REDEBAN 2025'!$B$18,'BASE LIQUIDACION REDEBAN 2025'!$B$17))</f>
        <v>35779.500569199998</v>
      </c>
      <c r="AD122" s="87">
        <v>0</v>
      </c>
      <c r="AE122" s="87">
        <f t="shared" si="1"/>
        <v>35779.500569199998</v>
      </c>
    </row>
    <row r="123" spans="1:31" s="105" customFormat="1" ht="13.15">
      <c r="A123" s="154" t="s">
        <v>80</v>
      </c>
      <c r="B123" s="154" t="str">
        <f>VLOOKUP(A123,'CENTRO DE COSTOS'!A:D,4,FALSE)</f>
        <v>JOSE MAURICIO HERNANDEZ ROJAS</v>
      </c>
      <c r="C123" s="154" t="str">
        <f>VLOOKUP(A123,'CENTRO DE COSTOS'!A:D,2,FALSE)</f>
        <v>0004-0001</v>
      </c>
      <c r="D123" s="154">
        <v>13001</v>
      </c>
      <c r="E123" s="154">
        <v>2522664</v>
      </c>
      <c r="F123" s="154">
        <v>78794</v>
      </c>
      <c r="G123" s="154" t="s">
        <v>8049</v>
      </c>
      <c r="H123" s="154" t="s">
        <v>303</v>
      </c>
      <c r="I123" s="154" t="s">
        <v>80</v>
      </c>
      <c r="J123" s="154" t="s">
        <v>10014</v>
      </c>
      <c r="K123" s="154" t="s">
        <v>159</v>
      </c>
      <c r="L123" s="154" t="s">
        <v>10411</v>
      </c>
      <c r="M123" s="155">
        <v>45867.659722222219</v>
      </c>
      <c r="N123" s="155">
        <v>45871.689583333333</v>
      </c>
      <c r="O123" s="91"/>
      <c r="P123" s="154" t="s">
        <v>10063</v>
      </c>
      <c r="Q123" s="154" t="s">
        <v>10063</v>
      </c>
      <c r="R123" s="154" t="s">
        <v>2973</v>
      </c>
      <c r="S123" s="154" t="s">
        <v>2973</v>
      </c>
      <c r="T123" s="154" t="s">
        <v>8052</v>
      </c>
      <c r="U123" s="154" t="s">
        <v>9429</v>
      </c>
      <c r="V123" s="154" t="s">
        <v>10412</v>
      </c>
      <c r="W123" s="154" t="s">
        <v>2967</v>
      </c>
      <c r="X123" s="10"/>
      <c r="Y123" s="154" t="s">
        <v>25</v>
      </c>
      <c r="Z123" s="154" t="str">
        <f>VLOOKUP(D123,TIPOLOGIA!A:F,5,0)</f>
        <v>TERRESTRE</v>
      </c>
      <c r="AA123" s="154" t="s">
        <v>452</v>
      </c>
      <c r="AB123" s="46">
        <v>1</v>
      </c>
      <c r="AC123" s="87">
        <f>IF(W123="SOPORTE_TELEFÓNICO",'BASE LIQUIDACION REDEBAN 2025'!$B$19,IF(AND(W123="VISITA_TÉCNICA",Y123="TIPO II"),'BASE LIQUIDACION REDEBAN 2025'!$B$18,'BASE LIQUIDACION REDEBAN 2025'!$B$17))</f>
        <v>35779.500569199998</v>
      </c>
      <c r="AD123" s="87">
        <v>0</v>
      </c>
      <c r="AE123" s="87">
        <f t="shared" si="1"/>
        <v>35779.500569199998</v>
      </c>
    </row>
    <row r="124" spans="1:31" s="105" customFormat="1" ht="13.15">
      <c r="A124" s="154" t="s">
        <v>90</v>
      </c>
      <c r="B124" s="154" t="str">
        <f>VLOOKUP(A124,'CENTRO DE COSTOS'!A:D,4,FALSE)</f>
        <v>JUAN SEBASTIÁN RÍOS CASTRILLÓN</v>
      </c>
      <c r="C124" s="154" t="str">
        <f>VLOOKUP(A124,'CENTRO DE COSTOS'!A:D,2,FALSE)</f>
        <v>0004-0005</v>
      </c>
      <c r="D124" s="154">
        <v>5001</v>
      </c>
      <c r="E124" s="154">
        <v>2523267</v>
      </c>
      <c r="F124" s="154">
        <v>79441</v>
      </c>
      <c r="G124" s="154" t="s">
        <v>8049</v>
      </c>
      <c r="H124" s="154" t="s">
        <v>197</v>
      </c>
      <c r="I124" s="154" t="s">
        <v>90</v>
      </c>
      <c r="J124" s="154" t="s">
        <v>10413</v>
      </c>
      <c r="K124" s="154" t="s">
        <v>159</v>
      </c>
      <c r="L124" s="154" t="s">
        <v>10414</v>
      </c>
      <c r="M124" s="155">
        <v>45867.706250000003</v>
      </c>
      <c r="N124" s="155">
        <v>45871.691666666666</v>
      </c>
      <c r="O124" s="91"/>
      <c r="P124" s="154" t="s">
        <v>10063</v>
      </c>
      <c r="Q124" s="154" t="s">
        <v>10063</v>
      </c>
      <c r="R124" s="154" t="s">
        <v>2973</v>
      </c>
      <c r="S124" s="154" t="s">
        <v>2973</v>
      </c>
      <c r="T124" s="154" t="s">
        <v>8052</v>
      </c>
      <c r="U124" s="154" t="s">
        <v>9429</v>
      </c>
      <c r="V124" s="154" t="s">
        <v>10415</v>
      </c>
      <c r="W124" s="154" t="s">
        <v>2967</v>
      </c>
      <c r="X124" s="10"/>
      <c r="Y124" s="154" t="s">
        <v>25</v>
      </c>
      <c r="Z124" s="154" t="str">
        <f>VLOOKUP(D124,TIPOLOGIA!A:F,5,0)</f>
        <v>TERRESTRE</v>
      </c>
      <c r="AA124" s="154" t="s">
        <v>270</v>
      </c>
      <c r="AB124" s="46">
        <v>1</v>
      </c>
      <c r="AC124" s="87">
        <f>IF(W124="SOPORTE_TELEFÓNICO",'BASE LIQUIDACION REDEBAN 2025'!$B$19,IF(AND(W124="VISITA_TÉCNICA",Y124="TIPO II"),'BASE LIQUIDACION REDEBAN 2025'!$B$18,'BASE LIQUIDACION REDEBAN 2025'!$B$17))</f>
        <v>35779.500569199998</v>
      </c>
      <c r="AD124" s="87">
        <v>0</v>
      </c>
      <c r="AE124" s="87">
        <f t="shared" si="1"/>
        <v>35779.500569199998</v>
      </c>
    </row>
    <row r="125" spans="1:31" s="105" customFormat="1" ht="13.15">
      <c r="A125" s="154" t="s">
        <v>90</v>
      </c>
      <c r="B125" s="154" t="str">
        <f>VLOOKUP(A125,'CENTRO DE COSTOS'!A:D,4,FALSE)</f>
        <v>JUAN SEBASTIÁN RÍOS CASTRILLÓN</v>
      </c>
      <c r="C125" s="154" t="str">
        <f>VLOOKUP(A125,'CENTRO DE COSTOS'!A:D,2,FALSE)</f>
        <v>0004-0005</v>
      </c>
      <c r="D125" s="154">
        <v>5001</v>
      </c>
      <c r="E125" s="154">
        <v>2523318</v>
      </c>
      <c r="F125" s="154">
        <v>79836</v>
      </c>
      <c r="G125" s="154" t="s">
        <v>8049</v>
      </c>
      <c r="H125" s="154" t="s">
        <v>197</v>
      </c>
      <c r="I125" s="154" t="s">
        <v>90</v>
      </c>
      <c r="J125" s="154" t="s">
        <v>10416</v>
      </c>
      <c r="K125" s="154" t="s">
        <v>159</v>
      </c>
      <c r="L125" s="154" t="s">
        <v>10417</v>
      </c>
      <c r="M125" s="155">
        <v>45867.697222222225</v>
      </c>
      <c r="N125" s="155">
        <v>45871.695138888892</v>
      </c>
      <c r="O125" s="91"/>
      <c r="P125" s="154" t="s">
        <v>10063</v>
      </c>
      <c r="Q125" s="154" t="s">
        <v>10063</v>
      </c>
      <c r="R125" s="154" t="s">
        <v>200</v>
      </c>
      <c r="S125" s="154" t="s">
        <v>739</v>
      </c>
      <c r="T125" s="154" t="s">
        <v>8052</v>
      </c>
      <c r="U125" s="154" t="s">
        <v>9429</v>
      </c>
      <c r="V125" s="154" t="s">
        <v>10388</v>
      </c>
      <c r="W125" s="154" t="s">
        <v>2967</v>
      </c>
      <c r="X125" s="10"/>
      <c r="Y125" s="154" t="s">
        <v>25</v>
      </c>
      <c r="Z125" s="154" t="str">
        <f>VLOOKUP(D125,TIPOLOGIA!A:F,5,0)</f>
        <v>TERRESTRE</v>
      </c>
      <c r="AA125" s="154" t="s">
        <v>689</v>
      </c>
      <c r="AB125" s="46">
        <v>1</v>
      </c>
      <c r="AC125" s="87">
        <f>IF(W125="SOPORTE_TELEFÓNICO",'BASE LIQUIDACION REDEBAN 2025'!$B$19,IF(AND(W125="VISITA_TÉCNICA",Y125="TIPO II"),'BASE LIQUIDACION REDEBAN 2025'!$B$18,'BASE LIQUIDACION REDEBAN 2025'!$B$17))</f>
        <v>35779.500569199998</v>
      </c>
      <c r="AD125" s="87">
        <v>0</v>
      </c>
      <c r="AE125" s="87">
        <f t="shared" si="1"/>
        <v>35779.500569199998</v>
      </c>
    </row>
    <row r="126" spans="1:31" s="105" customFormat="1" ht="13.15">
      <c r="A126" s="154" t="s">
        <v>90</v>
      </c>
      <c r="B126" s="154" t="str">
        <f>VLOOKUP(A126,'CENTRO DE COSTOS'!A:D,4,FALSE)</f>
        <v>JUAN SEBASTIÁN RÍOS CASTRILLÓN</v>
      </c>
      <c r="C126" s="154" t="str">
        <f>VLOOKUP(A126,'CENTRO DE COSTOS'!A:D,2,FALSE)</f>
        <v>0004-0005</v>
      </c>
      <c r="D126" s="154">
        <v>5001</v>
      </c>
      <c r="E126" s="154">
        <v>2523082</v>
      </c>
      <c r="F126" s="154">
        <v>59085</v>
      </c>
      <c r="G126" s="154" t="s">
        <v>8049</v>
      </c>
      <c r="H126" s="154" t="s">
        <v>197</v>
      </c>
      <c r="I126" s="154" t="s">
        <v>90</v>
      </c>
      <c r="J126" s="154" t="s">
        <v>7469</v>
      </c>
      <c r="K126" s="154" t="s">
        <v>159</v>
      </c>
      <c r="L126" s="154" t="s">
        <v>10418</v>
      </c>
      <c r="M126" s="155">
        <v>45867.683333333334</v>
      </c>
      <c r="N126" s="155">
        <v>45871.696527777778</v>
      </c>
      <c r="O126" s="91"/>
      <c r="P126" s="154" t="s">
        <v>10063</v>
      </c>
      <c r="Q126" s="154" t="s">
        <v>10063</v>
      </c>
      <c r="R126" s="154" t="s">
        <v>200</v>
      </c>
      <c r="S126" s="154" t="s">
        <v>201</v>
      </c>
      <c r="T126" s="154" t="s">
        <v>9439</v>
      </c>
      <c r="U126" s="154" t="s">
        <v>10324</v>
      </c>
      <c r="V126" s="154" t="s">
        <v>10419</v>
      </c>
      <c r="W126" s="154" t="s">
        <v>2967</v>
      </c>
      <c r="X126" s="10"/>
      <c r="Y126" s="154" t="s">
        <v>25</v>
      </c>
      <c r="Z126" s="154" t="str">
        <f>VLOOKUP(D126,TIPOLOGIA!A:F,5,0)</f>
        <v>TERRESTRE</v>
      </c>
      <c r="AA126" s="154" t="s">
        <v>209</v>
      </c>
      <c r="AB126" s="46">
        <v>1</v>
      </c>
      <c r="AC126" s="87">
        <f>IF(W126="SOPORTE_TELEFÓNICO",'BASE LIQUIDACION REDEBAN 2025'!$B$19,IF(AND(W126="VISITA_TÉCNICA",Y126="TIPO II"),'BASE LIQUIDACION REDEBAN 2025'!$B$18,'BASE LIQUIDACION REDEBAN 2025'!$B$17))</f>
        <v>35779.500569199998</v>
      </c>
      <c r="AD126" s="87">
        <v>0</v>
      </c>
      <c r="AE126" s="87">
        <f t="shared" si="1"/>
        <v>35779.500569199998</v>
      </c>
    </row>
    <row r="127" spans="1:31" s="105" customFormat="1" ht="13.15">
      <c r="A127" s="154" t="s">
        <v>90</v>
      </c>
      <c r="B127" s="154" t="str">
        <f>VLOOKUP(A127,'CENTRO DE COSTOS'!A:D,4,FALSE)</f>
        <v>JUAN SEBASTIÁN RÍOS CASTRILLÓN</v>
      </c>
      <c r="C127" s="154" t="str">
        <f>VLOOKUP(A127,'CENTRO DE COSTOS'!A:D,2,FALSE)</f>
        <v>0004-0005</v>
      </c>
      <c r="D127" s="154">
        <v>5360</v>
      </c>
      <c r="E127" s="154">
        <v>2524349</v>
      </c>
      <c r="F127" s="154">
        <v>42596</v>
      </c>
      <c r="G127" s="154" t="s">
        <v>8049</v>
      </c>
      <c r="H127" s="154" t="s">
        <v>197</v>
      </c>
      <c r="I127" s="154" t="s">
        <v>3607</v>
      </c>
      <c r="J127" s="154" t="s">
        <v>10420</v>
      </c>
      <c r="K127" s="154" t="s">
        <v>159</v>
      </c>
      <c r="L127" s="154" t="s">
        <v>10421</v>
      </c>
      <c r="M127" s="155">
        <v>45868.341666666667</v>
      </c>
      <c r="N127" s="155">
        <v>45871.699305555558</v>
      </c>
      <c r="O127" s="91"/>
      <c r="P127" s="154" t="s">
        <v>10063</v>
      </c>
      <c r="Q127" s="154" t="s">
        <v>10063</v>
      </c>
      <c r="R127" s="154" t="s">
        <v>2973</v>
      </c>
      <c r="S127" s="154" t="s">
        <v>2973</v>
      </c>
      <c r="T127" s="154" t="s">
        <v>8052</v>
      </c>
      <c r="U127" s="154" t="s">
        <v>9429</v>
      </c>
      <c r="V127" s="154" t="s">
        <v>10422</v>
      </c>
      <c r="W127" s="154" t="s">
        <v>2967</v>
      </c>
      <c r="X127" s="10"/>
      <c r="Y127" s="154" t="s">
        <v>25</v>
      </c>
      <c r="Z127" s="154" t="str">
        <f>VLOOKUP(D127,TIPOLOGIA!A:F,5,0)</f>
        <v>TERRESTRE</v>
      </c>
      <c r="AA127" s="154" t="s">
        <v>3127</v>
      </c>
      <c r="AB127" s="46">
        <v>1</v>
      </c>
      <c r="AC127" s="87">
        <f>IF(W127="SOPORTE_TELEFÓNICO",'BASE LIQUIDACION REDEBAN 2025'!$B$19,IF(AND(W127="VISITA_TÉCNICA",Y127="TIPO II"),'BASE LIQUIDACION REDEBAN 2025'!$B$18,'BASE LIQUIDACION REDEBAN 2025'!$B$17))</f>
        <v>35779.500569199998</v>
      </c>
      <c r="AD127" s="87">
        <v>0</v>
      </c>
      <c r="AE127" s="87">
        <f t="shared" si="1"/>
        <v>35779.500569199998</v>
      </c>
    </row>
    <row r="128" spans="1:31" s="105" customFormat="1" ht="13.15">
      <c r="A128" s="154" t="s">
        <v>90</v>
      </c>
      <c r="B128" s="154" t="str">
        <f>VLOOKUP(A128,'CENTRO DE COSTOS'!A:D,4,FALSE)</f>
        <v>JUAN SEBASTIÁN RÍOS CASTRILLÓN</v>
      </c>
      <c r="C128" s="154" t="str">
        <f>VLOOKUP(A128,'CENTRO DE COSTOS'!A:D,2,FALSE)</f>
        <v>0004-0005</v>
      </c>
      <c r="D128" s="154">
        <v>5360</v>
      </c>
      <c r="E128" s="154">
        <v>2527612</v>
      </c>
      <c r="F128" s="154">
        <v>19571</v>
      </c>
      <c r="G128" s="154" t="s">
        <v>8049</v>
      </c>
      <c r="H128" s="154" t="s">
        <v>197</v>
      </c>
      <c r="I128" s="154" t="s">
        <v>3607</v>
      </c>
      <c r="J128" s="154" t="s">
        <v>10423</v>
      </c>
      <c r="K128" s="154" t="s">
        <v>159</v>
      </c>
      <c r="L128" s="154" t="s">
        <v>10424</v>
      </c>
      <c r="M128" s="155">
        <v>45868.520833333336</v>
      </c>
      <c r="N128" s="155">
        <v>45871.704861111109</v>
      </c>
      <c r="O128" s="91"/>
      <c r="P128" s="154" t="s">
        <v>10063</v>
      </c>
      <c r="Q128" s="154" t="s">
        <v>10063</v>
      </c>
      <c r="R128" s="154" t="s">
        <v>200</v>
      </c>
      <c r="S128" s="154" t="s">
        <v>739</v>
      </c>
      <c r="T128" s="154" t="s">
        <v>8052</v>
      </c>
      <c r="U128" s="154" t="s">
        <v>9429</v>
      </c>
      <c r="V128" s="154" t="s">
        <v>10422</v>
      </c>
      <c r="W128" s="154" t="s">
        <v>2967</v>
      </c>
      <c r="X128" s="10"/>
      <c r="Y128" s="154" t="s">
        <v>25</v>
      </c>
      <c r="Z128" s="154" t="str">
        <f>VLOOKUP(D128,TIPOLOGIA!A:F,5,0)</f>
        <v>TERRESTRE</v>
      </c>
      <c r="AA128" s="154" t="s">
        <v>3127</v>
      </c>
      <c r="AB128" s="46">
        <v>1</v>
      </c>
      <c r="AC128" s="87">
        <f>IF(W128="SOPORTE_TELEFÓNICO",'BASE LIQUIDACION REDEBAN 2025'!$B$19,IF(AND(W128="VISITA_TÉCNICA",Y128="TIPO II"),'BASE LIQUIDACION REDEBAN 2025'!$B$18,'BASE LIQUIDACION REDEBAN 2025'!$B$17))</f>
        <v>35779.500569199998</v>
      </c>
      <c r="AD128" s="87">
        <v>0</v>
      </c>
      <c r="AE128" s="87">
        <f t="shared" si="1"/>
        <v>35779.500569199998</v>
      </c>
    </row>
    <row r="129" spans="1:31" s="105" customFormat="1" ht="13.15">
      <c r="A129" s="154" t="s">
        <v>64</v>
      </c>
      <c r="B129" s="154" t="str">
        <f>VLOOKUP(A129,'CENTRO DE COSTOS'!A:D,4,FALSE)</f>
        <v>JOSE MAURICIO HERNANDEZ ROJAS</v>
      </c>
      <c r="C129" s="154" t="str">
        <f>VLOOKUP(A129,'CENTRO DE COSTOS'!A:D,2,FALSE)</f>
        <v>0004-0001</v>
      </c>
      <c r="D129" s="154">
        <v>8296</v>
      </c>
      <c r="E129" s="154">
        <v>2528159</v>
      </c>
      <c r="F129" s="154">
        <v>77602</v>
      </c>
      <c r="G129" s="154" t="s">
        <v>8049</v>
      </c>
      <c r="H129" s="154" t="s">
        <v>389</v>
      </c>
      <c r="I129" s="154" t="s">
        <v>3690</v>
      </c>
      <c r="J129" s="154" t="s">
        <v>10425</v>
      </c>
      <c r="K129" s="154" t="s">
        <v>159</v>
      </c>
      <c r="L129" s="154" t="s">
        <v>10426</v>
      </c>
      <c r="M129" s="155">
        <v>45868.61041666667</v>
      </c>
      <c r="N129" s="155">
        <v>45871.713194444441</v>
      </c>
      <c r="O129" s="91"/>
      <c r="P129" s="154" t="s">
        <v>10063</v>
      </c>
      <c r="Q129" s="154" t="s">
        <v>10063</v>
      </c>
      <c r="R129" s="154" t="s">
        <v>2973</v>
      </c>
      <c r="S129" s="154" t="s">
        <v>2973</v>
      </c>
      <c r="T129" s="154" t="s">
        <v>8052</v>
      </c>
      <c r="U129" s="154" t="s">
        <v>9429</v>
      </c>
      <c r="V129" s="154" t="s">
        <v>10427</v>
      </c>
      <c r="W129" s="154" t="s">
        <v>2967</v>
      </c>
      <c r="X129" s="10"/>
      <c r="Y129" s="154" t="s">
        <v>25</v>
      </c>
      <c r="Z129" s="154" t="str">
        <f>VLOOKUP(D129,TIPOLOGIA!A:F,5,0)</f>
        <v>TERRESTRE</v>
      </c>
      <c r="AA129" s="154" t="s">
        <v>395</v>
      </c>
      <c r="AB129" s="46">
        <v>1</v>
      </c>
      <c r="AC129" s="87">
        <f>IF(W129="SOPORTE_TELEFÓNICO",'BASE LIQUIDACION REDEBAN 2025'!$B$19,IF(AND(W129="VISITA_TÉCNICA",Y129="TIPO II"),'BASE LIQUIDACION REDEBAN 2025'!$B$18,'BASE LIQUIDACION REDEBAN 2025'!$B$17))</f>
        <v>35779.500569199998</v>
      </c>
      <c r="AD129" s="87">
        <v>0</v>
      </c>
      <c r="AE129" s="87">
        <f t="shared" si="1"/>
        <v>35779.500569199998</v>
      </c>
    </row>
    <row r="130" spans="1:31" s="105" customFormat="1" ht="13.15">
      <c r="A130" s="154" t="s">
        <v>90</v>
      </c>
      <c r="B130" s="154" t="str">
        <f>VLOOKUP(A130,'CENTRO DE COSTOS'!A:D,4,FALSE)</f>
        <v>JUAN SEBASTIÁN RÍOS CASTRILLÓN</v>
      </c>
      <c r="C130" s="154" t="str">
        <f>VLOOKUP(A130,'CENTRO DE COSTOS'!A:D,2,FALSE)</f>
        <v>0004-0005</v>
      </c>
      <c r="D130" s="154">
        <v>5129</v>
      </c>
      <c r="E130" s="154">
        <v>2528218</v>
      </c>
      <c r="F130" s="154">
        <v>72949</v>
      </c>
      <c r="G130" s="154" t="s">
        <v>8049</v>
      </c>
      <c r="H130" s="154" t="s">
        <v>197</v>
      </c>
      <c r="I130" s="154" t="s">
        <v>477</v>
      </c>
      <c r="J130" s="154" t="s">
        <v>10428</v>
      </c>
      <c r="K130" s="154" t="s">
        <v>159</v>
      </c>
      <c r="L130" s="154" t="s">
        <v>10429</v>
      </c>
      <c r="M130" s="155">
        <v>45868.604166666664</v>
      </c>
      <c r="N130" s="155">
        <v>45871.71597222222</v>
      </c>
      <c r="O130" s="91"/>
      <c r="P130" s="154" t="s">
        <v>10063</v>
      </c>
      <c r="Q130" s="154" t="s">
        <v>10063</v>
      </c>
      <c r="R130" s="154" t="s">
        <v>200</v>
      </c>
      <c r="S130" s="154" t="s">
        <v>201</v>
      </c>
      <c r="T130" s="154" t="s">
        <v>8052</v>
      </c>
      <c r="U130" s="154" t="s">
        <v>9429</v>
      </c>
      <c r="V130" s="154" t="s">
        <v>10422</v>
      </c>
      <c r="W130" s="154" t="s">
        <v>2967</v>
      </c>
      <c r="X130" s="10"/>
      <c r="Y130" s="154" t="s">
        <v>25</v>
      </c>
      <c r="Z130" s="154" t="str">
        <f>VLOOKUP(D130,TIPOLOGIA!A:F,5,0)</f>
        <v>TERRESTRE</v>
      </c>
      <c r="AA130" s="154" t="s">
        <v>3127</v>
      </c>
      <c r="AB130" s="46">
        <v>1</v>
      </c>
      <c r="AC130" s="87">
        <f>IF(W130="SOPORTE_TELEFÓNICO",'BASE LIQUIDACION REDEBAN 2025'!$B$19,IF(AND(W130="VISITA_TÉCNICA",Y130="TIPO II"),'BASE LIQUIDACION REDEBAN 2025'!$B$18,'BASE LIQUIDACION REDEBAN 2025'!$B$17))</f>
        <v>35779.500569199998</v>
      </c>
      <c r="AD130" s="87">
        <v>0</v>
      </c>
      <c r="AE130" s="87">
        <f t="shared" si="1"/>
        <v>35779.500569199998</v>
      </c>
    </row>
    <row r="131" spans="1:31" s="105" customFormat="1" ht="13.15">
      <c r="A131" s="154" t="s">
        <v>76</v>
      </c>
      <c r="B131" s="154" t="str">
        <f>VLOOKUP(A131,'CENTRO DE COSTOS'!A:D,4,FALSE)</f>
        <v>DIEGO FERNANDO HENAO CARDONA</v>
      </c>
      <c r="C131" s="154" t="str">
        <f>VLOOKUP(A131,'CENTRO DE COSTOS'!A:D,2,FALSE)</f>
        <v>0004-0003</v>
      </c>
      <c r="D131" s="154">
        <v>19001</v>
      </c>
      <c r="E131" s="154">
        <v>2527680</v>
      </c>
      <c r="F131" s="154">
        <v>78015</v>
      </c>
      <c r="G131" s="154" t="s">
        <v>8049</v>
      </c>
      <c r="H131" s="154" t="s">
        <v>258</v>
      </c>
      <c r="I131" s="154" t="s">
        <v>95</v>
      </c>
      <c r="J131" s="154" t="s">
        <v>10430</v>
      </c>
      <c r="K131" s="154" t="s">
        <v>159</v>
      </c>
      <c r="L131" s="154" t="s">
        <v>10431</v>
      </c>
      <c r="M131" s="155">
        <v>45868.552777777775</v>
      </c>
      <c r="N131" s="155">
        <v>45871.71875</v>
      </c>
      <c r="O131" s="91"/>
      <c r="P131" s="154" t="s">
        <v>10063</v>
      </c>
      <c r="Q131" s="154" t="s">
        <v>10063</v>
      </c>
      <c r="R131" s="154" t="s">
        <v>2973</v>
      </c>
      <c r="S131" s="154" t="s">
        <v>2973</v>
      </c>
      <c r="T131" s="154" t="s">
        <v>8052</v>
      </c>
      <c r="U131" s="154" t="s">
        <v>9429</v>
      </c>
      <c r="V131" s="154" t="s">
        <v>10432</v>
      </c>
      <c r="W131" s="154" t="s">
        <v>2967</v>
      </c>
      <c r="X131" s="10"/>
      <c r="Y131" s="154" t="s">
        <v>30</v>
      </c>
      <c r="Z131" s="154" t="str">
        <f>VLOOKUP(D131,TIPOLOGIA!A:F,5,0)</f>
        <v>TERRESTRE</v>
      </c>
      <c r="AA131" s="154" t="s">
        <v>330</v>
      </c>
      <c r="AB131" s="46">
        <v>1</v>
      </c>
      <c r="AC131" s="87">
        <f>IF(W131="SOPORTE_TELEFÓNICO",'BASE LIQUIDACION REDEBAN 2025'!$B$19,IF(AND(W131="VISITA_TÉCNICA",Y131="TIPO II"),'BASE LIQUIDACION REDEBAN 2025'!$B$18,'BASE LIQUIDACION REDEBAN 2025'!$B$17))</f>
        <v>35779.500569199998</v>
      </c>
      <c r="AD131" s="87">
        <v>0</v>
      </c>
      <c r="AE131" s="87">
        <f t="shared" ref="AE131:AE194" si="2">IF(W131="VISITA_TÉCNICA",AC131*AB131,AC131)</f>
        <v>35779.500569199998</v>
      </c>
    </row>
    <row r="132" spans="1:31" s="105" customFormat="1" ht="13.15">
      <c r="A132" s="154" t="s">
        <v>90</v>
      </c>
      <c r="B132" s="154" t="str">
        <f>VLOOKUP(A132,'CENTRO DE COSTOS'!A:D,4,FALSE)</f>
        <v>JUAN SEBASTIÁN RÍOS CASTRILLÓN</v>
      </c>
      <c r="C132" s="154" t="str">
        <f>VLOOKUP(A132,'CENTRO DE COSTOS'!A:D,2,FALSE)</f>
        <v>0004-0005</v>
      </c>
      <c r="D132" s="154">
        <v>5001</v>
      </c>
      <c r="E132" s="154">
        <v>2523742</v>
      </c>
      <c r="F132" s="154">
        <v>65448</v>
      </c>
      <c r="G132" s="154" t="s">
        <v>8049</v>
      </c>
      <c r="H132" s="154" t="s">
        <v>197</v>
      </c>
      <c r="I132" s="154" t="s">
        <v>90</v>
      </c>
      <c r="J132" s="154" t="s">
        <v>10433</v>
      </c>
      <c r="K132" s="154" t="s">
        <v>159</v>
      </c>
      <c r="L132" s="154" t="s">
        <v>10434</v>
      </c>
      <c r="M132" s="155">
        <v>45868.333333333336</v>
      </c>
      <c r="N132" s="155">
        <v>45871.720833333333</v>
      </c>
      <c r="O132" s="91"/>
      <c r="P132" s="154" t="s">
        <v>10063</v>
      </c>
      <c r="Q132" s="154" t="s">
        <v>10063</v>
      </c>
      <c r="R132" s="154" t="s">
        <v>200</v>
      </c>
      <c r="S132" s="154" t="s">
        <v>201</v>
      </c>
      <c r="T132" s="154" t="s">
        <v>8052</v>
      </c>
      <c r="U132" s="154" t="s">
        <v>9429</v>
      </c>
      <c r="V132" s="154" t="s">
        <v>10435</v>
      </c>
      <c r="W132" s="154" t="s">
        <v>2967</v>
      </c>
      <c r="X132" s="10"/>
      <c r="Y132" s="154" t="s">
        <v>25</v>
      </c>
      <c r="Z132" s="154" t="str">
        <f>VLOOKUP(D132,TIPOLOGIA!A:F,5,0)</f>
        <v>TERRESTRE</v>
      </c>
      <c r="AA132" s="154" t="s">
        <v>209</v>
      </c>
      <c r="AB132" s="46">
        <v>1</v>
      </c>
      <c r="AC132" s="87">
        <f>IF(W132="SOPORTE_TELEFÓNICO",'BASE LIQUIDACION REDEBAN 2025'!$B$19,IF(AND(W132="VISITA_TÉCNICA",Y132="TIPO II"),'BASE LIQUIDACION REDEBAN 2025'!$B$18,'BASE LIQUIDACION REDEBAN 2025'!$B$17))</f>
        <v>35779.500569199998</v>
      </c>
      <c r="AD132" s="87">
        <v>0</v>
      </c>
      <c r="AE132" s="87">
        <f t="shared" si="2"/>
        <v>35779.500569199998</v>
      </c>
    </row>
    <row r="133" spans="1:31" s="105" customFormat="1" ht="13.15">
      <c r="A133" s="154" t="s">
        <v>99</v>
      </c>
      <c r="B133" s="154" t="str">
        <f>VLOOKUP(A133,'CENTRO DE COSTOS'!A:D,4,FALSE)</f>
        <v>JOSE MAURICIO HERNANDEZ ROJAS</v>
      </c>
      <c r="C133" s="154" t="str">
        <f>VLOOKUP(A133,'CENTRO DE COSTOS'!A:D,2,FALSE)</f>
        <v>0004-0001</v>
      </c>
      <c r="D133" s="154">
        <v>20013</v>
      </c>
      <c r="E133" s="154">
        <v>2530149</v>
      </c>
      <c r="F133" s="154">
        <v>77212</v>
      </c>
      <c r="G133" s="154" t="s">
        <v>8049</v>
      </c>
      <c r="H133" s="154" t="s">
        <v>440</v>
      </c>
      <c r="I133" s="154" t="s">
        <v>3339</v>
      </c>
      <c r="J133" s="154" t="s">
        <v>10436</v>
      </c>
      <c r="K133" s="154" t="s">
        <v>159</v>
      </c>
      <c r="L133" s="154" t="s">
        <v>10437</v>
      </c>
      <c r="M133" s="155">
        <v>45869.333333333336</v>
      </c>
      <c r="N133" s="155">
        <v>45871.724305555559</v>
      </c>
      <c r="O133" s="91"/>
      <c r="P133" s="154" t="s">
        <v>10063</v>
      </c>
      <c r="Q133" s="154" t="s">
        <v>10063</v>
      </c>
      <c r="R133" s="154" t="s">
        <v>2973</v>
      </c>
      <c r="S133" s="154" t="s">
        <v>2973</v>
      </c>
      <c r="T133" s="154" t="s">
        <v>8052</v>
      </c>
      <c r="U133" s="154" t="s">
        <v>9429</v>
      </c>
      <c r="V133" s="154" t="s">
        <v>10438</v>
      </c>
      <c r="W133" s="154" t="s">
        <v>2967</v>
      </c>
      <c r="X133" s="10"/>
      <c r="Y133" s="154" t="s">
        <v>28</v>
      </c>
      <c r="Z133" s="154" t="str">
        <f>VLOOKUP(D133,TIPOLOGIA!A:F,5,0)</f>
        <v>TERRESTRE</v>
      </c>
      <c r="AA133" s="154" t="s">
        <v>1743</v>
      </c>
      <c r="AB133" s="46">
        <v>1</v>
      </c>
      <c r="AC133" s="87">
        <f>IF(W133="SOPORTE_TELEFÓNICO",'BASE LIQUIDACION REDEBAN 2025'!$B$19,IF(AND(W133="VISITA_TÉCNICA",Y133="TIPO II"),'BASE LIQUIDACION REDEBAN 2025'!$B$18,'BASE LIQUIDACION REDEBAN 2025'!$B$17))</f>
        <v>67654.12000000001</v>
      </c>
      <c r="AD133" s="87">
        <v>0</v>
      </c>
      <c r="AE133" s="87">
        <f t="shared" si="2"/>
        <v>67654.12000000001</v>
      </c>
    </row>
    <row r="134" spans="1:31" s="105" customFormat="1" ht="13.15">
      <c r="A134" s="154" t="s">
        <v>64</v>
      </c>
      <c r="B134" s="154" t="str">
        <f>VLOOKUP(A134,'CENTRO DE COSTOS'!A:D,4,FALSE)</f>
        <v>JOSE MAURICIO HERNANDEZ ROJAS</v>
      </c>
      <c r="C134" s="154" t="str">
        <f>VLOOKUP(A134,'CENTRO DE COSTOS'!A:D,2,FALSE)</f>
        <v>0004-0001</v>
      </c>
      <c r="D134" s="154">
        <v>8001</v>
      </c>
      <c r="E134" s="154">
        <v>2526300</v>
      </c>
      <c r="F134" s="154">
        <v>78781</v>
      </c>
      <c r="G134" s="154" t="s">
        <v>8049</v>
      </c>
      <c r="H134" s="154" t="s">
        <v>389</v>
      </c>
      <c r="I134" s="154" t="s">
        <v>64</v>
      </c>
      <c r="J134" s="154" t="s">
        <v>10439</v>
      </c>
      <c r="K134" s="154" t="s">
        <v>159</v>
      </c>
      <c r="L134" s="154" t="s">
        <v>10440</v>
      </c>
      <c r="M134" s="155">
        <v>45868.443055555559</v>
      </c>
      <c r="N134" s="155">
        <v>45871.729166666664</v>
      </c>
      <c r="O134" s="91"/>
      <c r="P134" s="154" t="s">
        <v>10063</v>
      </c>
      <c r="Q134" s="154" t="s">
        <v>10063</v>
      </c>
      <c r="R134" s="154" t="s">
        <v>2973</v>
      </c>
      <c r="S134" s="154" t="s">
        <v>2973</v>
      </c>
      <c r="T134" s="154" t="s">
        <v>8052</v>
      </c>
      <c r="U134" s="154" t="s">
        <v>9429</v>
      </c>
      <c r="V134" s="154" t="s">
        <v>10441</v>
      </c>
      <c r="W134" s="154" t="s">
        <v>2967</v>
      </c>
      <c r="X134" s="10"/>
      <c r="Y134" s="154" t="s">
        <v>25</v>
      </c>
      <c r="Z134" s="154" t="str">
        <f>VLOOKUP(D134,TIPOLOGIA!A:F,5,0)</f>
        <v>TERRESTRE</v>
      </c>
      <c r="AA134" s="154" t="s">
        <v>10279</v>
      </c>
      <c r="AB134" s="46">
        <v>1</v>
      </c>
      <c r="AC134" s="87">
        <f>IF(W134="SOPORTE_TELEFÓNICO",'BASE LIQUIDACION REDEBAN 2025'!$B$19,IF(AND(W134="VISITA_TÉCNICA",Y134="TIPO II"),'BASE LIQUIDACION REDEBAN 2025'!$B$18,'BASE LIQUIDACION REDEBAN 2025'!$B$17))</f>
        <v>35779.500569199998</v>
      </c>
      <c r="AD134" s="87">
        <v>0</v>
      </c>
      <c r="AE134" s="87">
        <f t="shared" si="2"/>
        <v>35779.500569199998</v>
      </c>
    </row>
    <row r="135" spans="1:31" s="105" customFormat="1" ht="13.15">
      <c r="A135" s="154" t="s">
        <v>64</v>
      </c>
      <c r="B135" s="154" t="str">
        <f>VLOOKUP(A135,'CENTRO DE COSTOS'!A:D,4,FALSE)</f>
        <v>JOSE MAURICIO HERNANDEZ ROJAS</v>
      </c>
      <c r="C135" s="154" t="str">
        <f>VLOOKUP(A135,'CENTRO DE COSTOS'!A:D,2,FALSE)</f>
        <v>0004-0001</v>
      </c>
      <c r="D135" s="154">
        <v>8001</v>
      </c>
      <c r="E135" s="154">
        <v>2530894</v>
      </c>
      <c r="F135" s="154">
        <v>79598</v>
      </c>
      <c r="G135" s="154" t="s">
        <v>8049</v>
      </c>
      <c r="H135" s="154" t="s">
        <v>389</v>
      </c>
      <c r="I135" s="154" t="s">
        <v>64</v>
      </c>
      <c r="J135" s="154" t="s">
        <v>5198</v>
      </c>
      <c r="K135" s="154" t="s">
        <v>159</v>
      </c>
      <c r="L135" s="154" t="s">
        <v>10442</v>
      </c>
      <c r="M135" s="155">
        <v>45869.356249999997</v>
      </c>
      <c r="N135" s="155">
        <v>45871.775000000001</v>
      </c>
      <c r="O135" s="91"/>
      <c r="P135" s="154" t="s">
        <v>10063</v>
      </c>
      <c r="Q135" s="154" t="s">
        <v>10063</v>
      </c>
      <c r="R135" s="154" t="s">
        <v>2973</v>
      </c>
      <c r="S135" s="154" t="s">
        <v>2973</v>
      </c>
      <c r="T135" s="154" t="s">
        <v>8052</v>
      </c>
      <c r="U135" s="154" t="s">
        <v>9429</v>
      </c>
      <c r="V135" s="154" t="s">
        <v>10443</v>
      </c>
      <c r="W135" s="154" t="s">
        <v>2967</v>
      </c>
      <c r="X135" s="10"/>
      <c r="Y135" s="154" t="s">
        <v>25</v>
      </c>
      <c r="Z135" s="154" t="str">
        <f>VLOOKUP(D135,TIPOLOGIA!A:F,5,0)</f>
        <v>TERRESTRE</v>
      </c>
      <c r="AA135" s="154" t="s">
        <v>10279</v>
      </c>
      <c r="AB135" s="46">
        <v>1</v>
      </c>
      <c r="AC135" s="87">
        <f>IF(W135="SOPORTE_TELEFÓNICO",'BASE LIQUIDACION REDEBAN 2025'!$B$19,IF(AND(W135="VISITA_TÉCNICA",Y135="TIPO II"),'BASE LIQUIDACION REDEBAN 2025'!$B$18,'BASE LIQUIDACION REDEBAN 2025'!$B$17))</f>
        <v>35779.500569199998</v>
      </c>
      <c r="AD135" s="87">
        <v>0</v>
      </c>
      <c r="AE135" s="87">
        <f t="shared" si="2"/>
        <v>35779.500569199998</v>
      </c>
    </row>
    <row r="136" spans="1:31" s="105" customFormat="1" ht="13.15">
      <c r="A136" s="154" t="s">
        <v>87</v>
      </c>
      <c r="B136" s="154" t="str">
        <f>VLOOKUP(A136,'CENTRO DE COSTOS'!A:D,4,FALSE)</f>
        <v>DIEGO FERNANDO HENAO CARDONA</v>
      </c>
      <c r="C136" s="154" t="str">
        <f>VLOOKUP(A136,'CENTRO DE COSTOS'!A:D,2,FALSE)</f>
        <v>0004-0002</v>
      </c>
      <c r="D136" s="154">
        <v>17524</v>
      </c>
      <c r="E136" s="154">
        <v>2531095</v>
      </c>
      <c r="F136" s="154">
        <v>38140</v>
      </c>
      <c r="G136" s="154" t="s">
        <v>8049</v>
      </c>
      <c r="H136" s="154" t="s">
        <v>477</v>
      </c>
      <c r="I136" s="154" t="s">
        <v>2062</v>
      </c>
      <c r="J136" s="154" t="s">
        <v>10444</v>
      </c>
      <c r="K136" s="154" t="s">
        <v>159</v>
      </c>
      <c r="L136" s="154" t="s">
        <v>10445</v>
      </c>
      <c r="M136" s="155">
        <v>45869.362500000003</v>
      </c>
      <c r="N136" s="155">
        <v>45871.780555555553</v>
      </c>
      <c r="O136" s="91"/>
      <c r="P136" s="154" t="s">
        <v>10063</v>
      </c>
      <c r="Q136" s="154" t="s">
        <v>10063</v>
      </c>
      <c r="R136" s="154" t="s">
        <v>2973</v>
      </c>
      <c r="S136" s="154" t="s">
        <v>2973</v>
      </c>
      <c r="T136" s="154" t="s">
        <v>8052</v>
      </c>
      <c r="U136" s="154" t="s">
        <v>9429</v>
      </c>
      <c r="V136" s="154" t="s">
        <v>10446</v>
      </c>
      <c r="W136" s="154" t="s">
        <v>2967</v>
      </c>
      <c r="X136" s="10"/>
      <c r="Y136" s="154" t="s">
        <v>28</v>
      </c>
      <c r="Z136" s="154" t="str">
        <f>VLOOKUP(D136,TIPOLOGIA!A:F,5,0)</f>
        <v>TERRESTRE</v>
      </c>
      <c r="AA136" s="154" t="s">
        <v>544</v>
      </c>
      <c r="AB136" s="46">
        <v>1</v>
      </c>
      <c r="AC136" s="87">
        <f>IF(W136="SOPORTE_TELEFÓNICO",'BASE LIQUIDACION REDEBAN 2025'!$B$19,IF(AND(W136="VISITA_TÉCNICA",Y136="TIPO II"),'BASE LIQUIDACION REDEBAN 2025'!$B$18,'BASE LIQUIDACION REDEBAN 2025'!$B$17))</f>
        <v>67654.12000000001</v>
      </c>
      <c r="AD136" s="87">
        <v>0</v>
      </c>
      <c r="AE136" s="87">
        <f t="shared" si="2"/>
        <v>67654.12000000001</v>
      </c>
    </row>
    <row r="137" spans="1:31" s="105" customFormat="1" ht="13.15">
      <c r="A137" s="154" t="s">
        <v>100</v>
      </c>
      <c r="B137" s="154" t="str">
        <f>VLOOKUP(A137,'CENTRO DE COSTOS'!A:D,4,FALSE)</f>
        <v>KEVIN ALEXIS CORZO BUSTOS</v>
      </c>
      <c r="C137" s="154" t="str">
        <f>VLOOKUP(A137,'CENTRO DE COSTOS'!A:D,2,FALSE)</f>
        <v>0004-0007</v>
      </c>
      <c r="D137" s="154">
        <v>50001</v>
      </c>
      <c r="E137" s="154">
        <v>2532361</v>
      </c>
      <c r="F137" s="154">
        <v>43185</v>
      </c>
      <c r="G137" s="154" t="s">
        <v>8049</v>
      </c>
      <c r="H137" s="154" t="s">
        <v>295</v>
      </c>
      <c r="I137" s="154" t="s">
        <v>100</v>
      </c>
      <c r="J137" s="154" t="s">
        <v>10447</v>
      </c>
      <c r="K137" s="154" t="s">
        <v>159</v>
      </c>
      <c r="L137" s="154" t="s">
        <v>10448</v>
      </c>
      <c r="M137" s="155">
        <v>45869.435416666667</v>
      </c>
      <c r="N137" s="155">
        <v>45871.787499999999</v>
      </c>
      <c r="O137" s="91"/>
      <c r="P137" s="154" t="s">
        <v>10063</v>
      </c>
      <c r="Q137" s="154" t="s">
        <v>10063</v>
      </c>
      <c r="R137" s="154" t="s">
        <v>2973</v>
      </c>
      <c r="S137" s="154" t="s">
        <v>2973</v>
      </c>
      <c r="T137" s="154" t="s">
        <v>8052</v>
      </c>
      <c r="U137" s="154" t="s">
        <v>9429</v>
      </c>
      <c r="V137" s="154" t="s">
        <v>10449</v>
      </c>
      <c r="W137" s="154" t="s">
        <v>2967</v>
      </c>
      <c r="X137" s="10"/>
      <c r="Y137" s="154" t="s">
        <v>25</v>
      </c>
      <c r="Z137" s="154" t="str">
        <f>VLOOKUP(D137,TIPOLOGIA!A:F,5,0)</f>
        <v>TERRESTRE</v>
      </c>
      <c r="AA137" s="154" t="s">
        <v>362</v>
      </c>
      <c r="AB137" s="46">
        <v>1</v>
      </c>
      <c r="AC137" s="87">
        <f>IF(W137="SOPORTE_TELEFÓNICO",'BASE LIQUIDACION REDEBAN 2025'!$B$19,IF(AND(W137="VISITA_TÉCNICA",Y137="TIPO II"),'BASE LIQUIDACION REDEBAN 2025'!$B$18,'BASE LIQUIDACION REDEBAN 2025'!$B$17))</f>
        <v>35779.500569199998</v>
      </c>
      <c r="AD137" s="87">
        <v>0</v>
      </c>
      <c r="AE137" s="87">
        <f t="shared" si="2"/>
        <v>35779.500569199998</v>
      </c>
    </row>
    <row r="138" spans="1:31" s="105" customFormat="1" ht="13.15">
      <c r="A138" s="154" t="s">
        <v>76</v>
      </c>
      <c r="B138" s="154" t="str">
        <f>VLOOKUP(A138,'CENTRO DE COSTOS'!A:D,4,FALSE)</f>
        <v>DIEGO FERNANDO HENAO CARDONA</v>
      </c>
      <c r="C138" s="154" t="str">
        <f>VLOOKUP(A138,'CENTRO DE COSTOS'!A:D,2,FALSE)</f>
        <v>0004-0003</v>
      </c>
      <c r="D138" s="154">
        <v>76001</v>
      </c>
      <c r="E138" s="154">
        <v>2532691</v>
      </c>
      <c r="F138" s="154">
        <v>79048</v>
      </c>
      <c r="G138" s="154" t="s">
        <v>8049</v>
      </c>
      <c r="H138" s="154" t="s">
        <v>227</v>
      </c>
      <c r="I138" s="154" t="s">
        <v>76</v>
      </c>
      <c r="J138" s="154" t="s">
        <v>10450</v>
      </c>
      <c r="K138" s="154" t="s">
        <v>159</v>
      </c>
      <c r="L138" s="154" t="s">
        <v>10451</v>
      </c>
      <c r="M138" s="155">
        <v>45869.456250000003</v>
      </c>
      <c r="N138" s="155">
        <v>45872.525000000001</v>
      </c>
      <c r="O138" s="91"/>
      <c r="P138" s="154" t="s">
        <v>10063</v>
      </c>
      <c r="Q138" s="154" t="s">
        <v>10063</v>
      </c>
      <c r="R138" s="154" t="s">
        <v>2973</v>
      </c>
      <c r="S138" s="154" t="s">
        <v>2973</v>
      </c>
      <c r="T138" s="154" t="s">
        <v>8052</v>
      </c>
      <c r="U138" s="154" t="s">
        <v>9429</v>
      </c>
      <c r="V138" s="154" t="s">
        <v>10452</v>
      </c>
      <c r="W138" s="154" t="s">
        <v>2967</v>
      </c>
      <c r="X138" s="10"/>
      <c r="Y138" s="154" t="s">
        <v>25</v>
      </c>
      <c r="Z138" s="154" t="str">
        <f>VLOOKUP(D138,TIPOLOGIA!A:F,5,0)</f>
        <v>TERRESTRE</v>
      </c>
      <c r="AA138" s="154" t="s">
        <v>531</v>
      </c>
      <c r="AB138" s="46">
        <v>1</v>
      </c>
      <c r="AC138" s="87">
        <f>IF(W138="SOPORTE_TELEFÓNICO",'BASE LIQUIDACION REDEBAN 2025'!$B$19,IF(AND(W138="VISITA_TÉCNICA",Y138="TIPO II"),'BASE LIQUIDACION REDEBAN 2025'!$B$18,'BASE LIQUIDACION REDEBAN 2025'!$B$17))</f>
        <v>35779.500569199998</v>
      </c>
      <c r="AD138" s="87">
        <v>0</v>
      </c>
      <c r="AE138" s="87">
        <f t="shared" si="2"/>
        <v>35779.500569199998</v>
      </c>
    </row>
    <row r="139" spans="1:31" s="105" customFormat="1" ht="13.15">
      <c r="A139" s="154" t="s">
        <v>68</v>
      </c>
      <c r="B139" s="154" t="str">
        <f>VLOOKUP(A139,'CENTRO DE COSTOS'!A:D,4,FALSE)</f>
        <v>WILLIAM ASDRUBAL ROZO ROZO</v>
      </c>
      <c r="C139" s="154" t="str">
        <f>VLOOKUP(A139,'CENTRO DE COSTOS'!A:D,2,FALSE)</f>
        <v>0004-0004</v>
      </c>
      <c r="D139" s="154">
        <v>25473</v>
      </c>
      <c r="E139" s="154">
        <v>2533530</v>
      </c>
      <c r="F139" s="154">
        <v>54919</v>
      </c>
      <c r="G139" s="154" t="s">
        <v>8049</v>
      </c>
      <c r="H139" s="154" t="s">
        <v>470</v>
      </c>
      <c r="I139" s="154" t="s">
        <v>2224</v>
      </c>
      <c r="J139" s="154" t="s">
        <v>10453</v>
      </c>
      <c r="K139" s="154" t="s">
        <v>159</v>
      </c>
      <c r="L139" s="154" t="s">
        <v>10454</v>
      </c>
      <c r="M139" s="155">
        <v>45869.495833333334</v>
      </c>
      <c r="N139" s="155">
        <v>45872.527083333334</v>
      </c>
      <c r="O139" s="91"/>
      <c r="P139" s="154" t="s">
        <v>10063</v>
      </c>
      <c r="Q139" s="154" t="s">
        <v>10063</v>
      </c>
      <c r="R139" s="154" t="s">
        <v>200</v>
      </c>
      <c r="S139" s="154" t="s">
        <v>201</v>
      </c>
      <c r="T139" s="154" t="s">
        <v>8052</v>
      </c>
      <c r="U139" s="154" t="s">
        <v>9429</v>
      </c>
      <c r="V139" s="154" t="s">
        <v>10354</v>
      </c>
      <c r="W139" s="154" t="s">
        <v>2967</v>
      </c>
      <c r="X139" s="10"/>
      <c r="Y139" s="154" t="s">
        <v>25</v>
      </c>
      <c r="Z139" s="154" t="str">
        <f>VLOOKUP(D139,TIPOLOGIA!A:F,5,0)</f>
        <v>TERRESTRE</v>
      </c>
      <c r="AA139" s="154" t="s">
        <v>887</v>
      </c>
      <c r="AB139" s="46">
        <v>1</v>
      </c>
      <c r="AC139" s="87">
        <f>IF(W139="SOPORTE_TELEFÓNICO",'BASE LIQUIDACION REDEBAN 2025'!$B$19,IF(AND(W139="VISITA_TÉCNICA",Y139="TIPO II"),'BASE LIQUIDACION REDEBAN 2025'!$B$18,'BASE LIQUIDACION REDEBAN 2025'!$B$17))</f>
        <v>35779.500569199998</v>
      </c>
      <c r="AD139" s="87">
        <v>0</v>
      </c>
      <c r="AE139" s="87">
        <f t="shared" si="2"/>
        <v>35779.500569199998</v>
      </c>
    </row>
    <row r="140" spans="1:31" s="105" customFormat="1" ht="13.15">
      <c r="A140" s="154" t="s">
        <v>76</v>
      </c>
      <c r="B140" s="154" t="str">
        <f>VLOOKUP(A140,'CENTRO DE COSTOS'!A:D,4,FALSE)</f>
        <v>DIEGO FERNANDO HENAO CARDONA</v>
      </c>
      <c r="C140" s="154" t="str">
        <f>VLOOKUP(A140,'CENTRO DE COSTOS'!A:D,2,FALSE)</f>
        <v>0004-0003</v>
      </c>
      <c r="D140" s="154">
        <v>76520</v>
      </c>
      <c r="E140" s="154">
        <v>2536897</v>
      </c>
      <c r="F140" s="154">
        <v>60138</v>
      </c>
      <c r="G140" s="154" t="s">
        <v>8049</v>
      </c>
      <c r="H140" s="154" t="s">
        <v>227</v>
      </c>
      <c r="I140" s="154" t="s">
        <v>1403</v>
      </c>
      <c r="J140" s="154" t="s">
        <v>10455</v>
      </c>
      <c r="K140" s="154" t="s">
        <v>159</v>
      </c>
      <c r="L140" s="154" t="s">
        <v>10456</v>
      </c>
      <c r="M140" s="155">
        <v>45870.333333333336</v>
      </c>
      <c r="N140" s="155">
        <v>45872.529861111114</v>
      </c>
      <c r="O140" s="91"/>
      <c r="P140" s="154" t="s">
        <v>10063</v>
      </c>
      <c r="Q140" s="154" t="s">
        <v>10063</v>
      </c>
      <c r="R140" s="154" t="s">
        <v>2973</v>
      </c>
      <c r="S140" s="154" t="s">
        <v>2973</v>
      </c>
      <c r="T140" s="154" t="s">
        <v>8052</v>
      </c>
      <c r="U140" s="154" t="s">
        <v>9429</v>
      </c>
      <c r="V140" s="154" t="s">
        <v>10457</v>
      </c>
      <c r="W140" s="154" t="s">
        <v>2967</v>
      </c>
      <c r="X140" s="10"/>
      <c r="Y140" s="154" t="s">
        <v>25</v>
      </c>
      <c r="Z140" s="154" t="str">
        <f>VLOOKUP(D140,TIPOLOGIA!A:F,5,0)</f>
        <v>TERRESTRE</v>
      </c>
      <c r="AA140" s="154" t="s">
        <v>1408</v>
      </c>
      <c r="AB140" s="46">
        <v>1</v>
      </c>
      <c r="AC140" s="87">
        <f>IF(W140="SOPORTE_TELEFÓNICO",'BASE LIQUIDACION REDEBAN 2025'!$B$19,IF(AND(W140="VISITA_TÉCNICA",Y140="TIPO II"),'BASE LIQUIDACION REDEBAN 2025'!$B$18,'BASE LIQUIDACION REDEBAN 2025'!$B$17))</f>
        <v>35779.500569199998</v>
      </c>
      <c r="AD140" s="87">
        <v>0</v>
      </c>
      <c r="AE140" s="87">
        <f t="shared" si="2"/>
        <v>35779.500569199998</v>
      </c>
    </row>
    <row r="141" spans="1:31" s="105" customFormat="1" ht="13.15">
      <c r="A141" s="154" t="s">
        <v>99</v>
      </c>
      <c r="B141" s="154" t="str">
        <f>VLOOKUP(A141,'CENTRO DE COSTOS'!A:D,4,FALSE)</f>
        <v>JOSE MAURICIO HERNANDEZ ROJAS</v>
      </c>
      <c r="C141" s="154" t="str">
        <f>VLOOKUP(A141,'CENTRO DE COSTOS'!A:D,2,FALSE)</f>
        <v>0004-0001</v>
      </c>
      <c r="D141" s="154">
        <v>20250</v>
      </c>
      <c r="E141" s="154">
        <v>2506572</v>
      </c>
      <c r="F141" s="154">
        <v>34721</v>
      </c>
      <c r="G141" s="154" t="s">
        <v>8049</v>
      </c>
      <c r="H141" s="154" t="s">
        <v>440</v>
      </c>
      <c r="I141" s="154" t="s">
        <v>3423</v>
      </c>
      <c r="J141" s="154" t="s">
        <v>10458</v>
      </c>
      <c r="K141" s="154" t="s">
        <v>159</v>
      </c>
      <c r="L141" s="154" t="s">
        <v>10459</v>
      </c>
      <c r="M141" s="155">
        <v>45863.685416666667</v>
      </c>
      <c r="N141" s="155">
        <v>45872.553472222222</v>
      </c>
      <c r="O141" s="91"/>
      <c r="P141" s="154" t="s">
        <v>10063</v>
      </c>
      <c r="Q141" s="154" t="s">
        <v>10063</v>
      </c>
      <c r="R141" s="154" t="s">
        <v>2973</v>
      </c>
      <c r="S141" s="154" t="s">
        <v>2973</v>
      </c>
      <c r="T141" s="154" t="s">
        <v>8052</v>
      </c>
      <c r="U141" s="154" t="s">
        <v>9429</v>
      </c>
      <c r="V141" s="154" t="s">
        <v>10460</v>
      </c>
      <c r="W141" s="154" t="s">
        <v>10144</v>
      </c>
      <c r="X141" s="10"/>
      <c r="Y141" s="154" t="s">
        <v>30</v>
      </c>
      <c r="Z141" s="154" t="str">
        <f>VLOOKUP(D141,TIPOLOGIA!A:F,5,0)</f>
        <v>TERRESTRE</v>
      </c>
      <c r="AA141" s="154">
        <v>0</v>
      </c>
      <c r="AB141" s="46">
        <v>0</v>
      </c>
      <c r="AC141" s="87">
        <f>IF(W141="SOPORTE_TELEFÓNICO",'BASE LIQUIDACION REDEBAN 2025'!$B$19,IF(AND(W141="VISITA_TÉCNICA",Y141="TIPO II"),'BASE LIQUIDACION REDEBAN 2025'!$B$18,'BASE LIQUIDACION REDEBAN 2025'!$B$17))</f>
        <v>35779.500569199998</v>
      </c>
      <c r="AD141" s="87">
        <v>0</v>
      </c>
      <c r="AE141" s="87">
        <f t="shared" si="2"/>
        <v>35779.500569199998</v>
      </c>
    </row>
    <row r="142" spans="1:31" s="105" customFormat="1" ht="13.15">
      <c r="A142" s="154" t="s">
        <v>99</v>
      </c>
      <c r="B142" s="154" t="str">
        <f>VLOOKUP(A142,'CENTRO DE COSTOS'!A:D,4,FALSE)</f>
        <v>JOSE MAURICIO HERNANDEZ ROJAS</v>
      </c>
      <c r="C142" s="154" t="str">
        <f>VLOOKUP(A142,'CENTRO DE COSTOS'!A:D,2,FALSE)</f>
        <v>0004-0001</v>
      </c>
      <c r="D142" s="154">
        <v>20011</v>
      </c>
      <c r="E142" s="154">
        <v>2509767</v>
      </c>
      <c r="F142" s="154">
        <v>46546</v>
      </c>
      <c r="G142" s="154" t="s">
        <v>8049</v>
      </c>
      <c r="H142" s="154" t="s">
        <v>440</v>
      </c>
      <c r="I142" s="154" t="s">
        <v>441</v>
      </c>
      <c r="J142" s="154" t="s">
        <v>7857</v>
      </c>
      <c r="K142" s="154" t="s">
        <v>159</v>
      </c>
      <c r="L142" s="154" t="s">
        <v>10461</v>
      </c>
      <c r="M142" s="155">
        <v>45866.344444444447</v>
      </c>
      <c r="N142" s="155">
        <v>45872.554861111108</v>
      </c>
      <c r="O142" s="91"/>
      <c r="P142" s="154" t="s">
        <v>10063</v>
      </c>
      <c r="Q142" s="154" t="s">
        <v>10063</v>
      </c>
      <c r="R142" s="154" t="s">
        <v>200</v>
      </c>
      <c r="S142" s="154" t="s">
        <v>201</v>
      </c>
      <c r="T142" s="154" t="s">
        <v>8052</v>
      </c>
      <c r="U142" s="154" t="s">
        <v>9429</v>
      </c>
      <c r="V142" s="154" t="s">
        <v>10462</v>
      </c>
      <c r="W142" s="154" t="s">
        <v>10144</v>
      </c>
      <c r="X142" s="10"/>
      <c r="Y142" s="154" t="s">
        <v>32</v>
      </c>
      <c r="Z142" s="154" t="str">
        <f>VLOOKUP(D142,TIPOLOGIA!A:F,5,0)</f>
        <v>TERRESTRE</v>
      </c>
      <c r="AA142" s="154">
        <v>0</v>
      </c>
      <c r="AB142" s="46">
        <v>0</v>
      </c>
      <c r="AC142" s="87">
        <f>IF(W142="SOPORTE_TELEFÓNICO",'BASE LIQUIDACION REDEBAN 2025'!$B$19,IF(AND(W142="VISITA_TÉCNICA",Y142="TIPO II"),'BASE LIQUIDACION REDEBAN 2025'!$B$18,'BASE LIQUIDACION REDEBAN 2025'!$B$17))</f>
        <v>35779.500569199998</v>
      </c>
      <c r="AD142" s="87">
        <v>0</v>
      </c>
      <c r="AE142" s="87">
        <f t="shared" si="2"/>
        <v>35779.500569199998</v>
      </c>
    </row>
    <row r="143" spans="1:31" s="105" customFormat="1" ht="13.15">
      <c r="A143" s="154" t="s">
        <v>91</v>
      </c>
      <c r="B143" s="154" t="str">
        <f>VLOOKUP(A143,'CENTRO DE COSTOS'!A:D,4,FALSE)</f>
        <v>JOSE MAURICIO HERNANDEZ ROJAS</v>
      </c>
      <c r="C143" s="154" t="str">
        <f>VLOOKUP(A143,'CENTRO DE COSTOS'!A:D,2,FALSE)</f>
        <v>0004-0001</v>
      </c>
      <c r="D143" s="154">
        <v>5495</v>
      </c>
      <c r="E143" s="154">
        <v>2510307</v>
      </c>
      <c r="F143" s="154">
        <v>76320</v>
      </c>
      <c r="G143" s="154" t="s">
        <v>8049</v>
      </c>
      <c r="H143" s="154" t="s">
        <v>197</v>
      </c>
      <c r="I143" s="154" t="s">
        <v>1995</v>
      </c>
      <c r="J143" s="154" t="s">
        <v>3128</v>
      </c>
      <c r="K143" s="154" t="s">
        <v>159</v>
      </c>
      <c r="L143" s="154" t="s">
        <v>10463</v>
      </c>
      <c r="M143" s="155">
        <v>45866.361805555556</v>
      </c>
      <c r="N143" s="155">
        <v>45872.556250000001</v>
      </c>
      <c r="O143" s="91"/>
      <c r="P143" s="154" t="s">
        <v>10063</v>
      </c>
      <c r="Q143" s="154" t="s">
        <v>10063</v>
      </c>
      <c r="R143" s="154" t="s">
        <v>200</v>
      </c>
      <c r="S143" s="154" t="s">
        <v>201</v>
      </c>
      <c r="T143" s="154" t="s">
        <v>8052</v>
      </c>
      <c r="U143" s="154" t="s">
        <v>9429</v>
      </c>
      <c r="V143" s="154" t="s">
        <v>10464</v>
      </c>
      <c r="W143" s="154" t="s">
        <v>10144</v>
      </c>
      <c r="X143" s="10"/>
      <c r="Y143" s="154" t="s">
        <v>30</v>
      </c>
      <c r="Z143" s="154" t="str">
        <f>VLOOKUP(D143,TIPOLOGIA!A:F,5,0)</f>
        <v>TERRESTRE</v>
      </c>
      <c r="AA143" s="154" t="s">
        <v>368</v>
      </c>
      <c r="AB143" s="46">
        <v>0</v>
      </c>
      <c r="AC143" s="87">
        <f>IF(W143="SOPORTE_TELEFÓNICO",'BASE LIQUIDACION REDEBAN 2025'!$B$19,IF(AND(W143="VISITA_TÉCNICA",Y143="TIPO II"),'BASE LIQUIDACION REDEBAN 2025'!$B$18,'BASE LIQUIDACION REDEBAN 2025'!$B$17))</f>
        <v>35779.500569199998</v>
      </c>
      <c r="AD143" s="87">
        <v>0</v>
      </c>
      <c r="AE143" s="87">
        <f t="shared" si="2"/>
        <v>35779.500569199998</v>
      </c>
    </row>
    <row r="144" spans="1:31" s="105" customFormat="1" ht="13.15">
      <c r="A144" s="154" t="s">
        <v>93</v>
      </c>
      <c r="B144" s="154" t="str">
        <f>VLOOKUP(A144,'CENTRO DE COSTOS'!A:D,4,FALSE)</f>
        <v>DIEGO FERNANDO HENAO CARDONA</v>
      </c>
      <c r="C144" s="154" t="str">
        <f>VLOOKUP(A144,'CENTRO DE COSTOS'!A:D,2,FALSE)</f>
        <v>0004-0003</v>
      </c>
      <c r="D144" s="154">
        <v>52678</v>
      </c>
      <c r="E144" s="154">
        <v>2510283</v>
      </c>
      <c r="F144" s="154">
        <v>50094</v>
      </c>
      <c r="G144" s="154" t="s">
        <v>8049</v>
      </c>
      <c r="H144" s="154" t="s">
        <v>174</v>
      </c>
      <c r="I144" s="154" t="s">
        <v>8135</v>
      </c>
      <c r="J144" s="154" t="s">
        <v>10465</v>
      </c>
      <c r="K144" s="154" t="s">
        <v>159</v>
      </c>
      <c r="L144" s="154" t="s">
        <v>10466</v>
      </c>
      <c r="M144" s="155">
        <v>45866.371527777781</v>
      </c>
      <c r="N144" s="155">
        <v>45872.558333333334</v>
      </c>
      <c r="O144" s="91"/>
      <c r="P144" s="154" t="s">
        <v>10063</v>
      </c>
      <c r="Q144" s="154" t="s">
        <v>10063</v>
      </c>
      <c r="R144" s="154" t="s">
        <v>200</v>
      </c>
      <c r="S144" s="154" t="s">
        <v>739</v>
      </c>
      <c r="T144" s="154" t="s">
        <v>8052</v>
      </c>
      <c r="U144" s="154" t="s">
        <v>9429</v>
      </c>
      <c r="V144" s="154" t="s">
        <v>10467</v>
      </c>
      <c r="W144" s="154" t="s">
        <v>10144</v>
      </c>
      <c r="X144" s="10"/>
      <c r="Y144" s="154" t="s">
        <v>30</v>
      </c>
      <c r="Z144" s="154" t="str">
        <f>VLOOKUP(D144,TIPOLOGIA!A:F,5,0)</f>
        <v>TERRESTRE</v>
      </c>
      <c r="AA144" s="154" t="s">
        <v>283</v>
      </c>
      <c r="AB144" s="46">
        <v>0</v>
      </c>
      <c r="AC144" s="87">
        <f>IF(W144="SOPORTE_TELEFÓNICO",'BASE LIQUIDACION REDEBAN 2025'!$B$19,IF(AND(W144="VISITA_TÉCNICA",Y144="TIPO II"),'BASE LIQUIDACION REDEBAN 2025'!$B$18,'BASE LIQUIDACION REDEBAN 2025'!$B$17))</f>
        <v>35779.500569199998</v>
      </c>
      <c r="AD144" s="87">
        <v>0</v>
      </c>
      <c r="AE144" s="87">
        <f t="shared" si="2"/>
        <v>35779.500569199998</v>
      </c>
    </row>
    <row r="145" spans="1:31" s="105" customFormat="1" ht="13.15">
      <c r="A145" s="154" t="s">
        <v>72</v>
      </c>
      <c r="B145" s="154" t="str">
        <f>VLOOKUP(A145,'CENTRO DE COSTOS'!A:D,4,FALSE)</f>
        <v>MIGUEL JULIÁN HERNÁNDEZ GUARÍN</v>
      </c>
      <c r="C145" s="154" t="str">
        <f>VLOOKUP(A145,'CENTRO DE COSTOS'!A:D,2,FALSE)</f>
        <v>0004-0008</v>
      </c>
      <c r="D145" s="154">
        <v>68575</v>
      </c>
      <c r="E145" s="154">
        <v>2514699</v>
      </c>
      <c r="F145" s="154">
        <v>43132</v>
      </c>
      <c r="G145" s="154" t="s">
        <v>8049</v>
      </c>
      <c r="H145" s="154" t="s">
        <v>820</v>
      </c>
      <c r="I145" s="154" t="s">
        <v>7130</v>
      </c>
      <c r="J145" s="154" t="s">
        <v>10468</v>
      </c>
      <c r="K145" s="154" t="s">
        <v>159</v>
      </c>
      <c r="L145" s="154" t="s">
        <v>10469</v>
      </c>
      <c r="M145" s="155">
        <v>45866.618750000001</v>
      </c>
      <c r="N145" s="155">
        <v>45872.55972222222</v>
      </c>
      <c r="O145" s="91"/>
      <c r="P145" s="154" t="s">
        <v>10063</v>
      </c>
      <c r="Q145" s="154" t="s">
        <v>10063</v>
      </c>
      <c r="R145" s="154" t="s">
        <v>2973</v>
      </c>
      <c r="S145" s="154" t="s">
        <v>2973</v>
      </c>
      <c r="T145" s="154" t="s">
        <v>8052</v>
      </c>
      <c r="U145" s="154" t="s">
        <v>9429</v>
      </c>
      <c r="V145" s="154" t="s">
        <v>10470</v>
      </c>
      <c r="W145" s="154" t="s">
        <v>10144</v>
      </c>
      <c r="X145" s="10"/>
      <c r="Y145" s="154" t="s">
        <v>32</v>
      </c>
      <c r="Z145" s="154" t="str">
        <f>VLOOKUP(D145,TIPOLOGIA!A:F,5,0)</f>
        <v>TERRESTRE</v>
      </c>
      <c r="AA145" s="154">
        <v>0</v>
      </c>
      <c r="AB145" s="46">
        <v>0</v>
      </c>
      <c r="AC145" s="87">
        <f>IF(W145="SOPORTE_TELEFÓNICO",'BASE LIQUIDACION REDEBAN 2025'!$B$19,IF(AND(W145="VISITA_TÉCNICA",Y145="TIPO II"),'BASE LIQUIDACION REDEBAN 2025'!$B$18,'BASE LIQUIDACION REDEBAN 2025'!$B$17))</f>
        <v>35779.500569199998</v>
      </c>
      <c r="AD145" s="87">
        <v>0</v>
      </c>
      <c r="AE145" s="87">
        <f t="shared" si="2"/>
        <v>35779.500569199998</v>
      </c>
    </row>
    <row r="146" spans="1:31" s="105" customFormat="1" ht="13.15">
      <c r="A146" s="154" t="s">
        <v>90</v>
      </c>
      <c r="B146" s="154" t="str">
        <f>VLOOKUP(A146,'CENTRO DE COSTOS'!A:D,4,FALSE)</f>
        <v>JUAN SEBASTIÁN RÍOS CASTRILLÓN</v>
      </c>
      <c r="C146" s="154" t="str">
        <f>VLOOKUP(A146,'CENTRO DE COSTOS'!A:D,2,FALSE)</f>
        <v>0004-0005</v>
      </c>
      <c r="D146" s="154">
        <v>5001</v>
      </c>
      <c r="E146" s="154">
        <v>2508213</v>
      </c>
      <c r="F146" s="154">
        <v>48426</v>
      </c>
      <c r="G146" s="154" t="s">
        <v>8049</v>
      </c>
      <c r="H146" s="154" t="s">
        <v>197</v>
      </c>
      <c r="I146" s="154" t="s">
        <v>90</v>
      </c>
      <c r="J146" s="154" t="s">
        <v>10471</v>
      </c>
      <c r="K146" s="154" t="s">
        <v>159</v>
      </c>
      <c r="L146" s="154" t="s">
        <v>10472</v>
      </c>
      <c r="M146" s="155">
        <v>45866.333333333336</v>
      </c>
      <c r="N146" s="155">
        <v>45873.369444444441</v>
      </c>
      <c r="O146" s="91"/>
      <c r="P146" s="154" t="s">
        <v>10063</v>
      </c>
      <c r="Q146" s="154" t="s">
        <v>10063</v>
      </c>
      <c r="R146" s="154" t="s">
        <v>200</v>
      </c>
      <c r="S146" s="154" t="s">
        <v>739</v>
      </c>
      <c r="T146" s="154" t="s">
        <v>8052</v>
      </c>
      <c r="U146" s="154" t="s">
        <v>9429</v>
      </c>
      <c r="V146" s="154" t="s">
        <v>10473</v>
      </c>
      <c r="W146" s="154" t="s">
        <v>2967</v>
      </c>
      <c r="X146" s="10"/>
      <c r="Y146" s="154" t="s">
        <v>25</v>
      </c>
      <c r="Z146" s="154" t="str">
        <f>VLOOKUP(D146,TIPOLOGIA!A:F,5,0)</f>
        <v>TERRESTRE</v>
      </c>
      <c r="AA146" s="154" t="s">
        <v>10474</v>
      </c>
      <c r="AB146" s="46">
        <v>1</v>
      </c>
      <c r="AC146" s="87">
        <f>IF(W146="SOPORTE_TELEFÓNICO",'BASE LIQUIDACION REDEBAN 2025'!$B$19,IF(AND(W146="VISITA_TÉCNICA",Y146="TIPO II"),'BASE LIQUIDACION REDEBAN 2025'!$B$18,'BASE LIQUIDACION REDEBAN 2025'!$B$17))</f>
        <v>35779.500569199998</v>
      </c>
      <c r="AD146" s="87">
        <v>0</v>
      </c>
      <c r="AE146" s="87">
        <f t="shared" si="2"/>
        <v>35779.500569199998</v>
      </c>
    </row>
    <row r="147" spans="1:31" s="105" customFormat="1" ht="13.15">
      <c r="A147" s="154" t="s">
        <v>90</v>
      </c>
      <c r="B147" s="154" t="str">
        <f>VLOOKUP(A147,'CENTRO DE COSTOS'!A:D,4,FALSE)</f>
        <v>JUAN SEBASTIÁN RÍOS CASTRILLÓN</v>
      </c>
      <c r="C147" s="154" t="str">
        <f>VLOOKUP(A147,'CENTRO DE COSTOS'!A:D,2,FALSE)</f>
        <v>0004-0005</v>
      </c>
      <c r="D147" s="154">
        <v>5001</v>
      </c>
      <c r="E147" s="154">
        <v>2523652</v>
      </c>
      <c r="F147" s="154">
        <v>63729</v>
      </c>
      <c r="G147" s="154" t="s">
        <v>8049</v>
      </c>
      <c r="H147" s="154" t="s">
        <v>197</v>
      </c>
      <c r="I147" s="154" t="s">
        <v>90</v>
      </c>
      <c r="J147" s="154" t="s">
        <v>10475</v>
      </c>
      <c r="K147" s="154" t="s">
        <v>159</v>
      </c>
      <c r="L147" s="154" t="s">
        <v>10476</v>
      </c>
      <c r="M147" s="155">
        <v>45868.333333333336</v>
      </c>
      <c r="N147" s="155">
        <v>45873.38958333333</v>
      </c>
      <c r="O147" s="91"/>
      <c r="P147" s="154" t="s">
        <v>10063</v>
      </c>
      <c r="Q147" s="154" t="s">
        <v>10063</v>
      </c>
      <c r="R147" s="154" t="s">
        <v>2973</v>
      </c>
      <c r="S147" s="154" t="s">
        <v>2973</v>
      </c>
      <c r="T147" s="154" t="s">
        <v>8052</v>
      </c>
      <c r="U147" s="154" t="s">
        <v>9429</v>
      </c>
      <c r="V147" s="154" t="s">
        <v>10477</v>
      </c>
      <c r="W147" s="154" t="s">
        <v>2967</v>
      </c>
      <c r="X147" s="10"/>
      <c r="Y147" s="154" t="s">
        <v>25</v>
      </c>
      <c r="Z147" s="154" t="str">
        <f>VLOOKUP(D147,TIPOLOGIA!A:F,5,0)</f>
        <v>TERRESTRE</v>
      </c>
      <c r="AA147" s="154" t="s">
        <v>689</v>
      </c>
      <c r="AB147" s="46">
        <v>1</v>
      </c>
      <c r="AC147" s="87">
        <f>IF(W147="SOPORTE_TELEFÓNICO",'BASE LIQUIDACION REDEBAN 2025'!$B$19,IF(AND(W147="VISITA_TÉCNICA",Y147="TIPO II"),'BASE LIQUIDACION REDEBAN 2025'!$B$18,'BASE LIQUIDACION REDEBAN 2025'!$B$17))</f>
        <v>35779.500569199998</v>
      </c>
      <c r="AD147" s="87">
        <v>0</v>
      </c>
      <c r="AE147" s="87">
        <f t="shared" si="2"/>
        <v>35779.500569199998</v>
      </c>
    </row>
    <row r="148" spans="1:31" s="105" customFormat="1" ht="13.15">
      <c r="A148" s="154" t="s">
        <v>90</v>
      </c>
      <c r="B148" s="154" t="str">
        <f>VLOOKUP(A148,'CENTRO DE COSTOS'!A:D,4,FALSE)</f>
        <v>JUAN SEBASTIÁN RÍOS CASTRILLÓN</v>
      </c>
      <c r="C148" s="154" t="str">
        <f>VLOOKUP(A148,'CENTRO DE COSTOS'!A:D,2,FALSE)</f>
        <v>0004-0005</v>
      </c>
      <c r="D148" s="154">
        <v>5001</v>
      </c>
      <c r="E148" s="154">
        <v>2533809</v>
      </c>
      <c r="F148" s="154">
        <v>33406</v>
      </c>
      <c r="G148" s="154" t="s">
        <v>8049</v>
      </c>
      <c r="H148" s="154" t="s">
        <v>197</v>
      </c>
      <c r="I148" s="154" t="s">
        <v>90</v>
      </c>
      <c r="J148" s="154" t="s">
        <v>10478</v>
      </c>
      <c r="K148" s="154" t="s">
        <v>159</v>
      </c>
      <c r="L148" s="154" t="s">
        <v>10479</v>
      </c>
      <c r="M148" s="155">
        <v>45869.51666666667</v>
      </c>
      <c r="N148" s="155">
        <v>45873.399305555555</v>
      </c>
      <c r="O148" s="91"/>
      <c r="P148" s="154" t="s">
        <v>10063</v>
      </c>
      <c r="Q148" s="154" t="s">
        <v>10063</v>
      </c>
      <c r="R148" s="154" t="s">
        <v>2973</v>
      </c>
      <c r="S148" s="154" t="s">
        <v>2973</v>
      </c>
      <c r="T148" s="154" t="s">
        <v>8052</v>
      </c>
      <c r="U148" s="154" t="s">
        <v>9429</v>
      </c>
      <c r="V148" s="154" t="s">
        <v>10480</v>
      </c>
      <c r="W148" s="154" t="s">
        <v>2967</v>
      </c>
      <c r="X148" s="10"/>
      <c r="Y148" s="154" t="s">
        <v>25</v>
      </c>
      <c r="Z148" s="154" t="str">
        <f>VLOOKUP(D148,TIPOLOGIA!A:F,5,0)</f>
        <v>TERRESTRE</v>
      </c>
      <c r="AA148" s="154" t="s">
        <v>1626</v>
      </c>
      <c r="AB148" s="46">
        <v>1</v>
      </c>
      <c r="AC148" s="87">
        <f>IF(W148="SOPORTE_TELEFÓNICO",'BASE LIQUIDACION REDEBAN 2025'!$B$19,IF(AND(W148="VISITA_TÉCNICA",Y148="TIPO II"),'BASE LIQUIDACION REDEBAN 2025'!$B$18,'BASE LIQUIDACION REDEBAN 2025'!$B$17))</f>
        <v>35779.500569199998</v>
      </c>
      <c r="AD148" s="87">
        <v>0</v>
      </c>
      <c r="AE148" s="87">
        <f t="shared" si="2"/>
        <v>35779.500569199998</v>
      </c>
    </row>
    <row r="149" spans="1:31" s="105" customFormat="1" ht="13.15">
      <c r="A149" s="154" t="s">
        <v>93</v>
      </c>
      <c r="B149" s="154" t="str">
        <f>VLOOKUP(A149,'CENTRO DE COSTOS'!A:D,4,FALSE)</f>
        <v>DIEGO FERNANDO HENAO CARDONA</v>
      </c>
      <c r="C149" s="154" t="str">
        <f>VLOOKUP(A149,'CENTRO DE COSTOS'!A:D,2,FALSE)</f>
        <v>0004-0003</v>
      </c>
      <c r="D149" s="154">
        <v>52356</v>
      </c>
      <c r="E149" s="154">
        <v>2532547</v>
      </c>
      <c r="F149" s="154">
        <v>51056</v>
      </c>
      <c r="G149" s="154" t="s">
        <v>8049</v>
      </c>
      <c r="H149" s="154" t="s">
        <v>174</v>
      </c>
      <c r="I149" s="154" t="s">
        <v>2246</v>
      </c>
      <c r="J149" s="154" t="s">
        <v>10481</v>
      </c>
      <c r="K149" s="154" t="s">
        <v>159</v>
      </c>
      <c r="L149" s="154" t="s">
        <v>10482</v>
      </c>
      <c r="M149" s="155">
        <v>45869.4375</v>
      </c>
      <c r="N149" s="155">
        <v>45873.404861111114</v>
      </c>
      <c r="O149" s="91"/>
      <c r="P149" s="154" t="s">
        <v>10063</v>
      </c>
      <c r="Q149" s="154" t="s">
        <v>10063</v>
      </c>
      <c r="R149" s="154" t="s">
        <v>200</v>
      </c>
      <c r="S149" s="154" t="s">
        <v>739</v>
      </c>
      <c r="T149" s="154" t="s">
        <v>8052</v>
      </c>
      <c r="U149" s="154" t="s">
        <v>9429</v>
      </c>
      <c r="V149" s="154" t="s">
        <v>10483</v>
      </c>
      <c r="W149" s="154" t="s">
        <v>2967</v>
      </c>
      <c r="X149" s="10"/>
      <c r="Y149" s="154" t="s">
        <v>28</v>
      </c>
      <c r="Z149" s="154" t="str">
        <f>VLOOKUP(D149,TIPOLOGIA!A:F,5,0)</f>
        <v>TERRESTRE</v>
      </c>
      <c r="AA149" s="154" t="s">
        <v>1825</v>
      </c>
      <c r="AB149" s="46">
        <v>1</v>
      </c>
      <c r="AC149" s="87">
        <f>IF(W149="SOPORTE_TELEFÓNICO",'BASE LIQUIDACION REDEBAN 2025'!$B$19,IF(AND(W149="VISITA_TÉCNICA",Y149="TIPO II"),'BASE LIQUIDACION REDEBAN 2025'!$B$18,'BASE LIQUIDACION REDEBAN 2025'!$B$17))</f>
        <v>67654.12000000001</v>
      </c>
      <c r="AD149" s="87">
        <v>0</v>
      </c>
      <c r="AE149" s="87">
        <f t="shared" si="2"/>
        <v>67654.12000000001</v>
      </c>
    </row>
    <row r="150" spans="1:31" s="105" customFormat="1" ht="13.15">
      <c r="A150" s="154" t="s">
        <v>90</v>
      </c>
      <c r="B150" s="154" t="str">
        <f>VLOOKUP(A150,'CENTRO DE COSTOS'!A:D,4,FALSE)</f>
        <v>JUAN SEBASTIÁN RÍOS CASTRILLÓN</v>
      </c>
      <c r="C150" s="154" t="str">
        <f>VLOOKUP(A150,'CENTRO DE COSTOS'!A:D,2,FALSE)</f>
        <v>0004-0005</v>
      </c>
      <c r="D150" s="154">
        <v>5001</v>
      </c>
      <c r="E150" s="154">
        <v>2528324</v>
      </c>
      <c r="F150" s="154">
        <v>71174</v>
      </c>
      <c r="G150" s="154" t="s">
        <v>8049</v>
      </c>
      <c r="H150" s="154" t="s">
        <v>197</v>
      </c>
      <c r="I150" s="154" t="s">
        <v>90</v>
      </c>
      <c r="J150" s="154" t="s">
        <v>10484</v>
      </c>
      <c r="K150" s="154" t="s">
        <v>159</v>
      </c>
      <c r="L150" s="154" t="s">
        <v>10485</v>
      </c>
      <c r="M150" s="155">
        <v>45868.616666666669</v>
      </c>
      <c r="N150" s="155">
        <v>45873.430555555555</v>
      </c>
      <c r="O150" s="91"/>
      <c r="P150" s="154" t="s">
        <v>10063</v>
      </c>
      <c r="Q150" s="154" t="s">
        <v>10063</v>
      </c>
      <c r="R150" s="154" t="s">
        <v>200</v>
      </c>
      <c r="S150" s="154" t="s">
        <v>739</v>
      </c>
      <c r="T150" s="154" t="s">
        <v>8052</v>
      </c>
      <c r="U150" s="154" t="s">
        <v>9429</v>
      </c>
      <c r="V150" s="154" t="s">
        <v>10486</v>
      </c>
      <c r="W150" s="154" t="s">
        <v>2967</v>
      </c>
      <c r="X150" s="10"/>
      <c r="Y150" s="154" t="s">
        <v>25</v>
      </c>
      <c r="Z150" s="154" t="str">
        <f>VLOOKUP(D150,TIPOLOGIA!A:F,5,0)</f>
        <v>TERRESTRE</v>
      </c>
      <c r="AA150" s="154" t="s">
        <v>2327</v>
      </c>
      <c r="AB150" s="46">
        <v>1</v>
      </c>
      <c r="AC150" s="87">
        <f>IF(W150="SOPORTE_TELEFÓNICO",'BASE LIQUIDACION REDEBAN 2025'!$B$19,IF(AND(W150="VISITA_TÉCNICA",Y150="TIPO II"),'BASE LIQUIDACION REDEBAN 2025'!$B$18,'BASE LIQUIDACION REDEBAN 2025'!$B$17))</f>
        <v>35779.500569199998</v>
      </c>
      <c r="AD150" s="87">
        <v>0</v>
      </c>
      <c r="AE150" s="87">
        <f t="shared" si="2"/>
        <v>35779.500569199998</v>
      </c>
    </row>
    <row r="151" spans="1:31" s="105" customFormat="1" ht="13.15">
      <c r="A151" s="154" t="s">
        <v>90</v>
      </c>
      <c r="B151" s="154" t="str">
        <f>VLOOKUP(A151,'CENTRO DE COSTOS'!A:D,4,FALSE)</f>
        <v>JUAN SEBASTIÁN RÍOS CASTRILLÓN</v>
      </c>
      <c r="C151" s="154" t="str">
        <f>VLOOKUP(A151,'CENTRO DE COSTOS'!A:D,2,FALSE)</f>
        <v>0004-0005</v>
      </c>
      <c r="D151" s="154">
        <v>5088</v>
      </c>
      <c r="E151" s="154">
        <v>2522758</v>
      </c>
      <c r="F151" s="154">
        <v>75938</v>
      </c>
      <c r="G151" s="154" t="s">
        <v>8049</v>
      </c>
      <c r="H151" s="154" t="s">
        <v>197</v>
      </c>
      <c r="I151" s="154" t="s">
        <v>211</v>
      </c>
      <c r="J151" s="154" t="s">
        <v>10487</v>
      </c>
      <c r="K151" s="154" t="s">
        <v>159</v>
      </c>
      <c r="L151" s="154" t="s">
        <v>10488</v>
      </c>
      <c r="M151" s="155">
        <v>45867.663888888892</v>
      </c>
      <c r="N151" s="155">
        <v>45873.432638888888</v>
      </c>
      <c r="O151" s="91"/>
      <c r="P151" s="154" t="s">
        <v>10063</v>
      </c>
      <c r="Q151" s="154" t="s">
        <v>10063</v>
      </c>
      <c r="R151" s="154" t="s">
        <v>2973</v>
      </c>
      <c r="S151" s="154" t="s">
        <v>2973</v>
      </c>
      <c r="T151" s="154" t="s">
        <v>8052</v>
      </c>
      <c r="U151" s="154" t="s">
        <v>9429</v>
      </c>
      <c r="V151" s="154" t="s">
        <v>10489</v>
      </c>
      <c r="W151" s="154" t="s">
        <v>2967</v>
      </c>
      <c r="X151" s="10"/>
      <c r="Y151" s="154" t="s">
        <v>25</v>
      </c>
      <c r="Z151" s="154" t="str">
        <f>VLOOKUP(D151,TIPOLOGIA!A:F,5,0)</f>
        <v>TERRESTRE</v>
      </c>
      <c r="AA151" s="154" t="s">
        <v>204</v>
      </c>
      <c r="AB151" s="46">
        <v>1</v>
      </c>
      <c r="AC151" s="87">
        <f>IF(W151="SOPORTE_TELEFÓNICO",'BASE LIQUIDACION REDEBAN 2025'!$B$19,IF(AND(W151="VISITA_TÉCNICA",Y151="TIPO II"),'BASE LIQUIDACION REDEBAN 2025'!$B$18,'BASE LIQUIDACION REDEBAN 2025'!$B$17))</f>
        <v>35779.500569199998</v>
      </c>
      <c r="AD151" s="87">
        <v>0</v>
      </c>
      <c r="AE151" s="87">
        <f t="shared" si="2"/>
        <v>35779.500569199998</v>
      </c>
    </row>
    <row r="152" spans="1:31" s="105" customFormat="1" ht="13.15">
      <c r="A152" s="154" t="s">
        <v>68</v>
      </c>
      <c r="B152" s="154" t="str">
        <f>VLOOKUP(A152,'CENTRO DE COSTOS'!A:D,4,FALSE)</f>
        <v>WILLIAM ASDRUBAL ROZO ROZO</v>
      </c>
      <c r="C152" s="154" t="str">
        <f>VLOOKUP(A152,'CENTRO DE COSTOS'!A:D,2,FALSE)</f>
        <v>0004-0004</v>
      </c>
      <c r="D152" s="154">
        <v>11001</v>
      </c>
      <c r="E152" s="154">
        <v>2541178</v>
      </c>
      <c r="F152" s="154">
        <v>75769</v>
      </c>
      <c r="G152" s="154" t="s">
        <v>8049</v>
      </c>
      <c r="H152" s="154" t="s">
        <v>470</v>
      </c>
      <c r="I152" s="154" t="s">
        <v>68</v>
      </c>
      <c r="J152" s="154" t="s">
        <v>9723</v>
      </c>
      <c r="K152" s="154" t="s">
        <v>159</v>
      </c>
      <c r="L152" s="154" t="s">
        <v>10490</v>
      </c>
      <c r="M152" s="155">
        <v>45870.624305555553</v>
      </c>
      <c r="N152" s="155">
        <v>45873.43472222222</v>
      </c>
      <c r="O152" s="91"/>
      <c r="P152" s="154" t="s">
        <v>10063</v>
      </c>
      <c r="Q152" s="154" t="s">
        <v>10063</v>
      </c>
      <c r="R152" s="154" t="s">
        <v>2973</v>
      </c>
      <c r="S152" s="154" t="s">
        <v>2973</v>
      </c>
      <c r="T152" s="154" t="s">
        <v>8052</v>
      </c>
      <c r="U152" s="154" t="s">
        <v>9429</v>
      </c>
      <c r="V152" s="154" t="s">
        <v>10491</v>
      </c>
      <c r="W152" s="154" t="s">
        <v>2967</v>
      </c>
      <c r="X152" s="10"/>
      <c r="Y152" s="154" t="s">
        <v>25</v>
      </c>
      <c r="Z152" s="154" t="str">
        <f>VLOOKUP(D152,TIPOLOGIA!A:F,5,0)</f>
        <v>TERRESTRE</v>
      </c>
      <c r="AA152" s="154" t="s">
        <v>538</v>
      </c>
      <c r="AB152" s="46">
        <v>1</v>
      </c>
      <c r="AC152" s="87">
        <f>IF(W152="SOPORTE_TELEFÓNICO",'BASE LIQUIDACION REDEBAN 2025'!$B$19,IF(AND(W152="VISITA_TÉCNICA",Y152="TIPO II"),'BASE LIQUIDACION REDEBAN 2025'!$B$18,'BASE LIQUIDACION REDEBAN 2025'!$B$17))</f>
        <v>35779.500569199998</v>
      </c>
      <c r="AD152" s="87">
        <v>0</v>
      </c>
      <c r="AE152" s="87">
        <f t="shared" si="2"/>
        <v>35779.500569199998</v>
      </c>
    </row>
    <row r="153" spans="1:31" s="105" customFormat="1" ht="13.15">
      <c r="A153" s="154" t="s">
        <v>98</v>
      </c>
      <c r="B153" s="154" t="str">
        <f>VLOOKUP(A153,'CENTRO DE COSTOS'!A:D,4,FALSE)</f>
        <v>MIGUEL JULIÁN HERNÁNDEZ GUARÍN</v>
      </c>
      <c r="C153" s="154" t="str">
        <f>VLOOKUP(A153,'CENTRO DE COSTOS'!A:D,2,FALSE)</f>
        <v>0004-0008</v>
      </c>
      <c r="D153" s="154">
        <v>15176</v>
      </c>
      <c r="E153" s="154">
        <v>2531573</v>
      </c>
      <c r="F153" s="154">
        <v>70922</v>
      </c>
      <c r="G153" s="154" t="s">
        <v>8049</v>
      </c>
      <c r="H153" s="154" t="s">
        <v>241</v>
      </c>
      <c r="I153" s="154" t="s">
        <v>371</v>
      </c>
      <c r="J153" s="154" t="s">
        <v>10492</v>
      </c>
      <c r="K153" s="154" t="s">
        <v>159</v>
      </c>
      <c r="L153" s="154" t="s">
        <v>10493</v>
      </c>
      <c r="M153" s="155">
        <v>45869.395138888889</v>
      </c>
      <c r="N153" s="155">
        <v>45873.481944444444</v>
      </c>
      <c r="O153" s="91"/>
      <c r="P153" s="154" t="s">
        <v>10063</v>
      </c>
      <c r="Q153" s="154" t="s">
        <v>10063</v>
      </c>
      <c r="R153" s="154" t="s">
        <v>2973</v>
      </c>
      <c r="S153" s="154" t="s">
        <v>2973</v>
      </c>
      <c r="T153" s="154" t="s">
        <v>8052</v>
      </c>
      <c r="U153" s="154" t="s">
        <v>9429</v>
      </c>
      <c r="V153" s="154" t="s">
        <v>10494</v>
      </c>
      <c r="W153" s="154" t="s">
        <v>10144</v>
      </c>
      <c r="X153" s="10"/>
      <c r="Y153" s="154" t="s">
        <v>30</v>
      </c>
      <c r="Z153" s="154" t="str">
        <f>VLOOKUP(D153,TIPOLOGIA!A:F,5,0)</f>
        <v>TERRESTRE</v>
      </c>
      <c r="AA153" s="154">
        <v>0</v>
      </c>
      <c r="AB153" s="46">
        <v>0</v>
      </c>
      <c r="AC153" s="87">
        <f>IF(W153="SOPORTE_TELEFÓNICO",'BASE LIQUIDACION REDEBAN 2025'!$B$19,IF(AND(W153="VISITA_TÉCNICA",Y153="TIPO II"),'BASE LIQUIDACION REDEBAN 2025'!$B$18,'BASE LIQUIDACION REDEBAN 2025'!$B$17))</f>
        <v>35779.500569199998</v>
      </c>
      <c r="AD153" s="87">
        <v>0</v>
      </c>
      <c r="AE153" s="87">
        <f t="shared" si="2"/>
        <v>35779.500569199998</v>
      </c>
    </row>
    <row r="154" spans="1:31" s="105" customFormat="1" ht="13.15">
      <c r="A154" s="154" t="s">
        <v>100</v>
      </c>
      <c r="B154" s="154" t="str">
        <f>VLOOKUP(A154,'CENTRO DE COSTOS'!A:D,4,FALSE)</f>
        <v>KEVIN ALEXIS CORZO BUSTOS</v>
      </c>
      <c r="C154" s="154" t="str">
        <f>VLOOKUP(A154,'CENTRO DE COSTOS'!A:D,2,FALSE)</f>
        <v>0004-0007</v>
      </c>
      <c r="D154" s="154">
        <v>50001</v>
      </c>
      <c r="E154" s="154">
        <v>2543598</v>
      </c>
      <c r="F154" s="154">
        <v>79664</v>
      </c>
      <c r="G154" s="154" t="s">
        <v>8049</v>
      </c>
      <c r="H154" s="154" t="s">
        <v>295</v>
      </c>
      <c r="I154" s="154" t="s">
        <v>100</v>
      </c>
      <c r="J154" s="154" t="s">
        <v>10495</v>
      </c>
      <c r="K154" s="154" t="s">
        <v>159</v>
      </c>
      <c r="L154" s="154" t="s">
        <v>10496</v>
      </c>
      <c r="M154" s="155">
        <v>45873.333333333336</v>
      </c>
      <c r="N154" s="155">
        <v>45873.482638888891</v>
      </c>
      <c r="O154" s="91"/>
      <c r="P154" s="154" t="s">
        <v>10063</v>
      </c>
      <c r="Q154" s="154" t="s">
        <v>10063</v>
      </c>
      <c r="R154" s="154" t="s">
        <v>2973</v>
      </c>
      <c r="S154" s="154" t="s">
        <v>2973</v>
      </c>
      <c r="T154" s="154" t="s">
        <v>8052</v>
      </c>
      <c r="U154" s="154" t="s">
        <v>9429</v>
      </c>
      <c r="V154" s="154" t="s">
        <v>10497</v>
      </c>
      <c r="W154" s="154" t="s">
        <v>2967</v>
      </c>
      <c r="X154" s="10"/>
      <c r="Y154" s="154" t="s">
        <v>25</v>
      </c>
      <c r="Z154" s="154" t="str">
        <f>VLOOKUP(D154,TIPOLOGIA!A:F,5,0)</f>
        <v>TERRESTRE</v>
      </c>
      <c r="AA154" s="154" t="s">
        <v>3167</v>
      </c>
      <c r="AB154" s="46">
        <v>1</v>
      </c>
      <c r="AC154" s="87">
        <f>IF(W154="SOPORTE_TELEFÓNICO",'BASE LIQUIDACION REDEBAN 2025'!$B$19,IF(AND(W154="VISITA_TÉCNICA",Y154="TIPO II"),'BASE LIQUIDACION REDEBAN 2025'!$B$18,'BASE LIQUIDACION REDEBAN 2025'!$B$17))</f>
        <v>35779.500569199998</v>
      </c>
      <c r="AD154" s="87">
        <v>0</v>
      </c>
      <c r="AE154" s="87">
        <f t="shared" si="2"/>
        <v>35779.500569199998</v>
      </c>
    </row>
    <row r="155" spans="1:31" s="105" customFormat="1" ht="13.15">
      <c r="A155" s="154" t="s">
        <v>72</v>
      </c>
      <c r="B155" s="154" t="str">
        <f>VLOOKUP(A155,'CENTRO DE COSTOS'!A:D,4,FALSE)</f>
        <v>MIGUEL JULIÁN HERNÁNDEZ GUARÍN</v>
      </c>
      <c r="C155" s="154" t="str">
        <f>VLOOKUP(A155,'CENTRO DE COSTOS'!A:D,2,FALSE)</f>
        <v>0004-0008</v>
      </c>
      <c r="D155" s="154">
        <v>68276</v>
      </c>
      <c r="E155" s="154">
        <v>2543487</v>
      </c>
      <c r="F155" s="154">
        <v>64388</v>
      </c>
      <c r="G155" s="154" t="s">
        <v>8049</v>
      </c>
      <c r="H155" s="154" t="s">
        <v>820</v>
      </c>
      <c r="I155" s="154" t="s">
        <v>952</v>
      </c>
      <c r="J155" s="154" t="s">
        <v>4625</v>
      </c>
      <c r="K155" s="154" t="s">
        <v>159</v>
      </c>
      <c r="L155" s="154" t="s">
        <v>10498</v>
      </c>
      <c r="M155" s="155">
        <v>45873.333333333336</v>
      </c>
      <c r="N155" s="155">
        <v>45873.484722222223</v>
      </c>
      <c r="O155" s="91"/>
      <c r="P155" s="154" t="s">
        <v>10063</v>
      </c>
      <c r="Q155" s="154" t="s">
        <v>10063</v>
      </c>
      <c r="R155" s="154" t="s">
        <v>200</v>
      </c>
      <c r="S155" s="154" t="s">
        <v>201</v>
      </c>
      <c r="T155" s="154" t="s">
        <v>8052</v>
      </c>
      <c r="U155" s="154" t="s">
        <v>9429</v>
      </c>
      <c r="V155" s="154" t="s">
        <v>10499</v>
      </c>
      <c r="W155" s="154" t="s">
        <v>2967</v>
      </c>
      <c r="X155" s="10"/>
      <c r="Y155" s="154" t="s">
        <v>25</v>
      </c>
      <c r="Z155" s="154" t="str">
        <f>VLOOKUP(D155,TIPOLOGIA!A:F,5,0)</f>
        <v>TERRESTRE</v>
      </c>
      <c r="AA155" s="154" t="s">
        <v>438</v>
      </c>
      <c r="AB155" s="46">
        <v>1</v>
      </c>
      <c r="AC155" s="87">
        <f>IF(W155="SOPORTE_TELEFÓNICO",'BASE LIQUIDACION REDEBAN 2025'!$B$19,IF(AND(W155="VISITA_TÉCNICA",Y155="TIPO II"),'BASE LIQUIDACION REDEBAN 2025'!$B$18,'BASE LIQUIDACION REDEBAN 2025'!$B$17))</f>
        <v>35779.500569199998</v>
      </c>
      <c r="AD155" s="87">
        <v>0</v>
      </c>
      <c r="AE155" s="87">
        <f t="shared" si="2"/>
        <v>35779.500569199998</v>
      </c>
    </row>
    <row r="156" spans="1:31" s="105" customFormat="1" ht="13.15">
      <c r="A156" s="154" t="s">
        <v>72</v>
      </c>
      <c r="B156" s="154" t="str">
        <f>VLOOKUP(A156,'CENTRO DE COSTOS'!A:D,4,FALSE)</f>
        <v>MIGUEL JULIÁN HERNÁNDEZ GUARÍN</v>
      </c>
      <c r="C156" s="154" t="str">
        <f>VLOOKUP(A156,'CENTRO DE COSTOS'!A:D,2,FALSE)</f>
        <v>0004-0008</v>
      </c>
      <c r="D156" s="154">
        <v>68001</v>
      </c>
      <c r="E156" s="154">
        <v>2543963</v>
      </c>
      <c r="F156" s="154">
        <v>31580</v>
      </c>
      <c r="G156" s="154" t="s">
        <v>8049</v>
      </c>
      <c r="H156" s="154" t="s">
        <v>820</v>
      </c>
      <c r="I156" s="154" t="s">
        <v>72</v>
      </c>
      <c r="J156" s="154" t="s">
        <v>10500</v>
      </c>
      <c r="K156" s="154" t="s">
        <v>159</v>
      </c>
      <c r="L156" s="154" t="s">
        <v>10501</v>
      </c>
      <c r="M156" s="155">
        <v>45873.333333333336</v>
      </c>
      <c r="N156" s="155">
        <v>45873.488194444442</v>
      </c>
      <c r="O156" s="91"/>
      <c r="P156" s="154" t="s">
        <v>10063</v>
      </c>
      <c r="Q156" s="154" t="s">
        <v>10063</v>
      </c>
      <c r="R156" s="154" t="s">
        <v>2973</v>
      </c>
      <c r="S156" s="154" t="s">
        <v>2973</v>
      </c>
      <c r="T156" s="154" t="s">
        <v>8052</v>
      </c>
      <c r="U156" s="154" t="s">
        <v>9429</v>
      </c>
      <c r="V156" s="154" t="s">
        <v>10502</v>
      </c>
      <c r="W156" s="154" t="s">
        <v>2967</v>
      </c>
      <c r="X156" s="10"/>
      <c r="Y156" s="154" t="s">
        <v>25</v>
      </c>
      <c r="Z156" s="154" t="str">
        <f>VLOOKUP(D156,TIPOLOGIA!A:F,5,0)</f>
        <v>TERRESTRE</v>
      </c>
      <c r="AA156" s="154" t="s">
        <v>438</v>
      </c>
      <c r="AB156" s="46">
        <v>1</v>
      </c>
      <c r="AC156" s="87">
        <f>IF(W156="SOPORTE_TELEFÓNICO",'BASE LIQUIDACION REDEBAN 2025'!$B$19,IF(AND(W156="VISITA_TÉCNICA",Y156="TIPO II"),'BASE LIQUIDACION REDEBAN 2025'!$B$18,'BASE LIQUIDACION REDEBAN 2025'!$B$17))</f>
        <v>35779.500569199998</v>
      </c>
      <c r="AD156" s="87">
        <v>0</v>
      </c>
      <c r="AE156" s="87">
        <f t="shared" si="2"/>
        <v>35779.500569199998</v>
      </c>
    </row>
    <row r="157" spans="1:31" s="105" customFormat="1" ht="13.15">
      <c r="A157" s="154" t="s">
        <v>76</v>
      </c>
      <c r="B157" s="154" t="str">
        <f>VLOOKUP(A157,'CENTRO DE COSTOS'!A:D,4,FALSE)</f>
        <v>DIEGO FERNANDO HENAO CARDONA</v>
      </c>
      <c r="C157" s="154" t="str">
        <f>VLOOKUP(A157,'CENTRO DE COSTOS'!A:D,2,FALSE)</f>
        <v>0004-0003</v>
      </c>
      <c r="D157" s="154">
        <v>19548</v>
      </c>
      <c r="E157" s="154">
        <v>2532106</v>
      </c>
      <c r="F157" s="154">
        <v>10639</v>
      </c>
      <c r="G157" s="154" t="s">
        <v>8049</v>
      </c>
      <c r="H157" s="154" t="s">
        <v>258</v>
      </c>
      <c r="I157" s="154" t="s">
        <v>6002</v>
      </c>
      <c r="J157" s="154" t="s">
        <v>10503</v>
      </c>
      <c r="K157" s="154" t="s">
        <v>159</v>
      </c>
      <c r="L157" s="154" t="s">
        <v>10504</v>
      </c>
      <c r="M157" s="155">
        <v>45869.413888888892</v>
      </c>
      <c r="N157" s="155">
        <v>45873.515277777777</v>
      </c>
      <c r="O157" s="91"/>
      <c r="P157" s="154" t="s">
        <v>10063</v>
      </c>
      <c r="Q157" s="154" t="s">
        <v>10063</v>
      </c>
      <c r="R157" s="154" t="s">
        <v>2973</v>
      </c>
      <c r="S157" s="154" t="s">
        <v>2973</v>
      </c>
      <c r="T157" s="154" t="s">
        <v>8052</v>
      </c>
      <c r="U157" s="154" t="s">
        <v>9429</v>
      </c>
      <c r="V157" s="154" t="s">
        <v>10505</v>
      </c>
      <c r="W157" s="154" t="s">
        <v>10144</v>
      </c>
      <c r="X157" s="10"/>
      <c r="Y157" s="154" t="s">
        <v>30</v>
      </c>
      <c r="Z157" s="154" t="str">
        <f>VLOOKUP(D157,TIPOLOGIA!A:F,5,0)</f>
        <v>TERRESTRE</v>
      </c>
      <c r="AA157" s="154">
        <v>0</v>
      </c>
      <c r="AB157" s="46">
        <v>0</v>
      </c>
      <c r="AC157" s="87">
        <f>IF(W157="SOPORTE_TELEFÓNICO",'BASE LIQUIDACION REDEBAN 2025'!$B$19,IF(AND(W157="VISITA_TÉCNICA",Y157="TIPO II"),'BASE LIQUIDACION REDEBAN 2025'!$B$18,'BASE LIQUIDACION REDEBAN 2025'!$B$17))</f>
        <v>35779.500569199998</v>
      </c>
      <c r="AD157" s="87">
        <v>0</v>
      </c>
      <c r="AE157" s="87">
        <f t="shared" si="2"/>
        <v>35779.500569199998</v>
      </c>
    </row>
    <row r="158" spans="1:31" s="105" customFormat="1" ht="13.15">
      <c r="A158" s="154" t="s">
        <v>92</v>
      </c>
      <c r="B158" s="154" t="str">
        <f>VLOOKUP(A158,'CENTRO DE COSTOS'!A:D,4,FALSE)</f>
        <v>KEVIN ALEXIS CORZO BUSTOS</v>
      </c>
      <c r="C158" s="154" t="str">
        <f>VLOOKUP(A158,'CENTRO DE COSTOS'!A:D,2,FALSE)</f>
        <v>0004-0007</v>
      </c>
      <c r="D158" s="154">
        <v>41006</v>
      </c>
      <c r="E158" s="154">
        <v>2529093</v>
      </c>
      <c r="F158" s="154">
        <v>71531</v>
      </c>
      <c r="G158" s="154" t="s">
        <v>8049</v>
      </c>
      <c r="H158" s="154" t="s">
        <v>249</v>
      </c>
      <c r="I158" s="154" t="s">
        <v>6333</v>
      </c>
      <c r="J158" s="154" t="s">
        <v>10506</v>
      </c>
      <c r="K158" s="154" t="s">
        <v>159</v>
      </c>
      <c r="L158" s="154" t="s">
        <v>10507</v>
      </c>
      <c r="M158" s="155">
        <v>45868.663888888892</v>
      </c>
      <c r="N158" s="155">
        <v>45873.518750000003</v>
      </c>
      <c r="O158" s="91"/>
      <c r="P158" s="154" t="s">
        <v>10063</v>
      </c>
      <c r="Q158" s="154" t="s">
        <v>10063</v>
      </c>
      <c r="R158" s="154" t="s">
        <v>2973</v>
      </c>
      <c r="S158" s="154" t="s">
        <v>2973</v>
      </c>
      <c r="T158" s="154" t="s">
        <v>8052</v>
      </c>
      <c r="U158" s="154" t="s">
        <v>9429</v>
      </c>
      <c r="V158" s="154" t="s">
        <v>10508</v>
      </c>
      <c r="W158" s="154" t="s">
        <v>10144</v>
      </c>
      <c r="X158" s="10"/>
      <c r="Y158" s="154" t="s">
        <v>30</v>
      </c>
      <c r="Z158" s="154" t="str">
        <f>VLOOKUP(D158,TIPOLOGIA!A:F,5,0)</f>
        <v>TERRESTRE</v>
      </c>
      <c r="AA158" s="154">
        <v>0</v>
      </c>
      <c r="AB158" s="46">
        <v>0</v>
      </c>
      <c r="AC158" s="87">
        <f>IF(W158="SOPORTE_TELEFÓNICO",'BASE LIQUIDACION REDEBAN 2025'!$B$19,IF(AND(W158="VISITA_TÉCNICA",Y158="TIPO II"),'BASE LIQUIDACION REDEBAN 2025'!$B$18,'BASE LIQUIDACION REDEBAN 2025'!$B$17))</f>
        <v>35779.500569199998</v>
      </c>
      <c r="AD158" s="87">
        <v>0</v>
      </c>
      <c r="AE158" s="87">
        <f t="shared" si="2"/>
        <v>35779.500569199998</v>
      </c>
    </row>
    <row r="159" spans="1:31" s="105" customFormat="1" ht="13.15">
      <c r="A159" s="154" t="s">
        <v>60</v>
      </c>
      <c r="B159" s="154" t="str">
        <f>VLOOKUP(A159,'CENTRO DE COSTOS'!A:D,4,FALSE)</f>
        <v>JUAN SEBASTIÁN RÍOS CASTRILLÓN</v>
      </c>
      <c r="C159" s="154" t="str">
        <f>VLOOKUP(A159,'CENTRO DE COSTOS'!A:D,2,FALSE)</f>
        <v>0004-0005</v>
      </c>
      <c r="D159" s="154">
        <v>5045</v>
      </c>
      <c r="E159" s="154">
        <v>2529495</v>
      </c>
      <c r="F159" s="154">
        <v>78482</v>
      </c>
      <c r="G159" s="154" t="s">
        <v>8049</v>
      </c>
      <c r="H159" s="154" t="s">
        <v>197</v>
      </c>
      <c r="I159" s="154" t="s">
        <v>60</v>
      </c>
      <c r="J159" s="154" t="s">
        <v>10509</v>
      </c>
      <c r="K159" s="154" t="s">
        <v>159</v>
      </c>
      <c r="L159" s="154" t="s">
        <v>10510</v>
      </c>
      <c r="M159" s="155">
        <v>45868.695833333331</v>
      </c>
      <c r="N159" s="155">
        <v>45873.536111111112</v>
      </c>
      <c r="O159" s="91"/>
      <c r="P159" s="154" t="s">
        <v>10063</v>
      </c>
      <c r="Q159" s="154" t="s">
        <v>10063</v>
      </c>
      <c r="R159" s="154" t="s">
        <v>200</v>
      </c>
      <c r="S159" s="154" t="s">
        <v>739</v>
      </c>
      <c r="T159" s="154" t="s">
        <v>8052</v>
      </c>
      <c r="U159" s="154" t="s">
        <v>9429</v>
      </c>
      <c r="V159" s="154" t="s">
        <v>10511</v>
      </c>
      <c r="W159" s="154" t="s">
        <v>2967</v>
      </c>
      <c r="X159" s="10"/>
      <c r="Y159" s="154" t="s">
        <v>25</v>
      </c>
      <c r="Z159" s="154" t="str">
        <f>VLOOKUP(D159,TIPOLOGIA!A:F,5,0)</f>
        <v>TERRESTRE</v>
      </c>
      <c r="AA159" s="154" t="s">
        <v>636</v>
      </c>
      <c r="AB159" s="46">
        <v>1</v>
      </c>
      <c r="AC159" s="87">
        <f>IF(W159="SOPORTE_TELEFÓNICO",'BASE LIQUIDACION REDEBAN 2025'!$B$19,IF(AND(W159="VISITA_TÉCNICA",Y159="TIPO II"),'BASE LIQUIDACION REDEBAN 2025'!$B$18,'BASE LIQUIDACION REDEBAN 2025'!$B$17))</f>
        <v>35779.500569199998</v>
      </c>
      <c r="AD159" s="87">
        <v>0</v>
      </c>
      <c r="AE159" s="87">
        <f t="shared" si="2"/>
        <v>35779.500569199998</v>
      </c>
    </row>
    <row r="160" spans="1:31" s="105" customFormat="1" ht="13.15">
      <c r="A160" s="154" t="s">
        <v>97</v>
      </c>
      <c r="B160" s="154" t="str">
        <f>VLOOKUP(A160,'CENTRO DE COSTOS'!A:D,4,FALSE)</f>
        <v>JOSE MAURICIO HERNANDEZ ROJAS</v>
      </c>
      <c r="C160" s="154" t="str">
        <f>VLOOKUP(A160,'CENTRO DE COSTOS'!A:D,2,FALSE)</f>
        <v>0004-0001</v>
      </c>
      <c r="D160" s="154">
        <v>70001</v>
      </c>
      <c r="E160" s="154">
        <v>2522685</v>
      </c>
      <c r="F160" s="154">
        <v>64477</v>
      </c>
      <c r="G160" s="154" t="s">
        <v>8049</v>
      </c>
      <c r="H160" s="154" t="s">
        <v>414</v>
      </c>
      <c r="I160" s="154" t="s">
        <v>97</v>
      </c>
      <c r="J160" s="154" t="s">
        <v>10512</v>
      </c>
      <c r="K160" s="154" t="s">
        <v>159</v>
      </c>
      <c r="L160" s="154" t="s">
        <v>10513</v>
      </c>
      <c r="M160" s="155">
        <v>45867.665277777778</v>
      </c>
      <c r="N160" s="155">
        <v>45873.537499999999</v>
      </c>
      <c r="O160" s="91"/>
      <c r="P160" s="154" t="s">
        <v>10063</v>
      </c>
      <c r="Q160" s="154" t="s">
        <v>10063</v>
      </c>
      <c r="R160" s="154" t="s">
        <v>2973</v>
      </c>
      <c r="S160" s="154" t="s">
        <v>2973</v>
      </c>
      <c r="T160" s="154" t="s">
        <v>8052</v>
      </c>
      <c r="U160" s="154" t="s">
        <v>9429</v>
      </c>
      <c r="V160" s="154" t="s">
        <v>10514</v>
      </c>
      <c r="W160" s="154" t="s">
        <v>2967</v>
      </c>
      <c r="X160" s="10"/>
      <c r="Y160" s="154" t="s">
        <v>25</v>
      </c>
      <c r="Z160" s="154" t="str">
        <f>VLOOKUP(D160,TIPOLOGIA!A:F,5,0)</f>
        <v>TERRESTRE</v>
      </c>
      <c r="AA160" s="154" t="s">
        <v>1917</v>
      </c>
      <c r="AB160" s="46">
        <v>1</v>
      </c>
      <c r="AC160" s="87">
        <f>IF(W160="SOPORTE_TELEFÓNICO",'BASE LIQUIDACION REDEBAN 2025'!$B$19,IF(AND(W160="VISITA_TÉCNICA",Y160="TIPO II"),'BASE LIQUIDACION REDEBAN 2025'!$B$18,'BASE LIQUIDACION REDEBAN 2025'!$B$17))</f>
        <v>35779.500569199998</v>
      </c>
      <c r="AD160" s="87">
        <v>0</v>
      </c>
      <c r="AE160" s="87">
        <f t="shared" si="2"/>
        <v>35779.500569199998</v>
      </c>
    </row>
    <row r="161" spans="1:31" s="105" customFormat="1" ht="13.15">
      <c r="A161" s="154" t="s">
        <v>90</v>
      </c>
      <c r="B161" s="154" t="str">
        <f>VLOOKUP(A161,'CENTRO DE COSTOS'!A:D,4,FALSE)</f>
        <v>JUAN SEBASTIÁN RÍOS CASTRILLÓN</v>
      </c>
      <c r="C161" s="154" t="str">
        <f>VLOOKUP(A161,'CENTRO DE COSTOS'!A:D,2,FALSE)</f>
        <v>0004-0005</v>
      </c>
      <c r="D161" s="154">
        <v>5308</v>
      </c>
      <c r="E161" s="154">
        <v>2527147</v>
      </c>
      <c r="F161" s="154">
        <v>78939</v>
      </c>
      <c r="G161" s="154" t="s">
        <v>8049</v>
      </c>
      <c r="H161" s="154" t="s">
        <v>197</v>
      </c>
      <c r="I161" s="154" t="s">
        <v>10515</v>
      </c>
      <c r="J161" s="154" t="s">
        <v>10516</v>
      </c>
      <c r="K161" s="154" t="s">
        <v>159</v>
      </c>
      <c r="L161" s="154" t="s">
        <v>10517</v>
      </c>
      <c r="M161" s="155">
        <v>45868.488888888889</v>
      </c>
      <c r="N161" s="155">
        <v>45873.540277777778</v>
      </c>
      <c r="O161" s="91"/>
      <c r="P161" s="154" t="s">
        <v>10063</v>
      </c>
      <c r="Q161" s="154" t="s">
        <v>10063</v>
      </c>
      <c r="R161" s="154" t="s">
        <v>200</v>
      </c>
      <c r="S161" s="154" t="s">
        <v>201</v>
      </c>
      <c r="T161" s="154" t="s">
        <v>8052</v>
      </c>
      <c r="U161" s="154" t="s">
        <v>9429</v>
      </c>
      <c r="V161" s="154" t="s">
        <v>10518</v>
      </c>
      <c r="W161" s="154" t="s">
        <v>2967</v>
      </c>
      <c r="X161" s="10"/>
      <c r="Y161" s="154" t="s">
        <v>25</v>
      </c>
      <c r="Z161" s="154" t="str">
        <f>VLOOKUP(D161,TIPOLOGIA!A:F,5,0)</f>
        <v>TERRESTRE</v>
      </c>
      <c r="AA161" s="154" t="s">
        <v>204</v>
      </c>
      <c r="AB161" s="46">
        <v>1</v>
      </c>
      <c r="AC161" s="87">
        <f>IF(W161="SOPORTE_TELEFÓNICO",'BASE LIQUIDACION REDEBAN 2025'!$B$19,IF(AND(W161="VISITA_TÉCNICA",Y161="TIPO II"),'BASE LIQUIDACION REDEBAN 2025'!$B$18,'BASE LIQUIDACION REDEBAN 2025'!$B$17))</f>
        <v>35779.500569199998</v>
      </c>
      <c r="AD161" s="87">
        <v>0</v>
      </c>
      <c r="AE161" s="87">
        <f t="shared" si="2"/>
        <v>35779.500569199998</v>
      </c>
    </row>
    <row r="162" spans="1:31" s="105" customFormat="1" ht="13.15">
      <c r="A162" s="154" t="s">
        <v>86</v>
      </c>
      <c r="B162" s="154" t="str">
        <f>VLOOKUP(A162,'CENTRO DE COSTOS'!A:D,4,FALSE)</f>
        <v>KEVIN ALEXIS CORZO BUSTOS</v>
      </c>
      <c r="C162" s="154" t="str">
        <f>VLOOKUP(A162,'CENTRO DE COSTOS'!A:D,2,FALSE)</f>
        <v>0004-0007</v>
      </c>
      <c r="D162" s="154">
        <v>73001</v>
      </c>
      <c r="E162" s="154">
        <v>2542305</v>
      </c>
      <c r="F162" s="154">
        <v>77896</v>
      </c>
      <c r="G162" s="154" t="s">
        <v>8049</v>
      </c>
      <c r="H162" s="154" t="s">
        <v>703</v>
      </c>
      <c r="I162" s="154" t="s">
        <v>86</v>
      </c>
      <c r="J162" s="154" t="s">
        <v>10519</v>
      </c>
      <c r="K162" s="154" t="s">
        <v>159</v>
      </c>
      <c r="L162" s="154" t="s">
        <v>10520</v>
      </c>
      <c r="M162" s="155">
        <v>45870.714583333334</v>
      </c>
      <c r="N162" s="155">
        <v>45873.540972222225</v>
      </c>
      <c r="O162" s="91"/>
      <c r="P162" s="154" t="s">
        <v>10063</v>
      </c>
      <c r="Q162" s="154" t="s">
        <v>10063</v>
      </c>
      <c r="R162" s="154" t="s">
        <v>2973</v>
      </c>
      <c r="S162" s="154" t="s">
        <v>2973</v>
      </c>
      <c r="T162" s="154" t="s">
        <v>8052</v>
      </c>
      <c r="U162" s="154" t="s">
        <v>9429</v>
      </c>
      <c r="V162" s="154" t="s">
        <v>10521</v>
      </c>
      <c r="W162" s="154" t="s">
        <v>2967</v>
      </c>
      <c r="X162" s="10"/>
      <c r="Y162" s="154" t="s">
        <v>25</v>
      </c>
      <c r="Z162" s="154" t="str">
        <f>VLOOKUP(D162,TIPOLOGIA!A:F,5,0)</f>
        <v>TERRESTRE</v>
      </c>
      <c r="AA162" s="154" t="s">
        <v>968</v>
      </c>
      <c r="AB162" s="46">
        <v>1</v>
      </c>
      <c r="AC162" s="87">
        <f>IF(W162="SOPORTE_TELEFÓNICO",'BASE LIQUIDACION REDEBAN 2025'!$B$19,IF(AND(W162="VISITA_TÉCNICA",Y162="TIPO II"),'BASE LIQUIDACION REDEBAN 2025'!$B$18,'BASE LIQUIDACION REDEBAN 2025'!$B$17))</f>
        <v>35779.500569199998</v>
      </c>
      <c r="AD162" s="87">
        <v>0</v>
      </c>
      <c r="AE162" s="87">
        <f t="shared" si="2"/>
        <v>35779.500569199998</v>
      </c>
    </row>
    <row r="163" spans="1:31" s="105" customFormat="1" ht="13.15">
      <c r="A163" s="154" t="s">
        <v>81</v>
      </c>
      <c r="B163" s="154" t="str">
        <f>VLOOKUP(A163,'CENTRO DE COSTOS'!A:D,4,FALSE)</f>
        <v>MIGUEL JULIÁN HERNÁNDEZ GUARÍN</v>
      </c>
      <c r="C163" s="154" t="str">
        <f>VLOOKUP(A163,'CENTRO DE COSTOS'!A:D,2,FALSE)</f>
        <v>0004-0008</v>
      </c>
      <c r="D163" s="154">
        <v>54001</v>
      </c>
      <c r="E163" s="154">
        <v>2543181</v>
      </c>
      <c r="F163" s="154">
        <v>75837</v>
      </c>
      <c r="G163" s="154" t="s">
        <v>8049</v>
      </c>
      <c r="H163" s="154" t="s">
        <v>317</v>
      </c>
      <c r="I163" s="154" t="s">
        <v>81</v>
      </c>
      <c r="J163" s="154" t="s">
        <v>6551</v>
      </c>
      <c r="K163" s="154" t="s">
        <v>159</v>
      </c>
      <c r="L163" s="154" t="s">
        <v>10522</v>
      </c>
      <c r="M163" s="155">
        <v>45871.408333333333</v>
      </c>
      <c r="N163" s="155">
        <v>45873.543055555558</v>
      </c>
      <c r="O163" s="91"/>
      <c r="P163" s="154" t="s">
        <v>10063</v>
      </c>
      <c r="Q163" s="154" t="s">
        <v>10063</v>
      </c>
      <c r="R163" s="154" t="s">
        <v>2973</v>
      </c>
      <c r="S163" s="154" t="s">
        <v>2973</v>
      </c>
      <c r="T163" s="154" t="s">
        <v>8052</v>
      </c>
      <c r="U163" s="154" t="s">
        <v>9429</v>
      </c>
      <c r="V163" s="154" t="s">
        <v>10523</v>
      </c>
      <c r="W163" s="154" t="s">
        <v>2967</v>
      </c>
      <c r="X163" s="10"/>
      <c r="Y163" s="154" t="s">
        <v>25</v>
      </c>
      <c r="Z163" s="154" t="str">
        <f>VLOOKUP(D163,TIPOLOGIA!A:F,5,0)</f>
        <v>TERRESTRE</v>
      </c>
      <c r="AA163" s="154" t="s">
        <v>401</v>
      </c>
      <c r="AB163" s="46">
        <v>1</v>
      </c>
      <c r="AC163" s="87">
        <f>IF(W163="SOPORTE_TELEFÓNICO",'BASE LIQUIDACION REDEBAN 2025'!$B$19,IF(AND(W163="VISITA_TÉCNICA",Y163="TIPO II"),'BASE LIQUIDACION REDEBAN 2025'!$B$18,'BASE LIQUIDACION REDEBAN 2025'!$B$17))</f>
        <v>35779.500569199998</v>
      </c>
      <c r="AD163" s="87">
        <v>0</v>
      </c>
      <c r="AE163" s="87">
        <f t="shared" si="2"/>
        <v>35779.500569199998</v>
      </c>
    </row>
    <row r="164" spans="1:31" s="105" customFormat="1" ht="13.15">
      <c r="A164" s="154" t="s">
        <v>97</v>
      </c>
      <c r="B164" s="154" t="str">
        <f>VLOOKUP(A164,'CENTRO DE COSTOS'!A:D,4,FALSE)</f>
        <v>JOSE MAURICIO HERNANDEZ ROJAS</v>
      </c>
      <c r="C164" s="154" t="str">
        <f>VLOOKUP(A164,'CENTRO DE COSTOS'!A:D,2,FALSE)</f>
        <v>0004-0001</v>
      </c>
      <c r="D164" s="154">
        <v>70001</v>
      </c>
      <c r="E164" s="154">
        <v>2513866</v>
      </c>
      <c r="F164" s="154">
        <v>77579</v>
      </c>
      <c r="G164" s="154" t="s">
        <v>8049</v>
      </c>
      <c r="H164" s="154" t="s">
        <v>414</v>
      </c>
      <c r="I164" s="154" t="s">
        <v>97</v>
      </c>
      <c r="J164" s="154" t="s">
        <v>10524</v>
      </c>
      <c r="K164" s="154" t="s">
        <v>159</v>
      </c>
      <c r="L164" s="154" t="s">
        <v>10525</v>
      </c>
      <c r="M164" s="155">
        <v>45866.544444444444</v>
      </c>
      <c r="N164" s="155">
        <v>45873.544444444444</v>
      </c>
      <c r="O164" s="91"/>
      <c r="P164" s="154" t="s">
        <v>10063</v>
      </c>
      <c r="Q164" s="154" t="s">
        <v>10063</v>
      </c>
      <c r="R164" s="154" t="s">
        <v>2973</v>
      </c>
      <c r="S164" s="154" t="s">
        <v>2973</v>
      </c>
      <c r="T164" s="154" t="s">
        <v>8052</v>
      </c>
      <c r="U164" s="154" t="s">
        <v>9429</v>
      </c>
      <c r="V164" s="154" t="s">
        <v>10526</v>
      </c>
      <c r="W164" s="154" t="s">
        <v>2967</v>
      </c>
      <c r="X164" s="10"/>
      <c r="Y164" s="154" t="s">
        <v>25</v>
      </c>
      <c r="Z164" s="154" t="str">
        <f>VLOOKUP(D164,TIPOLOGIA!A:F,5,0)</f>
        <v>TERRESTRE</v>
      </c>
      <c r="AA164" s="154" t="s">
        <v>1917</v>
      </c>
      <c r="AB164" s="46">
        <v>1</v>
      </c>
      <c r="AC164" s="87">
        <f>IF(W164="SOPORTE_TELEFÓNICO",'BASE LIQUIDACION REDEBAN 2025'!$B$19,IF(AND(W164="VISITA_TÉCNICA",Y164="TIPO II"),'BASE LIQUIDACION REDEBAN 2025'!$B$18,'BASE LIQUIDACION REDEBAN 2025'!$B$17))</f>
        <v>35779.500569199998</v>
      </c>
      <c r="AD164" s="87">
        <v>0</v>
      </c>
      <c r="AE164" s="87">
        <f t="shared" si="2"/>
        <v>35779.500569199998</v>
      </c>
    </row>
    <row r="165" spans="1:31" s="105" customFormat="1" ht="13.15">
      <c r="A165" s="154" t="s">
        <v>92</v>
      </c>
      <c r="B165" s="154" t="str">
        <f>VLOOKUP(A165,'CENTRO DE COSTOS'!A:D,4,FALSE)</f>
        <v>KEVIN ALEXIS CORZO BUSTOS</v>
      </c>
      <c r="C165" s="154" t="str">
        <f>VLOOKUP(A165,'CENTRO DE COSTOS'!A:D,2,FALSE)</f>
        <v>0004-0007</v>
      </c>
      <c r="D165" s="154">
        <v>41006</v>
      </c>
      <c r="E165" s="154">
        <v>2528976</v>
      </c>
      <c r="F165" s="154">
        <v>50582</v>
      </c>
      <c r="G165" s="154" t="s">
        <v>8049</v>
      </c>
      <c r="H165" s="154" t="s">
        <v>249</v>
      </c>
      <c r="I165" s="154" t="s">
        <v>6333</v>
      </c>
      <c r="J165" s="154" t="s">
        <v>10527</v>
      </c>
      <c r="K165" s="154" t="s">
        <v>159</v>
      </c>
      <c r="L165" s="154" t="s">
        <v>10528</v>
      </c>
      <c r="M165" s="155">
        <v>45868.661111111112</v>
      </c>
      <c r="N165" s="155">
        <v>45873.565972222219</v>
      </c>
      <c r="O165" s="91"/>
      <c r="P165" s="154" t="s">
        <v>10063</v>
      </c>
      <c r="Q165" s="154" t="s">
        <v>10063</v>
      </c>
      <c r="R165" s="154" t="s">
        <v>2973</v>
      </c>
      <c r="S165" s="154" t="s">
        <v>2973</v>
      </c>
      <c r="T165" s="154" t="s">
        <v>8052</v>
      </c>
      <c r="U165" s="154" t="s">
        <v>9429</v>
      </c>
      <c r="V165" s="154" t="s">
        <v>10529</v>
      </c>
      <c r="W165" s="154" t="s">
        <v>10144</v>
      </c>
      <c r="X165" s="10"/>
      <c r="Y165" s="154" t="s">
        <v>30</v>
      </c>
      <c r="Z165" s="154" t="str">
        <f>VLOOKUP(D165,TIPOLOGIA!A:F,5,0)</f>
        <v>TERRESTRE</v>
      </c>
      <c r="AA165" s="154">
        <v>0</v>
      </c>
      <c r="AB165" s="46">
        <v>0</v>
      </c>
      <c r="AC165" s="87">
        <f>IF(W165="SOPORTE_TELEFÓNICO",'BASE LIQUIDACION REDEBAN 2025'!$B$19,IF(AND(W165="VISITA_TÉCNICA",Y165="TIPO II"),'BASE LIQUIDACION REDEBAN 2025'!$B$18,'BASE LIQUIDACION REDEBAN 2025'!$B$17))</f>
        <v>35779.500569199998</v>
      </c>
      <c r="AD165" s="87">
        <v>0</v>
      </c>
      <c r="AE165" s="87">
        <f t="shared" si="2"/>
        <v>35779.500569199998</v>
      </c>
    </row>
    <row r="166" spans="1:31" s="105" customFormat="1" ht="13.15">
      <c r="A166" s="154" t="s">
        <v>68</v>
      </c>
      <c r="B166" s="154" t="str">
        <f>VLOOKUP(A166,'CENTRO DE COSTOS'!A:D,4,FALSE)</f>
        <v>WILLIAM ASDRUBAL ROZO ROZO</v>
      </c>
      <c r="C166" s="154" t="str">
        <f>VLOOKUP(A166,'CENTRO DE COSTOS'!A:D,2,FALSE)</f>
        <v>0004-0004</v>
      </c>
      <c r="D166" s="154">
        <v>25407</v>
      </c>
      <c r="E166" s="154">
        <v>2527991</v>
      </c>
      <c r="F166" s="154">
        <v>78355</v>
      </c>
      <c r="G166" s="154" t="s">
        <v>8049</v>
      </c>
      <c r="H166" s="154" t="s">
        <v>470</v>
      </c>
      <c r="I166" s="154" t="s">
        <v>8740</v>
      </c>
      <c r="J166" s="154" t="s">
        <v>10530</v>
      </c>
      <c r="K166" s="154" t="s">
        <v>159</v>
      </c>
      <c r="L166" s="154" t="s">
        <v>10531</v>
      </c>
      <c r="M166" s="155">
        <v>45868.598611111112</v>
      </c>
      <c r="N166" s="155">
        <v>45873.571527777778</v>
      </c>
      <c r="O166" s="91"/>
      <c r="P166" s="154" t="s">
        <v>10063</v>
      </c>
      <c r="Q166" s="154" t="s">
        <v>10063</v>
      </c>
      <c r="R166" s="154" t="s">
        <v>2973</v>
      </c>
      <c r="S166" s="154" t="s">
        <v>2973</v>
      </c>
      <c r="T166" s="154" t="s">
        <v>8052</v>
      </c>
      <c r="U166" s="154" t="s">
        <v>9429</v>
      </c>
      <c r="V166" s="154" t="s">
        <v>10532</v>
      </c>
      <c r="W166" s="154" t="s">
        <v>10144</v>
      </c>
      <c r="X166" s="10"/>
      <c r="Y166" s="154" t="s">
        <v>30</v>
      </c>
      <c r="Z166" s="154" t="str">
        <f>VLOOKUP(D166,TIPOLOGIA!A:F,5,0)</f>
        <v>TERRESTRE</v>
      </c>
      <c r="AA166" s="154" t="s">
        <v>887</v>
      </c>
      <c r="AB166" s="46">
        <v>0</v>
      </c>
      <c r="AC166" s="87">
        <f>IF(W166="SOPORTE_TELEFÓNICO",'BASE LIQUIDACION REDEBAN 2025'!$B$19,IF(AND(W166="VISITA_TÉCNICA",Y166="TIPO II"),'BASE LIQUIDACION REDEBAN 2025'!$B$18,'BASE LIQUIDACION REDEBAN 2025'!$B$17))</f>
        <v>35779.500569199998</v>
      </c>
      <c r="AD166" s="87">
        <v>0</v>
      </c>
      <c r="AE166" s="87">
        <f t="shared" si="2"/>
        <v>35779.500569199998</v>
      </c>
    </row>
    <row r="167" spans="1:31" s="105" customFormat="1" ht="13.15">
      <c r="A167" s="154" t="s">
        <v>99</v>
      </c>
      <c r="B167" s="154" t="str">
        <f>VLOOKUP(A167,'CENTRO DE COSTOS'!A:D,4,FALSE)</f>
        <v>JOSE MAURICIO HERNANDEZ ROJAS</v>
      </c>
      <c r="C167" s="154" t="str">
        <f>VLOOKUP(A167,'CENTRO DE COSTOS'!A:D,2,FALSE)</f>
        <v>0004-0001</v>
      </c>
      <c r="D167" s="154">
        <v>20517</v>
      </c>
      <c r="E167" s="154">
        <v>2527472</v>
      </c>
      <c r="F167" s="154">
        <v>60322</v>
      </c>
      <c r="G167" s="154" t="s">
        <v>8049</v>
      </c>
      <c r="H167" s="154" t="s">
        <v>440</v>
      </c>
      <c r="I167" s="154" t="s">
        <v>10533</v>
      </c>
      <c r="J167" s="154" t="s">
        <v>10534</v>
      </c>
      <c r="K167" s="154" t="s">
        <v>159</v>
      </c>
      <c r="L167" s="154" t="s">
        <v>10535</v>
      </c>
      <c r="M167" s="155">
        <v>45868.51458333333</v>
      </c>
      <c r="N167" s="155">
        <v>45873.574305555558</v>
      </c>
      <c r="O167" s="91"/>
      <c r="P167" s="154" t="s">
        <v>10063</v>
      </c>
      <c r="Q167" s="154" t="s">
        <v>10063</v>
      </c>
      <c r="R167" s="154" t="s">
        <v>2973</v>
      </c>
      <c r="S167" s="154" t="s">
        <v>2973</v>
      </c>
      <c r="T167" s="154" t="s">
        <v>8052</v>
      </c>
      <c r="U167" s="154" t="s">
        <v>9429</v>
      </c>
      <c r="V167" s="154" t="s">
        <v>10536</v>
      </c>
      <c r="W167" s="154" t="s">
        <v>10144</v>
      </c>
      <c r="X167" s="10"/>
      <c r="Y167" s="154" t="s">
        <v>32</v>
      </c>
      <c r="Z167" s="154" t="str">
        <f>VLOOKUP(D167,TIPOLOGIA!A:F,5,0)</f>
        <v>TERRESTRE</v>
      </c>
      <c r="AA167" s="154">
        <v>0</v>
      </c>
      <c r="AB167" s="46">
        <v>0</v>
      </c>
      <c r="AC167" s="87">
        <f>IF(W167="SOPORTE_TELEFÓNICO",'BASE LIQUIDACION REDEBAN 2025'!$B$19,IF(AND(W167="VISITA_TÉCNICA",Y167="TIPO II"),'BASE LIQUIDACION REDEBAN 2025'!$B$18,'BASE LIQUIDACION REDEBAN 2025'!$B$17))</f>
        <v>35779.500569199998</v>
      </c>
      <c r="AD167" s="87">
        <v>0</v>
      </c>
      <c r="AE167" s="87">
        <f t="shared" si="2"/>
        <v>35779.500569199998</v>
      </c>
    </row>
    <row r="168" spans="1:31" s="105" customFormat="1" ht="13.15">
      <c r="A168" s="154" t="s">
        <v>81</v>
      </c>
      <c r="B168" s="154" t="str">
        <f>VLOOKUP(A168,'CENTRO DE COSTOS'!A:D,4,FALSE)</f>
        <v>MIGUEL JULIÁN HERNÁNDEZ GUARÍN</v>
      </c>
      <c r="C168" s="154" t="str">
        <f>VLOOKUP(A168,'CENTRO DE COSTOS'!A:D,2,FALSE)</f>
        <v>0004-0008</v>
      </c>
      <c r="D168" s="154">
        <v>54498</v>
      </c>
      <c r="E168" s="154">
        <v>2527357</v>
      </c>
      <c r="F168" s="154">
        <v>69779</v>
      </c>
      <c r="G168" s="154" t="s">
        <v>8049</v>
      </c>
      <c r="H168" s="154" t="s">
        <v>317</v>
      </c>
      <c r="I168" s="154" t="s">
        <v>318</v>
      </c>
      <c r="J168" s="154" t="s">
        <v>10537</v>
      </c>
      <c r="K168" s="154" t="s">
        <v>159</v>
      </c>
      <c r="L168" s="154" t="s">
        <v>10538</v>
      </c>
      <c r="M168" s="155">
        <v>45868.5</v>
      </c>
      <c r="N168" s="155">
        <v>45873.575694444444</v>
      </c>
      <c r="O168" s="91"/>
      <c r="P168" s="154" t="s">
        <v>10063</v>
      </c>
      <c r="Q168" s="154" t="s">
        <v>10063</v>
      </c>
      <c r="R168" s="154" t="s">
        <v>200</v>
      </c>
      <c r="S168" s="154" t="s">
        <v>739</v>
      </c>
      <c r="T168" s="154" t="s">
        <v>8052</v>
      </c>
      <c r="U168" s="154" t="s">
        <v>9429</v>
      </c>
      <c r="V168" s="154" t="s">
        <v>10539</v>
      </c>
      <c r="W168" s="154" t="s">
        <v>10144</v>
      </c>
      <c r="X168" s="10"/>
      <c r="Y168" s="154" t="s">
        <v>32</v>
      </c>
      <c r="Z168" s="154" t="str">
        <f>VLOOKUP(D168,TIPOLOGIA!A:F,5,0)</f>
        <v>TERRESTRE</v>
      </c>
      <c r="AA168" s="154">
        <v>0</v>
      </c>
      <c r="AB168" s="46">
        <v>0</v>
      </c>
      <c r="AC168" s="87">
        <f>IF(W168="SOPORTE_TELEFÓNICO",'BASE LIQUIDACION REDEBAN 2025'!$B$19,IF(AND(W168="VISITA_TÉCNICA",Y168="TIPO II"),'BASE LIQUIDACION REDEBAN 2025'!$B$18,'BASE LIQUIDACION REDEBAN 2025'!$B$17))</f>
        <v>35779.500569199998</v>
      </c>
      <c r="AD168" s="87">
        <v>0</v>
      </c>
      <c r="AE168" s="87">
        <f t="shared" si="2"/>
        <v>35779.500569199998</v>
      </c>
    </row>
    <row r="169" spans="1:31" s="105" customFormat="1" ht="13.15">
      <c r="A169" s="154" t="s">
        <v>60</v>
      </c>
      <c r="B169" s="154" t="str">
        <f>VLOOKUP(A169,'CENTRO DE COSTOS'!A:D,4,FALSE)</f>
        <v>JUAN SEBASTIÁN RÍOS CASTRILLÓN</v>
      </c>
      <c r="C169" s="154" t="str">
        <f>VLOOKUP(A169,'CENTRO DE COSTOS'!A:D,2,FALSE)</f>
        <v>0004-0005</v>
      </c>
      <c r="D169" s="154">
        <v>5665</v>
      </c>
      <c r="E169" s="154">
        <v>2522141</v>
      </c>
      <c r="F169" s="154">
        <v>61117</v>
      </c>
      <c r="G169" s="154" t="s">
        <v>8049</v>
      </c>
      <c r="H169" s="154" t="s">
        <v>197</v>
      </c>
      <c r="I169" s="154" t="s">
        <v>1360</v>
      </c>
      <c r="J169" s="154" t="s">
        <v>10540</v>
      </c>
      <c r="K169" s="154" t="s">
        <v>159</v>
      </c>
      <c r="L169" s="154" t="s">
        <v>10541</v>
      </c>
      <c r="M169" s="155">
        <v>45867.625</v>
      </c>
      <c r="N169" s="155">
        <v>45873.579861111109</v>
      </c>
      <c r="O169" s="91"/>
      <c r="P169" s="154" t="s">
        <v>10063</v>
      </c>
      <c r="Q169" s="154" t="s">
        <v>10063</v>
      </c>
      <c r="R169" s="154" t="s">
        <v>2973</v>
      </c>
      <c r="S169" s="154" t="s">
        <v>2973</v>
      </c>
      <c r="T169" s="154" t="s">
        <v>8052</v>
      </c>
      <c r="U169" s="154" t="s">
        <v>9429</v>
      </c>
      <c r="V169" s="154" t="s">
        <v>10542</v>
      </c>
      <c r="W169" s="154" t="s">
        <v>10144</v>
      </c>
      <c r="X169" s="10"/>
      <c r="Y169" s="154" t="s">
        <v>30</v>
      </c>
      <c r="Z169" s="154" t="str">
        <f>VLOOKUP(D169,TIPOLOGIA!A:F,5,0)</f>
        <v>TERRESTRE</v>
      </c>
      <c r="AA169" s="154">
        <v>0</v>
      </c>
      <c r="AB169" s="46">
        <v>0</v>
      </c>
      <c r="AC169" s="87">
        <f>IF(W169="SOPORTE_TELEFÓNICO",'BASE LIQUIDACION REDEBAN 2025'!$B$19,IF(AND(W169="VISITA_TÉCNICA",Y169="TIPO II"),'BASE LIQUIDACION REDEBAN 2025'!$B$18,'BASE LIQUIDACION REDEBAN 2025'!$B$17))</f>
        <v>35779.500569199998</v>
      </c>
      <c r="AD169" s="87">
        <v>0</v>
      </c>
      <c r="AE169" s="87">
        <f t="shared" si="2"/>
        <v>35779.500569199998</v>
      </c>
    </row>
    <row r="170" spans="1:31" s="105" customFormat="1" ht="13.15">
      <c r="A170" s="154" t="s">
        <v>81</v>
      </c>
      <c r="B170" s="154" t="str">
        <f>VLOOKUP(A170,'CENTRO DE COSTOS'!A:D,4,FALSE)</f>
        <v>MIGUEL JULIÁN HERNÁNDEZ GUARÍN</v>
      </c>
      <c r="C170" s="154" t="str">
        <f>VLOOKUP(A170,'CENTRO DE COSTOS'!A:D,2,FALSE)</f>
        <v>0004-0008</v>
      </c>
      <c r="D170" s="154">
        <v>54518</v>
      </c>
      <c r="E170" s="154">
        <v>2525511</v>
      </c>
      <c r="F170" s="154">
        <v>66058</v>
      </c>
      <c r="G170" s="154" t="s">
        <v>8049</v>
      </c>
      <c r="H170" s="154" t="s">
        <v>317</v>
      </c>
      <c r="I170" s="154" t="s">
        <v>1491</v>
      </c>
      <c r="J170" s="154" t="s">
        <v>10543</v>
      </c>
      <c r="K170" s="154" t="s">
        <v>159</v>
      </c>
      <c r="L170" s="154" t="s">
        <v>10544</v>
      </c>
      <c r="M170" s="155">
        <v>45868.405555555553</v>
      </c>
      <c r="N170" s="155">
        <v>45873.587500000001</v>
      </c>
      <c r="O170" s="91"/>
      <c r="P170" s="154" t="s">
        <v>10063</v>
      </c>
      <c r="Q170" s="154" t="s">
        <v>10063</v>
      </c>
      <c r="R170" s="154" t="s">
        <v>200</v>
      </c>
      <c r="S170" s="154" t="s">
        <v>201</v>
      </c>
      <c r="T170" s="154" t="s">
        <v>8052</v>
      </c>
      <c r="U170" s="154" t="s">
        <v>9429</v>
      </c>
      <c r="V170" s="154" t="s">
        <v>10545</v>
      </c>
      <c r="W170" s="154" t="s">
        <v>10144</v>
      </c>
      <c r="X170" s="10"/>
      <c r="Y170" s="154" t="s">
        <v>30</v>
      </c>
      <c r="Z170" s="154" t="str">
        <f>VLOOKUP(D170,TIPOLOGIA!A:F,5,0)</f>
        <v>TERRESTRE</v>
      </c>
      <c r="AA170" s="154">
        <v>0</v>
      </c>
      <c r="AB170" s="46">
        <v>0</v>
      </c>
      <c r="AC170" s="87">
        <f>IF(W170="SOPORTE_TELEFÓNICO",'BASE LIQUIDACION REDEBAN 2025'!$B$19,IF(AND(W170="VISITA_TÉCNICA",Y170="TIPO II"),'BASE LIQUIDACION REDEBAN 2025'!$B$18,'BASE LIQUIDACION REDEBAN 2025'!$B$17))</f>
        <v>35779.500569199998</v>
      </c>
      <c r="AD170" s="87">
        <v>0</v>
      </c>
      <c r="AE170" s="87">
        <f t="shared" si="2"/>
        <v>35779.500569199998</v>
      </c>
    </row>
    <row r="171" spans="1:31" s="105" customFormat="1" ht="13.15">
      <c r="A171" s="154" t="s">
        <v>72</v>
      </c>
      <c r="B171" s="154" t="str">
        <f>VLOOKUP(A171,'CENTRO DE COSTOS'!A:D,4,FALSE)</f>
        <v>MIGUEL JULIÁN HERNÁNDEZ GUARÍN</v>
      </c>
      <c r="C171" s="154" t="str">
        <f>VLOOKUP(A171,'CENTRO DE COSTOS'!A:D,2,FALSE)</f>
        <v>0004-0008</v>
      </c>
      <c r="D171" s="154">
        <v>68081</v>
      </c>
      <c r="E171" s="154">
        <v>2523865</v>
      </c>
      <c r="F171" s="154">
        <v>74053</v>
      </c>
      <c r="G171" s="154" t="s">
        <v>8049</v>
      </c>
      <c r="H171" s="154" t="s">
        <v>820</v>
      </c>
      <c r="I171" s="154" t="s">
        <v>829</v>
      </c>
      <c r="J171" s="154" t="s">
        <v>10546</v>
      </c>
      <c r="K171" s="154" t="s">
        <v>159</v>
      </c>
      <c r="L171" s="154" t="s">
        <v>10547</v>
      </c>
      <c r="M171" s="155">
        <v>45868.333333333336</v>
      </c>
      <c r="N171" s="155">
        <v>45873.588888888888</v>
      </c>
      <c r="O171" s="91"/>
      <c r="P171" s="154" t="s">
        <v>10063</v>
      </c>
      <c r="Q171" s="154" t="s">
        <v>10063</v>
      </c>
      <c r="R171" s="154" t="s">
        <v>200</v>
      </c>
      <c r="S171" s="154" t="s">
        <v>201</v>
      </c>
      <c r="T171" s="154" t="s">
        <v>8052</v>
      </c>
      <c r="U171" s="154" t="s">
        <v>9429</v>
      </c>
      <c r="V171" s="154" t="s">
        <v>10548</v>
      </c>
      <c r="W171" s="154" t="s">
        <v>10144</v>
      </c>
      <c r="X171" s="10"/>
      <c r="Y171" s="154" t="s">
        <v>30</v>
      </c>
      <c r="Z171" s="154" t="str">
        <f>VLOOKUP(D171,TIPOLOGIA!A:F,5,0)</f>
        <v>TERRESTRE</v>
      </c>
      <c r="AA171" s="154">
        <v>0</v>
      </c>
      <c r="AB171" s="46">
        <v>0</v>
      </c>
      <c r="AC171" s="87">
        <f>IF(W171="SOPORTE_TELEFÓNICO",'BASE LIQUIDACION REDEBAN 2025'!$B$19,IF(AND(W171="VISITA_TÉCNICA",Y171="TIPO II"),'BASE LIQUIDACION REDEBAN 2025'!$B$18,'BASE LIQUIDACION REDEBAN 2025'!$B$17))</f>
        <v>35779.500569199998</v>
      </c>
      <c r="AD171" s="87">
        <v>0</v>
      </c>
      <c r="AE171" s="87">
        <f t="shared" si="2"/>
        <v>35779.500569199998</v>
      </c>
    </row>
    <row r="172" spans="1:31" s="105" customFormat="1" ht="13.15">
      <c r="A172" s="154" t="s">
        <v>72</v>
      </c>
      <c r="B172" s="154" t="str">
        <f>VLOOKUP(A172,'CENTRO DE COSTOS'!A:D,4,FALSE)</f>
        <v>MIGUEL JULIÁN HERNÁNDEZ GUARÍN</v>
      </c>
      <c r="C172" s="154" t="str">
        <f>VLOOKUP(A172,'CENTRO DE COSTOS'!A:D,2,FALSE)</f>
        <v>0004-0008</v>
      </c>
      <c r="D172" s="154">
        <v>68081</v>
      </c>
      <c r="E172" s="154">
        <v>2521785</v>
      </c>
      <c r="F172" s="154">
        <v>19793</v>
      </c>
      <c r="G172" s="154" t="s">
        <v>8049</v>
      </c>
      <c r="H172" s="154" t="s">
        <v>820</v>
      </c>
      <c r="I172" s="154" t="s">
        <v>829</v>
      </c>
      <c r="J172" s="154" t="s">
        <v>10549</v>
      </c>
      <c r="K172" s="154" t="s">
        <v>159</v>
      </c>
      <c r="L172" s="154" t="s">
        <v>10550</v>
      </c>
      <c r="M172" s="155">
        <v>45867.604166666664</v>
      </c>
      <c r="N172" s="155">
        <v>45873.59375</v>
      </c>
      <c r="O172" s="91"/>
      <c r="P172" s="154" t="s">
        <v>10063</v>
      </c>
      <c r="Q172" s="154" t="s">
        <v>10063</v>
      </c>
      <c r="R172" s="154" t="s">
        <v>220</v>
      </c>
      <c r="S172" s="154" t="s">
        <v>8370</v>
      </c>
      <c r="T172" s="154" t="s">
        <v>8052</v>
      </c>
      <c r="U172" s="154" t="s">
        <v>9429</v>
      </c>
      <c r="V172" s="154" t="s">
        <v>10551</v>
      </c>
      <c r="W172" s="154" t="s">
        <v>10144</v>
      </c>
      <c r="X172" s="10"/>
      <c r="Y172" s="154" t="s">
        <v>30</v>
      </c>
      <c r="Z172" s="154" t="str">
        <f>VLOOKUP(D172,TIPOLOGIA!A:F,5,0)</f>
        <v>TERRESTRE</v>
      </c>
      <c r="AA172" s="154">
        <v>0</v>
      </c>
      <c r="AB172" s="46">
        <v>0</v>
      </c>
      <c r="AC172" s="87">
        <f>IF(W172="SOPORTE_TELEFÓNICO",'BASE LIQUIDACION REDEBAN 2025'!$B$19,IF(AND(W172="VISITA_TÉCNICA",Y172="TIPO II"),'BASE LIQUIDACION REDEBAN 2025'!$B$18,'BASE LIQUIDACION REDEBAN 2025'!$B$17))</f>
        <v>35779.500569199998</v>
      </c>
      <c r="AD172" s="87">
        <v>0</v>
      </c>
      <c r="AE172" s="87">
        <f t="shared" si="2"/>
        <v>35779.500569199998</v>
      </c>
    </row>
    <row r="173" spans="1:31" s="105" customFormat="1" ht="13.15">
      <c r="A173" s="154" t="s">
        <v>93</v>
      </c>
      <c r="B173" s="154" t="str">
        <f>VLOOKUP(A173,'CENTRO DE COSTOS'!A:D,4,FALSE)</f>
        <v>DIEGO FERNANDO HENAO CARDONA</v>
      </c>
      <c r="C173" s="154" t="str">
        <f>VLOOKUP(A173,'CENTRO DE COSTOS'!A:D,2,FALSE)</f>
        <v>0004-0003</v>
      </c>
      <c r="D173" s="154">
        <v>52203</v>
      </c>
      <c r="E173" s="154">
        <v>2520601</v>
      </c>
      <c r="F173" s="154">
        <v>56863</v>
      </c>
      <c r="G173" s="154" t="s">
        <v>8049</v>
      </c>
      <c r="H173" s="154" t="s">
        <v>174</v>
      </c>
      <c r="I173" s="154" t="s">
        <v>10552</v>
      </c>
      <c r="J173" s="154" t="s">
        <v>10553</v>
      </c>
      <c r="K173" s="154" t="s">
        <v>159</v>
      </c>
      <c r="L173" s="154" t="s">
        <v>10554</v>
      </c>
      <c r="M173" s="155">
        <v>45867.481944444444</v>
      </c>
      <c r="N173" s="155">
        <v>45873.597916666666</v>
      </c>
      <c r="O173" s="91"/>
      <c r="P173" s="154" t="s">
        <v>10063</v>
      </c>
      <c r="Q173" s="154" t="s">
        <v>10063</v>
      </c>
      <c r="R173" s="154" t="s">
        <v>2973</v>
      </c>
      <c r="S173" s="154" t="s">
        <v>2973</v>
      </c>
      <c r="T173" s="154" t="s">
        <v>8052</v>
      </c>
      <c r="U173" s="154" t="s">
        <v>9429</v>
      </c>
      <c r="V173" s="154" t="s">
        <v>10555</v>
      </c>
      <c r="W173" s="154" t="s">
        <v>10144</v>
      </c>
      <c r="X173" s="10"/>
      <c r="Y173" s="154" t="s">
        <v>32</v>
      </c>
      <c r="Z173" s="154" t="str">
        <f>VLOOKUP(D173,TIPOLOGIA!A:F,5,0)</f>
        <v>TERRESTRE</v>
      </c>
      <c r="AA173" s="154" t="s">
        <v>1825</v>
      </c>
      <c r="AB173" s="46">
        <v>0</v>
      </c>
      <c r="AC173" s="87">
        <f>IF(W173="SOPORTE_TELEFÓNICO",'BASE LIQUIDACION REDEBAN 2025'!$B$19,IF(AND(W173="VISITA_TÉCNICA",Y173="TIPO II"),'BASE LIQUIDACION REDEBAN 2025'!$B$18,'BASE LIQUIDACION REDEBAN 2025'!$B$17))</f>
        <v>35779.500569199998</v>
      </c>
      <c r="AD173" s="87">
        <v>0</v>
      </c>
      <c r="AE173" s="87">
        <f t="shared" si="2"/>
        <v>35779.500569199998</v>
      </c>
    </row>
    <row r="174" spans="1:31" s="105" customFormat="1" ht="13.15">
      <c r="A174" s="154" t="s">
        <v>86</v>
      </c>
      <c r="B174" s="154" t="str">
        <f>VLOOKUP(A174,'CENTRO DE COSTOS'!A:D,4,FALSE)</f>
        <v>KEVIN ALEXIS CORZO BUSTOS</v>
      </c>
      <c r="C174" s="154" t="str">
        <f>VLOOKUP(A174,'CENTRO DE COSTOS'!A:D,2,FALSE)</f>
        <v>0004-0007</v>
      </c>
      <c r="D174" s="154">
        <v>73443</v>
      </c>
      <c r="E174" s="154">
        <v>2520845</v>
      </c>
      <c r="F174" s="154">
        <v>79778</v>
      </c>
      <c r="G174" s="154" t="s">
        <v>8049</v>
      </c>
      <c r="H174" s="154" t="s">
        <v>703</v>
      </c>
      <c r="I174" s="154" t="s">
        <v>8415</v>
      </c>
      <c r="J174" s="154" t="s">
        <v>10556</v>
      </c>
      <c r="K174" s="154" t="s">
        <v>159</v>
      </c>
      <c r="L174" s="154" t="s">
        <v>10557</v>
      </c>
      <c r="M174" s="155">
        <v>45867.501388888886</v>
      </c>
      <c r="N174" s="155">
        <v>45873.599999999999</v>
      </c>
      <c r="O174" s="91"/>
      <c r="P174" s="154" t="s">
        <v>10063</v>
      </c>
      <c r="Q174" s="154" t="s">
        <v>10063</v>
      </c>
      <c r="R174" s="154" t="s">
        <v>2973</v>
      </c>
      <c r="S174" s="154" t="s">
        <v>2973</v>
      </c>
      <c r="T174" s="154" t="s">
        <v>8052</v>
      </c>
      <c r="U174" s="154" t="s">
        <v>9429</v>
      </c>
      <c r="V174" s="154" t="s">
        <v>10558</v>
      </c>
      <c r="W174" s="154" t="s">
        <v>10144</v>
      </c>
      <c r="X174" s="10"/>
      <c r="Y174" s="154" t="s">
        <v>30</v>
      </c>
      <c r="Z174" s="154" t="str">
        <f>VLOOKUP(D174,TIPOLOGIA!A:F,5,0)</f>
        <v>TERRESTRE</v>
      </c>
      <c r="AA174" s="154">
        <v>0</v>
      </c>
      <c r="AB174" s="46">
        <v>0</v>
      </c>
      <c r="AC174" s="87">
        <f>IF(W174="SOPORTE_TELEFÓNICO",'BASE LIQUIDACION REDEBAN 2025'!$B$19,IF(AND(W174="VISITA_TÉCNICA",Y174="TIPO II"),'BASE LIQUIDACION REDEBAN 2025'!$B$18,'BASE LIQUIDACION REDEBAN 2025'!$B$17))</f>
        <v>35779.500569199998</v>
      </c>
      <c r="AD174" s="87">
        <v>0</v>
      </c>
      <c r="AE174" s="87">
        <f t="shared" si="2"/>
        <v>35779.500569199998</v>
      </c>
    </row>
    <row r="175" spans="1:31" s="105" customFormat="1" ht="13.15">
      <c r="A175" s="154" t="s">
        <v>68</v>
      </c>
      <c r="B175" s="154" t="str">
        <f>VLOOKUP(A175,'CENTRO DE COSTOS'!A:D,4,FALSE)</f>
        <v>WILLIAM ASDRUBAL ROZO ROZO</v>
      </c>
      <c r="C175" s="154" t="str">
        <f>VLOOKUP(A175,'CENTRO DE COSTOS'!A:D,2,FALSE)</f>
        <v>0004-0004</v>
      </c>
      <c r="D175" s="154">
        <v>25178</v>
      </c>
      <c r="E175" s="154">
        <v>2509012</v>
      </c>
      <c r="F175" s="154">
        <v>55297</v>
      </c>
      <c r="G175" s="154" t="s">
        <v>8049</v>
      </c>
      <c r="H175" s="154" t="s">
        <v>470</v>
      </c>
      <c r="I175" s="154" t="s">
        <v>10559</v>
      </c>
      <c r="J175" s="154" t="s">
        <v>10560</v>
      </c>
      <c r="K175" s="154" t="s">
        <v>159</v>
      </c>
      <c r="L175" s="154" t="s">
        <v>10561</v>
      </c>
      <c r="M175" s="155">
        <v>45866.333333333336</v>
      </c>
      <c r="N175" s="155">
        <v>45873.60833333333</v>
      </c>
      <c r="O175" s="91"/>
      <c r="P175" s="154" t="s">
        <v>10063</v>
      </c>
      <c r="Q175" s="154" t="s">
        <v>10063</v>
      </c>
      <c r="R175" s="154" t="s">
        <v>2973</v>
      </c>
      <c r="S175" s="154" t="s">
        <v>2973</v>
      </c>
      <c r="T175" s="154" t="s">
        <v>8052</v>
      </c>
      <c r="U175" s="154" t="s">
        <v>9429</v>
      </c>
      <c r="V175" s="154" t="s">
        <v>10562</v>
      </c>
      <c r="W175" s="154" t="s">
        <v>10144</v>
      </c>
      <c r="X175" s="10"/>
      <c r="Y175" s="154" t="s">
        <v>28</v>
      </c>
      <c r="Z175" s="154" t="str">
        <f>VLOOKUP(D175,TIPOLOGIA!A:F,5,0)</f>
        <v>TERRESTRE</v>
      </c>
      <c r="AA175" s="154" t="s">
        <v>1029</v>
      </c>
      <c r="AB175" s="46">
        <v>0</v>
      </c>
      <c r="AC175" s="87">
        <f>IF(W175="SOPORTE_TELEFÓNICO",'BASE LIQUIDACION REDEBAN 2025'!$B$19,IF(AND(W175="VISITA_TÉCNICA",Y175="TIPO II"),'BASE LIQUIDACION REDEBAN 2025'!$B$18,'BASE LIQUIDACION REDEBAN 2025'!$B$17))</f>
        <v>35779.500569199998</v>
      </c>
      <c r="AD175" s="87">
        <v>0</v>
      </c>
      <c r="AE175" s="87">
        <f t="shared" si="2"/>
        <v>35779.500569199998</v>
      </c>
    </row>
    <row r="176" spans="1:31" s="105" customFormat="1" ht="13.15">
      <c r="A176" s="154" t="s">
        <v>90</v>
      </c>
      <c r="B176" s="154" t="str">
        <f>VLOOKUP(A176,'CENTRO DE COSTOS'!A:D,4,FALSE)</f>
        <v>JUAN SEBASTIÁN RÍOS CASTRILLÓN</v>
      </c>
      <c r="C176" s="154" t="str">
        <f>VLOOKUP(A176,'CENTRO DE COSTOS'!A:D,2,FALSE)</f>
        <v>0004-0005</v>
      </c>
      <c r="D176" s="154">
        <v>5148</v>
      </c>
      <c r="E176" s="154">
        <v>2531900</v>
      </c>
      <c r="F176" s="154">
        <v>69818</v>
      </c>
      <c r="G176" s="154" t="s">
        <v>8049</v>
      </c>
      <c r="H176" s="154" t="s">
        <v>197</v>
      </c>
      <c r="I176" s="154" t="s">
        <v>1382</v>
      </c>
      <c r="J176" s="154" t="s">
        <v>10563</v>
      </c>
      <c r="K176" s="154" t="s">
        <v>159</v>
      </c>
      <c r="L176" s="154" t="s">
        <v>10564</v>
      </c>
      <c r="M176" s="155">
        <v>45869.4</v>
      </c>
      <c r="N176" s="155">
        <v>45873.618055555555</v>
      </c>
      <c r="O176" s="91"/>
      <c r="P176" s="154" t="s">
        <v>10063</v>
      </c>
      <c r="Q176" s="154" t="s">
        <v>10063</v>
      </c>
      <c r="R176" s="154" t="s">
        <v>200</v>
      </c>
      <c r="S176" s="154" t="s">
        <v>201</v>
      </c>
      <c r="T176" s="154" t="s">
        <v>8052</v>
      </c>
      <c r="U176" s="154" t="s">
        <v>9429</v>
      </c>
      <c r="V176" s="154" t="s">
        <v>10565</v>
      </c>
      <c r="W176" s="154" t="s">
        <v>2967</v>
      </c>
      <c r="X176" s="10"/>
      <c r="Y176" s="154" t="s">
        <v>28</v>
      </c>
      <c r="Z176" s="154" t="str">
        <f>VLOOKUP(D176,TIPOLOGIA!A:F,5,0)</f>
        <v>TERRESTRE</v>
      </c>
      <c r="AA176" s="154" t="s">
        <v>3209</v>
      </c>
      <c r="AB176" s="46">
        <v>1</v>
      </c>
      <c r="AC176" s="87">
        <f>IF(W176="SOPORTE_TELEFÓNICO",'BASE LIQUIDACION REDEBAN 2025'!$B$19,IF(AND(W176="VISITA_TÉCNICA",Y176="TIPO II"),'BASE LIQUIDACION REDEBAN 2025'!$B$18,'BASE LIQUIDACION REDEBAN 2025'!$B$17))</f>
        <v>67654.12000000001</v>
      </c>
      <c r="AD176" s="87">
        <v>0</v>
      </c>
      <c r="AE176" s="87">
        <f t="shared" si="2"/>
        <v>67654.12000000001</v>
      </c>
    </row>
    <row r="177" spans="1:31" s="105" customFormat="1" ht="13.15">
      <c r="A177" s="154" t="s">
        <v>90</v>
      </c>
      <c r="B177" s="154" t="str">
        <f>VLOOKUP(A177,'CENTRO DE COSTOS'!A:D,4,FALSE)</f>
        <v>JUAN SEBASTIÁN RÍOS CASTRILLÓN</v>
      </c>
      <c r="C177" s="154" t="str">
        <f>VLOOKUP(A177,'CENTRO DE COSTOS'!A:D,2,FALSE)</f>
        <v>0004-0005</v>
      </c>
      <c r="D177" s="154">
        <v>5088</v>
      </c>
      <c r="E177" s="154">
        <v>2528787</v>
      </c>
      <c r="F177" s="154">
        <v>44671</v>
      </c>
      <c r="G177" s="154" t="s">
        <v>8049</v>
      </c>
      <c r="H177" s="154" t="s">
        <v>197</v>
      </c>
      <c r="I177" s="154" t="s">
        <v>211</v>
      </c>
      <c r="J177" s="154" t="s">
        <v>10566</v>
      </c>
      <c r="K177" s="154" t="s">
        <v>159</v>
      </c>
      <c r="L177" s="154" t="s">
        <v>10567</v>
      </c>
      <c r="M177" s="155">
        <v>45868.646527777775</v>
      </c>
      <c r="N177" s="155">
        <v>45873.621527777781</v>
      </c>
      <c r="O177" s="91"/>
      <c r="P177" s="154" t="s">
        <v>10063</v>
      </c>
      <c r="Q177" s="154" t="s">
        <v>10063</v>
      </c>
      <c r="R177" s="154" t="s">
        <v>200</v>
      </c>
      <c r="S177" s="154" t="s">
        <v>739</v>
      </c>
      <c r="T177" s="154" t="s">
        <v>8052</v>
      </c>
      <c r="U177" s="154" t="s">
        <v>9429</v>
      </c>
      <c r="V177" s="154" t="s">
        <v>10568</v>
      </c>
      <c r="W177" s="154" t="s">
        <v>2967</v>
      </c>
      <c r="X177" s="10"/>
      <c r="Y177" s="154" t="s">
        <v>25</v>
      </c>
      <c r="Z177" s="154" t="str">
        <f>VLOOKUP(D177,TIPOLOGIA!A:F,5,0)</f>
        <v>TERRESTRE</v>
      </c>
      <c r="AA177" s="154" t="s">
        <v>204</v>
      </c>
      <c r="AB177" s="46">
        <v>1</v>
      </c>
      <c r="AC177" s="87">
        <f>IF(W177="SOPORTE_TELEFÓNICO",'BASE LIQUIDACION REDEBAN 2025'!$B$19,IF(AND(W177="VISITA_TÉCNICA",Y177="TIPO II"),'BASE LIQUIDACION REDEBAN 2025'!$B$18,'BASE LIQUIDACION REDEBAN 2025'!$B$17))</f>
        <v>35779.500569199998</v>
      </c>
      <c r="AD177" s="87">
        <v>0</v>
      </c>
      <c r="AE177" s="87">
        <f t="shared" si="2"/>
        <v>35779.500569199998</v>
      </c>
    </row>
    <row r="178" spans="1:31" s="105" customFormat="1" ht="13.15">
      <c r="A178" s="154" t="s">
        <v>68</v>
      </c>
      <c r="B178" s="154" t="str">
        <f>VLOOKUP(A178,'CENTRO DE COSTOS'!A:D,4,FALSE)</f>
        <v>WILLIAM ASDRUBAL ROZO ROZO</v>
      </c>
      <c r="C178" s="154" t="str">
        <f>VLOOKUP(A178,'CENTRO DE COSTOS'!A:D,2,FALSE)</f>
        <v>0004-0004</v>
      </c>
      <c r="D178" s="154">
        <v>25175</v>
      </c>
      <c r="E178" s="154">
        <v>2543625</v>
      </c>
      <c r="F178" s="154">
        <v>20877</v>
      </c>
      <c r="G178" s="154" t="s">
        <v>8049</v>
      </c>
      <c r="H178" s="154" t="s">
        <v>470</v>
      </c>
      <c r="I178" s="154" t="s">
        <v>1984</v>
      </c>
      <c r="J178" s="154" t="s">
        <v>10569</v>
      </c>
      <c r="K178" s="154" t="s">
        <v>159</v>
      </c>
      <c r="L178" s="154" t="s">
        <v>10570</v>
      </c>
      <c r="M178" s="155">
        <v>45871.450694444444</v>
      </c>
      <c r="N178" s="155">
        <v>45873.623611111114</v>
      </c>
      <c r="O178" s="91"/>
      <c r="P178" s="154" t="s">
        <v>10063</v>
      </c>
      <c r="Q178" s="154" t="s">
        <v>10063</v>
      </c>
      <c r="R178" s="154" t="s">
        <v>220</v>
      </c>
      <c r="S178" s="154" t="s">
        <v>221</v>
      </c>
      <c r="T178" s="154" t="s">
        <v>8052</v>
      </c>
      <c r="U178" s="154" t="s">
        <v>9429</v>
      </c>
      <c r="V178" s="154" t="s">
        <v>10571</v>
      </c>
      <c r="W178" s="154" t="s">
        <v>2967</v>
      </c>
      <c r="X178" s="10"/>
      <c r="Y178" s="154" t="s">
        <v>28</v>
      </c>
      <c r="Z178" s="154" t="str">
        <f>VLOOKUP(D178,TIPOLOGIA!A:F,5,0)</f>
        <v>TERRESTRE</v>
      </c>
      <c r="AA178" s="154" t="s">
        <v>877</v>
      </c>
      <c r="AB178" s="46">
        <v>1</v>
      </c>
      <c r="AC178" s="87">
        <f>IF(W178="SOPORTE_TELEFÓNICO",'BASE LIQUIDACION REDEBAN 2025'!$B$19,IF(AND(W178="VISITA_TÉCNICA",Y178="TIPO II"),'BASE LIQUIDACION REDEBAN 2025'!$B$18,'BASE LIQUIDACION REDEBAN 2025'!$B$17))</f>
        <v>67654.12000000001</v>
      </c>
      <c r="AD178" s="87">
        <v>0</v>
      </c>
      <c r="AE178" s="87">
        <f t="shared" si="2"/>
        <v>67654.12000000001</v>
      </c>
    </row>
    <row r="179" spans="1:31" s="105" customFormat="1" ht="13.15">
      <c r="A179" s="154" t="s">
        <v>68</v>
      </c>
      <c r="B179" s="154" t="str">
        <f>VLOOKUP(A179,'CENTRO DE COSTOS'!A:D,4,FALSE)</f>
        <v>WILLIAM ASDRUBAL ROZO ROZO</v>
      </c>
      <c r="C179" s="154" t="str">
        <f>VLOOKUP(A179,'CENTRO DE COSTOS'!A:D,2,FALSE)</f>
        <v>0004-0004</v>
      </c>
      <c r="D179" s="154">
        <v>11001</v>
      </c>
      <c r="E179" s="154">
        <v>2541008</v>
      </c>
      <c r="F179" s="154">
        <v>78237</v>
      </c>
      <c r="G179" s="154" t="s">
        <v>8049</v>
      </c>
      <c r="H179" s="154" t="s">
        <v>470</v>
      </c>
      <c r="I179" s="154" t="s">
        <v>68</v>
      </c>
      <c r="J179" s="154" t="s">
        <v>10572</v>
      </c>
      <c r="K179" s="154" t="s">
        <v>159</v>
      </c>
      <c r="L179" s="154" t="s">
        <v>10573</v>
      </c>
      <c r="M179" s="155">
        <v>45870.604861111111</v>
      </c>
      <c r="N179" s="155">
        <v>45873.626388888886</v>
      </c>
      <c r="O179" s="91"/>
      <c r="P179" s="154" t="s">
        <v>10063</v>
      </c>
      <c r="Q179" s="154" t="s">
        <v>10063</v>
      </c>
      <c r="R179" s="154" t="s">
        <v>2973</v>
      </c>
      <c r="S179" s="154" t="s">
        <v>2973</v>
      </c>
      <c r="T179" s="154" t="s">
        <v>8052</v>
      </c>
      <c r="U179" s="154" t="s">
        <v>9429</v>
      </c>
      <c r="V179" s="154" t="s">
        <v>10574</v>
      </c>
      <c r="W179" s="154" t="s">
        <v>2967</v>
      </c>
      <c r="X179" s="10"/>
      <c r="Y179" s="154" t="s">
        <v>25</v>
      </c>
      <c r="Z179" s="154" t="str">
        <f>VLOOKUP(D179,TIPOLOGIA!A:F,5,0)</f>
        <v>TERRESTRE</v>
      </c>
      <c r="AA179" s="154" t="s">
        <v>882</v>
      </c>
      <c r="AB179" s="46">
        <v>1</v>
      </c>
      <c r="AC179" s="87">
        <f>IF(W179="SOPORTE_TELEFÓNICO",'BASE LIQUIDACION REDEBAN 2025'!$B$19,IF(AND(W179="VISITA_TÉCNICA",Y179="TIPO II"),'BASE LIQUIDACION REDEBAN 2025'!$B$18,'BASE LIQUIDACION REDEBAN 2025'!$B$17))</f>
        <v>35779.500569199998</v>
      </c>
      <c r="AD179" s="87">
        <v>0</v>
      </c>
      <c r="AE179" s="87">
        <f t="shared" si="2"/>
        <v>35779.500569199998</v>
      </c>
    </row>
    <row r="180" spans="1:31" s="105" customFormat="1" ht="13.15">
      <c r="A180" s="154" t="s">
        <v>90</v>
      </c>
      <c r="B180" s="154" t="str">
        <f>VLOOKUP(A180,'CENTRO DE COSTOS'!A:D,4,FALSE)</f>
        <v>JUAN SEBASTIÁN RÍOS CASTRILLÓN</v>
      </c>
      <c r="C180" s="154" t="str">
        <f>VLOOKUP(A180,'CENTRO DE COSTOS'!A:D,2,FALSE)</f>
        <v>0004-0005</v>
      </c>
      <c r="D180" s="154">
        <v>5001</v>
      </c>
      <c r="E180" s="154">
        <v>2516656</v>
      </c>
      <c r="F180" s="154">
        <v>73769</v>
      </c>
      <c r="G180" s="154" t="s">
        <v>8049</v>
      </c>
      <c r="H180" s="154" t="s">
        <v>197</v>
      </c>
      <c r="I180" s="154" t="s">
        <v>90</v>
      </c>
      <c r="J180" s="154" t="s">
        <v>10575</v>
      </c>
      <c r="K180" s="154" t="s">
        <v>159</v>
      </c>
      <c r="L180" s="154" t="s">
        <v>10576</v>
      </c>
      <c r="M180" s="155">
        <v>45866.724305555559</v>
      </c>
      <c r="N180" s="155">
        <v>45873.62777777778</v>
      </c>
      <c r="O180" s="91"/>
      <c r="P180" s="154" t="s">
        <v>10063</v>
      </c>
      <c r="Q180" s="154" t="s">
        <v>10063</v>
      </c>
      <c r="R180" s="154" t="s">
        <v>200</v>
      </c>
      <c r="S180" s="154" t="s">
        <v>739</v>
      </c>
      <c r="T180" s="154" t="s">
        <v>8052</v>
      </c>
      <c r="U180" s="154" t="s">
        <v>9429</v>
      </c>
      <c r="V180" s="154" t="s">
        <v>10477</v>
      </c>
      <c r="W180" s="154" t="s">
        <v>2967</v>
      </c>
      <c r="X180" s="10"/>
      <c r="Y180" s="154" t="s">
        <v>25</v>
      </c>
      <c r="Z180" s="154" t="str">
        <f>VLOOKUP(D180,TIPOLOGIA!A:F,5,0)</f>
        <v>TERRESTRE</v>
      </c>
      <c r="AA180" s="154" t="s">
        <v>689</v>
      </c>
      <c r="AB180" s="46">
        <v>1</v>
      </c>
      <c r="AC180" s="87">
        <f>IF(W180="SOPORTE_TELEFÓNICO",'BASE LIQUIDACION REDEBAN 2025'!$B$19,IF(AND(W180="VISITA_TÉCNICA",Y180="TIPO II"),'BASE LIQUIDACION REDEBAN 2025'!$B$18,'BASE LIQUIDACION REDEBAN 2025'!$B$17))</f>
        <v>35779.500569199998</v>
      </c>
      <c r="AD180" s="87">
        <v>0</v>
      </c>
      <c r="AE180" s="87">
        <f t="shared" si="2"/>
        <v>35779.500569199998</v>
      </c>
    </row>
    <row r="181" spans="1:31" s="105" customFormat="1" ht="13.15">
      <c r="A181" s="154" t="s">
        <v>90</v>
      </c>
      <c r="B181" s="154" t="str">
        <f>VLOOKUP(A181,'CENTRO DE COSTOS'!A:D,4,FALSE)</f>
        <v>JUAN SEBASTIÁN RÍOS CASTRILLÓN</v>
      </c>
      <c r="C181" s="154" t="str">
        <f>VLOOKUP(A181,'CENTRO DE COSTOS'!A:D,2,FALSE)</f>
        <v>0004-0005</v>
      </c>
      <c r="D181" s="154">
        <v>5088</v>
      </c>
      <c r="E181" s="154">
        <v>2536010</v>
      </c>
      <c r="F181" s="154">
        <v>69093</v>
      </c>
      <c r="G181" s="154" t="s">
        <v>8049</v>
      </c>
      <c r="H181" s="154" t="s">
        <v>197</v>
      </c>
      <c r="I181" s="154" t="s">
        <v>211</v>
      </c>
      <c r="J181" s="154" t="s">
        <v>10577</v>
      </c>
      <c r="K181" s="154" t="s">
        <v>159</v>
      </c>
      <c r="L181" s="154" t="s">
        <v>10578</v>
      </c>
      <c r="M181" s="155">
        <v>45869.711111111108</v>
      </c>
      <c r="N181" s="155">
        <v>45873.631944444445</v>
      </c>
      <c r="O181" s="91"/>
      <c r="P181" s="154" t="s">
        <v>10063</v>
      </c>
      <c r="Q181" s="154" t="s">
        <v>10063</v>
      </c>
      <c r="R181" s="154" t="s">
        <v>200</v>
      </c>
      <c r="S181" s="154" t="s">
        <v>739</v>
      </c>
      <c r="T181" s="154" t="s">
        <v>8052</v>
      </c>
      <c r="U181" s="154" t="s">
        <v>9429</v>
      </c>
      <c r="V181" s="154" t="s">
        <v>10579</v>
      </c>
      <c r="W181" s="154" t="s">
        <v>2967</v>
      </c>
      <c r="X181" s="10"/>
      <c r="Y181" s="154" t="s">
        <v>25</v>
      </c>
      <c r="Z181" s="154" t="str">
        <f>VLOOKUP(D181,TIPOLOGIA!A:F,5,0)</f>
        <v>TERRESTRE</v>
      </c>
      <c r="AA181" s="154" t="s">
        <v>204</v>
      </c>
      <c r="AB181" s="46">
        <v>1</v>
      </c>
      <c r="AC181" s="87">
        <f>IF(W181="SOPORTE_TELEFÓNICO",'BASE LIQUIDACION REDEBAN 2025'!$B$19,IF(AND(W181="VISITA_TÉCNICA",Y181="TIPO II"),'BASE LIQUIDACION REDEBAN 2025'!$B$18,'BASE LIQUIDACION REDEBAN 2025'!$B$17))</f>
        <v>35779.500569199998</v>
      </c>
      <c r="AD181" s="87">
        <v>0</v>
      </c>
      <c r="AE181" s="87">
        <f t="shared" si="2"/>
        <v>35779.500569199998</v>
      </c>
    </row>
    <row r="182" spans="1:31" s="105" customFormat="1" ht="13.15">
      <c r="A182" s="154" t="s">
        <v>90</v>
      </c>
      <c r="B182" s="154" t="str">
        <f>VLOOKUP(A182,'CENTRO DE COSTOS'!A:D,4,FALSE)</f>
        <v>JUAN SEBASTIÁN RÍOS CASTRILLÓN</v>
      </c>
      <c r="C182" s="154" t="str">
        <f>VLOOKUP(A182,'CENTRO DE COSTOS'!A:D,2,FALSE)</f>
        <v>0004-0005</v>
      </c>
      <c r="D182" s="154">
        <v>5088</v>
      </c>
      <c r="E182" s="154">
        <v>2530030</v>
      </c>
      <c r="F182" s="154">
        <v>48749</v>
      </c>
      <c r="G182" s="154" t="s">
        <v>8049</v>
      </c>
      <c r="H182" s="154" t="s">
        <v>197</v>
      </c>
      <c r="I182" s="154" t="s">
        <v>211</v>
      </c>
      <c r="J182" s="154" t="s">
        <v>10580</v>
      </c>
      <c r="K182" s="154" t="s">
        <v>159</v>
      </c>
      <c r="L182" s="154" t="s">
        <v>10581</v>
      </c>
      <c r="M182" s="155">
        <v>45868.746527777781</v>
      </c>
      <c r="N182" s="155">
        <v>45873.646527777775</v>
      </c>
      <c r="O182" s="91"/>
      <c r="P182" s="154" t="s">
        <v>10063</v>
      </c>
      <c r="Q182" s="154" t="s">
        <v>10063</v>
      </c>
      <c r="R182" s="154" t="s">
        <v>2973</v>
      </c>
      <c r="S182" s="154" t="s">
        <v>2973</v>
      </c>
      <c r="T182" s="154" t="s">
        <v>8052</v>
      </c>
      <c r="U182" s="154" t="s">
        <v>9429</v>
      </c>
      <c r="V182" s="154" t="s">
        <v>10582</v>
      </c>
      <c r="W182" s="154" t="s">
        <v>2967</v>
      </c>
      <c r="X182" s="10"/>
      <c r="Y182" s="154" t="s">
        <v>25</v>
      </c>
      <c r="Z182" s="154" t="str">
        <f>VLOOKUP(D182,TIPOLOGIA!A:F,5,0)</f>
        <v>TERRESTRE</v>
      </c>
      <c r="AA182" s="154" t="s">
        <v>204</v>
      </c>
      <c r="AB182" s="46">
        <v>1</v>
      </c>
      <c r="AC182" s="87">
        <f>IF(W182="SOPORTE_TELEFÓNICO",'BASE LIQUIDACION REDEBAN 2025'!$B$19,IF(AND(W182="VISITA_TÉCNICA",Y182="TIPO II"),'BASE LIQUIDACION REDEBAN 2025'!$B$18,'BASE LIQUIDACION REDEBAN 2025'!$B$17))</f>
        <v>35779.500569199998</v>
      </c>
      <c r="AD182" s="87">
        <v>0</v>
      </c>
      <c r="AE182" s="87">
        <f t="shared" si="2"/>
        <v>35779.500569199998</v>
      </c>
    </row>
    <row r="183" spans="1:31" s="105" customFormat="1" ht="13.15">
      <c r="A183" s="154" t="s">
        <v>90</v>
      </c>
      <c r="B183" s="154" t="str">
        <f>VLOOKUP(A183,'CENTRO DE COSTOS'!A:D,4,FALSE)</f>
        <v>JUAN SEBASTIÁN RÍOS CASTRILLÓN</v>
      </c>
      <c r="C183" s="154" t="str">
        <f>VLOOKUP(A183,'CENTRO DE COSTOS'!A:D,2,FALSE)</f>
        <v>0004-0005</v>
      </c>
      <c r="D183" s="154">
        <v>5631</v>
      </c>
      <c r="E183" s="154">
        <v>2530098</v>
      </c>
      <c r="F183" s="154">
        <v>79007</v>
      </c>
      <c r="G183" s="154" t="s">
        <v>8049</v>
      </c>
      <c r="H183" s="154" t="s">
        <v>197</v>
      </c>
      <c r="I183" s="154" t="s">
        <v>3802</v>
      </c>
      <c r="J183" s="154" t="s">
        <v>10583</v>
      </c>
      <c r="K183" s="154" t="s">
        <v>159</v>
      </c>
      <c r="L183" s="154" t="s">
        <v>10584</v>
      </c>
      <c r="M183" s="155">
        <v>45869.333333333336</v>
      </c>
      <c r="N183" s="155">
        <v>45873.651388888888</v>
      </c>
      <c r="O183" s="91"/>
      <c r="P183" s="154" t="s">
        <v>10063</v>
      </c>
      <c r="Q183" s="154" t="s">
        <v>10063</v>
      </c>
      <c r="R183" s="154" t="s">
        <v>200</v>
      </c>
      <c r="S183" s="154" t="s">
        <v>739</v>
      </c>
      <c r="T183" s="154" t="s">
        <v>8052</v>
      </c>
      <c r="U183" s="154" t="s">
        <v>9429</v>
      </c>
      <c r="V183" s="154" t="s">
        <v>10585</v>
      </c>
      <c r="W183" s="154" t="s">
        <v>2967</v>
      </c>
      <c r="X183" s="10"/>
      <c r="Y183" s="154" t="s">
        <v>25</v>
      </c>
      <c r="Z183" s="154" t="str">
        <f>VLOOKUP(D183,TIPOLOGIA!A:F,5,0)</f>
        <v>TERRESTRE</v>
      </c>
      <c r="AA183" s="154" t="s">
        <v>3127</v>
      </c>
      <c r="AB183" s="46">
        <v>1</v>
      </c>
      <c r="AC183" s="87">
        <f>IF(W183="SOPORTE_TELEFÓNICO",'BASE LIQUIDACION REDEBAN 2025'!$B$19,IF(AND(W183="VISITA_TÉCNICA",Y183="TIPO II"),'BASE LIQUIDACION REDEBAN 2025'!$B$18,'BASE LIQUIDACION REDEBAN 2025'!$B$17))</f>
        <v>35779.500569199998</v>
      </c>
      <c r="AD183" s="87">
        <v>0</v>
      </c>
      <c r="AE183" s="87">
        <f t="shared" si="2"/>
        <v>35779.500569199998</v>
      </c>
    </row>
    <row r="184" spans="1:31" s="105" customFormat="1" ht="13.15">
      <c r="A184" s="154" t="s">
        <v>90</v>
      </c>
      <c r="B184" s="154" t="str">
        <f>VLOOKUP(A184,'CENTRO DE COSTOS'!A:D,4,FALSE)</f>
        <v>JUAN SEBASTIÁN RÍOS CASTRILLÓN</v>
      </c>
      <c r="C184" s="154" t="str">
        <f>VLOOKUP(A184,'CENTRO DE COSTOS'!A:D,2,FALSE)</f>
        <v>0004-0005</v>
      </c>
      <c r="D184" s="154">
        <v>5088</v>
      </c>
      <c r="E184" s="154">
        <v>2529542</v>
      </c>
      <c r="F184" s="154">
        <v>53540</v>
      </c>
      <c r="G184" s="154" t="s">
        <v>8049</v>
      </c>
      <c r="H184" s="154" t="s">
        <v>197</v>
      </c>
      <c r="I184" s="154" t="s">
        <v>211</v>
      </c>
      <c r="J184" s="154" t="s">
        <v>10586</v>
      </c>
      <c r="K184" s="154" t="s">
        <v>159</v>
      </c>
      <c r="L184" s="154" t="s">
        <v>10587</v>
      </c>
      <c r="M184" s="155">
        <v>45868.695138888892</v>
      </c>
      <c r="N184" s="155">
        <v>45873.654861111114</v>
      </c>
      <c r="O184" s="91"/>
      <c r="P184" s="154" t="s">
        <v>10063</v>
      </c>
      <c r="Q184" s="154" t="s">
        <v>10063</v>
      </c>
      <c r="R184" s="154" t="s">
        <v>200</v>
      </c>
      <c r="S184" s="154" t="s">
        <v>201</v>
      </c>
      <c r="T184" s="154" t="s">
        <v>8052</v>
      </c>
      <c r="U184" s="154" t="s">
        <v>9429</v>
      </c>
      <c r="V184" s="154" t="s">
        <v>10588</v>
      </c>
      <c r="W184" s="154" t="s">
        <v>2967</v>
      </c>
      <c r="X184" s="10"/>
      <c r="Y184" s="154" t="s">
        <v>25</v>
      </c>
      <c r="Z184" s="154" t="str">
        <f>VLOOKUP(D184,TIPOLOGIA!A:F,5,0)</f>
        <v>TERRESTRE</v>
      </c>
      <c r="AA184" s="154" t="s">
        <v>204</v>
      </c>
      <c r="AB184" s="46">
        <v>1</v>
      </c>
      <c r="AC184" s="87">
        <f>IF(W184="SOPORTE_TELEFÓNICO",'BASE LIQUIDACION REDEBAN 2025'!$B$19,IF(AND(W184="VISITA_TÉCNICA",Y184="TIPO II"),'BASE LIQUIDACION REDEBAN 2025'!$B$18,'BASE LIQUIDACION REDEBAN 2025'!$B$17))</f>
        <v>35779.500569199998</v>
      </c>
      <c r="AD184" s="87">
        <v>0</v>
      </c>
      <c r="AE184" s="87">
        <f t="shared" si="2"/>
        <v>35779.500569199998</v>
      </c>
    </row>
    <row r="185" spans="1:31" s="105" customFormat="1" ht="13.15">
      <c r="A185" s="154" t="s">
        <v>90</v>
      </c>
      <c r="B185" s="154" t="str">
        <f>VLOOKUP(A185,'CENTRO DE COSTOS'!A:D,4,FALSE)</f>
        <v>JUAN SEBASTIÁN RÍOS CASTRILLÓN</v>
      </c>
      <c r="C185" s="154" t="str">
        <f>VLOOKUP(A185,'CENTRO DE COSTOS'!A:D,2,FALSE)</f>
        <v>0004-0005</v>
      </c>
      <c r="D185" s="154">
        <v>5088</v>
      </c>
      <c r="E185" s="154">
        <v>2526720</v>
      </c>
      <c r="F185" s="154">
        <v>79661</v>
      </c>
      <c r="G185" s="154" t="s">
        <v>8049</v>
      </c>
      <c r="H185" s="154" t="s">
        <v>197</v>
      </c>
      <c r="I185" s="154" t="s">
        <v>211</v>
      </c>
      <c r="J185" s="154" t="s">
        <v>10589</v>
      </c>
      <c r="K185" s="154" t="s">
        <v>159</v>
      </c>
      <c r="L185" s="154" t="s">
        <v>10590</v>
      </c>
      <c r="M185" s="155">
        <v>45868.466666666667</v>
      </c>
      <c r="N185" s="155">
        <v>45873.65625</v>
      </c>
      <c r="O185" s="91"/>
      <c r="P185" s="154" t="s">
        <v>10063</v>
      </c>
      <c r="Q185" s="154" t="s">
        <v>10063</v>
      </c>
      <c r="R185" s="154" t="s">
        <v>2973</v>
      </c>
      <c r="S185" s="154" t="s">
        <v>2973</v>
      </c>
      <c r="T185" s="154" t="s">
        <v>8052</v>
      </c>
      <c r="U185" s="154" t="s">
        <v>9429</v>
      </c>
      <c r="V185" s="154" t="s">
        <v>10568</v>
      </c>
      <c r="W185" s="154" t="s">
        <v>2967</v>
      </c>
      <c r="X185" s="10"/>
      <c r="Y185" s="154" t="s">
        <v>25</v>
      </c>
      <c r="Z185" s="154" t="str">
        <f>VLOOKUP(D185,TIPOLOGIA!A:F,5,0)</f>
        <v>TERRESTRE</v>
      </c>
      <c r="AA185" s="154" t="s">
        <v>204</v>
      </c>
      <c r="AB185" s="46">
        <v>1</v>
      </c>
      <c r="AC185" s="87">
        <f>IF(W185="SOPORTE_TELEFÓNICO",'BASE LIQUIDACION REDEBAN 2025'!$B$19,IF(AND(W185="VISITA_TÉCNICA",Y185="TIPO II"),'BASE LIQUIDACION REDEBAN 2025'!$B$18,'BASE LIQUIDACION REDEBAN 2025'!$B$17))</f>
        <v>35779.500569199998</v>
      </c>
      <c r="AD185" s="87">
        <v>0</v>
      </c>
      <c r="AE185" s="87">
        <f t="shared" si="2"/>
        <v>35779.500569199998</v>
      </c>
    </row>
    <row r="186" spans="1:31" s="105" customFormat="1" ht="13.15">
      <c r="A186" s="154" t="s">
        <v>94</v>
      </c>
      <c r="B186" s="154" t="str">
        <f>VLOOKUP(A186,'CENTRO DE COSTOS'!A:D,4,FALSE)</f>
        <v>DIEGO FERNANDO HENAO CARDONA</v>
      </c>
      <c r="C186" s="154" t="str">
        <f>VLOOKUP(A186,'CENTRO DE COSTOS'!A:D,2,FALSE)</f>
        <v>0004-0002</v>
      </c>
      <c r="D186" s="154">
        <v>63001</v>
      </c>
      <c r="E186" s="154">
        <v>2540449</v>
      </c>
      <c r="F186" s="154">
        <v>74596</v>
      </c>
      <c r="G186" s="154" t="s">
        <v>8049</v>
      </c>
      <c r="H186" s="154" t="s">
        <v>581</v>
      </c>
      <c r="I186" s="154" t="s">
        <v>582</v>
      </c>
      <c r="J186" s="154" t="s">
        <v>10591</v>
      </c>
      <c r="K186" s="154" t="s">
        <v>159</v>
      </c>
      <c r="L186" s="154" t="s">
        <v>10592</v>
      </c>
      <c r="M186" s="155">
        <v>45870.550694444442</v>
      </c>
      <c r="N186" s="155">
        <v>45873.65625</v>
      </c>
      <c r="O186" s="91"/>
      <c r="P186" s="154" t="s">
        <v>10063</v>
      </c>
      <c r="Q186" s="154" t="s">
        <v>10063</v>
      </c>
      <c r="R186" s="154" t="s">
        <v>2973</v>
      </c>
      <c r="S186" s="154" t="s">
        <v>2973</v>
      </c>
      <c r="T186" s="154" t="s">
        <v>8052</v>
      </c>
      <c r="U186" s="154" t="s">
        <v>9429</v>
      </c>
      <c r="V186" s="154" t="s">
        <v>10593</v>
      </c>
      <c r="W186" s="154" t="s">
        <v>2967</v>
      </c>
      <c r="X186" s="10"/>
      <c r="Y186" s="154" t="s">
        <v>28</v>
      </c>
      <c r="Z186" s="154" t="str">
        <f>VLOOKUP(D186,TIPOLOGIA!A:F,5,0)</f>
        <v>TERRESTRE</v>
      </c>
      <c r="AA186" s="154" t="s">
        <v>587</v>
      </c>
      <c r="AB186" s="46">
        <v>1</v>
      </c>
      <c r="AC186" s="87">
        <f>IF(W186="SOPORTE_TELEFÓNICO",'BASE LIQUIDACION REDEBAN 2025'!$B$19,IF(AND(W186="VISITA_TÉCNICA",Y186="TIPO II"),'BASE LIQUIDACION REDEBAN 2025'!$B$18,'BASE LIQUIDACION REDEBAN 2025'!$B$17))</f>
        <v>67654.12000000001</v>
      </c>
      <c r="AD186" s="87">
        <v>0</v>
      </c>
      <c r="AE186" s="87">
        <f t="shared" si="2"/>
        <v>67654.12000000001</v>
      </c>
    </row>
    <row r="187" spans="1:31" s="105" customFormat="1" ht="13.15">
      <c r="A187" s="154" t="s">
        <v>100</v>
      </c>
      <c r="B187" s="154" t="str">
        <f>VLOOKUP(A187,'CENTRO DE COSTOS'!A:D,4,FALSE)</f>
        <v>KEVIN ALEXIS CORZO BUSTOS</v>
      </c>
      <c r="C187" s="154" t="str">
        <f>VLOOKUP(A187,'CENTRO DE COSTOS'!A:D,2,FALSE)</f>
        <v>0004-0007</v>
      </c>
      <c r="D187" s="154">
        <v>50006</v>
      </c>
      <c r="E187" s="154">
        <v>2542255</v>
      </c>
      <c r="F187" s="154">
        <v>24708</v>
      </c>
      <c r="G187" s="154" t="s">
        <v>8049</v>
      </c>
      <c r="H187" s="154" t="s">
        <v>295</v>
      </c>
      <c r="I187" s="154" t="s">
        <v>932</v>
      </c>
      <c r="J187" s="154" t="s">
        <v>10594</v>
      </c>
      <c r="K187" s="154" t="s">
        <v>159</v>
      </c>
      <c r="L187" s="154" t="s">
        <v>10595</v>
      </c>
      <c r="M187" s="155">
        <v>45870.738888888889</v>
      </c>
      <c r="N187" s="155">
        <v>45873.658333333333</v>
      </c>
      <c r="O187" s="91"/>
      <c r="P187" s="154" t="s">
        <v>10063</v>
      </c>
      <c r="Q187" s="154" t="s">
        <v>10063</v>
      </c>
      <c r="R187" s="154" t="s">
        <v>2973</v>
      </c>
      <c r="S187" s="154" t="s">
        <v>2973</v>
      </c>
      <c r="T187" s="154" t="s">
        <v>8052</v>
      </c>
      <c r="U187" s="154" t="s">
        <v>9429</v>
      </c>
      <c r="V187" s="154" t="s">
        <v>10596</v>
      </c>
      <c r="W187" s="154" t="s">
        <v>2967</v>
      </c>
      <c r="X187" s="10"/>
      <c r="Y187" s="154" t="s">
        <v>28</v>
      </c>
      <c r="Z187" s="154" t="str">
        <f>VLOOKUP(D187,TIPOLOGIA!A:F,5,0)</f>
        <v>TERRESTRE</v>
      </c>
      <c r="AA187" s="154" t="s">
        <v>937</v>
      </c>
      <c r="AB187" s="46">
        <v>1</v>
      </c>
      <c r="AC187" s="87">
        <f>IF(W187="SOPORTE_TELEFÓNICO",'BASE LIQUIDACION REDEBAN 2025'!$B$19,IF(AND(W187="VISITA_TÉCNICA",Y187="TIPO II"),'BASE LIQUIDACION REDEBAN 2025'!$B$18,'BASE LIQUIDACION REDEBAN 2025'!$B$17))</f>
        <v>67654.12000000001</v>
      </c>
      <c r="AD187" s="87">
        <v>0</v>
      </c>
      <c r="AE187" s="87">
        <f t="shared" si="2"/>
        <v>67654.12000000001</v>
      </c>
    </row>
    <row r="188" spans="1:31" s="105" customFormat="1" ht="13.15">
      <c r="A188" s="154" t="s">
        <v>90</v>
      </c>
      <c r="B188" s="154" t="str">
        <f>VLOOKUP(A188,'CENTRO DE COSTOS'!A:D,4,FALSE)</f>
        <v>JUAN SEBASTIÁN RÍOS CASTRILLÓN</v>
      </c>
      <c r="C188" s="154" t="str">
        <f>VLOOKUP(A188,'CENTRO DE COSTOS'!A:D,2,FALSE)</f>
        <v>0004-0005</v>
      </c>
      <c r="D188" s="154">
        <v>5088</v>
      </c>
      <c r="E188" s="154">
        <v>2518903</v>
      </c>
      <c r="F188" s="154">
        <v>49127</v>
      </c>
      <c r="G188" s="154" t="s">
        <v>8049</v>
      </c>
      <c r="H188" s="154" t="s">
        <v>197</v>
      </c>
      <c r="I188" s="154" t="s">
        <v>211</v>
      </c>
      <c r="J188" s="154" t="s">
        <v>10597</v>
      </c>
      <c r="K188" s="154" t="s">
        <v>159</v>
      </c>
      <c r="L188" s="154" t="s">
        <v>10598</v>
      </c>
      <c r="M188" s="155">
        <v>45867.400694444441</v>
      </c>
      <c r="N188" s="155">
        <v>45873.659722222219</v>
      </c>
      <c r="O188" s="91"/>
      <c r="P188" s="154" t="s">
        <v>10063</v>
      </c>
      <c r="Q188" s="154" t="s">
        <v>10063</v>
      </c>
      <c r="R188" s="154" t="s">
        <v>200</v>
      </c>
      <c r="S188" s="154" t="s">
        <v>739</v>
      </c>
      <c r="T188" s="154" t="s">
        <v>8052</v>
      </c>
      <c r="U188" s="154" t="s">
        <v>9429</v>
      </c>
      <c r="V188" s="154" t="s">
        <v>10477</v>
      </c>
      <c r="W188" s="154" t="s">
        <v>2967</v>
      </c>
      <c r="X188" s="10"/>
      <c r="Y188" s="154" t="s">
        <v>25</v>
      </c>
      <c r="Z188" s="154" t="str">
        <f>VLOOKUP(D188,TIPOLOGIA!A:F,5,0)</f>
        <v>TERRESTRE</v>
      </c>
      <c r="AA188" s="154" t="s">
        <v>689</v>
      </c>
      <c r="AB188" s="46">
        <v>1</v>
      </c>
      <c r="AC188" s="87">
        <f>IF(W188="SOPORTE_TELEFÓNICO",'BASE LIQUIDACION REDEBAN 2025'!$B$19,IF(AND(W188="VISITA_TÉCNICA",Y188="TIPO II"),'BASE LIQUIDACION REDEBAN 2025'!$B$18,'BASE LIQUIDACION REDEBAN 2025'!$B$17))</f>
        <v>35779.500569199998</v>
      </c>
      <c r="AD188" s="87">
        <v>0</v>
      </c>
      <c r="AE188" s="87">
        <f t="shared" si="2"/>
        <v>35779.500569199998</v>
      </c>
    </row>
    <row r="189" spans="1:31" s="105" customFormat="1" ht="13.15">
      <c r="A189" s="154" t="s">
        <v>97</v>
      </c>
      <c r="B189" s="154" t="str">
        <f>VLOOKUP(A189,'CENTRO DE COSTOS'!A:D,4,FALSE)</f>
        <v>JOSE MAURICIO HERNANDEZ ROJAS</v>
      </c>
      <c r="C189" s="154" t="str">
        <f>VLOOKUP(A189,'CENTRO DE COSTOS'!A:D,2,FALSE)</f>
        <v>0004-0001</v>
      </c>
      <c r="D189" s="154">
        <v>70742</v>
      </c>
      <c r="E189" s="154">
        <v>2509622</v>
      </c>
      <c r="F189" s="154">
        <v>62017</v>
      </c>
      <c r="G189" s="154" t="s">
        <v>8049</v>
      </c>
      <c r="H189" s="154" t="s">
        <v>414</v>
      </c>
      <c r="I189" s="154" t="s">
        <v>5958</v>
      </c>
      <c r="J189" s="154" t="s">
        <v>10599</v>
      </c>
      <c r="K189" s="154" t="s">
        <v>159</v>
      </c>
      <c r="L189" s="154" t="s">
        <v>10600</v>
      </c>
      <c r="M189" s="155">
        <v>45866.333333333336</v>
      </c>
      <c r="N189" s="155">
        <v>45873.661805555559</v>
      </c>
      <c r="O189" s="91"/>
      <c r="P189" s="154" t="s">
        <v>10063</v>
      </c>
      <c r="Q189" s="154" t="s">
        <v>10063</v>
      </c>
      <c r="R189" s="154" t="s">
        <v>200</v>
      </c>
      <c r="S189" s="154" t="s">
        <v>739</v>
      </c>
      <c r="T189" s="154" t="s">
        <v>8052</v>
      </c>
      <c r="U189" s="154" t="s">
        <v>9429</v>
      </c>
      <c r="V189" s="154" t="s">
        <v>10601</v>
      </c>
      <c r="W189" s="154" t="s">
        <v>10144</v>
      </c>
      <c r="X189" s="10"/>
      <c r="Y189" s="154" t="s">
        <v>28</v>
      </c>
      <c r="Z189" s="154" t="str">
        <f>VLOOKUP(D189,TIPOLOGIA!A:F,5,0)</f>
        <v>TERRESTRE</v>
      </c>
      <c r="AA189" s="154" t="s">
        <v>1917</v>
      </c>
      <c r="AB189" s="46">
        <v>0</v>
      </c>
      <c r="AC189" s="87">
        <f>IF(W189="SOPORTE_TELEFÓNICO",'BASE LIQUIDACION REDEBAN 2025'!$B$19,IF(AND(W189="VISITA_TÉCNICA",Y189="TIPO II"),'BASE LIQUIDACION REDEBAN 2025'!$B$18,'BASE LIQUIDACION REDEBAN 2025'!$B$17))</f>
        <v>35779.500569199998</v>
      </c>
      <c r="AD189" s="87">
        <v>0</v>
      </c>
      <c r="AE189" s="87">
        <f t="shared" si="2"/>
        <v>35779.500569199998</v>
      </c>
    </row>
    <row r="190" spans="1:31" s="105" customFormat="1" ht="13.15">
      <c r="A190" s="154" t="s">
        <v>68</v>
      </c>
      <c r="B190" s="154" t="str">
        <f>VLOOKUP(A190,'CENTRO DE COSTOS'!A:D,4,FALSE)</f>
        <v>WILLIAM ASDRUBAL ROZO ROZO</v>
      </c>
      <c r="C190" s="154" t="str">
        <f>VLOOKUP(A190,'CENTRO DE COSTOS'!A:D,2,FALSE)</f>
        <v>0004-0004</v>
      </c>
      <c r="D190" s="154">
        <v>11001</v>
      </c>
      <c r="E190" s="154">
        <v>2543648</v>
      </c>
      <c r="F190" s="154">
        <v>79526</v>
      </c>
      <c r="G190" s="154" t="s">
        <v>8049</v>
      </c>
      <c r="H190" s="154" t="s">
        <v>470</v>
      </c>
      <c r="I190" s="154" t="s">
        <v>68</v>
      </c>
      <c r="J190" s="154" t="s">
        <v>10602</v>
      </c>
      <c r="K190" s="154" t="s">
        <v>159</v>
      </c>
      <c r="L190" s="154" t="s">
        <v>10603</v>
      </c>
      <c r="M190" s="155">
        <v>45871.487500000003</v>
      </c>
      <c r="N190" s="155">
        <v>45873.662499999999</v>
      </c>
      <c r="O190" s="91"/>
      <c r="P190" s="154" t="s">
        <v>10063</v>
      </c>
      <c r="Q190" s="154" t="s">
        <v>10063</v>
      </c>
      <c r="R190" s="154" t="s">
        <v>2973</v>
      </c>
      <c r="S190" s="154" t="s">
        <v>2973</v>
      </c>
      <c r="T190" s="154" t="s">
        <v>8052</v>
      </c>
      <c r="U190" s="154" t="s">
        <v>9429</v>
      </c>
      <c r="V190" s="154" t="s">
        <v>10604</v>
      </c>
      <c r="W190" s="154" t="s">
        <v>2967</v>
      </c>
      <c r="X190" s="10"/>
      <c r="Y190" s="154" t="s">
        <v>25</v>
      </c>
      <c r="Z190" s="154" t="str">
        <f>VLOOKUP(D190,TIPOLOGIA!A:F,5,0)</f>
        <v>TERRESTRE</v>
      </c>
      <c r="AA190" s="154" t="s">
        <v>887</v>
      </c>
      <c r="AB190" s="46">
        <v>1</v>
      </c>
      <c r="AC190" s="87">
        <f>IF(W190="SOPORTE_TELEFÓNICO",'BASE LIQUIDACION REDEBAN 2025'!$B$19,IF(AND(W190="VISITA_TÉCNICA",Y190="TIPO II"),'BASE LIQUIDACION REDEBAN 2025'!$B$18,'BASE LIQUIDACION REDEBAN 2025'!$B$17))</f>
        <v>35779.500569199998</v>
      </c>
      <c r="AD190" s="87">
        <v>0</v>
      </c>
      <c r="AE190" s="87">
        <f t="shared" si="2"/>
        <v>35779.500569199998</v>
      </c>
    </row>
    <row r="191" spans="1:31" s="105" customFormat="1" ht="13.15">
      <c r="A191" s="154" t="s">
        <v>72</v>
      </c>
      <c r="B191" s="154" t="str">
        <f>VLOOKUP(A191,'CENTRO DE COSTOS'!A:D,4,FALSE)</f>
        <v>MIGUEL JULIÁN HERNÁNDEZ GUARÍN</v>
      </c>
      <c r="C191" s="154" t="str">
        <f>VLOOKUP(A191,'CENTRO DE COSTOS'!A:D,2,FALSE)</f>
        <v>0004-0008</v>
      </c>
      <c r="D191" s="154">
        <v>54385</v>
      </c>
      <c r="E191" s="154">
        <v>2545948</v>
      </c>
      <c r="F191" s="154">
        <v>74218</v>
      </c>
      <c r="G191" s="154" t="s">
        <v>8049</v>
      </c>
      <c r="H191" s="154" t="s">
        <v>317</v>
      </c>
      <c r="I191" s="154" t="s">
        <v>10605</v>
      </c>
      <c r="J191" s="154" t="s">
        <v>10606</v>
      </c>
      <c r="K191" s="154" t="s">
        <v>159</v>
      </c>
      <c r="L191" s="154" t="s">
        <v>10607</v>
      </c>
      <c r="M191" s="155">
        <v>45873.370138888888</v>
      </c>
      <c r="N191" s="155">
        <v>45873.663194444445</v>
      </c>
      <c r="O191" s="91"/>
      <c r="P191" s="154" t="s">
        <v>10063</v>
      </c>
      <c r="Q191" s="154" t="s">
        <v>10063</v>
      </c>
      <c r="R191" s="154" t="s">
        <v>200</v>
      </c>
      <c r="S191" s="154" t="s">
        <v>739</v>
      </c>
      <c r="T191" s="154" t="s">
        <v>8052</v>
      </c>
      <c r="U191" s="154" t="s">
        <v>9429</v>
      </c>
      <c r="V191" s="154" t="s">
        <v>10608</v>
      </c>
      <c r="W191" s="154" t="s">
        <v>10144</v>
      </c>
      <c r="X191" s="10"/>
      <c r="Y191" s="154" t="s">
        <v>30</v>
      </c>
      <c r="Z191" s="154" t="str">
        <f>VLOOKUP(D191,TIPOLOGIA!A:F,5,0)</f>
        <v>TERRESTRE</v>
      </c>
      <c r="AA191" s="154" t="s">
        <v>950</v>
      </c>
      <c r="AB191" s="46">
        <v>0</v>
      </c>
      <c r="AC191" s="87">
        <f>IF(W191="SOPORTE_TELEFÓNICO",'BASE LIQUIDACION REDEBAN 2025'!$B$19,IF(AND(W191="VISITA_TÉCNICA",Y191="TIPO II"),'BASE LIQUIDACION REDEBAN 2025'!$B$18,'BASE LIQUIDACION REDEBAN 2025'!$B$17))</f>
        <v>35779.500569199998</v>
      </c>
      <c r="AD191" s="87">
        <v>0</v>
      </c>
      <c r="AE191" s="87">
        <f t="shared" si="2"/>
        <v>35779.500569199998</v>
      </c>
    </row>
    <row r="192" spans="1:31" s="105" customFormat="1" ht="13.15">
      <c r="A192" s="154" t="s">
        <v>60</v>
      </c>
      <c r="B192" s="154" t="str">
        <f>VLOOKUP(A192,'CENTRO DE COSTOS'!A:D,4,FALSE)</f>
        <v>JUAN SEBASTIÁN RÍOS CASTRILLÓN</v>
      </c>
      <c r="C192" s="154" t="str">
        <f>VLOOKUP(A192,'CENTRO DE COSTOS'!A:D,2,FALSE)</f>
        <v>0004-0005</v>
      </c>
      <c r="D192" s="154">
        <v>5490</v>
      </c>
      <c r="E192" s="154">
        <v>2507904</v>
      </c>
      <c r="F192" s="154">
        <v>69538</v>
      </c>
      <c r="G192" s="154" t="s">
        <v>8049</v>
      </c>
      <c r="H192" s="154" t="s">
        <v>197</v>
      </c>
      <c r="I192" s="154" t="s">
        <v>631</v>
      </c>
      <c r="J192" s="154" t="s">
        <v>10609</v>
      </c>
      <c r="K192" s="154" t="s">
        <v>159</v>
      </c>
      <c r="L192" s="154" t="s">
        <v>10610</v>
      </c>
      <c r="M192" s="155">
        <v>45864.431944444441</v>
      </c>
      <c r="N192" s="155">
        <v>45873.663888888892</v>
      </c>
      <c r="O192" s="91"/>
      <c r="P192" s="154" t="s">
        <v>10063</v>
      </c>
      <c r="Q192" s="154" t="s">
        <v>10063</v>
      </c>
      <c r="R192" s="154" t="s">
        <v>2973</v>
      </c>
      <c r="S192" s="154" t="s">
        <v>2973</v>
      </c>
      <c r="T192" s="154" t="s">
        <v>8052</v>
      </c>
      <c r="U192" s="154" t="s">
        <v>9429</v>
      </c>
      <c r="V192" s="154" t="s">
        <v>10611</v>
      </c>
      <c r="W192" s="154" t="s">
        <v>10144</v>
      </c>
      <c r="X192" s="10"/>
      <c r="Y192" s="154" t="s">
        <v>28</v>
      </c>
      <c r="Z192" s="154" t="str">
        <f>VLOOKUP(D192,TIPOLOGIA!A:F,5,0)</f>
        <v>TERRESTRE</v>
      </c>
      <c r="AA192" s="154" t="s">
        <v>636</v>
      </c>
      <c r="AB192" s="46">
        <v>0</v>
      </c>
      <c r="AC192" s="87">
        <f>IF(W192="SOPORTE_TELEFÓNICO",'BASE LIQUIDACION REDEBAN 2025'!$B$19,IF(AND(W192="VISITA_TÉCNICA",Y192="TIPO II"),'BASE LIQUIDACION REDEBAN 2025'!$B$18,'BASE LIQUIDACION REDEBAN 2025'!$B$17))</f>
        <v>35779.500569199998</v>
      </c>
      <c r="AD192" s="87">
        <v>0</v>
      </c>
      <c r="AE192" s="87">
        <f t="shared" si="2"/>
        <v>35779.500569199998</v>
      </c>
    </row>
    <row r="193" spans="1:31" s="105" customFormat="1" ht="13.15">
      <c r="A193" s="154" t="s">
        <v>76</v>
      </c>
      <c r="B193" s="154" t="str">
        <f>VLOOKUP(A193,'CENTRO DE COSTOS'!A:D,4,FALSE)</f>
        <v>DIEGO FERNANDO HENAO CARDONA</v>
      </c>
      <c r="C193" s="154" t="str">
        <f>VLOOKUP(A193,'CENTRO DE COSTOS'!A:D,2,FALSE)</f>
        <v>0004-0003</v>
      </c>
      <c r="D193" s="154">
        <v>76001</v>
      </c>
      <c r="E193" s="154">
        <v>2543747</v>
      </c>
      <c r="F193" s="154">
        <v>78601</v>
      </c>
      <c r="G193" s="154" t="s">
        <v>8049</v>
      </c>
      <c r="H193" s="154" t="s">
        <v>227</v>
      </c>
      <c r="I193" s="154" t="s">
        <v>76</v>
      </c>
      <c r="J193" s="154" t="s">
        <v>10612</v>
      </c>
      <c r="K193" s="154" t="s">
        <v>159</v>
      </c>
      <c r="L193" s="154" t="s">
        <v>10613</v>
      </c>
      <c r="M193" s="155">
        <v>45873.333333333336</v>
      </c>
      <c r="N193" s="155">
        <v>45873.664583333331</v>
      </c>
      <c r="O193" s="91"/>
      <c r="P193" s="154" t="s">
        <v>10063</v>
      </c>
      <c r="Q193" s="154" t="s">
        <v>10063</v>
      </c>
      <c r="R193" s="154" t="s">
        <v>2973</v>
      </c>
      <c r="S193" s="154" t="s">
        <v>2973</v>
      </c>
      <c r="T193" s="154" t="s">
        <v>8052</v>
      </c>
      <c r="U193" s="154" t="s">
        <v>9429</v>
      </c>
      <c r="V193" s="154" t="s">
        <v>10502</v>
      </c>
      <c r="W193" s="154" t="s">
        <v>2967</v>
      </c>
      <c r="X193" s="10"/>
      <c r="Y193" s="154" t="s">
        <v>25</v>
      </c>
      <c r="Z193" s="154" t="str">
        <f>VLOOKUP(D193,TIPOLOGIA!A:F,5,0)</f>
        <v>TERRESTRE</v>
      </c>
      <c r="AA193" s="154" t="s">
        <v>264</v>
      </c>
      <c r="AB193" s="46">
        <v>1</v>
      </c>
      <c r="AC193" s="87">
        <f>IF(W193="SOPORTE_TELEFÓNICO",'BASE LIQUIDACION REDEBAN 2025'!$B$19,IF(AND(W193="VISITA_TÉCNICA",Y193="TIPO II"),'BASE LIQUIDACION REDEBAN 2025'!$B$18,'BASE LIQUIDACION REDEBAN 2025'!$B$17))</f>
        <v>35779.500569199998</v>
      </c>
      <c r="AD193" s="87">
        <v>0</v>
      </c>
      <c r="AE193" s="87">
        <f t="shared" si="2"/>
        <v>35779.500569199998</v>
      </c>
    </row>
    <row r="194" spans="1:31" s="105" customFormat="1" ht="13.15">
      <c r="A194" s="154" t="s">
        <v>94</v>
      </c>
      <c r="B194" s="154" t="str">
        <f>VLOOKUP(A194,'CENTRO DE COSTOS'!A:D,4,FALSE)</f>
        <v>DIEGO FERNANDO HENAO CARDONA</v>
      </c>
      <c r="C194" s="154" t="str">
        <f>VLOOKUP(A194,'CENTRO DE COSTOS'!A:D,2,FALSE)</f>
        <v>0004-0002</v>
      </c>
      <c r="D194" s="154">
        <v>66170</v>
      </c>
      <c r="E194" s="154">
        <v>2546816</v>
      </c>
      <c r="F194" s="154">
        <v>47883</v>
      </c>
      <c r="G194" s="154" t="s">
        <v>8049</v>
      </c>
      <c r="H194" s="154" t="s">
        <v>606</v>
      </c>
      <c r="I194" s="154" t="s">
        <v>815</v>
      </c>
      <c r="J194" s="154" t="s">
        <v>10614</v>
      </c>
      <c r="K194" s="154" t="s">
        <v>159</v>
      </c>
      <c r="L194" s="154" t="s">
        <v>10615</v>
      </c>
      <c r="M194" s="155">
        <v>45873.4</v>
      </c>
      <c r="N194" s="155">
        <v>45873.666666666664</v>
      </c>
      <c r="O194" s="91"/>
      <c r="P194" s="154" t="s">
        <v>10063</v>
      </c>
      <c r="Q194" s="154" t="s">
        <v>10063</v>
      </c>
      <c r="R194" s="154" t="s">
        <v>200</v>
      </c>
      <c r="S194" s="154" t="s">
        <v>201</v>
      </c>
      <c r="T194" s="154" t="s">
        <v>8052</v>
      </c>
      <c r="U194" s="154" t="s">
        <v>9429</v>
      </c>
      <c r="V194" s="154" t="s">
        <v>10616</v>
      </c>
      <c r="W194" s="154" t="s">
        <v>2967</v>
      </c>
      <c r="X194" s="10"/>
      <c r="Y194" s="154" t="s">
        <v>25</v>
      </c>
      <c r="Z194" s="154" t="str">
        <f>VLOOKUP(D194,TIPOLOGIA!A:F,5,0)</f>
        <v>TERRESTRE</v>
      </c>
      <c r="AA194" s="154" t="s">
        <v>544</v>
      </c>
      <c r="AB194" s="46">
        <v>1</v>
      </c>
      <c r="AC194" s="87">
        <f>IF(W194="SOPORTE_TELEFÓNICO",'BASE LIQUIDACION REDEBAN 2025'!$B$19,IF(AND(W194="VISITA_TÉCNICA",Y194="TIPO II"),'BASE LIQUIDACION REDEBAN 2025'!$B$18,'BASE LIQUIDACION REDEBAN 2025'!$B$17))</f>
        <v>35779.500569199998</v>
      </c>
      <c r="AD194" s="87">
        <v>0</v>
      </c>
      <c r="AE194" s="87">
        <f t="shared" si="2"/>
        <v>35779.500569199998</v>
      </c>
    </row>
    <row r="195" spans="1:31" s="105" customFormat="1" ht="13.15">
      <c r="A195" s="154" t="s">
        <v>64</v>
      </c>
      <c r="B195" s="154" t="str">
        <f>VLOOKUP(A195,'CENTRO DE COSTOS'!A:D,4,FALSE)</f>
        <v>JOSE MAURICIO HERNANDEZ ROJAS</v>
      </c>
      <c r="C195" s="154" t="str">
        <f>VLOOKUP(A195,'CENTRO DE COSTOS'!A:D,2,FALSE)</f>
        <v>0004-0001</v>
      </c>
      <c r="D195" s="154">
        <v>88001</v>
      </c>
      <c r="E195" s="154">
        <v>2543905</v>
      </c>
      <c r="F195" s="154">
        <v>65080</v>
      </c>
      <c r="G195" s="154" t="s">
        <v>8049</v>
      </c>
      <c r="H195" s="154" t="s">
        <v>10617</v>
      </c>
      <c r="I195" s="154" t="s">
        <v>10618</v>
      </c>
      <c r="J195" s="154" t="s">
        <v>10619</v>
      </c>
      <c r="K195" s="154" t="s">
        <v>159</v>
      </c>
      <c r="L195" s="154" t="s">
        <v>10620</v>
      </c>
      <c r="M195" s="155">
        <v>45873.333333333336</v>
      </c>
      <c r="N195" s="155">
        <v>45873.670138888891</v>
      </c>
      <c r="O195" s="91"/>
      <c r="P195" s="154" t="s">
        <v>10063</v>
      </c>
      <c r="Q195" s="154" t="s">
        <v>10063</v>
      </c>
      <c r="R195" s="154" t="s">
        <v>2973</v>
      </c>
      <c r="S195" s="154" t="s">
        <v>2973</v>
      </c>
      <c r="T195" s="154" t="s">
        <v>10621</v>
      </c>
      <c r="U195" s="154" t="s">
        <v>10622</v>
      </c>
      <c r="V195" s="154" t="s">
        <v>10623</v>
      </c>
      <c r="W195" s="154" t="s">
        <v>3213</v>
      </c>
      <c r="X195" s="10"/>
      <c r="Y195" s="154" t="s">
        <v>180</v>
      </c>
      <c r="Z195" s="154" t="str">
        <f>VLOOKUP(D195,TIPOLOGIA!A:F,5,0)</f>
        <v>AEREO</v>
      </c>
      <c r="AA195" s="154">
        <v>0</v>
      </c>
      <c r="AB195" s="46">
        <v>0</v>
      </c>
      <c r="AC195" s="87">
        <f>IF(W195="SOPORTE_TELEFÓNICO",'BASE LIQUIDACION REDEBAN 2025'!$B$19,IF(AND(W195="VISITA_TÉCNICA",Y195="TIPO II"),'BASE LIQUIDACION REDEBAN 2025'!$B$18,'BASE LIQUIDACION REDEBAN 2025'!$B$17))</f>
        <v>41241.0800752</v>
      </c>
      <c r="AD195" s="87">
        <v>0</v>
      </c>
      <c r="AE195" s="87">
        <f t="shared" ref="AE195:AE258" si="3">IF(W195="VISITA_TÉCNICA",AC195*AB195,AC195)</f>
        <v>41241.0800752</v>
      </c>
    </row>
    <row r="196" spans="1:31" s="105" customFormat="1" ht="13.15">
      <c r="A196" s="154" t="s">
        <v>60</v>
      </c>
      <c r="B196" s="154" t="str">
        <f>VLOOKUP(A196,'CENTRO DE COSTOS'!A:D,4,FALSE)</f>
        <v>JUAN SEBASTIÁN RÍOS CASTRILLÓN</v>
      </c>
      <c r="C196" s="154" t="str">
        <f>VLOOKUP(A196,'CENTRO DE COSTOS'!A:D,2,FALSE)</f>
        <v>0004-0005</v>
      </c>
      <c r="D196" s="154">
        <v>5837</v>
      </c>
      <c r="E196" s="154">
        <v>2535928</v>
      </c>
      <c r="F196" s="154">
        <v>78646</v>
      </c>
      <c r="G196" s="154" t="s">
        <v>8049</v>
      </c>
      <c r="H196" s="154" t="s">
        <v>197</v>
      </c>
      <c r="I196" s="154" t="s">
        <v>785</v>
      </c>
      <c r="J196" s="154" t="s">
        <v>10624</v>
      </c>
      <c r="K196" s="154" t="s">
        <v>159</v>
      </c>
      <c r="L196" s="154" t="s">
        <v>10625</v>
      </c>
      <c r="M196" s="155">
        <v>45869.709027777775</v>
      </c>
      <c r="N196" s="155">
        <v>45873.67291666667</v>
      </c>
      <c r="O196" s="91"/>
      <c r="P196" s="154" t="s">
        <v>10063</v>
      </c>
      <c r="Q196" s="154" t="s">
        <v>10063</v>
      </c>
      <c r="R196" s="154" t="s">
        <v>200</v>
      </c>
      <c r="S196" s="154" t="s">
        <v>201</v>
      </c>
      <c r="T196" s="154" t="s">
        <v>8052</v>
      </c>
      <c r="U196" s="154" t="s">
        <v>9429</v>
      </c>
      <c r="V196" s="154" t="s">
        <v>10626</v>
      </c>
      <c r="W196" s="154" t="s">
        <v>10144</v>
      </c>
      <c r="X196" s="10"/>
      <c r="Y196" s="154" t="s">
        <v>28</v>
      </c>
      <c r="Z196" s="154" t="str">
        <f>VLOOKUP(D196,TIPOLOGIA!A:F,5,0)</f>
        <v>TERRESTRE</v>
      </c>
      <c r="AA196" s="154" t="s">
        <v>636</v>
      </c>
      <c r="AB196" s="46">
        <v>0</v>
      </c>
      <c r="AC196" s="87">
        <f>IF(W196="SOPORTE_TELEFÓNICO",'BASE LIQUIDACION REDEBAN 2025'!$B$19,IF(AND(W196="VISITA_TÉCNICA",Y196="TIPO II"),'BASE LIQUIDACION REDEBAN 2025'!$B$18,'BASE LIQUIDACION REDEBAN 2025'!$B$17))</f>
        <v>35779.500569199998</v>
      </c>
      <c r="AD196" s="87">
        <v>0</v>
      </c>
      <c r="AE196" s="87">
        <f t="shared" si="3"/>
        <v>35779.500569199998</v>
      </c>
    </row>
    <row r="197" spans="1:31" s="105" customFormat="1" ht="13.15">
      <c r="A197" s="154" t="s">
        <v>76</v>
      </c>
      <c r="B197" s="154" t="str">
        <f>VLOOKUP(A197,'CENTRO DE COSTOS'!A:D,4,FALSE)</f>
        <v>DIEGO FERNANDO HENAO CARDONA</v>
      </c>
      <c r="C197" s="154" t="str">
        <f>VLOOKUP(A197,'CENTRO DE COSTOS'!A:D,2,FALSE)</f>
        <v>0004-0003</v>
      </c>
      <c r="D197" s="154">
        <v>19130</v>
      </c>
      <c r="E197" s="154">
        <v>2539640</v>
      </c>
      <c r="F197" s="154">
        <v>63978</v>
      </c>
      <c r="G197" s="154" t="s">
        <v>8049</v>
      </c>
      <c r="H197" s="154" t="s">
        <v>258</v>
      </c>
      <c r="I197" s="154" t="s">
        <v>10627</v>
      </c>
      <c r="J197" s="154" t="s">
        <v>10628</v>
      </c>
      <c r="K197" s="154" t="s">
        <v>159</v>
      </c>
      <c r="L197" s="154" t="s">
        <v>10629</v>
      </c>
      <c r="M197" s="155">
        <v>45870.478472222225</v>
      </c>
      <c r="N197" s="155">
        <v>45873.682638888888</v>
      </c>
      <c r="O197" s="91"/>
      <c r="P197" s="154" t="s">
        <v>10063</v>
      </c>
      <c r="Q197" s="154" t="s">
        <v>10063</v>
      </c>
      <c r="R197" s="154" t="s">
        <v>2973</v>
      </c>
      <c r="S197" s="154" t="s">
        <v>2973</v>
      </c>
      <c r="T197" s="154" t="s">
        <v>8052</v>
      </c>
      <c r="U197" s="154" t="s">
        <v>9429</v>
      </c>
      <c r="V197" s="154" t="s">
        <v>10630</v>
      </c>
      <c r="W197" s="154" t="s">
        <v>2967</v>
      </c>
      <c r="X197" s="10"/>
      <c r="Y197" s="154" t="s">
        <v>30</v>
      </c>
      <c r="Z197" s="154" t="str">
        <f>VLOOKUP(D197,TIPOLOGIA!A:F,5,0)</f>
        <v>TERRESTRE</v>
      </c>
      <c r="AA197" s="154" t="s">
        <v>330</v>
      </c>
      <c r="AB197" s="46">
        <v>1</v>
      </c>
      <c r="AC197" s="87">
        <f>IF(W197="SOPORTE_TELEFÓNICO",'BASE LIQUIDACION REDEBAN 2025'!$B$19,IF(AND(W197="VISITA_TÉCNICA",Y197="TIPO II"),'BASE LIQUIDACION REDEBAN 2025'!$B$18,'BASE LIQUIDACION REDEBAN 2025'!$B$17))</f>
        <v>35779.500569199998</v>
      </c>
      <c r="AD197" s="87">
        <v>0</v>
      </c>
      <c r="AE197" s="87">
        <f t="shared" si="3"/>
        <v>35779.500569199998</v>
      </c>
    </row>
    <row r="198" spans="1:31" s="105" customFormat="1" ht="13.15">
      <c r="A198" s="154" t="s">
        <v>72</v>
      </c>
      <c r="B198" s="154" t="str">
        <f>VLOOKUP(A198,'CENTRO DE COSTOS'!A:D,4,FALSE)</f>
        <v>MIGUEL JULIÁN HERNÁNDEZ GUARÍN</v>
      </c>
      <c r="C198" s="154" t="str">
        <f>VLOOKUP(A198,'CENTRO DE COSTOS'!A:D,2,FALSE)</f>
        <v>0004-0008</v>
      </c>
      <c r="D198" s="154">
        <v>68001</v>
      </c>
      <c r="E198" s="154">
        <v>2545089</v>
      </c>
      <c r="F198" s="154">
        <v>46626</v>
      </c>
      <c r="G198" s="154" t="s">
        <v>8049</v>
      </c>
      <c r="H198" s="154" t="s">
        <v>820</v>
      </c>
      <c r="I198" s="154" t="s">
        <v>72</v>
      </c>
      <c r="J198" s="154" t="s">
        <v>10631</v>
      </c>
      <c r="K198" s="154" t="s">
        <v>159</v>
      </c>
      <c r="L198" s="154" t="s">
        <v>10632</v>
      </c>
      <c r="M198" s="155">
        <v>45873.333333333336</v>
      </c>
      <c r="N198" s="155">
        <v>45873.694444444445</v>
      </c>
      <c r="O198" s="91"/>
      <c r="P198" s="154" t="s">
        <v>10063</v>
      </c>
      <c r="Q198" s="154" t="s">
        <v>10063</v>
      </c>
      <c r="R198" s="154" t="s">
        <v>200</v>
      </c>
      <c r="S198" s="154" t="s">
        <v>739</v>
      </c>
      <c r="T198" s="154" t="s">
        <v>8052</v>
      </c>
      <c r="U198" s="154" t="s">
        <v>9429</v>
      </c>
      <c r="V198" s="154" t="s">
        <v>10633</v>
      </c>
      <c r="W198" s="154" t="s">
        <v>2967</v>
      </c>
      <c r="X198" s="10"/>
      <c r="Y198" s="154" t="s">
        <v>25</v>
      </c>
      <c r="Z198" s="154" t="str">
        <f>VLOOKUP(D198,TIPOLOGIA!A:F,5,0)</f>
        <v>TERRESTRE</v>
      </c>
      <c r="AA198" s="154" t="s">
        <v>323</v>
      </c>
      <c r="AB198" s="46">
        <v>1</v>
      </c>
      <c r="AC198" s="87">
        <f>IF(W198="SOPORTE_TELEFÓNICO",'BASE LIQUIDACION REDEBAN 2025'!$B$19,IF(AND(W198="VISITA_TÉCNICA",Y198="TIPO II"),'BASE LIQUIDACION REDEBAN 2025'!$B$18,'BASE LIQUIDACION REDEBAN 2025'!$B$17))</f>
        <v>35779.500569199998</v>
      </c>
      <c r="AD198" s="87">
        <v>0</v>
      </c>
      <c r="AE198" s="87">
        <f t="shared" si="3"/>
        <v>35779.500569199998</v>
      </c>
    </row>
    <row r="199" spans="1:31" s="105" customFormat="1" ht="13.15">
      <c r="A199" s="154" t="s">
        <v>60</v>
      </c>
      <c r="B199" s="154" t="str">
        <f>VLOOKUP(A199,'CENTRO DE COSTOS'!A:D,4,FALSE)</f>
        <v>JUAN SEBASTIÁN RÍOS CASTRILLÓN</v>
      </c>
      <c r="C199" s="154" t="str">
        <f>VLOOKUP(A199,'CENTRO DE COSTOS'!A:D,2,FALSE)</f>
        <v>0004-0005</v>
      </c>
      <c r="D199" s="154">
        <v>5837</v>
      </c>
      <c r="E199" s="154">
        <v>2540214</v>
      </c>
      <c r="F199" s="154">
        <v>42486</v>
      </c>
      <c r="G199" s="154" t="s">
        <v>8049</v>
      </c>
      <c r="H199" s="154" t="s">
        <v>197</v>
      </c>
      <c r="I199" s="154" t="s">
        <v>785</v>
      </c>
      <c r="J199" s="154" t="s">
        <v>10634</v>
      </c>
      <c r="K199" s="154" t="s">
        <v>159</v>
      </c>
      <c r="L199" s="154" t="s">
        <v>10635</v>
      </c>
      <c r="M199" s="155">
        <v>45870.51458333333</v>
      </c>
      <c r="N199" s="155">
        <v>45873.70416666667</v>
      </c>
      <c r="O199" s="91"/>
      <c r="P199" s="154" t="s">
        <v>10063</v>
      </c>
      <c r="Q199" s="154" t="s">
        <v>10063</v>
      </c>
      <c r="R199" s="154" t="s">
        <v>200</v>
      </c>
      <c r="S199" s="154" t="s">
        <v>739</v>
      </c>
      <c r="T199" s="154" t="s">
        <v>8052</v>
      </c>
      <c r="U199" s="154" t="s">
        <v>9429</v>
      </c>
      <c r="V199" s="154" t="s">
        <v>10636</v>
      </c>
      <c r="W199" s="154" t="s">
        <v>10144</v>
      </c>
      <c r="X199" s="10"/>
      <c r="Y199" s="154" t="s">
        <v>28</v>
      </c>
      <c r="Z199" s="154" t="str">
        <f>VLOOKUP(D199,TIPOLOGIA!A:F,5,0)</f>
        <v>TERRESTRE</v>
      </c>
      <c r="AA199" s="154" t="s">
        <v>636</v>
      </c>
      <c r="AB199" s="46">
        <v>0</v>
      </c>
      <c r="AC199" s="87">
        <f>IF(W199="SOPORTE_TELEFÓNICO",'BASE LIQUIDACION REDEBAN 2025'!$B$19,IF(AND(W199="VISITA_TÉCNICA",Y199="TIPO II"),'BASE LIQUIDACION REDEBAN 2025'!$B$18,'BASE LIQUIDACION REDEBAN 2025'!$B$17))</f>
        <v>35779.500569199998</v>
      </c>
      <c r="AD199" s="87">
        <v>0</v>
      </c>
      <c r="AE199" s="87">
        <f t="shared" si="3"/>
        <v>35779.500569199998</v>
      </c>
    </row>
    <row r="200" spans="1:31" s="105" customFormat="1" ht="13.15">
      <c r="A200" s="154" t="s">
        <v>92</v>
      </c>
      <c r="B200" s="154" t="str">
        <f>VLOOKUP(A200,'CENTRO DE COSTOS'!A:D,4,FALSE)</f>
        <v>KEVIN ALEXIS CORZO BUSTOS</v>
      </c>
      <c r="C200" s="154" t="str">
        <f>VLOOKUP(A200,'CENTRO DE COSTOS'!A:D,2,FALSE)</f>
        <v>0004-0007</v>
      </c>
      <c r="D200" s="154">
        <v>18256</v>
      </c>
      <c r="E200" s="154">
        <v>2519575</v>
      </c>
      <c r="F200" s="154">
        <v>35587</v>
      </c>
      <c r="G200" s="154" t="s">
        <v>8049</v>
      </c>
      <c r="H200" s="154" t="s">
        <v>157</v>
      </c>
      <c r="I200" s="154" t="s">
        <v>2886</v>
      </c>
      <c r="J200" s="154" t="s">
        <v>10637</v>
      </c>
      <c r="K200" s="154" t="s">
        <v>159</v>
      </c>
      <c r="L200" s="154" t="s">
        <v>10638</v>
      </c>
      <c r="M200" s="155">
        <v>45867.436805555553</v>
      </c>
      <c r="N200" s="155">
        <v>45874.385416666664</v>
      </c>
      <c r="O200" s="91"/>
      <c r="P200" s="154" t="s">
        <v>10063</v>
      </c>
      <c r="Q200" s="154" t="s">
        <v>10063</v>
      </c>
      <c r="R200" s="154" t="s">
        <v>200</v>
      </c>
      <c r="S200" s="154" t="s">
        <v>201</v>
      </c>
      <c r="T200" s="154" t="s">
        <v>8052</v>
      </c>
      <c r="U200" s="154" t="s">
        <v>9429</v>
      </c>
      <c r="V200" s="154" t="s">
        <v>10639</v>
      </c>
      <c r="W200" s="154" t="s">
        <v>10144</v>
      </c>
      <c r="X200" s="10"/>
      <c r="Y200" s="154" t="s">
        <v>32</v>
      </c>
      <c r="Z200" s="154" t="str">
        <f>VLOOKUP(D200,TIPOLOGIA!A:F,5,0)</f>
        <v>TERRESTRE</v>
      </c>
      <c r="AA200" s="154">
        <v>0</v>
      </c>
      <c r="AB200" s="46">
        <v>0</v>
      </c>
      <c r="AC200" s="87">
        <f>IF(W200="SOPORTE_TELEFÓNICO",'BASE LIQUIDACION REDEBAN 2025'!$B$19,IF(AND(W200="VISITA_TÉCNICA",Y200="TIPO II"),'BASE LIQUIDACION REDEBAN 2025'!$B$18,'BASE LIQUIDACION REDEBAN 2025'!$B$17))</f>
        <v>35779.500569199998</v>
      </c>
      <c r="AD200" s="87">
        <v>0</v>
      </c>
      <c r="AE200" s="87">
        <f t="shared" si="3"/>
        <v>35779.500569199998</v>
      </c>
    </row>
    <row r="201" spans="1:31" s="105" customFormat="1" ht="13.15">
      <c r="A201" s="154" t="s">
        <v>86</v>
      </c>
      <c r="B201" s="154" t="str">
        <f>VLOOKUP(A201,'CENTRO DE COSTOS'!A:D,4,FALSE)</f>
        <v>KEVIN ALEXIS CORZO BUSTOS</v>
      </c>
      <c r="C201" s="154" t="str">
        <f>VLOOKUP(A201,'CENTRO DE COSTOS'!A:D,2,FALSE)</f>
        <v>0004-0007</v>
      </c>
      <c r="D201" s="154">
        <v>73678</v>
      </c>
      <c r="E201" s="154">
        <v>2519818</v>
      </c>
      <c r="F201" s="154">
        <v>78021</v>
      </c>
      <c r="G201" s="154" t="s">
        <v>8049</v>
      </c>
      <c r="H201" s="154" t="s">
        <v>703</v>
      </c>
      <c r="I201" s="154" t="s">
        <v>9236</v>
      </c>
      <c r="J201" s="154" t="s">
        <v>10640</v>
      </c>
      <c r="K201" s="154" t="s">
        <v>159</v>
      </c>
      <c r="L201" s="154" t="s">
        <v>10641</v>
      </c>
      <c r="M201" s="155">
        <v>45867.445138888892</v>
      </c>
      <c r="N201" s="155">
        <v>45874.38958333333</v>
      </c>
      <c r="O201" s="91"/>
      <c r="P201" s="154" t="s">
        <v>10063</v>
      </c>
      <c r="Q201" s="154" t="s">
        <v>10063</v>
      </c>
      <c r="R201" s="154" t="s">
        <v>2973</v>
      </c>
      <c r="S201" s="154" t="s">
        <v>2973</v>
      </c>
      <c r="T201" s="154" t="s">
        <v>8052</v>
      </c>
      <c r="U201" s="154" t="s">
        <v>9429</v>
      </c>
      <c r="V201" s="154" t="s">
        <v>10642</v>
      </c>
      <c r="W201" s="154" t="s">
        <v>10144</v>
      </c>
      <c r="X201" s="10"/>
      <c r="Y201" s="154" t="s">
        <v>28</v>
      </c>
      <c r="Z201" s="154" t="str">
        <f>VLOOKUP(D201,TIPOLOGIA!A:F,5,0)</f>
        <v>TERRESTRE</v>
      </c>
      <c r="AA201" s="154" t="s">
        <v>708</v>
      </c>
      <c r="AB201" s="46">
        <v>0</v>
      </c>
      <c r="AC201" s="87">
        <f>IF(W201="SOPORTE_TELEFÓNICO",'BASE LIQUIDACION REDEBAN 2025'!$B$19,IF(AND(W201="VISITA_TÉCNICA",Y201="TIPO II"),'BASE LIQUIDACION REDEBAN 2025'!$B$18,'BASE LIQUIDACION REDEBAN 2025'!$B$17))</f>
        <v>35779.500569199998</v>
      </c>
      <c r="AD201" s="87">
        <v>0</v>
      </c>
      <c r="AE201" s="87">
        <f t="shared" si="3"/>
        <v>35779.500569199998</v>
      </c>
    </row>
    <row r="202" spans="1:31" s="105" customFormat="1" ht="13.15">
      <c r="A202" s="154" t="s">
        <v>92</v>
      </c>
      <c r="B202" s="154" t="str">
        <f>VLOOKUP(A202,'CENTRO DE COSTOS'!A:D,4,FALSE)</f>
        <v>KEVIN ALEXIS CORZO BUSTOS</v>
      </c>
      <c r="C202" s="154" t="str">
        <f>VLOOKUP(A202,'CENTRO DE COSTOS'!A:D,2,FALSE)</f>
        <v>0004-0007</v>
      </c>
      <c r="D202" s="154">
        <v>18256</v>
      </c>
      <c r="E202" s="154">
        <v>2519913</v>
      </c>
      <c r="F202" s="154">
        <v>64651</v>
      </c>
      <c r="G202" s="154" t="s">
        <v>8049</v>
      </c>
      <c r="H202" s="154" t="s">
        <v>157</v>
      </c>
      <c r="I202" s="154" t="s">
        <v>2886</v>
      </c>
      <c r="J202" s="154" t="s">
        <v>10624</v>
      </c>
      <c r="K202" s="154" t="s">
        <v>159</v>
      </c>
      <c r="L202" s="154" t="s">
        <v>10643</v>
      </c>
      <c r="M202" s="155">
        <v>45867.45208333333</v>
      </c>
      <c r="N202" s="155">
        <v>45874.395833333336</v>
      </c>
      <c r="O202" s="91"/>
      <c r="P202" s="154" t="s">
        <v>10063</v>
      </c>
      <c r="Q202" s="154" t="s">
        <v>10063</v>
      </c>
      <c r="R202" s="154" t="s">
        <v>200</v>
      </c>
      <c r="S202" s="154" t="s">
        <v>201</v>
      </c>
      <c r="T202" s="154" t="s">
        <v>8052</v>
      </c>
      <c r="U202" s="154" t="s">
        <v>9429</v>
      </c>
      <c r="V202" s="154" t="s">
        <v>10644</v>
      </c>
      <c r="W202" s="154" t="s">
        <v>10144</v>
      </c>
      <c r="X202" s="10"/>
      <c r="Y202" s="154" t="s">
        <v>32</v>
      </c>
      <c r="Z202" s="154" t="str">
        <f>VLOOKUP(D202,TIPOLOGIA!A:F,5,0)</f>
        <v>TERRESTRE</v>
      </c>
      <c r="AA202" s="154">
        <v>0</v>
      </c>
      <c r="AB202" s="46">
        <v>0</v>
      </c>
      <c r="AC202" s="87">
        <f>IF(W202="SOPORTE_TELEFÓNICO",'BASE LIQUIDACION REDEBAN 2025'!$B$19,IF(AND(W202="VISITA_TÉCNICA",Y202="TIPO II"),'BASE LIQUIDACION REDEBAN 2025'!$B$18,'BASE LIQUIDACION REDEBAN 2025'!$B$17))</f>
        <v>35779.500569199998</v>
      </c>
      <c r="AD202" s="87">
        <v>0</v>
      </c>
      <c r="AE202" s="87">
        <f t="shared" si="3"/>
        <v>35779.500569199998</v>
      </c>
    </row>
    <row r="203" spans="1:31" s="105" customFormat="1" ht="13.15">
      <c r="A203" s="154" t="s">
        <v>72</v>
      </c>
      <c r="B203" s="154" t="str">
        <f>VLOOKUP(A203,'CENTRO DE COSTOS'!A:D,4,FALSE)</f>
        <v>MIGUEL JULIÁN HERNÁNDEZ GUARÍN</v>
      </c>
      <c r="C203" s="154" t="str">
        <f>VLOOKUP(A203,'CENTRO DE COSTOS'!A:D,2,FALSE)</f>
        <v>0004-0008</v>
      </c>
      <c r="D203" s="154">
        <v>5893</v>
      </c>
      <c r="E203" s="154">
        <v>2520080</v>
      </c>
      <c r="F203" s="154">
        <v>10306</v>
      </c>
      <c r="G203" s="154" t="s">
        <v>8049</v>
      </c>
      <c r="H203" s="154" t="s">
        <v>197</v>
      </c>
      <c r="I203" s="154" t="s">
        <v>5655</v>
      </c>
      <c r="J203" s="154" t="s">
        <v>5656</v>
      </c>
      <c r="K203" s="154" t="s">
        <v>159</v>
      </c>
      <c r="L203" s="154" t="s">
        <v>10645</v>
      </c>
      <c r="M203" s="155">
        <v>45867.462500000001</v>
      </c>
      <c r="N203" s="155">
        <v>45874.404166666667</v>
      </c>
      <c r="O203" s="91"/>
      <c r="P203" s="154" t="s">
        <v>10063</v>
      </c>
      <c r="Q203" s="154" t="s">
        <v>10063</v>
      </c>
      <c r="R203" s="154" t="s">
        <v>2973</v>
      </c>
      <c r="S203" s="154" t="s">
        <v>2973</v>
      </c>
      <c r="T203" s="154" t="s">
        <v>8052</v>
      </c>
      <c r="U203" s="154" t="s">
        <v>9429</v>
      </c>
      <c r="V203" s="154" t="s">
        <v>10646</v>
      </c>
      <c r="W203" s="154" t="s">
        <v>10144</v>
      </c>
      <c r="X203" s="10"/>
      <c r="Y203" s="154" t="s">
        <v>32</v>
      </c>
      <c r="Z203" s="154" t="str">
        <f>VLOOKUP(D203,TIPOLOGIA!A:F,5,0)</f>
        <v>TERRESTRE</v>
      </c>
      <c r="AA203" s="154">
        <v>0</v>
      </c>
      <c r="AB203" s="46">
        <v>0</v>
      </c>
      <c r="AC203" s="87">
        <f>IF(W203="SOPORTE_TELEFÓNICO",'BASE LIQUIDACION REDEBAN 2025'!$B$19,IF(AND(W203="VISITA_TÉCNICA",Y203="TIPO II"),'BASE LIQUIDACION REDEBAN 2025'!$B$18,'BASE LIQUIDACION REDEBAN 2025'!$B$17))</f>
        <v>35779.500569199998</v>
      </c>
      <c r="AD203" s="87">
        <v>0</v>
      </c>
      <c r="AE203" s="87">
        <f t="shared" si="3"/>
        <v>35779.500569199998</v>
      </c>
    </row>
    <row r="204" spans="1:31" s="105" customFormat="1" ht="13.15">
      <c r="A204" s="154" t="s">
        <v>101</v>
      </c>
      <c r="B204" s="154" t="str">
        <f>VLOOKUP(A204,'CENTRO DE COSTOS'!A:D,4,FALSE)</f>
        <v>KEVIN ALEXIS CORZO BUSTOS</v>
      </c>
      <c r="C204" s="154" t="str">
        <f>VLOOKUP(A204,'CENTRO DE COSTOS'!A:D,2,FALSE)</f>
        <v>0004-0007</v>
      </c>
      <c r="D204" s="154">
        <v>85001</v>
      </c>
      <c r="E204" s="154">
        <v>2543289</v>
      </c>
      <c r="F204" s="154">
        <v>78446</v>
      </c>
      <c r="G204" s="154" t="s">
        <v>8049</v>
      </c>
      <c r="H204" s="154" t="s">
        <v>189</v>
      </c>
      <c r="I204" s="154" t="s">
        <v>101</v>
      </c>
      <c r="J204" s="154" t="s">
        <v>10647</v>
      </c>
      <c r="K204" s="154" t="s">
        <v>159</v>
      </c>
      <c r="L204" s="154" t="s">
        <v>10648</v>
      </c>
      <c r="M204" s="155">
        <v>45871.412499999999</v>
      </c>
      <c r="N204" s="155">
        <v>45874.432638888888</v>
      </c>
      <c r="O204" s="91"/>
      <c r="P204" s="154" t="s">
        <v>10063</v>
      </c>
      <c r="Q204" s="154" t="s">
        <v>10063</v>
      </c>
      <c r="R204" s="154" t="s">
        <v>2973</v>
      </c>
      <c r="S204" s="154" t="s">
        <v>2973</v>
      </c>
      <c r="T204" s="154" t="s">
        <v>8052</v>
      </c>
      <c r="U204" s="154" t="s">
        <v>9429</v>
      </c>
      <c r="V204" s="154" t="s">
        <v>10649</v>
      </c>
      <c r="W204" s="154" t="s">
        <v>2967</v>
      </c>
      <c r="X204" s="10"/>
      <c r="Y204" s="154" t="s">
        <v>25</v>
      </c>
      <c r="Z204" s="154" t="str">
        <f>VLOOKUP(D204,TIPOLOGIA!A:F,5,0)</f>
        <v>TERRESTRE</v>
      </c>
      <c r="AA204" s="154" t="s">
        <v>194</v>
      </c>
      <c r="AB204" s="46">
        <v>1</v>
      </c>
      <c r="AC204" s="87">
        <f>IF(W204="SOPORTE_TELEFÓNICO",'BASE LIQUIDACION REDEBAN 2025'!$B$19,IF(AND(W204="VISITA_TÉCNICA",Y204="TIPO II"),'BASE LIQUIDACION REDEBAN 2025'!$B$18,'BASE LIQUIDACION REDEBAN 2025'!$B$17))</f>
        <v>35779.500569199998</v>
      </c>
      <c r="AD204" s="87">
        <v>0</v>
      </c>
      <c r="AE204" s="87">
        <f t="shared" si="3"/>
        <v>35779.500569199998</v>
      </c>
    </row>
    <row r="205" spans="1:31" s="105" customFormat="1" ht="13.15">
      <c r="A205" s="154" t="s">
        <v>76</v>
      </c>
      <c r="B205" s="154" t="str">
        <f>VLOOKUP(A205,'CENTRO DE COSTOS'!A:D,4,FALSE)</f>
        <v>DIEGO FERNANDO HENAO CARDONA</v>
      </c>
      <c r="C205" s="154" t="str">
        <f>VLOOKUP(A205,'CENTRO DE COSTOS'!A:D,2,FALSE)</f>
        <v>0004-0003</v>
      </c>
      <c r="D205" s="154">
        <v>76892</v>
      </c>
      <c r="E205" s="154">
        <v>2543189</v>
      </c>
      <c r="F205" s="154">
        <v>79709</v>
      </c>
      <c r="G205" s="154" t="s">
        <v>8049</v>
      </c>
      <c r="H205" s="154" t="s">
        <v>227</v>
      </c>
      <c r="I205" s="154" t="s">
        <v>228</v>
      </c>
      <c r="J205" s="154" t="s">
        <v>10650</v>
      </c>
      <c r="K205" s="154" t="s">
        <v>159</v>
      </c>
      <c r="L205" s="154" t="s">
        <v>10651</v>
      </c>
      <c r="M205" s="155">
        <v>45871.413888888892</v>
      </c>
      <c r="N205" s="155">
        <v>45874.439583333333</v>
      </c>
      <c r="O205" s="91"/>
      <c r="P205" s="154" t="s">
        <v>10063</v>
      </c>
      <c r="Q205" s="154" t="s">
        <v>10063</v>
      </c>
      <c r="R205" s="154" t="s">
        <v>200</v>
      </c>
      <c r="S205" s="154" t="s">
        <v>739</v>
      </c>
      <c r="T205" s="154" t="s">
        <v>8052</v>
      </c>
      <c r="U205" s="154" t="s">
        <v>9429</v>
      </c>
      <c r="V205" s="154" t="s">
        <v>10652</v>
      </c>
      <c r="W205" s="154" t="s">
        <v>2967</v>
      </c>
      <c r="X205" s="10"/>
      <c r="Y205" s="154" t="s">
        <v>25</v>
      </c>
      <c r="Z205" s="154" t="str">
        <f>VLOOKUP(D205,TIPOLOGIA!A:F,5,0)</f>
        <v>TERRESTRE</v>
      </c>
      <c r="AA205" s="154" t="s">
        <v>9600</v>
      </c>
      <c r="AB205" s="46">
        <v>1</v>
      </c>
      <c r="AC205" s="87">
        <f>IF(W205="SOPORTE_TELEFÓNICO",'BASE LIQUIDACION REDEBAN 2025'!$B$19,IF(AND(W205="VISITA_TÉCNICA",Y205="TIPO II"),'BASE LIQUIDACION REDEBAN 2025'!$B$18,'BASE LIQUIDACION REDEBAN 2025'!$B$17))</f>
        <v>35779.500569199998</v>
      </c>
      <c r="AD205" s="87">
        <v>0</v>
      </c>
      <c r="AE205" s="87">
        <f t="shared" si="3"/>
        <v>35779.500569199998</v>
      </c>
    </row>
    <row r="206" spans="1:31" s="105" customFormat="1" ht="13.15">
      <c r="A206" s="154" t="s">
        <v>60</v>
      </c>
      <c r="B206" s="154" t="str">
        <f>VLOOKUP(A206,'CENTRO DE COSTOS'!A:D,4,FALSE)</f>
        <v>JUAN SEBASTIÁN RÍOS CASTRILLÓN</v>
      </c>
      <c r="C206" s="154" t="str">
        <f>VLOOKUP(A206,'CENTRO DE COSTOS'!A:D,2,FALSE)</f>
        <v>0004-0005</v>
      </c>
      <c r="D206" s="154">
        <v>5045</v>
      </c>
      <c r="E206" s="154">
        <v>2543273</v>
      </c>
      <c r="F206" s="154">
        <v>70262</v>
      </c>
      <c r="G206" s="154" t="s">
        <v>8049</v>
      </c>
      <c r="H206" s="154" t="s">
        <v>197</v>
      </c>
      <c r="I206" s="154" t="s">
        <v>60</v>
      </c>
      <c r="J206" s="154" t="s">
        <v>10653</v>
      </c>
      <c r="K206" s="154" t="s">
        <v>159</v>
      </c>
      <c r="L206" s="154" t="s">
        <v>10654</v>
      </c>
      <c r="M206" s="155">
        <v>45871.4</v>
      </c>
      <c r="N206" s="155">
        <v>45874.443749999999</v>
      </c>
      <c r="O206" s="91"/>
      <c r="P206" s="154" t="s">
        <v>10063</v>
      </c>
      <c r="Q206" s="154" t="s">
        <v>10063</v>
      </c>
      <c r="R206" s="154" t="s">
        <v>200</v>
      </c>
      <c r="S206" s="154" t="s">
        <v>201</v>
      </c>
      <c r="T206" s="154" t="s">
        <v>8052</v>
      </c>
      <c r="U206" s="154" t="s">
        <v>9429</v>
      </c>
      <c r="V206" s="154" t="s">
        <v>10655</v>
      </c>
      <c r="W206" s="154" t="s">
        <v>2967</v>
      </c>
      <c r="X206" s="10"/>
      <c r="Y206" s="154" t="s">
        <v>25</v>
      </c>
      <c r="Z206" s="154" t="str">
        <f>VLOOKUP(D206,TIPOLOGIA!A:F,5,0)</f>
        <v>TERRESTRE</v>
      </c>
      <c r="AA206" s="154" t="s">
        <v>636</v>
      </c>
      <c r="AB206" s="46">
        <v>1</v>
      </c>
      <c r="AC206" s="87">
        <f>IF(W206="SOPORTE_TELEFÓNICO",'BASE LIQUIDACION REDEBAN 2025'!$B$19,IF(AND(W206="VISITA_TÉCNICA",Y206="TIPO II"),'BASE LIQUIDACION REDEBAN 2025'!$B$18,'BASE LIQUIDACION REDEBAN 2025'!$B$17))</f>
        <v>35779.500569199998</v>
      </c>
      <c r="AD206" s="87">
        <v>0</v>
      </c>
      <c r="AE206" s="87">
        <f t="shared" si="3"/>
        <v>35779.500569199998</v>
      </c>
    </row>
    <row r="207" spans="1:31" s="105" customFormat="1" ht="13.15">
      <c r="A207" s="154" t="s">
        <v>81</v>
      </c>
      <c r="B207" s="154" t="str">
        <f>VLOOKUP(A207,'CENTRO DE COSTOS'!A:D,4,FALSE)</f>
        <v>MIGUEL JULIÁN HERNÁNDEZ GUARÍN</v>
      </c>
      <c r="C207" s="154" t="str">
        <f>VLOOKUP(A207,'CENTRO DE COSTOS'!A:D,2,FALSE)</f>
        <v>0004-0008</v>
      </c>
      <c r="D207" s="154">
        <v>54405</v>
      </c>
      <c r="E207" s="154">
        <v>2543704</v>
      </c>
      <c r="F207" s="154">
        <v>77678</v>
      </c>
      <c r="G207" s="154" t="s">
        <v>8049</v>
      </c>
      <c r="H207" s="154" t="s">
        <v>317</v>
      </c>
      <c r="I207" s="154" t="s">
        <v>546</v>
      </c>
      <c r="J207" s="154" t="s">
        <v>3379</v>
      </c>
      <c r="K207" s="154" t="s">
        <v>159</v>
      </c>
      <c r="L207" s="154" t="s">
        <v>10656</v>
      </c>
      <c r="M207" s="155">
        <v>45873.333333333336</v>
      </c>
      <c r="N207" s="155">
        <v>45874.445833333331</v>
      </c>
      <c r="O207" s="91"/>
      <c r="P207" s="154" t="s">
        <v>10063</v>
      </c>
      <c r="Q207" s="154" t="s">
        <v>10063</v>
      </c>
      <c r="R207" s="154" t="s">
        <v>2973</v>
      </c>
      <c r="S207" s="154" t="s">
        <v>2973</v>
      </c>
      <c r="T207" s="154" t="s">
        <v>8052</v>
      </c>
      <c r="U207" s="154" t="s">
        <v>9429</v>
      </c>
      <c r="V207" s="154" t="s">
        <v>10657</v>
      </c>
      <c r="W207" s="154" t="s">
        <v>2967</v>
      </c>
      <c r="X207" s="10"/>
      <c r="Y207" s="154" t="s">
        <v>25</v>
      </c>
      <c r="Z207" s="154" t="str">
        <f>VLOOKUP(D207,TIPOLOGIA!A:F,5,0)</f>
        <v>TERRESTRE</v>
      </c>
      <c r="AA207" s="154" t="s">
        <v>407</v>
      </c>
      <c r="AB207" s="46">
        <v>1</v>
      </c>
      <c r="AC207" s="87">
        <f>IF(W207="SOPORTE_TELEFÓNICO",'BASE LIQUIDACION REDEBAN 2025'!$B$19,IF(AND(W207="VISITA_TÉCNICA",Y207="TIPO II"),'BASE LIQUIDACION REDEBAN 2025'!$B$18,'BASE LIQUIDACION REDEBAN 2025'!$B$17))</f>
        <v>35779.500569199998</v>
      </c>
      <c r="AD207" s="87">
        <v>0</v>
      </c>
      <c r="AE207" s="87">
        <f t="shared" si="3"/>
        <v>35779.500569199998</v>
      </c>
    </row>
    <row r="208" spans="1:31" s="105" customFormat="1" ht="13.15">
      <c r="A208" s="154" t="s">
        <v>76</v>
      </c>
      <c r="B208" s="154" t="str">
        <f>VLOOKUP(A208,'CENTRO DE COSTOS'!A:D,4,FALSE)</f>
        <v>DIEGO FERNANDO HENAO CARDONA</v>
      </c>
      <c r="C208" s="154" t="str">
        <f>VLOOKUP(A208,'CENTRO DE COSTOS'!A:D,2,FALSE)</f>
        <v>0004-0003</v>
      </c>
      <c r="D208" s="154">
        <v>76001</v>
      </c>
      <c r="E208" s="154">
        <v>2543274</v>
      </c>
      <c r="F208" s="154">
        <v>20548</v>
      </c>
      <c r="G208" s="154" t="s">
        <v>8049</v>
      </c>
      <c r="H208" s="154" t="s">
        <v>227</v>
      </c>
      <c r="I208" s="154" t="s">
        <v>76</v>
      </c>
      <c r="J208" s="154" t="s">
        <v>10658</v>
      </c>
      <c r="K208" s="154" t="s">
        <v>159</v>
      </c>
      <c r="L208" s="154" t="s">
        <v>10659</v>
      </c>
      <c r="M208" s="155">
        <v>45871.400694444441</v>
      </c>
      <c r="N208" s="155">
        <v>45874.460416666669</v>
      </c>
      <c r="O208" s="91"/>
      <c r="P208" s="154" t="s">
        <v>10063</v>
      </c>
      <c r="Q208" s="154" t="s">
        <v>10063</v>
      </c>
      <c r="R208" s="154" t="s">
        <v>2973</v>
      </c>
      <c r="S208" s="154" t="s">
        <v>2973</v>
      </c>
      <c r="T208" s="154" t="s">
        <v>8052</v>
      </c>
      <c r="U208" s="154" t="s">
        <v>9429</v>
      </c>
      <c r="V208" s="154" t="s">
        <v>10660</v>
      </c>
      <c r="W208" s="154" t="s">
        <v>2967</v>
      </c>
      <c r="X208" s="10"/>
      <c r="Y208" s="154" t="s">
        <v>25</v>
      </c>
      <c r="Z208" s="154" t="str">
        <f>VLOOKUP(D208,TIPOLOGIA!A:F,5,0)</f>
        <v>TERRESTRE</v>
      </c>
      <c r="AA208" s="154" t="s">
        <v>233</v>
      </c>
      <c r="AB208" s="46">
        <v>1</v>
      </c>
      <c r="AC208" s="87">
        <f>IF(W208="SOPORTE_TELEFÓNICO",'BASE LIQUIDACION REDEBAN 2025'!$B$19,IF(AND(W208="VISITA_TÉCNICA",Y208="TIPO II"),'BASE LIQUIDACION REDEBAN 2025'!$B$18,'BASE LIQUIDACION REDEBAN 2025'!$B$17))</f>
        <v>35779.500569199998</v>
      </c>
      <c r="AD208" s="87">
        <v>0</v>
      </c>
      <c r="AE208" s="87">
        <f t="shared" si="3"/>
        <v>35779.500569199998</v>
      </c>
    </row>
    <row r="209" spans="1:31" s="105" customFormat="1" ht="13.15">
      <c r="A209" s="154" t="s">
        <v>86</v>
      </c>
      <c r="B209" s="154" t="str">
        <f>VLOOKUP(A209,'CENTRO DE COSTOS'!A:D,4,FALSE)</f>
        <v>KEVIN ALEXIS CORZO BUSTOS</v>
      </c>
      <c r="C209" s="154" t="str">
        <f>VLOOKUP(A209,'CENTRO DE COSTOS'!A:D,2,FALSE)</f>
        <v>0004-0007</v>
      </c>
      <c r="D209" s="154">
        <v>73555</v>
      </c>
      <c r="E209" s="154">
        <v>2531603</v>
      </c>
      <c r="F209" s="154">
        <v>62464</v>
      </c>
      <c r="G209" s="154" t="s">
        <v>8049</v>
      </c>
      <c r="H209" s="154" t="s">
        <v>703</v>
      </c>
      <c r="I209" s="154" t="s">
        <v>10661</v>
      </c>
      <c r="J209" s="154" t="s">
        <v>10662</v>
      </c>
      <c r="K209" s="154" t="s">
        <v>159</v>
      </c>
      <c r="L209" s="154" t="s">
        <v>10663</v>
      </c>
      <c r="M209" s="155">
        <v>45869.386805555558</v>
      </c>
      <c r="N209" s="155">
        <v>45874.467361111114</v>
      </c>
      <c r="O209" s="91"/>
      <c r="P209" s="154" t="s">
        <v>10063</v>
      </c>
      <c r="Q209" s="154" t="s">
        <v>10063</v>
      </c>
      <c r="R209" s="154" t="s">
        <v>2973</v>
      </c>
      <c r="S209" s="154" t="s">
        <v>2973</v>
      </c>
      <c r="T209" s="154" t="s">
        <v>8052</v>
      </c>
      <c r="U209" s="154" t="s">
        <v>9429</v>
      </c>
      <c r="V209" s="154" t="s">
        <v>10664</v>
      </c>
      <c r="W209" s="154" t="s">
        <v>10144</v>
      </c>
      <c r="X209" s="10"/>
      <c r="Y209" s="154" t="s">
        <v>32</v>
      </c>
      <c r="Z209" s="154" t="str">
        <f>VLOOKUP(D209,TIPOLOGIA!A:F,5,0)</f>
        <v>TERRESTRE</v>
      </c>
      <c r="AA209" s="154" t="s">
        <v>708</v>
      </c>
      <c r="AB209" s="46">
        <v>0</v>
      </c>
      <c r="AC209" s="87">
        <f>IF(W209="SOPORTE_TELEFÓNICO",'BASE LIQUIDACION REDEBAN 2025'!$B$19,IF(AND(W209="VISITA_TÉCNICA",Y209="TIPO II"),'BASE LIQUIDACION REDEBAN 2025'!$B$18,'BASE LIQUIDACION REDEBAN 2025'!$B$17))</f>
        <v>35779.500569199998</v>
      </c>
      <c r="AD209" s="87">
        <v>0</v>
      </c>
      <c r="AE209" s="87">
        <f t="shared" si="3"/>
        <v>35779.500569199998</v>
      </c>
    </row>
    <row r="210" spans="1:31" s="105" customFormat="1" ht="13.15">
      <c r="A210" s="154" t="s">
        <v>81</v>
      </c>
      <c r="B210" s="154" t="str">
        <f>VLOOKUP(A210,'CENTRO DE COSTOS'!A:D,4,FALSE)</f>
        <v>MIGUEL JULIÁN HERNÁNDEZ GUARÍN</v>
      </c>
      <c r="C210" s="154" t="str">
        <f>VLOOKUP(A210,'CENTRO DE COSTOS'!A:D,2,FALSE)</f>
        <v>0004-0008</v>
      </c>
      <c r="D210" s="154">
        <v>54172</v>
      </c>
      <c r="E210" s="154">
        <v>2534326</v>
      </c>
      <c r="F210" s="154">
        <v>60860</v>
      </c>
      <c r="G210" s="154" t="s">
        <v>8049</v>
      </c>
      <c r="H210" s="154" t="s">
        <v>317</v>
      </c>
      <c r="I210" s="154" t="s">
        <v>10665</v>
      </c>
      <c r="J210" s="154" t="s">
        <v>3458</v>
      </c>
      <c r="K210" s="154" t="s">
        <v>159</v>
      </c>
      <c r="L210" s="154" t="s">
        <v>10666</v>
      </c>
      <c r="M210" s="155">
        <v>45869.602777777778</v>
      </c>
      <c r="N210" s="155">
        <v>45874.474305555559</v>
      </c>
      <c r="O210" s="91"/>
      <c r="P210" s="154" t="s">
        <v>10063</v>
      </c>
      <c r="Q210" s="154" t="s">
        <v>10063</v>
      </c>
      <c r="R210" s="154" t="s">
        <v>2973</v>
      </c>
      <c r="S210" s="154" t="s">
        <v>2973</v>
      </c>
      <c r="T210" s="154" t="s">
        <v>8052</v>
      </c>
      <c r="U210" s="154" t="s">
        <v>9429</v>
      </c>
      <c r="V210" s="154" t="s">
        <v>10667</v>
      </c>
      <c r="W210" s="154" t="s">
        <v>10144</v>
      </c>
      <c r="X210" s="10"/>
      <c r="Y210" s="154" t="s">
        <v>28</v>
      </c>
      <c r="Z210" s="154" t="str">
        <f>VLOOKUP(D210,TIPOLOGIA!A:F,5,0)</f>
        <v>TERRESTRE</v>
      </c>
      <c r="AA210" s="154" t="s">
        <v>401</v>
      </c>
      <c r="AB210" s="46">
        <v>0</v>
      </c>
      <c r="AC210" s="87">
        <f>IF(W210="SOPORTE_TELEFÓNICO",'BASE LIQUIDACION REDEBAN 2025'!$B$19,IF(AND(W210="VISITA_TÉCNICA",Y210="TIPO II"),'BASE LIQUIDACION REDEBAN 2025'!$B$18,'BASE LIQUIDACION REDEBAN 2025'!$B$17))</f>
        <v>35779.500569199998</v>
      </c>
      <c r="AD210" s="87">
        <v>0</v>
      </c>
      <c r="AE210" s="87">
        <f t="shared" si="3"/>
        <v>35779.500569199998</v>
      </c>
    </row>
    <row r="211" spans="1:31" s="105" customFormat="1" ht="13.15">
      <c r="A211" s="154" t="s">
        <v>90</v>
      </c>
      <c r="B211" s="154" t="str">
        <f>VLOOKUP(A211,'CENTRO DE COSTOS'!A:D,4,FALSE)</f>
        <v>JUAN SEBASTIÁN RÍOS CASTRILLÓN</v>
      </c>
      <c r="C211" s="154" t="str">
        <f>VLOOKUP(A211,'CENTRO DE COSTOS'!A:D,2,FALSE)</f>
        <v>0004-0005</v>
      </c>
      <c r="D211" s="154">
        <v>5042</v>
      </c>
      <c r="E211" s="154">
        <v>2534954</v>
      </c>
      <c r="F211" s="154">
        <v>79013</v>
      </c>
      <c r="G211" s="154" t="s">
        <v>8049</v>
      </c>
      <c r="H211" s="154" t="s">
        <v>197</v>
      </c>
      <c r="I211" s="154" t="s">
        <v>6844</v>
      </c>
      <c r="J211" s="154" t="s">
        <v>10668</v>
      </c>
      <c r="K211" s="154" t="s">
        <v>159</v>
      </c>
      <c r="L211" s="154" t="s">
        <v>10669</v>
      </c>
      <c r="M211" s="155">
        <v>45869.647222222222</v>
      </c>
      <c r="N211" s="155">
        <v>45874.476388888892</v>
      </c>
      <c r="O211" s="91"/>
      <c r="P211" s="154" t="s">
        <v>10063</v>
      </c>
      <c r="Q211" s="154" t="s">
        <v>10063</v>
      </c>
      <c r="R211" s="154" t="s">
        <v>200</v>
      </c>
      <c r="S211" s="154" t="s">
        <v>739</v>
      </c>
      <c r="T211" s="154" t="s">
        <v>8052</v>
      </c>
      <c r="U211" s="154" t="s">
        <v>9429</v>
      </c>
      <c r="V211" s="154" t="s">
        <v>10670</v>
      </c>
      <c r="W211" s="154" t="s">
        <v>10144</v>
      </c>
      <c r="X211" s="10"/>
      <c r="Y211" s="154" t="s">
        <v>28</v>
      </c>
      <c r="Z211" s="154" t="str">
        <f>VLOOKUP(D211,TIPOLOGIA!A:F,5,0)</f>
        <v>TERRESTRE</v>
      </c>
      <c r="AA211" s="154" t="s">
        <v>204</v>
      </c>
      <c r="AB211" s="46">
        <v>0</v>
      </c>
      <c r="AC211" s="87">
        <f>IF(W211="SOPORTE_TELEFÓNICO",'BASE LIQUIDACION REDEBAN 2025'!$B$19,IF(AND(W211="VISITA_TÉCNICA",Y211="TIPO II"),'BASE LIQUIDACION REDEBAN 2025'!$B$18,'BASE LIQUIDACION REDEBAN 2025'!$B$17))</f>
        <v>35779.500569199998</v>
      </c>
      <c r="AD211" s="87">
        <v>0</v>
      </c>
      <c r="AE211" s="87">
        <f t="shared" si="3"/>
        <v>35779.500569199998</v>
      </c>
    </row>
    <row r="212" spans="1:31" s="105" customFormat="1" ht="13.15">
      <c r="A212" s="154" t="s">
        <v>60</v>
      </c>
      <c r="B212" s="154" t="str">
        <f>VLOOKUP(A212,'CENTRO DE COSTOS'!A:D,4,FALSE)</f>
        <v>JUAN SEBASTIÁN RÍOS CASTRILLÓN</v>
      </c>
      <c r="C212" s="154" t="str">
        <f>VLOOKUP(A212,'CENTRO DE COSTOS'!A:D,2,FALSE)</f>
        <v>0004-0005</v>
      </c>
      <c r="D212" s="154">
        <v>5490</v>
      </c>
      <c r="E212" s="154">
        <v>2528771</v>
      </c>
      <c r="F212" s="154">
        <v>69669</v>
      </c>
      <c r="G212" s="154" t="s">
        <v>8049</v>
      </c>
      <c r="H212" s="154" t="s">
        <v>197</v>
      </c>
      <c r="I212" s="154" t="s">
        <v>631</v>
      </c>
      <c r="J212" s="154" t="s">
        <v>10671</v>
      </c>
      <c r="K212" s="154" t="s">
        <v>159</v>
      </c>
      <c r="L212" s="154" t="s">
        <v>10672</v>
      </c>
      <c r="M212" s="155">
        <v>45868.642361111109</v>
      </c>
      <c r="N212" s="155">
        <v>45874.48333333333</v>
      </c>
      <c r="O212" s="91"/>
      <c r="P212" s="154" t="s">
        <v>10063</v>
      </c>
      <c r="Q212" s="154" t="s">
        <v>10063</v>
      </c>
      <c r="R212" s="154" t="s">
        <v>200</v>
      </c>
      <c r="S212" s="154" t="s">
        <v>739</v>
      </c>
      <c r="T212" s="154" t="s">
        <v>8052</v>
      </c>
      <c r="U212" s="154" t="s">
        <v>9429</v>
      </c>
      <c r="V212" s="154" t="s">
        <v>10673</v>
      </c>
      <c r="W212" s="154" t="s">
        <v>10144</v>
      </c>
      <c r="X212" s="10"/>
      <c r="Y212" s="154" t="s">
        <v>28</v>
      </c>
      <c r="Z212" s="154" t="str">
        <f>VLOOKUP(D212,TIPOLOGIA!A:F,5,0)</f>
        <v>TERRESTRE</v>
      </c>
      <c r="AA212" s="154" t="s">
        <v>636</v>
      </c>
      <c r="AB212" s="46">
        <v>0</v>
      </c>
      <c r="AC212" s="87">
        <f>IF(W212="SOPORTE_TELEFÓNICO",'BASE LIQUIDACION REDEBAN 2025'!$B$19,IF(AND(W212="VISITA_TÉCNICA",Y212="TIPO II"),'BASE LIQUIDACION REDEBAN 2025'!$B$18,'BASE LIQUIDACION REDEBAN 2025'!$B$17))</f>
        <v>35779.500569199998</v>
      </c>
      <c r="AD212" s="87">
        <v>0</v>
      </c>
      <c r="AE212" s="87">
        <f t="shared" si="3"/>
        <v>35779.500569199998</v>
      </c>
    </row>
    <row r="213" spans="1:31" s="105" customFormat="1" ht="13.15">
      <c r="A213" s="154" t="s">
        <v>81</v>
      </c>
      <c r="B213" s="154" t="str">
        <f>VLOOKUP(A213,'CENTRO DE COSTOS'!A:D,4,FALSE)</f>
        <v>MIGUEL JULIÁN HERNÁNDEZ GUARÍN</v>
      </c>
      <c r="C213" s="154" t="str">
        <f>VLOOKUP(A213,'CENTRO DE COSTOS'!A:D,2,FALSE)</f>
        <v>0004-0008</v>
      </c>
      <c r="D213" s="154">
        <v>54001</v>
      </c>
      <c r="E213" s="154">
        <v>2543695</v>
      </c>
      <c r="F213" s="154">
        <v>77346</v>
      </c>
      <c r="G213" s="154" t="s">
        <v>8049</v>
      </c>
      <c r="H213" s="154" t="s">
        <v>317</v>
      </c>
      <c r="I213" s="154" t="s">
        <v>81</v>
      </c>
      <c r="J213" s="154" t="s">
        <v>10674</v>
      </c>
      <c r="K213" s="154" t="s">
        <v>159</v>
      </c>
      <c r="L213" s="154" t="s">
        <v>10675</v>
      </c>
      <c r="M213" s="155">
        <v>45873.333333333336</v>
      </c>
      <c r="N213" s="155">
        <v>45874.486111111109</v>
      </c>
      <c r="O213" s="91"/>
      <c r="P213" s="154" t="s">
        <v>10063</v>
      </c>
      <c r="Q213" s="154" t="s">
        <v>10063</v>
      </c>
      <c r="R213" s="154" t="s">
        <v>2973</v>
      </c>
      <c r="S213" s="154" t="s">
        <v>2973</v>
      </c>
      <c r="T213" s="154" t="s">
        <v>8052</v>
      </c>
      <c r="U213" s="154" t="s">
        <v>9429</v>
      </c>
      <c r="V213" s="154" t="s">
        <v>10676</v>
      </c>
      <c r="W213" s="154" t="s">
        <v>2967</v>
      </c>
      <c r="X213" s="10"/>
      <c r="Y213" s="154" t="s">
        <v>25</v>
      </c>
      <c r="Z213" s="154" t="str">
        <f>VLOOKUP(D213,TIPOLOGIA!A:F,5,0)</f>
        <v>TERRESTRE</v>
      </c>
      <c r="AA213" s="154" t="s">
        <v>432</v>
      </c>
      <c r="AB213" s="46">
        <v>1</v>
      </c>
      <c r="AC213" s="87">
        <f>IF(W213="SOPORTE_TELEFÓNICO",'BASE LIQUIDACION REDEBAN 2025'!$B$19,IF(AND(W213="VISITA_TÉCNICA",Y213="TIPO II"),'BASE LIQUIDACION REDEBAN 2025'!$B$18,'BASE LIQUIDACION REDEBAN 2025'!$B$17))</f>
        <v>35779.500569199998</v>
      </c>
      <c r="AD213" s="87">
        <v>0</v>
      </c>
      <c r="AE213" s="87">
        <f t="shared" si="3"/>
        <v>35779.500569199998</v>
      </c>
    </row>
    <row r="214" spans="1:31" s="105" customFormat="1" ht="13.15">
      <c r="A214" s="154" t="s">
        <v>99</v>
      </c>
      <c r="B214" s="154" t="str">
        <f>VLOOKUP(A214,'CENTRO DE COSTOS'!A:D,4,FALSE)</f>
        <v>JOSE MAURICIO HERNANDEZ ROJAS</v>
      </c>
      <c r="C214" s="154" t="str">
        <f>VLOOKUP(A214,'CENTRO DE COSTOS'!A:D,2,FALSE)</f>
        <v>0004-0001</v>
      </c>
      <c r="D214" s="154">
        <v>20013</v>
      </c>
      <c r="E214" s="154">
        <v>2541186</v>
      </c>
      <c r="F214" s="154">
        <v>79176</v>
      </c>
      <c r="G214" s="154" t="s">
        <v>8049</v>
      </c>
      <c r="H214" s="154" t="s">
        <v>440</v>
      </c>
      <c r="I214" s="154" t="s">
        <v>3339</v>
      </c>
      <c r="J214" s="154" t="s">
        <v>10677</v>
      </c>
      <c r="K214" s="154" t="s">
        <v>159</v>
      </c>
      <c r="L214" s="154" t="s">
        <v>10678</v>
      </c>
      <c r="M214" s="155">
        <v>45870.625</v>
      </c>
      <c r="N214" s="155">
        <v>45874.492361111108</v>
      </c>
      <c r="O214" s="91"/>
      <c r="P214" s="154" t="s">
        <v>10063</v>
      </c>
      <c r="Q214" s="154" t="s">
        <v>10063</v>
      </c>
      <c r="R214" s="154" t="s">
        <v>2973</v>
      </c>
      <c r="S214" s="154" t="s">
        <v>2973</v>
      </c>
      <c r="T214" s="154" t="s">
        <v>8052</v>
      </c>
      <c r="U214" s="154" t="s">
        <v>9429</v>
      </c>
      <c r="V214" s="154" t="s">
        <v>10679</v>
      </c>
      <c r="W214" s="154" t="s">
        <v>2967</v>
      </c>
      <c r="X214" s="10"/>
      <c r="Y214" s="154" t="s">
        <v>28</v>
      </c>
      <c r="Z214" s="154" t="str">
        <f>VLOOKUP(D214,TIPOLOGIA!A:F,5,0)</f>
        <v>TERRESTRE</v>
      </c>
      <c r="AA214" s="154" t="s">
        <v>1743</v>
      </c>
      <c r="AB214" s="46">
        <v>1</v>
      </c>
      <c r="AC214" s="87">
        <f>IF(W214="SOPORTE_TELEFÓNICO",'BASE LIQUIDACION REDEBAN 2025'!$B$19,IF(AND(W214="VISITA_TÉCNICA",Y214="TIPO II"),'BASE LIQUIDACION REDEBAN 2025'!$B$18,'BASE LIQUIDACION REDEBAN 2025'!$B$17))</f>
        <v>67654.12000000001</v>
      </c>
      <c r="AD214" s="87">
        <v>0</v>
      </c>
      <c r="AE214" s="87">
        <f t="shared" si="3"/>
        <v>67654.12000000001</v>
      </c>
    </row>
    <row r="215" spans="1:31" s="105" customFormat="1" ht="13.15">
      <c r="A215" s="154" t="s">
        <v>92</v>
      </c>
      <c r="B215" s="154" t="str">
        <f>VLOOKUP(A215,'CENTRO DE COSTOS'!A:D,4,FALSE)</f>
        <v>KEVIN ALEXIS CORZO BUSTOS</v>
      </c>
      <c r="C215" s="154" t="str">
        <f>VLOOKUP(A215,'CENTRO DE COSTOS'!A:D,2,FALSE)</f>
        <v>0004-0007</v>
      </c>
      <c r="D215" s="154">
        <v>41001</v>
      </c>
      <c r="E215" s="154">
        <v>2543945</v>
      </c>
      <c r="F215" s="154">
        <v>67122</v>
      </c>
      <c r="G215" s="154" t="s">
        <v>8049</v>
      </c>
      <c r="H215" s="154" t="s">
        <v>249</v>
      </c>
      <c r="I215" s="154" t="s">
        <v>92</v>
      </c>
      <c r="J215" s="154" t="s">
        <v>10680</v>
      </c>
      <c r="K215" s="154" t="s">
        <v>159</v>
      </c>
      <c r="L215" s="154" t="s">
        <v>10681</v>
      </c>
      <c r="M215" s="155">
        <v>45873.333333333336</v>
      </c>
      <c r="N215" s="155">
        <v>45874.497916666667</v>
      </c>
      <c r="O215" s="91"/>
      <c r="P215" s="154" t="s">
        <v>10063</v>
      </c>
      <c r="Q215" s="154" t="s">
        <v>10063</v>
      </c>
      <c r="R215" s="154" t="s">
        <v>2973</v>
      </c>
      <c r="S215" s="154" t="s">
        <v>2973</v>
      </c>
      <c r="T215" s="154" t="s">
        <v>8052</v>
      </c>
      <c r="U215" s="154" t="s">
        <v>9429</v>
      </c>
      <c r="V215" s="154" t="s">
        <v>10682</v>
      </c>
      <c r="W215" s="154" t="s">
        <v>2967</v>
      </c>
      <c r="X215" s="10"/>
      <c r="Y215" s="154" t="s">
        <v>25</v>
      </c>
      <c r="Z215" s="154" t="str">
        <f>VLOOKUP(D215,TIPOLOGIA!A:F,5,0)</f>
        <v>TERRESTRE</v>
      </c>
      <c r="AA215" s="154" t="s">
        <v>167</v>
      </c>
      <c r="AB215" s="46">
        <v>1</v>
      </c>
      <c r="AC215" s="87">
        <f>IF(W215="SOPORTE_TELEFÓNICO",'BASE LIQUIDACION REDEBAN 2025'!$B$19,IF(AND(W215="VISITA_TÉCNICA",Y215="TIPO II"),'BASE LIQUIDACION REDEBAN 2025'!$B$18,'BASE LIQUIDACION REDEBAN 2025'!$B$17))</f>
        <v>35779.500569199998</v>
      </c>
      <c r="AD215" s="87">
        <v>0</v>
      </c>
      <c r="AE215" s="87">
        <f t="shared" si="3"/>
        <v>35779.500569199998</v>
      </c>
    </row>
    <row r="216" spans="1:31" s="105" customFormat="1" ht="13.15">
      <c r="A216" s="154" t="s">
        <v>68</v>
      </c>
      <c r="B216" s="154" t="str">
        <f>VLOOKUP(A216,'CENTRO DE COSTOS'!A:D,4,FALSE)</f>
        <v>WILLIAM ASDRUBAL ROZO ROZO</v>
      </c>
      <c r="C216" s="154" t="str">
        <f>VLOOKUP(A216,'CENTRO DE COSTOS'!A:D,2,FALSE)</f>
        <v>0004-0004</v>
      </c>
      <c r="D216" s="154">
        <v>11001</v>
      </c>
      <c r="E216" s="154">
        <v>2540354</v>
      </c>
      <c r="F216" s="154">
        <v>46325</v>
      </c>
      <c r="G216" s="154" t="s">
        <v>8049</v>
      </c>
      <c r="H216" s="154" t="s">
        <v>470</v>
      </c>
      <c r="I216" s="154" t="s">
        <v>68</v>
      </c>
      <c r="J216" s="154" t="s">
        <v>3074</v>
      </c>
      <c r="K216" s="154" t="s">
        <v>159</v>
      </c>
      <c r="L216" s="154" t="s">
        <v>10683</v>
      </c>
      <c r="M216" s="155">
        <v>45870.54791666667</v>
      </c>
      <c r="N216" s="155">
        <v>45874.502083333333</v>
      </c>
      <c r="O216" s="91"/>
      <c r="P216" s="154" t="s">
        <v>10063</v>
      </c>
      <c r="Q216" s="154" t="s">
        <v>10063</v>
      </c>
      <c r="R216" s="154" t="s">
        <v>200</v>
      </c>
      <c r="S216" s="154" t="s">
        <v>739</v>
      </c>
      <c r="T216" s="154" t="s">
        <v>8052</v>
      </c>
      <c r="U216" s="154" t="s">
        <v>9429</v>
      </c>
      <c r="V216" s="154" t="s">
        <v>10684</v>
      </c>
      <c r="W216" s="154" t="s">
        <v>2967</v>
      </c>
      <c r="X216" s="10"/>
      <c r="Y216" s="154" t="s">
        <v>25</v>
      </c>
      <c r="Z216" s="154" t="str">
        <f>VLOOKUP(D216,TIPOLOGIA!A:F,5,0)</f>
        <v>TERRESTRE</v>
      </c>
      <c r="AA216" s="154" t="s">
        <v>3836</v>
      </c>
      <c r="AB216" s="46">
        <v>1</v>
      </c>
      <c r="AC216" s="87">
        <f>IF(W216="SOPORTE_TELEFÓNICO",'BASE LIQUIDACION REDEBAN 2025'!$B$19,IF(AND(W216="VISITA_TÉCNICA",Y216="TIPO II"),'BASE LIQUIDACION REDEBAN 2025'!$B$18,'BASE LIQUIDACION REDEBAN 2025'!$B$17))</f>
        <v>35779.500569199998</v>
      </c>
      <c r="AD216" s="87">
        <v>0</v>
      </c>
      <c r="AE216" s="87">
        <f t="shared" si="3"/>
        <v>35779.500569199998</v>
      </c>
    </row>
    <row r="217" spans="1:31" s="105" customFormat="1" ht="13.15">
      <c r="A217" s="154" t="s">
        <v>68</v>
      </c>
      <c r="B217" s="154" t="str">
        <f>VLOOKUP(A217,'CENTRO DE COSTOS'!A:D,4,FALSE)</f>
        <v>WILLIAM ASDRUBAL ROZO ROZO</v>
      </c>
      <c r="C217" s="154" t="str">
        <f>VLOOKUP(A217,'CENTRO DE COSTOS'!A:D,2,FALSE)</f>
        <v>0004-0004</v>
      </c>
      <c r="D217" s="154">
        <v>11001</v>
      </c>
      <c r="E217" s="154">
        <v>2539145</v>
      </c>
      <c r="F217" s="154">
        <v>70346</v>
      </c>
      <c r="G217" s="154" t="s">
        <v>8049</v>
      </c>
      <c r="H217" s="154" t="s">
        <v>470</v>
      </c>
      <c r="I217" s="154" t="s">
        <v>68</v>
      </c>
      <c r="J217" s="154" t="s">
        <v>10685</v>
      </c>
      <c r="K217" s="154" t="s">
        <v>159</v>
      </c>
      <c r="L217" s="154" t="s">
        <v>10686</v>
      </c>
      <c r="M217" s="155">
        <v>45870.45</v>
      </c>
      <c r="N217" s="155">
        <v>45874.504166666666</v>
      </c>
      <c r="O217" s="91"/>
      <c r="P217" s="154" t="s">
        <v>10063</v>
      </c>
      <c r="Q217" s="154" t="s">
        <v>10063</v>
      </c>
      <c r="R217" s="154" t="s">
        <v>2973</v>
      </c>
      <c r="S217" s="154" t="s">
        <v>2973</v>
      </c>
      <c r="T217" s="154" t="s">
        <v>8052</v>
      </c>
      <c r="U217" s="154" t="s">
        <v>9429</v>
      </c>
      <c r="V217" s="154" t="s">
        <v>10687</v>
      </c>
      <c r="W217" s="154" t="s">
        <v>2967</v>
      </c>
      <c r="X217" s="10"/>
      <c r="Y217" s="154" t="s">
        <v>25</v>
      </c>
      <c r="Z217" s="154" t="str">
        <f>VLOOKUP(D217,TIPOLOGIA!A:F,5,0)</f>
        <v>TERRESTRE</v>
      </c>
      <c r="AA217" s="154" t="s">
        <v>3836</v>
      </c>
      <c r="AB217" s="46">
        <v>1</v>
      </c>
      <c r="AC217" s="87">
        <f>IF(W217="SOPORTE_TELEFÓNICO",'BASE LIQUIDACION REDEBAN 2025'!$B$19,IF(AND(W217="VISITA_TÉCNICA",Y217="TIPO II"),'BASE LIQUIDACION REDEBAN 2025'!$B$18,'BASE LIQUIDACION REDEBAN 2025'!$B$17))</f>
        <v>35779.500569199998</v>
      </c>
      <c r="AD217" s="87">
        <v>0</v>
      </c>
      <c r="AE217" s="87">
        <f t="shared" si="3"/>
        <v>35779.500569199998</v>
      </c>
    </row>
    <row r="218" spans="1:31" s="105" customFormat="1" ht="13.15">
      <c r="A218" s="154" t="s">
        <v>81</v>
      </c>
      <c r="B218" s="154" t="str">
        <f>VLOOKUP(A218,'CENTRO DE COSTOS'!A:D,4,FALSE)</f>
        <v>MIGUEL JULIÁN HERNÁNDEZ GUARÍN</v>
      </c>
      <c r="C218" s="154" t="str">
        <f>VLOOKUP(A218,'CENTRO DE COSTOS'!A:D,2,FALSE)</f>
        <v>0004-0008</v>
      </c>
      <c r="D218" s="154">
        <v>54001</v>
      </c>
      <c r="E218" s="154">
        <v>2543727</v>
      </c>
      <c r="F218" s="154">
        <v>79062</v>
      </c>
      <c r="G218" s="154" t="s">
        <v>8049</v>
      </c>
      <c r="H218" s="154" t="s">
        <v>317</v>
      </c>
      <c r="I218" s="154" t="s">
        <v>81</v>
      </c>
      <c r="J218" s="154" t="s">
        <v>10688</v>
      </c>
      <c r="K218" s="154" t="s">
        <v>159</v>
      </c>
      <c r="L218" s="154" t="s">
        <v>10689</v>
      </c>
      <c r="M218" s="155">
        <v>45873.333333333336</v>
      </c>
      <c r="N218" s="155">
        <v>45874.508333333331</v>
      </c>
      <c r="O218" s="91"/>
      <c r="P218" s="154" t="s">
        <v>10063</v>
      </c>
      <c r="Q218" s="154" t="s">
        <v>10063</v>
      </c>
      <c r="R218" s="154" t="s">
        <v>2973</v>
      </c>
      <c r="S218" s="154" t="s">
        <v>2973</v>
      </c>
      <c r="T218" s="154" t="s">
        <v>8052</v>
      </c>
      <c r="U218" s="154" t="s">
        <v>9429</v>
      </c>
      <c r="V218" s="154" t="s">
        <v>10690</v>
      </c>
      <c r="W218" s="154" t="s">
        <v>2967</v>
      </c>
      <c r="X218" s="10"/>
      <c r="Y218" s="154" t="s">
        <v>25</v>
      </c>
      <c r="Z218" s="154" t="str">
        <f>VLOOKUP(D218,TIPOLOGIA!A:F,5,0)</f>
        <v>TERRESTRE</v>
      </c>
      <c r="AA218" s="154" t="s">
        <v>1496</v>
      </c>
      <c r="AB218" s="46">
        <v>1</v>
      </c>
      <c r="AC218" s="87">
        <f>IF(W218="SOPORTE_TELEFÓNICO",'BASE LIQUIDACION REDEBAN 2025'!$B$19,IF(AND(W218="VISITA_TÉCNICA",Y218="TIPO II"),'BASE LIQUIDACION REDEBAN 2025'!$B$18,'BASE LIQUIDACION REDEBAN 2025'!$B$17))</f>
        <v>35779.500569199998</v>
      </c>
      <c r="AD218" s="87">
        <v>0</v>
      </c>
      <c r="AE218" s="87">
        <f t="shared" si="3"/>
        <v>35779.500569199998</v>
      </c>
    </row>
    <row r="219" spans="1:31" s="105" customFormat="1" ht="13.15">
      <c r="A219" s="154" t="s">
        <v>72</v>
      </c>
      <c r="B219" s="154" t="str">
        <f>VLOOKUP(A219,'CENTRO DE COSTOS'!A:D,4,FALSE)</f>
        <v>MIGUEL JULIÁN HERNÁNDEZ GUARÍN</v>
      </c>
      <c r="C219" s="154" t="str">
        <f>VLOOKUP(A219,'CENTRO DE COSTOS'!A:D,2,FALSE)</f>
        <v>0004-0008</v>
      </c>
      <c r="D219" s="154">
        <v>68190</v>
      </c>
      <c r="E219" s="154">
        <v>2532902</v>
      </c>
      <c r="F219" s="154">
        <v>75142</v>
      </c>
      <c r="G219" s="154" t="s">
        <v>8049</v>
      </c>
      <c r="H219" s="154" t="s">
        <v>820</v>
      </c>
      <c r="I219" s="154" t="s">
        <v>5060</v>
      </c>
      <c r="J219" s="154" t="s">
        <v>10691</v>
      </c>
      <c r="K219" s="154" t="s">
        <v>159</v>
      </c>
      <c r="L219" s="154" t="s">
        <v>10692</v>
      </c>
      <c r="M219" s="155">
        <v>45869.456944444442</v>
      </c>
      <c r="N219" s="155">
        <v>45874.508333333331</v>
      </c>
      <c r="O219" s="91"/>
      <c r="P219" s="154" t="s">
        <v>10063</v>
      </c>
      <c r="Q219" s="154" t="s">
        <v>10063</v>
      </c>
      <c r="R219" s="154" t="s">
        <v>2973</v>
      </c>
      <c r="S219" s="154" t="s">
        <v>2973</v>
      </c>
      <c r="T219" s="154" t="s">
        <v>8052</v>
      </c>
      <c r="U219" s="154" t="s">
        <v>9429</v>
      </c>
      <c r="V219" s="154" t="s">
        <v>10693</v>
      </c>
      <c r="W219" s="154" t="s">
        <v>10144</v>
      </c>
      <c r="X219" s="10"/>
      <c r="Y219" s="154" t="s">
        <v>32</v>
      </c>
      <c r="Z219" s="154" t="str">
        <f>VLOOKUP(D219,TIPOLOGIA!A:F,5,0)</f>
        <v>TERRESTRE</v>
      </c>
      <c r="AA219" s="154">
        <v>0</v>
      </c>
      <c r="AB219" s="46">
        <v>0</v>
      </c>
      <c r="AC219" s="87">
        <f>IF(W219="SOPORTE_TELEFÓNICO",'BASE LIQUIDACION REDEBAN 2025'!$B$19,IF(AND(W219="VISITA_TÉCNICA",Y219="TIPO II"),'BASE LIQUIDACION REDEBAN 2025'!$B$18,'BASE LIQUIDACION REDEBAN 2025'!$B$17))</f>
        <v>35779.500569199998</v>
      </c>
      <c r="AD219" s="87">
        <v>0</v>
      </c>
      <c r="AE219" s="87">
        <f t="shared" si="3"/>
        <v>35779.500569199998</v>
      </c>
    </row>
    <row r="220" spans="1:31" s="105" customFormat="1" ht="13.15">
      <c r="A220" s="154" t="s">
        <v>93</v>
      </c>
      <c r="B220" s="154" t="str">
        <f>VLOOKUP(A220,'CENTRO DE COSTOS'!A:D,4,FALSE)</f>
        <v>DIEGO FERNANDO HENAO CARDONA</v>
      </c>
      <c r="C220" s="154" t="str">
        <f>VLOOKUP(A220,'CENTRO DE COSTOS'!A:D,2,FALSE)</f>
        <v>0004-0003</v>
      </c>
      <c r="D220" s="154">
        <v>52385</v>
      </c>
      <c r="E220" s="154">
        <v>2531578</v>
      </c>
      <c r="F220" s="154">
        <v>79214</v>
      </c>
      <c r="G220" s="154" t="s">
        <v>8049</v>
      </c>
      <c r="H220" s="154" t="s">
        <v>174</v>
      </c>
      <c r="I220" s="154" t="s">
        <v>10694</v>
      </c>
      <c r="J220" s="154" t="s">
        <v>10695</v>
      </c>
      <c r="K220" s="154" t="s">
        <v>159</v>
      </c>
      <c r="L220" s="154" t="s">
        <v>10696</v>
      </c>
      <c r="M220" s="155">
        <v>45869.395833333336</v>
      </c>
      <c r="N220" s="155">
        <v>45874.560416666667</v>
      </c>
      <c r="O220" s="91"/>
      <c r="P220" s="154" t="s">
        <v>10063</v>
      </c>
      <c r="Q220" s="154" t="s">
        <v>10063</v>
      </c>
      <c r="R220" s="154" t="s">
        <v>2973</v>
      </c>
      <c r="S220" s="154" t="s">
        <v>2973</v>
      </c>
      <c r="T220" s="154" t="s">
        <v>8052</v>
      </c>
      <c r="U220" s="154" t="s">
        <v>9429</v>
      </c>
      <c r="V220" s="154" t="s">
        <v>10697</v>
      </c>
      <c r="W220" s="154" t="s">
        <v>10144</v>
      </c>
      <c r="X220" s="10"/>
      <c r="Y220" s="154" t="s">
        <v>32</v>
      </c>
      <c r="Z220" s="154" t="str">
        <f>VLOOKUP(D220,TIPOLOGIA!A:F,5,0)</f>
        <v>TERRESTRE</v>
      </c>
      <c r="AA220" s="154">
        <v>0</v>
      </c>
      <c r="AB220" s="46">
        <v>0</v>
      </c>
      <c r="AC220" s="87">
        <f>IF(W220="SOPORTE_TELEFÓNICO",'BASE LIQUIDACION REDEBAN 2025'!$B$19,IF(AND(W220="VISITA_TÉCNICA",Y220="TIPO II"),'BASE LIQUIDACION REDEBAN 2025'!$B$18,'BASE LIQUIDACION REDEBAN 2025'!$B$17))</f>
        <v>35779.500569199998</v>
      </c>
      <c r="AD220" s="87">
        <v>0</v>
      </c>
      <c r="AE220" s="87">
        <f t="shared" si="3"/>
        <v>35779.500569199998</v>
      </c>
    </row>
    <row r="221" spans="1:31" s="105" customFormat="1" ht="13.15">
      <c r="A221" s="154" t="s">
        <v>86</v>
      </c>
      <c r="B221" s="154" t="str">
        <f>VLOOKUP(A221,'CENTRO DE COSTOS'!A:D,4,FALSE)</f>
        <v>KEVIN ALEXIS CORZO BUSTOS</v>
      </c>
      <c r="C221" s="154" t="str">
        <f>VLOOKUP(A221,'CENTRO DE COSTOS'!A:D,2,FALSE)</f>
        <v>0004-0007</v>
      </c>
      <c r="D221" s="154">
        <v>73555</v>
      </c>
      <c r="E221" s="154">
        <v>2529909</v>
      </c>
      <c r="F221" s="154">
        <v>79015</v>
      </c>
      <c r="G221" s="154" t="s">
        <v>8049</v>
      </c>
      <c r="H221" s="154" t="s">
        <v>703</v>
      </c>
      <c r="I221" s="154" t="s">
        <v>10661</v>
      </c>
      <c r="J221" s="154" t="s">
        <v>10698</v>
      </c>
      <c r="K221" s="154" t="s">
        <v>159</v>
      </c>
      <c r="L221" s="154" t="s">
        <v>10699</v>
      </c>
      <c r="M221" s="155">
        <v>45868.715277777781</v>
      </c>
      <c r="N221" s="155">
        <v>45874.56527777778</v>
      </c>
      <c r="O221" s="91"/>
      <c r="P221" s="154" t="s">
        <v>10063</v>
      </c>
      <c r="Q221" s="154" t="s">
        <v>10063</v>
      </c>
      <c r="R221" s="154" t="s">
        <v>200</v>
      </c>
      <c r="S221" s="154" t="s">
        <v>739</v>
      </c>
      <c r="T221" s="154" t="s">
        <v>8052</v>
      </c>
      <c r="U221" s="154" t="s">
        <v>9429</v>
      </c>
      <c r="V221" s="154" t="s">
        <v>10700</v>
      </c>
      <c r="W221" s="154" t="s">
        <v>10144</v>
      </c>
      <c r="X221" s="10"/>
      <c r="Y221" s="154" t="s">
        <v>32</v>
      </c>
      <c r="Z221" s="154" t="str">
        <f>VLOOKUP(D221,TIPOLOGIA!A:F,5,0)</f>
        <v>TERRESTRE</v>
      </c>
      <c r="AA221" s="154">
        <v>0</v>
      </c>
      <c r="AB221" s="46">
        <v>0</v>
      </c>
      <c r="AC221" s="87">
        <f>IF(W221="SOPORTE_TELEFÓNICO",'BASE LIQUIDACION REDEBAN 2025'!$B$19,IF(AND(W221="VISITA_TÉCNICA",Y221="TIPO II"),'BASE LIQUIDACION REDEBAN 2025'!$B$18,'BASE LIQUIDACION REDEBAN 2025'!$B$17))</f>
        <v>35779.500569199998</v>
      </c>
      <c r="AD221" s="87">
        <v>0</v>
      </c>
      <c r="AE221" s="87">
        <f t="shared" si="3"/>
        <v>35779.500569199998</v>
      </c>
    </row>
    <row r="222" spans="1:31" s="105" customFormat="1" ht="13.15">
      <c r="A222" s="154" t="s">
        <v>87</v>
      </c>
      <c r="B222" s="154" t="str">
        <f>VLOOKUP(A222,'CENTRO DE COSTOS'!A:D,4,FALSE)</f>
        <v>DIEGO FERNANDO HENAO CARDONA</v>
      </c>
      <c r="C222" s="154" t="str">
        <f>VLOOKUP(A222,'CENTRO DE COSTOS'!A:D,2,FALSE)</f>
        <v>0004-0002</v>
      </c>
      <c r="D222" s="154">
        <v>17662</v>
      </c>
      <c r="E222" s="154">
        <v>2528863</v>
      </c>
      <c r="F222" s="154">
        <v>46033</v>
      </c>
      <c r="G222" s="154" t="s">
        <v>8049</v>
      </c>
      <c r="H222" s="154" t="s">
        <v>477</v>
      </c>
      <c r="I222" s="154" t="s">
        <v>5010</v>
      </c>
      <c r="J222" s="154" t="s">
        <v>10701</v>
      </c>
      <c r="K222" s="154" t="s">
        <v>159</v>
      </c>
      <c r="L222" s="154" t="s">
        <v>10702</v>
      </c>
      <c r="M222" s="155">
        <v>45868.645833333336</v>
      </c>
      <c r="N222" s="155">
        <v>45874.566666666666</v>
      </c>
      <c r="O222" s="91"/>
      <c r="P222" s="154" t="s">
        <v>10063</v>
      </c>
      <c r="Q222" s="154" t="s">
        <v>10063</v>
      </c>
      <c r="R222" s="154" t="s">
        <v>2973</v>
      </c>
      <c r="S222" s="154" t="s">
        <v>2973</v>
      </c>
      <c r="T222" s="154" t="s">
        <v>8052</v>
      </c>
      <c r="U222" s="154" t="s">
        <v>9429</v>
      </c>
      <c r="V222" s="154" t="s">
        <v>10703</v>
      </c>
      <c r="W222" s="154" t="s">
        <v>10144</v>
      </c>
      <c r="X222" s="10"/>
      <c r="Y222" s="154" t="s">
        <v>32</v>
      </c>
      <c r="Z222" s="154" t="str">
        <f>VLOOKUP(D222,TIPOLOGIA!A:F,5,0)</f>
        <v>TERRESTRE</v>
      </c>
      <c r="AA222" s="154">
        <v>0</v>
      </c>
      <c r="AB222" s="46">
        <v>0</v>
      </c>
      <c r="AC222" s="87">
        <f>IF(W222="SOPORTE_TELEFÓNICO",'BASE LIQUIDACION REDEBAN 2025'!$B$19,IF(AND(W222="VISITA_TÉCNICA",Y222="TIPO II"),'BASE LIQUIDACION REDEBAN 2025'!$B$18,'BASE LIQUIDACION REDEBAN 2025'!$B$17))</f>
        <v>35779.500569199998</v>
      </c>
      <c r="AD222" s="87">
        <v>0</v>
      </c>
      <c r="AE222" s="87">
        <f t="shared" si="3"/>
        <v>35779.500569199998</v>
      </c>
    </row>
    <row r="223" spans="1:31" s="105" customFormat="1" ht="13.15">
      <c r="A223" s="154" t="s">
        <v>90</v>
      </c>
      <c r="B223" s="154" t="str">
        <f>VLOOKUP(A223,'CENTRO DE COSTOS'!A:D,4,FALSE)</f>
        <v>JUAN SEBASTIÁN RÍOS CASTRILLÓN</v>
      </c>
      <c r="C223" s="154" t="str">
        <f>VLOOKUP(A223,'CENTRO DE COSTOS'!A:D,2,FALSE)</f>
        <v>0004-0005</v>
      </c>
      <c r="D223" s="154">
        <v>5002</v>
      </c>
      <c r="E223" s="154">
        <v>2527826</v>
      </c>
      <c r="F223" s="154">
        <v>71284</v>
      </c>
      <c r="G223" s="154" t="s">
        <v>8049</v>
      </c>
      <c r="H223" s="154" t="s">
        <v>197</v>
      </c>
      <c r="I223" s="154" t="s">
        <v>10704</v>
      </c>
      <c r="J223" s="154" t="s">
        <v>10705</v>
      </c>
      <c r="K223" s="154" t="s">
        <v>159</v>
      </c>
      <c r="L223" s="154" t="s">
        <v>10706</v>
      </c>
      <c r="M223" s="155">
        <v>45868.579861111109</v>
      </c>
      <c r="N223" s="155">
        <v>45874.568749999999</v>
      </c>
      <c r="O223" s="91"/>
      <c r="P223" s="154" t="s">
        <v>10063</v>
      </c>
      <c r="Q223" s="154" t="s">
        <v>10063</v>
      </c>
      <c r="R223" s="154" t="s">
        <v>200</v>
      </c>
      <c r="S223" s="154" t="s">
        <v>201</v>
      </c>
      <c r="T223" s="154" t="s">
        <v>8052</v>
      </c>
      <c r="U223" s="154" t="s">
        <v>9429</v>
      </c>
      <c r="V223" s="154" t="s">
        <v>10707</v>
      </c>
      <c r="W223" s="154" t="s">
        <v>10144</v>
      </c>
      <c r="X223" s="10"/>
      <c r="Y223" s="154" t="s">
        <v>30</v>
      </c>
      <c r="Z223" s="154" t="str">
        <f>VLOOKUP(D223,TIPOLOGIA!A:F,5,0)</f>
        <v>TERRESTRE</v>
      </c>
      <c r="AA223" s="154">
        <v>0</v>
      </c>
      <c r="AB223" s="46">
        <v>0</v>
      </c>
      <c r="AC223" s="87">
        <f>IF(W223="SOPORTE_TELEFÓNICO",'BASE LIQUIDACION REDEBAN 2025'!$B$19,IF(AND(W223="VISITA_TÉCNICA",Y223="TIPO II"),'BASE LIQUIDACION REDEBAN 2025'!$B$18,'BASE LIQUIDACION REDEBAN 2025'!$B$17))</f>
        <v>35779.500569199998</v>
      </c>
      <c r="AD223" s="87">
        <v>0</v>
      </c>
      <c r="AE223" s="87">
        <f t="shared" si="3"/>
        <v>35779.500569199998</v>
      </c>
    </row>
    <row r="224" spans="1:31" s="105" customFormat="1" ht="13.15">
      <c r="A224" s="154" t="s">
        <v>76</v>
      </c>
      <c r="B224" s="154" t="str">
        <f>VLOOKUP(A224,'CENTRO DE COSTOS'!A:D,4,FALSE)</f>
        <v>DIEGO FERNANDO HENAO CARDONA</v>
      </c>
      <c r="C224" s="154" t="str">
        <f>VLOOKUP(A224,'CENTRO DE COSTOS'!A:D,2,FALSE)</f>
        <v>0004-0003</v>
      </c>
      <c r="D224" s="154">
        <v>19824</v>
      </c>
      <c r="E224" s="154">
        <v>2526845</v>
      </c>
      <c r="F224" s="154">
        <v>78466</v>
      </c>
      <c r="G224" s="154" t="s">
        <v>8049</v>
      </c>
      <c r="H224" s="154" t="s">
        <v>258</v>
      </c>
      <c r="I224" s="154" t="s">
        <v>7237</v>
      </c>
      <c r="J224" s="154" t="s">
        <v>10708</v>
      </c>
      <c r="K224" s="154" t="s">
        <v>159</v>
      </c>
      <c r="L224" s="154" t="s">
        <v>10709</v>
      </c>
      <c r="M224" s="155">
        <v>45868.480555555558</v>
      </c>
      <c r="N224" s="155">
        <v>45874.570833333331</v>
      </c>
      <c r="O224" s="91"/>
      <c r="P224" s="154" t="s">
        <v>10063</v>
      </c>
      <c r="Q224" s="154" t="s">
        <v>10063</v>
      </c>
      <c r="R224" s="154" t="s">
        <v>2973</v>
      </c>
      <c r="S224" s="154" t="s">
        <v>2973</v>
      </c>
      <c r="T224" s="154" t="s">
        <v>8052</v>
      </c>
      <c r="U224" s="154" t="s">
        <v>9429</v>
      </c>
      <c r="V224" s="154" t="s">
        <v>10710</v>
      </c>
      <c r="W224" s="154" t="s">
        <v>10144</v>
      </c>
      <c r="X224" s="10"/>
      <c r="Y224" s="154" t="s">
        <v>30</v>
      </c>
      <c r="Z224" s="154" t="str">
        <f>VLOOKUP(D224,TIPOLOGIA!A:F,5,0)</f>
        <v>TERRESTRE</v>
      </c>
      <c r="AA224" s="154" t="s">
        <v>330</v>
      </c>
      <c r="AB224" s="46">
        <v>0</v>
      </c>
      <c r="AC224" s="87">
        <f>IF(W224="SOPORTE_TELEFÓNICO",'BASE LIQUIDACION REDEBAN 2025'!$B$19,IF(AND(W224="VISITA_TÉCNICA",Y224="TIPO II"),'BASE LIQUIDACION REDEBAN 2025'!$B$18,'BASE LIQUIDACION REDEBAN 2025'!$B$17))</f>
        <v>35779.500569199998</v>
      </c>
      <c r="AD224" s="87">
        <v>0</v>
      </c>
      <c r="AE224" s="87">
        <f t="shared" si="3"/>
        <v>35779.500569199998</v>
      </c>
    </row>
    <row r="225" spans="1:31" s="105" customFormat="1" ht="13.15">
      <c r="A225" s="154" t="s">
        <v>90</v>
      </c>
      <c r="B225" s="154" t="str">
        <f>VLOOKUP(A225,'CENTRO DE COSTOS'!A:D,4,FALSE)</f>
        <v>JUAN SEBASTIÁN RÍOS CASTRILLÓN</v>
      </c>
      <c r="C225" s="154" t="str">
        <f>VLOOKUP(A225,'CENTRO DE COSTOS'!A:D,2,FALSE)</f>
        <v>0004-0005</v>
      </c>
      <c r="D225" s="154">
        <v>5579</v>
      </c>
      <c r="E225" s="154">
        <v>2526245</v>
      </c>
      <c r="F225" s="154">
        <v>69297</v>
      </c>
      <c r="G225" s="154" t="s">
        <v>8049</v>
      </c>
      <c r="H225" s="154" t="s">
        <v>197</v>
      </c>
      <c r="I225" s="154" t="s">
        <v>2218</v>
      </c>
      <c r="J225" s="154" t="s">
        <v>10711</v>
      </c>
      <c r="K225" s="154" t="s">
        <v>159</v>
      </c>
      <c r="L225" s="154" t="s">
        <v>10712</v>
      </c>
      <c r="M225" s="155">
        <v>45868.444444444445</v>
      </c>
      <c r="N225" s="155">
        <v>45874.57708333333</v>
      </c>
      <c r="O225" s="91"/>
      <c r="P225" s="154" t="s">
        <v>10063</v>
      </c>
      <c r="Q225" s="154" t="s">
        <v>10063</v>
      </c>
      <c r="R225" s="154" t="s">
        <v>2973</v>
      </c>
      <c r="S225" s="154" t="s">
        <v>2973</v>
      </c>
      <c r="T225" s="154" t="s">
        <v>8052</v>
      </c>
      <c r="U225" s="154" t="s">
        <v>9429</v>
      </c>
      <c r="V225" s="154" t="s">
        <v>10713</v>
      </c>
      <c r="W225" s="154" t="s">
        <v>10144</v>
      </c>
      <c r="X225" s="10"/>
      <c r="Y225" s="154" t="s">
        <v>30</v>
      </c>
      <c r="Z225" s="154" t="str">
        <f>VLOOKUP(D225,TIPOLOGIA!A:F,5,0)</f>
        <v>TERRESTRE</v>
      </c>
      <c r="AA225" s="154" t="s">
        <v>3209</v>
      </c>
      <c r="AB225" s="46">
        <v>0</v>
      </c>
      <c r="AC225" s="87">
        <f>IF(W225="SOPORTE_TELEFÓNICO",'BASE LIQUIDACION REDEBAN 2025'!$B$19,IF(AND(W225="VISITA_TÉCNICA",Y225="TIPO II"),'BASE LIQUIDACION REDEBAN 2025'!$B$18,'BASE LIQUIDACION REDEBAN 2025'!$B$17))</f>
        <v>35779.500569199998</v>
      </c>
      <c r="AD225" s="87">
        <v>0</v>
      </c>
      <c r="AE225" s="87">
        <f t="shared" si="3"/>
        <v>35779.500569199998</v>
      </c>
    </row>
    <row r="226" spans="1:31" s="105" customFormat="1" ht="13.15">
      <c r="A226" s="154" t="s">
        <v>72</v>
      </c>
      <c r="B226" s="154" t="str">
        <f>VLOOKUP(A226,'CENTRO DE COSTOS'!A:D,4,FALSE)</f>
        <v>MIGUEL JULIÁN HERNÁNDEZ GUARÍN</v>
      </c>
      <c r="C226" s="154" t="str">
        <f>VLOOKUP(A226,'CENTRO DE COSTOS'!A:D,2,FALSE)</f>
        <v>0004-0008</v>
      </c>
      <c r="D226" s="154">
        <v>68575</v>
      </c>
      <c r="E226" s="154">
        <v>2522956</v>
      </c>
      <c r="F226" s="154">
        <v>73235</v>
      </c>
      <c r="G226" s="154" t="s">
        <v>8049</v>
      </c>
      <c r="H226" s="154" t="s">
        <v>820</v>
      </c>
      <c r="I226" s="154" t="s">
        <v>7130</v>
      </c>
      <c r="J226" s="154" t="s">
        <v>10714</v>
      </c>
      <c r="K226" s="154" t="s">
        <v>159</v>
      </c>
      <c r="L226" s="154" t="s">
        <v>10715</v>
      </c>
      <c r="M226" s="155">
        <v>45867.682638888888</v>
      </c>
      <c r="N226" s="155">
        <v>45874.580555555556</v>
      </c>
      <c r="O226" s="91"/>
      <c r="P226" s="154" t="s">
        <v>10063</v>
      </c>
      <c r="Q226" s="154" t="s">
        <v>10063</v>
      </c>
      <c r="R226" s="154" t="s">
        <v>200</v>
      </c>
      <c r="S226" s="154" t="s">
        <v>201</v>
      </c>
      <c r="T226" s="154" t="s">
        <v>8052</v>
      </c>
      <c r="U226" s="154" t="s">
        <v>9429</v>
      </c>
      <c r="V226" s="154" t="s">
        <v>10716</v>
      </c>
      <c r="W226" s="154" t="s">
        <v>10144</v>
      </c>
      <c r="X226" s="10"/>
      <c r="Y226" s="154" t="s">
        <v>32</v>
      </c>
      <c r="Z226" s="154" t="str">
        <f>VLOOKUP(D226,TIPOLOGIA!A:F,5,0)</f>
        <v>TERRESTRE</v>
      </c>
      <c r="AA226" s="154">
        <v>0</v>
      </c>
      <c r="AB226" s="46">
        <v>0</v>
      </c>
      <c r="AC226" s="87">
        <f>IF(W226="SOPORTE_TELEFÓNICO",'BASE LIQUIDACION REDEBAN 2025'!$B$19,IF(AND(W226="VISITA_TÉCNICA",Y226="TIPO II"),'BASE LIQUIDACION REDEBAN 2025'!$B$18,'BASE LIQUIDACION REDEBAN 2025'!$B$17))</f>
        <v>35779.500569199998</v>
      </c>
      <c r="AD226" s="87">
        <v>0</v>
      </c>
      <c r="AE226" s="87">
        <f t="shared" si="3"/>
        <v>35779.500569199998</v>
      </c>
    </row>
    <row r="227" spans="1:31" s="105" customFormat="1" ht="13.15">
      <c r="A227" s="154" t="s">
        <v>93</v>
      </c>
      <c r="B227" s="154" t="str">
        <f>VLOOKUP(A227,'CENTRO DE COSTOS'!A:D,4,FALSE)</f>
        <v>DIEGO FERNANDO HENAO CARDONA</v>
      </c>
      <c r="C227" s="154" t="str">
        <f>VLOOKUP(A227,'CENTRO DE COSTOS'!A:D,2,FALSE)</f>
        <v>0004-0003</v>
      </c>
      <c r="D227" s="154">
        <v>52490</v>
      </c>
      <c r="E227" s="154">
        <v>2524770</v>
      </c>
      <c r="F227" s="154">
        <v>72718</v>
      </c>
      <c r="G227" s="154" t="s">
        <v>8049</v>
      </c>
      <c r="H227" s="154" t="s">
        <v>174</v>
      </c>
      <c r="I227" s="154" t="s">
        <v>378</v>
      </c>
      <c r="J227" s="154" t="s">
        <v>10717</v>
      </c>
      <c r="K227" s="154" t="s">
        <v>159</v>
      </c>
      <c r="L227" s="154" t="s">
        <v>10718</v>
      </c>
      <c r="M227" s="155">
        <v>45868.364583333336</v>
      </c>
      <c r="N227" s="155">
        <v>45874.584722222222</v>
      </c>
      <c r="O227" s="91"/>
      <c r="P227" s="154" t="s">
        <v>10063</v>
      </c>
      <c r="Q227" s="154" t="s">
        <v>10063</v>
      </c>
      <c r="R227" s="154" t="s">
        <v>2973</v>
      </c>
      <c r="S227" s="154" t="s">
        <v>2973</v>
      </c>
      <c r="T227" s="154" t="s">
        <v>8052</v>
      </c>
      <c r="U227" s="154" t="s">
        <v>9429</v>
      </c>
      <c r="V227" s="154" t="s">
        <v>10719</v>
      </c>
      <c r="W227" s="154" t="s">
        <v>10144</v>
      </c>
      <c r="X227" s="10"/>
      <c r="Y227" s="154" t="s">
        <v>180</v>
      </c>
      <c r="Z227" s="154" t="str">
        <f>VLOOKUP(D227,TIPOLOGIA!A:F,5,0)</f>
        <v>FLUVIAL</v>
      </c>
      <c r="AA227" s="154">
        <v>0</v>
      </c>
      <c r="AB227" s="46">
        <v>0</v>
      </c>
      <c r="AC227" s="87">
        <f>IF(W227="SOPORTE_TELEFÓNICO",'BASE LIQUIDACION REDEBAN 2025'!$B$19,IF(AND(W227="VISITA_TÉCNICA",Y227="TIPO II"),'BASE LIQUIDACION REDEBAN 2025'!$B$18,'BASE LIQUIDACION REDEBAN 2025'!$B$17))</f>
        <v>35779.500569199998</v>
      </c>
      <c r="AD227" s="87">
        <v>0</v>
      </c>
      <c r="AE227" s="87">
        <f t="shared" si="3"/>
        <v>35779.500569199998</v>
      </c>
    </row>
    <row r="228" spans="1:31" s="105" customFormat="1" ht="13.15">
      <c r="A228" s="154" t="s">
        <v>96</v>
      </c>
      <c r="B228" s="154" t="str">
        <f>VLOOKUP(A228,'CENTRO DE COSTOS'!A:D,4,FALSE)</f>
        <v>JOSE MAURICIO HERNANDEZ ROJAS</v>
      </c>
      <c r="C228" s="154" t="str">
        <f>VLOOKUP(A228,'CENTRO DE COSTOS'!A:D,2,FALSE)</f>
        <v>0004-0001</v>
      </c>
      <c r="D228" s="154">
        <v>47268</v>
      </c>
      <c r="E228" s="154">
        <v>2522645</v>
      </c>
      <c r="F228" s="154">
        <v>60847</v>
      </c>
      <c r="G228" s="154" t="s">
        <v>8049</v>
      </c>
      <c r="H228" s="154" t="s">
        <v>1896</v>
      </c>
      <c r="I228" s="154" t="s">
        <v>10720</v>
      </c>
      <c r="J228" s="154" t="s">
        <v>10721</v>
      </c>
      <c r="K228" s="154" t="s">
        <v>159</v>
      </c>
      <c r="L228" s="154" t="s">
        <v>10722</v>
      </c>
      <c r="M228" s="155">
        <v>45867.655555555553</v>
      </c>
      <c r="N228" s="155">
        <v>45874.588194444441</v>
      </c>
      <c r="O228" s="91"/>
      <c r="P228" s="154" t="s">
        <v>10063</v>
      </c>
      <c r="Q228" s="154" t="s">
        <v>10063</v>
      </c>
      <c r="R228" s="154" t="s">
        <v>2973</v>
      </c>
      <c r="S228" s="154" t="s">
        <v>2973</v>
      </c>
      <c r="T228" s="154" t="s">
        <v>8052</v>
      </c>
      <c r="U228" s="154" t="s">
        <v>9429</v>
      </c>
      <c r="V228" s="154" t="s">
        <v>10723</v>
      </c>
      <c r="W228" s="154" t="s">
        <v>10144</v>
      </c>
      <c r="X228" s="10"/>
      <c r="Y228" s="154" t="s">
        <v>30</v>
      </c>
      <c r="Z228" s="154" t="str">
        <f>VLOOKUP(D228,TIPOLOGIA!A:F,5,0)</f>
        <v>TERRESTRE</v>
      </c>
      <c r="AA228" s="154">
        <v>0</v>
      </c>
      <c r="AB228" s="46">
        <v>0</v>
      </c>
      <c r="AC228" s="87">
        <f>IF(W228="SOPORTE_TELEFÓNICO",'BASE LIQUIDACION REDEBAN 2025'!$B$19,IF(AND(W228="VISITA_TÉCNICA",Y228="TIPO II"),'BASE LIQUIDACION REDEBAN 2025'!$B$18,'BASE LIQUIDACION REDEBAN 2025'!$B$17))</f>
        <v>35779.500569199998</v>
      </c>
      <c r="AD228" s="87">
        <v>0</v>
      </c>
      <c r="AE228" s="87">
        <f t="shared" si="3"/>
        <v>35779.500569199998</v>
      </c>
    </row>
    <row r="229" spans="1:31" s="105" customFormat="1" ht="13.15">
      <c r="A229" s="154" t="s">
        <v>92</v>
      </c>
      <c r="B229" s="154" t="str">
        <f>VLOOKUP(A229,'CENTRO DE COSTOS'!A:D,4,FALSE)</f>
        <v>KEVIN ALEXIS CORZO BUSTOS</v>
      </c>
      <c r="C229" s="154" t="str">
        <f>VLOOKUP(A229,'CENTRO DE COSTOS'!A:D,2,FALSE)</f>
        <v>0004-0007</v>
      </c>
      <c r="D229" s="154">
        <v>18150</v>
      </c>
      <c r="E229" s="154">
        <v>2522425</v>
      </c>
      <c r="F229" s="154">
        <v>78182</v>
      </c>
      <c r="G229" s="154" t="s">
        <v>8049</v>
      </c>
      <c r="H229" s="154" t="s">
        <v>157</v>
      </c>
      <c r="I229" s="154" t="s">
        <v>1673</v>
      </c>
      <c r="J229" s="154" t="s">
        <v>10724</v>
      </c>
      <c r="K229" s="154" t="s">
        <v>159</v>
      </c>
      <c r="L229" s="154" t="s">
        <v>10725</v>
      </c>
      <c r="M229" s="155">
        <v>45867.638888888891</v>
      </c>
      <c r="N229" s="155">
        <v>45874.595833333333</v>
      </c>
      <c r="O229" s="91"/>
      <c r="P229" s="154" t="s">
        <v>10063</v>
      </c>
      <c r="Q229" s="154" t="s">
        <v>10063</v>
      </c>
      <c r="R229" s="154" t="s">
        <v>2973</v>
      </c>
      <c r="S229" s="154" t="s">
        <v>2973</v>
      </c>
      <c r="T229" s="154" t="s">
        <v>8052</v>
      </c>
      <c r="U229" s="154" t="s">
        <v>9429</v>
      </c>
      <c r="V229" s="154" t="s">
        <v>10726</v>
      </c>
      <c r="W229" s="154" t="s">
        <v>10144</v>
      </c>
      <c r="X229" s="10"/>
      <c r="Y229" s="154" t="s">
        <v>180</v>
      </c>
      <c r="Z229" s="154" t="str">
        <f>VLOOKUP(D229,TIPOLOGIA!A:F,5,0)</f>
        <v>TERRESTRE</v>
      </c>
      <c r="AA229" s="154">
        <v>0</v>
      </c>
      <c r="AB229" s="46">
        <v>0</v>
      </c>
      <c r="AC229" s="87">
        <f>IF(W229="SOPORTE_TELEFÓNICO",'BASE LIQUIDACION REDEBAN 2025'!$B$19,IF(AND(W229="VISITA_TÉCNICA",Y229="TIPO II"),'BASE LIQUIDACION REDEBAN 2025'!$B$18,'BASE LIQUIDACION REDEBAN 2025'!$B$17))</f>
        <v>35779.500569199998</v>
      </c>
      <c r="AD229" s="87">
        <v>0</v>
      </c>
      <c r="AE229" s="87">
        <f t="shared" si="3"/>
        <v>35779.500569199998</v>
      </c>
    </row>
    <row r="230" spans="1:31" s="105" customFormat="1" ht="13.15">
      <c r="A230" s="154" t="s">
        <v>90</v>
      </c>
      <c r="B230" s="154" t="str">
        <f>VLOOKUP(A230,'CENTRO DE COSTOS'!A:D,4,FALSE)</f>
        <v>JUAN SEBASTIÁN RÍOS CASTRILLÓN</v>
      </c>
      <c r="C230" s="154" t="str">
        <f>VLOOKUP(A230,'CENTRO DE COSTOS'!A:D,2,FALSE)</f>
        <v>0004-0005</v>
      </c>
      <c r="D230" s="154">
        <v>5034</v>
      </c>
      <c r="E230" s="154">
        <v>2511957</v>
      </c>
      <c r="F230" s="154">
        <v>70887</v>
      </c>
      <c r="G230" s="154" t="s">
        <v>8049</v>
      </c>
      <c r="H230" s="154" t="s">
        <v>197</v>
      </c>
      <c r="I230" s="154" t="s">
        <v>3659</v>
      </c>
      <c r="J230" s="154" t="s">
        <v>10727</v>
      </c>
      <c r="K230" s="154" t="s">
        <v>159</v>
      </c>
      <c r="L230" s="154" t="s">
        <v>10728</v>
      </c>
      <c r="M230" s="155">
        <v>45866.434027777781</v>
      </c>
      <c r="N230" s="155">
        <v>45874.6</v>
      </c>
      <c r="O230" s="91"/>
      <c r="P230" s="154" t="s">
        <v>10063</v>
      </c>
      <c r="Q230" s="154" t="s">
        <v>10063</v>
      </c>
      <c r="R230" s="154" t="s">
        <v>200</v>
      </c>
      <c r="S230" s="154" t="s">
        <v>201</v>
      </c>
      <c r="T230" s="154" t="s">
        <v>8052</v>
      </c>
      <c r="U230" s="154" t="s">
        <v>9429</v>
      </c>
      <c r="V230" s="154" t="s">
        <v>10729</v>
      </c>
      <c r="W230" s="154" t="s">
        <v>10144</v>
      </c>
      <c r="X230" s="10"/>
      <c r="Y230" s="154" t="s">
        <v>30</v>
      </c>
      <c r="Z230" s="154" t="str">
        <f>VLOOKUP(D230,TIPOLOGIA!A:F,5,0)</f>
        <v>TERRESTRE</v>
      </c>
      <c r="AA230" s="154">
        <v>0</v>
      </c>
      <c r="AB230" s="46">
        <v>0</v>
      </c>
      <c r="AC230" s="87">
        <f>IF(W230="SOPORTE_TELEFÓNICO",'BASE LIQUIDACION REDEBAN 2025'!$B$19,IF(AND(W230="VISITA_TÉCNICA",Y230="TIPO II"),'BASE LIQUIDACION REDEBAN 2025'!$B$18,'BASE LIQUIDACION REDEBAN 2025'!$B$17))</f>
        <v>35779.500569199998</v>
      </c>
      <c r="AD230" s="87">
        <v>0</v>
      </c>
      <c r="AE230" s="87">
        <f t="shared" si="3"/>
        <v>35779.500569199998</v>
      </c>
    </row>
    <row r="231" spans="1:31" s="105" customFormat="1" ht="13.15">
      <c r="A231" s="154" t="s">
        <v>76</v>
      </c>
      <c r="B231" s="154" t="str">
        <f>VLOOKUP(A231,'CENTRO DE COSTOS'!A:D,4,FALSE)</f>
        <v>DIEGO FERNANDO HENAO CARDONA</v>
      </c>
      <c r="C231" s="154" t="str">
        <f>VLOOKUP(A231,'CENTRO DE COSTOS'!A:D,2,FALSE)</f>
        <v>0004-0003</v>
      </c>
      <c r="D231" s="154">
        <v>76109</v>
      </c>
      <c r="E231" s="154">
        <v>2537846</v>
      </c>
      <c r="F231" s="154">
        <v>79355</v>
      </c>
      <c r="G231" s="154" t="s">
        <v>8049</v>
      </c>
      <c r="H231" s="154" t="s">
        <v>227</v>
      </c>
      <c r="I231" s="154" t="s">
        <v>5214</v>
      </c>
      <c r="J231" s="154" t="s">
        <v>9555</v>
      </c>
      <c r="K231" s="154" t="s">
        <v>159</v>
      </c>
      <c r="L231" s="154" t="s">
        <v>10730</v>
      </c>
      <c r="M231" s="155">
        <v>45870.379861111112</v>
      </c>
      <c r="N231" s="155">
        <v>45874.604166666664</v>
      </c>
      <c r="O231" s="91"/>
      <c r="P231" s="154" t="s">
        <v>10063</v>
      </c>
      <c r="Q231" s="154" t="s">
        <v>10063</v>
      </c>
      <c r="R231" s="154" t="s">
        <v>2973</v>
      </c>
      <c r="S231" s="154" t="s">
        <v>2973</v>
      </c>
      <c r="T231" s="154" t="s">
        <v>8052</v>
      </c>
      <c r="U231" s="154" t="s">
        <v>9429</v>
      </c>
      <c r="V231" s="154" t="s">
        <v>10731</v>
      </c>
      <c r="W231" s="154" t="s">
        <v>10144</v>
      </c>
      <c r="X231" s="10"/>
      <c r="Y231" s="154" t="s">
        <v>30</v>
      </c>
      <c r="Z231" s="154" t="str">
        <f>VLOOKUP(D231,TIPOLOGIA!A:F,5,0)</f>
        <v>TERRESTRE</v>
      </c>
      <c r="AA231" s="154">
        <v>0</v>
      </c>
      <c r="AB231" s="46">
        <v>0</v>
      </c>
      <c r="AC231" s="87">
        <f>IF(W231="SOPORTE_TELEFÓNICO",'BASE LIQUIDACION REDEBAN 2025'!$B$19,IF(AND(W231="VISITA_TÉCNICA",Y231="TIPO II"),'BASE LIQUIDACION REDEBAN 2025'!$B$18,'BASE LIQUIDACION REDEBAN 2025'!$B$17))</f>
        <v>35779.500569199998</v>
      </c>
      <c r="AD231" s="87">
        <v>0</v>
      </c>
      <c r="AE231" s="87">
        <f t="shared" si="3"/>
        <v>35779.500569199998</v>
      </c>
    </row>
    <row r="232" spans="1:31" s="105" customFormat="1" ht="13.15">
      <c r="A232" s="154" t="s">
        <v>76</v>
      </c>
      <c r="B232" s="154" t="str">
        <f>VLOOKUP(A232,'CENTRO DE COSTOS'!A:D,4,FALSE)</f>
        <v>DIEGO FERNANDO HENAO CARDONA</v>
      </c>
      <c r="C232" s="154" t="str">
        <f>VLOOKUP(A232,'CENTRO DE COSTOS'!A:D,2,FALSE)</f>
        <v>0004-0003</v>
      </c>
      <c r="D232" s="154">
        <v>19845</v>
      </c>
      <c r="E232" s="154">
        <v>2538603</v>
      </c>
      <c r="F232" s="154">
        <v>74852</v>
      </c>
      <c r="G232" s="154" t="s">
        <v>8049</v>
      </c>
      <c r="H232" s="154" t="s">
        <v>258</v>
      </c>
      <c r="I232" s="154" t="s">
        <v>508</v>
      </c>
      <c r="J232" s="154" t="s">
        <v>10732</v>
      </c>
      <c r="K232" s="154" t="s">
        <v>159</v>
      </c>
      <c r="L232" s="154" t="s">
        <v>10733</v>
      </c>
      <c r="M232" s="155">
        <v>45870.416666666664</v>
      </c>
      <c r="N232" s="155">
        <v>45874.606249999997</v>
      </c>
      <c r="O232" s="91"/>
      <c r="P232" s="154" t="s">
        <v>10063</v>
      </c>
      <c r="Q232" s="154" t="s">
        <v>10063</v>
      </c>
      <c r="R232" s="154" t="s">
        <v>2973</v>
      </c>
      <c r="S232" s="154" t="s">
        <v>2973</v>
      </c>
      <c r="T232" s="154" t="s">
        <v>8052</v>
      </c>
      <c r="U232" s="154" t="s">
        <v>9429</v>
      </c>
      <c r="V232" s="154" t="s">
        <v>10734</v>
      </c>
      <c r="W232" s="154" t="s">
        <v>10144</v>
      </c>
      <c r="X232" s="10"/>
      <c r="Y232" s="154" t="s">
        <v>32</v>
      </c>
      <c r="Z232" s="154" t="str">
        <f>VLOOKUP(D232,TIPOLOGIA!A:F,5,0)</f>
        <v>TERRESTRE</v>
      </c>
      <c r="AA232" s="154">
        <v>0</v>
      </c>
      <c r="AB232" s="46">
        <v>0</v>
      </c>
      <c r="AC232" s="87">
        <f>IF(W232="SOPORTE_TELEFÓNICO",'BASE LIQUIDACION REDEBAN 2025'!$B$19,IF(AND(W232="VISITA_TÉCNICA",Y232="TIPO II"),'BASE LIQUIDACION REDEBAN 2025'!$B$18,'BASE LIQUIDACION REDEBAN 2025'!$B$17))</f>
        <v>35779.500569199998</v>
      </c>
      <c r="AD232" s="87">
        <v>0</v>
      </c>
      <c r="AE232" s="87">
        <f t="shared" si="3"/>
        <v>35779.500569199998</v>
      </c>
    </row>
    <row r="233" spans="1:31" s="105" customFormat="1" ht="13.15">
      <c r="A233" s="154" t="s">
        <v>81</v>
      </c>
      <c r="B233" s="154" t="str">
        <f>VLOOKUP(A233,'CENTRO DE COSTOS'!A:D,4,FALSE)</f>
        <v>MIGUEL JULIÁN HERNÁNDEZ GUARÍN</v>
      </c>
      <c r="C233" s="154" t="str">
        <f>VLOOKUP(A233,'CENTRO DE COSTOS'!A:D,2,FALSE)</f>
        <v>0004-0008</v>
      </c>
      <c r="D233" s="154">
        <v>54520</v>
      </c>
      <c r="E233" s="154">
        <v>2535872</v>
      </c>
      <c r="F233" s="154">
        <v>68536</v>
      </c>
      <c r="G233" s="154" t="s">
        <v>8049</v>
      </c>
      <c r="H233" s="154" t="s">
        <v>317</v>
      </c>
      <c r="I233" s="154" t="s">
        <v>10735</v>
      </c>
      <c r="J233" s="154" t="s">
        <v>10736</v>
      </c>
      <c r="K233" s="154" t="s">
        <v>159</v>
      </c>
      <c r="L233" s="154" t="s">
        <v>10737</v>
      </c>
      <c r="M233" s="155">
        <v>45869.728472222225</v>
      </c>
      <c r="N233" s="155">
        <v>45874.609027777777</v>
      </c>
      <c r="O233" s="91"/>
      <c r="P233" s="154" t="s">
        <v>10063</v>
      </c>
      <c r="Q233" s="154" t="s">
        <v>10063</v>
      </c>
      <c r="R233" s="154" t="s">
        <v>2973</v>
      </c>
      <c r="S233" s="154" t="s">
        <v>2973</v>
      </c>
      <c r="T233" s="154" t="s">
        <v>8052</v>
      </c>
      <c r="U233" s="154" t="s">
        <v>9429</v>
      </c>
      <c r="V233" s="154" t="s">
        <v>10738</v>
      </c>
      <c r="W233" s="154" t="s">
        <v>10144</v>
      </c>
      <c r="X233" s="10"/>
      <c r="Y233" s="154" t="s">
        <v>30</v>
      </c>
      <c r="Z233" s="154" t="str">
        <f>VLOOKUP(D233,TIPOLOGIA!A:F,5,0)</f>
        <v>TERRESTRE</v>
      </c>
      <c r="AA233" s="154">
        <v>0</v>
      </c>
      <c r="AB233" s="46">
        <v>0</v>
      </c>
      <c r="AC233" s="87">
        <f>IF(W233="SOPORTE_TELEFÓNICO",'BASE LIQUIDACION REDEBAN 2025'!$B$19,IF(AND(W233="VISITA_TÉCNICA",Y233="TIPO II"),'BASE LIQUIDACION REDEBAN 2025'!$B$18,'BASE LIQUIDACION REDEBAN 2025'!$B$17))</f>
        <v>35779.500569199998</v>
      </c>
      <c r="AD233" s="87">
        <v>0</v>
      </c>
      <c r="AE233" s="87">
        <f t="shared" si="3"/>
        <v>35779.500569199998</v>
      </c>
    </row>
    <row r="234" spans="1:31" s="105" customFormat="1" ht="13.15">
      <c r="A234" s="154" t="s">
        <v>96</v>
      </c>
      <c r="B234" s="154" t="str">
        <f>VLOOKUP(A234,'CENTRO DE COSTOS'!A:D,4,FALSE)</f>
        <v>JOSE MAURICIO HERNANDEZ ROJAS</v>
      </c>
      <c r="C234" s="154" t="str">
        <f>VLOOKUP(A234,'CENTRO DE COSTOS'!A:D,2,FALSE)</f>
        <v>0004-0001</v>
      </c>
      <c r="D234" s="154">
        <v>44001</v>
      </c>
      <c r="E234" s="154">
        <v>2534590</v>
      </c>
      <c r="F234" s="154">
        <v>32299</v>
      </c>
      <c r="G234" s="154" t="s">
        <v>8049</v>
      </c>
      <c r="H234" s="154" t="s">
        <v>1719</v>
      </c>
      <c r="I234" s="154" t="s">
        <v>1720</v>
      </c>
      <c r="J234" s="154" t="s">
        <v>10739</v>
      </c>
      <c r="K234" s="154" t="s">
        <v>159</v>
      </c>
      <c r="L234" s="154" t="s">
        <v>10740</v>
      </c>
      <c r="M234" s="155">
        <v>45869.629861111112</v>
      </c>
      <c r="N234" s="155">
        <v>45874.61041666667</v>
      </c>
      <c r="O234" s="91"/>
      <c r="P234" s="154" t="s">
        <v>10063</v>
      </c>
      <c r="Q234" s="154" t="s">
        <v>10063</v>
      </c>
      <c r="R234" s="154" t="s">
        <v>220</v>
      </c>
      <c r="S234" s="154" t="s">
        <v>221</v>
      </c>
      <c r="T234" s="154" t="s">
        <v>8052</v>
      </c>
      <c r="U234" s="154" t="s">
        <v>9429</v>
      </c>
      <c r="V234" s="154" t="s">
        <v>10741</v>
      </c>
      <c r="W234" s="154" t="s">
        <v>10144</v>
      </c>
      <c r="X234" s="10"/>
      <c r="Y234" s="154" t="s">
        <v>30</v>
      </c>
      <c r="Z234" s="154" t="str">
        <f>VLOOKUP(D234,TIPOLOGIA!A:F,5,0)</f>
        <v>TERRESTRE</v>
      </c>
      <c r="AA234" s="154">
        <v>0</v>
      </c>
      <c r="AB234" s="46">
        <v>0</v>
      </c>
      <c r="AC234" s="87">
        <f>IF(W234="SOPORTE_TELEFÓNICO",'BASE LIQUIDACION REDEBAN 2025'!$B$19,IF(AND(W234="VISITA_TÉCNICA",Y234="TIPO II"),'BASE LIQUIDACION REDEBAN 2025'!$B$18,'BASE LIQUIDACION REDEBAN 2025'!$B$17))</f>
        <v>35779.500569199998</v>
      </c>
      <c r="AD234" s="87">
        <v>0</v>
      </c>
      <c r="AE234" s="87">
        <f t="shared" si="3"/>
        <v>35779.500569199998</v>
      </c>
    </row>
    <row r="235" spans="1:31" s="105" customFormat="1" ht="13.15">
      <c r="A235" s="154" t="s">
        <v>90</v>
      </c>
      <c r="B235" s="154" t="str">
        <f>VLOOKUP(A235,'CENTRO DE COSTOS'!A:D,4,FALSE)</f>
        <v>JUAN SEBASTIÁN RÍOS CASTRILLÓN</v>
      </c>
      <c r="C235" s="154" t="str">
        <f>VLOOKUP(A235,'CENTRO DE COSTOS'!A:D,2,FALSE)</f>
        <v>0004-0005</v>
      </c>
      <c r="D235" s="154">
        <v>5360</v>
      </c>
      <c r="E235" s="154">
        <v>2543372</v>
      </c>
      <c r="F235" s="154">
        <v>10364</v>
      </c>
      <c r="G235" s="154" t="s">
        <v>8049</v>
      </c>
      <c r="H235" s="154" t="s">
        <v>197</v>
      </c>
      <c r="I235" s="154" t="s">
        <v>3607</v>
      </c>
      <c r="J235" s="154" t="s">
        <v>10742</v>
      </c>
      <c r="K235" s="154" t="s">
        <v>159</v>
      </c>
      <c r="L235" s="154" t="s">
        <v>10743</v>
      </c>
      <c r="M235" s="155">
        <v>45871.409722222219</v>
      </c>
      <c r="N235" s="155">
        <v>45874.618750000001</v>
      </c>
      <c r="O235" s="91"/>
      <c r="P235" s="154" t="s">
        <v>10063</v>
      </c>
      <c r="Q235" s="154" t="s">
        <v>10063</v>
      </c>
      <c r="R235" s="154" t="s">
        <v>2973</v>
      </c>
      <c r="S235" s="154" t="s">
        <v>2973</v>
      </c>
      <c r="T235" s="154" t="s">
        <v>8052</v>
      </c>
      <c r="U235" s="154" t="s">
        <v>9429</v>
      </c>
      <c r="V235" s="154" t="s">
        <v>10744</v>
      </c>
      <c r="W235" s="154" t="s">
        <v>2967</v>
      </c>
      <c r="X235" s="10"/>
      <c r="Y235" s="154" t="s">
        <v>25</v>
      </c>
      <c r="Z235" s="154" t="str">
        <f>VLOOKUP(D235,TIPOLOGIA!A:F,5,0)</f>
        <v>TERRESTRE</v>
      </c>
      <c r="AA235" s="154" t="s">
        <v>3209</v>
      </c>
      <c r="AB235" s="46">
        <v>1</v>
      </c>
      <c r="AC235" s="87">
        <f>IF(W235="SOPORTE_TELEFÓNICO",'BASE LIQUIDACION REDEBAN 2025'!$B$19,IF(AND(W235="VISITA_TÉCNICA",Y235="TIPO II"),'BASE LIQUIDACION REDEBAN 2025'!$B$18,'BASE LIQUIDACION REDEBAN 2025'!$B$17))</f>
        <v>35779.500569199998</v>
      </c>
      <c r="AD235" s="87">
        <v>0</v>
      </c>
      <c r="AE235" s="87">
        <f t="shared" si="3"/>
        <v>35779.500569199998</v>
      </c>
    </row>
    <row r="236" spans="1:31" s="105" customFormat="1" ht="13.15">
      <c r="A236" s="154" t="s">
        <v>99</v>
      </c>
      <c r="B236" s="154" t="str">
        <f>VLOOKUP(A236,'CENTRO DE COSTOS'!A:D,4,FALSE)</f>
        <v>JOSE MAURICIO HERNANDEZ ROJAS</v>
      </c>
      <c r="C236" s="154" t="str">
        <f>VLOOKUP(A236,'CENTRO DE COSTOS'!A:D,2,FALSE)</f>
        <v>0004-0001</v>
      </c>
      <c r="D236" s="154">
        <v>20060</v>
      </c>
      <c r="E236" s="154">
        <v>2528679</v>
      </c>
      <c r="F236" s="154">
        <v>79044</v>
      </c>
      <c r="G236" s="154" t="s">
        <v>8049</v>
      </c>
      <c r="H236" s="154" t="s">
        <v>440</v>
      </c>
      <c r="I236" s="154" t="s">
        <v>5390</v>
      </c>
      <c r="J236" s="154" t="s">
        <v>10745</v>
      </c>
      <c r="K236" s="154" t="s">
        <v>159</v>
      </c>
      <c r="L236" s="154" t="s">
        <v>10746</v>
      </c>
      <c r="M236" s="155">
        <v>45868.648611111108</v>
      </c>
      <c r="N236" s="155">
        <v>45874.62222222222</v>
      </c>
      <c r="O236" s="91"/>
      <c r="P236" s="154" t="s">
        <v>10063</v>
      </c>
      <c r="Q236" s="154" t="s">
        <v>10063</v>
      </c>
      <c r="R236" s="154" t="s">
        <v>2973</v>
      </c>
      <c r="S236" s="154" t="s">
        <v>2973</v>
      </c>
      <c r="T236" s="154" t="s">
        <v>8052</v>
      </c>
      <c r="U236" s="154" t="s">
        <v>9429</v>
      </c>
      <c r="V236" s="154" t="s">
        <v>10747</v>
      </c>
      <c r="W236" s="154" t="s">
        <v>2967</v>
      </c>
      <c r="X236" s="10"/>
      <c r="Y236" s="154" t="s">
        <v>28</v>
      </c>
      <c r="Z236" s="154" t="str">
        <f>VLOOKUP(D236,TIPOLOGIA!A:F,5,0)</f>
        <v>TERRESTRE</v>
      </c>
      <c r="AA236" s="154" t="s">
        <v>985</v>
      </c>
      <c r="AB236" s="46">
        <v>1</v>
      </c>
      <c r="AC236" s="87">
        <f>IF(W236="SOPORTE_TELEFÓNICO",'BASE LIQUIDACION REDEBAN 2025'!$B$19,IF(AND(W236="VISITA_TÉCNICA",Y236="TIPO II"),'BASE LIQUIDACION REDEBAN 2025'!$B$18,'BASE LIQUIDACION REDEBAN 2025'!$B$17))</f>
        <v>67654.12000000001</v>
      </c>
      <c r="AD236" s="87">
        <v>0</v>
      </c>
      <c r="AE236" s="87">
        <f t="shared" si="3"/>
        <v>67654.12000000001</v>
      </c>
    </row>
    <row r="237" spans="1:31" s="105" customFormat="1" ht="13.15">
      <c r="A237" s="154" t="s">
        <v>101</v>
      </c>
      <c r="B237" s="154" t="str">
        <f>VLOOKUP(A237,'CENTRO DE COSTOS'!A:D,4,FALSE)</f>
        <v>KEVIN ALEXIS CORZO BUSTOS</v>
      </c>
      <c r="C237" s="154" t="str">
        <f>VLOOKUP(A237,'CENTRO DE COSTOS'!A:D,2,FALSE)</f>
        <v>0004-0007</v>
      </c>
      <c r="D237" s="154">
        <v>85162</v>
      </c>
      <c r="E237" s="154">
        <v>2523173</v>
      </c>
      <c r="F237" s="154">
        <v>47038</v>
      </c>
      <c r="G237" s="154" t="s">
        <v>8049</v>
      </c>
      <c r="H237" s="154" t="s">
        <v>189</v>
      </c>
      <c r="I237" s="154" t="s">
        <v>235</v>
      </c>
      <c r="J237" s="154" t="s">
        <v>10748</v>
      </c>
      <c r="K237" s="154" t="s">
        <v>159</v>
      </c>
      <c r="L237" s="154" t="s">
        <v>10749</v>
      </c>
      <c r="M237" s="155">
        <v>45867.701388888891</v>
      </c>
      <c r="N237" s="155">
        <v>45874.628472222219</v>
      </c>
      <c r="O237" s="91"/>
      <c r="P237" s="154" t="s">
        <v>10063</v>
      </c>
      <c r="Q237" s="154" t="s">
        <v>10063</v>
      </c>
      <c r="R237" s="154" t="s">
        <v>2973</v>
      </c>
      <c r="S237" s="154" t="s">
        <v>2973</v>
      </c>
      <c r="T237" s="154" t="s">
        <v>8052</v>
      </c>
      <c r="U237" s="154" t="s">
        <v>9429</v>
      </c>
      <c r="V237" s="154" t="s">
        <v>10750</v>
      </c>
      <c r="W237" s="154" t="s">
        <v>10144</v>
      </c>
      <c r="X237" s="10"/>
      <c r="Y237" s="154" t="s">
        <v>28</v>
      </c>
      <c r="Z237" s="154" t="str">
        <f>VLOOKUP(D237,TIPOLOGIA!A:F,5,0)</f>
        <v>TERRESTRE</v>
      </c>
      <c r="AA237" s="154" t="s">
        <v>194</v>
      </c>
      <c r="AB237" s="46">
        <v>0</v>
      </c>
      <c r="AC237" s="87">
        <f>IF(W237="SOPORTE_TELEFÓNICO",'BASE LIQUIDACION REDEBAN 2025'!$B$19,IF(AND(W237="VISITA_TÉCNICA",Y237="TIPO II"),'BASE LIQUIDACION REDEBAN 2025'!$B$18,'BASE LIQUIDACION REDEBAN 2025'!$B$17))</f>
        <v>35779.500569199998</v>
      </c>
      <c r="AD237" s="87">
        <v>0</v>
      </c>
      <c r="AE237" s="87">
        <f t="shared" si="3"/>
        <v>35779.500569199998</v>
      </c>
    </row>
    <row r="238" spans="1:31" s="105" customFormat="1" ht="13.15">
      <c r="A238" s="154" t="s">
        <v>80</v>
      </c>
      <c r="B238" s="154" t="str">
        <f>VLOOKUP(A238,'CENTRO DE COSTOS'!A:D,4,FALSE)</f>
        <v>JOSE MAURICIO HERNANDEZ ROJAS</v>
      </c>
      <c r="C238" s="154" t="str">
        <f>VLOOKUP(A238,'CENTRO DE COSTOS'!A:D,2,FALSE)</f>
        <v>0004-0001</v>
      </c>
      <c r="D238" s="154">
        <v>13836</v>
      </c>
      <c r="E238" s="154">
        <v>2523875</v>
      </c>
      <c r="F238" s="154">
        <v>58754</v>
      </c>
      <c r="G238" s="154" t="s">
        <v>8049</v>
      </c>
      <c r="H238" s="154" t="s">
        <v>303</v>
      </c>
      <c r="I238" s="154" t="s">
        <v>7439</v>
      </c>
      <c r="J238" s="154" t="s">
        <v>10751</v>
      </c>
      <c r="K238" s="154" t="s">
        <v>159</v>
      </c>
      <c r="L238" s="154" t="s">
        <v>10752</v>
      </c>
      <c r="M238" s="155">
        <v>45868.333333333336</v>
      </c>
      <c r="N238" s="155">
        <v>45874.647222222222</v>
      </c>
      <c r="O238" s="91"/>
      <c r="P238" s="154" t="s">
        <v>10063</v>
      </c>
      <c r="Q238" s="154" t="s">
        <v>10063</v>
      </c>
      <c r="R238" s="154" t="s">
        <v>200</v>
      </c>
      <c r="S238" s="154" t="s">
        <v>739</v>
      </c>
      <c r="T238" s="154" t="s">
        <v>10621</v>
      </c>
      <c r="U238" s="154" t="s">
        <v>9451</v>
      </c>
      <c r="V238" s="154" t="s">
        <v>10753</v>
      </c>
      <c r="W238" s="154" t="s">
        <v>3213</v>
      </c>
      <c r="X238" s="10"/>
      <c r="Y238" s="154" t="s">
        <v>28</v>
      </c>
      <c r="Z238" s="154" t="str">
        <f>VLOOKUP(D238,TIPOLOGIA!A:F,5,0)</f>
        <v>TERRESTRE</v>
      </c>
      <c r="AA238" s="154" t="s">
        <v>452</v>
      </c>
      <c r="AB238" s="46">
        <v>0</v>
      </c>
      <c r="AC238" s="87">
        <f>IF(W238="SOPORTE_TELEFÓNICO",'BASE LIQUIDACION REDEBAN 2025'!$B$19,IF(AND(W238="VISITA_TÉCNICA",Y238="TIPO II"),'BASE LIQUIDACION REDEBAN 2025'!$B$18,'BASE LIQUIDACION REDEBAN 2025'!$B$17))</f>
        <v>41241.0800752</v>
      </c>
      <c r="AD238" s="87">
        <v>0</v>
      </c>
      <c r="AE238" s="87">
        <f t="shared" si="3"/>
        <v>41241.0800752</v>
      </c>
    </row>
    <row r="239" spans="1:31" s="105" customFormat="1" ht="13.15">
      <c r="A239" s="154" t="s">
        <v>68</v>
      </c>
      <c r="B239" s="154" t="str">
        <f>VLOOKUP(A239,'CENTRO DE COSTOS'!A:D,4,FALSE)</f>
        <v>WILLIAM ASDRUBAL ROZO ROZO</v>
      </c>
      <c r="C239" s="154" t="str">
        <f>VLOOKUP(A239,'CENTRO DE COSTOS'!A:D,2,FALSE)</f>
        <v>0004-0004</v>
      </c>
      <c r="D239" s="154">
        <v>99001</v>
      </c>
      <c r="E239" s="154">
        <v>2546195</v>
      </c>
      <c r="F239" s="154">
        <v>47599</v>
      </c>
      <c r="G239" s="154" t="s">
        <v>8049</v>
      </c>
      <c r="H239" s="154" t="s">
        <v>6214</v>
      </c>
      <c r="I239" s="154" t="s">
        <v>10754</v>
      </c>
      <c r="J239" s="154" t="s">
        <v>10755</v>
      </c>
      <c r="K239" s="154" t="s">
        <v>159</v>
      </c>
      <c r="L239" s="154" t="s">
        <v>10756</v>
      </c>
      <c r="M239" s="155">
        <v>45873.385416666664</v>
      </c>
      <c r="N239" s="155">
        <v>45874.681250000001</v>
      </c>
      <c r="O239" s="91"/>
      <c r="P239" s="154" t="s">
        <v>10063</v>
      </c>
      <c r="Q239" s="154" t="s">
        <v>10063</v>
      </c>
      <c r="R239" s="154" t="s">
        <v>2973</v>
      </c>
      <c r="S239" s="154" t="s">
        <v>2973</v>
      </c>
      <c r="T239" s="154" t="s">
        <v>8052</v>
      </c>
      <c r="U239" s="154" t="s">
        <v>9429</v>
      </c>
      <c r="V239" s="154" t="s">
        <v>10757</v>
      </c>
      <c r="W239" s="154" t="s">
        <v>2967</v>
      </c>
      <c r="X239" s="10"/>
      <c r="Y239" s="154" t="s">
        <v>180</v>
      </c>
      <c r="Z239" s="154" t="str">
        <f>VLOOKUP(D239,TIPOLOGIA!A:F,5,0)</f>
        <v>AEREO</v>
      </c>
      <c r="AA239" s="154" t="s">
        <v>10758</v>
      </c>
      <c r="AB239" s="46">
        <v>1</v>
      </c>
      <c r="AC239" s="87">
        <f>IF(W239="SOPORTE_TELEFÓNICO",'BASE LIQUIDACION REDEBAN 2025'!$B$19,IF(AND(W239="VISITA_TÉCNICA",Y239="TIPO II"),'BASE LIQUIDACION REDEBAN 2025'!$B$18,'BASE LIQUIDACION REDEBAN 2025'!$B$17))</f>
        <v>35779.500569199998</v>
      </c>
      <c r="AD239" s="87">
        <v>0</v>
      </c>
      <c r="AE239" s="87">
        <f t="shared" si="3"/>
        <v>35779.500569199998</v>
      </c>
    </row>
    <row r="240" spans="1:31" s="105" customFormat="1" ht="13.15">
      <c r="A240" s="154" t="s">
        <v>64</v>
      </c>
      <c r="B240" s="154" t="str">
        <f>VLOOKUP(A240,'CENTRO DE COSTOS'!A:D,4,FALSE)</f>
        <v>JOSE MAURICIO HERNANDEZ ROJAS</v>
      </c>
      <c r="C240" s="154" t="str">
        <f>VLOOKUP(A240,'CENTRO DE COSTOS'!A:D,2,FALSE)</f>
        <v>0004-0001</v>
      </c>
      <c r="D240" s="154">
        <v>8001</v>
      </c>
      <c r="E240" s="154">
        <v>2533628</v>
      </c>
      <c r="F240" s="154">
        <v>22877</v>
      </c>
      <c r="G240" s="154" t="s">
        <v>8049</v>
      </c>
      <c r="H240" s="154" t="s">
        <v>389</v>
      </c>
      <c r="I240" s="154" t="s">
        <v>64</v>
      </c>
      <c r="J240" s="154" t="s">
        <v>10759</v>
      </c>
      <c r="K240" s="154" t="s">
        <v>159</v>
      </c>
      <c r="L240" s="154" t="s">
        <v>10760</v>
      </c>
      <c r="M240" s="155">
        <v>45869.521527777775</v>
      </c>
      <c r="N240" s="155">
        <v>45874.684027777781</v>
      </c>
      <c r="O240" s="91"/>
      <c r="P240" s="154" t="s">
        <v>10063</v>
      </c>
      <c r="Q240" s="154" t="s">
        <v>10063</v>
      </c>
      <c r="R240" s="154" t="s">
        <v>2973</v>
      </c>
      <c r="S240" s="154" t="s">
        <v>2973</v>
      </c>
      <c r="T240" s="154" t="s">
        <v>8052</v>
      </c>
      <c r="U240" s="154" t="s">
        <v>9429</v>
      </c>
      <c r="V240" s="154" t="s">
        <v>10761</v>
      </c>
      <c r="W240" s="154" t="s">
        <v>2967</v>
      </c>
      <c r="X240" s="10"/>
      <c r="Y240" s="154" t="s">
        <v>25</v>
      </c>
      <c r="Z240" s="154" t="str">
        <f>VLOOKUP(D240,TIPOLOGIA!A:F,5,0)</f>
        <v>TERRESTRE</v>
      </c>
      <c r="AA240" s="154" t="s">
        <v>10279</v>
      </c>
      <c r="AB240" s="46">
        <v>1</v>
      </c>
      <c r="AC240" s="87">
        <f>IF(W240="SOPORTE_TELEFÓNICO",'BASE LIQUIDACION REDEBAN 2025'!$B$19,IF(AND(W240="VISITA_TÉCNICA",Y240="TIPO II"),'BASE LIQUIDACION REDEBAN 2025'!$B$18,'BASE LIQUIDACION REDEBAN 2025'!$B$17))</f>
        <v>35779.500569199998</v>
      </c>
      <c r="AD240" s="87">
        <v>0</v>
      </c>
      <c r="AE240" s="87">
        <f t="shared" si="3"/>
        <v>35779.500569199998</v>
      </c>
    </row>
    <row r="241" spans="1:31" s="105" customFormat="1" ht="13.15">
      <c r="A241" s="154" t="s">
        <v>90</v>
      </c>
      <c r="B241" s="154" t="str">
        <f>VLOOKUP(A241,'CENTRO DE COSTOS'!A:D,4,FALSE)</f>
        <v>JUAN SEBASTIÁN RÍOS CASTRILLÓN</v>
      </c>
      <c r="C241" s="154" t="str">
        <f>VLOOKUP(A241,'CENTRO DE COSTOS'!A:D,2,FALSE)</f>
        <v>0004-0005</v>
      </c>
      <c r="D241" s="154">
        <v>5001</v>
      </c>
      <c r="E241" s="154">
        <v>2530055</v>
      </c>
      <c r="F241" s="154">
        <v>79001</v>
      </c>
      <c r="G241" s="154" t="s">
        <v>8049</v>
      </c>
      <c r="H241" s="154" t="s">
        <v>197</v>
      </c>
      <c r="I241" s="154" t="s">
        <v>90</v>
      </c>
      <c r="J241" s="154" t="s">
        <v>10762</v>
      </c>
      <c r="K241" s="154" t="s">
        <v>159</v>
      </c>
      <c r="L241" s="154" t="s">
        <v>10763</v>
      </c>
      <c r="M241" s="155">
        <v>45869.333333333336</v>
      </c>
      <c r="N241" s="155">
        <v>45874.686805555553</v>
      </c>
      <c r="O241" s="91"/>
      <c r="P241" s="154" t="s">
        <v>10063</v>
      </c>
      <c r="Q241" s="154" t="s">
        <v>10063</v>
      </c>
      <c r="R241" s="154" t="s">
        <v>200</v>
      </c>
      <c r="S241" s="154" t="s">
        <v>739</v>
      </c>
      <c r="T241" s="154" t="s">
        <v>8052</v>
      </c>
      <c r="U241" s="154" t="s">
        <v>9429</v>
      </c>
      <c r="V241" s="154" t="s">
        <v>10764</v>
      </c>
      <c r="W241" s="154" t="s">
        <v>2967</v>
      </c>
      <c r="X241" s="10"/>
      <c r="Y241" s="154" t="s">
        <v>25</v>
      </c>
      <c r="Z241" s="154" t="str">
        <f>VLOOKUP(D241,TIPOLOGIA!A:F,5,0)</f>
        <v>TERRESTRE</v>
      </c>
      <c r="AA241" s="154" t="s">
        <v>3127</v>
      </c>
      <c r="AB241" s="46">
        <v>1</v>
      </c>
      <c r="AC241" s="87">
        <f>IF(W241="SOPORTE_TELEFÓNICO",'BASE LIQUIDACION REDEBAN 2025'!$B$19,IF(AND(W241="VISITA_TÉCNICA",Y241="TIPO II"),'BASE LIQUIDACION REDEBAN 2025'!$B$18,'BASE LIQUIDACION REDEBAN 2025'!$B$17))</f>
        <v>35779.500569199998</v>
      </c>
      <c r="AD241" s="87">
        <v>0</v>
      </c>
      <c r="AE241" s="87">
        <f t="shared" si="3"/>
        <v>35779.500569199998</v>
      </c>
    </row>
    <row r="242" spans="1:31" s="105" customFormat="1" ht="13.15">
      <c r="A242" s="154" t="s">
        <v>68</v>
      </c>
      <c r="B242" s="154" t="str">
        <f>VLOOKUP(A242,'CENTRO DE COSTOS'!A:D,4,FALSE)</f>
        <v>WILLIAM ASDRUBAL ROZO ROZO</v>
      </c>
      <c r="C242" s="154" t="str">
        <f>VLOOKUP(A242,'CENTRO DE COSTOS'!A:D,2,FALSE)</f>
        <v>0004-0004</v>
      </c>
      <c r="D242" s="154">
        <v>11001</v>
      </c>
      <c r="E242" s="154">
        <v>2549231</v>
      </c>
      <c r="F242" s="154">
        <v>78208</v>
      </c>
      <c r="G242" s="154" t="s">
        <v>8049</v>
      </c>
      <c r="H242" s="154" t="s">
        <v>470</v>
      </c>
      <c r="I242" s="154" t="s">
        <v>68</v>
      </c>
      <c r="J242" s="154" t="s">
        <v>10765</v>
      </c>
      <c r="K242" s="154" t="s">
        <v>159</v>
      </c>
      <c r="L242" s="154" t="s">
        <v>10766</v>
      </c>
      <c r="M242" s="155">
        <v>45873.512499999997</v>
      </c>
      <c r="N242" s="155">
        <v>45874.691666666666</v>
      </c>
      <c r="O242" s="91"/>
      <c r="P242" s="154" t="s">
        <v>10063</v>
      </c>
      <c r="Q242" s="154" t="s">
        <v>10063</v>
      </c>
      <c r="R242" s="154" t="s">
        <v>200</v>
      </c>
      <c r="S242" s="154" t="s">
        <v>739</v>
      </c>
      <c r="T242" s="154" t="s">
        <v>8052</v>
      </c>
      <c r="U242" s="154" t="s">
        <v>9429</v>
      </c>
      <c r="V242" s="154" t="s">
        <v>10767</v>
      </c>
      <c r="W242" s="154" t="s">
        <v>2967</v>
      </c>
      <c r="X242" s="10"/>
      <c r="Y242" s="154" t="s">
        <v>25</v>
      </c>
      <c r="Z242" s="154" t="str">
        <f>VLOOKUP(D242,TIPOLOGIA!A:F,5,0)</f>
        <v>TERRESTRE</v>
      </c>
      <c r="AA242" s="154" t="s">
        <v>1029</v>
      </c>
      <c r="AB242" s="46">
        <v>1</v>
      </c>
      <c r="AC242" s="87">
        <f>IF(W242="SOPORTE_TELEFÓNICO",'BASE LIQUIDACION REDEBAN 2025'!$B$19,IF(AND(W242="VISITA_TÉCNICA",Y242="TIPO II"),'BASE LIQUIDACION REDEBAN 2025'!$B$18,'BASE LIQUIDACION REDEBAN 2025'!$B$17))</f>
        <v>35779.500569199998</v>
      </c>
      <c r="AD242" s="87">
        <v>0</v>
      </c>
      <c r="AE242" s="87">
        <f t="shared" si="3"/>
        <v>35779.500569199998</v>
      </c>
    </row>
    <row r="243" spans="1:31" s="105" customFormat="1" ht="13.15">
      <c r="A243" s="154" t="s">
        <v>72</v>
      </c>
      <c r="B243" s="154" t="str">
        <f>VLOOKUP(A243,'CENTRO DE COSTOS'!A:D,4,FALSE)</f>
        <v>MIGUEL JULIÁN HERNÁNDEZ GUARÍN</v>
      </c>
      <c r="C243" s="154" t="str">
        <f>VLOOKUP(A243,'CENTRO DE COSTOS'!A:D,2,FALSE)</f>
        <v>0004-0008</v>
      </c>
      <c r="D243" s="154">
        <v>68001</v>
      </c>
      <c r="E243" s="154">
        <v>2550230</v>
      </c>
      <c r="F243" s="154">
        <v>49825</v>
      </c>
      <c r="G243" s="154" t="s">
        <v>8049</v>
      </c>
      <c r="H243" s="154" t="s">
        <v>820</v>
      </c>
      <c r="I243" s="154" t="s">
        <v>72</v>
      </c>
      <c r="J243" s="154" t="s">
        <v>10768</v>
      </c>
      <c r="K243" s="154" t="s">
        <v>159</v>
      </c>
      <c r="L243" s="154" t="s">
        <v>10769</v>
      </c>
      <c r="M243" s="155">
        <v>45873.60833333333</v>
      </c>
      <c r="N243" s="155">
        <v>45874.695138888892</v>
      </c>
      <c r="O243" s="91"/>
      <c r="P243" s="154" t="s">
        <v>10063</v>
      </c>
      <c r="Q243" s="154" t="s">
        <v>10063</v>
      </c>
      <c r="R243" s="154" t="s">
        <v>220</v>
      </c>
      <c r="S243" s="154" t="s">
        <v>8370</v>
      </c>
      <c r="T243" s="154" t="s">
        <v>8052</v>
      </c>
      <c r="U243" s="154" t="s">
        <v>9429</v>
      </c>
      <c r="V243" s="154" t="s">
        <v>10770</v>
      </c>
      <c r="W243" s="154" t="s">
        <v>2967</v>
      </c>
      <c r="X243" s="10"/>
      <c r="Y243" s="154" t="s">
        <v>25</v>
      </c>
      <c r="Z243" s="154" t="str">
        <f>VLOOKUP(D243,TIPOLOGIA!A:F,5,0)</f>
        <v>TERRESTRE</v>
      </c>
      <c r="AA243" s="154" t="s">
        <v>957</v>
      </c>
      <c r="AB243" s="46">
        <v>1</v>
      </c>
      <c r="AC243" s="87">
        <f>IF(W243="SOPORTE_TELEFÓNICO",'BASE LIQUIDACION REDEBAN 2025'!$B$19,IF(AND(W243="VISITA_TÉCNICA",Y243="TIPO II"),'BASE LIQUIDACION REDEBAN 2025'!$B$18,'BASE LIQUIDACION REDEBAN 2025'!$B$17))</f>
        <v>35779.500569199998</v>
      </c>
      <c r="AD243" s="87">
        <v>0</v>
      </c>
      <c r="AE243" s="87">
        <f t="shared" si="3"/>
        <v>35779.500569199998</v>
      </c>
    </row>
    <row r="244" spans="1:31" s="105" customFormat="1" ht="13.15">
      <c r="A244" s="154" t="s">
        <v>72</v>
      </c>
      <c r="B244" s="154" t="str">
        <f>VLOOKUP(A244,'CENTRO DE COSTOS'!A:D,4,FALSE)</f>
        <v>MIGUEL JULIÁN HERNÁNDEZ GUARÍN</v>
      </c>
      <c r="C244" s="154" t="str">
        <f>VLOOKUP(A244,'CENTRO DE COSTOS'!A:D,2,FALSE)</f>
        <v>0004-0008</v>
      </c>
      <c r="D244" s="154">
        <v>68001</v>
      </c>
      <c r="E244" s="154">
        <v>2549134</v>
      </c>
      <c r="F244" s="154">
        <v>77840</v>
      </c>
      <c r="G244" s="154" t="s">
        <v>8049</v>
      </c>
      <c r="H244" s="154" t="s">
        <v>820</v>
      </c>
      <c r="I244" s="154" t="s">
        <v>72</v>
      </c>
      <c r="J244" s="154" t="s">
        <v>10771</v>
      </c>
      <c r="K244" s="154" t="s">
        <v>159</v>
      </c>
      <c r="L244" s="154" t="s">
        <v>10772</v>
      </c>
      <c r="M244" s="155">
        <v>45873.506249999999</v>
      </c>
      <c r="N244" s="155">
        <v>45874.698611111111</v>
      </c>
      <c r="O244" s="91"/>
      <c r="P244" s="154" t="s">
        <v>10063</v>
      </c>
      <c r="Q244" s="154" t="s">
        <v>10063</v>
      </c>
      <c r="R244" s="154" t="s">
        <v>200</v>
      </c>
      <c r="S244" s="154" t="s">
        <v>201</v>
      </c>
      <c r="T244" s="154" t="s">
        <v>8052</v>
      </c>
      <c r="U244" s="154" t="s">
        <v>9429</v>
      </c>
      <c r="V244" s="154" t="s">
        <v>10773</v>
      </c>
      <c r="W244" s="154" t="s">
        <v>2967</v>
      </c>
      <c r="X244" s="10"/>
      <c r="Y244" s="154" t="s">
        <v>25</v>
      </c>
      <c r="Z244" s="154" t="str">
        <f>VLOOKUP(D244,TIPOLOGIA!A:F,5,0)</f>
        <v>TERRESTRE</v>
      </c>
      <c r="AA244" s="154" t="s">
        <v>957</v>
      </c>
      <c r="AB244" s="46">
        <v>1</v>
      </c>
      <c r="AC244" s="87">
        <f>IF(W244="SOPORTE_TELEFÓNICO",'BASE LIQUIDACION REDEBAN 2025'!$B$19,IF(AND(W244="VISITA_TÉCNICA",Y244="TIPO II"),'BASE LIQUIDACION REDEBAN 2025'!$B$18,'BASE LIQUIDACION REDEBAN 2025'!$B$17))</f>
        <v>35779.500569199998</v>
      </c>
      <c r="AD244" s="87">
        <v>0</v>
      </c>
      <c r="AE244" s="87">
        <f t="shared" si="3"/>
        <v>35779.500569199998</v>
      </c>
    </row>
    <row r="245" spans="1:31" s="105" customFormat="1" ht="13.15">
      <c r="A245" s="154" t="s">
        <v>81</v>
      </c>
      <c r="B245" s="154" t="str">
        <f>VLOOKUP(A245,'CENTRO DE COSTOS'!A:D,4,FALSE)</f>
        <v>MIGUEL JULIÁN HERNÁNDEZ GUARÍN</v>
      </c>
      <c r="C245" s="154" t="str">
        <f>VLOOKUP(A245,'CENTRO DE COSTOS'!A:D,2,FALSE)</f>
        <v>0004-0008</v>
      </c>
      <c r="D245" s="154">
        <v>54001</v>
      </c>
      <c r="E245" s="154">
        <v>2546267</v>
      </c>
      <c r="F245" s="154">
        <v>58266</v>
      </c>
      <c r="G245" s="154" t="s">
        <v>8049</v>
      </c>
      <c r="H245" s="154" t="s">
        <v>317</v>
      </c>
      <c r="I245" s="154" t="s">
        <v>81</v>
      </c>
      <c r="J245" s="154" t="s">
        <v>2548</v>
      </c>
      <c r="K245" s="154" t="s">
        <v>159</v>
      </c>
      <c r="L245" s="154" t="s">
        <v>10774</v>
      </c>
      <c r="M245" s="155">
        <v>45873.381249999999</v>
      </c>
      <c r="N245" s="155">
        <v>45874.7</v>
      </c>
      <c r="O245" s="91"/>
      <c r="P245" s="154" t="s">
        <v>10063</v>
      </c>
      <c r="Q245" s="154" t="s">
        <v>10063</v>
      </c>
      <c r="R245" s="154" t="s">
        <v>200</v>
      </c>
      <c r="S245" s="154" t="s">
        <v>201</v>
      </c>
      <c r="T245" s="154" t="s">
        <v>8052</v>
      </c>
      <c r="U245" s="154" t="s">
        <v>9429</v>
      </c>
      <c r="V245" s="154" t="s">
        <v>10775</v>
      </c>
      <c r="W245" s="154" t="s">
        <v>2967</v>
      </c>
      <c r="X245" s="10"/>
      <c r="Y245" s="154" t="s">
        <v>25</v>
      </c>
      <c r="Z245" s="154" t="str">
        <f>VLOOKUP(D245,TIPOLOGIA!A:F,5,0)</f>
        <v>TERRESTRE</v>
      </c>
      <c r="AA245" s="154" t="s">
        <v>401</v>
      </c>
      <c r="AB245" s="46">
        <v>1</v>
      </c>
      <c r="AC245" s="87">
        <f>IF(W245="SOPORTE_TELEFÓNICO",'BASE LIQUIDACION REDEBAN 2025'!$B$19,IF(AND(W245="VISITA_TÉCNICA",Y245="TIPO II"),'BASE LIQUIDACION REDEBAN 2025'!$B$18,'BASE LIQUIDACION REDEBAN 2025'!$B$17))</f>
        <v>35779.500569199998</v>
      </c>
      <c r="AD245" s="87">
        <v>0</v>
      </c>
      <c r="AE245" s="87">
        <f t="shared" si="3"/>
        <v>35779.500569199998</v>
      </c>
    </row>
    <row r="246" spans="1:31" s="105" customFormat="1" ht="13.15">
      <c r="A246" s="154" t="s">
        <v>90</v>
      </c>
      <c r="B246" s="154" t="str">
        <f>VLOOKUP(A246,'CENTRO DE COSTOS'!A:D,4,FALSE)</f>
        <v>JUAN SEBASTIÁN RÍOS CASTRILLÓN</v>
      </c>
      <c r="C246" s="154" t="str">
        <f>VLOOKUP(A246,'CENTRO DE COSTOS'!A:D,2,FALSE)</f>
        <v>0004-0005</v>
      </c>
      <c r="D246" s="154">
        <v>5001</v>
      </c>
      <c r="E246" s="154">
        <v>2532240</v>
      </c>
      <c r="F246" s="154">
        <v>32504</v>
      </c>
      <c r="G246" s="154" t="s">
        <v>8049</v>
      </c>
      <c r="H246" s="154" t="s">
        <v>197</v>
      </c>
      <c r="I246" s="154" t="s">
        <v>90</v>
      </c>
      <c r="J246" s="154" t="s">
        <v>10776</v>
      </c>
      <c r="K246" s="154" t="s">
        <v>159</v>
      </c>
      <c r="L246" s="154" t="s">
        <v>10777</v>
      </c>
      <c r="M246" s="155">
        <v>45869.423611111109</v>
      </c>
      <c r="N246" s="155">
        <v>45874.700694444444</v>
      </c>
      <c r="O246" s="91"/>
      <c r="P246" s="154" t="s">
        <v>10063</v>
      </c>
      <c r="Q246" s="154" t="s">
        <v>10063</v>
      </c>
      <c r="R246" s="154" t="s">
        <v>200</v>
      </c>
      <c r="S246" s="154" t="s">
        <v>739</v>
      </c>
      <c r="T246" s="154" t="s">
        <v>8052</v>
      </c>
      <c r="U246" s="154" t="s">
        <v>9429</v>
      </c>
      <c r="V246" s="154" t="s">
        <v>10778</v>
      </c>
      <c r="W246" s="154" t="s">
        <v>2967</v>
      </c>
      <c r="X246" s="10"/>
      <c r="Y246" s="154" t="s">
        <v>25</v>
      </c>
      <c r="Z246" s="154" t="str">
        <f>VLOOKUP(D246,TIPOLOGIA!A:F,5,0)</f>
        <v>TERRESTRE</v>
      </c>
      <c r="AA246" s="154" t="s">
        <v>1626</v>
      </c>
      <c r="AB246" s="46">
        <v>1</v>
      </c>
      <c r="AC246" s="87">
        <f>IF(W246="SOPORTE_TELEFÓNICO",'BASE LIQUIDACION REDEBAN 2025'!$B$19,IF(AND(W246="VISITA_TÉCNICA",Y246="TIPO II"),'BASE LIQUIDACION REDEBAN 2025'!$B$18,'BASE LIQUIDACION REDEBAN 2025'!$B$17))</f>
        <v>35779.500569199998</v>
      </c>
      <c r="AD246" s="87">
        <v>0</v>
      </c>
      <c r="AE246" s="87">
        <f t="shared" si="3"/>
        <v>35779.500569199998</v>
      </c>
    </row>
    <row r="247" spans="1:31" s="105" customFormat="1" ht="13.15">
      <c r="A247" s="154" t="s">
        <v>90</v>
      </c>
      <c r="B247" s="154" t="str">
        <f>VLOOKUP(A247,'CENTRO DE COSTOS'!A:D,4,FALSE)</f>
        <v>JUAN SEBASTIÁN RÍOS CASTRILLÓN</v>
      </c>
      <c r="C247" s="154" t="str">
        <f>VLOOKUP(A247,'CENTRO DE COSTOS'!A:D,2,FALSE)</f>
        <v>0004-0005</v>
      </c>
      <c r="D247" s="154">
        <v>5001</v>
      </c>
      <c r="E247" s="154">
        <v>2539675</v>
      </c>
      <c r="F247" s="154">
        <v>79962</v>
      </c>
      <c r="G247" s="154" t="s">
        <v>8049</v>
      </c>
      <c r="H247" s="154" t="s">
        <v>197</v>
      </c>
      <c r="I247" s="154" t="s">
        <v>90</v>
      </c>
      <c r="J247" s="154" t="s">
        <v>10779</v>
      </c>
      <c r="K247" s="154" t="s">
        <v>159</v>
      </c>
      <c r="L247" s="154" t="s">
        <v>10780</v>
      </c>
      <c r="M247" s="155">
        <v>45870.481944444444</v>
      </c>
      <c r="N247" s="155">
        <v>45874.70208333333</v>
      </c>
      <c r="O247" s="91"/>
      <c r="P247" s="154" t="s">
        <v>10063</v>
      </c>
      <c r="Q247" s="154" t="s">
        <v>10063</v>
      </c>
      <c r="R247" s="154" t="s">
        <v>2973</v>
      </c>
      <c r="S247" s="154" t="s">
        <v>2973</v>
      </c>
      <c r="T247" s="154" t="s">
        <v>8052</v>
      </c>
      <c r="U247" s="154" t="s">
        <v>9429</v>
      </c>
      <c r="V247" s="154" t="s">
        <v>10781</v>
      </c>
      <c r="W247" s="154" t="s">
        <v>2967</v>
      </c>
      <c r="X247" s="10"/>
      <c r="Y247" s="154" t="s">
        <v>25</v>
      </c>
      <c r="Z247" s="154" t="str">
        <f>VLOOKUP(D247,TIPOLOGIA!A:F,5,0)</f>
        <v>TERRESTRE</v>
      </c>
      <c r="AA247" s="154" t="s">
        <v>1626</v>
      </c>
      <c r="AB247" s="46">
        <v>1</v>
      </c>
      <c r="AC247" s="87">
        <f>IF(W247="SOPORTE_TELEFÓNICO",'BASE LIQUIDACION REDEBAN 2025'!$B$19,IF(AND(W247="VISITA_TÉCNICA",Y247="TIPO II"),'BASE LIQUIDACION REDEBAN 2025'!$B$18,'BASE LIQUIDACION REDEBAN 2025'!$B$17))</f>
        <v>35779.500569199998</v>
      </c>
      <c r="AD247" s="87">
        <v>0</v>
      </c>
      <c r="AE247" s="87">
        <f t="shared" si="3"/>
        <v>35779.500569199998</v>
      </c>
    </row>
    <row r="248" spans="1:31" s="105" customFormat="1" ht="13.15">
      <c r="A248" s="154" t="s">
        <v>81</v>
      </c>
      <c r="B248" s="154" t="str">
        <f>VLOOKUP(A248,'CENTRO DE COSTOS'!A:D,4,FALSE)</f>
        <v>MIGUEL JULIÁN HERNÁNDEZ GUARÍN</v>
      </c>
      <c r="C248" s="154" t="str">
        <f>VLOOKUP(A248,'CENTRO DE COSTOS'!A:D,2,FALSE)</f>
        <v>0004-0008</v>
      </c>
      <c r="D248" s="154">
        <v>54001</v>
      </c>
      <c r="E248" s="154">
        <v>2549317</v>
      </c>
      <c r="F248" s="154">
        <v>77662</v>
      </c>
      <c r="G248" s="154" t="s">
        <v>8049</v>
      </c>
      <c r="H248" s="154" t="s">
        <v>317</v>
      </c>
      <c r="I248" s="154" t="s">
        <v>81</v>
      </c>
      <c r="J248" s="154" t="s">
        <v>10782</v>
      </c>
      <c r="K248" s="154" t="s">
        <v>159</v>
      </c>
      <c r="L248" s="154" t="s">
        <v>10783</v>
      </c>
      <c r="M248" s="155">
        <v>45873.518750000003</v>
      </c>
      <c r="N248" s="155">
        <v>45874.704861111109</v>
      </c>
      <c r="O248" s="91"/>
      <c r="P248" s="154" t="s">
        <v>10063</v>
      </c>
      <c r="Q248" s="154" t="s">
        <v>10063</v>
      </c>
      <c r="R248" s="154" t="s">
        <v>2973</v>
      </c>
      <c r="S248" s="154" t="s">
        <v>2973</v>
      </c>
      <c r="T248" s="154" t="s">
        <v>8052</v>
      </c>
      <c r="U248" s="154" t="s">
        <v>9429</v>
      </c>
      <c r="V248" s="154" t="s">
        <v>10784</v>
      </c>
      <c r="W248" s="154" t="s">
        <v>2967</v>
      </c>
      <c r="X248" s="10"/>
      <c r="Y248" s="154" t="s">
        <v>25</v>
      </c>
      <c r="Z248" s="154" t="str">
        <f>VLOOKUP(D248,TIPOLOGIA!A:F,5,0)</f>
        <v>TERRESTRE</v>
      </c>
      <c r="AA248" s="154" t="s">
        <v>401</v>
      </c>
      <c r="AB248" s="46">
        <v>1</v>
      </c>
      <c r="AC248" s="87">
        <f>IF(W248="SOPORTE_TELEFÓNICO",'BASE LIQUIDACION REDEBAN 2025'!$B$19,IF(AND(W248="VISITA_TÉCNICA",Y248="TIPO II"),'BASE LIQUIDACION REDEBAN 2025'!$B$18,'BASE LIQUIDACION REDEBAN 2025'!$B$17))</f>
        <v>35779.500569199998</v>
      </c>
      <c r="AD248" s="87">
        <v>0</v>
      </c>
      <c r="AE248" s="87">
        <f t="shared" si="3"/>
        <v>35779.500569199998</v>
      </c>
    </row>
    <row r="249" spans="1:31" s="105" customFormat="1" ht="13.15">
      <c r="A249" s="154" t="s">
        <v>94</v>
      </c>
      <c r="B249" s="154" t="str">
        <f>VLOOKUP(A249,'CENTRO DE COSTOS'!A:D,4,FALSE)</f>
        <v>DIEGO FERNANDO HENAO CARDONA</v>
      </c>
      <c r="C249" s="154" t="str">
        <f>VLOOKUP(A249,'CENTRO DE COSTOS'!A:D,2,FALSE)</f>
        <v>0004-0002</v>
      </c>
      <c r="D249" s="154">
        <v>63001</v>
      </c>
      <c r="E249" s="154">
        <v>2547434</v>
      </c>
      <c r="F249" s="154">
        <v>74220</v>
      </c>
      <c r="G249" s="154" t="s">
        <v>8049</v>
      </c>
      <c r="H249" s="154" t="s">
        <v>581</v>
      </c>
      <c r="I249" s="154" t="s">
        <v>582</v>
      </c>
      <c r="J249" s="154" t="s">
        <v>10785</v>
      </c>
      <c r="K249" s="154" t="s">
        <v>159</v>
      </c>
      <c r="L249" s="154" t="s">
        <v>10786</v>
      </c>
      <c r="M249" s="155">
        <v>45873.425694444442</v>
      </c>
      <c r="N249" s="155">
        <v>45874.706944444442</v>
      </c>
      <c r="O249" s="91"/>
      <c r="P249" s="154" t="s">
        <v>10063</v>
      </c>
      <c r="Q249" s="154" t="s">
        <v>10063</v>
      </c>
      <c r="R249" s="154" t="s">
        <v>2973</v>
      </c>
      <c r="S249" s="154" t="s">
        <v>2973</v>
      </c>
      <c r="T249" s="154" t="s">
        <v>8052</v>
      </c>
      <c r="U249" s="154" t="s">
        <v>9429</v>
      </c>
      <c r="V249" s="154" t="s">
        <v>10787</v>
      </c>
      <c r="W249" s="154" t="s">
        <v>2967</v>
      </c>
      <c r="X249" s="10"/>
      <c r="Y249" s="154" t="s">
        <v>28</v>
      </c>
      <c r="Z249" s="154" t="str">
        <f>VLOOKUP(D249,TIPOLOGIA!A:F,5,0)</f>
        <v>TERRESTRE</v>
      </c>
      <c r="AA249" s="154" t="s">
        <v>587</v>
      </c>
      <c r="AB249" s="46">
        <v>1</v>
      </c>
      <c r="AC249" s="87">
        <f>IF(W249="SOPORTE_TELEFÓNICO",'BASE LIQUIDACION REDEBAN 2025'!$B$19,IF(AND(W249="VISITA_TÉCNICA",Y249="TIPO II"),'BASE LIQUIDACION REDEBAN 2025'!$B$18,'BASE LIQUIDACION REDEBAN 2025'!$B$17))</f>
        <v>67654.12000000001</v>
      </c>
      <c r="AD249" s="87">
        <v>0</v>
      </c>
      <c r="AE249" s="87">
        <f t="shared" si="3"/>
        <v>67654.12000000001</v>
      </c>
    </row>
    <row r="250" spans="1:31" s="105" customFormat="1" ht="13.15">
      <c r="A250" s="154" t="s">
        <v>76</v>
      </c>
      <c r="B250" s="154" t="str">
        <f>VLOOKUP(A250,'CENTRO DE COSTOS'!A:D,4,FALSE)</f>
        <v>DIEGO FERNANDO HENAO CARDONA</v>
      </c>
      <c r="C250" s="154" t="str">
        <f>VLOOKUP(A250,'CENTRO DE COSTOS'!A:D,2,FALSE)</f>
        <v>0004-0003</v>
      </c>
      <c r="D250" s="154">
        <v>76563</v>
      </c>
      <c r="E250" s="154">
        <v>2547991</v>
      </c>
      <c r="F250" s="154">
        <v>78459</v>
      </c>
      <c r="G250" s="154" t="s">
        <v>8049</v>
      </c>
      <c r="H250" s="154" t="s">
        <v>227</v>
      </c>
      <c r="I250" s="154" t="s">
        <v>10788</v>
      </c>
      <c r="J250" s="154" t="s">
        <v>10789</v>
      </c>
      <c r="K250" s="154" t="s">
        <v>159</v>
      </c>
      <c r="L250" s="154" t="s">
        <v>10790</v>
      </c>
      <c r="M250" s="155">
        <v>45873.456250000003</v>
      </c>
      <c r="N250" s="155">
        <v>45874.719444444447</v>
      </c>
      <c r="O250" s="91"/>
      <c r="P250" s="154" t="s">
        <v>10063</v>
      </c>
      <c r="Q250" s="154" t="s">
        <v>10063</v>
      </c>
      <c r="R250" s="154" t="s">
        <v>2973</v>
      </c>
      <c r="S250" s="154" t="s">
        <v>2973</v>
      </c>
      <c r="T250" s="154" t="s">
        <v>8052</v>
      </c>
      <c r="U250" s="154" t="s">
        <v>9429</v>
      </c>
      <c r="V250" s="154" t="s">
        <v>10791</v>
      </c>
      <c r="W250" s="154" t="s">
        <v>2967</v>
      </c>
      <c r="X250" s="10"/>
      <c r="Y250" s="154" t="s">
        <v>28</v>
      </c>
      <c r="Z250" s="154" t="str">
        <f>VLOOKUP(D250,TIPOLOGIA!A:F,5,0)</f>
        <v>TERRESTRE</v>
      </c>
      <c r="AA250" s="154" t="s">
        <v>264</v>
      </c>
      <c r="AB250" s="46">
        <v>1</v>
      </c>
      <c r="AC250" s="87">
        <f>IF(W250="SOPORTE_TELEFÓNICO",'BASE LIQUIDACION REDEBAN 2025'!$B$19,IF(AND(W250="VISITA_TÉCNICA",Y250="TIPO II"),'BASE LIQUIDACION REDEBAN 2025'!$B$18,'BASE LIQUIDACION REDEBAN 2025'!$B$17))</f>
        <v>67654.12000000001</v>
      </c>
      <c r="AD250" s="87">
        <v>0</v>
      </c>
      <c r="AE250" s="87">
        <f t="shared" si="3"/>
        <v>67654.12000000001</v>
      </c>
    </row>
    <row r="251" spans="1:31" s="105" customFormat="1" ht="13.15">
      <c r="A251" s="154" t="s">
        <v>97</v>
      </c>
      <c r="B251" s="154" t="str">
        <f>VLOOKUP(A251,'CENTRO DE COSTOS'!A:D,4,FALSE)</f>
        <v>JOSE MAURICIO HERNANDEZ ROJAS</v>
      </c>
      <c r="C251" s="154" t="str">
        <f>VLOOKUP(A251,'CENTRO DE COSTOS'!A:D,2,FALSE)</f>
        <v>0004-0001</v>
      </c>
      <c r="D251" s="154">
        <v>70001</v>
      </c>
      <c r="E251" s="154">
        <v>2548456</v>
      </c>
      <c r="F251" s="154">
        <v>78365</v>
      </c>
      <c r="G251" s="154" t="s">
        <v>8049</v>
      </c>
      <c r="H251" s="154" t="s">
        <v>414</v>
      </c>
      <c r="I251" s="154" t="s">
        <v>97</v>
      </c>
      <c r="J251" s="154" t="s">
        <v>10792</v>
      </c>
      <c r="K251" s="154" t="s">
        <v>159</v>
      </c>
      <c r="L251" s="154" t="s">
        <v>10793</v>
      </c>
      <c r="M251" s="155">
        <v>45873.472916666666</v>
      </c>
      <c r="N251" s="155">
        <v>45874.724305555559</v>
      </c>
      <c r="O251" s="91"/>
      <c r="P251" s="154" t="s">
        <v>10063</v>
      </c>
      <c r="Q251" s="154" t="s">
        <v>10063</v>
      </c>
      <c r="R251" s="154" t="s">
        <v>2973</v>
      </c>
      <c r="S251" s="154" t="s">
        <v>2973</v>
      </c>
      <c r="T251" s="154" t="s">
        <v>8052</v>
      </c>
      <c r="U251" s="154" t="s">
        <v>9429</v>
      </c>
      <c r="V251" s="154" t="s">
        <v>10794</v>
      </c>
      <c r="W251" s="154" t="s">
        <v>2967</v>
      </c>
      <c r="X251" s="10"/>
      <c r="Y251" s="154" t="s">
        <v>25</v>
      </c>
      <c r="Z251" s="154" t="str">
        <f>VLOOKUP(D251,TIPOLOGIA!A:F,5,0)</f>
        <v>TERRESTRE</v>
      </c>
      <c r="AA251" s="154" t="s">
        <v>1917</v>
      </c>
      <c r="AB251" s="46">
        <v>1</v>
      </c>
      <c r="AC251" s="87">
        <f>IF(W251="SOPORTE_TELEFÓNICO",'BASE LIQUIDACION REDEBAN 2025'!$B$19,IF(AND(W251="VISITA_TÉCNICA",Y251="TIPO II"),'BASE LIQUIDACION REDEBAN 2025'!$B$18,'BASE LIQUIDACION REDEBAN 2025'!$B$17))</f>
        <v>35779.500569199998</v>
      </c>
      <c r="AD251" s="87">
        <v>0</v>
      </c>
      <c r="AE251" s="87">
        <f t="shared" si="3"/>
        <v>35779.500569199998</v>
      </c>
    </row>
    <row r="252" spans="1:31" s="105" customFormat="1" ht="13.15">
      <c r="A252" s="154" t="s">
        <v>97</v>
      </c>
      <c r="B252" s="154" t="str">
        <f>VLOOKUP(A252,'CENTRO DE COSTOS'!A:D,4,FALSE)</f>
        <v>JOSE MAURICIO HERNANDEZ ROJAS</v>
      </c>
      <c r="C252" s="154" t="str">
        <f>VLOOKUP(A252,'CENTRO DE COSTOS'!A:D,2,FALSE)</f>
        <v>0004-0001</v>
      </c>
      <c r="D252" s="154">
        <v>70215</v>
      </c>
      <c r="E252" s="154">
        <v>2524834</v>
      </c>
      <c r="F252" s="154">
        <v>61385</v>
      </c>
      <c r="G252" s="154" t="s">
        <v>8049</v>
      </c>
      <c r="H252" s="154" t="s">
        <v>414</v>
      </c>
      <c r="I252" s="154" t="s">
        <v>3368</v>
      </c>
      <c r="J252" s="154" t="s">
        <v>10795</v>
      </c>
      <c r="K252" s="154" t="s">
        <v>159</v>
      </c>
      <c r="L252" s="154" t="s">
        <v>10796</v>
      </c>
      <c r="M252" s="155">
        <v>45868.363888888889</v>
      </c>
      <c r="N252" s="155">
        <v>45875.362500000003</v>
      </c>
      <c r="O252" s="91"/>
      <c r="P252" s="154" t="s">
        <v>10063</v>
      </c>
      <c r="Q252" s="154" t="s">
        <v>10063</v>
      </c>
      <c r="R252" s="154" t="s">
        <v>2973</v>
      </c>
      <c r="S252" s="154" t="s">
        <v>2973</v>
      </c>
      <c r="T252" s="154" t="s">
        <v>8052</v>
      </c>
      <c r="U252" s="154" t="s">
        <v>9429</v>
      </c>
      <c r="V252" s="154" t="s">
        <v>10797</v>
      </c>
      <c r="W252" s="154" t="s">
        <v>2967</v>
      </c>
      <c r="X252" s="10"/>
      <c r="Y252" s="154" t="s">
        <v>28</v>
      </c>
      <c r="Z252" s="154" t="str">
        <f>VLOOKUP(D252,TIPOLOGIA!A:F,5,0)</f>
        <v>TERRESTRE</v>
      </c>
      <c r="AA252" s="154" t="s">
        <v>1917</v>
      </c>
      <c r="AB252" s="46">
        <v>1</v>
      </c>
      <c r="AC252" s="87">
        <f>IF(W252="SOPORTE_TELEFÓNICO",'BASE LIQUIDACION REDEBAN 2025'!$B$19,IF(AND(W252="VISITA_TÉCNICA",Y252="TIPO II"),'BASE LIQUIDACION REDEBAN 2025'!$B$18,'BASE LIQUIDACION REDEBAN 2025'!$B$17))</f>
        <v>67654.12000000001</v>
      </c>
      <c r="AD252" s="87">
        <v>0</v>
      </c>
      <c r="AE252" s="87">
        <f t="shared" si="3"/>
        <v>67654.12000000001</v>
      </c>
    </row>
    <row r="253" spans="1:31" s="105" customFormat="1" ht="13.15">
      <c r="A253" s="154" t="s">
        <v>81</v>
      </c>
      <c r="B253" s="154" t="str">
        <f>VLOOKUP(A253,'CENTRO DE COSTOS'!A:D,4,FALSE)</f>
        <v>MIGUEL JULIÁN HERNÁNDEZ GUARÍN</v>
      </c>
      <c r="C253" s="154" t="str">
        <f>VLOOKUP(A253,'CENTRO DE COSTOS'!A:D,2,FALSE)</f>
        <v>0004-0008</v>
      </c>
      <c r="D253" s="154">
        <v>54001</v>
      </c>
      <c r="E253" s="154">
        <v>2526835</v>
      </c>
      <c r="F253" s="154">
        <v>43073</v>
      </c>
      <c r="G253" s="154" t="s">
        <v>8049</v>
      </c>
      <c r="H253" s="154" t="s">
        <v>317</v>
      </c>
      <c r="I253" s="154" t="s">
        <v>81</v>
      </c>
      <c r="J253" s="154" t="s">
        <v>10798</v>
      </c>
      <c r="K253" s="154" t="s">
        <v>159</v>
      </c>
      <c r="L253" s="154" t="s">
        <v>10799</v>
      </c>
      <c r="M253" s="155">
        <v>45868.478472222225</v>
      </c>
      <c r="N253" s="155">
        <v>45875.366666666669</v>
      </c>
      <c r="O253" s="91"/>
      <c r="P253" s="154" t="s">
        <v>10063</v>
      </c>
      <c r="Q253" s="154" t="s">
        <v>10063</v>
      </c>
      <c r="R253" s="154" t="s">
        <v>2973</v>
      </c>
      <c r="S253" s="154" t="s">
        <v>2973</v>
      </c>
      <c r="T253" s="154" t="s">
        <v>8052</v>
      </c>
      <c r="U253" s="154" t="s">
        <v>9429</v>
      </c>
      <c r="V253" s="154" t="s">
        <v>10800</v>
      </c>
      <c r="W253" s="154" t="s">
        <v>2967</v>
      </c>
      <c r="X253" s="10"/>
      <c r="Y253" s="154" t="s">
        <v>25</v>
      </c>
      <c r="Z253" s="154" t="str">
        <f>VLOOKUP(D253,TIPOLOGIA!A:F,5,0)</f>
        <v>TERRESTRE</v>
      </c>
      <c r="AA253" s="154" t="s">
        <v>1496</v>
      </c>
      <c r="AB253" s="46">
        <v>1</v>
      </c>
      <c r="AC253" s="87">
        <f>IF(W253="SOPORTE_TELEFÓNICO",'BASE LIQUIDACION REDEBAN 2025'!$B$19,IF(AND(W253="VISITA_TÉCNICA",Y253="TIPO II"),'BASE LIQUIDACION REDEBAN 2025'!$B$18,'BASE LIQUIDACION REDEBAN 2025'!$B$17))</f>
        <v>35779.500569199998</v>
      </c>
      <c r="AD253" s="87">
        <v>0</v>
      </c>
      <c r="AE253" s="87">
        <f t="shared" si="3"/>
        <v>35779.500569199998</v>
      </c>
    </row>
    <row r="254" spans="1:31" s="105" customFormat="1" ht="13.15">
      <c r="A254" s="154" t="s">
        <v>90</v>
      </c>
      <c r="B254" s="154" t="str">
        <f>VLOOKUP(A254,'CENTRO DE COSTOS'!A:D,4,FALSE)</f>
        <v>JUAN SEBASTIÁN RÍOS CASTRILLÓN</v>
      </c>
      <c r="C254" s="154" t="str">
        <f>VLOOKUP(A254,'CENTRO DE COSTOS'!A:D,2,FALSE)</f>
        <v>0004-0005</v>
      </c>
      <c r="D254" s="154">
        <v>5001</v>
      </c>
      <c r="E254" s="154">
        <v>2527300</v>
      </c>
      <c r="F254" s="154">
        <v>77191</v>
      </c>
      <c r="G254" s="154" t="s">
        <v>8049</v>
      </c>
      <c r="H254" s="154" t="s">
        <v>197</v>
      </c>
      <c r="I254" s="154" t="s">
        <v>90</v>
      </c>
      <c r="J254" s="154" t="s">
        <v>10801</v>
      </c>
      <c r="K254" s="154" t="s">
        <v>159</v>
      </c>
      <c r="L254" s="154" t="s">
        <v>10802</v>
      </c>
      <c r="M254" s="155">
        <v>45868.490277777775</v>
      </c>
      <c r="N254" s="155">
        <v>45875.410416666666</v>
      </c>
      <c r="O254" s="91"/>
      <c r="P254" s="154" t="s">
        <v>10063</v>
      </c>
      <c r="Q254" s="154" t="s">
        <v>10063</v>
      </c>
      <c r="R254" s="154" t="s">
        <v>200</v>
      </c>
      <c r="S254" s="154" t="s">
        <v>201</v>
      </c>
      <c r="T254" s="154" t="s">
        <v>8052</v>
      </c>
      <c r="U254" s="154" t="s">
        <v>9429</v>
      </c>
      <c r="V254" s="154" t="s">
        <v>10803</v>
      </c>
      <c r="W254" s="154" t="s">
        <v>2967</v>
      </c>
      <c r="X254" s="10"/>
      <c r="Y254" s="154" t="s">
        <v>25</v>
      </c>
      <c r="Z254" s="154" t="str">
        <f>VLOOKUP(D254,TIPOLOGIA!A:F,5,0)</f>
        <v>TERRESTRE</v>
      </c>
      <c r="AA254" s="154" t="s">
        <v>2327</v>
      </c>
      <c r="AB254" s="46">
        <v>1</v>
      </c>
      <c r="AC254" s="87">
        <f>IF(W254="SOPORTE_TELEFÓNICO",'BASE LIQUIDACION REDEBAN 2025'!$B$19,IF(AND(W254="VISITA_TÉCNICA",Y254="TIPO II"),'BASE LIQUIDACION REDEBAN 2025'!$B$18,'BASE LIQUIDACION REDEBAN 2025'!$B$17))</f>
        <v>35779.500569199998</v>
      </c>
      <c r="AD254" s="87">
        <v>0</v>
      </c>
      <c r="AE254" s="87">
        <f t="shared" si="3"/>
        <v>35779.500569199998</v>
      </c>
    </row>
    <row r="255" spans="1:31" s="105" customFormat="1" ht="13.15">
      <c r="A255" s="154" t="s">
        <v>90</v>
      </c>
      <c r="B255" s="154" t="str">
        <f>VLOOKUP(A255,'CENTRO DE COSTOS'!A:D,4,FALSE)</f>
        <v>JUAN SEBASTIÁN RÍOS CASTRILLÓN</v>
      </c>
      <c r="C255" s="154" t="str">
        <f>VLOOKUP(A255,'CENTRO DE COSTOS'!A:D,2,FALSE)</f>
        <v>0004-0005</v>
      </c>
      <c r="D255" s="154">
        <v>5001</v>
      </c>
      <c r="E255" s="154">
        <v>2535785</v>
      </c>
      <c r="F255" s="154">
        <v>78231</v>
      </c>
      <c r="G255" s="154" t="s">
        <v>8049</v>
      </c>
      <c r="H255" s="154" t="s">
        <v>197</v>
      </c>
      <c r="I255" s="154" t="s">
        <v>90</v>
      </c>
      <c r="J255" s="154" t="s">
        <v>10804</v>
      </c>
      <c r="K255" s="154" t="s">
        <v>159</v>
      </c>
      <c r="L255" s="154" t="s">
        <v>10805</v>
      </c>
      <c r="M255" s="155">
        <v>45869.70208333333</v>
      </c>
      <c r="N255" s="155">
        <v>45875.426388888889</v>
      </c>
      <c r="O255" s="91"/>
      <c r="P255" s="154" t="s">
        <v>10063</v>
      </c>
      <c r="Q255" s="154" t="s">
        <v>10063</v>
      </c>
      <c r="R255" s="154" t="s">
        <v>200</v>
      </c>
      <c r="S255" s="154" t="s">
        <v>201</v>
      </c>
      <c r="T255" s="154" t="s">
        <v>8052</v>
      </c>
      <c r="U255" s="154" t="s">
        <v>9429</v>
      </c>
      <c r="V255" s="154" t="s">
        <v>10806</v>
      </c>
      <c r="W255" s="154" t="s">
        <v>2967</v>
      </c>
      <c r="X255" s="10"/>
      <c r="Y255" s="154" t="s">
        <v>25</v>
      </c>
      <c r="Z255" s="154" t="str">
        <f>VLOOKUP(D255,TIPOLOGIA!A:F,5,0)</f>
        <v>TERRESTRE</v>
      </c>
      <c r="AA255" s="154" t="s">
        <v>1626</v>
      </c>
      <c r="AB255" s="46">
        <v>1</v>
      </c>
      <c r="AC255" s="87">
        <f>IF(W255="SOPORTE_TELEFÓNICO",'BASE LIQUIDACION REDEBAN 2025'!$B$19,IF(AND(W255="VISITA_TÉCNICA",Y255="TIPO II"),'BASE LIQUIDACION REDEBAN 2025'!$B$18,'BASE LIQUIDACION REDEBAN 2025'!$B$17))</f>
        <v>35779.500569199998</v>
      </c>
      <c r="AD255" s="87">
        <v>0</v>
      </c>
      <c r="AE255" s="87">
        <f t="shared" si="3"/>
        <v>35779.500569199998</v>
      </c>
    </row>
    <row r="256" spans="1:31" s="105" customFormat="1" ht="13.15">
      <c r="A256" s="154" t="s">
        <v>90</v>
      </c>
      <c r="B256" s="154" t="str">
        <f>VLOOKUP(A256,'CENTRO DE COSTOS'!A:D,4,FALSE)</f>
        <v>JUAN SEBASTIÁN RÍOS CASTRILLÓN</v>
      </c>
      <c r="C256" s="154" t="str">
        <f>VLOOKUP(A256,'CENTRO DE COSTOS'!A:D,2,FALSE)</f>
        <v>0004-0005</v>
      </c>
      <c r="D256" s="154">
        <v>5001</v>
      </c>
      <c r="E256" s="154">
        <v>2534461</v>
      </c>
      <c r="F256" s="154">
        <v>15412</v>
      </c>
      <c r="G256" s="154" t="s">
        <v>8049</v>
      </c>
      <c r="H256" s="154" t="s">
        <v>197</v>
      </c>
      <c r="I256" s="154" t="s">
        <v>90</v>
      </c>
      <c r="J256" s="154" t="s">
        <v>10807</v>
      </c>
      <c r="K256" s="154" t="s">
        <v>159</v>
      </c>
      <c r="L256" s="154" t="s">
        <v>10808</v>
      </c>
      <c r="M256" s="155">
        <v>45869.615972222222</v>
      </c>
      <c r="N256" s="155">
        <v>45875.429166666669</v>
      </c>
      <c r="O256" s="91"/>
      <c r="P256" s="154" t="s">
        <v>10063</v>
      </c>
      <c r="Q256" s="154" t="s">
        <v>10063</v>
      </c>
      <c r="R256" s="154" t="s">
        <v>220</v>
      </c>
      <c r="S256" s="154" t="s">
        <v>1843</v>
      </c>
      <c r="T256" s="154" t="s">
        <v>8052</v>
      </c>
      <c r="U256" s="154" t="s">
        <v>9429</v>
      </c>
      <c r="V256" s="154" t="s">
        <v>10809</v>
      </c>
      <c r="W256" s="154" t="s">
        <v>2967</v>
      </c>
      <c r="X256" s="10"/>
      <c r="Y256" s="154" t="s">
        <v>25</v>
      </c>
      <c r="Z256" s="154" t="str">
        <f>VLOOKUP(D256,TIPOLOGIA!A:F,5,0)</f>
        <v>TERRESTRE</v>
      </c>
      <c r="AA256" s="154" t="s">
        <v>1626</v>
      </c>
      <c r="AB256" s="46">
        <v>1</v>
      </c>
      <c r="AC256" s="87">
        <f>IF(W256="SOPORTE_TELEFÓNICO",'BASE LIQUIDACION REDEBAN 2025'!$B$19,IF(AND(W256="VISITA_TÉCNICA",Y256="TIPO II"),'BASE LIQUIDACION REDEBAN 2025'!$B$18,'BASE LIQUIDACION REDEBAN 2025'!$B$17))</f>
        <v>35779.500569199998</v>
      </c>
      <c r="AD256" s="87">
        <v>0</v>
      </c>
      <c r="AE256" s="87">
        <f t="shared" si="3"/>
        <v>35779.500569199998</v>
      </c>
    </row>
    <row r="257" spans="1:31" s="105" customFormat="1" ht="13.15">
      <c r="A257" s="154" t="s">
        <v>90</v>
      </c>
      <c r="B257" s="154" t="str">
        <f>VLOOKUP(A257,'CENTRO DE COSTOS'!A:D,4,FALSE)</f>
        <v>JUAN SEBASTIÁN RÍOS CASTRILLÓN</v>
      </c>
      <c r="C257" s="154" t="str">
        <f>VLOOKUP(A257,'CENTRO DE COSTOS'!A:D,2,FALSE)</f>
        <v>0004-0005</v>
      </c>
      <c r="D257" s="154">
        <v>5001</v>
      </c>
      <c r="E257" s="154">
        <v>2534603</v>
      </c>
      <c r="F257" s="154">
        <v>38422</v>
      </c>
      <c r="G257" s="154" t="s">
        <v>8049</v>
      </c>
      <c r="H257" s="154" t="s">
        <v>197</v>
      </c>
      <c r="I257" s="154" t="s">
        <v>90</v>
      </c>
      <c r="J257" s="154" t="s">
        <v>10810</v>
      </c>
      <c r="K257" s="154" t="s">
        <v>159</v>
      </c>
      <c r="L257" s="154" t="s">
        <v>10811</v>
      </c>
      <c r="M257" s="155">
        <v>45869.616666666669</v>
      </c>
      <c r="N257" s="155">
        <v>45875.431250000001</v>
      </c>
      <c r="O257" s="91"/>
      <c r="P257" s="154" t="s">
        <v>10063</v>
      </c>
      <c r="Q257" s="154" t="s">
        <v>10063</v>
      </c>
      <c r="R257" s="154" t="s">
        <v>2973</v>
      </c>
      <c r="S257" s="154" t="s">
        <v>2973</v>
      </c>
      <c r="T257" s="154" t="s">
        <v>8052</v>
      </c>
      <c r="U257" s="154" t="s">
        <v>9429</v>
      </c>
      <c r="V257" s="154" t="s">
        <v>10812</v>
      </c>
      <c r="W257" s="154" t="s">
        <v>2967</v>
      </c>
      <c r="X257" s="10"/>
      <c r="Y257" s="154" t="s">
        <v>25</v>
      </c>
      <c r="Z257" s="154" t="str">
        <f>VLOOKUP(D257,TIPOLOGIA!A:F,5,0)</f>
        <v>TERRESTRE</v>
      </c>
      <c r="AA257" s="154" t="s">
        <v>204</v>
      </c>
      <c r="AB257" s="46">
        <v>1</v>
      </c>
      <c r="AC257" s="87">
        <f>IF(W257="SOPORTE_TELEFÓNICO",'BASE LIQUIDACION REDEBAN 2025'!$B$19,IF(AND(W257="VISITA_TÉCNICA",Y257="TIPO II"),'BASE LIQUIDACION REDEBAN 2025'!$B$18,'BASE LIQUIDACION REDEBAN 2025'!$B$17))</f>
        <v>35779.500569199998</v>
      </c>
      <c r="AD257" s="87">
        <v>0</v>
      </c>
      <c r="AE257" s="87">
        <f t="shared" si="3"/>
        <v>35779.500569199998</v>
      </c>
    </row>
    <row r="258" spans="1:31" s="105" customFormat="1" ht="13.15">
      <c r="A258" s="154" t="s">
        <v>80</v>
      </c>
      <c r="B258" s="154" t="str">
        <f>VLOOKUP(A258,'CENTRO DE COSTOS'!A:D,4,FALSE)</f>
        <v>JOSE MAURICIO HERNANDEZ ROJAS</v>
      </c>
      <c r="C258" s="154" t="str">
        <f>VLOOKUP(A258,'CENTRO DE COSTOS'!A:D,2,FALSE)</f>
        <v>0004-0001</v>
      </c>
      <c r="D258" s="154">
        <v>13001</v>
      </c>
      <c r="E258" s="154">
        <v>2533766</v>
      </c>
      <c r="F258" s="154">
        <v>61486</v>
      </c>
      <c r="G258" s="154" t="s">
        <v>8049</v>
      </c>
      <c r="H258" s="154" t="s">
        <v>303</v>
      </c>
      <c r="I258" s="154" t="s">
        <v>80</v>
      </c>
      <c r="J258" s="154" t="s">
        <v>10813</v>
      </c>
      <c r="K258" s="154" t="s">
        <v>159</v>
      </c>
      <c r="L258" s="154" t="s">
        <v>10814</v>
      </c>
      <c r="M258" s="155">
        <v>45869.54583333333</v>
      </c>
      <c r="N258" s="155">
        <v>45875.433333333334</v>
      </c>
      <c r="O258" s="91"/>
      <c r="P258" s="154" t="s">
        <v>10063</v>
      </c>
      <c r="Q258" s="154" t="s">
        <v>10063</v>
      </c>
      <c r="R258" s="154" t="s">
        <v>200</v>
      </c>
      <c r="S258" s="154" t="s">
        <v>739</v>
      </c>
      <c r="T258" s="154" t="s">
        <v>8052</v>
      </c>
      <c r="U258" s="154" t="s">
        <v>9429</v>
      </c>
      <c r="V258" s="154" t="s">
        <v>10815</v>
      </c>
      <c r="W258" s="154" t="s">
        <v>2967</v>
      </c>
      <c r="X258" s="10"/>
      <c r="Y258" s="154" t="s">
        <v>25</v>
      </c>
      <c r="Z258" s="154" t="str">
        <f>VLOOKUP(D258,TIPOLOGIA!A:F,5,0)</f>
        <v>TERRESTRE</v>
      </c>
      <c r="AA258" s="154" t="s">
        <v>452</v>
      </c>
      <c r="AB258" s="46">
        <v>1</v>
      </c>
      <c r="AC258" s="87">
        <f>IF(W258="SOPORTE_TELEFÓNICO",'BASE LIQUIDACION REDEBAN 2025'!$B$19,IF(AND(W258="VISITA_TÉCNICA",Y258="TIPO II"),'BASE LIQUIDACION REDEBAN 2025'!$B$18,'BASE LIQUIDACION REDEBAN 2025'!$B$17))</f>
        <v>35779.500569199998</v>
      </c>
      <c r="AD258" s="87">
        <v>0</v>
      </c>
      <c r="AE258" s="87">
        <f t="shared" si="3"/>
        <v>35779.500569199998</v>
      </c>
    </row>
    <row r="259" spans="1:31" s="105" customFormat="1" ht="13.15">
      <c r="A259" s="154" t="s">
        <v>91</v>
      </c>
      <c r="B259" s="154" t="str">
        <f>VLOOKUP(A259,'CENTRO DE COSTOS'!A:D,4,FALSE)</f>
        <v>JOSE MAURICIO HERNANDEZ ROJAS</v>
      </c>
      <c r="C259" s="154" t="str">
        <f>VLOOKUP(A259,'CENTRO DE COSTOS'!A:D,2,FALSE)</f>
        <v>0004-0001</v>
      </c>
      <c r="D259" s="154">
        <v>5154</v>
      </c>
      <c r="E259" s="154">
        <v>2532808</v>
      </c>
      <c r="F259" s="154">
        <v>41971</v>
      </c>
      <c r="G259" s="154" t="s">
        <v>8049</v>
      </c>
      <c r="H259" s="154" t="s">
        <v>197</v>
      </c>
      <c r="I259" s="154" t="s">
        <v>775</v>
      </c>
      <c r="J259" s="154" t="s">
        <v>10816</v>
      </c>
      <c r="K259" s="154" t="s">
        <v>159</v>
      </c>
      <c r="L259" s="154" t="s">
        <v>10817</v>
      </c>
      <c r="M259" s="155">
        <v>45869.45416666667</v>
      </c>
      <c r="N259" s="155">
        <v>45875.438194444447</v>
      </c>
      <c r="O259" s="91"/>
      <c r="P259" s="154" t="s">
        <v>10063</v>
      </c>
      <c r="Q259" s="154" t="s">
        <v>10063</v>
      </c>
      <c r="R259" s="154" t="s">
        <v>200</v>
      </c>
      <c r="S259" s="154" t="s">
        <v>201</v>
      </c>
      <c r="T259" s="154" t="s">
        <v>8052</v>
      </c>
      <c r="U259" s="154" t="s">
        <v>9429</v>
      </c>
      <c r="V259" s="154" t="s">
        <v>10818</v>
      </c>
      <c r="W259" s="154" t="s">
        <v>2967</v>
      </c>
      <c r="X259" s="10"/>
      <c r="Y259" s="154" t="s">
        <v>28</v>
      </c>
      <c r="Z259" s="154" t="str">
        <f>VLOOKUP(D259,TIPOLOGIA!A:F,5,0)</f>
        <v>TERRESTRE</v>
      </c>
      <c r="AA259" s="154" t="s">
        <v>2000</v>
      </c>
      <c r="AB259" s="46">
        <v>1</v>
      </c>
      <c r="AC259" s="87">
        <f>IF(W259="SOPORTE_TELEFÓNICO",'BASE LIQUIDACION REDEBAN 2025'!$B$19,IF(AND(W259="VISITA_TÉCNICA",Y259="TIPO II"),'BASE LIQUIDACION REDEBAN 2025'!$B$18,'BASE LIQUIDACION REDEBAN 2025'!$B$17))</f>
        <v>67654.12000000001</v>
      </c>
      <c r="AD259" s="87">
        <v>0</v>
      </c>
      <c r="AE259" s="87">
        <f t="shared" ref="AE259:AE322" si="4">IF(W259="VISITA_TÉCNICA",AC259*AB259,AC259)</f>
        <v>67654.12000000001</v>
      </c>
    </row>
    <row r="260" spans="1:31" s="105" customFormat="1" ht="13.15">
      <c r="A260" s="154" t="s">
        <v>86</v>
      </c>
      <c r="B260" s="154" t="str">
        <f>VLOOKUP(A260,'CENTRO DE COSTOS'!A:D,4,FALSE)</f>
        <v>KEVIN ALEXIS CORZO BUSTOS</v>
      </c>
      <c r="C260" s="154" t="str">
        <f>VLOOKUP(A260,'CENTRO DE COSTOS'!A:D,2,FALSE)</f>
        <v>0004-0007</v>
      </c>
      <c r="D260" s="154">
        <v>73268</v>
      </c>
      <c r="E260" s="154">
        <v>2532816</v>
      </c>
      <c r="F260" s="154">
        <v>77853</v>
      </c>
      <c r="G260" s="154" t="s">
        <v>8049</v>
      </c>
      <c r="H260" s="154" t="s">
        <v>703</v>
      </c>
      <c r="I260" s="154" t="s">
        <v>3793</v>
      </c>
      <c r="J260" s="154" t="s">
        <v>10819</v>
      </c>
      <c r="K260" s="154" t="s">
        <v>159</v>
      </c>
      <c r="L260" s="154" t="s">
        <v>10820</v>
      </c>
      <c r="M260" s="155">
        <v>45869.454861111109</v>
      </c>
      <c r="N260" s="155">
        <v>45875.439583333333</v>
      </c>
      <c r="O260" s="91"/>
      <c r="P260" s="154" t="s">
        <v>10063</v>
      </c>
      <c r="Q260" s="154" t="s">
        <v>10063</v>
      </c>
      <c r="R260" s="154" t="s">
        <v>200</v>
      </c>
      <c r="S260" s="154" t="s">
        <v>739</v>
      </c>
      <c r="T260" s="154" t="s">
        <v>8052</v>
      </c>
      <c r="U260" s="154" t="s">
        <v>9429</v>
      </c>
      <c r="V260" s="154" t="s">
        <v>10821</v>
      </c>
      <c r="W260" s="154" t="s">
        <v>2967</v>
      </c>
      <c r="X260" s="10"/>
      <c r="Y260" s="154" t="s">
        <v>28</v>
      </c>
      <c r="Z260" s="154" t="str">
        <f>VLOOKUP(D260,TIPOLOGIA!A:F,5,0)</f>
        <v>TERRESTRE</v>
      </c>
      <c r="AA260" s="154" t="s">
        <v>968</v>
      </c>
      <c r="AB260" s="46">
        <v>1</v>
      </c>
      <c r="AC260" s="87">
        <f>IF(W260="SOPORTE_TELEFÓNICO",'BASE LIQUIDACION REDEBAN 2025'!$B$19,IF(AND(W260="VISITA_TÉCNICA",Y260="TIPO II"),'BASE LIQUIDACION REDEBAN 2025'!$B$18,'BASE LIQUIDACION REDEBAN 2025'!$B$17))</f>
        <v>67654.12000000001</v>
      </c>
      <c r="AD260" s="87">
        <v>0</v>
      </c>
      <c r="AE260" s="87">
        <f t="shared" si="4"/>
        <v>67654.12000000001</v>
      </c>
    </row>
    <row r="261" spans="1:31" s="105" customFormat="1" ht="13.15">
      <c r="A261" s="154" t="s">
        <v>97</v>
      </c>
      <c r="B261" s="154" t="str">
        <f>VLOOKUP(A261,'CENTRO DE COSTOS'!A:D,4,FALSE)</f>
        <v>JOSE MAURICIO HERNANDEZ ROJAS</v>
      </c>
      <c r="C261" s="154" t="str">
        <f>VLOOKUP(A261,'CENTRO DE COSTOS'!A:D,2,FALSE)</f>
        <v>0004-0001</v>
      </c>
      <c r="D261" s="154">
        <v>70001</v>
      </c>
      <c r="E261" s="154">
        <v>2532445</v>
      </c>
      <c r="F261" s="154">
        <v>79137</v>
      </c>
      <c r="G261" s="154" t="s">
        <v>8049</v>
      </c>
      <c r="H261" s="154" t="s">
        <v>414</v>
      </c>
      <c r="I261" s="154" t="s">
        <v>97</v>
      </c>
      <c r="J261" s="154" t="s">
        <v>10822</v>
      </c>
      <c r="K261" s="154" t="s">
        <v>159</v>
      </c>
      <c r="L261" s="154" t="s">
        <v>10823</v>
      </c>
      <c r="M261" s="155">
        <v>45869.436805555553</v>
      </c>
      <c r="N261" s="155">
        <v>45875.441666666666</v>
      </c>
      <c r="O261" s="91"/>
      <c r="P261" s="154" t="s">
        <v>10063</v>
      </c>
      <c r="Q261" s="154" t="s">
        <v>10063</v>
      </c>
      <c r="R261" s="154" t="s">
        <v>2973</v>
      </c>
      <c r="S261" s="154" t="s">
        <v>2973</v>
      </c>
      <c r="T261" s="154" t="s">
        <v>8052</v>
      </c>
      <c r="U261" s="154" t="s">
        <v>9429</v>
      </c>
      <c r="V261" s="154" t="s">
        <v>10824</v>
      </c>
      <c r="W261" s="154" t="s">
        <v>2967</v>
      </c>
      <c r="X261" s="10"/>
      <c r="Y261" s="154" t="s">
        <v>25</v>
      </c>
      <c r="Z261" s="154" t="str">
        <f>VLOOKUP(D261,TIPOLOGIA!A:F,5,0)</f>
        <v>TERRESTRE</v>
      </c>
      <c r="AA261" s="154" t="s">
        <v>1917</v>
      </c>
      <c r="AB261" s="46">
        <v>1</v>
      </c>
      <c r="AC261" s="87">
        <f>IF(W261="SOPORTE_TELEFÓNICO",'BASE LIQUIDACION REDEBAN 2025'!$B$19,IF(AND(W261="VISITA_TÉCNICA",Y261="TIPO II"),'BASE LIQUIDACION REDEBAN 2025'!$B$18,'BASE LIQUIDACION REDEBAN 2025'!$B$17))</f>
        <v>35779.500569199998</v>
      </c>
      <c r="AD261" s="87">
        <v>0</v>
      </c>
      <c r="AE261" s="87">
        <f t="shared" si="4"/>
        <v>35779.500569199998</v>
      </c>
    </row>
    <row r="262" spans="1:31" s="105" customFormat="1" ht="13.15">
      <c r="A262" s="154" t="s">
        <v>90</v>
      </c>
      <c r="B262" s="154" t="str">
        <f>VLOOKUP(A262,'CENTRO DE COSTOS'!A:D,4,FALSE)</f>
        <v>JUAN SEBASTIÁN RÍOS CASTRILLÓN</v>
      </c>
      <c r="C262" s="154" t="str">
        <f>VLOOKUP(A262,'CENTRO DE COSTOS'!A:D,2,FALSE)</f>
        <v>0004-0005</v>
      </c>
      <c r="D262" s="154">
        <v>5761</v>
      </c>
      <c r="E262" s="154">
        <v>2532439</v>
      </c>
      <c r="F262" s="154">
        <v>62255</v>
      </c>
      <c r="G262" s="154" t="s">
        <v>8049</v>
      </c>
      <c r="H262" s="154" t="s">
        <v>197</v>
      </c>
      <c r="I262" s="154" t="s">
        <v>6157</v>
      </c>
      <c r="J262" s="154" t="s">
        <v>10825</v>
      </c>
      <c r="K262" s="154" t="s">
        <v>159</v>
      </c>
      <c r="L262" s="154" t="s">
        <v>10826</v>
      </c>
      <c r="M262" s="155">
        <v>45869.43472222222</v>
      </c>
      <c r="N262" s="155">
        <v>45875.443749999999</v>
      </c>
      <c r="O262" s="91"/>
      <c r="P262" s="154" t="s">
        <v>10063</v>
      </c>
      <c r="Q262" s="154" t="s">
        <v>10063</v>
      </c>
      <c r="R262" s="154" t="s">
        <v>2973</v>
      </c>
      <c r="S262" s="154" t="s">
        <v>2973</v>
      </c>
      <c r="T262" s="154" t="s">
        <v>8052</v>
      </c>
      <c r="U262" s="154" t="s">
        <v>9429</v>
      </c>
      <c r="V262" s="154" t="s">
        <v>10827</v>
      </c>
      <c r="W262" s="154" t="s">
        <v>2967</v>
      </c>
      <c r="X262" s="10"/>
      <c r="Y262" s="154" t="s">
        <v>28</v>
      </c>
      <c r="Z262" s="154" t="str">
        <f>VLOOKUP(D262,TIPOLOGIA!A:F,5,0)</f>
        <v>TERRESTRE</v>
      </c>
      <c r="AA262" s="154" t="s">
        <v>204</v>
      </c>
      <c r="AB262" s="46">
        <v>1</v>
      </c>
      <c r="AC262" s="87">
        <f>IF(W262="SOPORTE_TELEFÓNICO",'BASE LIQUIDACION REDEBAN 2025'!$B$19,IF(AND(W262="VISITA_TÉCNICA",Y262="TIPO II"),'BASE LIQUIDACION REDEBAN 2025'!$B$18,'BASE LIQUIDACION REDEBAN 2025'!$B$17))</f>
        <v>67654.12000000001</v>
      </c>
      <c r="AD262" s="87">
        <v>0</v>
      </c>
      <c r="AE262" s="87">
        <f t="shared" si="4"/>
        <v>67654.12000000001</v>
      </c>
    </row>
    <row r="263" spans="1:31" s="105" customFormat="1" ht="13.15">
      <c r="A263" s="154" t="s">
        <v>76</v>
      </c>
      <c r="B263" s="154" t="str">
        <f>VLOOKUP(A263,'CENTRO DE COSTOS'!A:D,4,FALSE)</f>
        <v>DIEGO FERNANDO HENAO CARDONA</v>
      </c>
      <c r="C263" s="154" t="str">
        <f>VLOOKUP(A263,'CENTRO DE COSTOS'!A:D,2,FALSE)</f>
        <v>0004-0003</v>
      </c>
      <c r="D263" s="154">
        <v>76377</v>
      </c>
      <c r="E263" s="154">
        <v>2533681</v>
      </c>
      <c r="F263" s="154">
        <v>64106</v>
      </c>
      <c r="G263" s="154" t="s">
        <v>8049</v>
      </c>
      <c r="H263" s="154" t="s">
        <v>227</v>
      </c>
      <c r="I263" s="154" t="s">
        <v>10828</v>
      </c>
      <c r="J263" s="154" t="s">
        <v>10829</v>
      </c>
      <c r="K263" s="154" t="s">
        <v>159</v>
      </c>
      <c r="L263" s="154" t="s">
        <v>10830</v>
      </c>
      <c r="M263" s="155">
        <v>45869.55</v>
      </c>
      <c r="N263" s="155">
        <v>45875.448611111111</v>
      </c>
      <c r="O263" s="91"/>
      <c r="P263" s="154" t="s">
        <v>10063</v>
      </c>
      <c r="Q263" s="154" t="s">
        <v>10063</v>
      </c>
      <c r="R263" s="154" t="s">
        <v>2973</v>
      </c>
      <c r="S263" s="154" t="s">
        <v>2973</v>
      </c>
      <c r="T263" s="154" t="s">
        <v>8052</v>
      </c>
      <c r="U263" s="154" t="s">
        <v>9429</v>
      </c>
      <c r="V263" s="154" t="s">
        <v>10831</v>
      </c>
      <c r="W263" s="154" t="s">
        <v>2967</v>
      </c>
      <c r="X263" s="10"/>
      <c r="Y263" s="154" t="s">
        <v>28</v>
      </c>
      <c r="Z263" s="154" t="str">
        <f>VLOOKUP(D263,TIPOLOGIA!A:F,5,0)</f>
        <v>TERRESTRE</v>
      </c>
      <c r="AA263" s="154" t="s">
        <v>531</v>
      </c>
      <c r="AB263" s="46">
        <v>1</v>
      </c>
      <c r="AC263" s="87">
        <f>IF(W263="SOPORTE_TELEFÓNICO",'BASE LIQUIDACION REDEBAN 2025'!$B$19,IF(AND(W263="VISITA_TÉCNICA",Y263="TIPO II"),'BASE LIQUIDACION REDEBAN 2025'!$B$18,'BASE LIQUIDACION REDEBAN 2025'!$B$17))</f>
        <v>67654.12000000001</v>
      </c>
      <c r="AD263" s="87">
        <v>0</v>
      </c>
      <c r="AE263" s="87">
        <f t="shared" si="4"/>
        <v>67654.12000000001</v>
      </c>
    </row>
    <row r="264" spans="1:31" s="105" customFormat="1" ht="13.15">
      <c r="A264" s="154" t="s">
        <v>90</v>
      </c>
      <c r="B264" s="154" t="str">
        <f>VLOOKUP(A264,'CENTRO DE COSTOS'!A:D,4,FALSE)</f>
        <v>JUAN SEBASTIÁN RÍOS CASTRILLÓN</v>
      </c>
      <c r="C264" s="154" t="str">
        <f>VLOOKUP(A264,'CENTRO DE COSTOS'!A:D,2,FALSE)</f>
        <v>0004-0005</v>
      </c>
      <c r="D264" s="154">
        <v>5001</v>
      </c>
      <c r="E264" s="154">
        <v>2530084</v>
      </c>
      <c r="F264" s="154">
        <v>68193</v>
      </c>
      <c r="G264" s="154" t="s">
        <v>8049</v>
      </c>
      <c r="H264" s="154" t="s">
        <v>197</v>
      </c>
      <c r="I264" s="154" t="s">
        <v>90</v>
      </c>
      <c r="J264" s="154" t="s">
        <v>10832</v>
      </c>
      <c r="K264" s="154" t="s">
        <v>159</v>
      </c>
      <c r="L264" s="154" t="s">
        <v>10833</v>
      </c>
      <c r="M264" s="155">
        <v>45869.333333333336</v>
      </c>
      <c r="N264" s="155">
        <v>45875.448611111111</v>
      </c>
      <c r="O264" s="91"/>
      <c r="P264" s="154" t="s">
        <v>10063</v>
      </c>
      <c r="Q264" s="154" t="s">
        <v>10063</v>
      </c>
      <c r="R264" s="154" t="s">
        <v>200</v>
      </c>
      <c r="S264" s="154" t="s">
        <v>739</v>
      </c>
      <c r="T264" s="154" t="s">
        <v>8052</v>
      </c>
      <c r="U264" s="154" t="s">
        <v>9429</v>
      </c>
      <c r="V264" s="154" t="s">
        <v>10834</v>
      </c>
      <c r="W264" s="154" t="s">
        <v>2967</v>
      </c>
      <c r="X264" s="10"/>
      <c r="Y264" s="154" t="s">
        <v>25</v>
      </c>
      <c r="Z264" s="154" t="str">
        <f>VLOOKUP(D264,TIPOLOGIA!A:F,5,0)</f>
        <v>TERRESTRE</v>
      </c>
      <c r="AA264" s="154" t="s">
        <v>2327</v>
      </c>
      <c r="AB264" s="46">
        <v>1</v>
      </c>
      <c r="AC264" s="87">
        <f>IF(W264="SOPORTE_TELEFÓNICO",'BASE LIQUIDACION REDEBAN 2025'!$B$19,IF(AND(W264="VISITA_TÉCNICA",Y264="TIPO II"),'BASE LIQUIDACION REDEBAN 2025'!$B$18,'BASE LIQUIDACION REDEBAN 2025'!$B$17))</f>
        <v>35779.500569199998</v>
      </c>
      <c r="AD264" s="87">
        <v>0</v>
      </c>
      <c r="AE264" s="87">
        <f t="shared" si="4"/>
        <v>35779.500569199998</v>
      </c>
    </row>
    <row r="265" spans="1:31" s="105" customFormat="1" ht="13.15">
      <c r="A265" s="154" t="s">
        <v>90</v>
      </c>
      <c r="B265" s="154" t="str">
        <f>VLOOKUP(A265,'CENTRO DE COSTOS'!A:D,4,FALSE)</f>
        <v>JUAN SEBASTIÁN RÍOS CASTRILLÓN</v>
      </c>
      <c r="C265" s="154" t="str">
        <f>VLOOKUP(A265,'CENTRO DE COSTOS'!A:D,2,FALSE)</f>
        <v>0004-0005</v>
      </c>
      <c r="D265" s="154">
        <v>5088</v>
      </c>
      <c r="E265" s="154">
        <v>2537704</v>
      </c>
      <c r="F265" s="154">
        <v>41093</v>
      </c>
      <c r="G265" s="154" t="s">
        <v>8049</v>
      </c>
      <c r="H265" s="154" t="s">
        <v>197</v>
      </c>
      <c r="I265" s="154" t="s">
        <v>211</v>
      </c>
      <c r="J265" s="154" t="s">
        <v>10835</v>
      </c>
      <c r="K265" s="154" t="s">
        <v>159</v>
      </c>
      <c r="L265" s="154" t="s">
        <v>10836</v>
      </c>
      <c r="M265" s="155">
        <v>45870.370833333334</v>
      </c>
      <c r="N265" s="155">
        <v>45875.449305555558</v>
      </c>
      <c r="O265" s="91"/>
      <c r="P265" s="154" t="s">
        <v>10063</v>
      </c>
      <c r="Q265" s="154" t="s">
        <v>10063</v>
      </c>
      <c r="R265" s="154" t="s">
        <v>2973</v>
      </c>
      <c r="S265" s="154" t="s">
        <v>2973</v>
      </c>
      <c r="T265" s="154" t="s">
        <v>8052</v>
      </c>
      <c r="U265" s="154" t="s">
        <v>9429</v>
      </c>
      <c r="V265" s="154" t="s">
        <v>10837</v>
      </c>
      <c r="W265" s="154" t="s">
        <v>2967</v>
      </c>
      <c r="X265" s="10"/>
      <c r="Y265" s="154" t="s">
        <v>25</v>
      </c>
      <c r="Z265" s="154" t="str">
        <f>VLOOKUP(D265,TIPOLOGIA!A:F,5,0)</f>
        <v>TERRESTRE</v>
      </c>
      <c r="AA265" s="154" t="s">
        <v>368</v>
      </c>
      <c r="AB265" s="46">
        <v>1</v>
      </c>
      <c r="AC265" s="87">
        <f>IF(W265="SOPORTE_TELEFÓNICO",'BASE LIQUIDACION REDEBAN 2025'!$B$19,IF(AND(W265="VISITA_TÉCNICA",Y265="TIPO II"),'BASE LIQUIDACION REDEBAN 2025'!$B$18,'BASE LIQUIDACION REDEBAN 2025'!$B$17))</f>
        <v>35779.500569199998</v>
      </c>
      <c r="AD265" s="87">
        <v>0</v>
      </c>
      <c r="AE265" s="87">
        <f t="shared" si="4"/>
        <v>35779.500569199998</v>
      </c>
    </row>
    <row r="266" spans="1:31" s="105" customFormat="1" ht="13.15">
      <c r="A266" s="154" t="s">
        <v>90</v>
      </c>
      <c r="B266" s="154" t="str">
        <f>VLOOKUP(A266,'CENTRO DE COSTOS'!A:D,4,FALSE)</f>
        <v>JUAN SEBASTIÁN RÍOS CASTRILLÓN</v>
      </c>
      <c r="C266" s="154" t="str">
        <f>VLOOKUP(A266,'CENTRO DE COSTOS'!A:D,2,FALSE)</f>
        <v>0004-0005</v>
      </c>
      <c r="D266" s="154">
        <v>5360</v>
      </c>
      <c r="E266" s="154">
        <v>2539258</v>
      </c>
      <c r="F266" s="154">
        <v>26972</v>
      </c>
      <c r="G266" s="154" t="s">
        <v>8049</v>
      </c>
      <c r="H266" s="154" t="s">
        <v>197</v>
      </c>
      <c r="I266" s="154" t="s">
        <v>3607</v>
      </c>
      <c r="J266" s="154" t="s">
        <v>5685</v>
      </c>
      <c r="K266" s="154" t="s">
        <v>159</v>
      </c>
      <c r="L266" s="154" t="s">
        <v>10838</v>
      </c>
      <c r="M266" s="155">
        <v>45870.459722222222</v>
      </c>
      <c r="N266" s="155">
        <v>45875.450694444444</v>
      </c>
      <c r="O266" s="91"/>
      <c r="P266" s="154" t="s">
        <v>10063</v>
      </c>
      <c r="Q266" s="154" t="s">
        <v>10063</v>
      </c>
      <c r="R266" s="154" t="s">
        <v>2973</v>
      </c>
      <c r="S266" s="154" t="s">
        <v>2973</v>
      </c>
      <c r="T266" s="154" t="s">
        <v>8052</v>
      </c>
      <c r="U266" s="154" t="s">
        <v>9429</v>
      </c>
      <c r="V266" s="154" t="s">
        <v>10839</v>
      </c>
      <c r="W266" s="154" t="s">
        <v>2967</v>
      </c>
      <c r="X266" s="10"/>
      <c r="Y266" s="154" t="s">
        <v>25</v>
      </c>
      <c r="Z266" s="154" t="str">
        <f>VLOOKUP(D266,TIPOLOGIA!A:F,5,0)</f>
        <v>TERRESTRE</v>
      </c>
      <c r="AA266" s="154" t="s">
        <v>3209</v>
      </c>
      <c r="AB266" s="46">
        <v>1</v>
      </c>
      <c r="AC266" s="87">
        <f>IF(W266="SOPORTE_TELEFÓNICO",'BASE LIQUIDACION REDEBAN 2025'!$B$19,IF(AND(W266="VISITA_TÉCNICA",Y266="TIPO II"),'BASE LIQUIDACION REDEBAN 2025'!$B$18,'BASE LIQUIDACION REDEBAN 2025'!$B$17))</f>
        <v>35779.500569199998</v>
      </c>
      <c r="AD266" s="87">
        <v>0</v>
      </c>
      <c r="AE266" s="87">
        <f t="shared" si="4"/>
        <v>35779.500569199998</v>
      </c>
    </row>
    <row r="267" spans="1:31" s="105" customFormat="1" ht="13.15">
      <c r="A267" s="154" t="s">
        <v>100</v>
      </c>
      <c r="B267" s="154" t="str">
        <f>VLOOKUP(A267,'CENTRO DE COSTOS'!A:D,4,FALSE)</f>
        <v>KEVIN ALEXIS CORZO BUSTOS</v>
      </c>
      <c r="C267" s="154" t="str">
        <f>VLOOKUP(A267,'CENTRO DE COSTOS'!A:D,2,FALSE)</f>
        <v>0004-0007</v>
      </c>
      <c r="D267" s="154">
        <v>50226</v>
      </c>
      <c r="E267" s="154">
        <v>2538900</v>
      </c>
      <c r="F267" s="154">
        <v>67845</v>
      </c>
      <c r="G267" s="154" t="s">
        <v>8049</v>
      </c>
      <c r="H267" s="154" t="s">
        <v>295</v>
      </c>
      <c r="I267" s="154" t="s">
        <v>4612</v>
      </c>
      <c r="J267" s="154" t="s">
        <v>10840</v>
      </c>
      <c r="K267" s="154" t="s">
        <v>159</v>
      </c>
      <c r="L267" s="154" t="s">
        <v>10841</v>
      </c>
      <c r="M267" s="155">
        <v>45870.433333333334</v>
      </c>
      <c r="N267" s="155">
        <v>45875.45208333333</v>
      </c>
      <c r="O267" s="91"/>
      <c r="P267" s="154" t="s">
        <v>10063</v>
      </c>
      <c r="Q267" s="154" t="s">
        <v>10063</v>
      </c>
      <c r="R267" s="154" t="s">
        <v>220</v>
      </c>
      <c r="S267" s="154" t="s">
        <v>8370</v>
      </c>
      <c r="T267" s="154" t="s">
        <v>8052</v>
      </c>
      <c r="U267" s="154" t="s">
        <v>9429</v>
      </c>
      <c r="V267" s="154" t="s">
        <v>10842</v>
      </c>
      <c r="W267" s="154" t="s">
        <v>2967</v>
      </c>
      <c r="X267" s="10"/>
      <c r="Y267" s="154" t="s">
        <v>28</v>
      </c>
      <c r="Z267" s="154" t="str">
        <f>VLOOKUP(D267,TIPOLOGIA!A:F,5,0)</f>
        <v>TERRESTRE</v>
      </c>
      <c r="AA267" s="154" t="s">
        <v>301</v>
      </c>
      <c r="AB267" s="46">
        <v>1</v>
      </c>
      <c r="AC267" s="87">
        <f>IF(W267="SOPORTE_TELEFÓNICO",'BASE LIQUIDACION REDEBAN 2025'!$B$19,IF(AND(W267="VISITA_TÉCNICA",Y267="TIPO II"),'BASE LIQUIDACION REDEBAN 2025'!$B$18,'BASE LIQUIDACION REDEBAN 2025'!$B$17))</f>
        <v>67654.12000000001</v>
      </c>
      <c r="AD267" s="87">
        <v>0</v>
      </c>
      <c r="AE267" s="87">
        <f t="shared" si="4"/>
        <v>67654.12000000001</v>
      </c>
    </row>
    <row r="268" spans="1:31" s="105" customFormat="1" ht="13.15">
      <c r="A268" s="154" t="s">
        <v>94</v>
      </c>
      <c r="B268" s="154" t="str">
        <f>VLOOKUP(A268,'CENTRO DE COSTOS'!A:D,4,FALSE)</f>
        <v>DIEGO FERNANDO HENAO CARDONA</v>
      </c>
      <c r="C268" s="154" t="str">
        <f>VLOOKUP(A268,'CENTRO DE COSTOS'!A:D,2,FALSE)</f>
        <v>0004-0002</v>
      </c>
      <c r="D268" s="154">
        <v>63001</v>
      </c>
      <c r="E268" s="154">
        <v>2560043</v>
      </c>
      <c r="F268" s="154">
        <v>28176</v>
      </c>
      <c r="G268" s="154" t="s">
        <v>8049</v>
      </c>
      <c r="H268" s="154" t="s">
        <v>581</v>
      </c>
      <c r="I268" s="154" t="s">
        <v>582</v>
      </c>
      <c r="J268" s="154" t="s">
        <v>10843</v>
      </c>
      <c r="K268" s="154" t="s">
        <v>159</v>
      </c>
      <c r="L268" s="154" t="s">
        <v>10844</v>
      </c>
      <c r="M268" s="155">
        <v>45875.337500000001</v>
      </c>
      <c r="N268" s="155">
        <v>45875.452777777777</v>
      </c>
      <c r="O268" s="91"/>
      <c r="P268" s="154" t="s">
        <v>10063</v>
      </c>
      <c r="Q268" s="154" t="s">
        <v>10063</v>
      </c>
      <c r="R268" s="154" t="s">
        <v>2973</v>
      </c>
      <c r="S268" s="154" t="s">
        <v>2973</v>
      </c>
      <c r="T268" s="154" t="s">
        <v>8052</v>
      </c>
      <c r="U268" s="154" t="s">
        <v>9429</v>
      </c>
      <c r="V268" s="154" t="s">
        <v>10845</v>
      </c>
      <c r="W268" s="154" t="s">
        <v>2967</v>
      </c>
      <c r="X268" s="10"/>
      <c r="Y268" s="154" t="s">
        <v>28</v>
      </c>
      <c r="Z268" s="154" t="str">
        <f>VLOOKUP(D268,TIPOLOGIA!A:F,5,0)</f>
        <v>TERRESTRE</v>
      </c>
      <c r="AA268" s="154" t="s">
        <v>587</v>
      </c>
      <c r="AB268" s="46">
        <v>1</v>
      </c>
      <c r="AC268" s="87">
        <f>IF(W268="SOPORTE_TELEFÓNICO",'BASE LIQUIDACION REDEBAN 2025'!$B$19,IF(AND(W268="VISITA_TÉCNICA",Y268="TIPO II"),'BASE LIQUIDACION REDEBAN 2025'!$B$18,'BASE LIQUIDACION REDEBAN 2025'!$B$17))</f>
        <v>67654.12000000001</v>
      </c>
      <c r="AD268" s="87">
        <v>0</v>
      </c>
      <c r="AE268" s="87">
        <f t="shared" si="4"/>
        <v>67654.12000000001</v>
      </c>
    </row>
    <row r="269" spans="1:31" s="105" customFormat="1" ht="13.15">
      <c r="A269" s="154" t="s">
        <v>81</v>
      </c>
      <c r="B269" s="154" t="str">
        <f>VLOOKUP(A269,'CENTRO DE COSTOS'!A:D,4,FALSE)</f>
        <v>MIGUEL JULIÁN HERNÁNDEZ GUARÍN</v>
      </c>
      <c r="C269" s="154" t="str">
        <f>VLOOKUP(A269,'CENTRO DE COSTOS'!A:D,2,FALSE)</f>
        <v>0004-0008</v>
      </c>
      <c r="D269" s="154">
        <v>54001</v>
      </c>
      <c r="E269" s="154">
        <v>2556269</v>
      </c>
      <c r="F269" s="154">
        <v>78674</v>
      </c>
      <c r="G269" s="154" t="s">
        <v>8049</v>
      </c>
      <c r="H269" s="154" t="s">
        <v>317</v>
      </c>
      <c r="I269" s="154" t="s">
        <v>81</v>
      </c>
      <c r="J269" s="154" t="s">
        <v>10846</v>
      </c>
      <c r="K269" s="154" t="s">
        <v>159</v>
      </c>
      <c r="L269" s="154" t="s">
        <v>10847</v>
      </c>
      <c r="M269" s="155">
        <v>45874.490277777775</v>
      </c>
      <c r="N269" s="155">
        <v>45875.454861111109</v>
      </c>
      <c r="O269" s="91"/>
      <c r="P269" s="154" t="s">
        <v>10063</v>
      </c>
      <c r="Q269" s="154" t="s">
        <v>10063</v>
      </c>
      <c r="R269" s="154" t="s">
        <v>200</v>
      </c>
      <c r="S269" s="154" t="s">
        <v>739</v>
      </c>
      <c r="T269" s="154" t="s">
        <v>8052</v>
      </c>
      <c r="U269" s="154" t="s">
        <v>9429</v>
      </c>
      <c r="V269" s="154" t="s">
        <v>10848</v>
      </c>
      <c r="W269" s="154" t="s">
        <v>2967</v>
      </c>
      <c r="X269" s="10"/>
      <c r="Y269" s="154" t="s">
        <v>25</v>
      </c>
      <c r="Z269" s="154" t="str">
        <f>VLOOKUP(D269,TIPOLOGIA!A:F,5,0)</f>
        <v>TERRESTRE</v>
      </c>
      <c r="AA269" s="154" t="s">
        <v>401</v>
      </c>
      <c r="AB269" s="46">
        <v>1</v>
      </c>
      <c r="AC269" s="87">
        <f>IF(W269="SOPORTE_TELEFÓNICO",'BASE LIQUIDACION REDEBAN 2025'!$B$19,IF(AND(W269="VISITA_TÉCNICA",Y269="TIPO II"),'BASE LIQUIDACION REDEBAN 2025'!$B$18,'BASE LIQUIDACION REDEBAN 2025'!$B$17))</f>
        <v>35779.500569199998</v>
      </c>
      <c r="AD269" s="87">
        <v>0</v>
      </c>
      <c r="AE269" s="87">
        <f t="shared" si="4"/>
        <v>35779.500569199998</v>
      </c>
    </row>
    <row r="270" spans="1:31" s="105" customFormat="1" ht="13.15">
      <c r="A270" s="154" t="s">
        <v>60</v>
      </c>
      <c r="B270" s="154" t="str">
        <f>VLOOKUP(A270,'CENTRO DE COSTOS'!A:D,4,FALSE)</f>
        <v>JUAN SEBASTIÁN RÍOS CASTRILLÓN</v>
      </c>
      <c r="C270" s="154" t="str">
        <f>VLOOKUP(A270,'CENTRO DE COSTOS'!A:D,2,FALSE)</f>
        <v>0004-0005</v>
      </c>
      <c r="D270" s="154">
        <v>5490</v>
      </c>
      <c r="E270" s="154">
        <v>2538313</v>
      </c>
      <c r="F270" s="154">
        <v>50233</v>
      </c>
      <c r="G270" s="154" t="s">
        <v>8049</v>
      </c>
      <c r="H270" s="154" t="s">
        <v>197</v>
      </c>
      <c r="I270" s="154" t="s">
        <v>631</v>
      </c>
      <c r="J270" s="154" t="s">
        <v>10849</v>
      </c>
      <c r="K270" s="154" t="s">
        <v>159</v>
      </c>
      <c r="L270" s="154" t="s">
        <v>10850</v>
      </c>
      <c r="M270" s="155">
        <v>45870.404861111114</v>
      </c>
      <c r="N270" s="155">
        <v>45875.456250000003</v>
      </c>
      <c r="O270" s="91"/>
      <c r="P270" s="154" t="s">
        <v>10063</v>
      </c>
      <c r="Q270" s="154" t="s">
        <v>10063</v>
      </c>
      <c r="R270" s="154" t="s">
        <v>2973</v>
      </c>
      <c r="S270" s="154" t="s">
        <v>2973</v>
      </c>
      <c r="T270" s="154" t="s">
        <v>8052</v>
      </c>
      <c r="U270" s="154" t="s">
        <v>9429</v>
      </c>
      <c r="V270" s="154" t="s">
        <v>10851</v>
      </c>
      <c r="W270" s="154" t="s">
        <v>10144</v>
      </c>
      <c r="X270" s="10"/>
      <c r="Y270" s="154" t="s">
        <v>28</v>
      </c>
      <c r="Z270" s="154" t="str">
        <f>VLOOKUP(D270,TIPOLOGIA!A:F,5,0)</f>
        <v>TERRESTRE</v>
      </c>
      <c r="AA270" s="154" t="s">
        <v>636</v>
      </c>
      <c r="AB270" s="46">
        <v>0</v>
      </c>
      <c r="AC270" s="87">
        <f>IF(W270="SOPORTE_TELEFÓNICO",'BASE LIQUIDACION REDEBAN 2025'!$B$19,IF(AND(W270="VISITA_TÉCNICA",Y270="TIPO II"),'BASE LIQUIDACION REDEBAN 2025'!$B$18,'BASE LIQUIDACION REDEBAN 2025'!$B$17))</f>
        <v>35779.500569199998</v>
      </c>
      <c r="AD270" s="87">
        <v>0</v>
      </c>
      <c r="AE270" s="87">
        <f t="shared" si="4"/>
        <v>35779.500569199998</v>
      </c>
    </row>
    <row r="271" spans="1:31" s="105" customFormat="1" ht="13.15">
      <c r="A271" s="154" t="s">
        <v>68</v>
      </c>
      <c r="B271" s="154" t="str">
        <f>VLOOKUP(A271,'CENTRO DE COSTOS'!A:D,4,FALSE)</f>
        <v>WILLIAM ASDRUBAL ROZO ROZO</v>
      </c>
      <c r="C271" s="154" t="str">
        <f>VLOOKUP(A271,'CENTRO DE COSTOS'!A:D,2,FALSE)</f>
        <v>0004-0004</v>
      </c>
      <c r="D271" s="154">
        <v>25175</v>
      </c>
      <c r="E271" s="154">
        <v>2556503</v>
      </c>
      <c r="F271" s="154">
        <v>59693</v>
      </c>
      <c r="G271" s="154" t="s">
        <v>8049</v>
      </c>
      <c r="H271" s="154" t="s">
        <v>470</v>
      </c>
      <c r="I271" s="154" t="s">
        <v>1984</v>
      </c>
      <c r="J271" s="154" t="s">
        <v>10852</v>
      </c>
      <c r="K271" s="154" t="s">
        <v>159</v>
      </c>
      <c r="L271" s="154" t="s">
        <v>10853</v>
      </c>
      <c r="M271" s="155">
        <v>45874.496527777781</v>
      </c>
      <c r="N271" s="155">
        <v>45875.457638888889</v>
      </c>
      <c r="O271" s="91"/>
      <c r="P271" s="154" t="s">
        <v>10063</v>
      </c>
      <c r="Q271" s="154" t="s">
        <v>10063</v>
      </c>
      <c r="R271" s="154" t="s">
        <v>2973</v>
      </c>
      <c r="S271" s="154" t="s">
        <v>2973</v>
      </c>
      <c r="T271" s="154" t="s">
        <v>8052</v>
      </c>
      <c r="U271" s="154" t="s">
        <v>9429</v>
      </c>
      <c r="V271" s="154" t="s">
        <v>10854</v>
      </c>
      <c r="W271" s="154" t="s">
        <v>2967</v>
      </c>
      <c r="X271" s="10"/>
      <c r="Y271" s="154" t="s">
        <v>28</v>
      </c>
      <c r="Z271" s="154" t="str">
        <f>VLOOKUP(D271,TIPOLOGIA!A:F,5,0)</f>
        <v>TERRESTRE</v>
      </c>
      <c r="AA271" s="154" t="s">
        <v>887</v>
      </c>
      <c r="AB271" s="46">
        <v>1</v>
      </c>
      <c r="AC271" s="87">
        <f>IF(W271="SOPORTE_TELEFÓNICO",'BASE LIQUIDACION REDEBAN 2025'!$B$19,IF(AND(W271="VISITA_TÉCNICA",Y271="TIPO II"),'BASE LIQUIDACION REDEBAN 2025'!$B$18,'BASE LIQUIDACION REDEBAN 2025'!$B$17))</f>
        <v>67654.12000000001</v>
      </c>
      <c r="AD271" s="87">
        <v>0</v>
      </c>
      <c r="AE271" s="87">
        <f t="shared" si="4"/>
        <v>67654.12000000001</v>
      </c>
    </row>
    <row r="272" spans="1:31" s="105" customFormat="1" ht="13.15">
      <c r="A272" s="154" t="s">
        <v>90</v>
      </c>
      <c r="B272" s="154" t="str">
        <f>VLOOKUP(A272,'CENTRO DE COSTOS'!A:D,4,FALSE)</f>
        <v>JUAN SEBASTIÁN RÍOS CASTRILLÓN</v>
      </c>
      <c r="C272" s="154" t="str">
        <f>VLOOKUP(A272,'CENTRO DE COSTOS'!A:D,2,FALSE)</f>
        <v>0004-0005</v>
      </c>
      <c r="D272" s="154">
        <v>5001</v>
      </c>
      <c r="E272" s="154">
        <v>2539480</v>
      </c>
      <c r="F272" s="154">
        <v>32905</v>
      </c>
      <c r="G272" s="154" t="s">
        <v>8049</v>
      </c>
      <c r="H272" s="154" t="s">
        <v>197</v>
      </c>
      <c r="I272" s="154" t="s">
        <v>90</v>
      </c>
      <c r="J272" s="154" t="s">
        <v>10855</v>
      </c>
      <c r="K272" s="154" t="s">
        <v>159</v>
      </c>
      <c r="L272" s="154" t="s">
        <v>10856</v>
      </c>
      <c r="M272" s="155">
        <v>45870.475694444445</v>
      </c>
      <c r="N272" s="155">
        <v>45875.459722222222</v>
      </c>
      <c r="O272" s="91"/>
      <c r="P272" s="154" t="s">
        <v>10063</v>
      </c>
      <c r="Q272" s="154" t="s">
        <v>10063</v>
      </c>
      <c r="R272" s="154" t="s">
        <v>2973</v>
      </c>
      <c r="S272" s="154" t="s">
        <v>2973</v>
      </c>
      <c r="T272" s="154" t="s">
        <v>8052</v>
      </c>
      <c r="U272" s="154" t="s">
        <v>9429</v>
      </c>
      <c r="V272" s="154" t="s">
        <v>10857</v>
      </c>
      <c r="W272" s="154" t="s">
        <v>2967</v>
      </c>
      <c r="X272" s="10"/>
      <c r="Y272" s="154" t="s">
        <v>25</v>
      </c>
      <c r="Z272" s="154" t="str">
        <f>VLOOKUP(D272,TIPOLOGIA!A:F,5,0)</f>
        <v>TERRESTRE</v>
      </c>
      <c r="AA272" s="154" t="s">
        <v>1626</v>
      </c>
      <c r="AB272" s="46">
        <v>1</v>
      </c>
      <c r="AC272" s="87">
        <f>IF(W272="SOPORTE_TELEFÓNICO",'BASE LIQUIDACION REDEBAN 2025'!$B$19,IF(AND(W272="VISITA_TÉCNICA",Y272="TIPO II"),'BASE LIQUIDACION REDEBAN 2025'!$B$18,'BASE LIQUIDACION REDEBAN 2025'!$B$17))</f>
        <v>35779.500569199998</v>
      </c>
      <c r="AD272" s="87">
        <v>0</v>
      </c>
      <c r="AE272" s="87">
        <f t="shared" si="4"/>
        <v>35779.500569199998</v>
      </c>
    </row>
    <row r="273" spans="1:31" s="105" customFormat="1" ht="13.15">
      <c r="A273" s="154" t="s">
        <v>72</v>
      </c>
      <c r="B273" s="154" t="str">
        <f>VLOOKUP(A273,'CENTRO DE COSTOS'!A:D,4,FALSE)</f>
        <v>MIGUEL JULIÁN HERNÁNDEZ GUARÍN</v>
      </c>
      <c r="C273" s="154" t="str">
        <f>VLOOKUP(A273,'CENTRO DE COSTOS'!A:D,2,FALSE)</f>
        <v>0004-0008</v>
      </c>
      <c r="D273" s="154">
        <v>68406</v>
      </c>
      <c r="E273" s="154">
        <v>2555946</v>
      </c>
      <c r="F273" s="154">
        <v>76733</v>
      </c>
      <c r="G273" s="154" t="s">
        <v>8049</v>
      </c>
      <c r="H273" s="154" t="s">
        <v>820</v>
      </c>
      <c r="I273" s="154" t="s">
        <v>3568</v>
      </c>
      <c r="J273" s="154" t="s">
        <v>10858</v>
      </c>
      <c r="K273" s="154" t="s">
        <v>159</v>
      </c>
      <c r="L273" s="154" t="s">
        <v>10859</v>
      </c>
      <c r="M273" s="155">
        <v>45874.470833333333</v>
      </c>
      <c r="N273" s="155">
        <v>45875.461805555555</v>
      </c>
      <c r="O273" s="91"/>
      <c r="P273" s="154" t="s">
        <v>10063</v>
      </c>
      <c r="Q273" s="154" t="s">
        <v>10063</v>
      </c>
      <c r="R273" s="154" t="s">
        <v>2973</v>
      </c>
      <c r="S273" s="154" t="s">
        <v>2973</v>
      </c>
      <c r="T273" s="154" t="s">
        <v>8052</v>
      </c>
      <c r="U273" s="154" t="s">
        <v>9429</v>
      </c>
      <c r="V273" s="154" t="s">
        <v>10860</v>
      </c>
      <c r="W273" s="154" t="s">
        <v>2967</v>
      </c>
      <c r="X273" s="10"/>
      <c r="Y273" s="154" t="s">
        <v>28</v>
      </c>
      <c r="Z273" s="154" t="str">
        <f>VLOOKUP(D273,TIPOLOGIA!A:F,5,0)</f>
        <v>TERRESTRE</v>
      </c>
      <c r="AA273" s="154" t="s">
        <v>950</v>
      </c>
      <c r="AB273" s="46">
        <v>1</v>
      </c>
      <c r="AC273" s="87">
        <f>IF(W273="SOPORTE_TELEFÓNICO",'BASE LIQUIDACION REDEBAN 2025'!$B$19,IF(AND(W273="VISITA_TÉCNICA",Y273="TIPO II"),'BASE LIQUIDACION REDEBAN 2025'!$B$18,'BASE LIQUIDACION REDEBAN 2025'!$B$17))</f>
        <v>67654.12000000001</v>
      </c>
      <c r="AD273" s="87">
        <v>0</v>
      </c>
      <c r="AE273" s="87">
        <f t="shared" si="4"/>
        <v>67654.12000000001</v>
      </c>
    </row>
    <row r="274" spans="1:31" s="105" customFormat="1" ht="13.15">
      <c r="A274" s="154" t="s">
        <v>72</v>
      </c>
      <c r="B274" s="154" t="str">
        <f>VLOOKUP(A274,'CENTRO DE COSTOS'!A:D,4,FALSE)</f>
        <v>MIGUEL JULIÁN HERNÁNDEZ GUARÍN</v>
      </c>
      <c r="C274" s="154" t="str">
        <f>VLOOKUP(A274,'CENTRO DE COSTOS'!A:D,2,FALSE)</f>
        <v>0004-0008</v>
      </c>
      <c r="D274" s="154">
        <v>68406</v>
      </c>
      <c r="E274" s="154">
        <v>2556043</v>
      </c>
      <c r="F274" s="154">
        <v>63410</v>
      </c>
      <c r="G274" s="154" t="s">
        <v>8049</v>
      </c>
      <c r="H274" s="154" t="s">
        <v>820</v>
      </c>
      <c r="I274" s="154" t="s">
        <v>3568</v>
      </c>
      <c r="J274" s="154" t="s">
        <v>10861</v>
      </c>
      <c r="K274" s="154" t="s">
        <v>159</v>
      </c>
      <c r="L274" s="154" t="s">
        <v>10862</v>
      </c>
      <c r="M274" s="155">
        <v>45874.477083333331</v>
      </c>
      <c r="N274" s="155">
        <v>45875.46597222222</v>
      </c>
      <c r="O274" s="91"/>
      <c r="P274" s="154" t="s">
        <v>10063</v>
      </c>
      <c r="Q274" s="154" t="s">
        <v>10063</v>
      </c>
      <c r="R274" s="154" t="s">
        <v>200</v>
      </c>
      <c r="S274" s="154" t="s">
        <v>739</v>
      </c>
      <c r="T274" s="154" t="s">
        <v>8052</v>
      </c>
      <c r="U274" s="154" t="s">
        <v>9429</v>
      </c>
      <c r="V274" s="154" t="s">
        <v>10863</v>
      </c>
      <c r="W274" s="154" t="s">
        <v>2967</v>
      </c>
      <c r="X274" s="10"/>
      <c r="Y274" s="154" t="s">
        <v>28</v>
      </c>
      <c r="Z274" s="154" t="str">
        <f>VLOOKUP(D274,TIPOLOGIA!A:F,5,0)</f>
        <v>TERRESTRE</v>
      </c>
      <c r="AA274" s="154" t="s">
        <v>950</v>
      </c>
      <c r="AB274" s="46">
        <v>1</v>
      </c>
      <c r="AC274" s="87">
        <f>IF(W274="SOPORTE_TELEFÓNICO",'BASE LIQUIDACION REDEBAN 2025'!$B$19,IF(AND(W274="VISITA_TÉCNICA",Y274="TIPO II"),'BASE LIQUIDACION REDEBAN 2025'!$B$18,'BASE LIQUIDACION REDEBAN 2025'!$B$17))</f>
        <v>67654.12000000001</v>
      </c>
      <c r="AD274" s="87">
        <v>0</v>
      </c>
      <c r="AE274" s="87">
        <f t="shared" si="4"/>
        <v>67654.12000000001</v>
      </c>
    </row>
    <row r="275" spans="1:31" s="105" customFormat="1" ht="13.15">
      <c r="A275" s="154" t="s">
        <v>81</v>
      </c>
      <c r="B275" s="154" t="str">
        <f>VLOOKUP(A275,'CENTRO DE COSTOS'!A:D,4,FALSE)</f>
        <v>MIGUEL JULIÁN HERNÁNDEZ GUARÍN</v>
      </c>
      <c r="C275" s="154" t="str">
        <f>VLOOKUP(A275,'CENTRO DE COSTOS'!A:D,2,FALSE)</f>
        <v>0004-0008</v>
      </c>
      <c r="D275" s="154">
        <v>54001</v>
      </c>
      <c r="E275" s="154">
        <v>2554395</v>
      </c>
      <c r="F275" s="154">
        <v>78949</v>
      </c>
      <c r="G275" s="154" t="s">
        <v>8049</v>
      </c>
      <c r="H275" s="154" t="s">
        <v>317</v>
      </c>
      <c r="I275" s="154" t="s">
        <v>81</v>
      </c>
      <c r="J275" s="154" t="s">
        <v>10864</v>
      </c>
      <c r="K275" s="154" t="s">
        <v>159</v>
      </c>
      <c r="L275" s="154" t="s">
        <v>10865</v>
      </c>
      <c r="M275" s="155">
        <v>45874.399305555555</v>
      </c>
      <c r="N275" s="155">
        <v>45875.468055555553</v>
      </c>
      <c r="O275" s="91"/>
      <c r="P275" s="154" t="s">
        <v>10063</v>
      </c>
      <c r="Q275" s="154" t="s">
        <v>10063</v>
      </c>
      <c r="R275" s="154" t="s">
        <v>2973</v>
      </c>
      <c r="S275" s="154" t="s">
        <v>2973</v>
      </c>
      <c r="T275" s="154" t="s">
        <v>8052</v>
      </c>
      <c r="U275" s="154" t="s">
        <v>9429</v>
      </c>
      <c r="V275" s="154" t="s">
        <v>10866</v>
      </c>
      <c r="W275" s="154" t="s">
        <v>2967</v>
      </c>
      <c r="X275" s="10"/>
      <c r="Y275" s="154" t="s">
        <v>25</v>
      </c>
      <c r="Z275" s="154" t="str">
        <f>VLOOKUP(D275,TIPOLOGIA!A:F,5,0)</f>
        <v>TERRESTRE</v>
      </c>
      <c r="AA275" s="154" t="s">
        <v>1496</v>
      </c>
      <c r="AB275" s="46">
        <v>1</v>
      </c>
      <c r="AC275" s="87">
        <f>IF(W275="SOPORTE_TELEFÓNICO",'BASE LIQUIDACION REDEBAN 2025'!$B$19,IF(AND(W275="VISITA_TÉCNICA",Y275="TIPO II"),'BASE LIQUIDACION REDEBAN 2025'!$B$18,'BASE LIQUIDACION REDEBAN 2025'!$B$17))</f>
        <v>35779.500569199998</v>
      </c>
      <c r="AD275" s="87">
        <v>0</v>
      </c>
      <c r="AE275" s="87">
        <f t="shared" si="4"/>
        <v>35779.500569199998</v>
      </c>
    </row>
    <row r="276" spans="1:31" s="105" customFormat="1" ht="13.15">
      <c r="A276" s="154" t="s">
        <v>81</v>
      </c>
      <c r="B276" s="154" t="str">
        <f>VLOOKUP(A276,'CENTRO DE COSTOS'!A:D,4,FALSE)</f>
        <v>MIGUEL JULIÁN HERNÁNDEZ GUARÍN</v>
      </c>
      <c r="C276" s="154" t="str">
        <f>VLOOKUP(A276,'CENTRO DE COSTOS'!A:D,2,FALSE)</f>
        <v>0004-0008</v>
      </c>
      <c r="D276" s="154">
        <v>54001</v>
      </c>
      <c r="E276" s="154">
        <v>2552417</v>
      </c>
      <c r="F276" s="154">
        <v>78759</v>
      </c>
      <c r="G276" s="154" t="s">
        <v>8049</v>
      </c>
      <c r="H276" s="154" t="s">
        <v>317</v>
      </c>
      <c r="I276" s="154" t="s">
        <v>81</v>
      </c>
      <c r="J276" s="154" t="s">
        <v>10867</v>
      </c>
      <c r="K276" s="154" t="s">
        <v>159</v>
      </c>
      <c r="L276" s="154" t="s">
        <v>10868</v>
      </c>
      <c r="M276" s="155">
        <v>45873.742361111108</v>
      </c>
      <c r="N276" s="155">
        <v>45875.470833333333</v>
      </c>
      <c r="O276" s="91"/>
      <c r="P276" s="154" t="s">
        <v>10063</v>
      </c>
      <c r="Q276" s="154" t="s">
        <v>10063</v>
      </c>
      <c r="R276" s="154" t="s">
        <v>200</v>
      </c>
      <c r="S276" s="154" t="s">
        <v>201</v>
      </c>
      <c r="T276" s="154" t="s">
        <v>8052</v>
      </c>
      <c r="U276" s="154" t="s">
        <v>9429</v>
      </c>
      <c r="V276" s="154" t="s">
        <v>10869</v>
      </c>
      <c r="W276" s="154" t="s">
        <v>2967</v>
      </c>
      <c r="X276" s="10"/>
      <c r="Y276" s="154" t="s">
        <v>25</v>
      </c>
      <c r="Z276" s="154" t="str">
        <f>VLOOKUP(D276,TIPOLOGIA!A:F,5,0)</f>
        <v>TERRESTRE</v>
      </c>
      <c r="AA276" s="154" t="s">
        <v>1496</v>
      </c>
      <c r="AB276" s="46">
        <v>1</v>
      </c>
      <c r="AC276" s="87">
        <f>IF(W276="SOPORTE_TELEFÓNICO",'BASE LIQUIDACION REDEBAN 2025'!$B$19,IF(AND(W276="VISITA_TÉCNICA",Y276="TIPO II"),'BASE LIQUIDACION REDEBAN 2025'!$B$18,'BASE LIQUIDACION REDEBAN 2025'!$B$17))</f>
        <v>35779.500569199998</v>
      </c>
      <c r="AD276" s="87">
        <v>0</v>
      </c>
      <c r="AE276" s="87">
        <f t="shared" si="4"/>
        <v>35779.500569199998</v>
      </c>
    </row>
    <row r="277" spans="1:31" s="105" customFormat="1" ht="13.15">
      <c r="A277" s="154" t="s">
        <v>99</v>
      </c>
      <c r="B277" s="154" t="str">
        <f>VLOOKUP(A277,'CENTRO DE COSTOS'!A:D,4,FALSE)</f>
        <v>JOSE MAURICIO HERNANDEZ ROJAS</v>
      </c>
      <c r="C277" s="154" t="str">
        <f>VLOOKUP(A277,'CENTRO DE COSTOS'!A:D,2,FALSE)</f>
        <v>0004-0001</v>
      </c>
      <c r="D277" s="154">
        <v>20001</v>
      </c>
      <c r="E277" s="154">
        <v>2552331</v>
      </c>
      <c r="F277" s="154">
        <v>77329</v>
      </c>
      <c r="G277" s="154" t="s">
        <v>8049</v>
      </c>
      <c r="H277" s="154" t="s">
        <v>440</v>
      </c>
      <c r="I277" s="154" t="s">
        <v>99</v>
      </c>
      <c r="J277" s="154" t="s">
        <v>10870</v>
      </c>
      <c r="K277" s="154" t="s">
        <v>159</v>
      </c>
      <c r="L277" s="154" t="s">
        <v>10871</v>
      </c>
      <c r="M277" s="155">
        <v>45873.73541666667</v>
      </c>
      <c r="N277" s="155">
        <v>45875.474305555559</v>
      </c>
      <c r="O277" s="91"/>
      <c r="P277" s="154" t="s">
        <v>10063</v>
      </c>
      <c r="Q277" s="154" t="s">
        <v>10063</v>
      </c>
      <c r="R277" s="154" t="s">
        <v>2973</v>
      </c>
      <c r="S277" s="154" t="s">
        <v>2973</v>
      </c>
      <c r="T277" s="154" t="s">
        <v>8052</v>
      </c>
      <c r="U277" s="154" t="s">
        <v>9429</v>
      </c>
      <c r="V277" s="154" t="s">
        <v>10872</v>
      </c>
      <c r="W277" s="154" t="s">
        <v>2967</v>
      </c>
      <c r="X277" s="10"/>
      <c r="Y277" s="154" t="s">
        <v>25</v>
      </c>
      <c r="Z277" s="154" t="str">
        <f>VLOOKUP(D277,TIPOLOGIA!A:F,5,0)</f>
        <v>TERRESTRE</v>
      </c>
      <c r="AA277" s="154" t="s">
        <v>446</v>
      </c>
      <c r="AB277" s="46">
        <v>1</v>
      </c>
      <c r="AC277" s="87">
        <f>IF(W277="SOPORTE_TELEFÓNICO",'BASE LIQUIDACION REDEBAN 2025'!$B$19,IF(AND(W277="VISITA_TÉCNICA",Y277="TIPO II"),'BASE LIQUIDACION REDEBAN 2025'!$B$18,'BASE LIQUIDACION REDEBAN 2025'!$B$17))</f>
        <v>35779.500569199998</v>
      </c>
      <c r="AD277" s="87">
        <v>0</v>
      </c>
      <c r="AE277" s="87">
        <f t="shared" si="4"/>
        <v>35779.500569199998</v>
      </c>
    </row>
    <row r="278" spans="1:31" s="105" customFormat="1" ht="13.15">
      <c r="A278" s="154" t="s">
        <v>68</v>
      </c>
      <c r="B278" s="154" t="str">
        <f>VLOOKUP(A278,'CENTRO DE COSTOS'!A:D,4,FALSE)</f>
        <v>WILLIAM ASDRUBAL ROZO ROZO</v>
      </c>
      <c r="C278" s="154" t="str">
        <f>VLOOKUP(A278,'CENTRO DE COSTOS'!A:D,2,FALSE)</f>
        <v>0004-0004</v>
      </c>
      <c r="D278" s="154">
        <v>25386</v>
      </c>
      <c r="E278" s="154">
        <v>2551915</v>
      </c>
      <c r="F278" s="154">
        <v>80160</v>
      </c>
      <c r="G278" s="154" t="s">
        <v>8049</v>
      </c>
      <c r="H278" s="154" t="s">
        <v>470</v>
      </c>
      <c r="I278" s="154" t="s">
        <v>2427</v>
      </c>
      <c r="J278" s="154" t="s">
        <v>7851</v>
      </c>
      <c r="K278" s="154" t="s">
        <v>159</v>
      </c>
      <c r="L278" s="154" t="s">
        <v>10873</v>
      </c>
      <c r="M278" s="155">
        <v>45873.702777777777</v>
      </c>
      <c r="N278" s="155">
        <v>45875.477083333331</v>
      </c>
      <c r="O278" s="91"/>
      <c r="P278" s="154" t="s">
        <v>10063</v>
      </c>
      <c r="Q278" s="154" t="s">
        <v>10063</v>
      </c>
      <c r="R278" s="154" t="s">
        <v>2973</v>
      </c>
      <c r="S278" s="154" t="s">
        <v>2973</v>
      </c>
      <c r="T278" s="154" t="s">
        <v>8052</v>
      </c>
      <c r="U278" s="154" t="s">
        <v>9429</v>
      </c>
      <c r="V278" s="154" t="s">
        <v>10874</v>
      </c>
      <c r="W278" s="154" t="s">
        <v>2967</v>
      </c>
      <c r="X278" s="10"/>
      <c r="Y278" s="154" t="s">
        <v>28</v>
      </c>
      <c r="Z278" s="154" t="str">
        <f>VLOOKUP(D278,TIPOLOGIA!A:F,5,0)</f>
        <v>TERRESTRE</v>
      </c>
      <c r="AA278" s="154" t="s">
        <v>3836</v>
      </c>
      <c r="AB278" s="46">
        <v>1</v>
      </c>
      <c r="AC278" s="87">
        <f>IF(W278="SOPORTE_TELEFÓNICO",'BASE LIQUIDACION REDEBAN 2025'!$B$19,IF(AND(W278="VISITA_TÉCNICA",Y278="TIPO II"),'BASE LIQUIDACION REDEBAN 2025'!$B$18,'BASE LIQUIDACION REDEBAN 2025'!$B$17))</f>
        <v>67654.12000000001</v>
      </c>
      <c r="AD278" s="87">
        <v>0</v>
      </c>
      <c r="AE278" s="87">
        <f t="shared" si="4"/>
        <v>67654.12000000001</v>
      </c>
    </row>
    <row r="279" spans="1:31" s="105" customFormat="1" ht="13.15">
      <c r="A279" s="154" t="s">
        <v>72</v>
      </c>
      <c r="B279" s="154" t="str">
        <f>VLOOKUP(A279,'CENTRO DE COSTOS'!A:D,4,FALSE)</f>
        <v>MIGUEL JULIÁN HERNÁNDEZ GUARÍN</v>
      </c>
      <c r="C279" s="154" t="str">
        <f>VLOOKUP(A279,'CENTRO DE COSTOS'!A:D,2,FALSE)</f>
        <v>0004-0008</v>
      </c>
      <c r="D279" s="154">
        <v>68276</v>
      </c>
      <c r="E279" s="154">
        <v>2551075</v>
      </c>
      <c r="F279" s="154">
        <v>62409</v>
      </c>
      <c r="G279" s="154" t="s">
        <v>8049</v>
      </c>
      <c r="H279" s="154" t="s">
        <v>820</v>
      </c>
      <c r="I279" s="154" t="s">
        <v>952</v>
      </c>
      <c r="J279" s="154" t="s">
        <v>10875</v>
      </c>
      <c r="K279" s="154" t="s">
        <v>159</v>
      </c>
      <c r="L279" s="154" t="s">
        <v>10876</v>
      </c>
      <c r="M279" s="155">
        <v>45873.654166666667</v>
      </c>
      <c r="N279" s="155">
        <v>45875.479166666664</v>
      </c>
      <c r="O279" s="91"/>
      <c r="P279" s="154" t="s">
        <v>10063</v>
      </c>
      <c r="Q279" s="154" t="s">
        <v>10063</v>
      </c>
      <c r="R279" s="154" t="s">
        <v>2973</v>
      </c>
      <c r="S279" s="154" t="s">
        <v>2973</v>
      </c>
      <c r="T279" s="154" t="s">
        <v>8052</v>
      </c>
      <c r="U279" s="154" t="s">
        <v>9429</v>
      </c>
      <c r="V279" s="154" t="s">
        <v>10877</v>
      </c>
      <c r="W279" s="154" t="s">
        <v>2967</v>
      </c>
      <c r="X279" s="10"/>
      <c r="Y279" s="154" t="s">
        <v>25</v>
      </c>
      <c r="Z279" s="154" t="str">
        <f>VLOOKUP(D279,TIPOLOGIA!A:F,5,0)</f>
        <v>TERRESTRE</v>
      </c>
      <c r="AA279" s="154" t="s">
        <v>3140</v>
      </c>
      <c r="AB279" s="46">
        <v>1</v>
      </c>
      <c r="AC279" s="87">
        <f>IF(W279="SOPORTE_TELEFÓNICO",'BASE LIQUIDACION REDEBAN 2025'!$B$19,IF(AND(W279="VISITA_TÉCNICA",Y279="TIPO II"),'BASE LIQUIDACION REDEBAN 2025'!$B$18,'BASE LIQUIDACION REDEBAN 2025'!$B$17))</f>
        <v>35779.500569199998</v>
      </c>
      <c r="AD279" s="87">
        <v>0</v>
      </c>
      <c r="AE279" s="87">
        <f t="shared" si="4"/>
        <v>35779.500569199998</v>
      </c>
    </row>
    <row r="280" spans="1:31" s="105" customFormat="1" ht="13.15">
      <c r="A280" s="154" t="s">
        <v>80</v>
      </c>
      <c r="B280" s="154" t="str">
        <f>VLOOKUP(A280,'CENTRO DE COSTOS'!A:D,4,FALSE)</f>
        <v>JOSE MAURICIO HERNANDEZ ROJAS</v>
      </c>
      <c r="C280" s="154" t="str">
        <f>VLOOKUP(A280,'CENTRO DE COSTOS'!A:D,2,FALSE)</f>
        <v>0004-0001</v>
      </c>
      <c r="D280" s="154">
        <v>13001</v>
      </c>
      <c r="E280" s="154">
        <v>2551222</v>
      </c>
      <c r="F280" s="154">
        <v>27489</v>
      </c>
      <c r="G280" s="154" t="s">
        <v>8049</v>
      </c>
      <c r="H280" s="154" t="s">
        <v>303</v>
      </c>
      <c r="I280" s="154" t="s">
        <v>80</v>
      </c>
      <c r="J280" s="154" t="s">
        <v>10878</v>
      </c>
      <c r="K280" s="154" t="s">
        <v>159</v>
      </c>
      <c r="L280" s="154" t="s">
        <v>10879</v>
      </c>
      <c r="M280" s="155">
        <v>45873.660416666666</v>
      </c>
      <c r="N280" s="155">
        <v>45875.481944444444</v>
      </c>
      <c r="O280" s="91"/>
      <c r="P280" s="154" t="s">
        <v>10063</v>
      </c>
      <c r="Q280" s="154" t="s">
        <v>10063</v>
      </c>
      <c r="R280" s="154" t="s">
        <v>2973</v>
      </c>
      <c r="S280" s="154" t="s">
        <v>2973</v>
      </c>
      <c r="T280" s="154" t="s">
        <v>8052</v>
      </c>
      <c r="U280" s="154" t="s">
        <v>9429</v>
      </c>
      <c r="V280" s="154" t="s">
        <v>10880</v>
      </c>
      <c r="W280" s="154" t="s">
        <v>2967</v>
      </c>
      <c r="X280" s="10"/>
      <c r="Y280" s="154" t="s">
        <v>25</v>
      </c>
      <c r="Z280" s="154" t="str">
        <f>VLOOKUP(D280,TIPOLOGIA!A:F,5,0)</f>
        <v>TERRESTRE</v>
      </c>
      <c r="AA280" s="154" t="s">
        <v>452</v>
      </c>
      <c r="AB280" s="46">
        <v>1</v>
      </c>
      <c r="AC280" s="87">
        <f>IF(W280="SOPORTE_TELEFÓNICO",'BASE LIQUIDACION REDEBAN 2025'!$B$19,IF(AND(W280="VISITA_TÉCNICA",Y280="TIPO II"),'BASE LIQUIDACION REDEBAN 2025'!$B$18,'BASE LIQUIDACION REDEBAN 2025'!$B$17))</f>
        <v>35779.500569199998</v>
      </c>
      <c r="AD280" s="87">
        <v>0</v>
      </c>
      <c r="AE280" s="87">
        <f t="shared" si="4"/>
        <v>35779.500569199998</v>
      </c>
    </row>
    <row r="281" spans="1:31" s="105" customFormat="1" ht="13.15">
      <c r="A281" s="154" t="s">
        <v>68</v>
      </c>
      <c r="B281" s="154" t="str">
        <f>VLOOKUP(A281,'CENTRO DE COSTOS'!A:D,4,FALSE)</f>
        <v>WILLIAM ASDRUBAL ROZO ROZO</v>
      </c>
      <c r="C281" s="154" t="str">
        <f>VLOOKUP(A281,'CENTRO DE COSTOS'!A:D,2,FALSE)</f>
        <v>0004-0004</v>
      </c>
      <c r="D281" s="154">
        <v>11001</v>
      </c>
      <c r="E281" s="154">
        <v>2548897</v>
      </c>
      <c r="F281" s="154">
        <v>68638</v>
      </c>
      <c r="G281" s="154" t="s">
        <v>8049</v>
      </c>
      <c r="H281" s="154" t="s">
        <v>470</v>
      </c>
      <c r="I281" s="154" t="s">
        <v>68</v>
      </c>
      <c r="J281" s="154" t="s">
        <v>10881</v>
      </c>
      <c r="K281" s="154" t="s">
        <v>159</v>
      </c>
      <c r="L281" s="154" t="s">
        <v>10882</v>
      </c>
      <c r="M281" s="155">
        <v>45873.501388888886</v>
      </c>
      <c r="N281" s="155">
        <v>45875.48333333333</v>
      </c>
      <c r="O281" s="91"/>
      <c r="P281" s="154" t="s">
        <v>10063</v>
      </c>
      <c r="Q281" s="154" t="s">
        <v>10063</v>
      </c>
      <c r="R281" s="154" t="s">
        <v>200</v>
      </c>
      <c r="S281" s="154" t="s">
        <v>739</v>
      </c>
      <c r="T281" s="154" t="s">
        <v>8052</v>
      </c>
      <c r="U281" s="154" t="s">
        <v>9429</v>
      </c>
      <c r="V281" s="154" t="s">
        <v>10883</v>
      </c>
      <c r="W281" s="154" t="s">
        <v>2967</v>
      </c>
      <c r="X281" s="10"/>
      <c r="Y281" s="154" t="s">
        <v>25</v>
      </c>
      <c r="Z281" s="154" t="str">
        <f>VLOOKUP(D281,TIPOLOGIA!A:F,5,0)</f>
        <v>TERRESTRE</v>
      </c>
      <c r="AA281" s="154" t="s">
        <v>573</v>
      </c>
      <c r="AB281" s="46">
        <v>1</v>
      </c>
      <c r="AC281" s="87">
        <f>IF(W281="SOPORTE_TELEFÓNICO",'BASE LIQUIDACION REDEBAN 2025'!$B$19,IF(AND(W281="VISITA_TÉCNICA",Y281="TIPO II"),'BASE LIQUIDACION REDEBAN 2025'!$B$18,'BASE LIQUIDACION REDEBAN 2025'!$B$17))</f>
        <v>35779.500569199998</v>
      </c>
      <c r="AD281" s="87">
        <v>0</v>
      </c>
      <c r="AE281" s="87">
        <f t="shared" si="4"/>
        <v>35779.500569199998</v>
      </c>
    </row>
    <row r="282" spans="1:31" s="105" customFormat="1" ht="13.15">
      <c r="A282" s="154" t="s">
        <v>90</v>
      </c>
      <c r="B282" s="154" t="str">
        <f>VLOOKUP(A282,'CENTRO DE COSTOS'!A:D,4,FALSE)</f>
        <v>JUAN SEBASTIÁN RÍOS CASTRILLÓN</v>
      </c>
      <c r="C282" s="154" t="str">
        <f>VLOOKUP(A282,'CENTRO DE COSTOS'!A:D,2,FALSE)</f>
        <v>0004-0005</v>
      </c>
      <c r="D282" s="154">
        <v>5001</v>
      </c>
      <c r="E282" s="154">
        <v>2540056</v>
      </c>
      <c r="F282" s="154">
        <v>73147</v>
      </c>
      <c r="G282" s="154" t="s">
        <v>8049</v>
      </c>
      <c r="H282" s="154" t="s">
        <v>197</v>
      </c>
      <c r="I282" s="154" t="s">
        <v>90</v>
      </c>
      <c r="J282" s="154" t="s">
        <v>10884</v>
      </c>
      <c r="K282" s="154" t="s">
        <v>159</v>
      </c>
      <c r="L282" s="154" t="s">
        <v>10885</v>
      </c>
      <c r="M282" s="155">
        <v>45870.510416666664</v>
      </c>
      <c r="N282" s="155">
        <v>45875.486805555556</v>
      </c>
      <c r="O282" s="91"/>
      <c r="P282" s="154" t="s">
        <v>10063</v>
      </c>
      <c r="Q282" s="154" t="s">
        <v>10063</v>
      </c>
      <c r="R282" s="154" t="s">
        <v>220</v>
      </c>
      <c r="S282" s="154" t="s">
        <v>733</v>
      </c>
      <c r="T282" s="154" t="s">
        <v>8052</v>
      </c>
      <c r="U282" s="154" t="s">
        <v>9429</v>
      </c>
      <c r="V282" s="154" t="s">
        <v>10886</v>
      </c>
      <c r="W282" s="154" t="s">
        <v>2967</v>
      </c>
      <c r="X282" s="10"/>
      <c r="Y282" s="154" t="s">
        <v>25</v>
      </c>
      <c r="Z282" s="154" t="str">
        <f>VLOOKUP(D282,TIPOLOGIA!A:F,5,0)</f>
        <v>TERRESTRE</v>
      </c>
      <c r="AA282" s="154" t="s">
        <v>3209</v>
      </c>
      <c r="AB282" s="46">
        <v>1</v>
      </c>
      <c r="AC282" s="87">
        <f>IF(W282="SOPORTE_TELEFÓNICO",'BASE LIQUIDACION REDEBAN 2025'!$B$19,IF(AND(W282="VISITA_TÉCNICA",Y282="TIPO II"),'BASE LIQUIDACION REDEBAN 2025'!$B$18,'BASE LIQUIDACION REDEBAN 2025'!$B$17))</f>
        <v>35779.500569199998</v>
      </c>
      <c r="AD282" s="87">
        <v>0</v>
      </c>
      <c r="AE282" s="87">
        <f t="shared" si="4"/>
        <v>35779.500569199998</v>
      </c>
    </row>
    <row r="283" spans="1:31" s="105" customFormat="1" ht="13.15">
      <c r="A283" s="154" t="s">
        <v>90</v>
      </c>
      <c r="B283" s="154" t="str">
        <f>VLOOKUP(A283,'CENTRO DE COSTOS'!A:D,4,FALSE)</f>
        <v>JUAN SEBASTIÁN RÍOS CASTRILLÓN</v>
      </c>
      <c r="C283" s="154" t="str">
        <f>VLOOKUP(A283,'CENTRO DE COSTOS'!A:D,2,FALSE)</f>
        <v>0004-0005</v>
      </c>
      <c r="D283" s="154">
        <v>5001</v>
      </c>
      <c r="E283" s="154">
        <v>2539793</v>
      </c>
      <c r="F283" s="154">
        <v>79924</v>
      </c>
      <c r="G283" s="154" t="s">
        <v>8049</v>
      </c>
      <c r="H283" s="154" t="s">
        <v>197</v>
      </c>
      <c r="I283" s="154" t="s">
        <v>90</v>
      </c>
      <c r="J283" s="154" t="s">
        <v>10887</v>
      </c>
      <c r="K283" s="154" t="s">
        <v>159</v>
      </c>
      <c r="L283" s="154" t="s">
        <v>10888</v>
      </c>
      <c r="M283" s="155">
        <v>45870.496527777781</v>
      </c>
      <c r="N283" s="155">
        <v>45875.489583333336</v>
      </c>
      <c r="O283" s="91"/>
      <c r="P283" s="154" t="s">
        <v>10063</v>
      </c>
      <c r="Q283" s="154" t="s">
        <v>10063</v>
      </c>
      <c r="R283" s="154" t="s">
        <v>200</v>
      </c>
      <c r="S283" s="154" t="s">
        <v>201</v>
      </c>
      <c r="T283" s="154" t="s">
        <v>8052</v>
      </c>
      <c r="U283" s="154" t="s">
        <v>9429</v>
      </c>
      <c r="V283" s="154" t="s">
        <v>10889</v>
      </c>
      <c r="W283" s="154" t="s">
        <v>2967</v>
      </c>
      <c r="X283" s="10"/>
      <c r="Y283" s="154" t="s">
        <v>25</v>
      </c>
      <c r="Z283" s="154" t="str">
        <f>VLOOKUP(D283,TIPOLOGIA!A:F,5,0)</f>
        <v>TERRESTRE</v>
      </c>
      <c r="AA283" s="154" t="s">
        <v>3209</v>
      </c>
      <c r="AB283" s="46">
        <v>1</v>
      </c>
      <c r="AC283" s="87">
        <f>IF(W283="SOPORTE_TELEFÓNICO",'BASE LIQUIDACION REDEBAN 2025'!$B$19,IF(AND(W283="VISITA_TÉCNICA",Y283="TIPO II"),'BASE LIQUIDACION REDEBAN 2025'!$B$18,'BASE LIQUIDACION REDEBAN 2025'!$B$17))</f>
        <v>35779.500569199998</v>
      </c>
      <c r="AD283" s="87">
        <v>0</v>
      </c>
      <c r="AE283" s="87">
        <f t="shared" si="4"/>
        <v>35779.500569199998</v>
      </c>
    </row>
    <row r="284" spans="1:31" s="105" customFormat="1" ht="13.15">
      <c r="A284" s="154" t="s">
        <v>81</v>
      </c>
      <c r="B284" s="154" t="str">
        <f>VLOOKUP(A284,'CENTRO DE COSTOS'!A:D,4,FALSE)</f>
        <v>MIGUEL JULIÁN HERNÁNDEZ GUARÍN</v>
      </c>
      <c r="C284" s="154" t="str">
        <f>VLOOKUP(A284,'CENTRO DE COSTOS'!A:D,2,FALSE)</f>
        <v>0004-0008</v>
      </c>
      <c r="D284" s="154">
        <v>54001</v>
      </c>
      <c r="E284" s="154">
        <v>2548980</v>
      </c>
      <c r="F284" s="154">
        <v>78869</v>
      </c>
      <c r="G284" s="154" t="s">
        <v>8049</v>
      </c>
      <c r="H284" s="154" t="s">
        <v>317</v>
      </c>
      <c r="I284" s="154" t="s">
        <v>81</v>
      </c>
      <c r="J284" s="154" t="s">
        <v>10890</v>
      </c>
      <c r="K284" s="154" t="s">
        <v>159</v>
      </c>
      <c r="L284" s="154" t="s">
        <v>10891</v>
      </c>
      <c r="M284" s="155">
        <v>45873.500694444447</v>
      </c>
      <c r="N284" s="155">
        <v>45875.490277777775</v>
      </c>
      <c r="O284" s="91"/>
      <c r="P284" s="154" t="s">
        <v>10063</v>
      </c>
      <c r="Q284" s="154" t="s">
        <v>10063</v>
      </c>
      <c r="R284" s="154" t="s">
        <v>2973</v>
      </c>
      <c r="S284" s="154" t="s">
        <v>2973</v>
      </c>
      <c r="T284" s="154" t="s">
        <v>8052</v>
      </c>
      <c r="U284" s="154" t="s">
        <v>9429</v>
      </c>
      <c r="V284" s="154" t="s">
        <v>10892</v>
      </c>
      <c r="W284" s="154" t="s">
        <v>2967</v>
      </c>
      <c r="X284" s="10"/>
      <c r="Y284" s="154" t="s">
        <v>25</v>
      </c>
      <c r="Z284" s="154" t="str">
        <f>VLOOKUP(D284,TIPOLOGIA!A:F,5,0)</f>
        <v>TERRESTRE</v>
      </c>
      <c r="AA284" s="154" t="s">
        <v>401</v>
      </c>
      <c r="AB284" s="46">
        <v>1</v>
      </c>
      <c r="AC284" s="87">
        <f>IF(W284="SOPORTE_TELEFÓNICO",'BASE LIQUIDACION REDEBAN 2025'!$B$19,IF(AND(W284="VISITA_TÉCNICA",Y284="TIPO II"),'BASE LIQUIDACION REDEBAN 2025'!$B$18,'BASE LIQUIDACION REDEBAN 2025'!$B$17))</f>
        <v>35779.500569199998</v>
      </c>
      <c r="AD284" s="87">
        <v>0</v>
      </c>
      <c r="AE284" s="87">
        <f t="shared" si="4"/>
        <v>35779.500569199998</v>
      </c>
    </row>
    <row r="285" spans="1:31" s="105" customFormat="1" ht="13.15">
      <c r="A285" s="154" t="s">
        <v>90</v>
      </c>
      <c r="B285" s="154" t="str">
        <f>VLOOKUP(A285,'CENTRO DE COSTOS'!A:D,4,FALSE)</f>
        <v>JUAN SEBASTIÁN RÍOS CASTRILLÓN</v>
      </c>
      <c r="C285" s="154" t="str">
        <f>VLOOKUP(A285,'CENTRO DE COSTOS'!A:D,2,FALSE)</f>
        <v>0004-0005</v>
      </c>
      <c r="D285" s="154">
        <v>5079</v>
      </c>
      <c r="E285" s="154">
        <v>2540351</v>
      </c>
      <c r="F285" s="154">
        <v>42680</v>
      </c>
      <c r="G285" s="154" t="s">
        <v>8049</v>
      </c>
      <c r="H285" s="154" t="s">
        <v>197</v>
      </c>
      <c r="I285" s="154" t="s">
        <v>2290</v>
      </c>
      <c r="J285" s="154" t="s">
        <v>10893</v>
      </c>
      <c r="K285" s="154" t="s">
        <v>159</v>
      </c>
      <c r="L285" s="154" t="s">
        <v>10894</v>
      </c>
      <c r="M285" s="155">
        <v>45870.546527777777</v>
      </c>
      <c r="N285" s="155">
        <v>45875.492361111108</v>
      </c>
      <c r="O285" s="91"/>
      <c r="P285" s="154" t="s">
        <v>10063</v>
      </c>
      <c r="Q285" s="154" t="s">
        <v>10063</v>
      </c>
      <c r="R285" s="154" t="s">
        <v>200</v>
      </c>
      <c r="S285" s="154" t="s">
        <v>739</v>
      </c>
      <c r="T285" s="154" t="s">
        <v>9439</v>
      </c>
      <c r="U285" s="154" t="s">
        <v>10895</v>
      </c>
      <c r="V285" s="154" t="s">
        <v>10896</v>
      </c>
      <c r="W285" s="154" t="s">
        <v>2967</v>
      </c>
      <c r="X285" s="10"/>
      <c r="Y285" s="154" t="s">
        <v>28</v>
      </c>
      <c r="Z285" s="154" t="str">
        <f>VLOOKUP(D285,TIPOLOGIA!A:F,5,0)</f>
        <v>TERRESTRE</v>
      </c>
      <c r="AA285" s="154" t="s">
        <v>689</v>
      </c>
      <c r="AB285" s="46">
        <v>1</v>
      </c>
      <c r="AC285" s="87">
        <f>IF(W285="SOPORTE_TELEFÓNICO",'BASE LIQUIDACION REDEBAN 2025'!$B$19,IF(AND(W285="VISITA_TÉCNICA",Y285="TIPO II"),'BASE LIQUIDACION REDEBAN 2025'!$B$18,'BASE LIQUIDACION REDEBAN 2025'!$B$17))</f>
        <v>67654.12000000001</v>
      </c>
      <c r="AD285" s="87">
        <v>0</v>
      </c>
      <c r="AE285" s="87">
        <f t="shared" si="4"/>
        <v>67654.12000000001</v>
      </c>
    </row>
    <row r="286" spans="1:31" s="105" customFormat="1" ht="13.15">
      <c r="A286" s="154" t="s">
        <v>68</v>
      </c>
      <c r="B286" s="154" t="str">
        <f>VLOOKUP(A286,'CENTRO DE COSTOS'!A:D,4,FALSE)</f>
        <v>WILLIAM ASDRUBAL ROZO ROZO</v>
      </c>
      <c r="C286" s="154" t="str">
        <f>VLOOKUP(A286,'CENTRO DE COSTOS'!A:D,2,FALSE)</f>
        <v>0004-0004</v>
      </c>
      <c r="D286" s="154">
        <v>11001</v>
      </c>
      <c r="E286" s="154">
        <v>2549152</v>
      </c>
      <c r="F286" s="154">
        <v>77001</v>
      </c>
      <c r="G286" s="154" t="s">
        <v>8049</v>
      </c>
      <c r="H286" s="154" t="s">
        <v>470</v>
      </c>
      <c r="I286" s="154" t="s">
        <v>68</v>
      </c>
      <c r="J286" s="154" t="s">
        <v>10897</v>
      </c>
      <c r="K286" s="154" t="s">
        <v>159</v>
      </c>
      <c r="L286" s="154" t="s">
        <v>10898</v>
      </c>
      <c r="M286" s="155">
        <v>45873.513194444444</v>
      </c>
      <c r="N286" s="155">
        <v>45875.494444444441</v>
      </c>
      <c r="O286" s="91"/>
      <c r="P286" s="154" t="s">
        <v>10063</v>
      </c>
      <c r="Q286" s="154" t="s">
        <v>10063</v>
      </c>
      <c r="R286" s="154" t="s">
        <v>2973</v>
      </c>
      <c r="S286" s="154" t="s">
        <v>2973</v>
      </c>
      <c r="T286" s="154" t="s">
        <v>8052</v>
      </c>
      <c r="U286" s="154" t="s">
        <v>9429</v>
      </c>
      <c r="V286" s="154" t="s">
        <v>10899</v>
      </c>
      <c r="W286" s="154" t="s">
        <v>2967</v>
      </c>
      <c r="X286" s="10"/>
      <c r="Y286" s="154" t="s">
        <v>25</v>
      </c>
      <c r="Z286" s="154" t="str">
        <f>VLOOKUP(D286,TIPOLOGIA!A:F,5,0)</f>
        <v>TERRESTRE</v>
      </c>
      <c r="AA286" s="154" t="s">
        <v>573</v>
      </c>
      <c r="AB286" s="46">
        <v>1</v>
      </c>
      <c r="AC286" s="87">
        <f>IF(W286="SOPORTE_TELEFÓNICO",'BASE LIQUIDACION REDEBAN 2025'!$B$19,IF(AND(W286="VISITA_TÉCNICA",Y286="TIPO II"),'BASE LIQUIDACION REDEBAN 2025'!$B$18,'BASE LIQUIDACION REDEBAN 2025'!$B$17))</f>
        <v>35779.500569199998</v>
      </c>
      <c r="AD286" s="87">
        <v>0</v>
      </c>
      <c r="AE286" s="87">
        <f t="shared" si="4"/>
        <v>35779.500569199998</v>
      </c>
    </row>
    <row r="287" spans="1:31" s="105" customFormat="1" ht="13.15">
      <c r="A287" s="154" t="s">
        <v>100</v>
      </c>
      <c r="B287" s="154" t="str">
        <f>VLOOKUP(A287,'CENTRO DE COSTOS'!A:D,4,FALSE)</f>
        <v>KEVIN ALEXIS CORZO BUSTOS</v>
      </c>
      <c r="C287" s="154" t="str">
        <f>VLOOKUP(A287,'CENTRO DE COSTOS'!A:D,2,FALSE)</f>
        <v>0004-0007</v>
      </c>
      <c r="D287" s="154">
        <v>50110</v>
      </c>
      <c r="E287" s="154">
        <v>2540666</v>
      </c>
      <c r="F287" s="154">
        <v>78411</v>
      </c>
      <c r="G287" s="154" t="s">
        <v>8049</v>
      </c>
      <c r="H287" s="154" t="s">
        <v>295</v>
      </c>
      <c r="I287" s="154" t="s">
        <v>357</v>
      </c>
      <c r="J287" s="154" t="s">
        <v>10900</v>
      </c>
      <c r="K287" s="154" t="s">
        <v>159</v>
      </c>
      <c r="L287" s="154" t="s">
        <v>10901</v>
      </c>
      <c r="M287" s="155">
        <v>45870.593055555553</v>
      </c>
      <c r="N287" s="155">
        <v>45875.494444444441</v>
      </c>
      <c r="O287" s="91"/>
      <c r="P287" s="154" t="s">
        <v>10063</v>
      </c>
      <c r="Q287" s="154" t="s">
        <v>10063</v>
      </c>
      <c r="R287" s="154" t="s">
        <v>2973</v>
      </c>
      <c r="S287" s="154" t="s">
        <v>2973</v>
      </c>
      <c r="T287" s="154" t="s">
        <v>8052</v>
      </c>
      <c r="U287" s="154" t="s">
        <v>9429</v>
      </c>
      <c r="V287" s="154" t="s">
        <v>10902</v>
      </c>
      <c r="W287" s="154" t="s">
        <v>2967</v>
      </c>
      <c r="X287" s="10"/>
      <c r="Y287" s="154" t="s">
        <v>28</v>
      </c>
      <c r="Z287" s="154" t="str">
        <f>VLOOKUP(D287,TIPOLOGIA!A:F,5,0)</f>
        <v>TERRESTRE</v>
      </c>
      <c r="AA287" s="154" t="s">
        <v>301</v>
      </c>
      <c r="AB287" s="46">
        <v>1</v>
      </c>
      <c r="AC287" s="87">
        <f>IF(W287="SOPORTE_TELEFÓNICO",'BASE LIQUIDACION REDEBAN 2025'!$B$19,IF(AND(W287="VISITA_TÉCNICA",Y287="TIPO II"),'BASE LIQUIDACION REDEBAN 2025'!$B$18,'BASE LIQUIDACION REDEBAN 2025'!$B$17))</f>
        <v>67654.12000000001</v>
      </c>
      <c r="AD287" s="87">
        <v>0</v>
      </c>
      <c r="AE287" s="87">
        <f t="shared" si="4"/>
        <v>67654.12000000001</v>
      </c>
    </row>
    <row r="288" spans="1:31" s="105" customFormat="1" ht="13.15">
      <c r="A288" s="154" t="s">
        <v>90</v>
      </c>
      <c r="B288" s="154" t="str">
        <f>VLOOKUP(A288,'CENTRO DE COSTOS'!A:D,4,FALSE)</f>
        <v>JUAN SEBASTIÁN RÍOS CASTRILLÓN</v>
      </c>
      <c r="C288" s="154" t="str">
        <f>VLOOKUP(A288,'CENTRO DE COSTOS'!A:D,2,FALSE)</f>
        <v>0004-0005</v>
      </c>
      <c r="D288" s="154">
        <v>5380</v>
      </c>
      <c r="E288" s="154">
        <v>2540528</v>
      </c>
      <c r="F288" s="154">
        <v>30484</v>
      </c>
      <c r="G288" s="154" t="s">
        <v>8049</v>
      </c>
      <c r="H288" s="154" t="s">
        <v>197</v>
      </c>
      <c r="I288" s="154" t="s">
        <v>2836</v>
      </c>
      <c r="J288" s="154" t="s">
        <v>10903</v>
      </c>
      <c r="K288" s="154" t="s">
        <v>159</v>
      </c>
      <c r="L288" s="154" t="s">
        <v>10904</v>
      </c>
      <c r="M288" s="155">
        <v>45870.570833333331</v>
      </c>
      <c r="N288" s="155">
        <v>45875.497916666667</v>
      </c>
      <c r="O288" s="91"/>
      <c r="P288" s="154" t="s">
        <v>10063</v>
      </c>
      <c r="Q288" s="154" t="s">
        <v>10063</v>
      </c>
      <c r="R288" s="154" t="s">
        <v>200</v>
      </c>
      <c r="S288" s="154" t="s">
        <v>739</v>
      </c>
      <c r="T288" s="154" t="s">
        <v>9439</v>
      </c>
      <c r="U288" s="154" t="s">
        <v>10905</v>
      </c>
      <c r="V288" s="154" t="s">
        <v>10906</v>
      </c>
      <c r="W288" s="154" t="s">
        <v>2967</v>
      </c>
      <c r="X288" s="10"/>
      <c r="Y288" s="154" t="s">
        <v>25</v>
      </c>
      <c r="Z288" s="154" t="str">
        <f>VLOOKUP(D288,TIPOLOGIA!A:F,5,0)</f>
        <v>TERRESTRE</v>
      </c>
      <c r="AA288" s="154" t="s">
        <v>3209</v>
      </c>
      <c r="AB288" s="46">
        <v>1</v>
      </c>
      <c r="AC288" s="87">
        <f>IF(W288="SOPORTE_TELEFÓNICO",'BASE LIQUIDACION REDEBAN 2025'!$B$19,IF(AND(W288="VISITA_TÉCNICA",Y288="TIPO II"),'BASE LIQUIDACION REDEBAN 2025'!$B$18,'BASE LIQUIDACION REDEBAN 2025'!$B$17))</f>
        <v>35779.500569199998</v>
      </c>
      <c r="AD288" s="87">
        <v>0</v>
      </c>
      <c r="AE288" s="87">
        <f t="shared" si="4"/>
        <v>35779.500569199998</v>
      </c>
    </row>
    <row r="289" spans="1:31" s="105" customFormat="1" ht="13.15">
      <c r="A289" s="154" t="s">
        <v>68</v>
      </c>
      <c r="B289" s="154" t="str">
        <f>VLOOKUP(A289,'CENTRO DE COSTOS'!A:D,4,FALSE)</f>
        <v>WILLIAM ASDRUBAL ROZO ROZO</v>
      </c>
      <c r="C289" s="154" t="str">
        <f>VLOOKUP(A289,'CENTRO DE COSTOS'!A:D,2,FALSE)</f>
        <v>0004-0004</v>
      </c>
      <c r="D289" s="154">
        <v>11001</v>
      </c>
      <c r="E289" s="154">
        <v>2549606</v>
      </c>
      <c r="F289" s="154">
        <v>40578</v>
      </c>
      <c r="G289" s="154" t="s">
        <v>8049</v>
      </c>
      <c r="H289" s="154" t="s">
        <v>470</v>
      </c>
      <c r="I289" s="154" t="s">
        <v>68</v>
      </c>
      <c r="J289" s="154" t="s">
        <v>10907</v>
      </c>
      <c r="K289" s="154" t="s">
        <v>159</v>
      </c>
      <c r="L289" s="154" t="s">
        <v>10908</v>
      </c>
      <c r="M289" s="155">
        <v>45873.568749999999</v>
      </c>
      <c r="N289" s="155">
        <v>45875.498611111114</v>
      </c>
      <c r="O289" s="91"/>
      <c r="P289" s="154" t="s">
        <v>10063</v>
      </c>
      <c r="Q289" s="154" t="s">
        <v>10063</v>
      </c>
      <c r="R289" s="154" t="s">
        <v>2973</v>
      </c>
      <c r="S289" s="154" t="s">
        <v>2973</v>
      </c>
      <c r="T289" s="154" t="s">
        <v>8052</v>
      </c>
      <c r="U289" s="154" t="s">
        <v>9429</v>
      </c>
      <c r="V289" s="154" t="s">
        <v>10909</v>
      </c>
      <c r="W289" s="154" t="s">
        <v>2967</v>
      </c>
      <c r="X289" s="10"/>
      <c r="Y289" s="154" t="s">
        <v>25</v>
      </c>
      <c r="Z289" s="154" t="str">
        <f>VLOOKUP(D289,TIPOLOGIA!A:F,5,0)</f>
        <v>TERRESTRE</v>
      </c>
      <c r="AA289" s="154" t="s">
        <v>573</v>
      </c>
      <c r="AB289" s="46">
        <v>1</v>
      </c>
      <c r="AC289" s="87">
        <f>IF(W289="SOPORTE_TELEFÓNICO",'BASE LIQUIDACION REDEBAN 2025'!$B$19,IF(AND(W289="VISITA_TÉCNICA",Y289="TIPO II"),'BASE LIQUIDACION REDEBAN 2025'!$B$18,'BASE LIQUIDACION REDEBAN 2025'!$B$17))</f>
        <v>35779.500569199998</v>
      </c>
      <c r="AD289" s="87">
        <v>0</v>
      </c>
      <c r="AE289" s="87">
        <f t="shared" si="4"/>
        <v>35779.500569199998</v>
      </c>
    </row>
    <row r="290" spans="1:31" s="105" customFormat="1" ht="13.15">
      <c r="A290" s="154" t="s">
        <v>90</v>
      </c>
      <c r="B290" s="154" t="str">
        <f>VLOOKUP(A290,'CENTRO DE COSTOS'!A:D,4,FALSE)</f>
        <v>JUAN SEBASTIÁN RÍOS CASTRILLÓN</v>
      </c>
      <c r="C290" s="154" t="str">
        <f>VLOOKUP(A290,'CENTRO DE COSTOS'!A:D,2,FALSE)</f>
        <v>0004-0005</v>
      </c>
      <c r="D290" s="154">
        <v>5360</v>
      </c>
      <c r="E290" s="154">
        <v>2541604</v>
      </c>
      <c r="F290" s="154">
        <v>18551</v>
      </c>
      <c r="G290" s="154" t="s">
        <v>8049</v>
      </c>
      <c r="H290" s="154" t="s">
        <v>197</v>
      </c>
      <c r="I290" s="154" t="s">
        <v>3607</v>
      </c>
      <c r="J290" s="154" t="s">
        <v>10910</v>
      </c>
      <c r="K290" s="154" t="s">
        <v>159</v>
      </c>
      <c r="L290" s="154" t="s">
        <v>10911</v>
      </c>
      <c r="M290" s="155">
        <v>45870.647916666669</v>
      </c>
      <c r="N290" s="155">
        <v>45875.5</v>
      </c>
      <c r="O290" s="91"/>
      <c r="P290" s="154" t="s">
        <v>10063</v>
      </c>
      <c r="Q290" s="154" t="s">
        <v>10063</v>
      </c>
      <c r="R290" s="154" t="s">
        <v>2973</v>
      </c>
      <c r="S290" s="154" t="s">
        <v>2973</v>
      </c>
      <c r="T290" s="154" t="s">
        <v>8052</v>
      </c>
      <c r="U290" s="154" t="s">
        <v>9429</v>
      </c>
      <c r="V290" s="154" t="s">
        <v>10912</v>
      </c>
      <c r="W290" s="154" t="s">
        <v>2967</v>
      </c>
      <c r="X290" s="10"/>
      <c r="Y290" s="154" t="s">
        <v>25</v>
      </c>
      <c r="Z290" s="154" t="str">
        <f>VLOOKUP(D290,TIPOLOGIA!A:F,5,0)</f>
        <v>TERRESTRE</v>
      </c>
      <c r="AA290" s="154" t="s">
        <v>2327</v>
      </c>
      <c r="AB290" s="46">
        <v>1</v>
      </c>
      <c r="AC290" s="87">
        <f>IF(W290="SOPORTE_TELEFÓNICO",'BASE LIQUIDACION REDEBAN 2025'!$B$19,IF(AND(W290="VISITA_TÉCNICA",Y290="TIPO II"),'BASE LIQUIDACION REDEBAN 2025'!$B$18,'BASE LIQUIDACION REDEBAN 2025'!$B$17))</f>
        <v>35779.500569199998</v>
      </c>
      <c r="AD290" s="87">
        <v>0</v>
      </c>
      <c r="AE290" s="87">
        <f t="shared" si="4"/>
        <v>35779.500569199998</v>
      </c>
    </row>
    <row r="291" spans="1:31" s="105" customFormat="1" ht="13.15">
      <c r="A291" s="154" t="s">
        <v>90</v>
      </c>
      <c r="B291" s="154" t="str">
        <f>VLOOKUP(A291,'CENTRO DE COSTOS'!A:D,4,FALSE)</f>
        <v>JUAN SEBASTIÁN RÍOS CASTRILLÓN</v>
      </c>
      <c r="C291" s="154" t="str">
        <f>VLOOKUP(A291,'CENTRO DE COSTOS'!A:D,2,FALSE)</f>
        <v>0004-0005</v>
      </c>
      <c r="D291" s="154">
        <v>5001</v>
      </c>
      <c r="E291" s="154">
        <v>2541619</v>
      </c>
      <c r="F291" s="154">
        <v>79706</v>
      </c>
      <c r="G291" s="154" t="s">
        <v>8049</v>
      </c>
      <c r="H291" s="154" t="s">
        <v>197</v>
      </c>
      <c r="I291" s="154" t="s">
        <v>90</v>
      </c>
      <c r="J291" s="154" t="s">
        <v>10913</v>
      </c>
      <c r="K291" s="154" t="s">
        <v>159</v>
      </c>
      <c r="L291" s="154" t="s">
        <v>10914</v>
      </c>
      <c r="M291" s="155">
        <v>45870.651388888888</v>
      </c>
      <c r="N291" s="155">
        <v>45875.500694444447</v>
      </c>
      <c r="O291" s="91"/>
      <c r="P291" s="154" t="s">
        <v>10063</v>
      </c>
      <c r="Q291" s="154" t="s">
        <v>10063</v>
      </c>
      <c r="R291" s="154" t="s">
        <v>200</v>
      </c>
      <c r="S291" s="154" t="s">
        <v>739</v>
      </c>
      <c r="T291" s="154" t="s">
        <v>8052</v>
      </c>
      <c r="U291" s="154" t="s">
        <v>9429</v>
      </c>
      <c r="V291" s="154" t="s">
        <v>10915</v>
      </c>
      <c r="W291" s="154" t="s">
        <v>2967</v>
      </c>
      <c r="X291" s="10"/>
      <c r="Y291" s="154" t="s">
        <v>25</v>
      </c>
      <c r="Z291" s="154" t="str">
        <f>VLOOKUP(D291,TIPOLOGIA!A:F,5,0)</f>
        <v>TERRESTRE</v>
      </c>
      <c r="AA291" s="154" t="s">
        <v>1626</v>
      </c>
      <c r="AB291" s="46">
        <v>1</v>
      </c>
      <c r="AC291" s="87">
        <f>IF(W291="SOPORTE_TELEFÓNICO",'BASE LIQUIDACION REDEBAN 2025'!$B$19,IF(AND(W291="VISITA_TÉCNICA",Y291="TIPO II"),'BASE LIQUIDACION REDEBAN 2025'!$B$18,'BASE LIQUIDACION REDEBAN 2025'!$B$17))</f>
        <v>35779.500569199998</v>
      </c>
      <c r="AD291" s="87">
        <v>0</v>
      </c>
      <c r="AE291" s="87">
        <f t="shared" si="4"/>
        <v>35779.500569199998</v>
      </c>
    </row>
    <row r="292" spans="1:31" s="105" customFormat="1" ht="13.15">
      <c r="A292" s="154" t="s">
        <v>86</v>
      </c>
      <c r="B292" s="154" t="str">
        <f>VLOOKUP(A292,'CENTRO DE COSTOS'!A:D,4,FALSE)</f>
        <v>KEVIN ALEXIS CORZO BUSTOS</v>
      </c>
      <c r="C292" s="154" t="str">
        <f>VLOOKUP(A292,'CENTRO DE COSTOS'!A:D,2,FALSE)</f>
        <v>0004-0007</v>
      </c>
      <c r="D292" s="154">
        <v>73268</v>
      </c>
      <c r="E292" s="154">
        <v>2541470</v>
      </c>
      <c r="F292" s="154">
        <v>78522</v>
      </c>
      <c r="G292" s="154" t="s">
        <v>8049</v>
      </c>
      <c r="H292" s="154" t="s">
        <v>703</v>
      </c>
      <c r="I292" s="154" t="s">
        <v>3793</v>
      </c>
      <c r="J292" s="154" t="s">
        <v>10916</v>
      </c>
      <c r="K292" s="154" t="s">
        <v>159</v>
      </c>
      <c r="L292" s="154" t="s">
        <v>10917</v>
      </c>
      <c r="M292" s="155">
        <v>45870.63958333333</v>
      </c>
      <c r="N292" s="155">
        <v>45875.502083333333</v>
      </c>
      <c r="O292" s="91"/>
      <c r="P292" s="154" t="s">
        <v>10063</v>
      </c>
      <c r="Q292" s="154" t="s">
        <v>10063</v>
      </c>
      <c r="R292" s="154" t="s">
        <v>2973</v>
      </c>
      <c r="S292" s="154" t="s">
        <v>2973</v>
      </c>
      <c r="T292" s="154" t="s">
        <v>8052</v>
      </c>
      <c r="U292" s="154" t="s">
        <v>9429</v>
      </c>
      <c r="V292" s="154" t="s">
        <v>10918</v>
      </c>
      <c r="W292" s="154" t="s">
        <v>2967</v>
      </c>
      <c r="X292" s="10"/>
      <c r="Y292" s="154" t="s">
        <v>28</v>
      </c>
      <c r="Z292" s="154" t="str">
        <f>VLOOKUP(D292,TIPOLOGIA!A:F,5,0)</f>
        <v>TERRESTRE</v>
      </c>
      <c r="AA292" s="154" t="s">
        <v>968</v>
      </c>
      <c r="AB292" s="46">
        <v>1</v>
      </c>
      <c r="AC292" s="87">
        <f>IF(W292="SOPORTE_TELEFÓNICO",'BASE LIQUIDACION REDEBAN 2025'!$B$19,IF(AND(W292="VISITA_TÉCNICA",Y292="TIPO II"),'BASE LIQUIDACION REDEBAN 2025'!$B$18,'BASE LIQUIDACION REDEBAN 2025'!$B$17))</f>
        <v>67654.12000000001</v>
      </c>
      <c r="AD292" s="87">
        <v>0</v>
      </c>
      <c r="AE292" s="87">
        <f t="shared" si="4"/>
        <v>67654.12000000001</v>
      </c>
    </row>
    <row r="293" spans="1:31" s="105" customFormat="1" ht="13.15">
      <c r="A293" s="154" t="s">
        <v>97</v>
      </c>
      <c r="B293" s="154" t="str">
        <f>VLOOKUP(A293,'CENTRO DE COSTOS'!A:D,4,FALSE)</f>
        <v>JOSE MAURICIO HERNANDEZ ROJAS</v>
      </c>
      <c r="C293" s="154" t="str">
        <f>VLOOKUP(A293,'CENTRO DE COSTOS'!A:D,2,FALSE)</f>
        <v>0004-0001</v>
      </c>
      <c r="D293" s="154">
        <v>70001</v>
      </c>
      <c r="E293" s="154">
        <v>2541871</v>
      </c>
      <c r="F293" s="154">
        <v>32301</v>
      </c>
      <c r="G293" s="154" t="s">
        <v>8049</v>
      </c>
      <c r="H293" s="154" t="s">
        <v>414</v>
      </c>
      <c r="I293" s="154" t="s">
        <v>97</v>
      </c>
      <c r="J293" s="154" t="s">
        <v>6671</v>
      </c>
      <c r="K293" s="154" t="s">
        <v>159</v>
      </c>
      <c r="L293" s="154" t="s">
        <v>10919</v>
      </c>
      <c r="M293" s="155">
        <v>45870.677083333336</v>
      </c>
      <c r="N293" s="155">
        <v>45875.503472222219</v>
      </c>
      <c r="O293" s="91"/>
      <c r="P293" s="154" t="s">
        <v>10063</v>
      </c>
      <c r="Q293" s="154" t="s">
        <v>10063</v>
      </c>
      <c r="R293" s="154" t="s">
        <v>220</v>
      </c>
      <c r="S293" s="154" t="s">
        <v>221</v>
      </c>
      <c r="T293" s="154" t="s">
        <v>8052</v>
      </c>
      <c r="U293" s="154" t="s">
        <v>9429</v>
      </c>
      <c r="V293" s="154" t="s">
        <v>10920</v>
      </c>
      <c r="W293" s="154" t="s">
        <v>2967</v>
      </c>
      <c r="X293" s="10"/>
      <c r="Y293" s="154" t="s">
        <v>25</v>
      </c>
      <c r="Z293" s="154" t="str">
        <f>VLOOKUP(D293,TIPOLOGIA!A:F,5,0)</f>
        <v>TERRESTRE</v>
      </c>
      <c r="AA293" s="154" t="s">
        <v>1917</v>
      </c>
      <c r="AB293" s="46">
        <v>1</v>
      </c>
      <c r="AC293" s="87">
        <f>IF(W293="SOPORTE_TELEFÓNICO",'BASE LIQUIDACION REDEBAN 2025'!$B$19,IF(AND(W293="VISITA_TÉCNICA",Y293="TIPO II"),'BASE LIQUIDACION REDEBAN 2025'!$B$18,'BASE LIQUIDACION REDEBAN 2025'!$B$17))</f>
        <v>35779.500569199998</v>
      </c>
      <c r="AD293" s="87">
        <v>0</v>
      </c>
      <c r="AE293" s="87">
        <f t="shared" si="4"/>
        <v>35779.500569199998</v>
      </c>
    </row>
    <row r="294" spans="1:31" s="105" customFormat="1" ht="13.15">
      <c r="A294" s="154" t="s">
        <v>68</v>
      </c>
      <c r="B294" s="154" t="str">
        <f>VLOOKUP(A294,'CENTRO DE COSTOS'!A:D,4,FALSE)</f>
        <v>WILLIAM ASDRUBAL ROZO ROZO</v>
      </c>
      <c r="C294" s="154" t="str">
        <f>VLOOKUP(A294,'CENTRO DE COSTOS'!A:D,2,FALSE)</f>
        <v>0004-0004</v>
      </c>
      <c r="D294" s="154">
        <v>25290</v>
      </c>
      <c r="E294" s="154">
        <v>2543113</v>
      </c>
      <c r="F294" s="154">
        <v>76894</v>
      </c>
      <c r="G294" s="154" t="s">
        <v>8049</v>
      </c>
      <c r="H294" s="154" t="s">
        <v>470</v>
      </c>
      <c r="I294" s="154" t="s">
        <v>1935</v>
      </c>
      <c r="J294" s="154" t="s">
        <v>10921</v>
      </c>
      <c r="K294" s="154" t="s">
        <v>159</v>
      </c>
      <c r="L294" s="154" t="s">
        <v>10922</v>
      </c>
      <c r="M294" s="155">
        <v>45871.375</v>
      </c>
      <c r="N294" s="155">
        <v>45875.504861111112</v>
      </c>
      <c r="O294" s="91"/>
      <c r="P294" s="154" t="s">
        <v>10063</v>
      </c>
      <c r="Q294" s="154" t="s">
        <v>10063</v>
      </c>
      <c r="R294" s="154" t="s">
        <v>2973</v>
      </c>
      <c r="S294" s="154" t="s">
        <v>2973</v>
      </c>
      <c r="T294" s="154" t="s">
        <v>8052</v>
      </c>
      <c r="U294" s="154" t="s">
        <v>9429</v>
      </c>
      <c r="V294" s="154" t="s">
        <v>10923</v>
      </c>
      <c r="W294" s="154" t="s">
        <v>2967</v>
      </c>
      <c r="X294" s="10"/>
      <c r="Y294" s="154" t="s">
        <v>28</v>
      </c>
      <c r="Z294" s="154" t="str">
        <f>VLOOKUP(D294,TIPOLOGIA!A:F,5,0)</f>
        <v>TERRESTRE</v>
      </c>
      <c r="AA294" s="154" t="s">
        <v>1029</v>
      </c>
      <c r="AB294" s="46">
        <v>1</v>
      </c>
      <c r="AC294" s="87">
        <f>IF(W294="SOPORTE_TELEFÓNICO",'BASE LIQUIDACION REDEBAN 2025'!$B$19,IF(AND(W294="VISITA_TÉCNICA",Y294="TIPO II"),'BASE LIQUIDACION REDEBAN 2025'!$B$18,'BASE LIQUIDACION REDEBAN 2025'!$B$17))</f>
        <v>67654.12000000001</v>
      </c>
      <c r="AD294" s="87">
        <v>0</v>
      </c>
      <c r="AE294" s="87">
        <f t="shared" si="4"/>
        <v>67654.12000000001</v>
      </c>
    </row>
    <row r="295" spans="1:31" s="105" customFormat="1" ht="13.15">
      <c r="A295" s="154" t="s">
        <v>64</v>
      </c>
      <c r="B295" s="154" t="str">
        <f>VLOOKUP(A295,'CENTRO DE COSTOS'!A:D,4,FALSE)</f>
        <v>JOSE MAURICIO HERNANDEZ ROJAS</v>
      </c>
      <c r="C295" s="154" t="str">
        <f>VLOOKUP(A295,'CENTRO DE COSTOS'!A:D,2,FALSE)</f>
        <v>0004-0001</v>
      </c>
      <c r="D295" s="154">
        <v>8638</v>
      </c>
      <c r="E295" s="154">
        <v>2549876</v>
      </c>
      <c r="F295" s="154">
        <v>58646</v>
      </c>
      <c r="G295" s="154" t="s">
        <v>8049</v>
      </c>
      <c r="H295" s="154" t="s">
        <v>389</v>
      </c>
      <c r="I295" s="154" t="s">
        <v>2762</v>
      </c>
      <c r="J295" s="154" t="s">
        <v>10924</v>
      </c>
      <c r="K295" s="154" t="s">
        <v>159</v>
      </c>
      <c r="L295" s="154" t="s">
        <v>10925</v>
      </c>
      <c r="M295" s="155">
        <v>45873.589583333334</v>
      </c>
      <c r="N295" s="155">
        <v>45875.504861111112</v>
      </c>
      <c r="O295" s="91"/>
      <c r="P295" s="154" t="s">
        <v>10063</v>
      </c>
      <c r="Q295" s="154" t="s">
        <v>10063</v>
      </c>
      <c r="R295" s="154" t="s">
        <v>2973</v>
      </c>
      <c r="S295" s="154" t="s">
        <v>2973</v>
      </c>
      <c r="T295" s="154" t="s">
        <v>8052</v>
      </c>
      <c r="U295" s="154" t="s">
        <v>9429</v>
      </c>
      <c r="V295" s="154" t="s">
        <v>10926</v>
      </c>
      <c r="W295" s="154" t="s">
        <v>2967</v>
      </c>
      <c r="X295" s="10"/>
      <c r="Y295" s="154" t="s">
        <v>28</v>
      </c>
      <c r="Z295" s="154" t="str">
        <f>VLOOKUP(D295,TIPOLOGIA!A:F,5,0)</f>
        <v>TERRESTRE</v>
      </c>
      <c r="AA295" s="154" t="s">
        <v>912</v>
      </c>
      <c r="AB295" s="46">
        <v>1</v>
      </c>
      <c r="AC295" s="87">
        <f>IF(W295="SOPORTE_TELEFÓNICO",'BASE LIQUIDACION REDEBAN 2025'!$B$19,IF(AND(W295="VISITA_TÉCNICA",Y295="TIPO II"),'BASE LIQUIDACION REDEBAN 2025'!$B$18,'BASE LIQUIDACION REDEBAN 2025'!$B$17))</f>
        <v>67654.12000000001</v>
      </c>
      <c r="AD295" s="87">
        <v>0</v>
      </c>
      <c r="AE295" s="87">
        <f t="shared" si="4"/>
        <v>67654.12000000001</v>
      </c>
    </row>
    <row r="296" spans="1:31" s="105" customFormat="1" ht="13.15">
      <c r="A296" s="154" t="s">
        <v>68</v>
      </c>
      <c r="B296" s="154" t="str">
        <f>VLOOKUP(A296,'CENTRO DE COSTOS'!A:D,4,FALSE)</f>
        <v>WILLIAM ASDRUBAL ROZO ROZO</v>
      </c>
      <c r="C296" s="154" t="str">
        <f>VLOOKUP(A296,'CENTRO DE COSTOS'!A:D,2,FALSE)</f>
        <v>0004-0004</v>
      </c>
      <c r="D296" s="154">
        <v>11001</v>
      </c>
      <c r="E296" s="154">
        <v>2542741</v>
      </c>
      <c r="F296" s="154">
        <v>75973</v>
      </c>
      <c r="G296" s="154" t="s">
        <v>8049</v>
      </c>
      <c r="H296" s="154" t="s">
        <v>470</v>
      </c>
      <c r="I296" s="154" t="s">
        <v>68</v>
      </c>
      <c r="J296" s="154" t="s">
        <v>10927</v>
      </c>
      <c r="K296" s="154" t="s">
        <v>159</v>
      </c>
      <c r="L296" s="154" t="s">
        <v>10928</v>
      </c>
      <c r="M296" s="155">
        <v>45873.375</v>
      </c>
      <c r="N296" s="155">
        <v>45875.506249999999</v>
      </c>
      <c r="O296" s="91"/>
      <c r="P296" s="154" t="s">
        <v>10063</v>
      </c>
      <c r="Q296" s="154" t="s">
        <v>10063</v>
      </c>
      <c r="R296" s="154" t="s">
        <v>200</v>
      </c>
      <c r="S296" s="154" t="s">
        <v>739</v>
      </c>
      <c r="T296" s="154" t="s">
        <v>8052</v>
      </c>
      <c r="U296" s="154" t="s">
        <v>9429</v>
      </c>
      <c r="V296" s="154" t="s">
        <v>10929</v>
      </c>
      <c r="W296" s="154" t="s">
        <v>2967</v>
      </c>
      <c r="X296" s="10"/>
      <c r="Y296" s="154" t="s">
        <v>25</v>
      </c>
      <c r="Z296" s="154" t="str">
        <f>VLOOKUP(D296,TIPOLOGIA!A:F,5,0)</f>
        <v>TERRESTRE</v>
      </c>
      <c r="AA296" s="154" t="s">
        <v>682</v>
      </c>
      <c r="AB296" s="46">
        <v>1</v>
      </c>
      <c r="AC296" s="87">
        <f>IF(W296="SOPORTE_TELEFÓNICO",'BASE LIQUIDACION REDEBAN 2025'!$B$19,IF(AND(W296="VISITA_TÉCNICA",Y296="TIPO II"),'BASE LIQUIDACION REDEBAN 2025'!$B$18,'BASE LIQUIDACION REDEBAN 2025'!$B$17))</f>
        <v>35779.500569199998</v>
      </c>
      <c r="AD296" s="87">
        <v>0</v>
      </c>
      <c r="AE296" s="87">
        <f t="shared" si="4"/>
        <v>35779.500569199998</v>
      </c>
    </row>
    <row r="297" spans="1:31" s="105" customFormat="1" ht="13.15">
      <c r="A297" s="154" t="s">
        <v>76</v>
      </c>
      <c r="B297" s="154" t="str">
        <f>VLOOKUP(A297,'CENTRO DE COSTOS'!A:D,4,FALSE)</f>
        <v>DIEGO FERNANDO HENAO CARDONA</v>
      </c>
      <c r="C297" s="154" t="str">
        <f>VLOOKUP(A297,'CENTRO DE COSTOS'!A:D,2,FALSE)</f>
        <v>0004-0003</v>
      </c>
      <c r="D297" s="154">
        <v>76001</v>
      </c>
      <c r="E297" s="154">
        <v>2549852</v>
      </c>
      <c r="F297" s="154">
        <v>48410</v>
      </c>
      <c r="G297" s="154" t="s">
        <v>8049</v>
      </c>
      <c r="H297" s="154" t="s">
        <v>227</v>
      </c>
      <c r="I297" s="154" t="s">
        <v>76</v>
      </c>
      <c r="J297" s="154" t="s">
        <v>10930</v>
      </c>
      <c r="K297" s="154" t="s">
        <v>159</v>
      </c>
      <c r="L297" s="154" t="s">
        <v>10931</v>
      </c>
      <c r="M297" s="155">
        <v>45873.584722222222</v>
      </c>
      <c r="N297" s="155">
        <v>45875.506944444445</v>
      </c>
      <c r="O297" s="91"/>
      <c r="P297" s="154" t="s">
        <v>10063</v>
      </c>
      <c r="Q297" s="154" t="s">
        <v>10063</v>
      </c>
      <c r="R297" s="154" t="s">
        <v>2973</v>
      </c>
      <c r="S297" s="154" t="s">
        <v>2973</v>
      </c>
      <c r="T297" s="154" t="s">
        <v>8052</v>
      </c>
      <c r="U297" s="154" t="s">
        <v>9429</v>
      </c>
      <c r="V297" s="154" t="s">
        <v>10932</v>
      </c>
      <c r="W297" s="154" t="s">
        <v>2967</v>
      </c>
      <c r="X297" s="10"/>
      <c r="Y297" s="154" t="s">
        <v>25</v>
      </c>
      <c r="Z297" s="154" t="str">
        <f>VLOOKUP(D297,TIPOLOGIA!A:F,5,0)</f>
        <v>TERRESTRE</v>
      </c>
      <c r="AA297" s="154" t="s">
        <v>1442</v>
      </c>
      <c r="AB297" s="46">
        <v>1</v>
      </c>
      <c r="AC297" s="87">
        <f>IF(W297="SOPORTE_TELEFÓNICO",'BASE LIQUIDACION REDEBAN 2025'!$B$19,IF(AND(W297="VISITA_TÉCNICA",Y297="TIPO II"),'BASE LIQUIDACION REDEBAN 2025'!$B$18,'BASE LIQUIDACION REDEBAN 2025'!$B$17))</f>
        <v>35779.500569199998</v>
      </c>
      <c r="AD297" s="87">
        <v>0</v>
      </c>
      <c r="AE297" s="87">
        <f t="shared" si="4"/>
        <v>35779.500569199998</v>
      </c>
    </row>
    <row r="298" spans="1:31" s="105" customFormat="1" ht="13.15">
      <c r="A298" s="154" t="s">
        <v>93</v>
      </c>
      <c r="B298" s="154" t="str">
        <f>VLOOKUP(A298,'CENTRO DE COSTOS'!A:D,4,FALSE)</f>
        <v>DIEGO FERNANDO HENAO CARDONA</v>
      </c>
      <c r="C298" s="154" t="str">
        <f>VLOOKUP(A298,'CENTRO DE COSTOS'!A:D,2,FALSE)</f>
        <v>0004-0003</v>
      </c>
      <c r="D298" s="154">
        <v>52258</v>
      </c>
      <c r="E298" s="154">
        <v>2543269</v>
      </c>
      <c r="F298" s="154">
        <v>66745</v>
      </c>
      <c r="G298" s="154" t="s">
        <v>8049</v>
      </c>
      <c r="H298" s="154" t="s">
        <v>174</v>
      </c>
      <c r="I298" s="154" t="s">
        <v>9211</v>
      </c>
      <c r="J298" s="154" t="s">
        <v>10933</v>
      </c>
      <c r="K298" s="154" t="s">
        <v>159</v>
      </c>
      <c r="L298" s="154" t="s">
        <v>10934</v>
      </c>
      <c r="M298" s="155">
        <v>45871.399305555555</v>
      </c>
      <c r="N298" s="155">
        <v>45875.507638888892</v>
      </c>
      <c r="O298" s="91"/>
      <c r="P298" s="154" t="s">
        <v>10063</v>
      </c>
      <c r="Q298" s="154" t="s">
        <v>10063</v>
      </c>
      <c r="R298" s="154" t="s">
        <v>200</v>
      </c>
      <c r="S298" s="154" t="s">
        <v>739</v>
      </c>
      <c r="T298" s="154" t="s">
        <v>8052</v>
      </c>
      <c r="U298" s="154" t="s">
        <v>9429</v>
      </c>
      <c r="V298" s="154" t="s">
        <v>10935</v>
      </c>
      <c r="W298" s="154" t="s">
        <v>10144</v>
      </c>
      <c r="X298" s="10"/>
      <c r="Y298" s="154" t="s">
        <v>28</v>
      </c>
      <c r="Z298" s="154" t="str">
        <f>VLOOKUP(D298,TIPOLOGIA!A:F,5,0)</f>
        <v>TERRESTRE</v>
      </c>
      <c r="AA298" s="154" t="s">
        <v>3595</v>
      </c>
      <c r="AB298" s="46">
        <v>0</v>
      </c>
      <c r="AC298" s="87">
        <f>IF(W298="SOPORTE_TELEFÓNICO",'BASE LIQUIDACION REDEBAN 2025'!$B$19,IF(AND(W298="VISITA_TÉCNICA",Y298="TIPO II"),'BASE LIQUIDACION REDEBAN 2025'!$B$18,'BASE LIQUIDACION REDEBAN 2025'!$B$17))</f>
        <v>35779.500569199998</v>
      </c>
      <c r="AD298" s="87">
        <v>0</v>
      </c>
      <c r="AE298" s="87">
        <f t="shared" si="4"/>
        <v>35779.500569199998</v>
      </c>
    </row>
    <row r="299" spans="1:31" s="105" customFormat="1" ht="13.15">
      <c r="A299" s="154" t="s">
        <v>76</v>
      </c>
      <c r="B299" s="154" t="str">
        <f>VLOOKUP(A299,'CENTRO DE COSTOS'!A:D,4,FALSE)</f>
        <v>DIEGO FERNANDO HENAO CARDONA</v>
      </c>
      <c r="C299" s="154" t="str">
        <f>VLOOKUP(A299,'CENTRO DE COSTOS'!A:D,2,FALSE)</f>
        <v>0004-0003</v>
      </c>
      <c r="D299" s="154">
        <v>76670</v>
      </c>
      <c r="E299" s="154">
        <v>2543698</v>
      </c>
      <c r="F299" s="154">
        <v>77252</v>
      </c>
      <c r="G299" s="154" t="s">
        <v>8049</v>
      </c>
      <c r="H299" s="154" t="s">
        <v>227</v>
      </c>
      <c r="I299" s="154" t="s">
        <v>10936</v>
      </c>
      <c r="J299" s="154" t="s">
        <v>10937</v>
      </c>
      <c r="K299" s="154" t="s">
        <v>159</v>
      </c>
      <c r="L299" s="154" t="s">
        <v>10938</v>
      </c>
      <c r="M299" s="155">
        <v>45873.333333333336</v>
      </c>
      <c r="N299" s="155">
        <v>45875.509027777778</v>
      </c>
      <c r="O299" s="91"/>
      <c r="P299" s="154" t="s">
        <v>10063</v>
      </c>
      <c r="Q299" s="154" t="s">
        <v>10063</v>
      </c>
      <c r="R299" s="154" t="s">
        <v>2973</v>
      </c>
      <c r="S299" s="154" t="s">
        <v>2973</v>
      </c>
      <c r="T299" s="154" t="s">
        <v>8052</v>
      </c>
      <c r="U299" s="154" t="s">
        <v>9429</v>
      </c>
      <c r="V299" s="154" t="s">
        <v>10939</v>
      </c>
      <c r="W299" s="154" t="s">
        <v>2967</v>
      </c>
      <c r="X299" s="10"/>
      <c r="Y299" s="154" t="s">
        <v>28</v>
      </c>
      <c r="Z299" s="154" t="str">
        <f>VLOOKUP(D299,TIPOLOGIA!A:F,5,0)</f>
        <v>TERRESTRE</v>
      </c>
      <c r="AA299" s="154" t="s">
        <v>1408</v>
      </c>
      <c r="AB299" s="46">
        <v>1</v>
      </c>
      <c r="AC299" s="87">
        <f>IF(W299="SOPORTE_TELEFÓNICO",'BASE LIQUIDACION REDEBAN 2025'!$B$19,IF(AND(W299="VISITA_TÉCNICA",Y299="TIPO II"),'BASE LIQUIDACION REDEBAN 2025'!$B$18,'BASE LIQUIDACION REDEBAN 2025'!$B$17))</f>
        <v>67654.12000000001</v>
      </c>
      <c r="AD299" s="87">
        <v>0</v>
      </c>
      <c r="AE299" s="87">
        <f t="shared" si="4"/>
        <v>67654.12000000001</v>
      </c>
    </row>
    <row r="300" spans="1:31" s="105" customFormat="1" ht="13.15">
      <c r="A300" s="154" t="s">
        <v>81</v>
      </c>
      <c r="B300" s="154" t="str">
        <f>VLOOKUP(A300,'CENTRO DE COSTOS'!A:D,4,FALSE)</f>
        <v>MIGUEL JULIÁN HERNÁNDEZ GUARÍN</v>
      </c>
      <c r="C300" s="154" t="str">
        <f>VLOOKUP(A300,'CENTRO DE COSTOS'!A:D,2,FALSE)</f>
        <v>0004-0008</v>
      </c>
      <c r="D300" s="154">
        <v>54001</v>
      </c>
      <c r="E300" s="154">
        <v>2550184</v>
      </c>
      <c r="F300" s="154">
        <v>80261</v>
      </c>
      <c r="G300" s="154" t="s">
        <v>8049</v>
      </c>
      <c r="H300" s="154" t="s">
        <v>317</v>
      </c>
      <c r="I300" s="154" t="s">
        <v>81</v>
      </c>
      <c r="J300" s="154" t="s">
        <v>10940</v>
      </c>
      <c r="K300" s="154" t="s">
        <v>159</v>
      </c>
      <c r="L300" s="154" t="s">
        <v>10941</v>
      </c>
      <c r="M300" s="155">
        <v>45873.609027777777</v>
      </c>
      <c r="N300" s="155">
        <v>45875.509027777778</v>
      </c>
      <c r="O300" s="91"/>
      <c r="P300" s="154" t="s">
        <v>10063</v>
      </c>
      <c r="Q300" s="154" t="s">
        <v>10063</v>
      </c>
      <c r="R300" s="154" t="s">
        <v>2973</v>
      </c>
      <c r="S300" s="154" t="s">
        <v>2973</v>
      </c>
      <c r="T300" s="154" t="s">
        <v>8052</v>
      </c>
      <c r="U300" s="154" t="s">
        <v>9429</v>
      </c>
      <c r="V300" s="154" t="s">
        <v>10942</v>
      </c>
      <c r="W300" s="154" t="s">
        <v>2967</v>
      </c>
      <c r="X300" s="10"/>
      <c r="Y300" s="154" t="s">
        <v>25</v>
      </c>
      <c r="Z300" s="154" t="str">
        <f>VLOOKUP(D300,TIPOLOGIA!A:F,5,0)</f>
        <v>TERRESTRE</v>
      </c>
      <c r="AA300" s="154" t="s">
        <v>1496</v>
      </c>
      <c r="AB300" s="46">
        <v>1</v>
      </c>
      <c r="AC300" s="87">
        <f>IF(W300="SOPORTE_TELEFÓNICO",'BASE LIQUIDACION REDEBAN 2025'!$B$19,IF(AND(W300="VISITA_TÉCNICA",Y300="TIPO II"),'BASE LIQUIDACION REDEBAN 2025'!$B$18,'BASE LIQUIDACION REDEBAN 2025'!$B$17))</f>
        <v>35779.500569199998</v>
      </c>
      <c r="AD300" s="87">
        <v>0</v>
      </c>
      <c r="AE300" s="87">
        <f t="shared" si="4"/>
        <v>35779.500569199998</v>
      </c>
    </row>
    <row r="301" spans="1:31" s="105" customFormat="1" ht="13.15">
      <c r="A301" s="154" t="s">
        <v>90</v>
      </c>
      <c r="B301" s="154" t="str">
        <f>VLOOKUP(A301,'CENTRO DE COSTOS'!A:D,4,FALSE)</f>
        <v>JUAN SEBASTIÁN RÍOS CASTRILLÓN</v>
      </c>
      <c r="C301" s="154" t="str">
        <f>VLOOKUP(A301,'CENTRO DE COSTOS'!A:D,2,FALSE)</f>
        <v>0004-0005</v>
      </c>
      <c r="D301" s="154">
        <v>5686</v>
      </c>
      <c r="E301" s="154">
        <v>2543489</v>
      </c>
      <c r="F301" s="154">
        <v>56741</v>
      </c>
      <c r="G301" s="154" t="s">
        <v>8049</v>
      </c>
      <c r="H301" s="154" t="s">
        <v>197</v>
      </c>
      <c r="I301" s="154" t="s">
        <v>1054</v>
      </c>
      <c r="J301" s="154" t="s">
        <v>5264</v>
      </c>
      <c r="K301" s="154" t="s">
        <v>159</v>
      </c>
      <c r="L301" s="154" t="s">
        <v>10943</v>
      </c>
      <c r="M301" s="155">
        <v>45873.333333333336</v>
      </c>
      <c r="N301" s="155">
        <v>45875.511111111111</v>
      </c>
      <c r="O301" s="91"/>
      <c r="P301" s="154" t="s">
        <v>10063</v>
      </c>
      <c r="Q301" s="154" t="s">
        <v>10063</v>
      </c>
      <c r="R301" s="154" t="s">
        <v>2973</v>
      </c>
      <c r="S301" s="154" t="s">
        <v>2973</v>
      </c>
      <c r="T301" s="154" t="s">
        <v>8052</v>
      </c>
      <c r="U301" s="154" t="s">
        <v>9429</v>
      </c>
      <c r="V301" s="154" t="s">
        <v>10944</v>
      </c>
      <c r="W301" s="154" t="s">
        <v>2967</v>
      </c>
      <c r="X301" s="10"/>
      <c r="Y301" s="154" t="s">
        <v>28</v>
      </c>
      <c r="Z301" s="154" t="str">
        <f>VLOOKUP(D301,TIPOLOGIA!A:F,5,0)</f>
        <v>TERRESTRE</v>
      </c>
      <c r="AA301" s="154" t="s">
        <v>689</v>
      </c>
      <c r="AB301" s="46">
        <v>1</v>
      </c>
      <c r="AC301" s="87">
        <f>IF(W301="SOPORTE_TELEFÓNICO",'BASE LIQUIDACION REDEBAN 2025'!$B$19,IF(AND(W301="VISITA_TÉCNICA",Y301="TIPO II"),'BASE LIQUIDACION REDEBAN 2025'!$B$18,'BASE LIQUIDACION REDEBAN 2025'!$B$17))</f>
        <v>67654.12000000001</v>
      </c>
      <c r="AD301" s="87">
        <v>0</v>
      </c>
      <c r="AE301" s="87">
        <f t="shared" si="4"/>
        <v>67654.12000000001</v>
      </c>
    </row>
    <row r="302" spans="1:31" s="105" customFormat="1" ht="13.15">
      <c r="A302" s="154" t="s">
        <v>64</v>
      </c>
      <c r="B302" s="154" t="str">
        <f>VLOOKUP(A302,'CENTRO DE COSTOS'!A:D,4,FALSE)</f>
        <v>JOSE MAURICIO HERNANDEZ ROJAS</v>
      </c>
      <c r="C302" s="154" t="str">
        <f>VLOOKUP(A302,'CENTRO DE COSTOS'!A:D,2,FALSE)</f>
        <v>0004-0001</v>
      </c>
      <c r="D302" s="154">
        <v>8638</v>
      </c>
      <c r="E302" s="154">
        <v>2549967</v>
      </c>
      <c r="F302" s="154">
        <v>79123</v>
      </c>
      <c r="G302" s="154" t="s">
        <v>8049</v>
      </c>
      <c r="H302" s="154" t="s">
        <v>389</v>
      </c>
      <c r="I302" s="154" t="s">
        <v>2762</v>
      </c>
      <c r="J302" s="154" t="s">
        <v>10945</v>
      </c>
      <c r="K302" s="154" t="s">
        <v>159</v>
      </c>
      <c r="L302" s="154" t="s">
        <v>10946</v>
      </c>
      <c r="M302" s="155">
        <v>45873.600694444445</v>
      </c>
      <c r="N302" s="155">
        <v>45875.512499999997</v>
      </c>
      <c r="O302" s="91"/>
      <c r="P302" s="154" t="s">
        <v>10063</v>
      </c>
      <c r="Q302" s="154" t="s">
        <v>10063</v>
      </c>
      <c r="R302" s="154" t="s">
        <v>2973</v>
      </c>
      <c r="S302" s="154" t="s">
        <v>2973</v>
      </c>
      <c r="T302" s="154" t="s">
        <v>8052</v>
      </c>
      <c r="U302" s="154" t="s">
        <v>9429</v>
      </c>
      <c r="V302" s="154" t="s">
        <v>10947</v>
      </c>
      <c r="W302" s="154" t="s">
        <v>2967</v>
      </c>
      <c r="X302" s="10"/>
      <c r="Y302" s="154" t="s">
        <v>28</v>
      </c>
      <c r="Z302" s="154" t="str">
        <f>VLOOKUP(D302,TIPOLOGIA!A:F,5,0)</f>
        <v>TERRESTRE</v>
      </c>
      <c r="AA302" s="154" t="s">
        <v>912</v>
      </c>
      <c r="AB302" s="46">
        <v>1</v>
      </c>
      <c r="AC302" s="87">
        <f>IF(W302="SOPORTE_TELEFÓNICO",'BASE LIQUIDACION REDEBAN 2025'!$B$19,IF(AND(W302="VISITA_TÉCNICA",Y302="TIPO II"),'BASE LIQUIDACION REDEBAN 2025'!$B$18,'BASE LIQUIDACION REDEBAN 2025'!$B$17))</f>
        <v>67654.12000000001</v>
      </c>
      <c r="AD302" s="87">
        <v>0</v>
      </c>
      <c r="AE302" s="87">
        <f t="shared" si="4"/>
        <v>67654.12000000001</v>
      </c>
    </row>
    <row r="303" spans="1:31" s="105" customFormat="1" ht="13.15">
      <c r="A303" s="154" t="s">
        <v>68</v>
      </c>
      <c r="B303" s="154" t="str">
        <f>VLOOKUP(A303,'CENTRO DE COSTOS'!A:D,4,FALSE)</f>
        <v>WILLIAM ASDRUBAL ROZO ROZO</v>
      </c>
      <c r="C303" s="154" t="str">
        <f>VLOOKUP(A303,'CENTRO DE COSTOS'!A:D,2,FALSE)</f>
        <v>0004-0004</v>
      </c>
      <c r="D303" s="154">
        <v>25473</v>
      </c>
      <c r="E303" s="154">
        <v>2543477</v>
      </c>
      <c r="F303" s="154">
        <v>69890</v>
      </c>
      <c r="G303" s="154" t="s">
        <v>8049</v>
      </c>
      <c r="H303" s="154" t="s">
        <v>470</v>
      </c>
      <c r="I303" s="154" t="s">
        <v>2224</v>
      </c>
      <c r="J303" s="154" t="s">
        <v>10948</v>
      </c>
      <c r="K303" s="154" t="s">
        <v>159</v>
      </c>
      <c r="L303" s="154" t="s">
        <v>10949</v>
      </c>
      <c r="M303" s="155">
        <v>45873.333333333336</v>
      </c>
      <c r="N303" s="155">
        <v>45875.513888888891</v>
      </c>
      <c r="O303" s="91"/>
      <c r="P303" s="154" t="s">
        <v>10063</v>
      </c>
      <c r="Q303" s="154" t="s">
        <v>10063</v>
      </c>
      <c r="R303" s="154" t="s">
        <v>2973</v>
      </c>
      <c r="S303" s="154" t="s">
        <v>2973</v>
      </c>
      <c r="T303" s="154" t="s">
        <v>8052</v>
      </c>
      <c r="U303" s="154" t="s">
        <v>9429</v>
      </c>
      <c r="V303" s="154" t="s">
        <v>10950</v>
      </c>
      <c r="W303" s="154" t="s">
        <v>2967</v>
      </c>
      <c r="X303" s="10"/>
      <c r="Y303" s="154" t="s">
        <v>25</v>
      </c>
      <c r="Z303" s="154" t="str">
        <f>VLOOKUP(D303,TIPOLOGIA!A:F,5,0)</f>
        <v>TERRESTRE</v>
      </c>
      <c r="AA303" s="154" t="s">
        <v>882</v>
      </c>
      <c r="AB303" s="46">
        <v>1</v>
      </c>
      <c r="AC303" s="87">
        <f>IF(W303="SOPORTE_TELEFÓNICO",'BASE LIQUIDACION REDEBAN 2025'!$B$19,IF(AND(W303="VISITA_TÉCNICA",Y303="TIPO II"),'BASE LIQUIDACION REDEBAN 2025'!$B$18,'BASE LIQUIDACION REDEBAN 2025'!$B$17))</f>
        <v>35779.500569199998</v>
      </c>
      <c r="AD303" s="87">
        <v>0</v>
      </c>
      <c r="AE303" s="87">
        <f t="shared" si="4"/>
        <v>35779.500569199998</v>
      </c>
    </row>
    <row r="304" spans="1:31" s="105" customFormat="1" ht="13.15">
      <c r="A304" s="154" t="s">
        <v>76</v>
      </c>
      <c r="B304" s="154" t="str">
        <f>VLOOKUP(A304,'CENTRO DE COSTOS'!A:D,4,FALSE)</f>
        <v>DIEGO FERNANDO HENAO CARDONA</v>
      </c>
      <c r="C304" s="154" t="str">
        <f>VLOOKUP(A304,'CENTRO DE COSTOS'!A:D,2,FALSE)</f>
        <v>0004-0003</v>
      </c>
      <c r="D304" s="154">
        <v>76001</v>
      </c>
      <c r="E304" s="154">
        <v>2544457</v>
      </c>
      <c r="F304" s="154">
        <v>79289</v>
      </c>
      <c r="G304" s="154" t="s">
        <v>8049</v>
      </c>
      <c r="H304" s="154" t="s">
        <v>227</v>
      </c>
      <c r="I304" s="154" t="s">
        <v>76</v>
      </c>
      <c r="J304" s="154" t="s">
        <v>10951</v>
      </c>
      <c r="K304" s="154" t="s">
        <v>159</v>
      </c>
      <c r="L304" s="154" t="s">
        <v>10952</v>
      </c>
      <c r="M304" s="155">
        <v>45872.492361111108</v>
      </c>
      <c r="N304" s="155">
        <v>45875.51458333333</v>
      </c>
      <c r="O304" s="91"/>
      <c r="P304" s="154" t="s">
        <v>10063</v>
      </c>
      <c r="Q304" s="154" t="s">
        <v>10063</v>
      </c>
      <c r="R304" s="154" t="s">
        <v>2973</v>
      </c>
      <c r="S304" s="154" t="s">
        <v>2973</v>
      </c>
      <c r="T304" s="154" t="s">
        <v>8052</v>
      </c>
      <c r="U304" s="154" t="s">
        <v>9429</v>
      </c>
      <c r="V304" s="154" t="s">
        <v>10953</v>
      </c>
      <c r="W304" s="154" t="s">
        <v>2967</v>
      </c>
      <c r="X304" s="10"/>
      <c r="Y304" s="154" t="s">
        <v>25</v>
      </c>
      <c r="Z304" s="154" t="str">
        <f>VLOOKUP(D304,TIPOLOGIA!A:F,5,0)</f>
        <v>TERRESTRE</v>
      </c>
      <c r="AA304" s="154" t="s">
        <v>1442</v>
      </c>
      <c r="AB304" s="46">
        <v>1</v>
      </c>
      <c r="AC304" s="87">
        <f>IF(W304="SOPORTE_TELEFÓNICO",'BASE LIQUIDACION REDEBAN 2025'!$B$19,IF(AND(W304="VISITA_TÉCNICA",Y304="TIPO II"),'BASE LIQUIDACION REDEBAN 2025'!$B$18,'BASE LIQUIDACION REDEBAN 2025'!$B$17))</f>
        <v>35779.500569199998</v>
      </c>
      <c r="AD304" s="87">
        <v>0</v>
      </c>
      <c r="AE304" s="87">
        <f t="shared" si="4"/>
        <v>35779.500569199998</v>
      </c>
    </row>
    <row r="305" spans="1:31" s="105" customFormat="1" ht="13.15">
      <c r="A305" s="154" t="s">
        <v>96</v>
      </c>
      <c r="B305" s="154" t="str">
        <f>VLOOKUP(A305,'CENTRO DE COSTOS'!A:D,4,FALSE)</f>
        <v>JOSE MAURICIO HERNANDEZ ROJAS</v>
      </c>
      <c r="C305" s="154" t="str">
        <f>VLOOKUP(A305,'CENTRO DE COSTOS'!A:D,2,FALSE)</f>
        <v>0004-0001</v>
      </c>
      <c r="D305" s="154">
        <v>47001</v>
      </c>
      <c r="E305" s="154">
        <v>2544543</v>
      </c>
      <c r="F305" s="154">
        <v>71534</v>
      </c>
      <c r="G305" s="154" t="s">
        <v>8049</v>
      </c>
      <c r="H305" s="154" t="s">
        <v>1896</v>
      </c>
      <c r="I305" s="154" t="s">
        <v>96</v>
      </c>
      <c r="J305" s="154" t="s">
        <v>10954</v>
      </c>
      <c r="K305" s="154" t="s">
        <v>159</v>
      </c>
      <c r="L305" s="154" t="s">
        <v>10955</v>
      </c>
      <c r="M305" s="155">
        <v>45872.620138888888</v>
      </c>
      <c r="N305" s="155">
        <v>45875.518750000003</v>
      </c>
      <c r="O305" s="91"/>
      <c r="P305" s="154" t="s">
        <v>10063</v>
      </c>
      <c r="Q305" s="154" t="s">
        <v>10063</v>
      </c>
      <c r="R305" s="154" t="s">
        <v>200</v>
      </c>
      <c r="S305" s="154" t="s">
        <v>739</v>
      </c>
      <c r="T305" s="154" t="s">
        <v>8052</v>
      </c>
      <c r="U305" s="154" t="s">
        <v>9429</v>
      </c>
      <c r="V305" s="154" t="s">
        <v>10956</v>
      </c>
      <c r="W305" s="154" t="s">
        <v>2967</v>
      </c>
      <c r="X305" s="10"/>
      <c r="Y305" s="154" t="s">
        <v>25</v>
      </c>
      <c r="Z305" s="154" t="str">
        <f>VLOOKUP(D305,TIPOLOGIA!A:F,5,0)</f>
        <v>TERRESTRE</v>
      </c>
      <c r="AA305" s="154" t="s">
        <v>1737</v>
      </c>
      <c r="AB305" s="46">
        <v>1</v>
      </c>
      <c r="AC305" s="87">
        <f>IF(W305="SOPORTE_TELEFÓNICO",'BASE LIQUIDACION REDEBAN 2025'!$B$19,IF(AND(W305="VISITA_TÉCNICA",Y305="TIPO II"),'BASE LIQUIDACION REDEBAN 2025'!$B$18,'BASE LIQUIDACION REDEBAN 2025'!$B$17))</f>
        <v>35779.500569199998</v>
      </c>
      <c r="AD305" s="87">
        <v>0</v>
      </c>
      <c r="AE305" s="87">
        <f t="shared" si="4"/>
        <v>35779.500569199998</v>
      </c>
    </row>
    <row r="306" spans="1:31" s="105" customFormat="1" ht="13.15">
      <c r="A306" s="154" t="s">
        <v>92</v>
      </c>
      <c r="B306" s="154" t="str">
        <f>VLOOKUP(A306,'CENTRO DE COSTOS'!A:D,4,FALSE)</f>
        <v>KEVIN ALEXIS CORZO BUSTOS</v>
      </c>
      <c r="C306" s="154" t="str">
        <f>VLOOKUP(A306,'CENTRO DE COSTOS'!A:D,2,FALSE)</f>
        <v>0004-0007</v>
      </c>
      <c r="D306" s="154">
        <v>18753</v>
      </c>
      <c r="E306" s="154">
        <v>2528245</v>
      </c>
      <c r="F306" s="154">
        <v>24121</v>
      </c>
      <c r="G306" s="154" t="s">
        <v>8049</v>
      </c>
      <c r="H306" s="154" t="s">
        <v>157</v>
      </c>
      <c r="I306" s="154" t="s">
        <v>217</v>
      </c>
      <c r="J306" s="154" t="s">
        <v>10957</v>
      </c>
      <c r="K306" s="154" t="s">
        <v>159</v>
      </c>
      <c r="L306" s="154" t="s">
        <v>10958</v>
      </c>
      <c r="M306" s="155">
        <v>45868.607638888891</v>
      </c>
      <c r="N306" s="155">
        <v>45875.568749999999</v>
      </c>
      <c r="O306" s="91"/>
      <c r="P306" s="154" t="s">
        <v>10063</v>
      </c>
      <c r="Q306" s="154" t="s">
        <v>10063</v>
      </c>
      <c r="R306" s="154" t="s">
        <v>2973</v>
      </c>
      <c r="S306" s="154" t="s">
        <v>2973</v>
      </c>
      <c r="T306" s="154" t="s">
        <v>8052</v>
      </c>
      <c r="U306" s="154" t="s">
        <v>9429</v>
      </c>
      <c r="V306" s="154" t="s">
        <v>10959</v>
      </c>
      <c r="W306" s="154" t="s">
        <v>10144</v>
      </c>
      <c r="X306" s="10"/>
      <c r="Y306" s="154" t="s">
        <v>180</v>
      </c>
      <c r="Z306" s="154" t="str">
        <f>VLOOKUP(D306,TIPOLOGIA!A:F,5,0)</f>
        <v>TERRESTRE / AEREO</v>
      </c>
      <c r="AA306" s="154"/>
      <c r="AB306" s="46">
        <v>0</v>
      </c>
      <c r="AC306" s="87">
        <f>IF(W306="SOPORTE_TELEFÓNICO",'BASE LIQUIDACION REDEBAN 2025'!$B$19,IF(AND(W306="VISITA_TÉCNICA",Y306="TIPO II"),'BASE LIQUIDACION REDEBAN 2025'!$B$18,'BASE LIQUIDACION REDEBAN 2025'!$B$17))</f>
        <v>35779.500569199998</v>
      </c>
      <c r="AD306" s="87">
        <v>0</v>
      </c>
      <c r="AE306" s="87">
        <f t="shared" si="4"/>
        <v>35779.500569199998</v>
      </c>
    </row>
    <row r="307" spans="1:31" s="105" customFormat="1" ht="13.15">
      <c r="A307" s="154" t="s">
        <v>92</v>
      </c>
      <c r="B307" s="154" t="str">
        <f>VLOOKUP(A307,'CENTRO DE COSTOS'!A:D,4,FALSE)</f>
        <v>KEVIN ALEXIS CORZO BUSTOS</v>
      </c>
      <c r="C307" s="154" t="str">
        <f>VLOOKUP(A307,'CENTRO DE COSTOS'!A:D,2,FALSE)</f>
        <v>0004-0007</v>
      </c>
      <c r="D307" s="154">
        <v>18753</v>
      </c>
      <c r="E307" s="154">
        <v>2529045</v>
      </c>
      <c r="F307" s="154">
        <v>78968</v>
      </c>
      <c r="G307" s="154" t="s">
        <v>8049</v>
      </c>
      <c r="H307" s="154" t="s">
        <v>157</v>
      </c>
      <c r="I307" s="154" t="s">
        <v>217</v>
      </c>
      <c r="J307" s="154" t="s">
        <v>10960</v>
      </c>
      <c r="K307" s="154" t="s">
        <v>159</v>
      </c>
      <c r="L307" s="154" t="s">
        <v>10961</v>
      </c>
      <c r="M307" s="155">
        <v>45868.659722222219</v>
      </c>
      <c r="N307" s="155">
        <v>45875.57708333333</v>
      </c>
      <c r="O307" s="91"/>
      <c r="P307" s="154" t="s">
        <v>10063</v>
      </c>
      <c r="Q307" s="154" t="s">
        <v>10063</v>
      </c>
      <c r="R307" s="154" t="s">
        <v>2973</v>
      </c>
      <c r="S307" s="154" t="s">
        <v>2973</v>
      </c>
      <c r="T307" s="154" t="s">
        <v>8052</v>
      </c>
      <c r="U307" s="154" t="s">
        <v>9429</v>
      </c>
      <c r="V307" s="154" t="s">
        <v>10962</v>
      </c>
      <c r="W307" s="154" t="s">
        <v>10144</v>
      </c>
      <c r="X307" s="10"/>
      <c r="Y307" s="154" t="s">
        <v>180</v>
      </c>
      <c r="Z307" s="154" t="str">
        <f>VLOOKUP(D307,TIPOLOGIA!A:F,5,0)</f>
        <v>TERRESTRE / AEREO</v>
      </c>
      <c r="AA307" s="154"/>
      <c r="AB307" s="46">
        <v>0</v>
      </c>
      <c r="AC307" s="87">
        <f>IF(W307="SOPORTE_TELEFÓNICO",'BASE LIQUIDACION REDEBAN 2025'!$B$19,IF(AND(W307="VISITA_TÉCNICA",Y307="TIPO II"),'BASE LIQUIDACION REDEBAN 2025'!$B$18,'BASE LIQUIDACION REDEBAN 2025'!$B$17))</f>
        <v>35779.500569199998</v>
      </c>
      <c r="AD307" s="87">
        <v>0</v>
      </c>
      <c r="AE307" s="87">
        <f t="shared" si="4"/>
        <v>35779.500569199998</v>
      </c>
    </row>
    <row r="308" spans="1:31" s="105" customFormat="1" ht="13.15">
      <c r="A308" s="154" t="s">
        <v>60</v>
      </c>
      <c r="B308" s="154" t="str">
        <f>VLOOKUP(A308,'CENTRO DE COSTOS'!A:D,4,FALSE)</f>
        <v>JUAN SEBASTIÁN RÍOS CASTRILLÓN</v>
      </c>
      <c r="C308" s="154" t="str">
        <f>VLOOKUP(A308,'CENTRO DE COSTOS'!A:D,2,FALSE)</f>
        <v>0004-0005</v>
      </c>
      <c r="D308" s="154">
        <v>5837</v>
      </c>
      <c r="E308" s="154">
        <v>2541880</v>
      </c>
      <c r="F308" s="154">
        <v>75437</v>
      </c>
      <c r="G308" s="154" t="s">
        <v>8049</v>
      </c>
      <c r="H308" s="154" t="s">
        <v>197</v>
      </c>
      <c r="I308" s="154" t="s">
        <v>785</v>
      </c>
      <c r="J308" s="154" t="s">
        <v>10963</v>
      </c>
      <c r="K308" s="154" t="s">
        <v>159</v>
      </c>
      <c r="L308" s="154" t="s">
        <v>10964</v>
      </c>
      <c r="M308" s="155">
        <v>45870.679861111108</v>
      </c>
      <c r="N308" s="155">
        <v>45875.580555555556</v>
      </c>
      <c r="O308" s="91"/>
      <c r="P308" s="154" t="s">
        <v>10063</v>
      </c>
      <c r="Q308" s="154" t="s">
        <v>10063</v>
      </c>
      <c r="R308" s="154" t="s">
        <v>2973</v>
      </c>
      <c r="S308" s="154" t="s">
        <v>2973</v>
      </c>
      <c r="T308" s="154" t="s">
        <v>8052</v>
      </c>
      <c r="U308" s="154" t="s">
        <v>9429</v>
      </c>
      <c r="V308" s="154" t="s">
        <v>10965</v>
      </c>
      <c r="W308" s="154" t="s">
        <v>2967</v>
      </c>
      <c r="X308" s="10"/>
      <c r="Y308" s="154" t="s">
        <v>28</v>
      </c>
      <c r="Z308" s="154" t="str">
        <f>VLOOKUP(D308,TIPOLOGIA!A:F,5,0)</f>
        <v>TERRESTRE</v>
      </c>
      <c r="AA308" s="154" t="s">
        <v>3186</v>
      </c>
      <c r="AB308" s="46">
        <v>1</v>
      </c>
      <c r="AC308" s="87">
        <f>IF(W308="SOPORTE_TELEFÓNICO",'BASE LIQUIDACION REDEBAN 2025'!$B$19,IF(AND(W308="VISITA_TÉCNICA",Y308="TIPO II"),'BASE LIQUIDACION REDEBAN 2025'!$B$18,'BASE LIQUIDACION REDEBAN 2025'!$B$17))</f>
        <v>67654.12000000001</v>
      </c>
      <c r="AD308" s="87">
        <v>0</v>
      </c>
      <c r="AE308" s="87">
        <f t="shared" si="4"/>
        <v>67654.12000000001</v>
      </c>
    </row>
    <row r="309" spans="1:31" s="105" customFormat="1" ht="13.15">
      <c r="A309" s="154" t="s">
        <v>100</v>
      </c>
      <c r="B309" s="154" t="str">
        <f>VLOOKUP(A309,'CENTRO DE COSTOS'!A:D,4,FALSE)</f>
        <v>KEVIN ALEXIS CORZO BUSTOS</v>
      </c>
      <c r="C309" s="154" t="str">
        <f>VLOOKUP(A309,'CENTRO DE COSTOS'!A:D,2,FALSE)</f>
        <v>0004-0007</v>
      </c>
      <c r="D309" s="154">
        <v>50568</v>
      </c>
      <c r="E309" s="154">
        <v>2529210</v>
      </c>
      <c r="F309" s="154">
        <v>77181</v>
      </c>
      <c r="G309" s="154" t="s">
        <v>8049</v>
      </c>
      <c r="H309" s="154" t="s">
        <v>295</v>
      </c>
      <c r="I309" s="154" t="s">
        <v>2045</v>
      </c>
      <c r="J309" s="154" t="s">
        <v>10966</v>
      </c>
      <c r="K309" s="154" t="s">
        <v>159</v>
      </c>
      <c r="L309" s="154" t="s">
        <v>10967</v>
      </c>
      <c r="M309" s="155">
        <v>45868.666666666664</v>
      </c>
      <c r="N309" s="155">
        <v>45875.581944444442</v>
      </c>
      <c r="O309" s="91"/>
      <c r="P309" s="154" t="s">
        <v>10063</v>
      </c>
      <c r="Q309" s="154" t="s">
        <v>10063</v>
      </c>
      <c r="R309" s="154" t="s">
        <v>2973</v>
      </c>
      <c r="S309" s="154" t="s">
        <v>2973</v>
      </c>
      <c r="T309" s="154" t="s">
        <v>8052</v>
      </c>
      <c r="U309" s="154" t="s">
        <v>9429</v>
      </c>
      <c r="V309" s="154" t="s">
        <v>10968</v>
      </c>
      <c r="W309" s="154" t="s">
        <v>10144</v>
      </c>
      <c r="X309" s="10"/>
      <c r="Y309" s="154" t="s">
        <v>30</v>
      </c>
      <c r="Z309" s="154" t="str">
        <f>VLOOKUP(D309,TIPOLOGIA!A:F,5,0)</f>
        <v>TERRESTRE</v>
      </c>
      <c r="AA309" s="154" t="s">
        <v>3167</v>
      </c>
      <c r="AB309" s="46">
        <v>0</v>
      </c>
      <c r="AC309" s="87">
        <f>IF(W309="SOPORTE_TELEFÓNICO",'BASE LIQUIDACION REDEBAN 2025'!$B$19,IF(AND(W309="VISITA_TÉCNICA",Y309="TIPO II"),'BASE LIQUIDACION REDEBAN 2025'!$B$18,'BASE LIQUIDACION REDEBAN 2025'!$B$17))</f>
        <v>35779.500569199998</v>
      </c>
      <c r="AD309" s="87">
        <v>0</v>
      </c>
      <c r="AE309" s="87">
        <f t="shared" si="4"/>
        <v>35779.500569199998</v>
      </c>
    </row>
    <row r="310" spans="1:31" s="105" customFormat="1" ht="13.15">
      <c r="A310" s="154" t="s">
        <v>90</v>
      </c>
      <c r="B310" s="154" t="str">
        <f>VLOOKUP(A310,'CENTRO DE COSTOS'!A:D,4,FALSE)</f>
        <v>JUAN SEBASTIÁN RÍOS CASTRILLÓN</v>
      </c>
      <c r="C310" s="154" t="str">
        <f>VLOOKUP(A310,'CENTRO DE COSTOS'!A:D,2,FALSE)</f>
        <v>0004-0005</v>
      </c>
      <c r="D310" s="154">
        <v>5001</v>
      </c>
      <c r="E310" s="154">
        <v>2541969</v>
      </c>
      <c r="F310" s="154">
        <v>79435</v>
      </c>
      <c r="G310" s="154" t="s">
        <v>8049</v>
      </c>
      <c r="H310" s="154" t="s">
        <v>197</v>
      </c>
      <c r="I310" s="154" t="s">
        <v>90</v>
      </c>
      <c r="J310" s="154" t="s">
        <v>10969</v>
      </c>
      <c r="K310" s="154" t="s">
        <v>159</v>
      </c>
      <c r="L310" s="154" t="s">
        <v>10970</v>
      </c>
      <c r="M310" s="155">
        <v>45870.695138888892</v>
      </c>
      <c r="N310" s="155">
        <v>45875.581944444442</v>
      </c>
      <c r="O310" s="91"/>
      <c r="P310" s="154" t="s">
        <v>10063</v>
      </c>
      <c r="Q310" s="154" t="s">
        <v>10063</v>
      </c>
      <c r="R310" s="154" t="s">
        <v>2973</v>
      </c>
      <c r="S310" s="154" t="s">
        <v>2973</v>
      </c>
      <c r="T310" s="154" t="s">
        <v>8052</v>
      </c>
      <c r="U310" s="154" t="s">
        <v>9429</v>
      </c>
      <c r="V310" s="154" t="s">
        <v>10971</v>
      </c>
      <c r="W310" s="154" t="s">
        <v>2967</v>
      </c>
      <c r="X310" s="10"/>
      <c r="Y310" s="154" t="s">
        <v>25</v>
      </c>
      <c r="Z310" s="154" t="str">
        <f>VLOOKUP(D310,TIPOLOGIA!A:F,5,0)</f>
        <v>TERRESTRE</v>
      </c>
      <c r="AA310" s="154" t="s">
        <v>3158</v>
      </c>
      <c r="AB310" s="46">
        <v>1</v>
      </c>
      <c r="AC310" s="87">
        <f>IF(W310="SOPORTE_TELEFÓNICO",'BASE LIQUIDACION REDEBAN 2025'!$B$19,IF(AND(W310="VISITA_TÉCNICA",Y310="TIPO II"),'BASE LIQUIDACION REDEBAN 2025'!$B$18,'BASE LIQUIDACION REDEBAN 2025'!$B$17))</f>
        <v>35779.500569199998</v>
      </c>
      <c r="AD310" s="87">
        <v>0</v>
      </c>
      <c r="AE310" s="87">
        <f t="shared" si="4"/>
        <v>35779.500569199998</v>
      </c>
    </row>
    <row r="311" spans="1:31" s="105" customFormat="1" ht="13.15">
      <c r="A311" s="154" t="s">
        <v>90</v>
      </c>
      <c r="B311" s="154" t="str">
        <f>VLOOKUP(A311,'CENTRO DE COSTOS'!A:D,4,FALSE)</f>
        <v>JUAN SEBASTIÁN RÍOS CASTRILLÓN</v>
      </c>
      <c r="C311" s="154" t="str">
        <f>VLOOKUP(A311,'CENTRO DE COSTOS'!A:D,2,FALSE)</f>
        <v>0004-0005</v>
      </c>
      <c r="D311" s="154">
        <v>5088</v>
      </c>
      <c r="E311" s="154">
        <v>2543498</v>
      </c>
      <c r="F311" s="154">
        <v>77830</v>
      </c>
      <c r="G311" s="154" t="s">
        <v>8049</v>
      </c>
      <c r="H311" s="154" t="s">
        <v>197</v>
      </c>
      <c r="I311" s="154" t="s">
        <v>211</v>
      </c>
      <c r="J311" s="154" t="s">
        <v>9517</v>
      </c>
      <c r="K311" s="154" t="s">
        <v>159</v>
      </c>
      <c r="L311" s="154" t="s">
        <v>10972</v>
      </c>
      <c r="M311" s="155">
        <v>45873.333333333336</v>
      </c>
      <c r="N311" s="155">
        <v>45875.583333333336</v>
      </c>
      <c r="O311" s="91"/>
      <c r="P311" s="154" t="s">
        <v>10063</v>
      </c>
      <c r="Q311" s="154" t="s">
        <v>10063</v>
      </c>
      <c r="R311" s="154" t="s">
        <v>2973</v>
      </c>
      <c r="S311" s="154" t="s">
        <v>2973</v>
      </c>
      <c r="T311" s="154" t="s">
        <v>8052</v>
      </c>
      <c r="U311" s="154" t="s">
        <v>9429</v>
      </c>
      <c r="V311" s="154" t="s">
        <v>10973</v>
      </c>
      <c r="W311" s="154" t="s">
        <v>2967</v>
      </c>
      <c r="X311" s="10"/>
      <c r="Y311" s="154" t="s">
        <v>25</v>
      </c>
      <c r="Z311" s="154" t="str">
        <f>VLOOKUP(D311,TIPOLOGIA!A:F,5,0)</f>
        <v>TERRESTRE</v>
      </c>
      <c r="AA311" s="154" t="s">
        <v>368</v>
      </c>
      <c r="AB311" s="46">
        <v>1</v>
      </c>
      <c r="AC311" s="87">
        <f>IF(W311="SOPORTE_TELEFÓNICO",'BASE LIQUIDACION REDEBAN 2025'!$B$19,IF(AND(W311="VISITA_TÉCNICA",Y311="TIPO II"),'BASE LIQUIDACION REDEBAN 2025'!$B$18,'BASE LIQUIDACION REDEBAN 2025'!$B$17))</f>
        <v>35779.500569199998</v>
      </c>
      <c r="AD311" s="87">
        <v>0</v>
      </c>
      <c r="AE311" s="87">
        <f t="shared" si="4"/>
        <v>35779.500569199998</v>
      </c>
    </row>
    <row r="312" spans="1:31" s="105" customFormat="1" ht="13.15">
      <c r="A312" s="154" t="s">
        <v>60</v>
      </c>
      <c r="B312" s="154" t="str">
        <f>VLOOKUP(A312,'CENTRO DE COSTOS'!A:D,4,FALSE)</f>
        <v>JUAN SEBASTIÁN RÍOS CASTRILLÓN</v>
      </c>
      <c r="C312" s="154" t="str">
        <f>VLOOKUP(A312,'CENTRO DE COSTOS'!A:D,2,FALSE)</f>
        <v>0004-0005</v>
      </c>
      <c r="D312" s="154">
        <v>5837</v>
      </c>
      <c r="E312" s="154">
        <v>2543546</v>
      </c>
      <c r="F312" s="154">
        <v>76729</v>
      </c>
      <c r="G312" s="154" t="s">
        <v>8049</v>
      </c>
      <c r="H312" s="154" t="s">
        <v>197</v>
      </c>
      <c r="I312" s="154" t="s">
        <v>785</v>
      </c>
      <c r="J312" s="154" t="s">
        <v>10974</v>
      </c>
      <c r="K312" s="154" t="s">
        <v>159</v>
      </c>
      <c r="L312" s="154" t="s">
        <v>10975</v>
      </c>
      <c r="M312" s="155">
        <v>45871.474999999999</v>
      </c>
      <c r="N312" s="155">
        <v>45875.584722222222</v>
      </c>
      <c r="O312" s="91"/>
      <c r="P312" s="154" t="s">
        <v>10063</v>
      </c>
      <c r="Q312" s="154" t="s">
        <v>10063</v>
      </c>
      <c r="R312" s="154" t="s">
        <v>200</v>
      </c>
      <c r="S312" s="154" t="s">
        <v>201</v>
      </c>
      <c r="T312" s="154" t="s">
        <v>8052</v>
      </c>
      <c r="U312" s="154" t="s">
        <v>9429</v>
      </c>
      <c r="V312" s="154" t="s">
        <v>10965</v>
      </c>
      <c r="W312" s="154" t="s">
        <v>2967</v>
      </c>
      <c r="X312" s="10"/>
      <c r="Y312" s="154" t="s">
        <v>28</v>
      </c>
      <c r="Z312" s="154" t="str">
        <f>VLOOKUP(D312,TIPOLOGIA!A:F,5,0)</f>
        <v>TERRESTRE</v>
      </c>
      <c r="AA312" s="154" t="s">
        <v>3186</v>
      </c>
      <c r="AB312" s="46">
        <v>1</v>
      </c>
      <c r="AC312" s="87">
        <f>IF(W312="SOPORTE_TELEFÓNICO",'BASE LIQUIDACION REDEBAN 2025'!$B$19,IF(AND(W312="VISITA_TÉCNICA",Y312="TIPO II"),'BASE LIQUIDACION REDEBAN 2025'!$B$18,'BASE LIQUIDACION REDEBAN 2025'!$B$17))</f>
        <v>67654.12000000001</v>
      </c>
      <c r="AD312" s="87">
        <v>0</v>
      </c>
      <c r="AE312" s="87">
        <f t="shared" si="4"/>
        <v>67654.12000000001</v>
      </c>
    </row>
    <row r="313" spans="1:31" s="105" customFormat="1" ht="13.15">
      <c r="A313" s="154" t="s">
        <v>72</v>
      </c>
      <c r="B313" s="154" t="str">
        <f>VLOOKUP(A313,'CENTRO DE COSTOS'!A:D,4,FALSE)</f>
        <v>MIGUEL JULIÁN HERNÁNDEZ GUARÍN</v>
      </c>
      <c r="C313" s="154" t="str">
        <f>VLOOKUP(A313,'CENTRO DE COSTOS'!A:D,2,FALSE)</f>
        <v>0004-0008</v>
      </c>
      <c r="D313" s="154">
        <v>68001</v>
      </c>
      <c r="E313" s="154">
        <v>2559222</v>
      </c>
      <c r="F313" s="154">
        <v>34752</v>
      </c>
      <c r="G313" s="154" t="s">
        <v>8049</v>
      </c>
      <c r="H313" s="154" t="s">
        <v>820</v>
      </c>
      <c r="I313" s="154" t="s">
        <v>72</v>
      </c>
      <c r="J313" s="154" t="s">
        <v>4035</v>
      </c>
      <c r="K313" s="154" t="s">
        <v>159</v>
      </c>
      <c r="L313" s="154" t="s">
        <v>10976</v>
      </c>
      <c r="M313" s="155">
        <v>45874.732638888891</v>
      </c>
      <c r="N313" s="155">
        <v>45875.586805555555</v>
      </c>
      <c r="O313" s="91"/>
      <c r="P313" s="154" t="s">
        <v>10063</v>
      </c>
      <c r="Q313" s="154" t="s">
        <v>10063</v>
      </c>
      <c r="R313" s="154" t="s">
        <v>200</v>
      </c>
      <c r="S313" s="154" t="s">
        <v>739</v>
      </c>
      <c r="T313" s="154" t="s">
        <v>8052</v>
      </c>
      <c r="U313" s="154" t="s">
        <v>9429</v>
      </c>
      <c r="V313" s="154" t="s">
        <v>10977</v>
      </c>
      <c r="W313" s="154" t="s">
        <v>2967</v>
      </c>
      <c r="X313" s="10"/>
      <c r="Y313" s="154" t="s">
        <v>25</v>
      </c>
      <c r="Z313" s="154" t="str">
        <f>VLOOKUP(D313,TIPOLOGIA!A:F,5,0)</f>
        <v>TERRESTRE</v>
      </c>
      <c r="AA313" s="154" t="s">
        <v>957</v>
      </c>
      <c r="AB313" s="46">
        <v>1</v>
      </c>
      <c r="AC313" s="87">
        <f>IF(W313="SOPORTE_TELEFÓNICO",'BASE LIQUIDACION REDEBAN 2025'!$B$19,IF(AND(W313="VISITA_TÉCNICA",Y313="TIPO II"),'BASE LIQUIDACION REDEBAN 2025'!$B$18,'BASE LIQUIDACION REDEBAN 2025'!$B$17))</f>
        <v>35779.500569199998</v>
      </c>
      <c r="AD313" s="87">
        <v>0</v>
      </c>
      <c r="AE313" s="87">
        <f t="shared" si="4"/>
        <v>35779.500569199998</v>
      </c>
    </row>
    <row r="314" spans="1:31" s="105" customFormat="1" ht="13.15">
      <c r="A314" s="154" t="s">
        <v>76</v>
      </c>
      <c r="B314" s="154" t="str">
        <f>VLOOKUP(A314,'CENTRO DE COSTOS'!A:D,4,FALSE)</f>
        <v>DIEGO FERNANDO HENAO CARDONA</v>
      </c>
      <c r="C314" s="154" t="str">
        <f>VLOOKUP(A314,'CENTRO DE COSTOS'!A:D,2,FALSE)</f>
        <v>0004-0003</v>
      </c>
      <c r="D314" s="154">
        <v>76001</v>
      </c>
      <c r="E314" s="154">
        <v>2543746</v>
      </c>
      <c r="F314" s="154">
        <v>71364</v>
      </c>
      <c r="G314" s="154" t="s">
        <v>8049</v>
      </c>
      <c r="H314" s="154" t="s">
        <v>227</v>
      </c>
      <c r="I314" s="154" t="s">
        <v>76</v>
      </c>
      <c r="J314" s="154" t="s">
        <v>10978</v>
      </c>
      <c r="K314" s="154" t="s">
        <v>159</v>
      </c>
      <c r="L314" s="154" t="s">
        <v>10979</v>
      </c>
      <c r="M314" s="155">
        <v>45873.333333333336</v>
      </c>
      <c r="N314" s="155">
        <v>45875.589583333334</v>
      </c>
      <c r="O314" s="91"/>
      <c r="P314" s="154" t="s">
        <v>10063</v>
      </c>
      <c r="Q314" s="154" t="s">
        <v>10063</v>
      </c>
      <c r="R314" s="154" t="s">
        <v>200</v>
      </c>
      <c r="S314" s="154" t="s">
        <v>201</v>
      </c>
      <c r="T314" s="154" t="s">
        <v>8052</v>
      </c>
      <c r="U314" s="154" t="s">
        <v>9429</v>
      </c>
      <c r="V314" s="154" t="s">
        <v>10980</v>
      </c>
      <c r="W314" s="154" t="s">
        <v>2967</v>
      </c>
      <c r="X314" s="10"/>
      <c r="Y314" s="154" t="s">
        <v>25</v>
      </c>
      <c r="Z314" s="154" t="str">
        <f>VLOOKUP(D314,TIPOLOGIA!A:F,5,0)</f>
        <v>TERRESTRE</v>
      </c>
      <c r="AA314" s="154" t="s">
        <v>513</v>
      </c>
      <c r="AB314" s="46">
        <v>1</v>
      </c>
      <c r="AC314" s="87">
        <f>IF(W314="SOPORTE_TELEFÓNICO",'BASE LIQUIDACION REDEBAN 2025'!$B$19,IF(AND(W314="VISITA_TÉCNICA",Y314="TIPO II"),'BASE LIQUIDACION REDEBAN 2025'!$B$18,'BASE LIQUIDACION REDEBAN 2025'!$B$17))</f>
        <v>35779.500569199998</v>
      </c>
      <c r="AD314" s="87">
        <v>0</v>
      </c>
      <c r="AE314" s="87">
        <f t="shared" si="4"/>
        <v>35779.500569199998</v>
      </c>
    </row>
    <row r="315" spans="1:31" s="105" customFormat="1" ht="13.15">
      <c r="A315" s="154" t="s">
        <v>97</v>
      </c>
      <c r="B315" s="154" t="str">
        <f>VLOOKUP(A315,'CENTRO DE COSTOS'!A:D,4,FALSE)</f>
        <v>JOSE MAURICIO HERNANDEZ ROJAS</v>
      </c>
      <c r="C315" s="154" t="str">
        <f>VLOOKUP(A315,'CENTRO DE COSTOS'!A:D,2,FALSE)</f>
        <v>0004-0001</v>
      </c>
      <c r="D315" s="154">
        <v>70001</v>
      </c>
      <c r="E315" s="154">
        <v>2543769</v>
      </c>
      <c r="F315" s="154">
        <v>36834</v>
      </c>
      <c r="G315" s="154" t="s">
        <v>8049</v>
      </c>
      <c r="H315" s="154" t="s">
        <v>414</v>
      </c>
      <c r="I315" s="154" t="s">
        <v>97</v>
      </c>
      <c r="J315" s="154" t="s">
        <v>10981</v>
      </c>
      <c r="K315" s="154" t="s">
        <v>159</v>
      </c>
      <c r="L315" s="154" t="s">
        <v>10982</v>
      </c>
      <c r="M315" s="155">
        <v>45873.333333333336</v>
      </c>
      <c r="N315" s="155">
        <v>45875.591666666667</v>
      </c>
      <c r="O315" s="91"/>
      <c r="P315" s="154" t="s">
        <v>10063</v>
      </c>
      <c r="Q315" s="154" t="s">
        <v>10063</v>
      </c>
      <c r="R315" s="154" t="s">
        <v>2973</v>
      </c>
      <c r="S315" s="154" t="s">
        <v>2973</v>
      </c>
      <c r="T315" s="154" t="s">
        <v>8052</v>
      </c>
      <c r="U315" s="154" t="s">
        <v>9429</v>
      </c>
      <c r="V315" s="154" t="s">
        <v>10983</v>
      </c>
      <c r="W315" s="154" t="s">
        <v>2967</v>
      </c>
      <c r="X315" s="10"/>
      <c r="Y315" s="154" t="s">
        <v>25</v>
      </c>
      <c r="Z315" s="154" t="str">
        <f>VLOOKUP(D315,TIPOLOGIA!A:F,5,0)</f>
        <v>TERRESTRE</v>
      </c>
      <c r="AA315" s="154" t="s">
        <v>1917</v>
      </c>
      <c r="AB315" s="46">
        <v>1</v>
      </c>
      <c r="AC315" s="87">
        <f>IF(W315="SOPORTE_TELEFÓNICO",'BASE LIQUIDACION REDEBAN 2025'!$B$19,IF(AND(W315="VISITA_TÉCNICA",Y315="TIPO II"),'BASE LIQUIDACION REDEBAN 2025'!$B$18,'BASE LIQUIDACION REDEBAN 2025'!$B$17))</f>
        <v>35779.500569199998</v>
      </c>
      <c r="AD315" s="87">
        <v>0</v>
      </c>
      <c r="AE315" s="87">
        <f t="shared" si="4"/>
        <v>35779.500569199998</v>
      </c>
    </row>
    <row r="316" spans="1:31" s="105" customFormat="1" ht="13.15">
      <c r="A316" s="154" t="s">
        <v>81</v>
      </c>
      <c r="B316" s="154" t="str">
        <f>VLOOKUP(A316,'CENTRO DE COSTOS'!A:D,4,FALSE)</f>
        <v>MIGUEL JULIÁN HERNÁNDEZ GUARÍN</v>
      </c>
      <c r="C316" s="154" t="str">
        <f>VLOOKUP(A316,'CENTRO DE COSTOS'!A:D,2,FALSE)</f>
        <v>0004-0008</v>
      </c>
      <c r="D316" s="154">
        <v>54001</v>
      </c>
      <c r="E316" s="154">
        <v>2558383</v>
      </c>
      <c r="F316" s="154">
        <v>72058</v>
      </c>
      <c r="G316" s="154" t="s">
        <v>8049</v>
      </c>
      <c r="H316" s="154" t="s">
        <v>317</v>
      </c>
      <c r="I316" s="154" t="s">
        <v>81</v>
      </c>
      <c r="J316" s="154" t="s">
        <v>10984</v>
      </c>
      <c r="K316" s="154" t="s">
        <v>159</v>
      </c>
      <c r="L316" s="154" t="s">
        <v>10985</v>
      </c>
      <c r="M316" s="155">
        <v>45874.674305555556</v>
      </c>
      <c r="N316" s="155">
        <v>45875.591666666667</v>
      </c>
      <c r="O316" s="91"/>
      <c r="P316" s="154" t="s">
        <v>10063</v>
      </c>
      <c r="Q316" s="154" t="s">
        <v>10063</v>
      </c>
      <c r="R316" s="154" t="s">
        <v>2973</v>
      </c>
      <c r="S316" s="154" t="s">
        <v>2973</v>
      </c>
      <c r="T316" s="154" t="s">
        <v>8052</v>
      </c>
      <c r="U316" s="154" t="s">
        <v>9429</v>
      </c>
      <c r="V316" s="154" t="s">
        <v>10800</v>
      </c>
      <c r="W316" s="154" t="s">
        <v>2967</v>
      </c>
      <c r="X316" s="10"/>
      <c r="Y316" s="154" t="s">
        <v>25</v>
      </c>
      <c r="Z316" s="154" t="str">
        <f>VLOOKUP(D316,TIPOLOGIA!A:F,5,0)</f>
        <v>TERRESTRE</v>
      </c>
      <c r="AA316" s="154" t="s">
        <v>1496</v>
      </c>
      <c r="AB316" s="46">
        <v>1</v>
      </c>
      <c r="AC316" s="87">
        <f>IF(W316="SOPORTE_TELEFÓNICO",'BASE LIQUIDACION REDEBAN 2025'!$B$19,IF(AND(W316="VISITA_TÉCNICA",Y316="TIPO II"),'BASE LIQUIDACION REDEBAN 2025'!$B$18,'BASE LIQUIDACION REDEBAN 2025'!$B$17))</f>
        <v>35779.500569199998</v>
      </c>
      <c r="AD316" s="87">
        <v>0</v>
      </c>
      <c r="AE316" s="87">
        <f t="shared" si="4"/>
        <v>35779.500569199998</v>
      </c>
    </row>
    <row r="317" spans="1:31" s="105" customFormat="1" ht="13.15">
      <c r="A317" s="154" t="s">
        <v>68</v>
      </c>
      <c r="B317" s="154" t="str">
        <f>VLOOKUP(A317,'CENTRO DE COSTOS'!A:D,4,FALSE)</f>
        <v>WILLIAM ASDRUBAL ROZO ROZO</v>
      </c>
      <c r="C317" s="154" t="str">
        <f>VLOOKUP(A317,'CENTRO DE COSTOS'!A:D,2,FALSE)</f>
        <v>0004-0004</v>
      </c>
      <c r="D317" s="154">
        <v>25754</v>
      </c>
      <c r="E317" s="154">
        <v>2545887</v>
      </c>
      <c r="F317" s="154">
        <v>58326</v>
      </c>
      <c r="G317" s="154" t="s">
        <v>8049</v>
      </c>
      <c r="H317" s="154" t="s">
        <v>470</v>
      </c>
      <c r="I317" s="154" t="s">
        <v>1138</v>
      </c>
      <c r="J317" s="154" t="s">
        <v>10986</v>
      </c>
      <c r="K317" s="154" t="s">
        <v>159</v>
      </c>
      <c r="L317" s="154" t="s">
        <v>10987</v>
      </c>
      <c r="M317" s="155">
        <v>45873.368750000001</v>
      </c>
      <c r="N317" s="155">
        <v>45875.592361111114</v>
      </c>
      <c r="O317" s="91"/>
      <c r="P317" s="154" t="s">
        <v>10063</v>
      </c>
      <c r="Q317" s="154" t="s">
        <v>10063</v>
      </c>
      <c r="R317" s="154" t="s">
        <v>2973</v>
      </c>
      <c r="S317" s="154" t="s">
        <v>2973</v>
      </c>
      <c r="T317" s="154" t="s">
        <v>8052</v>
      </c>
      <c r="U317" s="154" t="s">
        <v>9429</v>
      </c>
      <c r="V317" s="154" t="s">
        <v>10988</v>
      </c>
      <c r="W317" s="154" t="s">
        <v>2967</v>
      </c>
      <c r="X317" s="10"/>
      <c r="Y317" s="154" t="s">
        <v>25</v>
      </c>
      <c r="Z317" s="154" t="str">
        <f>VLOOKUP(D317,TIPOLOGIA!A:F,5,0)</f>
        <v>TERRESTRE</v>
      </c>
      <c r="AA317" s="154" t="s">
        <v>599</v>
      </c>
      <c r="AB317" s="46">
        <v>1</v>
      </c>
      <c r="AC317" s="87">
        <f>IF(W317="SOPORTE_TELEFÓNICO",'BASE LIQUIDACION REDEBAN 2025'!$B$19,IF(AND(W317="VISITA_TÉCNICA",Y317="TIPO II"),'BASE LIQUIDACION REDEBAN 2025'!$B$18,'BASE LIQUIDACION REDEBAN 2025'!$B$17))</f>
        <v>35779.500569199998</v>
      </c>
      <c r="AD317" s="87">
        <v>0</v>
      </c>
      <c r="AE317" s="87">
        <f t="shared" si="4"/>
        <v>35779.500569199998</v>
      </c>
    </row>
    <row r="318" spans="1:31" s="105" customFormat="1" ht="13.15">
      <c r="A318" s="154" t="s">
        <v>81</v>
      </c>
      <c r="B318" s="154" t="str">
        <f>VLOOKUP(A318,'CENTRO DE COSTOS'!A:D,4,FALSE)</f>
        <v>MIGUEL JULIÁN HERNÁNDEZ GUARÍN</v>
      </c>
      <c r="C318" s="154" t="str">
        <f>VLOOKUP(A318,'CENTRO DE COSTOS'!A:D,2,FALSE)</f>
        <v>0004-0008</v>
      </c>
      <c r="D318" s="154">
        <v>54001</v>
      </c>
      <c r="E318" s="154">
        <v>2558069</v>
      </c>
      <c r="F318" s="154">
        <v>50697</v>
      </c>
      <c r="G318" s="154" t="s">
        <v>8049</v>
      </c>
      <c r="H318" s="154" t="s">
        <v>317</v>
      </c>
      <c r="I318" s="154" t="s">
        <v>81</v>
      </c>
      <c r="J318" s="154" t="s">
        <v>10989</v>
      </c>
      <c r="K318" s="154" t="s">
        <v>159</v>
      </c>
      <c r="L318" s="154" t="s">
        <v>10990</v>
      </c>
      <c r="M318" s="155">
        <v>45874.655555555553</v>
      </c>
      <c r="N318" s="155">
        <v>45875.59375</v>
      </c>
      <c r="O318" s="91"/>
      <c r="P318" s="154" t="s">
        <v>10063</v>
      </c>
      <c r="Q318" s="154" t="s">
        <v>10063</v>
      </c>
      <c r="R318" s="154" t="s">
        <v>200</v>
      </c>
      <c r="S318" s="154" t="s">
        <v>739</v>
      </c>
      <c r="T318" s="154" t="s">
        <v>8052</v>
      </c>
      <c r="U318" s="154" t="s">
        <v>9429</v>
      </c>
      <c r="V318" s="154" t="s">
        <v>10991</v>
      </c>
      <c r="W318" s="154" t="s">
        <v>2967</v>
      </c>
      <c r="X318" s="10"/>
      <c r="Y318" s="154" t="s">
        <v>25</v>
      </c>
      <c r="Z318" s="154" t="str">
        <f>VLOOKUP(D318,TIPOLOGIA!A:F,5,0)</f>
        <v>TERRESTRE</v>
      </c>
      <c r="AA318" s="154" t="s">
        <v>1496</v>
      </c>
      <c r="AB318" s="46">
        <v>1</v>
      </c>
      <c r="AC318" s="87">
        <f>IF(W318="SOPORTE_TELEFÓNICO",'BASE LIQUIDACION REDEBAN 2025'!$B$19,IF(AND(W318="VISITA_TÉCNICA",Y318="TIPO II"),'BASE LIQUIDACION REDEBAN 2025'!$B$18,'BASE LIQUIDACION REDEBAN 2025'!$B$17))</f>
        <v>35779.500569199998</v>
      </c>
      <c r="AD318" s="87">
        <v>0</v>
      </c>
      <c r="AE318" s="87">
        <f t="shared" si="4"/>
        <v>35779.500569199998</v>
      </c>
    </row>
    <row r="319" spans="1:31" s="105" customFormat="1" ht="13.15">
      <c r="A319" s="154" t="s">
        <v>81</v>
      </c>
      <c r="B319" s="154" t="str">
        <f>VLOOKUP(A319,'CENTRO DE COSTOS'!A:D,4,FALSE)</f>
        <v>MIGUEL JULIÁN HERNÁNDEZ GUARÍN</v>
      </c>
      <c r="C319" s="154" t="str">
        <f>VLOOKUP(A319,'CENTRO DE COSTOS'!A:D,2,FALSE)</f>
        <v>0004-0008</v>
      </c>
      <c r="D319" s="154">
        <v>54001</v>
      </c>
      <c r="E319" s="154">
        <v>2545833</v>
      </c>
      <c r="F319" s="154">
        <v>71132</v>
      </c>
      <c r="G319" s="154" t="s">
        <v>8049</v>
      </c>
      <c r="H319" s="154" t="s">
        <v>317</v>
      </c>
      <c r="I319" s="154" t="s">
        <v>81</v>
      </c>
      <c r="J319" s="154" t="s">
        <v>10992</v>
      </c>
      <c r="K319" s="154" t="s">
        <v>159</v>
      </c>
      <c r="L319" s="154" t="s">
        <v>10993</v>
      </c>
      <c r="M319" s="155">
        <v>45873.363194444442</v>
      </c>
      <c r="N319" s="155">
        <v>45875.594444444447</v>
      </c>
      <c r="O319" s="91"/>
      <c r="P319" s="154" t="s">
        <v>10063</v>
      </c>
      <c r="Q319" s="154" t="s">
        <v>10063</v>
      </c>
      <c r="R319" s="154" t="s">
        <v>200</v>
      </c>
      <c r="S319" s="154" t="s">
        <v>739</v>
      </c>
      <c r="T319" s="154" t="s">
        <v>8052</v>
      </c>
      <c r="U319" s="154" t="s">
        <v>9429</v>
      </c>
      <c r="V319" s="154" t="s">
        <v>10869</v>
      </c>
      <c r="W319" s="154" t="s">
        <v>2967</v>
      </c>
      <c r="X319" s="10"/>
      <c r="Y319" s="154" t="s">
        <v>25</v>
      </c>
      <c r="Z319" s="154" t="str">
        <f>VLOOKUP(D319,TIPOLOGIA!A:F,5,0)</f>
        <v>TERRESTRE</v>
      </c>
      <c r="AA319" s="154" t="s">
        <v>1496</v>
      </c>
      <c r="AB319" s="46">
        <v>1</v>
      </c>
      <c r="AC319" s="87">
        <f>IF(W319="SOPORTE_TELEFÓNICO",'BASE LIQUIDACION REDEBAN 2025'!$B$19,IF(AND(W319="VISITA_TÉCNICA",Y319="TIPO II"),'BASE LIQUIDACION REDEBAN 2025'!$B$18,'BASE LIQUIDACION REDEBAN 2025'!$B$17))</f>
        <v>35779.500569199998</v>
      </c>
      <c r="AD319" s="87">
        <v>0</v>
      </c>
      <c r="AE319" s="87">
        <f t="shared" si="4"/>
        <v>35779.500569199998</v>
      </c>
    </row>
    <row r="320" spans="1:31" s="105" customFormat="1" ht="13.15">
      <c r="A320" s="154" t="s">
        <v>90</v>
      </c>
      <c r="B320" s="154" t="str">
        <f>VLOOKUP(A320,'CENTRO DE COSTOS'!A:D,4,FALSE)</f>
        <v>JUAN SEBASTIÁN RÍOS CASTRILLÓN</v>
      </c>
      <c r="C320" s="154" t="str">
        <f>VLOOKUP(A320,'CENTRO DE COSTOS'!A:D,2,FALSE)</f>
        <v>0004-0005</v>
      </c>
      <c r="D320" s="154">
        <v>5001</v>
      </c>
      <c r="E320" s="154">
        <v>2545632</v>
      </c>
      <c r="F320" s="154">
        <v>29622</v>
      </c>
      <c r="G320" s="154" t="s">
        <v>8049</v>
      </c>
      <c r="H320" s="154" t="s">
        <v>197</v>
      </c>
      <c r="I320" s="154" t="s">
        <v>90</v>
      </c>
      <c r="J320" s="154" t="s">
        <v>10994</v>
      </c>
      <c r="K320" s="154" t="s">
        <v>159</v>
      </c>
      <c r="L320" s="154" t="s">
        <v>10995</v>
      </c>
      <c r="M320" s="155">
        <v>45873.352777777778</v>
      </c>
      <c r="N320" s="155">
        <v>45875.595138888886</v>
      </c>
      <c r="O320" s="91"/>
      <c r="P320" s="154" t="s">
        <v>10063</v>
      </c>
      <c r="Q320" s="154" t="s">
        <v>10063</v>
      </c>
      <c r="R320" s="154" t="s">
        <v>220</v>
      </c>
      <c r="S320" s="154" t="s">
        <v>8370</v>
      </c>
      <c r="T320" s="154" t="s">
        <v>8052</v>
      </c>
      <c r="U320" s="154" t="s">
        <v>9429</v>
      </c>
      <c r="V320" s="154" t="s">
        <v>10996</v>
      </c>
      <c r="W320" s="154" t="s">
        <v>2967</v>
      </c>
      <c r="X320" s="10"/>
      <c r="Y320" s="154" t="s">
        <v>25</v>
      </c>
      <c r="Z320" s="154" t="str">
        <f>VLOOKUP(D320,TIPOLOGIA!A:F,5,0)</f>
        <v>TERRESTRE</v>
      </c>
      <c r="AA320" s="154" t="s">
        <v>270</v>
      </c>
      <c r="AB320" s="46">
        <v>1</v>
      </c>
      <c r="AC320" s="87">
        <f>IF(W320="SOPORTE_TELEFÓNICO",'BASE LIQUIDACION REDEBAN 2025'!$B$19,IF(AND(W320="VISITA_TÉCNICA",Y320="TIPO II"),'BASE LIQUIDACION REDEBAN 2025'!$B$18,'BASE LIQUIDACION REDEBAN 2025'!$B$17))</f>
        <v>35779.500569199998</v>
      </c>
      <c r="AD320" s="87">
        <v>0</v>
      </c>
      <c r="AE320" s="87">
        <f t="shared" si="4"/>
        <v>35779.500569199998</v>
      </c>
    </row>
    <row r="321" spans="1:31" s="105" customFormat="1" ht="13.15">
      <c r="A321" s="154" t="s">
        <v>72</v>
      </c>
      <c r="B321" s="154" t="str">
        <f>VLOOKUP(A321,'CENTRO DE COSTOS'!A:D,4,FALSE)</f>
        <v>MIGUEL JULIÁN HERNÁNDEZ GUARÍN</v>
      </c>
      <c r="C321" s="154" t="str">
        <f>VLOOKUP(A321,'CENTRO DE COSTOS'!A:D,2,FALSE)</f>
        <v>0004-0008</v>
      </c>
      <c r="D321" s="154">
        <v>68307</v>
      </c>
      <c r="E321" s="154">
        <v>2557771</v>
      </c>
      <c r="F321" s="154">
        <v>31909</v>
      </c>
      <c r="G321" s="154" t="s">
        <v>8049</v>
      </c>
      <c r="H321" s="154" t="s">
        <v>820</v>
      </c>
      <c r="I321" s="154" t="s">
        <v>834</v>
      </c>
      <c r="J321" s="154" t="s">
        <v>10997</v>
      </c>
      <c r="K321" s="154" t="s">
        <v>159</v>
      </c>
      <c r="L321" s="154" t="s">
        <v>10998</v>
      </c>
      <c r="M321" s="155">
        <v>45874.636805555558</v>
      </c>
      <c r="N321" s="155">
        <v>45875.59652777778</v>
      </c>
      <c r="O321" s="91"/>
      <c r="P321" s="154" t="s">
        <v>10063</v>
      </c>
      <c r="Q321" s="154" t="s">
        <v>10063</v>
      </c>
      <c r="R321" s="154" t="s">
        <v>2973</v>
      </c>
      <c r="S321" s="154" t="s">
        <v>2973</v>
      </c>
      <c r="T321" s="154" t="s">
        <v>8052</v>
      </c>
      <c r="U321" s="154" t="s">
        <v>9429</v>
      </c>
      <c r="V321" s="154" t="s">
        <v>10999</v>
      </c>
      <c r="W321" s="154" t="s">
        <v>2967</v>
      </c>
      <c r="X321" s="10"/>
      <c r="Y321" s="154" t="s">
        <v>25</v>
      </c>
      <c r="Z321" s="154" t="str">
        <f>VLOOKUP(D321,TIPOLOGIA!A:F,5,0)</f>
        <v>TERRESTRE</v>
      </c>
      <c r="AA321" s="154" t="s">
        <v>848</v>
      </c>
      <c r="AB321" s="46">
        <v>1</v>
      </c>
      <c r="AC321" s="87">
        <f>IF(W321="SOPORTE_TELEFÓNICO",'BASE LIQUIDACION REDEBAN 2025'!$B$19,IF(AND(W321="VISITA_TÉCNICA",Y321="TIPO II"),'BASE LIQUIDACION REDEBAN 2025'!$B$18,'BASE LIQUIDACION REDEBAN 2025'!$B$17))</f>
        <v>35779.500569199998</v>
      </c>
      <c r="AD321" s="87">
        <v>0</v>
      </c>
      <c r="AE321" s="87">
        <f t="shared" si="4"/>
        <v>35779.500569199998</v>
      </c>
    </row>
    <row r="322" spans="1:31" s="105" customFormat="1" ht="13.15">
      <c r="A322" s="154" t="s">
        <v>80</v>
      </c>
      <c r="B322" s="154" t="str">
        <f>VLOOKUP(A322,'CENTRO DE COSTOS'!A:D,4,FALSE)</f>
        <v>JOSE MAURICIO HERNANDEZ ROJAS</v>
      </c>
      <c r="C322" s="154" t="str">
        <f>VLOOKUP(A322,'CENTRO DE COSTOS'!A:D,2,FALSE)</f>
        <v>0004-0001</v>
      </c>
      <c r="D322" s="154">
        <v>13001</v>
      </c>
      <c r="E322" s="154">
        <v>2536287</v>
      </c>
      <c r="F322" s="154">
        <v>69768</v>
      </c>
      <c r="G322" s="154" t="s">
        <v>8049</v>
      </c>
      <c r="H322" s="154" t="s">
        <v>303</v>
      </c>
      <c r="I322" s="154" t="s">
        <v>80</v>
      </c>
      <c r="J322" s="154" t="s">
        <v>11000</v>
      </c>
      <c r="K322" s="154" t="s">
        <v>159</v>
      </c>
      <c r="L322" s="154" t="s">
        <v>11001</v>
      </c>
      <c r="M322" s="155">
        <v>45870.333333333336</v>
      </c>
      <c r="N322" s="155">
        <v>45875.597916666666</v>
      </c>
      <c r="O322" s="91"/>
      <c r="P322" s="154" t="s">
        <v>10063</v>
      </c>
      <c r="Q322" s="154" t="s">
        <v>10063</v>
      </c>
      <c r="R322" s="154" t="s">
        <v>200</v>
      </c>
      <c r="S322" s="154" t="s">
        <v>739</v>
      </c>
      <c r="T322" s="154" t="s">
        <v>8052</v>
      </c>
      <c r="U322" s="154" t="s">
        <v>9429</v>
      </c>
      <c r="V322" s="154" t="s">
        <v>11002</v>
      </c>
      <c r="W322" s="154" t="s">
        <v>2967</v>
      </c>
      <c r="X322" s="10"/>
      <c r="Y322" s="154" t="s">
        <v>25</v>
      </c>
      <c r="Z322" s="154" t="str">
        <f>VLOOKUP(D322,TIPOLOGIA!A:F,5,0)</f>
        <v>TERRESTRE</v>
      </c>
      <c r="AA322" s="154" t="s">
        <v>452</v>
      </c>
      <c r="AB322" s="46">
        <v>1</v>
      </c>
      <c r="AC322" s="87">
        <f>IF(W322="SOPORTE_TELEFÓNICO",'BASE LIQUIDACION REDEBAN 2025'!$B$19,IF(AND(W322="VISITA_TÉCNICA",Y322="TIPO II"),'BASE LIQUIDACION REDEBAN 2025'!$B$18,'BASE LIQUIDACION REDEBAN 2025'!$B$17))</f>
        <v>35779.500569199998</v>
      </c>
      <c r="AD322" s="87">
        <v>0</v>
      </c>
      <c r="AE322" s="87">
        <f t="shared" si="4"/>
        <v>35779.500569199998</v>
      </c>
    </row>
    <row r="323" spans="1:31" s="105" customFormat="1" ht="13.15">
      <c r="A323" s="154" t="s">
        <v>68</v>
      </c>
      <c r="B323" s="154" t="str">
        <f>VLOOKUP(A323,'CENTRO DE COSTOS'!A:D,4,FALSE)</f>
        <v>WILLIAM ASDRUBAL ROZO ROZO</v>
      </c>
      <c r="C323" s="154" t="str">
        <f>VLOOKUP(A323,'CENTRO DE COSTOS'!A:D,2,FALSE)</f>
        <v>0004-0004</v>
      </c>
      <c r="D323" s="154">
        <v>25758</v>
      </c>
      <c r="E323" s="154">
        <v>2548252</v>
      </c>
      <c r="F323" s="154">
        <v>80064</v>
      </c>
      <c r="G323" s="154" t="s">
        <v>8049</v>
      </c>
      <c r="H323" s="154" t="s">
        <v>470</v>
      </c>
      <c r="I323" s="154" t="s">
        <v>11003</v>
      </c>
      <c r="J323" s="154" t="s">
        <v>11004</v>
      </c>
      <c r="K323" s="154" t="s">
        <v>159</v>
      </c>
      <c r="L323" s="154" t="s">
        <v>11005</v>
      </c>
      <c r="M323" s="155">
        <v>45873.467361111114</v>
      </c>
      <c r="N323" s="155">
        <v>45875.598611111112</v>
      </c>
      <c r="O323" s="91"/>
      <c r="P323" s="154" t="s">
        <v>10063</v>
      </c>
      <c r="Q323" s="154" t="s">
        <v>10063</v>
      </c>
      <c r="R323" s="154" t="s">
        <v>2973</v>
      </c>
      <c r="S323" s="154" t="s">
        <v>2973</v>
      </c>
      <c r="T323" s="154" t="s">
        <v>8052</v>
      </c>
      <c r="U323" s="154" t="s">
        <v>9429</v>
      </c>
      <c r="V323" s="154" t="s">
        <v>11006</v>
      </c>
      <c r="W323" s="154" t="s">
        <v>2967</v>
      </c>
      <c r="X323" s="10"/>
      <c r="Y323" s="154" t="s">
        <v>28</v>
      </c>
      <c r="Z323" s="154" t="str">
        <f>VLOOKUP(D323,TIPOLOGIA!A:F,5,0)</f>
        <v>TERRESTRE</v>
      </c>
      <c r="AA323" s="154" t="s">
        <v>1029</v>
      </c>
      <c r="AB323" s="46">
        <v>1</v>
      </c>
      <c r="AC323" s="87">
        <f>IF(W323="SOPORTE_TELEFÓNICO",'BASE LIQUIDACION REDEBAN 2025'!$B$19,IF(AND(W323="VISITA_TÉCNICA",Y323="TIPO II"),'BASE LIQUIDACION REDEBAN 2025'!$B$18,'BASE LIQUIDACION REDEBAN 2025'!$B$17))</f>
        <v>67654.12000000001</v>
      </c>
      <c r="AD323" s="87">
        <v>0</v>
      </c>
      <c r="AE323" s="87">
        <f t="shared" ref="AE323:AE386" si="5">IF(W323="VISITA_TÉCNICA",AC323*AB323,AC323)</f>
        <v>67654.12000000001</v>
      </c>
    </row>
    <row r="324" spans="1:31" s="105" customFormat="1" ht="13.15">
      <c r="A324" s="154" t="s">
        <v>68</v>
      </c>
      <c r="B324" s="154" t="str">
        <f>VLOOKUP(A324,'CENTRO DE COSTOS'!A:D,4,FALSE)</f>
        <v>WILLIAM ASDRUBAL ROZO ROZO</v>
      </c>
      <c r="C324" s="154" t="str">
        <f>VLOOKUP(A324,'CENTRO DE COSTOS'!A:D,2,FALSE)</f>
        <v>0004-0004</v>
      </c>
      <c r="D324" s="154">
        <v>11001</v>
      </c>
      <c r="E324" s="154">
        <v>2557776</v>
      </c>
      <c r="F324" s="154">
        <v>78946</v>
      </c>
      <c r="G324" s="154" t="s">
        <v>8049</v>
      </c>
      <c r="H324" s="154" t="s">
        <v>470</v>
      </c>
      <c r="I324" s="154" t="s">
        <v>68</v>
      </c>
      <c r="J324" s="154" t="s">
        <v>11007</v>
      </c>
      <c r="K324" s="154" t="s">
        <v>159</v>
      </c>
      <c r="L324" s="154" t="s">
        <v>11008</v>
      </c>
      <c r="M324" s="155">
        <v>45874.638194444444</v>
      </c>
      <c r="N324" s="155">
        <v>45875.6</v>
      </c>
      <c r="O324" s="91"/>
      <c r="P324" s="154" t="s">
        <v>10063</v>
      </c>
      <c r="Q324" s="154" t="s">
        <v>10063</v>
      </c>
      <c r="R324" s="154" t="s">
        <v>2973</v>
      </c>
      <c r="S324" s="154" t="s">
        <v>2973</v>
      </c>
      <c r="T324" s="154" t="s">
        <v>8052</v>
      </c>
      <c r="U324" s="154" t="s">
        <v>9429</v>
      </c>
      <c r="V324" s="154" t="s">
        <v>11009</v>
      </c>
      <c r="W324" s="154" t="s">
        <v>2967</v>
      </c>
      <c r="X324" s="10"/>
      <c r="Y324" s="154" t="s">
        <v>25</v>
      </c>
      <c r="Z324" s="154" t="str">
        <f>VLOOKUP(D324,TIPOLOGIA!A:F,5,0)</f>
        <v>TERRESTRE</v>
      </c>
      <c r="AA324" s="154" t="s">
        <v>538</v>
      </c>
      <c r="AB324" s="46">
        <v>1</v>
      </c>
      <c r="AC324" s="87">
        <f>IF(W324="SOPORTE_TELEFÓNICO",'BASE LIQUIDACION REDEBAN 2025'!$B$19,IF(AND(W324="VISITA_TÉCNICA",Y324="TIPO II"),'BASE LIQUIDACION REDEBAN 2025'!$B$18,'BASE LIQUIDACION REDEBAN 2025'!$B$17))</f>
        <v>35779.500569199998</v>
      </c>
      <c r="AD324" s="87">
        <v>0</v>
      </c>
      <c r="AE324" s="87">
        <f t="shared" si="5"/>
        <v>35779.500569199998</v>
      </c>
    </row>
    <row r="325" spans="1:31" s="105" customFormat="1" ht="13.15">
      <c r="A325" s="154" t="s">
        <v>90</v>
      </c>
      <c r="B325" s="154" t="str">
        <f>VLOOKUP(A325,'CENTRO DE COSTOS'!A:D,4,FALSE)</f>
        <v>JUAN SEBASTIÁN RÍOS CASTRILLÓN</v>
      </c>
      <c r="C325" s="154" t="str">
        <f>VLOOKUP(A325,'CENTRO DE COSTOS'!A:D,2,FALSE)</f>
        <v>0004-0005</v>
      </c>
      <c r="D325" s="154">
        <v>5761</v>
      </c>
      <c r="E325" s="154">
        <v>2548070</v>
      </c>
      <c r="F325" s="154">
        <v>38813</v>
      </c>
      <c r="G325" s="154" t="s">
        <v>8049</v>
      </c>
      <c r="H325" s="154" t="s">
        <v>197</v>
      </c>
      <c r="I325" s="154" t="s">
        <v>6157</v>
      </c>
      <c r="J325" s="154" t="s">
        <v>11010</v>
      </c>
      <c r="K325" s="154" t="s">
        <v>159</v>
      </c>
      <c r="L325" s="154" t="s">
        <v>11011</v>
      </c>
      <c r="M325" s="155">
        <v>45873.455555555556</v>
      </c>
      <c r="N325" s="155">
        <v>45875.601388888892</v>
      </c>
      <c r="O325" s="91"/>
      <c r="P325" s="154" t="s">
        <v>10063</v>
      </c>
      <c r="Q325" s="154" t="s">
        <v>10063</v>
      </c>
      <c r="R325" s="154" t="s">
        <v>200</v>
      </c>
      <c r="S325" s="154" t="s">
        <v>739</v>
      </c>
      <c r="T325" s="154" t="s">
        <v>8052</v>
      </c>
      <c r="U325" s="154" t="s">
        <v>9429</v>
      </c>
      <c r="V325" s="154" t="s">
        <v>10880</v>
      </c>
      <c r="W325" s="154" t="s">
        <v>2967</v>
      </c>
      <c r="X325" s="10"/>
      <c r="Y325" s="154" t="s">
        <v>28</v>
      </c>
      <c r="Z325" s="154" t="str">
        <f>VLOOKUP(D325,TIPOLOGIA!A:F,5,0)</f>
        <v>TERRESTRE</v>
      </c>
      <c r="AA325" s="154" t="s">
        <v>204</v>
      </c>
      <c r="AB325" s="46">
        <v>1</v>
      </c>
      <c r="AC325" s="87">
        <f>IF(W325="SOPORTE_TELEFÓNICO",'BASE LIQUIDACION REDEBAN 2025'!$B$19,IF(AND(W325="VISITA_TÉCNICA",Y325="TIPO II"),'BASE LIQUIDACION REDEBAN 2025'!$B$18,'BASE LIQUIDACION REDEBAN 2025'!$B$17))</f>
        <v>67654.12000000001</v>
      </c>
      <c r="AD325" s="87">
        <v>0</v>
      </c>
      <c r="AE325" s="87">
        <f t="shared" si="5"/>
        <v>67654.12000000001</v>
      </c>
    </row>
    <row r="326" spans="1:31" s="105" customFormat="1" ht="13.15">
      <c r="A326" s="154" t="s">
        <v>80</v>
      </c>
      <c r="B326" s="154" t="str">
        <f>VLOOKUP(A326,'CENTRO DE COSTOS'!A:D,4,FALSE)</f>
        <v>JOSE MAURICIO HERNANDEZ ROJAS</v>
      </c>
      <c r="C326" s="154" t="str">
        <f>VLOOKUP(A326,'CENTRO DE COSTOS'!A:D,2,FALSE)</f>
        <v>0004-0001</v>
      </c>
      <c r="D326" s="154">
        <v>13001</v>
      </c>
      <c r="E326" s="154">
        <v>2555957</v>
      </c>
      <c r="F326" s="154">
        <v>77068</v>
      </c>
      <c r="G326" s="154" t="s">
        <v>8049</v>
      </c>
      <c r="H326" s="154" t="s">
        <v>303</v>
      </c>
      <c r="I326" s="154" t="s">
        <v>80</v>
      </c>
      <c r="J326" s="154" t="s">
        <v>11012</v>
      </c>
      <c r="K326" s="154" t="s">
        <v>159</v>
      </c>
      <c r="L326" s="154" t="s">
        <v>11013</v>
      </c>
      <c r="M326" s="155">
        <v>45874.47152777778</v>
      </c>
      <c r="N326" s="155">
        <v>45875.603472222225</v>
      </c>
      <c r="O326" s="91"/>
      <c r="P326" s="154" t="s">
        <v>10063</v>
      </c>
      <c r="Q326" s="154" t="s">
        <v>10063</v>
      </c>
      <c r="R326" s="154" t="s">
        <v>2973</v>
      </c>
      <c r="S326" s="154" t="s">
        <v>2973</v>
      </c>
      <c r="T326" s="154" t="s">
        <v>8052</v>
      </c>
      <c r="U326" s="154" t="s">
        <v>9429</v>
      </c>
      <c r="V326" s="154" t="s">
        <v>11014</v>
      </c>
      <c r="W326" s="154" t="s">
        <v>2967</v>
      </c>
      <c r="X326" s="10"/>
      <c r="Y326" s="154" t="s">
        <v>25</v>
      </c>
      <c r="Z326" s="154" t="str">
        <f>VLOOKUP(D326,TIPOLOGIA!A:F,5,0)</f>
        <v>TERRESTRE</v>
      </c>
      <c r="AA326" s="154" t="s">
        <v>452</v>
      </c>
      <c r="AB326" s="46">
        <v>1</v>
      </c>
      <c r="AC326" s="87">
        <f>IF(W326="SOPORTE_TELEFÓNICO",'BASE LIQUIDACION REDEBAN 2025'!$B$19,IF(AND(W326="VISITA_TÉCNICA",Y326="TIPO II"),'BASE LIQUIDACION REDEBAN 2025'!$B$18,'BASE LIQUIDACION REDEBAN 2025'!$B$17))</f>
        <v>35779.500569199998</v>
      </c>
      <c r="AD326" s="87">
        <v>0</v>
      </c>
      <c r="AE326" s="87">
        <f t="shared" si="5"/>
        <v>35779.500569199998</v>
      </c>
    </row>
    <row r="327" spans="1:31" s="105" customFormat="1" ht="13.15">
      <c r="A327" s="154" t="s">
        <v>94</v>
      </c>
      <c r="B327" s="154" t="str">
        <f>VLOOKUP(A327,'CENTRO DE COSTOS'!A:D,4,FALSE)</f>
        <v>DIEGO FERNANDO HENAO CARDONA</v>
      </c>
      <c r="C327" s="154" t="str">
        <f>VLOOKUP(A327,'CENTRO DE COSTOS'!A:D,2,FALSE)</f>
        <v>0004-0002</v>
      </c>
      <c r="D327" s="154">
        <v>66001</v>
      </c>
      <c r="E327" s="154">
        <v>2555996</v>
      </c>
      <c r="F327" s="154">
        <v>53207</v>
      </c>
      <c r="G327" s="154" t="s">
        <v>8049</v>
      </c>
      <c r="H327" s="154" t="s">
        <v>606</v>
      </c>
      <c r="I327" s="154" t="s">
        <v>94</v>
      </c>
      <c r="J327" s="154" t="s">
        <v>11015</v>
      </c>
      <c r="K327" s="154" t="s">
        <v>159</v>
      </c>
      <c r="L327" s="154" t="s">
        <v>11016</v>
      </c>
      <c r="M327" s="155">
        <v>45874.476388888892</v>
      </c>
      <c r="N327" s="155">
        <v>45875.606249999997</v>
      </c>
      <c r="O327" s="91"/>
      <c r="P327" s="154" t="s">
        <v>10063</v>
      </c>
      <c r="Q327" s="154" t="s">
        <v>10063</v>
      </c>
      <c r="R327" s="154" t="s">
        <v>2973</v>
      </c>
      <c r="S327" s="154" t="s">
        <v>2973</v>
      </c>
      <c r="T327" s="154" t="s">
        <v>8052</v>
      </c>
      <c r="U327" s="154" t="s">
        <v>9429</v>
      </c>
      <c r="V327" s="154" t="s">
        <v>11017</v>
      </c>
      <c r="W327" s="154" t="s">
        <v>2967</v>
      </c>
      <c r="X327" s="10"/>
      <c r="Y327" s="154" t="s">
        <v>25</v>
      </c>
      <c r="Z327" s="154" t="str">
        <f>VLOOKUP(D327,TIPOLOGIA!A:F,5,0)</f>
        <v>TERRESTRE</v>
      </c>
      <c r="AA327" s="154" t="s">
        <v>495</v>
      </c>
      <c r="AB327" s="46">
        <v>1</v>
      </c>
      <c r="AC327" s="87">
        <f>IF(W327="SOPORTE_TELEFÓNICO",'BASE LIQUIDACION REDEBAN 2025'!$B$19,IF(AND(W327="VISITA_TÉCNICA",Y327="TIPO II"),'BASE LIQUIDACION REDEBAN 2025'!$B$18,'BASE LIQUIDACION REDEBAN 2025'!$B$17))</f>
        <v>35779.500569199998</v>
      </c>
      <c r="AD327" s="87">
        <v>0</v>
      </c>
      <c r="AE327" s="87">
        <f t="shared" si="5"/>
        <v>35779.500569199998</v>
      </c>
    </row>
    <row r="328" spans="1:31" s="105" customFormat="1" ht="13.15">
      <c r="A328" s="154" t="s">
        <v>100</v>
      </c>
      <c r="B328" s="154" t="str">
        <f>VLOOKUP(A328,'CENTRO DE COSTOS'!A:D,4,FALSE)</f>
        <v>KEVIN ALEXIS CORZO BUSTOS</v>
      </c>
      <c r="C328" s="154" t="str">
        <f>VLOOKUP(A328,'CENTRO DE COSTOS'!A:D,2,FALSE)</f>
        <v>0004-0007</v>
      </c>
      <c r="D328" s="154">
        <v>50689</v>
      </c>
      <c r="E328" s="154">
        <v>2556048</v>
      </c>
      <c r="F328" s="154">
        <v>67973</v>
      </c>
      <c r="G328" s="154" t="s">
        <v>8049</v>
      </c>
      <c r="H328" s="154" t="s">
        <v>295</v>
      </c>
      <c r="I328" s="154" t="s">
        <v>4642</v>
      </c>
      <c r="J328" s="154" t="s">
        <v>11018</v>
      </c>
      <c r="K328" s="154" t="s">
        <v>159</v>
      </c>
      <c r="L328" s="154" t="s">
        <v>11019</v>
      </c>
      <c r="M328" s="155">
        <v>45874.477777777778</v>
      </c>
      <c r="N328" s="155">
        <v>45875.61041666667</v>
      </c>
      <c r="O328" s="91"/>
      <c r="P328" s="154" t="s">
        <v>10063</v>
      </c>
      <c r="Q328" s="154" t="s">
        <v>10063</v>
      </c>
      <c r="R328" s="154" t="s">
        <v>220</v>
      </c>
      <c r="S328" s="154" t="s">
        <v>8370</v>
      </c>
      <c r="T328" s="154" t="s">
        <v>8052</v>
      </c>
      <c r="U328" s="154" t="s">
        <v>9429</v>
      </c>
      <c r="V328" s="154" t="s">
        <v>11020</v>
      </c>
      <c r="W328" s="154" t="s">
        <v>2967</v>
      </c>
      <c r="X328" s="10"/>
      <c r="Y328" s="154" t="s">
        <v>28</v>
      </c>
      <c r="Z328" s="154" t="str">
        <f>VLOOKUP(D328,TIPOLOGIA!A:F,5,0)</f>
        <v>TERRESTRE</v>
      </c>
      <c r="AA328" s="154" t="s">
        <v>937</v>
      </c>
      <c r="AB328" s="46">
        <v>1</v>
      </c>
      <c r="AC328" s="87">
        <f>IF(W328="SOPORTE_TELEFÓNICO",'BASE LIQUIDACION REDEBAN 2025'!$B$19,IF(AND(W328="VISITA_TÉCNICA",Y328="TIPO II"),'BASE LIQUIDACION REDEBAN 2025'!$B$18,'BASE LIQUIDACION REDEBAN 2025'!$B$17))</f>
        <v>67654.12000000001</v>
      </c>
      <c r="AD328" s="87">
        <v>0</v>
      </c>
      <c r="AE328" s="87">
        <f t="shared" si="5"/>
        <v>67654.12000000001</v>
      </c>
    </row>
    <row r="329" spans="1:31" s="105" customFormat="1" ht="13.15">
      <c r="A329" s="154" t="s">
        <v>76</v>
      </c>
      <c r="B329" s="154" t="str">
        <f>VLOOKUP(A329,'CENTRO DE COSTOS'!A:D,4,FALSE)</f>
        <v>DIEGO FERNANDO HENAO CARDONA</v>
      </c>
      <c r="C329" s="154" t="str">
        <f>VLOOKUP(A329,'CENTRO DE COSTOS'!A:D,2,FALSE)</f>
        <v>0004-0003</v>
      </c>
      <c r="D329" s="154">
        <v>76036</v>
      </c>
      <c r="E329" s="154">
        <v>2555585</v>
      </c>
      <c r="F329" s="154">
        <v>70950</v>
      </c>
      <c r="G329" s="154" t="s">
        <v>8049</v>
      </c>
      <c r="H329" s="154" t="s">
        <v>227</v>
      </c>
      <c r="I329" s="154" t="s">
        <v>6485</v>
      </c>
      <c r="J329" s="154" t="s">
        <v>11021</v>
      </c>
      <c r="K329" s="154" t="s">
        <v>159</v>
      </c>
      <c r="L329" s="154" t="s">
        <v>11022</v>
      </c>
      <c r="M329" s="155">
        <v>45874.45</v>
      </c>
      <c r="N329" s="155">
        <v>45875.613194444442</v>
      </c>
      <c r="O329" s="91"/>
      <c r="P329" s="154" t="s">
        <v>10063</v>
      </c>
      <c r="Q329" s="154" t="s">
        <v>10063</v>
      </c>
      <c r="R329" s="154" t="s">
        <v>2973</v>
      </c>
      <c r="S329" s="154" t="s">
        <v>2973</v>
      </c>
      <c r="T329" s="154" t="s">
        <v>8052</v>
      </c>
      <c r="U329" s="154" t="s">
        <v>9429</v>
      </c>
      <c r="V329" s="154" t="s">
        <v>11023</v>
      </c>
      <c r="W329" s="154" t="s">
        <v>2967</v>
      </c>
      <c r="X329" s="10"/>
      <c r="Y329" s="154" t="s">
        <v>28</v>
      </c>
      <c r="Z329" s="154" t="str">
        <f>VLOOKUP(D329,TIPOLOGIA!A:F,5,0)</f>
        <v>TERRESTRE</v>
      </c>
      <c r="AA329" s="154" t="s">
        <v>1442</v>
      </c>
      <c r="AB329" s="46">
        <v>1</v>
      </c>
      <c r="AC329" s="87">
        <f>IF(W329="SOPORTE_TELEFÓNICO",'BASE LIQUIDACION REDEBAN 2025'!$B$19,IF(AND(W329="VISITA_TÉCNICA",Y329="TIPO II"),'BASE LIQUIDACION REDEBAN 2025'!$B$18,'BASE LIQUIDACION REDEBAN 2025'!$B$17))</f>
        <v>67654.12000000001</v>
      </c>
      <c r="AD329" s="87">
        <v>0</v>
      </c>
      <c r="AE329" s="87">
        <f t="shared" si="5"/>
        <v>67654.12000000001</v>
      </c>
    </row>
    <row r="330" spans="1:31" s="105" customFormat="1" ht="13.15">
      <c r="A330" s="154" t="s">
        <v>100</v>
      </c>
      <c r="B330" s="154" t="str">
        <f>VLOOKUP(A330,'CENTRO DE COSTOS'!A:D,4,FALSE)</f>
        <v>KEVIN ALEXIS CORZO BUSTOS</v>
      </c>
      <c r="C330" s="154" t="str">
        <f>VLOOKUP(A330,'CENTRO DE COSTOS'!A:D,2,FALSE)</f>
        <v>0004-0007</v>
      </c>
      <c r="D330" s="154">
        <v>50001</v>
      </c>
      <c r="E330" s="154">
        <v>2556060</v>
      </c>
      <c r="F330" s="154">
        <v>46562</v>
      </c>
      <c r="G330" s="154" t="s">
        <v>8049</v>
      </c>
      <c r="H330" s="154" t="s">
        <v>295</v>
      </c>
      <c r="I330" s="154" t="s">
        <v>100</v>
      </c>
      <c r="J330" s="154" t="s">
        <v>11024</v>
      </c>
      <c r="K330" s="154" t="s">
        <v>159</v>
      </c>
      <c r="L330" s="154" t="s">
        <v>11025</v>
      </c>
      <c r="M330" s="155">
        <v>45874.480555555558</v>
      </c>
      <c r="N330" s="155">
        <v>45875.613888888889</v>
      </c>
      <c r="O330" s="91"/>
      <c r="P330" s="154" t="s">
        <v>10063</v>
      </c>
      <c r="Q330" s="154" t="s">
        <v>10063</v>
      </c>
      <c r="R330" s="154" t="s">
        <v>200</v>
      </c>
      <c r="S330" s="154" t="s">
        <v>201</v>
      </c>
      <c r="T330" s="154" t="s">
        <v>8052</v>
      </c>
      <c r="U330" s="154" t="s">
        <v>9429</v>
      </c>
      <c r="V330" s="154" t="s">
        <v>11026</v>
      </c>
      <c r="W330" s="154" t="s">
        <v>2967</v>
      </c>
      <c r="X330" s="10"/>
      <c r="Y330" s="154" t="s">
        <v>25</v>
      </c>
      <c r="Z330" s="154" t="str">
        <f>VLOOKUP(D330,TIPOLOGIA!A:F,5,0)</f>
        <v>TERRESTRE</v>
      </c>
      <c r="AA330" s="154" t="s">
        <v>3167</v>
      </c>
      <c r="AB330" s="46">
        <v>1</v>
      </c>
      <c r="AC330" s="87">
        <f>IF(W330="SOPORTE_TELEFÓNICO",'BASE LIQUIDACION REDEBAN 2025'!$B$19,IF(AND(W330="VISITA_TÉCNICA",Y330="TIPO II"),'BASE LIQUIDACION REDEBAN 2025'!$B$18,'BASE LIQUIDACION REDEBAN 2025'!$B$17))</f>
        <v>35779.500569199998</v>
      </c>
      <c r="AD330" s="87">
        <v>0</v>
      </c>
      <c r="AE330" s="87">
        <f t="shared" si="5"/>
        <v>35779.500569199998</v>
      </c>
    </row>
    <row r="331" spans="1:31" s="105" customFormat="1" ht="13.15">
      <c r="A331" s="154" t="s">
        <v>68</v>
      </c>
      <c r="B331" s="154" t="str">
        <f>VLOOKUP(A331,'CENTRO DE COSTOS'!A:D,4,FALSE)</f>
        <v>WILLIAM ASDRUBAL ROZO ROZO</v>
      </c>
      <c r="C331" s="154" t="str">
        <f>VLOOKUP(A331,'CENTRO DE COSTOS'!A:D,2,FALSE)</f>
        <v>0004-0004</v>
      </c>
      <c r="D331" s="154">
        <v>11001</v>
      </c>
      <c r="E331" s="154">
        <v>2555177</v>
      </c>
      <c r="F331" s="154">
        <v>25649</v>
      </c>
      <c r="G331" s="154" t="s">
        <v>8049</v>
      </c>
      <c r="H331" s="154" t="s">
        <v>470</v>
      </c>
      <c r="I331" s="154" t="s">
        <v>68</v>
      </c>
      <c r="J331" s="154" t="s">
        <v>11027</v>
      </c>
      <c r="K331" s="154" t="s">
        <v>159</v>
      </c>
      <c r="L331" s="154" t="s">
        <v>11028</v>
      </c>
      <c r="M331" s="155">
        <v>45874.4375</v>
      </c>
      <c r="N331" s="155">
        <v>45875.619444444441</v>
      </c>
      <c r="O331" s="91"/>
      <c r="P331" s="154" t="s">
        <v>10063</v>
      </c>
      <c r="Q331" s="154" t="s">
        <v>10063</v>
      </c>
      <c r="R331" s="154" t="s">
        <v>2973</v>
      </c>
      <c r="S331" s="154" t="s">
        <v>2973</v>
      </c>
      <c r="T331" s="154" t="s">
        <v>8052</v>
      </c>
      <c r="U331" s="154" t="s">
        <v>9429</v>
      </c>
      <c r="V331" s="154" t="s">
        <v>11029</v>
      </c>
      <c r="W331" s="154" t="s">
        <v>2967</v>
      </c>
      <c r="X331" s="10"/>
      <c r="Y331" s="154" t="s">
        <v>25</v>
      </c>
      <c r="Z331" s="154" t="str">
        <f>VLOOKUP(D331,TIPOLOGIA!A:F,5,0)</f>
        <v>TERRESTRE</v>
      </c>
      <c r="AA331" s="154" t="s">
        <v>882</v>
      </c>
      <c r="AB331" s="46">
        <v>1</v>
      </c>
      <c r="AC331" s="87">
        <f>IF(W331="SOPORTE_TELEFÓNICO",'BASE LIQUIDACION REDEBAN 2025'!$B$19,IF(AND(W331="VISITA_TÉCNICA",Y331="TIPO II"),'BASE LIQUIDACION REDEBAN 2025'!$B$18,'BASE LIQUIDACION REDEBAN 2025'!$B$17))</f>
        <v>35779.500569199998</v>
      </c>
      <c r="AD331" s="87">
        <v>0</v>
      </c>
      <c r="AE331" s="87">
        <f t="shared" si="5"/>
        <v>35779.500569199998</v>
      </c>
    </row>
    <row r="332" spans="1:31" s="105" customFormat="1" ht="13.15">
      <c r="A332" s="154" t="s">
        <v>93</v>
      </c>
      <c r="B332" s="154" t="str">
        <f>VLOOKUP(A332,'CENTRO DE COSTOS'!A:D,4,FALSE)</f>
        <v>DIEGO FERNANDO HENAO CARDONA</v>
      </c>
      <c r="C332" s="154" t="str">
        <f>VLOOKUP(A332,'CENTRO DE COSTOS'!A:D,2,FALSE)</f>
        <v>0004-0003</v>
      </c>
      <c r="D332" s="154">
        <v>52001</v>
      </c>
      <c r="E332" s="154">
        <v>2548131</v>
      </c>
      <c r="F332" s="154">
        <v>78280</v>
      </c>
      <c r="G332" s="154" t="s">
        <v>8049</v>
      </c>
      <c r="H332" s="154" t="s">
        <v>174</v>
      </c>
      <c r="I332" s="154" t="s">
        <v>93</v>
      </c>
      <c r="J332" s="154" t="s">
        <v>11030</v>
      </c>
      <c r="K332" s="154" t="s">
        <v>159</v>
      </c>
      <c r="L332" s="154" t="s">
        <v>11031</v>
      </c>
      <c r="M332" s="155">
        <v>45873.45</v>
      </c>
      <c r="N332" s="155">
        <v>45875.621527777781</v>
      </c>
      <c r="O332" s="91"/>
      <c r="P332" s="154" t="s">
        <v>10063</v>
      </c>
      <c r="Q332" s="154" t="s">
        <v>10063</v>
      </c>
      <c r="R332" s="154" t="s">
        <v>2973</v>
      </c>
      <c r="S332" s="154" t="s">
        <v>2973</v>
      </c>
      <c r="T332" s="154" t="s">
        <v>8052</v>
      </c>
      <c r="U332" s="154" t="s">
        <v>9429</v>
      </c>
      <c r="V332" s="154" t="s">
        <v>11032</v>
      </c>
      <c r="W332" s="154" t="s">
        <v>2967</v>
      </c>
      <c r="X332" s="10"/>
      <c r="Y332" s="154" t="s">
        <v>25</v>
      </c>
      <c r="Z332" s="154" t="str">
        <f>VLOOKUP(D332,TIPOLOGIA!A:F,5,0)</f>
        <v>TERRESTRE</v>
      </c>
      <c r="AA332" s="154" t="s">
        <v>3595</v>
      </c>
      <c r="AB332" s="46">
        <v>1</v>
      </c>
      <c r="AC332" s="87">
        <f>IF(W332="SOPORTE_TELEFÓNICO",'BASE LIQUIDACION REDEBAN 2025'!$B$19,IF(AND(W332="VISITA_TÉCNICA",Y332="TIPO II"),'BASE LIQUIDACION REDEBAN 2025'!$B$18,'BASE LIQUIDACION REDEBAN 2025'!$B$17))</f>
        <v>35779.500569199998</v>
      </c>
      <c r="AD332" s="87">
        <v>0</v>
      </c>
      <c r="AE332" s="87">
        <f t="shared" si="5"/>
        <v>35779.500569199998</v>
      </c>
    </row>
    <row r="333" spans="1:31" s="105" customFormat="1" ht="13.15">
      <c r="A333" s="154" t="s">
        <v>86</v>
      </c>
      <c r="B333" s="154" t="str">
        <f>VLOOKUP(A333,'CENTRO DE COSTOS'!A:D,4,FALSE)</f>
        <v>KEVIN ALEXIS CORZO BUSTOS</v>
      </c>
      <c r="C333" s="154" t="str">
        <f>VLOOKUP(A333,'CENTRO DE COSTOS'!A:D,2,FALSE)</f>
        <v>0004-0007</v>
      </c>
      <c r="D333" s="154">
        <v>73001</v>
      </c>
      <c r="E333" s="154">
        <v>2555154</v>
      </c>
      <c r="F333" s="154">
        <v>70259</v>
      </c>
      <c r="G333" s="154" t="s">
        <v>8049</v>
      </c>
      <c r="H333" s="154" t="s">
        <v>703</v>
      </c>
      <c r="I333" s="154" t="s">
        <v>86</v>
      </c>
      <c r="J333" s="154" t="s">
        <v>7650</v>
      </c>
      <c r="K333" s="154" t="s">
        <v>159</v>
      </c>
      <c r="L333" s="154" t="s">
        <v>11033</v>
      </c>
      <c r="M333" s="155">
        <v>45874.435416666667</v>
      </c>
      <c r="N333" s="155">
        <v>45875.621527777781</v>
      </c>
      <c r="O333" s="91"/>
      <c r="P333" s="154" t="s">
        <v>10063</v>
      </c>
      <c r="Q333" s="154" t="s">
        <v>10063</v>
      </c>
      <c r="R333" s="154" t="s">
        <v>220</v>
      </c>
      <c r="S333" s="154" t="s">
        <v>221</v>
      </c>
      <c r="T333" s="154" t="s">
        <v>8052</v>
      </c>
      <c r="U333" s="154" t="s">
        <v>9429</v>
      </c>
      <c r="V333" s="154" t="s">
        <v>11034</v>
      </c>
      <c r="W333" s="154" t="s">
        <v>2967</v>
      </c>
      <c r="X333" s="10"/>
      <c r="Y333" s="154" t="s">
        <v>25</v>
      </c>
      <c r="Z333" s="154" t="str">
        <f>VLOOKUP(D333,TIPOLOGIA!A:F,5,0)</f>
        <v>TERRESTRE</v>
      </c>
      <c r="AA333" s="154" t="s">
        <v>708</v>
      </c>
      <c r="AB333" s="46">
        <v>1</v>
      </c>
      <c r="AC333" s="87">
        <f>IF(W333="SOPORTE_TELEFÓNICO",'BASE LIQUIDACION REDEBAN 2025'!$B$19,IF(AND(W333="VISITA_TÉCNICA",Y333="TIPO II"),'BASE LIQUIDACION REDEBAN 2025'!$B$18,'BASE LIQUIDACION REDEBAN 2025'!$B$17))</f>
        <v>35779.500569199998</v>
      </c>
      <c r="AD333" s="87">
        <v>0</v>
      </c>
      <c r="AE333" s="87">
        <f t="shared" si="5"/>
        <v>35779.500569199998</v>
      </c>
    </row>
    <row r="334" spans="1:31" s="105" customFormat="1" ht="13.15">
      <c r="A334" s="154" t="s">
        <v>86</v>
      </c>
      <c r="B334" s="154" t="str">
        <f>VLOOKUP(A334,'CENTRO DE COSTOS'!A:D,4,FALSE)</f>
        <v>KEVIN ALEXIS CORZO BUSTOS</v>
      </c>
      <c r="C334" s="154" t="str">
        <f>VLOOKUP(A334,'CENTRO DE COSTOS'!A:D,2,FALSE)</f>
        <v>0004-0007</v>
      </c>
      <c r="D334" s="154">
        <v>73001</v>
      </c>
      <c r="E334" s="154">
        <v>2555163</v>
      </c>
      <c r="F334" s="154">
        <v>23581</v>
      </c>
      <c r="G334" s="154" t="s">
        <v>8049</v>
      </c>
      <c r="H334" s="154" t="s">
        <v>703</v>
      </c>
      <c r="I334" s="154" t="s">
        <v>86</v>
      </c>
      <c r="J334" s="154" t="s">
        <v>11035</v>
      </c>
      <c r="K334" s="154" t="s">
        <v>159</v>
      </c>
      <c r="L334" s="154" t="s">
        <v>11036</v>
      </c>
      <c r="M334" s="155">
        <v>45874.436111111114</v>
      </c>
      <c r="N334" s="155">
        <v>45875.623611111114</v>
      </c>
      <c r="O334" s="91"/>
      <c r="P334" s="154" t="s">
        <v>10063</v>
      </c>
      <c r="Q334" s="154" t="s">
        <v>10063</v>
      </c>
      <c r="R334" s="154" t="s">
        <v>220</v>
      </c>
      <c r="S334" s="154" t="s">
        <v>221</v>
      </c>
      <c r="T334" s="154" t="s">
        <v>8052</v>
      </c>
      <c r="U334" s="154" t="s">
        <v>9429</v>
      </c>
      <c r="V334" s="154" t="s">
        <v>11037</v>
      </c>
      <c r="W334" s="154" t="s">
        <v>2967</v>
      </c>
      <c r="X334" s="10"/>
      <c r="Y334" s="154" t="s">
        <v>25</v>
      </c>
      <c r="Z334" s="154" t="str">
        <f>VLOOKUP(D334,TIPOLOGIA!A:F,5,0)</f>
        <v>TERRESTRE</v>
      </c>
      <c r="AA334" s="154" t="s">
        <v>708</v>
      </c>
      <c r="AB334" s="46">
        <v>1</v>
      </c>
      <c r="AC334" s="87">
        <f>IF(W334="SOPORTE_TELEFÓNICO",'BASE LIQUIDACION REDEBAN 2025'!$B$19,IF(AND(W334="VISITA_TÉCNICA",Y334="TIPO II"),'BASE LIQUIDACION REDEBAN 2025'!$B$18,'BASE LIQUIDACION REDEBAN 2025'!$B$17))</f>
        <v>35779.500569199998</v>
      </c>
      <c r="AD334" s="87">
        <v>0</v>
      </c>
      <c r="AE334" s="87">
        <f t="shared" si="5"/>
        <v>35779.500569199998</v>
      </c>
    </row>
    <row r="335" spans="1:31" s="105" customFormat="1" ht="13.15">
      <c r="A335" s="154" t="s">
        <v>81</v>
      </c>
      <c r="B335" s="154" t="str">
        <f>VLOOKUP(A335,'CENTRO DE COSTOS'!A:D,4,FALSE)</f>
        <v>MIGUEL JULIÁN HERNÁNDEZ GUARÍN</v>
      </c>
      <c r="C335" s="154" t="str">
        <f>VLOOKUP(A335,'CENTRO DE COSTOS'!A:D,2,FALSE)</f>
        <v>0004-0008</v>
      </c>
      <c r="D335" s="154">
        <v>54001</v>
      </c>
      <c r="E335" s="154">
        <v>2554290</v>
      </c>
      <c r="F335" s="154">
        <v>78485</v>
      </c>
      <c r="G335" s="154" t="s">
        <v>8049</v>
      </c>
      <c r="H335" s="154" t="s">
        <v>317</v>
      </c>
      <c r="I335" s="154" t="s">
        <v>81</v>
      </c>
      <c r="J335" s="154" t="s">
        <v>11038</v>
      </c>
      <c r="K335" s="154" t="s">
        <v>159</v>
      </c>
      <c r="L335" s="154" t="s">
        <v>11039</v>
      </c>
      <c r="M335" s="155">
        <v>45874.398611111108</v>
      </c>
      <c r="N335" s="155">
        <v>45875.625694444447</v>
      </c>
      <c r="O335" s="91"/>
      <c r="P335" s="154" t="s">
        <v>10063</v>
      </c>
      <c r="Q335" s="154" t="s">
        <v>10063</v>
      </c>
      <c r="R335" s="154" t="s">
        <v>200</v>
      </c>
      <c r="S335" s="154" t="s">
        <v>739</v>
      </c>
      <c r="T335" s="154" t="s">
        <v>8052</v>
      </c>
      <c r="U335" s="154" t="s">
        <v>9429</v>
      </c>
      <c r="V335" s="154" t="s">
        <v>10800</v>
      </c>
      <c r="W335" s="154" t="s">
        <v>2967</v>
      </c>
      <c r="X335" s="10"/>
      <c r="Y335" s="154" t="s">
        <v>25</v>
      </c>
      <c r="Z335" s="154" t="str">
        <f>VLOOKUP(D335,TIPOLOGIA!A:F,5,0)</f>
        <v>TERRESTRE</v>
      </c>
      <c r="AA335" s="154" t="s">
        <v>1496</v>
      </c>
      <c r="AB335" s="46">
        <v>1</v>
      </c>
      <c r="AC335" s="87">
        <f>IF(W335="SOPORTE_TELEFÓNICO",'BASE LIQUIDACION REDEBAN 2025'!$B$19,IF(AND(W335="VISITA_TÉCNICA",Y335="TIPO II"),'BASE LIQUIDACION REDEBAN 2025'!$B$18,'BASE LIQUIDACION REDEBAN 2025'!$B$17))</f>
        <v>35779.500569199998</v>
      </c>
      <c r="AD335" s="87">
        <v>0</v>
      </c>
      <c r="AE335" s="87">
        <f t="shared" si="5"/>
        <v>35779.500569199998</v>
      </c>
    </row>
    <row r="336" spans="1:31" s="105" customFormat="1" ht="13.15">
      <c r="A336" s="154" t="s">
        <v>76</v>
      </c>
      <c r="B336" s="154" t="str">
        <f>VLOOKUP(A336,'CENTRO DE COSTOS'!A:D,4,FALSE)</f>
        <v>DIEGO FERNANDO HENAO CARDONA</v>
      </c>
      <c r="C336" s="154" t="str">
        <f>VLOOKUP(A336,'CENTRO DE COSTOS'!A:D,2,FALSE)</f>
        <v>0004-0003</v>
      </c>
      <c r="D336" s="154">
        <v>19698</v>
      </c>
      <c r="E336" s="154">
        <v>2554585</v>
      </c>
      <c r="F336" s="154">
        <v>60280</v>
      </c>
      <c r="G336" s="154" t="s">
        <v>8049</v>
      </c>
      <c r="H336" s="154" t="s">
        <v>258</v>
      </c>
      <c r="I336" s="154" t="s">
        <v>2459</v>
      </c>
      <c r="J336" s="154" t="s">
        <v>11040</v>
      </c>
      <c r="K336" s="154" t="s">
        <v>159</v>
      </c>
      <c r="L336" s="154" t="s">
        <v>11041</v>
      </c>
      <c r="M336" s="155">
        <v>45874.411805555559</v>
      </c>
      <c r="N336" s="155">
        <v>45875.629166666666</v>
      </c>
      <c r="O336" s="91"/>
      <c r="P336" s="154" t="s">
        <v>10063</v>
      </c>
      <c r="Q336" s="154" t="s">
        <v>10063</v>
      </c>
      <c r="R336" s="154" t="s">
        <v>200</v>
      </c>
      <c r="S336" s="154" t="s">
        <v>201</v>
      </c>
      <c r="T336" s="154" t="s">
        <v>8052</v>
      </c>
      <c r="U336" s="154" t="s">
        <v>9429</v>
      </c>
      <c r="V336" s="154" t="s">
        <v>11042</v>
      </c>
      <c r="W336" s="154" t="s">
        <v>2967</v>
      </c>
      <c r="X336" s="10"/>
      <c r="Y336" s="154" t="s">
        <v>28</v>
      </c>
      <c r="Z336" s="154" t="str">
        <f>VLOOKUP(D336,TIPOLOGIA!A:F,5,0)</f>
        <v>TERRESTRE</v>
      </c>
      <c r="AA336" s="154" t="s">
        <v>525</v>
      </c>
      <c r="AB336" s="46">
        <v>1</v>
      </c>
      <c r="AC336" s="87">
        <f>IF(W336="SOPORTE_TELEFÓNICO",'BASE LIQUIDACION REDEBAN 2025'!$B$19,IF(AND(W336="VISITA_TÉCNICA",Y336="TIPO II"),'BASE LIQUIDACION REDEBAN 2025'!$B$18,'BASE LIQUIDACION REDEBAN 2025'!$B$17))</f>
        <v>67654.12000000001</v>
      </c>
      <c r="AD336" s="87">
        <v>0</v>
      </c>
      <c r="AE336" s="87">
        <f t="shared" si="5"/>
        <v>67654.12000000001</v>
      </c>
    </row>
    <row r="337" spans="1:31" s="105" customFormat="1" ht="13.15">
      <c r="A337" s="154" t="s">
        <v>86</v>
      </c>
      <c r="B337" s="154" t="str">
        <f>VLOOKUP(A337,'CENTRO DE COSTOS'!A:D,4,FALSE)</f>
        <v>KEVIN ALEXIS CORZO BUSTOS</v>
      </c>
      <c r="C337" s="154" t="str">
        <f>VLOOKUP(A337,'CENTRO DE COSTOS'!A:D,2,FALSE)</f>
        <v>0004-0007</v>
      </c>
      <c r="D337" s="154">
        <v>73001</v>
      </c>
      <c r="E337" s="154">
        <v>2553195</v>
      </c>
      <c r="F337" s="154">
        <v>66442</v>
      </c>
      <c r="G337" s="154" t="s">
        <v>8049</v>
      </c>
      <c r="H337" s="154" t="s">
        <v>703</v>
      </c>
      <c r="I337" s="154" t="s">
        <v>86</v>
      </c>
      <c r="J337" s="154" t="s">
        <v>11043</v>
      </c>
      <c r="K337" s="154" t="s">
        <v>159</v>
      </c>
      <c r="L337" s="154" t="s">
        <v>11044</v>
      </c>
      <c r="M337" s="155">
        <v>45874.339583333334</v>
      </c>
      <c r="N337" s="155">
        <v>45875.630555555559</v>
      </c>
      <c r="O337" s="91"/>
      <c r="P337" s="154" t="s">
        <v>10063</v>
      </c>
      <c r="Q337" s="154" t="s">
        <v>10063</v>
      </c>
      <c r="R337" s="154" t="s">
        <v>2973</v>
      </c>
      <c r="S337" s="154" t="s">
        <v>2973</v>
      </c>
      <c r="T337" s="154" t="s">
        <v>8052</v>
      </c>
      <c r="U337" s="154" t="s">
        <v>9429</v>
      </c>
      <c r="V337" s="154" t="s">
        <v>11045</v>
      </c>
      <c r="W337" s="154" t="s">
        <v>2967</v>
      </c>
      <c r="X337" s="10"/>
      <c r="Y337" s="154" t="s">
        <v>25</v>
      </c>
      <c r="Z337" s="154" t="str">
        <f>VLOOKUP(D337,TIPOLOGIA!A:F,5,0)</f>
        <v>TERRESTRE</v>
      </c>
      <c r="AA337" s="154" t="s">
        <v>968</v>
      </c>
      <c r="AB337" s="46">
        <v>1</v>
      </c>
      <c r="AC337" s="87">
        <f>IF(W337="SOPORTE_TELEFÓNICO",'BASE LIQUIDACION REDEBAN 2025'!$B$19,IF(AND(W337="VISITA_TÉCNICA",Y337="TIPO II"),'BASE LIQUIDACION REDEBAN 2025'!$B$18,'BASE LIQUIDACION REDEBAN 2025'!$B$17))</f>
        <v>35779.500569199998</v>
      </c>
      <c r="AD337" s="87">
        <v>0</v>
      </c>
      <c r="AE337" s="87">
        <f t="shared" si="5"/>
        <v>35779.500569199998</v>
      </c>
    </row>
    <row r="338" spans="1:31" s="105" customFormat="1" ht="13.15">
      <c r="A338" s="154" t="s">
        <v>94</v>
      </c>
      <c r="B338" s="154" t="str">
        <f>VLOOKUP(A338,'CENTRO DE COSTOS'!A:D,4,FALSE)</f>
        <v>DIEGO FERNANDO HENAO CARDONA</v>
      </c>
      <c r="C338" s="154" t="str">
        <f>VLOOKUP(A338,'CENTRO DE COSTOS'!A:D,2,FALSE)</f>
        <v>0004-0002</v>
      </c>
      <c r="D338" s="154">
        <v>66001</v>
      </c>
      <c r="E338" s="154">
        <v>2553391</v>
      </c>
      <c r="F338" s="154">
        <v>75385</v>
      </c>
      <c r="G338" s="154" t="s">
        <v>8049</v>
      </c>
      <c r="H338" s="154" t="s">
        <v>606</v>
      </c>
      <c r="I338" s="154" t="s">
        <v>94</v>
      </c>
      <c r="J338" s="154" t="s">
        <v>11046</v>
      </c>
      <c r="K338" s="154" t="s">
        <v>159</v>
      </c>
      <c r="L338" s="154" t="s">
        <v>11047</v>
      </c>
      <c r="M338" s="155">
        <v>45874.356944444444</v>
      </c>
      <c r="N338" s="155">
        <v>45875.633333333331</v>
      </c>
      <c r="O338" s="91"/>
      <c r="P338" s="154" t="s">
        <v>10063</v>
      </c>
      <c r="Q338" s="154" t="s">
        <v>10063</v>
      </c>
      <c r="R338" s="154" t="s">
        <v>2973</v>
      </c>
      <c r="S338" s="154" t="s">
        <v>2973</v>
      </c>
      <c r="T338" s="154" t="s">
        <v>8052</v>
      </c>
      <c r="U338" s="154" t="s">
        <v>9429</v>
      </c>
      <c r="V338" s="154" t="s">
        <v>11048</v>
      </c>
      <c r="W338" s="154" t="s">
        <v>2967</v>
      </c>
      <c r="X338" s="10"/>
      <c r="Y338" s="154" t="s">
        <v>25</v>
      </c>
      <c r="Z338" s="154" t="str">
        <f>VLOOKUP(D338,TIPOLOGIA!A:F,5,0)</f>
        <v>TERRESTRE</v>
      </c>
      <c r="AA338" s="154" t="s">
        <v>544</v>
      </c>
      <c r="AB338" s="46">
        <v>1</v>
      </c>
      <c r="AC338" s="87">
        <f>IF(W338="SOPORTE_TELEFÓNICO",'BASE LIQUIDACION REDEBAN 2025'!$B$19,IF(AND(W338="VISITA_TÉCNICA",Y338="TIPO II"),'BASE LIQUIDACION REDEBAN 2025'!$B$18,'BASE LIQUIDACION REDEBAN 2025'!$B$17))</f>
        <v>35779.500569199998</v>
      </c>
      <c r="AD338" s="87">
        <v>0</v>
      </c>
      <c r="AE338" s="87">
        <f t="shared" si="5"/>
        <v>35779.500569199998</v>
      </c>
    </row>
    <row r="339" spans="1:31" s="105" customFormat="1" ht="13.15">
      <c r="A339" s="154" t="s">
        <v>76</v>
      </c>
      <c r="B339" s="154" t="str">
        <f>VLOOKUP(A339,'CENTRO DE COSTOS'!A:D,4,FALSE)</f>
        <v>DIEGO FERNANDO HENAO CARDONA</v>
      </c>
      <c r="C339" s="154" t="str">
        <f>VLOOKUP(A339,'CENTRO DE COSTOS'!A:D,2,FALSE)</f>
        <v>0004-0003</v>
      </c>
      <c r="D339" s="154">
        <v>19142</v>
      </c>
      <c r="E339" s="154">
        <v>2553979</v>
      </c>
      <c r="F339" s="154">
        <v>59833</v>
      </c>
      <c r="G339" s="154" t="s">
        <v>8049</v>
      </c>
      <c r="H339" s="154" t="s">
        <v>258</v>
      </c>
      <c r="I339" s="154" t="s">
        <v>5926</v>
      </c>
      <c r="J339" s="154" t="s">
        <v>11049</v>
      </c>
      <c r="K339" s="154" t="s">
        <v>159</v>
      </c>
      <c r="L339" s="154" t="s">
        <v>11050</v>
      </c>
      <c r="M339" s="155">
        <v>45874.384027777778</v>
      </c>
      <c r="N339" s="155">
        <v>45875.634722222225</v>
      </c>
      <c r="O339" s="91"/>
      <c r="P339" s="154" t="s">
        <v>10063</v>
      </c>
      <c r="Q339" s="154" t="s">
        <v>10063</v>
      </c>
      <c r="R339" s="154" t="s">
        <v>2973</v>
      </c>
      <c r="S339" s="154" t="s">
        <v>2973</v>
      </c>
      <c r="T339" s="154" t="s">
        <v>8052</v>
      </c>
      <c r="U339" s="154" t="s">
        <v>9429</v>
      </c>
      <c r="V339" s="154" t="s">
        <v>11051</v>
      </c>
      <c r="W339" s="154" t="s">
        <v>2967</v>
      </c>
      <c r="X339" s="10"/>
      <c r="Y339" s="154" t="s">
        <v>28</v>
      </c>
      <c r="Z339" s="154" t="str">
        <f>VLOOKUP(D339,TIPOLOGIA!A:F,5,0)</f>
        <v>TERRESTRE</v>
      </c>
      <c r="AA339" s="154" t="s">
        <v>525</v>
      </c>
      <c r="AB339" s="46">
        <v>1</v>
      </c>
      <c r="AC339" s="87">
        <f>IF(W339="SOPORTE_TELEFÓNICO",'BASE LIQUIDACION REDEBAN 2025'!$B$19,IF(AND(W339="VISITA_TÉCNICA",Y339="TIPO II"),'BASE LIQUIDACION REDEBAN 2025'!$B$18,'BASE LIQUIDACION REDEBAN 2025'!$B$17))</f>
        <v>67654.12000000001</v>
      </c>
      <c r="AD339" s="87">
        <v>0</v>
      </c>
      <c r="AE339" s="87">
        <f t="shared" si="5"/>
        <v>67654.12000000001</v>
      </c>
    </row>
    <row r="340" spans="1:31" s="105" customFormat="1" ht="13.15">
      <c r="A340" s="154" t="s">
        <v>81</v>
      </c>
      <c r="B340" s="154" t="str">
        <f>VLOOKUP(A340,'CENTRO DE COSTOS'!A:D,4,FALSE)</f>
        <v>MIGUEL JULIÁN HERNÁNDEZ GUARÍN</v>
      </c>
      <c r="C340" s="154" t="str">
        <f>VLOOKUP(A340,'CENTRO DE COSTOS'!A:D,2,FALSE)</f>
        <v>0004-0008</v>
      </c>
      <c r="D340" s="154">
        <v>54001</v>
      </c>
      <c r="E340" s="154">
        <v>2552949</v>
      </c>
      <c r="F340" s="154">
        <v>59317</v>
      </c>
      <c r="G340" s="154" t="s">
        <v>8049</v>
      </c>
      <c r="H340" s="154" t="s">
        <v>317</v>
      </c>
      <c r="I340" s="154" t="s">
        <v>81</v>
      </c>
      <c r="J340" s="154" t="s">
        <v>11052</v>
      </c>
      <c r="K340" s="154" t="s">
        <v>159</v>
      </c>
      <c r="L340" s="154" t="s">
        <v>11053</v>
      </c>
      <c r="M340" s="155">
        <v>45874.333333333336</v>
      </c>
      <c r="N340" s="155">
        <v>45875.636805555558</v>
      </c>
      <c r="O340" s="91"/>
      <c r="P340" s="154" t="s">
        <v>10063</v>
      </c>
      <c r="Q340" s="154" t="s">
        <v>10063</v>
      </c>
      <c r="R340" s="154" t="s">
        <v>200</v>
      </c>
      <c r="S340" s="154" t="s">
        <v>739</v>
      </c>
      <c r="T340" s="154" t="s">
        <v>8052</v>
      </c>
      <c r="U340" s="154" t="s">
        <v>9429</v>
      </c>
      <c r="V340" s="154" t="s">
        <v>11054</v>
      </c>
      <c r="W340" s="154" t="s">
        <v>2967</v>
      </c>
      <c r="X340" s="10"/>
      <c r="Y340" s="154" t="s">
        <v>25</v>
      </c>
      <c r="Z340" s="154" t="str">
        <f>VLOOKUP(D340,TIPOLOGIA!A:F,5,0)</f>
        <v>TERRESTRE</v>
      </c>
      <c r="AA340" s="154" t="s">
        <v>1496</v>
      </c>
      <c r="AB340" s="46">
        <v>1</v>
      </c>
      <c r="AC340" s="87">
        <f>IF(W340="SOPORTE_TELEFÓNICO",'BASE LIQUIDACION REDEBAN 2025'!$B$19,IF(AND(W340="VISITA_TÉCNICA",Y340="TIPO II"),'BASE LIQUIDACION REDEBAN 2025'!$B$18,'BASE LIQUIDACION REDEBAN 2025'!$B$17))</f>
        <v>35779.500569199998</v>
      </c>
      <c r="AD340" s="87">
        <v>0</v>
      </c>
      <c r="AE340" s="87">
        <f t="shared" si="5"/>
        <v>35779.500569199998</v>
      </c>
    </row>
    <row r="341" spans="1:31" s="105" customFormat="1" ht="13.15">
      <c r="A341" s="154" t="s">
        <v>91</v>
      </c>
      <c r="B341" s="154" t="str">
        <f>VLOOKUP(A341,'CENTRO DE COSTOS'!A:D,4,FALSE)</f>
        <v>JOSE MAURICIO HERNANDEZ ROJAS</v>
      </c>
      <c r="C341" s="154" t="str">
        <f>VLOOKUP(A341,'CENTRO DE COSTOS'!A:D,2,FALSE)</f>
        <v>0004-0001</v>
      </c>
      <c r="D341" s="154">
        <v>23001</v>
      </c>
      <c r="E341" s="154">
        <v>2550681</v>
      </c>
      <c r="F341" s="154">
        <v>70053</v>
      </c>
      <c r="G341" s="154" t="s">
        <v>8049</v>
      </c>
      <c r="H341" s="154" t="s">
        <v>421</v>
      </c>
      <c r="I341" s="154" t="s">
        <v>91</v>
      </c>
      <c r="J341" s="154" t="s">
        <v>11055</v>
      </c>
      <c r="K341" s="154" t="s">
        <v>159</v>
      </c>
      <c r="L341" s="154" t="s">
        <v>11056</v>
      </c>
      <c r="M341" s="155">
        <v>45873.63958333333</v>
      </c>
      <c r="N341" s="155">
        <v>45875.638888888891</v>
      </c>
      <c r="O341" s="91"/>
      <c r="P341" s="154" t="s">
        <v>10063</v>
      </c>
      <c r="Q341" s="154" t="s">
        <v>10063</v>
      </c>
      <c r="R341" s="154" t="s">
        <v>2973</v>
      </c>
      <c r="S341" s="154" t="s">
        <v>2973</v>
      </c>
      <c r="T341" s="154" t="s">
        <v>8052</v>
      </c>
      <c r="U341" s="154" t="s">
        <v>9429</v>
      </c>
      <c r="V341" s="154" t="s">
        <v>11057</v>
      </c>
      <c r="W341" s="154" t="s">
        <v>2967</v>
      </c>
      <c r="X341" s="10"/>
      <c r="Y341" s="154" t="s">
        <v>25</v>
      </c>
      <c r="Z341" s="154" t="str">
        <f>VLOOKUP(D341,TIPOLOGIA!A:F,5,0)</f>
        <v>TERRESTRE</v>
      </c>
      <c r="AA341" s="154" t="s">
        <v>696</v>
      </c>
      <c r="AB341" s="46">
        <v>1</v>
      </c>
      <c r="AC341" s="87">
        <f>IF(W341="SOPORTE_TELEFÓNICO",'BASE LIQUIDACION REDEBAN 2025'!$B$19,IF(AND(W341="VISITA_TÉCNICA",Y341="TIPO II"),'BASE LIQUIDACION REDEBAN 2025'!$B$18,'BASE LIQUIDACION REDEBAN 2025'!$B$17))</f>
        <v>35779.500569199998</v>
      </c>
      <c r="AD341" s="87">
        <v>0</v>
      </c>
      <c r="AE341" s="87">
        <f t="shared" si="5"/>
        <v>35779.500569199998</v>
      </c>
    </row>
    <row r="342" spans="1:31" s="105" customFormat="1" ht="13.15">
      <c r="A342" s="154" t="s">
        <v>90</v>
      </c>
      <c r="B342" s="154" t="str">
        <f>VLOOKUP(A342,'CENTRO DE COSTOS'!A:D,4,FALSE)</f>
        <v>JUAN SEBASTIÁN RÍOS CASTRILLÓN</v>
      </c>
      <c r="C342" s="154" t="str">
        <f>VLOOKUP(A342,'CENTRO DE COSTOS'!A:D,2,FALSE)</f>
        <v>0004-0005</v>
      </c>
      <c r="D342" s="154">
        <v>5001</v>
      </c>
      <c r="E342" s="154">
        <v>2550649</v>
      </c>
      <c r="F342" s="154">
        <v>11108</v>
      </c>
      <c r="G342" s="154" t="s">
        <v>8049</v>
      </c>
      <c r="H342" s="154" t="s">
        <v>197</v>
      </c>
      <c r="I342" s="154" t="s">
        <v>90</v>
      </c>
      <c r="J342" s="154" t="s">
        <v>11058</v>
      </c>
      <c r="K342" s="154" t="s">
        <v>159</v>
      </c>
      <c r="L342" s="154" t="s">
        <v>11059</v>
      </c>
      <c r="M342" s="155">
        <v>45873.635416666664</v>
      </c>
      <c r="N342" s="155">
        <v>45875.640972222223</v>
      </c>
      <c r="O342" s="91"/>
      <c r="P342" s="154" t="s">
        <v>10063</v>
      </c>
      <c r="Q342" s="154" t="s">
        <v>10063</v>
      </c>
      <c r="R342" s="154" t="s">
        <v>2973</v>
      </c>
      <c r="S342" s="154" t="s">
        <v>2973</v>
      </c>
      <c r="T342" s="154" t="s">
        <v>8052</v>
      </c>
      <c r="U342" s="154" t="s">
        <v>9429</v>
      </c>
      <c r="V342" s="154" t="s">
        <v>11060</v>
      </c>
      <c r="W342" s="154" t="s">
        <v>2967</v>
      </c>
      <c r="X342" s="10"/>
      <c r="Y342" s="154" t="s">
        <v>25</v>
      </c>
      <c r="Z342" s="154" t="str">
        <f>VLOOKUP(D342,TIPOLOGIA!A:F,5,0)</f>
        <v>TERRESTRE</v>
      </c>
      <c r="AA342" s="154" t="s">
        <v>3209</v>
      </c>
      <c r="AB342" s="46">
        <v>1</v>
      </c>
      <c r="AC342" s="87">
        <f>IF(W342="SOPORTE_TELEFÓNICO",'BASE LIQUIDACION REDEBAN 2025'!$B$19,IF(AND(W342="VISITA_TÉCNICA",Y342="TIPO II"),'BASE LIQUIDACION REDEBAN 2025'!$B$18,'BASE LIQUIDACION REDEBAN 2025'!$B$17))</f>
        <v>35779.500569199998</v>
      </c>
      <c r="AD342" s="87">
        <v>0</v>
      </c>
      <c r="AE342" s="87">
        <f t="shared" si="5"/>
        <v>35779.500569199998</v>
      </c>
    </row>
    <row r="343" spans="1:31" s="105" customFormat="1" ht="13.15">
      <c r="A343" s="154" t="s">
        <v>60</v>
      </c>
      <c r="B343" s="154" t="str">
        <f>VLOOKUP(A343,'CENTRO DE COSTOS'!A:D,4,FALSE)</f>
        <v>JUAN SEBASTIÁN RÍOS CASTRILLÓN</v>
      </c>
      <c r="C343" s="154" t="str">
        <f>VLOOKUP(A343,'CENTRO DE COSTOS'!A:D,2,FALSE)</f>
        <v>0004-0005</v>
      </c>
      <c r="D343" s="154">
        <v>5837</v>
      </c>
      <c r="E343" s="154">
        <v>2547425</v>
      </c>
      <c r="F343" s="154">
        <v>58301</v>
      </c>
      <c r="G343" s="154" t="s">
        <v>8049</v>
      </c>
      <c r="H343" s="154" t="s">
        <v>197</v>
      </c>
      <c r="I343" s="154" t="s">
        <v>785</v>
      </c>
      <c r="J343" s="154" t="s">
        <v>11061</v>
      </c>
      <c r="K343" s="154" t="s">
        <v>159</v>
      </c>
      <c r="L343" s="154" t="s">
        <v>11062</v>
      </c>
      <c r="M343" s="155">
        <v>45873.425000000003</v>
      </c>
      <c r="N343" s="155">
        <v>45875.64166666667</v>
      </c>
      <c r="O343" s="91"/>
      <c r="P343" s="154" t="s">
        <v>10063</v>
      </c>
      <c r="Q343" s="154" t="s">
        <v>10063</v>
      </c>
      <c r="R343" s="154" t="s">
        <v>2973</v>
      </c>
      <c r="S343" s="154" t="s">
        <v>2973</v>
      </c>
      <c r="T343" s="154" t="s">
        <v>8052</v>
      </c>
      <c r="U343" s="154" t="s">
        <v>9429</v>
      </c>
      <c r="V343" s="154" t="s">
        <v>11063</v>
      </c>
      <c r="W343" s="154" t="s">
        <v>2967</v>
      </c>
      <c r="X343" s="10"/>
      <c r="Y343" s="154" t="s">
        <v>28</v>
      </c>
      <c r="Z343" s="154" t="str">
        <f>VLOOKUP(D343,TIPOLOGIA!A:F,5,0)</f>
        <v>TERRESTRE</v>
      </c>
      <c r="AA343" s="154" t="s">
        <v>3186</v>
      </c>
      <c r="AB343" s="46">
        <v>1</v>
      </c>
      <c r="AC343" s="87">
        <f>IF(W343="SOPORTE_TELEFÓNICO",'BASE LIQUIDACION REDEBAN 2025'!$B$19,IF(AND(W343="VISITA_TÉCNICA",Y343="TIPO II"),'BASE LIQUIDACION REDEBAN 2025'!$B$18,'BASE LIQUIDACION REDEBAN 2025'!$B$17))</f>
        <v>67654.12000000001</v>
      </c>
      <c r="AD343" s="87">
        <v>0</v>
      </c>
      <c r="AE343" s="87">
        <f t="shared" si="5"/>
        <v>67654.12000000001</v>
      </c>
    </row>
    <row r="344" spans="1:31" s="105" customFormat="1" ht="13.15">
      <c r="A344" s="154" t="s">
        <v>90</v>
      </c>
      <c r="B344" s="154" t="str">
        <f>VLOOKUP(A344,'CENTRO DE COSTOS'!A:D,4,FALSE)</f>
        <v>JUAN SEBASTIÁN RÍOS CASTRILLÓN</v>
      </c>
      <c r="C344" s="154" t="str">
        <f>VLOOKUP(A344,'CENTRO DE COSTOS'!A:D,2,FALSE)</f>
        <v>0004-0005</v>
      </c>
      <c r="D344" s="154">
        <v>5001</v>
      </c>
      <c r="E344" s="154">
        <v>2550762</v>
      </c>
      <c r="F344" s="154">
        <v>11695</v>
      </c>
      <c r="G344" s="154" t="s">
        <v>8049</v>
      </c>
      <c r="H344" s="154" t="s">
        <v>197</v>
      </c>
      <c r="I344" s="154" t="s">
        <v>90</v>
      </c>
      <c r="J344" s="154" t="s">
        <v>11064</v>
      </c>
      <c r="K344" s="154" t="s">
        <v>159</v>
      </c>
      <c r="L344" s="154" t="s">
        <v>11065</v>
      </c>
      <c r="M344" s="155">
        <v>45873.637499999997</v>
      </c>
      <c r="N344" s="155">
        <v>45875.643750000003</v>
      </c>
      <c r="O344" s="91"/>
      <c r="P344" s="154" t="s">
        <v>10063</v>
      </c>
      <c r="Q344" s="154" t="s">
        <v>10063</v>
      </c>
      <c r="R344" s="154" t="s">
        <v>2973</v>
      </c>
      <c r="S344" s="154" t="s">
        <v>2973</v>
      </c>
      <c r="T344" s="154" t="s">
        <v>8052</v>
      </c>
      <c r="U344" s="154" t="s">
        <v>9429</v>
      </c>
      <c r="V344" s="154" t="s">
        <v>11066</v>
      </c>
      <c r="W344" s="154" t="s">
        <v>2967</v>
      </c>
      <c r="X344" s="10"/>
      <c r="Y344" s="154" t="s">
        <v>25</v>
      </c>
      <c r="Z344" s="154" t="str">
        <f>VLOOKUP(D344,TIPOLOGIA!A:F,5,0)</f>
        <v>TERRESTRE</v>
      </c>
      <c r="AA344" s="154" t="s">
        <v>3209</v>
      </c>
      <c r="AB344" s="46">
        <v>1</v>
      </c>
      <c r="AC344" s="87">
        <f>IF(W344="SOPORTE_TELEFÓNICO",'BASE LIQUIDACION REDEBAN 2025'!$B$19,IF(AND(W344="VISITA_TÉCNICA",Y344="TIPO II"),'BASE LIQUIDACION REDEBAN 2025'!$B$18,'BASE LIQUIDACION REDEBAN 2025'!$B$17))</f>
        <v>35779.500569199998</v>
      </c>
      <c r="AD344" s="87">
        <v>0</v>
      </c>
      <c r="AE344" s="87">
        <f t="shared" si="5"/>
        <v>35779.500569199998</v>
      </c>
    </row>
    <row r="345" spans="1:31" s="105" customFormat="1" ht="13.15">
      <c r="A345" s="154" t="s">
        <v>68</v>
      </c>
      <c r="B345" s="154" t="str">
        <f>VLOOKUP(A345,'CENTRO DE COSTOS'!A:D,4,FALSE)</f>
        <v>WILLIAM ASDRUBAL ROZO ROZO</v>
      </c>
      <c r="C345" s="154" t="str">
        <f>VLOOKUP(A345,'CENTRO DE COSTOS'!A:D,2,FALSE)</f>
        <v>0004-0004</v>
      </c>
      <c r="D345" s="154">
        <v>25785</v>
      </c>
      <c r="E345" s="154">
        <v>2549350</v>
      </c>
      <c r="F345" s="154">
        <v>77612</v>
      </c>
      <c r="G345" s="154" t="s">
        <v>8049</v>
      </c>
      <c r="H345" s="154" t="s">
        <v>470</v>
      </c>
      <c r="I345" s="154" t="s">
        <v>10036</v>
      </c>
      <c r="J345" s="154" t="s">
        <v>11067</v>
      </c>
      <c r="K345" s="154" t="s">
        <v>159</v>
      </c>
      <c r="L345" s="154" t="s">
        <v>11068</v>
      </c>
      <c r="M345" s="155">
        <v>45873.537499999999</v>
      </c>
      <c r="N345" s="155">
        <v>45875.645138888889</v>
      </c>
      <c r="O345" s="91"/>
      <c r="P345" s="154" t="s">
        <v>10063</v>
      </c>
      <c r="Q345" s="154" t="s">
        <v>10063</v>
      </c>
      <c r="R345" s="154" t="s">
        <v>2973</v>
      </c>
      <c r="S345" s="154" t="s">
        <v>2973</v>
      </c>
      <c r="T345" s="154" t="s">
        <v>8052</v>
      </c>
      <c r="U345" s="154" t="s">
        <v>9429</v>
      </c>
      <c r="V345" s="154" t="s">
        <v>11069</v>
      </c>
      <c r="W345" s="154" t="s">
        <v>2967</v>
      </c>
      <c r="X345" s="10"/>
      <c r="Y345" s="154" t="s">
        <v>28</v>
      </c>
      <c r="Z345" s="154" t="str">
        <f>VLOOKUP(D345,TIPOLOGIA!A:F,5,0)</f>
        <v>TERRESTRE</v>
      </c>
      <c r="AA345" s="154" t="s">
        <v>1029</v>
      </c>
      <c r="AB345" s="46">
        <v>1</v>
      </c>
      <c r="AC345" s="87">
        <f>IF(W345="SOPORTE_TELEFÓNICO",'BASE LIQUIDACION REDEBAN 2025'!$B$19,IF(AND(W345="VISITA_TÉCNICA",Y345="TIPO II"),'BASE LIQUIDACION REDEBAN 2025'!$B$18,'BASE LIQUIDACION REDEBAN 2025'!$B$17))</f>
        <v>67654.12000000001</v>
      </c>
      <c r="AD345" s="87">
        <v>0</v>
      </c>
      <c r="AE345" s="87">
        <f t="shared" si="5"/>
        <v>67654.12000000001</v>
      </c>
    </row>
    <row r="346" spans="1:31" s="105" customFormat="1" ht="13.15">
      <c r="A346" s="154" t="s">
        <v>68</v>
      </c>
      <c r="B346" s="154" t="str">
        <f>VLOOKUP(A346,'CENTRO DE COSTOS'!A:D,4,FALSE)</f>
        <v>WILLIAM ASDRUBAL ROZO ROZO</v>
      </c>
      <c r="C346" s="154" t="str">
        <f>VLOOKUP(A346,'CENTRO DE COSTOS'!A:D,2,FALSE)</f>
        <v>0004-0004</v>
      </c>
      <c r="D346" s="154">
        <v>11001</v>
      </c>
      <c r="E346" s="154">
        <v>2546942</v>
      </c>
      <c r="F346" s="154">
        <v>46432</v>
      </c>
      <c r="G346" s="154" t="s">
        <v>8049</v>
      </c>
      <c r="H346" s="154" t="s">
        <v>470</v>
      </c>
      <c r="I346" s="154" t="s">
        <v>68</v>
      </c>
      <c r="J346" s="154" t="s">
        <v>11070</v>
      </c>
      <c r="K346" s="154" t="s">
        <v>159</v>
      </c>
      <c r="L346" s="154" t="s">
        <v>11071</v>
      </c>
      <c r="M346" s="155">
        <v>45873.411805555559</v>
      </c>
      <c r="N346" s="155">
        <v>45875.648611111108</v>
      </c>
      <c r="O346" s="91"/>
      <c r="P346" s="154" t="s">
        <v>10063</v>
      </c>
      <c r="Q346" s="154" t="s">
        <v>10063</v>
      </c>
      <c r="R346" s="154" t="s">
        <v>220</v>
      </c>
      <c r="S346" s="154" t="s">
        <v>733</v>
      </c>
      <c r="T346" s="154" t="s">
        <v>8052</v>
      </c>
      <c r="U346" s="154" t="s">
        <v>9429</v>
      </c>
      <c r="V346" s="154" t="s">
        <v>11072</v>
      </c>
      <c r="W346" s="154" t="s">
        <v>2967</v>
      </c>
      <c r="X346" s="10"/>
      <c r="Y346" s="154" t="s">
        <v>25</v>
      </c>
      <c r="Z346" s="154" t="str">
        <f>VLOOKUP(D346,TIPOLOGIA!A:F,5,0)</f>
        <v>TERRESTRE</v>
      </c>
      <c r="AA346" s="154" t="s">
        <v>573</v>
      </c>
      <c r="AB346" s="46">
        <v>1</v>
      </c>
      <c r="AC346" s="87">
        <f>IF(W346="SOPORTE_TELEFÓNICO",'BASE LIQUIDACION REDEBAN 2025'!$B$19,IF(AND(W346="VISITA_TÉCNICA",Y346="TIPO II"),'BASE LIQUIDACION REDEBAN 2025'!$B$18,'BASE LIQUIDACION REDEBAN 2025'!$B$17))</f>
        <v>35779.500569199998</v>
      </c>
      <c r="AD346" s="87">
        <v>0</v>
      </c>
      <c r="AE346" s="87">
        <f t="shared" si="5"/>
        <v>35779.500569199998</v>
      </c>
    </row>
    <row r="347" spans="1:31" s="105" customFormat="1" ht="13.15">
      <c r="A347" s="154" t="s">
        <v>98</v>
      </c>
      <c r="B347" s="154" t="str">
        <f>VLOOKUP(A347,'CENTRO DE COSTOS'!A:D,4,FALSE)</f>
        <v>MIGUEL JULIÁN HERNÁNDEZ GUARÍN</v>
      </c>
      <c r="C347" s="154" t="str">
        <f>VLOOKUP(A347,'CENTRO DE COSTOS'!A:D,2,FALSE)</f>
        <v>0004-0008</v>
      </c>
      <c r="D347" s="154">
        <v>15001</v>
      </c>
      <c r="E347" s="154">
        <v>2546998</v>
      </c>
      <c r="F347" s="154">
        <v>59681</v>
      </c>
      <c r="G347" s="154" t="s">
        <v>8049</v>
      </c>
      <c r="H347" s="154" t="s">
        <v>241</v>
      </c>
      <c r="I347" s="154" t="s">
        <v>98</v>
      </c>
      <c r="J347" s="154" t="s">
        <v>11073</v>
      </c>
      <c r="K347" s="154" t="s">
        <v>159</v>
      </c>
      <c r="L347" s="154" t="s">
        <v>11074</v>
      </c>
      <c r="M347" s="155">
        <v>45873.415972222225</v>
      </c>
      <c r="N347" s="155">
        <v>45875.65</v>
      </c>
      <c r="O347" s="91"/>
      <c r="P347" s="154" t="s">
        <v>10063</v>
      </c>
      <c r="Q347" s="154" t="s">
        <v>10063</v>
      </c>
      <c r="R347" s="154" t="s">
        <v>2973</v>
      </c>
      <c r="S347" s="154" t="s">
        <v>2973</v>
      </c>
      <c r="T347" s="154" t="s">
        <v>8052</v>
      </c>
      <c r="U347" s="154" t="s">
        <v>9429</v>
      </c>
      <c r="V347" s="154" t="s">
        <v>11075</v>
      </c>
      <c r="W347" s="154" t="s">
        <v>2967</v>
      </c>
      <c r="X347" s="10"/>
      <c r="Y347" s="154" t="s">
        <v>25</v>
      </c>
      <c r="Z347" s="154" t="str">
        <f>VLOOKUP(D347,TIPOLOGIA!A:F,5,0)</f>
        <v>TERRESTRE</v>
      </c>
      <c r="AA347" s="154" t="s">
        <v>556</v>
      </c>
      <c r="AB347" s="46">
        <v>1</v>
      </c>
      <c r="AC347" s="87">
        <f>IF(W347="SOPORTE_TELEFÓNICO",'BASE LIQUIDACION REDEBAN 2025'!$B$19,IF(AND(W347="VISITA_TÉCNICA",Y347="TIPO II"),'BASE LIQUIDACION REDEBAN 2025'!$B$18,'BASE LIQUIDACION REDEBAN 2025'!$B$17))</f>
        <v>35779.500569199998</v>
      </c>
      <c r="AD347" s="87">
        <v>0</v>
      </c>
      <c r="AE347" s="87">
        <f t="shared" si="5"/>
        <v>35779.500569199998</v>
      </c>
    </row>
    <row r="348" spans="1:31" s="105" customFormat="1" ht="13.15">
      <c r="A348" s="154" t="s">
        <v>68</v>
      </c>
      <c r="B348" s="154" t="str">
        <f>VLOOKUP(A348,'CENTRO DE COSTOS'!A:D,4,FALSE)</f>
        <v>WILLIAM ASDRUBAL ROZO ROZO</v>
      </c>
      <c r="C348" s="154" t="str">
        <f>VLOOKUP(A348,'CENTRO DE COSTOS'!A:D,2,FALSE)</f>
        <v>0004-0004</v>
      </c>
      <c r="D348" s="154">
        <v>25754</v>
      </c>
      <c r="E348" s="154">
        <v>2546904</v>
      </c>
      <c r="F348" s="154">
        <v>78720</v>
      </c>
      <c r="G348" s="154" t="s">
        <v>8049</v>
      </c>
      <c r="H348" s="154" t="s">
        <v>470</v>
      </c>
      <c r="I348" s="154" t="s">
        <v>1138</v>
      </c>
      <c r="J348" s="154" t="s">
        <v>11076</v>
      </c>
      <c r="K348" s="154" t="s">
        <v>159</v>
      </c>
      <c r="L348" s="154" t="s">
        <v>11077</v>
      </c>
      <c r="M348" s="155">
        <v>45873.40625</v>
      </c>
      <c r="N348" s="155">
        <v>45875.652083333334</v>
      </c>
      <c r="O348" s="91"/>
      <c r="P348" s="154" t="s">
        <v>10063</v>
      </c>
      <c r="Q348" s="154" t="s">
        <v>10063</v>
      </c>
      <c r="R348" s="154" t="s">
        <v>200</v>
      </c>
      <c r="S348" s="154" t="s">
        <v>739</v>
      </c>
      <c r="T348" s="154" t="s">
        <v>8052</v>
      </c>
      <c r="U348" s="154" t="s">
        <v>9429</v>
      </c>
      <c r="V348" s="154" t="s">
        <v>11078</v>
      </c>
      <c r="W348" s="154" t="s">
        <v>2967</v>
      </c>
      <c r="X348" s="10"/>
      <c r="Y348" s="154" t="s">
        <v>25</v>
      </c>
      <c r="Z348" s="154" t="str">
        <f>VLOOKUP(D348,TIPOLOGIA!A:F,5,0)</f>
        <v>TERRESTRE</v>
      </c>
      <c r="AA348" s="154" t="s">
        <v>599</v>
      </c>
      <c r="AB348" s="46">
        <v>1</v>
      </c>
      <c r="AC348" s="87">
        <f>IF(W348="SOPORTE_TELEFÓNICO",'BASE LIQUIDACION REDEBAN 2025'!$B$19,IF(AND(W348="VISITA_TÉCNICA",Y348="TIPO II"),'BASE LIQUIDACION REDEBAN 2025'!$B$18,'BASE LIQUIDACION REDEBAN 2025'!$B$17))</f>
        <v>35779.500569199998</v>
      </c>
      <c r="AD348" s="87">
        <v>0</v>
      </c>
      <c r="AE348" s="87">
        <f t="shared" si="5"/>
        <v>35779.500569199998</v>
      </c>
    </row>
    <row r="349" spans="1:31" s="105" customFormat="1" ht="13.15">
      <c r="A349" s="154" t="s">
        <v>90</v>
      </c>
      <c r="B349" s="154" t="str">
        <f>VLOOKUP(A349,'CENTRO DE COSTOS'!A:D,4,FALSE)</f>
        <v>JUAN SEBASTIÁN RÍOS CASTRILLÓN</v>
      </c>
      <c r="C349" s="154" t="str">
        <f>VLOOKUP(A349,'CENTRO DE COSTOS'!A:D,2,FALSE)</f>
        <v>0004-0005</v>
      </c>
      <c r="D349" s="154">
        <v>5001</v>
      </c>
      <c r="E349" s="154">
        <v>2545432</v>
      </c>
      <c r="F349" s="154">
        <v>12492</v>
      </c>
      <c r="G349" s="154" t="s">
        <v>8049</v>
      </c>
      <c r="H349" s="154" t="s">
        <v>197</v>
      </c>
      <c r="I349" s="154" t="s">
        <v>90</v>
      </c>
      <c r="J349" s="154" t="s">
        <v>11079</v>
      </c>
      <c r="K349" s="154" t="s">
        <v>159</v>
      </c>
      <c r="L349" s="154" t="s">
        <v>11080</v>
      </c>
      <c r="M349" s="155">
        <v>45873.350694444445</v>
      </c>
      <c r="N349" s="155">
        <v>45875.65347222222</v>
      </c>
      <c r="O349" s="91"/>
      <c r="P349" s="154" t="s">
        <v>10063</v>
      </c>
      <c r="Q349" s="154" t="s">
        <v>10063</v>
      </c>
      <c r="R349" s="154" t="s">
        <v>220</v>
      </c>
      <c r="S349" s="154" t="s">
        <v>8370</v>
      </c>
      <c r="T349" s="154" t="s">
        <v>8052</v>
      </c>
      <c r="U349" s="154" t="s">
        <v>9429</v>
      </c>
      <c r="V349" s="154" t="s">
        <v>11081</v>
      </c>
      <c r="W349" s="154" t="s">
        <v>2967</v>
      </c>
      <c r="X349" s="10"/>
      <c r="Y349" s="154" t="s">
        <v>25</v>
      </c>
      <c r="Z349" s="154" t="str">
        <f>VLOOKUP(D349,TIPOLOGIA!A:F,5,0)</f>
        <v>TERRESTRE</v>
      </c>
      <c r="AA349" s="154" t="s">
        <v>270</v>
      </c>
      <c r="AB349" s="46">
        <v>1</v>
      </c>
      <c r="AC349" s="87">
        <f>IF(W349="SOPORTE_TELEFÓNICO",'BASE LIQUIDACION REDEBAN 2025'!$B$19,IF(AND(W349="VISITA_TÉCNICA",Y349="TIPO II"),'BASE LIQUIDACION REDEBAN 2025'!$B$18,'BASE LIQUIDACION REDEBAN 2025'!$B$17))</f>
        <v>35779.500569199998</v>
      </c>
      <c r="AD349" s="87">
        <v>0</v>
      </c>
      <c r="AE349" s="87">
        <f t="shared" si="5"/>
        <v>35779.500569199998</v>
      </c>
    </row>
    <row r="350" spans="1:31" s="105" customFormat="1" ht="13.15">
      <c r="A350" s="154" t="s">
        <v>76</v>
      </c>
      <c r="B350" s="154" t="str">
        <f>VLOOKUP(A350,'CENTRO DE COSTOS'!A:D,4,FALSE)</f>
        <v>DIEGO FERNANDO HENAO CARDONA</v>
      </c>
      <c r="C350" s="154" t="str">
        <f>VLOOKUP(A350,'CENTRO DE COSTOS'!A:D,2,FALSE)</f>
        <v>0004-0003</v>
      </c>
      <c r="D350" s="154">
        <v>76001</v>
      </c>
      <c r="E350" s="154">
        <v>2546850</v>
      </c>
      <c r="F350" s="154">
        <v>79546</v>
      </c>
      <c r="G350" s="154" t="s">
        <v>8049</v>
      </c>
      <c r="H350" s="154" t="s">
        <v>227</v>
      </c>
      <c r="I350" s="154" t="s">
        <v>76</v>
      </c>
      <c r="J350" s="154" t="s">
        <v>11082</v>
      </c>
      <c r="K350" s="154" t="s">
        <v>159</v>
      </c>
      <c r="L350" s="154" t="s">
        <v>11083</v>
      </c>
      <c r="M350" s="155">
        <v>45873.40347222222</v>
      </c>
      <c r="N350" s="155">
        <v>45875.65347222222</v>
      </c>
      <c r="O350" s="91"/>
      <c r="P350" s="154" t="s">
        <v>10063</v>
      </c>
      <c r="Q350" s="154" t="s">
        <v>10063</v>
      </c>
      <c r="R350" s="154" t="s">
        <v>2973</v>
      </c>
      <c r="S350" s="154" t="s">
        <v>2973</v>
      </c>
      <c r="T350" s="154" t="s">
        <v>8052</v>
      </c>
      <c r="U350" s="154" t="s">
        <v>9429</v>
      </c>
      <c r="V350" s="154" t="s">
        <v>11084</v>
      </c>
      <c r="W350" s="154" t="s">
        <v>2967</v>
      </c>
      <c r="X350" s="10"/>
      <c r="Y350" s="154" t="s">
        <v>25</v>
      </c>
      <c r="Z350" s="154" t="str">
        <f>VLOOKUP(D350,TIPOLOGIA!A:F,5,0)</f>
        <v>TERRESTRE</v>
      </c>
      <c r="AA350" s="154" t="s">
        <v>513</v>
      </c>
      <c r="AB350" s="46">
        <v>1</v>
      </c>
      <c r="AC350" s="87">
        <f>IF(W350="SOPORTE_TELEFÓNICO",'BASE LIQUIDACION REDEBAN 2025'!$B$19,IF(AND(W350="VISITA_TÉCNICA",Y350="TIPO II"),'BASE LIQUIDACION REDEBAN 2025'!$B$18,'BASE LIQUIDACION REDEBAN 2025'!$B$17))</f>
        <v>35779.500569199998</v>
      </c>
      <c r="AD350" s="87">
        <v>0</v>
      </c>
      <c r="AE350" s="87">
        <f t="shared" si="5"/>
        <v>35779.500569199998</v>
      </c>
    </row>
    <row r="351" spans="1:31" s="105" customFormat="1" ht="13.15">
      <c r="A351" s="154" t="s">
        <v>94</v>
      </c>
      <c r="B351" s="154" t="str">
        <f>VLOOKUP(A351,'CENTRO DE COSTOS'!A:D,4,FALSE)</f>
        <v>DIEGO FERNANDO HENAO CARDONA</v>
      </c>
      <c r="C351" s="154" t="str">
        <f>VLOOKUP(A351,'CENTRO DE COSTOS'!A:D,2,FALSE)</f>
        <v>0004-0002</v>
      </c>
      <c r="D351" s="154">
        <v>66001</v>
      </c>
      <c r="E351" s="154">
        <v>2546338</v>
      </c>
      <c r="F351" s="154">
        <v>79900</v>
      </c>
      <c r="G351" s="154" t="s">
        <v>8049</v>
      </c>
      <c r="H351" s="154" t="s">
        <v>606</v>
      </c>
      <c r="I351" s="154" t="s">
        <v>94</v>
      </c>
      <c r="J351" s="154" t="s">
        <v>11085</v>
      </c>
      <c r="K351" s="154" t="s">
        <v>159</v>
      </c>
      <c r="L351" s="154" t="s">
        <v>11086</v>
      </c>
      <c r="M351" s="155">
        <v>45873.386805555558</v>
      </c>
      <c r="N351" s="155">
        <v>45875.654166666667</v>
      </c>
      <c r="O351" s="91"/>
      <c r="P351" s="154" t="s">
        <v>10063</v>
      </c>
      <c r="Q351" s="154" t="s">
        <v>10063</v>
      </c>
      <c r="R351" s="154" t="s">
        <v>200</v>
      </c>
      <c r="S351" s="154" t="s">
        <v>201</v>
      </c>
      <c r="T351" s="154" t="s">
        <v>8052</v>
      </c>
      <c r="U351" s="154" t="s">
        <v>9429</v>
      </c>
      <c r="V351" s="154" t="s">
        <v>11087</v>
      </c>
      <c r="W351" s="154" t="s">
        <v>2967</v>
      </c>
      <c r="X351" s="10"/>
      <c r="Y351" s="154" t="s">
        <v>25</v>
      </c>
      <c r="Z351" s="154" t="str">
        <f>VLOOKUP(D351,TIPOLOGIA!A:F,5,0)</f>
        <v>TERRESTRE</v>
      </c>
      <c r="AA351" s="154" t="s">
        <v>544</v>
      </c>
      <c r="AB351" s="46">
        <v>1</v>
      </c>
      <c r="AC351" s="87">
        <f>IF(W351="SOPORTE_TELEFÓNICO",'BASE LIQUIDACION REDEBAN 2025'!$B$19,IF(AND(W351="VISITA_TÉCNICA",Y351="TIPO II"),'BASE LIQUIDACION REDEBAN 2025'!$B$18,'BASE LIQUIDACION REDEBAN 2025'!$B$17))</f>
        <v>35779.500569199998</v>
      </c>
      <c r="AD351" s="87">
        <v>0</v>
      </c>
      <c r="AE351" s="87">
        <f t="shared" si="5"/>
        <v>35779.500569199998</v>
      </c>
    </row>
    <row r="352" spans="1:31" s="105" customFormat="1" ht="13.15">
      <c r="A352" s="154" t="s">
        <v>76</v>
      </c>
      <c r="B352" s="154" t="str">
        <f>VLOOKUP(A352,'CENTRO DE COSTOS'!A:D,4,FALSE)</f>
        <v>DIEGO FERNANDO HENAO CARDONA</v>
      </c>
      <c r="C352" s="154" t="str">
        <f>VLOOKUP(A352,'CENTRO DE COSTOS'!A:D,2,FALSE)</f>
        <v>0004-0003</v>
      </c>
      <c r="D352" s="154">
        <v>76001</v>
      </c>
      <c r="E352" s="154">
        <v>2545080</v>
      </c>
      <c r="F352" s="154">
        <v>78703</v>
      </c>
      <c r="G352" s="154" t="s">
        <v>8049</v>
      </c>
      <c r="H352" s="154" t="s">
        <v>227</v>
      </c>
      <c r="I352" s="154" t="s">
        <v>76</v>
      </c>
      <c r="J352" s="154" t="s">
        <v>11088</v>
      </c>
      <c r="K352" s="154" t="s">
        <v>159</v>
      </c>
      <c r="L352" s="154" t="s">
        <v>11089</v>
      </c>
      <c r="M352" s="155">
        <v>45873.333333333336</v>
      </c>
      <c r="N352" s="155">
        <v>45875.655555555553</v>
      </c>
      <c r="O352" s="91"/>
      <c r="P352" s="154" t="s">
        <v>10063</v>
      </c>
      <c r="Q352" s="154" t="s">
        <v>10063</v>
      </c>
      <c r="R352" s="154" t="s">
        <v>200</v>
      </c>
      <c r="S352" s="154" t="s">
        <v>739</v>
      </c>
      <c r="T352" s="154" t="s">
        <v>8052</v>
      </c>
      <c r="U352" s="154" t="s">
        <v>9429</v>
      </c>
      <c r="V352" s="154" t="s">
        <v>11090</v>
      </c>
      <c r="W352" s="154" t="s">
        <v>2967</v>
      </c>
      <c r="X352" s="10"/>
      <c r="Y352" s="154" t="s">
        <v>25</v>
      </c>
      <c r="Z352" s="154" t="str">
        <f>VLOOKUP(D352,TIPOLOGIA!A:F,5,0)</f>
        <v>TERRESTRE</v>
      </c>
      <c r="AA352" s="154" t="s">
        <v>513</v>
      </c>
      <c r="AB352" s="46">
        <v>1</v>
      </c>
      <c r="AC352" s="87">
        <f>IF(W352="SOPORTE_TELEFÓNICO",'BASE LIQUIDACION REDEBAN 2025'!$B$19,IF(AND(W352="VISITA_TÉCNICA",Y352="TIPO II"),'BASE LIQUIDACION REDEBAN 2025'!$B$18,'BASE LIQUIDACION REDEBAN 2025'!$B$17))</f>
        <v>35779.500569199998</v>
      </c>
      <c r="AD352" s="87">
        <v>0</v>
      </c>
      <c r="AE352" s="87">
        <f t="shared" si="5"/>
        <v>35779.500569199998</v>
      </c>
    </row>
    <row r="353" spans="1:31" s="105" customFormat="1" ht="13.15">
      <c r="A353" s="154" t="s">
        <v>60</v>
      </c>
      <c r="B353" s="154" t="str">
        <f>VLOOKUP(A353,'CENTRO DE COSTOS'!A:D,4,FALSE)</f>
        <v>JUAN SEBASTIÁN RÍOS CASTRILLÓN</v>
      </c>
      <c r="C353" s="154" t="str">
        <f>VLOOKUP(A353,'CENTRO DE COSTOS'!A:D,2,FALSE)</f>
        <v>0004-0005</v>
      </c>
      <c r="D353" s="154">
        <v>5147</v>
      </c>
      <c r="E353" s="154">
        <v>2546351</v>
      </c>
      <c r="F353" s="154">
        <v>77847</v>
      </c>
      <c r="G353" s="154" t="s">
        <v>8049</v>
      </c>
      <c r="H353" s="154" t="s">
        <v>197</v>
      </c>
      <c r="I353" s="154" t="s">
        <v>2433</v>
      </c>
      <c r="J353" s="154" t="s">
        <v>11091</v>
      </c>
      <c r="K353" s="154" t="s">
        <v>159</v>
      </c>
      <c r="L353" s="154" t="s">
        <v>11092</v>
      </c>
      <c r="M353" s="155">
        <v>45873.387499999997</v>
      </c>
      <c r="N353" s="155">
        <v>45875.65625</v>
      </c>
      <c r="O353" s="91"/>
      <c r="P353" s="154" t="s">
        <v>10063</v>
      </c>
      <c r="Q353" s="154" t="s">
        <v>10063</v>
      </c>
      <c r="R353" s="154" t="s">
        <v>200</v>
      </c>
      <c r="S353" s="154" t="s">
        <v>201</v>
      </c>
      <c r="T353" s="154" t="s">
        <v>8052</v>
      </c>
      <c r="U353" s="154" t="s">
        <v>9429</v>
      </c>
      <c r="V353" s="154" t="s">
        <v>11093</v>
      </c>
      <c r="W353" s="154" t="s">
        <v>2967</v>
      </c>
      <c r="X353" s="10"/>
      <c r="Y353" s="154" t="s">
        <v>25</v>
      </c>
      <c r="Z353" s="154" t="str">
        <f>VLOOKUP(D353,TIPOLOGIA!A:F,5,0)</f>
        <v>TERRESTRE</v>
      </c>
      <c r="AA353" s="154" t="s">
        <v>636</v>
      </c>
      <c r="AB353" s="46">
        <v>1</v>
      </c>
      <c r="AC353" s="87">
        <f>IF(W353="SOPORTE_TELEFÓNICO",'BASE LIQUIDACION REDEBAN 2025'!$B$19,IF(AND(W353="VISITA_TÉCNICA",Y353="TIPO II"),'BASE LIQUIDACION REDEBAN 2025'!$B$18,'BASE LIQUIDACION REDEBAN 2025'!$B$17))</f>
        <v>35779.500569199998</v>
      </c>
      <c r="AD353" s="87">
        <v>0</v>
      </c>
      <c r="AE353" s="87">
        <f t="shared" si="5"/>
        <v>35779.500569199998</v>
      </c>
    </row>
    <row r="354" spans="1:31" s="105" customFormat="1" ht="13.15">
      <c r="A354" s="154" t="s">
        <v>91</v>
      </c>
      <c r="B354" s="154" t="str">
        <f>VLOOKUP(A354,'CENTRO DE COSTOS'!A:D,4,FALSE)</f>
        <v>JOSE MAURICIO HERNANDEZ ROJAS</v>
      </c>
      <c r="C354" s="154" t="str">
        <f>VLOOKUP(A354,'CENTRO DE COSTOS'!A:D,2,FALSE)</f>
        <v>0004-0001</v>
      </c>
      <c r="D354" s="154">
        <v>23001</v>
      </c>
      <c r="E354" s="154">
        <v>2546287</v>
      </c>
      <c r="F354" s="154">
        <v>78878</v>
      </c>
      <c r="G354" s="154" t="s">
        <v>8049</v>
      </c>
      <c r="H354" s="154" t="s">
        <v>421</v>
      </c>
      <c r="I354" s="154" t="s">
        <v>91</v>
      </c>
      <c r="J354" s="154" t="s">
        <v>3951</v>
      </c>
      <c r="K354" s="154" t="s">
        <v>159</v>
      </c>
      <c r="L354" s="154" t="s">
        <v>11094</v>
      </c>
      <c r="M354" s="155">
        <v>45873.382638888892</v>
      </c>
      <c r="N354" s="155">
        <v>45875.661111111112</v>
      </c>
      <c r="O354" s="91"/>
      <c r="P354" s="154" t="s">
        <v>10063</v>
      </c>
      <c r="Q354" s="154" t="s">
        <v>10063</v>
      </c>
      <c r="R354" s="154" t="s">
        <v>2973</v>
      </c>
      <c r="S354" s="154" t="s">
        <v>2973</v>
      </c>
      <c r="T354" s="154" t="s">
        <v>8052</v>
      </c>
      <c r="U354" s="154" t="s">
        <v>9429</v>
      </c>
      <c r="V354" s="154" t="s">
        <v>11095</v>
      </c>
      <c r="W354" s="154" t="s">
        <v>2967</v>
      </c>
      <c r="X354" s="10"/>
      <c r="Y354" s="154" t="s">
        <v>25</v>
      </c>
      <c r="Z354" s="154" t="str">
        <f>VLOOKUP(D354,TIPOLOGIA!A:F,5,0)</f>
        <v>TERRESTRE</v>
      </c>
      <c r="AA354" s="154" t="s">
        <v>696</v>
      </c>
      <c r="AB354" s="46">
        <v>1</v>
      </c>
      <c r="AC354" s="87">
        <f>IF(W354="SOPORTE_TELEFÓNICO",'BASE LIQUIDACION REDEBAN 2025'!$B$19,IF(AND(W354="VISITA_TÉCNICA",Y354="TIPO II"),'BASE LIQUIDACION REDEBAN 2025'!$B$18,'BASE LIQUIDACION REDEBAN 2025'!$B$17))</f>
        <v>35779.500569199998</v>
      </c>
      <c r="AD354" s="87">
        <v>0</v>
      </c>
      <c r="AE354" s="87">
        <f t="shared" si="5"/>
        <v>35779.500569199998</v>
      </c>
    </row>
    <row r="355" spans="1:31" s="105" customFormat="1" ht="13.15">
      <c r="A355" s="154" t="s">
        <v>96</v>
      </c>
      <c r="B355" s="154" t="str">
        <f>VLOOKUP(A355,'CENTRO DE COSTOS'!A:D,4,FALSE)</f>
        <v>JOSE MAURICIO HERNANDEZ ROJAS</v>
      </c>
      <c r="C355" s="154" t="str">
        <f>VLOOKUP(A355,'CENTRO DE COSTOS'!A:D,2,FALSE)</f>
        <v>0004-0001</v>
      </c>
      <c r="D355" s="154">
        <v>47980</v>
      </c>
      <c r="E355" s="154">
        <v>2543825</v>
      </c>
      <c r="F355" s="154">
        <v>75619</v>
      </c>
      <c r="G355" s="154" t="s">
        <v>8049</v>
      </c>
      <c r="H355" s="154" t="s">
        <v>1896</v>
      </c>
      <c r="I355" s="154" t="s">
        <v>2262</v>
      </c>
      <c r="J355" s="154" t="s">
        <v>4958</v>
      </c>
      <c r="K355" s="154" t="s">
        <v>159</v>
      </c>
      <c r="L355" s="154" t="s">
        <v>11096</v>
      </c>
      <c r="M355" s="155">
        <v>45873.333333333336</v>
      </c>
      <c r="N355" s="155">
        <v>45875.667361111111</v>
      </c>
      <c r="O355" s="91"/>
      <c r="P355" s="154" t="s">
        <v>10063</v>
      </c>
      <c r="Q355" s="154" t="s">
        <v>10063</v>
      </c>
      <c r="R355" s="154" t="s">
        <v>200</v>
      </c>
      <c r="S355" s="154" t="s">
        <v>739</v>
      </c>
      <c r="T355" s="154" t="s">
        <v>8052</v>
      </c>
      <c r="U355" s="154" t="s">
        <v>9429</v>
      </c>
      <c r="V355" s="154" t="s">
        <v>11097</v>
      </c>
      <c r="W355" s="154" t="s">
        <v>2967</v>
      </c>
      <c r="X355" s="10"/>
      <c r="Y355" s="154" t="s">
        <v>28</v>
      </c>
      <c r="Z355" s="154" t="str">
        <f>VLOOKUP(D355,TIPOLOGIA!A:F,5,0)</f>
        <v>TERRESTRE</v>
      </c>
      <c r="AA355" s="154" t="s">
        <v>1737</v>
      </c>
      <c r="AB355" s="46">
        <v>1</v>
      </c>
      <c r="AC355" s="87">
        <f>IF(W355="SOPORTE_TELEFÓNICO",'BASE LIQUIDACION REDEBAN 2025'!$B$19,IF(AND(W355="VISITA_TÉCNICA",Y355="TIPO II"),'BASE LIQUIDACION REDEBAN 2025'!$B$18,'BASE LIQUIDACION REDEBAN 2025'!$B$17))</f>
        <v>67654.12000000001</v>
      </c>
      <c r="AD355" s="87">
        <v>0</v>
      </c>
      <c r="AE355" s="87">
        <f t="shared" si="5"/>
        <v>67654.12000000001</v>
      </c>
    </row>
    <row r="356" spans="1:31" s="105" customFormat="1" ht="13.15">
      <c r="A356" s="154" t="s">
        <v>93</v>
      </c>
      <c r="B356" s="154" t="str">
        <f>VLOOKUP(A356,'CENTRO DE COSTOS'!A:D,4,FALSE)</f>
        <v>DIEGO FERNANDO HENAO CARDONA</v>
      </c>
      <c r="C356" s="154" t="str">
        <f>VLOOKUP(A356,'CENTRO DE COSTOS'!A:D,2,FALSE)</f>
        <v>0004-0003</v>
      </c>
      <c r="D356" s="154">
        <v>52356</v>
      </c>
      <c r="E356" s="154">
        <v>2548717</v>
      </c>
      <c r="F356" s="154">
        <v>39919</v>
      </c>
      <c r="G356" s="154" t="s">
        <v>8049</v>
      </c>
      <c r="H356" s="154" t="s">
        <v>174</v>
      </c>
      <c r="I356" s="154" t="s">
        <v>2246</v>
      </c>
      <c r="J356" s="154" t="s">
        <v>11098</v>
      </c>
      <c r="K356" s="154" t="s">
        <v>159</v>
      </c>
      <c r="L356" s="154" t="s">
        <v>11099</v>
      </c>
      <c r="M356" s="155">
        <v>45873.481944444444</v>
      </c>
      <c r="N356" s="155">
        <v>45875.668749999997</v>
      </c>
      <c r="O356" s="91"/>
      <c r="P356" s="154" t="s">
        <v>10063</v>
      </c>
      <c r="Q356" s="154" t="s">
        <v>10063</v>
      </c>
      <c r="R356" s="154" t="s">
        <v>2973</v>
      </c>
      <c r="S356" s="154" t="s">
        <v>2973</v>
      </c>
      <c r="T356" s="154" t="s">
        <v>8052</v>
      </c>
      <c r="U356" s="154" t="s">
        <v>9429</v>
      </c>
      <c r="V356" s="154" t="s">
        <v>11100</v>
      </c>
      <c r="W356" s="154" t="s">
        <v>2967</v>
      </c>
      <c r="X356" s="10"/>
      <c r="Y356" s="154" t="s">
        <v>28</v>
      </c>
      <c r="Z356" s="154" t="str">
        <f>VLOOKUP(D356,TIPOLOGIA!A:F,5,0)</f>
        <v>TERRESTRE</v>
      </c>
      <c r="AA356" s="154" t="s">
        <v>1414</v>
      </c>
      <c r="AB356" s="46">
        <v>1</v>
      </c>
      <c r="AC356" s="87">
        <f>IF(W356="SOPORTE_TELEFÓNICO",'BASE LIQUIDACION REDEBAN 2025'!$B$19,IF(AND(W356="VISITA_TÉCNICA",Y356="TIPO II"),'BASE LIQUIDACION REDEBAN 2025'!$B$18,'BASE LIQUIDACION REDEBAN 2025'!$B$17))</f>
        <v>67654.12000000001</v>
      </c>
      <c r="AD356" s="87">
        <v>0</v>
      </c>
      <c r="AE356" s="87">
        <f t="shared" si="5"/>
        <v>67654.12000000001</v>
      </c>
    </row>
    <row r="357" spans="1:31" s="105" customFormat="1" ht="13.15">
      <c r="A357" s="154" t="s">
        <v>92</v>
      </c>
      <c r="B357" s="154" t="str">
        <f>VLOOKUP(A357,'CENTRO DE COSTOS'!A:D,4,FALSE)</f>
        <v>KEVIN ALEXIS CORZO BUSTOS</v>
      </c>
      <c r="C357" s="154" t="str">
        <f>VLOOKUP(A357,'CENTRO DE COSTOS'!A:D,2,FALSE)</f>
        <v>0004-0007</v>
      </c>
      <c r="D357" s="154">
        <v>41306</v>
      </c>
      <c r="E357" s="154">
        <v>2547974</v>
      </c>
      <c r="F357" s="154">
        <v>76377</v>
      </c>
      <c r="G357" s="154" t="s">
        <v>8049</v>
      </c>
      <c r="H357" s="154" t="s">
        <v>249</v>
      </c>
      <c r="I357" s="154" t="s">
        <v>250</v>
      </c>
      <c r="J357" s="154" t="s">
        <v>11101</v>
      </c>
      <c r="K357" s="154" t="s">
        <v>159</v>
      </c>
      <c r="L357" s="154" t="s">
        <v>11102</v>
      </c>
      <c r="M357" s="155">
        <v>45873.45416666667</v>
      </c>
      <c r="N357" s="155">
        <v>45875.670138888891</v>
      </c>
      <c r="O357" s="91"/>
      <c r="P357" s="154" t="s">
        <v>10063</v>
      </c>
      <c r="Q357" s="154" t="s">
        <v>10063</v>
      </c>
      <c r="R357" s="154" t="s">
        <v>2973</v>
      </c>
      <c r="S357" s="154" t="s">
        <v>2973</v>
      </c>
      <c r="T357" s="154" t="s">
        <v>9439</v>
      </c>
      <c r="U357" s="154" t="s">
        <v>10895</v>
      </c>
      <c r="V357" s="154" t="s">
        <v>11103</v>
      </c>
      <c r="W357" s="154" t="s">
        <v>2967</v>
      </c>
      <c r="X357" s="10"/>
      <c r="Y357" s="154" t="s">
        <v>28</v>
      </c>
      <c r="Z357" s="154" t="str">
        <f>VLOOKUP(D357,TIPOLOGIA!A:F,5,0)</f>
        <v>TERRESTRE</v>
      </c>
      <c r="AA357" s="154" t="s">
        <v>344</v>
      </c>
      <c r="AB357" s="46">
        <v>1</v>
      </c>
      <c r="AC357" s="87">
        <f>IF(W357="SOPORTE_TELEFÓNICO",'BASE LIQUIDACION REDEBAN 2025'!$B$19,IF(AND(W357="VISITA_TÉCNICA",Y357="TIPO II"),'BASE LIQUIDACION REDEBAN 2025'!$B$18,'BASE LIQUIDACION REDEBAN 2025'!$B$17))</f>
        <v>67654.12000000001</v>
      </c>
      <c r="AD357" s="87">
        <v>0</v>
      </c>
      <c r="AE357" s="87">
        <f t="shared" si="5"/>
        <v>67654.12000000001</v>
      </c>
    </row>
    <row r="358" spans="1:31" s="105" customFormat="1" ht="13.15">
      <c r="A358" s="154" t="s">
        <v>94</v>
      </c>
      <c r="B358" s="154" t="str">
        <f>VLOOKUP(A358,'CENTRO DE COSTOS'!A:D,4,FALSE)</f>
        <v>DIEGO FERNANDO HENAO CARDONA</v>
      </c>
      <c r="C358" s="154" t="str">
        <f>VLOOKUP(A358,'CENTRO DE COSTOS'!A:D,2,FALSE)</f>
        <v>0004-0002</v>
      </c>
      <c r="D358" s="154">
        <v>66170</v>
      </c>
      <c r="E358" s="154">
        <v>2559157</v>
      </c>
      <c r="F358" s="154">
        <v>79380</v>
      </c>
      <c r="G358" s="154" t="s">
        <v>8049</v>
      </c>
      <c r="H358" s="154" t="s">
        <v>606</v>
      </c>
      <c r="I358" s="154" t="s">
        <v>815</v>
      </c>
      <c r="J358" s="154" t="s">
        <v>11104</v>
      </c>
      <c r="K358" s="154" t="s">
        <v>159</v>
      </c>
      <c r="L358" s="154" t="s">
        <v>11105</v>
      </c>
      <c r="M358" s="155">
        <v>45875.333333333336</v>
      </c>
      <c r="N358" s="155">
        <v>45875.67083333333</v>
      </c>
      <c r="O358" s="91"/>
      <c r="P358" s="154" t="s">
        <v>10063</v>
      </c>
      <c r="Q358" s="154" t="s">
        <v>10063</v>
      </c>
      <c r="R358" s="154" t="s">
        <v>2973</v>
      </c>
      <c r="S358" s="154" t="s">
        <v>2973</v>
      </c>
      <c r="T358" s="154" t="s">
        <v>8052</v>
      </c>
      <c r="U358" s="154" t="s">
        <v>9429</v>
      </c>
      <c r="V358" s="154" t="s">
        <v>11106</v>
      </c>
      <c r="W358" s="154" t="s">
        <v>2967</v>
      </c>
      <c r="X358" s="10"/>
      <c r="Y358" s="154" t="s">
        <v>25</v>
      </c>
      <c r="Z358" s="154" t="str">
        <f>VLOOKUP(D358,TIPOLOGIA!A:F,5,0)</f>
        <v>TERRESTRE</v>
      </c>
      <c r="AA358" s="154" t="s">
        <v>2942</v>
      </c>
      <c r="AB358" s="46">
        <v>1</v>
      </c>
      <c r="AC358" s="87">
        <f>IF(W358="SOPORTE_TELEFÓNICO",'BASE LIQUIDACION REDEBAN 2025'!$B$19,IF(AND(W358="VISITA_TÉCNICA",Y358="TIPO II"),'BASE LIQUIDACION REDEBAN 2025'!$B$18,'BASE LIQUIDACION REDEBAN 2025'!$B$17))</f>
        <v>35779.500569199998</v>
      </c>
      <c r="AD358" s="87">
        <v>0</v>
      </c>
      <c r="AE358" s="87">
        <f t="shared" si="5"/>
        <v>35779.500569199998</v>
      </c>
    </row>
    <row r="359" spans="1:31" s="105" customFormat="1" ht="13.15">
      <c r="A359" s="154" t="s">
        <v>101</v>
      </c>
      <c r="B359" s="154" t="str">
        <f>VLOOKUP(A359,'CENTRO DE COSTOS'!A:D,4,FALSE)</f>
        <v>KEVIN ALEXIS CORZO BUSTOS</v>
      </c>
      <c r="C359" s="154" t="str">
        <f>VLOOKUP(A359,'CENTRO DE COSTOS'!A:D,2,FALSE)</f>
        <v>0004-0007</v>
      </c>
      <c r="D359" s="154">
        <v>85250</v>
      </c>
      <c r="E359" s="154">
        <v>2557675</v>
      </c>
      <c r="F359" s="154">
        <v>67837</v>
      </c>
      <c r="G359" s="154" t="s">
        <v>8049</v>
      </c>
      <c r="H359" s="154" t="s">
        <v>189</v>
      </c>
      <c r="I359" s="154" t="s">
        <v>975</v>
      </c>
      <c r="J359" s="154" t="s">
        <v>11107</v>
      </c>
      <c r="K359" s="154" t="s">
        <v>159</v>
      </c>
      <c r="L359" s="154" t="s">
        <v>11108</v>
      </c>
      <c r="M359" s="155">
        <v>45874.632638888892</v>
      </c>
      <c r="N359" s="155">
        <v>45875.672222222223</v>
      </c>
      <c r="O359" s="91"/>
      <c r="P359" s="154" t="s">
        <v>10063</v>
      </c>
      <c r="Q359" s="154" t="s">
        <v>10063</v>
      </c>
      <c r="R359" s="154" t="s">
        <v>2973</v>
      </c>
      <c r="S359" s="154" t="s">
        <v>2973</v>
      </c>
      <c r="T359" s="154" t="s">
        <v>8052</v>
      </c>
      <c r="U359" s="154" t="s">
        <v>9429</v>
      </c>
      <c r="V359" s="154" t="s">
        <v>11109</v>
      </c>
      <c r="W359" s="154" t="s">
        <v>10144</v>
      </c>
      <c r="X359" s="10"/>
      <c r="Y359" s="154" t="s">
        <v>28</v>
      </c>
      <c r="Z359" s="154" t="str">
        <f>VLOOKUP(D359,TIPOLOGIA!A:F,5,0)</f>
        <v>TERRESTRE</v>
      </c>
      <c r="AA359" s="154" t="s">
        <v>194</v>
      </c>
      <c r="AB359" s="46">
        <v>0</v>
      </c>
      <c r="AC359" s="87">
        <f>IF(W359="SOPORTE_TELEFÓNICO",'BASE LIQUIDACION REDEBAN 2025'!$B$19,IF(AND(W359="VISITA_TÉCNICA",Y359="TIPO II"),'BASE LIQUIDACION REDEBAN 2025'!$B$18,'BASE LIQUIDACION REDEBAN 2025'!$B$17))</f>
        <v>35779.500569199998</v>
      </c>
      <c r="AD359" s="87">
        <v>0</v>
      </c>
      <c r="AE359" s="87">
        <f t="shared" si="5"/>
        <v>35779.500569199998</v>
      </c>
    </row>
    <row r="360" spans="1:31" s="105" customFormat="1" ht="13.15">
      <c r="A360" s="154" t="s">
        <v>101</v>
      </c>
      <c r="B360" s="154" t="str">
        <f>VLOOKUP(A360,'CENTRO DE COSTOS'!A:D,4,FALSE)</f>
        <v>KEVIN ALEXIS CORZO BUSTOS</v>
      </c>
      <c r="C360" s="154" t="str">
        <f>VLOOKUP(A360,'CENTRO DE COSTOS'!A:D,2,FALSE)</f>
        <v>0004-0007</v>
      </c>
      <c r="D360" s="154">
        <v>85010</v>
      </c>
      <c r="E360" s="154">
        <v>2557695</v>
      </c>
      <c r="F360" s="154">
        <v>66208</v>
      </c>
      <c r="G360" s="154" t="s">
        <v>8049</v>
      </c>
      <c r="H360" s="154" t="s">
        <v>189</v>
      </c>
      <c r="I360" s="154" t="s">
        <v>1205</v>
      </c>
      <c r="J360" s="154" t="s">
        <v>11110</v>
      </c>
      <c r="K360" s="154" t="s">
        <v>159</v>
      </c>
      <c r="L360" s="154" t="s">
        <v>11111</v>
      </c>
      <c r="M360" s="155">
        <v>45874.636111111111</v>
      </c>
      <c r="N360" s="155">
        <v>45875.674305555556</v>
      </c>
      <c r="O360" s="91"/>
      <c r="P360" s="154" t="s">
        <v>10063</v>
      </c>
      <c r="Q360" s="154" t="s">
        <v>10063</v>
      </c>
      <c r="R360" s="154" t="s">
        <v>200</v>
      </c>
      <c r="S360" s="154" t="s">
        <v>201</v>
      </c>
      <c r="T360" s="154" t="s">
        <v>8052</v>
      </c>
      <c r="U360" s="154" t="s">
        <v>9429</v>
      </c>
      <c r="V360" s="154" t="s">
        <v>11112</v>
      </c>
      <c r="W360" s="154" t="s">
        <v>10144</v>
      </c>
      <c r="X360" s="10"/>
      <c r="Y360" s="154" t="s">
        <v>28</v>
      </c>
      <c r="Z360" s="154" t="str">
        <f>VLOOKUP(D360,TIPOLOGIA!A:F,5,0)</f>
        <v>TERRESTRE</v>
      </c>
      <c r="AA360" s="154" t="s">
        <v>194</v>
      </c>
      <c r="AB360" s="46">
        <v>0</v>
      </c>
      <c r="AC360" s="87">
        <f>IF(W360="SOPORTE_TELEFÓNICO",'BASE LIQUIDACION REDEBAN 2025'!$B$19,IF(AND(W360="VISITA_TÉCNICA",Y360="TIPO II"),'BASE LIQUIDACION REDEBAN 2025'!$B$18,'BASE LIQUIDACION REDEBAN 2025'!$B$17))</f>
        <v>35779.500569199998</v>
      </c>
      <c r="AD360" s="87">
        <v>0</v>
      </c>
      <c r="AE360" s="87">
        <f t="shared" si="5"/>
        <v>35779.500569199998</v>
      </c>
    </row>
    <row r="361" spans="1:31" s="105" customFormat="1" ht="13.15">
      <c r="A361" s="154" t="s">
        <v>80</v>
      </c>
      <c r="B361" s="154" t="str">
        <f>VLOOKUP(A361,'CENTRO DE COSTOS'!A:D,4,FALSE)</f>
        <v>JOSE MAURICIO HERNANDEZ ROJAS</v>
      </c>
      <c r="C361" s="154" t="str">
        <f>VLOOKUP(A361,'CENTRO DE COSTOS'!A:D,2,FALSE)</f>
        <v>0004-0001</v>
      </c>
      <c r="D361" s="154">
        <v>13001</v>
      </c>
      <c r="E361" s="154">
        <v>2552416</v>
      </c>
      <c r="F361" s="154">
        <v>77997</v>
      </c>
      <c r="G361" s="154" t="s">
        <v>8049</v>
      </c>
      <c r="H361" s="154" t="s">
        <v>303</v>
      </c>
      <c r="I361" s="154" t="s">
        <v>80</v>
      </c>
      <c r="J361" s="154" t="s">
        <v>11113</v>
      </c>
      <c r="K361" s="154" t="s">
        <v>159</v>
      </c>
      <c r="L361" s="154" t="s">
        <v>11114</v>
      </c>
      <c r="M361" s="155">
        <v>45873.740277777775</v>
      </c>
      <c r="N361" s="155">
        <v>45875.675694444442</v>
      </c>
      <c r="O361" s="91"/>
      <c r="P361" s="154" t="s">
        <v>10063</v>
      </c>
      <c r="Q361" s="154" t="s">
        <v>10063</v>
      </c>
      <c r="R361" s="154" t="s">
        <v>2973</v>
      </c>
      <c r="S361" s="154" t="s">
        <v>2973</v>
      </c>
      <c r="T361" s="154" t="s">
        <v>8052</v>
      </c>
      <c r="U361" s="154" t="s">
        <v>9429</v>
      </c>
      <c r="V361" s="154" t="s">
        <v>11014</v>
      </c>
      <c r="W361" s="154" t="s">
        <v>2967</v>
      </c>
      <c r="X361" s="10"/>
      <c r="Y361" s="154" t="s">
        <v>25</v>
      </c>
      <c r="Z361" s="154" t="str">
        <f>VLOOKUP(D361,TIPOLOGIA!A:F,5,0)</f>
        <v>TERRESTRE</v>
      </c>
      <c r="AA361" s="154" t="s">
        <v>452</v>
      </c>
      <c r="AB361" s="46">
        <v>1</v>
      </c>
      <c r="AC361" s="87">
        <f>IF(W361="SOPORTE_TELEFÓNICO",'BASE LIQUIDACION REDEBAN 2025'!$B$19,IF(AND(W361="VISITA_TÉCNICA",Y361="TIPO II"),'BASE LIQUIDACION REDEBAN 2025'!$B$18,'BASE LIQUIDACION REDEBAN 2025'!$B$17))</f>
        <v>35779.500569199998</v>
      </c>
      <c r="AD361" s="87">
        <v>0</v>
      </c>
      <c r="AE361" s="87">
        <f t="shared" si="5"/>
        <v>35779.500569199998</v>
      </c>
    </row>
    <row r="362" spans="1:31" s="105" customFormat="1" ht="13.15">
      <c r="A362" s="154" t="s">
        <v>86</v>
      </c>
      <c r="B362" s="154" t="str">
        <f>VLOOKUP(A362,'CENTRO DE COSTOS'!A:D,4,FALSE)</f>
        <v>KEVIN ALEXIS CORZO BUSTOS</v>
      </c>
      <c r="C362" s="154" t="str">
        <f>VLOOKUP(A362,'CENTRO DE COSTOS'!A:D,2,FALSE)</f>
        <v>0004-0007</v>
      </c>
      <c r="D362" s="154">
        <v>73001</v>
      </c>
      <c r="E362" s="154">
        <v>2553370</v>
      </c>
      <c r="F362" s="154">
        <v>45774</v>
      </c>
      <c r="G362" s="154" t="s">
        <v>8049</v>
      </c>
      <c r="H362" s="154" t="s">
        <v>703</v>
      </c>
      <c r="I362" s="154" t="s">
        <v>86</v>
      </c>
      <c r="J362" s="154" t="s">
        <v>11115</v>
      </c>
      <c r="K362" s="154" t="s">
        <v>159</v>
      </c>
      <c r="L362" s="154" t="s">
        <v>11116</v>
      </c>
      <c r="M362" s="155">
        <v>45874.352777777778</v>
      </c>
      <c r="N362" s="155">
        <v>45875.677083333336</v>
      </c>
      <c r="O362" s="91"/>
      <c r="P362" s="154" t="s">
        <v>10063</v>
      </c>
      <c r="Q362" s="154" t="s">
        <v>10063</v>
      </c>
      <c r="R362" s="154" t="s">
        <v>200</v>
      </c>
      <c r="S362" s="154" t="s">
        <v>201</v>
      </c>
      <c r="T362" s="154" t="s">
        <v>8052</v>
      </c>
      <c r="U362" s="154" t="s">
        <v>9429</v>
      </c>
      <c r="V362" s="154" t="s">
        <v>11117</v>
      </c>
      <c r="W362" s="154" t="s">
        <v>2967</v>
      </c>
      <c r="X362" s="10"/>
      <c r="Y362" s="154" t="s">
        <v>25</v>
      </c>
      <c r="Z362" s="154" t="str">
        <f>VLOOKUP(D362,TIPOLOGIA!A:F,5,0)</f>
        <v>TERRESTRE</v>
      </c>
      <c r="AA362" s="154" t="s">
        <v>968</v>
      </c>
      <c r="AB362" s="46">
        <v>1</v>
      </c>
      <c r="AC362" s="87">
        <f>IF(W362="SOPORTE_TELEFÓNICO",'BASE LIQUIDACION REDEBAN 2025'!$B$19,IF(AND(W362="VISITA_TÉCNICA",Y362="TIPO II"),'BASE LIQUIDACION REDEBAN 2025'!$B$18,'BASE LIQUIDACION REDEBAN 2025'!$B$17))</f>
        <v>35779.500569199998</v>
      </c>
      <c r="AD362" s="87">
        <v>0</v>
      </c>
      <c r="AE362" s="87">
        <f t="shared" si="5"/>
        <v>35779.500569199998</v>
      </c>
    </row>
    <row r="363" spans="1:31" s="105" customFormat="1" ht="13.15">
      <c r="A363" s="154" t="s">
        <v>101</v>
      </c>
      <c r="B363" s="154" t="str">
        <f>VLOOKUP(A363,'CENTRO DE COSTOS'!A:D,4,FALSE)</f>
        <v>KEVIN ALEXIS CORZO BUSTOS</v>
      </c>
      <c r="C363" s="154" t="str">
        <f>VLOOKUP(A363,'CENTRO DE COSTOS'!A:D,2,FALSE)</f>
        <v>0004-0007</v>
      </c>
      <c r="D363" s="154">
        <v>85001</v>
      </c>
      <c r="E363" s="154">
        <v>2548135</v>
      </c>
      <c r="F363" s="154">
        <v>76295</v>
      </c>
      <c r="G363" s="154" t="s">
        <v>8049</v>
      </c>
      <c r="H363" s="154" t="s">
        <v>189</v>
      </c>
      <c r="I363" s="154" t="s">
        <v>101</v>
      </c>
      <c r="J363" s="154" t="s">
        <v>11118</v>
      </c>
      <c r="K363" s="154" t="s">
        <v>159</v>
      </c>
      <c r="L363" s="154" t="s">
        <v>11119</v>
      </c>
      <c r="M363" s="155">
        <v>45873.450694444444</v>
      </c>
      <c r="N363" s="155">
        <v>45875.679861111108</v>
      </c>
      <c r="O363" s="91"/>
      <c r="P363" s="154" t="s">
        <v>10063</v>
      </c>
      <c r="Q363" s="154" t="s">
        <v>10063</v>
      </c>
      <c r="R363" s="154" t="s">
        <v>2973</v>
      </c>
      <c r="S363" s="154" t="s">
        <v>2973</v>
      </c>
      <c r="T363" s="154" t="s">
        <v>8052</v>
      </c>
      <c r="U363" s="154" t="s">
        <v>9429</v>
      </c>
      <c r="V363" s="154" t="s">
        <v>11120</v>
      </c>
      <c r="W363" s="154" t="s">
        <v>2967</v>
      </c>
      <c r="X363" s="10"/>
      <c r="Y363" s="154" t="s">
        <v>25</v>
      </c>
      <c r="Z363" s="154" t="str">
        <f>VLOOKUP(D363,TIPOLOGIA!A:F,5,0)</f>
        <v>TERRESTRE</v>
      </c>
      <c r="AA363" s="154" t="s">
        <v>194</v>
      </c>
      <c r="AB363" s="46">
        <v>1</v>
      </c>
      <c r="AC363" s="87">
        <f>IF(W363="SOPORTE_TELEFÓNICO",'BASE LIQUIDACION REDEBAN 2025'!$B$19,IF(AND(W363="VISITA_TÉCNICA",Y363="TIPO II"),'BASE LIQUIDACION REDEBAN 2025'!$B$18,'BASE LIQUIDACION REDEBAN 2025'!$B$17))</f>
        <v>35779.500569199998</v>
      </c>
      <c r="AD363" s="87">
        <v>0</v>
      </c>
      <c r="AE363" s="87">
        <f t="shared" si="5"/>
        <v>35779.500569199998</v>
      </c>
    </row>
    <row r="364" spans="1:31" s="105" customFormat="1" ht="13.15">
      <c r="A364" s="154" t="s">
        <v>94</v>
      </c>
      <c r="B364" s="154" t="str">
        <f>VLOOKUP(A364,'CENTRO DE COSTOS'!A:D,4,FALSE)</f>
        <v>DIEGO FERNANDO HENAO CARDONA</v>
      </c>
      <c r="C364" s="154" t="str">
        <f>VLOOKUP(A364,'CENTRO DE COSTOS'!A:D,2,FALSE)</f>
        <v>0004-0002</v>
      </c>
      <c r="D364" s="154">
        <v>66170</v>
      </c>
      <c r="E364" s="154">
        <v>2552638</v>
      </c>
      <c r="F364" s="154">
        <v>79298</v>
      </c>
      <c r="G364" s="154" t="s">
        <v>8049</v>
      </c>
      <c r="H364" s="154" t="s">
        <v>606</v>
      </c>
      <c r="I364" s="154" t="s">
        <v>815</v>
      </c>
      <c r="J364" s="154" t="s">
        <v>11121</v>
      </c>
      <c r="K364" s="154" t="s">
        <v>159</v>
      </c>
      <c r="L364" s="154" t="s">
        <v>11122</v>
      </c>
      <c r="M364" s="155">
        <v>45874.333333333336</v>
      </c>
      <c r="N364" s="155">
        <v>45875.682638888888</v>
      </c>
      <c r="O364" s="91"/>
      <c r="P364" s="154" t="s">
        <v>10063</v>
      </c>
      <c r="Q364" s="154" t="s">
        <v>10063</v>
      </c>
      <c r="R364" s="154" t="s">
        <v>2973</v>
      </c>
      <c r="S364" s="154" t="s">
        <v>2973</v>
      </c>
      <c r="T364" s="154" t="s">
        <v>8052</v>
      </c>
      <c r="U364" s="154" t="s">
        <v>9429</v>
      </c>
      <c r="V364" s="154" t="s">
        <v>11106</v>
      </c>
      <c r="W364" s="154" t="s">
        <v>2967</v>
      </c>
      <c r="X364" s="10"/>
      <c r="Y364" s="154" t="s">
        <v>25</v>
      </c>
      <c r="Z364" s="154" t="str">
        <f>VLOOKUP(D364,TIPOLOGIA!A:F,5,0)</f>
        <v>TERRESTRE</v>
      </c>
      <c r="AA364" s="154" t="s">
        <v>2942</v>
      </c>
      <c r="AB364" s="46">
        <v>1</v>
      </c>
      <c r="AC364" s="87">
        <f>IF(W364="SOPORTE_TELEFÓNICO",'BASE LIQUIDACION REDEBAN 2025'!$B$19,IF(AND(W364="VISITA_TÉCNICA",Y364="TIPO II"),'BASE LIQUIDACION REDEBAN 2025'!$B$18,'BASE LIQUIDACION REDEBAN 2025'!$B$17))</f>
        <v>35779.500569199998</v>
      </c>
      <c r="AD364" s="87">
        <v>0</v>
      </c>
      <c r="AE364" s="87">
        <f t="shared" si="5"/>
        <v>35779.500569199998</v>
      </c>
    </row>
    <row r="365" spans="1:31" s="105" customFormat="1" ht="13.15">
      <c r="A365" s="154" t="s">
        <v>72</v>
      </c>
      <c r="B365" s="154" t="str">
        <f>VLOOKUP(A365,'CENTRO DE COSTOS'!A:D,4,FALSE)</f>
        <v>MIGUEL JULIÁN HERNÁNDEZ GUARÍN</v>
      </c>
      <c r="C365" s="154" t="str">
        <f>VLOOKUP(A365,'CENTRO DE COSTOS'!A:D,2,FALSE)</f>
        <v>0004-0008</v>
      </c>
      <c r="D365" s="154">
        <v>68307</v>
      </c>
      <c r="E365" s="154">
        <v>2563461</v>
      </c>
      <c r="F365" s="154">
        <v>79088</v>
      </c>
      <c r="G365" s="154" t="s">
        <v>8049</v>
      </c>
      <c r="H365" s="154" t="s">
        <v>820</v>
      </c>
      <c r="I365" s="154" t="s">
        <v>834</v>
      </c>
      <c r="J365" s="154" t="s">
        <v>11123</v>
      </c>
      <c r="K365" s="154" t="s">
        <v>159</v>
      </c>
      <c r="L365" s="154" t="s">
        <v>11124</v>
      </c>
      <c r="M365" s="155">
        <v>45875.555555555555</v>
      </c>
      <c r="N365" s="155">
        <v>45875.68472222222</v>
      </c>
      <c r="O365" s="91"/>
      <c r="P365" s="154" t="s">
        <v>10063</v>
      </c>
      <c r="Q365" s="154" t="s">
        <v>10063</v>
      </c>
      <c r="R365" s="154" t="s">
        <v>2973</v>
      </c>
      <c r="S365" s="154" t="s">
        <v>2973</v>
      </c>
      <c r="T365" s="154" t="s">
        <v>8052</v>
      </c>
      <c r="U365" s="154" t="s">
        <v>9429</v>
      </c>
      <c r="V365" s="154" t="s">
        <v>11125</v>
      </c>
      <c r="W365" s="154" t="s">
        <v>2967</v>
      </c>
      <c r="X365" s="10"/>
      <c r="Y365" s="154" t="s">
        <v>25</v>
      </c>
      <c r="Z365" s="154" t="str">
        <f>VLOOKUP(D365,TIPOLOGIA!A:F,5,0)</f>
        <v>TERRESTRE</v>
      </c>
      <c r="AA365" s="154" t="s">
        <v>838</v>
      </c>
      <c r="AB365" s="46">
        <v>1</v>
      </c>
      <c r="AC365" s="87">
        <f>IF(W365="SOPORTE_TELEFÓNICO",'BASE LIQUIDACION REDEBAN 2025'!$B$19,IF(AND(W365="VISITA_TÉCNICA",Y365="TIPO II"),'BASE LIQUIDACION REDEBAN 2025'!$B$18,'BASE LIQUIDACION REDEBAN 2025'!$B$17))</f>
        <v>35779.500569199998</v>
      </c>
      <c r="AD365" s="87">
        <v>0</v>
      </c>
      <c r="AE365" s="87">
        <f t="shared" si="5"/>
        <v>35779.500569199998</v>
      </c>
    </row>
    <row r="366" spans="1:31" s="105" customFormat="1" ht="13.15">
      <c r="A366" s="154" t="s">
        <v>94</v>
      </c>
      <c r="B366" s="154" t="str">
        <f>VLOOKUP(A366,'CENTRO DE COSTOS'!A:D,4,FALSE)</f>
        <v>DIEGO FERNANDO HENAO CARDONA</v>
      </c>
      <c r="C366" s="154" t="str">
        <f>VLOOKUP(A366,'CENTRO DE COSTOS'!A:D,2,FALSE)</f>
        <v>0004-0002</v>
      </c>
      <c r="D366" s="154">
        <v>66170</v>
      </c>
      <c r="E366" s="154">
        <v>2561688</v>
      </c>
      <c r="F366" s="154">
        <v>80008</v>
      </c>
      <c r="G366" s="154" t="s">
        <v>8049</v>
      </c>
      <c r="H366" s="154" t="s">
        <v>606</v>
      </c>
      <c r="I366" s="154" t="s">
        <v>815</v>
      </c>
      <c r="J366" s="154" t="s">
        <v>11126</v>
      </c>
      <c r="K366" s="154" t="s">
        <v>159</v>
      </c>
      <c r="L366" s="154" t="s">
        <v>11127</v>
      </c>
      <c r="M366" s="155">
        <v>45875.438194444447</v>
      </c>
      <c r="N366" s="155">
        <v>45875.686805555553</v>
      </c>
      <c r="O366" s="91"/>
      <c r="P366" s="154" t="s">
        <v>10063</v>
      </c>
      <c r="Q366" s="154" t="s">
        <v>10063</v>
      </c>
      <c r="R366" s="154" t="s">
        <v>2973</v>
      </c>
      <c r="S366" s="154" t="s">
        <v>2973</v>
      </c>
      <c r="T366" s="154" t="s">
        <v>8052</v>
      </c>
      <c r="U366" s="154" t="s">
        <v>9429</v>
      </c>
      <c r="V366" s="154" t="s">
        <v>11106</v>
      </c>
      <c r="W366" s="154" t="s">
        <v>2967</v>
      </c>
      <c r="X366" s="10"/>
      <c r="Y366" s="154" t="s">
        <v>25</v>
      </c>
      <c r="Z366" s="154" t="str">
        <f>VLOOKUP(D366,TIPOLOGIA!A:F,5,0)</f>
        <v>TERRESTRE</v>
      </c>
      <c r="AA366" s="154" t="s">
        <v>2942</v>
      </c>
      <c r="AB366" s="46">
        <v>1</v>
      </c>
      <c r="AC366" s="87">
        <f>IF(W366="SOPORTE_TELEFÓNICO",'BASE LIQUIDACION REDEBAN 2025'!$B$19,IF(AND(W366="VISITA_TÉCNICA",Y366="TIPO II"),'BASE LIQUIDACION REDEBAN 2025'!$B$18,'BASE LIQUIDACION REDEBAN 2025'!$B$17))</f>
        <v>35779.500569199998</v>
      </c>
      <c r="AD366" s="87">
        <v>0</v>
      </c>
      <c r="AE366" s="87">
        <f t="shared" si="5"/>
        <v>35779.500569199998</v>
      </c>
    </row>
    <row r="367" spans="1:31" s="105" customFormat="1" ht="13.15">
      <c r="A367" s="154" t="s">
        <v>81</v>
      </c>
      <c r="B367" s="154" t="str">
        <f>VLOOKUP(A367,'CENTRO DE COSTOS'!A:D,4,FALSE)</f>
        <v>MIGUEL JULIÁN HERNÁNDEZ GUARÍN</v>
      </c>
      <c r="C367" s="154" t="str">
        <f>VLOOKUP(A367,'CENTRO DE COSTOS'!A:D,2,FALSE)</f>
        <v>0004-0008</v>
      </c>
      <c r="D367" s="154">
        <v>54660</v>
      </c>
      <c r="E367" s="154">
        <v>2561570</v>
      </c>
      <c r="F367" s="154">
        <v>78196</v>
      </c>
      <c r="G367" s="154" t="s">
        <v>8049</v>
      </c>
      <c r="H367" s="154" t="s">
        <v>317</v>
      </c>
      <c r="I367" s="154" t="s">
        <v>11128</v>
      </c>
      <c r="J367" s="154" t="s">
        <v>11129</v>
      </c>
      <c r="K367" s="154" t="s">
        <v>159</v>
      </c>
      <c r="L367" s="154" t="s">
        <v>11130</v>
      </c>
      <c r="M367" s="155">
        <v>45875.427083333336</v>
      </c>
      <c r="N367" s="155">
        <v>45875.6875</v>
      </c>
      <c r="O367" s="91"/>
      <c r="P367" s="154" t="s">
        <v>10063</v>
      </c>
      <c r="Q367" s="154" t="s">
        <v>10063</v>
      </c>
      <c r="R367" s="154" t="s">
        <v>2973</v>
      </c>
      <c r="S367" s="154" t="s">
        <v>2973</v>
      </c>
      <c r="T367" s="154" t="s">
        <v>8052</v>
      </c>
      <c r="U367" s="154" t="s">
        <v>9429</v>
      </c>
      <c r="V367" s="154" t="s">
        <v>11131</v>
      </c>
      <c r="W367" s="154" t="s">
        <v>10144</v>
      </c>
      <c r="X367" s="10"/>
      <c r="Y367" s="154" t="s">
        <v>28</v>
      </c>
      <c r="Z367" s="154" t="str">
        <f>VLOOKUP(D367,TIPOLOGIA!A:F,5,0)</f>
        <v>TERRESTRE</v>
      </c>
      <c r="AA367" s="154" t="s">
        <v>401</v>
      </c>
      <c r="AB367" s="46">
        <v>0</v>
      </c>
      <c r="AC367" s="87">
        <f>IF(W367="SOPORTE_TELEFÓNICO",'BASE LIQUIDACION REDEBAN 2025'!$B$19,IF(AND(W367="VISITA_TÉCNICA",Y367="TIPO II"),'BASE LIQUIDACION REDEBAN 2025'!$B$18,'BASE LIQUIDACION REDEBAN 2025'!$B$17))</f>
        <v>35779.500569199998</v>
      </c>
      <c r="AD367" s="87">
        <v>0</v>
      </c>
      <c r="AE367" s="87">
        <f t="shared" si="5"/>
        <v>35779.500569199998</v>
      </c>
    </row>
    <row r="368" spans="1:31" s="105" customFormat="1" ht="13.15">
      <c r="A368" s="154" t="s">
        <v>64</v>
      </c>
      <c r="B368" s="154" t="str">
        <f>VLOOKUP(A368,'CENTRO DE COSTOS'!A:D,4,FALSE)</f>
        <v>JOSE MAURICIO HERNANDEZ ROJAS</v>
      </c>
      <c r="C368" s="154" t="str">
        <f>VLOOKUP(A368,'CENTRO DE COSTOS'!A:D,2,FALSE)</f>
        <v>0004-0001</v>
      </c>
      <c r="D368" s="154">
        <v>8001</v>
      </c>
      <c r="E368" s="154">
        <v>2557982</v>
      </c>
      <c r="F368" s="154">
        <v>52876</v>
      </c>
      <c r="G368" s="154" t="s">
        <v>8049</v>
      </c>
      <c r="H368" s="154" t="s">
        <v>389</v>
      </c>
      <c r="I368" s="154" t="s">
        <v>64</v>
      </c>
      <c r="J368" s="154" t="s">
        <v>11132</v>
      </c>
      <c r="K368" s="154" t="s">
        <v>159</v>
      </c>
      <c r="L368" s="154" t="s">
        <v>11133</v>
      </c>
      <c r="M368" s="155">
        <v>45874.654166666667</v>
      </c>
      <c r="N368" s="155">
        <v>45875.694444444445</v>
      </c>
      <c r="O368" s="91"/>
      <c r="P368" s="154" t="s">
        <v>10063</v>
      </c>
      <c r="Q368" s="154" t="s">
        <v>10063</v>
      </c>
      <c r="R368" s="154" t="s">
        <v>2973</v>
      </c>
      <c r="S368" s="154" t="s">
        <v>2973</v>
      </c>
      <c r="T368" s="154" t="s">
        <v>8052</v>
      </c>
      <c r="U368" s="154" t="s">
        <v>9429</v>
      </c>
      <c r="V368" s="154" t="s">
        <v>11134</v>
      </c>
      <c r="W368" s="154" t="s">
        <v>2967</v>
      </c>
      <c r="X368" s="10"/>
      <c r="Y368" s="154" t="s">
        <v>25</v>
      </c>
      <c r="Z368" s="154" t="str">
        <f>VLOOKUP(D368,TIPOLOGIA!A:F,5,0)</f>
        <v>TERRESTRE</v>
      </c>
      <c r="AA368" s="154" t="s">
        <v>10279</v>
      </c>
      <c r="AB368" s="46">
        <v>1</v>
      </c>
      <c r="AC368" s="87">
        <f>IF(W368="SOPORTE_TELEFÓNICO",'BASE LIQUIDACION REDEBAN 2025'!$B$19,IF(AND(W368="VISITA_TÉCNICA",Y368="TIPO II"),'BASE LIQUIDACION REDEBAN 2025'!$B$18,'BASE LIQUIDACION REDEBAN 2025'!$B$17))</f>
        <v>35779.500569199998</v>
      </c>
      <c r="AD368" s="87">
        <v>0</v>
      </c>
      <c r="AE368" s="87">
        <f t="shared" si="5"/>
        <v>35779.500569199998</v>
      </c>
    </row>
    <row r="369" spans="1:31" s="105" customFormat="1" ht="13.15">
      <c r="A369" s="154" t="s">
        <v>81</v>
      </c>
      <c r="B369" s="154" t="str">
        <f>VLOOKUP(A369,'CENTRO DE COSTOS'!A:D,4,FALSE)</f>
        <v>MIGUEL JULIÁN HERNÁNDEZ GUARÍN</v>
      </c>
      <c r="C369" s="154" t="str">
        <f>VLOOKUP(A369,'CENTRO DE COSTOS'!A:D,2,FALSE)</f>
        <v>0004-0008</v>
      </c>
      <c r="D369" s="154">
        <v>54874</v>
      </c>
      <c r="E369" s="154">
        <v>2558500</v>
      </c>
      <c r="F369" s="154">
        <v>78970</v>
      </c>
      <c r="G369" s="154" t="s">
        <v>8049</v>
      </c>
      <c r="H369" s="154" t="s">
        <v>317</v>
      </c>
      <c r="I369" s="154" t="s">
        <v>914</v>
      </c>
      <c r="J369" s="154" t="s">
        <v>11135</v>
      </c>
      <c r="K369" s="154" t="s">
        <v>159</v>
      </c>
      <c r="L369" s="154" t="s">
        <v>11136</v>
      </c>
      <c r="M369" s="155">
        <v>45874.675694444442</v>
      </c>
      <c r="N369" s="155">
        <v>45875.696527777778</v>
      </c>
      <c r="O369" s="91"/>
      <c r="P369" s="154" t="s">
        <v>10063</v>
      </c>
      <c r="Q369" s="154" t="s">
        <v>10063</v>
      </c>
      <c r="R369" s="154" t="s">
        <v>2973</v>
      </c>
      <c r="S369" s="154" t="s">
        <v>2973</v>
      </c>
      <c r="T369" s="154" t="s">
        <v>8052</v>
      </c>
      <c r="U369" s="154" t="s">
        <v>9429</v>
      </c>
      <c r="V369" s="154" t="s">
        <v>11137</v>
      </c>
      <c r="W369" s="154" t="s">
        <v>2967</v>
      </c>
      <c r="X369" s="10"/>
      <c r="Y369" s="154" t="s">
        <v>25</v>
      </c>
      <c r="Z369" s="154" t="str">
        <f>VLOOKUP(D369,TIPOLOGIA!A:F,5,0)</f>
        <v>TERRESTRE</v>
      </c>
      <c r="AA369" s="154" t="s">
        <v>432</v>
      </c>
      <c r="AB369" s="46">
        <v>1</v>
      </c>
      <c r="AC369" s="87">
        <f>IF(W369="SOPORTE_TELEFÓNICO",'BASE LIQUIDACION REDEBAN 2025'!$B$19,IF(AND(W369="VISITA_TÉCNICA",Y369="TIPO II"),'BASE LIQUIDACION REDEBAN 2025'!$B$18,'BASE LIQUIDACION REDEBAN 2025'!$B$17))</f>
        <v>35779.500569199998</v>
      </c>
      <c r="AD369" s="87">
        <v>0</v>
      </c>
      <c r="AE369" s="87">
        <f t="shared" si="5"/>
        <v>35779.500569199998</v>
      </c>
    </row>
    <row r="370" spans="1:31" s="105" customFormat="1" ht="13.15">
      <c r="A370" s="154" t="s">
        <v>64</v>
      </c>
      <c r="B370" s="154" t="str">
        <f>VLOOKUP(A370,'CENTRO DE COSTOS'!A:D,4,FALSE)</f>
        <v>JOSE MAURICIO HERNANDEZ ROJAS</v>
      </c>
      <c r="C370" s="154" t="str">
        <f>VLOOKUP(A370,'CENTRO DE COSTOS'!A:D,2,FALSE)</f>
        <v>0004-0001</v>
      </c>
      <c r="D370" s="154">
        <v>8001</v>
      </c>
      <c r="E370" s="154">
        <v>2558426</v>
      </c>
      <c r="F370" s="154">
        <v>78785</v>
      </c>
      <c r="G370" s="154" t="s">
        <v>8049</v>
      </c>
      <c r="H370" s="154" t="s">
        <v>389</v>
      </c>
      <c r="I370" s="154" t="s">
        <v>64</v>
      </c>
      <c r="J370" s="154" t="s">
        <v>11138</v>
      </c>
      <c r="K370" s="154" t="s">
        <v>159</v>
      </c>
      <c r="L370" s="154" t="s">
        <v>11139</v>
      </c>
      <c r="M370" s="155">
        <v>45874.673611111109</v>
      </c>
      <c r="N370" s="155">
        <v>45875.698611111111</v>
      </c>
      <c r="O370" s="91"/>
      <c r="P370" s="154" t="s">
        <v>10063</v>
      </c>
      <c r="Q370" s="154" t="s">
        <v>10063</v>
      </c>
      <c r="R370" s="154" t="s">
        <v>2973</v>
      </c>
      <c r="S370" s="154" t="s">
        <v>2973</v>
      </c>
      <c r="T370" s="154" t="s">
        <v>8052</v>
      </c>
      <c r="U370" s="154" t="s">
        <v>9429</v>
      </c>
      <c r="V370" s="154" t="s">
        <v>11140</v>
      </c>
      <c r="W370" s="154" t="s">
        <v>2967</v>
      </c>
      <c r="X370" s="10"/>
      <c r="Y370" s="154" t="s">
        <v>25</v>
      </c>
      <c r="Z370" s="154" t="str">
        <f>VLOOKUP(D370,TIPOLOGIA!A:F,5,0)</f>
        <v>TERRESTRE</v>
      </c>
      <c r="AA370" s="154" t="s">
        <v>10279</v>
      </c>
      <c r="AB370" s="46">
        <v>1</v>
      </c>
      <c r="AC370" s="87">
        <f>IF(W370="SOPORTE_TELEFÓNICO",'BASE LIQUIDACION REDEBAN 2025'!$B$19,IF(AND(W370="VISITA_TÉCNICA",Y370="TIPO II"),'BASE LIQUIDACION REDEBAN 2025'!$B$18,'BASE LIQUIDACION REDEBAN 2025'!$B$17))</f>
        <v>35779.500569199998</v>
      </c>
      <c r="AD370" s="87">
        <v>0</v>
      </c>
      <c r="AE370" s="87">
        <f t="shared" si="5"/>
        <v>35779.500569199998</v>
      </c>
    </row>
    <row r="371" spans="1:31" s="105" customFormat="1" ht="13.15">
      <c r="A371" s="154" t="s">
        <v>86</v>
      </c>
      <c r="B371" s="154" t="str">
        <f>VLOOKUP(A371,'CENTRO DE COSTOS'!A:D,4,FALSE)</f>
        <v>KEVIN ALEXIS CORZO BUSTOS</v>
      </c>
      <c r="C371" s="154" t="str">
        <f>VLOOKUP(A371,'CENTRO DE COSTOS'!A:D,2,FALSE)</f>
        <v>0004-0007</v>
      </c>
      <c r="D371" s="154">
        <v>73001</v>
      </c>
      <c r="E371" s="154">
        <v>2558085</v>
      </c>
      <c r="F371" s="154">
        <v>46773</v>
      </c>
      <c r="G371" s="154" t="s">
        <v>8049</v>
      </c>
      <c r="H371" s="154" t="s">
        <v>703</v>
      </c>
      <c r="I371" s="154" t="s">
        <v>86</v>
      </c>
      <c r="J371" s="154" t="s">
        <v>11141</v>
      </c>
      <c r="K371" s="154" t="s">
        <v>159</v>
      </c>
      <c r="L371" s="154" t="s">
        <v>11142</v>
      </c>
      <c r="M371" s="155">
        <v>45874.657638888886</v>
      </c>
      <c r="N371" s="155">
        <v>45875.7</v>
      </c>
      <c r="O371" s="91"/>
      <c r="P371" s="154" t="s">
        <v>10063</v>
      </c>
      <c r="Q371" s="154" t="s">
        <v>10063</v>
      </c>
      <c r="R371" s="154" t="s">
        <v>200</v>
      </c>
      <c r="S371" s="154" t="s">
        <v>739</v>
      </c>
      <c r="T371" s="154" t="s">
        <v>8052</v>
      </c>
      <c r="U371" s="154" t="s">
        <v>9429</v>
      </c>
      <c r="V371" s="154" t="s">
        <v>11143</v>
      </c>
      <c r="W371" s="154" t="s">
        <v>2967</v>
      </c>
      <c r="X371" s="10"/>
      <c r="Y371" s="154" t="s">
        <v>25</v>
      </c>
      <c r="Z371" s="154" t="str">
        <f>VLOOKUP(D371,TIPOLOGIA!A:F,5,0)</f>
        <v>TERRESTRE</v>
      </c>
      <c r="AA371" s="154" t="s">
        <v>968</v>
      </c>
      <c r="AB371" s="46">
        <v>1</v>
      </c>
      <c r="AC371" s="87">
        <f>IF(W371="SOPORTE_TELEFÓNICO",'BASE LIQUIDACION REDEBAN 2025'!$B$19,IF(AND(W371="VISITA_TÉCNICA",Y371="TIPO II"),'BASE LIQUIDACION REDEBAN 2025'!$B$18,'BASE LIQUIDACION REDEBAN 2025'!$B$17))</f>
        <v>35779.500569199998</v>
      </c>
      <c r="AD371" s="87">
        <v>0</v>
      </c>
      <c r="AE371" s="87">
        <f t="shared" si="5"/>
        <v>35779.500569199998</v>
      </c>
    </row>
    <row r="372" spans="1:31" s="105" customFormat="1" ht="13.15">
      <c r="A372" s="154" t="s">
        <v>97</v>
      </c>
      <c r="B372" s="154" t="str">
        <f>VLOOKUP(A372,'CENTRO DE COSTOS'!A:D,4,FALSE)</f>
        <v>JOSE MAURICIO HERNANDEZ ROJAS</v>
      </c>
      <c r="C372" s="154" t="str">
        <f>VLOOKUP(A372,'CENTRO DE COSTOS'!A:D,2,FALSE)</f>
        <v>0004-0001</v>
      </c>
      <c r="D372" s="154">
        <v>70717</v>
      </c>
      <c r="E372" s="154">
        <v>2531358</v>
      </c>
      <c r="F372" s="154">
        <v>44218</v>
      </c>
      <c r="G372" s="154" t="s">
        <v>8049</v>
      </c>
      <c r="H372" s="154" t="s">
        <v>414</v>
      </c>
      <c r="I372" s="154" t="s">
        <v>10936</v>
      </c>
      <c r="J372" s="154" t="s">
        <v>11144</v>
      </c>
      <c r="K372" s="154" t="s">
        <v>159</v>
      </c>
      <c r="L372" s="154" t="s">
        <v>11145</v>
      </c>
      <c r="M372" s="155">
        <v>45869.372916666667</v>
      </c>
      <c r="N372" s="155">
        <v>45875.700694444444</v>
      </c>
      <c r="O372" s="91"/>
      <c r="P372" s="154" t="s">
        <v>10063</v>
      </c>
      <c r="Q372" s="154" t="s">
        <v>10063</v>
      </c>
      <c r="R372" s="154" t="s">
        <v>200</v>
      </c>
      <c r="S372" s="154" t="s">
        <v>201</v>
      </c>
      <c r="T372" s="154" t="s">
        <v>8052</v>
      </c>
      <c r="U372" s="154" t="s">
        <v>9429</v>
      </c>
      <c r="V372" s="154" t="s">
        <v>11146</v>
      </c>
      <c r="W372" s="154" t="s">
        <v>10144</v>
      </c>
      <c r="X372" s="10"/>
      <c r="Y372" s="154" t="s">
        <v>28</v>
      </c>
      <c r="Z372" s="154" t="str">
        <f>VLOOKUP(D372,TIPOLOGIA!A:F,5,0)</f>
        <v>TERRESTRE</v>
      </c>
      <c r="AA372" s="154" t="s">
        <v>419</v>
      </c>
      <c r="AB372" s="46">
        <v>0</v>
      </c>
      <c r="AC372" s="87">
        <f>IF(W372="SOPORTE_TELEFÓNICO",'BASE LIQUIDACION REDEBAN 2025'!$B$19,IF(AND(W372="VISITA_TÉCNICA",Y372="TIPO II"),'BASE LIQUIDACION REDEBAN 2025'!$B$18,'BASE LIQUIDACION REDEBAN 2025'!$B$17))</f>
        <v>35779.500569199998</v>
      </c>
      <c r="AD372" s="87">
        <v>0</v>
      </c>
      <c r="AE372" s="87">
        <f t="shared" si="5"/>
        <v>35779.500569199998</v>
      </c>
    </row>
    <row r="373" spans="1:31" s="105" customFormat="1" ht="13.15">
      <c r="A373" s="154" t="s">
        <v>91</v>
      </c>
      <c r="B373" s="154" t="str">
        <f>VLOOKUP(A373,'CENTRO DE COSTOS'!A:D,4,FALSE)</f>
        <v>JOSE MAURICIO HERNANDEZ ROJAS</v>
      </c>
      <c r="C373" s="154" t="str">
        <f>VLOOKUP(A373,'CENTRO DE COSTOS'!A:D,2,FALSE)</f>
        <v>0004-0001</v>
      </c>
      <c r="D373" s="154">
        <v>23300</v>
      </c>
      <c r="E373" s="154">
        <v>2555028</v>
      </c>
      <c r="F373" s="154">
        <v>79697</v>
      </c>
      <c r="G373" s="154" t="s">
        <v>8049</v>
      </c>
      <c r="H373" s="154" t="s">
        <v>421</v>
      </c>
      <c r="I373" s="154" t="s">
        <v>4132</v>
      </c>
      <c r="J373" s="154" t="s">
        <v>11147</v>
      </c>
      <c r="K373" s="154" t="s">
        <v>159</v>
      </c>
      <c r="L373" s="154" t="s">
        <v>11148</v>
      </c>
      <c r="M373" s="155">
        <v>45874.426388888889</v>
      </c>
      <c r="N373" s="155">
        <v>45875.703472222223</v>
      </c>
      <c r="O373" s="91"/>
      <c r="P373" s="154" t="s">
        <v>10063</v>
      </c>
      <c r="Q373" s="154" t="s">
        <v>10063</v>
      </c>
      <c r="R373" s="154" t="s">
        <v>200</v>
      </c>
      <c r="S373" s="154" t="s">
        <v>739</v>
      </c>
      <c r="T373" s="154" t="s">
        <v>8052</v>
      </c>
      <c r="U373" s="154" t="s">
        <v>9429</v>
      </c>
      <c r="V373" s="154" t="s">
        <v>11149</v>
      </c>
      <c r="W373" s="154" t="s">
        <v>2967</v>
      </c>
      <c r="X373" s="10"/>
      <c r="Y373" s="154" t="s">
        <v>28</v>
      </c>
      <c r="Z373" s="154" t="str">
        <f>VLOOKUP(D373,TIPOLOGIA!A:F,5,0)</f>
        <v>TERRESTRE</v>
      </c>
      <c r="AA373" s="154" t="s">
        <v>426</v>
      </c>
      <c r="AB373" s="46">
        <v>1</v>
      </c>
      <c r="AC373" s="87">
        <f>IF(W373="SOPORTE_TELEFÓNICO",'BASE LIQUIDACION REDEBAN 2025'!$B$19,IF(AND(W373="VISITA_TÉCNICA",Y373="TIPO II"),'BASE LIQUIDACION REDEBAN 2025'!$B$18,'BASE LIQUIDACION REDEBAN 2025'!$B$17))</f>
        <v>67654.12000000001</v>
      </c>
      <c r="AD373" s="87">
        <v>0</v>
      </c>
      <c r="AE373" s="87">
        <f t="shared" si="5"/>
        <v>67654.12000000001</v>
      </c>
    </row>
    <row r="374" spans="1:31" s="105" customFormat="1" ht="13.15">
      <c r="A374" s="154" t="s">
        <v>76</v>
      </c>
      <c r="B374" s="154" t="str">
        <f>VLOOKUP(A374,'CENTRO DE COSTOS'!A:D,4,FALSE)</f>
        <v>DIEGO FERNANDO HENAO CARDONA</v>
      </c>
      <c r="C374" s="154" t="str">
        <f>VLOOKUP(A374,'CENTRO DE COSTOS'!A:D,2,FALSE)</f>
        <v>0004-0003</v>
      </c>
      <c r="D374" s="154">
        <v>76001</v>
      </c>
      <c r="E374" s="154">
        <v>2561625</v>
      </c>
      <c r="F374" s="154">
        <v>70126</v>
      </c>
      <c r="G374" s="154" t="s">
        <v>8049</v>
      </c>
      <c r="H374" s="154" t="s">
        <v>227</v>
      </c>
      <c r="I374" s="154" t="s">
        <v>76</v>
      </c>
      <c r="J374" s="154" t="s">
        <v>11150</v>
      </c>
      <c r="K374" s="154" t="s">
        <v>159</v>
      </c>
      <c r="L374" s="154" t="s">
        <v>11151</v>
      </c>
      <c r="M374" s="155">
        <v>45875.425694444442</v>
      </c>
      <c r="N374" s="155">
        <v>45875.706250000003</v>
      </c>
      <c r="O374" s="91"/>
      <c r="P374" s="154" t="s">
        <v>10063</v>
      </c>
      <c r="Q374" s="154" t="s">
        <v>10063</v>
      </c>
      <c r="R374" s="154" t="s">
        <v>200</v>
      </c>
      <c r="S374" s="154" t="s">
        <v>739</v>
      </c>
      <c r="T374" s="154" t="s">
        <v>8052</v>
      </c>
      <c r="U374" s="154" t="s">
        <v>9429</v>
      </c>
      <c r="V374" s="154" t="s">
        <v>11152</v>
      </c>
      <c r="W374" s="154" t="s">
        <v>2967</v>
      </c>
      <c r="X374" s="10"/>
      <c r="Y374" s="154" t="s">
        <v>25</v>
      </c>
      <c r="Z374" s="154" t="str">
        <f>VLOOKUP(D374,TIPOLOGIA!A:F,5,0)</f>
        <v>TERRESTRE</v>
      </c>
      <c r="AA374" s="154" t="s">
        <v>513</v>
      </c>
      <c r="AB374" s="46">
        <v>1</v>
      </c>
      <c r="AC374" s="87">
        <f>IF(W374="SOPORTE_TELEFÓNICO",'BASE LIQUIDACION REDEBAN 2025'!$B$19,IF(AND(W374="VISITA_TÉCNICA",Y374="TIPO II"),'BASE LIQUIDACION REDEBAN 2025'!$B$18,'BASE LIQUIDACION REDEBAN 2025'!$B$17))</f>
        <v>35779.500569199998</v>
      </c>
      <c r="AD374" s="87">
        <v>0</v>
      </c>
      <c r="AE374" s="87">
        <f t="shared" si="5"/>
        <v>35779.500569199998</v>
      </c>
    </row>
    <row r="375" spans="1:31" s="105" customFormat="1" ht="13.15">
      <c r="A375" s="154" t="s">
        <v>98</v>
      </c>
      <c r="B375" s="154" t="str">
        <f>VLOOKUP(A375,'CENTRO DE COSTOS'!A:D,4,FALSE)</f>
        <v>MIGUEL JULIÁN HERNÁNDEZ GUARÍN</v>
      </c>
      <c r="C375" s="154" t="str">
        <f>VLOOKUP(A375,'CENTRO DE COSTOS'!A:D,2,FALSE)</f>
        <v>0004-0008</v>
      </c>
      <c r="D375" s="154">
        <v>15814</v>
      </c>
      <c r="E375" s="154">
        <v>2560551</v>
      </c>
      <c r="F375" s="154">
        <v>78817</v>
      </c>
      <c r="G375" s="154" t="s">
        <v>8049</v>
      </c>
      <c r="H375" s="154" t="s">
        <v>241</v>
      </c>
      <c r="I375" s="154" t="s">
        <v>11153</v>
      </c>
      <c r="J375" s="154" t="s">
        <v>11154</v>
      </c>
      <c r="K375" s="154" t="s">
        <v>159</v>
      </c>
      <c r="L375" s="154" t="s">
        <v>11155</v>
      </c>
      <c r="M375" s="155">
        <v>45875.375694444447</v>
      </c>
      <c r="N375" s="155">
        <v>45875.722916666666</v>
      </c>
      <c r="O375" s="91"/>
      <c r="P375" s="154" t="s">
        <v>10063</v>
      </c>
      <c r="Q375" s="154" t="s">
        <v>10063</v>
      </c>
      <c r="R375" s="154" t="s">
        <v>2973</v>
      </c>
      <c r="S375" s="154" t="s">
        <v>2973</v>
      </c>
      <c r="T375" s="154" t="s">
        <v>8052</v>
      </c>
      <c r="U375" s="154" t="s">
        <v>9429</v>
      </c>
      <c r="V375" s="154" t="s">
        <v>11156</v>
      </c>
      <c r="W375" s="154" t="s">
        <v>2967</v>
      </c>
      <c r="X375" s="10"/>
      <c r="Y375" s="154" t="s">
        <v>28</v>
      </c>
      <c r="Z375" s="154" t="str">
        <f>VLOOKUP(D375,TIPOLOGIA!A:F,5,0)</f>
        <v>TERRESTRE</v>
      </c>
      <c r="AA375" s="154" t="s">
        <v>376</v>
      </c>
      <c r="AB375" s="46">
        <v>1</v>
      </c>
      <c r="AC375" s="87">
        <f>IF(W375="SOPORTE_TELEFÓNICO",'BASE LIQUIDACION REDEBAN 2025'!$B$19,IF(AND(W375="VISITA_TÉCNICA",Y375="TIPO II"),'BASE LIQUIDACION REDEBAN 2025'!$B$18,'BASE LIQUIDACION REDEBAN 2025'!$B$17))</f>
        <v>67654.12000000001</v>
      </c>
      <c r="AD375" s="87">
        <v>0</v>
      </c>
      <c r="AE375" s="87">
        <f t="shared" si="5"/>
        <v>67654.12000000001</v>
      </c>
    </row>
    <row r="376" spans="1:31" s="105" customFormat="1" ht="13.15">
      <c r="A376" s="154" t="s">
        <v>68</v>
      </c>
      <c r="B376" s="154" t="str">
        <f>VLOOKUP(A376,'CENTRO DE COSTOS'!A:D,4,FALSE)</f>
        <v>WILLIAM ASDRUBAL ROZO ROZO</v>
      </c>
      <c r="C376" s="154" t="str">
        <f>VLOOKUP(A376,'CENTRO DE COSTOS'!A:D,2,FALSE)</f>
        <v>0004-0004</v>
      </c>
      <c r="D376" s="154">
        <v>11001</v>
      </c>
      <c r="E376" s="154">
        <v>2563239</v>
      </c>
      <c r="F376" s="154">
        <v>69137</v>
      </c>
      <c r="G376" s="154" t="s">
        <v>8049</v>
      </c>
      <c r="H376" s="154" t="s">
        <v>470</v>
      </c>
      <c r="I376" s="154" t="s">
        <v>68</v>
      </c>
      <c r="J376" s="154" t="s">
        <v>11157</v>
      </c>
      <c r="K376" s="154" t="s">
        <v>159</v>
      </c>
      <c r="L376" s="154" t="s">
        <v>11158</v>
      </c>
      <c r="M376" s="155">
        <v>45875.52847222222</v>
      </c>
      <c r="N376" s="155">
        <v>45875.724305555559</v>
      </c>
      <c r="O376" s="91"/>
      <c r="P376" s="154" t="s">
        <v>10063</v>
      </c>
      <c r="Q376" s="154" t="s">
        <v>10063</v>
      </c>
      <c r="R376" s="154" t="s">
        <v>200</v>
      </c>
      <c r="S376" s="154" t="s">
        <v>739</v>
      </c>
      <c r="T376" s="154" t="s">
        <v>8052</v>
      </c>
      <c r="U376" s="154" t="s">
        <v>9429</v>
      </c>
      <c r="V376" s="154" t="s">
        <v>11159</v>
      </c>
      <c r="W376" s="154" t="s">
        <v>2967</v>
      </c>
      <c r="X376" s="10"/>
      <c r="Y376" s="154" t="s">
        <v>25</v>
      </c>
      <c r="Z376" s="154" t="str">
        <f>VLOOKUP(D376,TIPOLOGIA!A:F,5,0)</f>
        <v>TERRESTRE</v>
      </c>
      <c r="AA376" s="154" t="s">
        <v>3836</v>
      </c>
      <c r="AB376" s="46">
        <v>1</v>
      </c>
      <c r="AC376" s="87">
        <f>IF(W376="SOPORTE_TELEFÓNICO",'BASE LIQUIDACION REDEBAN 2025'!$B$19,IF(AND(W376="VISITA_TÉCNICA",Y376="TIPO II"),'BASE LIQUIDACION REDEBAN 2025'!$B$18,'BASE LIQUIDACION REDEBAN 2025'!$B$17))</f>
        <v>35779.500569199998</v>
      </c>
      <c r="AD376" s="87">
        <v>0</v>
      </c>
      <c r="AE376" s="87">
        <f t="shared" si="5"/>
        <v>35779.500569199998</v>
      </c>
    </row>
    <row r="377" spans="1:31" s="105" customFormat="1" ht="13.15">
      <c r="A377" s="154" t="s">
        <v>64</v>
      </c>
      <c r="B377" s="154" t="str">
        <f>VLOOKUP(A377,'CENTRO DE COSTOS'!A:D,4,FALSE)</f>
        <v>JOSE MAURICIO HERNANDEZ ROJAS</v>
      </c>
      <c r="C377" s="154" t="str">
        <f>VLOOKUP(A377,'CENTRO DE COSTOS'!A:D,2,FALSE)</f>
        <v>0004-0001</v>
      </c>
      <c r="D377" s="154">
        <v>8001</v>
      </c>
      <c r="E377" s="154">
        <v>2539301</v>
      </c>
      <c r="F377" s="154">
        <v>79039</v>
      </c>
      <c r="G377" s="154" t="s">
        <v>8049</v>
      </c>
      <c r="H377" s="154" t="s">
        <v>389</v>
      </c>
      <c r="I377" s="154" t="s">
        <v>64</v>
      </c>
      <c r="J377" s="154" t="s">
        <v>11160</v>
      </c>
      <c r="K377" s="154" t="s">
        <v>159</v>
      </c>
      <c r="L377" s="154" t="s">
        <v>11161</v>
      </c>
      <c r="M377" s="155">
        <v>45870.451388888891</v>
      </c>
      <c r="N377" s="155">
        <v>45875.726388888892</v>
      </c>
      <c r="O377" s="91"/>
      <c r="P377" s="154" t="s">
        <v>10063</v>
      </c>
      <c r="Q377" s="154" t="s">
        <v>10063</v>
      </c>
      <c r="R377" s="154" t="s">
        <v>2973</v>
      </c>
      <c r="S377" s="154" t="s">
        <v>2973</v>
      </c>
      <c r="T377" s="154" t="s">
        <v>8052</v>
      </c>
      <c r="U377" s="154" t="s">
        <v>9429</v>
      </c>
      <c r="V377" s="154" t="s">
        <v>11162</v>
      </c>
      <c r="W377" s="154" t="s">
        <v>2967</v>
      </c>
      <c r="X377" s="10"/>
      <c r="Y377" s="154" t="s">
        <v>25</v>
      </c>
      <c r="Z377" s="154" t="str">
        <f>VLOOKUP(D377,TIPOLOGIA!A:F,5,0)</f>
        <v>TERRESTRE</v>
      </c>
      <c r="AA377" s="154" t="s">
        <v>10279</v>
      </c>
      <c r="AB377" s="46">
        <v>1</v>
      </c>
      <c r="AC377" s="87">
        <f>IF(W377="SOPORTE_TELEFÓNICO",'BASE LIQUIDACION REDEBAN 2025'!$B$19,IF(AND(W377="VISITA_TÉCNICA",Y377="TIPO II"),'BASE LIQUIDACION REDEBAN 2025'!$B$18,'BASE LIQUIDACION REDEBAN 2025'!$B$17))</f>
        <v>35779.500569199998</v>
      </c>
      <c r="AD377" s="87">
        <v>0</v>
      </c>
      <c r="AE377" s="87">
        <f t="shared" si="5"/>
        <v>35779.500569199998</v>
      </c>
    </row>
    <row r="378" spans="1:31" s="105" customFormat="1" ht="13.15">
      <c r="A378" s="154" t="s">
        <v>81</v>
      </c>
      <c r="B378" s="154" t="str">
        <f>VLOOKUP(A378,'CENTRO DE COSTOS'!A:D,4,FALSE)</f>
        <v>MIGUEL JULIÁN HERNÁNDEZ GUARÍN</v>
      </c>
      <c r="C378" s="154" t="str">
        <f>VLOOKUP(A378,'CENTRO DE COSTOS'!A:D,2,FALSE)</f>
        <v>0004-0008</v>
      </c>
      <c r="D378" s="154">
        <v>54001</v>
      </c>
      <c r="E378" s="154">
        <v>2559161</v>
      </c>
      <c r="F378" s="154">
        <v>77449</v>
      </c>
      <c r="G378" s="154" t="s">
        <v>8049</v>
      </c>
      <c r="H378" s="154" t="s">
        <v>317</v>
      </c>
      <c r="I378" s="154" t="s">
        <v>81</v>
      </c>
      <c r="J378" s="154" t="s">
        <v>11163</v>
      </c>
      <c r="K378" s="154" t="s">
        <v>159</v>
      </c>
      <c r="L378" s="154" t="s">
        <v>11164</v>
      </c>
      <c r="M378" s="155">
        <v>45875.333333333336</v>
      </c>
      <c r="N378" s="155">
        <v>45876.404861111114</v>
      </c>
      <c r="O378" s="91"/>
      <c r="P378" s="154" t="s">
        <v>10063</v>
      </c>
      <c r="Q378" s="154" t="s">
        <v>10063</v>
      </c>
      <c r="R378" s="154" t="s">
        <v>2973</v>
      </c>
      <c r="S378" s="154" t="s">
        <v>2973</v>
      </c>
      <c r="T378" s="154" t="s">
        <v>8052</v>
      </c>
      <c r="U378" s="154" t="s">
        <v>9429</v>
      </c>
      <c r="V378" s="154" t="s">
        <v>11165</v>
      </c>
      <c r="W378" s="154" t="s">
        <v>2967</v>
      </c>
      <c r="X378" s="10"/>
      <c r="Y378" s="154" t="s">
        <v>25</v>
      </c>
      <c r="Z378" s="154" t="str">
        <f>VLOOKUP(D378,TIPOLOGIA!A:F,5,0)</f>
        <v>TERRESTRE</v>
      </c>
      <c r="AA378" s="154" t="s">
        <v>401</v>
      </c>
      <c r="AB378" s="46">
        <v>1</v>
      </c>
      <c r="AC378" s="87">
        <f>IF(W378="SOPORTE_TELEFÓNICO",'BASE LIQUIDACION REDEBAN 2025'!$B$19,IF(AND(W378="VISITA_TÉCNICA",Y378="TIPO II"),'BASE LIQUIDACION REDEBAN 2025'!$B$18,'BASE LIQUIDACION REDEBAN 2025'!$B$17))</f>
        <v>35779.500569199998</v>
      </c>
      <c r="AD378" s="87">
        <v>0</v>
      </c>
      <c r="AE378" s="87">
        <f t="shared" si="5"/>
        <v>35779.500569199998</v>
      </c>
    </row>
    <row r="379" spans="1:31" s="105" customFormat="1" ht="13.15">
      <c r="A379" s="154" t="s">
        <v>68</v>
      </c>
      <c r="B379" s="154" t="str">
        <f>VLOOKUP(A379,'CENTRO DE COSTOS'!A:D,4,FALSE)</f>
        <v>WILLIAM ASDRUBAL ROZO ROZO</v>
      </c>
      <c r="C379" s="154" t="str">
        <f>VLOOKUP(A379,'CENTRO DE COSTOS'!A:D,2,FALSE)</f>
        <v>0004-0004</v>
      </c>
      <c r="D379" s="154">
        <v>25754</v>
      </c>
      <c r="E379" s="154">
        <v>2559954</v>
      </c>
      <c r="F379" s="154">
        <v>61196</v>
      </c>
      <c r="G379" s="154" t="s">
        <v>8049</v>
      </c>
      <c r="H379" s="154" t="s">
        <v>470</v>
      </c>
      <c r="I379" s="154" t="s">
        <v>1138</v>
      </c>
      <c r="J379" s="154" t="s">
        <v>11166</v>
      </c>
      <c r="K379" s="154" t="s">
        <v>159</v>
      </c>
      <c r="L379" s="154" t="s">
        <v>11167</v>
      </c>
      <c r="M379" s="155">
        <v>45875.333333333336</v>
      </c>
      <c r="N379" s="155">
        <v>45876.406944444447</v>
      </c>
      <c r="O379" s="91"/>
      <c r="P379" s="154" t="s">
        <v>10063</v>
      </c>
      <c r="Q379" s="154" t="s">
        <v>10063</v>
      </c>
      <c r="R379" s="154" t="s">
        <v>2973</v>
      </c>
      <c r="S379" s="154" t="s">
        <v>2973</v>
      </c>
      <c r="T379" s="154" t="s">
        <v>8052</v>
      </c>
      <c r="U379" s="154" t="s">
        <v>9429</v>
      </c>
      <c r="V379" s="154" t="s">
        <v>11168</v>
      </c>
      <c r="W379" s="154" t="s">
        <v>2967</v>
      </c>
      <c r="X379" s="10"/>
      <c r="Y379" s="154" t="s">
        <v>25</v>
      </c>
      <c r="Z379" s="154" t="str">
        <f>VLOOKUP(D379,TIPOLOGIA!A:F,5,0)</f>
        <v>TERRESTRE</v>
      </c>
      <c r="AA379" s="154" t="s">
        <v>887</v>
      </c>
      <c r="AB379" s="46">
        <v>1</v>
      </c>
      <c r="AC379" s="87">
        <f>IF(W379="SOPORTE_TELEFÓNICO",'BASE LIQUIDACION REDEBAN 2025'!$B$19,IF(AND(W379="VISITA_TÉCNICA",Y379="TIPO II"),'BASE LIQUIDACION REDEBAN 2025'!$B$18,'BASE LIQUIDACION REDEBAN 2025'!$B$17))</f>
        <v>35779.500569199998</v>
      </c>
      <c r="AD379" s="87">
        <v>0</v>
      </c>
      <c r="AE379" s="87">
        <f t="shared" si="5"/>
        <v>35779.500569199998</v>
      </c>
    </row>
    <row r="380" spans="1:31" s="105" customFormat="1" ht="13.15">
      <c r="A380" s="154" t="s">
        <v>92</v>
      </c>
      <c r="B380" s="154" t="str">
        <f>VLOOKUP(A380,'CENTRO DE COSTOS'!A:D,4,FALSE)</f>
        <v>KEVIN ALEXIS CORZO BUSTOS</v>
      </c>
      <c r="C380" s="154" t="str">
        <f>VLOOKUP(A380,'CENTRO DE COSTOS'!A:D,2,FALSE)</f>
        <v>0004-0007</v>
      </c>
      <c r="D380" s="154">
        <v>41306</v>
      </c>
      <c r="E380" s="154">
        <v>2551928</v>
      </c>
      <c r="F380" s="154">
        <v>78953</v>
      </c>
      <c r="G380" s="154" t="s">
        <v>8049</v>
      </c>
      <c r="H380" s="154" t="s">
        <v>249</v>
      </c>
      <c r="I380" s="154" t="s">
        <v>250</v>
      </c>
      <c r="J380" s="154" t="s">
        <v>11169</v>
      </c>
      <c r="K380" s="154" t="s">
        <v>159</v>
      </c>
      <c r="L380" s="154" t="s">
        <v>11170</v>
      </c>
      <c r="M380" s="155">
        <v>45873.705555555556</v>
      </c>
      <c r="N380" s="155">
        <v>45876.409722222219</v>
      </c>
      <c r="O380" s="91"/>
      <c r="P380" s="154" t="s">
        <v>10063</v>
      </c>
      <c r="Q380" s="154" t="s">
        <v>10063</v>
      </c>
      <c r="R380" s="154" t="s">
        <v>2973</v>
      </c>
      <c r="S380" s="154" t="s">
        <v>2973</v>
      </c>
      <c r="T380" s="154" t="s">
        <v>9439</v>
      </c>
      <c r="U380" s="154" t="s">
        <v>10905</v>
      </c>
      <c r="V380" s="154" t="s">
        <v>11171</v>
      </c>
      <c r="W380" s="154" t="s">
        <v>2967</v>
      </c>
      <c r="X380" s="10"/>
      <c r="Y380" s="154" t="s">
        <v>28</v>
      </c>
      <c r="Z380" s="154" t="str">
        <f>VLOOKUP(D380,TIPOLOGIA!A:F,5,0)</f>
        <v>TERRESTRE</v>
      </c>
      <c r="AA380" s="154" t="s">
        <v>344</v>
      </c>
      <c r="AB380" s="46">
        <v>1</v>
      </c>
      <c r="AC380" s="87">
        <f>IF(W380="SOPORTE_TELEFÓNICO",'BASE LIQUIDACION REDEBAN 2025'!$B$19,IF(AND(W380="VISITA_TÉCNICA",Y380="TIPO II"),'BASE LIQUIDACION REDEBAN 2025'!$B$18,'BASE LIQUIDACION REDEBAN 2025'!$B$17))</f>
        <v>67654.12000000001</v>
      </c>
      <c r="AD380" s="87">
        <v>0</v>
      </c>
      <c r="AE380" s="87">
        <f t="shared" si="5"/>
        <v>67654.12000000001</v>
      </c>
    </row>
    <row r="381" spans="1:31" s="105" customFormat="1" ht="13.15">
      <c r="A381" s="154" t="s">
        <v>91</v>
      </c>
      <c r="B381" s="154" t="str">
        <f>VLOOKUP(A381,'CENTRO DE COSTOS'!A:D,4,FALSE)</f>
        <v>JOSE MAURICIO HERNANDEZ ROJAS</v>
      </c>
      <c r="C381" s="154" t="str">
        <f>VLOOKUP(A381,'CENTRO DE COSTOS'!A:D,2,FALSE)</f>
        <v>0004-0001</v>
      </c>
      <c r="D381" s="154">
        <v>23001</v>
      </c>
      <c r="E381" s="154">
        <v>2547297</v>
      </c>
      <c r="F381" s="154">
        <v>78543</v>
      </c>
      <c r="G381" s="154" t="s">
        <v>8049</v>
      </c>
      <c r="H381" s="154" t="s">
        <v>421</v>
      </c>
      <c r="I381" s="154" t="s">
        <v>91</v>
      </c>
      <c r="J381" s="154" t="s">
        <v>11172</v>
      </c>
      <c r="K381" s="154" t="s">
        <v>159</v>
      </c>
      <c r="L381" s="154" t="s">
        <v>11173</v>
      </c>
      <c r="M381" s="155">
        <v>45873.422222222223</v>
      </c>
      <c r="N381" s="155">
        <v>45876.413888888892</v>
      </c>
      <c r="O381" s="91"/>
      <c r="P381" s="154" t="s">
        <v>10063</v>
      </c>
      <c r="Q381" s="154" t="s">
        <v>10063</v>
      </c>
      <c r="R381" s="154" t="s">
        <v>2973</v>
      </c>
      <c r="S381" s="154" t="s">
        <v>2973</v>
      </c>
      <c r="T381" s="154" t="s">
        <v>8052</v>
      </c>
      <c r="U381" s="154" t="s">
        <v>9429</v>
      </c>
      <c r="V381" s="154" t="s">
        <v>11174</v>
      </c>
      <c r="W381" s="154" t="s">
        <v>2967</v>
      </c>
      <c r="X381" s="10"/>
      <c r="Y381" s="154" t="s">
        <v>25</v>
      </c>
      <c r="Z381" s="154" t="str">
        <f>VLOOKUP(D381,TIPOLOGIA!A:F,5,0)</f>
        <v>TERRESTRE</v>
      </c>
      <c r="AA381" s="154" t="s">
        <v>696</v>
      </c>
      <c r="AB381" s="46">
        <v>1</v>
      </c>
      <c r="AC381" s="87">
        <f>IF(W381="SOPORTE_TELEFÓNICO",'BASE LIQUIDACION REDEBAN 2025'!$B$19,IF(AND(W381="VISITA_TÉCNICA",Y381="TIPO II"),'BASE LIQUIDACION REDEBAN 2025'!$B$18,'BASE LIQUIDACION REDEBAN 2025'!$B$17))</f>
        <v>35779.500569199998</v>
      </c>
      <c r="AD381" s="87">
        <v>0</v>
      </c>
      <c r="AE381" s="87">
        <f t="shared" si="5"/>
        <v>35779.500569199998</v>
      </c>
    </row>
    <row r="382" spans="1:31" s="105" customFormat="1" ht="13.15">
      <c r="A382" s="154" t="s">
        <v>92</v>
      </c>
      <c r="B382" s="154" t="str">
        <f>VLOOKUP(A382,'CENTRO DE COSTOS'!A:D,4,FALSE)</f>
        <v>KEVIN ALEXIS CORZO BUSTOS</v>
      </c>
      <c r="C382" s="154" t="str">
        <f>VLOOKUP(A382,'CENTRO DE COSTOS'!A:D,2,FALSE)</f>
        <v>0004-0007</v>
      </c>
      <c r="D382" s="154">
        <v>18001</v>
      </c>
      <c r="E382" s="154">
        <v>2529986</v>
      </c>
      <c r="F382" s="154">
        <v>79385</v>
      </c>
      <c r="G382" s="154" t="s">
        <v>8049</v>
      </c>
      <c r="H382" s="154" t="s">
        <v>157</v>
      </c>
      <c r="I382" s="154" t="s">
        <v>82</v>
      </c>
      <c r="J382" s="154" t="s">
        <v>11175</v>
      </c>
      <c r="K382" s="154" t="s">
        <v>159</v>
      </c>
      <c r="L382" s="154" t="s">
        <v>11176</v>
      </c>
      <c r="M382" s="155">
        <v>45869.333333333336</v>
      </c>
      <c r="N382" s="155">
        <v>45876.423611111109</v>
      </c>
      <c r="O382" s="91"/>
      <c r="P382" s="154" t="s">
        <v>10063</v>
      </c>
      <c r="Q382" s="154" t="s">
        <v>10063</v>
      </c>
      <c r="R382" s="154" t="s">
        <v>2973</v>
      </c>
      <c r="S382" s="154" t="s">
        <v>2973</v>
      </c>
      <c r="T382" s="154" t="s">
        <v>8052</v>
      </c>
      <c r="U382" s="154" t="s">
        <v>9429</v>
      </c>
      <c r="V382" s="154" t="s">
        <v>11177</v>
      </c>
      <c r="W382" s="154" t="s">
        <v>2967</v>
      </c>
      <c r="X382" s="10"/>
      <c r="Y382" s="154" t="s">
        <v>32</v>
      </c>
      <c r="Z382" s="154" t="str">
        <f>VLOOKUP(D382,TIPOLOGIA!A:F,5,0)</f>
        <v>TERRESTRE</v>
      </c>
      <c r="AA382" s="154" t="s">
        <v>225</v>
      </c>
      <c r="AB382" s="46">
        <v>1</v>
      </c>
      <c r="AC382" s="87">
        <f>IF(W382="SOPORTE_TELEFÓNICO",'BASE LIQUIDACION REDEBAN 2025'!$B$19,IF(AND(W382="VISITA_TÉCNICA",Y382="TIPO II"),'BASE LIQUIDACION REDEBAN 2025'!$B$18,'BASE LIQUIDACION REDEBAN 2025'!$B$17))</f>
        <v>35779.500569199998</v>
      </c>
      <c r="AD382" s="87">
        <v>0</v>
      </c>
      <c r="AE382" s="87">
        <f t="shared" si="5"/>
        <v>35779.500569199998</v>
      </c>
    </row>
    <row r="383" spans="1:31" s="105" customFormat="1" ht="13.15">
      <c r="A383" s="154" t="s">
        <v>72</v>
      </c>
      <c r="B383" s="154" t="str">
        <f>VLOOKUP(A383,'CENTRO DE COSTOS'!A:D,4,FALSE)</f>
        <v>MIGUEL JULIÁN HERNÁNDEZ GUARÍN</v>
      </c>
      <c r="C383" s="154" t="str">
        <f>VLOOKUP(A383,'CENTRO DE COSTOS'!A:D,2,FALSE)</f>
        <v>0004-0008</v>
      </c>
      <c r="D383" s="154">
        <v>68820</v>
      </c>
      <c r="E383" s="154">
        <v>2548909</v>
      </c>
      <c r="F383" s="154">
        <v>47986</v>
      </c>
      <c r="G383" s="154" t="s">
        <v>8049</v>
      </c>
      <c r="H383" s="154" t="s">
        <v>820</v>
      </c>
      <c r="I383" s="154" t="s">
        <v>4339</v>
      </c>
      <c r="J383" s="154" t="s">
        <v>11178</v>
      </c>
      <c r="K383" s="154" t="s">
        <v>159</v>
      </c>
      <c r="L383" s="154" t="s">
        <v>11179</v>
      </c>
      <c r="M383" s="155">
        <v>45873.490277777775</v>
      </c>
      <c r="N383" s="155">
        <v>45876.46597222222</v>
      </c>
      <c r="O383" s="91"/>
      <c r="P383" s="154" t="s">
        <v>10063</v>
      </c>
      <c r="Q383" s="154" t="s">
        <v>10063</v>
      </c>
      <c r="R383" s="154" t="s">
        <v>200</v>
      </c>
      <c r="S383" s="154" t="s">
        <v>201</v>
      </c>
      <c r="T383" s="154" t="s">
        <v>8052</v>
      </c>
      <c r="U383" s="154" t="s">
        <v>9429</v>
      </c>
      <c r="V383" s="154" t="s">
        <v>11180</v>
      </c>
      <c r="W383" s="154" t="s">
        <v>10144</v>
      </c>
      <c r="X383" s="10"/>
      <c r="Y383" s="154" t="s">
        <v>28</v>
      </c>
      <c r="Z383" s="154" t="str">
        <f>VLOOKUP(D383,TIPOLOGIA!A:F,5,0)</f>
        <v>TERRESTRE</v>
      </c>
      <c r="AA383" s="154" t="s">
        <v>950</v>
      </c>
      <c r="AB383" s="46">
        <v>0</v>
      </c>
      <c r="AC383" s="87">
        <f>IF(W383="SOPORTE_TELEFÓNICO",'BASE LIQUIDACION REDEBAN 2025'!$B$19,IF(AND(W383="VISITA_TÉCNICA",Y383="TIPO II"),'BASE LIQUIDACION REDEBAN 2025'!$B$18,'BASE LIQUIDACION REDEBAN 2025'!$B$17))</f>
        <v>35779.500569199998</v>
      </c>
      <c r="AD383" s="87">
        <v>0</v>
      </c>
      <c r="AE383" s="87">
        <f t="shared" si="5"/>
        <v>35779.500569199998</v>
      </c>
    </row>
    <row r="384" spans="1:31" s="105" customFormat="1" ht="13.15">
      <c r="A384" s="154" t="s">
        <v>93</v>
      </c>
      <c r="B384" s="154" t="str">
        <f>VLOOKUP(A384,'CENTRO DE COSTOS'!A:D,4,FALSE)</f>
        <v>DIEGO FERNANDO HENAO CARDONA</v>
      </c>
      <c r="C384" s="154" t="str">
        <f>VLOOKUP(A384,'CENTRO DE COSTOS'!A:D,2,FALSE)</f>
        <v>0004-0003</v>
      </c>
      <c r="D384" s="154">
        <v>86568</v>
      </c>
      <c r="E384" s="154">
        <v>2524380</v>
      </c>
      <c r="F384" s="154">
        <v>57321</v>
      </c>
      <c r="G384" s="154" t="s">
        <v>8049</v>
      </c>
      <c r="H384" s="154" t="s">
        <v>1820</v>
      </c>
      <c r="I384" s="154" t="s">
        <v>9865</v>
      </c>
      <c r="J384" s="154" t="s">
        <v>11181</v>
      </c>
      <c r="K384" s="154" t="s">
        <v>159</v>
      </c>
      <c r="L384" s="154" t="s">
        <v>11182</v>
      </c>
      <c r="M384" s="155">
        <v>45868.34652777778</v>
      </c>
      <c r="N384" s="155">
        <v>45876.502083333333</v>
      </c>
      <c r="O384" s="91"/>
      <c r="P384" s="154" t="s">
        <v>10063</v>
      </c>
      <c r="Q384" s="154" t="s">
        <v>10063</v>
      </c>
      <c r="R384" s="154" t="s">
        <v>2973</v>
      </c>
      <c r="S384" s="154" t="s">
        <v>2973</v>
      </c>
      <c r="T384" s="154" t="s">
        <v>8052</v>
      </c>
      <c r="U384" s="154" t="s">
        <v>9429</v>
      </c>
      <c r="V384" s="154" t="s">
        <v>11183</v>
      </c>
      <c r="W384" s="154" t="s">
        <v>10144</v>
      </c>
      <c r="X384" s="10"/>
      <c r="Y384" s="154" t="s">
        <v>32</v>
      </c>
      <c r="Z384" s="154" t="str">
        <f>VLOOKUP(D384,TIPOLOGIA!A:F,5,0)</f>
        <v>TERRESTRE</v>
      </c>
      <c r="AA384" s="154"/>
      <c r="AB384" s="46">
        <v>0</v>
      </c>
      <c r="AC384" s="87">
        <f>IF(W384="SOPORTE_TELEFÓNICO",'BASE LIQUIDACION REDEBAN 2025'!$B$19,IF(AND(W384="VISITA_TÉCNICA",Y384="TIPO II"),'BASE LIQUIDACION REDEBAN 2025'!$B$18,'BASE LIQUIDACION REDEBAN 2025'!$B$17))</f>
        <v>35779.500569199998</v>
      </c>
      <c r="AD384" s="87">
        <v>0</v>
      </c>
      <c r="AE384" s="87">
        <f t="shared" si="5"/>
        <v>35779.500569199998</v>
      </c>
    </row>
    <row r="385" spans="1:31" s="105" customFormat="1" ht="13.15">
      <c r="A385" s="154" t="s">
        <v>93</v>
      </c>
      <c r="B385" s="154" t="str">
        <f>VLOOKUP(A385,'CENTRO DE COSTOS'!A:D,4,FALSE)</f>
        <v>DIEGO FERNANDO HENAO CARDONA</v>
      </c>
      <c r="C385" s="154" t="str">
        <f>VLOOKUP(A385,'CENTRO DE COSTOS'!A:D,2,FALSE)</f>
        <v>0004-0003</v>
      </c>
      <c r="D385" s="154">
        <v>52835</v>
      </c>
      <c r="E385" s="154">
        <v>2516106</v>
      </c>
      <c r="F385" s="154">
        <v>41079</v>
      </c>
      <c r="G385" s="154" t="s">
        <v>8049</v>
      </c>
      <c r="H385" s="154" t="s">
        <v>174</v>
      </c>
      <c r="I385" s="154" t="s">
        <v>515</v>
      </c>
      <c r="J385" s="154" t="s">
        <v>11184</v>
      </c>
      <c r="K385" s="154" t="s">
        <v>159</v>
      </c>
      <c r="L385" s="154" t="s">
        <v>11185</v>
      </c>
      <c r="M385" s="155">
        <v>45866.685416666667</v>
      </c>
      <c r="N385" s="155">
        <v>45876.50277777778</v>
      </c>
      <c r="O385" s="91"/>
      <c r="P385" s="154" t="s">
        <v>10063</v>
      </c>
      <c r="Q385" s="154" t="s">
        <v>10063</v>
      </c>
      <c r="R385" s="154" t="s">
        <v>200</v>
      </c>
      <c r="S385" s="154" t="s">
        <v>201</v>
      </c>
      <c r="T385" s="154" t="s">
        <v>8052</v>
      </c>
      <c r="U385" s="154" t="s">
        <v>9429</v>
      </c>
      <c r="V385" s="154" t="s">
        <v>11186</v>
      </c>
      <c r="W385" s="154" t="s">
        <v>10144</v>
      </c>
      <c r="X385" s="10"/>
      <c r="Y385" s="154" t="s">
        <v>32</v>
      </c>
      <c r="Z385" s="154" t="str">
        <f>VLOOKUP(D385,TIPOLOGIA!A:F,5,0)</f>
        <v>TERRESTRE</v>
      </c>
      <c r="AA385" s="154" t="s">
        <v>1825</v>
      </c>
      <c r="AB385" s="46">
        <v>0</v>
      </c>
      <c r="AC385" s="87">
        <f>IF(W385="SOPORTE_TELEFÓNICO",'BASE LIQUIDACION REDEBAN 2025'!$B$19,IF(AND(W385="VISITA_TÉCNICA",Y385="TIPO II"),'BASE LIQUIDACION REDEBAN 2025'!$B$18,'BASE LIQUIDACION REDEBAN 2025'!$B$17))</f>
        <v>35779.500569199998</v>
      </c>
      <c r="AD385" s="87">
        <v>0</v>
      </c>
      <c r="AE385" s="87">
        <f t="shared" si="5"/>
        <v>35779.500569199998</v>
      </c>
    </row>
    <row r="386" spans="1:31" s="105" customFormat="1" ht="13.15">
      <c r="A386" s="154" t="s">
        <v>100</v>
      </c>
      <c r="B386" s="154" t="str">
        <f>VLOOKUP(A386,'CENTRO DE COSTOS'!A:D,4,FALSE)</f>
        <v>KEVIN ALEXIS CORZO BUSTOS</v>
      </c>
      <c r="C386" s="154" t="str">
        <f>VLOOKUP(A386,'CENTRO DE COSTOS'!A:D,2,FALSE)</f>
        <v>0004-0007</v>
      </c>
      <c r="D386" s="154">
        <v>95001</v>
      </c>
      <c r="E386" s="154">
        <v>2523338</v>
      </c>
      <c r="F386" s="154">
        <v>70956</v>
      </c>
      <c r="G386" s="154" t="s">
        <v>8049</v>
      </c>
      <c r="H386" s="154" t="s">
        <v>4421</v>
      </c>
      <c r="I386" s="154" t="s">
        <v>4913</v>
      </c>
      <c r="J386" s="154" t="s">
        <v>11187</v>
      </c>
      <c r="K386" s="154" t="s">
        <v>159</v>
      </c>
      <c r="L386" s="154" t="s">
        <v>11188</v>
      </c>
      <c r="M386" s="155">
        <v>45867.700694444444</v>
      </c>
      <c r="N386" s="155">
        <v>45876.505555555559</v>
      </c>
      <c r="O386" s="91"/>
      <c r="P386" s="154" t="s">
        <v>10063</v>
      </c>
      <c r="Q386" s="154" t="s">
        <v>10063</v>
      </c>
      <c r="R386" s="154" t="s">
        <v>2973</v>
      </c>
      <c r="S386" s="154" t="s">
        <v>2973</v>
      </c>
      <c r="T386" s="154" t="s">
        <v>8052</v>
      </c>
      <c r="U386" s="154" t="s">
        <v>9429</v>
      </c>
      <c r="V386" s="154" t="s">
        <v>11189</v>
      </c>
      <c r="W386" s="154" t="s">
        <v>10144</v>
      </c>
      <c r="X386" s="10"/>
      <c r="Y386" s="154" t="s">
        <v>32</v>
      </c>
      <c r="Z386" s="154" t="str">
        <f>VLOOKUP(D386,TIPOLOGIA!A:F,5,0)</f>
        <v>TERRESTRE</v>
      </c>
      <c r="AA386" s="154"/>
      <c r="AB386" s="46">
        <v>0</v>
      </c>
      <c r="AC386" s="87">
        <f>IF(W386="SOPORTE_TELEFÓNICO",'BASE LIQUIDACION REDEBAN 2025'!$B$19,IF(AND(W386="VISITA_TÉCNICA",Y386="TIPO II"),'BASE LIQUIDACION REDEBAN 2025'!$B$18,'BASE LIQUIDACION REDEBAN 2025'!$B$17))</f>
        <v>35779.500569199998</v>
      </c>
      <c r="AD386" s="87">
        <v>0</v>
      </c>
      <c r="AE386" s="87">
        <f t="shared" si="5"/>
        <v>35779.500569199998</v>
      </c>
    </row>
    <row r="387" spans="1:31" s="105" customFormat="1" ht="13.15">
      <c r="A387" s="154" t="s">
        <v>93</v>
      </c>
      <c r="B387" s="154" t="str">
        <f>VLOOKUP(A387,'CENTRO DE COSTOS'!A:D,4,FALSE)</f>
        <v>DIEGO FERNANDO HENAO CARDONA</v>
      </c>
      <c r="C387" s="154" t="str">
        <f>VLOOKUP(A387,'CENTRO DE COSTOS'!A:D,2,FALSE)</f>
        <v>0004-0003</v>
      </c>
      <c r="D387" s="154">
        <v>52435</v>
      </c>
      <c r="E387" s="154">
        <v>2520603</v>
      </c>
      <c r="F387" s="154">
        <v>74375</v>
      </c>
      <c r="G387" s="154" t="s">
        <v>8049</v>
      </c>
      <c r="H387" s="154" t="s">
        <v>174</v>
      </c>
      <c r="I387" s="154" t="s">
        <v>11190</v>
      </c>
      <c r="J387" s="154" t="s">
        <v>11191</v>
      </c>
      <c r="K387" s="154" t="s">
        <v>159</v>
      </c>
      <c r="L387" s="154" t="s">
        <v>11192</v>
      </c>
      <c r="M387" s="155">
        <v>45867.482638888891</v>
      </c>
      <c r="N387" s="155">
        <v>45876.508333333331</v>
      </c>
      <c r="O387" s="91"/>
      <c r="P387" s="154" t="s">
        <v>10063</v>
      </c>
      <c r="Q387" s="154" t="s">
        <v>10063</v>
      </c>
      <c r="R387" s="154" t="s">
        <v>200</v>
      </c>
      <c r="S387" s="154" t="s">
        <v>201</v>
      </c>
      <c r="T387" s="154" t="s">
        <v>8052</v>
      </c>
      <c r="U387" s="154" t="s">
        <v>9429</v>
      </c>
      <c r="V387" s="154" t="s">
        <v>11193</v>
      </c>
      <c r="W387" s="154" t="s">
        <v>10144</v>
      </c>
      <c r="X387" s="10"/>
      <c r="Y387" s="154" t="s">
        <v>30</v>
      </c>
      <c r="Z387" s="154" t="str">
        <f>VLOOKUP(D387,TIPOLOGIA!A:F,5,0)</f>
        <v>TERRESTRE</v>
      </c>
      <c r="AA387" s="154" t="s">
        <v>1825</v>
      </c>
      <c r="AB387" s="46">
        <v>0</v>
      </c>
      <c r="AC387" s="87">
        <f>IF(W387="SOPORTE_TELEFÓNICO",'BASE LIQUIDACION REDEBAN 2025'!$B$19,IF(AND(W387="VISITA_TÉCNICA",Y387="TIPO II"),'BASE LIQUIDACION REDEBAN 2025'!$B$18,'BASE LIQUIDACION REDEBAN 2025'!$B$17))</f>
        <v>35779.500569199998</v>
      </c>
      <c r="AD387" s="87">
        <v>0</v>
      </c>
      <c r="AE387" s="87">
        <f t="shared" ref="AE387:AE450" si="6">IF(W387="VISITA_TÉCNICA",AC387*AB387,AC387)</f>
        <v>35779.500569199998</v>
      </c>
    </row>
    <row r="388" spans="1:31" s="105" customFormat="1" ht="13.15">
      <c r="A388" s="154" t="s">
        <v>91</v>
      </c>
      <c r="B388" s="154" t="str">
        <f>VLOOKUP(A388,'CENTRO DE COSTOS'!A:D,4,FALSE)</f>
        <v>JOSE MAURICIO HERNANDEZ ROJAS</v>
      </c>
      <c r="C388" s="154" t="str">
        <f>VLOOKUP(A388,'CENTRO DE COSTOS'!A:D,2,FALSE)</f>
        <v>0004-0001</v>
      </c>
      <c r="D388" s="154">
        <v>5250</v>
      </c>
      <c r="E388" s="154">
        <v>2506182</v>
      </c>
      <c r="F388" s="154">
        <v>72553</v>
      </c>
      <c r="G388" s="154" t="s">
        <v>8049</v>
      </c>
      <c r="H388" s="154" t="s">
        <v>197</v>
      </c>
      <c r="I388" s="154" t="s">
        <v>2107</v>
      </c>
      <c r="J388" s="154" t="s">
        <v>11194</v>
      </c>
      <c r="K388" s="154" t="s">
        <v>159</v>
      </c>
      <c r="L388" s="154" t="s">
        <v>11195</v>
      </c>
      <c r="M388" s="155">
        <v>45863.654166666667</v>
      </c>
      <c r="N388" s="155">
        <v>45876.510416666664</v>
      </c>
      <c r="O388" s="91"/>
      <c r="P388" s="154" t="s">
        <v>10063</v>
      </c>
      <c r="Q388" s="154" t="s">
        <v>10063</v>
      </c>
      <c r="R388" s="154" t="s">
        <v>2973</v>
      </c>
      <c r="S388" s="154" t="s">
        <v>2973</v>
      </c>
      <c r="T388" s="154" t="s">
        <v>8052</v>
      </c>
      <c r="U388" s="154" t="s">
        <v>9429</v>
      </c>
      <c r="V388" s="154" t="s">
        <v>11196</v>
      </c>
      <c r="W388" s="154" t="s">
        <v>10144</v>
      </c>
      <c r="X388" s="10"/>
      <c r="Y388" s="154" t="s">
        <v>32</v>
      </c>
      <c r="Z388" s="154" t="str">
        <f>VLOOKUP(D388,TIPOLOGIA!A:F,5,0)</f>
        <v>TERRESTRE</v>
      </c>
      <c r="AA388" s="154"/>
      <c r="AB388" s="46">
        <v>0</v>
      </c>
      <c r="AC388" s="87">
        <f>IF(W388="SOPORTE_TELEFÓNICO",'BASE LIQUIDACION REDEBAN 2025'!$B$19,IF(AND(W388="VISITA_TÉCNICA",Y388="TIPO II"),'BASE LIQUIDACION REDEBAN 2025'!$B$18,'BASE LIQUIDACION REDEBAN 2025'!$B$17))</f>
        <v>35779.500569199998</v>
      </c>
      <c r="AD388" s="87">
        <v>0</v>
      </c>
      <c r="AE388" s="87">
        <f t="shared" si="6"/>
        <v>35779.500569199998</v>
      </c>
    </row>
    <row r="389" spans="1:31" s="105" customFormat="1" ht="13.15">
      <c r="A389" s="154" t="s">
        <v>80</v>
      </c>
      <c r="B389" s="154" t="str">
        <f>VLOOKUP(A389,'CENTRO DE COSTOS'!A:D,4,FALSE)</f>
        <v>JOSE MAURICIO HERNANDEZ ROJAS</v>
      </c>
      <c r="C389" s="154" t="str">
        <f>VLOOKUP(A389,'CENTRO DE COSTOS'!A:D,2,FALSE)</f>
        <v>0004-0001</v>
      </c>
      <c r="D389" s="154">
        <v>13667</v>
      </c>
      <c r="E389" s="154">
        <v>2495287</v>
      </c>
      <c r="F389" s="154">
        <v>11903</v>
      </c>
      <c r="G389" s="154" t="s">
        <v>8049</v>
      </c>
      <c r="H389" s="154" t="s">
        <v>303</v>
      </c>
      <c r="I389" s="154" t="s">
        <v>11197</v>
      </c>
      <c r="J389" s="154" t="s">
        <v>11197</v>
      </c>
      <c r="K389" s="154" t="s">
        <v>159</v>
      </c>
      <c r="L389" s="154" t="s">
        <v>11198</v>
      </c>
      <c r="M389" s="155">
        <v>45862.333333333336</v>
      </c>
      <c r="N389" s="155">
        <v>45876.511805555558</v>
      </c>
      <c r="O389" s="91"/>
      <c r="P389" s="154" t="s">
        <v>10063</v>
      </c>
      <c r="Q389" s="154" t="s">
        <v>10063</v>
      </c>
      <c r="R389" s="154" t="s">
        <v>2973</v>
      </c>
      <c r="S389" s="154" t="s">
        <v>2973</v>
      </c>
      <c r="T389" s="154" t="s">
        <v>8052</v>
      </c>
      <c r="U389" s="154" t="s">
        <v>9429</v>
      </c>
      <c r="V389" s="154" t="s">
        <v>11199</v>
      </c>
      <c r="W389" s="154" t="s">
        <v>10144</v>
      </c>
      <c r="X389" s="10"/>
      <c r="Y389" s="154" t="s">
        <v>32</v>
      </c>
      <c r="Z389" s="154" t="str">
        <f>VLOOKUP(D389,TIPOLOGIA!A:F,5,0)</f>
        <v>TERRESTRE</v>
      </c>
      <c r="AA389" s="154"/>
      <c r="AB389" s="46">
        <v>0</v>
      </c>
      <c r="AC389" s="87">
        <f>IF(W389="SOPORTE_TELEFÓNICO",'BASE LIQUIDACION REDEBAN 2025'!$B$19,IF(AND(W389="VISITA_TÉCNICA",Y389="TIPO II"),'BASE LIQUIDACION REDEBAN 2025'!$B$18,'BASE LIQUIDACION REDEBAN 2025'!$B$17))</f>
        <v>35779.500569199998</v>
      </c>
      <c r="AD389" s="87">
        <v>0</v>
      </c>
      <c r="AE389" s="87">
        <f t="shared" si="6"/>
        <v>35779.500569199998</v>
      </c>
    </row>
    <row r="390" spans="1:31" s="105" customFormat="1" ht="13.15">
      <c r="A390" s="154" t="s">
        <v>68</v>
      </c>
      <c r="B390" s="154" t="str">
        <f>VLOOKUP(A390,'CENTRO DE COSTOS'!A:D,4,FALSE)</f>
        <v>WILLIAM ASDRUBAL ROZO ROZO</v>
      </c>
      <c r="C390" s="154" t="str">
        <f>VLOOKUP(A390,'CENTRO DE COSTOS'!A:D,2,FALSE)</f>
        <v>0004-0004</v>
      </c>
      <c r="D390" s="154">
        <v>25320</v>
      </c>
      <c r="E390" s="154">
        <v>2553951</v>
      </c>
      <c r="F390" s="154">
        <v>47551</v>
      </c>
      <c r="G390" s="154" t="s">
        <v>8049</v>
      </c>
      <c r="H390" s="154" t="s">
        <v>470</v>
      </c>
      <c r="I390" s="154" t="s">
        <v>11200</v>
      </c>
      <c r="J390" s="154" t="s">
        <v>11201</v>
      </c>
      <c r="K390" s="154" t="s">
        <v>159</v>
      </c>
      <c r="L390" s="154" t="s">
        <v>11202</v>
      </c>
      <c r="M390" s="155">
        <v>45874.379861111112</v>
      </c>
      <c r="N390" s="155">
        <v>45876.513888888891</v>
      </c>
      <c r="O390" s="91"/>
      <c r="P390" s="154" t="s">
        <v>10063</v>
      </c>
      <c r="Q390" s="154" t="s">
        <v>10063</v>
      </c>
      <c r="R390" s="154" t="s">
        <v>2973</v>
      </c>
      <c r="S390" s="154" t="s">
        <v>2973</v>
      </c>
      <c r="T390" s="154" t="s">
        <v>8052</v>
      </c>
      <c r="U390" s="154" t="s">
        <v>9429</v>
      </c>
      <c r="V390" s="154" t="s">
        <v>11203</v>
      </c>
      <c r="W390" s="154" t="s">
        <v>10144</v>
      </c>
      <c r="X390" s="10"/>
      <c r="Y390" s="154" t="s">
        <v>30</v>
      </c>
      <c r="Z390" s="154" t="str">
        <f>VLOOKUP(D390,TIPOLOGIA!A:F,5,0)</f>
        <v>TERRESTRE</v>
      </c>
      <c r="AA390" s="154"/>
      <c r="AB390" s="46">
        <v>0</v>
      </c>
      <c r="AC390" s="87">
        <f>IF(W390="SOPORTE_TELEFÓNICO",'BASE LIQUIDACION REDEBAN 2025'!$B$19,IF(AND(W390="VISITA_TÉCNICA",Y390="TIPO II"),'BASE LIQUIDACION REDEBAN 2025'!$B$18,'BASE LIQUIDACION REDEBAN 2025'!$B$17))</f>
        <v>35779.500569199998</v>
      </c>
      <c r="AD390" s="87">
        <v>0</v>
      </c>
      <c r="AE390" s="87">
        <f t="shared" si="6"/>
        <v>35779.500569199998</v>
      </c>
    </row>
    <row r="391" spans="1:31" s="105" customFormat="1" ht="13.15">
      <c r="A391" s="154" t="s">
        <v>72</v>
      </c>
      <c r="B391" s="154" t="str">
        <f>VLOOKUP(A391,'CENTRO DE COSTOS'!A:D,4,FALSE)</f>
        <v>MIGUEL JULIÁN HERNÁNDEZ GUARÍN</v>
      </c>
      <c r="C391" s="154" t="str">
        <f>VLOOKUP(A391,'CENTRO DE COSTOS'!A:D,2,FALSE)</f>
        <v>0004-0008</v>
      </c>
      <c r="D391" s="154">
        <v>13688</v>
      </c>
      <c r="E391" s="154">
        <v>2547396</v>
      </c>
      <c r="F391" s="154">
        <v>61502</v>
      </c>
      <c r="G391" s="154" t="s">
        <v>8049</v>
      </c>
      <c r="H391" s="154" t="s">
        <v>303</v>
      </c>
      <c r="I391" s="154" t="s">
        <v>304</v>
      </c>
      <c r="J391" s="154" t="s">
        <v>11204</v>
      </c>
      <c r="K391" s="154" t="s">
        <v>159</v>
      </c>
      <c r="L391" s="154" t="s">
        <v>11205</v>
      </c>
      <c r="M391" s="155">
        <v>45873.426388888889</v>
      </c>
      <c r="N391" s="155">
        <v>45876.51458333333</v>
      </c>
      <c r="O391" s="91"/>
      <c r="P391" s="154" t="s">
        <v>10063</v>
      </c>
      <c r="Q391" s="154" t="s">
        <v>10063</v>
      </c>
      <c r="R391" s="154" t="s">
        <v>2973</v>
      </c>
      <c r="S391" s="154" t="s">
        <v>2973</v>
      </c>
      <c r="T391" s="154" t="s">
        <v>8052</v>
      </c>
      <c r="U391" s="154" t="s">
        <v>9429</v>
      </c>
      <c r="V391" s="154" t="s">
        <v>11206</v>
      </c>
      <c r="W391" s="154" t="s">
        <v>10144</v>
      </c>
      <c r="X391" s="10"/>
      <c r="Y391" s="154" t="s">
        <v>180</v>
      </c>
      <c r="Z391" s="154" t="str">
        <f>VLOOKUP(D391,TIPOLOGIA!A:F,5,0)</f>
        <v>TERRESTRE/FLUVIAL</v>
      </c>
      <c r="AA391" s="154"/>
      <c r="AB391" s="46">
        <v>0</v>
      </c>
      <c r="AC391" s="87">
        <f>IF(W391="SOPORTE_TELEFÓNICO",'BASE LIQUIDACION REDEBAN 2025'!$B$19,IF(AND(W391="VISITA_TÉCNICA",Y391="TIPO II"),'BASE LIQUIDACION REDEBAN 2025'!$B$18,'BASE LIQUIDACION REDEBAN 2025'!$B$17))</f>
        <v>35779.500569199998</v>
      </c>
      <c r="AD391" s="87">
        <v>0</v>
      </c>
      <c r="AE391" s="87">
        <f t="shared" si="6"/>
        <v>35779.500569199998</v>
      </c>
    </row>
    <row r="392" spans="1:31" s="105" customFormat="1" ht="13.15">
      <c r="A392" s="154" t="s">
        <v>96</v>
      </c>
      <c r="B392" s="154" t="str">
        <f>VLOOKUP(A392,'CENTRO DE COSTOS'!A:D,4,FALSE)</f>
        <v>JOSE MAURICIO HERNANDEZ ROJAS</v>
      </c>
      <c r="C392" s="154" t="str">
        <f>VLOOKUP(A392,'CENTRO DE COSTOS'!A:D,2,FALSE)</f>
        <v>0004-0001</v>
      </c>
      <c r="D392" s="154">
        <v>44001</v>
      </c>
      <c r="E392" s="154">
        <v>2550111</v>
      </c>
      <c r="F392" s="154">
        <v>74861</v>
      </c>
      <c r="G392" s="154" t="s">
        <v>8049</v>
      </c>
      <c r="H392" s="154" t="s">
        <v>1719</v>
      </c>
      <c r="I392" s="154" t="s">
        <v>1720</v>
      </c>
      <c r="J392" s="154" t="s">
        <v>11207</v>
      </c>
      <c r="K392" s="154" t="s">
        <v>159</v>
      </c>
      <c r="L392" s="154" t="s">
        <v>11208</v>
      </c>
      <c r="M392" s="155">
        <v>45873.595833333333</v>
      </c>
      <c r="N392" s="155">
        <v>45876.515972222223</v>
      </c>
      <c r="O392" s="91"/>
      <c r="P392" s="154" t="s">
        <v>10063</v>
      </c>
      <c r="Q392" s="154" t="s">
        <v>10063</v>
      </c>
      <c r="R392" s="154" t="s">
        <v>200</v>
      </c>
      <c r="S392" s="154" t="s">
        <v>201</v>
      </c>
      <c r="T392" s="154" t="s">
        <v>8052</v>
      </c>
      <c r="U392" s="154" t="s">
        <v>9429</v>
      </c>
      <c r="V392" s="154" t="s">
        <v>11209</v>
      </c>
      <c r="W392" s="154" t="s">
        <v>10144</v>
      </c>
      <c r="X392" s="10"/>
      <c r="Y392" s="154" t="s">
        <v>30</v>
      </c>
      <c r="Z392" s="154" t="str">
        <f>VLOOKUP(D392,TIPOLOGIA!A:F,5,0)</f>
        <v>TERRESTRE</v>
      </c>
      <c r="AA392" s="154"/>
      <c r="AB392" s="46">
        <v>0</v>
      </c>
      <c r="AC392" s="87">
        <f>IF(W392="SOPORTE_TELEFÓNICO",'BASE LIQUIDACION REDEBAN 2025'!$B$19,IF(AND(W392="VISITA_TÉCNICA",Y392="TIPO II"),'BASE LIQUIDACION REDEBAN 2025'!$B$18,'BASE LIQUIDACION REDEBAN 2025'!$B$17))</f>
        <v>35779.500569199998</v>
      </c>
      <c r="AD392" s="87">
        <v>0</v>
      </c>
      <c r="AE392" s="87">
        <f t="shared" si="6"/>
        <v>35779.500569199998</v>
      </c>
    </row>
    <row r="393" spans="1:31" s="105" customFormat="1" ht="13.15">
      <c r="A393" s="154" t="s">
        <v>81</v>
      </c>
      <c r="B393" s="154" t="str">
        <f>VLOOKUP(A393,'CENTRO DE COSTOS'!A:D,4,FALSE)</f>
        <v>MIGUEL JULIÁN HERNÁNDEZ GUARÍN</v>
      </c>
      <c r="C393" s="154" t="str">
        <f>VLOOKUP(A393,'CENTRO DE COSTOS'!A:D,2,FALSE)</f>
        <v>0004-0008</v>
      </c>
      <c r="D393" s="154">
        <v>54800</v>
      </c>
      <c r="E393" s="154">
        <v>2548653</v>
      </c>
      <c r="F393" s="154">
        <v>74127</v>
      </c>
      <c r="G393" s="154" t="s">
        <v>8049</v>
      </c>
      <c r="H393" s="154" t="s">
        <v>317</v>
      </c>
      <c r="I393" s="154" t="s">
        <v>6532</v>
      </c>
      <c r="J393" s="154" t="s">
        <v>11210</v>
      </c>
      <c r="K393" s="154" t="s">
        <v>159</v>
      </c>
      <c r="L393" s="154" t="s">
        <v>11211</v>
      </c>
      <c r="M393" s="155">
        <v>45873.478472222225</v>
      </c>
      <c r="N393" s="155">
        <v>45876.517361111109</v>
      </c>
      <c r="O393" s="91"/>
      <c r="P393" s="154" t="s">
        <v>10063</v>
      </c>
      <c r="Q393" s="154" t="s">
        <v>10063</v>
      </c>
      <c r="R393" s="154" t="s">
        <v>2973</v>
      </c>
      <c r="S393" s="154" t="s">
        <v>2973</v>
      </c>
      <c r="T393" s="154" t="s">
        <v>8052</v>
      </c>
      <c r="U393" s="154" t="s">
        <v>9429</v>
      </c>
      <c r="V393" s="154" t="s">
        <v>11212</v>
      </c>
      <c r="W393" s="154" t="s">
        <v>10144</v>
      </c>
      <c r="X393" s="10"/>
      <c r="Y393" s="154" t="s">
        <v>32</v>
      </c>
      <c r="Z393" s="154" t="str">
        <f>VLOOKUP(D393,TIPOLOGIA!A:F,5,0)</f>
        <v>TERRESTRE</v>
      </c>
      <c r="AA393" s="154"/>
      <c r="AB393" s="46">
        <v>0</v>
      </c>
      <c r="AC393" s="87">
        <f>IF(W393="SOPORTE_TELEFÓNICO",'BASE LIQUIDACION REDEBAN 2025'!$B$19,IF(AND(W393="VISITA_TÉCNICA",Y393="TIPO II"),'BASE LIQUIDACION REDEBAN 2025'!$B$18,'BASE LIQUIDACION REDEBAN 2025'!$B$17))</f>
        <v>35779.500569199998</v>
      </c>
      <c r="AD393" s="87">
        <v>0</v>
      </c>
      <c r="AE393" s="87">
        <f t="shared" si="6"/>
        <v>35779.500569199998</v>
      </c>
    </row>
    <row r="394" spans="1:31" s="105" customFormat="1" ht="13.15">
      <c r="A394" s="154" t="s">
        <v>96</v>
      </c>
      <c r="B394" s="154" t="str">
        <f>VLOOKUP(A394,'CENTRO DE COSTOS'!A:D,4,FALSE)</f>
        <v>JOSE MAURICIO HERNANDEZ ROJAS</v>
      </c>
      <c r="C394" s="154" t="str">
        <f>VLOOKUP(A394,'CENTRO DE COSTOS'!A:D,2,FALSE)</f>
        <v>0004-0001</v>
      </c>
      <c r="D394" s="154">
        <v>47245</v>
      </c>
      <c r="E394" s="154">
        <v>2540135</v>
      </c>
      <c r="F394" s="154">
        <v>79631</v>
      </c>
      <c r="G394" s="154" t="s">
        <v>8049</v>
      </c>
      <c r="H394" s="154" t="s">
        <v>1896</v>
      </c>
      <c r="I394" s="154" t="s">
        <v>1897</v>
      </c>
      <c r="J394" s="154" t="s">
        <v>11213</v>
      </c>
      <c r="K394" s="154" t="s">
        <v>159</v>
      </c>
      <c r="L394" s="154" t="s">
        <v>11214</v>
      </c>
      <c r="M394" s="155">
        <v>45870.508333333331</v>
      </c>
      <c r="N394" s="155">
        <v>45876.518750000003</v>
      </c>
      <c r="O394" s="91"/>
      <c r="P394" s="154" t="s">
        <v>10063</v>
      </c>
      <c r="Q394" s="154" t="s">
        <v>10063</v>
      </c>
      <c r="R394" s="154" t="s">
        <v>2973</v>
      </c>
      <c r="S394" s="154" t="s">
        <v>2973</v>
      </c>
      <c r="T394" s="154" t="s">
        <v>8052</v>
      </c>
      <c r="U394" s="154" t="s">
        <v>9429</v>
      </c>
      <c r="V394" s="154" t="s">
        <v>11215</v>
      </c>
      <c r="W394" s="154" t="s">
        <v>10144</v>
      </c>
      <c r="X394" s="10"/>
      <c r="Y394" s="154" t="s">
        <v>32</v>
      </c>
      <c r="Z394" s="154" t="str">
        <f>VLOOKUP(D394,TIPOLOGIA!A:F,5,0)</f>
        <v>TERRESTRE</v>
      </c>
      <c r="AA394" s="154"/>
      <c r="AB394" s="46">
        <v>0</v>
      </c>
      <c r="AC394" s="87">
        <f>IF(W394="SOPORTE_TELEFÓNICO",'BASE LIQUIDACION REDEBAN 2025'!$B$19,IF(AND(W394="VISITA_TÉCNICA",Y394="TIPO II"),'BASE LIQUIDACION REDEBAN 2025'!$B$18,'BASE LIQUIDACION REDEBAN 2025'!$B$17))</f>
        <v>35779.500569199998</v>
      </c>
      <c r="AD394" s="87">
        <v>0</v>
      </c>
      <c r="AE394" s="87">
        <f t="shared" si="6"/>
        <v>35779.500569199998</v>
      </c>
    </row>
    <row r="395" spans="1:31" s="105" customFormat="1" ht="13.15">
      <c r="A395" s="154" t="s">
        <v>90</v>
      </c>
      <c r="B395" s="154" t="str">
        <f>VLOOKUP(A395,'CENTRO DE COSTOS'!A:D,4,FALSE)</f>
        <v>JUAN SEBASTIÁN RÍOS CASTRILLÓN</v>
      </c>
      <c r="C395" s="154" t="str">
        <f>VLOOKUP(A395,'CENTRO DE COSTOS'!A:D,2,FALSE)</f>
        <v>0004-0005</v>
      </c>
      <c r="D395" s="154">
        <v>5425</v>
      </c>
      <c r="E395" s="154">
        <v>2544383</v>
      </c>
      <c r="F395" s="154">
        <v>77463</v>
      </c>
      <c r="G395" s="154" t="s">
        <v>8049</v>
      </c>
      <c r="H395" s="154" t="s">
        <v>197</v>
      </c>
      <c r="I395" s="154" t="s">
        <v>6388</v>
      </c>
      <c r="J395" s="154" t="s">
        <v>11216</v>
      </c>
      <c r="K395" s="154" t="s">
        <v>159</v>
      </c>
      <c r="L395" s="154" t="s">
        <v>11217</v>
      </c>
      <c r="M395" s="155">
        <v>45872.595833333333</v>
      </c>
      <c r="N395" s="155">
        <v>45876.522222222222</v>
      </c>
      <c r="O395" s="91"/>
      <c r="P395" s="154" t="s">
        <v>10063</v>
      </c>
      <c r="Q395" s="154" t="s">
        <v>10063</v>
      </c>
      <c r="R395" s="154" t="s">
        <v>2973</v>
      </c>
      <c r="S395" s="154" t="s">
        <v>2973</v>
      </c>
      <c r="T395" s="154" t="s">
        <v>8052</v>
      </c>
      <c r="U395" s="154" t="s">
        <v>9429</v>
      </c>
      <c r="V395" s="154" t="s">
        <v>11218</v>
      </c>
      <c r="W395" s="154" t="s">
        <v>10144</v>
      </c>
      <c r="X395" s="10"/>
      <c r="Y395" s="154" t="s">
        <v>30</v>
      </c>
      <c r="Z395" s="154" t="str">
        <f>VLOOKUP(D395,TIPOLOGIA!A:F,5,0)</f>
        <v>TERRESTRE</v>
      </c>
      <c r="AA395" s="154" t="s">
        <v>270</v>
      </c>
      <c r="AB395" s="46">
        <v>0</v>
      </c>
      <c r="AC395" s="87">
        <f>IF(W395="SOPORTE_TELEFÓNICO",'BASE LIQUIDACION REDEBAN 2025'!$B$19,IF(AND(W395="VISITA_TÉCNICA",Y395="TIPO II"),'BASE LIQUIDACION REDEBAN 2025'!$B$18,'BASE LIQUIDACION REDEBAN 2025'!$B$17))</f>
        <v>35779.500569199998</v>
      </c>
      <c r="AD395" s="87">
        <v>0</v>
      </c>
      <c r="AE395" s="87">
        <f t="shared" si="6"/>
        <v>35779.500569199998</v>
      </c>
    </row>
    <row r="396" spans="1:31" s="105" customFormat="1" ht="13.15">
      <c r="A396" s="154" t="s">
        <v>100</v>
      </c>
      <c r="B396" s="154" t="str">
        <f>VLOOKUP(A396,'CENTRO DE COSTOS'!A:D,4,FALSE)</f>
        <v>KEVIN ALEXIS CORZO BUSTOS</v>
      </c>
      <c r="C396" s="154" t="str">
        <f>VLOOKUP(A396,'CENTRO DE COSTOS'!A:D,2,FALSE)</f>
        <v>0004-0007</v>
      </c>
      <c r="D396" s="154">
        <v>85440</v>
      </c>
      <c r="E396" s="154">
        <v>2542711</v>
      </c>
      <c r="F396" s="154">
        <v>79156</v>
      </c>
      <c r="G396" s="154" t="s">
        <v>8049</v>
      </c>
      <c r="H396" s="154" t="s">
        <v>189</v>
      </c>
      <c r="I396" s="154" t="s">
        <v>5620</v>
      </c>
      <c r="J396" s="154" t="s">
        <v>11219</v>
      </c>
      <c r="K396" s="154" t="s">
        <v>159</v>
      </c>
      <c r="L396" s="154" t="s">
        <v>11220</v>
      </c>
      <c r="M396" s="155">
        <v>45873.375</v>
      </c>
      <c r="N396" s="155">
        <v>45876.523611111108</v>
      </c>
      <c r="O396" s="91"/>
      <c r="P396" s="154" t="s">
        <v>10063</v>
      </c>
      <c r="Q396" s="154" t="s">
        <v>10063</v>
      </c>
      <c r="R396" s="154" t="s">
        <v>2973</v>
      </c>
      <c r="S396" s="154" t="s">
        <v>2973</v>
      </c>
      <c r="T396" s="154" t="s">
        <v>8052</v>
      </c>
      <c r="U396" s="154" t="s">
        <v>9429</v>
      </c>
      <c r="V396" s="154" t="s">
        <v>11221</v>
      </c>
      <c r="W396" s="154" t="s">
        <v>10144</v>
      </c>
      <c r="X396" s="10"/>
      <c r="Y396" s="154" t="s">
        <v>30</v>
      </c>
      <c r="Z396" s="154" t="str">
        <f>VLOOKUP(D396,TIPOLOGIA!A:F,5,0)</f>
        <v>TERRESTRE</v>
      </c>
      <c r="AA396" s="154"/>
      <c r="AB396" s="46">
        <v>0</v>
      </c>
      <c r="AC396" s="87">
        <f>IF(W396="SOPORTE_TELEFÓNICO",'BASE LIQUIDACION REDEBAN 2025'!$B$19,IF(AND(W396="VISITA_TÉCNICA",Y396="TIPO II"),'BASE LIQUIDACION REDEBAN 2025'!$B$18,'BASE LIQUIDACION REDEBAN 2025'!$B$17))</f>
        <v>35779.500569199998</v>
      </c>
      <c r="AD396" s="87">
        <v>0</v>
      </c>
      <c r="AE396" s="87">
        <f t="shared" si="6"/>
        <v>35779.500569199998</v>
      </c>
    </row>
    <row r="397" spans="1:31" s="105" customFormat="1" ht="13.15">
      <c r="A397" s="154" t="s">
        <v>72</v>
      </c>
      <c r="B397" s="154" t="str">
        <f>VLOOKUP(A397,'CENTRO DE COSTOS'!A:D,4,FALSE)</f>
        <v>MIGUEL JULIÁN HERNÁNDEZ GUARÍN</v>
      </c>
      <c r="C397" s="154" t="str">
        <f>VLOOKUP(A397,'CENTRO DE COSTOS'!A:D,2,FALSE)</f>
        <v>0004-0008</v>
      </c>
      <c r="D397" s="154">
        <v>68081</v>
      </c>
      <c r="E397" s="154">
        <v>2543545</v>
      </c>
      <c r="F397" s="154">
        <v>79224</v>
      </c>
      <c r="G397" s="154" t="s">
        <v>8049</v>
      </c>
      <c r="H397" s="154" t="s">
        <v>820</v>
      </c>
      <c r="I397" s="154" t="s">
        <v>829</v>
      </c>
      <c r="J397" s="154" t="s">
        <v>11222</v>
      </c>
      <c r="K397" s="154" t="s">
        <v>159</v>
      </c>
      <c r="L397" s="154" t="s">
        <v>11223</v>
      </c>
      <c r="M397" s="155">
        <v>45871.474305555559</v>
      </c>
      <c r="N397" s="155">
        <v>45876.525000000001</v>
      </c>
      <c r="O397" s="91"/>
      <c r="P397" s="154" t="s">
        <v>10063</v>
      </c>
      <c r="Q397" s="154" t="s">
        <v>10063</v>
      </c>
      <c r="R397" s="154" t="s">
        <v>200</v>
      </c>
      <c r="S397" s="154" t="s">
        <v>201</v>
      </c>
      <c r="T397" s="154" t="s">
        <v>8052</v>
      </c>
      <c r="U397" s="154" t="s">
        <v>9429</v>
      </c>
      <c r="V397" s="154" t="s">
        <v>11224</v>
      </c>
      <c r="W397" s="154" t="s">
        <v>10144</v>
      </c>
      <c r="X397" s="10"/>
      <c r="Y397" s="154" t="s">
        <v>30</v>
      </c>
      <c r="Z397" s="154" t="str">
        <f>VLOOKUP(D397,TIPOLOGIA!A:F,5,0)</f>
        <v>TERRESTRE</v>
      </c>
      <c r="AA397" s="154"/>
      <c r="AB397" s="46">
        <v>0</v>
      </c>
      <c r="AC397" s="87">
        <f>IF(W397="SOPORTE_TELEFÓNICO",'BASE LIQUIDACION REDEBAN 2025'!$B$19,IF(AND(W397="VISITA_TÉCNICA",Y397="TIPO II"),'BASE LIQUIDACION REDEBAN 2025'!$B$18,'BASE LIQUIDACION REDEBAN 2025'!$B$17))</f>
        <v>35779.500569199998</v>
      </c>
      <c r="AD397" s="87">
        <v>0</v>
      </c>
      <c r="AE397" s="87">
        <f t="shared" si="6"/>
        <v>35779.500569199998</v>
      </c>
    </row>
    <row r="398" spans="1:31" s="105" customFormat="1" ht="13.15">
      <c r="A398" s="154" t="s">
        <v>86</v>
      </c>
      <c r="B398" s="154" t="str">
        <f>VLOOKUP(A398,'CENTRO DE COSTOS'!A:D,4,FALSE)</f>
        <v>KEVIN ALEXIS CORZO BUSTOS</v>
      </c>
      <c r="C398" s="154" t="str">
        <f>VLOOKUP(A398,'CENTRO DE COSTOS'!A:D,2,FALSE)</f>
        <v>0004-0007</v>
      </c>
      <c r="D398" s="154">
        <v>73067</v>
      </c>
      <c r="E398" s="154">
        <v>2543201</v>
      </c>
      <c r="F398" s="154">
        <v>60667</v>
      </c>
      <c r="G398" s="154" t="s">
        <v>8049</v>
      </c>
      <c r="H398" s="154" t="s">
        <v>703</v>
      </c>
      <c r="I398" s="154" t="s">
        <v>11225</v>
      </c>
      <c r="J398" s="154" t="s">
        <v>11226</v>
      </c>
      <c r="K398" s="154" t="s">
        <v>159</v>
      </c>
      <c r="L398" s="154" t="s">
        <v>11227</v>
      </c>
      <c r="M398" s="155">
        <v>45871.375</v>
      </c>
      <c r="N398" s="155">
        <v>45876.525694444441</v>
      </c>
      <c r="O398" s="91"/>
      <c r="P398" s="154" t="s">
        <v>10063</v>
      </c>
      <c r="Q398" s="154" t="s">
        <v>10063</v>
      </c>
      <c r="R398" s="154" t="s">
        <v>2973</v>
      </c>
      <c r="S398" s="154" t="s">
        <v>2973</v>
      </c>
      <c r="T398" s="154" t="s">
        <v>8052</v>
      </c>
      <c r="U398" s="154" t="s">
        <v>9429</v>
      </c>
      <c r="V398" s="154" t="s">
        <v>11228</v>
      </c>
      <c r="W398" s="154" t="s">
        <v>10144</v>
      </c>
      <c r="X398" s="10"/>
      <c r="Y398" s="154" t="s">
        <v>30</v>
      </c>
      <c r="Z398" s="154" t="str">
        <f>VLOOKUP(D398,TIPOLOGIA!A:F,5,0)</f>
        <v>TERRESTRE</v>
      </c>
      <c r="AA398" s="154" t="s">
        <v>708</v>
      </c>
      <c r="AB398" s="46">
        <v>0</v>
      </c>
      <c r="AC398" s="87">
        <f>IF(W398="SOPORTE_TELEFÓNICO",'BASE LIQUIDACION REDEBAN 2025'!$B$19,IF(AND(W398="VISITA_TÉCNICA",Y398="TIPO II"),'BASE LIQUIDACION REDEBAN 2025'!$B$18,'BASE LIQUIDACION REDEBAN 2025'!$B$17))</f>
        <v>35779.500569199998</v>
      </c>
      <c r="AD398" s="87">
        <v>0</v>
      </c>
      <c r="AE398" s="87">
        <f t="shared" si="6"/>
        <v>35779.500569199998</v>
      </c>
    </row>
    <row r="399" spans="1:31" s="105" customFormat="1" ht="13.15">
      <c r="A399" s="154" t="s">
        <v>100</v>
      </c>
      <c r="B399" s="154" t="str">
        <f>VLOOKUP(A399,'CENTRO DE COSTOS'!A:D,4,FALSE)</f>
        <v>KEVIN ALEXIS CORZO BUSTOS</v>
      </c>
      <c r="C399" s="154" t="str">
        <f>VLOOKUP(A399,'CENTRO DE COSTOS'!A:D,2,FALSE)</f>
        <v>0004-0007</v>
      </c>
      <c r="D399" s="154">
        <v>50568</v>
      </c>
      <c r="E399" s="154">
        <v>2538290</v>
      </c>
      <c r="F399" s="154">
        <v>63151</v>
      </c>
      <c r="G399" s="154" t="s">
        <v>8049</v>
      </c>
      <c r="H399" s="154" t="s">
        <v>295</v>
      </c>
      <c r="I399" s="154" t="s">
        <v>2045</v>
      </c>
      <c r="J399" s="154" t="s">
        <v>11229</v>
      </c>
      <c r="K399" s="154" t="s">
        <v>159</v>
      </c>
      <c r="L399" s="154" t="s">
        <v>11230</v>
      </c>
      <c r="M399" s="155">
        <v>45870.414583333331</v>
      </c>
      <c r="N399" s="155">
        <v>45876.527083333334</v>
      </c>
      <c r="O399" s="91"/>
      <c r="P399" s="154" t="s">
        <v>10063</v>
      </c>
      <c r="Q399" s="154" t="s">
        <v>10063</v>
      </c>
      <c r="R399" s="154" t="s">
        <v>2973</v>
      </c>
      <c r="S399" s="154" t="s">
        <v>2973</v>
      </c>
      <c r="T399" s="154" t="s">
        <v>8052</v>
      </c>
      <c r="U399" s="154" t="s">
        <v>9429</v>
      </c>
      <c r="V399" s="154" t="s">
        <v>11231</v>
      </c>
      <c r="W399" s="154" t="s">
        <v>10144</v>
      </c>
      <c r="X399" s="10"/>
      <c r="Y399" s="154" t="s">
        <v>30</v>
      </c>
      <c r="Z399" s="154" t="str">
        <f>VLOOKUP(D399,TIPOLOGIA!A:F,5,0)</f>
        <v>TERRESTRE</v>
      </c>
      <c r="AA399" s="154" t="s">
        <v>3167</v>
      </c>
      <c r="AB399" s="46">
        <v>0</v>
      </c>
      <c r="AC399" s="87">
        <f>IF(W399="SOPORTE_TELEFÓNICO",'BASE LIQUIDACION REDEBAN 2025'!$B$19,IF(AND(W399="VISITA_TÉCNICA",Y399="TIPO II"),'BASE LIQUIDACION REDEBAN 2025'!$B$18,'BASE LIQUIDACION REDEBAN 2025'!$B$17))</f>
        <v>35779.500569199998</v>
      </c>
      <c r="AD399" s="87">
        <v>0</v>
      </c>
      <c r="AE399" s="87">
        <f t="shared" si="6"/>
        <v>35779.500569199998</v>
      </c>
    </row>
    <row r="400" spans="1:31" s="105" customFormat="1" ht="13.15">
      <c r="A400" s="154" t="s">
        <v>92</v>
      </c>
      <c r="B400" s="154" t="str">
        <f>VLOOKUP(A400,'CENTRO DE COSTOS'!A:D,4,FALSE)</f>
        <v>KEVIN ALEXIS CORZO BUSTOS</v>
      </c>
      <c r="C400" s="154" t="str">
        <f>VLOOKUP(A400,'CENTRO DE COSTOS'!A:D,2,FALSE)</f>
        <v>0004-0007</v>
      </c>
      <c r="D400" s="154">
        <v>18753</v>
      </c>
      <c r="E400" s="154">
        <v>2538263</v>
      </c>
      <c r="F400" s="154">
        <v>13339</v>
      </c>
      <c r="G400" s="154" t="s">
        <v>8049</v>
      </c>
      <c r="H400" s="154" t="s">
        <v>157</v>
      </c>
      <c r="I400" s="154" t="s">
        <v>217</v>
      </c>
      <c r="J400" s="154" t="s">
        <v>11232</v>
      </c>
      <c r="K400" s="154" t="s">
        <v>159</v>
      </c>
      <c r="L400" s="154" t="s">
        <v>11233</v>
      </c>
      <c r="M400" s="155">
        <v>45870.409722222219</v>
      </c>
      <c r="N400" s="155">
        <v>45876.530555555553</v>
      </c>
      <c r="O400" s="91"/>
      <c r="P400" s="154" t="s">
        <v>10063</v>
      </c>
      <c r="Q400" s="154" t="s">
        <v>10063</v>
      </c>
      <c r="R400" s="154" t="s">
        <v>2973</v>
      </c>
      <c r="S400" s="154" t="s">
        <v>2973</v>
      </c>
      <c r="T400" s="154" t="s">
        <v>8052</v>
      </c>
      <c r="U400" s="154" t="s">
        <v>9429</v>
      </c>
      <c r="V400" s="154" t="s">
        <v>11234</v>
      </c>
      <c r="W400" s="154" t="s">
        <v>10144</v>
      </c>
      <c r="X400" s="10"/>
      <c r="Y400" s="154" t="s">
        <v>180</v>
      </c>
      <c r="Z400" s="154" t="str">
        <f>VLOOKUP(D400,TIPOLOGIA!A:F,5,0)</f>
        <v>TERRESTRE / AEREO</v>
      </c>
      <c r="AA400" s="154"/>
      <c r="AB400" s="46">
        <v>0</v>
      </c>
      <c r="AC400" s="87">
        <f>IF(W400="SOPORTE_TELEFÓNICO",'BASE LIQUIDACION REDEBAN 2025'!$B$19,IF(AND(W400="VISITA_TÉCNICA",Y400="TIPO II"),'BASE LIQUIDACION REDEBAN 2025'!$B$18,'BASE LIQUIDACION REDEBAN 2025'!$B$17))</f>
        <v>35779.500569199998</v>
      </c>
      <c r="AD400" s="87">
        <v>0</v>
      </c>
      <c r="AE400" s="87">
        <f t="shared" si="6"/>
        <v>35779.500569199998</v>
      </c>
    </row>
    <row r="401" spans="1:31" s="105" customFormat="1" ht="13.15">
      <c r="A401" s="154" t="s">
        <v>96</v>
      </c>
      <c r="B401" s="154" t="str">
        <f>VLOOKUP(A401,'CENTRO DE COSTOS'!A:D,4,FALSE)</f>
        <v>JOSE MAURICIO HERNANDEZ ROJAS</v>
      </c>
      <c r="C401" s="154" t="str">
        <f>VLOOKUP(A401,'CENTRO DE COSTOS'!A:D,2,FALSE)</f>
        <v>0004-0001</v>
      </c>
      <c r="D401" s="154">
        <v>44430</v>
      </c>
      <c r="E401" s="154">
        <v>2540099</v>
      </c>
      <c r="F401" s="154">
        <v>29819</v>
      </c>
      <c r="G401" s="154" t="s">
        <v>8049</v>
      </c>
      <c r="H401" s="154" t="s">
        <v>1719</v>
      </c>
      <c r="I401" s="154" t="s">
        <v>1739</v>
      </c>
      <c r="J401" s="154" t="s">
        <v>11235</v>
      </c>
      <c r="K401" s="154" t="s">
        <v>159</v>
      </c>
      <c r="L401" s="154" t="s">
        <v>11236</v>
      </c>
      <c r="M401" s="155">
        <v>45870.52847222222</v>
      </c>
      <c r="N401" s="155">
        <v>45876.531944444447</v>
      </c>
      <c r="O401" s="91"/>
      <c r="P401" s="154" t="s">
        <v>10063</v>
      </c>
      <c r="Q401" s="154" t="s">
        <v>10063</v>
      </c>
      <c r="R401" s="154" t="s">
        <v>2973</v>
      </c>
      <c r="S401" s="154" t="s">
        <v>2973</v>
      </c>
      <c r="T401" s="154" t="s">
        <v>8052</v>
      </c>
      <c r="U401" s="154" t="s">
        <v>9429</v>
      </c>
      <c r="V401" s="154" t="s">
        <v>11237</v>
      </c>
      <c r="W401" s="154" t="s">
        <v>10144</v>
      </c>
      <c r="X401" s="10"/>
      <c r="Y401" s="154" t="s">
        <v>32</v>
      </c>
      <c r="Z401" s="154" t="str">
        <f>VLOOKUP(D401,TIPOLOGIA!A:F,5,0)</f>
        <v>TERRESTRE</v>
      </c>
      <c r="AA401" s="154"/>
      <c r="AB401" s="46">
        <v>0</v>
      </c>
      <c r="AC401" s="87">
        <f>IF(W401="SOPORTE_TELEFÓNICO",'BASE LIQUIDACION REDEBAN 2025'!$B$19,IF(AND(W401="VISITA_TÉCNICA",Y401="TIPO II"),'BASE LIQUIDACION REDEBAN 2025'!$B$18,'BASE LIQUIDACION REDEBAN 2025'!$B$17))</f>
        <v>35779.500569199998</v>
      </c>
      <c r="AD401" s="87">
        <v>0</v>
      </c>
      <c r="AE401" s="87">
        <f t="shared" si="6"/>
        <v>35779.500569199998</v>
      </c>
    </row>
    <row r="402" spans="1:31" s="105" customFormat="1" ht="13.15">
      <c r="A402" s="154" t="s">
        <v>96</v>
      </c>
      <c r="B402" s="154" t="str">
        <f>VLOOKUP(A402,'CENTRO DE COSTOS'!A:D,4,FALSE)</f>
        <v>JOSE MAURICIO HERNANDEZ ROJAS</v>
      </c>
      <c r="C402" s="154" t="str">
        <f>VLOOKUP(A402,'CENTRO DE COSTOS'!A:D,2,FALSE)</f>
        <v>0004-0001</v>
      </c>
      <c r="D402" s="154">
        <v>44001</v>
      </c>
      <c r="E402" s="154">
        <v>2539627</v>
      </c>
      <c r="F402" s="154">
        <v>72040</v>
      </c>
      <c r="G402" s="154" t="s">
        <v>8049</v>
      </c>
      <c r="H402" s="154" t="s">
        <v>1719</v>
      </c>
      <c r="I402" s="154" t="s">
        <v>1720</v>
      </c>
      <c r="J402" s="154" t="s">
        <v>4629</v>
      </c>
      <c r="K402" s="154" t="s">
        <v>159</v>
      </c>
      <c r="L402" s="154" t="s">
        <v>11238</v>
      </c>
      <c r="M402" s="155">
        <v>45870.476388888892</v>
      </c>
      <c r="N402" s="155">
        <v>45876.533333333333</v>
      </c>
      <c r="O402" s="91"/>
      <c r="P402" s="154" t="s">
        <v>10063</v>
      </c>
      <c r="Q402" s="154" t="s">
        <v>10063</v>
      </c>
      <c r="R402" s="154" t="s">
        <v>200</v>
      </c>
      <c r="S402" s="154" t="s">
        <v>201</v>
      </c>
      <c r="T402" s="154" t="s">
        <v>8052</v>
      </c>
      <c r="U402" s="154" t="s">
        <v>9429</v>
      </c>
      <c r="V402" s="154" t="s">
        <v>11239</v>
      </c>
      <c r="W402" s="154" t="s">
        <v>10144</v>
      </c>
      <c r="X402" s="10"/>
      <c r="Y402" s="154" t="s">
        <v>30</v>
      </c>
      <c r="Z402" s="154" t="str">
        <f>VLOOKUP(D402,TIPOLOGIA!A:F,5,0)</f>
        <v>TERRESTRE</v>
      </c>
      <c r="AA402" s="154"/>
      <c r="AB402" s="46">
        <v>0</v>
      </c>
      <c r="AC402" s="87">
        <f>IF(W402="SOPORTE_TELEFÓNICO",'BASE LIQUIDACION REDEBAN 2025'!$B$19,IF(AND(W402="VISITA_TÉCNICA",Y402="TIPO II"),'BASE LIQUIDACION REDEBAN 2025'!$B$18,'BASE LIQUIDACION REDEBAN 2025'!$B$17))</f>
        <v>35779.500569199998</v>
      </c>
      <c r="AD402" s="87">
        <v>0</v>
      </c>
      <c r="AE402" s="87">
        <f t="shared" si="6"/>
        <v>35779.500569199998</v>
      </c>
    </row>
    <row r="403" spans="1:31" s="105" customFormat="1" ht="13.15">
      <c r="A403" s="154" t="s">
        <v>96</v>
      </c>
      <c r="B403" s="154" t="str">
        <f>VLOOKUP(A403,'CENTRO DE COSTOS'!A:D,4,FALSE)</f>
        <v>JOSE MAURICIO HERNANDEZ ROJAS</v>
      </c>
      <c r="C403" s="154" t="str">
        <f>VLOOKUP(A403,'CENTRO DE COSTOS'!A:D,2,FALSE)</f>
        <v>0004-0001</v>
      </c>
      <c r="D403" s="154">
        <v>44001</v>
      </c>
      <c r="E403" s="154">
        <v>2539495</v>
      </c>
      <c r="F403" s="154">
        <v>60780</v>
      </c>
      <c r="G403" s="154" t="s">
        <v>8049</v>
      </c>
      <c r="H403" s="154" t="s">
        <v>1719</v>
      </c>
      <c r="I403" s="154" t="s">
        <v>1720</v>
      </c>
      <c r="J403" s="154" t="s">
        <v>11240</v>
      </c>
      <c r="K403" s="154" t="s">
        <v>159</v>
      </c>
      <c r="L403" s="154" t="s">
        <v>11241</v>
      </c>
      <c r="M403" s="155">
        <v>45870.477777777778</v>
      </c>
      <c r="N403" s="155">
        <v>45876.534722222219</v>
      </c>
      <c r="O403" s="91"/>
      <c r="P403" s="154" t="s">
        <v>10063</v>
      </c>
      <c r="Q403" s="154" t="s">
        <v>10063</v>
      </c>
      <c r="R403" s="154" t="s">
        <v>200</v>
      </c>
      <c r="S403" s="154" t="s">
        <v>201</v>
      </c>
      <c r="T403" s="154" t="s">
        <v>8052</v>
      </c>
      <c r="U403" s="154" t="s">
        <v>9429</v>
      </c>
      <c r="V403" s="154" t="s">
        <v>11242</v>
      </c>
      <c r="W403" s="154" t="s">
        <v>10144</v>
      </c>
      <c r="X403" s="10"/>
      <c r="Y403" s="154" t="s">
        <v>30</v>
      </c>
      <c r="Z403" s="154" t="str">
        <f>VLOOKUP(D403,TIPOLOGIA!A:F,5,0)</f>
        <v>TERRESTRE</v>
      </c>
      <c r="AA403" s="154"/>
      <c r="AB403" s="46">
        <v>0</v>
      </c>
      <c r="AC403" s="87">
        <f>IF(W403="SOPORTE_TELEFÓNICO",'BASE LIQUIDACION REDEBAN 2025'!$B$19,IF(AND(W403="VISITA_TÉCNICA",Y403="TIPO II"),'BASE LIQUIDACION REDEBAN 2025'!$B$18,'BASE LIQUIDACION REDEBAN 2025'!$B$17))</f>
        <v>35779.500569199998</v>
      </c>
      <c r="AD403" s="87">
        <v>0</v>
      </c>
      <c r="AE403" s="87">
        <f t="shared" si="6"/>
        <v>35779.500569199998</v>
      </c>
    </row>
    <row r="404" spans="1:31" s="105" customFormat="1" ht="13.15">
      <c r="A404" s="154" t="s">
        <v>86</v>
      </c>
      <c r="B404" s="154" t="str">
        <f>VLOOKUP(A404,'CENTRO DE COSTOS'!A:D,4,FALSE)</f>
        <v>KEVIN ALEXIS CORZO BUSTOS</v>
      </c>
      <c r="C404" s="154" t="str">
        <f>VLOOKUP(A404,'CENTRO DE COSTOS'!A:D,2,FALSE)</f>
        <v>0004-0007</v>
      </c>
      <c r="D404" s="154">
        <v>73411</v>
      </c>
      <c r="E404" s="154">
        <v>2533876</v>
      </c>
      <c r="F404" s="154">
        <v>79700</v>
      </c>
      <c r="G404" s="154" t="s">
        <v>8049</v>
      </c>
      <c r="H404" s="154" t="s">
        <v>703</v>
      </c>
      <c r="I404" s="154" t="s">
        <v>11243</v>
      </c>
      <c r="J404" s="154" t="s">
        <v>11244</v>
      </c>
      <c r="K404" s="154" t="s">
        <v>159</v>
      </c>
      <c r="L404" s="154" t="s">
        <v>11245</v>
      </c>
      <c r="M404" s="155">
        <v>45869.558333333334</v>
      </c>
      <c r="N404" s="155">
        <v>45876.536805555559</v>
      </c>
      <c r="O404" s="91"/>
      <c r="P404" s="154" t="s">
        <v>10063</v>
      </c>
      <c r="Q404" s="154" t="s">
        <v>10063</v>
      </c>
      <c r="R404" s="154" t="s">
        <v>200</v>
      </c>
      <c r="S404" s="154" t="s">
        <v>739</v>
      </c>
      <c r="T404" s="154" t="s">
        <v>8052</v>
      </c>
      <c r="U404" s="154" t="s">
        <v>9429</v>
      </c>
      <c r="V404" s="154" t="s">
        <v>11246</v>
      </c>
      <c r="W404" s="154" t="s">
        <v>10144</v>
      </c>
      <c r="X404" s="10"/>
      <c r="Y404" s="154" t="s">
        <v>30</v>
      </c>
      <c r="Z404" s="154" t="str">
        <f>VLOOKUP(D404,TIPOLOGIA!A:F,5,0)</f>
        <v>TERRESTRE</v>
      </c>
      <c r="AA404" s="154"/>
      <c r="AB404" s="46">
        <v>0</v>
      </c>
      <c r="AC404" s="87">
        <f>IF(W404="SOPORTE_TELEFÓNICO",'BASE LIQUIDACION REDEBAN 2025'!$B$19,IF(AND(W404="VISITA_TÉCNICA",Y404="TIPO II"),'BASE LIQUIDACION REDEBAN 2025'!$B$18,'BASE LIQUIDACION REDEBAN 2025'!$B$17))</f>
        <v>35779.500569199998</v>
      </c>
      <c r="AD404" s="87">
        <v>0</v>
      </c>
      <c r="AE404" s="87">
        <f t="shared" si="6"/>
        <v>35779.500569199998</v>
      </c>
    </row>
    <row r="405" spans="1:31" s="105" customFormat="1" ht="13.15">
      <c r="A405" s="154" t="s">
        <v>91</v>
      </c>
      <c r="B405" s="154" t="str">
        <f>VLOOKUP(A405,'CENTRO DE COSTOS'!A:D,4,FALSE)</f>
        <v>JOSE MAURICIO HERNANDEZ ROJAS</v>
      </c>
      <c r="C405" s="154" t="str">
        <f>VLOOKUP(A405,'CENTRO DE COSTOS'!A:D,2,FALSE)</f>
        <v>0004-0001</v>
      </c>
      <c r="D405" s="154">
        <v>5250</v>
      </c>
      <c r="E405" s="154">
        <v>2445609</v>
      </c>
      <c r="F405" s="154">
        <v>58297</v>
      </c>
      <c r="G405" s="154" t="s">
        <v>8049</v>
      </c>
      <c r="H405" s="154" t="s">
        <v>197</v>
      </c>
      <c r="I405" s="154" t="s">
        <v>2107</v>
      </c>
      <c r="J405" s="154" t="s">
        <v>9511</v>
      </c>
      <c r="K405" s="154" t="s">
        <v>159</v>
      </c>
      <c r="L405" s="154" t="s">
        <v>11247</v>
      </c>
      <c r="M405" s="155">
        <v>45852.739583333336</v>
      </c>
      <c r="N405" s="155">
        <v>45876.539583333331</v>
      </c>
      <c r="O405" s="91"/>
      <c r="P405" s="154" t="s">
        <v>10063</v>
      </c>
      <c r="Q405" s="154" t="s">
        <v>10063</v>
      </c>
      <c r="R405" s="154" t="s">
        <v>2973</v>
      </c>
      <c r="S405" s="154" t="s">
        <v>2973</v>
      </c>
      <c r="T405" s="154" t="s">
        <v>9439</v>
      </c>
      <c r="U405" s="154" t="s">
        <v>9440</v>
      </c>
      <c r="V405" s="154" t="s">
        <v>11248</v>
      </c>
      <c r="W405" s="154" t="s">
        <v>10144</v>
      </c>
      <c r="X405" s="10"/>
      <c r="Y405" s="154" t="s">
        <v>32</v>
      </c>
      <c r="Z405" s="154" t="str">
        <f>VLOOKUP(D405,TIPOLOGIA!A:F,5,0)</f>
        <v>TERRESTRE</v>
      </c>
      <c r="AA405" s="154"/>
      <c r="AB405" s="46">
        <v>0</v>
      </c>
      <c r="AC405" s="87">
        <f>IF(W405="SOPORTE_TELEFÓNICO",'BASE LIQUIDACION REDEBAN 2025'!$B$19,IF(AND(W405="VISITA_TÉCNICA",Y405="TIPO II"),'BASE LIQUIDACION REDEBAN 2025'!$B$18,'BASE LIQUIDACION REDEBAN 2025'!$B$17))</f>
        <v>35779.500569199998</v>
      </c>
      <c r="AD405" s="87">
        <v>0</v>
      </c>
      <c r="AE405" s="87">
        <f t="shared" si="6"/>
        <v>35779.500569199998</v>
      </c>
    </row>
    <row r="406" spans="1:31" s="105" customFormat="1" ht="13.15">
      <c r="A406" s="154" t="s">
        <v>90</v>
      </c>
      <c r="B406" s="154" t="str">
        <f>VLOOKUP(A406,'CENTRO DE COSTOS'!A:D,4,FALSE)</f>
        <v>JUAN SEBASTIÁN RÍOS CASTRILLÓN</v>
      </c>
      <c r="C406" s="154" t="str">
        <f>VLOOKUP(A406,'CENTRO DE COSTOS'!A:D,2,FALSE)</f>
        <v>0004-0005</v>
      </c>
      <c r="D406" s="154">
        <v>5308</v>
      </c>
      <c r="E406" s="154">
        <v>2543084</v>
      </c>
      <c r="F406" s="154">
        <v>50708</v>
      </c>
      <c r="G406" s="154" t="s">
        <v>8049</v>
      </c>
      <c r="H406" s="154" t="s">
        <v>197</v>
      </c>
      <c r="I406" s="154" t="s">
        <v>10515</v>
      </c>
      <c r="J406" s="154" t="s">
        <v>11249</v>
      </c>
      <c r="K406" s="154" t="s">
        <v>159</v>
      </c>
      <c r="L406" s="154" t="s">
        <v>11250</v>
      </c>
      <c r="M406" s="155">
        <v>45871.375</v>
      </c>
      <c r="N406" s="155">
        <v>45876.568055555559</v>
      </c>
      <c r="O406" s="91"/>
      <c r="P406" s="154" t="s">
        <v>10063</v>
      </c>
      <c r="Q406" s="154" t="s">
        <v>10063</v>
      </c>
      <c r="R406" s="154" t="s">
        <v>2973</v>
      </c>
      <c r="S406" s="154" t="s">
        <v>2973</v>
      </c>
      <c r="T406" s="154" t="s">
        <v>8052</v>
      </c>
      <c r="U406" s="154" t="s">
        <v>9429</v>
      </c>
      <c r="V406" s="154" t="s">
        <v>11251</v>
      </c>
      <c r="W406" s="154" t="s">
        <v>2967</v>
      </c>
      <c r="X406" s="10"/>
      <c r="Y406" s="154" t="s">
        <v>25</v>
      </c>
      <c r="Z406" s="154" t="str">
        <f>VLOOKUP(D406,TIPOLOGIA!A:F,5,0)</f>
        <v>TERRESTRE</v>
      </c>
      <c r="AA406" s="154" t="s">
        <v>368</v>
      </c>
      <c r="AB406" s="46">
        <v>1</v>
      </c>
      <c r="AC406" s="87">
        <f>IF(W406="SOPORTE_TELEFÓNICO",'BASE LIQUIDACION REDEBAN 2025'!$B$19,IF(AND(W406="VISITA_TÉCNICA",Y406="TIPO II"),'BASE LIQUIDACION REDEBAN 2025'!$B$18,'BASE LIQUIDACION REDEBAN 2025'!$B$17))</f>
        <v>35779.500569199998</v>
      </c>
      <c r="AD406" s="87">
        <v>0</v>
      </c>
      <c r="AE406" s="87">
        <f t="shared" si="6"/>
        <v>35779.500569199998</v>
      </c>
    </row>
    <row r="407" spans="1:31" s="105" customFormat="1" ht="13.15">
      <c r="A407" s="154" t="s">
        <v>90</v>
      </c>
      <c r="B407" s="154" t="str">
        <f>VLOOKUP(A407,'CENTRO DE COSTOS'!A:D,4,FALSE)</f>
        <v>JUAN SEBASTIÁN RÍOS CASTRILLÓN</v>
      </c>
      <c r="C407" s="154" t="str">
        <f>VLOOKUP(A407,'CENTRO DE COSTOS'!A:D,2,FALSE)</f>
        <v>0004-0005</v>
      </c>
      <c r="D407" s="154">
        <v>5212</v>
      </c>
      <c r="E407" s="154">
        <v>2541194</v>
      </c>
      <c r="F407" s="154">
        <v>40686</v>
      </c>
      <c r="G407" s="154" t="s">
        <v>8049</v>
      </c>
      <c r="H407" s="154" t="s">
        <v>197</v>
      </c>
      <c r="I407" s="154" t="s">
        <v>2726</v>
      </c>
      <c r="J407" s="154" t="s">
        <v>3344</v>
      </c>
      <c r="K407" s="154" t="s">
        <v>159</v>
      </c>
      <c r="L407" s="154" t="s">
        <v>11252</v>
      </c>
      <c r="M407" s="155">
        <v>45870.626388888886</v>
      </c>
      <c r="N407" s="155">
        <v>45876.570138888892</v>
      </c>
      <c r="O407" s="91"/>
      <c r="P407" s="154" t="s">
        <v>10063</v>
      </c>
      <c r="Q407" s="154" t="s">
        <v>10063</v>
      </c>
      <c r="R407" s="154" t="s">
        <v>200</v>
      </c>
      <c r="S407" s="154" t="s">
        <v>739</v>
      </c>
      <c r="T407" s="154" t="s">
        <v>8052</v>
      </c>
      <c r="U407" s="154" t="s">
        <v>9429</v>
      </c>
      <c r="V407" s="154" t="s">
        <v>11253</v>
      </c>
      <c r="W407" s="154" t="s">
        <v>2967</v>
      </c>
      <c r="X407" s="10"/>
      <c r="Y407" s="154" t="s">
        <v>25</v>
      </c>
      <c r="Z407" s="154" t="str">
        <f>VLOOKUP(D407,TIPOLOGIA!A:F,5,0)</f>
        <v>TERRESTRE</v>
      </c>
      <c r="AA407" s="154" t="s">
        <v>368</v>
      </c>
      <c r="AB407" s="46">
        <v>1</v>
      </c>
      <c r="AC407" s="87">
        <f>IF(W407="SOPORTE_TELEFÓNICO",'BASE LIQUIDACION REDEBAN 2025'!$B$19,IF(AND(W407="VISITA_TÉCNICA",Y407="TIPO II"),'BASE LIQUIDACION REDEBAN 2025'!$B$18,'BASE LIQUIDACION REDEBAN 2025'!$B$17))</f>
        <v>35779.500569199998</v>
      </c>
      <c r="AD407" s="87">
        <v>0</v>
      </c>
      <c r="AE407" s="87">
        <f t="shared" si="6"/>
        <v>35779.500569199998</v>
      </c>
    </row>
    <row r="408" spans="1:31" s="105" customFormat="1" ht="13.15">
      <c r="A408" s="154" t="s">
        <v>93</v>
      </c>
      <c r="B408" s="154" t="str">
        <f>VLOOKUP(A408,'CENTRO DE COSTOS'!A:D,4,FALSE)</f>
        <v>DIEGO FERNANDO HENAO CARDONA</v>
      </c>
      <c r="C408" s="154" t="str">
        <f>VLOOKUP(A408,'CENTRO DE COSTOS'!A:D,2,FALSE)</f>
        <v>0004-0003</v>
      </c>
      <c r="D408" s="154">
        <v>52835</v>
      </c>
      <c r="E408" s="154">
        <v>2472313</v>
      </c>
      <c r="F408" s="154">
        <v>77566</v>
      </c>
      <c r="G408" s="154" t="s">
        <v>8049</v>
      </c>
      <c r="H408" s="154" t="s">
        <v>174</v>
      </c>
      <c r="I408" s="154" t="s">
        <v>515</v>
      </c>
      <c r="J408" s="154" t="s">
        <v>11254</v>
      </c>
      <c r="K408" s="154" t="s">
        <v>159</v>
      </c>
      <c r="L408" s="154" t="s">
        <v>11255</v>
      </c>
      <c r="M408" s="155">
        <v>45859.351388888892</v>
      </c>
      <c r="N408" s="155">
        <v>45876.583333333336</v>
      </c>
      <c r="O408" s="91"/>
      <c r="P408" s="154" t="s">
        <v>10063</v>
      </c>
      <c r="Q408" s="154" t="s">
        <v>10063</v>
      </c>
      <c r="R408" s="154" t="s">
        <v>2973</v>
      </c>
      <c r="S408" s="154" t="s">
        <v>2973</v>
      </c>
      <c r="T408" s="154" t="s">
        <v>9439</v>
      </c>
      <c r="U408" s="154" t="s">
        <v>9468</v>
      </c>
      <c r="V408" s="154" t="s">
        <v>11256</v>
      </c>
      <c r="W408" s="154" t="s">
        <v>10144</v>
      </c>
      <c r="X408" s="10"/>
      <c r="Y408" s="154" t="s">
        <v>32</v>
      </c>
      <c r="Z408" s="154" t="str">
        <f>VLOOKUP(D408,TIPOLOGIA!A:F,5,0)</f>
        <v>TERRESTRE</v>
      </c>
      <c r="AA408" s="154" t="s">
        <v>531</v>
      </c>
      <c r="AB408" s="46">
        <v>0</v>
      </c>
      <c r="AC408" s="87">
        <f>IF(W408="SOPORTE_TELEFÓNICO",'BASE LIQUIDACION REDEBAN 2025'!$B$19,IF(AND(W408="VISITA_TÉCNICA",Y408="TIPO II"),'BASE LIQUIDACION REDEBAN 2025'!$B$18,'BASE LIQUIDACION REDEBAN 2025'!$B$17))</f>
        <v>35779.500569199998</v>
      </c>
      <c r="AD408" s="87">
        <v>0</v>
      </c>
      <c r="AE408" s="87">
        <f t="shared" si="6"/>
        <v>35779.500569199998</v>
      </c>
    </row>
    <row r="409" spans="1:31" s="105" customFormat="1" ht="13.15">
      <c r="A409" s="154" t="s">
        <v>96</v>
      </c>
      <c r="B409" s="154" t="str">
        <f>VLOOKUP(A409,'CENTRO DE COSTOS'!A:D,4,FALSE)</f>
        <v>JOSE MAURICIO HERNANDEZ ROJAS</v>
      </c>
      <c r="C409" s="154" t="str">
        <f>VLOOKUP(A409,'CENTRO DE COSTOS'!A:D,2,FALSE)</f>
        <v>0004-0001</v>
      </c>
      <c r="D409" s="154">
        <v>44430</v>
      </c>
      <c r="E409" s="154">
        <v>2531854</v>
      </c>
      <c r="F409" s="154">
        <v>64780</v>
      </c>
      <c r="G409" s="154" t="s">
        <v>8049</v>
      </c>
      <c r="H409" s="154" t="s">
        <v>1719</v>
      </c>
      <c r="I409" s="154" t="s">
        <v>1739</v>
      </c>
      <c r="J409" s="154" t="s">
        <v>11257</v>
      </c>
      <c r="K409" s="154" t="s">
        <v>159</v>
      </c>
      <c r="L409" s="154" t="s">
        <v>11258</v>
      </c>
      <c r="M409" s="155">
        <v>45869.411111111112</v>
      </c>
      <c r="N409" s="155">
        <v>45877.363888888889</v>
      </c>
      <c r="O409" s="91"/>
      <c r="P409" s="154" t="s">
        <v>10063</v>
      </c>
      <c r="Q409" s="154" t="s">
        <v>10063</v>
      </c>
      <c r="R409" s="154" t="s">
        <v>2973</v>
      </c>
      <c r="S409" s="154" t="s">
        <v>2973</v>
      </c>
      <c r="T409" s="154" t="s">
        <v>8052</v>
      </c>
      <c r="U409" s="154" t="s">
        <v>9429</v>
      </c>
      <c r="V409" s="154" t="s">
        <v>11259</v>
      </c>
      <c r="W409" s="154" t="s">
        <v>10144</v>
      </c>
      <c r="X409" s="10"/>
      <c r="Y409" s="154" t="s">
        <v>32</v>
      </c>
      <c r="Z409" s="154" t="str">
        <f>VLOOKUP(D409,TIPOLOGIA!A:F,5,0)</f>
        <v>TERRESTRE</v>
      </c>
      <c r="AA409" s="154"/>
      <c r="AB409" s="46">
        <v>0</v>
      </c>
      <c r="AC409" s="87">
        <f>IF(W409="SOPORTE_TELEFÓNICO",'BASE LIQUIDACION REDEBAN 2025'!$B$19,IF(AND(W409="VISITA_TÉCNICA",Y409="TIPO II"),'BASE LIQUIDACION REDEBAN 2025'!$B$18,'BASE LIQUIDACION REDEBAN 2025'!$B$17))</f>
        <v>35779.500569199998</v>
      </c>
      <c r="AD409" s="87">
        <v>0</v>
      </c>
      <c r="AE409" s="87">
        <f t="shared" si="6"/>
        <v>35779.500569199998</v>
      </c>
    </row>
    <row r="410" spans="1:31" s="105" customFormat="1" ht="13.15">
      <c r="A410" s="154" t="s">
        <v>94</v>
      </c>
      <c r="B410" s="154" t="str">
        <f>VLOOKUP(A410,'CENTRO DE COSTOS'!A:D,4,FALSE)</f>
        <v>DIEGO FERNANDO HENAO CARDONA</v>
      </c>
      <c r="C410" s="154" t="str">
        <f>VLOOKUP(A410,'CENTRO DE COSTOS'!A:D,2,FALSE)</f>
        <v>0004-0002</v>
      </c>
      <c r="D410" s="154">
        <v>66170</v>
      </c>
      <c r="E410" s="154">
        <v>2531299</v>
      </c>
      <c r="F410" s="154">
        <v>78371</v>
      </c>
      <c r="G410" s="154" t="s">
        <v>8049</v>
      </c>
      <c r="H410" s="154" t="s">
        <v>606</v>
      </c>
      <c r="I410" s="154" t="s">
        <v>815</v>
      </c>
      <c r="J410" s="154" t="s">
        <v>11260</v>
      </c>
      <c r="K410" s="154" t="s">
        <v>159</v>
      </c>
      <c r="L410" s="154" t="s">
        <v>11261</v>
      </c>
      <c r="M410" s="155">
        <v>45869.386111111111</v>
      </c>
      <c r="N410" s="155">
        <v>45877.365277777775</v>
      </c>
      <c r="O410" s="91"/>
      <c r="P410" s="154" t="s">
        <v>10063</v>
      </c>
      <c r="Q410" s="154" t="s">
        <v>10063</v>
      </c>
      <c r="R410" s="154" t="s">
        <v>200</v>
      </c>
      <c r="S410" s="154" t="s">
        <v>201</v>
      </c>
      <c r="T410" s="154" t="s">
        <v>8052</v>
      </c>
      <c r="U410" s="154" t="s">
        <v>9429</v>
      </c>
      <c r="V410" s="154" t="s">
        <v>11262</v>
      </c>
      <c r="W410" s="154" t="s">
        <v>2967</v>
      </c>
      <c r="X410" s="10"/>
      <c r="Y410" s="154" t="s">
        <v>25</v>
      </c>
      <c r="Z410" s="154" t="str">
        <f>VLOOKUP(D410,TIPOLOGIA!A:F,5,0)</f>
        <v>TERRESTRE</v>
      </c>
      <c r="AA410" s="154" t="s">
        <v>544</v>
      </c>
      <c r="AB410" s="46">
        <v>1</v>
      </c>
      <c r="AC410" s="87">
        <f>IF(W410="SOPORTE_TELEFÓNICO",'BASE LIQUIDACION REDEBAN 2025'!$B$19,IF(AND(W410="VISITA_TÉCNICA",Y410="TIPO II"),'BASE LIQUIDACION REDEBAN 2025'!$B$18,'BASE LIQUIDACION REDEBAN 2025'!$B$17))</f>
        <v>35779.500569199998</v>
      </c>
      <c r="AD410" s="87">
        <v>0</v>
      </c>
      <c r="AE410" s="87">
        <f t="shared" si="6"/>
        <v>35779.500569199998</v>
      </c>
    </row>
    <row r="411" spans="1:31" s="105" customFormat="1" ht="13.15">
      <c r="A411" s="154" t="s">
        <v>60</v>
      </c>
      <c r="B411" s="154" t="str">
        <f>VLOOKUP(A411,'CENTRO DE COSTOS'!A:D,4,FALSE)</f>
        <v>JUAN SEBASTIÁN RÍOS CASTRILLÓN</v>
      </c>
      <c r="C411" s="154" t="str">
        <f>VLOOKUP(A411,'CENTRO DE COSTOS'!A:D,2,FALSE)</f>
        <v>0004-0005</v>
      </c>
      <c r="D411" s="154">
        <v>5665</v>
      </c>
      <c r="E411" s="154">
        <v>2544729</v>
      </c>
      <c r="F411" s="154">
        <v>71088</v>
      </c>
      <c r="G411" s="154" t="s">
        <v>8049</v>
      </c>
      <c r="H411" s="154" t="s">
        <v>197</v>
      </c>
      <c r="I411" s="154" t="s">
        <v>1360</v>
      </c>
      <c r="J411" s="154" t="s">
        <v>11263</v>
      </c>
      <c r="K411" s="154" t="s">
        <v>159</v>
      </c>
      <c r="L411" s="154" t="s">
        <v>11264</v>
      </c>
      <c r="M411" s="155">
        <v>45872.741666666669</v>
      </c>
      <c r="N411" s="155">
        <v>45877.370833333334</v>
      </c>
      <c r="O411" s="91"/>
      <c r="P411" s="154" t="s">
        <v>10063</v>
      </c>
      <c r="Q411" s="154" t="s">
        <v>10063</v>
      </c>
      <c r="R411" s="154" t="s">
        <v>2973</v>
      </c>
      <c r="S411" s="154" t="s">
        <v>2973</v>
      </c>
      <c r="T411" s="154" t="s">
        <v>8052</v>
      </c>
      <c r="U411" s="154" t="s">
        <v>9429</v>
      </c>
      <c r="V411" s="154" t="s">
        <v>11265</v>
      </c>
      <c r="W411" s="154" t="s">
        <v>10144</v>
      </c>
      <c r="X411" s="10"/>
      <c r="Y411" s="154" t="s">
        <v>30</v>
      </c>
      <c r="Z411" s="154" t="str">
        <f>VLOOKUP(D411,TIPOLOGIA!A:F,5,0)</f>
        <v>TERRESTRE</v>
      </c>
      <c r="AA411" s="154"/>
      <c r="AB411" s="46">
        <v>0</v>
      </c>
      <c r="AC411" s="87">
        <f>IF(W411="SOPORTE_TELEFÓNICO",'BASE LIQUIDACION REDEBAN 2025'!$B$19,IF(AND(W411="VISITA_TÉCNICA",Y411="TIPO II"),'BASE LIQUIDACION REDEBAN 2025'!$B$18,'BASE LIQUIDACION REDEBAN 2025'!$B$17))</f>
        <v>35779.500569199998</v>
      </c>
      <c r="AD411" s="87">
        <v>0</v>
      </c>
      <c r="AE411" s="87">
        <f t="shared" si="6"/>
        <v>35779.500569199998</v>
      </c>
    </row>
    <row r="412" spans="1:31" s="105" customFormat="1" ht="13.15">
      <c r="A412" s="154" t="s">
        <v>90</v>
      </c>
      <c r="B412" s="154" t="str">
        <f>VLOOKUP(A412,'CENTRO DE COSTOS'!A:D,4,FALSE)</f>
        <v>JUAN SEBASTIÁN RÍOS CASTRILLÓN</v>
      </c>
      <c r="C412" s="154" t="str">
        <f>VLOOKUP(A412,'CENTRO DE COSTOS'!A:D,2,FALSE)</f>
        <v>0004-0005</v>
      </c>
      <c r="D412" s="154">
        <v>27001</v>
      </c>
      <c r="E412" s="154">
        <v>2553228</v>
      </c>
      <c r="F412" s="154">
        <v>10036</v>
      </c>
      <c r="G412" s="154" t="s">
        <v>8049</v>
      </c>
      <c r="H412" s="154" t="s">
        <v>1388</v>
      </c>
      <c r="I412" s="154" t="s">
        <v>3304</v>
      </c>
      <c r="J412" s="154" t="s">
        <v>11266</v>
      </c>
      <c r="K412" s="154" t="s">
        <v>159</v>
      </c>
      <c r="L412" s="154" t="s">
        <v>11267</v>
      </c>
      <c r="M412" s="155">
        <v>45874.338194444441</v>
      </c>
      <c r="N412" s="155">
        <v>45877.375</v>
      </c>
      <c r="O412" s="91"/>
      <c r="P412" s="154" t="s">
        <v>10063</v>
      </c>
      <c r="Q412" s="154" t="s">
        <v>10063</v>
      </c>
      <c r="R412" s="154" t="s">
        <v>2973</v>
      </c>
      <c r="S412" s="154" t="s">
        <v>2973</v>
      </c>
      <c r="T412" s="154" t="s">
        <v>8052</v>
      </c>
      <c r="U412" s="154" t="s">
        <v>9429</v>
      </c>
      <c r="V412" s="154" t="s">
        <v>11268</v>
      </c>
      <c r="W412" s="154" t="s">
        <v>10144</v>
      </c>
      <c r="X412" s="10"/>
      <c r="Y412" s="154" t="s">
        <v>180</v>
      </c>
      <c r="Z412" s="154" t="str">
        <f>VLOOKUP(D412,TIPOLOGIA!A:F,5,0)</f>
        <v>AEREO</v>
      </c>
      <c r="AA412" s="154"/>
      <c r="AB412" s="46">
        <v>0</v>
      </c>
      <c r="AC412" s="87">
        <f>IF(W412="SOPORTE_TELEFÓNICO",'BASE LIQUIDACION REDEBAN 2025'!$B$19,IF(AND(W412="VISITA_TÉCNICA",Y412="TIPO II"),'BASE LIQUIDACION REDEBAN 2025'!$B$18,'BASE LIQUIDACION REDEBAN 2025'!$B$17))</f>
        <v>35779.500569199998</v>
      </c>
      <c r="AD412" s="87">
        <v>0</v>
      </c>
      <c r="AE412" s="87">
        <f t="shared" si="6"/>
        <v>35779.500569199998</v>
      </c>
    </row>
    <row r="413" spans="1:31" s="105" customFormat="1" ht="13.15">
      <c r="A413" s="154" t="s">
        <v>72</v>
      </c>
      <c r="B413" s="154" t="str">
        <f>VLOOKUP(A413,'CENTRO DE COSTOS'!A:D,4,FALSE)</f>
        <v>MIGUEL JULIÁN HERNÁNDEZ GUARÍN</v>
      </c>
      <c r="C413" s="154" t="str">
        <f>VLOOKUP(A413,'CENTRO DE COSTOS'!A:D,2,FALSE)</f>
        <v>0004-0008</v>
      </c>
      <c r="D413" s="154">
        <v>81794</v>
      </c>
      <c r="E413" s="154">
        <v>2516487</v>
      </c>
      <c r="F413" s="154">
        <v>47596</v>
      </c>
      <c r="G413" s="154" t="s">
        <v>8049</v>
      </c>
      <c r="H413" s="154" t="s">
        <v>1811</v>
      </c>
      <c r="I413" s="154" t="s">
        <v>8766</v>
      </c>
      <c r="J413" s="154" t="s">
        <v>11269</v>
      </c>
      <c r="K413" s="154" t="s">
        <v>159</v>
      </c>
      <c r="L413" s="154" t="s">
        <v>11270</v>
      </c>
      <c r="M413" s="155">
        <v>45866.743750000001</v>
      </c>
      <c r="N413" s="155">
        <v>45877.379861111112</v>
      </c>
      <c r="O413" s="91"/>
      <c r="P413" s="154" t="s">
        <v>10063</v>
      </c>
      <c r="Q413" s="154" t="s">
        <v>10063</v>
      </c>
      <c r="R413" s="154" t="s">
        <v>2973</v>
      </c>
      <c r="S413" s="154" t="s">
        <v>2973</v>
      </c>
      <c r="T413" s="154" t="s">
        <v>8052</v>
      </c>
      <c r="U413" s="154" t="s">
        <v>9429</v>
      </c>
      <c r="V413" s="154" t="s">
        <v>11271</v>
      </c>
      <c r="W413" s="154" t="s">
        <v>10144</v>
      </c>
      <c r="X413" s="10"/>
      <c r="Y413" s="154" t="s">
        <v>180</v>
      </c>
      <c r="Z413" s="154" t="str">
        <f>VLOOKUP(D413,TIPOLOGIA!A:F,5,0)</f>
        <v>AEREO</v>
      </c>
      <c r="AA413" s="154"/>
      <c r="AB413" s="46">
        <v>0</v>
      </c>
      <c r="AC413" s="87">
        <f>IF(W413="SOPORTE_TELEFÓNICO",'BASE LIQUIDACION REDEBAN 2025'!$B$19,IF(AND(W413="VISITA_TÉCNICA",Y413="TIPO II"),'BASE LIQUIDACION REDEBAN 2025'!$B$18,'BASE LIQUIDACION REDEBAN 2025'!$B$17))</f>
        <v>35779.500569199998</v>
      </c>
      <c r="AD413" s="87">
        <v>0</v>
      </c>
      <c r="AE413" s="87">
        <f t="shared" si="6"/>
        <v>35779.500569199998</v>
      </c>
    </row>
    <row r="414" spans="1:31" s="105" customFormat="1" ht="13.15">
      <c r="A414" s="154" t="s">
        <v>80</v>
      </c>
      <c r="B414" s="154" t="str">
        <f>VLOOKUP(A414,'CENTRO DE COSTOS'!A:D,4,FALSE)</f>
        <v>JOSE MAURICIO HERNANDEZ ROJAS</v>
      </c>
      <c r="C414" s="154" t="str">
        <f>VLOOKUP(A414,'CENTRO DE COSTOS'!A:D,2,FALSE)</f>
        <v>0004-0001</v>
      </c>
      <c r="D414" s="154">
        <v>13655</v>
      </c>
      <c r="E414" s="154">
        <v>2542415</v>
      </c>
      <c r="F414" s="154">
        <v>42461</v>
      </c>
      <c r="G414" s="154" t="s">
        <v>8049</v>
      </c>
      <c r="H414" s="154" t="s">
        <v>303</v>
      </c>
      <c r="I414" s="154" t="s">
        <v>11272</v>
      </c>
      <c r="J414" s="154" t="s">
        <v>11273</v>
      </c>
      <c r="K414" s="154" t="s">
        <v>159</v>
      </c>
      <c r="L414" s="154" t="s">
        <v>11274</v>
      </c>
      <c r="M414" s="155">
        <v>45870.719444444447</v>
      </c>
      <c r="N414" s="155">
        <v>45877.40625</v>
      </c>
      <c r="O414" s="91"/>
      <c r="P414" s="154" t="s">
        <v>10063</v>
      </c>
      <c r="Q414" s="154" t="s">
        <v>10063</v>
      </c>
      <c r="R414" s="154" t="s">
        <v>2973</v>
      </c>
      <c r="S414" s="154" t="s">
        <v>2973</v>
      </c>
      <c r="T414" s="154" t="s">
        <v>8052</v>
      </c>
      <c r="U414" s="154" t="s">
        <v>9429</v>
      </c>
      <c r="V414" s="154" t="s">
        <v>11275</v>
      </c>
      <c r="W414" s="154" t="s">
        <v>10144</v>
      </c>
      <c r="X414" s="10"/>
      <c r="Y414" s="154" t="s">
        <v>32</v>
      </c>
      <c r="Z414" s="154" t="str">
        <f>VLOOKUP(D414,TIPOLOGIA!A:F,5,0)</f>
        <v>TERRESTRE</v>
      </c>
      <c r="AA414" s="154" t="s">
        <v>1093</v>
      </c>
      <c r="AB414" s="46">
        <v>0</v>
      </c>
      <c r="AC414" s="87">
        <f>IF(W414="SOPORTE_TELEFÓNICO",'BASE LIQUIDACION REDEBAN 2025'!$B$19,IF(AND(W414="VISITA_TÉCNICA",Y414="TIPO II"),'BASE LIQUIDACION REDEBAN 2025'!$B$18,'BASE LIQUIDACION REDEBAN 2025'!$B$17))</f>
        <v>35779.500569199998</v>
      </c>
      <c r="AD414" s="87">
        <v>0</v>
      </c>
      <c r="AE414" s="87">
        <f t="shared" si="6"/>
        <v>35779.500569199998</v>
      </c>
    </row>
    <row r="415" spans="1:31" s="105" customFormat="1" ht="13.15">
      <c r="A415" s="154" t="s">
        <v>93</v>
      </c>
      <c r="B415" s="154" t="str">
        <f>VLOOKUP(A415,'CENTRO DE COSTOS'!A:D,4,FALSE)</f>
        <v>DIEGO FERNANDO HENAO CARDONA</v>
      </c>
      <c r="C415" s="154" t="str">
        <f>VLOOKUP(A415,'CENTRO DE COSTOS'!A:D,2,FALSE)</f>
        <v>0004-0003</v>
      </c>
      <c r="D415" s="154">
        <v>52835</v>
      </c>
      <c r="E415" s="154">
        <v>2544436</v>
      </c>
      <c r="F415" s="154">
        <v>63801</v>
      </c>
      <c r="G415" s="154" t="s">
        <v>8049</v>
      </c>
      <c r="H415" s="154" t="s">
        <v>174</v>
      </c>
      <c r="I415" s="154" t="s">
        <v>515</v>
      </c>
      <c r="J415" s="154" t="s">
        <v>11276</v>
      </c>
      <c r="K415" s="154" t="s">
        <v>159</v>
      </c>
      <c r="L415" s="154" t="s">
        <v>11277</v>
      </c>
      <c r="M415" s="155">
        <v>45872.439583333333</v>
      </c>
      <c r="N415" s="155">
        <v>45877.417361111111</v>
      </c>
      <c r="O415" s="91"/>
      <c r="P415" s="154" t="s">
        <v>10063</v>
      </c>
      <c r="Q415" s="154" t="s">
        <v>10063</v>
      </c>
      <c r="R415" s="154" t="s">
        <v>2973</v>
      </c>
      <c r="S415" s="154" t="s">
        <v>2973</v>
      </c>
      <c r="T415" s="154" t="s">
        <v>8052</v>
      </c>
      <c r="U415" s="154" t="s">
        <v>9429</v>
      </c>
      <c r="V415" s="154" t="s">
        <v>11278</v>
      </c>
      <c r="W415" s="154" t="s">
        <v>10144</v>
      </c>
      <c r="X415" s="10"/>
      <c r="Y415" s="154" t="s">
        <v>32</v>
      </c>
      <c r="Z415" s="154" t="str">
        <f>VLOOKUP(D415,TIPOLOGIA!A:F,5,0)</f>
        <v>TERRESTRE</v>
      </c>
      <c r="AA415" s="154" t="s">
        <v>1442</v>
      </c>
      <c r="AB415" s="46">
        <v>0</v>
      </c>
      <c r="AC415" s="87">
        <f>IF(W415="SOPORTE_TELEFÓNICO",'BASE LIQUIDACION REDEBAN 2025'!$B$19,IF(AND(W415="VISITA_TÉCNICA",Y415="TIPO II"),'BASE LIQUIDACION REDEBAN 2025'!$B$18,'BASE LIQUIDACION REDEBAN 2025'!$B$17))</f>
        <v>35779.500569199998</v>
      </c>
      <c r="AD415" s="87">
        <v>0</v>
      </c>
      <c r="AE415" s="87">
        <f t="shared" si="6"/>
        <v>35779.500569199998</v>
      </c>
    </row>
    <row r="416" spans="1:31" s="105" customFormat="1" ht="13.15">
      <c r="A416" s="154" t="s">
        <v>93</v>
      </c>
      <c r="B416" s="154" t="str">
        <f>VLOOKUP(A416,'CENTRO DE COSTOS'!A:D,4,FALSE)</f>
        <v>DIEGO FERNANDO HENAO CARDONA</v>
      </c>
      <c r="C416" s="154" t="str">
        <f>VLOOKUP(A416,'CENTRO DE COSTOS'!A:D,2,FALSE)</f>
        <v>0004-0003</v>
      </c>
      <c r="D416" s="154">
        <v>52835</v>
      </c>
      <c r="E416" s="154">
        <v>2548989</v>
      </c>
      <c r="F416" s="154">
        <v>77566</v>
      </c>
      <c r="G416" s="154" t="s">
        <v>8049</v>
      </c>
      <c r="H416" s="154" t="s">
        <v>174</v>
      </c>
      <c r="I416" s="154" t="s">
        <v>515</v>
      </c>
      <c r="J416" s="154" t="s">
        <v>11254</v>
      </c>
      <c r="K416" s="154" t="s">
        <v>159</v>
      </c>
      <c r="L416" s="154" t="s">
        <v>11279</v>
      </c>
      <c r="M416" s="155">
        <v>45873.50277777778</v>
      </c>
      <c r="N416" s="155">
        <v>45877.418749999997</v>
      </c>
      <c r="O416" s="91"/>
      <c r="P416" s="154" t="s">
        <v>10063</v>
      </c>
      <c r="Q416" s="154" t="s">
        <v>10063</v>
      </c>
      <c r="R416" s="154" t="s">
        <v>2973</v>
      </c>
      <c r="S416" s="154" t="s">
        <v>2973</v>
      </c>
      <c r="T416" s="154" t="s">
        <v>8052</v>
      </c>
      <c r="U416" s="154" t="s">
        <v>9429</v>
      </c>
      <c r="V416" s="154" t="s">
        <v>11280</v>
      </c>
      <c r="W416" s="154" t="s">
        <v>10144</v>
      </c>
      <c r="X416" s="10"/>
      <c r="Y416" s="154" t="s">
        <v>32</v>
      </c>
      <c r="Z416" s="154" t="str">
        <f>VLOOKUP(D416,TIPOLOGIA!A:F,5,0)</f>
        <v>TERRESTRE</v>
      </c>
      <c r="AA416" s="154" t="s">
        <v>1442</v>
      </c>
      <c r="AB416" s="46">
        <v>0</v>
      </c>
      <c r="AC416" s="87">
        <f>IF(W416="SOPORTE_TELEFÓNICO",'BASE LIQUIDACION REDEBAN 2025'!$B$19,IF(AND(W416="VISITA_TÉCNICA",Y416="TIPO II"),'BASE LIQUIDACION REDEBAN 2025'!$B$18,'BASE LIQUIDACION REDEBAN 2025'!$B$17))</f>
        <v>35779.500569199998</v>
      </c>
      <c r="AD416" s="87">
        <v>0</v>
      </c>
      <c r="AE416" s="87">
        <f t="shared" si="6"/>
        <v>35779.500569199998</v>
      </c>
    </row>
    <row r="417" spans="1:31" s="105" customFormat="1" ht="13.15">
      <c r="A417" s="154" t="s">
        <v>68</v>
      </c>
      <c r="B417" s="154" t="str">
        <f>VLOOKUP(A417,'CENTRO DE COSTOS'!A:D,4,FALSE)</f>
        <v>WILLIAM ASDRUBAL ROZO ROZO</v>
      </c>
      <c r="C417" s="154" t="str">
        <f>VLOOKUP(A417,'CENTRO DE COSTOS'!A:D,2,FALSE)</f>
        <v>0004-0004</v>
      </c>
      <c r="D417" s="154">
        <v>25386</v>
      </c>
      <c r="E417" s="154">
        <v>2565833</v>
      </c>
      <c r="F417" s="154">
        <v>78318</v>
      </c>
      <c r="G417" s="154" t="s">
        <v>8049</v>
      </c>
      <c r="H417" s="154" t="s">
        <v>470</v>
      </c>
      <c r="I417" s="154" t="s">
        <v>2427</v>
      </c>
      <c r="J417" s="154" t="s">
        <v>11281</v>
      </c>
      <c r="K417" s="154" t="s">
        <v>159</v>
      </c>
      <c r="L417" s="154" t="s">
        <v>11282</v>
      </c>
      <c r="M417" s="155">
        <v>45875.715277777781</v>
      </c>
      <c r="N417" s="155">
        <v>45877.424305555556</v>
      </c>
      <c r="O417" s="91"/>
      <c r="P417" s="154" t="s">
        <v>10063</v>
      </c>
      <c r="Q417" s="154" t="s">
        <v>10063</v>
      </c>
      <c r="R417" s="154" t="s">
        <v>2973</v>
      </c>
      <c r="S417" s="154" t="s">
        <v>2973</v>
      </c>
      <c r="T417" s="154" t="s">
        <v>8052</v>
      </c>
      <c r="U417" s="154" t="s">
        <v>9429</v>
      </c>
      <c r="V417" s="154" t="s">
        <v>11283</v>
      </c>
      <c r="W417" s="154" t="s">
        <v>2967</v>
      </c>
      <c r="X417" s="10"/>
      <c r="Y417" s="154" t="s">
        <v>28</v>
      </c>
      <c r="Z417" s="154" t="str">
        <f>VLOOKUP(D417,TIPOLOGIA!A:F,5,0)</f>
        <v>TERRESTRE</v>
      </c>
      <c r="AA417" s="154" t="s">
        <v>882</v>
      </c>
      <c r="AB417" s="46">
        <v>1</v>
      </c>
      <c r="AC417" s="87">
        <f>IF(W417="SOPORTE_TELEFÓNICO",'BASE LIQUIDACION REDEBAN 2025'!$B$19,IF(AND(W417="VISITA_TÉCNICA",Y417="TIPO II"),'BASE LIQUIDACION REDEBAN 2025'!$B$18,'BASE LIQUIDACION REDEBAN 2025'!$B$17))</f>
        <v>67654.12000000001</v>
      </c>
      <c r="AD417" s="87">
        <v>0</v>
      </c>
      <c r="AE417" s="87">
        <f t="shared" si="6"/>
        <v>67654.12000000001</v>
      </c>
    </row>
    <row r="418" spans="1:31" s="105" customFormat="1" ht="13.15">
      <c r="A418" s="154" t="s">
        <v>76</v>
      </c>
      <c r="B418" s="154" t="str">
        <f>VLOOKUP(A418,'CENTRO DE COSTOS'!A:D,4,FALSE)</f>
        <v>DIEGO FERNANDO HENAO CARDONA</v>
      </c>
      <c r="C418" s="154" t="str">
        <f>VLOOKUP(A418,'CENTRO DE COSTOS'!A:D,2,FALSE)</f>
        <v>0004-0003</v>
      </c>
      <c r="D418" s="154">
        <v>76001</v>
      </c>
      <c r="E418" s="154">
        <v>2565020</v>
      </c>
      <c r="F418" s="154">
        <v>68833</v>
      </c>
      <c r="G418" s="154" t="s">
        <v>8049</v>
      </c>
      <c r="H418" s="154" t="s">
        <v>227</v>
      </c>
      <c r="I418" s="154" t="s">
        <v>76</v>
      </c>
      <c r="J418" s="154" t="s">
        <v>11284</v>
      </c>
      <c r="K418" s="154" t="s">
        <v>159</v>
      </c>
      <c r="L418" s="154" t="s">
        <v>11285</v>
      </c>
      <c r="M418" s="155">
        <v>45875.655555555553</v>
      </c>
      <c r="N418" s="155">
        <v>45877.425694444442</v>
      </c>
      <c r="O418" s="91"/>
      <c r="P418" s="154" t="s">
        <v>10063</v>
      </c>
      <c r="Q418" s="154" t="s">
        <v>10063</v>
      </c>
      <c r="R418" s="154" t="s">
        <v>2973</v>
      </c>
      <c r="S418" s="154" t="s">
        <v>2973</v>
      </c>
      <c r="T418" s="154" t="s">
        <v>8052</v>
      </c>
      <c r="U418" s="154" t="s">
        <v>9429</v>
      </c>
      <c r="V418" s="154" t="s">
        <v>11286</v>
      </c>
      <c r="W418" s="154" t="s">
        <v>2967</v>
      </c>
      <c r="X418" s="10"/>
      <c r="Y418" s="154" t="s">
        <v>25</v>
      </c>
      <c r="Z418" s="154" t="str">
        <f>VLOOKUP(D418,TIPOLOGIA!A:F,5,0)</f>
        <v>TERRESTRE</v>
      </c>
      <c r="AA418" s="154" t="s">
        <v>1442</v>
      </c>
      <c r="AB418" s="46">
        <v>1</v>
      </c>
      <c r="AC418" s="87">
        <f>IF(W418="SOPORTE_TELEFÓNICO",'BASE LIQUIDACION REDEBAN 2025'!$B$19,IF(AND(W418="VISITA_TÉCNICA",Y418="TIPO II"),'BASE LIQUIDACION REDEBAN 2025'!$B$18,'BASE LIQUIDACION REDEBAN 2025'!$B$17))</f>
        <v>35779.500569199998</v>
      </c>
      <c r="AD418" s="87">
        <v>0</v>
      </c>
      <c r="AE418" s="87">
        <f t="shared" si="6"/>
        <v>35779.500569199998</v>
      </c>
    </row>
    <row r="419" spans="1:31" s="105" customFormat="1" ht="13.15">
      <c r="A419" s="154" t="s">
        <v>81</v>
      </c>
      <c r="B419" s="154" t="str">
        <f>VLOOKUP(A419,'CENTRO DE COSTOS'!A:D,4,FALSE)</f>
        <v>MIGUEL JULIÁN HERNÁNDEZ GUARÍN</v>
      </c>
      <c r="C419" s="154" t="str">
        <f>VLOOKUP(A419,'CENTRO DE COSTOS'!A:D,2,FALSE)</f>
        <v>0004-0008</v>
      </c>
      <c r="D419" s="154">
        <v>54001</v>
      </c>
      <c r="E419" s="154">
        <v>2563890</v>
      </c>
      <c r="F419" s="154">
        <v>79069</v>
      </c>
      <c r="G419" s="154" t="s">
        <v>8049</v>
      </c>
      <c r="H419" s="154" t="s">
        <v>317</v>
      </c>
      <c r="I419" s="154" t="s">
        <v>81</v>
      </c>
      <c r="J419" s="154" t="s">
        <v>11287</v>
      </c>
      <c r="K419" s="154" t="s">
        <v>159</v>
      </c>
      <c r="L419" s="154" t="s">
        <v>11288</v>
      </c>
      <c r="M419" s="155">
        <v>45875.6</v>
      </c>
      <c r="N419" s="155">
        <v>45877.427777777775</v>
      </c>
      <c r="O419" s="91"/>
      <c r="P419" s="154" t="s">
        <v>10063</v>
      </c>
      <c r="Q419" s="154" t="s">
        <v>10063</v>
      </c>
      <c r="R419" s="154" t="s">
        <v>2973</v>
      </c>
      <c r="S419" s="154" t="s">
        <v>2973</v>
      </c>
      <c r="T419" s="154" t="s">
        <v>8052</v>
      </c>
      <c r="U419" s="154" t="s">
        <v>9429</v>
      </c>
      <c r="V419" s="154" t="s">
        <v>11289</v>
      </c>
      <c r="W419" s="154" t="s">
        <v>2967</v>
      </c>
      <c r="X419" s="10"/>
      <c r="Y419" s="154" t="s">
        <v>25</v>
      </c>
      <c r="Z419" s="154" t="str">
        <f>VLOOKUP(D419,TIPOLOGIA!A:F,5,0)</f>
        <v>TERRESTRE</v>
      </c>
      <c r="AA419" s="154" t="s">
        <v>401</v>
      </c>
      <c r="AB419" s="46">
        <v>1</v>
      </c>
      <c r="AC419" s="87">
        <f>IF(W419="SOPORTE_TELEFÓNICO",'BASE LIQUIDACION REDEBAN 2025'!$B$19,IF(AND(W419="VISITA_TÉCNICA",Y419="TIPO II"),'BASE LIQUIDACION REDEBAN 2025'!$B$18,'BASE LIQUIDACION REDEBAN 2025'!$B$17))</f>
        <v>35779.500569199998</v>
      </c>
      <c r="AD419" s="87">
        <v>0</v>
      </c>
      <c r="AE419" s="87">
        <f t="shared" si="6"/>
        <v>35779.500569199998</v>
      </c>
    </row>
    <row r="420" spans="1:31" s="105" customFormat="1" ht="13.15">
      <c r="A420" s="154" t="s">
        <v>60</v>
      </c>
      <c r="B420" s="154" t="str">
        <f>VLOOKUP(A420,'CENTRO DE COSTOS'!A:D,4,FALSE)</f>
        <v>JUAN SEBASTIÁN RÍOS CASTRILLÓN</v>
      </c>
      <c r="C420" s="154" t="str">
        <f>VLOOKUP(A420,'CENTRO DE COSTOS'!A:D,2,FALSE)</f>
        <v>0004-0005</v>
      </c>
      <c r="D420" s="154">
        <v>5045</v>
      </c>
      <c r="E420" s="154">
        <v>2534708</v>
      </c>
      <c r="F420" s="154">
        <v>36801</v>
      </c>
      <c r="G420" s="154" t="s">
        <v>8049</v>
      </c>
      <c r="H420" s="154" t="s">
        <v>197</v>
      </c>
      <c r="I420" s="154" t="s">
        <v>60</v>
      </c>
      <c r="J420" s="154" t="s">
        <v>11290</v>
      </c>
      <c r="K420" s="154" t="s">
        <v>159</v>
      </c>
      <c r="L420" s="154" t="s">
        <v>11291</v>
      </c>
      <c r="M420" s="155">
        <v>45869.627083333333</v>
      </c>
      <c r="N420" s="155">
        <v>45877.429166666669</v>
      </c>
      <c r="O420" s="91"/>
      <c r="P420" s="154" t="s">
        <v>10063</v>
      </c>
      <c r="Q420" s="154" t="s">
        <v>10063</v>
      </c>
      <c r="R420" s="154" t="s">
        <v>200</v>
      </c>
      <c r="S420" s="154" t="s">
        <v>201</v>
      </c>
      <c r="T420" s="154" t="s">
        <v>8052</v>
      </c>
      <c r="U420" s="154" t="s">
        <v>9429</v>
      </c>
      <c r="V420" s="154" t="s">
        <v>11292</v>
      </c>
      <c r="W420" s="154" t="s">
        <v>2967</v>
      </c>
      <c r="X420" s="10"/>
      <c r="Y420" s="154" t="s">
        <v>25</v>
      </c>
      <c r="Z420" s="154" t="str">
        <f>VLOOKUP(D420,TIPOLOGIA!A:F,5,0)</f>
        <v>TERRESTRE</v>
      </c>
      <c r="AA420" s="154" t="s">
        <v>636</v>
      </c>
      <c r="AB420" s="46">
        <v>1</v>
      </c>
      <c r="AC420" s="87">
        <f>IF(W420="SOPORTE_TELEFÓNICO",'BASE LIQUIDACION REDEBAN 2025'!$B$19,IF(AND(W420="VISITA_TÉCNICA",Y420="TIPO II"),'BASE LIQUIDACION REDEBAN 2025'!$B$18,'BASE LIQUIDACION REDEBAN 2025'!$B$17))</f>
        <v>35779.500569199998</v>
      </c>
      <c r="AD420" s="87">
        <v>0</v>
      </c>
      <c r="AE420" s="87">
        <f t="shared" si="6"/>
        <v>35779.500569199998</v>
      </c>
    </row>
    <row r="421" spans="1:31" s="105" customFormat="1" ht="13.15">
      <c r="A421" s="154" t="s">
        <v>94</v>
      </c>
      <c r="B421" s="154" t="str">
        <f>VLOOKUP(A421,'CENTRO DE COSTOS'!A:D,4,FALSE)</f>
        <v>DIEGO FERNANDO HENAO CARDONA</v>
      </c>
      <c r="C421" s="154" t="str">
        <f>VLOOKUP(A421,'CENTRO DE COSTOS'!A:D,2,FALSE)</f>
        <v>0004-0002</v>
      </c>
      <c r="D421" s="154">
        <v>66687</v>
      </c>
      <c r="E421" s="154">
        <v>2542278</v>
      </c>
      <c r="F421" s="154">
        <v>78463</v>
      </c>
      <c r="G421" s="154" t="s">
        <v>8049</v>
      </c>
      <c r="H421" s="154" t="s">
        <v>606</v>
      </c>
      <c r="I421" s="154" t="s">
        <v>11293</v>
      </c>
      <c r="J421" s="154" t="s">
        <v>11294</v>
      </c>
      <c r="K421" s="154" t="s">
        <v>159</v>
      </c>
      <c r="L421" s="154" t="s">
        <v>11295</v>
      </c>
      <c r="M421" s="155">
        <v>45873.375</v>
      </c>
      <c r="N421" s="155">
        <v>45877.431250000001</v>
      </c>
      <c r="O421" s="91"/>
      <c r="P421" s="154" t="s">
        <v>10063</v>
      </c>
      <c r="Q421" s="154" t="s">
        <v>10063</v>
      </c>
      <c r="R421" s="154" t="s">
        <v>2973</v>
      </c>
      <c r="S421" s="154" t="s">
        <v>2973</v>
      </c>
      <c r="T421" s="154" t="s">
        <v>8052</v>
      </c>
      <c r="U421" s="154" t="s">
        <v>9429</v>
      </c>
      <c r="V421" s="154" t="s">
        <v>11296</v>
      </c>
      <c r="W421" s="154" t="s">
        <v>2967</v>
      </c>
      <c r="X421" s="10"/>
      <c r="Y421" s="154" t="s">
        <v>28</v>
      </c>
      <c r="Z421" s="154" t="str">
        <f>VLOOKUP(D421,TIPOLOGIA!A:F,5,0)</f>
        <v>TERRESTRE</v>
      </c>
      <c r="AA421" s="154" t="s">
        <v>495</v>
      </c>
      <c r="AB421" s="46">
        <v>1</v>
      </c>
      <c r="AC421" s="87">
        <f>IF(W421="SOPORTE_TELEFÓNICO",'BASE LIQUIDACION REDEBAN 2025'!$B$19,IF(AND(W421="VISITA_TÉCNICA",Y421="TIPO II"),'BASE LIQUIDACION REDEBAN 2025'!$B$18,'BASE LIQUIDACION REDEBAN 2025'!$B$17))</f>
        <v>67654.12000000001</v>
      </c>
      <c r="AD421" s="87">
        <v>0</v>
      </c>
      <c r="AE421" s="87">
        <f t="shared" si="6"/>
        <v>67654.12000000001</v>
      </c>
    </row>
    <row r="422" spans="1:31" s="105" customFormat="1" ht="13.15">
      <c r="A422" s="154" t="s">
        <v>99</v>
      </c>
      <c r="B422" s="154" t="str">
        <f>VLOOKUP(A422,'CENTRO DE COSTOS'!A:D,4,FALSE)</f>
        <v>JOSE MAURICIO HERNANDEZ ROJAS</v>
      </c>
      <c r="C422" s="154" t="str">
        <f>VLOOKUP(A422,'CENTRO DE COSTOS'!A:D,2,FALSE)</f>
        <v>0004-0001</v>
      </c>
      <c r="D422" s="154">
        <v>20001</v>
      </c>
      <c r="E422" s="154">
        <v>2542972</v>
      </c>
      <c r="F422" s="154">
        <v>72032</v>
      </c>
      <c r="G422" s="154" t="s">
        <v>8049</v>
      </c>
      <c r="H422" s="154" t="s">
        <v>440</v>
      </c>
      <c r="I422" s="154" t="s">
        <v>99</v>
      </c>
      <c r="J422" s="154" t="s">
        <v>3053</v>
      </c>
      <c r="K422" s="154" t="s">
        <v>159</v>
      </c>
      <c r="L422" s="154" t="s">
        <v>11297</v>
      </c>
      <c r="M422" s="155">
        <v>45871.375</v>
      </c>
      <c r="N422" s="155">
        <v>45877.434027777781</v>
      </c>
      <c r="O422" s="91"/>
      <c r="P422" s="154" t="s">
        <v>10063</v>
      </c>
      <c r="Q422" s="154" t="s">
        <v>10063</v>
      </c>
      <c r="R422" s="154" t="s">
        <v>2973</v>
      </c>
      <c r="S422" s="154" t="s">
        <v>2973</v>
      </c>
      <c r="T422" s="154" t="s">
        <v>8052</v>
      </c>
      <c r="U422" s="154" t="s">
        <v>9429</v>
      </c>
      <c r="V422" s="154" t="s">
        <v>11298</v>
      </c>
      <c r="W422" s="154" t="s">
        <v>2967</v>
      </c>
      <c r="X422" s="10"/>
      <c r="Y422" s="154" t="s">
        <v>25</v>
      </c>
      <c r="Z422" s="154" t="str">
        <f>VLOOKUP(D422,TIPOLOGIA!A:F,5,0)</f>
        <v>TERRESTRE</v>
      </c>
      <c r="AA422" s="154" t="s">
        <v>1743</v>
      </c>
      <c r="AB422" s="46">
        <v>1</v>
      </c>
      <c r="AC422" s="87">
        <f>IF(W422="SOPORTE_TELEFÓNICO",'BASE LIQUIDACION REDEBAN 2025'!$B$19,IF(AND(W422="VISITA_TÉCNICA",Y422="TIPO II"),'BASE LIQUIDACION REDEBAN 2025'!$B$18,'BASE LIQUIDACION REDEBAN 2025'!$B$17))</f>
        <v>35779.500569199998</v>
      </c>
      <c r="AD422" s="87">
        <v>0</v>
      </c>
      <c r="AE422" s="87">
        <f t="shared" si="6"/>
        <v>35779.500569199998</v>
      </c>
    </row>
    <row r="423" spans="1:31" s="105" customFormat="1" ht="13.15">
      <c r="A423" s="154" t="s">
        <v>99</v>
      </c>
      <c r="B423" s="154" t="str">
        <f>VLOOKUP(A423,'CENTRO DE COSTOS'!A:D,4,FALSE)</f>
        <v>JOSE MAURICIO HERNANDEZ ROJAS</v>
      </c>
      <c r="C423" s="154" t="str">
        <f>VLOOKUP(A423,'CENTRO DE COSTOS'!A:D,2,FALSE)</f>
        <v>0004-0001</v>
      </c>
      <c r="D423" s="154">
        <v>20001</v>
      </c>
      <c r="E423" s="154">
        <v>2543375</v>
      </c>
      <c r="F423" s="154">
        <v>69378</v>
      </c>
      <c r="G423" s="154" t="s">
        <v>8049</v>
      </c>
      <c r="H423" s="154" t="s">
        <v>440</v>
      </c>
      <c r="I423" s="154" t="s">
        <v>99</v>
      </c>
      <c r="J423" s="154" t="s">
        <v>11299</v>
      </c>
      <c r="K423" s="154" t="s">
        <v>159</v>
      </c>
      <c r="L423" s="154" t="s">
        <v>11300</v>
      </c>
      <c r="M423" s="155">
        <v>45871.411111111112</v>
      </c>
      <c r="N423" s="155">
        <v>45877.440972222219</v>
      </c>
      <c r="O423" s="91"/>
      <c r="P423" s="154" t="s">
        <v>10063</v>
      </c>
      <c r="Q423" s="154" t="s">
        <v>10063</v>
      </c>
      <c r="R423" s="154" t="s">
        <v>2973</v>
      </c>
      <c r="S423" s="154" t="s">
        <v>2973</v>
      </c>
      <c r="T423" s="154" t="s">
        <v>8052</v>
      </c>
      <c r="U423" s="154" t="s">
        <v>9429</v>
      </c>
      <c r="V423" s="154" t="s">
        <v>11301</v>
      </c>
      <c r="W423" s="154" t="s">
        <v>2967</v>
      </c>
      <c r="X423" s="10"/>
      <c r="Y423" s="154" t="s">
        <v>25</v>
      </c>
      <c r="Z423" s="154" t="str">
        <f>VLOOKUP(D423,TIPOLOGIA!A:F,5,0)</f>
        <v>TERRESTRE</v>
      </c>
      <c r="AA423" s="154" t="s">
        <v>1743</v>
      </c>
      <c r="AB423" s="46">
        <v>1</v>
      </c>
      <c r="AC423" s="87">
        <f>IF(W423="SOPORTE_TELEFÓNICO",'BASE LIQUIDACION REDEBAN 2025'!$B$19,IF(AND(W423="VISITA_TÉCNICA",Y423="TIPO II"),'BASE LIQUIDACION REDEBAN 2025'!$B$18,'BASE LIQUIDACION REDEBAN 2025'!$B$17))</f>
        <v>35779.500569199998</v>
      </c>
      <c r="AD423" s="87">
        <v>0</v>
      </c>
      <c r="AE423" s="87">
        <f t="shared" si="6"/>
        <v>35779.500569199998</v>
      </c>
    </row>
    <row r="424" spans="1:31" s="105" customFormat="1" ht="13.15">
      <c r="A424" s="154" t="s">
        <v>99</v>
      </c>
      <c r="B424" s="154" t="str">
        <f>VLOOKUP(A424,'CENTRO DE COSTOS'!A:D,4,FALSE)</f>
        <v>JOSE MAURICIO HERNANDEZ ROJAS</v>
      </c>
      <c r="C424" s="154" t="str">
        <f>VLOOKUP(A424,'CENTRO DE COSTOS'!A:D,2,FALSE)</f>
        <v>0004-0001</v>
      </c>
      <c r="D424" s="154">
        <v>20001</v>
      </c>
      <c r="E424" s="154">
        <v>2543833</v>
      </c>
      <c r="F424" s="154">
        <v>78443</v>
      </c>
      <c r="G424" s="154" t="s">
        <v>8049</v>
      </c>
      <c r="H424" s="154" t="s">
        <v>440</v>
      </c>
      <c r="I424" s="154" t="s">
        <v>99</v>
      </c>
      <c r="J424" s="154" t="s">
        <v>11302</v>
      </c>
      <c r="K424" s="154" t="s">
        <v>159</v>
      </c>
      <c r="L424" s="154" t="s">
        <v>11303</v>
      </c>
      <c r="M424" s="155">
        <v>45873.333333333336</v>
      </c>
      <c r="N424" s="155">
        <v>45877.451388888891</v>
      </c>
      <c r="O424" s="91"/>
      <c r="P424" s="154" t="s">
        <v>10063</v>
      </c>
      <c r="Q424" s="154" t="s">
        <v>10063</v>
      </c>
      <c r="R424" s="154" t="s">
        <v>2973</v>
      </c>
      <c r="S424" s="154" t="s">
        <v>2973</v>
      </c>
      <c r="T424" s="154" t="s">
        <v>8052</v>
      </c>
      <c r="U424" s="154" t="s">
        <v>9429</v>
      </c>
      <c r="V424" s="154" t="s">
        <v>11304</v>
      </c>
      <c r="W424" s="154" t="s">
        <v>2967</v>
      </c>
      <c r="X424" s="10"/>
      <c r="Y424" s="154" t="s">
        <v>25</v>
      </c>
      <c r="Z424" s="154" t="str">
        <f>VLOOKUP(D424,TIPOLOGIA!A:F,5,0)</f>
        <v>TERRESTRE</v>
      </c>
      <c r="AA424" s="154" t="s">
        <v>1743</v>
      </c>
      <c r="AB424" s="46">
        <v>1</v>
      </c>
      <c r="AC424" s="87">
        <f>IF(W424="SOPORTE_TELEFÓNICO",'BASE LIQUIDACION REDEBAN 2025'!$B$19,IF(AND(W424="VISITA_TÉCNICA",Y424="TIPO II"),'BASE LIQUIDACION REDEBAN 2025'!$B$18,'BASE LIQUIDACION REDEBAN 2025'!$B$17))</f>
        <v>35779.500569199998</v>
      </c>
      <c r="AD424" s="87">
        <v>0</v>
      </c>
      <c r="AE424" s="87">
        <f t="shared" si="6"/>
        <v>35779.500569199998</v>
      </c>
    </row>
    <row r="425" spans="1:31" s="105" customFormat="1" ht="13.15">
      <c r="A425" s="154" t="s">
        <v>99</v>
      </c>
      <c r="B425" s="154" t="str">
        <f>VLOOKUP(A425,'CENTRO DE COSTOS'!A:D,4,FALSE)</f>
        <v>JOSE MAURICIO HERNANDEZ ROJAS</v>
      </c>
      <c r="C425" s="154" t="str">
        <f>VLOOKUP(A425,'CENTRO DE COSTOS'!A:D,2,FALSE)</f>
        <v>0004-0001</v>
      </c>
      <c r="D425" s="154">
        <v>20001</v>
      </c>
      <c r="E425" s="154">
        <v>2544275</v>
      </c>
      <c r="F425" s="154">
        <v>79804</v>
      </c>
      <c r="G425" s="154" t="s">
        <v>8049</v>
      </c>
      <c r="H425" s="154" t="s">
        <v>440</v>
      </c>
      <c r="I425" s="154" t="s">
        <v>99</v>
      </c>
      <c r="J425" s="154" t="s">
        <v>11305</v>
      </c>
      <c r="K425" s="154" t="s">
        <v>159</v>
      </c>
      <c r="L425" s="154" t="s">
        <v>11306</v>
      </c>
      <c r="M425" s="155">
        <v>45872.350694444445</v>
      </c>
      <c r="N425" s="155">
        <v>45877.455555555556</v>
      </c>
      <c r="O425" s="91"/>
      <c r="P425" s="154" t="s">
        <v>10063</v>
      </c>
      <c r="Q425" s="154" t="s">
        <v>10063</v>
      </c>
      <c r="R425" s="154" t="s">
        <v>2973</v>
      </c>
      <c r="S425" s="154" t="s">
        <v>2973</v>
      </c>
      <c r="T425" s="154" t="s">
        <v>8052</v>
      </c>
      <c r="U425" s="154" t="s">
        <v>9429</v>
      </c>
      <c r="V425" s="154" t="s">
        <v>11307</v>
      </c>
      <c r="W425" s="154" t="s">
        <v>2967</v>
      </c>
      <c r="X425" s="10"/>
      <c r="Y425" s="154" t="s">
        <v>25</v>
      </c>
      <c r="Z425" s="154" t="str">
        <f>VLOOKUP(D425,TIPOLOGIA!A:F,5,0)</f>
        <v>TERRESTRE</v>
      </c>
      <c r="AA425" s="154" t="s">
        <v>1743</v>
      </c>
      <c r="AB425" s="46">
        <v>1</v>
      </c>
      <c r="AC425" s="87">
        <f>IF(W425="SOPORTE_TELEFÓNICO",'BASE LIQUIDACION REDEBAN 2025'!$B$19,IF(AND(W425="VISITA_TÉCNICA",Y425="TIPO II"),'BASE LIQUIDACION REDEBAN 2025'!$B$18,'BASE LIQUIDACION REDEBAN 2025'!$B$17))</f>
        <v>35779.500569199998</v>
      </c>
      <c r="AD425" s="87">
        <v>0</v>
      </c>
      <c r="AE425" s="87">
        <f t="shared" si="6"/>
        <v>35779.500569199998</v>
      </c>
    </row>
    <row r="426" spans="1:31" s="105" customFormat="1" ht="13.15">
      <c r="A426" s="154" t="s">
        <v>90</v>
      </c>
      <c r="B426" s="154" t="str">
        <f>VLOOKUP(A426,'CENTRO DE COSTOS'!A:D,4,FALSE)</f>
        <v>JUAN SEBASTIÁN RÍOS CASTRILLÓN</v>
      </c>
      <c r="C426" s="154" t="str">
        <f>VLOOKUP(A426,'CENTRO DE COSTOS'!A:D,2,FALSE)</f>
        <v>0004-0005</v>
      </c>
      <c r="D426" s="154">
        <v>5079</v>
      </c>
      <c r="E426" s="154">
        <v>2555136</v>
      </c>
      <c r="F426" s="154">
        <v>69774</v>
      </c>
      <c r="G426" s="154" t="s">
        <v>8049</v>
      </c>
      <c r="H426" s="154" t="s">
        <v>197</v>
      </c>
      <c r="I426" s="154" t="s">
        <v>2290</v>
      </c>
      <c r="J426" s="154" t="s">
        <v>11308</v>
      </c>
      <c r="K426" s="154" t="s">
        <v>159</v>
      </c>
      <c r="L426" s="154" t="s">
        <v>11309</v>
      </c>
      <c r="M426" s="155">
        <v>45874.434027777781</v>
      </c>
      <c r="N426" s="155">
        <v>45877.456944444442</v>
      </c>
      <c r="O426" s="91"/>
      <c r="P426" s="154" t="s">
        <v>10063</v>
      </c>
      <c r="Q426" s="154" t="s">
        <v>10063</v>
      </c>
      <c r="R426" s="154" t="s">
        <v>200</v>
      </c>
      <c r="S426" s="154" t="s">
        <v>739</v>
      </c>
      <c r="T426" s="154" t="s">
        <v>8052</v>
      </c>
      <c r="U426" s="154" t="s">
        <v>9429</v>
      </c>
      <c r="V426" s="154" t="s">
        <v>11310</v>
      </c>
      <c r="W426" s="154" t="s">
        <v>2967</v>
      </c>
      <c r="X426" s="10"/>
      <c r="Y426" s="154" t="s">
        <v>28</v>
      </c>
      <c r="Z426" s="154" t="str">
        <f>VLOOKUP(D426,TIPOLOGIA!A:F,5,0)</f>
        <v>TERRESTRE</v>
      </c>
      <c r="AA426" s="154" t="s">
        <v>3158</v>
      </c>
      <c r="AB426" s="46">
        <v>1</v>
      </c>
      <c r="AC426" s="87">
        <f>IF(W426="SOPORTE_TELEFÓNICO",'BASE LIQUIDACION REDEBAN 2025'!$B$19,IF(AND(W426="VISITA_TÉCNICA",Y426="TIPO II"),'BASE LIQUIDACION REDEBAN 2025'!$B$18,'BASE LIQUIDACION REDEBAN 2025'!$B$17))</f>
        <v>67654.12000000001</v>
      </c>
      <c r="AD426" s="87">
        <v>0</v>
      </c>
      <c r="AE426" s="87">
        <f t="shared" si="6"/>
        <v>67654.12000000001</v>
      </c>
    </row>
    <row r="427" spans="1:31" s="105" customFormat="1" ht="13.15">
      <c r="A427" s="154" t="s">
        <v>87</v>
      </c>
      <c r="B427" s="154" t="str">
        <f>VLOOKUP(A427,'CENTRO DE COSTOS'!A:D,4,FALSE)</f>
        <v>DIEGO FERNANDO HENAO CARDONA</v>
      </c>
      <c r="C427" s="154" t="str">
        <f>VLOOKUP(A427,'CENTRO DE COSTOS'!A:D,2,FALSE)</f>
        <v>0004-0002</v>
      </c>
      <c r="D427" s="154">
        <v>17873</v>
      </c>
      <c r="E427" s="154">
        <v>2556915</v>
      </c>
      <c r="F427" s="154">
        <v>77493</v>
      </c>
      <c r="G427" s="154" t="s">
        <v>8049</v>
      </c>
      <c r="H427" s="154" t="s">
        <v>477</v>
      </c>
      <c r="I427" s="154" t="s">
        <v>1260</v>
      </c>
      <c r="J427" s="154" t="s">
        <v>11311</v>
      </c>
      <c r="K427" s="154" t="s">
        <v>159</v>
      </c>
      <c r="L427" s="154" t="s">
        <v>11312</v>
      </c>
      <c r="M427" s="155">
        <v>45874.556250000001</v>
      </c>
      <c r="N427" s="155">
        <v>45877.457638888889</v>
      </c>
      <c r="O427" s="91"/>
      <c r="P427" s="154" t="s">
        <v>10063</v>
      </c>
      <c r="Q427" s="154" t="s">
        <v>10063</v>
      </c>
      <c r="R427" s="154" t="s">
        <v>2973</v>
      </c>
      <c r="S427" s="154" t="s">
        <v>2973</v>
      </c>
      <c r="T427" s="154" t="s">
        <v>8052</v>
      </c>
      <c r="U427" s="154" t="s">
        <v>9429</v>
      </c>
      <c r="V427" s="154" t="s">
        <v>11313</v>
      </c>
      <c r="W427" s="154" t="s">
        <v>2967</v>
      </c>
      <c r="X427" s="10"/>
      <c r="Y427" s="154" t="s">
        <v>25</v>
      </c>
      <c r="Z427" s="154" t="str">
        <f>VLOOKUP(D427,TIPOLOGIA!A:F,5,0)</f>
        <v>TERRESTRE</v>
      </c>
      <c r="AA427" s="154" t="s">
        <v>482</v>
      </c>
      <c r="AB427" s="46">
        <v>1</v>
      </c>
      <c r="AC427" s="87">
        <f>IF(W427="SOPORTE_TELEFÓNICO",'BASE LIQUIDACION REDEBAN 2025'!$B$19,IF(AND(W427="VISITA_TÉCNICA",Y427="TIPO II"),'BASE LIQUIDACION REDEBAN 2025'!$B$18,'BASE LIQUIDACION REDEBAN 2025'!$B$17))</f>
        <v>35779.500569199998</v>
      </c>
      <c r="AD427" s="87">
        <v>0</v>
      </c>
      <c r="AE427" s="87">
        <f t="shared" si="6"/>
        <v>35779.500569199998</v>
      </c>
    </row>
    <row r="428" spans="1:31" s="105" customFormat="1" ht="13.15">
      <c r="A428" s="154" t="s">
        <v>80</v>
      </c>
      <c r="B428" s="154" t="str">
        <f>VLOOKUP(A428,'CENTRO DE COSTOS'!A:D,4,FALSE)</f>
        <v>JOSE MAURICIO HERNANDEZ ROJAS</v>
      </c>
      <c r="C428" s="154" t="str">
        <f>VLOOKUP(A428,'CENTRO DE COSTOS'!A:D,2,FALSE)</f>
        <v>0004-0001</v>
      </c>
      <c r="D428" s="154">
        <v>13001</v>
      </c>
      <c r="E428" s="154">
        <v>2557779</v>
      </c>
      <c r="F428" s="154">
        <v>17204</v>
      </c>
      <c r="G428" s="154" t="s">
        <v>8049</v>
      </c>
      <c r="H428" s="154" t="s">
        <v>303</v>
      </c>
      <c r="I428" s="154" t="s">
        <v>80</v>
      </c>
      <c r="J428" s="154" t="s">
        <v>11314</v>
      </c>
      <c r="K428" s="154" t="s">
        <v>159</v>
      </c>
      <c r="L428" s="154" t="s">
        <v>11315</v>
      </c>
      <c r="M428" s="155">
        <v>45874.638888888891</v>
      </c>
      <c r="N428" s="155">
        <v>45877.461111111108</v>
      </c>
      <c r="O428" s="91"/>
      <c r="P428" s="154" t="s">
        <v>10063</v>
      </c>
      <c r="Q428" s="154" t="s">
        <v>10063</v>
      </c>
      <c r="R428" s="154" t="s">
        <v>2973</v>
      </c>
      <c r="S428" s="154" t="s">
        <v>2973</v>
      </c>
      <c r="T428" s="154" t="s">
        <v>8052</v>
      </c>
      <c r="U428" s="154" t="s">
        <v>9429</v>
      </c>
      <c r="V428" s="154" t="s">
        <v>11316</v>
      </c>
      <c r="W428" s="154" t="s">
        <v>2967</v>
      </c>
      <c r="X428" s="10"/>
      <c r="Y428" s="154" t="s">
        <v>25</v>
      </c>
      <c r="Z428" s="154" t="str">
        <f>VLOOKUP(D428,TIPOLOGIA!A:F,5,0)</f>
        <v>TERRESTRE</v>
      </c>
      <c r="AA428" s="154" t="s">
        <v>337</v>
      </c>
      <c r="AB428" s="46">
        <v>1</v>
      </c>
      <c r="AC428" s="87">
        <f>IF(W428="SOPORTE_TELEFÓNICO",'BASE LIQUIDACION REDEBAN 2025'!$B$19,IF(AND(W428="VISITA_TÉCNICA",Y428="TIPO II"),'BASE LIQUIDACION REDEBAN 2025'!$B$18,'BASE LIQUIDACION REDEBAN 2025'!$B$17))</f>
        <v>35779.500569199998</v>
      </c>
      <c r="AD428" s="87">
        <v>0</v>
      </c>
      <c r="AE428" s="87">
        <f t="shared" si="6"/>
        <v>35779.500569199998</v>
      </c>
    </row>
    <row r="429" spans="1:31" s="105" customFormat="1" ht="13.15">
      <c r="A429" s="154" t="s">
        <v>99</v>
      </c>
      <c r="B429" s="154" t="str">
        <f>VLOOKUP(A429,'CENTRO DE COSTOS'!A:D,4,FALSE)</f>
        <v>JOSE MAURICIO HERNANDEZ ROJAS</v>
      </c>
      <c r="C429" s="154" t="str">
        <f>VLOOKUP(A429,'CENTRO DE COSTOS'!A:D,2,FALSE)</f>
        <v>0004-0001</v>
      </c>
      <c r="D429" s="154">
        <v>20001</v>
      </c>
      <c r="E429" s="154">
        <v>2559097</v>
      </c>
      <c r="F429" s="154">
        <v>28993</v>
      </c>
      <c r="G429" s="154" t="s">
        <v>8049</v>
      </c>
      <c r="H429" s="154" t="s">
        <v>440</v>
      </c>
      <c r="I429" s="154" t="s">
        <v>99</v>
      </c>
      <c r="J429" s="154" t="s">
        <v>7965</v>
      </c>
      <c r="K429" s="154" t="s">
        <v>159</v>
      </c>
      <c r="L429" s="154" t="s">
        <v>11317</v>
      </c>
      <c r="M429" s="155">
        <v>45875.333333333336</v>
      </c>
      <c r="N429" s="155">
        <v>45877.462500000001</v>
      </c>
      <c r="O429" s="91"/>
      <c r="P429" s="154" t="s">
        <v>10063</v>
      </c>
      <c r="Q429" s="154" t="s">
        <v>10063</v>
      </c>
      <c r="R429" s="154" t="s">
        <v>2973</v>
      </c>
      <c r="S429" s="154" t="s">
        <v>2973</v>
      </c>
      <c r="T429" s="154" t="s">
        <v>8052</v>
      </c>
      <c r="U429" s="154" t="s">
        <v>9429</v>
      </c>
      <c r="V429" s="154" t="s">
        <v>11318</v>
      </c>
      <c r="W429" s="154" t="s">
        <v>2967</v>
      </c>
      <c r="X429" s="10"/>
      <c r="Y429" s="154" t="s">
        <v>25</v>
      </c>
      <c r="Z429" s="154" t="str">
        <f>VLOOKUP(D429,TIPOLOGIA!A:F,5,0)</f>
        <v>TERRESTRE</v>
      </c>
      <c r="AA429" s="154" t="s">
        <v>446</v>
      </c>
      <c r="AB429" s="46">
        <v>1</v>
      </c>
      <c r="AC429" s="87">
        <f>IF(W429="SOPORTE_TELEFÓNICO",'BASE LIQUIDACION REDEBAN 2025'!$B$19,IF(AND(W429="VISITA_TÉCNICA",Y429="TIPO II"),'BASE LIQUIDACION REDEBAN 2025'!$B$18,'BASE LIQUIDACION REDEBAN 2025'!$B$17))</f>
        <v>35779.500569199998</v>
      </c>
      <c r="AD429" s="87">
        <v>0</v>
      </c>
      <c r="AE429" s="87">
        <f t="shared" si="6"/>
        <v>35779.500569199998</v>
      </c>
    </row>
    <row r="430" spans="1:31" s="105" customFormat="1" ht="13.15">
      <c r="A430" s="154" t="s">
        <v>99</v>
      </c>
      <c r="B430" s="154" t="str">
        <f>VLOOKUP(A430,'CENTRO DE COSTOS'!A:D,4,FALSE)</f>
        <v>JOSE MAURICIO HERNANDEZ ROJAS</v>
      </c>
      <c r="C430" s="154" t="str">
        <f>VLOOKUP(A430,'CENTRO DE COSTOS'!A:D,2,FALSE)</f>
        <v>0004-0001</v>
      </c>
      <c r="D430" s="154">
        <v>20001</v>
      </c>
      <c r="E430" s="154">
        <v>2560622</v>
      </c>
      <c r="F430" s="154">
        <v>68608</v>
      </c>
      <c r="G430" s="154" t="s">
        <v>8049</v>
      </c>
      <c r="H430" s="154" t="s">
        <v>440</v>
      </c>
      <c r="I430" s="154" t="s">
        <v>99</v>
      </c>
      <c r="J430" s="154" t="s">
        <v>11319</v>
      </c>
      <c r="K430" s="154" t="s">
        <v>159</v>
      </c>
      <c r="L430" s="154" t="s">
        <v>11320</v>
      </c>
      <c r="M430" s="155">
        <v>45875.371527777781</v>
      </c>
      <c r="N430" s="155">
        <v>45877.46597222222</v>
      </c>
      <c r="O430" s="91"/>
      <c r="P430" s="154" t="s">
        <v>10063</v>
      </c>
      <c r="Q430" s="154" t="s">
        <v>10063</v>
      </c>
      <c r="R430" s="154" t="s">
        <v>200</v>
      </c>
      <c r="S430" s="154" t="s">
        <v>201</v>
      </c>
      <c r="T430" s="154" t="s">
        <v>8052</v>
      </c>
      <c r="U430" s="154" t="s">
        <v>9429</v>
      </c>
      <c r="V430" s="154" t="s">
        <v>11321</v>
      </c>
      <c r="W430" s="154" t="s">
        <v>2967</v>
      </c>
      <c r="X430" s="10"/>
      <c r="Y430" s="154" t="s">
        <v>25</v>
      </c>
      <c r="Z430" s="154" t="str">
        <f>VLOOKUP(D430,TIPOLOGIA!A:F,5,0)</f>
        <v>TERRESTRE</v>
      </c>
      <c r="AA430" s="154" t="s">
        <v>446</v>
      </c>
      <c r="AB430" s="46">
        <v>1</v>
      </c>
      <c r="AC430" s="87">
        <f>IF(W430="SOPORTE_TELEFÓNICO",'BASE LIQUIDACION REDEBAN 2025'!$B$19,IF(AND(W430="VISITA_TÉCNICA",Y430="TIPO II"),'BASE LIQUIDACION REDEBAN 2025'!$B$18,'BASE LIQUIDACION REDEBAN 2025'!$B$17))</f>
        <v>35779.500569199998</v>
      </c>
      <c r="AD430" s="87">
        <v>0</v>
      </c>
      <c r="AE430" s="87">
        <f t="shared" si="6"/>
        <v>35779.500569199998</v>
      </c>
    </row>
    <row r="431" spans="1:31" s="105" customFormat="1" ht="13.15">
      <c r="A431" s="154" t="s">
        <v>76</v>
      </c>
      <c r="B431" s="154" t="str">
        <f>VLOOKUP(A431,'CENTRO DE COSTOS'!A:D,4,FALSE)</f>
        <v>DIEGO FERNANDO HENAO CARDONA</v>
      </c>
      <c r="C431" s="154" t="str">
        <f>VLOOKUP(A431,'CENTRO DE COSTOS'!A:D,2,FALSE)</f>
        <v>0004-0003</v>
      </c>
      <c r="D431" s="154">
        <v>76001</v>
      </c>
      <c r="E431" s="154">
        <v>2561239</v>
      </c>
      <c r="F431" s="154">
        <v>75935</v>
      </c>
      <c r="G431" s="154" t="s">
        <v>8049</v>
      </c>
      <c r="H431" s="154" t="s">
        <v>227</v>
      </c>
      <c r="I431" s="154" t="s">
        <v>76</v>
      </c>
      <c r="J431" s="154" t="s">
        <v>11322</v>
      </c>
      <c r="K431" s="154" t="s">
        <v>159</v>
      </c>
      <c r="L431" s="154" t="s">
        <v>11323</v>
      </c>
      <c r="M431" s="155">
        <v>45875.406944444447</v>
      </c>
      <c r="N431" s="155">
        <v>45877.466666666667</v>
      </c>
      <c r="O431" s="91"/>
      <c r="P431" s="154" t="s">
        <v>10063</v>
      </c>
      <c r="Q431" s="154" t="s">
        <v>10063</v>
      </c>
      <c r="R431" s="154" t="s">
        <v>2973</v>
      </c>
      <c r="S431" s="154" t="s">
        <v>2973</v>
      </c>
      <c r="T431" s="154" t="s">
        <v>8052</v>
      </c>
      <c r="U431" s="154" t="s">
        <v>9429</v>
      </c>
      <c r="V431" s="154" t="s">
        <v>11324</v>
      </c>
      <c r="W431" s="154" t="s">
        <v>2967</v>
      </c>
      <c r="X431" s="10"/>
      <c r="Y431" s="154" t="s">
        <v>25</v>
      </c>
      <c r="Z431" s="154" t="str">
        <f>VLOOKUP(D431,TIPOLOGIA!A:F,5,0)</f>
        <v>TERRESTRE</v>
      </c>
      <c r="AA431" s="154" t="s">
        <v>525</v>
      </c>
      <c r="AB431" s="46">
        <v>1</v>
      </c>
      <c r="AC431" s="87">
        <f>IF(W431="SOPORTE_TELEFÓNICO",'BASE LIQUIDACION REDEBAN 2025'!$B$19,IF(AND(W431="VISITA_TÉCNICA",Y431="TIPO II"),'BASE LIQUIDACION REDEBAN 2025'!$B$18,'BASE LIQUIDACION REDEBAN 2025'!$B$17))</f>
        <v>35779.500569199998</v>
      </c>
      <c r="AD431" s="87">
        <v>0</v>
      </c>
      <c r="AE431" s="87">
        <f t="shared" si="6"/>
        <v>35779.500569199998</v>
      </c>
    </row>
    <row r="432" spans="1:31" s="105" customFormat="1" ht="13.15">
      <c r="A432" s="154" t="s">
        <v>90</v>
      </c>
      <c r="B432" s="154" t="str">
        <f>VLOOKUP(A432,'CENTRO DE COSTOS'!A:D,4,FALSE)</f>
        <v>JUAN SEBASTIÁN RÍOS CASTRILLÓN</v>
      </c>
      <c r="C432" s="154" t="str">
        <f>VLOOKUP(A432,'CENTRO DE COSTOS'!A:D,2,FALSE)</f>
        <v>0004-0005</v>
      </c>
      <c r="D432" s="154">
        <v>5001</v>
      </c>
      <c r="E432" s="154">
        <v>2544707</v>
      </c>
      <c r="F432" s="154">
        <v>66071</v>
      </c>
      <c r="G432" s="154" t="s">
        <v>8049</v>
      </c>
      <c r="H432" s="154" t="s">
        <v>197</v>
      </c>
      <c r="I432" s="154" t="s">
        <v>90</v>
      </c>
      <c r="J432" s="154" t="s">
        <v>11325</v>
      </c>
      <c r="K432" s="154" t="s">
        <v>159</v>
      </c>
      <c r="L432" s="154" t="s">
        <v>11326</v>
      </c>
      <c r="M432" s="155">
        <v>45872.666666666664</v>
      </c>
      <c r="N432" s="155">
        <v>45877.469444444447</v>
      </c>
      <c r="O432" s="91"/>
      <c r="P432" s="154" t="s">
        <v>10063</v>
      </c>
      <c r="Q432" s="154" t="s">
        <v>10063</v>
      </c>
      <c r="R432" s="154" t="s">
        <v>2973</v>
      </c>
      <c r="S432" s="154" t="s">
        <v>2973</v>
      </c>
      <c r="T432" s="154" t="s">
        <v>8052</v>
      </c>
      <c r="U432" s="154" t="s">
        <v>9429</v>
      </c>
      <c r="V432" s="154" t="s">
        <v>11327</v>
      </c>
      <c r="W432" s="154" t="s">
        <v>2967</v>
      </c>
      <c r="X432" s="10"/>
      <c r="Y432" s="154" t="s">
        <v>25</v>
      </c>
      <c r="Z432" s="154" t="str">
        <f>VLOOKUP(D432,TIPOLOGIA!A:F,5,0)</f>
        <v>TERRESTRE</v>
      </c>
      <c r="AA432" s="154">
        <v>1146438650</v>
      </c>
      <c r="AB432" s="46">
        <v>1</v>
      </c>
      <c r="AC432" s="87">
        <f>IF(W432="SOPORTE_TELEFÓNICO",'BASE LIQUIDACION REDEBAN 2025'!$B$19,IF(AND(W432="VISITA_TÉCNICA",Y432="TIPO II"),'BASE LIQUIDACION REDEBAN 2025'!$B$18,'BASE LIQUIDACION REDEBAN 2025'!$B$17))</f>
        <v>35779.500569199998</v>
      </c>
      <c r="AD432" s="87">
        <v>0</v>
      </c>
      <c r="AE432" s="87">
        <f t="shared" si="6"/>
        <v>35779.500569199998</v>
      </c>
    </row>
    <row r="433" spans="1:31" s="105" customFormat="1" ht="13.15">
      <c r="A433" s="154" t="s">
        <v>68</v>
      </c>
      <c r="B433" s="154" t="str">
        <f>VLOOKUP(A433,'CENTRO DE COSTOS'!A:D,4,FALSE)</f>
        <v>WILLIAM ASDRUBAL ROZO ROZO</v>
      </c>
      <c r="C433" s="154" t="str">
        <f>VLOOKUP(A433,'CENTRO DE COSTOS'!A:D,2,FALSE)</f>
        <v>0004-0004</v>
      </c>
      <c r="D433" s="154">
        <v>25658</v>
      </c>
      <c r="E433" s="154">
        <v>2563406</v>
      </c>
      <c r="F433" s="154">
        <v>49002</v>
      </c>
      <c r="G433" s="154" t="s">
        <v>8049</v>
      </c>
      <c r="H433" s="154" t="s">
        <v>470</v>
      </c>
      <c r="I433" s="154" t="s">
        <v>11328</v>
      </c>
      <c r="J433" s="154" t="s">
        <v>11329</v>
      </c>
      <c r="K433" s="154" t="s">
        <v>159</v>
      </c>
      <c r="L433" s="154" t="s">
        <v>11330</v>
      </c>
      <c r="M433" s="155">
        <v>45875.531944444447</v>
      </c>
      <c r="N433" s="155">
        <v>45877.47152777778</v>
      </c>
      <c r="O433" s="91"/>
      <c r="P433" s="154" t="s">
        <v>10063</v>
      </c>
      <c r="Q433" s="154" t="s">
        <v>10063</v>
      </c>
      <c r="R433" s="154" t="s">
        <v>200</v>
      </c>
      <c r="S433" s="154" t="s">
        <v>201</v>
      </c>
      <c r="T433" s="154" t="s">
        <v>8052</v>
      </c>
      <c r="U433" s="154" t="s">
        <v>9429</v>
      </c>
      <c r="V433" s="154" t="s">
        <v>11331</v>
      </c>
      <c r="W433" s="154" t="s">
        <v>2967</v>
      </c>
      <c r="X433" s="10"/>
      <c r="Y433" s="154" t="s">
        <v>28</v>
      </c>
      <c r="Z433" s="154" t="str">
        <f>VLOOKUP(D433,TIPOLOGIA!A:F,5,0)</f>
        <v>TERRESTRE</v>
      </c>
      <c r="AA433" s="154" t="s">
        <v>538</v>
      </c>
      <c r="AB433" s="46">
        <v>1</v>
      </c>
      <c r="AC433" s="87">
        <f>IF(W433="SOPORTE_TELEFÓNICO",'BASE LIQUIDACION REDEBAN 2025'!$B$19,IF(AND(W433="VISITA_TÉCNICA",Y433="TIPO II"),'BASE LIQUIDACION REDEBAN 2025'!$B$18,'BASE LIQUIDACION REDEBAN 2025'!$B$17))</f>
        <v>67654.12000000001</v>
      </c>
      <c r="AD433" s="87">
        <v>0</v>
      </c>
      <c r="AE433" s="87">
        <f t="shared" si="6"/>
        <v>67654.12000000001</v>
      </c>
    </row>
    <row r="434" spans="1:31" s="105" customFormat="1" ht="13.15">
      <c r="A434" s="154" t="s">
        <v>68</v>
      </c>
      <c r="B434" s="154" t="str">
        <f>VLOOKUP(A434,'CENTRO DE COSTOS'!A:D,4,FALSE)</f>
        <v>WILLIAM ASDRUBAL ROZO ROZO</v>
      </c>
      <c r="C434" s="154" t="str">
        <f>VLOOKUP(A434,'CENTRO DE COSTOS'!A:D,2,FALSE)</f>
        <v>0004-0004</v>
      </c>
      <c r="D434" s="154">
        <v>25402</v>
      </c>
      <c r="E434" s="154">
        <v>2566029</v>
      </c>
      <c r="F434" s="154">
        <v>77899</v>
      </c>
      <c r="G434" s="154" t="s">
        <v>8049</v>
      </c>
      <c r="H434" s="154" t="s">
        <v>470</v>
      </c>
      <c r="I434" s="154" t="s">
        <v>10041</v>
      </c>
      <c r="J434" s="154" t="s">
        <v>11332</v>
      </c>
      <c r="K434" s="154" t="s">
        <v>159</v>
      </c>
      <c r="L434" s="154" t="s">
        <v>11333</v>
      </c>
      <c r="M434" s="155">
        <v>45875.743055555555</v>
      </c>
      <c r="N434" s="155">
        <v>45877.486111111109</v>
      </c>
      <c r="O434" s="91"/>
      <c r="P434" s="154" t="s">
        <v>10063</v>
      </c>
      <c r="Q434" s="154" t="s">
        <v>10063</v>
      </c>
      <c r="R434" s="154" t="s">
        <v>2973</v>
      </c>
      <c r="S434" s="154" t="s">
        <v>2973</v>
      </c>
      <c r="T434" s="154" t="s">
        <v>8052</v>
      </c>
      <c r="U434" s="154" t="s">
        <v>9429</v>
      </c>
      <c r="V434" s="154" t="s">
        <v>11331</v>
      </c>
      <c r="W434" s="154" t="s">
        <v>2967</v>
      </c>
      <c r="X434" s="10"/>
      <c r="Y434" s="154" t="s">
        <v>28</v>
      </c>
      <c r="Z434" s="154" t="str">
        <f>VLOOKUP(D434,TIPOLOGIA!A:F,5,0)</f>
        <v>TERRESTRE</v>
      </c>
      <c r="AA434" s="154" t="s">
        <v>538</v>
      </c>
      <c r="AB434" s="46">
        <v>1</v>
      </c>
      <c r="AC434" s="87">
        <f>IF(W434="SOPORTE_TELEFÓNICO",'BASE LIQUIDACION REDEBAN 2025'!$B$19,IF(AND(W434="VISITA_TÉCNICA",Y434="TIPO II"),'BASE LIQUIDACION REDEBAN 2025'!$B$18,'BASE LIQUIDACION REDEBAN 2025'!$B$17))</f>
        <v>67654.12000000001</v>
      </c>
      <c r="AD434" s="87">
        <v>0</v>
      </c>
      <c r="AE434" s="87">
        <f t="shared" si="6"/>
        <v>67654.12000000001</v>
      </c>
    </row>
    <row r="435" spans="1:31" s="105" customFormat="1" ht="13.15">
      <c r="A435" s="154" t="s">
        <v>68</v>
      </c>
      <c r="B435" s="154" t="str">
        <f>VLOOKUP(A435,'CENTRO DE COSTOS'!A:D,4,FALSE)</f>
        <v>WILLIAM ASDRUBAL ROZO ROZO</v>
      </c>
      <c r="C435" s="154" t="str">
        <f>VLOOKUP(A435,'CENTRO DE COSTOS'!A:D,2,FALSE)</f>
        <v>0004-0004</v>
      </c>
      <c r="D435" s="154">
        <v>25260</v>
      </c>
      <c r="E435" s="154">
        <v>2563483</v>
      </c>
      <c r="F435" s="154">
        <v>16008</v>
      </c>
      <c r="G435" s="154" t="s">
        <v>8049</v>
      </c>
      <c r="H435" s="154" t="s">
        <v>470</v>
      </c>
      <c r="I435" s="154" t="s">
        <v>9931</v>
      </c>
      <c r="J435" s="154" t="s">
        <v>11334</v>
      </c>
      <c r="K435" s="154" t="s">
        <v>159</v>
      </c>
      <c r="L435" s="154" t="s">
        <v>11335</v>
      </c>
      <c r="M435" s="155">
        <v>45875.569444444445</v>
      </c>
      <c r="N435" s="155">
        <v>45877.486805555556</v>
      </c>
      <c r="O435" s="91"/>
      <c r="P435" s="154" t="s">
        <v>10063</v>
      </c>
      <c r="Q435" s="154" t="s">
        <v>10063</v>
      </c>
      <c r="R435" s="154" t="s">
        <v>2973</v>
      </c>
      <c r="S435" s="154" t="s">
        <v>2973</v>
      </c>
      <c r="T435" s="154" t="s">
        <v>8052</v>
      </c>
      <c r="U435" s="154" t="s">
        <v>9429</v>
      </c>
      <c r="V435" s="154" t="s">
        <v>11331</v>
      </c>
      <c r="W435" s="154" t="s">
        <v>2967</v>
      </c>
      <c r="X435" s="10"/>
      <c r="Y435" s="154" t="s">
        <v>28</v>
      </c>
      <c r="Z435" s="154" t="str">
        <f>VLOOKUP(D435,TIPOLOGIA!A:F,5,0)</f>
        <v>TERRESTRE</v>
      </c>
      <c r="AA435" s="154" t="s">
        <v>538</v>
      </c>
      <c r="AB435" s="46">
        <v>1</v>
      </c>
      <c r="AC435" s="87">
        <f>IF(W435="SOPORTE_TELEFÓNICO",'BASE LIQUIDACION REDEBAN 2025'!$B$19,IF(AND(W435="VISITA_TÉCNICA",Y435="TIPO II"),'BASE LIQUIDACION REDEBAN 2025'!$B$18,'BASE LIQUIDACION REDEBAN 2025'!$B$17))</f>
        <v>67654.12000000001</v>
      </c>
      <c r="AD435" s="87">
        <v>0</v>
      </c>
      <c r="AE435" s="87">
        <f t="shared" si="6"/>
        <v>67654.12000000001</v>
      </c>
    </row>
    <row r="436" spans="1:31" s="105" customFormat="1" ht="13.15">
      <c r="A436" s="154" t="s">
        <v>98</v>
      </c>
      <c r="B436" s="154" t="str">
        <f>VLOOKUP(A436,'CENTRO DE COSTOS'!A:D,4,FALSE)</f>
        <v>MIGUEL JULIÁN HERNÁNDEZ GUARÍN</v>
      </c>
      <c r="C436" s="154" t="str">
        <f>VLOOKUP(A436,'CENTRO DE COSTOS'!A:D,2,FALSE)</f>
        <v>0004-0008</v>
      </c>
      <c r="D436" s="154">
        <v>25745</v>
      </c>
      <c r="E436" s="154">
        <v>2533659</v>
      </c>
      <c r="F436" s="154">
        <v>30058</v>
      </c>
      <c r="G436" s="154" t="s">
        <v>8049</v>
      </c>
      <c r="H436" s="154" t="s">
        <v>470</v>
      </c>
      <c r="I436" s="154" t="s">
        <v>4690</v>
      </c>
      <c r="J436" s="154" t="s">
        <v>11336</v>
      </c>
      <c r="K436" s="154" t="s">
        <v>159</v>
      </c>
      <c r="L436" s="154" t="s">
        <v>11337</v>
      </c>
      <c r="M436" s="155">
        <v>45869.534722222219</v>
      </c>
      <c r="N436" s="155">
        <v>45877.487500000003</v>
      </c>
      <c r="O436" s="91"/>
      <c r="P436" s="154" t="s">
        <v>10063</v>
      </c>
      <c r="Q436" s="154" t="s">
        <v>10063</v>
      </c>
      <c r="R436" s="154" t="s">
        <v>2973</v>
      </c>
      <c r="S436" s="154" t="s">
        <v>2973</v>
      </c>
      <c r="T436" s="154" t="s">
        <v>8052</v>
      </c>
      <c r="U436" s="154" t="s">
        <v>9429</v>
      </c>
      <c r="V436" s="154" t="s">
        <v>11338</v>
      </c>
      <c r="W436" s="154" t="s">
        <v>10144</v>
      </c>
      <c r="X436" s="10"/>
      <c r="Y436" s="154" t="s">
        <v>30</v>
      </c>
      <c r="Z436" s="154" t="str">
        <f>VLOOKUP(D436,TIPOLOGIA!A:F,5,0)</f>
        <v>TERRESTRE</v>
      </c>
      <c r="AA436" s="154"/>
      <c r="AB436" s="46">
        <v>0</v>
      </c>
      <c r="AC436" s="87">
        <f>IF(W436="SOPORTE_TELEFÓNICO",'BASE LIQUIDACION REDEBAN 2025'!$B$19,IF(AND(W436="VISITA_TÉCNICA",Y436="TIPO II"),'BASE LIQUIDACION REDEBAN 2025'!$B$18,'BASE LIQUIDACION REDEBAN 2025'!$B$17))</f>
        <v>35779.500569199998</v>
      </c>
      <c r="AD436" s="87">
        <v>0</v>
      </c>
      <c r="AE436" s="87">
        <f t="shared" si="6"/>
        <v>35779.500569199998</v>
      </c>
    </row>
    <row r="437" spans="1:31" s="105" customFormat="1" ht="13.15">
      <c r="A437" s="154" t="s">
        <v>81</v>
      </c>
      <c r="B437" s="154" t="str">
        <f>VLOOKUP(A437,'CENTRO DE COSTOS'!A:D,4,FALSE)</f>
        <v>MIGUEL JULIÁN HERNÁNDEZ GUARÍN</v>
      </c>
      <c r="C437" s="154" t="str">
        <f>VLOOKUP(A437,'CENTRO DE COSTOS'!A:D,2,FALSE)</f>
        <v>0004-0008</v>
      </c>
      <c r="D437" s="154">
        <v>54001</v>
      </c>
      <c r="E437" s="154">
        <v>2566067</v>
      </c>
      <c r="F437" s="154">
        <v>77346</v>
      </c>
      <c r="G437" s="154" t="s">
        <v>8049</v>
      </c>
      <c r="H437" s="154" t="s">
        <v>317</v>
      </c>
      <c r="I437" s="154" t="s">
        <v>81</v>
      </c>
      <c r="J437" s="154" t="s">
        <v>10674</v>
      </c>
      <c r="K437" s="154" t="s">
        <v>159</v>
      </c>
      <c r="L437" s="154" t="s">
        <v>11339</v>
      </c>
      <c r="M437" s="155">
        <v>45877.333333333336</v>
      </c>
      <c r="N437" s="155">
        <v>45877.490277777775</v>
      </c>
      <c r="O437" s="91"/>
      <c r="P437" s="154" t="s">
        <v>10063</v>
      </c>
      <c r="Q437" s="154" t="s">
        <v>10063</v>
      </c>
      <c r="R437" s="154" t="s">
        <v>2973</v>
      </c>
      <c r="S437" s="154" t="s">
        <v>2973</v>
      </c>
      <c r="T437" s="154" t="s">
        <v>8052</v>
      </c>
      <c r="U437" s="154" t="s">
        <v>9429</v>
      </c>
      <c r="V437" s="154" t="s">
        <v>11340</v>
      </c>
      <c r="W437" s="154" t="s">
        <v>2967</v>
      </c>
      <c r="X437" s="10"/>
      <c r="Y437" s="154" t="s">
        <v>25</v>
      </c>
      <c r="Z437" s="154" t="str">
        <f>VLOOKUP(D437,TIPOLOGIA!A:F,5,0)</f>
        <v>TERRESTRE</v>
      </c>
      <c r="AA437" s="154" t="s">
        <v>432</v>
      </c>
      <c r="AB437" s="46">
        <v>1</v>
      </c>
      <c r="AC437" s="87">
        <f>IF(W437="SOPORTE_TELEFÓNICO",'BASE LIQUIDACION REDEBAN 2025'!$B$19,IF(AND(W437="VISITA_TÉCNICA",Y437="TIPO II"),'BASE LIQUIDACION REDEBAN 2025'!$B$18,'BASE LIQUIDACION REDEBAN 2025'!$B$17))</f>
        <v>35779.500569199998</v>
      </c>
      <c r="AD437" s="87">
        <v>0</v>
      </c>
      <c r="AE437" s="87">
        <f t="shared" si="6"/>
        <v>35779.500569199998</v>
      </c>
    </row>
    <row r="438" spans="1:31" s="105" customFormat="1" ht="13.15">
      <c r="A438" s="154" t="s">
        <v>68</v>
      </c>
      <c r="B438" s="154" t="str">
        <f>VLOOKUP(A438,'CENTRO DE COSTOS'!A:D,4,FALSE)</f>
        <v>WILLIAM ASDRUBAL ROZO ROZO</v>
      </c>
      <c r="C438" s="154" t="str">
        <f>VLOOKUP(A438,'CENTRO DE COSTOS'!A:D,2,FALSE)</f>
        <v>0004-0004</v>
      </c>
      <c r="D438" s="154">
        <v>25269</v>
      </c>
      <c r="E438" s="154">
        <v>2549130</v>
      </c>
      <c r="F438" s="154">
        <v>75913</v>
      </c>
      <c r="G438" s="154" t="s">
        <v>8049</v>
      </c>
      <c r="H438" s="154" t="s">
        <v>470</v>
      </c>
      <c r="I438" s="154" t="s">
        <v>4607</v>
      </c>
      <c r="J438" s="154" t="s">
        <v>6054</v>
      </c>
      <c r="K438" s="154" t="s">
        <v>159</v>
      </c>
      <c r="L438" s="154" t="s">
        <v>11341</v>
      </c>
      <c r="M438" s="155">
        <v>45873.505555555559</v>
      </c>
      <c r="N438" s="155">
        <v>45877.491666666669</v>
      </c>
      <c r="O438" s="91"/>
      <c r="P438" s="154" t="s">
        <v>10063</v>
      </c>
      <c r="Q438" s="154" t="s">
        <v>10063</v>
      </c>
      <c r="R438" s="154" t="s">
        <v>2973</v>
      </c>
      <c r="S438" s="154" t="s">
        <v>2973</v>
      </c>
      <c r="T438" s="154" t="s">
        <v>8052</v>
      </c>
      <c r="U438" s="154" t="s">
        <v>9429</v>
      </c>
      <c r="V438" s="154" t="s">
        <v>11342</v>
      </c>
      <c r="W438" s="154" t="s">
        <v>2967</v>
      </c>
      <c r="X438" s="10"/>
      <c r="Y438" s="154" t="s">
        <v>28</v>
      </c>
      <c r="Z438" s="154" t="str">
        <f>VLOOKUP(D438,TIPOLOGIA!A:F,5,0)</f>
        <v>TERRESTRE</v>
      </c>
      <c r="AA438" s="154" t="s">
        <v>599</v>
      </c>
      <c r="AB438" s="46">
        <v>1</v>
      </c>
      <c r="AC438" s="87">
        <f>IF(W438="SOPORTE_TELEFÓNICO",'BASE LIQUIDACION REDEBAN 2025'!$B$19,IF(AND(W438="VISITA_TÉCNICA",Y438="TIPO II"),'BASE LIQUIDACION REDEBAN 2025'!$B$18,'BASE LIQUIDACION REDEBAN 2025'!$B$17))</f>
        <v>67654.12000000001</v>
      </c>
      <c r="AD438" s="87">
        <v>0</v>
      </c>
      <c r="AE438" s="87">
        <f t="shared" si="6"/>
        <v>67654.12000000001</v>
      </c>
    </row>
    <row r="439" spans="1:31" s="105" customFormat="1" ht="13.15">
      <c r="A439" s="154" t="s">
        <v>98</v>
      </c>
      <c r="B439" s="154" t="str">
        <f>VLOOKUP(A439,'CENTRO DE COSTOS'!A:D,4,FALSE)</f>
        <v>MIGUEL JULIÁN HERNÁNDEZ GUARÍN</v>
      </c>
      <c r="C439" s="154" t="str">
        <f>VLOOKUP(A439,'CENTRO DE COSTOS'!A:D,2,FALSE)</f>
        <v>0004-0008</v>
      </c>
      <c r="D439" s="154">
        <v>15759</v>
      </c>
      <c r="E439" s="154">
        <v>2552054</v>
      </c>
      <c r="F439" s="154">
        <v>50617</v>
      </c>
      <c r="G439" s="154" t="s">
        <v>8049</v>
      </c>
      <c r="H439" s="154" t="s">
        <v>241</v>
      </c>
      <c r="I439" s="154" t="s">
        <v>351</v>
      </c>
      <c r="J439" s="154" t="s">
        <v>11343</v>
      </c>
      <c r="K439" s="154" t="s">
        <v>159</v>
      </c>
      <c r="L439" s="154" t="s">
        <v>11344</v>
      </c>
      <c r="M439" s="155">
        <v>45873.70208333333</v>
      </c>
      <c r="N439" s="155">
        <v>45877.496527777781</v>
      </c>
      <c r="O439" s="91"/>
      <c r="P439" s="154" t="s">
        <v>10063</v>
      </c>
      <c r="Q439" s="154" t="s">
        <v>10063</v>
      </c>
      <c r="R439" s="154" t="s">
        <v>2973</v>
      </c>
      <c r="S439" s="154" t="s">
        <v>2973</v>
      </c>
      <c r="T439" s="154" t="s">
        <v>8052</v>
      </c>
      <c r="U439" s="154" t="s">
        <v>9429</v>
      </c>
      <c r="V439" s="154" t="s">
        <v>11345</v>
      </c>
      <c r="W439" s="154" t="s">
        <v>2967</v>
      </c>
      <c r="X439" s="10"/>
      <c r="Y439" s="154" t="s">
        <v>28</v>
      </c>
      <c r="Z439" s="154" t="str">
        <f>VLOOKUP(D439,TIPOLOGIA!A:F,5,0)</f>
        <v>TERRESTRE</v>
      </c>
      <c r="AA439" s="154" t="s">
        <v>247</v>
      </c>
      <c r="AB439" s="46">
        <v>1</v>
      </c>
      <c r="AC439" s="87">
        <f>IF(W439="SOPORTE_TELEFÓNICO",'BASE LIQUIDACION REDEBAN 2025'!$B$19,IF(AND(W439="VISITA_TÉCNICA",Y439="TIPO II"),'BASE LIQUIDACION REDEBAN 2025'!$B$18,'BASE LIQUIDACION REDEBAN 2025'!$B$17))</f>
        <v>67654.12000000001</v>
      </c>
      <c r="AD439" s="87">
        <v>0</v>
      </c>
      <c r="AE439" s="87">
        <f t="shared" si="6"/>
        <v>67654.12000000001</v>
      </c>
    </row>
    <row r="440" spans="1:31" s="105" customFormat="1" ht="13.15">
      <c r="A440" s="154" t="s">
        <v>86</v>
      </c>
      <c r="B440" s="154" t="str">
        <f>VLOOKUP(A440,'CENTRO DE COSTOS'!A:D,4,FALSE)</f>
        <v>KEVIN ALEXIS CORZO BUSTOS</v>
      </c>
      <c r="C440" s="154" t="str">
        <f>VLOOKUP(A440,'CENTRO DE COSTOS'!A:D,2,FALSE)</f>
        <v>0004-0007</v>
      </c>
      <c r="D440" s="154">
        <v>73001</v>
      </c>
      <c r="E440" s="154">
        <v>2561854</v>
      </c>
      <c r="F440" s="154">
        <v>66442</v>
      </c>
      <c r="G440" s="154" t="s">
        <v>8049</v>
      </c>
      <c r="H440" s="154" t="s">
        <v>703</v>
      </c>
      <c r="I440" s="154" t="s">
        <v>86</v>
      </c>
      <c r="J440" s="154" t="s">
        <v>11043</v>
      </c>
      <c r="K440" s="154" t="s">
        <v>159</v>
      </c>
      <c r="L440" s="154" t="s">
        <v>11346</v>
      </c>
      <c r="M440" s="155">
        <v>45875.438194444447</v>
      </c>
      <c r="N440" s="155">
        <v>45877.498611111114</v>
      </c>
      <c r="O440" s="91"/>
      <c r="P440" s="154" t="s">
        <v>10063</v>
      </c>
      <c r="Q440" s="154" t="s">
        <v>10063</v>
      </c>
      <c r="R440" s="154" t="s">
        <v>2973</v>
      </c>
      <c r="S440" s="154" t="s">
        <v>2973</v>
      </c>
      <c r="T440" s="154" t="s">
        <v>8052</v>
      </c>
      <c r="U440" s="154" t="s">
        <v>9429</v>
      </c>
      <c r="V440" s="154" t="s">
        <v>11347</v>
      </c>
      <c r="W440" s="154" t="s">
        <v>2967</v>
      </c>
      <c r="X440" s="10"/>
      <c r="Y440" s="154" t="s">
        <v>25</v>
      </c>
      <c r="Z440" s="154" t="str">
        <f>VLOOKUP(D440,TIPOLOGIA!A:F,5,0)</f>
        <v>TERRESTRE</v>
      </c>
      <c r="AA440" s="154" t="s">
        <v>708</v>
      </c>
      <c r="AB440" s="46">
        <v>1</v>
      </c>
      <c r="AC440" s="87">
        <f>IF(W440="SOPORTE_TELEFÓNICO",'BASE LIQUIDACION REDEBAN 2025'!$B$19,IF(AND(W440="VISITA_TÉCNICA",Y440="TIPO II"),'BASE LIQUIDACION REDEBAN 2025'!$B$18,'BASE LIQUIDACION REDEBAN 2025'!$B$17))</f>
        <v>35779.500569199998</v>
      </c>
      <c r="AD440" s="87">
        <v>0</v>
      </c>
      <c r="AE440" s="87">
        <f t="shared" si="6"/>
        <v>35779.500569199998</v>
      </c>
    </row>
    <row r="441" spans="1:31" s="105" customFormat="1" ht="13.15">
      <c r="A441" s="154" t="s">
        <v>60</v>
      </c>
      <c r="B441" s="154" t="str">
        <f>VLOOKUP(A441,'CENTRO DE COSTOS'!A:D,4,FALSE)</f>
        <v>JUAN SEBASTIÁN RÍOS CASTRILLÓN</v>
      </c>
      <c r="C441" s="154" t="str">
        <f>VLOOKUP(A441,'CENTRO DE COSTOS'!A:D,2,FALSE)</f>
        <v>0004-0005</v>
      </c>
      <c r="D441" s="154">
        <v>5480</v>
      </c>
      <c r="E441" s="154">
        <v>2540860</v>
      </c>
      <c r="F441" s="154">
        <v>72231</v>
      </c>
      <c r="G441" s="154" t="s">
        <v>8049</v>
      </c>
      <c r="H441" s="154" t="s">
        <v>197</v>
      </c>
      <c r="I441" s="154" t="s">
        <v>6490</v>
      </c>
      <c r="J441" s="154" t="s">
        <v>11348</v>
      </c>
      <c r="K441" s="154" t="s">
        <v>159</v>
      </c>
      <c r="L441" s="154" t="s">
        <v>11349</v>
      </c>
      <c r="M441" s="155">
        <v>45870.604861111111</v>
      </c>
      <c r="N441" s="155">
        <v>45877.498611111114</v>
      </c>
      <c r="O441" s="91"/>
      <c r="P441" s="154" t="s">
        <v>10063</v>
      </c>
      <c r="Q441" s="154" t="s">
        <v>10063</v>
      </c>
      <c r="R441" s="154" t="s">
        <v>2973</v>
      </c>
      <c r="S441" s="154" t="s">
        <v>2973</v>
      </c>
      <c r="T441" s="154" t="s">
        <v>8052</v>
      </c>
      <c r="U441" s="154" t="s">
        <v>9429</v>
      </c>
      <c r="V441" s="154" t="s">
        <v>11350</v>
      </c>
      <c r="W441" s="154" t="s">
        <v>10144</v>
      </c>
      <c r="X441" s="10"/>
      <c r="Y441" s="154" t="s">
        <v>28</v>
      </c>
      <c r="Z441" s="154" t="str">
        <f>VLOOKUP(D441,TIPOLOGIA!A:F,5,0)</f>
        <v>TERRESTRE</v>
      </c>
      <c r="AA441" s="154" t="s">
        <v>636</v>
      </c>
      <c r="AB441" s="46">
        <v>0</v>
      </c>
      <c r="AC441" s="87">
        <f>IF(W441="SOPORTE_TELEFÓNICO",'BASE LIQUIDACION REDEBAN 2025'!$B$19,IF(AND(W441="VISITA_TÉCNICA",Y441="TIPO II"),'BASE LIQUIDACION REDEBAN 2025'!$B$18,'BASE LIQUIDACION REDEBAN 2025'!$B$17))</f>
        <v>35779.500569199998</v>
      </c>
      <c r="AD441" s="87">
        <v>0</v>
      </c>
      <c r="AE441" s="87">
        <f t="shared" si="6"/>
        <v>35779.500569199998</v>
      </c>
    </row>
    <row r="442" spans="1:31" s="105" customFormat="1" ht="13.15">
      <c r="A442" s="154" t="s">
        <v>86</v>
      </c>
      <c r="B442" s="154" t="str">
        <f>VLOOKUP(A442,'CENTRO DE COSTOS'!A:D,4,FALSE)</f>
        <v>KEVIN ALEXIS CORZO BUSTOS</v>
      </c>
      <c r="C442" s="154" t="str">
        <f>VLOOKUP(A442,'CENTRO DE COSTOS'!A:D,2,FALSE)</f>
        <v>0004-0007</v>
      </c>
      <c r="D442" s="154">
        <v>73408</v>
      </c>
      <c r="E442" s="154">
        <v>2553963</v>
      </c>
      <c r="F442" s="154">
        <v>77544</v>
      </c>
      <c r="G442" s="154" t="s">
        <v>8049</v>
      </c>
      <c r="H442" s="154" t="s">
        <v>703</v>
      </c>
      <c r="I442" s="154" t="s">
        <v>11351</v>
      </c>
      <c r="J442" s="154" t="s">
        <v>11352</v>
      </c>
      <c r="K442" s="154" t="s">
        <v>159</v>
      </c>
      <c r="L442" s="154" t="s">
        <v>11353</v>
      </c>
      <c r="M442" s="155">
        <v>45874.381944444445</v>
      </c>
      <c r="N442" s="155">
        <v>45877.50277777778</v>
      </c>
      <c r="O442" s="91"/>
      <c r="P442" s="154" t="s">
        <v>10063</v>
      </c>
      <c r="Q442" s="154" t="s">
        <v>10063</v>
      </c>
      <c r="R442" s="154" t="s">
        <v>2973</v>
      </c>
      <c r="S442" s="154" t="s">
        <v>2973</v>
      </c>
      <c r="T442" s="154" t="s">
        <v>8052</v>
      </c>
      <c r="U442" s="154" t="s">
        <v>9429</v>
      </c>
      <c r="V442" s="154" t="s">
        <v>11354</v>
      </c>
      <c r="W442" s="154" t="s">
        <v>2967</v>
      </c>
      <c r="X442" s="10"/>
      <c r="Y442" s="154" t="s">
        <v>28</v>
      </c>
      <c r="Z442" s="154" t="str">
        <f>VLOOKUP(D442,TIPOLOGIA!A:F,5,0)</f>
        <v>TERRESTRE</v>
      </c>
      <c r="AA442" s="154" t="s">
        <v>4264</v>
      </c>
      <c r="AB442" s="46">
        <v>1</v>
      </c>
      <c r="AC442" s="87">
        <f>IF(W442="SOPORTE_TELEFÓNICO",'BASE LIQUIDACION REDEBAN 2025'!$B$19,IF(AND(W442="VISITA_TÉCNICA",Y442="TIPO II"),'BASE LIQUIDACION REDEBAN 2025'!$B$18,'BASE LIQUIDACION REDEBAN 2025'!$B$17))</f>
        <v>67654.12000000001</v>
      </c>
      <c r="AD442" s="87">
        <v>0</v>
      </c>
      <c r="AE442" s="87">
        <f t="shared" si="6"/>
        <v>67654.12000000001</v>
      </c>
    </row>
    <row r="443" spans="1:31" s="105" customFormat="1" ht="13.15">
      <c r="A443" s="154" t="s">
        <v>90</v>
      </c>
      <c r="B443" s="154" t="str">
        <f>VLOOKUP(A443,'CENTRO DE COSTOS'!A:D,4,FALSE)</f>
        <v>JUAN SEBASTIÁN RÍOS CASTRILLÓN</v>
      </c>
      <c r="C443" s="154" t="str">
        <f>VLOOKUP(A443,'CENTRO DE COSTOS'!A:D,2,FALSE)</f>
        <v>0004-0005</v>
      </c>
      <c r="D443" s="154">
        <v>5001</v>
      </c>
      <c r="E443" s="154">
        <v>2541603</v>
      </c>
      <c r="F443" s="154">
        <v>79164</v>
      </c>
      <c r="G443" s="154" t="s">
        <v>8049</v>
      </c>
      <c r="H443" s="154" t="s">
        <v>197</v>
      </c>
      <c r="I443" s="154" t="s">
        <v>90</v>
      </c>
      <c r="J443" s="154" t="s">
        <v>11355</v>
      </c>
      <c r="K443" s="154" t="s">
        <v>159</v>
      </c>
      <c r="L443" s="154" t="s">
        <v>11356</v>
      </c>
      <c r="M443" s="155">
        <v>45870.647222222222</v>
      </c>
      <c r="N443" s="155">
        <v>45877.506944444445</v>
      </c>
      <c r="O443" s="91"/>
      <c r="P443" s="154" t="s">
        <v>10063</v>
      </c>
      <c r="Q443" s="154" t="s">
        <v>10063</v>
      </c>
      <c r="R443" s="154" t="s">
        <v>2973</v>
      </c>
      <c r="S443" s="154" t="s">
        <v>2973</v>
      </c>
      <c r="T443" s="154" t="s">
        <v>8052</v>
      </c>
      <c r="U443" s="154" t="s">
        <v>9429</v>
      </c>
      <c r="V443" s="154" t="s">
        <v>11357</v>
      </c>
      <c r="W443" s="154" t="s">
        <v>2967</v>
      </c>
      <c r="X443" s="10"/>
      <c r="Y443" s="154" t="s">
        <v>25</v>
      </c>
      <c r="Z443" s="154" t="str">
        <f>VLOOKUP(D443,TIPOLOGIA!A:F,5,0)</f>
        <v>TERRESTRE</v>
      </c>
      <c r="AA443" s="154">
        <v>1146438650</v>
      </c>
      <c r="AB443" s="46">
        <v>1</v>
      </c>
      <c r="AC443" s="87">
        <f>IF(W443="SOPORTE_TELEFÓNICO",'BASE LIQUIDACION REDEBAN 2025'!$B$19,IF(AND(W443="VISITA_TÉCNICA",Y443="TIPO II"),'BASE LIQUIDACION REDEBAN 2025'!$B$18,'BASE LIQUIDACION REDEBAN 2025'!$B$17))</f>
        <v>35779.500569199998</v>
      </c>
      <c r="AD443" s="87">
        <v>0</v>
      </c>
      <c r="AE443" s="87">
        <f t="shared" si="6"/>
        <v>35779.500569199998</v>
      </c>
    </row>
    <row r="444" spans="1:31" s="105" customFormat="1" ht="13.15">
      <c r="A444" s="154" t="s">
        <v>72</v>
      </c>
      <c r="B444" s="154" t="str">
        <f>VLOOKUP(A444,'CENTRO DE COSTOS'!A:D,4,FALSE)</f>
        <v>MIGUEL JULIÁN HERNÁNDEZ GUARÍN</v>
      </c>
      <c r="C444" s="154" t="str">
        <f>VLOOKUP(A444,'CENTRO DE COSTOS'!A:D,2,FALSE)</f>
        <v>0004-0008</v>
      </c>
      <c r="D444" s="154">
        <v>68276</v>
      </c>
      <c r="E444" s="154">
        <v>2566030</v>
      </c>
      <c r="F444" s="154">
        <v>73179</v>
      </c>
      <c r="G444" s="154" t="s">
        <v>8049</v>
      </c>
      <c r="H444" s="154" t="s">
        <v>820</v>
      </c>
      <c r="I444" s="154" t="s">
        <v>952</v>
      </c>
      <c r="J444" s="154" t="s">
        <v>11358</v>
      </c>
      <c r="K444" s="154" t="s">
        <v>159</v>
      </c>
      <c r="L444" s="154" t="s">
        <v>11359</v>
      </c>
      <c r="M444" s="155">
        <v>45875.743750000001</v>
      </c>
      <c r="N444" s="155">
        <v>45877.509722222225</v>
      </c>
      <c r="O444" s="91"/>
      <c r="P444" s="154" t="s">
        <v>10063</v>
      </c>
      <c r="Q444" s="154" t="s">
        <v>10063</v>
      </c>
      <c r="R444" s="154" t="s">
        <v>200</v>
      </c>
      <c r="S444" s="154" t="s">
        <v>201</v>
      </c>
      <c r="T444" s="154" t="s">
        <v>8052</v>
      </c>
      <c r="U444" s="154" t="s">
        <v>9429</v>
      </c>
      <c r="V444" s="154" t="s">
        <v>11360</v>
      </c>
      <c r="W444" s="154" t="s">
        <v>2967</v>
      </c>
      <c r="X444" s="10"/>
      <c r="Y444" s="154" t="s">
        <v>25</v>
      </c>
      <c r="Z444" s="154" t="str">
        <f>VLOOKUP(D444,TIPOLOGIA!A:F,5,0)</f>
        <v>TERRESTRE</v>
      </c>
      <c r="AA444" s="154" t="s">
        <v>957</v>
      </c>
      <c r="AB444" s="46">
        <v>1</v>
      </c>
      <c r="AC444" s="87">
        <f>IF(W444="SOPORTE_TELEFÓNICO",'BASE LIQUIDACION REDEBAN 2025'!$B$19,IF(AND(W444="VISITA_TÉCNICA",Y444="TIPO II"),'BASE LIQUIDACION REDEBAN 2025'!$B$18,'BASE LIQUIDACION REDEBAN 2025'!$B$17))</f>
        <v>35779.500569199998</v>
      </c>
      <c r="AD444" s="87">
        <v>0</v>
      </c>
      <c r="AE444" s="87">
        <f t="shared" si="6"/>
        <v>35779.500569199998</v>
      </c>
    </row>
    <row r="445" spans="1:31" s="105" customFormat="1" ht="13.15">
      <c r="A445" s="154" t="s">
        <v>81</v>
      </c>
      <c r="B445" s="154" t="str">
        <f>VLOOKUP(A445,'CENTRO DE COSTOS'!A:D,4,FALSE)</f>
        <v>MIGUEL JULIÁN HERNÁNDEZ GUARÍN</v>
      </c>
      <c r="C445" s="154" t="str">
        <f>VLOOKUP(A445,'CENTRO DE COSTOS'!A:D,2,FALSE)</f>
        <v>0004-0008</v>
      </c>
      <c r="D445" s="154">
        <v>54001</v>
      </c>
      <c r="E445" s="154">
        <v>2561858</v>
      </c>
      <c r="F445" s="154">
        <v>59002</v>
      </c>
      <c r="G445" s="154" t="s">
        <v>8049</v>
      </c>
      <c r="H445" s="154" t="s">
        <v>317</v>
      </c>
      <c r="I445" s="154" t="s">
        <v>81</v>
      </c>
      <c r="J445" s="154" t="s">
        <v>11361</v>
      </c>
      <c r="K445" s="154" t="s">
        <v>159</v>
      </c>
      <c r="L445" s="154" t="s">
        <v>11362</v>
      </c>
      <c r="M445" s="155">
        <v>45875.439583333333</v>
      </c>
      <c r="N445" s="155">
        <v>45877.511805555558</v>
      </c>
      <c r="O445" s="91"/>
      <c r="P445" s="154" t="s">
        <v>10063</v>
      </c>
      <c r="Q445" s="154" t="s">
        <v>10063</v>
      </c>
      <c r="R445" s="154" t="s">
        <v>200</v>
      </c>
      <c r="S445" s="154" t="s">
        <v>739</v>
      </c>
      <c r="T445" s="154" t="s">
        <v>8052</v>
      </c>
      <c r="U445" s="154" t="s">
        <v>9429</v>
      </c>
      <c r="V445" s="154" t="s">
        <v>11340</v>
      </c>
      <c r="W445" s="154" t="s">
        <v>2967</v>
      </c>
      <c r="X445" s="10"/>
      <c r="Y445" s="154" t="s">
        <v>25</v>
      </c>
      <c r="Z445" s="154" t="str">
        <f>VLOOKUP(D445,TIPOLOGIA!A:F,5,0)</f>
        <v>TERRESTRE</v>
      </c>
      <c r="AA445" s="154" t="s">
        <v>432</v>
      </c>
      <c r="AB445" s="46">
        <v>1</v>
      </c>
      <c r="AC445" s="87">
        <f>IF(W445="SOPORTE_TELEFÓNICO",'BASE LIQUIDACION REDEBAN 2025'!$B$19,IF(AND(W445="VISITA_TÉCNICA",Y445="TIPO II"),'BASE LIQUIDACION REDEBAN 2025'!$B$18,'BASE LIQUIDACION REDEBAN 2025'!$B$17))</f>
        <v>35779.500569199998</v>
      </c>
      <c r="AD445" s="87">
        <v>0</v>
      </c>
      <c r="AE445" s="87">
        <f t="shared" si="6"/>
        <v>35779.500569199998</v>
      </c>
    </row>
    <row r="446" spans="1:31" s="105" customFormat="1" ht="13.15">
      <c r="A446" s="154" t="s">
        <v>81</v>
      </c>
      <c r="B446" s="154" t="str">
        <f>VLOOKUP(A446,'CENTRO DE COSTOS'!A:D,4,FALSE)</f>
        <v>MIGUEL JULIÁN HERNÁNDEZ GUARÍN</v>
      </c>
      <c r="C446" s="154" t="str">
        <f>VLOOKUP(A446,'CENTRO DE COSTOS'!A:D,2,FALSE)</f>
        <v>0004-0008</v>
      </c>
      <c r="D446" s="154">
        <v>54001</v>
      </c>
      <c r="E446" s="154">
        <v>2561994</v>
      </c>
      <c r="F446" s="154">
        <v>75350</v>
      </c>
      <c r="G446" s="154" t="s">
        <v>8049</v>
      </c>
      <c r="H446" s="154" t="s">
        <v>317</v>
      </c>
      <c r="I446" s="154" t="s">
        <v>81</v>
      </c>
      <c r="J446" s="154" t="s">
        <v>11363</v>
      </c>
      <c r="K446" s="154" t="s">
        <v>159</v>
      </c>
      <c r="L446" s="154" t="s">
        <v>11364</v>
      </c>
      <c r="M446" s="155">
        <v>45875.456944444442</v>
      </c>
      <c r="N446" s="155">
        <v>45877.513888888891</v>
      </c>
      <c r="O446" s="91"/>
      <c r="P446" s="154" t="s">
        <v>10063</v>
      </c>
      <c r="Q446" s="154" t="s">
        <v>10063</v>
      </c>
      <c r="R446" s="154" t="s">
        <v>2973</v>
      </c>
      <c r="S446" s="154" t="s">
        <v>2973</v>
      </c>
      <c r="T446" s="154" t="s">
        <v>8052</v>
      </c>
      <c r="U446" s="154" t="s">
        <v>9429</v>
      </c>
      <c r="V446" s="154" t="s">
        <v>11365</v>
      </c>
      <c r="W446" s="154" t="s">
        <v>2967</v>
      </c>
      <c r="X446" s="10"/>
      <c r="Y446" s="154" t="s">
        <v>25</v>
      </c>
      <c r="Z446" s="154" t="str">
        <f>VLOOKUP(D446,TIPOLOGIA!A:F,5,0)</f>
        <v>TERRESTRE</v>
      </c>
      <c r="AA446" s="154" t="s">
        <v>432</v>
      </c>
      <c r="AB446" s="46">
        <v>1</v>
      </c>
      <c r="AC446" s="87">
        <f>IF(W446="SOPORTE_TELEFÓNICO",'BASE LIQUIDACION REDEBAN 2025'!$B$19,IF(AND(W446="VISITA_TÉCNICA",Y446="TIPO II"),'BASE LIQUIDACION REDEBAN 2025'!$B$18,'BASE LIQUIDACION REDEBAN 2025'!$B$17))</f>
        <v>35779.500569199998</v>
      </c>
      <c r="AD446" s="87">
        <v>0</v>
      </c>
      <c r="AE446" s="87">
        <f t="shared" si="6"/>
        <v>35779.500569199998</v>
      </c>
    </row>
    <row r="447" spans="1:31" s="105" customFormat="1" ht="13.15">
      <c r="A447" s="154" t="s">
        <v>100</v>
      </c>
      <c r="B447" s="154" t="str">
        <f>VLOOKUP(A447,'CENTRO DE COSTOS'!A:D,4,FALSE)</f>
        <v>KEVIN ALEXIS CORZO BUSTOS</v>
      </c>
      <c r="C447" s="154" t="str">
        <f>VLOOKUP(A447,'CENTRO DE COSTOS'!A:D,2,FALSE)</f>
        <v>0004-0007</v>
      </c>
      <c r="D447" s="154">
        <v>50001</v>
      </c>
      <c r="E447" s="154">
        <v>2565628</v>
      </c>
      <c r="F447" s="154">
        <v>51766</v>
      </c>
      <c r="G447" s="154" t="s">
        <v>8049</v>
      </c>
      <c r="H447" s="154" t="s">
        <v>295</v>
      </c>
      <c r="I447" s="154" t="s">
        <v>100</v>
      </c>
      <c r="J447" s="154" t="s">
        <v>11366</v>
      </c>
      <c r="K447" s="154" t="s">
        <v>159</v>
      </c>
      <c r="L447" s="154" t="s">
        <v>11367</v>
      </c>
      <c r="M447" s="155">
        <v>45875.697916666664</v>
      </c>
      <c r="N447" s="155">
        <v>45877.518750000003</v>
      </c>
      <c r="O447" s="91"/>
      <c r="P447" s="154" t="s">
        <v>10063</v>
      </c>
      <c r="Q447" s="154" t="s">
        <v>10063</v>
      </c>
      <c r="R447" s="154" t="s">
        <v>2973</v>
      </c>
      <c r="S447" s="154" t="s">
        <v>2973</v>
      </c>
      <c r="T447" s="154" t="s">
        <v>8052</v>
      </c>
      <c r="U447" s="154" t="s">
        <v>9429</v>
      </c>
      <c r="V447" s="154" t="s">
        <v>11368</v>
      </c>
      <c r="W447" s="154" t="s">
        <v>2967</v>
      </c>
      <c r="X447" s="10"/>
      <c r="Y447" s="154" t="s">
        <v>25</v>
      </c>
      <c r="Z447" s="154" t="str">
        <f>VLOOKUP(D447,TIPOLOGIA!A:F,5,0)</f>
        <v>TERRESTRE</v>
      </c>
      <c r="AA447" s="154" t="s">
        <v>3167</v>
      </c>
      <c r="AB447" s="46">
        <v>1</v>
      </c>
      <c r="AC447" s="87">
        <f>IF(W447="SOPORTE_TELEFÓNICO",'BASE LIQUIDACION REDEBAN 2025'!$B$19,IF(AND(W447="VISITA_TÉCNICA",Y447="TIPO II"),'BASE LIQUIDACION REDEBAN 2025'!$B$18,'BASE LIQUIDACION REDEBAN 2025'!$B$17))</f>
        <v>35779.500569199998</v>
      </c>
      <c r="AD447" s="87">
        <v>0</v>
      </c>
      <c r="AE447" s="87">
        <f t="shared" si="6"/>
        <v>35779.500569199998</v>
      </c>
    </row>
    <row r="448" spans="1:31" s="105" customFormat="1" ht="13.15">
      <c r="A448" s="154" t="s">
        <v>100</v>
      </c>
      <c r="B448" s="154" t="str">
        <f>VLOOKUP(A448,'CENTRO DE COSTOS'!A:D,4,FALSE)</f>
        <v>KEVIN ALEXIS CORZO BUSTOS</v>
      </c>
      <c r="C448" s="154" t="str">
        <f>VLOOKUP(A448,'CENTRO DE COSTOS'!A:D,2,FALSE)</f>
        <v>0004-0007</v>
      </c>
      <c r="D448" s="154">
        <v>50313</v>
      </c>
      <c r="E448" s="154">
        <v>2563923</v>
      </c>
      <c r="F448" s="154">
        <v>79891</v>
      </c>
      <c r="G448" s="154" t="s">
        <v>8049</v>
      </c>
      <c r="H448" s="154" t="s">
        <v>295</v>
      </c>
      <c r="I448" s="154" t="s">
        <v>296</v>
      </c>
      <c r="J448" s="154" t="s">
        <v>11369</v>
      </c>
      <c r="K448" s="154" t="s">
        <v>159</v>
      </c>
      <c r="L448" s="154" t="s">
        <v>11370</v>
      </c>
      <c r="M448" s="155">
        <v>45875.595833333333</v>
      </c>
      <c r="N448" s="155">
        <v>45877.520833333336</v>
      </c>
      <c r="O448" s="91"/>
      <c r="P448" s="154" t="s">
        <v>10063</v>
      </c>
      <c r="Q448" s="154" t="s">
        <v>10063</v>
      </c>
      <c r="R448" s="154" t="s">
        <v>200</v>
      </c>
      <c r="S448" s="154" t="s">
        <v>201</v>
      </c>
      <c r="T448" s="154" t="s">
        <v>8052</v>
      </c>
      <c r="U448" s="154" t="s">
        <v>9429</v>
      </c>
      <c r="V448" s="154" t="s">
        <v>11371</v>
      </c>
      <c r="W448" s="154" t="s">
        <v>2967</v>
      </c>
      <c r="X448" s="10"/>
      <c r="Y448" s="154" t="s">
        <v>28</v>
      </c>
      <c r="Z448" s="154" t="str">
        <f>VLOOKUP(D448,TIPOLOGIA!A:F,5,0)</f>
        <v>TERRESTRE</v>
      </c>
      <c r="AA448" s="154" t="s">
        <v>301</v>
      </c>
      <c r="AB448" s="46">
        <v>1</v>
      </c>
      <c r="AC448" s="87">
        <f>IF(W448="SOPORTE_TELEFÓNICO",'BASE LIQUIDACION REDEBAN 2025'!$B$19,IF(AND(W448="VISITA_TÉCNICA",Y448="TIPO II"),'BASE LIQUIDACION REDEBAN 2025'!$B$18,'BASE LIQUIDACION REDEBAN 2025'!$B$17))</f>
        <v>67654.12000000001</v>
      </c>
      <c r="AD448" s="87">
        <v>0</v>
      </c>
      <c r="AE448" s="87">
        <f t="shared" si="6"/>
        <v>67654.12000000001</v>
      </c>
    </row>
    <row r="449" spans="1:31" s="105" customFormat="1" ht="13.15">
      <c r="A449" s="154" t="s">
        <v>81</v>
      </c>
      <c r="B449" s="154" t="str">
        <f>VLOOKUP(A449,'CENTRO DE COSTOS'!A:D,4,FALSE)</f>
        <v>MIGUEL JULIÁN HERNÁNDEZ GUARÍN</v>
      </c>
      <c r="C449" s="154" t="str">
        <f>VLOOKUP(A449,'CENTRO DE COSTOS'!A:D,2,FALSE)</f>
        <v>0004-0008</v>
      </c>
      <c r="D449" s="154">
        <v>54001</v>
      </c>
      <c r="E449" s="154">
        <v>2565496</v>
      </c>
      <c r="F449" s="154">
        <v>18620</v>
      </c>
      <c r="G449" s="154" t="s">
        <v>8049</v>
      </c>
      <c r="H449" s="154" t="s">
        <v>317</v>
      </c>
      <c r="I449" s="154" t="s">
        <v>81</v>
      </c>
      <c r="J449" s="154" t="s">
        <v>11372</v>
      </c>
      <c r="K449" s="154" t="s">
        <v>159</v>
      </c>
      <c r="L449" s="154" t="s">
        <v>11373</v>
      </c>
      <c r="M449" s="155">
        <v>45875.703472222223</v>
      </c>
      <c r="N449" s="155">
        <v>45877.527083333334</v>
      </c>
      <c r="O449" s="91"/>
      <c r="P449" s="154" t="s">
        <v>10063</v>
      </c>
      <c r="Q449" s="154" t="s">
        <v>10063</v>
      </c>
      <c r="R449" s="154" t="s">
        <v>2973</v>
      </c>
      <c r="S449" s="154" t="s">
        <v>2973</v>
      </c>
      <c r="T449" s="154" t="s">
        <v>8052</v>
      </c>
      <c r="U449" s="154" t="s">
        <v>9429</v>
      </c>
      <c r="V449" s="154" t="s">
        <v>11374</v>
      </c>
      <c r="W449" s="154" t="s">
        <v>2967</v>
      </c>
      <c r="X449" s="10"/>
      <c r="Y449" s="154" t="s">
        <v>25</v>
      </c>
      <c r="Z449" s="154" t="str">
        <f>VLOOKUP(D449,TIPOLOGIA!A:F,5,0)</f>
        <v>TERRESTRE</v>
      </c>
      <c r="AA449" s="154" t="s">
        <v>432</v>
      </c>
      <c r="AB449" s="46">
        <v>1</v>
      </c>
      <c r="AC449" s="87">
        <f>IF(W449="SOPORTE_TELEFÓNICO",'BASE LIQUIDACION REDEBAN 2025'!$B$19,IF(AND(W449="VISITA_TÉCNICA",Y449="TIPO II"),'BASE LIQUIDACION REDEBAN 2025'!$B$18,'BASE LIQUIDACION REDEBAN 2025'!$B$17))</f>
        <v>35779.500569199998</v>
      </c>
      <c r="AD449" s="87">
        <v>0</v>
      </c>
      <c r="AE449" s="87">
        <f t="shared" si="6"/>
        <v>35779.500569199998</v>
      </c>
    </row>
    <row r="450" spans="1:31" s="105" customFormat="1" ht="13.15">
      <c r="A450" s="154" t="s">
        <v>98</v>
      </c>
      <c r="B450" s="154" t="str">
        <f>VLOOKUP(A450,'CENTRO DE COSTOS'!A:D,4,FALSE)</f>
        <v>MIGUEL JULIÁN HERNÁNDEZ GUARÍN</v>
      </c>
      <c r="C450" s="154" t="str">
        <f>VLOOKUP(A450,'CENTRO DE COSTOS'!A:D,2,FALSE)</f>
        <v>0004-0008</v>
      </c>
      <c r="D450" s="154">
        <v>15667</v>
      </c>
      <c r="E450" s="154">
        <v>2417762</v>
      </c>
      <c r="F450" s="154">
        <v>66222</v>
      </c>
      <c r="G450" s="154" t="s">
        <v>8049</v>
      </c>
      <c r="H450" s="154" t="s">
        <v>241</v>
      </c>
      <c r="I450" s="154" t="s">
        <v>7496</v>
      </c>
      <c r="J450" s="154" t="s">
        <v>7497</v>
      </c>
      <c r="K450" s="154" t="s">
        <v>159</v>
      </c>
      <c r="L450" s="154" t="s">
        <v>11375</v>
      </c>
      <c r="M450" s="155">
        <v>45847.362500000003</v>
      </c>
      <c r="N450" s="155">
        <v>45877.53125</v>
      </c>
      <c r="O450" s="91"/>
      <c r="P450" s="154" t="s">
        <v>10063</v>
      </c>
      <c r="Q450" s="154" t="s">
        <v>10063</v>
      </c>
      <c r="R450" s="154" t="s">
        <v>2973</v>
      </c>
      <c r="S450" s="154" t="s">
        <v>2973</v>
      </c>
      <c r="T450" s="154" t="s">
        <v>8052</v>
      </c>
      <c r="U450" s="154" t="s">
        <v>9429</v>
      </c>
      <c r="V450" s="154" t="s">
        <v>11376</v>
      </c>
      <c r="W450" s="154" t="s">
        <v>10144</v>
      </c>
      <c r="X450" s="10"/>
      <c r="Y450" s="154" t="s">
        <v>30</v>
      </c>
      <c r="Z450" s="154" t="str">
        <f>VLOOKUP(D450,TIPOLOGIA!A:F,5,0)</f>
        <v>TERRESTRE</v>
      </c>
      <c r="AA450" s="154"/>
      <c r="AB450" s="46">
        <v>0</v>
      </c>
      <c r="AC450" s="87">
        <f>IF(W450="SOPORTE_TELEFÓNICO",'BASE LIQUIDACION REDEBAN 2025'!$B$19,IF(AND(W450="VISITA_TÉCNICA",Y450="TIPO II"),'BASE LIQUIDACION REDEBAN 2025'!$B$18,'BASE LIQUIDACION REDEBAN 2025'!$B$17))</f>
        <v>35779.500569199998</v>
      </c>
      <c r="AD450" s="87">
        <v>0</v>
      </c>
      <c r="AE450" s="87">
        <f t="shared" si="6"/>
        <v>35779.500569199998</v>
      </c>
    </row>
    <row r="451" spans="1:31" s="105" customFormat="1" ht="13.15">
      <c r="A451" s="154" t="s">
        <v>93</v>
      </c>
      <c r="B451" s="154" t="str">
        <f>VLOOKUP(A451,'CENTRO DE COSTOS'!A:D,4,FALSE)</f>
        <v>DIEGO FERNANDO HENAO CARDONA</v>
      </c>
      <c r="C451" s="154" t="str">
        <f>VLOOKUP(A451,'CENTRO DE COSTOS'!A:D,2,FALSE)</f>
        <v>0004-0003</v>
      </c>
      <c r="D451" s="154">
        <v>52001</v>
      </c>
      <c r="E451" s="154">
        <v>2567613</v>
      </c>
      <c r="F451" s="154">
        <v>79315</v>
      </c>
      <c r="G451" s="154" t="s">
        <v>8049</v>
      </c>
      <c r="H451" s="154" t="s">
        <v>174</v>
      </c>
      <c r="I451" s="154" t="s">
        <v>93</v>
      </c>
      <c r="J451" s="154" t="s">
        <v>11377</v>
      </c>
      <c r="K451" s="154" t="s">
        <v>159</v>
      </c>
      <c r="L451" s="154" t="s">
        <v>11378</v>
      </c>
      <c r="M451" s="155">
        <v>45877.333333333336</v>
      </c>
      <c r="N451" s="155">
        <v>45877.556944444441</v>
      </c>
      <c r="O451" s="91"/>
      <c r="P451" s="154" t="s">
        <v>10063</v>
      </c>
      <c r="Q451" s="154" t="s">
        <v>10063</v>
      </c>
      <c r="R451" s="154" t="s">
        <v>2973</v>
      </c>
      <c r="S451" s="154" t="s">
        <v>2973</v>
      </c>
      <c r="T451" s="154" t="s">
        <v>8052</v>
      </c>
      <c r="U451" s="154" t="s">
        <v>9429</v>
      </c>
      <c r="V451" s="154" t="s">
        <v>11379</v>
      </c>
      <c r="W451" s="154" t="s">
        <v>2967</v>
      </c>
      <c r="X451" s="10"/>
      <c r="Y451" s="154" t="s">
        <v>25</v>
      </c>
      <c r="Z451" s="154" t="str">
        <f>VLOOKUP(D451,TIPOLOGIA!A:F,5,0)</f>
        <v>TERRESTRE</v>
      </c>
      <c r="AA451" s="154" t="s">
        <v>3595</v>
      </c>
      <c r="AB451" s="46">
        <v>1</v>
      </c>
      <c r="AC451" s="87">
        <f>IF(W451="SOPORTE_TELEFÓNICO",'BASE LIQUIDACION REDEBAN 2025'!$B$19,IF(AND(W451="VISITA_TÉCNICA",Y451="TIPO II"),'BASE LIQUIDACION REDEBAN 2025'!$B$18,'BASE LIQUIDACION REDEBAN 2025'!$B$17))</f>
        <v>35779.500569199998</v>
      </c>
      <c r="AD451" s="87">
        <v>0</v>
      </c>
      <c r="AE451" s="87">
        <f t="shared" ref="AE451:AE514" si="7">IF(W451="VISITA_TÉCNICA",AC451*AB451,AC451)</f>
        <v>35779.500569199998</v>
      </c>
    </row>
    <row r="452" spans="1:31" s="105" customFormat="1" ht="13.15">
      <c r="A452" s="154" t="s">
        <v>97</v>
      </c>
      <c r="B452" s="154" t="str">
        <f>VLOOKUP(A452,'CENTRO DE COSTOS'!A:D,4,FALSE)</f>
        <v>JOSE MAURICIO HERNANDEZ ROJAS</v>
      </c>
      <c r="C452" s="154" t="str">
        <f>VLOOKUP(A452,'CENTRO DE COSTOS'!A:D,2,FALSE)</f>
        <v>0004-0001</v>
      </c>
      <c r="D452" s="154">
        <v>70001</v>
      </c>
      <c r="E452" s="154">
        <v>2567275</v>
      </c>
      <c r="F452" s="154">
        <v>79254</v>
      </c>
      <c r="G452" s="154" t="s">
        <v>8049</v>
      </c>
      <c r="H452" s="154" t="s">
        <v>414</v>
      </c>
      <c r="I452" s="154" t="s">
        <v>97</v>
      </c>
      <c r="J452" s="154" t="s">
        <v>11380</v>
      </c>
      <c r="K452" s="154" t="s">
        <v>159</v>
      </c>
      <c r="L452" s="154" t="s">
        <v>11381</v>
      </c>
      <c r="M452" s="155">
        <v>45876.586111111108</v>
      </c>
      <c r="N452" s="155">
        <v>45877.558333333334</v>
      </c>
      <c r="O452" s="91"/>
      <c r="P452" s="154" t="s">
        <v>10063</v>
      </c>
      <c r="Q452" s="154" t="s">
        <v>10063</v>
      </c>
      <c r="R452" s="154" t="s">
        <v>200</v>
      </c>
      <c r="S452" s="154" t="s">
        <v>201</v>
      </c>
      <c r="T452" s="154" t="s">
        <v>8052</v>
      </c>
      <c r="U452" s="154" t="s">
        <v>9429</v>
      </c>
      <c r="V452" s="154" t="s">
        <v>11382</v>
      </c>
      <c r="W452" s="154" t="s">
        <v>2967</v>
      </c>
      <c r="X452" s="10"/>
      <c r="Y452" s="154" t="s">
        <v>25</v>
      </c>
      <c r="Z452" s="154" t="str">
        <f>VLOOKUP(D452,TIPOLOGIA!A:F,5,0)</f>
        <v>TERRESTRE</v>
      </c>
      <c r="AA452" s="154" t="s">
        <v>419</v>
      </c>
      <c r="AB452" s="46">
        <v>1</v>
      </c>
      <c r="AC452" s="87">
        <f>IF(W452="SOPORTE_TELEFÓNICO",'BASE LIQUIDACION REDEBAN 2025'!$B$19,IF(AND(W452="VISITA_TÉCNICA",Y452="TIPO II"),'BASE LIQUIDACION REDEBAN 2025'!$B$18,'BASE LIQUIDACION REDEBAN 2025'!$B$17))</f>
        <v>35779.500569199998</v>
      </c>
      <c r="AD452" s="87">
        <v>0</v>
      </c>
      <c r="AE452" s="87">
        <f t="shared" si="7"/>
        <v>35779.500569199998</v>
      </c>
    </row>
    <row r="453" spans="1:31" s="105" customFormat="1" ht="13.15">
      <c r="A453" s="154" t="s">
        <v>68</v>
      </c>
      <c r="B453" s="154" t="str">
        <f>VLOOKUP(A453,'CENTRO DE COSTOS'!A:D,4,FALSE)</f>
        <v>WILLIAM ASDRUBAL ROZO ROZO</v>
      </c>
      <c r="C453" s="154" t="str">
        <f>VLOOKUP(A453,'CENTRO DE COSTOS'!A:D,2,FALSE)</f>
        <v>0004-0004</v>
      </c>
      <c r="D453" s="154">
        <v>11001</v>
      </c>
      <c r="E453" s="154">
        <v>2567172</v>
      </c>
      <c r="F453" s="154">
        <v>76184</v>
      </c>
      <c r="G453" s="154" t="s">
        <v>8049</v>
      </c>
      <c r="H453" s="154" t="s">
        <v>470</v>
      </c>
      <c r="I453" s="154" t="s">
        <v>68</v>
      </c>
      <c r="J453" s="154" t="s">
        <v>11383</v>
      </c>
      <c r="K453" s="154" t="s">
        <v>159</v>
      </c>
      <c r="L453" s="154" t="s">
        <v>11384</v>
      </c>
      <c r="M453" s="155">
        <v>45876.582638888889</v>
      </c>
      <c r="N453" s="155">
        <v>45877.560416666667</v>
      </c>
      <c r="O453" s="91"/>
      <c r="P453" s="154" t="s">
        <v>10063</v>
      </c>
      <c r="Q453" s="154" t="s">
        <v>10063</v>
      </c>
      <c r="R453" s="154" t="s">
        <v>200</v>
      </c>
      <c r="S453" s="154" t="s">
        <v>201</v>
      </c>
      <c r="T453" s="154" t="s">
        <v>8052</v>
      </c>
      <c r="U453" s="154" t="s">
        <v>9429</v>
      </c>
      <c r="V453" s="154" t="s">
        <v>11385</v>
      </c>
      <c r="W453" s="154" t="s">
        <v>2967</v>
      </c>
      <c r="X453" s="10"/>
      <c r="Y453" s="154" t="s">
        <v>25</v>
      </c>
      <c r="Z453" s="154" t="str">
        <f>VLOOKUP(D453,TIPOLOGIA!A:F,5,0)</f>
        <v>TERRESTRE</v>
      </c>
      <c r="AA453" s="154" t="s">
        <v>475</v>
      </c>
      <c r="AB453" s="46">
        <v>1</v>
      </c>
      <c r="AC453" s="87">
        <f>IF(W453="SOPORTE_TELEFÓNICO",'BASE LIQUIDACION REDEBAN 2025'!$B$19,IF(AND(W453="VISITA_TÉCNICA",Y453="TIPO II"),'BASE LIQUIDACION REDEBAN 2025'!$B$18,'BASE LIQUIDACION REDEBAN 2025'!$B$17))</f>
        <v>35779.500569199998</v>
      </c>
      <c r="AD453" s="87">
        <v>0</v>
      </c>
      <c r="AE453" s="87">
        <f t="shared" si="7"/>
        <v>35779.500569199998</v>
      </c>
    </row>
    <row r="454" spans="1:31" s="105" customFormat="1" ht="13.15">
      <c r="A454" s="154" t="s">
        <v>76</v>
      </c>
      <c r="B454" s="154" t="str">
        <f>VLOOKUP(A454,'CENTRO DE COSTOS'!A:D,4,FALSE)</f>
        <v>DIEGO FERNANDO HENAO CARDONA</v>
      </c>
      <c r="C454" s="154" t="str">
        <f>VLOOKUP(A454,'CENTRO DE COSTOS'!A:D,2,FALSE)</f>
        <v>0004-0003</v>
      </c>
      <c r="D454" s="154">
        <v>76001</v>
      </c>
      <c r="E454" s="154">
        <v>2567240</v>
      </c>
      <c r="F454" s="154">
        <v>78511</v>
      </c>
      <c r="G454" s="154" t="s">
        <v>8049</v>
      </c>
      <c r="H454" s="154" t="s">
        <v>227</v>
      </c>
      <c r="I454" s="154" t="s">
        <v>76</v>
      </c>
      <c r="J454" s="154" t="s">
        <v>11386</v>
      </c>
      <c r="K454" s="154" t="s">
        <v>159</v>
      </c>
      <c r="L454" s="154" t="s">
        <v>11387</v>
      </c>
      <c r="M454" s="155">
        <v>45876.52847222222</v>
      </c>
      <c r="N454" s="155">
        <v>45877.561805555553</v>
      </c>
      <c r="O454" s="91"/>
      <c r="P454" s="154" t="s">
        <v>10063</v>
      </c>
      <c r="Q454" s="154" t="s">
        <v>10063</v>
      </c>
      <c r="R454" s="154" t="s">
        <v>2973</v>
      </c>
      <c r="S454" s="154" t="s">
        <v>2973</v>
      </c>
      <c r="T454" s="154" t="s">
        <v>8052</v>
      </c>
      <c r="U454" s="154" t="s">
        <v>9429</v>
      </c>
      <c r="V454" s="154" t="s">
        <v>11388</v>
      </c>
      <c r="W454" s="154" t="s">
        <v>2967</v>
      </c>
      <c r="X454" s="10"/>
      <c r="Y454" s="154" t="s">
        <v>25</v>
      </c>
      <c r="Z454" s="154" t="str">
        <f>VLOOKUP(D454,TIPOLOGIA!A:F,5,0)</f>
        <v>TERRESTRE</v>
      </c>
      <c r="AA454" s="154" t="s">
        <v>1442</v>
      </c>
      <c r="AB454" s="46">
        <v>1</v>
      </c>
      <c r="AC454" s="87">
        <f>IF(W454="SOPORTE_TELEFÓNICO",'BASE LIQUIDACION REDEBAN 2025'!$B$19,IF(AND(W454="VISITA_TÉCNICA",Y454="TIPO II"),'BASE LIQUIDACION REDEBAN 2025'!$B$18,'BASE LIQUIDACION REDEBAN 2025'!$B$17))</f>
        <v>35779.500569199998</v>
      </c>
      <c r="AD454" s="87">
        <v>0</v>
      </c>
      <c r="AE454" s="87">
        <f t="shared" si="7"/>
        <v>35779.500569199998</v>
      </c>
    </row>
    <row r="455" spans="1:31" s="105" customFormat="1" ht="13.15">
      <c r="A455" s="154" t="s">
        <v>68</v>
      </c>
      <c r="B455" s="154" t="str">
        <f>VLOOKUP(A455,'CENTRO DE COSTOS'!A:D,4,FALSE)</f>
        <v>WILLIAM ASDRUBAL ROZO ROZO</v>
      </c>
      <c r="C455" s="154" t="str">
        <f>VLOOKUP(A455,'CENTRO DE COSTOS'!A:D,2,FALSE)</f>
        <v>0004-0004</v>
      </c>
      <c r="D455" s="154">
        <v>25286</v>
      </c>
      <c r="E455" s="154">
        <v>2562331</v>
      </c>
      <c r="F455" s="154">
        <v>76006</v>
      </c>
      <c r="G455" s="154" t="s">
        <v>8049</v>
      </c>
      <c r="H455" s="154" t="s">
        <v>470</v>
      </c>
      <c r="I455" s="154" t="s">
        <v>2079</v>
      </c>
      <c r="J455" s="154" t="s">
        <v>11389</v>
      </c>
      <c r="K455" s="154" t="s">
        <v>159</v>
      </c>
      <c r="L455" s="154" t="s">
        <v>11390</v>
      </c>
      <c r="M455" s="155">
        <v>45875.461805555555</v>
      </c>
      <c r="N455" s="155">
        <v>45877.563194444447</v>
      </c>
      <c r="O455" s="91"/>
      <c r="P455" s="154" t="s">
        <v>10063</v>
      </c>
      <c r="Q455" s="154" t="s">
        <v>10063</v>
      </c>
      <c r="R455" s="154" t="s">
        <v>2973</v>
      </c>
      <c r="S455" s="154" t="s">
        <v>2973</v>
      </c>
      <c r="T455" s="154" t="s">
        <v>8052</v>
      </c>
      <c r="U455" s="154" t="s">
        <v>9429</v>
      </c>
      <c r="V455" s="154" t="s">
        <v>11391</v>
      </c>
      <c r="W455" s="154" t="s">
        <v>2967</v>
      </c>
      <c r="X455" s="10"/>
      <c r="Y455" s="154" t="s">
        <v>28</v>
      </c>
      <c r="Z455" s="154" t="str">
        <f>VLOOKUP(D455,TIPOLOGIA!A:F,5,0)</f>
        <v>TERRESTRE</v>
      </c>
      <c r="AA455" s="154" t="s">
        <v>599</v>
      </c>
      <c r="AB455" s="46">
        <v>1</v>
      </c>
      <c r="AC455" s="87">
        <f>IF(W455="SOPORTE_TELEFÓNICO",'BASE LIQUIDACION REDEBAN 2025'!$B$19,IF(AND(W455="VISITA_TÉCNICA",Y455="TIPO II"),'BASE LIQUIDACION REDEBAN 2025'!$B$18,'BASE LIQUIDACION REDEBAN 2025'!$B$17))</f>
        <v>67654.12000000001</v>
      </c>
      <c r="AD455" s="87">
        <v>0</v>
      </c>
      <c r="AE455" s="87">
        <f t="shared" si="7"/>
        <v>67654.12000000001</v>
      </c>
    </row>
    <row r="456" spans="1:31" s="105" customFormat="1" ht="13.15">
      <c r="A456" s="154" t="s">
        <v>68</v>
      </c>
      <c r="B456" s="154" t="str">
        <f>VLOOKUP(A456,'CENTRO DE COSTOS'!A:D,4,FALSE)</f>
        <v>WILLIAM ASDRUBAL ROZO ROZO</v>
      </c>
      <c r="C456" s="154" t="str">
        <f>VLOOKUP(A456,'CENTRO DE COSTOS'!A:D,2,FALSE)</f>
        <v>0004-0004</v>
      </c>
      <c r="D456" s="154">
        <v>25473</v>
      </c>
      <c r="E456" s="154">
        <v>2556582</v>
      </c>
      <c r="F456" s="154">
        <v>77859</v>
      </c>
      <c r="G456" s="154" t="s">
        <v>8049</v>
      </c>
      <c r="H456" s="154" t="s">
        <v>470</v>
      </c>
      <c r="I456" s="154" t="s">
        <v>2224</v>
      </c>
      <c r="J456" s="154" t="s">
        <v>11392</v>
      </c>
      <c r="K456" s="154" t="s">
        <v>159</v>
      </c>
      <c r="L456" s="154" t="s">
        <v>11393</v>
      </c>
      <c r="M456" s="155">
        <v>45874.517361111109</v>
      </c>
      <c r="N456" s="155">
        <v>45877.566666666666</v>
      </c>
      <c r="O456" s="91"/>
      <c r="P456" s="154" t="s">
        <v>10063</v>
      </c>
      <c r="Q456" s="154" t="s">
        <v>10063</v>
      </c>
      <c r="R456" s="154" t="s">
        <v>200</v>
      </c>
      <c r="S456" s="154" t="s">
        <v>739</v>
      </c>
      <c r="T456" s="154" t="s">
        <v>8052</v>
      </c>
      <c r="U456" s="154" t="s">
        <v>9429</v>
      </c>
      <c r="V456" s="154" t="s">
        <v>11394</v>
      </c>
      <c r="W456" s="154" t="s">
        <v>2967</v>
      </c>
      <c r="X456" s="10"/>
      <c r="Y456" s="154" t="s">
        <v>25</v>
      </c>
      <c r="Z456" s="154" t="str">
        <f>VLOOKUP(D456,TIPOLOGIA!A:F,5,0)</f>
        <v>TERRESTRE</v>
      </c>
      <c r="AA456" s="154" t="s">
        <v>599</v>
      </c>
      <c r="AB456" s="46">
        <v>1</v>
      </c>
      <c r="AC456" s="87">
        <f>IF(W456="SOPORTE_TELEFÓNICO",'BASE LIQUIDACION REDEBAN 2025'!$B$19,IF(AND(W456="VISITA_TÉCNICA",Y456="TIPO II"),'BASE LIQUIDACION REDEBAN 2025'!$B$18,'BASE LIQUIDACION REDEBAN 2025'!$B$17))</f>
        <v>35779.500569199998</v>
      </c>
      <c r="AD456" s="87">
        <v>0</v>
      </c>
      <c r="AE456" s="87">
        <f t="shared" si="7"/>
        <v>35779.500569199998</v>
      </c>
    </row>
    <row r="457" spans="1:31" s="105" customFormat="1" ht="13.15">
      <c r="A457" s="154" t="s">
        <v>97</v>
      </c>
      <c r="B457" s="154" t="str">
        <f>VLOOKUP(A457,'CENTRO DE COSTOS'!A:D,4,FALSE)</f>
        <v>JOSE MAURICIO HERNANDEZ ROJAS</v>
      </c>
      <c r="C457" s="154" t="str">
        <f>VLOOKUP(A457,'CENTRO DE COSTOS'!A:D,2,FALSE)</f>
        <v>0004-0001</v>
      </c>
      <c r="D457" s="154">
        <v>70001</v>
      </c>
      <c r="E457" s="154">
        <v>2550944</v>
      </c>
      <c r="F457" s="154">
        <v>72503</v>
      </c>
      <c r="G457" s="154" t="s">
        <v>8049</v>
      </c>
      <c r="H457" s="154" t="s">
        <v>414</v>
      </c>
      <c r="I457" s="154" t="s">
        <v>97</v>
      </c>
      <c r="J457" s="154" t="s">
        <v>11395</v>
      </c>
      <c r="K457" s="154" t="s">
        <v>159</v>
      </c>
      <c r="L457" s="154" t="s">
        <v>11396</v>
      </c>
      <c r="M457" s="155">
        <v>45873.645833333336</v>
      </c>
      <c r="N457" s="155">
        <v>45877.568055555559</v>
      </c>
      <c r="O457" s="91"/>
      <c r="P457" s="154" t="s">
        <v>10063</v>
      </c>
      <c r="Q457" s="154" t="s">
        <v>10063</v>
      </c>
      <c r="R457" s="154" t="s">
        <v>2973</v>
      </c>
      <c r="S457" s="154" t="s">
        <v>2973</v>
      </c>
      <c r="T457" s="154" t="s">
        <v>8052</v>
      </c>
      <c r="U457" s="154" t="s">
        <v>9429</v>
      </c>
      <c r="V457" s="154" t="s">
        <v>11382</v>
      </c>
      <c r="W457" s="154" t="s">
        <v>2967</v>
      </c>
      <c r="X457" s="10"/>
      <c r="Y457" s="154" t="s">
        <v>25</v>
      </c>
      <c r="Z457" s="154" t="str">
        <f>VLOOKUP(D457,TIPOLOGIA!A:F,5,0)</f>
        <v>TERRESTRE</v>
      </c>
      <c r="AA457" s="154" t="s">
        <v>419</v>
      </c>
      <c r="AB457" s="46">
        <v>1</v>
      </c>
      <c r="AC457" s="87">
        <f>IF(W457="SOPORTE_TELEFÓNICO",'BASE LIQUIDACION REDEBAN 2025'!$B$19,IF(AND(W457="VISITA_TÉCNICA",Y457="TIPO II"),'BASE LIQUIDACION REDEBAN 2025'!$B$18,'BASE LIQUIDACION REDEBAN 2025'!$B$17))</f>
        <v>35779.500569199998</v>
      </c>
      <c r="AD457" s="87">
        <v>0</v>
      </c>
      <c r="AE457" s="87">
        <f t="shared" si="7"/>
        <v>35779.500569199998</v>
      </c>
    </row>
    <row r="458" spans="1:31" s="105" customFormat="1" ht="13.15">
      <c r="A458" s="154" t="s">
        <v>90</v>
      </c>
      <c r="B458" s="154" t="str">
        <f>VLOOKUP(A458,'CENTRO DE COSTOS'!A:D,4,FALSE)</f>
        <v>JUAN SEBASTIÁN RÍOS CASTRILLÓN</v>
      </c>
      <c r="C458" s="154" t="str">
        <f>VLOOKUP(A458,'CENTRO DE COSTOS'!A:D,2,FALSE)</f>
        <v>0004-0005</v>
      </c>
      <c r="D458" s="154">
        <v>5360</v>
      </c>
      <c r="E458" s="154">
        <v>2538790</v>
      </c>
      <c r="F458" s="154">
        <v>38802</v>
      </c>
      <c r="G458" s="154" t="s">
        <v>8049</v>
      </c>
      <c r="H458" s="154" t="s">
        <v>197</v>
      </c>
      <c r="I458" s="154" t="s">
        <v>3607</v>
      </c>
      <c r="J458" s="154" t="s">
        <v>11397</v>
      </c>
      <c r="K458" s="154" t="s">
        <v>159</v>
      </c>
      <c r="L458" s="154" t="s">
        <v>11398</v>
      </c>
      <c r="M458" s="155">
        <v>45870.434027777781</v>
      </c>
      <c r="N458" s="155">
        <v>45877.569444444445</v>
      </c>
      <c r="O458" s="91"/>
      <c r="P458" s="154" t="s">
        <v>10063</v>
      </c>
      <c r="Q458" s="154" t="s">
        <v>10063</v>
      </c>
      <c r="R458" s="154" t="s">
        <v>200</v>
      </c>
      <c r="S458" s="154" t="s">
        <v>739</v>
      </c>
      <c r="T458" s="154" t="s">
        <v>8052</v>
      </c>
      <c r="U458" s="154" t="s">
        <v>9429</v>
      </c>
      <c r="V458" s="154" t="s">
        <v>11399</v>
      </c>
      <c r="W458" s="154" t="s">
        <v>2967</v>
      </c>
      <c r="X458" s="10"/>
      <c r="Y458" s="154" t="s">
        <v>25</v>
      </c>
      <c r="Z458" s="154" t="str">
        <f>VLOOKUP(D458,TIPOLOGIA!A:F,5,0)</f>
        <v>TERRESTRE</v>
      </c>
      <c r="AA458" s="154" t="s">
        <v>1626</v>
      </c>
      <c r="AB458" s="46">
        <v>1</v>
      </c>
      <c r="AC458" s="87">
        <f>IF(W458="SOPORTE_TELEFÓNICO",'BASE LIQUIDACION REDEBAN 2025'!$B$19,IF(AND(W458="VISITA_TÉCNICA",Y458="TIPO II"),'BASE LIQUIDACION REDEBAN 2025'!$B$18,'BASE LIQUIDACION REDEBAN 2025'!$B$17))</f>
        <v>35779.500569199998</v>
      </c>
      <c r="AD458" s="87">
        <v>0</v>
      </c>
      <c r="AE458" s="87">
        <f t="shared" si="7"/>
        <v>35779.500569199998</v>
      </c>
    </row>
    <row r="459" spans="1:31" s="105" customFormat="1" ht="13.15">
      <c r="A459" s="154" t="s">
        <v>94</v>
      </c>
      <c r="B459" s="154" t="str">
        <f>VLOOKUP(A459,'CENTRO DE COSTOS'!A:D,4,FALSE)</f>
        <v>DIEGO FERNANDO HENAO CARDONA</v>
      </c>
      <c r="C459" s="154" t="str">
        <f>VLOOKUP(A459,'CENTRO DE COSTOS'!A:D,2,FALSE)</f>
        <v>0004-0002</v>
      </c>
      <c r="D459" s="154">
        <v>66001</v>
      </c>
      <c r="E459" s="154">
        <v>2564503</v>
      </c>
      <c r="F459" s="154">
        <v>59950</v>
      </c>
      <c r="G459" s="154" t="s">
        <v>8049</v>
      </c>
      <c r="H459" s="154" t="s">
        <v>606</v>
      </c>
      <c r="I459" s="154" t="s">
        <v>94</v>
      </c>
      <c r="J459" s="154" t="s">
        <v>11400</v>
      </c>
      <c r="K459" s="154" t="s">
        <v>159</v>
      </c>
      <c r="L459" s="154" t="s">
        <v>11401</v>
      </c>
      <c r="M459" s="155">
        <v>45875.625</v>
      </c>
      <c r="N459" s="155">
        <v>45877.589583333334</v>
      </c>
      <c r="O459" s="91"/>
      <c r="P459" s="154" t="s">
        <v>10063</v>
      </c>
      <c r="Q459" s="154" t="s">
        <v>10063</v>
      </c>
      <c r="R459" s="154" t="s">
        <v>200</v>
      </c>
      <c r="S459" s="154" t="s">
        <v>201</v>
      </c>
      <c r="T459" s="154" t="s">
        <v>8052</v>
      </c>
      <c r="U459" s="154" t="s">
        <v>9429</v>
      </c>
      <c r="V459" s="154" t="s">
        <v>11402</v>
      </c>
      <c r="W459" s="154" t="s">
        <v>2967</v>
      </c>
      <c r="X459" s="10"/>
      <c r="Y459" s="154" t="s">
        <v>25</v>
      </c>
      <c r="Z459" s="154" t="str">
        <f>VLOOKUP(D459,TIPOLOGIA!A:F,5,0)</f>
        <v>TERRESTRE</v>
      </c>
      <c r="AA459" s="154" t="s">
        <v>495</v>
      </c>
      <c r="AB459" s="46">
        <v>1</v>
      </c>
      <c r="AC459" s="87">
        <f>IF(W459="SOPORTE_TELEFÓNICO",'BASE LIQUIDACION REDEBAN 2025'!$B$19,IF(AND(W459="VISITA_TÉCNICA",Y459="TIPO II"),'BASE LIQUIDACION REDEBAN 2025'!$B$18,'BASE LIQUIDACION REDEBAN 2025'!$B$17))</f>
        <v>35779.500569199998</v>
      </c>
      <c r="AD459" s="87">
        <v>0</v>
      </c>
      <c r="AE459" s="87">
        <f t="shared" si="7"/>
        <v>35779.500569199998</v>
      </c>
    </row>
    <row r="460" spans="1:31" s="105" customFormat="1" ht="13.15">
      <c r="A460" s="154" t="s">
        <v>97</v>
      </c>
      <c r="B460" s="154" t="str">
        <f>VLOOKUP(A460,'CENTRO DE COSTOS'!A:D,4,FALSE)</f>
        <v>JOSE MAURICIO HERNANDEZ ROJAS</v>
      </c>
      <c r="C460" s="154" t="str">
        <f>VLOOKUP(A460,'CENTRO DE COSTOS'!A:D,2,FALSE)</f>
        <v>0004-0001</v>
      </c>
      <c r="D460" s="154">
        <v>70001</v>
      </c>
      <c r="E460" s="154">
        <v>2556747</v>
      </c>
      <c r="F460" s="154">
        <v>50683</v>
      </c>
      <c r="G460" s="154" t="s">
        <v>8049</v>
      </c>
      <c r="H460" s="154" t="s">
        <v>414</v>
      </c>
      <c r="I460" s="154" t="s">
        <v>97</v>
      </c>
      <c r="J460" s="154" t="s">
        <v>11403</v>
      </c>
      <c r="K460" s="154" t="s">
        <v>159</v>
      </c>
      <c r="L460" s="154" t="s">
        <v>11404</v>
      </c>
      <c r="M460" s="155">
        <v>45874.546527777777</v>
      </c>
      <c r="N460" s="155">
        <v>45877.59097222222</v>
      </c>
      <c r="O460" s="91"/>
      <c r="P460" s="154" t="s">
        <v>10063</v>
      </c>
      <c r="Q460" s="154" t="s">
        <v>10063</v>
      </c>
      <c r="R460" s="154" t="s">
        <v>2973</v>
      </c>
      <c r="S460" s="154" t="s">
        <v>2973</v>
      </c>
      <c r="T460" s="154" t="s">
        <v>8052</v>
      </c>
      <c r="U460" s="154" t="s">
        <v>9429</v>
      </c>
      <c r="V460" s="154" t="s">
        <v>11382</v>
      </c>
      <c r="W460" s="154" t="s">
        <v>2967</v>
      </c>
      <c r="X460" s="10"/>
      <c r="Y460" s="154" t="s">
        <v>25</v>
      </c>
      <c r="Z460" s="154" t="str">
        <f>VLOOKUP(D460,TIPOLOGIA!A:F,5,0)</f>
        <v>TERRESTRE</v>
      </c>
      <c r="AA460" s="154" t="s">
        <v>419</v>
      </c>
      <c r="AB460" s="46">
        <v>1</v>
      </c>
      <c r="AC460" s="87">
        <f>IF(W460="SOPORTE_TELEFÓNICO",'BASE LIQUIDACION REDEBAN 2025'!$B$19,IF(AND(W460="VISITA_TÉCNICA",Y460="TIPO II"),'BASE LIQUIDACION REDEBAN 2025'!$B$18,'BASE LIQUIDACION REDEBAN 2025'!$B$17))</f>
        <v>35779.500569199998</v>
      </c>
      <c r="AD460" s="87">
        <v>0</v>
      </c>
      <c r="AE460" s="87">
        <f t="shared" si="7"/>
        <v>35779.500569199998</v>
      </c>
    </row>
    <row r="461" spans="1:31" s="105" customFormat="1" ht="13.15">
      <c r="A461" s="154" t="s">
        <v>90</v>
      </c>
      <c r="B461" s="154" t="str">
        <f>VLOOKUP(A461,'CENTRO DE COSTOS'!A:D,4,FALSE)</f>
        <v>JUAN SEBASTIÁN RÍOS CASTRILLÓN</v>
      </c>
      <c r="C461" s="154" t="str">
        <f>VLOOKUP(A461,'CENTRO DE COSTOS'!A:D,2,FALSE)</f>
        <v>0004-0005</v>
      </c>
      <c r="D461" s="154">
        <v>5360</v>
      </c>
      <c r="E461" s="154">
        <v>2543488</v>
      </c>
      <c r="F461" s="154">
        <v>74444</v>
      </c>
      <c r="G461" s="154" t="s">
        <v>8049</v>
      </c>
      <c r="H461" s="154" t="s">
        <v>197</v>
      </c>
      <c r="I461" s="154" t="s">
        <v>3607</v>
      </c>
      <c r="J461" s="154" t="s">
        <v>11405</v>
      </c>
      <c r="K461" s="154" t="s">
        <v>159</v>
      </c>
      <c r="L461" s="154" t="s">
        <v>11406</v>
      </c>
      <c r="M461" s="155">
        <v>45873.333333333336</v>
      </c>
      <c r="N461" s="155">
        <v>45877.591666666667</v>
      </c>
      <c r="O461" s="91"/>
      <c r="P461" s="154" t="s">
        <v>10063</v>
      </c>
      <c r="Q461" s="154" t="s">
        <v>10063</v>
      </c>
      <c r="R461" s="154" t="s">
        <v>200</v>
      </c>
      <c r="S461" s="154" t="s">
        <v>201</v>
      </c>
      <c r="T461" s="154" t="s">
        <v>8052</v>
      </c>
      <c r="U461" s="154" t="s">
        <v>9429</v>
      </c>
      <c r="V461" s="154" t="s">
        <v>11407</v>
      </c>
      <c r="W461" s="154" t="s">
        <v>2967</v>
      </c>
      <c r="X461" s="10"/>
      <c r="Y461" s="154" t="s">
        <v>25</v>
      </c>
      <c r="Z461" s="154" t="str">
        <f>VLOOKUP(D461,TIPOLOGIA!A:F,5,0)</f>
        <v>TERRESTRE</v>
      </c>
      <c r="AA461" s="154" t="s">
        <v>1626</v>
      </c>
      <c r="AB461" s="46">
        <v>1</v>
      </c>
      <c r="AC461" s="87">
        <f>IF(W461="SOPORTE_TELEFÓNICO",'BASE LIQUIDACION REDEBAN 2025'!$B$19,IF(AND(W461="VISITA_TÉCNICA",Y461="TIPO II"),'BASE LIQUIDACION REDEBAN 2025'!$B$18,'BASE LIQUIDACION REDEBAN 2025'!$B$17))</f>
        <v>35779.500569199998</v>
      </c>
      <c r="AD461" s="87">
        <v>0</v>
      </c>
      <c r="AE461" s="87">
        <f t="shared" si="7"/>
        <v>35779.500569199998</v>
      </c>
    </row>
    <row r="462" spans="1:31" s="105" customFormat="1" ht="13.15">
      <c r="A462" s="154" t="s">
        <v>90</v>
      </c>
      <c r="B462" s="154" t="str">
        <f>VLOOKUP(A462,'CENTRO DE COSTOS'!A:D,4,FALSE)</f>
        <v>JUAN SEBASTIÁN RÍOS CASTRILLÓN</v>
      </c>
      <c r="C462" s="154" t="str">
        <f>VLOOKUP(A462,'CENTRO DE COSTOS'!A:D,2,FALSE)</f>
        <v>0004-0005</v>
      </c>
      <c r="D462" s="154">
        <v>5360</v>
      </c>
      <c r="E462" s="154">
        <v>2542740</v>
      </c>
      <c r="F462" s="154">
        <v>61338</v>
      </c>
      <c r="G462" s="154" t="s">
        <v>8049</v>
      </c>
      <c r="H462" s="154" t="s">
        <v>197</v>
      </c>
      <c r="I462" s="154" t="s">
        <v>3607</v>
      </c>
      <c r="J462" s="154" t="s">
        <v>3608</v>
      </c>
      <c r="K462" s="154" t="s">
        <v>159</v>
      </c>
      <c r="L462" s="154" t="s">
        <v>11408</v>
      </c>
      <c r="M462" s="155">
        <v>45873.375</v>
      </c>
      <c r="N462" s="155">
        <v>45877.593055555553</v>
      </c>
      <c r="O462" s="91"/>
      <c r="P462" s="154" t="s">
        <v>10063</v>
      </c>
      <c r="Q462" s="154" t="s">
        <v>10063</v>
      </c>
      <c r="R462" s="154" t="s">
        <v>2973</v>
      </c>
      <c r="S462" s="154" t="s">
        <v>2973</v>
      </c>
      <c r="T462" s="154" t="s">
        <v>8052</v>
      </c>
      <c r="U462" s="154" t="s">
        <v>9429</v>
      </c>
      <c r="V462" s="154" t="s">
        <v>11409</v>
      </c>
      <c r="W462" s="154" t="s">
        <v>2967</v>
      </c>
      <c r="X462" s="10"/>
      <c r="Y462" s="154" t="s">
        <v>25</v>
      </c>
      <c r="Z462" s="154" t="str">
        <f>VLOOKUP(D462,TIPOLOGIA!A:F,5,0)</f>
        <v>TERRESTRE</v>
      </c>
      <c r="AA462" s="154" t="s">
        <v>1626</v>
      </c>
      <c r="AB462" s="46">
        <v>1</v>
      </c>
      <c r="AC462" s="87">
        <f>IF(W462="SOPORTE_TELEFÓNICO",'BASE LIQUIDACION REDEBAN 2025'!$B$19,IF(AND(W462="VISITA_TÉCNICA",Y462="TIPO II"),'BASE LIQUIDACION REDEBAN 2025'!$B$18,'BASE LIQUIDACION REDEBAN 2025'!$B$17))</f>
        <v>35779.500569199998</v>
      </c>
      <c r="AD462" s="87">
        <v>0</v>
      </c>
      <c r="AE462" s="87">
        <f t="shared" si="7"/>
        <v>35779.500569199998</v>
      </c>
    </row>
    <row r="463" spans="1:31" s="105" customFormat="1" ht="13.15">
      <c r="A463" s="154" t="s">
        <v>90</v>
      </c>
      <c r="B463" s="154" t="str">
        <f>VLOOKUP(A463,'CENTRO DE COSTOS'!A:D,4,FALSE)</f>
        <v>JUAN SEBASTIÁN RÍOS CASTRILLÓN</v>
      </c>
      <c r="C463" s="154" t="str">
        <f>VLOOKUP(A463,'CENTRO DE COSTOS'!A:D,2,FALSE)</f>
        <v>0004-0005</v>
      </c>
      <c r="D463" s="154">
        <v>5001</v>
      </c>
      <c r="E463" s="154">
        <v>2541959</v>
      </c>
      <c r="F463" s="154">
        <v>78308</v>
      </c>
      <c r="G463" s="154" t="s">
        <v>8049</v>
      </c>
      <c r="H463" s="154" t="s">
        <v>197</v>
      </c>
      <c r="I463" s="154" t="s">
        <v>90</v>
      </c>
      <c r="J463" s="154" t="s">
        <v>11410</v>
      </c>
      <c r="K463" s="154" t="s">
        <v>159</v>
      </c>
      <c r="L463" s="154" t="s">
        <v>11411</v>
      </c>
      <c r="M463" s="155">
        <v>45870.693055555559</v>
      </c>
      <c r="N463" s="155">
        <v>45877.595138888886</v>
      </c>
      <c r="O463" s="91"/>
      <c r="P463" s="154" t="s">
        <v>10063</v>
      </c>
      <c r="Q463" s="154" t="s">
        <v>10063</v>
      </c>
      <c r="R463" s="154" t="s">
        <v>2973</v>
      </c>
      <c r="S463" s="154" t="s">
        <v>2973</v>
      </c>
      <c r="T463" s="154" t="s">
        <v>8052</v>
      </c>
      <c r="U463" s="154" t="s">
        <v>9429</v>
      </c>
      <c r="V463" s="154" t="s">
        <v>11412</v>
      </c>
      <c r="W463" s="154" t="s">
        <v>2967</v>
      </c>
      <c r="X463" s="10"/>
      <c r="Y463" s="154" t="s">
        <v>25</v>
      </c>
      <c r="Z463" s="154" t="str">
        <f>VLOOKUP(D463,TIPOLOGIA!A:F,5,0)</f>
        <v>TERRESTRE</v>
      </c>
      <c r="AA463" s="154" t="s">
        <v>4326</v>
      </c>
      <c r="AB463" s="46">
        <v>1</v>
      </c>
      <c r="AC463" s="87">
        <f>IF(W463="SOPORTE_TELEFÓNICO",'BASE LIQUIDACION REDEBAN 2025'!$B$19,IF(AND(W463="VISITA_TÉCNICA",Y463="TIPO II"),'BASE LIQUIDACION REDEBAN 2025'!$B$18,'BASE LIQUIDACION REDEBAN 2025'!$B$17))</f>
        <v>35779.500569199998</v>
      </c>
      <c r="AD463" s="87">
        <v>0</v>
      </c>
      <c r="AE463" s="87">
        <f t="shared" si="7"/>
        <v>35779.500569199998</v>
      </c>
    </row>
    <row r="464" spans="1:31" s="105" customFormat="1" ht="13.15">
      <c r="A464" s="154" t="s">
        <v>96</v>
      </c>
      <c r="B464" s="154" t="str">
        <f>VLOOKUP(A464,'CENTRO DE COSTOS'!A:D,4,FALSE)</f>
        <v>JOSE MAURICIO HERNANDEZ ROJAS</v>
      </c>
      <c r="C464" s="154" t="str">
        <f>VLOOKUP(A464,'CENTRO DE COSTOS'!A:D,2,FALSE)</f>
        <v>0004-0001</v>
      </c>
      <c r="D464" s="154">
        <v>47980</v>
      </c>
      <c r="E464" s="154">
        <v>2565223</v>
      </c>
      <c r="F464" s="154">
        <v>52307</v>
      </c>
      <c r="G464" s="154" t="s">
        <v>8049</v>
      </c>
      <c r="H464" s="154" t="s">
        <v>1896</v>
      </c>
      <c r="I464" s="154" t="s">
        <v>2262</v>
      </c>
      <c r="J464" s="154" t="s">
        <v>11413</v>
      </c>
      <c r="K464" s="154" t="s">
        <v>159</v>
      </c>
      <c r="L464" s="154" t="s">
        <v>11414</v>
      </c>
      <c r="M464" s="155">
        <v>45875.67083333333</v>
      </c>
      <c r="N464" s="155">
        <v>45877.599305555559</v>
      </c>
      <c r="O464" s="91"/>
      <c r="P464" s="154" t="s">
        <v>10063</v>
      </c>
      <c r="Q464" s="154" t="s">
        <v>10063</v>
      </c>
      <c r="R464" s="154" t="s">
        <v>2973</v>
      </c>
      <c r="S464" s="154" t="s">
        <v>2973</v>
      </c>
      <c r="T464" s="154" t="s">
        <v>8052</v>
      </c>
      <c r="U464" s="154" t="s">
        <v>9429</v>
      </c>
      <c r="V464" s="154" t="s">
        <v>11415</v>
      </c>
      <c r="W464" s="154" t="s">
        <v>2967</v>
      </c>
      <c r="X464" s="10"/>
      <c r="Y464" s="154" t="s">
        <v>28</v>
      </c>
      <c r="Z464" s="154" t="str">
        <f>VLOOKUP(D464,TIPOLOGIA!A:F,5,0)</f>
        <v>TERRESTRE</v>
      </c>
      <c r="AA464" s="154" t="s">
        <v>1737</v>
      </c>
      <c r="AB464" s="46">
        <v>1</v>
      </c>
      <c r="AC464" s="87">
        <f>IF(W464="SOPORTE_TELEFÓNICO",'BASE LIQUIDACION REDEBAN 2025'!$B$19,IF(AND(W464="VISITA_TÉCNICA",Y464="TIPO II"),'BASE LIQUIDACION REDEBAN 2025'!$B$18,'BASE LIQUIDACION REDEBAN 2025'!$B$17))</f>
        <v>67654.12000000001</v>
      </c>
      <c r="AD464" s="87">
        <v>0</v>
      </c>
      <c r="AE464" s="87">
        <f t="shared" si="7"/>
        <v>67654.12000000001</v>
      </c>
    </row>
    <row r="465" spans="1:31" s="105" customFormat="1" ht="13.15">
      <c r="A465" s="154" t="s">
        <v>76</v>
      </c>
      <c r="B465" s="154" t="str">
        <f>VLOOKUP(A465,'CENTRO DE COSTOS'!A:D,4,FALSE)</f>
        <v>DIEGO FERNANDO HENAO CARDONA</v>
      </c>
      <c r="C465" s="154" t="str">
        <f>VLOOKUP(A465,'CENTRO DE COSTOS'!A:D,2,FALSE)</f>
        <v>0004-0003</v>
      </c>
      <c r="D465" s="154">
        <v>19001</v>
      </c>
      <c r="E465" s="154">
        <v>2566024</v>
      </c>
      <c r="F465" s="154">
        <v>78991</v>
      </c>
      <c r="G465" s="154" t="s">
        <v>8049</v>
      </c>
      <c r="H465" s="154" t="s">
        <v>258</v>
      </c>
      <c r="I465" s="154" t="s">
        <v>95</v>
      </c>
      <c r="J465" s="154" t="s">
        <v>11416</v>
      </c>
      <c r="K465" s="154" t="s">
        <v>159</v>
      </c>
      <c r="L465" s="154" t="s">
        <v>11417</v>
      </c>
      <c r="M465" s="155">
        <v>45875.742361111108</v>
      </c>
      <c r="N465" s="155">
        <v>45877.602777777778</v>
      </c>
      <c r="O465" s="91"/>
      <c r="P465" s="154" t="s">
        <v>10063</v>
      </c>
      <c r="Q465" s="154" t="s">
        <v>10063</v>
      </c>
      <c r="R465" s="154" t="s">
        <v>200</v>
      </c>
      <c r="S465" s="154" t="s">
        <v>739</v>
      </c>
      <c r="T465" s="154" t="s">
        <v>8052</v>
      </c>
      <c r="U465" s="154" t="s">
        <v>9429</v>
      </c>
      <c r="V465" s="154" t="s">
        <v>11418</v>
      </c>
      <c r="W465" s="154" t="s">
        <v>2967</v>
      </c>
      <c r="X465" s="10"/>
      <c r="Y465" s="154" t="s">
        <v>30</v>
      </c>
      <c r="Z465" s="154" t="str">
        <f>VLOOKUP(D465,TIPOLOGIA!A:F,5,0)</f>
        <v>TERRESTRE</v>
      </c>
      <c r="AA465" s="154" t="s">
        <v>330</v>
      </c>
      <c r="AB465" s="46">
        <v>1</v>
      </c>
      <c r="AC465" s="87">
        <f>IF(W465="SOPORTE_TELEFÓNICO",'BASE LIQUIDACION REDEBAN 2025'!$B$19,IF(AND(W465="VISITA_TÉCNICA",Y465="TIPO II"),'BASE LIQUIDACION REDEBAN 2025'!$B$18,'BASE LIQUIDACION REDEBAN 2025'!$B$17))</f>
        <v>35779.500569199998</v>
      </c>
      <c r="AD465" s="87">
        <v>0</v>
      </c>
      <c r="AE465" s="87">
        <f t="shared" si="7"/>
        <v>35779.500569199998</v>
      </c>
    </row>
    <row r="466" spans="1:31" s="105" customFormat="1" ht="13.15">
      <c r="A466" s="154" t="s">
        <v>94</v>
      </c>
      <c r="B466" s="154" t="str">
        <f>VLOOKUP(A466,'CENTRO DE COSTOS'!A:D,4,FALSE)</f>
        <v>DIEGO FERNANDO HENAO CARDONA</v>
      </c>
      <c r="C466" s="154" t="str">
        <f>VLOOKUP(A466,'CENTRO DE COSTOS'!A:D,2,FALSE)</f>
        <v>0004-0002</v>
      </c>
      <c r="D466" s="154">
        <v>66001</v>
      </c>
      <c r="E466" s="154">
        <v>2569889</v>
      </c>
      <c r="F466" s="154">
        <v>74380</v>
      </c>
      <c r="G466" s="154" t="s">
        <v>8049</v>
      </c>
      <c r="H466" s="154" t="s">
        <v>606</v>
      </c>
      <c r="I466" s="154" t="s">
        <v>94</v>
      </c>
      <c r="J466" s="154" t="s">
        <v>11419</v>
      </c>
      <c r="K466" s="154" t="s">
        <v>159</v>
      </c>
      <c r="L466" s="154" t="s">
        <v>11420</v>
      </c>
      <c r="M466" s="155">
        <v>45877.443749999999</v>
      </c>
      <c r="N466" s="155">
        <v>45877.606249999997</v>
      </c>
      <c r="O466" s="91"/>
      <c r="P466" s="154" t="s">
        <v>10063</v>
      </c>
      <c r="Q466" s="154" t="s">
        <v>10063</v>
      </c>
      <c r="R466" s="154" t="s">
        <v>2973</v>
      </c>
      <c r="S466" s="154" t="s">
        <v>2973</v>
      </c>
      <c r="T466" s="154" t="s">
        <v>8052</v>
      </c>
      <c r="U466" s="154" t="s">
        <v>9429</v>
      </c>
      <c r="V466" s="154" t="s">
        <v>11421</v>
      </c>
      <c r="W466" s="154" t="s">
        <v>2967</v>
      </c>
      <c r="X466" s="10"/>
      <c r="Y466" s="154" t="s">
        <v>25</v>
      </c>
      <c r="Z466" s="154" t="str">
        <f>VLOOKUP(D466,TIPOLOGIA!A:F,5,0)</f>
        <v>TERRESTRE</v>
      </c>
      <c r="AA466" s="154" t="s">
        <v>495</v>
      </c>
      <c r="AB466" s="46">
        <v>1</v>
      </c>
      <c r="AC466" s="87">
        <f>IF(W466="SOPORTE_TELEFÓNICO",'BASE LIQUIDACION REDEBAN 2025'!$B$19,IF(AND(W466="VISITA_TÉCNICA",Y466="TIPO II"),'BASE LIQUIDACION REDEBAN 2025'!$B$18,'BASE LIQUIDACION REDEBAN 2025'!$B$17))</f>
        <v>35779.500569199998</v>
      </c>
      <c r="AD466" s="87">
        <v>0</v>
      </c>
      <c r="AE466" s="87">
        <f t="shared" si="7"/>
        <v>35779.500569199998</v>
      </c>
    </row>
    <row r="467" spans="1:31" s="105" customFormat="1" ht="13.15">
      <c r="A467" s="154" t="s">
        <v>90</v>
      </c>
      <c r="B467" s="154" t="str">
        <f>VLOOKUP(A467,'CENTRO DE COSTOS'!A:D,4,FALSE)</f>
        <v>JUAN SEBASTIÁN RÍOS CASTRILLÓN</v>
      </c>
      <c r="C467" s="154" t="str">
        <f>VLOOKUP(A467,'CENTRO DE COSTOS'!A:D,2,FALSE)</f>
        <v>0004-0005</v>
      </c>
      <c r="D467" s="154">
        <v>5360</v>
      </c>
      <c r="E467" s="154">
        <v>2548535</v>
      </c>
      <c r="F467" s="154">
        <v>79832</v>
      </c>
      <c r="G467" s="154" t="s">
        <v>8049</v>
      </c>
      <c r="H467" s="154" t="s">
        <v>197</v>
      </c>
      <c r="I467" s="154" t="s">
        <v>3607</v>
      </c>
      <c r="J467" s="154" t="s">
        <v>11422</v>
      </c>
      <c r="K467" s="154" t="s">
        <v>159</v>
      </c>
      <c r="L467" s="154" t="s">
        <v>11423</v>
      </c>
      <c r="M467" s="155">
        <v>45873.474305555559</v>
      </c>
      <c r="N467" s="155">
        <v>45877.622916666667</v>
      </c>
      <c r="O467" s="91"/>
      <c r="P467" s="154" t="s">
        <v>10063</v>
      </c>
      <c r="Q467" s="154" t="s">
        <v>10063</v>
      </c>
      <c r="R467" s="154" t="s">
        <v>200</v>
      </c>
      <c r="S467" s="154" t="s">
        <v>739</v>
      </c>
      <c r="T467" s="154" t="s">
        <v>8052</v>
      </c>
      <c r="U467" s="154" t="s">
        <v>9429</v>
      </c>
      <c r="V467" s="154" t="s">
        <v>11424</v>
      </c>
      <c r="W467" s="154" t="s">
        <v>2967</v>
      </c>
      <c r="X467" s="10"/>
      <c r="Y467" s="154" t="s">
        <v>25</v>
      </c>
      <c r="Z467" s="154" t="str">
        <f>VLOOKUP(D467,TIPOLOGIA!A:F,5,0)</f>
        <v>TERRESTRE</v>
      </c>
      <c r="AA467" s="154" t="s">
        <v>1626</v>
      </c>
      <c r="AB467" s="46">
        <v>1</v>
      </c>
      <c r="AC467" s="87">
        <f>IF(W467="SOPORTE_TELEFÓNICO",'BASE LIQUIDACION REDEBAN 2025'!$B$19,IF(AND(W467="VISITA_TÉCNICA",Y467="TIPO II"),'BASE LIQUIDACION REDEBAN 2025'!$B$18,'BASE LIQUIDACION REDEBAN 2025'!$B$17))</f>
        <v>35779.500569199998</v>
      </c>
      <c r="AD467" s="87">
        <v>0</v>
      </c>
      <c r="AE467" s="87">
        <f t="shared" si="7"/>
        <v>35779.500569199998</v>
      </c>
    </row>
    <row r="468" spans="1:31" s="105" customFormat="1" ht="13.15">
      <c r="A468" s="154" t="s">
        <v>98</v>
      </c>
      <c r="B468" s="154" t="str">
        <f>VLOOKUP(A468,'CENTRO DE COSTOS'!A:D,4,FALSE)</f>
        <v>MIGUEL JULIÁN HERNÁNDEZ GUARÍN</v>
      </c>
      <c r="C468" s="154" t="str">
        <f>VLOOKUP(A468,'CENTRO DE COSTOS'!A:D,2,FALSE)</f>
        <v>0004-0008</v>
      </c>
      <c r="D468" s="154">
        <v>15238</v>
      </c>
      <c r="E468" s="154">
        <v>2554816</v>
      </c>
      <c r="F468" s="154">
        <v>78933</v>
      </c>
      <c r="G468" s="154" t="s">
        <v>8049</v>
      </c>
      <c r="H468" s="154" t="s">
        <v>241</v>
      </c>
      <c r="I468" s="154" t="s">
        <v>618</v>
      </c>
      <c r="J468" s="154" t="s">
        <v>11425</v>
      </c>
      <c r="K468" s="154" t="s">
        <v>159</v>
      </c>
      <c r="L468" s="154" t="s">
        <v>11426</v>
      </c>
      <c r="M468" s="155">
        <v>45874.415972222225</v>
      </c>
      <c r="N468" s="155">
        <v>45877.625</v>
      </c>
      <c r="O468" s="91"/>
      <c r="P468" s="154" t="s">
        <v>10063</v>
      </c>
      <c r="Q468" s="154" t="s">
        <v>10063</v>
      </c>
      <c r="R468" s="154" t="s">
        <v>200</v>
      </c>
      <c r="S468" s="154" t="s">
        <v>201</v>
      </c>
      <c r="T468" s="154" t="s">
        <v>8052</v>
      </c>
      <c r="U468" s="154" t="s">
        <v>9429</v>
      </c>
      <c r="V468" s="154" t="s">
        <v>11427</v>
      </c>
      <c r="W468" s="154" t="s">
        <v>2967</v>
      </c>
      <c r="X468" s="10"/>
      <c r="Y468" s="154" t="s">
        <v>28</v>
      </c>
      <c r="Z468" s="154" t="str">
        <f>VLOOKUP(D468,TIPOLOGIA!A:F,5,0)</f>
        <v>TERRESTRE</v>
      </c>
      <c r="AA468" s="154" t="s">
        <v>623</v>
      </c>
      <c r="AB468" s="46">
        <v>1</v>
      </c>
      <c r="AC468" s="87">
        <f>IF(W468="SOPORTE_TELEFÓNICO",'BASE LIQUIDACION REDEBAN 2025'!$B$19,IF(AND(W468="VISITA_TÉCNICA",Y468="TIPO II"),'BASE LIQUIDACION REDEBAN 2025'!$B$18,'BASE LIQUIDACION REDEBAN 2025'!$B$17))</f>
        <v>67654.12000000001</v>
      </c>
      <c r="AD468" s="87">
        <v>0</v>
      </c>
      <c r="AE468" s="87">
        <f t="shared" si="7"/>
        <v>67654.12000000001</v>
      </c>
    </row>
    <row r="469" spans="1:31" s="105" customFormat="1" ht="13.15">
      <c r="A469" s="154" t="s">
        <v>76</v>
      </c>
      <c r="B469" s="154" t="str">
        <f>VLOOKUP(A469,'CENTRO DE COSTOS'!A:D,4,FALSE)</f>
        <v>DIEGO FERNANDO HENAO CARDONA</v>
      </c>
      <c r="C469" s="154" t="str">
        <f>VLOOKUP(A469,'CENTRO DE COSTOS'!A:D,2,FALSE)</f>
        <v>0004-0003</v>
      </c>
      <c r="D469" s="154">
        <v>76520</v>
      </c>
      <c r="E469" s="154">
        <v>2568385</v>
      </c>
      <c r="F469" s="154">
        <v>42232</v>
      </c>
      <c r="G469" s="154" t="s">
        <v>8049</v>
      </c>
      <c r="H469" s="154" t="s">
        <v>227</v>
      </c>
      <c r="I469" s="154" t="s">
        <v>1403</v>
      </c>
      <c r="J469" s="154" t="s">
        <v>10099</v>
      </c>
      <c r="K469" s="154" t="s">
        <v>159</v>
      </c>
      <c r="L469" s="154" t="s">
        <v>11428</v>
      </c>
      <c r="M469" s="155">
        <v>45877.357638888891</v>
      </c>
      <c r="N469" s="155">
        <v>45877.631944444445</v>
      </c>
      <c r="O469" s="91"/>
      <c r="P469" s="154" t="s">
        <v>10063</v>
      </c>
      <c r="Q469" s="154" t="s">
        <v>10063</v>
      </c>
      <c r="R469" s="154" t="s">
        <v>2973</v>
      </c>
      <c r="S469" s="154" t="s">
        <v>2973</v>
      </c>
      <c r="T469" s="154" t="s">
        <v>8052</v>
      </c>
      <c r="U469" s="154" t="s">
        <v>9429</v>
      </c>
      <c r="V469" s="154" t="s">
        <v>11429</v>
      </c>
      <c r="W469" s="154" t="s">
        <v>2967</v>
      </c>
      <c r="X469" s="10"/>
      <c r="Y469" s="154" t="s">
        <v>25</v>
      </c>
      <c r="Z469" s="154" t="str">
        <f>VLOOKUP(D469,TIPOLOGIA!A:F,5,0)</f>
        <v>TERRESTRE</v>
      </c>
      <c r="AA469" s="154" t="s">
        <v>1408</v>
      </c>
      <c r="AB469" s="46">
        <v>1</v>
      </c>
      <c r="AC469" s="87">
        <f>IF(W469="SOPORTE_TELEFÓNICO",'BASE LIQUIDACION REDEBAN 2025'!$B$19,IF(AND(W469="VISITA_TÉCNICA",Y469="TIPO II"),'BASE LIQUIDACION REDEBAN 2025'!$B$18,'BASE LIQUIDACION REDEBAN 2025'!$B$17))</f>
        <v>35779.500569199998</v>
      </c>
      <c r="AD469" s="87">
        <v>0</v>
      </c>
      <c r="AE469" s="87">
        <f t="shared" si="7"/>
        <v>35779.500569199998</v>
      </c>
    </row>
    <row r="470" spans="1:31" s="105" customFormat="1" ht="13.15">
      <c r="A470" s="154" t="s">
        <v>98</v>
      </c>
      <c r="B470" s="154" t="str">
        <f>VLOOKUP(A470,'CENTRO DE COSTOS'!A:D,4,FALSE)</f>
        <v>MIGUEL JULIÁN HERNÁNDEZ GUARÍN</v>
      </c>
      <c r="C470" s="154" t="str">
        <f>VLOOKUP(A470,'CENTRO DE COSTOS'!A:D,2,FALSE)</f>
        <v>0004-0008</v>
      </c>
      <c r="D470" s="154">
        <v>15238</v>
      </c>
      <c r="E470" s="154">
        <v>2559882</v>
      </c>
      <c r="F470" s="154">
        <v>54438</v>
      </c>
      <c r="G470" s="154" t="s">
        <v>8049</v>
      </c>
      <c r="H470" s="154" t="s">
        <v>241</v>
      </c>
      <c r="I470" s="154" t="s">
        <v>618</v>
      </c>
      <c r="J470" s="154" t="s">
        <v>11430</v>
      </c>
      <c r="K470" s="154" t="s">
        <v>159</v>
      </c>
      <c r="L470" s="154" t="s">
        <v>11431</v>
      </c>
      <c r="M470" s="155">
        <v>45875.338888888888</v>
      </c>
      <c r="N470" s="155">
        <v>45877.637499999997</v>
      </c>
      <c r="O470" s="91"/>
      <c r="P470" s="154" t="s">
        <v>10063</v>
      </c>
      <c r="Q470" s="154" t="s">
        <v>10063</v>
      </c>
      <c r="R470" s="154" t="s">
        <v>2973</v>
      </c>
      <c r="S470" s="154" t="s">
        <v>2973</v>
      </c>
      <c r="T470" s="154" t="s">
        <v>8052</v>
      </c>
      <c r="U470" s="154" t="s">
        <v>9429</v>
      </c>
      <c r="V470" s="154" t="s">
        <v>11432</v>
      </c>
      <c r="W470" s="154" t="s">
        <v>2967</v>
      </c>
      <c r="X470" s="10"/>
      <c r="Y470" s="154" t="s">
        <v>28</v>
      </c>
      <c r="Z470" s="154" t="str">
        <f>VLOOKUP(D470,TIPOLOGIA!A:F,5,0)</f>
        <v>TERRESTRE</v>
      </c>
      <c r="AA470" s="154" t="s">
        <v>623</v>
      </c>
      <c r="AB470" s="46">
        <v>1</v>
      </c>
      <c r="AC470" s="87">
        <f>IF(W470="SOPORTE_TELEFÓNICO",'BASE LIQUIDACION REDEBAN 2025'!$B$19,IF(AND(W470="VISITA_TÉCNICA",Y470="TIPO II"),'BASE LIQUIDACION REDEBAN 2025'!$B$18,'BASE LIQUIDACION REDEBAN 2025'!$B$17))</f>
        <v>67654.12000000001</v>
      </c>
      <c r="AD470" s="87">
        <v>0</v>
      </c>
      <c r="AE470" s="87">
        <f t="shared" si="7"/>
        <v>67654.12000000001</v>
      </c>
    </row>
    <row r="471" spans="1:31" s="105" customFormat="1" ht="13.15">
      <c r="A471" s="154" t="s">
        <v>90</v>
      </c>
      <c r="B471" s="154" t="str">
        <f>VLOOKUP(A471,'CENTRO DE COSTOS'!A:D,4,FALSE)</f>
        <v>JUAN SEBASTIÁN RÍOS CASTRILLÓN</v>
      </c>
      <c r="C471" s="154" t="str">
        <f>VLOOKUP(A471,'CENTRO DE COSTOS'!A:D,2,FALSE)</f>
        <v>0004-0005</v>
      </c>
      <c r="D471" s="154">
        <v>5615</v>
      </c>
      <c r="E471" s="154">
        <v>2547409</v>
      </c>
      <c r="F471" s="154">
        <v>50235</v>
      </c>
      <c r="G471" s="154" t="s">
        <v>8049</v>
      </c>
      <c r="H471" s="154" t="s">
        <v>197</v>
      </c>
      <c r="I471" s="154" t="s">
        <v>2998</v>
      </c>
      <c r="J471" s="154" t="s">
        <v>3519</v>
      </c>
      <c r="K471" s="154" t="s">
        <v>159</v>
      </c>
      <c r="L471" s="154" t="s">
        <v>11433</v>
      </c>
      <c r="M471" s="155">
        <v>45873.423611111109</v>
      </c>
      <c r="N471" s="155">
        <v>45877.63958333333</v>
      </c>
      <c r="O471" s="91"/>
      <c r="P471" s="154" t="s">
        <v>10063</v>
      </c>
      <c r="Q471" s="154" t="s">
        <v>10063</v>
      </c>
      <c r="R471" s="154" t="s">
        <v>2973</v>
      </c>
      <c r="S471" s="154" t="s">
        <v>2973</v>
      </c>
      <c r="T471" s="154" t="s">
        <v>8052</v>
      </c>
      <c r="U471" s="154" t="s">
        <v>9429</v>
      </c>
      <c r="V471" s="154" t="s">
        <v>11434</v>
      </c>
      <c r="W471" s="154" t="s">
        <v>2967</v>
      </c>
      <c r="X471" s="10"/>
      <c r="Y471" s="154" t="s">
        <v>28</v>
      </c>
      <c r="Z471" s="154" t="str">
        <f>VLOOKUP(D471,TIPOLOGIA!A:F,5,0)</f>
        <v>TERRESTRE</v>
      </c>
      <c r="AA471" s="154" t="s">
        <v>689</v>
      </c>
      <c r="AB471" s="46">
        <v>1</v>
      </c>
      <c r="AC471" s="87">
        <f>IF(W471="SOPORTE_TELEFÓNICO",'BASE LIQUIDACION REDEBAN 2025'!$B$19,IF(AND(W471="VISITA_TÉCNICA",Y471="TIPO II"),'BASE LIQUIDACION REDEBAN 2025'!$B$18,'BASE LIQUIDACION REDEBAN 2025'!$B$17))</f>
        <v>67654.12000000001</v>
      </c>
      <c r="AD471" s="87">
        <v>0</v>
      </c>
      <c r="AE471" s="87">
        <f t="shared" si="7"/>
        <v>67654.12000000001</v>
      </c>
    </row>
    <row r="472" spans="1:31" s="105" customFormat="1" ht="13.15">
      <c r="A472" s="154" t="s">
        <v>76</v>
      </c>
      <c r="B472" s="154" t="str">
        <f>VLOOKUP(A472,'CENTRO DE COSTOS'!A:D,4,FALSE)</f>
        <v>DIEGO FERNANDO HENAO CARDONA</v>
      </c>
      <c r="C472" s="154" t="str">
        <f>VLOOKUP(A472,'CENTRO DE COSTOS'!A:D,2,FALSE)</f>
        <v>0004-0003</v>
      </c>
      <c r="D472" s="154">
        <v>76001</v>
      </c>
      <c r="E472" s="154">
        <v>2570958</v>
      </c>
      <c r="F472" s="154">
        <v>79877</v>
      </c>
      <c r="G472" s="154" t="s">
        <v>8049</v>
      </c>
      <c r="H472" s="154" t="s">
        <v>227</v>
      </c>
      <c r="I472" s="154" t="s">
        <v>76</v>
      </c>
      <c r="J472" s="154" t="s">
        <v>11435</v>
      </c>
      <c r="K472" s="154" t="s">
        <v>159</v>
      </c>
      <c r="L472" s="154" t="s">
        <v>11436</v>
      </c>
      <c r="M472" s="155">
        <v>45877.523611111108</v>
      </c>
      <c r="N472" s="155">
        <v>45877.657638888886</v>
      </c>
      <c r="O472" s="91"/>
      <c r="P472" s="154" t="s">
        <v>10063</v>
      </c>
      <c r="Q472" s="154" t="s">
        <v>10063</v>
      </c>
      <c r="R472" s="154" t="s">
        <v>200</v>
      </c>
      <c r="S472" s="154" t="s">
        <v>739</v>
      </c>
      <c r="T472" s="154" t="s">
        <v>9439</v>
      </c>
      <c r="U472" s="154" t="s">
        <v>11437</v>
      </c>
      <c r="V472" s="154" t="s">
        <v>11438</v>
      </c>
      <c r="W472" s="154" t="s">
        <v>2967</v>
      </c>
      <c r="X472" s="10"/>
      <c r="Y472" s="154" t="s">
        <v>25</v>
      </c>
      <c r="Z472" s="154" t="str">
        <f>VLOOKUP(D472,TIPOLOGIA!A:F,5,0)</f>
        <v>TERRESTRE</v>
      </c>
      <c r="AA472" s="154" t="s">
        <v>1442</v>
      </c>
      <c r="AB472" s="46">
        <v>1</v>
      </c>
      <c r="AC472" s="87">
        <f>IF(W472="SOPORTE_TELEFÓNICO",'BASE LIQUIDACION REDEBAN 2025'!$B$19,IF(AND(W472="VISITA_TÉCNICA",Y472="TIPO II"),'BASE LIQUIDACION REDEBAN 2025'!$B$18,'BASE LIQUIDACION REDEBAN 2025'!$B$17))</f>
        <v>35779.500569199998</v>
      </c>
      <c r="AD472" s="87">
        <v>0</v>
      </c>
      <c r="AE472" s="87">
        <f t="shared" si="7"/>
        <v>35779.500569199998</v>
      </c>
    </row>
    <row r="473" spans="1:31" s="105" customFormat="1" ht="13.15">
      <c r="A473" s="154" t="s">
        <v>76</v>
      </c>
      <c r="B473" s="154" t="str">
        <f>VLOOKUP(A473,'CENTRO DE COSTOS'!A:D,4,FALSE)</f>
        <v>DIEGO FERNANDO HENAO CARDONA</v>
      </c>
      <c r="C473" s="154" t="str">
        <f>VLOOKUP(A473,'CENTRO DE COSTOS'!A:D,2,FALSE)</f>
        <v>0004-0003</v>
      </c>
      <c r="D473" s="154">
        <v>76364</v>
      </c>
      <c r="E473" s="154">
        <v>2556717</v>
      </c>
      <c r="F473" s="154">
        <v>76236</v>
      </c>
      <c r="G473" s="154" t="s">
        <v>8049</v>
      </c>
      <c r="H473" s="154" t="s">
        <v>227</v>
      </c>
      <c r="I473" s="154" t="s">
        <v>2190</v>
      </c>
      <c r="J473" s="154" t="s">
        <v>11439</v>
      </c>
      <c r="K473" s="154" t="s">
        <v>159</v>
      </c>
      <c r="L473" s="154" t="s">
        <v>11440</v>
      </c>
      <c r="M473" s="155">
        <v>45874.529861111114</v>
      </c>
      <c r="N473" s="155">
        <v>45877.661111111112</v>
      </c>
      <c r="O473" s="91"/>
      <c r="P473" s="154" t="s">
        <v>10063</v>
      </c>
      <c r="Q473" s="154" t="s">
        <v>10063</v>
      </c>
      <c r="R473" s="154" t="s">
        <v>2973</v>
      </c>
      <c r="S473" s="154" t="s">
        <v>2973</v>
      </c>
      <c r="T473" s="154" t="s">
        <v>8052</v>
      </c>
      <c r="U473" s="154" t="s">
        <v>9429</v>
      </c>
      <c r="V473" s="154" t="s">
        <v>11441</v>
      </c>
      <c r="W473" s="154" t="s">
        <v>2967</v>
      </c>
      <c r="X473" s="10"/>
      <c r="Y473" s="154" t="s">
        <v>28</v>
      </c>
      <c r="Z473" s="154" t="str">
        <f>VLOOKUP(D473,TIPOLOGIA!A:F,5,0)</f>
        <v>TERRESTRE</v>
      </c>
      <c r="AA473" s="154" t="s">
        <v>531</v>
      </c>
      <c r="AB473" s="46">
        <v>1</v>
      </c>
      <c r="AC473" s="87">
        <f>IF(W473="SOPORTE_TELEFÓNICO",'BASE LIQUIDACION REDEBAN 2025'!$B$19,IF(AND(W473="VISITA_TÉCNICA",Y473="TIPO II"),'BASE LIQUIDACION REDEBAN 2025'!$B$18,'BASE LIQUIDACION REDEBAN 2025'!$B$17))</f>
        <v>67654.12000000001</v>
      </c>
      <c r="AD473" s="87">
        <v>0</v>
      </c>
      <c r="AE473" s="87">
        <f t="shared" si="7"/>
        <v>67654.12000000001</v>
      </c>
    </row>
    <row r="474" spans="1:31" s="105" customFormat="1" ht="13.15">
      <c r="A474" s="154" t="s">
        <v>68</v>
      </c>
      <c r="B474" s="154" t="str">
        <f>VLOOKUP(A474,'CENTRO DE COSTOS'!A:D,4,FALSE)</f>
        <v>WILLIAM ASDRUBAL ROZO ROZO</v>
      </c>
      <c r="C474" s="154" t="str">
        <f>VLOOKUP(A474,'CENTRO DE COSTOS'!A:D,2,FALSE)</f>
        <v>0004-0004</v>
      </c>
      <c r="D474" s="154">
        <v>25286</v>
      </c>
      <c r="E474" s="154">
        <v>2552373</v>
      </c>
      <c r="F474" s="154">
        <v>80017</v>
      </c>
      <c r="G474" s="154" t="s">
        <v>8049</v>
      </c>
      <c r="H474" s="154" t="s">
        <v>470</v>
      </c>
      <c r="I474" s="154" t="s">
        <v>2079</v>
      </c>
      <c r="J474" s="154" t="s">
        <v>11442</v>
      </c>
      <c r="K474" s="154" t="s">
        <v>159</v>
      </c>
      <c r="L474" s="154" t="s">
        <v>11443</v>
      </c>
      <c r="M474" s="155">
        <v>45874.333333333336</v>
      </c>
      <c r="N474" s="155">
        <v>45877.662499999999</v>
      </c>
      <c r="O474" s="91"/>
      <c r="P474" s="154" t="s">
        <v>10063</v>
      </c>
      <c r="Q474" s="154" t="s">
        <v>10063</v>
      </c>
      <c r="R474" s="154" t="s">
        <v>2973</v>
      </c>
      <c r="S474" s="154" t="s">
        <v>2973</v>
      </c>
      <c r="T474" s="154" t="s">
        <v>8052</v>
      </c>
      <c r="U474" s="154" t="s">
        <v>9429</v>
      </c>
      <c r="V474" s="154" t="s">
        <v>11444</v>
      </c>
      <c r="W474" s="154" t="s">
        <v>2967</v>
      </c>
      <c r="X474" s="10"/>
      <c r="Y474" s="154" t="s">
        <v>28</v>
      </c>
      <c r="Z474" s="154" t="str">
        <f>VLOOKUP(D474,TIPOLOGIA!A:F,5,0)</f>
        <v>TERRESTRE</v>
      </c>
      <c r="AA474" s="154" t="s">
        <v>599</v>
      </c>
      <c r="AB474" s="46">
        <v>1</v>
      </c>
      <c r="AC474" s="87">
        <f>IF(W474="SOPORTE_TELEFÓNICO",'BASE LIQUIDACION REDEBAN 2025'!$B$19,IF(AND(W474="VISITA_TÉCNICA",Y474="TIPO II"),'BASE LIQUIDACION REDEBAN 2025'!$B$18,'BASE LIQUIDACION REDEBAN 2025'!$B$17))</f>
        <v>67654.12000000001</v>
      </c>
      <c r="AD474" s="87">
        <v>0</v>
      </c>
      <c r="AE474" s="87">
        <f t="shared" si="7"/>
        <v>67654.12000000001</v>
      </c>
    </row>
    <row r="475" spans="1:31" s="105" customFormat="1" ht="13.15">
      <c r="A475" s="154" t="s">
        <v>90</v>
      </c>
      <c r="B475" s="154" t="str">
        <f>VLOOKUP(A475,'CENTRO DE COSTOS'!A:D,4,FALSE)</f>
        <v>JUAN SEBASTIÁN RÍOS CASTRILLÓN</v>
      </c>
      <c r="C475" s="154" t="str">
        <f>VLOOKUP(A475,'CENTRO DE COSTOS'!A:D,2,FALSE)</f>
        <v>0004-0005</v>
      </c>
      <c r="D475" s="154">
        <v>27075</v>
      </c>
      <c r="E475" s="154">
        <v>2523507</v>
      </c>
      <c r="F475" s="154">
        <v>67278</v>
      </c>
      <c r="G475" s="154" t="s">
        <v>8049</v>
      </c>
      <c r="H475" s="154" t="s">
        <v>1388</v>
      </c>
      <c r="I475" s="154" t="s">
        <v>11445</v>
      </c>
      <c r="J475" s="154" t="s">
        <v>11446</v>
      </c>
      <c r="K475" s="154" t="s">
        <v>159</v>
      </c>
      <c r="L475" s="154" t="s">
        <v>11447</v>
      </c>
      <c r="M475" s="155">
        <v>45867.717361111114</v>
      </c>
      <c r="N475" s="155">
        <v>45877.665277777778</v>
      </c>
      <c r="O475" s="91"/>
      <c r="P475" s="154" t="s">
        <v>10063</v>
      </c>
      <c r="Q475" s="154" t="s">
        <v>10063</v>
      </c>
      <c r="R475" s="154" t="s">
        <v>2973</v>
      </c>
      <c r="S475" s="154" t="s">
        <v>2973</v>
      </c>
      <c r="T475" s="154" t="s">
        <v>8052</v>
      </c>
      <c r="U475" s="154" t="s">
        <v>9429</v>
      </c>
      <c r="V475" s="154" t="s">
        <v>11448</v>
      </c>
      <c r="W475" s="154" t="s">
        <v>10144</v>
      </c>
      <c r="X475" s="10"/>
      <c r="Y475" s="154" t="s">
        <v>180</v>
      </c>
      <c r="Z475" s="154" t="str">
        <f>VLOOKUP(D475,TIPOLOGIA!A:F,5,0)</f>
        <v>AEREO</v>
      </c>
      <c r="AA475" s="154"/>
      <c r="AB475" s="46">
        <v>0</v>
      </c>
      <c r="AC475" s="87">
        <f>IF(W475="SOPORTE_TELEFÓNICO",'BASE LIQUIDACION REDEBAN 2025'!$B$19,IF(AND(W475="VISITA_TÉCNICA",Y475="TIPO II"),'BASE LIQUIDACION REDEBAN 2025'!$B$18,'BASE LIQUIDACION REDEBAN 2025'!$B$17))</f>
        <v>35779.500569199998</v>
      </c>
      <c r="AD475" s="87">
        <v>0</v>
      </c>
      <c r="AE475" s="87">
        <f t="shared" si="7"/>
        <v>35779.500569199998</v>
      </c>
    </row>
    <row r="476" spans="1:31" s="105" customFormat="1" ht="13.15">
      <c r="A476" s="154" t="s">
        <v>96</v>
      </c>
      <c r="B476" s="154" t="str">
        <f>VLOOKUP(A476,'CENTRO DE COSTOS'!A:D,4,FALSE)</f>
        <v>JOSE MAURICIO HERNANDEZ ROJAS</v>
      </c>
      <c r="C476" s="154" t="str">
        <f>VLOOKUP(A476,'CENTRO DE COSTOS'!A:D,2,FALSE)</f>
        <v>0004-0001</v>
      </c>
      <c r="D476" s="154">
        <v>44090</v>
      </c>
      <c r="E476" s="154">
        <v>2516111</v>
      </c>
      <c r="F476" s="154">
        <v>58605</v>
      </c>
      <c r="G476" s="154" t="s">
        <v>8049</v>
      </c>
      <c r="H476" s="154" t="s">
        <v>1719</v>
      </c>
      <c r="I476" s="154" t="s">
        <v>1733</v>
      </c>
      <c r="J476" s="154" t="s">
        <v>11449</v>
      </c>
      <c r="K476" s="154" t="s">
        <v>159</v>
      </c>
      <c r="L476" s="154" t="s">
        <v>11450</v>
      </c>
      <c r="M476" s="155">
        <v>45866.685416666667</v>
      </c>
      <c r="N476" s="155">
        <v>45877.670138888891</v>
      </c>
      <c r="O476" s="91"/>
      <c r="P476" s="154" t="s">
        <v>10063</v>
      </c>
      <c r="Q476" s="154" t="s">
        <v>10063</v>
      </c>
      <c r="R476" s="154" t="s">
        <v>200</v>
      </c>
      <c r="S476" s="154" t="s">
        <v>739</v>
      </c>
      <c r="T476" s="154" t="s">
        <v>8052</v>
      </c>
      <c r="U476" s="154" t="s">
        <v>9429</v>
      </c>
      <c r="V476" s="154" t="s">
        <v>11451</v>
      </c>
      <c r="W476" s="154" t="s">
        <v>10144</v>
      </c>
      <c r="X476" s="10"/>
      <c r="Y476" s="154" t="s">
        <v>30</v>
      </c>
      <c r="Z476" s="154" t="str">
        <f>VLOOKUP(D476,TIPOLOGIA!A:F,5,0)</f>
        <v>TERRESTRE</v>
      </c>
      <c r="AA476" s="154"/>
      <c r="AB476" s="46">
        <v>0</v>
      </c>
      <c r="AC476" s="87">
        <f>IF(W476="SOPORTE_TELEFÓNICO",'BASE LIQUIDACION REDEBAN 2025'!$B$19,IF(AND(W476="VISITA_TÉCNICA",Y476="TIPO II"),'BASE LIQUIDACION REDEBAN 2025'!$B$18,'BASE LIQUIDACION REDEBAN 2025'!$B$17))</f>
        <v>35779.500569199998</v>
      </c>
      <c r="AD476" s="87">
        <v>0</v>
      </c>
      <c r="AE476" s="87">
        <f t="shared" si="7"/>
        <v>35779.500569199998</v>
      </c>
    </row>
    <row r="477" spans="1:31" s="105" customFormat="1" ht="13.15">
      <c r="A477" s="154" t="s">
        <v>81</v>
      </c>
      <c r="B477" s="154" t="str">
        <f>VLOOKUP(A477,'CENTRO DE COSTOS'!A:D,4,FALSE)</f>
        <v>MIGUEL JULIÁN HERNÁNDEZ GUARÍN</v>
      </c>
      <c r="C477" s="154" t="str">
        <f>VLOOKUP(A477,'CENTRO DE COSTOS'!A:D,2,FALSE)</f>
        <v>0004-0008</v>
      </c>
      <c r="D477" s="154">
        <v>54498</v>
      </c>
      <c r="E477" s="154">
        <v>2552376</v>
      </c>
      <c r="F477" s="154">
        <v>38301</v>
      </c>
      <c r="G477" s="154" t="s">
        <v>8049</v>
      </c>
      <c r="H477" s="154" t="s">
        <v>317</v>
      </c>
      <c r="I477" s="154" t="s">
        <v>318</v>
      </c>
      <c r="J477" s="154" t="s">
        <v>11452</v>
      </c>
      <c r="K477" s="154" t="s">
        <v>159</v>
      </c>
      <c r="L477" s="154" t="s">
        <v>11453</v>
      </c>
      <c r="M477" s="155">
        <v>45874.333333333336</v>
      </c>
      <c r="N477" s="155">
        <v>45877.706944444442</v>
      </c>
      <c r="O477" s="91"/>
      <c r="P477" s="154" t="s">
        <v>10063</v>
      </c>
      <c r="Q477" s="154" t="s">
        <v>10063</v>
      </c>
      <c r="R477" s="154" t="s">
        <v>2973</v>
      </c>
      <c r="S477" s="154" t="s">
        <v>2973</v>
      </c>
      <c r="T477" s="154" t="s">
        <v>8052</v>
      </c>
      <c r="U477" s="154" t="s">
        <v>9429</v>
      </c>
      <c r="V477" s="154" t="s">
        <v>11454</v>
      </c>
      <c r="W477" s="154" t="s">
        <v>10144</v>
      </c>
      <c r="X477" s="10"/>
      <c r="Y477" s="154" t="s">
        <v>32</v>
      </c>
      <c r="Z477" s="154" t="str">
        <f>VLOOKUP(D477,TIPOLOGIA!A:F,5,0)</f>
        <v>TERRESTRE</v>
      </c>
      <c r="AA477" s="154"/>
      <c r="AB477" s="46">
        <v>0</v>
      </c>
      <c r="AC477" s="87">
        <f>IF(W477="SOPORTE_TELEFÓNICO",'BASE LIQUIDACION REDEBAN 2025'!$B$19,IF(AND(W477="VISITA_TÉCNICA",Y477="TIPO II"),'BASE LIQUIDACION REDEBAN 2025'!$B$18,'BASE LIQUIDACION REDEBAN 2025'!$B$17))</f>
        <v>35779.500569199998</v>
      </c>
      <c r="AD477" s="87">
        <v>0</v>
      </c>
      <c r="AE477" s="87">
        <f t="shared" si="7"/>
        <v>35779.500569199998</v>
      </c>
    </row>
    <row r="478" spans="1:31" s="105" customFormat="1" ht="13.15">
      <c r="A478" s="154" t="s">
        <v>98</v>
      </c>
      <c r="B478" s="154" t="str">
        <f>VLOOKUP(A478,'CENTRO DE COSTOS'!A:D,4,FALSE)</f>
        <v>MIGUEL JULIÁN HERNÁNDEZ GUARÍN</v>
      </c>
      <c r="C478" s="154" t="str">
        <f>VLOOKUP(A478,'CENTRO DE COSTOS'!A:D,2,FALSE)</f>
        <v>0004-0008</v>
      </c>
      <c r="D478" s="154">
        <v>15176</v>
      </c>
      <c r="E478" s="154">
        <v>2554910</v>
      </c>
      <c r="F478" s="154">
        <v>75048</v>
      </c>
      <c r="G478" s="154" t="s">
        <v>8049</v>
      </c>
      <c r="H478" s="154" t="s">
        <v>241</v>
      </c>
      <c r="I478" s="154" t="s">
        <v>371</v>
      </c>
      <c r="J478" s="154" t="s">
        <v>11455</v>
      </c>
      <c r="K478" s="154" t="s">
        <v>159</v>
      </c>
      <c r="L478" s="154" t="s">
        <v>11456</v>
      </c>
      <c r="M478" s="155">
        <v>45874.418749999997</v>
      </c>
      <c r="N478" s="155">
        <v>45877.707638888889</v>
      </c>
      <c r="O478" s="91"/>
      <c r="P478" s="154" t="s">
        <v>10063</v>
      </c>
      <c r="Q478" s="154" t="s">
        <v>10063</v>
      </c>
      <c r="R478" s="154" t="s">
        <v>2973</v>
      </c>
      <c r="S478" s="154" t="s">
        <v>2973</v>
      </c>
      <c r="T478" s="154" t="s">
        <v>8052</v>
      </c>
      <c r="U478" s="154" t="s">
        <v>9429</v>
      </c>
      <c r="V478" s="154" t="s">
        <v>11454</v>
      </c>
      <c r="W478" s="154" t="s">
        <v>10144</v>
      </c>
      <c r="X478" s="10"/>
      <c r="Y478" s="154" t="s">
        <v>30</v>
      </c>
      <c r="Z478" s="154" t="str">
        <f>VLOOKUP(D478,TIPOLOGIA!A:F,5,0)</f>
        <v>TERRESTRE</v>
      </c>
      <c r="AA478" s="154"/>
      <c r="AB478" s="46">
        <v>0</v>
      </c>
      <c r="AC478" s="87">
        <f>IF(W478="SOPORTE_TELEFÓNICO",'BASE LIQUIDACION REDEBAN 2025'!$B$19,IF(AND(W478="VISITA_TÉCNICA",Y478="TIPO II"),'BASE LIQUIDACION REDEBAN 2025'!$B$18,'BASE LIQUIDACION REDEBAN 2025'!$B$17))</f>
        <v>35779.500569199998</v>
      </c>
      <c r="AD478" s="87">
        <v>0</v>
      </c>
      <c r="AE478" s="87">
        <f t="shared" si="7"/>
        <v>35779.500569199998</v>
      </c>
    </row>
    <row r="479" spans="1:31" s="105" customFormat="1" ht="13.15">
      <c r="A479" s="154" t="s">
        <v>72</v>
      </c>
      <c r="B479" s="154" t="str">
        <f>VLOOKUP(A479,'CENTRO DE COSTOS'!A:D,4,FALSE)</f>
        <v>MIGUEL JULIÁN HERNÁNDEZ GUARÍN</v>
      </c>
      <c r="C479" s="154" t="str">
        <f>VLOOKUP(A479,'CENTRO DE COSTOS'!A:D,2,FALSE)</f>
        <v>0004-0008</v>
      </c>
      <c r="D479" s="154">
        <v>13670</v>
      </c>
      <c r="E479" s="154">
        <v>2554094</v>
      </c>
      <c r="F479" s="154">
        <v>47504</v>
      </c>
      <c r="G479" s="154" t="s">
        <v>8049</v>
      </c>
      <c r="H479" s="154" t="s">
        <v>303</v>
      </c>
      <c r="I479" s="154" t="s">
        <v>3637</v>
      </c>
      <c r="J479" s="154" t="s">
        <v>11457</v>
      </c>
      <c r="K479" s="154" t="s">
        <v>159</v>
      </c>
      <c r="L479" s="154" t="s">
        <v>11458</v>
      </c>
      <c r="M479" s="155">
        <v>45874.379861111112</v>
      </c>
      <c r="N479" s="155">
        <v>45877.708333333336</v>
      </c>
      <c r="O479" s="91"/>
      <c r="P479" s="154" t="s">
        <v>10063</v>
      </c>
      <c r="Q479" s="154" t="s">
        <v>10063</v>
      </c>
      <c r="R479" s="154" t="s">
        <v>200</v>
      </c>
      <c r="S479" s="154" t="s">
        <v>201</v>
      </c>
      <c r="T479" s="154" t="s">
        <v>8052</v>
      </c>
      <c r="U479" s="154" t="s">
        <v>9429</v>
      </c>
      <c r="V479" s="154" t="s">
        <v>11454</v>
      </c>
      <c r="W479" s="154" t="s">
        <v>10144</v>
      </c>
      <c r="X479" s="10"/>
      <c r="Y479" s="154" t="s">
        <v>180</v>
      </c>
      <c r="Z479" s="154" t="str">
        <f>VLOOKUP(D479,TIPOLOGIA!A:F,5,0)</f>
        <v>TERRESTRE/FLUVIAL</v>
      </c>
      <c r="AA479" s="154"/>
      <c r="AB479" s="46">
        <v>0</v>
      </c>
      <c r="AC479" s="87">
        <f>IF(W479="SOPORTE_TELEFÓNICO",'BASE LIQUIDACION REDEBAN 2025'!$B$19,IF(AND(W479="VISITA_TÉCNICA",Y479="TIPO II"),'BASE LIQUIDACION REDEBAN 2025'!$B$18,'BASE LIQUIDACION REDEBAN 2025'!$B$17))</f>
        <v>35779.500569199998</v>
      </c>
      <c r="AD479" s="87">
        <v>0</v>
      </c>
      <c r="AE479" s="87">
        <f t="shared" si="7"/>
        <v>35779.500569199998</v>
      </c>
    </row>
    <row r="480" spans="1:31" s="105" customFormat="1" ht="13.15">
      <c r="A480" s="154" t="s">
        <v>91</v>
      </c>
      <c r="B480" s="154" t="str">
        <f>VLOOKUP(A480,'CENTRO DE COSTOS'!A:D,4,FALSE)</f>
        <v>JOSE MAURICIO HERNANDEZ ROJAS</v>
      </c>
      <c r="C480" s="154" t="str">
        <f>VLOOKUP(A480,'CENTRO DE COSTOS'!A:D,2,FALSE)</f>
        <v>0004-0001</v>
      </c>
      <c r="D480" s="154">
        <v>23466</v>
      </c>
      <c r="E480" s="154">
        <v>2545335</v>
      </c>
      <c r="F480" s="154">
        <v>64272</v>
      </c>
      <c r="G480" s="154" t="s">
        <v>8049</v>
      </c>
      <c r="H480" s="154" t="s">
        <v>421</v>
      </c>
      <c r="I480" s="154" t="s">
        <v>1596</v>
      </c>
      <c r="J480" s="154" t="s">
        <v>11459</v>
      </c>
      <c r="K480" s="154" t="s">
        <v>159</v>
      </c>
      <c r="L480" s="154" t="s">
        <v>11460</v>
      </c>
      <c r="M480" s="155">
        <v>45873.334722222222</v>
      </c>
      <c r="N480" s="155">
        <v>45877.709027777775</v>
      </c>
      <c r="O480" s="91"/>
      <c r="P480" s="154" t="s">
        <v>10063</v>
      </c>
      <c r="Q480" s="154" t="s">
        <v>10063</v>
      </c>
      <c r="R480" s="154" t="s">
        <v>2973</v>
      </c>
      <c r="S480" s="154" t="s">
        <v>2973</v>
      </c>
      <c r="T480" s="154" t="s">
        <v>8052</v>
      </c>
      <c r="U480" s="154" t="s">
        <v>9429</v>
      </c>
      <c r="V480" s="154" t="s">
        <v>11454</v>
      </c>
      <c r="W480" s="154" t="s">
        <v>10144</v>
      </c>
      <c r="X480" s="10"/>
      <c r="Y480" s="154" t="s">
        <v>32</v>
      </c>
      <c r="Z480" s="154" t="str">
        <f>VLOOKUP(D480,TIPOLOGIA!A:F,5,0)</f>
        <v>TERRESTRE</v>
      </c>
      <c r="AA480" s="154"/>
      <c r="AB480" s="46">
        <v>0</v>
      </c>
      <c r="AC480" s="87">
        <f>IF(W480="SOPORTE_TELEFÓNICO",'BASE LIQUIDACION REDEBAN 2025'!$B$19,IF(AND(W480="VISITA_TÉCNICA",Y480="TIPO II"),'BASE LIQUIDACION REDEBAN 2025'!$B$18,'BASE LIQUIDACION REDEBAN 2025'!$B$17))</f>
        <v>35779.500569199998</v>
      </c>
      <c r="AD480" s="87">
        <v>0</v>
      </c>
      <c r="AE480" s="87">
        <f t="shared" si="7"/>
        <v>35779.500569199998</v>
      </c>
    </row>
    <row r="481" spans="1:31" s="105" customFormat="1" ht="13.15">
      <c r="A481" s="154" t="s">
        <v>99</v>
      </c>
      <c r="B481" s="154" t="str">
        <f>VLOOKUP(A481,'CENTRO DE COSTOS'!A:D,4,FALSE)</f>
        <v>JOSE MAURICIO HERNANDEZ ROJAS</v>
      </c>
      <c r="C481" s="154" t="str">
        <f>VLOOKUP(A481,'CENTRO DE COSTOS'!A:D,2,FALSE)</f>
        <v>0004-0001</v>
      </c>
      <c r="D481" s="154">
        <v>20011</v>
      </c>
      <c r="E481" s="154">
        <v>2543162</v>
      </c>
      <c r="F481" s="154">
        <v>48994</v>
      </c>
      <c r="G481" s="154" t="s">
        <v>8049</v>
      </c>
      <c r="H481" s="154" t="s">
        <v>440</v>
      </c>
      <c r="I481" s="154" t="s">
        <v>441</v>
      </c>
      <c r="J481" s="154" t="s">
        <v>11461</v>
      </c>
      <c r="K481" s="154" t="s">
        <v>159</v>
      </c>
      <c r="L481" s="154" t="s">
        <v>11462</v>
      </c>
      <c r="M481" s="155">
        <v>45871.395138888889</v>
      </c>
      <c r="N481" s="155">
        <v>45877.709722222222</v>
      </c>
      <c r="O481" s="91"/>
      <c r="P481" s="154" t="s">
        <v>10063</v>
      </c>
      <c r="Q481" s="154" t="s">
        <v>10063</v>
      </c>
      <c r="R481" s="154" t="s">
        <v>200</v>
      </c>
      <c r="S481" s="154" t="s">
        <v>201</v>
      </c>
      <c r="T481" s="154" t="s">
        <v>8052</v>
      </c>
      <c r="U481" s="154" t="s">
        <v>9429</v>
      </c>
      <c r="V481" s="154" t="s">
        <v>11454</v>
      </c>
      <c r="W481" s="154" t="s">
        <v>10144</v>
      </c>
      <c r="X481" s="10"/>
      <c r="Y481" s="154" t="s">
        <v>32</v>
      </c>
      <c r="Z481" s="154" t="str">
        <f>VLOOKUP(D481,TIPOLOGIA!A:F,5,0)</f>
        <v>TERRESTRE</v>
      </c>
      <c r="AA481" s="154"/>
      <c r="AB481" s="46">
        <v>0</v>
      </c>
      <c r="AC481" s="87">
        <f>IF(W481="SOPORTE_TELEFÓNICO",'BASE LIQUIDACION REDEBAN 2025'!$B$19,IF(AND(W481="VISITA_TÉCNICA",Y481="TIPO II"),'BASE LIQUIDACION REDEBAN 2025'!$B$18,'BASE LIQUIDACION REDEBAN 2025'!$B$17))</f>
        <v>35779.500569199998</v>
      </c>
      <c r="AD481" s="87">
        <v>0</v>
      </c>
      <c r="AE481" s="87">
        <f t="shared" si="7"/>
        <v>35779.500569199998</v>
      </c>
    </row>
    <row r="482" spans="1:31" s="105" customFormat="1" ht="13.15">
      <c r="A482" s="154" t="s">
        <v>86</v>
      </c>
      <c r="B482" s="154" t="str">
        <f>VLOOKUP(A482,'CENTRO DE COSTOS'!A:D,4,FALSE)</f>
        <v>KEVIN ALEXIS CORZO BUSTOS</v>
      </c>
      <c r="C482" s="154" t="str">
        <f>VLOOKUP(A482,'CENTRO DE COSTOS'!A:D,2,FALSE)</f>
        <v>0004-0007</v>
      </c>
      <c r="D482" s="154">
        <v>73217</v>
      </c>
      <c r="E482" s="154">
        <v>2550989</v>
      </c>
      <c r="F482" s="154">
        <v>65767</v>
      </c>
      <c r="G482" s="154" t="s">
        <v>8049</v>
      </c>
      <c r="H482" s="154" t="s">
        <v>703</v>
      </c>
      <c r="I482" s="154" t="s">
        <v>4712</v>
      </c>
      <c r="J482" s="154" t="s">
        <v>11463</v>
      </c>
      <c r="K482" s="154" t="s">
        <v>159</v>
      </c>
      <c r="L482" s="154" t="s">
        <v>11464</v>
      </c>
      <c r="M482" s="155">
        <v>45873.65347222222</v>
      </c>
      <c r="N482" s="155">
        <v>45877.716666666667</v>
      </c>
      <c r="O482" s="91"/>
      <c r="P482" s="154" t="s">
        <v>10063</v>
      </c>
      <c r="Q482" s="154" t="s">
        <v>10063</v>
      </c>
      <c r="R482" s="154" t="s">
        <v>2973</v>
      </c>
      <c r="S482" s="154" t="s">
        <v>2973</v>
      </c>
      <c r="T482" s="154" t="s">
        <v>8052</v>
      </c>
      <c r="U482" s="154" t="s">
        <v>9429</v>
      </c>
      <c r="V482" s="154" t="s">
        <v>11465</v>
      </c>
      <c r="W482" s="154" t="s">
        <v>10144</v>
      </c>
      <c r="X482" s="10"/>
      <c r="Y482" s="154" t="s">
        <v>30</v>
      </c>
      <c r="Z482" s="154" t="str">
        <f>VLOOKUP(D482,TIPOLOGIA!A:F,5,0)</f>
        <v>TERRESTRE</v>
      </c>
      <c r="AA482" s="154" t="s">
        <v>708</v>
      </c>
      <c r="AB482" s="46">
        <v>0</v>
      </c>
      <c r="AC482" s="87">
        <f>IF(W482="SOPORTE_TELEFÓNICO",'BASE LIQUIDACION REDEBAN 2025'!$B$19,IF(AND(W482="VISITA_TÉCNICA",Y482="TIPO II"),'BASE LIQUIDACION REDEBAN 2025'!$B$18,'BASE LIQUIDACION REDEBAN 2025'!$B$17))</f>
        <v>35779.500569199998</v>
      </c>
      <c r="AD482" s="87">
        <v>0</v>
      </c>
      <c r="AE482" s="87">
        <f t="shared" si="7"/>
        <v>35779.500569199998</v>
      </c>
    </row>
    <row r="483" spans="1:31" s="105" customFormat="1" ht="13.15">
      <c r="A483" s="154" t="s">
        <v>76</v>
      </c>
      <c r="B483" s="154" t="str">
        <f>VLOOKUP(A483,'CENTRO DE COSTOS'!A:D,4,FALSE)</f>
        <v>DIEGO FERNANDO HENAO CARDONA</v>
      </c>
      <c r="C483" s="154" t="str">
        <f>VLOOKUP(A483,'CENTRO DE COSTOS'!A:D,2,FALSE)</f>
        <v>0004-0003</v>
      </c>
      <c r="D483" s="154">
        <v>76520</v>
      </c>
      <c r="E483" s="154">
        <v>2569407</v>
      </c>
      <c r="F483" s="154">
        <v>79566</v>
      </c>
      <c r="G483" s="154" t="s">
        <v>8049</v>
      </c>
      <c r="H483" s="154" t="s">
        <v>227</v>
      </c>
      <c r="I483" s="154" t="s">
        <v>1403</v>
      </c>
      <c r="J483" s="154" t="s">
        <v>11466</v>
      </c>
      <c r="K483" s="154" t="s">
        <v>159</v>
      </c>
      <c r="L483" s="154" t="s">
        <v>11467</v>
      </c>
      <c r="M483" s="155">
        <v>45877.406944444447</v>
      </c>
      <c r="N483" s="155">
        <v>45877.729861111111</v>
      </c>
      <c r="O483" s="91"/>
      <c r="P483" s="154" t="s">
        <v>10063</v>
      </c>
      <c r="Q483" s="154" t="s">
        <v>10063</v>
      </c>
      <c r="R483" s="154" t="s">
        <v>2973</v>
      </c>
      <c r="S483" s="154" t="s">
        <v>2973</v>
      </c>
      <c r="T483" s="154" t="s">
        <v>8052</v>
      </c>
      <c r="U483" s="154" t="s">
        <v>9429</v>
      </c>
      <c r="V483" s="154" t="s">
        <v>11468</v>
      </c>
      <c r="W483" s="154" t="s">
        <v>2967</v>
      </c>
      <c r="X483" s="10"/>
      <c r="Y483" s="154" t="s">
        <v>25</v>
      </c>
      <c r="Z483" s="154" t="str">
        <f>VLOOKUP(D483,TIPOLOGIA!A:F,5,0)</f>
        <v>TERRESTRE</v>
      </c>
      <c r="AA483" s="154" t="s">
        <v>1408</v>
      </c>
      <c r="AB483" s="46">
        <v>1</v>
      </c>
      <c r="AC483" s="87">
        <f>IF(W483="SOPORTE_TELEFÓNICO",'BASE LIQUIDACION REDEBAN 2025'!$B$19,IF(AND(W483="VISITA_TÉCNICA",Y483="TIPO II"),'BASE LIQUIDACION REDEBAN 2025'!$B$18,'BASE LIQUIDACION REDEBAN 2025'!$B$17))</f>
        <v>35779.500569199998</v>
      </c>
      <c r="AD483" s="87">
        <v>0</v>
      </c>
      <c r="AE483" s="87">
        <f t="shared" si="7"/>
        <v>35779.500569199998</v>
      </c>
    </row>
    <row r="484" spans="1:31" s="105" customFormat="1" ht="13.15">
      <c r="A484" s="154" t="s">
        <v>72</v>
      </c>
      <c r="B484" s="154" t="str">
        <f>VLOOKUP(A484,'CENTRO DE COSTOS'!A:D,4,FALSE)</f>
        <v>MIGUEL JULIÁN HERNÁNDEZ GUARÍN</v>
      </c>
      <c r="C484" s="154" t="str">
        <f>VLOOKUP(A484,'CENTRO DE COSTOS'!A:D,2,FALSE)</f>
        <v>0004-0008</v>
      </c>
      <c r="D484" s="154">
        <v>68001</v>
      </c>
      <c r="E484" s="154">
        <v>2567138</v>
      </c>
      <c r="F484" s="154">
        <v>42682</v>
      </c>
      <c r="G484" s="154" t="s">
        <v>8049</v>
      </c>
      <c r="H484" s="154" t="s">
        <v>820</v>
      </c>
      <c r="I484" s="154" t="s">
        <v>72</v>
      </c>
      <c r="J484" s="154" t="s">
        <v>11469</v>
      </c>
      <c r="K484" s="154" t="s">
        <v>159</v>
      </c>
      <c r="L484" s="154" t="s">
        <v>11470</v>
      </c>
      <c r="M484" s="155">
        <v>45876.529166666667</v>
      </c>
      <c r="N484" s="155">
        <v>45877.732638888891</v>
      </c>
      <c r="O484" s="91"/>
      <c r="P484" s="154" t="s">
        <v>10063</v>
      </c>
      <c r="Q484" s="154" t="s">
        <v>10063</v>
      </c>
      <c r="R484" s="154" t="s">
        <v>200</v>
      </c>
      <c r="S484" s="154" t="s">
        <v>739</v>
      </c>
      <c r="T484" s="154" t="s">
        <v>8052</v>
      </c>
      <c r="U484" s="154" t="s">
        <v>9429</v>
      </c>
      <c r="V484" s="154" t="s">
        <v>11471</v>
      </c>
      <c r="W484" s="154" t="s">
        <v>2967</v>
      </c>
      <c r="X484" s="10"/>
      <c r="Y484" s="154" t="s">
        <v>25</v>
      </c>
      <c r="Z484" s="154" t="str">
        <f>VLOOKUP(D484,TIPOLOGIA!A:F,5,0)</f>
        <v>TERRESTRE</v>
      </c>
      <c r="AA484" s="154" t="s">
        <v>438</v>
      </c>
      <c r="AB484" s="46">
        <v>1</v>
      </c>
      <c r="AC484" s="87">
        <f>IF(W484="SOPORTE_TELEFÓNICO",'BASE LIQUIDACION REDEBAN 2025'!$B$19,IF(AND(W484="VISITA_TÉCNICA",Y484="TIPO II"),'BASE LIQUIDACION REDEBAN 2025'!$B$18,'BASE LIQUIDACION REDEBAN 2025'!$B$17))</f>
        <v>35779.500569199998</v>
      </c>
      <c r="AD484" s="87">
        <v>0</v>
      </c>
      <c r="AE484" s="87">
        <f t="shared" si="7"/>
        <v>35779.500569199998</v>
      </c>
    </row>
    <row r="485" spans="1:31" s="105" customFormat="1" ht="13.15">
      <c r="A485" s="154" t="s">
        <v>68</v>
      </c>
      <c r="B485" s="154" t="str">
        <f>VLOOKUP(A485,'CENTRO DE COSTOS'!A:D,4,FALSE)</f>
        <v>WILLIAM ASDRUBAL ROZO ROZO</v>
      </c>
      <c r="C485" s="154" t="str">
        <f>VLOOKUP(A485,'CENTRO DE COSTOS'!A:D,2,FALSE)</f>
        <v>0004-0004</v>
      </c>
      <c r="D485" s="154">
        <v>11001</v>
      </c>
      <c r="E485" s="154">
        <v>2566318</v>
      </c>
      <c r="F485" s="154">
        <v>72528</v>
      </c>
      <c r="G485" s="154" t="s">
        <v>8049</v>
      </c>
      <c r="H485" s="154" t="s">
        <v>470</v>
      </c>
      <c r="I485" s="154" t="s">
        <v>68</v>
      </c>
      <c r="J485" s="154" t="s">
        <v>5776</v>
      </c>
      <c r="K485" s="154" t="s">
        <v>159</v>
      </c>
      <c r="L485" s="154" t="s">
        <v>11472</v>
      </c>
      <c r="M485" s="155">
        <v>45877.333333333336</v>
      </c>
      <c r="N485" s="155">
        <v>45877.734722222223</v>
      </c>
      <c r="O485" s="91"/>
      <c r="P485" s="154" t="s">
        <v>10063</v>
      </c>
      <c r="Q485" s="154" t="s">
        <v>10063</v>
      </c>
      <c r="R485" s="154" t="s">
        <v>2973</v>
      </c>
      <c r="S485" s="154" t="s">
        <v>2973</v>
      </c>
      <c r="T485" s="154" t="s">
        <v>8052</v>
      </c>
      <c r="U485" s="154" t="s">
        <v>9429</v>
      </c>
      <c r="V485" s="154" t="s">
        <v>11473</v>
      </c>
      <c r="W485" s="154" t="s">
        <v>2967</v>
      </c>
      <c r="X485" s="10"/>
      <c r="Y485" s="154" t="s">
        <v>25</v>
      </c>
      <c r="Z485" s="154" t="str">
        <f>VLOOKUP(D485,TIPOLOGIA!A:F,5,0)</f>
        <v>TERRESTRE</v>
      </c>
      <c r="AA485" s="154" t="s">
        <v>573</v>
      </c>
      <c r="AB485" s="46">
        <v>1</v>
      </c>
      <c r="AC485" s="87">
        <f>IF(W485="SOPORTE_TELEFÓNICO",'BASE LIQUIDACION REDEBAN 2025'!$B$19,IF(AND(W485="VISITA_TÉCNICA",Y485="TIPO II"),'BASE LIQUIDACION REDEBAN 2025'!$B$18,'BASE LIQUIDACION REDEBAN 2025'!$B$17))</f>
        <v>35779.500569199998</v>
      </c>
      <c r="AD485" s="87">
        <v>0</v>
      </c>
      <c r="AE485" s="87">
        <f t="shared" si="7"/>
        <v>35779.500569199998</v>
      </c>
    </row>
    <row r="486" spans="1:31" s="105" customFormat="1" ht="13.15">
      <c r="A486" s="154" t="s">
        <v>92</v>
      </c>
      <c r="B486" s="154" t="str">
        <f>VLOOKUP(A486,'CENTRO DE COSTOS'!A:D,4,FALSE)</f>
        <v>KEVIN ALEXIS CORZO BUSTOS</v>
      </c>
      <c r="C486" s="154" t="str">
        <f>VLOOKUP(A486,'CENTRO DE COSTOS'!A:D,2,FALSE)</f>
        <v>0004-0007</v>
      </c>
      <c r="D486" s="154">
        <v>41020</v>
      </c>
      <c r="E486" s="154">
        <v>2565384</v>
      </c>
      <c r="F486" s="154">
        <v>72586</v>
      </c>
      <c r="G486" s="154" t="s">
        <v>8049</v>
      </c>
      <c r="H486" s="154" t="s">
        <v>249</v>
      </c>
      <c r="I486" s="154" t="s">
        <v>1076</v>
      </c>
      <c r="J486" s="154" t="s">
        <v>11474</v>
      </c>
      <c r="K486" s="154" t="s">
        <v>159</v>
      </c>
      <c r="L486" s="154" t="s">
        <v>11475</v>
      </c>
      <c r="M486" s="155">
        <v>45875.689583333333</v>
      </c>
      <c r="N486" s="155">
        <v>45877.736111111109</v>
      </c>
      <c r="O486" s="91"/>
      <c r="P486" s="154" t="s">
        <v>10063</v>
      </c>
      <c r="Q486" s="154" t="s">
        <v>10063</v>
      </c>
      <c r="R486" s="154" t="s">
        <v>2973</v>
      </c>
      <c r="S486" s="154" t="s">
        <v>2973</v>
      </c>
      <c r="T486" s="154" t="s">
        <v>8052</v>
      </c>
      <c r="U486" s="154" t="s">
        <v>9429</v>
      </c>
      <c r="V486" s="154" t="s">
        <v>11476</v>
      </c>
      <c r="W486" s="154" t="s">
        <v>2967</v>
      </c>
      <c r="X486" s="10"/>
      <c r="Y486" s="154" t="s">
        <v>28</v>
      </c>
      <c r="Z486" s="154" t="str">
        <f>VLOOKUP(D486,TIPOLOGIA!A:F,5,0)</f>
        <v>TERRESTRE</v>
      </c>
      <c r="AA486" s="154" t="s">
        <v>167</v>
      </c>
      <c r="AB486" s="46">
        <v>1</v>
      </c>
      <c r="AC486" s="87">
        <f>IF(W486="SOPORTE_TELEFÓNICO",'BASE LIQUIDACION REDEBAN 2025'!$B$19,IF(AND(W486="VISITA_TÉCNICA",Y486="TIPO II"),'BASE LIQUIDACION REDEBAN 2025'!$B$18,'BASE LIQUIDACION REDEBAN 2025'!$B$17))</f>
        <v>67654.12000000001</v>
      </c>
      <c r="AD486" s="87">
        <v>0</v>
      </c>
      <c r="AE486" s="87">
        <f t="shared" si="7"/>
        <v>67654.12000000001</v>
      </c>
    </row>
    <row r="487" spans="1:31" s="105" customFormat="1" ht="13.15">
      <c r="A487" s="154" t="s">
        <v>72</v>
      </c>
      <c r="B487" s="154" t="str">
        <f>VLOOKUP(A487,'CENTRO DE COSTOS'!A:D,4,FALSE)</f>
        <v>MIGUEL JULIÁN HERNÁNDEZ GUARÍN</v>
      </c>
      <c r="C487" s="154" t="str">
        <f>VLOOKUP(A487,'CENTRO DE COSTOS'!A:D,2,FALSE)</f>
        <v>0004-0008</v>
      </c>
      <c r="D487" s="154">
        <v>68418</v>
      </c>
      <c r="E487" s="154">
        <v>2565241</v>
      </c>
      <c r="F487" s="154">
        <v>19292</v>
      </c>
      <c r="G487" s="154" t="s">
        <v>8049</v>
      </c>
      <c r="H487" s="154" t="s">
        <v>820</v>
      </c>
      <c r="I487" s="154" t="s">
        <v>1564</v>
      </c>
      <c r="J487" s="154" t="s">
        <v>11477</v>
      </c>
      <c r="K487" s="154" t="s">
        <v>159</v>
      </c>
      <c r="L487" s="154" t="s">
        <v>11478</v>
      </c>
      <c r="M487" s="155">
        <v>45875.674305555556</v>
      </c>
      <c r="N487" s="155">
        <v>45877.738888888889</v>
      </c>
      <c r="O487" s="91"/>
      <c r="P487" s="154" t="s">
        <v>10063</v>
      </c>
      <c r="Q487" s="154" t="s">
        <v>10063</v>
      </c>
      <c r="R487" s="154" t="s">
        <v>2973</v>
      </c>
      <c r="S487" s="154" t="s">
        <v>2973</v>
      </c>
      <c r="T487" s="154" t="s">
        <v>8052</v>
      </c>
      <c r="U487" s="154" t="s">
        <v>9429</v>
      </c>
      <c r="V487" s="154" t="s">
        <v>11479</v>
      </c>
      <c r="W487" s="154" t="s">
        <v>2967</v>
      </c>
      <c r="X487" s="10"/>
      <c r="Y487" s="154" t="s">
        <v>28</v>
      </c>
      <c r="Z487" s="154" t="str">
        <f>VLOOKUP(D487,TIPOLOGIA!A:F,5,0)</f>
        <v>TERRESTRE</v>
      </c>
      <c r="AA487" s="154" t="s">
        <v>3140</v>
      </c>
      <c r="AB487" s="46">
        <v>1</v>
      </c>
      <c r="AC487" s="87">
        <f>IF(W487="SOPORTE_TELEFÓNICO",'BASE LIQUIDACION REDEBAN 2025'!$B$19,IF(AND(W487="VISITA_TÉCNICA",Y487="TIPO II"),'BASE LIQUIDACION REDEBAN 2025'!$B$18,'BASE LIQUIDACION REDEBAN 2025'!$B$17))</f>
        <v>67654.12000000001</v>
      </c>
      <c r="AD487" s="87">
        <v>0</v>
      </c>
      <c r="AE487" s="87">
        <f t="shared" si="7"/>
        <v>67654.12000000001</v>
      </c>
    </row>
    <row r="488" spans="1:31" s="105" customFormat="1" ht="13.15">
      <c r="A488" s="154" t="s">
        <v>99</v>
      </c>
      <c r="B488" s="154" t="str">
        <f>VLOOKUP(A488,'CENTRO DE COSTOS'!A:D,4,FALSE)</f>
        <v>JOSE MAURICIO HERNANDEZ ROJAS</v>
      </c>
      <c r="C488" s="154" t="str">
        <f>VLOOKUP(A488,'CENTRO DE COSTOS'!A:D,2,FALSE)</f>
        <v>0004-0001</v>
      </c>
      <c r="D488" s="154">
        <v>20001</v>
      </c>
      <c r="E488" s="154">
        <v>2561355</v>
      </c>
      <c r="F488" s="154">
        <v>79153</v>
      </c>
      <c r="G488" s="154" t="s">
        <v>8049</v>
      </c>
      <c r="H488" s="154" t="s">
        <v>440</v>
      </c>
      <c r="I488" s="154" t="s">
        <v>99</v>
      </c>
      <c r="J488" s="154" t="s">
        <v>11480</v>
      </c>
      <c r="K488" s="154" t="s">
        <v>159</v>
      </c>
      <c r="L488" s="154" t="s">
        <v>11481</v>
      </c>
      <c r="M488" s="155">
        <v>45875.413194444445</v>
      </c>
      <c r="N488" s="155">
        <v>45877.743055555555</v>
      </c>
      <c r="O488" s="91"/>
      <c r="P488" s="154" t="s">
        <v>10063</v>
      </c>
      <c r="Q488" s="154" t="s">
        <v>10063</v>
      </c>
      <c r="R488" s="154" t="s">
        <v>2973</v>
      </c>
      <c r="S488" s="154" t="s">
        <v>2973</v>
      </c>
      <c r="T488" s="154" t="s">
        <v>8052</v>
      </c>
      <c r="U488" s="154" t="s">
        <v>9429</v>
      </c>
      <c r="V488" s="154" t="s">
        <v>11482</v>
      </c>
      <c r="W488" s="154" t="s">
        <v>2967</v>
      </c>
      <c r="X488" s="10"/>
      <c r="Y488" s="154" t="s">
        <v>25</v>
      </c>
      <c r="Z488" s="154" t="str">
        <f>VLOOKUP(D488,TIPOLOGIA!A:F,5,0)</f>
        <v>TERRESTRE</v>
      </c>
      <c r="AA488" s="154" t="s">
        <v>446</v>
      </c>
      <c r="AB488" s="46">
        <v>1</v>
      </c>
      <c r="AC488" s="87">
        <f>IF(W488="SOPORTE_TELEFÓNICO",'BASE LIQUIDACION REDEBAN 2025'!$B$19,IF(AND(W488="VISITA_TÉCNICA",Y488="TIPO II"),'BASE LIQUIDACION REDEBAN 2025'!$B$18,'BASE LIQUIDACION REDEBAN 2025'!$B$17))</f>
        <v>35779.500569199998</v>
      </c>
      <c r="AD488" s="87">
        <v>0</v>
      </c>
      <c r="AE488" s="87">
        <f t="shared" si="7"/>
        <v>35779.500569199998</v>
      </c>
    </row>
    <row r="489" spans="1:31" s="105" customFormat="1" ht="13.15">
      <c r="A489" s="154" t="s">
        <v>99</v>
      </c>
      <c r="B489" s="154" t="str">
        <f>VLOOKUP(A489,'CENTRO DE COSTOS'!A:D,4,FALSE)</f>
        <v>JOSE MAURICIO HERNANDEZ ROJAS</v>
      </c>
      <c r="C489" s="154" t="str">
        <f>VLOOKUP(A489,'CENTRO DE COSTOS'!A:D,2,FALSE)</f>
        <v>0004-0001</v>
      </c>
      <c r="D489" s="154">
        <v>44279</v>
      </c>
      <c r="E489" s="154">
        <v>2555991</v>
      </c>
      <c r="F489" s="154">
        <v>71402</v>
      </c>
      <c r="G489" s="154" t="s">
        <v>8049</v>
      </c>
      <c r="H489" s="154" t="s">
        <v>1719</v>
      </c>
      <c r="I489" s="154" t="s">
        <v>11483</v>
      </c>
      <c r="J489" s="154" t="s">
        <v>11484</v>
      </c>
      <c r="K489" s="154" t="s">
        <v>159</v>
      </c>
      <c r="L489" s="154" t="s">
        <v>11485</v>
      </c>
      <c r="M489" s="155">
        <v>45874.475694444445</v>
      </c>
      <c r="N489" s="155">
        <v>45877.743750000001</v>
      </c>
      <c r="O489" s="91"/>
      <c r="P489" s="154" t="s">
        <v>10063</v>
      </c>
      <c r="Q489" s="154" t="s">
        <v>10063</v>
      </c>
      <c r="R489" s="154" t="s">
        <v>2973</v>
      </c>
      <c r="S489" s="154" t="s">
        <v>2973</v>
      </c>
      <c r="T489" s="154" t="s">
        <v>8052</v>
      </c>
      <c r="U489" s="154" t="s">
        <v>9429</v>
      </c>
      <c r="V489" s="154" t="s">
        <v>11486</v>
      </c>
      <c r="W489" s="154" t="s">
        <v>2967</v>
      </c>
      <c r="X489" s="10"/>
      <c r="Y489" s="154" t="s">
        <v>28</v>
      </c>
      <c r="Z489" s="154" t="str">
        <f>VLOOKUP(D489,TIPOLOGIA!A:F,5,0)</f>
        <v>TERRESTRE</v>
      </c>
      <c r="AA489" s="154" t="s">
        <v>1743</v>
      </c>
      <c r="AB489" s="46">
        <v>1</v>
      </c>
      <c r="AC489" s="87">
        <f>IF(W489="SOPORTE_TELEFÓNICO",'BASE LIQUIDACION REDEBAN 2025'!$B$19,IF(AND(W489="VISITA_TÉCNICA",Y489="TIPO II"),'BASE LIQUIDACION REDEBAN 2025'!$B$18,'BASE LIQUIDACION REDEBAN 2025'!$B$17))</f>
        <v>67654.12000000001</v>
      </c>
      <c r="AD489" s="87">
        <v>0</v>
      </c>
      <c r="AE489" s="87">
        <f t="shared" si="7"/>
        <v>67654.12000000001</v>
      </c>
    </row>
    <row r="490" spans="1:31" s="105" customFormat="1" ht="13.15">
      <c r="A490" s="154" t="s">
        <v>98</v>
      </c>
      <c r="B490" s="154" t="str">
        <f>VLOOKUP(A490,'CENTRO DE COSTOS'!A:D,4,FALSE)</f>
        <v>MIGUEL JULIÁN HERNÁNDEZ GUARÍN</v>
      </c>
      <c r="C490" s="154" t="str">
        <f>VLOOKUP(A490,'CENTRO DE COSTOS'!A:D,2,FALSE)</f>
        <v>0004-0008</v>
      </c>
      <c r="D490" s="154">
        <v>15516</v>
      </c>
      <c r="E490" s="154">
        <v>2549362</v>
      </c>
      <c r="F490" s="154">
        <v>76148</v>
      </c>
      <c r="G490" s="154" t="s">
        <v>8049</v>
      </c>
      <c r="H490" s="154" t="s">
        <v>241</v>
      </c>
      <c r="I490" s="154" t="s">
        <v>2631</v>
      </c>
      <c r="J490" s="154" t="s">
        <v>11487</v>
      </c>
      <c r="K490" s="154" t="s">
        <v>159</v>
      </c>
      <c r="L490" s="154" t="s">
        <v>11488</v>
      </c>
      <c r="M490" s="155">
        <v>45873.540277777778</v>
      </c>
      <c r="N490" s="155">
        <v>45877.746527777781</v>
      </c>
      <c r="O490" s="91"/>
      <c r="P490" s="154" t="s">
        <v>10063</v>
      </c>
      <c r="Q490" s="154" t="s">
        <v>10063</v>
      </c>
      <c r="R490" s="154" t="s">
        <v>200</v>
      </c>
      <c r="S490" s="154" t="s">
        <v>739</v>
      </c>
      <c r="T490" s="154" t="s">
        <v>8052</v>
      </c>
      <c r="U490" s="154" t="s">
        <v>9429</v>
      </c>
      <c r="V490" s="154" t="s">
        <v>11489</v>
      </c>
      <c r="W490" s="154" t="s">
        <v>2967</v>
      </c>
      <c r="X490" s="10"/>
      <c r="Y490" s="154" t="s">
        <v>28</v>
      </c>
      <c r="Z490" s="154" t="str">
        <f>VLOOKUP(D490,TIPOLOGIA!A:F,5,0)</f>
        <v>TERRESTRE</v>
      </c>
      <c r="AA490" s="154" t="s">
        <v>623</v>
      </c>
      <c r="AB490" s="46">
        <v>1</v>
      </c>
      <c r="AC490" s="87">
        <f>IF(W490="SOPORTE_TELEFÓNICO",'BASE LIQUIDACION REDEBAN 2025'!$B$19,IF(AND(W490="VISITA_TÉCNICA",Y490="TIPO II"),'BASE LIQUIDACION REDEBAN 2025'!$B$18,'BASE LIQUIDACION REDEBAN 2025'!$B$17))</f>
        <v>67654.12000000001</v>
      </c>
      <c r="AD490" s="87">
        <v>0</v>
      </c>
      <c r="AE490" s="87">
        <f t="shared" si="7"/>
        <v>67654.12000000001</v>
      </c>
    </row>
    <row r="491" spans="1:31" s="105" customFormat="1" ht="13.15">
      <c r="A491" s="154" t="s">
        <v>68</v>
      </c>
      <c r="B491" s="154" t="str">
        <f>VLOOKUP(A491,'CENTRO DE COSTOS'!A:D,4,FALSE)</f>
        <v>WILLIAM ASDRUBAL ROZO ROZO</v>
      </c>
      <c r="C491" s="154" t="str">
        <f>VLOOKUP(A491,'CENTRO DE COSTOS'!A:D,2,FALSE)</f>
        <v>0004-0004</v>
      </c>
      <c r="D491" s="154">
        <v>91001</v>
      </c>
      <c r="E491" s="154">
        <v>2533541</v>
      </c>
      <c r="F491" s="154">
        <v>75121</v>
      </c>
      <c r="G491" s="154" t="s">
        <v>8049</v>
      </c>
      <c r="H491" s="154" t="s">
        <v>11490</v>
      </c>
      <c r="I491" s="154" t="s">
        <v>11491</v>
      </c>
      <c r="J491" s="154" t="s">
        <v>11492</v>
      </c>
      <c r="K491" s="154" t="s">
        <v>159</v>
      </c>
      <c r="L491" s="154" t="s">
        <v>11493</v>
      </c>
      <c r="M491" s="155">
        <v>45869.497916666667</v>
      </c>
      <c r="N491" s="155">
        <v>45877.751388888886</v>
      </c>
      <c r="O491" s="91"/>
      <c r="P491" s="154" t="s">
        <v>10063</v>
      </c>
      <c r="Q491" s="154" t="s">
        <v>10063</v>
      </c>
      <c r="R491" s="154" t="s">
        <v>2973</v>
      </c>
      <c r="S491" s="154" t="s">
        <v>2973</v>
      </c>
      <c r="T491" s="154" t="s">
        <v>8052</v>
      </c>
      <c r="U491" s="154" t="s">
        <v>9429</v>
      </c>
      <c r="V491" s="154" t="s">
        <v>11494</v>
      </c>
      <c r="W491" s="154" t="s">
        <v>10144</v>
      </c>
      <c r="X491" s="10"/>
      <c r="Y491" s="154" t="s">
        <v>180</v>
      </c>
      <c r="Z491" s="154" t="str">
        <f>VLOOKUP(D491,TIPOLOGIA!A:F,5,0)</f>
        <v>AEREO</v>
      </c>
      <c r="AA491" s="154"/>
      <c r="AB491" s="46">
        <v>0</v>
      </c>
      <c r="AC491" s="87">
        <f>IF(W491="SOPORTE_TELEFÓNICO",'BASE LIQUIDACION REDEBAN 2025'!$B$19,IF(AND(W491="VISITA_TÉCNICA",Y491="TIPO II"),'BASE LIQUIDACION REDEBAN 2025'!$B$18,'BASE LIQUIDACION REDEBAN 2025'!$B$17))</f>
        <v>35779.500569199998</v>
      </c>
      <c r="AD491" s="87">
        <v>0</v>
      </c>
      <c r="AE491" s="87">
        <f t="shared" si="7"/>
        <v>35779.500569199998</v>
      </c>
    </row>
    <row r="492" spans="1:31" s="105" customFormat="1" ht="13.15">
      <c r="A492" s="154" t="s">
        <v>101</v>
      </c>
      <c r="B492" s="154" t="str">
        <f>VLOOKUP(A492,'CENTRO DE COSTOS'!A:D,4,FALSE)</f>
        <v>KEVIN ALEXIS CORZO BUSTOS</v>
      </c>
      <c r="C492" s="154" t="str">
        <f>VLOOKUP(A492,'CENTRO DE COSTOS'!A:D,2,FALSE)</f>
        <v>0004-0007</v>
      </c>
      <c r="D492" s="154">
        <v>85162</v>
      </c>
      <c r="E492" s="154">
        <v>2568709</v>
      </c>
      <c r="F492" s="154">
        <v>47060</v>
      </c>
      <c r="G492" s="154" t="s">
        <v>8049</v>
      </c>
      <c r="H492" s="154" t="s">
        <v>189</v>
      </c>
      <c r="I492" s="154" t="s">
        <v>235</v>
      </c>
      <c r="J492" s="154" t="s">
        <v>11495</v>
      </c>
      <c r="K492" s="154" t="s">
        <v>159</v>
      </c>
      <c r="L492" s="154" t="s">
        <v>11496</v>
      </c>
      <c r="M492" s="155">
        <v>45877.362500000003</v>
      </c>
      <c r="N492" s="155">
        <v>45878.376388888886</v>
      </c>
      <c r="O492" s="91"/>
      <c r="P492" s="154" t="s">
        <v>10063</v>
      </c>
      <c r="Q492" s="154" t="s">
        <v>10063</v>
      </c>
      <c r="R492" s="154" t="s">
        <v>2973</v>
      </c>
      <c r="S492" s="154" t="s">
        <v>2973</v>
      </c>
      <c r="T492" s="154" t="s">
        <v>8052</v>
      </c>
      <c r="U492" s="154" t="s">
        <v>9429</v>
      </c>
      <c r="V492" s="154" t="s">
        <v>11497</v>
      </c>
      <c r="W492" s="154" t="s">
        <v>10144</v>
      </c>
      <c r="X492" s="10"/>
      <c r="Y492" s="154" t="s">
        <v>28</v>
      </c>
      <c r="Z492" s="154" t="str">
        <f>VLOOKUP(D492,TIPOLOGIA!A:F,5,0)</f>
        <v>TERRESTRE</v>
      </c>
      <c r="AA492" s="154" t="s">
        <v>194</v>
      </c>
      <c r="AB492" s="46">
        <v>0</v>
      </c>
      <c r="AC492" s="87">
        <f>IF(W492="SOPORTE_TELEFÓNICO",'BASE LIQUIDACION REDEBAN 2025'!$B$19,IF(AND(W492="VISITA_TÉCNICA",Y492="TIPO II"),'BASE LIQUIDACION REDEBAN 2025'!$B$18,'BASE LIQUIDACION REDEBAN 2025'!$B$17))</f>
        <v>35779.500569199998</v>
      </c>
      <c r="AD492" s="87">
        <v>0</v>
      </c>
      <c r="AE492" s="87">
        <f t="shared" si="7"/>
        <v>35779.500569199998</v>
      </c>
    </row>
    <row r="493" spans="1:31" s="105" customFormat="1" ht="13.15">
      <c r="A493" s="154" t="s">
        <v>97</v>
      </c>
      <c r="B493" s="154" t="str">
        <f>VLOOKUP(A493,'CENTRO DE COSTOS'!A:D,4,FALSE)</f>
        <v>JOSE MAURICIO HERNANDEZ ROJAS</v>
      </c>
      <c r="C493" s="154" t="str">
        <f>VLOOKUP(A493,'CENTRO DE COSTOS'!A:D,2,FALSE)</f>
        <v>0004-0001</v>
      </c>
      <c r="D493" s="154">
        <v>70001</v>
      </c>
      <c r="E493" s="154">
        <v>2566026</v>
      </c>
      <c r="F493" s="154">
        <v>79914</v>
      </c>
      <c r="G493" s="154" t="s">
        <v>8049</v>
      </c>
      <c r="H493" s="154" t="s">
        <v>414</v>
      </c>
      <c r="I493" s="154" t="s">
        <v>97</v>
      </c>
      <c r="J493" s="154" t="s">
        <v>11498</v>
      </c>
      <c r="K493" s="154" t="s">
        <v>159</v>
      </c>
      <c r="L493" s="154" t="s">
        <v>11499</v>
      </c>
      <c r="M493" s="155">
        <v>45875.742361111108</v>
      </c>
      <c r="N493" s="155">
        <v>45878.377083333333</v>
      </c>
      <c r="O493" s="91"/>
      <c r="P493" s="154" t="s">
        <v>10063</v>
      </c>
      <c r="Q493" s="154" t="s">
        <v>10063</v>
      </c>
      <c r="R493" s="154" t="s">
        <v>200</v>
      </c>
      <c r="S493" s="154" t="s">
        <v>201</v>
      </c>
      <c r="T493" s="154" t="s">
        <v>8052</v>
      </c>
      <c r="U493" s="154" t="s">
        <v>9429</v>
      </c>
      <c r="V493" s="154" t="s">
        <v>11382</v>
      </c>
      <c r="W493" s="154" t="s">
        <v>2967</v>
      </c>
      <c r="X493" s="10"/>
      <c r="Y493" s="154" t="s">
        <v>25</v>
      </c>
      <c r="Z493" s="154" t="str">
        <f>VLOOKUP(D493,TIPOLOGIA!A:F,5,0)</f>
        <v>TERRESTRE</v>
      </c>
      <c r="AA493" s="154" t="s">
        <v>419</v>
      </c>
      <c r="AB493" s="46">
        <v>1</v>
      </c>
      <c r="AC493" s="87">
        <f>IF(W493="SOPORTE_TELEFÓNICO",'BASE LIQUIDACION REDEBAN 2025'!$B$19,IF(AND(W493="VISITA_TÉCNICA",Y493="TIPO II"),'BASE LIQUIDACION REDEBAN 2025'!$B$18,'BASE LIQUIDACION REDEBAN 2025'!$B$17))</f>
        <v>35779.500569199998</v>
      </c>
      <c r="AD493" s="87">
        <v>0</v>
      </c>
      <c r="AE493" s="87">
        <f t="shared" si="7"/>
        <v>35779.500569199998</v>
      </c>
    </row>
    <row r="494" spans="1:31" s="105" customFormat="1" ht="13.15">
      <c r="A494" s="154" t="s">
        <v>101</v>
      </c>
      <c r="B494" s="154" t="str">
        <f>VLOOKUP(A494,'CENTRO DE COSTOS'!A:D,4,FALSE)</f>
        <v>KEVIN ALEXIS CORZO BUSTOS</v>
      </c>
      <c r="C494" s="154" t="str">
        <f>VLOOKUP(A494,'CENTRO DE COSTOS'!A:D,2,FALSE)</f>
        <v>0004-0007</v>
      </c>
      <c r="D494" s="154">
        <v>85250</v>
      </c>
      <c r="E494" s="154">
        <v>2543680</v>
      </c>
      <c r="F494" s="154">
        <v>78557</v>
      </c>
      <c r="G494" s="154" t="s">
        <v>8049</v>
      </c>
      <c r="H494" s="154" t="s">
        <v>189</v>
      </c>
      <c r="I494" s="154" t="s">
        <v>975</v>
      </c>
      <c r="J494" s="154" t="s">
        <v>10246</v>
      </c>
      <c r="K494" s="154" t="s">
        <v>159</v>
      </c>
      <c r="L494" s="154" t="s">
        <v>11500</v>
      </c>
      <c r="M494" s="155">
        <v>45873.333333333336</v>
      </c>
      <c r="N494" s="155">
        <v>45878.379166666666</v>
      </c>
      <c r="O494" s="91"/>
      <c r="P494" s="154" t="s">
        <v>10063</v>
      </c>
      <c r="Q494" s="154" t="s">
        <v>10063</v>
      </c>
      <c r="R494" s="154" t="s">
        <v>2973</v>
      </c>
      <c r="S494" s="154" t="s">
        <v>2973</v>
      </c>
      <c r="T494" s="154" t="s">
        <v>8052</v>
      </c>
      <c r="U494" s="154" t="s">
        <v>9429</v>
      </c>
      <c r="V494" s="154" t="s">
        <v>11501</v>
      </c>
      <c r="W494" s="154" t="s">
        <v>10144</v>
      </c>
      <c r="X494" s="10"/>
      <c r="Y494" s="154" t="s">
        <v>28</v>
      </c>
      <c r="Z494" s="154" t="str">
        <f>VLOOKUP(D494,TIPOLOGIA!A:F,5,0)</f>
        <v>TERRESTRE</v>
      </c>
      <c r="AA494" s="154" t="s">
        <v>194</v>
      </c>
      <c r="AB494" s="46">
        <v>0</v>
      </c>
      <c r="AC494" s="87">
        <f>IF(W494="SOPORTE_TELEFÓNICO",'BASE LIQUIDACION REDEBAN 2025'!$B$19,IF(AND(W494="VISITA_TÉCNICA",Y494="TIPO II"),'BASE LIQUIDACION REDEBAN 2025'!$B$18,'BASE LIQUIDACION REDEBAN 2025'!$B$17))</f>
        <v>35779.500569199998</v>
      </c>
      <c r="AD494" s="87">
        <v>0</v>
      </c>
      <c r="AE494" s="87">
        <f t="shared" si="7"/>
        <v>35779.500569199998</v>
      </c>
    </row>
    <row r="495" spans="1:31" s="105" customFormat="1" ht="13.15">
      <c r="A495" s="154" t="s">
        <v>90</v>
      </c>
      <c r="B495" s="154" t="str">
        <f>VLOOKUP(A495,'CENTRO DE COSTOS'!A:D,4,FALSE)</f>
        <v>JUAN SEBASTIÁN RÍOS CASTRILLÓN</v>
      </c>
      <c r="C495" s="154" t="str">
        <f>VLOOKUP(A495,'CENTRO DE COSTOS'!A:D,2,FALSE)</f>
        <v>0004-0005</v>
      </c>
      <c r="D495" s="154">
        <v>5001</v>
      </c>
      <c r="E495" s="154">
        <v>2542220</v>
      </c>
      <c r="F495" s="154">
        <v>79204</v>
      </c>
      <c r="G495" s="154" t="s">
        <v>8049</v>
      </c>
      <c r="H495" s="154" t="s">
        <v>197</v>
      </c>
      <c r="I495" s="154" t="s">
        <v>90</v>
      </c>
      <c r="J495" s="154" t="s">
        <v>11502</v>
      </c>
      <c r="K495" s="154" t="s">
        <v>159</v>
      </c>
      <c r="L495" s="154" t="s">
        <v>11503</v>
      </c>
      <c r="M495" s="155">
        <v>45870.71597222222</v>
      </c>
      <c r="N495" s="155">
        <v>45878.379861111112</v>
      </c>
      <c r="O495" s="91"/>
      <c r="P495" s="154" t="s">
        <v>10063</v>
      </c>
      <c r="Q495" s="154" t="s">
        <v>10063</v>
      </c>
      <c r="R495" s="154" t="s">
        <v>2973</v>
      </c>
      <c r="S495" s="154" t="s">
        <v>2973</v>
      </c>
      <c r="T495" s="154" t="s">
        <v>8052</v>
      </c>
      <c r="U495" s="154" t="s">
        <v>9429</v>
      </c>
      <c r="V495" s="154" t="s">
        <v>11504</v>
      </c>
      <c r="W495" s="154" t="s">
        <v>2967</v>
      </c>
      <c r="X495" s="10"/>
      <c r="Y495" s="154" t="s">
        <v>25</v>
      </c>
      <c r="Z495" s="154" t="str">
        <f>VLOOKUP(D495,TIPOLOGIA!A:F,5,0)</f>
        <v>TERRESTRE</v>
      </c>
      <c r="AA495" s="154" t="s">
        <v>4326</v>
      </c>
      <c r="AB495" s="46">
        <v>1</v>
      </c>
      <c r="AC495" s="87">
        <f>IF(W495="SOPORTE_TELEFÓNICO",'BASE LIQUIDACION REDEBAN 2025'!$B$19,IF(AND(W495="VISITA_TÉCNICA",Y495="TIPO II"),'BASE LIQUIDACION REDEBAN 2025'!$B$18,'BASE LIQUIDACION REDEBAN 2025'!$B$17))</f>
        <v>35779.500569199998</v>
      </c>
      <c r="AD495" s="87">
        <v>0</v>
      </c>
      <c r="AE495" s="87">
        <f t="shared" si="7"/>
        <v>35779.500569199998</v>
      </c>
    </row>
    <row r="496" spans="1:31" s="105" customFormat="1" ht="13.15">
      <c r="A496" s="154" t="s">
        <v>99</v>
      </c>
      <c r="B496" s="154" t="str">
        <f>VLOOKUP(A496,'CENTRO DE COSTOS'!A:D,4,FALSE)</f>
        <v>JOSE MAURICIO HERNANDEZ ROJAS</v>
      </c>
      <c r="C496" s="154" t="str">
        <f>VLOOKUP(A496,'CENTRO DE COSTOS'!A:D,2,FALSE)</f>
        <v>0004-0001</v>
      </c>
      <c r="D496" s="154">
        <v>44078</v>
      </c>
      <c r="E496" s="154">
        <v>2541412</v>
      </c>
      <c r="F496" s="154">
        <v>76705</v>
      </c>
      <c r="G496" s="154" t="s">
        <v>8049</v>
      </c>
      <c r="H496" s="154" t="s">
        <v>1719</v>
      </c>
      <c r="I496" s="154" t="s">
        <v>7550</v>
      </c>
      <c r="J496" s="154" t="s">
        <v>7551</v>
      </c>
      <c r="K496" s="154" t="s">
        <v>159</v>
      </c>
      <c r="L496" s="154" t="s">
        <v>11505</v>
      </c>
      <c r="M496" s="155">
        <v>45870.632638888892</v>
      </c>
      <c r="N496" s="155">
        <v>45878.381249999999</v>
      </c>
      <c r="O496" s="91"/>
      <c r="P496" s="154" t="s">
        <v>10063</v>
      </c>
      <c r="Q496" s="154" t="s">
        <v>10063</v>
      </c>
      <c r="R496" s="154" t="s">
        <v>2973</v>
      </c>
      <c r="S496" s="154" t="s">
        <v>2973</v>
      </c>
      <c r="T496" s="154" t="s">
        <v>8052</v>
      </c>
      <c r="U496" s="154" t="s">
        <v>9429</v>
      </c>
      <c r="V496" s="154" t="s">
        <v>11506</v>
      </c>
      <c r="W496" s="154" t="s">
        <v>2967</v>
      </c>
      <c r="X496" s="10"/>
      <c r="Y496" s="154" t="s">
        <v>28</v>
      </c>
      <c r="Z496" s="154" t="str">
        <f>VLOOKUP(D496,TIPOLOGIA!A:F,5,0)</f>
        <v>TERRESTRE</v>
      </c>
      <c r="AA496" s="154" t="s">
        <v>1743</v>
      </c>
      <c r="AB496" s="46">
        <v>1</v>
      </c>
      <c r="AC496" s="87">
        <f>IF(W496="SOPORTE_TELEFÓNICO",'BASE LIQUIDACION REDEBAN 2025'!$B$19,IF(AND(W496="VISITA_TÉCNICA",Y496="TIPO II"),'BASE LIQUIDACION REDEBAN 2025'!$B$18,'BASE LIQUIDACION REDEBAN 2025'!$B$17))</f>
        <v>67654.12000000001</v>
      </c>
      <c r="AD496" s="87">
        <v>0</v>
      </c>
      <c r="AE496" s="87">
        <f t="shared" si="7"/>
        <v>67654.12000000001</v>
      </c>
    </row>
    <row r="497" spans="1:31" s="105" customFormat="1" ht="13.15">
      <c r="A497" s="154" t="s">
        <v>99</v>
      </c>
      <c r="B497" s="154" t="str">
        <f>VLOOKUP(A497,'CENTRO DE COSTOS'!A:D,4,FALSE)</f>
        <v>JOSE MAURICIO HERNANDEZ ROJAS</v>
      </c>
      <c r="C497" s="154" t="str">
        <f>VLOOKUP(A497,'CENTRO DE COSTOS'!A:D,2,FALSE)</f>
        <v>0004-0001</v>
      </c>
      <c r="D497" s="154">
        <v>20060</v>
      </c>
      <c r="E497" s="154">
        <v>2567304</v>
      </c>
      <c r="F497" s="154">
        <v>30101</v>
      </c>
      <c r="G497" s="154" t="s">
        <v>8049</v>
      </c>
      <c r="H497" s="154" t="s">
        <v>440</v>
      </c>
      <c r="I497" s="154" t="s">
        <v>5390</v>
      </c>
      <c r="J497" s="154" t="s">
        <v>11507</v>
      </c>
      <c r="K497" s="154" t="s">
        <v>159</v>
      </c>
      <c r="L497" s="154" t="s">
        <v>11508</v>
      </c>
      <c r="M497" s="155">
        <v>45876.577777777777</v>
      </c>
      <c r="N497" s="155">
        <v>45878.383333333331</v>
      </c>
      <c r="O497" s="91"/>
      <c r="P497" s="154" t="s">
        <v>10063</v>
      </c>
      <c r="Q497" s="154" t="s">
        <v>10063</v>
      </c>
      <c r="R497" s="154" t="s">
        <v>2973</v>
      </c>
      <c r="S497" s="154" t="s">
        <v>2973</v>
      </c>
      <c r="T497" s="154" t="s">
        <v>8052</v>
      </c>
      <c r="U497" s="154" t="s">
        <v>9429</v>
      </c>
      <c r="V497" s="154" t="s">
        <v>11509</v>
      </c>
      <c r="W497" s="154" t="s">
        <v>2967</v>
      </c>
      <c r="X497" s="10"/>
      <c r="Y497" s="154" t="s">
        <v>28</v>
      </c>
      <c r="Z497" s="154" t="str">
        <f>VLOOKUP(D497,TIPOLOGIA!A:F,5,0)</f>
        <v>TERRESTRE</v>
      </c>
      <c r="AA497" s="154" t="s">
        <v>1743</v>
      </c>
      <c r="AB497" s="46">
        <v>1</v>
      </c>
      <c r="AC497" s="87">
        <f>IF(W497="SOPORTE_TELEFÓNICO",'BASE LIQUIDACION REDEBAN 2025'!$B$19,IF(AND(W497="VISITA_TÉCNICA",Y497="TIPO II"),'BASE LIQUIDACION REDEBAN 2025'!$B$18,'BASE LIQUIDACION REDEBAN 2025'!$B$17))</f>
        <v>67654.12000000001</v>
      </c>
      <c r="AD497" s="87">
        <v>0</v>
      </c>
      <c r="AE497" s="87">
        <f t="shared" si="7"/>
        <v>67654.12000000001</v>
      </c>
    </row>
    <row r="498" spans="1:31" s="105" customFormat="1" ht="13.15">
      <c r="A498" s="154" t="s">
        <v>72</v>
      </c>
      <c r="B498" s="154" t="str">
        <f>VLOOKUP(A498,'CENTRO DE COSTOS'!A:D,4,FALSE)</f>
        <v>MIGUEL JULIÁN HERNÁNDEZ GUARÍN</v>
      </c>
      <c r="C498" s="154" t="str">
        <f>VLOOKUP(A498,'CENTRO DE COSTOS'!A:D,2,FALSE)</f>
        <v>0004-0008</v>
      </c>
      <c r="D498" s="154">
        <v>68001</v>
      </c>
      <c r="E498" s="154">
        <v>2564893</v>
      </c>
      <c r="F498" s="154">
        <v>33506</v>
      </c>
      <c r="G498" s="154" t="s">
        <v>8049</v>
      </c>
      <c r="H498" s="154" t="s">
        <v>820</v>
      </c>
      <c r="I498" s="154" t="s">
        <v>72</v>
      </c>
      <c r="J498" s="154" t="s">
        <v>11510</v>
      </c>
      <c r="K498" s="154" t="s">
        <v>159</v>
      </c>
      <c r="L498" s="154" t="s">
        <v>11511</v>
      </c>
      <c r="M498" s="155">
        <v>45875.654166666667</v>
      </c>
      <c r="N498" s="155">
        <v>45878.390277777777</v>
      </c>
      <c r="O498" s="91"/>
      <c r="P498" s="154" t="s">
        <v>10063</v>
      </c>
      <c r="Q498" s="154" t="s">
        <v>10063</v>
      </c>
      <c r="R498" s="154" t="s">
        <v>2973</v>
      </c>
      <c r="S498" s="154" t="s">
        <v>2973</v>
      </c>
      <c r="T498" s="154" t="s">
        <v>8052</v>
      </c>
      <c r="U498" s="154" t="s">
        <v>9429</v>
      </c>
      <c r="V498" s="154" t="s">
        <v>11512</v>
      </c>
      <c r="W498" s="154" t="s">
        <v>2967</v>
      </c>
      <c r="X498" s="10"/>
      <c r="Y498" s="154" t="s">
        <v>25</v>
      </c>
      <c r="Z498" s="154" t="str">
        <f>VLOOKUP(D498,TIPOLOGIA!A:F,5,0)</f>
        <v>TERRESTRE</v>
      </c>
      <c r="AA498" s="154" t="s">
        <v>3140</v>
      </c>
      <c r="AB498" s="46">
        <v>1</v>
      </c>
      <c r="AC498" s="87">
        <f>IF(W498="SOPORTE_TELEFÓNICO",'BASE LIQUIDACION REDEBAN 2025'!$B$19,IF(AND(W498="VISITA_TÉCNICA",Y498="TIPO II"),'BASE LIQUIDACION REDEBAN 2025'!$B$18,'BASE LIQUIDACION REDEBAN 2025'!$B$17))</f>
        <v>35779.500569199998</v>
      </c>
      <c r="AD498" s="87">
        <v>0</v>
      </c>
      <c r="AE498" s="87">
        <f t="shared" si="7"/>
        <v>35779.500569199998</v>
      </c>
    </row>
    <row r="499" spans="1:31" s="105" customFormat="1" ht="13.15">
      <c r="A499" s="154" t="s">
        <v>90</v>
      </c>
      <c r="B499" s="154" t="str">
        <f>VLOOKUP(A499,'CENTRO DE COSTOS'!A:D,4,FALSE)</f>
        <v>JUAN SEBASTIÁN RÍOS CASTRILLÓN</v>
      </c>
      <c r="C499" s="154" t="str">
        <f>VLOOKUP(A499,'CENTRO DE COSTOS'!A:D,2,FALSE)</f>
        <v>0004-0005</v>
      </c>
      <c r="D499" s="154">
        <v>5001</v>
      </c>
      <c r="E499" s="154">
        <v>2548447</v>
      </c>
      <c r="F499" s="154">
        <v>32909</v>
      </c>
      <c r="G499" s="154" t="s">
        <v>8049</v>
      </c>
      <c r="H499" s="154" t="s">
        <v>197</v>
      </c>
      <c r="I499" s="154" t="s">
        <v>90</v>
      </c>
      <c r="J499" s="154" t="s">
        <v>11513</v>
      </c>
      <c r="K499" s="154" t="s">
        <v>159</v>
      </c>
      <c r="L499" s="154" t="s">
        <v>11514</v>
      </c>
      <c r="M499" s="155">
        <v>45873.47152777778</v>
      </c>
      <c r="N499" s="155">
        <v>45878.392361111109</v>
      </c>
      <c r="O499" s="91"/>
      <c r="P499" s="154" t="s">
        <v>10063</v>
      </c>
      <c r="Q499" s="154" t="s">
        <v>10063</v>
      </c>
      <c r="R499" s="154" t="s">
        <v>200</v>
      </c>
      <c r="S499" s="154" t="s">
        <v>739</v>
      </c>
      <c r="T499" s="154" t="s">
        <v>8052</v>
      </c>
      <c r="U499" s="154" t="s">
        <v>9429</v>
      </c>
      <c r="V499" s="154" t="s">
        <v>11515</v>
      </c>
      <c r="W499" s="154" t="s">
        <v>2967</v>
      </c>
      <c r="X499" s="10"/>
      <c r="Y499" s="154" t="s">
        <v>25</v>
      </c>
      <c r="Z499" s="154" t="str">
        <f>VLOOKUP(D499,TIPOLOGIA!A:F,5,0)</f>
        <v>TERRESTRE</v>
      </c>
      <c r="AA499" s="154" t="s">
        <v>209</v>
      </c>
      <c r="AB499" s="46">
        <v>1</v>
      </c>
      <c r="AC499" s="87">
        <f>IF(W499="SOPORTE_TELEFÓNICO",'BASE LIQUIDACION REDEBAN 2025'!$B$19,IF(AND(W499="VISITA_TÉCNICA",Y499="TIPO II"),'BASE LIQUIDACION REDEBAN 2025'!$B$18,'BASE LIQUIDACION REDEBAN 2025'!$B$17))</f>
        <v>35779.500569199998</v>
      </c>
      <c r="AD499" s="87">
        <v>0</v>
      </c>
      <c r="AE499" s="87">
        <f t="shared" si="7"/>
        <v>35779.500569199998</v>
      </c>
    </row>
    <row r="500" spans="1:31" s="105" customFormat="1" ht="13.15">
      <c r="A500" s="154" t="s">
        <v>86</v>
      </c>
      <c r="B500" s="154" t="str">
        <f>VLOOKUP(A500,'CENTRO DE COSTOS'!A:D,4,FALSE)</f>
        <v>KEVIN ALEXIS CORZO BUSTOS</v>
      </c>
      <c r="C500" s="154" t="str">
        <f>VLOOKUP(A500,'CENTRO DE COSTOS'!A:D,2,FALSE)</f>
        <v>0004-0007</v>
      </c>
      <c r="D500" s="154">
        <v>73001</v>
      </c>
      <c r="E500" s="154">
        <v>2565948</v>
      </c>
      <c r="F500" s="154">
        <v>74345</v>
      </c>
      <c r="G500" s="154" t="s">
        <v>8049</v>
      </c>
      <c r="H500" s="154" t="s">
        <v>703</v>
      </c>
      <c r="I500" s="154" t="s">
        <v>86</v>
      </c>
      <c r="J500" s="154" t="s">
        <v>11516</v>
      </c>
      <c r="K500" s="154" t="s">
        <v>159</v>
      </c>
      <c r="L500" s="154" t="s">
        <v>11517</v>
      </c>
      <c r="M500" s="155">
        <v>45875.729861111111</v>
      </c>
      <c r="N500" s="155">
        <v>45878.399305555555</v>
      </c>
      <c r="O500" s="91"/>
      <c r="P500" s="154" t="s">
        <v>10063</v>
      </c>
      <c r="Q500" s="154" t="s">
        <v>10063</v>
      </c>
      <c r="R500" s="154" t="s">
        <v>200</v>
      </c>
      <c r="S500" s="154" t="s">
        <v>739</v>
      </c>
      <c r="T500" s="154" t="s">
        <v>8052</v>
      </c>
      <c r="U500" s="154" t="s">
        <v>9429</v>
      </c>
      <c r="V500" s="154" t="s">
        <v>11518</v>
      </c>
      <c r="W500" s="154" t="s">
        <v>2967</v>
      </c>
      <c r="X500" s="10"/>
      <c r="Y500" s="154" t="s">
        <v>25</v>
      </c>
      <c r="Z500" s="154" t="str">
        <f>VLOOKUP(D500,TIPOLOGIA!A:F,5,0)</f>
        <v>TERRESTRE</v>
      </c>
      <c r="AA500" s="154" t="s">
        <v>708</v>
      </c>
      <c r="AB500" s="46">
        <v>1</v>
      </c>
      <c r="AC500" s="87">
        <f>IF(W500="SOPORTE_TELEFÓNICO",'BASE LIQUIDACION REDEBAN 2025'!$B$19,IF(AND(W500="VISITA_TÉCNICA",Y500="TIPO II"),'BASE LIQUIDACION REDEBAN 2025'!$B$18,'BASE LIQUIDACION REDEBAN 2025'!$B$17))</f>
        <v>35779.500569199998</v>
      </c>
      <c r="AD500" s="87">
        <v>0</v>
      </c>
      <c r="AE500" s="87">
        <f t="shared" si="7"/>
        <v>35779.500569199998</v>
      </c>
    </row>
    <row r="501" spans="1:31" s="105" customFormat="1" ht="13.15">
      <c r="A501" s="154" t="s">
        <v>64</v>
      </c>
      <c r="B501" s="154" t="str">
        <f>VLOOKUP(A501,'CENTRO DE COSTOS'!A:D,4,FALSE)</f>
        <v>JOSE MAURICIO HERNANDEZ ROJAS</v>
      </c>
      <c r="C501" s="154" t="str">
        <f>VLOOKUP(A501,'CENTRO DE COSTOS'!A:D,2,FALSE)</f>
        <v>0004-0001</v>
      </c>
      <c r="D501" s="154">
        <v>8638</v>
      </c>
      <c r="E501" s="154">
        <v>2566019</v>
      </c>
      <c r="F501" s="154">
        <v>30597</v>
      </c>
      <c r="G501" s="154" t="s">
        <v>8049</v>
      </c>
      <c r="H501" s="154" t="s">
        <v>389</v>
      </c>
      <c r="I501" s="154" t="s">
        <v>2762</v>
      </c>
      <c r="J501" s="154" t="s">
        <v>11519</v>
      </c>
      <c r="K501" s="154" t="s">
        <v>159</v>
      </c>
      <c r="L501" s="154" t="s">
        <v>11520</v>
      </c>
      <c r="M501" s="155">
        <v>45875.741666666669</v>
      </c>
      <c r="N501" s="155">
        <v>45878.402083333334</v>
      </c>
      <c r="O501" s="91"/>
      <c r="P501" s="154" t="s">
        <v>10063</v>
      </c>
      <c r="Q501" s="154" t="s">
        <v>10063</v>
      </c>
      <c r="R501" s="154" t="s">
        <v>2973</v>
      </c>
      <c r="S501" s="154" t="s">
        <v>2973</v>
      </c>
      <c r="T501" s="154" t="s">
        <v>8052</v>
      </c>
      <c r="U501" s="154" t="s">
        <v>9429</v>
      </c>
      <c r="V501" s="154" t="s">
        <v>11521</v>
      </c>
      <c r="W501" s="154" t="s">
        <v>2967</v>
      </c>
      <c r="X501" s="10"/>
      <c r="Y501" s="154" t="s">
        <v>28</v>
      </c>
      <c r="Z501" s="154" t="str">
        <f>VLOOKUP(D501,TIPOLOGIA!A:F,5,0)</f>
        <v>TERRESTRE</v>
      </c>
      <c r="AA501" s="154" t="s">
        <v>1093</v>
      </c>
      <c r="AB501" s="46">
        <v>1</v>
      </c>
      <c r="AC501" s="87">
        <f>IF(W501="SOPORTE_TELEFÓNICO",'BASE LIQUIDACION REDEBAN 2025'!$B$19,IF(AND(W501="VISITA_TÉCNICA",Y501="TIPO II"),'BASE LIQUIDACION REDEBAN 2025'!$B$18,'BASE LIQUIDACION REDEBAN 2025'!$B$17))</f>
        <v>67654.12000000001</v>
      </c>
      <c r="AD501" s="87">
        <v>0</v>
      </c>
      <c r="AE501" s="87">
        <f t="shared" si="7"/>
        <v>67654.12000000001</v>
      </c>
    </row>
    <row r="502" spans="1:31" s="105" customFormat="1" ht="13.15">
      <c r="A502" s="154" t="s">
        <v>91</v>
      </c>
      <c r="B502" s="154" t="str">
        <f>VLOOKUP(A502,'CENTRO DE COSTOS'!A:D,4,FALSE)</f>
        <v>JOSE MAURICIO HERNANDEZ ROJAS</v>
      </c>
      <c r="C502" s="154" t="str">
        <f>VLOOKUP(A502,'CENTRO DE COSTOS'!A:D,2,FALSE)</f>
        <v>0004-0001</v>
      </c>
      <c r="D502" s="154">
        <v>5154</v>
      </c>
      <c r="E502" s="154">
        <v>2557627</v>
      </c>
      <c r="F502" s="154">
        <v>75549</v>
      </c>
      <c r="G502" s="154" t="s">
        <v>8049</v>
      </c>
      <c r="H502" s="154" t="s">
        <v>197</v>
      </c>
      <c r="I502" s="154" t="s">
        <v>775</v>
      </c>
      <c r="J502" s="154" t="s">
        <v>11522</v>
      </c>
      <c r="K502" s="154" t="s">
        <v>159</v>
      </c>
      <c r="L502" s="154" t="s">
        <v>11523</v>
      </c>
      <c r="M502" s="155">
        <v>45874.620833333334</v>
      </c>
      <c r="N502" s="155">
        <v>45878.40625</v>
      </c>
      <c r="O502" s="91"/>
      <c r="P502" s="154" t="s">
        <v>10063</v>
      </c>
      <c r="Q502" s="154" t="s">
        <v>10063</v>
      </c>
      <c r="R502" s="154" t="s">
        <v>200</v>
      </c>
      <c r="S502" s="154" t="s">
        <v>739</v>
      </c>
      <c r="T502" s="154" t="s">
        <v>8052</v>
      </c>
      <c r="U502" s="154" t="s">
        <v>9429</v>
      </c>
      <c r="V502" s="154" t="s">
        <v>11524</v>
      </c>
      <c r="W502" s="154" t="s">
        <v>2967</v>
      </c>
      <c r="X502" s="10"/>
      <c r="Y502" s="154" t="s">
        <v>28</v>
      </c>
      <c r="Z502" s="154" t="str">
        <f>VLOOKUP(D502,TIPOLOGIA!A:F,5,0)</f>
        <v>TERRESTRE</v>
      </c>
      <c r="AA502" s="154" t="s">
        <v>696</v>
      </c>
      <c r="AB502" s="46">
        <v>1</v>
      </c>
      <c r="AC502" s="87">
        <f>IF(W502="SOPORTE_TELEFÓNICO",'BASE LIQUIDACION REDEBAN 2025'!$B$19,IF(AND(W502="VISITA_TÉCNICA",Y502="TIPO II"),'BASE LIQUIDACION REDEBAN 2025'!$B$18,'BASE LIQUIDACION REDEBAN 2025'!$B$17))</f>
        <v>67654.12000000001</v>
      </c>
      <c r="AD502" s="87">
        <v>0</v>
      </c>
      <c r="AE502" s="87">
        <f t="shared" si="7"/>
        <v>67654.12000000001</v>
      </c>
    </row>
    <row r="503" spans="1:31" s="105" customFormat="1" ht="13.15">
      <c r="A503" s="154" t="s">
        <v>90</v>
      </c>
      <c r="B503" s="154" t="str">
        <f>VLOOKUP(A503,'CENTRO DE COSTOS'!A:D,4,FALSE)</f>
        <v>JUAN SEBASTIÁN RÍOS CASTRILLÓN</v>
      </c>
      <c r="C503" s="154" t="str">
        <f>VLOOKUP(A503,'CENTRO DE COSTOS'!A:D,2,FALSE)</f>
        <v>0004-0005</v>
      </c>
      <c r="D503" s="154">
        <v>5360</v>
      </c>
      <c r="E503" s="154">
        <v>2552512</v>
      </c>
      <c r="F503" s="154">
        <v>76064</v>
      </c>
      <c r="G503" s="154" t="s">
        <v>8049</v>
      </c>
      <c r="H503" s="154" t="s">
        <v>197</v>
      </c>
      <c r="I503" s="154" t="s">
        <v>3607</v>
      </c>
      <c r="J503" s="154" t="s">
        <v>11525</v>
      </c>
      <c r="K503" s="154" t="s">
        <v>159</v>
      </c>
      <c r="L503" s="154" t="s">
        <v>11526</v>
      </c>
      <c r="M503" s="155">
        <v>45873.746527777781</v>
      </c>
      <c r="N503" s="155">
        <v>45878.407638888886</v>
      </c>
      <c r="O503" s="91"/>
      <c r="P503" s="154" t="s">
        <v>10063</v>
      </c>
      <c r="Q503" s="154" t="s">
        <v>10063</v>
      </c>
      <c r="R503" s="154"/>
      <c r="S503" s="154"/>
      <c r="T503" s="154" t="s">
        <v>8052</v>
      </c>
      <c r="U503" s="154" t="s">
        <v>9429</v>
      </c>
      <c r="V503" s="154" t="s">
        <v>11527</v>
      </c>
      <c r="W503" s="154" t="s">
        <v>2967</v>
      </c>
      <c r="X503" s="10"/>
      <c r="Y503" s="154" t="s">
        <v>25</v>
      </c>
      <c r="Z503" s="154" t="str">
        <f>VLOOKUP(D503,TIPOLOGIA!A:F,5,0)</f>
        <v>TERRESTRE</v>
      </c>
      <c r="AA503" s="154" t="s">
        <v>1626</v>
      </c>
      <c r="AB503" s="46">
        <v>1</v>
      </c>
      <c r="AC503" s="87">
        <f>IF(W503="SOPORTE_TELEFÓNICO",'BASE LIQUIDACION REDEBAN 2025'!$B$19,IF(AND(W503="VISITA_TÉCNICA",Y503="TIPO II"),'BASE LIQUIDACION REDEBAN 2025'!$B$18,'BASE LIQUIDACION REDEBAN 2025'!$B$17))</f>
        <v>35779.500569199998</v>
      </c>
      <c r="AD503" s="87">
        <v>0</v>
      </c>
      <c r="AE503" s="87">
        <f t="shared" si="7"/>
        <v>35779.500569199998</v>
      </c>
    </row>
    <row r="504" spans="1:31" s="105" customFormat="1" ht="13.15">
      <c r="A504" s="154" t="s">
        <v>90</v>
      </c>
      <c r="B504" s="154" t="str">
        <f>VLOOKUP(A504,'CENTRO DE COSTOS'!A:D,4,FALSE)</f>
        <v>JUAN SEBASTIÁN RÍOS CASTRILLÓN</v>
      </c>
      <c r="C504" s="154" t="str">
        <f>VLOOKUP(A504,'CENTRO DE COSTOS'!A:D,2,FALSE)</f>
        <v>0004-0005</v>
      </c>
      <c r="D504" s="154">
        <v>5001</v>
      </c>
      <c r="E504" s="154">
        <v>2551826</v>
      </c>
      <c r="F504" s="154">
        <v>79589</v>
      </c>
      <c r="G504" s="154" t="s">
        <v>8049</v>
      </c>
      <c r="H504" s="154" t="s">
        <v>197</v>
      </c>
      <c r="I504" s="154" t="s">
        <v>90</v>
      </c>
      <c r="J504" s="154" t="s">
        <v>11528</v>
      </c>
      <c r="K504" s="154" t="s">
        <v>159</v>
      </c>
      <c r="L504" s="154" t="s">
        <v>11529</v>
      </c>
      <c r="M504" s="155">
        <v>45873.690972222219</v>
      </c>
      <c r="N504" s="155">
        <v>45878.40902777778</v>
      </c>
      <c r="O504" s="91"/>
      <c r="P504" s="154" t="s">
        <v>10063</v>
      </c>
      <c r="Q504" s="154" t="s">
        <v>10063</v>
      </c>
      <c r="R504" s="154" t="s">
        <v>2973</v>
      </c>
      <c r="S504" s="154" t="s">
        <v>2973</v>
      </c>
      <c r="T504" s="154" t="s">
        <v>8052</v>
      </c>
      <c r="U504" s="154" t="s">
        <v>9429</v>
      </c>
      <c r="V504" s="154" t="s">
        <v>11515</v>
      </c>
      <c r="W504" s="154" t="s">
        <v>2967</v>
      </c>
      <c r="X504" s="10"/>
      <c r="Y504" s="154" t="s">
        <v>25</v>
      </c>
      <c r="Z504" s="154" t="str">
        <f>VLOOKUP(D504,TIPOLOGIA!A:F,5,0)</f>
        <v>TERRESTRE</v>
      </c>
      <c r="AA504" s="154" t="s">
        <v>209</v>
      </c>
      <c r="AB504" s="46">
        <v>1</v>
      </c>
      <c r="AC504" s="87">
        <f>IF(W504="SOPORTE_TELEFÓNICO",'BASE LIQUIDACION REDEBAN 2025'!$B$19,IF(AND(W504="VISITA_TÉCNICA",Y504="TIPO II"),'BASE LIQUIDACION REDEBAN 2025'!$B$18,'BASE LIQUIDACION REDEBAN 2025'!$B$17))</f>
        <v>35779.500569199998</v>
      </c>
      <c r="AD504" s="87">
        <v>0</v>
      </c>
      <c r="AE504" s="87">
        <f t="shared" si="7"/>
        <v>35779.500569199998</v>
      </c>
    </row>
    <row r="505" spans="1:31" s="105" customFormat="1" ht="13.15">
      <c r="A505" s="154" t="s">
        <v>90</v>
      </c>
      <c r="B505" s="154" t="str">
        <f>VLOOKUP(A505,'CENTRO DE COSTOS'!A:D,4,FALSE)</f>
        <v>JUAN SEBASTIÁN RÍOS CASTRILLÓN</v>
      </c>
      <c r="C505" s="154" t="str">
        <f>VLOOKUP(A505,'CENTRO DE COSTOS'!A:D,2,FALSE)</f>
        <v>0004-0005</v>
      </c>
      <c r="D505" s="154">
        <v>5001</v>
      </c>
      <c r="E505" s="154">
        <v>2549250</v>
      </c>
      <c r="F505" s="154">
        <v>49075</v>
      </c>
      <c r="G505" s="154" t="s">
        <v>8049</v>
      </c>
      <c r="H505" s="154" t="s">
        <v>197</v>
      </c>
      <c r="I505" s="154" t="s">
        <v>90</v>
      </c>
      <c r="J505" s="154" t="s">
        <v>11530</v>
      </c>
      <c r="K505" s="154" t="s">
        <v>159</v>
      </c>
      <c r="L505" s="154" t="s">
        <v>11531</v>
      </c>
      <c r="M505" s="155">
        <v>45873.521527777775</v>
      </c>
      <c r="N505" s="155">
        <v>45878.409722222219</v>
      </c>
      <c r="O505" s="91"/>
      <c r="P505" s="154" t="s">
        <v>10063</v>
      </c>
      <c r="Q505" s="154" t="s">
        <v>10063</v>
      </c>
      <c r="R505" s="154" t="s">
        <v>2973</v>
      </c>
      <c r="S505" s="154" t="s">
        <v>2973</v>
      </c>
      <c r="T505" s="154" t="s">
        <v>8052</v>
      </c>
      <c r="U505" s="154" t="s">
        <v>9429</v>
      </c>
      <c r="V505" s="154" t="s">
        <v>11532</v>
      </c>
      <c r="W505" s="154" t="s">
        <v>2967</v>
      </c>
      <c r="X505" s="10"/>
      <c r="Y505" s="154" t="s">
        <v>25</v>
      </c>
      <c r="Z505" s="154" t="str">
        <f>VLOOKUP(D505,TIPOLOGIA!A:F,5,0)</f>
        <v>TERRESTRE</v>
      </c>
      <c r="AA505" s="154" t="s">
        <v>3158</v>
      </c>
      <c r="AB505" s="46">
        <v>1</v>
      </c>
      <c r="AC505" s="87">
        <f>IF(W505="SOPORTE_TELEFÓNICO",'BASE LIQUIDACION REDEBAN 2025'!$B$19,IF(AND(W505="VISITA_TÉCNICA",Y505="TIPO II"),'BASE LIQUIDACION REDEBAN 2025'!$B$18,'BASE LIQUIDACION REDEBAN 2025'!$B$17))</f>
        <v>35779.500569199998</v>
      </c>
      <c r="AD505" s="87">
        <v>0</v>
      </c>
      <c r="AE505" s="87">
        <f t="shared" si="7"/>
        <v>35779.500569199998</v>
      </c>
    </row>
    <row r="506" spans="1:31" s="105" customFormat="1" ht="13.15">
      <c r="A506" s="154" t="s">
        <v>90</v>
      </c>
      <c r="B506" s="154" t="str">
        <f>VLOOKUP(A506,'CENTRO DE COSTOS'!A:D,4,FALSE)</f>
        <v>JUAN SEBASTIÁN RÍOS CASTRILLÓN</v>
      </c>
      <c r="C506" s="154" t="str">
        <f>VLOOKUP(A506,'CENTRO DE COSTOS'!A:D,2,FALSE)</f>
        <v>0004-0005</v>
      </c>
      <c r="D506" s="154">
        <v>5576</v>
      </c>
      <c r="E506" s="154">
        <v>2540105</v>
      </c>
      <c r="F506" s="154">
        <v>78849</v>
      </c>
      <c r="G506" s="154" t="s">
        <v>8049</v>
      </c>
      <c r="H506" s="154" t="s">
        <v>197</v>
      </c>
      <c r="I506" s="154" t="s">
        <v>7101</v>
      </c>
      <c r="J506" s="154" t="s">
        <v>11533</v>
      </c>
      <c r="K506" s="154" t="s">
        <v>159</v>
      </c>
      <c r="L506" s="154" t="s">
        <v>11534</v>
      </c>
      <c r="M506" s="155">
        <v>45870.498611111114</v>
      </c>
      <c r="N506" s="155">
        <v>45878.420138888891</v>
      </c>
      <c r="O506" s="91"/>
      <c r="P506" s="154" t="s">
        <v>10063</v>
      </c>
      <c r="Q506" s="154" t="s">
        <v>10063</v>
      </c>
      <c r="R506" s="154" t="s">
        <v>200</v>
      </c>
      <c r="S506" s="154" t="s">
        <v>201</v>
      </c>
      <c r="T506" s="154" t="s">
        <v>8052</v>
      </c>
      <c r="U506" s="154" t="s">
        <v>9429</v>
      </c>
      <c r="V506" s="154" t="s">
        <v>11535</v>
      </c>
      <c r="W506" s="154" t="s">
        <v>10144</v>
      </c>
      <c r="X506" s="10"/>
      <c r="Y506" s="154" t="s">
        <v>30</v>
      </c>
      <c r="Z506" s="154" t="str">
        <f>VLOOKUP(D506,TIPOLOGIA!A:F,5,0)</f>
        <v>TERRESTRE</v>
      </c>
      <c r="AA506" s="154" t="s">
        <v>270</v>
      </c>
      <c r="AB506" s="46">
        <v>0</v>
      </c>
      <c r="AC506" s="87">
        <f>IF(W506="SOPORTE_TELEFÓNICO",'BASE LIQUIDACION REDEBAN 2025'!$B$19,IF(AND(W506="VISITA_TÉCNICA",Y506="TIPO II"),'BASE LIQUIDACION REDEBAN 2025'!$B$18,'BASE LIQUIDACION REDEBAN 2025'!$B$17))</f>
        <v>35779.500569199998</v>
      </c>
      <c r="AD506" s="87">
        <v>0</v>
      </c>
      <c r="AE506" s="87">
        <f t="shared" si="7"/>
        <v>35779.500569199998</v>
      </c>
    </row>
    <row r="507" spans="1:31" s="105" customFormat="1" ht="13.15">
      <c r="A507" s="154" t="s">
        <v>86</v>
      </c>
      <c r="B507" s="154" t="str">
        <f>VLOOKUP(A507,'CENTRO DE COSTOS'!A:D,4,FALSE)</f>
        <v>KEVIN ALEXIS CORZO BUSTOS</v>
      </c>
      <c r="C507" s="154" t="str">
        <f>VLOOKUP(A507,'CENTRO DE COSTOS'!A:D,2,FALSE)</f>
        <v>0004-0007</v>
      </c>
      <c r="D507" s="154">
        <v>73067</v>
      </c>
      <c r="E507" s="154">
        <v>2554579</v>
      </c>
      <c r="F507" s="154">
        <v>23585</v>
      </c>
      <c r="G507" s="154" t="s">
        <v>8049</v>
      </c>
      <c r="H507" s="154" t="s">
        <v>703</v>
      </c>
      <c r="I507" s="154" t="s">
        <v>11225</v>
      </c>
      <c r="J507" s="154" t="s">
        <v>11536</v>
      </c>
      <c r="K507" s="154" t="s">
        <v>159</v>
      </c>
      <c r="L507" s="154" t="s">
        <v>11537</v>
      </c>
      <c r="M507" s="155">
        <v>45874.411111111112</v>
      </c>
      <c r="N507" s="155">
        <v>45878.42291666667</v>
      </c>
      <c r="O507" s="91"/>
      <c r="P507" s="154" t="s">
        <v>10063</v>
      </c>
      <c r="Q507" s="154" t="s">
        <v>10063</v>
      </c>
      <c r="R507" s="154" t="s">
        <v>2973</v>
      </c>
      <c r="S507" s="154" t="s">
        <v>2973</v>
      </c>
      <c r="T507" s="154" t="s">
        <v>8052</v>
      </c>
      <c r="U507" s="154" t="s">
        <v>9429</v>
      </c>
      <c r="V507" s="154" t="s">
        <v>11538</v>
      </c>
      <c r="W507" s="154" t="s">
        <v>10144</v>
      </c>
      <c r="X507" s="10"/>
      <c r="Y507" s="154" t="s">
        <v>30</v>
      </c>
      <c r="Z507" s="154" t="str">
        <f>VLOOKUP(D507,TIPOLOGIA!A:F,5,0)</f>
        <v>TERRESTRE</v>
      </c>
      <c r="AA507" s="154" t="s">
        <v>708</v>
      </c>
      <c r="AB507" s="46">
        <v>0</v>
      </c>
      <c r="AC507" s="87">
        <f>IF(W507="SOPORTE_TELEFÓNICO",'BASE LIQUIDACION REDEBAN 2025'!$B$19,IF(AND(W507="VISITA_TÉCNICA",Y507="TIPO II"),'BASE LIQUIDACION REDEBAN 2025'!$B$18,'BASE LIQUIDACION REDEBAN 2025'!$B$17))</f>
        <v>35779.500569199998</v>
      </c>
      <c r="AD507" s="87">
        <v>0</v>
      </c>
      <c r="AE507" s="87">
        <f t="shared" si="7"/>
        <v>35779.500569199998</v>
      </c>
    </row>
    <row r="508" spans="1:31" s="105" customFormat="1" ht="13.15">
      <c r="A508" s="154" t="s">
        <v>76</v>
      </c>
      <c r="B508" s="154" t="str">
        <f>VLOOKUP(A508,'CENTRO DE COSTOS'!A:D,4,FALSE)</f>
        <v>DIEGO FERNANDO HENAO CARDONA</v>
      </c>
      <c r="C508" s="154" t="str">
        <f>VLOOKUP(A508,'CENTRO DE COSTOS'!A:D,2,FALSE)</f>
        <v>0004-0003</v>
      </c>
      <c r="D508" s="154">
        <v>19392</v>
      </c>
      <c r="E508" s="154">
        <v>2554855</v>
      </c>
      <c r="F508" s="154">
        <v>76459</v>
      </c>
      <c r="G508" s="154" t="s">
        <v>8049</v>
      </c>
      <c r="H508" s="154" t="s">
        <v>258</v>
      </c>
      <c r="I508" s="154" t="s">
        <v>4105</v>
      </c>
      <c r="J508" s="154" t="s">
        <v>4106</v>
      </c>
      <c r="K508" s="154" t="s">
        <v>159</v>
      </c>
      <c r="L508" s="154" t="s">
        <v>11539</v>
      </c>
      <c r="M508" s="155">
        <v>45874.42291666667</v>
      </c>
      <c r="N508" s="155">
        <v>45878.425000000003</v>
      </c>
      <c r="O508" s="91"/>
      <c r="P508" s="154" t="s">
        <v>10063</v>
      </c>
      <c r="Q508" s="154" t="s">
        <v>10063</v>
      </c>
      <c r="R508" s="154" t="s">
        <v>2973</v>
      </c>
      <c r="S508" s="154" t="s">
        <v>2973</v>
      </c>
      <c r="T508" s="154" t="s">
        <v>8052</v>
      </c>
      <c r="U508" s="154" t="s">
        <v>9429</v>
      </c>
      <c r="V508" s="154" t="s">
        <v>11540</v>
      </c>
      <c r="W508" s="154" t="s">
        <v>10144</v>
      </c>
      <c r="X508" s="10"/>
      <c r="Y508" s="154" t="s">
        <v>30</v>
      </c>
      <c r="Z508" s="154" t="str">
        <f>VLOOKUP(D508,TIPOLOGIA!A:F,5,0)</f>
        <v>TERRESTRE</v>
      </c>
      <c r="AA508" s="154" t="s">
        <v>330</v>
      </c>
      <c r="AB508" s="46">
        <v>0</v>
      </c>
      <c r="AC508" s="87">
        <f>IF(W508="SOPORTE_TELEFÓNICO",'BASE LIQUIDACION REDEBAN 2025'!$B$19,IF(AND(W508="VISITA_TÉCNICA",Y508="TIPO II"),'BASE LIQUIDACION REDEBAN 2025'!$B$18,'BASE LIQUIDACION REDEBAN 2025'!$B$17))</f>
        <v>35779.500569199998</v>
      </c>
      <c r="AD508" s="87">
        <v>0</v>
      </c>
      <c r="AE508" s="87">
        <f t="shared" si="7"/>
        <v>35779.500569199998</v>
      </c>
    </row>
    <row r="509" spans="1:31" s="105" customFormat="1" ht="13.15">
      <c r="A509" s="154" t="s">
        <v>90</v>
      </c>
      <c r="B509" s="154" t="str">
        <f>VLOOKUP(A509,'CENTRO DE COSTOS'!A:D,4,FALSE)</f>
        <v>JUAN SEBASTIÁN RÍOS CASTRILLÓN</v>
      </c>
      <c r="C509" s="154" t="str">
        <f>VLOOKUP(A509,'CENTRO DE COSTOS'!A:D,2,FALSE)</f>
        <v>0004-0005</v>
      </c>
      <c r="D509" s="154">
        <v>5101</v>
      </c>
      <c r="E509" s="154">
        <v>2543626</v>
      </c>
      <c r="F509" s="154">
        <v>79553</v>
      </c>
      <c r="G509" s="154" t="s">
        <v>8049</v>
      </c>
      <c r="H509" s="154" t="s">
        <v>197</v>
      </c>
      <c r="I509" s="154" t="s">
        <v>2522</v>
      </c>
      <c r="J509" s="154" t="s">
        <v>11541</v>
      </c>
      <c r="K509" s="154" t="s">
        <v>159</v>
      </c>
      <c r="L509" s="154" t="s">
        <v>11542</v>
      </c>
      <c r="M509" s="155">
        <v>45871.451388888891</v>
      </c>
      <c r="N509" s="155">
        <v>45878.425000000003</v>
      </c>
      <c r="O509" s="91"/>
      <c r="P509" s="154" t="s">
        <v>10063</v>
      </c>
      <c r="Q509" s="154" t="s">
        <v>10063</v>
      </c>
      <c r="R509" s="154" t="s">
        <v>2973</v>
      </c>
      <c r="S509" s="154" t="s">
        <v>2973</v>
      </c>
      <c r="T509" s="154" t="s">
        <v>8052</v>
      </c>
      <c r="U509" s="154" t="s">
        <v>9429</v>
      </c>
      <c r="V509" s="154" t="s">
        <v>11535</v>
      </c>
      <c r="W509" s="154" t="s">
        <v>10144</v>
      </c>
      <c r="X509" s="10"/>
      <c r="Y509" s="154" t="s">
        <v>28</v>
      </c>
      <c r="Z509" s="154" t="str">
        <f>VLOOKUP(D509,TIPOLOGIA!A:F,5,0)</f>
        <v>TERRESTRE</v>
      </c>
      <c r="AA509" s="154" t="s">
        <v>270</v>
      </c>
      <c r="AB509" s="46">
        <v>0</v>
      </c>
      <c r="AC509" s="87">
        <f>IF(W509="SOPORTE_TELEFÓNICO",'BASE LIQUIDACION REDEBAN 2025'!$B$19,IF(AND(W509="VISITA_TÉCNICA",Y509="TIPO II"),'BASE LIQUIDACION REDEBAN 2025'!$B$18,'BASE LIQUIDACION REDEBAN 2025'!$B$17))</f>
        <v>35779.500569199998</v>
      </c>
      <c r="AD509" s="87">
        <v>0</v>
      </c>
      <c r="AE509" s="87">
        <f t="shared" si="7"/>
        <v>35779.500569199998</v>
      </c>
    </row>
    <row r="510" spans="1:31" s="105" customFormat="1" ht="13.15">
      <c r="A510" s="154" t="s">
        <v>93</v>
      </c>
      <c r="B510" s="154" t="str">
        <f>VLOOKUP(A510,'CENTRO DE COSTOS'!A:D,4,FALSE)</f>
        <v>DIEGO FERNANDO HENAO CARDONA</v>
      </c>
      <c r="C510" s="154" t="str">
        <f>VLOOKUP(A510,'CENTRO DE COSTOS'!A:D,2,FALSE)</f>
        <v>0004-0003</v>
      </c>
      <c r="D510" s="154">
        <v>86865</v>
      </c>
      <c r="E510" s="154">
        <v>2550166</v>
      </c>
      <c r="F510" s="154">
        <v>57322</v>
      </c>
      <c r="G510" s="154" t="s">
        <v>8049</v>
      </c>
      <c r="H510" s="154" t="s">
        <v>1820</v>
      </c>
      <c r="I510" s="154" t="s">
        <v>1827</v>
      </c>
      <c r="J510" s="154" t="s">
        <v>5183</v>
      </c>
      <c r="K510" s="154" t="s">
        <v>159</v>
      </c>
      <c r="L510" s="154" t="s">
        <v>11543</v>
      </c>
      <c r="M510" s="155">
        <v>45873.605555555558</v>
      </c>
      <c r="N510" s="155">
        <v>45878.425694444442</v>
      </c>
      <c r="O510" s="91"/>
      <c r="P510" s="154" t="s">
        <v>10063</v>
      </c>
      <c r="Q510" s="154" t="s">
        <v>10063</v>
      </c>
      <c r="R510" s="154" t="s">
        <v>2973</v>
      </c>
      <c r="S510" s="154" t="s">
        <v>2973</v>
      </c>
      <c r="T510" s="154" t="s">
        <v>8052</v>
      </c>
      <c r="U510" s="154" t="s">
        <v>9429</v>
      </c>
      <c r="V510" s="154" t="s">
        <v>11544</v>
      </c>
      <c r="W510" s="154" t="s">
        <v>10144</v>
      </c>
      <c r="X510" s="10"/>
      <c r="Y510" s="154" t="s">
        <v>32</v>
      </c>
      <c r="Z510" s="154" t="str">
        <f>VLOOKUP(D510,TIPOLOGIA!A:F,5,0)</f>
        <v>TERRESTRE</v>
      </c>
      <c r="AA510" s="154" t="s">
        <v>1442</v>
      </c>
      <c r="AB510" s="46">
        <v>0</v>
      </c>
      <c r="AC510" s="87">
        <f>IF(W510="SOPORTE_TELEFÓNICO",'BASE LIQUIDACION REDEBAN 2025'!$B$19,IF(AND(W510="VISITA_TÉCNICA",Y510="TIPO II"),'BASE LIQUIDACION REDEBAN 2025'!$B$18,'BASE LIQUIDACION REDEBAN 2025'!$B$17))</f>
        <v>35779.500569199998</v>
      </c>
      <c r="AD510" s="87">
        <v>0</v>
      </c>
      <c r="AE510" s="87">
        <f t="shared" si="7"/>
        <v>35779.500569199998</v>
      </c>
    </row>
    <row r="511" spans="1:31" s="105" customFormat="1" ht="13.15">
      <c r="A511" s="154" t="s">
        <v>90</v>
      </c>
      <c r="B511" s="154" t="str">
        <f>VLOOKUP(A511,'CENTRO DE COSTOS'!A:D,4,FALSE)</f>
        <v>JUAN SEBASTIÁN RÍOS CASTRILLÓN</v>
      </c>
      <c r="C511" s="154" t="str">
        <f>VLOOKUP(A511,'CENTRO DE COSTOS'!A:D,2,FALSE)</f>
        <v>0004-0005</v>
      </c>
      <c r="D511" s="154">
        <v>5667</v>
      </c>
      <c r="E511" s="154">
        <v>2549521</v>
      </c>
      <c r="F511" s="154">
        <v>16810</v>
      </c>
      <c r="G511" s="154" t="s">
        <v>8049</v>
      </c>
      <c r="H511" s="154" t="s">
        <v>197</v>
      </c>
      <c r="I511" s="154" t="s">
        <v>1397</v>
      </c>
      <c r="J511" s="154" t="s">
        <v>11545</v>
      </c>
      <c r="K511" s="154" t="s">
        <v>159</v>
      </c>
      <c r="L511" s="154" t="s">
        <v>11546</v>
      </c>
      <c r="M511" s="155">
        <v>45873.542361111111</v>
      </c>
      <c r="N511" s="155">
        <v>45878.427777777775</v>
      </c>
      <c r="O511" s="91"/>
      <c r="P511" s="154" t="s">
        <v>10063</v>
      </c>
      <c r="Q511" s="154" t="s">
        <v>10063</v>
      </c>
      <c r="R511" s="154" t="s">
        <v>2973</v>
      </c>
      <c r="S511" s="154" t="s">
        <v>2973</v>
      </c>
      <c r="T511" s="154" t="s">
        <v>8052</v>
      </c>
      <c r="U511" s="154" t="s">
        <v>9429</v>
      </c>
      <c r="V511" s="154" t="s">
        <v>11547</v>
      </c>
      <c r="W511" s="154" t="s">
        <v>10144</v>
      </c>
      <c r="X511" s="10"/>
      <c r="Y511" s="154" t="s">
        <v>30</v>
      </c>
      <c r="Z511" s="154" t="str">
        <f>VLOOKUP(D511,TIPOLOGIA!A:F,5,0)</f>
        <v>TERRESTRE</v>
      </c>
      <c r="AA511" s="154" t="s">
        <v>270</v>
      </c>
      <c r="AB511" s="46">
        <v>0</v>
      </c>
      <c r="AC511" s="87">
        <f>IF(W511="SOPORTE_TELEFÓNICO",'BASE LIQUIDACION REDEBAN 2025'!$B$19,IF(AND(W511="VISITA_TÉCNICA",Y511="TIPO II"),'BASE LIQUIDACION REDEBAN 2025'!$B$18,'BASE LIQUIDACION REDEBAN 2025'!$B$17))</f>
        <v>35779.500569199998</v>
      </c>
      <c r="AD511" s="87">
        <v>0</v>
      </c>
      <c r="AE511" s="87">
        <f t="shared" si="7"/>
        <v>35779.500569199998</v>
      </c>
    </row>
    <row r="512" spans="1:31" s="105" customFormat="1" ht="13.15">
      <c r="A512" s="154" t="s">
        <v>92</v>
      </c>
      <c r="B512" s="154" t="str">
        <f>VLOOKUP(A512,'CENTRO DE COSTOS'!A:D,4,FALSE)</f>
        <v>KEVIN ALEXIS CORZO BUSTOS</v>
      </c>
      <c r="C512" s="154" t="str">
        <f>VLOOKUP(A512,'CENTRO DE COSTOS'!A:D,2,FALSE)</f>
        <v>0004-0007</v>
      </c>
      <c r="D512" s="154">
        <v>41298</v>
      </c>
      <c r="E512" s="154">
        <v>2550292</v>
      </c>
      <c r="F512" s="154">
        <v>47938</v>
      </c>
      <c r="G512" s="154" t="s">
        <v>8049</v>
      </c>
      <c r="H512" s="154" t="s">
        <v>249</v>
      </c>
      <c r="I512" s="154" t="s">
        <v>1714</v>
      </c>
      <c r="J512" s="154" t="s">
        <v>11548</v>
      </c>
      <c r="K512" s="154" t="s">
        <v>159</v>
      </c>
      <c r="L512" s="154" t="s">
        <v>11549</v>
      </c>
      <c r="M512" s="155">
        <v>45873.613194444442</v>
      </c>
      <c r="N512" s="155">
        <v>45878.429861111108</v>
      </c>
      <c r="O512" s="91"/>
      <c r="P512" s="154" t="s">
        <v>10063</v>
      </c>
      <c r="Q512" s="154" t="s">
        <v>10063</v>
      </c>
      <c r="R512" s="154" t="s">
        <v>2973</v>
      </c>
      <c r="S512" s="154" t="s">
        <v>2973</v>
      </c>
      <c r="T512" s="154" t="s">
        <v>8052</v>
      </c>
      <c r="U512" s="154" t="s">
        <v>9429</v>
      </c>
      <c r="V512" s="154" t="s">
        <v>11550</v>
      </c>
      <c r="W512" s="154" t="s">
        <v>10144</v>
      </c>
      <c r="X512" s="10"/>
      <c r="Y512" s="154" t="s">
        <v>30</v>
      </c>
      <c r="Z512" s="154" t="str">
        <f>VLOOKUP(D512,TIPOLOGIA!A:F,5,0)</f>
        <v>TERRESTRE</v>
      </c>
      <c r="AA512" s="154" t="s">
        <v>255</v>
      </c>
      <c r="AB512" s="46">
        <v>0</v>
      </c>
      <c r="AC512" s="87">
        <f>IF(W512="SOPORTE_TELEFÓNICO",'BASE LIQUIDACION REDEBAN 2025'!$B$19,IF(AND(W512="VISITA_TÉCNICA",Y512="TIPO II"),'BASE LIQUIDACION REDEBAN 2025'!$B$18,'BASE LIQUIDACION REDEBAN 2025'!$B$17))</f>
        <v>35779.500569199998</v>
      </c>
      <c r="AD512" s="87">
        <v>0</v>
      </c>
      <c r="AE512" s="87">
        <f t="shared" si="7"/>
        <v>35779.500569199998</v>
      </c>
    </row>
    <row r="513" spans="1:31" s="105" customFormat="1" ht="13.15">
      <c r="A513" s="154" t="s">
        <v>90</v>
      </c>
      <c r="B513" s="154" t="str">
        <f>VLOOKUP(A513,'CENTRO DE COSTOS'!A:D,4,FALSE)</f>
        <v>JUAN SEBASTIÁN RÍOS CASTRILLÓN</v>
      </c>
      <c r="C513" s="154" t="str">
        <f>VLOOKUP(A513,'CENTRO DE COSTOS'!A:D,2,FALSE)</f>
        <v>0004-0005</v>
      </c>
      <c r="D513" s="154">
        <v>5001</v>
      </c>
      <c r="E513" s="154">
        <v>2542387</v>
      </c>
      <c r="F513" s="154">
        <v>78468</v>
      </c>
      <c r="G513" s="154" t="s">
        <v>8049</v>
      </c>
      <c r="H513" s="154" t="s">
        <v>197</v>
      </c>
      <c r="I513" s="154" t="s">
        <v>90</v>
      </c>
      <c r="J513" s="154" t="s">
        <v>11551</v>
      </c>
      <c r="K513" s="154" t="s">
        <v>159</v>
      </c>
      <c r="L513" s="154" t="s">
        <v>11552</v>
      </c>
      <c r="M513" s="155">
        <v>45873.375</v>
      </c>
      <c r="N513" s="155">
        <v>45878.430555555555</v>
      </c>
      <c r="O513" s="91"/>
      <c r="P513" s="154" t="s">
        <v>10063</v>
      </c>
      <c r="Q513" s="154" t="s">
        <v>10063</v>
      </c>
      <c r="R513" s="154" t="s">
        <v>2973</v>
      </c>
      <c r="S513" s="154" t="s">
        <v>2973</v>
      </c>
      <c r="T513" s="154" t="s">
        <v>8052</v>
      </c>
      <c r="U513" s="154" t="s">
        <v>9429</v>
      </c>
      <c r="V513" s="154" t="s">
        <v>11532</v>
      </c>
      <c r="W513" s="154" t="s">
        <v>2967</v>
      </c>
      <c r="X513" s="10"/>
      <c r="Y513" s="154" t="s">
        <v>25</v>
      </c>
      <c r="Z513" s="154" t="str">
        <f>VLOOKUP(D513,TIPOLOGIA!A:F,5,0)</f>
        <v>TERRESTRE</v>
      </c>
      <c r="AA513" s="154" t="s">
        <v>3158</v>
      </c>
      <c r="AB513" s="46">
        <v>1</v>
      </c>
      <c r="AC513" s="87">
        <f>IF(W513="SOPORTE_TELEFÓNICO",'BASE LIQUIDACION REDEBAN 2025'!$B$19,IF(AND(W513="VISITA_TÉCNICA",Y513="TIPO II"),'BASE LIQUIDACION REDEBAN 2025'!$B$18,'BASE LIQUIDACION REDEBAN 2025'!$B$17))</f>
        <v>35779.500569199998</v>
      </c>
      <c r="AD513" s="87">
        <v>0</v>
      </c>
      <c r="AE513" s="87">
        <f t="shared" si="7"/>
        <v>35779.500569199998</v>
      </c>
    </row>
    <row r="514" spans="1:31" s="105" customFormat="1" ht="13.15">
      <c r="A514" s="154" t="s">
        <v>96</v>
      </c>
      <c r="B514" s="154" t="str">
        <f>VLOOKUP(A514,'CENTRO DE COSTOS'!A:D,4,FALSE)</f>
        <v>JOSE MAURICIO HERNANDEZ ROJAS</v>
      </c>
      <c r="C514" s="154" t="str">
        <f>VLOOKUP(A514,'CENTRO DE COSTOS'!A:D,2,FALSE)</f>
        <v>0004-0001</v>
      </c>
      <c r="D514" s="154">
        <v>44430</v>
      </c>
      <c r="E514" s="154">
        <v>2546062</v>
      </c>
      <c r="F514" s="154">
        <v>76598</v>
      </c>
      <c r="G514" s="154" t="s">
        <v>8049</v>
      </c>
      <c r="H514" s="154" t="s">
        <v>1719</v>
      </c>
      <c r="I514" s="154" t="s">
        <v>1739</v>
      </c>
      <c r="J514" s="154" t="s">
        <v>11553</v>
      </c>
      <c r="K514" s="154" t="s">
        <v>159</v>
      </c>
      <c r="L514" s="154" t="s">
        <v>11554</v>
      </c>
      <c r="M514" s="155">
        <v>45873.379861111112</v>
      </c>
      <c r="N514" s="155">
        <v>45878.431250000001</v>
      </c>
      <c r="O514" s="91"/>
      <c r="P514" s="154" t="s">
        <v>10063</v>
      </c>
      <c r="Q514" s="154" t="s">
        <v>10063</v>
      </c>
      <c r="R514" s="154" t="s">
        <v>200</v>
      </c>
      <c r="S514" s="154" t="s">
        <v>201</v>
      </c>
      <c r="T514" s="154" t="s">
        <v>8052</v>
      </c>
      <c r="U514" s="154" t="s">
        <v>9429</v>
      </c>
      <c r="V514" s="154" t="s">
        <v>11555</v>
      </c>
      <c r="W514" s="154" t="s">
        <v>10144</v>
      </c>
      <c r="X514" s="10"/>
      <c r="Y514" s="154" t="s">
        <v>32</v>
      </c>
      <c r="Z514" s="154" t="str">
        <f>VLOOKUP(D514,TIPOLOGIA!A:F,5,0)</f>
        <v>TERRESTRE</v>
      </c>
      <c r="AA514" s="154" t="s">
        <v>1093</v>
      </c>
      <c r="AB514" s="46">
        <v>0</v>
      </c>
      <c r="AC514" s="87">
        <f>IF(W514="SOPORTE_TELEFÓNICO",'BASE LIQUIDACION REDEBAN 2025'!$B$19,IF(AND(W514="VISITA_TÉCNICA",Y514="TIPO II"),'BASE LIQUIDACION REDEBAN 2025'!$B$18,'BASE LIQUIDACION REDEBAN 2025'!$B$17))</f>
        <v>35779.500569199998</v>
      </c>
      <c r="AD514" s="87">
        <v>0</v>
      </c>
      <c r="AE514" s="87">
        <f t="shared" si="7"/>
        <v>35779.500569199998</v>
      </c>
    </row>
    <row r="515" spans="1:31" s="105" customFormat="1" ht="13.15">
      <c r="A515" s="154" t="s">
        <v>87</v>
      </c>
      <c r="B515" s="154" t="str">
        <f>VLOOKUP(A515,'CENTRO DE COSTOS'!A:D,4,FALSE)</f>
        <v>DIEGO FERNANDO HENAO CARDONA</v>
      </c>
      <c r="C515" s="154" t="str">
        <f>VLOOKUP(A515,'CENTRO DE COSTOS'!A:D,2,FALSE)</f>
        <v>0004-0002</v>
      </c>
      <c r="D515" s="154">
        <v>17001</v>
      </c>
      <c r="E515" s="154">
        <v>2549363</v>
      </c>
      <c r="F515" s="154">
        <v>78745</v>
      </c>
      <c r="G515" s="154" t="s">
        <v>8049</v>
      </c>
      <c r="H515" s="154" t="s">
        <v>477</v>
      </c>
      <c r="I515" s="154" t="s">
        <v>87</v>
      </c>
      <c r="J515" s="154" t="s">
        <v>11556</v>
      </c>
      <c r="K515" s="154" t="s">
        <v>159</v>
      </c>
      <c r="L515" s="154" t="s">
        <v>11557</v>
      </c>
      <c r="M515" s="155">
        <v>45873.540972222225</v>
      </c>
      <c r="N515" s="155">
        <v>45878.435416666667</v>
      </c>
      <c r="O515" s="91"/>
      <c r="P515" s="154" t="s">
        <v>10063</v>
      </c>
      <c r="Q515" s="154" t="s">
        <v>10063</v>
      </c>
      <c r="R515" s="154" t="s">
        <v>200</v>
      </c>
      <c r="S515" s="154" t="s">
        <v>739</v>
      </c>
      <c r="T515" s="154" t="s">
        <v>9439</v>
      </c>
      <c r="U515" s="154" t="s">
        <v>10905</v>
      </c>
      <c r="V515" s="154" t="s">
        <v>11558</v>
      </c>
      <c r="W515" s="154" t="s">
        <v>2967</v>
      </c>
      <c r="X515" s="10"/>
      <c r="Y515" s="154" t="s">
        <v>25</v>
      </c>
      <c r="Z515" s="154" t="str">
        <f>VLOOKUP(D515,TIPOLOGIA!A:F,5,0)</f>
        <v>TERRESTRE</v>
      </c>
      <c r="AA515" s="154" t="s">
        <v>482</v>
      </c>
      <c r="AB515" s="46">
        <v>1</v>
      </c>
      <c r="AC515" s="87">
        <f>IF(W515="SOPORTE_TELEFÓNICO",'BASE LIQUIDACION REDEBAN 2025'!$B$19,IF(AND(W515="VISITA_TÉCNICA",Y515="TIPO II"),'BASE LIQUIDACION REDEBAN 2025'!$B$18,'BASE LIQUIDACION REDEBAN 2025'!$B$17))</f>
        <v>35779.500569199998</v>
      </c>
      <c r="AD515" s="87">
        <v>0</v>
      </c>
      <c r="AE515" s="87">
        <f t="shared" ref="AE515:AE578" si="8">IF(W515="VISITA_TÉCNICA",AC515*AB515,AC515)</f>
        <v>35779.500569199998</v>
      </c>
    </row>
    <row r="516" spans="1:31" s="105" customFormat="1" ht="13.15">
      <c r="A516" s="154" t="s">
        <v>64</v>
      </c>
      <c r="B516" s="154" t="str">
        <f>VLOOKUP(A516,'CENTRO DE COSTOS'!A:D,4,FALSE)</f>
        <v>JOSE MAURICIO HERNANDEZ ROJAS</v>
      </c>
      <c r="C516" s="154" t="str">
        <f>VLOOKUP(A516,'CENTRO DE COSTOS'!A:D,2,FALSE)</f>
        <v>0004-0001</v>
      </c>
      <c r="D516" s="154">
        <v>8638</v>
      </c>
      <c r="E516" s="154">
        <v>2572524</v>
      </c>
      <c r="F516" s="154">
        <v>78966</v>
      </c>
      <c r="G516" s="154" t="s">
        <v>8049</v>
      </c>
      <c r="H516" s="154" t="s">
        <v>389</v>
      </c>
      <c r="I516" s="154" t="s">
        <v>2762</v>
      </c>
      <c r="J516" s="154" t="s">
        <v>11559</v>
      </c>
      <c r="K516" s="154" t="s">
        <v>159</v>
      </c>
      <c r="L516" s="154" t="s">
        <v>11560</v>
      </c>
      <c r="M516" s="155">
        <v>45877.659722222219</v>
      </c>
      <c r="N516" s="155">
        <v>45878.440972222219</v>
      </c>
      <c r="O516" s="91"/>
      <c r="P516" s="154" t="s">
        <v>10063</v>
      </c>
      <c r="Q516" s="154" t="s">
        <v>10063</v>
      </c>
      <c r="R516" s="154" t="s">
        <v>2973</v>
      </c>
      <c r="S516" s="154" t="s">
        <v>2973</v>
      </c>
      <c r="T516" s="154" t="s">
        <v>8052</v>
      </c>
      <c r="U516" s="154" t="s">
        <v>9429</v>
      </c>
      <c r="V516" s="154" t="s">
        <v>11561</v>
      </c>
      <c r="W516" s="154" t="s">
        <v>2967</v>
      </c>
      <c r="X516" s="10"/>
      <c r="Y516" s="154" t="s">
        <v>28</v>
      </c>
      <c r="Z516" s="154" t="str">
        <f>VLOOKUP(D516,TIPOLOGIA!A:F,5,0)</f>
        <v>TERRESTRE</v>
      </c>
      <c r="AA516" s="154" t="s">
        <v>1093</v>
      </c>
      <c r="AB516" s="46">
        <v>1</v>
      </c>
      <c r="AC516" s="87">
        <f>IF(W516="SOPORTE_TELEFÓNICO",'BASE LIQUIDACION REDEBAN 2025'!$B$19,IF(AND(W516="VISITA_TÉCNICA",Y516="TIPO II"),'BASE LIQUIDACION REDEBAN 2025'!$B$18,'BASE LIQUIDACION REDEBAN 2025'!$B$17))</f>
        <v>67654.12000000001</v>
      </c>
      <c r="AD516" s="87">
        <v>0</v>
      </c>
      <c r="AE516" s="87">
        <f t="shared" si="8"/>
        <v>67654.12000000001</v>
      </c>
    </row>
    <row r="517" spans="1:31" s="105" customFormat="1" ht="13.15">
      <c r="A517" s="154" t="s">
        <v>100</v>
      </c>
      <c r="B517" s="154" t="str">
        <f>VLOOKUP(A517,'CENTRO DE COSTOS'!A:D,4,FALSE)</f>
        <v>KEVIN ALEXIS CORZO BUSTOS</v>
      </c>
      <c r="C517" s="154" t="str">
        <f>VLOOKUP(A517,'CENTRO DE COSTOS'!A:D,2,FALSE)</f>
        <v>0004-0007</v>
      </c>
      <c r="D517" s="154">
        <v>50400</v>
      </c>
      <c r="E517" s="154">
        <v>2555510</v>
      </c>
      <c r="F517" s="154">
        <v>70119</v>
      </c>
      <c r="G517" s="154" t="s">
        <v>8049</v>
      </c>
      <c r="H517" s="154" t="s">
        <v>295</v>
      </c>
      <c r="I517" s="154" t="s">
        <v>5284</v>
      </c>
      <c r="J517" s="154" t="s">
        <v>11562</v>
      </c>
      <c r="K517" s="154" t="s">
        <v>159</v>
      </c>
      <c r="L517" s="154" t="s">
        <v>11563</v>
      </c>
      <c r="M517" s="155">
        <v>45874.442361111112</v>
      </c>
      <c r="N517" s="155">
        <v>45878.442361111112</v>
      </c>
      <c r="O517" s="91"/>
      <c r="P517" s="154" t="s">
        <v>10063</v>
      </c>
      <c r="Q517" s="154" t="s">
        <v>10063</v>
      </c>
      <c r="R517" s="154" t="s">
        <v>200</v>
      </c>
      <c r="S517" s="154" t="s">
        <v>739</v>
      </c>
      <c r="T517" s="154" t="s">
        <v>8052</v>
      </c>
      <c r="U517" s="154" t="s">
        <v>9429</v>
      </c>
      <c r="V517" s="154" t="s">
        <v>11564</v>
      </c>
      <c r="W517" s="154" t="s">
        <v>10144</v>
      </c>
      <c r="X517" s="10"/>
      <c r="Y517" s="154" t="s">
        <v>30</v>
      </c>
      <c r="Z517" s="154" t="str">
        <f>VLOOKUP(D517,TIPOLOGIA!A:F,5,0)</f>
        <v>TERRESTRE</v>
      </c>
      <c r="AA517" s="154"/>
      <c r="AB517" s="46">
        <v>0</v>
      </c>
      <c r="AC517" s="87">
        <f>IF(W517="SOPORTE_TELEFÓNICO",'BASE LIQUIDACION REDEBAN 2025'!$B$19,IF(AND(W517="VISITA_TÉCNICA",Y517="TIPO II"),'BASE LIQUIDACION REDEBAN 2025'!$B$18,'BASE LIQUIDACION REDEBAN 2025'!$B$17))</f>
        <v>35779.500569199998</v>
      </c>
      <c r="AD517" s="87">
        <v>0</v>
      </c>
      <c r="AE517" s="87">
        <f t="shared" si="8"/>
        <v>35779.500569199998</v>
      </c>
    </row>
    <row r="518" spans="1:31" s="105" customFormat="1" ht="13.15">
      <c r="A518" s="154" t="s">
        <v>72</v>
      </c>
      <c r="B518" s="154" t="str">
        <f>VLOOKUP(A518,'CENTRO DE COSTOS'!A:D,4,FALSE)</f>
        <v>MIGUEL JULIÁN HERNÁNDEZ GUARÍN</v>
      </c>
      <c r="C518" s="154" t="str">
        <f>VLOOKUP(A518,'CENTRO DE COSTOS'!A:D,2,FALSE)</f>
        <v>0004-0008</v>
      </c>
      <c r="D518" s="154">
        <v>13688</v>
      </c>
      <c r="E518" s="154">
        <v>2551821</v>
      </c>
      <c r="F518" s="154">
        <v>77325</v>
      </c>
      <c r="G518" s="154" t="s">
        <v>8049</v>
      </c>
      <c r="H518" s="154" t="s">
        <v>303</v>
      </c>
      <c r="I518" s="154" t="s">
        <v>304</v>
      </c>
      <c r="J518" s="154" t="s">
        <v>11565</v>
      </c>
      <c r="K518" s="154" t="s">
        <v>159</v>
      </c>
      <c r="L518" s="154" t="s">
        <v>11566</v>
      </c>
      <c r="M518" s="155">
        <v>45873.69027777778</v>
      </c>
      <c r="N518" s="155">
        <v>45878.443749999999</v>
      </c>
      <c r="O518" s="91"/>
      <c r="P518" s="154" t="s">
        <v>10063</v>
      </c>
      <c r="Q518" s="154" t="s">
        <v>10063</v>
      </c>
      <c r="R518" s="154" t="s">
        <v>2973</v>
      </c>
      <c r="S518" s="154" t="s">
        <v>2973</v>
      </c>
      <c r="T518" s="154" t="s">
        <v>8052</v>
      </c>
      <c r="U518" s="154" t="s">
        <v>9429</v>
      </c>
      <c r="V518" s="154" t="s">
        <v>11567</v>
      </c>
      <c r="W518" s="154" t="s">
        <v>10144</v>
      </c>
      <c r="X518" s="10"/>
      <c r="Y518" s="154" t="s">
        <v>180</v>
      </c>
      <c r="Z518" s="154" t="str">
        <f>VLOOKUP(D518,TIPOLOGIA!A:F,5,0)</f>
        <v>TERRESTRE/FLUVIAL</v>
      </c>
      <c r="AA518" s="154"/>
      <c r="AB518" s="46">
        <v>0</v>
      </c>
      <c r="AC518" s="87">
        <f>IF(W518="SOPORTE_TELEFÓNICO",'BASE LIQUIDACION REDEBAN 2025'!$B$19,IF(AND(W518="VISITA_TÉCNICA",Y518="TIPO II"),'BASE LIQUIDACION REDEBAN 2025'!$B$18,'BASE LIQUIDACION REDEBAN 2025'!$B$17))</f>
        <v>35779.500569199998</v>
      </c>
      <c r="AD518" s="87">
        <v>0</v>
      </c>
      <c r="AE518" s="87">
        <f t="shared" si="8"/>
        <v>35779.500569199998</v>
      </c>
    </row>
    <row r="519" spans="1:31" s="105" customFormat="1" ht="13.15">
      <c r="A519" s="154" t="s">
        <v>72</v>
      </c>
      <c r="B519" s="154" t="str">
        <f>VLOOKUP(A519,'CENTRO DE COSTOS'!A:D,4,FALSE)</f>
        <v>MIGUEL JULIÁN HERNÁNDEZ GUARÍN</v>
      </c>
      <c r="C519" s="154" t="str">
        <f>VLOOKUP(A519,'CENTRO DE COSTOS'!A:D,2,FALSE)</f>
        <v>0004-0008</v>
      </c>
      <c r="D519" s="154">
        <v>68575</v>
      </c>
      <c r="E519" s="154">
        <v>2554154</v>
      </c>
      <c r="F519" s="154">
        <v>80296</v>
      </c>
      <c r="G519" s="154" t="s">
        <v>8049</v>
      </c>
      <c r="H519" s="154" t="s">
        <v>820</v>
      </c>
      <c r="I519" s="154" t="s">
        <v>7130</v>
      </c>
      <c r="J519" s="154" t="s">
        <v>11568</v>
      </c>
      <c r="K519" s="154" t="s">
        <v>159</v>
      </c>
      <c r="L519" s="154" t="s">
        <v>11569</v>
      </c>
      <c r="M519" s="155">
        <v>45874.387499999997</v>
      </c>
      <c r="N519" s="155">
        <v>45878.444444444445</v>
      </c>
      <c r="O519" s="91"/>
      <c r="P519" s="154" t="s">
        <v>10063</v>
      </c>
      <c r="Q519" s="154" t="s">
        <v>10063</v>
      </c>
      <c r="R519" s="154" t="s">
        <v>2973</v>
      </c>
      <c r="S519" s="154" t="s">
        <v>2973</v>
      </c>
      <c r="T519" s="154" t="s">
        <v>8052</v>
      </c>
      <c r="U519" s="154" t="s">
        <v>9429</v>
      </c>
      <c r="V519" s="154" t="s">
        <v>11570</v>
      </c>
      <c r="W519" s="154" t="s">
        <v>10144</v>
      </c>
      <c r="X519" s="10"/>
      <c r="Y519" s="154" t="s">
        <v>32</v>
      </c>
      <c r="Z519" s="154" t="str">
        <f>VLOOKUP(D519,TIPOLOGIA!A:F,5,0)</f>
        <v>TERRESTRE</v>
      </c>
      <c r="AA519" s="154"/>
      <c r="AB519" s="46">
        <v>0</v>
      </c>
      <c r="AC519" s="87">
        <f>IF(W519="SOPORTE_TELEFÓNICO",'BASE LIQUIDACION REDEBAN 2025'!$B$19,IF(AND(W519="VISITA_TÉCNICA",Y519="TIPO II"),'BASE LIQUIDACION REDEBAN 2025'!$B$18,'BASE LIQUIDACION REDEBAN 2025'!$B$17))</f>
        <v>35779.500569199998</v>
      </c>
      <c r="AD519" s="87">
        <v>0</v>
      </c>
      <c r="AE519" s="87">
        <f t="shared" si="8"/>
        <v>35779.500569199998</v>
      </c>
    </row>
    <row r="520" spans="1:31" s="105" customFormat="1" ht="13.15">
      <c r="A520" s="154" t="s">
        <v>91</v>
      </c>
      <c r="B520" s="154" t="str">
        <f>VLOOKUP(A520,'CENTRO DE COSTOS'!A:D,4,FALSE)</f>
        <v>JOSE MAURICIO HERNANDEZ ROJAS</v>
      </c>
      <c r="C520" s="154" t="str">
        <f>VLOOKUP(A520,'CENTRO DE COSTOS'!A:D,2,FALSE)</f>
        <v>0004-0001</v>
      </c>
      <c r="D520" s="154">
        <v>23580</v>
      </c>
      <c r="E520" s="154">
        <v>2552994</v>
      </c>
      <c r="F520" s="154">
        <v>59789</v>
      </c>
      <c r="G520" s="154" t="s">
        <v>8049</v>
      </c>
      <c r="H520" s="154" t="s">
        <v>421</v>
      </c>
      <c r="I520" s="154" t="s">
        <v>1222</v>
      </c>
      <c r="J520" s="154" t="s">
        <v>11571</v>
      </c>
      <c r="K520" s="154" t="s">
        <v>159</v>
      </c>
      <c r="L520" s="154" t="s">
        <v>11572</v>
      </c>
      <c r="M520" s="155">
        <v>45874.335416666669</v>
      </c>
      <c r="N520" s="155">
        <v>45878.445833333331</v>
      </c>
      <c r="O520" s="91"/>
      <c r="P520" s="154" t="s">
        <v>10063</v>
      </c>
      <c r="Q520" s="154" t="s">
        <v>10063</v>
      </c>
      <c r="R520" s="154" t="s">
        <v>200</v>
      </c>
      <c r="S520" s="154" t="s">
        <v>201</v>
      </c>
      <c r="T520" s="154" t="s">
        <v>8052</v>
      </c>
      <c r="U520" s="154" t="s">
        <v>9429</v>
      </c>
      <c r="V520" s="154" t="s">
        <v>11573</v>
      </c>
      <c r="W520" s="154" t="s">
        <v>10144</v>
      </c>
      <c r="X520" s="10"/>
      <c r="Y520" s="154" t="s">
        <v>32</v>
      </c>
      <c r="Z520" s="154" t="str">
        <f>VLOOKUP(D520,TIPOLOGIA!A:F,5,0)</f>
        <v>TERRESTRE</v>
      </c>
      <c r="AA520" s="154"/>
      <c r="AB520" s="46">
        <v>0</v>
      </c>
      <c r="AC520" s="87">
        <f>IF(W520="SOPORTE_TELEFÓNICO",'BASE LIQUIDACION REDEBAN 2025'!$B$19,IF(AND(W520="VISITA_TÉCNICA",Y520="TIPO II"),'BASE LIQUIDACION REDEBAN 2025'!$B$18,'BASE LIQUIDACION REDEBAN 2025'!$B$17))</f>
        <v>35779.500569199998</v>
      </c>
      <c r="AD520" s="87">
        <v>0</v>
      </c>
      <c r="AE520" s="87">
        <f t="shared" si="8"/>
        <v>35779.500569199998</v>
      </c>
    </row>
    <row r="521" spans="1:31" s="105" customFormat="1" ht="13.15">
      <c r="A521" s="154" t="s">
        <v>72</v>
      </c>
      <c r="B521" s="154" t="str">
        <f>VLOOKUP(A521,'CENTRO DE COSTOS'!A:D,4,FALSE)</f>
        <v>MIGUEL JULIÁN HERNÁNDEZ GUARÍN</v>
      </c>
      <c r="C521" s="154" t="str">
        <f>VLOOKUP(A521,'CENTRO DE COSTOS'!A:D,2,FALSE)</f>
        <v>0004-0008</v>
      </c>
      <c r="D521" s="154">
        <v>13688</v>
      </c>
      <c r="E521" s="154">
        <v>2551801</v>
      </c>
      <c r="F521" s="154">
        <v>71094</v>
      </c>
      <c r="G521" s="154" t="s">
        <v>8049</v>
      </c>
      <c r="H521" s="154" t="s">
        <v>303</v>
      </c>
      <c r="I521" s="154" t="s">
        <v>304</v>
      </c>
      <c r="J521" s="154" t="s">
        <v>11574</v>
      </c>
      <c r="K521" s="154" t="s">
        <v>159</v>
      </c>
      <c r="L521" s="154" t="s">
        <v>11575</v>
      </c>
      <c r="M521" s="155">
        <v>45873.6875</v>
      </c>
      <c r="N521" s="155">
        <v>45878.447222222225</v>
      </c>
      <c r="O521" s="91"/>
      <c r="P521" s="154" t="s">
        <v>10063</v>
      </c>
      <c r="Q521" s="154" t="s">
        <v>10063</v>
      </c>
      <c r="R521" s="154" t="s">
        <v>2973</v>
      </c>
      <c r="S521" s="154" t="s">
        <v>2973</v>
      </c>
      <c r="T521" s="154" t="s">
        <v>8052</v>
      </c>
      <c r="U521" s="154" t="s">
        <v>9429</v>
      </c>
      <c r="V521" s="154" t="s">
        <v>11576</v>
      </c>
      <c r="W521" s="154" t="s">
        <v>10144</v>
      </c>
      <c r="X521" s="10"/>
      <c r="Y521" s="154" t="s">
        <v>180</v>
      </c>
      <c r="Z521" s="154" t="str">
        <f>VLOOKUP(D521,TIPOLOGIA!A:F,5,0)</f>
        <v>TERRESTRE/FLUVIAL</v>
      </c>
      <c r="AA521" s="154"/>
      <c r="AB521" s="46">
        <v>0</v>
      </c>
      <c r="AC521" s="87">
        <f>IF(W521="SOPORTE_TELEFÓNICO",'BASE LIQUIDACION REDEBAN 2025'!$B$19,IF(AND(W521="VISITA_TÉCNICA",Y521="TIPO II"),'BASE LIQUIDACION REDEBAN 2025'!$B$18,'BASE LIQUIDACION REDEBAN 2025'!$B$17))</f>
        <v>35779.500569199998</v>
      </c>
      <c r="AD521" s="87">
        <v>0</v>
      </c>
      <c r="AE521" s="87">
        <f t="shared" si="8"/>
        <v>35779.500569199998</v>
      </c>
    </row>
    <row r="522" spans="1:31" s="105" customFormat="1" ht="13.15">
      <c r="A522" s="154" t="s">
        <v>72</v>
      </c>
      <c r="B522" s="154" t="str">
        <f>VLOOKUP(A522,'CENTRO DE COSTOS'!A:D,4,FALSE)</f>
        <v>MIGUEL JULIÁN HERNÁNDEZ GUARÍN</v>
      </c>
      <c r="C522" s="154" t="str">
        <f>VLOOKUP(A522,'CENTRO DE COSTOS'!A:D,2,FALSE)</f>
        <v>0004-0008</v>
      </c>
      <c r="D522" s="154">
        <v>13688</v>
      </c>
      <c r="E522" s="154">
        <v>2551791</v>
      </c>
      <c r="F522" s="154">
        <v>79910</v>
      </c>
      <c r="G522" s="154" t="s">
        <v>8049</v>
      </c>
      <c r="H522" s="154" t="s">
        <v>303</v>
      </c>
      <c r="I522" s="154" t="s">
        <v>304</v>
      </c>
      <c r="J522" s="154" t="s">
        <v>11577</v>
      </c>
      <c r="K522" s="154" t="s">
        <v>159</v>
      </c>
      <c r="L522" s="154" t="s">
        <v>11578</v>
      </c>
      <c r="M522" s="155">
        <v>45873.695138888892</v>
      </c>
      <c r="N522" s="155">
        <v>45878.447916666664</v>
      </c>
      <c r="O522" s="91"/>
      <c r="P522" s="154" t="s">
        <v>10063</v>
      </c>
      <c r="Q522" s="154" t="s">
        <v>10063</v>
      </c>
      <c r="R522" s="154" t="s">
        <v>200</v>
      </c>
      <c r="S522" s="154" t="s">
        <v>201</v>
      </c>
      <c r="T522" s="154" t="s">
        <v>8052</v>
      </c>
      <c r="U522" s="154" t="s">
        <v>9429</v>
      </c>
      <c r="V522" s="154" t="s">
        <v>11579</v>
      </c>
      <c r="W522" s="154" t="s">
        <v>10144</v>
      </c>
      <c r="X522" s="10"/>
      <c r="Y522" s="154" t="s">
        <v>180</v>
      </c>
      <c r="Z522" s="154" t="str">
        <f>VLOOKUP(D522,TIPOLOGIA!A:F,5,0)</f>
        <v>TERRESTRE/FLUVIAL</v>
      </c>
      <c r="AA522" s="154"/>
      <c r="AB522" s="46">
        <v>0</v>
      </c>
      <c r="AC522" s="87">
        <f>IF(W522="SOPORTE_TELEFÓNICO",'BASE LIQUIDACION REDEBAN 2025'!$B$19,IF(AND(W522="VISITA_TÉCNICA",Y522="TIPO II"),'BASE LIQUIDACION REDEBAN 2025'!$B$18,'BASE LIQUIDACION REDEBAN 2025'!$B$17))</f>
        <v>35779.500569199998</v>
      </c>
      <c r="AD522" s="87">
        <v>0</v>
      </c>
      <c r="AE522" s="87">
        <f t="shared" si="8"/>
        <v>35779.500569199998</v>
      </c>
    </row>
    <row r="523" spans="1:31" s="105" customFormat="1" ht="13.15">
      <c r="A523" s="154" t="s">
        <v>93</v>
      </c>
      <c r="B523" s="154" t="str">
        <f>VLOOKUP(A523,'CENTRO DE COSTOS'!A:D,4,FALSE)</f>
        <v>DIEGO FERNANDO HENAO CARDONA</v>
      </c>
      <c r="C523" s="154" t="str">
        <f>VLOOKUP(A523,'CENTRO DE COSTOS'!A:D,2,FALSE)</f>
        <v>0004-0003</v>
      </c>
      <c r="D523" s="154">
        <v>86568</v>
      </c>
      <c r="E523" s="154">
        <v>2538622</v>
      </c>
      <c r="F523" s="154">
        <v>79115</v>
      </c>
      <c r="G523" s="154" t="s">
        <v>8049</v>
      </c>
      <c r="H523" s="154" t="s">
        <v>1820</v>
      </c>
      <c r="I523" s="154" t="s">
        <v>9865</v>
      </c>
      <c r="J523" s="154" t="s">
        <v>11580</v>
      </c>
      <c r="K523" s="154" t="s">
        <v>159</v>
      </c>
      <c r="L523" s="154" t="s">
        <v>11581</v>
      </c>
      <c r="M523" s="155">
        <v>45870.418749999997</v>
      </c>
      <c r="N523" s="155">
        <v>45878.449305555558</v>
      </c>
      <c r="O523" s="91"/>
      <c r="P523" s="154" t="s">
        <v>10063</v>
      </c>
      <c r="Q523" s="154" t="s">
        <v>10063</v>
      </c>
      <c r="R523" s="154" t="s">
        <v>2973</v>
      </c>
      <c r="S523" s="154" t="s">
        <v>2973</v>
      </c>
      <c r="T523" s="154" t="s">
        <v>8052</v>
      </c>
      <c r="U523" s="154" t="s">
        <v>9429</v>
      </c>
      <c r="V523" s="154" t="s">
        <v>11582</v>
      </c>
      <c r="W523" s="154" t="s">
        <v>10144</v>
      </c>
      <c r="X523" s="10"/>
      <c r="Y523" s="154" t="s">
        <v>32</v>
      </c>
      <c r="Z523" s="154" t="str">
        <f>VLOOKUP(D523,TIPOLOGIA!A:F,5,0)</f>
        <v>TERRESTRE</v>
      </c>
      <c r="AA523" s="154"/>
      <c r="AB523" s="46">
        <v>0</v>
      </c>
      <c r="AC523" s="87">
        <f>IF(W523="SOPORTE_TELEFÓNICO",'BASE LIQUIDACION REDEBAN 2025'!$B$19,IF(AND(W523="VISITA_TÉCNICA",Y523="TIPO II"),'BASE LIQUIDACION REDEBAN 2025'!$B$18,'BASE LIQUIDACION REDEBAN 2025'!$B$17))</f>
        <v>35779.500569199998</v>
      </c>
      <c r="AD523" s="87">
        <v>0</v>
      </c>
      <c r="AE523" s="87">
        <f t="shared" si="8"/>
        <v>35779.500569199998</v>
      </c>
    </row>
    <row r="524" spans="1:31" s="105" customFormat="1" ht="13.15">
      <c r="A524" s="154" t="s">
        <v>68</v>
      </c>
      <c r="B524" s="154" t="str">
        <f>VLOOKUP(A524,'CENTRO DE COSTOS'!A:D,4,FALSE)</f>
        <v>WILLIAM ASDRUBAL ROZO ROZO</v>
      </c>
      <c r="C524" s="154" t="str">
        <f>VLOOKUP(A524,'CENTRO DE COSTOS'!A:D,2,FALSE)</f>
        <v>0004-0004</v>
      </c>
      <c r="D524" s="154">
        <v>25754</v>
      </c>
      <c r="E524" s="154">
        <v>2569618</v>
      </c>
      <c r="F524" s="154">
        <v>77624</v>
      </c>
      <c r="G524" s="154" t="s">
        <v>8049</v>
      </c>
      <c r="H524" s="154" t="s">
        <v>470</v>
      </c>
      <c r="I524" s="154" t="s">
        <v>1138</v>
      </c>
      <c r="J524" s="154" t="s">
        <v>11583</v>
      </c>
      <c r="K524" s="154" t="s">
        <v>159</v>
      </c>
      <c r="L524" s="154" t="s">
        <v>11584</v>
      </c>
      <c r="M524" s="155">
        <v>45877.42291666667</v>
      </c>
      <c r="N524" s="155">
        <v>45878.451388888891</v>
      </c>
      <c r="O524" s="91"/>
      <c r="P524" s="154" t="s">
        <v>10063</v>
      </c>
      <c r="Q524" s="154" t="s">
        <v>10063</v>
      </c>
      <c r="R524" s="154" t="s">
        <v>2973</v>
      </c>
      <c r="S524" s="154" t="s">
        <v>2973</v>
      </c>
      <c r="T524" s="154" t="s">
        <v>8052</v>
      </c>
      <c r="U524" s="154" t="s">
        <v>9429</v>
      </c>
      <c r="V524" s="154" t="s">
        <v>11585</v>
      </c>
      <c r="W524" s="154" t="s">
        <v>2967</v>
      </c>
      <c r="X524" s="10"/>
      <c r="Y524" s="154" t="s">
        <v>25</v>
      </c>
      <c r="Z524" s="154" t="str">
        <f>VLOOKUP(D524,TIPOLOGIA!A:F,5,0)</f>
        <v>TERRESTRE</v>
      </c>
      <c r="AA524" s="154" t="s">
        <v>599</v>
      </c>
      <c r="AB524" s="46">
        <v>1</v>
      </c>
      <c r="AC524" s="87">
        <f>IF(W524="SOPORTE_TELEFÓNICO",'BASE LIQUIDACION REDEBAN 2025'!$B$19,IF(AND(W524="VISITA_TÉCNICA",Y524="TIPO II"),'BASE LIQUIDACION REDEBAN 2025'!$B$18,'BASE LIQUIDACION REDEBAN 2025'!$B$17))</f>
        <v>35779.500569199998</v>
      </c>
      <c r="AD524" s="87">
        <v>0</v>
      </c>
      <c r="AE524" s="87">
        <f t="shared" si="8"/>
        <v>35779.500569199998</v>
      </c>
    </row>
    <row r="525" spans="1:31" s="105" customFormat="1" ht="13.15">
      <c r="A525" s="154" t="s">
        <v>94</v>
      </c>
      <c r="B525" s="154" t="str">
        <f>VLOOKUP(A525,'CENTRO DE COSTOS'!A:D,4,FALSE)</f>
        <v>DIEGO FERNANDO HENAO CARDONA</v>
      </c>
      <c r="C525" s="154" t="str">
        <f>VLOOKUP(A525,'CENTRO DE COSTOS'!A:D,2,FALSE)</f>
        <v>0004-0002</v>
      </c>
      <c r="D525" s="154">
        <v>63190</v>
      </c>
      <c r="E525" s="154">
        <v>2570335</v>
      </c>
      <c r="F525" s="154">
        <v>77341</v>
      </c>
      <c r="G525" s="154" t="s">
        <v>8049</v>
      </c>
      <c r="H525" s="154" t="s">
        <v>581</v>
      </c>
      <c r="I525" s="154" t="s">
        <v>805</v>
      </c>
      <c r="J525" s="154" t="s">
        <v>11586</v>
      </c>
      <c r="K525" s="154" t="s">
        <v>159</v>
      </c>
      <c r="L525" s="154" t="s">
        <v>11587</v>
      </c>
      <c r="M525" s="155">
        <v>45877.468055555553</v>
      </c>
      <c r="N525" s="155">
        <v>45878.45416666667</v>
      </c>
      <c r="O525" s="91"/>
      <c r="P525" s="154" t="s">
        <v>10063</v>
      </c>
      <c r="Q525" s="154" t="s">
        <v>10063</v>
      </c>
      <c r="R525" s="154" t="s">
        <v>2973</v>
      </c>
      <c r="S525" s="154" t="s">
        <v>2973</v>
      </c>
      <c r="T525" s="154" t="s">
        <v>8052</v>
      </c>
      <c r="U525" s="154" t="s">
        <v>9429</v>
      </c>
      <c r="V525" s="154" t="s">
        <v>11588</v>
      </c>
      <c r="W525" s="154" t="s">
        <v>2967</v>
      </c>
      <c r="X525" s="10"/>
      <c r="Y525" s="154" t="s">
        <v>28</v>
      </c>
      <c r="Z525" s="154" t="str">
        <f>VLOOKUP(D525,TIPOLOGIA!A:F,5,0)</f>
        <v>TERRESTRE</v>
      </c>
      <c r="AA525" s="154" t="s">
        <v>587</v>
      </c>
      <c r="AB525" s="46">
        <v>1</v>
      </c>
      <c r="AC525" s="87">
        <f>IF(W525="SOPORTE_TELEFÓNICO",'BASE LIQUIDACION REDEBAN 2025'!$B$19,IF(AND(W525="VISITA_TÉCNICA",Y525="TIPO II"),'BASE LIQUIDACION REDEBAN 2025'!$B$18,'BASE LIQUIDACION REDEBAN 2025'!$B$17))</f>
        <v>67654.12000000001</v>
      </c>
      <c r="AD525" s="87">
        <v>0</v>
      </c>
      <c r="AE525" s="87">
        <f t="shared" si="8"/>
        <v>67654.12000000001</v>
      </c>
    </row>
    <row r="526" spans="1:31" s="105" customFormat="1" ht="13.15">
      <c r="A526" s="154" t="s">
        <v>86</v>
      </c>
      <c r="B526" s="154" t="str">
        <f>VLOOKUP(A526,'CENTRO DE COSTOS'!A:D,4,FALSE)</f>
        <v>KEVIN ALEXIS CORZO BUSTOS</v>
      </c>
      <c r="C526" s="154" t="str">
        <f>VLOOKUP(A526,'CENTRO DE COSTOS'!A:D,2,FALSE)</f>
        <v>0004-0007</v>
      </c>
      <c r="D526" s="154">
        <v>73678</v>
      </c>
      <c r="E526" s="154">
        <v>2543245</v>
      </c>
      <c r="F526" s="154">
        <v>36117</v>
      </c>
      <c r="G526" s="154" t="s">
        <v>8049</v>
      </c>
      <c r="H526" s="154" t="s">
        <v>703</v>
      </c>
      <c r="I526" s="154" t="s">
        <v>9236</v>
      </c>
      <c r="J526" s="154" t="s">
        <v>11589</v>
      </c>
      <c r="K526" s="154" t="s">
        <v>159</v>
      </c>
      <c r="L526" s="154" t="s">
        <v>11590</v>
      </c>
      <c r="M526" s="155">
        <v>45871.386111111111</v>
      </c>
      <c r="N526" s="155">
        <v>45878.457638888889</v>
      </c>
      <c r="O526" s="91"/>
      <c r="P526" s="154" t="s">
        <v>10063</v>
      </c>
      <c r="Q526" s="154" t="s">
        <v>10063</v>
      </c>
      <c r="R526" s="154" t="s">
        <v>2973</v>
      </c>
      <c r="S526" s="154" t="s">
        <v>2973</v>
      </c>
      <c r="T526" s="154" t="s">
        <v>8052</v>
      </c>
      <c r="U526" s="154" t="s">
        <v>9429</v>
      </c>
      <c r="V526" s="154" t="s">
        <v>11591</v>
      </c>
      <c r="W526" s="154" t="s">
        <v>2967</v>
      </c>
      <c r="X526" s="10"/>
      <c r="Y526" s="154" t="s">
        <v>28</v>
      </c>
      <c r="Z526" s="154" t="str">
        <f>VLOOKUP(D526,TIPOLOGIA!A:F,5,0)</f>
        <v>TERRESTRE</v>
      </c>
      <c r="AA526" s="154" t="s">
        <v>968</v>
      </c>
      <c r="AB526" s="46">
        <v>1</v>
      </c>
      <c r="AC526" s="87">
        <f>IF(W526="SOPORTE_TELEFÓNICO",'BASE LIQUIDACION REDEBAN 2025'!$B$19,IF(AND(W526="VISITA_TÉCNICA",Y526="TIPO II"),'BASE LIQUIDACION REDEBAN 2025'!$B$18,'BASE LIQUIDACION REDEBAN 2025'!$B$17))</f>
        <v>67654.12000000001</v>
      </c>
      <c r="AD526" s="87">
        <v>0</v>
      </c>
      <c r="AE526" s="87">
        <f t="shared" si="8"/>
        <v>67654.12000000001</v>
      </c>
    </row>
    <row r="527" spans="1:31" s="105" customFormat="1" ht="13.15">
      <c r="A527" s="154" t="s">
        <v>90</v>
      </c>
      <c r="B527" s="154" t="str">
        <f>VLOOKUP(A527,'CENTRO DE COSTOS'!A:D,4,FALSE)</f>
        <v>JUAN SEBASTIÁN RÍOS CASTRILLÓN</v>
      </c>
      <c r="C527" s="154" t="str">
        <f>VLOOKUP(A527,'CENTRO DE COSTOS'!A:D,2,FALSE)</f>
        <v>0004-0005</v>
      </c>
      <c r="D527" s="154">
        <v>5088</v>
      </c>
      <c r="E527" s="154">
        <v>2543925</v>
      </c>
      <c r="F527" s="154">
        <v>76840</v>
      </c>
      <c r="G527" s="154" t="s">
        <v>8049</v>
      </c>
      <c r="H527" s="154" t="s">
        <v>197</v>
      </c>
      <c r="I527" s="154" t="s">
        <v>211</v>
      </c>
      <c r="J527" s="154" t="s">
        <v>11592</v>
      </c>
      <c r="K527" s="154" t="s">
        <v>159</v>
      </c>
      <c r="L527" s="154" t="s">
        <v>11593</v>
      </c>
      <c r="M527" s="155">
        <v>45873.333333333336</v>
      </c>
      <c r="N527" s="155">
        <v>45878.458333333336</v>
      </c>
      <c r="O527" s="91"/>
      <c r="P527" s="154" t="s">
        <v>10063</v>
      </c>
      <c r="Q527" s="154" t="s">
        <v>10063</v>
      </c>
      <c r="R527" s="154" t="s">
        <v>200</v>
      </c>
      <c r="S527" s="154" t="s">
        <v>739</v>
      </c>
      <c r="T527" s="154" t="s">
        <v>8052</v>
      </c>
      <c r="U527" s="154" t="s">
        <v>9429</v>
      </c>
      <c r="V527" s="154" t="s">
        <v>11594</v>
      </c>
      <c r="W527" s="154" t="s">
        <v>2967</v>
      </c>
      <c r="X527" s="10"/>
      <c r="Y527" s="154" t="s">
        <v>25</v>
      </c>
      <c r="Z527" s="154" t="str">
        <f>VLOOKUP(D527,TIPOLOGIA!A:F,5,0)</f>
        <v>TERRESTRE</v>
      </c>
      <c r="AA527" s="154" t="s">
        <v>689</v>
      </c>
      <c r="AB527" s="46">
        <v>1</v>
      </c>
      <c r="AC527" s="87">
        <f>IF(W527="SOPORTE_TELEFÓNICO",'BASE LIQUIDACION REDEBAN 2025'!$B$19,IF(AND(W527="VISITA_TÉCNICA",Y527="TIPO II"),'BASE LIQUIDACION REDEBAN 2025'!$B$18,'BASE LIQUIDACION REDEBAN 2025'!$B$17))</f>
        <v>35779.500569199998</v>
      </c>
      <c r="AD527" s="87">
        <v>0</v>
      </c>
      <c r="AE527" s="87">
        <f t="shared" si="8"/>
        <v>35779.500569199998</v>
      </c>
    </row>
    <row r="528" spans="1:31" s="105" customFormat="1" ht="13.15">
      <c r="A528" s="154" t="s">
        <v>90</v>
      </c>
      <c r="B528" s="154" t="str">
        <f>VLOOKUP(A528,'CENTRO DE COSTOS'!A:D,4,FALSE)</f>
        <v>JUAN SEBASTIÁN RÍOS CASTRILLÓN</v>
      </c>
      <c r="C528" s="154" t="str">
        <f>VLOOKUP(A528,'CENTRO DE COSTOS'!A:D,2,FALSE)</f>
        <v>0004-0005</v>
      </c>
      <c r="D528" s="154">
        <v>5088</v>
      </c>
      <c r="E528" s="154">
        <v>2543863</v>
      </c>
      <c r="F528" s="154">
        <v>35358</v>
      </c>
      <c r="G528" s="154" t="s">
        <v>8049</v>
      </c>
      <c r="H528" s="154" t="s">
        <v>197</v>
      </c>
      <c r="I528" s="154" t="s">
        <v>211</v>
      </c>
      <c r="J528" s="154" t="s">
        <v>11595</v>
      </c>
      <c r="K528" s="154" t="s">
        <v>159</v>
      </c>
      <c r="L528" s="154" t="s">
        <v>11596</v>
      </c>
      <c r="M528" s="155">
        <v>45873.333333333336</v>
      </c>
      <c r="N528" s="155">
        <v>45878.459722222222</v>
      </c>
      <c r="O528" s="91"/>
      <c r="P528" s="154" t="s">
        <v>10063</v>
      </c>
      <c r="Q528" s="154" t="s">
        <v>10063</v>
      </c>
      <c r="R528" s="154" t="s">
        <v>200</v>
      </c>
      <c r="S528" s="154" t="s">
        <v>739</v>
      </c>
      <c r="T528" s="154" t="s">
        <v>8052</v>
      </c>
      <c r="U528" s="154" t="s">
        <v>9429</v>
      </c>
      <c r="V528" s="154" t="s">
        <v>11594</v>
      </c>
      <c r="W528" s="154" t="s">
        <v>2967</v>
      </c>
      <c r="X528" s="10"/>
      <c r="Y528" s="154" t="s">
        <v>25</v>
      </c>
      <c r="Z528" s="154" t="str">
        <f>VLOOKUP(D528,TIPOLOGIA!A:F,5,0)</f>
        <v>TERRESTRE</v>
      </c>
      <c r="AA528" s="154" t="s">
        <v>689</v>
      </c>
      <c r="AB528" s="46">
        <v>1</v>
      </c>
      <c r="AC528" s="87">
        <f>IF(W528="SOPORTE_TELEFÓNICO",'BASE LIQUIDACION REDEBAN 2025'!$B$19,IF(AND(W528="VISITA_TÉCNICA",Y528="TIPO II"),'BASE LIQUIDACION REDEBAN 2025'!$B$18,'BASE LIQUIDACION REDEBAN 2025'!$B$17))</f>
        <v>35779.500569199998</v>
      </c>
      <c r="AD528" s="87">
        <v>0</v>
      </c>
      <c r="AE528" s="87">
        <f t="shared" si="8"/>
        <v>35779.500569199998</v>
      </c>
    </row>
    <row r="529" spans="1:31" s="105" customFormat="1" ht="13.15">
      <c r="A529" s="154" t="s">
        <v>90</v>
      </c>
      <c r="B529" s="154" t="str">
        <f>VLOOKUP(A529,'CENTRO DE COSTOS'!A:D,4,FALSE)</f>
        <v>JUAN SEBASTIÁN RÍOS CASTRILLÓN</v>
      </c>
      <c r="C529" s="154" t="str">
        <f>VLOOKUP(A529,'CENTRO DE COSTOS'!A:D,2,FALSE)</f>
        <v>0004-0005</v>
      </c>
      <c r="D529" s="154">
        <v>5001</v>
      </c>
      <c r="E529" s="154">
        <v>2547722</v>
      </c>
      <c r="F529" s="154">
        <v>52161</v>
      </c>
      <c r="G529" s="154" t="s">
        <v>8049</v>
      </c>
      <c r="H529" s="154" t="s">
        <v>197</v>
      </c>
      <c r="I529" s="154" t="s">
        <v>90</v>
      </c>
      <c r="J529" s="154" t="s">
        <v>5531</v>
      </c>
      <c r="K529" s="154" t="s">
        <v>159</v>
      </c>
      <c r="L529" s="154" t="s">
        <v>11597</v>
      </c>
      <c r="M529" s="155">
        <v>45873.438194444447</v>
      </c>
      <c r="N529" s="155">
        <v>45878.461111111108</v>
      </c>
      <c r="O529" s="91"/>
      <c r="P529" s="154" t="s">
        <v>10063</v>
      </c>
      <c r="Q529" s="154" t="s">
        <v>10063</v>
      </c>
      <c r="R529" s="154" t="s">
        <v>200</v>
      </c>
      <c r="S529" s="154" t="s">
        <v>201</v>
      </c>
      <c r="T529" s="154" t="s">
        <v>8052</v>
      </c>
      <c r="U529" s="154" t="s">
        <v>9429</v>
      </c>
      <c r="V529" s="154" t="s">
        <v>11532</v>
      </c>
      <c r="W529" s="154" t="s">
        <v>2967</v>
      </c>
      <c r="X529" s="10"/>
      <c r="Y529" s="154" t="s">
        <v>25</v>
      </c>
      <c r="Z529" s="154" t="str">
        <f>VLOOKUP(D529,TIPOLOGIA!A:F,5,0)</f>
        <v>TERRESTRE</v>
      </c>
      <c r="AA529" s="154" t="s">
        <v>3158</v>
      </c>
      <c r="AB529" s="46">
        <v>1</v>
      </c>
      <c r="AC529" s="87">
        <f>IF(W529="SOPORTE_TELEFÓNICO",'BASE LIQUIDACION REDEBAN 2025'!$B$19,IF(AND(W529="VISITA_TÉCNICA",Y529="TIPO II"),'BASE LIQUIDACION REDEBAN 2025'!$B$18,'BASE LIQUIDACION REDEBAN 2025'!$B$17))</f>
        <v>35779.500569199998</v>
      </c>
      <c r="AD529" s="87">
        <v>0</v>
      </c>
      <c r="AE529" s="87">
        <f t="shared" si="8"/>
        <v>35779.500569199998</v>
      </c>
    </row>
    <row r="530" spans="1:31" s="105" customFormat="1" ht="13.15">
      <c r="A530" s="154" t="s">
        <v>90</v>
      </c>
      <c r="B530" s="154" t="str">
        <f>VLOOKUP(A530,'CENTRO DE COSTOS'!A:D,4,FALSE)</f>
        <v>JUAN SEBASTIÁN RÍOS CASTRILLÓN</v>
      </c>
      <c r="C530" s="154" t="str">
        <f>VLOOKUP(A530,'CENTRO DE COSTOS'!A:D,2,FALSE)</f>
        <v>0004-0005</v>
      </c>
      <c r="D530" s="154">
        <v>5266</v>
      </c>
      <c r="E530" s="154">
        <v>2551586</v>
      </c>
      <c r="F530" s="154">
        <v>78747</v>
      </c>
      <c r="G530" s="154" t="s">
        <v>8049</v>
      </c>
      <c r="H530" s="154" t="s">
        <v>197</v>
      </c>
      <c r="I530" s="154" t="s">
        <v>5526</v>
      </c>
      <c r="J530" s="154" t="s">
        <v>11598</v>
      </c>
      <c r="K530" s="154" t="s">
        <v>159</v>
      </c>
      <c r="L530" s="154" t="s">
        <v>11599</v>
      </c>
      <c r="M530" s="155">
        <v>45873.685416666667</v>
      </c>
      <c r="N530" s="155">
        <v>45878.461805555555</v>
      </c>
      <c r="O530" s="91"/>
      <c r="P530" s="154" t="s">
        <v>10063</v>
      </c>
      <c r="Q530" s="154" t="s">
        <v>10063</v>
      </c>
      <c r="R530" s="154" t="s">
        <v>200</v>
      </c>
      <c r="S530" s="154" t="s">
        <v>739</v>
      </c>
      <c r="T530" s="154" t="s">
        <v>8052</v>
      </c>
      <c r="U530" s="154" t="s">
        <v>9429</v>
      </c>
      <c r="V530" s="154" t="s">
        <v>11600</v>
      </c>
      <c r="W530" s="154" t="s">
        <v>2967</v>
      </c>
      <c r="X530" s="10"/>
      <c r="Y530" s="154" t="s">
        <v>25</v>
      </c>
      <c r="Z530" s="154" t="str">
        <f>VLOOKUP(D530,TIPOLOGIA!A:F,5,0)</f>
        <v>TERRESTRE</v>
      </c>
      <c r="AA530" s="154" t="s">
        <v>1626</v>
      </c>
      <c r="AB530" s="46">
        <v>1</v>
      </c>
      <c r="AC530" s="87">
        <f>IF(W530="SOPORTE_TELEFÓNICO",'BASE LIQUIDACION REDEBAN 2025'!$B$19,IF(AND(W530="VISITA_TÉCNICA",Y530="TIPO II"),'BASE LIQUIDACION REDEBAN 2025'!$B$18,'BASE LIQUIDACION REDEBAN 2025'!$B$17))</f>
        <v>35779.500569199998</v>
      </c>
      <c r="AD530" s="87">
        <v>0</v>
      </c>
      <c r="AE530" s="87">
        <f t="shared" si="8"/>
        <v>35779.500569199998</v>
      </c>
    </row>
    <row r="531" spans="1:31" s="105" customFormat="1" ht="13.15">
      <c r="A531" s="154" t="s">
        <v>92</v>
      </c>
      <c r="B531" s="154" t="str">
        <f>VLOOKUP(A531,'CENTRO DE COSTOS'!A:D,4,FALSE)</f>
        <v>KEVIN ALEXIS CORZO BUSTOS</v>
      </c>
      <c r="C531" s="154" t="str">
        <f>VLOOKUP(A531,'CENTRO DE COSTOS'!A:D,2,FALSE)</f>
        <v>0004-0007</v>
      </c>
      <c r="D531" s="154">
        <v>18001</v>
      </c>
      <c r="E531" s="154">
        <v>2555702</v>
      </c>
      <c r="F531" s="154">
        <v>44442</v>
      </c>
      <c r="G531" s="154" t="s">
        <v>8049</v>
      </c>
      <c r="H531" s="154" t="s">
        <v>157</v>
      </c>
      <c r="I531" s="154" t="s">
        <v>82</v>
      </c>
      <c r="J531" s="154" t="s">
        <v>11601</v>
      </c>
      <c r="K531" s="154" t="s">
        <v>159</v>
      </c>
      <c r="L531" s="154" t="s">
        <v>11602</v>
      </c>
      <c r="M531" s="155">
        <v>45874.453472222223</v>
      </c>
      <c r="N531" s="155">
        <v>45878.462500000001</v>
      </c>
      <c r="O531" s="91"/>
      <c r="P531" s="154" t="s">
        <v>10063</v>
      </c>
      <c r="Q531" s="154" t="s">
        <v>10063</v>
      </c>
      <c r="R531" s="154" t="s">
        <v>200</v>
      </c>
      <c r="S531" s="154" t="s">
        <v>201</v>
      </c>
      <c r="T531" s="154" t="s">
        <v>8052</v>
      </c>
      <c r="U531" s="154" t="s">
        <v>9429</v>
      </c>
      <c r="V531" s="154" t="s">
        <v>11603</v>
      </c>
      <c r="W531" s="154" t="s">
        <v>2967</v>
      </c>
      <c r="X531" s="10"/>
      <c r="Y531" s="154" t="s">
        <v>32</v>
      </c>
      <c r="Z531" s="154" t="str">
        <f>VLOOKUP(D531,TIPOLOGIA!A:F,5,0)</f>
        <v>TERRESTRE</v>
      </c>
      <c r="AA531" s="154" t="s">
        <v>225</v>
      </c>
      <c r="AB531" s="46">
        <v>1</v>
      </c>
      <c r="AC531" s="87">
        <f>IF(W531="SOPORTE_TELEFÓNICO",'BASE LIQUIDACION REDEBAN 2025'!$B$19,IF(AND(W531="VISITA_TÉCNICA",Y531="TIPO II"),'BASE LIQUIDACION REDEBAN 2025'!$B$18,'BASE LIQUIDACION REDEBAN 2025'!$B$17))</f>
        <v>35779.500569199998</v>
      </c>
      <c r="AD531" s="87">
        <v>0</v>
      </c>
      <c r="AE531" s="87">
        <f t="shared" si="8"/>
        <v>35779.500569199998</v>
      </c>
    </row>
    <row r="532" spans="1:31" s="105" customFormat="1" ht="13.15">
      <c r="A532" s="154" t="s">
        <v>92</v>
      </c>
      <c r="B532" s="154" t="str">
        <f>VLOOKUP(A532,'CENTRO DE COSTOS'!A:D,4,FALSE)</f>
        <v>KEVIN ALEXIS CORZO BUSTOS</v>
      </c>
      <c r="C532" s="154" t="str">
        <f>VLOOKUP(A532,'CENTRO DE COSTOS'!A:D,2,FALSE)</f>
        <v>0004-0007</v>
      </c>
      <c r="D532" s="154">
        <v>41001</v>
      </c>
      <c r="E532" s="154">
        <v>2572655</v>
      </c>
      <c r="F532" s="154">
        <v>79811</v>
      </c>
      <c r="G532" s="154" t="s">
        <v>8049</v>
      </c>
      <c r="H532" s="154" t="s">
        <v>249</v>
      </c>
      <c r="I532" s="154" t="s">
        <v>92</v>
      </c>
      <c r="J532" s="154" t="s">
        <v>11604</v>
      </c>
      <c r="K532" s="154" t="s">
        <v>159</v>
      </c>
      <c r="L532" s="154" t="s">
        <v>11605</v>
      </c>
      <c r="M532" s="155">
        <v>45877.677777777775</v>
      </c>
      <c r="N532" s="155">
        <v>45878.464583333334</v>
      </c>
      <c r="O532" s="91"/>
      <c r="P532" s="154" t="s">
        <v>10063</v>
      </c>
      <c r="Q532" s="154" t="s">
        <v>10063</v>
      </c>
      <c r="R532" s="154" t="s">
        <v>2973</v>
      </c>
      <c r="S532" s="154" t="s">
        <v>2973</v>
      </c>
      <c r="T532" s="154" t="s">
        <v>8052</v>
      </c>
      <c r="U532" s="154" t="s">
        <v>9429</v>
      </c>
      <c r="V532" s="154" t="s">
        <v>11606</v>
      </c>
      <c r="W532" s="154" t="s">
        <v>2967</v>
      </c>
      <c r="X532" s="10"/>
      <c r="Y532" s="154" t="s">
        <v>25</v>
      </c>
      <c r="Z532" s="154" t="str">
        <f>VLOOKUP(D532,TIPOLOGIA!A:F,5,0)</f>
        <v>TERRESTRE</v>
      </c>
      <c r="AA532" s="154" t="s">
        <v>344</v>
      </c>
      <c r="AB532" s="46">
        <v>1</v>
      </c>
      <c r="AC532" s="87">
        <f>IF(W532="SOPORTE_TELEFÓNICO",'BASE LIQUIDACION REDEBAN 2025'!$B$19,IF(AND(W532="VISITA_TÉCNICA",Y532="TIPO II"),'BASE LIQUIDACION REDEBAN 2025'!$B$18,'BASE LIQUIDACION REDEBAN 2025'!$B$17))</f>
        <v>35779.500569199998</v>
      </c>
      <c r="AD532" s="87">
        <v>0</v>
      </c>
      <c r="AE532" s="87">
        <f t="shared" si="8"/>
        <v>35779.500569199998</v>
      </c>
    </row>
    <row r="533" spans="1:31" s="105" customFormat="1" ht="13.15">
      <c r="A533" s="154" t="s">
        <v>90</v>
      </c>
      <c r="B533" s="154" t="str">
        <f>VLOOKUP(A533,'CENTRO DE COSTOS'!A:D,4,FALSE)</f>
        <v>JUAN SEBASTIÁN RÍOS CASTRILLÓN</v>
      </c>
      <c r="C533" s="154" t="str">
        <f>VLOOKUP(A533,'CENTRO DE COSTOS'!A:D,2,FALSE)</f>
        <v>0004-0005</v>
      </c>
      <c r="D533" s="154">
        <v>5361</v>
      </c>
      <c r="E533" s="154">
        <v>2549677</v>
      </c>
      <c r="F533" s="154">
        <v>32145</v>
      </c>
      <c r="G533" s="154" t="s">
        <v>8049</v>
      </c>
      <c r="H533" s="154" t="s">
        <v>197</v>
      </c>
      <c r="I533" s="154" t="s">
        <v>684</v>
      </c>
      <c r="J533" s="154" t="s">
        <v>11607</v>
      </c>
      <c r="K533" s="154" t="s">
        <v>159</v>
      </c>
      <c r="L533" s="154" t="s">
        <v>11608</v>
      </c>
      <c r="M533" s="155">
        <v>45873.586111111108</v>
      </c>
      <c r="N533" s="155">
        <v>45878.464583333334</v>
      </c>
      <c r="O533" s="91"/>
      <c r="P533" s="154" t="s">
        <v>10063</v>
      </c>
      <c r="Q533" s="154" t="s">
        <v>10063</v>
      </c>
      <c r="R533" s="154" t="s">
        <v>2973</v>
      </c>
      <c r="S533" s="154" t="s">
        <v>2973</v>
      </c>
      <c r="T533" s="154" t="s">
        <v>8052</v>
      </c>
      <c r="U533" s="154" t="s">
        <v>9429</v>
      </c>
      <c r="V533" s="154" t="s">
        <v>11532</v>
      </c>
      <c r="W533" s="154" t="s">
        <v>2967</v>
      </c>
      <c r="X533" s="10"/>
      <c r="Y533" s="154" t="s">
        <v>32</v>
      </c>
      <c r="Z533" s="154" t="str">
        <f>VLOOKUP(D533,TIPOLOGIA!A:F,5,0)</f>
        <v>TERRESTRE</v>
      </c>
      <c r="AA533" s="154" t="s">
        <v>3158</v>
      </c>
      <c r="AB533" s="46">
        <v>1</v>
      </c>
      <c r="AC533" s="87">
        <f>IF(W533="SOPORTE_TELEFÓNICO",'BASE LIQUIDACION REDEBAN 2025'!$B$19,IF(AND(W533="VISITA_TÉCNICA",Y533="TIPO II"),'BASE LIQUIDACION REDEBAN 2025'!$B$18,'BASE LIQUIDACION REDEBAN 2025'!$B$17))</f>
        <v>35779.500569199998</v>
      </c>
      <c r="AD533" s="87">
        <v>0</v>
      </c>
      <c r="AE533" s="87">
        <f t="shared" si="8"/>
        <v>35779.500569199998</v>
      </c>
    </row>
    <row r="534" spans="1:31" s="105" customFormat="1" ht="13.15">
      <c r="A534" s="154" t="s">
        <v>80</v>
      </c>
      <c r="B534" s="154" t="str">
        <f>VLOOKUP(A534,'CENTRO DE COSTOS'!A:D,4,FALSE)</f>
        <v>JOSE MAURICIO HERNANDEZ ROJAS</v>
      </c>
      <c r="C534" s="154" t="str">
        <f>VLOOKUP(A534,'CENTRO DE COSTOS'!A:D,2,FALSE)</f>
        <v>0004-0001</v>
      </c>
      <c r="D534" s="154">
        <v>13836</v>
      </c>
      <c r="E534" s="154">
        <v>2552585</v>
      </c>
      <c r="F534" s="154">
        <v>79801</v>
      </c>
      <c r="G534" s="154" t="s">
        <v>8049</v>
      </c>
      <c r="H534" s="154" t="s">
        <v>303</v>
      </c>
      <c r="I534" s="154" t="s">
        <v>7439</v>
      </c>
      <c r="J534" s="154" t="s">
        <v>11609</v>
      </c>
      <c r="K534" s="154" t="s">
        <v>159</v>
      </c>
      <c r="L534" s="154" t="s">
        <v>11610</v>
      </c>
      <c r="M534" s="155">
        <v>45874.333333333336</v>
      </c>
      <c r="N534" s="155">
        <v>45878.465277777781</v>
      </c>
      <c r="O534" s="91"/>
      <c r="P534" s="154" t="s">
        <v>10063</v>
      </c>
      <c r="Q534" s="154" t="s">
        <v>10063</v>
      </c>
      <c r="R534" s="154" t="s">
        <v>2973</v>
      </c>
      <c r="S534" s="154" t="s">
        <v>2973</v>
      </c>
      <c r="T534" s="154" t="s">
        <v>8052</v>
      </c>
      <c r="U534" s="154" t="s">
        <v>9429</v>
      </c>
      <c r="V534" s="154" t="s">
        <v>11611</v>
      </c>
      <c r="W534" s="154" t="s">
        <v>2967</v>
      </c>
      <c r="X534" s="10"/>
      <c r="Y534" s="154" t="s">
        <v>28</v>
      </c>
      <c r="Z534" s="154" t="str">
        <f>VLOOKUP(D534,TIPOLOGIA!A:F,5,0)</f>
        <v>TERRESTRE</v>
      </c>
      <c r="AA534" s="154" t="s">
        <v>337</v>
      </c>
      <c r="AB534" s="46">
        <v>1</v>
      </c>
      <c r="AC534" s="87">
        <f>IF(W534="SOPORTE_TELEFÓNICO",'BASE LIQUIDACION REDEBAN 2025'!$B$19,IF(AND(W534="VISITA_TÉCNICA",Y534="TIPO II"),'BASE LIQUIDACION REDEBAN 2025'!$B$18,'BASE LIQUIDACION REDEBAN 2025'!$B$17))</f>
        <v>67654.12000000001</v>
      </c>
      <c r="AD534" s="87">
        <v>0</v>
      </c>
      <c r="AE534" s="87">
        <f t="shared" si="8"/>
        <v>67654.12000000001</v>
      </c>
    </row>
    <row r="535" spans="1:31" s="105" customFormat="1" ht="13.15">
      <c r="A535" s="154" t="s">
        <v>80</v>
      </c>
      <c r="B535" s="154" t="str">
        <f>VLOOKUP(A535,'CENTRO DE COSTOS'!A:D,4,FALSE)</f>
        <v>JOSE MAURICIO HERNANDEZ ROJAS</v>
      </c>
      <c r="C535" s="154" t="str">
        <f>VLOOKUP(A535,'CENTRO DE COSTOS'!A:D,2,FALSE)</f>
        <v>0004-0001</v>
      </c>
      <c r="D535" s="154">
        <v>13001</v>
      </c>
      <c r="E535" s="154">
        <v>2558920</v>
      </c>
      <c r="F535" s="154">
        <v>65929</v>
      </c>
      <c r="G535" s="154" t="s">
        <v>8049</v>
      </c>
      <c r="H535" s="154" t="s">
        <v>303</v>
      </c>
      <c r="I535" s="154" t="s">
        <v>80</v>
      </c>
      <c r="J535" s="154" t="s">
        <v>11612</v>
      </c>
      <c r="K535" s="154" t="s">
        <v>159</v>
      </c>
      <c r="L535" s="154" t="s">
        <v>11613</v>
      </c>
      <c r="M535" s="155">
        <v>45874.702777777777</v>
      </c>
      <c r="N535" s="155">
        <v>45878.46875</v>
      </c>
      <c r="O535" s="91"/>
      <c r="P535" s="154" t="s">
        <v>10063</v>
      </c>
      <c r="Q535" s="154" t="s">
        <v>10063</v>
      </c>
      <c r="R535" s="154" t="s">
        <v>200</v>
      </c>
      <c r="S535" s="154" t="s">
        <v>739</v>
      </c>
      <c r="T535" s="154" t="s">
        <v>8052</v>
      </c>
      <c r="U535" s="154" t="s">
        <v>9429</v>
      </c>
      <c r="V535" s="154" t="s">
        <v>11614</v>
      </c>
      <c r="W535" s="154" t="s">
        <v>2967</v>
      </c>
      <c r="X535" s="10"/>
      <c r="Y535" s="154" t="s">
        <v>25</v>
      </c>
      <c r="Z535" s="154" t="str">
        <f>VLOOKUP(D535,TIPOLOGIA!A:F,5,0)</f>
        <v>TERRESTRE</v>
      </c>
      <c r="AA535" s="154" t="s">
        <v>452</v>
      </c>
      <c r="AB535" s="46">
        <v>1</v>
      </c>
      <c r="AC535" s="87">
        <f>IF(W535="SOPORTE_TELEFÓNICO",'BASE LIQUIDACION REDEBAN 2025'!$B$19,IF(AND(W535="VISITA_TÉCNICA",Y535="TIPO II"),'BASE LIQUIDACION REDEBAN 2025'!$B$18,'BASE LIQUIDACION REDEBAN 2025'!$B$17))</f>
        <v>35779.500569199998</v>
      </c>
      <c r="AD535" s="87">
        <v>0</v>
      </c>
      <c r="AE535" s="87">
        <f t="shared" si="8"/>
        <v>35779.500569199998</v>
      </c>
    </row>
    <row r="536" spans="1:31" s="105" customFormat="1" ht="13.15">
      <c r="A536" s="154" t="s">
        <v>72</v>
      </c>
      <c r="B536" s="154" t="str">
        <f>VLOOKUP(A536,'CENTRO DE COSTOS'!A:D,4,FALSE)</f>
        <v>MIGUEL JULIÁN HERNÁNDEZ GUARÍN</v>
      </c>
      <c r="C536" s="154" t="str">
        <f>VLOOKUP(A536,'CENTRO DE COSTOS'!A:D,2,FALSE)</f>
        <v>0004-0008</v>
      </c>
      <c r="D536" s="154">
        <v>68001</v>
      </c>
      <c r="E536" s="154">
        <v>2561546</v>
      </c>
      <c r="F536" s="154">
        <v>52191</v>
      </c>
      <c r="G536" s="154" t="s">
        <v>8049</v>
      </c>
      <c r="H536" s="154" t="s">
        <v>820</v>
      </c>
      <c r="I536" s="154" t="s">
        <v>72</v>
      </c>
      <c r="J536" s="154" t="s">
        <v>11615</v>
      </c>
      <c r="K536" s="154" t="s">
        <v>159</v>
      </c>
      <c r="L536" s="154" t="s">
        <v>11616</v>
      </c>
      <c r="M536" s="155">
        <v>45875.423611111109</v>
      </c>
      <c r="N536" s="155">
        <v>45878.470138888886</v>
      </c>
      <c r="O536" s="91"/>
      <c r="P536" s="154" t="s">
        <v>10063</v>
      </c>
      <c r="Q536" s="154" t="s">
        <v>10063</v>
      </c>
      <c r="R536" s="154" t="s">
        <v>200</v>
      </c>
      <c r="S536" s="154" t="s">
        <v>201</v>
      </c>
      <c r="T536" s="154" t="s">
        <v>8052</v>
      </c>
      <c r="U536" s="154" t="s">
        <v>9429</v>
      </c>
      <c r="V536" s="154" t="s">
        <v>11617</v>
      </c>
      <c r="W536" s="154" t="s">
        <v>2967</v>
      </c>
      <c r="X536" s="10"/>
      <c r="Y536" s="154" t="s">
        <v>25</v>
      </c>
      <c r="Z536" s="154" t="str">
        <f>VLOOKUP(D536,TIPOLOGIA!A:F,5,0)</f>
        <v>TERRESTRE</v>
      </c>
      <c r="AA536" s="154" t="s">
        <v>438</v>
      </c>
      <c r="AB536" s="46">
        <v>1</v>
      </c>
      <c r="AC536" s="87">
        <f>IF(W536="SOPORTE_TELEFÓNICO",'BASE LIQUIDACION REDEBAN 2025'!$B$19,IF(AND(W536="VISITA_TÉCNICA",Y536="TIPO II"),'BASE LIQUIDACION REDEBAN 2025'!$B$18,'BASE LIQUIDACION REDEBAN 2025'!$B$17))</f>
        <v>35779.500569199998</v>
      </c>
      <c r="AD536" s="87">
        <v>0</v>
      </c>
      <c r="AE536" s="87">
        <f t="shared" si="8"/>
        <v>35779.500569199998</v>
      </c>
    </row>
    <row r="537" spans="1:31" s="105" customFormat="1" ht="13.15">
      <c r="A537" s="154" t="s">
        <v>96</v>
      </c>
      <c r="B537" s="154" t="str">
        <f>VLOOKUP(A537,'CENTRO DE COSTOS'!A:D,4,FALSE)</f>
        <v>JOSE MAURICIO HERNANDEZ ROJAS</v>
      </c>
      <c r="C537" s="154" t="str">
        <f>VLOOKUP(A537,'CENTRO DE COSTOS'!A:D,2,FALSE)</f>
        <v>0004-0001</v>
      </c>
      <c r="D537" s="154">
        <v>47001</v>
      </c>
      <c r="E537" s="154">
        <v>2561060</v>
      </c>
      <c r="F537" s="154">
        <v>66088</v>
      </c>
      <c r="G537" s="154" t="s">
        <v>8049</v>
      </c>
      <c r="H537" s="154" t="s">
        <v>1896</v>
      </c>
      <c r="I537" s="154" t="s">
        <v>96</v>
      </c>
      <c r="J537" s="154" t="s">
        <v>11618</v>
      </c>
      <c r="K537" s="154" t="s">
        <v>159</v>
      </c>
      <c r="L537" s="154" t="s">
        <v>11619</v>
      </c>
      <c r="M537" s="155">
        <v>45875.4</v>
      </c>
      <c r="N537" s="155">
        <v>45878.472916666666</v>
      </c>
      <c r="O537" s="91"/>
      <c r="P537" s="154" t="s">
        <v>10063</v>
      </c>
      <c r="Q537" s="154" t="s">
        <v>10063</v>
      </c>
      <c r="R537" s="154" t="s">
        <v>2973</v>
      </c>
      <c r="S537" s="154" t="s">
        <v>2973</v>
      </c>
      <c r="T537" s="154" t="s">
        <v>8052</v>
      </c>
      <c r="U537" s="154" t="s">
        <v>9429</v>
      </c>
      <c r="V537" s="154" t="s">
        <v>11620</v>
      </c>
      <c r="W537" s="154" t="s">
        <v>2967</v>
      </c>
      <c r="X537" s="10"/>
      <c r="Y537" s="154" t="s">
        <v>25</v>
      </c>
      <c r="Z537" s="154" t="str">
        <f>VLOOKUP(D537,TIPOLOGIA!A:F,5,0)</f>
        <v>TERRESTRE</v>
      </c>
      <c r="AA537" s="154" t="s">
        <v>1737</v>
      </c>
      <c r="AB537" s="46">
        <v>1</v>
      </c>
      <c r="AC537" s="87">
        <f>IF(W537="SOPORTE_TELEFÓNICO",'BASE LIQUIDACION REDEBAN 2025'!$B$19,IF(AND(W537="VISITA_TÉCNICA",Y537="TIPO II"),'BASE LIQUIDACION REDEBAN 2025'!$B$18,'BASE LIQUIDACION REDEBAN 2025'!$B$17))</f>
        <v>35779.500569199998</v>
      </c>
      <c r="AD537" s="87">
        <v>0</v>
      </c>
      <c r="AE537" s="87">
        <f t="shared" si="8"/>
        <v>35779.500569199998</v>
      </c>
    </row>
    <row r="538" spans="1:31" s="105" customFormat="1" ht="13.15">
      <c r="A538" s="154" t="s">
        <v>72</v>
      </c>
      <c r="B538" s="154" t="str">
        <f>VLOOKUP(A538,'CENTRO DE COSTOS'!A:D,4,FALSE)</f>
        <v>MIGUEL JULIÁN HERNÁNDEZ GUARÍN</v>
      </c>
      <c r="C538" s="154" t="str">
        <f>VLOOKUP(A538,'CENTRO DE COSTOS'!A:D,2,FALSE)</f>
        <v>0004-0008</v>
      </c>
      <c r="D538" s="154">
        <v>68001</v>
      </c>
      <c r="E538" s="154">
        <v>2572241</v>
      </c>
      <c r="F538" s="154">
        <v>62408</v>
      </c>
      <c r="G538" s="154" t="s">
        <v>8049</v>
      </c>
      <c r="H538" s="154" t="s">
        <v>820</v>
      </c>
      <c r="I538" s="154" t="s">
        <v>72</v>
      </c>
      <c r="J538" s="154" t="s">
        <v>11621</v>
      </c>
      <c r="K538" s="154" t="s">
        <v>159</v>
      </c>
      <c r="L538" s="154" t="s">
        <v>11622</v>
      </c>
      <c r="M538" s="155">
        <v>45877.634027777778</v>
      </c>
      <c r="N538" s="155">
        <v>45878.479861111111</v>
      </c>
      <c r="O538" s="91"/>
      <c r="P538" s="154" t="s">
        <v>10063</v>
      </c>
      <c r="Q538" s="154" t="s">
        <v>10063</v>
      </c>
      <c r="R538" s="154" t="s">
        <v>2973</v>
      </c>
      <c r="S538" s="154" t="s">
        <v>2973</v>
      </c>
      <c r="T538" s="154" t="s">
        <v>8052</v>
      </c>
      <c r="U538" s="154" t="s">
        <v>9429</v>
      </c>
      <c r="V538" s="154" t="s">
        <v>11623</v>
      </c>
      <c r="W538" s="154" t="s">
        <v>2967</v>
      </c>
      <c r="X538" s="10"/>
      <c r="Y538" s="154" t="s">
        <v>25</v>
      </c>
      <c r="Z538" s="154" t="str">
        <f>VLOOKUP(D538,TIPOLOGIA!A:F,5,0)</f>
        <v>TERRESTRE</v>
      </c>
      <c r="AA538" s="154" t="s">
        <v>1016</v>
      </c>
      <c r="AB538" s="46">
        <v>1</v>
      </c>
      <c r="AC538" s="87">
        <f>IF(W538="SOPORTE_TELEFÓNICO",'BASE LIQUIDACION REDEBAN 2025'!$B$19,IF(AND(W538="VISITA_TÉCNICA",Y538="TIPO II"),'BASE LIQUIDACION REDEBAN 2025'!$B$18,'BASE LIQUIDACION REDEBAN 2025'!$B$17))</f>
        <v>35779.500569199998</v>
      </c>
      <c r="AD538" s="87">
        <v>0</v>
      </c>
      <c r="AE538" s="87">
        <f t="shared" si="8"/>
        <v>35779.500569199998</v>
      </c>
    </row>
    <row r="539" spans="1:31" s="105" customFormat="1" ht="13.15">
      <c r="A539" s="154" t="s">
        <v>94</v>
      </c>
      <c r="B539" s="154" t="str">
        <f>VLOOKUP(A539,'CENTRO DE COSTOS'!A:D,4,FALSE)</f>
        <v>DIEGO FERNANDO HENAO CARDONA</v>
      </c>
      <c r="C539" s="154" t="str">
        <f>VLOOKUP(A539,'CENTRO DE COSTOS'!A:D,2,FALSE)</f>
        <v>0004-0002</v>
      </c>
      <c r="D539" s="154">
        <v>63130</v>
      </c>
      <c r="E539" s="154">
        <v>2569880</v>
      </c>
      <c r="F539" s="154">
        <v>60988</v>
      </c>
      <c r="G539" s="154" t="s">
        <v>8049</v>
      </c>
      <c r="H539" s="154" t="s">
        <v>581</v>
      </c>
      <c r="I539" s="154" t="s">
        <v>2206</v>
      </c>
      <c r="J539" s="154" t="s">
        <v>11624</v>
      </c>
      <c r="K539" s="154" t="s">
        <v>159</v>
      </c>
      <c r="L539" s="154" t="s">
        <v>11625</v>
      </c>
      <c r="M539" s="155">
        <v>45877.442361111112</v>
      </c>
      <c r="N539" s="155">
        <v>45878.482638888891</v>
      </c>
      <c r="O539" s="91"/>
      <c r="P539" s="154" t="s">
        <v>10063</v>
      </c>
      <c r="Q539" s="154" t="s">
        <v>10063</v>
      </c>
      <c r="R539" s="154" t="s">
        <v>2973</v>
      </c>
      <c r="S539" s="154" t="s">
        <v>2973</v>
      </c>
      <c r="T539" s="154" t="s">
        <v>8052</v>
      </c>
      <c r="U539" s="154" t="s">
        <v>9429</v>
      </c>
      <c r="V539" s="154" t="s">
        <v>11626</v>
      </c>
      <c r="W539" s="154" t="s">
        <v>2967</v>
      </c>
      <c r="X539" s="10"/>
      <c r="Y539" s="154" t="s">
        <v>28</v>
      </c>
      <c r="Z539" s="154" t="str">
        <f>VLOOKUP(D539,TIPOLOGIA!A:F,5,0)</f>
        <v>TERRESTRE</v>
      </c>
      <c r="AA539" s="154" t="s">
        <v>587</v>
      </c>
      <c r="AB539" s="46">
        <v>1</v>
      </c>
      <c r="AC539" s="87">
        <f>IF(W539="SOPORTE_TELEFÓNICO",'BASE LIQUIDACION REDEBAN 2025'!$B$19,IF(AND(W539="VISITA_TÉCNICA",Y539="TIPO II"),'BASE LIQUIDACION REDEBAN 2025'!$B$18,'BASE LIQUIDACION REDEBAN 2025'!$B$17))</f>
        <v>67654.12000000001</v>
      </c>
      <c r="AD539" s="87">
        <v>0</v>
      </c>
      <c r="AE539" s="87">
        <f t="shared" si="8"/>
        <v>67654.12000000001</v>
      </c>
    </row>
    <row r="540" spans="1:31" s="105" customFormat="1" ht="13.15">
      <c r="A540" s="154" t="s">
        <v>98</v>
      </c>
      <c r="B540" s="154" t="str">
        <f>VLOOKUP(A540,'CENTRO DE COSTOS'!A:D,4,FALSE)</f>
        <v>MIGUEL JULIÁN HERNÁNDEZ GUARÍN</v>
      </c>
      <c r="C540" s="154" t="str">
        <f>VLOOKUP(A540,'CENTRO DE COSTOS'!A:D,2,FALSE)</f>
        <v>0004-0008</v>
      </c>
      <c r="D540" s="154">
        <v>15001</v>
      </c>
      <c r="E540" s="154">
        <v>2573971</v>
      </c>
      <c r="F540" s="154">
        <v>46126</v>
      </c>
      <c r="G540" s="154" t="s">
        <v>8049</v>
      </c>
      <c r="H540" s="154" t="s">
        <v>241</v>
      </c>
      <c r="I540" s="154" t="s">
        <v>98</v>
      </c>
      <c r="J540" s="154" t="s">
        <v>11627</v>
      </c>
      <c r="K540" s="154" t="s">
        <v>159</v>
      </c>
      <c r="L540" s="154" t="s">
        <v>11628</v>
      </c>
      <c r="M540" s="155">
        <v>45878.404166666667</v>
      </c>
      <c r="N540" s="155">
        <v>45878.484722222223</v>
      </c>
      <c r="O540" s="91"/>
      <c r="P540" s="154" t="s">
        <v>10063</v>
      </c>
      <c r="Q540" s="154" t="s">
        <v>10063</v>
      </c>
      <c r="R540" s="154" t="s">
        <v>2973</v>
      </c>
      <c r="S540" s="154" t="s">
        <v>2973</v>
      </c>
      <c r="T540" s="154" t="s">
        <v>8052</v>
      </c>
      <c r="U540" s="154" t="s">
        <v>9429</v>
      </c>
      <c r="V540" s="154" t="s">
        <v>11629</v>
      </c>
      <c r="W540" s="154" t="s">
        <v>2967</v>
      </c>
      <c r="X540" s="10"/>
      <c r="Y540" s="154" t="s">
        <v>25</v>
      </c>
      <c r="Z540" s="154" t="str">
        <f>VLOOKUP(D540,TIPOLOGIA!A:F,5,0)</f>
        <v>TERRESTRE</v>
      </c>
      <c r="AA540" s="154" t="s">
        <v>1148</v>
      </c>
      <c r="AB540" s="46">
        <v>1</v>
      </c>
      <c r="AC540" s="87">
        <f>IF(W540="SOPORTE_TELEFÓNICO",'BASE LIQUIDACION REDEBAN 2025'!$B$19,IF(AND(W540="VISITA_TÉCNICA",Y540="TIPO II"),'BASE LIQUIDACION REDEBAN 2025'!$B$18,'BASE LIQUIDACION REDEBAN 2025'!$B$17))</f>
        <v>35779.500569199998</v>
      </c>
      <c r="AD540" s="87">
        <v>0</v>
      </c>
      <c r="AE540" s="87">
        <f t="shared" si="8"/>
        <v>35779.500569199998</v>
      </c>
    </row>
    <row r="541" spans="1:31" s="105" customFormat="1" ht="13.15">
      <c r="A541" s="154" t="s">
        <v>91</v>
      </c>
      <c r="B541" s="154" t="str">
        <f>VLOOKUP(A541,'CENTRO DE COSTOS'!A:D,4,FALSE)</f>
        <v>JOSE MAURICIO HERNANDEZ ROJAS</v>
      </c>
      <c r="C541" s="154" t="str">
        <f>VLOOKUP(A541,'CENTRO DE COSTOS'!A:D,2,FALSE)</f>
        <v>0004-0001</v>
      </c>
      <c r="D541" s="154">
        <v>23001</v>
      </c>
      <c r="E541" s="154">
        <v>2570273</v>
      </c>
      <c r="F541" s="154">
        <v>79108</v>
      </c>
      <c r="G541" s="154" t="s">
        <v>8049</v>
      </c>
      <c r="H541" s="154" t="s">
        <v>421</v>
      </c>
      <c r="I541" s="154" t="s">
        <v>91</v>
      </c>
      <c r="J541" s="154" t="s">
        <v>11630</v>
      </c>
      <c r="K541" s="154" t="s">
        <v>159</v>
      </c>
      <c r="L541" s="154" t="s">
        <v>11631</v>
      </c>
      <c r="M541" s="155">
        <v>45877.46597222222</v>
      </c>
      <c r="N541" s="155">
        <v>45878.486111111109</v>
      </c>
      <c r="O541" s="91"/>
      <c r="P541" s="154" t="s">
        <v>10063</v>
      </c>
      <c r="Q541" s="154" t="s">
        <v>10063</v>
      </c>
      <c r="R541" s="154" t="s">
        <v>2973</v>
      </c>
      <c r="S541" s="154" t="s">
        <v>2973</v>
      </c>
      <c r="T541" s="154" t="s">
        <v>8052</v>
      </c>
      <c r="U541" s="154" t="s">
        <v>9429</v>
      </c>
      <c r="V541" s="154" t="s">
        <v>11632</v>
      </c>
      <c r="W541" s="154" t="s">
        <v>2967</v>
      </c>
      <c r="X541" s="10"/>
      <c r="Y541" s="154" t="s">
        <v>25</v>
      </c>
      <c r="Z541" s="154" t="str">
        <f>VLOOKUP(D541,TIPOLOGIA!A:F,5,0)</f>
        <v>TERRESTRE</v>
      </c>
      <c r="AA541" s="154" t="s">
        <v>1227</v>
      </c>
      <c r="AB541" s="46">
        <v>1</v>
      </c>
      <c r="AC541" s="87">
        <f>IF(W541="SOPORTE_TELEFÓNICO",'BASE LIQUIDACION REDEBAN 2025'!$B$19,IF(AND(W541="VISITA_TÉCNICA",Y541="TIPO II"),'BASE LIQUIDACION REDEBAN 2025'!$B$18,'BASE LIQUIDACION REDEBAN 2025'!$B$17))</f>
        <v>35779.500569199998</v>
      </c>
      <c r="AD541" s="87">
        <v>0</v>
      </c>
      <c r="AE541" s="87">
        <f t="shared" si="8"/>
        <v>35779.500569199998</v>
      </c>
    </row>
    <row r="542" spans="1:31" s="105" customFormat="1" ht="13.15">
      <c r="A542" s="154" t="s">
        <v>91</v>
      </c>
      <c r="B542" s="154" t="str">
        <f>VLOOKUP(A542,'CENTRO DE COSTOS'!A:D,4,FALSE)</f>
        <v>JOSE MAURICIO HERNANDEZ ROJAS</v>
      </c>
      <c r="C542" s="154" t="str">
        <f>VLOOKUP(A542,'CENTRO DE COSTOS'!A:D,2,FALSE)</f>
        <v>0004-0001</v>
      </c>
      <c r="D542" s="154">
        <v>23001</v>
      </c>
      <c r="E542" s="154">
        <v>2569473</v>
      </c>
      <c r="F542" s="154">
        <v>78088</v>
      </c>
      <c r="G542" s="154" t="s">
        <v>8049</v>
      </c>
      <c r="H542" s="154" t="s">
        <v>421</v>
      </c>
      <c r="I542" s="154" t="s">
        <v>91</v>
      </c>
      <c r="J542" s="154" t="s">
        <v>11633</v>
      </c>
      <c r="K542" s="154" t="s">
        <v>159</v>
      </c>
      <c r="L542" s="154" t="s">
        <v>11634</v>
      </c>
      <c r="M542" s="155">
        <v>45877.413194444445</v>
      </c>
      <c r="N542" s="155">
        <v>45878.487500000003</v>
      </c>
      <c r="O542" s="91"/>
      <c r="P542" s="154" t="s">
        <v>10063</v>
      </c>
      <c r="Q542" s="154" t="s">
        <v>10063</v>
      </c>
      <c r="R542" s="154" t="s">
        <v>2973</v>
      </c>
      <c r="S542" s="154" t="s">
        <v>2973</v>
      </c>
      <c r="T542" s="154" t="s">
        <v>9439</v>
      </c>
      <c r="U542" s="154" t="s">
        <v>10324</v>
      </c>
      <c r="V542" s="154" t="s">
        <v>11635</v>
      </c>
      <c r="W542" s="154" t="s">
        <v>2967</v>
      </c>
      <c r="X542" s="10"/>
      <c r="Y542" s="154" t="s">
        <v>25</v>
      </c>
      <c r="Z542" s="154" t="str">
        <f>VLOOKUP(D542,TIPOLOGIA!A:F,5,0)</f>
        <v>TERRESTRE</v>
      </c>
      <c r="AA542" s="154" t="s">
        <v>1227</v>
      </c>
      <c r="AB542" s="46">
        <v>1</v>
      </c>
      <c r="AC542" s="87">
        <f>IF(W542="SOPORTE_TELEFÓNICO",'BASE LIQUIDACION REDEBAN 2025'!$B$19,IF(AND(W542="VISITA_TÉCNICA",Y542="TIPO II"),'BASE LIQUIDACION REDEBAN 2025'!$B$18,'BASE LIQUIDACION REDEBAN 2025'!$B$17))</f>
        <v>35779.500569199998</v>
      </c>
      <c r="AD542" s="87">
        <v>0</v>
      </c>
      <c r="AE542" s="87">
        <f t="shared" si="8"/>
        <v>35779.500569199998</v>
      </c>
    </row>
    <row r="543" spans="1:31" s="105" customFormat="1" ht="13.15">
      <c r="A543" s="154" t="s">
        <v>97</v>
      </c>
      <c r="B543" s="154" t="str">
        <f>VLOOKUP(A543,'CENTRO DE COSTOS'!A:D,4,FALSE)</f>
        <v>JOSE MAURICIO HERNANDEZ ROJAS</v>
      </c>
      <c r="C543" s="154" t="str">
        <f>VLOOKUP(A543,'CENTRO DE COSTOS'!A:D,2,FALSE)</f>
        <v>0004-0001</v>
      </c>
      <c r="D543" s="154">
        <v>70215</v>
      </c>
      <c r="E543" s="154">
        <v>2569499</v>
      </c>
      <c r="F543" s="154">
        <v>26481</v>
      </c>
      <c r="G543" s="154" t="s">
        <v>8049</v>
      </c>
      <c r="H543" s="154" t="s">
        <v>414</v>
      </c>
      <c r="I543" s="154" t="s">
        <v>3368</v>
      </c>
      <c r="J543" s="154" t="s">
        <v>11636</v>
      </c>
      <c r="K543" s="154" t="s">
        <v>159</v>
      </c>
      <c r="L543" s="154" t="s">
        <v>11637</v>
      </c>
      <c r="M543" s="155">
        <v>45877.415972222225</v>
      </c>
      <c r="N543" s="155">
        <v>45878.488888888889</v>
      </c>
      <c r="O543" s="91"/>
      <c r="P543" s="154" t="s">
        <v>10063</v>
      </c>
      <c r="Q543" s="154" t="s">
        <v>10063</v>
      </c>
      <c r="R543" s="154" t="s">
        <v>2973</v>
      </c>
      <c r="S543" s="154" t="s">
        <v>2973</v>
      </c>
      <c r="T543" s="154" t="s">
        <v>8052</v>
      </c>
      <c r="U543" s="154" t="s">
        <v>9429</v>
      </c>
      <c r="V543" s="154" t="s">
        <v>11638</v>
      </c>
      <c r="W543" s="154" t="s">
        <v>2967</v>
      </c>
      <c r="X543" s="10"/>
      <c r="Y543" s="154" t="s">
        <v>28</v>
      </c>
      <c r="Z543" s="154" t="str">
        <f>VLOOKUP(D543,TIPOLOGIA!A:F,5,0)</f>
        <v>TERRESTRE</v>
      </c>
      <c r="AA543" s="154" t="s">
        <v>419</v>
      </c>
      <c r="AB543" s="46">
        <v>1</v>
      </c>
      <c r="AC543" s="87">
        <f>IF(W543="SOPORTE_TELEFÓNICO",'BASE LIQUIDACION REDEBAN 2025'!$B$19,IF(AND(W543="VISITA_TÉCNICA",Y543="TIPO II"),'BASE LIQUIDACION REDEBAN 2025'!$B$18,'BASE LIQUIDACION REDEBAN 2025'!$B$17))</f>
        <v>67654.12000000001</v>
      </c>
      <c r="AD543" s="87">
        <v>0</v>
      </c>
      <c r="AE543" s="87">
        <f t="shared" si="8"/>
        <v>67654.12000000001</v>
      </c>
    </row>
    <row r="544" spans="1:31" s="105" customFormat="1" ht="13.15">
      <c r="A544" s="154" t="s">
        <v>91</v>
      </c>
      <c r="B544" s="154" t="str">
        <f>VLOOKUP(A544,'CENTRO DE COSTOS'!A:D,4,FALSE)</f>
        <v>JOSE MAURICIO HERNANDEZ ROJAS</v>
      </c>
      <c r="C544" s="154" t="str">
        <f>VLOOKUP(A544,'CENTRO DE COSTOS'!A:D,2,FALSE)</f>
        <v>0004-0001</v>
      </c>
      <c r="D544" s="154">
        <v>23001</v>
      </c>
      <c r="E544" s="154">
        <v>2568913</v>
      </c>
      <c r="F544" s="154">
        <v>65135</v>
      </c>
      <c r="G544" s="154" t="s">
        <v>8049</v>
      </c>
      <c r="H544" s="154" t="s">
        <v>421</v>
      </c>
      <c r="I544" s="154" t="s">
        <v>91</v>
      </c>
      <c r="J544" s="154" t="s">
        <v>5818</v>
      </c>
      <c r="K544" s="154" t="s">
        <v>159</v>
      </c>
      <c r="L544" s="154" t="s">
        <v>11639</v>
      </c>
      <c r="M544" s="155">
        <v>45877.381944444445</v>
      </c>
      <c r="N544" s="155">
        <v>45878.490277777775</v>
      </c>
      <c r="O544" s="91"/>
      <c r="P544" s="154" t="s">
        <v>10063</v>
      </c>
      <c r="Q544" s="154" t="s">
        <v>10063</v>
      </c>
      <c r="R544" s="154" t="s">
        <v>2973</v>
      </c>
      <c r="S544" s="154" t="s">
        <v>2973</v>
      </c>
      <c r="T544" s="154" t="s">
        <v>9439</v>
      </c>
      <c r="U544" s="154" t="s">
        <v>10324</v>
      </c>
      <c r="V544" s="154" t="s">
        <v>11640</v>
      </c>
      <c r="W544" s="154" t="s">
        <v>2967</v>
      </c>
      <c r="X544" s="10"/>
      <c r="Y544" s="154" t="s">
        <v>25</v>
      </c>
      <c r="Z544" s="154" t="str">
        <f>VLOOKUP(D544,TIPOLOGIA!A:F,5,0)</f>
        <v>TERRESTRE</v>
      </c>
      <c r="AA544" s="154" t="s">
        <v>1227</v>
      </c>
      <c r="AB544" s="46">
        <v>1</v>
      </c>
      <c r="AC544" s="87">
        <f>IF(W544="SOPORTE_TELEFÓNICO",'BASE LIQUIDACION REDEBAN 2025'!$B$19,IF(AND(W544="VISITA_TÉCNICA",Y544="TIPO II"),'BASE LIQUIDACION REDEBAN 2025'!$B$18,'BASE LIQUIDACION REDEBAN 2025'!$B$17))</f>
        <v>35779.500569199998</v>
      </c>
      <c r="AD544" s="87">
        <v>0</v>
      </c>
      <c r="AE544" s="87">
        <f t="shared" si="8"/>
        <v>35779.500569199998</v>
      </c>
    </row>
    <row r="545" spans="1:31" s="105" customFormat="1" ht="13.15">
      <c r="A545" s="154" t="s">
        <v>72</v>
      </c>
      <c r="B545" s="154" t="str">
        <f>VLOOKUP(A545,'CENTRO DE COSTOS'!A:D,4,FALSE)</f>
        <v>MIGUEL JULIÁN HERNÁNDEZ GUARÍN</v>
      </c>
      <c r="C545" s="154" t="str">
        <f>VLOOKUP(A545,'CENTRO DE COSTOS'!A:D,2,FALSE)</f>
        <v>0004-0008</v>
      </c>
      <c r="D545" s="154">
        <v>68001</v>
      </c>
      <c r="E545" s="154">
        <v>2569190</v>
      </c>
      <c r="F545" s="154">
        <v>52440</v>
      </c>
      <c r="G545" s="154" t="s">
        <v>8049</v>
      </c>
      <c r="H545" s="154" t="s">
        <v>820</v>
      </c>
      <c r="I545" s="154" t="s">
        <v>72</v>
      </c>
      <c r="J545" s="154" t="s">
        <v>11641</v>
      </c>
      <c r="K545" s="154" t="s">
        <v>159</v>
      </c>
      <c r="L545" s="154" t="s">
        <v>11642</v>
      </c>
      <c r="M545" s="155">
        <v>45877.404166666667</v>
      </c>
      <c r="N545" s="155">
        <v>45878.491666666669</v>
      </c>
      <c r="O545" s="91"/>
      <c r="P545" s="154" t="s">
        <v>10063</v>
      </c>
      <c r="Q545" s="154" t="s">
        <v>10063</v>
      </c>
      <c r="R545" s="154" t="s">
        <v>200</v>
      </c>
      <c r="S545" s="154" t="s">
        <v>739</v>
      </c>
      <c r="T545" s="154" t="s">
        <v>8052</v>
      </c>
      <c r="U545" s="154" t="s">
        <v>9429</v>
      </c>
      <c r="V545" s="154" t="s">
        <v>11643</v>
      </c>
      <c r="W545" s="154" t="s">
        <v>2967</v>
      </c>
      <c r="X545" s="10"/>
      <c r="Y545" s="154" t="s">
        <v>25</v>
      </c>
      <c r="Z545" s="154" t="str">
        <f>VLOOKUP(D545,TIPOLOGIA!A:F,5,0)</f>
        <v>TERRESTRE</v>
      </c>
      <c r="AA545" s="154" t="s">
        <v>950</v>
      </c>
      <c r="AB545" s="46">
        <v>1</v>
      </c>
      <c r="AC545" s="87">
        <f>IF(W545="SOPORTE_TELEFÓNICO",'BASE LIQUIDACION REDEBAN 2025'!$B$19,IF(AND(W545="VISITA_TÉCNICA",Y545="TIPO II"),'BASE LIQUIDACION REDEBAN 2025'!$B$18,'BASE LIQUIDACION REDEBAN 2025'!$B$17))</f>
        <v>35779.500569199998</v>
      </c>
      <c r="AD545" s="87">
        <v>0</v>
      </c>
      <c r="AE545" s="87">
        <f t="shared" si="8"/>
        <v>35779.500569199998</v>
      </c>
    </row>
    <row r="546" spans="1:31" s="105" customFormat="1" ht="13.15">
      <c r="A546" s="154" t="s">
        <v>76</v>
      </c>
      <c r="B546" s="154" t="str">
        <f>VLOOKUP(A546,'CENTRO DE COSTOS'!A:D,4,FALSE)</f>
        <v>DIEGO FERNANDO HENAO CARDONA</v>
      </c>
      <c r="C546" s="154" t="str">
        <f>VLOOKUP(A546,'CENTRO DE COSTOS'!A:D,2,FALSE)</f>
        <v>0004-0003</v>
      </c>
      <c r="D546" s="154">
        <v>76001</v>
      </c>
      <c r="E546" s="154">
        <v>2568607</v>
      </c>
      <c r="F546" s="154">
        <v>79753</v>
      </c>
      <c r="G546" s="154" t="s">
        <v>8049</v>
      </c>
      <c r="H546" s="154" t="s">
        <v>227</v>
      </c>
      <c r="I546" s="154" t="s">
        <v>76</v>
      </c>
      <c r="J546" s="154" t="s">
        <v>11644</v>
      </c>
      <c r="K546" s="154" t="s">
        <v>159</v>
      </c>
      <c r="L546" s="154" t="s">
        <v>11645</v>
      </c>
      <c r="M546" s="155">
        <v>45877.36041666667</v>
      </c>
      <c r="N546" s="155">
        <v>45878.493055555555</v>
      </c>
      <c r="O546" s="91"/>
      <c r="P546" s="154" t="s">
        <v>10063</v>
      </c>
      <c r="Q546" s="154" t="s">
        <v>10063</v>
      </c>
      <c r="R546" s="154" t="s">
        <v>2973</v>
      </c>
      <c r="S546" s="154" t="s">
        <v>2973</v>
      </c>
      <c r="T546" s="154" t="s">
        <v>8052</v>
      </c>
      <c r="U546" s="154" t="s">
        <v>9429</v>
      </c>
      <c r="V546" s="154" t="s">
        <v>11646</v>
      </c>
      <c r="W546" s="154" t="s">
        <v>2967</v>
      </c>
      <c r="X546" s="10"/>
      <c r="Y546" s="154" t="s">
        <v>25</v>
      </c>
      <c r="Z546" s="154" t="str">
        <f>VLOOKUP(D546,TIPOLOGIA!A:F,5,0)</f>
        <v>TERRESTRE</v>
      </c>
      <c r="AA546" s="154" t="s">
        <v>531</v>
      </c>
      <c r="AB546" s="46">
        <v>1</v>
      </c>
      <c r="AC546" s="87">
        <f>IF(W546="SOPORTE_TELEFÓNICO",'BASE LIQUIDACION REDEBAN 2025'!$B$19,IF(AND(W546="VISITA_TÉCNICA",Y546="TIPO II"),'BASE LIQUIDACION REDEBAN 2025'!$B$18,'BASE LIQUIDACION REDEBAN 2025'!$B$17))</f>
        <v>35779.500569199998</v>
      </c>
      <c r="AD546" s="87">
        <v>0</v>
      </c>
      <c r="AE546" s="87">
        <f t="shared" si="8"/>
        <v>35779.500569199998</v>
      </c>
    </row>
    <row r="547" spans="1:31" s="105" customFormat="1" ht="13.15">
      <c r="A547" s="154" t="s">
        <v>86</v>
      </c>
      <c r="B547" s="154" t="str">
        <f>VLOOKUP(A547,'CENTRO DE COSTOS'!A:D,4,FALSE)</f>
        <v>KEVIN ALEXIS CORZO BUSTOS</v>
      </c>
      <c r="C547" s="154" t="str">
        <f>VLOOKUP(A547,'CENTRO DE COSTOS'!A:D,2,FALSE)</f>
        <v>0004-0007</v>
      </c>
      <c r="D547" s="154">
        <v>73001</v>
      </c>
      <c r="E547" s="154">
        <v>2565600</v>
      </c>
      <c r="F547" s="154">
        <v>46185</v>
      </c>
      <c r="G547" s="154" t="s">
        <v>8049</v>
      </c>
      <c r="H547" s="154" t="s">
        <v>703</v>
      </c>
      <c r="I547" s="154" t="s">
        <v>86</v>
      </c>
      <c r="J547" s="154" t="s">
        <v>11647</v>
      </c>
      <c r="K547" s="154" t="s">
        <v>159</v>
      </c>
      <c r="L547" s="154" t="s">
        <v>11648</v>
      </c>
      <c r="M547" s="155">
        <v>45875.692361111112</v>
      </c>
      <c r="N547" s="155">
        <v>45878.494444444441</v>
      </c>
      <c r="O547" s="91"/>
      <c r="P547" s="154" t="s">
        <v>10063</v>
      </c>
      <c r="Q547" s="154" t="s">
        <v>10063</v>
      </c>
      <c r="R547" s="154" t="s">
        <v>2973</v>
      </c>
      <c r="S547" s="154" t="s">
        <v>2973</v>
      </c>
      <c r="T547" s="154" t="s">
        <v>8052</v>
      </c>
      <c r="U547" s="154" t="s">
        <v>9429</v>
      </c>
      <c r="V547" s="154" t="s">
        <v>11649</v>
      </c>
      <c r="W547" s="154" t="s">
        <v>2967</v>
      </c>
      <c r="X547" s="10"/>
      <c r="Y547" s="154" t="s">
        <v>25</v>
      </c>
      <c r="Z547" s="154" t="str">
        <f>VLOOKUP(D547,TIPOLOGIA!A:F,5,0)</f>
        <v>TERRESTRE</v>
      </c>
      <c r="AA547" s="154" t="s">
        <v>708</v>
      </c>
      <c r="AB547" s="46">
        <v>1</v>
      </c>
      <c r="AC547" s="87">
        <f>IF(W547="SOPORTE_TELEFÓNICO",'BASE LIQUIDACION REDEBAN 2025'!$B$19,IF(AND(W547="VISITA_TÉCNICA",Y547="TIPO II"),'BASE LIQUIDACION REDEBAN 2025'!$B$18,'BASE LIQUIDACION REDEBAN 2025'!$B$17))</f>
        <v>35779.500569199998</v>
      </c>
      <c r="AD547" s="87">
        <v>0</v>
      </c>
      <c r="AE547" s="87">
        <f t="shared" si="8"/>
        <v>35779.500569199998</v>
      </c>
    </row>
    <row r="548" spans="1:31" s="105" customFormat="1" ht="13.15">
      <c r="A548" s="154" t="s">
        <v>90</v>
      </c>
      <c r="B548" s="154" t="str">
        <f>VLOOKUP(A548,'CENTRO DE COSTOS'!A:D,4,FALSE)</f>
        <v>JUAN SEBASTIÁN RÍOS CASTRILLÓN</v>
      </c>
      <c r="C548" s="154" t="str">
        <f>VLOOKUP(A548,'CENTRO DE COSTOS'!A:D,2,FALSE)</f>
        <v>0004-0005</v>
      </c>
      <c r="D548" s="154">
        <v>5088</v>
      </c>
      <c r="E548" s="154">
        <v>2543586</v>
      </c>
      <c r="F548" s="154">
        <v>59337</v>
      </c>
      <c r="G548" s="154" t="s">
        <v>8049</v>
      </c>
      <c r="H548" s="154" t="s">
        <v>197</v>
      </c>
      <c r="I548" s="154" t="s">
        <v>211</v>
      </c>
      <c r="J548" s="154" t="s">
        <v>11650</v>
      </c>
      <c r="K548" s="154" t="s">
        <v>159</v>
      </c>
      <c r="L548" s="154" t="s">
        <v>11651</v>
      </c>
      <c r="M548" s="155">
        <v>45873.333333333336</v>
      </c>
      <c r="N548" s="155">
        <v>45878.495833333334</v>
      </c>
      <c r="O548" s="91"/>
      <c r="P548" s="154" t="s">
        <v>10063</v>
      </c>
      <c r="Q548" s="154" t="s">
        <v>10063</v>
      </c>
      <c r="R548" s="154" t="s">
        <v>200</v>
      </c>
      <c r="S548" s="154" t="s">
        <v>201</v>
      </c>
      <c r="T548" s="154" t="s">
        <v>8052</v>
      </c>
      <c r="U548" s="154" t="s">
        <v>9429</v>
      </c>
      <c r="V548" s="154" t="s">
        <v>11652</v>
      </c>
      <c r="W548" s="154" t="s">
        <v>2967</v>
      </c>
      <c r="X548" s="10"/>
      <c r="Y548" s="154" t="s">
        <v>25</v>
      </c>
      <c r="Z548" s="154" t="str">
        <f>VLOOKUP(D548,TIPOLOGIA!A:F,5,0)</f>
        <v>TERRESTRE</v>
      </c>
      <c r="AA548" s="154" t="s">
        <v>689</v>
      </c>
      <c r="AB548" s="46">
        <v>1</v>
      </c>
      <c r="AC548" s="87">
        <f>IF(W548="SOPORTE_TELEFÓNICO",'BASE LIQUIDACION REDEBAN 2025'!$B$19,IF(AND(W548="VISITA_TÉCNICA",Y548="TIPO II"),'BASE LIQUIDACION REDEBAN 2025'!$B$18,'BASE LIQUIDACION REDEBAN 2025'!$B$17))</f>
        <v>35779.500569199998</v>
      </c>
      <c r="AD548" s="87">
        <v>0</v>
      </c>
      <c r="AE548" s="87">
        <f t="shared" si="8"/>
        <v>35779.500569199998</v>
      </c>
    </row>
    <row r="549" spans="1:31" s="105" customFormat="1" ht="13.15">
      <c r="A549" s="154" t="s">
        <v>101</v>
      </c>
      <c r="B549" s="154" t="str">
        <f>VLOOKUP(A549,'CENTRO DE COSTOS'!A:D,4,FALSE)</f>
        <v>KEVIN ALEXIS CORZO BUSTOS</v>
      </c>
      <c r="C549" s="154" t="str">
        <f>VLOOKUP(A549,'CENTRO DE COSTOS'!A:D,2,FALSE)</f>
        <v>0004-0007</v>
      </c>
      <c r="D549" s="154">
        <v>85001</v>
      </c>
      <c r="E549" s="154">
        <v>2567405</v>
      </c>
      <c r="F549" s="154">
        <v>31230</v>
      </c>
      <c r="G549" s="154" t="s">
        <v>8049</v>
      </c>
      <c r="H549" s="154" t="s">
        <v>189</v>
      </c>
      <c r="I549" s="154" t="s">
        <v>101</v>
      </c>
      <c r="J549" s="154" t="s">
        <v>11653</v>
      </c>
      <c r="K549" s="154" t="s">
        <v>159</v>
      </c>
      <c r="L549" s="154" t="s">
        <v>11654</v>
      </c>
      <c r="M549" s="155">
        <v>45876.625</v>
      </c>
      <c r="N549" s="155">
        <v>45878.500694444447</v>
      </c>
      <c r="O549" s="91"/>
      <c r="P549" s="154" t="s">
        <v>10063</v>
      </c>
      <c r="Q549" s="154" t="s">
        <v>10063</v>
      </c>
      <c r="R549" s="154" t="s">
        <v>2973</v>
      </c>
      <c r="S549" s="154" t="s">
        <v>2973</v>
      </c>
      <c r="T549" s="154" t="s">
        <v>8052</v>
      </c>
      <c r="U549" s="154" t="s">
        <v>9429</v>
      </c>
      <c r="V549" s="154" t="s">
        <v>11655</v>
      </c>
      <c r="W549" s="154" t="s">
        <v>10144</v>
      </c>
      <c r="X549" s="10"/>
      <c r="Y549" s="154" t="s">
        <v>25</v>
      </c>
      <c r="Z549" s="154" t="str">
        <f>VLOOKUP(D549,TIPOLOGIA!A:F,5,0)</f>
        <v>TERRESTRE</v>
      </c>
      <c r="AA549" s="154" t="s">
        <v>194</v>
      </c>
      <c r="AB549" s="46">
        <v>0</v>
      </c>
      <c r="AC549" s="87">
        <f>IF(W549="SOPORTE_TELEFÓNICO",'BASE LIQUIDACION REDEBAN 2025'!$B$19,IF(AND(W549="VISITA_TÉCNICA",Y549="TIPO II"),'BASE LIQUIDACION REDEBAN 2025'!$B$18,'BASE LIQUIDACION REDEBAN 2025'!$B$17))</f>
        <v>35779.500569199998</v>
      </c>
      <c r="AD549" s="87">
        <v>0</v>
      </c>
      <c r="AE549" s="87">
        <f t="shared" si="8"/>
        <v>35779.500569199998</v>
      </c>
    </row>
    <row r="550" spans="1:31" s="105" customFormat="1" ht="13.15">
      <c r="A550" s="154" t="s">
        <v>68</v>
      </c>
      <c r="B550" s="154" t="str">
        <f>VLOOKUP(A550,'CENTRO DE COSTOS'!A:D,4,FALSE)</f>
        <v>WILLIAM ASDRUBAL ROZO ROZO</v>
      </c>
      <c r="C550" s="154" t="str">
        <f>VLOOKUP(A550,'CENTRO DE COSTOS'!A:D,2,FALSE)</f>
        <v>0004-0004</v>
      </c>
      <c r="D550" s="154">
        <v>11001</v>
      </c>
      <c r="E550" s="154">
        <v>2567270</v>
      </c>
      <c r="F550" s="154">
        <v>80118</v>
      </c>
      <c r="G550" s="154" t="s">
        <v>8049</v>
      </c>
      <c r="H550" s="154" t="s">
        <v>470</v>
      </c>
      <c r="I550" s="154" t="s">
        <v>68</v>
      </c>
      <c r="J550" s="154" t="s">
        <v>11656</v>
      </c>
      <c r="K550" s="154" t="s">
        <v>159</v>
      </c>
      <c r="L550" s="154" t="s">
        <v>11657</v>
      </c>
      <c r="M550" s="155">
        <v>45876.581944444442</v>
      </c>
      <c r="N550" s="155">
        <v>45878.50277777778</v>
      </c>
      <c r="O550" s="91"/>
      <c r="P550" s="154" t="s">
        <v>10063</v>
      </c>
      <c r="Q550" s="154" t="s">
        <v>10063</v>
      </c>
      <c r="R550" s="154" t="s">
        <v>2973</v>
      </c>
      <c r="S550" s="154" t="s">
        <v>2973</v>
      </c>
      <c r="T550" s="154" t="s">
        <v>8052</v>
      </c>
      <c r="U550" s="154" t="s">
        <v>9429</v>
      </c>
      <c r="V550" s="154" t="s">
        <v>11658</v>
      </c>
      <c r="W550" s="154" t="s">
        <v>2967</v>
      </c>
      <c r="X550" s="10"/>
      <c r="Y550" s="154" t="s">
        <v>25</v>
      </c>
      <c r="Z550" s="154" t="str">
        <f>VLOOKUP(D550,TIPOLOGIA!A:F,5,0)</f>
        <v>TERRESTRE</v>
      </c>
      <c r="AA550" s="154" t="s">
        <v>882</v>
      </c>
      <c r="AB550" s="46">
        <v>1</v>
      </c>
      <c r="AC550" s="87">
        <f>IF(W550="SOPORTE_TELEFÓNICO",'BASE LIQUIDACION REDEBAN 2025'!$B$19,IF(AND(W550="VISITA_TÉCNICA",Y550="TIPO II"),'BASE LIQUIDACION REDEBAN 2025'!$B$18,'BASE LIQUIDACION REDEBAN 2025'!$B$17))</f>
        <v>35779.500569199998</v>
      </c>
      <c r="AD550" s="87">
        <v>0</v>
      </c>
      <c r="AE550" s="87">
        <f t="shared" si="8"/>
        <v>35779.500569199998</v>
      </c>
    </row>
    <row r="551" spans="1:31" s="105" customFormat="1" ht="13.15">
      <c r="A551" s="154" t="s">
        <v>91</v>
      </c>
      <c r="B551" s="154" t="str">
        <f>VLOOKUP(A551,'CENTRO DE COSTOS'!A:D,4,FALSE)</f>
        <v>JOSE MAURICIO HERNANDEZ ROJAS</v>
      </c>
      <c r="C551" s="154" t="str">
        <f>VLOOKUP(A551,'CENTRO DE COSTOS'!A:D,2,FALSE)</f>
        <v>0004-0001</v>
      </c>
      <c r="D551" s="154">
        <v>23001</v>
      </c>
      <c r="E551" s="154">
        <v>2572602</v>
      </c>
      <c r="F551" s="154">
        <v>61827</v>
      </c>
      <c r="G551" s="154" t="s">
        <v>8049</v>
      </c>
      <c r="H551" s="154" t="s">
        <v>421</v>
      </c>
      <c r="I551" s="154" t="s">
        <v>91</v>
      </c>
      <c r="J551" s="154" t="s">
        <v>11659</v>
      </c>
      <c r="K551" s="154" t="s">
        <v>159</v>
      </c>
      <c r="L551" s="154" t="s">
        <v>11660</v>
      </c>
      <c r="M551" s="155">
        <v>45877.665277777778</v>
      </c>
      <c r="N551" s="155">
        <v>45878.504861111112</v>
      </c>
      <c r="O551" s="91"/>
      <c r="P551" s="154" t="s">
        <v>10063</v>
      </c>
      <c r="Q551" s="154" t="s">
        <v>10063</v>
      </c>
      <c r="R551" s="154" t="s">
        <v>2973</v>
      </c>
      <c r="S551" s="154" t="s">
        <v>2973</v>
      </c>
      <c r="T551" s="154" t="s">
        <v>8052</v>
      </c>
      <c r="U551" s="154" t="s">
        <v>9429</v>
      </c>
      <c r="V551" s="154" t="s">
        <v>11661</v>
      </c>
      <c r="W551" s="154" t="s">
        <v>2967</v>
      </c>
      <c r="X551" s="10"/>
      <c r="Y551" s="154" t="s">
        <v>25</v>
      </c>
      <c r="Z551" s="154" t="str">
        <f>VLOOKUP(D551,TIPOLOGIA!A:F,5,0)</f>
        <v>TERRESTRE</v>
      </c>
      <c r="AA551" s="154" t="s">
        <v>1227</v>
      </c>
      <c r="AB551" s="46">
        <v>1</v>
      </c>
      <c r="AC551" s="87">
        <f>IF(W551="SOPORTE_TELEFÓNICO",'BASE LIQUIDACION REDEBAN 2025'!$B$19,IF(AND(W551="VISITA_TÉCNICA",Y551="TIPO II"),'BASE LIQUIDACION REDEBAN 2025'!$B$18,'BASE LIQUIDACION REDEBAN 2025'!$B$17))</f>
        <v>35779.500569199998</v>
      </c>
      <c r="AD551" s="87">
        <v>0</v>
      </c>
      <c r="AE551" s="87">
        <f t="shared" si="8"/>
        <v>35779.500569199998</v>
      </c>
    </row>
    <row r="552" spans="1:31" s="105" customFormat="1" ht="13.15">
      <c r="A552" s="154" t="s">
        <v>94</v>
      </c>
      <c r="B552" s="154" t="str">
        <f>VLOOKUP(A552,'CENTRO DE COSTOS'!A:D,4,FALSE)</f>
        <v>DIEGO FERNANDO HENAO CARDONA</v>
      </c>
      <c r="C552" s="154" t="str">
        <f>VLOOKUP(A552,'CENTRO DE COSTOS'!A:D,2,FALSE)</f>
        <v>0004-0002</v>
      </c>
      <c r="D552" s="154">
        <v>66001</v>
      </c>
      <c r="E552" s="154">
        <v>2565632</v>
      </c>
      <c r="F552" s="154">
        <v>76555</v>
      </c>
      <c r="G552" s="154" t="s">
        <v>8049</v>
      </c>
      <c r="H552" s="154" t="s">
        <v>606</v>
      </c>
      <c r="I552" s="154" t="s">
        <v>94</v>
      </c>
      <c r="J552" s="154" t="s">
        <v>5097</v>
      </c>
      <c r="K552" s="154" t="s">
        <v>159</v>
      </c>
      <c r="L552" s="154" t="s">
        <v>11662</v>
      </c>
      <c r="M552" s="155">
        <v>45875.698611111111</v>
      </c>
      <c r="N552" s="155">
        <v>45878.506944444445</v>
      </c>
      <c r="O552" s="91"/>
      <c r="P552" s="154" t="s">
        <v>10063</v>
      </c>
      <c r="Q552" s="154" t="s">
        <v>10063</v>
      </c>
      <c r="R552" s="154" t="s">
        <v>200</v>
      </c>
      <c r="S552" s="154" t="s">
        <v>739</v>
      </c>
      <c r="T552" s="154" t="s">
        <v>8052</v>
      </c>
      <c r="U552" s="154" t="s">
        <v>9429</v>
      </c>
      <c r="V552" s="154" t="s">
        <v>11663</v>
      </c>
      <c r="W552" s="154" t="s">
        <v>2967</v>
      </c>
      <c r="X552" s="10"/>
      <c r="Y552" s="154" t="s">
        <v>25</v>
      </c>
      <c r="Z552" s="154" t="str">
        <f>VLOOKUP(D552,TIPOLOGIA!A:F,5,0)</f>
        <v>TERRESTRE</v>
      </c>
      <c r="AA552" s="154" t="s">
        <v>544</v>
      </c>
      <c r="AB552" s="46">
        <v>1</v>
      </c>
      <c r="AC552" s="87">
        <f>IF(W552="SOPORTE_TELEFÓNICO",'BASE LIQUIDACION REDEBAN 2025'!$B$19,IF(AND(W552="VISITA_TÉCNICA",Y552="TIPO II"),'BASE LIQUIDACION REDEBAN 2025'!$B$18,'BASE LIQUIDACION REDEBAN 2025'!$B$17))</f>
        <v>35779.500569199998</v>
      </c>
      <c r="AD552" s="87">
        <v>0</v>
      </c>
      <c r="AE552" s="87">
        <f t="shared" si="8"/>
        <v>35779.500569199998</v>
      </c>
    </row>
    <row r="553" spans="1:31" s="105" customFormat="1" ht="13.15">
      <c r="A553" s="154" t="s">
        <v>76</v>
      </c>
      <c r="B553" s="154" t="str">
        <f>VLOOKUP(A553,'CENTRO DE COSTOS'!A:D,4,FALSE)</f>
        <v>DIEGO FERNANDO HENAO CARDONA</v>
      </c>
      <c r="C553" s="154" t="str">
        <f>VLOOKUP(A553,'CENTRO DE COSTOS'!A:D,2,FALSE)</f>
        <v>0004-0003</v>
      </c>
      <c r="D553" s="154">
        <v>76130</v>
      </c>
      <c r="E553" s="154">
        <v>2565228</v>
      </c>
      <c r="F553" s="154">
        <v>52434</v>
      </c>
      <c r="G553" s="154" t="s">
        <v>8049</v>
      </c>
      <c r="H553" s="154" t="s">
        <v>227</v>
      </c>
      <c r="I553" s="154" t="s">
        <v>1297</v>
      </c>
      <c r="J553" s="154" t="s">
        <v>11664</v>
      </c>
      <c r="K553" s="154" t="s">
        <v>159</v>
      </c>
      <c r="L553" s="154" t="s">
        <v>11665</v>
      </c>
      <c r="M553" s="155">
        <v>45875.671527777777</v>
      </c>
      <c r="N553" s="155">
        <v>45878.507638888892</v>
      </c>
      <c r="O553" s="91"/>
      <c r="P553" s="154" t="s">
        <v>10063</v>
      </c>
      <c r="Q553" s="154" t="s">
        <v>10063</v>
      </c>
      <c r="R553" s="154" t="s">
        <v>2973</v>
      </c>
      <c r="S553" s="154" t="s">
        <v>2973</v>
      </c>
      <c r="T553" s="154" t="s">
        <v>8052</v>
      </c>
      <c r="U553" s="154" t="s">
        <v>9429</v>
      </c>
      <c r="V553" s="154" t="s">
        <v>11666</v>
      </c>
      <c r="W553" s="154" t="s">
        <v>2967</v>
      </c>
      <c r="X553" s="10"/>
      <c r="Y553" s="154" t="s">
        <v>28</v>
      </c>
      <c r="Z553" s="154" t="str">
        <f>VLOOKUP(D553,TIPOLOGIA!A:F,5,0)</f>
        <v>TERRESTRE</v>
      </c>
      <c r="AA553" s="154" t="s">
        <v>264</v>
      </c>
      <c r="AB553" s="46">
        <v>1</v>
      </c>
      <c r="AC553" s="87">
        <f>IF(W553="SOPORTE_TELEFÓNICO",'BASE LIQUIDACION REDEBAN 2025'!$B$19,IF(AND(W553="VISITA_TÉCNICA",Y553="TIPO II"),'BASE LIQUIDACION REDEBAN 2025'!$B$18,'BASE LIQUIDACION REDEBAN 2025'!$B$17))</f>
        <v>67654.12000000001</v>
      </c>
      <c r="AD553" s="87">
        <v>0</v>
      </c>
      <c r="AE553" s="87">
        <f t="shared" si="8"/>
        <v>67654.12000000001</v>
      </c>
    </row>
    <row r="554" spans="1:31" s="105" customFormat="1" ht="13.15">
      <c r="A554" s="154" t="s">
        <v>80</v>
      </c>
      <c r="B554" s="154" t="str">
        <f>VLOOKUP(A554,'CENTRO DE COSTOS'!A:D,4,FALSE)</f>
        <v>JOSE MAURICIO HERNANDEZ ROJAS</v>
      </c>
      <c r="C554" s="154" t="str">
        <f>VLOOKUP(A554,'CENTRO DE COSTOS'!A:D,2,FALSE)</f>
        <v>0004-0001</v>
      </c>
      <c r="D554" s="154">
        <v>13836</v>
      </c>
      <c r="E554" s="154">
        <v>2564920</v>
      </c>
      <c r="F554" s="154">
        <v>54819</v>
      </c>
      <c r="G554" s="154" t="s">
        <v>8049</v>
      </c>
      <c r="H554" s="154" t="s">
        <v>303</v>
      </c>
      <c r="I554" s="154" t="s">
        <v>7439</v>
      </c>
      <c r="J554" s="154" t="s">
        <v>11667</v>
      </c>
      <c r="K554" s="154" t="s">
        <v>159</v>
      </c>
      <c r="L554" s="154" t="s">
        <v>11668</v>
      </c>
      <c r="M554" s="155">
        <v>45875.651388888888</v>
      </c>
      <c r="N554" s="155">
        <v>45878.509722222225</v>
      </c>
      <c r="O554" s="91"/>
      <c r="P554" s="154" t="s">
        <v>10063</v>
      </c>
      <c r="Q554" s="154" t="s">
        <v>10063</v>
      </c>
      <c r="R554" s="154" t="s">
        <v>2973</v>
      </c>
      <c r="S554" s="154" t="s">
        <v>2973</v>
      </c>
      <c r="T554" s="154" t="s">
        <v>8052</v>
      </c>
      <c r="U554" s="154" t="s">
        <v>9429</v>
      </c>
      <c r="V554" s="154" t="s">
        <v>11669</v>
      </c>
      <c r="W554" s="154" t="s">
        <v>2967</v>
      </c>
      <c r="X554" s="10"/>
      <c r="Y554" s="154" t="s">
        <v>28</v>
      </c>
      <c r="Z554" s="154" t="str">
        <f>VLOOKUP(D554,TIPOLOGIA!A:F,5,0)</f>
        <v>TERRESTRE</v>
      </c>
      <c r="AA554" s="154" t="s">
        <v>337</v>
      </c>
      <c r="AB554" s="46">
        <v>1</v>
      </c>
      <c r="AC554" s="87">
        <f>IF(W554="SOPORTE_TELEFÓNICO",'BASE LIQUIDACION REDEBAN 2025'!$B$19,IF(AND(W554="VISITA_TÉCNICA",Y554="TIPO II"),'BASE LIQUIDACION REDEBAN 2025'!$B$18,'BASE LIQUIDACION REDEBAN 2025'!$B$17))</f>
        <v>67654.12000000001</v>
      </c>
      <c r="AD554" s="87">
        <v>0</v>
      </c>
      <c r="AE554" s="87">
        <f t="shared" si="8"/>
        <v>67654.12000000001</v>
      </c>
    </row>
    <row r="555" spans="1:31" s="105" customFormat="1" ht="13.15">
      <c r="A555" s="154" t="s">
        <v>86</v>
      </c>
      <c r="B555" s="154" t="str">
        <f>VLOOKUP(A555,'CENTRO DE COSTOS'!A:D,4,FALSE)</f>
        <v>KEVIN ALEXIS CORZO BUSTOS</v>
      </c>
      <c r="C555" s="154" t="str">
        <f>VLOOKUP(A555,'CENTRO DE COSTOS'!A:D,2,FALSE)</f>
        <v>0004-0007</v>
      </c>
      <c r="D555" s="154">
        <v>73001</v>
      </c>
      <c r="E555" s="154">
        <v>2564639</v>
      </c>
      <c r="F555" s="154">
        <v>58615</v>
      </c>
      <c r="G555" s="154" t="s">
        <v>8049</v>
      </c>
      <c r="H555" s="154" t="s">
        <v>703</v>
      </c>
      <c r="I555" s="154" t="s">
        <v>86</v>
      </c>
      <c r="J555" s="154" t="s">
        <v>11670</v>
      </c>
      <c r="K555" s="154" t="s">
        <v>159</v>
      </c>
      <c r="L555" s="154" t="s">
        <v>11671</v>
      </c>
      <c r="M555" s="155">
        <v>45875.634027777778</v>
      </c>
      <c r="N555" s="155">
        <v>45878.511111111111</v>
      </c>
      <c r="O555" s="91"/>
      <c r="P555" s="154" t="s">
        <v>10063</v>
      </c>
      <c r="Q555" s="154" t="s">
        <v>10063</v>
      </c>
      <c r="R555" s="154" t="s">
        <v>200</v>
      </c>
      <c r="S555" s="154" t="s">
        <v>739</v>
      </c>
      <c r="T555" s="154" t="s">
        <v>8052</v>
      </c>
      <c r="U555" s="154" t="s">
        <v>9429</v>
      </c>
      <c r="V555" s="154" t="s">
        <v>11672</v>
      </c>
      <c r="W555" s="154" t="s">
        <v>2967</v>
      </c>
      <c r="X555" s="10"/>
      <c r="Y555" s="154" t="s">
        <v>25</v>
      </c>
      <c r="Z555" s="154" t="str">
        <f>VLOOKUP(D555,TIPOLOGIA!A:F,5,0)</f>
        <v>TERRESTRE</v>
      </c>
      <c r="AA555" s="154" t="s">
        <v>708</v>
      </c>
      <c r="AB555" s="46">
        <v>1</v>
      </c>
      <c r="AC555" s="87">
        <f>IF(W555="SOPORTE_TELEFÓNICO",'BASE LIQUIDACION REDEBAN 2025'!$B$19,IF(AND(W555="VISITA_TÉCNICA",Y555="TIPO II"),'BASE LIQUIDACION REDEBAN 2025'!$B$18,'BASE LIQUIDACION REDEBAN 2025'!$B$17))</f>
        <v>35779.500569199998</v>
      </c>
      <c r="AD555" s="87">
        <v>0</v>
      </c>
      <c r="AE555" s="87">
        <f t="shared" si="8"/>
        <v>35779.500569199998</v>
      </c>
    </row>
    <row r="556" spans="1:31" s="105" customFormat="1" ht="13.15">
      <c r="A556" s="154" t="s">
        <v>72</v>
      </c>
      <c r="B556" s="154" t="str">
        <f>VLOOKUP(A556,'CENTRO DE COSTOS'!A:D,4,FALSE)</f>
        <v>MIGUEL JULIÁN HERNÁNDEZ GUARÍN</v>
      </c>
      <c r="C556" s="154" t="str">
        <f>VLOOKUP(A556,'CENTRO DE COSTOS'!A:D,2,FALSE)</f>
        <v>0004-0008</v>
      </c>
      <c r="D556" s="154">
        <v>68615</v>
      </c>
      <c r="E556" s="154">
        <v>2562261</v>
      </c>
      <c r="F556" s="154">
        <v>56068</v>
      </c>
      <c r="G556" s="154" t="s">
        <v>8049</v>
      </c>
      <c r="H556" s="154" t="s">
        <v>820</v>
      </c>
      <c r="I556" s="154" t="s">
        <v>2998</v>
      </c>
      <c r="J556" s="154" t="s">
        <v>11673</v>
      </c>
      <c r="K556" s="154" t="s">
        <v>159</v>
      </c>
      <c r="L556" s="154" t="s">
        <v>11674</v>
      </c>
      <c r="M556" s="155">
        <v>45875.468055555553</v>
      </c>
      <c r="N556" s="155">
        <v>45878.512499999997</v>
      </c>
      <c r="O556" s="91"/>
      <c r="P556" s="154" t="s">
        <v>10063</v>
      </c>
      <c r="Q556" s="154" t="s">
        <v>10063</v>
      </c>
      <c r="R556" s="154" t="s">
        <v>200</v>
      </c>
      <c r="S556" s="154" t="s">
        <v>201</v>
      </c>
      <c r="T556" s="154" t="s">
        <v>8052</v>
      </c>
      <c r="U556" s="154" t="s">
        <v>9429</v>
      </c>
      <c r="V556" s="154" t="s">
        <v>11675</v>
      </c>
      <c r="W556" s="154" t="s">
        <v>10144</v>
      </c>
      <c r="X556" s="10"/>
      <c r="Y556" s="154" t="s">
        <v>28</v>
      </c>
      <c r="Z556" s="154" t="str">
        <f>VLOOKUP(D556,TIPOLOGIA!A:F,5,0)</f>
        <v>TERRESTRE</v>
      </c>
      <c r="AA556" s="154" t="s">
        <v>957</v>
      </c>
      <c r="AB556" s="46">
        <v>0</v>
      </c>
      <c r="AC556" s="87">
        <f>IF(W556="SOPORTE_TELEFÓNICO",'BASE LIQUIDACION REDEBAN 2025'!$B$19,IF(AND(W556="VISITA_TÉCNICA",Y556="TIPO II"),'BASE LIQUIDACION REDEBAN 2025'!$B$18,'BASE LIQUIDACION REDEBAN 2025'!$B$17))</f>
        <v>35779.500569199998</v>
      </c>
      <c r="AD556" s="87">
        <v>0</v>
      </c>
      <c r="AE556" s="87">
        <f t="shared" si="8"/>
        <v>35779.500569199998</v>
      </c>
    </row>
    <row r="557" spans="1:31" s="105" customFormat="1" ht="13.15">
      <c r="A557" s="154" t="s">
        <v>96</v>
      </c>
      <c r="B557" s="154" t="str">
        <f>VLOOKUP(A557,'CENTRO DE COSTOS'!A:D,4,FALSE)</f>
        <v>JOSE MAURICIO HERNANDEZ ROJAS</v>
      </c>
      <c r="C557" s="154" t="str">
        <f>VLOOKUP(A557,'CENTRO DE COSTOS'!A:D,2,FALSE)</f>
        <v>0004-0001</v>
      </c>
      <c r="D557" s="154">
        <v>47001</v>
      </c>
      <c r="E557" s="154">
        <v>2556472</v>
      </c>
      <c r="F557" s="154">
        <v>51087</v>
      </c>
      <c r="G557" s="154" t="s">
        <v>8049</v>
      </c>
      <c r="H557" s="154" t="s">
        <v>1896</v>
      </c>
      <c r="I557" s="154" t="s">
        <v>96</v>
      </c>
      <c r="J557" s="154" t="s">
        <v>11676</v>
      </c>
      <c r="K557" s="154" t="s">
        <v>159</v>
      </c>
      <c r="L557" s="154" t="s">
        <v>11677</v>
      </c>
      <c r="M557" s="155">
        <v>45874.49722222222</v>
      </c>
      <c r="N557" s="155">
        <v>45878.513194444444</v>
      </c>
      <c r="O557" s="91"/>
      <c r="P557" s="154" t="s">
        <v>10063</v>
      </c>
      <c r="Q557" s="154" t="s">
        <v>10063</v>
      </c>
      <c r="R557" s="154" t="s">
        <v>2973</v>
      </c>
      <c r="S557" s="154" t="s">
        <v>2973</v>
      </c>
      <c r="T557" s="154" t="s">
        <v>8052</v>
      </c>
      <c r="U557" s="154" t="s">
        <v>9429</v>
      </c>
      <c r="V557" s="154" t="s">
        <v>11678</v>
      </c>
      <c r="W557" s="154" t="s">
        <v>2967</v>
      </c>
      <c r="X557" s="10"/>
      <c r="Y557" s="154" t="s">
        <v>25</v>
      </c>
      <c r="Z557" s="154" t="str">
        <f>VLOOKUP(D557,TIPOLOGIA!A:F,5,0)</f>
        <v>TERRESTRE</v>
      </c>
      <c r="AA557" s="154" t="s">
        <v>1737</v>
      </c>
      <c r="AB557" s="46">
        <v>1</v>
      </c>
      <c r="AC557" s="87">
        <f>IF(W557="SOPORTE_TELEFÓNICO",'BASE LIQUIDACION REDEBAN 2025'!$B$19,IF(AND(W557="VISITA_TÉCNICA",Y557="TIPO II"),'BASE LIQUIDACION REDEBAN 2025'!$B$18,'BASE LIQUIDACION REDEBAN 2025'!$B$17))</f>
        <v>35779.500569199998</v>
      </c>
      <c r="AD557" s="87">
        <v>0</v>
      </c>
      <c r="AE557" s="87">
        <f t="shared" si="8"/>
        <v>35779.500569199998</v>
      </c>
    </row>
    <row r="558" spans="1:31" s="105" customFormat="1" ht="13.15">
      <c r="A558" s="154" t="s">
        <v>80</v>
      </c>
      <c r="B558" s="154" t="str">
        <f>VLOOKUP(A558,'CENTRO DE COSTOS'!A:D,4,FALSE)</f>
        <v>JOSE MAURICIO HERNANDEZ ROJAS</v>
      </c>
      <c r="C558" s="154" t="str">
        <f>VLOOKUP(A558,'CENTRO DE COSTOS'!A:D,2,FALSE)</f>
        <v>0004-0001</v>
      </c>
      <c r="D558" s="154">
        <v>13001</v>
      </c>
      <c r="E558" s="154">
        <v>2561836</v>
      </c>
      <c r="F558" s="154">
        <v>79997</v>
      </c>
      <c r="G558" s="154" t="s">
        <v>8049</v>
      </c>
      <c r="H558" s="154" t="s">
        <v>303</v>
      </c>
      <c r="I558" s="154" t="s">
        <v>80</v>
      </c>
      <c r="J558" s="154" t="s">
        <v>6963</v>
      </c>
      <c r="K558" s="154" t="s">
        <v>159</v>
      </c>
      <c r="L558" s="154" t="s">
        <v>11679</v>
      </c>
      <c r="M558" s="155">
        <v>45875.436805555553</v>
      </c>
      <c r="N558" s="155">
        <v>45878.513888888891</v>
      </c>
      <c r="O558" s="91"/>
      <c r="P558" s="154" t="s">
        <v>10063</v>
      </c>
      <c r="Q558" s="154" t="s">
        <v>10063</v>
      </c>
      <c r="R558" s="154" t="s">
        <v>2973</v>
      </c>
      <c r="S558" s="154" t="s">
        <v>2973</v>
      </c>
      <c r="T558" s="154" t="s">
        <v>8052</v>
      </c>
      <c r="U558" s="154" t="s">
        <v>9429</v>
      </c>
      <c r="V558" s="154" t="s">
        <v>11680</v>
      </c>
      <c r="W558" s="154" t="s">
        <v>2967</v>
      </c>
      <c r="X558" s="10"/>
      <c r="Y558" s="154" t="s">
        <v>25</v>
      </c>
      <c r="Z558" s="154" t="str">
        <f>VLOOKUP(D558,TIPOLOGIA!A:F,5,0)</f>
        <v>TERRESTRE</v>
      </c>
      <c r="AA558" s="154" t="s">
        <v>452</v>
      </c>
      <c r="AB558" s="46">
        <v>1</v>
      </c>
      <c r="AC558" s="87">
        <f>IF(W558="SOPORTE_TELEFÓNICO",'BASE LIQUIDACION REDEBAN 2025'!$B$19,IF(AND(W558="VISITA_TÉCNICA",Y558="TIPO II"),'BASE LIQUIDACION REDEBAN 2025'!$B$18,'BASE LIQUIDACION REDEBAN 2025'!$B$17))</f>
        <v>35779.500569199998</v>
      </c>
      <c r="AD558" s="87">
        <v>0</v>
      </c>
      <c r="AE558" s="87">
        <f t="shared" si="8"/>
        <v>35779.500569199998</v>
      </c>
    </row>
    <row r="559" spans="1:31" s="105" customFormat="1" ht="13.15">
      <c r="A559" s="154" t="s">
        <v>80</v>
      </c>
      <c r="B559" s="154" t="str">
        <f>VLOOKUP(A559,'CENTRO DE COSTOS'!A:D,4,FALSE)</f>
        <v>JOSE MAURICIO HERNANDEZ ROJAS</v>
      </c>
      <c r="C559" s="154" t="str">
        <f>VLOOKUP(A559,'CENTRO DE COSTOS'!A:D,2,FALSE)</f>
        <v>0004-0001</v>
      </c>
      <c r="D559" s="154">
        <v>13001</v>
      </c>
      <c r="E559" s="154">
        <v>2561254</v>
      </c>
      <c r="F559" s="154">
        <v>73354</v>
      </c>
      <c r="G559" s="154" t="s">
        <v>8049</v>
      </c>
      <c r="H559" s="154" t="s">
        <v>303</v>
      </c>
      <c r="I559" s="154" t="s">
        <v>80</v>
      </c>
      <c r="J559" s="154" t="s">
        <v>801</v>
      </c>
      <c r="K559" s="154" t="s">
        <v>159</v>
      </c>
      <c r="L559" s="154" t="s">
        <v>11681</v>
      </c>
      <c r="M559" s="155">
        <v>45875.409722222219</v>
      </c>
      <c r="N559" s="155">
        <v>45878.515277777777</v>
      </c>
      <c r="O559" s="91"/>
      <c r="P559" s="154" t="s">
        <v>10063</v>
      </c>
      <c r="Q559" s="154" t="s">
        <v>10063</v>
      </c>
      <c r="R559" s="154" t="s">
        <v>200</v>
      </c>
      <c r="S559" s="154" t="s">
        <v>739</v>
      </c>
      <c r="T559" s="154" t="s">
        <v>8052</v>
      </c>
      <c r="U559" s="154" t="s">
        <v>9429</v>
      </c>
      <c r="V559" s="154" t="s">
        <v>11680</v>
      </c>
      <c r="W559" s="154" t="s">
        <v>2967</v>
      </c>
      <c r="X559" s="10"/>
      <c r="Y559" s="154" t="s">
        <v>25</v>
      </c>
      <c r="Z559" s="154" t="str">
        <f>VLOOKUP(D559,TIPOLOGIA!A:F,5,0)</f>
        <v>TERRESTRE</v>
      </c>
      <c r="AA559" s="154" t="s">
        <v>452</v>
      </c>
      <c r="AB559" s="46">
        <v>1</v>
      </c>
      <c r="AC559" s="87">
        <f>IF(W559="SOPORTE_TELEFÓNICO",'BASE LIQUIDACION REDEBAN 2025'!$B$19,IF(AND(W559="VISITA_TÉCNICA",Y559="TIPO II"),'BASE LIQUIDACION REDEBAN 2025'!$B$18,'BASE LIQUIDACION REDEBAN 2025'!$B$17))</f>
        <v>35779.500569199998</v>
      </c>
      <c r="AD559" s="87">
        <v>0</v>
      </c>
      <c r="AE559" s="87">
        <f t="shared" si="8"/>
        <v>35779.500569199998</v>
      </c>
    </row>
    <row r="560" spans="1:31" s="105" customFormat="1" ht="13.15">
      <c r="A560" s="154" t="s">
        <v>97</v>
      </c>
      <c r="B560" s="154" t="str">
        <f>VLOOKUP(A560,'CENTRO DE COSTOS'!A:D,4,FALSE)</f>
        <v>JOSE MAURICIO HERNANDEZ ROJAS</v>
      </c>
      <c r="C560" s="154" t="str">
        <f>VLOOKUP(A560,'CENTRO DE COSTOS'!A:D,2,FALSE)</f>
        <v>0004-0001</v>
      </c>
      <c r="D560" s="154">
        <v>70742</v>
      </c>
      <c r="E560" s="154">
        <v>2543921</v>
      </c>
      <c r="F560" s="154">
        <v>27088</v>
      </c>
      <c r="G560" s="154" t="s">
        <v>8049</v>
      </c>
      <c r="H560" s="154" t="s">
        <v>414</v>
      </c>
      <c r="I560" s="154" t="s">
        <v>5958</v>
      </c>
      <c r="J560" s="154" t="s">
        <v>11682</v>
      </c>
      <c r="K560" s="154" t="s">
        <v>159</v>
      </c>
      <c r="L560" s="154" t="s">
        <v>11683</v>
      </c>
      <c r="M560" s="155">
        <v>45873.333333333336</v>
      </c>
      <c r="N560" s="155">
        <v>45878.515277777777</v>
      </c>
      <c r="O560" s="91"/>
      <c r="P560" s="154" t="s">
        <v>10063</v>
      </c>
      <c r="Q560" s="154" t="s">
        <v>10063</v>
      </c>
      <c r="R560" s="154" t="s">
        <v>2973</v>
      </c>
      <c r="S560" s="154" t="s">
        <v>2973</v>
      </c>
      <c r="T560" s="154" t="s">
        <v>8052</v>
      </c>
      <c r="U560" s="154" t="s">
        <v>9429</v>
      </c>
      <c r="V560" s="154" t="s">
        <v>11638</v>
      </c>
      <c r="W560" s="154" t="s">
        <v>2967</v>
      </c>
      <c r="X560" s="10"/>
      <c r="Y560" s="154" t="s">
        <v>28</v>
      </c>
      <c r="Z560" s="154" t="str">
        <f>VLOOKUP(D560,TIPOLOGIA!A:F,5,0)</f>
        <v>TERRESTRE</v>
      </c>
      <c r="AA560" s="154" t="s">
        <v>419</v>
      </c>
      <c r="AB560" s="46">
        <v>1</v>
      </c>
      <c r="AC560" s="87">
        <f>IF(W560="SOPORTE_TELEFÓNICO",'BASE LIQUIDACION REDEBAN 2025'!$B$19,IF(AND(W560="VISITA_TÉCNICA",Y560="TIPO II"),'BASE LIQUIDACION REDEBAN 2025'!$B$18,'BASE LIQUIDACION REDEBAN 2025'!$B$17))</f>
        <v>67654.12000000001</v>
      </c>
      <c r="AD560" s="87">
        <v>0</v>
      </c>
      <c r="AE560" s="87">
        <f t="shared" si="8"/>
        <v>67654.12000000001</v>
      </c>
    </row>
    <row r="561" spans="1:31" s="105" customFormat="1" ht="13.15">
      <c r="A561" s="154" t="s">
        <v>100</v>
      </c>
      <c r="B561" s="154" t="str">
        <f>VLOOKUP(A561,'CENTRO DE COSTOS'!A:D,4,FALSE)</f>
        <v>KEVIN ALEXIS CORZO BUSTOS</v>
      </c>
      <c r="C561" s="154" t="str">
        <f>VLOOKUP(A561,'CENTRO DE COSTOS'!A:D,2,FALSE)</f>
        <v>0004-0007</v>
      </c>
      <c r="D561" s="154">
        <v>50711</v>
      </c>
      <c r="E561" s="154">
        <v>2558936</v>
      </c>
      <c r="F561" s="154">
        <v>48736</v>
      </c>
      <c r="G561" s="154" t="s">
        <v>8049</v>
      </c>
      <c r="H561" s="154" t="s">
        <v>295</v>
      </c>
      <c r="I561" s="154" t="s">
        <v>11684</v>
      </c>
      <c r="J561" s="154" t="s">
        <v>11685</v>
      </c>
      <c r="K561" s="154" t="s">
        <v>159</v>
      </c>
      <c r="L561" s="154" t="s">
        <v>11686</v>
      </c>
      <c r="M561" s="155">
        <v>45874.705555555556</v>
      </c>
      <c r="N561" s="155">
        <v>45878.533333333333</v>
      </c>
      <c r="O561" s="91"/>
      <c r="P561" s="154" t="s">
        <v>10063</v>
      </c>
      <c r="Q561" s="154" t="s">
        <v>10063</v>
      </c>
      <c r="R561" s="154" t="s">
        <v>2973</v>
      </c>
      <c r="S561" s="154" t="s">
        <v>2973</v>
      </c>
      <c r="T561" s="154" t="s">
        <v>8052</v>
      </c>
      <c r="U561" s="154" t="s">
        <v>9429</v>
      </c>
      <c r="V561" s="154" t="s">
        <v>11687</v>
      </c>
      <c r="W561" s="154" t="s">
        <v>10144</v>
      </c>
      <c r="X561" s="10"/>
      <c r="Y561" s="154" t="s">
        <v>30</v>
      </c>
      <c r="Z561" s="154" t="str">
        <f>VLOOKUP(D561,TIPOLOGIA!A:F,5,0)</f>
        <v>TERRESTRE</v>
      </c>
      <c r="AA561" s="154" t="s">
        <v>3167</v>
      </c>
      <c r="AB561" s="46">
        <v>0</v>
      </c>
      <c r="AC561" s="87">
        <f>IF(W561="SOPORTE_TELEFÓNICO",'BASE LIQUIDACION REDEBAN 2025'!$B$19,IF(AND(W561="VISITA_TÉCNICA",Y561="TIPO II"),'BASE LIQUIDACION REDEBAN 2025'!$B$18,'BASE LIQUIDACION REDEBAN 2025'!$B$17))</f>
        <v>35779.500569199998</v>
      </c>
      <c r="AD561" s="87">
        <v>0</v>
      </c>
      <c r="AE561" s="87">
        <f t="shared" si="8"/>
        <v>35779.500569199998</v>
      </c>
    </row>
    <row r="562" spans="1:31" s="105" customFormat="1" ht="13.15">
      <c r="A562" s="154" t="s">
        <v>100</v>
      </c>
      <c r="B562" s="154" t="str">
        <f>VLOOKUP(A562,'CENTRO DE COSTOS'!A:D,4,FALSE)</f>
        <v>KEVIN ALEXIS CORZO BUSTOS</v>
      </c>
      <c r="C562" s="154" t="str">
        <f>VLOOKUP(A562,'CENTRO DE COSTOS'!A:D,2,FALSE)</f>
        <v>0004-0007</v>
      </c>
      <c r="D562" s="154">
        <v>85440</v>
      </c>
      <c r="E562" s="154">
        <v>2559273</v>
      </c>
      <c r="F562" s="154">
        <v>46676</v>
      </c>
      <c r="G562" s="154" t="s">
        <v>8049</v>
      </c>
      <c r="H562" s="154" t="s">
        <v>189</v>
      </c>
      <c r="I562" s="154" t="s">
        <v>5620</v>
      </c>
      <c r="J562" s="154" t="s">
        <v>11688</v>
      </c>
      <c r="K562" s="154" t="s">
        <v>159</v>
      </c>
      <c r="L562" s="154" t="s">
        <v>11689</v>
      </c>
      <c r="M562" s="155">
        <v>45875.333333333336</v>
      </c>
      <c r="N562" s="155">
        <v>45878.534722222219</v>
      </c>
      <c r="O562" s="91"/>
      <c r="P562" s="154" t="s">
        <v>10063</v>
      </c>
      <c r="Q562" s="154" t="s">
        <v>10063</v>
      </c>
      <c r="R562" s="154" t="s">
        <v>2973</v>
      </c>
      <c r="S562" s="154" t="s">
        <v>2973</v>
      </c>
      <c r="T562" s="154" t="s">
        <v>8052</v>
      </c>
      <c r="U562" s="154" t="s">
        <v>9429</v>
      </c>
      <c r="V562" s="154" t="s">
        <v>11690</v>
      </c>
      <c r="W562" s="154" t="s">
        <v>10144</v>
      </c>
      <c r="X562" s="10"/>
      <c r="Y562" s="154" t="s">
        <v>30</v>
      </c>
      <c r="Z562" s="154" t="str">
        <f>VLOOKUP(D562,TIPOLOGIA!A:F,5,0)</f>
        <v>TERRESTRE</v>
      </c>
      <c r="AA562" s="154" t="s">
        <v>3167</v>
      </c>
      <c r="AB562" s="46">
        <v>0</v>
      </c>
      <c r="AC562" s="87">
        <f>IF(W562="SOPORTE_TELEFÓNICO",'BASE LIQUIDACION REDEBAN 2025'!$B$19,IF(AND(W562="VISITA_TÉCNICA",Y562="TIPO II"),'BASE LIQUIDACION REDEBAN 2025'!$B$18,'BASE LIQUIDACION REDEBAN 2025'!$B$17))</f>
        <v>35779.500569199998</v>
      </c>
      <c r="AD562" s="87">
        <v>0</v>
      </c>
      <c r="AE562" s="87">
        <f t="shared" si="8"/>
        <v>35779.500569199998</v>
      </c>
    </row>
    <row r="563" spans="1:31" s="105" customFormat="1" ht="13.15">
      <c r="A563" s="154" t="s">
        <v>76</v>
      </c>
      <c r="B563" s="154" t="str">
        <f>VLOOKUP(A563,'CENTRO DE COSTOS'!A:D,4,FALSE)</f>
        <v>DIEGO FERNANDO HENAO CARDONA</v>
      </c>
      <c r="C563" s="154" t="str">
        <f>VLOOKUP(A563,'CENTRO DE COSTOS'!A:D,2,FALSE)</f>
        <v>0004-0003</v>
      </c>
      <c r="D563" s="154">
        <v>76377</v>
      </c>
      <c r="E563" s="154">
        <v>2569731</v>
      </c>
      <c r="F563" s="154">
        <v>76346</v>
      </c>
      <c r="G563" s="154" t="s">
        <v>8049</v>
      </c>
      <c r="H563" s="154" t="s">
        <v>227</v>
      </c>
      <c r="I563" s="154" t="s">
        <v>10828</v>
      </c>
      <c r="J563" s="154" t="s">
        <v>11691</v>
      </c>
      <c r="K563" s="154" t="s">
        <v>159</v>
      </c>
      <c r="L563" s="154" t="s">
        <v>11692</v>
      </c>
      <c r="M563" s="155">
        <v>45877.424305555556</v>
      </c>
      <c r="N563" s="155">
        <v>45878.537499999999</v>
      </c>
      <c r="O563" s="91"/>
      <c r="P563" s="154" t="s">
        <v>10063</v>
      </c>
      <c r="Q563" s="154" t="s">
        <v>10063</v>
      </c>
      <c r="R563" s="154" t="s">
        <v>2973</v>
      </c>
      <c r="S563" s="154" t="s">
        <v>2973</v>
      </c>
      <c r="T563" s="154" t="s">
        <v>8052</v>
      </c>
      <c r="U563" s="154" t="s">
        <v>9429</v>
      </c>
      <c r="V563" s="154" t="s">
        <v>11693</v>
      </c>
      <c r="W563" s="154" t="s">
        <v>2967</v>
      </c>
      <c r="X563" s="10"/>
      <c r="Y563" s="154" t="s">
        <v>28</v>
      </c>
      <c r="Z563" s="154" t="str">
        <f>VLOOKUP(D563,TIPOLOGIA!A:F,5,0)</f>
        <v>TERRESTRE</v>
      </c>
      <c r="AA563" s="154" t="s">
        <v>513</v>
      </c>
      <c r="AB563" s="46">
        <v>1</v>
      </c>
      <c r="AC563" s="87">
        <f>IF(W563="SOPORTE_TELEFÓNICO",'BASE LIQUIDACION REDEBAN 2025'!$B$19,IF(AND(W563="VISITA_TÉCNICA",Y563="TIPO II"),'BASE LIQUIDACION REDEBAN 2025'!$B$18,'BASE LIQUIDACION REDEBAN 2025'!$B$17))</f>
        <v>67654.12000000001</v>
      </c>
      <c r="AD563" s="87">
        <v>0</v>
      </c>
      <c r="AE563" s="87">
        <f t="shared" si="8"/>
        <v>67654.12000000001</v>
      </c>
    </row>
    <row r="564" spans="1:31" s="105" customFormat="1" ht="13.15">
      <c r="A564" s="154" t="s">
        <v>97</v>
      </c>
      <c r="B564" s="154" t="str">
        <f>VLOOKUP(A564,'CENTRO DE COSTOS'!A:D,4,FALSE)</f>
        <v>JOSE MAURICIO HERNANDEZ ROJAS</v>
      </c>
      <c r="C564" s="154" t="str">
        <f>VLOOKUP(A564,'CENTRO DE COSTOS'!A:D,2,FALSE)</f>
        <v>0004-0001</v>
      </c>
      <c r="D564" s="154">
        <v>70742</v>
      </c>
      <c r="E564" s="154">
        <v>2561109</v>
      </c>
      <c r="F564" s="154">
        <v>72308</v>
      </c>
      <c r="G564" s="154" t="s">
        <v>8049</v>
      </c>
      <c r="H564" s="154" t="s">
        <v>414</v>
      </c>
      <c r="I564" s="154" t="s">
        <v>5958</v>
      </c>
      <c r="J564" s="154" t="s">
        <v>5959</v>
      </c>
      <c r="K564" s="154" t="s">
        <v>159</v>
      </c>
      <c r="L564" s="154" t="s">
        <v>11694</v>
      </c>
      <c r="M564" s="155">
        <v>45875.399305555555</v>
      </c>
      <c r="N564" s="155">
        <v>45878.538888888892</v>
      </c>
      <c r="O564" s="91"/>
      <c r="P564" s="154" t="s">
        <v>10063</v>
      </c>
      <c r="Q564" s="154" t="s">
        <v>10063</v>
      </c>
      <c r="R564" s="154" t="s">
        <v>2973</v>
      </c>
      <c r="S564" s="154" t="s">
        <v>2973</v>
      </c>
      <c r="T564" s="154" t="s">
        <v>8052</v>
      </c>
      <c r="U564" s="154" t="s">
        <v>9429</v>
      </c>
      <c r="V564" s="154" t="s">
        <v>11638</v>
      </c>
      <c r="W564" s="154" t="s">
        <v>2967</v>
      </c>
      <c r="X564" s="10"/>
      <c r="Y564" s="154" t="s">
        <v>28</v>
      </c>
      <c r="Z564" s="154" t="str">
        <f>VLOOKUP(D564,TIPOLOGIA!A:F,5,0)</f>
        <v>TERRESTRE</v>
      </c>
      <c r="AA564" s="154" t="s">
        <v>419</v>
      </c>
      <c r="AB564" s="46">
        <v>1</v>
      </c>
      <c r="AC564" s="87">
        <f>IF(W564="SOPORTE_TELEFÓNICO",'BASE LIQUIDACION REDEBAN 2025'!$B$19,IF(AND(W564="VISITA_TÉCNICA",Y564="TIPO II"),'BASE LIQUIDACION REDEBAN 2025'!$B$18,'BASE LIQUIDACION REDEBAN 2025'!$B$17))</f>
        <v>67654.12000000001</v>
      </c>
      <c r="AD564" s="87">
        <v>0</v>
      </c>
      <c r="AE564" s="87">
        <f t="shared" si="8"/>
        <v>67654.12000000001</v>
      </c>
    </row>
    <row r="565" spans="1:31" s="105" customFormat="1" ht="13.15">
      <c r="A565" s="154" t="s">
        <v>76</v>
      </c>
      <c r="B565" s="154" t="str">
        <f>VLOOKUP(A565,'CENTRO DE COSTOS'!A:D,4,FALSE)</f>
        <v>DIEGO FERNANDO HENAO CARDONA</v>
      </c>
      <c r="C565" s="154" t="str">
        <f>VLOOKUP(A565,'CENTRO DE COSTOS'!A:D,2,FALSE)</f>
        <v>0004-0003</v>
      </c>
      <c r="D565" s="154">
        <v>76001</v>
      </c>
      <c r="E565" s="154">
        <v>2532991</v>
      </c>
      <c r="F565" s="154">
        <v>35514</v>
      </c>
      <c r="G565" s="154" t="s">
        <v>8049</v>
      </c>
      <c r="H565" s="154" t="s">
        <v>227</v>
      </c>
      <c r="I565" s="154" t="s">
        <v>76</v>
      </c>
      <c r="J565" s="154" t="s">
        <v>11695</v>
      </c>
      <c r="K565" s="154" t="s">
        <v>159</v>
      </c>
      <c r="L565" s="154" t="s">
        <v>11696</v>
      </c>
      <c r="M565" s="155">
        <v>45869.46875</v>
      </c>
      <c r="N565" s="155">
        <v>45878.540277777778</v>
      </c>
      <c r="O565" s="91"/>
      <c r="P565" s="154" t="s">
        <v>10063</v>
      </c>
      <c r="Q565" s="154" t="s">
        <v>10063</v>
      </c>
      <c r="R565" s="154" t="s">
        <v>220</v>
      </c>
      <c r="S565" s="154" t="s">
        <v>9500</v>
      </c>
      <c r="T565" s="154" t="s">
        <v>8052</v>
      </c>
      <c r="U565" s="154" t="s">
        <v>9429</v>
      </c>
      <c r="V565" s="154" t="s">
        <v>11697</v>
      </c>
      <c r="W565" s="154" t="s">
        <v>2967</v>
      </c>
      <c r="X565" s="10"/>
      <c r="Y565" s="154" t="s">
        <v>25</v>
      </c>
      <c r="Z565" s="154" t="str">
        <f>VLOOKUP(D565,TIPOLOGIA!A:F,5,0)</f>
        <v>TERRESTRE</v>
      </c>
      <c r="AA565" s="154" t="s">
        <v>9600</v>
      </c>
      <c r="AB565" s="46">
        <v>1</v>
      </c>
      <c r="AC565" s="87">
        <f>IF(W565="SOPORTE_TELEFÓNICO",'BASE LIQUIDACION REDEBAN 2025'!$B$19,IF(AND(W565="VISITA_TÉCNICA",Y565="TIPO II"),'BASE LIQUIDACION REDEBAN 2025'!$B$18,'BASE LIQUIDACION REDEBAN 2025'!$B$17))</f>
        <v>35779.500569199998</v>
      </c>
      <c r="AD565" s="87">
        <v>0</v>
      </c>
      <c r="AE565" s="87">
        <f t="shared" si="8"/>
        <v>35779.500569199998</v>
      </c>
    </row>
    <row r="566" spans="1:31" s="105" customFormat="1" ht="13.15">
      <c r="A566" s="154" t="s">
        <v>91</v>
      </c>
      <c r="B566" s="154" t="str">
        <f>VLOOKUP(A566,'CENTRO DE COSTOS'!A:D,4,FALSE)</f>
        <v>JOSE MAURICIO HERNANDEZ ROJAS</v>
      </c>
      <c r="C566" s="154" t="str">
        <f>VLOOKUP(A566,'CENTRO DE COSTOS'!A:D,2,FALSE)</f>
        <v>0004-0001</v>
      </c>
      <c r="D566" s="154">
        <v>23660</v>
      </c>
      <c r="E566" s="154">
        <v>2527573</v>
      </c>
      <c r="F566" s="154">
        <v>36867</v>
      </c>
      <c r="G566" s="154" t="s">
        <v>8049</v>
      </c>
      <c r="H566" s="154" t="s">
        <v>421</v>
      </c>
      <c r="I566" s="154" t="s">
        <v>6921</v>
      </c>
      <c r="J566" s="154" t="s">
        <v>11698</v>
      </c>
      <c r="K566" s="154" t="s">
        <v>159</v>
      </c>
      <c r="L566" s="154" t="s">
        <v>11699</v>
      </c>
      <c r="M566" s="155">
        <v>45868.553472222222</v>
      </c>
      <c r="N566" s="155">
        <v>45878.541666666664</v>
      </c>
      <c r="O566" s="91"/>
      <c r="P566" s="154" t="s">
        <v>10063</v>
      </c>
      <c r="Q566" s="154" t="s">
        <v>10063</v>
      </c>
      <c r="R566" s="154" t="s">
        <v>2973</v>
      </c>
      <c r="S566" s="154" t="s">
        <v>2973</v>
      </c>
      <c r="T566" s="154" t="s">
        <v>8052</v>
      </c>
      <c r="U566" s="154" t="s">
        <v>9429</v>
      </c>
      <c r="V566" s="154" t="s">
        <v>11700</v>
      </c>
      <c r="W566" s="154" t="s">
        <v>2967</v>
      </c>
      <c r="X566" s="10"/>
      <c r="Y566" s="154" t="s">
        <v>28</v>
      </c>
      <c r="Z566" s="154" t="str">
        <f>VLOOKUP(D566,TIPOLOGIA!A:F,5,0)</f>
        <v>TERRESTRE</v>
      </c>
      <c r="AA566" s="154" t="s">
        <v>1917</v>
      </c>
      <c r="AB566" s="46">
        <v>1</v>
      </c>
      <c r="AC566" s="87">
        <f>IF(W566="SOPORTE_TELEFÓNICO",'BASE LIQUIDACION REDEBAN 2025'!$B$19,IF(AND(W566="VISITA_TÉCNICA",Y566="TIPO II"),'BASE LIQUIDACION REDEBAN 2025'!$B$18,'BASE LIQUIDACION REDEBAN 2025'!$B$17))</f>
        <v>67654.12000000001</v>
      </c>
      <c r="AD566" s="87">
        <v>0</v>
      </c>
      <c r="AE566" s="87">
        <f t="shared" si="8"/>
        <v>67654.12000000001</v>
      </c>
    </row>
    <row r="567" spans="1:31" s="105" customFormat="1" ht="13.15">
      <c r="A567" s="154" t="s">
        <v>76</v>
      </c>
      <c r="B567" s="154" t="str">
        <f>VLOOKUP(A567,'CENTRO DE COSTOS'!A:D,4,FALSE)</f>
        <v>DIEGO FERNANDO HENAO CARDONA</v>
      </c>
      <c r="C567" s="154" t="str">
        <f>VLOOKUP(A567,'CENTRO DE COSTOS'!A:D,2,FALSE)</f>
        <v>0004-0003</v>
      </c>
      <c r="D567" s="154">
        <v>76001</v>
      </c>
      <c r="E567" s="154">
        <v>2572064</v>
      </c>
      <c r="F567" s="154">
        <v>76442</v>
      </c>
      <c r="G567" s="154" t="s">
        <v>8049</v>
      </c>
      <c r="H567" s="154" t="s">
        <v>227</v>
      </c>
      <c r="I567" s="154" t="s">
        <v>76</v>
      </c>
      <c r="J567" s="154" t="s">
        <v>11701</v>
      </c>
      <c r="K567" s="154" t="s">
        <v>159</v>
      </c>
      <c r="L567" s="154" t="s">
        <v>11702</v>
      </c>
      <c r="M567" s="155">
        <v>45877.635416666664</v>
      </c>
      <c r="N567" s="155">
        <v>45878.564583333333</v>
      </c>
      <c r="O567" s="91"/>
      <c r="P567" s="154" t="s">
        <v>10063</v>
      </c>
      <c r="Q567" s="154" t="s">
        <v>10063</v>
      </c>
      <c r="R567" s="154" t="s">
        <v>200</v>
      </c>
      <c r="S567" s="154" t="s">
        <v>739</v>
      </c>
      <c r="T567" s="154" t="s">
        <v>8052</v>
      </c>
      <c r="U567" s="154" t="s">
        <v>9429</v>
      </c>
      <c r="V567" s="154" t="s">
        <v>11703</v>
      </c>
      <c r="W567" s="154" t="s">
        <v>2967</v>
      </c>
      <c r="X567" s="10"/>
      <c r="Y567" s="154" t="s">
        <v>25</v>
      </c>
      <c r="Z567" s="154" t="str">
        <f>VLOOKUP(D567,TIPOLOGIA!A:F,5,0)</f>
        <v>TERRESTRE</v>
      </c>
      <c r="AA567" s="154" t="s">
        <v>9600</v>
      </c>
      <c r="AB567" s="46">
        <v>1</v>
      </c>
      <c r="AC567" s="87">
        <f>IF(W567="SOPORTE_TELEFÓNICO",'BASE LIQUIDACION REDEBAN 2025'!$B$19,IF(AND(W567="VISITA_TÉCNICA",Y567="TIPO II"),'BASE LIQUIDACION REDEBAN 2025'!$B$18,'BASE LIQUIDACION REDEBAN 2025'!$B$17))</f>
        <v>35779.500569199998</v>
      </c>
      <c r="AD567" s="87">
        <v>0</v>
      </c>
      <c r="AE567" s="87">
        <f t="shared" si="8"/>
        <v>35779.500569199998</v>
      </c>
    </row>
    <row r="568" spans="1:31" s="105" customFormat="1" ht="13.15">
      <c r="A568" s="154" t="s">
        <v>68</v>
      </c>
      <c r="B568" s="154" t="str">
        <f>VLOOKUP(A568,'CENTRO DE COSTOS'!A:D,4,FALSE)</f>
        <v>WILLIAM ASDRUBAL ROZO ROZO</v>
      </c>
      <c r="C568" s="154" t="str">
        <f>VLOOKUP(A568,'CENTRO DE COSTOS'!A:D,2,FALSE)</f>
        <v>0004-0004</v>
      </c>
      <c r="D568" s="154">
        <v>11001</v>
      </c>
      <c r="E568" s="154">
        <v>2567142</v>
      </c>
      <c r="F568" s="154">
        <v>78373</v>
      </c>
      <c r="G568" s="154" t="s">
        <v>8049</v>
      </c>
      <c r="H568" s="154" t="s">
        <v>470</v>
      </c>
      <c r="I568" s="154" t="s">
        <v>68</v>
      </c>
      <c r="J568" s="154" t="s">
        <v>11704</v>
      </c>
      <c r="K568" s="154" t="s">
        <v>159</v>
      </c>
      <c r="L568" s="154" t="s">
        <v>11705</v>
      </c>
      <c r="M568" s="155">
        <v>45876.534722222219</v>
      </c>
      <c r="N568" s="155">
        <v>45878.565972222219</v>
      </c>
      <c r="O568" s="91"/>
      <c r="P568" s="154" t="s">
        <v>10063</v>
      </c>
      <c r="Q568" s="154" t="s">
        <v>10063</v>
      </c>
      <c r="R568" s="154" t="s">
        <v>2973</v>
      </c>
      <c r="S568" s="154" t="s">
        <v>2973</v>
      </c>
      <c r="T568" s="154" t="s">
        <v>8052</v>
      </c>
      <c r="U568" s="154" t="s">
        <v>9429</v>
      </c>
      <c r="V568" s="154" t="s">
        <v>11706</v>
      </c>
      <c r="W568" s="154" t="s">
        <v>2967</v>
      </c>
      <c r="X568" s="10"/>
      <c r="Y568" s="154" t="s">
        <v>25</v>
      </c>
      <c r="Z568" s="154" t="str">
        <f>VLOOKUP(D568,TIPOLOGIA!A:F,5,0)</f>
        <v>TERRESTRE</v>
      </c>
      <c r="AA568" s="154" t="s">
        <v>506</v>
      </c>
      <c r="AB568" s="46">
        <v>1</v>
      </c>
      <c r="AC568" s="87">
        <f>IF(W568="SOPORTE_TELEFÓNICO",'BASE LIQUIDACION REDEBAN 2025'!$B$19,IF(AND(W568="VISITA_TÉCNICA",Y568="TIPO II"),'BASE LIQUIDACION REDEBAN 2025'!$B$18,'BASE LIQUIDACION REDEBAN 2025'!$B$17))</f>
        <v>35779.500569199998</v>
      </c>
      <c r="AD568" s="87">
        <v>0</v>
      </c>
      <c r="AE568" s="87">
        <f t="shared" si="8"/>
        <v>35779.500569199998</v>
      </c>
    </row>
    <row r="569" spans="1:31" s="105" customFormat="1" ht="13.15">
      <c r="A569" s="154" t="s">
        <v>93</v>
      </c>
      <c r="B569" s="154" t="str">
        <f>VLOOKUP(A569,'CENTRO DE COSTOS'!A:D,4,FALSE)</f>
        <v>DIEGO FERNANDO HENAO CARDONA</v>
      </c>
      <c r="C569" s="154" t="str">
        <f>VLOOKUP(A569,'CENTRO DE COSTOS'!A:D,2,FALSE)</f>
        <v>0004-0003</v>
      </c>
      <c r="D569" s="154">
        <v>52683</v>
      </c>
      <c r="E569" s="154">
        <v>2558991</v>
      </c>
      <c r="F569" s="154">
        <v>59949</v>
      </c>
      <c r="G569" s="154" t="s">
        <v>8049</v>
      </c>
      <c r="H569" s="154" t="s">
        <v>174</v>
      </c>
      <c r="I569" s="154" t="s">
        <v>2012</v>
      </c>
      <c r="J569" s="154" t="s">
        <v>11707</v>
      </c>
      <c r="K569" s="154" t="s">
        <v>159</v>
      </c>
      <c r="L569" s="154" t="s">
        <v>11708</v>
      </c>
      <c r="M569" s="155">
        <v>45874.720138888886</v>
      </c>
      <c r="N569" s="155">
        <v>45878.567361111112</v>
      </c>
      <c r="O569" s="91"/>
      <c r="P569" s="154" t="s">
        <v>10063</v>
      </c>
      <c r="Q569" s="154" t="s">
        <v>10063</v>
      </c>
      <c r="R569" s="154" t="s">
        <v>200</v>
      </c>
      <c r="S569" s="154" t="s">
        <v>201</v>
      </c>
      <c r="T569" s="154" t="s">
        <v>8052</v>
      </c>
      <c r="U569" s="154" t="s">
        <v>9429</v>
      </c>
      <c r="V569" s="154" t="s">
        <v>11709</v>
      </c>
      <c r="W569" s="154" t="s">
        <v>10144</v>
      </c>
      <c r="X569" s="10"/>
      <c r="Y569" s="154" t="s">
        <v>28</v>
      </c>
      <c r="Z569" s="154" t="str">
        <f>VLOOKUP(D569,TIPOLOGIA!A:F,5,0)</f>
        <v>TERRESTRE</v>
      </c>
      <c r="AA569" s="154" t="s">
        <v>3595</v>
      </c>
      <c r="AB569" s="46">
        <v>0</v>
      </c>
      <c r="AC569" s="87">
        <f>IF(W569="SOPORTE_TELEFÓNICO",'BASE LIQUIDACION REDEBAN 2025'!$B$19,IF(AND(W569="VISITA_TÉCNICA",Y569="TIPO II"),'BASE LIQUIDACION REDEBAN 2025'!$B$18,'BASE LIQUIDACION REDEBAN 2025'!$B$17))</f>
        <v>35779.500569199998</v>
      </c>
      <c r="AD569" s="87">
        <v>0</v>
      </c>
      <c r="AE569" s="87">
        <f t="shared" si="8"/>
        <v>35779.500569199998</v>
      </c>
    </row>
    <row r="570" spans="1:31" s="105" customFormat="1" ht="13.15">
      <c r="A570" s="154" t="s">
        <v>97</v>
      </c>
      <c r="B570" s="154" t="str">
        <f>VLOOKUP(A570,'CENTRO DE COSTOS'!A:D,4,FALSE)</f>
        <v>JOSE MAURICIO HERNANDEZ ROJAS</v>
      </c>
      <c r="C570" s="154" t="str">
        <f>VLOOKUP(A570,'CENTRO DE COSTOS'!A:D,2,FALSE)</f>
        <v>0004-0001</v>
      </c>
      <c r="D570" s="154">
        <v>70235</v>
      </c>
      <c r="E570" s="154">
        <v>2549352</v>
      </c>
      <c r="F570" s="154">
        <v>16422</v>
      </c>
      <c r="G570" s="154" t="s">
        <v>8049</v>
      </c>
      <c r="H570" s="154" t="s">
        <v>414</v>
      </c>
      <c r="I570" s="154" t="s">
        <v>7343</v>
      </c>
      <c r="J570" s="154" t="s">
        <v>11710</v>
      </c>
      <c r="K570" s="154" t="s">
        <v>159</v>
      </c>
      <c r="L570" s="154" t="s">
        <v>11711</v>
      </c>
      <c r="M570" s="155">
        <v>45873.538194444445</v>
      </c>
      <c r="N570" s="155">
        <v>45878.569444444445</v>
      </c>
      <c r="O570" s="91"/>
      <c r="P570" s="154" t="s">
        <v>10063</v>
      </c>
      <c r="Q570" s="154" t="s">
        <v>10063</v>
      </c>
      <c r="R570" s="154" t="s">
        <v>2973</v>
      </c>
      <c r="S570" s="154" t="s">
        <v>2973</v>
      </c>
      <c r="T570" s="154" t="s">
        <v>8052</v>
      </c>
      <c r="U570" s="154" t="s">
        <v>9429</v>
      </c>
      <c r="V570" s="154" t="s">
        <v>11712</v>
      </c>
      <c r="W570" s="154" t="s">
        <v>2967</v>
      </c>
      <c r="X570" s="10"/>
      <c r="Y570" s="154" t="s">
        <v>28</v>
      </c>
      <c r="Z570" s="154" t="str">
        <f>VLOOKUP(D570,TIPOLOGIA!A:F,5,0)</f>
        <v>TERRESTRE</v>
      </c>
      <c r="AA570" s="154" t="s">
        <v>419</v>
      </c>
      <c r="AB570" s="46">
        <v>1</v>
      </c>
      <c r="AC570" s="87">
        <f>IF(W570="SOPORTE_TELEFÓNICO",'BASE LIQUIDACION REDEBAN 2025'!$B$19,IF(AND(W570="VISITA_TÉCNICA",Y570="TIPO II"),'BASE LIQUIDACION REDEBAN 2025'!$B$18,'BASE LIQUIDACION REDEBAN 2025'!$B$17))</f>
        <v>67654.12000000001</v>
      </c>
      <c r="AD570" s="87">
        <v>0</v>
      </c>
      <c r="AE570" s="87">
        <f t="shared" si="8"/>
        <v>67654.12000000001</v>
      </c>
    </row>
    <row r="571" spans="1:31" s="105" customFormat="1" ht="13.15">
      <c r="A571" s="154" t="s">
        <v>68</v>
      </c>
      <c r="B571" s="154" t="str">
        <f>VLOOKUP(A571,'CENTRO DE COSTOS'!A:D,4,FALSE)</f>
        <v>WILLIAM ASDRUBAL ROZO ROZO</v>
      </c>
      <c r="C571" s="154" t="str">
        <f>VLOOKUP(A571,'CENTRO DE COSTOS'!A:D,2,FALSE)</f>
        <v>0004-0004</v>
      </c>
      <c r="D571" s="154">
        <v>25290</v>
      </c>
      <c r="E571" s="154">
        <v>2572808</v>
      </c>
      <c r="F571" s="154">
        <v>75364</v>
      </c>
      <c r="G571" s="154" t="s">
        <v>8049</v>
      </c>
      <c r="H571" s="154" t="s">
        <v>470</v>
      </c>
      <c r="I571" s="154" t="s">
        <v>1935</v>
      </c>
      <c r="J571" s="154" t="s">
        <v>11713</v>
      </c>
      <c r="K571" s="154" t="s">
        <v>159</v>
      </c>
      <c r="L571" s="154" t="s">
        <v>11714</v>
      </c>
      <c r="M571" s="155">
        <v>45877.677083333336</v>
      </c>
      <c r="N571" s="155">
        <v>45878.589583333334</v>
      </c>
      <c r="O571" s="91"/>
      <c r="P571" s="154" t="s">
        <v>10063</v>
      </c>
      <c r="Q571" s="154" t="s">
        <v>10063</v>
      </c>
      <c r="R571" s="154" t="s">
        <v>2973</v>
      </c>
      <c r="S571" s="154" t="s">
        <v>2973</v>
      </c>
      <c r="T571" s="154" t="s">
        <v>8052</v>
      </c>
      <c r="U571" s="154" t="s">
        <v>9429</v>
      </c>
      <c r="V571" s="154" t="s">
        <v>11715</v>
      </c>
      <c r="W571" s="154" t="s">
        <v>2967</v>
      </c>
      <c r="X571" s="10"/>
      <c r="Y571" s="154" t="s">
        <v>28</v>
      </c>
      <c r="Z571" s="154" t="str">
        <f>VLOOKUP(D571,TIPOLOGIA!A:F,5,0)</f>
        <v>TERRESTRE</v>
      </c>
      <c r="AA571" s="154" t="s">
        <v>887</v>
      </c>
      <c r="AB571" s="46">
        <v>1</v>
      </c>
      <c r="AC571" s="87">
        <f>IF(W571="SOPORTE_TELEFÓNICO",'BASE LIQUIDACION REDEBAN 2025'!$B$19,IF(AND(W571="VISITA_TÉCNICA",Y571="TIPO II"),'BASE LIQUIDACION REDEBAN 2025'!$B$18,'BASE LIQUIDACION REDEBAN 2025'!$B$17))</f>
        <v>67654.12000000001</v>
      </c>
      <c r="AD571" s="87">
        <v>0</v>
      </c>
      <c r="AE571" s="87">
        <f t="shared" si="8"/>
        <v>67654.12000000001</v>
      </c>
    </row>
    <row r="572" spans="1:31" s="105" customFormat="1" ht="13.15">
      <c r="A572" s="154" t="s">
        <v>91</v>
      </c>
      <c r="B572" s="154" t="str">
        <f>VLOOKUP(A572,'CENTRO DE COSTOS'!A:D,4,FALSE)</f>
        <v>JOSE MAURICIO HERNANDEZ ROJAS</v>
      </c>
      <c r="C572" s="154" t="str">
        <f>VLOOKUP(A572,'CENTRO DE COSTOS'!A:D,2,FALSE)</f>
        <v>0004-0001</v>
      </c>
      <c r="D572" s="154">
        <v>23090</v>
      </c>
      <c r="E572" s="154">
        <v>2532958</v>
      </c>
      <c r="F572" s="154">
        <v>24813</v>
      </c>
      <c r="G572" s="154" t="s">
        <v>8049</v>
      </c>
      <c r="H572" s="154" t="s">
        <v>421</v>
      </c>
      <c r="I572" s="154" t="s">
        <v>2602</v>
      </c>
      <c r="J572" s="154" t="s">
        <v>11716</v>
      </c>
      <c r="K572" s="154" t="s">
        <v>159</v>
      </c>
      <c r="L572" s="154" t="s">
        <v>11717</v>
      </c>
      <c r="M572" s="155">
        <v>45869.46597222222</v>
      </c>
      <c r="N572" s="155">
        <v>45878.590277777781</v>
      </c>
      <c r="O572" s="91"/>
      <c r="P572" s="154" t="s">
        <v>10063</v>
      </c>
      <c r="Q572" s="154" t="s">
        <v>10063</v>
      </c>
      <c r="R572" s="154" t="s">
        <v>200</v>
      </c>
      <c r="S572" s="154" t="s">
        <v>201</v>
      </c>
      <c r="T572" s="154" t="s">
        <v>8052</v>
      </c>
      <c r="U572" s="154" t="s">
        <v>9429</v>
      </c>
      <c r="V572" s="154" t="s">
        <v>11718</v>
      </c>
      <c r="W572" s="154" t="s">
        <v>10144</v>
      </c>
      <c r="X572" s="10"/>
      <c r="Y572" s="154" t="s">
        <v>28</v>
      </c>
      <c r="Z572" s="154" t="str">
        <f>VLOOKUP(D572,TIPOLOGIA!A:F,5,0)</f>
        <v>TERRESTRE</v>
      </c>
      <c r="AA572" s="154" t="s">
        <v>2000</v>
      </c>
      <c r="AB572" s="46">
        <v>0</v>
      </c>
      <c r="AC572" s="87">
        <f>IF(W572="SOPORTE_TELEFÓNICO",'BASE LIQUIDACION REDEBAN 2025'!$B$19,IF(AND(W572="VISITA_TÉCNICA",Y572="TIPO II"),'BASE LIQUIDACION REDEBAN 2025'!$B$18,'BASE LIQUIDACION REDEBAN 2025'!$B$17))</f>
        <v>35779.500569199998</v>
      </c>
      <c r="AD572" s="87">
        <v>0</v>
      </c>
      <c r="AE572" s="87">
        <f t="shared" si="8"/>
        <v>35779.500569199998</v>
      </c>
    </row>
    <row r="573" spans="1:31" s="105" customFormat="1" ht="13.15">
      <c r="A573" s="154" t="s">
        <v>91</v>
      </c>
      <c r="B573" s="154" t="str">
        <f>VLOOKUP(A573,'CENTRO DE COSTOS'!A:D,4,FALSE)</f>
        <v>JOSE MAURICIO HERNANDEZ ROJAS</v>
      </c>
      <c r="C573" s="154" t="str">
        <f>VLOOKUP(A573,'CENTRO DE COSTOS'!A:D,2,FALSE)</f>
        <v>0004-0001</v>
      </c>
      <c r="D573" s="154">
        <v>23660</v>
      </c>
      <c r="E573" s="154">
        <v>2551234</v>
      </c>
      <c r="F573" s="154">
        <v>79250</v>
      </c>
      <c r="G573" s="154" t="s">
        <v>8049</v>
      </c>
      <c r="H573" s="154" t="s">
        <v>421</v>
      </c>
      <c r="I573" s="154" t="s">
        <v>6921</v>
      </c>
      <c r="J573" s="154" t="s">
        <v>11719</v>
      </c>
      <c r="K573" s="154" t="s">
        <v>159</v>
      </c>
      <c r="L573" s="154" t="s">
        <v>11720</v>
      </c>
      <c r="M573" s="155">
        <v>45873.662499999999</v>
      </c>
      <c r="N573" s="155">
        <v>45878.631944444445</v>
      </c>
      <c r="O573" s="91"/>
      <c r="P573" s="154" t="s">
        <v>10063</v>
      </c>
      <c r="Q573" s="154" t="s">
        <v>10063</v>
      </c>
      <c r="R573" s="154" t="s">
        <v>200</v>
      </c>
      <c r="S573" s="154" t="s">
        <v>201</v>
      </c>
      <c r="T573" s="154" t="s">
        <v>8052</v>
      </c>
      <c r="U573" s="154" t="s">
        <v>9429</v>
      </c>
      <c r="V573" s="154" t="s">
        <v>11721</v>
      </c>
      <c r="W573" s="154" t="s">
        <v>2967</v>
      </c>
      <c r="X573" s="10"/>
      <c r="Y573" s="154" t="s">
        <v>28</v>
      </c>
      <c r="Z573" s="154" t="str">
        <f>VLOOKUP(D573,TIPOLOGIA!A:F,5,0)</f>
        <v>TERRESTRE</v>
      </c>
      <c r="AA573" s="154" t="s">
        <v>1917</v>
      </c>
      <c r="AB573" s="46">
        <v>1</v>
      </c>
      <c r="AC573" s="87">
        <f>IF(W573="SOPORTE_TELEFÓNICO",'BASE LIQUIDACION REDEBAN 2025'!$B$19,IF(AND(W573="VISITA_TÉCNICA",Y573="TIPO II"),'BASE LIQUIDACION REDEBAN 2025'!$B$18,'BASE LIQUIDACION REDEBAN 2025'!$B$17))</f>
        <v>67654.12000000001</v>
      </c>
      <c r="AD573" s="87">
        <v>0</v>
      </c>
      <c r="AE573" s="87">
        <f t="shared" si="8"/>
        <v>67654.12000000001</v>
      </c>
    </row>
    <row r="574" spans="1:31" s="105" customFormat="1" ht="13.15">
      <c r="A574" s="154" t="s">
        <v>90</v>
      </c>
      <c r="B574" s="154" t="str">
        <f>VLOOKUP(A574,'CENTRO DE COSTOS'!A:D,4,FALSE)</f>
        <v>JUAN SEBASTIÁN RÍOS CASTRILLÓN</v>
      </c>
      <c r="C574" s="154" t="str">
        <f>VLOOKUP(A574,'CENTRO DE COSTOS'!A:D,2,FALSE)</f>
        <v>0004-0005</v>
      </c>
      <c r="D574" s="154">
        <v>5656</v>
      </c>
      <c r="E574" s="154">
        <v>2567060</v>
      </c>
      <c r="F574" s="154">
        <v>79794</v>
      </c>
      <c r="G574" s="154" t="s">
        <v>8049</v>
      </c>
      <c r="H574" s="154" t="s">
        <v>197</v>
      </c>
      <c r="I574" s="154" t="s">
        <v>6731</v>
      </c>
      <c r="J574" s="154" t="s">
        <v>11722</v>
      </c>
      <c r="K574" s="154" t="s">
        <v>159</v>
      </c>
      <c r="L574" s="154" t="s">
        <v>11723</v>
      </c>
      <c r="M574" s="155">
        <v>45876.518055555556</v>
      </c>
      <c r="N574" s="155">
        <v>45878.633333333331</v>
      </c>
      <c r="O574" s="91"/>
      <c r="P574" s="154" t="s">
        <v>10063</v>
      </c>
      <c r="Q574" s="154" t="s">
        <v>10063</v>
      </c>
      <c r="R574" s="154" t="s">
        <v>2973</v>
      </c>
      <c r="S574" s="154" t="s">
        <v>2973</v>
      </c>
      <c r="T574" s="154" t="s">
        <v>8052</v>
      </c>
      <c r="U574" s="154" t="s">
        <v>9429</v>
      </c>
      <c r="V574" s="154" t="s">
        <v>11724</v>
      </c>
      <c r="W574" s="154" t="s">
        <v>2967</v>
      </c>
      <c r="X574" s="10"/>
      <c r="Y574" s="154" t="s">
        <v>28</v>
      </c>
      <c r="Z574" s="154" t="str">
        <f>VLOOKUP(D574,TIPOLOGIA!A:F,5,0)</f>
        <v>TERRESTRE</v>
      </c>
      <c r="AA574" s="154" t="s">
        <v>368</v>
      </c>
      <c r="AB574" s="46">
        <v>1</v>
      </c>
      <c r="AC574" s="87">
        <f>IF(W574="SOPORTE_TELEFÓNICO",'BASE LIQUIDACION REDEBAN 2025'!$B$19,IF(AND(W574="VISITA_TÉCNICA",Y574="TIPO II"),'BASE LIQUIDACION REDEBAN 2025'!$B$18,'BASE LIQUIDACION REDEBAN 2025'!$B$17))</f>
        <v>67654.12000000001</v>
      </c>
      <c r="AD574" s="87">
        <v>0</v>
      </c>
      <c r="AE574" s="87">
        <f t="shared" si="8"/>
        <v>67654.12000000001</v>
      </c>
    </row>
    <row r="575" spans="1:31" s="105" customFormat="1" ht="13.15">
      <c r="A575" s="154" t="s">
        <v>81</v>
      </c>
      <c r="B575" s="154" t="str">
        <f>VLOOKUP(A575,'CENTRO DE COSTOS'!A:D,4,FALSE)</f>
        <v>MIGUEL JULIÁN HERNÁNDEZ GUARÍN</v>
      </c>
      <c r="C575" s="154" t="str">
        <f>VLOOKUP(A575,'CENTRO DE COSTOS'!A:D,2,FALSE)</f>
        <v>0004-0008</v>
      </c>
      <c r="D575" s="154">
        <v>54405</v>
      </c>
      <c r="E575" s="154">
        <v>2570948</v>
      </c>
      <c r="F575" s="154">
        <v>72493</v>
      </c>
      <c r="G575" s="154" t="s">
        <v>8049</v>
      </c>
      <c r="H575" s="154" t="s">
        <v>317</v>
      </c>
      <c r="I575" s="154" t="s">
        <v>546</v>
      </c>
      <c r="J575" s="154" t="s">
        <v>11725</v>
      </c>
      <c r="K575" s="154" t="s">
        <v>159</v>
      </c>
      <c r="L575" s="154" t="s">
        <v>11726</v>
      </c>
      <c r="M575" s="155">
        <v>45877.520833333336</v>
      </c>
      <c r="N575" s="155">
        <v>45879.506249999999</v>
      </c>
      <c r="O575" s="91"/>
      <c r="P575" s="154" t="s">
        <v>10063</v>
      </c>
      <c r="Q575" s="154" t="s">
        <v>10063</v>
      </c>
      <c r="R575" s="154" t="s">
        <v>2973</v>
      </c>
      <c r="S575" s="154" t="s">
        <v>2973</v>
      </c>
      <c r="T575" s="154" t="s">
        <v>8052</v>
      </c>
      <c r="U575" s="154" t="s">
        <v>9429</v>
      </c>
      <c r="V575" s="154" t="s">
        <v>11727</v>
      </c>
      <c r="W575" s="154" t="s">
        <v>2967</v>
      </c>
      <c r="X575" s="10"/>
      <c r="Y575" s="154" t="s">
        <v>25</v>
      </c>
      <c r="Z575" s="154" t="str">
        <f>VLOOKUP(D575,TIPOLOGIA!A:F,5,0)</f>
        <v>TERRESTRE</v>
      </c>
      <c r="AA575" s="154" t="s">
        <v>407</v>
      </c>
      <c r="AB575" s="46">
        <v>1</v>
      </c>
      <c r="AC575" s="87">
        <f>IF(W575="SOPORTE_TELEFÓNICO",'BASE LIQUIDACION REDEBAN 2025'!$B$19,IF(AND(W575="VISITA_TÉCNICA",Y575="TIPO II"),'BASE LIQUIDACION REDEBAN 2025'!$B$18,'BASE LIQUIDACION REDEBAN 2025'!$B$17))</f>
        <v>35779.500569199998</v>
      </c>
      <c r="AD575" s="87">
        <v>0</v>
      </c>
      <c r="AE575" s="87">
        <f t="shared" si="8"/>
        <v>35779.500569199998</v>
      </c>
    </row>
    <row r="576" spans="1:31" s="105" customFormat="1" ht="13.15">
      <c r="A576" s="154" t="s">
        <v>101</v>
      </c>
      <c r="B576" s="154" t="str">
        <f>VLOOKUP(A576,'CENTRO DE COSTOS'!A:D,4,FALSE)</f>
        <v>KEVIN ALEXIS CORZO BUSTOS</v>
      </c>
      <c r="C576" s="154" t="str">
        <f>VLOOKUP(A576,'CENTRO DE COSTOS'!A:D,2,FALSE)</f>
        <v>0004-0007</v>
      </c>
      <c r="D576" s="154">
        <v>85162</v>
      </c>
      <c r="E576" s="154">
        <v>2569359</v>
      </c>
      <c r="F576" s="154">
        <v>74295</v>
      </c>
      <c r="G576" s="154" t="s">
        <v>8049</v>
      </c>
      <c r="H576" s="154" t="s">
        <v>189</v>
      </c>
      <c r="I576" s="154" t="s">
        <v>235</v>
      </c>
      <c r="J576" s="154" t="s">
        <v>11728</v>
      </c>
      <c r="K576" s="154" t="s">
        <v>159</v>
      </c>
      <c r="L576" s="154" t="s">
        <v>11729</v>
      </c>
      <c r="M576" s="155">
        <v>45877.404861111114</v>
      </c>
      <c r="N576" s="155">
        <v>45879.513888888891</v>
      </c>
      <c r="O576" s="91"/>
      <c r="P576" s="154" t="s">
        <v>10063</v>
      </c>
      <c r="Q576" s="154" t="s">
        <v>10063</v>
      </c>
      <c r="R576" s="154" t="s">
        <v>2973</v>
      </c>
      <c r="S576" s="154" t="s">
        <v>2973</v>
      </c>
      <c r="T576" s="154" t="s">
        <v>8052</v>
      </c>
      <c r="U576" s="154" t="s">
        <v>9429</v>
      </c>
      <c r="V576" s="154" t="s">
        <v>11730</v>
      </c>
      <c r="W576" s="154" t="s">
        <v>10144</v>
      </c>
      <c r="X576" s="10"/>
      <c r="Y576" s="154" t="s">
        <v>28</v>
      </c>
      <c r="Z576" s="154" t="str">
        <f>VLOOKUP(D576,TIPOLOGIA!A:F,5,0)</f>
        <v>TERRESTRE</v>
      </c>
      <c r="AA576" s="154" t="s">
        <v>194</v>
      </c>
      <c r="AB576" s="46">
        <v>0</v>
      </c>
      <c r="AC576" s="87">
        <f>IF(W576="SOPORTE_TELEFÓNICO",'BASE LIQUIDACION REDEBAN 2025'!$B$19,IF(AND(W576="VISITA_TÉCNICA",Y576="TIPO II"),'BASE LIQUIDACION REDEBAN 2025'!$B$18,'BASE LIQUIDACION REDEBAN 2025'!$B$17))</f>
        <v>35779.500569199998</v>
      </c>
      <c r="AD576" s="87">
        <v>0</v>
      </c>
      <c r="AE576" s="87">
        <f t="shared" si="8"/>
        <v>35779.500569199998</v>
      </c>
    </row>
    <row r="577" spans="1:31" s="105" customFormat="1" ht="13.15">
      <c r="A577" s="154" t="s">
        <v>90</v>
      </c>
      <c r="B577" s="154" t="str">
        <f>VLOOKUP(A577,'CENTRO DE COSTOS'!A:D,4,FALSE)</f>
        <v>JUAN SEBASTIÁN RÍOS CASTRILLÓN</v>
      </c>
      <c r="C577" s="154" t="str">
        <f>VLOOKUP(A577,'CENTRO DE COSTOS'!A:D,2,FALSE)</f>
        <v>0004-0005</v>
      </c>
      <c r="D577" s="154">
        <v>5042</v>
      </c>
      <c r="E577" s="154">
        <v>2567137</v>
      </c>
      <c r="F577" s="154">
        <v>67494</v>
      </c>
      <c r="G577" s="154" t="s">
        <v>8049</v>
      </c>
      <c r="H577" s="154" t="s">
        <v>197</v>
      </c>
      <c r="I577" s="154" t="s">
        <v>6844</v>
      </c>
      <c r="J577" s="154" t="s">
        <v>11731</v>
      </c>
      <c r="K577" s="154" t="s">
        <v>159</v>
      </c>
      <c r="L577" s="154" t="s">
        <v>11732</v>
      </c>
      <c r="M577" s="155">
        <v>45876.527777777781</v>
      </c>
      <c r="N577" s="155">
        <v>45879.517361111109</v>
      </c>
      <c r="O577" s="91"/>
      <c r="P577" s="154" t="s">
        <v>10063</v>
      </c>
      <c r="Q577" s="154" t="s">
        <v>10063</v>
      </c>
      <c r="R577" s="154" t="s">
        <v>2973</v>
      </c>
      <c r="S577" s="154" t="s">
        <v>2973</v>
      </c>
      <c r="T577" s="154" t="s">
        <v>8052</v>
      </c>
      <c r="U577" s="154" t="s">
        <v>9429</v>
      </c>
      <c r="V577" s="154" t="s">
        <v>11733</v>
      </c>
      <c r="W577" s="154" t="s">
        <v>2967</v>
      </c>
      <c r="X577" s="10"/>
      <c r="Y577" s="154" t="s">
        <v>28</v>
      </c>
      <c r="Z577" s="154" t="str">
        <f>VLOOKUP(D577,TIPOLOGIA!A:F,5,0)</f>
        <v>TERRESTRE</v>
      </c>
      <c r="AA577" s="154" t="s">
        <v>368</v>
      </c>
      <c r="AB577" s="46">
        <v>1</v>
      </c>
      <c r="AC577" s="87">
        <f>IF(W577="SOPORTE_TELEFÓNICO",'BASE LIQUIDACION REDEBAN 2025'!$B$19,IF(AND(W577="VISITA_TÉCNICA",Y577="TIPO II"),'BASE LIQUIDACION REDEBAN 2025'!$B$18,'BASE LIQUIDACION REDEBAN 2025'!$B$17))</f>
        <v>67654.12000000001</v>
      </c>
      <c r="AD577" s="87">
        <v>0</v>
      </c>
      <c r="AE577" s="87">
        <f t="shared" si="8"/>
        <v>67654.12000000001</v>
      </c>
    </row>
    <row r="578" spans="1:31" s="105" customFormat="1" ht="13.15">
      <c r="A578" s="154" t="s">
        <v>81</v>
      </c>
      <c r="B578" s="154" t="str">
        <f>VLOOKUP(A578,'CENTRO DE COSTOS'!A:D,4,FALSE)</f>
        <v>MIGUEL JULIÁN HERNÁNDEZ GUARÍN</v>
      </c>
      <c r="C578" s="154" t="str">
        <f>VLOOKUP(A578,'CENTRO DE COSTOS'!A:D,2,FALSE)</f>
        <v>0004-0008</v>
      </c>
      <c r="D578" s="154">
        <v>54810</v>
      </c>
      <c r="E578" s="154">
        <v>2516672</v>
      </c>
      <c r="F578" s="154">
        <v>75955</v>
      </c>
      <c r="G578" s="154" t="s">
        <v>8049</v>
      </c>
      <c r="H578" s="154" t="s">
        <v>317</v>
      </c>
      <c r="I578" s="154" t="s">
        <v>3457</v>
      </c>
      <c r="J578" s="154" t="s">
        <v>11734</v>
      </c>
      <c r="K578" s="154" t="s">
        <v>159</v>
      </c>
      <c r="L578" s="154" t="s">
        <v>11735</v>
      </c>
      <c r="M578" s="155">
        <v>45866.728472222225</v>
      </c>
      <c r="N578" s="155">
        <v>45879.615277777775</v>
      </c>
      <c r="O578" s="91"/>
      <c r="P578" s="154" t="s">
        <v>10063</v>
      </c>
      <c r="Q578" s="154" t="s">
        <v>10063</v>
      </c>
      <c r="R578" s="154" t="s">
        <v>200</v>
      </c>
      <c r="S578" s="154" t="s">
        <v>739</v>
      </c>
      <c r="T578" s="154" t="s">
        <v>8052</v>
      </c>
      <c r="U578" s="154" t="s">
        <v>9429</v>
      </c>
      <c r="V578" s="154" t="s">
        <v>11736</v>
      </c>
      <c r="W578" s="154" t="s">
        <v>10144</v>
      </c>
      <c r="X578" s="10"/>
      <c r="Y578" s="154" t="s">
        <v>180</v>
      </c>
      <c r="Z578" s="154" t="str">
        <f>VLOOKUP(D578,TIPOLOGIA!A:F,5,0)</f>
        <v>TERRESTRE</v>
      </c>
      <c r="AA578" s="154" t="s">
        <v>401</v>
      </c>
      <c r="AB578" s="46">
        <v>0</v>
      </c>
      <c r="AC578" s="87">
        <f>IF(W578="SOPORTE_TELEFÓNICO",'BASE LIQUIDACION REDEBAN 2025'!$B$19,IF(AND(W578="VISITA_TÉCNICA",Y578="TIPO II"),'BASE LIQUIDACION REDEBAN 2025'!$B$18,'BASE LIQUIDACION REDEBAN 2025'!$B$17))</f>
        <v>35779.500569199998</v>
      </c>
      <c r="AD578" s="87">
        <v>0</v>
      </c>
      <c r="AE578" s="87">
        <f t="shared" si="8"/>
        <v>35779.500569199998</v>
      </c>
    </row>
    <row r="579" spans="1:31" s="105" customFormat="1" ht="13.15">
      <c r="A579" s="154" t="s">
        <v>72</v>
      </c>
      <c r="B579" s="154" t="str">
        <f>VLOOKUP(A579,'CENTRO DE COSTOS'!A:D,4,FALSE)</f>
        <v>MIGUEL JULIÁN HERNÁNDEZ GUARÍN</v>
      </c>
      <c r="C579" s="154" t="str">
        <f>VLOOKUP(A579,'CENTRO DE COSTOS'!A:D,2,FALSE)</f>
        <v>0004-0008</v>
      </c>
      <c r="D579" s="154">
        <v>68575</v>
      </c>
      <c r="E579" s="154">
        <v>2545450</v>
      </c>
      <c r="F579" s="154">
        <v>78717</v>
      </c>
      <c r="G579" s="154" t="s">
        <v>8049</v>
      </c>
      <c r="H579" s="154" t="s">
        <v>820</v>
      </c>
      <c r="I579" s="154" t="s">
        <v>7130</v>
      </c>
      <c r="J579" s="154" t="s">
        <v>11737</v>
      </c>
      <c r="K579" s="154" t="s">
        <v>159</v>
      </c>
      <c r="L579" s="154" t="s">
        <v>11738</v>
      </c>
      <c r="M579" s="155">
        <v>45873.354166666664</v>
      </c>
      <c r="N579" s="155">
        <v>45879.634722222225</v>
      </c>
      <c r="O579" s="91"/>
      <c r="P579" s="154" t="s">
        <v>10063</v>
      </c>
      <c r="Q579" s="154" t="s">
        <v>10063</v>
      </c>
      <c r="R579" s="154" t="s">
        <v>200</v>
      </c>
      <c r="S579" s="154" t="s">
        <v>739</v>
      </c>
      <c r="T579" s="154" t="s">
        <v>8052</v>
      </c>
      <c r="U579" s="154" t="s">
        <v>9429</v>
      </c>
      <c r="V579" s="154" t="s">
        <v>11739</v>
      </c>
      <c r="W579" s="154" t="s">
        <v>10144</v>
      </c>
      <c r="X579" s="10"/>
      <c r="Y579" s="154" t="s">
        <v>32</v>
      </c>
      <c r="Z579" s="154" t="str">
        <f>VLOOKUP(D579,TIPOLOGIA!A:F,5,0)</f>
        <v>TERRESTRE</v>
      </c>
      <c r="AA579" s="154"/>
      <c r="AB579" s="46">
        <v>0</v>
      </c>
      <c r="AC579" s="87">
        <f>IF(W579="SOPORTE_TELEFÓNICO",'BASE LIQUIDACION REDEBAN 2025'!$B$19,IF(AND(W579="VISITA_TÉCNICA",Y579="TIPO II"),'BASE LIQUIDACION REDEBAN 2025'!$B$18,'BASE LIQUIDACION REDEBAN 2025'!$B$17))</f>
        <v>35779.500569199998</v>
      </c>
      <c r="AD579" s="87">
        <v>0</v>
      </c>
      <c r="AE579" s="87">
        <f t="shared" ref="AE579:AE642" si="9">IF(W579="VISITA_TÉCNICA",AC579*AB579,AC579)</f>
        <v>35779.500569199998</v>
      </c>
    </row>
    <row r="580" spans="1:31" s="105" customFormat="1" ht="13.15">
      <c r="A580" s="154" t="s">
        <v>92</v>
      </c>
      <c r="B580" s="154" t="str">
        <f>VLOOKUP(A580,'CENTRO DE COSTOS'!A:D,4,FALSE)</f>
        <v>KEVIN ALEXIS CORZO BUSTOS</v>
      </c>
      <c r="C580" s="154" t="str">
        <f>VLOOKUP(A580,'CENTRO DE COSTOS'!A:D,2,FALSE)</f>
        <v>0004-0007</v>
      </c>
      <c r="D580" s="154">
        <v>41668</v>
      </c>
      <c r="E580" s="154">
        <v>2552199</v>
      </c>
      <c r="F580" s="154">
        <v>77087</v>
      </c>
      <c r="G580" s="154" t="s">
        <v>8049</v>
      </c>
      <c r="H580" s="154" t="s">
        <v>249</v>
      </c>
      <c r="I580" s="154" t="s">
        <v>5625</v>
      </c>
      <c r="J580" s="154" t="s">
        <v>11740</v>
      </c>
      <c r="K580" s="154" t="s">
        <v>159</v>
      </c>
      <c r="L580" s="154" t="s">
        <v>11741</v>
      </c>
      <c r="M580" s="155">
        <v>45873.734027777777</v>
      </c>
      <c r="N580" s="155">
        <v>45879.638888888891</v>
      </c>
      <c r="O580" s="91"/>
      <c r="P580" s="154" t="s">
        <v>10063</v>
      </c>
      <c r="Q580" s="154" t="s">
        <v>10063</v>
      </c>
      <c r="R580" s="154" t="s">
        <v>2973</v>
      </c>
      <c r="S580" s="154" t="s">
        <v>2973</v>
      </c>
      <c r="T580" s="154" t="s">
        <v>8052</v>
      </c>
      <c r="U580" s="154" t="s">
        <v>9429</v>
      </c>
      <c r="V580" s="154" t="s">
        <v>11742</v>
      </c>
      <c r="W580" s="154" t="s">
        <v>10144</v>
      </c>
      <c r="X580" s="10"/>
      <c r="Y580" s="154" t="s">
        <v>32</v>
      </c>
      <c r="Z580" s="154" t="str">
        <f>VLOOKUP(D580,TIPOLOGIA!A:F,5,0)</f>
        <v>TERRESTRE</v>
      </c>
      <c r="AA580" s="154"/>
      <c r="AB580" s="46">
        <v>0</v>
      </c>
      <c r="AC580" s="87">
        <f>IF(W580="SOPORTE_TELEFÓNICO",'BASE LIQUIDACION REDEBAN 2025'!$B$19,IF(AND(W580="VISITA_TÉCNICA",Y580="TIPO II"),'BASE LIQUIDACION REDEBAN 2025'!$B$18,'BASE LIQUIDACION REDEBAN 2025'!$B$17))</f>
        <v>35779.500569199998</v>
      </c>
      <c r="AD580" s="87">
        <v>0</v>
      </c>
      <c r="AE580" s="87">
        <f t="shared" si="9"/>
        <v>35779.500569199998</v>
      </c>
    </row>
    <row r="581" spans="1:31" s="105" customFormat="1" ht="13.15">
      <c r="A581" s="154" t="s">
        <v>101</v>
      </c>
      <c r="B581" s="154" t="str">
        <f>VLOOKUP(A581,'CENTRO DE COSTOS'!A:D,4,FALSE)</f>
        <v>KEVIN ALEXIS CORZO BUSTOS</v>
      </c>
      <c r="C581" s="154" t="str">
        <f>VLOOKUP(A581,'CENTRO DE COSTOS'!A:D,2,FALSE)</f>
        <v>0004-0007</v>
      </c>
      <c r="D581" s="154">
        <v>85162</v>
      </c>
      <c r="E581" s="154">
        <v>2569449</v>
      </c>
      <c r="F581" s="154">
        <v>78093</v>
      </c>
      <c r="G581" s="154" t="s">
        <v>8049</v>
      </c>
      <c r="H581" s="154" t="s">
        <v>189</v>
      </c>
      <c r="I581" s="154" t="s">
        <v>235</v>
      </c>
      <c r="J581" s="154" t="s">
        <v>11743</v>
      </c>
      <c r="K581" s="154" t="s">
        <v>159</v>
      </c>
      <c r="L581" s="154" t="s">
        <v>11744</v>
      </c>
      <c r="M581" s="155">
        <v>45877.411805555559</v>
      </c>
      <c r="N581" s="155">
        <v>45880.334722222222</v>
      </c>
      <c r="O581" s="91"/>
      <c r="P581" s="154" t="s">
        <v>10063</v>
      </c>
      <c r="Q581" s="154" t="s">
        <v>10063</v>
      </c>
      <c r="R581" s="154" t="s">
        <v>2973</v>
      </c>
      <c r="S581" s="154" t="s">
        <v>2973</v>
      </c>
      <c r="T581" s="154" t="s">
        <v>8052</v>
      </c>
      <c r="U581" s="154" t="s">
        <v>9429</v>
      </c>
      <c r="V581" s="154" t="s">
        <v>11745</v>
      </c>
      <c r="W581" s="154" t="s">
        <v>10144</v>
      </c>
      <c r="X581" s="10"/>
      <c r="Y581" s="154" t="s">
        <v>28</v>
      </c>
      <c r="Z581" s="154" t="str">
        <f>VLOOKUP(D581,TIPOLOGIA!A:F,5,0)</f>
        <v>TERRESTRE</v>
      </c>
      <c r="AA581" s="154" t="s">
        <v>194</v>
      </c>
      <c r="AB581" s="46">
        <v>0</v>
      </c>
      <c r="AC581" s="87">
        <f>IF(W581="SOPORTE_TELEFÓNICO",'BASE LIQUIDACION REDEBAN 2025'!$B$19,IF(AND(W581="VISITA_TÉCNICA",Y581="TIPO II"),'BASE LIQUIDACION REDEBAN 2025'!$B$18,'BASE LIQUIDACION REDEBAN 2025'!$B$17))</f>
        <v>35779.500569199998</v>
      </c>
      <c r="AD581" s="87">
        <v>0</v>
      </c>
      <c r="AE581" s="87">
        <f t="shared" si="9"/>
        <v>35779.500569199998</v>
      </c>
    </row>
    <row r="582" spans="1:31" s="105" customFormat="1" ht="13.15">
      <c r="A582" s="154" t="s">
        <v>101</v>
      </c>
      <c r="B582" s="154" t="str">
        <f>VLOOKUP(A582,'CENTRO DE COSTOS'!A:D,4,FALSE)</f>
        <v>KEVIN ALEXIS CORZO BUSTOS</v>
      </c>
      <c r="C582" s="154" t="str">
        <f>VLOOKUP(A582,'CENTRO DE COSTOS'!A:D,2,FALSE)</f>
        <v>0004-0007</v>
      </c>
      <c r="D582" s="154">
        <v>85162</v>
      </c>
      <c r="E582" s="154">
        <v>2569433</v>
      </c>
      <c r="F582" s="154">
        <v>78093</v>
      </c>
      <c r="G582" s="154" t="s">
        <v>8049</v>
      </c>
      <c r="H582" s="154" t="s">
        <v>189</v>
      </c>
      <c r="I582" s="154" t="s">
        <v>235</v>
      </c>
      <c r="J582" s="154" t="s">
        <v>11743</v>
      </c>
      <c r="K582" s="154" t="s">
        <v>159</v>
      </c>
      <c r="L582" s="154" t="s">
        <v>11746</v>
      </c>
      <c r="M582" s="155">
        <v>45877.410416666666</v>
      </c>
      <c r="N582" s="155">
        <v>45880.336805555555</v>
      </c>
      <c r="O582" s="91"/>
      <c r="P582" s="154" t="s">
        <v>10063</v>
      </c>
      <c r="Q582" s="154" t="s">
        <v>10063</v>
      </c>
      <c r="R582" s="154" t="s">
        <v>2973</v>
      </c>
      <c r="S582" s="154" t="s">
        <v>2973</v>
      </c>
      <c r="T582" s="154" t="s">
        <v>8052</v>
      </c>
      <c r="U582" s="154" t="s">
        <v>9429</v>
      </c>
      <c r="V582" s="154" t="s">
        <v>11747</v>
      </c>
      <c r="W582" s="154" t="s">
        <v>3213</v>
      </c>
      <c r="X582" s="10"/>
      <c r="Y582" s="154" t="s">
        <v>28</v>
      </c>
      <c r="Z582" s="154" t="str">
        <f>VLOOKUP(D582,TIPOLOGIA!A:F,5,0)</f>
        <v>TERRESTRE</v>
      </c>
      <c r="AA582" s="154" t="s">
        <v>194</v>
      </c>
      <c r="AB582" s="46">
        <v>0</v>
      </c>
      <c r="AC582" s="87">
        <f>IF(W582="SOPORTE_TELEFÓNICO",'BASE LIQUIDACION REDEBAN 2025'!$B$19,IF(AND(W582="VISITA_TÉCNICA",Y582="TIPO II"),'BASE LIQUIDACION REDEBAN 2025'!$B$18,'BASE LIQUIDACION REDEBAN 2025'!$B$17))</f>
        <v>41241.0800752</v>
      </c>
      <c r="AD582" s="87">
        <v>0</v>
      </c>
      <c r="AE582" s="87">
        <f t="shared" si="9"/>
        <v>41241.0800752</v>
      </c>
    </row>
    <row r="583" spans="1:31" s="105" customFormat="1" ht="13.15">
      <c r="A583" s="154" t="s">
        <v>60</v>
      </c>
      <c r="B583" s="154" t="str">
        <f>VLOOKUP(A583,'CENTRO DE COSTOS'!A:D,4,FALSE)</f>
        <v>JUAN SEBASTIÁN RÍOS CASTRILLÓN</v>
      </c>
      <c r="C583" s="154" t="str">
        <f>VLOOKUP(A583,'CENTRO DE COSTOS'!A:D,2,FALSE)</f>
        <v>0004-0005</v>
      </c>
      <c r="D583" s="154">
        <v>5490</v>
      </c>
      <c r="E583" s="154">
        <v>2552951</v>
      </c>
      <c r="F583" s="154">
        <v>73423</v>
      </c>
      <c r="G583" s="154" t="s">
        <v>8049</v>
      </c>
      <c r="H583" s="154" t="s">
        <v>197</v>
      </c>
      <c r="I583" s="154" t="s">
        <v>631</v>
      </c>
      <c r="J583" s="154" t="s">
        <v>11748</v>
      </c>
      <c r="K583" s="154" t="s">
        <v>159</v>
      </c>
      <c r="L583" s="154" t="s">
        <v>11749</v>
      </c>
      <c r="M583" s="155">
        <v>45874.333333333336</v>
      </c>
      <c r="N583" s="155">
        <v>45880.341666666667</v>
      </c>
      <c r="O583" s="91"/>
      <c r="P583" s="154" t="s">
        <v>10063</v>
      </c>
      <c r="Q583" s="154" t="s">
        <v>10063</v>
      </c>
      <c r="R583" s="154" t="s">
        <v>2973</v>
      </c>
      <c r="S583" s="154" t="s">
        <v>2973</v>
      </c>
      <c r="T583" s="154" t="s">
        <v>8052</v>
      </c>
      <c r="U583" s="154" t="s">
        <v>9429</v>
      </c>
      <c r="V583" s="154" t="s">
        <v>11750</v>
      </c>
      <c r="W583" s="154" t="s">
        <v>10144</v>
      </c>
      <c r="X583" s="10"/>
      <c r="Y583" s="154" t="s">
        <v>28</v>
      </c>
      <c r="Z583" s="154" t="str">
        <f>VLOOKUP(D583,TIPOLOGIA!A:F,5,0)</f>
        <v>TERRESTRE</v>
      </c>
      <c r="AA583" s="154" t="s">
        <v>3186</v>
      </c>
      <c r="AB583" s="46">
        <v>0</v>
      </c>
      <c r="AC583" s="87">
        <f>IF(W583="SOPORTE_TELEFÓNICO",'BASE LIQUIDACION REDEBAN 2025'!$B$19,IF(AND(W583="VISITA_TÉCNICA",Y583="TIPO II"),'BASE LIQUIDACION REDEBAN 2025'!$B$18,'BASE LIQUIDACION REDEBAN 2025'!$B$17))</f>
        <v>35779.500569199998</v>
      </c>
      <c r="AD583" s="87">
        <v>0</v>
      </c>
      <c r="AE583" s="87">
        <f t="shared" si="9"/>
        <v>35779.500569199998</v>
      </c>
    </row>
    <row r="584" spans="1:31" s="105" customFormat="1" ht="13.15">
      <c r="A584" s="154" t="s">
        <v>60</v>
      </c>
      <c r="B584" s="154" t="str">
        <f>VLOOKUP(A584,'CENTRO DE COSTOS'!A:D,4,FALSE)</f>
        <v>JUAN SEBASTIÁN RÍOS CASTRILLÓN</v>
      </c>
      <c r="C584" s="154" t="str">
        <f>VLOOKUP(A584,'CENTRO DE COSTOS'!A:D,2,FALSE)</f>
        <v>0004-0005</v>
      </c>
      <c r="D584" s="154">
        <v>5837</v>
      </c>
      <c r="E584" s="154">
        <v>2543696</v>
      </c>
      <c r="F584" s="154">
        <v>38570</v>
      </c>
      <c r="G584" s="154" t="s">
        <v>8049</v>
      </c>
      <c r="H584" s="154" t="s">
        <v>197</v>
      </c>
      <c r="I584" s="154" t="s">
        <v>785</v>
      </c>
      <c r="J584" s="154" t="s">
        <v>11751</v>
      </c>
      <c r="K584" s="154" t="s">
        <v>159</v>
      </c>
      <c r="L584" s="154" t="s">
        <v>11752</v>
      </c>
      <c r="M584" s="155">
        <v>45873.333333333336</v>
      </c>
      <c r="N584" s="155">
        <v>45880.34652777778</v>
      </c>
      <c r="O584" s="91"/>
      <c r="P584" s="154" t="s">
        <v>10063</v>
      </c>
      <c r="Q584" s="154" t="s">
        <v>10063</v>
      </c>
      <c r="R584" s="154" t="s">
        <v>200</v>
      </c>
      <c r="S584" s="154" t="s">
        <v>201</v>
      </c>
      <c r="T584" s="154" t="s">
        <v>8052</v>
      </c>
      <c r="U584" s="154" t="s">
        <v>9429</v>
      </c>
      <c r="V584" s="154" t="s">
        <v>11753</v>
      </c>
      <c r="W584" s="154" t="s">
        <v>10144</v>
      </c>
      <c r="X584" s="10"/>
      <c r="Y584" s="154" t="s">
        <v>28</v>
      </c>
      <c r="Z584" s="154" t="str">
        <f>VLOOKUP(D584,TIPOLOGIA!A:F,5,0)</f>
        <v>TERRESTRE</v>
      </c>
      <c r="AA584" s="154" t="s">
        <v>3186</v>
      </c>
      <c r="AB584" s="46">
        <v>0</v>
      </c>
      <c r="AC584" s="87">
        <f>IF(W584="SOPORTE_TELEFÓNICO",'BASE LIQUIDACION REDEBAN 2025'!$B$19,IF(AND(W584="VISITA_TÉCNICA",Y584="TIPO II"),'BASE LIQUIDACION REDEBAN 2025'!$B$18,'BASE LIQUIDACION REDEBAN 2025'!$B$17))</f>
        <v>35779.500569199998</v>
      </c>
      <c r="AD584" s="87">
        <v>0</v>
      </c>
      <c r="AE584" s="87">
        <f t="shared" si="9"/>
        <v>35779.500569199998</v>
      </c>
    </row>
    <row r="585" spans="1:31" s="105" customFormat="1" ht="13.15">
      <c r="A585" s="154" t="s">
        <v>64</v>
      </c>
      <c r="B585" s="154" t="str">
        <f>VLOOKUP(A585,'CENTRO DE COSTOS'!A:D,4,FALSE)</f>
        <v>JOSE MAURICIO HERNANDEZ ROJAS</v>
      </c>
      <c r="C585" s="154" t="str">
        <f>VLOOKUP(A585,'CENTRO DE COSTOS'!A:D,2,FALSE)</f>
        <v>0004-0001</v>
      </c>
      <c r="D585" s="154">
        <v>8001</v>
      </c>
      <c r="E585" s="154">
        <v>2543114</v>
      </c>
      <c r="F585" s="154">
        <v>69804</v>
      </c>
      <c r="G585" s="154" t="s">
        <v>8049</v>
      </c>
      <c r="H585" s="154" t="s">
        <v>389</v>
      </c>
      <c r="I585" s="154" t="s">
        <v>64</v>
      </c>
      <c r="J585" s="154" t="s">
        <v>11754</v>
      </c>
      <c r="K585" s="154" t="s">
        <v>159</v>
      </c>
      <c r="L585" s="154" t="s">
        <v>11755</v>
      </c>
      <c r="M585" s="155">
        <v>45871.375</v>
      </c>
      <c r="N585" s="155">
        <v>45880.347222222219</v>
      </c>
      <c r="O585" s="91"/>
      <c r="P585" s="154" t="s">
        <v>10063</v>
      </c>
      <c r="Q585" s="154" t="s">
        <v>10063</v>
      </c>
      <c r="R585" s="154" t="s">
        <v>2973</v>
      </c>
      <c r="S585" s="154" t="s">
        <v>2973</v>
      </c>
      <c r="T585" s="154" t="s">
        <v>8052</v>
      </c>
      <c r="U585" s="154" t="s">
        <v>9429</v>
      </c>
      <c r="V585" s="154" t="s">
        <v>11756</v>
      </c>
      <c r="W585" s="154" t="s">
        <v>2967</v>
      </c>
      <c r="X585" s="10"/>
      <c r="Y585" s="154" t="s">
        <v>25</v>
      </c>
      <c r="Z585" s="154" t="str">
        <f>VLOOKUP(D585,TIPOLOGIA!A:F,5,0)</f>
        <v>TERRESTRE</v>
      </c>
      <c r="AA585" s="154" t="s">
        <v>10279</v>
      </c>
      <c r="AB585" s="46">
        <v>1</v>
      </c>
      <c r="AC585" s="87">
        <f>IF(W585="SOPORTE_TELEFÓNICO",'BASE LIQUIDACION REDEBAN 2025'!$B$19,IF(AND(W585="VISITA_TÉCNICA",Y585="TIPO II"),'BASE LIQUIDACION REDEBAN 2025'!$B$18,'BASE LIQUIDACION REDEBAN 2025'!$B$17))</f>
        <v>35779.500569199998</v>
      </c>
      <c r="AD585" s="87">
        <v>0</v>
      </c>
      <c r="AE585" s="87">
        <f t="shared" si="9"/>
        <v>35779.500569199998</v>
      </c>
    </row>
    <row r="586" spans="1:31" s="105" customFormat="1" ht="13.15">
      <c r="A586" s="154" t="s">
        <v>93</v>
      </c>
      <c r="B586" s="154" t="str">
        <f>VLOOKUP(A586,'CENTRO DE COSTOS'!A:D,4,FALSE)</f>
        <v>DIEGO FERNANDO HENAO CARDONA</v>
      </c>
      <c r="C586" s="154" t="str">
        <f>VLOOKUP(A586,'CENTRO DE COSTOS'!A:D,2,FALSE)</f>
        <v>0004-0003</v>
      </c>
      <c r="D586" s="154">
        <v>52835</v>
      </c>
      <c r="E586" s="154">
        <v>2570749</v>
      </c>
      <c r="F586" s="154">
        <v>41368</v>
      </c>
      <c r="G586" s="154" t="s">
        <v>8049</v>
      </c>
      <c r="H586" s="154" t="s">
        <v>174</v>
      </c>
      <c r="I586" s="154" t="s">
        <v>515</v>
      </c>
      <c r="J586" s="154" t="s">
        <v>11757</v>
      </c>
      <c r="K586" s="154" t="s">
        <v>159</v>
      </c>
      <c r="L586" s="154" t="s">
        <v>11758</v>
      </c>
      <c r="M586" s="155">
        <v>45877.498611111114</v>
      </c>
      <c r="N586" s="155">
        <v>45880.352777777778</v>
      </c>
      <c r="O586" s="91"/>
      <c r="P586" s="154" t="s">
        <v>10063</v>
      </c>
      <c r="Q586" s="154" t="s">
        <v>10063</v>
      </c>
      <c r="R586" s="154" t="s">
        <v>200</v>
      </c>
      <c r="S586" s="154" t="s">
        <v>201</v>
      </c>
      <c r="T586" s="154" t="s">
        <v>8052</v>
      </c>
      <c r="U586" s="154" t="s">
        <v>9429</v>
      </c>
      <c r="V586" s="154" t="s">
        <v>11759</v>
      </c>
      <c r="W586" s="154" t="s">
        <v>10144</v>
      </c>
      <c r="X586" s="10"/>
      <c r="Y586" s="154" t="s">
        <v>32</v>
      </c>
      <c r="Z586" s="154" t="str">
        <f>VLOOKUP(D586,TIPOLOGIA!A:F,5,0)</f>
        <v>TERRESTRE</v>
      </c>
      <c r="AA586" s="154" t="s">
        <v>1414</v>
      </c>
      <c r="AB586" s="46">
        <v>0</v>
      </c>
      <c r="AC586" s="87">
        <f>IF(W586="SOPORTE_TELEFÓNICO",'BASE LIQUIDACION REDEBAN 2025'!$B$19,IF(AND(W586="VISITA_TÉCNICA",Y586="TIPO II"),'BASE LIQUIDACION REDEBAN 2025'!$B$18,'BASE LIQUIDACION REDEBAN 2025'!$B$17))</f>
        <v>35779.500569199998</v>
      </c>
      <c r="AD586" s="87">
        <v>0</v>
      </c>
      <c r="AE586" s="87">
        <f t="shared" si="9"/>
        <v>35779.500569199998</v>
      </c>
    </row>
    <row r="587" spans="1:31" s="105" customFormat="1" ht="13.15">
      <c r="A587" s="154" t="s">
        <v>93</v>
      </c>
      <c r="B587" s="154" t="str">
        <f>VLOOKUP(A587,'CENTRO DE COSTOS'!A:D,4,FALSE)</f>
        <v>DIEGO FERNANDO HENAO CARDONA</v>
      </c>
      <c r="C587" s="154" t="str">
        <f>VLOOKUP(A587,'CENTRO DE COSTOS'!A:D,2,FALSE)</f>
        <v>0004-0003</v>
      </c>
      <c r="D587" s="154">
        <v>52835</v>
      </c>
      <c r="E587" s="154">
        <v>2570647</v>
      </c>
      <c r="F587" s="154">
        <v>58265</v>
      </c>
      <c r="G587" s="154" t="s">
        <v>8049</v>
      </c>
      <c r="H587" s="154" t="s">
        <v>174</v>
      </c>
      <c r="I587" s="154" t="s">
        <v>515</v>
      </c>
      <c r="J587" s="154" t="s">
        <v>11760</v>
      </c>
      <c r="K587" s="154" t="s">
        <v>159</v>
      </c>
      <c r="L587" s="154" t="s">
        <v>11761</v>
      </c>
      <c r="M587" s="155">
        <v>45877.495138888888</v>
      </c>
      <c r="N587" s="155">
        <v>45880.354861111111</v>
      </c>
      <c r="O587" s="91"/>
      <c r="P587" s="154" t="s">
        <v>10063</v>
      </c>
      <c r="Q587" s="154" t="s">
        <v>10063</v>
      </c>
      <c r="R587" s="154" t="s">
        <v>200</v>
      </c>
      <c r="S587" s="154" t="s">
        <v>201</v>
      </c>
      <c r="T587" s="154" t="s">
        <v>8052</v>
      </c>
      <c r="U587" s="154" t="s">
        <v>9429</v>
      </c>
      <c r="V587" s="154" t="s">
        <v>11762</v>
      </c>
      <c r="W587" s="154" t="s">
        <v>10144</v>
      </c>
      <c r="X587" s="10"/>
      <c r="Y587" s="154" t="s">
        <v>32</v>
      </c>
      <c r="Z587" s="154" t="str">
        <f>VLOOKUP(D587,TIPOLOGIA!A:F,5,0)</f>
        <v>TERRESTRE</v>
      </c>
      <c r="AA587" s="154" t="s">
        <v>1414</v>
      </c>
      <c r="AB587" s="46">
        <v>0</v>
      </c>
      <c r="AC587" s="87">
        <f>IF(W587="SOPORTE_TELEFÓNICO",'BASE LIQUIDACION REDEBAN 2025'!$B$19,IF(AND(W587="VISITA_TÉCNICA",Y587="TIPO II"),'BASE LIQUIDACION REDEBAN 2025'!$B$18,'BASE LIQUIDACION REDEBAN 2025'!$B$17))</f>
        <v>35779.500569199998</v>
      </c>
      <c r="AD587" s="87">
        <v>0</v>
      </c>
      <c r="AE587" s="87">
        <f t="shared" si="9"/>
        <v>35779.500569199998</v>
      </c>
    </row>
    <row r="588" spans="1:31" s="105" customFormat="1" ht="13.15">
      <c r="A588" s="154" t="s">
        <v>76</v>
      </c>
      <c r="B588" s="154" t="str">
        <f>VLOOKUP(A588,'CENTRO DE COSTOS'!A:D,4,FALSE)</f>
        <v>DIEGO FERNANDO HENAO CARDONA</v>
      </c>
      <c r="C588" s="154" t="str">
        <f>VLOOKUP(A588,'CENTRO DE COSTOS'!A:D,2,FALSE)</f>
        <v>0004-0003</v>
      </c>
      <c r="D588" s="154">
        <v>19050</v>
      </c>
      <c r="E588" s="154">
        <v>2538641</v>
      </c>
      <c r="F588" s="154">
        <v>66182</v>
      </c>
      <c r="G588" s="154" t="s">
        <v>8049</v>
      </c>
      <c r="H588" s="154" t="s">
        <v>258</v>
      </c>
      <c r="I588" s="154" t="s">
        <v>11763</v>
      </c>
      <c r="J588" s="154" t="s">
        <v>11764</v>
      </c>
      <c r="K588" s="154" t="s">
        <v>159</v>
      </c>
      <c r="L588" s="154" t="s">
        <v>11765</v>
      </c>
      <c r="M588" s="155">
        <v>45870.420138888891</v>
      </c>
      <c r="N588" s="155">
        <v>45880.380555555559</v>
      </c>
      <c r="O588" s="91"/>
      <c r="P588" s="154" t="s">
        <v>10063</v>
      </c>
      <c r="Q588" s="154" t="s">
        <v>10063</v>
      </c>
      <c r="R588" s="154" t="s">
        <v>200</v>
      </c>
      <c r="S588" s="154" t="s">
        <v>739</v>
      </c>
      <c r="T588" s="154" t="s">
        <v>8052</v>
      </c>
      <c r="U588" s="154" t="s">
        <v>9429</v>
      </c>
      <c r="V588" s="154" t="s">
        <v>11766</v>
      </c>
      <c r="W588" s="154" t="s">
        <v>10144</v>
      </c>
      <c r="X588" s="10"/>
      <c r="Y588" s="154" t="s">
        <v>32</v>
      </c>
      <c r="Z588" s="154" t="str">
        <f>VLOOKUP(D588,TIPOLOGIA!A:F,5,0)</f>
        <v>TERRESTRE</v>
      </c>
      <c r="AA588" s="154"/>
      <c r="AB588" s="46">
        <v>0</v>
      </c>
      <c r="AC588" s="87">
        <f>IF(W588="SOPORTE_TELEFÓNICO",'BASE LIQUIDACION REDEBAN 2025'!$B$19,IF(AND(W588="VISITA_TÉCNICA",Y588="TIPO II"),'BASE LIQUIDACION REDEBAN 2025'!$B$18,'BASE LIQUIDACION REDEBAN 2025'!$B$17))</f>
        <v>35779.500569199998</v>
      </c>
      <c r="AD588" s="87">
        <v>0</v>
      </c>
      <c r="AE588" s="87">
        <f t="shared" si="9"/>
        <v>35779.500569199998</v>
      </c>
    </row>
    <row r="589" spans="1:31" s="105" customFormat="1" ht="13.15">
      <c r="A589" s="154" t="s">
        <v>87</v>
      </c>
      <c r="B589" s="154" t="str">
        <f>VLOOKUP(A589,'CENTRO DE COSTOS'!A:D,4,FALSE)</f>
        <v>DIEGO FERNANDO HENAO CARDONA</v>
      </c>
      <c r="C589" s="154" t="str">
        <f>VLOOKUP(A589,'CENTRO DE COSTOS'!A:D,2,FALSE)</f>
        <v>0004-0002</v>
      </c>
      <c r="D589" s="154">
        <v>17001</v>
      </c>
      <c r="E589" s="154">
        <v>2570185</v>
      </c>
      <c r="F589" s="154">
        <v>65730</v>
      </c>
      <c r="G589" s="154" t="s">
        <v>8049</v>
      </c>
      <c r="H589" s="154" t="s">
        <v>477</v>
      </c>
      <c r="I589" s="154" t="s">
        <v>87</v>
      </c>
      <c r="J589" s="154" t="s">
        <v>11767</v>
      </c>
      <c r="K589" s="154" t="s">
        <v>159</v>
      </c>
      <c r="L589" s="154" t="s">
        <v>11768</v>
      </c>
      <c r="M589" s="155">
        <v>45877.46875</v>
      </c>
      <c r="N589" s="155">
        <v>45880.381249999999</v>
      </c>
      <c r="O589" s="91"/>
      <c r="P589" s="154" t="s">
        <v>10063</v>
      </c>
      <c r="Q589" s="154" t="s">
        <v>10063</v>
      </c>
      <c r="R589" s="154" t="s">
        <v>220</v>
      </c>
      <c r="S589" s="154" t="s">
        <v>8370</v>
      </c>
      <c r="T589" s="154" t="s">
        <v>8052</v>
      </c>
      <c r="U589" s="154" t="s">
        <v>9429</v>
      </c>
      <c r="V589" s="154" t="s">
        <v>11769</v>
      </c>
      <c r="W589" s="154" t="s">
        <v>2967</v>
      </c>
      <c r="X589" s="10"/>
      <c r="Y589" s="154" t="s">
        <v>25</v>
      </c>
      <c r="Z589" s="154" t="str">
        <f>VLOOKUP(D589,TIPOLOGIA!A:F,5,0)</f>
        <v>TERRESTRE</v>
      </c>
      <c r="AA589" s="154" t="s">
        <v>482</v>
      </c>
      <c r="AB589" s="46">
        <v>1</v>
      </c>
      <c r="AC589" s="87">
        <f>IF(W589="SOPORTE_TELEFÓNICO",'BASE LIQUIDACION REDEBAN 2025'!$B$19,IF(AND(W589="VISITA_TÉCNICA",Y589="TIPO II"),'BASE LIQUIDACION REDEBAN 2025'!$B$18,'BASE LIQUIDACION REDEBAN 2025'!$B$17))</f>
        <v>35779.500569199998</v>
      </c>
      <c r="AD589" s="87">
        <v>0</v>
      </c>
      <c r="AE589" s="87">
        <f t="shared" si="9"/>
        <v>35779.500569199998</v>
      </c>
    </row>
    <row r="590" spans="1:31" s="105" customFormat="1" ht="13.15">
      <c r="A590" s="154" t="s">
        <v>93</v>
      </c>
      <c r="B590" s="154" t="str">
        <f>VLOOKUP(A590,'CENTRO DE COSTOS'!A:D,4,FALSE)</f>
        <v>DIEGO FERNANDO HENAO CARDONA</v>
      </c>
      <c r="C590" s="154" t="str">
        <f>VLOOKUP(A590,'CENTRO DE COSTOS'!A:D,2,FALSE)</f>
        <v>0004-0003</v>
      </c>
      <c r="D590" s="154">
        <v>52835</v>
      </c>
      <c r="E590" s="154">
        <v>2538049</v>
      </c>
      <c r="F590" s="154">
        <v>73537</v>
      </c>
      <c r="G590" s="154" t="s">
        <v>8049</v>
      </c>
      <c r="H590" s="154" t="s">
        <v>174</v>
      </c>
      <c r="I590" s="154" t="s">
        <v>515</v>
      </c>
      <c r="J590" s="154" t="s">
        <v>11770</v>
      </c>
      <c r="K590" s="154" t="s">
        <v>159</v>
      </c>
      <c r="L590" s="154" t="s">
        <v>11771</v>
      </c>
      <c r="M590" s="155">
        <v>45870.399305555555</v>
      </c>
      <c r="N590" s="155">
        <v>45880.387499999997</v>
      </c>
      <c r="O590" s="91"/>
      <c r="P590" s="154" t="s">
        <v>10063</v>
      </c>
      <c r="Q590" s="154" t="s">
        <v>10063</v>
      </c>
      <c r="R590" s="154" t="s">
        <v>2973</v>
      </c>
      <c r="S590" s="154" t="s">
        <v>2973</v>
      </c>
      <c r="T590" s="154" t="s">
        <v>8052</v>
      </c>
      <c r="U590" s="154" t="s">
        <v>9429</v>
      </c>
      <c r="V590" s="154" t="s">
        <v>11772</v>
      </c>
      <c r="W590" s="154" t="s">
        <v>10144</v>
      </c>
      <c r="X590" s="10"/>
      <c r="Y590" s="154" t="s">
        <v>32</v>
      </c>
      <c r="Z590" s="154" t="str">
        <f>VLOOKUP(D590,TIPOLOGIA!A:F,5,0)</f>
        <v>TERRESTRE</v>
      </c>
      <c r="AA590" s="154" t="s">
        <v>1442</v>
      </c>
      <c r="AB590" s="46">
        <v>0</v>
      </c>
      <c r="AC590" s="87">
        <f>IF(W590="SOPORTE_TELEFÓNICO",'BASE LIQUIDACION REDEBAN 2025'!$B$19,IF(AND(W590="VISITA_TÉCNICA",Y590="TIPO II"),'BASE LIQUIDACION REDEBAN 2025'!$B$18,'BASE LIQUIDACION REDEBAN 2025'!$B$17))</f>
        <v>35779.500569199998</v>
      </c>
      <c r="AD590" s="87">
        <v>0</v>
      </c>
      <c r="AE590" s="87">
        <f t="shared" si="9"/>
        <v>35779.500569199998</v>
      </c>
    </row>
    <row r="591" spans="1:31" s="105" customFormat="1" ht="13.15">
      <c r="A591" s="154" t="s">
        <v>90</v>
      </c>
      <c r="B591" s="154" t="str">
        <f>VLOOKUP(A591,'CENTRO DE COSTOS'!A:D,4,FALSE)</f>
        <v>JUAN SEBASTIÁN RÍOS CASTRILLÓN</v>
      </c>
      <c r="C591" s="154" t="str">
        <f>VLOOKUP(A591,'CENTRO DE COSTOS'!A:D,2,FALSE)</f>
        <v>0004-0005</v>
      </c>
      <c r="D591" s="154">
        <v>5001</v>
      </c>
      <c r="E591" s="154">
        <v>2561405</v>
      </c>
      <c r="F591" s="154">
        <v>64361</v>
      </c>
      <c r="G591" s="154" t="s">
        <v>8049</v>
      </c>
      <c r="H591" s="154" t="s">
        <v>197</v>
      </c>
      <c r="I591" s="154" t="s">
        <v>90</v>
      </c>
      <c r="J591" s="154" t="s">
        <v>7183</v>
      </c>
      <c r="K591" s="154" t="s">
        <v>159</v>
      </c>
      <c r="L591" s="154" t="s">
        <v>11773</v>
      </c>
      <c r="M591" s="155">
        <v>45875.411111111112</v>
      </c>
      <c r="N591" s="155">
        <v>45880.432638888888</v>
      </c>
      <c r="O591" s="91"/>
      <c r="P591" s="154" t="s">
        <v>10063</v>
      </c>
      <c r="Q591" s="154" t="s">
        <v>10063</v>
      </c>
      <c r="R591" s="154" t="s">
        <v>220</v>
      </c>
      <c r="S591" s="154" t="s">
        <v>733</v>
      </c>
      <c r="T591" s="154" t="s">
        <v>8052</v>
      </c>
      <c r="U591" s="154" t="s">
        <v>9429</v>
      </c>
      <c r="V591" s="154" t="s">
        <v>11774</v>
      </c>
      <c r="W591" s="154" t="s">
        <v>2967</v>
      </c>
      <c r="X591" s="10"/>
      <c r="Y591" s="154" t="s">
        <v>25</v>
      </c>
      <c r="Z591" s="154" t="str">
        <f>VLOOKUP(D591,TIPOLOGIA!A:F,5,0)</f>
        <v>TERRESTRE</v>
      </c>
      <c r="AA591" s="154" t="s">
        <v>2327</v>
      </c>
      <c r="AB591" s="46">
        <v>1</v>
      </c>
      <c r="AC591" s="87">
        <f>IF(W591="SOPORTE_TELEFÓNICO",'BASE LIQUIDACION REDEBAN 2025'!$B$19,IF(AND(W591="VISITA_TÉCNICA",Y591="TIPO II"),'BASE LIQUIDACION REDEBAN 2025'!$B$18,'BASE LIQUIDACION REDEBAN 2025'!$B$17))</f>
        <v>35779.500569199998</v>
      </c>
      <c r="AD591" s="87">
        <v>0</v>
      </c>
      <c r="AE591" s="87">
        <f t="shared" si="9"/>
        <v>35779.500569199998</v>
      </c>
    </row>
    <row r="592" spans="1:31" s="105" customFormat="1" ht="13.15">
      <c r="A592" s="154" t="s">
        <v>86</v>
      </c>
      <c r="B592" s="154" t="str">
        <f>VLOOKUP(A592,'CENTRO DE COSTOS'!A:D,4,FALSE)</f>
        <v>KEVIN ALEXIS CORZO BUSTOS</v>
      </c>
      <c r="C592" s="154" t="str">
        <f>VLOOKUP(A592,'CENTRO DE COSTOS'!A:D,2,FALSE)</f>
        <v>0004-0007</v>
      </c>
      <c r="D592" s="154">
        <v>73268</v>
      </c>
      <c r="E592" s="154">
        <v>2560362</v>
      </c>
      <c r="F592" s="154">
        <v>58564</v>
      </c>
      <c r="G592" s="154" t="s">
        <v>8049</v>
      </c>
      <c r="H592" s="154" t="s">
        <v>703</v>
      </c>
      <c r="I592" s="154" t="s">
        <v>3793</v>
      </c>
      <c r="J592" s="154" t="s">
        <v>11775</v>
      </c>
      <c r="K592" s="154" t="s">
        <v>159</v>
      </c>
      <c r="L592" s="154" t="s">
        <v>11776</v>
      </c>
      <c r="M592" s="155">
        <v>45875.361111111109</v>
      </c>
      <c r="N592" s="155">
        <v>45880.43472222222</v>
      </c>
      <c r="O592" s="91"/>
      <c r="P592" s="154" t="s">
        <v>10063</v>
      </c>
      <c r="Q592" s="154" t="s">
        <v>10063</v>
      </c>
      <c r="R592" s="154" t="s">
        <v>2973</v>
      </c>
      <c r="S592" s="154" t="s">
        <v>2973</v>
      </c>
      <c r="T592" s="154" t="s">
        <v>8052</v>
      </c>
      <c r="U592" s="154" t="s">
        <v>9429</v>
      </c>
      <c r="V592" s="154" t="s">
        <v>11777</v>
      </c>
      <c r="W592" s="154" t="s">
        <v>2967</v>
      </c>
      <c r="X592" s="10"/>
      <c r="Y592" s="154" t="s">
        <v>28</v>
      </c>
      <c r="Z592" s="154" t="str">
        <f>VLOOKUP(D592,TIPOLOGIA!A:F,5,0)</f>
        <v>TERRESTRE</v>
      </c>
      <c r="AA592" s="154" t="s">
        <v>4264</v>
      </c>
      <c r="AB592" s="46">
        <v>1</v>
      </c>
      <c r="AC592" s="87">
        <f>IF(W592="SOPORTE_TELEFÓNICO",'BASE LIQUIDACION REDEBAN 2025'!$B$19,IF(AND(W592="VISITA_TÉCNICA",Y592="TIPO II"),'BASE LIQUIDACION REDEBAN 2025'!$B$18,'BASE LIQUIDACION REDEBAN 2025'!$B$17))</f>
        <v>67654.12000000001</v>
      </c>
      <c r="AD592" s="87">
        <v>0</v>
      </c>
      <c r="AE592" s="87">
        <f t="shared" si="9"/>
        <v>67654.12000000001</v>
      </c>
    </row>
    <row r="593" spans="1:31" s="105" customFormat="1" ht="13.15">
      <c r="A593" s="154" t="s">
        <v>90</v>
      </c>
      <c r="B593" s="154" t="str">
        <f>VLOOKUP(A593,'CENTRO DE COSTOS'!A:D,4,FALSE)</f>
        <v>JUAN SEBASTIÁN RÍOS CASTRILLÓN</v>
      </c>
      <c r="C593" s="154" t="str">
        <f>VLOOKUP(A593,'CENTRO DE COSTOS'!A:D,2,FALSE)</f>
        <v>0004-0005</v>
      </c>
      <c r="D593" s="154">
        <v>5001</v>
      </c>
      <c r="E593" s="154">
        <v>2555806</v>
      </c>
      <c r="F593" s="154">
        <v>17520</v>
      </c>
      <c r="G593" s="154" t="s">
        <v>8049</v>
      </c>
      <c r="H593" s="154" t="s">
        <v>197</v>
      </c>
      <c r="I593" s="154" t="s">
        <v>90</v>
      </c>
      <c r="J593" s="154" t="s">
        <v>11778</v>
      </c>
      <c r="K593" s="154" t="s">
        <v>159</v>
      </c>
      <c r="L593" s="154" t="s">
        <v>11779</v>
      </c>
      <c r="M593" s="155">
        <v>45874.456944444442</v>
      </c>
      <c r="N593" s="155">
        <v>45880.436111111114</v>
      </c>
      <c r="O593" s="91"/>
      <c r="P593" s="154" t="s">
        <v>10063</v>
      </c>
      <c r="Q593" s="154" t="s">
        <v>10063</v>
      </c>
      <c r="R593" s="154" t="s">
        <v>220</v>
      </c>
      <c r="S593" s="154" t="s">
        <v>8370</v>
      </c>
      <c r="T593" s="154" t="s">
        <v>8052</v>
      </c>
      <c r="U593" s="154" t="s">
        <v>9429</v>
      </c>
      <c r="V593" s="154" t="s">
        <v>11780</v>
      </c>
      <c r="W593" s="154" t="s">
        <v>2967</v>
      </c>
      <c r="X593" s="10"/>
      <c r="Y593" s="154" t="s">
        <v>25</v>
      </c>
      <c r="Z593" s="154" t="str">
        <f>VLOOKUP(D593,TIPOLOGIA!A:F,5,0)</f>
        <v>TERRESTRE</v>
      </c>
      <c r="AA593" s="154" t="s">
        <v>2327</v>
      </c>
      <c r="AB593" s="46">
        <v>1</v>
      </c>
      <c r="AC593" s="87">
        <f>IF(W593="SOPORTE_TELEFÓNICO",'BASE LIQUIDACION REDEBAN 2025'!$B$19,IF(AND(W593="VISITA_TÉCNICA",Y593="TIPO II"),'BASE LIQUIDACION REDEBAN 2025'!$B$18,'BASE LIQUIDACION REDEBAN 2025'!$B$17))</f>
        <v>35779.500569199998</v>
      </c>
      <c r="AD593" s="87">
        <v>0</v>
      </c>
      <c r="AE593" s="87">
        <f t="shared" si="9"/>
        <v>35779.500569199998</v>
      </c>
    </row>
    <row r="594" spans="1:31" s="105" customFormat="1" ht="13.15">
      <c r="A594" s="154" t="s">
        <v>90</v>
      </c>
      <c r="B594" s="154" t="str">
        <f>VLOOKUP(A594,'CENTRO DE COSTOS'!A:D,4,FALSE)</f>
        <v>JUAN SEBASTIÁN RÍOS CASTRILLÓN</v>
      </c>
      <c r="C594" s="154" t="str">
        <f>VLOOKUP(A594,'CENTRO DE COSTOS'!A:D,2,FALSE)</f>
        <v>0004-0005</v>
      </c>
      <c r="D594" s="154">
        <v>5001</v>
      </c>
      <c r="E594" s="154">
        <v>2550998</v>
      </c>
      <c r="F594" s="154">
        <v>80084</v>
      </c>
      <c r="G594" s="154" t="s">
        <v>8049</v>
      </c>
      <c r="H594" s="154" t="s">
        <v>197</v>
      </c>
      <c r="I594" s="154" t="s">
        <v>90</v>
      </c>
      <c r="J594" s="154" t="s">
        <v>7638</v>
      </c>
      <c r="K594" s="154" t="s">
        <v>159</v>
      </c>
      <c r="L594" s="154" t="s">
        <v>11781</v>
      </c>
      <c r="M594" s="155">
        <v>45873.654861111114</v>
      </c>
      <c r="N594" s="155">
        <v>45880.438888888886</v>
      </c>
      <c r="O594" s="91"/>
      <c r="P594" s="154" t="s">
        <v>10063</v>
      </c>
      <c r="Q594" s="154" t="s">
        <v>10063</v>
      </c>
      <c r="R594" s="154" t="s">
        <v>2973</v>
      </c>
      <c r="S594" s="154" t="s">
        <v>2973</v>
      </c>
      <c r="T594" s="154" t="s">
        <v>8052</v>
      </c>
      <c r="U594" s="154" t="s">
        <v>9429</v>
      </c>
      <c r="V594" s="154" t="s">
        <v>11782</v>
      </c>
      <c r="W594" s="154" t="s">
        <v>2967</v>
      </c>
      <c r="X594" s="10"/>
      <c r="Y594" s="154" t="s">
        <v>25</v>
      </c>
      <c r="Z594" s="154" t="str">
        <f>VLOOKUP(D594,TIPOLOGIA!A:F,5,0)</f>
        <v>TERRESTRE</v>
      </c>
      <c r="AA594" s="154" t="s">
        <v>2327</v>
      </c>
      <c r="AB594" s="46">
        <v>1</v>
      </c>
      <c r="AC594" s="87">
        <f>IF(W594="SOPORTE_TELEFÓNICO",'BASE LIQUIDACION REDEBAN 2025'!$B$19,IF(AND(W594="VISITA_TÉCNICA",Y594="TIPO II"),'BASE LIQUIDACION REDEBAN 2025'!$B$18,'BASE LIQUIDACION REDEBAN 2025'!$B$17))</f>
        <v>35779.500569199998</v>
      </c>
      <c r="AD594" s="87">
        <v>0</v>
      </c>
      <c r="AE594" s="87">
        <f t="shared" si="9"/>
        <v>35779.500569199998</v>
      </c>
    </row>
    <row r="595" spans="1:31" s="105" customFormat="1" ht="13.15">
      <c r="A595" s="154" t="s">
        <v>87</v>
      </c>
      <c r="B595" s="154" t="str">
        <f>VLOOKUP(A595,'CENTRO DE COSTOS'!A:D,4,FALSE)</f>
        <v>DIEGO FERNANDO HENAO CARDONA</v>
      </c>
      <c r="C595" s="154" t="str">
        <f>VLOOKUP(A595,'CENTRO DE COSTOS'!A:D,2,FALSE)</f>
        <v>0004-0002</v>
      </c>
      <c r="D595" s="154">
        <v>17001</v>
      </c>
      <c r="E595" s="154">
        <v>2545332</v>
      </c>
      <c r="F595" s="154">
        <v>20866</v>
      </c>
      <c r="G595" s="154" t="s">
        <v>8049</v>
      </c>
      <c r="H595" s="154" t="s">
        <v>477</v>
      </c>
      <c r="I595" s="154" t="s">
        <v>87</v>
      </c>
      <c r="J595" s="154" t="s">
        <v>11783</v>
      </c>
      <c r="K595" s="154" t="s">
        <v>159</v>
      </c>
      <c r="L595" s="154" t="s">
        <v>11784</v>
      </c>
      <c r="M595" s="155">
        <v>45873.334027777775</v>
      </c>
      <c r="N595" s="155">
        <v>45880.441666666666</v>
      </c>
      <c r="O595" s="91"/>
      <c r="P595" s="154" t="s">
        <v>10063</v>
      </c>
      <c r="Q595" s="154" t="s">
        <v>10063</v>
      </c>
      <c r="R595" s="154" t="s">
        <v>2973</v>
      </c>
      <c r="S595" s="154" t="s">
        <v>2973</v>
      </c>
      <c r="T595" s="154" t="s">
        <v>8052</v>
      </c>
      <c r="U595" s="154" t="s">
        <v>9429</v>
      </c>
      <c r="V595" s="154" t="s">
        <v>11785</v>
      </c>
      <c r="W595" s="154" t="s">
        <v>2967</v>
      </c>
      <c r="X595" s="10"/>
      <c r="Y595" s="154" t="s">
        <v>25</v>
      </c>
      <c r="Z595" s="154" t="str">
        <f>VLOOKUP(D595,TIPOLOGIA!A:F,5,0)</f>
        <v>TERRESTRE</v>
      </c>
      <c r="AA595" s="154" t="s">
        <v>482</v>
      </c>
      <c r="AB595" s="46">
        <v>1</v>
      </c>
      <c r="AC595" s="87">
        <f>IF(W595="SOPORTE_TELEFÓNICO",'BASE LIQUIDACION REDEBAN 2025'!$B$19,IF(AND(W595="VISITA_TÉCNICA",Y595="TIPO II"),'BASE LIQUIDACION REDEBAN 2025'!$B$18,'BASE LIQUIDACION REDEBAN 2025'!$B$17))</f>
        <v>35779.500569199998</v>
      </c>
      <c r="AD595" s="87">
        <v>0</v>
      </c>
      <c r="AE595" s="87">
        <f t="shared" si="9"/>
        <v>35779.500569199998</v>
      </c>
    </row>
    <row r="596" spans="1:31" s="105" customFormat="1" ht="13.15">
      <c r="A596" s="154" t="s">
        <v>72</v>
      </c>
      <c r="B596" s="154" t="str">
        <f>VLOOKUP(A596,'CENTRO DE COSTOS'!A:D,4,FALSE)</f>
        <v>MIGUEL JULIÁN HERNÁNDEZ GUARÍN</v>
      </c>
      <c r="C596" s="154" t="str">
        <f>VLOOKUP(A596,'CENTRO DE COSTOS'!A:D,2,FALSE)</f>
        <v>0004-0008</v>
      </c>
      <c r="D596" s="154">
        <v>68001</v>
      </c>
      <c r="E596" s="154">
        <v>2574221</v>
      </c>
      <c r="F596" s="154">
        <v>74162</v>
      </c>
      <c r="G596" s="154" t="s">
        <v>8049</v>
      </c>
      <c r="H596" s="154" t="s">
        <v>820</v>
      </c>
      <c r="I596" s="154" t="s">
        <v>72</v>
      </c>
      <c r="J596" s="154" t="s">
        <v>11786</v>
      </c>
      <c r="K596" s="154" t="s">
        <v>159</v>
      </c>
      <c r="L596" s="154" t="s">
        <v>11787</v>
      </c>
      <c r="M596" s="155">
        <v>45878.459722222222</v>
      </c>
      <c r="N596" s="155">
        <v>45880.443055555559</v>
      </c>
      <c r="O596" s="91"/>
      <c r="P596" s="154" t="s">
        <v>10063</v>
      </c>
      <c r="Q596" s="154" t="s">
        <v>10063</v>
      </c>
      <c r="R596" s="154" t="s">
        <v>2973</v>
      </c>
      <c r="S596" s="154" t="s">
        <v>2973</v>
      </c>
      <c r="T596" s="154" t="s">
        <v>8052</v>
      </c>
      <c r="U596" s="154" t="s">
        <v>9429</v>
      </c>
      <c r="V596" s="154" t="s">
        <v>11788</v>
      </c>
      <c r="W596" s="154" t="s">
        <v>2967</v>
      </c>
      <c r="X596" s="10"/>
      <c r="Y596" s="154" t="s">
        <v>25</v>
      </c>
      <c r="Z596" s="154" t="str">
        <f>VLOOKUP(D596,TIPOLOGIA!A:F,5,0)</f>
        <v>TERRESTRE</v>
      </c>
      <c r="AA596" s="154" t="s">
        <v>438</v>
      </c>
      <c r="AB596" s="46">
        <v>1</v>
      </c>
      <c r="AC596" s="87">
        <f>IF(W596="SOPORTE_TELEFÓNICO",'BASE LIQUIDACION REDEBAN 2025'!$B$19,IF(AND(W596="VISITA_TÉCNICA",Y596="TIPO II"),'BASE LIQUIDACION REDEBAN 2025'!$B$18,'BASE LIQUIDACION REDEBAN 2025'!$B$17))</f>
        <v>35779.500569199998</v>
      </c>
      <c r="AD596" s="87">
        <v>0</v>
      </c>
      <c r="AE596" s="87">
        <f t="shared" si="9"/>
        <v>35779.500569199998</v>
      </c>
    </row>
    <row r="597" spans="1:31" s="105" customFormat="1" ht="13.15">
      <c r="A597" s="154" t="s">
        <v>90</v>
      </c>
      <c r="B597" s="154" t="str">
        <f>VLOOKUP(A597,'CENTRO DE COSTOS'!A:D,4,FALSE)</f>
        <v>JUAN SEBASTIÁN RÍOS CASTRILLÓN</v>
      </c>
      <c r="C597" s="154" t="str">
        <f>VLOOKUP(A597,'CENTRO DE COSTOS'!A:D,2,FALSE)</f>
        <v>0004-0005</v>
      </c>
      <c r="D597" s="154">
        <v>5001</v>
      </c>
      <c r="E597" s="154">
        <v>2564387</v>
      </c>
      <c r="F597" s="154">
        <v>45019</v>
      </c>
      <c r="G597" s="154" t="s">
        <v>8049</v>
      </c>
      <c r="H597" s="154" t="s">
        <v>197</v>
      </c>
      <c r="I597" s="154" t="s">
        <v>90</v>
      </c>
      <c r="J597" s="154" t="s">
        <v>11789</v>
      </c>
      <c r="K597" s="154" t="s">
        <v>159</v>
      </c>
      <c r="L597" s="154" t="s">
        <v>11790</v>
      </c>
      <c r="M597" s="155">
        <v>45875.629861111112</v>
      </c>
      <c r="N597" s="155">
        <v>45880.450694444444</v>
      </c>
      <c r="O597" s="91"/>
      <c r="P597" s="154" t="s">
        <v>10063</v>
      </c>
      <c r="Q597" s="154" t="s">
        <v>10063</v>
      </c>
      <c r="R597" s="154" t="s">
        <v>200</v>
      </c>
      <c r="S597" s="154" t="s">
        <v>739</v>
      </c>
      <c r="T597" s="154" t="s">
        <v>8052</v>
      </c>
      <c r="U597" s="154" t="s">
        <v>9429</v>
      </c>
      <c r="V597" s="154" t="s">
        <v>11791</v>
      </c>
      <c r="W597" s="154" t="s">
        <v>2967</v>
      </c>
      <c r="X597" s="10"/>
      <c r="Y597" s="154" t="s">
        <v>25</v>
      </c>
      <c r="Z597" s="154" t="str">
        <f>VLOOKUP(D597,TIPOLOGIA!A:F,5,0)</f>
        <v>TERRESTRE</v>
      </c>
      <c r="AA597" s="154" t="s">
        <v>2327</v>
      </c>
      <c r="AB597" s="46">
        <v>1</v>
      </c>
      <c r="AC597" s="87">
        <f>IF(W597="SOPORTE_TELEFÓNICO",'BASE LIQUIDACION REDEBAN 2025'!$B$19,IF(AND(W597="VISITA_TÉCNICA",Y597="TIPO II"),'BASE LIQUIDACION REDEBAN 2025'!$B$18,'BASE LIQUIDACION REDEBAN 2025'!$B$17))</f>
        <v>35779.500569199998</v>
      </c>
      <c r="AD597" s="87">
        <v>0</v>
      </c>
      <c r="AE597" s="87">
        <f t="shared" si="9"/>
        <v>35779.500569199998</v>
      </c>
    </row>
    <row r="598" spans="1:31" s="105" customFormat="1" ht="13.15">
      <c r="A598" s="154" t="s">
        <v>100</v>
      </c>
      <c r="B598" s="154" t="str">
        <f>VLOOKUP(A598,'CENTRO DE COSTOS'!A:D,4,FALSE)</f>
        <v>KEVIN ALEXIS CORZO BUSTOS</v>
      </c>
      <c r="C598" s="154" t="str">
        <f>VLOOKUP(A598,'CENTRO DE COSTOS'!A:D,2,FALSE)</f>
        <v>0004-0007</v>
      </c>
      <c r="D598" s="154">
        <v>50689</v>
      </c>
      <c r="E598" s="154">
        <v>2572847</v>
      </c>
      <c r="F598" s="154">
        <v>79129</v>
      </c>
      <c r="G598" s="154" t="s">
        <v>8049</v>
      </c>
      <c r="H598" s="154" t="s">
        <v>295</v>
      </c>
      <c r="I598" s="154" t="s">
        <v>4642</v>
      </c>
      <c r="J598" s="154" t="s">
        <v>11792</v>
      </c>
      <c r="K598" s="154" t="s">
        <v>159</v>
      </c>
      <c r="L598" s="154" t="s">
        <v>11793</v>
      </c>
      <c r="M598" s="155">
        <v>45877.685416666667</v>
      </c>
      <c r="N598" s="155">
        <v>45880.45208333333</v>
      </c>
      <c r="O598" s="91"/>
      <c r="P598" s="154" t="s">
        <v>10063</v>
      </c>
      <c r="Q598" s="154" t="s">
        <v>10063</v>
      </c>
      <c r="R598" s="154" t="s">
        <v>2973</v>
      </c>
      <c r="S598" s="154" t="s">
        <v>2973</v>
      </c>
      <c r="T598" s="154" t="s">
        <v>8052</v>
      </c>
      <c r="U598" s="154" t="s">
        <v>9429</v>
      </c>
      <c r="V598" s="154" t="s">
        <v>11794</v>
      </c>
      <c r="W598" s="154" t="s">
        <v>2967</v>
      </c>
      <c r="X598" s="10"/>
      <c r="Y598" s="154" t="s">
        <v>28</v>
      </c>
      <c r="Z598" s="154" t="str">
        <f>VLOOKUP(D598,TIPOLOGIA!A:F,5,0)</f>
        <v>TERRESTRE</v>
      </c>
      <c r="AA598" s="154" t="s">
        <v>301</v>
      </c>
      <c r="AB598" s="46">
        <v>1</v>
      </c>
      <c r="AC598" s="87">
        <f>IF(W598="SOPORTE_TELEFÓNICO",'BASE LIQUIDACION REDEBAN 2025'!$B$19,IF(AND(W598="VISITA_TÉCNICA",Y598="TIPO II"),'BASE LIQUIDACION REDEBAN 2025'!$B$18,'BASE LIQUIDACION REDEBAN 2025'!$B$17))</f>
        <v>67654.12000000001</v>
      </c>
      <c r="AD598" s="87">
        <v>0</v>
      </c>
      <c r="AE598" s="87">
        <f t="shared" si="9"/>
        <v>67654.12000000001</v>
      </c>
    </row>
    <row r="599" spans="1:31" s="105" customFormat="1" ht="13.15">
      <c r="A599" s="154" t="s">
        <v>91</v>
      </c>
      <c r="B599" s="154" t="str">
        <f>VLOOKUP(A599,'CENTRO DE COSTOS'!A:D,4,FALSE)</f>
        <v>JOSE MAURICIO HERNANDEZ ROJAS</v>
      </c>
      <c r="C599" s="154" t="str">
        <f>VLOOKUP(A599,'CENTRO DE COSTOS'!A:D,2,FALSE)</f>
        <v>0004-0001</v>
      </c>
      <c r="D599" s="154">
        <v>23807</v>
      </c>
      <c r="E599" s="154">
        <v>2542084</v>
      </c>
      <c r="F599" s="154">
        <v>76616</v>
      </c>
      <c r="G599" s="154" t="s">
        <v>8049</v>
      </c>
      <c r="H599" s="154" t="s">
        <v>421</v>
      </c>
      <c r="I599" s="154" t="s">
        <v>2028</v>
      </c>
      <c r="J599" s="154" t="s">
        <v>11795</v>
      </c>
      <c r="K599" s="154" t="s">
        <v>159</v>
      </c>
      <c r="L599" s="154" t="s">
        <v>11796</v>
      </c>
      <c r="M599" s="155">
        <v>45870.707638888889</v>
      </c>
      <c r="N599" s="155">
        <v>45880.474305555559</v>
      </c>
      <c r="O599" s="91"/>
      <c r="P599" s="154" t="s">
        <v>10063</v>
      </c>
      <c r="Q599" s="154" t="s">
        <v>10063</v>
      </c>
      <c r="R599" s="154" t="s">
        <v>2973</v>
      </c>
      <c r="S599" s="154" t="s">
        <v>2973</v>
      </c>
      <c r="T599" s="154" t="s">
        <v>8052</v>
      </c>
      <c r="U599" s="154" t="s">
        <v>9429</v>
      </c>
      <c r="V599" s="154" t="s">
        <v>11797</v>
      </c>
      <c r="W599" s="154" t="s">
        <v>10144</v>
      </c>
      <c r="X599" s="10"/>
      <c r="Y599" s="154" t="s">
        <v>30</v>
      </c>
      <c r="Z599" s="154" t="str">
        <f>VLOOKUP(D599,TIPOLOGIA!A:F,5,0)</f>
        <v>TERRESTRE</v>
      </c>
      <c r="AA599" s="154"/>
      <c r="AB599" s="46">
        <v>0</v>
      </c>
      <c r="AC599" s="87">
        <f>IF(W599="SOPORTE_TELEFÓNICO",'BASE LIQUIDACION REDEBAN 2025'!$B$19,IF(AND(W599="VISITA_TÉCNICA",Y599="TIPO II"),'BASE LIQUIDACION REDEBAN 2025'!$B$18,'BASE LIQUIDACION REDEBAN 2025'!$B$17))</f>
        <v>35779.500569199998</v>
      </c>
      <c r="AD599" s="87">
        <v>0</v>
      </c>
      <c r="AE599" s="87">
        <f t="shared" si="9"/>
        <v>35779.500569199998</v>
      </c>
    </row>
    <row r="600" spans="1:31" s="105" customFormat="1" ht="13.15">
      <c r="A600" s="154" t="s">
        <v>81</v>
      </c>
      <c r="B600" s="154" t="str">
        <f>VLOOKUP(A600,'CENTRO DE COSTOS'!A:D,4,FALSE)</f>
        <v>MIGUEL JULIÁN HERNÁNDEZ GUARÍN</v>
      </c>
      <c r="C600" s="154" t="str">
        <f>VLOOKUP(A600,'CENTRO DE COSTOS'!A:D,2,FALSE)</f>
        <v>0004-0008</v>
      </c>
      <c r="D600" s="154">
        <v>54518</v>
      </c>
      <c r="E600" s="154">
        <v>2548604</v>
      </c>
      <c r="F600" s="154">
        <v>79646</v>
      </c>
      <c r="G600" s="154" t="s">
        <v>8049</v>
      </c>
      <c r="H600" s="154" t="s">
        <v>317</v>
      </c>
      <c r="I600" s="154" t="s">
        <v>1491</v>
      </c>
      <c r="J600" s="154" t="s">
        <v>11798</v>
      </c>
      <c r="K600" s="154" t="s">
        <v>159</v>
      </c>
      <c r="L600" s="154" t="s">
        <v>11799</v>
      </c>
      <c r="M600" s="155">
        <v>45873.472222222219</v>
      </c>
      <c r="N600" s="155">
        <v>45880.477083333331</v>
      </c>
      <c r="O600" s="91"/>
      <c r="P600" s="154" t="s">
        <v>10063</v>
      </c>
      <c r="Q600" s="154" t="s">
        <v>10063</v>
      </c>
      <c r="R600" s="154" t="s">
        <v>2973</v>
      </c>
      <c r="S600" s="154" t="s">
        <v>2973</v>
      </c>
      <c r="T600" s="154" t="s">
        <v>8052</v>
      </c>
      <c r="U600" s="154" t="s">
        <v>9429</v>
      </c>
      <c r="V600" s="154" t="s">
        <v>11800</v>
      </c>
      <c r="W600" s="154" t="s">
        <v>10144</v>
      </c>
      <c r="X600" s="10"/>
      <c r="Y600" s="154" t="s">
        <v>30</v>
      </c>
      <c r="Z600" s="154" t="str">
        <f>VLOOKUP(D600,TIPOLOGIA!A:F,5,0)</f>
        <v>TERRESTRE</v>
      </c>
      <c r="AA600" s="154"/>
      <c r="AB600" s="46">
        <v>0</v>
      </c>
      <c r="AC600" s="87">
        <f>IF(W600="SOPORTE_TELEFÓNICO",'BASE LIQUIDACION REDEBAN 2025'!$B$19,IF(AND(W600="VISITA_TÉCNICA",Y600="TIPO II"),'BASE LIQUIDACION REDEBAN 2025'!$B$18,'BASE LIQUIDACION REDEBAN 2025'!$B$17))</f>
        <v>35779.500569199998</v>
      </c>
      <c r="AD600" s="87">
        <v>0</v>
      </c>
      <c r="AE600" s="87">
        <f t="shared" si="9"/>
        <v>35779.500569199998</v>
      </c>
    </row>
    <row r="601" spans="1:31" s="105" customFormat="1" ht="13.15">
      <c r="A601" s="154" t="s">
        <v>96</v>
      </c>
      <c r="B601" s="154" t="str">
        <f>VLOOKUP(A601,'CENTRO DE COSTOS'!A:D,4,FALSE)</f>
        <v>JOSE MAURICIO HERNANDEZ ROJAS</v>
      </c>
      <c r="C601" s="154" t="str">
        <f>VLOOKUP(A601,'CENTRO DE COSTOS'!A:D,2,FALSE)</f>
        <v>0004-0001</v>
      </c>
      <c r="D601" s="154">
        <v>44430</v>
      </c>
      <c r="E601" s="154">
        <v>2543964</v>
      </c>
      <c r="F601" s="154">
        <v>78712</v>
      </c>
      <c r="G601" s="154" t="s">
        <v>8049</v>
      </c>
      <c r="H601" s="154" t="s">
        <v>1719</v>
      </c>
      <c r="I601" s="154" t="s">
        <v>1739</v>
      </c>
      <c r="J601" s="154" t="s">
        <v>11801</v>
      </c>
      <c r="K601" s="154" t="s">
        <v>159</v>
      </c>
      <c r="L601" s="154" t="s">
        <v>11802</v>
      </c>
      <c r="M601" s="155">
        <v>45873.333333333336</v>
      </c>
      <c r="N601" s="155">
        <v>45880.484722222223</v>
      </c>
      <c r="O601" s="91"/>
      <c r="P601" s="154" t="s">
        <v>10063</v>
      </c>
      <c r="Q601" s="154" t="s">
        <v>10063</v>
      </c>
      <c r="R601" s="154" t="s">
        <v>200</v>
      </c>
      <c r="S601" s="154" t="s">
        <v>739</v>
      </c>
      <c r="T601" s="154" t="s">
        <v>8052</v>
      </c>
      <c r="U601" s="154" t="s">
        <v>9429</v>
      </c>
      <c r="V601" s="154" t="s">
        <v>11803</v>
      </c>
      <c r="W601" s="154" t="s">
        <v>10144</v>
      </c>
      <c r="X601" s="10"/>
      <c r="Y601" s="154" t="s">
        <v>32</v>
      </c>
      <c r="Z601" s="154" t="str">
        <f>VLOOKUP(D601,TIPOLOGIA!A:F,5,0)</f>
        <v>TERRESTRE</v>
      </c>
      <c r="AA601" s="154"/>
      <c r="AB601" s="46">
        <v>0</v>
      </c>
      <c r="AC601" s="87">
        <f>IF(W601="SOPORTE_TELEFÓNICO",'BASE LIQUIDACION REDEBAN 2025'!$B$19,IF(AND(W601="VISITA_TÉCNICA",Y601="TIPO II"),'BASE LIQUIDACION REDEBAN 2025'!$B$18,'BASE LIQUIDACION REDEBAN 2025'!$B$17))</f>
        <v>35779.500569199998</v>
      </c>
      <c r="AD601" s="87">
        <v>0</v>
      </c>
      <c r="AE601" s="87">
        <f t="shared" si="9"/>
        <v>35779.500569199998</v>
      </c>
    </row>
    <row r="602" spans="1:31" s="105" customFormat="1" ht="13.15">
      <c r="A602" s="154" t="s">
        <v>96</v>
      </c>
      <c r="B602" s="154" t="str">
        <f>VLOOKUP(A602,'CENTRO DE COSTOS'!A:D,4,FALSE)</f>
        <v>JOSE MAURICIO HERNANDEZ ROJAS</v>
      </c>
      <c r="C602" s="154" t="str">
        <f>VLOOKUP(A602,'CENTRO DE COSTOS'!A:D,2,FALSE)</f>
        <v>0004-0001</v>
      </c>
      <c r="D602" s="154">
        <v>47555</v>
      </c>
      <c r="E602" s="154">
        <v>2558297</v>
      </c>
      <c r="F602" s="154">
        <v>79403</v>
      </c>
      <c r="G602" s="154" t="s">
        <v>8049</v>
      </c>
      <c r="H602" s="154" t="s">
        <v>1896</v>
      </c>
      <c r="I602" s="154" t="s">
        <v>3819</v>
      </c>
      <c r="J602" s="154" t="s">
        <v>11804</v>
      </c>
      <c r="K602" s="154" t="s">
        <v>159</v>
      </c>
      <c r="L602" s="154" t="s">
        <v>11805</v>
      </c>
      <c r="M602" s="155">
        <v>45874.680555555555</v>
      </c>
      <c r="N602" s="155">
        <v>45880.488194444442</v>
      </c>
      <c r="O602" s="91"/>
      <c r="P602" s="154" t="s">
        <v>10063</v>
      </c>
      <c r="Q602" s="154" t="s">
        <v>10063</v>
      </c>
      <c r="R602" s="154" t="s">
        <v>2973</v>
      </c>
      <c r="S602" s="154" t="s">
        <v>2973</v>
      </c>
      <c r="T602" s="154" t="s">
        <v>8052</v>
      </c>
      <c r="U602" s="154" t="s">
        <v>9429</v>
      </c>
      <c r="V602" s="154" t="s">
        <v>11806</v>
      </c>
      <c r="W602" s="154" t="s">
        <v>10144</v>
      </c>
      <c r="X602" s="10"/>
      <c r="Y602" s="154" t="s">
        <v>32</v>
      </c>
      <c r="Z602" s="154" t="str">
        <f>VLOOKUP(D602,TIPOLOGIA!A:F,5,0)</f>
        <v>TERRESTRE</v>
      </c>
      <c r="AA602" s="154"/>
      <c r="AB602" s="46">
        <v>0</v>
      </c>
      <c r="AC602" s="87">
        <f>IF(W602="SOPORTE_TELEFÓNICO",'BASE LIQUIDACION REDEBAN 2025'!$B$19,IF(AND(W602="VISITA_TÉCNICA",Y602="TIPO II"),'BASE LIQUIDACION REDEBAN 2025'!$B$18,'BASE LIQUIDACION REDEBAN 2025'!$B$17))</f>
        <v>35779.500569199998</v>
      </c>
      <c r="AD602" s="87">
        <v>0</v>
      </c>
      <c r="AE602" s="87">
        <f t="shared" si="9"/>
        <v>35779.500569199998</v>
      </c>
    </row>
    <row r="603" spans="1:31" s="105" customFormat="1" ht="13.15">
      <c r="A603" s="154" t="s">
        <v>96</v>
      </c>
      <c r="B603" s="154" t="str">
        <f>VLOOKUP(A603,'CENTRO DE COSTOS'!A:D,4,FALSE)</f>
        <v>JOSE MAURICIO HERNANDEZ ROJAS</v>
      </c>
      <c r="C603" s="154" t="str">
        <f>VLOOKUP(A603,'CENTRO DE COSTOS'!A:D,2,FALSE)</f>
        <v>0004-0001</v>
      </c>
      <c r="D603" s="154">
        <v>44001</v>
      </c>
      <c r="E603" s="154">
        <v>2562043</v>
      </c>
      <c r="F603" s="154">
        <v>78224</v>
      </c>
      <c r="G603" s="154" t="s">
        <v>8049</v>
      </c>
      <c r="H603" s="154" t="s">
        <v>1719</v>
      </c>
      <c r="I603" s="154" t="s">
        <v>1720</v>
      </c>
      <c r="J603" s="154" t="s">
        <v>11807</v>
      </c>
      <c r="K603" s="154" t="s">
        <v>159</v>
      </c>
      <c r="L603" s="154" t="s">
        <v>11808</v>
      </c>
      <c r="M603" s="155">
        <v>45875.446527777778</v>
      </c>
      <c r="N603" s="155">
        <v>45880.492361111108</v>
      </c>
      <c r="O603" s="91"/>
      <c r="P603" s="154" t="s">
        <v>10063</v>
      </c>
      <c r="Q603" s="154" t="s">
        <v>10063</v>
      </c>
      <c r="R603" s="154" t="s">
        <v>200</v>
      </c>
      <c r="S603" s="154" t="s">
        <v>201</v>
      </c>
      <c r="T603" s="154" t="s">
        <v>8052</v>
      </c>
      <c r="U603" s="154" t="s">
        <v>9429</v>
      </c>
      <c r="V603" s="154" t="s">
        <v>11809</v>
      </c>
      <c r="W603" s="154" t="s">
        <v>10144</v>
      </c>
      <c r="X603" s="10"/>
      <c r="Y603" s="154" t="s">
        <v>30</v>
      </c>
      <c r="Z603" s="154" t="str">
        <f>VLOOKUP(D603,TIPOLOGIA!A:F,5,0)</f>
        <v>TERRESTRE</v>
      </c>
      <c r="AA603" s="154"/>
      <c r="AB603" s="46">
        <v>0</v>
      </c>
      <c r="AC603" s="87">
        <f>IF(W603="SOPORTE_TELEFÓNICO",'BASE LIQUIDACION REDEBAN 2025'!$B$19,IF(AND(W603="VISITA_TÉCNICA",Y603="TIPO II"),'BASE LIQUIDACION REDEBAN 2025'!$B$18,'BASE LIQUIDACION REDEBAN 2025'!$B$17))</f>
        <v>35779.500569199998</v>
      </c>
      <c r="AD603" s="87">
        <v>0</v>
      </c>
      <c r="AE603" s="87">
        <f t="shared" si="9"/>
        <v>35779.500569199998</v>
      </c>
    </row>
    <row r="604" spans="1:31" s="105" customFormat="1" ht="13.15">
      <c r="A604" s="154" t="s">
        <v>92</v>
      </c>
      <c r="B604" s="154" t="str">
        <f>VLOOKUP(A604,'CENTRO DE COSTOS'!A:D,4,FALSE)</f>
        <v>KEVIN ALEXIS CORZO BUSTOS</v>
      </c>
      <c r="C604" s="154" t="str">
        <f>VLOOKUP(A604,'CENTRO DE COSTOS'!A:D,2,FALSE)</f>
        <v>0004-0007</v>
      </c>
      <c r="D604" s="154">
        <v>41548</v>
      </c>
      <c r="E604" s="154">
        <v>2564474</v>
      </c>
      <c r="F604" s="154">
        <v>50916</v>
      </c>
      <c r="G604" s="154" t="s">
        <v>8049</v>
      </c>
      <c r="H604" s="154" t="s">
        <v>249</v>
      </c>
      <c r="I604" s="154" t="s">
        <v>11810</v>
      </c>
      <c r="J604" s="154" t="s">
        <v>11811</v>
      </c>
      <c r="K604" s="154" t="s">
        <v>159</v>
      </c>
      <c r="L604" s="154" t="s">
        <v>11812</v>
      </c>
      <c r="M604" s="155">
        <v>45875.624305555553</v>
      </c>
      <c r="N604" s="155">
        <v>45880.500694444447</v>
      </c>
      <c r="O604" s="91"/>
      <c r="P604" s="154" t="s">
        <v>10063</v>
      </c>
      <c r="Q604" s="154" t="s">
        <v>10063</v>
      </c>
      <c r="R604" s="154" t="s">
        <v>2973</v>
      </c>
      <c r="S604" s="154" t="s">
        <v>2973</v>
      </c>
      <c r="T604" s="154" t="s">
        <v>8052</v>
      </c>
      <c r="U604" s="154" t="s">
        <v>9429</v>
      </c>
      <c r="V604" s="154" t="s">
        <v>11813</v>
      </c>
      <c r="W604" s="154" t="s">
        <v>10144</v>
      </c>
      <c r="X604" s="10"/>
      <c r="Y604" s="154" t="s">
        <v>30</v>
      </c>
      <c r="Z604" s="154" t="str">
        <f>VLOOKUP(D604,TIPOLOGIA!A:F,5,0)</f>
        <v>TERRESTRE</v>
      </c>
      <c r="AA604" s="154"/>
      <c r="AB604" s="46">
        <v>0</v>
      </c>
      <c r="AC604" s="87">
        <f>IF(W604="SOPORTE_TELEFÓNICO",'BASE LIQUIDACION REDEBAN 2025'!$B$19,IF(AND(W604="VISITA_TÉCNICA",Y604="TIPO II"),'BASE LIQUIDACION REDEBAN 2025'!$B$18,'BASE LIQUIDACION REDEBAN 2025'!$B$17))</f>
        <v>35779.500569199998</v>
      </c>
      <c r="AD604" s="87">
        <v>0</v>
      </c>
      <c r="AE604" s="87">
        <f t="shared" si="9"/>
        <v>35779.500569199998</v>
      </c>
    </row>
    <row r="605" spans="1:31" s="105" customFormat="1" ht="13.15">
      <c r="A605" s="154" t="s">
        <v>72</v>
      </c>
      <c r="B605" s="154" t="str">
        <f>VLOOKUP(A605,'CENTRO DE COSTOS'!A:D,4,FALSE)</f>
        <v>MIGUEL JULIÁN HERNÁNDEZ GUARÍN</v>
      </c>
      <c r="C605" s="154" t="str">
        <f>VLOOKUP(A605,'CENTRO DE COSTOS'!A:D,2,FALSE)</f>
        <v>0004-0008</v>
      </c>
      <c r="D605" s="154">
        <v>68001</v>
      </c>
      <c r="E605" s="154">
        <v>2577300</v>
      </c>
      <c r="F605" s="154">
        <v>18908</v>
      </c>
      <c r="G605" s="154" t="s">
        <v>8049</v>
      </c>
      <c r="H605" s="154" t="s">
        <v>820</v>
      </c>
      <c r="I605" s="154" t="s">
        <v>72</v>
      </c>
      <c r="J605" s="154" t="s">
        <v>7199</v>
      </c>
      <c r="K605" s="154" t="s">
        <v>159</v>
      </c>
      <c r="L605" s="154" t="s">
        <v>11814</v>
      </c>
      <c r="M605" s="155">
        <v>45880.397222222222</v>
      </c>
      <c r="N605" s="155">
        <v>45880.504166666666</v>
      </c>
      <c r="O605" s="91"/>
      <c r="P605" s="154" t="s">
        <v>10063</v>
      </c>
      <c r="Q605" s="154" t="s">
        <v>10063</v>
      </c>
      <c r="R605" s="154" t="s">
        <v>220</v>
      </c>
      <c r="S605" s="154" t="s">
        <v>8370</v>
      </c>
      <c r="T605" s="154" t="s">
        <v>8052</v>
      </c>
      <c r="U605" s="154" t="s">
        <v>9429</v>
      </c>
      <c r="V605" s="154" t="s">
        <v>11815</v>
      </c>
      <c r="W605" s="154" t="s">
        <v>2967</v>
      </c>
      <c r="X605" s="10"/>
      <c r="Y605" s="154" t="s">
        <v>25</v>
      </c>
      <c r="Z605" s="154" t="str">
        <f>VLOOKUP(D605,TIPOLOGIA!A:F,5,0)</f>
        <v>TERRESTRE</v>
      </c>
      <c r="AA605" s="154" t="s">
        <v>1016</v>
      </c>
      <c r="AB605" s="46">
        <v>1</v>
      </c>
      <c r="AC605" s="87">
        <f>IF(W605="SOPORTE_TELEFÓNICO",'BASE LIQUIDACION REDEBAN 2025'!$B$19,IF(AND(W605="VISITA_TÉCNICA",Y605="TIPO II"),'BASE LIQUIDACION REDEBAN 2025'!$B$18,'BASE LIQUIDACION REDEBAN 2025'!$B$17))</f>
        <v>35779.500569199998</v>
      </c>
      <c r="AD605" s="87">
        <v>0</v>
      </c>
      <c r="AE605" s="87">
        <f t="shared" si="9"/>
        <v>35779.500569199998</v>
      </c>
    </row>
    <row r="606" spans="1:31" s="105" customFormat="1" ht="13.15">
      <c r="A606" s="154" t="s">
        <v>76</v>
      </c>
      <c r="B606" s="154" t="str">
        <f>VLOOKUP(A606,'CENTRO DE COSTOS'!A:D,4,FALSE)</f>
        <v>DIEGO FERNANDO HENAO CARDONA</v>
      </c>
      <c r="C606" s="154" t="str">
        <f>VLOOKUP(A606,'CENTRO DE COSTOS'!A:D,2,FALSE)</f>
        <v>0004-0003</v>
      </c>
      <c r="D606" s="154">
        <v>19050</v>
      </c>
      <c r="E606" s="154">
        <v>2540753</v>
      </c>
      <c r="F606" s="154">
        <v>50283</v>
      </c>
      <c r="G606" s="154" t="s">
        <v>8049</v>
      </c>
      <c r="H606" s="154" t="s">
        <v>258</v>
      </c>
      <c r="I606" s="154" t="s">
        <v>11763</v>
      </c>
      <c r="J606" s="154" t="s">
        <v>11816</v>
      </c>
      <c r="K606" s="154" t="s">
        <v>159</v>
      </c>
      <c r="L606" s="154" t="s">
        <v>11817</v>
      </c>
      <c r="M606" s="155">
        <v>45870.592361111114</v>
      </c>
      <c r="N606" s="155">
        <v>45880.532638888886</v>
      </c>
      <c r="O606" s="91"/>
      <c r="P606" s="154" t="s">
        <v>10063</v>
      </c>
      <c r="Q606" s="154" t="s">
        <v>10063</v>
      </c>
      <c r="R606" s="154" t="s">
        <v>200</v>
      </c>
      <c r="S606" s="154" t="s">
        <v>739</v>
      </c>
      <c r="T606" s="154" t="s">
        <v>8052</v>
      </c>
      <c r="U606" s="154" t="s">
        <v>9429</v>
      </c>
      <c r="V606" s="154" t="s">
        <v>11818</v>
      </c>
      <c r="W606" s="154" t="s">
        <v>10144</v>
      </c>
      <c r="X606" s="10"/>
      <c r="Y606" s="154" t="s">
        <v>32</v>
      </c>
      <c r="Z606" s="154" t="str">
        <f>VLOOKUP(D606,TIPOLOGIA!A:F,5,0)</f>
        <v>TERRESTRE</v>
      </c>
      <c r="AA606" s="154"/>
      <c r="AB606" s="46">
        <v>0</v>
      </c>
      <c r="AC606" s="87">
        <f>IF(W606="SOPORTE_TELEFÓNICO",'BASE LIQUIDACION REDEBAN 2025'!$B$19,IF(AND(W606="VISITA_TÉCNICA",Y606="TIPO II"),'BASE LIQUIDACION REDEBAN 2025'!$B$18,'BASE LIQUIDACION REDEBAN 2025'!$B$17))</f>
        <v>35779.500569199998</v>
      </c>
      <c r="AD606" s="87">
        <v>0</v>
      </c>
      <c r="AE606" s="87">
        <f t="shared" si="9"/>
        <v>35779.500569199998</v>
      </c>
    </row>
    <row r="607" spans="1:31" s="105" customFormat="1" ht="13.15">
      <c r="A607" s="154" t="s">
        <v>76</v>
      </c>
      <c r="B607" s="154" t="str">
        <f>VLOOKUP(A607,'CENTRO DE COSTOS'!A:D,4,FALSE)</f>
        <v>DIEGO FERNANDO HENAO CARDONA</v>
      </c>
      <c r="C607" s="154" t="str">
        <f>VLOOKUP(A607,'CENTRO DE COSTOS'!A:D,2,FALSE)</f>
        <v>0004-0003</v>
      </c>
      <c r="D607" s="154">
        <v>19780</v>
      </c>
      <c r="E607" s="154">
        <v>2540368</v>
      </c>
      <c r="F607" s="154">
        <v>77258</v>
      </c>
      <c r="G607" s="154" t="s">
        <v>8049</v>
      </c>
      <c r="H607" s="154" t="s">
        <v>258</v>
      </c>
      <c r="I607" s="154" t="s">
        <v>11819</v>
      </c>
      <c r="J607" s="154" t="s">
        <v>11820</v>
      </c>
      <c r="K607" s="154" t="s">
        <v>159</v>
      </c>
      <c r="L607" s="154" t="s">
        <v>11821</v>
      </c>
      <c r="M607" s="155">
        <v>45870.553472222222</v>
      </c>
      <c r="N607" s="155">
        <v>45880.535416666666</v>
      </c>
      <c r="O607" s="91"/>
      <c r="P607" s="154" t="s">
        <v>10063</v>
      </c>
      <c r="Q607" s="154" t="s">
        <v>10063</v>
      </c>
      <c r="R607" s="154" t="s">
        <v>2973</v>
      </c>
      <c r="S607" s="154" t="s">
        <v>2973</v>
      </c>
      <c r="T607" s="154" t="s">
        <v>8052</v>
      </c>
      <c r="U607" s="154" t="s">
        <v>9429</v>
      </c>
      <c r="V607" s="154" t="s">
        <v>11822</v>
      </c>
      <c r="W607" s="154" t="s">
        <v>10144</v>
      </c>
      <c r="X607" s="10"/>
      <c r="Y607" s="154" t="s">
        <v>30</v>
      </c>
      <c r="Z607" s="154" t="str">
        <f>VLOOKUP(D607,TIPOLOGIA!A:F,5,0)</f>
        <v>TERRESTRE</v>
      </c>
      <c r="AA607" s="154"/>
      <c r="AB607" s="46">
        <v>0</v>
      </c>
      <c r="AC607" s="87">
        <f>IF(W607="SOPORTE_TELEFÓNICO",'BASE LIQUIDACION REDEBAN 2025'!$B$19,IF(AND(W607="VISITA_TÉCNICA",Y607="TIPO II"),'BASE LIQUIDACION REDEBAN 2025'!$B$18,'BASE LIQUIDACION REDEBAN 2025'!$B$17))</f>
        <v>35779.500569199998</v>
      </c>
      <c r="AD607" s="87">
        <v>0</v>
      </c>
      <c r="AE607" s="87">
        <f t="shared" si="9"/>
        <v>35779.500569199998</v>
      </c>
    </row>
    <row r="608" spans="1:31" s="105" customFormat="1" ht="13.15">
      <c r="A608" s="154" t="s">
        <v>90</v>
      </c>
      <c r="B608" s="154" t="str">
        <f>VLOOKUP(A608,'CENTRO DE COSTOS'!A:D,4,FALSE)</f>
        <v>JUAN SEBASTIÁN RÍOS CASTRILLÓN</v>
      </c>
      <c r="C608" s="154" t="str">
        <f>VLOOKUP(A608,'CENTRO DE COSTOS'!A:D,2,FALSE)</f>
        <v>0004-0005</v>
      </c>
      <c r="D608" s="154">
        <v>5001</v>
      </c>
      <c r="E608" s="154">
        <v>2546238</v>
      </c>
      <c r="F608" s="154">
        <v>78035</v>
      </c>
      <c r="G608" s="154" t="s">
        <v>8049</v>
      </c>
      <c r="H608" s="154" t="s">
        <v>197</v>
      </c>
      <c r="I608" s="154" t="s">
        <v>90</v>
      </c>
      <c r="J608" s="154" t="s">
        <v>11823</v>
      </c>
      <c r="K608" s="154" t="s">
        <v>159</v>
      </c>
      <c r="L608" s="154" t="s">
        <v>11824</v>
      </c>
      <c r="M608" s="155">
        <v>45873.37777777778</v>
      </c>
      <c r="N608" s="155">
        <v>45880.546527777777</v>
      </c>
      <c r="O608" s="91"/>
      <c r="P608" s="154" t="s">
        <v>10063</v>
      </c>
      <c r="Q608" s="154" t="s">
        <v>10063</v>
      </c>
      <c r="R608" s="154" t="s">
        <v>2973</v>
      </c>
      <c r="S608" s="154" t="s">
        <v>2973</v>
      </c>
      <c r="T608" s="154" t="s">
        <v>8052</v>
      </c>
      <c r="U608" s="154" t="s">
        <v>9429</v>
      </c>
      <c r="V608" s="154" t="s">
        <v>11825</v>
      </c>
      <c r="W608" s="154" t="s">
        <v>2967</v>
      </c>
      <c r="X608" s="10"/>
      <c r="Y608" s="154" t="s">
        <v>25</v>
      </c>
      <c r="Z608" s="154" t="str">
        <f>VLOOKUP(D608,TIPOLOGIA!A:F,5,0)</f>
        <v>TERRESTRE</v>
      </c>
      <c r="AA608" s="154" t="s">
        <v>2327</v>
      </c>
      <c r="AB608" s="46">
        <v>1</v>
      </c>
      <c r="AC608" s="87">
        <f>IF(W608="SOPORTE_TELEFÓNICO",'BASE LIQUIDACION REDEBAN 2025'!$B$19,IF(AND(W608="VISITA_TÉCNICA",Y608="TIPO II"),'BASE LIQUIDACION REDEBAN 2025'!$B$18,'BASE LIQUIDACION REDEBAN 2025'!$B$17))</f>
        <v>35779.500569199998</v>
      </c>
      <c r="AD608" s="87">
        <v>0</v>
      </c>
      <c r="AE608" s="87">
        <f t="shared" si="9"/>
        <v>35779.500569199998</v>
      </c>
    </row>
    <row r="609" spans="1:31" s="105" customFormat="1" ht="13.15">
      <c r="A609" s="154" t="s">
        <v>87</v>
      </c>
      <c r="B609" s="154" t="str">
        <f>VLOOKUP(A609,'CENTRO DE COSTOS'!A:D,4,FALSE)</f>
        <v>DIEGO FERNANDO HENAO CARDONA</v>
      </c>
      <c r="C609" s="154" t="str">
        <f>VLOOKUP(A609,'CENTRO DE COSTOS'!A:D,2,FALSE)</f>
        <v>0004-0002</v>
      </c>
      <c r="D609" s="154">
        <v>17001</v>
      </c>
      <c r="E609" s="154">
        <v>2549630</v>
      </c>
      <c r="F609" s="154">
        <v>15643</v>
      </c>
      <c r="G609" s="154" t="s">
        <v>8049</v>
      </c>
      <c r="H609" s="154" t="s">
        <v>477</v>
      </c>
      <c r="I609" s="154" t="s">
        <v>87</v>
      </c>
      <c r="J609" s="154" t="s">
        <v>11826</v>
      </c>
      <c r="K609" s="154" t="s">
        <v>159</v>
      </c>
      <c r="L609" s="154" t="s">
        <v>11827</v>
      </c>
      <c r="M609" s="155">
        <v>45873.574999999997</v>
      </c>
      <c r="N609" s="155">
        <v>45880.55</v>
      </c>
      <c r="O609" s="91"/>
      <c r="P609" s="154" t="s">
        <v>10063</v>
      </c>
      <c r="Q609" s="154" t="s">
        <v>10063</v>
      </c>
      <c r="R609" s="154" t="s">
        <v>2973</v>
      </c>
      <c r="S609" s="154" t="s">
        <v>2973</v>
      </c>
      <c r="T609" s="154" t="s">
        <v>8052</v>
      </c>
      <c r="U609" s="154" t="s">
        <v>9429</v>
      </c>
      <c r="V609" s="154" t="s">
        <v>11828</v>
      </c>
      <c r="W609" s="154" t="s">
        <v>2967</v>
      </c>
      <c r="X609" s="10"/>
      <c r="Y609" s="154" t="s">
        <v>25</v>
      </c>
      <c r="Z609" s="154" t="str">
        <f>VLOOKUP(D609,TIPOLOGIA!A:F,5,0)</f>
        <v>TERRESTRE</v>
      </c>
      <c r="AA609" s="154" t="s">
        <v>482</v>
      </c>
      <c r="AB609" s="46">
        <v>1</v>
      </c>
      <c r="AC609" s="87">
        <f>IF(W609="SOPORTE_TELEFÓNICO",'BASE LIQUIDACION REDEBAN 2025'!$B$19,IF(AND(W609="VISITA_TÉCNICA",Y609="TIPO II"),'BASE LIQUIDACION REDEBAN 2025'!$B$18,'BASE LIQUIDACION REDEBAN 2025'!$B$17))</f>
        <v>35779.500569199998</v>
      </c>
      <c r="AD609" s="87">
        <v>0</v>
      </c>
      <c r="AE609" s="87">
        <f t="shared" si="9"/>
        <v>35779.500569199998</v>
      </c>
    </row>
    <row r="610" spans="1:31" s="105" customFormat="1" ht="13.15">
      <c r="A610" s="154" t="s">
        <v>90</v>
      </c>
      <c r="B610" s="154" t="str">
        <f>VLOOKUP(A610,'CENTRO DE COSTOS'!A:D,4,FALSE)</f>
        <v>JUAN SEBASTIÁN RÍOS CASTRILLÓN</v>
      </c>
      <c r="C610" s="154" t="str">
        <f>VLOOKUP(A610,'CENTRO DE COSTOS'!A:D,2,FALSE)</f>
        <v>0004-0005</v>
      </c>
      <c r="D610" s="154">
        <v>5079</v>
      </c>
      <c r="E610" s="154">
        <v>2556046</v>
      </c>
      <c r="F610" s="154">
        <v>79623</v>
      </c>
      <c r="G610" s="154" t="s">
        <v>8049</v>
      </c>
      <c r="H610" s="154" t="s">
        <v>197</v>
      </c>
      <c r="I610" s="154" t="s">
        <v>2290</v>
      </c>
      <c r="J610" s="154" t="s">
        <v>11829</v>
      </c>
      <c r="K610" s="154" t="s">
        <v>159</v>
      </c>
      <c r="L610" s="154" t="s">
        <v>11830</v>
      </c>
      <c r="M610" s="155">
        <v>45874.477083333331</v>
      </c>
      <c r="N610" s="155">
        <v>45880.551388888889</v>
      </c>
      <c r="O610" s="91"/>
      <c r="P610" s="154" t="s">
        <v>10063</v>
      </c>
      <c r="Q610" s="154" t="s">
        <v>10063</v>
      </c>
      <c r="R610" s="154" t="s">
        <v>2973</v>
      </c>
      <c r="S610" s="154" t="s">
        <v>2973</v>
      </c>
      <c r="T610" s="154" t="s">
        <v>8052</v>
      </c>
      <c r="U610" s="154" t="s">
        <v>9429</v>
      </c>
      <c r="V610" s="154" t="s">
        <v>11831</v>
      </c>
      <c r="W610" s="154" t="s">
        <v>2967</v>
      </c>
      <c r="X610" s="10"/>
      <c r="Y610" s="154" t="s">
        <v>28</v>
      </c>
      <c r="Z610" s="154" t="str">
        <f>VLOOKUP(D610,TIPOLOGIA!A:F,5,0)</f>
        <v>TERRESTRE</v>
      </c>
      <c r="AA610" s="154" t="s">
        <v>1245</v>
      </c>
      <c r="AB610" s="46">
        <v>1</v>
      </c>
      <c r="AC610" s="87">
        <f>IF(W610="SOPORTE_TELEFÓNICO",'BASE LIQUIDACION REDEBAN 2025'!$B$19,IF(AND(W610="VISITA_TÉCNICA",Y610="TIPO II"),'BASE LIQUIDACION REDEBAN 2025'!$B$18,'BASE LIQUIDACION REDEBAN 2025'!$B$17))</f>
        <v>67654.12000000001</v>
      </c>
      <c r="AD610" s="87">
        <v>0</v>
      </c>
      <c r="AE610" s="87">
        <f t="shared" si="9"/>
        <v>67654.12000000001</v>
      </c>
    </row>
    <row r="611" spans="1:31" s="105" customFormat="1" ht="13.15">
      <c r="A611" s="154" t="s">
        <v>90</v>
      </c>
      <c r="B611" s="154" t="str">
        <f>VLOOKUP(A611,'CENTRO DE COSTOS'!A:D,4,FALSE)</f>
        <v>JUAN SEBASTIÁN RÍOS CASTRILLÓN</v>
      </c>
      <c r="C611" s="154" t="str">
        <f>VLOOKUP(A611,'CENTRO DE COSTOS'!A:D,2,FALSE)</f>
        <v>0004-0005</v>
      </c>
      <c r="D611" s="154">
        <v>5079</v>
      </c>
      <c r="E611" s="154">
        <v>2557678</v>
      </c>
      <c r="F611" s="154">
        <v>79624</v>
      </c>
      <c r="G611" s="154" t="s">
        <v>8049</v>
      </c>
      <c r="H611" s="154" t="s">
        <v>197</v>
      </c>
      <c r="I611" s="154" t="s">
        <v>2290</v>
      </c>
      <c r="J611" s="154" t="s">
        <v>11832</v>
      </c>
      <c r="K611" s="154" t="s">
        <v>159</v>
      </c>
      <c r="L611" s="154" t="s">
        <v>11833</v>
      </c>
      <c r="M611" s="155">
        <v>45874.633333333331</v>
      </c>
      <c r="N611" s="155">
        <v>45880.553472222222</v>
      </c>
      <c r="O611" s="91"/>
      <c r="P611" s="154" t="s">
        <v>10063</v>
      </c>
      <c r="Q611" s="154" t="s">
        <v>10063</v>
      </c>
      <c r="R611" s="154" t="s">
        <v>2973</v>
      </c>
      <c r="S611" s="154" t="s">
        <v>2973</v>
      </c>
      <c r="T611" s="154" t="s">
        <v>8052</v>
      </c>
      <c r="U611" s="154" t="s">
        <v>9429</v>
      </c>
      <c r="V611" s="154" t="s">
        <v>11834</v>
      </c>
      <c r="W611" s="154" t="s">
        <v>2967</v>
      </c>
      <c r="X611" s="10"/>
      <c r="Y611" s="154" t="s">
        <v>28</v>
      </c>
      <c r="Z611" s="154" t="str">
        <f>VLOOKUP(D611,TIPOLOGIA!A:F,5,0)</f>
        <v>TERRESTRE</v>
      </c>
      <c r="AA611" s="154" t="s">
        <v>1245</v>
      </c>
      <c r="AB611" s="46">
        <v>1</v>
      </c>
      <c r="AC611" s="87">
        <f>IF(W611="SOPORTE_TELEFÓNICO",'BASE LIQUIDACION REDEBAN 2025'!$B$19,IF(AND(W611="VISITA_TÉCNICA",Y611="TIPO II"),'BASE LIQUIDACION REDEBAN 2025'!$B$18,'BASE LIQUIDACION REDEBAN 2025'!$B$17))</f>
        <v>67654.12000000001</v>
      </c>
      <c r="AD611" s="87">
        <v>0</v>
      </c>
      <c r="AE611" s="87">
        <f t="shared" si="9"/>
        <v>67654.12000000001</v>
      </c>
    </row>
    <row r="612" spans="1:31" s="105" customFormat="1" ht="13.15">
      <c r="A612" s="154" t="s">
        <v>100</v>
      </c>
      <c r="B612" s="154" t="str">
        <f>VLOOKUP(A612,'CENTRO DE COSTOS'!A:D,4,FALSE)</f>
        <v>KEVIN ALEXIS CORZO BUSTOS</v>
      </c>
      <c r="C612" s="154" t="str">
        <f>VLOOKUP(A612,'CENTRO DE COSTOS'!A:D,2,FALSE)</f>
        <v>0004-0007</v>
      </c>
      <c r="D612" s="154">
        <v>50001</v>
      </c>
      <c r="E612" s="154">
        <v>2567133</v>
      </c>
      <c r="F612" s="154">
        <v>79160</v>
      </c>
      <c r="G612" s="154" t="s">
        <v>8049</v>
      </c>
      <c r="H612" s="154" t="s">
        <v>295</v>
      </c>
      <c r="I612" s="154" t="s">
        <v>100</v>
      </c>
      <c r="J612" s="154" t="s">
        <v>11835</v>
      </c>
      <c r="K612" s="154" t="s">
        <v>159</v>
      </c>
      <c r="L612" s="154" t="s">
        <v>11836</v>
      </c>
      <c r="M612" s="155">
        <v>45876.525000000001</v>
      </c>
      <c r="N612" s="155">
        <v>45880.555555555555</v>
      </c>
      <c r="O612" s="91"/>
      <c r="P612" s="154" t="s">
        <v>10063</v>
      </c>
      <c r="Q612" s="154" t="s">
        <v>10063</v>
      </c>
      <c r="R612" s="154" t="s">
        <v>2973</v>
      </c>
      <c r="S612" s="154" t="s">
        <v>2973</v>
      </c>
      <c r="T612" s="154" t="s">
        <v>8052</v>
      </c>
      <c r="U612" s="154" t="s">
        <v>9429</v>
      </c>
      <c r="V612" s="154" t="s">
        <v>11837</v>
      </c>
      <c r="W612" s="154" t="s">
        <v>2967</v>
      </c>
      <c r="X612" s="10"/>
      <c r="Y612" s="154" t="s">
        <v>25</v>
      </c>
      <c r="Z612" s="154" t="str">
        <f>VLOOKUP(D612,TIPOLOGIA!A:F,5,0)</f>
        <v>TERRESTRE</v>
      </c>
      <c r="AA612" s="154" t="s">
        <v>3167</v>
      </c>
      <c r="AB612" s="46">
        <v>1</v>
      </c>
      <c r="AC612" s="87">
        <f>IF(W612="SOPORTE_TELEFÓNICO",'BASE LIQUIDACION REDEBAN 2025'!$B$19,IF(AND(W612="VISITA_TÉCNICA",Y612="TIPO II"),'BASE LIQUIDACION REDEBAN 2025'!$B$18,'BASE LIQUIDACION REDEBAN 2025'!$B$17))</f>
        <v>35779.500569199998</v>
      </c>
      <c r="AD612" s="87">
        <v>0</v>
      </c>
      <c r="AE612" s="87">
        <f t="shared" si="9"/>
        <v>35779.500569199998</v>
      </c>
    </row>
    <row r="613" spans="1:31" s="105" customFormat="1" ht="13.15">
      <c r="A613" s="154" t="s">
        <v>91</v>
      </c>
      <c r="B613" s="154" t="str">
        <f>VLOOKUP(A613,'CENTRO DE COSTOS'!A:D,4,FALSE)</f>
        <v>JOSE MAURICIO HERNANDEZ ROJAS</v>
      </c>
      <c r="C613" s="154" t="str">
        <f>VLOOKUP(A613,'CENTRO DE COSTOS'!A:D,2,FALSE)</f>
        <v>0004-0001</v>
      </c>
      <c r="D613" s="154">
        <v>23417</v>
      </c>
      <c r="E613" s="154">
        <v>2569341</v>
      </c>
      <c r="F613" s="154">
        <v>37100</v>
      </c>
      <c r="G613" s="154" t="s">
        <v>8049</v>
      </c>
      <c r="H613" s="154" t="s">
        <v>421</v>
      </c>
      <c r="I613" s="154" t="s">
        <v>661</v>
      </c>
      <c r="J613" s="154" t="s">
        <v>11838</v>
      </c>
      <c r="K613" s="154" t="s">
        <v>159</v>
      </c>
      <c r="L613" s="154" t="s">
        <v>11839</v>
      </c>
      <c r="M613" s="155">
        <v>45877.402777777781</v>
      </c>
      <c r="N613" s="155">
        <v>45880.558333333334</v>
      </c>
      <c r="O613" s="91"/>
      <c r="P613" s="154" t="s">
        <v>10063</v>
      </c>
      <c r="Q613" s="154" t="s">
        <v>10063</v>
      </c>
      <c r="R613" s="154" t="s">
        <v>200</v>
      </c>
      <c r="S613" s="154" t="s">
        <v>201</v>
      </c>
      <c r="T613" s="154" t="s">
        <v>8052</v>
      </c>
      <c r="U613" s="154" t="s">
        <v>9429</v>
      </c>
      <c r="V613" s="154" t="s">
        <v>11840</v>
      </c>
      <c r="W613" s="154" t="s">
        <v>2967</v>
      </c>
      <c r="X613" s="10"/>
      <c r="Y613" s="154" t="s">
        <v>28</v>
      </c>
      <c r="Z613" s="154" t="str">
        <f>VLOOKUP(D613,TIPOLOGIA!A:F,5,0)</f>
        <v>TERRESTRE</v>
      </c>
      <c r="AA613" s="154" t="s">
        <v>2000</v>
      </c>
      <c r="AB613" s="46">
        <v>1</v>
      </c>
      <c r="AC613" s="87">
        <f>IF(W613="SOPORTE_TELEFÓNICO",'BASE LIQUIDACION REDEBAN 2025'!$B$19,IF(AND(W613="VISITA_TÉCNICA",Y613="TIPO II"),'BASE LIQUIDACION REDEBAN 2025'!$B$18,'BASE LIQUIDACION REDEBAN 2025'!$B$17))</f>
        <v>67654.12000000001</v>
      </c>
      <c r="AD613" s="87">
        <v>0</v>
      </c>
      <c r="AE613" s="87">
        <f t="shared" si="9"/>
        <v>67654.12000000001</v>
      </c>
    </row>
    <row r="614" spans="1:31" s="105" customFormat="1" ht="13.15">
      <c r="A614" s="154" t="s">
        <v>81</v>
      </c>
      <c r="B614" s="154" t="str">
        <f>VLOOKUP(A614,'CENTRO DE COSTOS'!A:D,4,FALSE)</f>
        <v>MIGUEL JULIÁN HERNÁNDEZ GUARÍN</v>
      </c>
      <c r="C614" s="154" t="str">
        <f>VLOOKUP(A614,'CENTRO DE COSTOS'!A:D,2,FALSE)</f>
        <v>0004-0008</v>
      </c>
      <c r="D614" s="154">
        <v>54874</v>
      </c>
      <c r="E614" s="154">
        <v>2569746</v>
      </c>
      <c r="F614" s="154">
        <v>80197</v>
      </c>
      <c r="G614" s="154" t="s">
        <v>8049</v>
      </c>
      <c r="H614" s="154" t="s">
        <v>317</v>
      </c>
      <c r="I614" s="154" t="s">
        <v>914</v>
      </c>
      <c r="J614" s="154" t="s">
        <v>11841</v>
      </c>
      <c r="K614" s="154" t="s">
        <v>159</v>
      </c>
      <c r="L614" s="154" t="s">
        <v>11842</v>
      </c>
      <c r="M614" s="155">
        <v>45877.425000000003</v>
      </c>
      <c r="N614" s="155">
        <v>45880.55972222222</v>
      </c>
      <c r="O614" s="91"/>
      <c r="P614" s="154" t="s">
        <v>10063</v>
      </c>
      <c r="Q614" s="154" t="s">
        <v>10063</v>
      </c>
      <c r="R614" s="154" t="s">
        <v>2973</v>
      </c>
      <c r="S614" s="154" t="s">
        <v>2973</v>
      </c>
      <c r="T614" s="154" t="s">
        <v>8052</v>
      </c>
      <c r="U614" s="154" t="s">
        <v>9429</v>
      </c>
      <c r="V614" s="154" t="s">
        <v>11843</v>
      </c>
      <c r="W614" s="154" t="s">
        <v>2967</v>
      </c>
      <c r="X614" s="10"/>
      <c r="Y614" s="154" t="s">
        <v>25</v>
      </c>
      <c r="Z614" s="154" t="str">
        <f>VLOOKUP(D614,TIPOLOGIA!A:F,5,0)</f>
        <v>TERRESTRE</v>
      </c>
      <c r="AA614" s="154" t="s">
        <v>407</v>
      </c>
      <c r="AB614" s="46">
        <v>1</v>
      </c>
      <c r="AC614" s="87">
        <f>IF(W614="SOPORTE_TELEFÓNICO",'BASE LIQUIDACION REDEBAN 2025'!$B$19,IF(AND(W614="VISITA_TÉCNICA",Y614="TIPO II"),'BASE LIQUIDACION REDEBAN 2025'!$B$18,'BASE LIQUIDACION REDEBAN 2025'!$B$17))</f>
        <v>35779.500569199998</v>
      </c>
      <c r="AD614" s="87">
        <v>0</v>
      </c>
      <c r="AE614" s="87">
        <f t="shared" si="9"/>
        <v>35779.500569199998</v>
      </c>
    </row>
    <row r="615" spans="1:31" s="105" customFormat="1" ht="13.15">
      <c r="A615" s="154" t="s">
        <v>81</v>
      </c>
      <c r="B615" s="154" t="str">
        <f>VLOOKUP(A615,'CENTRO DE COSTOS'!A:D,4,FALSE)</f>
        <v>MIGUEL JULIÁN HERNÁNDEZ GUARÍN</v>
      </c>
      <c r="C615" s="154" t="str">
        <f>VLOOKUP(A615,'CENTRO DE COSTOS'!A:D,2,FALSE)</f>
        <v>0004-0008</v>
      </c>
      <c r="D615" s="154">
        <v>54001</v>
      </c>
      <c r="E615" s="154">
        <v>2569949</v>
      </c>
      <c r="F615" s="154">
        <v>75443</v>
      </c>
      <c r="G615" s="154" t="s">
        <v>8049</v>
      </c>
      <c r="H615" s="154" t="s">
        <v>317</v>
      </c>
      <c r="I615" s="154" t="s">
        <v>81</v>
      </c>
      <c r="J615" s="154" t="s">
        <v>11844</v>
      </c>
      <c r="K615" s="154" t="s">
        <v>159</v>
      </c>
      <c r="L615" s="154" t="s">
        <v>11845</v>
      </c>
      <c r="M615" s="155">
        <v>45877.440972222219</v>
      </c>
      <c r="N615" s="155">
        <v>45880.561805555553</v>
      </c>
      <c r="O615" s="91"/>
      <c r="P615" s="154" t="s">
        <v>10063</v>
      </c>
      <c r="Q615" s="154" t="s">
        <v>10063</v>
      </c>
      <c r="R615" s="154" t="s">
        <v>2973</v>
      </c>
      <c r="S615" s="154" t="s">
        <v>2973</v>
      </c>
      <c r="T615" s="154" t="s">
        <v>8052</v>
      </c>
      <c r="U615" s="154" t="s">
        <v>9429</v>
      </c>
      <c r="V615" s="154" t="s">
        <v>11846</v>
      </c>
      <c r="W615" s="154" t="s">
        <v>2967</v>
      </c>
      <c r="X615" s="10"/>
      <c r="Y615" s="154" t="s">
        <v>25</v>
      </c>
      <c r="Z615" s="154" t="str">
        <f>VLOOKUP(D615,TIPOLOGIA!A:F,5,0)</f>
        <v>TERRESTRE</v>
      </c>
      <c r="AA615" s="154" t="s">
        <v>1496</v>
      </c>
      <c r="AB615" s="46">
        <v>1</v>
      </c>
      <c r="AC615" s="87">
        <f>IF(W615="SOPORTE_TELEFÓNICO",'BASE LIQUIDACION REDEBAN 2025'!$B$19,IF(AND(W615="VISITA_TÉCNICA",Y615="TIPO II"),'BASE LIQUIDACION REDEBAN 2025'!$B$18,'BASE LIQUIDACION REDEBAN 2025'!$B$17))</f>
        <v>35779.500569199998</v>
      </c>
      <c r="AD615" s="87">
        <v>0</v>
      </c>
      <c r="AE615" s="87">
        <f t="shared" si="9"/>
        <v>35779.500569199998</v>
      </c>
    </row>
    <row r="616" spans="1:31" s="105" customFormat="1" ht="13.15">
      <c r="A616" s="154" t="s">
        <v>72</v>
      </c>
      <c r="B616" s="154" t="str">
        <f>VLOOKUP(A616,'CENTRO DE COSTOS'!A:D,4,FALSE)</f>
        <v>MIGUEL JULIÁN HERNÁNDEZ GUARÍN</v>
      </c>
      <c r="C616" s="154" t="str">
        <f>VLOOKUP(A616,'CENTRO DE COSTOS'!A:D,2,FALSE)</f>
        <v>0004-0008</v>
      </c>
      <c r="D616" s="154">
        <v>68406</v>
      </c>
      <c r="E616" s="154">
        <v>2570108</v>
      </c>
      <c r="F616" s="154">
        <v>37246</v>
      </c>
      <c r="G616" s="154" t="s">
        <v>8049</v>
      </c>
      <c r="H616" s="154" t="s">
        <v>820</v>
      </c>
      <c r="I616" s="154" t="s">
        <v>3568</v>
      </c>
      <c r="J616" s="154" t="s">
        <v>11847</v>
      </c>
      <c r="K616" s="154" t="s">
        <v>159</v>
      </c>
      <c r="L616" s="154" t="s">
        <v>11848</v>
      </c>
      <c r="M616" s="155">
        <v>45877.447916666664</v>
      </c>
      <c r="N616" s="155">
        <v>45880.563888888886</v>
      </c>
      <c r="O616" s="91"/>
      <c r="P616" s="154" t="s">
        <v>10063</v>
      </c>
      <c r="Q616" s="154" t="s">
        <v>10063</v>
      </c>
      <c r="R616" s="154" t="s">
        <v>200</v>
      </c>
      <c r="S616" s="154" t="s">
        <v>739</v>
      </c>
      <c r="T616" s="154" t="s">
        <v>8052</v>
      </c>
      <c r="U616" s="154" t="s">
        <v>9429</v>
      </c>
      <c r="V616" s="154" t="s">
        <v>11849</v>
      </c>
      <c r="W616" s="154" t="s">
        <v>2967</v>
      </c>
      <c r="X616" s="10"/>
      <c r="Y616" s="154" t="s">
        <v>28</v>
      </c>
      <c r="Z616" s="154" t="str">
        <f>VLOOKUP(D616,TIPOLOGIA!A:F,5,0)</f>
        <v>TERRESTRE</v>
      </c>
      <c r="AA616" s="154" t="s">
        <v>1016</v>
      </c>
      <c r="AB616" s="46">
        <v>1</v>
      </c>
      <c r="AC616" s="87">
        <f>IF(W616="SOPORTE_TELEFÓNICO",'BASE LIQUIDACION REDEBAN 2025'!$B$19,IF(AND(W616="VISITA_TÉCNICA",Y616="TIPO II"),'BASE LIQUIDACION REDEBAN 2025'!$B$18,'BASE LIQUIDACION REDEBAN 2025'!$B$17))</f>
        <v>67654.12000000001</v>
      </c>
      <c r="AD616" s="87">
        <v>0</v>
      </c>
      <c r="AE616" s="87">
        <f t="shared" si="9"/>
        <v>67654.12000000001</v>
      </c>
    </row>
    <row r="617" spans="1:31" s="105" customFormat="1" ht="13.15">
      <c r="A617" s="154" t="s">
        <v>86</v>
      </c>
      <c r="B617" s="154" t="str">
        <f>VLOOKUP(A617,'CENTRO DE COSTOS'!A:D,4,FALSE)</f>
        <v>KEVIN ALEXIS CORZO BUSTOS</v>
      </c>
      <c r="C617" s="154" t="str">
        <f>VLOOKUP(A617,'CENTRO DE COSTOS'!A:D,2,FALSE)</f>
        <v>0004-0007</v>
      </c>
      <c r="D617" s="154">
        <v>73001</v>
      </c>
      <c r="E617" s="154">
        <v>2571137</v>
      </c>
      <c r="F617" s="154">
        <v>67184</v>
      </c>
      <c r="G617" s="154" t="s">
        <v>8049</v>
      </c>
      <c r="H617" s="154" t="s">
        <v>703</v>
      </c>
      <c r="I617" s="154" t="s">
        <v>86</v>
      </c>
      <c r="J617" s="154" t="s">
        <v>11850</v>
      </c>
      <c r="K617" s="154" t="s">
        <v>159</v>
      </c>
      <c r="L617" s="154" t="s">
        <v>11851</v>
      </c>
      <c r="M617" s="155">
        <v>45877.525694444441</v>
      </c>
      <c r="N617" s="155">
        <v>45880.566666666666</v>
      </c>
      <c r="O617" s="91"/>
      <c r="P617" s="154" t="s">
        <v>10063</v>
      </c>
      <c r="Q617" s="154" t="s">
        <v>10063</v>
      </c>
      <c r="R617" s="154" t="s">
        <v>200</v>
      </c>
      <c r="S617" s="154" t="s">
        <v>201</v>
      </c>
      <c r="T617" s="154" t="s">
        <v>8052</v>
      </c>
      <c r="U617" s="154" t="s">
        <v>9429</v>
      </c>
      <c r="V617" s="154" t="s">
        <v>11852</v>
      </c>
      <c r="W617" s="154" t="s">
        <v>2967</v>
      </c>
      <c r="X617" s="10"/>
      <c r="Y617" s="154" t="s">
        <v>25</v>
      </c>
      <c r="Z617" s="154" t="str">
        <f>VLOOKUP(D617,TIPOLOGIA!A:F,5,0)</f>
        <v>TERRESTRE</v>
      </c>
      <c r="AA617" s="154" t="s">
        <v>708</v>
      </c>
      <c r="AB617" s="46">
        <v>1</v>
      </c>
      <c r="AC617" s="87">
        <f>IF(W617="SOPORTE_TELEFÓNICO",'BASE LIQUIDACION REDEBAN 2025'!$B$19,IF(AND(W617="VISITA_TÉCNICA",Y617="TIPO II"),'BASE LIQUIDACION REDEBAN 2025'!$B$18,'BASE LIQUIDACION REDEBAN 2025'!$B$17))</f>
        <v>35779.500569199998</v>
      </c>
      <c r="AD617" s="87">
        <v>0</v>
      </c>
      <c r="AE617" s="87">
        <f t="shared" si="9"/>
        <v>35779.500569199998</v>
      </c>
    </row>
    <row r="618" spans="1:31" s="105" customFormat="1" ht="13.15">
      <c r="A618" s="154" t="s">
        <v>93</v>
      </c>
      <c r="B618" s="154" t="str">
        <f>VLOOKUP(A618,'CENTRO DE COSTOS'!A:D,4,FALSE)</f>
        <v>DIEGO FERNANDO HENAO CARDONA</v>
      </c>
      <c r="C618" s="154" t="str">
        <f>VLOOKUP(A618,'CENTRO DE COSTOS'!A:D,2,FALSE)</f>
        <v>0004-0003</v>
      </c>
      <c r="D618" s="154">
        <v>52001</v>
      </c>
      <c r="E618" s="154">
        <v>2571314</v>
      </c>
      <c r="F618" s="154">
        <v>78457</v>
      </c>
      <c r="G618" s="154" t="s">
        <v>8049</v>
      </c>
      <c r="H618" s="154" t="s">
        <v>174</v>
      </c>
      <c r="I618" s="154" t="s">
        <v>93</v>
      </c>
      <c r="J618" s="154" t="s">
        <v>11853</v>
      </c>
      <c r="K618" s="154" t="s">
        <v>159</v>
      </c>
      <c r="L618" s="154" t="s">
        <v>11854</v>
      </c>
      <c r="M618" s="155">
        <v>45877.557638888888</v>
      </c>
      <c r="N618" s="155">
        <v>45880.568055555559</v>
      </c>
      <c r="O618" s="91"/>
      <c r="P618" s="154" t="s">
        <v>10063</v>
      </c>
      <c r="Q618" s="154" t="s">
        <v>10063</v>
      </c>
      <c r="R618" s="154" t="s">
        <v>2973</v>
      </c>
      <c r="S618" s="154" t="s">
        <v>2973</v>
      </c>
      <c r="T618" s="154" t="s">
        <v>8052</v>
      </c>
      <c r="U618" s="154" t="s">
        <v>9429</v>
      </c>
      <c r="V618" s="154" t="s">
        <v>11855</v>
      </c>
      <c r="W618" s="154" t="s">
        <v>2967</v>
      </c>
      <c r="X618" s="10"/>
      <c r="Y618" s="154" t="s">
        <v>25</v>
      </c>
      <c r="Z618" s="154" t="str">
        <f>VLOOKUP(D618,TIPOLOGIA!A:F,5,0)</f>
        <v>TERRESTRE</v>
      </c>
      <c r="AA618" s="154" t="s">
        <v>3595</v>
      </c>
      <c r="AB618" s="46">
        <v>1</v>
      </c>
      <c r="AC618" s="87">
        <f>IF(W618="SOPORTE_TELEFÓNICO",'BASE LIQUIDACION REDEBAN 2025'!$B$19,IF(AND(W618="VISITA_TÉCNICA",Y618="TIPO II"),'BASE LIQUIDACION REDEBAN 2025'!$B$18,'BASE LIQUIDACION REDEBAN 2025'!$B$17))</f>
        <v>35779.500569199998</v>
      </c>
      <c r="AD618" s="87">
        <v>0</v>
      </c>
      <c r="AE618" s="87">
        <f t="shared" si="9"/>
        <v>35779.500569199998</v>
      </c>
    </row>
    <row r="619" spans="1:31" s="105" customFormat="1" ht="13.15">
      <c r="A619" s="154" t="s">
        <v>76</v>
      </c>
      <c r="B619" s="154" t="str">
        <f>VLOOKUP(A619,'CENTRO DE COSTOS'!A:D,4,FALSE)</f>
        <v>DIEGO FERNANDO HENAO CARDONA</v>
      </c>
      <c r="C619" s="154" t="str">
        <f>VLOOKUP(A619,'CENTRO DE COSTOS'!A:D,2,FALSE)</f>
        <v>0004-0003</v>
      </c>
      <c r="D619" s="154">
        <v>76364</v>
      </c>
      <c r="E619" s="154">
        <v>2571722</v>
      </c>
      <c r="F619" s="154">
        <v>13198</v>
      </c>
      <c r="G619" s="154" t="s">
        <v>8049</v>
      </c>
      <c r="H619" s="154" t="s">
        <v>227</v>
      </c>
      <c r="I619" s="154" t="s">
        <v>2190</v>
      </c>
      <c r="J619" s="154" t="s">
        <v>11856</v>
      </c>
      <c r="K619" s="154" t="s">
        <v>159</v>
      </c>
      <c r="L619" s="154" t="s">
        <v>11857</v>
      </c>
      <c r="M619" s="155">
        <v>45877.605555555558</v>
      </c>
      <c r="N619" s="155">
        <v>45880.570138888892</v>
      </c>
      <c r="O619" s="91"/>
      <c r="P619" s="154" t="s">
        <v>10063</v>
      </c>
      <c r="Q619" s="154" t="s">
        <v>10063</v>
      </c>
      <c r="R619" s="154" t="s">
        <v>220</v>
      </c>
      <c r="S619" s="154" t="s">
        <v>221</v>
      </c>
      <c r="T619" s="154" t="s">
        <v>8052</v>
      </c>
      <c r="U619" s="154" t="s">
        <v>9429</v>
      </c>
      <c r="V619" s="154" t="s">
        <v>11858</v>
      </c>
      <c r="W619" s="154" t="s">
        <v>2967</v>
      </c>
      <c r="X619" s="10"/>
      <c r="Y619" s="154" t="s">
        <v>28</v>
      </c>
      <c r="Z619" s="154" t="str">
        <f>VLOOKUP(D619,TIPOLOGIA!A:F,5,0)</f>
        <v>TERRESTRE</v>
      </c>
      <c r="AA619" s="154" t="s">
        <v>233</v>
      </c>
      <c r="AB619" s="46">
        <v>1</v>
      </c>
      <c r="AC619" s="87">
        <f>IF(W619="SOPORTE_TELEFÓNICO",'BASE LIQUIDACION REDEBAN 2025'!$B$19,IF(AND(W619="VISITA_TÉCNICA",Y619="TIPO II"),'BASE LIQUIDACION REDEBAN 2025'!$B$18,'BASE LIQUIDACION REDEBAN 2025'!$B$17))</f>
        <v>67654.12000000001</v>
      </c>
      <c r="AD619" s="87">
        <v>0</v>
      </c>
      <c r="AE619" s="87">
        <f t="shared" si="9"/>
        <v>67654.12000000001</v>
      </c>
    </row>
    <row r="620" spans="1:31" s="105" customFormat="1" ht="13.15">
      <c r="A620" s="154" t="s">
        <v>91</v>
      </c>
      <c r="B620" s="154" t="str">
        <f>VLOOKUP(A620,'CENTRO DE COSTOS'!A:D,4,FALSE)</f>
        <v>JOSE MAURICIO HERNANDEZ ROJAS</v>
      </c>
      <c r="C620" s="154" t="str">
        <f>VLOOKUP(A620,'CENTRO DE COSTOS'!A:D,2,FALSE)</f>
        <v>0004-0001</v>
      </c>
      <c r="D620" s="154">
        <v>23189</v>
      </c>
      <c r="E620" s="154">
        <v>2571948</v>
      </c>
      <c r="F620" s="154">
        <v>37736</v>
      </c>
      <c r="G620" s="154" t="s">
        <v>8049</v>
      </c>
      <c r="H620" s="154" t="s">
        <v>421</v>
      </c>
      <c r="I620" s="154" t="s">
        <v>11859</v>
      </c>
      <c r="J620" s="154" t="s">
        <v>11860</v>
      </c>
      <c r="K620" s="154" t="s">
        <v>159</v>
      </c>
      <c r="L620" s="154" t="s">
        <v>11861</v>
      </c>
      <c r="M620" s="155">
        <v>45877.616666666669</v>
      </c>
      <c r="N620" s="155">
        <v>45880.572222222225</v>
      </c>
      <c r="O620" s="91"/>
      <c r="P620" s="154" t="s">
        <v>10063</v>
      </c>
      <c r="Q620" s="154" t="s">
        <v>10063</v>
      </c>
      <c r="R620" s="154" t="s">
        <v>2973</v>
      </c>
      <c r="S620" s="154" t="s">
        <v>2973</v>
      </c>
      <c r="T620" s="154" t="s">
        <v>8052</v>
      </c>
      <c r="U620" s="154" t="s">
        <v>9429</v>
      </c>
      <c r="V620" s="154" t="s">
        <v>11862</v>
      </c>
      <c r="W620" s="154" t="s">
        <v>2967</v>
      </c>
      <c r="X620" s="10"/>
      <c r="Y620" s="154" t="s">
        <v>28</v>
      </c>
      <c r="Z620" s="154" t="str">
        <f>VLOOKUP(D620,TIPOLOGIA!A:F,5,0)</f>
        <v>TERRESTRE</v>
      </c>
      <c r="AA620" s="154" t="s">
        <v>1227</v>
      </c>
      <c r="AB620" s="46">
        <v>1</v>
      </c>
      <c r="AC620" s="87">
        <f>IF(W620="SOPORTE_TELEFÓNICO",'BASE LIQUIDACION REDEBAN 2025'!$B$19,IF(AND(W620="VISITA_TÉCNICA",Y620="TIPO II"),'BASE LIQUIDACION REDEBAN 2025'!$B$18,'BASE LIQUIDACION REDEBAN 2025'!$B$17))</f>
        <v>67654.12000000001</v>
      </c>
      <c r="AD620" s="87">
        <v>0</v>
      </c>
      <c r="AE620" s="87">
        <f t="shared" si="9"/>
        <v>67654.12000000001</v>
      </c>
    </row>
    <row r="621" spans="1:31" s="105" customFormat="1" ht="13.15">
      <c r="A621" s="154" t="s">
        <v>76</v>
      </c>
      <c r="B621" s="154" t="str">
        <f>VLOOKUP(A621,'CENTRO DE COSTOS'!A:D,4,FALSE)</f>
        <v>DIEGO FERNANDO HENAO CARDONA</v>
      </c>
      <c r="C621" s="154" t="str">
        <f>VLOOKUP(A621,'CENTRO DE COSTOS'!A:D,2,FALSE)</f>
        <v>0004-0003</v>
      </c>
      <c r="D621" s="154">
        <v>76248</v>
      </c>
      <c r="E621" s="154">
        <v>2572280</v>
      </c>
      <c r="F621" s="154">
        <v>79080</v>
      </c>
      <c r="G621" s="154" t="s">
        <v>8049</v>
      </c>
      <c r="H621" s="154" t="s">
        <v>227</v>
      </c>
      <c r="I621" s="154" t="s">
        <v>3551</v>
      </c>
      <c r="J621" s="154" t="s">
        <v>11863</v>
      </c>
      <c r="K621" s="154" t="s">
        <v>159</v>
      </c>
      <c r="L621" s="154" t="s">
        <v>11864</v>
      </c>
      <c r="M621" s="155">
        <v>45877.643055555556</v>
      </c>
      <c r="N621" s="155">
        <v>45880.573611111111</v>
      </c>
      <c r="O621" s="91"/>
      <c r="P621" s="154" t="s">
        <v>10063</v>
      </c>
      <c r="Q621" s="154" t="s">
        <v>10063</v>
      </c>
      <c r="R621" s="154" t="s">
        <v>2973</v>
      </c>
      <c r="S621" s="154" t="s">
        <v>2973</v>
      </c>
      <c r="T621" s="154" t="s">
        <v>8052</v>
      </c>
      <c r="U621" s="154" t="s">
        <v>9429</v>
      </c>
      <c r="V621" s="154" t="s">
        <v>11865</v>
      </c>
      <c r="W621" s="154" t="s">
        <v>2967</v>
      </c>
      <c r="X621" s="10"/>
      <c r="Y621" s="154" t="s">
        <v>28</v>
      </c>
      <c r="Z621" s="154" t="str">
        <f>VLOOKUP(D621,TIPOLOGIA!A:F,5,0)</f>
        <v>TERRESTRE</v>
      </c>
      <c r="AA621" s="154" t="s">
        <v>1408</v>
      </c>
      <c r="AB621" s="46">
        <v>1</v>
      </c>
      <c r="AC621" s="87">
        <f>IF(W621="SOPORTE_TELEFÓNICO",'BASE LIQUIDACION REDEBAN 2025'!$B$19,IF(AND(W621="VISITA_TÉCNICA",Y621="TIPO II"),'BASE LIQUIDACION REDEBAN 2025'!$B$18,'BASE LIQUIDACION REDEBAN 2025'!$B$17))</f>
        <v>67654.12000000001</v>
      </c>
      <c r="AD621" s="87">
        <v>0</v>
      </c>
      <c r="AE621" s="87">
        <f t="shared" si="9"/>
        <v>67654.12000000001</v>
      </c>
    </row>
    <row r="622" spans="1:31" s="105" customFormat="1" ht="13.15">
      <c r="A622" s="154" t="s">
        <v>68</v>
      </c>
      <c r="B622" s="154" t="str">
        <f>VLOOKUP(A622,'CENTRO DE COSTOS'!A:D,4,FALSE)</f>
        <v>WILLIAM ASDRUBAL ROZO ROZO</v>
      </c>
      <c r="C622" s="154" t="str">
        <f>VLOOKUP(A622,'CENTRO DE COSTOS'!A:D,2,FALSE)</f>
        <v>0004-0004</v>
      </c>
      <c r="D622" s="154">
        <v>11001</v>
      </c>
      <c r="E622" s="154">
        <v>2573262</v>
      </c>
      <c r="F622" s="154">
        <v>63047</v>
      </c>
      <c r="G622" s="154" t="s">
        <v>8049</v>
      </c>
      <c r="H622" s="154" t="s">
        <v>470</v>
      </c>
      <c r="I622" s="154" t="s">
        <v>68</v>
      </c>
      <c r="J622" s="154" t="s">
        <v>11866</v>
      </c>
      <c r="K622" s="154" t="s">
        <v>159</v>
      </c>
      <c r="L622" s="154" t="s">
        <v>11867</v>
      </c>
      <c r="M622" s="155">
        <v>45877.736805555556</v>
      </c>
      <c r="N622" s="155">
        <v>45880.575694444444</v>
      </c>
      <c r="O622" s="91"/>
      <c r="P622" s="154" t="s">
        <v>10063</v>
      </c>
      <c r="Q622" s="154" t="s">
        <v>10063</v>
      </c>
      <c r="R622" s="154" t="s">
        <v>2973</v>
      </c>
      <c r="S622" s="154" t="s">
        <v>2973</v>
      </c>
      <c r="T622" s="154" t="s">
        <v>8052</v>
      </c>
      <c r="U622" s="154" t="s">
        <v>9429</v>
      </c>
      <c r="V622" s="154" t="s">
        <v>11868</v>
      </c>
      <c r="W622" s="154" t="s">
        <v>2967</v>
      </c>
      <c r="X622" s="10"/>
      <c r="Y622" s="154" t="s">
        <v>25</v>
      </c>
      <c r="Z622" s="154" t="str">
        <f>VLOOKUP(D622,TIPOLOGIA!A:F,5,0)</f>
        <v>TERRESTRE</v>
      </c>
      <c r="AA622" s="154" t="s">
        <v>538</v>
      </c>
      <c r="AB622" s="46">
        <v>1</v>
      </c>
      <c r="AC622" s="87">
        <f>IF(W622="SOPORTE_TELEFÓNICO",'BASE LIQUIDACION REDEBAN 2025'!$B$19,IF(AND(W622="VISITA_TÉCNICA",Y622="TIPO II"),'BASE LIQUIDACION REDEBAN 2025'!$B$18,'BASE LIQUIDACION REDEBAN 2025'!$B$17))</f>
        <v>35779.500569199998</v>
      </c>
      <c r="AD622" s="87">
        <v>0</v>
      </c>
      <c r="AE622" s="87">
        <f t="shared" si="9"/>
        <v>35779.500569199998</v>
      </c>
    </row>
    <row r="623" spans="1:31" s="105" customFormat="1" ht="13.15">
      <c r="A623" s="154" t="s">
        <v>60</v>
      </c>
      <c r="B623" s="154" t="str">
        <f>VLOOKUP(A623,'CENTRO DE COSTOS'!A:D,4,FALSE)</f>
        <v>JUAN SEBASTIÁN RÍOS CASTRILLÓN</v>
      </c>
      <c r="C623" s="154" t="str">
        <f>VLOOKUP(A623,'CENTRO DE COSTOS'!A:D,2,FALSE)</f>
        <v>0004-0005</v>
      </c>
      <c r="D623" s="154">
        <v>5045</v>
      </c>
      <c r="E623" s="154">
        <v>2574506</v>
      </c>
      <c r="F623" s="154">
        <v>58200</v>
      </c>
      <c r="G623" s="154" t="s">
        <v>8049</v>
      </c>
      <c r="H623" s="154" t="s">
        <v>197</v>
      </c>
      <c r="I623" s="154" t="s">
        <v>60</v>
      </c>
      <c r="J623" s="154" t="s">
        <v>4657</v>
      </c>
      <c r="K623" s="154" t="s">
        <v>159</v>
      </c>
      <c r="L623" s="154" t="s">
        <v>11869</v>
      </c>
      <c r="M623" s="155">
        <v>45880.333333333336</v>
      </c>
      <c r="N623" s="155">
        <v>45880.57708333333</v>
      </c>
      <c r="O623" s="91"/>
      <c r="P623" s="154" t="s">
        <v>10063</v>
      </c>
      <c r="Q623" s="154" t="s">
        <v>10063</v>
      </c>
      <c r="R623" s="154" t="s">
        <v>200</v>
      </c>
      <c r="S623" s="154" t="s">
        <v>201</v>
      </c>
      <c r="T623" s="154" t="s">
        <v>8052</v>
      </c>
      <c r="U623" s="154" t="s">
        <v>9429</v>
      </c>
      <c r="V623" s="154" t="s">
        <v>11870</v>
      </c>
      <c r="W623" s="154" t="s">
        <v>2967</v>
      </c>
      <c r="X623" s="10"/>
      <c r="Y623" s="154" t="s">
        <v>25</v>
      </c>
      <c r="Z623" s="154" t="str">
        <f>VLOOKUP(D623,TIPOLOGIA!A:F,5,0)</f>
        <v>TERRESTRE</v>
      </c>
      <c r="AA623" s="154" t="s">
        <v>636</v>
      </c>
      <c r="AB623" s="46">
        <v>1</v>
      </c>
      <c r="AC623" s="87">
        <f>IF(W623="SOPORTE_TELEFÓNICO",'BASE LIQUIDACION REDEBAN 2025'!$B$19,IF(AND(W623="VISITA_TÉCNICA",Y623="TIPO II"),'BASE LIQUIDACION REDEBAN 2025'!$B$18,'BASE LIQUIDACION REDEBAN 2025'!$B$17))</f>
        <v>35779.500569199998</v>
      </c>
      <c r="AD623" s="87">
        <v>0</v>
      </c>
      <c r="AE623" s="87">
        <f t="shared" si="9"/>
        <v>35779.500569199998</v>
      </c>
    </row>
    <row r="624" spans="1:31" s="105" customFormat="1" ht="13.15">
      <c r="A624" s="154" t="s">
        <v>91</v>
      </c>
      <c r="B624" s="154" t="str">
        <f>VLOOKUP(A624,'CENTRO DE COSTOS'!A:D,4,FALSE)</f>
        <v>JOSE MAURICIO HERNANDEZ ROJAS</v>
      </c>
      <c r="C624" s="154" t="str">
        <f>VLOOKUP(A624,'CENTRO DE COSTOS'!A:D,2,FALSE)</f>
        <v>0004-0001</v>
      </c>
      <c r="D624" s="154">
        <v>23189</v>
      </c>
      <c r="E624" s="154">
        <v>2572772</v>
      </c>
      <c r="F624" s="154">
        <v>79368</v>
      </c>
      <c r="G624" s="154" t="s">
        <v>8049</v>
      </c>
      <c r="H624" s="154" t="s">
        <v>421</v>
      </c>
      <c r="I624" s="154" t="s">
        <v>11859</v>
      </c>
      <c r="J624" s="154" t="s">
        <v>11871</v>
      </c>
      <c r="K624" s="154" t="s">
        <v>159</v>
      </c>
      <c r="L624" s="154" t="s">
        <v>11872</v>
      </c>
      <c r="M624" s="155">
        <v>45877.692361111112</v>
      </c>
      <c r="N624" s="155">
        <v>45880.577777777777</v>
      </c>
      <c r="O624" s="91"/>
      <c r="P624" s="154" t="s">
        <v>10063</v>
      </c>
      <c r="Q624" s="154" t="s">
        <v>10063</v>
      </c>
      <c r="R624" s="154" t="s">
        <v>2973</v>
      </c>
      <c r="S624" s="154" t="s">
        <v>2973</v>
      </c>
      <c r="T624" s="154" t="s">
        <v>8052</v>
      </c>
      <c r="U624" s="154" t="s">
        <v>9429</v>
      </c>
      <c r="V624" s="154" t="s">
        <v>11873</v>
      </c>
      <c r="W624" s="154" t="s">
        <v>2967</v>
      </c>
      <c r="X624" s="10"/>
      <c r="Y624" s="154" t="s">
        <v>28</v>
      </c>
      <c r="Z624" s="154" t="str">
        <f>VLOOKUP(D624,TIPOLOGIA!A:F,5,0)</f>
        <v>TERRESTRE</v>
      </c>
      <c r="AA624" s="154" t="s">
        <v>1227</v>
      </c>
      <c r="AB624" s="46">
        <v>1</v>
      </c>
      <c r="AC624" s="87">
        <f>IF(W624="SOPORTE_TELEFÓNICO",'BASE LIQUIDACION REDEBAN 2025'!$B$19,IF(AND(W624="VISITA_TÉCNICA",Y624="TIPO II"),'BASE LIQUIDACION REDEBAN 2025'!$B$18,'BASE LIQUIDACION REDEBAN 2025'!$B$17))</f>
        <v>67654.12000000001</v>
      </c>
      <c r="AD624" s="87">
        <v>0</v>
      </c>
      <c r="AE624" s="87">
        <f t="shared" si="9"/>
        <v>67654.12000000001</v>
      </c>
    </row>
    <row r="625" spans="1:31" s="105" customFormat="1" ht="13.15">
      <c r="A625" s="154" t="s">
        <v>100</v>
      </c>
      <c r="B625" s="154" t="str">
        <f>VLOOKUP(A625,'CENTRO DE COSTOS'!A:D,4,FALSE)</f>
        <v>KEVIN ALEXIS CORZO BUSTOS</v>
      </c>
      <c r="C625" s="154" t="str">
        <f>VLOOKUP(A625,'CENTRO DE COSTOS'!A:D,2,FALSE)</f>
        <v>0004-0007</v>
      </c>
      <c r="D625" s="154">
        <v>50226</v>
      </c>
      <c r="E625" s="154">
        <v>2573192</v>
      </c>
      <c r="F625" s="154">
        <v>79768</v>
      </c>
      <c r="G625" s="154" t="s">
        <v>8049</v>
      </c>
      <c r="H625" s="154" t="s">
        <v>295</v>
      </c>
      <c r="I625" s="154" t="s">
        <v>4612</v>
      </c>
      <c r="J625" s="154" t="s">
        <v>11874</v>
      </c>
      <c r="K625" s="154" t="s">
        <v>159</v>
      </c>
      <c r="L625" s="154" t="s">
        <v>11875</v>
      </c>
      <c r="M625" s="155">
        <v>45880.375</v>
      </c>
      <c r="N625" s="155">
        <v>45880.580555555556</v>
      </c>
      <c r="O625" s="91"/>
      <c r="P625" s="154" t="s">
        <v>10063</v>
      </c>
      <c r="Q625" s="154" t="s">
        <v>10063</v>
      </c>
      <c r="R625" s="154" t="s">
        <v>2973</v>
      </c>
      <c r="S625" s="154" t="s">
        <v>2973</v>
      </c>
      <c r="T625" s="154" t="s">
        <v>8052</v>
      </c>
      <c r="U625" s="154" t="s">
        <v>9429</v>
      </c>
      <c r="V625" s="154" t="s">
        <v>11876</v>
      </c>
      <c r="W625" s="154" t="s">
        <v>2967</v>
      </c>
      <c r="X625" s="10"/>
      <c r="Y625" s="154" t="s">
        <v>28</v>
      </c>
      <c r="Z625" s="154" t="str">
        <f>VLOOKUP(D625,TIPOLOGIA!A:F,5,0)</f>
        <v>TERRESTRE</v>
      </c>
      <c r="AA625" s="154" t="s">
        <v>362</v>
      </c>
      <c r="AB625" s="46">
        <v>1</v>
      </c>
      <c r="AC625" s="87">
        <f>IF(W625="SOPORTE_TELEFÓNICO",'BASE LIQUIDACION REDEBAN 2025'!$B$19,IF(AND(W625="VISITA_TÉCNICA",Y625="TIPO II"),'BASE LIQUIDACION REDEBAN 2025'!$B$18,'BASE LIQUIDACION REDEBAN 2025'!$B$17))</f>
        <v>67654.12000000001</v>
      </c>
      <c r="AD625" s="87">
        <v>0</v>
      </c>
      <c r="AE625" s="87">
        <f t="shared" si="9"/>
        <v>67654.12000000001</v>
      </c>
    </row>
    <row r="626" spans="1:31" s="105" customFormat="1" ht="13.15">
      <c r="A626" s="154" t="s">
        <v>76</v>
      </c>
      <c r="B626" s="154" t="str">
        <f>VLOOKUP(A626,'CENTRO DE COSTOS'!A:D,4,FALSE)</f>
        <v>DIEGO FERNANDO HENAO CARDONA</v>
      </c>
      <c r="C626" s="154" t="str">
        <f>VLOOKUP(A626,'CENTRO DE COSTOS'!A:D,2,FALSE)</f>
        <v>0004-0003</v>
      </c>
      <c r="D626" s="154">
        <v>76364</v>
      </c>
      <c r="E626" s="154">
        <v>2574521</v>
      </c>
      <c r="F626" s="154">
        <v>52732</v>
      </c>
      <c r="G626" s="154" t="s">
        <v>8049</v>
      </c>
      <c r="H626" s="154" t="s">
        <v>227</v>
      </c>
      <c r="I626" s="154" t="s">
        <v>2190</v>
      </c>
      <c r="J626" s="154" t="s">
        <v>11877</v>
      </c>
      <c r="K626" s="154" t="s">
        <v>159</v>
      </c>
      <c r="L626" s="154" t="s">
        <v>11878</v>
      </c>
      <c r="M626" s="155">
        <v>45880.333333333336</v>
      </c>
      <c r="N626" s="155">
        <v>45880.581250000003</v>
      </c>
      <c r="O626" s="91"/>
      <c r="P626" s="154" t="s">
        <v>10063</v>
      </c>
      <c r="Q626" s="154" t="s">
        <v>10063</v>
      </c>
      <c r="R626" s="154" t="s">
        <v>2973</v>
      </c>
      <c r="S626" s="154" t="s">
        <v>2973</v>
      </c>
      <c r="T626" s="154" t="s">
        <v>8052</v>
      </c>
      <c r="U626" s="154" t="s">
        <v>9429</v>
      </c>
      <c r="V626" s="154" t="s">
        <v>11879</v>
      </c>
      <c r="W626" s="154" t="s">
        <v>2967</v>
      </c>
      <c r="X626" s="10"/>
      <c r="Y626" s="154" t="s">
        <v>28</v>
      </c>
      <c r="Z626" s="154" t="str">
        <f>VLOOKUP(D626,TIPOLOGIA!A:F,5,0)</f>
        <v>TERRESTRE</v>
      </c>
      <c r="AA626" s="154" t="s">
        <v>233</v>
      </c>
      <c r="AB626" s="46">
        <v>1</v>
      </c>
      <c r="AC626" s="87">
        <f>IF(W626="SOPORTE_TELEFÓNICO",'BASE LIQUIDACION REDEBAN 2025'!$B$19,IF(AND(W626="VISITA_TÉCNICA",Y626="TIPO II"),'BASE LIQUIDACION REDEBAN 2025'!$B$18,'BASE LIQUIDACION REDEBAN 2025'!$B$17))</f>
        <v>67654.12000000001</v>
      </c>
      <c r="AD626" s="87">
        <v>0</v>
      </c>
      <c r="AE626" s="87">
        <f t="shared" si="9"/>
        <v>67654.12000000001</v>
      </c>
    </row>
    <row r="627" spans="1:31" s="105" customFormat="1" ht="13.15">
      <c r="A627" s="154" t="s">
        <v>99</v>
      </c>
      <c r="B627" s="154" t="str">
        <f>VLOOKUP(A627,'CENTRO DE COSTOS'!A:D,4,FALSE)</f>
        <v>JOSE MAURICIO HERNANDEZ ROJAS</v>
      </c>
      <c r="C627" s="154" t="str">
        <f>VLOOKUP(A627,'CENTRO DE COSTOS'!A:D,2,FALSE)</f>
        <v>0004-0001</v>
      </c>
      <c r="D627" s="154">
        <v>20001</v>
      </c>
      <c r="E627" s="154">
        <v>2574239</v>
      </c>
      <c r="F627" s="154">
        <v>70222</v>
      </c>
      <c r="G627" s="154" t="s">
        <v>8049</v>
      </c>
      <c r="H627" s="154" t="s">
        <v>440</v>
      </c>
      <c r="I627" s="154" t="s">
        <v>99</v>
      </c>
      <c r="J627" s="154" t="s">
        <v>11480</v>
      </c>
      <c r="K627" s="154" t="s">
        <v>159</v>
      </c>
      <c r="L627" s="154" t="s">
        <v>11880</v>
      </c>
      <c r="M627" s="155">
        <v>45878.488194444442</v>
      </c>
      <c r="N627" s="155">
        <v>45880.587500000001</v>
      </c>
      <c r="O627" s="91"/>
      <c r="P627" s="154" t="s">
        <v>10063</v>
      </c>
      <c r="Q627" s="154" t="s">
        <v>10063</v>
      </c>
      <c r="R627" s="154" t="s">
        <v>2973</v>
      </c>
      <c r="S627" s="154" t="s">
        <v>2973</v>
      </c>
      <c r="T627" s="154" t="s">
        <v>8052</v>
      </c>
      <c r="U627" s="154" t="s">
        <v>9429</v>
      </c>
      <c r="V627" s="154" t="s">
        <v>11881</v>
      </c>
      <c r="W627" s="154" t="s">
        <v>2967</v>
      </c>
      <c r="X627" s="10"/>
      <c r="Y627" s="154" t="s">
        <v>25</v>
      </c>
      <c r="Z627" s="154" t="str">
        <f>VLOOKUP(D627,TIPOLOGIA!A:F,5,0)</f>
        <v>TERRESTRE</v>
      </c>
      <c r="AA627" s="154" t="s">
        <v>985</v>
      </c>
      <c r="AB627" s="46">
        <v>1</v>
      </c>
      <c r="AC627" s="87">
        <f>IF(W627="SOPORTE_TELEFÓNICO",'BASE LIQUIDACION REDEBAN 2025'!$B$19,IF(AND(W627="VISITA_TÉCNICA",Y627="TIPO II"),'BASE LIQUIDACION REDEBAN 2025'!$B$18,'BASE LIQUIDACION REDEBAN 2025'!$B$17))</f>
        <v>35779.500569199998</v>
      </c>
      <c r="AD627" s="87">
        <v>0</v>
      </c>
      <c r="AE627" s="87">
        <f t="shared" si="9"/>
        <v>35779.500569199998</v>
      </c>
    </row>
    <row r="628" spans="1:31" s="105" customFormat="1" ht="13.15">
      <c r="A628" s="154" t="s">
        <v>76</v>
      </c>
      <c r="B628" s="154" t="str">
        <f>VLOOKUP(A628,'CENTRO DE COSTOS'!A:D,4,FALSE)</f>
        <v>DIEGO FERNANDO HENAO CARDONA</v>
      </c>
      <c r="C628" s="154" t="str">
        <f>VLOOKUP(A628,'CENTRO DE COSTOS'!A:D,2,FALSE)</f>
        <v>0004-0003</v>
      </c>
      <c r="D628" s="154">
        <v>19698</v>
      </c>
      <c r="E628" s="154">
        <v>2574141</v>
      </c>
      <c r="F628" s="154">
        <v>79253</v>
      </c>
      <c r="G628" s="154" t="s">
        <v>8049</v>
      </c>
      <c r="H628" s="154" t="s">
        <v>258</v>
      </c>
      <c r="I628" s="154" t="s">
        <v>2459</v>
      </c>
      <c r="J628" s="154" t="s">
        <v>11882</v>
      </c>
      <c r="K628" s="154" t="s">
        <v>159</v>
      </c>
      <c r="L628" s="154" t="s">
        <v>11883</v>
      </c>
      <c r="M628" s="155">
        <v>45878.460416666669</v>
      </c>
      <c r="N628" s="155">
        <v>45880.588888888888</v>
      </c>
      <c r="O628" s="91"/>
      <c r="P628" s="154" t="s">
        <v>10063</v>
      </c>
      <c r="Q628" s="154" t="s">
        <v>10063</v>
      </c>
      <c r="R628" s="154" t="s">
        <v>200</v>
      </c>
      <c r="S628" s="154" t="s">
        <v>201</v>
      </c>
      <c r="T628" s="154" t="s">
        <v>8052</v>
      </c>
      <c r="U628" s="154" t="s">
        <v>9429</v>
      </c>
      <c r="V628" s="154" t="s">
        <v>11884</v>
      </c>
      <c r="W628" s="154" t="s">
        <v>2967</v>
      </c>
      <c r="X628" s="10"/>
      <c r="Y628" s="154" t="s">
        <v>28</v>
      </c>
      <c r="Z628" s="154" t="str">
        <f>VLOOKUP(D628,TIPOLOGIA!A:F,5,0)</f>
        <v>TERRESTRE</v>
      </c>
      <c r="AA628" s="154" t="s">
        <v>233</v>
      </c>
      <c r="AB628" s="46">
        <v>1</v>
      </c>
      <c r="AC628" s="87">
        <f>IF(W628="SOPORTE_TELEFÓNICO",'BASE LIQUIDACION REDEBAN 2025'!$B$19,IF(AND(W628="VISITA_TÉCNICA",Y628="TIPO II"),'BASE LIQUIDACION REDEBAN 2025'!$B$18,'BASE LIQUIDACION REDEBAN 2025'!$B$17))</f>
        <v>67654.12000000001</v>
      </c>
      <c r="AD628" s="87">
        <v>0</v>
      </c>
      <c r="AE628" s="87">
        <f t="shared" si="9"/>
        <v>67654.12000000001</v>
      </c>
    </row>
    <row r="629" spans="1:31" s="105" customFormat="1" ht="13.15">
      <c r="A629" s="154" t="s">
        <v>76</v>
      </c>
      <c r="B629" s="154" t="str">
        <f>VLOOKUP(A629,'CENTRO DE COSTOS'!A:D,4,FALSE)</f>
        <v>DIEGO FERNANDO HENAO CARDONA</v>
      </c>
      <c r="C629" s="154" t="str">
        <f>VLOOKUP(A629,'CENTRO DE COSTOS'!A:D,2,FALSE)</f>
        <v>0004-0003</v>
      </c>
      <c r="D629" s="154">
        <v>76001</v>
      </c>
      <c r="E629" s="154">
        <v>2574046</v>
      </c>
      <c r="F629" s="154">
        <v>14541</v>
      </c>
      <c r="G629" s="154" t="s">
        <v>8049</v>
      </c>
      <c r="H629" s="154" t="s">
        <v>227</v>
      </c>
      <c r="I629" s="154" t="s">
        <v>76</v>
      </c>
      <c r="J629" s="154" t="s">
        <v>11885</v>
      </c>
      <c r="K629" s="154" t="s">
        <v>159</v>
      </c>
      <c r="L629" s="154" t="s">
        <v>11886</v>
      </c>
      <c r="M629" s="155">
        <v>45878.402777777781</v>
      </c>
      <c r="N629" s="155">
        <v>45880.592361111114</v>
      </c>
      <c r="O629" s="91"/>
      <c r="P629" s="154" t="s">
        <v>10063</v>
      </c>
      <c r="Q629" s="154" t="s">
        <v>10063</v>
      </c>
      <c r="R629" s="154" t="s">
        <v>2973</v>
      </c>
      <c r="S629" s="154" t="s">
        <v>2973</v>
      </c>
      <c r="T629" s="154" t="s">
        <v>8052</v>
      </c>
      <c r="U629" s="154" t="s">
        <v>9429</v>
      </c>
      <c r="V629" s="154" t="s">
        <v>11887</v>
      </c>
      <c r="W629" s="154" t="s">
        <v>2967</v>
      </c>
      <c r="X629" s="10"/>
      <c r="Y629" s="154" t="s">
        <v>25</v>
      </c>
      <c r="Z629" s="154" t="str">
        <f>VLOOKUP(D629,TIPOLOGIA!A:F,5,0)</f>
        <v>TERRESTRE</v>
      </c>
      <c r="AA629" s="154" t="s">
        <v>9600</v>
      </c>
      <c r="AB629" s="46">
        <v>1</v>
      </c>
      <c r="AC629" s="87">
        <f>IF(W629="SOPORTE_TELEFÓNICO",'BASE LIQUIDACION REDEBAN 2025'!$B$19,IF(AND(W629="VISITA_TÉCNICA",Y629="TIPO II"),'BASE LIQUIDACION REDEBAN 2025'!$B$18,'BASE LIQUIDACION REDEBAN 2025'!$B$17))</f>
        <v>35779.500569199998</v>
      </c>
      <c r="AD629" s="87">
        <v>0</v>
      </c>
      <c r="AE629" s="87">
        <f t="shared" si="9"/>
        <v>35779.500569199998</v>
      </c>
    </row>
    <row r="630" spans="1:31" s="105" customFormat="1" ht="13.15">
      <c r="A630" s="154" t="s">
        <v>91</v>
      </c>
      <c r="B630" s="154" t="str">
        <f>VLOOKUP(A630,'CENTRO DE COSTOS'!A:D,4,FALSE)</f>
        <v>JOSE MAURICIO HERNANDEZ ROJAS</v>
      </c>
      <c r="C630" s="154" t="str">
        <f>VLOOKUP(A630,'CENTRO DE COSTOS'!A:D,2,FALSE)</f>
        <v>0004-0001</v>
      </c>
      <c r="D630" s="154">
        <v>23189</v>
      </c>
      <c r="E630" s="154">
        <v>2549198</v>
      </c>
      <c r="F630" s="154">
        <v>72856</v>
      </c>
      <c r="G630" s="154" t="s">
        <v>8049</v>
      </c>
      <c r="H630" s="154" t="s">
        <v>421</v>
      </c>
      <c r="I630" s="154" t="s">
        <v>11859</v>
      </c>
      <c r="J630" s="154" t="s">
        <v>11888</v>
      </c>
      <c r="K630" s="154" t="s">
        <v>159</v>
      </c>
      <c r="L630" s="154" t="s">
        <v>11889</v>
      </c>
      <c r="M630" s="155">
        <v>45873.523611111108</v>
      </c>
      <c r="N630" s="155">
        <v>45880.59652777778</v>
      </c>
      <c r="O630" s="91"/>
      <c r="P630" s="154" t="s">
        <v>10063</v>
      </c>
      <c r="Q630" s="154" t="s">
        <v>10063</v>
      </c>
      <c r="R630" s="154" t="s">
        <v>2973</v>
      </c>
      <c r="S630" s="154" t="s">
        <v>2973</v>
      </c>
      <c r="T630" s="154" t="s">
        <v>8052</v>
      </c>
      <c r="U630" s="154" t="s">
        <v>9429</v>
      </c>
      <c r="V630" s="154" t="s">
        <v>11890</v>
      </c>
      <c r="W630" s="154" t="s">
        <v>2967</v>
      </c>
      <c r="X630" s="10"/>
      <c r="Y630" s="154" t="s">
        <v>28</v>
      </c>
      <c r="Z630" s="154" t="str">
        <f>VLOOKUP(D630,TIPOLOGIA!A:F,5,0)</f>
        <v>TERRESTRE</v>
      </c>
      <c r="AA630" s="154" t="s">
        <v>1227</v>
      </c>
      <c r="AB630" s="46">
        <v>1</v>
      </c>
      <c r="AC630" s="87">
        <f>IF(W630="SOPORTE_TELEFÓNICO",'BASE LIQUIDACION REDEBAN 2025'!$B$19,IF(AND(W630="VISITA_TÉCNICA",Y630="TIPO II"),'BASE LIQUIDACION REDEBAN 2025'!$B$18,'BASE LIQUIDACION REDEBAN 2025'!$B$17))</f>
        <v>67654.12000000001</v>
      </c>
      <c r="AD630" s="87">
        <v>0</v>
      </c>
      <c r="AE630" s="87">
        <f t="shared" si="9"/>
        <v>67654.12000000001</v>
      </c>
    </row>
    <row r="631" spans="1:31" s="105" customFormat="1" ht="13.15">
      <c r="A631" s="154" t="s">
        <v>81</v>
      </c>
      <c r="B631" s="154" t="str">
        <f>VLOOKUP(A631,'CENTRO DE COSTOS'!A:D,4,FALSE)</f>
        <v>MIGUEL JULIÁN HERNÁNDEZ GUARÍN</v>
      </c>
      <c r="C631" s="154" t="str">
        <f>VLOOKUP(A631,'CENTRO DE COSTOS'!A:D,2,FALSE)</f>
        <v>0004-0008</v>
      </c>
      <c r="D631" s="154">
        <v>54874</v>
      </c>
      <c r="E631" s="154">
        <v>2574203</v>
      </c>
      <c r="F631" s="154">
        <v>80226</v>
      </c>
      <c r="G631" s="154" t="s">
        <v>8049</v>
      </c>
      <c r="H631" s="154" t="s">
        <v>317</v>
      </c>
      <c r="I631" s="154" t="s">
        <v>914</v>
      </c>
      <c r="J631" s="154" t="s">
        <v>11891</v>
      </c>
      <c r="K631" s="154" t="s">
        <v>159</v>
      </c>
      <c r="L631" s="154" t="s">
        <v>11892</v>
      </c>
      <c r="M631" s="155">
        <v>45878.436111111114</v>
      </c>
      <c r="N631" s="155">
        <v>45880.599305555559</v>
      </c>
      <c r="O631" s="91"/>
      <c r="P631" s="154" t="s">
        <v>10063</v>
      </c>
      <c r="Q631" s="154" t="s">
        <v>10063</v>
      </c>
      <c r="R631" s="154" t="s">
        <v>200</v>
      </c>
      <c r="S631" s="154" t="s">
        <v>739</v>
      </c>
      <c r="T631" s="154" t="s">
        <v>8052</v>
      </c>
      <c r="U631" s="154" t="s">
        <v>9429</v>
      </c>
      <c r="V631" s="154" t="s">
        <v>11893</v>
      </c>
      <c r="W631" s="154" t="s">
        <v>2967</v>
      </c>
      <c r="X631" s="10"/>
      <c r="Y631" s="154" t="s">
        <v>25</v>
      </c>
      <c r="Z631" s="154" t="str">
        <f>VLOOKUP(D631,TIPOLOGIA!A:F,5,0)</f>
        <v>TERRESTRE</v>
      </c>
      <c r="AA631" s="154" t="s">
        <v>407</v>
      </c>
      <c r="AB631" s="46">
        <v>1</v>
      </c>
      <c r="AC631" s="87">
        <f>IF(W631="SOPORTE_TELEFÓNICO",'BASE LIQUIDACION REDEBAN 2025'!$B$19,IF(AND(W631="VISITA_TÉCNICA",Y631="TIPO II"),'BASE LIQUIDACION REDEBAN 2025'!$B$18,'BASE LIQUIDACION REDEBAN 2025'!$B$17))</f>
        <v>35779.500569199998</v>
      </c>
      <c r="AD631" s="87">
        <v>0</v>
      </c>
      <c r="AE631" s="87">
        <f t="shared" si="9"/>
        <v>35779.500569199998</v>
      </c>
    </row>
    <row r="632" spans="1:31" s="105" customFormat="1" ht="13.15">
      <c r="A632" s="154" t="s">
        <v>68</v>
      </c>
      <c r="B632" s="154" t="str">
        <f>VLOOKUP(A632,'CENTRO DE COSTOS'!A:D,4,FALSE)</f>
        <v>WILLIAM ASDRUBAL ROZO ROZO</v>
      </c>
      <c r="C632" s="154" t="str">
        <f>VLOOKUP(A632,'CENTRO DE COSTOS'!A:D,2,FALSE)</f>
        <v>0004-0004</v>
      </c>
      <c r="D632" s="154">
        <v>11001</v>
      </c>
      <c r="E632" s="154">
        <v>2542654</v>
      </c>
      <c r="F632" s="154">
        <v>39170</v>
      </c>
      <c r="G632" s="154" t="s">
        <v>8049</v>
      </c>
      <c r="H632" s="154" t="s">
        <v>470</v>
      </c>
      <c r="I632" s="154" t="s">
        <v>68</v>
      </c>
      <c r="J632" s="154" t="s">
        <v>11894</v>
      </c>
      <c r="K632" s="154" t="s">
        <v>159</v>
      </c>
      <c r="L632" s="154" t="s">
        <v>11895</v>
      </c>
      <c r="M632" s="155">
        <v>45873.375</v>
      </c>
      <c r="N632" s="155">
        <v>45880.6</v>
      </c>
      <c r="O632" s="91"/>
      <c r="P632" s="154" t="s">
        <v>10063</v>
      </c>
      <c r="Q632" s="154" t="s">
        <v>10063</v>
      </c>
      <c r="R632" s="154" t="s">
        <v>2973</v>
      </c>
      <c r="S632" s="154" t="s">
        <v>2973</v>
      </c>
      <c r="T632" s="154" t="s">
        <v>8052</v>
      </c>
      <c r="U632" s="154" t="s">
        <v>9429</v>
      </c>
      <c r="V632" s="154" t="s">
        <v>11868</v>
      </c>
      <c r="W632" s="154" t="s">
        <v>2967</v>
      </c>
      <c r="X632" s="10"/>
      <c r="Y632" s="154" t="s">
        <v>25</v>
      </c>
      <c r="Z632" s="154" t="str">
        <f>VLOOKUP(D632,TIPOLOGIA!A:F,5,0)</f>
        <v>TERRESTRE</v>
      </c>
      <c r="AA632" s="154" t="s">
        <v>538</v>
      </c>
      <c r="AB632" s="46">
        <v>1</v>
      </c>
      <c r="AC632" s="87">
        <f>IF(W632="SOPORTE_TELEFÓNICO",'BASE LIQUIDACION REDEBAN 2025'!$B$19,IF(AND(W632="VISITA_TÉCNICA",Y632="TIPO II"),'BASE LIQUIDACION REDEBAN 2025'!$B$18,'BASE LIQUIDACION REDEBAN 2025'!$B$17))</f>
        <v>35779.500569199998</v>
      </c>
      <c r="AD632" s="87">
        <v>0</v>
      </c>
      <c r="AE632" s="87">
        <f t="shared" si="9"/>
        <v>35779.500569199998</v>
      </c>
    </row>
    <row r="633" spans="1:31" s="105" customFormat="1" ht="13.15">
      <c r="A633" s="154" t="s">
        <v>92</v>
      </c>
      <c r="B633" s="154" t="str">
        <f>VLOOKUP(A633,'CENTRO DE COSTOS'!A:D,4,FALSE)</f>
        <v>KEVIN ALEXIS CORZO BUSTOS</v>
      </c>
      <c r="C633" s="154" t="str">
        <f>VLOOKUP(A633,'CENTRO DE COSTOS'!A:D,2,FALSE)</f>
        <v>0004-0007</v>
      </c>
      <c r="D633" s="154">
        <v>41001</v>
      </c>
      <c r="E633" s="154">
        <v>2574144</v>
      </c>
      <c r="F633" s="154">
        <v>80171</v>
      </c>
      <c r="G633" s="154" t="s">
        <v>8049</v>
      </c>
      <c r="H633" s="154" t="s">
        <v>249</v>
      </c>
      <c r="I633" s="154" t="s">
        <v>92</v>
      </c>
      <c r="J633" s="154" t="s">
        <v>11896</v>
      </c>
      <c r="K633" s="154" t="s">
        <v>159</v>
      </c>
      <c r="L633" s="154" t="s">
        <v>11897</v>
      </c>
      <c r="M633" s="155">
        <v>45878.463194444441</v>
      </c>
      <c r="N633" s="155">
        <v>45880.602083333331</v>
      </c>
      <c r="O633" s="91"/>
      <c r="P633" s="154" t="s">
        <v>10063</v>
      </c>
      <c r="Q633" s="154" t="s">
        <v>10063</v>
      </c>
      <c r="R633" s="154" t="s">
        <v>2973</v>
      </c>
      <c r="S633" s="154" t="s">
        <v>2973</v>
      </c>
      <c r="T633" s="154" t="s">
        <v>8052</v>
      </c>
      <c r="U633" s="154" t="s">
        <v>9429</v>
      </c>
      <c r="V633" s="154" t="s">
        <v>11898</v>
      </c>
      <c r="W633" s="154" t="s">
        <v>2967</v>
      </c>
      <c r="X633" s="10"/>
      <c r="Y633" s="154" t="s">
        <v>25</v>
      </c>
      <c r="Z633" s="154" t="str">
        <f>VLOOKUP(D633,TIPOLOGIA!A:F,5,0)</f>
        <v>TERRESTRE</v>
      </c>
      <c r="AA633" s="154" t="s">
        <v>255</v>
      </c>
      <c r="AB633" s="46">
        <v>1</v>
      </c>
      <c r="AC633" s="87">
        <f>IF(W633="SOPORTE_TELEFÓNICO",'BASE LIQUIDACION REDEBAN 2025'!$B$19,IF(AND(W633="VISITA_TÉCNICA",Y633="TIPO II"),'BASE LIQUIDACION REDEBAN 2025'!$B$18,'BASE LIQUIDACION REDEBAN 2025'!$B$17))</f>
        <v>35779.500569199998</v>
      </c>
      <c r="AD633" s="87">
        <v>0</v>
      </c>
      <c r="AE633" s="87">
        <f t="shared" si="9"/>
        <v>35779.500569199998</v>
      </c>
    </row>
    <row r="634" spans="1:31" s="105" customFormat="1" ht="13.15">
      <c r="A634" s="154" t="s">
        <v>81</v>
      </c>
      <c r="B634" s="154" t="str">
        <f>VLOOKUP(A634,'CENTRO DE COSTOS'!A:D,4,FALSE)</f>
        <v>MIGUEL JULIÁN HERNÁNDEZ GUARÍN</v>
      </c>
      <c r="C634" s="154" t="str">
        <f>VLOOKUP(A634,'CENTRO DE COSTOS'!A:D,2,FALSE)</f>
        <v>0004-0008</v>
      </c>
      <c r="D634" s="154">
        <v>54810</v>
      </c>
      <c r="E634" s="154">
        <v>2543451</v>
      </c>
      <c r="F634" s="154">
        <v>49138</v>
      </c>
      <c r="G634" s="154" t="s">
        <v>8049</v>
      </c>
      <c r="H634" s="154" t="s">
        <v>317</v>
      </c>
      <c r="I634" s="154" t="s">
        <v>3457</v>
      </c>
      <c r="J634" s="154" t="s">
        <v>11899</v>
      </c>
      <c r="K634" s="154" t="s">
        <v>159</v>
      </c>
      <c r="L634" s="154" t="s">
        <v>11900</v>
      </c>
      <c r="M634" s="155">
        <v>45871.497916666667</v>
      </c>
      <c r="N634" s="155">
        <v>45880.649305555555</v>
      </c>
      <c r="O634" s="91"/>
      <c r="P634" s="154" t="s">
        <v>10063</v>
      </c>
      <c r="Q634" s="154" t="s">
        <v>10063</v>
      </c>
      <c r="R634" s="154" t="s">
        <v>200</v>
      </c>
      <c r="S634" s="154" t="s">
        <v>739</v>
      </c>
      <c r="T634" s="154" t="s">
        <v>8052</v>
      </c>
      <c r="U634" s="154" t="s">
        <v>9429</v>
      </c>
      <c r="V634" s="154" t="s">
        <v>11901</v>
      </c>
      <c r="W634" s="154" t="s">
        <v>2967</v>
      </c>
      <c r="X634" s="10"/>
      <c r="Y634" s="154" t="s">
        <v>180</v>
      </c>
      <c r="Z634" s="154" t="str">
        <f>VLOOKUP(D634,TIPOLOGIA!A:F,5,0)</f>
        <v>TERRESTRE</v>
      </c>
      <c r="AA634" s="154" t="s">
        <v>11902</v>
      </c>
      <c r="AB634" s="46">
        <v>1</v>
      </c>
      <c r="AC634" s="87">
        <f>IF(W634="SOPORTE_TELEFÓNICO",'BASE LIQUIDACION REDEBAN 2025'!$B$19,IF(AND(W634="VISITA_TÉCNICA",Y634="TIPO II"),'BASE LIQUIDACION REDEBAN 2025'!$B$18,'BASE LIQUIDACION REDEBAN 2025'!$B$17))</f>
        <v>35779.500569199998</v>
      </c>
      <c r="AD634" s="87">
        <v>0</v>
      </c>
      <c r="AE634" s="87">
        <f t="shared" si="9"/>
        <v>35779.500569199998</v>
      </c>
    </row>
    <row r="635" spans="1:31" s="105" customFormat="1" ht="13.15">
      <c r="A635" s="154" t="s">
        <v>101</v>
      </c>
      <c r="B635" s="154" t="str">
        <f>VLOOKUP(A635,'CENTRO DE COSTOS'!A:D,4,FALSE)</f>
        <v>KEVIN ALEXIS CORZO BUSTOS</v>
      </c>
      <c r="C635" s="154" t="str">
        <f>VLOOKUP(A635,'CENTRO DE COSTOS'!A:D,2,FALSE)</f>
        <v>0004-0007</v>
      </c>
      <c r="D635" s="154">
        <v>85250</v>
      </c>
      <c r="E635" s="154">
        <v>2578776</v>
      </c>
      <c r="F635" s="154">
        <v>67838</v>
      </c>
      <c r="G635" s="154" t="s">
        <v>8049</v>
      </c>
      <c r="H635" s="154" t="s">
        <v>189</v>
      </c>
      <c r="I635" s="154" t="s">
        <v>975</v>
      </c>
      <c r="J635" s="154" t="s">
        <v>11903</v>
      </c>
      <c r="K635" s="154" t="s">
        <v>159</v>
      </c>
      <c r="L635" s="154" t="s">
        <v>11904</v>
      </c>
      <c r="M635" s="155">
        <v>45880.476388888892</v>
      </c>
      <c r="N635" s="155">
        <v>45880.652083333334</v>
      </c>
      <c r="O635" s="91"/>
      <c r="P635" s="154" t="s">
        <v>10063</v>
      </c>
      <c r="Q635" s="154" t="s">
        <v>10063</v>
      </c>
      <c r="R635" s="154" t="s">
        <v>2973</v>
      </c>
      <c r="S635" s="154" t="s">
        <v>2973</v>
      </c>
      <c r="T635" s="154" t="s">
        <v>8052</v>
      </c>
      <c r="U635" s="154" t="s">
        <v>9429</v>
      </c>
      <c r="V635" s="154" t="s">
        <v>11905</v>
      </c>
      <c r="W635" s="154" t="s">
        <v>2967</v>
      </c>
      <c r="X635" s="10"/>
      <c r="Y635" s="154" t="s">
        <v>28</v>
      </c>
      <c r="Z635" s="154" t="str">
        <f>VLOOKUP(D635,TIPOLOGIA!A:F,5,0)</f>
        <v>TERRESTRE</v>
      </c>
      <c r="AA635" s="154" t="s">
        <v>194</v>
      </c>
      <c r="AB635" s="46">
        <v>1</v>
      </c>
      <c r="AC635" s="87">
        <f>IF(W635="SOPORTE_TELEFÓNICO",'BASE LIQUIDACION REDEBAN 2025'!$B$19,IF(AND(W635="VISITA_TÉCNICA",Y635="TIPO II"),'BASE LIQUIDACION REDEBAN 2025'!$B$18,'BASE LIQUIDACION REDEBAN 2025'!$B$17))</f>
        <v>67654.12000000001</v>
      </c>
      <c r="AD635" s="87">
        <v>0</v>
      </c>
      <c r="AE635" s="87">
        <f t="shared" si="9"/>
        <v>67654.12000000001</v>
      </c>
    </row>
    <row r="636" spans="1:31" s="105" customFormat="1" ht="13.15">
      <c r="A636" s="154" t="s">
        <v>81</v>
      </c>
      <c r="B636" s="154" t="str">
        <f>VLOOKUP(A636,'CENTRO DE COSTOS'!A:D,4,FALSE)</f>
        <v>MIGUEL JULIÁN HERNÁNDEZ GUARÍN</v>
      </c>
      <c r="C636" s="154" t="str">
        <f>VLOOKUP(A636,'CENTRO DE COSTOS'!A:D,2,FALSE)</f>
        <v>0004-0008</v>
      </c>
      <c r="D636" s="154">
        <v>54001</v>
      </c>
      <c r="E636" s="154">
        <v>2578027</v>
      </c>
      <c r="F636" s="154">
        <v>78643</v>
      </c>
      <c r="G636" s="154" t="s">
        <v>8049</v>
      </c>
      <c r="H636" s="154" t="s">
        <v>317</v>
      </c>
      <c r="I636" s="154" t="s">
        <v>81</v>
      </c>
      <c r="J636" s="154" t="s">
        <v>11906</v>
      </c>
      <c r="K636" s="154" t="s">
        <v>159</v>
      </c>
      <c r="L636" s="154" t="s">
        <v>11907</v>
      </c>
      <c r="M636" s="155">
        <v>45880.430555555555</v>
      </c>
      <c r="N636" s="155">
        <v>45880.654166666667</v>
      </c>
      <c r="O636" s="91"/>
      <c r="P636" s="154" t="s">
        <v>10063</v>
      </c>
      <c r="Q636" s="154" t="s">
        <v>10063</v>
      </c>
      <c r="R636" s="154" t="s">
        <v>200</v>
      </c>
      <c r="S636" s="154" t="s">
        <v>739</v>
      </c>
      <c r="T636" s="154" t="s">
        <v>8052</v>
      </c>
      <c r="U636" s="154" t="s">
        <v>9429</v>
      </c>
      <c r="V636" s="154" t="s">
        <v>11908</v>
      </c>
      <c r="W636" s="154" t="s">
        <v>2967</v>
      </c>
      <c r="X636" s="10"/>
      <c r="Y636" s="154" t="s">
        <v>25</v>
      </c>
      <c r="Z636" s="154" t="str">
        <f>VLOOKUP(D636,TIPOLOGIA!A:F,5,0)</f>
        <v>TERRESTRE</v>
      </c>
      <c r="AA636" s="154" t="s">
        <v>1496</v>
      </c>
      <c r="AB636" s="46">
        <v>1</v>
      </c>
      <c r="AC636" s="87">
        <f>IF(W636="SOPORTE_TELEFÓNICO",'BASE LIQUIDACION REDEBAN 2025'!$B$19,IF(AND(W636="VISITA_TÉCNICA",Y636="TIPO II"),'BASE LIQUIDACION REDEBAN 2025'!$B$18,'BASE LIQUIDACION REDEBAN 2025'!$B$17))</f>
        <v>35779.500569199998</v>
      </c>
      <c r="AD636" s="87">
        <v>0</v>
      </c>
      <c r="AE636" s="87">
        <f t="shared" si="9"/>
        <v>35779.500569199998</v>
      </c>
    </row>
    <row r="637" spans="1:31" s="105" customFormat="1" ht="13.15">
      <c r="A637" s="154" t="s">
        <v>72</v>
      </c>
      <c r="B637" s="154" t="str">
        <f>VLOOKUP(A637,'CENTRO DE COSTOS'!A:D,4,FALSE)</f>
        <v>MIGUEL JULIÁN HERNÁNDEZ GUARÍN</v>
      </c>
      <c r="C637" s="154" t="str">
        <f>VLOOKUP(A637,'CENTRO DE COSTOS'!A:D,2,FALSE)</f>
        <v>0004-0008</v>
      </c>
      <c r="D637" s="154">
        <v>68001</v>
      </c>
      <c r="E637" s="154">
        <v>2575699</v>
      </c>
      <c r="F637" s="154">
        <v>74645</v>
      </c>
      <c r="G637" s="154" t="s">
        <v>8049</v>
      </c>
      <c r="H637" s="154" t="s">
        <v>820</v>
      </c>
      <c r="I637" s="154" t="s">
        <v>72</v>
      </c>
      <c r="J637" s="154" t="s">
        <v>11909</v>
      </c>
      <c r="K637" s="154" t="s">
        <v>159</v>
      </c>
      <c r="L637" s="154" t="s">
        <v>11910</v>
      </c>
      <c r="M637" s="155">
        <v>45880.333333333336</v>
      </c>
      <c r="N637" s="155">
        <v>45880.667361111111</v>
      </c>
      <c r="O637" s="91"/>
      <c r="P637" s="154" t="s">
        <v>10063</v>
      </c>
      <c r="Q637" s="154" t="s">
        <v>10063</v>
      </c>
      <c r="R637" s="154" t="s">
        <v>200</v>
      </c>
      <c r="S637" s="154" t="s">
        <v>739</v>
      </c>
      <c r="T637" s="154" t="s">
        <v>8052</v>
      </c>
      <c r="U637" s="154" t="s">
        <v>9429</v>
      </c>
      <c r="V637" s="154" t="s">
        <v>11911</v>
      </c>
      <c r="W637" s="154" t="s">
        <v>2967</v>
      </c>
      <c r="X637" s="10"/>
      <c r="Y637" s="154" t="s">
        <v>25</v>
      </c>
      <c r="Z637" s="154" t="str">
        <f>VLOOKUP(D637,TIPOLOGIA!A:F,5,0)</f>
        <v>TERRESTRE</v>
      </c>
      <c r="AA637" s="154" t="s">
        <v>438</v>
      </c>
      <c r="AB637" s="46">
        <v>1</v>
      </c>
      <c r="AC637" s="87">
        <f>IF(W637="SOPORTE_TELEFÓNICO",'BASE LIQUIDACION REDEBAN 2025'!$B$19,IF(AND(W637="VISITA_TÉCNICA",Y637="TIPO II"),'BASE LIQUIDACION REDEBAN 2025'!$B$18,'BASE LIQUIDACION REDEBAN 2025'!$B$17))</f>
        <v>35779.500569199998</v>
      </c>
      <c r="AD637" s="87">
        <v>0</v>
      </c>
      <c r="AE637" s="87">
        <f t="shared" si="9"/>
        <v>35779.500569199998</v>
      </c>
    </row>
    <row r="638" spans="1:31" s="105" customFormat="1" ht="13.15">
      <c r="A638" s="154" t="s">
        <v>81</v>
      </c>
      <c r="B638" s="154" t="str">
        <f>VLOOKUP(A638,'CENTRO DE COSTOS'!A:D,4,FALSE)</f>
        <v>MIGUEL JULIÁN HERNÁNDEZ GUARÍN</v>
      </c>
      <c r="C638" s="154" t="str">
        <f>VLOOKUP(A638,'CENTRO DE COSTOS'!A:D,2,FALSE)</f>
        <v>0004-0008</v>
      </c>
      <c r="D638" s="154">
        <v>54810</v>
      </c>
      <c r="E638" s="154">
        <v>2574877</v>
      </c>
      <c r="F638" s="154">
        <v>46318</v>
      </c>
      <c r="G638" s="154" t="s">
        <v>8049</v>
      </c>
      <c r="H638" s="154" t="s">
        <v>317</v>
      </c>
      <c r="I638" s="154" t="s">
        <v>3457</v>
      </c>
      <c r="J638" s="154" t="s">
        <v>11912</v>
      </c>
      <c r="K638" s="154" t="s">
        <v>159</v>
      </c>
      <c r="L638" s="154" t="s">
        <v>11913</v>
      </c>
      <c r="M638" s="155">
        <v>45879.395833333336</v>
      </c>
      <c r="N638" s="155">
        <v>45880.668749999997</v>
      </c>
      <c r="O638" s="91"/>
      <c r="P638" s="154" t="s">
        <v>10063</v>
      </c>
      <c r="Q638" s="154" t="s">
        <v>10063</v>
      </c>
      <c r="R638" s="154" t="s">
        <v>200</v>
      </c>
      <c r="S638" s="154" t="s">
        <v>739</v>
      </c>
      <c r="T638" s="154" t="s">
        <v>8052</v>
      </c>
      <c r="U638" s="154" t="s">
        <v>9429</v>
      </c>
      <c r="V638" s="154" t="s">
        <v>11914</v>
      </c>
      <c r="W638" s="154" t="s">
        <v>2967</v>
      </c>
      <c r="X638" s="10"/>
      <c r="Y638" s="154" t="s">
        <v>180</v>
      </c>
      <c r="Z638" s="154" t="str">
        <f>VLOOKUP(D638,TIPOLOGIA!A:F,5,0)</f>
        <v>TERRESTRE</v>
      </c>
      <c r="AA638" s="154" t="s">
        <v>432</v>
      </c>
      <c r="AB638" s="46">
        <v>1</v>
      </c>
      <c r="AC638" s="87">
        <f>IF(W638="SOPORTE_TELEFÓNICO",'BASE LIQUIDACION REDEBAN 2025'!$B$19,IF(AND(W638="VISITA_TÉCNICA",Y638="TIPO II"),'BASE LIQUIDACION REDEBAN 2025'!$B$18,'BASE LIQUIDACION REDEBAN 2025'!$B$17))</f>
        <v>35779.500569199998</v>
      </c>
      <c r="AD638" s="87">
        <v>0</v>
      </c>
      <c r="AE638" s="87">
        <f t="shared" si="9"/>
        <v>35779.500569199998</v>
      </c>
    </row>
    <row r="639" spans="1:31" s="105" customFormat="1" ht="13.15">
      <c r="A639" s="154" t="s">
        <v>93</v>
      </c>
      <c r="B639" s="154" t="str">
        <f>VLOOKUP(A639,'CENTRO DE COSTOS'!A:D,4,FALSE)</f>
        <v>DIEGO FERNANDO HENAO CARDONA</v>
      </c>
      <c r="C639" s="154" t="str">
        <f>VLOOKUP(A639,'CENTRO DE COSTOS'!A:D,2,FALSE)</f>
        <v>0004-0003</v>
      </c>
      <c r="D639" s="154">
        <v>52001</v>
      </c>
      <c r="E639" s="154">
        <v>2574306</v>
      </c>
      <c r="F639" s="154">
        <v>78490</v>
      </c>
      <c r="G639" s="154" t="s">
        <v>8049</v>
      </c>
      <c r="H639" s="154" t="s">
        <v>174</v>
      </c>
      <c r="I639" s="154" t="s">
        <v>93</v>
      </c>
      <c r="J639" s="154" t="s">
        <v>11915</v>
      </c>
      <c r="K639" s="154" t="s">
        <v>159</v>
      </c>
      <c r="L639" s="154" t="s">
        <v>11916</v>
      </c>
      <c r="M639" s="155">
        <v>45878.457638888889</v>
      </c>
      <c r="N639" s="155">
        <v>45880.671527777777</v>
      </c>
      <c r="O639" s="91"/>
      <c r="P639" s="154" t="s">
        <v>10063</v>
      </c>
      <c r="Q639" s="154" t="s">
        <v>10063</v>
      </c>
      <c r="R639" s="154" t="s">
        <v>200</v>
      </c>
      <c r="S639" s="154" t="s">
        <v>739</v>
      </c>
      <c r="T639" s="154" t="s">
        <v>8052</v>
      </c>
      <c r="U639" s="154" t="s">
        <v>9429</v>
      </c>
      <c r="V639" s="154" t="s">
        <v>11855</v>
      </c>
      <c r="W639" s="154" t="s">
        <v>2967</v>
      </c>
      <c r="X639" s="10"/>
      <c r="Y639" s="154" t="s">
        <v>25</v>
      </c>
      <c r="Z639" s="154" t="str">
        <f>VLOOKUP(D639,TIPOLOGIA!A:F,5,0)</f>
        <v>TERRESTRE</v>
      </c>
      <c r="AA639" s="154" t="s">
        <v>3595</v>
      </c>
      <c r="AB639" s="46">
        <v>1</v>
      </c>
      <c r="AC639" s="87">
        <f>IF(W639="SOPORTE_TELEFÓNICO",'BASE LIQUIDACION REDEBAN 2025'!$B$19,IF(AND(W639="VISITA_TÉCNICA",Y639="TIPO II"),'BASE LIQUIDACION REDEBAN 2025'!$B$18,'BASE LIQUIDACION REDEBAN 2025'!$B$17))</f>
        <v>35779.500569199998</v>
      </c>
      <c r="AD639" s="87">
        <v>0</v>
      </c>
      <c r="AE639" s="87">
        <f t="shared" si="9"/>
        <v>35779.500569199998</v>
      </c>
    </row>
    <row r="640" spans="1:31" s="105" customFormat="1" ht="13.15">
      <c r="A640" s="154" t="s">
        <v>91</v>
      </c>
      <c r="B640" s="154" t="str">
        <f>VLOOKUP(A640,'CENTRO DE COSTOS'!A:D,4,FALSE)</f>
        <v>JOSE MAURICIO HERNANDEZ ROJAS</v>
      </c>
      <c r="C640" s="154" t="str">
        <f>VLOOKUP(A640,'CENTRO DE COSTOS'!A:D,2,FALSE)</f>
        <v>0004-0001</v>
      </c>
      <c r="D640" s="154">
        <v>5154</v>
      </c>
      <c r="E640" s="154">
        <v>2573968</v>
      </c>
      <c r="F640" s="154">
        <v>44420</v>
      </c>
      <c r="G640" s="154" t="s">
        <v>8049</v>
      </c>
      <c r="H640" s="154" t="s">
        <v>197</v>
      </c>
      <c r="I640" s="154" t="s">
        <v>775</v>
      </c>
      <c r="J640" s="154" t="s">
        <v>11917</v>
      </c>
      <c r="K640" s="154" t="s">
        <v>159</v>
      </c>
      <c r="L640" s="154" t="s">
        <v>11918</v>
      </c>
      <c r="M640" s="155">
        <v>45878.402083333334</v>
      </c>
      <c r="N640" s="155">
        <v>45880.677777777775</v>
      </c>
      <c r="O640" s="91"/>
      <c r="P640" s="154" t="s">
        <v>10063</v>
      </c>
      <c r="Q640" s="154" t="s">
        <v>10063</v>
      </c>
      <c r="R640" s="154" t="s">
        <v>200</v>
      </c>
      <c r="S640" s="154" t="s">
        <v>201</v>
      </c>
      <c r="T640" s="154" t="s">
        <v>8052</v>
      </c>
      <c r="U640" s="154" t="s">
        <v>9429</v>
      </c>
      <c r="V640" s="154" t="s">
        <v>11919</v>
      </c>
      <c r="W640" s="154" t="s">
        <v>2967</v>
      </c>
      <c r="X640" s="10"/>
      <c r="Y640" s="154" t="s">
        <v>28</v>
      </c>
      <c r="Z640" s="154" t="str">
        <f>VLOOKUP(D640,TIPOLOGIA!A:F,5,0)</f>
        <v>TERRESTRE</v>
      </c>
      <c r="AA640" s="154" t="s">
        <v>426</v>
      </c>
      <c r="AB640" s="46">
        <v>1</v>
      </c>
      <c r="AC640" s="87">
        <f>IF(W640="SOPORTE_TELEFÓNICO",'BASE LIQUIDACION REDEBAN 2025'!$B$19,IF(AND(W640="VISITA_TÉCNICA",Y640="TIPO II"),'BASE LIQUIDACION REDEBAN 2025'!$B$18,'BASE LIQUIDACION REDEBAN 2025'!$B$17))</f>
        <v>67654.12000000001</v>
      </c>
      <c r="AD640" s="87">
        <v>0</v>
      </c>
      <c r="AE640" s="87">
        <f t="shared" si="9"/>
        <v>67654.12000000001</v>
      </c>
    </row>
    <row r="641" spans="1:31" s="105" customFormat="1" ht="13.15">
      <c r="A641" s="154" t="s">
        <v>68</v>
      </c>
      <c r="B641" s="154" t="str">
        <f>VLOOKUP(A641,'CENTRO DE COSTOS'!A:D,4,FALSE)</f>
        <v>WILLIAM ASDRUBAL ROZO ROZO</v>
      </c>
      <c r="C641" s="154" t="str">
        <f>VLOOKUP(A641,'CENTRO DE COSTOS'!A:D,2,FALSE)</f>
        <v>0004-0004</v>
      </c>
      <c r="D641" s="154">
        <v>11001</v>
      </c>
      <c r="E641" s="154">
        <v>2573238</v>
      </c>
      <c r="F641" s="154">
        <v>47415</v>
      </c>
      <c r="G641" s="154" t="s">
        <v>8049</v>
      </c>
      <c r="H641" s="154" t="s">
        <v>470</v>
      </c>
      <c r="I641" s="154" t="s">
        <v>68</v>
      </c>
      <c r="J641" s="154" t="s">
        <v>11920</v>
      </c>
      <c r="K641" s="154" t="s">
        <v>159</v>
      </c>
      <c r="L641" s="154" t="s">
        <v>11921</v>
      </c>
      <c r="M641" s="155">
        <v>45877.724305555559</v>
      </c>
      <c r="N641" s="155">
        <v>45880.681250000001</v>
      </c>
      <c r="O641" s="91"/>
      <c r="P641" s="154" t="s">
        <v>10063</v>
      </c>
      <c r="Q641" s="154" t="s">
        <v>10063</v>
      </c>
      <c r="R641" s="154" t="s">
        <v>2973</v>
      </c>
      <c r="S641" s="154" t="s">
        <v>2973</v>
      </c>
      <c r="T641" s="154" t="s">
        <v>8052</v>
      </c>
      <c r="U641" s="154" t="s">
        <v>9429</v>
      </c>
      <c r="V641" s="154" t="s">
        <v>11922</v>
      </c>
      <c r="W641" s="154" t="s">
        <v>2967</v>
      </c>
      <c r="X641" s="10"/>
      <c r="Y641" s="154" t="s">
        <v>25</v>
      </c>
      <c r="Z641" s="154" t="str">
        <f>VLOOKUP(D641,TIPOLOGIA!A:F,5,0)</f>
        <v>TERRESTRE</v>
      </c>
      <c r="AA641" s="154" t="s">
        <v>2153</v>
      </c>
      <c r="AB641" s="46">
        <v>1</v>
      </c>
      <c r="AC641" s="87">
        <f>IF(W641="SOPORTE_TELEFÓNICO",'BASE LIQUIDACION REDEBAN 2025'!$B$19,IF(AND(W641="VISITA_TÉCNICA",Y641="TIPO II"),'BASE LIQUIDACION REDEBAN 2025'!$B$18,'BASE LIQUIDACION REDEBAN 2025'!$B$17))</f>
        <v>35779.500569199998</v>
      </c>
      <c r="AD641" s="87">
        <v>0</v>
      </c>
      <c r="AE641" s="87">
        <f t="shared" si="9"/>
        <v>35779.500569199998</v>
      </c>
    </row>
    <row r="642" spans="1:31" s="105" customFormat="1" ht="13.15">
      <c r="A642" s="154" t="s">
        <v>81</v>
      </c>
      <c r="B642" s="154" t="str">
        <f>VLOOKUP(A642,'CENTRO DE COSTOS'!A:D,4,FALSE)</f>
        <v>MIGUEL JULIÁN HERNÁNDEZ GUARÍN</v>
      </c>
      <c r="C642" s="154" t="str">
        <f>VLOOKUP(A642,'CENTRO DE COSTOS'!A:D,2,FALSE)</f>
        <v>0004-0008</v>
      </c>
      <c r="D642" s="154">
        <v>54001</v>
      </c>
      <c r="E642" s="154">
        <v>2576473</v>
      </c>
      <c r="F642" s="154">
        <v>79510</v>
      </c>
      <c r="G642" s="154" t="s">
        <v>8049</v>
      </c>
      <c r="H642" s="154" t="s">
        <v>317</v>
      </c>
      <c r="I642" s="154" t="s">
        <v>81</v>
      </c>
      <c r="J642" s="154" t="s">
        <v>11923</v>
      </c>
      <c r="K642" s="154" t="s">
        <v>159</v>
      </c>
      <c r="L642" s="154" t="s">
        <v>11924</v>
      </c>
      <c r="M642" s="155">
        <v>45880.373611111114</v>
      </c>
      <c r="N642" s="155">
        <v>45880.681944444441</v>
      </c>
      <c r="O642" s="91"/>
      <c r="P642" s="154" t="s">
        <v>10063</v>
      </c>
      <c r="Q642" s="154" t="s">
        <v>10063</v>
      </c>
      <c r="R642" s="154" t="s">
        <v>2973</v>
      </c>
      <c r="S642" s="154" t="s">
        <v>2973</v>
      </c>
      <c r="T642" s="154" t="s">
        <v>8052</v>
      </c>
      <c r="U642" s="154" t="s">
        <v>9429</v>
      </c>
      <c r="V642" s="154" t="s">
        <v>11925</v>
      </c>
      <c r="W642" s="154" t="s">
        <v>2967</v>
      </c>
      <c r="X642" s="10"/>
      <c r="Y642" s="154" t="s">
        <v>25</v>
      </c>
      <c r="Z642" s="154" t="str">
        <f>VLOOKUP(D642,TIPOLOGIA!A:F,5,0)</f>
        <v>TERRESTRE</v>
      </c>
      <c r="AA642" s="154" t="s">
        <v>432</v>
      </c>
      <c r="AB642" s="46">
        <v>1</v>
      </c>
      <c r="AC642" s="87">
        <f>IF(W642="SOPORTE_TELEFÓNICO",'BASE LIQUIDACION REDEBAN 2025'!$B$19,IF(AND(W642="VISITA_TÉCNICA",Y642="TIPO II"),'BASE LIQUIDACION REDEBAN 2025'!$B$18,'BASE LIQUIDACION REDEBAN 2025'!$B$17))</f>
        <v>35779.500569199998</v>
      </c>
      <c r="AD642" s="87">
        <v>0</v>
      </c>
      <c r="AE642" s="87">
        <f t="shared" si="9"/>
        <v>35779.500569199998</v>
      </c>
    </row>
    <row r="643" spans="1:31" s="105" customFormat="1" ht="13.15">
      <c r="A643" s="154" t="s">
        <v>100</v>
      </c>
      <c r="B643" s="154" t="str">
        <f>VLOOKUP(A643,'CENTRO DE COSTOS'!A:D,4,FALSE)</f>
        <v>KEVIN ALEXIS CORZO BUSTOS</v>
      </c>
      <c r="C643" s="154" t="str">
        <f>VLOOKUP(A643,'CENTRO DE COSTOS'!A:D,2,FALSE)</f>
        <v>0004-0007</v>
      </c>
      <c r="D643" s="154">
        <v>50001</v>
      </c>
      <c r="E643" s="154">
        <v>2574056</v>
      </c>
      <c r="F643" s="154">
        <v>31067</v>
      </c>
      <c r="G643" s="154" t="s">
        <v>8049</v>
      </c>
      <c r="H643" s="154" t="s">
        <v>295</v>
      </c>
      <c r="I643" s="154" t="s">
        <v>100</v>
      </c>
      <c r="J643" s="154" t="s">
        <v>11926</v>
      </c>
      <c r="K643" s="154" t="s">
        <v>159</v>
      </c>
      <c r="L643" s="154" t="s">
        <v>11927</v>
      </c>
      <c r="M643" s="155">
        <v>45878.411805555559</v>
      </c>
      <c r="N643" s="155">
        <v>45880.684027777781</v>
      </c>
      <c r="O643" s="91"/>
      <c r="P643" s="154" t="s">
        <v>10063</v>
      </c>
      <c r="Q643" s="154" t="s">
        <v>10063</v>
      </c>
      <c r="R643" s="154" t="s">
        <v>220</v>
      </c>
      <c r="S643" s="154" t="s">
        <v>1843</v>
      </c>
      <c r="T643" s="154" t="s">
        <v>8052</v>
      </c>
      <c r="U643" s="154" t="s">
        <v>9429</v>
      </c>
      <c r="V643" s="154" t="s">
        <v>11928</v>
      </c>
      <c r="W643" s="154" t="s">
        <v>2967</v>
      </c>
      <c r="X643" s="10"/>
      <c r="Y643" s="154" t="s">
        <v>25</v>
      </c>
      <c r="Z643" s="154" t="str">
        <f>VLOOKUP(D643,TIPOLOGIA!A:F,5,0)</f>
        <v>TERRESTRE</v>
      </c>
      <c r="AA643" s="154" t="s">
        <v>3167</v>
      </c>
      <c r="AB643" s="46">
        <v>1</v>
      </c>
      <c r="AC643" s="87">
        <f>IF(W643="SOPORTE_TELEFÓNICO",'BASE LIQUIDACION REDEBAN 2025'!$B$19,IF(AND(W643="VISITA_TÉCNICA",Y643="TIPO II"),'BASE LIQUIDACION REDEBAN 2025'!$B$18,'BASE LIQUIDACION REDEBAN 2025'!$B$17))</f>
        <v>35779.500569199998</v>
      </c>
      <c r="AD643" s="87">
        <v>0</v>
      </c>
      <c r="AE643" s="87">
        <f t="shared" ref="AE643:AE706" si="10">IF(W643="VISITA_TÉCNICA",AC643*AB643,AC643)</f>
        <v>35779.500569199998</v>
      </c>
    </row>
    <row r="644" spans="1:31" s="105" customFormat="1" ht="13.15">
      <c r="A644" s="154" t="s">
        <v>96</v>
      </c>
      <c r="B644" s="154" t="str">
        <f>VLOOKUP(A644,'CENTRO DE COSTOS'!A:D,4,FALSE)</f>
        <v>JOSE MAURICIO HERNANDEZ ROJAS</v>
      </c>
      <c r="C644" s="154" t="str">
        <f>VLOOKUP(A644,'CENTRO DE COSTOS'!A:D,2,FALSE)</f>
        <v>0004-0001</v>
      </c>
      <c r="D644" s="154">
        <v>47189</v>
      </c>
      <c r="E644" s="154">
        <v>2572393</v>
      </c>
      <c r="F644" s="154">
        <v>73293</v>
      </c>
      <c r="G644" s="154" t="s">
        <v>8049</v>
      </c>
      <c r="H644" s="154" t="s">
        <v>1896</v>
      </c>
      <c r="I644" s="154" t="s">
        <v>3902</v>
      </c>
      <c r="J644" s="154" t="s">
        <v>11929</v>
      </c>
      <c r="K644" s="154" t="s">
        <v>159</v>
      </c>
      <c r="L644" s="154" t="s">
        <v>11930</v>
      </c>
      <c r="M644" s="155">
        <v>45877.661805555559</v>
      </c>
      <c r="N644" s="155">
        <v>45880.685416666667</v>
      </c>
      <c r="O644" s="91"/>
      <c r="P644" s="154" t="s">
        <v>10063</v>
      </c>
      <c r="Q644" s="154" t="s">
        <v>10063</v>
      </c>
      <c r="R644" s="154" t="s">
        <v>200</v>
      </c>
      <c r="S644" s="154" t="s">
        <v>201</v>
      </c>
      <c r="T644" s="154" t="s">
        <v>8052</v>
      </c>
      <c r="U644" s="154" t="s">
        <v>9429</v>
      </c>
      <c r="V644" s="154" t="s">
        <v>11931</v>
      </c>
      <c r="W644" s="154" t="s">
        <v>2967</v>
      </c>
      <c r="X644" s="10"/>
      <c r="Y644" s="154" t="s">
        <v>28</v>
      </c>
      <c r="Z644" s="154" t="str">
        <f>VLOOKUP(D644,TIPOLOGIA!A:F,5,0)</f>
        <v>TERRESTRE</v>
      </c>
      <c r="AA644" s="154" t="s">
        <v>1737</v>
      </c>
      <c r="AB644" s="46">
        <v>1</v>
      </c>
      <c r="AC644" s="87">
        <f>IF(W644="SOPORTE_TELEFÓNICO",'BASE LIQUIDACION REDEBAN 2025'!$B$19,IF(AND(W644="VISITA_TÉCNICA",Y644="TIPO II"),'BASE LIQUIDACION REDEBAN 2025'!$B$18,'BASE LIQUIDACION REDEBAN 2025'!$B$17))</f>
        <v>67654.12000000001</v>
      </c>
      <c r="AD644" s="87">
        <v>0</v>
      </c>
      <c r="AE644" s="87">
        <f t="shared" si="10"/>
        <v>67654.12000000001</v>
      </c>
    </row>
    <row r="645" spans="1:31" s="105" customFormat="1" ht="13.15">
      <c r="A645" s="154" t="s">
        <v>76</v>
      </c>
      <c r="B645" s="154" t="str">
        <f>VLOOKUP(A645,'CENTRO DE COSTOS'!A:D,4,FALSE)</f>
        <v>DIEGO FERNANDO HENAO CARDONA</v>
      </c>
      <c r="C645" s="154" t="str">
        <f>VLOOKUP(A645,'CENTRO DE COSTOS'!A:D,2,FALSE)</f>
        <v>0004-0003</v>
      </c>
      <c r="D645" s="154">
        <v>76001</v>
      </c>
      <c r="E645" s="154">
        <v>2573334</v>
      </c>
      <c r="F645" s="154">
        <v>79048</v>
      </c>
      <c r="G645" s="154" t="s">
        <v>8049</v>
      </c>
      <c r="H645" s="154" t="s">
        <v>227</v>
      </c>
      <c r="I645" s="154" t="s">
        <v>76</v>
      </c>
      <c r="J645" s="154" t="s">
        <v>10450</v>
      </c>
      <c r="K645" s="154" t="s">
        <v>159</v>
      </c>
      <c r="L645" s="154" t="s">
        <v>11932</v>
      </c>
      <c r="M645" s="155">
        <v>45880.375</v>
      </c>
      <c r="N645" s="155">
        <v>45880.686805555553</v>
      </c>
      <c r="O645" s="91"/>
      <c r="P645" s="154" t="s">
        <v>10063</v>
      </c>
      <c r="Q645" s="154" t="s">
        <v>10063</v>
      </c>
      <c r="R645" s="154" t="s">
        <v>2973</v>
      </c>
      <c r="S645" s="154" t="s">
        <v>2973</v>
      </c>
      <c r="T645" s="154" t="s">
        <v>8052</v>
      </c>
      <c r="U645" s="154" t="s">
        <v>9429</v>
      </c>
      <c r="V645" s="154" t="s">
        <v>11933</v>
      </c>
      <c r="W645" s="154" t="s">
        <v>2967</v>
      </c>
      <c r="X645" s="10"/>
      <c r="Y645" s="154" t="s">
        <v>25</v>
      </c>
      <c r="Z645" s="154" t="str">
        <f>VLOOKUP(D645,TIPOLOGIA!A:F,5,0)</f>
        <v>TERRESTRE</v>
      </c>
      <c r="AA645" s="154" t="s">
        <v>264</v>
      </c>
      <c r="AB645" s="46">
        <v>1</v>
      </c>
      <c r="AC645" s="87">
        <f>IF(W645="SOPORTE_TELEFÓNICO",'BASE LIQUIDACION REDEBAN 2025'!$B$19,IF(AND(W645="VISITA_TÉCNICA",Y645="TIPO II"),'BASE LIQUIDACION REDEBAN 2025'!$B$18,'BASE LIQUIDACION REDEBAN 2025'!$B$17))</f>
        <v>35779.500569199998</v>
      </c>
      <c r="AD645" s="87">
        <v>0</v>
      </c>
      <c r="AE645" s="87">
        <f t="shared" si="10"/>
        <v>35779.500569199998</v>
      </c>
    </row>
    <row r="646" spans="1:31" s="105" customFormat="1" ht="13.15">
      <c r="A646" s="154" t="s">
        <v>91</v>
      </c>
      <c r="B646" s="154" t="str">
        <f>VLOOKUP(A646,'CENTRO DE COSTOS'!A:D,4,FALSE)</f>
        <v>JOSE MAURICIO HERNANDEZ ROJAS</v>
      </c>
      <c r="C646" s="154" t="str">
        <f>VLOOKUP(A646,'CENTRO DE COSTOS'!A:D,2,FALSE)</f>
        <v>0004-0001</v>
      </c>
      <c r="D646" s="154">
        <v>23675</v>
      </c>
      <c r="E646" s="154">
        <v>2572441</v>
      </c>
      <c r="F646" s="154">
        <v>79907</v>
      </c>
      <c r="G646" s="154" t="s">
        <v>8049</v>
      </c>
      <c r="H646" s="154" t="s">
        <v>421</v>
      </c>
      <c r="I646" s="154" t="s">
        <v>3883</v>
      </c>
      <c r="J646" s="154" t="s">
        <v>11934</v>
      </c>
      <c r="K646" s="154" t="s">
        <v>159</v>
      </c>
      <c r="L646" s="154" t="s">
        <v>11935</v>
      </c>
      <c r="M646" s="155">
        <v>45877.656944444447</v>
      </c>
      <c r="N646" s="155">
        <v>45880.6875</v>
      </c>
      <c r="O646" s="91"/>
      <c r="P646" s="154" t="s">
        <v>10063</v>
      </c>
      <c r="Q646" s="154" t="s">
        <v>10063</v>
      </c>
      <c r="R646" s="154" t="s">
        <v>200</v>
      </c>
      <c r="S646" s="154" t="s">
        <v>201</v>
      </c>
      <c r="T646" s="154" t="s">
        <v>8052</v>
      </c>
      <c r="U646" s="154" t="s">
        <v>9429</v>
      </c>
      <c r="V646" s="154" t="s">
        <v>11936</v>
      </c>
      <c r="W646" s="154" t="s">
        <v>2967</v>
      </c>
      <c r="X646" s="10"/>
      <c r="Y646" s="154" t="s">
        <v>28</v>
      </c>
      <c r="Z646" s="154" t="str">
        <f>VLOOKUP(D646,TIPOLOGIA!A:F,5,0)</f>
        <v>TERRESTRE</v>
      </c>
      <c r="AA646" s="154" t="s">
        <v>2000</v>
      </c>
      <c r="AB646" s="46">
        <v>1</v>
      </c>
      <c r="AC646" s="87">
        <f>IF(W646="SOPORTE_TELEFÓNICO",'BASE LIQUIDACION REDEBAN 2025'!$B$19,IF(AND(W646="VISITA_TÉCNICA",Y646="TIPO II"),'BASE LIQUIDACION REDEBAN 2025'!$B$18,'BASE LIQUIDACION REDEBAN 2025'!$B$17))</f>
        <v>67654.12000000001</v>
      </c>
      <c r="AD646" s="87">
        <v>0</v>
      </c>
      <c r="AE646" s="87">
        <f t="shared" si="10"/>
        <v>67654.12000000001</v>
      </c>
    </row>
    <row r="647" spans="1:31" s="105" customFormat="1" ht="13.15">
      <c r="A647" s="154" t="s">
        <v>68</v>
      </c>
      <c r="B647" s="154" t="str">
        <f>VLOOKUP(A647,'CENTRO DE COSTOS'!A:D,4,FALSE)</f>
        <v>WILLIAM ASDRUBAL ROZO ROZO</v>
      </c>
      <c r="C647" s="154" t="str">
        <f>VLOOKUP(A647,'CENTRO DE COSTOS'!A:D,2,FALSE)</f>
        <v>0004-0004</v>
      </c>
      <c r="D647" s="154">
        <v>11001</v>
      </c>
      <c r="E647" s="154">
        <v>2572062</v>
      </c>
      <c r="F647" s="154">
        <v>44846</v>
      </c>
      <c r="G647" s="154" t="s">
        <v>8049</v>
      </c>
      <c r="H647" s="154" t="s">
        <v>470</v>
      </c>
      <c r="I647" s="154" t="s">
        <v>68</v>
      </c>
      <c r="J647" s="154" t="s">
        <v>11937</v>
      </c>
      <c r="K647" s="154" t="s">
        <v>159</v>
      </c>
      <c r="L647" s="154" t="s">
        <v>11938</v>
      </c>
      <c r="M647" s="155">
        <v>45877.635416666664</v>
      </c>
      <c r="N647" s="155">
        <v>45880.690972222219</v>
      </c>
      <c r="O647" s="91"/>
      <c r="P647" s="154" t="s">
        <v>10063</v>
      </c>
      <c r="Q647" s="154" t="s">
        <v>10063</v>
      </c>
      <c r="R647" s="154" t="s">
        <v>200</v>
      </c>
      <c r="S647" s="154" t="s">
        <v>201</v>
      </c>
      <c r="T647" s="154" t="s">
        <v>8052</v>
      </c>
      <c r="U647" s="154" t="s">
        <v>9429</v>
      </c>
      <c r="V647" s="154" t="s">
        <v>11868</v>
      </c>
      <c r="W647" s="154" t="s">
        <v>2967</v>
      </c>
      <c r="X647" s="10"/>
      <c r="Y647" s="154" t="s">
        <v>25</v>
      </c>
      <c r="Z647" s="154" t="str">
        <f>VLOOKUP(D647,TIPOLOGIA!A:F,5,0)</f>
        <v>TERRESTRE</v>
      </c>
      <c r="AA647" s="154" t="s">
        <v>538</v>
      </c>
      <c r="AB647" s="46">
        <v>1</v>
      </c>
      <c r="AC647" s="87">
        <f>IF(W647="SOPORTE_TELEFÓNICO",'BASE LIQUIDACION REDEBAN 2025'!$B$19,IF(AND(W647="VISITA_TÉCNICA",Y647="TIPO II"),'BASE LIQUIDACION REDEBAN 2025'!$B$18,'BASE LIQUIDACION REDEBAN 2025'!$B$17))</f>
        <v>35779.500569199998</v>
      </c>
      <c r="AD647" s="87">
        <v>0</v>
      </c>
      <c r="AE647" s="87">
        <f t="shared" si="10"/>
        <v>35779.500569199998</v>
      </c>
    </row>
    <row r="648" spans="1:31" s="105" customFormat="1" ht="13.15">
      <c r="A648" s="154" t="s">
        <v>98</v>
      </c>
      <c r="B648" s="154" t="str">
        <f>VLOOKUP(A648,'CENTRO DE COSTOS'!A:D,4,FALSE)</f>
        <v>MIGUEL JULIÁN HERNÁNDEZ GUARÍN</v>
      </c>
      <c r="C648" s="154" t="str">
        <f>VLOOKUP(A648,'CENTRO DE COSTOS'!A:D,2,FALSE)</f>
        <v>0004-0008</v>
      </c>
      <c r="D648" s="154">
        <v>15759</v>
      </c>
      <c r="E648" s="154">
        <v>2571513</v>
      </c>
      <c r="F648" s="154">
        <v>79655</v>
      </c>
      <c r="G648" s="154" t="s">
        <v>8049</v>
      </c>
      <c r="H648" s="154" t="s">
        <v>241</v>
      </c>
      <c r="I648" s="154" t="s">
        <v>351</v>
      </c>
      <c r="J648" s="154" t="s">
        <v>11939</v>
      </c>
      <c r="K648" s="154" t="s">
        <v>159</v>
      </c>
      <c r="L648" s="154" t="s">
        <v>11940</v>
      </c>
      <c r="M648" s="155">
        <v>45877.588888888888</v>
      </c>
      <c r="N648" s="155">
        <v>45880.695138888892</v>
      </c>
      <c r="O648" s="91"/>
      <c r="P648" s="154" t="s">
        <v>10063</v>
      </c>
      <c r="Q648" s="154" t="s">
        <v>10063</v>
      </c>
      <c r="R648" s="154" t="s">
        <v>2973</v>
      </c>
      <c r="S648" s="154" t="s">
        <v>2973</v>
      </c>
      <c r="T648" s="154" t="s">
        <v>8052</v>
      </c>
      <c r="U648" s="154" t="s">
        <v>9429</v>
      </c>
      <c r="V648" s="154" t="s">
        <v>11941</v>
      </c>
      <c r="W648" s="154" t="s">
        <v>2967</v>
      </c>
      <c r="X648" s="10"/>
      <c r="Y648" s="154" t="s">
        <v>28</v>
      </c>
      <c r="Z648" s="154" t="str">
        <f>VLOOKUP(D648,TIPOLOGIA!A:F,5,0)</f>
        <v>TERRESTRE</v>
      </c>
      <c r="AA648" s="154" t="s">
        <v>376</v>
      </c>
      <c r="AB648" s="46">
        <v>1</v>
      </c>
      <c r="AC648" s="87">
        <f>IF(W648="SOPORTE_TELEFÓNICO",'BASE LIQUIDACION REDEBAN 2025'!$B$19,IF(AND(W648="VISITA_TÉCNICA",Y648="TIPO II"),'BASE LIQUIDACION REDEBAN 2025'!$B$18,'BASE LIQUIDACION REDEBAN 2025'!$B$17))</f>
        <v>67654.12000000001</v>
      </c>
      <c r="AD648" s="87">
        <v>0</v>
      </c>
      <c r="AE648" s="87">
        <f t="shared" si="10"/>
        <v>67654.12000000001</v>
      </c>
    </row>
    <row r="649" spans="1:31" s="105" customFormat="1" ht="13.15">
      <c r="A649" s="154" t="s">
        <v>68</v>
      </c>
      <c r="B649" s="154" t="str">
        <f>VLOOKUP(A649,'CENTRO DE COSTOS'!A:D,4,FALSE)</f>
        <v>WILLIAM ASDRUBAL ROZO ROZO</v>
      </c>
      <c r="C649" s="154" t="str">
        <f>VLOOKUP(A649,'CENTRO DE COSTOS'!A:D,2,FALSE)</f>
        <v>0004-0004</v>
      </c>
      <c r="D649" s="154">
        <v>11001</v>
      </c>
      <c r="E649" s="154">
        <v>2571390</v>
      </c>
      <c r="F649" s="154">
        <v>75360</v>
      </c>
      <c r="G649" s="154" t="s">
        <v>8049</v>
      </c>
      <c r="H649" s="154" t="s">
        <v>470</v>
      </c>
      <c r="I649" s="154" t="s">
        <v>68</v>
      </c>
      <c r="J649" s="154" t="s">
        <v>10346</v>
      </c>
      <c r="K649" s="154" t="s">
        <v>159</v>
      </c>
      <c r="L649" s="154" t="s">
        <v>11942</v>
      </c>
      <c r="M649" s="155">
        <v>45877.585416666669</v>
      </c>
      <c r="N649" s="155">
        <v>45880.697222222225</v>
      </c>
      <c r="O649" s="91"/>
      <c r="P649" s="154" t="s">
        <v>10063</v>
      </c>
      <c r="Q649" s="154" t="s">
        <v>10063</v>
      </c>
      <c r="R649" s="154" t="s">
        <v>2973</v>
      </c>
      <c r="S649" s="154" t="s">
        <v>2973</v>
      </c>
      <c r="T649" s="154" t="s">
        <v>8052</v>
      </c>
      <c r="U649" s="154" t="s">
        <v>9429</v>
      </c>
      <c r="V649" s="154" t="s">
        <v>11922</v>
      </c>
      <c r="W649" s="154" t="s">
        <v>2967</v>
      </c>
      <c r="X649" s="10"/>
      <c r="Y649" s="154" t="s">
        <v>25</v>
      </c>
      <c r="Z649" s="154" t="str">
        <f>VLOOKUP(D649,TIPOLOGIA!A:F,5,0)</f>
        <v>TERRESTRE</v>
      </c>
      <c r="AA649" s="154" t="s">
        <v>2153</v>
      </c>
      <c r="AB649" s="46">
        <v>1</v>
      </c>
      <c r="AC649" s="87">
        <f>IF(W649="SOPORTE_TELEFÓNICO",'BASE LIQUIDACION REDEBAN 2025'!$B$19,IF(AND(W649="VISITA_TÉCNICA",Y649="TIPO II"),'BASE LIQUIDACION REDEBAN 2025'!$B$18,'BASE LIQUIDACION REDEBAN 2025'!$B$17))</f>
        <v>35779.500569199998</v>
      </c>
      <c r="AD649" s="87">
        <v>0</v>
      </c>
      <c r="AE649" s="87">
        <f t="shared" si="10"/>
        <v>35779.500569199998</v>
      </c>
    </row>
    <row r="650" spans="1:31" s="105" customFormat="1" ht="13.15">
      <c r="A650" s="154" t="s">
        <v>97</v>
      </c>
      <c r="B650" s="154" t="str">
        <f>VLOOKUP(A650,'CENTRO DE COSTOS'!A:D,4,FALSE)</f>
        <v>JOSE MAURICIO HERNANDEZ ROJAS</v>
      </c>
      <c r="C650" s="154" t="str">
        <f>VLOOKUP(A650,'CENTRO DE COSTOS'!A:D,2,FALSE)</f>
        <v>0004-0001</v>
      </c>
      <c r="D650" s="154">
        <v>70717</v>
      </c>
      <c r="E650" s="154">
        <v>2570841</v>
      </c>
      <c r="F650" s="154">
        <v>79683</v>
      </c>
      <c r="G650" s="154" t="s">
        <v>8049</v>
      </c>
      <c r="H650" s="154" t="s">
        <v>414</v>
      </c>
      <c r="I650" s="154" t="s">
        <v>10936</v>
      </c>
      <c r="J650" s="154" t="s">
        <v>11943</v>
      </c>
      <c r="K650" s="154" t="s">
        <v>159</v>
      </c>
      <c r="L650" s="154" t="s">
        <v>11944</v>
      </c>
      <c r="M650" s="155">
        <v>45877.503472222219</v>
      </c>
      <c r="N650" s="155">
        <v>45880.698611111111</v>
      </c>
      <c r="O650" s="91"/>
      <c r="P650" s="154" t="s">
        <v>10063</v>
      </c>
      <c r="Q650" s="154" t="s">
        <v>10063</v>
      </c>
      <c r="R650" s="154" t="s">
        <v>2973</v>
      </c>
      <c r="S650" s="154" t="s">
        <v>2973</v>
      </c>
      <c r="T650" s="154" t="s">
        <v>8052</v>
      </c>
      <c r="U650" s="154" t="s">
        <v>9429</v>
      </c>
      <c r="V650" s="154" t="s">
        <v>11945</v>
      </c>
      <c r="W650" s="154" t="s">
        <v>2967</v>
      </c>
      <c r="X650" s="10"/>
      <c r="Y650" s="154" t="s">
        <v>28</v>
      </c>
      <c r="Z650" s="154" t="str">
        <f>VLOOKUP(D650,TIPOLOGIA!A:F,5,0)</f>
        <v>TERRESTRE</v>
      </c>
      <c r="AA650" s="154" t="s">
        <v>1917</v>
      </c>
      <c r="AB650" s="46">
        <v>1</v>
      </c>
      <c r="AC650" s="87">
        <f>IF(W650="SOPORTE_TELEFÓNICO",'BASE LIQUIDACION REDEBAN 2025'!$B$19,IF(AND(W650="VISITA_TÉCNICA",Y650="TIPO II"),'BASE LIQUIDACION REDEBAN 2025'!$B$18,'BASE LIQUIDACION REDEBAN 2025'!$B$17))</f>
        <v>67654.12000000001</v>
      </c>
      <c r="AD650" s="87">
        <v>0</v>
      </c>
      <c r="AE650" s="87">
        <f t="shared" si="10"/>
        <v>67654.12000000001</v>
      </c>
    </row>
    <row r="651" spans="1:31" s="105" customFormat="1" ht="13.15">
      <c r="A651" s="154" t="s">
        <v>80</v>
      </c>
      <c r="B651" s="154" t="str">
        <f>VLOOKUP(A651,'CENTRO DE COSTOS'!A:D,4,FALSE)</f>
        <v>JOSE MAURICIO HERNANDEZ ROJAS</v>
      </c>
      <c r="C651" s="154" t="str">
        <f>VLOOKUP(A651,'CENTRO DE COSTOS'!A:D,2,FALSE)</f>
        <v>0004-0001</v>
      </c>
      <c r="D651" s="154">
        <v>13657</v>
      </c>
      <c r="E651" s="154">
        <v>2560033</v>
      </c>
      <c r="F651" s="154">
        <v>38271</v>
      </c>
      <c r="G651" s="154" t="s">
        <v>8049</v>
      </c>
      <c r="H651" s="154" t="s">
        <v>303</v>
      </c>
      <c r="I651" s="154" t="s">
        <v>1176</v>
      </c>
      <c r="J651" s="154" t="s">
        <v>11946</v>
      </c>
      <c r="K651" s="154" t="s">
        <v>159</v>
      </c>
      <c r="L651" s="154" t="s">
        <v>11947</v>
      </c>
      <c r="M651" s="155">
        <v>45875.333333333336</v>
      </c>
      <c r="N651" s="155">
        <v>45880.70208333333</v>
      </c>
      <c r="O651" s="91"/>
      <c r="P651" s="154" t="s">
        <v>10063</v>
      </c>
      <c r="Q651" s="154" t="s">
        <v>10063</v>
      </c>
      <c r="R651" s="154" t="s">
        <v>2973</v>
      </c>
      <c r="S651" s="154" t="s">
        <v>2973</v>
      </c>
      <c r="T651" s="154" t="s">
        <v>8052</v>
      </c>
      <c r="U651" s="154" t="s">
        <v>9429</v>
      </c>
      <c r="V651" s="154" t="s">
        <v>11948</v>
      </c>
      <c r="W651" s="154" t="s">
        <v>2967</v>
      </c>
      <c r="X651" s="10"/>
      <c r="Y651" s="154" t="s">
        <v>28</v>
      </c>
      <c r="Z651" s="154" t="str">
        <f>VLOOKUP(D651,TIPOLOGIA!A:F,5,0)</f>
        <v>TERRESTRE</v>
      </c>
      <c r="AA651" s="154" t="s">
        <v>452</v>
      </c>
      <c r="AB651" s="46">
        <v>1</v>
      </c>
      <c r="AC651" s="87">
        <f>IF(W651="SOPORTE_TELEFÓNICO",'BASE LIQUIDACION REDEBAN 2025'!$B$19,IF(AND(W651="VISITA_TÉCNICA",Y651="TIPO II"),'BASE LIQUIDACION REDEBAN 2025'!$B$18,'BASE LIQUIDACION REDEBAN 2025'!$B$17))</f>
        <v>67654.12000000001</v>
      </c>
      <c r="AD651" s="87">
        <v>0</v>
      </c>
      <c r="AE651" s="87">
        <f t="shared" si="10"/>
        <v>67654.12000000001</v>
      </c>
    </row>
    <row r="652" spans="1:31" s="105" customFormat="1" ht="13.15">
      <c r="A652" s="154" t="s">
        <v>80</v>
      </c>
      <c r="B652" s="154" t="str">
        <f>VLOOKUP(A652,'CENTRO DE COSTOS'!A:D,4,FALSE)</f>
        <v>JOSE MAURICIO HERNANDEZ ROJAS</v>
      </c>
      <c r="C652" s="154" t="str">
        <f>VLOOKUP(A652,'CENTRO DE COSTOS'!A:D,2,FALSE)</f>
        <v>0004-0001</v>
      </c>
      <c r="D652" s="154">
        <v>13657</v>
      </c>
      <c r="E652" s="154">
        <v>2560030</v>
      </c>
      <c r="F652" s="154">
        <v>13693</v>
      </c>
      <c r="G652" s="154" t="s">
        <v>8049</v>
      </c>
      <c r="H652" s="154" t="s">
        <v>303</v>
      </c>
      <c r="I652" s="154" t="s">
        <v>1176</v>
      </c>
      <c r="J652" s="154" t="s">
        <v>11949</v>
      </c>
      <c r="K652" s="154" t="s">
        <v>159</v>
      </c>
      <c r="L652" s="154" t="s">
        <v>11950</v>
      </c>
      <c r="M652" s="155">
        <v>45875.333333333336</v>
      </c>
      <c r="N652" s="155">
        <v>45880.70416666667</v>
      </c>
      <c r="O652" s="91"/>
      <c r="P652" s="154" t="s">
        <v>10063</v>
      </c>
      <c r="Q652" s="154" t="s">
        <v>10063</v>
      </c>
      <c r="R652" s="154" t="s">
        <v>2973</v>
      </c>
      <c r="S652" s="154" t="s">
        <v>2973</v>
      </c>
      <c r="T652" s="154" t="s">
        <v>8052</v>
      </c>
      <c r="U652" s="154" t="s">
        <v>9429</v>
      </c>
      <c r="V652" s="154" t="s">
        <v>11951</v>
      </c>
      <c r="W652" s="154" t="s">
        <v>2967</v>
      </c>
      <c r="X652" s="10"/>
      <c r="Y652" s="154" t="s">
        <v>28</v>
      </c>
      <c r="Z652" s="154" t="str">
        <f>VLOOKUP(D652,TIPOLOGIA!A:F,5,0)</f>
        <v>TERRESTRE</v>
      </c>
      <c r="AA652" s="154" t="s">
        <v>452</v>
      </c>
      <c r="AB652" s="46">
        <v>1</v>
      </c>
      <c r="AC652" s="87">
        <f>IF(W652="SOPORTE_TELEFÓNICO",'BASE LIQUIDACION REDEBAN 2025'!$B$19,IF(AND(W652="VISITA_TÉCNICA",Y652="TIPO II"),'BASE LIQUIDACION REDEBAN 2025'!$B$18,'BASE LIQUIDACION REDEBAN 2025'!$B$17))</f>
        <v>67654.12000000001</v>
      </c>
      <c r="AD652" s="87">
        <v>0</v>
      </c>
      <c r="AE652" s="87">
        <f t="shared" si="10"/>
        <v>67654.12000000001</v>
      </c>
    </row>
    <row r="653" spans="1:31" s="105" customFormat="1" ht="13.15">
      <c r="A653" s="154" t="s">
        <v>91</v>
      </c>
      <c r="B653" s="154" t="str">
        <f>VLOOKUP(A653,'CENTRO DE COSTOS'!A:D,4,FALSE)</f>
        <v>JOSE MAURICIO HERNANDEZ ROJAS</v>
      </c>
      <c r="C653" s="154" t="str">
        <f>VLOOKUP(A653,'CENTRO DE COSTOS'!A:D,2,FALSE)</f>
        <v>0004-0001</v>
      </c>
      <c r="D653" s="154">
        <v>23675</v>
      </c>
      <c r="E653" s="154">
        <v>2557551</v>
      </c>
      <c r="F653" s="154">
        <v>79128</v>
      </c>
      <c r="G653" s="154" t="s">
        <v>8049</v>
      </c>
      <c r="H653" s="154" t="s">
        <v>421</v>
      </c>
      <c r="I653" s="154" t="s">
        <v>3883</v>
      </c>
      <c r="J653" s="154" t="s">
        <v>11952</v>
      </c>
      <c r="K653" s="154" t="s">
        <v>159</v>
      </c>
      <c r="L653" s="154" t="s">
        <v>11953</v>
      </c>
      <c r="M653" s="155">
        <v>45874.621527777781</v>
      </c>
      <c r="N653" s="155">
        <v>45880.706250000003</v>
      </c>
      <c r="O653" s="91"/>
      <c r="P653" s="154" t="s">
        <v>10063</v>
      </c>
      <c r="Q653" s="154" t="s">
        <v>10063</v>
      </c>
      <c r="R653" s="154" t="s">
        <v>2973</v>
      </c>
      <c r="S653" s="154" t="s">
        <v>2973</v>
      </c>
      <c r="T653" s="154" t="s">
        <v>8052</v>
      </c>
      <c r="U653" s="154" t="s">
        <v>9429</v>
      </c>
      <c r="V653" s="154" t="s">
        <v>11936</v>
      </c>
      <c r="W653" s="154" t="s">
        <v>2967</v>
      </c>
      <c r="X653" s="10"/>
      <c r="Y653" s="154" t="s">
        <v>28</v>
      </c>
      <c r="Z653" s="154" t="str">
        <f>VLOOKUP(D653,TIPOLOGIA!A:F,5,0)</f>
        <v>TERRESTRE</v>
      </c>
      <c r="AA653" s="154" t="s">
        <v>2000</v>
      </c>
      <c r="AB653" s="46">
        <v>1</v>
      </c>
      <c r="AC653" s="87">
        <f>IF(W653="SOPORTE_TELEFÓNICO",'BASE LIQUIDACION REDEBAN 2025'!$B$19,IF(AND(W653="VISITA_TÉCNICA",Y653="TIPO II"),'BASE LIQUIDACION REDEBAN 2025'!$B$18,'BASE LIQUIDACION REDEBAN 2025'!$B$17))</f>
        <v>67654.12000000001</v>
      </c>
      <c r="AD653" s="87">
        <v>0</v>
      </c>
      <c r="AE653" s="87">
        <f t="shared" si="10"/>
        <v>67654.12000000001</v>
      </c>
    </row>
    <row r="654" spans="1:31" s="105" customFormat="1" ht="13.15">
      <c r="A654" s="154" t="s">
        <v>90</v>
      </c>
      <c r="B654" s="154" t="str">
        <f>VLOOKUP(A654,'CENTRO DE COSTOS'!A:D,4,FALSE)</f>
        <v>JUAN SEBASTIÁN RÍOS CASTRILLÓN</v>
      </c>
      <c r="C654" s="154" t="str">
        <f>VLOOKUP(A654,'CENTRO DE COSTOS'!A:D,2,FALSE)</f>
        <v>0004-0005</v>
      </c>
      <c r="D654" s="154">
        <v>5148</v>
      </c>
      <c r="E654" s="154">
        <v>2556990</v>
      </c>
      <c r="F654" s="154">
        <v>62238</v>
      </c>
      <c r="G654" s="154" t="s">
        <v>8049</v>
      </c>
      <c r="H654" s="154" t="s">
        <v>197</v>
      </c>
      <c r="I654" s="154" t="s">
        <v>1382</v>
      </c>
      <c r="J654" s="154" t="s">
        <v>11954</v>
      </c>
      <c r="K654" s="154" t="s">
        <v>159</v>
      </c>
      <c r="L654" s="154" t="s">
        <v>11955</v>
      </c>
      <c r="M654" s="155">
        <v>45874.584027777775</v>
      </c>
      <c r="N654" s="155">
        <v>45880.708333333336</v>
      </c>
      <c r="O654" s="91"/>
      <c r="P654" s="154" t="s">
        <v>10063</v>
      </c>
      <c r="Q654" s="154" t="s">
        <v>10063</v>
      </c>
      <c r="R654" s="154" t="s">
        <v>200</v>
      </c>
      <c r="S654" s="154" t="s">
        <v>201</v>
      </c>
      <c r="T654" s="154" t="s">
        <v>8052</v>
      </c>
      <c r="U654" s="154" t="s">
        <v>9429</v>
      </c>
      <c r="V654" s="154" t="s">
        <v>11956</v>
      </c>
      <c r="W654" s="154" t="s">
        <v>2967</v>
      </c>
      <c r="X654" s="10"/>
      <c r="Y654" s="154" t="s">
        <v>28</v>
      </c>
      <c r="Z654" s="154" t="str">
        <f>VLOOKUP(D654,TIPOLOGIA!A:F,5,0)</f>
        <v>TERRESTRE</v>
      </c>
      <c r="AA654" s="154" t="s">
        <v>3209</v>
      </c>
      <c r="AB654" s="46">
        <v>1</v>
      </c>
      <c r="AC654" s="87">
        <f>IF(W654="SOPORTE_TELEFÓNICO",'BASE LIQUIDACION REDEBAN 2025'!$B$19,IF(AND(W654="VISITA_TÉCNICA",Y654="TIPO II"),'BASE LIQUIDACION REDEBAN 2025'!$B$18,'BASE LIQUIDACION REDEBAN 2025'!$B$17))</f>
        <v>67654.12000000001</v>
      </c>
      <c r="AD654" s="87">
        <v>0</v>
      </c>
      <c r="AE654" s="87">
        <f t="shared" si="10"/>
        <v>67654.12000000001</v>
      </c>
    </row>
    <row r="655" spans="1:31" s="105" customFormat="1" ht="13.15">
      <c r="A655" s="154" t="s">
        <v>98</v>
      </c>
      <c r="B655" s="154" t="str">
        <f>VLOOKUP(A655,'CENTRO DE COSTOS'!A:D,4,FALSE)</f>
        <v>MIGUEL JULIÁN HERNÁNDEZ GUARÍN</v>
      </c>
      <c r="C655" s="154" t="str">
        <f>VLOOKUP(A655,'CENTRO DE COSTOS'!A:D,2,FALSE)</f>
        <v>0004-0008</v>
      </c>
      <c r="D655" s="154">
        <v>15759</v>
      </c>
      <c r="E655" s="154">
        <v>2556521</v>
      </c>
      <c r="F655" s="154">
        <v>78199</v>
      </c>
      <c r="G655" s="154" t="s">
        <v>8049</v>
      </c>
      <c r="H655" s="154" t="s">
        <v>241</v>
      </c>
      <c r="I655" s="154" t="s">
        <v>351</v>
      </c>
      <c r="J655" s="154" t="s">
        <v>11957</v>
      </c>
      <c r="K655" s="154" t="s">
        <v>159</v>
      </c>
      <c r="L655" s="154" t="s">
        <v>11958</v>
      </c>
      <c r="M655" s="155">
        <v>45874.498611111114</v>
      </c>
      <c r="N655" s="155">
        <v>45880.711111111108</v>
      </c>
      <c r="O655" s="91"/>
      <c r="P655" s="154" t="s">
        <v>10063</v>
      </c>
      <c r="Q655" s="154" t="s">
        <v>10063</v>
      </c>
      <c r="R655" s="154" t="s">
        <v>2973</v>
      </c>
      <c r="S655" s="154" t="s">
        <v>2973</v>
      </c>
      <c r="T655" s="154" t="s">
        <v>8052</v>
      </c>
      <c r="U655" s="154" t="s">
        <v>9429</v>
      </c>
      <c r="V655" s="154" t="s">
        <v>11959</v>
      </c>
      <c r="W655" s="154" t="s">
        <v>2967</v>
      </c>
      <c r="X655" s="10"/>
      <c r="Y655" s="154" t="s">
        <v>28</v>
      </c>
      <c r="Z655" s="154" t="str">
        <f>VLOOKUP(D655,TIPOLOGIA!A:F,5,0)</f>
        <v>TERRESTRE</v>
      </c>
      <c r="AA655" s="154" t="s">
        <v>376</v>
      </c>
      <c r="AB655" s="46">
        <v>1</v>
      </c>
      <c r="AC655" s="87">
        <f>IF(W655="SOPORTE_TELEFÓNICO",'BASE LIQUIDACION REDEBAN 2025'!$B$19,IF(AND(W655="VISITA_TÉCNICA",Y655="TIPO II"),'BASE LIQUIDACION REDEBAN 2025'!$B$18,'BASE LIQUIDACION REDEBAN 2025'!$B$17))</f>
        <v>67654.12000000001</v>
      </c>
      <c r="AD655" s="87">
        <v>0</v>
      </c>
      <c r="AE655" s="87">
        <f t="shared" si="10"/>
        <v>67654.12000000001</v>
      </c>
    </row>
    <row r="656" spans="1:31" s="105" customFormat="1" ht="13.15">
      <c r="A656" s="154" t="s">
        <v>98</v>
      </c>
      <c r="B656" s="154" t="str">
        <f>VLOOKUP(A656,'CENTRO DE COSTOS'!A:D,4,FALSE)</f>
        <v>MIGUEL JULIÁN HERNÁNDEZ GUARÍN</v>
      </c>
      <c r="C656" s="154" t="str">
        <f>VLOOKUP(A656,'CENTRO DE COSTOS'!A:D,2,FALSE)</f>
        <v>0004-0008</v>
      </c>
      <c r="D656" s="154">
        <v>15516</v>
      </c>
      <c r="E656" s="154">
        <v>2574157</v>
      </c>
      <c r="F656" s="154">
        <v>76901</v>
      </c>
      <c r="G656" s="154" t="s">
        <v>8049</v>
      </c>
      <c r="H656" s="154" t="s">
        <v>241</v>
      </c>
      <c r="I656" s="154" t="s">
        <v>2631</v>
      </c>
      <c r="J656" s="154" t="s">
        <v>11960</v>
      </c>
      <c r="K656" s="154" t="s">
        <v>159</v>
      </c>
      <c r="L656" s="154" t="s">
        <v>11961</v>
      </c>
      <c r="M656" s="155">
        <v>45878.479166666664</v>
      </c>
      <c r="N656" s="155">
        <v>45880.711805555555</v>
      </c>
      <c r="O656" s="91"/>
      <c r="P656" s="154" t="s">
        <v>10063</v>
      </c>
      <c r="Q656" s="154" t="s">
        <v>10063</v>
      </c>
      <c r="R656" s="154" t="s">
        <v>2973</v>
      </c>
      <c r="S656" s="154" t="s">
        <v>2973</v>
      </c>
      <c r="T656" s="154" t="s">
        <v>8052</v>
      </c>
      <c r="U656" s="154" t="s">
        <v>9429</v>
      </c>
      <c r="V656" s="154" t="s">
        <v>11962</v>
      </c>
      <c r="W656" s="154" t="s">
        <v>2967</v>
      </c>
      <c r="X656" s="10"/>
      <c r="Y656" s="154" t="s">
        <v>28</v>
      </c>
      <c r="Z656" s="154" t="str">
        <f>VLOOKUP(D656,TIPOLOGIA!A:F,5,0)</f>
        <v>TERRESTRE</v>
      </c>
      <c r="AA656" s="154" t="s">
        <v>376</v>
      </c>
      <c r="AB656" s="46">
        <v>1</v>
      </c>
      <c r="AC656" s="87">
        <f>IF(W656="SOPORTE_TELEFÓNICO",'BASE LIQUIDACION REDEBAN 2025'!$B$19,IF(AND(W656="VISITA_TÉCNICA",Y656="TIPO II"),'BASE LIQUIDACION REDEBAN 2025'!$B$18,'BASE LIQUIDACION REDEBAN 2025'!$B$17))</f>
        <v>67654.12000000001</v>
      </c>
      <c r="AD656" s="87">
        <v>0</v>
      </c>
      <c r="AE656" s="87">
        <f t="shared" si="10"/>
        <v>67654.12000000001</v>
      </c>
    </row>
    <row r="657" spans="1:31" s="105" customFormat="1" ht="13.15">
      <c r="A657" s="154" t="s">
        <v>81</v>
      </c>
      <c r="B657" s="154" t="str">
        <f>VLOOKUP(A657,'CENTRO DE COSTOS'!A:D,4,FALSE)</f>
        <v>MIGUEL JULIÁN HERNÁNDEZ GUARÍN</v>
      </c>
      <c r="C657" s="154" t="str">
        <f>VLOOKUP(A657,'CENTRO DE COSTOS'!A:D,2,FALSE)</f>
        <v>0004-0008</v>
      </c>
      <c r="D657" s="154">
        <v>54001</v>
      </c>
      <c r="E657" s="154">
        <v>2574331</v>
      </c>
      <c r="F657" s="154">
        <v>78950</v>
      </c>
      <c r="G657" s="154" t="s">
        <v>8049</v>
      </c>
      <c r="H657" s="154" t="s">
        <v>317</v>
      </c>
      <c r="I657" s="154" t="s">
        <v>81</v>
      </c>
      <c r="J657" s="154" t="s">
        <v>4526</v>
      </c>
      <c r="K657" s="154" t="s">
        <v>159</v>
      </c>
      <c r="L657" s="154" t="s">
        <v>11963</v>
      </c>
      <c r="M657" s="155">
        <v>45878.491666666669</v>
      </c>
      <c r="N657" s="155">
        <v>45880.713194444441</v>
      </c>
      <c r="O657" s="91"/>
      <c r="P657" s="154" t="s">
        <v>10063</v>
      </c>
      <c r="Q657" s="154" t="s">
        <v>10063</v>
      </c>
      <c r="R657" s="154" t="s">
        <v>2973</v>
      </c>
      <c r="S657" s="154" t="s">
        <v>2973</v>
      </c>
      <c r="T657" s="154" t="s">
        <v>8052</v>
      </c>
      <c r="U657" s="154" t="s">
        <v>9429</v>
      </c>
      <c r="V657" s="154" t="s">
        <v>11964</v>
      </c>
      <c r="W657" s="154" t="s">
        <v>2967</v>
      </c>
      <c r="X657" s="10"/>
      <c r="Y657" s="154" t="s">
        <v>25</v>
      </c>
      <c r="Z657" s="154" t="str">
        <f>VLOOKUP(D657,TIPOLOGIA!A:F,5,0)</f>
        <v>TERRESTRE</v>
      </c>
      <c r="AA657" s="154" t="s">
        <v>432</v>
      </c>
      <c r="AB657" s="46">
        <v>1</v>
      </c>
      <c r="AC657" s="87">
        <f>IF(W657="SOPORTE_TELEFÓNICO",'BASE LIQUIDACION REDEBAN 2025'!$B$19,IF(AND(W657="VISITA_TÉCNICA",Y657="TIPO II"),'BASE LIQUIDACION REDEBAN 2025'!$B$18,'BASE LIQUIDACION REDEBAN 2025'!$B$17))</f>
        <v>35779.500569199998</v>
      </c>
      <c r="AD657" s="87">
        <v>0</v>
      </c>
      <c r="AE657" s="87">
        <f t="shared" si="10"/>
        <v>35779.500569199998</v>
      </c>
    </row>
    <row r="658" spans="1:31" s="105" customFormat="1" ht="13.15">
      <c r="A658" s="154" t="s">
        <v>91</v>
      </c>
      <c r="B658" s="154" t="str">
        <f>VLOOKUP(A658,'CENTRO DE COSTOS'!A:D,4,FALSE)</f>
        <v>JOSE MAURICIO HERNANDEZ ROJAS</v>
      </c>
      <c r="C658" s="154" t="str">
        <f>VLOOKUP(A658,'CENTRO DE COSTOS'!A:D,2,FALSE)</f>
        <v>0004-0001</v>
      </c>
      <c r="D658" s="154">
        <v>5154</v>
      </c>
      <c r="E658" s="154">
        <v>2556138</v>
      </c>
      <c r="F658" s="154">
        <v>38649</v>
      </c>
      <c r="G658" s="154" t="s">
        <v>8049</v>
      </c>
      <c r="H658" s="154" t="s">
        <v>197</v>
      </c>
      <c r="I658" s="154" t="s">
        <v>775</v>
      </c>
      <c r="J658" s="154" t="s">
        <v>11965</v>
      </c>
      <c r="K658" s="154" t="s">
        <v>159</v>
      </c>
      <c r="L658" s="154" t="s">
        <v>11966</v>
      </c>
      <c r="M658" s="155">
        <v>45874.479861111111</v>
      </c>
      <c r="N658" s="155">
        <v>45880.71597222222</v>
      </c>
      <c r="O658" s="91"/>
      <c r="P658" s="154" t="s">
        <v>10063</v>
      </c>
      <c r="Q658" s="154" t="s">
        <v>10063</v>
      </c>
      <c r="R658" s="154" t="s">
        <v>2973</v>
      </c>
      <c r="S658" s="154" t="s">
        <v>2973</v>
      </c>
      <c r="T658" s="154" t="s">
        <v>8052</v>
      </c>
      <c r="U658" s="154" t="s">
        <v>9429</v>
      </c>
      <c r="V658" s="154" t="s">
        <v>11967</v>
      </c>
      <c r="W658" s="154" t="s">
        <v>2967</v>
      </c>
      <c r="X658" s="10"/>
      <c r="Y658" s="154" t="s">
        <v>28</v>
      </c>
      <c r="Z658" s="154" t="str">
        <f>VLOOKUP(D658,TIPOLOGIA!A:F,5,0)</f>
        <v>TERRESTRE</v>
      </c>
      <c r="AA658" s="154" t="s">
        <v>426</v>
      </c>
      <c r="AB658" s="46">
        <v>1</v>
      </c>
      <c r="AC658" s="87">
        <f>IF(W658="SOPORTE_TELEFÓNICO",'BASE LIQUIDACION REDEBAN 2025'!$B$19,IF(AND(W658="VISITA_TÉCNICA",Y658="TIPO II"),'BASE LIQUIDACION REDEBAN 2025'!$B$18,'BASE LIQUIDACION REDEBAN 2025'!$B$17))</f>
        <v>67654.12000000001</v>
      </c>
      <c r="AD658" s="87">
        <v>0</v>
      </c>
      <c r="AE658" s="87">
        <f t="shared" si="10"/>
        <v>67654.12000000001</v>
      </c>
    </row>
    <row r="659" spans="1:31" s="105" customFormat="1" ht="13.15">
      <c r="A659" s="154" t="s">
        <v>68</v>
      </c>
      <c r="B659" s="154" t="str">
        <f>VLOOKUP(A659,'CENTRO DE COSTOS'!A:D,4,FALSE)</f>
        <v>WILLIAM ASDRUBAL ROZO ROZO</v>
      </c>
      <c r="C659" s="154" t="str">
        <f>VLOOKUP(A659,'CENTRO DE COSTOS'!A:D,2,FALSE)</f>
        <v>0004-0004</v>
      </c>
      <c r="D659" s="154">
        <v>11001</v>
      </c>
      <c r="E659" s="154">
        <v>2549193</v>
      </c>
      <c r="F659" s="154">
        <v>47158</v>
      </c>
      <c r="G659" s="154" t="s">
        <v>8049</v>
      </c>
      <c r="H659" s="154" t="s">
        <v>470</v>
      </c>
      <c r="I659" s="154" t="s">
        <v>68</v>
      </c>
      <c r="J659" s="154" t="s">
        <v>11968</v>
      </c>
      <c r="K659" s="154" t="s">
        <v>159</v>
      </c>
      <c r="L659" s="154" t="s">
        <v>11969</v>
      </c>
      <c r="M659" s="155">
        <v>45873.523611111108</v>
      </c>
      <c r="N659" s="155">
        <v>45880.717361111114</v>
      </c>
      <c r="O659" s="91"/>
      <c r="P659" s="154" t="s">
        <v>10063</v>
      </c>
      <c r="Q659" s="154" t="s">
        <v>10063</v>
      </c>
      <c r="R659" s="154" t="s">
        <v>2973</v>
      </c>
      <c r="S659" s="154" t="s">
        <v>2973</v>
      </c>
      <c r="T659" s="154" t="s">
        <v>8052</v>
      </c>
      <c r="U659" s="154" t="s">
        <v>9429</v>
      </c>
      <c r="V659" s="154" t="s">
        <v>11970</v>
      </c>
      <c r="W659" s="154" t="s">
        <v>2967</v>
      </c>
      <c r="X659" s="10"/>
      <c r="Y659" s="154" t="s">
        <v>25</v>
      </c>
      <c r="Z659" s="154" t="str">
        <f>VLOOKUP(D659,TIPOLOGIA!A:F,5,0)</f>
        <v>TERRESTRE</v>
      </c>
      <c r="AA659" s="154" t="s">
        <v>882</v>
      </c>
      <c r="AB659" s="46">
        <v>1</v>
      </c>
      <c r="AC659" s="87">
        <f>IF(W659="SOPORTE_TELEFÓNICO",'BASE LIQUIDACION REDEBAN 2025'!$B$19,IF(AND(W659="VISITA_TÉCNICA",Y659="TIPO II"),'BASE LIQUIDACION REDEBAN 2025'!$B$18,'BASE LIQUIDACION REDEBAN 2025'!$B$17))</f>
        <v>35779.500569199998</v>
      </c>
      <c r="AD659" s="87">
        <v>0</v>
      </c>
      <c r="AE659" s="87">
        <f t="shared" si="10"/>
        <v>35779.500569199998</v>
      </c>
    </row>
    <row r="660" spans="1:31" s="105" customFormat="1" ht="13.15">
      <c r="A660" s="154" t="s">
        <v>68</v>
      </c>
      <c r="B660" s="154" t="str">
        <f>VLOOKUP(A660,'CENTRO DE COSTOS'!A:D,4,FALSE)</f>
        <v>WILLIAM ASDRUBAL ROZO ROZO</v>
      </c>
      <c r="C660" s="154" t="str">
        <f>VLOOKUP(A660,'CENTRO DE COSTOS'!A:D,2,FALSE)</f>
        <v>0004-0004</v>
      </c>
      <c r="D660" s="154">
        <v>11001</v>
      </c>
      <c r="E660" s="154">
        <v>2552554</v>
      </c>
      <c r="F660" s="154">
        <v>69762</v>
      </c>
      <c r="G660" s="154" t="s">
        <v>8049</v>
      </c>
      <c r="H660" s="154" t="s">
        <v>470</v>
      </c>
      <c r="I660" s="154" t="s">
        <v>68</v>
      </c>
      <c r="J660" s="154" t="s">
        <v>11971</v>
      </c>
      <c r="K660" s="154" t="s">
        <v>159</v>
      </c>
      <c r="L660" s="154" t="s">
        <v>11972</v>
      </c>
      <c r="M660" s="155">
        <v>45874.333333333336</v>
      </c>
      <c r="N660" s="155">
        <v>45880.719444444447</v>
      </c>
      <c r="O660" s="91"/>
      <c r="P660" s="154" t="s">
        <v>10063</v>
      </c>
      <c r="Q660" s="154" t="s">
        <v>10063</v>
      </c>
      <c r="R660" s="154" t="s">
        <v>2973</v>
      </c>
      <c r="S660" s="154" t="s">
        <v>2973</v>
      </c>
      <c r="T660" s="154" t="s">
        <v>9439</v>
      </c>
      <c r="U660" s="154" t="s">
        <v>10324</v>
      </c>
      <c r="V660" s="154" t="s">
        <v>11973</v>
      </c>
      <c r="W660" s="154" t="s">
        <v>2967</v>
      </c>
      <c r="X660" s="10"/>
      <c r="Y660" s="154" t="s">
        <v>25</v>
      </c>
      <c r="Z660" s="154" t="str">
        <f>VLOOKUP(D660,TIPOLOGIA!A:F,5,0)</f>
        <v>TERRESTRE</v>
      </c>
      <c r="AA660" s="154" t="s">
        <v>882</v>
      </c>
      <c r="AB660" s="46">
        <v>1</v>
      </c>
      <c r="AC660" s="87">
        <f>IF(W660="SOPORTE_TELEFÓNICO",'BASE LIQUIDACION REDEBAN 2025'!$B$19,IF(AND(W660="VISITA_TÉCNICA",Y660="TIPO II"),'BASE LIQUIDACION REDEBAN 2025'!$B$18,'BASE LIQUIDACION REDEBAN 2025'!$B$17))</f>
        <v>35779.500569199998</v>
      </c>
      <c r="AD660" s="87">
        <v>0</v>
      </c>
      <c r="AE660" s="87">
        <f t="shared" si="10"/>
        <v>35779.500569199998</v>
      </c>
    </row>
    <row r="661" spans="1:31" s="105" customFormat="1" ht="13.15">
      <c r="A661" s="154" t="s">
        <v>64</v>
      </c>
      <c r="B661" s="154" t="str">
        <f>VLOOKUP(A661,'CENTRO DE COSTOS'!A:D,4,FALSE)</f>
        <v>JOSE MAURICIO HERNANDEZ ROJAS</v>
      </c>
      <c r="C661" s="154" t="str">
        <f>VLOOKUP(A661,'CENTRO DE COSTOS'!A:D,2,FALSE)</f>
        <v>0004-0001</v>
      </c>
      <c r="D661" s="154">
        <v>8001</v>
      </c>
      <c r="E661" s="154">
        <v>2572083</v>
      </c>
      <c r="F661" s="154">
        <v>60049</v>
      </c>
      <c r="G661" s="154" t="s">
        <v>8049</v>
      </c>
      <c r="H661" s="154" t="s">
        <v>389</v>
      </c>
      <c r="I661" s="154" t="s">
        <v>64</v>
      </c>
      <c r="J661" s="154" t="s">
        <v>11974</v>
      </c>
      <c r="K661" s="154" t="s">
        <v>159</v>
      </c>
      <c r="L661" s="154" t="s">
        <v>11975</v>
      </c>
      <c r="M661" s="155">
        <v>45877.636805555558</v>
      </c>
      <c r="N661" s="155">
        <v>45880.722916666666</v>
      </c>
      <c r="O661" s="91"/>
      <c r="P661" s="154" t="s">
        <v>10063</v>
      </c>
      <c r="Q661" s="154" t="s">
        <v>10063</v>
      </c>
      <c r="R661" s="154" t="s">
        <v>2973</v>
      </c>
      <c r="S661" s="154" t="s">
        <v>2973</v>
      </c>
      <c r="T661" s="154" t="s">
        <v>8052</v>
      </c>
      <c r="U661" s="154" t="s">
        <v>9429</v>
      </c>
      <c r="V661" s="154" t="s">
        <v>11976</v>
      </c>
      <c r="W661" s="154" t="s">
        <v>2967</v>
      </c>
      <c r="X661" s="10"/>
      <c r="Y661" s="154" t="s">
        <v>25</v>
      </c>
      <c r="Z661" s="154" t="str">
        <f>VLOOKUP(D661,TIPOLOGIA!A:F,5,0)</f>
        <v>TERRESTRE</v>
      </c>
      <c r="AA661" s="154" t="s">
        <v>799</v>
      </c>
      <c r="AB661" s="46">
        <v>1</v>
      </c>
      <c r="AC661" s="87">
        <f>IF(W661="SOPORTE_TELEFÓNICO",'BASE LIQUIDACION REDEBAN 2025'!$B$19,IF(AND(W661="VISITA_TÉCNICA",Y661="TIPO II"),'BASE LIQUIDACION REDEBAN 2025'!$B$18,'BASE LIQUIDACION REDEBAN 2025'!$B$17))</f>
        <v>35779.500569199998</v>
      </c>
      <c r="AD661" s="87">
        <v>0</v>
      </c>
      <c r="AE661" s="87">
        <f t="shared" si="10"/>
        <v>35779.500569199998</v>
      </c>
    </row>
    <row r="662" spans="1:31" s="105" customFormat="1" ht="13.15">
      <c r="A662" s="154" t="s">
        <v>91</v>
      </c>
      <c r="B662" s="154" t="str">
        <f>VLOOKUP(A662,'CENTRO DE COSTOS'!A:D,4,FALSE)</f>
        <v>JOSE MAURICIO HERNANDEZ ROJAS</v>
      </c>
      <c r="C662" s="154" t="str">
        <f>VLOOKUP(A662,'CENTRO DE COSTOS'!A:D,2,FALSE)</f>
        <v>0004-0001</v>
      </c>
      <c r="D662" s="154">
        <v>5154</v>
      </c>
      <c r="E662" s="154">
        <v>2564168</v>
      </c>
      <c r="F662" s="154">
        <v>55526</v>
      </c>
      <c r="G662" s="154" t="s">
        <v>8049</v>
      </c>
      <c r="H662" s="154" t="s">
        <v>197</v>
      </c>
      <c r="I662" s="154" t="s">
        <v>775</v>
      </c>
      <c r="J662" s="154" t="s">
        <v>11977</v>
      </c>
      <c r="K662" s="154" t="s">
        <v>159</v>
      </c>
      <c r="L662" s="154" t="s">
        <v>11978</v>
      </c>
      <c r="M662" s="155">
        <v>45875.611111111109</v>
      </c>
      <c r="N662" s="155">
        <v>45880.722916666666</v>
      </c>
      <c r="O662" s="91"/>
      <c r="P662" s="154" t="s">
        <v>10063</v>
      </c>
      <c r="Q662" s="154" t="s">
        <v>10063</v>
      </c>
      <c r="R662" s="154" t="s">
        <v>200</v>
      </c>
      <c r="S662" s="154" t="s">
        <v>201</v>
      </c>
      <c r="T662" s="154" t="s">
        <v>8052</v>
      </c>
      <c r="U662" s="154" t="s">
        <v>9429</v>
      </c>
      <c r="V662" s="154" t="s">
        <v>11979</v>
      </c>
      <c r="W662" s="154" t="s">
        <v>2967</v>
      </c>
      <c r="X662" s="10"/>
      <c r="Y662" s="154" t="s">
        <v>28</v>
      </c>
      <c r="Z662" s="154" t="str">
        <f>VLOOKUP(D662,TIPOLOGIA!A:F,5,0)</f>
        <v>TERRESTRE</v>
      </c>
      <c r="AA662" s="154" t="s">
        <v>426</v>
      </c>
      <c r="AB662" s="46">
        <v>1</v>
      </c>
      <c r="AC662" s="87">
        <f>IF(W662="SOPORTE_TELEFÓNICO",'BASE LIQUIDACION REDEBAN 2025'!$B$19,IF(AND(W662="VISITA_TÉCNICA",Y662="TIPO II"),'BASE LIQUIDACION REDEBAN 2025'!$B$18,'BASE LIQUIDACION REDEBAN 2025'!$B$17))</f>
        <v>67654.12000000001</v>
      </c>
      <c r="AD662" s="87">
        <v>0</v>
      </c>
      <c r="AE662" s="87">
        <f t="shared" si="10"/>
        <v>67654.12000000001</v>
      </c>
    </row>
    <row r="663" spans="1:31" s="105" customFormat="1" ht="13.15">
      <c r="A663" s="154" t="s">
        <v>64</v>
      </c>
      <c r="B663" s="154" t="str">
        <f>VLOOKUP(A663,'CENTRO DE COSTOS'!A:D,4,FALSE)</f>
        <v>JOSE MAURICIO HERNANDEZ ROJAS</v>
      </c>
      <c r="C663" s="154" t="str">
        <f>VLOOKUP(A663,'CENTRO DE COSTOS'!A:D,2,FALSE)</f>
        <v>0004-0001</v>
      </c>
      <c r="D663" s="154">
        <v>8001</v>
      </c>
      <c r="E663" s="154">
        <v>2572249</v>
      </c>
      <c r="F663" s="154">
        <v>76929</v>
      </c>
      <c r="G663" s="154" t="s">
        <v>8049</v>
      </c>
      <c r="H663" s="154" t="s">
        <v>389</v>
      </c>
      <c r="I663" s="154" t="s">
        <v>64</v>
      </c>
      <c r="J663" s="154" t="s">
        <v>4357</v>
      </c>
      <c r="K663" s="154" t="s">
        <v>159</v>
      </c>
      <c r="L663" s="154" t="s">
        <v>11980</v>
      </c>
      <c r="M663" s="155">
        <v>45877.634722222225</v>
      </c>
      <c r="N663" s="155">
        <v>45880.726388888892</v>
      </c>
      <c r="O663" s="91"/>
      <c r="P663" s="154" t="s">
        <v>10063</v>
      </c>
      <c r="Q663" s="154" t="s">
        <v>10063</v>
      </c>
      <c r="R663" s="154" t="s">
        <v>2973</v>
      </c>
      <c r="S663" s="154" t="s">
        <v>2973</v>
      </c>
      <c r="T663" s="154" t="s">
        <v>8052</v>
      </c>
      <c r="U663" s="154" t="s">
        <v>9429</v>
      </c>
      <c r="V663" s="154" t="s">
        <v>11981</v>
      </c>
      <c r="W663" s="154" t="s">
        <v>2967</v>
      </c>
      <c r="X663" s="10"/>
      <c r="Y663" s="154" t="s">
        <v>25</v>
      </c>
      <c r="Z663" s="154" t="str">
        <f>VLOOKUP(D663,TIPOLOGIA!A:F,5,0)</f>
        <v>TERRESTRE</v>
      </c>
      <c r="AA663" s="154" t="s">
        <v>799</v>
      </c>
      <c r="AB663" s="46">
        <v>1</v>
      </c>
      <c r="AC663" s="87">
        <f>IF(W663="SOPORTE_TELEFÓNICO",'BASE LIQUIDACION REDEBAN 2025'!$B$19,IF(AND(W663="VISITA_TÉCNICA",Y663="TIPO II"),'BASE LIQUIDACION REDEBAN 2025'!$B$18,'BASE LIQUIDACION REDEBAN 2025'!$B$17))</f>
        <v>35779.500569199998</v>
      </c>
      <c r="AD663" s="87">
        <v>0</v>
      </c>
      <c r="AE663" s="87">
        <f t="shared" si="10"/>
        <v>35779.500569199998</v>
      </c>
    </row>
    <row r="664" spans="1:31" s="105" customFormat="1" ht="13.15">
      <c r="A664" s="154" t="s">
        <v>100</v>
      </c>
      <c r="B664" s="154" t="str">
        <f>VLOOKUP(A664,'CENTRO DE COSTOS'!A:D,4,FALSE)</f>
        <v>KEVIN ALEXIS CORZO BUSTOS</v>
      </c>
      <c r="C664" s="154" t="str">
        <f>VLOOKUP(A664,'CENTRO DE COSTOS'!A:D,2,FALSE)</f>
        <v>0004-0007</v>
      </c>
      <c r="D664" s="154">
        <v>50001</v>
      </c>
      <c r="E664" s="154">
        <v>2571079</v>
      </c>
      <c r="F664" s="154">
        <v>74090</v>
      </c>
      <c r="G664" s="154" t="s">
        <v>8049</v>
      </c>
      <c r="H664" s="154" t="s">
        <v>295</v>
      </c>
      <c r="I664" s="154" t="s">
        <v>100</v>
      </c>
      <c r="J664" s="154" t="s">
        <v>11982</v>
      </c>
      <c r="K664" s="154" t="s">
        <v>159</v>
      </c>
      <c r="L664" s="154" t="s">
        <v>11983</v>
      </c>
      <c r="M664" s="155">
        <v>45877.554166666669</v>
      </c>
      <c r="N664" s="155">
        <v>45880.728472222225</v>
      </c>
      <c r="O664" s="91"/>
      <c r="P664" s="154" t="s">
        <v>10063</v>
      </c>
      <c r="Q664" s="154" t="s">
        <v>10063</v>
      </c>
      <c r="R664" s="154" t="s">
        <v>2973</v>
      </c>
      <c r="S664" s="154" t="s">
        <v>2973</v>
      </c>
      <c r="T664" s="154" t="s">
        <v>8052</v>
      </c>
      <c r="U664" s="154" t="s">
        <v>9429</v>
      </c>
      <c r="V664" s="154" t="s">
        <v>11984</v>
      </c>
      <c r="W664" s="154" t="s">
        <v>2967</v>
      </c>
      <c r="X664" s="10"/>
      <c r="Y664" s="154" t="s">
        <v>25</v>
      </c>
      <c r="Z664" s="154" t="str">
        <f>VLOOKUP(D664,TIPOLOGIA!A:F,5,0)</f>
        <v>TERRESTRE</v>
      </c>
      <c r="AA664" s="154" t="s">
        <v>3167</v>
      </c>
      <c r="AB664" s="46">
        <v>1</v>
      </c>
      <c r="AC664" s="87">
        <f>IF(W664="SOPORTE_TELEFÓNICO",'BASE LIQUIDACION REDEBAN 2025'!$B$19,IF(AND(W664="VISITA_TÉCNICA",Y664="TIPO II"),'BASE LIQUIDACION REDEBAN 2025'!$B$18,'BASE LIQUIDACION REDEBAN 2025'!$B$17))</f>
        <v>35779.500569199998</v>
      </c>
      <c r="AD664" s="87">
        <v>0</v>
      </c>
      <c r="AE664" s="87">
        <f t="shared" si="10"/>
        <v>35779.500569199998</v>
      </c>
    </row>
    <row r="665" spans="1:31" s="105" customFormat="1" ht="13.15">
      <c r="A665" s="154" t="s">
        <v>68</v>
      </c>
      <c r="B665" s="154" t="str">
        <f>VLOOKUP(A665,'CENTRO DE COSTOS'!A:D,4,FALSE)</f>
        <v>WILLIAM ASDRUBAL ROZO ROZO</v>
      </c>
      <c r="C665" s="154" t="str">
        <f>VLOOKUP(A665,'CENTRO DE COSTOS'!A:D,2,FALSE)</f>
        <v>0004-0004</v>
      </c>
      <c r="D665" s="154">
        <v>25286</v>
      </c>
      <c r="E665" s="154">
        <v>2569444</v>
      </c>
      <c r="F665" s="154">
        <v>79847</v>
      </c>
      <c r="G665" s="154" t="s">
        <v>8049</v>
      </c>
      <c r="H665" s="154" t="s">
        <v>470</v>
      </c>
      <c r="I665" s="154" t="s">
        <v>2079</v>
      </c>
      <c r="J665" s="154" t="s">
        <v>11985</v>
      </c>
      <c r="K665" s="154" t="s">
        <v>159</v>
      </c>
      <c r="L665" s="154" t="s">
        <v>11986</v>
      </c>
      <c r="M665" s="155">
        <v>45877.411111111112</v>
      </c>
      <c r="N665" s="155">
        <v>45880.731249999997</v>
      </c>
      <c r="O665" s="91"/>
      <c r="P665" s="154" t="s">
        <v>10063</v>
      </c>
      <c r="Q665" s="154" t="s">
        <v>10063</v>
      </c>
      <c r="R665" s="154" t="s">
        <v>2973</v>
      </c>
      <c r="S665" s="154" t="s">
        <v>2973</v>
      </c>
      <c r="T665" s="154" t="s">
        <v>8052</v>
      </c>
      <c r="U665" s="154" t="s">
        <v>9429</v>
      </c>
      <c r="V665" s="154" t="s">
        <v>11987</v>
      </c>
      <c r="W665" s="154" t="s">
        <v>2967</v>
      </c>
      <c r="X665" s="10"/>
      <c r="Y665" s="154" t="s">
        <v>28</v>
      </c>
      <c r="Z665" s="154" t="str">
        <f>VLOOKUP(D665,TIPOLOGIA!A:F,5,0)</f>
        <v>TERRESTRE</v>
      </c>
      <c r="AA665" s="154" t="s">
        <v>573</v>
      </c>
      <c r="AB665" s="46">
        <v>1</v>
      </c>
      <c r="AC665" s="87">
        <f>IF(W665="SOPORTE_TELEFÓNICO",'BASE LIQUIDACION REDEBAN 2025'!$B$19,IF(AND(W665="VISITA_TÉCNICA",Y665="TIPO II"),'BASE LIQUIDACION REDEBAN 2025'!$B$18,'BASE LIQUIDACION REDEBAN 2025'!$B$17))</f>
        <v>67654.12000000001</v>
      </c>
      <c r="AD665" s="87">
        <v>0</v>
      </c>
      <c r="AE665" s="87">
        <f t="shared" si="10"/>
        <v>67654.12000000001</v>
      </c>
    </row>
    <row r="666" spans="1:31" s="105" customFormat="1" ht="13.15">
      <c r="A666" s="154" t="s">
        <v>64</v>
      </c>
      <c r="B666" s="154" t="str">
        <f>VLOOKUP(A666,'CENTRO DE COSTOS'!A:D,4,FALSE)</f>
        <v>JOSE MAURICIO HERNANDEZ ROJAS</v>
      </c>
      <c r="C666" s="154" t="str">
        <f>VLOOKUP(A666,'CENTRO DE COSTOS'!A:D,2,FALSE)</f>
        <v>0004-0001</v>
      </c>
      <c r="D666" s="154">
        <v>8758</v>
      </c>
      <c r="E666" s="154">
        <v>2543735</v>
      </c>
      <c r="F666" s="154">
        <v>77937</v>
      </c>
      <c r="G666" s="154" t="s">
        <v>8049</v>
      </c>
      <c r="H666" s="154" t="s">
        <v>389</v>
      </c>
      <c r="I666" s="154" t="s">
        <v>1088</v>
      </c>
      <c r="J666" s="154" t="s">
        <v>11988</v>
      </c>
      <c r="K666" s="154" t="s">
        <v>159</v>
      </c>
      <c r="L666" s="154" t="s">
        <v>11989</v>
      </c>
      <c r="M666" s="155">
        <v>45873.333333333336</v>
      </c>
      <c r="N666" s="155">
        <v>45881.331250000003</v>
      </c>
      <c r="O666" s="91"/>
      <c r="P666" s="154" t="s">
        <v>10063</v>
      </c>
      <c r="Q666" s="154" t="s">
        <v>10063</v>
      </c>
      <c r="R666" s="154" t="s">
        <v>2973</v>
      </c>
      <c r="S666" s="154" t="s">
        <v>2973</v>
      </c>
      <c r="T666" s="154" t="s">
        <v>8052</v>
      </c>
      <c r="U666" s="154" t="s">
        <v>9429</v>
      </c>
      <c r="V666" s="154" t="s">
        <v>11990</v>
      </c>
      <c r="W666" s="154" t="s">
        <v>2967</v>
      </c>
      <c r="X666" s="10"/>
      <c r="Y666" s="154" t="s">
        <v>25</v>
      </c>
      <c r="Z666" s="154" t="str">
        <f>VLOOKUP(D666,TIPOLOGIA!A:F,5,0)</f>
        <v>TERRESTRE</v>
      </c>
      <c r="AA666" s="154" t="s">
        <v>10279</v>
      </c>
      <c r="AB666" s="46">
        <v>1</v>
      </c>
      <c r="AC666" s="87">
        <f>IF(W666="SOPORTE_TELEFÓNICO",'BASE LIQUIDACION REDEBAN 2025'!$B$19,IF(AND(W666="VISITA_TÉCNICA",Y666="TIPO II"),'BASE LIQUIDACION REDEBAN 2025'!$B$18,'BASE LIQUIDACION REDEBAN 2025'!$B$17))</f>
        <v>35779.500569199998</v>
      </c>
      <c r="AD666" s="87">
        <v>0</v>
      </c>
      <c r="AE666" s="87">
        <f t="shared" si="10"/>
        <v>35779.500569199998</v>
      </c>
    </row>
    <row r="667" spans="1:31" s="105" customFormat="1" ht="13.15">
      <c r="A667" s="154" t="s">
        <v>68</v>
      </c>
      <c r="B667" s="154" t="str">
        <f>VLOOKUP(A667,'CENTRO DE COSTOS'!A:D,4,FALSE)</f>
        <v>WILLIAM ASDRUBAL ROZO ROZO</v>
      </c>
      <c r="C667" s="154" t="str">
        <f>VLOOKUP(A667,'CENTRO DE COSTOS'!A:D,2,FALSE)</f>
        <v>0004-0004</v>
      </c>
      <c r="D667" s="154">
        <v>11001</v>
      </c>
      <c r="E667" s="154">
        <v>2574406</v>
      </c>
      <c r="F667" s="154">
        <v>32046</v>
      </c>
      <c r="G667" s="154" t="s">
        <v>8049</v>
      </c>
      <c r="H667" s="154" t="s">
        <v>470</v>
      </c>
      <c r="I667" s="154" t="s">
        <v>68</v>
      </c>
      <c r="J667" s="154" t="s">
        <v>11991</v>
      </c>
      <c r="K667" s="154" t="s">
        <v>159</v>
      </c>
      <c r="L667" s="154" t="s">
        <v>11992</v>
      </c>
      <c r="M667" s="155">
        <v>45880.333333333336</v>
      </c>
      <c r="N667" s="155">
        <v>45881.351388888892</v>
      </c>
      <c r="O667" s="91"/>
      <c r="P667" s="154" t="s">
        <v>10063</v>
      </c>
      <c r="Q667" s="154" t="s">
        <v>10063</v>
      </c>
      <c r="R667" s="154" t="s">
        <v>220</v>
      </c>
      <c r="S667" s="154" t="s">
        <v>733</v>
      </c>
      <c r="T667" s="154" t="s">
        <v>8052</v>
      </c>
      <c r="U667" s="154" t="s">
        <v>9429</v>
      </c>
      <c r="V667" s="154" t="s">
        <v>11993</v>
      </c>
      <c r="W667" s="154" t="s">
        <v>2967</v>
      </c>
      <c r="X667" s="10"/>
      <c r="Y667" s="154" t="s">
        <v>25</v>
      </c>
      <c r="Z667" s="154" t="str">
        <f>VLOOKUP(D667,TIPOLOGIA!A:F,5,0)</f>
        <v>TERRESTRE</v>
      </c>
      <c r="AA667" s="154" t="s">
        <v>2153</v>
      </c>
      <c r="AB667" s="46">
        <v>1</v>
      </c>
      <c r="AC667" s="87">
        <f>IF(W667="SOPORTE_TELEFÓNICO",'BASE LIQUIDACION REDEBAN 2025'!$B$19,IF(AND(W667="VISITA_TÉCNICA",Y667="TIPO II"),'BASE LIQUIDACION REDEBAN 2025'!$B$18,'BASE LIQUIDACION REDEBAN 2025'!$B$17))</f>
        <v>35779.500569199998</v>
      </c>
      <c r="AD667" s="87">
        <v>0</v>
      </c>
      <c r="AE667" s="87">
        <f t="shared" si="10"/>
        <v>35779.500569199998</v>
      </c>
    </row>
    <row r="668" spans="1:31" s="105" customFormat="1" ht="13.15">
      <c r="A668" s="154" t="s">
        <v>76</v>
      </c>
      <c r="B668" s="154" t="str">
        <f>VLOOKUP(A668,'CENTRO DE COSTOS'!A:D,4,FALSE)</f>
        <v>DIEGO FERNANDO HENAO CARDONA</v>
      </c>
      <c r="C668" s="154" t="str">
        <f>VLOOKUP(A668,'CENTRO DE COSTOS'!A:D,2,FALSE)</f>
        <v>0004-0003</v>
      </c>
      <c r="D668" s="154">
        <v>76001</v>
      </c>
      <c r="E668" s="154">
        <v>2574086</v>
      </c>
      <c r="F668" s="154">
        <v>79693</v>
      </c>
      <c r="G668" s="154" t="s">
        <v>8049</v>
      </c>
      <c r="H668" s="154" t="s">
        <v>227</v>
      </c>
      <c r="I668" s="154" t="s">
        <v>76</v>
      </c>
      <c r="J668" s="154" t="s">
        <v>11994</v>
      </c>
      <c r="K668" s="154" t="s">
        <v>159</v>
      </c>
      <c r="L668" s="154" t="s">
        <v>11995</v>
      </c>
      <c r="M668" s="155">
        <v>45878.4375</v>
      </c>
      <c r="N668" s="155">
        <v>45881.352777777778</v>
      </c>
      <c r="O668" s="91"/>
      <c r="P668" s="154" t="s">
        <v>10063</v>
      </c>
      <c r="Q668" s="154" t="s">
        <v>10063</v>
      </c>
      <c r="R668" s="154" t="s">
        <v>200</v>
      </c>
      <c r="S668" s="154" t="s">
        <v>739</v>
      </c>
      <c r="T668" s="154" t="s">
        <v>8052</v>
      </c>
      <c r="U668" s="154" t="s">
        <v>9429</v>
      </c>
      <c r="V668" s="154" t="s">
        <v>11996</v>
      </c>
      <c r="W668" s="154" t="s">
        <v>2967</v>
      </c>
      <c r="X668" s="10"/>
      <c r="Y668" s="154" t="s">
        <v>25</v>
      </c>
      <c r="Z668" s="154" t="str">
        <f>VLOOKUP(D668,TIPOLOGIA!A:F,5,0)</f>
        <v>TERRESTRE</v>
      </c>
      <c r="AA668" s="154" t="s">
        <v>513</v>
      </c>
      <c r="AB668" s="46">
        <v>1</v>
      </c>
      <c r="AC668" s="87">
        <f>IF(W668="SOPORTE_TELEFÓNICO",'BASE LIQUIDACION REDEBAN 2025'!$B$19,IF(AND(W668="VISITA_TÉCNICA",Y668="TIPO II"),'BASE LIQUIDACION REDEBAN 2025'!$B$18,'BASE LIQUIDACION REDEBAN 2025'!$B$17))</f>
        <v>35779.500569199998</v>
      </c>
      <c r="AD668" s="87">
        <v>0</v>
      </c>
      <c r="AE668" s="87">
        <f t="shared" si="10"/>
        <v>35779.500569199998</v>
      </c>
    </row>
    <row r="669" spans="1:31" s="105" customFormat="1" ht="13.15">
      <c r="A669" s="154" t="s">
        <v>93</v>
      </c>
      <c r="B669" s="154" t="str">
        <f>VLOOKUP(A669,'CENTRO DE COSTOS'!A:D,4,FALSE)</f>
        <v>DIEGO FERNANDO HENAO CARDONA</v>
      </c>
      <c r="C669" s="154" t="str">
        <f>VLOOKUP(A669,'CENTRO DE COSTOS'!A:D,2,FALSE)</f>
        <v>0004-0003</v>
      </c>
      <c r="D669" s="154">
        <v>52835</v>
      </c>
      <c r="E669" s="154">
        <v>2546013</v>
      </c>
      <c r="F669" s="154">
        <v>41694</v>
      </c>
      <c r="G669" s="154" t="s">
        <v>8049</v>
      </c>
      <c r="H669" s="154" t="s">
        <v>174</v>
      </c>
      <c r="I669" s="154" t="s">
        <v>515</v>
      </c>
      <c r="J669" s="154" t="s">
        <v>11997</v>
      </c>
      <c r="K669" s="154" t="s">
        <v>159</v>
      </c>
      <c r="L669" s="154" t="s">
        <v>11998</v>
      </c>
      <c r="M669" s="155">
        <v>45873.373611111114</v>
      </c>
      <c r="N669" s="155">
        <v>45881.354166666664</v>
      </c>
      <c r="O669" s="91"/>
      <c r="P669" s="154" t="s">
        <v>10063</v>
      </c>
      <c r="Q669" s="154" t="s">
        <v>10063</v>
      </c>
      <c r="R669" s="154" t="s">
        <v>2973</v>
      </c>
      <c r="S669" s="154" t="s">
        <v>2973</v>
      </c>
      <c r="T669" s="154" t="s">
        <v>8052</v>
      </c>
      <c r="U669" s="154" t="s">
        <v>9429</v>
      </c>
      <c r="V669" s="154" t="s">
        <v>11999</v>
      </c>
      <c r="W669" s="154" t="s">
        <v>10144</v>
      </c>
      <c r="X669" s="10"/>
      <c r="Y669" s="154" t="s">
        <v>32</v>
      </c>
      <c r="Z669" s="154" t="str">
        <f>VLOOKUP(D669,TIPOLOGIA!A:F,5,0)</f>
        <v>TERRESTRE</v>
      </c>
      <c r="AA669" s="154" t="s">
        <v>1442</v>
      </c>
      <c r="AB669" s="46">
        <v>0</v>
      </c>
      <c r="AC669" s="87">
        <f>IF(W669="SOPORTE_TELEFÓNICO",'BASE LIQUIDACION REDEBAN 2025'!$B$19,IF(AND(W669="VISITA_TÉCNICA",Y669="TIPO II"),'BASE LIQUIDACION REDEBAN 2025'!$B$18,'BASE LIQUIDACION REDEBAN 2025'!$B$17))</f>
        <v>35779.500569199998</v>
      </c>
      <c r="AD669" s="87">
        <v>0</v>
      </c>
      <c r="AE669" s="87">
        <f t="shared" si="10"/>
        <v>35779.500569199998</v>
      </c>
    </row>
    <row r="670" spans="1:31" s="105" customFormat="1" ht="13.15">
      <c r="A670" s="154" t="s">
        <v>90</v>
      </c>
      <c r="B670" s="154" t="str">
        <f>VLOOKUP(A670,'CENTRO DE COSTOS'!A:D,4,FALSE)</f>
        <v>JUAN SEBASTIÁN RÍOS CASTRILLÓN</v>
      </c>
      <c r="C670" s="154" t="str">
        <f>VLOOKUP(A670,'CENTRO DE COSTOS'!A:D,2,FALSE)</f>
        <v>0004-0005</v>
      </c>
      <c r="D670" s="154">
        <v>5088</v>
      </c>
      <c r="E670" s="154">
        <v>2549930</v>
      </c>
      <c r="F670" s="154">
        <v>79729</v>
      </c>
      <c r="G670" s="154" t="s">
        <v>8049</v>
      </c>
      <c r="H670" s="154" t="s">
        <v>197</v>
      </c>
      <c r="I670" s="154" t="s">
        <v>211</v>
      </c>
      <c r="J670" s="154" t="s">
        <v>12000</v>
      </c>
      <c r="K670" s="154" t="s">
        <v>159</v>
      </c>
      <c r="L670" s="154" t="s">
        <v>12001</v>
      </c>
      <c r="M670" s="155">
        <v>45873.595138888886</v>
      </c>
      <c r="N670" s="155">
        <v>45881.359027777777</v>
      </c>
      <c r="O670" s="91"/>
      <c r="P670" s="154" t="s">
        <v>10063</v>
      </c>
      <c r="Q670" s="154" t="s">
        <v>10063</v>
      </c>
      <c r="R670" s="154" t="s">
        <v>200</v>
      </c>
      <c r="S670" s="154" t="s">
        <v>739</v>
      </c>
      <c r="T670" s="154" t="s">
        <v>8052</v>
      </c>
      <c r="U670" s="154" t="s">
        <v>9429</v>
      </c>
      <c r="V670" s="154" t="s">
        <v>12002</v>
      </c>
      <c r="W670" s="154" t="s">
        <v>2967</v>
      </c>
      <c r="X670" s="10"/>
      <c r="Y670" s="154" t="s">
        <v>25</v>
      </c>
      <c r="Z670" s="154" t="str">
        <f>VLOOKUP(D670,TIPOLOGIA!A:F,5,0)</f>
        <v>TERRESTRE</v>
      </c>
      <c r="AA670" s="154" t="s">
        <v>2327</v>
      </c>
      <c r="AB670" s="46">
        <v>1</v>
      </c>
      <c r="AC670" s="87">
        <f>IF(W670="SOPORTE_TELEFÓNICO",'BASE LIQUIDACION REDEBAN 2025'!$B$19,IF(AND(W670="VISITA_TÉCNICA",Y670="TIPO II"),'BASE LIQUIDACION REDEBAN 2025'!$B$18,'BASE LIQUIDACION REDEBAN 2025'!$B$17))</f>
        <v>35779.500569199998</v>
      </c>
      <c r="AD670" s="87">
        <v>0</v>
      </c>
      <c r="AE670" s="87">
        <f t="shared" si="10"/>
        <v>35779.500569199998</v>
      </c>
    </row>
    <row r="671" spans="1:31" s="105" customFormat="1" ht="13.15">
      <c r="A671" s="154" t="s">
        <v>81</v>
      </c>
      <c r="B671" s="154" t="str">
        <f>VLOOKUP(A671,'CENTRO DE COSTOS'!A:D,4,FALSE)</f>
        <v>MIGUEL JULIÁN HERNÁNDEZ GUARÍN</v>
      </c>
      <c r="C671" s="154" t="str">
        <f>VLOOKUP(A671,'CENTRO DE COSTOS'!A:D,2,FALSE)</f>
        <v>0004-0008</v>
      </c>
      <c r="D671" s="154">
        <v>54001</v>
      </c>
      <c r="E671" s="154">
        <v>2577111</v>
      </c>
      <c r="F671" s="154">
        <v>47137</v>
      </c>
      <c r="G671" s="154" t="s">
        <v>8049</v>
      </c>
      <c r="H671" s="154" t="s">
        <v>317</v>
      </c>
      <c r="I671" s="154" t="s">
        <v>81</v>
      </c>
      <c r="J671" s="154" t="s">
        <v>12003</v>
      </c>
      <c r="K671" s="154" t="s">
        <v>159</v>
      </c>
      <c r="L671" s="154" t="s">
        <v>12004</v>
      </c>
      <c r="M671" s="155">
        <v>45880.385416666664</v>
      </c>
      <c r="N671" s="155">
        <v>45881.36041666667</v>
      </c>
      <c r="O671" s="91"/>
      <c r="P671" s="154" t="s">
        <v>10063</v>
      </c>
      <c r="Q671" s="154" t="s">
        <v>10063</v>
      </c>
      <c r="R671" s="154" t="s">
        <v>2973</v>
      </c>
      <c r="S671" s="154" t="s">
        <v>2973</v>
      </c>
      <c r="T671" s="154" t="s">
        <v>8052</v>
      </c>
      <c r="U671" s="154" t="s">
        <v>9429</v>
      </c>
      <c r="V671" s="154" t="s">
        <v>12005</v>
      </c>
      <c r="W671" s="154" t="s">
        <v>2967</v>
      </c>
      <c r="X671" s="10"/>
      <c r="Y671" s="154" t="s">
        <v>25</v>
      </c>
      <c r="Z671" s="154" t="str">
        <f>VLOOKUP(D671,TIPOLOGIA!A:F,5,0)</f>
        <v>TERRESTRE</v>
      </c>
      <c r="AA671" s="154" t="s">
        <v>1496</v>
      </c>
      <c r="AB671" s="46">
        <v>1</v>
      </c>
      <c r="AC671" s="87">
        <f>IF(W671="SOPORTE_TELEFÓNICO",'BASE LIQUIDACION REDEBAN 2025'!$B$19,IF(AND(W671="VISITA_TÉCNICA",Y671="TIPO II"),'BASE LIQUIDACION REDEBAN 2025'!$B$18,'BASE LIQUIDACION REDEBAN 2025'!$B$17))</f>
        <v>35779.500569199998</v>
      </c>
      <c r="AD671" s="87">
        <v>0</v>
      </c>
      <c r="AE671" s="87">
        <f t="shared" si="10"/>
        <v>35779.500569199998</v>
      </c>
    </row>
    <row r="672" spans="1:31" s="105" customFormat="1" ht="13.15">
      <c r="A672" s="154" t="s">
        <v>81</v>
      </c>
      <c r="B672" s="154" t="str">
        <f>VLOOKUP(A672,'CENTRO DE COSTOS'!A:D,4,FALSE)</f>
        <v>MIGUEL JULIÁN HERNÁNDEZ GUARÍN</v>
      </c>
      <c r="C672" s="154" t="str">
        <f>VLOOKUP(A672,'CENTRO DE COSTOS'!A:D,2,FALSE)</f>
        <v>0004-0008</v>
      </c>
      <c r="D672" s="154">
        <v>54001</v>
      </c>
      <c r="E672" s="154">
        <v>2576903</v>
      </c>
      <c r="F672" s="154">
        <v>47138</v>
      </c>
      <c r="G672" s="154" t="s">
        <v>8049</v>
      </c>
      <c r="H672" s="154" t="s">
        <v>317</v>
      </c>
      <c r="I672" s="154" t="s">
        <v>81</v>
      </c>
      <c r="J672" s="154" t="s">
        <v>12006</v>
      </c>
      <c r="K672" s="154" t="s">
        <v>159</v>
      </c>
      <c r="L672" s="154" t="s">
        <v>12007</v>
      </c>
      <c r="M672" s="155">
        <v>45880.383333333331</v>
      </c>
      <c r="N672" s="155">
        <v>45881.368750000001</v>
      </c>
      <c r="O672" s="91"/>
      <c r="P672" s="154" t="s">
        <v>10063</v>
      </c>
      <c r="Q672" s="154" t="s">
        <v>10063</v>
      </c>
      <c r="R672" s="154" t="s">
        <v>2973</v>
      </c>
      <c r="S672" s="154" t="s">
        <v>2973</v>
      </c>
      <c r="T672" s="154" t="s">
        <v>8052</v>
      </c>
      <c r="U672" s="154" t="s">
        <v>9429</v>
      </c>
      <c r="V672" s="154" t="s">
        <v>12005</v>
      </c>
      <c r="W672" s="154" t="s">
        <v>2967</v>
      </c>
      <c r="X672" s="10"/>
      <c r="Y672" s="154" t="s">
        <v>25</v>
      </c>
      <c r="Z672" s="154" t="str">
        <f>VLOOKUP(D672,TIPOLOGIA!A:F,5,0)</f>
        <v>TERRESTRE</v>
      </c>
      <c r="AA672" s="154" t="s">
        <v>1496</v>
      </c>
      <c r="AB672" s="46">
        <v>1</v>
      </c>
      <c r="AC672" s="87">
        <f>IF(W672="SOPORTE_TELEFÓNICO",'BASE LIQUIDACION REDEBAN 2025'!$B$19,IF(AND(W672="VISITA_TÉCNICA",Y672="TIPO II"),'BASE LIQUIDACION REDEBAN 2025'!$B$18,'BASE LIQUIDACION REDEBAN 2025'!$B$17))</f>
        <v>35779.500569199998</v>
      </c>
      <c r="AD672" s="87">
        <v>0</v>
      </c>
      <c r="AE672" s="87">
        <f t="shared" si="10"/>
        <v>35779.500569199998</v>
      </c>
    </row>
    <row r="673" spans="1:31" s="105" customFormat="1" ht="13.15">
      <c r="A673" s="154" t="s">
        <v>90</v>
      </c>
      <c r="B673" s="154" t="str">
        <f>VLOOKUP(A673,'CENTRO DE COSTOS'!A:D,4,FALSE)</f>
        <v>JUAN SEBASTIÁN RÍOS CASTRILLÓN</v>
      </c>
      <c r="C673" s="154" t="str">
        <f>VLOOKUP(A673,'CENTRO DE COSTOS'!A:D,2,FALSE)</f>
        <v>0004-0005</v>
      </c>
      <c r="D673" s="154">
        <v>5001</v>
      </c>
      <c r="E673" s="154">
        <v>2568498</v>
      </c>
      <c r="F673" s="154">
        <v>44081</v>
      </c>
      <c r="G673" s="154" t="s">
        <v>8049</v>
      </c>
      <c r="H673" s="154" t="s">
        <v>197</v>
      </c>
      <c r="I673" s="154" t="s">
        <v>90</v>
      </c>
      <c r="J673" s="154" t="s">
        <v>12008</v>
      </c>
      <c r="K673" s="154" t="s">
        <v>159</v>
      </c>
      <c r="L673" s="154" t="s">
        <v>12009</v>
      </c>
      <c r="M673" s="155">
        <v>45877.359027777777</v>
      </c>
      <c r="N673" s="155">
        <v>45881.384722222225</v>
      </c>
      <c r="O673" s="91"/>
      <c r="P673" s="154" t="s">
        <v>10063</v>
      </c>
      <c r="Q673" s="154" t="s">
        <v>10063</v>
      </c>
      <c r="R673" s="154" t="s">
        <v>220</v>
      </c>
      <c r="S673" s="154" t="s">
        <v>9500</v>
      </c>
      <c r="T673" s="154" t="s">
        <v>8052</v>
      </c>
      <c r="U673" s="154" t="s">
        <v>9429</v>
      </c>
      <c r="V673" s="154" t="s">
        <v>12010</v>
      </c>
      <c r="W673" s="154" t="s">
        <v>2967</v>
      </c>
      <c r="X673" s="10"/>
      <c r="Y673" s="154" t="s">
        <v>25</v>
      </c>
      <c r="Z673" s="154" t="str">
        <f>VLOOKUP(D673,TIPOLOGIA!A:F,5,0)</f>
        <v>TERRESTRE</v>
      </c>
      <c r="AA673" s="154" t="s">
        <v>4326</v>
      </c>
      <c r="AB673" s="46">
        <v>1</v>
      </c>
      <c r="AC673" s="87">
        <f>IF(W673="SOPORTE_TELEFÓNICO",'BASE LIQUIDACION REDEBAN 2025'!$B$19,IF(AND(W673="VISITA_TÉCNICA",Y673="TIPO II"),'BASE LIQUIDACION REDEBAN 2025'!$B$18,'BASE LIQUIDACION REDEBAN 2025'!$B$17))</f>
        <v>35779.500569199998</v>
      </c>
      <c r="AD673" s="87">
        <v>0</v>
      </c>
      <c r="AE673" s="87">
        <f t="shared" si="10"/>
        <v>35779.500569199998</v>
      </c>
    </row>
    <row r="674" spans="1:31" s="105" customFormat="1" ht="13.15">
      <c r="A674" s="154" t="s">
        <v>90</v>
      </c>
      <c r="B674" s="154" t="str">
        <f>VLOOKUP(A674,'CENTRO DE COSTOS'!A:D,4,FALSE)</f>
        <v>JUAN SEBASTIÁN RÍOS CASTRILLÓN</v>
      </c>
      <c r="C674" s="154" t="str">
        <f>VLOOKUP(A674,'CENTRO DE COSTOS'!A:D,2,FALSE)</f>
        <v>0004-0005</v>
      </c>
      <c r="D674" s="154">
        <v>5380</v>
      </c>
      <c r="E674" s="154">
        <v>2549204</v>
      </c>
      <c r="F674" s="154">
        <v>42406</v>
      </c>
      <c r="G674" s="154" t="s">
        <v>8049</v>
      </c>
      <c r="H674" s="154" t="s">
        <v>197</v>
      </c>
      <c r="I674" s="154" t="s">
        <v>2836</v>
      </c>
      <c r="J674" s="154" t="s">
        <v>12011</v>
      </c>
      <c r="K674" s="154" t="s">
        <v>159</v>
      </c>
      <c r="L674" s="154" t="s">
        <v>12012</v>
      </c>
      <c r="M674" s="155">
        <v>45873.506944444445</v>
      </c>
      <c r="N674" s="155">
        <v>45881.39166666667</v>
      </c>
      <c r="O674" s="91"/>
      <c r="P674" s="154" t="s">
        <v>10063</v>
      </c>
      <c r="Q674" s="154" t="s">
        <v>10063</v>
      </c>
      <c r="R674" s="154" t="s">
        <v>200</v>
      </c>
      <c r="S674" s="154" t="s">
        <v>739</v>
      </c>
      <c r="T674" s="154" t="s">
        <v>8052</v>
      </c>
      <c r="U674" s="154" t="s">
        <v>9429</v>
      </c>
      <c r="V674" s="154" t="s">
        <v>12013</v>
      </c>
      <c r="W674" s="154" t="s">
        <v>2967</v>
      </c>
      <c r="X674" s="10"/>
      <c r="Y674" s="154" t="s">
        <v>25</v>
      </c>
      <c r="Z674" s="154" t="str">
        <f>VLOOKUP(D674,TIPOLOGIA!A:F,5,0)</f>
        <v>TERRESTRE</v>
      </c>
      <c r="AA674" s="154" t="s">
        <v>3158</v>
      </c>
      <c r="AB674" s="46">
        <v>1</v>
      </c>
      <c r="AC674" s="87">
        <f>IF(W674="SOPORTE_TELEFÓNICO",'BASE LIQUIDACION REDEBAN 2025'!$B$19,IF(AND(W674="VISITA_TÉCNICA",Y674="TIPO II"),'BASE LIQUIDACION REDEBAN 2025'!$B$18,'BASE LIQUIDACION REDEBAN 2025'!$B$17))</f>
        <v>35779.500569199998</v>
      </c>
      <c r="AD674" s="87">
        <v>0</v>
      </c>
      <c r="AE674" s="87">
        <f t="shared" si="10"/>
        <v>35779.500569199998</v>
      </c>
    </row>
    <row r="675" spans="1:31" s="105" customFormat="1" ht="13.15">
      <c r="A675" s="154" t="s">
        <v>92</v>
      </c>
      <c r="B675" s="154" t="str">
        <f>VLOOKUP(A675,'CENTRO DE COSTOS'!A:D,4,FALSE)</f>
        <v>KEVIN ALEXIS CORZO BUSTOS</v>
      </c>
      <c r="C675" s="154" t="str">
        <f>VLOOKUP(A675,'CENTRO DE COSTOS'!A:D,2,FALSE)</f>
        <v>0004-0007</v>
      </c>
      <c r="D675" s="154">
        <v>41551</v>
      </c>
      <c r="E675" s="154">
        <v>2570387</v>
      </c>
      <c r="F675" s="154">
        <v>79827</v>
      </c>
      <c r="G675" s="154" t="s">
        <v>8049</v>
      </c>
      <c r="H675" s="154" t="s">
        <v>249</v>
      </c>
      <c r="I675" s="154" t="s">
        <v>625</v>
      </c>
      <c r="J675" s="154" t="s">
        <v>12014</v>
      </c>
      <c r="K675" s="154" t="s">
        <v>159</v>
      </c>
      <c r="L675" s="154" t="s">
        <v>12015</v>
      </c>
      <c r="M675" s="155">
        <v>45877.48333333333</v>
      </c>
      <c r="N675" s="155">
        <v>45881.394444444442</v>
      </c>
      <c r="O675" s="91"/>
      <c r="P675" s="154" t="s">
        <v>10063</v>
      </c>
      <c r="Q675" s="154" t="s">
        <v>10063</v>
      </c>
      <c r="R675" s="154" t="s">
        <v>161</v>
      </c>
      <c r="S675" s="154" t="s">
        <v>161</v>
      </c>
      <c r="T675" s="154" t="s">
        <v>8052</v>
      </c>
      <c r="U675" s="154" t="s">
        <v>9429</v>
      </c>
      <c r="V675" s="154" t="s">
        <v>12016</v>
      </c>
      <c r="W675" s="154" t="s">
        <v>10144</v>
      </c>
      <c r="X675" s="10"/>
      <c r="Y675" s="154" t="s">
        <v>30</v>
      </c>
      <c r="Z675" s="154" t="str">
        <f>VLOOKUP(D675,TIPOLOGIA!A:F,5,0)</f>
        <v>TERRESTRE</v>
      </c>
      <c r="AA675" s="154"/>
      <c r="AB675" s="46">
        <v>0</v>
      </c>
      <c r="AC675" s="87">
        <f>IF(W675="SOPORTE_TELEFÓNICO",'BASE LIQUIDACION REDEBAN 2025'!$B$19,IF(AND(W675="VISITA_TÉCNICA",Y675="TIPO II"),'BASE LIQUIDACION REDEBAN 2025'!$B$18,'BASE LIQUIDACION REDEBAN 2025'!$B$17))</f>
        <v>35779.500569199998</v>
      </c>
      <c r="AD675" s="87">
        <v>0</v>
      </c>
      <c r="AE675" s="87">
        <f t="shared" si="10"/>
        <v>35779.500569199998</v>
      </c>
    </row>
    <row r="676" spans="1:31" s="105" customFormat="1" ht="13.15">
      <c r="A676" s="154" t="s">
        <v>76</v>
      </c>
      <c r="B676" s="154" t="str">
        <f>VLOOKUP(A676,'CENTRO DE COSTOS'!A:D,4,FALSE)</f>
        <v>DIEGO FERNANDO HENAO CARDONA</v>
      </c>
      <c r="C676" s="154" t="str">
        <f>VLOOKUP(A676,'CENTRO DE COSTOS'!A:D,2,FALSE)</f>
        <v>0004-0003</v>
      </c>
      <c r="D676" s="154">
        <v>76001</v>
      </c>
      <c r="E676" s="154">
        <v>2580391</v>
      </c>
      <c r="F676" s="154">
        <v>24236</v>
      </c>
      <c r="G676" s="154" t="s">
        <v>8049</v>
      </c>
      <c r="H676" s="154" t="s">
        <v>227</v>
      </c>
      <c r="I676" s="154" t="s">
        <v>76</v>
      </c>
      <c r="J676" s="154" t="s">
        <v>4828</v>
      </c>
      <c r="K676" s="154" t="s">
        <v>159</v>
      </c>
      <c r="L676" s="154" t="s">
        <v>12017</v>
      </c>
      <c r="M676" s="155">
        <v>45880.618055555555</v>
      </c>
      <c r="N676" s="155">
        <v>45881.395138888889</v>
      </c>
      <c r="O676" s="91"/>
      <c r="P676" s="154" t="s">
        <v>10063</v>
      </c>
      <c r="Q676" s="154" t="s">
        <v>10063</v>
      </c>
      <c r="R676" s="154" t="s">
        <v>2973</v>
      </c>
      <c r="S676" s="154" t="s">
        <v>2973</v>
      </c>
      <c r="T676" s="154" t="s">
        <v>8052</v>
      </c>
      <c r="U676" s="154" t="s">
        <v>9429</v>
      </c>
      <c r="V676" s="154" t="s">
        <v>12018</v>
      </c>
      <c r="W676" s="154" t="s">
        <v>2967</v>
      </c>
      <c r="X676" s="10"/>
      <c r="Y676" s="154" t="s">
        <v>25</v>
      </c>
      <c r="Z676" s="154" t="str">
        <f>VLOOKUP(D676,TIPOLOGIA!A:F,5,0)</f>
        <v>TERRESTRE</v>
      </c>
      <c r="AA676" s="154" t="s">
        <v>1442</v>
      </c>
      <c r="AB676" s="46">
        <v>1</v>
      </c>
      <c r="AC676" s="87">
        <f>IF(W676="SOPORTE_TELEFÓNICO",'BASE LIQUIDACION REDEBAN 2025'!$B$19,IF(AND(W676="VISITA_TÉCNICA",Y676="TIPO II"),'BASE LIQUIDACION REDEBAN 2025'!$B$18,'BASE LIQUIDACION REDEBAN 2025'!$B$17))</f>
        <v>35779.500569199998</v>
      </c>
      <c r="AD676" s="87">
        <v>0</v>
      </c>
      <c r="AE676" s="87">
        <f t="shared" si="10"/>
        <v>35779.500569199998</v>
      </c>
    </row>
    <row r="677" spans="1:31" s="105" customFormat="1" ht="13.15">
      <c r="A677" s="154" t="s">
        <v>68</v>
      </c>
      <c r="B677" s="154" t="str">
        <f>VLOOKUP(A677,'CENTRO DE COSTOS'!A:D,4,FALSE)</f>
        <v>WILLIAM ASDRUBAL ROZO ROZO</v>
      </c>
      <c r="C677" s="154" t="str">
        <f>VLOOKUP(A677,'CENTRO DE COSTOS'!A:D,2,FALSE)</f>
        <v>0004-0004</v>
      </c>
      <c r="D677" s="154">
        <v>25867</v>
      </c>
      <c r="E677" s="154">
        <v>2568719</v>
      </c>
      <c r="F677" s="154">
        <v>77909</v>
      </c>
      <c r="G677" s="154" t="s">
        <v>8049</v>
      </c>
      <c r="H677" s="154" t="s">
        <v>470</v>
      </c>
      <c r="I677" s="154" t="s">
        <v>12019</v>
      </c>
      <c r="J677" s="154" t="s">
        <v>12020</v>
      </c>
      <c r="K677" s="154" t="s">
        <v>159</v>
      </c>
      <c r="L677" s="154" t="s">
        <v>12021</v>
      </c>
      <c r="M677" s="155">
        <v>45877.363888888889</v>
      </c>
      <c r="N677" s="155">
        <v>45881.395138888889</v>
      </c>
      <c r="O677" s="91"/>
      <c r="P677" s="154" t="s">
        <v>10063</v>
      </c>
      <c r="Q677" s="154" t="s">
        <v>10063</v>
      </c>
      <c r="R677" s="154" t="s">
        <v>161</v>
      </c>
      <c r="S677" s="154" t="s">
        <v>161</v>
      </c>
      <c r="T677" s="154" t="s">
        <v>8052</v>
      </c>
      <c r="U677" s="154" t="s">
        <v>9429</v>
      </c>
      <c r="V677" s="154" t="s">
        <v>12022</v>
      </c>
      <c r="W677" s="154" t="s">
        <v>10144</v>
      </c>
      <c r="X677" s="10"/>
      <c r="Y677" s="154" t="s">
        <v>30</v>
      </c>
      <c r="Z677" s="154" t="str">
        <f>VLOOKUP(D677,TIPOLOGIA!A:F,5,0)</f>
        <v>TERRESTRE</v>
      </c>
      <c r="AA677" s="154"/>
      <c r="AB677" s="46">
        <v>0</v>
      </c>
      <c r="AC677" s="87">
        <f>IF(W677="SOPORTE_TELEFÓNICO",'BASE LIQUIDACION REDEBAN 2025'!$B$19,IF(AND(W677="VISITA_TÉCNICA",Y677="TIPO II"),'BASE LIQUIDACION REDEBAN 2025'!$B$18,'BASE LIQUIDACION REDEBAN 2025'!$B$17))</f>
        <v>35779.500569199998</v>
      </c>
      <c r="AD677" s="87">
        <v>0</v>
      </c>
      <c r="AE677" s="87">
        <f t="shared" si="10"/>
        <v>35779.500569199998</v>
      </c>
    </row>
    <row r="678" spans="1:31" s="105" customFormat="1" ht="13.15">
      <c r="A678" s="154" t="s">
        <v>92</v>
      </c>
      <c r="B678" s="154" t="str">
        <f>VLOOKUP(A678,'CENTRO DE COSTOS'!A:D,4,FALSE)</f>
        <v>KEVIN ALEXIS CORZO BUSTOS</v>
      </c>
      <c r="C678" s="154" t="str">
        <f>VLOOKUP(A678,'CENTRO DE COSTOS'!A:D,2,FALSE)</f>
        <v>0004-0007</v>
      </c>
      <c r="D678" s="154">
        <v>41551</v>
      </c>
      <c r="E678" s="154">
        <v>2570482</v>
      </c>
      <c r="F678" s="154">
        <v>78386</v>
      </c>
      <c r="G678" s="154" t="s">
        <v>8049</v>
      </c>
      <c r="H678" s="154" t="s">
        <v>249</v>
      </c>
      <c r="I678" s="154" t="s">
        <v>625</v>
      </c>
      <c r="J678" s="154" t="s">
        <v>12023</v>
      </c>
      <c r="K678" s="154" t="s">
        <v>159</v>
      </c>
      <c r="L678" s="154" t="s">
        <v>12024</v>
      </c>
      <c r="M678" s="155">
        <v>45877.484027777777</v>
      </c>
      <c r="N678" s="155">
        <v>45881.396527777775</v>
      </c>
      <c r="O678" s="91"/>
      <c r="P678" s="154" t="s">
        <v>10063</v>
      </c>
      <c r="Q678" s="154" t="s">
        <v>10063</v>
      </c>
      <c r="R678" s="154" t="s">
        <v>2973</v>
      </c>
      <c r="S678" s="154" t="s">
        <v>2973</v>
      </c>
      <c r="T678" s="154" t="s">
        <v>8052</v>
      </c>
      <c r="U678" s="154" t="s">
        <v>9429</v>
      </c>
      <c r="V678" s="154" t="s">
        <v>12025</v>
      </c>
      <c r="W678" s="154" t="s">
        <v>10144</v>
      </c>
      <c r="X678" s="10"/>
      <c r="Y678" s="154" t="s">
        <v>30</v>
      </c>
      <c r="Z678" s="154" t="str">
        <f>VLOOKUP(D678,TIPOLOGIA!A:F,5,0)</f>
        <v>TERRESTRE</v>
      </c>
      <c r="AA678" s="154"/>
      <c r="AB678" s="46">
        <v>0</v>
      </c>
      <c r="AC678" s="87">
        <f>IF(W678="SOPORTE_TELEFÓNICO",'BASE LIQUIDACION REDEBAN 2025'!$B$19,IF(AND(W678="VISITA_TÉCNICA",Y678="TIPO II"),'BASE LIQUIDACION REDEBAN 2025'!$B$18,'BASE LIQUIDACION REDEBAN 2025'!$B$17))</f>
        <v>35779.500569199998</v>
      </c>
      <c r="AD678" s="87">
        <v>0</v>
      </c>
      <c r="AE678" s="87">
        <f t="shared" si="10"/>
        <v>35779.500569199998</v>
      </c>
    </row>
    <row r="679" spans="1:31" s="105" customFormat="1" ht="13.15">
      <c r="A679" s="154" t="s">
        <v>99</v>
      </c>
      <c r="B679" s="154" t="str">
        <f>VLOOKUP(A679,'CENTRO DE COSTOS'!A:D,4,FALSE)</f>
        <v>JOSE MAURICIO HERNANDEZ ROJAS</v>
      </c>
      <c r="C679" s="154" t="str">
        <f>VLOOKUP(A679,'CENTRO DE COSTOS'!A:D,2,FALSE)</f>
        <v>0004-0001</v>
      </c>
      <c r="D679" s="154">
        <v>20383</v>
      </c>
      <c r="E679" s="154">
        <v>2568180</v>
      </c>
      <c r="F679" s="154">
        <v>11447</v>
      </c>
      <c r="G679" s="154" t="s">
        <v>8049</v>
      </c>
      <c r="H679" s="154" t="s">
        <v>440</v>
      </c>
      <c r="I679" s="154" t="s">
        <v>3009</v>
      </c>
      <c r="J679" s="154" t="s">
        <v>12026</v>
      </c>
      <c r="K679" s="154" t="s">
        <v>159</v>
      </c>
      <c r="L679" s="154" t="s">
        <v>12027</v>
      </c>
      <c r="M679" s="155">
        <v>45877.34097222222</v>
      </c>
      <c r="N679" s="155">
        <v>45881.397916666669</v>
      </c>
      <c r="O679" s="91"/>
      <c r="P679" s="154" t="s">
        <v>10063</v>
      </c>
      <c r="Q679" s="154" t="s">
        <v>10063</v>
      </c>
      <c r="R679" s="154" t="s">
        <v>2973</v>
      </c>
      <c r="S679" s="154" t="s">
        <v>2973</v>
      </c>
      <c r="T679" s="154" t="s">
        <v>8052</v>
      </c>
      <c r="U679" s="154" t="s">
        <v>9429</v>
      </c>
      <c r="V679" s="154" t="s">
        <v>12028</v>
      </c>
      <c r="W679" s="154" t="s">
        <v>10144</v>
      </c>
      <c r="X679" s="10"/>
      <c r="Y679" s="154" t="s">
        <v>32</v>
      </c>
      <c r="Z679" s="154" t="str">
        <f>VLOOKUP(D679,TIPOLOGIA!A:F,5,0)</f>
        <v>TERRESTRE</v>
      </c>
      <c r="AA679" s="154"/>
      <c r="AB679" s="46">
        <v>0</v>
      </c>
      <c r="AC679" s="87">
        <f>IF(W679="SOPORTE_TELEFÓNICO",'BASE LIQUIDACION REDEBAN 2025'!$B$19,IF(AND(W679="VISITA_TÉCNICA",Y679="TIPO II"),'BASE LIQUIDACION REDEBAN 2025'!$B$18,'BASE LIQUIDACION REDEBAN 2025'!$B$17))</f>
        <v>35779.500569199998</v>
      </c>
      <c r="AD679" s="87">
        <v>0</v>
      </c>
      <c r="AE679" s="87">
        <f t="shared" si="10"/>
        <v>35779.500569199998</v>
      </c>
    </row>
    <row r="680" spans="1:31" s="105" customFormat="1" ht="13.15">
      <c r="A680" s="154" t="s">
        <v>80</v>
      </c>
      <c r="B680" s="154" t="str">
        <f>VLOOKUP(A680,'CENTRO DE COSTOS'!A:D,4,FALSE)</f>
        <v>JOSE MAURICIO HERNANDEZ ROJAS</v>
      </c>
      <c r="C680" s="154" t="str">
        <f>VLOOKUP(A680,'CENTRO DE COSTOS'!A:D,2,FALSE)</f>
        <v>0004-0001</v>
      </c>
      <c r="D680" s="154">
        <v>13001</v>
      </c>
      <c r="E680" s="154">
        <v>2566018</v>
      </c>
      <c r="F680" s="154">
        <v>63130</v>
      </c>
      <c r="G680" s="154" t="s">
        <v>8049</v>
      </c>
      <c r="H680" s="154" t="s">
        <v>303</v>
      </c>
      <c r="I680" s="154" t="s">
        <v>80</v>
      </c>
      <c r="J680" s="154" t="s">
        <v>12029</v>
      </c>
      <c r="K680" s="154" t="s">
        <v>159</v>
      </c>
      <c r="L680" s="154" t="s">
        <v>12030</v>
      </c>
      <c r="M680" s="155">
        <v>45875.740972222222</v>
      </c>
      <c r="N680" s="155">
        <v>45881.398611111108</v>
      </c>
      <c r="O680" s="91"/>
      <c r="P680" s="154" t="s">
        <v>10063</v>
      </c>
      <c r="Q680" s="154" t="s">
        <v>10063</v>
      </c>
      <c r="R680" s="154" t="s">
        <v>2973</v>
      </c>
      <c r="S680" s="154" t="s">
        <v>2973</v>
      </c>
      <c r="T680" s="154" t="s">
        <v>8052</v>
      </c>
      <c r="U680" s="154" t="s">
        <v>9429</v>
      </c>
      <c r="V680" s="154" t="s">
        <v>12031</v>
      </c>
      <c r="W680" s="154" t="s">
        <v>2967</v>
      </c>
      <c r="X680" s="10"/>
      <c r="Y680" s="154" t="s">
        <v>25</v>
      </c>
      <c r="Z680" s="154" t="str">
        <f>VLOOKUP(D680,TIPOLOGIA!A:F,5,0)</f>
        <v>TERRESTRE</v>
      </c>
      <c r="AA680" s="154" t="s">
        <v>452</v>
      </c>
      <c r="AB680" s="46">
        <v>1</v>
      </c>
      <c r="AC680" s="87">
        <f>IF(W680="SOPORTE_TELEFÓNICO",'BASE LIQUIDACION REDEBAN 2025'!$B$19,IF(AND(W680="VISITA_TÉCNICA",Y680="TIPO II"),'BASE LIQUIDACION REDEBAN 2025'!$B$18,'BASE LIQUIDACION REDEBAN 2025'!$B$17))</f>
        <v>35779.500569199998</v>
      </c>
      <c r="AD680" s="87">
        <v>0</v>
      </c>
      <c r="AE680" s="87">
        <f t="shared" si="10"/>
        <v>35779.500569199998</v>
      </c>
    </row>
    <row r="681" spans="1:31" s="105" customFormat="1" ht="13.15">
      <c r="A681" s="154" t="s">
        <v>92</v>
      </c>
      <c r="B681" s="154" t="str">
        <f>VLOOKUP(A681,'CENTRO DE COSTOS'!A:D,4,FALSE)</f>
        <v>KEVIN ALEXIS CORZO BUSTOS</v>
      </c>
      <c r="C681" s="154" t="str">
        <f>VLOOKUP(A681,'CENTRO DE COSTOS'!A:D,2,FALSE)</f>
        <v>0004-0007</v>
      </c>
      <c r="D681" s="154">
        <v>18753</v>
      </c>
      <c r="E681" s="154">
        <v>2565878</v>
      </c>
      <c r="F681" s="154">
        <v>79520</v>
      </c>
      <c r="G681" s="154" t="s">
        <v>8049</v>
      </c>
      <c r="H681" s="154" t="s">
        <v>157</v>
      </c>
      <c r="I681" s="154" t="s">
        <v>217</v>
      </c>
      <c r="J681" s="154" t="s">
        <v>12032</v>
      </c>
      <c r="K681" s="154" t="s">
        <v>159</v>
      </c>
      <c r="L681" s="154" t="s">
        <v>12033</v>
      </c>
      <c r="M681" s="155">
        <v>45875.729166666664</v>
      </c>
      <c r="N681" s="155">
        <v>45881.398611111108</v>
      </c>
      <c r="O681" s="91"/>
      <c r="P681" s="154" t="s">
        <v>10063</v>
      </c>
      <c r="Q681" s="154" t="s">
        <v>10063</v>
      </c>
      <c r="R681" s="154" t="s">
        <v>161</v>
      </c>
      <c r="S681" s="154" t="s">
        <v>161</v>
      </c>
      <c r="T681" s="154" t="s">
        <v>8052</v>
      </c>
      <c r="U681" s="154" t="s">
        <v>9429</v>
      </c>
      <c r="V681" s="154" t="s">
        <v>12034</v>
      </c>
      <c r="W681" s="154" t="s">
        <v>10144</v>
      </c>
      <c r="X681" s="10"/>
      <c r="Y681" s="154" t="s">
        <v>180</v>
      </c>
      <c r="Z681" s="154" t="str">
        <f>VLOOKUP(D681,TIPOLOGIA!A:F,5,0)</f>
        <v>TERRESTRE / AEREO</v>
      </c>
      <c r="AA681" s="154"/>
      <c r="AB681" s="46">
        <v>0</v>
      </c>
      <c r="AC681" s="87">
        <f>IF(W681="SOPORTE_TELEFÓNICO",'BASE LIQUIDACION REDEBAN 2025'!$B$19,IF(AND(W681="VISITA_TÉCNICA",Y681="TIPO II"),'BASE LIQUIDACION REDEBAN 2025'!$B$18,'BASE LIQUIDACION REDEBAN 2025'!$B$17))</f>
        <v>35779.500569199998</v>
      </c>
      <c r="AD681" s="87">
        <v>0</v>
      </c>
      <c r="AE681" s="87">
        <f t="shared" si="10"/>
        <v>35779.500569199998</v>
      </c>
    </row>
    <row r="682" spans="1:31" s="105" customFormat="1" ht="13.15">
      <c r="A682" s="154" t="s">
        <v>72</v>
      </c>
      <c r="B682" s="154" t="str">
        <f>VLOOKUP(A682,'CENTRO DE COSTOS'!A:D,4,FALSE)</f>
        <v>MIGUEL JULIÁN HERNÁNDEZ GUARÍN</v>
      </c>
      <c r="C682" s="154" t="str">
        <f>VLOOKUP(A682,'CENTRO DE COSTOS'!A:D,2,FALSE)</f>
        <v>0004-0008</v>
      </c>
      <c r="D682" s="154">
        <v>68081</v>
      </c>
      <c r="E682" s="154">
        <v>2564048</v>
      </c>
      <c r="F682" s="154">
        <v>74646</v>
      </c>
      <c r="G682" s="154" t="s">
        <v>8049</v>
      </c>
      <c r="H682" s="154" t="s">
        <v>820</v>
      </c>
      <c r="I682" s="154" t="s">
        <v>829</v>
      </c>
      <c r="J682" s="154" t="s">
        <v>12035</v>
      </c>
      <c r="K682" s="154" t="s">
        <v>159</v>
      </c>
      <c r="L682" s="154" t="s">
        <v>12036</v>
      </c>
      <c r="M682" s="155">
        <v>45875.603472222225</v>
      </c>
      <c r="N682" s="155">
        <v>45881.4</v>
      </c>
      <c r="O682" s="91"/>
      <c r="P682" s="154" t="s">
        <v>10063</v>
      </c>
      <c r="Q682" s="154" t="s">
        <v>10063</v>
      </c>
      <c r="R682" s="154" t="s">
        <v>220</v>
      </c>
      <c r="S682" s="154" t="s">
        <v>221</v>
      </c>
      <c r="T682" s="154" t="s">
        <v>8052</v>
      </c>
      <c r="U682" s="154" t="s">
        <v>9429</v>
      </c>
      <c r="V682" s="154" t="s">
        <v>12037</v>
      </c>
      <c r="W682" s="154" t="s">
        <v>10144</v>
      </c>
      <c r="X682" s="10"/>
      <c r="Y682" s="154" t="s">
        <v>30</v>
      </c>
      <c r="Z682" s="154" t="str">
        <f>VLOOKUP(D682,TIPOLOGIA!A:F,5,0)</f>
        <v>TERRESTRE</v>
      </c>
      <c r="AA682" s="154"/>
      <c r="AB682" s="46">
        <v>0</v>
      </c>
      <c r="AC682" s="87">
        <f>IF(W682="SOPORTE_TELEFÓNICO",'BASE LIQUIDACION REDEBAN 2025'!$B$19,IF(AND(W682="VISITA_TÉCNICA",Y682="TIPO II"),'BASE LIQUIDACION REDEBAN 2025'!$B$18,'BASE LIQUIDACION REDEBAN 2025'!$B$17))</f>
        <v>35779.500569199998</v>
      </c>
      <c r="AD682" s="87">
        <v>0</v>
      </c>
      <c r="AE682" s="87">
        <f t="shared" si="10"/>
        <v>35779.500569199998</v>
      </c>
    </row>
    <row r="683" spans="1:31" s="105" customFormat="1" ht="13.15">
      <c r="A683" s="154" t="s">
        <v>72</v>
      </c>
      <c r="B683" s="154" t="str">
        <f>VLOOKUP(A683,'CENTRO DE COSTOS'!A:D,4,FALSE)</f>
        <v>MIGUEL JULIÁN HERNÁNDEZ GUARÍN</v>
      </c>
      <c r="C683" s="154" t="str">
        <f>VLOOKUP(A683,'CENTRO DE COSTOS'!A:D,2,FALSE)</f>
        <v>0004-0008</v>
      </c>
      <c r="D683" s="154">
        <v>13688</v>
      </c>
      <c r="E683" s="154">
        <v>2561945</v>
      </c>
      <c r="F683" s="154">
        <v>79252</v>
      </c>
      <c r="G683" s="154" t="s">
        <v>8049</v>
      </c>
      <c r="H683" s="154" t="s">
        <v>303</v>
      </c>
      <c r="I683" s="154" t="s">
        <v>304</v>
      </c>
      <c r="J683" s="154" t="s">
        <v>12038</v>
      </c>
      <c r="K683" s="154" t="s">
        <v>159</v>
      </c>
      <c r="L683" s="154" t="s">
        <v>12039</v>
      </c>
      <c r="M683" s="155">
        <v>45875.447222222225</v>
      </c>
      <c r="N683" s="155">
        <v>45881.400694444441</v>
      </c>
      <c r="O683" s="91"/>
      <c r="P683" s="154" t="s">
        <v>10063</v>
      </c>
      <c r="Q683" s="154" t="s">
        <v>10063</v>
      </c>
      <c r="R683" s="154" t="s">
        <v>200</v>
      </c>
      <c r="S683" s="154" t="s">
        <v>201</v>
      </c>
      <c r="T683" s="154" t="s">
        <v>8052</v>
      </c>
      <c r="U683" s="154" t="s">
        <v>9429</v>
      </c>
      <c r="V683" s="154" t="s">
        <v>12040</v>
      </c>
      <c r="W683" s="154" t="s">
        <v>10144</v>
      </c>
      <c r="X683" s="10"/>
      <c r="Y683" s="154" t="s">
        <v>180</v>
      </c>
      <c r="Z683" s="154" t="str">
        <f>VLOOKUP(D683,TIPOLOGIA!A:F,5,0)</f>
        <v>TERRESTRE/FLUVIAL</v>
      </c>
      <c r="AA683" s="154"/>
      <c r="AB683" s="46">
        <v>0</v>
      </c>
      <c r="AC683" s="87">
        <f>IF(W683="SOPORTE_TELEFÓNICO",'BASE LIQUIDACION REDEBAN 2025'!$B$19,IF(AND(W683="VISITA_TÉCNICA",Y683="TIPO II"),'BASE LIQUIDACION REDEBAN 2025'!$B$18,'BASE LIQUIDACION REDEBAN 2025'!$B$17))</f>
        <v>35779.500569199998</v>
      </c>
      <c r="AD683" s="87">
        <v>0</v>
      </c>
      <c r="AE683" s="87">
        <f t="shared" si="10"/>
        <v>35779.500569199998</v>
      </c>
    </row>
    <row r="684" spans="1:31" s="105" customFormat="1" ht="13.15">
      <c r="A684" s="154" t="s">
        <v>90</v>
      </c>
      <c r="B684" s="154" t="str">
        <f>VLOOKUP(A684,'CENTRO DE COSTOS'!A:D,4,FALSE)</f>
        <v>JUAN SEBASTIÁN RÍOS CASTRILLÓN</v>
      </c>
      <c r="C684" s="154" t="str">
        <f>VLOOKUP(A684,'CENTRO DE COSTOS'!A:D,2,FALSE)</f>
        <v>0004-0005</v>
      </c>
      <c r="D684" s="154">
        <v>5120</v>
      </c>
      <c r="E684" s="154">
        <v>2562224</v>
      </c>
      <c r="F684" s="154">
        <v>66858</v>
      </c>
      <c r="G684" s="154" t="s">
        <v>8049</v>
      </c>
      <c r="H684" s="154" t="s">
        <v>197</v>
      </c>
      <c r="I684" s="154" t="s">
        <v>769</v>
      </c>
      <c r="J684" s="154" t="s">
        <v>12041</v>
      </c>
      <c r="K684" s="154" t="s">
        <v>159</v>
      </c>
      <c r="L684" s="154" t="s">
        <v>12042</v>
      </c>
      <c r="M684" s="155">
        <v>45875.458333333336</v>
      </c>
      <c r="N684" s="155">
        <v>45881.402083333334</v>
      </c>
      <c r="O684" s="91"/>
      <c r="P684" s="154" t="s">
        <v>10063</v>
      </c>
      <c r="Q684" s="154" t="s">
        <v>10063</v>
      </c>
      <c r="R684" s="154" t="s">
        <v>200</v>
      </c>
      <c r="S684" s="154" t="s">
        <v>201</v>
      </c>
      <c r="T684" s="154" t="s">
        <v>8052</v>
      </c>
      <c r="U684" s="154" t="s">
        <v>9429</v>
      </c>
      <c r="V684" s="154" t="s">
        <v>12043</v>
      </c>
      <c r="W684" s="154" t="s">
        <v>10144</v>
      </c>
      <c r="X684" s="10"/>
      <c r="Y684" s="154" t="s">
        <v>32</v>
      </c>
      <c r="Z684" s="154" t="str">
        <f>VLOOKUP(D684,TIPOLOGIA!A:F,5,0)</f>
        <v>TERRESTRE</v>
      </c>
      <c r="AA684" s="154"/>
      <c r="AB684" s="46">
        <v>0</v>
      </c>
      <c r="AC684" s="87">
        <f>IF(W684="SOPORTE_TELEFÓNICO",'BASE LIQUIDACION REDEBAN 2025'!$B$19,IF(AND(W684="VISITA_TÉCNICA",Y684="TIPO II"),'BASE LIQUIDACION REDEBAN 2025'!$B$18,'BASE LIQUIDACION REDEBAN 2025'!$B$17))</f>
        <v>35779.500569199998</v>
      </c>
      <c r="AD684" s="87">
        <v>0</v>
      </c>
      <c r="AE684" s="87">
        <f t="shared" si="10"/>
        <v>35779.500569199998</v>
      </c>
    </row>
    <row r="685" spans="1:31" s="105" customFormat="1" ht="13.15">
      <c r="A685" s="154" t="s">
        <v>72</v>
      </c>
      <c r="B685" s="154" t="str">
        <f>VLOOKUP(A685,'CENTRO DE COSTOS'!A:D,4,FALSE)</f>
        <v>MIGUEL JULIÁN HERNÁNDEZ GUARÍN</v>
      </c>
      <c r="C685" s="154" t="str">
        <f>VLOOKUP(A685,'CENTRO DE COSTOS'!A:D,2,FALSE)</f>
        <v>0004-0008</v>
      </c>
      <c r="D685" s="154">
        <v>68575</v>
      </c>
      <c r="E685" s="154">
        <v>2559095</v>
      </c>
      <c r="F685" s="154">
        <v>30539</v>
      </c>
      <c r="G685" s="154" t="s">
        <v>8049</v>
      </c>
      <c r="H685" s="154" t="s">
        <v>820</v>
      </c>
      <c r="I685" s="154" t="s">
        <v>7130</v>
      </c>
      <c r="J685" s="154" t="s">
        <v>12044</v>
      </c>
      <c r="K685" s="154" t="s">
        <v>159</v>
      </c>
      <c r="L685" s="154" t="s">
        <v>12045</v>
      </c>
      <c r="M685" s="155">
        <v>45875.333333333336</v>
      </c>
      <c r="N685" s="155">
        <v>45881.402777777781</v>
      </c>
      <c r="O685" s="91"/>
      <c r="P685" s="154" t="s">
        <v>10063</v>
      </c>
      <c r="Q685" s="154" t="s">
        <v>10063</v>
      </c>
      <c r="R685" s="154" t="s">
        <v>2973</v>
      </c>
      <c r="S685" s="154" t="s">
        <v>2973</v>
      </c>
      <c r="T685" s="154" t="s">
        <v>8052</v>
      </c>
      <c r="U685" s="154" t="s">
        <v>9429</v>
      </c>
      <c r="V685" s="154" t="s">
        <v>12046</v>
      </c>
      <c r="W685" s="154" t="s">
        <v>10144</v>
      </c>
      <c r="X685" s="10"/>
      <c r="Y685" s="154" t="s">
        <v>32</v>
      </c>
      <c r="Z685" s="154" t="str">
        <f>VLOOKUP(D685,TIPOLOGIA!A:F,5,0)</f>
        <v>TERRESTRE</v>
      </c>
      <c r="AA685" s="154"/>
      <c r="AB685" s="46">
        <v>0</v>
      </c>
      <c r="AC685" s="87">
        <f>IF(W685="SOPORTE_TELEFÓNICO",'BASE LIQUIDACION REDEBAN 2025'!$B$19,IF(AND(W685="VISITA_TÉCNICA",Y685="TIPO II"),'BASE LIQUIDACION REDEBAN 2025'!$B$18,'BASE LIQUIDACION REDEBAN 2025'!$B$17))</f>
        <v>35779.500569199998</v>
      </c>
      <c r="AD685" s="87">
        <v>0</v>
      </c>
      <c r="AE685" s="87">
        <f t="shared" si="10"/>
        <v>35779.500569199998</v>
      </c>
    </row>
    <row r="686" spans="1:31" s="105" customFormat="1" ht="13.15">
      <c r="A686" s="154" t="s">
        <v>100</v>
      </c>
      <c r="B686" s="154" t="str">
        <f>VLOOKUP(A686,'CENTRO DE COSTOS'!A:D,4,FALSE)</f>
        <v>KEVIN ALEXIS CORZO BUSTOS</v>
      </c>
      <c r="C686" s="154" t="str">
        <f>VLOOKUP(A686,'CENTRO DE COSTOS'!A:D,2,FALSE)</f>
        <v>0004-0007</v>
      </c>
      <c r="D686" s="154">
        <v>85440</v>
      </c>
      <c r="E686" s="154">
        <v>2552519</v>
      </c>
      <c r="F686" s="154">
        <v>79157</v>
      </c>
      <c r="G686" s="154" t="s">
        <v>8049</v>
      </c>
      <c r="H686" s="154" t="s">
        <v>189</v>
      </c>
      <c r="I686" s="154" t="s">
        <v>5620</v>
      </c>
      <c r="J686" s="154" t="s">
        <v>12047</v>
      </c>
      <c r="K686" s="154" t="s">
        <v>159</v>
      </c>
      <c r="L686" s="154" t="s">
        <v>12048</v>
      </c>
      <c r="M686" s="155">
        <v>45873.74722222222</v>
      </c>
      <c r="N686" s="155">
        <v>45881.404166666667</v>
      </c>
      <c r="O686" s="91"/>
      <c r="P686" s="154" t="s">
        <v>10063</v>
      </c>
      <c r="Q686" s="154" t="s">
        <v>10063</v>
      </c>
      <c r="R686" s="154" t="s">
        <v>2973</v>
      </c>
      <c r="S686" s="154" t="s">
        <v>2973</v>
      </c>
      <c r="T686" s="154" t="s">
        <v>8052</v>
      </c>
      <c r="U686" s="154" t="s">
        <v>9429</v>
      </c>
      <c r="V686" s="154" t="s">
        <v>12049</v>
      </c>
      <c r="W686" s="154" t="s">
        <v>10144</v>
      </c>
      <c r="X686" s="10"/>
      <c r="Y686" s="154" t="s">
        <v>30</v>
      </c>
      <c r="Z686" s="154" t="str">
        <f>VLOOKUP(D686,TIPOLOGIA!A:F,5,0)</f>
        <v>TERRESTRE</v>
      </c>
      <c r="AA686" s="154"/>
      <c r="AB686" s="46">
        <v>0</v>
      </c>
      <c r="AC686" s="87">
        <f>IF(W686="SOPORTE_TELEFÓNICO",'BASE LIQUIDACION REDEBAN 2025'!$B$19,IF(AND(W686="VISITA_TÉCNICA",Y686="TIPO II"),'BASE LIQUIDACION REDEBAN 2025'!$B$18,'BASE LIQUIDACION REDEBAN 2025'!$B$17))</f>
        <v>35779.500569199998</v>
      </c>
      <c r="AD686" s="87">
        <v>0</v>
      </c>
      <c r="AE686" s="87">
        <f t="shared" si="10"/>
        <v>35779.500569199998</v>
      </c>
    </row>
    <row r="687" spans="1:31" s="105" customFormat="1" ht="13.15">
      <c r="A687" s="154" t="s">
        <v>99</v>
      </c>
      <c r="B687" s="154" t="str">
        <f>VLOOKUP(A687,'CENTRO DE COSTOS'!A:D,4,FALSE)</f>
        <v>JOSE MAURICIO HERNANDEZ ROJAS</v>
      </c>
      <c r="C687" s="154" t="str">
        <f>VLOOKUP(A687,'CENTRO DE COSTOS'!A:D,2,FALSE)</f>
        <v>0004-0001</v>
      </c>
      <c r="D687" s="154">
        <v>20400</v>
      </c>
      <c r="E687" s="154">
        <v>2551956</v>
      </c>
      <c r="F687" s="154">
        <v>44235</v>
      </c>
      <c r="G687" s="154" t="s">
        <v>8049</v>
      </c>
      <c r="H687" s="154" t="s">
        <v>440</v>
      </c>
      <c r="I687" s="154" t="s">
        <v>3650</v>
      </c>
      <c r="J687" s="154" t="s">
        <v>12050</v>
      </c>
      <c r="K687" s="154" t="s">
        <v>159</v>
      </c>
      <c r="L687" s="154" t="s">
        <v>12051</v>
      </c>
      <c r="M687" s="155">
        <v>45873.711111111108</v>
      </c>
      <c r="N687" s="155">
        <v>45881.40902777778</v>
      </c>
      <c r="O687" s="91"/>
      <c r="P687" s="154" t="s">
        <v>10063</v>
      </c>
      <c r="Q687" s="154" t="s">
        <v>10063</v>
      </c>
      <c r="R687" s="154" t="s">
        <v>200</v>
      </c>
      <c r="S687" s="154" t="s">
        <v>739</v>
      </c>
      <c r="T687" s="154" t="s">
        <v>8052</v>
      </c>
      <c r="U687" s="154" t="s">
        <v>9429</v>
      </c>
      <c r="V687" s="154" t="s">
        <v>12052</v>
      </c>
      <c r="W687" s="154" t="s">
        <v>10144</v>
      </c>
      <c r="X687" s="10"/>
      <c r="Y687" s="154" t="s">
        <v>30</v>
      </c>
      <c r="Z687" s="154" t="str">
        <f>VLOOKUP(D687,TIPOLOGIA!A:F,5,0)</f>
        <v>TERRESTRE</v>
      </c>
      <c r="AA687" s="154"/>
      <c r="AB687" s="46">
        <v>0</v>
      </c>
      <c r="AC687" s="87">
        <f>IF(W687="SOPORTE_TELEFÓNICO",'BASE LIQUIDACION REDEBAN 2025'!$B$19,IF(AND(W687="VISITA_TÉCNICA",Y687="TIPO II"),'BASE LIQUIDACION REDEBAN 2025'!$B$18,'BASE LIQUIDACION REDEBAN 2025'!$B$17))</f>
        <v>35779.500569199998</v>
      </c>
      <c r="AD687" s="87">
        <v>0</v>
      </c>
      <c r="AE687" s="87">
        <f t="shared" si="10"/>
        <v>35779.500569199998</v>
      </c>
    </row>
    <row r="688" spans="1:31" s="105" customFormat="1" ht="13.15">
      <c r="A688" s="154" t="s">
        <v>92</v>
      </c>
      <c r="B688" s="154" t="str">
        <f>VLOOKUP(A688,'CENTRO DE COSTOS'!A:D,4,FALSE)</f>
        <v>KEVIN ALEXIS CORZO BUSTOS</v>
      </c>
      <c r="C688" s="154" t="str">
        <f>VLOOKUP(A688,'CENTRO DE COSTOS'!A:D,2,FALSE)</f>
        <v>0004-0007</v>
      </c>
      <c r="D688" s="154">
        <v>18610</v>
      </c>
      <c r="E688" s="154">
        <v>2547788</v>
      </c>
      <c r="F688" s="154">
        <v>58715</v>
      </c>
      <c r="G688" s="154" t="s">
        <v>8049</v>
      </c>
      <c r="H688" s="154" t="s">
        <v>157</v>
      </c>
      <c r="I688" s="154" t="s">
        <v>5822</v>
      </c>
      <c r="J688" s="154" t="s">
        <v>12053</v>
      </c>
      <c r="K688" s="154" t="s">
        <v>159</v>
      </c>
      <c r="L688" s="154" t="s">
        <v>12054</v>
      </c>
      <c r="M688" s="155">
        <v>45873.447222222225</v>
      </c>
      <c r="N688" s="155">
        <v>45881.411805555559</v>
      </c>
      <c r="O688" s="91"/>
      <c r="P688" s="154" t="s">
        <v>10063</v>
      </c>
      <c r="Q688" s="154" t="s">
        <v>10063</v>
      </c>
      <c r="R688" s="154" t="s">
        <v>200</v>
      </c>
      <c r="S688" s="154" t="s">
        <v>739</v>
      </c>
      <c r="T688" s="154" t="s">
        <v>8052</v>
      </c>
      <c r="U688" s="154" t="s">
        <v>9429</v>
      </c>
      <c r="V688" s="154" t="s">
        <v>12055</v>
      </c>
      <c r="W688" s="154" t="s">
        <v>10144</v>
      </c>
      <c r="X688" s="10"/>
      <c r="Y688" s="154" t="s">
        <v>32</v>
      </c>
      <c r="Z688" s="154" t="str">
        <f>VLOOKUP(D688,TIPOLOGIA!A:F,5,0)</f>
        <v>TERRESTRE</v>
      </c>
      <c r="AA688" s="154"/>
      <c r="AB688" s="46">
        <v>0</v>
      </c>
      <c r="AC688" s="87">
        <f>IF(W688="SOPORTE_TELEFÓNICO",'BASE LIQUIDACION REDEBAN 2025'!$B$19,IF(AND(W688="VISITA_TÉCNICA",Y688="TIPO II"),'BASE LIQUIDACION REDEBAN 2025'!$B$18,'BASE LIQUIDACION REDEBAN 2025'!$B$17))</f>
        <v>35779.500569199998</v>
      </c>
      <c r="AD688" s="87">
        <v>0</v>
      </c>
      <c r="AE688" s="87">
        <f t="shared" si="10"/>
        <v>35779.500569199998</v>
      </c>
    </row>
    <row r="689" spans="1:31" s="105" customFormat="1" ht="13.15">
      <c r="A689" s="154" t="s">
        <v>100</v>
      </c>
      <c r="B689" s="154" t="str">
        <f>VLOOKUP(A689,'CENTRO DE COSTOS'!A:D,4,FALSE)</f>
        <v>KEVIN ALEXIS CORZO BUSTOS</v>
      </c>
      <c r="C689" s="154" t="str">
        <f>VLOOKUP(A689,'CENTRO DE COSTOS'!A:D,2,FALSE)</f>
        <v>0004-0007</v>
      </c>
      <c r="D689" s="154">
        <v>95001</v>
      </c>
      <c r="E689" s="154">
        <v>2538797</v>
      </c>
      <c r="F689" s="154">
        <v>50532</v>
      </c>
      <c r="G689" s="154" t="s">
        <v>8049</v>
      </c>
      <c r="H689" s="154" t="s">
        <v>4421</v>
      </c>
      <c r="I689" s="154" t="s">
        <v>4913</v>
      </c>
      <c r="J689" s="154" t="s">
        <v>12056</v>
      </c>
      <c r="K689" s="154" t="s">
        <v>159</v>
      </c>
      <c r="L689" s="154" t="s">
        <v>12057</v>
      </c>
      <c r="M689" s="155">
        <v>45870.43472222222</v>
      </c>
      <c r="N689" s="155">
        <v>45881.412499999999</v>
      </c>
      <c r="O689" s="91"/>
      <c r="P689" s="154" t="s">
        <v>10063</v>
      </c>
      <c r="Q689" s="154" t="s">
        <v>10063</v>
      </c>
      <c r="R689" s="154" t="s">
        <v>161</v>
      </c>
      <c r="S689" s="154" t="s">
        <v>2973</v>
      </c>
      <c r="T689" s="154" t="s">
        <v>8052</v>
      </c>
      <c r="U689" s="154" t="s">
        <v>9429</v>
      </c>
      <c r="V689" s="154" t="s">
        <v>12058</v>
      </c>
      <c r="W689" s="154" t="s">
        <v>10144</v>
      </c>
      <c r="X689" s="10"/>
      <c r="Y689" s="154" t="s">
        <v>32</v>
      </c>
      <c r="Z689" s="154" t="str">
        <f>VLOOKUP(D689,TIPOLOGIA!A:F,5,0)</f>
        <v>TERRESTRE</v>
      </c>
      <c r="AA689" s="154"/>
      <c r="AB689" s="46">
        <v>0</v>
      </c>
      <c r="AC689" s="87">
        <f>IF(W689="SOPORTE_TELEFÓNICO",'BASE LIQUIDACION REDEBAN 2025'!$B$19,IF(AND(W689="VISITA_TÉCNICA",Y689="TIPO II"),'BASE LIQUIDACION REDEBAN 2025'!$B$18,'BASE LIQUIDACION REDEBAN 2025'!$B$17))</f>
        <v>35779.500569199998</v>
      </c>
      <c r="AD689" s="87">
        <v>0</v>
      </c>
      <c r="AE689" s="87">
        <f t="shared" si="10"/>
        <v>35779.500569199998</v>
      </c>
    </row>
    <row r="690" spans="1:31" s="105" customFormat="1" ht="13.15">
      <c r="A690" s="154" t="s">
        <v>92</v>
      </c>
      <c r="B690" s="154" t="str">
        <f>VLOOKUP(A690,'CENTRO DE COSTOS'!A:D,4,FALSE)</f>
        <v>KEVIN ALEXIS CORZO BUSTOS</v>
      </c>
      <c r="C690" s="154" t="str">
        <f>VLOOKUP(A690,'CENTRO DE COSTOS'!A:D,2,FALSE)</f>
        <v>0004-0007</v>
      </c>
      <c r="D690" s="154">
        <v>41770</v>
      </c>
      <c r="E690" s="154">
        <v>2565451</v>
      </c>
      <c r="F690" s="154">
        <v>74686</v>
      </c>
      <c r="G690" s="154" t="s">
        <v>8049</v>
      </c>
      <c r="H690" s="154" t="s">
        <v>249</v>
      </c>
      <c r="I690" s="154" t="s">
        <v>12059</v>
      </c>
      <c r="J690" s="154" t="s">
        <v>12060</v>
      </c>
      <c r="K690" s="154" t="s">
        <v>159</v>
      </c>
      <c r="L690" s="154" t="s">
        <v>12061</v>
      </c>
      <c r="M690" s="155">
        <v>45875.691666666666</v>
      </c>
      <c r="N690" s="155">
        <v>45881.416666666664</v>
      </c>
      <c r="O690" s="91"/>
      <c r="P690" s="154" t="s">
        <v>10063</v>
      </c>
      <c r="Q690" s="154" t="s">
        <v>10063</v>
      </c>
      <c r="R690" s="154" t="s">
        <v>200</v>
      </c>
      <c r="S690" s="154" t="s">
        <v>201</v>
      </c>
      <c r="T690" s="154" t="s">
        <v>8052</v>
      </c>
      <c r="U690" s="154" t="s">
        <v>9429</v>
      </c>
      <c r="V690" s="154" t="s">
        <v>12062</v>
      </c>
      <c r="W690" s="154" t="s">
        <v>10144</v>
      </c>
      <c r="X690" s="10"/>
      <c r="Y690" s="154" t="s">
        <v>30</v>
      </c>
      <c r="Z690" s="154" t="str">
        <f>VLOOKUP(D690,TIPOLOGIA!A:F,5,0)</f>
        <v>TERRESTRE</v>
      </c>
      <c r="AA690" s="154" t="s">
        <v>344</v>
      </c>
      <c r="AB690" s="46">
        <v>0</v>
      </c>
      <c r="AC690" s="87">
        <f>IF(W690="SOPORTE_TELEFÓNICO",'BASE LIQUIDACION REDEBAN 2025'!$B$19,IF(AND(W690="VISITA_TÉCNICA",Y690="TIPO II"),'BASE LIQUIDACION REDEBAN 2025'!$B$18,'BASE LIQUIDACION REDEBAN 2025'!$B$17))</f>
        <v>35779.500569199998</v>
      </c>
      <c r="AD690" s="87">
        <v>0</v>
      </c>
      <c r="AE690" s="87">
        <f t="shared" si="10"/>
        <v>35779.500569199998</v>
      </c>
    </row>
    <row r="691" spans="1:31" s="105" customFormat="1" ht="13.15">
      <c r="A691" s="154" t="s">
        <v>91</v>
      </c>
      <c r="B691" s="154" t="str">
        <f>VLOOKUP(A691,'CENTRO DE COSTOS'!A:D,4,FALSE)</f>
        <v>JOSE MAURICIO HERNANDEZ ROJAS</v>
      </c>
      <c r="C691" s="154" t="str">
        <f>VLOOKUP(A691,'CENTRO DE COSTOS'!A:D,2,FALSE)</f>
        <v>0004-0001</v>
      </c>
      <c r="D691" s="154">
        <v>23001</v>
      </c>
      <c r="E691" s="154">
        <v>2580193</v>
      </c>
      <c r="F691" s="154">
        <v>77931</v>
      </c>
      <c r="G691" s="154" t="s">
        <v>8049</v>
      </c>
      <c r="H691" s="154" t="s">
        <v>421</v>
      </c>
      <c r="I691" s="154" t="s">
        <v>91</v>
      </c>
      <c r="J691" s="154" t="s">
        <v>12063</v>
      </c>
      <c r="K691" s="154" t="s">
        <v>159</v>
      </c>
      <c r="L691" s="154" t="s">
        <v>12064</v>
      </c>
      <c r="M691" s="155">
        <v>45880.605555555558</v>
      </c>
      <c r="N691" s="155">
        <v>45881.423611111109</v>
      </c>
      <c r="O691" s="91"/>
      <c r="P691" s="154" t="s">
        <v>10063</v>
      </c>
      <c r="Q691" s="154" t="s">
        <v>10063</v>
      </c>
      <c r="R691" s="154" t="s">
        <v>2973</v>
      </c>
      <c r="S691" s="154" t="s">
        <v>2973</v>
      </c>
      <c r="T691" s="154" t="s">
        <v>8052</v>
      </c>
      <c r="U691" s="154" t="s">
        <v>9429</v>
      </c>
      <c r="V691" s="154" t="s">
        <v>12065</v>
      </c>
      <c r="W691" s="154" t="s">
        <v>2967</v>
      </c>
      <c r="X691" s="10"/>
      <c r="Y691" s="154" t="s">
        <v>25</v>
      </c>
      <c r="Z691" s="154" t="str">
        <f>VLOOKUP(D691,TIPOLOGIA!A:F,5,0)</f>
        <v>TERRESTRE</v>
      </c>
      <c r="AA691" s="154" t="s">
        <v>2000</v>
      </c>
      <c r="AB691" s="46">
        <v>1</v>
      </c>
      <c r="AC691" s="87">
        <f>IF(W691="SOPORTE_TELEFÓNICO",'BASE LIQUIDACION REDEBAN 2025'!$B$19,IF(AND(W691="VISITA_TÉCNICA",Y691="TIPO II"),'BASE LIQUIDACION REDEBAN 2025'!$B$18,'BASE LIQUIDACION REDEBAN 2025'!$B$17))</f>
        <v>35779.500569199998</v>
      </c>
      <c r="AD691" s="87">
        <v>0</v>
      </c>
      <c r="AE691" s="87">
        <f t="shared" si="10"/>
        <v>35779.500569199998</v>
      </c>
    </row>
    <row r="692" spans="1:31" s="105" customFormat="1" ht="13.15">
      <c r="A692" s="154" t="s">
        <v>98</v>
      </c>
      <c r="B692" s="154" t="str">
        <f>VLOOKUP(A692,'CENTRO DE COSTOS'!A:D,4,FALSE)</f>
        <v>MIGUEL JULIÁN HERNÁNDEZ GUARÍN</v>
      </c>
      <c r="C692" s="154" t="str">
        <f>VLOOKUP(A692,'CENTRO DE COSTOS'!A:D,2,FALSE)</f>
        <v>0004-0008</v>
      </c>
      <c r="D692" s="154">
        <v>15001</v>
      </c>
      <c r="E692" s="154">
        <v>2580402</v>
      </c>
      <c r="F692" s="154">
        <v>33106</v>
      </c>
      <c r="G692" s="154" t="s">
        <v>8049</v>
      </c>
      <c r="H692" s="154" t="s">
        <v>241</v>
      </c>
      <c r="I692" s="154" t="s">
        <v>98</v>
      </c>
      <c r="J692" s="154" t="s">
        <v>12066</v>
      </c>
      <c r="K692" s="154" t="s">
        <v>159</v>
      </c>
      <c r="L692" s="154" t="s">
        <v>12067</v>
      </c>
      <c r="M692" s="155">
        <v>45880.60833333333</v>
      </c>
      <c r="N692" s="155">
        <v>45881.434027777781</v>
      </c>
      <c r="O692" s="91"/>
      <c r="P692" s="154" t="s">
        <v>10063</v>
      </c>
      <c r="Q692" s="154" t="s">
        <v>10063</v>
      </c>
      <c r="R692" s="154" t="s">
        <v>2973</v>
      </c>
      <c r="S692" s="154" t="s">
        <v>2973</v>
      </c>
      <c r="T692" s="154" t="s">
        <v>8052</v>
      </c>
      <c r="U692" s="154" t="s">
        <v>9429</v>
      </c>
      <c r="V692" s="154" t="s">
        <v>12068</v>
      </c>
      <c r="W692" s="154" t="s">
        <v>2967</v>
      </c>
      <c r="X692" s="10"/>
      <c r="Y692" s="154" t="s">
        <v>25</v>
      </c>
      <c r="Z692" s="154" t="str">
        <f>VLOOKUP(D692,TIPOLOGIA!A:F,5,0)</f>
        <v>TERRESTRE</v>
      </c>
      <c r="AA692" s="154" t="s">
        <v>1148</v>
      </c>
      <c r="AB692" s="46">
        <v>1</v>
      </c>
      <c r="AC692" s="87">
        <f>IF(W692="SOPORTE_TELEFÓNICO",'BASE LIQUIDACION REDEBAN 2025'!$B$19,IF(AND(W692="VISITA_TÉCNICA",Y692="TIPO II"),'BASE LIQUIDACION REDEBAN 2025'!$B$18,'BASE LIQUIDACION REDEBAN 2025'!$B$17))</f>
        <v>35779.500569199998</v>
      </c>
      <c r="AD692" s="87">
        <v>0</v>
      </c>
      <c r="AE692" s="87">
        <f t="shared" si="10"/>
        <v>35779.500569199998</v>
      </c>
    </row>
    <row r="693" spans="1:31" s="105" customFormat="1" ht="13.15">
      <c r="A693" s="154" t="s">
        <v>76</v>
      </c>
      <c r="B693" s="154" t="str">
        <f>VLOOKUP(A693,'CENTRO DE COSTOS'!A:D,4,FALSE)</f>
        <v>DIEGO FERNANDO HENAO CARDONA</v>
      </c>
      <c r="C693" s="154" t="str">
        <f>VLOOKUP(A693,'CENTRO DE COSTOS'!A:D,2,FALSE)</f>
        <v>0004-0003</v>
      </c>
      <c r="D693" s="154">
        <v>76001</v>
      </c>
      <c r="E693" s="154">
        <v>2578585</v>
      </c>
      <c r="F693" s="154">
        <v>35512</v>
      </c>
      <c r="G693" s="154" t="s">
        <v>8049</v>
      </c>
      <c r="H693" s="154" t="s">
        <v>227</v>
      </c>
      <c r="I693" s="154" t="s">
        <v>76</v>
      </c>
      <c r="J693" s="154" t="s">
        <v>12069</v>
      </c>
      <c r="K693" s="154" t="s">
        <v>159</v>
      </c>
      <c r="L693" s="154" t="s">
        <v>12070</v>
      </c>
      <c r="M693" s="155">
        <v>45880.460416666669</v>
      </c>
      <c r="N693" s="155">
        <v>45881.436111111114</v>
      </c>
      <c r="O693" s="91"/>
      <c r="P693" s="154" t="s">
        <v>10063</v>
      </c>
      <c r="Q693" s="154" t="s">
        <v>10063</v>
      </c>
      <c r="R693" s="154" t="s">
        <v>220</v>
      </c>
      <c r="S693" s="154" t="s">
        <v>9500</v>
      </c>
      <c r="T693" s="154" t="s">
        <v>8052</v>
      </c>
      <c r="U693" s="154" t="s">
        <v>9429</v>
      </c>
      <c r="V693" s="154" t="s">
        <v>12071</v>
      </c>
      <c r="W693" s="154" t="s">
        <v>2967</v>
      </c>
      <c r="X693" s="10"/>
      <c r="Y693" s="154" t="s">
        <v>25</v>
      </c>
      <c r="Z693" s="154" t="str">
        <f>VLOOKUP(D693,TIPOLOGIA!A:F,5,0)</f>
        <v>TERRESTRE</v>
      </c>
      <c r="AA693" s="154" t="s">
        <v>513</v>
      </c>
      <c r="AB693" s="46">
        <v>1</v>
      </c>
      <c r="AC693" s="87">
        <f>IF(W693="SOPORTE_TELEFÓNICO",'BASE LIQUIDACION REDEBAN 2025'!$B$19,IF(AND(W693="VISITA_TÉCNICA",Y693="TIPO II"),'BASE LIQUIDACION REDEBAN 2025'!$B$18,'BASE LIQUIDACION REDEBAN 2025'!$B$17))</f>
        <v>35779.500569199998</v>
      </c>
      <c r="AD693" s="87">
        <v>0</v>
      </c>
      <c r="AE693" s="87">
        <f t="shared" si="10"/>
        <v>35779.500569199998</v>
      </c>
    </row>
    <row r="694" spans="1:31" s="105" customFormat="1" ht="13.15">
      <c r="A694" s="154" t="s">
        <v>80</v>
      </c>
      <c r="B694" s="154" t="str">
        <f>VLOOKUP(A694,'CENTRO DE COSTOS'!A:D,4,FALSE)</f>
        <v>JOSE MAURICIO HERNANDEZ ROJAS</v>
      </c>
      <c r="C694" s="154" t="str">
        <f>VLOOKUP(A694,'CENTRO DE COSTOS'!A:D,2,FALSE)</f>
        <v>0004-0001</v>
      </c>
      <c r="D694" s="154">
        <v>13001</v>
      </c>
      <c r="E694" s="154">
        <v>2574051</v>
      </c>
      <c r="F694" s="154">
        <v>74147</v>
      </c>
      <c r="G694" s="154" t="s">
        <v>8049</v>
      </c>
      <c r="H694" s="154" t="s">
        <v>303</v>
      </c>
      <c r="I694" s="154" t="s">
        <v>80</v>
      </c>
      <c r="J694" s="154" t="s">
        <v>12072</v>
      </c>
      <c r="K694" s="154" t="s">
        <v>159</v>
      </c>
      <c r="L694" s="154" t="s">
        <v>12073</v>
      </c>
      <c r="M694" s="155">
        <v>45878.406944444447</v>
      </c>
      <c r="N694" s="155">
        <v>45881.4375</v>
      </c>
      <c r="O694" s="91"/>
      <c r="P694" s="154" t="s">
        <v>10063</v>
      </c>
      <c r="Q694" s="154" t="s">
        <v>10063</v>
      </c>
      <c r="R694" s="154" t="s">
        <v>200</v>
      </c>
      <c r="S694" s="154" t="s">
        <v>739</v>
      </c>
      <c r="T694" s="154" t="s">
        <v>8052</v>
      </c>
      <c r="U694" s="154" t="s">
        <v>9429</v>
      </c>
      <c r="V694" s="154" t="s">
        <v>12074</v>
      </c>
      <c r="W694" s="154" t="s">
        <v>2967</v>
      </c>
      <c r="X694" s="10"/>
      <c r="Y694" s="154" t="s">
        <v>25</v>
      </c>
      <c r="Z694" s="154" t="str">
        <f>VLOOKUP(D694,TIPOLOGIA!A:F,5,0)</f>
        <v>TERRESTRE</v>
      </c>
      <c r="AA694" s="154" t="s">
        <v>452</v>
      </c>
      <c r="AB694" s="46">
        <v>1</v>
      </c>
      <c r="AC694" s="87">
        <f>IF(W694="SOPORTE_TELEFÓNICO",'BASE LIQUIDACION REDEBAN 2025'!$B$19,IF(AND(W694="VISITA_TÉCNICA",Y694="TIPO II"),'BASE LIQUIDACION REDEBAN 2025'!$B$18,'BASE LIQUIDACION REDEBAN 2025'!$B$17))</f>
        <v>35779.500569199998</v>
      </c>
      <c r="AD694" s="87">
        <v>0</v>
      </c>
      <c r="AE694" s="87">
        <f t="shared" si="10"/>
        <v>35779.500569199998</v>
      </c>
    </row>
    <row r="695" spans="1:31" s="105" customFormat="1" ht="13.15">
      <c r="A695" s="154" t="s">
        <v>86</v>
      </c>
      <c r="B695" s="154" t="str">
        <f>VLOOKUP(A695,'CENTRO DE COSTOS'!A:D,4,FALSE)</f>
        <v>KEVIN ALEXIS CORZO BUSTOS</v>
      </c>
      <c r="C695" s="154" t="str">
        <f>VLOOKUP(A695,'CENTRO DE COSTOS'!A:D,2,FALSE)</f>
        <v>0004-0007</v>
      </c>
      <c r="D695" s="154">
        <v>73001</v>
      </c>
      <c r="E695" s="154">
        <v>2567247</v>
      </c>
      <c r="F695" s="154">
        <v>68970</v>
      </c>
      <c r="G695" s="154" t="s">
        <v>8049</v>
      </c>
      <c r="H695" s="154" t="s">
        <v>703</v>
      </c>
      <c r="I695" s="154" t="s">
        <v>86</v>
      </c>
      <c r="J695" s="154" t="s">
        <v>12075</v>
      </c>
      <c r="K695" s="154" t="s">
        <v>159</v>
      </c>
      <c r="L695" s="154" t="s">
        <v>12076</v>
      </c>
      <c r="M695" s="155">
        <v>45876.532638888886</v>
      </c>
      <c r="N695" s="155">
        <v>45881.438888888886</v>
      </c>
      <c r="O695" s="91"/>
      <c r="P695" s="154" t="s">
        <v>10063</v>
      </c>
      <c r="Q695" s="154" t="s">
        <v>10063</v>
      </c>
      <c r="R695" s="154" t="s">
        <v>2973</v>
      </c>
      <c r="S695" s="154" t="s">
        <v>2973</v>
      </c>
      <c r="T695" s="154" t="s">
        <v>9439</v>
      </c>
      <c r="U695" s="154" t="s">
        <v>11437</v>
      </c>
      <c r="V695" s="154" t="s">
        <v>12077</v>
      </c>
      <c r="W695" s="154" t="s">
        <v>2967</v>
      </c>
      <c r="X695" s="10"/>
      <c r="Y695" s="154" t="s">
        <v>25</v>
      </c>
      <c r="Z695" s="154" t="str">
        <f>VLOOKUP(D695,TIPOLOGIA!A:F,5,0)</f>
        <v>TERRESTRE</v>
      </c>
      <c r="AA695" s="154" t="s">
        <v>708</v>
      </c>
      <c r="AB695" s="46">
        <v>1</v>
      </c>
      <c r="AC695" s="87">
        <f>IF(W695="SOPORTE_TELEFÓNICO",'BASE LIQUIDACION REDEBAN 2025'!$B$19,IF(AND(W695="VISITA_TÉCNICA",Y695="TIPO II"),'BASE LIQUIDACION REDEBAN 2025'!$B$18,'BASE LIQUIDACION REDEBAN 2025'!$B$17))</f>
        <v>35779.500569199998</v>
      </c>
      <c r="AD695" s="87">
        <v>0</v>
      </c>
      <c r="AE695" s="87">
        <f t="shared" si="10"/>
        <v>35779.500569199998</v>
      </c>
    </row>
    <row r="696" spans="1:31" s="105" customFormat="1" ht="13.15">
      <c r="A696" s="154" t="s">
        <v>72</v>
      </c>
      <c r="B696" s="154" t="str">
        <f>VLOOKUP(A696,'CENTRO DE COSTOS'!A:D,4,FALSE)</f>
        <v>MIGUEL JULIÁN HERNÁNDEZ GUARÍN</v>
      </c>
      <c r="C696" s="154" t="str">
        <f>VLOOKUP(A696,'CENTRO DE COSTOS'!A:D,2,FALSE)</f>
        <v>0004-0008</v>
      </c>
      <c r="D696" s="154">
        <v>68307</v>
      </c>
      <c r="E696" s="154">
        <v>2566212</v>
      </c>
      <c r="F696" s="154">
        <v>58613</v>
      </c>
      <c r="G696" s="154" t="s">
        <v>8049</v>
      </c>
      <c r="H696" s="154" t="s">
        <v>820</v>
      </c>
      <c r="I696" s="154" t="s">
        <v>834</v>
      </c>
      <c r="J696" s="154" t="s">
        <v>12078</v>
      </c>
      <c r="K696" s="154" t="s">
        <v>159</v>
      </c>
      <c r="L696" s="154" t="s">
        <v>12079</v>
      </c>
      <c r="M696" s="155">
        <v>45877.333333333336</v>
      </c>
      <c r="N696" s="155">
        <v>45881.443055555559</v>
      </c>
      <c r="O696" s="91"/>
      <c r="P696" s="154" t="s">
        <v>10063</v>
      </c>
      <c r="Q696" s="154" t="s">
        <v>10063</v>
      </c>
      <c r="R696" s="154" t="s">
        <v>200</v>
      </c>
      <c r="S696" s="154" t="s">
        <v>739</v>
      </c>
      <c r="T696" s="154" t="s">
        <v>8052</v>
      </c>
      <c r="U696" s="154" t="s">
        <v>9429</v>
      </c>
      <c r="V696" s="154" t="s">
        <v>12080</v>
      </c>
      <c r="W696" s="154" t="s">
        <v>2967</v>
      </c>
      <c r="X696" s="10"/>
      <c r="Y696" s="154" t="s">
        <v>25</v>
      </c>
      <c r="Z696" s="154" t="str">
        <f>VLOOKUP(D696,TIPOLOGIA!A:F,5,0)</f>
        <v>TERRESTRE</v>
      </c>
      <c r="AA696" s="154" t="s">
        <v>1016</v>
      </c>
      <c r="AB696" s="46">
        <v>1</v>
      </c>
      <c r="AC696" s="87">
        <f>IF(W696="SOPORTE_TELEFÓNICO",'BASE LIQUIDACION REDEBAN 2025'!$B$19,IF(AND(W696="VISITA_TÉCNICA",Y696="TIPO II"),'BASE LIQUIDACION REDEBAN 2025'!$B$18,'BASE LIQUIDACION REDEBAN 2025'!$B$17))</f>
        <v>35779.500569199998</v>
      </c>
      <c r="AD696" s="87">
        <v>0</v>
      </c>
      <c r="AE696" s="87">
        <f t="shared" si="10"/>
        <v>35779.500569199998</v>
      </c>
    </row>
    <row r="697" spans="1:31" s="105" customFormat="1" ht="13.15">
      <c r="A697" s="154" t="s">
        <v>68</v>
      </c>
      <c r="B697" s="154" t="str">
        <f>VLOOKUP(A697,'CENTRO DE COSTOS'!A:D,4,FALSE)</f>
        <v>WILLIAM ASDRUBAL ROZO ROZO</v>
      </c>
      <c r="C697" s="154" t="str">
        <f>VLOOKUP(A697,'CENTRO DE COSTOS'!A:D,2,FALSE)</f>
        <v>0004-0004</v>
      </c>
      <c r="D697" s="154">
        <v>25754</v>
      </c>
      <c r="E697" s="154">
        <v>2574336</v>
      </c>
      <c r="F697" s="154">
        <v>79017</v>
      </c>
      <c r="G697" s="154" t="s">
        <v>8049</v>
      </c>
      <c r="H697" s="154" t="s">
        <v>470</v>
      </c>
      <c r="I697" s="154" t="s">
        <v>1138</v>
      </c>
      <c r="J697" s="154" t="s">
        <v>10322</v>
      </c>
      <c r="K697" s="154" t="s">
        <v>159</v>
      </c>
      <c r="L697" s="154" t="s">
        <v>12081</v>
      </c>
      <c r="M697" s="155">
        <v>45878.498611111114</v>
      </c>
      <c r="N697" s="155">
        <v>45881.444444444445</v>
      </c>
      <c r="O697" s="91"/>
      <c r="P697" s="154" t="s">
        <v>10063</v>
      </c>
      <c r="Q697" s="154" t="s">
        <v>10063</v>
      </c>
      <c r="R697" s="154" t="s">
        <v>200</v>
      </c>
      <c r="S697" s="154" t="s">
        <v>739</v>
      </c>
      <c r="T697" s="154" t="s">
        <v>9439</v>
      </c>
      <c r="U697" s="154" t="s">
        <v>10324</v>
      </c>
      <c r="V697" s="154" t="s">
        <v>12082</v>
      </c>
      <c r="W697" s="154" t="s">
        <v>2967</v>
      </c>
      <c r="X697" s="10"/>
      <c r="Y697" s="154" t="s">
        <v>25</v>
      </c>
      <c r="Z697" s="154" t="str">
        <f>VLOOKUP(D697,TIPOLOGIA!A:F,5,0)</f>
        <v>TERRESTRE</v>
      </c>
      <c r="AA697" s="154" t="s">
        <v>599</v>
      </c>
      <c r="AB697" s="46">
        <v>1</v>
      </c>
      <c r="AC697" s="87">
        <f>IF(W697="SOPORTE_TELEFÓNICO",'BASE LIQUIDACION REDEBAN 2025'!$B$19,IF(AND(W697="VISITA_TÉCNICA",Y697="TIPO II"),'BASE LIQUIDACION REDEBAN 2025'!$B$18,'BASE LIQUIDACION REDEBAN 2025'!$B$17))</f>
        <v>35779.500569199998</v>
      </c>
      <c r="AD697" s="87">
        <v>0</v>
      </c>
      <c r="AE697" s="87">
        <f t="shared" si="10"/>
        <v>35779.500569199998</v>
      </c>
    </row>
    <row r="698" spans="1:31" s="105" customFormat="1" ht="13.15">
      <c r="A698" s="154" t="s">
        <v>90</v>
      </c>
      <c r="B698" s="154" t="str">
        <f>VLOOKUP(A698,'CENTRO DE COSTOS'!A:D,4,FALSE)</f>
        <v>JUAN SEBASTIÁN RÍOS CASTRILLÓN</v>
      </c>
      <c r="C698" s="154" t="str">
        <f>VLOOKUP(A698,'CENTRO DE COSTOS'!A:D,2,FALSE)</f>
        <v>0004-0005</v>
      </c>
      <c r="D698" s="154">
        <v>5001</v>
      </c>
      <c r="E698" s="154">
        <v>2561073</v>
      </c>
      <c r="F698" s="154">
        <v>62134</v>
      </c>
      <c r="G698" s="154" t="s">
        <v>8049</v>
      </c>
      <c r="H698" s="154" t="s">
        <v>197</v>
      </c>
      <c r="I698" s="154" t="s">
        <v>90</v>
      </c>
      <c r="J698" s="154" t="s">
        <v>12083</v>
      </c>
      <c r="K698" s="154" t="s">
        <v>159</v>
      </c>
      <c r="L698" s="154" t="s">
        <v>12084</v>
      </c>
      <c r="M698" s="155">
        <v>45875.400694444441</v>
      </c>
      <c r="N698" s="155">
        <v>45881.445138888892</v>
      </c>
      <c r="O698" s="91"/>
      <c r="P698" s="154" t="s">
        <v>10063</v>
      </c>
      <c r="Q698" s="154" t="s">
        <v>10063</v>
      </c>
      <c r="R698" s="154" t="s">
        <v>2973</v>
      </c>
      <c r="S698" s="154" t="s">
        <v>2973</v>
      </c>
      <c r="T698" s="154" t="s">
        <v>8052</v>
      </c>
      <c r="U698" s="154" t="s">
        <v>9429</v>
      </c>
      <c r="V698" s="154" t="s">
        <v>12085</v>
      </c>
      <c r="W698" s="154" t="s">
        <v>2967</v>
      </c>
      <c r="X698" s="10"/>
      <c r="Y698" s="154" t="s">
        <v>25</v>
      </c>
      <c r="Z698" s="154" t="str">
        <f>VLOOKUP(D698,TIPOLOGIA!A:F,5,0)</f>
        <v>TERRESTRE</v>
      </c>
      <c r="AA698" s="154" t="s">
        <v>4326</v>
      </c>
      <c r="AB698" s="46">
        <v>1</v>
      </c>
      <c r="AC698" s="87">
        <f>IF(W698="SOPORTE_TELEFÓNICO",'BASE LIQUIDACION REDEBAN 2025'!$B$19,IF(AND(W698="VISITA_TÉCNICA",Y698="TIPO II"),'BASE LIQUIDACION REDEBAN 2025'!$B$18,'BASE LIQUIDACION REDEBAN 2025'!$B$17))</f>
        <v>35779.500569199998</v>
      </c>
      <c r="AD698" s="87">
        <v>0</v>
      </c>
      <c r="AE698" s="87">
        <f t="shared" si="10"/>
        <v>35779.500569199998</v>
      </c>
    </row>
    <row r="699" spans="1:31" s="105" customFormat="1" ht="13.15">
      <c r="A699" s="154" t="s">
        <v>60</v>
      </c>
      <c r="B699" s="154" t="str">
        <f>VLOOKUP(A699,'CENTRO DE COSTOS'!A:D,4,FALSE)</f>
        <v>JUAN SEBASTIÁN RÍOS CASTRILLÓN</v>
      </c>
      <c r="C699" s="154" t="str">
        <f>VLOOKUP(A699,'CENTRO DE COSTOS'!A:D,2,FALSE)</f>
        <v>0004-0005</v>
      </c>
      <c r="D699" s="154">
        <v>5837</v>
      </c>
      <c r="E699" s="154">
        <v>2559022</v>
      </c>
      <c r="F699" s="154">
        <v>41224</v>
      </c>
      <c r="G699" s="154" t="s">
        <v>8049</v>
      </c>
      <c r="H699" s="154" t="s">
        <v>197</v>
      </c>
      <c r="I699" s="154" t="s">
        <v>785</v>
      </c>
      <c r="J699" s="154" t="s">
        <v>12086</v>
      </c>
      <c r="K699" s="154" t="s">
        <v>159</v>
      </c>
      <c r="L699" s="154" t="s">
        <v>12087</v>
      </c>
      <c r="M699" s="155">
        <v>45874.720833333333</v>
      </c>
      <c r="N699" s="155">
        <v>45881.446527777778</v>
      </c>
      <c r="O699" s="91"/>
      <c r="P699" s="154" t="s">
        <v>10063</v>
      </c>
      <c r="Q699" s="154" t="s">
        <v>10063</v>
      </c>
      <c r="R699" s="154" t="s">
        <v>2973</v>
      </c>
      <c r="S699" s="154" t="s">
        <v>2973</v>
      </c>
      <c r="T699" s="154" t="s">
        <v>8052</v>
      </c>
      <c r="U699" s="154" t="s">
        <v>9429</v>
      </c>
      <c r="V699" s="154" t="s">
        <v>12088</v>
      </c>
      <c r="W699" s="154" t="s">
        <v>2967</v>
      </c>
      <c r="X699" s="10"/>
      <c r="Y699" s="154" t="s">
        <v>28</v>
      </c>
      <c r="Z699" s="154" t="str">
        <f>VLOOKUP(D699,TIPOLOGIA!A:F,5,0)</f>
        <v>TERRESTRE</v>
      </c>
      <c r="AA699" s="154" t="s">
        <v>636</v>
      </c>
      <c r="AB699" s="46">
        <v>1</v>
      </c>
      <c r="AC699" s="87">
        <f>IF(W699="SOPORTE_TELEFÓNICO",'BASE LIQUIDACION REDEBAN 2025'!$B$19,IF(AND(W699="VISITA_TÉCNICA",Y699="TIPO II"),'BASE LIQUIDACION REDEBAN 2025'!$B$18,'BASE LIQUIDACION REDEBAN 2025'!$B$17))</f>
        <v>67654.12000000001</v>
      </c>
      <c r="AD699" s="87">
        <v>0</v>
      </c>
      <c r="AE699" s="87">
        <f t="shared" si="10"/>
        <v>67654.12000000001</v>
      </c>
    </row>
    <row r="700" spans="1:31" s="105" customFormat="1" ht="13.15">
      <c r="A700" s="154" t="s">
        <v>68</v>
      </c>
      <c r="B700" s="154" t="str">
        <f>VLOOKUP(A700,'CENTRO DE COSTOS'!A:D,4,FALSE)</f>
        <v>WILLIAM ASDRUBAL ROZO ROZO</v>
      </c>
      <c r="C700" s="154" t="str">
        <f>VLOOKUP(A700,'CENTRO DE COSTOS'!A:D,2,FALSE)</f>
        <v>0004-0004</v>
      </c>
      <c r="D700" s="154">
        <v>11001</v>
      </c>
      <c r="E700" s="154">
        <v>2552556</v>
      </c>
      <c r="F700" s="154">
        <v>37690</v>
      </c>
      <c r="G700" s="154" t="s">
        <v>8049</v>
      </c>
      <c r="H700" s="154" t="s">
        <v>470</v>
      </c>
      <c r="I700" s="154" t="s">
        <v>68</v>
      </c>
      <c r="J700" s="154" t="s">
        <v>12089</v>
      </c>
      <c r="K700" s="154" t="s">
        <v>159</v>
      </c>
      <c r="L700" s="154" t="s">
        <v>12090</v>
      </c>
      <c r="M700" s="155">
        <v>45874.333333333336</v>
      </c>
      <c r="N700" s="155">
        <v>45881.447916666664</v>
      </c>
      <c r="O700" s="91"/>
      <c r="P700" s="154" t="s">
        <v>10063</v>
      </c>
      <c r="Q700" s="154" t="s">
        <v>10063</v>
      </c>
      <c r="R700" s="154" t="s">
        <v>200</v>
      </c>
      <c r="S700" s="154" t="s">
        <v>201</v>
      </c>
      <c r="T700" s="154" t="s">
        <v>8052</v>
      </c>
      <c r="U700" s="154" t="s">
        <v>9429</v>
      </c>
      <c r="V700" s="154" t="s">
        <v>12091</v>
      </c>
      <c r="W700" s="154" t="s">
        <v>2967</v>
      </c>
      <c r="X700" s="10"/>
      <c r="Y700" s="154" t="s">
        <v>25</v>
      </c>
      <c r="Z700" s="154" t="str">
        <f>VLOOKUP(D700,TIPOLOGIA!A:F,5,0)</f>
        <v>TERRESTRE</v>
      </c>
      <c r="AA700" s="154" t="s">
        <v>475</v>
      </c>
      <c r="AB700" s="46">
        <v>1</v>
      </c>
      <c r="AC700" s="87">
        <f>IF(W700="SOPORTE_TELEFÓNICO",'BASE LIQUIDACION REDEBAN 2025'!$B$19,IF(AND(W700="VISITA_TÉCNICA",Y700="TIPO II"),'BASE LIQUIDACION REDEBAN 2025'!$B$18,'BASE LIQUIDACION REDEBAN 2025'!$B$17))</f>
        <v>35779.500569199998</v>
      </c>
      <c r="AD700" s="87">
        <v>0</v>
      </c>
      <c r="AE700" s="87">
        <f t="shared" si="10"/>
        <v>35779.500569199998</v>
      </c>
    </row>
    <row r="701" spans="1:31" s="105" customFormat="1" ht="13.15">
      <c r="A701" s="154" t="s">
        <v>90</v>
      </c>
      <c r="B701" s="154" t="str">
        <f>VLOOKUP(A701,'CENTRO DE COSTOS'!A:D,4,FALSE)</f>
        <v>JUAN SEBASTIÁN RÍOS CASTRILLÓN</v>
      </c>
      <c r="C701" s="154" t="str">
        <f>VLOOKUP(A701,'CENTRO DE COSTOS'!A:D,2,FALSE)</f>
        <v>0004-0005</v>
      </c>
      <c r="D701" s="154">
        <v>5001</v>
      </c>
      <c r="E701" s="154">
        <v>2550860</v>
      </c>
      <c r="F701" s="154">
        <v>78404</v>
      </c>
      <c r="G701" s="154" t="s">
        <v>8049</v>
      </c>
      <c r="H701" s="154" t="s">
        <v>197</v>
      </c>
      <c r="I701" s="154" t="s">
        <v>90</v>
      </c>
      <c r="J701" s="154" t="s">
        <v>12092</v>
      </c>
      <c r="K701" s="154" t="s">
        <v>159</v>
      </c>
      <c r="L701" s="154" t="s">
        <v>12093</v>
      </c>
      <c r="M701" s="155">
        <v>45873.637499999997</v>
      </c>
      <c r="N701" s="155">
        <v>45881.45</v>
      </c>
      <c r="O701" s="91"/>
      <c r="P701" s="154" t="s">
        <v>10063</v>
      </c>
      <c r="Q701" s="154" t="s">
        <v>10063</v>
      </c>
      <c r="R701" s="154" t="s">
        <v>2973</v>
      </c>
      <c r="S701" s="154" t="s">
        <v>2973</v>
      </c>
      <c r="T701" s="154" t="s">
        <v>8052</v>
      </c>
      <c r="U701" s="154" t="s">
        <v>9429</v>
      </c>
      <c r="V701" s="154" t="s">
        <v>12094</v>
      </c>
      <c r="W701" s="154" t="s">
        <v>2967</v>
      </c>
      <c r="X701" s="10"/>
      <c r="Y701" s="154" t="s">
        <v>25</v>
      </c>
      <c r="Z701" s="154" t="str">
        <f>VLOOKUP(D701,TIPOLOGIA!A:F,5,0)</f>
        <v>TERRESTRE</v>
      </c>
      <c r="AA701" s="154" t="s">
        <v>3158</v>
      </c>
      <c r="AB701" s="46">
        <v>1</v>
      </c>
      <c r="AC701" s="87">
        <f>IF(W701="SOPORTE_TELEFÓNICO",'BASE LIQUIDACION REDEBAN 2025'!$B$19,IF(AND(W701="VISITA_TÉCNICA",Y701="TIPO II"),'BASE LIQUIDACION REDEBAN 2025'!$B$18,'BASE LIQUIDACION REDEBAN 2025'!$B$17))</f>
        <v>35779.500569199998</v>
      </c>
      <c r="AD701" s="87">
        <v>0</v>
      </c>
      <c r="AE701" s="87">
        <f t="shared" si="10"/>
        <v>35779.500569199998</v>
      </c>
    </row>
    <row r="702" spans="1:31" s="105" customFormat="1" ht="13.15">
      <c r="A702" s="154" t="s">
        <v>76</v>
      </c>
      <c r="B702" s="154" t="str">
        <f>VLOOKUP(A702,'CENTRO DE COSTOS'!A:D,4,FALSE)</f>
        <v>DIEGO FERNANDO HENAO CARDONA</v>
      </c>
      <c r="C702" s="154" t="str">
        <f>VLOOKUP(A702,'CENTRO DE COSTOS'!A:D,2,FALSE)</f>
        <v>0004-0003</v>
      </c>
      <c r="D702" s="154">
        <v>19001</v>
      </c>
      <c r="E702" s="154">
        <v>2579425</v>
      </c>
      <c r="F702" s="154">
        <v>72029</v>
      </c>
      <c r="G702" s="154" t="s">
        <v>8049</v>
      </c>
      <c r="H702" s="154" t="s">
        <v>258</v>
      </c>
      <c r="I702" s="154" t="s">
        <v>95</v>
      </c>
      <c r="J702" s="154" t="s">
        <v>12095</v>
      </c>
      <c r="K702" s="154" t="s">
        <v>159</v>
      </c>
      <c r="L702" s="154" t="s">
        <v>12096</v>
      </c>
      <c r="M702" s="155">
        <v>45880.509027777778</v>
      </c>
      <c r="N702" s="155">
        <v>45881.451388888891</v>
      </c>
      <c r="O702" s="91"/>
      <c r="P702" s="154" t="s">
        <v>10063</v>
      </c>
      <c r="Q702" s="154" t="s">
        <v>10063</v>
      </c>
      <c r="R702" s="154" t="s">
        <v>2973</v>
      </c>
      <c r="S702" s="154" t="s">
        <v>2973</v>
      </c>
      <c r="T702" s="154" t="s">
        <v>8052</v>
      </c>
      <c r="U702" s="154" t="s">
        <v>9429</v>
      </c>
      <c r="V702" s="154" t="s">
        <v>12097</v>
      </c>
      <c r="W702" s="154" t="s">
        <v>2967</v>
      </c>
      <c r="X702" s="10"/>
      <c r="Y702" s="154" t="s">
        <v>30</v>
      </c>
      <c r="Z702" s="154" t="str">
        <f>VLOOKUP(D702,TIPOLOGIA!A:F,5,0)</f>
        <v>TERRESTRE</v>
      </c>
      <c r="AA702" s="154" t="s">
        <v>330</v>
      </c>
      <c r="AB702" s="46">
        <v>1</v>
      </c>
      <c r="AC702" s="87">
        <f>IF(W702="SOPORTE_TELEFÓNICO",'BASE LIQUIDACION REDEBAN 2025'!$B$19,IF(AND(W702="VISITA_TÉCNICA",Y702="TIPO II"),'BASE LIQUIDACION REDEBAN 2025'!$B$18,'BASE LIQUIDACION REDEBAN 2025'!$B$17))</f>
        <v>35779.500569199998</v>
      </c>
      <c r="AD702" s="87">
        <v>0</v>
      </c>
      <c r="AE702" s="87">
        <f t="shared" si="10"/>
        <v>35779.500569199998</v>
      </c>
    </row>
    <row r="703" spans="1:31" s="105" customFormat="1" ht="13.15">
      <c r="A703" s="154" t="s">
        <v>91</v>
      </c>
      <c r="B703" s="154" t="str">
        <f>VLOOKUP(A703,'CENTRO DE COSTOS'!A:D,4,FALSE)</f>
        <v>JOSE MAURICIO HERNANDEZ ROJAS</v>
      </c>
      <c r="C703" s="154" t="str">
        <f>VLOOKUP(A703,'CENTRO DE COSTOS'!A:D,2,FALSE)</f>
        <v>0004-0001</v>
      </c>
      <c r="D703" s="154">
        <v>23001</v>
      </c>
      <c r="E703" s="154">
        <v>2574298</v>
      </c>
      <c r="F703" s="154">
        <v>79780</v>
      </c>
      <c r="G703" s="154" t="s">
        <v>8049</v>
      </c>
      <c r="H703" s="154" t="s">
        <v>421</v>
      </c>
      <c r="I703" s="154" t="s">
        <v>91</v>
      </c>
      <c r="J703" s="154" t="s">
        <v>12098</v>
      </c>
      <c r="K703" s="154" t="s">
        <v>159</v>
      </c>
      <c r="L703" s="154" t="s">
        <v>12099</v>
      </c>
      <c r="M703" s="155">
        <v>45880.333333333336</v>
      </c>
      <c r="N703" s="155">
        <v>45881.455555555556</v>
      </c>
      <c r="O703" s="91"/>
      <c r="P703" s="154" t="s">
        <v>10063</v>
      </c>
      <c r="Q703" s="154" t="s">
        <v>10063</v>
      </c>
      <c r="R703" s="154" t="s">
        <v>161</v>
      </c>
      <c r="S703" s="154" t="s">
        <v>161</v>
      </c>
      <c r="T703" s="154" t="s">
        <v>8052</v>
      </c>
      <c r="U703" s="154" t="s">
        <v>9429</v>
      </c>
      <c r="V703" s="154" t="s">
        <v>12100</v>
      </c>
      <c r="W703" s="154" t="s">
        <v>2967</v>
      </c>
      <c r="X703" s="10"/>
      <c r="Y703" s="154" t="s">
        <v>25</v>
      </c>
      <c r="Z703" s="154" t="str">
        <f>VLOOKUP(D703,TIPOLOGIA!A:F,5,0)</f>
        <v>TERRESTRE</v>
      </c>
      <c r="AA703" s="154" t="s">
        <v>2000</v>
      </c>
      <c r="AB703" s="46">
        <v>1</v>
      </c>
      <c r="AC703" s="87">
        <f>IF(W703="SOPORTE_TELEFÓNICO",'BASE LIQUIDACION REDEBAN 2025'!$B$19,IF(AND(W703="VISITA_TÉCNICA",Y703="TIPO II"),'BASE LIQUIDACION REDEBAN 2025'!$B$18,'BASE LIQUIDACION REDEBAN 2025'!$B$17))</f>
        <v>35779.500569199998</v>
      </c>
      <c r="AD703" s="87">
        <v>0</v>
      </c>
      <c r="AE703" s="87">
        <f t="shared" si="10"/>
        <v>35779.500569199998</v>
      </c>
    </row>
    <row r="704" spans="1:31" s="105" customFormat="1" ht="13.15">
      <c r="A704" s="154" t="s">
        <v>90</v>
      </c>
      <c r="B704" s="154" t="str">
        <f>VLOOKUP(A704,'CENTRO DE COSTOS'!A:D,4,FALSE)</f>
        <v>JUAN SEBASTIÁN RÍOS CASTRILLÓN</v>
      </c>
      <c r="C704" s="154" t="str">
        <f>VLOOKUP(A704,'CENTRO DE COSTOS'!A:D,2,FALSE)</f>
        <v>0004-0005</v>
      </c>
      <c r="D704" s="154">
        <v>5670</v>
      </c>
      <c r="E704" s="154">
        <v>2465639</v>
      </c>
      <c r="F704" s="154">
        <v>74721</v>
      </c>
      <c r="G704" s="154" t="s">
        <v>8049</v>
      </c>
      <c r="H704" s="154" t="s">
        <v>197</v>
      </c>
      <c r="I704" s="154" t="s">
        <v>8907</v>
      </c>
      <c r="J704" s="154" t="s">
        <v>8908</v>
      </c>
      <c r="K704" s="154" t="s">
        <v>159</v>
      </c>
      <c r="L704" s="154" t="s">
        <v>12101</v>
      </c>
      <c r="M704" s="155">
        <v>45856.385416666664</v>
      </c>
      <c r="N704" s="155">
        <v>45881.473611111112</v>
      </c>
      <c r="O704" s="91"/>
      <c r="P704" s="154" t="s">
        <v>10063</v>
      </c>
      <c r="Q704" s="154" t="s">
        <v>10063</v>
      </c>
      <c r="R704" s="154" t="s">
        <v>2973</v>
      </c>
      <c r="S704" s="154" t="s">
        <v>2973</v>
      </c>
      <c r="T704" s="154" t="s">
        <v>9439</v>
      </c>
      <c r="U704" s="154" t="s">
        <v>9468</v>
      </c>
      <c r="V704" s="154" t="s">
        <v>12102</v>
      </c>
      <c r="W704" s="154" t="s">
        <v>10144</v>
      </c>
      <c r="X704" s="10"/>
      <c r="Y704" s="154" t="s">
        <v>30</v>
      </c>
      <c r="Z704" s="154" t="str">
        <f>VLOOKUP(D704,TIPOLOGIA!A:F,5,0)</f>
        <v>TERRESTRE</v>
      </c>
      <c r="AA704" s="154"/>
      <c r="AB704" s="46">
        <v>0</v>
      </c>
      <c r="AC704" s="87">
        <f>IF(W704="SOPORTE_TELEFÓNICO",'BASE LIQUIDACION REDEBAN 2025'!$B$19,IF(AND(W704="VISITA_TÉCNICA",Y704="TIPO II"),'BASE LIQUIDACION REDEBAN 2025'!$B$18,'BASE LIQUIDACION REDEBAN 2025'!$B$17))</f>
        <v>35779.500569199998</v>
      </c>
      <c r="AD704" s="87">
        <v>0</v>
      </c>
      <c r="AE704" s="87">
        <f t="shared" si="10"/>
        <v>35779.500569199998</v>
      </c>
    </row>
    <row r="705" spans="1:31" s="105" customFormat="1" ht="13.15">
      <c r="A705" s="154" t="s">
        <v>93</v>
      </c>
      <c r="B705" s="154" t="str">
        <f>VLOOKUP(A705,'CENTRO DE COSTOS'!A:D,4,FALSE)</f>
        <v>DIEGO FERNANDO HENAO CARDONA</v>
      </c>
      <c r="C705" s="154" t="str">
        <f>VLOOKUP(A705,'CENTRO DE COSTOS'!A:D,2,FALSE)</f>
        <v>0004-0003</v>
      </c>
      <c r="D705" s="154">
        <v>86568</v>
      </c>
      <c r="E705" s="154">
        <v>2572520</v>
      </c>
      <c r="F705" s="154">
        <v>78962</v>
      </c>
      <c r="G705" s="154" t="s">
        <v>8049</v>
      </c>
      <c r="H705" s="154" t="s">
        <v>1820</v>
      </c>
      <c r="I705" s="154" t="s">
        <v>9865</v>
      </c>
      <c r="J705" s="154" t="s">
        <v>12103</v>
      </c>
      <c r="K705" s="154" t="s">
        <v>159</v>
      </c>
      <c r="L705" s="154" t="s">
        <v>12104</v>
      </c>
      <c r="M705" s="155">
        <v>45877.65902777778</v>
      </c>
      <c r="N705" s="155">
        <v>45881.476388888892</v>
      </c>
      <c r="O705" s="91"/>
      <c r="P705" s="154" t="s">
        <v>10063</v>
      </c>
      <c r="Q705" s="154" t="s">
        <v>10063</v>
      </c>
      <c r="R705" s="154" t="s">
        <v>2973</v>
      </c>
      <c r="S705" s="154" t="s">
        <v>2973</v>
      </c>
      <c r="T705" s="154" t="s">
        <v>8052</v>
      </c>
      <c r="U705" s="154" t="s">
        <v>9429</v>
      </c>
      <c r="V705" s="154" t="s">
        <v>12105</v>
      </c>
      <c r="W705" s="154" t="s">
        <v>10144</v>
      </c>
      <c r="X705" s="10"/>
      <c r="Y705" s="154" t="s">
        <v>32</v>
      </c>
      <c r="Z705" s="154" t="str">
        <f>VLOOKUP(D705,TIPOLOGIA!A:F,5,0)</f>
        <v>TERRESTRE</v>
      </c>
      <c r="AA705" s="154" t="s">
        <v>1825</v>
      </c>
      <c r="AB705" s="46">
        <v>0</v>
      </c>
      <c r="AC705" s="87">
        <f>IF(W705="SOPORTE_TELEFÓNICO",'BASE LIQUIDACION REDEBAN 2025'!$B$19,IF(AND(W705="VISITA_TÉCNICA",Y705="TIPO II"),'BASE LIQUIDACION REDEBAN 2025'!$B$18,'BASE LIQUIDACION REDEBAN 2025'!$B$17))</f>
        <v>35779.500569199998</v>
      </c>
      <c r="AD705" s="87">
        <v>0</v>
      </c>
      <c r="AE705" s="87">
        <f t="shared" si="10"/>
        <v>35779.500569199998</v>
      </c>
    </row>
    <row r="706" spans="1:31" s="105" customFormat="1" ht="13.15">
      <c r="A706" s="154" t="s">
        <v>93</v>
      </c>
      <c r="B706" s="154" t="str">
        <f>VLOOKUP(A706,'CENTRO DE COSTOS'!A:D,4,FALSE)</f>
        <v>DIEGO FERNANDO HENAO CARDONA</v>
      </c>
      <c r="C706" s="154" t="str">
        <f>VLOOKUP(A706,'CENTRO DE COSTOS'!A:D,2,FALSE)</f>
        <v>0004-0003</v>
      </c>
      <c r="D706" s="154">
        <v>86568</v>
      </c>
      <c r="E706" s="154">
        <v>2572087</v>
      </c>
      <c r="F706" s="154">
        <v>79116</v>
      </c>
      <c r="G706" s="154" t="s">
        <v>8049</v>
      </c>
      <c r="H706" s="154" t="s">
        <v>1820</v>
      </c>
      <c r="I706" s="154" t="s">
        <v>9865</v>
      </c>
      <c r="J706" s="154" t="s">
        <v>12106</v>
      </c>
      <c r="K706" s="154" t="s">
        <v>159</v>
      </c>
      <c r="L706" s="154" t="s">
        <v>12107</v>
      </c>
      <c r="M706" s="155">
        <v>45877.637499999997</v>
      </c>
      <c r="N706" s="155">
        <v>45881.479861111111</v>
      </c>
      <c r="O706" s="91"/>
      <c r="P706" s="154" t="s">
        <v>10063</v>
      </c>
      <c r="Q706" s="154" t="s">
        <v>10063</v>
      </c>
      <c r="R706" s="154" t="s">
        <v>2973</v>
      </c>
      <c r="S706" s="154" t="s">
        <v>2973</v>
      </c>
      <c r="T706" s="154" t="s">
        <v>8052</v>
      </c>
      <c r="U706" s="154" t="s">
        <v>9429</v>
      </c>
      <c r="V706" s="154" t="s">
        <v>12108</v>
      </c>
      <c r="W706" s="154" t="s">
        <v>10144</v>
      </c>
      <c r="X706" s="10"/>
      <c r="Y706" s="154" t="s">
        <v>32</v>
      </c>
      <c r="Z706" s="154" t="str">
        <f>VLOOKUP(D706,TIPOLOGIA!A:F,5,0)</f>
        <v>TERRESTRE</v>
      </c>
      <c r="AA706" s="154" t="s">
        <v>1825</v>
      </c>
      <c r="AB706" s="46">
        <v>0</v>
      </c>
      <c r="AC706" s="87">
        <f>IF(W706="SOPORTE_TELEFÓNICO",'BASE LIQUIDACION REDEBAN 2025'!$B$19,IF(AND(W706="VISITA_TÉCNICA",Y706="TIPO II"),'BASE LIQUIDACION REDEBAN 2025'!$B$18,'BASE LIQUIDACION REDEBAN 2025'!$B$17))</f>
        <v>35779.500569199998</v>
      </c>
      <c r="AD706" s="87">
        <v>0</v>
      </c>
      <c r="AE706" s="87">
        <f t="shared" si="10"/>
        <v>35779.500569199998</v>
      </c>
    </row>
    <row r="707" spans="1:31" s="105" customFormat="1" ht="13.15">
      <c r="A707" s="154" t="s">
        <v>93</v>
      </c>
      <c r="B707" s="154" t="str">
        <f>VLOOKUP(A707,'CENTRO DE COSTOS'!A:D,4,FALSE)</f>
        <v>DIEGO FERNANDO HENAO CARDONA</v>
      </c>
      <c r="C707" s="154" t="str">
        <f>VLOOKUP(A707,'CENTRO DE COSTOS'!A:D,2,FALSE)</f>
        <v>0004-0003</v>
      </c>
      <c r="D707" s="154">
        <v>52835</v>
      </c>
      <c r="E707" s="154">
        <v>2570921</v>
      </c>
      <c r="F707" s="154">
        <v>41079</v>
      </c>
      <c r="G707" s="154" t="s">
        <v>8049</v>
      </c>
      <c r="H707" s="154" t="s">
        <v>174</v>
      </c>
      <c r="I707" s="154" t="s">
        <v>515</v>
      </c>
      <c r="J707" s="154" t="s">
        <v>11184</v>
      </c>
      <c r="K707" s="154" t="s">
        <v>159</v>
      </c>
      <c r="L707" s="154" t="s">
        <v>12109</v>
      </c>
      <c r="M707" s="155">
        <v>45877.512499999997</v>
      </c>
      <c r="N707" s="155">
        <v>45881.484027777777</v>
      </c>
      <c r="O707" s="91"/>
      <c r="P707" s="154" t="s">
        <v>10063</v>
      </c>
      <c r="Q707" s="154" t="s">
        <v>10063</v>
      </c>
      <c r="R707" s="154" t="s">
        <v>200</v>
      </c>
      <c r="S707" s="154" t="s">
        <v>201</v>
      </c>
      <c r="T707" s="154" t="s">
        <v>8052</v>
      </c>
      <c r="U707" s="154" t="s">
        <v>9429</v>
      </c>
      <c r="V707" s="154" t="s">
        <v>12110</v>
      </c>
      <c r="W707" s="154" t="s">
        <v>10144</v>
      </c>
      <c r="X707" s="10"/>
      <c r="Y707" s="154" t="s">
        <v>32</v>
      </c>
      <c r="Z707" s="154" t="str">
        <f>VLOOKUP(D707,TIPOLOGIA!A:F,5,0)</f>
        <v>TERRESTRE</v>
      </c>
      <c r="AA707" s="154" t="s">
        <v>1825</v>
      </c>
      <c r="AB707" s="46">
        <v>0</v>
      </c>
      <c r="AC707" s="87">
        <f>IF(W707="SOPORTE_TELEFÓNICO",'BASE LIQUIDACION REDEBAN 2025'!$B$19,IF(AND(W707="VISITA_TÉCNICA",Y707="TIPO II"),'BASE LIQUIDACION REDEBAN 2025'!$B$18,'BASE LIQUIDACION REDEBAN 2025'!$B$17))</f>
        <v>35779.500569199998</v>
      </c>
      <c r="AD707" s="87">
        <v>0</v>
      </c>
      <c r="AE707" s="87">
        <f t="shared" ref="AE707:AE770" si="11">IF(W707="VISITA_TÉCNICA",AC707*AB707,AC707)</f>
        <v>35779.500569199998</v>
      </c>
    </row>
    <row r="708" spans="1:31" s="105" customFormat="1" ht="13.15">
      <c r="A708" s="154" t="s">
        <v>68</v>
      </c>
      <c r="B708" s="154" t="str">
        <f>VLOOKUP(A708,'CENTRO DE COSTOS'!A:D,4,FALSE)</f>
        <v>WILLIAM ASDRUBAL ROZO ROZO</v>
      </c>
      <c r="C708" s="154" t="str">
        <f>VLOOKUP(A708,'CENTRO DE COSTOS'!A:D,2,FALSE)</f>
        <v>0004-0004</v>
      </c>
      <c r="D708" s="154">
        <v>25754</v>
      </c>
      <c r="E708" s="154">
        <v>2580837</v>
      </c>
      <c r="F708" s="154">
        <v>72102</v>
      </c>
      <c r="G708" s="154" t="s">
        <v>8049</v>
      </c>
      <c r="H708" s="154" t="s">
        <v>470</v>
      </c>
      <c r="I708" s="154" t="s">
        <v>1138</v>
      </c>
      <c r="J708" s="154" t="s">
        <v>12111</v>
      </c>
      <c r="K708" s="154" t="s">
        <v>159</v>
      </c>
      <c r="L708" s="154" t="s">
        <v>12112</v>
      </c>
      <c r="M708" s="155">
        <v>45880.638194444444</v>
      </c>
      <c r="N708" s="155">
        <v>45881.486111111109</v>
      </c>
      <c r="O708" s="91"/>
      <c r="P708" s="154" t="s">
        <v>10063</v>
      </c>
      <c r="Q708" s="154" t="s">
        <v>10063</v>
      </c>
      <c r="R708" s="154" t="s">
        <v>2973</v>
      </c>
      <c r="S708" s="154" t="s">
        <v>2973</v>
      </c>
      <c r="T708" s="154" t="s">
        <v>8052</v>
      </c>
      <c r="U708" s="154" t="s">
        <v>9429</v>
      </c>
      <c r="V708" s="154" t="s">
        <v>12113</v>
      </c>
      <c r="W708" s="154" t="s">
        <v>2967</v>
      </c>
      <c r="X708" s="10"/>
      <c r="Y708" s="154" t="s">
        <v>25</v>
      </c>
      <c r="Z708" s="154" t="str">
        <f>VLOOKUP(D708,TIPOLOGIA!A:F,5,0)</f>
        <v>TERRESTRE</v>
      </c>
      <c r="AA708" s="154" t="s">
        <v>599</v>
      </c>
      <c r="AB708" s="46">
        <v>1</v>
      </c>
      <c r="AC708" s="87">
        <f>IF(W708="SOPORTE_TELEFÓNICO",'BASE LIQUIDACION REDEBAN 2025'!$B$19,IF(AND(W708="VISITA_TÉCNICA",Y708="TIPO II"),'BASE LIQUIDACION REDEBAN 2025'!$B$18,'BASE LIQUIDACION REDEBAN 2025'!$B$17))</f>
        <v>35779.500569199998</v>
      </c>
      <c r="AD708" s="87">
        <v>0</v>
      </c>
      <c r="AE708" s="87">
        <f t="shared" si="11"/>
        <v>35779.500569199998</v>
      </c>
    </row>
    <row r="709" spans="1:31" s="105" customFormat="1" ht="13.15">
      <c r="A709" s="154" t="s">
        <v>92</v>
      </c>
      <c r="B709" s="154" t="str">
        <f>VLOOKUP(A709,'CENTRO DE COSTOS'!A:D,4,FALSE)</f>
        <v>KEVIN ALEXIS CORZO BUSTOS</v>
      </c>
      <c r="C709" s="154" t="str">
        <f>VLOOKUP(A709,'CENTRO DE COSTOS'!A:D,2,FALSE)</f>
        <v>0004-0007</v>
      </c>
      <c r="D709" s="154">
        <v>41518</v>
      </c>
      <c r="E709" s="154">
        <v>2571437</v>
      </c>
      <c r="F709" s="154">
        <v>75930</v>
      </c>
      <c r="G709" s="154" t="s">
        <v>8049</v>
      </c>
      <c r="H709" s="154" t="s">
        <v>249</v>
      </c>
      <c r="I709" s="154" t="s">
        <v>12114</v>
      </c>
      <c r="J709" s="154" t="s">
        <v>12115</v>
      </c>
      <c r="K709" s="154" t="s">
        <v>159</v>
      </c>
      <c r="L709" s="154" t="s">
        <v>12116</v>
      </c>
      <c r="M709" s="155">
        <v>45877.582638888889</v>
      </c>
      <c r="N709" s="155">
        <v>45881.486805555556</v>
      </c>
      <c r="O709" s="91"/>
      <c r="P709" s="154" t="s">
        <v>10063</v>
      </c>
      <c r="Q709" s="154" t="s">
        <v>10063</v>
      </c>
      <c r="R709" s="154" t="s">
        <v>2973</v>
      </c>
      <c r="S709" s="154" t="s">
        <v>2973</v>
      </c>
      <c r="T709" s="154" t="s">
        <v>8052</v>
      </c>
      <c r="U709" s="154" t="s">
        <v>9429</v>
      </c>
      <c r="V709" s="154" t="s">
        <v>12117</v>
      </c>
      <c r="W709" s="154" t="s">
        <v>2967</v>
      </c>
      <c r="X709" s="10"/>
      <c r="Y709" s="154" t="s">
        <v>28</v>
      </c>
      <c r="Z709" s="154" t="str">
        <f>VLOOKUP(D709,TIPOLOGIA!A:F,5,0)</f>
        <v>TERRESTRE</v>
      </c>
      <c r="AA709" s="154" t="s">
        <v>344</v>
      </c>
      <c r="AB709" s="46">
        <v>1</v>
      </c>
      <c r="AC709" s="87">
        <f>IF(W709="SOPORTE_TELEFÓNICO",'BASE LIQUIDACION REDEBAN 2025'!$B$19,IF(AND(W709="VISITA_TÉCNICA",Y709="TIPO II"),'BASE LIQUIDACION REDEBAN 2025'!$B$18,'BASE LIQUIDACION REDEBAN 2025'!$B$17))</f>
        <v>67654.12000000001</v>
      </c>
      <c r="AD709" s="87">
        <v>0</v>
      </c>
      <c r="AE709" s="87">
        <f t="shared" si="11"/>
        <v>67654.12000000001</v>
      </c>
    </row>
    <row r="710" spans="1:31" s="105" customFormat="1" ht="13.15">
      <c r="A710" s="154" t="s">
        <v>91</v>
      </c>
      <c r="B710" s="154" t="str">
        <f>VLOOKUP(A710,'CENTRO DE COSTOS'!A:D,4,FALSE)</f>
        <v>JOSE MAURICIO HERNANDEZ ROJAS</v>
      </c>
      <c r="C710" s="154" t="str">
        <f>VLOOKUP(A710,'CENTRO DE COSTOS'!A:D,2,FALSE)</f>
        <v>0004-0001</v>
      </c>
      <c r="D710" s="154">
        <v>23001</v>
      </c>
      <c r="E710" s="154">
        <v>2577355</v>
      </c>
      <c r="F710" s="154">
        <v>49770</v>
      </c>
      <c r="G710" s="154" t="s">
        <v>8049</v>
      </c>
      <c r="H710" s="154" t="s">
        <v>421</v>
      </c>
      <c r="I710" s="154" t="s">
        <v>91</v>
      </c>
      <c r="J710" s="154" t="s">
        <v>12118</v>
      </c>
      <c r="K710" s="154" t="s">
        <v>159</v>
      </c>
      <c r="L710" s="154" t="s">
        <v>12119</v>
      </c>
      <c r="M710" s="155">
        <v>45880.404166666667</v>
      </c>
      <c r="N710" s="155">
        <v>45881.487500000003</v>
      </c>
      <c r="O710" s="91"/>
      <c r="P710" s="154" t="s">
        <v>10063</v>
      </c>
      <c r="Q710" s="154" t="s">
        <v>10063</v>
      </c>
      <c r="R710" s="154" t="s">
        <v>2973</v>
      </c>
      <c r="S710" s="154" t="s">
        <v>2973</v>
      </c>
      <c r="T710" s="154" t="s">
        <v>8052</v>
      </c>
      <c r="U710" s="154" t="s">
        <v>9429</v>
      </c>
      <c r="V710" s="154" t="s">
        <v>12120</v>
      </c>
      <c r="W710" s="154" t="s">
        <v>2967</v>
      </c>
      <c r="X710" s="10"/>
      <c r="Y710" s="154" t="s">
        <v>25</v>
      </c>
      <c r="Z710" s="154" t="str">
        <f>VLOOKUP(D710,TIPOLOGIA!A:F,5,0)</f>
        <v>TERRESTRE</v>
      </c>
      <c r="AA710" s="154" t="s">
        <v>2000</v>
      </c>
      <c r="AB710" s="46">
        <v>1</v>
      </c>
      <c r="AC710" s="87">
        <f>IF(W710="SOPORTE_TELEFÓNICO",'BASE LIQUIDACION REDEBAN 2025'!$B$19,IF(AND(W710="VISITA_TÉCNICA",Y710="TIPO II"),'BASE LIQUIDACION REDEBAN 2025'!$B$18,'BASE LIQUIDACION REDEBAN 2025'!$B$17))</f>
        <v>35779.500569199998</v>
      </c>
      <c r="AD710" s="87">
        <v>0</v>
      </c>
      <c r="AE710" s="87">
        <f t="shared" si="11"/>
        <v>35779.500569199998</v>
      </c>
    </row>
    <row r="711" spans="1:31" s="105" customFormat="1" ht="13.15">
      <c r="A711" s="154" t="s">
        <v>76</v>
      </c>
      <c r="B711" s="154" t="str">
        <f>VLOOKUP(A711,'CENTRO DE COSTOS'!A:D,4,FALSE)</f>
        <v>DIEGO FERNANDO HENAO CARDONA</v>
      </c>
      <c r="C711" s="154" t="str">
        <f>VLOOKUP(A711,'CENTRO DE COSTOS'!A:D,2,FALSE)</f>
        <v>0004-0003</v>
      </c>
      <c r="D711" s="154">
        <v>76834</v>
      </c>
      <c r="E711" s="154">
        <v>2574237</v>
      </c>
      <c r="F711" s="154">
        <v>79220</v>
      </c>
      <c r="G711" s="154" t="s">
        <v>8049</v>
      </c>
      <c r="H711" s="154" t="s">
        <v>227</v>
      </c>
      <c r="I711" s="154" t="s">
        <v>1806</v>
      </c>
      <c r="J711" s="154" t="s">
        <v>12121</v>
      </c>
      <c r="K711" s="154" t="s">
        <v>159</v>
      </c>
      <c r="L711" s="154" t="s">
        <v>12122</v>
      </c>
      <c r="M711" s="155">
        <v>45878.486805555556</v>
      </c>
      <c r="N711" s="155">
        <v>45881.490972222222</v>
      </c>
      <c r="O711" s="91"/>
      <c r="P711" s="154" t="s">
        <v>10063</v>
      </c>
      <c r="Q711" s="154" t="s">
        <v>10063</v>
      </c>
      <c r="R711" s="154" t="s">
        <v>161</v>
      </c>
      <c r="S711" s="154" t="s">
        <v>161</v>
      </c>
      <c r="T711" s="154" t="s">
        <v>8052</v>
      </c>
      <c r="U711" s="154" t="s">
        <v>9429</v>
      </c>
      <c r="V711" s="154" t="s">
        <v>12123</v>
      </c>
      <c r="W711" s="154" t="s">
        <v>2967</v>
      </c>
      <c r="X711" s="10"/>
      <c r="Y711" s="154" t="s">
        <v>28</v>
      </c>
      <c r="Z711" s="154" t="str">
        <f>VLOOKUP(D711,TIPOLOGIA!A:F,5,0)</f>
        <v>TERRESTRE</v>
      </c>
      <c r="AA711" s="154" t="s">
        <v>525</v>
      </c>
      <c r="AB711" s="46">
        <v>1</v>
      </c>
      <c r="AC711" s="87">
        <f>IF(W711="SOPORTE_TELEFÓNICO",'BASE LIQUIDACION REDEBAN 2025'!$B$19,IF(AND(W711="VISITA_TÉCNICA",Y711="TIPO II"),'BASE LIQUIDACION REDEBAN 2025'!$B$18,'BASE LIQUIDACION REDEBAN 2025'!$B$17))</f>
        <v>67654.12000000001</v>
      </c>
      <c r="AD711" s="87">
        <v>0</v>
      </c>
      <c r="AE711" s="87">
        <f t="shared" si="11"/>
        <v>67654.12000000001</v>
      </c>
    </row>
    <row r="712" spans="1:31" s="105" customFormat="1" ht="13.15">
      <c r="A712" s="154" t="s">
        <v>92</v>
      </c>
      <c r="B712" s="154" t="str">
        <f>VLOOKUP(A712,'CENTRO DE COSTOS'!A:D,4,FALSE)</f>
        <v>KEVIN ALEXIS CORZO BUSTOS</v>
      </c>
      <c r="C712" s="154" t="str">
        <f>VLOOKUP(A712,'CENTRO DE COSTOS'!A:D,2,FALSE)</f>
        <v>0004-0007</v>
      </c>
      <c r="D712" s="154">
        <v>41551</v>
      </c>
      <c r="E712" s="154">
        <v>2565636</v>
      </c>
      <c r="F712" s="154">
        <v>76386</v>
      </c>
      <c r="G712" s="154" t="s">
        <v>8049</v>
      </c>
      <c r="H712" s="154" t="s">
        <v>249</v>
      </c>
      <c r="I712" s="154" t="s">
        <v>625</v>
      </c>
      <c r="J712" s="154" t="s">
        <v>12124</v>
      </c>
      <c r="K712" s="154" t="s">
        <v>159</v>
      </c>
      <c r="L712" s="154" t="s">
        <v>12125</v>
      </c>
      <c r="M712" s="155">
        <v>45875.701388888891</v>
      </c>
      <c r="N712" s="155">
        <v>45881.492361111108</v>
      </c>
      <c r="O712" s="91"/>
      <c r="P712" s="154" t="s">
        <v>10063</v>
      </c>
      <c r="Q712" s="154" t="s">
        <v>10063</v>
      </c>
      <c r="R712" s="154" t="s">
        <v>2973</v>
      </c>
      <c r="S712" s="154" t="s">
        <v>2973</v>
      </c>
      <c r="T712" s="154" t="s">
        <v>8052</v>
      </c>
      <c r="U712" s="154" t="s">
        <v>9429</v>
      </c>
      <c r="V712" s="154" t="s">
        <v>12126</v>
      </c>
      <c r="W712" s="154" t="s">
        <v>10144</v>
      </c>
      <c r="X712" s="10"/>
      <c r="Y712" s="154" t="s">
        <v>30</v>
      </c>
      <c r="Z712" s="154" t="str">
        <f>VLOOKUP(D712,TIPOLOGIA!A:F,5,0)</f>
        <v>TERRESTRE</v>
      </c>
      <c r="AA712" s="154" t="s">
        <v>344</v>
      </c>
      <c r="AB712" s="46">
        <v>0</v>
      </c>
      <c r="AC712" s="87">
        <f>IF(W712="SOPORTE_TELEFÓNICO",'BASE LIQUIDACION REDEBAN 2025'!$B$19,IF(AND(W712="VISITA_TÉCNICA",Y712="TIPO II"),'BASE LIQUIDACION REDEBAN 2025'!$B$18,'BASE LIQUIDACION REDEBAN 2025'!$B$17))</f>
        <v>35779.500569199998</v>
      </c>
      <c r="AD712" s="87">
        <v>0</v>
      </c>
      <c r="AE712" s="87">
        <f t="shared" si="11"/>
        <v>35779.500569199998</v>
      </c>
    </row>
    <row r="713" spans="1:31" s="105" customFormat="1" ht="13.15">
      <c r="A713" s="154" t="s">
        <v>64</v>
      </c>
      <c r="B713" s="154" t="str">
        <f>VLOOKUP(A713,'CENTRO DE COSTOS'!A:D,4,FALSE)</f>
        <v>JOSE MAURICIO HERNANDEZ ROJAS</v>
      </c>
      <c r="C713" s="154" t="str">
        <f>VLOOKUP(A713,'CENTRO DE COSTOS'!A:D,2,FALSE)</f>
        <v>0004-0001</v>
      </c>
      <c r="D713" s="154">
        <v>8638</v>
      </c>
      <c r="E713" s="154">
        <v>2578336</v>
      </c>
      <c r="F713" s="154">
        <v>78812</v>
      </c>
      <c r="G713" s="154" t="s">
        <v>8049</v>
      </c>
      <c r="H713" s="154" t="s">
        <v>389</v>
      </c>
      <c r="I713" s="154" t="s">
        <v>2762</v>
      </c>
      <c r="J713" s="154" t="s">
        <v>8006</v>
      </c>
      <c r="K713" s="154" t="s">
        <v>159</v>
      </c>
      <c r="L713" s="154" t="s">
        <v>12127</v>
      </c>
      <c r="M713" s="155">
        <v>45880.451388888891</v>
      </c>
      <c r="N713" s="155">
        <v>45881.494444444441</v>
      </c>
      <c r="O713" s="91"/>
      <c r="P713" s="154" t="s">
        <v>10063</v>
      </c>
      <c r="Q713" s="154" t="s">
        <v>10063</v>
      </c>
      <c r="R713" s="154" t="s">
        <v>2973</v>
      </c>
      <c r="S713" s="154" t="s">
        <v>2973</v>
      </c>
      <c r="T713" s="154" t="s">
        <v>8052</v>
      </c>
      <c r="U713" s="154" t="s">
        <v>9429</v>
      </c>
      <c r="V713" s="154" t="s">
        <v>12128</v>
      </c>
      <c r="W713" s="154" t="s">
        <v>2967</v>
      </c>
      <c r="X713" s="10"/>
      <c r="Y713" s="154" t="s">
        <v>28</v>
      </c>
      <c r="Z713" s="154" t="str">
        <f>VLOOKUP(D713,TIPOLOGIA!A:F,5,0)</f>
        <v>TERRESTRE</v>
      </c>
      <c r="AA713" s="154" t="s">
        <v>1093</v>
      </c>
      <c r="AB713" s="46">
        <v>1</v>
      </c>
      <c r="AC713" s="87">
        <f>IF(W713="SOPORTE_TELEFÓNICO",'BASE LIQUIDACION REDEBAN 2025'!$B$19,IF(AND(W713="VISITA_TÉCNICA",Y713="TIPO II"),'BASE LIQUIDACION REDEBAN 2025'!$B$18,'BASE LIQUIDACION REDEBAN 2025'!$B$17))</f>
        <v>67654.12000000001</v>
      </c>
      <c r="AD713" s="87">
        <v>0</v>
      </c>
      <c r="AE713" s="87">
        <f t="shared" si="11"/>
        <v>67654.12000000001</v>
      </c>
    </row>
    <row r="714" spans="1:31" s="105" customFormat="1" ht="13.15">
      <c r="A714" s="154" t="s">
        <v>76</v>
      </c>
      <c r="B714" s="154" t="str">
        <f>VLOOKUP(A714,'CENTRO DE COSTOS'!A:D,4,FALSE)</f>
        <v>DIEGO FERNANDO HENAO CARDONA</v>
      </c>
      <c r="C714" s="154" t="str">
        <f>VLOOKUP(A714,'CENTRO DE COSTOS'!A:D,2,FALSE)</f>
        <v>0004-0003</v>
      </c>
      <c r="D714" s="154">
        <v>19473</v>
      </c>
      <c r="E714" s="154">
        <v>2564234</v>
      </c>
      <c r="F714" s="154">
        <v>60816</v>
      </c>
      <c r="G714" s="154" t="s">
        <v>8049</v>
      </c>
      <c r="H714" s="154" t="s">
        <v>258</v>
      </c>
      <c r="I714" s="154" t="s">
        <v>12129</v>
      </c>
      <c r="J714" s="154" t="s">
        <v>12130</v>
      </c>
      <c r="K714" s="154" t="s">
        <v>159</v>
      </c>
      <c r="L714" s="154" t="s">
        <v>12131</v>
      </c>
      <c r="M714" s="155">
        <v>45875.616666666669</v>
      </c>
      <c r="N714" s="155">
        <v>45881.495833333334</v>
      </c>
      <c r="O714" s="91"/>
      <c r="P714" s="154" t="s">
        <v>10063</v>
      </c>
      <c r="Q714" s="154" t="s">
        <v>10063</v>
      </c>
      <c r="R714" s="154" t="s">
        <v>161</v>
      </c>
      <c r="S714" s="154" t="s">
        <v>2973</v>
      </c>
      <c r="T714" s="154" t="s">
        <v>8052</v>
      </c>
      <c r="U714" s="154" t="s">
        <v>9429</v>
      </c>
      <c r="V714" s="154" t="s">
        <v>12132</v>
      </c>
      <c r="W714" s="154" t="s">
        <v>10144</v>
      </c>
      <c r="X714" s="10"/>
      <c r="Y714" s="154" t="s">
        <v>30</v>
      </c>
      <c r="Z714" s="154" t="str">
        <f>VLOOKUP(D714,TIPOLOGIA!A:F,5,0)</f>
        <v>TERRESTRE</v>
      </c>
      <c r="AA714" s="154" t="s">
        <v>233</v>
      </c>
      <c r="AB714" s="46">
        <v>0</v>
      </c>
      <c r="AC714" s="87">
        <f>IF(W714="SOPORTE_TELEFÓNICO",'BASE LIQUIDACION REDEBAN 2025'!$B$19,IF(AND(W714="VISITA_TÉCNICA",Y714="TIPO II"),'BASE LIQUIDACION REDEBAN 2025'!$B$18,'BASE LIQUIDACION REDEBAN 2025'!$B$17))</f>
        <v>35779.500569199998</v>
      </c>
      <c r="AD714" s="87">
        <v>0</v>
      </c>
      <c r="AE714" s="87">
        <f t="shared" si="11"/>
        <v>35779.500569199998</v>
      </c>
    </row>
    <row r="715" spans="1:31" s="105" customFormat="1" ht="13.15">
      <c r="A715" s="154" t="s">
        <v>98</v>
      </c>
      <c r="B715" s="154" t="str">
        <f>VLOOKUP(A715,'CENTRO DE COSTOS'!A:D,4,FALSE)</f>
        <v>MIGUEL JULIÁN HERNÁNDEZ GUARÍN</v>
      </c>
      <c r="C715" s="154" t="str">
        <f>VLOOKUP(A715,'CENTRO DE COSTOS'!A:D,2,FALSE)</f>
        <v>0004-0008</v>
      </c>
      <c r="D715" s="154">
        <v>15293</v>
      </c>
      <c r="E715" s="154">
        <v>2562076</v>
      </c>
      <c r="F715" s="154">
        <v>74407</v>
      </c>
      <c r="G715" s="154" t="s">
        <v>8049</v>
      </c>
      <c r="H715" s="154" t="s">
        <v>241</v>
      </c>
      <c r="I715" s="154" t="s">
        <v>12133</v>
      </c>
      <c r="J715" s="154" t="s">
        <v>12134</v>
      </c>
      <c r="K715" s="154" t="s">
        <v>159</v>
      </c>
      <c r="L715" s="154" t="s">
        <v>12135</v>
      </c>
      <c r="M715" s="155">
        <v>45875.450694444444</v>
      </c>
      <c r="N715" s="155">
        <v>45881.498611111114</v>
      </c>
      <c r="O715" s="91"/>
      <c r="P715" s="154" t="s">
        <v>10063</v>
      </c>
      <c r="Q715" s="154" t="s">
        <v>10063</v>
      </c>
      <c r="R715" s="154" t="s">
        <v>2973</v>
      </c>
      <c r="S715" s="154" t="s">
        <v>2973</v>
      </c>
      <c r="T715" s="154" t="s">
        <v>8052</v>
      </c>
      <c r="U715" s="154" t="s">
        <v>9429</v>
      </c>
      <c r="V715" s="154" t="s">
        <v>12136</v>
      </c>
      <c r="W715" s="154" t="s">
        <v>10144</v>
      </c>
      <c r="X715" s="10"/>
      <c r="Y715" s="154" t="s">
        <v>28</v>
      </c>
      <c r="Z715" s="154" t="str">
        <f>VLOOKUP(D715,TIPOLOGIA!A:F,5,0)</f>
        <v>TERRESTRE</v>
      </c>
      <c r="AA715" s="154" t="s">
        <v>1148</v>
      </c>
      <c r="AB715" s="46">
        <v>0</v>
      </c>
      <c r="AC715" s="87">
        <f>IF(W715="SOPORTE_TELEFÓNICO",'BASE LIQUIDACION REDEBAN 2025'!$B$19,IF(AND(W715="VISITA_TÉCNICA",Y715="TIPO II"),'BASE LIQUIDACION REDEBAN 2025'!$B$18,'BASE LIQUIDACION REDEBAN 2025'!$B$17))</f>
        <v>35779.500569199998</v>
      </c>
      <c r="AD715" s="87">
        <v>0</v>
      </c>
      <c r="AE715" s="87">
        <f t="shared" si="11"/>
        <v>35779.500569199998</v>
      </c>
    </row>
    <row r="716" spans="1:31" s="105" customFormat="1" ht="13.15">
      <c r="A716" s="154" t="s">
        <v>81</v>
      </c>
      <c r="B716" s="154" t="str">
        <f>VLOOKUP(A716,'CENTRO DE COSTOS'!A:D,4,FALSE)</f>
        <v>MIGUEL JULIÁN HERNÁNDEZ GUARÍN</v>
      </c>
      <c r="C716" s="154" t="str">
        <f>VLOOKUP(A716,'CENTRO DE COSTOS'!A:D,2,FALSE)</f>
        <v>0004-0008</v>
      </c>
      <c r="D716" s="154">
        <v>54099</v>
      </c>
      <c r="E716" s="154">
        <v>2556437</v>
      </c>
      <c r="F716" s="154">
        <v>79740</v>
      </c>
      <c r="G716" s="154" t="s">
        <v>8049</v>
      </c>
      <c r="H716" s="154" t="s">
        <v>317</v>
      </c>
      <c r="I716" s="154" t="s">
        <v>12137</v>
      </c>
      <c r="J716" s="154" t="s">
        <v>12138</v>
      </c>
      <c r="K716" s="154" t="s">
        <v>159</v>
      </c>
      <c r="L716" s="154" t="s">
        <v>12139</v>
      </c>
      <c r="M716" s="155">
        <v>45874.491666666669</v>
      </c>
      <c r="N716" s="155">
        <v>45881.501388888886</v>
      </c>
      <c r="O716" s="91"/>
      <c r="P716" s="154" t="s">
        <v>10063</v>
      </c>
      <c r="Q716" s="154" t="s">
        <v>10063</v>
      </c>
      <c r="R716" s="154" t="s">
        <v>161</v>
      </c>
      <c r="S716" s="154" t="s">
        <v>161</v>
      </c>
      <c r="T716" s="154" t="s">
        <v>8052</v>
      </c>
      <c r="U716" s="154" t="s">
        <v>9429</v>
      </c>
      <c r="V716" s="154" t="s">
        <v>12140</v>
      </c>
      <c r="W716" s="154" t="s">
        <v>10144</v>
      </c>
      <c r="X716" s="10"/>
      <c r="Y716" s="154" t="s">
        <v>28</v>
      </c>
      <c r="Z716" s="154" t="str">
        <f>VLOOKUP(D716,TIPOLOGIA!A:F,5,0)</f>
        <v>TERRESTRE</v>
      </c>
      <c r="AA716" s="154" t="s">
        <v>401</v>
      </c>
      <c r="AB716" s="46">
        <v>0</v>
      </c>
      <c r="AC716" s="87">
        <f>IF(W716="SOPORTE_TELEFÓNICO",'BASE LIQUIDACION REDEBAN 2025'!$B$19,IF(AND(W716="VISITA_TÉCNICA",Y716="TIPO II"),'BASE LIQUIDACION REDEBAN 2025'!$B$18,'BASE LIQUIDACION REDEBAN 2025'!$B$17))</f>
        <v>35779.500569199998</v>
      </c>
      <c r="AD716" s="87">
        <v>0</v>
      </c>
      <c r="AE716" s="87">
        <f t="shared" si="11"/>
        <v>35779.500569199998</v>
      </c>
    </row>
    <row r="717" spans="1:31" s="105" customFormat="1" ht="13.15">
      <c r="A717" s="154" t="s">
        <v>64</v>
      </c>
      <c r="B717" s="154" t="str">
        <f>VLOOKUP(A717,'CENTRO DE COSTOS'!A:D,4,FALSE)</f>
        <v>JOSE MAURICIO HERNANDEZ ROJAS</v>
      </c>
      <c r="C717" s="154" t="str">
        <f>VLOOKUP(A717,'CENTRO DE COSTOS'!A:D,2,FALSE)</f>
        <v>0004-0001</v>
      </c>
      <c r="D717" s="154">
        <v>8758</v>
      </c>
      <c r="E717" s="154">
        <v>2549234</v>
      </c>
      <c r="F717" s="154">
        <v>45104</v>
      </c>
      <c r="G717" s="154" t="s">
        <v>8049</v>
      </c>
      <c r="H717" s="154" t="s">
        <v>389</v>
      </c>
      <c r="I717" s="154" t="s">
        <v>1088</v>
      </c>
      <c r="J717" s="154" t="s">
        <v>12141</v>
      </c>
      <c r="K717" s="154" t="s">
        <v>159</v>
      </c>
      <c r="L717" s="154" t="s">
        <v>12142</v>
      </c>
      <c r="M717" s="155">
        <v>45873.513888888891</v>
      </c>
      <c r="N717" s="155">
        <v>45881.506249999999</v>
      </c>
      <c r="O717" s="91"/>
      <c r="P717" s="154" t="s">
        <v>10063</v>
      </c>
      <c r="Q717" s="154" t="s">
        <v>10063</v>
      </c>
      <c r="R717" s="154" t="s">
        <v>2973</v>
      </c>
      <c r="S717" s="154" t="s">
        <v>2973</v>
      </c>
      <c r="T717" s="154" t="s">
        <v>8052</v>
      </c>
      <c r="U717" s="154" t="s">
        <v>9429</v>
      </c>
      <c r="V717" s="154" t="s">
        <v>12143</v>
      </c>
      <c r="W717" s="154" t="s">
        <v>2967</v>
      </c>
      <c r="X717" s="10"/>
      <c r="Y717" s="154" t="s">
        <v>25</v>
      </c>
      <c r="Z717" s="154" t="str">
        <f>VLOOKUP(D717,TIPOLOGIA!A:F,5,0)</f>
        <v>TERRESTRE</v>
      </c>
      <c r="AA717" s="154" t="s">
        <v>10279</v>
      </c>
      <c r="AB717" s="46">
        <v>1</v>
      </c>
      <c r="AC717" s="87">
        <f>IF(W717="SOPORTE_TELEFÓNICO",'BASE LIQUIDACION REDEBAN 2025'!$B$19,IF(AND(W717="VISITA_TÉCNICA",Y717="TIPO II"),'BASE LIQUIDACION REDEBAN 2025'!$B$18,'BASE LIQUIDACION REDEBAN 2025'!$B$17))</f>
        <v>35779.500569199998</v>
      </c>
      <c r="AD717" s="87">
        <v>0</v>
      </c>
      <c r="AE717" s="87">
        <f t="shared" si="11"/>
        <v>35779.500569199998</v>
      </c>
    </row>
    <row r="718" spans="1:31" s="105" customFormat="1" ht="13.15">
      <c r="A718" s="154" t="s">
        <v>91</v>
      </c>
      <c r="B718" s="154" t="str">
        <f>VLOOKUP(A718,'CENTRO DE COSTOS'!A:D,4,FALSE)</f>
        <v>JOSE MAURICIO HERNANDEZ ROJAS</v>
      </c>
      <c r="C718" s="154" t="str">
        <f>VLOOKUP(A718,'CENTRO DE COSTOS'!A:D,2,FALSE)</f>
        <v>0004-0001</v>
      </c>
      <c r="D718" s="154">
        <v>23001</v>
      </c>
      <c r="E718" s="154">
        <v>2540148</v>
      </c>
      <c r="F718" s="154">
        <v>77615</v>
      </c>
      <c r="G718" s="154" t="s">
        <v>8049</v>
      </c>
      <c r="H718" s="154" t="s">
        <v>421</v>
      </c>
      <c r="I718" s="154" t="s">
        <v>91</v>
      </c>
      <c r="J718" s="154" t="s">
        <v>12144</v>
      </c>
      <c r="K718" s="154" t="s">
        <v>159</v>
      </c>
      <c r="L718" s="154" t="s">
        <v>12145</v>
      </c>
      <c r="M718" s="155">
        <v>45870.51458333333</v>
      </c>
      <c r="N718" s="155">
        <v>45881.511805555558</v>
      </c>
      <c r="O718" s="91"/>
      <c r="P718" s="154" t="s">
        <v>10063</v>
      </c>
      <c r="Q718" s="154" t="s">
        <v>10063</v>
      </c>
      <c r="R718" s="154" t="s">
        <v>2973</v>
      </c>
      <c r="S718" s="154" t="s">
        <v>2973</v>
      </c>
      <c r="T718" s="154" t="s">
        <v>8052</v>
      </c>
      <c r="U718" s="154" t="s">
        <v>9429</v>
      </c>
      <c r="V718" s="154" t="s">
        <v>12146</v>
      </c>
      <c r="W718" s="154" t="s">
        <v>2967</v>
      </c>
      <c r="X718" s="10"/>
      <c r="Y718" s="154" t="s">
        <v>25</v>
      </c>
      <c r="Z718" s="154" t="str">
        <f>VLOOKUP(D718,TIPOLOGIA!A:F,5,0)</f>
        <v>TERRESTRE</v>
      </c>
      <c r="AA718" s="154" t="s">
        <v>696</v>
      </c>
      <c r="AB718" s="46">
        <v>1</v>
      </c>
      <c r="AC718" s="87">
        <f>IF(W718="SOPORTE_TELEFÓNICO",'BASE LIQUIDACION REDEBAN 2025'!$B$19,IF(AND(W718="VISITA_TÉCNICA",Y718="TIPO II"),'BASE LIQUIDACION REDEBAN 2025'!$B$18,'BASE LIQUIDACION REDEBAN 2025'!$B$17))</f>
        <v>35779.500569199998</v>
      </c>
      <c r="AD718" s="87">
        <v>0</v>
      </c>
      <c r="AE718" s="87">
        <f t="shared" si="11"/>
        <v>35779.500569199998</v>
      </c>
    </row>
    <row r="719" spans="1:31" s="105" customFormat="1" ht="13.15">
      <c r="A719" s="154" t="s">
        <v>76</v>
      </c>
      <c r="B719" s="154" t="str">
        <f>VLOOKUP(A719,'CENTRO DE COSTOS'!A:D,4,FALSE)</f>
        <v>DIEGO FERNANDO HENAO CARDONA</v>
      </c>
      <c r="C719" s="154" t="str">
        <f>VLOOKUP(A719,'CENTRO DE COSTOS'!A:D,2,FALSE)</f>
        <v>0004-0003</v>
      </c>
      <c r="D719" s="154">
        <v>76130</v>
      </c>
      <c r="E719" s="154">
        <v>2578792</v>
      </c>
      <c r="F719" s="154">
        <v>45911</v>
      </c>
      <c r="G719" s="154" t="s">
        <v>8049</v>
      </c>
      <c r="H719" s="154" t="s">
        <v>227</v>
      </c>
      <c r="I719" s="154" t="s">
        <v>1297</v>
      </c>
      <c r="J719" s="154" t="s">
        <v>12147</v>
      </c>
      <c r="K719" s="154" t="s">
        <v>159</v>
      </c>
      <c r="L719" s="154" t="s">
        <v>12148</v>
      </c>
      <c r="M719" s="155">
        <v>45880.481249999997</v>
      </c>
      <c r="N719" s="155">
        <v>45881.515972222223</v>
      </c>
      <c r="O719" s="91"/>
      <c r="P719" s="154" t="s">
        <v>10063</v>
      </c>
      <c r="Q719" s="154" t="s">
        <v>10063</v>
      </c>
      <c r="R719" s="154" t="s">
        <v>2973</v>
      </c>
      <c r="S719" s="154" t="s">
        <v>2973</v>
      </c>
      <c r="T719" s="154" t="s">
        <v>8052</v>
      </c>
      <c r="U719" s="154" t="s">
        <v>9429</v>
      </c>
      <c r="V719" s="154" t="s">
        <v>12149</v>
      </c>
      <c r="W719" s="154" t="s">
        <v>2967</v>
      </c>
      <c r="X719" s="10"/>
      <c r="Y719" s="154" t="s">
        <v>28</v>
      </c>
      <c r="Z719" s="154" t="str">
        <f>VLOOKUP(D719,TIPOLOGIA!A:F,5,0)</f>
        <v>TERRESTRE</v>
      </c>
      <c r="AA719" s="154" t="s">
        <v>531</v>
      </c>
      <c r="AB719" s="46">
        <v>1</v>
      </c>
      <c r="AC719" s="87">
        <f>IF(W719="SOPORTE_TELEFÓNICO",'BASE LIQUIDACION REDEBAN 2025'!$B$19,IF(AND(W719="VISITA_TÉCNICA",Y719="TIPO II"),'BASE LIQUIDACION REDEBAN 2025'!$B$18,'BASE LIQUIDACION REDEBAN 2025'!$B$17))</f>
        <v>67654.12000000001</v>
      </c>
      <c r="AD719" s="87">
        <v>0</v>
      </c>
      <c r="AE719" s="87">
        <f t="shared" si="11"/>
        <v>67654.12000000001</v>
      </c>
    </row>
    <row r="720" spans="1:31" s="105" customFormat="1" ht="13.15">
      <c r="A720" s="154" t="s">
        <v>92</v>
      </c>
      <c r="B720" s="154" t="str">
        <f>VLOOKUP(A720,'CENTRO DE COSTOS'!A:D,4,FALSE)</f>
        <v>KEVIN ALEXIS CORZO BUSTOS</v>
      </c>
      <c r="C720" s="154" t="str">
        <f>VLOOKUP(A720,'CENTRO DE COSTOS'!A:D,2,FALSE)</f>
        <v>0004-0007</v>
      </c>
      <c r="D720" s="154">
        <v>41791</v>
      </c>
      <c r="E720" s="154">
        <v>2568762</v>
      </c>
      <c r="F720" s="154">
        <v>74585</v>
      </c>
      <c r="G720" s="154" t="s">
        <v>8049</v>
      </c>
      <c r="H720" s="154" t="s">
        <v>249</v>
      </c>
      <c r="I720" s="154" t="s">
        <v>558</v>
      </c>
      <c r="J720" s="154" t="s">
        <v>12150</v>
      </c>
      <c r="K720" s="154" t="s">
        <v>159</v>
      </c>
      <c r="L720" s="154" t="s">
        <v>12151</v>
      </c>
      <c r="M720" s="155">
        <v>45877.370138888888</v>
      </c>
      <c r="N720" s="155">
        <v>45881.519444444442</v>
      </c>
      <c r="O720" s="91"/>
      <c r="P720" s="154" t="s">
        <v>10063</v>
      </c>
      <c r="Q720" s="154" t="s">
        <v>10063</v>
      </c>
      <c r="R720" s="154" t="s">
        <v>200</v>
      </c>
      <c r="S720" s="154" t="s">
        <v>739</v>
      </c>
      <c r="T720" s="154" t="s">
        <v>8052</v>
      </c>
      <c r="U720" s="154" t="s">
        <v>9429</v>
      </c>
      <c r="V720" s="154" t="s">
        <v>12152</v>
      </c>
      <c r="W720" s="154" t="s">
        <v>10144</v>
      </c>
      <c r="X720" s="10"/>
      <c r="Y720" s="154" t="s">
        <v>30</v>
      </c>
      <c r="Z720" s="154" t="str">
        <f>VLOOKUP(D720,TIPOLOGIA!A:F,5,0)</f>
        <v>TERRESTRE</v>
      </c>
      <c r="AA720" s="154" t="s">
        <v>344</v>
      </c>
      <c r="AB720" s="46">
        <v>0</v>
      </c>
      <c r="AC720" s="87">
        <f>IF(W720="SOPORTE_TELEFÓNICO",'BASE LIQUIDACION REDEBAN 2025'!$B$19,IF(AND(W720="VISITA_TÉCNICA",Y720="TIPO II"),'BASE LIQUIDACION REDEBAN 2025'!$B$18,'BASE LIQUIDACION REDEBAN 2025'!$B$17))</f>
        <v>35779.500569199998</v>
      </c>
      <c r="AD720" s="87">
        <v>0</v>
      </c>
      <c r="AE720" s="87">
        <f t="shared" si="11"/>
        <v>35779.500569199998</v>
      </c>
    </row>
    <row r="721" spans="1:31" s="105" customFormat="1" ht="13.15">
      <c r="A721" s="154" t="s">
        <v>68</v>
      </c>
      <c r="B721" s="154" t="str">
        <f>VLOOKUP(A721,'CENTRO DE COSTOS'!A:D,4,FALSE)</f>
        <v>WILLIAM ASDRUBAL ROZO ROZO</v>
      </c>
      <c r="C721" s="154" t="str">
        <f>VLOOKUP(A721,'CENTRO DE COSTOS'!A:D,2,FALSE)</f>
        <v>0004-0004</v>
      </c>
      <c r="D721" s="154">
        <v>11001</v>
      </c>
      <c r="E721" s="154">
        <v>2577990</v>
      </c>
      <c r="F721" s="154">
        <v>38447</v>
      </c>
      <c r="G721" s="154" t="s">
        <v>8049</v>
      </c>
      <c r="H721" s="154" t="s">
        <v>470</v>
      </c>
      <c r="I721" s="154" t="s">
        <v>68</v>
      </c>
      <c r="J721" s="154" t="s">
        <v>12153</v>
      </c>
      <c r="K721" s="154" t="s">
        <v>159</v>
      </c>
      <c r="L721" s="154" t="s">
        <v>12154</v>
      </c>
      <c r="M721" s="155">
        <v>45880.443749999999</v>
      </c>
      <c r="N721" s="155">
        <v>45881.561805555553</v>
      </c>
      <c r="O721" s="91"/>
      <c r="P721" s="154" t="s">
        <v>10063</v>
      </c>
      <c r="Q721" s="154" t="s">
        <v>10063</v>
      </c>
      <c r="R721" s="154" t="s">
        <v>2973</v>
      </c>
      <c r="S721" s="154" t="s">
        <v>2973</v>
      </c>
      <c r="T721" s="154" t="s">
        <v>8052</v>
      </c>
      <c r="U721" s="154" t="s">
        <v>9429</v>
      </c>
      <c r="V721" s="154" t="s">
        <v>12155</v>
      </c>
      <c r="W721" s="154" t="s">
        <v>2967</v>
      </c>
      <c r="X721" s="10"/>
      <c r="Y721" s="154" t="s">
        <v>25</v>
      </c>
      <c r="Z721" s="154" t="str">
        <f>VLOOKUP(D721,TIPOLOGIA!A:F,5,0)</f>
        <v>TERRESTRE</v>
      </c>
      <c r="AA721" s="154" t="s">
        <v>882</v>
      </c>
      <c r="AB721" s="46">
        <v>1</v>
      </c>
      <c r="AC721" s="87">
        <f>IF(W721="SOPORTE_TELEFÓNICO",'BASE LIQUIDACION REDEBAN 2025'!$B$19,IF(AND(W721="VISITA_TÉCNICA",Y721="TIPO II"),'BASE LIQUIDACION REDEBAN 2025'!$B$18,'BASE LIQUIDACION REDEBAN 2025'!$B$17))</f>
        <v>35779.500569199998</v>
      </c>
      <c r="AD721" s="87">
        <v>0</v>
      </c>
      <c r="AE721" s="87">
        <f t="shared" si="11"/>
        <v>35779.500569199998</v>
      </c>
    </row>
    <row r="722" spans="1:31" s="105" customFormat="1" ht="13.15">
      <c r="A722" s="154" t="s">
        <v>86</v>
      </c>
      <c r="B722" s="154" t="str">
        <f>VLOOKUP(A722,'CENTRO DE COSTOS'!A:D,4,FALSE)</f>
        <v>KEVIN ALEXIS CORZO BUSTOS</v>
      </c>
      <c r="C722" s="154" t="str">
        <f>VLOOKUP(A722,'CENTRO DE COSTOS'!A:D,2,FALSE)</f>
        <v>0004-0007</v>
      </c>
      <c r="D722" s="154">
        <v>73001</v>
      </c>
      <c r="E722" s="154">
        <v>2574382</v>
      </c>
      <c r="F722" s="154">
        <v>71403</v>
      </c>
      <c r="G722" s="154" t="s">
        <v>8049</v>
      </c>
      <c r="H722" s="154" t="s">
        <v>703</v>
      </c>
      <c r="I722" s="154" t="s">
        <v>86</v>
      </c>
      <c r="J722" s="154" t="s">
        <v>12156</v>
      </c>
      <c r="K722" s="154" t="s">
        <v>159</v>
      </c>
      <c r="L722" s="154" t="s">
        <v>12157</v>
      </c>
      <c r="M722" s="155">
        <v>45880.333333333336</v>
      </c>
      <c r="N722" s="155">
        <v>45881.563888888886</v>
      </c>
      <c r="O722" s="91"/>
      <c r="P722" s="154" t="s">
        <v>10063</v>
      </c>
      <c r="Q722" s="154" t="s">
        <v>10063</v>
      </c>
      <c r="R722" s="154" t="s">
        <v>2973</v>
      </c>
      <c r="S722" s="154" t="s">
        <v>2973</v>
      </c>
      <c r="T722" s="154" t="s">
        <v>8052</v>
      </c>
      <c r="U722" s="154" t="s">
        <v>9429</v>
      </c>
      <c r="V722" s="154" t="s">
        <v>12158</v>
      </c>
      <c r="W722" s="154" t="s">
        <v>2967</v>
      </c>
      <c r="X722" s="10"/>
      <c r="Y722" s="154" t="s">
        <v>25</v>
      </c>
      <c r="Z722" s="154" t="str">
        <f>VLOOKUP(D722,TIPOLOGIA!A:F,5,0)</f>
        <v>TERRESTRE</v>
      </c>
      <c r="AA722" s="154" t="s">
        <v>968</v>
      </c>
      <c r="AB722" s="46">
        <v>1</v>
      </c>
      <c r="AC722" s="87">
        <f>IF(W722="SOPORTE_TELEFÓNICO",'BASE LIQUIDACION REDEBAN 2025'!$B$19,IF(AND(W722="VISITA_TÉCNICA",Y722="TIPO II"),'BASE LIQUIDACION REDEBAN 2025'!$B$18,'BASE LIQUIDACION REDEBAN 2025'!$B$17))</f>
        <v>35779.500569199998</v>
      </c>
      <c r="AD722" s="87">
        <v>0</v>
      </c>
      <c r="AE722" s="87">
        <f t="shared" si="11"/>
        <v>35779.500569199998</v>
      </c>
    </row>
    <row r="723" spans="1:31" s="105" customFormat="1" ht="13.15">
      <c r="A723" s="154" t="s">
        <v>80</v>
      </c>
      <c r="B723" s="154" t="str">
        <f>VLOOKUP(A723,'CENTRO DE COSTOS'!A:D,4,FALSE)</f>
        <v>JOSE MAURICIO HERNANDEZ ROJAS</v>
      </c>
      <c r="C723" s="154" t="str">
        <f>VLOOKUP(A723,'CENTRO DE COSTOS'!A:D,2,FALSE)</f>
        <v>0004-0001</v>
      </c>
      <c r="D723" s="154">
        <v>13001</v>
      </c>
      <c r="E723" s="154">
        <v>2566320</v>
      </c>
      <c r="F723" s="154">
        <v>77845</v>
      </c>
      <c r="G723" s="154" t="s">
        <v>8049</v>
      </c>
      <c r="H723" s="154" t="s">
        <v>303</v>
      </c>
      <c r="I723" s="154" t="s">
        <v>80</v>
      </c>
      <c r="J723" s="154" t="s">
        <v>12159</v>
      </c>
      <c r="K723" s="154" t="s">
        <v>159</v>
      </c>
      <c r="L723" s="154" t="s">
        <v>12160</v>
      </c>
      <c r="M723" s="155">
        <v>45877.333333333336</v>
      </c>
      <c r="N723" s="155">
        <v>45881.565972222219</v>
      </c>
      <c r="O723" s="91"/>
      <c r="P723" s="154" t="s">
        <v>10063</v>
      </c>
      <c r="Q723" s="154" t="s">
        <v>10063</v>
      </c>
      <c r="R723" s="154" t="s">
        <v>200</v>
      </c>
      <c r="S723" s="154" t="s">
        <v>739</v>
      </c>
      <c r="T723" s="154" t="s">
        <v>8052</v>
      </c>
      <c r="U723" s="154" t="s">
        <v>9429</v>
      </c>
      <c r="V723" s="154" t="s">
        <v>12161</v>
      </c>
      <c r="W723" s="154" t="s">
        <v>2967</v>
      </c>
      <c r="X723" s="10"/>
      <c r="Y723" s="154" t="s">
        <v>25</v>
      </c>
      <c r="Z723" s="154" t="str">
        <f>VLOOKUP(D723,TIPOLOGIA!A:F,5,0)</f>
        <v>TERRESTRE</v>
      </c>
      <c r="AA723" s="154" t="s">
        <v>452</v>
      </c>
      <c r="AB723" s="46">
        <v>1</v>
      </c>
      <c r="AC723" s="87">
        <f>IF(W723="SOPORTE_TELEFÓNICO",'BASE LIQUIDACION REDEBAN 2025'!$B$19,IF(AND(W723="VISITA_TÉCNICA",Y723="TIPO II"),'BASE LIQUIDACION REDEBAN 2025'!$B$18,'BASE LIQUIDACION REDEBAN 2025'!$B$17))</f>
        <v>35779.500569199998</v>
      </c>
      <c r="AD723" s="87">
        <v>0</v>
      </c>
      <c r="AE723" s="87">
        <f t="shared" si="11"/>
        <v>35779.500569199998</v>
      </c>
    </row>
    <row r="724" spans="1:31" s="105" customFormat="1" ht="13.15">
      <c r="A724" s="154" t="s">
        <v>68</v>
      </c>
      <c r="B724" s="154" t="str">
        <f>VLOOKUP(A724,'CENTRO DE COSTOS'!A:D,4,FALSE)</f>
        <v>WILLIAM ASDRUBAL ROZO ROZO</v>
      </c>
      <c r="C724" s="154" t="str">
        <f>VLOOKUP(A724,'CENTRO DE COSTOS'!A:D,2,FALSE)</f>
        <v>0004-0004</v>
      </c>
      <c r="D724" s="154">
        <v>11001</v>
      </c>
      <c r="E724" s="154">
        <v>2560150</v>
      </c>
      <c r="F724" s="154">
        <v>50871</v>
      </c>
      <c r="G724" s="154" t="s">
        <v>8049</v>
      </c>
      <c r="H724" s="154" t="s">
        <v>470</v>
      </c>
      <c r="I724" s="154" t="s">
        <v>68</v>
      </c>
      <c r="J724" s="154" t="s">
        <v>12162</v>
      </c>
      <c r="K724" s="154" t="s">
        <v>159</v>
      </c>
      <c r="L724" s="154" t="s">
        <v>12163</v>
      </c>
      <c r="M724" s="155">
        <v>45875.356249999997</v>
      </c>
      <c r="N724" s="155">
        <v>45881.568055555559</v>
      </c>
      <c r="O724" s="91"/>
      <c r="P724" s="154" t="s">
        <v>10063</v>
      </c>
      <c r="Q724" s="154" t="s">
        <v>10063</v>
      </c>
      <c r="R724" s="154" t="s">
        <v>200</v>
      </c>
      <c r="S724" s="154" t="s">
        <v>739</v>
      </c>
      <c r="T724" s="154" t="s">
        <v>8052</v>
      </c>
      <c r="U724" s="154" t="s">
        <v>9429</v>
      </c>
      <c r="V724" s="154" t="s">
        <v>12164</v>
      </c>
      <c r="W724" s="154" t="s">
        <v>2967</v>
      </c>
      <c r="X724" s="10"/>
      <c r="Y724" s="154" t="s">
        <v>25</v>
      </c>
      <c r="Z724" s="154" t="str">
        <f>VLOOKUP(D724,TIPOLOGIA!A:F,5,0)</f>
        <v>TERRESTRE</v>
      </c>
      <c r="AA724" s="154" t="s">
        <v>882</v>
      </c>
      <c r="AB724" s="46">
        <v>1</v>
      </c>
      <c r="AC724" s="87">
        <f>IF(W724="SOPORTE_TELEFÓNICO",'BASE LIQUIDACION REDEBAN 2025'!$B$19,IF(AND(W724="VISITA_TÉCNICA",Y724="TIPO II"),'BASE LIQUIDACION REDEBAN 2025'!$B$18,'BASE LIQUIDACION REDEBAN 2025'!$B$17))</f>
        <v>35779.500569199998</v>
      </c>
      <c r="AD724" s="87">
        <v>0</v>
      </c>
      <c r="AE724" s="87">
        <f t="shared" si="11"/>
        <v>35779.500569199998</v>
      </c>
    </row>
    <row r="725" spans="1:31" s="105" customFormat="1" ht="13.15">
      <c r="A725" s="154" t="s">
        <v>68</v>
      </c>
      <c r="B725" s="154" t="str">
        <f>VLOOKUP(A725,'CENTRO DE COSTOS'!A:D,4,FALSE)</f>
        <v>WILLIAM ASDRUBAL ROZO ROZO</v>
      </c>
      <c r="C725" s="154" t="str">
        <f>VLOOKUP(A725,'CENTRO DE COSTOS'!A:D,2,FALSE)</f>
        <v>0004-0004</v>
      </c>
      <c r="D725" s="154">
        <v>11001</v>
      </c>
      <c r="E725" s="154">
        <v>2578501</v>
      </c>
      <c r="F725" s="154">
        <v>72189</v>
      </c>
      <c r="G725" s="154" t="s">
        <v>8049</v>
      </c>
      <c r="H725" s="154" t="s">
        <v>470</v>
      </c>
      <c r="I725" s="154" t="s">
        <v>68</v>
      </c>
      <c r="J725" s="154" t="s">
        <v>12165</v>
      </c>
      <c r="K725" s="154" t="s">
        <v>159</v>
      </c>
      <c r="L725" s="154" t="s">
        <v>12166</v>
      </c>
      <c r="M725" s="155">
        <v>45880.450694444444</v>
      </c>
      <c r="N725" s="155">
        <v>45881.577777777777</v>
      </c>
      <c r="O725" s="91"/>
      <c r="P725" s="154" t="s">
        <v>10063</v>
      </c>
      <c r="Q725" s="154" t="s">
        <v>10063</v>
      </c>
      <c r="R725" s="154" t="s">
        <v>2973</v>
      </c>
      <c r="S725" s="154" t="s">
        <v>2973</v>
      </c>
      <c r="T725" s="154" t="s">
        <v>8052</v>
      </c>
      <c r="U725" s="154" t="s">
        <v>9429</v>
      </c>
      <c r="V725" s="154" t="s">
        <v>12167</v>
      </c>
      <c r="W725" s="154" t="s">
        <v>2967</v>
      </c>
      <c r="X725" s="10"/>
      <c r="Y725" s="154" t="s">
        <v>25</v>
      </c>
      <c r="Z725" s="154" t="str">
        <f>VLOOKUP(D725,TIPOLOGIA!A:F,5,0)</f>
        <v>TERRESTRE</v>
      </c>
      <c r="AA725" s="154" t="s">
        <v>882</v>
      </c>
      <c r="AB725" s="46">
        <v>1</v>
      </c>
      <c r="AC725" s="87">
        <f>IF(W725="SOPORTE_TELEFÓNICO",'BASE LIQUIDACION REDEBAN 2025'!$B$19,IF(AND(W725="VISITA_TÉCNICA",Y725="TIPO II"),'BASE LIQUIDACION REDEBAN 2025'!$B$18,'BASE LIQUIDACION REDEBAN 2025'!$B$17))</f>
        <v>35779.500569199998</v>
      </c>
      <c r="AD725" s="87">
        <v>0</v>
      </c>
      <c r="AE725" s="87">
        <f t="shared" si="11"/>
        <v>35779.500569199998</v>
      </c>
    </row>
    <row r="726" spans="1:31" s="105" customFormat="1" ht="13.15">
      <c r="A726" s="154" t="s">
        <v>68</v>
      </c>
      <c r="B726" s="154" t="str">
        <f>VLOOKUP(A726,'CENTRO DE COSTOS'!A:D,4,FALSE)</f>
        <v>WILLIAM ASDRUBAL ROZO ROZO</v>
      </c>
      <c r="C726" s="154" t="str">
        <f>VLOOKUP(A726,'CENTRO DE COSTOS'!A:D,2,FALSE)</f>
        <v>0004-0004</v>
      </c>
      <c r="D726" s="154">
        <v>11001</v>
      </c>
      <c r="E726" s="154">
        <v>2578283</v>
      </c>
      <c r="F726" s="154">
        <v>66048</v>
      </c>
      <c r="G726" s="154" t="s">
        <v>8049</v>
      </c>
      <c r="H726" s="154" t="s">
        <v>470</v>
      </c>
      <c r="I726" s="154" t="s">
        <v>68</v>
      </c>
      <c r="J726" s="154" t="s">
        <v>12168</v>
      </c>
      <c r="K726" s="154" t="s">
        <v>159</v>
      </c>
      <c r="L726" s="154" t="s">
        <v>12169</v>
      </c>
      <c r="M726" s="155">
        <v>45880.448611111111</v>
      </c>
      <c r="N726" s="155">
        <v>45881.578472222223</v>
      </c>
      <c r="O726" s="91"/>
      <c r="P726" s="154" t="s">
        <v>10063</v>
      </c>
      <c r="Q726" s="154" t="s">
        <v>10063</v>
      </c>
      <c r="R726" s="154" t="s">
        <v>2973</v>
      </c>
      <c r="S726" s="154" t="s">
        <v>2973</v>
      </c>
      <c r="T726" s="154" t="s">
        <v>8052</v>
      </c>
      <c r="U726" s="154" t="s">
        <v>9429</v>
      </c>
      <c r="V726" s="154" t="s">
        <v>12155</v>
      </c>
      <c r="W726" s="154" t="s">
        <v>2967</v>
      </c>
      <c r="X726" s="10"/>
      <c r="Y726" s="154" t="s">
        <v>25</v>
      </c>
      <c r="Z726" s="154" t="str">
        <f>VLOOKUP(D726,TIPOLOGIA!A:F,5,0)</f>
        <v>TERRESTRE</v>
      </c>
      <c r="AA726" s="154" t="s">
        <v>882</v>
      </c>
      <c r="AB726" s="46">
        <v>1</v>
      </c>
      <c r="AC726" s="87">
        <f>IF(W726="SOPORTE_TELEFÓNICO",'BASE LIQUIDACION REDEBAN 2025'!$B$19,IF(AND(W726="VISITA_TÉCNICA",Y726="TIPO II"),'BASE LIQUIDACION REDEBAN 2025'!$B$18,'BASE LIQUIDACION REDEBAN 2025'!$B$17))</f>
        <v>35779.500569199998</v>
      </c>
      <c r="AD726" s="87">
        <v>0</v>
      </c>
      <c r="AE726" s="87">
        <f t="shared" si="11"/>
        <v>35779.500569199998</v>
      </c>
    </row>
    <row r="727" spans="1:31" s="105" customFormat="1" ht="13.15">
      <c r="A727" s="154" t="s">
        <v>76</v>
      </c>
      <c r="B727" s="154" t="str">
        <f>VLOOKUP(A727,'CENTRO DE COSTOS'!A:D,4,FALSE)</f>
        <v>DIEGO FERNANDO HENAO CARDONA</v>
      </c>
      <c r="C727" s="154" t="str">
        <f>VLOOKUP(A727,'CENTRO DE COSTOS'!A:D,2,FALSE)</f>
        <v>0004-0003</v>
      </c>
      <c r="D727" s="154">
        <v>76001</v>
      </c>
      <c r="E727" s="154">
        <v>2582330</v>
      </c>
      <c r="F727" s="154">
        <v>75110</v>
      </c>
      <c r="G727" s="154" t="s">
        <v>8049</v>
      </c>
      <c r="H727" s="154" t="s">
        <v>227</v>
      </c>
      <c r="I727" s="154" t="s">
        <v>76</v>
      </c>
      <c r="J727" s="154" t="s">
        <v>12170</v>
      </c>
      <c r="K727" s="154" t="s">
        <v>159</v>
      </c>
      <c r="L727" s="154" t="s">
        <v>12171</v>
      </c>
      <c r="M727" s="155">
        <v>45881.333333333336</v>
      </c>
      <c r="N727" s="155">
        <v>45881.602083333331</v>
      </c>
      <c r="O727" s="91"/>
      <c r="P727" s="154" t="s">
        <v>10063</v>
      </c>
      <c r="Q727" s="154" t="s">
        <v>10063</v>
      </c>
      <c r="R727" s="154" t="s">
        <v>2973</v>
      </c>
      <c r="S727" s="154" t="s">
        <v>2973</v>
      </c>
      <c r="T727" s="154" t="s">
        <v>9439</v>
      </c>
      <c r="U727" s="154" t="s">
        <v>10324</v>
      </c>
      <c r="V727" s="154" t="s">
        <v>12172</v>
      </c>
      <c r="W727" s="154" t="s">
        <v>2967</v>
      </c>
      <c r="X727" s="10"/>
      <c r="Y727" s="154" t="s">
        <v>25</v>
      </c>
      <c r="Z727" s="154" t="str">
        <f>VLOOKUP(D727,TIPOLOGIA!A:F,5,0)</f>
        <v>TERRESTRE</v>
      </c>
      <c r="AA727" s="154" t="s">
        <v>1442</v>
      </c>
      <c r="AB727" s="46">
        <v>1</v>
      </c>
      <c r="AC727" s="87">
        <f>IF(W727="SOPORTE_TELEFÓNICO",'BASE LIQUIDACION REDEBAN 2025'!$B$19,IF(AND(W727="VISITA_TÉCNICA",Y727="TIPO II"),'BASE LIQUIDACION REDEBAN 2025'!$B$18,'BASE LIQUIDACION REDEBAN 2025'!$B$17))</f>
        <v>35779.500569199998</v>
      </c>
      <c r="AD727" s="87">
        <v>0</v>
      </c>
      <c r="AE727" s="87">
        <f t="shared" si="11"/>
        <v>35779.500569199998</v>
      </c>
    </row>
    <row r="728" spans="1:31" s="105" customFormat="1" ht="13.15">
      <c r="A728" s="154" t="s">
        <v>90</v>
      </c>
      <c r="B728" s="154" t="str">
        <f>VLOOKUP(A728,'CENTRO DE COSTOS'!A:D,4,FALSE)</f>
        <v>JUAN SEBASTIÁN RÍOS CASTRILLÓN</v>
      </c>
      <c r="C728" s="154" t="str">
        <f>VLOOKUP(A728,'CENTRO DE COSTOS'!A:D,2,FALSE)</f>
        <v>0004-0005</v>
      </c>
      <c r="D728" s="154">
        <v>5440</v>
      </c>
      <c r="E728" s="154">
        <v>2563233</v>
      </c>
      <c r="F728" s="154">
        <v>46357</v>
      </c>
      <c r="G728" s="154" t="s">
        <v>8049</v>
      </c>
      <c r="H728" s="154" t="s">
        <v>197</v>
      </c>
      <c r="I728" s="154" t="s">
        <v>780</v>
      </c>
      <c r="J728" s="154" t="s">
        <v>12173</v>
      </c>
      <c r="K728" s="154" t="s">
        <v>159</v>
      </c>
      <c r="L728" s="154" t="s">
        <v>12174</v>
      </c>
      <c r="M728" s="155">
        <v>45875.527777777781</v>
      </c>
      <c r="N728" s="155">
        <v>45881.611111111109</v>
      </c>
      <c r="O728" s="91"/>
      <c r="P728" s="154" t="s">
        <v>10063</v>
      </c>
      <c r="Q728" s="154" t="s">
        <v>10063</v>
      </c>
      <c r="R728" s="154" t="s">
        <v>200</v>
      </c>
      <c r="S728" s="154" t="s">
        <v>739</v>
      </c>
      <c r="T728" s="154" t="s">
        <v>8052</v>
      </c>
      <c r="U728" s="154" t="s">
        <v>9429</v>
      </c>
      <c r="V728" s="154" t="s">
        <v>12175</v>
      </c>
      <c r="W728" s="154" t="s">
        <v>2967</v>
      </c>
      <c r="X728" s="10"/>
      <c r="Y728" s="154" t="s">
        <v>28</v>
      </c>
      <c r="Z728" s="154" t="str">
        <f>VLOOKUP(D728,TIPOLOGIA!A:F,5,0)</f>
        <v>TERRESTRE</v>
      </c>
      <c r="AA728" s="154" t="s">
        <v>3209</v>
      </c>
      <c r="AB728" s="46">
        <v>1</v>
      </c>
      <c r="AC728" s="87">
        <f>IF(W728="SOPORTE_TELEFÓNICO",'BASE LIQUIDACION REDEBAN 2025'!$B$19,IF(AND(W728="VISITA_TÉCNICA",Y728="TIPO II"),'BASE LIQUIDACION REDEBAN 2025'!$B$18,'BASE LIQUIDACION REDEBAN 2025'!$B$17))</f>
        <v>67654.12000000001</v>
      </c>
      <c r="AD728" s="87">
        <v>0</v>
      </c>
      <c r="AE728" s="87">
        <f t="shared" si="11"/>
        <v>67654.12000000001</v>
      </c>
    </row>
    <row r="729" spans="1:31" s="105" customFormat="1" ht="13.15">
      <c r="A729" s="154" t="s">
        <v>68</v>
      </c>
      <c r="B729" s="154" t="str">
        <f>VLOOKUP(A729,'CENTRO DE COSTOS'!A:D,4,FALSE)</f>
        <v>WILLIAM ASDRUBAL ROZO ROZO</v>
      </c>
      <c r="C729" s="154" t="str">
        <f>VLOOKUP(A729,'CENTRO DE COSTOS'!A:D,2,FALSE)</f>
        <v>0004-0004</v>
      </c>
      <c r="D729" s="154">
        <v>25260</v>
      </c>
      <c r="E729" s="154">
        <v>2571200</v>
      </c>
      <c r="F729" s="154">
        <v>27150</v>
      </c>
      <c r="G729" s="154" t="s">
        <v>8049</v>
      </c>
      <c r="H729" s="154" t="s">
        <v>470</v>
      </c>
      <c r="I729" s="154" t="s">
        <v>9931</v>
      </c>
      <c r="J729" s="154" t="s">
        <v>12176</v>
      </c>
      <c r="K729" s="154" t="s">
        <v>159</v>
      </c>
      <c r="L729" s="154" t="s">
        <v>12177</v>
      </c>
      <c r="M729" s="155">
        <v>45877.536805555559</v>
      </c>
      <c r="N729" s="155">
        <v>45881.615277777775</v>
      </c>
      <c r="O729" s="91"/>
      <c r="P729" s="154" t="s">
        <v>10063</v>
      </c>
      <c r="Q729" s="154" t="s">
        <v>10063</v>
      </c>
      <c r="R729" s="154" t="s">
        <v>2973</v>
      </c>
      <c r="S729" s="154" t="s">
        <v>2973</v>
      </c>
      <c r="T729" s="154" t="s">
        <v>8052</v>
      </c>
      <c r="U729" s="154" t="s">
        <v>9429</v>
      </c>
      <c r="V729" s="154" t="s">
        <v>12178</v>
      </c>
      <c r="W729" s="154" t="s">
        <v>2967</v>
      </c>
      <c r="X729" s="10"/>
      <c r="Y729" s="154" t="s">
        <v>28</v>
      </c>
      <c r="Z729" s="154" t="str">
        <f>VLOOKUP(D729,TIPOLOGIA!A:F,5,0)</f>
        <v>TERRESTRE</v>
      </c>
      <c r="AA729" s="154" t="s">
        <v>2153</v>
      </c>
      <c r="AB729" s="46">
        <v>1</v>
      </c>
      <c r="AC729" s="87">
        <f>IF(W729="SOPORTE_TELEFÓNICO",'BASE LIQUIDACION REDEBAN 2025'!$B$19,IF(AND(W729="VISITA_TÉCNICA",Y729="TIPO II"),'BASE LIQUIDACION REDEBAN 2025'!$B$18,'BASE LIQUIDACION REDEBAN 2025'!$B$17))</f>
        <v>67654.12000000001</v>
      </c>
      <c r="AD729" s="87">
        <v>0</v>
      </c>
      <c r="AE729" s="87">
        <f t="shared" si="11"/>
        <v>67654.12000000001</v>
      </c>
    </row>
    <row r="730" spans="1:31" s="105" customFormat="1" ht="13.15">
      <c r="A730" s="154" t="s">
        <v>90</v>
      </c>
      <c r="B730" s="154" t="str">
        <f>VLOOKUP(A730,'CENTRO DE COSTOS'!A:D,4,FALSE)</f>
        <v>JUAN SEBASTIÁN RÍOS CASTRILLÓN</v>
      </c>
      <c r="C730" s="154" t="str">
        <f>VLOOKUP(A730,'CENTRO DE COSTOS'!A:D,2,FALSE)</f>
        <v>0004-0005</v>
      </c>
      <c r="D730" s="154">
        <v>5318</v>
      </c>
      <c r="E730" s="154">
        <v>2550794</v>
      </c>
      <c r="F730" s="154">
        <v>58993</v>
      </c>
      <c r="G730" s="154" t="s">
        <v>8049</v>
      </c>
      <c r="H730" s="154" t="s">
        <v>197</v>
      </c>
      <c r="I730" s="154" t="s">
        <v>4048</v>
      </c>
      <c r="J730" s="154" t="s">
        <v>12179</v>
      </c>
      <c r="K730" s="154" t="s">
        <v>159</v>
      </c>
      <c r="L730" s="154" t="s">
        <v>12180</v>
      </c>
      <c r="M730" s="155">
        <v>45873.64166666667</v>
      </c>
      <c r="N730" s="155">
        <v>45881.638888888891</v>
      </c>
      <c r="O730" s="91"/>
      <c r="P730" s="154" t="s">
        <v>10063</v>
      </c>
      <c r="Q730" s="154" t="s">
        <v>10063</v>
      </c>
      <c r="R730" s="154" t="s">
        <v>200</v>
      </c>
      <c r="S730" s="154" t="s">
        <v>739</v>
      </c>
      <c r="T730" s="154" t="s">
        <v>8052</v>
      </c>
      <c r="U730" s="154" t="s">
        <v>9429</v>
      </c>
      <c r="V730" s="154" t="s">
        <v>12181</v>
      </c>
      <c r="W730" s="154" t="s">
        <v>2967</v>
      </c>
      <c r="X730" s="10"/>
      <c r="Y730" s="154" t="s">
        <v>28</v>
      </c>
      <c r="Z730" s="154" t="str">
        <f>VLOOKUP(D730,TIPOLOGIA!A:F,5,0)</f>
        <v>TERRESTRE</v>
      </c>
      <c r="AA730" s="154" t="s">
        <v>3209</v>
      </c>
      <c r="AB730" s="46">
        <v>1</v>
      </c>
      <c r="AC730" s="87">
        <f>IF(W730="SOPORTE_TELEFÓNICO",'BASE LIQUIDACION REDEBAN 2025'!$B$19,IF(AND(W730="VISITA_TÉCNICA",Y730="TIPO II"),'BASE LIQUIDACION REDEBAN 2025'!$B$18,'BASE LIQUIDACION REDEBAN 2025'!$B$17))</f>
        <v>67654.12000000001</v>
      </c>
      <c r="AD730" s="87">
        <v>0</v>
      </c>
      <c r="AE730" s="87">
        <f t="shared" si="11"/>
        <v>67654.12000000001</v>
      </c>
    </row>
    <row r="731" spans="1:31" s="105" customFormat="1" ht="13.15">
      <c r="A731" s="154" t="s">
        <v>76</v>
      </c>
      <c r="B731" s="154" t="str">
        <f>VLOOKUP(A731,'CENTRO DE COSTOS'!A:D,4,FALSE)</f>
        <v>DIEGO FERNANDO HENAO CARDONA</v>
      </c>
      <c r="C731" s="154" t="str">
        <f>VLOOKUP(A731,'CENTRO DE COSTOS'!A:D,2,FALSE)</f>
        <v>0004-0003</v>
      </c>
      <c r="D731" s="154">
        <v>76001</v>
      </c>
      <c r="E731" s="154">
        <v>2582415</v>
      </c>
      <c r="F731" s="154">
        <v>43610</v>
      </c>
      <c r="G731" s="154" t="s">
        <v>8049</v>
      </c>
      <c r="H731" s="154" t="s">
        <v>227</v>
      </c>
      <c r="I731" s="154" t="s">
        <v>76</v>
      </c>
      <c r="J731" s="154" t="s">
        <v>12182</v>
      </c>
      <c r="K731" s="154" t="s">
        <v>159</v>
      </c>
      <c r="L731" s="154" t="s">
        <v>12183</v>
      </c>
      <c r="M731" s="155">
        <v>45881.333333333336</v>
      </c>
      <c r="N731" s="155">
        <v>45881.643750000003</v>
      </c>
      <c r="O731" s="91"/>
      <c r="P731" s="154" t="s">
        <v>10063</v>
      </c>
      <c r="Q731" s="154" t="s">
        <v>10063</v>
      </c>
      <c r="R731" s="154" t="s">
        <v>200</v>
      </c>
      <c r="S731" s="154" t="s">
        <v>739</v>
      </c>
      <c r="T731" s="154" t="s">
        <v>9439</v>
      </c>
      <c r="U731" s="154" t="s">
        <v>11437</v>
      </c>
      <c r="V731" s="154" t="s">
        <v>12184</v>
      </c>
      <c r="W731" s="154" t="s">
        <v>2967</v>
      </c>
      <c r="X731" s="10"/>
      <c r="Y731" s="154" t="s">
        <v>25</v>
      </c>
      <c r="Z731" s="154" t="str">
        <f>VLOOKUP(D731,TIPOLOGIA!A:F,5,0)</f>
        <v>TERRESTRE</v>
      </c>
      <c r="AA731" s="154" t="s">
        <v>1442</v>
      </c>
      <c r="AB731" s="46">
        <v>1</v>
      </c>
      <c r="AC731" s="87">
        <f>IF(W731="SOPORTE_TELEFÓNICO",'BASE LIQUIDACION REDEBAN 2025'!$B$19,IF(AND(W731="VISITA_TÉCNICA",Y731="TIPO II"),'BASE LIQUIDACION REDEBAN 2025'!$B$18,'BASE LIQUIDACION REDEBAN 2025'!$B$17))</f>
        <v>35779.500569199998</v>
      </c>
      <c r="AD731" s="87">
        <v>0</v>
      </c>
      <c r="AE731" s="87">
        <f t="shared" si="11"/>
        <v>35779.500569199998</v>
      </c>
    </row>
    <row r="732" spans="1:31" s="105" customFormat="1" ht="13.15">
      <c r="A732" s="154" t="s">
        <v>76</v>
      </c>
      <c r="B732" s="154" t="str">
        <f>VLOOKUP(A732,'CENTRO DE COSTOS'!A:D,4,FALSE)</f>
        <v>DIEGO FERNANDO HENAO CARDONA</v>
      </c>
      <c r="C732" s="154" t="str">
        <f>VLOOKUP(A732,'CENTRO DE COSTOS'!A:D,2,FALSE)</f>
        <v>0004-0003</v>
      </c>
      <c r="D732" s="154">
        <v>76001</v>
      </c>
      <c r="E732" s="154">
        <v>2579913</v>
      </c>
      <c r="F732" s="154">
        <v>22045</v>
      </c>
      <c r="G732" s="154" t="s">
        <v>8049</v>
      </c>
      <c r="H732" s="154" t="s">
        <v>227</v>
      </c>
      <c r="I732" s="154" t="s">
        <v>76</v>
      </c>
      <c r="J732" s="154" t="s">
        <v>12185</v>
      </c>
      <c r="K732" s="154" t="s">
        <v>159</v>
      </c>
      <c r="L732" s="154" t="s">
        <v>12186</v>
      </c>
      <c r="M732" s="155">
        <v>45880.579861111109</v>
      </c>
      <c r="N732" s="155">
        <v>45881.645833333336</v>
      </c>
      <c r="O732" s="91"/>
      <c r="P732" s="154" t="s">
        <v>10063</v>
      </c>
      <c r="Q732" s="154" t="s">
        <v>10063</v>
      </c>
      <c r="R732" s="154" t="s">
        <v>2973</v>
      </c>
      <c r="S732" s="154" t="s">
        <v>2973</v>
      </c>
      <c r="T732" s="154" t="s">
        <v>8052</v>
      </c>
      <c r="U732" s="154" t="s">
        <v>9429</v>
      </c>
      <c r="V732" s="154" t="s">
        <v>12187</v>
      </c>
      <c r="W732" s="154" t="s">
        <v>2967</v>
      </c>
      <c r="X732" s="10"/>
      <c r="Y732" s="154" t="s">
        <v>25</v>
      </c>
      <c r="Z732" s="154" t="str">
        <f>VLOOKUP(D732,TIPOLOGIA!A:F,5,0)</f>
        <v>TERRESTRE</v>
      </c>
      <c r="AA732" s="154" t="s">
        <v>9600</v>
      </c>
      <c r="AB732" s="46">
        <v>1</v>
      </c>
      <c r="AC732" s="87">
        <f>IF(W732="SOPORTE_TELEFÓNICO",'BASE LIQUIDACION REDEBAN 2025'!$B$19,IF(AND(W732="VISITA_TÉCNICA",Y732="TIPO II"),'BASE LIQUIDACION REDEBAN 2025'!$B$18,'BASE LIQUIDACION REDEBAN 2025'!$B$17))</f>
        <v>35779.500569199998</v>
      </c>
      <c r="AD732" s="87">
        <v>0</v>
      </c>
      <c r="AE732" s="87">
        <f t="shared" si="11"/>
        <v>35779.500569199998</v>
      </c>
    </row>
    <row r="733" spans="1:31" s="105" customFormat="1" ht="13.15">
      <c r="A733" s="154" t="s">
        <v>86</v>
      </c>
      <c r="B733" s="154" t="str">
        <f>VLOOKUP(A733,'CENTRO DE COSTOS'!A:D,4,FALSE)</f>
        <v>KEVIN ALEXIS CORZO BUSTOS</v>
      </c>
      <c r="C733" s="154" t="str">
        <f>VLOOKUP(A733,'CENTRO DE COSTOS'!A:D,2,FALSE)</f>
        <v>0004-0007</v>
      </c>
      <c r="D733" s="154">
        <v>73001</v>
      </c>
      <c r="E733" s="154">
        <v>2577905</v>
      </c>
      <c r="F733" s="154">
        <v>79240</v>
      </c>
      <c r="G733" s="154" t="s">
        <v>8049</v>
      </c>
      <c r="H733" s="154" t="s">
        <v>703</v>
      </c>
      <c r="I733" s="154" t="s">
        <v>86</v>
      </c>
      <c r="J733" s="154" t="s">
        <v>12188</v>
      </c>
      <c r="K733" s="154" t="s">
        <v>159</v>
      </c>
      <c r="L733" s="154" t="s">
        <v>12189</v>
      </c>
      <c r="M733" s="155">
        <v>45880.427777777775</v>
      </c>
      <c r="N733" s="155">
        <v>45881.647222222222</v>
      </c>
      <c r="O733" s="91"/>
      <c r="P733" s="154" t="s">
        <v>10063</v>
      </c>
      <c r="Q733" s="154" t="s">
        <v>10063</v>
      </c>
      <c r="R733" s="154" t="s">
        <v>200</v>
      </c>
      <c r="S733" s="154" t="s">
        <v>201</v>
      </c>
      <c r="T733" s="154" t="s">
        <v>8052</v>
      </c>
      <c r="U733" s="154" t="s">
        <v>9429</v>
      </c>
      <c r="V733" s="154" t="s">
        <v>12190</v>
      </c>
      <c r="W733" s="154" t="s">
        <v>2967</v>
      </c>
      <c r="X733" s="10"/>
      <c r="Y733" s="154" t="s">
        <v>25</v>
      </c>
      <c r="Z733" s="154" t="str">
        <f>VLOOKUP(D733,TIPOLOGIA!A:F,5,0)</f>
        <v>TERRESTRE</v>
      </c>
      <c r="AA733" s="154" t="s">
        <v>968</v>
      </c>
      <c r="AB733" s="46">
        <v>1</v>
      </c>
      <c r="AC733" s="87">
        <f>IF(W733="SOPORTE_TELEFÓNICO",'BASE LIQUIDACION REDEBAN 2025'!$B$19,IF(AND(W733="VISITA_TÉCNICA",Y733="TIPO II"),'BASE LIQUIDACION REDEBAN 2025'!$B$18,'BASE LIQUIDACION REDEBAN 2025'!$B$17))</f>
        <v>35779.500569199998</v>
      </c>
      <c r="AD733" s="87">
        <v>0</v>
      </c>
      <c r="AE733" s="87">
        <f t="shared" si="11"/>
        <v>35779.500569199998</v>
      </c>
    </row>
    <row r="734" spans="1:31" s="105" customFormat="1" ht="13.15">
      <c r="A734" s="154" t="s">
        <v>93</v>
      </c>
      <c r="B734" s="154" t="str">
        <f>VLOOKUP(A734,'CENTRO DE COSTOS'!A:D,4,FALSE)</f>
        <v>DIEGO FERNANDO HENAO CARDONA</v>
      </c>
      <c r="C734" s="154" t="str">
        <f>VLOOKUP(A734,'CENTRO DE COSTOS'!A:D,2,FALSE)</f>
        <v>0004-0003</v>
      </c>
      <c r="D734" s="154">
        <v>52683</v>
      </c>
      <c r="E734" s="154">
        <v>2574132</v>
      </c>
      <c r="F734" s="154">
        <v>52690</v>
      </c>
      <c r="G734" s="154" t="s">
        <v>8049</v>
      </c>
      <c r="H734" s="154" t="s">
        <v>174</v>
      </c>
      <c r="I734" s="154" t="s">
        <v>2012</v>
      </c>
      <c r="J734" s="154" t="s">
        <v>12191</v>
      </c>
      <c r="K734" s="154" t="s">
        <v>159</v>
      </c>
      <c r="L734" s="154" t="s">
        <v>12192</v>
      </c>
      <c r="M734" s="155">
        <v>45878.443749999999</v>
      </c>
      <c r="N734" s="155">
        <v>45881.65</v>
      </c>
      <c r="O734" s="91"/>
      <c r="P734" s="154" t="s">
        <v>10063</v>
      </c>
      <c r="Q734" s="154" t="s">
        <v>10063</v>
      </c>
      <c r="R734" s="154" t="s">
        <v>200</v>
      </c>
      <c r="S734" s="154" t="s">
        <v>739</v>
      </c>
      <c r="T734" s="154" t="s">
        <v>8052</v>
      </c>
      <c r="U734" s="154" t="s">
        <v>9429</v>
      </c>
      <c r="V734" s="154" t="s">
        <v>12193</v>
      </c>
      <c r="W734" s="154" t="s">
        <v>10144</v>
      </c>
      <c r="X734" s="10"/>
      <c r="Y734" s="154" t="s">
        <v>28</v>
      </c>
      <c r="Z734" s="154" t="str">
        <f>VLOOKUP(D734,TIPOLOGIA!A:F,5,0)</f>
        <v>TERRESTRE</v>
      </c>
      <c r="AA734" s="154" t="s">
        <v>3595</v>
      </c>
      <c r="AB734" s="46">
        <v>0</v>
      </c>
      <c r="AC734" s="87">
        <f>IF(W734="SOPORTE_TELEFÓNICO",'BASE LIQUIDACION REDEBAN 2025'!$B$19,IF(AND(W734="VISITA_TÉCNICA",Y734="TIPO II"),'BASE LIQUIDACION REDEBAN 2025'!$B$18,'BASE LIQUIDACION REDEBAN 2025'!$B$17))</f>
        <v>35779.500569199998</v>
      </c>
      <c r="AD734" s="87">
        <v>0</v>
      </c>
      <c r="AE734" s="87">
        <f t="shared" si="11"/>
        <v>35779.500569199998</v>
      </c>
    </row>
    <row r="735" spans="1:31" s="105" customFormat="1" ht="13.15">
      <c r="A735" s="154" t="s">
        <v>91</v>
      </c>
      <c r="B735" s="154" t="str">
        <f>VLOOKUP(A735,'CENTRO DE COSTOS'!A:D,4,FALSE)</f>
        <v>JOSE MAURICIO HERNANDEZ ROJAS</v>
      </c>
      <c r="C735" s="154" t="str">
        <f>VLOOKUP(A735,'CENTRO DE COSTOS'!A:D,2,FALSE)</f>
        <v>0004-0001</v>
      </c>
      <c r="D735" s="154">
        <v>23555</v>
      </c>
      <c r="E735" s="154">
        <v>2572672</v>
      </c>
      <c r="F735" s="154">
        <v>27501</v>
      </c>
      <c r="G735" s="154" t="s">
        <v>8049</v>
      </c>
      <c r="H735" s="154" t="s">
        <v>421</v>
      </c>
      <c r="I735" s="154" t="s">
        <v>1688</v>
      </c>
      <c r="J735" s="154" t="s">
        <v>12194</v>
      </c>
      <c r="K735" s="154" t="s">
        <v>159</v>
      </c>
      <c r="L735" s="154" t="s">
        <v>12195</v>
      </c>
      <c r="M735" s="155">
        <v>45877.682638888888</v>
      </c>
      <c r="N735" s="155">
        <v>45881.654166666667</v>
      </c>
      <c r="O735" s="91"/>
      <c r="P735" s="154" t="s">
        <v>10063</v>
      </c>
      <c r="Q735" s="154" t="s">
        <v>10063</v>
      </c>
      <c r="R735" s="154" t="s">
        <v>200</v>
      </c>
      <c r="S735" s="154" t="s">
        <v>201</v>
      </c>
      <c r="T735" s="154" t="s">
        <v>8052</v>
      </c>
      <c r="U735" s="154" t="s">
        <v>9429</v>
      </c>
      <c r="V735" s="154" t="s">
        <v>12196</v>
      </c>
      <c r="W735" s="154" t="s">
        <v>2967</v>
      </c>
      <c r="X735" s="10"/>
      <c r="Y735" s="154" t="s">
        <v>28</v>
      </c>
      <c r="Z735" s="154" t="str">
        <f>VLOOKUP(D735,TIPOLOGIA!A:F,5,0)</f>
        <v>TERRESTRE</v>
      </c>
      <c r="AA735" s="154" t="s">
        <v>1227</v>
      </c>
      <c r="AB735" s="46">
        <v>1</v>
      </c>
      <c r="AC735" s="87">
        <f>IF(W735="SOPORTE_TELEFÓNICO",'BASE LIQUIDACION REDEBAN 2025'!$B$19,IF(AND(W735="VISITA_TÉCNICA",Y735="TIPO II"),'BASE LIQUIDACION REDEBAN 2025'!$B$18,'BASE LIQUIDACION REDEBAN 2025'!$B$17))</f>
        <v>67654.12000000001</v>
      </c>
      <c r="AD735" s="87">
        <v>0</v>
      </c>
      <c r="AE735" s="87">
        <f t="shared" si="11"/>
        <v>67654.12000000001</v>
      </c>
    </row>
    <row r="736" spans="1:31" s="105" customFormat="1" ht="13.15">
      <c r="A736" s="154" t="s">
        <v>90</v>
      </c>
      <c r="B736" s="154" t="str">
        <f>VLOOKUP(A736,'CENTRO DE COSTOS'!A:D,4,FALSE)</f>
        <v>JUAN SEBASTIÁN RÍOS CASTRILLÓN</v>
      </c>
      <c r="C736" s="154" t="str">
        <f>VLOOKUP(A736,'CENTRO DE COSTOS'!A:D,2,FALSE)</f>
        <v>0004-0005</v>
      </c>
      <c r="D736" s="154">
        <v>5318</v>
      </c>
      <c r="E736" s="154">
        <v>2567219</v>
      </c>
      <c r="F736" s="154">
        <v>37851</v>
      </c>
      <c r="G736" s="154" t="s">
        <v>8049</v>
      </c>
      <c r="H736" s="154" t="s">
        <v>197</v>
      </c>
      <c r="I736" s="154" t="s">
        <v>4048</v>
      </c>
      <c r="J736" s="154" t="s">
        <v>12197</v>
      </c>
      <c r="K736" s="154" t="s">
        <v>159</v>
      </c>
      <c r="L736" s="154" t="s">
        <v>12198</v>
      </c>
      <c r="M736" s="155">
        <v>45876.515277777777</v>
      </c>
      <c r="N736" s="155">
        <v>45881.657638888886</v>
      </c>
      <c r="O736" s="91"/>
      <c r="P736" s="154" t="s">
        <v>10063</v>
      </c>
      <c r="Q736" s="154" t="s">
        <v>10063</v>
      </c>
      <c r="R736" s="154" t="s">
        <v>200</v>
      </c>
      <c r="S736" s="154" t="s">
        <v>201</v>
      </c>
      <c r="T736" s="154" t="s">
        <v>8052</v>
      </c>
      <c r="U736" s="154" t="s">
        <v>9429</v>
      </c>
      <c r="V736" s="154" t="s">
        <v>12199</v>
      </c>
      <c r="W736" s="154" t="s">
        <v>2967</v>
      </c>
      <c r="X736" s="10"/>
      <c r="Y736" s="154" t="s">
        <v>28</v>
      </c>
      <c r="Z736" s="154" t="str">
        <f>VLOOKUP(D736,TIPOLOGIA!A:F,5,0)</f>
        <v>TERRESTRE</v>
      </c>
      <c r="AA736" s="154" t="s">
        <v>3209</v>
      </c>
      <c r="AB736" s="46">
        <v>1</v>
      </c>
      <c r="AC736" s="87">
        <f>IF(W736="SOPORTE_TELEFÓNICO",'BASE LIQUIDACION REDEBAN 2025'!$B$19,IF(AND(W736="VISITA_TÉCNICA",Y736="TIPO II"),'BASE LIQUIDACION REDEBAN 2025'!$B$18,'BASE LIQUIDACION REDEBAN 2025'!$B$17))</f>
        <v>67654.12000000001</v>
      </c>
      <c r="AD736" s="87">
        <v>0</v>
      </c>
      <c r="AE736" s="87">
        <f t="shared" si="11"/>
        <v>67654.12000000001</v>
      </c>
    </row>
    <row r="737" spans="1:31" s="105" customFormat="1" ht="13.15">
      <c r="A737" s="154" t="s">
        <v>91</v>
      </c>
      <c r="B737" s="154" t="str">
        <f>VLOOKUP(A737,'CENTRO DE COSTOS'!A:D,4,FALSE)</f>
        <v>JOSE MAURICIO HERNANDEZ ROJAS</v>
      </c>
      <c r="C737" s="154" t="str">
        <f>VLOOKUP(A737,'CENTRO DE COSTOS'!A:D,2,FALSE)</f>
        <v>0004-0001</v>
      </c>
      <c r="D737" s="154">
        <v>23555</v>
      </c>
      <c r="E737" s="154">
        <v>2564026</v>
      </c>
      <c r="F737" s="154">
        <v>77471</v>
      </c>
      <c r="G737" s="154" t="s">
        <v>8049</v>
      </c>
      <c r="H737" s="154" t="s">
        <v>421</v>
      </c>
      <c r="I737" s="154" t="s">
        <v>1688</v>
      </c>
      <c r="J737" s="154" t="s">
        <v>12200</v>
      </c>
      <c r="K737" s="154" t="s">
        <v>159</v>
      </c>
      <c r="L737" s="154" t="s">
        <v>12201</v>
      </c>
      <c r="M737" s="155">
        <v>45875.597916666666</v>
      </c>
      <c r="N737" s="155">
        <v>45881.659722222219</v>
      </c>
      <c r="O737" s="91"/>
      <c r="P737" s="154" t="s">
        <v>10063</v>
      </c>
      <c r="Q737" s="154" t="s">
        <v>10063</v>
      </c>
      <c r="R737" s="154" t="s">
        <v>2973</v>
      </c>
      <c r="S737" s="154" t="s">
        <v>2973</v>
      </c>
      <c r="T737" s="154" t="s">
        <v>8052</v>
      </c>
      <c r="U737" s="154" t="s">
        <v>9429</v>
      </c>
      <c r="V737" s="154" t="s">
        <v>12202</v>
      </c>
      <c r="W737" s="154" t="s">
        <v>2967</v>
      </c>
      <c r="X737" s="10"/>
      <c r="Y737" s="154" t="s">
        <v>28</v>
      </c>
      <c r="Z737" s="154" t="str">
        <f>VLOOKUP(D737,TIPOLOGIA!A:F,5,0)</f>
        <v>TERRESTRE</v>
      </c>
      <c r="AA737" s="154" t="s">
        <v>1227</v>
      </c>
      <c r="AB737" s="46">
        <v>1</v>
      </c>
      <c r="AC737" s="87">
        <f>IF(W737="SOPORTE_TELEFÓNICO",'BASE LIQUIDACION REDEBAN 2025'!$B$19,IF(AND(W737="VISITA_TÉCNICA",Y737="TIPO II"),'BASE LIQUIDACION REDEBAN 2025'!$B$18,'BASE LIQUIDACION REDEBAN 2025'!$B$17))</f>
        <v>67654.12000000001</v>
      </c>
      <c r="AD737" s="87">
        <v>0</v>
      </c>
      <c r="AE737" s="87">
        <f t="shared" si="11"/>
        <v>67654.12000000001</v>
      </c>
    </row>
    <row r="738" spans="1:31" s="105" customFormat="1" ht="13.15">
      <c r="A738" s="154" t="s">
        <v>93</v>
      </c>
      <c r="B738" s="154" t="str">
        <f>VLOOKUP(A738,'CENTRO DE COSTOS'!A:D,4,FALSE)</f>
        <v>DIEGO FERNANDO HENAO CARDONA</v>
      </c>
      <c r="C738" s="154" t="str">
        <f>VLOOKUP(A738,'CENTRO DE COSTOS'!A:D,2,FALSE)</f>
        <v>0004-0003</v>
      </c>
      <c r="D738" s="154">
        <v>52001</v>
      </c>
      <c r="E738" s="154">
        <v>2582457</v>
      </c>
      <c r="F738" s="154">
        <v>79822</v>
      </c>
      <c r="G738" s="154" t="s">
        <v>8049</v>
      </c>
      <c r="H738" s="154" t="s">
        <v>174</v>
      </c>
      <c r="I738" s="154" t="s">
        <v>93</v>
      </c>
      <c r="J738" s="154" t="s">
        <v>5003</v>
      </c>
      <c r="K738" s="154" t="s">
        <v>159</v>
      </c>
      <c r="L738" s="154" t="s">
        <v>12203</v>
      </c>
      <c r="M738" s="155">
        <v>45881.333333333336</v>
      </c>
      <c r="N738" s="155">
        <v>45881.665277777778</v>
      </c>
      <c r="O738" s="91"/>
      <c r="P738" s="154" t="s">
        <v>10063</v>
      </c>
      <c r="Q738" s="154" t="s">
        <v>10063</v>
      </c>
      <c r="R738" s="154" t="s">
        <v>2973</v>
      </c>
      <c r="S738" s="154" t="s">
        <v>2973</v>
      </c>
      <c r="T738" s="154" t="s">
        <v>8052</v>
      </c>
      <c r="U738" s="154" t="s">
        <v>9429</v>
      </c>
      <c r="V738" s="154" t="s">
        <v>12204</v>
      </c>
      <c r="W738" s="154" t="s">
        <v>2967</v>
      </c>
      <c r="X738" s="10"/>
      <c r="Y738" s="154" t="s">
        <v>25</v>
      </c>
      <c r="Z738" s="154" t="str">
        <f>VLOOKUP(D738,TIPOLOGIA!A:F,5,0)</f>
        <v>TERRESTRE</v>
      </c>
      <c r="AA738" s="154" t="s">
        <v>3595</v>
      </c>
      <c r="AB738" s="46">
        <v>1</v>
      </c>
      <c r="AC738" s="87">
        <f>IF(W738="SOPORTE_TELEFÓNICO",'BASE LIQUIDACION REDEBAN 2025'!$B$19,IF(AND(W738="VISITA_TÉCNICA",Y738="TIPO II"),'BASE LIQUIDACION REDEBAN 2025'!$B$18,'BASE LIQUIDACION REDEBAN 2025'!$B$17))</f>
        <v>35779.500569199998</v>
      </c>
      <c r="AD738" s="87">
        <v>0</v>
      </c>
      <c r="AE738" s="87">
        <f t="shared" si="11"/>
        <v>35779.500569199998</v>
      </c>
    </row>
    <row r="739" spans="1:31" s="105" customFormat="1" ht="13.15">
      <c r="A739" s="154" t="s">
        <v>76</v>
      </c>
      <c r="B739" s="154" t="str">
        <f>VLOOKUP(A739,'CENTRO DE COSTOS'!A:D,4,FALSE)</f>
        <v>DIEGO FERNANDO HENAO CARDONA</v>
      </c>
      <c r="C739" s="154" t="str">
        <f>VLOOKUP(A739,'CENTRO DE COSTOS'!A:D,2,FALSE)</f>
        <v>0004-0003</v>
      </c>
      <c r="D739" s="154">
        <v>76001</v>
      </c>
      <c r="E739" s="154">
        <v>2581775</v>
      </c>
      <c r="F739" s="154">
        <v>75827</v>
      </c>
      <c r="G739" s="154" t="s">
        <v>8049</v>
      </c>
      <c r="H739" s="154" t="s">
        <v>227</v>
      </c>
      <c r="I739" s="154" t="s">
        <v>76</v>
      </c>
      <c r="J739" s="154" t="s">
        <v>12205</v>
      </c>
      <c r="K739" s="154" t="s">
        <v>159</v>
      </c>
      <c r="L739" s="154" t="s">
        <v>12206</v>
      </c>
      <c r="M739" s="155">
        <v>45880.709722222222</v>
      </c>
      <c r="N739" s="155">
        <v>45881.713888888888</v>
      </c>
      <c r="O739" s="91"/>
      <c r="P739" s="154" t="s">
        <v>10063</v>
      </c>
      <c r="Q739" s="154" t="s">
        <v>10063</v>
      </c>
      <c r="R739" s="154" t="s">
        <v>200</v>
      </c>
      <c r="S739" s="154" t="s">
        <v>739</v>
      </c>
      <c r="T739" s="154" t="s">
        <v>8052</v>
      </c>
      <c r="U739" s="154" t="s">
        <v>9429</v>
      </c>
      <c r="V739" s="154" t="s">
        <v>12207</v>
      </c>
      <c r="W739" s="154" t="s">
        <v>2967</v>
      </c>
      <c r="X739" s="10"/>
      <c r="Y739" s="154" t="s">
        <v>25</v>
      </c>
      <c r="Z739" s="154" t="str">
        <f>VLOOKUP(D739,TIPOLOGIA!A:F,5,0)</f>
        <v>TERRESTRE</v>
      </c>
      <c r="AA739" s="154" t="s">
        <v>9600</v>
      </c>
      <c r="AB739" s="46">
        <v>1</v>
      </c>
      <c r="AC739" s="87">
        <f>IF(W739="SOPORTE_TELEFÓNICO",'BASE LIQUIDACION REDEBAN 2025'!$B$19,IF(AND(W739="VISITA_TÉCNICA",Y739="TIPO II"),'BASE LIQUIDACION REDEBAN 2025'!$B$18,'BASE LIQUIDACION REDEBAN 2025'!$B$17))</f>
        <v>35779.500569199998</v>
      </c>
      <c r="AD739" s="87">
        <v>0</v>
      </c>
      <c r="AE739" s="87">
        <f t="shared" si="11"/>
        <v>35779.500569199998</v>
      </c>
    </row>
    <row r="740" spans="1:31" s="105" customFormat="1" ht="13.15">
      <c r="A740" s="154" t="s">
        <v>100</v>
      </c>
      <c r="B740" s="154" t="str">
        <f>VLOOKUP(A740,'CENTRO DE COSTOS'!A:D,4,FALSE)</f>
        <v>KEVIN ALEXIS CORZO BUSTOS</v>
      </c>
      <c r="C740" s="154" t="str">
        <f>VLOOKUP(A740,'CENTRO DE COSTOS'!A:D,2,FALSE)</f>
        <v>0004-0007</v>
      </c>
      <c r="D740" s="154">
        <v>50001</v>
      </c>
      <c r="E740" s="154">
        <v>2581823</v>
      </c>
      <c r="F740" s="154">
        <v>79663</v>
      </c>
      <c r="G740" s="154" t="s">
        <v>8049</v>
      </c>
      <c r="H740" s="154" t="s">
        <v>295</v>
      </c>
      <c r="I740" s="154" t="s">
        <v>100</v>
      </c>
      <c r="J740" s="154" t="s">
        <v>12208</v>
      </c>
      <c r="K740" s="154" t="s">
        <v>159</v>
      </c>
      <c r="L740" s="154" t="s">
        <v>12209</v>
      </c>
      <c r="M740" s="155">
        <v>45880.701388888891</v>
      </c>
      <c r="N740" s="155">
        <v>45881.715277777781</v>
      </c>
      <c r="O740" s="91"/>
      <c r="P740" s="154" t="s">
        <v>10063</v>
      </c>
      <c r="Q740" s="154" t="s">
        <v>10063</v>
      </c>
      <c r="R740" s="154" t="s">
        <v>161</v>
      </c>
      <c r="S740" s="154" t="s">
        <v>161</v>
      </c>
      <c r="T740" s="154" t="s">
        <v>8052</v>
      </c>
      <c r="U740" s="154" t="s">
        <v>9429</v>
      </c>
      <c r="V740" s="154" t="s">
        <v>12210</v>
      </c>
      <c r="W740" s="154" t="s">
        <v>2967</v>
      </c>
      <c r="X740" s="10"/>
      <c r="Y740" s="154" t="s">
        <v>25</v>
      </c>
      <c r="Z740" s="154" t="str">
        <f>VLOOKUP(D740,TIPOLOGIA!A:F,5,0)</f>
        <v>TERRESTRE</v>
      </c>
      <c r="AA740" s="154" t="s">
        <v>362</v>
      </c>
      <c r="AB740" s="46">
        <v>1</v>
      </c>
      <c r="AC740" s="87">
        <f>IF(W740="SOPORTE_TELEFÓNICO",'BASE LIQUIDACION REDEBAN 2025'!$B$19,IF(AND(W740="VISITA_TÉCNICA",Y740="TIPO II"),'BASE LIQUIDACION REDEBAN 2025'!$B$18,'BASE LIQUIDACION REDEBAN 2025'!$B$17))</f>
        <v>35779.500569199998</v>
      </c>
      <c r="AD740" s="87">
        <v>0</v>
      </c>
      <c r="AE740" s="87">
        <f t="shared" si="11"/>
        <v>35779.500569199998</v>
      </c>
    </row>
    <row r="741" spans="1:31" s="105" customFormat="1" ht="13.15">
      <c r="A741" s="154" t="s">
        <v>68</v>
      </c>
      <c r="B741" s="154" t="str">
        <f>VLOOKUP(A741,'CENTRO DE COSTOS'!A:D,4,FALSE)</f>
        <v>WILLIAM ASDRUBAL ROZO ROZO</v>
      </c>
      <c r="C741" s="154" t="str">
        <f>VLOOKUP(A741,'CENTRO DE COSTOS'!A:D,2,FALSE)</f>
        <v>0004-0004</v>
      </c>
      <c r="D741" s="154">
        <v>11001</v>
      </c>
      <c r="E741" s="154">
        <v>2581830</v>
      </c>
      <c r="F741" s="154">
        <v>42663</v>
      </c>
      <c r="G741" s="154" t="s">
        <v>8049</v>
      </c>
      <c r="H741" s="154" t="s">
        <v>470</v>
      </c>
      <c r="I741" s="154" t="s">
        <v>68</v>
      </c>
      <c r="J741" s="154" t="s">
        <v>12211</v>
      </c>
      <c r="K741" s="154" t="s">
        <v>159</v>
      </c>
      <c r="L741" s="154" t="s">
        <v>12212</v>
      </c>
      <c r="M741" s="155">
        <v>45880.70208333333</v>
      </c>
      <c r="N741" s="155">
        <v>45881.716666666667</v>
      </c>
      <c r="O741" s="91"/>
      <c r="P741" s="154" t="s">
        <v>10063</v>
      </c>
      <c r="Q741" s="154" t="s">
        <v>10063</v>
      </c>
      <c r="R741" s="154" t="s">
        <v>2973</v>
      </c>
      <c r="S741" s="154" t="s">
        <v>2973</v>
      </c>
      <c r="T741" s="154" t="s">
        <v>8052</v>
      </c>
      <c r="U741" s="154" t="s">
        <v>9429</v>
      </c>
      <c r="V741" s="154" t="s">
        <v>12155</v>
      </c>
      <c r="W741" s="154" t="s">
        <v>2967</v>
      </c>
      <c r="X741" s="10"/>
      <c r="Y741" s="154" t="s">
        <v>25</v>
      </c>
      <c r="Z741" s="154" t="str">
        <f>VLOOKUP(D741,TIPOLOGIA!A:F,5,0)</f>
        <v>TERRESTRE</v>
      </c>
      <c r="AA741" s="154" t="s">
        <v>882</v>
      </c>
      <c r="AB741" s="46">
        <v>1</v>
      </c>
      <c r="AC741" s="87">
        <f>IF(W741="SOPORTE_TELEFÓNICO",'BASE LIQUIDACION REDEBAN 2025'!$B$19,IF(AND(W741="VISITA_TÉCNICA",Y741="TIPO II"),'BASE LIQUIDACION REDEBAN 2025'!$B$18,'BASE LIQUIDACION REDEBAN 2025'!$B$17))</f>
        <v>35779.500569199998</v>
      </c>
      <c r="AD741" s="87">
        <v>0</v>
      </c>
      <c r="AE741" s="87">
        <f t="shared" si="11"/>
        <v>35779.500569199998</v>
      </c>
    </row>
    <row r="742" spans="1:31" s="105" customFormat="1" ht="13.15">
      <c r="A742" s="154" t="s">
        <v>68</v>
      </c>
      <c r="B742" s="154" t="str">
        <f>VLOOKUP(A742,'CENTRO DE COSTOS'!A:D,4,FALSE)</f>
        <v>WILLIAM ASDRUBAL ROZO ROZO</v>
      </c>
      <c r="C742" s="154" t="str">
        <f>VLOOKUP(A742,'CENTRO DE COSTOS'!A:D,2,FALSE)</f>
        <v>0004-0004</v>
      </c>
      <c r="D742" s="154">
        <v>11001</v>
      </c>
      <c r="E742" s="154">
        <v>2581244</v>
      </c>
      <c r="F742" s="154">
        <v>76535</v>
      </c>
      <c r="G742" s="154" t="s">
        <v>8049</v>
      </c>
      <c r="H742" s="154" t="s">
        <v>470</v>
      </c>
      <c r="I742" s="154" t="s">
        <v>68</v>
      </c>
      <c r="J742" s="154" t="s">
        <v>12213</v>
      </c>
      <c r="K742" s="154" t="s">
        <v>159</v>
      </c>
      <c r="L742" s="154" t="s">
        <v>12214</v>
      </c>
      <c r="M742" s="155">
        <v>45880.659722222219</v>
      </c>
      <c r="N742" s="155">
        <v>45881.718055555553</v>
      </c>
      <c r="O742" s="91"/>
      <c r="P742" s="154" t="s">
        <v>10063</v>
      </c>
      <c r="Q742" s="154" t="s">
        <v>10063</v>
      </c>
      <c r="R742" s="154" t="s">
        <v>2973</v>
      </c>
      <c r="S742" s="154" t="s">
        <v>2973</v>
      </c>
      <c r="T742" s="154" t="s">
        <v>8052</v>
      </c>
      <c r="U742" s="154" t="s">
        <v>9429</v>
      </c>
      <c r="V742" s="154" t="s">
        <v>12215</v>
      </c>
      <c r="W742" s="154" t="s">
        <v>2967</v>
      </c>
      <c r="X742" s="10"/>
      <c r="Y742" s="154" t="s">
        <v>25</v>
      </c>
      <c r="Z742" s="154" t="str">
        <f>VLOOKUP(D742,TIPOLOGIA!A:F,5,0)</f>
        <v>TERRESTRE</v>
      </c>
      <c r="AA742" s="154" t="s">
        <v>573</v>
      </c>
      <c r="AB742" s="46">
        <v>1</v>
      </c>
      <c r="AC742" s="87">
        <f>IF(W742="SOPORTE_TELEFÓNICO",'BASE LIQUIDACION REDEBAN 2025'!$B$19,IF(AND(W742="VISITA_TÉCNICA",Y742="TIPO II"),'BASE LIQUIDACION REDEBAN 2025'!$B$18,'BASE LIQUIDACION REDEBAN 2025'!$B$17))</f>
        <v>35779.500569199998</v>
      </c>
      <c r="AD742" s="87">
        <v>0</v>
      </c>
      <c r="AE742" s="87">
        <f t="shared" si="11"/>
        <v>35779.500569199998</v>
      </c>
    </row>
    <row r="743" spans="1:31" s="105" customFormat="1" ht="13.15">
      <c r="A743" s="154" t="s">
        <v>76</v>
      </c>
      <c r="B743" s="154" t="str">
        <f>VLOOKUP(A743,'CENTRO DE COSTOS'!A:D,4,FALSE)</f>
        <v>DIEGO FERNANDO HENAO CARDONA</v>
      </c>
      <c r="C743" s="154" t="str">
        <f>VLOOKUP(A743,'CENTRO DE COSTOS'!A:D,2,FALSE)</f>
        <v>0004-0003</v>
      </c>
      <c r="D743" s="154">
        <v>76001</v>
      </c>
      <c r="E743" s="154">
        <v>2579247</v>
      </c>
      <c r="F743" s="154">
        <v>77796</v>
      </c>
      <c r="G743" s="154" t="s">
        <v>8049</v>
      </c>
      <c r="H743" s="154" t="s">
        <v>227</v>
      </c>
      <c r="I743" s="154" t="s">
        <v>76</v>
      </c>
      <c r="J743" s="154" t="s">
        <v>11386</v>
      </c>
      <c r="K743" s="154" t="s">
        <v>159</v>
      </c>
      <c r="L743" s="154" t="s">
        <v>12216</v>
      </c>
      <c r="M743" s="155">
        <v>45880.50277777778</v>
      </c>
      <c r="N743" s="155">
        <v>45881.722916666666</v>
      </c>
      <c r="O743" s="91"/>
      <c r="P743" s="154" t="s">
        <v>10063</v>
      </c>
      <c r="Q743" s="154" t="s">
        <v>10063</v>
      </c>
      <c r="R743" s="154" t="s">
        <v>2973</v>
      </c>
      <c r="S743" s="154" t="s">
        <v>2973</v>
      </c>
      <c r="T743" s="154" t="s">
        <v>8052</v>
      </c>
      <c r="U743" s="154" t="s">
        <v>9429</v>
      </c>
      <c r="V743" s="154" t="s">
        <v>12217</v>
      </c>
      <c r="W743" s="154" t="s">
        <v>2967</v>
      </c>
      <c r="X743" s="10"/>
      <c r="Y743" s="154" t="s">
        <v>25</v>
      </c>
      <c r="Z743" s="154" t="str">
        <f>VLOOKUP(D743,TIPOLOGIA!A:F,5,0)</f>
        <v>TERRESTRE</v>
      </c>
      <c r="AA743" s="154" t="s">
        <v>9600</v>
      </c>
      <c r="AB743" s="46">
        <v>1</v>
      </c>
      <c r="AC743" s="87">
        <f>IF(W743="SOPORTE_TELEFÓNICO",'BASE LIQUIDACION REDEBAN 2025'!$B$19,IF(AND(W743="VISITA_TÉCNICA",Y743="TIPO II"),'BASE LIQUIDACION REDEBAN 2025'!$B$18,'BASE LIQUIDACION REDEBAN 2025'!$B$17))</f>
        <v>35779.500569199998</v>
      </c>
      <c r="AD743" s="87">
        <v>0</v>
      </c>
      <c r="AE743" s="87">
        <f t="shared" si="11"/>
        <v>35779.500569199998</v>
      </c>
    </row>
    <row r="744" spans="1:31" s="105" customFormat="1" ht="13.15">
      <c r="A744" s="154" t="s">
        <v>92</v>
      </c>
      <c r="B744" s="154" t="str">
        <f>VLOOKUP(A744,'CENTRO DE COSTOS'!A:D,4,FALSE)</f>
        <v>KEVIN ALEXIS CORZO BUSTOS</v>
      </c>
      <c r="C744" s="154" t="str">
        <f>VLOOKUP(A744,'CENTRO DE COSTOS'!A:D,2,FALSE)</f>
        <v>0004-0007</v>
      </c>
      <c r="D744" s="154">
        <v>18001</v>
      </c>
      <c r="E744" s="154">
        <v>2576911</v>
      </c>
      <c r="F744" s="154">
        <v>64419</v>
      </c>
      <c r="G744" s="154" t="s">
        <v>8049</v>
      </c>
      <c r="H744" s="154" t="s">
        <v>157</v>
      </c>
      <c r="I744" s="154" t="s">
        <v>82</v>
      </c>
      <c r="J744" s="154" t="s">
        <v>12218</v>
      </c>
      <c r="K744" s="154" t="s">
        <v>159</v>
      </c>
      <c r="L744" s="154" t="s">
        <v>12219</v>
      </c>
      <c r="M744" s="155">
        <v>45880.384722222225</v>
      </c>
      <c r="N744" s="155">
        <v>45881.724305555559</v>
      </c>
      <c r="O744" s="91"/>
      <c r="P744" s="154" t="s">
        <v>10063</v>
      </c>
      <c r="Q744" s="154" t="s">
        <v>10063</v>
      </c>
      <c r="R744" s="154" t="s">
        <v>2973</v>
      </c>
      <c r="S744" s="154" t="s">
        <v>2973</v>
      </c>
      <c r="T744" s="154" t="s">
        <v>8052</v>
      </c>
      <c r="U744" s="154" t="s">
        <v>9429</v>
      </c>
      <c r="V744" s="154" t="s">
        <v>12220</v>
      </c>
      <c r="W744" s="154" t="s">
        <v>2967</v>
      </c>
      <c r="X744" s="10"/>
      <c r="Y744" s="154" t="s">
        <v>32</v>
      </c>
      <c r="Z744" s="154" t="str">
        <f>VLOOKUP(D744,TIPOLOGIA!A:F,5,0)</f>
        <v>TERRESTRE</v>
      </c>
      <c r="AA744" s="154" t="s">
        <v>225</v>
      </c>
      <c r="AB744" s="46">
        <v>1</v>
      </c>
      <c r="AC744" s="87">
        <f>IF(W744="SOPORTE_TELEFÓNICO",'BASE LIQUIDACION REDEBAN 2025'!$B$19,IF(AND(W744="VISITA_TÉCNICA",Y744="TIPO II"),'BASE LIQUIDACION REDEBAN 2025'!$B$18,'BASE LIQUIDACION REDEBAN 2025'!$B$17))</f>
        <v>35779.500569199998</v>
      </c>
      <c r="AD744" s="87">
        <v>0</v>
      </c>
      <c r="AE744" s="87">
        <f t="shared" si="11"/>
        <v>35779.500569199998</v>
      </c>
    </row>
    <row r="745" spans="1:31" s="105" customFormat="1" ht="13.15">
      <c r="A745" s="154" t="s">
        <v>90</v>
      </c>
      <c r="B745" s="154" t="str">
        <f>VLOOKUP(A745,'CENTRO DE COSTOS'!A:D,4,FALSE)</f>
        <v>JUAN SEBASTIÁN RÍOS CASTRILLÓN</v>
      </c>
      <c r="C745" s="154" t="str">
        <f>VLOOKUP(A745,'CENTRO DE COSTOS'!A:D,2,FALSE)</f>
        <v>0004-0005</v>
      </c>
      <c r="D745" s="154">
        <v>5686</v>
      </c>
      <c r="E745" s="154">
        <v>2552316</v>
      </c>
      <c r="F745" s="154">
        <v>77665</v>
      </c>
      <c r="G745" s="154" t="s">
        <v>8049</v>
      </c>
      <c r="H745" s="154" t="s">
        <v>197</v>
      </c>
      <c r="I745" s="154" t="s">
        <v>1054</v>
      </c>
      <c r="J745" s="154" t="s">
        <v>12221</v>
      </c>
      <c r="K745" s="154" t="s">
        <v>159</v>
      </c>
      <c r="L745" s="154" t="s">
        <v>12222</v>
      </c>
      <c r="M745" s="155">
        <v>45873.727083333331</v>
      </c>
      <c r="N745" s="155">
        <v>45881.726388888892</v>
      </c>
      <c r="O745" s="91"/>
      <c r="P745" s="154" t="s">
        <v>10063</v>
      </c>
      <c r="Q745" s="154" t="s">
        <v>10063</v>
      </c>
      <c r="R745" s="154" t="s">
        <v>2973</v>
      </c>
      <c r="S745" s="154" t="s">
        <v>2973</v>
      </c>
      <c r="T745" s="154" t="s">
        <v>8052</v>
      </c>
      <c r="U745" s="154" t="s">
        <v>9429</v>
      </c>
      <c r="V745" s="154" t="s">
        <v>12223</v>
      </c>
      <c r="W745" s="154" t="s">
        <v>10144</v>
      </c>
      <c r="X745" s="10"/>
      <c r="Y745" s="154" t="s">
        <v>28</v>
      </c>
      <c r="Z745" s="154" t="str">
        <f>VLOOKUP(D745,TIPOLOGIA!A:F,5,0)</f>
        <v>TERRESTRE</v>
      </c>
      <c r="AA745" s="154" t="s">
        <v>2327</v>
      </c>
      <c r="AB745" s="46">
        <v>0</v>
      </c>
      <c r="AC745" s="87">
        <f>IF(W745="SOPORTE_TELEFÓNICO",'BASE LIQUIDACION REDEBAN 2025'!$B$19,IF(AND(W745="VISITA_TÉCNICA",Y745="TIPO II"),'BASE LIQUIDACION REDEBAN 2025'!$B$18,'BASE LIQUIDACION REDEBAN 2025'!$B$17))</f>
        <v>35779.500569199998</v>
      </c>
      <c r="AD745" s="87">
        <v>0</v>
      </c>
      <c r="AE745" s="87">
        <f t="shared" si="11"/>
        <v>35779.500569199998</v>
      </c>
    </row>
    <row r="746" spans="1:31" s="105" customFormat="1" ht="13.15">
      <c r="A746" s="154" t="s">
        <v>90</v>
      </c>
      <c r="B746" s="154" t="str">
        <f>VLOOKUP(A746,'CENTRO DE COSTOS'!A:D,4,FALSE)</f>
        <v>JUAN SEBASTIÁN RÍOS CASTRILLÓN</v>
      </c>
      <c r="C746" s="154" t="str">
        <f>VLOOKUP(A746,'CENTRO DE COSTOS'!A:D,2,FALSE)</f>
        <v>0004-0005</v>
      </c>
      <c r="D746" s="154">
        <v>5129</v>
      </c>
      <c r="E746" s="154">
        <v>2552555</v>
      </c>
      <c r="F746" s="154">
        <v>78483</v>
      </c>
      <c r="G746" s="154" t="s">
        <v>8049</v>
      </c>
      <c r="H746" s="154" t="s">
        <v>197</v>
      </c>
      <c r="I746" s="154" t="s">
        <v>477</v>
      </c>
      <c r="J746" s="154" t="s">
        <v>7446</v>
      </c>
      <c r="K746" s="154" t="s">
        <v>159</v>
      </c>
      <c r="L746" s="154" t="s">
        <v>12224</v>
      </c>
      <c r="M746" s="155">
        <v>45874.333333333336</v>
      </c>
      <c r="N746" s="155">
        <v>45881.887499999997</v>
      </c>
      <c r="O746" s="91"/>
      <c r="P746" s="154" t="s">
        <v>10063</v>
      </c>
      <c r="Q746" s="154" t="s">
        <v>10063</v>
      </c>
      <c r="R746" s="154" t="s">
        <v>200</v>
      </c>
      <c r="S746" s="154" t="s">
        <v>739</v>
      </c>
      <c r="T746" s="154" t="s">
        <v>8052</v>
      </c>
      <c r="U746" s="154" t="s">
        <v>9429</v>
      </c>
      <c r="V746" s="154" t="s">
        <v>12225</v>
      </c>
      <c r="W746" s="154" t="s">
        <v>2967</v>
      </c>
      <c r="X746" s="10"/>
      <c r="Y746" s="154" t="s">
        <v>25</v>
      </c>
      <c r="Z746" s="154" t="str">
        <f>VLOOKUP(D746,TIPOLOGIA!A:F,5,0)</f>
        <v>TERRESTRE</v>
      </c>
      <c r="AA746" s="154" t="s">
        <v>12226</v>
      </c>
      <c r="AB746" s="46">
        <v>1</v>
      </c>
      <c r="AC746" s="87">
        <f>IF(W746="SOPORTE_TELEFÓNICO",'BASE LIQUIDACION REDEBAN 2025'!$B$19,IF(AND(W746="VISITA_TÉCNICA",Y746="TIPO II"),'BASE LIQUIDACION REDEBAN 2025'!$B$18,'BASE LIQUIDACION REDEBAN 2025'!$B$17))</f>
        <v>35779.500569199998</v>
      </c>
      <c r="AD746" s="87">
        <v>0</v>
      </c>
      <c r="AE746" s="87">
        <f t="shared" si="11"/>
        <v>35779.500569199998</v>
      </c>
    </row>
    <row r="747" spans="1:31" s="105" customFormat="1" ht="13.15">
      <c r="A747" s="154" t="s">
        <v>90</v>
      </c>
      <c r="B747" s="154" t="str">
        <f>VLOOKUP(A747,'CENTRO DE COSTOS'!A:D,4,FALSE)</f>
        <v>JUAN SEBASTIÁN RÍOS CASTRILLÓN</v>
      </c>
      <c r="C747" s="154" t="str">
        <f>VLOOKUP(A747,'CENTRO DE COSTOS'!A:D,2,FALSE)</f>
        <v>0004-0005</v>
      </c>
      <c r="D747" s="154">
        <v>5631</v>
      </c>
      <c r="E747" s="154">
        <v>2552453</v>
      </c>
      <c r="F747" s="154">
        <v>78059</v>
      </c>
      <c r="G747" s="154" t="s">
        <v>8049</v>
      </c>
      <c r="H747" s="154" t="s">
        <v>197</v>
      </c>
      <c r="I747" s="154" t="s">
        <v>3802</v>
      </c>
      <c r="J747" s="154" t="s">
        <v>5056</v>
      </c>
      <c r="K747" s="154" t="s">
        <v>159</v>
      </c>
      <c r="L747" s="154" t="s">
        <v>12227</v>
      </c>
      <c r="M747" s="155">
        <v>45874.333333333336</v>
      </c>
      <c r="N747" s="155">
        <v>45882.319444444445</v>
      </c>
      <c r="O747" s="91"/>
      <c r="P747" s="154" t="s">
        <v>10063</v>
      </c>
      <c r="Q747" s="154" t="s">
        <v>10063</v>
      </c>
      <c r="R747" s="154" t="s">
        <v>200</v>
      </c>
      <c r="S747" s="154" t="s">
        <v>739</v>
      </c>
      <c r="T747" s="154" t="s">
        <v>8052</v>
      </c>
      <c r="U747" s="154" t="s">
        <v>9429</v>
      </c>
      <c r="V747" s="154" t="s">
        <v>12228</v>
      </c>
      <c r="W747" s="154" t="s">
        <v>2967</v>
      </c>
      <c r="X747" s="10"/>
      <c r="Y747" s="154" t="s">
        <v>25</v>
      </c>
      <c r="Z747" s="154" t="str">
        <f>VLOOKUP(D747,TIPOLOGIA!A:F,5,0)</f>
        <v>TERRESTRE</v>
      </c>
      <c r="AA747" s="154" t="s">
        <v>12229</v>
      </c>
      <c r="AB747" s="46">
        <v>1</v>
      </c>
      <c r="AC747" s="87">
        <f>IF(W747="SOPORTE_TELEFÓNICO",'BASE LIQUIDACION REDEBAN 2025'!$B$19,IF(AND(W747="VISITA_TÉCNICA",Y747="TIPO II"),'BASE LIQUIDACION REDEBAN 2025'!$B$18,'BASE LIQUIDACION REDEBAN 2025'!$B$17))</f>
        <v>35779.500569199998</v>
      </c>
      <c r="AD747" s="87">
        <v>0</v>
      </c>
      <c r="AE747" s="87">
        <f t="shared" si="11"/>
        <v>35779.500569199998</v>
      </c>
    </row>
    <row r="748" spans="1:31" s="105" customFormat="1" ht="13.15">
      <c r="A748" s="154" t="s">
        <v>64</v>
      </c>
      <c r="B748" s="154" t="str">
        <f>VLOOKUP(A748,'CENTRO DE COSTOS'!A:D,4,FALSE)</f>
        <v>JOSE MAURICIO HERNANDEZ ROJAS</v>
      </c>
      <c r="C748" s="154" t="str">
        <f>VLOOKUP(A748,'CENTRO DE COSTOS'!A:D,2,FALSE)</f>
        <v>0004-0001</v>
      </c>
      <c r="D748" s="154">
        <v>8001</v>
      </c>
      <c r="E748" s="154">
        <v>2552583</v>
      </c>
      <c r="F748" s="154">
        <v>18786</v>
      </c>
      <c r="G748" s="154" t="s">
        <v>8049</v>
      </c>
      <c r="H748" s="154" t="s">
        <v>389</v>
      </c>
      <c r="I748" s="154" t="s">
        <v>64</v>
      </c>
      <c r="J748" s="154" t="s">
        <v>12230</v>
      </c>
      <c r="K748" s="154" t="s">
        <v>159</v>
      </c>
      <c r="L748" s="154" t="s">
        <v>12231</v>
      </c>
      <c r="M748" s="155">
        <v>45874.333333333336</v>
      </c>
      <c r="N748" s="155">
        <v>45882.327777777777</v>
      </c>
      <c r="O748" s="91"/>
      <c r="P748" s="154" t="s">
        <v>10063</v>
      </c>
      <c r="Q748" s="154" t="s">
        <v>10063</v>
      </c>
      <c r="R748" s="154" t="s">
        <v>2973</v>
      </c>
      <c r="S748" s="154" t="s">
        <v>2973</v>
      </c>
      <c r="T748" s="154" t="s">
        <v>8052</v>
      </c>
      <c r="U748" s="154" t="s">
        <v>9429</v>
      </c>
      <c r="V748" s="154" t="s">
        <v>12232</v>
      </c>
      <c r="W748" s="154" t="s">
        <v>2967</v>
      </c>
      <c r="X748" s="10"/>
      <c r="Y748" s="154" t="s">
        <v>25</v>
      </c>
      <c r="Z748" s="154" t="str">
        <f>VLOOKUP(D748,TIPOLOGIA!A:F,5,0)</f>
        <v>TERRESTRE</v>
      </c>
      <c r="AA748" s="154" t="s">
        <v>10279</v>
      </c>
      <c r="AB748" s="46">
        <v>1</v>
      </c>
      <c r="AC748" s="87">
        <f>IF(W748="SOPORTE_TELEFÓNICO",'BASE LIQUIDACION REDEBAN 2025'!$B$19,IF(AND(W748="VISITA_TÉCNICA",Y748="TIPO II"),'BASE LIQUIDACION REDEBAN 2025'!$B$18,'BASE LIQUIDACION REDEBAN 2025'!$B$17))</f>
        <v>35779.500569199998</v>
      </c>
      <c r="AD748" s="87">
        <v>0</v>
      </c>
      <c r="AE748" s="87">
        <f t="shared" si="11"/>
        <v>35779.500569199998</v>
      </c>
    </row>
    <row r="749" spans="1:31" s="105" customFormat="1" ht="13.15">
      <c r="A749" s="154" t="s">
        <v>76</v>
      </c>
      <c r="B749" s="154" t="str">
        <f>VLOOKUP(A749,'CENTRO DE COSTOS'!A:D,4,FALSE)</f>
        <v>DIEGO FERNANDO HENAO CARDONA</v>
      </c>
      <c r="C749" s="154" t="str">
        <f>VLOOKUP(A749,'CENTRO DE COSTOS'!A:D,2,FALSE)</f>
        <v>0004-0003</v>
      </c>
      <c r="D749" s="154">
        <v>19622</v>
      </c>
      <c r="E749" s="154">
        <v>2553167</v>
      </c>
      <c r="F749" s="154">
        <v>79950</v>
      </c>
      <c r="G749" s="154" t="s">
        <v>8049</v>
      </c>
      <c r="H749" s="154" t="s">
        <v>258</v>
      </c>
      <c r="I749" s="154" t="s">
        <v>7573</v>
      </c>
      <c r="J749" s="154" t="s">
        <v>12233</v>
      </c>
      <c r="K749" s="154" t="s">
        <v>159</v>
      </c>
      <c r="L749" s="154" t="s">
        <v>12234</v>
      </c>
      <c r="M749" s="155">
        <v>45874.333333333336</v>
      </c>
      <c r="N749" s="155">
        <v>45882.330555555556</v>
      </c>
      <c r="O749" s="91"/>
      <c r="P749" s="154" t="s">
        <v>10063</v>
      </c>
      <c r="Q749" s="154" t="s">
        <v>10063</v>
      </c>
      <c r="R749" s="154" t="s">
        <v>2973</v>
      </c>
      <c r="S749" s="154" t="s">
        <v>2973</v>
      </c>
      <c r="T749" s="154" t="s">
        <v>8052</v>
      </c>
      <c r="U749" s="154" t="s">
        <v>9429</v>
      </c>
      <c r="V749" s="154" t="s">
        <v>12235</v>
      </c>
      <c r="W749" s="154" t="s">
        <v>10144</v>
      </c>
      <c r="X749" s="10"/>
      <c r="Y749" s="154" t="s">
        <v>30</v>
      </c>
      <c r="Z749" s="154" t="str">
        <f>VLOOKUP(D749,TIPOLOGIA!A:F,5,0)</f>
        <v>TERRESTRE</v>
      </c>
      <c r="AA749" s="154"/>
      <c r="AB749" s="46">
        <v>0</v>
      </c>
      <c r="AC749" s="87">
        <f>IF(W749="SOPORTE_TELEFÓNICO",'BASE LIQUIDACION REDEBAN 2025'!$B$19,IF(AND(W749="VISITA_TÉCNICA",Y749="TIPO II"),'BASE LIQUIDACION REDEBAN 2025'!$B$18,'BASE LIQUIDACION REDEBAN 2025'!$B$17))</f>
        <v>35779.500569199998</v>
      </c>
      <c r="AD749" s="87">
        <v>0</v>
      </c>
      <c r="AE749" s="87">
        <f t="shared" si="11"/>
        <v>35779.500569199998</v>
      </c>
    </row>
    <row r="750" spans="1:31" s="105" customFormat="1" ht="13.15">
      <c r="A750" s="154" t="s">
        <v>76</v>
      </c>
      <c r="B750" s="154" t="str">
        <f>VLOOKUP(A750,'CENTRO DE COSTOS'!A:D,4,FALSE)</f>
        <v>DIEGO FERNANDO HENAO CARDONA</v>
      </c>
      <c r="C750" s="154" t="str">
        <f>VLOOKUP(A750,'CENTRO DE COSTOS'!A:D,2,FALSE)</f>
        <v>0004-0003</v>
      </c>
      <c r="D750" s="154">
        <v>76001</v>
      </c>
      <c r="E750" s="154">
        <v>2576160</v>
      </c>
      <c r="F750" s="154">
        <v>78510</v>
      </c>
      <c r="G750" s="154" t="s">
        <v>8049</v>
      </c>
      <c r="H750" s="154" t="s">
        <v>227</v>
      </c>
      <c r="I750" s="154" t="s">
        <v>76</v>
      </c>
      <c r="J750" s="154" t="s">
        <v>12236</v>
      </c>
      <c r="K750" s="154" t="s">
        <v>159</v>
      </c>
      <c r="L750" s="154" t="s">
        <v>12237</v>
      </c>
      <c r="M750" s="155">
        <v>45880.357638888891</v>
      </c>
      <c r="N750" s="155">
        <v>45882.333333333336</v>
      </c>
      <c r="O750" s="91"/>
      <c r="P750" s="154" t="s">
        <v>10063</v>
      </c>
      <c r="Q750" s="154" t="s">
        <v>10063</v>
      </c>
      <c r="R750" s="154" t="s">
        <v>2973</v>
      </c>
      <c r="S750" s="154" t="s">
        <v>2973</v>
      </c>
      <c r="T750" s="154" t="s">
        <v>8052</v>
      </c>
      <c r="U750" s="154" t="s">
        <v>9429</v>
      </c>
      <c r="V750" s="154" t="s">
        <v>12238</v>
      </c>
      <c r="W750" s="154" t="s">
        <v>2967</v>
      </c>
      <c r="X750" s="10"/>
      <c r="Y750" s="154" t="s">
        <v>25</v>
      </c>
      <c r="Z750" s="154" t="str">
        <f>VLOOKUP(D750,TIPOLOGIA!A:F,5,0)</f>
        <v>TERRESTRE</v>
      </c>
      <c r="AA750" s="154" t="s">
        <v>9600</v>
      </c>
      <c r="AB750" s="46">
        <v>1</v>
      </c>
      <c r="AC750" s="87">
        <f>IF(W750="SOPORTE_TELEFÓNICO",'BASE LIQUIDACION REDEBAN 2025'!$B$19,IF(AND(W750="VISITA_TÉCNICA",Y750="TIPO II"),'BASE LIQUIDACION REDEBAN 2025'!$B$18,'BASE LIQUIDACION REDEBAN 2025'!$B$17))</f>
        <v>35779.500569199998</v>
      </c>
      <c r="AD750" s="87">
        <v>0</v>
      </c>
      <c r="AE750" s="87">
        <f t="shared" si="11"/>
        <v>35779.500569199998</v>
      </c>
    </row>
    <row r="751" spans="1:31" s="105" customFormat="1" ht="13.15">
      <c r="A751" s="154" t="s">
        <v>76</v>
      </c>
      <c r="B751" s="154" t="str">
        <f>VLOOKUP(A751,'CENTRO DE COSTOS'!A:D,4,FALSE)</f>
        <v>DIEGO FERNANDO HENAO CARDONA</v>
      </c>
      <c r="C751" s="154" t="str">
        <f>VLOOKUP(A751,'CENTRO DE COSTOS'!A:D,2,FALSE)</f>
        <v>0004-0003</v>
      </c>
      <c r="D751" s="154">
        <v>76001</v>
      </c>
      <c r="E751" s="154">
        <v>2574430</v>
      </c>
      <c r="F751" s="154">
        <v>60959</v>
      </c>
      <c r="G751" s="154" t="s">
        <v>8049</v>
      </c>
      <c r="H751" s="154" t="s">
        <v>227</v>
      </c>
      <c r="I751" s="154" t="s">
        <v>76</v>
      </c>
      <c r="J751" s="154" t="s">
        <v>12239</v>
      </c>
      <c r="K751" s="154" t="s">
        <v>159</v>
      </c>
      <c r="L751" s="154" t="s">
        <v>12240</v>
      </c>
      <c r="M751" s="155">
        <v>45880.333333333336</v>
      </c>
      <c r="N751" s="155">
        <v>45882.345833333333</v>
      </c>
      <c r="O751" s="91"/>
      <c r="P751" s="154" t="s">
        <v>10063</v>
      </c>
      <c r="Q751" s="154" t="s">
        <v>10063</v>
      </c>
      <c r="R751" s="154" t="s">
        <v>2973</v>
      </c>
      <c r="S751" s="154" t="s">
        <v>2973</v>
      </c>
      <c r="T751" s="154" t="s">
        <v>8052</v>
      </c>
      <c r="U751" s="154" t="s">
        <v>9429</v>
      </c>
      <c r="V751" s="154" t="s">
        <v>12241</v>
      </c>
      <c r="W751" s="154" t="s">
        <v>2967</v>
      </c>
      <c r="X751" s="10"/>
      <c r="Y751" s="154" t="s">
        <v>25</v>
      </c>
      <c r="Z751" s="154" t="str">
        <f>VLOOKUP(D751,TIPOLOGIA!A:F,5,0)</f>
        <v>TERRESTRE</v>
      </c>
      <c r="AA751" s="154" t="s">
        <v>9600</v>
      </c>
      <c r="AB751" s="46">
        <v>1</v>
      </c>
      <c r="AC751" s="87">
        <f>IF(W751="SOPORTE_TELEFÓNICO",'BASE LIQUIDACION REDEBAN 2025'!$B$19,IF(AND(W751="VISITA_TÉCNICA",Y751="TIPO II"),'BASE LIQUIDACION REDEBAN 2025'!$B$18,'BASE LIQUIDACION REDEBAN 2025'!$B$17))</f>
        <v>35779.500569199998</v>
      </c>
      <c r="AD751" s="87">
        <v>0</v>
      </c>
      <c r="AE751" s="87">
        <f t="shared" si="11"/>
        <v>35779.500569199998</v>
      </c>
    </row>
    <row r="752" spans="1:31" s="105" customFormat="1" ht="13.15">
      <c r="A752" s="154" t="s">
        <v>87</v>
      </c>
      <c r="B752" s="154" t="str">
        <f>VLOOKUP(A752,'CENTRO DE COSTOS'!A:D,4,FALSE)</f>
        <v>DIEGO FERNANDO HENAO CARDONA</v>
      </c>
      <c r="C752" s="154" t="str">
        <f>VLOOKUP(A752,'CENTRO DE COSTOS'!A:D,2,FALSE)</f>
        <v>0004-0002</v>
      </c>
      <c r="D752" s="154">
        <v>17653</v>
      </c>
      <c r="E752" s="154">
        <v>2574520</v>
      </c>
      <c r="F752" s="154">
        <v>50465</v>
      </c>
      <c r="G752" s="154" t="s">
        <v>8049</v>
      </c>
      <c r="H752" s="154" t="s">
        <v>477</v>
      </c>
      <c r="I752" s="154" t="s">
        <v>4014</v>
      </c>
      <c r="J752" s="154" t="s">
        <v>12242</v>
      </c>
      <c r="K752" s="154" t="s">
        <v>159</v>
      </c>
      <c r="L752" s="154" t="s">
        <v>12243</v>
      </c>
      <c r="M752" s="155">
        <v>45880.333333333336</v>
      </c>
      <c r="N752" s="155">
        <v>45882.347222222219</v>
      </c>
      <c r="O752" s="91"/>
      <c r="P752" s="154" t="s">
        <v>10063</v>
      </c>
      <c r="Q752" s="154" t="s">
        <v>10063</v>
      </c>
      <c r="R752" s="154" t="s">
        <v>2973</v>
      </c>
      <c r="S752" s="154" t="s">
        <v>2973</v>
      </c>
      <c r="T752" s="154" t="s">
        <v>8052</v>
      </c>
      <c r="U752" s="154" t="s">
        <v>9429</v>
      </c>
      <c r="V752" s="154" t="s">
        <v>12244</v>
      </c>
      <c r="W752" s="154" t="s">
        <v>10144</v>
      </c>
      <c r="X752" s="10"/>
      <c r="Y752" s="154" t="s">
        <v>28</v>
      </c>
      <c r="Z752" s="154" t="str">
        <f>VLOOKUP(D752,TIPOLOGIA!A:F,5,0)</f>
        <v>TERRESTRE</v>
      </c>
      <c r="AA752" s="154" t="s">
        <v>482</v>
      </c>
      <c r="AB752" s="46">
        <v>0</v>
      </c>
      <c r="AC752" s="87">
        <f>IF(W752="SOPORTE_TELEFÓNICO",'BASE LIQUIDACION REDEBAN 2025'!$B$19,IF(AND(W752="VISITA_TÉCNICA",Y752="TIPO II"),'BASE LIQUIDACION REDEBAN 2025'!$B$18,'BASE LIQUIDACION REDEBAN 2025'!$B$17))</f>
        <v>35779.500569199998</v>
      </c>
      <c r="AD752" s="87">
        <v>0</v>
      </c>
      <c r="AE752" s="87">
        <f t="shared" si="11"/>
        <v>35779.500569199998</v>
      </c>
    </row>
    <row r="753" spans="1:31" s="105" customFormat="1" ht="13.15">
      <c r="A753" s="154" t="s">
        <v>101</v>
      </c>
      <c r="B753" s="154" t="str">
        <f>VLOOKUP(A753,'CENTRO DE COSTOS'!A:D,4,FALSE)</f>
        <v>KEVIN ALEXIS CORZO BUSTOS</v>
      </c>
      <c r="C753" s="154" t="str">
        <f>VLOOKUP(A753,'CENTRO DE COSTOS'!A:D,2,FALSE)</f>
        <v>0004-0007</v>
      </c>
      <c r="D753" s="154">
        <v>85430</v>
      </c>
      <c r="E753" s="154">
        <v>2567239</v>
      </c>
      <c r="F753" s="154">
        <v>78201</v>
      </c>
      <c r="G753" s="154" t="s">
        <v>8049</v>
      </c>
      <c r="H753" s="154" t="s">
        <v>189</v>
      </c>
      <c r="I753" s="154" t="s">
        <v>12245</v>
      </c>
      <c r="J753" s="154" t="s">
        <v>12246</v>
      </c>
      <c r="K753" s="154" t="s">
        <v>159</v>
      </c>
      <c r="L753" s="154" t="s">
        <v>12247</v>
      </c>
      <c r="M753" s="155">
        <v>45876.527083333334</v>
      </c>
      <c r="N753" s="155">
        <v>45882.349305555559</v>
      </c>
      <c r="O753" s="91"/>
      <c r="P753" s="154" t="s">
        <v>10063</v>
      </c>
      <c r="Q753" s="154" t="s">
        <v>10063</v>
      </c>
      <c r="R753" s="154" t="s">
        <v>2973</v>
      </c>
      <c r="S753" s="154" t="s">
        <v>2973</v>
      </c>
      <c r="T753" s="154" t="s">
        <v>8052</v>
      </c>
      <c r="U753" s="154" t="s">
        <v>9429</v>
      </c>
      <c r="V753" s="154" t="s">
        <v>12248</v>
      </c>
      <c r="W753" s="154" t="s">
        <v>10144</v>
      </c>
      <c r="X753" s="10"/>
      <c r="Y753" s="154" t="s">
        <v>28</v>
      </c>
      <c r="Z753" s="154" t="str">
        <f>VLOOKUP(D753,TIPOLOGIA!A:F,5,0)</f>
        <v>TERRESTRE</v>
      </c>
      <c r="AA753" s="154" t="s">
        <v>194</v>
      </c>
      <c r="AB753" s="46">
        <v>0</v>
      </c>
      <c r="AC753" s="87">
        <f>IF(W753="SOPORTE_TELEFÓNICO",'BASE LIQUIDACION REDEBAN 2025'!$B$19,IF(AND(W753="VISITA_TÉCNICA",Y753="TIPO II"),'BASE LIQUIDACION REDEBAN 2025'!$B$18,'BASE LIQUIDACION REDEBAN 2025'!$B$17))</f>
        <v>35779.500569199998</v>
      </c>
      <c r="AD753" s="87">
        <v>0</v>
      </c>
      <c r="AE753" s="87">
        <f t="shared" si="11"/>
        <v>35779.500569199998</v>
      </c>
    </row>
    <row r="754" spans="1:31" s="105" customFormat="1" ht="13.15">
      <c r="A754" s="154" t="s">
        <v>96</v>
      </c>
      <c r="B754" s="154" t="str">
        <f>VLOOKUP(A754,'CENTRO DE COSTOS'!A:D,4,FALSE)</f>
        <v>JOSE MAURICIO HERNANDEZ ROJAS</v>
      </c>
      <c r="C754" s="154" t="str">
        <f>VLOOKUP(A754,'CENTRO DE COSTOS'!A:D,2,FALSE)</f>
        <v>0004-0001</v>
      </c>
      <c r="D754" s="154">
        <v>47001</v>
      </c>
      <c r="E754" s="154">
        <v>2553890</v>
      </c>
      <c r="F754" s="154">
        <v>25723</v>
      </c>
      <c r="G754" s="154" t="s">
        <v>8049</v>
      </c>
      <c r="H754" s="154" t="s">
        <v>1896</v>
      </c>
      <c r="I754" s="154" t="s">
        <v>96</v>
      </c>
      <c r="J754" s="154" t="s">
        <v>12249</v>
      </c>
      <c r="K754" s="154" t="s">
        <v>159</v>
      </c>
      <c r="L754" s="154" t="s">
        <v>12250</v>
      </c>
      <c r="M754" s="155">
        <v>45874.383333333331</v>
      </c>
      <c r="N754" s="155">
        <v>45882.350694444445</v>
      </c>
      <c r="O754" s="91"/>
      <c r="P754" s="154" t="s">
        <v>10063</v>
      </c>
      <c r="Q754" s="154" t="s">
        <v>10063</v>
      </c>
      <c r="R754" s="154" t="s">
        <v>2973</v>
      </c>
      <c r="S754" s="154" t="s">
        <v>2973</v>
      </c>
      <c r="T754" s="154" t="s">
        <v>8052</v>
      </c>
      <c r="U754" s="154" t="s">
        <v>9429</v>
      </c>
      <c r="V754" s="154" t="s">
        <v>12251</v>
      </c>
      <c r="W754" s="154" t="s">
        <v>2967</v>
      </c>
      <c r="X754" s="10"/>
      <c r="Y754" s="154" t="s">
        <v>25</v>
      </c>
      <c r="Z754" s="154" t="str">
        <f>VLOOKUP(D754,TIPOLOGIA!A:F,5,0)</f>
        <v>TERRESTRE</v>
      </c>
      <c r="AA754" s="154" t="s">
        <v>1737</v>
      </c>
      <c r="AB754" s="46">
        <v>1</v>
      </c>
      <c r="AC754" s="87">
        <f>IF(W754="SOPORTE_TELEFÓNICO",'BASE LIQUIDACION REDEBAN 2025'!$B$19,IF(AND(W754="VISITA_TÉCNICA",Y754="TIPO II"),'BASE LIQUIDACION REDEBAN 2025'!$B$18,'BASE LIQUIDACION REDEBAN 2025'!$B$17))</f>
        <v>35779.500569199998</v>
      </c>
      <c r="AD754" s="87">
        <v>0</v>
      </c>
      <c r="AE754" s="87">
        <f t="shared" si="11"/>
        <v>35779.500569199998</v>
      </c>
    </row>
    <row r="755" spans="1:31" s="105" customFormat="1" ht="13.15">
      <c r="A755" s="154" t="s">
        <v>64</v>
      </c>
      <c r="B755" s="154" t="str">
        <f>VLOOKUP(A755,'CENTRO DE COSTOS'!A:D,4,FALSE)</f>
        <v>JOSE MAURICIO HERNANDEZ ROJAS</v>
      </c>
      <c r="C755" s="154" t="str">
        <f>VLOOKUP(A755,'CENTRO DE COSTOS'!A:D,2,FALSE)</f>
        <v>0004-0001</v>
      </c>
      <c r="D755" s="154">
        <v>8001</v>
      </c>
      <c r="E755" s="154">
        <v>2549166</v>
      </c>
      <c r="F755" s="154">
        <v>48102</v>
      </c>
      <c r="G755" s="154" t="s">
        <v>8049</v>
      </c>
      <c r="H755" s="154" t="s">
        <v>389</v>
      </c>
      <c r="I755" s="154" t="s">
        <v>64</v>
      </c>
      <c r="J755" s="154" t="s">
        <v>9897</v>
      </c>
      <c r="K755" s="154" t="s">
        <v>159</v>
      </c>
      <c r="L755" s="154" t="s">
        <v>12252</v>
      </c>
      <c r="M755" s="155">
        <v>45873.515972222223</v>
      </c>
      <c r="N755" s="155">
        <v>45882.352083333331</v>
      </c>
      <c r="O755" s="91"/>
      <c r="P755" s="154" t="s">
        <v>10063</v>
      </c>
      <c r="Q755" s="154" t="s">
        <v>10063</v>
      </c>
      <c r="R755" s="154" t="s">
        <v>2973</v>
      </c>
      <c r="S755" s="154" t="s">
        <v>2973</v>
      </c>
      <c r="T755" s="154" t="s">
        <v>8052</v>
      </c>
      <c r="U755" s="154" t="s">
        <v>9429</v>
      </c>
      <c r="V755" s="154" t="s">
        <v>12232</v>
      </c>
      <c r="W755" s="154" t="s">
        <v>2967</v>
      </c>
      <c r="X755" s="10"/>
      <c r="Y755" s="154" t="s">
        <v>25</v>
      </c>
      <c r="Z755" s="154" t="str">
        <f>VLOOKUP(D755,TIPOLOGIA!A:F,5,0)</f>
        <v>TERRESTRE</v>
      </c>
      <c r="AA755" s="154" t="s">
        <v>10279</v>
      </c>
      <c r="AB755" s="46">
        <v>1</v>
      </c>
      <c r="AC755" s="87">
        <f>IF(W755="SOPORTE_TELEFÓNICO",'BASE LIQUIDACION REDEBAN 2025'!$B$19,IF(AND(W755="VISITA_TÉCNICA",Y755="TIPO II"),'BASE LIQUIDACION REDEBAN 2025'!$B$18,'BASE LIQUIDACION REDEBAN 2025'!$B$17))</f>
        <v>35779.500569199998</v>
      </c>
      <c r="AD755" s="87">
        <v>0</v>
      </c>
      <c r="AE755" s="87">
        <f t="shared" si="11"/>
        <v>35779.500569199998</v>
      </c>
    </row>
    <row r="756" spans="1:31" s="105" customFormat="1" ht="13.15">
      <c r="A756" s="154" t="s">
        <v>64</v>
      </c>
      <c r="B756" s="154" t="str">
        <f>VLOOKUP(A756,'CENTRO DE COSTOS'!A:D,4,FALSE)</f>
        <v>JOSE MAURICIO HERNANDEZ ROJAS</v>
      </c>
      <c r="C756" s="154" t="str">
        <f>VLOOKUP(A756,'CENTRO DE COSTOS'!A:D,2,FALSE)</f>
        <v>0004-0001</v>
      </c>
      <c r="D756" s="154">
        <v>8758</v>
      </c>
      <c r="E756" s="154">
        <v>2553968</v>
      </c>
      <c r="F756" s="154">
        <v>27304</v>
      </c>
      <c r="G756" s="154" t="s">
        <v>8049</v>
      </c>
      <c r="H756" s="154" t="s">
        <v>389</v>
      </c>
      <c r="I756" s="154" t="s">
        <v>1088</v>
      </c>
      <c r="J756" s="154" t="s">
        <v>12253</v>
      </c>
      <c r="K756" s="154" t="s">
        <v>159</v>
      </c>
      <c r="L756" s="154" t="s">
        <v>12254</v>
      </c>
      <c r="M756" s="155">
        <v>45874.382638888892</v>
      </c>
      <c r="N756" s="155">
        <v>45882.354166666664</v>
      </c>
      <c r="O756" s="91"/>
      <c r="P756" s="154" t="s">
        <v>10063</v>
      </c>
      <c r="Q756" s="154" t="s">
        <v>10063</v>
      </c>
      <c r="R756" s="154" t="s">
        <v>220</v>
      </c>
      <c r="S756" s="154" t="s">
        <v>8370</v>
      </c>
      <c r="T756" s="154" t="s">
        <v>8052</v>
      </c>
      <c r="U756" s="154" t="s">
        <v>9429</v>
      </c>
      <c r="V756" s="154" t="s">
        <v>12255</v>
      </c>
      <c r="W756" s="154" t="s">
        <v>2967</v>
      </c>
      <c r="X756" s="10"/>
      <c r="Y756" s="154" t="s">
        <v>25</v>
      </c>
      <c r="Z756" s="154" t="str">
        <f>VLOOKUP(D756,TIPOLOGIA!A:F,5,0)</f>
        <v>TERRESTRE</v>
      </c>
      <c r="AA756" s="154" t="s">
        <v>10279</v>
      </c>
      <c r="AB756" s="46">
        <v>1</v>
      </c>
      <c r="AC756" s="87">
        <f>IF(W756="SOPORTE_TELEFÓNICO",'BASE LIQUIDACION REDEBAN 2025'!$B$19,IF(AND(W756="VISITA_TÉCNICA",Y756="TIPO II"),'BASE LIQUIDACION REDEBAN 2025'!$B$18,'BASE LIQUIDACION REDEBAN 2025'!$B$17))</f>
        <v>35779.500569199998</v>
      </c>
      <c r="AD756" s="87">
        <v>0</v>
      </c>
      <c r="AE756" s="87">
        <f t="shared" si="11"/>
        <v>35779.500569199998</v>
      </c>
    </row>
    <row r="757" spans="1:31" s="105" customFormat="1" ht="13.15">
      <c r="A757" s="154" t="s">
        <v>93</v>
      </c>
      <c r="B757" s="154" t="str">
        <f>VLOOKUP(A757,'CENTRO DE COSTOS'!A:D,4,FALSE)</f>
        <v>DIEGO FERNANDO HENAO CARDONA</v>
      </c>
      <c r="C757" s="154" t="str">
        <f>VLOOKUP(A757,'CENTRO DE COSTOS'!A:D,2,FALSE)</f>
        <v>0004-0003</v>
      </c>
      <c r="D757" s="154">
        <v>52835</v>
      </c>
      <c r="E757" s="154">
        <v>2554886</v>
      </c>
      <c r="F757" s="154">
        <v>73537</v>
      </c>
      <c r="G757" s="154" t="s">
        <v>8049</v>
      </c>
      <c r="H757" s="154" t="s">
        <v>174</v>
      </c>
      <c r="I757" s="154" t="s">
        <v>515</v>
      </c>
      <c r="J757" s="154" t="s">
        <v>11770</v>
      </c>
      <c r="K757" s="154" t="s">
        <v>159</v>
      </c>
      <c r="L757" s="154" t="s">
        <v>12256</v>
      </c>
      <c r="M757" s="155">
        <v>45874.429166666669</v>
      </c>
      <c r="N757" s="155">
        <v>45882.37222222222</v>
      </c>
      <c r="O757" s="91"/>
      <c r="P757" s="154" t="s">
        <v>10063</v>
      </c>
      <c r="Q757" s="154" t="s">
        <v>10063</v>
      </c>
      <c r="R757" s="154" t="s">
        <v>2973</v>
      </c>
      <c r="S757" s="154" t="s">
        <v>2973</v>
      </c>
      <c r="T757" s="154" t="s">
        <v>8052</v>
      </c>
      <c r="U757" s="154" t="s">
        <v>9429</v>
      </c>
      <c r="V757" s="154" t="s">
        <v>12257</v>
      </c>
      <c r="W757" s="154" t="s">
        <v>10144</v>
      </c>
      <c r="X757" s="10"/>
      <c r="Y757" s="154" t="s">
        <v>32</v>
      </c>
      <c r="Z757" s="154" t="str">
        <f>VLOOKUP(D757,TIPOLOGIA!A:F,5,0)</f>
        <v>TERRESTRE</v>
      </c>
      <c r="AA757" s="154" t="s">
        <v>513</v>
      </c>
      <c r="AB757" s="46">
        <v>0</v>
      </c>
      <c r="AC757" s="87">
        <f>IF(W757="SOPORTE_TELEFÓNICO",'BASE LIQUIDACION REDEBAN 2025'!$B$19,IF(AND(W757="VISITA_TÉCNICA",Y757="TIPO II"),'BASE LIQUIDACION REDEBAN 2025'!$B$18,'BASE LIQUIDACION REDEBAN 2025'!$B$17))</f>
        <v>35779.500569199998</v>
      </c>
      <c r="AD757" s="87">
        <v>0</v>
      </c>
      <c r="AE757" s="87">
        <f t="shared" si="11"/>
        <v>35779.500569199998</v>
      </c>
    </row>
    <row r="758" spans="1:31" s="105" customFormat="1" ht="13.15">
      <c r="A758" s="154" t="s">
        <v>72</v>
      </c>
      <c r="B758" s="154" t="str">
        <f>VLOOKUP(A758,'CENTRO DE COSTOS'!A:D,4,FALSE)</f>
        <v>MIGUEL JULIÁN HERNÁNDEZ GUARÍN</v>
      </c>
      <c r="C758" s="154" t="str">
        <f>VLOOKUP(A758,'CENTRO DE COSTOS'!A:D,2,FALSE)</f>
        <v>0004-0008</v>
      </c>
      <c r="D758" s="154">
        <v>68276</v>
      </c>
      <c r="E758" s="154">
        <v>2581949</v>
      </c>
      <c r="F758" s="154">
        <v>78802</v>
      </c>
      <c r="G758" s="154" t="s">
        <v>8049</v>
      </c>
      <c r="H758" s="154" t="s">
        <v>820</v>
      </c>
      <c r="I758" s="154" t="s">
        <v>952</v>
      </c>
      <c r="J758" s="154" t="s">
        <v>6457</v>
      </c>
      <c r="K758" s="154" t="s">
        <v>159</v>
      </c>
      <c r="L758" s="154" t="s">
        <v>12258</v>
      </c>
      <c r="M758" s="155">
        <v>45880.711111111108</v>
      </c>
      <c r="N758" s="155">
        <v>45882.379166666666</v>
      </c>
      <c r="O758" s="91"/>
      <c r="P758" s="154" t="s">
        <v>10063</v>
      </c>
      <c r="Q758" s="154" t="s">
        <v>10063</v>
      </c>
      <c r="R758" s="154" t="s">
        <v>2973</v>
      </c>
      <c r="S758" s="154" t="s">
        <v>2973</v>
      </c>
      <c r="T758" s="154" t="s">
        <v>8052</v>
      </c>
      <c r="U758" s="154" t="s">
        <v>9429</v>
      </c>
      <c r="V758" s="154" t="s">
        <v>12259</v>
      </c>
      <c r="W758" s="154" t="s">
        <v>2967</v>
      </c>
      <c r="X758" s="10"/>
      <c r="Y758" s="154" t="s">
        <v>25</v>
      </c>
      <c r="Z758" s="154" t="str">
        <f>VLOOKUP(D758,TIPOLOGIA!A:F,5,0)</f>
        <v>TERRESTRE</v>
      </c>
      <c r="AA758" s="154" t="s">
        <v>438</v>
      </c>
      <c r="AB758" s="46">
        <v>1</v>
      </c>
      <c r="AC758" s="87">
        <f>IF(W758="SOPORTE_TELEFÓNICO",'BASE LIQUIDACION REDEBAN 2025'!$B$19,IF(AND(W758="VISITA_TÉCNICA",Y758="TIPO II"),'BASE LIQUIDACION REDEBAN 2025'!$B$18,'BASE LIQUIDACION REDEBAN 2025'!$B$17))</f>
        <v>35779.500569199998</v>
      </c>
      <c r="AD758" s="87">
        <v>0</v>
      </c>
      <c r="AE758" s="87">
        <f t="shared" si="11"/>
        <v>35779.500569199998</v>
      </c>
    </row>
    <row r="759" spans="1:31" s="105" customFormat="1" ht="13.15">
      <c r="A759" s="154" t="s">
        <v>68</v>
      </c>
      <c r="B759" s="154" t="str">
        <f>VLOOKUP(A759,'CENTRO DE COSTOS'!A:D,4,FALSE)</f>
        <v>WILLIAM ASDRUBAL ROZO ROZO</v>
      </c>
      <c r="C759" s="154" t="str">
        <f>VLOOKUP(A759,'CENTRO DE COSTOS'!A:D,2,FALSE)</f>
        <v>0004-0004</v>
      </c>
      <c r="D759" s="154">
        <v>11001</v>
      </c>
      <c r="E759" s="154">
        <v>2574299</v>
      </c>
      <c r="F759" s="154">
        <v>31115</v>
      </c>
      <c r="G759" s="154" t="s">
        <v>8049</v>
      </c>
      <c r="H759" s="154" t="s">
        <v>470</v>
      </c>
      <c r="I759" s="154" t="s">
        <v>68</v>
      </c>
      <c r="J759" s="154" t="s">
        <v>12260</v>
      </c>
      <c r="K759" s="154" t="s">
        <v>159</v>
      </c>
      <c r="L759" s="154" t="s">
        <v>12261</v>
      </c>
      <c r="M759" s="155">
        <v>45880.333333333336</v>
      </c>
      <c r="N759" s="155">
        <v>45882.381249999999</v>
      </c>
      <c r="O759" s="91"/>
      <c r="P759" s="154" t="s">
        <v>10063</v>
      </c>
      <c r="Q759" s="154" t="s">
        <v>10063</v>
      </c>
      <c r="R759" s="154" t="s">
        <v>2973</v>
      </c>
      <c r="S759" s="154" t="s">
        <v>2973</v>
      </c>
      <c r="T759" s="154" t="s">
        <v>8052</v>
      </c>
      <c r="U759" s="154" t="s">
        <v>9429</v>
      </c>
      <c r="V759" s="154" t="s">
        <v>12262</v>
      </c>
      <c r="W759" s="154" t="s">
        <v>2967</v>
      </c>
      <c r="X759" s="10"/>
      <c r="Y759" s="154" t="s">
        <v>25</v>
      </c>
      <c r="Z759" s="154" t="str">
        <f>VLOOKUP(D759,TIPOLOGIA!A:F,5,0)</f>
        <v>TERRESTRE</v>
      </c>
      <c r="AA759" s="154" t="s">
        <v>2153</v>
      </c>
      <c r="AB759" s="46">
        <v>1</v>
      </c>
      <c r="AC759" s="87">
        <f>IF(W759="SOPORTE_TELEFÓNICO",'BASE LIQUIDACION REDEBAN 2025'!$B$19,IF(AND(W759="VISITA_TÉCNICA",Y759="TIPO II"),'BASE LIQUIDACION REDEBAN 2025'!$B$18,'BASE LIQUIDACION REDEBAN 2025'!$B$17))</f>
        <v>35779.500569199998</v>
      </c>
      <c r="AD759" s="87">
        <v>0</v>
      </c>
      <c r="AE759" s="87">
        <f t="shared" si="11"/>
        <v>35779.500569199998</v>
      </c>
    </row>
    <row r="760" spans="1:31" s="105" customFormat="1" ht="13.15">
      <c r="A760" s="154" t="s">
        <v>99</v>
      </c>
      <c r="B760" s="154" t="str">
        <f>VLOOKUP(A760,'CENTRO DE COSTOS'!A:D,4,FALSE)</f>
        <v>JOSE MAURICIO HERNANDEZ ROJAS</v>
      </c>
      <c r="C760" s="154" t="str">
        <f>VLOOKUP(A760,'CENTRO DE COSTOS'!A:D,2,FALSE)</f>
        <v>0004-0001</v>
      </c>
      <c r="D760" s="154">
        <v>20621</v>
      </c>
      <c r="E760" s="154">
        <v>2574389</v>
      </c>
      <c r="F760" s="154">
        <v>61191</v>
      </c>
      <c r="G760" s="154" t="s">
        <v>8049</v>
      </c>
      <c r="H760" s="154" t="s">
        <v>440</v>
      </c>
      <c r="I760" s="154" t="s">
        <v>1924</v>
      </c>
      <c r="J760" s="154" t="s">
        <v>5038</v>
      </c>
      <c r="K760" s="154" t="s">
        <v>159</v>
      </c>
      <c r="L760" s="154" t="s">
        <v>12263</v>
      </c>
      <c r="M760" s="155">
        <v>45880.333333333336</v>
      </c>
      <c r="N760" s="155">
        <v>45882.384027777778</v>
      </c>
      <c r="O760" s="91"/>
      <c r="P760" s="154" t="s">
        <v>10063</v>
      </c>
      <c r="Q760" s="154" t="s">
        <v>10063</v>
      </c>
      <c r="R760" s="154" t="s">
        <v>2973</v>
      </c>
      <c r="S760" s="154" t="s">
        <v>2973</v>
      </c>
      <c r="T760" s="154" t="s">
        <v>8052</v>
      </c>
      <c r="U760" s="154" t="s">
        <v>9429</v>
      </c>
      <c r="V760" s="154" t="s">
        <v>12264</v>
      </c>
      <c r="W760" s="154" t="s">
        <v>2967</v>
      </c>
      <c r="X760" s="10"/>
      <c r="Y760" s="154" t="s">
        <v>28</v>
      </c>
      <c r="Z760" s="154" t="str">
        <f>VLOOKUP(D760,TIPOLOGIA!A:F,5,0)</f>
        <v>TERRESTRE</v>
      </c>
      <c r="AA760" s="154" t="s">
        <v>446</v>
      </c>
      <c r="AB760" s="46">
        <v>1</v>
      </c>
      <c r="AC760" s="87">
        <f>IF(W760="SOPORTE_TELEFÓNICO",'BASE LIQUIDACION REDEBAN 2025'!$B$19,IF(AND(W760="VISITA_TÉCNICA",Y760="TIPO II"),'BASE LIQUIDACION REDEBAN 2025'!$B$18,'BASE LIQUIDACION REDEBAN 2025'!$B$17))</f>
        <v>67654.12000000001</v>
      </c>
      <c r="AD760" s="87">
        <v>0</v>
      </c>
      <c r="AE760" s="87">
        <f t="shared" si="11"/>
        <v>67654.12000000001</v>
      </c>
    </row>
    <row r="761" spans="1:31" s="105" customFormat="1" ht="13.15">
      <c r="A761" s="154" t="s">
        <v>64</v>
      </c>
      <c r="B761" s="154" t="str">
        <f>VLOOKUP(A761,'CENTRO DE COSTOS'!A:D,4,FALSE)</f>
        <v>JOSE MAURICIO HERNANDEZ ROJAS</v>
      </c>
      <c r="C761" s="154" t="str">
        <f>VLOOKUP(A761,'CENTRO DE COSTOS'!A:D,2,FALSE)</f>
        <v>0004-0001</v>
      </c>
      <c r="D761" s="154">
        <v>8001</v>
      </c>
      <c r="E761" s="154">
        <v>2573974</v>
      </c>
      <c r="F761" s="154">
        <v>18786</v>
      </c>
      <c r="G761" s="154" t="s">
        <v>8049</v>
      </c>
      <c r="H761" s="154" t="s">
        <v>389</v>
      </c>
      <c r="I761" s="154" t="s">
        <v>64</v>
      </c>
      <c r="J761" s="154" t="s">
        <v>12230</v>
      </c>
      <c r="K761" s="154" t="s">
        <v>159</v>
      </c>
      <c r="L761" s="154" t="s">
        <v>12265</v>
      </c>
      <c r="M761" s="155">
        <v>45878.404861111114</v>
      </c>
      <c r="N761" s="155">
        <v>45882.386111111111</v>
      </c>
      <c r="O761" s="91"/>
      <c r="P761" s="154" t="s">
        <v>10063</v>
      </c>
      <c r="Q761" s="154" t="s">
        <v>10063</v>
      </c>
      <c r="R761" s="154" t="s">
        <v>2973</v>
      </c>
      <c r="S761" s="154" t="s">
        <v>2973</v>
      </c>
      <c r="T761" s="154" t="s">
        <v>8052</v>
      </c>
      <c r="U761" s="154" t="s">
        <v>9429</v>
      </c>
      <c r="V761" s="154" t="s">
        <v>12266</v>
      </c>
      <c r="W761" s="154" t="s">
        <v>2967</v>
      </c>
      <c r="X761" s="10"/>
      <c r="Y761" s="154" t="s">
        <v>25</v>
      </c>
      <c r="Z761" s="154" t="str">
        <f>VLOOKUP(D761,TIPOLOGIA!A:F,5,0)</f>
        <v>TERRESTRE</v>
      </c>
      <c r="AA761" s="154" t="s">
        <v>1093</v>
      </c>
      <c r="AB761" s="46">
        <v>1</v>
      </c>
      <c r="AC761" s="87">
        <f>IF(W761="SOPORTE_TELEFÓNICO",'BASE LIQUIDACION REDEBAN 2025'!$B$19,IF(AND(W761="VISITA_TÉCNICA",Y761="TIPO II"),'BASE LIQUIDACION REDEBAN 2025'!$B$18,'BASE LIQUIDACION REDEBAN 2025'!$B$17))</f>
        <v>35779.500569199998</v>
      </c>
      <c r="AD761" s="87">
        <v>0</v>
      </c>
      <c r="AE761" s="87">
        <f t="shared" si="11"/>
        <v>35779.500569199998</v>
      </c>
    </row>
    <row r="762" spans="1:31" s="105" customFormat="1" ht="13.15">
      <c r="A762" s="154" t="s">
        <v>92</v>
      </c>
      <c r="B762" s="154" t="str">
        <f>VLOOKUP(A762,'CENTRO DE COSTOS'!A:D,4,FALSE)</f>
        <v>KEVIN ALEXIS CORZO BUSTOS</v>
      </c>
      <c r="C762" s="154" t="str">
        <f>VLOOKUP(A762,'CENTRO DE COSTOS'!A:D,2,FALSE)</f>
        <v>0004-0007</v>
      </c>
      <c r="D762" s="154">
        <v>41791</v>
      </c>
      <c r="E762" s="154">
        <v>2570642</v>
      </c>
      <c r="F762" s="154">
        <v>54922</v>
      </c>
      <c r="G762" s="154" t="s">
        <v>8049</v>
      </c>
      <c r="H762" s="154" t="s">
        <v>249</v>
      </c>
      <c r="I762" s="154" t="s">
        <v>558</v>
      </c>
      <c r="J762" s="154" t="s">
        <v>12267</v>
      </c>
      <c r="K762" s="154" t="s">
        <v>159</v>
      </c>
      <c r="L762" s="154" t="s">
        <v>12268</v>
      </c>
      <c r="M762" s="155">
        <v>45877.493750000001</v>
      </c>
      <c r="N762" s="155">
        <v>45882.386805555558</v>
      </c>
      <c r="O762" s="91"/>
      <c r="P762" s="154" t="s">
        <v>10063</v>
      </c>
      <c r="Q762" s="154" t="s">
        <v>10063</v>
      </c>
      <c r="R762" s="154" t="s">
        <v>200</v>
      </c>
      <c r="S762" s="154" t="s">
        <v>201</v>
      </c>
      <c r="T762" s="154" t="s">
        <v>8052</v>
      </c>
      <c r="U762" s="154" t="s">
        <v>9429</v>
      </c>
      <c r="V762" s="154" t="s">
        <v>12269</v>
      </c>
      <c r="W762" s="154" t="s">
        <v>10144</v>
      </c>
      <c r="X762" s="10"/>
      <c r="Y762" s="154" t="s">
        <v>30</v>
      </c>
      <c r="Z762" s="154" t="str">
        <f>VLOOKUP(D762,TIPOLOGIA!A:F,5,0)</f>
        <v>TERRESTRE</v>
      </c>
      <c r="AA762" s="154"/>
      <c r="AB762" s="46">
        <v>0</v>
      </c>
      <c r="AC762" s="87">
        <f>IF(W762="SOPORTE_TELEFÓNICO",'BASE LIQUIDACION REDEBAN 2025'!$B$19,IF(AND(W762="VISITA_TÉCNICA",Y762="TIPO II"),'BASE LIQUIDACION REDEBAN 2025'!$B$18,'BASE LIQUIDACION REDEBAN 2025'!$B$17))</f>
        <v>35779.500569199998</v>
      </c>
      <c r="AD762" s="87">
        <v>0</v>
      </c>
      <c r="AE762" s="87">
        <f t="shared" si="11"/>
        <v>35779.500569199998</v>
      </c>
    </row>
    <row r="763" spans="1:31" s="105" customFormat="1" ht="13.15">
      <c r="A763" s="154" t="s">
        <v>90</v>
      </c>
      <c r="B763" s="154" t="str">
        <f>VLOOKUP(A763,'CENTRO DE COSTOS'!A:D,4,FALSE)</f>
        <v>JUAN SEBASTIÁN RÍOS CASTRILLÓN</v>
      </c>
      <c r="C763" s="154" t="str">
        <f>VLOOKUP(A763,'CENTRO DE COSTOS'!A:D,2,FALSE)</f>
        <v>0004-0005</v>
      </c>
      <c r="D763" s="154">
        <v>5591</v>
      </c>
      <c r="E763" s="154">
        <v>2567236</v>
      </c>
      <c r="F763" s="154">
        <v>57145</v>
      </c>
      <c r="G763" s="154" t="s">
        <v>8049</v>
      </c>
      <c r="H763" s="154" t="s">
        <v>197</v>
      </c>
      <c r="I763" s="154" t="s">
        <v>1416</v>
      </c>
      <c r="J763" s="154" t="s">
        <v>12270</v>
      </c>
      <c r="K763" s="154" t="s">
        <v>159</v>
      </c>
      <c r="L763" s="154" t="s">
        <v>12271</v>
      </c>
      <c r="M763" s="155">
        <v>45876.526388888888</v>
      </c>
      <c r="N763" s="155">
        <v>45882.387499999997</v>
      </c>
      <c r="O763" s="91"/>
      <c r="P763" s="154" t="s">
        <v>10063</v>
      </c>
      <c r="Q763" s="154" t="s">
        <v>10063</v>
      </c>
      <c r="R763" s="154" t="s">
        <v>200</v>
      </c>
      <c r="S763" s="154" t="s">
        <v>739</v>
      </c>
      <c r="T763" s="154" t="s">
        <v>8052</v>
      </c>
      <c r="U763" s="154" t="s">
        <v>9429</v>
      </c>
      <c r="V763" s="154" t="s">
        <v>12272</v>
      </c>
      <c r="W763" s="154" t="s">
        <v>10144</v>
      </c>
      <c r="X763" s="10"/>
      <c r="Y763" s="154" t="s">
        <v>32</v>
      </c>
      <c r="Z763" s="154" t="str">
        <f>VLOOKUP(D763,TIPOLOGIA!A:F,5,0)</f>
        <v>TERRESTRE</v>
      </c>
      <c r="AA763" s="154"/>
      <c r="AB763" s="46">
        <v>0</v>
      </c>
      <c r="AC763" s="87">
        <f>IF(W763="SOPORTE_TELEFÓNICO",'BASE LIQUIDACION REDEBAN 2025'!$B$19,IF(AND(W763="VISITA_TÉCNICA",Y763="TIPO II"),'BASE LIQUIDACION REDEBAN 2025'!$B$18,'BASE LIQUIDACION REDEBAN 2025'!$B$17))</f>
        <v>35779.500569199998</v>
      </c>
      <c r="AD763" s="87">
        <v>0</v>
      </c>
      <c r="AE763" s="87">
        <f t="shared" si="11"/>
        <v>35779.500569199998</v>
      </c>
    </row>
    <row r="764" spans="1:31" s="105" customFormat="1" ht="13.15">
      <c r="A764" s="154" t="s">
        <v>68</v>
      </c>
      <c r="B764" s="154" t="str">
        <f>VLOOKUP(A764,'CENTRO DE COSTOS'!A:D,4,FALSE)</f>
        <v>WILLIAM ASDRUBAL ROZO ROZO</v>
      </c>
      <c r="C764" s="154" t="str">
        <f>VLOOKUP(A764,'CENTRO DE COSTOS'!A:D,2,FALSE)</f>
        <v>0004-0004</v>
      </c>
      <c r="D764" s="154">
        <v>11001</v>
      </c>
      <c r="E764" s="154">
        <v>2586476</v>
      </c>
      <c r="F764" s="154">
        <v>38419</v>
      </c>
      <c r="G764" s="154" t="s">
        <v>8049</v>
      </c>
      <c r="H764" s="154" t="s">
        <v>470</v>
      </c>
      <c r="I764" s="154" t="s">
        <v>68</v>
      </c>
      <c r="J764" s="154" t="s">
        <v>12273</v>
      </c>
      <c r="K764" s="154" t="s">
        <v>159</v>
      </c>
      <c r="L764" s="154" t="s">
        <v>12274</v>
      </c>
      <c r="M764" s="155">
        <v>45881.564583333333</v>
      </c>
      <c r="N764" s="155">
        <v>45882.388194444444</v>
      </c>
      <c r="O764" s="91"/>
      <c r="P764" s="154" t="s">
        <v>10063</v>
      </c>
      <c r="Q764" s="154" t="s">
        <v>10063</v>
      </c>
      <c r="R764" s="154" t="s">
        <v>220</v>
      </c>
      <c r="S764" s="154" t="s">
        <v>9500</v>
      </c>
      <c r="T764" s="154" t="s">
        <v>8052</v>
      </c>
      <c r="U764" s="154" t="s">
        <v>9429</v>
      </c>
      <c r="V764" s="154" t="s">
        <v>12275</v>
      </c>
      <c r="W764" s="154" t="s">
        <v>2967</v>
      </c>
      <c r="X764" s="10"/>
      <c r="Y764" s="154" t="s">
        <v>25</v>
      </c>
      <c r="Z764" s="154" t="str">
        <f>VLOOKUP(D764,TIPOLOGIA!A:F,5,0)</f>
        <v>TERRESTRE</v>
      </c>
      <c r="AA764" s="154" t="s">
        <v>538</v>
      </c>
      <c r="AB764" s="46">
        <v>1</v>
      </c>
      <c r="AC764" s="87">
        <f>IF(W764="SOPORTE_TELEFÓNICO",'BASE LIQUIDACION REDEBAN 2025'!$B$19,IF(AND(W764="VISITA_TÉCNICA",Y764="TIPO II"),'BASE LIQUIDACION REDEBAN 2025'!$B$18,'BASE LIQUIDACION REDEBAN 2025'!$B$17))</f>
        <v>35779.500569199998</v>
      </c>
      <c r="AD764" s="87">
        <v>0</v>
      </c>
      <c r="AE764" s="87">
        <f t="shared" si="11"/>
        <v>35779.500569199998</v>
      </c>
    </row>
    <row r="765" spans="1:31" s="105" customFormat="1" ht="13.15">
      <c r="A765" s="154" t="s">
        <v>99</v>
      </c>
      <c r="B765" s="154" t="str">
        <f>VLOOKUP(A765,'CENTRO DE COSTOS'!A:D,4,FALSE)</f>
        <v>JOSE MAURICIO HERNANDEZ ROJAS</v>
      </c>
      <c r="C765" s="154" t="str">
        <f>VLOOKUP(A765,'CENTRO DE COSTOS'!A:D,2,FALSE)</f>
        <v>0004-0001</v>
      </c>
      <c r="D765" s="154">
        <v>20011</v>
      </c>
      <c r="E765" s="154">
        <v>2556579</v>
      </c>
      <c r="F765" s="154">
        <v>71822</v>
      </c>
      <c r="G765" s="154" t="s">
        <v>8049</v>
      </c>
      <c r="H765" s="154" t="s">
        <v>440</v>
      </c>
      <c r="I765" s="154" t="s">
        <v>441</v>
      </c>
      <c r="J765" s="154" t="s">
        <v>12276</v>
      </c>
      <c r="K765" s="154" t="s">
        <v>159</v>
      </c>
      <c r="L765" s="154" t="s">
        <v>12277</v>
      </c>
      <c r="M765" s="155">
        <v>45874.51666666667</v>
      </c>
      <c r="N765" s="155">
        <v>45882.388888888891</v>
      </c>
      <c r="O765" s="91"/>
      <c r="P765" s="154" t="s">
        <v>10063</v>
      </c>
      <c r="Q765" s="154" t="s">
        <v>10063</v>
      </c>
      <c r="R765" s="154" t="s">
        <v>2973</v>
      </c>
      <c r="S765" s="154" t="s">
        <v>2973</v>
      </c>
      <c r="T765" s="154" t="s">
        <v>8052</v>
      </c>
      <c r="U765" s="154" t="s">
        <v>9429</v>
      </c>
      <c r="V765" s="154" t="s">
        <v>12278</v>
      </c>
      <c r="W765" s="154" t="s">
        <v>10144</v>
      </c>
      <c r="X765" s="10"/>
      <c r="Y765" s="154" t="s">
        <v>32</v>
      </c>
      <c r="Z765" s="154" t="str">
        <f>VLOOKUP(D765,TIPOLOGIA!A:F,5,0)</f>
        <v>TERRESTRE</v>
      </c>
      <c r="AA765" s="154"/>
      <c r="AB765" s="46">
        <v>0</v>
      </c>
      <c r="AC765" s="87">
        <f>IF(W765="SOPORTE_TELEFÓNICO",'BASE LIQUIDACION REDEBAN 2025'!$B$19,IF(AND(W765="VISITA_TÉCNICA",Y765="TIPO II"),'BASE LIQUIDACION REDEBAN 2025'!$B$18,'BASE LIQUIDACION REDEBAN 2025'!$B$17))</f>
        <v>35779.500569199998</v>
      </c>
      <c r="AD765" s="87">
        <v>0</v>
      </c>
      <c r="AE765" s="87">
        <f t="shared" si="11"/>
        <v>35779.500569199998</v>
      </c>
    </row>
    <row r="766" spans="1:31" s="105" customFormat="1" ht="13.15">
      <c r="A766" s="154" t="s">
        <v>90</v>
      </c>
      <c r="B766" s="154" t="str">
        <f>VLOOKUP(A766,'CENTRO DE COSTOS'!A:D,4,FALSE)</f>
        <v>JUAN SEBASTIÁN RÍOS CASTRILLÓN</v>
      </c>
      <c r="C766" s="154" t="str">
        <f>VLOOKUP(A766,'CENTRO DE COSTOS'!A:D,2,FALSE)</f>
        <v>0004-0005</v>
      </c>
      <c r="D766" s="154">
        <v>27361</v>
      </c>
      <c r="E766" s="154">
        <v>2543397</v>
      </c>
      <c r="F766" s="154">
        <v>77244</v>
      </c>
      <c r="G766" s="154" t="s">
        <v>8049</v>
      </c>
      <c r="H766" s="154" t="s">
        <v>1388</v>
      </c>
      <c r="I766" s="154" t="s">
        <v>2485</v>
      </c>
      <c r="J766" s="154" t="s">
        <v>12279</v>
      </c>
      <c r="K766" s="154" t="s">
        <v>159</v>
      </c>
      <c r="L766" s="154" t="s">
        <v>12280</v>
      </c>
      <c r="M766" s="155">
        <v>45871.424305555556</v>
      </c>
      <c r="N766" s="155">
        <v>45882.38958333333</v>
      </c>
      <c r="O766" s="91"/>
      <c r="P766" s="154" t="s">
        <v>10063</v>
      </c>
      <c r="Q766" s="154" t="s">
        <v>10063</v>
      </c>
      <c r="R766" s="154" t="s">
        <v>2973</v>
      </c>
      <c r="S766" s="154" t="s">
        <v>2973</v>
      </c>
      <c r="T766" s="154" t="s">
        <v>8052</v>
      </c>
      <c r="U766" s="154" t="s">
        <v>9429</v>
      </c>
      <c r="V766" s="154" t="s">
        <v>12281</v>
      </c>
      <c r="W766" s="154" t="s">
        <v>10144</v>
      </c>
      <c r="X766" s="10"/>
      <c r="Y766" s="154" t="s">
        <v>180</v>
      </c>
      <c r="Z766" s="154" t="str">
        <f>VLOOKUP(D766,TIPOLOGIA!A:F,5,0)</f>
        <v>AEREO</v>
      </c>
      <c r="AA766" s="154"/>
      <c r="AB766" s="46">
        <v>0</v>
      </c>
      <c r="AC766" s="87">
        <f>IF(W766="SOPORTE_TELEFÓNICO",'BASE LIQUIDACION REDEBAN 2025'!$B$19,IF(AND(W766="VISITA_TÉCNICA",Y766="TIPO II"),'BASE LIQUIDACION REDEBAN 2025'!$B$18,'BASE LIQUIDACION REDEBAN 2025'!$B$17))</f>
        <v>35779.500569199998</v>
      </c>
      <c r="AD766" s="87">
        <v>0</v>
      </c>
      <c r="AE766" s="87">
        <f t="shared" si="11"/>
        <v>35779.500569199998</v>
      </c>
    </row>
    <row r="767" spans="1:31" s="105" customFormat="1" ht="13.15">
      <c r="A767" s="154" t="s">
        <v>98</v>
      </c>
      <c r="B767" s="154" t="str">
        <f>VLOOKUP(A767,'CENTRO DE COSTOS'!A:D,4,FALSE)</f>
        <v>MIGUEL JULIÁN HERNÁNDEZ GUARÍN</v>
      </c>
      <c r="C767" s="154" t="str">
        <f>VLOOKUP(A767,'CENTRO DE COSTOS'!A:D,2,FALSE)</f>
        <v>0004-0008</v>
      </c>
      <c r="D767" s="154">
        <v>15407</v>
      </c>
      <c r="E767" s="154">
        <v>2567223</v>
      </c>
      <c r="F767" s="154">
        <v>64417</v>
      </c>
      <c r="G767" s="154" t="s">
        <v>8049</v>
      </c>
      <c r="H767" s="154" t="s">
        <v>241</v>
      </c>
      <c r="I767" s="154" t="s">
        <v>1444</v>
      </c>
      <c r="J767" s="154" t="s">
        <v>12282</v>
      </c>
      <c r="K767" s="154" t="s">
        <v>159</v>
      </c>
      <c r="L767" s="154" t="s">
        <v>12283</v>
      </c>
      <c r="M767" s="155">
        <v>45876.517361111109</v>
      </c>
      <c r="N767" s="155">
        <v>45882.39166666667</v>
      </c>
      <c r="O767" s="91"/>
      <c r="P767" s="154" t="s">
        <v>10063</v>
      </c>
      <c r="Q767" s="154" t="s">
        <v>10063</v>
      </c>
      <c r="R767" s="154" t="s">
        <v>2973</v>
      </c>
      <c r="S767" s="154" t="s">
        <v>2973</v>
      </c>
      <c r="T767" s="154" t="s">
        <v>8052</v>
      </c>
      <c r="U767" s="154" t="s">
        <v>9429</v>
      </c>
      <c r="V767" s="154" t="s">
        <v>12284</v>
      </c>
      <c r="W767" s="154" t="s">
        <v>2967</v>
      </c>
      <c r="X767" s="10"/>
      <c r="Y767" s="154" t="s">
        <v>28</v>
      </c>
      <c r="Z767" s="154" t="str">
        <f>VLOOKUP(D767,TIPOLOGIA!A:F,5,0)</f>
        <v>TERRESTRE</v>
      </c>
      <c r="AA767" s="154" t="s">
        <v>1148</v>
      </c>
      <c r="AB767" s="46">
        <v>1</v>
      </c>
      <c r="AC767" s="87">
        <f>IF(W767="SOPORTE_TELEFÓNICO",'BASE LIQUIDACION REDEBAN 2025'!$B$19,IF(AND(W767="VISITA_TÉCNICA",Y767="TIPO II"),'BASE LIQUIDACION REDEBAN 2025'!$B$18,'BASE LIQUIDACION REDEBAN 2025'!$B$17))</f>
        <v>67654.12000000001</v>
      </c>
      <c r="AD767" s="87">
        <v>0</v>
      </c>
      <c r="AE767" s="87">
        <f t="shared" si="11"/>
        <v>67654.12000000001</v>
      </c>
    </row>
    <row r="768" spans="1:31" s="105" customFormat="1" ht="13.15">
      <c r="A768" s="154" t="s">
        <v>99</v>
      </c>
      <c r="B768" s="154" t="str">
        <f>VLOOKUP(A768,'CENTRO DE COSTOS'!A:D,4,FALSE)</f>
        <v>JOSE MAURICIO HERNANDEZ ROJAS</v>
      </c>
      <c r="C768" s="154" t="str">
        <f>VLOOKUP(A768,'CENTRO DE COSTOS'!A:D,2,FALSE)</f>
        <v>0004-0001</v>
      </c>
      <c r="D768" s="154">
        <v>47460</v>
      </c>
      <c r="E768" s="154">
        <v>2545446</v>
      </c>
      <c r="F768" s="154">
        <v>31487</v>
      </c>
      <c r="G768" s="154" t="s">
        <v>8049</v>
      </c>
      <c r="H768" s="154" t="s">
        <v>1896</v>
      </c>
      <c r="I768" s="154" t="s">
        <v>12285</v>
      </c>
      <c r="J768" s="154" t="s">
        <v>12286</v>
      </c>
      <c r="K768" s="154" t="s">
        <v>159</v>
      </c>
      <c r="L768" s="154" t="s">
        <v>12287</v>
      </c>
      <c r="M768" s="155">
        <v>45873.353472222225</v>
      </c>
      <c r="N768" s="155">
        <v>45882.392361111109</v>
      </c>
      <c r="O768" s="91"/>
      <c r="P768" s="154" t="s">
        <v>10063</v>
      </c>
      <c r="Q768" s="154" t="s">
        <v>10063</v>
      </c>
      <c r="R768" s="154" t="s">
        <v>2973</v>
      </c>
      <c r="S768" s="154" t="s">
        <v>2973</v>
      </c>
      <c r="T768" s="154" t="s">
        <v>8052</v>
      </c>
      <c r="U768" s="154" t="s">
        <v>9429</v>
      </c>
      <c r="V768" s="154" t="s">
        <v>12288</v>
      </c>
      <c r="W768" s="154" t="s">
        <v>10144</v>
      </c>
      <c r="X768" s="10"/>
      <c r="Y768" s="154" t="s">
        <v>32</v>
      </c>
      <c r="Z768" s="154" t="str">
        <f>VLOOKUP(D768,TIPOLOGIA!A:F,5,0)</f>
        <v>TERRESTRE</v>
      </c>
      <c r="AA768" s="154"/>
      <c r="AB768" s="46">
        <v>0</v>
      </c>
      <c r="AC768" s="87">
        <f>IF(W768="SOPORTE_TELEFÓNICO",'BASE LIQUIDACION REDEBAN 2025'!$B$19,IF(AND(W768="VISITA_TÉCNICA",Y768="TIPO II"),'BASE LIQUIDACION REDEBAN 2025'!$B$18,'BASE LIQUIDACION REDEBAN 2025'!$B$17))</f>
        <v>35779.500569199998</v>
      </c>
      <c r="AD768" s="87">
        <v>0</v>
      </c>
      <c r="AE768" s="87">
        <f t="shared" si="11"/>
        <v>35779.500569199998</v>
      </c>
    </row>
    <row r="769" spans="1:31" s="105" customFormat="1" ht="13.15">
      <c r="A769" s="154" t="s">
        <v>99</v>
      </c>
      <c r="B769" s="154" t="str">
        <f>VLOOKUP(A769,'CENTRO DE COSTOS'!A:D,4,FALSE)</f>
        <v>JOSE MAURICIO HERNANDEZ ROJAS</v>
      </c>
      <c r="C769" s="154" t="str">
        <f>VLOOKUP(A769,'CENTRO DE COSTOS'!A:D,2,FALSE)</f>
        <v>0004-0001</v>
      </c>
      <c r="D769" s="154">
        <v>20011</v>
      </c>
      <c r="E769" s="154">
        <v>2540748</v>
      </c>
      <c r="F769" s="154">
        <v>78972</v>
      </c>
      <c r="G769" s="154" t="s">
        <v>8049</v>
      </c>
      <c r="H769" s="154" t="s">
        <v>440</v>
      </c>
      <c r="I769" s="154" t="s">
        <v>441</v>
      </c>
      <c r="J769" s="154" t="s">
        <v>12289</v>
      </c>
      <c r="K769" s="154" t="s">
        <v>159</v>
      </c>
      <c r="L769" s="154" t="s">
        <v>12290</v>
      </c>
      <c r="M769" s="155">
        <v>45870.591666666667</v>
      </c>
      <c r="N769" s="155">
        <v>45882.393055555556</v>
      </c>
      <c r="O769" s="91"/>
      <c r="P769" s="154" t="s">
        <v>10063</v>
      </c>
      <c r="Q769" s="154" t="s">
        <v>10063</v>
      </c>
      <c r="R769" s="154" t="s">
        <v>200</v>
      </c>
      <c r="S769" s="154" t="s">
        <v>739</v>
      </c>
      <c r="T769" s="154" t="s">
        <v>8052</v>
      </c>
      <c r="U769" s="154" t="s">
        <v>9429</v>
      </c>
      <c r="V769" s="154" t="s">
        <v>12291</v>
      </c>
      <c r="W769" s="154" t="s">
        <v>10144</v>
      </c>
      <c r="X769" s="10"/>
      <c r="Y769" s="154" t="s">
        <v>32</v>
      </c>
      <c r="Z769" s="154" t="str">
        <f>VLOOKUP(D769,TIPOLOGIA!A:F,5,0)</f>
        <v>TERRESTRE</v>
      </c>
      <c r="AA769" s="154"/>
      <c r="AB769" s="46">
        <v>0</v>
      </c>
      <c r="AC769" s="87">
        <f>IF(W769="SOPORTE_TELEFÓNICO",'BASE LIQUIDACION REDEBAN 2025'!$B$19,IF(AND(W769="VISITA_TÉCNICA",Y769="TIPO II"),'BASE LIQUIDACION REDEBAN 2025'!$B$18,'BASE LIQUIDACION REDEBAN 2025'!$B$17))</f>
        <v>35779.500569199998</v>
      </c>
      <c r="AD769" s="87">
        <v>0</v>
      </c>
      <c r="AE769" s="87">
        <f t="shared" si="11"/>
        <v>35779.500569199998</v>
      </c>
    </row>
    <row r="770" spans="1:31" s="105" customFormat="1" ht="13.15">
      <c r="A770" s="154" t="s">
        <v>68</v>
      </c>
      <c r="B770" s="154" t="str">
        <f>VLOOKUP(A770,'CENTRO DE COSTOS'!A:D,4,FALSE)</f>
        <v>WILLIAM ASDRUBAL ROZO ROZO</v>
      </c>
      <c r="C770" s="154" t="str">
        <f>VLOOKUP(A770,'CENTRO DE COSTOS'!A:D,2,FALSE)</f>
        <v>0004-0004</v>
      </c>
      <c r="D770" s="154">
        <v>11001</v>
      </c>
      <c r="E770" s="154">
        <v>2585213</v>
      </c>
      <c r="F770" s="154">
        <v>50936</v>
      </c>
      <c r="G770" s="154" t="s">
        <v>8049</v>
      </c>
      <c r="H770" s="154" t="s">
        <v>470</v>
      </c>
      <c r="I770" s="154" t="s">
        <v>68</v>
      </c>
      <c r="J770" s="154" t="s">
        <v>12292</v>
      </c>
      <c r="K770" s="154" t="s">
        <v>159</v>
      </c>
      <c r="L770" s="154" t="s">
        <v>12293</v>
      </c>
      <c r="M770" s="155">
        <v>45881.444444444445</v>
      </c>
      <c r="N770" s="155">
        <v>45882.405555555553</v>
      </c>
      <c r="O770" s="91"/>
      <c r="P770" s="154" t="s">
        <v>10063</v>
      </c>
      <c r="Q770" s="154" t="s">
        <v>10063</v>
      </c>
      <c r="R770" s="154" t="s">
        <v>2973</v>
      </c>
      <c r="S770" s="154" t="s">
        <v>2973</v>
      </c>
      <c r="T770" s="154" t="s">
        <v>8052</v>
      </c>
      <c r="U770" s="154" t="s">
        <v>9429</v>
      </c>
      <c r="V770" s="154" t="s">
        <v>12294</v>
      </c>
      <c r="W770" s="154" t="s">
        <v>2967</v>
      </c>
      <c r="X770" s="10"/>
      <c r="Y770" s="154" t="s">
        <v>25</v>
      </c>
      <c r="Z770" s="154" t="str">
        <f>VLOOKUP(D770,TIPOLOGIA!A:F,5,0)</f>
        <v>TERRESTRE</v>
      </c>
      <c r="AA770" s="154" t="s">
        <v>2153</v>
      </c>
      <c r="AB770" s="46">
        <v>1</v>
      </c>
      <c r="AC770" s="87">
        <f>IF(W770="SOPORTE_TELEFÓNICO",'BASE LIQUIDACION REDEBAN 2025'!$B$19,IF(AND(W770="VISITA_TÉCNICA",Y770="TIPO II"),'BASE LIQUIDACION REDEBAN 2025'!$B$18,'BASE LIQUIDACION REDEBAN 2025'!$B$17))</f>
        <v>35779.500569199998</v>
      </c>
      <c r="AD770" s="87">
        <v>0</v>
      </c>
      <c r="AE770" s="87">
        <f t="shared" si="11"/>
        <v>35779.500569199998</v>
      </c>
    </row>
    <row r="771" spans="1:31" s="105" customFormat="1" ht="13.15">
      <c r="A771" s="154" t="s">
        <v>86</v>
      </c>
      <c r="B771" s="154" t="str">
        <f>VLOOKUP(A771,'CENTRO DE COSTOS'!A:D,4,FALSE)</f>
        <v>KEVIN ALEXIS CORZO BUSTOS</v>
      </c>
      <c r="C771" s="154" t="str">
        <f>VLOOKUP(A771,'CENTRO DE COSTOS'!A:D,2,FALSE)</f>
        <v>0004-0007</v>
      </c>
      <c r="D771" s="154">
        <v>73124</v>
      </c>
      <c r="E771" s="154">
        <v>2567271</v>
      </c>
      <c r="F771" s="154">
        <v>26176</v>
      </c>
      <c r="G771" s="154" t="s">
        <v>8049</v>
      </c>
      <c r="H771" s="154" t="s">
        <v>703</v>
      </c>
      <c r="I771" s="154" t="s">
        <v>7419</v>
      </c>
      <c r="J771" s="154" t="s">
        <v>12295</v>
      </c>
      <c r="K771" s="154" t="s">
        <v>159</v>
      </c>
      <c r="L771" s="154" t="s">
        <v>12296</v>
      </c>
      <c r="M771" s="155">
        <v>45876.583333333336</v>
      </c>
      <c r="N771" s="155">
        <v>45882.412499999999</v>
      </c>
      <c r="O771" s="91"/>
      <c r="P771" s="154" t="s">
        <v>10063</v>
      </c>
      <c r="Q771" s="154" t="s">
        <v>10063</v>
      </c>
      <c r="R771" s="154" t="s">
        <v>2973</v>
      </c>
      <c r="S771" s="154" t="s">
        <v>2973</v>
      </c>
      <c r="T771" s="154" t="s">
        <v>8052</v>
      </c>
      <c r="U771" s="154" t="s">
        <v>9429</v>
      </c>
      <c r="V771" s="154" t="s">
        <v>12297</v>
      </c>
      <c r="W771" s="154" t="s">
        <v>2967</v>
      </c>
      <c r="X771" s="10"/>
      <c r="Y771" s="154" t="s">
        <v>28</v>
      </c>
      <c r="Z771" s="154" t="str">
        <f>VLOOKUP(D771,TIPOLOGIA!A:F,5,0)</f>
        <v>TERRESTRE</v>
      </c>
      <c r="AA771" s="154" t="s">
        <v>708</v>
      </c>
      <c r="AB771" s="46">
        <v>1</v>
      </c>
      <c r="AC771" s="87">
        <f>IF(W771="SOPORTE_TELEFÓNICO",'BASE LIQUIDACION REDEBAN 2025'!$B$19,IF(AND(W771="VISITA_TÉCNICA",Y771="TIPO II"),'BASE LIQUIDACION REDEBAN 2025'!$B$18,'BASE LIQUIDACION REDEBAN 2025'!$B$17))</f>
        <v>67654.12000000001</v>
      </c>
      <c r="AD771" s="87">
        <v>0</v>
      </c>
      <c r="AE771" s="87">
        <f t="shared" ref="AE771:AE834" si="12">IF(W771="VISITA_TÉCNICA",AC771*AB771,AC771)</f>
        <v>67654.12000000001</v>
      </c>
    </row>
    <row r="772" spans="1:31" s="105" customFormat="1" ht="13.15">
      <c r="A772" s="154" t="s">
        <v>68</v>
      </c>
      <c r="B772" s="154" t="str">
        <f>VLOOKUP(A772,'CENTRO DE COSTOS'!A:D,4,FALSE)</f>
        <v>WILLIAM ASDRUBAL ROZO ROZO</v>
      </c>
      <c r="C772" s="154" t="str">
        <f>VLOOKUP(A772,'CENTRO DE COSTOS'!A:D,2,FALSE)</f>
        <v>0004-0004</v>
      </c>
      <c r="D772" s="154">
        <v>11001</v>
      </c>
      <c r="E772" s="154">
        <v>2554777</v>
      </c>
      <c r="F772" s="154">
        <v>49140</v>
      </c>
      <c r="G772" s="154" t="s">
        <v>8049</v>
      </c>
      <c r="H772" s="154" t="s">
        <v>470</v>
      </c>
      <c r="I772" s="154" t="s">
        <v>68</v>
      </c>
      <c r="J772" s="154" t="s">
        <v>3815</v>
      </c>
      <c r="K772" s="154" t="s">
        <v>159</v>
      </c>
      <c r="L772" s="154" t="s">
        <v>12298</v>
      </c>
      <c r="M772" s="155">
        <v>45874.419444444444</v>
      </c>
      <c r="N772" s="155">
        <v>45882.415277777778</v>
      </c>
      <c r="O772" s="91"/>
      <c r="P772" s="154" t="s">
        <v>10063</v>
      </c>
      <c r="Q772" s="154" t="s">
        <v>10063</v>
      </c>
      <c r="R772" s="154" t="s">
        <v>200</v>
      </c>
      <c r="S772" s="154" t="s">
        <v>739</v>
      </c>
      <c r="T772" s="154" t="s">
        <v>8052</v>
      </c>
      <c r="U772" s="154" t="s">
        <v>9429</v>
      </c>
      <c r="V772" s="154" t="s">
        <v>12299</v>
      </c>
      <c r="W772" s="154" t="s">
        <v>2967</v>
      </c>
      <c r="X772" s="10"/>
      <c r="Y772" s="154" t="s">
        <v>25</v>
      </c>
      <c r="Z772" s="154" t="str">
        <f>VLOOKUP(D772,TIPOLOGIA!A:F,5,0)</f>
        <v>TERRESTRE</v>
      </c>
      <c r="AA772" s="154" t="s">
        <v>877</v>
      </c>
      <c r="AB772" s="46">
        <v>1</v>
      </c>
      <c r="AC772" s="87">
        <f>IF(W772="SOPORTE_TELEFÓNICO",'BASE LIQUIDACION REDEBAN 2025'!$B$19,IF(AND(W772="VISITA_TÉCNICA",Y772="TIPO II"),'BASE LIQUIDACION REDEBAN 2025'!$B$18,'BASE LIQUIDACION REDEBAN 2025'!$B$17))</f>
        <v>35779.500569199998</v>
      </c>
      <c r="AD772" s="87">
        <v>0</v>
      </c>
      <c r="AE772" s="87">
        <f t="shared" si="12"/>
        <v>35779.500569199998</v>
      </c>
    </row>
    <row r="773" spans="1:31" s="105" customFormat="1" ht="13.15">
      <c r="A773" s="154" t="s">
        <v>64</v>
      </c>
      <c r="B773" s="154" t="str">
        <f>VLOOKUP(A773,'CENTRO DE COSTOS'!A:D,4,FALSE)</f>
        <v>JOSE MAURICIO HERNANDEZ ROJAS</v>
      </c>
      <c r="C773" s="154" t="str">
        <f>VLOOKUP(A773,'CENTRO DE COSTOS'!A:D,2,FALSE)</f>
        <v>0004-0001</v>
      </c>
      <c r="D773" s="154">
        <v>8758</v>
      </c>
      <c r="E773" s="154">
        <v>2578490</v>
      </c>
      <c r="F773" s="154">
        <v>78570</v>
      </c>
      <c r="G773" s="154" t="s">
        <v>8049</v>
      </c>
      <c r="H773" s="154" t="s">
        <v>389</v>
      </c>
      <c r="I773" s="154" t="s">
        <v>1088</v>
      </c>
      <c r="J773" s="154" t="s">
        <v>12300</v>
      </c>
      <c r="K773" s="154" t="s">
        <v>159</v>
      </c>
      <c r="L773" s="154" t="s">
        <v>12301</v>
      </c>
      <c r="M773" s="155">
        <v>45880.461805555555</v>
      </c>
      <c r="N773" s="155">
        <v>45882.418749999997</v>
      </c>
      <c r="O773" s="91"/>
      <c r="P773" s="154" t="s">
        <v>10063</v>
      </c>
      <c r="Q773" s="154" t="s">
        <v>10063</v>
      </c>
      <c r="R773" s="154" t="s">
        <v>2973</v>
      </c>
      <c r="S773" s="154" t="s">
        <v>2973</v>
      </c>
      <c r="T773" s="154" t="s">
        <v>8052</v>
      </c>
      <c r="U773" s="154" t="s">
        <v>9429</v>
      </c>
      <c r="V773" s="154" t="s">
        <v>12302</v>
      </c>
      <c r="W773" s="154" t="s">
        <v>2967</v>
      </c>
      <c r="X773" s="10"/>
      <c r="Y773" s="154" t="s">
        <v>25</v>
      </c>
      <c r="Z773" s="154" t="str">
        <f>VLOOKUP(D773,TIPOLOGIA!A:F,5,0)</f>
        <v>TERRESTRE</v>
      </c>
      <c r="AA773" s="154" t="s">
        <v>1093</v>
      </c>
      <c r="AB773" s="46">
        <v>1</v>
      </c>
      <c r="AC773" s="87">
        <f>IF(W773="SOPORTE_TELEFÓNICO",'BASE LIQUIDACION REDEBAN 2025'!$B$19,IF(AND(W773="VISITA_TÉCNICA",Y773="TIPO II"),'BASE LIQUIDACION REDEBAN 2025'!$B$18,'BASE LIQUIDACION REDEBAN 2025'!$B$17))</f>
        <v>35779.500569199998</v>
      </c>
      <c r="AD773" s="87">
        <v>0</v>
      </c>
      <c r="AE773" s="87">
        <f t="shared" si="12"/>
        <v>35779.500569199998</v>
      </c>
    </row>
    <row r="774" spans="1:31" s="105" customFormat="1" ht="13.15">
      <c r="A774" s="154" t="s">
        <v>68</v>
      </c>
      <c r="B774" s="154" t="str">
        <f>VLOOKUP(A774,'CENTRO DE COSTOS'!A:D,4,FALSE)</f>
        <v>WILLIAM ASDRUBAL ROZO ROZO</v>
      </c>
      <c r="C774" s="154" t="str">
        <f>VLOOKUP(A774,'CENTRO DE COSTOS'!A:D,2,FALSE)</f>
        <v>0004-0004</v>
      </c>
      <c r="D774" s="154">
        <v>25473</v>
      </c>
      <c r="E774" s="154">
        <v>2554067</v>
      </c>
      <c r="F774" s="154">
        <v>51366</v>
      </c>
      <c r="G774" s="154" t="s">
        <v>8049</v>
      </c>
      <c r="H774" s="154" t="s">
        <v>470</v>
      </c>
      <c r="I774" s="154" t="s">
        <v>2224</v>
      </c>
      <c r="J774" s="154" t="s">
        <v>12303</v>
      </c>
      <c r="K774" s="154" t="s">
        <v>159</v>
      </c>
      <c r="L774" s="154" t="s">
        <v>12304</v>
      </c>
      <c r="M774" s="155">
        <v>45874.377083333333</v>
      </c>
      <c r="N774" s="155">
        <v>45882.420138888891</v>
      </c>
      <c r="O774" s="91"/>
      <c r="P774" s="154" t="s">
        <v>10063</v>
      </c>
      <c r="Q774" s="154" t="s">
        <v>10063</v>
      </c>
      <c r="R774" s="154" t="s">
        <v>200</v>
      </c>
      <c r="S774" s="154" t="s">
        <v>739</v>
      </c>
      <c r="T774" s="154" t="s">
        <v>8052</v>
      </c>
      <c r="U774" s="154" t="s">
        <v>9429</v>
      </c>
      <c r="V774" s="154" t="s">
        <v>12305</v>
      </c>
      <c r="W774" s="154" t="s">
        <v>2967</v>
      </c>
      <c r="X774" s="10"/>
      <c r="Y774" s="154" t="s">
        <v>25</v>
      </c>
      <c r="Z774" s="154" t="str">
        <f>VLOOKUP(D774,TIPOLOGIA!A:F,5,0)</f>
        <v>TERRESTRE</v>
      </c>
      <c r="AA774" s="154" t="s">
        <v>887</v>
      </c>
      <c r="AB774" s="46">
        <v>1</v>
      </c>
      <c r="AC774" s="87">
        <f>IF(W774="SOPORTE_TELEFÓNICO",'BASE LIQUIDACION REDEBAN 2025'!$B$19,IF(AND(W774="VISITA_TÉCNICA",Y774="TIPO II"),'BASE LIQUIDACION REDEBAN 2025'!$B$18,'BASE LIQUIDACION REDEBAN 2025'!$B$17))</f>
        <v>35779.500569199998</v>
      </c>
      <c r="AD774" s="87">
        <v>0</v>
      </c>
      <c r="AE774" s="87">
        <f t="shared" si="12"/>
        <v>35779.500569199998</v>
      </c>
    </row>
    <row r="775" spans="1:31" s="105" customFormat="1" ht="13.15">
      <c r="A775" s="154" t="s">
        <v>60</v>
      </c>
      <c r="B775" s="154" t="str">
        <f>VLOOKUP(A775,'CENTRO DE COSTOS'!A:D,4,FALSE)</f>
        <v>JUAN SEBASTIÁN RÍOS CASTRILLÓN</v>
      </c>
      <c r="C775" s="154" t="str">
        <f>VLOOKUP(A775,'CENTRO DE COSTOS'!A:D,2,FALSE)</f>
        <v>0004-0005</v>
      </c>
      <c r="D775" s="154">
        <v>5045</v>
      </c>
      <c r="E775" s="154">
        <v>2545119</v>
      </c>
      <c r="F775" s="154">
        <v>73566</v>
      </c>
      <c r="G775" s="154" t="s">
        <v>8049</v>
      </c>
      <c r="H775" s="154" t="s">
        <v>197</v>
      </c>
      <c r="I775" s="154" t="s">
        <v>60</v>
      </c>
      <c r="J775" s="154" t="s">
        <v>7428</v>
      </c>
      <c r="K775" s="154" t="s">
        <v>159</v>
      </c>
      <c r="L775" s="154" t="s">
        <v>12306</v>
      </c>
      <c r="M775" s="155">
        <v>45873.333333333336</v>
      </c>
      <c r="N775" s="155">
        <v>45882.422222222223</v>
      </c>
      <c r="O775" s="91"/>
      <c r="P775" s="154" t="s">
        <v>10063</v>
      </c>
      <c r="Q775" s="154" t="s">
        <v>10063</v>
      </c>
      <c r="R775" s="154" t="s">
        <v>200</v>
      </c>
      <c r="S775" s="154" t="s">
        <v>201</v>
      </c>
      <c r="T775" s="154" t="s">
        <v>8052</v>
      </c>
      <c r="U775" s="154" t="s">
        <v>9429</v>
      </c>
      <c r="V775" s="154" t="s">
        <v>12307</v>
      </c>
      <c r="W775" s="154" t="s">
        <v>2967</v>
      </c>
      <c r="X775" s="10"/>
      <c r="Y775" s="154" t="s">
        <v>25</v>
      </c>
      <c r="Z775" s="154" t="str">
        <f>VLOOKUP(D775,TIPOLOGIA!A:F,5,0)</f>
        <v>TERRESTRE</v>
      </c>
      <c r="AA775" s="154" t="s">
        <v>3186</v>
      </c>
      <c r="AB775" s="46">
        <v>1</v>
      </c>
      <c r="AC775" s="87">
        <f>IF(W775="SOPORTE_TELEFÓNICO",'BASE LIQUIDACION REDEBAN 2025'!$B$19,IF(AND(W775="VISITA_TÉCNICA",Y775="TIPO II"),'BASE LIQUIDACION REDEBAN 2025'!$B$18,'BASE LIQUIDACION REDEBAN 2025'!$B$17))</f>
        <v>35779.500569199998</v>
      </c>
      <c r="AD775" s="87">
        <v>0</v>
      </c>
      <c r="AE775" s="87">
        <f t="shared" si="12"/>
        <v>35779.500569199998</v>
      </c>
    </row>
    <row r="776" spans="1:31" s="105" customFormat="1" ht="13.15">
      <c r="A776" s="154" t="s">
        <v>92</v>
      </c>
      <c r="B776" s="154" t="str">
        <f>VLOOKUP(A776,'CENTRO DE COSTOS'!A:D,4,FALSE)</f>
        <v>KEVIN ALEXIS CORZO BUSTOS</v>
      </c>
      <c r="C776" s="154" t="str">
        <f>VLOOKUP(A776,'CENTRO DE COSTOS'!A:D,2,FALSE)</f>
        <v>0004-0007</v>
      </c>
      <c r="D776" s="154">
        <v>41001</v>
      </c>
      <c r="E776" s="154">
        <v>2588045</v>
      </c>
      <c r="F776" s="154">
        <v>75520</v>
      </c>
      <c r="G776" s="154" t="s">
        <v>8049</v>
      </c>
      <c r="H776" s="154" t="s">
        <v>249</v>
      </c>
      <c r="I776" s="154" t="s">
        <v>92</v>
      </c>
      <c r="J776" s="154" t="s">
        <v>12308</v>
      </c>
      <c r="K776" s="154" t="s">
        <v>159</v>
      </c>
      <c r="L776" s="154" t="s">
        <v>12309</v>
      </c>
      <c r="M776" s="155">
        <v>45881.664583333331</v>
      </c>
      <c r="N776" s="155">
        <v>45882.42291666667</v>
      </c>
      <c r="O776" s="91"/>
      <c r="P776" s="154" t="s">
        <v>10063</v>
      </c>
      <c r="Q776" s="154" t="s">
        <v>10063</v>
      </c>
      <c r="R776" s="154" t="s">
        <v>2973</v>
      </c>
      <c r="S776" s="154" t="s">
        <v>2973</v>
      </c>
      <c r="T776" s="154" t="s">
        <v>8052</v>
      </c>
      <c r="U776" s="154" t="s">
        <v>9429</v>
      </c>
      <c r="V776" s="154" t="s">
        <v>12310</v>
      </c>
      <c r="W776" s="154" t="s">
        <v>2967</v>
      </c>
      <c r="X776" s="10"/>
      <c r="Y776" s="154" t="s">
        <v>25</v>
      </c>
      <c r="Z776" s="154" t="str">
        <f>VLOOKUP(D776,TIPOLOGIA!A:F,5,0)</f>
        <v>TERRESTRE</v>
      </c>
      <c r="AA776" s="154" t="s">
        <v>255</v>
      </c>
      <c r="AB776" s="46">
        <v>1</v>
      </c>
      <c r="AC776" s="87">
        <f>IF(W776="SOPORTE_TELEFÓNICO",'BASE LIQUIDACION REDEBAN 2025'!$B$19,IF(AND(W776="VISITA_TÉCNICA",Y776="TIPO II"),'BASE LIQUIDACION REDEBAN 2025'!$B$18,'BASE LIQUIDACION REDEBAN 2025'!$B$17))</f>
        <v>35779.500569199998</v>
      </c>
      <c r="AD776" s="87">
        <v>0</v>
      </c>
      <c r="AE776" s="87">
        <f t="shared" si="12"/>
        <v>35779.500569199998</v>
      </c>
    </row>
    <row r="777" spans="1:31" s="105" customFormat="1" ht="13.15">
      <c r="A777" s="154" t="s">
        <v>68</v>
      </c>
      <c r="B777" s="154" t="str">
        <f>VLOOKUP(A777,'CENTRO DE COSTOS'!A:D,4,FALSE)</f>
        <v>WILLIAM ASDRUBAL ROZO ROZO</v>
      </c>
      <c r="C777" s="154" t="str">
        <f>VLOOKUP(A777,'CENTRO DE COSTOS'!A:D,2,FALSE)</f>
        <v>0004-0004</v>
      </c>
      <c r="D777" s="154">
        <v>11001</v>
      </c>
      <c r="E777" s="154">
        <v>2585371</v>
      </c>
      <c r="F777" s="154">
        <v>78789</v>
      </c>
      <c r="G777" s="154" t="s">
        <v>8049</v>
      </c>
      <c r="H777" s="154" t="s">
        <v>470</v>
      </c>
      <c r="I777" s="154" t="s">
        <v>68</v>
      </c>
      <c r="J777" s="154" t="s">
        <v>12311</v>
      </c>
      <c r="K777" s="154" t="s">
        <v>159</v>
      </c>
      <c r="L777" s="154" t="s">
        <v>12312</v>
      </c>
      <c r="M777" s="155">
        <v>45881.466666666667</v>
      </c>
      <c r="N777" s="155">
        <v>45882.425000000003</v>
      </c>
      <c r="O777" s="91"/>
      <c r="P777" s="154" t="s">
        <v>10063</v>
      </c>
      <c r="Q777" s="154" t="s">
        <v>10063</v>
      </c>
      <c r="R777" s="154" t="s">
        <v>2973</v>
      </c>
      <c r="S777" s="154" t="s">
        <v>2973</v>
      </c>
      <c r="T777" s="154" t="s">
        <v>8052</v>
      </c>
      <c r="U777" s="154" t="s">
        <v>9429</v>
      </c>
      <c r="V777" s="154" t="s">
        <v>12275</v>
      </c>
      <c r="W777" s="154" t="s">
        <v>2967</v>
      </c>
      <c r="X777" s="10"/>
      <c r="Y777" s="154" t="s">
        <v>25</v>
      </c>
      <c r="Z777" s="154" t="str">
        <f>VLOOKUP(D777,TIPOLOGIA!A:F,5,0)</f>
        <v>TERRESTRE</v>
      </c>
      <c r="AA777" s="154" t="s">
        <v>538</v>
      </c>
      <c r="AB777" s="46">
        <v>1</v>
      </c>
      <c r="AC777" s="87">
        <f>IF(W777="SOPORTE_TELEFÓNICO",'BASE LIQUIDACION REDEBAN 2025'!$B$19,IF(AND(W777="VISITA_TÉCNICA",Y777="TIPO II"),'BASE LIQUIDACION REDEBAN 2025'!$B$18,'BASE LIQUIDACION REDEBAN 2025'!$B$17))</f>
        <v>35779.500569199998</v>
      </c>
      <c r="AD777" s="87">
        <v>0</v>
      </c>
      <c r="AE777" s="87">
        <f t="shared" si="12"/>
        <v>35779.500569199998</v>
      </c>
    </row>
    <row r="778" spans="1:31" s="105" customFormat="1" ht="13.15">
      <c r="A778" s="154" t="s">
        <v>90</v>
      </c>
      <c r="B778" s="154" t="str">
        <f>VLOOKUP(A778,'CENTRO DE COSTOS'!A:D,4,FALSE)</f>
        <v>JUAN SEBASTIÁN RÍOS CASTRILLÓN</v>
      </c>
      <c r="C778" s="154" t="str">
        <f>VLOOKUP(A778,'CENTRO DE COSTOS'!A:D,2,FALSE)</f>
        <v>0004-0005</v>
      </c>
      <c r="D778" s="154">
        <v>5088</v>
      </c>
      <c r="E778" s="154">
        <v>2556201</v>
      </c>
      <c r="F778" s="154">
        <v>25747</v>
      </c>
      <c r="G778" s="154" t="s">
        <v>8049</v>
      </c>
      <c r="H778" s="154" t="s">
        <v>197</v>
      </c>
      <c r="I778" s="154" t="s">
        <v>211</v>
      </c>
      <c r="J778" s="154" t="s">
        <v>12313</v>
      </c>
      <c r="K778" s="154" t="s">
        <v>159</v>
      </c>
      <c r="L778" s="154" t="s">
        <v>12314</v>
      </c>
      <c r="M778" s="155">
        <v>45874.476388888892</v>
      </c>
      <c r="N778" s="155">
        <v>45882.425694444442</v>
      </c>
      <c r="O778" s="91"/>
      <c r="P778" s="154" t="s">
        <v>10063</v>
      </c>
      <c r="Q778" s="154" t="s">
        <v>10063</v>
      </c>
      <c r="R778" s="154" t="s">
        <v>200</v>
      </c>
      <c r="S778" s="154" t="s">
        <v>739</v>
      </c>
      <c r="T778" s="154" t="s">
        <v>8052</v>
      </c>
      <c r="U778" s="154" t="s">
        <v>9429</v>
      </c>
      <c r="V778" s="154" t="s">
        <v>12315</v>
      </c>
      <c r="W778" s="154" t="s">
        <v>2967</v>
      </c>
      <c r="X778" s="10"/>
      <c r="Y778" s="154" t="s">
        <v>25</v>
      </c>
      <c r="Z778" s="154" t="str">
        <f>VLOOKUP(D778,TIPOLOGIA!A:F,5,0)</f>
        <v>TERRESTRE</v>
      </c>
      <c r="AA778" s="154" t="s">
        <v>12229</v>
      </c>
      <c r="AB778" s="46">
        <v>1</v>
      </c>
      <c r="AC778" s="87">
        <f>IF(W778="SOPORTE_TELEFÓNICO",'BASE LIQUIDACION REDEBAN 2025'!$B$19,IF(AND(W778="VISITA_TÉCNICA",Y778="TIPO II"),'BASE LIQUIDACION REDEBAN 2025'!$B$18,'BASE LIQUIDACION REDEBAN 2025'!$B$17))</f>
        <v>35779.500569199998</v>
      </c>
      <c r="AD778" s="87">
        <v>0</v>
      </c>
      <c r="AE778" s="87">
        <f t="shared" si="12"/>
        <v>35779.500569199998</v>
      </c>
    </row>
    <row r="779" spans="1:31" s="105" customFormat="1" ht="13.15">
      <c r="A779" s="154" t="s">
        <v>90</v>
      </c>
      <c r="B779" s="154" t="str">
        <f>VLOOKUP(A779,'CENTRO DE COSTOS'!A:D,4,FALSE)</f>
        <v>JUAN SEBASTIÁN RÍOS CASTRILLÓN</v>
      </c>
      <c r="C779" s="154" t="str">
        <f>VLOOKUP(A779,'CENTRO DE COSTOS'!A:D,2,FALSE)</f>
        <v>0004-0005</v>
      </c>
      <c r="D779" s="154">
        <v>5001</v>
      </c>
      <c r="E779" s="154">
        <v>2556089</v>
      </c>
      <c r="F779" s="154">
        <v>69522</v>
      </c>
      <c r="G779" s="154" t="s">
        <v>8049</v>
      </c>
      <c r="H779" s="154" t="s">
        <v>197</v>
      </c>
      <c r="I779" s="154" t="s">
        <v>90</v>
      </c>
      <c r="J779" s="154" t="s">
        <v>12316</v>
      </c>
      <c r="K779" s="154" t="s">
        <v>159</v>
      </c>
      <c r="L779" s="154" t="s">
        <v>12317</v>
      </c>
      <c r="M779" s="155">
        <v>45874.484722222223</v>
      </c>
      <c r="N779" s="155">
        <v>45882.427777777775</v>
      </c>
      <c r="O779" s="91"/>
      <c r="P779" s="154" t="s">
        <v>10063</v>
      </c>
      <c r="Q779" s="154" t="s">
        <v>10063</v>
      </c>
      <c r="R779" s="154" t="s">
        <v>2973</v>
      </c>
      <c r="S779" s="154" t="s">
        <v>2973</v>
      </c>
      <c r="T779" s="154" t="s">
        <v>8052</v>
      </c>
      <c r="U779" s="154" t="s">
        <v>9429</v>
      </c>
      <c r="V779" s="154" t="s">
        <v>12318</v>
      </c>
      <c r="W779" s="154" t="s">
        <v>2967</v>
      </c>
      <c r="X779" s="10"/>
      <c r="Y779" s="154" t="s">
        <v>25</v>
      </c>
      <c r="Z779" s="154" t="str">
        <f>VLOOKUP(D779,TIPOLOGIA!A:F,5,0)</f>
        <v>TERRESTRE</v>
      </c>
      <c r="AA779" s="154" t="s">
        <v>12229</v>
      </c>
      <c r="AB779" s="46">
        <v>1</v>
      </c>
      <c r="AC779" s="87">
        <f>IF(W779="SOPORTE_TELEFÓNICO",'BASE LIQUIDACION REDEBAN 2025'!$B$19,IF(AND(W779="VISITA_TÉCNICA",Y779="TIPO II"),'BASE LIQUIDACION REDEBAN 2025'!$B$18,'BASE LIQUIDACION REDEBAN 2025'!$B$17))</f>
        <v>35779.500569199998</v>
      </c>
      <c r="AD779" s="87">
        <v>0</v>
      </c>
      <c r="AE779" s="87">
        <f t="shared" si="12"/>
        <v>35779.500569199998</v>
      </c>
    </row>
    <row r="780" spans="1:31" s="105" customFormat="1" ht="13.15">
      <c r="A780" s="154" t="s">
        <v>81</v>
      </c>
      <c r="B780" s="154" t="str">
        <f>VLOOKUP(A780,'CENTRO DE COSTOS'!A:D,4,FALSE)</f>
        <v>MIGUEL JULIÁN HERNÁNDEZ GUARÍN</v>
      </c>
      <c r="C780" s="154" t="str">
        <f>VLOOKUP(A780,'CENTRO DE COSTOS'!A:D,2,FALSE)</f>
        <v>0004-0008</v>
      </c>
      <c r="D780" s="154">
        <v>54810</v>
      </c>
      <c r="E780" s="154">
        <v>2581105</v>
      </c>
      <c r="F780" s="154">
        <v>60596</v>
      </c>
      <c r="G780" s="154" t="s">
        <v>8049</v>
      </c>
      <c r="H780" s="154" t="s">
        <v>317</v>
      </c>
      <c r="I780" s="154" t="s">
        <v>3457</v>
      </c>
      <c r="J780" s="154" t="s">
        <v>3458</v>
      </c>
      <c r="K780" s="154" t="s">
        <v>159</v>
      </c>
      <c r="L780" s="154" t="s">
        <v>12319</v>
      </c>
      <c r="M780" s="155">
        <v>45880.650694444441</v>
      </c>
      <c r="N780" s="155">
        <v>45882.431250000001</v>
      </c>
      <c r="O780" s="91"/>
      <c r="P780" s="154" t="s">
        <v>10063</v>
      </c>
      <c r="Q780" s="154" t="s">
        <v>10063</v>
      </c>
      <c r="R780" s="154" t="s">
        <v>2973</v>
      </c>
      <c r="S780" s="154" t="s">
        <v>2973</v>
      </c>
      <c r="T780" s="154" t="s">
        <v>8052</v>
      </c>
      <c r="U780" s="154" t="s">
        <v>9429</v>
      </c>
      <c r="V780" s="154" t="s">
        <v>12320</v>
      </c>
      <c r="W780" s="154" t="s">
        <v>2967</v>
      </c>
      <c r="X780" s="10"/>
      <c r="Y780" s="154" t="s">
        <v>180</v>
      </c>
      <c r="Z780" s="154" t="str">
        <f>VLOOKUP(D780,TIPOLOGIA!A:F,5,0)</f>
        <v>TERRESTRE</v>
      </c>
      <c r="AA780" s="154" t="s">
        <v>401</v>
      </c>
      <c r="AB780" s="46">
        <v>1</v>
      </c>
      <c r="AC780" s="87">
        <f>IF(W780="SOPORTE_TELEFÓNICO",'BASE LIQUIDACION REDEBAN 2025'!$B$19,IF(AND(W780="VISITA_TÉCNICA",Y780="TIPO II"),'BASE LIQUIDACION REDEBAN 2025'!$B$18,'BASE LIQUIDACION REDEBAN 2025'!$B$17))</f>
        <v>35779.500569199998</v>
      </c>
      <c r="AD780" s="87">
        <v>0</v>
      </c>
      <c r="AE780" s="87">
        <f t="shared" si="12"/>
        <v>35779.500569199998</v>
      </c>
    </row>
    <row r="781" spans="1:31" s="105" customFormat="1" ht="13.15">
      <c r="A781" s="154" t="s">
        <v>99</v>
      </c>
      <c r="B781" s="154" t="str">
        <f>VLOOKUP(A781,'CENTRO DE COSTOS'!A:D,4,FALSE)</f>
        <v>JOSE MAURICIO HERNANDEZ ROJAS</v>
      </c>
      <c r="C781" s="154" t="str">
        <f>VLOOKUP(A781,'CENTRO DE COSTOS'!A:D,2,FALSE)</f>
        <v>0004-0001</v>
      </c>
      <c r="D781" s="154">
        <v>20621</v>
      </c>
      <c r="E781" s="154">
        <v>2570678</v>
      </c>
      <c r="F781" s="154">
        <v>78155</v>
      </c>
      <c r="G781" s="154" t="s">
        <v>8049</v>
      </c>
      <c r="H781" s="154" t="s">
        <v>440</v>
      </c>
      <c r="I781" s="154" t="s">
        <v>1924</v>
      </c>
      <c r="J781" s="154" t="s">
        <v>12321</v>
      </c>
      <c r="K781" s="154" t="s">
        <v>159</v>
      </c>
      <c r="L781" s="154" t="s">
        <v>12322</v>
      </c>
      <c r="M781" s="155">
        <v>45877.502083333333</v>
      </c>
      <c r="N781" s="155">
        <v>45882.432638888888</v>
      </c>
      <c r="O781" s="91"/>
      <c r="P781" s="154" t="s">
        <v>10063</v>
      </c>
      <c r="Q781" s="154" t="s">
        <v>10063</v>
      </c>
      <c r="R781" s="154" t="s">
        <v>2973</v>
      </c>
      <c r="S781" s="154" t="s">
        <v>2973</v>
      </c>
      <c r="T781" s="154" t="s">
        <v>8052</v>
      </c>
      <c r="U781" s="154" t="s">
        <v>9429</v>
      </c>
      <c r="V781" s="154" t="s">
        <v>12323</v>
      </c>
      <c r="W781" s="154" t="s">
        <v>2967</v>
      </c>
      <c r="X781" s="10"/>
      <c r="Y781" s="154" t="s">
        <v>28</v>
      </c>
      <c r="Z781" s="154" t="str">
        <f>VLOOKUP(D781,TIPOLOGIA!A:F,5,0)</f>
        <v>TERRESTRE</v>
      </c>
      <c r="AA781" s="154" t="s">
        <v>446</v>
      </c>
      <c r="AB781" s="46">
        <v>1</v>
      </c>
      <c r="AC781" s="87">
        <f>IF(W781="SOPORTE_TELEFÓNICO",'BASE LIQUIDACION REDEBAN 2025'!$B$19,IF(AND(W781="VISITA_TÉCNICA",Y781="TIPO II"),'BASE LIQUIDACION REDEBAN 2025'!$B$18,'BASE LIQUIDACION REDEBAN 2025'!$B$17))</f>
        <v>67654.12000000001</v>
      </c>
      <c r="AD781" s="87">
        <v>0</v>
      </c>
      <c r="AE781" s="87">
        <f t="shared" si="12"/>
        <v>67654.12000000001</v>
      </c>
    </row>
    <row r="782" spans="1:31" s="105" customFormat="1" ht="13.15">
      <c r="A782" s="154" t="s">
        <v>60</v>
      </c>
      <c r="B782" s="154" t="str">
        <f>VLOOKUP(A782,'CENTRO DE COSTOS'!A:D,4,FALSE)</f>
        <v>JUAN SEBASTIÁN RÍOS CASTRILLÓN</v>
      </c>
      <c r="C782" s="154" t="str">
        <f>VLOOKUP(A782,'CENTRO DE COSTOS'!A:D,2,FALSE)</f>
        <v>0004-0005</v>
      </c>
      <c r="D782" s="154">
        <v>5045</v>
      </c>
      <c r="E782" s="154">
        <v>2561381</v>
      </c>
      <c r="F782" s="154">
        <v>56081</v>
      </c>
      <c r="G782" s="154" t="s">
        <v>8049</v>
      </c>
      <c r="H782" s="154" t="s">
        <v>197</v>
      </c>
      <c r="I782" s="154" t="s">
        <v>60</v>
      </c>
      <c r="J782" s="154" t="s">
        <v>12324</v>
      </c>
      <c r="K782" s="154" t="s">
        <v>159</v>
      </c>
      <c r="L782" s="154" t="s">
        <v>12325</v>
      </c>
      <c r="M782" s="155">
        <v>45875.416666666664</v>
      </c>
      <c r="N782" s="155">
        <v>45882.435416666667</v>
      </c>
      <c r="O782" s="91"/>
      <c r="P782" s="154" t="s">
        <v>10063</v>
      </c>
      <c r="Q782" s="154" t="s">
        <v>10063</v>
      </c>
      <c r="R782" s="154" t="s">
        <v>200</v>
      </c>
      <c r="S782" s="154" t="s">
        <v>201</v>
      </c>
      <c r="T782" s="154" t="s">
        <v>8052</v>
      </c>
      <c r="U782" s="154" t="s">
        <v>9429</v>
      </c>
      <c r="V782" s="154" t="s">
        <v>12326</v>
      </c>
      <c r="W782" s="154" t="s">
        <v>10144</v>
      </c>
      <c r="X782" s="10"/>
      <c r="Y782" s="154" t="s">
        <v>25</v>
      </c>
      <c r="Z782" s="154" t="str">
        <f>VLOOKUP(D782,TIPOLOGIA!A:F,5,0)</f>
        <v>TERRESTRE</v>
      </c>
      <c r="AA782" s="154" t="s">
        <v>3186</v>
      </c>
      <c r="AB782" s="46">
        <v>0</v>
      </c>
      <c r="AC782" s="87">
        <f>IF(W782="SOPORTE_TELEFÓNICO",'BASE LIQUIDACION REDEBAN 2025'!$B$19,IF(AND(W782="VISITA_TÉCNICA",Y782="TIPO II"),'BASE LIQUIDACION REDEBAN 2025'!$B$18,'BASE LIQUIDACION REDEBAN 2025'!$B$17))</f>
        <v>35779.500569199998</v>
      </c>
      <c r="AD782" s="87">
        <v>0</v>
      </c>
      <c r="AE782" s="87">
        <f t="shared" si="12"/>
        <v>35779.500569199998</v>
      </c>
    </row>
    <row r="783" spans="1:31" s="105" customFormat="1" ht="13.15">
      <c r="A783" s="154" t="s">
        <v>68</v>
      </c>
      <c r="B783" s="154" t="str">
        <f>VLOOKUP(A783,'CENTRO DE COSTOS'!A:D,4,FALSE)</f>
        <v>WILLIAM ASDRUBAL ROZO ROZO</v>
      </c>
      <c r="C783" s="154" t="str">
        <f>VLOOKUP(A783,'CENTRO DE COSTOS'!A:D,2,FALSE)</f>
        <v>0004-0004</v>
      </c>
      <c r="D783" s="154">
        <v>11001</v>
      </c>
      <c r="E783" s="154">
        <v>2565005</v>
      </c>
      <c r="F783" s="154">
        <v>68577</v>
      </c>
      <c r="G783" s="154" t="s">
        <v>8049</v>
      </c>
      <c r="H783" s="154" t="s">
        <v>470</v>
      </c>
      <c r="I783" s="154" t="s">
        <v>68</v>
      </c>
      <c r="J783" s="154" t="s">
        <v>12327</v>
      </c>
      <c r="K783" s="154" t="s">
        <v>159</v>
      </c>
      <c r="L783" s="154" t="s">
        <v>12328</v>
      </c>
      <c r="M783" s="155">
        <v>45875.652083333334</v>
      </c>
      <c r="N783" s="155">
        <v>45882.439583333333</v>
      </c>
      <c r="O783" s="91"/>
      <c r="P783" s="154" t="s">
        <v>10063</v>
      </c>
      <c r="Q783" s="154" t="s">
        <v>10063</v>
      </c>
      <c r="R783" s="154" t="s">
        <v>2973</v>
      </c>
      <c r="S783" s="154" t="s">
        <v>2973</v>
      </c>
      <c r="T783" s="154" t="s">
        <v>8052</v>
      </c>
      <c r="U783" s="154" t="s">
        <v>9429</v>
      </c>
      <c r="V783" s="154" t="s">
        <v>12329</v>
      </c>
      <c r="W783" s="154" t="s">
        <v>2967</v>
      </c>
      <c r="X783" s="10"/>
      <c r="Y783" s="154" t="s">
        <v>25</v>
      </c>
      <c r="Z783" s="154" t="str">
        <f>VLOOKUP(D783,TIPOLOGIA!A:F,5,0)</f>
        <v>TERRESTRE</v>
      </c>
      <c r="AA783" s="154" t="s">
        <v>877</v>
      </c>
      <c r="AB783" s="46">
        <v>1</v>
      </c>
      <c r="AC783" s="87">
        <f>IF(W783="SOPORTE_TELEFÓNICO",'BASE LIQUIDACION REDEBAN 2025'!$B$19,IF(AND(W783="VISITA_TÉCNICA",Y783="TIPO II"),'BASE LIQUIDACION REDEBAN 2025'!$B$18,'BASE LIQUIDACION REDEBAN 2025'!$B$17))</f>
        <v>35779.500569199998</v>
      </c>
      <c r="AD783" s="87">
        <v>0</v>
      </c>
      <c r="AE783" s="87">
        <f t="shared" si="12"/>
        <v>35779.500569199998</v>
      </c>
    </row>
    <row r="784" spans="1:31" s="105" customFormat="1" ht="13.15">
      <c r="A784" s="154" t="s">
        <v>76</v>
      </c>
      <c r="B784" s="154" t="str">
        <f>VLOOKUP(A784,'CENTRO DE COSTOS'!A:D,4,FALSE)</f>
        <v>DIEGO FERNANDO HENAO CARDONA</v>
      </c>
      <c r="C784" s="154" t="str">
        <f>VLOOKUP(A784,'CENTRO DE COSTOS'!A:D,2,FALSE)</f>
        <v>0004-0003</v>
      </c>
      <c r="D784" s="154">
        <v>76001</v>
      </c>
      <c r="E784" s="154">
        <v>2586257</v>
      </c>
      <c r="F784" s="154">
        <v>28199</v>
      </c>
      <c r="G784" s="154" t="s">
        <v>8049</v>
      </c>
      <c r="H784" s="154" t="s">
        <v>227</v>
      </c>
      <c r="I784" s="154" t="s">
        <v>76</v>
      </c>
      <c r="J784" s="154" t="s">
        <v>12330</v>
      </c>
      <c r="K784" s="154" t="s">
        <v>159</v>
      </c>
      <c r="L784" s="154" t="s">
        <v>12331</v>
      </c>
      <c r="M784" s="155">
        <v>45881.51666666667</v>
      </c>
      <c r="N784" s="155">
        <v>45882.440972222219</v>
      </c>
      <c r="O784" s="91"/>
      <c r="P784" s="154" t="s">
        <v>10063</v>
      </c>
      <c r="Q784" s="154" t="s">
        <v>10063</v>
      </c>
      <c r="R784" s="154" t="s">
        <v>2973</v>
      </c>
      <c r="S784" s="154" t="s">
        <v>2973</v>
      </c>
      <c r="T784" s="154" t="s">
        <v>8052</v>
      </c>
      <c r="U784" s="154" t="s">
        <v>9429</v>
      </c>
      <c r="V784" s="154" t="s">
        <v>12332</v>
      </c>
      <c r="W784" s="154" t="s">
        <v>2967</v>
      </c>
      <c r="X784" s="10"/>
      <c r="Y784" s="154" t="s">
        <v>25</v>
      </c>
      <c r="Z784" s="154" t="str">
        <f>VLOOKUP(D784,TIPOLOGIA!A:F,5,0)</f>
        <v>TERRESTRE</v>
      </c>
      <c r="AA784" s="154" t="s">
        <v>525</v>
      </c>
      <c r="AB784" s="46">
        <v>1</v>
      </c>
      <c r="AC784" s="87">
        <f>IF(W784="SOPORTE_TELEFÓNICO",'BASE LIQUIDACION REDEBAN 2025'!$B$19,IF(AND(W784="VISITA_TÉCNICA",Y784="TIPO II"),'BASE LIQUIDACION REDEBAN 2025'!$B$18,'BASE LIQUIDACION REDEBAN 2025'!$B$17))</f>
        <v>35779.500569199998</v>
      </c>
      <c r="AD784" s="87">
        <v>0</v>
      </c>
      <c r="AE784" s="87">
        <f t="shared" si="12"/>
        <v>35779.500569199998</v>
      </c>
    </row>
    <row r="785" spans="1:31" s="105" customFormat="1" ht="13.15">
      <c r="A785" s="154" t="s">
        <v>90</v>
      </c>
      <c r="B785" s="154" t="str">
        <f>VLOOKUP(A785,'CENTRO DE COSTOS'!A:D,4,FALSE)</f>
        <v>JUAN SEBASTIÁN RÍOS CASTRILLÓN</v>
      </c>
      <c r="C785" s="154" t="str">
        <f>VLOOKUP(A785,'CENTRO DE COSTOS'!A:D,2,FALSE)</f>
        <v>0004-0005</v>
      </c>
      <c r="D785" s="154">
        <v>5212</v>
      </c>
      <c r="E785" s="154">
        <v>2556393</v>
      </c>
      <c r="F785" s="154">
        <v>19081</v>
      </c>
      <c r="G785" s="154" t="s">
        <v>8049</v>
      </c>
      <c r="H785" s="154" t="s">
        <v>197</v>
      </c>
      <c r="I785" s="154" t="s">
        <v>2726</v>
      </c>
      <c r="J785" s="154" t="s">
        <v>12333</v>
      </c>
      <c r="K785" s="154" t="s">
        <v>159</v>
      </c>
      <c r="L785" s="154" t="s">
        <v>12334</v>
      </c>
      <c r="M785" s="155">
        <v>45874.518055555556</v>
      </c>
      <c r="N785" s="155">
        <v>45882.443749999999</v>
      </c>
      <c r="O785" s="91"/>
      <c r="P785" s="154" t="s">
        <v>10063</v>
      </c>
      <c r="Q785" s="154" t="s">
        <v>10063</v>
      </c>
      <c r="R785" s="154" t="s">
        <v>2973</v>
      </c>
      <c r="S785" s="154" t="s">
        <v>2973</v>
      </c>
      <c r="T785" s="154" t="s">
        <v>8052</v>
      </c>
      <c r="U785" s="154" t="s">
        <v>9429</v>
      </c>
      <c r="V785" s="154" t="s">
        <v>12335</v>
      </c>
      <c r="W785" s="154" t="s">
        <v>2967</v>
      </c>
      <c r="X785" s="10"/>
      <c r="Y785" s="154" t="s">
        <v>25</v>
      </c>
      <c r="Z785" s="154" t="str">
        <f>VLOOKUP(D785,TIPOLOGIA!A:F,5,0)</f>
        <v>TERRESTRE</v>
      </c>
      <c r="AA785" s="154" t="s">
        <v>12229</v>
      </c>
      <c r="AB785" s="46">
        <v>1</v>
      </c>
      <c r="AC785" s="87">
        <f>IF(W785="SOPORTE_TELEFÓNICO",'BASE LIQUIDACION REDEBAN 2025'!$B$19,IF(AND(W785="VISITA_TÉCNICA",Y785="TIPO II"),'BASE LIQUIDACION REDEBAN 2025'!$B$18,'BASE LIQUIDACION REDEBAN 2025'!$B$17))</f>
        <v>35779.500569199998</v>
      </c>
      <c r="AD785" s="87">
        <v>0</v>
      </c>
      <c r="AE785" s="87">
        <f t="shared" si="12"/>
        <v>35779.500569199998</v>
      </c>
    </row>
    <row r="786" spans="1:31" s="105" customFormat="1" ht="13.15">
      <c r="A786" s="154" t="s">
        <v>90</v>
      </c>
      <c r="B786" s="154" t="str">
        <f>VLOOKUP(A786,'CENTRO DE COSTOS'!A:D,4,FALSE)</f>
        <v>JUAN SEBASTIÁN RÍOS CASTRILLÓN</v>
      </c>
      <c r="C786" s="154" t="str">
        <f>VLOOKUP(A786,'CENTRO DE COSTOS'!A:D,2,FALSE)</f>
        <v>0004-0005</v>
      </c>
      <c r="D786" s="154">
        <v>5001</v>
      </c>
      <c r="E786" s="154">
        <v>2556687</v>
      </c>
      <c r="F786" s="154">
        <v>40284</v>
      </c>
      <c r="G786" s="154" t="s">
        <v>8049</v>
      </c>
      <c r="H786" s="154" t="s">
        <v>197</v>
      </c>
      <c r="I786" s="154" t="s">
        <v>90</v>
      </c>
      <c r="J786" s="154" t="s">
        <v>12336</v>
      </c>
      <c r="K786" s="154" t="s">
        <v>159</v>
      </c>
      <c r="L786" s="154" t="s">
        <v>12337</v>
      </c>
      <c r="M786" s="155">
        <v>45874.538888888892</v>
      </c>
      <c r="N786" s="155">
        <v>45882.445138888892</v>
      </c>
      <c r="O786" s="91"/>
      <c r="P786" s="154" t="s">
        <v>10063</v>
      </c>
      <c r="Q786" s="154" t="s">
        <v>10063</v>
      </c>
      <c r="R786" s="154" t="s">
        <v>2973</v>
      </c>
      <c r="S786" s="154" t="s">
        <v>2973</v>
      </c>
      <c r="T786" s="154" t="s">
        <v>8052</v>
      </c>
      <c r="U786" s="154" t="s">
        <v>9429</v>
      </c>
      <c r="V786" s="154" t="s">
        <v>12318</v>
      </c>
      <c r="W786" s="154" t="s">
        <v>2967</v>
      </c>
      <c r="X786" s="10"/>
      <c r="Y786" s="154" t="s">
        <v>25</v>
      </c>
      <c r="Z786" s="154" t="str">
        <f>VLOOKUP(D786,TIPOLOGIA!A:F,5,0)</f>
        <v>TERRESTRE</v>
      </c>
      <c r="AA786" s="154" t="s">
        <v>12229</v>
      </c>
      <c r="AB786" s="46">
        <v>1</v>
      </c>
      <c r="AC786" s="87">
        <f>IF(W786="SOPORTE_TELEFÓNICO",'BASE LIQUIDACION REDEBAN 2025'!$B$19,IF(AND(W786="VISITA_TÉCNICA",Y786="TIPO II"),'BASE LIQUIDACION REDEBAN 2025'!$B$18,'BASE LIQUIDACION REDEBAN 2025'!$B$17))</f>
        <v>35779.500569199998</v>
      </c>
      <c r="AD786" s="87">
        <v>0</v>
      </c>
      <c r="AE786" s="87">
        <f t="shared" si="12"/>
        <v>35779.500569199998</v>
      </c>
    </row>
    <row r="787" spans="1:31" s="105" customFormat="1" ht="13.15">
      <c r="A787" s="154" t="s">
        <v>90</v>
      </c>
      <c r="B787" s="154" t="str">
        <f>VLOOKUP(A787,'CENTRO DE COSTOS'!A:D,4,FALSE)</f>
        <v>JUAN SEBASTIÁN RÍOS CASTRILLÓN</v>
      </c>
      <c r="C787" s="154" t="str">
        <f>VLOOKUP(A787,'CENTRO DE COSTOS'!A:D,2,FALSE)</f>
        <v>0004-0005</v>
      </c>
      <c r="D787" s="154">
        <v>5212</v>
      </c>
      <c r="E787" s="154">
        <v>2557020</v>
      </c>
      <c r="F787" s="154">
        <v>45525</v>
      </c>
      <c r="G787" s="154" t="s">
        <v>8049</v>
      </c>
      <c r="H787" s="154" t="s">
        <v>197</v>
      </c>
      <c r="I787" s="154" t="s">
        <v>2726</v>
      </c>
      <c r="J787" s="154" t="s">
        <v>12338</v>
      </c>
      <c r="K787" s="154" t="s">
        <v>159</v>
      </c>
      <c r="L787" s="154" t="s">
        <v>12339</v>
      </c>
      <c r="M787" s="155">
        <v>45874.574999999997</v>
      </c>
      <c r="N787" s="155">
        <v>45882.45416666667</v>
      </c>
      <c r="O787" s="91"/>
      <c r="P787" s="154" t="s">
        <v>10063</v>
      </c>
      <c r="Q787" s="154" t="s">
        <v>10063</v>
      </c>
      <c r="R787" s="154" t="s">
        <v>200</v>
      </c>
      <c r="S787" s="154" t="s">
        <v>739</v>
      </c>
      <c r="T787" s="154" t="s">
        <v>8052</v>
      </c>
      <c r="U787" s="154" t="s">
        <v>9429</v>
      </c>
      <c r="V787" s="154" t="s">
        <v>12340</v>
      </c>
      <c r="W787" s="154" t="s">
        <v>2967</v>
      </c>
      <c r="X787" s="10"/>
      <c r="Y787" s="154" t="s">
        <v>25</v>
      </c>
      <c r="Z787" s="154" t="str">
        <f>VLOOKUP(D787,TIPOLOGIA!A:F,5,0)</f>
        <v>TERRESTRE</v>
      </c>
      <c r="AA787" s="154" t="s">
        <v>12229</v>
      </c>
      <c r="AB787" s="46">
        <v>1</v>
      </c>
      <c r="AC787" s="87">
        <f>IF(W787="SOPORTE_TELEFÓNICO",'BASE LIQUIDACION REDEBAN 2025'!$B$19,IF(AND(W787="VISITA_TÉCNICA",Y787="TIPO II"),'BASE LIQUIDACION REDEBAN 2025'!$B$18,'BASE LIQUIDACION REDEBAN 2025'!$B$17))</f>
        <v>35779.500569199998</v>
      </c>
      <c r="AD787" s="87">
        <v>0</v>
      </c>
      <c r="AE787" s="87">
        <f t="shared" si="12"/>
        <v>35779.500569199998</v>
      </c>
    </row>
    <row r="788" spans="1:31" s="105" customFormat="1" ht="13.15">
      <c r="A788" s="154" t="s">
        <v>68</v>
      </c>
      <c r="B788" s="154" t="str">
        <f>VLOOKUP(A788,'CENTRO DE COSTOS'!A:D,4,FALSE)</f>
        <v>WILLIAM ASDRUBAL ROZO ROZO</v>
      </c>
      <c r="C788" s="154" t="str">
        <f>VLOOKUP(A788,'CENTRO DE COSTOS'!A:D,2,FALSE)</f>
        <v>0004-0004</v>
      </c>
      <c r="D788" s="154">
        <v>11001</v>
      </c>
      <c r="E788" s="154">
        <v>2586193</v>
      </c>
      <c r="F788" s="154">
        <v>59186</v>
      </c>
      <c r="G788" s="154" t="s">
        <v>8049</v>
      </c>
      <c r="H788" s="154" t="s">
        <v>470</v>
      </c>
      <c r="I788" s="154" t="s">
        <v>68</v>
      </c>
      <c r="J788" s="154" t="s">
        <v>12341</v>
      </c>
      <c r="K788" s="154" t="s">
        <v>159</v>
      </c>
      <c r="L788" s="154" t="s">
        <v>12342</v>
      </c>
      <c r="M788" s="155">
        <v>45881.51666666667</v>
      </c>
      <c r="N788" s="155">
        <v>45882.459722222222</v>
      </c>
      <c r="O788" s="91"/>
      <c r="P788" s="154" t="s">
        <v>10063</v>
      </c>
      <c r="Q788" s="154" t="s">
        <v>10063</v>
      </c>
      <c r="R788" s="154" t="s">
        <v>2973</v>
      </c>
      <c r="S788" s="154" t="s">
        <v>2973</v>
      </c>
      <c r="T788" s="154" t="s">
        <v>8052</v>
      </c>
      <c r="U788" s="154" t="s">
        <v>9429</v>
      </c>
      <c r="V788" s="154" t="s">
        <v>12343</v>
      </c>
      <c r="W788" s="154" t="s">
        <v>2967</v>
      </c>
      <c r="X788" s="10"/>
      <c r="Y788" s="154" t="s">
        <v>25</v>
      </c>
      <c r="Z788" s="154" t="str">
        <f>VLOOKUP(D788,TIPOLOGIA!A:F,5,0)</f>
        <v>TERRESTRE</v>
      </c>
      <c r="AA788" s="154" t="s">
        <v>506</v>
      </c>
      <c r="AB788" s="46">
        <v>1</v>
      </c>
      <c r="AC788" s="87">
        <f>IF(W788="SOPORTE_TELEFÓNICO",'BASE LIQUIDACION REDEBAN 2025'!$B$19,IF(AND(W788="VISITA_TÉCNICA",Y788="TIPO II"),'BASE LIQUIDACION REDEBAN 2025'!$B$18,'BASE LIQUIDACION REDEBAN 2025'!$B$17))</f>
        <v>35779.500569199998</v>
      </c>
      <c r="AD788" s="87">
        <v>0</v>
      </c>
      <c r="AE788" s="87">
        <f t="shared" si="12"/>
        <v>35779.500569199998</v>
      </c>
    </row>
    <row r="789" spans="1:31" s="105" customFormat="1" ht="13.15">
      <c r="A789" s="154" t="s">
        <v>81</v>
      </c>
      <c r="B789" s="154" t="str">
        <f>VLOOKUP(A789,'CENTRO DE COSTOS'!A:D,4,FALSE)</f>
        <v>MIGUEL JULIÁN HERNÁNDEZ GUARÍN</v>
      </c>
      <c r="C789" s="154" t="str">
        <f>VLOOKUP(A789,'CENTRO DE COSTOS'!A:D,2,FALSE)</f>
        <v>0004-0008</v>
      </c>
      <c r="D789" s="154">
        <v>54001</v>
      </c>
      <c r="E789" s="154">
        <v>2585972</v>
      </c>
      <c r="F789" s="154">
        <v>67896</v>
      </c>
      <c r="G789" s="154" t="s">
        <v>8049</v>
      </c>
      <c r="H789" s="154" t="s">
        <v>317</v>
      </c>
      <c r="I789" s="154" t="s">
        <v>81</v>
      </c>
      <c r="J789" s="154" t="s">
        <v>12344</v>
      </c>
      <c r="K789" s="154" t="s">
        <v>159</v>
      </c>
      <c r="L789" s="154" t="s">
        <v>12345</v>
      </c>
      <c r="M789" s="155">
        <v>45881.500694444447</v>
      </c>
      <c r="N789" s="155">
        <v>45882.461111111108</v>
      </c>
      <c r="O789" s="91"/>
      <c r="P789" s="154" t="s">
        <v>10063</v>
      </c>
      <c r="Q789" s="154" t="s">
        <v>10063</v>
      </c>
      <c r="R789" s="154" t="s">
        <v>200</v>
      </c>
      <c r="S789" s="154" t="s">
        <v>739</v>
      </c>
      <c r="T789" s="154" t="s">
        <v>8052</v>
      </c>
      <c r="U789" s="154" t="s">
        <v>9429</v>
      </c>
      <c r="V789" s="154" t="s">
        <v>12346</v>
      </c>
      <c r="W789" s="154" t="s">
        <v>2967</v>
      </c>
      <c r="X789" s="10"/>
      <c r="Y789" s="154" t="s">
        <v>25</v>
      </c>
      <c r="Z789" s="154" t="str">
        <f>VLOOKUP(D789,TIPOLOGIA!A:F,5,0)</f>
        <v>TERRESTRE</v>
      </c>
      <c r="AA789" s="154" t="s">
        <v>401</v>
      </c>
      <c r="AB789" s="46">
        <v>1</v>
      </c>
      <c r="AC789" s="87">
        <f>IF(W789="SOPORTE_TELEFÓNICO",'BASE LIQUIDACION REDEBAN 2025'!$B$19,IF(AND(W789="VISITA_TÉCNICA",Y789="TIPO II"),'BASE LIQUIDACION REDEBAN 2025'!$B$18,'BASE LIQUIDACION REDEBAN 2025'!$B$17))</f>
        <v>35779.500569199998</v>
      </c>
      <c r="AD789" s="87">
        <v>0</v>
      </c>
      <c r="AE789" s="87">
        <f t="shared" si="12"/>
        <v>35779.500569199998</v>
      </c>
    </row>
    <row r="790" spans="1:31" s="105" customFormat="1" ht="13.15">
      <c r="A790" s="154" t="s">
        <v>90</v>
      </c>
      <c r="B790" s="154" t="str">
        <f>VLOOKUP(A790,'CENTRO DE COSTOS'!A:D,4,FALSE)</f>
        <v>JUAN SEBASTIÁN RÍOS CASTRILLÓN</v>
      </c>
      <c r="C790" s="154" t="str">
        <f>VLOOKUP(A790,'CENTRO DE COSTOS'!A:D,2,FALSE)</f>
        <v>0004-0005</v>
      </c>
      <c r="D790" s="154">
        <v>5088</v>
      </c>
      <c r="E790" s="154">
        <v>2558594</v>
      </c>
      <c r="F790" s="154">
        <v>75710</v>
      </c>
      <c r="G790" s="154" t="s">
        <v>8049</v>
      </c>
      <c r="H790" s="154" t="s">
        <v>197</v>
      </c>
      <c r="I790" s="154" t="s">
        <v>211</v>
      </c>
      <c r="J790" s="154" t="s">
        <v>12347</v>
      </c>
      <c r="K790" s="154" t="s">
        <v>159</v>
      </c>
      <c r="L790" s="154" t="s">
        <v>12348</v>
      </c>
      <c r="M790" s="155">
        <v>45874.693749999999</v>
      </c>
      <c r="N790" s="155">
        <v>45882.461111111108</v>
      </c>
      <c r="O790" s="91"/>
      <c r="P790" s="154" t="s">
        <v>10063</v>
      </c>
      <c r="Q790" s="154" t="s">
        <v>10063</v>
      </c>
      <c r="R790" s="154" t="s">
        <v>200</v>
      </c>
      <c r="S790" s="154" t="s">
        <v>739</v>
      </c>
      <c r="T790" s="154" t="s">
        <v>8052</v>
      </c>
      <c r="U790" s="154" t="s">
        <v>9429</v>
      </c>
      <c r="V790" s="154" t="s">
        <v>12335</v>
      </c>
      <c r="W790" s="154" t="s">
        <v>2967</v>
      </c>
      <c r="X790" s="10"/>
      <c r="Y790" s="154" t="s">
        <v>25</v>
      </c>
      <c r="Z790" s="154" t="str">
        <f>VLOOKUP(D790,TIPOLOGIA!A:F,5,0)</f>
        <v>TERRESTRE</v>
      </c>
      <c r="AA790" s="154" t="s">
        <v>12229</v>
      </c>
      <c r="AB790" s="46">
        <v>1</v>
      </c>
      <c r="AC790" s="87">
        <f>IF(W790="SOPORTE_TELEFÓNICO",'BASE LIQUIDACION REDEBAN 2025'!$B$19,IF(AND(W790="VISITA_TÉCNICA",Y790="TIPO II"),'BASE LIQUIDACION REDEBAN 2025'!$B$18,'BASE LIQUIDACION REDEBAN 2025'!$B$17))</f>
        <v>35779.500569199998</v>
      </c>
      <c r="AD790" s="87">
        <v>0</v>
      </c>
      <c r="AE790" s="87">
        <f t="shared" si="12"/>
        <v>35779.500569199998</v>
      </c>
    </row>
    <row r="791" spans="1:31" s="105" customFormat="1" ht="13.15">
      <c r="A791" s="154" t="s">
        <v>68</v>
      </c>
      <c r="B791" s="154" t="str">
        <f>VLOOKUP(A791,'CENTRO DE COSTOS'!A:D,4,FALSE)</f>
        <v>WILLIAM ASDRUBAL ROZO ROZO</v>
      </c>
      <c r="C791" s="154" t="str">
        <f>VLOOKUP(A791,'CENTRO DE COSTOS'!A:D,2,FALSE)</f>
        <v>0004-0004</v>
      </c>
      <c r="D791" s="154">
        <v>25286</v>
      </c>
      <c r="E791" s="154">
        <v>2583456</v>
      </c>
      <c r="F791" s="154">
        <v>80017</v>
      </c>
      <c r="G791" s="154" t="s">
        <v>8049</v>
      </c>
      <c r="H791" s="154" t="s">
        <v>470</v>
      </c>
      <c r="I791" s="154" t="s">
        <v>2079</v>
      </c>
      <c r="J791" s="154" t="s">
        <v>11442</v>
      </c>
      <c r="K791" s="154" t="s">
        <v>159</v>
      </c>
      <c r="L791" s="154" t="s">
        <v>12349</v>
      </c>
      <c r="M791" s="155">
        <v>45881.36041666667</v>
      </c>
      <c r="N791" s="155">
        <v>45882.462500000001</v>
      </c>
      <c r="O791" s="91"/>
      <c r="P791" s="154" t="s">
        <v>10063</v>
      </c>
      <c r="Q791" s="154" t="s">
        <v>10063</v>
      </c>
      <c r="R791" s="154" t="s">
        <v>2973</v>
      </c>
      <c r="S791" s="154" t="s">
        <v>2973</v>
      </c>
      <c r="T791" s="154" t="s">
        <v>8052</v>
      </c>
      <c r="U791" s="154" t="s">
        <v>9429</v>
      </c>
      <c r="V791" s="154" t="s">
        <v>12350</v>
      </c>
      <c r="W791" s="154" t="s">
        <v>2967</v>
      </c>
      <c r="X791" s="10"/>
      <c r="Y791" s="154" t="s">
        <v>28</v>
      </c>
      <c r="Z791" s="154" t="str">
        <f>VLOOKUP(D791,TIPOLOGIA!A:F,5,0)</f>
        <v>TERRESTRE</v>
      </c>
      <c r="AA791" s="154" t="s">
        <v>887</v>
      </c>
      <c r="AB791" s="46">
        <v>1</v>
      </c>
      <c r="AC791" s="87">
        <f>IF(W791="SOPORTE_TELEFÓNICO",'BASE LIQUIDACION REDEBAN 2025'!$B$19,IF(AND(W791="VISITA_TÉCNICA",Y791="TIPO II"),'BASE LIQUIDACION REDEBAN 2025'!$B$18,'BASE LIQUIDACION REDEBAN 2025'!$B$17))</f>
        <v>67654.12000000001</v>
      </c>
      <c r="AD791" s="87">
        <v>0</v>
      </c>
      <c r="AE791" s="87">
        <f t="shared" si="12"/>
        <v>67654.12000000001</v>
      </c>
    </row>
    <row r="792" spans="1:31" s="105" customFormat="1" ht="13.15">
      <c r="A792" s="154" t="s">
        <v>90</v>
      </c>
      <c r="B792" s="154" t="str">
        <f>VLOOKUP(A792,'CENTRO DE COSTOS'!A:D,4,FALSE)</f>
        <v>JUAN SEBASTIÁN RÍOS CASTRILLÓN</v>
      </c>
      <c r="C792" s="154" t="str">
        <f>VLOOKUP(A792,'CENTRO DE COSTOS'!A:D,2,FALSE)</f>
        <v>0004-0005</v>
      </c>
      <c r="D792" s="154">
        <v>5212</v>
      </c>
      <c r="E792" s="154">
        <v>2558972</v>
      </c>
      <c r="F792" s="154">
        <v>79369</v>
      </c>
      <c r="G792" s="154" t="s">
        <v>8049</v>
      </c>
      <c r="H792" s="154" t="s">
        <v>197</v>
      </c>
      <c r="I792" s="154" t="s">
        <v>2726</v>
      </c>
      <c r="J792" s="154" t="s">
        <v>12351</v>
      </c>
      <c r="K792" s="154" t="s">
        <v>159</v>
      </c>
      <c r="L792" s="154" t="s">
        <v>12352</v>
      </c>
      <c r="M792" s="155">
        <v>45874.711805555555</v>
      </c>
      <c r="N792" s="155">
        <v>45882.462500000001</v>
      </c>
      <c r="O792" s="91"/>
      <c r="P792" s="154" t="s">
        <v>10063</v>
      </c>
      <c r="Q792" s="154" t="s">
        <v>10063</v>
      </c>
      <c r="R792" s="154" t="s">
        <v>2973</v>
      </c>
      <c r="S792" s="154" t="s">
        <v>2973</v>
      </c>
      <c r="T792" s="154" t="s">
        <v>8052</v>
      </c>
      <c r="U792" s="154" t="s">
        <v>9429</v>
      </c>
      <c r="V792" s="154" t="s">
        <v>12340</v>
      </c>
      <c r="W792" s="154" t="s">
        <v>2967</v>
      </c>
      <c r="X792" s="10"/>
      <c r="Y792" s="154" t="s">
        <v>25</v>
      </c>
      <c r="Z792" s="154" t="str">
        <f>VLOOKUP(D792,TIPOLOGIA!A:F,5,0)</f>
        <v>TERRESTRE</v>
      </c>
      <c r="AA792" s="154" t="s">
        <v>12229</v>
      </c>
      <c r="AB792" s="46">
        <v>1</v>
      </c>
      <c r="AC792" s="87">
        <f>IF(W792="SOPORTE_TELEFÓNICO",'BASE LIQUIDACION REDEBAN 2025'!$B$19,IF(AND(W792="VISITA_TÉCNICA",Y792="TIPO II"),'BASE LIQUIDACION REDEBAN 2025'!$B$18,'BASE LIQUIDACION REDEBAN 2025'!$B$17))</f>
        <v>35779.500569199998</v>
      </c>
      <c r="AD792" s="87">
        <v>0</v>
      </c>
      <c r="AE792" s="87">
        <f t="shared" si="12"/>
        <v>35779.500569199998</v>
      </c>
    </row>
    <row r="793" spans="1:31" s="105" customFormat="1" ht="13.15">
      <c r="A793" s="154" t="s">
        <v>76</v>
      </c>
      <c r="B793" s="154" t="str">
        <f>VLOOKUP(A793,'CENTRO DE COSTOS'!A:D,4,FALSE)</f>
        <v>DIEGO FERNANDO HENAO CARDONA</v>
      </c>
      <c r="C793" s="154" t="str">
        <f>VLOOKUP(A793,'CENTRO DE COSTOS'!A:D,2,FALSE)</f>
        <v>0004-0003</v>
      </c>
      <c r="D793" s="154">
        <v>76520</v>
      </c>
      <c r="E793" s="154">
        <v>2582115</v>
      </c>
      <c r="F793" s="154">
        <v>20828</v>
      </c>
      <c r="G793" s="154" t="s">
        <v>8049</v>
      </c>
      <c r="H793" s="154" t="s">
        <v>227</v>
      </c>
      <c r="I793" s="154" t="s">
        <v>1403</v>
      </c>
      <c r="J793" s="154" t="s">
        <v>12353</v>
      </c>
      <c r="K793" s="154" t="s">
        <v>159</v>
      </c>
      <c r="L793" s="154" t="s">
        <v>12354</v>
      </c>
      <c r="M793" s="155">
        <v>45880.729166666664</v>
      </c>
      <c r="N793" s="155">
        <v>45882.463888888888</v>
      </c>
      <c r="O793" s="91"/>
      <c r="P793" s="154" t="s">
        <v>10063</v>
      </c>
      <c r="Q793" s="154" t="s">
        <v>10063</v>
      </c>
      <c r="R793" s="154" t="s">
        <v>2973</v>
      </c>
      <c r="S793" s="154" t="s">
        <v>2973</v>
      </c>
      <c r="T793" s="154" t="s">
        <v>8052</v>
      </c>
      <c r="U793" s="154" t="s">
        <v>9429</v>
      </c>
      <c r="V793" s="154" t="s">
        <v>12355</v>
      </c>
      <c r="W793" s="154" t="s">
        <v>2967</v>
      </c>
      <c r="X793" s="10"/>
      <c r="Y793" s="154" t="s">
        <v>25</v>
      </c>
      <c r="Z793" s="154" t="str">
        <f>VLOOKUP(D793,TIPOLOGIA!A:F,5,0)</f>
        <v>TERRESTRE</v>
      </c>
      <c r="AA793" s="154" t="s">
        <v>1408</v>
      </c>
      <c r="AB793" s="46">
        <v>1</v>
      </c>
      <c r="AC793" s="87">
        <f>IF(W793="SOPORTE_TELEFÓNICO",'BASE LIQUIDACION REDEBAN 2025'!$B$19,IF(AND(W793="VISITA_TÉCNICA",Y793="TIPO II"),'BASE LIQUIDACION REDEBAN 2025'!$B$18,'BASE LIQUIDACION REDEBAN 2025'!$B$17))</f>
        <v>35779.500569199998</v>
      </c>
      <c r="AD793" s="87">
        <v>0</v>
      </c>
      <c r="AE793" s="87">
        <f t="shared" si="12"/>
        <v>35779.500569199998</v>
      </c>
    </row>
    <row r="794" spans="1:31" s="105" customFormat="1" ht="13.15">
      <c r="A794" s="154" t="s">
        <v>64</v>
      </c>
      <c r="B794" s="154" t="str">
        <f>VLOOKUP(A794,'CENTRO DE COSTOS'!A:D,4,FALSE)</f>
        <v>JOSE MAURICIO HERNANDEZ ROJAS</v>
      </c>
      <c r="C794" s="154" t="str">
        <f>VLOOKUP(A794,'CENTRO DE COSTOS'!A:D,2,FALSE)</f>
        <v>0004-0001</v>
      </c>
      <c r="D794" s="154">
        <v>47745</v>
      </c>
      <c r="E794" s="154">
        <v>2578642</v>
      </c>
      <c r="F794" s="154">
        <v>54454</v>
      </c>
      <c r="G794" s="154" t="s">
        <v>8049</v>
      </c>
      <c r="H794" s="154" t="s">
        <v>1896</v>
      </c>
      <c r="I794" s="154" t="s">
        <v>12356</v>
      </c>
      <c r="J794" s="154" t="s">
        <v>12357</v>
      </c>
      <c r="K794" s="154" t="s">
        <v>159</v>
      </c>
      <c r="L794" s="154" t="s">
        <v>12358</v>
      </c>
      <c r="M794" s="155">
        <v>45880.465277777781</v>
      </c>
      <c r="N794" s="155">
        <v>45882.465277777781</v>
      </c>
      <c r="O794" s="91"/>
      <c r="P794" s="154" t="s">
        <v>10063</v>
      </c>
      <c r="Q794" s="154" t="s">
        <v>10063</v>
      </c>
      <c r="R794" s="154" t="s">
        <v>2973</v>
      </c>
      <c r="S794" s="154" t="s">
        <v>2973</v>
      </c>
      <c r="T794" s="154" t="s">
        <v>8052</v>
      </c>
      <c r="U794" s="154" t="s">
        <v>9429</v>
      </c>
      <c r="V794" s="154" t="s">
        <v>12359</v>
      </c>
      <c r="W794" s="154" t="s">
        <v>2967</v>
      </c>
      <c r="X794" s="10"/>
      <c r="Y794" s="154" t="s">
        <v>28</v>
      </c>
      <c r="Z794" s="154" t="str">
        <f>VLOOKUP(D794,TIPOLOGIA!A:F,5,0)</f>
        <v>TERRESTRE</v>
      </c>
      <c r="AA794" s="154" t="s">
        <v>1093</v>
      </c>
      <c r="AB794" s="46">
        <v>1</v>
      </c>
      <c r="AC794" s="87">
        <f>IF(W794="SOPORTE_TELEFÓNICO",'BASE LIQUIDACION REDEBAN 2025'!$B$19,IF(AND(W794="VISITA_TÉCNICA",Y794="TIPO II"),'BASE LIQUIDACION REDEBAN 2025'!$B$18,'BASE LIQUIDACION REDEBAN 2025'!$B$17))</f>
        <v>67654.12000000001</v>
      </c>
      <c r="AD794" s="87">
        <v>0</v>
      </c>
      <c r="AE794" s="87">
        <f t="shared" si="12"/>
        <v>67654.12000000001</v>
      </c>
    </row>
    <row r="795" spans="1:31" s="105" customFormat="1" ht="13.15">
      <c r="A795" s="154" t="s">
        <v>68</v>
      </c>
      <c r="B795" s="154" t="str">
        <f>VLOOKUP(A795,'CENTRO DE COSTOS'!A:D,4,FALSE)</f>
        <v>WILLIAM ASDRUBAL ROZO ROZO</v>
      </c>
      <c r="C795" s="154" t="str">
        <f>VLOOKUP(A795,'CENTRO DE COSTOS'!A:D,2,FALSE)</f>
        <v>0004-0004</v>
      </c>
      <c r="D795" s="154">
        <v>11001</v>
      </c>
      <c r="E795" s="154">
        <v>2574400</v>
      </c>
      <c r="F795" s="154">
        <v>60273</v>
      </c>
      <c r="G795" s="154" t="s">
        <v>8049</v>
      </c>
      <c r="H795" s="154" t="s">
        <v>470</v>
      </c>
      <c r="I795" s="154" t="s">
        <v>68</v>
      </c>
      <c r="J795" s="154" t="s">
        <v>12360</v>
      </c>
      <c r="K795" s="154" t="s">
        <v>159</v>
      </c>
      <c r="L795" s="154" t="s">
        <v>12361</v>
      </c>
      <c r="M795" s="155">
        <v>45880.333333333336</v>
      </c>
      <c r="N795" s="155">
        <v>45882.466666666667</v>
      </c>
      <c r="O795" s="91"/>
      <c r="P795" s="154" t="s">
        <v>10063</v>
      </c>
      <c r="Q795" s="154" t="s">
        <v>10063</v>
      </c>
      <c r="R795" s="154" t="s">
        <v>220</v>
      </c>
      <c r="S795" s="154" t="s">
        <v>733</v>
      </c>
      <c r="T795" s="154" t="s">
        <v>8052</v>
      </c>
      <c r="U795" s="154" t="s">
        <v>9429</v>
      </c>
      <c r="V795" s="154" t="s">
        <v>12362</v>
      </c>
      <c r="W795" s="154" t="s">
        <v>2967</v>
      </c>
      <c r="X795" s="10"/>
      <c r="Y795" s="154" t="s">
        <v>25</v>
      </c>
      <c r="Z795" s="154" t="str">
        <f>VLOOKUP(D795,TIPOLOGIA!A:F,5,0)</f>
        <v>TERRESTRE</v>
      </c>
      <c r="AA795" s="154" t="s">
        <v>538</v>
      </c>
      <c r="AB795" s="46">
        <v>1</v>
      </c>
      <c r="AC795" s="87">
        <f>IF(W795="SOPORTE_TELEFÓNICO",'BASE LIQUIDACION REDEBAN 2025'!$B$19,IF(AND(W795="VISITA_TÉCNICA",Y795="TIPO II"),'BASE LIQUIDACION REDEBAN 2025'!$B$18,'BASE LIQUIDACION REDEBAN 2025'!$B$17))</f>
        <v>35779.500569199998</v>
      </c>
      <c r="AD795" s="87">
        <v>0</v>
      </c>
      <c r="AE795" s="87">
        <f t="shared" si="12"/>
        <v>35779.500569199998</v>
      </c>
    </row>
    <row r="796" spans="1:31" s="105" customFormat="1" ht="13.15">
      <c r="A796" s="154" t="s">
        <v>60</v>
      </c>
      <c r="B796" s="154" t="str">
        <f>VLOOKUP(A796,'CENTRO DE COSTOS'!A:D,4,FALSE)</f>
        <v>JUAN SEBASTIÁN RÍOS CASTRILLÓN</v>
      </c>
      <c r="C796" s="154" t="str">
        <f>VLOOKUP(A796,'CENTRO DE COSTOS'!A:D,2,FALSE)</f>
        <v>0004-0005</v>
      </c>
      <c r="D796" s="154">
        <v>5147</v>
      </c>
      <c r="E796" s="154">
        <v>2564890</v>
      </c>
      <c r="F796" s="154">
        <v>40705</v>
      </c>
      <c r="G796" s="154" t="s">
        <v>8049</v>
      </c>
      <c r="H796" s="154" t="s">
        <v>197</v>
      </c>
      <c r="I796" s="154" t="s">
        <v>2433</v>
      </c>
      <c r="J796" s="154" t="s">
        <v>12363</v>
      </c>
      <c r="K796" s="154" t="s">
        <v>159</v>
      </c>
      <c r="L796" s="154" t="s">
        <v>12364</v>
      </c>
      <c r="M796" s="155">
        <v>45875.654166666667</v>
      </c>
      <c r="N796" s="155">
        <v>45882.469444444447</v>
      </c>
      <c r="O796" s="91"/>
      <c r="P796" s="154" t="s">
        <v>10063</v>
      </c>
      <c r="Q796" s="154" t="s">
        <v>10063</v>
      </c>
      <c r="R796" s="154" t="s">
        <v>200</v>
      </c>
      <c r="S796" s="154" t="s">
        <v>201</v>
      </c>
      <c r="T796" s="154" t="s">
        <v>8052</v>
      </c>
      <c r="U796" s="154" t="s">
        <v>9429</v>
      </c>
      <c r="V796" s="154" t="s">
        <v>12365</v>
      </c>
      <c r="W796" s="154" t="s">
        <v>10144</v>
      </c>
      <c r="X796" s="10"/>
      <c r="Y796" s="154" t="s">
        <v>25</v>
      </c>
      <c r="Z796" s="154" t="str">
        <f>VLOOKUP(D796,TIPOLOGIA!A:F,5,0)</f>
        <v>TERRESTRE</v>
      </c>
      <c r="AA796" s="154" t="s">
        <v>3186</v>
      </c>
      <c r="AB796" s="46">
        <v>0</v>
      </c>
      <c r="AC796" s="87">
        <f>IF(W796="SOPORTE_TELEFÓNICO",'BASE LIQUIDACION REDEBAN 2025'!$B$19,IF(AND(W796="VISITA_TÉCNICA",Y796="TIPO II"),'BASE LIQUIDACION REDEBAN 2025'!$B$18,'BASE LIQUIDACION REDEBAN 2025'!$B$17))</f>
        <v>35779.500569199998</v>
      </c>
      <c r="AD796" s="87">
        <v>0</v>
      </c>
      <c r="AE796" s="87">
        <f t="shared" si="12"/>
        <v>35779.500569199998</v>
      </c>
    </row>
    <row r="797" spans="1:31" s="105" customFormat="1" ht="13.15">
      <c r="A797" s="154" t="s">
        <v>100</v>
      </c>
      <c r="B797" s="154" t="str">
        <f>VLOOKUP(A797,'CENTRO DE COSTOS'!A:D,4,FALSE)</f>
        <v>KEVIN ALEXIS CORZO BUSTOS</v>
      </c>
      <c r="C797" s="154" t="str">
        <f>VLOOKUP(A797,'CENTRO DE COSTOS'!A:D,2,FALSE)</f>
        <v>0004-0007</v>
      </c>
      <c r="D797" s="154">
        <v>50251</v>
      </c>
      <c r="E797" s="154">
        <v>2571241</v>
      </c>
      <c r="F797" s="154">
        <v>77232</v>
      </c>
      <c r="G797" s="154" t="s">
        <v>8049</v>
      </c>
      <c r="H797" s="154" t="s">
        <v>295</v>
      </c>
      <c r="I797" s="154" t="s">
        <v>12366</v>
      </c>
      <c r="J797" s="154" t="s">
        <v>12367</v>
      </c>
      <c r="K797" s="154" t="s">
        <v>159</v>
      </c>
      <c r="L797" s="154" t="s">
        <v>12368</v>
      </c>
      <c r="M797" s="155">
        <v>45877.556250000001</v>
      </c>
      <c r="N797" s="155">
        <v>45882.470833333333</v>
      </c>
      <c r="O797" s="91"/>
      <c r="P797" s="154" t="s">
        <v>10063</v>
      </c>
      <c r="Q797" s="154" t="s">
        <v>10063</v>
      </c>
      <c r="R797" s="154" t="s">
        <v>2973</v>
      </c>
      <c r="S797" s="154" t="s">
        <v>2973</v>
      </c>
      <c r="T797" s="154" t="s">
        <v>8052</v>
      </c>
      <c r="U797" s="154" t="s">
        <v>9429</v>
      </c>
      <c r="V797" s="154" t="s">
        <v>12369</v>
      </c>
      <c r="W797" s="154" t="s">
        <v>2967</v>
      </c>
      <c r="X797" s="10"/>
      <c r="Y797" s="154" t="s">
        <v>28</v>
      </c>
      <c r="Z797" s="154" t="str">
        <f>VLOOKUP(D797,TIPOLOGIA!A:F,5,0)</f>
        <v>TERRESTRE</v>
      </c>
      <c r="AA797" s="154" t="s">
        <v>301</v>
      </c>
      <c r="AB797" s="46">
        <v>1</v>
      </c>
      <c r="AC797" s="87">
        <f>IF(W797="SOPORTE_TELEFÓNICO",'BASE LIQUIDACION REDEBAN 2025'!$B$19,IF(AND(W797="VISITA_TÉCNICA",Y797="TIPO II"),'BASE LIQUIDACION REDEBAN 2025'!$B$18,'BASE LIQUIDACION REDEBAN 2025'!$B$17))</f>
        <v>67654.12000000001</v>
      </c>
      <c r="AD797" s="87">
        <v>0</v>
      </c>
      <c r="AE797" s="87">
        <f t="shared" si="12"/>
        <v>67654.12000000001</v>
      </c>
    </row>
    <row r="798" spans="1:31" s="105" customFormat="1" ht="13.15">
      <c r="A798" s="154" t="s">
        <v>64</v>
      </c>
      <c r="B798" s="154" t="str">
        <f>VLOOKUP(A798,'CENTRO DE COSTOS'!A:D,4,FALSE)</f>
        <v>JOSE MAURICIO HERNANDEZ ROJAS</v>
      </c>
      <c r="C798" s="154" t="str">
        <f>VLOOKUP(A798,'CENTRO DE COSTOS'!A:D,2,FALSE)</f>
        <v>0004-0001</v>
      </c>
      <c r="D798" s="154">
        <v>8001</v>
      </c>
      <c r="E798" s="154">
        <v>2574446</v>
      </c>
      <c r="F798" s="154">
        <v>61535</v>
      </c>
      <c r="G798" s="154" t="s">
        <v>8049</v>
      </c>
      <c r="H798" s="154" t="s">
        <v>389</v>
      </c>
      <c r="I798" s="154" t="s">
        <v>64</v>
      </c>
      <c r="J798" s="154" t="s">
        <v>4581</v>
      </c>
      <c r="K798" s="154" t="s">
        <v>159</v>
      </c>
      <c r="L798" s="154" t="s">
        <v>12370</v>
      </c>
      <c r="M798" s="155">
        <v>45880.333333333336</v>
      </c>
      <c r="N798" s="155">
        <v>45882.472916666666</v>
      </c>
      <c r="O798" s="91"/>
      <c r="P798" s="154" t="s">
        <v>10063</v>
      </c>
      <c r="Q798" s="154" t="s">
        <v>10063</v>
      </c>
      <c r="R798" s="154" t="s">
        <v>200</v>
      </c>
      <c r="S798" s="154" t="s">
        <v>739</v>
      </c>
      <c r="T798" s="154" t="s">
        <v>8052</v>
      </c>
      <c r="U798" s="154" t="s">
        <v>9429</v>
      </c>
      <c r="V798" s="154" t="s">
        <v>12371</v>
      </c>
      <c r="W798" s="154" t="s">
        <v>2967</v>
      </c>
      <c r="X798" s="10"/>
      <c r="Y798" s="154" t="s">
        <v>25</v>
      </c>
      <c r="Z798" s="154" t="str">
        <f>VLOOKUP(D798,TIPOLOGIA!A:F,5,0)</f>
        <v>TERRESTRE</v>
      </c>
      <c r="AA798" s="154" t="s">
        <v>1093</v>
      </c>
      <c r="AB798" s="46">
        <v>1</v>
      </c>
      <c r="AC798" s="87">
        <f>IF(W798="SOPORTE_TELEFÓNICO",'BASE LIQUIDACION REDEBAN 2025'!$B$19,IF(AND(W798="VISITA_TÉCNICA",Y798="TIPO II"),'BASE LIQUIDACION REDEBAN 2025'!$B$18,'BASE LIQUIDACION REDEBAN 2025'!$B$17))</f>
        <v>35779.500569199998</v>
      </c>
      <c r="AD798" s="87">
        <v>0</v>
      </c>
      <c r="AE798" s="87">
        <f t="shared" si="12"/>
        <v>35779.500569199998</v>
      </c>
    </row>
    <row r="799" spans="1:31" s="105" customFormat="1" ht="13.15">
      <c r="A799" s="154" t="s">
        <v>87</v>
      </c>
      <c r="B799" s="154" t="str">
        <f>VLOOKUP(A799,'CENTRO DE COSTOS'!A:D,4,FALSE)</f>
        <v>DIEGO FERNANDO HENAO CARDONA</v>
      </c>
      <c r="C799" s="154" t="str">
        <f>VLOOKUP(A799,'CENTRO DE COSTOS'!A:D,2,FALSE)</f>
        <v>0004-0002</v>
      </c>
      <c r="D799" s="154">
        <v>17442</v>
      </c>
      <c r="E799" s="154">
        <v>2555453</v>
      </c>
      <c r="F799" s="154">
        <v>75393</v>
      </c>
      <c r="G799" s="154" t="s">
        <v>8049</v>
      </c>
      <c r="H799" s="154" t="s">
        <v>477</v>
      </c>
      <c r="I799" s="154" t="s">
        <v>12372</v>
      </c>
      <c r="J799" s="154" t="s">
        <v>12373</v>
      </c>
      <c r="K799" s="154" t="s">
        <v>159</v>
      </c>
      <c r="L799" s="154" t="s">
        <v>12374</v>
      </c>
      <c r="M799" s="155">
        <v>45874.447222222225</v>
      </c>
      <c r="N799" s="155">
        <v>45882.474999999999</v>
      </c>
      <c r="O799" s="91"/>
      <c r="P799" s="154" t="s">
        <v>10063</v>
      </c>
      <c r="Q799" s="154" t="s">
        <v>10063</v>
      </c>
      <c r="R799" s="154" t="s">
        <v>2973</v>
      </c>
      <c r="S799" s="154" t="s">
        <v>2973</v>
      </c>
      <c r="T799" s="154" t="s">
        <v>8052</v>
      </c>
      <c r="U799" s="154" t="s">
        <v>9429</v>
      </c>
      <c r="V799" s="154" t="s">
        <v>12375</v>
      </c>
      <c r="W799" s="154" t="s">
        <v>2967</v>
      </c>
      <c r="X799" s="10"/>
      <c r="Y799" s="154" t="s">
        <v>28</v>
      </c>
      <c r="Z799" s="154" t="str">
        <f>VLOOKUP(D799,TIPOLOGIA!A:F,5,0)</f>
        <v>TERRESTRE</v>
      </c>
      <c r="AA799" s="154" t="s">
        <v>482</v>
      </c>
      <c r="AB799" s="46">
        <v>1</v>
      </c>
      <c r="AC799" s="87">
        <f>IF(W799="SOPORTE_TELEFÓNICO",'BASE LIQUIDACION REDEBAN 2025'!$B$19,IF(AND(W799="VISITA_TÉCNICA",Y799="TIPO II"),'BASE LIQUIDACION REDEBAN 2025'!$B$18,'BASE LIQUIDACION REDEBAN 2025'!$B$17))</f>
        <v>67654.12000000001</v>
      </c>
      <c r="AD799" s="87">
        <v>0</v>
      </c>
      <c r="AE799" s="87">
        <f t="shared" si="12"/>
        <v>67654.12000000001</v>
      </c>
    </row>
    <row r="800" spans="1:31" s="105" customFormat="1" ht="13.15">
      <c r="A800" s="154" t="s">
        <v>76</v>
      </c>
      <c r="B800" s="154" t="str">
        <f>VLOOKUP(A800,'CENTRO DE COSTOS'!A:D,4,FALSE)</f>
        <v>DIEGO FERNANDO HENAO CARDONA</v>
      </c>
      <c r="C800" s="154" t="str">
        <f>VLOOKUP(A800,'CENTRO DE COSTOS'!A:D,2,FALSE)</f>
        <v>0004-0003</v>
      </c>
      <c r="D800" s="154">
        <v>76520</v>
      </c>
      <c r="E800" s="154">
        <v>2573962</v>
      </c>
      <c r="F800" s="154">
        <v>76022</v>
      </c>
      <c r="G800" s="154" t="s">
        <v>8049</v>
      </c>
      <c r="H800" s="154" t="s">
        <v>227</v>
      </c>
      <c r="I800" s="154" t="s">
        <v>1403</v>
      </c>
      <c r="J800" s="154" t="s">
        <v>12376</v>
      </c>
      <c r="K800" s="154" t="s">
        <v>159</v>
      </c>
      <c r="L800" s="154" t="s">
        <v>12377</v>
      </c>
      <c r="M800" s="155">
        <v>45878.399305555555</v>
      </c>
      <c r="N800" s="155">
        <v>45882.475694444445</v>
      </c>
      <c r="O800" s="91"/>
      <c r="P800" s="154" t="s">
        <v>10063</v>
      </c>
      <c r="Q800" s="154" t="s">
        <v>10063</v>
      </c>
      <c r="R800" s="154" t="s">
        <v>2973</v>
      </c>
      <c r="S800" s="154" t="s">
        <v>2973</v>
      </c>
      <c r="T800" s="154" t="s">
        <v>8052</v>
      </c>
      <c r="U800" s="154" t="s">
        <v>9429</v>
      </c>
      <c r="V800" s="154" t="s">
        <v>12378</v>
      </c>
      <c r="W800" s="154" t="s">
        <v>2967</v>
      </c>
      <c r="X800" s="10"/>
      <c r="Y800" s="154" t="s">
        <v>25</v>
      </c>
      <c r="Z800" s="154" t="str">
        <f>VLOOKUP(D800,TIPOLOGIA!A:F,5,0)</f>
        <v>TERRESTRE</v>
      </c>
      <c r="AA800" s="154" t="s">
        <v>1408</v>
      </c>
      <c r="AB800" s="46">
        <v>1</v>
      </c>
      <c r="AC800" s="87">
        <f>IF(W800="SOPORTE_TELEFÓNICO",'BASE LIQUIDACION REDEBAN 2025'!$B$19,IF(AND(W800="VISITA_TÉCNICA",Y800="TIPO II"),'BASE LIQUIDACION REDEBAN 2025'!$B$18,'BASE LIQUIDACION REDEBAN 2025'!$B$17))</f>
        <v>35779.500569199998</v>
      </c>
      <c r="AD800" s="87">
        <v>0</v>
      </c>
      <c r="AE800" s="87">
        <f t="shared" si="12"/>
        <v>35779.500569199998</v>
      </c>
    </row>
    <row r="801" spans="1:31" s="105" customFormat="1" ht="13.15">
      <c r="A801" s="154" t="s">
        <v>90</v>
      </c>
      <c r="B801" s="154" t="str">
        <f>VLOOKUP(A801,'CENTRO DE COSTOS'!A:D,4,FALSE)</f>
        <v>JUAN SEBASTIÁN RÍOS CASTRILLÓN</v>
      </c>
      <c r="C801" s="154" t="str">
        <f>VLOOKUP(A801,'CENTRO DE COSTOS'!A:D,2,FALSE)</f>
        <v>0004-0005</v>
      </c>
      <c r="D801" s="154">
        <v>5001</v>
      </c>
      <c r="E801" s="154">
        <v>2556872</v>
      </c>
      <c r="F801" s="154">
        <v>74978</v>
      </c>
      <c r="G801" s="154" t="s">
        <v>8049</v>
      </c>
      <c r="H801" s="154" t="s">
        <v>197</v>
      </c>
      <c r="I801" s="154" t="s">
        <v>90</v>
      </c>
      <c r="J801" s="154" t="s">
        <v>12379</v>
      </c>
      <c r="K801" s="154" t="s">
        <v>159</v>
      </c>
      <c r="L801" s="154" t="s">
        <v>12380</v>
      </c>
      <c r="M801" s="155">
        <v>45874.570833333331</v>
      </c>
      <c r="N801" s="155">
        <v>45882.520833333336</v>
      </c>
      <c r="O801" s="91"/>
      <c r="P801" s="154" t="s">
        <v>10063</v>
      </c>
      <c r="Q801" s="154" t="s">
        <v>10063</v>
      </c>
      <c r="R801" s="154" t="s">
        <v>200</v>
      </c>
      <c r="S801" s="154" t="s">
        <v>739</v>
      </c>
      <c r="T801" s="154" t="s">
        <v>8052</v>
      </c>
      <c r="U801" s="154" t="s">
        <v>9429</v>
      </c>
      <c r="V801" s="154" t="s">
        <v>12381</v>
      </c>
      <c r="W801" s="154" t="s">
        <v>2967</v>
      </c>
      <c r="X801" s="10"/>
      <c r="Y801" s="154" t="s">
        <v>25</v>
      </c>
      <c r="Z801" s="154" t="str">
        <f>VLOOKUP(D801,TIPOLOGIA!A:F,5,0)</f>
        <v>TERRESTRE</v>
      </c>
      <c r="AA801" s="154" t="s">
        <v>12382</v>
      </c>
      <c r="AB801" s="46">
        <v>1</v>
      </c>
      <c r="AC801" s="87">
        <f>IF(W801="SOPORTE_TELEFÓNICO",'BASE LIQUIDACION REDEBAN 2025'!$B$19,IF(AND(W801="VISITA_TÉCNICA",Y801="TIPO II"),'BASE LIQUIDACION REDEBAN 2025'!$B$18,'BASE LIQUIDACION REDEBAN 2025'!$B$17))</f>
        <v>35779.500569199998</v>
      </c>
      <c r="AD801" s="87">
        <v>0</v>
      </c>
      <c r="AE801" s="87">
        <f t="shared" si="12"/>
        <v>35779.500569199998</v>
      </c>
    </row>
    <row r="802" spans="1:31" s="105" customFormat="1" ht="13.15">
      <c r="A802" s="154" t="s">
        <v>90</v>
      </c>
      <c r="B802" s="154" t="str">
        <f>VLOOKUP(A802,'CENTRO DE COSTOS'!A:D,4,FALSE)</f>
        <v>JUAN SEBASTIÁN RÍOS CASTRILLÓN</v>
      </c>
      <c r="C802" s="154" t="str">
        <f>VLOOKUP(A802,'CENTRO DE COSTOS'!A:D,2,FALSE)</f>
        <v>0004-0005</v>
      </c>
      <c r="D802" s="154">
        <v>5001</v>
      </c>
      <c r="E802" s="154">
        <v>2558869</v>
      </c>
      <c r="F802" s="154">
        <v>60784</v>
      </c>
      <c r="G802" s="154" t="s">
        <v>8049</v>
      </c>
      <c r="H802" s="154" t="s">
        <v>197</v>
      </c>
      <c r="I802" s="154" t="s">
        <v>90</v>
      </c>
      <c r="J802" s="154" t="s">
        <v>12383</v>
      </c>
      <c r="K802" s="154" t="s">
        <v>159</v>
      </c>
      <c r="L802" s="154" t="s">
        <v>12384</v>
      </c>
      <c r="M802" s="155">
        <v>45874.719444444447</v>
      </c>
      <c r="N802" s="155">
        <v>45882.579861111109</v>
      </c>
      <c r="O802" s="91"/>
      <c r="P802" s="154" t="s">
        <v>10063</v>
      </c>
      <c r="Q802" s="154" t="s">
        <v>10063</v>
      </c>
      <c r="R802" s="154" t="s">
        <v>2973</v>
      </c>
      <c r="S802" s="154" t="s">
        <v>2973</v>
      </c>
      <c r="T802" s="154" t="s">
        <v>8052</v>
      </c>
      <c r="U802" s="154" t="s">
        <v>9429</v>
      </c>
      <c r="V802" s="154" t="s">
        <v>12385</v>
      </c>
      <c r="W802" s="154" t="s">
        <v>2967</v>
      </c>
      <c r="X802" s="10"/>
      <c r="Y802" s="154" t="s">
        <v>25</v>
      </c>
      <c r="Z802" s="154" t="str">
        <f>VLOOKUP(D802,TIPOLOGIA!A:F,5,0)</f>
        <v>TERRESTRE</v>
      </c>
      <c r="AA802" s="154" t="s">
        <v>12382</v>
      </c>
      <c r="AB802" s="46">
        <v>1</v>
      </c>
      <c r="AC802" s="87">
        <f>IF(W802="SOPORTE_TELEFÓNICO",'BASE LIQUIDACION REDEBAN 2025'!$B$19,IF(AND(W802="VISITA_TÉCNICA",Y802="TIPO II"),'BASE LIQUIDACION REDEBAN 2025'!$B$18,'BASE LIQUIDACION REDEBAN 2025'!$B$17))</f>
        <v>35779.500569199998</v>
      </c>
      <c r="AD802" s="87">
        <v>0</v>
      </c>
      <c r="AE802" s="87">
        <f t="shared" si="12"/>
        <v>35779.500569199998</v>
      </c>
    </row>
    <row r="803" spans="1:31" s="105" customFormat="1" ht="13.15">
      <c r="A803" s="154" t="s">
        <v>90</v>
      </c>
      <c r="B803" s="154" t="str">
        <f>VLOOKUP(A803,'CENTRO DE COSTOS'!A:D,4,FALSE)</f>
        <v>JUAN SEBASTIÁN RÍOS CASTRILLÓN</v>
      </c>
      <c r="C803" s="154" t="str">
        <f>VLOOKUP(A803,'CENTRO DE COSTOS'!A:D,2,FALSE)</f>
        <v>0004-0005</v>
      </c>
      <c r="D803" s="154">
        <v>5001</v>
      </c>
      <c r="E803" s="154">
        <v>2558721</v>
      </c>
      <c r="F803" s="154">
        <v>10173</v>
      </c>
      <c r="G803" s="154" t="s">
        <v>8049</v>
      </c>
      <c r="H803" s="154" t="s">
        <v>197</v>
      </c>
      <c r="I803" s="154" t="s">
        <v>90</v>
      </c>
      <c r="J803" s="154" t="s">
        <v>12386</v>
      </c>
      <c r="K803" s="154" t="s">
        <v>159</v>
      </c>
      <c r="L803" s="154" t="s">
        <v>12387</v>
      </c>
      <c r="M803" s="155">
        <v>45874.698611111111</v>
      </c>
      <c r="N803" s="155">
        <v>45882.581250000003</v>
      </c>
      <c r="O803" s="91"/>
      <c r="P803" s="154" t="s">
        <v>10063</v>
      </c>
      <c r="Q803" s="154" t="s">
        <v>10063</v>
      </c>
      <c r="R803" s="154" t="s">
        <v>2973</v>
      </c>
      <c r="S803" s="154" t="s">
        <v>2973</v>
      </c>
      <c r="T803" s="154" t="s">
        <v>8052</v>
      </c>
      <c r="U803" s="154" t="s">
        <v>9429</v>
      </c>
      <c r="V803" s="154" t="s">
        <v>12388</v>
      </c>
      <c r="W803" s="154" t="s">
        <v>2967</v>
      </c>
      <c r="X803" s="10"/>
      <c r="Y803" s="154" t="s">
        <v>25</v>
      </c>
      <c r="Z803" s="154" t="str">
        <f>VLOOKUP(D803,TIPOLOGIA!A:F,5,0)</f>
        <v>TERRESTRE</v>
      </c>
      <c r="AA803" s="154" t="s">
        <v>12382</v>
      </c>
      <c r="AB803" s="46">
        <v>1</v>
      </c>
      <c r="AC803" s="87">
        <f>IF(W803="SOPORTE_TELEFÓNICO",'BASE LIQUIDACION REDEBAN 2025'!$B$19,IF(AND(W803="VISITA_TÉCNICA",Y803="TIPO II"),'BASE LIQUIDACION REDEBAN 2025'!$B$18,'BASE LIQUIDACION REDEBAN 2025'!$B$17))</f>
        <v>35779.500569199998</v>
      </c>
      <c r="AD803" s="87">
        <v>0</v>
      </c>
      <c r="AE803" s="87">
        <f t="shared" si="12"/>
        <v>35779.500569199998</v>
      </c>
    </row>
    <row r="804" spans="1:31" s="105" customFormat="1" ht="13.15">
      <c r="A804" s="154" t="s">
        <v>72</v>
      </c>
      <c r="B804" s="154" t="str">
        <f>VLOOKUP(A804,'CENTRO DE COSTOS'!A:D,4,FALSE)</f>
        <v>MIGUEL JULIÁN HERNÁNDEZ GUARÍN</v>
      </c>
      <c r="C804" s="154" t="str">
        <f>VLOOKUP(A804,'CENTRO DE COSTOS'!A:D,2,FALSE)</f>
        <v>0004-0008</v>
      </c>
      <c r="D804" s="154">
        <v>68001</v>
      </c>
      <c r="E804" s="154">
        <v>2588785</v>
      </c>
      <c r="F804" s="154">
        <v>64499</v>
      </c>
      <c r="G804" s="154" t="s">
        <v>8049</v>
      </c>
      <c r="H804" s="154" t="s">
        <v>820</v>
      </c>
      <c r="I804" s="154" t="s">
        <v>72</v>
      </c>
      <c r="J804" s="154" t="s">
        <v>12389</v>
      </c>
      <c r="K804" s="154" t="s">
        <v>159</v>
      </c>
      <c r="L804" s="154" t="s">
        <v>12390</v>
      </c>
      <c r="M804" s="155">
        <v>45882.333333333336</v>
      </c>
      <c r="N804" s="155">
        <v>45882.59652777778</v>
      </c>
      <c r="O804" s="91"/>
      <c r="P804" s="154" t="s">
        <v>10063</v>
      </c>
      <c r="Q804" s="154" t="s">
        <v>10063</v>
      </c>
      <c r="R804" s="154" t="s">
        <v>200</v>
      </c>
      <c r="S804" s="154" t="s">
        <v>739</v>
      </c>
      <c r="T804" s="154" t="s">
        <v>8052</v>
      </c>
      <c r="U804" s="154" t="s">
        <v>9429</v>
      </c>
      <c r="V804" s="154" t="s">
        <v>12391</v>
      </c>
      <c r="W804" s="154" t="s">
        <v>2967</v>
      </c>
      <c r="X804" s="10"/>
      <c r="Y804" s="154" t="s">
        <v>25</v>
      </c>
      <c r="Z804" s="154" t="str">
        <f>VLOOKUP(D804,TIPOLOGIA!A:F,5,0)</f>
        <v>TERRESTRE</v>
      </c>
      <c r="AA804" s="154" t="s">
        <v>838</v>
      </c>
      <c r="AB804" s="46">
        <v>1</v>
      </c>
      <c r="AC804" s="87">
        <f>IF(W804="SOPORTE_TELEFÓNICO",'BASE LIQUIDACION REDEBAN 2025'!$B$19,IF(AND(W804="VISITA_TÉCNICA",Y804="TIPO II"),'BASE LIQUIDACION REDEBAN 2025'!$B$18,'BASE LIQUIDACION REDEBAN 2025'!$B$17))</f>
        <v>35779.500569199998</v>
      </c>
      <c r="AD804" s="87">
        <v>0</v>
      </c>
      <c r="AE804" s="87">
        <f t="shared" si="12"/>
        <v>35779.500569199998</v>
      </c>
    </row>
    <row r="805" spans="1:31" s="105" customFormat="1" ht="13.15">
      <c r="A805" s="154" t="s">
        <v>101</v>
      </c>
      <c r="B805" s="154" t="str">
        <f>VLOOKUP(A805,'CENTRO DE COSTOS'!A:D,4,FALSE)</f>
        <v>KEVIN ALEXIS CORZO BUSTOS</v>
      </c>
      <c r="C805" s="154" t="str">
        <f>VLOOKUP(A805,'CENTRO DE COSTOS'!A:D,2,FALSE)</f>
        <v>0004-0007</v>
      </c>
      <c r="D805" s="154">
        <v>85001</v>
      </c>
      <c r="E805" s="154">
        <v>2587181</v>
      </c>
      <c r="F805" s="154">
        <v>76293</v>
      </c>
      <c r="G805" s="154" t="s">
        <v>8049</v>
      </c>
      <c r="H805" s="154" t="s">
        <v>189</v>
      </c>
      <c r="I805" s="154" t="s">
        <v>101</v>
      </c>
      <c r="J805" s="154" t="s">
        <v>12392</v>
      </c>
      <c r="K805" s="154" t="s">
        <v>159</v>
      </c>
      <c r="L805" s="154" t="s">
        <v>12393</v>
      </c>
      <c r="M805" s="155">
        <v>45881.617361111108</v>
      </c>
      <c r="N805" s="155">
        <v>45882.597222222219</v>
      </c>
      <c r="O805" s="91"/>
      <c r="P805" s="154" t="s">
        <v>10063</v>
      </c>
      <c r="Q805" s="154" t="s">
        <v>10063</v>
      </c>
      <c r="R805" s="154" t="s">
        <v>2973</v>
      </c>
      <c r="S805" s="154" t="s">
        <v>2973</v>
      </c>
      <c r="T805" s="154" t="s">
        <v>8052</v>
      </c>
      <c r="U805" s="154" t="s">
        <v>9429</v>
      </c>
      <c r="V805" s="154" t="s">
        <v>12394</v>
      </c>
      <c r="W805" s="154" t="s">
        <v>2967</v>
      </c>
      <c r="X805" s="10"/>
      <c r="Y805" s="154" t="s">
        <v>25</v>
      </c>
      <c r="Z805" s="154" t="str">
        <f>VLOOKUP(D805,TIPOLOGIA!A:F,5,0)</f>
        <v>TERRESTRE</v>
      </c>
      <c r="AA805" s="154" t="s">
        <v>194</v>
      </c>
      <c r="AB805" s="46">
        <v>1</v>
      </c>
      <c r="AC805" s="87">
        <f>IF(W805="SOPORTE_TELEFÓNICO",'BASE LIQUIDACION REDEBAN 2025'!$B$19,IF(AND(W805="VISITA_TÉCNICA",Y805="TIPO II"),'BASE LIQUIDACION REDEBAN 2025'!$B$18,'BASE LIQUIDACION REDEBAN 2025'!$B$17))</f>
        <v>35779.500569199998</v>
      </c>
      <c r="AD805" s="87">
        <v>0</v>
      </c>
      <c r="AE805" s="87">
        <f t="shared" si="12"/>
        <v>35779.500569199998</v>
      </c>
    </row>
    <row r="806" spans="1:31" s="105" customFormat="1" ht="13.15">
      <c r="A806" s="154" t="s">
        <v>91</v>
      </c>
      <c r="B806" s="154" t="str">
        <f>VLOOKUP(A806,'CENTRO DE COSTOS'!A:D,4,FALSE)</f>
        <v>JOSE MAURICIO HERNANDEZ ROJAS</v>
      </c>
      <c r="C806" s="154" t="str">
        <f>VLOOKUP(A806,'CENTRO DE COSTOS'!A:D,2,FALSE)</f>
        <v>0004-0001</v>
      </c>
      <c r="D806" s="154">
        <v>23001</v>
      </c>
      <c r="E806" s="154">
        <v>2588094</v>
      </c>
      <c r="F806" s="154">
        <v>77170</v>
      </c>
      <c r="G806" s="154" t="s">
        <v>8049</v>
      </c>
      <c r="H806" s="154" t="s">
        <v>421</v>
      </c>
      <c r="I806" s="154" t="s">
        <v>91</v>
      </c>
      <c r="J806" s="154" t="s">
        <v>12395</v>
      </c>
      <c r="K806" s="154" t="s">
        <v>159</v>
      </c>
      <c r="L806" s="154" t="s">
        <v>12396</v>
      </c>
      <c r="M806" s="155">
        <v>45881.673611111109</v>
      </c>
      <c r="N806" s="155">
        <v>45882.599305555559</v>
      </c>
      <c r="O806" s="91"/>
      <c r="P806" s="154" t="s">
        <v>10063</v>
      </c>
      <c r="Q806" s="154" t="s">
        <v>10063</v>
      </c>
      <c r="R806" s="154" t="s">
        <v>2973</v>
      </c>
      <c r="S806" s="154" t="s">
        <v>2973</v>
      </c>
      <c r="T806" s="154" t="s">
        <v>8052</v>
      </c>
      <c r="U806" s="154" t="s">
        <v>9429</v>
      </c>
      <c r="V806" s="154" t="s">
        <v>12397</v>
      </c>
      <c r="W806" s="154" t="s">
        <v>2967</v>
      </c>
      <c r="X806" s="10"/>
      <c r="Y806" s="154" t="s">
        <v>25</v>
      </c>
      <c r="Z806" s="154" t="str">
        <f>VLOOKUP(D806,TIPOLOGIA!A:F,5,0)</f>
        <v>TERRESTRE</v>
      </c>
      <c r="AA806" s="154" t="s">
        <v>426</v>
      </c>
      <c r="AB806" s="46">
        <v>1</v>
      </c>
      <c r="AC806" s="87">
        <f>IF(W806="SOPORTE_TELEFÓNICO",'BASE LIQUIDACION REDEBAN 2025'!$B$19,IF(AND(W806="VISITA_TÉCNICA",Y806="TIPO II"),'BASE LIQUIDACION REDEBAN 2025'!$B$18,'BASE LIQUIDACION REDEBAN 2025'!$B$17))</f>
        <v>35779.500569199998</v>
      </c>
      <c r="AD806" s="87">
        <v>0</v>
      </c>
      <c r="AE806" s="87">
        <f t="shared" si="12"/>
        <v>35779.500569199998</v>
      </c>
    </row>
    <row r="807" spans="1:31" s="105" customFormat="1" ht="13.15">
      <c r="A807" s="154" t="s">
        <v>76</v>
      </c>
      <c r="B807" s="154" t="str">
        <f>VLOOKUP(A807,'CENTRO DE COSTOS'!A:D,4,FALSE)</f>
        <v>DIEGO FERNANDO HENAO CARDONA</v>
      </c>
      <c r="C807" s="154" t="str">
        <f>VLOOKUP(A807,'CENTRO DE COSTOS'!A:D,2,FALSE)</f>
        <v>0004-0003</v>
      </c>
      <c r="D807" s="154">
        <v>19001</v>
      </c>
      <c r="E807" s="154">
        <v>2587282</v>
      </c>
      <c r="F807" s="154">
        <v>80185</v>
      </c>
      <c r="G807" s="154" t="s">
        <v>8049</v>
      </c>
      <c r="H807" s="154" t="s">
        <v>258</v>
      </c>
      <c r="I807" s="154" t="s">
        <v>95</v>
      </c>
      <c r="J807" s="154" t="s">
        <v>12398</v>
      </c>
      <c r="K807" s="154" t="s">
        <v>159</v>
      </c>
      <c r="L807" s="154" t="s">
        <v>12399</v>
      </c>
      <c r="M807" s="155">
        <v>45881.620833333334</v>
      </c>
      <c r="N807" s="155">
        <v>45882.600694444445</v>
      </c>
      <c r="O807" s="91"/>
      <c r="P807" s="154" t="s">
        <v>10063</v>
      </c>
      <c r="Q807" s="154" t="s">
        <v>10063</v>
      </c>
      <c r="R807" s="154" t="s">
        <v>2973</v>
      </c>
      <c r="S807" s="154" t="s">
        <v>2973</v>
      </c>
      <c r="T807" s="154" t="s">
        <v>8052</v>
      </c>
      <c r="U807" s="154" t="s">
        <v>9429</v>
      </c>
      <c r="V807" s="154" t="s">
        <v>12400</v>
      </c>
      <c r="W807" s="154" t="s">
        <v>2967</v>
      </c>
      <c r="X807" s="10"/>
      <c r="Y807" s="154" t="s">
        <v>30</v>
      </c>
      <c r="Z807" s="154" t="str">
        <f>VLOOKUP(D807,TIPOLOGIA!A:F,5,0)</f>
        <v>TERRESTRE</v>
      </c>
      <c r="AA807" s="154" t="s">
        <v>330</v>
      </c>
      <c r="AB807" s="46">
        <v>1</v>
      </c>
      <c r="AC807" s="87">
        <f>IF(W807="SOPORTE_TELEFÓNICO",'BASE LIQUIDACION REDEBAN 2025'!$B$19,IF(AND(W807="VISITA_TÉCNICA",Y807="TIPO II"),'BASE LIQUIDACION REDEBAN 2025'!$B$18,'BASE LIQUIDACION REDEBAN 2025'!$B$17))</f>
        <v>35779.500569199998</v>
      </c>
      <c r="AD807" s="87">
        <v>0</v>
      </c>
      <c r="AE807" s="87">
        <f t="shared" si="12"/>
        <v>35779.500569199998</v>
      </c>
    </row>
    <row r="808" spans="1:31" s="105" customFormat="1" ht="13.15">
      <c r="A808" s="154" t="s">
        <v>94</v>
      </c>
      <c r="B808" s="154" t="str">
        <f>VLOOKUP(A808,'CENTRO DE COSTOS'!A:D,4,FALSE)</f>
        <v>DIEGO FERNANDO HENAO CARDONA</v>
      </c>
      <c r="C808" s="154" t="str">
        <f>VLOOKUP(A808,'CENTRO DE COSTOS'!A:D,2,FALSE)</f>
        <v>0004-0002</v>
      </c>
      <c r="D808" s="154">
        <v>76147</v>
      </c>
      <c r="E808" s="154">
        <v>2587307</v>
      </c>
      <c r="F808" s="154">
        <v>65769</v>
      </c>
      <c r="G808" s="154" t="s">
        <v>8049</v>
      </c>
      <c r="H808" s="154" t="s">
        <v>227</v>
      </c>
      <c r="I808" s="154" t="s">
        <v>2938</v>
      </c>
      <c r="J808" s="154" t="s">
        <v>12401</v>
      </c>
      <c r="K808" s="154" t="s">
        <v>159</v>
      </c>
      <c r="L808" s="154" t="s">
        <v>12402</v>
      </c>
      <c r="M808" s="155">
        <v>45881.614583333336</v>
      </c>
      <c r="N808" s="155">
        <v>45882.602083333331</v>
      </c>
      <c r="O808" s="91"/>
      <c r="P808" s="154" t="s">
        <v>10063</v>
      </c>
      <c r="Q808" s="154" t="s">
        <v>10063</v>
      </c>
      <c r="R808" s="154" t="s">
        <v>2973</v>
      </c>
      <c r="S808" s="154" t="s">
        <v>2973</v>
      </c>
      <c r="T808" s="154" t="s">
        <v>8052</v>
      </c>
      <c r="U808" s="154" t="s">
        <v>9429</v>
      </c>
      <c r="V808" s="154" t="s">
        <v>12403</v>
      </c>
      <c r="W808" s="154" t="s">
        <v>2967</v>
      </c>
      <c r="X808" s="10"/>
      <c r="Y808" s="154" t="s">
        <v>25</v>
      </c>
      <c r="Z808" s="154" t="str">
        <f>VLOOKUP(D808,TIPOLOGIA!A:F,5,0)</f>
        <v>TERRESTRE</v>
      </c>
      <c r="AA808" s="154" t="s">
        <v>495</v>
      </c>
      <c r="AB808" s="46">
        <v>1</v>
      </c>
      <c r="AC808" s="87">
        <f>IF(W808="SOPORTE_TELEFÓNICO",'BASE LIQUIDACION REDEBAN 2025'!$B$19,IF(AND(W808="VISITA_TÉCNICA",Y808="TIPO II"),'BASE LIQUIDACION REDEBAN 2025'!$B$18,'BASE LIQUIDACION REDEBAN 2025'!$B$17))</f>
        <v>35779.500569199998</v>
      </c>
      <c r="AD808" s="87">
        <v>0</v>
      </c>
      <c r="AE808" s="87">
        <f t="shared" si="12"/>
        <v>35779.500569199998</v>
      </c>
    </row>
    <row r="809" spans="1:31" s="105" customFormat="1" ht="13.15">
      <c r="A809" s="154" t="s">
        <v>81</v>
      </c>
      <c r="B809" s="154" t="str">
        <f>VLOOKUP(A809,'CENTRO DE COSTOS'!A:D,4,FALSE)</f>
        <v>MIGUEL JULIÁN HERNÁNDEZ GUARÍN</v>
      </c>
      <c r="C809" s="154" t="str">
        <f>VLOOKUP(A809,'CENTRO DE COSTOS'!A:D,2,FALSE)</f>
        <v>0004-0008</v>
      </c>
      <c r="D809" s="154">
        <v>54001</v>
      </c>
      <c r="E809" s="154">
        <v>2587168</v>
      </c>
      <c r="F809" s="154">
        <v>57163</v>
      </c>
      <c r="G809" s="154" t="s">
        <v>8049</v>
      </c>
      <c r="H809" s="154" t="s">
        <v>317</v>
      </c>
      <c r="I809" s="154" t="s">
        <v>81</v>
      </c>
      <c r="J809" s="154" t="s">
        <v>12404</v>
      </c>
      <c r="K809" s="154" t="s">
        <v>159</v>
      </c>
      <c r="L809" s="154" t="s">
        <v>12405</v>
      </c>
      <c r="M809" s="155">
        <v>45881.615277777775</v>
      </c>
      <c r="N809" s="155">
        <v>45882.617361111108</v>
      </c>
      <c r="O809" s="91"/>
      <c r="P809" s="154" t="s">
        <v>10063</v>
      </c>
      <c r="Q809" s="154" t="s">
        <v>10063</v>
      </c>
      <c r="R809" s="154" t="s">
        <v>200</v>
      </c>
      <c r="S809" s="154" t="s">
        <v>739</v>
      </c>
      <c r="T809" s="154" t="s">
        <v>8052</v>
      </c>
      <c r="U809" s="154" t="s">
        <v>9429</v>
      </c>
      <c r="V809" s="154" t="s">
        <v>12320</v>
      </c>
      <c r="W809" s="154" t="s">
        <v>2967</v>
      </c>
      <c r="X809" s="10"/>
      <c r="Y809" s="154" t="s">
        <v>25</v>
      </c>
      <c r="Z809" s="154" t="str">
        <f>VLOOKUP(D809,TIPOLOGIA!A:F,5,0)</f>
        <v>TERRESTRE</v>
      </c>
      <c r="AA809" s="154" t="s">
        <v>401</v>
      </c>
      <c r="AB809" s="46">
        <v>1</v>
      </c>
      <c r="AC809" s="87">
        <f>IF(W809="SOPORTE_TELEFÓNICO",'BASE LIQUIDACION REDEBAN 2025'!$B$19,IF(AND(W809="VISITA_TÉCNICA",Y809="TIPO II"),'BASE LIQUIDACION REDEBAN 2025'!$B$18,'BASE LIQUIDACION REDEBAN 2025'!$B$17))</f>
        <v>35779.500569199998</v>
      </c>
      <c r="AD809" s="87">
        <v>0</v>
      </c>
      <c r="AE809" s="87">
        <f t="shared" si="12"/>
        <v>35779.500569199998</v>
      </c>
    </row>
    <row r="810" spans="1:31" s="105" customFormat="1" ht="13.15">
      <c r="A810" s="154" t="s">
        <v>91</v>
      </c>
      <c r="B810" s="154" t="str">
        <f>VLOOKUP(A810,'CENTRO DE COSTOS'!A:D,4,FALSE)</f>
        <v>JOSE MAURICIO HERNANDEZ ROJAS</v>
      </c>
      <c r="C810" s="154" t="str">
        <f>VLOOKUP(A810,'CENTRO DE COSTOS'!A:D,2,FALSE)</f>
        <v>0004-0001</v>
      </c>
      <c r="D810" s="154">
        <v>23001</v>
      </c>
      <c r="E810" s="154">
        <v>2586266</v>
      </c>
      <c r="F810" s="154">
        <v>67801</v>
      </c>
      <c r="G810" s="154" t="s">
        <v>8049</v>
      </c>
      <c r="H810" s="154" t="s">
        <v>421</v>
      </c>
      <c r="I810" s="154" t="s">
        <v>91</v>
      </c>
      <c r="J810" s="154" t="s">
        <v>12406</v>
      </c>
      <c r="K810" s="154" t="s">
        <v>159</v>
      </c>
      <c r="L810" s="154" t="s">
        <v>12407</v>
      </c>
      <c r="M810" s="155">
        <v>45881.522222222222</v>
      </c>
      <c r="N810" s="155">
        <v>45882.620138888888</v>
      </c>
      <c r="O810" s="91"/>
      <c r="P810" s="154" t="s">
        <v>10063</v>
      </c>
      <c r="Q810" s="154" t="s">
        <v>10063</v>
      </c>
      <c r="R810" s="154" t="s">
        <v>2973</v>
      </c>
      <c r="S810" s="154" t="s">
        <v>2973</v>
      </c>
      <c r="T810" s="154" t="s">
        <v>8052</v>
      </c>
      <c r="U810" s="154" t="s">
        <v>9429</v>
      </c>
      <c r="V810" s="154" t="s">
        <v>12408</v>
      </c>
      <c r="W810" s="154" t="s">
        <v>2967</v>
      </c>
      <c r="X810" s="10"/>
      <c r="Y810" s="154" t="s">
        <v>25</v>
      </c>
      <c r="Z810" s="154" t="str">
        <f>VLOOKUP(D810,TIPOLOGIA!A:F,5,0)</f>
        <v>TERRESTRE</v>
      </c>
      <c r="AA810" s="154" t="s">
        <v>426</v>
      </c>
      <c r="AB810" s="46">
        <v>1</v>
      </c>
      <c r="AC810" s="87">
        <f>IF(W810="SOPORTE_TELEFÓNICO",'BASE LIQUIDACION REDEBAN 2025'!$B$19,IF(AND(W810="VISITA_TÉCNICA",Y810="TIPO II"),'BASE LIQUIDACION REDEBAN 2025'!$B$18,'BASE LIQUIDACION REDEBAN 2025'!$B$17))</f>
        <v>35779.500569199998</v>
      </c>
      <c r="AD810" s="87">
        <v>0</v>
      </c>
      <c r="AE810" s="87">
        <f t="shared" si="12"/>
        <v>35779.500569199998</v>
      </c>
    </row>
    <row r="811" spans="1:31" s="105" customFormat="1" ht="13.15">
      <c r="A811" s="154" t="s">
        <v>100</v>
      </c>
      <c r="B811" s="154" t="str">
        <f>VLOOKUP(A811,'CENTRO DE COSTOS'!A:D,4,FALSE)</f>
        <v>KEVIN ALEXIS CORZO BUSTOS</v>
      </c>
      <c r="C811" s="154" t="str">
        <f>VLOOKUP(A811,'CENTRO DE COSTOS'!A:D,2,FALSE)</f>
        <v>0004-0007</v>
      </c>
      <c r="D811" s="154">
        <v>50001</v>
      </c>
      <c r="E811" s="154">
        <v>2585722</v>
      </c>
      <c r="F811" s="154">
        <v>78304</v>
      </c>
      <c r="G811" s="154" t="s">
        <v>8049</v>
      </c>
      <c r="H811" s="154" t="s">
        <v>295</v>
      </c>
      <c r="I811" s="154" t="s">
        <v>100</v>
      </c>
      <c r="J811" s="154" t="s">
        <v>12409</v>
      </c>
      <c r="K811" s="154" t="s">
        <v>159</v>
      </c>
      <c r="L811" s="154" t="s">
        <v>12410</v>
      </c>
      <c r="M811" s="155">
        <v>45881.49722222222</v>
      </c>
      <c r="N811" s="155">
        <v>45882.620833333334</v>
      </c>
      <c r="O811" s="91"/>
      <c r="P811" s="154" t="s">
        <v>10063</v>
      </c>
      <c r="Q811" s="154" t="s">
        <v>10063</v>
      </c>
      <c r="R811" s="154" t="s">
        <v>2973</v>
      </c>
      <c r="S811" s="154" t="s">
        <v>2973</v>
      </c>
      <c r="T811" s="154" t="s">
        <v>8052</v>
      </c>
      <c r="U811" s="154" t="s">
        <v>9429</v>
      </c>
      <c r="V811" s="154" t="s">
        <v>12411</v>
      </c>
      <c r="W811" s="154" t="s">
        <v>2967</v>
      </c>
      <c r="X811" s="10"/>
      <c r="Y811" s="154" t="s">
        <v>25</v>
      </c>
      <c r="Z811" s="154" t="str">
        <f>VLOOKUP(D811,TIPOLOGIA!A:F,5,0)</f>
        <v>TERRESTRE</v>
      </c>
      <c r="AA811" s="154" t="s">
        <v>3167</v>
      </c>
      <c r="AB811" s="46">
        <v>1</v>
      </c>
      <c r="AC811" s="87">
        <f>IF(W811="SOPORTE_TELEFÓNICO",'BASE LIQUIDACION REDEBAN 2025'!$B$19,IF(AND(W811="VISITA_TÉCNICA",Y811="TIPO II"),'BASE LIQUIDACION REDEBAN 2025'!$B$18,'BASE LIQUIDACION REDEBAN 2025'!$B$17))</f>
        <v>35779.500569199998</v>
      </c>
      <c r="AD811" s="87">
        <v>0</v>
      </c>
      <c r="AE811" s="87">
        <f t="shared" si="12"/>
        <v>35779.500569199998</v>
      </c>
    </row>
    <row r="812" spans="1:31" s="105" customFormat="1" ht="13.15">
      <c r="A812" s="154" t="s">
        <v>68</v>
      </c>
      <c r="B812" s="154" t="str">
        <f>VLOOKUP(A812,'CENTRO DE COSTOS'!A:D,4,FALSE)</f>
        <v>WILLIAM ASDRUBAL ROZO ROZO</v>
      </c>
      <c r="C812" s="154" t="str">
        <f>VLOOKUP(A812,'CENTRO DE COSTOS'!A:D,2,FALSE)</f>
        <v>0004-0004</v>
      </c>
      <c r="D812" s="154">
        <v>11001</v>
      </c>
      <c r="E812" s="154">
        <v>2585957</v>
      </c>
      <c r="F812" s="154">
        <v>24107</v>
      </c>
      <c r="G812" s="154" t="s">
        <v>8049</v>
      </c>
      <c r="H812" s="154" t="s">
        <v>470</v>
      </c>
      <c r="I812" s="154" t="s">
        <v>68</v>
      </c>
      <c r="J812" s="154" t="s">
        <v>12412</v>
      </c>
      <c r="K812" s="154" t="s">
        <v>159</v>
      </c>
      <c r="L812" s="154" t="s">
        <v>12413</v>
      </c>
      <c r="M812" s="155">
        <v>45881.499305555553</v>
      </c>
      <c r="N812" s="155">
        <v>45882.62222222222</v>
      </c>
      <c r="O812" s="91"/>
      <c r="P812" s="154" t="s">
        <v>10063</v>
      </c>
      <c r="Q812" s="154" t="s">
        <v>10063</v>
      </c>
      <c r="R812" s="154" t="s">
        <v>2973</v>
      </c>
      <c r="S812" s="154" t="s">
        <v>2973</v>
      </c>
      <c r="T812" s="154" t="s">
        <v>8052</v>
      </c>
      <c r="U812" s="154" t="s">
        <v>9429</v>
      </c>
      <c r="V812" s="154" t="s">
        <v>12414</v>
      </c>
      <c r="W812" s="154" t="s">
        <v>2967</v>
      </c>
      <c r="X812" s="10"/>
      <c r="Y812" s="154" t="s">
        <v>25</v>
      </c>
      <c r="Z812" s="154" t="str">
        <f>VLOOKUP(D812,TIPOLOGIA!A:F,5,0)</f>
        <v>TERRESTRE</v>
      </c>
      <c r="AA812" s="154" t="s">
        <v>573</v>
      </c>
      <c r="AB812" s="46">
        <v>1</v>
      </c>
      <c r="AC812" s="87">
        <f>IF(W812="SOPORTE_TELEFÓNICO",'BASE LIQUIDACION REDEBAN 2025'!$B$19,IF(AND(W812="VISITA_TÉCNICA",Y812="TIPO II"),'BASE LIQUIDACION REDEBAN 2025'!$B$18,'BASE LIQUIDACION REDEBAN 2025'!$B$17))</f>
        <v>35779.500569199998</v>
      </c>
      <c r="AD812" s="87">
        <v>0</v>
      </c>
      <c r="AE812" s="87">
        <f t="shared" si="12"/>
        <v>35779.500569199998</v>
      </c>
    </row>
    <row r="813" spans="1:31" s="105" customFormat="1" ht="13.15">
      <c r="A813" s="154" t="s">
        <v>68</v>
      </c>
      <c r="B813" s="154" t="str">
        <f>VLOOKUP(A813,'CENTRO DE COSTOS'!A:D,4,FALSE)</f>
        <v>WILLIAM ASDRUBAL ROZO ROZO</v>
      </c>
      <c r="C813" s="154" t="str">
        <f>VLOOKUP(A813,'CENTRO DE COSTOS'!A:D,2,FALSE)</f>
        <v>0004-0004</v>
      </c>
      <c r="D813" s="154">
        <v>11001</v>
      </c>
      <c r="E813" s="154">
        <v>2585945</v>
      </c>
      <c r="F813" s="154">
        <v>48606</v>
      </c>
      <c r="G813" s="154" t="s">
        <v>8049</v>
      </c>
      <c r="H813" s="154" t="s">
        <v>470</v>
      </c>
      <c r="I813" s="154" t="s">
        <v>68</v>
      </c>
      <c r="J813" s="154" t="s">
        <v>12415</v>
      </c>
      <c r="K813" s="154" t="s">
        <v>159</v>
      </c>
      <c r="L813" s="154" t="s">
        <v>12416</v>
      </c>
      <c r="M813" s="155">
        <v>45881.494444444441</v>
      </c>
      <c r="N813" s="155">
        <v>45882.622916666667</v>
      </c>
      <c r="O813" s="91"/>
      <c r="P813" s="154" t="s">
        <v>10063</v>
      </c>
      <c r="Q813" s="154" t="s">
        <v>10063</v>
      </c>
      <c r="R813" s="154" t="s">
        <v>200</v>
      </c>
      <c r="S813" s="154" t="s">
        <v>201</v>
      </c>
      <c r="T813" s="154" t="s">
        <v>8052</v>
      </c>
      <c r="U813" s="154" t="s">
        <v>9429</v>
      </c>
      <c r="V813" s="154" t="s">
        <v>12417</v>
      </c>
      <c r="W813" s="154" t="s">
        <v>2967</v>
      </c>
      <c r="X813" s="10"/>
      <c r="Y813" s="154" t="s">
        <v>25</v>
      </c>
      <c r="Z813" s="154" t="str">
        <f>VLOOKUP(D813,TIPOLOGIA!A:F,5,0)</f>
        <v>TERRESTRE</v>
      </c>
      <c r="AA813" s="154" t="s">
        <v>877</v>
      </c>
      <c r="AB813" s="46">
        <v>1</v>
      </c>
      <c r="AC813" s="87">
        <f>IF(W813="SOPORTE_TELEFÓNICO",'BASE LIQUIDACION REDEBAN 2025'!$B$19,IF(AND(W813="VISITA_TÉCNICA",Y813="TIPO II"),'BASE LIQUIDACION REDEBAN 2025'!$B$18,'BASE LIQUIDACION REDEBAN 2025'!$B$17))</f>
        <v>35779.500569199998</v>
      </c>
      <c r="AD813" s="87">
        <v>0</v>
      </c>
      <c r="AE813" s="87">
        <f t="shared" si="12"/>
        <v>35779.500569199998</v>
      </c>
    </row>
    <row r="814" spans="1:31" s="105" customFormat="1" ht="13.15">
      <c r="A814" s="154" t="s">
        <v>86</v>
      </c>
      <c r="B814" s="154" t="str">
        <f>VLOOKUP(A814,'CENTRO DE COSTOS'!A:D,4,FALSE)</f>
        <v>KEVIN ALEXIS CORZO BUSTOS</v>
      </c>
      <c r="C814" s="154" t="str">
        <f>VLOOKUP(A814,'CENTRO DE COSTOS'!A:D,2,FALSE)</f>
        <v>0004-0007</v>
      </c>
      <c r="D814" s="154">
        <v>73001</v>
      </c>
      <c r="E814" s="154">
        <v>2584828</v>
      </c>
      <c r="F814" s="154">
        <v>48408</v>
      </c>
      <c r="G814" s="154" t="s">
        <v>8049</v>
      </c>
      <c r="H814" s="154" t="s">
        <v>703</v>
      </c>
      <c r="I814" s="154" t="s">
        <v>86</v>
      </c>
      <c r="J814" s="154" t="s">
        <v>12418</v>
      </c>
      <c r="K814" s="154" t="s">
        <v>159</v>
      </c>
      <c r="L814" s="154" t="s">
        <v>12419</v>
      </c>
      <c r="M814" s="155">
        <v>45881.428472222222</v>
      </c>
      <c r="N814" s="155">
        <v>45882.628472222219</v>
      </c>
      <c r="O814" s="91"/>
      <c r="P814" s="154" t="s">
        <v>10063</v>
      </c>
      <c r="Q814" s="154" t="s">
        <v>10063</v>
      </c>
      <c r="R814" s="154" t="s">
        <v>2973</v>
      </c>
      <c r="S814" s="154" t="s">
        <v>2973</v>
      </c>
      <c r="T814" s="154" t="s">
        <v>8052</v>
      </c>
      <c r="U814" s="154" t="s">
        <v>9429</v>
      </c>
      <c r="V814" s="154" t="s">
        <v>12420</v>
      </c>
      <c r="W814" s="154" t="s">
        <v>2967</v>
      </c>
      <c r="X814" s="10"/>
      <c r="Y814" s="154" t="s">
        <v>25</v>
      </c>
      <c r="Z814" s="154" t="str">
        <f>VLOOKUP(D814,TIPOLOGIA!A:F,5,0)</f>
        <v>TERRESTRE</v>
      </c>
      <c r="AA814" s="154" t="s">
        <v>708</v>
      </c>
      <c r="AB814" s="46">
        <v>1</v>
      </c>
      <c r="AC814" s="87">
        <f>IF(W814="SOPORTE_TELEFÓNICO",'BASE LIQUIDACION REDEBAN 2025'!$B$19,IF(AND(W814="VISITA_TÉCNICA",Y814="TIPO II"),'BASE LIQUIDACION REDEBAN 2025'!$B$18,'BASE LIQUIDACION REDEBAN 2025'!$B$17))</f>
        <v>35779.500569199998</v>
      </c>
      <c r="AD814" s="87">
        <v>0</v>
      </c>
      <c r="AE814" s="87">
        <f t="shared" si="12"/>
        <v>35779.500569199998</v>
      </c>
    </row>
    <row r="815" spans="1:31" s="105" customFormat="1" ht="13.15">
      <c r="A815" s="154" t="s">
        <v>91</v>
      </c>
      <c r="B815" s="154" t="str">
        <f>VLOOKUP(A815,'CENTRO DE COSTOS'!A:D,4,FALSE)</f>
        <v>JOSE MAURICIO HERNANDEZ ROJAS</v>
      </c>
      <c r="C815" s="154" t="str">
        <f>VLOOKUP(A815,'CENTRO DE COSTOS'!A:D,2,FALSE)</f>
        <v>0004-0001</v>
      </c>
      <c r="D815" s="154">
        <v>23001</v>
      </c>
      <c r="E815" s="154">
        <v>2584500</v>
      </c>
      <c r="F815" s="154">
        <v>80167</v>
      </c>
      <c r="G815" s="154" t="s">
        <v>8049</v>
      </c>
      <c r="H815" s="154" t="s">
        <v>421</v>
      </c>
      <c r="I815" s="154" t="s">
        <v>91</v>
      </c>
      <c r="J815" s="154" t="s">
        <v>12421</v>
      </c>
      <c r="K815" s="154" t="s">
        <v>159</v>
      </c>
      <c r="L815" s="154" t="s">
        <v>12422</v>
      </c>
      <c r="M815" s="155">
        <v>45881.404166666667</v>
      </c>
      <c r="N815" s="155">
        <v>45882.629861111112</v>
      </c>
      <c r="O815" s="91"/>
      <c r="P815" s="154" t="s">
        <v>10063</v>
      </c>
      <c r="Q815" s="154" t="s">
        <v>10063</v>
      </c>
      <c r="R815" s="154" t="s">
        <v>2973</v>
      </c>
      <c r="S815" s="154" t="s">
        <v>2973</v>
      </c>
      <c r="T815" s="154" t="s">
        <v>8052</v>
      </c>
      <c r="U815" s="154" t="s">
        <v>9429</v>
      </c>
      <c r="V815" s="154" t="s">
        <v>12423</v>
      </c>
      <c r="W815" s="154" t="s">
        <v>2967</v>
      </c>
      <c r="X815" s="10"/>
      <c r="Y815" s="154" t="s">
        <v>25</v>
      </c>
      <c r="Z815" s="154" t="str">
        <f>VLOOKUP(D815,TIPOLOGIA!A:F,5,0)</f>
        <v>TERRESTRE</v>
      </c>
      <c r="AA815" s="154" t="s">
        <v>426</v>
      </c>
      <c r="AB815" s="46">
        <v>1</v>
      </c>
      <c r="AC815" s="87">
        <f>IF(W815="SOPORTE_TELEFÓNICO",'BASE LIQUIDACION REDEBAN 2025'!$B$19,IF(AND(W815="VISITA_TÉCNICA",Y815="TIPO II"),'BASE LIQUIDACION REDEBAN 2025'!$B$18,'BASE LIQUIDACION REDEBAN 2025'!$B$17))</f>
        <v>35779.500569199998</v>
      </c>
      <c r="AD815" s="87">
        <v>0</v>
      </c>
      <c r="AE815" s="87">
        <f t="shared" si="12"/>
        <v>35779.500569199998</v>
      </c>
    </row>
    <row r="816" spans="1:31" s="105" customFormat="1" ht="13.15">
      <c r="A816" s="154" t="s">
        <v>94</v>
      </c>
      <c r="B816" s="154" t="str">
        <f>VLOOKUP(A816,'CENTRO DE COSTOS'!A:D,4,FALSE)</f>
        <v>DIEGO FERNANDO HENAO CARDONA</v>
      </c>
      <c r="C816" s="154" t="str">
        <f>VLOOKUP(A816,'CENTRO DE COSTOS'!A:D,2,FALSE)</f>
        <v>0004-0002</v>
      </c>
      <c r="D816" s="154">
        <v>66001</v>
      </c>
      <c r="E816" s="154">
        <v>2584076</v>
      </c>
      <c r="F816" s="154">
        <v>62758</v>
      </c>
      <c r="G816" s="154" t="s">
        <v>8049</v>
      </c>
      <c r="H816" s="154" t="s">
        <v>606</v>
      </c>
      <c r="I816" s="154" t="s">
        <v>94</v>
      </c>
      <c r="J816" s="154" t="s">
        <v>12424</v>
      </c>
      <c r="K816" s="154" t="s">
        <v>159</v>
      </c>
      <c r="L816" s="154" t="s">
        <v>12425</v>
      </c>
      <c r="M816" s="155">
        <v>45881.390972222223</v>
      </c>
      <c r="N816" s="155">
        <v>45882.631249999999</v>
      </c>
      <c r="O816" s="91"/>
      <c r="P816" s="154" t="s">
        <v>10063</v>
      </c>
      <c r="Q816" s="154" t="s">
        <v>10063</v>
      </c>
      <c r="R816" s="154" t="s">
        <v>2973</v>
      </c>
      <c r="S816" s="154" t="s">
        <v>2973</v>
      </c>
      <c r="T816" s="154" t="s">
        <v>8052</v>
      </c>
      <c r="U816" s="154" t="s">
        <v>9429</v>
      </c>
      <c r="V816" s="154" t="s">
        <v>12426</v>
      </c>
      <c r="W816" s="154" t="s">
        <v>2967</v>
      </c>
      <c r="X816" s="10"/>
      <c r="Y816" s="154" t="s">
        <v>25</v>
      </c>
      <c r="Z816" s="154" t="str">
        <f>VLOOKUP(D816,TIPOLOGIA!A:F,5,0)</f>
        <v>TERRESTRE</v>
      </c>
      <c r="AA816" s="154" t="s">
        <v>2942</v>
      </c>
      <c r="AB816" s="46">
        <v>1</v>
      </c>
      <c r="AC816" s="87">
        <f>IF(W816="SOPORTE_TELEFÓNICO",'BASE LIQUIDACION REDEBAN 2025'!$B$19,IF(AND(W816="VISITA_TÉCNICA",Y816="TIPO II"),'BASE LIQUIDACION REDEBAN 2025'!$B$18,'BASE LIQUIDACION REDEBAN 2025'!$B$17))</f>
        <v>35779.500569199998</v>
      </c>
      <c r="AD816" s="87">
        <v>0</v>
      </c>
      <c r="AE816" s="87">
        <f t="shared" si="12"/>
        <v>35779.500569199998</v>
      </c>
    </row>
    <row r="817" spans="1:31" s="105" customFormat="1" ht="13.15">
      <c r="A817" s="154" t="s">
        <v>72</v>
      </c>
      <c r="B817" s="154" t="str">
        <f>VLOOKUP(A817,'CENTRO DE COSTOS'!A:D,4,FALSE)</f>
        <v>MIGUEL JULIÁN HERNÁNDEZ GUARÍN</v>
      </c>
      <c r="C817" s="154" t="str">
        <f>VLOOKUP(A817,'CENTRO DE COSTOS'!A:D,2,FALSE)</f>
        <v>0004-0008</v>
      </c>
      <c r="D817" s="154">
        <v>68001</v>
      </c>
      <c r="E817" s="154">
        <v>2584011</v>
      </c>
      <c r="F817" s="154">
        <v>78979</v>
      </c>
      <c r="G817" s="154" t="s">
        <v>8049</v>
      </c>
      <c r="H817" s="154" t="s">
        <v>820</v>
      </c>
      <c r="I817" s="154" t="s">
        <v>72</v>
      </c>
      <c r="J817" s="154" t="s">
        <v>12427</v>
      </c>
      <c r="K817" s="154" t="s">
        <v>159</v>
      </c>
      <c r="L817" s="154" t="s">
        <v>12428</v>
      </c>
      <c r="M817" s="155">
        <v>45881.384722222225</v>
      </c>
      <c r="N817" s="155">
        <v>45882.632638888892</v>
      </c>
      <c r="O817" s="91"/>
      <c r="P817" s="154" t="s">
        <v>10063</v>
      </c>
      <c r="Q817" s="154" t="s">
        <v>10063</v>
      </c>
      <c r="R817" s="154" t="s">
        <v>200</v>
      </c>
      <c r="S817" s="154" t="s">
        <v>739</v>
      </c>
      <c r="T817" s="154" t="s">
        <v>8052</v>
      </c>
      <c r="U817" s="154" t="s">
        <v>9429</v>
      </c>
      <c r="V817" s="154" t="s">
        <v>12429</v>
      </c>
      <c r="W817" s="154" t="s">
        <v>2967</v>
      </c>
      <c r="X817" s="10"/>
      <c r="Y817" s="154" t="s">
        <v>25</v>
      </c>
      <c r="Z817" s="154" t="str">
        <f>VLOOKUP(D817,TIPOLOGIA!A:F,5,0)</f>
        <v>TERRESTRE</v>
      </c>
      <c r="AA817" s="154" t="s">
        <v>848</v>
      </c>
      <c r="AB817" s="46">
        <v>1</v>
      </c>
      <c r="AC817" s="87">
        <f>IF(W817="SOPORTE_TELEFÓNICO",'BASE LIQUIDACION REDEBAN 2025'!$B$19,IF(AND(W817="VISITA_TÉCNICA",Y817="TIPO II"),'BASE LIQUIDACION REDEBAN 2025'!$B$18,'BASE LIQUIDACION REDEBAN 2025'!$B$17))</f>
        <v>35779.500569199998</v>
      </c>
      <c r="AD817" s="87">
        <v>0</v>
      </c>
      <c r="AE817" s="87">
        <f t="shared" si="12"/>
        <v>35779.500569199998</v>
      </c>
    </row>
    <row r="818" spans="1:31" s="105" customFormat="1" ht="13.15">
      <c r="A818" s="154" t="s">
        <v>68</v>
      </c>
      <c r="B818" s="154" t="str">
        <f>VLOOKUP(A818,'CENTRO DE COSTOS'!A:D,4,FALSE)</f>
        <v>WILLIAM ASDRUBAL ROZO ROZO</v>
      </c>
      <c r="C818" s="154" t="str">
        <f>VLOOKUP(A818,'CENTRO DE COSTOS'!A:D,2,FALSE)</f>
        <v>0004-0004</v>
      </c>
      <c r="D818" s="154">
        <v>25899</v>
      </c>
      <c r="E818" s="154">
        <v>2582928</v>
      </c>
      <c r="F818" s="154">
        <v>76703</v>
      </c>
      <c r="G818" s="154" t="s">
        <v>8049</v>
      </c>
      <c r="H818" s="154" t="s">
        <v>470</v>
      </c>
      <c r="I818" s="154" t="s">
        <v>1024</v>
      </c>
      <c r="J818" s="154" t="s">
        <v>12430</v>
      </c>
      <c r="K818" s="154" t="s">
        <v>159</v>
      </c>
      <c r="L818" s="154" t="s">
        <v>12431</v>
      </c>
      <c r="M818" s="155">
        <v>45881.333333333336</v>
      </c>
      <c r="N818" s="155">
        <v>45882.633333333331</v>
      </c>
      <c r="O818" s="91"/>
      <c r="P818" s="154" t="s">
        <v>10063</v>
      </c>
      <c r="Q818" s="154" t="s">
        <v>10063</v>
      </c>
      <c r="R818" s="154" t="s">
        <v>2973</v>
      </c>
      <c r="S818" s="154" t="s">
        <v>2973</v>
      </c>
      <c r="T818" s="154" t="s">
        <v>8052</v>
      </c>
      <c r="U818" s="154" t="s">
        <v>9429</v>
      </c>
      <c r="V818" s="154" t="s">
        <v>12432</v>
      </c>
      <c r="W818" s="154" t="s">
        <v>2967</v>
      </c>
      <c r="X818" s="10"/>
      <c r="Y818" s="154" t="s">
        <v>28</v>
      </c>
      <c r="Z818" s="154" t="str">
        <f>VLOOKUP(D818,TIPOLOGIA!A:F,5,0)</f>
        <v>TERRESTRE</v>
      </c>
      <c r="AA818" s="154" t="s">
        <v>882</v>
      </c>
      <c r="AB818" s="46">
        <v>1</v>
      </c>
      <c r="AC818" s="87">
        <f>IF(W818="SOPORTE_TELEFÓNICO",'BASE LIQUIDACION REDEBAN 2025'!$B$19,IF(AND(W818="VISITA_TÉCNICA",Y818="TIPO II"),'BASE LIQUIDACION REDEBAN 2025'!$B$18,'BASE LIQUIDACION REDEBAN 2025'!$B$17))</f>
        <v>67654.12000000001</v>
      </c>
      <c r="AD818" s="87">
        <v>0</v>
      </c>
      <c r="AE818" s="87">
        <f t="shared" si="12"/>
        <v>67654.12000000001</v>
      </c>
    </row>
    <row r="819" spans="1:31" s="105" customFormat="1" ht="13.15">
      <c r="A819" s="154" t="s">
        <v>96</v>
      </c>
      <c r="B819" s="154" t="str">
        <f>VLOOKUP(A819,'CENTRO DE COSTOS'!A:D,4,FALSE)</f>
        <v>JOSE MAURICIO HERNANDEZ ROJAS</v>
      </c>
      <c r="C819" s="154" t="str">
        <f>VLOOKUP(A819,'CENTRO DE COSTOS'!A:D,2,FALSE)</f>
        <v>0004-0001</v>
      </c>
      <c r="D819" s="154">
        <v>47001</v>
      </c>
      <c r="E819" s="154">
        <v>2582933</v>
      </c>
      <c r="F819" s="154">
        <v>60190</v>
      </c>
      <c r="G819" s="154" t="s">
        <v>8049</v>
      </c>
      <c r="H819" s="154" t="s">
        <v>1896</v>
      </c>
      <c r="I819" s="154" t="s">
        <v>96</v>
      </c>
      <c r="J819" s="154" t="s">
        <v>12433</v>
      </c>
      <c r="K819" s="154" t="s">
        <v>159</v>
      </c>
      <c r="L819" s="154" t="s">
        <v>12434</v>
      </c>
      <c r="M819" s="155">
        <v>45881.333333333336</v>
      </c>
      <c r="N819" s="155">
        <v>45882.634722222225</v>
      </c>
      <c r="O819" s="91"/>
      <c r="P819" s="154" t="s">
        <v>10063</v>
      </c>
      <c r="Q819" s="154" t="s">
        <v>10063</v>
      </c>
      <c r="R819" s="154" t="s">
        <v>2973</v>
      </c>
      <c r="S819" s="154" t="s">
        <v>2973</v>
      </c>
      <c r="T819" s="154" t="s">
        <v>8052</v>
      </c>
      <c r="U819" s="154" t="s">
        <v>9429</v>
      </c>
      <c r="V819" s="154" t="s">
        <v>12435</v>
      </c>
      <c r="W819" s="154" t="s">
        <v>2967</v>
      </c>
      <c r="X819" s="10"/>
      <c r="Y819" s="154" t="s">
        <v>25</v>
      </c>
      <c r="Z819" s="154" t="str">
        <f>VLOOKUP(D819,TIPOLOGIA!A:F,5,0)</f>
        <v>TERRESTRE</v>
      </c>
      <c r="AA819" s="154" t="s">
        <v>1737</v>
      </c>
      <c r="AB819" s="46">
        <v>1</v>
      </c>
      <c r="AC819" s="87">
        <f>IF(W819="SOPORTE_TELEFÓNICO",'BASE LIQUIDACION REDEBAN 2025'!$B$19,IF(AND(W819="VISITA_TÉCNICA",Y819="TIPO II"),'BASE LIQUIDACION REDEBAN 2025'!$B$18,'BASE LIQUIDACION REDEBAN 2025'!$B$17))</f>
        <v>35779.500569199998</v>
      </c>
      <c r="AD819" s="87">
        <v>0</v>
      </c>
      <c r="AE819" s="87">
        <f t="shared" si="12"/>
        <v>35779.500569199998</v>
      </c>
    </row>
    <row r="820" spans="1:31" s="105" customFormat="1" ht="13.15">
      <c r="A820" s="154" t="s">
        <v>68</v>
      </c>
      <c r="B820" s="154" t="str">
        <f>VLOOKUP(A820,'CENTRO DE COSTOS'!A:D,4,FALSE)</f>
        <v>WILLIAM ASDRUBAL ROZO ROZO</v>
      </c>
      <c r="C820" s="154" t="str">
        <f>VLOOKUP(A820,'CENTRO DE COSTOS'!A:D,2,FALSE)</f>
        <v>0004-0004</v>
      </c>
      <c r="D820" s="154">
        <v>25843</v>
      </c>
      <c r="E820" s="154">
        <v>2582117</v>
      </c>
      <c r="F820" s="154">
        <v>73429</v>
      </c>
      <c r="G820" s="154" t="s">
        <v>8049</v>
      </c>
      <c r="H820" s="154" t="s">
        <v>470</v>
      </c>
      <c r="I820" s="154" t="s">
        <v>1037</v>
      </c>
      <c r="J820" s="154" t="s">
        <v>12436</v>
      </c>
      <c r="K820" s="154" t="s">
        <v>159</v>
      </c>
      <c r="L820" s="154" t="s">
        <v>12437</v>
      </c>
      <c r="M820" s="155">
        <v>45880.729861111111</v>
      </c>
      <c r="N820" s="155">
        <v>45882.635416666664</v>
      </c>
      <c r="O820" s="91"/>
      <c r="P820" s="154" t="s">
        <v>10063</v>
      </c>
      <c r="Q820" s="154" t="s">
        <v>10063</v>
      </c>
      <c r="R820" s="154" t="s">
        <v>2973</v>
      </c>
      <c r="S820" s="154" t="s">
        <v>2973</v>
      </c>
      <c r="T820" s="154" t="s">
        <v>8052</v>
      </c>
      <c r="U820" s="154" t="s">
        <v>9429</v>
      </c>
      <c r="V820" s="154" t="s">
        <v>12438</v>
      </c>
      <c r="W820" s="154" t="s">
        <v>2967</v>
      </c>
      <c r="X820" s="10"/>
      <c r="Y820" s="154" t="s">
        <v>28</v>
      </c>
      <c r="Z820" s="154" t="str">
        <f>VLOOKUP(D820,TIPOLOGIA!A:F,5,0)</f>
        <v>TERRESTRE</v>
      </c>
      <c r="AA820" s="154" t="s">
        <v>599</v>
      </c>
      <c r="AB820" s="46">
        <v>1</v>
      </c>
      <c r="AC820" s="87">
        <f>IF(W820="SOPORTE_TELEFÓNICO",'BASE LIQUIDACION REDEBAN 2025'!$B$19,IF(AND(W820="VISITA_TÉCNICA",Y820="TIPO II"),'BASE LIQUIDACION REDEBAN 2025'!$B$18,'BASE LIQUIDACION REDEBAN 2025'!$B$17))</f>
        <v>67654.12000000001</v>
      </c>
      <c r="AD820" s="87">
        <v>0</v>
      </c>
      <c r="AE820" s="87">
        <f t="shared" si="12"/>
        <v>67654.12000000001</v>
      </c>
    </row>
    <row r="821" spans="1:31" s="105" customFormat="1" ht="13.15">
      <c r="A821" s="154" t="s">
        <v>72</v>
      </c>
      <c r="B821" s="154" t="str">
        <f>VLOOKUP(A821,'CENTRO DE COSTOS'!A:D,4,FALSE)</f>
        <v>MIGUEL JULIÁN HERNÁNDEZ GUARÍN</v>
      </c>
      <c r="C821" s="154" t="str">
        <f>VLOOKUP(A821,'CENTRO DE COSTOS'!A:D,2,FALSE)</f>
        <v>0004-0008</v>
      </c>
      <c r="D821" s="154">
        <v>68547</v>
      </c>
      <c r="E821" s="154">
        <v>2581818</v>
      </c>
      <c r="F821" s="154">
        <v>59587</v>
      </c>
      <c r="G821" s="154" t="s">
        <v>8049</v>
      </c>
      <c r="H821" s="154" t="s">
        <v>820</v>
      </c>
      <c r="I821" s="154" t="s">
        <v>844</v>
      </c>
      <c r="J821" s="154" t="s">
        <v>12439</v>
      </c>
      <c r="K821" s="154" t="s">
        <v>159</v>
      </c>
      <c r="L821" s="154" t="s">
        <v>12440</v>
      </c>
      <c r="M821" s="155">
        <v>45880.7</v>
      </c>
      <c r="N821" s="155">
        <v>45882.636805555558</v>
      </c>
      <c r="O821" s="91"/>
      <c r="P821" s="154" t="s">
        <v>10063</v>
      </c>
      <c r="Q821" s="154" t="s">
        <v>10063</v>
      </c>
      <c r="R821" s="154" t="s">
        <v>200</v>
      </c>
      <c r="S821" s="154" t="s">
        <v>201</v>
      </c>
      <c r="T821" s="154" t="s">
        <v>8052</v>
      </c>
      <c r="U821" s="154" t="s">
        <v>9429</v>
      </c>
      <c r="V821" s="154" t="s">
        <v>12441</v>
      </c>
      <c r="W821" s="154" t="s">
        <v>2967</v>
      </c>
      <c r="X821" s="10"/>
      <c r="Y821" s="154" t="s">
        <v>28</v>
      </c>
      <c r="Z821" s="154" t="str">
        <f>VLOOKUP(D821,TIPOLOGIA!A:F,5,0)</f>
        <v>TERRESTRE</v>
      </c>
      <c r="AA821" s="154" t="s">
        <v>838</v>
      </c>
      <c r="AB821" s="46">
        <v>1</v>
      </c>
      <c r="AC821" s="87">
        <f>IF(W821="SOPORTE_TELEFÓNICO",'BASE LIQUIDACION REDEBAN 2025'!$B$19,IF(AND(W821="VISITA_TÉCNICA",Y821="TIPO II"),'BASE LIQUIDACION REDEBAN 2025'!$B$18,'BASE LIQUIDACION REDEBAN 2025'!$B$17))</f>
        <v>67654.12000000001</v>
      </c>
      <c r="AD821" s="87">
        <v>0</v>
      </c>
      <c r="AE821" s="87">
        <f t="shared" si="12"/>
        <v>67654.12000000001</v>
      </c>
    </row>
    <row r="822" spans="1:31" s="105" customFormat="1" ht="13.15">
      <c r="A822" s="154" t="s">
        <v>94</v>
      </c>
      <c r="B822" s="154" t="str">
        <f>VLOOKUP(A822,'CENTRO DE COSTOS'!A:D,4,FALSE)</f>
        <v>DIEGO FERNANDO HENAO CARDONA</v>
      </c>
      <c r="C822" s="154" t="str">
        <f>VLOOKUP(A822,'CENTRO DE COSTOS'!A:D,2,FALSE)</f>
        <v>0004-0002</v>
      </c>
      <c r="D822" s="154">
        <v>63190</v>
      </c>
      <c r="E822" s="154">
        <v>2580121</v>
      </c>
      <c r="F822" s="154">
        <v>68678</v>
      </c>
      <c r="G822" s="154" t="s">
        <v>8049</v>
      </c>
      <c r="H822" s="154" t="s">
        <v>581</v>
      </c>
      <c r="I822" s="154" t="s">
        <v>805</v>
      </c>
      <c r="J822" s="154" t="s">
        <v>12442</v>
      </c>
      <c r="K822" s="154" t="s">
        <v>159</v>
      </c>
      <c r="L822" s="154" t="s">
        <v>12443</v>
      </c>
      <c r="M822" s="155">
        <v>45880.590277777781</v>
      </c>
      <c r="N822" s="155">
        <v>45882.638194444444</v>
      </c>
      <c r="O822" s="91"/>
      <c r="P822" s="154" t="s">
        <v>10063</v>
      </c>
      <c r="Q822" s="154" t="s">
        <v>10063</v>
      </c>
      <c r="R822" s="154" t="s">
        <v>220</v>
      </c>
      <c r="S822" s="154" t="s">
        <v>8370</v>
      </c>
      <c r="T822" s="154" t="s">
        <v>8052</v>
      </c>
      <c r="U822" s="154" t="s">
        <v>9429</v>
      </c>
      <c r="V822" s="154" t="s">
        <v>12444</v>
      </c>
      <c r="W822" s="154" t="s">
        <v>2967</v>
      </c>
      <c r="X822" s="10"/>
      <c r="Y822" s="154" t="s">
        <v>28</v>
      </c>
      <c r="Z822" s="154" t="str">
        <f>VLOOKUP(D822,TIPOLOGIA!A:F,5,0)</f>
        <v>TERRESTRE</v>
      </c>
      <c r="AA822" s="154" t="s">
        <v>587</v>
      </c>
      <c r="AB822" s="46">
        <v>1</v>
      </c>
      <c r="AC822" s="87">
        <f>IF(W822="SOPORTE_TELEFÓNICO",'BASE LIQUIDACION REDEBAN 2025'!$B$19,IF(AND(W822="VISITA_TÉCNICA",Y822="TIPO II"),'BASE LIQUIDACION REDEBAN 2025'!$B$18,'BASE LIQUIDACION REDEBAN 2025'!$B$17))</f>
        <v>67654.12000000001</v>
      </c>
      <c r="AD822" s="87">
        <v>0</v>
      </c>
      <c r="AE822" s="87">
        <f t="shared" si="12"/>
        <v>67654.12000000001</v>
      </c>
    </row>
    <row r="823" spans="1:31" s="105" customFormat="1" ht="13.15">
      <c r="A823" s="154" t="s">
        <v>68</v>
      </c>
      <c r="B823" s="154" t="str">
        <f>VLOOKUP(A823,'CENTRO DE COSTOS'!A:D,4,FALSE)</f>
        <v>WILLIAM ASDRUBAL ROZO ROZO</v>
      </c>
      <c r="C823" s="154" t="str">
        <f>VLOOKUP(A823,'CENTRO DE COSTOS'!A:D,2,FALSE)</f>
        <v>0004-0004</v>
      </c>
      <c r="D823" s="154">
        <v>11001</v>
      </c>
      <c r="E823" s="154">
        <v>2580128</v>
      </c>
      <c r="F823" s="154">
        <v>55406</v>
      </c>
      <c r="G823" s="154" t="s">
        <v>8049</v>
      </c>
      <c r="H823" s="154" t="s">
        <v>470</v>
      </c>
      <c r="I823" s="154" t="s">
        <v>68</v>
      </c>
      <c r="J823" s="154" t="s">
        <v>12445</v>
      </c>
      <c r="K823" s="154" t="s">
        <v>159</v>
      </c>
      <c r="L823" s="154" t="s">
        <v>12446</v>
      </c>
      <c r="M823" s="155">
        <v>45880.59097222222</v>
      </c>
      <c r="N823" s="155">
        <v>45882.64166666667</v>
      </c>
      <c r="O823" s="91"/>
      <c r="P823" s="154" t="s">
        <v>10063</v>
      </c>
      <c r="Q823" s="154" t="s">
        <v>10063</v>
      </c>
      <c r="R823" s="154" t="s">
        <v>2973</v>
      </c>
      <c r="S823" s="154" t="s">
        <v>2973</v>
      </c>
      <c r="T823" s="154" t="s">
        <v>8052</v>
      </c>
      <c r="U823" s="154" t="s">
        <v>9429</v>
      </c>
      <c r="V823" s="154" t="s">
        <v>12447</v>
      </c>
      <c r="W823" s="154" t="s">
        <v>2967</v>
      </c>
      <c r="X823" s="10"/>
      <c r="Y823" s="154" t="s">
        <v>25</v>
      </c>
      <c r="Z823" s="154" t="str">
        <f>VLOOKUP(D823,TIPOLOGIA!A:F,5,0)</f>
        <v>TERRESTRE</v>
      </c>
      <c r="AA823" s="154" t="s">
        <v>573</v>
      </c>
      <c r="AB823" s="46">
        <v>1</v>
      </c>
      <c r="AC823" s="87">
        <f>IF(W823="SOPORTE_TELEFÓNICO",'BASE LIQUIDACION REDEBAN 2025'!$B$19,IF(AND(W823="VISITA_TÉCNICA",Y823="TIPO II"),'BASE LIQUIDACION REDEBAN 2025'!$B$18,'BASE LIQUIDACION REDEBAN 2025'!$B$17))</f>
        <v>35779.500569199998</v>
      </c>
      <c r="AD823" s="87">
        <v>0</v>
      </c>
      <c r="AE823" s="87">
        <f t="shared" si="12"/>
        <v>35779.500569199998</v>
      </c>
    </row>
    <row r="824" spans="1:31" s="105" customFormat="1" ht="13.15">
      <c r="A824" s="154" t="s">
        <v>68</v>
      </c>
      <c r="B824" s="154" t="str">
        <f>VLOOKUP(A824,'CENTRO DE COSTOS'!A:D,4,FALSE)</f>
        <v>WILLIAM ASDRUBAL ROZO ROZO</v>
      </c>
      <c r="C824" s="154" t="str">
        <f>VLOOKUP(A824,'CENTRO DE COSTOS'!A:D,2,FALSE)</f>
        <v>0004-0004</v>
      </c>
      <c r="D824" s="154">
        <v>25899</v>
      </c>
      <c r="E824" s="154">
        <v>2579585</v>
      </c>
      <c r="F824" s="154">
        <v>80092</v>
      </c>
      <c r="G824" s="154" t="s">
        <v>8049</v>
      </c>
      <c r="H824" s="154" t="s">
        <v>470</v>
      </c>
      <c r="I824" s="154" t="s">
        <v>1024</v>
      </c>
      <c r="J824" s="154" t="s">
        <v>12448</v>
      </c>
      <c r="K824" s="154" t="s">
        <v>159</v>
      </c>
      <c r="L824" s="154" t="s">
        <v>12449</v>
      </c>
      <c r="M824" s="155">
        <v>45880.54791666667</v>
      </c>
      <c r="N824" s="155">
        <v>45882.642361111109</v>
      </c>
      <c r="O824" s="91"/>
      <c r="P824" s="154" t="s">
        <v>10063</v>
      </c>
      <c r="Q824" s="154" t="s">
        <v>10063</v>
      </c>
      <c r="R824" s="154" t="s">
        <v>2973</v>
      </c>
      <c r="S824" s="154" t="s">
        <v>2973</v>
      </c>
      <c r="T824" s="154" t="s">
        <v>8052</v>
      </c>
      <c r="U824" s="154" t="s">
        <v>9429</v>
      </c>
      <c r="V824" s="154" t="s">
        <v>12450</v>
      </c>
      <c r="W824" s="154" t="s">
        <v>2967</v>
      </c>
      <c r="X824" s="10"/>
      <c r="Y824" s="154" t="s">
        <v>28</v>
      </c>
      <c r="Z824" s="154" t="str">
        <f>VLOOKUP(D824,TIPOLOGIA!A:F,5,0)</f>
        <v>TERRESTRE</v>
      </c>
      <c r="AA824" s="154" t="s">
        <v>882</v>
      </c>
      <c r="AB824" s="46">
        <v>1</v>
      </c>
      <c r="AC824" s="87">
        <f>IF(W824="SOPORTE_TELEFÓNICO",'BASE LIQUIDACION REDEBAN 2025'!$B$19,IF(AND(W824="VISITA_TÉCNICA",Y824="TIPO II"),'BASE LIQUIDACION REDEBAN 2025'!$B$18,'BASE LIQUIDACION REDEBAN 2025'!$B$17))</f>
        <v>67654.12000000001</v>
      </c>
      <c r="AD824" s="87">
        <v>0</v>
      </c>
      <c r="AE824" s="87">
        <f t="shared" si="12"/>
        <v>67654.12000000001</v>
      </c>
    </row>
    <row r="825" spans="1:31" s="105" customFormat="1" ht="13.15">
      <c r="A825" s="154" t="s">
        <v>68</v>
      </c>
      <c r="B825" s="154" t="str">
        <f>VLOOKUP(A825,'CENTRO DE COSTOS'!A:D,4,FALSE)</f>
        <v>WILLIAM ASDRUBAL ROZO ROZO</v>
      </c>
      <c r="C825" s="154" t="str">
        <f>VLOOKUP(A825,'CENTRO DE COSTOS'!A:D,2,FALSE)</f>
        <v>0004-0004</v>
      </c>
      <c r="D825" s="154">
        <v>25899</v>
      </c>
      <c r="E825" s="154">
        <v>2579737</v>
      </c>
      <c r="F825" s="154">
        <v>60479</v>
      </c>
      <c r="G825" s="154" t="s">
        <v>8049</v>
      </c>
      <c r="H825" s="154" t="s">
        <v>470</v>
      </c>
      <c r="I825" s="154" t="s">
        <v>1024</v>
      </c>
      <c r="J825" s="154" t="s">
        <v>12451</v>
      </c>
      <c r="K825" s="154" t="s">
        <v>159</v>
      </c>
      <c r="L825" s="154" t="s">
        <v>12452</v>
      </c>
      <c r="M825" s="155">
        <v>45880.555555555555</v>
      </c>
      <c r="N825" s="155">
        <v>45882.643750000003</v>
      </c>
      <c r="O825" s="91"/>
      <c r="P825" s="154" t="s">
        <v>10063</v>
      </c>
      <c r="Q825" s="154" t="s">
        <v>10063</v>
      </c>
      <c r="R825" s="154" t="s">
        <v>2973</v>
      </c>
      <c r="S825" s="154" t="s">
        <v>2973</v>
      </c>
      <c r="T825" s="154" t="s">
        <v>8052</v>
      </c>
      <c r="U825" s="154" t="s">
        <v>9429</v>
      </c>
      <c r="V825" s="154" t="s">
        <v>12450</v>
      </c>
      <c r="W825" s="154" t="s">
        <v>2967</v>
      </c>
      <c r="X825" s="10"/>
      <c r="Y825" s="154" t="s">
        <v>28</v>
      </c>
      <c r="Z825" s="154" t="str">
        <f>VLOOKUP(D825,TIPOLOGIA!A:F,5,0)</f>
        <v>TERRESTRE</v>
      </c>
      <c r="AA825" s="154" t="s">
        <v>882</v>
      </c>
      <c r="AB825" s="46">
        <v>1</v>
      </c>
      <c r="AC825" s="87">
        <f>IF(W825="SOPORTE_TELEFÓNICO",'BASE LIQUIDACION REDEBAN 2025'!$B$19,IF(AND(W825="VISITA_TÉCNICA",Y825="TIPO II"),'BASE LIQUIDACION REDEBAN 2025'!$B$18,'BASE LIQUIDACION REDEBAN 2025'!$B$17))</f>
        <v>67654.12000000001</v>
      </c>
      <c r="AD825" s="87">
        <v>0</v>
      </c>
      <c r="AE825" s="87">
        <f t="shared" si="12"/>
        <v>67654.12000000001</v>
      </c>
    </row>
    <row r="826" spans="1:31" s="105" customFormat="1" ht="13.15">
      <c r="A826" s="154" t="s">
        <v>91</v>
      </c>
      <c r="B826" s="154" t="str">
        <f>VLOOKUP(A826,'CENTRO DE COSTOS'!A:D,4,FALSE)</f>
        <v>JOSE MAURICIO HERNANDEZ ROJAS</v>
      </c>
      <c r="C826" s="154" t="str">
        <f>VLOOKUP(A826,'CENTRO DE COSTOS'!A:D,2,FALSE)</f>
        <v>0004-0001</v>
      </c>
      <c r="D826" s="154">
        <v>23675</v>
      </c>
      <c r="E826" s="154">
        <v>2579743</v>
      </c>
      <c r="F826" s="154">
        <v>79652</v>
      </c>
      <c r="G826" s="154" t="s">
        <v>8049</v>
      </c>
      <c r="H826" s="154" t="s">
        <v>421</v>
      </c>
      <c r="I826" s="154" t="s">
        <v>3883</v>
      </c>
      <c r="J826" s="154" t="s">
        <v>12453</v>
      </c>
      <c r="K826" s="154" t="s">
        <v>159</v>
      </c>
      <c r="L826" s="154" t="s">
        <v>12454</v>
      </c>
      <c r="M826" s="155">
        <v>45880.557638888888</v>
      </c>
      <c r="N826" s="155">
        <v>45882.647916666669</v>
      </c>
      <c r="O826" s="91"/>
      <c r="P826" s="154" t="s">
        <v>10063</v>
      </c>
      <c r="Q826" s="154" t="s">
        <v>10063</v>
      </c>
      <c r="R826" s="154" t="s">
        <v>2973</v>
      </c>
      <c r="S826" s="154" t="s">
        <v>2973</v>
      </c>
      <c r="T826" s="154" t="s">
        <v>8052</v>
      </c>
      <c r="U826" s="154" t="s">
        <v>9429</v>
      </c>
      <c r="V826" s="154" t="s">
        <v>12455</v>
      </c>
      <c r="W826" s="154" t="s">
        <v>2967</v>
      </c>
      <c r="X826" s="10"/>
      <c r="Y826" s="154" t="s">
        <v>28</v>
      </c>
      <c r="Z826" s="154" t="str">
        <f>VLOOKUP(D826,TIPOLOGIA!A:F,5,0)</f>
        <v>TERRESTRE</v>
      </c>
      <c r="AA826" s="154" t="s">
        <v>1227</v>
      </c>
      <c r="AB826" s="46">
        <v>1</v>
      </c>
      <c r="AC826" s="87">
        <f>IF(W826="SOPORTE_TELEFÓNICO",'BASE LIQUIDACION REDEBAN 2025'!$B$19,IF(AND(W826="VISITA_TÉCNICA",Y826="TIPO II"),'BASE LIQUIDACION REDEBAN 2025'!$B$18,'BASE LIQUIDACION REDEBAN 2025'!$B$17))</f>
        <v>67654.12000000001</v>
      </c>
      <c r="AD826" s="87">
        <v>0</v>
      </c>
      <c r="AE826" s="87">
        <f t="shared" si="12"/>
        <v>67654.12000000001</v>
      </c>
    </row>
    <row r="827" spans="1:31" s="105" customFormat="1" ht="13.15">
      <c r="A827" s="154" t="s">
        <v>101</v>
      </c>
      <c r="B827" s="154" t="str">
        <f>VLOOKUP(A827,'CENTRO DE COSTOS'!A:D,4,FALSE)</f>
        <v>KEVIN ALEXIS CORZO BUSTOS</v>
      </c>
      <c r="C827" s="154" t="str">
        <f>VLOOKUP(A827,'CENTRO DE COSTOS'!A:D,2,FALSE)</f>
        <v>0004-0007</v>
      </c>
      <c r="D827" s="154">
        <v>85230</v>
      </c>
      <c r="E827" s="154">
        <v>2578454</v>
      </c>
      <c r="F827" s="154">
        <v>54326</v>
      </c>
      <c r="G827" s="154" t="s">
        <v>8049</v>
      </c>
      <c r="H827" s="154" t="s">
        <v>189</v>
      </c>
      <c r="I827" s="154" t="s">
        <v>901</v>
      </c>
      <c r="J827" s="154" t="s">
        <v>12456</v>
      </c>
      <c r="K827" s="154" t="s">
        <v>159</v>
      </c>
      <c r="L827" s="154" t="s">
        <v>12457</v>
      </c>
      <c r="M827" s="155">
        <v>45880.455555555556</v>
      </c>
      <c r="N827" s="155">
        <v>45882.649305555555</v>
      </c>
      <c r="O827" s="91"/>
      <c r="P827" s="154" t="s">
        <v>10063</v>
      </c>
      <c r="Q827" s="154" t="s">
        <v>10063</v>
      </c>
      <c r="R827" s="154" t="s">
        <v>200</v>
      </c>
      <c r="S827" s="154" t="s">
        <v>201</v>
      </c>
      <c r="T827" s="154" t="s">
        <v>8052</v>
      </c>
      <c r="U827" s="154" t="s">
        <v>9429</v>
      </c>
      <c r="V827" s="154" t="s">
        <v>12458</v>
      </c>
      <c r="W827" s="154" t="s">
        <v>2967</v>
      </c>
      <c r="X827" s="10"/>
      <c r="Y827" s="154" t="s">
        <v>180</v>
      </c>
      <c r="Z827" s="154" t="str">
        <f>VLOOKUP(D827,TIPOLOGIA!A:F,5,0)</f>
        <v>TERRESTRE/FLUVIAL</v>
      </c>
      <c r="AA827" s="154" t="s">
        <v>194</v>
      </c>
      <c r="AB827" s="46">
        <v>1</v>
      </c>
      <c r="AC827" s="87">
        <f>IF(W827="SOPORTE_TELEFÓNICO",'BASE LIQUIDACION REDEBAN 2025'!$B$19,IF(AND(W827="VISITA_TÉCNICA",Y827="TIPO II"),'BASE LIQUIDACION REDEBAN 2025'!$B$18,'BASE LIQUIDACION REDEBAN 2025'!$B$17))</f>
        <v>35779.500569199998</v>
      </c>
      <c r="AD827" s="87">
        <v>0</v>
      </c>
      <c r="AE827" s="87">
        <f t="shared" si="12"/>
        <v>35779.500569199998</v>
      </c>
    </row>
    <row r="828" spans="1:31" s="105" customFormat="1" ht="13.15">
      <c r="A828" s="154" t="s">
        <v>76</v>
      </c>
      <c r="B828" s="154" t="str">
        <f>VLOOKUP(A828,'CENTRO DE COSTOS'!A:D,4,FALSE)</f>
        <v>DIEGO FERNANDO HENAO CARDONA</v>
      </c>
      <c r="C828" s="154" t="str">
        <f>VLOOKUP(A828,'CENTRO DE COSTOS'!A:D,2,FALSE)</f>
        <v>0004-0003</v>
      </c>
      <c r="D828" s="154">
        <v>76248</v>
      </c>
      <c r="E828" s="154">
        <v>2578908</v>
      </c>
      <c r="F828" s="154">
        <v>79556</v>
      </c>
      <c r="G828" s="154" t="s">
        <v>8049</v>
      </c>
      <c r="H828" s="154" t="s">
        <v>227</v>
      </c>
      <c r="I828" s="154" t="s">
        <v>3551</v>
      </c>
      <c r="J828" s="154" t="s">
        <v>12459</v>
      </c>
      <c r="K828" s="154" t="s">
        <v>159</v>
      </c>
      <c r="L828" s="154" t="s">
        <v>12460</v>
      </c>
      <c r="M828" s="155">
        <v>45880.476388888892</v>
      </c>
      <c r="N828" s="155">
        <v>45882.65</v>
      </c>
      <c r="O828" s="91"/>
      <c r="P828" s="154" t="s">
        <v>10063</v>
      </c>
      <c r="Q828" s="154" t="s">
        <v>10063</v>
      </c>
      <c r="R828" s="154" t="s">
        <v>2973</v>
      </c>
      <c r="S828" s="154" t="s">
        <v>2973</v>
      </c>
      <c r="T828" s="154" t="s">
        <v>8052</v>
      </c>
      <c r="U828" s="154" t="s">
        <v>9429</v>
      </c>
      <c r="V828" s="154" t="s">
        <v>12461</v>
      </c>
      <c r="W828" s="154" t="s">
        <v>2967</v>
      </c>
      <c r="X828" s="10"/>
      <c r="Y828" s="154" t="s">
        <v>28</v>
      </c>
      <c r="Z828" s="154" t="str">
        <f>VLOOKUP(D828,TIPOLOGIA!A:F,5,0)</f>
        <v>TERRESTRE</v>
      </c>
      <c r="AA828" s="154" t="s">
        <v>1408</v>
      </c>
      <c r="AB828" s="46">
        <v>1</v>
      </c>
      <c r="AC828" s="87">
        <f>IF(W828="SOPORTE_TELEFÓNICO",'BASE LIQUIDACION REDEBAN 2025'!$B$19,IF(AND(W828="VISITA_TÉCNICA",Y828="TIPO II"),'BASE LIQUIDACION REDEBAN 2025'!$B$18,'BASE LIQUIDACION REDEBAN 2025'!$B$17))</f>
        <v>67654.12000000001</v>
      </c>
      <c r="AD828" s="87">
        <v>0</v>
      </c>
      <c r="AE828" s="87">
        <f t="shared" si="12"/>
        <v>67654.12000000001</v>
      </c>
    </row>
    <row r="829" spans="1:31" s="105" customFormat="1" ht="13.15">
      <c r="A829" s="154" t="s">
        <v>93</v>
      </c>
      <c r="B829" s="154" t="str">
        <f>VLOOKUP(A829,'CENTRO DE COSTOS'!A:D,4,FALSE)</f>
        <v>DIEGO FERNANDO HENAO CARDONA</v>
      </c>
      <c r="C829" s="154" t="str">
        <f>VLOOKUP(A829,'CENTRO DE COSTOS'!A:D,2,FALSE)</f>
        <v>0004-0003</v>
      </c>
      <c r="D829" s="154">
        <v>52210</v>
      </c>
      <c r="E829" s="154">
        <v>2578660</v>
      </c>
      <c r="F829" s="154">
        <v>79374</v>
      </c>
      <c r="G829" s="154" t="s">
        <v>8049</v>
      </c>
      <c r="H829" s="154" t="s">
        <v>174</v>
      </c>
      <c r="I829" s="154" t="s">
        <v>12462</v>
      </c>
      <c r="J829" s="154" t="s">
        <v>12463</v>
      </c>
      <c r="K829" s="154" t="s">
        <v>159</v>
      </c>
      <c r="L829" s="154" t="s">
        <v>12464</v>
      </c>
      <c r="M829" s="155">
        <v>45880.467361111114</v>
      </c>
      <c r="N829" s="155">
        <v>45882.651388888888</v>
      </c>
      <c r="O829" s="91"/>
      <c r="P829" s="154" t="s">
        <v>10063</v>
      </c>
      <c r="Q829" s="154" t="s">
        <v>10063</v>
      </c>
      <c r="R829" s="154" t="s">
        <v>2973</v>
      </c>
      <c r="S829" s="154" t="s">
        <v>2973</v>
      </c>
      <c r="T829" s="154" t="s">
        <v>8052</v>
      </c>
      <c r="U829" s="154" t="s">
        <v>9429</v>
      </c>
      <c r="V829" s="154" t="s">
        <v>12465</v>
      </c>
      <c r="W829" s="154" t="s">
        <v>2967</v>
      </c>
      <c r="X829" s="10"/>
      <c r="Y829" s="154" t="s">
        <v>28</v>
      </c>
      <c r="Z829" s="154" t="str">
        <f>VLOOKUP(D829,TIPOLOGIA!A:F,5,0)</f>
        <v>TERRESTRE</v>
      </c>
      <c r="AA829" s="154" t="s">
        <v>3595</v>
      </c>
      <c r="AB829" s="46">
        <v>1</v>
      </c>
      <c r="AC829" s="87">
        <f>IF(W829="SOPORTE_TELEFÓNICO",'BASE LIQUIDACION REDEBAN 2025'!$B$19,IF(AND(W829="VISITA_TÉCNICA",Y829="TIPO II"),'BASE LIQUIDACION REDEBAN 2025'!$B$18,'BASE LIQUIDACION REDEBAN 2025'!$B$17))</f>
        <v>67654.12000000001</v>
      </c>
      <c r="AD829" s="87">
        <v>0</v>
      </c>
      <c r="AE829" s="87">
        <f t="shared" si="12"/>
        <v>67654.12000000001</v>
      </c>
    </row>
    <row r="830" spans="1:31" s="105" customFormat="1" ht="13.15">
      <c r="A830" s="154" t="s">
        <v>91</v>
      </c>
      <c r="B830" s="154" t="str">
        <f>VLOOKUP(A830,'CENTRO DE COSTOS'!A:D,4,FALSE)</f>
        <v>JOSE MAURICIO HERNANDEZ ROJAS</v>
      </c>
      <c r="C830" s="154" t="str">
        <f>VLOOKUP(A830,'CENTRO DE COSTOS'!A:D,2,FALSE)</f>
        <v>0004-0001</v>
      </c>
      <c r="D830" s="154">
        <v>23001</v>
      </c>
      <c r="E830" s="154">
        <v>2578120</v>
      </c>
      <c r="F830" s="154">
        <v>78431</v>
      </c>
      <c r="G830" s="154" t="s">
        <v>8049</v>
      </c>
      <c r="H830" s="154" t="s">
        <v>421</v>
      </c>
      <c r="I830" s="154" t="s">
        <v>91</v>
      </c>
      <c r="J830" s="154" t="s">
        <v>12466</v>
      </c>
      <c r="K830" s="154" t="s">
        <v>159</v>
      </c>
      <c r="L830" s="154" t="s">
        <v>12467</v>
      </c>
      <c r="M830" s="155">
        <v>45880.436805555553</v>
      </c>
      <c r="N830" s="155">
        <v>45882.652777777781</v>
      </c>
      <c r="O830" s="91"/>
      <c r="P830" s="154" t="s">
        <v>10063</v>
      </c>
      <c r="Q830" s="154" t="s">
        <v>10063</v>
      </c>
      <c r="R830" s="154" t="s">
        <v>2973</v>
      </c>
      <c r="S830" s="154" t="s">
        <v>2973</v>
      </c>
      <c r="T830" s="154" t="s">
        <v>8052</v>
      </c>
      <c r="U830" s="154" t="s">
        <v>9429</v>
      </c>
      <c r="V830" s="154" t="s">
        <v>12468</v>
      </c>
      <c r="W830" s="154" t="s">
        <v>2967</v>
      </c>
      <c r="X830" s="10"/>
      <c r="Y830" s="154" t="s">
        <v>25</v>
      </c>
      <c r="Z830" s="154" t="str">
        <f>VLOOKUP(D830,TIPOLOGIA!A:F,5,0)</f>
        <v>TERRESTRE</v>
      </c>
      <c r="AA830" s="154" t="s">
        <v>426</v>
      </c>
      <c r="AB830" s="46">
        <v>1</v>
      </c>
      <c r="AC830" s="87">
        <f>IF(W830="SOPORTE_TELEFÓNICO",'BASE LIQUIDACION REDEBAN 2025'!$B$19,IF(AND(W830="VISITA_TÉCNICA",Y830="TIPO II"),'BASE LIQUIDACION REDEBAN 2025'!$B$18,'BASE LIQUIDACION REDEBAN 2025'!$B$17))</f>
        <v>35779.500569199998</v>
      </c>
      <c r="AD830" s="87">
        <v>0</v>
      </c>
      <c r="AE830" s="87">
        <f t="shared" si="12"/>
        <v>35779.500569199998</v>
      </c>
    </row>
    <row r="831" spans="1:31" s="105" customFormat="1" ht="13.15">
      <c r="A831" s="154" t="s">
        <v>90</v>
      </c>
      <c r="B831" s="154" t="str">
        <f>VLOOKUP(A831,'CENTRO DE COSTOS'!A:D,4,FALSE)</f>
        <v>JUAN SEBASTIÁN RÍOS CASTRILLÓN</v>
      </c>
      <c r="C831" s="154" t="str">
        <f>VLOOKUP(A831,'CENTRO DE COSTOS'!A:D,2,FALSE)</f>
        <v>0004-0005</v>
      </c>
      <c r="D831" s="154">
        <v>5321</v>
      </c>
      <c r="E831" s="154">
        <v>2577526</v>
      </c>
      <c r="F831" s="154">
        <v>59995</v>
      </c>
      <c r="G831" s="154" t="s">
        <v>8049</v>
      </c>
      <c r="H831" s="154" t="s">
        <v>197</v>
      </c>
      <c r="I831" s="154" t="s">
        <v>12469</v>
      </c>
      <c r="J831" s="154" t="s">
        <v>12470</v>
      </c>
      <c r="K831" s="154" t="s">
        <v>159</v>
      </c>
      <c r="L831" s="154" t="s">
        <v>12471</v>
      </c>
      <c r="M831" s="155">
        <v>45880.407638888886</v>
      </c>
      <c r="N831" s="155">
        <v>45882.654166666667</v>
      </c>
      <c r="O831" s="91"/>
      <c r="P831" s="154" t="s">
        <v>10063</v>
      </c>
      <c r="Q831" s="154" t="s">
        <v>10063</v>
      </c>
      <c r="R831" s="154" t="s">
        <v>200</v>
      </c>
      <c r="S831" s="154" t="s">
        <v>739</v>
      </c>
      <c r="T831" s="154" t="s">
        <v>8052</v>
      </c>
      <c r="U831" s="154" t="s">
        <v>9429</v>
      </c>
      <c r="V831" s="154" t="s">
        <v>12472</v>
      </c>
      <c r="W831" s="154" t="s">
        <v>2967</v>
      </c>
      <c r="X831" s="10"/>
      <c r="Y831" s="154" t="s">
        <v>28</v>
      </c>
      <c r="Z831" s="154" t="str">
        <f>VLOOKUP(D831,TIPOLOGIA!A:F,5,0)</f>
        <v>TERRESTRE</v>
      </c>
      <c r="AA831" s="154" t="s">
        <v>689</v>
      </c>
      <c r="AB831" s="46">
        <v>1</v>
      </c>
      <c r="AC831" s="87">
        <f>IF(W831="SOPORTE_TELEFÓNICO",'BASE LIQUIDACION REDEBAN 2025'!$B$19,IF(AND(W831="VISITA_TÉCNICA",Y831="TIPO II"),'BASE LIQUIDACION REDEBAN 2025'!$B$18,'BASE LIQUIDACION REDEBAN 2025'!$B$17))</f>
        <v>67654.12000000001</v>
      </c>
      <c r="AD831" s="87">
        <v>0</v>
      </c>
      <c r="AE831" s="87">
        <f t="shared" si="12"/>
        <v>67654.12000000001</v>
      </c>
    </row>
    <row r="832" spans="1:31" s="105" customFormat="1" ht="13.15">
      <c r="A832" s="154" t="s">
        <v>101</v>
      </c>
      <c r="B832" s="154" t="str">
        <f>VLOOKUP(A832,'CENTRO DE COSTOS'!A:D,4,FALSE)</f>
        <v>KEVIN ALEXIS CORZO BUSTOS</v>
      </c>
      <c r="C832" s="154" t="str">
        <f>VLOOKUP(A832,'CENTRO DE COSTOS'!A:D,2,FALSE)</f>
        <v>0004-0007</v>
      </c>
      <c r="D832" s="154">
        <v>85001</v>
      </c>
      <c r="E832" s="154">
        <v>2576743</v>
      </c>
      <c r="F832" s="154">
        <v>70212</v>
      </c>
      <c r="G832" s="154" t="s">
        <v>8049</v>
      </c>
      <c r="H832" s="154" t="s">
        <v>189</v>
      </c>
      <c r="I832" s="154" t="s">
        <v>101</v>
      </c>
      <c r="J832" s="154" t="s">
        <v>12473</v>
      </c>
      <c r="K832" s="154" t="s">
        <v>159</v>
      </c>
      <c r="L832" s="154" t="s">
        <v>12474</v>
      </c>
      <c r="M832" s="155">
        <v>45880.377083333333</v>
      </c>
      <c r="N832" s="155">
        <v>45882.655555555553</v>
      </c>
      <c r="O832" s="91"/>
      <c r="P832" s="154" t="s">
        <v>10063</v>
      </c>
      <c r="Q832" s="154" t="s">
        <v>10063</v>
      </c>
      <c r="R832" s="154" t="s">
        <v>2973</v>
      </c>
      <c r="S832" s="154" t="s">
        <v>2973</v>
      </c>
      <c r="T832" s="154" t="s">
        <v>8052</v>
      </c>
      <c r="U832" s="154" t="s">
        <v>9429</v>
      </c>
      <c r="V832" s="154" t="s">
        <v>12475</v>
      </c>
      <c r="W832" s="154" t="s">
        <v>2967</v>
      </c>
      <c r="X832" s="10"/>
      <c r="Y832" s="154" t="s">
        <v>25</v>
      </c>
      <c r="Z832" s="154" t="str">
        <f>VLOOKUP(D832,TIPOLOGIA!A:F,5,0)</f>
        <v>TERRESTRE</v>
      </c>
      <c r="AA832" s="154" t="s">
        <v>194</v>
      </c>
      <c r="AB832" s="46">
        <v>1</v>
      </c>
      <c r="AC832" s="87">
        <f>IF(W832="SOPORTE_TELEFÓNICO",'BASE LIQUIDACION REDEBAN 2025'!$B$19,IF(AND(W832="VISITA_TÉCNICA",Y832="TIPO II"),'BASE LIQUIDACION REDEBAN 2025'!$B$18,'BASE LIQUIDACION REDEBAN 2025'!$B$17))</f>
        <v>35779.500569199998</v>
      </c>
      <c r="AD832" s="87">
        <v>0</v>
      </c>
      <c r="AE832" s="87">
        <f t="shared" si="12"/>
        <v>35779.500569199998</v>
      </c>
    </row>
    <row r="833" spans="1:31" s="105" customFormat="1" ht="13.15">
      <c r="A833" s="154" t="s">
        <v>76</v>
      </c>
      <c r="B833" s="154" t="str">
        <f>VLOOKUP(A833,'CENTRO DE COSTOS'!A:D,4,FALSE)</f>
        <v>DIEGO FERNANDO HENAO CARDONA</v>
      </c>
      <c r="C833" s="154" t="str">
        <f>VLOOKUP(A833,'CENTRO DE COSTOS'!A:D,2,FALSE)</f>
        <v>0004-0003</v>
      </c>
      <c r="D833" s="154">
        <v>76364</v>
      </c>
      <c r="E833" s="154">
        <v>2575585</v>
      </c>
      <c r="F833" s="154">
        <v>78529</v>
      </c>
      <c r="G833" s="154" t="s">
        <v>8049</v>
      </c>
      <c r="H833" s="154" t="s">
        <v>227</v>
      </c>
      <c r="I833" s="154" t="s">
        <v>2190</v>
      </c>
      <c r="J833" s="154" t="s">
        <v>12476</v>
      </c>
      <c r="K833" s="154" t="s">
        <v>159</v>
      </c>
      <c r="L833" s="154" t="s">
        <v>12477</v>
      </c>
      <c r="M833" s="155">
        <v>45880.333333333336</v>
      </c>
      <c r="N833" s="155">
        <v>45882.656944444447</v>
      </c>
      <c r="O833" s="91"/>
      <c r="P833" s="154" t="s">
        <v>10063</v>
      </c>
      <c r="Q833" s="154" t="s">
        <v>10063</v>
      </c>
      <c r="R833" s="154" t="s">
        <v>2973</v>
      </c>
      <c r="S833" s="154" t="s">
        <v>2973</v>
      </c>
      <c r="T833" s="154" t="s">
        <v>8052</v>
      </c>
      <c r="U833" s="154" t="s">
        <v>9429</v>
      </c>
      <c r="V833" s="154" t="s">
        <v>12478</v>
      </c>
      <c r="W833" s="154" t="s">
        <v>2967</v>
      </c>
      <c r="X833" s="10"/>
      <c r="Y833" s="154" t="s">
        <v>28</v>
      </c>
      <c r="Z833" s="154" t="str">
        <f>VLOOKUP(D833,TIPOLOGIA!A:F,5,0)</f>
        <v>TERRESTRE</v>
      </c>
      <c r="AA833" s="154" t="s">
        <v>531</v>
      </c>
      <c r="AB833" s="46">
        <v>1</v>
      </c>
      <c r="AC833" s="87">
        <f>IF(W833="SOPORTE_TELEFÓNICO",'BASE LIQUIDACION REDEBAN 2025'!$B$19,IF(AND(W833="VISITA_TÉCNICA",Y833="TIPO II"),'BASE LIQUIDACION REDEBAN 2025'!$B$18,'BASE LIQUIDACION REDEBAN 2025'!$B$17))</f>
        <v>67654.12000000001</v>
      </c>
      <c r="AD833" s="87">
        <v>0</v>
      </c>
      <c r="AE833" s="87">
        <f t="shared" si="12"/>
        <v>67654.12000000001</v>
      </c>
    </row>
    <row r="834" spans="1:31" s="105" customFormat="1" ht="13.15">
      <c r="A834" s="154" t="s">
        <v>93</v>
      </c>
      <c r="B834" s="154" t="str">
        <f>VLOOKUP(A834,'CENTRO DE COSTOS'!A:D,4,FALSE)</f>
        <v>DIEGO FERNANDO HENAO CARDONA</v>
      </c>
      <c r="C834" s="154" t="str">
        <f>VLOOKUP(A834,'CENTRO DE COSTOS'!A:D,2,FALSE)</f>
        <v>0004-0003</v>
      </c>
      <c r="D834" s="154">
        <v>52356</v>
      </c>
      <c r="E834" s="154">
        <v>2574428</v>
      </c>
      <c r="F834" s="154">
        <v>38620</v>
      </c>
      <c r="G834" s="154" t="s">
        <v>8049</v>
      </c>
      <c r="H834" s="154" t="s">
        <v>174</v>
      </c>
      <c r="I834" s="154" t="s">
        <v>2246</v>
      </c>
      <c r="J834" s="154" t="s">
        <v>12479</v>
      </c>
      <c r="K834" s="154" t="s">
        <v>159</v>
      </c>
      <c r="L834" s="154" t="s">
        <v>12480</v>
      </c>
      <c r="M834" s="155">
        <v>45880.333333333336</v>
      </c>
      <c r="N834" s="155">
        <v>45882.657638888886</v>
      </c>
      <c r="O834" s="91"/>
      <c r="P834" s="154" t="s">
        <v>10063</v>
      </c>
      <c r="Q834" s="154" t="s">
        <v>10063</v>
      </c>
      <c r="R834" s="154" t="s">
        <v>2973</v>
      </c>
      <c r="S834" s="154" t="s">
        <v>2973</v>
      </c>
      <c r="T834" s="154" t="s">
        <v>8052</v>
      </c>
      <c r="U834" s="154" t="s">
        <v>9429</v>
      </c>
      <c r="V834" s="154" t="s">
        <v>12481</v>
      </c>
      <c r="W834" s="154" t="s">
        <v>2967</v>
      </c>
      <c r="X834" s="10"/>
      <c r="Y834" s="154" t="s">
        <v>28</v>
      </c>
      <c r="Z834" s="154" t="str">
        <f>VLOOKUP(D834,TIPOLOGIA!A:F,5,0)</f>
        <v>TERRESTRE</v>
      </c>
      <c r="AA834" s="154" t="s">
        <v>3595</v>
      </c>
      <c r="AB834" s="46">
        <v>1</v>
      </c>
      <c r="AC834" s="87">
        <f>IF(W834="SOPORTE_TELEFÓNICO",'BASE LIQUIDACION REDEBAN 2025'!$B$19,IF(AND(W834="VISITA_TÉCNICA",Y834="TIPO II"),'BASE LIQUIDACION REDEBAN 2025'!$B$18,'BASE LIQUIDACION REDEBAN 2025'!$B$17))</f>
        <v>67654.12000000001</v>
      </c>
      <c r="AD834" s="87">
        <v>0</v>
      </c>
      <c r="AE834" s="87">
        <f t="shared" si="12"/>
        <v>67654.12000000001</v>
      </c>
    </row>
    <row r="835" spans="1:31" s="105" customFormat="1" ht="13.15">
      <c r="A835" s="154" t="s">
        <v>94</v>
      </c>
      <c r="B835" s="154" t="str">
        <f>VLOOKUP(A835,'CENTRO DE COSTOS'!A:D,4,FALSE)</f>
        <v>DIEGO FERNANDO HENAO CARDONA</v>
      </c>
      <c r="C835" s="154" t="str">
        <f>VLOOKUP(A835,'CENTRO DE COSTOS'!A:D,2,FALSE)</f>
        <v>0004-0002</v>
      </c>
      <c r="D835" s="154">
        <v>63001</v>
      </c>
      <c r="E835" s="154">
        <v>2574528</v>
      </c>
      <c r="F835" s="154">
        <v>77513</v>
      </c>
      <c r="G835" s="154" t="s">
        <v>8049</v>
      </c>
      <c r="H835" s="154" t="s">
        <v>581</v>
      </c>
      <c r="I835" s="154" t="s">
        <v>582</v>
      </c>
      <c r="J835" s="154" t="s">
        <v>12482</v>
      </c>
      <c r="K835" s="154" t="s">
        <v>159</v>
      </c>
      <c r="L835" s="154" t="s">
        <v>12483</v>
      </c>
      <c r="M835" s="155">
        <v>45880.333333333336</v>
      </c>
      <c r="N835" s="155">
        <v>45882.65902777778</v>
      </c>
      <c r="O835" s="91"/>
      <c r="P835" s="154" t="s">
        <v>10063</v>
      </c>
      <c r="Q835" s="154" t="s">
        <v>10063</v>
      </c>
      <c r="R835" s="154" t="s">
        <v>2973</v>
      </c>
      <c r="S835" s="154" t="s">
        <v>2973</v>
      </c>
      <c r="T835" s="154" t="s">
        <v>8052</v>
      </c>
      <c r="U835" s="154" t="s">
        <v>9429</v>
      </c>
      <c r="V835" s="154" t="s">
        <v>12484</v>
      </c>
      <c r="W835" s="154" t="s">
        <v>2967</v>
      </c>
      <c r="X835" s="10"/>
      <c r="Y835" s="154" t="s">
        <v>28</v>
      </c>
      <c r="Z835" s="154" t="str">
        <f>VLOOKUP(D835,TIPOLOGIA!A:F,5,0)</f>
        <v>TERRESTRE</v>
      </c>
      <c r="AA835" s="154" t="s">
        <v>587</v>
      </c>
      <c r="AB835" s="46">
        <v>1</v>
      </c>
      <c r="AC835" s="87">
        <f>IF(W835="SOPORTE_TELEFÓNICO",'BASE LIQUIDACION REDEBAN 2025'!$B$19,IF(AND(W835="VISITA_TÉCNICA",Y835="TIPO II"),'BASE LIQUIDACION REDEBAN 2025'!$B$18,'BASE LIQUIDACION REDEBAN 2025'!$B$17))</f>
        <v>67654.12000000001</v>
      </c>
      <c r="AD835" s="87">
        <v>0</v>
      </c>
      <c r="AE835" s="87">
        <f t="shared" ref="AE835:AE898" si="13">IF(W835="VISITA_TÉCNICA",AC835*AB835,AC835)</f>
        <v>67654.12000000001</v>
      </c>
    </row>
    <row r="836" spans="1:31" s="105" customFormat="1" ht="13.15">
      <c r="A836" s="154" t="s">
        <v>94</v>
      </c>
      <c r="B836" s="154" t="str">
        <f>VLOOKUP(A836,'CENTRO DE COSTOS'!A:D,4,FALSE)</f>
        <v>DIEGO FERNANDO HENAO CARDONA</v>
      </c>
      <c r="C836" s="154" t="str">
        <f>VLOOKUP(A836,'CENTRO DE COSTOS'!A:D,2,FALSE)</f>
        <v>0004-0002</v>
      </c>
      <c r="D836" s="154">
        <v>76823</v>
      </c>
      <c r="E836" s="154">
        <v>2574272</v>
      </c>
      <c r="F836" s="154">
        <v>73131</v>
      </c>
      <c r="G836" s="154" t="s">
        <v>8049</v>
      </c>
      <c r="H836" s="154" t="s">
        <v>227</v>
      </c>
      <c r="I836" s="154" t="s">
        <v>490</v>
      </c>
      <c r="J836" s="154" t="s">
        <v>12485</v>
      </c>
      <c r="K836" s="154" t="s">
        <v>159</v>
      </c>
      <c r="L836" s="154" t="s">
        <v>12486</v>
      </c>
      <c r="M836" s="155">
        <v>45880.333333333336</v>
      </c>
      <c r="N836" s="155">
        <v>45882.661111111112</v>
      </c>
      <c r="O836" s="91"/>
      <c r="P836" s="154" t="s">
        <v>10063</v>
      </c>
      <c r="Q836" s="154" t="s">
        <v>10063</v>
      </c>
      <c r="R836" s="154" t="s">
        <v>200</v>
      </c>
      <c r="S836" s="154" t="s">
        <v>739</v>
      </c>
      <c r="T836" s="154" t="s">
        <v>8052</v>
      </c>
      <c r="U836" s="154" t="s">
        <v>9429</v>
      </c>
      <c r="V836" s="154" t="s">
        <v>12487</v>
      </c>
      <c r="W836" s="154" t="s">
        <v>2967</v>
      </c>
      <c r="X836" s="10"/>
      <c r="Y836" s="154" t="s">
        <v>28</v>
      </c>
      <c r="Z836" s="154" t="str">
        <f>VLOOKUP(D836,TIPOLOGIA!A:F,5,0)</f>
        <v>TERRESTRE</v>
      </c>
      <c r="AA836" s="154" t="s">
        <v>495</v>
      </c>
      <c r="AB836" s="46">
        <v>1</v>
      </c>
      <c r="AC836" s="87">
        <f>IF(W836="SOPORTE_TELEFÓNICO",'BASE LIQUIDACION REDEBAN 2025'!$B$19,IF(AND(W836="VISITA_TÉCNICA",Y836="TIPO II"),'BASE LIQUIDACION REDEBAN 2025'!$B$18,'BASE LIQUIDACION REDEBAN 2025'!$B$17))</f>
        <v>67654.12000000001</v>
      </c>
      <c r="AD836" s="87">
        <v>0</v>
      </c>
      <c r="AE836" s="87">
        <f t="shared" si="13"/>
        <v>67654.12000000001</v>
      </c>
    </row>
    <row r="837" spans="1:31" s="105" customFormat="1" ht="13.15">
      <c r="A837" s="154" t="s">
        <v>68</v>
      </c>
      <c r="B837" s="154" t="str">
        <f>VLOOKUP(A837,'CENTRO DE COSTOS'!A:D,4,FALSE)</f>
        <v>WILLIAM ASDRUBAL ROZO ROZO</v>
      </c>
      <c r="C837" s="154" t="str">
        <f>VLOOKUP(A837,'CENTRO DE COSTOS'!A:D,2,FALSE)</f>
        <v>0004-0004</v>
      </c>
      <c r="D837" s="154">
        <v>11001</v>
      </c>
      <c r="E837" s="154">
        <v>2571975</v>
      </c>
      <c r="F837" s="154">
        <v>80343</v>
      </c>
      <c r="G837" s="154" t="s">
        <v>8049</v>
      </c>
      <c r="H837" s="154" t="s">
        <v>470</v>
      </c>
      <c r="I837" s="154" t="s">
        <v>68</v>
      </c>
      <c r="J837" s="154" t="s">
        <v>5399</v>
      </c>
      <c r="K837" s="154" t="s">
        <v>159</v>
      </c>
      <c r="L837" s="154" t="s">
        <v>12488</v>
      </c>
      <c r="M837" s="155">
        <v>45877.620138888888</v>
      </c>
      <c r="N837" s="155">
        <v>45882.671527777777</v>
      </c>
      <c r="O837" s="91"/>
      <c r="P837" s="154" t="s">
        <v>10063</v>
      </c>
      <c r="Q837" s="154" t="s">
        <v>10063</v>
      </c>
      <c r="R837" s="154" t="s">
        <v>2973</v>
      </c>
      <c r="S837" s="154" t="s">
        <v>2973</v>
      </c>
      <c r="T837" s="154" t="s">
        <v>8052</v>
      </c>
      <c r="U837" s="154" t="s">
        <v>9429</v>
      </c>
      <c r="V837" s="154" t="s">
        <v>12489</v>
      </c>
      <c r="W837" s="154" t="s">
        <v>2967</v>
      </c>
      <c r="X837" s="10"/>
      <c r="Y837" s="154" t="s">
        <v>25</v>
      </c>
      <c r="Z837" s="154" t="str">
        <f>VLOOKUP(D837,TIPOLOGIA!A:F,5,0)</f>
        <v>TERRESTRE</v>
      </c>
      <c r="AA837" s="154" t="s">
        <v>538</v>
      </c>
      <c r="AB837" s="46">
        <v>1</v>
      </c>
      <c r="AC837" s="87">
        <f>IF(W837="SOPORTE_TELEFÓNICO",'BASE LIQUIDACION REDEBAN 2025'!$B$19,IF(AND(W837="VISITA_TÉCNICA",Y837="TIPO II"),'BASE LIQUIDACION REDEBAN 2025'!$B$18,'BASE LIQUIDACION REDEBAN 2025'!$B$17))</f>
        <v>35779.500569199998</v>
      </c>
      <c r="AD837" s="87">
        <v>0</v>
      </c>
      <c r="AE837" s="87">
        <f t="shared" si="13"/>
        <v>35779.500569199998</v>
      </c>
    </row>
    <row r="838" spans="1:31" s="105" customFormat="1" ht="13.15">
      <c r="A838" s="154" t="s">
        <v>60</v>
      </c>
      <c r="B838" s="154" t="str">
        <f>VLOOKUP(A838,'CENTRO DE COSTOS'!A:D,4,FALSE)</f>
        <v>JUAN SEBASTIÁN RÍOS CASTRILLÓN</v>
      </c>
      <c r="C838" s="154" t="str">
        <f>VLOOKUP(A838,'CENTRO DE COSTOS'!A:D,2,FALSE)</f>
        <v>0004-0005</v>
      </c>
      <c r="D838" s="154">
        <v>5837</v>
      </c>
      <c r="E838" s="154">
        <v>2571478</v>
      </c>
      <c r="F838" s="154">
        <v>77760</v>
      </c>
      <c r="G838" s="154" t="s">
        <v>8049</v>
      </c>
      <c r="H838" s="154" t="s">
        <v>197</v>
      </c>
      <c r="I838" s="154" t="s">
        <v>785</v>
      </c>
      <c r="J838" s="154" t="s">
        <v>12490</v>
      </c>
      <c r="K838" s="154" t="s">
        <v>159</v>
      </c>
      <c r="L838" s="154" t="s">
        <v>12491</v>
      </c>
      <c r="M838" s="155">
        <v>45877.594444444447</v>
      </c>
      <c r="N838" s="155">
        <v>45882.677777777775</v>
      </c>
      <c r="O838" s="91"/>
      <c r="P838" s="154" t="s">
        <v>10063</v>
      </c>
      <c r="Q838" s="154" t="s">
        <v>10063</v>
      </c>
      <c r="R838" s="154" t="s">
        <v>200</v>
      </c>
      <c r="S838" s="154" t="s">
        <v>739</v>
      </c>
      <c r="T838" s="154" t="s">
        <v>8052</v>
      </c>
      <c r="U838" s="154" t="s">
        <v>9429</v>
      </c>
      <c r="V838" s="154" t="s">
        <v>12492</v>
      </c>
      <c r="W838" s="154" t="s">
        <v>2967</v>
      </c>
      <c r="X838" s="10"/>
      <c r="Y838" s="154" t="s">
        <v>28</v>
      </c>
      <c r="Z838" s="154" t="str">
        <f>VLOOKUP(D838,TIPOLOGIA!A:F,5,0)</f>
        <v>TERRESTRE</v>
      </c>
      <c r="AA838" s="154" t="s">
        <v>636</v>
      </c>
      <c r="AB838" s="46">
        <v>1</v>
      </c>
      <c r="AC838" s="87">
        <f>IF(W838="SOPORTE_TELEFÓNICO",'BASE LIQUIDACION REDEBAN 2025'!$B$19,IF(AND(W838="VISITA_TÉCNICA",Y838="TIPO II"),'BASE LIQUIDACION REDEBAN 2025'!$B$18,'BASE LIQUIDACION REDEBAN 2025'!$B$17))</f>
        <v>67654.12000000001</v>
      </c>
      <c r="AD838" s="87">
        <v>0</v>
      </c>
      <c r="AE838" s="87">
        <f t="shared" si="13"/>
        <v>67654.12000000001</v>
      </c>
    </row>
    <row r="839" spans="1:31" s="105" customFormat="1" ht="13.15">
      <c r="A839" s="154" t="s">
        <v>100</v>
      </c>
      <c r="B839" s="154" t="str">
        <f>VLOOKUP(A839,'CENTRO DE COSTOS'!A:D,4,FALSE)</f>
        <v>KEVIN ALEXIS CORZO BUSTOS</v>
      </c>
      <c r="C839" s="154" t="str">
        <f>VLOOKUP(A839,'CENTRO DE COSTOS'!A:D,2,FALSE)</f>
        <v>0004-0007</v>
      </c>
      <c r="D839" s="154">
        <v>50223</v>
      </c>
      <c r="E839" s="154">
        <v>2571310</v>
      </c>
      <c r="F839" s="154">
        <v>80592</v>
      </c>
      <c r="G839" s="154" t="s">
        <v>8049</v>
      </c>
      <c r="H839" s="154" t="s">
        <v>295</v>
      </c>
      <c r="I839" s="154" t="s">
        <v>1018</v>
      </c>
      <c r="J839" s="154" t="s">
        <v>12493</v>
      </c>
      <c r="K839" s="154" t="s">
        <v>159</v>
      </c>
      <c r="L839" s="154" t="s">
        <v>12494</v>
      </c>
      <c r="M839" s="155">
        <v>45877.556944444441</v>
      </c>
      <c r="N839" s="155">
        <v>45882.679166666669</v>
      </c>
      <c r="O839" s="91"/>
      <c r="P839" s="154" t="s">
        <v>10063</v>
      </c>
      <c r="Q839" s="154" t="s">
        <v>10063</v>
      </c>
      <c r="R839" s="154" t="s">
        <v>2973</v>
      </c>
      <c r="S839" s="154" t="s">
        <v>2973</v>
      </c>
      <c r="T839" s="154" t="s">
        <v>8052</v>
      </c>
      <c r="U839" s="154" t="s">
        <v>9429</v>
      </c>
      <c r="V839" s="154" t="s">
        <v>12495</v>
      </c>
      <c r="W839" s="154" t="s">
        <v>2967</v>
      </c>
      <c r="X839" s="10"/>
      <c r="Y839" s="154" t="s">
        <v>28</v>
      </c>
      <c r="Z839" s="154" t="str">
        <f>VLOOKUP(D839,TIPOLOGIA!A:F,5,0)</f>
        <v>TERRESTRE</v>
      </c>
      <c r="AA839" s="154" t="s">
        <v>301</v>
      </c>
      <c r="AB839" s="46">
        <v>1</v>
      </c>
      <c r="AC839" s="87">
        <f>IF(W839="SOPORTE_TELEFÓNICO",'BASE LIQUIDACION REDEBAN 2025'!$B$19,IF(AND(W839="VISITA_TÉCNICA",Y839="TIPO II"),'BASE LIQUIDACION REDEBAN 2025'!$B$18,'BASE LIQUIDACION REDEBAN 2025'!$B$17))</f>
        <v>67654.12000000001</v>
      </c>
      <c r="AD839" s="87">
        <v>0</v>
      </c>
      <c r="AE839" s="87">
        <f t="shared" si="13"/>
        <v>67654.12000000001</v>
      </c>
    </row>
    <row r="840" spans="1:31" s="105" customFormat="1" ht="13.15">
      <c r="A840" s="154" t="s">
        <v>68</v>
      </c>
      <c r="B840" s="154" t="str">
        <f>VLOOKUP(A840,'CENTRO DE COSTOS'!A:D,4,FALSE)</f>
        <v>WILLIAM ASDRUBAL ROZO ROZO</v>
      </c>
      <c r="C840" s="154" t="str">
        <f>VLOOKUP(A840,'CENTRO DE COSTOS'!A:D,2,FALSE)</f>
        <v>0004-0004</v>
      </c>
      <c r="D840" s="154">
        <v>25035</v>
      </c>
      <c r="E840" s="154">
        <v>2570393</v>
      </c>
      <c r="F840" s="154">
        <v>79593</v>
      </c>
      <c r="G840" s="154" t="s">
        <v>8049</v>
      </c>
      <c r="H840" s="154" t="s">
        <v>470</v>
      </c>
      <c r="I840" s="154" t="s">
        <v>533</v>
      </c>
      <c r="J840" s="154" t="s">
        <v>12496</v>
      </c>
      <c r="K840" s="154" t="s">
        <v>159</v>
      </c>
      <c r="L840" s="154" t="s">
        <v>12497</v>
      </c>
      <c r="M840" s="155">
        <v>45877.484722222223</v>
      </c>
      <c r="N840" s="155">
        <v>45882.680555555555</v>
      </c>
      <c r="O840" s="91"/>
      <c r="P840" s="154" t="s">
        <v>10063</v>
      </c>
      <c r="Q840" s="154" t="s">
        <v>10063</v>
      </c>
      <c r="R840" s="154" t="s">
        <v>2973</v>
      </c>
      <c r="S840" s="154" t="s">
        <v>2973</v>
      </c>
      <c r="T840" s="154" t="s">
        <v>8052</v>
      </c>
      <c r="U840" s="154" t="s">
        <v>9429</v>
      </c>
      <c r="V840" s="154" t="s">
        <v>12498</v>
      </c>
      <c r="W840" s="154" t="s">
        <v>2967</v>
      </c>
      <c r="X840" s="10"/>
      <c r="Y840" s="154" t="s">
        <v>28</v>
      </c>
      <c r="Z840" s="154" t="str">
        <f>VLOOKUP(D840,TIPOLOGIA!A:F,5,0)</f>
        <v>TERRESTRE</v>
      </c>
      <c r="AA840" s="154" t="s">
        <v>1029</v>
      </c>
      <c r="AB840" s="46">
        <v>1</v>
      </c>
      <c r="AC840" s="87">
        <f>IF(W840="SOPORTE_TELEFÓNICO",'BASE LIQUIDACION REDEBAN 2025'!$B$19,IF(AND(W840="VISITA_TÉCNICA",Y840="TIPO II"),'BASE LIQUIDACION REDEBAN 2025'!$B$18,'BASE LIQUIDACION REDEBAN 2025'!$B$17))</f>
        <v>67654.12000000001</v>
      </c>
      <c r="AD840" s="87">
        <v>0</v>
      </c>
      <c r="AE840" s="87">
        <f t="shared" si="13"/>
        <v>67654.12000000001</v>
      </c>
    </row>
    <row r="841" spans="1:31" s="105" customFormat="1" ht="13.15">
      <c r="A841" s="154" t="s">
        <v>80</v>
      </c>
      <c r="B841" s="154" t="str">
        <f>VLOOKUP(A841,'CENTRO DE COSTOS'!A:D,4,FALSE)</f>
        <v>JOSE MAURICIO HERNANDEZ ROJAS</v>
      </c>
      <c r="C841" s="154" t="str">
        <f>VLOOKUP(A841,'CENTRO DE COSTOS'!A:D,2,FALSE)</f>
        <v>0004-0001</v>
      </c>
      <c r="D841" s="154">
        <v>13222</v>
      </c>
      <c r="E841" s="154">
        <v>2567141</v>
      </c>
      <c r="F841" s="154">
        <v>65520</v>
      </c>
      <c r="G841" s="154" t="s">
        <v>8049</v>
      </c>
      <c r="H841" s="154" t="s">
        <v>303</v>
      </c>
      <c r="I841" s="154" t="s">
        <v>12499</v>
      </c>
      <c r="J841" s="154" t="s">
        <v>12500</v>
      </c>
      <c r="K841" s="154" t="s">
        <v>159</v>
      </c>
      <c r="L841" s="154" t="s">
        <v>12501</v>
      </c>
      <c r="M841" s="155">
        <v>45876.53402777778</v>
      </c>
      <c r="N841" s="155">
        <v>45882.682638888888</v>
      </c>
      <c r="O841" s="91"/>
      <c r="P841" s="154" t="s">
        <v>10063</v>
      </c>
      <c r="Q841" s="154" t="s">
        <v>10063</v>
      </c>
      <c r="R841" s="154" t="s">
        <v>200</v>
      </c>
      <c r="S841" s="154" t="s">
        <v>739</v>
      </c>
      <c r="T841" s="154" t="s">
        <v>8052</v>
      </c>
      <c r="U841" s="154" t="s">
        <v>9429</v>
      </c>
      <c r="V841" s="154" t="s">
        <v>12502</v>
      </c>
      <c r="W841" s="154" t="s">
        <v>2967</v>
      </c>
      <c r="X841" s="10"/>
      <c r="Y841" s="154" t="s">
        <v>28</v>
      </c>
      <c r="Z841" s="154" t="str">
        <f>VLOOKUP(D841,TIPOLOGIA!A:F,5,0)</f>
        <v>TERRESTRE</v>
      </c>
      <c r="AA841" s="154" t="s">
        <v>452</v>
      </c>
      <c r="AB841" s="46">
        <v>1</v>
      </c>
      <c r="AC841" s="87">
        <f>IF(W841="SOPORTE_TELEFÓNICO",'BASE LIQUIDACION REDEBAN 2025'!$B$19,IF(AND(W841="VISITA_TÉCNICA",Y841="TIPO II"),'BASE LIQUIDACION REDEBAN 2025'!$B$18,'BASE LIQUIDACION REDEBAN 2025'!$B$17))</f>
        <v>67654.12000000001</v>
      </c>
      <c r="AD841" s="87">
        <v>0</v>
      </c>
      <c r="AE841" s="87">
        <f t="shared" si="13"/>
        <v>67654.12000000001</v>
      </c>
    </row>
    <row r="842" spans="1:31" s="105" customFormat="1" ht="13.15">
      <c r="A842" s="154" t="s">
        <v>90</v>
      </c>
      <c r="B842" s="154" t="str">
        <f>VLOOKUP(A842,'CENTRO DE COSTOS'!A:D,4,FALSE)</f>
        <v>JUAN SEBASTIÁN RÍOS CASTRILLÓN</v>
      </c>
      <c r="C842" s="154" t="str">
        <f>VLOOKUP(A842,'CENTRO DE COSTOS'!A:D,2,FALSE)</f>
        <v>0004-0005</v>
      </c>
      <c r="D842" s="154">
        <v>5001</v>
      </c>
      <c r="E842" s="154">
        <v>2559377</v>
      </c>
      <c r="F842" s="154">
        <v>78668</v>
      </c>
      <c r="G842" s="154" t="s">
        <v>8049</v>
      </c>
      <c r="H842" s="154" t="s">
        <v>197</v>
      </c>
      <c r="I842" s="154" t="s">
        <v>90</v>
      </c>
      <c r="J842" s="154" t="s">
        <v>12503</v>
      </c>
      <c r="K842" s="154" t="s">
        <v>159</v>
      </c>
      <c r="L842" s="154" t="s">
        <v>12504</v>
      </c>
      <c r="M842" s="155">
        <v>45875.333333333336</v>
      </c>
      <c r="N842" s="155">
        <v>45882.685416666667</v>
      </c>
      <c r="O842" s="91"/>
      <c r="P842" s="154" t="s">
        <v>10063</v>
      </c>
      <c r="Q842" s="154" t="s">
        <v>10063</v>
      </c>
      <c r="R842" s="154" t="s">
        <v>200</v>
      </c>
      <c r="S842" s="154" t="s">
        <v>201</v>
      </c>
      <c r="T842" s="154" t="s">
        <v>8052</v>
      </c>
      <c r="U842" s="154" t="s">
        <v>9429</v>
      </c>
      <c r="V842" s="154" t="s">
        <v>12335</v>
      </c>
      <c r="W842" s="154" t="s">
        <v>2967</v>
      </c>
      <c r="X842" s="10"/>
      <c r="Y842" s="154" t="s">
        <v>25</v>
      </c>
      <c r="Z842" s="154" t="str">
        <f>VLOOKUP(D842,TIPOLOGIA!A:F,5,0)</f>
        <v>TERRESTRE</v>
      </c>
      <c r="AA842" s="154" t="s">
        <v>12229</v>
      </c>
      <c r="AB842" s="46">
        <v>1</v>
      </c>
      <c r="AC842" s="87">
        <f>IF(W842="SOPORTE_TELEFÓNICO",'BASE LIQUIDACION REDEBAN 2025'!$B$19,IF(AND(W842="VISITA_TÉCNICA",Y842="TIPO II"),'BASE LIQUIDACION REDEBAN 2025'!$B$18,'BASE LIQUIDACION REDEBAN 2025'!$B$17))</f>
        <v>35779.500569199998</v>
      </c>
      <c r="AD842" s="87">
        <v>0</v>
      </c>
      <c r="AE842" s="87">
        <f t="shared" si="13"/>
        <v>35779.500569199998</v>
      </c>
    </row>
    <row r="843" spans="1:31" s="105" customFormat="1" ht="13.15">
      <c r="A843" s="154" t="s">
        <v>90</v>
      </c>
      <c r="B843" s="154" t="str">
        <f>VLOOKUP(A843,'CENTRO DE COSTOS'!A:D,4,FALSE)</f>
        <v>JUAN SEBASTIÁN RÍOS CASTRILLÓN</v>
      </c>
      <c r="C843" s="154" t="str">
        <f>VLOOKUP(A843,'CENTRO DE COSTOS'!A:D,2,FALSE)</f>
        <v>0004-0005</v>
      </c>
      <c r="D843" s="154">
        <v>5088</v>
      </c>
      <c r="E843" s="154">
        <v>2560081</v>
      </c>
      <c r="F843" s="154">
        <v>44103</v>
      </c>
      <c r="G843" s="154" t="s">
        <v>8049</v>
      </c>
      <c r="H843" s="154" t="s">
        <v>197</v>
      </c>
      <c r="I843" s="154" t="s">
        <v>211</v>
      </c>
      <c r="J843" s="154" t="s">
        <v>12505</v>
      </c>
      <c r="K843" s="154" t="s">
        <v>159</v>
      </c>
      <c r="L843" s="154" t="s">
        <v>12506</v>
      </c>
      <c r="M843" s="155">
        <v>45875.347222222219</v>
      </c>
      <c r="N843" s="155">
        <v>45882.6875</v>
      </c>
      <c r="O843" s="91"/>
      <c r="P843" s="154" t="s">
        <v>10063</v>
      </c>
      <c r="Q843" s="154" t="s">
        <v>10063</v>
      </c>
      <c r="R843" s="154" t="s">
        <v>2973</v>
      </c>
      <c r="S843" s="154" t="s">
        <v>2973</v>
      </c>
      <c r="T843" s="154" t="s">
        <v>8052</v>
      </c>
      <c r="U843" s="154" t="s">
        <v>9429</v>
      </c>
      <c r="V843" s="154" t="s">
        <v>12507</v>
      </c>
      <c r="W843" s="154" t="s">
        <v>2967</v>
      </c>
      <c r="X843" s="10"/>
      <c r="Y843" s="154" t="s">
        <v>25</v>
      </c>
      <c r="Z843" s="154" t="str">
        <f>VLOOKUP(D843,TIPOLOGIA!A:F,5,0)</f>
        <v>TERRESTRE</v>
      </c>
      <c r="AA843" s="154" t="s">
        <v>12229</v>
      </c>
      <c r="AB843" s="46">
        <v>1</v>
      </c>
      <c r="AC843" s="87">
        <f>IF(W843="SOPORTE_TELEFÓNICO",'BASE LIQUIDACION REDEBAN 2025'!$B$19,IF(AND(W843="VISITA_TÉCNICA",Y843="TIPO II"),'BASE LIQUIDACION REDEBAN 2025'!$B$18,'BASE LIQUIDACION REDEBAN 2025'!$B$17))</f>
        <v>35779.500569199998</v>
      </c>
      <c r="AD843" s="87">
        <v>0</v>
      </c>
      <c r="AE843" s="87">
        <f t="shared" si="13"/>
        <v>35779.500569199998</v>
      </c>
    </row>
    <row r="844" spans="1:31" s="105" customFormat="1" ht="13.15">
      <c r="A844" s="154" t="s">
        <v>90</v>
      </c>
      <c r="B844" s="154" t="str">
        <f>VLOOKUP(A844,'CENTRO DE COSTOS'!A:D,4,FALSE)</f>
        <v>JUAN SEBASTIÁN RÍOS CASTRILLÓN</v>
      </c>
      <c r="C844" s="154" t="str">
        <f>VLOOKUP(A844,'CENTRO DE COSTOS'!A:D,2,FALSE)</f>
        <v>0004-0005</v>
      </c>
      <c r="D844" s="154">
        <v>5001</v>
      </c>
      <c r="E844" s="154">
        <v>2560268</v>
      </c>
      <c r="F844" s="154">
        <v>79919</v>
      </c>
      <c r="G844" s="154" t="s">
        <v>8049</v>
      </c>
      <c r="H844" s="154" t="s">
        <v>197</v>
      </c>
      <c r="I844" s="154" t="s">
        <v>90</v>
      </c>
      <c r="J844" s="154" t="s">
        <v>12508</v>
      </c>
      <c r="K844" s="154" t="s">
        <v>159</v>
      </c>
      <c r="L844" s="154" t="s">
        <v>12509</v>
      </c>
      <c r="M844" s="155">
        <v>45875.36041666667</v>
      </c>
      <c r="N844" s="155">
        <v>45882.688194444447</v>
      </c>
      <c r="O844" s="91"/>
      <c r="P844" s="154" t="s">
        <v>10063</v>
      </c>
      <c r="Q844" s="154" t="s">
        <v>10063</v>
      </c>
      <c r="R844" s="154" t="s">
        <v>200</v>
      </c>
      <c r="S844" s="154" t="s">
        <v>201</v>
      </c>
      <c r="T844" s="154" t="s">
        <v>8052</v>
      </c>
      <c r="U844" s="154" t="s">
        <v>9429</v>
      </c>
      <c r="V844" s="154" t="s">
        <v>12510</v>
      </c>
      <c r="W844" s="154" t="s">
        <v>2967</v>
      </c>
      <c r="X844" s="10"/>
      <c r="Y844" s="154" t="s">
        <v>25</v>
      </c>
      <c r="Z844" s="154" t="str">
        <f>VLOOKUP(D844,TIPOLOGIA!A:F,5,0)</f>
        <v>TERRESTRE</v>
      </c>
      <c r="AA844" s="154" t="s">
        <v>12229</v>
      </c>
      <c r="AB844" s="46">
        <v>1</v>
      </c>
      <c r="AC844" s="87">
        <f>IF(W844="SOPORTE_TELEFÓNICO",'BASE LIQUIDACION REDEBAN 2025'!$B$19,IF(AND(W844="VISITA_TÉCNICA",Y844="TIPO II"),'BASE LIQUIDACION REDEBAN 2025'!$B$18,'BASE LIQUIDACION REDEBAN 2025'!$B$17))</f>
        <v>35779.500569199998</v>
      </c>
      <c r="AD844" s="87">
        <v>0</v>
      </c>
      <c r="AE844" s="87">
        <f t="shared" si="13"/>
        <v>35779.500569199998</v>
      </c>
    </row>
    <row r="845" spans="1:31" s="105" customFormat="1" ht="13.15">
      <c r="A845" s="154" t="s">
        <v>90</v>
      </c>
      <c r="B845" s="154" t="str">
        <f>VLOOKUP(A845,'CENTRO DE COSTOS'!A:D,4,FALSE)</f>
        <v>JUAN SEBASTIÁN RÍOS CASTRILLÓN</v>
      </c>
      <c r="C845" s="154" t="str">
        <f>VLOOKUP(A845,'CENTRO DE COSTOS'!A:D,2,FALSE)</f>
        <v>0004-0005</v>
      </c>
      <c r="D845" s="154">
        <v>5360</v>
      </c>
      <c r="E845" s="154">
        <v>2560648</v>
      </c>
      <c r="F845" s="154">
        <v>71180</v>
      </c>
      <c r="G845" s="154" t="s">
        <v>8049</v>
      </c>
      <c r="H845" s="154" t="s">
        <v>197</v>
      </c>
      <c r="I845" s="154" t="s">
        <v>3607</v>
      </c>
      <c r="J845" s="154" t="s">
        <v>12511</v>
      </c>
      <c r="K845" s="154" t="s">
        <v>159</v>
      </c>
      <c r="L845" s="154" t="s">
        <v>12512</v>
      </c>
      <c r="M845" s="155">
        <v>45875.333333333336</v>
      </c>
      <c r="N845" s="155">
        <v>45882.69027777778</v>
      </c>
      <c r="O845" s="91"/>
      <c r="P845" s="154" t="s">
        <v>10063</v>
      </c>
      <c r="Q845" s="154" t="s">
        <v>10063</v>
      </c>
      <c r="R845" s="154" t="s">
        <v>200</v>
      </c>
      <c r="S845" s="154" t="s">
        <v>739</v>
      </c>
      <c r="T845" s="154" t="s">
        <v>8052</v>
      </c>
      <c r="U845" s="154" t="s">
        <v>9429</v>
      </c>
      <c r="V845" s="154" t="s">
        <v>12335</v>
      </c>
      <c r="W845" s="154" t="s">
        <v>2967</v>
      </c>
      <c r="X845" s="10"/>
      <c r="Y845" s="154" t="s">
        <v>25</v>
      </c>
      <c r="Z845" s="154" t="str">
        <f>VLOOKUP(D845,TIPOLOGIA!A:F,5,0)</f>
        <v>TERRESTRE</v>
      </c>
      <c r="AA845" s="154" t="s">
        <v>12229</v>
      </c>
      <c r="AB845" s="46">
        <v>1</v>
      </c>
      <c r="AC845" s="87">
        <f>IF(W845="SOPORTE_TELEFÓNICO",'BASE LIQUIDACION REDEBAN 2025'!$B$19,IF(AND(W845="VISITA_TÉCNICA",Y845="TIPO II"),'BASE LIQUIDACION REDEBAN 2025'!$B$18,'BASE LIQUIDACION REDEBAN 2025'!$B$17))</f>
        <v>35779.500569199998</v>
      </c>
      <c r="AD845" s="87">
        <v>0</v>
      </c>
      <c r="AE845" s="87">
        <f t="shared" si="13"/>
        <v>35779.500569199998</v>
      </c>
    </row>
    <row r="846" spans="1:31" s="105" customFormat="1" ht="13.15">
      <c r="A846" s="154" t="s">
        <v>90</v>
      </c>
      <c r="B846" s="154" t="str">
        <f>VLOOKUP(A846,'CENTRO DE COSTOS'!A:D,4,FALSE)</f>
        <v>JUAN SEBASTIÁN RÍOS CASTRILLÓN</v>
      </c>
      <c r="C846" s="154" t="str">
        <f>VLOOKUP(A846,'CENTRO DE COSTOS'!A:D,2,FALSE)</f>
        <v>0004-0005</v>
      </c>
      <c r="D846" s="154">
        <v>5088</v>
      </c>
      <c r="E846" s="154">
        <v>2561471</v>
      </c>
      <c r="F846" s="154">
        <v>70581</v>
      </c>
      <c r="G846" s="154" t="s">
        <v>8049</v>
      </c>
      <c r="H846" s="154" t="s">
        <v>197</v>
      </c>
      <c r="I846" s="154" t="s">
        <v>211</v>
      </c>
      <c r="J846" s="154" t="s">
        <v>12513</v>
      </c>
      <c r="K846" s="154" t="s">
        <v>159</v>
      </c>
      <c r="L846" s="154" t="s">
        <v>12514</v>
      </c>
      <c r="M846" s="155">
        <v>45875.421527777777</v>
      </c>
      <c r="N846" s="155">
        <v>45882.690972222219</v>
      </c>
      <c r="O846" s="91"/>
      <c r="P846" s="154" t="s">
        <v>10063</v>
      </c>
      <c r="Q846" s="154" t="s">
        <v>10063</v>
      </c>
      <c r="R846" s="154" t="s">
        <v>200</v>
      </c>
      <c r="S846" s="154" t="s">
        <v>201</v>
      </c>
      <c r="T846" s="154" t="s">
        <v>8052</v>
      </c>
      <c r="U846" s="154" t="s">
        <v>9429</v>
      </c>
      <c r="V846" s="154" t="s">
        <v>12515</v>
      </c>
      <c r="W846" s="154" t="s">
        <v>2967</v>
      </c>
      <c r="X846" s="10"/>
      <c r="Y846" s="154" t="s">
        <v>25</v>
      </c>
      <c r="Z846" s="154" t="str">
        <f>VLOOKUP(D846,TIPOLOGIA!A:F,5,0)</f>
        <v>TERRESTRE</v>
      </c>
      <c r="AA846" s="154" t="s">
        <v>12229</v>
      </c>
      <c r="AB846" s="46">
        <v>1</v>
      </c>
      <c r="AC846" s="87">
        <f>IF(W846="SOPORTE_TELEFÓNICO",'BASE LIQUIDACION REDEBAN 2025'!$B$19,IF(AND(W846="VISITA_TÉCNICA",Y846="TIPO II"),'BASE LIQUIDACION REDEBAN 2025'!$B$18,'BASE LIQUIDACION REDEBAN 2025'!$B$17))</f>
        <v>35779.500569199998</v>
      </c>
      <c r="AD846" s="87">
        <v>0</v>
      </c>
      <c r="AE846" s="87">
        <f t="shared" si="13"/>
        <v>35779.500569199998</v>
      </c>
    </row>
    <row r="847" spans="1:31" s="105" customFormat="1" ht="13.15">
      <c r="A847" s="154" t="s">
        <v>90</v>
      </c>
      <c r="B847" s="154" t="str">
        <f>VLOOKUP(A847,'CENTRO DE COSTOS'!A:D,4,FALSE)</f>
        <v>JUAN SEBASTIÁN RÍOS CASTRILLÓN</v>
      </c>
      <c r="C847" s="154" t="str">
        <f>VLOOKUP(A847,'CENTRO DE COSTOS'!A:D,2,FALSE)</f>
        <v>0004-0005</v>
      </c>
      <c r="D847" s="154">
        <v>5001</v>
      </c>
      <c r="E847" s="154">
        <v>2561486</v>
      </c>
      <c r="F847" s="154">
        <v>74629</v>
      </c>
      <c r="G847" s="154" t="s">
        <v>8049</v>
      </c>
      <c r="H847" s="154" t="s">
        <v>197</v>
      </c>
      <c r="I847" s="154" t="s">
        <v>90</v>
      </c>
      <c r="J847" s="154" t="s">
        <v>12516</v>
      </c>
      <c r="K847" s="154" t="s">
        <v>159</v>
      </c>
      <c r="L847" s="154" t="s">
        <v>12517</v>
      </c>
      <c r="M847" s="155">
        <v>45875.42291666667</v>
      </c>
      <c r="N847" s="155">
        <v>45882.693749999999</v>
      </c>
      <c r="O847" s="91"/>
      <c r="P847" s="154" t="s">
        <v>10063</v>
      </c>
      <c r="Q847" s="154" t="s">
        <v>10063</v>
      </c>
      <c r="R847" s="154" t="s">
        <v>200</v>
      </c>
      <c r="S847" s="154" t="s">
        <v>739</v>
      </c>
      <c r="T847" s="154" t="s">
        <v>8052</v>
      </c>
      <c r="U847" s="154" t="s">
        <v>9429</v>
      </c>
      <c r="V847" s="154" t="s">
        <v>12381</v>
      </c>
      <c r="W847" s="154" t="s">
        <v>2967</v>
      </c>
      <c r="X847" s="10"/>
      <c r="Y847" s="154" t="s">
        <v>25</v>
      </c>
      <c r="Z847" s="154" t="str">
        <f>VLOOKUP(D847,TIPOLOGIA!A:F,5,0)</f>
        <v>TERRESTRE</v>
      </c>
      <c r="AA847" s="154" t="s">
        <v>12229</v>
      </c>
      <c r="AB847" s="46">
        <v>1</v>
      </c>
      <c r="AC847" s="87">
        <f>IF(W847="SOPORTE_TELEFÓNICO",'BASE LIQUIDACION REDEBAN 2025'!$B$19,IF(AND(W847="VISITA_TÉCNICA",Y847="TIPO II"),'BASE LIQUIDACION REDEBAN 2025'!$B$18,'BASE LIQUIDACION REDEBAN 2025'!$B$17))</f>
        <v>35779.500569199998</v>
      </c>
      <c r="AD847" s="87">
        <v>0</v>
      </c>
      <c r="AE847" s="87">
        <f t="shared" si="13"/>
        <v>35779.500569199998</v>
      </c>
    </row>
    <row r="848" spans="1:31" s="105" customFormat="1" ht="13.15">
      <c r="A848" s="154" t="s">
        <v>90</v>
      </c>
      <c r="B848" s="154" t="str">
        <f>VLOOKUP(A848,'CENTRO DE COSTOS'!A:D,4,FALSE)</f>
        <v>JUAN SEBASTIÁN RÍOS CASTRILLÓN</v>
      </c>
      <c r="C848" s="154" t="str">
        <f>VLOOKUP(A848,'CENTRO DE COSTOS'!A:D,2,FALSE)</f>
        <v>0004-0005</v>
      </c>
      <c r="D848" s="154">
        <v>5088</v>
      </c>
      <c r="E848" s="154">
        <v>2562352</v>
      </c>
      <c r="F848" s="154">
        <v>28240</v>
      </c>
      <c r="G848" s="154" t="s">
        <v>8049</v>
      </c>
      <c r="H848" s="154" t="s">
        <v>197</v>
      </c>
      <c r="I848" s="154" t="s">
        <v>211</v>
      </c>
      <c r="J848" s="154" t="s">
        <v>12518</v>
      </c>
      <c r="K848" s="154" t="s">
        <v>159</v>
      </c>
      <c r="L848" s="154" t="s">
        <v>12519</v>
      </c>
      <c r="M848" s="155">
        <v>45875.463888888888</v>
      </c>
      <c r="N848" s="155">
        <v>45882.694444444445</v>
      </c>
      <c r="O848" s="91"/>
      <c r="P848" s="154" t="s">
        <v>10063</v>
      </c>
      <c r="Q848" s="154" t="s">
        <v>10063</v>
      </c>
      <c r="R848" s="154" t="s">
        <v>200</v>
      </c>
      <c r="S848" s="154" t="s">
        <v>739</v>
      </c>
      <c r="T848" s="154" t="s">
        <v>8052</v>
      </c>
      <c r="U848" s="154" t="s">
        <v>9429</v>
      </c>
      <c r="V848" s="154" t="s">
        <v>12381</v>
      </c>
      <c r="W848" s="154" t="s">
        <v>2967</v>
      </c>
      <c r="X848" s="10"/>
      <c r="Y848" s="154" t="s">
        <v>25</v>
      </c>
      <c r="Z848" s="154" t="str">
        <f>VLOOKUP(D848,TIPOLOGIA!A:F,5,0)</f>
        <v>TERRESTRE</v>
      </c>
      <c r="AA848" s="154" t="s">
        <v>12229</v>
      </c>
      <c r="AB848" s="46">
        <v>1</v>
      </c>
      <c r="AC848" s="87">
        <f>IF(W848="SOPORTE_TELEFÓNICO",'BASE LIQUIDACION REDEBAN 2025'!$B$19,IF(AND(W848="VISITA_TÉCNICA",Y848="TIPO II"),'BASE LIQUIDACION REDEBAN 2025'!$B$18,'BASE LIQUIDACION REDEBAN 2025'!$B$17))</f>
        <v>35779.500569199998</v>
      </c>
      <c r="AD848" s="87">
        <v>0</v>
      </c>
      <c r="AE848" s="87">
        <f t="shared" si="13"/>
        <v>35779.500569199998</v>
      </c>
    </row>
    <row r="849" spans="1:31" s="105" customFormat="1" ht="13.15">
      <c r="A849" s="154" t="s">
        <v>90</v>
      </c>
      <c r="B849" s="154" t="str">
        <f>VLOOKUP(A849,'CENTRO DE COSTOS'!A:D,4,FALSE)</f>
        <v>JUAN SEBASTIÁN RÍOS CASTRILLÓN</v>
      </c>
      <c r="C849" s="154" t="str">
        <f>VLOOKUP(A849,'CENTRO DE COSTOS'!A:D,2,FALSE)</f>
        <v>0004-0005</v>
      </c>
      <c r="D849" s="154">
        <v>5360</v>
      </c>
      <c r="E849" s="154">
        <v>2567061</v>
      </c>
      <c r="F849" s="154">
        <v>68139</v>
      </c>
      <c r="G849" s="154" t="s">
        <v>8049</v>
      </c>
      <c r="H849" s="154" t="s">
        <v>197</v>
      </c>
      <c r="I849" s="154" t="s">
        <v>3607</v>
      </c>
      <c r="J849" s="154" t="s">
        <v>12520</v>
      </c>
      <c r="K849" s="154" t="s">
        <v>159</v>
      </c>
      <c r="L849" s="154" t="s">
        <v>12521</v>
      </c>
      <c r="M849" s="155">
        <v>45876.518750000003</v>
      </c>
      <c r="N849" s="155">
        <v>45882.695138888892</v>
      </c>
      <c r="O849" s="91"/>
      <c r="P849" s="154" t="s">
        <v>10063</v>
      </c>
      <c r="Q849" s="154" t="s">
        <v>10063</v>
      </c>
      <c r="R849" s="154" t="s">
        <v>200</v>
      </c>
      <c r="S849" s="154" t="s">
        <v>739</v>
      </c>
      <c r="T849" s="154" t="s">
        <v>8052</v>
      </c>
      <c r="U849" s="154" t="s">
        <v>9429</v>
      </c>
      <c r="V849" s="154" t="s">
        <v>12515</v>
      </c>
      <c r="W849" s="154" t="s">
        <v>2967</v>
      </c>
      <c r="X849" s="10"/>
      <c r="Y849" s="154" t="s">
        <v>25</v>
      </c>
      <c r="Z849" s="154" t="str">
        <f>VLOOKUP(D849,TIPOLOGIA!A:F,5,0)</f>
        <v>TERRESTRE</v>
      </c>
      <c r="AA849" s="154" t="s">
        <v>12229</v>
      </c>
      <c r="AB849" s="46">
        <v>1</v>
      </c>
      <c r="AC849" s="87">
        <f>IF(W849="SOPORTE_TELEFÓNICO",'BASE LIQUIDACION REDEBAN 2025'!$B$19,IF(AND(W849="VISITA_TÉCNICA",Y849="TIPO II"),'BASE LIQUIDACION REDEBAN 2025'!$B$18,'BASE LIQUIDACION REDEBAN 2025'!$B$17))</f>
        <v>35779.500569199998</v>
      </c>
      <c r="AD849" s="87">
        <v>0</v>
      </c>
      <c r="AE849" s="87">
        <f t="shared" si="13"/>
        <v>35779.500569199998</v>
      </c>
    </row>
    <row r="850" spans="1:31" s="105" customFormat="1" ht="13.15">
      <c r="A850" s="154" t="s">
        <v>90</v>
      </c>
      <c r="B850" s="154" t="str">
        <f>VLOOKUP(A850,'CENTRO DE COSTOS'!A:D,4,FALSE)</f>
        <v>JUAN SEBASTIÁN RÍOS CASTRILLÓN</v>
      </c>
      <c r="C850" s="154" t="str">
        <f>VLOOKUP(A850,'CENTRO DE COSTOS'!A:D,2,FALSE)</f>
        <v>0004-0005</v>
      </c>
      <c r="D850" s="154">
        <v>5001</v>
      </c>
      <c r="E850" s="154">
        <v>2563166</v>
      </c>
      <c r="F850" s="154">
        <v>79335</v>
      </c>
      <c r="G850" s="154" t="s">
        <v>8049</v>
      </c>
      <c r="H850" s="154" t="s">
        <v>197</v>
      </c>
      <c r="I850" s="154" t="s">
        <v>90</v>
      </c>
      <c r="J850" s="154" t="s">
        <v>12522</v>
      </c>
      <c r="K850" s="154" t="s">
        <v>159</v>
      </c>
      <c r="L850" s="154" t="s">
        <v>12523</v>
      </c>
      <c r="M850" s="155">
        <v>45875.525694444441</v>
      </c>
      <c r="N850" s="155">
        <v>45882.695833333331</v>
      </c>
      <c r="O850" s="91"/>
      <c r="P850" s="154" t="s">
        <v>10063</v>
      </c>
      <c r="Q850" s="154" t="s">
        <v>10063</v>
      </c>
      <c r="R850" s="154" t="s">
        <v>2973</v>
      </c>
      <c r="S850" s="154" t="s">
        <v>2973</v>
      </c>
      <c r="T850" s="154" t="s">
        <v>8052</v>
      </c>
      <c r="U850" s="154" t="s">
        <v>9429</v>
      </c>
      <c r="V850" s="154" t="s">
        <v>12318</v>
      </c>
      <c r="W850" s="154" t="s">
        <v>2967</v>
      </c>
      <c r="X850" s="10"/>
      <c r="Y850" s="154" t="s">
        <v>25</v>
      </c>
      <c r="Z850" s="154" t="str">
        <f>VLOOKUP(D850,TIPOLOGIA!A:F,5,0)</f>
        <v>TERRESTRE</v>
      </c>
      <c r="AA850" s="154" t="s">
        <v>12229</v>
      </c>
      <c r="AB850" s="46">
        <v>1</v>
      </c>
      <c r="AC850" s="87">
        <f>IF(W850="SOPORTE_TELEFÓNICO",'BASE LIQUIDACION REDEBAN 2025'!$B$19,IF(AND(W850="VISITA_TÉCNICA",Y850="TIPO II"),'BASE LIQUIDACION REDEBAN 2025'!$B$18,'BASE LIQUIDACION REDEBAN 2025'!$B$17))</f>
        <v>35779.500569199998</v>
      </c>
      <c r="AD850" s="87">
        <v>0</v>
      </c>
      <c r="AE850" s="87">
        <f t="shared" si="13"/>
        <v>35779.500569199998</v>
      </c>
    </row>
    <row r="851" spans="1:31" s="105" customFormat="1" ht="13.15">
      <c r="A851" s="154" t="s">
        <v>90</v>
      </c>
      <c r="B851" s="154" t="str">
        <f>VLOOKUP(A851,'CENTRO DE COSTOS'!A:D,4,FALSE)</f>
        <v>JUAN SEBASTIÁN RÍOS CASTRILLÓN</v>
      </c>
      <c r="C851" s="154" t="str">
        <f>VLOOKUP(A851,'CENTRO DE COSTOS'!A:D,2,FALSE)</f>
        <v>0004-0005</v>
      </c>
      <c r="D851" s="154">
        <v>5001</v>
      </c>
      <c r="E851" s="154">
        <v>2563381</v>
      </c>
      <c r="F851" s="154">
        <v>75617</v>
      </c>
      <c r="G851" s="154" t="s">
        <v>8049</v>
      </c>
      <c r="H851" s="154" t="s">
        <v>197</v>
      </c>
      <c r="I851" s="154" t="s">
        <v>90</v>
      </c>
      <c r="J851" s="154" t="s">
        <v>12524</v>
      </c>
      <c r="K851" s="154" t="s">
        <v>159</v>
      </c>
      <c r="L851" s="154" t="s">
        <v>12525</v>
      </c>
      <c r="M851" s="155">
        <v>45875.558333333334</v>
      </c>
      <c r="N851" s="155">
        <v>45882.696527777778</v>
      </c>
      <c r="O851" s="91"/>
      <c r="P851" s="154" t="s">
        <v>10063</v>
      </c>
      <c r="Q851" s="154" t="s">
        <v>10063</v>
      </c>
      <c r="R851" s="154" t="s">
        <v>200</v>
      </c>
      <c r="S851" s="154" t="s">
        <v>201</v>
      </c>
      <c r="T851" s="154" t="s">
        <v>8052</v>
      </c>
      <c r="U851" s="154" t="s">
        <v>9429</v>
      </c>
      <c r="V851" s="154" t="s">
        <v>12526</v>
      </c>
      <c r="W851" s="154" t="s">
        <v>2967</v>
      </c>
      <c r="X851" s="10"/>
      <c r="Y851" s="154" t="s">
        <v>25</v>
      </c>
      <c r="Z851" s="154" t="str">
        <f>VLOOKUP(D851,TIPOLOGIA!A:F,5,0)</f>
        <v>TERRESTRE</v>
      </c>
      <c r="AA851" s="154" t="s">
        <v>12229</v>
      </c>
      <c r="AB851" s="46">
        <v>1</v>
      </c>
      <c r="AC851" s="87">
        <f>IF(W851="SOPORTE_TELEFÓNICO",'BASE LIQUIDACION REDEBAN 2025'!$B$19,IF(AND(W851="VISITA_TÉCNICA",Y851="TIPO II"),'BASE LIQUIDACION REDEBAN 2025'!$B$18,'BASE LIQUIDACION REDEBAN 2025'!$B$17))</f>
        <v>35779.500569199998</v>
      </c>
      <c r="AD851" s="87">
        <v>0</v>
      </c>
      <c r="AE851" s="87">
        <f t="shared" si="13"/>
        <v>35779.500569199998</v>
      </c>
    </row>
    <row r="852" spans="1:31" s="105" customFormat="1" ht="13.15">
      <c r="A852" s="154" t="s">
        <v>90</v>
      </c>
      <c r="B852" s="154" t="str">
        <f>VLOOKUP(A852,'CENTRO DE COSTOS'!A:D,4,FALSE)</f>
        <v>JUAN SEBASTIÁN RÍOS CASTRILLÓN</v>
      </c>
      <c r="C852" s="154" t="str">
        <f>VLOOKUP(A852,'CENTRO DE COSTOS'!A:D,2,FALSE)</f>
        <v>0004-0005</v>
      </c>
      <c r="D852" s="154">
        <v>5001</v>
      </c>
      <c r="E852" s="154">
        <v>2563951</v>
      </c>
      <c r="F852" s="154">
        <v>49701</v>
      </c>
      <c r="G852" s="154" t="s">
        <v>8049</v>
      </c>
      <c r="H852" s="154" t="s">
        <v>197</v>
      </c>
      <c r="I852" s="154" t="s">
        <v>90</v>
      </c>
      <c r="J852" s="154" t="s">
        <v>12527</v>
      </c>
      <c r="K852" s="154" t="s">
        <v>159</v>
      </c>
      <c r="L852" s="154" t="s">
        <v>12528</v>
      </c>
      <c r="M852" s="155">
        <v>45875.598611111112</v>
      </c>
      <c r="N852" s="155">
        <v>45882.697222222225</v>
      </c>
      <c r="O852" s="91"/>
      <c r="P852" s="154" t="s">
        <v>10063</v>
      </c>
      <c r="Q852" s="154" t="s">
        <v>10063</v>
      </c>
      <c r="R852" s="154" t="s">
        <v>200</v>
      </c>
      <c r="S852" s="154" t="s">
        <v>201</v>
      </c>
      <c r="T852" s="154" t="s">
        <v>8052</v>
      </c>
      <c r="U852" s="154" t="s">
        <v>9429</v>
      </c>
      <c r="V852" s="154" t="s">
        <v>12340</v>
      </c>
      <c r="W852" s="154" t="s">
        <v>2967</v>
      </c>
      <c r="X852" s="10"/>
      <c r="Y852" s="154" t="s">
        <v>25</v>
      </c>
      <c r="Z852" s="154" t="str">
        <f>VLOOKUP(D852,TIPOLOGIA!A:F,5,0)</f>
        <v>TERRESTRE</v>
      </c>
      <c r="AA852" s="154" t="s">
        <v>12229</v>
      </c>
      <c r="AB852" s="46">
        <v>1</v>
      </c>
      <c r="AC852" s="87">
        <f>IF(W852="SOPORTE_TELEFÓNICO",'BASE LIQUIDACION REDEBAN 2025'!$B$19,IF(AND(W852="VISITA_TÉCNICA",Y852="TIPO II"),'BASE LIQUIDACION REDEBAN 2025'!$B$18,'BASE LIQUIDACION REDEBAN 2025'!$B$17))</f>
        <v>35779.500569199998</v>
      </c>
      <c r="AD852" s="87">
        <v>0</v>
      </c>
      <c r="AE852" s="87">
        <f t="shared" si="13"/>
        <v>35779.500569199998</v>
      </c>
    </row>
    <row r="853" spans="1:31" s="105" customFormat="1" ht="13.15">
      <c r="A853" s="154" t="s">
        <v>90</v>
      </c>
      <c r="B853" s="154" t="str">
        <f>VLOOKUP(A853,'CENTRO DE COSTOS'!A:D,4,FALSE)</f>
        <v>JUAN SEBASTIÁN RÍOS CASTRILLÓN</v>
      </c>
      <c r="C853" s="154" t="str">
        <f>VLOOKUP(A853,'CENTRO DE COSTOS'!A:D,2,FALSE)</f>
        <v>0004-0005</v>
      </c>
      <c r="D853" s="154">
        <v>5001</v>
      </c>
      <c r="E853" s="154">
        <v>2564105</v>
      </c>
      <c r="F853" s="154">
        <v>47524</v>
      </c>
      <c r="G853" s="154" t="s">
        <v>8049</v>
      </c>
      <c r="H853" s="154" t="s">
        <v>197</v>
      </c>
      <c r="I853" s="154" t="s">
        <v>90</v>
      </c>
      <c r="J853" s="154" t="s">
        <v>12529</v>
      </c>
      <c r="K853" s="154" t="s">
        <v>159</v>
      </c>
      <c r="L853" s="154" t="s">
        <v>12530</v>
      </c>
      <c r="M853" s="155">
        <v>45875.602083333331</v>
      </c>
      <c r="N853" s="155">
        <v>45882.697916666664</v>
      </c>
      <c r="O853" s="91"/>
      <c r="P853" s="154" t="s">
        <v>10063</v>
      </c>
      <c r="Q853" s="154" t="s">
        <v>10063</v>
      </c>
      <c r="R853" s="154" t="s">
        <v>2973</v>
      </c>
      <c r="S853" s="154" t="s">
        <v>2973</v>
      </c>
      <c r="T853" s="154" t="s">
        <v>8052</v>
      </c>
      <c r="U853" s="154" t="s">
        <v>9429</v>
      </c>
      <c r="V853" s="154" t="s">
        <v>12318</v>
      </c>
      <c r="W853" s="154" t="s">
        <v>2967</v>
      </c>
      <c r="X853" s="10"/>
      <c r="Y853" s="154" t="s">
        <v>25</v>
      </c>
      <c r="Z853" s="154" t="str">
        <f>VLOOKUP(D853,TIPOLOGIA!A:F,5,0)</f>
        <v>TERRESTRE</v>
      </c>
      <c r="AA853" s="154" t="s">
        <v>12229</v>
      </c>
      <c r="AB853" s="46">
        <v>1</v>
      </c>
      <c r="AC853" s="87">
        <f>IF(W853="SOPORTE_TELEFÓNICO",'BASE LIQUIDACION REDEBAN 2025'!$B$19,IF(AND(W853="VISITA_TÉCNICA",Y853="TIPO II"),'BASE LIQUIDACION REDEBAN 2025'!$B$18,'BASE LIQUIDACION REDEBAN 2025'!$B$17))</f>
        <v>35779.500569199998</v>
      </c>
      <c r="AD853" s="87">
        <v>0</v>
      </c>
      <c r="AE853" s="87">
        <f t="shared" si="13"/>
        <v>35779.500569199998</v>
      </c>
    </row>
    <row r="854" spans="1:31" s="105" customFormat="1" ht="13.15">
      <c r="A854" s="154" t="s">
        <v>90</v>
      </c>
      <c r="B854" s="154" t="str">
        <f>VLOOKUP(A854,'CENTRO DE COSTOS'!A:D,4,FALSE)</f>
        <v>JUAN SEBASTIÁN RÍOS CASTRILLÓN</v>
      </c>
      <c r="C854" s="154" t="str">
        <f>VLOOKUP(A854,'CENTRO DE COSTOS'!A:D,2,FALSE)</f>
        <v>0004-0005</v>
      </c>
      <c r="D854" s="154">
        <v>5088</v>
      </c>
      <c r="E854" s="154">
        <v>2567502</v>
      </c>
      <c r="F854" s="154">
        <v>80224</v>
      </c>
      <c r="G854" s="154" t="s">
        <v>8049</v>
      </c>
      <c r="H854" s="154" t="s">
        <v>197</v>
      </c>
      <c r="I854" s="154" t="s">
        <v>211</v>
      </c>
      <c r="J854" s="154" t="s">
        <v>12531</v>
      </c>
      <c r="K854" s="154" t="s">
        <v>159</v>
      </c>
      <c r="L854" s="154" t="s">
        <v>12532</v>
      </c>
      <c r="M854" s="155">
        <v>45876.623611111114</v>
      </c>
      <c r="N854" s="155">
        <v>45882.698611111111</v>
      </c>
      <c r="O854" s="91"/>
      <c r="P854" s="154" t="s">
        <v>10063</v>
      </c>
      <c r="Q854" s="154" t="s">
        <v>10063</v>
      </c>
      <c r="R854" s="154" t="s">
        <v>200</v>
      </c>
      <c r="S854" s="154" t="s">
        <v>739</v>
      </c>
      <c r="T854" s="154" t="s">
        <v>8052</v>
      </c>
      <c r="U854" s="154" t="s">
        <v>9429</v>
      </c>
      <c r="V854" s="154" t="s">
        <v>12340</v>
      </c>
      <c r="W854" s="154" t="s">
        <v>2967</v>
      </c>
      <c r="X854" s="10"/>
      <c r="Y854" s="154" t="s">
        <v>25</v>
      </c>
      <c r="Z854" s="154" t="str">
        <f>VLOOKUP(D854,TIPOLOGIA!A:F,5,0)</f>
        <v>TERRESTRE</v>
      </c>
      <c r="AA854" s="154" t="s">
        <v>12229</v>
      </c>
      <c r="AB854" s="46">
        <v>1</v>
      </c>
      <c r="AC854" s="87">
        <f>IF(W854="SOPORTE_TELEFÓNICO",'BASE LIQUIDACION REDEBAN 2025'!$B$19,IF(AND(W854="VISITA_TÉCNICA",Y854="TIPO II"),'BASE LIQUIDACION REDEBAN 2025'!$B$18,'BASE LIQUIDACION REDEBAN 2025'!$B$17))</f>
        <v>35779.500569199998</v>
      </c>
      <c r="AD854" s="87">
        <v>0</v>
      </c>
      <c r="AE854" s="87">
        <f t="shared" si="13"/>
        <v>35779.500569199998</v>
      </c>
    </row>
    <row r="855" spans="1:31" s="105" customFormat="1" ht="13.15">
      <c r="A855" s="154" t="s">
        <v>90</v>
      </c>
      <c r="B855" s="154" t="str">
        <f>VLOOKUP(A855,'CENTRO DE COSTOS'!A:D,4,FALSE)</f>
        <v>JUAN SEBASTIÁN RÍOS CASTRILLÓN</v>
      </c>
      <c r="C855" s="154" t="str">
        <f>VLOOKUP(A855,'CENTRO DE COSTOS'!A:D,2,FALSE)</f>
        <v>0004-0005</v>
      </c>
      <c r="D855" s="154">
        <v>5001</v>
      </c>
      <c r="E855" s="154">
        <v>2565530</v>
      </c>
      <c r="F855" s="154">
        <v>80198</v>
      </c>
      <c r="G855" s="154" t="s">
        <v>8049</v>
      </c>
      <c r="H855" s="154" t="s">
        <v>197</v>
      </c>
      <c r="I855" s="154" t="s">
        <v>90</v>
      </c>
      <c r="J855" s="154" t="s">
        <v>12533</v>
      </c>
      <c r="K855" s="154" t="s">
        <v>159</v>
      </c>
      <c r="L855" s="154" t="s">
        <v>12534</v>
      </c>
      <c r="M855" s="155">
        <v>45875.688888888886</v>
      </c>
      <c r="N855" s="155">
        <v>45882.7</v>
      </c>
      <c r="O855" s="91"/>
      <c r="P855" s="154" t="s">
        <v>10063</v>
      </c>
      <c r="Q855" s="154" t="s">
        <v>10063</v>
      </c>
      <c r="R855" s="154" t="s">
        <v>2973</v>
      </c>
      <c r="S855" s="154" t="s">
        <v>2973</v>
      </c>
      <c r="T855" s="154" t="s">
        <v>8052</v>
      </c>
      <c r="U855" s="154" t="s">
        <v>9429</v>
      </c>
      <c r="V855" s="154" t="s">
        <v>12340</v>
      </c>
      <c r="W855" s="154" t="s">
        <v>2967</v>
      </c>
      <c r="X855" s="10"/>
      <c r="Y855" s="154" t="s">
        <v>25</v>
      </c>
      <c r="Z855" s="154" t="str">
        <f>VLOOKUP(D855,TIPOLOGIA!A:F,5,0)</f>
        <v>TERRESTRE</v>
      </c>
      <c r="AA855" s="154" t="s">
        <v>12229</v>
      </c>
      <c r="AB855" s="46">
        <v>1</v>
      </c>
      <c r="AC855" s="87">
        <f>IF(W855="SOPORTE_TELEFÓNICO",'BASE LIQUIDACION REDEBAN 2025'!$B$19,IF(AND(W855="VISITA_TÉCNICA",Y855="TIPO II"),'BASE LIQUIDACION REDEBAN 2025'!$B$18,'BASE LIQUIDACION REDEBAN 2025'!$B$17))</f>
        <v>35779.500569199998</v>
      </c>
      <c r="AD855" s="87">
        <v>0</v>
      </c>
      <c r="AE855" s="87">
        <f t="shared" si="13"/>
        <v>35779.500569199998</v>
      </c>
    </row>
    <row r="856" spans="1:31" s="105" customFormat="1" ht="13.15">
      <c r="A856" s="154" t="s">
        <v>90</v>
      </c>
      <c r="B856" s="154" t="str">
        <f>VLOOKUP(A856,'CENTRO DE COSTOS'!A:D,4,FALSE)</f>
        <v>JUAN SEBASTIÁN RÍOS CASTRILLÓN</v>
      </c>
      <c r="C856" s="154" t="str">
        <f>VLOOKUP(A856,'CENTRO DE COSTOS'!A:D,2,FALSE)</f>
        <v>0004-0005</v>
      </c>
      <c r="D856" s="154">
        <v>5001</v>
      </c>
      <c r="E856" s="154">
        <v>2565491</v>
      </c>
      <c r="F856" s="154">
        <v>62819</v>
      </c>
      <c r="G856" s="154" t="s">
        <v>8049</v>
      </c>
      <c r="H856" s="154" t="s">
        <v>197</v>
      </c>
      <c r="I856" s="154" t="s">
        <v>90</v>
      </c>
      <c r="J856" s="154" t="s">
        <v>7175</v>
      </c>
      <c r="K856" s="154" t="s">
        <v>159</v>
      </c>
      <c r="L856" s="154" t="s">
        <v>12535</v>
      </c>
      <c r="M856" s="155">
        <v>45875.702777777777</v>
      </c>
      <c r="N856" s="155">
        <v>45882.700694444444</v>
      </c>
      <c r="O856" s="91"/>
      <c r="P856" s="154" t="s">
        <v>10063</v>
      </c>
      <c r="Q856" s="154" t="s">
        <v>10063</v>
      </c>
      <c r="R856" s="154" t="s">
        <v>2973</v>
      </c>
      <c r="S856" s="154" t="s">
        <v>2973</v>
      </c>
      <c r="T856" s="154" t="s">
        <v>8052</v>
      </c>
      <c r="U856" s="154" t="s">
        <v>9429</v>
      </c>
      <c r="V856" s="154" t="s">
        <v>12318</v>
      </c>
      <c r="W856" s="154" t="s">
        <v>2967</v>
      </c>
      <c r="X856" s="10"/>
      <c r="Y856" s="154" t="s">
        <v>25</v>
      </c>
      <c r="Z856" s="154" t="str">
        <f>VLOOKUP(D856,TIPOLOGIA!A:F,5,0)</f>
        <v>TERRESTRE</v>
      </c>
      <c r="AA856" s="154" t="s">
        <v>12229</v>
      </c>
      <c r="AB856" s="46">
        <v>1</v>
      </c>
      <c r="AC856" s="87">
        <f>IF(W856="SOPORTE_TELEFÓNICO",'BASE LIQUIDACION REDEBAN 2025'!$B$19,IF(AND(W856="VISITA_TÉCNICA",Y856="TIPO II"),'BASE LIQUIDACION REDEBAN 2025'!$B$18,'BASE LIQUIDACION REDEBAN 2025'!$B$17))</f>
        <v>35779.500569199998</v>
      </c>
      <c r="AD856" s="87">
        <v>0</v>
      </c>
      <c r="AE856" s="87">
        <f t="shared" si="13"/>
        <v>35779.500569199998</v>
      </c>
    </row>
    <row r="857" spans="1:31" s="105" customFormat="1" ht="13.15">
      <c r="A857" s="154" t="s">
        <v>90</v>
      </c>
      <c r="B857" s="154" t="str">
        <f>VLOOKUP(A857,'CENTRO DE COSTOS'!A:D,4,FALSE)</f>
        <v>JUAN SEBASTIÁN RÍOS CASTRILLÓN</v>
      </c>
      <c r="C857" s="154" t="str">
        <f>VLOOKUP(A857,'CENTRO DE COSTOS'!A:D,2,FALSE)</f>
        <v>0004-0005</v>
      </c>
      <c r="D857" s="154">
        <v>5360</v>
      </c>
      <c r="E857" s="154">
        <v>2565822</v>
      </c>
      <c r="F857" s="154">
        <v>74138</v>
      </c>
      <c r="G857" s="154" t="s">
        <v>8049</v>
      </c>
      <c r="H857" s="154" t="s">
        <v>197</v>
      </c>
      <c r="I857" s="154" t="s">
        <v>3607</v>
      </c>
      <c r="J857" s="154" t="s">
        <v>12536</v>
      </c>
      <c r="K857" s="154" t="s">
        <v>159</v>
      </c>
      <c r="L857" s="154" t="s">
        <v>12537</v>
      </c>
      <c r="M857" s="155">
        <v>45875.713888888888</v>
      </c>
      <c r="N857" s="155">
        <v>45882.701388888891</v>
      </c>
      <c r="O857" s="91"/>
      <c r="P857" s="154" t="s">
        <v>10063</v>
      </c>
      <c r="Q857" s="154" t="s">
        <v>10063</v>
      </c>
      <c r="R857" s="154" t="s">
        <v>200</v>
      </c>
      <c r="S857" s="154" t="s">
        <v>739</v>
      </c>
      <c r="T857" s="154" t="s">
        <v>8052</v>
      </c>
      <c r="U857" s="154" t="s">
        <v>9429</v>
      </c>
      <c r="V857" s="154" t="s">
        <v>12526</v>
      </c>
      <c r="W857" s="154" t="s">
        <v>2967</v>
      </c>
      <c r="X857" s="10"/>
      <c r="Y857" s="154" t="s">
        <v>25</v>
      </c>
      <c r="Z857" s="154" t="str">
        <f>VLOOKUP(D857,TIPOLOGIA!A:F,5,0)</f>
        <v>TERRESTRE</v>
      </c>
      <c r="AA857" s="154" t="s">
        <v>12538</v>
      </c>
      <c r="AB857" s="46">
        <v>1</v>
      </c>
      <c r="AC857" s="87">
        <f>IF(W857="SOPORTE_TELEFÓNICO",'BASE LIQUIDACION REDEBAN 2025'!$B$19,IF(AND(W857="VISITA_TÉCNICA",Y857="TIPO II"),'BASE LIQUIDACION REDEBAN 2025'!$B$18,'BASE LIQUIDACION REDEBAN 2025'!$B$17))</f>
        <v>35779.500569199998</v>
      </c>
      <c r="AD857" s="87">
        <v>0</v>
      </c>
      <c r="AE857" s="87">
        <f t="shared" si="13"/>
        <v>35779.500569199998</v>
      </c>
    </row>
    <row r="858" spans="1:31" s="105" customFormat="1" ht="13.15">
      <c r="A858" s="154" t="s">
        <v>98</v>
      </c>
      <c r="B858" s="154" t="str">
        <f>VLOOKUP(A858,'CENTRO DE COSTOS'!A:D,4,FALSE)</f>
        <v>MIGUEL JULIÁN HERNÁNDEZ GUARÍN</v>
      </c>
      <c r="C858" s="154" t="str">
        <f>VLOOKUP(A858,'CENTRO DE COSTOS'!A:D,2,FALSE)</f>
        <v>0004-0008</v>
      </c>
      <c r="D858" s="154">
        <v>15407</v>
      </c>
      <c r="E858" s="154">
        <v>2567222</v>
      </c>
      <c r="F858" s="154">
        <v>71186</v>
      </c>
      <c r="G858" s="154" t="s">
        <v>8049</v>
      </c>
      <c r="H858" s="154" t="s">
        <v>241</v>
      </c>
      <c r="I858" s="154" t="s">
        <v>1444</v>
      </c>
      <c r="J858" s="154" t="s">
        <v>12539</v>
      </c>
      <c r="K858" s="154" t="s">
        <v>159</v>
      </c>
      <c r="L858" s="154" t="s">
        <v>12540</v>
      </c>
      <c r="M858" s="155">
        <v>45876.51666666667</v>
      </c>
      <c r="N858" s="155">
        <v>45882.720138888886</v>
      </c>
      <c r="O858" s="91"/>
      <c r="P858" s="154" t="s">
        <v>10063</v>
      </c>
      <c r="Q858" s="154" t="s">
        <v>10063</v>
      </c>
      <c r="R858" s="154" t="s">
        <v>2973</v>
      </c>
      <c r="S858" s="154" t="s">
        <v>2973</v>
      </c>
      <c r="T858" s="154" t="s">
        <v>8052</v>
      </c>
      <c r="U858" s="154" t="s">
        <v>9429</v>
      </c>
      <c r="V858" s="154" t="s">
        <v>12541</v>
      </c>
      <c r="W858" s="154" t="s">
        <v>2967</v>
      </c>
      <c r="X858" s="10"/>
      <c r="Y858" s="154" t="s">
        <v>28</v>
      </c>
      <c r="Z858" s="154" t="str">
        <f>VLOOKUP(D858,TIPOLOGIA!A:F,5,0)</f>
        <v>TERRESTRE</v>
      </c>
      <c r="AA858" s="154" t="s">
        <v>1148</v>
      </c>
      <c r="AB858" s="46">
        <v>1</v>
      </c>
      <c r="AC858" s="87">
        <f>IF(W858="SOPORTE_TELEFÓNICO",'BASE LIQUIDACION REDEBAN 2025'!$B$19,IF(AND(W858="VISITA_TÉCNICA",Y858="TIPO II"),'BASE LIQUIDACION REDEBAN 2025'!$B$18,'BASE LIQUIDACION REDEBAN 2025'!$B$17))</f>
        <v>67654.12000000001</v>
      </c>
      <c r="AD858" s="87">
        <v>0</v>
      </c>
      <c r="AE858" s="87">
        <f t="shared" si="13"/>
        <v>67654.12000000001</v>
      </c>
    </row>
    <row r="859" spans="1:31" s="105" customFormat="1" ht="13.15">
      <c r="A859" s="154" t="s">
        <v>76</v>
      </c>
      <c r="B859" s="154" t="str">
        <f>VLOOKUP(A859,'CENTRO DE COSTOS'!A:D,4,FALSE)</f>
        <v>DIEGO FERNANDO HENAO CARDONA</v>
      </c>
      <c r="C859" s="154" t="str">
        <f>VLOOKUP(A859,'CENTRO DE COSTOS'!A:D,2,FALSE)</f>
        <v>0004-0003</v>
      </c>
      <c r="D859" s="154">
        <v>76113</v>
      </c>
      <c r="E859" s="154">
        <v>2565247</v>
      </c>
      <c r="F859" s="154">
        <v>59286</v>
      </c>
      <c r="G859" s="154" t="s">
        <v>8049</v>
      </c>
      <c r="H859" s="154" t="s">
        <v>227</v>
      </c>
      <c r="I859" s="154" t="s">
        <v>2068</v>
      </c>
      <c r="J859" s="154" t="s">
        <v>12542</v>
      </c>
      <c r="K859" s="154" t="s">
        <v>159</v>
      </c>
      <c r="L859" s="154" t="s">
        <v>12543</v>
      </c>
      <c r="M859" s="155">
        <v>45875.674305555556</v>
      </c>
      <c r="N859" s="155">
        <v>45882.724305555559</v>
      </c>
      <c r="O859" s="91"/>
      <c r="P859" s="154" t="s">
        <v>10063</v>
      </c>
      <c r="Q859" s="154" t="s">
        <v>10063</v>
      </c>
      <c r="R859" s="154" t="s">
        <v>2973</v>
      </c>
      <c r="S859" s="154" t="s">
        <v>2973</v>
      </c>
      <c r="T859" s="154" t="s">
        <v>8052</v>
      </c>
      <c r="U859" s="154" t="s">
        <v>9429</v>
      </c>
      <c r="V859" s="154" t="s">
        <v>12544</v>
      </c>
      <c r="W859" s="154" t="s">
        <v>2967</v>
      </c>
      <c r="X859" s="10"/>
      <c r="Y859" s="154" t="s">
        <v>28</v>
      </c>
      <c r="Z859" s="154" t="str">
        <f>VLOOKUP(D859,TIPOLOGIA!A:F,5,0)</f>
        <v>TERRESTRE</v>
      </c>
      <c r="AA859" s="154" t="s">
        <v>9600</v>
      </c>
      <c r="AB859" s="46">
        <v>1</v>
      </c>
      <c r="AC859" s="87">
        <f>IF(W859="SOPORTE_TELEFÓNICO",'BASE LIQUIDACION REDEBAN 2025'!$B$19,IF(AND(W859="VISITA_TÉCNICA",Y859="TIPO II"),'BASE LIQUIDACION REDEBAN 2025'!$B$18,'BASE LIQUIDACION REDEBAN 2025'!$B$17))</f>
        <v>67654.12000000001</v>
      </c>
      <c r="AD859" s="87">
        <v>0</v>
      </c>
      <c r="AE859" s="87">
        <f t="shared" si="13"/>
        <v>67654.12000000001</v>
      </c>
    </row>
    <row r="860" spans="1:31" s="105" customFormat="1" ht="13.15">
      <c r="A860" s="154" t="s">
        <v>68</v>
      </c>
      <c r="B860" s="154" t="str">
        <f>VLOOKUP(A860,'CENTRO DE COSTOS'!A:D,4,FALSE)</f>
        <v>WILLIAM ASDRUBAL ROZO ROZO</v>
      </c>
      <c r="C860" s="154" t="str">
        <f>VLOOKUP(A860,'CENTRO DE COSTOS'!A:D,2,FALSE)</f>
        <v>0004-0004</v>
      </c>
      <c r="D860" s="154">
        <v>11001</v>
      </c>
      <c r="E860" s="154">
        <v>2561247</v>
      </c>
      <c r="F860" s="154">
        <v>40579</v>
      </c>
      <c r="G860" s="154" t="s">
        <v>8049</v>
      </c>
      <c r="H860" s="154" t="s">
        <v>470</v>
      </c>
      <c r="I860" s="154" t="s">
        <v>68</v>
      </c>
      <c r="J860" s="154" t="s">
        <v>12545</v>
      </c>
      <c r="K860" s="154" t="s">
        <v>159</v>
      </c>
      <c r="L860" s="154" t="s">
        <v>12546</v>
      </c>
      <c r="M860" s="155">
        <v>45875.407638888886</v>
      </c>
      <c r="N860" s="155">
        <v>45883.323611111111</v>
      </c>
      <c r="O860" s="91"/>
      <c r="P860" s="154" t="s">
        <v>10063</v>
      </c>
      <c r="Q860" s="154" t="s">
        <v>10063</v>
      </c>
      <c r="R860" s="154" t="s">
        <v>2973</v>
      </c>
      <c r="S860" s="154" t="s">
        <v>2973</v>
      </c>
      <c r="T860" s="154" t="s">
        <v>8052</v>
      </c>
      <c r="U860" s="154" t="s">
        <v>9429</v>
      </c>
      <c r="V860" s="154" t="s">
        <v>12547</v>
      </c>
      <c r="W860" s="154" t="s">
        <v>2967</v>
      </c>
      <c r="X860" s="10"/>
      <c r="Y860" s="154" t="s">
        <v>25</v>
      </c>
      <c r="Z860" s="154" t="str">
        <f>VLOOKUP(D860,TIPOLOGIA!A:F,5,0)</f>
        <v>TERRESTRE</v>
      </c>
      <c r="AA860" s="154" t="s">
        <v>538</v>
      </c>
      <c r="AB860" s="46">
        <v>1</v>
      </c>
      <c r="AC860" s="87">
        <f>IF(W860="SOPORTE_TELEFÓNICO",'BASE LIQUIDACION REDEBAN 2025'!$B$19,IF(AND(W860="VISITA_TÉCNICA",Y860="TIPO II"),'BASE LIQUIDACION REDEBAN 2025'!$B$18,'BASE LIQUIDACION REDEBAN 2025'!$B$17))</f>
        <v>35779.500569199998</v>
      </c>
      <c r="AD860" s="87">
        <v>0</v>
      </c>
      <c r="AE860" s="87">
        <f t="shared" si="13"/>
        <v>35779.500569199998</v>
      </c>
    </row>
    <row r="861" spans="1:31" s="105" customFormat="1" ht="13.15">
      <c r="A861" s="154" t="s">
        <v>90</v>
      </c>
      <c r="B861" s="154" t="str">
        <f>VLOOKUP(A861,'CENTRO DE COSTOS'!A:D,4,FALSE)</f>
        <v>JUAN SEBASTIÁN RÍOS CASTRILLÓN</v>
      </c>
      <c r="C861" s="154" t="str">
        <f>VLOOKUP(A861,'CENTRO DE COSTOS'!A:D,2,FALSE)</f>
        <v>0004-0005</v>
      </c>
      <c r="D861" s="154">
        <v>5001</v>
      </c>
      <c r="E861" s="154">
        <v>2561121</v>
      </c>
      <c r="F861" s="154">
        <v>70420</v>
      </c>
      <c r="G861" s="154" t="s">
        <v>8049</v>
      </c>
      <c r="H861" s="154" t="s">
        <v>197</v>
      </c>
      <c r="I861" s="154" t="s">
        <v>90</v>
      </c>
      <c r="J861" s="154" t="s">
        <v>12548</v>
      </c>
      <c r="K861" s="154" t="s">
        <v>159</v>
      </c>
      <c r="L861" s="154" t="s">
        <v>12549</v>
      </c>
      <c r="M861" s="155">
        <v>45875.402083333334</v>
      </c>
      <c r="N861" s="155">
        <v>45883.324999999997</v>
      </c>
      <c r="O861" s="91"/>
      <c r="P861" s="154" t="s">
        <v>10063</v>
      </c>
      <c r="Q861" s="154" t="s">
        <v>10063</v>
      </c>
      <c r="R861" s="154" t="s">
        <v>200</v>
      </c>
      <c r="S861" s="154" t="s">
        <v>201</v>
      </c>
      <c r="T861" s="154" t="s">
        <v>8052</v>
      </c>
      <c r="U861" s="154" t="s">
        <v>9429</v>
      </c>
      <c r="V861" s="154" t="s">
        <v>12550</v>
      </c>
      <c r="W861" s="154" t="s">
        <v>2967</v>
      </c>
      <c r="X861" s="10"/>
      <c r="Y861" s="154" t="s">
        <v>25</v>
      </c>
      <c r="Z861" s="154" t="str">
        <f>VLOOKUP(D861,TIPOLOGIA!A:F,5,0)</f>
        <v>TERRESTRE</v>
      </c>
      <c r="AA861" s="154" t="s">
        <v>12382</v>
      </c>
      <c r="AB861" s="46">
        <v>1</v>
      </c>
      <c r="AC861" s="87">
        <f>IF(W861="SOPORTE_TELEFÓNICO",'BASE LIQUIDACION REDEBAN 2025'!$B$19,IF(AND(W861="VISITA_TÉCNICA",Y861="TIPO II"),'BASE LIQUIDACION REDEBAN 2025'!$B$18,'BASE LIQUIDACION REDEBAN 2025'!$B$17))</f>
        <v>35779.500569199998</v>
      </c>
      <c r="AD861" s="87">
        <v>0</v>
      </c>
      <c r="AE861" s="87">
        <f t="shared" si="13"/>
        <v>35779.500569199998</v>
      </c>
    </row>
    <row r="862" spans="1:31" s="105" customFormat="1" ht="13.15">
      <c r="A862" s="154" t="s">
        <v>87</v>
      </c>
      <c r="B862" s="154" t="str">
        <f>VLOOKUP(A862,'CENTRO DE COSTOS'!A:D,4,FALSE)</f>
        <v>DIEGO FERNANDO HENAO CARDONA</v>
      </c>
      <c r="C862" s="154" t="str">
        <f>VLOOKUP(A862,'CENTRO DE COSTOS'!A:D,2,FALSE)</f>
        <v>0004-0002</v>
      </c>
      <c r="D862" s="154">
        <v>17614</v>
      </c>
      <c r="E862" s="154">
        <v>2562348</v>
      </c>
      <c r="F862" s="154">
        <v>67901</v>
      </c>
      <c r="G862" s="154" t="s">
        <v>8049</v>
      </c>
      <c r="H862" s="154" t="s">
        <v>477</v>
      </c>
      <c r="I862" s="154" t="s">
        <v>1590</v>
      </c>
      <c r="J862" s="154" t="s">
        <v>12551</v>
      </c>
      <c r="K862" s="154" t="s">
        <v>159</v>
      </c>
      <c r="L862" s="154" t="s">
        <v>12552</v>
      </c>
      <c r="M862" s="155">
        <v>45875.462500000001</v>
      </c>
      <c r="N862" s="155">
        <v>45883.332638888889</v>
      </c>
      <c r="O862" s="91"/>
      <c r="P862" s="154" t="s">
        <v>10063</v>
      </c>
      <c r="Q862" s="154" t="s">
        <v>10063</v>
      </c>
      <c r="R862" s="154" t="s">
        <v>200</v>
      </c>
      <c r="S862" s="154" t="s">
        <v>201</v>
      </c>
      <c r="T862" s="154" t="s">
        <v>8052</v>
      </c>
      <c r="U862" s="154" t="s">
        <v>9429</v>
      </c>
      <c r="V862" s="154" t="s">
        <v>12553</v>
      </c>
      <c r="W862" s="154" t="s">
        <v>2967</v>
      </c>
      <c r="X862" s="10"/>
      <c r="Y862" s="154" t="s">
        <v>28</v>
      </c>
      <c r="Z862" s="154" t="str">
        <f>VLOOKUP(D862,TIPOLOGIA!A:F,5,0)</f>
        <v>TERRESTRE</v>
      </c>
      <c r="AA862" s="154" t="s">
        <v>482</v>
      </c>
      <c r="AB862" s="46">
        <v>1</v>
      </c>
      <c r="AC862" s="87">
        <f>IF(W862="SOPORTE_TELEFÓNICO",'BASE LIQUIDACION REDEBAN 2025'!$B$19,IF(AND(W862="VISITA_TÉCNICA",Y862="TIPO II"),'BASE LIQUIDACION REDEBAN 2025'!$B$18,'BASE LIQUIDACION REDEBAN 2025'!$B$17))</f>
        <v>67654.12000000001</v>
      </c>
      <c r="AD862" s="87">
        <v>0</v>
      </c>
      <c r="AE862" s="87">
        <f t="shared" si="13"/>
        <v>67654.12000000001</v>
      </c>
    </row>
    <row r="863" spans="1:31" s="105" customFormat="1" ht="13.15">
      <c r="A863" s="154" t="s">
        <v>93</v>
      </c>
      <c r="B863" s="154" t="str">
        <f>VLOOKUP(A863,'CENTRO DE COSTOS'!A:D,4,FALSE)</f>
        <v>DIEGO FERNANDO HENAO CARDONA</v>
      </c>
      <c r="C863" s="154" t="str">
        <f>VLOOKUP(A863,'CENTRO DE COSTOS'!A:D,2,FALSE)</f>
        <v>0004-0003</v>
      </c>
      <c r="D863" s="154">
        <v>52356</v>
      </c>
      <c r="E863" s="154">
        <v>2563291</v>
      </c>
      <c r="F863" s="154">
        <v>78489</v>
      </c>
      <c r="G863" s="154" t="s">
        <v>8049</v>
      </c>
      <c r="H863" s="154" t="s">
        <v>174</v>
      </c>
      <c r="I863" s="154" t="s">
        <v>2246</v>
      </c>
      <c r="J863" s="154" t="s">
        <v>12554</v>
      </c>
      <c r="K863" s="154" t="s">
        <v>159</v>
      </c>
      <c r="L863" s="154" t="s">
        <v>12555</v>
      </c>
      <c r="M863" s="155">
        <v>45875.554861111108</v>
      </c>
      <c r="N863" s="155">
        <v>45883.337500000001</v>
      </c>
      <c r="O863" s="91"/>
      <c r="P863" s="154" t="s">
        <v>10063</v>
      </c>
      <c r="Q863" s="154" t="s">
        <v>10063</v>
      </c>
      <c r="R863" s="154" t="s">
        <v>200</v>
      </c>
      <c r="S863" s="154" t="s">
        <v>739</v>
      </c>
      <c r="T863" s="154" t="s">
        <v>8052</v>
      </c>
      <c r="U863" s="154" t="s">
        <v>9429</v>
      </c>
      <c r="V863" s="154" t="s">
        <v>12556</v>
      </c>
      <c r="W863" s="154" t="s">
        <v>2967</v>
      </c>
      <c r="X863" s="10"/>
      <c r="Y863" s="154" t="s">
        <v>28</v>
      </c>
      <c r="Z863" s="154" t="str">
        <f>VLOOKUP(D863,TIPOLOGIA!A:F,5,0)</f>
        <v>TERRESTRE</v>
      </c>
      <c r="AA863" s="154" t="s">
        <v>3595</v>
      </c>
      <c r="AB863" s="46">
        <v>1</v>
      </c>
      <c r="AC863" s="87">
        <f>IF(W863="SOPORTE_TELEFÓNICO",'BASE LIQUIDACION REDEBAN 2025'!$B$19,IF(AND(W863="VISITA_TÉCNICA",Y863="TIPO II"),'BASE LIQUIDACION REDEBAN 2025'!$B$18,'BASE LIQUIDACION REDEBAN 2025'!$B$17))</f>
        <v>67654.12000000001</v>
      </c>
      <c r="AD863" s="87">
        <v>0</v>
      </c>
      <c r="AE863" s="87">
        <f t="shared" si="13"/>
        <v>67654.12000000001</v>
      </c>
    </row>
    <row r="864" spans="1:31" s="105" customFormat="1" ht="13.15">
      <c r="A864" s="154" t="s">
        <v>76</v>
      </c>
      <c r="B864" s="154" t="str">
        <f>VLOOKUP(A864,'CENTRO DE COSTOS'!A:D,4,FALSE)</f>
        <v>DIEGO FERNANDO HENAO CARDONA</v>
      </c>
      <c r="C864" s="154" t="str">
        <f>VLOOKUP(A864,'CENTRO DE COSTOS'!A:D,2,FALSE)</f>
        <v>0004-0003</v>
      </c>
      <c r="D864" s="154">
        <v>19256</v>
      </c>
      <c r="E864" s="154">
        <v>2560708</v>
      </c>
      <c r="F864" s="154">
        <v>79083</v>
      </c>
      <c r="G864" s="154" t="s">
        <v>8049</v>
      </c>
      <c r="H864" s="154" t="s">
        <v>258</v>
      </c>
      <c r="I864" s="154" t="s">
        <v>12557</v>
      </c>
      <c r="J864" s="154" t="s">
        <v>12558</v>
      </c>
      <c r="K864" s="154" t="s">
        <v>159</v>
      </c>
      <c r="L864" s="154" t="s">
        <v>12559</v>
      </c>
      <c r="M864" s="155">
        <v>45875.37777777778</v>
      </c>
      <c r="N864" s="155">
        <v>45883.34097222222</v>
      </c>
      <c r="O864" s="91"/>
      <c r="P864" s="154" t="s">
        <v>10063</v>
      </c>
      <c r="Q864" s="154" t="s">
        <v>10063</v>
      </c>
      <c r="R864" s="154" t="s">
        <v>2973</v>
      </c>
      <c r="S864" s="154" t="s">
        <v>2973</v>
      </c>
      <c r="T864" s="154" t="s">
        <v>8052</v>
      </c>
      <c r="U864" s="154" t="s">
        <v>9429</v>
      </c>
      <c r="V864" s="154" t="s">
        <v>12560</v>
      </c>
      <c r="W864" s="154" t="s">
        <v>10144</v>
      </c>
      <c r="X864" s="10"/>
      <c r="Y864" s="154" t="s">
        <v>30</v>
      </c>
      <c r="Z864" s="154" t="str">
        <f>VLOOKUP(D864,TIPOLOGIA!A:F,5,0)</f>
        <v>TERRESTRE</v>
      </c>
      <c r="AA864" s="154" t="s">
        <v>233</v>
      </c>
      <c r="AB864" s="46">
        <v>0</v>
      </c>
      <c r="AC864" s="87">
        <f>IF(W864="SOPORTE_TELEFÓNICO",'BASE LIQUIDACION REDEBAN 2025'!$B$19,IF(AND(W864="VISITA_TÉCNICA",Y864="TIPO II"),'BASE LIQUIDACION REDEBAN 2025'!$B$18,'BASE LIQUIDACION REDEBAN 2025'!$B$17))</f>
        <v>35779.500569199998</v>
      </c>
      <c r="AD864" s="87">
        <v>0</v>
      </c>
      <c r="AE864" s="87">
        <f t="shared" si="13"/>
        <v>35779.500569199998</v>
      </c>
    </row>
    <row r="865" spans="1:31" s="105" customFormat="1" ht="13.15">
      <c r="A865" s="154" t="s">
        <v>64</v>
      </c>
      <c r="B865" s="154" t="str">
        <f>VLOOKUP(A865,'CENTRO DE COSTOS'!A:D,4,FALSE)</f>
        <v>JOSE MAURICIO HERNANDEZ ROJAS</v>
      </c>
      <c r="C865" s="154" t="str">
        <f>VLOOKUP(A865,'CENTRO DE COSTOS'!A:D,2,FALSE)</f>
        <v>0004-0001</v>
      </c>
      <c r="D865" s="154">
        <v>8433</v>
      </c>
      <c r="E865" s="154">
        <v>2564163</v>
      </c>
      <c r="F865" s="154">
        <v>46865</v>
      </c>
      <c r="G865" s="154" t="s">
        <v>8049</v>
      </c>
      <c r="H865" s="154" t="s">
        <v>389</v>
      </c>
      <c r="I865" s="154" t="s">
        <v>390</v>
      </c>
      <c r="J865" s="154" t="s">
        <v>12561</v>
      </c>
      <c r="K865" s="154" t="s">
        <v>159</v>
      </c>
      <c r="L865" s="154" t="s">
        <v>12562</v>
      </c>
      <c r="M865" s="155">
        <v>45875.609722222223</v>
      </c>
      <c r="N865" s="155">
        <v>45883.34375</v>
      </c>
      <c r="O865" s="91"/>
      <c r="P865" s="154" t="s">
        <v>10063</v>
      </c>
      <c r="Q865" s="154" t="s">
        <v>10063</v>
      </c>
      <c r="R865" s="154" t="s">
        <v>200</v>
      </c>
      <c r="S865" s="154" t="s">
        <v>201</v>
      </c>
      <c r="T865" s="154" t="s">
        <v>8052</v>
      </c>
      <c r="U865" s="154" t="s">
        <v>9429</v>
      </c>
      <c r="V865" s="154" t="s">
        <v>12563</v>
      </c>
      <c r="W865" s="154" t="s">
        <v>2967</v>
      </c>
      <c r="X865" s="10"/>
      <c r="Y865" s="154" t="s">
        <v>28</v>
      </c>
      <c r="Z865" s="154" t="str">
        <f>VLOOKUP(D865,TIPOLOGIA!A:F,5,0)</f>
        <v>TERRESTRE</v>
      </c>
      <c r="AA865" s="154" t="s">
        <v>10279</v>
      </c>
      <c r="AB865" s="46">
        <v>1</v>
      </c>
      <c r="AC865" s="87">
        <f>IF(W865="SOPORTE_TELEFÓNICO",'BASE LIQUIDACION REDEBAN 2025'!$B$19,IF(AND(W865="VISITA_TÉCNICA",Y865="TIPO II"),'BASE LIQUIDACION REDEBAN 2025'!$B$18,'BASE LIQUIDACION REDEBAN 2025'!$B$17))</f>
        <v>67654.12000000001</v>
      </c>
      <c r="AD865" s="87">
        <v>0</v>
      </c>
      <c r="AE865" s="87">
        <f t="shared" si="13"/>
        <v>67654.12000000001</v>
      </c>
    </row>
    <row r="866" spans="1:31" s="105" customFormat="1" ht="13.15">
      <c r="A866" s="154" t="s">
        <v>90</v>
      </c>
      <c r="B866" s="154" t="str">
        <f>VLOOKUP(A866,'CENTRO DE COSTOS'!A:D,4,FALSE)</f>
        <v>JUAN SEBASTIÁN RÍOS CASTRILLÓN</v>
      </c>
      <c r="C866" s="154" t="str">
        <f>VLOOKUP(A866,'CENTRO DE COSTOS'!A:D,2,FALSE)</f>
        <v>0004-0005</v>
      </c>
      <c r="D866" s="154">
        <v>5670</v>
      </c>
      <c r="E866" s="154">
        <v>2560084</v>
      </c>
      <c r="F866" s="154">
        <v>18516</v>
      </c>
      <c r="G866" s="154" t="s">
        <v>8049</v>
      </c>
      <c r="H866" s="154" t="s">
        <v>197</v>
      </c>
      <c r="I866" s="154" t="s">
        <v>8907</v>
      </c>
      <c r="J866" s="154" t="s">
        <v>12564</v>
      </c>
      <c r="K866" s="154" t="s">
        <v>159</v>
      </c>
      <c r="L866" s="154" t="s">
        <v>12565</v>
      </c>
      <c r="M866" s="155">
        <v>45875.347916666666</v>
      </c>
      <c r="N866" s="155">
        <v>45883.34652777778</v>
      </c>
      <c r="O866" s="91"/>
      <c r="P866" s="154" t="s">
        <v>10063</v>
      </c>
      <c r="Q866" s="154" t="s">
        <v>10063</v>
      </c>
      <c r="R866" s="154" t="s">
        <v>2973</v>
      </c>
      <c r="S866" s="154" t="s">
        <v>2973</v>
      </c>
      <c r="T866" s="154" t="s">
        <v>8052</v>
      </c>
      <c r="U866" s="154" t="s">
        <v>9429</v>
      </c>
      <c r="V866" s="154" t="s">
        <v>12566</v>
      </c>
      <c r="W866" s="154" t="s">
        <v>10144</v>
      </c>
      <c r="X866" s="10"/>
      <c r="Y866" s="154" t="s">
        <v>30</v>
      </c>
      <c r="Z866" s="154" t="str">
        <f>VLOOKUP(D866,TIPOLOGIA!A:F,5,0)</f>
        <v>TERRESTRE</v>
      </c>
      <c r="AA866" s="154"/>
      <c r="AB866" s="46">
        <v>0</v>
      </c>
      <c r="AC866" s="87">
        <f>IF(W866="SOPORTE_TELEFÓNICO",'BASE LIQUIDACION REDEBAN 2025'!$B$19,IF(AND(W866="VISITA_TÉCNICA",Y866="TIPO II"),'BASE LIQUIDACION REDEBAN 2025'!$B$18,'BASE LIQUIDACION REDEBAN 2025'!$B$17))</f>
        <v>35779.500569199998</v>
      </c>
      <c r="AD866" s="87">
        <v>0</v>
      </c>
      <c r="AE866" s="87">
        <f t="shared" si="13"/>
        <v>35779.500569199998</v>
      </c>
    </row>
    <row r="867" spans="1:31" s="105" customFormat="1" ht="13.15">
      <c r="A867" s="154" t="s">
        <v>76</v>
      </c>
      <c r="B867" s="154" t="str">
        <f>VLOOKUP(A867,'CENTRO DE COSTOS'!A:D,4,FALSE)</f>
        <v>DIEGO FERNANDO HENAO CARDONA</v>
      </c>
      <c r="C867" s="154" t="str">
        <f>VLOOKUP(A867,'CENTRO DE COSTOS'!A:D,2,FALSE)</f>
        <v>0004-0003</v>
      </c>
      <c r="D867" s="154">
        <v>76001</v>
      </c>
      <c r="E867" s="154">
        <v>2591955</v>
      </c>
      <c r="F867" s="154">
        <v>76714</v>
      </c>
      <c r="G867" s="154" t="s">
        <v>8049</v>
      </c>
      <c r="H867" s="154" t="s">
        <v>227</v>
      </c>
      <c r="I867" s="154" t="s">
        <v>76</v>
      </c>
      <c r="J867" s="154" t="s">
        <v>12567</v>
      </c>
      <c r="K867" s="154" t="s">
        <v>159</v>
      </c>
      <c r="L867" s="154" t="s">
        <v>12568</v>
      </c>
      <c r="M867" s="155">
        <v>45882.475694444445</v>
      </c>
      <c r="N867" s="155">
        <v>45883.351388888892</v>
      </c>
      <c r="O867" s="91"/>
      <c r="P867" s="154" t="s">
        <v>10063</v>
      </c>
      <c r="Q867" s="154" t="s">
        <v>10063</v>
      </c>
      <c r="R867" s="154" t="s">
        <v>2973</v>
      </c>
      <c r="S867" s="154" t="s">
        <v>2973</v>
      </c>
      <c r="T867" s="154" t="s">
        <v>8052</v>
      </c>
      <c r="U867" s="154" t="s">
        <v>9429</v>
      </c>
      <c r="V867" s="154" t="s">
        <v>12569</v>
      </c>
      <c r="W867" s="154" t="s">
        <v>2967</v>
      </c>
      <c r="X867" s="10"/>
      <c r="Y867" s="154" t="s">
        <v>25</v>
      </c>
      <c r="Z867" s="154" t="str">
        <f>VLOOKUP(D867,TIPOLOGIA!A:F,5,0)</f>
        <v>TERRESTRE</v>
      </c>
      <c r="AA867" s="154" t="s">
        <v>1442</v>
      </c>
      <c r="AB867" s="46">
        <v>1</v>
      </c>
      <c r="AC867" s="87">
        <f>IF(W867="SOPORTE_TELEFÓNICO",'BASE LIQUIDACION REDEBAN 2025'!$B$19,IF(AND(W867="VISITA_TÉCNICA",Y867="TIPO II"),'BASE LIQUIDACION REDEBAN 2025'!$B$18,'BASE LIQUIDACION REDEBAN 2025'!$B$17))</f>
        <v>35779.500569199998</v>
      </c>
      <c r="AD867" s="87">
        <v>0</v>
      </c>
      <c r="AE867" s="87">
        <f t="shared" si="13"/>
        <v>35779.500569199998</v>
      </c>
    </row>
    <row r="868" spans="1:31" s="105" customFormat="1" ht="13.15">
      <c r="A868" s="154" t="s">
        <v>92</v>
      </c>
      <c r="B868" s="154" t="str">
        <f>VLOOKUP(A868,'CENTRO DE COSTOS'!A:D,4,FALSE)</f>
        <v>KEVIN ALEXIS CORZO BUSTOS</v>
      </c>
      <c r="C868" s="154" t="str">
        <f>VLOOKUP(A868,'CENTRO DE COSTOS'!A:D,2,FALSE)</f>
        <v>0004-0007</v>
      </c>
      <c r="D868" s="154">
        <v>41001</v>
      </c>
      <c r="E868" s="154">
        <v>2590810</v>
      </c>
      <c r="F868" s="154">
        <v>40766</v>
      </c>
      <c r="G868" s="154" t="s">
        <v>8049</v>
      </c>
      <c r="H868" s="154" t="s">
        <v>249</v>
      </c>
      <c r="I868" s="154" t="s">
        <v>92</v>
      </c>
      <c r="J868" s="154" t="s">
        <v>12570</v>
      </c>
      <c r="K868" s="154" t="s">
        <v>159</v>
      </c>
      <c r="L868" s="154" t="s">
        <v>12571</v>
      </c>
      <c r="M868" s="155">
        <v>45882.404166666667</v>
      </c>
      <c r="N868" s="155">
        <v>45883.354166666664</v>
      </c>
      <c r="O868" s="91"/>
      <c r="P868" s="154" t="s">
        <v>10063</v>
      </c>
      <c r="Q868" s="154" t="s">
        <v>10063</v>
      </c>
      <c r="R868" s="154" t="s">
        <v>200</v>
      </c>
      <c r="S868" s="154" t="s">
        <v>201</v>
      </c>
      <c r="T868" s="154" t="s">
        <v>8052</v>
      </c>
      <c r="U868" s="154" t="s">
        <v>9429</v>
      </c>
      <c r="V868" s="154" t="s">
        <v>12572</v>
      </c>
      <c r="W868" s="154" t="s">
        <v>2967</v>
      </c>
      <c r="X868" s="10"/>
      <c r="Y868" s="154" t="s">
        <v>25</v>
      </c>
      <c r="Z868" s="154" t="str">
        <f>VLOOKUP(D868,TIPOLOGIA!A:F,5,0)</f>
        <v>TERRESTRE</v>
      </c>
      <c r="AA868" s="154" t="s">
        <v>344</v>
      </c>
      <c r="AB868" s="46">
        <v>1</v>
      </c>
      <c r="AC868" s="87">
        <f>IF(W868="SOPORTE_TELEFÓNICO",'BASE LIQUIDACION REDEBAN 2025'!$B$19,IF(AND(W868="VISITA_TÉCNICA",Y868="TIPO II"),'BASE LIQUIDACION REDEBAN 2025'!$B$18,'BASE LIQUIDACION REDEBAN 2025'!$B$17))</f>
        <v>35779.500569199998</v>
      </c>
      <c r="AD868" s="87">
        <v>0</v>
      </c>
      <c r="AE868" s="87">
        <f t="shared" si="13"/>
        <v>35779.500569199998</v>
      </c>
    </row>
    <row r="869" spans="1:31" s="105" customFormat="1" ht="13.15">
      <c r="A869" s="154" t="s">
        <v>101</v>
      </c>
      <c r="B869" s="154" t="str">
        <f>VLOOKUP(A869,'CENTRO DE COSTOS'!A:D,4,FALSE)</f>
        <v>KEVIN ALEXIS CORZO BUSTOS</v>
      </c>
      <c r="C869" s="154" t="str">
        <f>VLOOKUP(A869,'CENTRO DE COSTOS'!A:D,2,FALSE)</f>
        <v>0004-0007</v>
      </c>
      <c r="D869" s="154">
        <v>85225</v>
      </c>
      <c r="E869" s="154">
        <v>2568614</v>
      </c>
      <c r="F869" s="154">
        <v>63308</v>
      </c>
      <c r="G869" s="154" t="s">
        <v>8049</v>
      </c>
      <c r="H869" s="154" t="s">
        <v>189</v>
      </c>
      <c r="I869" s="154" t="s">
        <v>12573</v>
      </c>
      <c r="J869" s="154" t="s">
        <v>12574</v>
      </c>
      <c r="K869" s="154" t="s">
        <v>159</v>
      </c>
      <c r="L869" s="154" t="s">
        <v>12575</v>
      </c>
      <c r="M869" s="155">
        <v>45877.363194444442</v>
      </c>
      <c r="N869" s="155">
        <v>45883.356249999997</v>
      </c>
      <c r="O869" s="91"/>
      <c r="P869" s="154" t="s">
        <v>10063</v>
      </c>
      <c r="Q869" s="154" t="s">
        <v>10063</v>
      </c>
      <c r="R869" s="154" t="s">
        <v>2973</v>
      </c>
      <c r="S869" s="154" t="s">
        <v>2973</v>
      </c>
      <c r="T869" s="154" t="s">
        <v>8052</v>
      </c>
      <c r="U869" s="154" t="s">
        <v>9429</v>
      </c>
      <c r="V869" s="154" t="s">
        <v>12576</v>
      </c>
      <c r="W869" s="154" t="s">
        <v>10144</v>
      </c>
      <c r="X869" s="10"/>
      <c r="Y869" s="154" t="s">
        <v>28</v>
      </c>
      <c r="Z869" s="154" t="str">
        <f>VLOOKUP(D869,TIPOLOGIA!A:F,5,0)</f>
        <v>TERRESTRE</v>
      </c>
      <c r="AA869" s="154" t="s">
        <v>194</v>
      </c>
      <c r="AB869" s="46">
        <v>0</v>
      </c>
      <c r="AC869" s="87">
        <f>IF(W869="SOPORTE_TELEFÓNICO",'BASE LIQUIDACION REDEBAN 2025'!$B$19,IF(AND(W869="VISITA_TÉCNICA",Y869="TIPO II"),'BASE LIQUIDACION REDEBAN 2025'!$B$18,'BASE LIQUIDACION REDEBAN 2025'!$B$17))</f>
        <v>35779.500569199998</v>
      </c>
      <c r="AD869" s="87">
        <v>0</v>
      </c>
      <c r="AE869" s="87">
        <f t="shared" si="13"/>
        <v>35779.500569199998</v>
      </c>
    </row>
    <row r="870" spans="1:31" s="105" customFormat="1" ht="13.15">
      <c r="A870" s="154" t="s">
        <v>80</v>
      </c>
      <c r="B870" s="154" t="str">
        <f>VLOOKUP(A870,'CENTRO DE COSTOS'!A:D,4,FALSE)</f>
        <v>JOSE MAURICIO HERNANDEZ ROJAS</v>
      </c>
      <c r="C870" s="154" t="str">
        <f>VLOOKUP(A870,'CENTRO DE COSTOS'!A:D,2,FALSE)</f>
        <v>0004-0001</v>
      </c>
      <c r="D870" s="154">
        <v>13001</v>
      </c>
      <c r="E870" s="154">
        <v>2568549</v>
      </c>
      <c r="F870" s="154">
        <v>66684</v>
      </c>
      <c r="G870" s="154" t="s">
        <v>8049</v>
      </c>
      <c r="H870" s="154" t="s">
        <v>303</v>
      </c>
      <c r="I870" s="154" t="s">
        <v>80</v>
      </c>
      <c r="J870" s="154" t="s">
        <v>12577</v>
      </c>
      <c r="K870" s="154" t="s">
        <v>159</v>
      </c>
      <c r="L870" s="154" t="s">
        <v>12578</v>
      </c>
      <c r="M870" s="155">
        <v>45877.368750000001</v>
      </c>
      <c r="N870" s="155">
        <v>45883.356944444444</v>
      </c>
      <c r="O870" s="91"/>
      <c r="P870" s="154" t="s">
        <v>10063</v>
      </c>
      <c r="Q870" s="154" t="s">
        <v>10063</v>
      </c>
      <c r="R870" s="154" t="s">
        <v>220</v>
      </c>
      <c r="S870" s="154" t="s">
        <v>8370</v>
      </c>
      <c r="T870" s="154" t="s">
        <v>8052</v>
      </c>
      <c r="U870" s="154" t="s">
        <v>9429</v>
      </c>
      <c r="V870" s="154" t="s">
        <v>12579</v>
      </c>
      <c r="W870" s="154" t="s">
        <v>2967</v>
      </c>
      <c r="X870" s="10"/>
      <c r="Y870" s="154" t="s">
        <v>25</v>
      </c>
      <c r="Z870" s="154" t="str">
        <f>VLOOKUP(D870,TIPOLOGIA!A:F,5,0)</f>
        <v>TERRESTRE</v>
      </c>
      <c r="AA870" s="154" t="s">
        <v>452</v>
      </c>
      <c r="AB870" s="46">
        <v>1</v>
      </c>
      <c r="AC870" s="87">
        <f>IF(W870="SOPORTE_TELEFÓNICO",'BASE LIQUIDACION REDEBAN 2025'!$B$19,IF(AND(W870="VISITA_TÉCNICA",Y870="TIPO II"),'BASE LIQUIDACION REDEBAN 2025'!$B$18,'BASE LIQUIDACION REDEBAN 2025'!$B$17))</f>
        <v>35779.500569199998</v>
      </c>
      <c r="AD870" s="87">
        <v>0</v>
      </c>
      <c r="AE870" s="87">
        <f t="shared" si="13"/>
        <v>35779.500569199998</v>
      </c>
    </row>
    <row r="871" spans="1:31" s="105" customFormat="1" ht="13.15">
      <c r="A871" s="154" t="s">
        <v>90</v>
      </c>
      <c r="B871" s="154" t="str">
        <f>VLOOKUP(A871,'CENTRO DE COSTOS'!A:D,4,FALSE)</f>
        <v>JUAN SEBASTIÁN RÍOS CASTRILLÓN</v>
      </c>
      <c r="C871" s="154" t="str">
        <f>VLOOKUP(A871,'CENTRO DE COSTOS'!A:D,2,FALSE)</f>
        <v>0004-0005</v>
      </c>
      <c r="D871" s="154">
        <v>5541</v>
      </c>
      <c r="E871" s="154">
        <v>2571645</v>
      </c>
      <c r="F871" s="154">
        <v>27230</v>
      </c>
      <c r="G871" s="154" t="s">
        <v>8049</v>
      </c>
      <c r="H871" s="154" t="s">
        <v>197</v>
      </c>
      <c r="I871" s="154" t="s">
        <v>3059</v>
      </c>
      <c r="J871" s="154" t="s">
        <v>10157</v>
      </c>
      <c r="K871" s="154" t="s">
        <v>159</v>
      </c>
      <c r="L871" s="154" t="s">
        <v>12580</v>
      </c>
      <c r="M871" s="155">
        <v>45877.595833333333</v>
      </c>
      <c r="N871" s="155">
        <v>45883.35833333333</v>
      </c>
      <c r="O871" s="91"/>
      <c r="P871" s="154" t="s">
        <v>10063</v>
      </c>
      <c r="Q871" s="154" t="s">
        <v>10063</v>
      </c>
      <c r="R871" s="154" t="s">
        <v>2973</v>
      </c>
      <c r="S871" s="154" t="s">
        <v>2973</v>
      </c>
      <c r="T871" s="154" t="s">
        <v>8052</v>
      </c>
      <c r="U871" s="154" t="s">
        <v>9429</v>
      </c>
      <c r="V871" s="154" t="s">
        <v>12581</v>
      </c>
      <c r="W871" s="154" t="s">
        <v>2967</v>
      </c>
      <c r="X871" s="10"/>
      <c r="Y871" s="154" t="s">
        <v>28</v>
      </c>
      <c r="Z871" s="154" t="str">
        <f>VLOOKUP(D871,TIPOLOGIA!A:F,5,0)</f>
        <v>TERRESTRE</v>
      </c>
      <c r="AA871" s="154" t="s">
        <v>689</v>
      </c>
      <c r="AB871" s="46">
        <v>1</v>
      </c>
      <c r="AC871" s="87">
        <f>IF(W871="SOPORTE_TELEFÓNICO",'BASE LIQUIDACION REDEBAN 2025'!$B$19,IF(AND(W871="VISITA_TÉCNICA",Y871="TIPO II"),'BASE LIQUIDACION REDEBAN 2025'!$B$18,'BASE LIQUIDACION REDEBAN 2025'!$B$17))</f>
        <v>67654.12000000001</v>
      </c>
      <c r="AD871" s="87">
        <v>0</v>
      </c>
      <c r="AE871" s="87">
        <f t="shared" si="13"/>
        <v>67654.12000000001</v>
      </c>
    </row>
    <row r="872" spans="1:31" s="105" customFormat="1" ht="13.15">
      <c r="A872" s="154" t="s">
        <v>68</v>
      </c>
      <c r="B872" s="154" t="str">
        <f>VLOOKUP(A872,'CENTRO DE COSTOS'!A:D,4,FALSE)</f>
        <v>WILLIAM ASDRUBAL ROZO ROZO</v>
      </c>
      <c r="C872" s="154" t="str">
        <f>VLOOKUP(A872,'CENTRO DE COSTOS'!A:D,2,FALSE)</f>
        <v>0004-0004</v>
      </c>
      <c r="D872" s="154">
        <v>11001</v>
      </c>
      <c r="E872" s="154">
        <v>2588044</v>
      </c>
      <c r="F872" s="154">
        <v>80245</v>
      </c>
      <c r="G872" s="154" t="s">
        <v>8049</v>
      </c>
      <c r="H872" s="154" t="s">
        <v>470</v>
      </c>
      <c r="I872" s="154" t="s">
        <v>68</v>
      </c>
      <c r="J872" s="154" t="s">
        <v>12582</v>
      </c>
      <c r="K872" s="154" t="s">
        <v>159</v>
      </c>
      <c r="L872" s="154" t="s">
        <v>12583</v>
      </c>
      <c r="M872" s="155">
        <v>45881.663888888892</v>
      </c>
      <c r="N872" s="155">
        <v>45883.359027777777</v>
      </c>
      <c r="O872" s="91"/>
      <c r="P872" s="154" t="s">
        <v>10063</v>
      </c>
      <c r="Q872" s="154" t="s">
        <v>10063</v>
      </c>
      <c r="R872" s="154" t="s">
        <v>2973</v>
      </c>
      <c r="S872" s="154" t="s">
        <v>2973</v>
      </c>
      <c r="T872" s="154" t="s">
        <v>8052</v>
      </c>
      <c r="U872" s="154" t="s">
        <v>9429</v>
      </c>
      <c r="V872" s="154" t="s">
        <v>12584</v>
      </c>
      <c r="W872" s="154" t="s">
        <v>2967</v>
      </c>
      <c r="X872" s="10"/>
      <c r="Y872" s="154" t="s">
        <v>25</v>
      </c>
      <c r="Z872" s="154" t="str">
        <f>VLOOKUP(D872,TIPOLOGIA!A:F,5,0)</f>
        <v>TERRESTRE</v>
      </c>
      <c r="AA872" s="154" t="s">
        <v>877</v>
      </c>
      <c r="AB872" s="46">
        <v>1</v>
      </c>
      <c r="AC872" s="87">
        <f>IF(W872="SOPORTE_TELEFÓNICO",'BASE LIQUIDACION REDEBAN 2025'!$B$19,IF(AND(W872="VISITA_TÉCNICA",Y872="TIPO II"),'BASE LIQUIDACION REDEBAN 2025'!$B$18,'BASE LIQUIDACION REDEBAN 2025'!$B$17))</f>
        <v>35779.500569199998</v>
      </c>
      <c r="AD872" s="87">
        <v>0</v>
      </c>
      <c r="AE872" s="87">
        <f t="shared" si="13"/>
        <v>35779.500569199998</v>
      </c>
    </row>
    <row r="873" spans="1:31" s="105" customFormat="1" ht="13.15">
      <c r="A873" s="154" t="s">
        <v>68</v>
      </c>
      <c r="B873" s="154" t="str">
        <f>VLOOKUP(A873,'CENTRO DE COSTOS'!A:D,4,FALSE)</f>
        <v>WILLIAM ASDRUBAL ROZO ROZO</v>
      </c>
      <c r="C873" s="154" t="str">
        <f>VLOOKUP(A873,'CENTRO DE COSTOS'!A:D,2,FALSE)</f>
        <v>0004-0004</v>
      </c>
      <c r="D873" s="154">
        <v>25269</v>
      </c>
      <c r="E873" s="154">
        <v>2573112</v>
      </c>
      <c r="F873" s="154">
        <v>69881</v>
      </c>
      <c r="G873" s="154" t="s">
        <v>8049</v>
      </c>
      <c r="H873" s="154" t="s">
        <v>470</v>
      </c>
      <c r="I873" s="154" t="s">
        <v>4607</v>
      </c>
      <c r="J873" s="154" t="s">
        <v>12585</v>
      </c>
      <c r="K873" s="154" t="s">
        <v>159</v>
      </c>
      <c r="L873" s="154" t="s">
        <v>12586</v>
      </c>
      <c r="M873" s="155">
        <v>45877.706944444442</v>
      </c>
      <c r="N873" s="155">
        <v>45883.359722222223</v>
      </c>
      <c r="O873" s="91"/>
      <c r="P873" s="154" t="s">
        <v>10063</v>
      </c>
      <c r="Q873" s="154" t="s">
        <v>10063</v>
      </c>
      <c r="R873" s="154" t="s">
        <v>2973</v>
      </c>
      <c r="S873" s="154" t="s">
        <v>2973</v>
      </c>
      <c r="T873" s="154" t="s">
        <v>8052</v>
      </c>
      <c r="U873" s="154" t="s">
        <v>9429</v>
      </c>
      <c r="V873" s="154" t="s">
        <v>12587</v>
      </c>
      <c r="W873" s="154" t="s">
        <v>2967</v>
      </c>
      <c r="X873" s="10"/>
      <c r="Y873" s="154" t="s">
        <v>28</v>
      </c>
      <c r="Z873" s="154" t="str">
        <f>VLOOKUP(D873,TIPOLOGIA!A:F,5,0)</f>
        <v>TERRESTRE</v>
      </c>
      <c r="AA873" s="154" t="s">
        <v>887</v>
      </c>
      <c r="AB873" s="46">
        <v>1</v>
      </c>
      <c r="AC873" s="87">
        <f>IF(W873="SOPORTE_TELEFÓNICO",'BASE LIQUIDACION REDEBAN 2025'!$B$19,IF(AND(W873="VISITA_TÉCNICA",Y873="TIPO II"),'BASE LIQUIDACION REDEBAN 2025'!$B$18,'BASE LIQUIDACION REDEBAN 2025'!$B$17))</f>
        <v>67654.12000000001</v>
      </c>
      <c r="AD873" s="87">
        <v>0</v>
      </c>
      <c r="AE873" s="87">
        <f t="shared" si="13"/>
        <v>67654.12000000001</v>
      </c>
    </row>
    <row r="874" spans="1:31" s="105" customFormat="1" ht="13.15">
      <c r="A874" s="154" t="s">
        <v>76</v>
      </c>
      <c r="B874" s="154" t="str">
        <f>VLOOKUP(A874,'CENTRO DE COSTOS'!A:D,4,FALSE)</f>
        <v>DIEGO FERNANDO HENAO CARDONA</v>
      </c>
      <c r="C874" s="154" t="str">
        <f>VLOOKUP(A874,'CENTRO DE COSTOS'!A:D,2,FALSE)</f>
        <v>0004-0003</v>
      </c>
      <c r="D874" s="154">
        <v>76113</v>
      </c>
      <c r="E874" s="154">
        <v>2575117</v>
      </c>
      <c r="F874" s="154">
        <v>38315</v>
      </c>
      <c r="G874" s="154" t="s">
        <v>8049</v>
      </c>
      <c r="H874" s="154" t="s">
        <v>227</v>
      </c>
      <c r="I874" s="154" t="s">
        <v>2068</v>
      </c>
      <c r="J874" s="154" t="s">
        <v>12588</v>
      </c>
      <c r="K874" s="154" t="s">
        <v>159</v>
      </c>
      <c r="L874" s="154" t="s">
        <v>12589</v>
      </c>
      <c r="M874" s="155">
        <v>45879.527777777781</v>
      </c>
      <c r="N874" s="155">
        <v>45883.361111111109</v>
      </c>
      <c r="O874" s="91"/>
      <c r="P874" s="154" t="s">
        <v>10063</v>
      </c>
      <c r="Q874" s="154" t="s">
        <v>10063</v>
      </c>
      <c r="R874" s="154" t="s">
        <v>2973</v>
      </c>
      <c r="S874" s="154" t="s">
        <v>2973</v>
      </c>
      <c r="T874" s="154" t="s">
        <v>8052</v>
      </c>
      <c r="U874" s="154" t="s">
        <v>9429</v>
      </c>
      <c r="V874" s="154" t="s">
        <v>12590</v>
      </c>
      <c r="W874" s="154" t="s">
        <v>2967</v>
      </c>
      <c r="X874" s="10"/>
      <c r="Y874" s="154" t="s">
        <v>28</v>
      </c>
      <c r="Z874" s="154" t="str">
        <f>VLOOKUP(D874,TIPOLOGIA!A:F,5,0)</f>
        <v>TERRESTRE</v>
      </c>
      <c r="AA874" s="154" t="s">
        <v>9600</v>
      </c>
      <c r="AB874" s="46">
        <v>1</v>
      </c>
      <c r="AC874" s="87">
        <f>IF(W874="SOPORTE_TELEFÓNICO",'BASE LIQUIDACION REDEBAN 2025'!$B$19,IF(AND(W874="VISITA_TÉCNICA",Y874="TIPO II"),'BASE LIQUIDACION REDEBAN 2025'!$B$18,'BASE LIQUIDACION REDEBAN 2025'!$B$17))</f>
        <v>67654.12000000001</v>
      </c>
      <c r="AD874" s="87">
        <v>0</v>
      </c>
      <c r="AE874" s="87">
        <f t="shared" si="13"/>
        <v>67654.12000000001</v>
      </c>
    </row>
    <row r="875" spans="1:31" s="105" customFormat="1" ht="13.15">
      <c r="A875" s="154" t="s">
        <v>76</v>
      </c>
      <c r="B875" s="154" t="str">
        <f>VLOOKUP(A875,'CENTRO DE COSTOS'!A:D,4,FALSE)</f>
        <v>DIEGO FERNANDO HENAO CARDONA</v>
      </c>
      <c r="C875" s="154" t="str">
        <f>VLOOKUP(A875,'CENTRO DE COSTOS'!A:D,2,FALSE)</f>
        <v>0004-0003</v>
      </c>
      <c r="D875" s="154">
        <v>76001</v>
      </c>
      <c r="E875" s="154">
        <v>2588197</v>
      </c>
      <c r="F875" s="154">
        <v>76581</v>
      </c>
      <c r="G875" s="154" t="s">
        <v>8049</v>
      </c>
      <c r="H875" s="154" t="s">
        <v>227</v>
      </c>
      <c r="I875" s="154" t="s">
        <v>76</v>
      </c>
      <c r="J875" s="154" t="s">
        <v>12591</v>
      </c>
      <c r="K875" s="154" t="s">
        <v>159</v>
      </c>
      <c r="L875" s="154" t="s">
        <v>12592</v>
      </c>
      <c r="M875" s="155">
        <v>45881.683333333334</v>
      </c>
      <c r="N875" s="155">
        <v>45883.361805555556</v>
      </c>
      <c r="O875" s="91"/>
      <c r="P875" s="154" t="s">
        <v>10063</v>
      </c>
      <c r="Q875" s="154" t="s">
        <v>10063</v>
      </c>
      <c r="R875" s="154" t="s">
        <v>2973</v>
      </c>
      <c r="S875" s="154" t="s">
        <v>2973</v>
      </c>
      <c r="T875" s="154" t="s">
        <v>8052</v>
      </c>
      <c r="U875" s="154" t="s">
        <v>9429</v>
      </c>
      <c r="V875" s="154" t="s">
        <v>12593</v>
      </c>
      <c r="W875" s="154" t="s">
        <v>2967</v>
      </c>
      <c r="X875" s="10"/>
      <c r="Y875" s="154" t="s">
        <v>25</v>
      </c>
      <c r="Z875" s="154" t="str">
        <f>VLOOKUP(D875,TIPOLOGIA!A:F,5,0)</f>
        <v>TERRESTRE</v>
      </c>
      <c r="AA875" s="154" t="s">
        <v>1442</v>
      </c>
      <c r="AB875" s="46">
        <v>1</v>
      </c>
      <c r="AC875" s="87">
        <f>IF(W875="SOPORTE_TELEFÓNICO",'BASE LIQUIDACION REDEBAN 2025'!$B$19,IF(AND(W875="VISITA_TÉCNICA",Y875="TIPO II"),'BASE LIQUIDACION REDEBAN 2025'!$B$18,'BASE LIQUIDACION REDEBAN 2025'!$B$17))</f>
        <v>35779.500569199998</v>
      </c>
      <c r="AD875" s="87">
        <v>0</v>
      </c>
      <c r="AE875" s="87">
        <f t="shared" si="13"/>
        <v>35779.500569199998</v>
      </c>
    </row>
    <row r="876" spans="1:31" s="105" customFormat="1" ht="13.15">
      <c r="A876" s="154" t="s">
        <v>72</v>
      </c>
      <c r="B876" s="154" t="str">
        <f>VLOOKUP(A876,'CENTRO DE COSTOS'!A:D,4,FALSE)</f>
        <v>MIGUEL JULIÁN HERNÁNDEZ GUARÍN</v>
      </c>
      <c r="C876" s="154" t="str">
        <f>VLOOKUP(A876,'CENTRO DE COSTOS'!A:D,2,FALSE)</f>
        <v>0004-0008</v>
      </c>
      <c r="D876" s="154">
        <v>68081</v>
      </c>
      <c r="E876" s="154">
        <v>2532858</v>
      </c>
      <c r="F876" s="154">
        <v>62288</v>
      </c>
      <c r="G876" s="154" t="s">
        <v>8049</v>
      </c>
      <c r="H876" s="154" t="s">
        <v>820</v>
      </c>
      <c r="I876" s="154" t="s">
        <v>829</v>
      </c>
      <c r="J876" s="154" t="s">
        <v>12594</v>
      </c>
      <c r="K876" s="154" t="s">
        <v>159</v>
      </c>
      <c r="L876" s="154" t="s">
        <v>12595</v>
      </c>
      <c r="M876" s="155">
        <v>45869.461805555555</v>
      </c>
      <c r="N876" s="155">
        <v>45883.361805555556</v>
      </c>
      <c r="O876" s="91"/>
      <c r="P876" s="154" t="s">
        <v>10063</v>
      </c>
      <c r="Q876" s="154" t="s">
        <v>10063</v>
      </c>
      <c r="R876" s="154" t="s">
        <v>200</v>
      </c>
      <c r="S876" s="154" t="s">
        <v>201</v>
      </c>
      <c r="T876" s="154" t="s">
        <v>8052</v>
      </c>
      <c r="U876" s="154" t="s">
        <v>9429</v>
      </c>
      <c r="V876" s="154" t="s">
        <v>12596</v>
      </c>
      <c r="W876" s="154" t="s">
        <v>10144</v>
      </c>
      <c r="X876" s="10"/>
      <c r="Y876" s="154" t="s">
        <v>30</v>
      </c>
      <c r="Z876" s="154" t="str">
        <f>VLOOKUP(D876,TIPOLOGIA!A:F,5,0)</f>
        <v>TERRESTRE</v>
      </c>
      <c r="AA876" s="154"/>
      <c r="AB876" s="46">
        <v>0</v>
      </c>
      <c r="AC876" s="87">
        <f>IF(W876="SOPORTE_TELEFÓNICO",'BASE LIQUIDACION REDEBAN 2025'!$B$19,IF(AND(W876="VISITA_TÉCNICA",Y876="TIPO II"),'BASE LIQUIDACION REDEBAN 2025'!$B$18,'BASE LIQUIDACION REDEBAN 2025'!$B$17))</f>
        <v>35779.500569199998</v>
      </c>
      <c r="AD876" s="87">
        <v>0</v>
      </c>
      <c r="AE876" s="87">
        <f t="shared" si="13"/>
        <v>35779.500569199998</v>
      </c>
    </row>
    <row r="877" spans="1:31" s="105" customFormat="1" ht="13.15">
      <c r="A877" s="154" t="s">
        <v>91</v>
      </c>
      <c r="B877" s="154" t="str">
        <f>VLOOKUP(A877,'CENTRO DE COSTOS'!A:D,4,FALSE)</f>
        <v>JOSE MAURICIO HERNANDEZ ROJAS</v>
      </c>
      <c r="C877" s="154" t="str">
        <f>VLOOKUP(A877,'CENTRO DE COSTOS'!A:D,2,FALSE)</f>
        <v>0004-0001</v>
      </c>
      <c r="D877" s="154">
        <v>23466</v>
      </c>
      <c r="E877" s="154">
        <v>2574044</v>
      </c>
      <c r="F877" s="154">
        <v>37633</v>
      </c>
      <c r="G877" s="154" t="s">
        <v>8049</v>
      </c>
      <c r="H877" s="154" t="s">
        <v>421</v>
      </c>
      <c r="I877" s="154" t="s">
        <v>1596</v>
      </c>
      <c r="J877" s="154" t="s">
        <v>12597</v>
      </c>
      <c r="K877" s="154" t="s">
        <v>159</v>
      </c>
      <c r="L877" s="154" t="s">
        <v>12598</v>
      </c>
      <c r="M877" s="155">
        <v>45878.400000000001</v>
      </c>
      <c r="N877" s="155">
        <v>45883.362500000003</v>
      </c>
      <c r="O877" s="91"/>
      <c r="P877" s="154" t="s">
        <v>10063</v>
      </c>
      <c r="Q877" s="154" t="s">
        <v>10063</v>
      </c>
      <c r="R877" s="154" t="s">
        <v>200</v>
      </c>
      <c r="S877" s="154" t="s">
        <v>201</v>
      </c>
      <c r="T877" s="154" t="s">
        <v>8052</v>
      </c>
      <c r="U877" s="154" t="s">
        <v>9429</v>
      </c>
      <c r="V877" s="154" t="s">
        <v>12599</v>
      </c>
      <c r="W877" s="154" t="s">
        <v>10144</v>
      </c>
      <c r="X877" s="10"/>
      <c r="Y877" s="154" t="s">
        <v>32</v>
      </c>
      <c r="Z877" s="154" t="str">
        <f>VLOOKUP(D877,TIPOLOGIA!A:F,5,0)</f>
        <v>TERRESTRE</v>
      </c>
      <c r="AA877" s="154"/>
      <c r="AB877" s="46">
        <v>0</v>
      </c>
      <c r="AC877" s="87">
        <f>IF(W877="SOPORTE_TELEFÓNICO",'BASE LIQUIDACION REDEBAN 2025'!$B$19,IF(AND(W877="VISITA_TÉCNICA",Y877="TIPO II"),'BASE LIQUIDACION REDEBAN 2025'!$B$18,'BASE LIQUIDACION REDEBAN 2025'!$B$17))</f>
        <v>35779.500569199998</v>
      </c>
      <c r="AD877" s="87">
        <v>0</v>
      </c>
      <c r="AE877" s="87">
        <f t="shared" si="13"/>
        <v>35779.500569199998</v>
      </c>
    </row>
    <row r="878" spans="1:31" s="105" customFormat="1" ht="13.15">
      <c r="A878" s="154" t="s">
        <v>60</v>
      </c>
      <c r="B878" s="154" t="str">
        <f>VLOOKUP(A878,'CENTRO DE COSTOS'!A:D,4,FALSE)</f>
        <v>JUAN SEBASTIÁN RÍOS CASTRILLÓN</v>
      </c>
      <c r="C878" s="154" t="str">
        <f>VLOOKUP(A878,'CENTRO DE COSTOS'!A:D,2,FALSE)</f>
        <v>0004-0005</v>
      </c>
      <c r="D878" s="154">
        <v>5045</v>
      </c>
      <c r="E878" s="154">
        <v>2575982</v>
      </c>
      <c r="F878" s="154">
        <v>32309</v>
      </c>
      <c r="G878" s="154" t="s">
        <v>8049</v>
      </c>
      <c r="H878" s="154" t="s">
        <v>197</v>
      </c>
      <c r="I878" s="154" t="s">
        <v>60</v>
      </c>
      <c r="J878" s="154" t="s">
        <v>12600</v>
      </c>
      <c r="K878" s="154" t="s">
        <v>159</v>
      </c>
      <c r="L878" s="154" t="s">
        <v>12601</v>
      </c>
      <c r="M878" s="155">
        <v>45880.34375</v>
      </c>
      <c r="N878" s="155">
        <v>45883.362500000003</v>
      </c>
      <c r="O878" s="91"/>
      <c r="P878" s="154" t="s">
        <v>10063</v>
      </c>
      <c r="Q878" s="154" t="s">
        <v>10063</v>
      </c>
      <c r="R878" s="154" t="s">
        <v>2973</v>
      </c>
      <c r="S878" s="154" t="s">
        <v>2973</v>
      </c>
      <c r="T878" s="154" t="s">
        <v>8052</v>
      </c>
      <c r="U878" s="154" t="s">
        <v>9429</v>
      </c>
      <c r="V878" s="154" t="s">
        <v>12602</v>
      </c>
      <c r="W878" s="154" t="s">
        <v>2967</v>
      </c>
      <c r="X878" s="10"/>
      <c r="Y878" s="154" t="s">
        <v>25</v>
      </c>
      <c r="Z878" s="154" t="str">
        <f>VLOOKUP(D878,TIPOLOGIA!A:F,5,0)</f>
        <v>TERRESTRE</v>
      </c>
      <c r="AA878" s="154" t="s">
        <v>636</v>
      </c>
      <c r="AB878" s="46">
        <v>1</v>
      </c>
      <c r="AC878" s="87">
        <f>IF(W878="SOPORTE_TELEFÓNICO",'BASE LIQUIDACION REDEBAN 2025'!$B$19,IF(AND(W878="VISITA_TÉCNICA",Y878="TIPO II"),'BASE LIQUIDACION REDEBAN 2025'!$B$18,'BASE LIQUIDACION REDEBAN 2025'!$B$17))</f>
        <v>35779.500569199998</v>
      </c>
      <c r="AD878" s="87">
        <v>0</v>
      </c>
      <c r="AE878" s="87">
        <f t="shared" si="13"/>
        <v>35779.500569199998</v>
      </c>
    </row>
    <row r="879" spans="1:31" s="105" customFormat="1" ht="13.15">
      <c r="A879" s="154" t="s">
        <v>100</v>
      </c>
      <c r="B879" s="154" t="str">
        <f>VLOOKUP(A879,'CENTRO DE COSTOS'!A:D,4,FALSE)</f>
        <v>KEVIN ALEXIS CORZO BUSTOS</v>
      </c>
      <c r="C879" s="154" t="str">
        <f>VLOOKUP(A879,'CENTRO DE COSTOS'!A:D,2,FALSE)</f>
        <v>0004-0007</v>
      </c>
      <c r="D879" s="154">
        <v>50568</v>
      </c>
      <c r="E879" s="154">
        <v>2566319</v>
      </c>
      <c r="F879" s="154">
        <v>71608</v>
      </c>
      <c r="G879" s="154" t="s">
        <v>8049</v>
      </c>
      <c r="H879" s="154" t="s">
        <v>295</v>
      </c>
      <c r="I879" s="154" t="s">
        <v>2045</v>
      </c>
      <c r="J879" s="154" t="s">
        <v>12603</v>
      </c>
      <c r="K879" s="154" t="s">
        <v>159</v>
      </c>
      <c r="L879" s="154" t="s">
        <v>12604</v>
      </c>
      <c r="M879" s="155">
        <v>45877.333333333336</v>
      </c>
      <c r="N879" s="155">
        <v>45883.363194444442</v>
      </c>
      <c r="O879" s="91"/>
      <c r="P879" s="154" t="s">
        <v>10063</v>
      </c>
      <c r="Q879" s="154" t="s">
        <v>10063</v>
      </c>
      <c r="R879" s="154" t="s">
        <v>2973</v>
      </c>
      <c r="S879" s="154" t="s">
        <v>2973</v>
      </c>
      <c r="T879" s="154" t="s">
        <v>8052</v>
      </c>
      <c r="U879" s="154" t="s">
        <v>9429</v>
      </c>
      <c r="V879" s="154" t="s">
        <v>12605</v>
      </c>
      <c r="W879" s="154" t="s">
        <v>10144</v>
      </c>
      <c r="X879" s="10"/>
      <c r="Y879" s="154" t="s">
        <v>30</v>
      </c>
      <c r="Z879" s="154" t="str">
        <f>VLOOKUP(D879,TIPOLOGIA!A:F,5,0)</f>
        <v>TERRESTRE</v>
      </c>
      <c r="AA879" s="154"/>
      <c r="AB879" s="46">
        <v>0</v>
      </c>
      <c r="AC879" s="87">
        <f>IF(W879="SOPORTE_TELEFÓNICO",'BASE LIQUIDACION REDEBAN 2025'!$B$19,IF(AND(W879="VISITA_TÉCNICA",Y879="TIPO II"),'BASE LIQUIDACION REDEBAN 2025'!$B$18,'BASE LIQUIDACION REDEBAN 2025'!$B$17))</f>
        <v>35779.500569199998</v>
      </c>
      <c r="AD879" s="87">
        <v>0</v>
      </c>
      <c r="AE879" s="87">
        <f t="shared" si="13"/>
        <v>35779.500569199998</v>
      </c>
    </row>
    <row r="880" spans="1:31" s="105" customFormat="1" ht="13.15">
      <c r="A880" s="154" t="s">
        <v>92</v>
      </c>
      <c r="B880" s="154" t="str">
        <f>VLOOKUP(A880,'CENTRO DE COSTOS'!A:D,4,FALSE)</f>
        <v>KEVIN ALEXIS CORZO BUSTOS</v>
      </c>
      <c r="C880" s="154" t="str">
        <f>VLOOKUP(A880,'CENTRO DE COSTOS'!A:D,2,FALSE)</f>
        <v>0004-0007</v>
      </c>
      <c r="D880" s="154">
        <v>18150</v>
      </c>
      <c r="E880" s="154">
        <v>2564350</v>
      </c>
      <c r="F880" s="154">
        <v>79844</v>
      </c>
      <c r="G880" s="154" t="s">
        <v>8049</v>
      </c>
      <c r="H880" s="154" t="s">
        <v>157</v>
      </c>
      <c r="I880" s="154" t="s">
        <v>1673</v>
      </c>
      <c r="J880" s="154" t="s">
        <v>12606</v>
      </c>
      <c r="K880" s="154" t="s">
        <v>159</v>
      </c>
      <c r="L880" s="154" t="s">
        <v>12607</v>
      </c>
      <c r="M880" s="155">
        <v>45875.62222222222</v>
      </c>
      <c r="N880" s="155">
        <v>45883.364583333336</v>
      </c>
      <c r="O880" s="91"/>
      <c r="P880" s="154" t="s">
        <v>10063</v>
      </c>
      <c r="Q880" s="154" t="s">
        <v>10063</v>
      </c>
      <c r="R880" s="154" t="s">
        <v>2973</v>
      </c>
      <c r="S880" s="154" t="s">
        <v>2973</v>
      </c>
      <c r="T880" s="154" t="s">
        <v>8052</v>
      </c>
      <c r="U880" s="154" t="s">
        <v>9429</v>
      </c>
      <c r="V880" s="154" t="s">
        <v>12608</v>
      </c>
      <c r="W880" s="154" t="s">
        <v>10144</v>
      </c>
      <c r="X880" s="10"/>
      <c r="Y880" s="154" t="s">
        <v>180</v>
      </c>
      <c r="Z880" s="154" t="str">
        <f>VLOOKUP(D880,TIPOLOGIA!A:F,5,0)</f>
        <v>TERRESTRE</v>
      </c>
      <c r="AA880" s="154"/>
      <c r="AB880" s="46">
        <v>0</v>
      </c>
      <c r="AC880" s="87">
        <f>IF(W880="SOPORTE_TELEFÓNICO",'BASE LIQUIDACION REDEBAN 2025'!$B$19,IF(AND(W880="VISITA_TÉCNICA",Y880="TIPO II"),'BASE LIQUIDACION REDEBAN 2025'!$B$18,'BASE LIQUIDACION REDEBAN 2025'!$B$17))</f>
        <v>35779.500569199998</v>
      </c>
      <c r="AD880" s="87">
        <v>0</v>
      </c>
      <c r="AE880" s="87">
        <f t="shared" si="13"/>
        <v>35779.500569199998</v>
      </c>
    </row>
    <row r="881" spans="1:31" s="105" customFormat="1" ht="13.15">
      <c r="A881" s="154" t="s">
        <v>76</v>
      </c>
      <c r="B881" s="154" t="str">
        <f>VLOOKUP(A881,'CENTRO DE COSTOS'!A:D,4,FALSE)</f>
        <v>DIEGO FERNANDO HENAO CARDONA</v>
      </c>
      <c r="C881" s="154" t="str">
        <f>VLOOKUP(A881,'CENTRO DE COSTOS'!A:D,2,FALSE)</f>
        <v>0004-0003</v>
      </c>
      <c r="D881" s="154">
        <v>76364</v>
      </c>
      <c r="E881" s="154">
        <v>2577467</v>
      </c>
      <c r="F881" s="154">
        <v>79304</v>
      </c>
      <c r="G881" s="154" t="s">
        <v>8049</v>
      </c>
      <c r="H881" s="154" t="s">
        <v>227</v>
      </c>
      <c r="I881" s="154" t="s">
        <v>2190</v>
      </c>
      <c r="J881" s="154" t="s">
        <v>12609</v>
      </c>
      <c r="K881" s="154" t="s">
        <v>159</v>
      </c>
      <c r="L881" s="154" t="s">
        <v>12610</v>
      </c>
      <c r="M881" s="155">
        <v>45880.409722222219</v>
      </c>
      <c r="N881" s="155">
        <v>45883.365277777775</v>
      </c>
      <c r="O881" s="91"/>
      <c r="P881" s="154" t="s">
        <v>10063</v>
      </c>
      <c r="Q881" s="154" t="s">
        <v>10063</v>
      </c>
      <c r="R881" s="154" t="s">
        <v>2973</v>
      </c>
      <c r="S881" s="154" t="s">
        <v>2973</v>
      </c>
      <c r="T881" s="154" t="s">
        <v>8052</v>
      </c>
      <c r="U881" s="154" t="s">
        <v>9429</v>
      </c>
      <c r="V881" s="154" t="s">
        <v>12611</v>
      </c>
      <c r="W881" s="154" t="s">
        <v>2967</v>
      </c>
      <c r="X881" s="10"/>
      <c r="Y881" s="154" t="s">
        <v>28</v>
      </c>
      <c r="Z881" s="154" t="str">
        <f>VLOOKUP(D881,TIPOLOGIA!A:F,5,0)</f>
        <v>TERRESTRE</v>
      </c>
      <c r="AA881" s="154" t="s">
        <v>531</v>
      </c>
      <c r="AB881" s="46">
        <v>1</v>
      </c>
      <c r="AC881" s="87">
        <f>IF(W881="SOPORTE_TELEFÓNICO",'BASE LIQUIDACION REDEBAN 2025'!$B$19,IF(AND(W881="VISITA_TÉCNICA",Y881="TIPO II"),'BASE LIQUIDACION REDEBAN 2025'!$B$18,'BASE LIQUIDACION REDEBAN 2025'!$B$17))</f>
        <v>67654.12000000001</v>
      </c>
      <c r="AD881" s="87">
        <v>0</v>
      </c>
      <c r="AE881" s="87">
        <f t="shared" si="13"/>
        <v>67654.12000000001</v>
      </c>
    </row>
    <row r="882" spans="1:31" s="105" customFormat="1" ht="13.15">
      <c r="A882" s="154" t="s">
        <v>91</v>
      </c>
      <c r="B882" s="154" t="str">
        <f>VLOOKUP(A882,'CENTRO DE COSTOS'!A:D,4,FALSE)</f>
        <v>JOSE MAURICIO HERNANDEZ ROJAS</v>
      </c>
      <c r="C882" s="154" t="str">
        <f>VLOOKUP(A882,'CENTRO DE COSTOS'!A:D,2,FALSE)</f>
        <v>0004-0001</v>
      </c>
      <c r="D882" s="154">
        <v>23500</v>
      </c>
      <c r="E882" s="154">
        <v>2543760</v>
      </c>
      <c r="F882" s="154">
        <v>69452</v>
      </c>
      <c r="G882" s="154" t="s">
        <v>8049</v>
      </c>
      <c r="H882" s="154" t="s">
        <v>421</v>
      </c>
      <c r="I882" s="154" t="s">
        <v>4734</v>
      </c>
      <c r="J882" s="154" t="s">
        <v>12612</v>
      </c>
      <c r="K882" s="154" t="s">
        <v>159</v>
      </c>
      <c r="L882" s="154" t="s">
        <v>12613</v>
      </c>
      <c r="M882" s="155">
        <v>45873.333333333336</v>
      </c>
      <c r="N882" s="155">
        <v>45883.365277777775</v>
      </c>
      <c r="O882" s="91"/>
      <c r="P882" s="154" t="s">
        <v>10063</v>
      </c>
      <c r="Q882" s="154" t="s">
        <v>10063</v>
      </c>
      <c r="R882" s="154" t="s">
        <v>200</v>
      </c>
      <c r="S882" s="154" t="s">
        <v>739</v>
      </c>
      <c r="T882" s="154" t="s">
        <v>8052</v>
      </c>
      <c r="U882" s="154" t="s">
        <v>9429</v>
      </c>
      <c r="V882" s="154" t="s">
        <v>12614</v>
      </c>
      <c r="W882" s="154" t="s">
        <v>10144</v>
      </c>
      <c r="X882" s="10"/>
      <c r="Y882" s="154" t="s">
        <v>30</v>
      </c>
      <c r="Z882" s="154" t="str">
        <f>VLOOKUP(D882,TIPOLOGIA!A:F,5,0)</f>
        <v>TERRESTRE</v>
      </c>
      <c r="AA882" s="154"/>
      <c r="AB882" s="46">
        <v>0</v>
      </c>
      <c r="AC882" s="87">
        <f>IF(W882="SOPORTE_TELEFÓNICO",'BASE LIQUIDACION REDEBAN 2025'!$B$19,IF(AND(W882="VISITA_TÉCNICA",Y882="TIPO II"),'BASE LIQUIDACION REDEBAN 2025'!$B$18,'BASE LIQUIDACION REDEBAN 2025'!$B$17))</f>
        <v>35779.500569199998</v>
      </c>
      <c r="AD882" s="87">
        <v>0</v>
      </c>
      <c r="AE882" s="87">
        <f t="shared" si="13"/>
        <v>35779.500569199998</v>
      </c>
    </row>
    <row r="883" spans="1:31" s="105" customFormat="1" ht="13.15">
      <c r="A883" s="154" t="s">
        <v>68</v>
      </c>
      <c r="B883" s="154" t="str">
        <f>VLOOKUP(A883,'CENTRO DE COSTOS'!A:D,4,FALSE)</f>
        <v>WILLIAM ASDRUBAL ROZO ROZO</v>
      </c>
      <c r="C883" s="154" t="str">
        <f>VLOOKUP(A883,'CENTRO DE COSTOS'!A:D,2,FALSE)</f>
        <v>0004-0004</v>
      </c>
      <c r="D883" s="154">
        <v>11001</v>
      </c>
      <c r="E883" s="154">
        <v>2586958</v>
      </c>
      <c r="F883" s="154">
        <v>79043</v>
      </c>
      <c r="G883" s="154" t="s">
        <v>8049</v>
      </c>
      <c r="H883" s="154" t="s">
        <v>470</v>
      </c>
      <c r="I883" s="154" t="s">
        <v>68</v>
      </c>
      <c r="J883" s="154" t="s">
        <v>12615</v>
      </c>
      <c r="K883" s="154" t="s">
        <v>159</v>
      </c>
      <c r="L883" s="154" t="s">
        <v>12616</v>
      </c>
      <c r="M883" s="155">
        <v>45881.603472222225</v>
      </c>
      <c r="N883" s="155">
        <v>45883.365972222222</v>
      </c>
      <c r="O883" s="91"/>
      <c r="P883" s="154" t="s">
        <v>10063</v>
      </c>
      <c r="Q883" s="154" t="s">
        <v>10063</v>
      </c>
      <c r="R883" s="154" t="s">
        <v>2973</v>
      </c>
      <c r="S883" s="154" t="s">
        <v>2973</v>
      </c>
      <c r="T883" s="154" t="s">
        <v>8052</v>
      </c>
      <c r="U883" s="154" t="s">
        <v>9429</v>
      </c>
      <c r="V883" s="154" t="s">
        <v>12617</v>
      </c>
      <c r="W883" s="154" t="s">
        <v>2967</v>
      </c>
      <c r="X883" s="10"/>
      <c r="Y883" s="154" t="s">
        <v>25</v>
      </c>
      <c r="Z883" s="154" t="str">
        <f>VLOOKUP(D883,TIPOLOGIA!A:F,5,0)</f>
        <v>TERRESTRE</v>
      </c>
      <c r="AA883" s="154" t="s">
        <v>573</v>
      </c>
      <c r="AB883" s="46">
        <v>1</v>
      </c>
      <c r="AC883" s="87">
        <f>IF(W883="SOPORTE_TELEFÓNICO",'BASE LIQUIDACION REDEBAN 2025'!$B$19,IF(AND(W883="VISITA_TÉCNICA",Y883="TIPO II"),'BASE LIQUIDACION REDEBAN 2025'!$B$18,'BASE LIQUIDACION REDEBAN 2025'!$B$17))</f>
        <v>35779.500569199998</v>
      </c>
      <c r="AD883" s="87">
        <v>0</v>
      </c>
      <c r="AE883" s="87">
        <f t="shared" si="13"/>
        <v>35779.500569199998</v>
      </c>
    </row>
    <row r="884" spans="1:31" s="105" customFormat="1" ht="13.15">
      <c r="A884" s="154" t="s">
        <v>94</v>
      </c>
      <c r="B884" s="154" t="str">
        <f>VLOOKUP(A884,'CENTRO DE COSTOS'!A:D,4,FALSE)</f>
        <v>DIEGO FERNANDO HENAO CARDONA</v>
      </c>
      <c r="C884" s="154" t="str">
        <f>VLOOKUP(A884,'CENTRO DE COSTOS'!A:D,2,FALSE)</f>
        <v>0004-0002</v>
      </c>
      <c r="D884" s="154">
        <v>66400</v>
      </c>
      <c r="E884" s="154">
        <v>2578092</v>
      </c>
      <c r="F884" s="154">
        <v>12145</v>
      </c>
      <c r="G884" s="154" t="s">
        <v>8049</v>
      </c>
      <c r="H884" s="154" t="s">
        <v>606</v>
      </c>
      <c r="I884" s="154" t="s">
        <v>12618</v>
      </c>
      <c r="J884" s="154" t="s">
        <v>12619</v>
      </c>
      <c r="K884" s="154" t="s">
        <v>159</v>
      </c>
      <c r="L884" s="154" t="s">
        <v>12620</v>
      </c>
      <c r="M884" s="155">
        <v>45880.4375</v>
      </c>
      <c r="N884" s="155">
        <v>45883.367361111108</v>
      </c>
      <c r="O884" s="91"/>
      <c r="P884" s="154" t="s">
        <v>10063</v>
      </c>
      <c r="Q884" s="154" t="s">
        <v>10063</v>
      </c>
      <c r="R884" s="154" t="s">
        <v>2973</v>
      </c>
      <c r="S884" s="154" t="s">
        <v>2973</v>
      </c>
      <c r="T884" s="154" t="s">
        <v>8052</v>
      </c>
      <c r="U884" s="154" t="s">
        <v>9429</v>
      </c>
      <c r="V884" s="154" t="s">
        <v>12621</v>
      </c>
      <c r="W884" s="154" t="s">
        <v>2967</v>
      </c>
      <c r="X884" s="10"/>
      <c r="Y884" s="154" t="s">
        <v>25</v>
      </c>
      <c r="Z884" s="154" t="str">
        <f>VLOOKUP(D884,TIPOLOGIA!A:F,5,0)</f>
        <v>TERRESTRE</v>
      </c>
      <c r="AA884" s="154" t="s">
        <v>544</v>
      </c>
      <c r="AB884" s="46">
        <v>1</v>
      </c>
      <c r="AC884" s="87">
        <f>IF(W884="SOPORTE_TELEFÓNICO",'BASE LIQUIDACION REDEBAN 2025'!$B$19,IF(AND(W884="VISITA_TÉCNICA",Y884="TIPO II"),'BASE LIQUIDACION REDEBAN 2025'!$B$18,'BASE LIQUIDACION REDEBAN 2025'!$B$17))</f>
        <v>35779.500569199998</v>
      </c>
      <c r="AD884" s="87">
        <v>0</v>
      </c>
      <c r="AE884" s="87">
        <f t="shared" si="13"/>
        <v>35779.500569199998</v>
      </c>
    </row>
    <row r="885" spans="1:31" s="105" customFormat="1" ht="13.15">
      <c r="A885" s="154" t="s">
        <v>81</v>
      </c>
      <c r="B885" s="154" t="str">
        <f>VLOOKUP(A885,'CENTRO DE COSTOS'!A:D,4,FALSE)</f>
        <v>MIGUEL JULIÁN HERNÁNDEZ GUARÍN</v>
      </c>
      <c r="C885" s="154" t="str">
        <f>VLOOKUP(A885,'CENTRO DE COSTOS'!A:D,2,FALSE)</f>
        <v>0004-0008</v>
      </c>
      <c r="D885" s="154">
        <v>54001</v>
      </c>
      <c r="E885" s="154">
        <v>2586680</v>
      </c>
      <c r="F885" s="154">
        <v>78077</v>
      </c>
      <c r="G885" s="154" t="s">
        <v>8049</v>
      </c>
      <c r="H885" s="154" t="s">
        <v>317</v>
      </c>
      <c r="I885" s="154" t="s">
        <v>81</v>
      </c>
      <c r="J885" s="154" t="s">
        <v>12622</v>
      </c>
      <c r="K885" s="154" t="s">
        <v>159</v>
      </c>
      <c r="L885" s="154" t="s">
        <v>12623</v>
      </c>
      <c r="M885" s="155">
        <v>45881.588888888888</v>
      </c>
      <c r="N885" s="155">
        <v>45883.368055555555</v>
      </c>
      <c r="O885" s="91"/>
      <c r="P885" s="154" t="s">
        <v>10063</v>
      </c>
      <c r="Q885" s="154" t="s">
        <v>10063</v>
      </c>
      <c r="R885" s="154" t="s">
        <v>2973</v>
      </c>
      <c r="S885" s="154" t="s">
        <v>2973</v>
      </c>
      <c r="T885" s="154" t="s">
        <v>8052</v>
      </c>
      <c r="U885" s="154" t="s">
        <v>9429</v>
      </c>
      <c r="V885" s="154" t="s">
        <v>12624</v>
      </c>
      <c r="W885" s="154" t="s">
        <v>2967</v>
      </c>
      <c r="X885" s="10"/>
      <c r="Y885" s="154" t="s">
        <v>25</v>
      </c>
      <c r="Z885" s="154" t="str">
        <f>VLOOKUP(D885,TIPOLOGIA!A:F,5,0)</f>
        <v>TERRESTRE</v>
      </c>
      <c r="AA885" s="154" t="s">
        <v>432</v>
      </c>
      <c r="AB885" s="46">
        <v>1</v>
      </c>
      <c r="AC885" s="87">
        <f>IF(W885="SOPORTE_TELEFÓNICO",'BASE LIQUIDACION REDEBAN 2025'!$B$19,IF(AND(W885="VISITA_TÉCNICA",Y885="TIPO II"),'BASE LIQUIDACION REDEBAN 2025'!$B$18,'BASE LIQUIDACION REDEBAN 2025'!$B$17))</f>
        <v>35779.500569199998</v>
      </c>
      <c r="AD885" s="87">
        <v>0</v>
      </c>
      <c r="AE885" s="87">
        <f t="shared" si="13"/>
        <v>35779.500569199998</v>
      </c>
    </row>
    <row r="886" spans="1:31" s="105" customFormat="1" ht="13.15">
      <c r="A886" s="154" t="s">
        <v>72</v>
      </c>
      <c r="B886" s="154" t="str">
        <f>VLOOKUP(A886,'CENTRO DE COSTOS'!A:D,4,FALSE)</f>
        <v>MIGUEL JULIÁN HERNÁNDEZ GUARÍN</v>
      </c>
      <c r="C886" s="154" t="str">
        <f>VLOOKUP(A886,'CENTRO DE COSTOS'!A:D,2,FALSE)</f>
        <v>0004-0008</v>
      </c>
      <c r="D886" s="154">
        <v>68001</v>
      </c>
      <c r="E886" s="154">
        <v>2586251</v>
      </c>
      <c r="F886" s="154">
        <v>63407</v>
      </c>
      <c r="G886" s="154" t="s">
        <v>8049</v>
      </c>
      <c r="H886" s="154" t="s">
        <v>820</v>
      </c>
      <c r="I886" s="154" t="s">
        <v>72</v>
      </c>
      <c r="J886" s="154" t="s">
        <v>12625</v>
      </c>
      <c r="K886" s="154" t="s">
        <v>159</v>
      </c>
      <c r="L886" s="154" t="s">
        <v>12626</v>
      </c>
      <c r="M886" s="155">
        <v>45881.51458333333</v>
      </c>
      <c r="N886" s="155">
        <v>45883.369444444441</v>
      </c>
      <c r="O886" s="91"/>
      <c r="P886" s="154" t="s">
        <v>10063</v>
      </c>
      <c r="Q886" s="154" t="s">
        <v>10063</v>
      </c>
      <c r="R886" s="154" t="s">
        <v>200</v>
      </c>
      <c r="S886" s="154" t="s">
        <v>739</v>
      </c>
      <c r="T886" s="154" t="s">
        <v>8052</v>
      </c>
      <c r="U886" s="154" t="s">
        <v>9429</v>
      </c>
      <c r="V886" s="154" t="s">
        <v>12627</v>
      </c>
      <c r="W886" s="154" t="s">
        <v>2967</v>
      </c>
      <c r="X886" s="10"/>
      <c r="Y886" s="154" t="s">
        <v>25</v>
      </c>
      <c r="Z886" s="154" t="str">
        <f>VLOOKUP(D886,TIPOLOGIA!A:F,5,0)</f>
        <v>TERRESTRE</v>
      </c>
      <c r="AA886" s="154" t="s">
        <v>310</v>
      </c>
      <c r="AB886" s="46">
        <v>1</v>
      </c>
      <c r="AC886" s="87">
        <f>IF(W886="SOPORTE_TELEFÓNICO",'BASE LIQUIDACION REDEBAN 2025'!$B$19,IF(AND(W886="VISITA_TÉCNICA",Y886="TIPO II"),'BASE LIQUIDACION REDEBAN 2025'!$B$18,'BASE LIQUIDACION REDEBAN 2025'!$B$17))</f>
        <v>35779.500569199998</v>
      </c>
      <c r="AD886" s="87">
        <v>0</v>
      </c>
      <c r="AE886" s="87">
        <f t="shared" si="13"/>
        <v>35779.500569199998</v>
      </c>
    </row>
    <row r="887" spans="1:31" s="105" customFormat="1" ht="13.15">
      <c r="A887" s="154" t="s">
        <v>96</v>
      </c>
      <c r="B887" s="154" t="str">
        <f>VLOOKUP(A887,'CENTRO DE COSTOS'!A:D,4,FALSE)</f>
        <v>JOSE MAURICIO HERNANDEZ ROJAS</v>
      </c>
      <c r="C887" s="154" t="str">
        <f>VLOOKUP(A887,'CENTRO DE COSTOS'!A:D,2,FALSE)</f>
        <v>0004-0001</v>
      </c>
      <c r="D887" s="154">
        <v>47001</v>
      </c>
      <c r="E887" s="154">
        <v>2586463</v>
      </c>
      <c r="F887" s="154">
        <v>61209</v>
      </c>
      <c r="G887" s="154" t="s">
        <v>8049</v>
      </c>
      <c r="H887" s="154" t="s">
        <v>1896</v>
      </c>
      <c r="I887" s="154" t="s">
        <v>96</v>
      </c>
      <c r="J887" s="154" t="s">
        <v>12628</v>
      </c>
      <c r="K887" s="154" t="s">
        <v>159</v>
      </c>
      <c r="L887" s="154" t="s">
        <v>12629</v>
      </c>
      <c r="M887" s="155">
        <v>45881.55972222222</v>
      </c>
      <c r="N887" s="155">
        <v>45883.374305555553</v>
      </c>
      <c r="O887" s="91"/>
      <c r="P887" s="154" t="s">
        <v>10063</v>
      </c>
      <c r="Q887" s="154" t="s">
        <v>10063</v>
      </c>
      <c r="R887" s="154" t="s">
        <v>2973</v>
      </c>
      <c r="S887" s="154" t="s">
        <v>2973</v>
      </c>
      <c r="T887" s="154" t="s">
        <v>8052</v>
      </c>
      <c r="U887" s="154" t="s">
        <v>9429</v>
      </c>
      <c r="V887" s="154" t="s">
        <v>12435</v>
      </c>
      <c r="W887" s="154" t="s">
        <v>2967</v>
      </c>
      <c r="X887" s="10"/>
      <c r="Y887" s="154" t="s">
        <v>25</v>
      </c>
      <c r="Z887" s="154" t="str">
        <f>VLOOKUP(D887,TIPOLOGIA!A:F,5,0)</f>
        <v>TERRESTRE</v>
      </c>
      <c r="AA887" s="154" t="s">
        <v>1737</v>
      </c>
      <c r="AB887" s="46">
        <v>1</v>
      </c>
      <c r="AC887" s="87">
        <f>IF(W887="SOPORTE_TELEFÓNICO",'BASE LIQUIDACION REDEBAN 2025'!$B$19,IF(AND(W887="VISITA_TÉCNICA",Y887="TIPO II"),'BASE LIQUIDACION REDEBAN 2025'!$B$18,'BASE LIQUIDACION REDEBAN 2025'!$B$17))</f>
        <v>35779.500569199998</v>
      </c>
      <c r="AD887" s="87">
        <v>0</v>
      </c>
      <c r="AE887" s="87">
        <f t="shared" si="13"/>
        <v>35779.500569199998</v>
      </c>
    </row>
    <row r="888" spans="1:31" s="105" customFormat="1" ht="13.15">
      <c r="A888" s="154" t="s">
        <v>72</v>
      </c>
      <c r="B888" s="154" t="str">
        <f>VLOOKUP(A888,'CENTRO DE COSTOS'!A:D,4,FALSE)</f>
        <v>MIGUEL JULIÁN HERNÁNDEZ GUARÍN</v>
      </c>
      <c r="C888" s="154" t="str">
        <f>VLOOKUP(A888,'CENTRO DE COSTOS'!A:D,2,FALSE)</f>
        <v>0004-0008</v>
      </c>
      <c r="D888" s="154">
        <v>68001</v>
      </c>
      <c r="E888" s="154">
        <v>2585982</v>
      </c>
      <c r="F888" s="154">
        <v>46321</v>
      </c>
      <c r="G888" s="154" t="s">
        <v>8049</v>
      </c>
      <c r="H888" s="154" t="s">
        <v>820</v>
      </c>
      <c r="I888" s="154" t="s">
        <v>72</v>
      </c>
      <c r="J888" s="154" t="s">
        <v>12630</v>
      </c>
      <c r="K888" s="154" t="s">
        <v>159</v>
      </c>
      <c r="L888" s="154" t="s">
        <v>12631</v>
      </c>
      <c r="M888" s="155">
        <v>45881.502083333333</v>
      </c>
      <c r="N888" s="155">
        <v>45883.377083333333</v>
      </c>
      <c r="O888" s="91"/>
      <c r="P888" s="154" t="s">
        <v>10063</v>
      </c>
      <c r="Q888" s="154" t="s">
        <v>10063</v>
      </c>
      <c r="R888" s="154" t="s">
        <v>200</v>
      </c>
      <c r="S888" s="154" t="s">
        <v>739</v>
      </c>
      <c r="T888" s="154" t="s">
        <v>8052</v>
      </c>
      <c r="U888" s="154" t="s">
        <v>9429</v>
      </c>
      <c r="V888" s="154" t="s">
        <v>12632</v>
      </c>
      <c r="W888" s="154" t="s">
        <v>2967</v>
      </c>
      <c r="X888" s="10"/>
      <c r="Y888" s="154" t="s">
        <v>25</v>
      </c>
      <c r="Z888" s="154" t="str">
        <f>VLOOKUP(D888,TIPOLOGIA!A:F,5,0)</f>
        <v>TERRESTRE</v>
      </c>
      <c r="AA888" s="154" t="s">
        <v>848</v>
      </c>
      <c r="AB888" s="46">
        <v>1</v>
      </c>
      <c r="AC888" s="87">
        <f>IF(W888="SOPORTE_TELEFÓNICO",'BASE LIQUIDACION REDEBAN 2025'!$B$19,IF(AND(W888="VISITA_TÉCNICA",Y888="TIPO II"),'BASE LIQUIDACION REDEBAN 2025'!$B$18,'BASE LIQUIDACION REDEBAN 2025'!$B$17))</f>
        <v>35779.500569199998</v>
      </c>
      <c r="AD888" s="87">
        <v>0</v>
      </c>
      <c r="AE888" s="87">
        <f t="shared" si="13"/>
        <v>35779.500569199998</v>
      </c>
    </row>
    <row r="889" spans="1:31" s="105" customFormat="1" ht="13.15">
      <c r="A889" s="154" t="s">
        <v>91</v>
      </c>
      <c r="B889" s="154" t="str">
        <f>VLOOKUP(A889,'CENTRO DE COSTOS'!A:D,4,FALSE)</f>
        <v>JOSE MAURICIO HERNANDEZ ROJAS</v>
      </c>
      <c r="C889" s="154" t="str">
        <f>VLOOKUP(A889,'CENTRO DE COSTOS'!A:D,2,FALSE)</f>
        <v>0004-0001</v>
      </c>
      <c r="D889" s="154">
        <v>23417</v>
      </c>
      <c r="E889" s="154">
        <v>2585702</v>
      </c>
      <c r="F889" s="154">
        <v>46828</v>
      </c>
      <c r="G889" s="154" t="s">
        <v>8049</v>
      </c>
      <c r="H889" s="154" t="s">
        <v>421</v>
      </c>
      <c r="I889" s="154" t="s">
        <v>661</v>
      </c>
      <c r="J889" s="154" t="s">
        <v>12633</v>
      </c>
      <c r="K889" s="154" t="s">
        <v>159</v>
      </c>
      <c r="L889" s="154" t="s">
        <v>12634</v>
      </c>
      <c r="M889" s="155">
        <v>45881.472916666666</v>
      </c>
      <c r="N889" s="155">
        <v>45883.379861111112</v>
      </c>
      <c r="O889" s="91"/>
      <c r="P889" s="154" t="s">
        <v>10063</v>
      </c>
      <c r="Q889" s="154" t="s">
        <v>10063</v>
      </c>
      <c r="R889" s="154" t="s">
        <v>200</v>
      </c>
      <c r="S889" s="154" t="s">
        <v>201</v>
      </c>
      <c r="T889" s="154" t="s">
        <v>8052</v>
      </c>
      <c r="U889" s="154" t="s">
        <v>9429</v>
      </c>
      <c r="V889" s="154" t="s">
        <v>12635</v>
      </c>
      <c r="W889" s="154" t="s">
        <v>2967</v>
      </c>
      <c r="X889" s="10"/>
      <c r="Y889" s="154" t="s">
        <v>28</v>
      </c>
      <c r="Z889" s="154" t="str">
        <f>VLOOKUP(D889,TIPOLOGIA!A:F,5,0)</f>
        <v>TERRESTRE</v>
      </c>
      <c r="AA889" s="154" t="s">
        <v>1227</v>
      </c>
      <c r="AB889" s="46">
        <v>1</v>
      </c>
      <c r="AC889" s="87">
        <f>IF(W889="SOPORTE_TELEFÓNICO",'BASE LIQUIDACION REDEBAN 2025'!$B$19,IF(AND(W889="VISITA_TÉCNICA",Y889="TIPO II"),'BASE LIQUIDACION REDEBAN 2025'!$B$18,'BASE LIQUIDACION REDEBAN 2025'!$B$17))</f>
        <v>67654.12000000001</v>
      </c>
      <c r="AD889" s="87">
        <v>0</v>
      </c>
      <c r="AE889" s="87">
        <f t="shared" si="13"/>
        <v>67654.12000000001</v>
      </c>
    </row>
    <row r="890" spans="1:31" s="105" customFormat="1" ht="13.15">
      <c r="A890" s="154" t="s">
        <v>68</v>
      </c>
      <c r="B890" s="154" t="str">
        <f>VLOOKUP(A890,'CENTRO DE COSTOS'!A:D,4,FALSE)</f>
        <v>WILLIAM ASDRUBAL ROZO ROZO</v>
      </c>
      <c r="C890" s="154" t="str">
        <f>VLOOKUP(A890,'CENTRO DE COSTOS'!A:D,2,FALSE)</f>
        <v>0004-0004</v>
      </c>
      <c r="D890" s="154">
        <v>25394</v>
      </c>
      <c r="E890" s="154">
        <v>2559929</v>
      </c>
      <c r="F890" s="154">
        <v>32616</v>
      </c>
      <c r="G890" s="154" t="s">
        <v>8049</v>
      </c>
      <c r="H890" s="154" t="s">
        <v>470</v>
      </c>
      <c r="I890" s="154" t="s">
        <v>12636</v>
      </c>
      <c r="J890" s="154" t="s">
        <v>12637</v>
      </c>
      <c r="K890" s="154" t="s">
        <v>159</v>
      </c>
      <c r="L890" s="154" t="s">
        <v>12638</v>
      </c>
      <c r="M890" s="155">
        <v>45875.333333333336</v>
      </c>
      <c r="N890" s="155">
        <v>45883.380555555559</v>
      </c>
      <c r="O890" s="91"/>
      <c r="P890" s="154" t="s">
        <v>10063</v>
      </c>
      <c r="Q890" s="154" t="s">
        <v>10063</v>
      </c>
      <c r="R890" s="154" t="s">
        <v>2973</v>
      </c>
      <c r="S890" s="154" t="s">
        <v>2973</v>
      </c>
      <c r="T890" s="154" t="s">
        <v>8052</v>
      </c>
      <c r="U890" s="154" t="s">
        <v>9429</v>
      </c>
      <c r="V890" s="154" t="s">
        <v>12639</v>
      </c>
      <c r="W890" s="154" t="s">
        <v>10144</v>
      </c>
      <c r="X890" s="10"/>
      <c r="Y890" s="154" t="s">
        <v>30</v>
      </c>
      <c r="Z890" s="154" t="str">
        <f>VLOOKUP(D890,TIPOLOGIA!A:F,5,0)</f>
        <v>TERRESTRE</v>
      </c>
      <c r="AA890" s="154"/>
      <c r="AB890" s="46">
        <v>0</v>
      </c>
      <c r="AC890" s="87">
        <f>IF(W890="SOPORTE_TELEFÓNICO",'BASE LIQUIDACION REDEBAN 2025'!$B$19,IF(AND(W890="VISITA_TÉCNICA",Y890="TIPO II"),'BASE LIQUIDACION REDEBAN 2025'!$B$18,'BASE LIQUIDACION REDEBAN 2025'!$B$17))</f>
        <v>35779.500569199998</v>
      </c>
      <c r="AD890" s="87">
        <v>0</v>
      </c>
      <c r="AE890" s="87">
        <f t="shared" si="13"/>
        <v>35779.500569199998</v>
      </c>
    </row>
    <row r="891" spans="1:31" s="105" customFormat="1" ht="13.15">
      <c r="A891" s="154" t="s">
        <v>100</v>
      </c>
      <c r="B891" s="154" t="str">
        <f>VLOOKUP(A891,'CENTRO DE COSTOS'!A:D,4,FALSE)</f>
        <v>KEVIN ALEXIS CORZO BUSTOS</v>
      </c>
      <c r="C891" s="154" t="str">
        <f>VLOOKUP(A891,'CENTRO DE COSTOS'!A:D,2,FALSE)</f>
        <v>0004-0007</v>
      </c>
      <c r="D891" s="154">
        <v>50006</v>
      </c>
      <c r="E891" s="154">
        <v>2584674</v>
      </c>
      <c r="F891" s="154">
        <v>80573</v>
      </c>
      <c r="G891" s="154" t="s">
        <v>8049</v>
      </c>
      <c r="H891" s="154" t="s">
        <v>295</v>
      </c>
      <c r="I891" s="154" t="s">
        <v>932</v>
      </c>
      <c r="J891" s="154" t="s">
        <v>12640</v>
      </c>
      <c r="K891" s="154" t="s">
        <v>159</v>
      </c>
      <c r="L891" s="154" t="s">
        <v>12641</v>
      </c>
      <c r="M891" s="155">
        <v>45881.425000000003</v>
      </c>
      <c r="N891" s="155">
        <v>45883.382638888892</v>
      </c>
      <c r="O891" s="91"/>
      <c r="P891" s="154" t="s">
        <v>10063</v>
      </c>
      <c r="Q891" s="154" t="s">
        <v>10063</v>
      </c>
      <c r="R891" s="154" t="s">
        <v>2973</v>
      </c>
      <c r="S891" s="154" t="s">
        <v>2973</v>
      </c>
      <c r="T891" s="154" t="s">
        <v>8052</v>
      </c>
      <c r="U891" s="154" t="s">
        <v>9429</v>
      </c>
      <c r="V891" s="154" t="s">
        <v>12642</v>
      </c>
      <c r="W891" s="154" t="s">
        <v>2967</v>
      </c>
      <c r="X891" s="10"/>
      <c r="Y891" s="154" t="s">
        <v>28</v>
      </c>
      <c r="Z891" s="154" t="str">
        <f>VLOOKUP(D891,TIPOLOGIA!A:F,5,0)</f>
        <v>TERRESTRE</v>
      </c>
      <c r="AA891" s="154" t="s">
        <v>301</v>
      </c>
      <c r="AB891" s="46">
        <v>1</v>
      </c>
      <c r="AC891" s="87">
        <f>IF(W891="SOPORTE_TELEFÓNICO",'BASE LIQUIDACION REDEBAN 2025'!$B$19,IF(AND(W891="VISITA_TÉCNICA",Y891="TIPO II"),'BASE LIQUIDACION REDEBAN 2025'!$B$18,'BASE LIQUIDACION REDEBAN 2025'!$B$17))</f>
        <v>67654.12000000001</v>
      </c>
      <c r="AD891" s="87">
        <v>0</v>
      </c>
      <c r="AE891" s="87">
        <f t="shared" si="13"/>
        <v>67654.12000000001</v>
      </c>
    </row>
    <row r="892" spans="1:31" s="105" customFormat="1" ht="13.15">
      <c r="A892" s="154" t="s">
        <v>93</v>
      </c>
      <c r="B892" s="154" t="str">
        <f>VLOOKUP(A892,'CENTRO DE COSTOS'!A:D,4,FALSE)</f>
        <v>DIEGO FERNANDO HENAO CARDONA</v>
      </c>
      <c r="C892" s="154" t="str">
        <f>VLOOKUP(A892,'CENTRO DE COSTOS'!A:D,2,FALSE)</f>
        <v>0004-0003</v>
      </c>
      <c r="D892" s="154">
        <v>86568</v>
      </c>
      <c r="E892" s="154">
        <v>2559939</v>
      </c>
      <c r="F892" s="154">
        <v>79117</v>
      </c>
      <c r="G892" s="154" t="s">
        <v>8049</v>
      </c>
      <c r="H892" s="154" t="s">
        <v>1820</v>
      </c>
      <c r="I892" s="154" t="s">
        <v>9865</v>
      </c>
      <c r="J892" s="154" t="s">
        <v>12643</v>
      </c>
      <c r="K892" s="154" t="s">
        <v>159</v>
      </c>
      <c r="L892" s="154" t="s">
        <v>12644</v>
      </c>
      <c r="M892" s="155">
        <v>45875.333333333336</v>
      </c>
      <c r="N892" s="155">
        <v>45883.382638888892</v>
      </c>
      <c r="O892" s="91"/>
      <c r="P892" s="154" t="s">
        <v>10063</v>
      </c>
      <c r="Q892" s="154" t="s">
        <v>10063</v>
      </c>
      <c r="R892" s="154" t="s">
        <v>2973</v>
      </c>
      <c r="S892" s="154" t="s">
        <v>2973</v>
      </c>
      <c r="T892" s="154" t="s">
        <v>8052</v>
      </c>
      <c r="U892" s="154" t="s">
        <v>9429</v>
      </c>
      <c r="V892" s="154" t="s">
        <v>12645</v>
      </c>
      <c r="W892" s="154" t="s">
        <v>10144</v>
      </c>
      <c r="X892" s="10"/>
      <c r="Y892" s="154" t="s">
        <v>32</v>
      </c>
      <c r="Z892" s="154" t="str">
        <f>VLOOKUP(D892,TIPOLOGIA!A:F,5,0)</f>
        <v>TERRESTRE</v>
      </c>
      <c r="AA892" s="154"/>
      <c r="AB892" s="46">
        <v>0</v>
      </c>
      <c r="AC892" s="87">
        <f>IF(W892="SOPORTE_TELEFÓNICO",'BASE LIQUIDACION REDEBAN 2025'!$B$19,IF(AND(W892="VISITA_TÉCNICA",Y892="TIPO II"),'BASE LIQUIDACION REDEBAN 2025'!$B$18,'BASE LIQUIDACION REDEBAN 2025'!$B$17))</f>
        <v>35779.500569199998</v>
      </c>
      <c r="AD892" s="87">
        <v>0</v>
      </c>
      <c r="AE892" s="87">
        <f t="shared" si="13"/>
        <v>35779.500569199998</v>
      </c>
    </row>
    <row r="893" spans="1:31" s="105" customFormat="1" ht="13.15">
      <c r="A893" s="154" t="s">
        <v>60</v>
      </c>
      <c r="B893" s="154" t="str">
        <f>VLOOKUP(A893,'CENTRO DE COSTOS'!A:D,4,FALSE)</f>
        <v>JUAN SEBASTIÁN RÍOS CASTRILLÓN</v>
      </c>
      <c r="C893" s="154" t="str">
        <f>VLOOKUP(A893,'CENTRO DE COSTOS'!A:D,2,FALSE)</f>
        <v>0004-0005</v>
      </c>
      <c r="D893" s="154">
        <v>5045</v>
      </c>
      <c r="E893" s="154">
        <v>2580756</v>
      </c>
      <c r="F893" s="154">
        <v>79270</v>
      </c>
      <c r="G893" s="154" t="s">
        <v>8049</v>
      </c>
      <c r="H893" s="154" t="s">
        <v>197</v>
      </c>
      <c r="I893" s="154" t="s">
        <v>60</v>
      </c>
      <c r="J893" s="154" t="s">
        <v>12646</v>
      </c>
      <c r="K893" s="154" t="s">
        <v>159</v>
      </c>
      <c r="L893" s="154" t="s">
        <v>12647</v>
      </c>
      <c r="M893" s="155">
        <v>45880.631944444445</v>
      </c>
      <c r="N893" s="155">
        <v>45883.386805555558</v>
      </c>
      <c r="O893" s="91"/>
      <c r="P893" s="154" t="s">
        <v>10063</v>
      </c>
      <c r="Q893" s="154" t="s">
        <v>10063</v>
      </c>
      <c r="R893" s="154" t="s">
        <v>200</v>
      </c>
      <c r="S893" s="154" t="s">
        <v>201</v>
      </c>
      <c r="T893" s="154" t="s">
        <v>8052</v>
      </c>
      <c r="U893" s="154" t="s">
        <v>9429</v>
      </c>
      <c r="V893" s="154" t="s">
        <v>12648</v>
      </c>
      <c r="W893" s="154" t="s">
        <v>2967</v>
      </c>
      <c r="X893" s="10"/>
      <c r="Y893" s="154" t="s">
        <v>25</v>
      </c>
      <c r="Z893" s="154" t="str">
        <f>VLOOKUP(D893,TIPOLOGIA!A:F,5,0)</f>
        <v>TERRESTRE</v>
      </c>
      <c r="AA893" s="154" t="s">
        <v>636</v>
      </c>
      <c r="AB893" s="46">
        <v>1</v>
      </c>
      <c r="AC893" s="87">
        <f>IF(W893="SOPORTE_TELEFÓNICO",'BASE LIQUIDACION REDEBAN 2025'!$B$19,IF(AND(W893="VISITA_TÉCNICA",Y893="TIPO II"),'BASE LIQUIDACION REDEBAN 2025'!$B$18,'BASE LIQUIDACION REDEBAN 2025'!$B$17))</f>
        <v>35779.500569199998</v>
      </c>
      <c r="AD893" s="87">
        <v>0</v>
      </c>
      <c r="AE893" s="87">
        <f t="shared" si="13"/>
        <v>35779.500569199998</v>
      </c>
    </row>
    <row r="894" spans="1:31" s="105" customFormat="1" ht="13.15">
      <c r="A894" s="154" t="s">
        <v>94</v>
      </c>
      <c r="B894" s="154" t="str">
        <f>VLOOKUP(A894,'CENTRO DE COSTOS'!A:D,4,FALSE)</f>
        <v>DIEGO FERNANDO HENAO CARDONA</v>
      </c>
      <c r="C894" s="154" t="str">
        <f>VLOOKUP(A894,'CENTRO DE COSTOS'!A:D,2,FALSE)</f>
        <v>0004-0002</v>
      </c>
      <c r="D894" s="154">
        <v>66001</v>
      </c>
      <c r="E894" s="154">
        <v>2582282</v>
      </c>
      <c r="F894" s="154">
        <v>80181</v>
      </c>
      <c r="G894" s="154" t="s">
        <v>8049</v>
      </c>
      <c r="H894" s="154" t="s">
        <v>606</v>
      </c>
      <c r="I894" s="154" t="s">
        <v>94</v>
      </c>
      <c r="J894" s="154" t="s">
        <v>12649</v>
      </c>
      <c r="K894" s="154" t="s">
        <v>159</v>
      </c>
      <c r="L894" s="154" t="s">
        <v>12650</v>
      </c>
      <c r="M894" s="155">
        <v>45881.333333333336</v>
      </c>
      <c r="N894" s="155">
        <v>45883.388194444444</v>
      </c>
      <c r="O894" s="91"/>
      <c r="P894" s="154" t="s">
        <v>10063</v>
      </c>
      <c r="Q894" s="154" t="s">
        <v>10063</v>
      </c>
      <c r="R894" s="154" t="s">
        <v>2973</v>
      </c>
      <c r="S894" s="154" t="s">
        <v>2973</v>
      </c>
      <c r="T894" s="154" t="s">
        <v>8052</v>
      </c>
      <c r="U894" s="154" t="s">
        <v>9429</v>
      </c>
      <c r="V894" s="154" t="s">
        <v>12651</v>
      </c>
      <c r="W894" s="154" t="s">
        <v>2967</v>
      </c>
      <c r="X894" s="10"/>
      <c r="Y894" s="154" t="s">
        <v>25</v>
      </c>
      <c r="Z894" s="154" t="str">
        <f>VLOOKUP(D894,TIPOLOGIA!A:F,5,0)</f>
        <v>TERRESTRE</v>
      </c>
      <c r="AA894" s="154" t="s">
        <v>2942</v>
      </c>
      <c r="AB894" s="46">
        <v>1</v>
      </c>
      <c r="AC894" s="87">
        <f>IF(W894="SOPORTE_TELEFÓNICO",'BASE LIQUIDACION REDEBAN 2025'!$B$19,IF(AND(W894="VISITA_TÉCNICA",Y894="TIPO II"),'BASE LIQUIDACION REDEBAN 2025'!$B$18,'BASE LIQUIDACION REDEBAN 2025'!$B$17))</f>
        <v>35779.500569199998</v>
      </c>
      <c r="AD894" s="87">
        <v>0</v>
      </c>
      <c r="AE894" s="87">
        <f t="shared" si="13"/>
        <v>35779.500569199998</v>
      </c>
    </row>
    <row r="895" spans="1:31" s="105" customFormat="1" ht="13.15">
      <c r="A895" s="154" t="s">
        <v>68</v>
      </c>
      <c r="B895" s="154" t="str">
        <f>VLOOKUP(A895,'CENTRO DE COSTOS'!A:D,4,FALSE)</f>
        <v>WILLIAM ASDRUBAL ROZO ROZO</v>
      </c>
      <c r="C895" s="154" t="str">
        <f>VLOOKUP(A895,'CENTRO DE COSTOS'!A:D,2,FALSE)</f>
        <v>0004-0004</v>
      </c>
      <c r="D895" s="154">
        <v>11001</v>
      </c>
      <c r="E895" s="154">
        <v>2584134</v>
      </c>
      <c r="F895" s="154">
        <v>49448</v>
      </c>
      <c r="G895" s="154" t="s">
        <v>8049</v>
      </c>
      <c r="H895" s="154" t="s">
        <v>470</v>
      </c>
      <c r="I895" s="154" t="s">
        <v>68</v>
      </c>
      <c r="J895" s="154" t="s">
        <v>12652</v>
      </c>
      <c r="K895" s="154" t="s">
        <v>159</v>
      </c>
      <c r="L895" s="154" t="s">
        <v>12653</v>
      </c>
      <c r="M895" s="155">
        <v>45881.390277777777</v>
      </c>
      <c r="N895" s="155">
        <v>45883.388888888891</v>
      </c>
      <c r="O895" s="91"/>
      <c r="P895" s="154" t="s">
        <v>10063</v>
      </c>
      <c r="Q895" s="154" t="s">
        <v>10063</v>
      </c>
      <c r="R895" s="154" t="s">
        <v>2973</v>
      </c>
      <c r="S895" s="154" t="s">
        <v>2973</v>
      </c>
      <c r="T895" s="154" t="s">
        <v>8052</v>
      </c>
      <c r="U895" s="154" t="s">
        <v>9429</v>
      </c>
      <c r="V895" s="154" t="s">
        <v>12654</v>
      </c>
      <c r="W895" s="154" t="s">
        <v>2967</v>
      </c>
      <c r="X895" s="10"/>
      <c r="Y895" s="154" t="s">
        <v>25</v>
      </c>
      <c r="Z895" s="154" t="str">
        <f>VLOOKUP(D895,TIPOLOGIA!A:F,5,0)</f>
        <v>TERRESTRE</v>
      </c>
      <c r="AA895" s="154" t="s">
        <v>2153</v>
      </c>
      <c r="AB895" s="46">
        <v>1</v>
      </c>
      <c r="AC895" s="87">
        <f>IF(W895="SOPORTE_TELEFÓNICO",'BASE LIQUIDACION REDEBAN 2025'!$B$19,IF(AND(W895="VISITA_TÉCNICA",Y895="TIPO II"),'BASE LIQUIDACION REDEBAN 2025'!$B$18,'BASE LIQUIDACION REDEBAN 2025'!$B$17))</f>
        <v>35779.500569199998</v>
      </c>
      <c r="AD895" s="87">
        <v>0</v>
      </c>
      <c r="AE895" s="87">
        <f t="shared" si="13"/>
        <v>35779.500569199998</v>
      </c>
    </row>
    <row r="896" spans="1:31" s="105" customFormat="1" ht="13.15">
      <c r="A896" s="154" t="s">
        <v>98</v>
      </c>
      <c r="B896" s="154" t="str">
        <f>VLOOKUP(A896,'CENTRO DE COSTOS'!A:D,4,FALSE)</f>
        <v>MIGUEL JULIÁN HERNÁNDEZ GUARÍN</v>
      </c>
      <c r="C896" s="154" t="str">
        <f>VLOOKUP(A896,'CENTRO DE COSTOS'!A:D,2,FALSE)</f>
        <v>0004-0008</v>
      </c>
      <c r="D896" s="154">
        <v>15806</v>
      </c>
      <c r="E896" s="154">
        <v>2583350</v>
      </c>
      <c r="F896" s="154">
        <v>79728</v>
      </c>
      <c r="G896" s="154" t="s">
        <v>8049</v>
      </c>
      <c r="H896" s="154" t="s">
        <v>241</v>
      </c>
      <c r="I896" s="154" t="s">
        <v>4652</v>
      </c>
      <c r="J896" s="154" t="s">
        <v>12655</v>
      </c>
      <c r="K896" s="154" t="s">
        <v>159</v>
      </c>
      <c r="L896" s="154" t="s">
        <v>12656</v>
      </c>
      <c r="M896" s="155">
        <v>45881.352083333331</v>
      </c>
      <c r="N896" s="155">
        <v>45883.38958333333</v>
      </c>
      <c r="O896" s="91"/>
      <c r="P896" s="154" t="s">
        <v>10063</v>
      </c>
      <c r="Q896" s="154" t="s">
        <v>10063</v>
      </c>
      <c r="R896" s="154" t="s">
        <v>200</v>
      </c>
      <c r="S896" s="154" t="s">
        <v>739</v>
      </c>
      <c r="T896" s="154" t="s">
        <v>8052</v>
      </c>
      <c r="U896" s="154" t="s">
        <v>9429</v>
      </c>
      <c r="V896" s="154" t="s">
        <v>12657</v>
      </c>
      <c r="W896" s="154" t="s">
        <v>2967</v>
      </c>
      <c r="X896" s="10"/>
      <c r="Y896" s="154" t="s">
        <v>28</v>
      </c>
      <c r="Z896" s="154" t="str">
        <f>VLOOKUP(D896,TIPOLOGIA!A:F,5,0)</f>
        <v>TERRESTRE</v>
      </c>
      <c r="AA896" s="154" t="s">
        <v>950</v>
      </c>
      <c r="AB896" s="46">
        <v>1</v>
      </c>
      <c r="AC896" s="87">
        <f>IF(W896="SOPORTE_TELEFÓNICO",'BASE LIQUIDACION REDEBAN 2025'!$B$19,IF(AND(W896="VISITA_TÉCNICA",Y896="TIPO II"),'BASE LIQUIDACION REDEBAN 2025'!$B$18,'BASE LIQUIDACION REDEBAN 2025'!$B$17))</f>
        <v>67654.12000000001</v>
      </c>
      <c r="AD896" s="87">
        <v>0</v>
      </c>
      <c r="AE896" s="87">
        <f t="shared" si="13"/>
        <v>67654.12000000001</v>
      </c>
    </row>
    <row r="897" spans="1:31" s="105" customFormat="1" ht="13.15">
      <c r="A897" s="154" t="s">
        <v>72</v>
      </c>
      <c r="B897" s="154" t="str">
        <f>VLOOKUP(A897,'CENTRO DE COSTOS'!A:D,4,FALSE)</f>
        <v>MIGUEL JULIÁN HERNÁNDEZ GUARÍN</v>
      </c>
      <c r="C897" s="154" t="str">
        <f>VLOOKUP(A897,'CENTRO DE COSTOS'!A:D,2,FALSE)</f>
        <v>0004-0008</v>
      </c>
      <c r="D897" s="154">
        <v>68001</v>
      </c>
      <c r="E897" s="154">
        <v>2583445</v>
      </c>
      <c r="F897" s="154">
        <v>74784</v>
      </c>
      <c r="G897" s="154" t="s">
        <v>8049</v>
      </c>
      <c r="H897" s="154" t="s">
        <v>820</v>
      </c>
      <c r="I897" s="154" t="s">
        <v>72</v>
      </c>
      <c r="J897" s="154" t="s">
        <v>4946</v>
      </c>
      <c r="K897" s="154" t="s">
        <v>159</v>
      </c>
      <c r="L897" s="154" t="s">
        <v>12658</v>
      </c>
      <c r="M897" s="155">
        <v>45881.359027777777</v>
      </c>
      <c r="N897" s="155">
        <v>45883.39166666667</v>
      </c>
      <c r="O897" s="91"/>
      <c r="P897" s="154" t="s">
        <v>10063</v>
      </c>
      <c r="Q897" s="154" t="s">
        <v>10063</v>
      </c>
      <c r="R897" s="154" t="s">
        <v>2973</v>
      </c>
      <c r="S897" s="154" t="s">
        <v>2973</v>
      </c>
      <c r="T897" s="154" t="s">
        <v>8052</v>
      </c>
      <c r="U897" s="154" t="s">
        <v>9429</v>
      </c>
      <c r="V897" s="154" t="s">
        <v>12659</v>
      </c>
      <c r="W897" s="154" t="s">
        <v>2967</v>
      </c>
      <c r="X897" s="10"/>
      <c r="Y897" s="154" t="s">
        <v>25</v>
      </c>
      <c r="Z897" s="154" t="str">
        <f>VLOOKUP(D897,TIPOLOGIA!A:F,5,0)</f>
        <v>TERRESTRE</v>
      </c>
      <c r="AA897" s="154" t="s">
        <v>848</v>
      </c>
      <c r="AB897" s="46">
        <v>1</v>
      </c>
      <c r="AC897" s="87">
        <f>IF(W897="SOPORTE_TELEFÓNICO",'BASE LIQUIDACION REDEBAN 2025'!$B$19,IF(AND(W897="VISITA_TÉCNICA",Y897="TIPO II"),'BASE LIQUIDACION REDEBAN 2025'!$B$18,'BASE LIQUIDACION REDEBAN 2025'!$B$17))</f>
        <v>35779.500569199998</v>
      </c>
      <c r="AD897" s="87">
        <v>0</v>
      </c>
      <c r="AE897" s="87">
        <f t="shared" si="13"/>
        <v>35779.500569199998</v>
      </c>
    </row>
    <row r="898" spans="1:31" s="105" customFormat="1" ht="13.15">
      <c r="A898" s="154" t="s">
        <v>60</v>
      </c>
      <c r="B898" s="154" t="str">
        <f>VLOOKUP(A898,'CENTRO DE COSTOS'!A:D,4,FALSE)</f>
        <v>JUAN SEBASTIÁN RÍOS CASTRILLÓN</v>
      </c>
      <c r="C898" s="154" t="str">
        <f>VLOOKUP(A898,'CENTRO DE COSTOS'!A:D,2,FALSE)</f>
        <v>0004-0005</v>
      </c>
      <c r="D898" s="154">
        <v>27250</v>
      </c>
      <c r="E898" s="154">
        <v>2530955</v>
      </c>
      <c r="F898" s="154">
        <v>74584</v>
      </c>
      <c r="G898" s="154" t="s">
        <v>8049</v>
      </c>
      <c r="H898" s="154" t="s">
        <v>1388</v>
      </c>
      <c r="I898" s="154" t="s">
        <v>12660</v>
      </c>
      <c r="J898" s="154" t="s">
        <v>12661</v>
      </c>
      <c r="K898" s="154" t="s">
        <v>159</v>
      </c>
      <c r="L898" s="154" t="s">
        <v>12662</v>
      </c>
      <c r="M898" s="155">
        <v>45869.354166666664</v>
      </c>
      <c r="N898" s="155">
        <v>45883.396527777775</v>
      </c>
      <c r="O898" s="91"/>
      <c r="P898" s="154" t="s">
        <v>10063</v>
      </c>
      <c r="Q898" s="154" t="s">
        <v>10063</v>
      </c>
      <c r="R898" s="154" t="s">
        <v>2973</v>
      </c>
      <c r="S898" s="154" t="s">
        <v>2973</v>
      </c>
      <c r="T898" s="154" t="s">
        <v>8052</v>
      </c>
      <c r="U898" s="154" t="s">
        <v>9429</v>
      </c>
      <c r="V898" s="154" t="s">
        <v>12663</v>
      </c>
      <c r="W898" s="154" t="s">
        <v>10144</v>
      </c>
      <c r="X898" s="10"/>
      <c r="Y898" s="154" t="s">
        <v>32</v>
      </c>
      <c r="Z898" s="154" t="str">
        <f>VLOOKUP(D898,TIPOLOGIA!A:F,5,0)</f>
        <v>TERRESTRE / FLUVIAL</v>
      </c>
      <c r="AA898" s="154" t="s">
        <v>12664</v>
      </c>
      <c r="AB898" s="46">
        <v>0</v>
      </c>
      <c r="AC898" s="87">
        <f>IF(W898="SOPORTE_TELEFÓNICO",'BASE LIQUIDACION REDEBAN 2025'!$B$19,IF(AND(W898="VISITA_TÉCNICA",Y898="TIPO II"),'BASE LIQUIDACION REDEBAN 2025'!$B$18,'BASE LIQUIDACION REDEBAN 2025'!$B$17))</f>
        <v>35779.500569199998</v>
      </c>
      <c r="AD898" s="87">
        <v>0</v>
      </c>
      <c r="AE898" s="87">
        <f t="shared" si="13"/>
        <v>35779.500569199998</v>
      </c>
    </row>
    <row r="899" spans="1:31" s="105" customFormat="1" ht="13.15">
      <c r="A899" s="154" t="s">
        <v>90</v>
      </c>
      <c r="B899" s="154" t="str">
        <f>VLOOKUP(A899,'CENTRO DE COSTOS'!A:D,4,FALSE)</f>
        <v>JUAN SEBASTIÁN RÍOS CASTRILLÓN</v>
      </c>
      <c r="C899" s="154" t="str">
        <f>VLOOKUP(A899,'CENTRO DE COSTOS'!A:D,2,FALSE)</f>
        <v>0004-0005</v>
      </c>
      <c r="D899" s="154">
        <v>5858</v>
      </c>
      <c r="E899" s="154">
        <v>2573980</v>
      </c>
      <c r="F899" s="154">
        <v>78283</v>
      </c>
      <c r="G899" s="154" t="s">
        <v>8049</v>
      </c>
      <c r="H899" s="154" t="s">
        <v>197</v>
      </c>
      <c r="I899" s="154" t="s">
        <v>2876</v>
      </c>
      <c r="J899" s="154" t="s">
        <v>12665</v>
      </c>
      <c r="K899" s="154" t="s">
        <v>159</v>
      </c>
      <c r="L899" s="154" t="s">
        <v>12666</v>
      </c>
      <c r="M899" s="155">
        <v>45878.414583333331</v>
      </c>
      <c r="N899" s="155">
        <v>45883.397222222222</v>
      </c>
      <c r="O899" s="91"/>
      <c r="P899" s="154" t="s">
        <v>10063</v>
      </c>
      <c r="Q899" s="154" t="s">
        <v>10063</v>
      </c>
      <c r="R899" s="154" t="s">
        <v>2973</v>
      </c>
      <c r="S899" s="154" t="s">
        <v>2973</v>
      </c>
      <c r="T899" s="154" t="s">
        <v>8052</v>
      </c>
      <c r="U899" s="154" t="s">
        <v>9429</v>
      </c>
      <c r="V899" s="154" t="s">
        <v>12667</v>
      </c>
      <c r="W899" s="154" t="s">
        <v>10144</v>
      </c>
      <c r="X899" s="10"/>
      <c r="Y899" s="154" t="s">
        <v>30</v>
      </c>
      <c r="Z899" s="154" t="str">
        <f>VLOOKUP(D899,TIPOLOGIA!A:F,5,0)</f>
        <v>TERRESTRE</v>
      </c>
      <c r="AA899" s="154" t="s">
        <v>2327</v>
      </c>
      <c r="AB899" s="46">
        <v>0</v>
      </c>
      <c r="AC899" s="87">
        <f>IF(W899="SOPORTE_TELEFÓNICO",'BASE LIQUIDACION REDEBAN 2025'!$B$19,IF(AND(W899="VISITA_TÉCNICA",Y899="TIPO II"),'BASE LIQUIDACION REDEBAN 2025'!$B$18,'BASE LIQUIDACION REDEBAN 2025'!$B$17))</f>
        <v>35779.500569199998</v>
      </c>
      <c r="AD899" s="87">
        <v>0</v>
      </c>
      <c r="AE899" s="87">
        <f t="shared" ref="AE899:AE962" si="14">IF(W899="VISITA_TÉCNICA",AC899*AB899,AC899)</f>
        <v>35779.500569199998</v>
      </c>
    </row>
    <row r="900" spans="1:31" s="105" customFormat="1" ht="13.15">
      <c r="A900" s="154" t="s">
        <v>76</v>
      </c>
      <c r="B900" s="154" t="str">
        <f>VLOOKUP(A900,'CENTRO DE COSTOS'!A:D,4,FALSE)</f>
        <v>DIEGO FERNANDO HENAO CARDONA</v>
      </c>
      <c r="C900" s="154" t="str">
        <f>VLOOKUP(A900,'CENTRO DE COSTOS'!A:D,2,FALSE)</f>
        <v>0004-0003</v>
      </c>
      <c r="D900" s="154">
        <v>76001</v>
      </c>
      <c r="E900" s="154">
        <v>2592467</v>
      </c>
      <c r="F900" s="154">
        <v>79181</v>
      </c>
      <c r="G900" s="154" t="s">
        <v>8049</v>
      </c>
      <c r="H900" s="154" t="s">
        <v>227</v>
      </c>
      <c r="I900" s="154" t="s">
        <v>76</v>
      </c>
      <c r="J900" s="154" t="s">
        <v>12668</v>
      </c>
      <c r="K900" s="154" t="s">
        <v>159</v>
      </c>
      <c r="L900" s="154" t="s">
        <v>12669</v>
      </c>
      <c r="M900" s="155">
        <v>45882.521527777775</v>
      </c>
      <c r="N900" s="155">
        <v>45883.4</v>
      </c>
      <c r="O900" s="91"/>
      <c r="P900" s="154" t="s">
        <v>10063</v>
      </c>
      <c r="Q900" s="154" t="s">
        <v>10063</v>
      </c>
      <c r="R900" s="154" t="s">
        <v>2973</v>
      </c>
      <c r="S900" s="154" t="s">
        <v>2973</v>
      </c>
      <c r="T900" s="154" t="s">
        <v>8052</v>
      </c>
      <c r="U900" s="154" t="s">
        <v>9429</v>
      </c>
      <c r="V900" s="154" t="s">
        <v>12670</v>
      </c>
      <c r="W900" s="154" t="s">
        <v>2967</v>
      </c>
      <c r="X900" s="10"/>
      <c r="Y900" s="154" t="s">
        <v>25</v>
      </c>
      <c r="Z900" s="154" t="str">
        <f>VLOOKUP(D900,TIPOLOGIA!A:F,5,0)</f>
        <v>TERRESTRE</v>
      </c>
      <c r="AA900" s="154" t="s">
        <v>1442</v>
      </c>
      <c r="AB900" s="46">
        <v>1</v>
      </c>
      <c r="AC900" s="87">
        <f>IF(W900="SOPORTE_TELEFÓNICO",'BASE LIQUIDACION REDEBAN 2025'!$B$19,IF(AND(W900="VISITA_TÉCNICA",Y900="TIPO II"),'BASE LIQUIDACION REDEBAN 2025'!$B$18,'BASE LIQUIDACION REDEBAN 2025'!$B$17))</f>
        <v>35779.500569199998</v>
      </c>
      <c r="AD900" s="87">
        <v>0</v>
      </c>
      <c r="AE900" s="87">
        <f t="shared" si="14"/>
        <v>35779.500569199998</v>
      </c>
    </row>
    <row r="901" spans="1:31" s="105" customFormat="1" ht="13.15">
      <c r="A901" s="154" t="s">
        <v>90</v>
      </c>
      <c r="B901" s="154" t="str">
        <f>VLOOKUP(A901,'CENTRO DE COSTOS'!A:D,4,FALSE)</f>
        <v>JUAN SEBASTIÁN RÍOS CASTRILLÓN</v>
      </c>
      <c r="C901" s="154" t="str">
        <f>VLOOKUP(A901,'CENTRO DE COSTOS'!A:D,2,FALSE)</f>
        <v>0004-0005</v>
      </c>
      <c r="D901" s="154">
        <v>5360</v>
      </c>
      <c r="E901" s="154">
        <v>2574290</v>
      </c>
      <c r="F901" s="154">
        <v>48669</v>
      </c>
      <c r="G901" s="154" t="s">
        <v>8049</v>
      </c>
      <c r="H901" s="154" t="s">
        <v>197</v>
      </c>
      <c r="I901" s="154" t="s">
        <v>3607</v>
      </c>
      <c r="J901" s="154" t="s">
        <v>12671</v>
      </c>
      <c r="K901" s="154" t="s">
        <v>159</v>
      </c>
      <c r="L901" s="154" t="s">
        <v>12672</v>
      </c>
      <c r="M901" s="155">
        <v>45880.333333333336</v>
      </c>
      <c r="N901" s="155">
        <v>45883.4</v>
      </c>
      <c r="O901" s="91"/>
      <c r="P901" s="154" t="s">
        <v>10063</v>
      </c>
      <c r="Q901" s="154" t="s">
        <v>10063</v>
      </c>
      <c r="R901" s="154" t="s">
        <v>200</v>
      </c>
      <c r="S901" s="154" t="s">
        <v>739</v>
      </c>
      <c r="T901" s="154" t="s">
        <v>8052</v>
      </c>
      <c r="U901" s="154" t="s">
        <v>9429</v>
      </c>
      <c r="V901" s="154" t="s">
        <v>12673</v>
      </c>
      <c r="W901" s="154" t="s">
        <v>2967</v>
      </c>
      <c r="X901" s="10"/>
      <c r="Y901" s="154" t="s">
        <v>25</v>
      </c>
      <c r="Z901" s="154" t="str">
        <f>VLOOKUP(D901,TIPOLOGIA!A:F,5,0)</f>
        <v>TERRESTRE</v>
      </c>
      <c r="AA901" s="154" t="s">
        <v>270</v>
      </c>
      <c r="AB901" s="46">
        <v>1</v>
      </c>
      <c r="AC901" s="87">
        <f>IF(W901="SOPORTE_TELEFÓNICO",'BASE LIQUIDACION REDEBAN 2025'!$B$19,IF(AND(W901="VISITA_TÉCNICA",Y901="TIPO II"),'BASE LIQUIDACION REDEBAN 2025'!$B$18,'BASE LIQUIDACION REDEBAN 2025'!$B$17))</f>
        <v>35779.500569199998</v>
      </c>
      <c r="AD901" s="87">
        <v>0</v>
      </c>
      <c r="AE901" s="87">
        <f t="shared" si="14"/>
        <v>35779.500569199998</v>
      </c>
    </row>
    <row r="902" spans="1:31" s="105" customFormat="1" ht="13.15">
      <c r="A902" s="154" t="s">
        <v>72</v>
      </c>
      <c r="B902" s="154" t="str">
        <f>VLOOKUP(A902,'CENTRO DE COSTOS'!A:D,4,FALSE)</f>
        <v>MIGUEL JULIÁN HERNÁNDEZ GUARÍN</v>
      </c>
      <c r="C902" s="154" t="str">
        <f>VLOOKUP(A902,'CENTRO DE COSTOS'!A:D,2,FALSE)</f>
        <v>0004-0008</v>
      </c>
      <c r="D902" s="154">
        <v>68276</v>
      </c>
      <c r="E902" s="154">
        <v>2592626</v>
      </c>
      <c r="F902" s="154">
        <v>52197</v>
      </c>
      <c r="G902" s="154" t="s">
        <v>8049</v>
      </c>
      <c r="H902" s="154" t="s">
        <v>820</v>
      </c>
      <c r="I902" s="154" t="s">
        <v>952</v>
      </c>
      <c r="J902" s="154" t="s">
        <v>12674</v>
      </c>
      <c r="K902" s="154" t="s">
        <v>159</v>
      </c>
      <c r="L902" s="154" t="s">
        <v>12675</v>
      </c>
      <c r="M902" s="155">
        <v>45882.521527777775</v>
      </c>
      <c r="N902" s="155">
        <v>45883.402083333334</v>
      </c>
      <c r="O902" s="91"/>
      <c r="P902" s="154" t="s">
        <v>10063</v>
      </c>
      <c r="Q902" s="154" t="s">
        <v>10063</v>
      </c>
      <c r="R902" s="154" t="s">
        <v>200</v>
      </c>
      <c r="S902" s="154" t="s">
        <v>201</v>
      </c>
      <c r="T902" s="154" t="s">
        <v>8052</v>
      </c>
      <c r="U902" s="154" t="s">
        <v>9429</v>
      </c>
      <c r="V902" s="154" t="s">
        <v>12676</v>
      </c>
      <c r="W902" s="154" t="s">
        <v>2967</v>
      </c>
      <c r="X902" s="10"/>
      <c r="Y902" s="154" t="s">
        <v>25</v>
      </c>
      <c r="Z902" s="154" t="str">
        <f>VLOOKUP(D902,TIPOLOGIA!A:F,5,0)</f>
        <v>TERRESTRE</v>
      </c>
      <c r="AA902" s="154" t="s">
        <v>323</v>
      </c>
      <c r="AB902" s="46">
        <v>1</v>
      </c>
      <c r="AC902" s="87">
        <f>IF(W902="SOPORTE_TELEFÓNICO",'BASE LIQUIDACION REDEBAN 2025'!$B$19,IF(AND(W902="VISITA_TÉCNICA",Y902="TIPO II"),'BASE LIQUIDACION REDEBAN 2025'!$B$18,'BASE LIQUIDACION REDEBAN 2025'!$B$17))</f>
        <v>35779.500569199998</v>
      </c>
      <c r="AD902" s="87">
        <v>0</v>
      </c>
      <c r="AE902" s="87">
        <f t="shared" si="14"/>
        <v>35779.500569199998</v>
      </c>
    </row>
    <row r="903" spans="1:31" s="105" customFormat="1" ht="13.15">
      <c r="A903" s="154" t="s">
        <v>98</v>
      </c>
      <c r="B903" s="154" t="str">
        <f>VLOOKUP(A903,'CENTRO DE COSTOS'!A:D,4,FALSE)</f>
        <v>MIGUEL JULIÁN HERNÁNDEZ GUARÍN</v>
      </c>
      <c r="C903" s="154" t="str">
        <f>VLOOKUP(A903,'CENTRO DE COSTOS'!A:D,2,FALSE)</f>
        <v>0004-0008</v>
      </c>
      <c r="D903" s="154">
        <v>15835</v>
      </c>
      <c r="E903" s="154">
        <v>2576266</v>
      </c>
      <c r="F903" s="154">
        <v>80060</v>
      </c>
      <c r="G903" s="154" t="s">
        <v>8049</v>
      </c>
      <c r="H903" s="154" t="s">
        <v>241</v>
      </c>
      <c r="I903" s="154" t="s">
        <v>2703</v>
      </c>
      <c r="J903" s="154" t="s">
        <v>12677</v>
      </c>
      <c r="K903" s="154" t="s">
        <v>159</v>
      </c>
      <c r="L903" s="154" t="s">
        <v>12678</v>
      </c>
      <c r="M903" s="155">
        <v>45880.363194444442</v>
      </c>
      <c r="N903" s="155">
        <v>45883.40347222222</v>
      </c>
      <c r="O903" s="91"/>
      <c r="P903" s="154" t="s">
        <v>10063</v>
      </c>
      <c r="Q903" s="154" t="s">
        <v>10063</v>
      </c>
      <c r="R903" s="154" t="s">
        <v>2973</v>
      </c>
      <c r="S903" s="154" t="s">
        <v>2973</v>
      </c>
      <c r="T903" s="154" t="s">
        <v>8052</v>
      </c>
      <c r="U903" s="154" t="s">
        <v>9429</v>
      </c>
      <c r="V903" s="154" t="s">
        <v>12679</v>
      </c>
      <c r="W903" s="154" t="s">
        <v>10144</v>
      </c>
      <c r="X903" s="10"/>
      <c r="Y903" s="154" t="s">
        <v>28</v>
      </c>
      <c r="Z903" s="154" t="str">
        <f>VLOOKUP(D903,TIPOLOGIA!A:F,5,0)</f>
        <v>TERRESTRE</v>
      </c>
      <c r="AA903" s="154" t="s">
        <v>1148</v>
      </c>
      <c r="AB903" s="46">
        <v>0</v>
      </c>
      <c r="AC903" s="87">
        <f>IF(W903="SOPORTE_TELEFÓNICO",'BASE LIQUIDACION REDEBAN 2025'!$B$19,IF(AND(W903="VISITA_TÉCNICA",Y903="TIPO II"),'BASE LIQUIDACION REDEBAN 2025'!$B$18,'BASE LIQUIDACION REDEBAN 2025'!$B$17))</f>
        <v>35779.500569199998</v>
      </c>
      <c r="AD903" s="87">
        <v>0</v>
      </c>
      <c r="AE903" s="87">
        <f t="shared" si="14"/>
        <v>35779.500569199998</v>
      </c>
    </row>
    <row r="904" spans="1:31" s="105" customFormat="1" ht="13.15">
      <c r="A904" s="154" t="s">
        <v>94</v>
      </c>
      <c r="B904" s="154" t="str">
        <f>VLOOKUP(A904,'CENTRO DE COSTOS'!A:D,4,FALSE)</f>
        <v>DIEGO FERNANDO HENAO CARDONA</v>
      </c>
      <c r="C904" s="154" t="str">
        <f>VLOOKUP(A904,'CENTRO DE COSTOS'!A:D,2,FALSE)</f>
        <v>0004-0002</v>
      </c>
      <c r="D904" s="154">
        <v>66001</v>
      </c>
      <c r="E904" s="154">
        <v>2586315</v>
      </c>
      <c r="F904" s="154">
        <v>80045</v>
      </c>
      <c r="G904" s="154" t="s">
        <v>8049</v>
      </c>
      <c r="H904" s="154" t="s">
        <v>606</v>
      </c>
      <c r="I904" s="154" t="s">
        <v>94</v>
      </c>
      <c r="J904" s="154" t="s">
        <v>12680</v>
      </c>
      <c r="K904" s="154" t="s">
        <v>159</v>
      </c>
      <c r="L904" s="154" t="s">
        <v>12681</v>
      </c>
      <c r="M904" s="155">
        <v>45881.524305555555</v>
      </c>
      <c r="N904" s="155">
        <v>45883.404861111114</v>
      </c>
      <c r="O904" s="91"/>
      <c r="P904" s="154" t="s">
        <v>10063</v>
      </c>
      <c r="Q904" s="154" t="s">
        <v>10063</v>
      </c>
      <c r="R904" s="154" t="s">
        <v>2973</v>
      </c>
      <c r="S904" s="154" t="s">
        <v>2973</v>
      </c>
      <c r="T904" s="154" t="s">
        <v>8052</v>
      </c>
      <c r="U904" s="154" t="s">
        <v>9429</v>
      </c>
      <c r="V904" s="154" t="s">
        <v>12682</v>
      </c>
      <c r="W904" s="154" t="s">
        <v>2967</v>
      </c>
      <c r="X904" s="10"/>
      <c r="Y904" s="154" t="s">
        <v>25</v>
      </c>
      <c r="Z904" s="154" t="str">
        <f>VLOOKUP(D904,TIPOLOGIA!A:F,5,0)</f>
        <v>TERRESTRE</v>
      </c>
      <c r="AA904" s="154" t="s">
        <v>544</v>
      </c>
      <c r="AB904" s="46">
        <v>1</v>
      </c>
      <c r="AC904" s="87">
        <f>IF(W904="SOPORTE_TELEFÓNICO",'BASE LIQUIDACION REDEBAN 2025'!$B$19,IF(AND(W904="VISITA_TÉCNICA",Y904="TIPO II"),'BASE LIQUIDACION REDEBAN 2025'!$B$18,'BASE LIQUIDACION REDEBAN 2025'!$B$17))</f>
        <v>35779.500569199998</v>
      </c>
      <c r="AD904" s="87">
        <v>0</v>
      </c>
      <c r="AE904" s="87">
        <f t="shared" si="14"/>
        <v>35779.500569199998</v>
      </c>
    </row>
    <row r="905" spans="1:31" s="105" customFormat="1" ht="13.15">
      <c r="A905" s="154" t="s">
        <v>76</v>
      </c>
      <c r="B905" s="154" t="str">
        <f>VLOOKUP(A905,'CENTRO DE COSTOS'!A:D,4,FALSE)</f>
        <v>DIEGO FERNANDO HENAO CARDONA</v>
      </c>
      <c r="C905" s="154" t="str">
        <f>VLOOKUP(A905,'CENTRO DE COSTOS'!A:D,2,FALSE)</f>
        <v>0004-0003</v>
      </c>
      <c r="D905" s="154">
        <v>76001</v>
      </c>
      <c r="E905" s="154">
        <v>2592470</v>
      </c>
      <c r="F905" s="154">
        <v>35510</v>
      </c>
      <c r="G905" s="154" t="s">
        <v>8049</v>
      </c>
      <c r="H905" s="154" t="s">
        <v>227</v>
      </c>
      <c r="I905" s="154" t="s">
        <v>76</v>
      </c>
      <c r="J905" s="154" t="s">
        <v>9683</v>
      </c>
      <c r="K905" s="154" t="s">
        <v>159</v>
      </c>
      <c r="L905" s="154" t="s">
        <v>12683</v>
      </c>
      <c r="M905" s="155">
        <v>45882.522222222222</v>
      </c>
      <c r="N905" s="155">
        <v>45883.404861111114</v>
      </c>
      <c r="O905" s="91"/>
      <c r="P905" s="154" t="s">
        <v>10063</v>
      </c>
      <c r="Q905" s="154" t="s">
        <v>10063</v>
      </c>
      <c r="R905" s="154" t="s">
        <v>220</v>
      </c>
      <c r="S905" s="154" t="s">
        <v>9500</v>
      </c>
      <c r="T905" s="154" t="s">
        <v>8052</v>
      </c>
      <c r="U905" s="154" t="s">
        <v>9429</v>
      </c>
      <c r="V905" s="154" t="s">
        <v>12684</v>
      </c>
      <c r="W905" s="154" t="s">
        <v>2967</v>
      </c>
      <c r="X905" s="10"/>
      <c r="Y905" s="154" t="s">
        <v>25</v>
      </c>
      <c r="Z905" s="154" t="str">
        <f>VLOOKUP(D905,TIPOLOGIA!A:F,5,0)</f>
        <v>TERRESTRE</v>
      </c>
      <c r="AA905" s="154" t="s">
        <v>1442</v>
      </c>
      <c r="AB905" s="46">
        <v>1</v>
      </c>
      <c r="AC905" s="87">
        <f>IF(W905="SOPORTE_TELEFÓNICO",'BASE LIQUIDACION REDEBAN 2025'!$B$19,IF(AND(W905="VISITA_TÉCNICA",Y905="TIPO II"),'BASE LIQUIDACION REDEBAN 2025'!$B$18,'BASE LIQUIDACION REDEBAN 2025'!$B$17))</f>
        <v>35779.500569199998</v>
      </c>
      <c r="AD905" s="87">
        <v>0</v>
      </c>
      <c r="AE905" s="87">
        <f t="shared" si="14"/>
        <v>35779.500569199998</v>
      </c>
    </row>
    <row r="906" spans="1:31" s="105" customFormat="1" ht="13.15">
      <c r="A906" s="154" t="s">
        <v>80</v>
      </c>
      <c r="B906" s="154" t="str">
        <f>VLOOKUP(A906,'CENTRO DE COSTOS'!A:D,4,FALSE)</f>
        <v>JOSE MAURICIO HERNANDEZ ROJAS</v>
      </c>
      <c r="C906" s="154" t="str">
        <f>VLOOKUP(A906,'CENTRO DE COSTOS'!A:D,2,FALSE)</f>
        <v>0004-0001</v>
      </c>
      <c r="D906" s="154">
        <v>13655</v>
      </c>
      <c r="E906" s="154">
        <v>2571559</v>
      </c>
      <c r="F906" s="154">
        <v>42461</v>
      </c>
      <c r="G906" s="154" t="s">
        <v>8049</v>
      </c>
      <c r="H906" s="154" t="s">
        <v>303</v>
      </c>
      <c r="I906" s="154" t="s">
        <v>11272</v>
      </c>
      <c r="J906" s="154" t="s">
        <v>11273</v>
      </c>
      <c r="K906" s="154" t="s">
        <v>159</v>
      </c>
      <c r="L906" s="154" t="s">
        <v>12685</v>
      </c>
      <c r="M906" s="155">
        <v>45877.597916666666</v>
      </c>
      <c r="N906" s="155">
        <v>45883.405555555553</v>
      </c>
      <c r="O906" s="91"/>
      <c r="P906" s="154" t="s">
        <v>10063</v>
      </c>
      <c r="Q906" s="154" t="s">
        <v>10063</v>
      </c>
      <c r="R906" s="154" t="s">
        <v>2973</v>
      </c>
      <c r="S906" s="154" t="s">
        <v>2973</v>
      </c>
      <c r="T906" s="154" t="s">
        <v>8052</v>
      </c>
      <c r="U906" s="154" t="s">
        <v>9429</v>
      </c>
      <c r="V906" s="154" t="s">
        <v>12686</v>
      </c>
      <c r="W906" s="154" t="s">
        <v>10144</v>
      </c>
      <c r="X906" s="10"/>
      <c r="Y906" s="154" t="s">
        <v>32</v>
      </c>
      <c r="Z906" s="154" t="str">
        <f>VLOOKUP(D906,TIPOLOGIA!A:F,5,0)</f>
        <v>TERRESTRE</v>
      </c>
      <c r="AA906" s="154" t="s">
        <v>395</v>
      </c>
      <c r="AB906" s="46">
        <v>0</v>
      </c>
      <c r="AC906" s="87">
        <f>IF(W906="SOPORTE_TELEFÓNICO",'BASE LIQUIDACION REDEBAN 2025'!$B$19,IF(AND(W906="VISITA_TÉCNICA",Y906="TIPO II"),'BASE LIQUIDACION REDEBAN 2025'!$B$18,'BASE LIQUIDACION REDEBAN 2025'!$B$17))</f>
        <v>35779.500569199998</v>
      </c>
      <c r="AD906" s="87">
        <v>0</v>
      </c>
      <c r="AE906" s="87">
        <f t="shared" si="14"/>
        <v>35779.500569199998</v>
      </c>
    </row>
    <row r="907" spans="1:31" s="105" customFormat="1" ht="13.15">
      <c r="A907" s="154" t="s">
        <v>60</v>
      </c>
      <c r="B907" s="154" t="str">
        <f>VLOOKUP(A907,'CENTRO DE COSTOS'!A:D,4,FALSE)</f>
        <v>JUAN SEBASTIÁN RÍOS CASTRILLÓN</v>
      </c>
      <c r="C907" s="154" t="str">
        <f>VLOOKUP(A907,'CENTRO DE COSTOS'!A:D,2,FALSE)</f>
        <v>0004-0005</v>
      </c>
      <c r="D907" s="154">
        <v>27615</v>
      </c>
      <c r="E907" s="154">
        <v>2569697</v>
      </c>
      <c r="F907" s="154">
        <v>67368</v>
      </c>
      <c r="G907" s="154" t="s">
        <v>8049</v>
      </c>
      <c r="H907" s="154" t="s">
        <v>1388</v>
      </c>
      <c r="I907" s="154" t="s">
        <v>1590</v>
      </c>
      <c r="J907" s="154" t="s">
        <v>12687</v>
      </c>
      <c r="K907" s="154" t="s">
        <v>159</v>
      </c>
      <c r="L907" s="154" t="s">
        <v>12688</v>
      </c>
      <c r="M907" s="155">
        <v>45877.434027777781</v>
      </c>
      <c r="N907" s="155">
        <v>45883.415277777778</v>
      </c>
      <c r="O907" s="91"/>
      <c r="P907" s="154" t="s">
        <v>10063</v>
      </c>
      <c r="Q907" s="154" t="s">
        <v>10063</v>
      </c>
      <c r="R907" s="154" t="s">
        <v>2973</v>
      </c>
      <c r="S907" s="154" t="s">
        <v>2973</v>
      </c>
      <c r="T907" s="154" t="s">
        <v>8052</v>
      </c>
      <c r="U907" s="154" t="s">
        <v>9429</v>
      </c>
      <c r="V907" s="154" t="s">
        <v>12689</v>
      </c>
      <c r="W907" s="154" t="s">
        <v>10144</v>
      </c>
      <c r="X907" s="10"/>
      <c r="Y907" s="154" t="s">
        <v>180</v>
      </c>
      <c r="Z907" s="154" t="str">
        <f>VLOOKUP(D907,TIPOLOGIA!A:F,5,0)</f>
        <v>TERRESTRE/FLUVIAL</v>
      </c>
      <c r="AA907" s="154" t="s">
        <v>2327</v>
      </c>
      <c r="AB907" s="46">
        <v>0</v>
      </c>
      <c r="AC907" s="87">
        <f>IF(W907="SOPORTE_TELEFÓNICO",'BASE LIQUIDACION REDEBAN 2025'!$B$19,IF(AND(W907="VISITA_TÉCNICA",Y907="TIPO II"),'BASE LIQUIDACION REDEBAN 2025'!$B$18,'BASE LIQUIDACION REDEBAN 2025'!$B$17))</f>
        <v>35779.500569199998</v>
      </c>
      <c r="AD907" s="87">
        <v>0</v>
      </c>
      <c r="AE907" s="87">
        <f t="shared" si="14"/>
        <v>35779.500569199998</v>
      </c>
    </row>
    <row r="908" spans="1:31" s="105" customFormat="1" ht="13.15">
      <c r="A908" s="154" t="s">
        <v>90</v>
      </c>
      <c r="B908" s="154" t="str">
        <f>VLOOKUP(A908,'CENTRO DE COSTOS'!A:D,4,FALSE)</f>
        <v>JUAN SEBASTIÁN RÍOS CASTRILLÓN</v>
      </c>
      <c r="C908" s="154" t="str">
        <f>VLOOKUP(A908,'CENTRO DE COSTOS'!A:D,2,FALSE)</f>
        <v>0004-0005</v>
      </c>
      <c r="D908" s="154">
        <v>5819</v>
      </c>
      <c r="E908" s="154">
        <v>2582092</v>
      </c>
      <c r="F908" s="154">
        <v>31149</v>
      </c>
      <c r="G908" s="154" t="s">
        <v>8049</v>
      </c>
      <c r="H908" s="154" t="s">
        <v>197</v>
      </c>
      <c r="I908" s="154" t="s">
        <v>6019</v>
      </c>
      <c r="J908" s="154" t="s">
        <v>12690</v>
      </c>
      <c r="K908" s="154" t="s">
        <v>159</v>
      </c>
      <c r="L908" s="154" t="s">
        <v>12691</v>
      </c>
      <c r="M908" s="155">
        <v>45881.333333333336</v>
      </c>
      <c r="N908" s="155">
        <v>45883.42083333333</v>
      </c>
      <c r="O908" s="91"/>
      <c r="P908" s="154" t="s">
        <v>10063</v>
      </c>
      <c r="Q908" s="154" t="s">
        <v>10063</v>
      </c>
      <c r="R908" s="154" t="s">
        <v>2973</v>
      </c>
      <c r="S908" s="154" t="s">
        <v>2973</v>
      </c>
      <c r="T908" s="154" t="s">
        <v>8052</v>
      </c>
      <c r="U908" s="154" t="s">
        <v>9429</v>
      </c>
      <c r="V908" s="154" t="s">
        <v>12692</v>
      </c>
      <c r="W908" s="154" t="s">
        <v>2967</v>
      </c>
      <c r="X908" s="10"/>
      <c r="Y908" s="154" t="s">
        <v>32</v>
      </c>
      <c r="Z908" s="154" t="str">
        <f>VLOOKUP(D908,TIPOLOGIA!A:F,5,0)</f>
        <v>TERRESTRE</v>
      </c>
      <c r="AA908" s="154" t="s">
        <v>4326</v>
      </c>
      <c r="AB908" s="46">
        <v>1</v>
      </c>
      <c r="AC908" s="87">
        <f>IF(W908="SOPORTE_TELEFÓNICO",'BASE LIQUIDACION REDEBAN 2025'!$B$19,IF(AND(W908="VISITA_TÉCNICA",Y908="TIPO II"),'BASE LIQUIDACION REDEBAN 2025'!$B$18,'BASE LIQUIDACION REDEBAN 2025'!$B$17))</f>
        <v>35779.500569199998</v>
      </c>
      <c r="AD908" s="87">
        <v>0</v>
      </c>
      <c r="AE908" s="87">
        <f t="shared" si="14"/>
        <v>35779.500569199998</v>
      </c>
    </row>
    <row r="909" spans="1:31" s="105" customFormat="1" ht="13.15">
      <c r="A909" s="154" t="s">
        <v>92</v>
      </c>
      <c r="B909" s="154" t="str">
        <f>VLOOKUP(A909,'CENTRO DE COSTOS'!A:D,4,FALSE)</f>
        <v>KEVIN ALEXIS CORZO BUSTOS</v>
      </c>
      <c r="C909" s="154" t="str">
        <f>VLOOKUP(A909,'CENTRO DE COSTOS'!A:D,2,FALSE)</f>
        <v>0004-0007</v>
      </c>
      <c r="D909" s="154">
        <v>18001</v>
      </c>
      <c r="E909" s="154">
        <v>2554565</v>
      </c>
      <c r="F909" s="154">
        <v>76544</v>
      </c>
      <c r="G909" s="154" t="s">
        <v>8049</v>
      </c>
      <c r="H909" s="154" t="s">
        <v>157</v>
      </c>
      <c r="I909" s="154" t="s">
        <v>82</v>
      </c>
      <c r="J909" s="154" t="s">
        <v>9687</v>
      </c>
      <c r="K909" s="154" t="s">
        <v>159</v>
      </c>
      <c r="L909" s="154" t="s">
        <v>12693</v>
      </c>
      <c r="M909" s="155">
        <v>45874.408333333333</v>
      </c>
      <c r="N909" s="155">
        <v>45883.42083333333</v>
      </c>
      <c r="O909" s="91"/>
      <c r="P909" s="154" t="s">
        <v>10063</v>
      </c>
      <c r="Q909" s="154" t="s">
        <v>10063</v>
      </c>
      <c r="R909" s="154" t="s">
        <v>220</v>
      </c>
      <c r="S909" s="154" t="s">
        <v>733</v>
      </c>
      <c r="T909" s="154" t="s">
        <v>8052</v>
      </c>
      <c r="U909" s="154" t="s">
        <v>9429</v>
      </c>
      <c r="V909" s="154" t="s">
        <v>12694</v>
      </c>
      <c r="W909" s="154" t="s">
        <v>2967</v>
      </c>
      <c r="X909" s="10"/>
      <c r="Y909" s="154" t="s">
        <v>32</v>
      </c>
      <c r="Z909" s="154" t="str">
        <f>VLOOKUP(D909,TIPOLOGIA!A:F,5,0)</f>
        <v>TERRESTRE</v>
      </c>
      <c r="AA909" s="154" t="s">
        <v>225</v>
      </c>
      <c r="AB909" s="46">
        <v>1</v>
      </c>
      <c r="AC909" s="87">
        <f>IF(W909="SOPORTE_TELEFÓNICO",'BASE LIQUIDACION REDEBAN 2025'!$B$19,IF(AND(W909="VISITA_TÉCNICA",Y909="TIPO II"),'BASE LIQUIDACION REDEBAN 2025'!$B$18,'BASE LIQUIDACION REDEBAN 2025'!$B$17))</f>
        <v>35779.500569199998</v>
      </c>
      <c r="AD909" s="87">
        <v>0</v>
      </c>
      <c r="AE909" s="87">
        <f t="shared" si="14"/>
        <v>35779.500569199998</v>
      </c>
    </row>
    <row r="910" spans="1:31" s="105" customFormat="1" ht="13.15">
      <c r="A910" s="154" t="s">
        <v>87</v>
      </c>
      <c r="B910" s="154" t="str">
        <f>VLOOKUP(A910,'CENTRO DE COSTOS'!A:D,4,FALSE)</f>
        <v>DIEGO FERNANDO HENAO CARDONA</v>
      </c>
      <c r="C910" s="154" t="str">
        <f>VLOOKUP(A910,'CENTRO DE COSTOS'!A:D,2,FALSE)</f>
        <v>0004-0002</v>
      </c>
      <c r="D910" s="154">
        <v>17001</v>
      </c>
      <c r="E910" s="154">
        <v>2575065</v>
      </c>
      <c r="F910" s="154">
        <v>79310</v>
      </c>
      <c r="G910" s="154" t="s">
        <v>8049</v>
      </c>
      <c r="H910" s="154" t="s">
        <v>477</v>
      </c>
      <c r="I910" s="154" t="s">
        <v>87</v>
      </c>
      <c r="J910" s="154" t="s">
        <v>10061</v>
      </c>
      <c r="K910" s="154" t="s">
        <v>159</v>
      </c>
      <c r="L910" s="154" t="s">
        <v>12695</v>
      </c>
      <c r="M910" s="155">
        <v>45879.480555555558</v>
      </c>
      <c r="N910" s="155">
        <v>45883.42291666667</v>
      </c>
      <c r="O910" s="91"/>
      <c r="P910" s="154" t="s">
        <v>10063</v>
      </c>
      <c r="Q910" s="154" t="s">
        <v>10063</v>
      </c>
      <c r="R910" s="154" t="s">
        <v>2973</v>
      </c>
      <c r="S910" s="154" t="s">
        <v>2973</v>
      </c>
      <c r="T910" s="154" t="s">
        <v>8052</v>
      </c>
      <c r="U910" s="154" t="s">
        <v>9429</v>
      </c>
      <c r="V910" s="154" t="s">
        <v>12696</v>
      </c>
      <c r="W910" s="154" t="s">
        <v>2967</v>
      </c>
      <c r="X910" s="10"/>
      <c r="Y910" s="154" t="s">
        <v>25</v>
      </c>
      <c r="Z910" s="154" t="str">
        <f>VLOOKUP(D910,TIPOLOGIA!A:F,5,0)</f>
        <v>TERRESTRE</v>
      </c>
      <c r="AA910" s="154" t="s">
        <v>482</v>
      </c>
      <c r="AB910" s="46">
        <v>1</v>
      </c>
      <c r="AC910" s="87">
        <f>IF(W910="SOPORTE_TELEFÓNICO",'BASE LIQUIDACION REDEBAN 2025'!$B$19,IF(AND(W910="VISITA_TÉCNICA",Y910="TIPO II"),'BASE LIQUIDACION REDEBAN 2025'!$B$18,'BASE LIQUIDACION REDEBAN 2025'!$B$17))</f>
        <v>35779.500569199998</v>
      </c>
      <c r="AD910" s="87">
        <v>0</v>
      </c>
      <c r="AE910" s="87">
        <f t="shared" si="14"/>
        <v>35779.500569199998</v>
      </c>
    </row>
    <row r="911" spans="1:31" s="105" customFormat="1" ht="13.15">
      <c r="A911" s="154" t="s">
        <v>90</v>
      </c>
      <c r="B911" s="154" t="str">
        <f>VLOOKUP(A911,'CENTRO DE COSTOS'!A:D,4,FALSE)</f>
        <v>JUAN SEBASTIÁN RÍOS CASTRILLÓN</v>
      </c>
      <c r="C911" s="154" t="str">
        <f>VLOOKUP(A911,'CENTRO DE COSTOS'!A:D,2,FALSE)</f>
        <v>0004-0005</v>
      </c>
      <c r="D911" s="154">
        <v>5761</v>
      </c>
      <c r="E911" s="154">
        <v>2567221</v>
      </c>
      <c r="F911" s="154">
        <v>17663</v>
      </c>
      <c r="G911" s="154" t="s">
        <v>8049</v>
      </c>
      <c r="H911" s="154" t="s">
        <v>197</v>
      </c>
      <c r="I911" s="154" t="s">
        <v>6157</v>
      </c>
      <c r="J911" s="154" t="s">
        <v>12697</v>
      </c>
      <c r="K911" s="154" t="s">
        <v>159</v>
      </c>
      <c r="L911" s="154" t="s">
        <v>12698</v>
      </c>
      <c r="M911" s="155">
        <v>45876.51666666667</v>
      </c>
      <c r="N911" s="155">
        <v>45883.438194444447</v>
      </c>
      <c r="O911" s="91"/>
      <c r="P911" s="154" t="s">
        <v>10063</v>
      </c>
      <c r="Q911" s="154" t="s">
        <v>10063</v>
      </c>
      <c r="R911" s="154" t="s">
        <v>2973</v>
      </c>
      <c r="S911" s="154" t="s">
        <v>2973</v>
      </c>
      <c r="T911" s="154" t="s">
        <v>8052</v>
      </c>
      <c r="U911" s="154" t="s">
        <v>9429</v>
      </c>
      <c r="V911" s="154" t="s">
        <v>12699</v>
      </c>
      <c r="W911" s="154" t="s">
        <v>2967</v>
      </c>
      <c r="X911" s="10"/>
      <c r="Y911" s="154" t="s">
        <v>28</v>
      </c>
      <c r="Z911" s="154" t="str">
        <f>VLOOKUP(D911,TIPOLOGIA!A:F,5,0)</f>
        <v>TERRESTRE</v>
      </c>
      <c r="AA911" s="154" t="s">
        <v>3209</v>
      </c>
      <c r="AB911" s="46">
        <v>1</v>
      </c>
      <c r="AC911" s="87">
        <f>IF(W911="SOPORTE_TELEFÓNICO",'BASE LIQUIDACION REDEBAN 2025'!$B$19,IF(AND(W911="VISITA_TÉCNICA",Y911="TIPO II"),'BASE LIQUIDACION REDEBAN 2025'!$B$18,'BASE LIQUIDACION REDEBAN 2025'!$B$17))</f>
        <v>67654.12000000001</v>
      </c>
      <c r="AD911" s="87">
        <v>0</v>
      </c>
      <c r="AE911" s="87">
        <f t="shared" si="14"/>
        <v>67654.12000000001</v>
      </c>
    </row>
    <row r="912" spans="1:31" s="105" customFormat="1" ht="13.15">
      <c r="A912" s="154" t="s">
        <v>72</v>
      </c>
      <c r="B912" s="154" t="str">
        <f>VLOOKUP(A912,'CENTRO DE COSTOS'!A:D,4,FALSE)</f>
        <v>MIGUEL JULIÁN HERNÁNDEZ GUARÍN</v>
      </c>
      <c r="C912" s="154" t="str">
        <f>VLOOKUP(A912,'CENTRO DE COSTOS'!A:D,2,FALSE)</f>
        <v>0004-0008</v>
      </c>
      <c r="D912" s="154">
        <v>68001</v>
      </c>
      <c r="E912" s="154">
        <v>2594088</v>
      </c>
      <c r="F912" s="154">
        <v>79878</v>
      </c>
      <c r="G912" s="154" t="s">
        <v>8049</v>
      </c>
      <c r="H912" s="154" t="s">
        <v>820</v>
      </c>
      <c r="I912" s="154" t="s">
        <v>72</v>
      </c>
      <c r="J912" s="154" t="s">
        <v>12700</v>
      </c>
      <c r="K912" s="154" t="s">
        <v>159</v>
      </c>
      <c r="L912" s="154" t="s">
        <v>12701</v>
      </c>
      <c r="M912" s="155">
        <v>45882.675694444442</v>
      </c>
      <c r="N912" s="155">
        <v>45883.445138888892</v>
      </c>
      <c r="O912" s="91"/>
      <c r="P912" s="154" t="s">
        <v>10063</v>
      </c>
      <c r="Q912" s="154" t="s">
        <v>10063</v>
      </c>
      <c r="R912" s="154" t="s">
        <v>2973</v>
      </c>
      <c r="S912" s="154" t="s">
        <v>2973</v>
      </c>
      <c r="T912" s="154" t="s">
        <v>8052</v>
      </c>
      <c r="U912" s="154" t="s">
        <v>9429</v>
      </c>
      <c r="V912" s="154" t="s">
        <v>12702</v>
      </c>
      <c r="W912" s="154" t="s">
        <v>2967</v>
      </c>
      <c r="X912" s="10"/>
      <c r="Y912" s="154" t="s">
        <v>25</v>
      </c>
      <c r="Z912" s="154" t="str">
        <f>VLOOKUP(D912,TIPOLOGIA!A:F,5,0)</f>
        <v>TERRESTRE</v>
      </c>
      <c r="AA912" s="154" t="s">
        <v>438</v>
      </c>
      <c r="AB912" s="46">
        <v>1</v>
      </c>
      <c r="AC912" s="87">
        <f>IF(W912="SOPORTE_TELEFÓNICO",'BASE LIQUIDACION REDEBAN 2025'!$B$19,IF(AND(W912="VISITA_TÉCNICA",Y912="TIPO II"),'BASE LIQUIDACION REDEBAN 2025'!$B$18,'BASE LIQUIDACION REDEBAN 2025'!$B$17))</f>
        <v>35779.500569199998</v>
      </c>
      <c r="AD912" s="87">
        <v>0</v>
      </c>
      <c r="AE912" s="87">
        <f t="shared" si="14"/>
        <v>35779.500569199998</v>
      </c>
    </row>
    <row r="913" spans="1:31" s="105" customFormat="1" ht="13.15">
      <c r="A913" s="154" t="s">
        <v>76</v>
      </c>
      <c r="B913" s="154" t="str">
        <f>VLOOKUP(A913,'CENTRO DE COSTOS'!A:D,4,FALSE)</f>
        <v>DIEGO FERNANDO HENAO CARDONA</v>
      </c>
      <c r="C913" s="154" t="str">
        <f>VLOOKUP(A913,'CENTRO DE COSTOS'!A:D,2,FALSE)</f>
        <v>0004-0003</v>
      </c>
      <c r="D913" s="154">
        <v>76001</v>
      </c>
      <c r="E913" s="154">
        <v>2592689</v>
      </c>
      <c r="F913" s="154">
        <v>71390</v>
      </c>
      <c r="G913" s="154" t="s">
        <v>8049</v>
      </c>
      <c r="H913" s="154" t="s">
        <v>227</v>
      </c>
      <c r="I913" s="154" t="s">
        <v>76</v>
      </c>
      <c r="J913" s="154" t="s">
        <v>12703</v>
      </c>
      <c r="K913" s="154" t="s">
        <v>159</v>
      </c>
      <c r="L913" s="154" t="s">
        <v>12704</v>
      </c>
      <c r="M913" s="155">
        <v>45882.545138888891</v>
      </c>
      <c r="N913" s="155">
        <v>45883.447222222225</v>
      </c>
      <c r="O913" s="91"/>
      <c r="P913" s="154" t="s">
        <v>10063</v>
      </c>
      <c r="Q913" s="154" t="s">
        <v>10063</v>
      </c>
      <c r="R913" s="154" t="s">
        <v>2973</v>
      </c>
      <c r="S913" s="154" t="s">
        <v>2973</v>
      </c>
      <c r="T913" s="154" t="s">
        <v>8052</v>
      </c>
      <c r="U913" s="154" t="s">
        <v>9429</v>
      </c>
      <c r="V913" s="154" t="s">
        <v>12705</v>
      </c>
      <c r="W913" s="154" t="s">
        <v>2967</v>
      </c>
      <c r="X913" s="10"/>
      <c r="Y913" s="154" t="s">
        <v>25</v>
      </c>
      <c r="Z913" s="154" t="str">
        <f>VLOOKUP(D913,TIPOLOGIA!A:F,5,0)</f>
        <v>TERRESTRE</v>
      </c>
      <c r="AA913" s="154" t="s">
        <v>1442</v>
      </c>
      <c r="AB913" s="46">
        <v>1</v>
      </c>
      <c r="AC913" s="87">
        <f>IF(W913="SOPORTE_TELEFÓNICO",'BASE LIQUIDACION REDEBAN 2025'!$B$19,IF(AND(W913="VISITA_TÉCNICA",Y913="TIPO II"),'BASE LIQUIDACION REDEBAN 2025'!$B$18,'BASE LIQUIDACION REDEBAN 2025'!$B$17))</f>
        <v>35779.500569199998</v>
      </c>
      <c r="AD913" s="87">
        <v>0</v>
      </c>
      <c r="AE913" s="87">
        <f t="shared" si="14"/>
        <v>35779.500569199998</v>
      </c>
    </row>
    <row r="914" spans="1:31" s="105" customFormat="1" ht="13.15">
      <c r="A914" s="154" t="s">
        <v>68</v>
      </c>
      <c r="B914" s="154" t="str">
        <f>VLOOKUP(A914,'CENTRO DE COSTOS'!A:D,4,FALSE)</f>
        <v>WILLIAM ASDRUBAL ROZO ROZO</v>
      </c>
      <c r="C914" s="154" t="str">
        <f>VLOOKUP(A914,'CENTRO DE COSTOS'!A:D,2,FALSE)</f>
        <v>0004-0004</v>
      </c>
      <c r="D914" s="154">
        <v>11001</v>
      </c>
      <c r="E914" s="154">
        <v>2592201</v>
      </c>
      <c r="F914" s="154">
        <v>69955</v>
      </c>
      <c r="G914" s="154" t="s">
        <v>8049</v>
      </c>
      <c r="H914" s="154" t="s">
        <v>470</v>
      </c>
      <c r="I914" s="154" t="s">
        <v>68</v>
      </c>
      <c r="J914" s="154" t="s">
        <v>12706</v>
      </c>
      <c r="K914" s="154" t="s">
        <v>159</v>
      </c>
      <c r="L914" s="154" t="s">
        <v>12707</v>
      </c>
      <c r="M914" s="155">
        <v>45882.48333333333</v>
      </c>
      <c r="N914" s="155">
        <v>45883.451388888891</v>
      </c>
      <c r="O914" s="91"/>
      <c r="P914" s="154" t="s">
        <v>10063</v>
      </c>
      <c r="Q914" s="154" t="s">
        <v>10063</v>
      </c>
      <c r="R914" s="154" t="s">
        <v>200</v>
      </c>
      <c r="S914" s="154" t="s">
        <v>739</v>
      </c>
      <c r="T914" s="154" t="s">
        <v>8052</v>
      </c>
      <c r="U914" s="154" t="s">
        <v>9429</v>
      </c>
      <c r="V914" s="154" t="s">
        <v>12708</v>
      </c>
      <c r="W914" s="154" t="s">
        <v>2967</v>
      </c>
      <c r="X914" s="10"/>
      <c r="Y914" s="154" t="s">
        <v>25</v>
      </c>
      <c r="Z914" s="154" t="str">
        <f>VLOOKUP(D914,TIPOLOGIA!A:F,5,0)</f>
        <v>TERRESTRE</v>
      </c>
      <c r="AA914" s="154" t="s">
        <v>2153</v>
      </c>
      <c r="AB914" s="46">
        <v>1</v>
      </c>
      <c r="AC914" s="87">
        <f>IF(W914="SOPORTE_TELEFÓNICO",'BASE LIQUIDACION REDEBAN 2025'!$B$19,IF(AND(W914="VISITA_TÉCNICA",Y914="TIPO II"),'BASE LIQUIDACION REDEBAN 2025'!$B$18,'BASE LIQUIDACION REDEBAN 2025'!$B$17))</f>
        <v>35779.500569199998</v>
      </c>
      <c r="AD914" s="87">
        <v>0</v>
      </c>
      <c r="AE914" s="87">
        <f t="shared" si="14"/>
        <v>35779.500569199998</v>
      </c>
    </row>
    <row r="915" spans="1:31" s="105" customFormat="1" ht="13.15">
      <c r="A915" s="154" t="s">
        <v>90</v>
      </c>
      <c r="B915" s="154" t="str">
        <f>VLOOKUP(A915,'CENTRO DE COSTOS'!A:D,4,FALSE)</f>
        <v>JUAN SEBASTIÁN RÍOS CASTRILLÓN</v>
      </c>
      <c r="C915" s="154" t="str">
        <f>VLOOKUP(A915,'CENTRO DE COSTOS'!A:D,2,FALSE)</f>
        <v>0004-0005</v>
      </c>
      <c r="D915" s="154">
        <v>5400</v>
      </c>
      <c r="E915" s="154">
        <v>2570212</v>
      </c>
      <c r="F915" s="154">
        <v>79629</v>
      </c>
      <c r="G915" s="154" t="s">
        <v>8049</v>
      </c>
      <c r="H915" s="154" t="s">
        <v>197</v>
      </c>
      <c r="I915" s="154" t="s">
        <v>2903</v>
      </c>
      <c r="J915" s="154" t="s">
        <v>12709</v>
      </c>
      <c r="K915" s="154" t="s">
        <v>159</v>
      </c>
      <c r="L915" s="154" t="s">
        <v>12710</v>
      </c>
      <c r="M915" s="155">
        <v>45877.452777777777</v>
      </c>
      <c r="N915" s="155">
        <v>45883.45208333333</v>
      </c>
      <c r="O915" s="91"/>
      <c r="P915" s="154" t="s">
        <v>10063</v>
      </c>
      <c r="Q915" s="154" t="s">
        <v>10063</v>
      </c>
      <c r="R915" s="154" t="s">
        <v>2973</v>
      </c>
      <c r="S915" s="154" t="s">
        <v>2973</v>
      </c>
      <c r="T915" s="154" t="s">
        <v>8052</v>
      </c>
      <c r="U915" s="154" t="s">
        <v>9429</v>
      </c>
      <c r="V915" s="154" t="s">
        <v>12711</v>
      </c>
      <c r="W915" s="154" t="s">
        <v>2967</v>
      </c>
      <c r="X915" s="10"/>
      <c r="Y915" s="154" t="s">
        <v>28</v>
      </c>
      <c r="Z915" s="154" t="str">
        <f>VLOOKUP(D915,TIPOLOGIA!A:F,5,0)</f>
        <v>TERRESTRE</v>
      </c>
      <c r="AA915" s="154" t="s">
        <v>689</v>
      </c>
      <c r="AB915" s="46">
        <v>1</v>
      </c>
      <c r="AC915" s="87">
        <f>IF(W915="SOPORTE_TELEFÓNICO",'BASE LIQUIDACION REDEBAN 2025'!$B$19,IF(AND(W915="VISITA_TÉCNICA",Y915="TIPO II"),'BASE LIQUIDACION REDEBAN 2025'!$B$18,'BASE LIQUIDACION REDEBAN 2025'!$B$17))</f>
        <v>67654.12000000001</v>
      </c>
      <c r="AD915" s="87">
        <v>0</v>
      </c>
      <c r="AE915" s="87">
        <f t="shared" si="14"/>
        <v>67654.12000000001</v>
      </c>
    </row>
    <row r="916" spans="1:31" s="105" customFormat="1" ht="13.15">
      <c r="A916" s="154" t="s">
        <v>68</v>
      </c>
      <c r="B916" s="154" t="str">
        <f>VLOOKUP(A916,'CENTRO DE COSTOS'!A:D,4,FALSE)</f>
        <v>WILLIAM ASDRUBAL ROZO ROZO</v>
      </c>
      <c r="C916" s="154" t="str">
        <f>VLOOKUP(A916,'CENTRO DE COSTOS'!A:D,2,FALSE)</f>
        <v>0004-0004</v>
      </c>
      <c r="D916" s="154">
        <v>25175</v>
      </c>
      <c r="E916" s="154">
        <v>2570970</v>
      </c>
      <c r="F916" s="154">
        <v>19510</v>
      </c>
      <c r="G916" s="154" t="s">
        <v>8049</v>
      </c>
      <c r="H916" s="154" t="s">
        <v>470</v>
      </c>
      <c r="I916" s="154" t="s">
        <v>1984</v>
      </c>
      <c r="J916" s="154" t="s">
        <v>12712</v>
      </c>
      <c r="K916" s="154" t="s">
        <v>159</v>
      </c>
      <c r="L916" s="154" t="s">
        <v>12713</v>
      </c>
      <c r="M916" s="155">
        <v>45877.526388888888</v>
      </c>
      <c r="N916" s="155">
        <v>45883.453472222223</v>
      </c>
      <c r="O916" s="91"/>
      <c r="P916" s="154" t="s">
        <v>10063</v>
      </c>
      <c r="Q916" s="154" t="s">
        <v>10063</v>
      </c>
      <c r="R916" s="154" t="s">
        <v>220</v>
      </c>
      <c r="S916" s="154" t="s">
        <v>733</v>
      </c>
      <c r="T916" s="154" t="s">
        <v>8052</v>
      </c>
      <c r="U916" s="154" t="s">
        <v>9429</v>
      </c>
      <c r="V916" s="154" t="s">
        <v>12714</v>
      </c>
      <c r="W916" s="154" t="s">
        <v>2967</v>
      </c>
      <c r="X916" s="10"/>
      <c r="Y916" s="154" t="s">
        <v>28</v>
      </c>
      <c r="Z916" s="154" t="str">
        <f>VLOOKUP(D916,TIPOLOGIA!A:F,5,0)</f>
        <v>TERRESTRE</v>
      </c>
      <c r="AA916" s="154" t="s">
        <v>877</v>
      </c>
      <c r="AB916" s="46">
        <v>1</v>
      </c>
      <c r="AC916" s="87">
        <f>IF(W916="SOPORTE_TELEFÓNICO",'BASE LIQUIDACION REDEBAN 2025'!$B$19,IF(AND(W916="VISITA_TÉCNICA",Y916="TIPO II"),'BASE LIQUIDACION REDEBAN 2025'!$B$18,'BASE LIQUIDACION REDEBAN 2025'!$B$17))</f>
        <v>67654.12000000001</v>
      </c>
      <c r="AD916" s="87">
        <v>0</v>
      </c>
      <c r="AE916" s="87">
        <f t="shared" si="14"/>
        <v>67654.12000000001</v>
      </c>
    </row>
    <row r="917" spans="1:31" s="105" customFormat="1" ht="13.15">
      <c r="A917" s="154" t="s">
        <v>68</v>
      </c>
      <c r="B917" s="154" t="str">
        <f>VLOOKUP(A917,'CENTRO DE COSTOS'!A:D,4,FALSE)</f>
        <v>WILLIAM ASDRUBAL ROZO ROZO</v>
      </c>
      <c r="C917" s="154" t="str">
        <f>VLOOKUP(A917,'CENTRO DE COSTOS'!A:D,2,FALSE)</f>
        <v>0004-0004</v>
      </c>
      <c r="D917" s="154">
        <v>11001</v>
      </c>
      <c r="E917" s="154">
        <v>2574100</v>
      </c>
      <c r="F917" s="154">
        <v>54911</v>
      </c>
      <c r="G917" s="154" t="s">
        <v>8049</v>
      </c>
      <c r="H917" s="154" t="s">
        <v>470</v>
      </c>
      <c r="I917" s="154" t="s">
        <v>68</v>
      </c>
      <c r="J917" s="154" t="s">
        <v>12715</v>
      </c>
      <c r="K917" s="154" t="s">
        <v>159</v>
      </c>
      <c r="L917" s="154" t="s">
        <v>12716</v>
      </c>
      <c r="M917" s="155">
        <v>45878.401388888888</v>
      </c>
      <c r="N917" s="155">
        <v>45883.455555555556</v>
      </c>
      <c r="O917" s="91"/>
      <c r="P917" s="154" t="s">
        <v>10063</v>
      </c>
      <c r="Q917" s="154" t="s">
        <v>10063</v>
      </c>
      <c r="R917" s="154" t="s">
        <v>2973</v>
      </c>
      <c r="S917" s="154" t="s">
        <v>2973</v>
      </c>
      <c r="T917" s="154" t="s">
        <v>8052</v>
      </c>
      <c r="U917" s="154" t="s">
        <v>9429</v>
      </c>
      <c r="V917" s="154" t="s">
        <v>12717</v>
      </c>
      <c r="W917" s="154" t="s">
        <v>2967</v>
      </c>
      <c r="X917" s="10"/>
      <c r="Y917" s="154" t="s">
        <v>25</v>
      </c>
      <c r="Z917" s="154" t="str">
        <f>VLOOKUP(D917,TIPOLOGIA!A:F,5,0)</f>
        <v>TERRESTRE</v>
      </c>
      <c r="AA917" s="154" t="s">
        <v>599</v>
      </c>
      <c r="AB917" s="46">
        <v>1</v>
      </c>
      <c r="AC917" s="87">
        <f>IF(W917="SOPORTE_TELEFÓNICO",'BASE LIQUIDACION REDEBAN 2025'!$B$19,IF(AND(W917="VISITA_TÉCNICA",Y917="TIPO II"),'BASE LIQUIDACION REDEBAN 2025'!$B$18,'BASE LIQUIDACION REDEBAN 2025'!$B$17))</f>
        <v>35779.500569199998</v>
      </c>
      <c r="AD917" s="87">
        <v>0</v>
      </c>
      <c r="AE917" s="87">
        <f t="shared" si="14"/>
        <v>35779.500569199998</v>
      </c>
    </row>
    <row r="918" spans="1:31" s="105" customFormat="1" ht="13.15">
      <c r="A918" s="154" t="s">
        <v>90</v>
      </c>
      <c r="B918" s="154" t="str">
        <f>VLOOKUP(A918,'CENTRO DE COSTOS'!A:D,4,FALSE)</f>
        <v>JUAN SEBASTIÁN RÍOS CASTRILLÓN</v>
      </c>
      <c r="C918" s="154" t="str">
        <f>VLOOKUP(A918,'CENTRO DE COSTOS'!A:D,2,FALSE)</f>
        <v>0004-0005</v>
      </c>
      <c r="D918" s="154">
        <v>5761</v>
      </c>
      <c r="E918" s="154">
        <v>2574465</v>
      </c>
      <c r="F918" s="154">
        <v>76857</v>
      </c>
      <c r="G918" s="154" t="s">
        <v>8049</v>
      </c>
      <c r="H918" s="154" t="s">
        <v>197</v>
      </c>
      <c r="I918" s="154" t="s">
        <v>6157</v>
      </c>
      <c r="J918" s="154" t="s">
        <v>12718</v>
      </c>
      <c r="K918" s="154" t="s">
        <v>159</v>
      </c>
      <c r="L918" s="154" t="s">
        <v>12719</v>
      </c>
      <c r="M918" s="155">
        <v>45880.333333333336</v>
      </c>
      <c r="N918" s="155">
        <v>45883.456944444442</v>
      </c>
      <c r="O918" s="91"/>
      <c r="P918" s="154" t="s">
        <v>10063</v>
      </c>
      <c r="Q918" s="154" t="s">
        <v>10063</v>
      </c>
      <c r="R918" s="154" t="s">
        <v>2973</v>
      </c>
      <c r="S918" s="154" t="s">
        <v>2973</v>
      </c>
      <c r="T918" s="154" t="s">
        <v>8052</v>
      </c>
      <c r="U918" s="154" t="s">
        <v>9429</v>
      </c>
      <c r="V918" s="154" t="s">
        <v>12720</v>
      </c>
      <c r="W918" s="154" t="s">
        <v>2967</v>
      </c>
      <c r="X918" s="10"/>
      <c r="Y918" s="154" t="s">
        <v>28</v>
      </c>
      <c r="Z918" s="154" t="str">
        <f>VLOOKUP(D918,TIPOLOGIA!A:F,5,0)</f>
        <v>TERRESTRE</v>
      </c>
      <c r="AA918" s="154" t="s">
        <v>3209</v>
      </c>
      <c r="AB918" s="46">
        <v>1</v>
      </c>
      <c r="AC918" s="87">
        <f>IF(W918="SOPORTE_TELEFÓNICO",'BASE LIQUIDACION REDEBAN 2025'!$B$19,IF(AND(W918="VISITA_TÉCNICA",Y918="TIPO II"),'BASE LIQUIDACION REDEBAN 2025'!$B$18,'BASE LIQUIDACION REDEBAN 2025'!$B$17))</f>
        <v>67654.12000000001</v>
      </c>
      <c r="AD918" s="87">
        <v>0</v>
      </c>
      <c r="AE918" s="87">
        <f t="shared" si="14"/>
        <v>67654.12000000001</v>
      </c>
    </row>
    <row r="919" spans="1:31" s="105" customFormat="1" ht="13.15">
      <c r="A919" s="154" t="s">
        <v>68</v>
      </c>
      <c r="B919" s="154" t="str">
        <f>VLOOKUP(A919,'CENTRO DE COSTOS'!A:D,4,FALSE)</f>
        <v>WILLIAM ASDRUBAL ROZO ROZO</v>
      </c>
      <c r="C919" s="154" t="str">
        <f>VLOOKUP(A919,'CENTRO DE COSTOS'!A:D,2,FALSE)</f>
        <v>0004-0004</v>
      </c>
      <c r="D919" s="154">
        <v>11001</v>
      </c>
      <c r="E919" s="154">
        <v>2591104</v>
      </c>
      <c r="F919" s="154">
        <v>54630</v>
      </c>
      <c r="G919" s="154" t="s">
        <v>8049</v>
      </c>
      <c r="H919" s="154" t="s">
        <v>470</v>
      </c>
      <c r="I919" s="154" t="s">
        <v>68</v>
      </c>
      <c r="J919" s="154" t="s">
        <v>12721</v>
      </c>
      <c r="K919" s="154" t="s">
        <v>159</v>
      </c>
      <c r="L919" s="154" t="s">
        <v>12722</v>
      </c>
      <c r="M919" s="155">
        <v>45882.417361111111</v>
      </c>
      <c r="N919" s="155">
        <v>45883.458333333336</v>
      </c>
      <c r="O919" s="91"/>
      <c r="P919" s="154" t="s">
        <v>10063</v>
      </c>
      <c r="Q919" s="154" t="s">
        <v>10063</v>
      </c>
      <c r="R919" s="154" t="s">
        <v>220</v>
      </c>
      <c r="S919" s="154" t="s">
        <v>8370</v>
      </c>
      <c r="T919" s="154" t="s">
        <v>8052</v>
      </c>
      <c r="U919" s="154" t="s">
        <v>9429</v>
      </c>
      <c r="V919" s="154" t="s">
        <v>12708</v>
      </c>
      <c r="W919" s="154" t="s">
        <v>2967</v>
      </c>
      <c r="X919" s="10"/>
      <c r="Y919" s="154" t="s">
        <v>25</v>
      </c>
      <c r="Z919" s="154" t="str">
        <f>VLOOKUP(D919,TIPOLOGIA!A:F,5,0)</f>
        <v>TERRESTRE</v>
      </c>
      <c r="AA919" s="154" t="s">
        <v>2153</v>
      </c>
      <c r="AB919" s="46">
        <v>1</v>
      </c>
      <c r="AC919" s="87">
        <f>IF(W919="SOPORTE_TELEFÓNICO",'BASE LIQUIDACION REDEBAN 2025'!$B$19,IF(AND(W919="VISITA_TÉCNICA",Y919="TIPO II"),'BASE LIQUIDACION REDEBAN 2025'!$B$18,'BASE LIQUIDACION REDEBAN 2025'!$B$17))</f>
        <v>35779.500569199998</v>
      </c>
      <c r="AD919" s="87">
        <v>0</v>
      </c>
      <c r="AE919" s="87">
        <f t="shared" si="14"/>
        <v>35779.500569199998</v>
      </c>
    </row>
    <row r="920" spans="1:31" s="105" customFormat="1" ht="13.15">
      <c r="A920" s="154" t="s">
        <v>94</v>
      </c>
      <c r="B920" s="154" t="str">
        <f>VLOOKUP(A920,'CENTRO DE COSTOS'!A:D,4,FALSE)</f>
        <v>DIEGO FERNANDO HENAO CARDONA</v>
      </c>
      <c r="C920" s="154" t="str">
        <f>VLOOKUP(A920,'CENTRO DE COSTOS'!A:D,2,FALSE)</f>
        <v>0004-0002</v>
      </c>
      <c r="D920" s="154">
        <v>66001</v>
      </c>
      <c r="E920" s="154">
        <v>2577518</v>
      </c>
      <c r="F920" s="154">
        <v>45858</v>
      </c>
      <c r="G920" s="154" t="s">
        <v>8049</v>
      </c>
      <c r="H920" s="154" t="s">
        <v>606</v>
      </c>
      <c r="I920" s="154" t="s">
        <v>94</v>
      </c>
      <c r="J920" s="154" t="s">
        <v>12723</v>
      </c>
      <c r="K920" s="154" t="s">
        <v>159</v>
      </c>
      <c r="L920" s="154" t="s">
        <v>12724</v>
      </c>
      <c r="M920" s="155">
        <v>45880.407638888886</v>
      </c>
      <c r="N920" s="155">
        <v>45883.458333333336</v>
      </c>
      <c r="O920" s="91"/>
      <c r="P920" s="154" t="s">
        <v>10063</v>
      </c>
      <c r="Q920" s="154" t="s">
        <v>10063</v>
      </c>
      <c r="R920" s="154" t="s">
        <v>200</v>
      </c>
      <c r="S920" s="154" t="s">
        <v>201</v>
      </c>
      <c r="T920" s="154" t="s">
        <v>8052</v>
      </c>
      <c r="U920" s="154" t="s">
        <v>9429</v>
      </c>
      <c r="V920" s="154" t="s">
        <v>12725</v>
      </c>
      <c r="W920" s="154" t="s">
        <v>2967</v>
      </c>
      <c r="X920" s="10"/>
      <c r="Y920" s="154" t="s">
        <v>25</v>
      </c>
      <c r="Z920" s="154" t="str">
        <f>VLOOKUP(D920,TIPOLOGIA!A:F,5,0)</f>
        <v>TERRESTRE</v>
      </c>
      <c r="AA920" s="154" t="s">
        <v>2942</v>
      </c>
      <c r="AB920" s="46">
        <v>1</v>
      </c>
      <c r="AC920" s="87">
        <f>IF(W920="SOPORTE_TELEFÓNICO",'BASE LIQUIDACION REDEBAN 2025'!$B$19,IF(AND(W920="VISITA_TÉCNICA",Y920="TIPO II"),'BASE LIQUIDACION REDEBAN 2025'!$B$18,'BASE LIQUIDACION REDEBAN 2025'!$B$17))</f>
        <v>35779.500569199998</v>
      </c>
      <c r="AD920" s="87">
        <v>0</v>
      </c>
      <c r="AE920" s="87">
        <f t="shared" si="14"/>
        <v>35779.500569199998</v>
      </c>
    </row>
    <row r="921" spans="1:31" s="105" customFormat="1" ht="13.15">
      <c r="A921" s="154" t="s">
        <v>87</v>
      </c>
      <c r="B921" s="154" t="str">
        <f>VLOOKUP(A921,'CENTRO DE COSTOS'!A:D,4,FALSE)</f>
        <v>DIEGO FERNANDO HENAO CARDONA</v>
      </c>
      <c r="C921" s="154" t="str">
        <f>VLOOKUP(A921,'CENTRO DE COSTOS'!A:D,2,FALSE)</f>
        <v>0004-0002</v>
      </c>
      <c r="D921" s="154">
        <v>17614</v>
      </c>
      <c r="E921" s="154">
        <v>2581231</v>
      </c>
      <c r="F921" s="154">
        <v>66054</v>
      </c>
      <c r="G921" s="154" t="s">
        <v>8049</v>
      </c>
      <c r="H921" s="154" t="s">
        <v>477</v>
      </c>
      <c r="I921" s="154" t="s">
        <v>1590</v>
      </c>
      <c r="J921" s="154" t="s">
        <v>12726</v>
      </c>
      <c r="K921" s="154" t="s">
        <v>159</v>
      </c>
      <c r="L921" s="154" t="s">
        <v>12727</v>
      </c>
      <c r="M921" s="155">
        <v>45880.658333333333</v>
      </c>
      <c r="N921" s="155">
        <v>45883.459722222222</v>
      </c>
      <c r="O921" s="91"/>
      <c r="P921" s="154" t="s">
        <v>10063</v>
      </c>
      <c r="Q921" s="154" t="s">
        <v>10063</v>
      </c>
      <c r="R921" s="154" t="s">
        <v>200</v>
      </c>
      <c r="S921" s="154" t="s">
        <v>201</v>
      </c>
      <c r="T921" s="154" t="s">
        <v>8052</v>
      </c>
      <c r="U921" s="154" t="s">
        <v>9429</v>
      </c>
      <c r="V921" s="154" t="s">
        <v>12728</v>
      </c>
      <c r="W921" s="154" t="s">
        <v>2967</v>
      </c>
      <c r="X921" s="10"/>
      <c r="Y921" s="154" t="s">
        <v>28</v>
      </c>
      <c r="Z921" s="154" t="str">
        <f>VLOOKUP(D921,TIPOLOGIA!A:F,5,0)</f>
        <v>TERRESTRE</v>
      </c>
      <c r="AA921" s="154" t="s">
        <v>482</v>
      </c>
      <c r="AB921" s="46">
        <v>1</v>
      </c>
      <c r="AC921" s="87">
        <f>IF(W921="SOPORTE_TELEFÓNICO",'BASE LIQUIDACION REDEBAN 2025'!$B$19,IF(AND(W921="VISITA_TÉCNICA",Y921="TIPO II"),'BASE LIQUIDACION REDEBAN 2025'!$B$18,'BASE LIQUIDACION REDEBAN 2025'!$B$17))</f>
        <v>67654.12000000001</v>
      </c>
      <c r="AD921" s="87">
        <v>0</v>
      </c>
      <c r="AE921" s="87">
        <f t="shared" si="14"/>
        <v>67654.12000000001</v>
      </c>
    </row>
    <row r="922" spans="1:31" s="105" customFormat="1" ht="13.15">
      <c r="A922" s="154" t="s">
        <v>80</v>
      </c>
      <c r="B922" s="154" t="str">
        <f>VLOOKUP(A922,'CENTRO DE COSTOS'!A:D,4,FALSE)</f>
        <v>JOSE MAURICIO HERNANDEZ ROJAS</v>
      </c>
      <c r="C922" s="154" t="str">
        <f>VLOOKUP(A922,'CENTRO DE COSTOS'!A:D,2,FALSE)</f>
        <v>0004-0001</v>
      </c>
      <c r="D922" s="154">
        <v>13836</v>
      </c>
      <c r="E922" s="154">
        <v>2580975</v>
      </c>
      <c r="F922" s="154">
        <v>78896</v>
      </c>
      <c r="G922" s="154" t="s">
        <v>8049</v>
      </c>
      <c r="H922" s="154" t="s">
        <v>303</v>
      </c>
      <c r="I922" s="154" t="s">
        <v>7439</v>
      </c>
      <c r="J922" s="154" t="s">
        <v>12729</v>
      </c>
      <c r="K922" s="154" t="s">
        <v>159</v>
      </c>
      <c r="L922" s="154" t="s">
        <v>12730</v>
      </c>
      <c r="M922" s="155">
        <v>45880.65</v>
      </c>
      <c r="N922" s="155">
        <v>45883.461111111108</v>
      </c>
      <c r="O922" s="91"/>
      <c r="P922" s="154" t="s">
        <v>10063</v>
      </c>
      <c r="Q922" s="154" t="s">
        <v>10063</v>
      </c>
      <c r="R922" s="154" t="s">
        <v>2973</v>
      </c>
      <c r="S922" s="154" t="s">
        <v>2973</v>
      </c>
      <c r="T922" s="154" t="s">
        <v>8052</v>
      </c>
      <c r="U922" s="154" t="s">
        <v>9429</v>
      </c>
      <c r="V922" s="154" t="s">
        <v>12731</v>
      </c>
      <c r="W922" s="154" t="s">
        <v>2967</v>
      </c>
      <c r="X922" s="10"/>
      <c r="Y922" s="154" t="s">
        <v>28</v>
      </c>
      <c r="Z922" s="154" t="str">
        <f>VLOOKUP(D922,TIPOLOGIA!A:F,5,0)</f>
        <v>TERRESTRE</v>
      </c>
      <c r="AA922" s="154" t="s">
        <v>452</v>
      </c>
      <c r="AB922" s="46">
        <v>1</v>
      </c>
      <c r="AC922" s="87">
        <f>IF(W922="SOPORTE_TELEFÓNICO",'BASE LIQUIDACION REDEBAN 2025'!$B$19,IF(AND(W922="VISITA_TÉCNICA",Y922="TIPO II"),'BASE LIQUIDACION REDEBAN 2025'!$B$18,'BASE LIQUIDACION REDEBAN 2025'!$B$17))</f>
        <v>67654.12000000001</v>
      </c>
      <c r="AD922" s="87">
        <v>0</v>
      </c>
      <c r="AE922" s="87">
        <f t="shared" si="14"/>
        <v>67654.12000000001</v>
      </c>
    </row>
    <row r="923" spans="1:31" s="105" customFormat="1" ht="13.15">
      <c r="A923" s="154" t="s">
        <v>94</v>
      </c>
      <c r="B923" s="154" t="str">
        <f>VLOOKUP(A923,'CENTRO DE COSTOS'!A:D,4,FALSE)</f>
        <v>DIEGO FERNANDO HENAO CARDONA</v>
      </c>
      <c r="C923" s="154" t="str">
        <f>VLOOKUP(A923,'CENTRO DE COSTOS'!A:D,2,FALSE)</f>
        <v>0004-0002</v>
      </c>
      <c r="D923" s="154">
        <v>63470</v>
      </c>
      <c r="E923" s="154">
        <v>2589136</v>
      </c>
      <c r="F923" s="154">
        <v>74093</v>
      </c>
      <c r="G923" s="154" t="s">
        <v>8049</v>
      </c>
      <c r="H923" s="154" t="s">
        <v>581</v>
      </c>
      <c r="I923" s="154" t="s">
        <v>12732</v>
      </c>
      <c r="J923" s="154" t="s">
        <v>12733</v>
      </c>
      <c r="K923" s="154" t="s">
        <v>159</v>
      </c>
      <c r="L923" s="154" t="s">
        <v>12734</v>
      </c>
      <c r="M923" s="155">
        <v>45882.333333333336</v>
      </c>
      <c r="N923" s="155">
        <v>45883.463194444441</v>
      </c>
      <c r="O923" s="91"/>
      <c r="P923" s="154" t="s">
        <v>10063</v>
      </c>
      <c r="Q923" s="154" t="s">
        <v>10063</v>
      </c>
      <c r="R923" s="154" t="s">
        <v>200</v>
      </c>
      <c r="S923" s="154" t="s">
        <v>201</v>
      </c>
      <c r="T923" s="154" t="s">
        <v>8052</v>
      </c>
      <c r="U923" s="154" t="s">
        <v>9429</v>
      </c>
      <c r="V923" s="154" t="s">
        <v>12735</v>
      </c>
      <c r="W923" s="154" t="s">
        <v>2967</v>
      </c>
      <c r="X923" s="10"/>
      <c r="Y923" s="154" t="s">
        <v>28</v>
      </c>
      <c r="Z923" s="154" t="str">
        <f>VLOOKUP(D923,TIPOLOGIA!A:F,5,0)</f>
        <v>TERRESTRE</v>
      </c>
      <c r="AA923" s="154" t="s">
        <v>587</v>
      </c>
      <c r="AB923" s="46">
        <v>1</v>
      </c>
      <c r="AC923" s="87">
        <f>IF(W923="SOPORTE_TELEFÓNICO",'BASE LIQUIDACION REDEBAN 2025'!$B$19,IF(AND(W923="VISITA_TÉCNICA",Y923="TIPO II"),'BASE LIQUIDACION REDEBAN 2025'!$B$18,'BASE LIQUIDACION REDEBAN 2025'!$B$17))</f>
        <v>67654.12000000001</v>
      </c>
      <c r="AD923" s="87">
        <v>0</v>
      </c>
      <c r="AE923" s="87">
        <f t="shared" si="14"/>
        <v>67654.12000000001</v>
      </c>
    </row>
    <row r="924" spans="1:31" s="105" customFormat="1" ht="13.15">
      <c r="A924" s="154" t="s">
        <v>94</v>
      </c>
      <c r="B924" s="154" t="str">
        <f>VLOOKUP(A924,'CENTRO DE COSTOS'!A:D,4,FALSE)</f>
        <v>DIEGO FERNANDO HENAO CARDONA</v>
      </c>
      <c r="C924" s="154" t="str">
        <f>VLOOKUP(A924,'CENTRO DE COSTOS'!A:D,2,FALSE)</f>
        <v>0004-0002</v>
      </c>
      <c r="D924" s="154">
        <v>63001</v>
      </c>
      <c r="E924" s="154">
        <v>2582191</v>
      </c>
      <c r="F924" s="154">
        <v>79595</v>
      </c>
      <c r="G924" s="154" t="s">
        <v>8049</v>
      </c>
      <c r="H924" s="154" t="s">
        <v>581</v>
      </c>
      <c r="I924" s="154" t="s">
        <v>582</v>
      </c>
      <c r="J924" s="154" t="s">
        <v>12736</v>
      </c>
      <c r="K924" s="154" t="s">
        <v>159</v>
      </c>
      <c r="L924" s="154" t="s">
        <v>12737</v>
      </c>
      <c r="M924" s="155">
        <v>45881.333333333336</v>
      </c>
      <c r="N924" s="155">
        <v>45883.463888888888</v>
      </c>
      <c r="O924" s="91"/>
      <c r="P924" s="154" t="s">
        <v>10063</v>
      </c>
      <c r="Q924" s="154" t="s">
        <v>10063</v>
      </c>
      <c r="R924" s="154" t="s">
        <v>2973</v>
      </c>
      <c r="S924" s="154" t="s">
        <v>2973</v>
      </c>
      <c r="T924" s="154" t="s">
        <v>8052</v>
      </c>
      <c r="U924" s="154" t="s">
        <v>9429</v>
      </c>
      <c r="V924" s="154" t="s">
        <v>12738</v>
      </c>
      <c r="W924" s="154" t="s">
        <v>2967</v>
      </c>
      <c r="X924" s="10"/>
      <c r="Y924" s="154" t="s">
        <v>28</v>
      </c>
      <c r="Z924" s="154" t="str">
        <f>VLOOKUP(D924,TIPOLOGIA!A:F,5,0)</f>
        <v>TERRESTRE</v>
      </c>
      <c r="AA924" s="154" t="s">
        <v>587</v>
      </c>
      <c r="AB924" s="46">
        <v>1</v>
      </c>
      <c r="AC924" s="87">
        <f>IF(W924="SOPORTE_TELEFÓNICO",'BASE LIQUIDACION REDEBAN 2025'!$B$19,IF(AND(W924="VISITA_TÉCNICA",Y924="TIPO II"),'BASE LIQUIDACION REDEBAN 2025'!$B$18,'BASE LIQUIDACION REDEBAN 2025'!$B$17))</f>
        <v>67654.12000000001</v>
      </c>
      <c r="AD924" s="87">
        <v>0</v>
      </c>
      <c r="AE924" s="87">
        <f t="shared" si="14"/>
        <v>67654.12000000001</v>
      </c>
    </row>
    <row r="925" spans="1:31" s="105" customFormat="1" ht="13.15">
      <c r="A925" s="154" t="s">
        <v>94</v>
      </c>
      <c r="B925" s="154" t="str">
        <f>VLOOKUP(A925,'CENTRO DE COSTOS'!A:D,4,FALSE)</f>
        <v>DIEGO FERNANDO HENAO CARDONA</v>
      </c>
      <c r="C925" s="154" t="str">
        <f>VLOOKUP(A925,'CENTRO DE COSTOS'!A:D,2,FALSE)</f>
        <v>0004-0002</v>
      </c>
      <c r="D925" s="154">
        <v>66001</v>
      </c>
      <c r="E925" s="154">
        <v>2580821</v>
      </c>
      <c r="F925" s="154">
        <v>79900</v>
      </c>
      <c r="G925" s="154" t="s">
        <v>8049</v>
      </c>
      <c r="H925" s="154" t="s">
        <v>606</v>
      </c>
      <c r="I925" s="154" t="s">
        <v>94</v>
      </c>
      <c r="J925" s="154" t="s">
        <v>11085</v>
      </c>
      <c r="K925" s="154" t="s">
        <v>159</v>
      </c>
      <c r="L925" s="154" t="s">
        <v>12739</v>
      </c>
      <c r="M925" s="155">
        <v>45880.635416666664</v>
      </c>
      <c r="N925" s="155">
        <v>45883.468055555553</v>
      </c>
      <c r="O925" s="91"/>
      <c r="P925" s="154" t="s">
        <v>10063</v>
      </c>
      <c r="Q925" s="154" t="s">
        <v>10063</v>
      </c>
      <c r="R925" s="154" t="s">
        <v>200</v>
      </c>
      <c r="S925" s="154" t="s">
        <v>201</v>
      </c>
      <c r="T925" s="154" t="s">
        <v>8052</v>
      </c>
      <c r="U925" s="154" t="s">
        <v>9429</v>
      </c>
      <c r="V925" s="154" t="s">
        <v>12740</v>
      </c>
      <c r="W925" s="154" t="s">
        <v>2967</v>
      </c>
      <c r="X925" s="10"/>
      <c r="Y925" s="154" t="s">
        <v>25</v>
      </c>
      <c r="Z925" s="154" t="str">
        <f>VLOOKUP(D925,TIPOLOGIA!A:F,5,0)</f>
        <v>TERRESTRE</v>
      </c>
      <c r="AA925" s="154" t="s">
        <v>2942</v>
      </c>
      <c r="AB925" s="46">
        <v>1</v>
      </c>
      <c r="AC925" s="87">
        <f>IF(W925="SOPORTE_TELEFÓNICO",'BASE LIQUIDACION REDEBAN 2025'!$B$19,IF(AND(W925="VISITA_TÉCNICA",Y925="TIPO II"),'BASE LIQUIDACION REDEBAN 2025'!$B$18,'BASE LIQUIDACION REDEBAN 2025'!$B$17))</f>
        <v>35779.500569199998</v>
      </c>
      <c r="AD925" s="87">
        <v>0</v>
      </c>
      <c r="AE925" s="87">
        <f t="shared" si="14"/>
        <v>35779.500569199998</v>
      </c>
    </row>
    <row r="926" spans="1:31" s="105" customFormat="1" ht="13.15">
      <c r="A926" s="154" t="s">
        <v>68</v>
      </c>
      <c r="B926" s="154" t="str">
        <f>VLOOKUP(A926,'CENTRO DE COSTOS'!A:D,4,FALSE)</f>
        <v>WILLIAM ASDRUBAL ROZO ROZO</v>
      </c>
      <c r="C926" s="154" t="str">
        <f>VLOOKUP(A926,'CENTRO DE COSTOS'!A:D,2,FALSE)</f>
        <v>0004-0004</v>
      </c>
      <c r="D926" s="154">
        <v>25175</v>
      </c>
      <c r="E926" s="154">
        <v>2582380</v>
      </c>
      <c r="F926" s="154">
        <v>68269</v>
      </c>
      <c r="G926" s="154" t="s">
        <v>8049</v>
      </c>
      <c r="H926" s="154" t="s">
        <v>470</v>
      </c>
      <c r="I926" s="154" t="s">
        <v>1984</v>
      </c>
      <c r="J926" s="154" t="s">
        <v>12741</v>
      </c>
      <c r="K926" s="154" t="s">
        <v>159</v>
      </c>
      <c r="L926" s="154" t="s">
        <v>12742</v>
      </c>
      <c r="M926" s="155">
        <v>45881.333333333336</v>
      </c>
      <c r="N926" s="155">
        <v>45883.469444444447</v>
      </c>
      <c r="O926" s="91"/>
      <c r="P926" s="154" t="s">
        <v>10063</v>
      </c>
      <c r="Q926" s="154" t="s">
        <v>10063</v>
      </c>
      <c r="R926" s="154" t="s">
        <v>2973</v>
      </c>
      <c r="S926" s="154" t="s">
        <v>2973</v>
      </c>
      <c r="T926" s="154" t="s">
        <v>8052</v>
      </c>
      <c r="U926" s="154" t="s">
        <v>9429</v>
      </c>
      <c r="V926" s="154" t="s">
        <v>12743</v>
      </c>
      <c r="W926" s="154" t="s">
        <v>2967</v>
      </c>
      <c r="X926" s="10"/>
      <c r="Y926" s="154" t="s">
        <v>28</v>
      </c>
      <c r="Z926" s="154" t="str">
        <f>VLOOKUP(D926,TIPOLOGIA!A:F,5,0)</f>
        <v>TERRESTRE</v>
      </c>
      <c r="AA926" s="154" t="s">
        <v>877</v>
      </c>
      <c r="AB926" s="46">
        <v>1</v>
      </c>
      <c r="AC926" s="87">
        <f>IF(W926="SOPORTE_TELEFÓNICO",'BASE LIQUIDACION REDEBAN 2025'!$B$19,IF(AND(W926="VISITA_TÉCNICA",Y926="TIPO II"),'BASE LIQUIDACION REDEBAN 2025'!$B$18,'BASE LIQUIDACION REDEBAN 2025'!$B$17))</f>
        <v>67654.12000000001</v>
      </c>
      <c r="AD926" s="87">
        <v>0</v>
      </c>
      <c r="AE926" s="87">
        <f t="shared" si="14"/>
        <v>67654.12000000001</v>
      </c>
    </row>
    <row r="927" spans="1:31" s="105" customFormat="1" ht="13.15">
      <c r="A927" s="154" t="s">
        <v>94</v>
      </c>
      <c r="B927" s="154" t="str">
        <f>VLOOKUP(A927,'CENTRO DE COSTOS'!A:D,4,FALSE)</f>
        <v>DIEGO FERNANDO HENAO CARDONA</v>
      </c>
      <c r="C927" s="154" t="str">
        <f>VLOOKUP(A927,'CENTRO DE COSTOS'!A:D,2,FALSE)</f>
        <v>0004-0002</v>
      </c>
      <c r="D927" s="154">
        <v>63001</v>
      </c>
      <c r="E927" s="154">
        <v>2591570</v>
      </c>
      <c r="F927" s="154">
        <v>51278</v>
      </c>
      <c r="G927" s="154" t="s">
        <v>8049</v>
      </c>
      <c r="H927" s="154" t="s">
        <v>581</v>
      </c>
      <c r="I927" s="154" t="s">
        <v>582</v>
      </c>
      <c r="J927" s="154" t="s">
        <v>12744</v>
      </c>
      <c r="K927" s="154" t="s">
        <v>159</v>
      </c>
      <c r="L927" s="154" t="s">
        <v>12745</v>
      </c>
      <c r="M927" s="155">
        <v>45882.459027777775</v>
      </c>
      <c r="N927" s="155">
        <v>45883.470833333333</v>
      </c>
      <c r="O927" s="91"/>
      <c r="P927" s="154" t="s">
        <v>10063</v>
      </c>
      <c r="Q927" s="154" t="s">
        <v>10063</v>
      </c>
      <c r="R927" s="154" t="s">
        <v>200</v>
      </c>
      <c r="S927" s="154" t="s">
        <v>739</v>
      </c>
      <c r="T927" s="154" t="s">
        <v>8052</v>
      </c>
      <c r="U927" s="154" t="s">
        <v>9429</v>
      </c>
      <c r="V927" s="154" t="s">
        <v>12746</v>
      </c>
      <c r="W927" s="154" t="s">
        <v>2967</v>
      </c>
      <c r="X927" s="10"/>
      <c r="Y927" s="154" t="s">
        <v>28</v>
      </c>
      <c r="Z927" s="154" t="str">
        <f>VLOOKUP(D927,TIPOLOGIA!A:F,5,0)</f>
        <v>TERRESTRE</v>
      </c>
      <c r="AA927" s="154" t="s">
        <v>587</v>
      </c>
      <c r="AB927" s="46">
        <v>1</v>
      </c>
      <c r="AC927" s="87">
        <f>IF(W927="SOPORTE_TELEFÓNICO",'BASE LIQUIDACION REDEBAN 2025'!$B$19,IF(AND(W927="VISITA_TÉCNICA",Y927="TIPO II"),'BASE LIQUIDACION REDEBAN 2025'!$B$18,'BASE LIQUIDACION REDEBAN 2025'!$B$17))</f>
        <v>67654.12000000001</v>
      </c>
      <c r="AD927" s="87">
        <v>0</v>
      </c>
      <c r="AE927" s="87">
        <f t="shared" si="14"/>
        <v>67654.12000000001</v>
      </c>
    </row>
    <row r="928" spans="1:31" s="105" customFormat="1" ht="13.15">
      <c r="A928" s="154" t="s">
        <v>72</v>
      </c>
      <c r="B928" s="154" t="str">
        <f>VLOOKUP(A928,'CENTRO DE COSTOS'!A:D,4,FALSE)</f>
        <v>MIGUEL JULIÁN HERNÁNDEZ GUARÍN</v>
      </c>
      <c r="C928" s="154" t="str">
        <f>VLOOKUP(A928,'CENTRO DE COSTOS'!A:D,2,FALSE)</f>
        <v>0004-0008</v>
      </c>
      <c r="D928" s="154">
        <v>68001</v>
      </c>
      <c r="E928" s="154">
        <v>2594508</v>
      </c>
      <c r="F928" s="154">
        <v>33506</v>
      </c>
      <c r="G928" s="154" t="s">
        <v>8049</v>
      </c>
      <c r="H928" s="154" t="s">
        <v>820</v>
      </c>
      <c r="I928" s="154" t="s">
        <v>72</v>
      </c>
      <c r="J928" s="154" t="s">
        <v>11510</v>
      </c>
      <c r="K928" s="154" t="s">
        <v>159</v>
      </c>
      <c r="L928" s="154" t="s">
        <v>12747</v>
      </c>
      <c r="M928" s="155">
        <v>45882.693055555559</v>
      </c>
      <c r="N928" s="155">
        <v>45883.470833333333</v>
      </c>
      <c r="O928" s="91"/>
      <c r="P928" s="154" t="s">
        <v>10063</v>
      </c>
      <c r="Q928" s="154" t="s">
        <v>10063</v>
      </c>
      <c r="R928" s="154" t="s">
        <v>2973</v>
      </c>
      <c r="S928" s="154" t="s">
        <v>2973</v>
      </c>
      <c r="T928" s="154" t="s">
        <v>8052</v>
      </c>
      <c r="U928" s="154" t="s">
        <v>9429</v>
      </c>
      <c r="V928" s="154" t="s">
        <v>12748</v>
      </c>
      <c r="W928" s="154" t="s">
        <v>2967</v>
      </c>
      <c r="X928" s="10"/>
      <c r="Y928" s="154" t="s">
        <v>25</v>
      </c>
      <c r="Z928" s="154" t="str">
        <f>VLOOKUP(D928,TIPOLOGIA!A:F,5,0)</f>
        <v>TERRESTRE</v>
      </c>
      <c r="AA928" s="154" t="s">
        <v>438</v>
      </c>
      <c r="AB928" s="46">
        <v>1</v>
      </c>
      <c r="AC928" s="87">
        <f>IF(W928="SOPORTE_TELEFÓNICO",'BASE LIQUIDACION REDEBAN 2025'!$B$19,IF(AND(W928="VISITA_TÉCNICA",Y928="TIPO II"),'BASE LIQUIDACION REDEBAN 2025'!$B$18,'BASE LIQUIDACION REDEBAN 2025'!$B$17))</f>
        <v>35779.500569199998</v>
      </c>
      <c r="AD928" s="87">
        <v>0</v>
      </c>
      <c r="AE928" s="87">
        <f t="shared" si="14"/>
        <v>35779.500569199998</v>
      </c>
    </row>
    <row r="929" spans="1:31" s="105" customFormat="1" ht="13.15">
      <c r="A929" s="154" t="s">
        <v>90</v>
      </c>
      <c r="B929" s="154" t="str">
        <f>VLOOKUP(A929,'CENTRO DE COSTOS'!A:D,4,FALSE)</f>
        <v>JUAN SEBASTIÁN RÍOS CASTRILLÓN</v>
      </c>
      <c r="C929" s="154" t="str">
        <f>VLOOKUP(A929,'CENTRO DE COSTOS'!A:D,2,FALSE)</f>
        <v>0004-0005</v>
      </c>
      <c r="D929" s="154">
        <v>5761</v>
      </c>
      <c r="E929" s="154">
        <v>2588319</v>
      </c>
      <c r="F929" s="154">
        <v>76161</v>
      </c>
      <c r="G929" s="154" t="s">
        <v>8049</v>
      </c>
      <c r="H929" s="154" t="s">
        <v>197</v>
      </c>
      <c r="I929" s="154" t="s">
        <v>6157</v>
      </c>
      <c r="J929" s="154" t="s">
        <v>12749</v>
      </c>
      <c r="K929" s="154" t="s">
        <v>159</v>
      </c>
      <c r="L929" s="154" t="s">
        <v>12750</v>
      </c>
      <c r="M929" s="155">
        <v>45881.683333333334</v>
      </c>
      <c r="N929" s="155">
        <v>45883.472222222219</v>
      </c>
      <c r="O929" s="91"/>
      <c r="P929" s="154" t="s">
        <v>10063</v>
      </c>
      <c r="Q929" s="154" t="s">
        <v>10063</v>
      </c>
      <c r="R929" s="154" t="s">
        <v>2973</v>
      </c>
      <c r="S929" s="154" t="s">
        <v>2973</v>
      </c>
      <c r="T929" s="154" t="s">
        <v>8052</v>
      </c>
      <c r="U929" s="154" t="s">
        <v>9429</v>
      </c>
      <c r="V929" s="154" t="s">
        <v>12751</v>
      </c>
      <c r="W929" s="154" t="s">
        <v>2967</v>
      </c>
      <c r="X929" s="10"/>
      <c r="Y929" s="154" t="s">
        <v>28</v>
      </c>
      <c r="Z929" s="154" t="str">
        <f>VLOOKUP(D929,TIPOLOGIA!A:F,5,0)</f>
        <v>TERRESTRE</v>
      </c>
      <c r="AA929" s="154" t="s">
        <v>3209</v>
      </c>
      <c r="AB929" s="46">
        <v>1</v>
      </c>
      <c r="AC929" s="87">
        <f>IF(W929="SOPORTE_TELEFÓNICO",'BASE LIQUIDACION REDEBAN 2025'!$B$19,IF(AND(W929="VISITA_TÉCNICA",Y929="TIPO II"),'BASE LIQUIDACION REDEBAN 2025'!$B$18,'BASE LIQUIDACION REDEBAN 2025'!$B$17))</f>
        <v>67654.12000000001</v>
      </c>
      <c r="AD929" s="87">
        <v>0</v>
      </c>
      <c r="AE929" s="87">
        <f t="shared" si="14"/>
        <v>67654.12000000001</v>
      </c>
    </row>
    <row r="930" spans="1:31" s="105" customFormat="1" ht="13.15">
      <c r="A930" s="154" t="s">
        <v>91</v>
      </c>
      <c r="B930" s="154" t="str">
        <f>VLOOKUP(A930,'CENTRO DE COSTOS'!A:D,4,FALSE)</f>
        <v>JOSE MAURICIO HERNANDEZ ROJAS</v>
      </c>
      <c r="C930" s="154" t="str">
        <f>VLOOKUP(A930,'CENTRO DE COSTOS'!A:D,2,FALSE)</f>
        <v>0004-0001</v>
      </c>
      <c r="D930" s="154">
        <v>23001</v>
      </c>
      <c r="E930" s="154">
        <v>2594223</v>
      </c>
      <c r="F930" s="154">
        <v>75461</v>
      </c>
      <c r="G930" s="154" t="s">
        <v>8049</v>
      </c>
      <c r="H930" s="154" t="s">
        <v>421</v>
      </c>
      <c r="I930" s="154" t="s">
        <v>91</v>
      </c>
      <c r="J930" s="154" t="s">
        <v>12752</v>
      </c>
      <c r="K930" s="154" t="s">
        <v>159</v>
      </c>
      <c r="L930" s="154" t="s">
        <v>12753</v>
      </c>
      <c r="M930" s="155">
        <v>45882.677083333336</v>
      </c>
      <c r="N930" s="155">
        <v>45883.472916666666</v>
      </c>
      <c r="O930" s="91"/>
      <c r="P930" s="154" t="s">
        <v>10063</v>
      </c>
      <c r="Q930" s="154" t="s">
        <v>10063</v>
      </c>
      <c r="R930" s="154" t="s">
        <v>2973</v>
      </c>
      <c r="S930" s="154" t="s">
        <v>2973</v>
      </c>
      <c r="T930" s="154" t="s">
        <v>8052</v>
      </c>
      <c r="U930" s="154" t="s">
        <v>9429</v>
      </c>
      <c r="V930" s="154" t="s">
        <v>12754</v>
      </c>
      <c r="W930" s="154" t="s">
        <v>2967</v>
      </c>
      <c r="X930" s="10"/>
      <c r="Y930" s="154" t="s">
        <v>25</v>
      </c>
      <c r="Z930" s="154" t="str">
        <f>VLOOKUP(D930,TIPOLOGIA!A:F,5,0)</f>
        <v>TERRESTRE</v>
      </c>
      <c r="AA930" s="154" t="s">
        <v>2371</v>
      </c>
      <c r="AB930" s="46">
        <v>1</v>
      </c>
      <c r="AC930" s="87">
        <f>IF(W930="SOPORTE_TELEFÓNICO",'BASE LIQUIDACION REDEBAN 2025'!$B$19,IF(AND(W930="VISITA_TÉCNICA",Y930="TIPO II"),'BASE LIQUIDACION REDEBAN 2025'!$B$18,'BASE LIQUIDACION REDEBAN 2025'!$B$17))</f>
        <v>35779.500569199998</v>
      </c>
      <c r="AD930" s="87">
        <v>0</v>
      </c>
      <c r="AE930" s="87">
        <f t="shared" si="14"/>
        <v>35779.500569199998</v>
      </c>
    </row>
    <row r="931" spans="1:31" s="105" customFormat="1" ht="13.15">
      <c r="A931" s="154" t="s">
        <v>76</v>
      </c>
      <c r="B931" s="154" t="str">
        <f>VLOOKUP(A931,'CENTRO DE COSTOS'!A:D,4,FALSE)</f>
        <v>DIEGO FERNANDO HENAO CARDONA</v>
      </c>
      <c r="C931" s="154" t="str">
        <f>VLOOKUP(A931,'CENTRO DE COSTOS'!A:D,2,FALSE)</f>
        <v>0004-0003</v>
      </c>
      <c r="D931" s="154">
        <v>76001</v>
      </c>
      <c r="E931" s="154">
        <v>2592286</v>
      </c>
      <c r="F931" s="154">
        <v>71237</v>
      </c>
      <c r="G931" s="154" t="s">
        <v>8049</v>
      </c>
      <c r="H931" s="154" t="s">
        <v>227</v>
      </c>
      <c r="I931" s="154" t="s">
        <v>76</v>
      </c>
      <c r="J931" s="154" t="s">
        <v>12755</v>
      </c>
      <c r="K931" s="154" t="s">
        <v>159</v>
      </c>
      <c r="L931" s="154" t="s">
        <v>12756</v>
      </c>
      <c r="M931" s="155">
        <v>45882.50277777778</v>
      </c>
      <c r="N931" s="155">
        <v>45883.473611111112</v>
      </c>
      <c r="O931" s="91"/>
      <c r="P931" s="154" t="s">
        <v>10063</v>
      </c>
      <c r="Q931" s="154" t="s">
        <v>10063</v>
      </c>
      <c r="R931" s="154" t="s">
        <v>2973</v>
      </c>
      <c r="S931" s="154" t="s">
        <v>2973</v>
      </c>
      <c r="T931" s="154" t="s">
        <v>8052</v>
      </c>
      <c r="U931" s="154" t="s">
        <v>9429</v>
      </c>
      <c r="V931" s="154" t="s">
        <v>12757</v>
      </c>
      <c r="W931" s="154" t="s">
        <v>2967</v>
      </c>
      <c r="X931" s="10"/>
      <c r="Y931" s="154" t="s">
        <v>25</v>
      </c>
      <c r="Z931" s="154" t="str">
        <f>VLOOKUP(D931,TIPOLOGIA!A:F,5,0)</f>
        <v>TERRESTRE</v>
      </c>
      <c r="AA931" s="154" t="s">
        <v>9600</v>
      </c>
      <c r="AB931" s="46">
        <v>1</v>
      </c>
      <c r="AC931" s="87">
        <f>IF(W931="SOPORTE_TELEFÓNICO",'BASE LIQUIDACION REDEBAN 2025'!$B$19,IF(AND(W931="VISITA_TÉCNICA",Y931="TIPO II"),'BASE LIQUIDACION REDEBAN 2025'!$B$18,'BASE LIQUIDACION REDEBAN 2025'!$B$17))</f>
        <v>35779.500569199998</v>
      </c>
      <c r="AD931" s="87">
        <v>0</v>
      </c>
      <c r="AE931" s="87">
        <f t="shared" si="14"/>
        <v>35779.500569199998</v>
      </c>
    </row>
    <row r="932" spans="1:31" s="105" customFormat="1" ht="13.15">
      <c r="A932" s="154" t="s">
        <v>68</v>
      </c>
      <c r="B932" s="154" t="str">
        <f>VLOOKUP(A932,'CENTRO DE COSTOS'!A:D,4,FALSE)</f>
        <v>WILLIAM ASDRUBAL ROZO ROZO</v>
      </c>
      <c r="C932" s="154" t="str">
        <f>VLOOKUP(A932,'CENTRO DE COSTOS'!A:D,2,FALSE)</f>
        <v>0004-0004</v>
      </c>
      <c r="D932" s="154">
        <v>11001</v>
      </c>
      <c r="E932" s="154">
        <v>2593205</v>
      </c>
      <c r="F932" s="154">
        <v>78599</v>
      </c>
      <c r="G932" s="154" t="s">
        <v>8049</v>
      </c>
      <c r="H932" s="154" t="s">
        <v>470</v>
      </c>
      <c r="I932" s="154" t="s">
        <v>68</v>
      </c>
      <c r="J932" s="154" t="s">
        <v>12758</v>
      </c>
      <c r="K932" s="154" t="s">
        <v>159</v>
      </c>
      <c r="L932" s="154" t="s">
        <v>12759</v>
      </c>
      <c r="M932" s="155">
        <v>45882.598611111112</v>
      </c>
      <c r="N932" s="155">
        <v>45883.474999999999</v>
      </c>
      <c r="O932" s="91"/>
      <c r="P932" s="154" t="s">
        <v>10063</v>
      </c>
      <c r="Q932" s="154" t="s">
        <v>10063</v>
      </c>
      <c r="R932" s="154" t="s">
        <v>2973</v>
      </c>
      <c r="S932" s="154" t="s">
        <v>2973</v>
      </c>
      <c r="T932" s="154" t="s">
        <v>8052</v>
      </c>
      <c r="U932" s="154" t="s">
        <v>9429</v>
      </c>
      <c r="V932" s="154" t="s">
        <v>12760</v>
      </c>
      <c r="W932" s="154" t="s">
        <v>2967</v>
      </c>
      <c r="X932" s="10"/>
      <c r="Y932" s="154" t="s">
        <v>25</v>
      </c>
      <c r="Z932" s="154" t="str">
        <f>VLOOKUP(D932,TIPOLOGIA!A:F,5,0)</f>
        <v>TERRESTRE</v>
      </c>
      <c r="AA932" s="154" t="s">
        <v>2153</v>
      </c>
      <c r="AB932" s="46">
        <v>1</v>
      </c>
      <c r="AC932" s="87">
        <f>IF(W932="SOPORTE_TELEFÓNICO",'BASE LIQUIDACION REDEBAN 2025'!$B$19,IF(AND(W932="VISITA_TÉCNICA",Y932="TIPO II"),'BASE LIQUIDACION REDEBAN 2025'!$B$18,'BASE LIQUIDACION REDEBAN 2025'!$B$17))</f>
        <v>35779.500569199998</v>
      </c>
      <c r="AD932" s="87">
        <v>0</v>
      </c>
      <c r="AE932" s="87">
        <f t="shared" si="14"/>
        <v>35779.500569199998</v>
      </c>
    </row>
    <row r="933" spans="1:31" s="105" customFormat="1" ht="13.15">
      <c r="A933" s="154" t="s">
        <v>80</v>
      </c>
      <c r="B933" s="154" t="str">
        <f>VLOOKUP(A933,'CENTRO DE COSTOS'!A:D,4,FALSE)</f>
        <v>JOSE MAURICIO HERNANDEZ ROJAS</v>
      </c>
      <c r="C933" s="154" t="str">
        <f>VLOOKUP(A933,'CENTRO DE COSTOS'!A:D,2,FALSE)</f>
        <v>0004-0001</v>
      </c>
      <c r="D933" s="154">
        <v>13836</v>
      </c>
      <c r="E933" s="154">
        <v>2574124</v>
      </c>
      <c r="F933" s="154">
        <v>22622</v>
      </c>
      <c r="G933" s="154" t="s">
        <v>8049</v>
      </c>
      <c r="H933" s="154" t="s">
        <v>303</v>
      </c>
      <c r="I933" s="154" t="s">
        <v>7439</v>
      </c>
      <c r="J933" s="154" t="s">
        <v>12761</v>
      </c>
      <c r="K933" s="154" t="s">
        <v>159</v>
      </c>
      <c r="L933" s="154" t="s">
        <v>12762</v>
      </c>
      <c r="M933" s="155">
        <v>45878.43472222222</v>
      </c>
      <c r="N933" s="155">
        <v>45883.475694444445</v>
      </c>
      <c r="O933" s="91"/>
      <c r="P933" s="154" t="s">
        <v>10063</v>
      </c>
      <c r="Q933" s="154" t="s">
        <v>10063</v>
      </c>
      <c r="R933" s="154" t="s">
        <v>2973</v>
      </c>
      <c r="S933" s="154" t="s">
        <v>2973</v>
      </c>
      <c r="T933" s="154" t="s">
        <v>8052</v>
      </c>
      <c r="U933" s="154" t="s">
        <v>9429</v>
      </c>
      <c r="V933" s="154" t="s">
        <v>12763</v>
      </c>
      <c r="W933" s="154" t="s">
        <v>2967</v>
      </c>
      <c r="X933" s="10"/>
      <c r="Y933" s="154" t="s">
        <v>28</v>
      </c>
      <c r="Z933" s="154" t="str">
        <f>VLOOKUP(D933,TIPOLOGIA!A:F,5,0)</f>
        <v>TERRESTRE</v>
      </c>
      <c r="AA933" s="154" t="s">
        <v>452</v>
      </c>
      <c r="AB933" s="46">
        <v>1</v>
      </c>
      <c r="AC933" s="87">
        <f>IF(W933="SOPORTE_TELEFÓNICO",'BASE LIQUIDACION REDEBAN 2025'!$B$19,IF(AND(W933="VISITA_TÉCNICA",Y933="TIPO II"),'BASE LIQUIDACION REDEBAN 2025'!$B$18,'BASE LIQUIDACION REDEBAN 2025'!$B$17))</f>
        <v>67654.12000000001</v>
      </c>
      <c r="AD933" s="87">
        <v>0</v>
      </c>
      <c r="AE933" s="87">
        <f t="shared" si="14"/>
        <v>67654.12000000001</v>
      </c>
    </row>
    <row r="934" spans="1:31" s="105" customFormat="1" ht="13.15">
      <c r="A934" s="154" t="s">
        <v>99</v>
      </c>
      <c r="B934" s="154" t="str">
        <f>VLOOKUP(A934,'CENTRO DE COSTOS'!A:D,4,FALSE)</f>
        <v>JOSE MAURICIO HERNANDEZ ROJAS</v>
      </c>
      <c r="C934" s="154" t="str">
        <f>VLOOKUP(A934,'CENTRO DE COSTOS'!A:D,2,FALSE)</f>
        <v>0004-0001</v>
      </c>
      <c r="D934" s="154">
        <v>20001</v>
      </c>
      <c r="E934" s="154">
        <v>2592851</v>
      </c>
      <c r="F934" s="154">
        <v>79804</v>
      </c>
      <c r="G934" s="154" t="s">
        <v>8049</v>
      </c>
      <c r="H934" s="154" t="s">
        <v>440</v>
      </c>
      <c r="I934" s="154" t="s">
        <v>99</v>
      </c>
      <c r="J934" s="154" t="s">
        <v>11305</v>
      </c>
      <c r="K934" s="154" t="s">
        <v>159</v>
      </c>
      <c r="L934" s="154" t="s">
        <v>12764</v>
      </c>
      <c r="M934" s="155">
        <v>45882.575694444444</v>
      </c>
      <c r="N934" s="155">
        <v>45883.477777777778</v>
      </c>
      <c r="O934" s="91"/>
      <c r="P934" s="154" t="s">
        <v>10063</v>
      </c>
      <c r="Q934" s="154" t="s">
        <v>10063</v>
      </c>
      <c r="R934" s="154" t="s">
        <v>2973</v>
      </c>
      <c r="S934" s="154" t="s">
        <v>2973</v>
      </c>
      <c r="T934" s="154" t="s">
        <v>8052</v>
      </c>
      <c r="U934" s="154" t="s">
        <v>9429</v>
      </c>
      <c r="V934" s="154" t="s">
        <v>12765</v>
      </c>
      <c r="W934" s="154" t="s">
        <v>2967</v>
      </c>
      <c r="X934" s="10"/>
      <c r="Y934" s="154" t="s">
        <v>25</v>
      </c>
      <c r="Z934" s="154" t="str">
        <f>VLOOKUP(D934,TIPOLOGIA!A:F,5,0)</f>
        <v>TERRESTRE</v>
      </c>
      <c r="AA934" s="154" t="s">
        <v>446</v>
      </c>
      <c r="AB934" s="46">
        <v>1</v>
      </c>
      <c r="AC934" s="87">
        <f>IF(W934="SOPORTE_TELEFÓNICO",'BASE LIQUIDACION REDEBAN 2025'!$B$19,IF(AND(W934="VISITA_TÉCNICA",Y934="TIPO II"),'BASE LIQUIDACION REDEBAN 2025'!$B$18,'BASE LIQUIDACION REDEBAN 2025'!$B$17))</f>
        <v>35779.500569199998</v>
      </c>
      <c r="AD934" s="87">
        <v>0</v>
      </c>
      <c r="AE934" s="87">
        <f t="shared" si="14"/>
        <v>35779.500569199998</v>
      </c>
    </row>
    <row r="935" spans="1:31" s="105" customFormat="1" ht="13.15">
      <c r="A935" s="154" t="s">
        <v>68</v>
      </c>
      <c r="B935" s="154" t="str">
        <f>VLOOKUP(A935,'CENTRO DE COSTOS'!A:D,4,FALSE)</f>
        <v>WILLIAM ASDRUBAL ROZO ROZO</v>
      </c>
      <c r="C935" s="154" t="str">
        <f>VLOOKUP(A935,'CENTRO DE COSTOS'!A:D,2,FALSE)</f>
        <v>0004-0004</v>
      </c>
      <c r="D935" s="154">
        <v>25175</v>
      </c>
      <c r="E935" s="154">
        <v>2584821</v>
      </c>
      <c r="F935" s="154">
        <v>74507</v>
      </c>
      <c r="G935" s="154" t="s">
        <v>8049</v>
      </c>
      <c r="H935" s="154" t="s">
        <v>470</v>
      </c>
      <c r="I935" s="154" t="s">
        <v>1984</v>
      </c>
      <c r="J935" s="154" t="s">
        <v>12766</v>
      </c>
      <c r="K935" s="154" t="s">
        <v>159</v>
      </c>
      <c r="L935" s="154" t="s">
        <v>12767</v>
      </c>
      <c r="M935" s="155">
        <v>45881.425694444442</v>
      </c>
      <c r="N935" s="155">
        <v>45883.48541666667</v>
      </c>
      <c r="O935" s="91"/>
      <c r="P935" s="154" t="s">
        <v>10063</v>
      </c>
      <c r="Q935" s="154" t="s">
        <v>10063</v>
      </c>
      <c r="R935" s="154" t="s">
        <v>2973</v>
      </c>
      <c r="S935" s="154" t="s">
        <v>2973</v>
      </c>
      <c r="T935" s="154" t="s">
        <v>8052</v>
      </c>
      <c r="U935" s="154" t="s">
        <v>9429</v>
      </c>
      <c r="V935" s="154" t="s">
        <v>12768</v>
      </c>
      <c r="W935" s="154" t="s">
        <v>2967</v>
      </c>
      <c r="X935" s="10"/>
      <c r="Y935" s="154" t="s">
        <v>28</v>
      </c>
      <c r="Z935" s="154" t="str">
        <f>VLOOKUP(D935,TIPOLOGIA!A:F,5,0)</f>
        <v>TERRESTRE</v>
      </c>
      <c r="AA935" s="154" t="s">
        <v>877</v>
      </c>
      <c r="AB935" s="46">
        <v>1</v>
      </c>
      <c r="AC935" s="87">
        <f>IF(W935="SOPORTE_TELEFÓNICO",'BASE LIQUIDACION REDEBAN 2025'!$B$19,IF(AND(W935="VISITA_TÉCNICA",Y935="TIPO II"),'BASE LIQUIDACION REDEBAN 2025'!$B$18,'BASE LIQUIDACION REDEBAN 2025'!$B$17))</f>
        <v>67654.12000000001</v>
      </c>
      <c r="AD935" s="87">
        <v>0</v>
      </c>
      <c r="AE935" s="87">
        <f t="shared" si="14"/>
        <v>67654.12000000001</v>
      </c>
    </row>
    <row r="936" spans="1:31" s="105" customFormat="1" ht="13.15">
      <c r="A936" s="154" t="s">
        <v>90</v>
      </c>
      <c r="B936" s="154" t="str">
        <f>VLOOKUP(A936,'CENTRO DE COSTOS'!A:D,4,FALSE)</f>
        <v>JUAN SEBASTIÁN RÍOS CASTRILLÓN</v>
      </c>
      <c r="C936" s="154" t="str">
        <f>VLOOKUP(A936,'CENTRO DE COSTOS'!A:D,2,FALSE)</f>
        <v>0004-0005</v>
      </c>
      <c r="D936" s="154">
        <v>5615</v>
      </c>
      <c r="E936" s="154">
        <v>2563489</v>
      </c>
      <c r="F936" s="154">
        <v>69671</v>
      </c>
      <c r="G936" s="154" t="s">
        <v>8049</v>
      </c>
      <c r="H936" s="154" t="s">
        <v>197</v>
      </c>
      <c r="I936" s="154" t="s">
        <v>2998</v>
      </c>
      <c r="J936" s="154" t="s">
        <v>12769</v>
      </c>
      <c r="K936" s="154" t="s">
        <v>159</v>
      </c>
      <c r="L936" s="154" t="s">
        <v>12770</v>
      </c>
      <c r="M936" s="155">
        <v>45875.570833333331</v>
      </c>
      <c r="N936" s="155">
        <v>45883.488194444442</v>
      </c>
      <c r="O936" s="91"/>
      <c r="P936" s="154" t="s">
        <v>10063</v>
      </c>
      <c r="Q936" s="154" t="s">
        <v>10063</v>
      </c>
      <c r="R936" s="154" t="s">
        <v>200</v>
      </c>
      <c r="S936" s="154" t="s">
        <v>739</v>
      </c>
      <c r="T936" s="154" t="s">
        <v>8052</v>
      </c>
      <c r="U936" s="154" t="s">
        <v>9429</v>
      </c>
      <c r="V936" s="154" t="s">
        <v>12771</v>
      </c>
      <c r="W936" s="154" t="s">
        <v>2967</v>
      </c>
      <c r="X936" s="10"/>
      <c r="Y936" s="154" t="s">
        <v>28</v>
      </c>
      <c r="Z936" s="154" t="str">
        <f>VLOOKUP(D936,TIPOLOGIA!A:F,5,0)</f>
        <v>TERRESTRE</v>
      </c>
      <c r="AA936" s="154" t="s">
        <v>1626</v>
      </c>
      <c r="AB936" s="46">
        <v>1</v>
      </c>
      <c r="AC936" s="87">
        <f>IF(W936="SOPORTE_TELEFÓNICO",'BASE LIQUIDACION REDEBAN 2025'!$B$19,IF(AND(W936="VISITA_TÉCNICA",Y936="TIPO II"),'BASE LIQUIDACION REDEBAN 2025'!$B$18,'BASE LIQUIDACION REDEBAN 2025'!$B$17))</f>
        <v>67654.12000000001</v>
      </c>
      <c r="AD936" s="87">
        <v>0</v>
      </c>
      <c r="AE936" s="87">
        <f t="shared" si="14"/>
        <v>67654.12000000001</v>
      </c>
    </row>
    <row r="937" spans="1:31" s="105" customFormat="1" ht="13.15">
      <c r="A937" s="154" t="s">
        <v>76</v>
      </c>
      <c r="B937" s="154" t="str">
        <f>VLOOKUP(A937,'CENTRO DE COSTOS'!A:D,4,FALSE)</f>
        <v>DIEGO FERNANDO HENAO CARDONA</v>
      </c>
      <c r="C937" s="154" t="str">
        <f>VLOOKUP(A937,'CENTRO DE COSTOS'!A:D,2,FALSE)</f>
        <v>0004-0003</v>
      </c>
      <c r="D937" s="154">
        <v>76520</v>
      </c>
      <c r="E937" s="154">
        <v>2584048</v>
      </c>
      <c r="F937" s="154">
        <v>36201</v>
      </c>
      <c r="G937" s="154" t="s">
        <v>8049</v>
      </c>
      <c r="H937" s="154" t="s">
        <v>227</v>
      </c>
      <c r="I937" s="154" t="s">
        <v>1403</v>
      </c>
      <c r="J937" s="154" t="s">
        <v>5019</v>
      </c>
      <c r="K937" s="154" t="s">
        <v>159</v>
      </c>
      <c r="L937" s="154" t="s">
        <v>12772</v>
      </c>
      <c r="M937" s="155">
        <v>45881.386805555558</v>
      </c>
      <c r="N937" s="155">
        <v>45883.492361111108</v>
      </c>
      <c r="O937" s="91"/>
      <c r="P937" s="154" t="s">
        <v>10063</v>
      </c>
      <c r="Q937" s="154" t="s">
        <v>10063</v>
      </c>
      <c r="R937" s="154" t="s">
        <v>200</v>
      </c>
      <c r="S937" s="154" t="s">
        <v>201</v>
      </c>
      <c r="T937" s="154" t="s">
        <v>8052</v>
      </c>
      <c r="U937" s="154" t="s">
        <v>9429</v>
      </c>
      <c r="V937" s="154" t="s">
        <v>12773</v>
      </c>
      <c r="W937" s="154" t="s">
        <v>2967</v>
      </c>
      <c r="X937" s="10"/>
      <c r="Y937" s="154" t="s">
        <v>25</v>
      </c>
      <c r="Z937" s="154" t="str">
        <f>VLOOKUP(D937,TIPOLOGIA!A:F,5,0)</f>
        <v>TERRESTRE</v>
      </c>
      <c r="AA937" s="154" t="s">
        <v>1408</v>
      </c>
      <c r="AB937" s="46">
        <v>1</v>
      </c>
      <c r="AC937" s="87">
        <f>IF(W937="SOPORTE_TELEFÓNICO",'BASE LIQUIDACION REDEBAN 2025'!$B$19,IF(AND(W937="VISITA_TÉCNICA",Y937="TIPO II"),'BASE LIQUIDACION REDEBAN 2025'!$B$18,'BASE LIQUIDACION REDEBAN 2025'!$B$17))</f>
        <v>35779.500569199998</v>
      </c>
      <c r="AD937" s="87">
        <v>0</v>
      </c>
      <c r="AE937" s="87">
        <f t="shared" si="14"/>
        <v>35779.500569199998</v>
      </c>
    </row>
    <row r="938" spans="1:31" s="105" customFormat="1" ht="13.15">
      <c r="A938" s="154" t="s">
        <v>96</v>
      </c>
      <c r="B938" s="154" t="str">
        <f>VLOOKUP(A938,'CENTRO DE COSTOS'!A:D,4,FALSE)</f>
        <v>JOSE MAURICIO HERNANDEZ ROJAS</v>
      </c>
      <c r="C938" s="154" t="str">
        <f>VLOOKUP(A938,'CENTRO DE COSTOS'!A:D,2,FALSE)</f>
        <v>0004-0001</v>
      </c>
      <c r="D938" s="154">
        <v>44090</v>
      </c>
      <c r="E938" s="154">
        <v>2532497</v>
      </c>
      <c r="F938" s="154">
        <v>38593</v>
      </c>
      <c r="G938" s="154" t="s">
        <v>8049</v>
      </c>
      <c r="H938" s="154" t="s">
        <v>1719</v>
      </c>
      <c r="I938" s="154" t="s">
        <v>1733</v>
      </c>
      <c r="J938" s="154" t="s">
        <v>12774</v>
      </c>
      <c r="K938" s="154" t="s">
        <v>159</v>
      </c>
      <c r="L938" s="154" t="s">
        <v>12775</v>
      </c>
      <c r="M938" s="155">
        <v>45869.447222222225</v>
      </c>
      <c r="N938" s="155">
        <v>45883.498611111114</v>
      </c>
      <c r="O938" s="91"/>
      <c r="P938" s="154" t="s">
        <v>10063</v>
      </c>
      <c r="Q938" s="154" t="s">
        <v>10063</v>
      </c>
      <c r="R938" s="154" t="s">
        <v>200</v>
      </c>
      <c r="S938" s="154" t="s">
        <v>201</v>
      </c>
      <c r="T938" s="154" t="s">
        <v>8052</v>
      </c>
      <c r="U938" s="154" t="s">
        <v>9429</v>
      </c>
      <c r="V938" s="154" t="s">
        <v>12776</v>
      </c>
      <c r="W938" s="154" t="s">
        <v>10144</v>
      </c>
      <c r="X938" s="10"/>
      <c r="Y938" s="154" t="s">
        <v>30</v>
      </c>
      <c r="Z938" s="154" t="str">
        <f>VLOOKUP(D938,TIPOLOGIA!A:F,5,0)</f>
        <v>TERRESTRE</v>
      </c>
      <c r="AA938" s="154"/>
      <c r="AB938" s="46">
        <v>0</v>
      </c>
      <c r="AC938" s="87">
        <f>IF(W938="SOPORTE_TELEFÓNICO",'BASE LIQUIDACION REDEBAN 2025'!$B$19,IF(AND(W938="VISITA_TÉCNICA",Y938="TIPO II"),'BASE LIQUIDACION REDEBAN 2025'!$B$18,'BASE LIQUIDACION REDEBAN 2025'!$B$17))</f>
        <v>35779.500569199998</v>
      </c>
      <c r="AD938" s="87">
        <v>0</v>
      </c>
      <c r="AE938" s="87">
        <f t="shared" si="14"/>
        <v>35779.500569199998</v>
      </c>
    </row>
    <row r="939" spans="1:31" s="105" customFormat="1" ht="13.15">
      <c r="A939" s="154" t="s">
        <v>76</v>
      </c>
      <c r="B939" s="154" t="str">
        <f>VLOOKUP(A939,'CENTRO DE COSTOS'!A:D,4,FALSE)</f>
        <v>DIEGO FERNANDO HENAO CARDONA</v>
      </c>
      <c r="C939" s="154" t="str">
        <f>VLOOKUP(A939,'CENTRO DE COSTOS'!A:D,2,FALSE)</f>
        <v>0004-0003</v>
      </c>
      <c r="D939" s="154">
        <v>19001</v>
      </c>
      <c r="E939" s="154">
        <v>2567238</v>
      </c>
      <c r="F939" s="154">
        <v>80184</v>
      </c>
      <c r="G939" s="154" t="s">
        <v>8049</v>
      </c>
      <c r="H939" s="154" t="s">
        <v>258</v>
      </c>
      <c r="I939" s="154" t="s">
        <v>95</v>
      </c>
      <c r="J939" s="154" t="s">
        <v>12777</v>
      </c>
      <c r="K939" s="154" t="s">
        <v>159</v>
      </c>
      <c r="L939" s="154" t="s">
        <v>12778</v>
      </c>
      <c r="M939" s="155">
        <v>45876.526388888888</v>
      </c>
      <c r="N939" s="155">
        <v>45883.506944444445</v>
      </c>
      <c r="O939" s="91"/>
      <c r="P939" s="154" t="s">
        <v>10063</v>
      </c>
      <c r="Q939" s="154" t="s">
        <v>10063</v>
      </c>
      <c r="R939" s="154" t="s">
        <v>2973</v>
      </c>
      <c r="S939" s="154" t="s">
        <v>2973</v>
      </c>
      <c r="T939" s="154" t="s">
        <v>8052</v>
      </c>
      <c r="U939" s="154" t="s">
        <v>9429</v>
      </c>
      <c r="V939" s="154" t="s">
        <v>12779</v>
      </c>
      <c r="W939" s="154" t="s">
        <v>2967</v>
      </c>
      <c r="X939" s="10"/>
      <c r="Y939" s="154" t="s">
        <v>30</v>
      </c>
      <c r="Z939" s="154" t="str">
        <f>VLOOKUP(D939,TIPOLOGIA!A:F,5,0)</f>
        <v>TERRESTRE</v>
      </c>
      <c r="AA939" s="154" t="s">
        <v>330</v>
      </c>
      <c r="AB939" s="46">
        <v>1</v>
      </c>
      <c r="AC939" s="87">
        <f>IF(W939="SOPORTE_TELEFÓNICO",'BASE LIQUIDACION REDEBAN 2025'!$B$19,IF(AND(W939="VISITA_TÉCNICA",Y939="TIPO II"),'BASE LIQUIDACION REDEBAN 2025'!$B$18,'BASE LIQUIDACION REDEBAN 2025'!$B$17))</f>
        <v>35779.500569199998</v>
      </c>
      <c r="AD939" s="87">
        <v>0</v>
      </c>
      <c r="AE939" s="87">
        <f t="shared" si="14"/>
        <v>35779.500569199998</v>
      </c>
    </row>
    <row r="940" spans="1:31" s="105" customFormat="1" ht="13.15">
      <c r="A940" s="154" t="s">
        <v>90</v>
      </c>
      <c r="B940" s="154" t="str">
        <f>VLOOKUP(A940,'CENTRO DE COSTOS'!A:D,4,FALSE)</f>
        <v>JUAN SEBASTIÁN RÍOS CASTRILLÓN</v>
      </c>
      <c r="C940" s="154" t="str">
        <f>VLOOKUP(A940,'CENTRO DE COSTOS'!A:D,2,FALSE)</f>
        <v>0004-0005</v>
      </c>
      <c r="D940" s="154">
        <v>5615</v>
      </c>
      <c r="E940" s="154">
        <v>2567169</v>
      </c>
      <c r="F940" s="154">
        <v>13329</v>
      </c>
      <c r="G940" s="154" t="s">
        <v>8049</v>
      </c>
      <c r="H940" s="154" t="s">
        <v>197</v>
      </c>
      <c r="I940" s="154" t="s">
        <v>2998</v>
      </c>
      <c r="J940" s="154" t="s">
        <v>12780</v>
      </c>
      <c r="K940" s="154" t="s">
        <v>159</v>
      </c>
      <c r="L940" s="154" t="s">
        <v>12781</v>
      </c>
      <c r="M940" s="155">
        <v>45876.57916666667</v>
      </c>
      <c r="N940" s="155">
        <v>45883.508333333331</v>
      </c>
      <c r="O940" s="91"/>
      <c r="P940" s="154" t="s">
        <v>10063</v>
      </c>
      <c r="Q940" s="154" t="s">
        <v>10063</v>
      </c>
      <c r="R940" s="154" t="s">
        <v>2973</v>
      </c>
      <c r="S940" s="154" t="s">
        <v>2973</v>
      </c>
      <c r="T940" s="154" t="s">
        <v>8052</v>
      </c>
      <c r="U940" s="154" t="s">
        <v>9429</v>
      </c>
      <c r="V940" s="154" t="s">
        <v>12782</v>
      </c>
      <c r="W940" s="154" t="s">
        <v>2967</v>
      </c>
      <c r="X940" s="10"/>
      <c r="Y940" s="154" t="s">
        <v>28</v>
      </c>
      <c r="Z940" s="154" t="str">
        <f>VLOOKUP(D940,TIPOLOGIA!A:F,5,0)</f>
        <v>TERRESTRE</v>
      </c>
      <c r="AA940" s="154" t="s">
        <v>1626</v>
      </c>
      <c r="AB940" s="46">
        <v>1</v>
      </c>
      <c r="AC940" s="87">
        <f>IF(W940="SOPORTE_TELEFÓNICO",'BASE LIQUIDACION REDEBAN 2025'!$B$19,IF(AND(W940="VISITA_TÉCNICA",Y940="TIPO II"),'BASE LIQUIDACION REDEBAN 2025'!$B$18,'BASE LIQUIDACION REDEBAN 2025'!$B$17))</f>
        <v>67654.12000000001</v>
      </c>
      <c r="AD940" s="87">
        <v>0</v>
      </c>
      <c r="AE940" s="87">
        <f t="shared" si="14"/>
        <v>67654.12000000001</v>
      </c>
    </row>
    <row r="941" spans="1:31" s="105" customFormat="1" ht="13.15">
      <c r="A941" s="154" t="s">
        <v>80</v>
      </c>
      <c r="B941" s="154" t="str">
        <f>VLOOKUP(A941,'CENTRO DE COSTOS'!A:D,4,FALSE)</f>
        <v>JOSE MAURICIO HERNANDEZ ROJAS</v>
      </c>
      <c r="C941" s="154" t="str">
        <f>VLOOKUP(A941,'CENTRO DE COSTOS'!A:D,2,FALSE)</f>
        <v>0004-0001</v>
      </c>
      <c r="D941" s="154">
        <v>13836</v>
      </c>
      <c r="E941" s="154">
        <v>2576651</v>
      </c>
      <c r="F941" s="154">
        <v>48796</v>
      </c>
      <c r="G941" s="154" t="s">
        <v>8049</v>
      </c>
      <c r="H941" s="154" t="s">
        <v>303</v>
      </c>
      <c r="I941" s="154" t="s">
        <v>7439</v>
      </c>
      <c r="J941" s="154" t="s">
        <v>12783</v>
      </c>
      <c r="K941" s="154" t="s">
        <v>159</v>
      </c>
      <c r="L941" s="154" t="s">
        <v>12784</v>
      </c>
      <c r="M941" s="155">
        <v>45880.376388888886</v>
      </c>
      <c r="N941" s="155">
        <v>45883.519444444442</v>
      </c>
      <c r="O941" s="91"/>
      <c r="P941" s="154" t="s">
        <v>10063</v>
      </c>
      <c r="Q941" s="154" t="s">
        <v>10063</v>
      </c>
      <c r="R941" s="154" t="s">
        <v>200</v>
      </c>
      <c r="S941" s="154" t="s">
        <v>739</v>
      </c>
      <c r="T941" s="154" t="s">
        <v>8052</v>
      </c>
      <c r="U941" s="154" t="s">
        <v>9429</v>
      </c>
      <c r="V941" s="154" t="s">
        <v>12785</v>
      </c>
      <c r="W941" s="154" t="s">
        <v>2967</v>
      </c>
      <c r="X941" s="10"/>
      <c r="Y941" s="154" t="s">
        <v>28</v>
      </c>
      <c r="Z941" s="154" t="str">
        <f>VLOOKUP(D941,TIPOLOGIA!A:F,5,0)</f>
        <v>TERRESTRE</v>
      </c>
      <c r="AA941" s="154" t="s">
        <v>452</v>
      </c>
      <c r="AB941" s="46">
        <v>1</v>
      </c>
      <c r="AC941" s="87">
        <f>IF(W941="SOPORTE_TELEFÓNICO",'BASE LIQUIDACION REDEBAN 2025'!$B$19,IF(AND(W941="VISITA_TÉCNICA",Y941="TIPO II"),'BASE LIQUIDACION REDEBAN 2025'!$B$18,'BASE LIQUIDACION REDEBAN 2025'!$B$17))</f>
        <v>67654.12000000001</v>
      </c>
      <c r="AD941" s="87">
        <v>0</v>
      </c>
      <c r="AE941" s="87">
        <f t="shared" si="14"/>
        <v>67654.12000000001</v>
      </c>
    </row>
    <row r="942" spans="1:31" s="105" customFormat="1" ht="13.15">
      <c r="A942" s="154" t="s">
        <v>99</v>
      </c>
      <c r="B942" s="154" t="str">
        <f>VLOOKUP(A942,'CENTRO DE COSTOS'!A:D,4,FALSE)</f>
        <v>JOSE MAURICIO HERNANDEZ ROJAS</v>
      </c>
      <c r="C942" s="154" t="str">
        <f>VLOOKUP(A942,'CENTRO DE COSTOS'!A:D,2,FALSE)</f>
        <v>0004-0001</v>
      </c>
      <c r="D942" s="154">
        <v>20001</v>
      </c>
      <c r="E942" s="154">
        <v>2579368</v>
      </c>
      <c r="F942" s="154">
        <v>62037</v>
      </c>
      <c r="G942" s="154" t="s">
        <v>8049</v>
      </c>
      <c r="H942" s="154" t="s">
        <v>440</v>
      </c>
      <c r="I942" s="154" t="s">
        <v>99</v>
      </c>
      <c r="J942" s="154" t="s">
        <v>12786</v>
      </c>
      <c r="K942" s="154" t="s">
        <v>159</v>
      </c>
      <c r="L942" s="154" t="s">
        <v>12787</v>
      </c>
      <c r="M942" s="155">
        <v>45880.525000000001</v>
      </c>
      <c r="N942" s="155">
        <v>45883.521527777775</v>
      </c>
      <c r="O942" s="91"/>
      <c r="P942" s="154" t="s">
        <v>10063</v>
      </c>
      <c r="Q942" s="154" t="s">
        <v>10063</v>
      </c>
      <c r="R942" s="154" t="s">
        <v>2973</v>
      </c>
      <c r="S942" s="154" t="s">
        <v>2973</v>
      </c>
      <c r="T942" s="154" t="s">
        <v>8052</v>
      </c>
      <c r="U942" s="154" t="s">
        <v>9429</v>
      </c>
      <c r="V942" s="154" t="s">
        <v>12788</v>
      </c>
      <c r="W942" s="154" t="s">
        <v>2967</v>
      </c>
      <c r="X942" s="10"/>
      <c r="Y942" s="154" t="s">
        <v>25</v>
      </c>
      <c r="Z942" s="154" t="str">
        <f>VLOOKUP(D942,TIPOLOGIA!A:F,5,0)</f>
        <v>TERRESTRE</v>
      </c>
      <c r="AA942" s="154" t="s">
        <v>446</v>
      </c>
      <c r="AB942" s="46">
        <v>1</v>
      </c>
      <c r="AC942" s="87">
        <f>IF(W942="SOPORTE_TELEFÓNICO",'BASE LIQUIDACION REDEBAN 2025'!$B$19,IF(AND(W942="VISITA_TÉCNICA",Y942="TIPO II"),'BASE LIQUIDACION REDEBAN 2025'!$B$18,'BASE LIQUIDACION REDEBAN 2025'!$B$17))</f>
        <v>35779.500569199998</v>
      </c>
      <c r="AD942" s="87">
        <v>0</v>
      </c>
      <c r="AE942" s="87">
        <f t="shared" si="14"/>
        <v>35779.500569199998</v>
      </c>
    </row>
    <row r="943" spans="1:31" s="105" customFormat="1" ht="13.15">
      <c r="A943" s="154" t="s">
        <v>91</v>
      </c>
      <c r="B943" s="154" t="str">
        <f>VLOOKUP(A943,'CENTRO DE COSTOS'!A:D,4,FALSE)</f>
        <v>JOSE MAURICIO HERNANDEZ ROJAS</v>
      </c>
      <c r="C943" s="154" t="str">
        <f>VLOOKUP(A943,'CENTRO DE COSTOS'!A:D,2,FALSE)</f>
        <v>0004-0001</v>
      </c>
      <c r="D943" s="154">
        <v>23001</v>
      </c>
      <c r="E943" s="154">
        <v>2594856</v>
      </c>
      <c r="F943" s="154">
        <v>78542</v>
      </c>
      <c r="G943" s="154" t="s">
        <v>8049</v>
      </c>
      <c r="H943" s="154" t="s">
        <v>421</v>
      </c>
      <c r="I943" s="154" t="s">
        <v>91</v>
      </c>
      <c r="J943" s="154" t="s">
        <v>12789</v>
      </c>
      <c r="K943" s="154" t="s">
        <v>159</v>
      </c>
      <c r="L943" s="154" t="s">
        <v>12790</v>
      </c>
      <c r="M943" s="155">
        <v>45882.745138888888</v>
      </c>
      <c r="N943" s="155">
        <v>45883.524305555555</v>
      </c>
      <c r="O943" s="91"/>
      <c r="P943" s="154" t="s">
        <v>10063</v>
      </c>
      <c r="Q943" s="154" t="s">
        <v>10063</v>
      </c>
      <c r="R943" s="154" t="s">
        <v>2973</v>
      </c>
      <c r="S943" s="154" t="s">
        <v>2973</v>
      </c>
      <c r="T943" s="154" t="s">
        <v>8052</v>
      </c>
      <c r="U943" s="154" t="s">
        <v>9429</v>
      </c>
      <c r="V943" s="154" t="s">
        <v>12791</v>
      </c>
      <c r="W943" s="154" t="s">
        <v>2967</v>
      </c>
      <c r="X943" s="10"/>
      <c r="Y943" s="154" t="s">
        <v>25</v>
      </c>
      <c r="Z943" s="154" t="str">
        <f>VLOOKUP(D943,TIPOLOGIA!A:F,5,0)</f>
        <v>TERRESTRE</v>
      </c>
      <c r="AA943" s="154" t="s">
        <v>2371</v>
      </c>
      <c r="AB943" s="46">
        <v>1</v>
      </c>
      <c r="AC943" s="87">
        <f>IF(W943="SOPORTE_TELEFÓNICO",'BASE LIQUIDACION REDEBAN 2025'!$B$19,IF(AND(W943="VISITA_TÉCNICA",Y943="TIPO II"),'BASE LIQUIDACION REDEBAN 2025'!$B$18,'BASE LIQUIDACION REDEBAN 2025'!$B$17))</f>
        <v>35779.500569199998</v>
      </c>
      <c r="AD943" s="87">
        <v>0</v>
      </c>
      <c r="AE943" s="87">
        <f t="shared" si="14"/>
        <v>35779.500569199998</v>
      </c>
    </row>
    <row r="944" spans="1:31" s="105" customFormat="1" ht="13.15">
      <c r="A944" s="154" t="s">
        <v>81</v>
      </c>
      <c r="B944" s="154" t="str">
        <f>VLOOKUP(A944,'CENTRO DE COSTOS'!A:D,4,FALSE)</f>
        <v>MIGUEL JULIÁN HERNÁNDEZ GUARÍN</v>
      </c>
      <c r="C944" s="154" t="str">
        <f>VLOOKUP(A944,'CENTRO DE COSTOS'!A:D,2,FALSE)</f>
        <v>0004-0008</v>
      </c>
      <c r="D944" s="154">
        <v>54720</v>
      </c>
      <c r="E944" s="154">
        <v>2594403</v>
      </c>
      <c r="F944" s="154">
        <v>62636</v>
      </c>
      <c r="G944" s="154" t="s">
        <v>8049</v>
      </c>
      <c r="H944" s="154" t="s">
        <v>317</v>
      </c>
      <c r="I944" s="154" t="s">
        <v>3014</v>
      </c>
      <c r="J944" s="154" t="s">
        <v>12792</v>
      </c>
      <c r="K944" s="154" t="s">
        <v>159</v>
      </c>
      <c r="L944" s="154" t="s">
        <v>12793</v>
      </c>
      <c r="M944" s="155">
        <v>45882.677777777775</v>
      </c>
      <c r="N944" s="155">
        <v>45883.525000000001</v>
      </c>
      <c r="O944" s="91"/>
      <c r="P944" s="154" t="s">
        <v>10063</v>
      </c>
      <c r="Q944" s="154" t="s">
        <v>10063</v>
      </c>
      <c r="R944" s="154" t="s">
        <v>200</v>
      </c>
      <c r="S944" s="154" t="s">
        <v>739</v>
      </c>
      <c r="T944" s="154" t="s">
        <v>8052</v>
      </c>
      <c r="U944" s="154" t="s">
        <v>9429</v>
      </c>
      <c r="V944" s="154" t="s">
        <v>12794</v>
      </c>
      <c r="W944" s="154" t="s">
        <v>2967</v>
      </c>
      <c r="X944" s="10"/>
      <c r="Y944" s="154" t="s">
        <v>28</v>
      </c>
      <c r="Z944" s="154" t="str">
        <f>VLOOKUP(D944,TIPOLOGIA!A:F,5,0)</f>
        <v>TERRESTRE</v>
      </c>
      <c r="AA944" s="154" t="s">
        <v>432</v>
      </c>
      <c r="AB944" s="46">
        <v>1</v>
      </c>
      <c r="AC944" s="87">
        <f>IF(W944="SOPORTE_TELEFÓNICO",'BASE LIQUIDACION REDEBAN 2025'!$B$19,IF(AND(W944="VISITA_TÉCNICA",Y944="TIPO II"),'BASE LIQUIDACION REDEBAN 2025'!$B$18,'BASE LIQUIDACION REDEBAN 2025'!$B$17))</f>
        <v>67654.12000000001</v>
      </c>
      <c r="AD944" s="87">
        <v>0</v>
      </c>
      <c r="AE944" s="87">
        <f t="shared" si="14"/>
        <v>67654.12000000001</v>
      </c>
    </row>
    <row r="945" spans="1:31" s="105" customFormat="1" ht="13.15">
      <c r="A945" s="154" t="s">
        <v>64</v>
      </c>
      <c r="B945" s="154" t="str">
        <f>VLOOKUP(A945,'CENTRO DE COSTOS'!A:D,4,FALSE)</f>
        <v>JOSE MAURICIO HERNANDEZ ROJAS</v>
      </c>
      <c r="C945" s="154" t="str">
        <f>VLOOKUP(A945,'CENTRO DE COSTOS'!A:D,2,FALSE)</f>
        <v>0004-0001</v>
      </c>
      <c r="D945" s="154">
        <v>8001</v>
      </c>
      <c r="E945" s="154">
        <v>2592644</v>
      </c>
      <c r="F945" s="154">
        <v>64733</v>
      </c>
      <c r="G945" s="154" t="s">
        <v>8049</v>
      </c>
      <c r="H945" s="154" t="s">
        <v>389</v>
      </c>
      <c r="I945" s="154" t="s">
        <v>64</v>
      </c>
      <c r="J945" s="154" t="s">
        <v>12795</v>
      </c>
      <c r="K945" s="154" t="s">
        <v>159</v>
      </c>
      <c r="L945" s="154" t="s">
        <v>12796</v>
      </c>
      <c r="M945" s="155">
        <v>45882.527083333334</v>
      </c>
      <c r="N945" s="155">
        <v>45883.526388888888</v>
      </c>
      <c r="O945" s="91"/>
      <c r="P945" s="154" t="s">
        <v>10063</v>
      </c>
      <c r="Q945" s="154" t="s">
        <v>10063</v>
      </c>
      <c r="R945" s="154" t="s">
        <v>2973</v>
      </c>
      <c r="S945" s="154" t="s">
        <v>2973</v>
      </c>
      <c r="T945" s="154" t="s">
        <v>8052</v>
      </c>
      <c r="U945" s="154" t="s">
        <v>9429</v>
      </c>
      <c r="V945" s="154" t="s">
        <v>12797</v>
      </c>
      <c r="W945" s="154" t="s">
        <v>2967</v>
      </c>
      <c r="X945" s="10"/>
      <c r="Y945" s="154" t="s">
        <v>25</v>
      </c>
      <c r="Z945" s="154" t="str">
        <f>VLOOKUP(D945,TIPOLOGIA!A:F,5,0)</f>
        <v>TERRESTRE</v>
      </c>
      <c r="AA945" s="154" t="s">
        <v>395</v>
      </c>
      <c r="AB945" s="46">
        <v>1</v>
      </c>
      <c r="AC945" s="87">
        <f>IF(W945="SOPORTE_TELEFÓNICO",'BASE LIQUIDACION REDEBAN 2025'!$B$19,IF(AND(W945="VISITA_TÉCNICA",Y945="TIPO II"),'BASE LIQUIDACION REDEBAN 2025'!$B$18,'BASE LIQUIDACION REDEBAN 2025'!$B$17))</f>
        <v>35779.500569199998</v>
      </c>
      <c r="AD945" s="87">
        <v>0</v>
      </c>
      <c r="AE945" s="87">
        <f t="shared" si="14"/>
        <v>35779.500569199998</v>
      </c>
    </row>
    <row r="946" spans="1:31" s="105" customFormat="1" ht="13.15">
      <c r="A946" s="154" t="s">
        <v>64</v>
      </c>
      <c r="B946" s="154" t="str">
        <f>VLOOKUP(A946,'CENTRO DE COSTOS'!A:D,4,FALSE)</f>
        <v>JOSE MAURICIO HERNANDEZ ROJAS</v>
      </c>
      <c r="C946" s="154" t="str">
        <f>VLOOKUP(A946,'CENTRO DE COSTOS'!A:D,2,FALSE)</f>
        <v>0004-0001</v>
      </c>
      <c r="D946" s="154">
        <v>8001</v>
      </c>
      <c r="E946" s="154">
        <v>2588948</v>
      </c>
      <c r="F946" s="154">
        <v>77643</v>
      </c>
      <c r="G946" s="154" t="s">
        <v>8049</v>
      </c>
      <c r="H946" s="154" t="s">
        <v>389</v>
      </c>
      <c r="I946" s="154" t="s">
        <v>64</v>
      </c>
      <c r="J946" s="154" t="s">
        <v>12798</v>
      </c>
      <c r="K946" s="154" t="s">
        <v>159</v>
      </c>
      <c r="L946" s="154" t="s">
        <v>12799</v>
      </c>
      <c r="M946" s="155">
        <v>45882.333333333336</v>
      </c>
      <c r="N946" s="155">
        <v>45883.55972222222</v>
      </c>
      <c r="O946" s="91"/>
      <c r="P946" s="154" t="s">
        <v>10063</v>
      </c>
      <c r="Q946" s="154" t="s">
        <v>10063</v>
      </c>
      <c r="R946" s="154" t="s">
        <v>2973</v>
      </c>
      <c r="S946" s="154" t="s">
        <v>2973</v>
      </c>
      <c r="T946" s="154" t="s">
        <v>8052</v>
      </c>
      <c r="U946" s="154" t="s">
        <v>9429</v>
      </c>
      <c r="V946" s="154" t="s">
        <v>12800</v>
      </c>
      <c r="W946" s="154" t="s">
        <v>2967</v>
      </c>
      <c r="X946" s="10"/>
      <c r="Y946" s="154" t="s">
        <v>25</v>
      </c>
      <c r="Z946" s="154" t="str">
        <f>VLOOKUP(D946,TIPOLOGIA!A:F,5,0)</f>
        <v>TERRESTRE</v>
      </c>
      <c r="AA946" s="154" t="s">
        <v>395</v>
      </c>
      <c r="AB946" s="46">
        <v>1</v>
      </c>
      <c r="AC946" s="87">
        <f>IF(W946="SOPORTE_TELEFÓNICO",'BASE LIQUIDACION REDEBAN 2025'!$B$19,IF(AND(W946="VISITA_TÉCNICA",Y946="TIPO II"),'BASE LIQUIDACION REDEBAN 2025'!$B$18,'BASE LIQUIDACION REDEBAN 2025'!$B$17))</f>
        <v>35779.500569199998</v>
      </c>
      <c r="AD946" s="87">
        <v>0</v>
      </c>
      <c r="AE946" s="87">
        <f t="shared" si="14"/>
        <v>35779.500569199998</v>
      </c>
    </row>
    <row r="947" spans="1:31" s="105" customFormat="1" ht="13.15">
      <c r="A947" s="154" t="s">
        <v>68</v>
      </c>
      <c r="B947" s="154" t="str">
        <f>VLOOKUP(A947,'CENTRO DE COSTOS'!A:D,4,FALSE)</f>
        <v>WILLIAM ASDRUBAL ROZO ROZO</v>
      </c>
      <c r="C947" s="154" t="str">
        <f>VLOOKUP(A947,'CENTRO DE COSTOS'!A:D,2,FALSE)</f>
        <v>0004-0004</v>
      </c>
      <c r="D947" s="154">
        <v>11001</v>
      </c>
      <c r="E947" s="154">
        <v>2574647</v>
      </c>
      <c r="F947" s="154">
        <v>67516</v>
      </c>
      <c r="G947" s="154" t="s">
        <v>8049</v>
      </c>
      <c r="H947" s="154" t="s">
        <v>470</v>
      </c>
      <c r="I947" s="154" t="s">
        <v>68</v>
      </c>
      <c r="J947" s="154" t="s">
        <v>12801</v>
      </c>
      <c r="K947" s="154" t="s">
        <v>159</v>
      </c>
      <c r="L947" s="154" t="s">
        <v>12802</v>
      </c>
      <c r="M947" s="155">
        <v>45880.333333333336</v>
      </c>
      <c r="N947" s="155">
        <v>45883.561111111114</v>
      </c>
      <c r="O947" s="91"/>
      <c r="P947" s="154" t="s">
        <v>10063</v>
      </c>
      <c r="Q947" s="154" t="s">
        <v>10063</v>
      </c>
      <c r="R947" s="154" t="s">
        <v>200</v>
      </c>
      <c r="S947" s="154" t="s">
        <v>739</v>
      </c>
      <c r="T947" s="154" t="s">
        <v>8052</v>
      </c>
      <c r="U947" s="154" t="s">
        <v>9429</v>
      </c>
      <c r="V947" s="154" t="s">
        <v>12803</v>
      </c>
      <c r="W947" s="154" t="s">
        <v>2967</v>
      </c>
      <c r="X947" s="10"/>
      <c r="Y947" s="154" t="s">
        <v>25</v>
      </c>
      <c r="Z947" s="154" t="str">
        <f>VLOOKUP(D947,TIPOLOGIA!A:F,5,0)</f>
        <v>TERRESTRE</v>
      </c>
      <c r="AA947" s="154" t="s">
        <v>887</v>
      </c>
      <c r="AB947" s="46">
        <v>1</v>
      </c>
      <c r="AC947" s="87">
        <f>IF(W947="SOPORTE_TELEFÓNICO",'BASE LIQUIDACION REDEBAN 2025'!$B$19,IF(AND(W947="VISITA_TÉCNICA",Y947="TIPO II"),'BASE LIQUIDACION REDEBAN 2025'!$B$18,'BASE LIQUIDACION REDEBAN 2025'!$B$17))</f>
        <v>35779.500569199998</v>
      </c>
      <c r="AD947" s="87">
        <v>0</v>
      </c>
      <c r="AE947" s="87">
        <f t="shared" si="14"/>
        <v>35779.500569199998</v>
      </c>
    </row>
    <row r="948" spans="1:31" s="105" customFormat="1" ht="13.15">
      <c r="A948" s="154" t="s">
        <v>100</v>
      </c>
      <c r="B948" s="154" t="str">
        <f>VLOOKUP(A948,'CENTRO DE COSTOS'!A:D,4,FALSE)</f>
        <v>KEVIN ALEXIS CORZO BUSTOS</v>
      </c>
      <c r="C948" s="154" t="str">
        <f>VLOOKUP(A948,'CENTRO DE COSTOS'!A:D,2,FALSE)</f>
        <v>0004-0007</v>
      </c>
      <c r="D948" s="154">
        <v>50313</v>
      </c>
      <c r="E948" s="154">
        <v>2582194</v>
      </c>
      <c r="F948" s="154">
        <v>68000</v>
      </c>
      <c r="G948" s="154" t="s">
        <v>8049</v>
      </c>
      <c r="H948" s="154" t="s">
        <v>295</v>
      </c>
      <c r="I948" s="154" t="s">
        <v>296</v>
      </c>
      <c r="J948" s="154" t="s">
        <v>12804</v>
      </c>
      <c r="K948" s="154" t="s">
        <v>159</v>
      </c>
      <c r="L948" s="154" t="s">
        <v>12805</v>
      </c>
      <c r="M948" s="155">
        <v>45881.333333333336</v>
      </c>
      <c r="N948" s="155">
        <v>45883.561805555553</v>
      </c>
      <c r="O948" s="91"/>
      <c r="P948" s="154" t="s">
        <v>10063</v>
      </c>
      <c r="Q948" s="154" t="s">
        <v>10063</v>
      </c>
      <c r="R948" s="154" t="s">
        <v>2973</v>
      </c>
      <c r="S948" s="154" t="s">
        <v>2973</v>
      </c>
      <c r="T948" s="154" t="s">
        <v>8052</v>
      </c>
      <c r="U948" s="154" t="s">
        <v>9429</v>
      </c>
      <c r="V948" s="154" t="s">
        <v>12806</v>
      </c>
      <c r="W948" s="154" t="s">
        <v>2967</v>
      </c>
      <c r="X948" s="10"/>
      <c r="Y948" s="154" t="s">
        <v>28</v>
      </c>
      <c r="Z948" s="154" t="str">
        <f>VLOOKUP(D948,TIPOLOGIA!A:F,5,0)</f>
        <v>TERRESTRE</v>
      </c>
      <c r="AA948" s="154" t="s">
        <v>362</v>
      </c>
      <c r="AB948" s="46">
        <v>1</v>
      </c>
      <c r="AC948" s="87">
        <f>IF(W948="SOPORTE_TELEFÓNICO",'BASE LIQUIDACION REDEBAN 2025'!$B$19,IF(AND(W948="VISITA_TÉCNICA",Y948="TIPO II"),'BASE LIQUIDACION REDEBAN 2025'!$B$18,'BASE LIQUIDACION REDEBAN 2025'!$B$17))</f>
        <v>67654.12000000001</v>
      </c>
      <c r="AD948" s="87">
        <v>0</v>
      </c>
      <c r="AE948" s="87">
        <f t="shared" si="14"/>
        <v>67654.12000000001</v>
      </c>
    </row>
    <row r="949" spans="1:31" s="105" customFormat="1" ht="13.15">
      <c r="A949" s="154" t="s">
        <v>68</v>
      </c>
      <c r="B949" s="154" t="str">
        <f>VLOOKUP(A949,'CENTRO DE COSTOS'!A:D,4,FALSE)</f>
        <v>WILLIAM ASDRUBAL ROZO ROZO</v>
      </c>
      <c r="C949" s="154" t="str">
        <f>VLOOKUP(A949,'CENTRO DE COSTOS'!A:D,2,FALSE)</f>
        <v>0004-0004</v>
      </c>
      <c r="D949" s="154">
        <v>25214</v>
      </c>
      <c r="E949" s="154">
        <v>2575722</v>
      </c>
      <c r="F949" s="154">
        <v>41356</v>
      </c>
      <c r="G949" s="154" t="s">
        <v>8049</v>
      </c>
      <c r="H949" s="154" t="s">
        <v>470</v>
      </c>
      <c r="I949" s="154" t="s">
        <v>12807</v>
      </c>
      <c r="J949" s="154" t="s">
        <v>11425</v>
      </c>
      <c r="K949" s="154" t="s">
        <v>159</v>
      </c>
      <c r="L949" s="154" t="s">
        <v>12808</v>
      </c>
      <c r="M949" s="155">
        <v>45880.333333333336</v>
      </c>
      <c r="N949" s="155">
        <v>45883.563194444447</v>
      </c>
      <c r="O949" s="91"/>
      <c r="P949" s="154" t="s">
        <v>10063</v>
      </c>
      <c r="Q949" s="154" t="s">
        <v>10063</v>
      </c>
      <c r="R949" s="154" t="s">
        <v>200</v>
      </c>
      <c r="S949" s="154" t="s">
        <v>201</v>
      </c>
      <c r="T949" s="154" t="s">
        <v>8052</v>
      </c>
      <c r="U949" s="154" t="s">
        <v>9429</v>
      </c>
      <c r="V949" s="154" t="s">
        <v>12809</v>
      </c>
      <c r="W949" s="154" t="s">
        <v>2967</v>
      </c>
      <c r="X949" s="10"/>
      <c r="Y949" s="154" t="s">
        <v>28</v>
      </c>
      <c r="Z949" s="154" t="str">
        <f>VLOOKUP(D949,TIPOLOGIA!A:F,5,0)</f>
        <v>TERRESTRE</v>
      </c>
      <c r="AA949" s="154" t="s">
        <v>877</v>
      </c>
      <c r="AB949" s="46">
        <v>1</v>
      </c>
      <c r="AC949" s="87">
        <f>IF(W949="SOPORTE_TELEFÓNICO",'BASE LIQUIDACION REDEBAN 2025'!$B$19,IF(AND(W949="VISITA_TÉCNICA",Y949="TIPO II"),'BASE LIQUIDACION REDEBAN 2025'!$B$18,'BASE LIQUIDACION REDEBAN 2025'!$B$17))</f>
        <v>67654.12000000001</v>
      </c>
      <c r="AD949" s="87">
        <v>0</v>
      </c>
      <c r="AE949" s="87">
        <f t="shared" si="14"/>
        <v>67654.12000000001</v>
      </c>
    </row>
    <row r="950" spans="1:31" s="105" customFormat="1" ht="13.15">
      <c r="A950" s="154" t="s">
        <v>90</v>
      </c>
      <c r="B950" s="154" t="str">
        <f>VLOOKUP(A950,'CENTRO DE COSTOS'!A:D,4,FALSE)</f>
        <v>JUAN SEBASTIÁN RÍOS CASTRILLÓN</v>
      </c>
      <c r="C950" s="154" t="str">
        <f>VLOOKUP(A950,'CENTRO DE COSTOS'!A:D,2,FALSE)</f>
        <v>0004-0005</v>
      </c>
      <c r="D950" s="154">
        <v>5591</v>
      </c>
      <c r="E950" s="154">
        <v>2567170</v>
      </c>
      <c r="F950" s="154">
        <v>58197</v>
      </c>
      <c r="G950" s="154" t="s">
        <v>8049</v>
      </c>
      <c r="H950" s="154" t="s">
        <v>197</v>
      </c>
      <c r="I950" s="154" t="s">
        <v>1416</v>
      </c>
      <c r="J950" s="154" t="s">
        <v>12810</v>
      </c>
      <c r="K950" s="154" t="s">
        <v>159</v>
      </c>
      <c r="L950" s="154" t="s">
        <v>12811</v>
      </c>
      <c r="M950" s="155">
        <v>45876.581250000003</v>
      </c>
      <c r="N950" s="155">
        <v>45883.563194444447</v>
      </c>
      <c r="O950" s="91"/>
      <c r="P950" s="154" t="s">
        <v>10063</v>
      </c>
      <c r="Q950" s="154" t="s">
        <v>10063</v>
      </c>
      <c r="R950" s="154" t="s">
        <v>200</v>
      </c>
      <c r="S950" s="154" t="s">
        <v>201</v>
      </c>
      <c r="T950" s="154" t="s">
        <v>8052</v>
      </c>
      <c r="U950" s="154" t="s">
        <v>9429</v>
      </c>
      <c r="V950" s="154" t="s">
        <v>12812</v>
      </c>
      <c r="W950" s="154" t="s">
        <v>10144</v>
      </c>
      <c r="X950" s="10"/>
      <c r="Y950" s="154" t="s">
        <v>32</v>
      </c>
      <c r="Z950" s="154" t="str">
        <f>VLOOKUP(D950,TIPOLOGIA!A:F,5,0)</f>
        <v>TERRESTRE</v>
      </c>
      <c r="AA950" s="154"/>
      <c r="AB950" s="46">
        <v>0</v>
      </c>
      <c r="AC950" s="87">
        <f>IF(W950="SOPORTE_TELEFÓNICO",'BASE LIQUIDACION REDEBAN 2025'!$B$19,IF(AND(W950="VISITA_TÉCNICA",Y950="TIPO II"),'BASE LIQUIDACION REDEBAN 2025'!$B$18,'BASE LIQUIDACION REDEBAN 2025'!$B$17))</f>
        <v>35779.500569199998</v>
      </c>
      <c r="AD950" s="87">
        <v>0</v>
      </c>
      <c r="AE950" s="87">
        <f t="shared" si="14"/>
        <v>35779.500569199998</v>
      </c>
    </row>
    <row r="951" spans="1:31" s="105" customFormat="1" ht="13.15">
      <c r="A951" s="154" t="s">
        <v>68</v>
      </c>
      <c r="B951" s="154" t="str">
        <f>VLOOKUP(A951,'CENTRO DE COSTOS'!A:D,4,FALSE)</f>
        <v>WILLIAM ASDRUBAL ROZO ROZO</v>
      </c>
      <c r="C951" s="154" t="str">
        <f>VLOOKUP(A951,'CENTRO DE COSTOS'!A:D,2,FALSE)</f>
        <v>0004-0004</v>
      </c>
      <c r="D951" s="154">
        <v>11001</v>
      </c>
      <c r="E951" s="154">
        <v>2574492</v>
      </c>
      <c r="F951" s="154">
        <v>76823</v>
      </c>
      <c r="G951" s="154" t="s">
        <v>8049</v>
      </c>
      <c r="H951" s="154" t="s">
        <v>470</v>
      </c>
      <c r="I951" s="154" t="s">
        <v>68</v>
      </c>
      <c r="J951" s="154" t="s">
        <v>12813</v>
      </c>
      <c r="K951" s="154" t="s">
        <v>159</v>
      </c>
      <c r="L951" s="154" t="s">
        <v>12814</v>
      </c>
      <c r="M951" s="155">
        <v>45880.333333333336</v>
      </c>
      <c r="N951" s="155">
        <v>45883.564583333333</v>
      </c>
      <c r="O951" s="91"/>
      <c r="P951" s="154" t="s">
        <v>10063</v>
      </c>
      <c r="Q951" s="154" t="s">
        <v>10063</v>
      </c>
      <c r="R951" s="154" t="s">
        <v>200</v>
      </c>
      <c r="S951" s="154" t="s">
        <v>739</v>
      </c>
      <c r="T951" s="154" t="s">
        <v>8052</v>
      </c>
      <c r="U951" s="154" t="s">
        <v>9429</v>
      </c>
      <c r="V951" s="154" t="s">
        <v>12803</v>
      </c>
      <c r="W951" s="154" t="s">
        <v>2967</v>
      </c>
      <c r="X951" s="10"/>
      <c r="Y951" s="154" t="s">
        <v>25</v>
      </c>
      <c r="Z951" s="154" t="str">
        <f>VLOOKUP(D951,TIPOLOGIA!A:F,5,0)</f>
        <v>TERRESTRE</v>
      </c>
      <c r="AA951" s="154" t="s">
        <v>887</v>
      </c>
      <c r="AB951" s="46">
        <v>1</v>
      </c>
      <c r="AC951" s="87">
        <f>IF(W951="SOPORTE_TELEFÓNICO",'BASE LIQUIDACION REDEBAN 2025'!$B$19,IF(AND(W951="VISITA_TÉCNICA",Y951="TIPO II"),'BASE LIQUIDACION REDEBAN 2025'!$B$18,'BASE LIQUIDACION REDEBAN 2025'!$B$17))</f>
        <v>35779.500569199998</v>
      </c>
      <c r="AD951" s="87">
        <v>0</v>
      </c>
      <c r="AE951" s="87">
        <f t="shared" si="14"/>
        <v>35779.500569199998</v>
      </c>
    </row>
    <row r="952" spans="1:31" s="105" customFormat="1" ht="13.15">
      <c r="A952" s="154" t="s">
        <v>99</v>
      </c>
      <c r="B952" s="154" t="str">
        <f>VLOOKUP(A952,'CENTRO DE COSTOS'!A:D,4,FALSE)</f>
        <v>JOSE MAURICIO HERNANDEZ ROJAS</v>
      </c>
      <c r="C952" s="154" t="str">
        <f>VLOOKUP(A952,'CENTRO DE COSTOS'!A:D,2,FALSE)</f>
        <v>0004-0001</v>
      </c>
      <c r="D952" s="154">
        <v>13268</v>
      </c>
      <c r="E952" s="154">
        <v>2552040</v>
      </c>
      <c r="F952" s="154">
        <v>12070</v>
      </c>
      <c r="G952" s="154" t="s">
        <v>8049</v>
      </c>
      <c r="H952" s="154" t="s">
        <v>303</v>
      </c>
      <c r="I952" s="154" t="s">
        <v>12815</v>
      </c>
      <c r="J952" s="154" t="s">
        <v>12816</v>
      </c>
      <c r="K952" s="154" t="s">
        <v>159</v>
      </c>
      <c r="L952" s="154" t="s">
        <v>12817</v>
      </c>
      <c r="M952" s="155">
        <v>45873.700694444444</v>
      </c>
      <c r="N952" s="155">
        <v>45883.567361111112</v>
      </c>
      <c r="O952" s="91"/>
      <c r="P952" s="154" t="s">
        <v>10063</v>
      </c>
      <c r="Q952" s="154" t="s">
        <v>10063</v>
      </c>
      <c r="R952" s="154" t="s">
        <v>2973</v>
      </c>
      <c r="S952" s="154" t="s">
        <v>2973</v>
      </c>
      <c r="T952" s="154" t="s">
        <v>8052</v>
      </c>
      <c r="U952" s="154" t="s">
        <v>9429</v>
      </c>
      <c r="V952" s="154" t="s">
        <v>12818</v>
      </c>
      <c r="W952" s="154" t="s">
        <v>10144</v>
      </c>
      <c r="X952" s="10"/>
      <c r="Y952" s="154" t="s">
        <v>32</v>
      </c>
      <c r="Z952" s="154" t="str">
        <f>VLOOKUP(D952,TIPOLOGIA!A:F,5,0)</f>
        <v>TERRESTRE</v>
      </c>
      <c r="AA952" s="154"/>
      <c r="AB952" s="46">
        <v>0</v>
      </c>
      <c r="AC952" s="87">
        <f>IF(W952="SOPORTE_TELEFÓNICO",'BASE LIQUIDACION REDEBAN 2025'!$B$19,IF(AND(W952="VISITA_TÉCNICA",Y952="TIPO II"),'BASE LIQUIDACION REDEBAN 2025'!$B$18,'BASE LIQUIDACION REDEBAN 2025'!$B$17))</f>
        <v>35779.500569199998</v>
      </c>
      <c r="AD952" s="87">
        <v>0</v>
      </c>
      <c r="AE952" s="87">
        <f t="shared" si="14"/>
        <v>35779.500569199998</v>
      </c>
    </row>
    <row r="953" spans="1:31" s="105" customFormat="1" ht="13.15">
      <c r="A953" s="154" t="s">
        <v>76</v>
      </c>
      <c r="B953" s="154" t="str">
        <f>VLOOKUP(A953,'CENTRO DE COSTOS'!A:D,4,FALSE)</f>
        <v>DIEGO FERNANDO HENAO CARDONA</v>
      </c>
      <c r="C953" s="154" t="str">
        <f>VLOOKUP(A953,'CENTRO DE COSTOS'!A:D,2,FALSE)</f>
        <v>0004-0003</v>
      </c>
      <c r="D953" s="154">
        <v>19355</v>
      </c>
      <c r="E953" s="154">
        <v>2543475</v>
      </c>
      <c r="F953" s="154">
        <v>74851</v>
      </c>
      <c r="G953" s="154" t="s">
        <v>8049</v>
      </c>
      <c r="H953" s="154" t="s">
        <v>258</v>
      </c>
      <c r="I953" s="154" t="s">
        <v>4807</v>
      </c>
      <c r="J953" s="154" t="s">
        <v>12819</v>
      </c>
      <c r="K953" s="154" t="s">
        <v>159</v>
      </c>
      <c r="L953" s="154" t="s">
        <v>12820</v>
      </c>
      <c r="M953" s="155">
        <v>45873.333333333336</v>
      </c>
      <c r="N953" s="155">
        <v>45883.574305555558</v>
      </c>
      <c r="O953" s="91"/>
      <c r="P953" s="154" t="s">
        <v>10063</v>
      </c>
      <c r="Q953" s="154" t="s">
        <v>10063</v>
      </c>
      <c r="R953" s="154" t="s">
        <v>2973</v>
      </c>
      <c r="S953" s="154" t="s">
        <v>2973</v>
      </c>
      <c r="T953" s="154" t="s">
        <v>8052</v>
      </c>
      <c r="U953" s="154" t="s">
        <v>9429</v>
      </c>
      <c r="V953" s="154" t="s">
        <v>12821</v>
      </c>
      <c r="W953" s="154" t="s">
        <v>10144</v>
      </c>
      <c r="X953" s="10"/>
      <c r="Y953" s="154" t="s">
        <v>32</v>
      </c>
      <c r="Z953" s="154" t="str">
        <f>VLOOKUP(D953,TIPOLOGIA!A:F,5,0)</f>
        <v>TERRESTRE</v>
      </c>
      <c r="AA953" s="154"/>
      <c r="AB953" s="46">
        <v>0</v>
      </c>
      <c r="AC953" s="87">
        <f>IF(W953="SOPORTE_TELEFÓNICO",'BASE LIQUIDACION REDEBAN 2025'!$B$19,IF(AND(W953="VISITA_TÉCNICA",Y953="TIPO II"),'BASE LIQUIDACION REDEBAN 2025'!$B$18,'BASE LIQUIDACION REDEBAN 2025'!$B$17))</f>
        <v>35779.500569199998</v>
      </c>
      <c r="AD953" s="87">
        <v>0</v>
      </c>
      <c r="AE953" s="87">
        <f t="shared" si="14"/>
        <v>35779.500569199998</v>
      </c>
    </row>
    <row r="954" spans="1:31" s="105" customFormat="1" ht="13.15">
      <c r="A954" s="154" t="s">
        <v>98</v>
      </c>
      <c r="B954" s="154" t="str">
        <f>VLOOKUP(A954,'CENTRO DE COSTOS'!A:D,4,FALSE)</f>
        <v>MIGUEL JULIÁN HERNÁNDEZ GUARÍN</v>
      </c>
      <c r="C954" s="154" t="str">
        <f>VLOOKUP(A954,'CENTRO DE COSTOS'!A:D,2,FALSE)</f>
        <v>0004-0008</v>
      </c>
      <c r="D954" s="154">
        <v>15001</v>
      </c>
      <c r="E954" s="154">
        <v>2596928</v>
      </c>
      <c r="F954" s="154">
        <v>35414</v>
      </c>
      <c r="G954" s="154" t="s">
        <v>8049</v>
      </c>
      <c r="H954" s="154" t="s">
        <v>241</v>
      </c>
      <c r="I954" s="154" t="s">
        <v>98</v>
      </c>
      <c r="J954" s="154" t="s">
        <v>12822</v>
      </c>
      <c r="K954" s="154" t="s">
        <v>159</v>
      </c>
      <c r="L954" s="154" t="s">
        <v>12823</v>
      </c>
      <c r="M954" s="155">
        <v>45883.418055555558</v>
      </c>
      <c r="N954" s="155">
        <v>45883.586111111108</v>
      </c>
      <c r="O954" s="91"/>
      <c r="P954" s="154" t="s">
        <v>10063</v>
      </c>
      <c r="Q954" s="154" t="s">
        <v>10063</v>
      </c>
      <c r="R954" s="154" t="s">
        <v>2973</v>
      </c>
      <c r="S954" s="154" t="s">
        <v>2973</v>
      </c>
      <c r="T954" s="154" t="s">
        <v>8052</v>
      </c>
      <c r="U954" s="154" t="s">
        <v>9429</v>
      </c>
      <c r="V954" s="154" t="s">
        <v>12824</v>
      </c>
      <c r="W954" s="154" t="s">
        <v>2967</v>
      </c>
      <c r="X954" s="10"/>
      <c r="Y954" s="154" t="s">
        <v>25</v>
      </c>
      <c r="Z954" s="154" t="str">
        <f>VLOOKUP(D954,TIPOLOGIA!A:F,5,0)</f>
        <v>TERRESTRE</v>
      </c>
      <c r="AA954" s="154" t="s">
        <v>556</v>
      </c>
      <c r="AB954" s="46">
        <v>1</v>
      </c>
      <c r="AC954" s="87">
        <f>IF(W954="SOPORTE_TELEFÓNICO",'BASE LIQUIDACION REDEBAN 2025'!$B$19,IF(AND(W954="VISITA_TÉCNICA",Y954="TIPO II"),'BASE LIQUIDACION REDEBAN 2025'!$B$18,'BASE LIQUIDACION REDEBAN 2025'!$B$17))</f>
        <v>35779.500569199998</v>
      </c>
      <c r="AD954" s="87">
        <v>0</v>
      </c>
      <c r="AE954" s="87">
        <f t="shared" si="14"/>
        <v>35779.500569199998</v>
      </c>
    </row>
    <row r="955" spans="1:31" s="105" customFormat="1" ht="13.15">
      <c r="A955" s="154" t="s">
        <v>60</v>
      </c>
      <c r="B955" s="154" t="str">
        <f>VLOOKUP(A955,'CENTRO DE COSTOS'!A:D,4,FALSE)</f>
        <v>JUAN SEBASTIÁN RÍOS CASTRILLÓN</v>
      </c>
      <c r="C955" s="154" t="str">
        <f>VLOOKUP(A955,'CENTRO DE COSTOS'!A:D,2,FALSE)</f>
        <v>0004-0005</v>
      </c>
      <c r="D955" s="154">
        <v>5837</v>
      </c>
      <c r="E955" s="154">
        <v>2586582</v>
      </c>
      <c r="F955" s="154">
        <v>71868</v>
      </c>
      <c r="G955" s="154" t="s">
        <v>8049</v>
      </c>
      <c r="H955" s="154" t="s">
        <v>197</v>
      </c>
      <c r="I955" s="154" t="s">
        <v>785</v>
      </c>
      <c r="J955" s="154" t="s">
        <v>12825</v>
      </c>
      <c r="K955" s="154" t="s">
        <v>159</v>
      </c>
      <c r="L955" s="154" t="s">
        <v>12826</v>
      </c>
      <c r="M955" s="155">
        <v>45881.578472222223</v>
      </c>
      <c r="N955" s="155">
        <v>45883.588194444441</v>
      </c>
      <c r="O955" s="91"/>
      <c r="P955" s="154" t="s">
        <v>10063</v>
      </c>
      <c r="Q955" s="154" t="s">
        <v>10063</v>
      </c>
      <c r="R955" s="154" t="s">
        <v>200</v>
      </c>
      <c r="S955" s="154" t="s">
        <v>201</v>
      </c>
      <c r="T955" s="154" t="s">
        <v>8052</v>
      </c>
      <c r="U955" s="154" t="s">
        <v>9429</v>
      </c>
      <c r="V955" s="154" t="s">
        <v>12827</v>
      </c>
      <c r="W955" s="154" t="s">
        <v>2967</v>
      </c>
      <c r="X955" s="10"/>
      <c r="Y955" s="154" t="s">
        <v>28</v>
      </c>
      <c r="Z955" s="154" t="str">
        <f>VLOOKUP(D955,TIPOLOGIA!A:F,5,0)</f>
        <v>TERRESTRE</v>
      </c>
      <c r="AA955" s="154" t="s">
        <v>3186</v>
      </c>
      <c r="AB955" s="46">
        <v>1</v>
      </c>
      <c r="AC955" s="87">
        <f>IF(W955="SOPORTE_TELEFÓNICO",'BASE LIQUIDACION REDEBAN 2025'!$B$19,IF(AND(W955="VISITA_TÉCNICA",Y955="TIPO II"),'BASE LIQUIDACION REDEBAN 2025'!$B$18,'BASE LIQUIDACION REDEBAN 2025'!$B$17))</f>
        <v>67654.12000000001</v>
      </c>
      <c r="AD955" s="87">
        <v>0</v>
      </c>
      <c r="AE955" s="87">
        <f t="shared" si="14"/>
        <v>67654.12000000001</v>
      </c>
    </row>
    <row r="956" spans="1:31" s="105" customFormat="1" ht="13.15">
      <c r="A956" s="154" t="s">
        <v>91</v>
      </c>
      <c r="B956" s="154" t="str">
        <f>VLOOKUP(A956,'CENTRO DE COSTOS'!A:D,4,FALSE)</f>
        <v>JOSE MAURICIO HERNANDEZ ROJAS</v>
      </c>
      <c r="C956" s="154" t="str">
        <f>VLOOKUP(A956,'CENTRO DE COSTOS'!A:D,2,FALSE)</f>
        <v>0004-0001</v>
      </c>
      <c r="D956" s="154">
        <v>23686</v>
      </c>
      <c r="E956" s="154">
        <v>2592539</v>
      </c>
      <c r="F956" s="154">
        <v>61134</v>
      </c>
      <c r="G956" s="154" t="s">
        <v>8049</v>
      </c>
      <c r="H956" s="154" t="s">
        <v>421</v>
      </c>
      <c r="I956" s="154" t="s">
        <v>12828</v>
      </c>
      <c r="J956" s="154" t="s">
        <v>12829</v>
      </c>
      <c r="K956" s="154" t="s">
        <v>159</v>
      </c>
      <c r="L956" s="154" t="s">
        <v>12830</v>
      </c>
      <c r="M956" s="155">
        <v>45882.522222222222</v>
      </c>
      <c r="N956" s="155">
        <v>45883.589583333334</v>
      </c>
      <c r="O956" s="91"/>
      <c r="P956" s="154" t="s">
        <v>10063</v>
      </c>
      <c r="Q956" s="154" t="s">
        <v>10063</v>
      </c>
      <c r="R956" s="154" t="s">
        <v>2973</v>
      </c>
      <c r="S956" s="154" t="s">
        <v>2973</v>
      </c>
      <c r="T956" s="154" t="s">
        <v>8052</v>
      </c>
      <c r="U956" s="154" t="s">
        <v>9429</v>
      </c>
      <c r="V956" s="154" t="s">
        <v>12831</v>
      </c>
      <c r="W956" s="154" t="s">
        <v>2967</v>
      </c>
      <c r="X956" s="10"/>
      <c r="Y956" s="154" t="s">
        <v>28</v>
      </c>
      <c r="Z956" s="154" t="str">
        <f>VLOOKUP(D956,TIPOLOGIA!A:F,5,0)</f>
        <v>TERRESTRE</v>
      </c>
      <c r="AA956" s="154" t="s">
        <v>426</v>
      </c>
      <c r="AB956" s="46">
        <v>1</v>
      </c>
      <c r="AC956" s="87">
        <f>IF(W956="SOPORTE_TELEFÓNICO",'BASE LIQUIDACION REDEBAN 2025'!$B$19,IF(AND(W956="VISITA_TÉCNICA",Y956="TIPO II"),'BASE LIQUIDACION REDEBAN 2025'!$B$18,'BASE LIQUIDACION REDEBAN 2025'!$B$17))</f>
        <v>67654.12000000001</v>
      </c>
      <c r="AD956" s="87">
        <v>0</v>
      </c>
      <c r="AE956" s="87">
        <f t="shared" si="14"/>
        <v>67654.12000000001</v>
      </c>
    </row>
    <row r="957" spans="1:31" s="105" customFormat="1" ht="13.15">
      <c r="A957" s="154" t="s">
        <v>60</v>
      </c>
      <c r="B957" s="154" t="str">
        <f>VLOOKUP(A957,'CENTRO DE COSTOS'!A:D,4,FALSE)</f>
        <v>JUAN SEBASTIÁN RÍOS CASTRILLÓN</v>
      </c>
      <c r="C957" s="154" t="str">
        <f>VLOOKUP(A957,'CENTRO DE COSTOS'!A:D,2,FALSE)</f>
        <v>0004-0005</v>
      </c>
      <c r="D957" s="154">
        <v>5837</v>
      </c>
      <c r="E957" s="154">
        <v>2586556</v>
      </c>
      <c r="F957" s="154">
        <v>52172</v>
      </c>
      <c r="G957" s="154" t="s">
        <v>8049</v>
      </c>
      <c r="H957" s="154" t="s">
        <v>197</v>
      </c>
      <c r="I957" s="154" t="s">
        <v>785</v>
      </c>
      <c r="J957" s="154" t="s">
        <v>12832</v>
      </c>
      <c r="K957" s="154" t="s">
        <v>159</v>
      </c>
      <c r="L957" s="154" t="s">
        <v>12833</v>
      </c>
      <c r="M957" s="155">
        <v>45881.570833333331</v>
      </c>
      <c r="N957" s="155">
        <v>45883.592361111114</v>
      </c>
      <c r="O957" s="91"/>
      <c r="P957" s="154" t="s">
        <v>10063</v>
      </c>
      <c r="Q957" s="154" t="s">
        <v>10063</v>
      </c>
      <c r="R957" s="154" t="s">
        <v>200</v>
      </c>
      <c r="S957" s="154" t="s">
        <v>201</v>
      </c>
      <c r="T957" s="154" t="s">
        <v>8052</v>
      </c>
      <c r="U957" s="154" t="s">
        <v>9429</v>
      </c>
      <c r="V957" s="154" t="s">
        <v>12834</v>
      </c>
      <c r="W957" s="154" t="s">
        <v>10144</v>
      </c>
      <c r="X957" s="10"/>
      <c r="Y957" s="154" t="s">
        <v>28</v>
      </c>
      <c r="Z957" s="154" t="str">
        <f>VLOOKUP(D957,TIPOLOGIA!A:F,5,0)</f>
        <v>TERRESTRE</v>
      </c>
      <c r="AA957" s="154" t="s">
        <v>3186</v>
      </c>
      <c r="AB957" s="46">
        <v>0</v>
      </c>
      <c r="AC957" s="87">
        <f>IF(W957="SOPORTE_TELEFÓNICO",'BASE LIQUIDACION REDEBAN 2025'!$B$19,IF(AND(W957="VISITA_TÉCNICA",Y957="TIPO II"),'BASE LIQUIDACION REDEBAN 2025'!$B$18,'BASE LIQUIDACION REDEBAN 2025'!$B$17))</f>
        <v>35779.500569199998</v>
      </c>
      <c r="AD957" s="87">
        <v>0</v>
      </c>
      <c r="AE957" s="87">
        <f t="shared" si="14"/>
        <v>35779.500569199998</v>
      </c>
    </row>
    <row r="958" spans="1:31" s="105" customFormat="1" ht="13.15">
      <c r="A958" s="154" t="s">
        <v>60</v>
      </c>
      <c r="B958" s="154" t="str">
        <f>VLOOKUP(A958,'CENTRO DE COSTOS'!A:D,4,FALSE)</f>
        <v>JUAN SEBASTIÁN RÍOS CASTRILLÓN</v>
      </c>
      <c r="C958" s="154" t="str">
        <f>VLOOKUP(A958,'CENTRO DE COSTOS'!A:D,2,FALSE)</f>
        <v>0004-0005</v>
      </c>
      <c r="D958" s="154">
        <v>5837</v>
      </c>
      <c r="E958" s="154">
        <v>2585260</v>
      </c>
      <c r="F958" s="154">
        <v>79383</v>
      </c>
      <c r="G958" s="154" t="s">
        <v>8049</v>
      </c>
      <c r="H958" s="154" t="s">
        <v>197</v>
      </c>
      <c r="I958" s="154" t="s">
        <v>785</v>
      </c>
      <c r="J958" s="154" t="s">
        <v>12835</v>
      </c>
      <c r="K958" s="154" t="s">
        <v>159</v>
      </c>
      <c r="L958" s="154" t="s">
        <v>12836</v>
      </c>
      <c r="M958" s="155">
        <v>45881.448611111111</v>
      </c>
      <c r="N958" s="155">
        <v>45883.597222222219</v>
      </c>
      <c r="O958" s="91"/>
      <c r="P958" s="154" t="s">
        <v>10063</v>
      </c>
      <c r="Q958" s="154" t="s">
        <v>10063</v>
      </c>
      <c r="R958" s="154" t="s">
        <v>2973</v>
      </c>
      <c r="S958" s="154" t="s">
        <v>2973</v>
      </c>
      <c r="T958" s="154" t="s">
        <v>8052</v>
      </c>
      <c r="U958" s="154" t="s">
        <v>9429</v>
      </c>
      <c r="V958" s="154" t="s">
        <v>12837</v>
      </c>
      <c r="W958" s="154" t="s">
        <v>10144</v>
      </c>
      <c r="X958" s="10"/>
      <c r="Y958" s="154" t="s">
        <v>28</v>
      </c>
      <c r="Z958" s="154" t="str">
        <f>VLOOKUP(D958,TIPOLOGIA!A:F,5,0)</f>
        <v>TERRESTRE</v>
      </c>
      <c r="AA958" s="154" t="s">
        <v>3186</v>
      </c>
      <c r="AB958" s="46">
        <v>0</v>
      </c>
      <c r="AC958" s="87">
        <f>IF(W958="SOPORTE_TELEFÓNICO",'BASE LIQUIDACION REDEBAN 2025'!$B$19,IF(AND(W958="VISITA_TÉCNICA",Y958="TIPO II"),'BASE LIQUIDACION REDEBAN 2025'!$B$18,'BASE LIQUIDACION REDEBAN 2025'!$B$17))</f>
        <v>35779.500569199998</v>
      </c>
      <c r="AD958" s="87">
        <v>0</v>
      </c>
      <c r="AE958" s="87">
        <f t="shared" si="14"/>
        <v>35779.500569199998</v>
      </c>
    </row>
    <row r="959" spans="1:31" s="105" customFormat="1" ht="13.15">
      <c r="A959" s="154" t="s">
        <v>93</v>
      </c>
      <c r="B959" s="154" t="str">
        <f>VLOOKUP(A959,'CENTRO DE COSTOS'!A:D,4,FALSE)</f>
        <v>DIEGO FERNANDO HENAO CARDONA</v>
      </c>
      <c r="C959" s="154" t="str">
        <f>VLOOKUP(A959,'CENTRO DE COSTOS'!A:D,2,FALSE)</f>
        <v>0004-0003</v>
      </c>
      <c r="D959" s="154">
        <v>86568</v>
      </c>
      <c r="E959" s="154">
        <v>2565887</v>
      </c>
      <c r="F959" s="154">
        <v>79274</v>
      </c>
      <c r="G959" s="154" t="s">
        <v>8049</v>
      </c>
      <c r="H959" s="154" t="s">
        <v>1820</v>
      </c>
      <c r="I959" s="154" t="s">
        <v>9865</v>
      </c>
      <c r="J959" s="154" t="s">
        <v>12838</v>
      </c>
      <c r="K959" s="154" t="s">
        <v>159</v>
      </c>
      <c r="L959" s="154" t="s">
        <v>12839</v>
      </c>
      <c r="M959" s="155">
        <v>45875.731249999997</v>
      </c>
      <c r="N959" s="155">
        <v>45883.598611111112</v>
      </c>
      <c r="O959" s="91"/>
      <c r="P959" s="154" t="s">
        <v>10063</v>
      </c>
      <c r="Q959" s="154" t="s">
        <v>10063</v>
      </c>
      <c r="R959" s="154" t="s">
        <v>200</v>
      </c>
      <c r="S959" s="154" t="s">
        <v>201</v>
      </c>
      <c r="T959" s="154" t="s">
        <v>8052</v>
      </c>
      <c r="U959" s="154" t="s">
        <v>9429</v>
      </c>
      <c r="V959" s="154" t="s">
        <v>12840</v>
      </c>
      <c r="W959" s="154" t="s">
        <v>10144</v>
      </c>
      <c r="X959" s="10"/>
      <c r="Y959" s="154" t="s">
        <v>32</v>
      </c>
      <c r="Z959" s="154" t="str">
        <f>VLOOKUP(D959,TIPOLOGIA!A:F,5,0)</f>
        <v>TERRESTRE</v>
      </c>
      <c r="AA959" s="154"/>
      <c r="AB959" s="46">
        <v>0</v>
      </c>
      <c r="AC959" s="87">
        <f>IF(W959="SOPORTE_TELEFÓNICO",'BASE LIQUIDACION REDEBAN 2025'!$B$19,IF(AND(W959="VISITA_TÉCNICA",Y959="TIPO II"),'BASE LIQUIDACION REDEBAN 2025'!$B$18,'BASE LIQUIDACION REDEBAN 2025'!$B$17))</f>
        <v>35779.500569199998</v>
      </c>
      <c r="AD959" s="87">
        <v>0</v>
      </c>
      <c r="AE959" s="87">
        <f t="shared" si="14"/>
        <v>35779.500569199998</v>
      </c>
    </row>
    <row r="960" spans="1:31" s="105" customFormat="1" ht="13.15">
      <c r="A960" s="154" t="s">
        <v>72</v>
      </c>
      <c r="B960" s="154" t="str">
        <f>VLOOKUP(A960,'CENTRO DE COSTOS'!A:D,4,FALSE)</f>
        <v>MIGUEL JULIÁN HERNÁNDEZ GUARÍN</v>
      </c>
      <c r="C960" s="154" t="str">
        <f>VLOOKUP(A960,'CENTRO DE COSTOS'!A:D,2,FALSE)</f>
        <v>0004-0008</v>
      </c>
      <c r="D960" s="154">
        <v>68615</v>
      </c>
      <c r="E960" s="154">
        <v>2575696</v>
      </c>
      <c r="F960" s="154">
        <v>29435</v>
      </c>
      <c r="G960" s="154" t="s">
        <v>8049</v>
      </c>
      <c r="H960" s="154" t="s">
        <v>820</v>
      </c>
      <c r="I960" s="154" t="s">
        <v>2998</v>
      </c>
      <c r="J960" s="154" t="s">
        <v>12841</v>
      </c>
      <c r="K960" s="154" t="s">
        <v>159</v>
      </c>
      <c r="L960" s="154" t="s">
        <v>12842</v>
      </c>
      <c r="M960" s="155">
        <v>45880.333333333336</v>
      </c>
      <c r="N960" s="155">
        <v>45883.6</v>
      </c>
      <c r="O960" s="91"/>
      <c r="P960" s="154" t="s">
        <v>10063</v>
      </c>
      <c r="Q960" s="154" t="s">
        <v>10063</v>
      </c>
      <c r="R960" s="154" t="s">
        <v>2973</v>
      </c>
      <c r="S960" s="154" t="s">
        <v>2973</v>
      </c>
      <c r="T960" s="154" t="s">
        <v>8052</v>
      </c>
      <c r="U960" s="154" t="s">
        <v>9429</v>
      </c>
      <c r="V960" s="154" t="s">
        <v>12843</v>
      </c>
      <c r="W960" s="154" t="s">
        <v>2967</v>
      </c>
      <c r="X960" s="10"/>
      <c r="Y960" s="154" t="s">
        <v>28</v>
      </c>
      <c r="Z960" s="154" t="str">
        <f>VLOOKUP(D960,TIPOLOGIA!A:F,5,0)</f>
        <v>TERRESTRE</v>
      </c>
      <c r="AA960" s="154" t="s">
        <v>1016</v>
      </c>
      <c r="AB960" s="46">
        <v>1</v>
      </c>
      <c r="AC960" s="87">
        <f>IF(W960="SOPORTE_TELEFÓNICO",'BASE LIQUIDACION REDEBAN 2025'!$B$19,IF(AND(W960="VISITA_TÉCNICA",Y960="TIPO II"),'BASE LIQUIDACION REDEBAN 2025'!$B$18,'BASE LIQUIDACION REDEBAN 2025'!$B$17))</f>
        <v>67654.12000000001</v>
      </c>
      <c r="AD960" s="87">
        <v>0</v>
      </c>
      <c r="AE960" s="87">
        <f t="shared" si="14"/>
        <v>67654.12000000001</v>
      </c>
    </row>
    <row r="961" spans="1:31" s="105" customFormat="1" ht="13.15">
      <c r="A961" s="154" t="s">
        <v>91</v>
      </c>
      <c r="B961" s="154" t="str">
        <f>VLOOKUP(A961,'CENTRO DE COSTOS'!A:D,4,FALSE)</f>
        <v>JOSE MAURICIO HERNANDEZ ROJAS</v>
      </c>
      <c r="C961" s="154" t="str">
        <f>VLOOKUP(A961,'CENTRO DE COSTOS'!A:D,2,FALSE)</f>
        <v>0004-0001</v>
      </c>
      <c r="D961" s="154">
        <v>23660</v>
      </c>
      <c r="E961" s="154">
        <v>2574205</v>
      </c>
      <c r="F961" s="154">
        <v>66233</v>
      </c>
      <c r="G961" s="154" t="s">
        <v>8049</v>
      </c>
      <c r="H961" s="154" t="s">
        <v>421</v>
      </c>
      <c r="I961" s="154" t="s">
        <v>6921</v>
      </c>
      <c r="J961" s="154" t="s">
        <v>12844</v>
      </c>
      <c r="K961" s="154" t="s">
        <v>159</v>
      </c>
      <c r="L961" s="154" t="s">
        <v>12845</v>
      </c>
      <c r="M961" s="155">
        <v>45878.436805555553</v>
      </c>
      <c r="N961" s="155">
        <v>45883.603472222225</v>
      </c>
      <c r="O961" s="91"/>
      <c r="P961" s="154" t="s">
        <v>10063</v>
      </c>
      <c r="Q961" s="154" t="s">
        <v>10063</v>
      </c>
      <c r="R961" s="154" t="s">
        <v>2973</v>
      </c>
      <c r="S961" s="154" t="s">
        <v>2973</v>
      </c>
      <c r="T961" s="154" t="s">
        <v>8052</v>
      </c>
      <c r="U961" s="154" t="s">
        <v>9429</v>
      </c>
      <c r="V961" s="154" t="s">
        <v>12846</v>
      </c>
      <c r="W961" s="154" t="s">
        <v>2967</v>
      </c>
      <c r="X961" s="10"/>
      <c r="Y961" s="154" t="s">
        <v>28</v>
      </c>
      <c r="Z961" s="154" t="str">
        <f>VLOOKUP(D961,TIPOLOGIA!A:F,5,0)</f>
        <v>TERRESTRE</v>
      </c>
      <c r="AA961" s="154" t="s">
        <v>1917</v>
      </c>
      <c r="AB961" s="46">
        <v>1</v>
      </c>
      <c r="AC961" s="87">
        <f>IF(W961="SOPORTE_TELEFÓNICO",'BASE LIQUIDACION REDEBAN 2025'!$B$19,IF(AND(W961="VISITA_TÉCNICA",Y961="TIPO II"),'BASE LIQUIDACION REDEBAN 2025'!$B$18,'BASE LIQUIDACION REDEBAN 2025'!$B$17))</f>
        <v>67654.12000000001</v>
      </c>
      <c r="AD961" s="87">
        <v>0</v>
      </c>
      <c r="AE961" s="87">
        <f t="shared" si="14"/>
        <v>67654.12000000001</v>
      </c>
    </row>
    <row r="962" spans="1:31" s="105" customFormat="1" ht="13.15">
      <c r="A962" s="154" t="s">
        <v>60</v>
      </c>
      <c r="B962" s="154" t="str">
        <f>VLOOKUP(A962,'CENTRO DE COSTOS'!A:D,4,FALSE)</f>
        <v>JUAN SEBASTIÁN RÍOS CASTRILLÓN</v>
      </c>
      <c r="C962" s="154" t="str">
        <f>VLOOKUP(A962,'CENTRO DE COSTOS'!A:D,2,FALSE)</f>
        <v>0004-0005</v>
      </c>
      <c r="D962" s="154">
        <v>5837</v>
      </c>
      <c r="E962" s="154">
        <v>2592137</v>
      </c>
      <c r="F962" s="154">
        <v>44527</v>
      </c>
      <c r="G962" s="154" t="s">
        <v>8049</v>
      </c>
      <c r="H962" s="154" t="s">
        <v>197</v>
      </c>
      <c r="I962" s="154" t="s">
        <v>785</v>
      </c>
      <c r="J962" s="154" t="s">
        <v>12847</v>
      </c>
      <c r="K962" s="154" t="s">
        <v>159</v>
      </c>
      <c r="L962" s="154" t="s">
        <v>12848</v>
      </c>
      <c r="M962" s="155">
        <v>45882.488888888889</v>
      </c>
      <c r="N962" s="155">
        <v>45883.615972222222</v>
      </c>
      <c r="O962" s="91"/>
      <c r="P962" s="154" t="s">
        <v>10063</v>
      </c>
      <c r="Q962" s="154" t="s">
        <v>10063</v>
      </c>
      <c r="R962" s="154" t="s">
        <v>200</v>
      </c>
      <c r="S962" s="154" t="s">
        <v>201</v>
      </c>
      <c r="T962" s="154" t="s">
        <v>8052</v>
      </c>
      <c r="U962" s="154" t="s">
        <v>9429</v>
      </c>
      <c r="V962" s="154" t="s">
        <v>12849</v>
      </c>
      <c r="W962" s="154" t="s">
        <v>2967</v>
      </c>
      <c r="X962" s="10"/>
      <c r="Y962" s="154" t="s">
        <v>28</v>
      </c>
      <c r="Z962" s="154" t="str">
        <f>VLOOKUP(D962,TIPOLOGIA!A:F,5,0)</f>
        <v>TERRESTRE</v>
      </c>
      <c r="AA962" s="154" t="s">
        <v>3186</v>
      </c>
      <c r="AB962" s="46">
        <v>1</v>
      </c>
      <c r="AC962" s="87">
        <f>IF(W962="SOPORTE_TELEFÓNICO",'BASE LIQUIDACION REDEBAN 2025'!$B$19,IF(AND(W962="VISITA_TÉCNICA",Y962="TIPO II"),'BASE LIQUIDACION REDEBAN 2025'!$B$18,'BASE LIQUIDACION REDEBAN 2025'!$B$17))</f>
        <v>67654.12000000001</v>
      </c>
      <c r="AD962" s="87">
        <v>0</v>
      </c>
      <c r="AE962" s="87">
        <f t="shared" si="14"/>
        <v>67654.12000000001</v>
      </c>
    </row>
    <row r="963" spans="1:31" s="105" customFormat="1" ht="13.15">
      <c r="A963" s="154" t="s">
        <v>94</v>
      </c>
      <c r="B963" s="154" t="str">
        <f>VLOOKUP(A963,'CENTRO DE COSTOS'!A:D,4,FALSE)</f>
        <v>DIEGO FERNANDO HENAO CARDONA</v>
      </c>
      <c r="C963" s="154" t="str">
        <f>VLOOKUP(A963,'CENTRO DE COSTOS'!A:D,2,FALSE)</f>
        <v>0004-0002</v>
      </c>
      <c r="D963" s="154">
        <v>66170</v>
      </c>
      <c r="E963" s="154">
        <v>2594389</v>
      </c>
      <c r="F963" s="154">
        <v>68235</v>
      </c>
      <c r="G963" s="154" t="s">
        <v>8049</v>
      </c>
      <c r="H963" s="154" t="s">
        <v>606</v>
      </c>
      <c r="I963" s="154" t="s">
        <v>815</v>
      </c>
      <c r="J963" s="154" t="s">
        <v>12850</v>
      </c>
      <c r="K963" s="154" t="s">
        <v>159</v>
      </c>
      <c r="L963" s="154" t="s">
        <v>12851</v>
      </c>
      <c r="M963" s="155">
        <v>45882.695138888892</v>
      </c>
      <c r="N963" s="155">
        <v>45883.616666666669</v>
      </c>
      <c r="O963" s="91"/>
      <c r="P963" s="154" t="s">
        <v>10063</v>
      </c>
      <c r="Q963" s="154" t="s">
        <v>10063</v>
      </c>
      <c r="R963" s="154" t="s">
        <v>200</v>
      </c>
      <c r="S963" s="154" t="s">
        <v>201</v>
      </c>
      <c r="T963" s="154" t="s">
        <v>8052</v>
      </c>
      <c r="U963" s="154" t="s">
        <v>9429</v>
      </c>
      <c r="V963" s="154" t="s">
        <v>12852</v>
      </c>
      <c r="W963" s="154" t="s">
        <v>2967</v>
      </c>
      <c r="X963" s="10"/>
      <c r="Y963" s="154" t="s">
        <v>25</v>
      </c>
      <c r="Z963" s="154" t="str">
        <f>VLOOKUP(D963,TIPOLOGIA!A:F,5,0)</f>
        <v>TERRESTRE</v>
      </c>
      <c r="AA963" s="154" t="s">
        <v>2942</v>
      </c>
      <c r="AB963" s="46">
        <v>1</v>
      </c>
      <c r="AC963" s="87">
        <f>IF(W963="SOPORTE_TELEFÓNICO",'BASE LIQUIDACION REDEBAN 2025'!$B$19,IF(AND(W963="VISITA_TÉCNICA",Y963="TIPO II"),'BASE LIQUIDACION REDEBAN 2025'!$B$18,'BASE LIQUIDACION REDEBAN 2025'!$B$17))</f>
        <v>35779.500569199998</v>
      </c>
      <c r="AD963" s="87">
        <v>0</v>
      </c>
      <c r="AE963" s="87">
        <f t="shared" ref="AE963:AE1026" si="15">IF(W963="VISITA_TÉCNICA",AC963*AB963,AC963)</f>
        <v>35779.500569199998</v>
      </c>
    </row>
    <row r="964" spans="1:31" s="105" customFormat="1" ht="13.15">
      <c r="A964" s="154" t="s">
        <v>98</v>
      </c>
      <c r="B964" s="154" t="str">
        <f>VLOOKUP(A964,'CENTRO DE COSTOS'!A:D,4,FALSE)</f>
        <v>MIGUEL JULIÁN HERNÁNDEZ GUARÍN</v>
      </c>
      <c r="C964" s="154" t="str">
        <f>VLOOKUP(A964,'CENTRO DE COSTOS'!A:D,2,FALSE)</f>
        <v>0004-0008</v>
      </c>
      <c r="D964" s="154">
        <v>15001</v>
      </c>
      <c r="E964" s="154">
        <v>2597068</v>
      </c>
      <c r="F964" s="154">
        <v>70360</v>
      </c>
      <c r="G964" s="154" t="s">
        <v>8049</v>
      </c>
      <c r="H964" s="154" t="s">
        <v>241</v>
      </c>
      <c r="I964" s="154" t="s">
        <v>98</v>
      </c>
      <c r="J964" s="154" t="s">
        <v>12853</v>
      </c>
      <c r="K964" s="154" t="s">
        <v>159</v>
      </c>
      <c r="L964" s="154" t="s">
        <v>12854</v>
      </c>
      <c r="M964" s="155">
        <v>45883.434027777781</v>
      </c>
      <c r="N964" s="155">
        <v>45883.618750000001</v>
      </c>
      <c r="O964" s="91"/>
      <c r="P964" s="154" t="s">
        <v>10063</v>
      </c>
      <c r="Q964" s="154" t="s">
        <v>10063</v>
      </c>
      <c r="R964" s="154" t="s">
        <v>2973</v>
      </c>
      <c r="S964" s="154" t="s">
        <v>2973</v>
      </c>
      <c r="T964" s="154" t="s">
        <v>8052</v>
      </c>
      <c r="U964" s="154" t="s">
        <v>9429</v>
      </c>
      <c r="V964" s="154" t="s">
        <v>12855</v>
      </c>
      <c r="W964" s="154" t="s">
        <v>2967</v>
      </c>
      <c r="X964" s="10"/>
      <c r="Y964" s="154" t="s">
        <v>25</v>
      </c>
      <c r="Z964" s="154" t="str">
        <f>VLOOKUP(D964,TIPOLOGIA!A:F,5,0)</f>
        <v>TERRESTRE</v>
      </c>
      <c r="AA964" s="154" t="s">
        <v>556</v>
      </c>
      <c r="AB964" s="46">
        <v>1</v>
      </c>
      <c r="AC964" s="87">
        <f>IF(W964="SOPORTE_TELEFÓNICO",'BASE LIQUIDACION REDEBAN 2025'!$B$19,IF(AND(W964="VISITA_TÉCNICA",Y964="TIPO II"),'BASE LIQUIDACION REDEBAN 2025'!$B$18,'BASE LIQUIDACION REDEBAN 2025'!$B$17))</f>
        <v>35779.500569199998</v>
      </c>
      <c r="AD964" s="87">
        <v>0</v>
      </c>
      <c r="AE964" s="87">
        <f t="shared" si="15"/>
        <v>35779.500569199998</v>
      </c>
    </row>
    <row r="965" spans="1:31" s="105" customFormat="1" ht="13.15">
      <c r="A965" s="154" t="s">
        <v>94</v>
      </c>
      <c r="B965" s="154" t="str">
        <f>VLOOKUP(A965,'CENTRO DE COSTOS'!A:D,4,FALSE)</f>
        <v>DIEGO FERNANDO HENAO CARDONA</v>
      </c>
      <c r="C965" s="154" t="str">
        <f>VLOOKUP(A965,'CENTRO DE COSTOS'!A:D,2,FALSE)</f>
        <v>0004-0002</v>
      </c>
      <c r="D965" s="154">
        <v>66001</v>
      </c>
      <c r="E965" s="154">
        <v>2581752</v>
      </c>
      <c r="F965" s="154">
        <v>77084</v>
      </c>
      <c r="G965" s="154" t="s">
        <v>8049</v>
      </c>
      <c r="H965" s="154" t="s">
        <v>606</v>
      </c>
      <c r="I965" s="154" t="s">
        <v>94</v>
      </c>
      <c r="J965" s="154" t="s">
        <v>12856</v>
      </c>
      <c r="K965" s="154" t="s">
        <v>159</v>
      </c>
      <c r="L965" s="154" t="s">
        <v>12857</v>
      </c>
      <c r="M965" s="155">
        <v>45880.704861111109</v>
      </c>
      <c r="N965" s="155">
        <v>45883.627083333333</v>
      </c>
      <c r="O965" s="91"/>
      <c r="P965" s="154" t="s">
        <v>10063</v>
      </c>
      <c r="Q965" s="154" t="s">
        <v>10063</v>
      </c>
      <c r="R965" s="154" t="s">
        <v>200</v>
      </c>
      <c r="S965" s="154" t="s">
        <v>201</v>
      </c>
      <c r="T965" s="154" t="s">
        <v>8052</v>
      </c>
      <c r="U965" s="154" t="s">
        <v>9429</v>
      </c>
      <c r="V965" s="154" t="s">
        <v>12858</v>
      </c>
      <c r="W965" s="154" t="s">
        <v>2967</v>
      </c>
      <c r="X965" s="10"/>
      <c r="Y965" s="154" t="s">
        <v>25</v>
      </c>
      <c r="Z965" s="154" t="str">
        <f>VLOOKUP(D965,TIPOLOGIA!A:F,5,0)</f>
        <v>TERRESTRE</v>
      </c>
      <c r="AA965" s="154" t="s">
        <v>495</v>
      </c>
      <c r="AB965" s="46">
        <v>1</v>
      </c>
      <c r="AC965" s="87">
        <f>IF(W965="SOPORTE_TELEFÓNICO",'BASE LIQUIDACION REDEBAN 2025'!$B$19,IF(AND(W965="VISITA_TÉCNICA",Y965="TIPO II"),'BASE LIQUIDACION REDEBAN 2025'!$B$18,'BASE LIQUIDACION REDEBAN 2025'!$B$17))</f>
        <v>35779.500569199998</v>
      </c>
      <c r="AD965" s="87">
        <v>0</v>
      </c>
      <c r="AE965" s="87">
        <f t="shared" si="15"/>
        <v>35779.500569199998</v>
      </c>
    </row>
    <row r="966" spans="1:31" s="105" customFormat="1" ht="13.15">
      <c r="A966" s="154" t="s">
        <v>92</v>
      </c>
      <c r="B966" s="154" t="str">
        <f>VLOOKUP(A966,'CENTRO DE COSTOS'!A:D,4,FALSE)</f>
        <v>KEVIN ALEXIS CORZO BUSTOS</v>
      </c>
      <c r="C966" s="154" t="str">
        <f>VLOOKUP(A966,'CENTRO DE COSTOS'!A:D,2,FALSE)</f>
        <v>0004-0007</v>
      </c>
      <c r="D966" s="154">
        <v>41001</v>
      </c>
      <c r="E966" s="154">
        <v>2592430</v>
      </c>
      <c r="F966" s="154">
        <v>12834</v>
      </c>
      <c r="G966" s="154" t="s">
        <v>8049</v>
      </c>
      <c r="H966" s="154" t="s">
        <v>249</v>
      </c>
      <c r="I966" s="154" t="s">
        <v>92</v>
      </c>
      <c r="J966" s="154" t="s">
        <v>12859</v>
      </c>
      <c r="K966" s="154" t="s">
        <v>159</v>
      </c>
      <c r="L966" s="154" t="s">
        <v>12860</v>
      </c>
      <c r="M966" s="155">
        <v>45882.511111111111</v>
      </c>
      <c r="N966" s="155">
        <v>45883.628472222219</v>
      </c>
      <c r="O966" s="91"/>
      <c r="P966" s="154" t="s">
        <v>10063</v>
      </c>
      <c r="Q966" s="154" t="s">
        <v>10063</v>
      </c>
      <c r="R966" s="154" t="s">
        <v>2973</v>
      </c>
      <c r="S966" s="154" t="s">
        <v>2973</v>
      </c>
      <c r="T966" s="154" t="s">
        <v>8052</v>
      </c>
      <c r="U966" s="154" t="s">
        <v>9429</v>
      </c>
      <c r="V966" s="154" t="s">
        <v>12861</v>
      </c>
      <c r="W966" s="154" t="s">
        <v>2967</v>
      </c>
      <c r="X966" s="10"/>
      <c r="Y966" s="154" t="s">
        <v>25</v>
      </c>
      <c r="Z966" s="154" t="str">
        <f>VLOOKUP(D966,TIPOLOGIA!A:F,5,0)</f>
        <v>TERRESTRE</v>
      </c>
      <c r="AA966" s="154" t="s">
        <v>167</v>
      </c>
      <c r="AB966" s="46">
        <v>1</v>
      </c>
      <c r="AC966" s="87">
        <f>IF(W966="SOPORTE_TELEFÓNICO",'BASE LIQUIDACION REDEBAN 2025'!$B$19,IF(AND(W966="VISITA_TÉCNICA",Y966="TIPO II"),'BASE LIQUIDACION REDEBAN 2025'!$B$18,'BASE LIQUIDACION REDEBAN 2025'!$B$17))</f>
        <v>35779.500569199998</v>
      </c>
      <c r="AD966" s="87">
        <v>0</v>
      </c>
      <c r="AE966" s="87">
        <f t="shared" si="15"/>
        <v>35779.500569199998</v>
      </c>
    </row>
    <row r="967" spans="1:31" s="105" customFormat="1" ht="13.15">
      <c r="A967" s="154" t="s">
        <v>68</v>
      </c>
      <c r="B967" s="154" t="str">
        <f>VLOOKUP(A967,'CENTRO DE COSTOS'!A:D,4,FALSE)</f>
        <v>WILLIAM ASDRUBAL ROZO ROZO</v>
      </c>
      <c r="C967" s="154" t="str">
        <f>VLOOKUP(A967,'CENTRO DE COSTOS'!A:D,2,FALSE)</f>
        <v>0004-0004</v>
      </c>
      <c r="D967" s="154">
        <v>25126</v>
      </c>
      <c r="E967" s="154">
        <v>2574087</v>
      </c>
      <c r="F967" s="154">
        <v>57532</v>
      </c>
      <c r="G967" s="154" t="s">
        <v>8049</v>
      </c>
      <c r="H967" s="154" t="s">
        <v>470</v>
      </c>
      <c r="I967" s="154" t="s">
        <v>2148</v>
      </c>
      <c r="J967" s="154" t="s">
        <v>12862</v>
      </c>
      <c r="K967" s="154" t="s">
        <v>159</v>
      </c>
      <c r="L967" s="154" t="s">
        <v>12863</v>
      </c>
      <c r="M967" s="155">
        <v>45878.438194444447</v>
      </c>
      <c r="N967" s="155">
        <v>45883.634722222225</v>
      </c>
      <c r="O967" s="91"/>
      <c r="P967" s="154" t="s">
        <v>10063</v>
      </c>
      <c r="Q967" s="154" t="s">
        <v>10063</v>
      </c>
      <c r="R967" s="154" t="s">
        <v>2973</v>
      </c>
      <c r="S967" s="154" t="s">
        <v>2973</v>
      </c>
      <c r="T967" s="154" t="s">
        <v>8052</v>
      </c>
      <c r="U967" s="154" t="s">
        <v>9429</v>
      </c>
      <c r="V967" s="154" t="s">
        <v>12864</v>
      </c>
      <c r="W967" s="154" t="s">
        <v>2967</v>
      </c>
      <c r="X967" s="10"/>
      <c r="Y967" s="154" t="s">
        <v>28</v>
      </c>
      <c r="Z967" s="154" t="str">
        <f>VLOOKUP(D967,TIPOLOGIA!A:F,5,0)</f>
        <v>TERRESTRE</v>
      </c>
      <c r="AA967" s="154" t="s">
        <v>506</v>
      </c>
      <c r="AB967" s="46">
        <v>1</v>
      </c>
      <c r="AC967" s="87">
        <f>IF(W967="SOPORTE_TELEFÓNICO",'BASE LIQUIDACION REDEBAN 2025'!$B$19,IF(AND(W967="VISITA_TÉCNICA",Y967="TIPO II"),'BASE LIQUIDACION REDEBAN 2025'!$B$18,'BASE LIQUIDACION REDEBAN 2025'!$B$17))</f>
        <v>67654.12000000001</v>
      </c>
      <c r="AD967" s="87">
        <v>0</v>
      </c>
      <c r="AE967" s="87">
        <f t="shared" si="15"/>
        <v>67654.12000000001</v>
      </c>
    </row>
    <row r="968" spans="1:31" s="105" customFormat="1" ht="13.15">
      <c r="A968" s="154" t="s">
        <v>72</v>
      </c>
      <c r="B968" s="154" t="str">
        <f>VLOOKUP(A968,'CENTRO DE COSTOS'!A:D,4,FALSE)</f>
        <v>MIGUEL JULIÁN HERNÁNDEZ GUARÍN</v>
      </c>
      <c r="C968" s="154" t="str">
        <f>VLOOKUP(A968,'CENTRO DE COSTOS'!A:D,2,FALSE)</f>
        <v>0004-0008</v>
      </c>
      <c r="D968" s="154">
        <v>68001</v>
      </c>
      <c r="E968" s="154">
        <v>2596424</v>
      </c>
      <c r="F968" s="154">
        <v>74095</v>
      </c>
      <c r="G968" s="154" t="s">
        <v>8049</v>
      </c>
      <c r="H968" s="154" t="s">
        <v>820</v>
      </c>
      <c r="I968" s="154" t="s">
        <v>72</v>
      </c>
      <c r="J968" s="154" t="s">
        <v>12865</v>
      </c>
      <c r="K968" s="154" t="s">
        <v>159</v>
      </c>
      <c r="L968" s="154" t="s">
        <v>12866</v>
      </c>
      <c r="M968" s="155">
        <v>45883.384027777778</v>
      </c>
      <c r="N968" s="155">
        <v>45883.636111111111</v>
      </c>
      <c r="O968" s="91"/>
      <c r="P968" s="154" t="s">
        <v>10063</v>
      </c>
      <c r="Q968" s="154" t="s">
        <v>10063</v>
      </c>
      <c r="R968" s="154" t="s">
        <v>2973</v>
      </c>
      <c r="S968" s="154" t="s">
        <v>2973</v>
      </c>
      <c r="T968" s="154" t="s">
        <v>8052</v>
      </c>
      <c r="U968" s="154" t="s">
        <v>9429</v>
      </c>
      <c r="V968" s="154" t="s">
        <v>12867</v>
      </c>
      <c r="W968" s="154" t="s">
        <v>2967</v>
      </c>
      <c r="X968" s="10"/>
      <c r="Y968" s="154" t="s">
        <v>25</v>
      </c>
      <c r="Z968" s="154" t="str">
        <f>VLOOKUP(D968,TIPOLOGIA!A:F,5,0)</f>
        <v>TERRESTRE</v>
      </c>
      <c r="AA968" s="154" t="s">
        <v>3140</v>
      </c>
      <c r="AB968" s="46">
        <v>1</v>
      </c>
      <c r="AC968" s="87">
        <f>IF(W968="SOPORTE_TELEFÓNICO",'BASE LIQUIDACION REDEBAN 2025'!$B$19,IF(AND(W968="VISITA_TÉCNICA",Y968="TIPO II"),'BASE LIQUIDACION REDEBAN 2025'!$B$18,'BASE LIQUIDACION REDEBAN 2025'!$B$17))</f>
        <v>35779.500569199998</v>
      </c>
      <c r="AD968" s="87">
        <v>0</v>
      </c>
      <c r="AE968" s="87">
        <f t="shared" si="15"/>
        <v>35779.500569199998</v>
      </c>
    </row>
    <row r="969" spans="1:31" s="105" customFormat="1" ht="13.15">
      <c r="A969" s="154" t="s">
        <v>94</v>
      </c>
      <c r="B969" s="154" t="str">
        <f>VLOOKUP(A969,'CENTRO DE COSTOS'!A:D,4,FALSE)</f>
        <v>DIEGO FERNANDO HENAO CARDONA</v>
      </c>
      <c r="C969" s="154" t="str">
        <f>VLOOKUP(A969,'CENTRO DE COSTOS'!A:D,2,FALSE)</f>
        <v>0004-0002</v>
      </c>
      <c r="D969" s="154">
        <v>66170</v>
      </c>
      <c r="E969" s="154">
        <v>2592453</v>
      </c>
      <c r="F969" s="154">
        <v>65111</v>
      </c>
      <c r="G969" s="154" t="s">
        <v>8049</v>
      </c>
      <c r="H969" s="154" t="s">
        <v>606</v>
      </c>
      <c r="I969" s="154" t="s">
        <v>815</v>
      </c>
      <c r="J969" s="154" t="s">
        <v>12868</v>
      </c>
      <c r="K969" s="154" t="s">
        <v>159</v>
      </c>
      <c r="L969" s="154" t="s">
        <v>12869</v>
      </c>
      <c r="M969" s="155">
        <v>45882.51666666667</v>
      </c>
      <c r="N969" s="155">
        <v>45883.636805555558</v>
      </c>
      <c r="O969" s="91"/>
      <c r="P969" s="154" t="s">
        <v>10063</v>
      </c>
      <c r="Q969" s="154" t="s">
        <v>10063</v>
      </c>
      <c r="R969" s="154" t="s">
        <v>200</v>
      </c>
      <c r="S969" s="154" t="s">
        <v>739</v>
      </c>
      <c r="T969" s="154" t="s">
        <v>8052</v>
      </c>
      <c r="U969" s="154" t="s">
        <v>9429</v>
      </c>
      <c r="V969" s="154" t="s">
        <v>12870</v>
      </c>
      <c r="W969" s="154" t="s">
        <v>2967</v>
      </c>
      <c r="X969" s="10"/>
      <c r="Y969" s="154" t="s">
        <v>25</v>
      </c>
      <c r="Z969" s="154" t="str">
        <f>VLOOKUP(D969,TIPOLOGIA!A:F,5,0)</f>
        <v>TERRESTRE</v>
      </c>
      <c r="AA969" s="154" t="s">
        <v>495</v>
      </c>
      <c r="AB969" s="46">
        <v>1</v>
      </c>
      <c r="AC969" s="87">
        <f>IF(W969="SOPORTE_TELEFÓNICO",'BASE LIQUIDACION REDEBAN 2025'!$B$19,IF(AND(W969="VISITA_TÉCNICA",Y969="TIPO II"),'BASE LIQUIDACION REDEBAN 2025'!$B$18,'BASE LIQUIDACION REDEBAN 2025'!$B$17))</f>
        <v>35779.500569199998</v>
      </c>
      <c r="AD969" s="87">
        <v>0</v>
      </c>
      <c r="AE969" s="87">
        <f t="shared" si="15"/>
        <v>35779.500569199998</v>
      </c>
    </row>
    <row r="970" spans="1:31" s="105" customFormat="1" ht="13.15">
      <c r="A970" s="154" t="s">
        <v>76</v>
      </c>
      <c r="B970" s="154" t="str">
        <f>VLOOKUP(A970,'CENTRO DE COSTOS'!A:D,4,FALSE)</f>
        <v>DIEGO FERNANDO HENAO CARDONA</v>
      </c>
      <c r="C970" s="154" t="str">
        <f>VLOOKUP(A970,'CENTRO DE COSTOS'!A:D,2,FALSE)</f>
        <v>0004-0003</v>
      </c>
      <c r="D970" s="154">
        <v>19355</v>
      </c>
      <c r="E970" s="154">
        <v>2591627</v>
      </c>
      <c r="F970" s="154">
        <v>58504</v>
      </c>
      <c r="G970" s="154" t="s">
        <v>8049</v>
      </c>
      <c r="H970" s="154" t="s">
        <v>258</v>
      </c>
      <c r="I970" s="154" t="s">
        <v>4807</v>
      </c>
      <c r="J970" s="154" t="s">
        <v>12871</v>
      </c>
      <c r="K970" s="154" t="s">
        <v>159</v>
      </c>
      <c r="L970" s="154" t="s">
        <v>12872</v>
      </c>
      <c r="M970" s="155">
        <v>45882.45416666667</v>
      </c>
      <c r="N970" s="155">
        <v>45883.643055555556</v>
      </c>
      <c r="O970" s="91"/>
      <c r="P970" s="154" t="s">
        <v>10063</v>
      </c>
      <c r="Q970" s="154" t="s">
        <v>10063</v>
      </c>
      <c r="R970" s="154" t="s">
        <v>2973</v>
      </c>
      <c r="S970" s="154" t="s">
        <v>2973</v>
      </c>
      <c r="T970" s="154" t="s">
        <v>8052</v>
      </c>
      <c r="U970" s="154" t="s">
        <v>9429</v>
      </c>
      <c r="V970" s="154" t="s">
        <v>12873</v>
      </c>
      <c r="W970" s="154" t="s">
        <v>2967</v>
      </c>
      <c r="X970" s="10"/>
      <c r="Y970" s="154" t="s">
        <v>32</v>
      </c>
      <c r="Z970" s="154" t="str">
        <f>VLOOKUP(D970,TIPOLOGIA!A:F,5,0)</f>
        <v>TERRESTRE</v>
      </c>
      <c r="AA970" s="154" t="s">
        <v>330</v>
      </c>
      <c r="AB970" s="46">
        <v>1</v>
      </c>
      <c r="AC970" s="87">
        <f>IF(W970="SOPORTE_TELEFÓNICO",'BASE LIQUIDACION REDEBAN 2025'!$B$19,IF(AND(W970="VISITA_TÉCNICA",Y970="TIPO II"),'BASE LIQUIDACION REDEBAN 2025'!$B$18,'BASE LIQUIDACION REDEBAN 2025'!$B$17))</f>
        <v>35779.500569199998</v>
      </c>
      <c r="AD970" s="87">
        <v>0</v>
      </c>
      <c r="AE970" s="87">
        <f t="shared" si="15"/>
        <v>35779.500569199998</v>
      </c>
    </row>
    <row r="971" spans="1:31" s="105" customFormat="1" ht="13.15">
      <c r="A971" s="154" t="s">
        <v>72</v>
      </c>
      <c r="B971" s="154" t="str">
        <f>VLOOKUP(A971,'CENTRO DE COSTOS'!A:D,4,FALSE)</f>
        <v>MIGUEL JULIÁN HERNÁNDEZ GUARÍN</v>
      </c>
      <c r="C971" s="154" t="str">
        <f>VLOOKUP(A971,'CENTRO DE COSTOS'!A:D,2,FALSE)</f>
        <v>0004-0008</v>
      </c>
      <c r="D971" s="154">
        <v>68001</v>
      </c>
      <c r="E971" s="154">
        <v>2597430</v>
      </c>
      <c r="F971" s="154">
        <v>33743</v>
      </c>
      <c r="G971" s="154" t="s">
        <v>8049</v>
      </c>
      <c r="H971" s="154" t="s">
        <v>820</v>
      </c>
      <c r="I971" s="154" t="s">
        <v>72</v>
      </c>
      <c r="J971" s="154" t="s">
        <v>12874</v>
      </c>
      <c r="K971" s="154" t="s">
        <v>159</v>
      </c>
      <c r="L971" s="154" t="s">
        <v>12875</v>
      </c>
      <c r="M971" s="155">
        <v>45883.446527777778</v>
      </c>
      <c r="N971" s="155">
        <v>45883.645833333336</v>
      </c>
      <c r="O971" s="91"/>
      <c r="P971" s="154" t="s">
        <v>10063</v>
      </c>
      <c r="Q971" s="154" t="s">
        <v>10063</v>
      </c>
      <c r="R971" s="154" t="s">
        <v>2973</v>
      </c>
      <c r="S971" s="154" t="s">
        <v>2973</v>
      </c>
      <c r="T971" s="154" t="s">
        <v>8052</v>
      </c>
      <c r="U971" s="154" t="s">
        <v>9429</v>
      </c>
      <c r="V971" s="154" t="s">
        <v>12876</v>
      </c>
      <c r="W971" s="154" t="s">
        <v>2967</v>
      </c>
      <c r="X971" s="10"/>
      <c r="Y971" s="154" t="s">
        <v>25</v>
      </c>
      <c r="Z971" s="154" t="str">
        <f>VLOOKUP(D971,TIPOLOGIA!A:F,5,0)</f>
        <v>TERRESTRE</v>
      </c>
      <c r="AA971" s="154" t="s">
        <v>438</v>
      </c>
      <c r="AB971" s="46">
        <v>1</v>
      </c>
      <c r="AC971" s="87">
        <f>IF(W971="SOPORTE_TELEFÓNICO",'BASE LIQUIDACION REDEBAN 2025'!$B$19,IF(AND(W971="VISITA_TÉCNICA",Y971="TIPO II"),'BASE LIQUIDACION REDEBAN 2025'!$B$18,'BASE LIQUIDACION REDEBAN 2025'!$B$17))</f>
        <v>35779.500569199998</v>
      </c>
      <c r="AD971" s="87">
        <v>0</v>
      </c>
      <c r="AE971" s="87">
        <f t="shared" si="15"/>
        <v>35779.500569199998</v>
      </c>
    </row>
    <row r="972" spans="1:31">
      <c r="A972" s="154" t="s">
        <v>64</v>
      </c>
      <c r="B972" s="154" t="str">
        <f>VLOOKUP(A972,'CENTRO DE COSTOS'!A:D,4,FALSE)</f>
        <v>JOSE MAURICIO HERNANDEZ ROJAS</v>
      </c>
      <c r="C972" s="154" t="str">
        <f>VLOOKUP(A972,'CENTRO DE COSTOS'!A:D,2,FALSE)</f>
        <v>0004-0001</v>
      </c>
      <c r="D972" s="154">
        <v>8001</v>
      </c>
      <c r="E972" s="154">
        <v>2592461</v>
      </c>
      <c r="F972" s="154">
        <v>39774</v>
      </c>
      <c r="G972" s="154" t="s">
        <v>8049</v>
      </c>
      <c r="H972" s="154" t="s">
        <v>389</v>
      </c>
      <c r="I972" s="154" t="s">
        <v>64</v>
      </c>
      <c r="J972" s="154" t="s">
        <v>12877</v>
      </c>
      <c r="K972" s="154" t="s">
        <v>159</v>
      </c>
      <c r="L972" s="154" t="s">
        <v>12878</v>
      </c>
      <c r="M972" s="155">
        <v>45882.519444444442</v>
      </c>
      <c r="N972" s="155">
        <v>45883.648611111108</v>
      </c>
      <c r="O972" s="8"/>
      <c r="P972" s="154" t="s">
        <v>10063</v>
      </c>
      <c r="Q972" s="154" t="s">
        <v>10063</v>
      </c>
      <c r="R972" s="154" t="s">
        <v>2973</v>
      </c>
      <c r="S972" s="154" t="s">
        <v>2973</v>
      </c>
      <c r="T972" s="154" t="s">
        <v>8052</v>
      </c>
      <c r="U972" s="154" t="s">
        <v>9429</v>
      </c>
      <c r="V972" s="154" t="s">
        <v>12879</v>
      </c>
      <c r="W972" s="154" t="s">
        <v>2967</v>
      </c>
      <c r="X972" s="8"/>
      <c r="Y972" s="154" t="s">
        <v>25</v>
      </c>
      <c r="Z972" s="154" t="str">
        <f>VLOOKUP(D972,TIPOLOGIA!A:F,5,0)</f>
        <v>TERRESTRE</v>
      </c>
      <c r="AA972" s="154" t="s">
        <v>395</v>
      </c>
      <c r="AB972" s="46">
        <v>1</v>
      </c>
      <c r="AC972" s="87">
        <f>IF(W972="SOPORTE_TELEFÓNICO",'BASE LIQUIDACION REDEBAN 2025'!$B$19,IF(AND(W972="VISITA_TÉCNICA",Y972="TIPO II"),'BASE LIQUIDACION REDEBAN 2025'!$B$18,'BASE LIQUIDACION REDEBAN 2025'!$B$17))</f>
        <v>35779.500569199998</v>
      </c>
      <c r="AD972" s="87">
        <v>0</v>
      </c>
      <c r="AE972" s="87">
        <f t="shared" si="15"/>
        <v>35779.500569199998</v>
      </c>
    </row>
    <row r="973" spans="1:31">
      <c r="A973" s="154" t="s">
        <v>91</v>
      </c>
      <c r="B973" s="154" t="str">
        <f>VLOOKUP(A973,'CENTRO DE COSTOS'!A:D,4,FALSE)</f>
        <v>JOSE MAURICIO HERNANDEZ ROJAS</v>
      </c>
      <c r="C973" s="154" t="str">
        <f>VLOOKUP(A973,'CENTRO DE COSTOS'!A:D,2,FALSE)</f>
        <v>0004-0001</v>
      </c>
      <c r="D973" s="154">
        <v>23001</v>
      </c>
      <c r="E973" s="154">
        <v>2577425</v>
      </c>
      <c r="F973" s="154">
        <v>77171</v>
      </c>
      <c r="G973" s="154" t="s">
        <v>8049</v>
      </c>
      <c r="H973" s="154" t="s">
        <v>421</v>
      </c>
      <c r="I973" s="154" t="s">
        <v>91</v>
      </c>
      <c r="J973" s="154" t="s">
        <v>9719</v>
      </c>
      <c r="K973" s="154" t="s">
        <v>159</v>
      </c>
      <c r="L973" s="154" t="s">
        <v>12880</v>
      </c>
      <c r="M973" s="155">
        <v>45880.402083333334</v>
      </c>
      <c r="N973" s="155">
        <v>45883.652083333334</v>
      </c>
      <c r="O973" s="8"/>
      <c r="P973" s="154" t="s">
        <v>10063</v>
      </c>
      <c r="Q973" s="154" t="s">
        <v>10063</v>
      </c>
      <c r="R973" s="154" t="s">
        <v>2973</v>
      </c>
      <c r="S973" s="154" t="s">
        <v>2973</v>
      </c>
      <c r="T973" s="154" t="s">
        <v>8052</v>
      </c>
      <c r="U973" s="154" t="s">
        <v>9429</v>
      </c>
      <c r="V973" s="154" t="s">
        <v>12881</v>
      </c>
      <c r="W973" s="154" t="s">
        <v>2967</v>
      </c>
      <c r="X973" s="8"/>
      <c r="Y973" s="154" t="s">
        <v>25</v>
      </c>
      <c r="Z973" s="154" t="str">
        <f>VLOOKUP(D973,TIPOLOGIA!A:F,5,0)</f>
        <v>TERRESTRE</v>
      </c>
      <c r="AA973" s="154" t="s">
        <v>2371</v>
      </c>
      <c r="AB973" s="46">
        <v>1</v>
      </c>
      <c r="AC973" s="87">
        <f>IF(W973="SOPORTE_TELEFÓNICO",'BASE LIQUIDACION REDEBAN 2025'!$B$19,IF(AND(W973="VISITA_TÉCNICA",Y973="TIPO II"),'BASE LIQUIDACION REDEBAN 2025'!$B$18,'BASE LIQUIDACION REDEBAN 2025'!$B$17))</f>
        <v>35779.500569199998</v>
      </c>
      <c r="AD973" s="87">
        <v>0</v>
      </c>
      <c r="AE973" s="87">
        <f t="shared" si="15"/>
        <v>35779.500569199998</v>
      </c>
    </row>
    <row r="974" spans="1:31">
      <c r="A974" s="154" t="s">
        <v>91</v>
      </c>
      <c r="B974" s="154" t="str">
        <f>VLOOKUP(A974,'CENTRO DE COSTOS'!A:D,4,FALSE)</f>
        <v>JOSE MAURICIO HERNANDEZ ROJAS</v>
      </c>
      <c r="C974" s="154" t="str">
        <f>VLOOKUP(A974,'CENTRO DE COSTOS'!A:D,2,FALSE)</f>
        <v>0004-0001</v>
      </c>
      <c r="D974" s="154">
        <v>23162</v>
      </c>
      <c r="E974" s="154">
        <v>2593039</v>
      </c>
      <c r="F974" s="154">
        <v>80253</v>
      </c>
      <c r="G974" s="154" t="s">
        <v>8049</v>
      </c>
      <c r="H974" s="154" t="s">
        <v>421</v>
      </c>
      <c r="I974" s="154" t="s">
        <v>3254</v>
      </c>
      <c r="J974" s="154" t="s">
        <v>12882</v>
      </c>
      <c r="K974" s="154" t="s">
        <v>159</v>
      </c>
      <c r="L974" s="154" t="s">
        <v>12883</v>
      </c>
      <c r="M974" s="155">
        <v>45882.59375</v>
      </c>
      <c r="N974" s="155">
        <v>45883.654166666667</v>
      </c>
      <c r="O974" s="8"/>
      <c r="P974" s="154" t="s">
        <v>10063</v>
      </c>
      <c r="Q974" s="154" t="s">
        <v>10063</v>
      </c>
      <c r="R974" s="154" t="s">
        <v>2973</v>
      </c>
      <c r="S974" s="154" t="s">
        <v>2973</v>
      </c>
      <c r="T974" s="154" t="s">
        <v>8052</v>
      </c>
      <c r="U974" s="154" t="s">
        <v>9429</v>
      </c>
      <c r="V974" s="154" t="s">
        <v>12884</v>
      </c>
      <c r="W974" s="154" t="s">
        <v>2967</v>
      </c>
      <c r="X974" s="8"/>
      <c r="Y974" s="154" t="s">
        <v>25</v>
      </c>
      <c r="Z974" s="154" t="str">
        <f>VLOOKUP(D974,TIPOLOGIA!A:F,5,0)</f>
        <v>TERRESTRE</v>
      </c>
      <c r="AA974" s="154" t="s">
        <v>426</v>
      </c>
      <c r="AB974" s="46">
        <v>1</v>
      </c>
      <c r="AC974" s="87">
        <f>IF(W974="SOPORTE_TELEFÓNICO",'BASE LIQUIDACION REDEBAN 2025'!$B$19,IF(AND(W974="VISITA_TÉCNICA",Y974="TIPO II"),'BASE LIQUIDACION REDEBAN 2025'!$B$18,'BASE LIQUIDACION REDEBAN 2025'!$B$17))</f>
        <v>35779.500569199998</v>
      </c>
      <c r="AD974" s="87">
        <v>0</v>
      </c>
      <c r="AE974" s="87">
        <f t="shared" si="15"/>
        <v>35779.500569199998</v>
      </c>
    </row>
    <row r="975" spans="1:31">
      <c r="A975" s="154" t="s">
        <v>90</v>
      </c>
      <c r="B975" s="154" t="str">
        <f>VLOOKUP(A975,'CENTRO DE COSTOS'!A:D,4,FALSE)</f>
        <v>JUAN SEBASTIÁN RÍOS CASTRILLÓN</v>
      </c>
      <c r="C975" s="154" t="str">
        <f>VLOOKUP(A975,'CENTRO DE COSTOS'!A:D,2,FALSE)</f>
        <v>0004-0005</v>
      </c>
      <c r="D975" s="154">
        <v>5400</v>
      </c>
      <c r="E975" s="154">
        <v>2574452</v>
      </c>
      <c r="F975" s="154">
        <v>49934</v>
      </c>
      <c r="G975" s="154" t="s">
        <v>8049</v>
      </c>
      <c r="H975" s="154" t="s">
        <v>197</v>
      </c>
      <c r="I975" s="154" t="s">
        <v>2903</v>
      </c>
      <c r="J975" s="154" t="s">
        <v>9820</v>
      </c>
      <c r="K975" s="154" t="s">
        <v>159</v>
      </c>
      <c r="L975" s="154" t="s">
        <v>12885</v>
      </c>
      <c r="M975" s="155">
        <v>45880.333333333336</v>
      </c>
      <c r="N975" s="155">
        <v>45883.662499999999</v>
      </c>
      <c r="O975" s="8"/>
      <c r="P975" s="154" t="s">
        <v>10063</v>
      </c>
      <c r="Q975" s="154" t="s">
        <v>10063</v>
      </c>
      <c r="R975" s="154" t="s">
        <v>2973</v>
      </c>
      <c r="S975" s="154" t="s">
        <v>2973</v>
      </c>
      <c r="T975" s="154" t="s">
        <v>8052</v>
      </c>
      <c r="U975" s="154" t="s">
        <v>9429</v>
      </c>
      <c r="V975" s="154" t="s">
        <v>12886</v>
      </c>
      <c r="W975" s="154" t="s">
        <v>10144</v>
      </c>
      <c r="X975" s="8"/>
      <c r="Y975" s="154" t="s">
        <v>28</v>
      </c>
      <c r="Z975" s="154" t="str">
        <f>VLOOKUP(D975,TIPOLOGIA!A:F,5,0)</f>
        <v>TERRESTRE</v>
      </c>
      <c r="AA975" s="154" t="s">
        <v>689</v>
      </c>
      <c r="AB975" s="46">
        <v>0</v>
      </c>
      <c r="AC975" s="87">
        <f>IF(W975="SOPORTE_TELEFÓNICO",'BASE LIQUIDACION REDEBAN 2025'!$B$19,IF(AND(W975="VISITA_TÉCNICA",Y975="TIPO II"),'BASE LIQUIDACION REDEBAN 2025'!$B$18,'BASE LIQUIDACION REDEBAN 2025'!$B$17))</f>
        <v>35779.500569199998</v>
      </c>
      <c r="AD975" s="87">
        <v>0</v>
      </c>
      <c r="AE975" s="87">
        <f t="shared" si="15"/>
        <v>35779.500569199998</v>
      </c>
    </row>
    <row r="976" spans="1:31">
      <c r="A976" s="154" t="s">
        <v>90</v>
      </c>
      <c r="B976" s="154" t="str">
        <f>VLOOKUP(A976,'CENTRO DE COSTOS'!A:D,4,FALSE)</f>
        <v>JUAN SEBASTIÁN RÍOS CASTRILLÓN</v>
      </c>
      <c r="C976" s="154" t="str">
        <f>VLOOKUP(A976,'CENTRO DE COSTOS'!A:D,2,FALSE)</f>
        <v>0004-0005</v>
      </c>
      <c r="D976" s="154">
        <v>5376</v>
      </c>
      <c r="E976" s="154">
        <v>2573156</v>
      </c>
      <c r="F976" s="154">
        <v>74193</v>
      </c>
      <c r="G976" s="154" t="s">
        <v>8049</v>
      </c>
      <c r="H976" s="154" t="s">
        <v>197</v>
      </c>
      <c r="I976" s="154" t="s">
        <v>1651</v>
      </c>
      <c r="J976" s="154" t="s">
        <v>12887</v>
      </c>
      <c r="K976" s="154" t="s">
        <v>159</v>
      </c>
      <c r="L976" s="154" t="s">
        <v>12888</v>
      </c>
      <c r="M976" s="155">
        <v>45877.727777777778</v>
      </c>
      <c r="N976" s="155">
        <v>45883.666666666664</v>
      </c>
      <c r="O976" s="8"/>
      <c r="P976" s="154" t="s">
        <v>10063</v>
      </c>
      <c r="Q976" s="154" t="s">
        <v>10063</v>
      </c>
      <c r="R976" s="154" t="s">
        <v>2973</v>
      </c>
      <c r="S976" s="154" t="s">
        <v>2973</v>
      </c>
      <c r="T976" s="154" t="s">
        <v>8052</v>
      </c>
      <c r="U976" s="154" t="s">
        <v>9429</v>
      </c>
      <c r="V976" s="154" t="s">
        <v>12889</v>
      </c>
      <c r="W976" s="154" t="s">
        <v>10144</v>
      </c>
      <c r="X976" s="8"/>
      <c r="Y976" s="154" t="s">
        <v>28</v>
      </c>
      <c r="Z976" s="154" t="str">
        <f>VLOOKUP(D976,TIPOLOGIA!A:F,5,0)</f>
        <v>TERRESTRE</v>
      </c>
      <c r="AA976" s="154" t="s">
        <v>689</v>
      </c>
      <c r="AB976" s="46">
        <v>0</v>
      </c>
      <c r="AC976" s="87">
        <f>IF(W976="SOPORTE_TELEFÓNICO",'BASE LIQUIDACION REDEBAN 2025'!$B$19,IF(AND(W976="VISITA_TÉCNICA",Y976="TIPO II"),'BASE LIQUIDACION REDEBAN 2025'!$B$18,'BASE LIQUIDACION REDEBAN 2025'!$B$17))</f>
        <v>35779.500569199998</v>
      </c>
      <c r="AD976" s="87">
        <v>0</v>
      </c>
      <c r="AE976" s="87">
        <f t="shared" si="15"/>
        <v>35779.500569199998</v>
      </c>
    </row>
    <row r="977" spans="1:31">
      <c r="A977" s="154" t="s">
        <v>94</v>
      </c>
      <c r="B977" s="154" t="str">
        <f>VLOOKUP(A977,'CENTRO DE COSTOS'!A:D,4,FALSE)</f>
        <v>DIEGO FERNANDO HENAO CARDONA</v>
      </c>
      <c r="C977" s="154" t="str">
        <f>VLOOKUP(A977,'CENTRO DE COSTOS'!A:D,2,FALSE)</f>
        <v>0004-0002</v>
      </c>
      <c r="D977" s="154">
        <v>66170</v>
      </c>
      <c r="E977" s="154">
        <v>2593702</v>
      </c>
      <c r="F977" s="154">
        <v>55423</v>
      </c>
      <c r="G977" s="154" t="s">
        <v>8049</v>
      </c>
      <c r="H977" s="154" t="s">
        <v>606</v>
      </c>
      <c r="I977" s="154" t="s">
        <v>815</v>
      </c>
      <c r="J977" s="154" t="s">
        <v>12890</v>
      </c>
      <c r="K977" s="154" t="s">
        <v>159</v>
      </c>
      <c r="L977" s="154" t="s">
        <v>12891</v>
      </c>
      <c r="M977" s="155">
        <v>45882.636111111111</v>
      </c>
      <c r="N977" s="155">
        <v>45883.668055555558</v>
      </c>
      <c r="O977" s="8"/>
      <c r="P977" s="154" t="s">
        <v>10063</v>
      </c>
      <c r="Q977" s="154" t="s">
        <v>10063</v>
      </c>
      <c r="R977" s="154" t="s">
        <v>200</v>
      </c>
      <c r="S977" s="154" t="s">
        <v>201</v>
      </c>
      <c r="T977" s="154" t="s">
        <v>8052</v>
      </c>
      <c r="U977" s="154" t="s">
        <v>9429</v>
      </c>
      <c r="V977" s="154" t="s">
        <v>12892</v>
      </c>
      <c r="W977" s="154" t="s">
        <v>2967</v>
      </c>
      <c r="X977" s="8"/>
      <c r="Y977" s="154" t="s">
        <v>25</v>
      </c>
      <c r="Z977" s="154" t="str">
        <f>VLOOKUP(D977,TIPOLOGIA!A:F,5,0)</f>
        <v>TERRESTRE</v>
      </c>
      <c r="AA977" s="154" t="s">
        <v>495</v>
      </c>
      <c r="AB977" s="46">
        <v>1</v>
      </c>
      <c r="AC977" s="87">
        <f>IF(W977="SOPORTE_TELEFÓNICO",'BASE LIQUIDACION REDEBAN 2025'!$B$19,IF(AND(W977="VISITA_TÉCNICA",Y977="TIPO II"),'BASE LIQUIDACION REDEBAN 2025'!$B$18,'BASE LIQUIDACION REDEBAN 2025'!$B$17))</f>
        <v>35779.500569199998</v>
      </c>
      <c r="AD977" s="87">
        <v>0</v>
      </c>
      <c r="AE977" s="87">
        <f t="shared" si="15"/>
        <v>35779.500569199998</v>
      </c>
    </row>
    <row r="978" spans="1:31">
      <c r="A978" s="154" t="s">
        <v>68</v>
      </c>
      <c r="B978" s="154" t="str">
        <f>VLOOKUP(A978,'CENTRO DE COSTOS'!A:D,4,FALSE)</f>
        <v>WILLIAM ASDRUBAL ROZO ROZO</v>
      </c>
      <c r="C978" s="154" t="str">
        <f>VLOOKUP(A978,'CENTRO DE COSTOS'!A:D,2,FALSE)</f>
        <v>0004-0004</v>
      </c>
      <c r="D978" s="154">
        <v>25126</v>
      </c>
      <c r="E978" s="154">
        <v>2574129</v>
      </c>
      <c r="F978" s="154">
        <v>66656</v>
      </c>
      <c r="G978" s="154" t="s">
        <v>8049</v>
      </c>
      <c r="H978" s="154" t="s">
        <v>470</v>
      </c>
      <c r="I978" s="154" t="s">
        <v>2148</v>
      </c>
      <c r="J978" s="154" t="s">
        <v>12893</v>
      </c>
      <c r="K978" s="154" t="s">
        <v>159</v>
      </c>
      <c r="L978" s="154" t="s">
        <v>12894</v>
      </c>
      <c r="M978" s="155">
        <v>45878.441666666666</v>
      </c>
      <c r="N978" s="155">
        <v>45883.669444444444</v>
      </c>
      <c r="O978" s="8"/>
      <c r="P978" s="154" t="s">
        <v>10063</v>
      </c>
      <c r="Q978" s="154" t="s">
        <v>10063</v>
      </c>
      <c r="R978" s="154" t="s">
        <v>2973</v>
      </c>
      <c r="S978" s="154" t="s">
        <v>2973</v>
      </c>
      <c r="T978" s="154" t="s">
        <v>8052</v>
      </c>
      <c r="U978" s="154" t="s">
        <v>9429</v>
      </c>
      <c r="V978" s="154" t="s">
        <v>12864</v>
      </c>
      <c r="W978" s="154" t="s">
        <v>2967</v>
      </c>
      <c r="X978" s="8"/>
      <c r="Y978" s="154" t="s">
        <v>28</v>
      </c>
      <c r="Z978" s="154" t="str">
        <f>VLOOKUP(D978,TIPOLOGIA!A:F,5,0)</f>
        <v>TERRESTRE</v>
      </c>
      <c r="AA978" s="154" t="s">
        <v>506</v>
      </c>
      <c r="AB978" s="46">
        <v>1</v>
      </c>
      <c r="AC978" s="87">
        <f>IF(W978="SOPORTE_TELEFÓNICO",'BASE LIQUIDACION REDEBAN 2025'!$B$19,IF(AND(W978="VISITA_TÉCNICA",Y978="TIPO II"),'BASE LIQUIDACION REDEBAN 2025'!$B$18,'BASE LIQUIDACION REDEBAN 2025'!$B$17))</f>
        <v>67654.12000000001</v>
      </c>
      <c r="AD978" s="87">
        <v>0</v>
      </c>
      <c r="AE978" s="87">
        <f t="shared" si="15"/>
        <v>67654.12000000001</v>
      </c>
    </row>
    <row r="979" spans="1:31">
      <c r="A979" s="154" t="s">
        <v>68</v>
      </c>
      <c r="B979" s="154" t="str">
        <f>VLOOKUP(A979,'CENTRO DE COSTOS'!A:D,4,FALSE)</f>
        <v>WILLIAM ASDRUBAL ROZO ROZO</v>
      </c>
      <c r="C979" s="154" t="str">
        <f>VLOOKUP(A979,'CENTRO DE COSTOS'!A:D,2,FALSE)</f>
        <v>0004-0004</v>
      </c>
      <c r="D979" s="154">
        <v>11001</v>
      </c>
      <c r="E979" s="154">
        <v>2588221</v>
      </c>
      <c r="F979" s="154">
        <v>71790</v>
      </c>
      <c r="G979" s="154" t="s">
        <v>8049</v>
      </c>
      <c r="H979" s="154" t="s">
        <v>470</v>
      </c>
      <c r="I979" s="154" t="s">
        <v>68</v>
      </c>
      <c r="J979" s="154" t="s">
        <v>12895</v>
      </c>
      <c r="K979" s="154" t="s">
        <v>159</v>
      </c>
      <c r="L979" s="154" t="s">
        <v>12896</v>
      </c>
      <c r="M979" s="155">
        <v>45881.677777777775</v>
      </c>
      <c r="N979" s="155">
        <v>45883.673611111109</v>
      </c>
      <c r="O979" s="8"/>
      <c r="P979" s="154" t="s">
        <v>10063</v>
      </c>
      <c r="Q979" s="154" t="s">
        <v>10063</v>
      </c>
      <c r="R979" s="154" t="s">
        <v>2973</v>
      </c>
      <c r="S979" s="154" t="s">
        <v>2973</v>
      </c>
      <c r="T979" s="154" t="s">
        <v>8052</v>
      </c>
      <c r="U979" s="154" t="s">
        <v>9429</v>
      </c>
      <c r="V979" s="154" t="s">
        <v>12897</v>
      </c>
      <c r="W979" s="154" t="s">
        <v>2967</v>
      </c>
      <c r="X979" s="8"/>
      <c r="Y979" s="154" t="s">
        <v>25</v>
      </c>
      <c r="Z979" s="154" t="str">
        <f>VLOOKUP(D979,TIPOLOGIA!A:F,5,0)</f>
        <v>TERRESTRE</v>
      </c>
      <c r="AA979" s="154" t="s">
        <v>882</v>
      </c>
      <c r="AB979" s="46">
        <v>1</v>
      </c>
      <c r="AC979" s="87">
        <f>IF(W979="SOPORTE_TELEFÓNICO",'BASE LIQUIDACION REDEBAN 2025'!$B$19,IF(AND(W979="VISITA_TÉCNICA",Y979="TIPO II"),'BASE LIQUIDACION REDEBAN 2025'!$B$18,'BASE LIQUIDACION REDEBAN 2025'!$B$17))</f>
        <v>35779.500569199998</v>
      </c>
      <c r="AD979" s="87">
        <v>0</v>
      </c>
      <c r="AE979" s="87">
        <f t="shared" si="15"/>
        <v>35779.500569199998</v>
      </c>
    </row>
    <row r="980" spans="1:31">
      <c r="A980" s="154" t="s">
        <v>91</v>
      </c>
      <c r="B980" s="154" t="str">
        <f>VLOOKUP(A980,'CENTRO DE COSTOS'!A:D,4,FALSE)</f>
        <v>JOSE MAURICIO HERNANDEZ ROJAS</v>
      </c>
      <c r="C980" s="154" t="str">
        <f>VLOOKUP(A980,'CENTRO DE COSTOS'!A:D,2,FALSE)</f>
        <v>0004-0001</v>
      </c>
      <c r="D980" s="154">
        <v>23162</v>
      </c>
      <c r="E980" s="154">
        <v>2587865</v>
      </c>
      <c r="F980" s="154">
        <v>58877</v>
      </c>
      <c r="G980" s="154" t="s">
        <v>8049</v>
      </c>
      <c r="H980" s="154" t="s">
        <v>421</v>
      </c>
      <c r="I980" s="154" t="s">
        <v>3254</v>
      </c>
      <c r="J980" s="154" t="s">
        <v>12898</v>
      </c>
      <c r="K980" s="154" t="s">
        <v>159</v>
      </c>
      <c r="L980" s="154" t="s">
        <v>12899</v>
      </c>
      <c r="M980" s="155">
        <v>45881.65347222222</v>
      </c>
      <c r="N980" s="155">
        <v>45883.680555555555</v>
      </c>
      <c r="O980" s="8"/>
      <c r="P980" s="154" t="s">
        <v>10063</v>
      </c>
      <c r="Q980" s="154" t="s">
        <v>10063</v>
      </c>
      <c r="R980" s="154" t="s">
        <v>2973</v>
      </c>
      <c r="S980" s="154" t="s">
        <v>2973</v>
      </c>
      <c r="T980" s="154" t="s">
        <v>8052</v>
      </c>
      <c r="U980" s="154" t="s">
        <v>9429</v>
      </c>
      <c r="V980" s="154" t="s">
        <v>12900</v>
      </c>
      <c r="W980" s="154" t="s">
        <v>2967</v>
      </c>
      <c r="X980" s="8"/>
      <c r="Y980" s="154" t="s">
        <v>25</v>
      </c>
      <c r="Z980" s="154" t="str">
        <f>VLOOKUP(D980,TIPOLOGIA!A:F,5,0)</f>
        <v>TERRESTRE</v>
      </c>
      <c r="AA980" s="154" t="s">
        <v>426</v>
      </c>
      <c r="AB980" s="46">
        <v>1</v>
      </c>
      <c r="AC980" s="87">
        <f>IF(W980="SOPORTE_TELEFÓNICO",'BASE LIQUIDACION REDEBAN 2025'!$B$19,IF(AND(W980="VISITA_TÉCNICA",Y980="TIPO II"),'BASE LIQUIDACION REDEBAN 2025'!$B$18,'BASE LIQUIDACION REDEBAN 2025'!$B$17))</f>
        <v>35779.500569199998</v>
      </c>
      <c r="AD980" s="87">
        <v>0</v>
      </c>
      <c r="AE980" s="87">
        <f t="shared" si="15"/>
        <v>35779.500569199998</v>
      </c>
    </row>
    <row r="981" spans="1:31">
      <c r="A981" s="154" t="s">
        <v>94</v>
      </c>
      <c r="B981" s="154" t="str">
        <f>VLOOKUP(A981,'CENTRO DE COSTOS'!A:D,4,FALSE)</f>
        <v>DIEGO FERNANDO HENAO CARDONA</v>
      </c>
      <c r="C981" s="154" t="str">
        <f>VLOOKUP(A981,'CENTRO DE COSTOS'!A:D,2,FALSE)</f>
        <v>0004-0002</v>
      </c>
      <c r="D981" s="154">
        <v>66001</v>
      </c>
      <c r="E981" s="154">
        <v>2591376</v>
      </c>
      <c r="F981" s="154">
        <v>79648</v>
      </c>
      <c r="G981" s="154" t="s">
        <v>8049</v>
      </c>
      <c r="H981" s="154" t="s">
        <v>606</v>
      </c>
      <c r="I981" s="154" t="s">
        <v>94</v>
      </c>
      <c r="J981" s="154" t="s">
        <v>12901</v>
      </c>
      <c r="K981" s="154" t="s">
        <v>159</v>
      </c>
      <c r="L981" s="154" t="s">
        <v>12902</v>
      </c>
      <c r="M981" s="155">
        <v>45882.443055555559</v>
      </c>
      <c r="N981" s="155">
        <v>45883.692361111112</v>
      </c>
      <c r="O981" s="8"/>
      <c r="P981" s="154" t="s">
        <v>10063</v>
      </c>
      <c r="Q981" s="154" t="s">
        <v>10063</v>
      </c>
      <c r="R981" s="154" t="s">
        <v>2973</v>
      </c>
      <c r="S981" s="154" t="s">
        <v>2973</v>
      </c>
      <c r="T981" s="154" t="s">
        <v>8052</v>
      </c>
      <c r="U981" s="154" t="s">
        <v>9429</v>
      </c>
      <c r="V981" s="154" t="s">
        <v>12903</v>
      </c>
      <c r="W981" s="154" t="s">
        <v>2967</v>
      </c>
      <c r="X981" s="8"/>
      <c r="Y981" s="154" t="s">
        <v>25</v>
      </c>
      <c r="Z981" s="154" t="str">
        <f>VLOOKUP(D981,TIPOLOGIA!A:F,5,0)</f>
        <v>TERRESTRE</v>
      </c>
      <c r="AA981" s="154" t="s">
        <v>2942</v>
      </c>
      <c r="AB981" s="46">
        <v>1</v>
      </c>
      <c r="AC981" s="87">
        <f>IF(W981="SOPORTE_TELEFÓNICO",'BASE LIQUIDACION REDEBAN 2025'!$B$19,IF(AND(W981="VISITA_TÉCNICA",Y981="TIPO II"),'BASE LIQUIDACION REDEBAN 2025'!$B$18,'BASE LIQUIDACION REDEBAN 2025'!$B$17))</f>
        <v>35779.500569199998</v>
      </c>
      <c r="AD981" s="87">
        <v>0</v>
      </c>
      <c r="AE981" s="87">
        <f t="shared" si="15"/>
        <v>35779.500569199998</v>
      </c>
    </row>
    <row r="982" spans="1:31">
      <c r="A982" s="154" t="s">
        <v>90</v>
      </c>
      <c r="B982" s="154" t="str">
        <f>VLOOKUP(A982,'CENTRO DE COSTOS'!A:D,4,FALSE)</f>
        <v>JUAN SEBASTIÁN RÍOS CASTRILLÓN</v>
      </c>
      <c r="C982" s="154" t="str">
        <f>VLOOKUP(A982,'CENTRO DE COSTOS'!A:D,2,FALSE)</f>
        <v>0004-0005</v>
      </c>
      <c r="D982" s="154">
        <v>5088</v>
      </c>
      <c r="E982" s="154">
        <v>2574192</v>
      </c>
      <c r="F982" s="154">
        <v>46702</v>
      </c>
      <c r="G982" s="154" t="s">
        <v>8049</v>
      </c>
      <c r="H982" s="154" t="s">
        <v>197</v>
      </c>
      <c r="I982" s="154" t="s">
        <v>211</v>
      </c>
      <c r="J982" s="154" t="s">
        <v>11425</v>
      </c>
      <c r="K982" s="154" t="s">
        <v>159</v>
      </c>
      <c r="L982" s="154" t="s">
        <v>12904</v>
      </c>
      <c r="M982" s="155">
        <v>45880.333333333336</v>
      </c>
      <c r="N982" s="155">
        <v>45883.7</v>
      </c>
      <c r="O982" s="8"/>
      <c r="P982" s="154" t="s">
        <v>10063</v>
      </c>
      <c r="Q982" s="154" t="s">
        <v>10063</v>
      </c>
      <c r="R982" s="154" t="s">
        <v>200</v>
      </c>
      <c r="S982" s="154" t="s">
        <v>201</v>
      </c>
      <c r="T982" s="154" t="s">
        <v>8052</v>
      </c>
      <c r="U982" s="154" t="s">
        <v>9429</v>
      </c>
      <c r="V982" s="154" t="s">
        <v>12905</v>
      </c>
      <c r="W982" s="154" t="s">
        <v>2967</v>
      </c>
      <c r="X982" s="8"/>
      <c r="Y982" s="154" t="s">
        <v>25</v>
      </c>
      <c r="Z982" s="154" t="str">
        <f>VLOOKUP(D982,TIPOLOGIA!A:F,5,0)</f>
        <v>TERRESTRE</v>
      </c>
      <c r="AA982" s="154" t="s">
        <v>12229</v>
      </c>
      <c r="AB982" s="46">
        <v>1</v>
      </c>
      <c r="AC982" s="87">
        <f>IF(W982="SOPORTE_TELEFÓNICO",'BASE LIQUIDACION REDEBAN 2025'!$B$19,IF(AND(W982="VISITA_TÉCNICA",Y982="TIPO II"),'BASE LIQUIDACION REDEBAN 2025'!$B$18,'BASE LIQUIDACION REDEBAN 2025'!$B$17))</f>
        <v>35779.500569199998</v>
      </c>
      <c r="AD982" s="87">
        <v>0</v>
      </c>
      <c r="AE982" s="87">
        <f t="shared" si="15"/>
        <v>35779.500569199998</v>
      </c>
    </row>
    <row r="983" spans="1:31">
      <c r="A983" s="154" t="s">
        <v>90</v>
      </c>
      <c r="B983" s="154" t="str">
        <f>VLOOKUP(A983,'CENTRO DE COSTOS'!A:D,4,FALSE)</f>
        <v>JUAN SEBASTIÁN RÍOS CASTRILLÓN</v>
      </c>
      <c r="C983" s="154" t="str">
        <f>VLOOKUP(A983,'CENTRO DE COSTOS'!A:D,2,FALSE)</f>
        <v>0004-0005</v>
      </c>
      <c r="D983" s="154">
        <v>5088</v>
      </c>
      <c r="E983" s="154">
        <v>2572870</v>
      </c>
      <c r="F983" s="154">
        <v>36304</v>
      </c>
      <c r="G983" s="154" t="s">
        <v>8049</v>
      </c>
      <c r="H983" s="154" t="s">
        <v>197</v>
      </c>
      <c r="I983" s="154" t="s">
        <v>211</v>
      </c>
      <c r="J983" s="154" t="s">
        <v>12906</v>
      </c>
      <c r="K983" s="154" t="s">
        <v>159</v>
      </c>
      <c r="L983" s="154" t="s">
        <v>12907</v>
      </c>
      <c r="M983" s="155">
        <v>45877.690972222219</v>
      </c>
      <c r="N983" s="155">
        <v>45883.701388888891</v>
      </c>
      <c r="O983" s="8"/>
      <c r="P983" s="154" t="s">
        <v>10063</v>
      </c>
      <c r="Q983" s="154" t="s">
        <v>10063</v>
      </c>
      <c r="R983" s="154" t="s">
        <v>200</v>
      </c>
      <c r="S983" s="154" t="s">
        <v>201</v>
      </c>
      <c r="T983" s="154" t="s">
        <v>8052</v>
      </c>
      <c r="U983" s="154" t="s">
        <v>9429</v>
      </c>
      <c r="V983" s="154" t="s">
        <v>12908</v>
      </c>
      <c r="W983" s="154" t="s">
        <v>2967</v>
      </c>
      <c r="X983" s="8"/>
      <c r="Y983" s="154" t="s">
        <v>25</v>
      </c>
      <c r="Z983" s="154" t="str">
        <f>VLOOKUP(D983,TIPOLOGIA!A:F,5,0)</f>
        <v>TERRESTRE</v>
      </c>
      <c r="AA983" s="154" t="s">
        <v>12229</v>
      </c>
      <c r="AB983" s="46">
        <v>1</v>
      </c>
      <c r="AC983" s="87">
        <f>IF(W983="SOPORTE_TELEFÓNICO",'BASE LIQUIDACION REDEBAN 2025'!$B$19,IF(AND(W983="VISITA_TÉCNICA",Y983="TIPO II"),'BASE LIQUIDACION REDEBAN 2025'!$B$18,'BASE LIQUIDACION REDEBAN 2025'!$B$17))</f>
        <v>35779.500569199998</v>
      </c>
      <c r="AD983" s="87">
        <v>0</v>
      </c>
      <c r="AE983" s="87">
        <f t="shared" si="15"/>
        <v>35779.500569199998</v>
      </c>
    </row>
    <row r="984" spans="1:31">
      <c r="A984" s="154" t="s">
        <v>90</v>
      </c>
      <c r="B984" s="154" t="str">
        <f>VLOOKUP(A984,'CENTRO DE COSTOS'!A:D,4,FALSE)</f>
        <v>JUAN SEBASTIÁN RÍOS CASTRILLÓN</v>
      </c>
      <c r="C984" s="154" t="str">
        <f>VLOOKUP(A984,'CENTRO DE COSTOS'!A:D,2,FALSE)</f>
        <v>0004-0005</v>
      </c>
      <c r="D984" s="154">
        <v>5088</v>
      </c>
      <c r="E984" s="154">
        <v>2572483</v>
      </c>
      <c r="F984" s="154">
        <v>26799</v>
      </c>
      <c r="G984" s="154" t="s">
        <v>8049</v>
      </c>
      <c r="H984" s="154" t="s">
        <v>197</v>
      </c>
      <c r="I984" s="154" t="s">
        <v>211</v>
      </c>
      <c r="J984" s="154" t="s">
        <v>12909</v>
      </c>
      <c r="K984" s="154" t="s">
        <v>159</v>
      </c>
      <c r="L984" s="154" t="s">
        <v>12910</v>
      </c>
      <c r="M984" s="155">
        <v>45877.667361111111</v>
      </c>
      <c r="N984" s="155">
        <v>45883.702777777777</v>
      </c>
      <c r="O984" s="8"/>
      <c r="P984" s="154" t="s">
        <v>10063</v>
      </c>
      <c r="Q984" s="154" t="s">
        <v>10063</v>
      </c>
      <c r="R984" s="154" t="s">
        <v>2973</v>
      </c>
      <c r="S984" s="154" t="s">
        <v>2973</v>
      </c>
      <c r="T984" s="154" t="s">
        <v>8052</v>
      </c>
      <c r="U984" s="154" t="s">
        <v>9429</v>
      </c>
      <c r="V984" s="154" t="s">
        <v>12911</v>
      </c>
      <c r="W984" s="154" t="s">
        <v>2967</v>
      </c>
      <c r="X984" s="8"/>
      <c r="Y984" s="154" t="s">
        <v>25</v>
      </c>
      <c r="Z984" s="154" t="str">
        <f>VLOOKUP(D984,TIPOLOGIA!A:F,5,0)</f>
        <v>TERRESTRE</v>
      </c>
      <c r="AA984" s="154" t="s">
        <v>12229</v>
      </c>
      <c r="AB984" s="46">
        <v>1</v>
      </c>
      <c r="AC984" s="87">
        <f>IF(W984="SOPORTE_TELEFÓNICO",'BASE LIQUIDACION REDEBAN 2025'!$B$19,IF(AND(W984="VISITA_TÉCNICA",Y984="TIPO II"),'BASE LIQUIDACION REDEBAN 2025'!$B$18,'BASE LIQUIDACION REDEBAN 2025'!$B$17))</f>
        <v>35779.500569199998</v>
      </c>
      <c r="AD984" s="87">
        <v>0</v>
      </c>
      <c r="AE984" s="87">
        <f t="shared" si="15"/>
        <v>35779.500569199998</v>
      </c>
    </row>
    <row r="985" spans="1:31">
      <c r="A985" s="154" t="s">
        <v>90</v>
      </c>
      <c r="B985" s="154" t="str">
        <f>VLOOKUP(A985,'CENTRO DE COSTOS'!A:D,4,FALSE)</f>
        <v>JUAN SEBASTIÁN RÍOS CASTRILLÓN</v>
      </c>
      <c r="C985" s="154" t="str">
        <f>VLOOKUP(A985,'CENTRO DE COSTOS'!A:D,2,FALSE)</f>
        <v>0004-0005</v>
      </c>
      <c r="D985" s="154">
        <v>5088</v>
      </c>
      <c r="E985" s="154">
        <v>2571790</v>
      </c>
      <c r="F985" s="154">
        <v>79660</v>
      </c>
      <c r="G985" s="154" t="s">
        <v>8049</v>
      </c>
      <c r="H985" s="154" t="s">
        <v>197</v>
      </c>
      <c r="I985" s="154" t="s">
        <v>211</v>
      </c>
      <c r="J985" s="154" t="s">
        <v>9517</v>
      </c>
      <c r="K985" s="154" t="s">
        <v>159</v>
      </c>
      <c r="L985" s="154" t="s">
        <v>12912</v>
      </c>
      <c r="M985" s="155">
        <v>45877.616666666669</v>
      </c>
      <c r="N985" s="155">
        <v>45883.703472222223</v>
      </c>
      <c r="O985" s="8"/>
      <c r="P985" s="154" t="s">
        <v>10063</v>
      </c>
      <c r="Q985" s="154" t="s">
        <v>10063</v>
      </c>
      <c r="R985" s="154" t="s">
        <v>2973</v>
      </c>
      <c r="S985" s="154" t="s">
        <v>2973</v>
      </c>
      <c r="T985" s="154" t="s">
        <v>8052</v>
      </c>
      <c r="U985" s="154" t="s">
        <v>9429</v>
      </c>
      <c r="V985" s="154" t="s">
        <v>12911</v>
      </c>
      <c r="W985" s="154" t="s">
        <v>2967</v>
      </c>
      <c r="X985" s="8"/>
      <c r="Y985" s="154" t="s">
        <v>25</v>
      </c>
      <c r="Z985" s="154" t="str">
        <f>VLOOKUP(D985,TIPOLOGIA!A:F,5,0)</f>
        <v>TERRESTRE</v>
      </c>
      <c r="AA985" s="154" t="s">
        <v>12229</v>
      </c>
      <c r="AB985" s="46">
        <v>1</v>
      </c>
      <c r="AC985" s="87">
        <f>IF(W985="SOPORTE_TELEFÓNICO",'BASE LIQUIDACION REDEBAN 2025'!$B$19,IF(AND(W985="VISITA_TÉCNICA",Y985="TIPO II"),'BASE LIQUIDACION REDEBAN 2025'!$B$18,'BASE LIQUIDACION REDEBAN 2025'!$B$17))</f>
        <v>35779.500569199998</v>
      </c>
      <c r="AD985" s="87">
        <v>0</v>
      </c>
      <c r="AE985" s="87">
        <f t="shared" si="15"/>
        <v>35779.500569199998</v>
      </c>
    </row>
    <row r="986" spans="1:31">
      <c r="A986" s="154" t="s">
        <v>90</v>
      </c>
      <c r="B986" s="154" t="str">
        <f>VLOOKUP(A986,'CENTRO DE COSTOS'!A:D,4,FALSE)</f>
        <v>JUAN SEBASTIÁN RÍOS CASTRILLÓN</v>
      </c>
      <c r="C986" s="154" t="str">
        <f>VLOOKUP(A986,'CENTRO DE COSTOS'!A:D,2,FALSE)</f>
        <v>0004-0005</v>
      </c>
      <c r="D986" s="154">
        <v>5088</v>
      </c>
      <c r="E986" s="154">
        <v>2577565</v>
      </c>
      <c r="F986" s="154">
        <v>44103</v>
      </c>
      <c r="G986" s="154" t="s">
        <v>8049</v>
      </c>
      <c r="H986" s="154" t="s">
        <v>197</v>
      </c>
      <c r="I986" s="154" t="s">
        <v>211</v>
      </c>
      <c r="J986" s="154" t="s">
        <v>12505</v>
      </c>
      <c r="K986" s="154" t="s">
        <v>159</v>
      </c>
      <c r="L986" s="154" t="s">
        <v>12913</v>
      </c>
      <c r="M986" s="155">
        <v>45880.413194444445</v>
      </c>
      <c r="N986" s="155">
        <v>45883.70416666667</v>
      </c>
      <c r="O986" s="8"/>
      <c r="P986" s="154" t="s">
        <v>10063</v>
      </c>
      <c r="Q986" s="154" t="s">
        <v>10063</v>
      </c>
      <c r="R986" s="154" t="s">
        <v>2973</v>
      </c>
      <c r="S986" s="154" t="s">
        <v>2973</v>
      </c>
      <c r="T986" s="154" t="s">
        <v>8052</v>
      </c>
      <c r="U986" s="154" t="s">
        <v>9429</v>
      </c>
      <c r="V986" s="154" t="s">
        <v>12914</v>
      </c>
      <c r="W986" s="154" t="s">
        <v>2967</v>
      </c>
      <c r="X986" s="8"/>
      <c r="Y986" s="154" t="s">
        <v>25</v>
      </c>
      <c r="Z986" s="154" t="str">
        <f>VLOOKUP(D986,TIPOLOGIA!A:F,5,0)</f>
        <v>TERRESTRE</v>
      </c>
      <c r="AA986" s="154" t="s">
        <v>12229</v>
      </c>
      <c r="AB986" s="46">
        <v>1</v>
      </c>
      <c r="AC986" s="87">
        <f>IF(W986="SOPORTE_TELEFÓNICO",'BASE LIQUIDACION REDEBAN 2025'!$B$19,IF(AND(W986="VISITA_TÉCNICA",Y986="TIPO II"),'BASE LIQUIDACION REDEBAN 2025'!$B$18,'BASE LIQUIDACION REDEBAN 2025'!$B$17))</f>
        <v>35779.500569199998</v>
      </c>
      <c r="AD986" s="87">
        <v>0</v>
      </c>
      <c r="AE986" s="87">
        <f t="shared" si="15"/>
        <v>35779.500569199998</v>
      </c>
    </row>
    <row r="987" spans="1:31">
      <c r="A987" s="154" t="s">
        <v>90</v>
      </c>
      <c r="B987" s="154" t="str">
        <f>VLOOKUP(A987,'CENTRO DE COSTOS'!A:D,4,FALSE)</f>
        <v>JUAN SEBASTIÁN RÍOS CASTRILLÓN</v>
      </c>
      <c r="C987" s="154" t="str">
        <f>VLOOKUP(A987,'CENTRO DE COSTOS'!A:D,2,FALSE)</f>
        <v>0004-0005</v>
      </c>
      <c r="D987" s="154">
        <v>5360</v>
      </c>
      <c r="E987" s="154">
        <v>2570881</v>
      </c>
      <c r="F987" s="154">
        <v>33797</v>
      </c>
      <c r="G987" s="154" t="s">
        <v>8049</v>
      </c>
      <c r="H987" s="154" t="s">
        <v>197</v>
      </c>
      <c r="I987" s="154" t="s">
        <v>3607</v>
      </c>
      <c r="J987" s="154" t="s">
        <v>12915</v>
      </c>
      <c r="K987" s="154" t="s">
        <v>159</v>
      </c>
      <c r="L987" s="154" t="s">
        <v>12916</v>
      </c>
      <c r="M987" s="155">
        <v>45877.511805555558</v>
      </c>
      <c r="N987" s="155">
        <v>45883.704861111109</v>
      </c>
      <c r="O987" s="8"/>
      <c r="P987" s="154" t="s">
        <v>10063</v>
      </c>
      <c r="Q987" s="154" t="s">
        <v>10063</v>
      </c>
      <c r="R987" s="154" t="s">
        <v>2973</v>
      </c>
      <c r="S987" s="154" t="s">
        <v>2973</v>
      </c>
      <c r="T987" s="154" t="s">
        <v>8052</v>
      </c>
      <c r="U987" s="154" t="s">
        <v>9429</v>
      </c>
      <c r="V987" s="154" t="s">
        <v>12917</v>
      </c>
      <c r="W987" s="154" t="s">
        <v>2967</v>
      </c>
      <c r="X987" s="8"/>
      <c r="Y987" s="154" t="s">
        <v>25</v>
      </c>
      <c r="Z987" s="154" t="str">
        <f>VLOOKUP(D987,TIPOLOGIA!A:F,5,0)</f>
        <v>TERRESTRE</v>
      </c>
      <c r="AA987" s="154" t="s">
        <v>12229</v>
      </c>
      <c r="AB987" s="46">
        <v>1</v>
      </c>
      <c r="AC987" s="87">
        <f>IF(W987="SOPORTE_TELEFÓNICO",'BASE LIQUIDACION REDEBAN 2025'!$B$19,IF(AND(W987="VISITA_TÉCNICA",Y987="TIPO II"),'BASE LIQUIDACION REDEBAN 2025'!$B$18,'BASE LIQUIDACION REDEBAN 2025'!$B$17))</f>
        <v>35779.500569199998</v>
      </c>
      <c r="AD987" s="87">
        <v>0</v>
      </c>
      <c r="AE987" s="87">
        <f t="shared" si="15"/>
        <v>35779.500569199998</v>
      </c>
    </row>
    <row r="988" spans="1:31">
      <c r="A988" s="154" t="s">
        <v>90</v>
      </c>
      <c r="B988" s="154" t="str">
        <f>VLOOKUP(A988,'CENTRO DE COSTOS'!A:D,4,FALSE)</f>
        <v>JUAN SEBASTIÁN RÍOS CASTRILLÓN</v>
      </c>
      <c r="C988" s="154" t="str">
        <f>VLOOKUP(A988,'CENTRO DE COSTOS'!A:D,2,FALSE)</f>
        <v>0004-0005</v>
      </c>
      <c r="D988" s="154">
        <v>5360</v>
      </c>
      <c r="E988" s="154">
        <v>2568850</v>
      </c>
      <c r="F988" s="154">
        <v>76827</v>
      </c>
      <c r="G988" s="154" t="s">
        <v>8049</v>
      </c>
      <c r="H988" s="154" t="s">
        <v>197</v>
      </c>
      <c r="I988" s="154" t="s">
        <v>3607</v>
      </c>
      <c r="J988" s="154" t="s">
        <v>12918</v>
      </c>
      <c r="K988" s="154" t="s">
        <v>159</v>
      </c>
      <c r="L988" s="154" t="s">
        <v>12919</v>
      </c>
      <c r="M988" s="155">
        <v>45877.383333333331</v>
      </c>
      <c r="N988" s="155">
        <v>45883.705555555556</v>
      </c>
      <c r="O988" s="8"/>
      <c r="P988" s="154" t="s">
        <v>10063</v>
      </c>
      <c r="Q988" s="154" t="s">
        <v>10063</v>
      </c>
      <c r="R988" s="154" t="s">
        <v>200</v>
      </c>
      <c r="S988" s="154" t="s">
        <v>739</v>
      </c>
      <c r="T988" s="154" t="s">
        <v>8052</v>
      </c>
      <c r="U988" s="154" t="s">
        <v>9429</v>
      </c>
      <c r="V988" s="154" t="s">
        <v>12920</v>
      </c>
      <c r="W988" s="154" t="s">
        <v>2967</v>
      </c>
      <c r="X988" s="8"/>
      <c r="Y988" s="154" t="s">
        <v>25</v>
      </c>
      <c r="Z988" s="154" t="str">
        <f>VLOOKUP(D988,TIPOLOGIA!A:F,5,0)</f>
        <v>TERRESTRE</v>
      </c>
      <c r="AA988" s="154" t="s">
        <v>12229</v>
      </c>
      <c r="AB988" s="46">
        <v>1</v>
      </c>
      <c r="AC988" s="87">
        <f>IF(W988="SOPORTE_TELEFÓNICO",'BASE LIQUIDACION REDEBAN 2025'!$B$19,IF(AND(W988="VISITA_TÉCNICA",Y988="TIPO II"),'BASE LIQUIDACION REDEBAN 2025'!$B$18,'BASE LIQUIDACION REDEBAN 2025'!$B$17))</f>
        <v>35779.500569199998</v>
      </c>
      <c r="AD988" s="87">
        <v>0</v>
      </c>
      <c r="AE988" s="87">
        <f t="shared" si="15"/>
        <v>35779.500569199998</v>
      </c>
    </row>
    <row r="989" spans="1:31">
      <c r="A989" s="154" t="s">
        <v>90</v>
      </c>
      <c r="B989" s="154" t="str">
        <f>VLOOKUP(A989,'CENTRO DE COSTOS'!A:D,4,FALSE)</f>
        <v>JUAN SEBASTIÁN RÍOS CASTRILLÓN</v>
      </c>
      <c r="C989" s="154" t="str">
        <f>VLOOKUP(A989,'CENTRO DE COSTOS'!A:D,2,FALSE)</f>
        <v>0004-0005</v>
      </c>
      <c r="D989" s="154">
        <v>5360</v>
      </c>
      <c r="E989" s="154">
        <v>2568726</v>
      </c>
      <c r="F989" s="154">
        <v>48795</v>
      </c>
      <c r="G989" s="154" t="s">
        <v>8049</v>
      </c>
      <c r="H989" s="154" t="s">
        <v>197</v>
      </c>
      <c r="I989" s="154" t="s">
        <v>3607</v>
      </c>
      <c r="J989" s="154" t="s">
        <v>12921</v>
      </c>
      <c r="K989" s="154" t="s">
        <v>159</v>
      </c>
      <c r="L989" s="154" t="s">
        <v>12922</v>
      </c>
      <c r="M989" s="155">
        <v>45877.364583333336</v>
      </c>
      <c r="N989" s="155">
        <v>45883.708333333336</v>
      </c>
      <c r="O989" s="8"/>
      <c r="P989" s="154" t="s">
        <v>10063</v>
      </c>
      <c r="Q989" s="154" t="s">
        <v>10063</v>
      </c>
      <c r="R989" s="154" t="s">
        <v>200</v>
      </c>
      <c r="S989" s="154" t="s">
        <v>739</v>
      </c>
      <c r="T989" s="154" t="s">
        <v>8052</v>
      </c>
      <c r="U989" s="154" t="s">
        <v>9429</v>
      </c>
      <c r="V989" s="154" t="s">
        <v>12920</v>
      </c>
      <c r="W989" s="154" t="s">
        <v>2967</v>
      </c>
      <c r="X989" s="8"/>
      <c r="Y989" s="154" t="s">
        <v>25</v>
      </c>
      <c r="Z989" s="154" t="str">
        <f>VLOOKUP(D989,TIPOLOGIA!A:F,5,0)</f>
        <v>TERRESTRE</v>
      </c>
      <c r="AA989" s="154" t="s">
        <v>12229</v>
      </c>
      <c r="AB989" s="46">
        <v>1</v>
      </c>
      <c r="AC989" s="87">
        <f>IF(W989="SOPORTE_TELEFÓNICO",'BASE LIQUIDACION REDEBAN 2025'!$B$19,IF(AND(W989="VISITA_TÉCNICA",Y989="TIPO II"),'BASE LIQUIDACION REDEBAN 2025'!$B$18,'BASE LIQUIDACION REDEBAN 2025'!$B$17))</f>
        <v>35779.500569199998</v>
      </c>
      <c r="AD989" s="87">
        <v>0</v>
      </c>
      <c r="AE989" s="87">
        <f t="shared" si="15"/>
        <v>35779.500569199998</v>
      </c>
    </row>
    <row r="990" spans="1:31">
      <c r="A990" s="154" t="s">
        <v>90</v>
      </c>
      <c r="B990" s="154" t="str">
        <f>VLOOKUP(A990,'CENTRO DE COSTOS'!A:D,4,FALSE)</f>
        <v>JUAN SEBASTIÁN RÍOS CASTRILLÓN</v>
      </c>
      <c r="C990" s="154" t="str">
        <f>VLOOKUP(A990,'CENTRO DE COSTOS'!A:D,2,FALSE)</f>
        <v>0004-0005</v>
      </c>
      <c r="D990" s="154">
        <v>5360</v>
      </c>
      <c r="E990" s="154">
        <v>2578780</v>
      </c>
      <c r="F990" s="154">
        <v>23626</v>
      </c>
      <c r="G990" s="154" t="s">
        <v>8049</v>
      </c>
      <c r="H990" s="154" t="s">
        <v>197</v>
      </c>
      <c r="I990" s="154" t="s">
        <v>3607</v>
      </c>
      <c r="J990" s="154" t="s">
        <v>12923</v>
      </c>
      <c r="K990" s="154" t="s">
        <v>159</v>
      </c>
      <c r="L990" s="154" t="s">
        <v>12924</v>
      </c>
      <c r="M990" s="155">
        <v>45880.477083333331</v>
      </c>
      <c r="N990" s="155">
        <v>45883.709027777775</v>
      </c>
      <c r="O990" s="8"/>
      <c r="P990" s="154" t="s">
        <v>10063</v>
      </c>
      <c r="Q990" s="154" t="s">
        <v>10063</v>
      </c>
      <c r="R990" s="154" t="s">
        <v>2973</v>
      </c>
      <c r="S990" s="154" t="s">
        <v>2973</v>
      </c>
      <c r="T990" s="154" t="s">
        <v>8052</v>
      </c>
      <c r="U990" s="154" t="s">
        <v>9429</v>
      </c>
      <c r="V990" s="154" t="s">
        <v>12925</v>
      </c>
      <c r="W990" s="154" t="s">
        <v>2967</v>
      </c>
      <c r="X990" s="8"/>
      <c r="Y990" s="154" t="s">
        <v>25</v>
      </c>
      <c r="Z990" s="154" t="str">
        <f>VLOOKUP(D990,TIPOLOGIA!A:F,5,0)</f>
        <v>TERRESTRE</v>
      </c>
      <c r="AA990" s="154" t="s">
        <v>12229</v>
      </c>
      <c r="AB990" s="46">
        <v>1</v>
      </c>
      <c r="AC990" s="87">
        <f>IF(W990="SOPORTE_TELEFÓNICO",'BASE LIQUIDACION REDEBAN 2025'!$B$19,IF(AND(W990="VISITA_TÉCNICA",Y990="TIPO II"),'BASE LIQUIDACION REDEBAN 2025'!$B$18,'BASE LIQUIDACION REDEBAN 2025'!$B$17))</f>
        <v>35779.500569199998</v>
      </c>
      <c r="AD990" s="87">
        <v>0</v>
      </c>
      <c r="AE990" s="87">
        <f t="shared" si="15"/>
        <v>35779.500569199998</v>
      </c>
    </row>
    <row r="991" spans="1:31">
      <c r="A991" s="154" t="s">
        <v>90</v>
      </c>
      <c r="B991" s="154" t="str">
        <f>VLOOKUP(A991,'CENTRO DE COSTOS'!A:D,4,FALSE)</f>
        <v>JUAN SEBASTIÁN RÍOS CASTRILLÓN</v>
      </c>
      <c r="C991" s="154" t="str">
        <f>VLOOKUP(A991,'CENTRO DE COSTOS'!A:D,2,FALSE)</f>
        <v>0004-0005</v>
      </c>
      <c r="D991" s="154">
        <v>5001</v>
      </c>
      <c r="E991" s="154">
        <v>2576165</v>
      </c>
      <c r="F991" s="154">
        <v>55662</v>
      </c>
      <c r="G991" s="154" t="s">
        <v>8049</v>
      </c>
      <c r="H991" s="154" t="s">
        <v>197</v>
      </c>
      <c r="I991" s="154" t="s">
        <v>90</v>
      </c>
      <c r="J991" s="154" t="s">
        <v>12926</v>
      </c>
      <c r="K991" s="154" t="s">
        <v>159</v>
      </c>
      <c r="L991" s="154" t="s">
        <v>12927</v>
      </c>
      <c r="M991" s="155">
        <v>45880.357638888891</v>
      </c>
      <c r="N991" s="155">
        <v>45883.709722222222</v>
      </c>
      <c r="O991" s="8"/>
      <c r="P991" s="154" t="s">
        <v>10063</v>
      </c>
      <c r="Q991" s="154" t="s">
        <v>10063</v>
      </c>
      <c r="R991" s="154" t="s">
        <v>200</v>
      </c>
      <c r="S991" s="154" t="s">
        <v>201</v>
      </c>
      <c r="T991" s="154" t="s">
        <v>8052</v>
      </c>
      <c r="U991" s="154" t="s">
        <v>9429</v>
      </c>
      <c r="V991" s="154" t="s">
        <v>12928</v>
      </c>
      <c r="W991" s="154" t="s">
        <v>2967</v>
      </c>
      <c r="X991" s="8"/>
      <c r="Y991" s="154" t="s">
        <v>25</v>
      </c>
      <c r="Z991" s="154" t="str">
        <f>VLOOKUP(D991,TIPOLOGIA!A:F,5,0)</f>
        <v>TERRESTRE</v>
      </c>
      <c r="AA991" s="154" t="s">
        <v>12229</v>
      </c>
      <c r="AB991" s="46">
        <v>1</v>
      </c>
      <c r="AC991" s="87">
        <f>IF(W991="SOPORTE_TELEFÓNICO",'BASE LIQUIDACION REDEBAN 2025'!$B$19,IF(AND(W991="VISITA_TÉCNICA",Y991="TIPO II"),'BASE LIQUIDACION REDEBAN 2025'!$B$18,'BASE LIQUIDACION REDEBAN 2025'!$B$17))</f>
        <v>35779.500569199998</v>
      </c>
      <c r="AD991" s="87">
        <v>0</v>
      </c>
      <c r="AE991" s="87">
        <f t="shared" si="15"/>
        <v>35779.500569199998</v>
      </c>
    </row>
    <row r="992" spans="1:31">
      <c r="A992" s="154" t="s">
        <v>90</v>
      </c>
      <c r="B992" s="154" t="str">
        <f>VLOOKUP(A992,'CENTRO DE COSTOS'!A:D,4,FALSE)</f>
        <v>JUAN SEBASTIÁN RÍOS CASTRILLÓN</v>
      </c>
      <c r="C992" s="154" t="str">
        <f>VLOOKUP(A992,'CENTRO DE COSTOS'!A:D,2,FALSE)</f>
        <v>0004-0005</v>
      </c>
      <c r="D992" s="154">
        <v>5001</v>
      </c>
      <c r="E992" s="154">
        <v>2574431</v>
      </c>
      <c r="F992" s="154">
        <v>74177</v>
      </c>
      <c r="G992" s="154" t="s">
        <v>8049</v>
      </c>
      <c r="H992" s="154" t="s">
        <v>197</v>
      </c>
      <c r="I992" s="154" t="s">
        <v>90</v>
      </c>
      <c r="J992" s="154" t="s">
        <v>12929</v>
      </c>
      <c r="K992" s="154" t="s">
        <v>159</v>
      </c>
      <c r="L992" s="154" t="s">
        <v>12930</v>
      </c>
      <c r="M992" s="155">
        <v>45880.333333333336</v>
      </c>
      <c r="N992" s="155">
        <v>45883.711111111108</v>
      </c>
      <c r="O992" s="8"/>
      <c r="P992" s="154" t="s">
        <v>10063</v>
      </c>
      <c r="Q992" s="154" t="s">
        <v>10063</v>
      </c>
      <c r="R992" s="154" t="s">
        <v>2973</v>
      </c>
      <c r="S992" s="154" t="s">
        <v>2973</v>
      </c>
      <c r="T992" s="154" t="s">
        <v>8052</v>
      </c>
      <c r="U992" s="154" t="s">
        <v>9429</v>
      </c>
      <c r="V992" s="154" t="s">
        <v>12928</v>
      </c>
      <c r="W992" s="154" t="s">
        <v>2967</v>
      </c>
      <c r="X992" s="8"/>
      <c r="Y992" s="154" t="s">
        <v>25</v>
      </c>
      <c r="Z992" s="154" t="str">
        <f>VLOOKUP(D992,TIPOLOGIA!A:F,5,0)</f>
        <v>TERRESTRE</v>
      </c>
      <c r="AA992" s="154" t="s">
        <v>12229</v>
      </c>
      <c r="AB992" s="46">
        <v>1</v>
      </c>
      <c r="AC992" s="87">
        <f>IF(W992="SOPORTE_TELEFÓNICO",'BASE LIQUIDACION REDEBAN 2025'!$B$19,IF(AND(W992="VISITA_TÉCNICA",Y992="TIPO II"),'BASE LIQUIDACION REDEBAN 2025'!$B$18,'BASE LIQUIDACION REDEBAN 2025'!$B$17))</f>
        <v>35779.500569199998</v>
      </c>
      <c r="AD992" s="87">
        <v>0</v>
      </c>
      <c r="AE992" s="87">
        <f t="shared" si="15"/>
        <v>35779.500569199998</v>
      </c>
    </row>
    <row r="993" spans="1:31">
      <c r="A993" s="154" t="s">
        <v>90</v>
      </c>
      <c r="B993" s="154" t="str">
        <f>VLOOKUP(A993,'CENTRO DE COSTOS'!A:D,4,FALSE)</f>
        <v>JUAN SEBASTIÁN RÍOS CASTRILLÓN</v>
      </c>
      <c r="C993" s="154" t="str">
        <f>VLOOKUP(A993,'CENTRO DE COSTOS'!A:D,2,FALSE)</f>
        <v>0004-0005</v>
      </c>
      <c r="D993" s="154">
        <v>5001</v>
      </c>
      <c r="E993" s="154">
        <v>2574307</v>
      </c>
      <c r="F993" s="154">
        <v>18744</v>
      </c>
      <c r="G993" s="154" t="s">
        <v>8049</v>
      </c>
      <c r="H993" s="154" t="s">
        <v>197</v>
      </c>
      <c r="I993" s="154" t="s">
        <v>90</v>
      </c>
      <c r="J993" s="154" t="s">
        <v>12931</v>
      </c>
      <c r="K993" s="154" t="s">
        <v>159</v>
      </c>
      <c r="L993" s="154" t="s">
        <v>12932</v>
      </c>
      <c r="M993" s="155">
        <v>45878.457638888889</v>
      </c>
      <c r="N993" s="155">
        <v>45883.714583333334</v>
      </c>
      <c r="O993" s="8"/>
      <c r="P993" s="154" t="s">
        <v>10063</v>
      </c>
      <c r="Q993" s="154" t="s">
        <v>10063</v>
      </c>
      <c r="R993" s="154" t="s">
        <v>200</v>
      </c>
      <c r="S993" s="154" t="s">
        <v>739</v>
      </c>
      <c r="T993" s="154" t="s">
        <v>8052</v>
      </c>
      <c r="U993" s="154" t="s">
        <v>9429</v>
      </c>
      <c r="V993" s="154" t="s">
        <v>12928</v>
      </c>
      <c r="W993" s="154" t="s">
        <v>2967</v>
      </c>
      <c r="X993" s="8"/>
      <c r="Y993" s="154" t="s">
        <v>25</v>
      </c>
      <c r="Z993" s="154" t="str">
        <f>VLOOKUP(D993,TIPOLOGIA!A:F,5,0)</f>
        <v>TERRESTRE</v>
      </c>
      <c r="AA993" s="154" t="s">
        <v>12229</v>
      </c>
      <c r="AB993" s="46">
        <v>1</v>
      </c>
      <c r="AC993" s="87">
        <f>IF(W993="SOPORTE_TELEFÓNICO",'BASE LIQUIDACION REDEBAN 2025'!$B$19,IF(AND(W993="VISITA_TÉCNICA",Y993="TIPO II"),'BASE LIQUIDACION REDEBAN 2025'!$B$18,'BASE LIQUIDACION REDEBAN 2025'!$B$17))</f>
        <v>35779.500569199998</v>
      </c>
      <c r="AD993" s="87">
        <v>0</v>
      </c>
      <c r="AE993" s="87">
        <f t="shared" si="15"/>
        <v>35779.500569199998</v>
      </c>
    </row>
    <row r="994" spans="1:31">
      <c r="A994" s="154" t="s">
        <v>90</v>
      </c>
      <c r="B994" s="154" t="str">
        <f>VLOOKUP(A994,'CENTRO DE COSTOS'!A:D,4,FALSE)</f>
        <v>JUAN SEBASTIÁN RÍOS CASTRILLÓN</v>
      </c>
      <c r="C994" s="154" t="str">
        <f>VLOOKUP(A994,'CENTRO DE COSTOS'!A:D,2,FALSE)</f>
        <v>0004-0005</v>
      </c>
      <c r="D994" s="154">
        <v>5001</v>
      </c>
      <c r="E994" s="154">
        <v>2574131</v>
      </c>
      <c r="F994" s="154">
        <v>78468</v>
      </c>
      <c r="G994" s="154" t="s">
        <v>8049</v>
      </c>
      <c r="H994" s="154" t="s">
        <v>197</v>
      </c>
      <c r="I994" s="154" t="s">
        <v>90</v>
      </c>
      <c r="J994" s="154" t="s">
        <v>11551</v>
      </c>
      <c r="K994" s="154" t="s">
        <v>159</v>
      </c>
      <c r="L994" s="154" t="s">
        <v>12933</v>
      </c>
      <c r="M994" s="155">
        <v>45878.443055555559</v>
      </c>
      <c r="N994" s="155">
        <v>45883.71597222222</v>
      </c>
      <c r="O994" s="8"/>
      <c r="P994" s="154" t="s">
        <v>10063</v>
      </c>
      <c r="Q994" s="154" t="s">
        <v>10063</v>
      </c>
      <c r="R994" s="154" t="s">
        <v>2973</v>
      </c>
      <c r="S994" s="154" t="s">
        <v>2973</v>
      </c>
      <c r="T994" s="154" t="s">
        <v>8052</v>
      </c>
      <c r="U994" s="154" t="s">
        <v>9429</v>
      </c>
      <c r="V994" s="154" t="s">
        <v>12908</v>
      </c>
      <c r="W994" s="154" t="s">
        <v>2967</v>
      </c>
      <c r="X994" s="8"/>
      <c r="Y994" s="154" t="s">
        <v>25</v>
      </c>
      <c r="Z994" s="154" t="str">
        <f>VLOOKUP(D994,TIPOLOGIA!A:F,5,0)</f>
        <v>TERRESTRE</v>
      </c>
      <c r="AA994" s="154" t="s">
        <v>12229</v>
      </c>
      <c r="AB994" s="46">
        <v>1</v>
      </c>
      <c r="AC994" s="87">
        <f>IF(W994="SOPORTE_TELEFÓNICO",'BASE LIQUIDACION REDEBAN 2025'!$B$19,IF(AND(W994="VISITA_TÉCNICA",Y994="TIPO II"),'BASE LIQUIDACION REDEBAN 2025'!$B$18,'BASE LIQUIDACION REDEBAN 2025'!$B$17))</f>
        <v>35779.500569199998</v>
      </c>
      <c r="AD994" s="87">
        <v>0</v>
      </c>
      <c r="AE994" s="87">
        <f t="shared" si="15"/>
        <v>35779.500569199998</v>
      </c>
    </row>
    <row r="995" spans="1:31">
      <c r="A995" s="154" t="s">
        <v>90</v>
      </c>
      <c r="B995" s="154" t="str">
        <f>VLOOKUP(A995,'CENTRO DE COSTOS'!A:D,4,FALSE)</f>
        <v>JUAN SEBASTIÁN RÍOS CASTRILLÓN</v>
      </c>
      <c r="C995" s="154" t="str">
        <f>VLOOKUP(A995,'CENTRO DE COSTOS'!A:D,2,FALSE)</f>
        <v>0004-0005</v>
      </c>
      <c r="D995" s="154">
        <v>5001</v>
      </c>
      <c r="E995" s="154">
        <v>2572787</v>
      </c>
      <c r="F995" s="154">
        <v>26851</v>
      </c>
      <c r="G995" s="154" t="s">
        <v>8049</v>
      </c>
      <c r="H995" s="154" t="s">
        <v>197</v>
      </c>
      <c r="I995" s="154" t="s">
        <v>90</v>
      </c>
      <c r="J995" s="154" t="s">
        <v>12934</v>
      </c>
      <c r="K995" s="154" t="s">
        <v>159</v>
      </c>
      <c r="L995" s="154" t="s">
        <v>12935</v>
      </c>
      <c r="M995" s="155">
        <v>45877.697222222225</v>
      </c>
      <c r="N995" s="155">
        <v>45883.716666666667</v>
      </c>
      <c r="O995" s="8"/>
      <c r="P995" s="154" t="s">
        <v>10063</v>
      </c>
      <c r="Q995" s="154" t="s">
        <v>10063</v>
      </c>
      <c r="R995" s="154" t="s">
        <v>200</v>
      </c>
      <c r="S995" s="154" t="s">
        <v>739</v>
      </c>
      <c r="T995" s="154" t="s">
        <v>8052</v>
      </c>
      <c r="U995" s="154" t="s">
        <v>9429</v>
      </c>
      <c r="V995" s="154" t="s">
        <v>12905</v>
      </c>
      <c r="W995" s="154" t="s">
        <v>2967</v>
      </c>
      <c r="X995" s="8"/>
      <c r="Y995" s="154" t="s">
        <v>25</v>
      </c>
      <c r="Z995" s="154" t="str">
        <f>VLOOKUP(D995,TIPOLOGIA!A:F,5,0)</f>
        <v>TERRESTRE</v>
      </c>
      <c r="AA995" s="154" t="s">
        <v>12229</v>
      </c>
      <c r="AB995" s="46">
        <v>1</v>
      </c>
      <c r="AC995" s="87">
        <f>IF(W995="SOPORTE_TELEFÓNICO",'BASE LIQUIDACION REDEBAN 2025'!$B$19,IF(AND(W995="VISITA_TÉCNICA",Y995="TIPO II"),'BASE LIQUIDACION REDEBAN 2025'!$B$18,'BASE LIQUIDACION REDEBAN 2025'!$B$17))</f>
        <v>35779.500569199998</v>
      </c>
      <c r="AD995" s="87">
        <v>0</v>
      </c>
      <c r="AE995" s="87">
        <f t="shared" si="15"/>
        <v>35779.500569199998</v>
      </c>
    </row>
    <row r="996" spans="1:31">
      <c r="A996" s="154" t="s">
        <v>90</v>
      </c>
      <c r="B996" s="154" t="str">
        <f>VLOOKUP(A996,'CENTRO DE COSTOS'!A:D,4,FALSE)</f>
        <v>JUAN SEBASTIÁN RÍOS CASTRILLÓN</v>
      </c>
      <c r="C996" s="154" t="str">
        <f>VLOOKUP(A996,'CENTRO DE COSTOS'!A:D,2,FALSE)</f>
        <v>0004-0005</v>
      </c>
      <c r="D996" s="154">
        <v>5001</v>
      </c>
      <c r="E996" s="154">
        <v>2572998</v>
      </c>
      <c r="F996" s="154">
        <v>26224</v>
      </c>
      <c r="G996" s="154" t="s">
        <v>8049</v>
      </c>
      <c r="H996" s="154" t="s">
        <v>197</v>
      </c>
      <c r="I996" s="154" t="s">
        <v>90</v>
      </c>
      <c r="J996" s="154" t="s">
        <v>3493</v>
      </c>
      <c r="K996" s="154" t="s">
        <v>159</v>
      </c>
      <c r="L996" s="154" t="s">
        <v>12936</v>
      </c>
      <c r="M996" s="155">
        <v>45877.709027777775</v>
      </c>
      <c r="N996" s="155">
        <v>45883.717361111114</v>
      </c>
      <c r="O996" s="8"/>
      <c r="P996" s="154" t="s">
        <v>10063</v>
      </c>
      <c r="Q996" s="154" t="s">
        <v>10063</v>
      </c>
      <c r="R996" s="154" t="s">
        <v>200</v>
      </c>
      <c r="S996" s="154" t="s">
        <v>739</v>
      </c>
      <c r="T996" s="154" t="s">
        <v>8052</v>
      </c>
      <c r="U996" s="154" t="s">
        <v>9429</v>
      </c>
      <c r="V996" s="154" t="s">
        <v>12920</v>
      </c>
      <c r="W996" s="154" t="s">
        <v>2967</v>
      </c>
      <c r="X996" s="8"/>
      <c r="Y996" s="154" t="s">
        <v>25</v>
      </c>
      <c r="Z996" s="154" t="str">
        <f>VLOOKUP(D996,TIPOLOGIA!A:F,5,0)</f>
        <v>TERRESTRE</v>
      </c>
      <c r="AA996" s="154" t="s">
        <v>12229</v>
      </c>
      <c r="AB996" s="46">
        <v>1</v>
      </c>
      <c r="AC996" s="87">
        <f>IF(W996="SOPORTE_TELEFÓNICO",'BASE LIQUIDACION REDEBAN 2025'!$B$19,IF(AND(W996="VISITA_TÉCNICA",Y996="TIPO II"),'BASE LIQUIDACION REDEBAN 2025'!$B$18,'BASE LIQUIDACION REDEBAN 2025'!$B$17))</f>
        <v>35779.500569199998</v>
      </c>
      <c r="AD996" s="87">
        <v>0</v>
      </c>
      <c r="AE996" s="87">
        <f t="shared" si="15"/>
        <v>35779.500569199998</v>
      </c>
    </row>
    <row r="997" spans="1:31">
      <c r="A997" s="154" t="s">
        <v>90</v>
      </c>
      <c r="B997" s="154" t="str">
        <f>VLOOKUP(A997,'CENTRO DE COSTOS'!A:D,4,FALSE)</f>
        <v>JUAN SEBASTIÁN RÍOS CASTRILLÓN</v>
      </c>
      <c r="C997" s="154" t="str">
        <f>VLOOKUP(A997,'CENTRO DE COSTOS'!A:D,2,FALSE)</f>
        <v>0004-0005</v>
      </c>
      <c r="D997" s="154">
        <v>5001</v>
      </c>
      <c r="E997" s="154">
        <v>2573418</v>
      </c>
      <c r="F997" s="154">
        <v>45488</v>
      </c>
      <c r="G997" s="154" t="s">
        <v>8049</v>
      </c>
      <c r="H997" s="154" t="s">
        <v>197</v>
      </c>
      <c r="I997" s="154" t="s">
        <v>90</v>
      </c>
      <c r="J997" s="154" t="s">
        <v>12937</v>
      </c>
      <c r="K997" s="154" t="s">
        <v>159</v>
      </c>
      <c r="L997" s="154" t="s">
        <v>12938</v>
      </c>
      <c r="M997" s="155">
        <v>45880.375</v>
      </c>
      <c r="N997" s="155">
        <v>45883.718055555553</v>
      </c>
      <c r="O997" s="8"/>
      <c r="P997" s="154" t="s">
        <v>10063</v>
      </c>
      <c r="Q997" s="154" t="s">
        <v>10063</v>
      </c>
      <c r="R997" s="154" t="s">
        <v>200</v>
      </c>
      <c r="S997" s="154" t="s">
        <v>739</v>
      </c>
      <c r="T997" s="154" t="s">
        <v>8052</v>
      </c>
      <c r="U997" s="154" t="s">
        <v>9429</v>
      </c>
      <c r="V997" s="154" t="s">
        <v>12908</v>
      </c>
      <c r="W997" s="154" t="s">
        <v>2967</v>
      </c>
      <c r="X997" s="8"/>
      <c r="Y997" s="154" t="s">
        <v>25</v>
      </c>
      <c r="Z997" s="154" t="str">
        <f>VLOOKUP(D997,TIPOLOGIA!A:F,5,0)</f>
        <v>TERRESTRE</v>
      </c>
      <c r="AA997" s="154" t="s">
        <v>12229</v>
      </c>
      <c r="AB997" s="46">
        <v>1</v>
      </c>
      <c r="AC997" s="87">
        <f>IF(W997="SOPORTE_TELEFÓNICO",'BASE LIQUIDACION REDEBAN 2025'!$B$19,IF(AND(W997="VISITA_TÉCNICA",Y997="TIPO II"),'BASE LIQUIDACION REDEBAN 2025'!$B$18,'BASE LIQUIDACION REDEBAN 2025'!$B$17))</f>
        <v>35779.500569199998</v>
      </c>
      <c r="AD997" s="87">
        <v>0</v>
      </c>
      <c r="AE997" s="87">
        <f t="shared" si="15"/>
        <v>35779.500569199998</v>
      </c>
    </row>
    <row r="998" spans="1:31">
      <c r="A998" s="154" t="s">
        <v>90</v>
      </c>
      <c r="B998" s="154" t="str">
        <f>VLOOKUP(A998,'CENTRO DE COSTOS'!A:D,4,FALSE)</f>
        <v>JUAN SEBASTIÁN RÍOS CASTRILLÓN</v>
      </c>
      <c r="C998" s="154" t="str">
        <f>VLOOKUP(A998,'CENTRO DE COSTOS'!A:D,2,FALSE)</f>
        <v>0004-0005</v>
      </c>
      <c r="D998" s="154">
        <v>5001</v>
      </c>
      <c r="E998" s="154">
        <v>2572283</v>
      </c>
      <c r="F998" s="154">
        <v>59085</v>
      </c>
      <c r="G998" s="154" t="s">
        <v>8049</v>
      </c>
      <c r="H998" s="154" t="s">
        <v>197</v>
      </c>
      <c r="I998" s="154" t="s">
        <v>90</v>
      </c>
      <c r="J998" s="154" t="s">
        <v>7469</v>
      </c>
      <c r="K998" s="154" t="s">
        <v>159</v>
      </c>
      <c r="L998" s="154" t="s">
        <v>12939</v>
      </c>
      <c r="M998" s="155">
        <v>45877.643750000003</v>
      </c>
      <c r="N998" s="155">
        <v>45883.719444444447</v>
      </c>
      <c r="O998" s="8"/>
      <c r="P998" s="154" t="s">
        <v>10063</v>
      </c>
      <c r="Q998" s="154" t="s">
        <v>10063</v>
      </c>
      <c r="R998" s="154" t="s">
        <v>200</v>
      </c>
      <c r="S998" s="154" t="s">
        <v>201</v>
      </c>
      <c r="T998" s="154" t="s">
        <v>8052</v>
      </c>
      <c r="U998" s="154" t="s">
        <v>9429</v>
      </c>
      <c r="V998" s="154" t="s">
        <v>12908</v>
      </c>
      <c r="W998" s="154" t="s">
        <v>2967</v>
      </c>
      <c r="X998" s="8"/>
      <c r="Y998" s="154" t="s">
        <v>25</v>
      </c>
      <c r="Z998" s="154" t="str">
        <f>VLOOKUP(D998,TIPOLOGIA!A:F,5,0)</f>
        <v>TERRESTRE</v>
      </c>
      <c r="AA998" s="154" t="s">
        <v>12229</v>
      </c>
      <c r="AB998" s="46">
        <v>1</v>
      </c>
      <c r="AC998" s="87">
        <f>IF(W998="SOPORTE_TELEFÓNICO",'BASE LIQUIDACION REDEBAN 2025'!$B$19,IF(AND(W998="VISITA_TÉCNICA",Y998="TIPO II"),'BASE LIQUIDACION REDEBAN 2025'!$B$18,'BASE LIQUIDACION REDEBAN 2025'!$B$17))</f>
        <v>35779.500569199998</v>
      </c>
      <c r="AD998" s="87">
        <v>0</v>
      </c>
      <c r="AE998" s="87">
        <f t="shared" si="15"/>
        <v>35779.500569199998</v>
      </c>
    </row>
    <row r="999" spans="1:31">
      <c r="A999" s="154" t="s">
        <v>90</v>
      </c>
      <c r="B999" s="154" t="str">
        <f>VLOOKUP(A999,'CENTRO DE COSTOS'!A:D,4,FALSE)</f>
        <v>JUAN SEBASTIÁN RÍOS CASTRILLÓN</v>
      </c>
      <c r="C999" s="154" t="str">
        <f>VLOOKUP(A999,'CENTRO DE COSTOS'!A:D,2,FALSE)</f>
        <v>0004-0005</v>
      </c>
      <c r="D999" s="154">
        <v>5001</v>
      </c>
      <c r="E999" s="154">
        <v>2571820</v>
      </c>
      <c r="F999" s="154">
        <v>76571</v>
      </c>
      <c r="G999" s="154" t="s">
        <v>8049</v>
      </c>
      <c r="H999" s="154" t="s">
        <v>197</v>
      </c>
      <c r="I999" s="154" t="s">
        <v>90</v>
      </c>
      <c r="J999" s="154" t="s">
        <v>12940</v>
      </c>
      <c r="K999" s="154" t="s">
        <v>159</v>
      </c>
      <c r="L999" s="154" t="s">
        <v>12941</v>
      </c>
      <c r="M999" s="155">
        <v>45877.60833333333</v>
      </c>
      <c r="N999" s="155">
        <v>45883.720138888886</v>
      </c>
      <c r="O999" s="8"/>
      <c r="P999" s="154" t="s">
        <v>10063</v>
      </c>
      <c r="Q999" s="154" t="s">
        <v>10063</v>
      </c>
      <c r="R999" s="154" t="s">
        <v>200</v>
      </c>
      <c r="S999" s="154" t="s">
        <v>739</v>
      </c>
      <c r="T999" s="154" t="s">
        <v>8052</v>
      </c>
      <c r="U999" s="154" t="s">
        <v>9429</v>
      </c>
      <c r="V999" s="154" t="s">
        <v>12908</v>
      </c>
      <c r="W999" s="154" t="s">
        <v>2967</v>
      </c>
      <c r="X999" s="8"/>
      <c r="Y999" s="154" t="s">
        <v>25</v>
      </c>
      <c r="Z999" s="154" t="str">
        <f>VLOOKUP(D999,TIPOLOGIA!A:F,5,0)</f>
        <v>TERRESTRE</v>
      </c>
      <c r="AA999" s="154" t="s">
        <v>12229</v>
      </c>
      <c r="AB999" s="46">
        <v>1</v>
      </c>
      <c r="AC999" s="87">
        <f>IF(W999="SOPORTE_TELEFÓNICO",'BASE LIQUIDACION REDEBAN 2025'!$B$19,IF(AND(W999="VISITA_TÉCNICA",Y999="TIPO II"),'BASE LIQUIDACION REDEBAN 2025'!$B$18,'BASE LIQUIDACION REDEBAN 2025'!$B$17))</f>
        <v>35779.500569199998</v>
      </c>
      <c r="AD999" s="87">
        <v>0</v>
      </c>
      <c r="AE999" s="87">
        <f t="shared" si="15"/>
        <v>35779.500569199998</v>
      </c>
    </row>
    <row r="1000" spans="1:31">
      <c r="A1000" s="154" t="s">
        <v>92</v>
      </c>
      <c r="B1000" s="154" t="str">
        <f>VLOOKUP(A1000,'CENTRO DE COSTOS'!A:D,4,FALSE)</f>
        <v>KEVIN ALEXIS CORZO BUSTOS</v>
      </c>
      <c r="C1000" s="154" t="str">
        <f>VLOOKUP(A1000,'CENTRO DE COSTOS'!A:D,2,FALSE)</f>
        <v>0004-0007</v>
      </c>
      <c r="D1000" s="154">
        <v>41016</v>
      </c>
      <c r="E1000" s="154">
        <v>2588231</v>
      </c>
      <c r="F1000" s="154">
        <v>77946</v>
      </c>
      <c r="G1000" s="154" t="s">
        <v>8049</v>
      </c>
      <c r="H1000" s="154" t="s">
        <v>249</v>
      </c>
      <c r="I1000" s="154" t="s">
        <v>1709</v>
      </c>
      <c r="J1000" s="154" t="s">
        <v>12942</v>
      </c>
      <c r="K1000" s="154" t="s">
        <v>159</v>
      </c>
      <c r="L1000" s="154" t="s">
        <v>12943</v>
      </c>
      <c r="M1000" s="155">
        <v>45881.681250000001</v>
      </c>
      <c r="N1000" s="155">
        <v>45883.720833333333</v>
      </c>
      <c r="O1000" s="8"/>
      <c r="P1000" s="154" t="s">
        <v>10063</v>
      </c>
      <c r="Q1000" s="154" t="s">
        <v>10063</v>
      </c>
      <c r="R1000" s="154" t="s">
        <v>2973</v>
      </c>
      <c r="S1000" s="154" t="s">
        <v>2973</v>
      </c>
      <c r="T1000" s="154" t="s">
        <v>9439</v>
      </c>
      <c r="U1000" s="154" t="s">
        <v>10895</v>
      </c>
      <c r="V1000" s="154" t="s">
        <v>12944</v>
      </c>
      <c r="W1000" s="154" t="s">
        <v>2967</v>
      </c>
      <c r="X1000" s="8"/>
      <c r="Y1000" s="154" t="s">
        <v>28</v>
      </c>
      <c r="Z1000" s="154" t="str">
        <f>VLOOKUP(D1000,TIPOLOGIA!A:F,5,0)</f>
        <v>TERRESTRE</v>
      </c>
      <c r="AA1000" s="154" t="s">
        <v>344</v>
      </c>
      <c r="AB1000" s="46">
        <v>1</v>
      </c>
      <c r="AC1000" s="87">
        <f>IF(W1000="SOPORTE_TELEFÓNICO",'BASE LIQUIDACION REDEBAN 2025'!$B$19,IF(AND(W1000="VISITA_TÉCNICA",Y1000="TIPO II"),'BASE LIQUIDACION REDEBAN 2025'!$B$18,'BASE LIQUIDACION REDEBAN 2025'!$B$17))</f>
        <v>67654.12000000001</v>
      </c>
      <c r="AD1000" s="87">
        <v>0</v>
      </c>
      <c r="AE1000" s="87">
        <f t="shared" si="15"/>
        <v>67654.12000000001</v>
      </c>
    </row>
    <row r="1001" spans="1:31">
      <c r="A1001" s="154" t="s">
        <v>90</v>
      </c>
      <c r="B1001" s="154" t="str">
        <f>VLOOKUP(A1001,'CENTRO DE COSTOS'!A:D,4,FALSE)</f>
        <v>JUAN SEBASTIÁN RÍOS CASTRILLÓN</v>
      </c>
      <c r="C1001" s="154" t="str">
        <f>VLOOKUP(A1001,'CENTRO DE COSTOS'!A:D,2,FALSE)</f>
        <v>0004-0005</v>
      </c>
      <c r="D1001" s="154">
        <v>5001</v>
      </c>
      <c r="E1001" s="154">
        <v>2570999</v>
      </c>
      <c r="F1001" s="154">
        <v>80087</v>
      </c>
      <c r="G1001" s="154" t="s">
        <v>8049</v>
      </c>
      <c r="H1001" s="154" t="s">
        <v>197</v>
      </c>
      <c r="I1001" s="154" t="s">
        <v>90</v>
      </c>
      <c r="J1001" s="154" t="s">
        <v>12945</v>
      </c>
      <c r="K1001" s="154" t="s">
        <v>159</v>
      </c>
      <c r="L1001" s="154" t="s">
        <v>12946</v>
      </c>
      <c r="M1001" s="155">
        <v>45877.536111111112</v>
      </c>
      <c r="N1001" s="155">
        <v>45883.720833333333</v>
      </c>
      <c r="O1001" s="8"/>
      <c r="P1001" s="154" t="s">
        <v>10063</v>
      </c>
      <c r="Q1001" s="154" t="s">
        <v>10063</v>
      </c>
      <c r="R1001" s="154" t="s">
        <v>2973</v>
      </c>
      <c r="S1001" s="154" t="s">
        <v>2973</v>
      </c>
      <c r="T1001" s="154" t="s">
        <v>8052</v>
      </c>
      <c r="U1001" s="154" t="s">
        <v>9429</v>
      </c>
      <c r="V1001" s="154" t="s">
        <v>12917</v>
      </c>
      <c r="W1001" s="154" t="s">
        <v>2967</v>
      </c>
      <c r="X1001" s="8"/>
      <c r="Y1001" s="154" t="s">
        <v>25</v>
      </c>
      <c r="Z1001" s="154" t="str">
        <f>VLOOKUP(D1001,TIPOLOGIA!A:F,5,0)</f>
        <v>TERRESTRE</v>
      </c>
      <c r="AA1001" s="154" t="s">
        <v>12229</v>
      </c>
      <c r="AB1001" s="46">
        <v>1</v>
      </c>
      <c r="AC1001" s="87">
        <f>IF(W1001="SOPORTE_TELEFÓNICO",'BASE LIQUIDACION REDEBAN 2025'!$B$19,IF(AND(W1001="VISITA_TÉCNICA",Y1001="TIPO II"),'BASE LIQUIDACION REDEBAN 2025'!$B$18,'BASE LIQUIDACION REDEBAN 2025'!$B$17))</f>
        <v>35779.500569199998</v>
      </c>
      <c r="AD1001" s="87">
        <v>0</v>
      </c>
      <c r="AE1001" s="87">
        <f t="shared" si="15"/>
        <v>35779.500569199998</v>
      </c>
    </row>
    <row r="1002" spans="1:31">
      <c r="A1002" s="154" t="s">
        <v>90</v>
      </c>
      <c r="B1002" s="154" t="str">
        <f>VLOOKUP(A1002,'CENTRO DE COSTOS'!A:D,4,FALSE)</f>
        <v>JUAN SEBASTIÁN RÍOS CASTRILLÓN</v>
      </c>
      <c r="C1002" s="154" t="str">
        <f>VLOOKUP(A1002,'CENTRO DE COSTOS'!A:D,2,FALSE)</f>
        <v>0004-0005</v>
      </c>
      <c r="D1002" s="154">
        <v>5001</v>
      </c>
      <c r="E1002" s="154">
        <v>2570930</v>
      </c>
      <c r="F1002" s="154">
        <v>62223</v>
      </c>
      <c r="G1002" s="154" t="s">
        <v>8049</v>
      </c>
      <c r="H1002" s="154" t="s">
        <v>197</v>
      </c>
      <c r="I1002" s="154" t="s">
        <v>90</v>
      </c>
      <c r="J1002" s="154" t="s">
        <v>12947</v>
      </c>
      <c r="K1002" s="154" t="s">
        <v>159</v>
      </c>
      <c r="L1002" s="154" t="s">
        <v>12948</v>
      </c>
      <c r="M1002" s="155">
        <v>45877.51458333333</v>
      </c>
      <c r="N1002" s="155">
        <v>45883.72152777778</v>
      </c>
      <c r="O1002" s="8"/>
      <c r="P1002" s="154" t="s">
        <v>10063</v>
      </c>
      <c r="Q1002" s="154" t="s">
        <v>10063</v>
      </c>
      <c r="R1002" s="154" t="s">
        <v>200</v>
      </c>
      <c r="S1002" s="154" t="s">
        <v>739</v>
      </c>
      <c r="T1002" s="154" t="s">
        <v>8052</v>
      </c>
      <c r="U1002" s="154" t="s">
        <v>9429</v>
      </c>
      <c r="V1002" s="154" t="s">
        <v>12920</v>
      </c>
      <c r="W1002" s="154" t="s">
        <v>2967</v>
      </c>
      <c r="X1002" s="8"/>
      <c r="Y1002" s="154" t="s">
        <v>25</v>
      </c>
      <c r="Z1002" s="154" t="str">
        <f>VLOOKUP(D1002,TIPOLOGIA!A:F,5,0)</f>
        <v>TERRESTRE</v>
      </c>
      <c r="AA1002" s="154" t="s">
        <v>12229</v>
      </c>
      <c r="AB1002" s="46">
        <v>1</v>
      </c>
      <c r="AC1002" s="87">
        <f>IF(W1002="SOPORTE_TELEFÓNICO",'BASE LIQUIDACION REDEBAN 2025'!$B$19,IF(AND(W1002="VISITA_TÉCNICA",Y1002="TIPO II"),'BASE LIQUIDACION REDEBAN 2025'!$B$18,'BASE LIQUIDACION REDEBAN 2025'!$B$17))</f>
        <v>35779.500569199998</v>
      </c>
      <c r="AD1002" s="87">
        <v>0</v>
      </c>
      <c r="AE1002" s="87">
        <f t="shared" si="15"/>
        <v>35779.500569199998</v>
      </c>
    </row>
    <row r="1003" spans="1:31">
      <c r="A1003" s="154" t="s">
        <v>90</v>
      </c>
      <c r="B1003" s="154" t="str">
        <f>VLOOKUP(A1003,'CENTRO DE COSTOS'!A:D,4,FALSE)</f>
        <v>JUAN SEBASTIÁN RÍOS CASTRILLÓN</v>
      </c>
      <c r="C1003" s="154" t="str">
        <f>VLOOKUP(A1003,'CENTRO DE COSTOS'!A:D,2,FALSE)</f>
        <v>0004-0005</v>
      </c>
      <c r="D1003" s="154">
        <v>5001</v>
      </c>
      <c r="E1003" s="154">
        <v>2568316</v>
      </c>
      <c r="F1003" s="154">
        <v>56905</v>
      </c>
      <c r="G1003" s="154" t="s">
        <v>8049</v>
      </c>
      <c r="H1003" s="154" t="s">
        <v>197</v>
      </c>
      <c r="I1003" s="154" t="s">
        <v>90</v>
      </c>
      <c r="J1003" s="154" t="s">
        <v>12949</v>
      </c>
      <c r="K1003" s="154" t="s">
        <v>159</v>
      </c>
      <c r="L1003" s="154" t="s">
        <v>12950</v>
      </c>
      <c r="M1003" s="155">
        <v>45877.342361111114</v>
      </c>
      <c r="N1003" s="155">
        <v>45883.722222222219</v>
      </c>
      <c r="O1003" s="8"/>
      <c r="P1003" s="154" t="s">
        <v>10063</v>
      </c>
      <c r="Q1003" s="154" t="s">
        <v>10063</v>
      </c>
      <c r="R1003" s="154" t="s">
        <v>2973</v>
      </c>
      <c r="S1003" s="154" t="s">
        <v>2973</v>
      </c>
      <c r="T1003" s="154" t="s">
        <v>8052</v>
      </c>
      <c r="U1003" s="154" t="s">
        <v>9429</v>
      </c>
      <c r="V1003" s="154" t="s">
        <v>12928</v>
      </c>
      <c r="W1003" s="154" t="s">
        <v>2967</v>
      </c>
      <c r="X1003" s="8"/>
      <c r="Y1003" s="154" t="s">
        <v>25</v>
      </c>
      <c r="Z1003" s="154" t="str">
        <f>VLOOKUP(D1003,TIPOLOGIA!A:F,5,0)</f>
        <v>TERRESTRE</v>
      </c>
      <c r="AA1003" s="154" t="s">
        <v>12229</v>
      </c>
      <c r="AB1003" s="46">
        <v>1</v>
      </c>
      <c r="AC1003" s="87">
        <f>IF(W1003="SOPORTE_TELEFÓNICO",'BASE LIQUIDACION REDEBAN 2025'!$B$19,IF(AND(W1003="VISITA_TÉCNICA",Y1003="TIPO II"),'BASE LIQUIDACION REDEBAN 2025'!$B$18,'BASE LIQUIDACION REDEBAN 2025'!$B$17))</f>
        <v>35779.500569199998</v>
      </c>
      <c r="AD1003" s="87">
        <v>0</v>
      </c>
      <c r="AE1003" s="87">
        <f t="shared" si="15"/>
        <v>35779.500569199998</v>
      </c>
    </row>
    <row r="1004" spans="1:31">
      <c r="A1004" s="154" t="s">
        <v>90</v>
      </c>
      <c r="B1004" s="154" t="str">
        <f>VLOOKUP(A1004,'CENTRO DE COSTOS'!A:D,4,FALSE)</f>
        <v>JUAN SEBASTIÁN RÍOS CASTRILLÓN</v>
      </c>
      <c r="C1004" s="154" t="str">
        <f>VLOOKUP(A1004,'CENTRO DE COSTOS'!A:D,2,FALSE)</f>
        <v>0004-0005</v>
      </c>
      <c r="D1004" s="154">
        <v>5001</v>
      </c>
      <c r="E1004" s="154">
        <v>2566130</v>
      </c>
      <c r="F1004" s="154">
        <v>73507</v>
      </c>
      <c r="G1004" s="154" t="s">
        <v>8049</v>
      </c>
      <c r="H1004" s="154" t="s">
        <v>197</v>
      </c>
      <c r="I1004" s="154" t="s">
        <v>90</v>
      </c>
      <c r="J1004" s="154" t="s">
        <v>12951</v>
      </c>
      <c r="K1004" s="154" t="s">
        <v>159</v>
      </c>
      <c r="L1004" s="154" t="s">
        <v>12952</v>
      </c>
      <c r="M1004" s="155">
        <v>45877.333333333336</v>
      </c>
      <c r="N1004" s="155">
        <v>45883.722916666666</v>
      </c>
      <c r="O1004" s="8"/>
      <c r="P1004" s="154" t="s">
        <v>10063</v>
      </c>
      <c r="Q1004" s="154" t="s">
        <v>10063</v>
      </c>
      <c r="R1004" s="154" t="s">
        <v>2973</v>
      </c>
      <c r="S1004" s="154" t="s">
        <v>2973</v>
      </c>
      <c r="T1004" s="154" t="s">
        <v>8052</v>
      </c>
      <c r="U1004" s="154" t="s">
        <v>9429</v>
      </c>
      <c r="V1004" s="154" t="s">
        <v>12914</v>
      </c>
      <c r="W1004" s="154" t="s">
        <v>2967</v>
      </c>
      <c r="X1004" s="8"/>
      <c r="Y1004" s="154" t="s">
        <v>25</v>
      </c>
      <c r="Z1004" s="154" t="str">
        <f>VLOOKUP(D1004,TIPOLOGIA!A:F,5,0)</f>
        <v>TERRESTRE</v>
      </c>
      <c r="AA1004" s="154" t="s">
        <v>12229</v>
      </c>
      <c r="AB1004" s="46">
        <v>1</v>
      </c>
      <c r="AC1004" s="87">
        <f>IF(W1004="SOPORTE_TELEFÓNICO",'BASE LIQUIDACION REDEBAN 2025'!$B$19,IF(AND(W1004="VISITA_TÉCNICA",Y1004="TIPO II"),'BASE LIQUIDACION REDEBAN 2025'!$B$18,'BASE LIQUIDACION REDEBAN 2025'!$B$17))</f>
        <v>35779.500569199998</v>
      </c>
      <c r="AD1004" s="87">
        <v>0</v>
      </c>
      <c r="AE1004" s="87">
        <f t="shared" si="15"/>
        <v>35779.500569199998</v>
      </c>
    </row>
    <row r="1005" spans="1:31">
      <c r="A1005" s="154" t="s">
        <v>90</v>
      </c>
      <c r="B1005" s="154" t="str">
        <f>VLOOKUP(A1005,'CENTRO DE COSTOS'!A:D,4,FALSE)</f>
        <v>JUAN SEBASTIÁN RÍOS CASTRILLÓN</v>
      </c>
      <c r="C1005" s="154" t="str">
        <f>VLOOKUP(A1005,'CENTRO DE COSTOS'!A:D,2,FALSE)</f>
        <v>0004-0005</v>
      </c>
      <c r="D1005" s="154">
        <v>5001</v>
      </c>
      <c r="E1005" s="154">
        <v>2577590</v>
      </c>
      <c r="F1005" s="154">
        <v>27302</v>
      </c>
      <c r="G1005" s="154" t="s">
        <v>8049</v>
      </c>
      <c r="H1005" s="154" t="s">
        <v>197</v>
      </c>
      <c r="I1005" s="154" t="s">
        <v>90</v>
      </c>
      <c r="J1005" s="154" t="s">
        <v>12953</v>
      </c>
      <c r="K1005" s="154" t="s">
        <v>159</v>
      </c>
      <c r="L1005" s="154" t="s">
        <v>12954</v>
      </c>
      <c r="M1005" s="155">
        <v>45880.417361111111</v>
      </c>
      <c r="N1005" s="155">
        <v>45883.723611111112</v>
      </c>
      <c r="O1005" s="8"/>
      <c r="P1005" s="154" t="s">
        <v>10063</v>
      </c>
      <c r="Q1005" s="154" t="s">
        <v>10063</v>
      </c>
      <c r="R1005" s="154" t="s">
        <v>220</v>
      </c>
      <c r="S1005" s="154" t="s">
        <v>8370</v>
      </c>
      <c r="T1005" s="154" t="s">
        <v>8052</v>
      </c>
      <c r="U1005" s="154" t="s">
        <v>9429</v>
      </c>
      <c r="V1005" s="154" t="s">
        <v>12955</v>
      </c>
      <c r="W1005" s="154" t="s">
        <v>2967</v>
      </c>
      <c r="X1005" s="8"/>
      <c r="Y1005" s="154" t="s">
        <v>25</v>
      </c>
      <c r="Z1005" s="154" t="str">
        <f>VLOOKUP(D1005,TIPOLOGIA!A:F,5,0)</f>
        <v>TERRESTRE</v>
      </c>
      <c r="AA1005" s="154" t="s">
        <v>12229</v>
      </c>
      <c r="AB1005" s="46">
        <v>1</v>
      </c>
      <c r="AC1005" s="87">
        <f>IF(W1005="SOPORTE_TELEFÓNICO",'BASE LIQUIDACION REDEBAN 2025'!$B$19,IF(AND(W1005="VISITA_TÉCNICA",Y1005="TIPO II"),'BASE LIQUIDACION REDEBAN 2025'!$B$18,'BASE LIQUIDACION REDEBAN 2025'!$B$17))</f>
        <v>35779.500569199998</v>
      </c>
      <c r="AD1005" s="87">
        <v>0</v>
      </c>
      <c r="AE1005" s="87">
        <f t="shared" si="15"/>
        <v>35779.500569199998</v>
      </c>
    </row>
    <row r="1006" spans="1:31">
      <c r="A1006" s="154" t="s">
        <v>100</v>
      </c>
      <c r="B1006" s="154" t="str">
        <f>VLOOKUP(A1006,'CENTRO DE COSTOS'!A:D,4,FALSE)</f>
        <v>KEVIN ALEXIS CORZO BUSTOS</v>
      </c>
      <c r="C1006" s="154" t="str">
        <f>VLOOKUP(A1006,'CENTRO DE COSTOS'!A:D,2,FALSE)</f>
        <v>0004-0007</v>
      </c>
      <c r="D1006" s="154">
        <v>50001</v>
      </c>
      <c r="E1006" s="154">
        <v>2593211</v>
      </c>
      <c r="F1006" s="154">
        <v>19509</v>
      </c>
      <c r="G1006" s="154" t="s">
        <v>8049</v>
      </c>
      <c r="H1006" s="154" t="s">
        <v>295</v>
      </c>
      <c r="I1006" s="154" t="s">
        <v>100</v>
      </c>
      <c r="J1006" s="154" t="s">
        <v>5227</v>
      </c>
      <c r="K1006" s="154" t="s">
        <v>159</v>
      </c>
      <c r="L1006" s="154" t="s">
        <v>12956</v>
      </c>
      <c r="M1006" s="155">
        <v>45882.599305555559</v>
      </c>
      <c r="N1006" s="155">
        <v>45883.726388888892</v>
      </c>
      <c r="O1006" s="8"/>
      <c r="P1006" s="154" t="s">
        <v>10063</v>
      </c>
      <c r="Q1006" s="154" t="s">
        <v>10063</v>
      </c>
      <c r="R1006" s="154" t="s">
        <v>220</v>
      </c>
      <c r="S1006" s="154" t="s">
        <v>733</v>
      </c>
      <c r="T1006" s="154" t="s">
        <v>8052</v>
      </c>
      <c r="U1006" s="154" t="s">
        <v>9429</v>
      </c>
      <c r="V1006" s="154" t="s">
        <v>12957</v>
      </c>
      <c r="W1006" s="154" t="s">
        <v>2967</v>
      </c>
      <c r="X1006" s="8"/>
      <c r="Y1006" s="154" t="s">
        <v>25</v>
      </c>
      <c r="Z1006" s="154" t="str">
        <f>VLOOKUP(D1006,TIPOLOGIA!A:F,5,0)</f>
        <v>TERRESTRE</v>
      </c>
      <c r="AA1006" s="154" t="s">
        <v>3167</v>
      </c>
      <c r="AB1006" s="46">
        <v>1</v>
      </c>
      <c r="AC1006" s="87">
        <f>IF(W1006="SOPORTE_TELEFÓNICO",'BASE LIQUIDACION REDEBAN 2025'!$B$19,IF(AND(W1006="VISITA_TÉCNICA",Y1006="TIPO II"),'BASE LIQUIDACION REDEBAN 2025'!$B$18,'BASE LIQUIDACION REDEBAN 2025'!$B$17))</f>
        <v>35779.500569199998</v>
      </c>
      <c r="AD1006" s="87">
        <v>0</v>
      </c>
      <c r="AE1006" s="87">
        <f t="shared" si="15"/>
        <v>35779.500569199998</v>
      </c>
    </row>
    <row r="1007" spans="1:31">
      <c r="A1007" s="154" t="s">
        <v>64</v>
      </c>
      <c r="B1007" s="154" t="str">
        <f>VLOOKUP(A1007,'CENTRO DE COSTOS'!A:D,4,FALSE)</f>
        <v>JOSE MAURICIO HERNANDEZ ROJAS</v>
      </c>
      <c r="C1007" s="154" t="str">
        <f>VLOOKUP(A1007,'CENTRO DE COSTOS'!A:D,2,FALSE)</f>
        <v>0004-0001</v>
      </c>
      <c r="D1007" s="154">
        <v>8001</v>
      </c>
      <c r="E1007" s="154">
        <v>2592756</v>
      </c>
      <c r="F1007" s="154">
        <v>31547</v>
      </c>
      <c r="G1007" s="154" t="s">
        <v>8049</v>
      </c>
      <c r="H1007" s="154" t="s">
        <v>389</v>
      </c>
      <c r="I1007" s="154" t="s">
        <v>64</v>
      </c>
      <c r="J1007" s="154" t="s">
        <v>12958</v>
      </c>
      <c r="K1007" s="154" t="s">
        <v>159</v>
      </c>
      <c r="L1007" s="154" t="s">
        <v>12959</v>
      </c>
      <c r="M1007" s="155">
        <v>45882.573611111111</v>
      </c>
      <c r="N1007" s="155">
        <v>45883.727777777778</v>
      </c>
      <c r="O1007" s="8"/>
      <c r="P1007" s="154" t="s">
        <v>10063</v>
      </c>
      <c r="Q1007" s="154" t="s">
        <v>10063</v>
      </c>
      <c r="R1007" s="154" t="s">
        <v>2973</v>
      </c>
      <c r="S1007" s="154" t="s">
        <v>2973</v>
      </c>
      <c r="T1007" s="154" t="s">
        <v>8052</v>
      </c>
      <c r="U1007" s="154" t="s">
        <v>9429</v>
      </c>
      <c r="V1007" s="154" t="s">
        <v>12960</v>
      </c>
      <c r="W1007" s="154" t="s">
        <v>2967</v>
      </c>
      <c r="X1007" s="8"/>
      <c r="Y1007" s="154" t="s">
        <v>25</v>
      </c>
      <c r="Z1007" s="154" t="str">
        <f>VLOOKUP(D1007,TIPOLOGIA!A:F,5,0)</f>
        <v>TERRESTRE</v>
      </c>
      <c r="AA1007" s="154" t="s">
        <v>395</v>
      </c>
      <c r="AB1007" s="46">
        <v>1</v>
      </c>
      <c r="AC1007" s="87">
        <f>IF(W1007="SOPORTE_TELEFÓNICO",'BASE LIQUIDACION REDEBAN 2025'!$B$19,IF(AND(W1007="VISITA_TÉCNICA",Y1007="TIPO II"),'BASE LIQUIDACION REDEBAN 2025'!$B$18,'BASE LIQUIDACION REDEBAN 2025'!$B$17))</f>
        <v>35779.500569199998</v>
      </c>
      <c r="AD1007" s="87">
        <v>0</v>
      </c>
      <c r="AE1007" s="87">
        <f t="shared" si="15"/>
        <v>35779.500569199998</v>
      </c>
    </row>
    <row r="1008" spans="1:31">
      <c r="A1008" s="154" t="s">
        <v>90</v>
      </c>
      <c r="B1008" s="154" t="str">
        <f>VLOOKUP(A1008,'CENTRO DE COSTOS'!A:D,4,FALSE)</f>
        <v>JUAN SEBASTIÁN RÍOS CASTRILLÓN</v>
      </c>
      <c r="C1008" s="154" t="str">
        <f>VLOOKUP(A1008,'CENTRO DE COSTOS'!A:D,2,FALSE)</f>
        <v>0004-0005</v>
      </c>
      <c r="D1008" s="154">
        <v>5001</v>
      </c>
      <c r="E1008" s="154">
        <v>2581740</v>
      </c>
      <c r="F1008" s="154">
        <v>16652</v>
      </c>
      <c r="G1008" s="154" t="s">
        <v>8049</v>
      </c>
      <c r="H1008" s="154" t="s">
        <v>197</v>
      </c>
      <c r="I1008" s="154" t="s">
        <v>90</v>
      </c>
      <c r="J1008" s="154" t="s">
        <v>7513</v>
      </c>
      <c r="K1008" s="154" t="s">
        <v>159</v>
      </c>
      <c r="L1008" s="154" t="s">
        <v>12961</v>
      </c>
      <c r="M1008" s="155">
        <v>45880.702777777777</v>
      </c>
      <c r="N1008" s="155">
        <v>45883.731249999997</v>
      </c>
      <c r="O1008" s="8"/>
      <c r="P1008" s="154" t="s">
        <v>10063</v>
      </c>
      <c r="Q1008" s="154" t="s">
        <v>10063</v>
      </c>
      <c r="R1008" s="154" t="s">
        <v>220</v>
      </c>
      <c r="S1008" s="154" t="s">
        <v>733</v>
      </c>
      <c r="T1008" s="154" t="s">
        <v>8052</v>
      </c>
      <c r="U1008" s="154" t="s">
        <v>9429</v>
      </c>
      <c r="V1008" s="154" t="s">
        <v>12962</v>
      </c>
      <c r="W1008" s="154" t="s">
        <v>2967</v>
      </c>
      <c r="X1008" s="8"/>
      <c r="Y1008" s="154" t="s">
        <v>25</v>
      </c>
      <c r="Z1008" s="154" t="str">
        <f>VLOOKUP(D1008,TIPOLOGIA!A:F,5,0)</f>
        <v>TERRESTRE</v>
      </c>
      <c r="AA1008" s="154" t="s">
        <v>12229</v>
      </c>
      <c r="AB1008" s="46">
        <v>1</v>
      </c>
      <c r="AC1008" s="87">
        <f>IF(W1008="SOPORTE_TELEFÓNICO",'BASE LIQUIDACION REDEBAN 2025'!$B$19,IF(AND(W1008="VISITA_TÉCNICA",Y1008="TIPO II"),'BASE LIQUIDACION REDEBAN 2025'!$B$18,'BASE LIQUIDACION REDEBAN 2025'!$B$17))</f>
        <v>35779.500569199998</v>
      </c>
      <c r="AD1008" s="87">
        <v>0</v>
      </c>
      <c r="AE1008" s="87">
        <f t="shared" si="15"/>
        <v>35779.500569199998</v>
      </c>
    </row>
    <row r="1009" spans="1:31">
      <c r="A1009" s="154" t="s">
        <v>90</v>
      </c>
      <c r="B1009" s="154" t="str">
        <f>VLOOKUP(A1009,'CENTRO DE COSTOS'!A:D,4,FALSE)</f>
        <v>JUAN SEBASTIÁN RÍOS CASTRILLÓN</v>
      </c>
      <c r="C1009" s="154" t="str">
        <f>VLOOKUP(A1009,'CENTRO DE COSTOS'!A:D,2,FALSE)</f>
        <v>0004-0005</v>
      </c>
      <c r="D1009" s="154">
        <v>5001</v>
      </c>
      <c r="E1009" s="154">
        <v>2582070</v>
      </c>
      <c r="F1009" s="154">
        <v>79962</v>
      </c>
      <c r="G1009" s="154" t="s">
        <v>8049</v>
      </c>
      <c r="H1009" s="154" t="s">
        <v>197</v>
      </c>
      <c r="I1009" s="154" t="s">
        <v>90</v>
      </c>
      <c r="J1009" s="154" t="s">
        <v>10779</v>
      </c>
      <c r="K1009" s="154" t="s">
        <v>159</v>
      </c>
      <c r="L1009" s="154" t="s">
        <v>12963</v>
      </c>
      <c r="M1009" s="155">
        <v>45880.741666666669</v>
      </c>
      <c r="N1009" s="155">
        <v>45883.731944444444</v>
      </c>
      <c r="O1009" s="8"/>
      <c r="P1009" s="154" t="s">
        <v>10063</v>
      </c>
      <c r="Q1009" s="154" t="s">
        <v>10063</v>
      </c>
      <c r="R1009" s="154" t="s">
        <v>2973</v>
      </c>
      <c r="S1009" s="154" t="s">
        <v>2973</v>
      </c>
      <c r="T1009" s="154" t="s">
        <v>8052</v>
      </c>
      <c r="U1009" s="154" t="s">
        <v>9429</v>
      </c>
      <c r="V1009" s="154" t="s">
        <v>12964</v>
      </c>
      <c r="W1009" s="154" t="s">
        <v>2967</v>
      </c>
      <c r="X1009" s="8"/>
      <c r="Y1009" s="154" t="s">
        <v>25</v>
      </c>
      <c r="Z1009" s="154" t="str">
        <f>VLOOKUP(D1009,TIPOLOGIA!A:F,5,0)</f>
        <v>TERRESTRE</v>
      </c>
      <c r="AA1009" s="154" t="s">
        <v>12229</v>
      </c>
      <c r="AB1009" s="46">
        <v>1</v>
      </c>
      <c r="AC1009" s="87">
        <f>IF(W1009="SOPORTE_TELEFÓNICO",'BASE LIQUIDACION REDEBAN 2025'!$B$19,IF(AND(W1009="VISITA_TÉCNICA",Y1009="TIPO II"),'BASE LIQUIDACION REDEBAN 2025'!$B$18,'BASE LIQUIDACION REDEBAN 2025'!$B$17))</f>
        <v>35779.500569199998</v>
      </c>
      <c r="AD1009" s="87">
        <v>0</v>
      </c>
      <c r="AE1009" s="87">
        <f t="shared" si="15"/>
        <v>35779.500569199998</v>
      </c>
    </row>
    <row r="1010" spans="1:31">
      <c r="A1010" s="154" t="s">
        <v>90</v>
      </c>
      <c r="B1010" s="154" t="str">
        <f>VLOOKUP(A1010,'CENTRO DE COSTOS'!A:D,4,FALSE)</f>
        <v>JUAN SEBASTIÁN RÍOS CASTRILLÓN</v>
      </c>
      <c r="C1010" s="154" t="str">
        <f>VLOOKUP(A1010,'CENTRO DE COSTOS'!A:D,2,FALSE)</f>
        <v>0004-0005</v>
      </c>
      <c r="D1010" s="154">
        <v>5001</v>
      </c>
      <c r="E1010" s="154">
        <v>2579522</v>
      </c>
      <c r="F1010" s="154">
        <v>79266</v>
      </c>
      <c r="G1010" s="154" t="s">
        <v>8049</v>
      </c>
      <c r="H1010" s="154" t="s">
        <v>197</v>
      </c>
      <c r="I1010" s="154" t="s">
        <v>90</v>
      </c>
      <c r="J1010" s="154" t="s">
        <v>9840</v>
      </c>
      <c r="K1010" s="154" t="s">
        <v>159</v>
      </c>
      <c r="L1010" s="154" t="s">
        <v>12965</v>
      </c>
      <c r="M1010" s="155">
        <v>45880.520833333336</v>
      </c>
      <c r="N1010" s="155">
        <v>45883.732638888891</v>
      </c>
      <c r="O1010" s="8"/>
      <c r="P1010" s="154" t="s">
        <v>10063</v>
      </c>
      <c r="Q1010" s="154" t="s">
        <v>10063</v>
      </c>
      <c r="R1010" s="154" t="s">
        <v>200</v>
      </c>
      <c r="S1010" s="154" t="s">
        <v>201</v>
      </c>
      <c r="T1010" s="154" t="s">
        <v>8052</v>
      </c>
      <c r="U1010" s="154" t="s">
        <v>9429</v>
      </c>
      <c r="V1010" s="154" t="s">
        <v>12925</v>
      </c>
      <c r="W1010" s="154" t="s">
        <v>2967</v>
      </c>
      <c r="X1010" s="8"/>
      <c r="Y1010" s="154" t="s">
        <v>25</v>
      </c>
      <c r="Z1010" s="154" t="str">
        <f>VLOOKUP(D1010,TIPOLOGIA!A:F,5,0)</f>
        <v>TERRESTRE</v>
      </c>
      <c r="AA1010" s="154" t="s">
        <v>12229</v>
      </c>
      <c r="AB1010" s="46">
        <v>1</v>
      </c>
      <c r="AC1010" s="87">
        <f>IF(W1010="SOPORTE_TELEFÓNICO",'BASE LIQUIDACION REDEBAN 2025'!$B$19,IF(AND(W1010="VISITA_TÉCNICA",Y1010="TIPO II"),'BASE LIQUIDACION REDEBAN 2025'!$B$18,'BASE LIQUIDACION REDEBAN 2025'!$B$17))</f>
        <v>35779.500569199998</v>
      </c>
      <c r="AD1010" s="87">
        <v>0</v>
      </c>
      <c r="AE1010" s="87">
        <f t="shared" si="15"/>
        <v>35779.500569199998</v>
      </c>
    </row>
    <row r="1011" spans="1:31">
      <c r="A1011" s="154" t="s">
        <v>90</v>
      </c>
      <c r="B1011" s="154" t="str">
        <f>VLOOKUP(A1011,'CENTRO DE COSTOS'!A:D,4,FALSE)</f>
        <v>JUAN SEBASTIÁN RÍOS CASTRILLÓN</v>
      </c>
      <c r="C1011" s="154" t="str">
        <f>VLOOKUP(A1011,'CENTRO DE COSTOS'!A:D,2,FALSE)</f>
        <v>0004-0005</v>
      </c>
      <c r="D1011" s="154">
        <v>5001</v>
      </c>
      <c r="E1011" s="154">
        <v>2579614</v>
      </c>
      <c r="F1011" s="154">
        <v>31132</v>
      </c>
      <c r="G1011" s="154" t="s">
        <v>8049</v>
      </c>
      <c r="H1011" s="154" t="s">
        <v>197</v>
      </c>
      <c r="I1011" s="154" t="s">
        <v>90</v>
      </c>
      <c r="J1011" s="154" t="s">
        <v>12966</v>
      </c>
      <c r="K1011" s="154" t="s">
        <v>159</v>
      </c>
      <c r="L1011" s="154" t="s">
        <v>12967</v>
      </c>
      <c r="M1011" s="155">
        <v>45880.540277777778</v>
      </c>
      <c r="N1011" s="155">
        <v>45883.73333333333</v>
      </c>
      <c r="O1011" s="8"/>
      <c r="P1011" s="154" t="s">
        <v>10063</v>
      </c>
      <c r="Q1011" s="154" t="s">
        <v>10063</v>
      </c>
      <c r="R1011" s="154" t="s">
        <v>200</v>
      </c>
      <c r="S1011" s="154" t="s">
        <v>739</v>
      </c>
      <c r="T1011" s="154" t="s">
        <v>8052</v>
      </c>
      <c r="U1011" s="154" t="s">
        <v>9429</v>
      </c>
      <c r="V1011" s="154" t="s">
        <v>12968</v>
      </c>
      <c r="W1011" s="154" t="s">
        <v>2967</v>
      </c>
      <c r="X1011" s="8"/>
      <c r="Y1011" s="154" t="s">
        <v>25</v>
      </c>
      <c r="Z1011" s="154" t="str">
        <f>VLOOKUP(D1011,TIPOLOGIA!A:F,5,0)</f>
        <v>TERRESTRE</v>
      </c>
      <c r="AA1011" s="154" t="s">
        <v>12229</v>
      </c>
      <c r="AB1011" s="46">
        <v>1</v>
      </c>
      <c r="AC1011" s="87">
        <f>IF(W1011="SOPORTE_TELEFÓNICO",'BASE LIQUIDACION REDEBAN 2025'!$B$19,IF(AND(W1011="VISITA_TÉCNICA",Y1011="TIPO II"),'BASE LIQUIDACION REDEBAN 2025'!$B$18,'BASE LIQUIDACION REDEBAN 2025'!$B$17))</f>
        <v>35779.500569199998</v>
      </c>
      <c r="AD1011" s="87">
        <v>0</v>
      </c>
      <c r="AE1011" s="87">
        <f t="shared" si="15"/>
        <v>35779.500569199998</v>
      </c>
    </row>
    <row r="1012" spans="1:31">
      <c r="A1012" s="154" t="s">
        <v>90</v>
      </c>
      <c r="B1012" s="154" t="str">
        <f>VLOOKUP(A1012,'CENTRO DE COSTOS'!A:D,4,FALSE)</f>
        <v>JUAN SEBASTIÁN RÍOS CASTRILLÓN</v>
      </c>
      <c r="C1012" s="154" t="str">
        <f>VLOOKUP(A1012,'CENTRO DE COSTOS'!A:D,2,FALSE)</f>
        <v>0004-0005</v>
      </c>
      <c r="D1012" s="154">
        <v>5001</v>
      </c>
      <c r="E1012" s="154">
        <v>2580647</v>
      </c>
      <c r="F1012" s="154">
        <v>80086</v>
      </c>
      <c r="G1012" s="154" t="s">
        <v>8049</v>
      </c>
      <c r="H1012" s="154" t="s">
        <v>197</v>
      </c>
      <c r="I1012" s="154" t="s">
        <v>90</v>
      </c>
      <c r="J1012" s="154" t="s">
        <v>12969</v>
      </c>
      <c r="K1012" s="154" t="s">
        <v>159</v>
      </c>
      <c r="L1012" s="154" t="s">
        <v>12970</v>
      </c>
      <c r="M1012" s="155">
        <v>45880.630555555559</v>
      </c>
      <c r="N1012" s="155">
        <v>45883.734027777777</v>
      </c>
      <c r="O1012" s="8"/>
      <c r="P1012" s="154" t="s">
        <v>10063</v>
      </c>
      <c r="Q1012" s="154" t="s">
        <v>10063</v>
      </c>
      <c r="R1012" s="154" t="s">
        <v>2973</v>
      </c>
      <c r="S1012" s="154" t="s">
        <v>2973</v>
      </c>
      <c r="T1012" s="154" t="s">
        <v>8052</v>
      </c>
      <c r="U1012" s="154" t="s">
        <v>9429</v>
      </c>
      <c r="V1012" s="154" t="s">
        <v>12971</v>
      </c>
      <c r="W1012" s="154" t="s">
        <v>2967</v>
      </c>
      <c r="X1012" s="8"/>
      <c r="Y1012" s="154" t="s">
        <v>25</v>
      </c>
      <c r="Z1012" s="154" t="str">
        <f>VLOOKUP(D1012,TIPOLOGIA!A:F,5,0)</f>
        <v>TERRESTRE</v>
      </c>
      <c r="AA1012" s="154" t="s">
        <v>12229</v>
      </c>
      <c r="AB1012" s="46">
        <v>1</v>
      </c>
      <c r="AC1012" s="87">
        <f>IF(W1012="SOPORTE_TELEFÓNICO",'BASE LIQUIDACION REDEBAN 2025'!$B$19,IF(AND(W1012="VISITA_TÉCNICA",Y1012="TIPO II"),'BASE LIQUIDACION REDEBAN 2025'!$B$18,'BASE LIQUIDACION REDEBAN 2025'!$B$17))</f>
        <v>35779.500569199998</v>
      </c>
      <c r="AD1012" s="87">
        <v>0</v>
      </c>
      <c r="AE1012" s="87">
        <f t="shared" si="15"/>
        <v>35779.500569199998</v>
      </c>
    </row>
    <row r="1013" spans="1:31">
      <c r="A1013" s="154" t="s">
        <v>90</v>
      </c>
      <c r="B1013" s="154" t="str">
        <f>VLOOKUP(A1013,'CENTRO DE COSTOS'!A:D,4,FALSE)</f>
        <v>JUAN SEBASTIÁN RÍOS CASTRILLÓN</v>
      </c>
      <c r="C1013" s="154" t="str">
        <f>VLOOKUP(A1013,'CENTRO DE COSTOS'!A:D,2,FALSE)</f>
        <v>0004-0005</v>
      </c>
      <c r="D1013" s="154">
        <v>5001</v>
      </c>
      <c r="E1013" s="154">
        <v>2581360</v>
      </c>
      <c r="F1013" s="154">
        <v>38186</v>
      </c>
      <c r="G1013" s="154" t="s">
        <v>8049</v>
      </c>
      <c r="H1013" s="154" t="s">
        <v>197</v>
      </c>
      <c r="I1013" s="154" t="s">
        <v>90</v>
      </c>
      <c r="J1013" s="154" t="s">
        <v>12972</v>
      </c>
      <c r="K1013" s="154" t="s">
        <v>159</v>
      </c>
      <c r="L1013" s="154" t="s">
        <v>12973</v>
      </c>
      <c r="M1013" s="155">
        <v>45880.674305555556</v>
      </c>
      <c r="N1013" s="155">
        <v>45883.734722222223</v>
      </c>
      <c r="O1013" s="8"/>
      <c r="P1013" s="154" t="s">
        <v>10063</v>
      </c>
      <c r="Q1013" s="154" t="s">
        <v>10063</v>
      </c>
      <c r="R1013" s="154" t="s">
        <v>200</v>
      </c>
      <c r="S1013" s="154" t="s">
        <v>739</v>
      </c>
      <c r="T1013" s="154" t="s">
        <v>8052</v>
      </c>
      <c r="U1013" s="154" t="s">
        <v>9429</v>
      </c>
      <c r="V1013" s="154" t="s">
        <v>12974</v>
      </c>
      <c r="W1013" s="154" t="s">
        <v>2967</v>
      </c>
      <c r="X1013" s="8"/>
      <c r="Y1013" s="154" t="s">
        <v>25</v>
      </c>
      <c r="Z1013" s="154" t="str">
        <f>VLOOKUP(D1013,TIPOLOGIA!A:F,5,0)</f>
        <v>TERRESTRE</v>
      </c>
      <c r="AA1013" s="154" t="s">
        <v>12229</v>
      </c>
      <c r="AB1013" s="46">
        <v>1</v>
      </c>
      <c r="AC1013" s="87">
        <f>IF(W1013="SOPORTE_TELEFÓNICO",'BASE LIQUIDACION REDEBAN 2025'!$B$19,IF(AND(W1013="VISITA_TÉCNICA",Y1013="TIPO II"),'BASE LIQUIDACION REDEBAN 2025'!$B$18,'BASE LIQUIDACION REDEBAN 2025'!$B$17))</f>
        <v>35779.500569199998</v>
      </c>
      <c r="AD1013" s="87">
        <v>0</v>
      </c>
      <c r="AE1013" s="87">
        <f t="shared" si="15"/>
        <v>35779.500569199998</v>
      </c>
    </row>
    <row r="1014" spans="1:31">
      <c r="A1014" s="154" t="s">
        <v>90</v>
      </c>
      <c r="B1014" s="154" t="str">
        <f>VLOOKUP(A1014,'CENTRO DE COSTOS'!A:D,4,FALSE)</f>
        <v>JUAN SEBASTIÁN RÍOS CASTRILLÓN</v>
      </c>
      <c r="C1014" s="154" t="str">
        <f>VLOOKUP(A1014,'CENTRO DE COSTOS'!A:D,2,FALSE)</f>
        <v>0004-0005</v>
      </c>
      <c r="D1014" s="154">
        <v>5001</v>
      </c>
      <c r="E1014" s="154">
        <v>2581758</v>
      </c>
      <c r="F1014" s="154">
        <v>22994</v>
      </c>
      <c r="G1014" s="154" t="s">
        <v>8049</v>
      </c>
      <c r="H1014" s="154" t="s">
        <v>197</v>
      </c>
      <c r="I1014" s="154" t="s">
        <v>90</v>
      </c>
      <c r="J1014" s="154" t="s">
        <v>12975</v>
      </c>
      <c r="K1014" s="154" t="s">
        <v>159</v>
      </c>
      <c r="L1014" s="154" t="s">
        <v>12976</v>
      </c>
      <c r="M1014" s="155">
        <v>45880.706250000003</v>
      </c>
      <c r="N1014" s="155">
        <v>45883.73541666667</v>
      </c>
      <c r="O1014" s="8"/>
      <c r="P1014" s="154" t="s">
        <v>10063</v>
      </c>
      <c r="Q1014" s="154" t="s">
        <v>10063</v>
      </c>
      <c r="R1014" s="154" t="s">
        <v>200</v>
      </c>
      <c r="S1014" s="154" t="s">
        <v>739</v>
      </c>
      <c r="T1014" s="154" t="s">
        <v>8052</v>
      </c>
      <c r="U1014" s="154" t="s">
        <v>9429</v>
      </c>
      <c r="V1014" s="154" t="s">
        <v>12977</v>
      </c>
      <c r="W1014" s="154" t="s">
        <v>2967</v>
      </c>
      <c r="X1014" s="8"/>
      <c r="Y1014" s="154" t="s">
        <v>25</v>
      </c>
      <c r="Z1014" s="154" t="str">
        <f>VLOOKUP(D1014,TIPOLOGIA!A:F,5,0)</f>
        <v>TERRESTRE</v>
      </c>
      <c r="AA1014" s="154" t="s">
        <v>12229</v>
      </c>
      <c r="AB1014" s="46">
        <v>1</v>
      </c>
      <c r="AC1014" s="87">
        <f>IF(W1014="SOPORTE_TELEFÓNICO",'BASE LIQUIDACION REDEBAN 2025'!$B$19,IF(AND(W1014="VISITA_TÉCNICA",Y1014="TIPO II"),'BASE LIQUIDACION REDEBAN 2025'!$B$18,'BASE LIQUIDACION REDEBAN 2025'!$B$17))</f>
        <v>35779.500569199998</v>
      </c>
      <c r="AD1014" s="87">
        <v>0</v>
      </c>
      <c r="AE1014" s="87">
        <f t="shared" si="15"/>
        <v>35779.500569199998</v>
      </c>
    </row>
    <row r="1015" spans="1:31">
      <c r="A1015" s="154" t="s">
        <v>90</v>
      </c>
      <c r="B1015" s="154" t="str">
        <f>VLOOKUP(A1015,'CENTRO DE COSTOS'!A:D,4,FALSE)</f>
        <v>JUAN SEBASTIÁN RÍOS CASTRILLÓN</v>
      </c>
      <c r="C1015" s="154" t="str">
        <f>VLOOKUP(A1015,'CENTRO DE COSTOS'!A:D,2,FALSE)</f>
        <v>0004-0005</v>
      </c>
      <c r="D1015" s="154">
        <v>5088</v>
      </c>
      <c r="E1015" s="154">
        <v>2579340</v>
      </c>
      <c r="F1015" s="154">
        <v>79425</v>
      </c>
      <c r="G1015" s="154" t="s">
        <v>8049</v>
      </c>
      <c r="H1015" s="154" t="s">
        <v>197</v>
      </c>
      <c r="I1015" s="154" t="s">
        <v>211</v>
      </c>
      <c r="J1015" s="154" t="s">
        <v>12978</v>
      </c>
      <c r="K1015" s="154" t="s">
        <v>159</v>
      </c>
      <c r="L1015" s="154" t="s">
        <v>12979</v>
      </c>
      <c r="M1015" s="155">
        <v>45880.513888888891</v>
      </c>
      <c r="N1015" s="155">
        <v>45883.736111111109</v>
      </c>
      <c r="O1015" s="8"/>
      <c r="P1015" s="154" t="s">
        <v>10063</v>
      </c>
      <c r="Q1015" s="154" t="s">
        <v>10063</v>
      </c>
      <c r="R1015" s="154" t="s">
        <v>2973</v>
      </c>
      <c r="S1015" s="154" t="s">
        <v>2973</v>
      </c>
      <c r="T1015" s="154" t="s">
        <v>8052</v>
      </c>
      <c r="U1015" s="154" t="s">
        <v>9429</v>
      </c>
      <c r="V1015" s="154" t="s">
        <v>12980</v>
      </c>
      <c r="W1015" s="154" t="s">
        <v>2967</v>
      </c>
      <c r="X1015" s="8"/>
      <c r="Y1015" s="154" t="s">
        <v>25</v>
      </c>
      <c r="Z1015" s="154" t="str">
        <f>VLOOKUP(D1015,TIPOLOGIA!A:F,5,0)</f>
        <v>TERRESTRE</v>
      </c>
      <c r="AA1015" s="154" t="s">
        <v>12229</v>
      </c>
      <c r="AB1015" s="46">
        <v>1</v>
      </c>
      <c r="AC1015" s="87">
        <f>IF(W1015="SOPORTE_TELEFÓNICO",'BASE LIQUIDACION REDEBAN 2025'!$B$19,IF(AND(W1015="VISITA_TÉCNICA",Y1015="TIPO II"),'BASE LIQUIDACION REDEBAN 2025'!$B$18,'BASE LIQUIDACION REDEBAN 2025'!$B$17))</f>
        <v>35779.500569199998</v>
      </c>
      <c r="AD1015" s="87">
        <v>0</v>
      </c>
      <c r="AE1015" s="87">
        <f t="shared" si="15"/>
        <v>35779.500569199998</v>
      </c>
    </row>
    <row r="1016" spans="1:31">
      <c r="A1016" s="154" t="s">
        <v>90</v>
      </c>
      <c r="B1016" s="154" t="str">
        <f>VLOOKUP(A1016,'CENTRO DE COSTOS'!A:D,4,FALSE)</f>
        <v>JUAN SEBASTIÁN RÍOS CASTRILLÓN</v>
      </c>
      <c r="C1016" s="154" t="str">
        <f>VLOOKUP(A1016,'CENTRO DE COSTOS'!A:D,2,FALSE)</f>
        <v>0004-0005</v>
      </c>
      <c r="D1016" s="154">
        <v>5212</v>
      </c>
      <c r="E1016" s="154">
        <v>2579808</v>
      </c>
      <c r="F1016" s="154">
        <v>79232</v>
      </c>
      <c r="G1016" s="154" t="s">
        <v>8049</v>
      </c>
      <c r="H1016" s="154" t="s">
        <v>197</v>
      </c>
      <c r="I1016" s="154" t="s">
        <v>2726</v>
      </c>
      <c r="J1016" s="154" t="s">
        <v>12981</v>
      </c>
      <c r="K1016" s="154" t="s">
        <v>159</v>
      </c>
      <c r="L1016" s="154" t="s">
        <v>12982</v>
      </c>
      <c r="M1016" s="155">
        <v>45880.556250000001</v>
      </c>
      <c r="N1016" s="155">
        <v>45883.736805555556</v>
      </c>
      <c r="O1016" s="8"/>
      <c r="P1016" s="154" t="s">
        <v>10063</v>
      </c>
      <c r="Q1016" s="154" t="s">
        <v>10063</v>
      </c>
      <c r="R1016" s="154" t="s">
        <v>200</v>
      </c>
      <c r="S1016" s="154" t="s">
        <v>201</v>
      </c>
      <c r="T1016" s="154" t="s">
        <v>8052</v>
      </c>
      <c r="U1016" s="154" t="s">
        <v>9429</v>
      </c>
      <c r="V1016" s="154" t="s">
        <v>12980</v>
      </c>
      <c r="W1016" s="154" t="s">
        <v>2967</v>
      </c>
      <c r="X1016" s="8"/>
      <c r="Y1016" s="154" t="s">
        <v>25</v>
      </c>
      <c r="Z1016" s="154" t="str">
        <f>VLOOKUP(D1016,TIPOLOGIA!A:F,5,0)</f>
        <v>TERRESTRE</v>
      </c>
      <c r="AA1016" s="154" t="s">
        <v>12229</v>
      </c>
      <c r="AB1016" s="46">
        <v>1</v>
      </c>
      <c r="AC1016" s="87">
        <f>IF(W1016="SOPORTE_TELEFÓNICO",'BASE LIQUIDACION REDEBAN 2025'!$B$19,IF(AND(W1016="VISITA_TÉCNICA",Y1016="TIPO II"),'BASE LIQUIDACION REDEBAN 2025'!$B$18,'BASE LIQUIDACION REDEBAN 2025'!$B$17))</f>
        <v>35779.500569199998</v>
      </c>
      <c r="AD1016" s="87">
        <v>0</v>
      </c>
      <c r="AE1016" s="87">
        <f t="shared" si="15"/>
        <v>35779.500569199998</v>
      </c>
    </row>
    <row r="1017" spans="1:31">
      <c r="A1017" s="154" t="s">
        <v>90</v>
      </c>
      <c r="B1017" s="154" t="str">
        <f>VLOOKUP(A1017,'CENTRO DE COSTOS'!A:D,4,FALSE)</f>
        <v>JUAN SEBASTIÁN RÍOS CASTRILLÓN</v>
      </c>
      <c r="C1017" s="154" t="str">
        <f>VLOOKUP(A1017,'CENTRO DE COSTOS'!A:D,2,FALSE)</f>
        <v>0004-0005</v>
      </c>
      <c r="D1017" s="154">
        <v>5088</v>
      </c>
      <c r="E1017" s="154">
        <v>2581837</v>
      </c>
      <c r="F1017" s="154">
        <v>48749</v>
      </c>
      <c r="G1017" s="154" t="s">
        <v>8049</v>
      </c>
      <c r="H1017" s="154" t="s">
        <v>197</v>
      </c>
      <c r="I1017" s="154" t="s">
        <v>211</v>
      </c>
      <c r="J1017" s="154" t="s">
        <v>10580</v>
      </c>
      <c r="K1017" s="154" t="s">
        <v>159</v>
      </c>
      <c r="L1017" s="154" t="s">
        <v>12983</v>
      </c>
      <c r="M1017" s="155">
        <v>45880.70416666667</v>
      </c>
      <c r="N1017" s="155">
        <v>45883.737500000003</v>
      </c>
      <c r="O1017" s="8"/>
      <c r="P1017" s="154" t="s">
        <v>10063</v>
      </c>
      <c r="Q1017" s="154" t="s">
        <v>10063</v>
      </c>
      <c r="R1017" s="154" t="s">
        <v>2973</v>
      </c>
      <c r="S1017" s="154" t="s">
        <v>2973</v>
      </c>
      <c r="T1017" s="154" t="s">
        <v>8052</v>
      </c>
      <c r="U1017" s="154" t="s">
        <v>9429</v>
      </c>
      <c r="V1017" s="154" t="s">
        <v>12984</v>
      </c>
      <c r="W1017" s="154" t="s">
        <v>2967</v>
      </c>
      <c r="X1017" s="8"/>
      <c r="Y1017" s="154" t="s">
        <v>25</v>
      </c>
      <c r="Z1017" s="154" t="str">
        <f>VLOOKUP(D1017,TIPOLOGIA!A:F,5,0)</f>
        <v>TERRESTRE</v>
      </c>
      <c r="AA1017" s="154" t="s">
        <v>12229</v>
      </c>
      <c r="AB1017" s="46">
        <v>1</v>
      </c>
      <c r="AC1017" s="87">
        <f>IF(W1017="SOPORTE_TELEFÓNICO",'BASE LIQUIDACION REDEBAN 2025'!$B$19,IF(AND(W1017="VISITA_TÉCNICA",Y1017="TIPO II"),'BASE LIQUIDACION REDEBAN 2025'!$B$18,'BASE LIQUIDACION REDEBAN 2025'!$B$17))</f>
        <v>35779.500569199998</v>
      </c>
      <c r="AD1017" s="87">
        <v>0</v>
      </c>
      <c r="AE1017" s="87">
        <f t="shared" si="15"/>
        <v>35779.500569199998</v>
      </c>
    </row>
    <row r="1018" spans="1:31">
      <c r="A1018" s="154" t="s">
        <v>90</v>
      </c>
      <c r="B1018" s="154" t="str">
        <f>VLOOKUP(A1018,'CENTRO DE COSTOS'!A:D,4,FALSE)</f>
        <v>JUAN SEBASTIÁN RÍOS CASTRILLÓN</v>
      </c>
      <c r="C1018" s="154" t="str">
        <f>VLOOKUP(A1018,'CENTRO DE COSTOS'!A:D,2,FALSE)</f>
        <v>0004-0005</v>
      </c>
      <c r="D1018" s="154">
        <v>5001</v>
      </c>
      <c r="E1018" s="154">
        <v>2578993</v>
      </c>
      <c r="F1018" s="154">
        <v>75147</v>
      </c>
      <c r="G1018" s="154" t="s">
        <v>8049</v>
      </c>
      <c r="H1018" s="154" t="s">
        <v>197</v>
      </c>
      <c r="I1018" s="154" t="s">
        <v>90</v>
      </c>
      <c r="J1018" s="154" t="s">
        <v>12985</v>
      </c>
      <c r="K1018" s="154" t="s">
        <v>159</v>
      </c>
      <c r="L1018" s="154" t="s">
        <v>12986</v>
      </c>
      <c r="M1018" s="155">
        <v>45880.492361111108</v>
      </c>
      <c r="N1018" s="155">
        <v>45883.738194444442</v>
      </c>
      <c r="O1018" s="8"/>
      <c r="P1018" s="154" t="s">
        <v>10063</v>
      </c>
      <c r="Q1018" s="154" t="s">
        <v>10063</v>
      </c>
      <c r="R1018" s="154" t="s">
        <v>2973</v>
      </c>
      <c r="S1018" s="154" t="s">
        <v>2973</v>
      </c>
      <c r="T1018" s="154" t="s">
        <v>8052</v>
      </c>
      <c r="U1018" s="154" t="s">
        <v>9429</v>
      </c>
      <c r="V1018" s="154" t="s">
        <v>12925</v>
      </c>
      <c r="W1018" s="154" t="s">
        <v>2967</v>
      </c>
      <c r="X1018" s="8"/>
      <c r="Y1018" s="154" t="s">
        <v>25</v>
      </c>
      <c r="Z1018" s="154" t="str">
        <f>VLOOKUP(D1018,TIPOLOGIA!A:F,5,0)</f>
        <v>TERRESTRE</v>
      </c>
      <c r="AA1018" s="154" t="s">
        <v>12229</v>
      </c>
      <c r="AB1018" s="46">
        <v>1</v>
      </c>
      <c r="AC1018" s="87">
        <f>IF(W1018="SOPORTE_TELEFÓNICO",'BASE LIQUIDACION REDEBAN 2025'!$B$19,IF(AND(W1018="VISITA_TÉCNICA",Y1018="TIPO II"),'BASE LIQUIDACION REDEBAN 2025'!$B$18,'BASE LIQUIDACION REDEBAN 2025'!$B$17))</f>
        <v>35779.500569199998</v>
      </c>
      <c r="AD1018" s="87">
        <v>0</v>
      </c>
      <c r="AE1018" s="87">
        <f t="shared" si="15"/>
        <v>35779.500569199998</v>
      </c>
    </row>
    <row r="1019" spans="1:31">
      <c r="A1019" s="154" t="s">
        <v>90</v>
      </c>
      <c r="B1019" s="154" t="str">
        <f>VLOOKUP(A1019,'CENTRO DE COSTOS'!A:D,4,FALSE)</f>
        <v>JUAN SEBASTIÁN RÍOS CASTRILLÓN</v>
      </c>
      <c r="C1019" s="154" t="str">
        <f>VLOOKUP(A1019,'CENTRO DE COSTOS'!A:D,2,FALSE)</f>
        <v>0004-0005</v>
      </c>
      <c r="D1019" s="154">
        <v>5001</v>
      </c>
      <c r="E1019" s="154">
        <v>2579830</v>
      </c>
      <c r="F1019" s="154">
        <v>38231</v>
      </c>
      <c r="G1019" s="154" t="s">
        <v>8049</v>
      </c>
      <c r="H1019" s="154" t="s">
        <v>197</v>
      </c>
      <c r="I1019" s="154" t="s">
        <v>90</v>
      </c>
      <c r="J1019" s="154" t="s">
        <v>12987</v>
      </c>
      <c r="K1019" s="154" t="s">
        <v>159</v>
      </c>
      <c r="L1019" s="154" t="s">
        <v>12988</v>
      </c>
      <c r="M1019" s="155">
        <v>45880.576388888891</v>
      </c>
      <c r="N1019" s="155">
        <v>45883.738888888889</v>
      </c>
      <c r="O1019" s="8"/>
      <c r="P1019" s="154" t="s">
        <v>10063</v>
      </c>
      <c r="Q1019" s="154" t="s">
        <v>10063</v>
      </c>
      <c r="R1019" s="154" t="s">
        <v>2973</v>
      </c>
      <c r="S1019" s="154" t="s">
        <v>2973</v>
      </c>
      <c r="T1019" s="154" t="s">
        <v>8052</v>
      </c>
      <c r="U1019" s="154" t="s">
        <v>9429</v>
      </c>
      <c r="V1019" s="154" t="s">
        <v>12989</v>
      </c>
      <c r="W1019" s="154" t="s">
        <v>2967</v>
      </c>
      <c r="X1019" s="8"/>
      <c r="Y1019" s="154" t="s">
        <v>25</v>
      </c>
      <c r="Z1019" s="154" t="str">
        <f>VLOOKUP(D1019,TIPOLOGIA!A:F,5,0)</f>
        <v>TERRESTRE</v>
      </c>
      <c r="AA1019" s="154" t="s">
        <v>12229</v>
      </c>
      <c r="AB1019" s="46">
        <v>1</v>
      </c>
      <c r="AC1019" s="87">
        <f>IF(W1019="SOPORTE_TELEFÓNICO",'BASE LIQUIDACION REDEBAN 2025'!$B$19,IF(AND(W1019="VISITA_TÉCNICA",Y1019="TIPO II"),'BASE LIQUIDACION REDEBAN 2025'!$B$18,'BASE LIQUIDACION REDEBAN 2025'!$B$17))</f>
        <v>35779.500569199998</v>
      </c>
      <c r="AD1019" s="87">
        <v>0</v>
      </c>
      <c r="AE1019" s="87">
        <f t="shared" si="15"/>
        <v>35779.500569199998</v>
      </c>
    </row>
    <row r="1020" spans="1:31">
      <c r="A1020" s="154" t="s">
        <v>90</v>
      </c>
      <c r="B1020" s="154" t="str">
        <f>VLOOKUP(A1020,'CENTRO DE COSTOS'!A:D,4,FALSE)</f>
        <v>JUAN SEBASTIÁN RÍOS CASTRILLÓN</v>
      </c>
      <c r="C1020" s="154" t="str">
        <f>VLOOKUP(A1020,'CENTRO DE COSTOS'!A:D,2,FALSE)</f>
        <v>0004-0005</v>
      </c>
      <c r="D1020" s="154">
        <v>5001</v>
      </c>
      <c r="E1020" s="154">
        <v>2581386</v>
      </c>
      <c r="F1020" s="154">
        <v>33777</v>
      </c>
      <c r="G1020" s="154" t="s">
        <v>8049</v>
      </c>
      <c r="H1020" s="154" t="s">
        <v>197</v>
      </c>
      <c r="I1020" s="154" t="s">
        <v>90</v>
      </c>
      <c r="J1020" s="154" t="s">
        <v>12990</v>
      </c>
      <c r="K1020" s="154" t="s">
        <v>159</v>
      </c>
      <c r="L1020" s="154" t="s">
        <v>12991</v>
      </c>
      <c r="M1020" s="155">
        <v>45880.677083333336</v>
      </c>
      <c r="N1020" s="155">
        <v>45883.739583333336</v>
      </c>
      <c r="O1020" s="8"/>
      <c r="P1020" s="154" t="s">
        <v>10063</v>
      </c>
      <c r="Q1020" s="154" t="s">
        <v>10063</v>
      </c>
      <c r="R1020" s="154" t="s">
        <v>2973</v>
      </c>
      <c r="S1020" s="154" t="s">
        <v>2973</v>
      </c>
      <c r="T1020" s="154" t="s">
        <v>8052</v>
      </c>
      <c r="U1020" s="154" t="s">
        <v>9429</v>
      </c>
      <c r="V1020" s="154" t="s">
        <v>12968</v>
      </c>
      <c r="W1020" s="154" t="s">
        <v>2967</v>
      </c>
      <c r="X1020" s="8"/>
      <c r="Y1020" s="154" t="s">
        <v>25</v>
      </c>
      <c r="Z1020" s="154" t="str">
        <f>VLOOKUP(D1020,TIPOLOGIA!A:F,5,0)</f>
        <v>TERRESTRE</v>
      </c>
      <c r="AA1020" s="154" t="s">
        <v>12229</v>
      </c>
      <c r="AB1020" s="46">
        <v>1</v>
      </c>
      <c r="AC1020" s="87">
        <f>IF(W1020="SOPORTE_TELEFÓNICO",'BASE LIQUIDACION REDEBAN 2025'!$B$19,IF(AND(W1020="VISITA_TÉCNICA",Y1020="TIPO II"),'BASE LIQUIDACION REDEBAN 2025'!$B$18,'BASE LIQUIDACION REDEBAN 2025'!$B$17))</f>
        <v>35779.500569199998</v>
      </c>
      <c r="AD1020" s="87">
        <v>0</v>
      </c>
      <c r="AE1020" s="87">
        <f t="shared" si="15"/>
        <v>35779.500569199998</v>
      </c>
    </row>
    <row r="1021" spans="1:31">
      <c r="A1021" s="154" t="s">
        <v>90</v>
      </c>
      <c r="B1021" s="154" t="str">
        <f>VLOOKUP(A1021,'CENTRO DE COSTOS'!A:D,4,FALSE)</f>
        <v>JUAN SEBASTIÁN RÍOS CASTRILLÓN</v>
      </c>
      <c r="C1021" s="154" t="str">
        <f>VLOOKUP(A1021,'CENTRO DE COSTOS'!A:D,2,FALSE)</f>
        <v>0004-0005</v>
      </c>
      <c r="D1021" s="154">
        <v>5001</v>
      </c>
      <c r="E1021" s="154">
        <v>2581968</v>
      </c>
      <c r="F1021" s="154">
        <v>33778</v>
      </c>
      <c r="G1021" s="154" t="s">
        <v>8049</v>
      </c>
      <c r="H1021" s="154" t="s">
        <v>197</v>
      </c>
      <c r="I1021" s="154" t="s">
        <v>90</v>
      </c>
      <c r="J1021" s="154" t="s">
        <v>12992</v>
      </c>
      <c r="K1021" s="154" t="s">
        <v>159</v>
      </c>
      <c r="L1021" s="154" t="s">
        <v>12993</v>
      </c>
      <c r="M1021" s="155">
        <v>45880.715277777781</v>
      </c>
      <c r="N1021" s="155">
        <v>45883.740277777775</v>
      </c>
      <c r="O1021" s="8"/>
      <c r="P1021" s="154" t="s">
        <v>10063</v>
      </c>
      <c r="Q1021" s="154" t="s">
        <v>10063</v>
      </c>
      <c r="R1021" s="154" t="s">
        <v>2973</v>
      </c>
      <c r="S1021" s="154" t="s">
        <v>2973</v>
      </c>
      <c r="T1021" s="154" t="s">
        <v>8052</v>
      </c>
      <c r="U1021" s="154" t="s">
        <v>9429</v>
      </c>
      <c r="V1021" s="154" t="s">
        <v>12994</v>
      </c>
      <c r="W1021" s="154" t="s">
        <v>2967</v>
      </c>
      <c r="X1021" s="8"/>
      <c r="Y1021" s="154" t="s">
        <v>25</v>
      </c>
      <c r="Z1021" s="154" t="str">
        <f>VLOOKUP(D1021,TIPOLOGIA!A:F,5,0)</f>
        <v>TERRESTRE</v>
      </c>
      <c r="AA1021" s="154" t="s">
        <v>12229</v>
      </c>
      <c r="AB1021" s="46">
        <v>1</v>
      </c>
      <c r="AC1021" s="87">
        <f>IF(W1021="SOPORTE_TELEFÓNICO",'BASE LIQUIDACION REDEBAN 2025'!$B$19,IF(AND(W1021="VISITA_TÉCNICA",Y1021="TIPO II"),'BASE LIQUIDACION REDEBAN 2025'!$B$18,'BASE LIQUIDACION REDEBAN 2025'!$B$17))</f>
        <v>35779.500569199998</v>
      </c>
      <c r="AD1021" s="87">
        <v>0</v>
      </c>
      <c r="AE1021" s="87">
        <f t="shared" si="15"/>
        <v>35779.500569199998</v>
      </c>
    </row>
    <row r="1022" spans="1:31">
      <c r="A1022" s="154" t="s">
        <v>90</v>
      </c>
      <c r="B1022" s="154" t="str">
        <f>VLOOKUP(A1022,'CENTRO DE COSTOS'!A:D,4,FALSE)</f>
        <v>JUAN SEBASTIÁN RÍOS CASTRILLÓN</v>
      </c>
      <c r="C1022" s="154" t="str">
        <f>VLOOKUP(A1022,'CENTRO DE COSTOS'!A:D,2,FALSE)</f>
        <v>0004-0005</v>
      </c>
      <c r="D1022" s="154">
        <v>5001</v>
      </c>
      <c r="E1022" s="154">
        <v>2581983</v>
      </c>
      <c r="F1022" s="154">
        <v>16356</v>
      </c>
      <c r="G1022" s="154" t="s">
        <v>8049</v>
      </c>
      <c r="H1022" s="154" t="s">
        <v>197</v>
      </c>
      <c r="I1022" s="154" t="s">
        <v>90</v>
      </c>
      <c r="J1022" s="154" t="s">
        <v>12995</v>
      </c>
      <c r="K1022" s="154" t="s">
        <v>159</v>
      </c>
      <c r="L1022" s="154" t="s">
        <v>12996</v>
      </c>
      <c r="M1022" s="155">
        <v>45880.717361111114</v>
      </c>
      <c r="N1022" s="155">
        <v>45883.740972222222</v>
      </c>
      <c r="O1022" s="8"/>
      <c r="P1022" s="154" t="s">
        <v>10063</v>
      </c>
      <c r="Q1022" s="154" t="s">
        <v>10063</v>
      </c>
      <c r="R1022" s="154" t="s">
        <v>220</v>
      </c>
      <c r="S1022" s="154" t="s">
        <v>8370</v>
      </c>
      <c r="T1022" s="154" t="s">
        <v>8052</v>
      </c>
      <c r="U1022" s="154" t="s">
        <v>9429</v>
      </c>
      <c r="V1022" s="154" t="s">
        <v>12997</v>
      </c>
      <c r="W1022" s="154" t="s">
        <v>2967</v>
      </c>
      <c r="X1022" s="8"/>
      <c r="Y1022" s="154" t="s">
        <v>25</v>
      </c>
      <c r="Z1022" s="154" t="str">
        <f>VLOOKUP(D1022,TIPOLOGIA!A:F,5,0)</f>
        <v>TERRESTRE</v>
      </c>
      <c r="AA1022" s="154" t="s">
        <v>12229</v>
      </c>
      <c r="AB1022" s="46">
        <v>1</v>
      </c>
      <c r="AC1022" s="87">
        <f>IF(W1022="SOPORTE_TELEFÓNICO",'BASE LIQUIDACION REDEBAN 2025'!$B$19,IF(AND(W1022="VISITA_TÉCNICA",Y1022="TIPO II"),'BASE LIQUIDACION REDEBAN 2025'!$B$18,'BASE LIQUIDACION REDEBAN 2025'!$B$17))</f>
        <v>35779.500569199998</v>
      </c>
      <c r="AD1022" s="87">
        <v>0</v>
      </c>
      <c r="AE1022" s="87">
        <f t="shared" si="15"/>
        <v>35779.500569199998</v>
      </c>
    </row>
    <row r="1023" spans="1:31">
      <c r="A1023" s="154" t="s">
        <v>90</v>
      </c>
      <c r="B1023" s="154" t="str">
        <f>VLOOKUP(A1023,'CENTRO DE COSTOS'!A:D,4,FALSE)</f>
        <v>JUAN SEBASTIÁN RÍOS CASTRILLÓN</v>
      </c>
      <c r="C1023" s="154" t="str">
        <f>VLOOKUP(A1023,'CENTRO DE COSTOS'!A:D,2,FALSE)</f>
        <v>0004-0005</v>
      </c>
      <c r="D1023" s="154">
        <v>5001</v>
      </c>
      <c r="E1023" s="154">
        <v>2582216</v>
      </c>
      <c r="F1023" s="154">
        <v>79161</v>
      </c>
      <c r="G1023" s="154" t="s">
        <v>8049</v>
      </c>
      <c r="H1023" s="154" t="s">
        <v>197</v>
      </c>
      <c r="I1023" s="154" t="s">
        <v>90</v>
      </c>
      <c r="J1023" s="154" t="s">
        <v>12998</v>
      </c>
      <c r="K1023" s="154" t="s">
        <v>159</v>
      </c>
      <c r="L1023" s="154" t="s">
        <v>12999</v>
      </c>
      <c r="M1023" s="155">
        <v>45880.724305555559</v>
      </c>
      <c r="N1023" s="155">
        <v>45883.741666666669</v>
      </c>
      <c r="O1023" s="8"/>
      <c r="P1023" s="154" t="s">
        <v>10063</v>
      </c>
      <c r="Q1023" s="154" t="s">
        <v>10063</v>
      </c>
      <c r="R1023" s="154" t="s">
        <v>2973</v>
      </c>
      <c r="S1023" s="154" t="s">
        <v>2973</v>
      </c>
      <c r="T1023" s="154" t="s">
        <v>8052</v>
      </c>
      <c r="U1023" s="154" t="s">
        <v>9429</v>
      </c>
      <c r="V1023" s="154" t="s">
        <v>12964</v>
      </c>
      <c r="W1023" s="154" t="s">
        <v>2967</v>
      </c>
      <c r="X1023" s="8"/>
      <c r="Y1023" s="154" t="s">
        <v>25</v>
      </c>
      <c r="Z1023" s="154" t="str">
        <f>VLOOKUP(D1023,TIPOLOGIA!A:F,5,0)</f>
        <v>TERRESTRE</v>
      </c>
      <c r="AA1023" s="154" t="s">
        <v>12229</v>
      </c>
      <c r="AB1023" s="46">
        <v>1</v>
      </c>
      <c r="AC1023" s="87">
        <f>IF(W1023="SOPORTE_TELEFÓNICO",'BASE LIQUIDACION REDEBAN 2025'!$B$19,IF(AND(W1023="VISITA_TÉCNICA",Y1023="TIPO II"),'BASE LIQUIDACION REDEBAN 2025'!$B$18,'BASE LIQUIDACION REDEBAN 2025'!$B$17))</f>
        <v>35779.500569199998</v>
      </c>
      <c r="AD1023" s="87">
        <v>0</v>
      </c>
      <c r="AE1023" s="87">
        <f t="shared" si="15"/>
        <v>35779.500569199998</v>
      </c>
    </row>
    <row r="1024" spans="1:31">
      <c r="A1024" s="154" t="s">
        <v>90</v>
      </c>
      <c r="B1024" s="154" t="str">
        <f>VLOOKUP(A1024,'CENTRO DE COSTOS'!A:D,4,FALSE)</f>
        <v>JUAN SEBASTIÁN RÍOS CASTRILLÓN</v>
      </c>
      <c r="C1024" s="154" t="str">
        <f>VLOOKUP(A1024,'CENTRO DE COSTOS'!A:D,2,FALSE)</f>
        <v>0004-0005</v>
      </c>
      <c r="D1024" s="154">
        <v>5380</v>
      </c>
      <c r="E1024" s="154">
        <v>2579428</v>
      </c>
      <c r="F1024" s="154">
        <v>63499</v>
      </c>
      <c r="G1024" s="154" t="s">
        <v>8049</v>
      </c>
      <c r="H1024" s="154" t="s">
        <v>197</v>
      </c>
      <c r="I1024" s="154" t="s">
        <v>2836</v>
      </c>
      <c r="J1024" s="154" t="s">
        <v>13000</v>
      </c>
      <c r="K1024" s="154" t="s">
        <v>159</v>
      </c>
      <c r="L1024" s="154" t="s">
        <v>13001</v>
      </c>
      <c r="M1024" s="155">
        <v>45880.509722222225</v>
      </c>
      <c r="N1024" s="155">
        <v>45883.742361111108</v>
      </c>
      <c r="O1024" s="8"/>
      <c r="P1024" s="154" t="s">
        <v>10063</v>
      </c>
      <c r="Q1024" s="154" t="s">
        <v>10063</v>
      </c>
      <c r="R1024" s="154" t="s">
        <v>200</v>
      </c>
      <c r="S1024" s="154" t="s">
        <v>201</v>
      </c>
      <c r="T1024" s="154" t="s">
        <v>8052</v>
      </c>
      <c r="U1024" s="154" t="s">
        <v>9429</v>
      </c>
      <c r="V1024" s="154" t="s">
        <v>12925</v>
      </c>
      <c r="W1024" s="154" t="s">
        <v>2967</v>
      </c>
      <c r="X1024" s="8"/>
      <c r="Y1024" s="154" t="s">
        <v>25</v>
      </c>
      <c r="Z1024" s="154" t="str">
        <f>VLOOKUP(D1024,TIPOLOGIA!A:F,5,0)</f>
        <v>TERRESTRE</v>
      </c>
      <c r="AA1024" s="154" t="s">
        <v>12229</v>
      </c>
      <c r="AB1024" s="46">
        <v>1</v>
      </c>
      <c r="AC1024" s="87">
        <f>IF(W1024="SOPORTE_TELEFÓNICO",'BASE LIQUIDACION REDEBAN 2025'!$B$19,IF(AND(W1024="VISITA_TÉCNICA",Y1024="TIPO II"),'BASE LIQUIDACION REDEBAN 2025'!$B$18,'BASE LIQUIDACION REDEBAN 2025'!$B$17))</f>
        <v>35779.500569199998</v>
      </c>
      <c r="AD1024" s="87">
        <v>0</v>
      </c>
      <c r="AE1024" s="87">
        <f t="shared" si="15"/>
        <v>35779.500569199998</v>
      </c>
    </row>
    <row r="1025" spans="1:31">
      <c r="A1025" s="154" t="s">
        <v>91</v>
      </c>
      <c r="B1025" s="154" t="str">
        <f>VLOOKUP(A1025,'CENTRO DE COSTOS'!A:D,4,FALSE)</f>
        <v>JOSE MAURICIO HERNANDEZ ROJAS</v>
      </c>
      <c r="C1025" s="154" t="str">
        <f>VLOOKUP(A1025,'CENTRO DE COSTOS'!A:D,2,FALSE)</f>
        <v>0004-0001</v>
      </c>
      <c r="D1025" s="154">
        <v>23466</v>
      </c>
      <c r="E1025" s="154">
        <v>2568193</v>
      </c>
      <c r="F1025" s="154">
        <v>78383</v>
      </c>
      <c r="G1025" s="154" t="s">
        <v>8049</v>
      </c>
      <c r="H1025" s="154" t="s">
        <v>421</v>
      </c>
      <c r="I1025" s="154" t="s">
        <v>1596</v>
      </c>
      <c r="J1025" s="154" t="s">
        <v>13002</v>
      </c>
      <c r="K1025" s="154" t="s">
        <v>159</v>
      </c>
      <c r="L1025" s="154" t="s">
        <v>13003</v>
      </c>
      <c r="M1025" s="155">
        <v>45877.341666666667</v>
      </c>
      <c r="N1025" s="155">
        <v>45884.32708333333</v>
      </c>
      <c r="O1025" s="8"/>
      <c r="P1025" s="154" t="s">
        <v>10063</v>
      </c>
      <c r="Q1025" s="154" t="s">
        <v>10063</v>
      </c>
      <c r="R1025" s="154" t="s">
        <v>2973</v>
      </c>
      <c r="S1025" s="154" t="s">
        <v>2973</v>
      </c>
      <c r="T1025" s="154" t="s">
        <v>8052</v>
      </c>
      <c r="U1025" s="154" t="s">
        <v>9429</v>
      </c>
      <c r="V1025" s="154" t="s">
        <v>13004</v>
      </c>
      <c r="W1025" s="154" t="s">
        <v>10144</v>
      </c>
      <c r="X1025" s="8"/>
      <c r="Y1025" s="154" t="s">
        <v>32</v>
      </c>
      <c r="Z1025" s="154" t="str">
        <f>VLOOKUP(D1025,TIPOLOGIA!A:F,5,0)</f>
        <v>TERRESTRE</v>
      </c>
      <c r="AA1025" s="154"/>
      <c r="AB1025" s="46">
        <v>0</v>
      </c>
      <c r="AC1025" s="87">
        <f>IF(W1025="SOPORTE_TELEFÓNICO",'BASE LIQUIDACION REDEBAN 2025'!$B$19,IF(AND(W1025="VISITA_TÉCNICA",Y1025="TIPO II"),'BASE LIQUIDACION REDEBAN 2025'!$B$18,'BASE LIQUIDACION REDEBAN 2025'!$B$17))</f>
        <v>35779.500569199998</v>
      </c>
      <c r="AD1025" s="87">
        <v>0</v>
      </c>
      <c r="AE1025" s="87">
        <f t="shared" si="15"/>
        <v>35779.500569199998</v>
      </c>
    </row>
    <row r="1026" spans="1:31">
      <c r="A1026" s="154" t="s">
        <v>99</v>
      </c>
      <c r="B1026" s="154" t="str">
        <f>VLOOKUP(A1026,'CENTRO DE COSTOS'!A:D,4,FALSE)</f>
        <v>JOSE MAURICIO HERNANDEZ ROJAS</v>
      </c>
      <c r="C1026" s="154" t="str">
        <f>VLOOKUP(A1026,'CENTRO DE COSTOS'!A:D,2,FALSE)</f>
        <v>0004-0001</v>
      </c>
      <c r="D1026" s="154">
        <v>20001</v>
      </c>
      <c r="E1026" s="154">
        <v>2595303</v>
      </c>
      <c r="F1026" s="154">
        <v>79659</v>
      </c>
      <c r="G1026" s="154" t="s">
        <v>8049</v>
      </c>
      <c r="H1026" s="154" t="s">
        <v>440</v>
      </c>
      <c r="I1026" s="154" t="s">
        <v>99</v>
      </c>
      <c r="J1026" s="154" t="s">
        <v>13005</v>
      </c>
      <c r="K1026" s="154" t="s">
        <v>159</v>
      </c>
      <c r="L1026" s="154" t="s">
        <v>13006</v>
      </c>
      <c r="M1026" s="155">
        <v>45883.333333333336</v>
      </c>
      <c r="N1026" s="155">
        <v>45884.354166666664</v>
      </c>
      <c r="O1026" s="8"/>
      <c r="P1026" s="154" t="s">
        <v>10063</v>
      </c>
      <c r="Q1026" s="154" t="s">
        <v>10063</v>
      </c>
      <c r="R1026" s="154" t="s">
        <v>2973</v>
      </c>
      <c r="S1026" s="154" t="s">
        <v>2973</v>
      </c>
      <c r="T1026" s="154" t="s">
        <v>8052</v>
      </c>
      <c r="U1026" s="154" t="s">
        <v>9429</v>
      </c>
      <c r="V1026" s="154" t="s">
        <v>13007</v>
      </c>
      <c r="W1026" s="154" t="s">
        <v>2967</v>
      </c>
      <c r="X1026" s="8"/>
      <c r="Y1026" s="154" t="s">
        <v>25</v>
      </c>
      <c r="Z1026" s="154" t="str">
        <f>VLOOKUP(D1026,TIPOLOGIA!A:F,5,0)</f>
        <v>TERRESTRE</v>
      </c>
      <c r="AA1026" s="154" t="s">
        <v>446</v>
      </c>
      <c r="AB1026" s="46">
        <v>1</v>
      </c>
      <c r="AC1026" s="87">
        <f>IF(W1026="SOPORTE_TELEFÓNICO",'BASE LIQUIDACION REDEBAN 2025'!$B$19,IF(AND(W1026="VISITA_TÉCNICA",Y1026="TIPO II"),'BASE LIQUIDACION REDEBAN 2025'!$B$18,'BASE LIQUIDACION REDEBAN 2025'!$B$17))</f>
        <v>35779.500569199998</v>
      </c>
      <c r="AD1026" s="87">
        <v>0</v>
      </c>
      <c r="AE1026" s="87">
        <f t="shared" si="15"/>
        <v>35779.500569199998</v>
      </c>
    </row>
    <row r="1027" spans="1:31">
      <c r="A1027" s="154" t="s">
        <v>76</v>
      </c>
      <c r="B1027" s="154" t="str">
        <f>VLOOKUP(A1027,'CENTRO DE COSTOS'!A:D,4,FALSE)</f>
        <v>DIEGO FERNANDO HENAO CARDONA</v>
      </c>
      <c r="C1027" s="154" t="str">
        <f>VLOOKUP(A1027,'CENTRO DE COSTOS'!A:D,2,FALSE)</f>
        <v>0004-0003</v>
      </c>
      <c r="D1027" s="154">
        <v>76130</v>
      </c>
      <c r="E1027" s="154">
        <v>2593055</v>
      </c>
      <c r="F1027" s="154">
        <v>79756</v>
      </c>
      <c r="G1027" s="154" t="s">
        <v>8049</v>
      </c>
      <c r="H1027" s="154" t="s">
        <v>227</v>
      </c>
      <c r="I1027" s="154" t="s">
        <v>1297</v>
      </c>
      <c r="J1027" s="154" t="s">
        <v>9715</v>
      </c>
      <c r="K1027" s="154" t="s">
        <v>159</v>
      </c>
      <c r="L1027" s="154" t="s">
        <v>13008</v>
      </c>
      <c r="M1027" s="155">
        <v>45882.59652777778</v>
      </c>
      <c r="N1027" s="155">
        <v>45884.356249999997</v>
      </c>
      <c r="O1027" s="8"/>
      <c r="P1027" s="154" t="s">
        <v>10063</v>
      </c>
      <c r="Q1027" s="154" t="s">
        <v>10063</v>
      </c>
      <c r="R1027" s="154" t="s">
        <v>2973</v>
      </c>
      <c r="S1027" s="154" t="s">
        <v>2973</v>
      </c>
      <c r="T1027" s="154" t="s">
        <v>8052</v>
      </c>
      <c r="U1027" s="154" t="s">
        <v>9429</v>
      </c>
      <c r="V1027" s="154" t="s">
        <v>13009</v>
      </c>
      <c r="W1027" s="154" t="s">
        <v>2967</v>
      </c>
      <c r="X1027" s="8"/>
      <c r="Y1027" s="154" t="s">
        <v>28</v>
      </c>
      <c r="Z1027" s="154" t="str">
        <f>VLOOKUP(D1027,TIPOLOGIA!A:F,5,0)</f>
        <v>TERRESTRE</v>
      </c>
      <c r="AA1027" s="154" t="s">
        <v>525</v>
      </c>
      <c r="AB1027" s="46">
        <v>1</v>
      </c>
      <c r="AC1027" s="87">
        <f>IF(W1027="SOPORTE_TELEFÓNICO",'BASE LIQUIDACION REDEBAN 2025'!$B$19,IF(AND(W1027="VISITA_TÉCNICA",Y1027="TIPO II"),'BASE LIQUIDACION REDEBAN 2025'!$B$18,'BASE LIQUIDACION REDEBAN 2025'!$B$17))</f>
        <v>67654.12000000001</v>
      </c>
      <c r="AD1027" s="87">
        <v>0</v>
      </c>
      <c r="AE1027" s="87">
        <f t="shared" ref="AE1027:AE1090" si="16">IF(W1027="VISITA_TÉCNICA",AC1027*AB1027,AC1027)</f>
        <v>67654.12000000001</v>
      </c>
    </row>
    <row r="1028" spans="1:31">
      <c r="A1028" s="154" t="s">
        <v>76</v>
      </c>
      <c r="B1028" s="154" t="str">
        <f>VLOOKUP(A1028,'CENTRO DE COSTOS'!A:D,4,FALSE)</f>
        <v>DIEGO FERNANDO HENAO CARDONA</v>
      </c>
      <c r="C1028" s="154" t="str">
        <f>VLOOKUP(A1028,'CENTRO DE COSTOS'!A:D,2,FALSE)</f>
        <v>0004-0003</v>
      </c>
      <c r="D1028" s="154">
        <v>76001</v>
      </c>
      <c r="E1028" s="154">
        <v>2592694</v>
      </c>
      <c r="F1028" s="154">
        <v>76112</v>
      </c>
      <c r="G1028" s="154" t="s">
        <v>8049</v>
      </c>
      <c r="H1028" s="154" t="s">
        <v>227</v>
      </c>
      <c r="I1028" s="154" t="s">
        <v>76</v>
      </c>
      <c r="J1028" s="154" t="s">
        <v>13010</v>
      </c>
      <c r="K1028" s="154" t="s">
        <v>159</v>
      </c>
      <c r="L1028" s="154" t="s">
        <v>13011</v>
      </c>
      <c r="M1028" s="155">
        <v>45882.547222222223</v>
      </c>
      <c r="N1028" s="155">
        <v>45884.35833333333</v>
      </c>
      <c r="O1028" s="8"/>
      <c r="P1028" s="154" t="s">
        <v>10063</v>
      </c>
      <c r="Q1028" s="154" t="s">
        <v>10063</v>
      </c>
      <c r="R1028" s="154" t="s">
        <v>2973</v>
      </c>
      <c r="S1028" s="154" t="s">
        <v>2973</v>
      </c>
      <c r="T1028" s="154" t="s">
        <v>8052</v>
      </c>
      <c r="U1028" s="154" t="s">
        <v>9429</v>
      </c>
      <c r="V1028" s="154" t="s">
        <v>13012</v>
      </c>
      <c r="W1028" s="154" t="s">
        <v>2967</v>
      </c>
      <c r="X1028" s="8"/>
      <c r="Y1028" s="154" t="s">
        <v>25</v>
      </c>
      <c r="Z1028" s="154" t="str">
        <f>VLOOKUP(D1028,TIPOLOGIA!A:F,5,0)</f>
        <v>TERRESTRE</v>
      </c>
      <c r="AA1028" s="154" t="s">
        <v>531</v>
      </c>
      <c r="AB1028" s="46">
        <v>1</v>
      </c>
      <c r="AC1028" s="87">
        <f>IF(W1028="SOPORTE_TELEFÓNICO",'BASE LIQUIDACION REDEBAN 2025'!$B$19,IF(AND(W1028="VISITA_TÉCNICA",Y1028="TIPO II"),'BASE LIQUIDACION REDEBAN 2025'!$B$18,'BASE LIQUIDACION REDEBAN 2025'!$B$17))</f>
        <v>35779.500569199998</v>
      </c>
      <c r="AD1028" s="87">
        <v>0</v>
      </c>
      <c r="AE1028" s="87">
        <f t="shared" si="16"/>
        <v>35779.500569199998</v>
      </c>
    </row>
    <row r="1029" spans="1:31">
      <c r="A1029" s="154" t="s">
        <v>90</v>
      </c>
      <c r="B1029" s="154" t="str">
        <f>VLOOKUP(A1029,'CENTRO DE COSTOS'!A:D,4,FALSE)</f>
        <v>JUAN SEBASTIÁN RÍOS CASTRILLÓN</v>
      </c>
      <c r="C1029" s="154" t="str">
        <f>VLOOKUP(A1029,'CENTRO DE COSTOS'!A:D,2,FALSE)</f>
        <v>0004-0005</v>
      </c>
      <c r="D1029" s="154">
        <v>5756</v>
      </c>
      <c r="E1029" s="154">
        <v>2573202</v>
      </c>
      <c r="F1029" s="154">
        <v>59025</v>
      </c>
      <c r="G1029" s="154" t="s">
        <v>8049</v>
      </c>
      <c r="H1029" s="154" t="s">
        <v>197</v>
      </c>
      <c r="I1029" s="154" t="s">
        <v>13013</v>
      </c>
      <c r="J1029" s="154" t="s">
        <v>13014</v>
      </c>
      <c r="K1029" s="154" t="s">
        <v>159</v>
      </c>
      <c r="L1029" s="154" t="s">
        <v>13015</v>
      </c>
      <c r="M1029" s="155">
        <v>45877.710416666669</v>
      </c>
      <c r="N1029" s="155">
        <v>45884.359027777777</v>
      </c>
      <c r="O1029" s="8"/>
      <c r="P1029" s="154" t="s">
        <v>10063</v>
      </c>
      <c r="Q1029" s="154" t="s">
        <v>10063</v>
      </c>
      <c r="R1029" s="154" t="s">
        <v>2973</v>
      </c>
      <c r="S1029" s="154" t="s">
        <v>2973</v>
      </c>
      <c r="T1029" s="154" t="s">
        <v>8052</v>
      </c>
      <c r="U1029" s="154" t="s">
        <v>9429</v>
      </c>
      <c r="V1029" s="154" t="s">
        <v>13016</v>
      </c>
      <c r="W1029" s="154" t="s">
        <v>10144</v>
      </c>
      <c r="X1029" s="8"/>
      <c r="Y1029" s="154" t="s">
        <v>30</v>
      </c>
      <c r="Z1029" s="154" t="str">
        <f>VLOOKUP(D1029,TIPOLOGIA!A:F,5,0)</f>
        <v>TERRESTRE</v>
      </c>
      <c r="AA1029" s="154" t="s">
        <v>2327</v>
      </c>
      <c r="AB1029" s="46">
        <v>0</v>
      </c>
      <c r="AC1029" s="87">
        <f>IF(W1029="SOPORTE_TELEFÓNICO",'BASE LIQUIDACION REDEBAN 2025'!$B$19,IF(AND(W1029="VISITA_TÉCNICA",Y1029="TIPO II"),'BASE LIQUIDACION REDEBAN 2025'!$B$18,'BASE LIQUIDACION REDEBAN 2025'!$B$17))</f>
        <v>35779.500569199998</v>
      </c>
      <c r="AD1029" s="87">
        <v>0</v>
      </c>
      <c r="AE1029" s="87">
        <f t="shared" si="16"/>
        <v>35779.500569199998</v>
      </c>
    </row>
    <row r="1030" spans="1:31">
      <c r="A1030" s="154" t="s">
        <v>81</v>
      </c>
      <c r="B1030" s="154" t="str">
        <f>VLOOKUP(A1030,'CENTRO DE COSTOS'!A:D,4,FALSE)</f>
        <v>MIGUEL JULIÁN HERNÁNDEZ GUARÍN</v>
      </c>
      <c r="C1030" s="154" t="str">
        <f>VLOOKUP(A1030,'CENTRO DE COSTOS'!A:D,2,FALSE)</f>
        <v>0004-0008</v>
      </c>
      <c r="D1030" s="154">
        <v>54518</v>
      </c>
      <c r="E1030" s="154">
        <v>2569486</v>
      </c>
      <c r="F1030" s="154">
        <v>80746</v>
      </c>
      <c r="G1030" s="154" t="s">
        <v>8049</v>
      </c>
      <c r="H1030" s="154" t="s">
        <v>317</v>
      </c>
      <c r="I1030" s="154" t="s">
        <v>1491</v>
      </c>
      <c r="J1030" s="154" t="s">
        <v>9675</v>
      </c>
      <c r="K1030" s="154" t="s">
        <v>159</v>
      </c>
      <c r="L1030" s="154" t="s">
        <v>13017</v>
      </c>
      <c r="M1030" s="155">
        <v>45877.413888888892</v>
      </c>
      <c r="N1030" s="155">
        <v>45884.365972222222</v>
      </c>
      <c r="O1030" s="8"/>
      <c r="P1030" s="154" t="s">
        <v>10063</v>
      </c>
      <c r="Q1030" s="154" t="s">
        <v>10063</v>
      </c>
      <c r="R1030" s="154" t="s">
        <v>2973</v>
      </c>
      <c r="S1030" s="154" t="s">
        <v>2973</v>
      </c>
      <c r="T1030" s="154" t="s">
        <v>8052</v>
      </c>
      <c r="U1030" s="154" t="s">
        <v>9429</v>
      </c>
      <c r="V1030" s="154" t="s">
        <v>13018</v>
      </c>
      <c r="W1030" s="154" t="s">
        <v>10144</v>
      </c>
      <c r="X1030" s="8"/>
      <c r="Y1030" s="154" t="s">
        <v>30</v>
      </c>
      <c r="Z1030" s="154" t="str">
        <f>VLOOKUP(D1030,TIPOLOGIA!A:F,5,0)</f>
        <v>TERRESTRE</v>
      </c>
      <c r="AA1030" s="154"/>
      <c r="AB1030" s="46">
        <v>0</v>
      </c>
      <c r="AC1030" s="87">
        <f>IF(W1030="SOPORTE_TELEFÓNICO",'BASE LIQUIDACION REDEBAN 2025'!$B$19,IF(AND(W1030="VISITA_TÉCNICA",Y1030="TIPO II"),'BASE LIQUIDACION REDEBAN 2025'!$B$18,'BASE LIQUIDACION REDEBAN 2025'!$B$17))</f>
        <v>35779.500569199998</v>
      </c>
      <c r="AD1030" s="87">
        <v>0</v>
      </c>
      <c r="AE1030" s="87">
        <f t="shared" si="16"/>
        <v>35779.500569199998</v>
      </c>
    </row>
    <row r="1031" spans="1:31">
      <c r="A1031" s="154" t="s">
        <v>99</v>
      </c>
      <c r="B1031" s="154" t="str">
        <f>VLOOKUP(A1031,'CENTRO DE COSTOS'!A:D,4,FALSE)</f>
        <v>JOSE MAURICIO HERNANDEZ ROJAS</v>
      </c>
      <c r="C1031" s="154" t="str">
        <f>VLOOKUP(A1031,'CENTRO DE COSTOS'!A:D,2,FALSE)</f>
        <v>0004-0001</v>
      </c>
      <c r="D1031" s="154">
        <v>20001</v>
      </c>
      <c r="E1031" s="154">
        <v>2588856</v>
      </c>
      <c r="F1031" s="154">
        <v>15428</v>
      </c>
      <c r="G1031" s="154" t="s">
        <v>8049</v>
      </c>
      <c r="H1031" s="154" t="s">
        <v>440</v>
      </c>
      <c r="I1031" s="154" t="s">
        <v>99</v>
      </c>
      <c r="J1031" s="154" t="s">
        <v>13019</v>
      </c>
      <c r="K1031" s="154" t="s">
        <v>159</v>
      </c>
      <c r="L1031" s="154" t="s">
        <v>13020</v>
      </c>
      <c r="M1031" s="155">
        <v>45881.749305555553</v>
      </c>
      <c r="N1031" s="155">
        <v>45884.368750000001</v>
      </c>
      <c r="O1031" s="8"/>
      <c r="P1031" s="154" t="s">
        <v>10063</v>
      </c>
      <c r="Q1031" s="154" t="s">
        <v>10063</v>
      </c>
      <c r="R1031" s="154" t="s">
        <v>2973</v>
      </c>
      <c r="S1031" s="154" t="s">
        <v>2973</v>
      </c>
      <c r="T1031" s="154" t="s">
        <v>8052</v>
      </c>
      <c r="U1031" s="154" t="s">
        <v>9429</v>
      </c>
      <c r="V1031" s="154" t="s">
        <v>13021</v>
      </c>
      <c r="W1031" s="154" t="s">
        <v>10144</v>
      </c>
      <c r="X1031" s="8"/>
      <c r="Y1031" s="154" t="s">
        <v>25</v>
      </c>
      <c r="Z1031" s="154" t="str">
        <f>VLOOKUP(D1031,TIPOLOGIA!A:F,5,0)</f>
        <v>TERRESTRE</v>
      </c>
      <c r="AA1031" s="154" t="s">
        <v>446</v>
      </c>
      <c r="AB1031" s="46">
        <v>0</v>
      </c>
      <c r="AC1031" s="87">
        <f>IF(W1031="SOPORTE_TELEFÓNICO",'BASE LIQUIDACION REDEBAN 2025'!$B$19,IF(AND(W1031="VISITA_TÉCNICA",Y1031="TIPO II"),'BASE LIQUIDACION REDEBAN 2025'!$B$18,'BASE LIQUIDACION REDEBAN 2025'!$B$17))</f>
        <v>35779.500569199998</v>
      </c>
      <c r="AD1031" s="87">
        <v>0</v>
      </c>
      <c r="AE1031" s="87">
        <f t="shared" si="16"/>
        <v>35779.500569199998</v>
      </c>
    </row>
    <row r="1032" spans="1:31">
      <c r="A1032" s="154" t="s">
        <v>90</v>
      </c>
      <c r="B1032" s="154" t="str">
        <f>VLOOKUP(A1032,'CENTRO DE COSTOS'!A:D,4,FALSE)</f>
        <v>JUAN SEBASTIÁN RÍOS CASTRILLÓN</v>
      </c>
      <c r="C1032" s="154" t="str">
        <f>VLOOKUP(A1032,'CENTRO DE COSTOS'!A:D,2,FALSE)</f>
        <v>0004-0005</v>
      </c>
      <c r="D1032" s="154">
        <v>5591</v>
      </c>
      <c r="E1032" s="154">
        <v>2574145</v>
      </c>
      <c r="F1032" s="154">
        <v>63500</v>
      </c>
      <c r="G1032" s="154" t="s">
        <v>8049</v>
      </c>
      <c r="H1032" s="154" t="s">
        <v>197</v>
      </c>
      <c r="I1032" s="154" t="s">
        <v>1416</v>
      </c>
      <c r="J1032" s="154" t="s">
        <v>13022</v>
      </c>
      <c r="K1032" s="154" t="s">
        <v>159</v>
      </c>
      <c r="L1032" s="154" t="s">
        <v>13023</v>
      </c>
      <c r="M1032" s="155">
        <v>45878.463888888888</v>
      </c>
      <c r="N1032" s="155">
        <v>45884.374305555553</v>
      </c>
      <c r="O1032" s="8"/>
      <c r="P1032" s="154" t="s">
        <v>10063</v>
      </c>
      <c r="Q1032" s="154" t="s">
        <v>10063</v>
      </c>
      <c r="R1032" s="154" t="s">
        <v>200</v>
      </c>
      <c r="S1032" s="154" t="s">
        <v>201</v>
      </c>
      <c r="T1032" s="154" t="s">
        <v>8052</v>
      </c>
      <c r="U1032" s="154" t="s">
        <v>9429</v>
      </c>
      <c r="V1032" s="154" t="s">
        <v>13024</v>
      </c>
      <c r="W1032" s="154" t="s">
        <v>10144</v>
      </c>
      <c r="X1032" s="8"/>
      <c r="Y1032" s="154" t="s">
        <v>32</v>
      </c>
      <c r="Z1032" s="154" t="str">
        <f>VLOOKUP(D1032,TIPOLOGIA!A:F,5,0)</f>
        <v>TERRESTRE</v>
      </c>
      <c r="AA1032" s="154" t="s">
        <v>2327</v>
      </c>
      <c r="AB1032" s="46">
        <v>0</v>
      </c>
      <c r="AC1032" s="87">
        <f>IF(W1032="SOPORTE_TELEFÓNICO",'BASE LIQUIDACION REDEBAN 2025'!$B$19,IF(AND(W1032="VISITA_TÉCNICA",Y1032="TIPO II"),'BASE LIQUIDACION REDEBAN 2025'!$B$18,'BASE LIQUIDACION REDEBAN 2025'!$B$17))</f>
        <v>35779.500569199998</v>
      </c>
      <c r="AD1032" s="87">
        <v>0</v>
      </c>
      <c r="AE1032" s="87">
        <f t="shared" si="16"/>
        <v>35779.500569199998</v>
      </c>
    </row>
    <row r="1033" spans="1:31">
      <c r="A1033" s="154" t="s">
        <v>72</v>
      </c>
      <c r="B1033" s="154" t="str">
        <f>VLOOKUP(A1033,'CENTRO DE COSTOS'!A:D,4,FALSE)</f>
        <v>MIGUEL JULIÁN HERNÁNDEZ GUARÍN</v>
      </c>
      <c r="C1033" s="154" t="str">
        <f>VLOOKUP(A1033,'CENTRO DE COSTOS'!A:D,2,FALSE)</f>
        <v>0004-0008</v>
      </c>
      <c r="D1033" s="154">
        <v>68276</v>
      </c>
      <c r="E1033" s="154">
        <v>2597905</v>
      </c>
      <c r="F1033" s="154">
        <v>70770</v>
      </c>
      <c r="G1033" s="154" t="s">
        <v>8049</v>
      </c>
      <c r="H1033" s="154" t="s">
        <v>820</v>
      </c>
      <c r="I1033" s="154" t="s">
        <v>952</v>
      </c>
      <c r="J1033" s="154" t="s">
        <v>13025</v>
      </c>
      <c r="K1033" s="154" t="s">
        <v>159</v>
      </c>
      <c r="L1033" s="154" t="s">
        <v>13026</v>
      </c>
      <c r="M1033" s="155">
        <v>45883.481249999997</v>
      </c>
      <c r="N1033" s="155">
        <v>45884.384027777778</v>
      </c>
      <c r="O1033" s="8"/>
      <c r="P1033" s="154" t="s">
        <v>10063</v>
      </c>
      <c r="Q1033" s="154" t="s">
        <v>10063</v>
      </c>
      <c r="R1033" s="154" t="s">
        <v>2973</v>
      </c>
      <c r="S1033" s="154" t="s">
        <v>2973</v>
      </c>
      <c r="T1033" s="154" t="s">
        <v>8052</v>
      </c>
      <c r="U1033" s="154" t="s">
        <v>9429</v>
      </c>
      <c r="V1033" s="154" t="s">
        <v>13027</v>
      </c>
      <c r="W1033" s="154" t="s">
        <v>2967</v>
      </c>
      <c r="X1033" s="8"/>
      <c r="Y1033" s="154" t="s">
        <v>25</v>
      </c>
      <c r="Z1033" s="154" t="str">
        <f>VLOOKUP(D1033,TIPOLOGIA!A:F,5,0)</f>
        <v>TERRESTRE</v>
      </c>
      <c r="AA1033" s="154" t="s">
        <v>323</v>
      </c>
      <c r="AB1033" s="46">
        <v>1</v>
      </c>
      <c r="AC1033" s="87">
        <f>IF(W1033="SOPORTE_TELEFÓNICO",'BASE LIQUIDACION REDEBAN 2025'!$B$19,IF(AND(W1033="VISITA_TÉCNICA",Y1033="TIPO II"),'BASE LIQUIDACION REDEBAN 2025'!$B$18,'BASE LIQUIDACION REDEBAN 2025'!$B$17))</f>
        <v>35779.500569199998</v>
      </c>
      <c r="AD1033" s="87">
        <v>0</v>
      </c>
      <c r="AE1033" s="87">
        <f t="shared" si="16"/>
        <v>35779.500569199998</v>
      </c>
    </row>
    <row r="1034" spans="1:31">
      <c r="A1034" s="154" t="s">
        <v>80</v>
      </c>
      <c r="B1034" s="154" t="str">
        <f>VLOOKUP(A1034,'CENTRO DE COSTOS'!A:D,4,FALSE)</f>
        <v>JOSE MAURICIO HERNANDEZ ROJAS</v>
      </c>
      <c r="C1034" s="154" t="str">
        <f>VLOOKUP(A1034,'CENTRO DE COSTOS'!A:D,2,FALSE)</f>
        <v>0004-0001</v>
      </c>
      <c r="D1034" s="154">
        <v>13001</v>
      </c>
      <c r="E1034" s="154">
        <v>2588904</v>
      </c>
      <c r="F1034" s="154">
        <v>71721</v>
      </c>
      <c r="G1034" s="154" t="s">
        <v>8049</v>
      </c>
      <c r="H1034" s="154" t="s">
        <v>303</v>
      </c>
      <c r="I1034" s="154" t="s">
        <v>80</v>
      </c>
      <c r="J1034" s="154" t="s">
        <v>13028</v>
      </c>
      <c r="K1034" s="154" t="s">
        <v>159</v>
      </c>
      <c r="L1034" s="154" t="s">
        <v>13029</v>
      </c>
      <c r="M1034" s="155">
        <v>45881.746527777781</v>
      </c>
      <c r="N1034" s="155">
        <v>45884.384722222225</v>
      </c>
      <c r="O1034" s="8"/>
      <c r="P1034" s="154" t="s">
        <v>10063</v>
      </c>
      <c r="Q1034" s="154" t="s">
        <v>10063</v>
      </c>
      <c r="R1034" s="154" t="s">
        <v>2973</v>
      </c>
      <c r="S1034" s="154" t="s">
        <v>2973</v>
      </c>
      <c r="T1034" s="154" t="s">
        <v>8052</v>
      </c>
      <c r="U1034" s="154" t="s">
        <v>9429</v>
      </c>
      <c r="V1034" s="154" t="s">
        <v>13030</v>
      </c>
      <c r="W1034" s="154" t="s">
        <v>2967</v>
      </c>
      <c r="X1034" s="8"/>
      <c r="Y1034" s="154" t="s">
        <v>25</v>
      </c>
      <c r="Z1034" s="154" t="str">
        <f>VLOOKUP(D1034,TIPOLOGIA!A:F,5,0)</f>
        <v>TERRESTRE</v>
      </c>
      <c r="AA1034" s="154" t="s">
        <v>452</v>
      </c>
      <c r="AB1034" s="46">
        <v>1</v>
      </c>
      <c r="AC1034" s="87">
        <f>IF(W1034="SOPORTE_TELEFÓNICO",'BASE LIQUIDACION REDEBAN 2025'!$B$19,IF(AND(W1034="VISITA_TÉCNICA",Y1034="TIPO II"),'BASE LIQUIDACION REDEBAN 2025'!$B$18,'BASE LIQUIDACION REDEBAN 2025'!$B$17))</f>
        <v>35779.500569199998</v>
      </c>
      <c r="AD1034" s="87">
        <v>0</v>
      </c>
      <c r="AE1034" s="87">
        <f t="shared" si="16"/>
        <v>35779.500569199998</v>
      </c>
    </row>
    <row r="1035" spans="1:31">
      <c r="A1035" s="154" t="s">
        <v>96</v>
      </c>
      <c r="B1035" s="154" t="str">
        <f>VLOOKUP(A1035,'CENTRO DE COSTOS'!A:D,4,FALSE)</f>
        <v>JOSE MAURICIO HERNANDEZ ROJAS</v>
      </c>
      <c r="C1035" s="154" t="str">
        <f>VLOOKUP(A1035,'CENTRO DE COSTOS'!A:D,2,FALSE)</f>
        <v>0004-0001</v>
      </c>
      <c r="D1035" s="154">
        <v>47980</v>
      </c>
      <c r="E1035" s="154">
        <v>2571801</v>
      </c>
      <c r="F1035" s="154">
        <v>72897</v>
      </c>
      <c r="G1035" s="154" t="s">
        <v>8049</v>
      </c>
      <c r="H1035" s="154" t="s">
        <v>1896</v>
      </c>
      <c r="I1035" s="154" t="s">
        <v>2262</v>
      </c>
      <c r="J1035" s="154" t="s">
        <v>13031</v>
      </c>
      <c r="K1035" s="154" t="s">
        <v>159</v>
      </c>
      <c r="L1035" s="154" t="s">
        <v>13032</v>
      </c>
      <c r="M1035" s="155">
        <v>45877.604861111111</v>
      </c>
      <c r="N1035" s="155">
        <v>45884.398611111108</v>
      </c>
      <c r="O1035" s="8"/>
      <c r="P1035" s="154" t="s">
        <v>10063</v>
      </c>
      <c r="Q1035" s="154" t="s">
        <v>10063</v>
      </c>
      <c r="R1035" s="154" t="s">
        <v>2973</v>
      </c>
      <c r="S1035" s="154" t="s">
        <v>2973</v>
      </c>
      <c r="T1035" s="154" t="s">
        <v>8052</v>
      </c>
      <c r="U1035" s="154" t="s">
        <v>9429</v>
      </c>
      <c r="V1035" s="154" t="s">
        <v>13033</v>
      </c>
      <c r="W1035" s="154" t="s">
        <v>2967</v>
      </c>
      <c r="X1035" s="8"/>
      <c r="Y1035" s="154" t="s">
        <v>28</v>
      </c>
      <c r="Z1035" s="154" t="str">
        <f>VLOOKUP(D1035,TIPOLOGIA!A:F,5,0)</f>
        <v>TERRESTRE</v>
      </c>
      <c r="AA1035" s="154" t="s">
        <v>1737</v>
      </c>
      <c r="AB1035" s="46">
        <v>1</v>
      </c>
      <c r="AC1035" s="87">
        <f>IF(W1035="SOPORTE_TELEFÓNICO",'BASE LIQUIDACION REDEBAN 2025'!$B$19,IF(AND(W1035="VISITA_TÉCNICA",Y1035="TIPO II"),'BASE LIQUIDACION REDEBAN 2025'!$B$18,'BASE LIQUIDACION REDEBAN 2025'!$B$17))</f>
        <v>67654.12000000001</v>
      </c>
      <c r="AD1035" s="87">
        <v>0</v>
      </c>
      <c r="AE1035" s="87">
        <f t="shared" si="16"/>
        <v>67654.12000000001</v>
      </c>
    </row>
    <row r="1036" spans="1:31">
      <c r="A1036" s="154" t="s">
        <v>72</v>
      </c>
      <c r="B1036" s="154" t="str">
        <f>VLOOKUP(A1036,'CENTRO DE COSTOS'!A:D,4,FALSE)</f>
        <v>MIGUEL JULIÁN HERNÁNDEZ GUARÍN</v>
      </c>
      <c r="C1036" s="154" t="str">
        <f>VLOOKUP(A1036,'CENTRO DE COSTOS'!A:D,2,FALSE)</f>
        <v>0004-0008</v>
      </c>
      <c r="D1036" s="154">
        <v>68081</v>
      </c>
      <c r="E1036" s="154">
        <v>2584770</v>
      </c>
      <c r="F1036" s="154">
        <v>48121</v>
      </c>
      <c r="G1036" s="154" t="s">
        <v>8049</v>
      </c>
      <c r="H1036" s="154" t="s">
        <v>820</v>
      </c>
      <c r="I1036" s="154" t="s">
        <v>829</v>
      </c>
      <c r="J1036" s="154" t="s">
        <v>13034</v>
      </c>
      <c r="K1036" s="154" t="s">
        <v>159</v>
      </c>
      <c r="L1036" s="154" t="s">
        <v>13035</v>
      </c>
      <c r="M1036" s="155">
        <v>45881.434027777781</v>
      </c>
      <c r="N1036" s="155">
        <v>45884.402777777781</v>
      </c>
      <c r="O1036" s="8"/>
      <c r="P1036" s="154" t="s">
        <v>10063</v>
      </c>
      <c r="Q1036" s="154" t="s">
        <v>10063</v>
      </c>
      <c r="R1036" s="154" t="s">
        <v>200</v>
      </c>
      <c r="S1036" s="154" t="s">
        <v>201</v>
      </c>
      <c r="T1036" s="154" t="s">
        <v>8052</v>
      </c>
      <c r="U1036" s="154" t="s">
        <v>9429</v>
      </c>
      <c r="V1036" s="154" t="s">
        <v>13036</v>
      </c>
      <c r="W1036" s="154" t="s">
        <v>10144</v>
      </c>
      <c r="X1036" s="8"/>
      <c r="Y1036" s="154" t="s">
        <v>30</v>
      </c>
      <c r="Z1036" s="154" t="str">
        <f>VLOOKUP(D1036,TIPOLOGIA!A:F,5,0)</f>
        <v>TERRESTRE</v>
      </c>
      <c r="AA1036" s="154"/>
      <c r="AB1036" s="46">
        <v>0</v>
      </c>
      <c r="AC1036" s="87">
        <f>IF(W1036="SOPORTE_TELEFÓNICO",'BASE LIQUIDACION REDEBAN 2025'!$B$19,IF(AND(W1036="VISITA_TÉCNICA",Y1036="TIPO II"),'BASE LIQUIDACION REDEBAN 2025'!$B$18,'BASE LIQUIDACION REDEBAN 2025'!$B$17))</f>
        <v>35779.500569199998</v>
      </c>
      <c r="AD1036" s="87">
        <v>0</v>
      </c>
      <c r="AE1036" s="87">
        <f t="shared" si="16"/>
        <v>35779.500569199998</v>
      </c>
    </row>
    <row r="1037" spans="1:31">
      <c r="A1037" s="154" t="s">
        <v>90</v>
      </c>
      <c r="B1037" s="154" t="str">
        <f>VLOOKUP(A1037,'CENTRO DE COSTOS'!A:D,4,FALSE)</f>
        <v>JUAN SEBASTIÁN RÍOS CASTRILLÓN</v>
      </c>
      <c r="C1037" s="154" t="str">
        <f>VLOOKUP(A1037,'CENTRO DE COSTOS'!A:D,2,FALSE)</f>
        <v>0004-0005</v>
      </c>
      <c r="D1037" s="154">
        <v>5591</v>
      </c>
      <c r="E1037" s="154">
        <v>2584722</v>
      </c>
      <c r="F1037" s="154">
        <v>75767</v>
      </c>
      <c r="G1037" s="154" t="s">
        <v>8049</v>
      </c>
      <c r="H1037" s="154" t="s">
        <v>197</v>
      </c>
      <c r="I1037" s="154" t="s">
        <v>1416</v>
      </c>
      <c r="J1037" s="154" t="s">
        <v>13037</v>
      </c>
      <c r="K1037" s="154" t="s">
        <v>159</v>
      </c>
      <c r="L1037" s="154" t="s">
        <v>13038</v>
      </c>
      <c r="M1037" s="155">
        <v>45881.42291666667</v>
      </c>
      <c r="N1037" s="155">
        <v>45884.404166666667</v>
      </c>
      <c r="O1037" s="8"/>
      <c r="P1037" s="154" t="s">
        <v>10063</v>
      </c>
      <c r="Q1037" s="154" t="s">
        <v>10063</v>
      </c>
      <c r="R1037" s="154" t="s">
        <v>200</v>
      </c>
      <c r="S1037" s="154" t="s">
        <v>739</v>
      </c>
      <c r="T1037" s="154" t="s">
        <v>8052</v>
      </c>
      <c r="U1037" s="154" t="s">
        <v>9429</v>
      </c>
      <c r="V1037" s="154" t="s">
        <v>13039</v>
      </c>
      <c r="W1037" s="154" t="s">
        <v>10144</v>
      </c>
      <c r="X1037" s="8"/>
      <c r="Y1037" s="154" t="s">
        <v>32</v>
      </c>
      <c r="Z1037" s="154" t="str">
        <f>VLOOKUP(D1037,TIPOLOGIA!A:F,5,0)</f>
        <v>TERRESTRE</v>
      </c>
      <c r="AA1037" s="154"/>
      <c r="AB1037" s="46">
        <v>0</v>
      </c>
      <c r="AC1037" s="87">
        <f>IF(W1037="SOPORTE_TELEFÓNICO",'BASE LIQUIDACION REDEBAN 2025'!$B$19,IF(AND(W1037="VISITA_TÉCNICA",Y1037="TIPO II"),'BASE LIQUIDACION REDEBAN 2025'!$B$18,'BASE LIQUIDACION REDEBAN 2025'!$B$17))</f>
        <v>35779.500569199998</v>
      </c>
      <c r="AD1037" s="87">
        <v>0</v>
      </c>
      <c r="AE1037" s="87">
        <f t="shared" si="16"/>
        <v>35779.500569199998</v>
      </c>
    </row>
    <row r="1038" spans="1:31">
      <c r="A1038" s="154" t="s">
        <v>92</v>
      </c>
      <c r="B1038" s="154" t="str">
        <f>VLOOKUP(A1038,'CENTRO DE COSTOS'!A:D,4,FALSE)</f>
        <v>KEVIN ALEXIS CORZO BUSTOS</v>
      </c>
      <c r="C1038" s="154" t="str">
        <f>VLOOKUP(A1038,'CENTRO DE COSTOS'!A:D,2,FALSE)</f>
        <v>0004-0007</v>
      </c>
      <c r="D1038" s="154">
        <v>41396</v>
      </c>
      <c r="E1038" s="154">
        <v>2585128</v>
      </c>
      <c r="F1038" s="154">
        <v>50799</v>
      </c>
      <c r="G1038" s="154" t="s">
        <v>8049</v>
      </c>
      <c r="H1038" s="154" t="s">
        <v>249</v>
      </c>
      <c r="I1038" s="154" t="s">
        <v>339</v>
      </c>
      <c r="J1038" s="154" t="s">
        <v>13040</v>
      </c>
      <c r="K1038" s="154" t="s">
        <v>159</v>
      </c>
      <c r="L1038" s="154" t="s">
        <v>13041</v>
      </c>
      <c r="M1038" s="155">
        <v>45881.445138888892</v>
      </c>
      <c r="N1038" s="155">
        <v>45884.40625</v>
      </c>
      <c r="O1038" s="8"/>
      <c r="P1038" s="154" t="s">
        <v>10063</v>
      </c>
      <c r="Q1038" s="154" t="s">
        <v>10063</v>
      </c>
      <c r="R1038" s="154" t="s">
        <v>200</v>
      </c>
      <c r="S1038" s="154" t="s">
        <v>739</v>
      </c>
      <c r="T1038" s="154" t="s">
        <v>8052</v>
      </c>
      <c r="U1038" s="154" t="s">
        <v>9429</v>
      </c>
      <c r="V1038" s="154" t="s">
        <v>13042</v>
      </c>
      <c r="W1038" s="154" t="s">
        <v>10144</v>
      </c>
      <c r="X1038" s="8"/>
      <c r="Y1038" s="154" t="s">
        <v>30</v>
      </c>
      <c r="Z1038" s="154" t="str">
        <f>VLOOKUP(D1038,TIPOLOGIA!A:F,5,0)</f>
        <v>TERRESTRE</v>
      </c>
      <c r="AA1038" s="154"/>
      <c r="AB1038" s="46">
        <v>0</v>
      </c>
      <c r="AC1038" s="87">
        <f>IF(W1038="SOPORTE_TELEFÓNICO",'BASE LIQUIDACION REDEBAN 2025'!$B$19,IF(AND(W1038="VISITA_TÉCNICA",Y1038="TIPO II"),'BASE LIQUIDACION REDEBAN 2025'!$B$18,'BASE LIQUIDACION REDEBAN 2025'!$B$17))</f>
        <v>35779.500569199998</v>
      </c>
      <c r="AD1038" s="87">
        <v>0</v>
      </c>
      <c r="AE1038" s="87">
        <f t="shared" si="16"/>
        <v>35779.500569199998</v>
      </c>
    </row>
    <row r="1039" spans="1:31">
      <c r="A1039" s="154" t="s">
        <v>72</v>
      </c>
      <c r="B1039" s="154" t="str">
        <f>VLOOKUP(A1039,'CENTRO DE COSTOS'!A:D,4,FALSE)</f>
        <v>MIGUEL JULIÁN HERNÁNDEZ GUARÍN</v>
      </c>
      <c r="C1039" s="154" t="str">
        <f>VLOOKUP(A1039,'CENTRO DE COSTOS'!A:D,2,FALSE)</f>
        <v>0004-0008</v>
      </c>
      <c r="D1039" s="154">
        <v>68755</v>
      </c>
      <c r="E1039" s="154">
        <v>2584161</v>
      </c>
      <c r="F1039" s="154">
        <v>65017</v>
      </c>
      <c r="G1039" s="154" t="s">
        <v>8049</v>
      </c>
      <c r="H1039" s="154" t="s">
        <v>820</v>
      </c>
      <c r="I1039" s="154" t="s">
        <v>945</v>
      </c>
      <c r="J1039" s="154" t="s">
        <v>13043</v>
      </c>
      <c r="K1039" s="154" t="s">
        <v>159</v>
      </c>
      <c r="L1039" s="154" t="s">
        <v>13044</v>
      </c>
      <c r="M1039" s="155">
        <v>45881.395833333336</v>
      </c>
      <c r="N1039" s="155">
        <v>45884.406944444447</v>
      </c>
      <c r="O1039" s="8"/>
      <c r="P1039" s="154" t="s">
        <v>10063</v>
      </c>
      <c r="Q1039" s="154" t="s">
        <v>10063</v>
      </c>
      <c r="R1039" s="154" t="s">
        <v>200</v>
      </c>
      <c r="S1039" s="154" t="s">
        <v>739</v>
      </c>
      <c r="T1039" s="154" t="s">
        <v>8052</v>
      </c>
      <c r="U1039" s="154" t="s">
        <v>9429</v>
      </c>
      <c r="V1039" s="154" t="s">
        <v>13045</v>
      </c>
      <c r="W1039" s="154" t="s">
        <v>10144</v>
      </c>
      <c r="X1039" s="8"/>
      <c r="Y1039" s="154" t="s">
        <v>30</v>
      </c>
      <c r="Z1039" s="154" t="str">
        <f>VLOOKUP(D1039,TIPOLOGIA!A:F,5,0)</f>
        <v>TERRESTRE</v>
      </c>
      <c r="AA1039" s="154"/>
      <c r="AB1039" s="46">
        <v>0</v>
      </c>
      <c r="AC1039" s="87">
        <f>IF(W1039="SOPORTE_TELEFÓNICO",'BASE LIQUIDACION REDEBAN 2025'!$B$19,IF(AND(W1039="VISITA_TÉCNICA",Y1039="TIPO II"),'BASE LIQUIDACION REDEBAN 2025'!$B$18,'BASE LIQUIDACION REDEBAN 2025'!$B$17))</f>
        <v>35779.500569199998</v>
      </c>
      <c r="AD1039" s="87">
        <v>0</v>
      </c>
      <c r="AE1039" s="87">
        <f t="shared" si="16"/>
        <v>35779.500569199998</v>
      </c>
    </row>
    <row r="1040" spans="1:31">
      <c r="A1040" s="154" t="s">
        <v>81</v>
      </c>
      <c r="B1040" s="154" t="str">
        <f>VLOOKUP(A1040,'CENTRO DE COSTOS'!A:D,4,FALSE)</f>
        <v>MIGUEL JULIÁN HERNÁNDEZ GUARÍN</v>
      </c>
      <c r="C1040" s="154" t="str">
        <f>VLOOKUP(A1040,'CENTRO DE COSTOS'!A:D,2,FALSE)</f>
        <v>0004-0008</v>
      </c>
      <c r="D1040" s="154">
        <v>54001</v>
      </c>
      <c r="E1040" s="154">
        <v>2593066</v>
      </c>
      <c r="F1040" s="154">
        <v>75156</v>
      </c>
      <c r="G1040" s="154" t="s">
        <v>8049</v>
      </c>
      <c r="H1040" s="154" t="s">
        <v>317</v>
      </c>
      <c r="I1040" s="154" t="s">
        <v>81</v>
      </c>
      <c r="J1040" s="154" t="s">
        <v>13046</v>
      </c>
      <c r="K1040" s="154" t="s">
        <v>159</v>
      </c>
      <c r="L1040" s="154" t="s">
        <v>13047</v>
      </c>
      <c r="M1040" s="155">
        <v>45882.598611111112</v>
      </c>
      <c r="N1040" s="155">
        <v>45884.407638888886</v>
      </c>
      <c r="O1040" s="8"/>
      <c r="P1040" s="154" t="s">
        <v>10063</v>
      </c>
      <c r="Q1040" s="154" t="s">
        <v>10063</v>
      </c>
      <c r="R1040" s="154" t="s">
        <v>200</v>
      </c>
      <c r="S1040" s="154" t="s">
        <v>201</v>
      </c>
      <c r="T1040" s="154" t="s">
        <v>8052</v>
      </c>
      <c r="U1040" s="154" t="s">
        <v>9429</v>
      </c>
      <c r="V1040" s="154" t="s">
        <v>13048</v>
      </c>
      <c r="W1040" s="154" t="s">
        <v>2967</v>
      </c>
      <c r="X1040" s="8"/>
      <c r="Y1040" s="154" t="s">
        <v>25</v>
      </c>
      <c r="Z1040" s="154" t="str">
        <f>VLOOKUP(D1040,TIPOLOGIA!A:F,5,0)</f>
        <v>TERRESTRE</v>
      </c>
      <c r="AA1040" s="154" t="s">
        <v>401</v>
      </c>
      <c r="AB1040" s="46">
        <v>1</v>
      </c>
      <c r="AC1040" s="87">
        <f>IF(W1040="SOPORTE_TELEFÓNICO",'BASE LIQUIDACION REDEBAN 2025'!$B$19,IF(AND(W1040="VISITA_TÉCNICA",Y1040="TIPO II"),'BASE LIQUIDACION REDEBAN 2025'!$B$18,'BASE LIQUIDACION REDEBAN 2025'!$B$17))</f>
        <v>35779.500569199998</v>
      </c>
      <c r="AD1040" s="87">
        <v>0</v>
      </c>
      <c r="AE1040" s="87">
        <f t="shared" si="16"/>
        <v>35779.500569199998</v>
      </c>
    </row>
    <row r="1041" spans="1:31">
      <c r="A1041" s="154" t="s">
        <v>96</v>
      </c>
      <c r="B1041" s="154" t="str">
        <f>VLOOKUP(A1041,'CENTRO DE COSTOS'!A:D,4,FALSE)</f>
        <v>JOSE MAURICIO HERNANDEZ ROJAS</v>
      </c>
      <c r="C1041" s="154" t="str">
        <f>VLOOKUP(A1041,'CENTRO DE COSTOS'!A:D,2,FALSE)</f>
        <v>0004-0001</v>
      </c>
      <c r="D1041" s="154">
        <v>44001</v>
      </c>
      <c r="E1041" s="154">
        <v>2582189</v>
      </c>
      <c r="F1041" s="154">
        <v>61637</v>
      </c>
      <c r="G1041" s="154" t="s">
        <v>8049</v>
      </c>
      <c r="H1041" s="154" t="s">
        <v>1719</v>
      </c>
      <c r="I1041" s="154" t="s">
        <v>1720</v>
      </c>
      <c r="J1041" s="154" t="s">
        <v>13049</v>
      </c>
      <c r="K1041" s="154" t="s">
        <v>159</v>
      </c>
      <c r="L1041" s="154" t="s">
        <v>13050</v>
      </c>
      <c r="M1041" s="155">
        <v>45881.333333333336</v>
      </c>
      <c r="N1041" s="155">
        <v>45884.408333333333</v>
      </c>
      <c r="O1041" s="8"/>
      <c r="P1041" s="154" t="s">
        <v>10063</v>
      </c>
      <c r="Q1041" s="154" t="s">
        <v>10063</v>
      </c>
      <c r="R1041" s="154" t="s">
        <v>200</v>
      </c>
      <c r="S1041" s="154" t="s">
        <v>201</v>
      </c>
      <c r="T1041" s="154" t="s">
        <v>8052</v>
      </c>
      <c r="U1041" s="154" t="s">
        <v>9429</v>
      </c>
      <c r="V1041" s="154" t="s">
        <v>13051</v>
      </c>
      <c r="W1041" s="154" t="s">
        <v>10144</v>
      </c>
      <c r="X1041" s="8"/>
      <c r="Y1041" s="154" t="s">
        <v>30</v>
      </c>
      <c r="Z1041" s="154" t="str">
        <f>VLOOKUP(D1041,TIPOLOGIA!A:F,5,0)</f>
        <v>TERRESTRE</v>
      </c>
      <c r="AA1041" s="154"/>
      <c r="AB1041" s="46">
        <v>0</v>
      </c>
      <c r="AC1041" s="87">
        <f>IF(W1041="SOPORTE_TELEFÓNICO",'BASE LIQUIDACION REDEBAN 2025'!$B$19,IF(AND(W1041="VISITA_TÉCNICA",Y1041="TIPO II"),'BASE LIQUIDACION REDEBAN 2025'!$B$18,'BASE LIQUIDACION REDEBAN 2025'!$B$17))</f>
        <v>35779.500569199998</v>
      </c>
      <c r="AD1041" s="87">
        <v>0</v>
      </c>
      <c r="AE1041" s="87">
        <f t="shared" si="16"/>
        <v>35779.500569199998</v>
      </c>
    </row>
    <row r="1042" spans="1:31">
      <c r="A1042" s="154" t="s">
        <v>64</v>
      </c>
      <c r="B1042" s="154" t="str">
        <f>VLOOKUP(A1042,'CENTRO DE COSTOS'!A:D,4,FALSE)</f>
        <v>JOSE MAURICIO HERNANDEZ ROJAS</v>
      </c>
      <c r="C1042" s="154" t="str">
        <f>VLOOKUP(A1042,'CENTRO DE COSTOS'!A:D,2,FALSE)</f>
        <v>0004-0001</v>
      </c>
      <c r="D1042" s="154">
        <v>8001</v>
      </c>
      <c r="E1042" s="154">
        <v>2593922</v>
      </c>
      <c r="F1042" s="154">
        <v>46387</v>
      </c>
      <c r="G1042" s="154" t="s">
        <v>8049</v>
      </c>
      <c r="H1042" s="154" t="s">
        <v>389</v>
      </c>
      <c r="I1042" s="154" t="s">
        <v>64</v>
      </c>
      <c r="J1042" s="154" t="s">
        <v>3857</v>
      </c>
      <c r="K1042" s="154" t="s">
        <v>159</v>
      </c>
      <c r="L1042" s="154" t="s">
        <v>13052</v>
      </c>
      <c r="M1042" s="155">
        <v>45882.65</v>
      </c>
      <c r="N1042" s="155">
        <v>45884.40902777778</v>
      </c>
      <c r="O1042" s="8"/>
      <c r="P1042" s="154" t="s">
        <v>10063</v>
      </c>
      <c r="Q1042" s="154" t="s">
        <v>10063</v>
      </c>
      <c r="R1042" s="154" t="s">
        <v>2973</v>
      </c>
      <c r="S1042" s="154" t="s">
        <v>2973</v>
      </c>
      <c r="T1042" s="154" t="s">
        <v>8052</v>
      </c>
      <c r="U1042" s="154" t="s">
        <v>9429</v>
      </c>
      <c r="V1042" s="154" t="s">
        <v>13053</v>
      </c>
      <c r="W1042" s="154" t="s">
        <v>2967</v>
      </c>
      <c r="X1042" s="8"/>
      <c r="Y1042" s="154" t="s">
        <v>25</v>
      </c>
      <c r="Z1042" s="154" t="str">
        <f>VLOOKUP(D1042,TIPOLOGIA!A:F,5,0)</f>
        <v>TERRESTRE</v>
      </c>
      <c r="AA1042" s="154" t="s">
        <v>6089</v>
      </c>
      <c r="AB1042" s="46">
        <v>1</v>
      </c>
      <c r="AC1042" s="87">
        <f>IF(W1042="SOPORTE_TELEFÓNICO",'BASE LIQUIDACION REDEBAN 2025'!$B$19,IF(AND(W1042="VISITA_TÉCNICA",Y1042="TIPO II"),'BASE LIQUIDACION REDEBAN 2025'!$B$18,'BASE LIQUIDACION REDEBAN 2025'!$B$17))</f>
        <v>35779.500569199998</v>
      </c>
      <c r="AD1042" s="87">
        <v>0</v>
      </c>
      <c r="AE1042" s="87">
        <f t="shared" si="16"/>
        <v>35779.500569199998</v>
      </c>
    </row>
    <row r="1043" spans="1:31">
      <c r="A1043" s="154" t="s">
        <v>90</v>
      </c>
      <c r="B1043" s="154" t="str">
        <f>VLOOKUP(A1043,'CENTRO DE COSTOS'!A:D,4,FALSE)</f>
        <v>JUAN SEBASTIÁN RÍOS CASTRILLÓN</v>
      </c>
      <c r="C1043" s="154" t="str">
        <f>VLOOKUP(A1043,'CENTRO DE COSTOS'!A:D,2,FALSE)</f>
        <v>0004-0005</v>
      </c>
      <c r="D1043" s="154">
        <v>5756</v>
      </c>
      <c r="E1043" s="154">
        <v>2580364</v>
      </c>
      <c r="F1043" s="154">
        <v>26243</v>
      </c>
      <c r="G1043" s="154" t="s">
        <v>8049</v>
      </c>
      <c r="H1043" s="154" t="s">
        <v>197</v>
      </c>
      <c r="I1043" s="154" t="s">
        <v>13013</v>
      </c>
      <c r="J1043" s="154" t="s">
        <v>13054</v>
      </c>
      <c r="K1043" s="154" t="s">
        <v>159</v>
      </c>
      <c r="L1043" s="154" t="s">
        <v>13055</v>
      </c>
      <c r="M1043" s="155">
        <v>45880.614583333336</v>
      </c>
      <c r="N1043" s="155">
        <v>45884.40902777778</v>
      </c>
      <c r="O1043" s="8"/>
      <c r="P1043" s="154" t="s">
        <v>10063</v>
      </c>
      <c r="Q1043" s="154" t="s">
        <v>10063</v>
      </c>
      <c r="R1043" s="154" t="s">
        <v>200</v>
      </c>
      <c r="S1043" s="154" t="s">
        <v>739</v>
      </c>
      <c r="T1043" s="154" t="s">
        <v>8052</v>
      </c>
      <c r="U1043" s="154" t="s">
        <v>9429</v>
      </c>
      <c r="V1043" s="154" t="s">
        <v>13056</v>
      </c>
      <c r="W1043" s="154" t="s">
        <v>10144</v>
      </c>
      <c r="X1043" s="8"/>
      <c r="Y1043" s="154" t="s">
        <v>30</v>
      </c>
      <c r="Z1043" s="154" t="str">
        <f>VLOOKUP(D1043,TIPOLOGIA!A:F,5,0)</f>
        <v>TERRESTRE</v>
      </c>
      <c r="AA1043" s="154"/>
      <c r="AB1043" s="46">
        <v>0</v>
      </c>
      <c r="AC1043" s="87">
        <f>IF(W1043="SOPORTE_TELEFÓNICO",'BASE LIQUIDACION REDEBAN 2025'!$B$19,IF(AND(W1043="VISITA_TÉCNICA",Y1043="TIPO II"),'BASE LIQUIDACION REDEBAN 2025'!$B$18,'BASE LIQUIDACION REDEBAN 2025'!$B$17))</f>
        <v>35779.500569199998</v>
      </c>
      <c r="AD1043" s="87">
        <v>0</v>
      </c>
      <c r="AE1043" s="87">
        <f t="shared" si="16"/>
        <v>35779.500569199998</v>
      </c>
    </row>
    <row r="1044" spans="1:31">
      <c r="A1044" s="154" t="s">
        <v>72</v>
      </c>
      <c r="B1044" s="154" t="str">
        <f>VLOOKUP(A1044,'CENTRO DE COSTOS'!A:D,4,FALSE)</f>
        <v>MIGUEL JULIÁN HERNÁNDEZ GUARÍN</v>
      </c>
      <c r="C1044" s="154" t="str">
        <f>VLOOKUP(A1044,'CENTRO DE COSTOS'!A:D,2,FALSE)</f>
        <v>0004-0008</v>
      </c>
      <c r="D1044" s="154">
        <v>68689</v>
      </c>
      <c r="E1044" s="154">
        <v>2579499</v>
      </c>
      <c r="F1044" s="154">
        <v>42492</v>
      </c>
      <c r="G1044" s="154" t="s">
        <v>8049</v>
      </c>
      <c r="H1044" s="154" t="s">
        <v>820</v>
      </c>
      <c r="I1044" s="154" t="s">
        <v>4633</v>
      </c>
      <c r="J1044" s="154" t="s">
        <v>13057</v>
      </c>
      <c r="K1044" s="154" t="s">
        <v>159</v>
      </c>
      <c r="L1044" s="154" t="s">
        <v>13058</v>
      </c>
      <c r="M1044" s="155">
        <v>45880.535416666666</v>
      </c>
      <c r="N1044" s="155">
        <v>45884.411111111112</v>
      </c>
      <c r="O1044" s="8"/>
      <c r="P1044" s="154" t="s">
        <v>10063</v>
      </c>
      <c r="Q1044" s="154" t="s">
        <v>10063</v>
      </c>
      <c r="R1044" s="154" t="s">
        <v>200</v>
      </c>
      <c r="S1044" s="154" t="s">
        <v>739</v>
      </c>
      <c r="T1044" s="154" t="s">
        <v>8052</v>
      </c>
      <c r="U1044" s="154" t="s">
        <v>9429</v>
      </c>
      <c r="V1044" s="154" t="s">
        <v>13059</v>
      </c>
      <c r="W1044" s="154" t="s">
        <v>10144</v>
      </c>
      <c r="X1044" s="8"/>
      <c r="Y1044" s="154" t="s">
        <v>30</v>
      </c>
      <c r="Z1044" s="154" t="str">
        <f>VLOOKUP(D1044,TIPOLOGIA!A:F,5,0)</f>
        <v>TERRESTRE</v>
      </c>
      <c r="AA1044" s="154"/>
      <c r="AB1044" s="46">
        <v>0</v>
      </c>
      <c r="AC1044" s="87">
        <f>IF(W1044="SOPORTE_TELEFÓNICO",'BASE LIQUIDACION REDEBAN 2025'!$B$19,IF(AND(W1044="VISITA_TÉCNICA",Y1044="TIPO II"),'BASE LIQUIDACION REDEBAN 2025'!$B$18,'BASE LIQUIDACION REDEBAN 2025'!$B$17))</f>
        <v>35779.500569199998</v>
      </c>
      <c r="AD1044" s="87">
        <v>0</v>
      </c>
      <c r="AE1044" s="87">
        <f t="shared" si="16"/>
        <v>35779.500569199998</v>
      </c>
    </row>
    <row r="1045" spans="1:31">
      <c r="A1045" s="154" t="s">
        <v>80</v>
      </c>
      <c r="B1045" s="154" t="str">
        <f>VLOOKUP(A1045,'CENTRO DE COSTOS'!A:D,4,FALSE)</f>
        <v>JOSE MAURICIO HERNANDEZ ROJAS</v>
      </c>
      <c r="C1045" s="154" t="str">
        <f>VLOOKUP(A1045,'CENTRO DE COSTOS'!A:D,2,FALSE)</f>
        <v>0004-0001</v>
      </c>
      <c r="D1045" s="154">
        <v>13001</v>
      </c>
      <c r="E1045" s="154">
        <v>2579087</v>
      </c>
      <c r="F1045" s="154">
        <v>64682</v>
      </c>
      <c r="G1045" s="154" t="s">
        <v>8049</v>
      </c>
      <c r="H1045" s="154" t="s">
        <v>303</v>
      </c>
      <c r="I1045" s="154" t="s">
        <v>80</v>
      </c>
      <c r="J1045" s="154" t="s">
        <v>13060</v>
      </c>
      <c r="K1045" s="154" t="s">
        <v>159</v>
      </c>
      <c r="L1045" s="154" t="s">
        <v>13061</v>
      </c>
      <c r="M1045" s="155">
        <v>45880.497916666667</v>
      </c>
      <c r="N1045" s="155">
        <v>45884.411111111112</v>
      </c>
      <c r="O1045" s="8"/>
      <c r="P1045" s="154" t="s">
        <v>10063</v>
      </c>
      <c r="Q1045" s="154" t="s">
        <v>10063</v>
      </c>
      <c r="R1045" s="154" t="s">
        <v>200</v>
      </c>
      <c r="S1045" s="154" t="s">
        <v>201</v>
      </c>
      <c r="T1045" s="154" t="s">
        <v>8052</v>
      </c>
      <c r="U1045" s="154" t="s">
        <v>9429</v>
      </c>
      <c r="V1045" s="154" t="s">
        <v>13062</v>
      </c>
      <c r="W1045" s="154" t="s">
        <v>2967</v>
      </c>
      <c r="X1045" s="8"/>
      <c r="Y1045" s="154" t="s">
        <v>25</v>
      </c>
      <c r="Z1045" s="154" t="str">
        <f>VLOOKUP(D1045,TIPOLOGIA!A:F,5,0)</f>
        <v>TERRESTRE</v>
      </c>
      <c r="AA1045" s="154" t="s">
        <v>452</v>
      </c>
      <c r="AB1045" s="46">
        <v>1</v>
      </c>
      <c r="AC1045" s="87">
        <f>IF(W1045="SOPORTE_TELEFÓNICO",'BASE LIQUIDACION REDEBAN 2025'!$B$19,IF(AND(W1045="VISITA_TÉCNICA",Y1045="TIPO II"),'BASE LIQUIDACION REDEBAN 2025'!$B$18,'BASE LIQUIDACION REDEBAN 2025'!$B$17))</f>
        <v>35779.500569199998</v>
      </c>
      <c r="AD1045" s="87">
        <v>0</v>
      </c>
      <c r="AE1045" s="87">
        <f t="shared" si="16"/>
        <v>35779.500569199998</v>
      </c>
    </row>
    <row r="1046" spans="1:31">
      <c r="A1046" s="154" t="s">
        <v>100</v>
      </c>
      <c r="B1046" s="154" t="str">
        <f>VLOOKUP(A1046,'CENTRO DE COSTOS'!A:D,4,FALSE)</f>
        <v>KEVIN ALEXIS CORZO BUSTOS</v>
      </c>
      <c r="C1046" s="154" t="str">
        <f>VLOOKUP(A1046,'CENTRO DE COSTOS'!A:D,2,FALSE)</f>
        <v>0004-0007</v>
      </c>
      <c r="D1046" s="154">
        <v>50568</v>
      </c>
      <c r="E1046" s="154">
        <v>2578599</v>
      </c>
      <c r="F1046" s="154">
        <v>77907</v>
      </c>
      <c r="G1046" s="154" t="s">
        <v>8049</v>
      </c>
      <c r="H1046" s="154" t="s">
        <v>295</v>
      </c>
      <c r="I1046" s="154" t="s">
        <v>2045</v>
      </c>
      <c r="J1046" s="154" t="s">
        <v>13063</v>
      </c>
      <c r="K1046" s="154" t="s">
        <v>159</v>
      </c>
      <c r="L1046" s="154" t="s">
        <v>13064</v>
      </c>
      <c r="M1046" s="155">
        <v>45880.461111111108</v>
      </c>
      <c r="N1046" s="155">
        <v>45884.411111111112</v>
      </c>
      <c r="O1046" s="8"/>
      <c r="P1046" s="154" t="s">
        <v>10063</v>
      </c>
      <c r="Q1046" s="154" t="s">
        <v>10063</v>
      </c>
      <c r="R1046" s="154" t="s">
        <v>2973</v>
      </c>
      <c r="S1046" s="154" t="s">
        <v>2973</v>
      </c>
      <c r="T1046" s="154" t="s">
        <v>8052</v>
      </c>
      <c r="U1046" s="154" t="s">
        <v>9429</v>
      </c>
      <c r="V1046" s="154" t="s">
        <v>13065</v>
      </c>
      <c r="W1046" s="154" t="s">
        <v>10144</v>
      </c>
      <c r="X1046" s="8"/>
      <c r="Y1046" s="154" t="s">
        <v>30</v>
      </c>
      <c r="Z1046" s="154" t="str">
        <f>VLOOKUP(D1046,TIPOLOGIA!A:F,5,0)</f>
        <v>TERRESTRE</v>
      </c>
      <c r="AA1046" s="154"/>
      <c r="AB1046" s="46">
        <v>0</v>
      </c>
      <c r="AC1046" s="87">
        <f>IF(W1046="SOPORTE_TELEFÓNICO",'BASE LIQUIDACION REDEBAN 2025'!$B$19,IF(AND(W1046="VISITA_TÉCNICA",Y1046="TIPO II"),'BASE LIQUIDACION REDEBAN 2025'!$B$18,'BASE LIQUIDACION REDEBAN 2025'!$B$17))</f>
        <v>35779.500569199998</v>
      </c>
      <c r="AD1046" s="87">
        <v>0</v>
      </c>
      <c r="AE1046" s="87">
        <f t="shared" si="16"/>
        <v>35779.500569199998</v>
      </c>
    </row>
    <row r="1047" spans="1:31">
      <c r="A1047" s="154" t="s">
        <v>92</v>
      </c>
      <c r="B1047" s="154" t="str">
        <f>VLOOKUP(A1047,'CENTRO DE COSTOS'!A:D,4,FALSE)</f>
        <v>KEVIN ALEXIS CORZO BUSTOS</v>
      </c>
      <c r="C1047" s="154" t="str">
        <f>VLOOKUP(A1047,'CENTRO DE COSTOS'!A:D,2,FALSE)</f>
        <v>0004-0007</v>
      </c>
      <c r="D1047" s="154">
        <v>18753</v>
      </c>
      <c r="E1047" s="154">
        <v>2577366</v>
      </c>
      <c r="F1047" s="154">
        <v>64530</v>
      </c>
      <c r="G1047" s="154" t="s">
        <v>8049</v>
      </c>
      <c r="H1047" s="154" t="s">
        <v>157</v>
      </c>
      <c r="I1047" s="154" t="s">
        <v>217</v>
      </c>
      <c r="J1047" s="154" t="s">
        <v>13066</v>
      </c>
      <c r="K1047" s="154" t="s">
        <v>159</v>
      </c>
      <c r="L1047" s="154" t="s">
        <v>13067</v>
      </c>
      <c r="M1047" s="155">
        <v>45880.404861111114</v>
      </c>
      <c r="N1047" s="155">
        <v>45884.411805555559</v>
      </c>
      <c r="O1047" s="8"/>
      <c r="P1047" s="154" t="s">
        <v>10063</v>
      </c>
      <c r="Q1047" s="154" t="s">
        <v>10063</v>
      </c>
      <c r="R1047" s="154" t="s">
        <v>2973</v>
      </c>
      <c r="S1047" s="154" t="s">
        <v>2973</v>
      </c>
      <c r="T1047" s="154" t="s">
        <v>8052</v>
      </c>
      <c r="U1047" s="154" t="s">
        <v>9429</v>
      </c>
      <c r="V1047" s="154" t="s">
        <v>13068</v>
      </c>
      <c r="W1047" s="154" t="s">
        <v>10144</v>
      </c>
      <c r="X1047" s="8"/>
      <c r="Y1047" s="154" t="s">
        <v>180</v>
      </c>
      <c r="Z1047" s="154" t="str">
        <f>VLOOKUP(D1047,TIPOLOGIA!A:F,5,0)</f>
        <v>TERRESTRE / AEREO</v>
      </c>
      <c r="AA1047" s="154"/>
      <c r="AB1047" s="46">
        <v>0</v>
      </c>
      <c r="AC1047" s="87">
        <f>IF(W1047="SOPORTE_TELEFÓNICO",'BASE LIQUIDACION REDEBAN 2025'!$B$19,IF(AND(W1047="VISITA_TÉCNICA",Y1047="TIPO II"),'BASE LIQUIDACION REDEBAN 2025'!$B$18,'BASE LIQUIDACION REDEBAN 2025'!$B$17))</f>
        <v>35779.500569199998</v>
      </c>
      <c r="AD1047" s="87">
        <v>0</v>
      </c>
      <c r="AE1047" s="87">
        <f t="shared" si="16"/>
        <v>35779.500569199998</v>
      </c>
    </row>
    <row r="1048" spans="1:31">
      <c r="A1048" s="154" t="s">
        <v>96</v>
      </c>
      <c r="B1048" s="154" t="str">
        <f>VLOOKUP(A1048,'CENTRO DE COSTOS'!A:D,4,FALSE)</f>
        <v>JOSE MAURICIO HERNANDEZ ROJAS</v>
      </c>
      <c r="C1048" s="154" t="str">
        <f>VLOOKUP(A1048,'CENTRO DE COSTOS'!A:D,2,FALSE)</f>
        <v>0004-0001</v>
      </c>
      <c r="D1048" s="154">
        <v>47189</v>
      </c>
      <c r="E1048" s="154">
        <v>2572475</v>
      </c>
      <c r="F1048" s="154">
        <v>12040</v>
      </c>
      <c r="G1048" s="154" t="s">
        <v>8049</v>
      </c>
      <c r="H1048" s="154" t="s">
        <v>1896</v>
      </c>
      <c r="I1048" s="154" t="s">
        <v>3902</v>
      </c>
      <c r="J1048" s="154" t="s">
        <v>13069</v>
      </c>
      <c r="K1048" s="154" t="s">
        <v>159</v>
      </c>
      <c r="L1048" s="154" t="s">
        <v>13070</v>
      </c>
      <c r="M1048" s="155">
        <v>45877.665972222225</v>
      </c>
      <c r="N1048" s="155">
        <v>45884.412499999999</v>
      </c>
      <c r="O1048" s="8"/>
      <c r="P1048" s="154" t="s">
        <v>10063</v>
      </c>
      <c r="Q1048" s="154" t="s">
        <v>10063</v>
      </c>
      <c r="R1048" s="154" t="s">
        <v>2973</v>
      </c>
      <c r="S1048" s="154" t="s">
        <v>2973</v>
      </c>
      <c r="T1048" s="154" t="s">
        <v>8052</v>
      </c>
      <c r="U1048" s="154" t="s">
        <v>9429</v>
      </c>
      <c r="V1048" s="154" t="s">
        <v>13071</v>
      </c>
      <c r="W1048" s="154" t="s">
        <v>2967</v>
      </c>
      <c r="X1048" s="8"/>
      <c r="Y1048" s="154" t="s">
        <v>28</v>
      </c>
      <c r="Z1048" s="154" t="str">
        <f>VLOOKUP(D1048,TIPOLOGIA!A:F,5,0)</f>
        <v>TERRESTRE</v>
      </c>
      <c r="AA1048" s="154" t="s">
        <v>1737</v>
      </c>
      <c r="AB1048" s="46">
        <v>1</v>
      </c>
      <c r="AC1048" s="87">
        <f>IF(W1048="SOPORTE_TELEFÓNICO",'BASE LIQUIDACION REDEBAN 2025'!$B$19,IF(AND(W1048="VISITA_TÉCNICA",Y1048="TIPO II"),'BASE LIQUIDACION REDEBAN 2025'!$B$18,'BASE LIQUIDACION REDEBAN 2025'!$B$17))</f>
        <v>67654.12000000001</v>
      </c>
      <c r="AD1048" s="87">
        <v>0</v>
      </c>
      <c r="AE1048" s="87">
        <f t="shared" si="16"/>
        <v>67654.12000000001</v>
      </c>
    </row>
    <row r="1049" spans="1:31">
      <c r="A1049" s="154" t="s">
        <v>98</v>
      </c>
      <c r="B1049" s="154" t="str">
        <f>VLOOKUP(A1049,'CENTRO DE COSTOS'!A:D,4,FALSE)</f>
        <v>MIGUEL JULIÁN HERNÁNDEZ GUARÍN</v>
      </c>
      <c r="C1049" s="154" t="str">
        <f>VLOOKUP(A1049,'CENTRO DE COSTOS'!A:D,2,FALSE)</f>
        <v>0004-0008</v>
      </c>
      <c r="D1049" s="154">
        <v>15176</v>
      </c>
      <c r="E1049" s="154">
        <v>2577203</v>
      </c>
      <c r="F1049" s="154">
        <v>79763</v>
      </c>
      <c r="G1049" s="154" t="s">
        <v>8049</v>
      </c>
      <c r="H1049" s="154" t="s">
        <v>241</v>
      </c>
      <c r="I1049" s="154" t="s">
        <v>371</v>
      </c>
      <c r="J1049" s="154" t="s">
        <v>13072</v>
      </c>
      <c r="K1049" s="154" t="s">
        <v>159</v>
      </c>
      <c r="L1049" s="154" t="s">
        <v>13073</v>
      </c>
      <c r="M1049" s="155">
        <v>45880.394444444442</v>
      </c>
      <c r="N1049" s="155">
        <v>45884.412499999999</v>
      </c>
      <c r="O1049" s="8"/>
      <c r="P1049" s="154" t="s">
        <v>10063</v>
      </c>
      <c r="Q1049" s="154" t="s">
        <v>10063</v>
      </c>
      <c r="R1049" s="154" t="s">
        <v>2973</v>
      </c>
      <c r="S1049" s="154" t="s">
        <v>2973</v>
      </c>
      <c r="T1049" s="154" t="s">
        <v>8052</v>
      </c>
      <c r="U1049" s="154" t="s">
        <v>9429</v>
      </c>
      <c r="V1049" s="154" t="s">
        <v>13074</v>
      </c>
      <c r="W1049" s="154" t="s">
        <v>10144</v>
      </c>
      <c r="X1049" s="8"/>
      <c r="Y1049" s="154" t="s">
        <v>30</v>
      </c>
      <c r="Z1049" s="154" t="str">
        <f>VLOOKUP(D1049,TIPOLOGIA!A:F,5,0)</f>
        <v>TERRESTRE</v>
      </c>
      <c r="AA1049" s="154"/>
      <c r="AB1049" s="46">
        <v>0</v>
      </c>
      <c r="AC1049" s="87">
        <f>IF(W1049="SOPORTE_TELEFÓNICO",'BASE LIQUIDACION REDEBAN 2025'!$B$19,IF(AND(W1049="VISITA_TÉCNICA",Y1049="TIPO II"),'BASE LIQUIDACION REDEBAN 2025'!$B$18,'BASE LIQUIDACION REDEBAN 2025'!$B$17))</f>
        <v>35779.500569199998</v>
      </c>
      <c r="AD1049" s="87">
        <v>0</v>
      </c>
      <c r="AE1049" s="87">
        <f t="shared" si="16"/>
        <v>35779.500569199998</v>
      </c>
    </row>
    <row r="1050" spans="1:31">
      <c r="A1050" s="154" t="s">
        <v>99</v>
      </c>
      <c r="B1050" s="154" t="str">
        <f>VLOOKUP(A1050,'CENTRO DE COSTOS'!A:D,4,FALSE)</f>
        <v>JOSE MAURICIO HERNANDEZ ROJAS</v>
      </c>
      <c r="C1050" s="154" t="str">
        <f>VLOOKUP(A1050,'CENTRO DE COSTOS'!A:D,2,FALSE)</f>
        <v>0004-0001</v>
      </c>
      <c r="D1050" s="154">
        <v>20250</v>
      </c>
      <c r="E1050" s="154">
        <v>2575757</v>
      </c>
      <c r="F1050" s="154">
        <v>54243</v>
      </c>
      <c r="G1050" s="154" t="s">
        <v>8049</v>
      </c>
      <c r="H1050" s="154" t="s">
        <v>440</v>
      </c>
      <c r="I1050" s="154" t="s">
        <v>3423</v>
      </c>
      <c r="J1050" s="154" t="s">
        <v>13075</v>
      </c>
      <c r="K1050" s="154" t="s">
        <v>159</v>
      </c>
      <c r="L1050" s="154" t="s">
        <v>13076</v>
      </c>
      <c r="M1050" s="155">
        <v>45880.334027777775</v>
      </c>
      <c r="N1050" s="155">
        <v>45884.413888888892</v>
      </c>
      <c r="O1050" s="8"/>
      <c r="P1050" s="154" t="s">
        <v>10063</v>
      </c>
      <c r="Q1050" s="154" t="s">
        <v>10063</v>
      </c>
      <c r="R1050" s="154" t="s">
        <v>2973</v>
      </c>
      <c r="S1050" s="154" t="s">
        <v>2973</v>
      </c>
      <c r="T1050" s="154" t="s">
        <v>8052</v>
      </c>
      <c r="U1050" s="154" t="s">
        <v>9429</v>
      </c>
      <c r="V1050" s="154" t="s">
        <v>13077</v>
      </c>
      <c r="W1050" s="154" t="s">
        <v>10144</v>
      </c>
      <c r="X1050" s="8"/>
      <c r="Y1050" s="154" t="s">
        <v>30</v>
      </c>
      <c r="Z1050" s="154" t="str">
        <f>VLOOKUP(D1050,TIPOLOGIA!A:F,5,0)</f>
        <v>TERRESTRE</v>
      </c>
      <c r="AA1050" s="154"/>
      <c r="AB1050" s="46">
        <v>0</v>
      </c>
      <c r="AC1050" s="87">
        <f>IF(W1050="SOPORTE_TELEFÓNICO",'BASE LIQUIDACION REDEBAN 2025'!$B$19,IF(AND(W1050="VISITA_TÉCNICA",Y1050="TIPO II"),'BASE LIQUIDACION REDEBAN 2025'!$B$18,'BASE LIQUIDACION REDEBAN 2025'!$B$17))</f>
        <v>35779.500569199998</v>
      </c>
      <c r="AD1050" s="87">
        <v>0</v>
      </c>
      <c r="AE1050" s="87">
        <f t="shared" si="16"/>
        <v>35779.500569199998</v>
      </c>
    </row>
    <row r="1051" spans="1:31">
      <c r="A1051" s="154" t="s">
        <v>100</v>
      </c>
      <c r="B1051" s="154" t="str">
        <f>VLOOKUP(A1051,'CENTRO DE COSTOS'!A:D,4,FALSE)</f>
        <v>KEVIN ALEXIS CORZO BUSTOS</v>
      </c>
      <c r="C1051" s="154" t="str">
        <f>VLOOKUP(A1051,'CENTRO DE COSTOS'!A:D,2,FALSE)</f>
        <v>0004-0007</v>
      </c>
      <c r="D1051" s="154">
        <v>25438</v>
      </c>
      <c r="E1051" s="154">
        <v>2577068</v>
      </c>
      <c r="F1051" s="154">
        <v>79397</v>
      </c>
      <c r="G1051" s="154" t="s">
        <v>8049</v>
      </c>
      <c r="H1051" s="154" t="s">
        <v>470</v>
      </c>
      <c r="I1051" s="154" t="s">
        <v>13078</v>
      </c>
      <c r="J1051" s="154" t="s">
        <v>13079</v>
      </c>
      <c r="K1051" s="154" t="s">
        <v>159</v>
      </c>
      <c r="L1051" s="154" t="s">
        <v>13080</v>
      </c>
      <c r="M1051" s="155">
        <v>45880.393055555556</v>
      </c>
      <c r="N1051" s="155">
        <v>45884.413888888892</v>
      </c>
      <c r="O1051" s="8"/>
      <c r="P1051" s="154" t="s">
        <v>10063</v>
      </c>
      <c r="Q1051" s="154" t="s">
        <v>10063</v>
      </c>
      <c r="R1051" s="154" t="s">
        <v>2973</v>
      </c>
      <c r="S1051" s="154" t="s">
        <v>2973</v>
      </c>
      <c r="T1051" s="154" t="s">
        <v>8052</v>
      </c>
      <c r="U1051" s="154" t="s">
        <v>9429</v>
      </c>
      <c r="V1051" s="154" t="s">
        <v>13081</v>
      </c>
      <c r="W1051" s="154" t="s">
        <v>10144</v>
      </c>
      <c r="X1051" s="8"/>
      <c r="Y1051" s="154" t="s">
        <v>32</v>
      </c>
      <c r="Z1051" s="154" t="str">
        <f>VLOOKUP(D1051,TIPOLOGIA!A:F,5,0)</f>
        <v>TERRESTRE</v>
      </c>
      <c r="AA1051" s="154"/>
      <c r="AB1051" s="46">
        <v>0</v>
      </c>
      <c r="AC1051" s="87">
        <f>IF(W1051="SOPORTE_TELEFÓNICO",'BASE LIQUIDACION REDEBAN 2025'!$B$19,IF(AND(W1051="VISITA_TÉCNICA",Y1051="TIPO II"),'BASE LIQUIDACION REDEBAN 2025'!$B$18,'BASE LIQUIDACION REDEBAN 2025'!$B$17))</f>
        <v>35779.500569199998</v>
      </c>
      <c r="AD1051" s="87">
        <v>0</v>
      </c>
      <c r="AE1051" s="87">
        <f t="shared" si="16"/>
        <v>35779.500569199998</v>
      </c>
    </row>
    <row r="1052" spans="1:31">
      <c r="A1052" s="154" t="s">
        <v>92</v>
      </c>
      <c r="B1052" s="154" t="str">
        <f>VLOOKUP(A1052,'CENTRO DE COSTOS'!A:D,4,FALSE)</f>
        <v>KEVIN ALEXIS CORZO BUSTOS</v>
      </c>
      <c r="C1052" s="154" t="str">
        <f>VLOOKUP(A1052,'CENTRO DE COSTOS'!A:D,2,FALSE)</f>
        <v>0004-0007</v>
      </c>
      <c r="D1052" s="154">
        <v>41298</v>
      </c>
      <c r="E1052" s="154">
        <v>2574327</v>
      </c>
      <c r="F1052" s="154">
        <v>79890</v>
      </c>
      <c r="G1052" s="154" t="s">
        <v>8049</v>
      </c>
      <c r="H1052" s="154" t="s">
        <v>249</v>
      </c>
      <c r="I1052" s="154" t="s">
        <v>1714</v>
      </c>
      <c r="J1052" s="154" t="s">
        <v>13082</v>
      </c>
      <c r="K1052" s="154" t="s">
        <v>159</v>
      </c>
      <c r="L1052" s="154" t="s">
        <v>13083</v>
      </c>
      <c r="M1052" s="155">
        <v>45878.489583333336</v>
      </c>
      <c r="N1052" s="155">
        <v>45884.415277777778</v>
      </c>
      <c r="O1052" s="8"/>
      <c r="P1052" s="154" t="s">
        <v>10063</v>
      </c>
      <c r="Q1052" s="154" t="s">
        <v>10063</v>
      </c>
      <c r="R1052" s="154" t="s">
        <v>200</v>
      </c>
      <c r="S1052" s="154" t="s">
        <v>201</v>
      </c>
      <c r="T1052" s="154" t="s">
        <v>8052</v>
      </c>
      <c r="U1052" s="154" t="s">
        <v>9429</v>
      </c>
      <c r="V1052" s="154" t="s">
        <v>13084</v>
      </c>
      <c r="W1052" s="154" t="s">
        <v>10144</v>
      </c>
      <c r="X1052" s="8"/>
      <c r="Y1052" s="154" t="s">
        <v>30</v>
      </c>
      <c r="Z1052" s="154" t="str">
        <f>VLOOKUP(D1052,TIPOLOGIA!A:F,5,0)</f>
        <v>TERRESTRE</v>
      </c>
      <c r="AA1052" s="154"/>
      <c r="AB1052" s="46">
        <v>0</v>
      </c>
      <c r="AC1052" s="87">
        <f>IF(W1052="SOPORTE_TELEFÓNICO",'BASE LIQUIDACION REDEBAN 2025'!$B$19,IF(AND(W1052="VISITA_TÉCNICA",Y1052="TIPO II"),'BASE LIQUIDACION REDEBAN 2025'!$B$18,'BASE LIQUIDACION REDEBAN 2025'!$B$17))</f>
        <v>35779.500569199998</v>
      </c>
      <c r="AD1052" s="87">
        <v>0</v>
      </c>
      <c r="AE1052" s="87">
        <f t="shared" si="16"/>
        <v>35779.500569199998</v>
      </c>
    </row>
    <row r="1053" spans="1:31">
      <c r="A1053" s="154" t="s">
        <v>99</v>
      </c>
      <c r="B1053" s="154" t="str">
        <f>VLOOKUP(A1053,'CENTRO DE COSTOS'!A:D,4,FALSE)</f>
        <v>JOSE MAURICIO HERNANDEZ ROJAS</v>
      </c>
      <c r="C1053" s="154" t="str">
        <f>VLOOKUP(A1053,'CENTRO DE COSTOS'!A:D,2,FALSE)</f>
        <v>0004-0001</v>
      </c>
      <c r="D1053" s="154">
        <v>20001</v>
      </c>
      <c r="E1053" s="154">
        <v>2599145</v>
      </c>
      <c r="F1053" s="154">
        <v>72095</v>
      </c>
      <c r="G1053" s="154" t="s">
        <v>8049</v>
      </c>
      <c r="H1053" s="154" t="s">
        <v>440</v>
      </c>
      <c r="I1053" s="154" t="s">
        <v>99</v>
      </c>
      <c r="J1053" s="154" t="s">
        <v>13085</v>
      </c>
      <c r="K1053" s="154" t="s">
        <v>159</v>
      </c>
      <c r="L1053" s="154" t="s">
        <v>13086</v>
      </c>
      <c r="M1053" s="155">
        <v>45883.621527777781</v>
      </c>
      <c r="N1053" s="155">
        <v>45884.415277777778</v>
      </c>
      <c r="O1053" s="8"/>
      <c r="P1053" s="154" t="s">
        <v>10063</v>
      </c>
      <c r="Q1053" s="154" t="s">
        <v>10063</v>
      </c>
      <c r="R1053" s="154" t="s">
        <v>2973</v>
      </c>
      <c r="S1053" s="154" t="s">
        <v>2973</v>
      </c>
      <c r="T1053" s="154" t="s">
        <v>8052</v>
      </c>
      <c r="U1053" s="154" t="s">
        <v>9429</v>
      </c>
      <c r="V1053" s="154" t="s">
        <v>13087</v>
      </c>
      <c r="W1053" s="154" t="s">
        <v>2967</v>
      </c>
      <c r="X1053" s="8"/>
      <c r="Y1053" s="154" t="s">
        <v>25</v>
      </c>
      <c r="Z1053" s="154" t="str">
        <f>VLOOKUP(D1053,TIPOLOGIA!A:F,5,0)</f>
        <v>TERRESTRE</v>
      </c>
      <c r="AA1053" s="154" t="s">
        <v>985</v>
      </c>
      <c r="AB1053" s="46">
        <v>1</v>
      </c>
      <c r="AC1053" s="87">
        <f>IF(W1053="SOPORTE_TELEFÓNICO",'BASE LIQUIDACION REDEBAN 2025'!$B$19,IF(AND(W1053="VISITA_TÉCNICA",Y1053="TIPO II"),'BASE LIQUIDACION REDEBAN 2025'!$B$18,'BASE LIQUIDACION REDEBAN 2025'!$B$17))</f>
        <v>35779.500569199998</v>
      </c>
      <c r="AD1053" s="87">
        <v>0</v>
      </c>
      <c r="AE1053" s="87">
        <f t="shared" si="16"/>
        <v>35779.500569199998</v>
      </c>
    </row>
    <row r="1054" spans="1:31">
      <c r="A1054" s="154" t="s">
        <v>99</v>
      </c>
      <c r="B1054" s="154" t="str">
        <f>VLOOKUP(A1054,'CENTRO DE COSTOS'!A:D,4,FALSE)</f>
        <v>JOSE MAURICIO HERNANDEZ ROJAS</v>
      </c>
      <c r="C1054" s="154" t="str">
        <f>VLOOKUP(A1054,'CENTRO DE COSTOS'!A:D,2,FALSE)</f>
        <v>0004-0001</v>
      </c>
      <c r="D1054" s="154">
        <v>20383</v>
      </c>
      <c r="E1054" s="154">
        <v>2572957</v>
      </c>
      <c r="F1054" s="154">
        <v>11416</v>
      </c>
      <c r="G1054" s="154" t="s">
        <v>8049</v>
      </c>
      <c r="H1054" s="154" t="s">
        <v>440</v>
      </c>
      <c r="I1054" s="154" t="s">
        <v>3009</v>
      </c>
      <c r="J1054" s="154" t="s">
        <v>3010</v>
      </c>
      <c r="K1054" s="154" t="s">
        <v>159</v>
      </c>
      <c r="L1054" s="154" t="s">
        <v>13088</v>
      </c>
      <c r="M1054" s="155">
        <v>45877.698611111111</v>
      </c>
      <c r="N1054" s="155">
        <v>45884.417361111111</v>
      </c>
      <c r="O1054" s="8"/>
      <c r="P1054" s="154" t="s">
        <v>10063</v>
      </c>
      <c r="Q1054" s="154" t="s">
        <v>10063</v>
      </c>
      <c r="R1054" s="154" t="s">
        <v>2973</v>
      </c>
      <c r="S1054" s="154" t="s">
        <v>2973</v>
      </c>
      <c r="T1054" s="154" t="s">
        <v>8052</v>
      </c>
      <c r="U1054" s="154" t="s">
        <v>9429</v>
      </c>
      <c r="V1054" s="154" t="s">
        <v>13089</v>
      </c>
      <c r="W1054" s="154" t="s">
        <v>10144</v>
      </c>
      <c r="X1054" s="8"/>
      <c r="Y1054" s="154" t="s">
        <v>32</v>
      </c>
      <c r="Z1054" s="154" t="str">
        <f>VLOOKUP(D1054,TIPOLOGIA!A:F,5,0)</f>
        <v>TERRESTRE</v>
      </c>
      <c r="AA1054" s="154"/>
      <c r="AB1054" s="46">
        <v>0</v>
      </c>
      <c r="AC1054" s="87">
        <f>IF(W1054="SOPORTE_TELEFÓNICO",'BASE LIQUIDACION REDEBAN 2025'!$B$19,IF(AND(W1054="VISITA_TÉCNICA",Y1054="TIPO II"),'BASE LIQUIDACION REDEBAN 2025'!$B$18,'BASE LIQUIDACION REDEBAN 2025'!$B$17))</f>
        <v>35779.500569199998</v>
      </c>
      <c r="AD1054" s="87">
        <v>0</v>
      </c>
      <c r="AE1054" s="87">
        <f t="shared" si="16"/>
        <v>35779.500569199998</v>
      </c>
    </row>
    <row r="1055" spans="1:31">
      <c r="A1055" s="154" t="s">
        <v>72</v>
      </c>
      <c r="B1055" s="154" t="str">
        <f>VLOOKUP(A1055,'CENTRO DE COSTOS'!A:D,4,FALSE)</f>
        <v>MIGUEL JULIÁN HERNÁNDEZ GUARÍN</v>
      </c>
      <c r="C1055" s="154" t="str">
        <f>VLOOKUP(A1055,'CENTRO DE COSTOS'!A:D,2,FALSE)</f>
        <v>0004-0008</v>
      </c>
      <c r="D1055" s="154">
        <v>13688</v>
      </c>
      <c r="E1055" s="154">
        <v>2572814</v>
      </c>
      <c r="F1055" s="154">
        <v>79909</v>
      </c>
      <c r="G1055" s="154" t="s">
        <v>8049</v>
      </c>
      <c r="H1055" s="154" t="s">
        <v>303</v>
      </c>
      <c r="I1055" s="154" t="s">
        <v>304</v>
      </c>
      <c r="J1055" s="154" t="s">
        <v>13090</v>
      </c>
      <c r="K1055" s="154" t="s">
        <v>159</v>
      </c>
      <c r="L1055" s="154" t="s">
        <v>13091</v>
      </c>
      <c r="M1055" s="155">
        <v>45877.677777777775</v>
      </c>
      <c r="N1055" s="155">
        <v>45884.418055555558</v>
      </c>
      <c r="O1055" s="8"/>
      <c r="P1055" s="154" t="s">
        <v>10063</v>
      </c>
      <c r="Q1055" s="154" t="s">
        <v>10063</v>
      </c>
      <c r="R1055" s="154" t="s">
        <v>200</v>
      </c>
      <c r="S1055" s="154" t="s">
        <v>201</v>
      </c>
      <c r="T1055" s="154" t="s">
        <v>8052</v>
      </c>
      <c r="U1055" s="154" t="s">
        <v>9429</v>
      </c>
      <c r="V1055" s="154" t="s">
        <v>13092</v>
      </c>
      <c r="W1055" s="154" t="s">
        <v>10144</v>
      </c>
      <c r="X1055" s="8"/>
      <c r="Y1055" s="154" t="s">
        <v>180</v>
      </c>
      <c r="Z1055" s="154" t="str">
        <f>VLOOKUP(D1055,TIPOLOGIA!A:F,5,0)</f>
        <v>TERRESTRE/FLUVIAL</v>
      </c>
      <c r="AA1055" s="154"/>
      <c r="AB1055" s="46">
        <v>0</v>
      </c>
      <c r="AC1055" s="87">
        <f>IF(W1055="SOPORTE_TELEFÓNICO",'BASE LIQUIDACION REDEBAN 2025'!$B$19,IF(AND(W1055="VISITA_TÉCNICA",Y1055="TIPO II"),'BASE LIQUIDACION REDEBAN 2025'!$B$18,'BASE LIQUIDACION REDEBAN 2025'!$B$17))</f>
        <v>35779.500569199998</v>
      </c>
      <c r="AD1055" s="87">
        <v>0</v>
      </c>
      <c r="AE1055" s="87">
        <f t="shared" si="16"/>
        <v>35779.500569199998</v>
      </c>
    </row>
    <row r="1056" spans="1:31">
      <c r="A1056" s="154" t="s">
        <v>91</v>
      </c>
      <c r="B1056" s="154" t="str">
        <f>VLOOKUP(A1056,'CENTRO DE COSTOS'!A:D,4,FALSE)</f>
        <v>JOSE MAURICIO HERNANDEZ ROJAS</v>
      </c>
      <c r="C1056" s="154" t="str">
        <f>VLOOKUP(A1056,'CENTRO DE COSTOS'!A:D,2,FALSE)</f>
        <v>0004-0001</v>
      </c>
      <c r="D1056" s="154">
        <v>23807</v>
      </c>
      <c r="E1056" s="154">
        <v>2572755</v>
      </c>
      <c r="F1056" s="154">
        <v>77261</v>
      </c>
      <c r="G1056" s="154" t="s">
        <v>8049</v>
      </c>
      <c r="H1056" s="154" t="s">
        <v>421</v>
      </c>
      <c r="I1056" s="154" t="s">
        <v>2028</v>
      </c>
      <c r="J1056" s="154" t="s">
        <v>13093</v>
      </c>
      <c r="K1056" s="154" t="s">
        <v>159</v>
      </c>
      <c r="L1056" s="154" t="s">
        <v>13094</v>
      </c>
      <c r="M1056" s="155">
        <v>45877.69027777778</v>
      </c>
      <c r="N1056" s="155">
        <v>45884.418749999997</v>
      </c>
      <c r="O1056" s="8"/>
      <c r="P1056" s="154" t="s">
        <v>10063</v>
      </c>
      <c r="Q1056" s="154" t="s">
        <v>10063</v>
      </c>
      <c r="R1056" s="154" t="s">
        <v>2973</v>
      </c>
      <c r="S1056" s="154" t="s">
        <v>2973</v>
      </c>
      <c r="T1056" s="154" t="s">
        <v>8052</v>
      </c>
      <c r="U1056" s="154" t="s">
        <v>9429</v>
      </c>
      <c r="V1056" s="154" t="s">
        <v>13095</v>
      </c>
      <c r="W1056" s="154" t="s">
        <v>10144</v>
      </c>
      <c r="X1056" s="8"/>
      <c r="Y1056" s="154" t="s">
        <v>30</v>
      </c>
      <c r="Z1056" s="154" t="str">
        <f>VLOOKUP(D1056,TIPOLOGIA!A:F,5,0)</f>
        <v>TERRESTRE</v>
      </c>
      <c r="AA1056" s="154"/>
      <c r="AB1056" s="46">
        <v>0</v>
      </c>
      <c r="AC1056" s="87">
        <f>IF(W1056="SOPORTE_TELEFÓNICO",'BASE LIQUIDACION REDEBAN 2025'!$B$19,IF(AND(W1056="VISITA_TÉCNICA",Y1056="TIPO II"),'BASE LIQUIDACION REDEBAN 2025'!$B$18,'BASE LIQUIDACION REDEBAN 2025'!$B$17))</f>
        <v>35779.500569199998</v>
      </c>
      <c r="AD1056" s="87">
        <v>0</v>
      </c>
      <c r="AE1056" s="87">
        <f t="shared" si="16"/>
        <v>35779.500569199998</v>
      </c>
    </row>
    <row r="1057" spans="1:31">
      <c r="A1057" s="154" t="s">
        <v>91</v>
      </c>
      <c r="B1057" s="154" t="str">
        <f>VLOOKUP(A1057,'CENTRO DE COSTOS'!A:D,4,FALSE)</f>
        <v>JOSE MAURICIO HERNANDEZ ROJAS</v>
      </c>
      <c r="C1057" s="154" t="str">
        <f>VLOOKUP(A1057,'CENTRO DE COSTOS'!A:D,2,FALSE)</f>
        <v>0004-0001</v>
      </c>
      <c r="D1057" s="154">
        <v>23807</v>
      </c>
      <c r="E1057" s="154">
        <v>2573154</v>
      </c>
      <c r="F1057" s="154">
        <v>30105</v>
      </c>
      <c r="G1057" s="154" t="s">
        <v>8049</v>
      </c>
      <c r="H1057" s="154" t="s">
        <v>421</v>
      </c>
      <c r="I1057" s="154" t="s">
        <v>2028</v>
      </c>
      <c r="J1057" s="154" t="s">
        <v>13096</v>
      </c>
      <c r="K1057" s="154" t="s">
        <v>159</v>
      </c>
      <c r="L1057" s="154" t="s">
        <v>13097</v>
      </c>
      <c r="M1057" s="155">
        <v>45877.725694444445</v>
      </c>
      <c r="N1057" s="155">
        <v>45884.419444444444</v>
      </c>
      <c r="O1057" s="8"/>
      <c r="P1057" s="154" t="s">
        <v>10063</v>
      </c>
      <c r="Q1057" s="154" t="s">
        <v>10063</v>
      </c>
      <c r="R1057" s="154" t="s">
        <v>2973</v>
      </c>
      <c r="S1057" s="154" t="s">
        <v>2973</v>
      </c>
      <c r="T1057" s="154" t="s">
        <v>8052</v>
      </c>
      <c r="U1057" s="154" t="s">
        <v>9429</v>
      </c>
      <c r="V1057" s="154" t="s">
        <v>13098</v>
      </c>
      <c r="W1057" s="154" t="s">
        <v>10144</v>
      </c>
      <c r="X1057" s="8"/>
      <c r="Y1057" s="154" t="s">
        <v>30</v>
      </c>
      <c r="Z1057" s="154" t="str">
        <f>VLOOKUP(D1057,TIPOLOGIA!A:F,5,0)</f>
        <v>TERRESTRE</v>
      </c>
      <c r="AA1057" s="154"/>
      <c r="AB1057" s="46">
        <v>0</v>
      </c>
      <c r="AC1057" s="87">
        <f>IF(W1057="SOPORTE_TELEFÓNICO",'BASE LIQUIDACION REDEBAN 2025'!$B$19,IF(AND(W1057="VISITA_TÉCNICA",Y1057="TIPO II"),'BASE LIQUIDACION REDEBAN 2025'!$B$18,'BASE LIQUIDACION REDEBAN 2025'!$B$17))</f>
        <v>35779.500569199998</v>
      </c>
      <c r="AD1057" s="87">
        <v>0</v>
      </c>
      <c r="AE1057" s="87">
        <f t="shared" si="16"/>
        <v>35779.500569199998</v>
      </c>
    </row>
    <row r="1058" spans="1:31">
      <c r="A1058" s="154" t="s">
        <v>72</v>
      </c>
      <c r="B1058" s="154" t="str">
        <f>VLOOKUP(A1058,'CENTRO DE COSTOS'!A:D,4,FALSE)</f>
        <v>MIGUEL JULIÁN HERNÁNDEZ GUARÍN</v>
      </c>
      <c r="C1058" s="154" t="str">
        <f>VLOOKUP(A1058,'CENTRO DE COSTOS'!A:D,2,FALSE)</f>
        <v>0004-0008</v>
      </c>
      <c r="D1058" s="154">
        <v>68081</v>
      </c>
      <c r="E1058" s="154">
        <v>2573355</v>
      </c>
      <c r="F1058" s="154">
        <v>76873</v>
      </c>
      <c r="G1058" s="154" t="s">
        <v>8049</v>
      </c>
      <c r="H1058" s="154" t="s">
        <v>820</v>
      </c>
      <c r="I1058" s="154" t="s">
        <v>829</v>
      </c>
      <c r="J1058" s="154" t="s">
        <v>13099</v>
      </c>
      <c r="K1058" s="154" t="s">
        <v>159</v>
      </c>
      <c r="L1058" s="154" t="s">
        <v>13100</v>
      </c>
      <c r="M1058" s="155">
        <v>45880.375</v>
      </c>
      <c r="N1058" s="155">
        <v>45884.42083333333</v>
      </c>
      <c r="O1058" s="8"/>
      <c r="P1058" s="154" t="s">
        <v>10063</v>
      </c>
      <c r="Q1058" s="154" t="s">
        <v>10063</v>
      </c>
      <c r="R1058" s="154" t="s">
        <v>2973</v>
      </c>
      <c r="S1058" s="154" t="s">
        <v>2973</v>
      </c>
      <c r="T1058" s="154" t="s">
        <v>8052</v>
      </c>
      <c r="U1058" s="154" t="s">
        <v>9429</v>
      </c>
      <c r="V1058" s="154" t="s">
        <v>13101</v>
      </c>
      <c r="W1058" s="154" t="s">
        <v>10144</v>
      </c>
      <c r="X1058" s="8"/>
      <c r="Y1058" s="154" t="s">
        <v>30</v>
      </c>
      <c r="Z1058" s="154" t="str">
        <f>VLOOKUP(D1058,TIPOLOGIA!A:F,5,0)</f>
        <v>TERRESTRE</v>
      </c>
      <c r="AA1058" s="154"/>
      <c r="AB1058" s="46">
        <v>0</v>
      </c>
      <c r="AC1058" s="87">
        <f>IF(W1058="SOPORTE_TELEFÓNICO",'BASE LIQUIDACION REDEBAN 2025'!$B$19,IF(AND(W1058="VISITA_TÉCNICA",Y1058="TIPO II"),'BASE LIQUIDACION REDEBAN 2025'!$B$18,'BASE LIQUIDACION REDEBAN 2025'!$B$17))</f>
        <v>35779.500569199998</v>
      </c>
      <c r="AD1058" s="87">
        <v>0</v>
      </c>
      <c r="AE1058" s="87">
        <f t="shared" si="16"/>
        <v>35779.500569199998</v>
      </c>
    </row>
    <row r="1059" spans="1:31">
      <c r="A1059" s="154" t="s">
        <v>92</v>
      </c>
      <c r="B1059" s="154" t="str">
        <f>VLOOKUP(A1059,'CENTRO DE COSTOS'!A:D,4,FALSE)</f>
        <v>KEVIN ALEXIS CORZO BUSTOS</v>
      </c>
      <c r="C1059" s="154" t="str">
        <f>VLOOKUP(A1059,'CENTRO DE COSTOS'!A:D,2,FALSE)</f>
        <v>0004-0007</v>
      </c>
      <c r="D1059" s="154">
        <v>41298</v>
      </c>
      <c r="E1059" s="154">
        <v>2571181</v>
      </c>
      <c r="F1059" s="154">
        <v>78526</v>
      </c>
      <c r="G1059" s="154" t="s">
        <v>8049</v>
      </c>
      <c r="H1059" s="154" t="s">
        <v>249</v>
      </c>
      <c r="I1059" s="154" t="s">
        <v>1714</v>
      </c>
      <c r="J1059" s="154" t="s">
        <v>13102</v>
      </c>
      <c r="K1059" s="154" t="s">
        <v>159</v>
      </c>
      <c r="L1059" s="154" t="s">
        <v>13103</v>
      </c>
      <c r="M1059" s="155">
        <v>45877.550694444442</v>
      </c>
      <c r="N1059" s="155">
        <v>45884.421527777777</v>
      </c>
      <c r="O1059" s="8"/>
      <c r="P1059" s="154" t="s">
        <v>10063</v>
      </c>
      <c r="Q1059" s="154" t="s">
        <v>10063</v>
      </c>
      <c r="R1059" s="154" t="s">
        <v>2973</v>
      </c>
      <c r="S1059" s="154" t="s">
        <v>2973</v>
      </c>
      <c r="T1059" s="154" t="s">
        <v>8052</v>
      </c>
      <c r="U1059" s="154" t="s">
        <v>9429</v>
      </c>
      <c r="V1059" s="154" t="s">
        <v>13104</v>
      </c>
      <c r="W1059" s="154" t="s">
        <v>10144</v>
      </c>
      <c r="X1059" s="8"/>
      <c r="Y1059" s="154" t="s">
        <v>30</v>
      </c>
      <c r="Z1059" s="154" t="str">
        <f>VLOOKUP(D1059,TIPOLOGIA!A:F,5,0)</f>
        <v>TERRESTRE</v>
      </c>
      <c r="AA1059" s="154"/>
      <c r="AB1059" s="46">
        <v>0</v>
      </c>
      <c r="AC1059" s="87">
        <f>IF(W1059="SOPORTE_TELEFÓNICO",'BASE LIQUIDACION REDEBAN 2025'!$B$19,IF(AND(W1059="VISITA_TÉCNICA",Y1059="TIPO II"),'BASE LIQUIDACION REDEBAN 2025'!$B$18,'BASE LIQUIDACION REDEBAN 2025'!$B$17))</f>
        <v>35779.500569199998</v>
      </c>
      <c r="AD1059" s="87">
        <v>0</v>
      </c>
      <c r="AE1059" s="87">
        <f t="shared" si="16"/>
        <v>35779.500569199998</v>
      </c>
    </row>
    <row r="1060" spans="1:31">
      <c r="A1060" s="154" t="s">
        <v>72</v>
      </c>
      <c r="B1060" s="154" t="str">
        <f>VLOOKUP(A1060,'CENTRO DE COSTOS'!A:D,4,FALSE)</f>
        <v>MIGUEL JULIÁN HERNÁNDEZ GUARÍN</v>
      </c>
      <c r="C1060" s="154" t="str">
        <f>VLOOKUP(A1060,'CENTRO DE COSTOS'!A:D,2,FALSE)</f>
        <v>0004-0008</v>
      </c>
      <c r="D1060" s="154">
        <v>81001</v>
      </c>
      <c r="E1060" s="154">
        <v>2570221</v>
      </c>
      <c r="F1060" s="154">
        <v>41838</v>
      </c>
      <c r="G1060" s="154" t="s">
        <v>8049</v>
      </c>
      <c r="H1060" s="154" t="s">
        <v>1811</v>
      </c>
      <c r="I1060" s="154" t="s">
        <v>1811</v>
      </c>
      <c r="J1060" s="154" t="s">
        <v>13105</v>
      </c>
      <c r="K1060" s="154" t="s">
        <v>159</v>
      </c>
      <c r="L1060" s="154" t="s">
        <v>13106</v>
      </c>
      <c r="M1060" s="155">
        <v>45877.454861111109</v>
      </c>
      <c r="N1060" s="155">
        <v>45884.422222222223</v>
      </c>
      <c r="O1060" s="8"/>
      <c r="P1060" s="154" t="s">
        <v>10063</v>
      </c>
      <c r="Q1060" s="154" t="s">
        <v>10063</v>
      </c>
      <c r="R1060" s="154" t="s">
        <v>2973</v>
      </c>
      <c r="S1060" s="154" t="s">
        <v>2973</v>
      </c>
      <c r="T1060" s="154" t="s">
        <v>8052</v>
      </c>
      <c r="U1060" s="154" t="s">
        <v>9429</v>
      </c>
      <c r="V1060" s="154" t="s">
        <v>13107</v>
      </c>
      <c r="W1060" s="154" t="s">
        <v>10144</v>
      </c>
      <c r="X1060" s="8"/>
      <c r="Y1060" s="154" t="s">
        <v>180</v>
      </c>
      <c r="Z1060" s="154" t="str">
        <f>VLOOKUP(D1060,TIPOLOGIA!A:F,5,0)</f>
        <v>AEREO</v>
      </c>
      <c r="AA1060" s="154"/>
      <c r="AB1060" s="46">
        <v>0</v>
      </c>
      <c r="AC1060" s="87">
        <f>IF(W1060="SOPORTE_TELEFÓNICO",'BASE LIQUIDACION REDEBAN 2025'!$B$19,IF(AND(W1060="VISITA_TÉCNICA",Y1060="TIPO II"),'BASE LIQUIDACION REDEBAN 2025'!$B$18,'BASE LIQUIDACION REDEBAN 2025'!$B$17))</f>
        <v>35779.500569199998</v>
      </c>
      <c r="AD1060" s="87">
        <v>0</v>
      </c>
      <c r="AE1060" s="87">
        <f t="shared" si="16"/>
        <v>35779.500569199998</v>
      </c>
    </row>
    <row r="1061" spans="1:31">
      <c r="A1061" s="154" t="s">
        <v>68</v>
      </c>
      <c r="B1061" s="154" t="str">
        <f>VLOOKUP(A1061,'CENTRO DE COSTOS'!A:D,4,FALSE)</f>
        <v>WILLIAM ASDRUBAL ROZO ROZO</v>
      </c>
      <c r="C1061" s="154" t="str">
        <f>VLOOKUP(A1061,'CENTRO DE COSTOS'!A:D,2,FALSE)</f>
        <v>0004-0004</v>
      </c>
      <c r="D1061" s="154">
        <v>25754</v>
      </c>
      <c r="E1061" s="154">
        <v>2598084</v>
      </c>
      <c r="F1061" s="154">
        <v>31703</v>
      </c>
      <c r="G1061" s="154" t="s">
        <v>8049</v>
      </c>
      <c r="H1061" s="154" t="s">
        <v>470</v>
      </c>
      <c r="I1061" s="154" t="s">
        <v>1138</v>
      </c>
      <c r="J1061" s="154" t="s">
        <v>13108</v>
      </c>
      <c r="K1061" s="154" t="s">
        <v>159</v>
      </c>
      <c r="L1061" s="154" t="s">
        <v>13109</v>
      </c>
      <c r="M1061" s="155">
        <v>45883.495138888888</v>
      </c>
      <c r="N1061" s="155">
        <v>45884.425694444442</v>
      </c>
      <c r="O1061" s="8"/>
      <c r="P1061" s="154" t="s">
        <v>10063</v>
      </c>
      <c r="Q1061" s="154" t="s">
        <v>10063</v>
      </c>
      <c r="R1061" s="154" t="s">
        <v>220</v>
      </c>
      <c r="S1061" s="154" t="s">
        <v>733</v>
      </c>
      <c r="T1061" s="154" t="s">
        <v>8052</v>
      </c>
      <c r="U1061" s="154" t="s">
        <v>9429</v>
      </c>
      <c r="V1061" s="154" t="s">
        <v>13110</v>
      </c>
      <c r="W1061" s="154" t="s">
        <v>2967</v>
      </c>
      <c r="X1061" s="8"/>
      <c r="Y1061" s="154" t="s">
        <v>25</v>
      </c>
      <c r="Z1061" s="154" t="str">
        <f>VLOOKUP(D1061,TIPOLOGIA!A:F,5,0)</f>
        <v>TERRESTRE</v>
      </c>
      <c r="AA1061" s="154" t="s">
        <v>1029</v>
      </c>
      <c r="AB1061" s="46">
        <v>1</v>
      </c>
      <c r="AC1061" s="87">
        <f>IF(W1061="SOPORTE_TELEFÓNICO",'BASE LIQUIDACION REDEBAN 2025'!$B$19,IF(AND(W1061="VISITA_TÉCNICA",Y1061="TIPO II"),'BASE LIQUIDACION REDEBAN 2025'!$B$18,'BASE LIQUIDACION REDEBAN 2025'!$B$17))</f>
        <v>35779.500569199998</v>
      </c>
      <c r="AD1061" s="87">
        <v>0</v>
      </c>
      <c r="AE1061" s="87">
        <f t="shared" si="16"/>
        <v>35779.500569199998</v>
      </c>
    </row>
    <row r="1062" spans="1:31">
      <c r="A1062" s="154" t="s">
        <v>80</v>
      </c>
      <c r="B1062" s="154" t="str">
        <f>VLOOKUP(A1062,'CENTRO DE COSTOS'!A:D,4,FALSE)</f>
        <v>JOSE MAURICIO HERNANDEZ ROJAS</v>
      </c>
      <c r="C1062" s="154" t="str">
        <f>VLOOKUP(A1062,'CENTRO DE COSTOS'!A:D,2,FALSE)</f>
        <v>0004-0001</v>
      </c>
      <c r="D1062" s="154">
        <v>13001</v>
      </c>
      <c r="E1062" s="154">
        <v>2583924</v>
      </c>
      <c r="F1062" s="154">
        <v>78072</v>
      </c>
      <c r="G1062" s="154" t="s">
        <v>8049</v>
      </c>
      <c r="H1062" s="154" t="s">
        <v>303</v>
      </c>
      <c r="I1062" s="154" t="s">
        <v>80</v>
      </c>
      <c r="J1062" s="154" t="s">
        <v>13111</v>
      </c>
      <c r="K1062" s="154" t="s">
        <v>159</v>
      </c>
      <c r="L1062" s="154" t="s">
        <v>13112</v>
      </c>
      <c r="M1062" s="155">
        <v>45881.37222222222</v>
      </c>
      <c r="N1062" s="155">
        <v>45884.431944444441</v>
      </c>
      <c r="O1062" s="8"/>
      <c r="P1062" s="154" t="s">
        <v>10063</v>
      </c>
      <c r="Q1062" s="154" t="s">
        <v>10063</v>
      </c>
      <c r="R1062" s="154" t="s">
        <v>2973</v>
      </c>
      <c r="S1062" s="154" t="s">
        <v>2973</v>
      </c>
      <c r="T1062" s="154" t="s">
        <v>8052</v>
      </c>
      <c r="U1062" s="154" t="s">
        <v>9429</v>
      </c>
      <c r="V1062" s="154" t="s">
        <v>13113</v>
      </c>
      <c r="W1062" s="154" t="s">
        <v>2967</v>
      </c>
      <c r="X1062" s="8"/>
      <c r="Y1062" s="154" t="s">
        <v>25</v>
      </c>
      <c r="Z1062" s="154" t="str">
        <f>VLOOKUP(D1062,TIPOLOGIA!A:F,5,0)</f>
        <v>TERRESTRE</v>
      </c>
      <c r="AA1062" s="154" t="s">
        <v>452</v>
      </c>
      <c r="AB1062" s="46">
        <v>1</v>
      </c>
      <c r="AC1062" s="87">
        <f>IF(W1062="SOPORTE_TELEFÓNICO",'BASE LIQUIDACION REDEBAN 2025'!$B$19,IF(AND(W1062="VISITA_TÉCNICA",Y1062="TIPO II"),'BASE LIQUIDACION REDEBAN 2025'!$B$18,'BASE LIQUIDACION REDEBAN 2025'!$B$17))</f>
        <v>35779.500569199998</v>
      </c>
      <c r="AD1062" s="87">
        <v>0</v>
      </c>
      <c r="AE1062" s="87">
        <f t="shared" si="16"/>
        <v>35779.500569199998</v>
      </c>
    </row>
    <row r="1063" spans="1:31">
      <c r="A1063" s="154" t="s">
        <v>72</v>
      </c>
      <c r="B1063" s="154" t="str">
        <f>VLOOKUP(A1063,'CENTRO DE COSTOS'!A:D,4,FALSE)</f>
        <v>MIGUEL JULIÁN HERNÁNDEZ GUARÍN</v>
      </c>
      <c r="C1063" s="154" t="str">
        <f>VLOOKUP(A1063,'CENTRO DE COSTOS'!A:D,2,FALSE)</f>
        <v>0004-0008</v>
      </c>
      <c r="D1063" s="154">
        <v>20710</v>
      </c>
      <c r="E1063" s="154">
        <v>2574130</v>
      </c>
      <c r="F1063" s="154">
        <v>79703</v>
      </c>
      <c r="G1063" s="154" t="s">
        <v>8049</v>
      </c>
      <c r="H1063" s="154" t="s">
        <v>440</v>
      </c>
      <c r="I1063" s="154" t="s">
        <v>2394</v>
      </c>
      <c r="J1063" s="154" t="s">
        <v>13114</v>
      </c>
      <c r="K1063" s="154" t="s">
        <v>159</v>
      </c>
      <c r="L1063" s="154" t="s">
        <v>13115</v>
      </c>
      <c r="M1063" s="155">
        <v>45878.442361111112</v>
      </c>
      <c r="N1063" s="155">
        <v>45884.43472222222</v>
      </c>
      <c r="O1063" s="8"/>
      <c r="P1063" s="154" t="s">
        <v>10063</v>
      </c>
      <c r="Q1063" s="154" t="s">
        <v>10063</v>
      </c>
      <c r="R1063" s="154" t="s">
        <v>200</v>
      </c>
      <c r="S1063" s="154" t="s">
        <v>739</v>
      </c>
      <c r="T1063" s="154" t="s">
        <v>8052</v>
      </c>
      <c r="U1063" s="154" t="s">
        <v>9429</v>
      </c>
      <c r="V1063" s="154" t="s">
        <v>13116</v>
      </c>
      <c r="W1063" s="154" t="s">
        <v>10144</v>
      </c>
      <c r="X1063" s="8"/>
      <c r="Y1063" s="154" t="s">
        <v>30</v>
      </c>
      <c r="Z1063" s="154" t="str">
        <f>VLOOKUP(D1063,TIPOLOGIA!A:F,5,0)</f>
        <v>TERRESTRE</v>
      </c>
      <c r="AA1063" s="154"/>
      <c r="AB1063" s="46">
        <v>0</v>
      </c>
      <c r="AC1063" s="87">
        <f>IF(W1063="SOPORTE_TELEFÓNICO",'BASE LIQUIDACION REDEBAN 2025'!$B$19,IF(AND(W1063="VISITA_TÉCNICA",Y1063="TIPO II"),'BASE LIQUIDACION REDEBAN 2025'!$B$18,'BASE LIQUIDACION REDEBAN 2025'!$B$17))</f>
        <v>35779.500569199998</v>
      </c>
      <c r="AD1063" s="87">
        <v>0</v>
      </c>
      <c r="AE1063" s="87">
        <f t="shared" si="16"/>
        <v>35779.500569199998</v>
      </c>
    </row>
    <row r="1064" spans="1:31">
      <c r="A1064" s="154" t="s">
        <v>68</v>
      </c>
      <c r="B1064" s="154" t="str">
        <f>VLOOKUP(A1064,'CENTRO DE COSTOS'!A:D,4,FALSE)</f>
        <v>WILLIAM ASDRUBAL ROZO ROZO</v>
      </c>
      <c r="C1064" s="154" t="str">
        <f>VLOOKUP(A1064,'CENTRO DE COSTOS'!A:D,2,FALSE)</f>
        <v>0004-0004</v>
      </c>
      <c r="D1064" s="154">
        <v>11001</v>
      </c>
      <c r="E1064" s="154">
        <v>2582187</v>
      </c>
      <c r="F1064" s="154">
        <v>18238</v>
      </c>
      <c r="G1064" s="154" t="s">
        <v>8049</v>
      </c>
      <c r="H1064" s="154" t="s">
        <v>470</v>
      </c>
      <c r="I1064" s="154" t="s">
        <v>68</v>
      </c>
      <c r="J1064" s="154" t="s">
        <v>13117</v>
      </c>
      <c r="K1064" s="154" t="s">
        <v>159</v>
      </c>
      <c r="L1064" s="154" t="s">
        <v>13118</v>
      </c>
      <c r="M1064" s="155">
        <v>45881.333333333336</v>
      </c>
      <c r="N1064" s="155">
        <v>45884.436111111114</v>
      </c>
      <c r="O1064" s="8"/>
      <c r="P1064" s="154" t="s">
        <v>10063</v>
      </c>
      <c r="Q1064" s="154" t="s">
        <v>10063</v>
      </c>
      <c r="R1064" s="154" t="s">
        <v>220</v>
      </c>
      <c r="S1064" s="154" t="s">
        <v>733</v>
      </c>
      <c r="T1064" s="154" t="s">
        <v>8052</v>
      </c>
      <c r="U1064" s="154" t="s">
        <v>9429</v>
      </c>
      <c r="V1064" s="154" t="s">
        <v>13119</v>
      </c>
      <c r="W1064" s="154" t="s">
        <v>2967</v>
      </c>
      <c r="X1064" s="8"/>
      <c r="Y1064" s="154" t="s">
        <v>25</v>
      </c>
      <c r="Z1064" s="154" t="str">
        <f>VLOOKUP(D1064,TIPOLOGIA!A:F,5,0)</f>
        <v>TERRESTRE</v>
      </c>
      <c r="AA1064" s="154" t="s">
        <v>682</v>
      </c>
      <c r="AB1064" s="46">
        <v>1</v>
      </c>
      <c r="AC1064" s="87">
        <f>IF(W1064="SOPORTE_TELEFÓNICO",'BASE LIQUIDACION REDEBAN 2025'!$B$19,IF(AND(W1064="VISITA_TÉCNICA",Y1064="TIPO II"),'BASE LIQUIDACION REDEBAN 2025'!$B$18,'BASE LIQUIDACION REDEBAN 2025'!$B$17))</f>
        <v>35779.500569199998</v>
      </c>
      <c r="AD1064" s="87">
        <v>0</v>
      </c>
      <c r="AE1064" s="87">
        <f t="shared" si="16"/>
        <v>35779.500569199998</v>
      </c>
    </row>
    <row r="1065" spans="1:31">
      <c r="A1065" s="154" t="s">
        <v>64</v>
      </c>
      <c r="B1065" s="154" t="str">
        <f>VLOOKUP(A1065,'CENTRO DE COSTOS'!A:D,4,FALSE)</f>
        <v>JOSE MAURICIO HERNANDEZ ROJAS</v>
      </c>
      <c r="C1065" s="154" t="str">
        <f>VLOOKUP(A1065,'CENTRO DE COSTOS'!A:D,2,FALSE)</f>
        <v>0004-0001</v>
      </c>
      <c r="D1065" s="154">
        <v>8421</v>
      </c>
      <c r="E1065" s="154">
        <v>2594637</v>
      </c>
      <c r="F1065" s="154">
        <v>69408</v>
      </c>
      <c r="G1065" s="154" t="s">
        <v>8049</v>
      </c>
      <c r="H1065" s="154" t="s">
        <v>389</v>
      </c>
      <c r="I1065" s="154" t="s">
        <v>13120</v>
      </c>
      <c r="J1065" s="154" t="s">
        <v>13121</v>
      </c>
      <c r="K1065" s="154" t="s">
        <v>159</v>
      </c>
      <c r="L1065" s="154" t="s">
        <v>13122</v>
      </c>
      <c r="M1065" s="155">
        <v>45882.707638888889</v>
      </c>
      <c r="N1065" s="155">
        <v>45884.440972222219</v>
      </c>
      <c r="O1065" s="8"/>
      <c r="P1065" s="154" t="s">
        <v>10063</v>
      </c>
      <c r="Q1065" s="154" t="s">
        <v>10063</v>
      </c>
      <c r="R1065" s="154" t="s">
        <v>2973</v>
      </c>
      <c r="S1065" s="154" t="s">
        <v>2973</v>
      </c>
      <c r="T1065" s="154" t="s">
        <v>8052</v>
      </c>
      <c r="U1065" s="154" t="s">
        <v>9429</v>
      </c>
      <c r="V1065" s="154" t="s">
        <v>13123</v>
      </c>
      <c r="W1065" s="154" t="s">
        <v>2967</v>
      </c>
      <c r="X1065" s="8"/>
      <c r="Y1065" s="154" t="s">
        <v>28</v>
      </c>
      <c r="Z1065" s="154" t="str">
        <f>VLOOKUP(D1065,TIPOLOGIA!A:F,5,0)</f>
        <v>TERRESTRE</v>
      </c>
      <c r="AA1065" s="154" t="s">
        <v>1093</v>
      </c>
      <c r="AB1065" s="46">
        <v>1</v>
      </c>
      <c r="AC1065" s="87">
        <f>IF(W1065="SOPORTE_TELEFÓNICO",'BASE LIQUIDACION REDEBAN 2025'!$B$19,IF(AND(W1065="VISITA_TÉCNICA",Y1065="TIPO II"),'BASE LIQUIDACION REDEBAN 2025'!$B$18,'BASE LIQUIDACION REDEBAN 2025'!$B$17))</f>
        <v>67654.12000000001</v>
      </c>
      <c r="AD1065" s="87">
        <v>0</v>
      </c>
      <c r="AE1065" s="87">
        <f t="shared" si="16"/>
        <v>67654.12000000001</v>
      </c>
    </row>
    <row r="1066" spans="1:31">
      <c r="A1066" s="154" t="s">
        <v>76</v>
      </c>
      <c r="B1066" s="154" t="str">
        <f>VLOOKUP(A1066,'CENTRO DE COSTOS'!A:D,4,FALSE)</f>
        <v>DIEGO FERNANDO HENAO CARDONA</v>
      </c>
      <c r="C1066" s="154" t="str">
        <f>VLOOKUP(A1066,'CENTRO DE COSTOS'!A:D,2,FALSE)</f>
        <v>0004-0003</v>
      </c>
      <c r="D1066" s="154">
        <v>76001</v>
      </c>
      <c r="E1066" s="154">
        <v>2595062</v>
      </c>
      <c r="F1066" s="154">
        <v>79288</v>
      </c>
      <c r="G1066" s="154" t="s">
        <v>8049</v>
      </c>
      <c r="H1066" s="154" t="s">
        <v>227</v>
      </c>
      <c r="I1066" s="154" t="s">
        <v>76</v>
      </c>
      <c r="J1066" s="154" t="s">
        <v>13124</v>
      </c>
      <c r="K1066" s="154" t="s">
        <v>159</v>
      </c>
      <c r="L1066" s="154" t="s">
        <v>13125</v>
      </c>
      <c r="M1066" s="155">
        <v>45883.333333333336</v>
      </c>
      <c r="N1066" s="155">
        <v>45884.443055555559</v>
      </c>
      <c r="O1066" s="8"/>
      <c r="P1066" s="154" t="s">
        <v>10063</v>
      </c>
      <c r="Q1066" s="154" t="s">
        <v>10063</v>
      </c>
      <c r="R1066" s="154" t="s">
        <v>2973</v>
      </c>
      <c r="S1066" s="154" t="s">
        <v>2973</v>
      </c>
      <c r="T1066" s="154" t="s">
        <v>8052</v>
      </c>
      <c r="U1066" s="154" t="s">
        <v>9429</v>
      </c>
      <c r="V1066" s="154" t="s">
        <v>13126</v>
      </c>
      <c r="W1066" s="154" t="s">
        <v>2967</v>
      </c>
      <c r="X1066" s="8"/>
      <c r="Y1066" s="154" t="s">
        <v>25</v>
      </c>
      <c r="Z1066" s="154" t="str">
        <f>VLOOKUP(D1066,TIPOLOGIA!A:F,5,0)</f>
        <v>TERRESTRE</v>
      </c>
      <c r="AA1066" s="154" t="s">
        <v>1442</v>
      </c>
      <c r="AB1066" s="46">
        <v>1</v>
      </c>
      <c r="AC1066" s="87">
        <f>IF(W1066="SOPORTE_TELEFÓNICO",'BASE LIQUIDACION REDEBAN 2025'!$B$19,IF(AND(W1066="VISITA_TÉCNICA",Y1066="TIPO II"),'BASE LIQUIDACION REDEBAN 2025'!$B$18,'BASE LIQUIDACION REDEBAN 2025'!$B$17))</f>
        <v>35779.500569199998</v>
      </c>
      <c r="AD1066" s="87">
        <v>0</v>
      </c>
      <c r="AE1066" s="87">
        <f t="shared" si="16"/>
        <v>35779.500569199998</v>
      </c>
    </row>
    <row r="1067" spans="1:31">
      <c r="A1067" s="154" t="s">
        <v>68</v>
      </c>
      <c r="B1067" s="154" t="str">
        <f>VLOOKUP(A1067,'CENTRO DE COSTOS'!A:D,4,FALSE)</f>
        <v>WILLIAM ASDRUBAL ROZO ROZO</v>
      </c>
      <c r="C1067" s="154" t="str">
        <f>VLOOKUP(A1067,'CENTRO DE COSTOS'!A:D,2,FALSE)</f>
        <v>0004-0004</v>
      </c>
      <c r="D1067" s="154">
        <v>11001</v>
      </c>
      <c r="E1067" s="154">
        <v>2571093</v>
      </c>
      <c r="F1067" s="154">
        <v>68185</v>
      </c>
      <c r="G1067" s="154" t="s">
        <v>8049</v>
      </c>
      <c r="H1067" s="154" t="s">
        <v>470</v>
      </c>
      <c r="I1067" s="154" t="s">
        <v>68</v>
      </c>
      <c r="J1067" s="154" t="s">
        <v>13127</v>
      </c>
      <c r="K1067" s="154" t="s">
        <v>159</v>
      </c>
      <c r="L1067" s="154" t="s">
        <v>13128</v>
      </c>
      <c r="M1067" s="155">
        <v>45877.561111111114</v>
      </c>
      <c r="N1067" s="155">
        <v>45884.447916666664</v>
      </c>
      <c r="O1067" s="8"/>
      <c r="P1067" s="154" t="s">
        <v>10063</v>
      </c>
      <c r="Q1067" s="154" t="s">
        <v>10063</v>
      </c>
      <c r="R1067" s="154" t="s">
        <v>2973</v>
      </c>
      <c r="S1067" s="154" t="s">
        <v>2973</v>
      </c>
      <c r="T1067" s="154" t="s">
        <v>8052</v>
      </c>
      <c r="U1067" s="154" t="s">
        <v>9429</v>
      </c>
      <c r="V1067" s="154" t="s">
        <v>13129</v>
      </c>
      <c r="W1067" s="154" t="s">
        <v>2967</v>
      </c>
      <c r="X1067" s="8"/>
      <c r="Y1067" s="154" t="s">
        <v>25</v>
      </c>
      <c r="Z1067" s="154" t="str">
        <f>VLOOKUP(D1067,TIPOLOGIA!A:F,5,0)</f>
        <v>TERRESTRE</v>
      </c>
      <c r="AA1067" s="154" t="s">
        <v>3836</v>
      </c>
      <c r="AB1067" s="46">
        <v>1</v>
      </c>
      <c r="AC1067" s="87">
        <f>IF(W1067="SOPORTE_TELEFÓNICO",'BASE LIQUIDACION REDEBAN 2025'!$B$19,IF(AND(W1067="VISITA_TÉCNICA",Y1067="TIPO II"),'BASE LIQUIDACION REDEBAN 2025'!$B$18,'BASE LIQUIDACION REDEBAN 2025'!$B$17))</f>
        <v>35779.500569199998</v>
      </c>
      <c r="AD1067" s="87">
        <v>0</v>
      </c>
      <c r="AE1067" s="87">
        <f t="shared" si="16"/>
        <v>35779.500569199998</v>
      </c>
    </row>
    <row r="1068" spans="1:31">
      <c r="A1068" s="154" t="s">
        <v>72</v>
      </c>
      <c r="B1068" s="154" t="str">
        <f>VLOOKUP(A1068,'CENTRO DE COSTOS'!A:D,4,FALSE)</f>
        <v>MIGUEL JULIÁN HERNÁNDEZ GUARÍN</v>
      </c>
      <c r="C1068" s="154" t="str">
        <f>VLOOKUP(A1068,'CENTRO DE COSTOS'!A:D,2,FALSE)</f>
        <v>0004-0008</v>
      </c>
      <c r="D1068" s="154">
        <v>68820</v>
      </c>
      <c r="E1068" s="154">
        <v>2580293</v>
      </c>
      <c r="F1068" s="154">
        <v>10789</v>
      </c>
      <c r="G1068" s="154" t="s">
        <v>8049</v>
      </c>
      <c r="H1068" s="154" t="s">
        <v>820</v>
      </c>
      <c r="I1068" s="154" t="s">
        <v>4339</v>
      </c>
      <c r="J1068" s="154" t="s">
        <v>13130</v>
      </c>
      <c r="K1068" s="154" t="s">
        <v>159</v>
      </c>
      <c r="L1068" s="154" t="s">
        <v>13131</v>
      </c>
      <c r="M1068" s="155">
        <v>45880.616666666669</v>
      </c>
      <c r="N1068" s="155">
        <v>45884.448611111111</v>
      </c>
      <c r="O1068" s="8"/>
      <c r="P1068" s="154" t="s">
        <v>10063</v>
      </c>
      <c r="Q1068" s="154" t="s">
        <v>10063</v>
      </c>
      <c r="R1068" s="154" t="s">
        <v>2973</v>
      </c>
      <c r="S1068" s="154" t="s">
        <v>2973</v>
      </c>
      <c r="T1068" s="154" t="s">
        <v>8052</v>
      </c>
      <c r="U1068" s="154" t="s">
        <v>9429</v>
      </c>
      <c r="V1068" s="154" t="s">
        <v>13132</v>
      </c>
      <c r="W1068" s="154" t="s">
        <v>10144</v>
      </c>
      <c r="X1068" s="8"/>
      <c r="Y1068" s="154" t="s">
        <v>28</v>
      </c>
      <c r="Z1068" s="154" t="str">
        <f>VLOOKUP(D1068,TIPOLOGIA!A:F,5,0)</f>
        <v>TERRESTRE</v>
      </c>
      <c r="AA1068" s="154" t="s">
        <v>848</v>
      </c>
      <c r="AB1068" s="46">
        <v>0</v>
      </c>
      <c r="AC1068" s="87">
        <f>IF(W1068="SOPORTE_TELEFÓNICO",'BASE LIQUIDACION REDEBAN 2025'!$B$19,IF(AND(W1068="VISITA_TÉCNICA",Y1068="TIPO II"),'BASE LIQUIDACION REDEBAN 2025'!$B$18,'BASE LIQUIDACION REDEBAN 2025'!$B$17))</f>
        <v>35779.500569199998</v>
      </c>
      <c r="AD1068" s="87">
        <v>0</v>
      </c>
      <c r="AE1068" s="87">
        <f t="shared" si="16"/>
        <v>35779.500569199998</v>
      </c>
    </row>
    <row r="1069" spans="1:31">
      <c r="A1069" s="154" t="s">
        <v>76</v>
      </c>
      <c r="B1069" s="154" t="str">
        <f>VLOOKUP(A1069,'CENTRO DE COSTOS'!A:D,4,FALSE)</f>
        <v>DIEGO FERNANDO HENAO CARDONA</v>
      </c>
      <c r="C1069" s="154" t="str">
        <f>VLOOKUP(A1069,'CENTRO DE COSTOS'!A:D,2,FALSE)</f>
        <v>0004-0003</v>
      </c>
      <c r="D1069" s="154">
        <v>76520</v>
      </c>
      <c r="E1069" s="154">
        <v>2589594</v>
      </c>
      <c r="F1069" s="154">
        <v>42989</v>
      </c>
      <c r="G1069" s="154" t="s">
        <v>8049</v>
      </c>
      <c r="H1069" s="154" t="s">
        <v>227</v>
      </c>
      <c r="I1069" s="154" t="s">
        <v>1403</v>
      </c>
      <c r="J1069" s="154" t="s">
        <v>13133</v>
      </c>
      <c r="K1069" s="154" t="s">
        <v>159</v>
      </c>
      <c r="L1069" s="154" t="s">
        <v>13134</v>
      </c>
      <c r="M1069" s="155">
        <v>45882.337500000001</v>
      </c>
      <c r="N1069" s="155">
        <v>45884.448611111111</v>
      </c>
      <c r="O1069" s="8"/>
      <c r="P1069" s="154" t="s">
        <v>10063</v>
      </c>
      <c r="Q1069" s="154" t="s">
        <v>10063</v>
      </c>
      <c r="R1069" s="154" t="s">
        <v>200</v>
      </c>
      <c r="S1069" s="154" t="s">
        <v>201</v>
      </c>
      <c r="T1069" s="154" t="s">
        <v>8052</v>
      </c>
      <c r="U1069" s="154" t="s">
        <v>9429</v>
      </c>
      <c r="V1069" s="154" t="s">
        <v>13135</v>
      </c>
      <c r="W1069" s="154" t="s">
        <v>2967</v>
      </c>
      <c r="X1069" s="8"/>
      <c r="Y1069" s="154" t="s">
        <v>25</v>
      </c>
      <c r="Z1069" s="154" t="str">
        <f>VLOOKUP(D1069,TIPOLOGIA!A:F,5,0)</f>
        <v>TERRESTRE</v>
      </c>
      <c r="AA1069" s="154" t="s">
        <v>1408</v>
      </c>
      <c r="AB1069" s="46">
        <v>1</v>
      </c>
      <c r="AC1069" s="87">
        <f>IF(W1069="SOPORTE_TELEFÓNICO",'BASE LIQUIDACION REDEBAN 2025'!$B$19,IF(AND(W1069="VISITA_TÉCNICA",Y1069="TIPO II"),'BASE LIQUIDACION REDEBAN 2025'!$B$18,'BASE LIQUIDACION REDEBAN 2025'!$B$17))</f>
        <v>35779.500569199998</v>
      </c>
      <c r="AD1069" s="87">
        <v>0</v>
      </c>
      <c r="AE1069" s="87">
        <f t="shared" si="16"/>
        <v>35779.500569199998</v>
      </c>
    </row>
    <row r="1070" spans="1:31">
      <c r="A1070" s="154" t="s">
        <v>68</v>
      </c>
      <c r="B1070" s="154" t="str">
        <f>VLOOKUP(A1070,'CENTRO DE COSTOS'!A:D,4,FALSE)</f>
        <v>WILLIAM ASDRUBAL ROZO ROZO</v>
      </c>
      <c r="C1070" s="154" t="str">
        <f>VLOOKUP(A1070,'CENTRO DE COSTOS'!A:D,2,FALSE)</f>
        <v>0004-0004</v>
      </c>
      <c r="D1070" s="154">
        <v>11001</v>
      </c>
      <c r="E1070" s="154">
        <v>2595057</v>
      </c>
      <c r="F1070" s="154">
        <v>50048</v>
      </c>
      <c r="G1070" s="154" t="s">
        <v>8049</v>
      </c>
      <c r="H1070" s="154" t="s">
        <v>470</v>
      </c>
      <c r="I1070" s="154" t="s">
        <v>68</v>
      </c>
      <c r="J1070" s="154" t="s">
        <v>13136</v>
      </c>
      <c r="K1070" s="154" t="s">
        <v>159</v>
      </c>
      <c r="L1070" s="154" t="s">
        <v>13137</v>
      </c>
      <c r="M1070" s="155">
        <v>45883.333333333336</v>
      </c>
      <c r="N1070" s="155">
        <v>45884.450694444444</v>
      </c>
      <c r="O1070" s="8"/>
      <c r="P1070" s="154" t="s">
        <v>10063</v>
      </c>
      <c r="Q1070" s="154" t="s">
        <v>10063</v>
      </c>
      <c r="R1070" s="154" t="s">
        <v>2973</v>
      </c>
      <c r="S1070" s="154" t="s">
        <v>2973</v>
      </c>
      <c r="T1070" s="154" t="s">
        <v>8052</v>
      </c>
      <c r="U1070" s="154" t="s">
        <v>9429</v>
      </c>
      <c r="V1070" s="154" t="s">
        <v>13138</v>
      </c>
      <c r="W1070" s="154" t="s">
        <v>2967</v>
      </c>
      <c r="X1070" s="8"/>
      <c r="Y1070" s="154" t="s">
        <v>25</v>
      </c>
      <c r="Z1070" s="154" t="str">
        <f>VLOOKUP(D1070,TIPOLOGIA!A:F,5,0)</f>
        <v>TERRESTRE</v>
      </c>
      <c r="AA1070" s="154" t="s">
        <v>877</v>
      </c>
      <c r="AB1070" s="46">
        <v>1</v>
      </c>
      <c r="AC1070" s="87">
        <f>IF(W1070="SOPORTE_TELEFÓNICO",'BASE LIQUIDACION REDEBAN 2025'!$B$19,IF(AND(W1070="VISITA_TÉCNICA",Y1070="TIPO II"),'BASE LIQUIDACION REDEBAN 2025'!$B$18,'BASE LIQUIDACION REDEBAN 2025'!$B$17))</f>
        <v>35779.500569199998</v>
      </c>
      <c r="AD1070" s="87">
        <v>0</v>
      </c>
      <c r="AE1070" s="87">
        <f t="shared" si="16"/>
        <v>35779.500569199998</v>
      </c>
    </row>
    <row r="1071" spans="1:31">
      <c r="A1071" s="154" t="s">
        <v>68</v>
      </c>
      <c r="B1071" s="154" t="str">
        <f>VLOOKUP(A1071,'CENTRO DE COSTOS'!A:D,4,FALSE)</f>
        <v>WILLIAM ASDRUBAL ROZO ROZO</v>
      </c>
      <c r="C1071" s="154" t="str">
        <f>VLOOKUP(A1071,'CENTRO DE COSTOS'!A:D,2,FALSE)</f>
        <v>0004-0004</v>
      </c>
      <c r="D1071" s="154">
        <v>11001</v>
      </c>
      <c r="E1071" s="154">
        <v>2597019</v>
      </c>
      <c r="F1071" s="154">
        <v>70346</v>
      </c>
      <c r="G1071" s="154" t="s">
        <v>8049</v>
      </c>
      <c r="H1071" s="154" t="s">
        <v>470</v>
      </c>
      <c r="I1071" s="154" t="s">
        <v>68</v>
      </c>
      <c r="J1071" s="154" t="s">
        <v>10685</v>
      </c>
      <c r="K1071" s="154" t="s">
        <v>159</v>
      </c>
      <c r="L1071" s="154" t="s">
        <v>13139</v>
      </c>
      <c r="M1071" s="155">
        <v>45883.42083333333</v>
      </c>
      <c r="N1071" s="155">
        <v>45884.45208333333</v>
      </c>
      <c r="O1071" s="8"/>
      <c r="P1071" s="154" t="s">
        <v>10063</v>
      </c>
      <c r="Q1071" s="154" t="s">
        <v>10063</v>
      </c>
      <c r="R1071" s="154" t="s">
        <v>2973</v>
      </c>
      <c r="S1071" s="154" t="s">
        <v>2973</v>
      </c>
      <c r="T1071" s="154" t="s">
        <v>8052</v>
      </c>
      <c r="U1071" s="154" t="s">
        <v>9429</v>
      </c>
      <c r="V1071" s="154" t="s">
        <v>13140</v>
      </c>
      <c r="W1071" s="154" t="s">
        <v>2967</v>
      </c>
      <c r="X1071" s="8"/>
      <c r="Y1071" s="154" t="s">
        <v>25</v>
      </c>
      <c r="Z1071" s="154" t="str">
        <f>VLOOKUP(D1071,TIPOLOGIA!A:F,5,0)</f>
        <v>TERRESTRE</v>
      </c>
      <c r="AA1071" s="154" t="s">
        <v>877</v>
      </c>
      <c r="AB1071" s="46">
        <v>1</v>
      </c>
      <c r="AC1071" s="87">
        <f>IF(W1071="SOPORTE_TELEFÓNICO",'BASE LIQUIDACION REDEBAN 2025'!$B$19,IF(AND(W1071="VISITA_TÉCNICA",Y1071="TIPO II"),'BASE LIQUIDACION REDEBAN 2025'!$B$18,'BASE LIQUIDACION REDEBAN 2025'!$B$17))</f>
        <v>35779.500569199998</v>
      </c>
      <c r="AD1071" s="87">
        <v>0</v>
      </c>
      <c r="AE1071" s="87">
        <f t="shared" si="16"/>
        <v>35779.500569199998</v>
      </c>
    </row>
    <row r="1072" spans="1:31">
      <c r="A1072" s="154" t="s">
        <v>93</v>
      </c>
      <c r="B1072" s="154" t="str">
        <f>VLOOKUP(A1072,'CENTRO DE COSTOS'!A:D,4,FALSE)</f>
        <v>DIEGO FERNANDO HENAO CARDONA</v>
      </c>
      <c r="C1072" s="154" t="str">
        <f>VLOOKUP(A1072,'CENTRO DE COSTOS'!A:D,2,FALSE)</f>
        <v>0004-0003</v>
      </c>
      <c r="D1072" s="154">
        <v>52835</v>
      </c>
      <c r="E1072" s="154">
        <v>2577636</v>
      </c>
      <c r="F1072" s="154">
        <v>56727</v>
      </c>
      <c r="G1072" s="154" t="s">
        <v>8049</v>
      </c>
      <c r="H1072" s="154" t="s">
        <v>174</v>
      </c>
      <c r="I1072" s="154" t="s">
        <v>515</v>
      </c>
      <c r="J1072" s="154" t="s">
        <v>13141</v>
      </c>
      <c r="K1072" s="154" t="s">
        <v>159</v>
      </c>
      <c r="L1072" s="154" t="s">
        <v>13142</v>
      </c>
      <c r="M1072" s="155">
        <v>45880.418055555558</v>
      </c>
      <c r="N1072" s="155">
        <v>45884.453472222223</v>
      </c>
      <c r="O1072" s="8"/>
      <c r="P1072" s="154" t="s">
        <v>10063</v>
      </c>
      <c r="Q1072" s="154" t="s">
        <v>10063</v>
      </c>
      <c r="R1072" s="154" t="s">
        <v>200</v>
      </c>
      <c r="S1072" s="154" t="s">
        <v>201</v>
      </c>
      <c r="T1072" s="154" t="s">
        <v>8052</v>
      </c>
      <c r="U1072" s="154" t="s">
        <v>9429</v>
      </c>
      <c r="V1072" s="154" t="s">
        <v>13143</v>
      </c>
      <c r="W1072" s="154" t="s">
        <v>10144</v>
      </c>
      <c r="X1072" s="8"/>
      <c r="Y1072" s="154" t="s">
        <v>32</v>
      </c>
      <c r="Z1072" s="154" t="str">
        <f>VLOOKUP(D1072,TIPOLOGIA!A:F,5,0)</f>
        <v>TERRESTRE</v>
      </c>
      <c r="AA1072" s="154" t="s">
        <v>3595</v>
      </c>
      <c r="AB1072" s="46">
        <v>0</v>
      </c>
      <c r="AC1072" s="87">
        <f>IF(W1072="SOPORTE_TELEFÓNICO",'BASE LIQUIDACION REDEBAN 2025'!$B$19,IF(AND(W1072="VISITA_TÉCNICA",Y1072="TIPO II"),'BASE LIQUIDACION REDEBAN 2025'!$B$18,'BASE LIQUIDACION REDEBAN 2025'!$B$17))</f>
        <v>35779.500569199998</v>
      </c>
      <c r="AD1072" s="87">
        <v>0</v>
      </c>
      <c r="AE1072" s="87">
        <f t="shared" si="16"/>
        <v>35779.500569199998</v>
      </c>
    </row>
    <row r="1073" spans="1:31">
      <c r="A1073" s="154" t="s">
        <v>92</v>
      </c>
      <c r="B1073" s="154" t="str">
        <f>VLOOKUP(A1073,'CENTRO DE COSTOS'!A:D,4,FALSE)</f>
        <v>KEVIN ALEXIS CORZO BUSTOS</v>
      </c>
      <c r="C1073" s="154" t="str">
        <f>VLOOKUP(A1073,'CENTRO DE COSTOS'!A:D,2,FALSE)</f>
        <v>0004-0007</v>
      </c>
      <c r="D1073" s="154">
        <v>41001</v>
      </c>
      <c r="E1073" s="154">
        <v>2598347</v>
      </c>
      <c r="F1073" s="154">
        <v>70166</v>
      </c>
      <c r="G1073" s="154" t="s">
        <v>8049</v>
      </c>
      <c r="H1073" s="154" t="s">
        <v>249</v>
      </c>
      <c r="I1073" s="154" t="s">
        <v>92</v>
      </c>
      <c r="J1073" s="154" t="s">
        <v>13144</v>
      </c>
      <c r="K1073" s="154" t="s">
        <v>159</v>
      </c>
      <c r="L1073" s="154" t="s">
        <v>13145</v>
      </c>
      <c r="M1073" s="155">
        <v>45883.513194444444</v>
      </c>
      <c r="N1073" s="155">
        <v>45884.45416666667</v>
      </c>
      <c r="O1073" s="8"/>
      <c r="P1073" s="154" t="s">
        <v>10063</v>
      </c>
      <c r="Q1073" s="154" t="s">
        <v>10063</v>
      </c>
      <c r="R1073" s="154" t="s">
        <v>2973</v>
      </c>
      <c r="S1073" s="154" t="s">
        <v>2973</v>
      </c>
      <c r="T1073" s="154" t="s">
        <v>8052</v>
      </c>
      <c r="U1073" s="154" t="s">
        <v>9429</v>
      </c>
      <c r="V1073" s="154" t="s">
        <v>13146</v>
      </c>
      <c r="W1073" s="154" t="s">
        <v>2967</v>
      </c>
      <c r="X1073" s="8"/>
      <c r="Y1073" s="154" t="s">
        <v>25</v>
      </c>
      <c r="Z1073" s="154" t="str">
        <f>VLOOKUP(D1073,TIPOLOGIA!A:F,5,0)</f>
        <v>TERRESTRE</v>
      </c>
      <c r="AA1073" s="154" t="s">
        <v>255</v>
      </c>
      <c r="AB1073" s="46">
        <v>1</v>
      </c>
      <c r="AC1073" s="87">
        <f>IF(W1073="SOPORTE_TELEFÓNICO",'BASE LIQUIDACION REDEBAN 2025'!$B$19,IF(AND(W1073="VISITA_TÉCNICA",Y1073="TIPO II"),'BASE LIQUIDACION REDEBAN 2025'!$B$18,'BASE LIQUIDACION REDEBAN 2025'!$B$17))</f>
        <v>35779.500569199998</v>
      </c>
      <c r="AD1073" s="87">
        <v>0</v>
      </c>
      <c r="AE1073" s="87">
        <f t="shared" si="16"/>
        <v>35779.500569199998</v>
      </c>
    </row>
    <row r="1074" spans="1:31">
      <c r="A1074" s="154" t="s">
        <v>68</v>
      </c>
      <c r="B1074" s="154" t="str">
        <f>VLOOKUP(A1074,'CENTRO DE COSTOS'!A:D,4,FALSE)</f>
        <v>WILLIAM ASDRUBAL ROZO ROZO</v>
      </c>
      <c r="C1074" s="154" t="str">
        <f>VLOOKUP(A1074,'CENTRO DE COSTOS'!A:D,2,FALSE)</f>
        <v>0004-0004</v>
      </c>
      <c r="D1074" s="154">
        <v>25754</v>
      </c>
      <c r="E1074" s="154">
        <v>2598739</v>
      </c>
      <c r="F1074" s="154">
        <v>58326</v>
      </c>
      <c r="G1074" s="154" t="s">
        <v>8049</v>
      </c>
      <c r="H1074" s="154" t="s">
        <v>470</v>
      </c>
      <c r="I1074" s="154" t="s">
        <v>1138</v>
      </c>
      <c r="J1074" s="154" t="s">
        <v>10986</v>
      </c>
      <c r="K1074" s="154" t="s">
        <v>159</v>
      </c>
      <c r="L1074" s="154" t="s">
        <v>13147</v>
      </c>
      <c r="M1074" s="155">
        <v>45883.581944444442</v>
      </c>
      <c r="N1074" s="155">
        <v>45884.456944444442</v>
      </c>
      <c r="O1074" s="8"/>
      <c r="P1074" s="154" t="s">
        <v>10063</v>
      </c>
      <c r="Q1074" s="154" t="s">
        <v>10063</v>
      </c>
      <c r="R1074" s="154" t="s">
        <v>2973</v>
      </c>
      <c r="S1074" s="154" t="s">
        <v>2973</v>
      </c>
      <c r="T1074" s="154" t="s">
        <v>8052</v>
      </c>
      <c r="U1074" s="154" t="s">
        <v>9429</v>
      </c>
      <c r="V1074" s="154" t="s">
        <v>13148</v>
      </c>
      <c r="W1074" s="154" t="s">
        <v>2967</v>
      </c>
      <c r="X1074" s="8"/>
      <c r="Y1074" s="154" t="s">
        <v>25</v>
      </c>
      <c r="Z1074" s="154" t="str">
        <f>VLOOKUP(D1074,TIPOLOGIA!A:F,5,0)</f>
        <v>TERRESTRE</v>
      </c>
      <c r="AA1074" s="154" t="s">
        <v>1029</v>
      </c>
      <c r="AB1074" s="46">
        <v>1</v>
      </c>
      <c r="AC1074" s="87">
        <f>IF(W1074="SOPORTE_TELEFÓNICO",'BASE LIQUIDACION REDEBAN 2025'!$B$19,IF(AND(W1074="VISITA_TÉCNICA",Y1074="TIPO II"),'BASE LIQUIDACION REDEBAN 2025'!$B$18,'BASE LIQUIDACION REDEBAN 2025'!$B$17))</f>
        <v>35779.500569199998</v>
      </c>
      <c r="AD1074" s="87">
        <v>0</v>
      </c>
      <c r="AE1074" s="87">
        <f t="shared" si="16"/>
        <v>35779.500569199998</v>
      </c>
    </row>
    <row r="1075" spans="1:31">
      <c r="A1075" s="154" t="s">
        <v>90</v>
      </c>
      <c r="B1075" s="154" t="str">
        <f>VLOOKUP(A1075,'CENTRO DE COSTOS'!A:D,4,FALSE)</f>
        <v>JUAN SEBASTIÁN RÍOS CASTRILLÓN</v>
      </c>
      <c r="C1075" s="154" t="str">
        <f>VLOOKUP(A1075,'CENTRO DE COSTOS'!A:D,2,FALSE)</f>
        <v>0004-0005</v>
      </c>
      <c r="D1075" s="154">
        <v>5079</v>
      </c>
      <c r="E1075" s="154">
        <v>2575093</v>
      </c>
      <c r="F1075" s="154">
        <v>29382</v>
      </c>
      <c r="G1075" s="154" t="s">
        <v>8049</v>
      </c>
      <c r="H1075" s="154" t="s">
        <v>197</v>
      </c>
      <c r="I1075" s="154" t="s">
        <v>2290</v>
      </c>
      <c r="J1075" s="154" t="s">
        <v>4279</v>
      </c>
      <c r="K1075" s="154" t="s">
        <v>159</v>
      </c>
      <c r="L1075" s="154" t="s">
        <v>13149</v>
      </c>
      <c r="M1075" s="155">
        <v>45879.531944444447</v>
      </c>
      <c r="N1075" s="155">
        <v>45884.460416666669</v>
      </c>
      <c r="O1075" s="8"/>
      <c r="P1075" s="154" t="s">
        <v>10063</v>
      </c>
      <c r="Q1075" s="154" t="s">
        <v>10063</v>
      </c>
      <c r="R1075" s="154" t="s">
        <v>220</v>
      </c>
      <c r="S1075" s="154" t="s">
        <v>221</v>
      </c>
      <c r="T1075" s="154" t="s">
        <v>8052</v>
      </c>
      <c r="U1075" s="154" t="s">
        <v>9429</v>
      </c>
      <c r="V1075" s="154" t="s">
        <v>13150</v>
      </c>
      <c r="W1075" s="154" t="s">
        <v>2967</v>
      </c>
      <c r="X1075" s="8"/>
      <c r="Y1075" s="154" t="s">
        <v>28</v>
      </c>
      <c r="Z1075" s="154" t="str">
        <f>VLOOKUP(D1075,TIPOLOGIA!A:F,5,0)</f>
        <v>TERRESTRE</v>
      </c>
      <c r="AA1075" s="154" t="s">
        <v>2327</v>
      </c>
      <c r="AB1075" s="46">
        <v>1</v>
      </c>
      <c r="AC1075" s="87">
        <f>IF(W1075="SOPORTE_TELEFÓNICO",'BASE LIQUIDACION REDEBAN 2025'!$B$19,IF(AND(W1075="VISITA_TÉCNICA",Y1075="TIPO II"),'BASE LIQUIDACION REDEBAN 2025'!$B$18,'BASE LIQUIDACION REDEBAN 2025'!$B$17))</f>
        <v>67654.12000000001</v>
      </c>
      <c r="AD1075" s="87">
        <v>0</v>
      </c>
      <c r="AE1075" s="87">
        <f t="shared" si="16"/>
        <v>67654.12000000001</v>
      </c>
    </row>
    <row r="1076" spans="1:31">
      <c r="A1076" s="154" t="s">
        <v>93</v>
      </c>
      <c r="B1076" s="154" t="str">
        <f>VLOOKUP(A1076,'CENTRO DE COSTOS'!A:D,4,FALSE)</f>
        <v>DIEGO FERNANDO HENAO CARDONA</v>
      </c>
      <c r="C1076" s="154" t="str">
        <f>VLOOKUP(A1076,'CENTRO DE COSTOS'!A:D,2,FALSE)</f>
        <v>0004-0003</v>
      </c>
      <c r="D1076" s="154">
        <v>52001</v>
      </c>
      <c r="E1076" s="154">
        <v>2577745</v>
      </c>
      <c r="F1076" s="154">
        <v>72714</v>
      </c>
      <c r="G1076" s="154" t="s">
        <v>8049</v>
      </c>
      <c r="H1076" s="154" t="s">
        <v>174</v>
      </c>
      <c r="I1076" s="154" t="s">
        <v>93</v>
      </c>
      <c r="J1076" s="154" t="s">
        <v>13151</v>
      </c>
      <c r="K1076" s="154" t="s">
        <v>159</v>
      </c>
      <c r="L1076" s="154" t="s">
        <v>13152</v>
      </c>
      <c r="M1076" s="155">
        <v>45880.418749999997</v>
      </c>
      <c r="N1076" s="155">
        <v>45884.463194444441</v>
      </c>
      <c r="O1076" s="8"/>
      <c r="P1076" s="154" t="s">
        <v>10063</v>
      </c>
      <c r="Q1076" s="154" t="s">
        <v>10063</v>
      </c>
      <c r="R1076" s="154" t="s">
        <v>2973</v>
      </c>
      <c r="S1076" s="154" t="s">
        <v>2973</v>
      </c>
      <c r="T1076" s="154" t="s">
        <v>8052</v>
      </c>
      <c r="U1076" s="154" t="s">
        <v>9429</v>
      </c>
      <c r="V1076" s="154" t="s">
        <v>13153</v>
      </c>
      <c r="W1076" s="154" t="s">
        <v>2967</v>
      </c>
      <c r="X1076" s="8"/>
      <c r="Y1076" s="154" t="s">
        <v>25</v>
      </c>
      <c r="Z1076" s="154" t="str">
        <f>VLOOKUP(D1076,TIPOLOGIA!A:F,5,0)</f>
        <v>TERRESTRE</v>
      </c>
      <c r="AA1076" s="154" t="s">
        <v>3595</v>
      </c>
      <c r="AB1076" s="46">
        <v>1</v>
      </c>
      <c r="AC1076" s="87">
        <f>IF(W1076="SOPORTE_TELEFÓNICO",'BASE LIQUIDACION REDEBAN 2025'!$B$19,IF(AND(W1076="VISITA_TÉCNICA",Y1076="TIPO II"),'BASE LIQUIDACION REDEBAN 2025'!$B$18,'BASE LIQUIDACION REDEBAN 2025'!$B$17))</f>
        <v>35779.500569199998</v>
      </c>
      <c r="AD1076" s="87">
        <v>0</v>
      </c>
      <c r="AE1076" s="87">
        <f t="shared" si="16"/>
        <v>35779.500569199998</v>
      </c>
    </row>
    <row r="1077" spans="1:31">
      <c r="A1077" s="154" t="s">
        <v>86</v>
      </c>
      <c r="B1077" s="154" t="str">
        <f>VLOOKUP(A1077,'CENTRO DE COSTOS'!A:D,4,FALSE)</f>
        <v>KEVIN ALEXIS CORZO BUSTOS</v>
      </c>
      <c r="C1077" s="154" t="str">
        <f>VLOOKUP(A1077,'CENTRO DE COSTOS'!A:D,2,FALSE)</f>
        <v>0004-0007</v>
      </c>
      <c r="D1077" s="154">
        <v>73001</v>
      </c>
      <c r="E1077" s="154">
        <v>2599422</v>
      </c>
      <c r="F1077" s="154">
        <v>49348</v>
      </c>
      <c r="G1077" s="154" t="s">
        <v>8049</v>
      </c>
      <c r="H1077" s="154" t="s">
        <v>703</v>
      </c>
      <c r="I1077" s="154" t="s">
        <v>86</v>
      </c>
      <c r="J1077" s="154" t="s">
        <v>13154</v>
      </c>
      <c r="K1077" s="154" t="s">
        <v>159</v>
      </c>
      <c r="L1077" s="154" t="s">
        <v>13155</v>
      </c>
      <c r="M1077" s="155">
        <v>45883.625</v>
      </c>
      <c r="N1077" s="155">
        <v>45884.47152777778</v>
      </c>
      <c r="O1077" s="8"/>
      <c r="P1077" s="154" t="s">
        <v>10063</v>
      </c>
      <c r="Q1077" s="154" t="s">
        <v>10063</v>
      </c>
      <c r="R1077" s="154" t="s">
        <v>2973</v>
      </c>
      <c r="S1077" s="154" t="s">
        <v>2973</v>
      </c>
      <c r="T1077" s="154" t="s">
        <v>8052</v>
      </c>
      <c r="U1077" s="154" t="s">
        <v>9429</v>
      </c>
      <c r="V1077" s="154" t="s">
        <v>13156</v>
      </c>
      <c r="W1077" s="154" t="s">
        <v>2967</v>
      </c>
      <c r="X1077" s="8"/>
      <c r="Y1077" s="154" t="s">
        <v>25</v>
      </c>
      <c r="Z1077" s="154" t="str">
        <f>VLOOKUP(D1077,TIPOLOGIA!A:F,5,0)</f>
        <v>TERRESTRE</v>
      </c>
      <c r="AA1077" s="154" t="s">
        <v>4264</v>
      </c>
      <c r="AB1077" s="46">
        <v>1</v>
      </c>
      <c r="AC1077" s="87">
        <f>IF(W1077="SOPORTE_TELEFÓNICO",'BASE LIQUIDACION REDEBAN 2025'!$B$19,IF(AND(W1077="VISITA_TÉCNICA",Y1077="TIPO II"),'BASE LIQUIDACION REDEBAN 2025'!$B$18,'BASE LIQUIDACION REDEBAN 2025'!$B$17))</f>
        <v>35779.500569199998</v>
      </c>
      <c r="AD1077" s="87">
        <v>0</v>
      </c>
      <c r="AE1077" s="87">
        <f t="shared" si="16"/>
        <v>35779.500569199998</v>
      </c>
    </row>
    <row r="1078" spans="1:31">
      <c r="A1078" s="154" t="s">
        <v>87</v>
      </c>
      <c r="B1078" s="154" t="str">
        <f>VLOOKUP(A1078,'CENTRO DE COSTOS'!A:D,4,FALSE)</f>
        <v>DIEGO FERNANDO HENAO CARDONA</v>
      </c>
      <c r="C1078" s="154" t="str">
        <f>VLOOKUP(A1078,'CENTRO DE COSTOS'!A:D,2,FALSE)</f>
        <v>0004-0002</v>
      </c>
      <c r="D1078" s="154">
        <v>17001</v>
      </c>
      <c r="E1078" s="154">
        <v>2586385</v>
      </c>
      <c r="F1078" s="154">
        <v>79105</v>
      </c>
      <c r="G1078" s="154" t="s">
        <v>8049</v>
      </c>
      <c r="H1078" s="154" t="s">
        <v>477</v>
      </c>
      <c r="I1078" s="154" t="s">
        <v>87</v>
      </c>
      <c r="J1078" s="154" t="s">
        <v>13157</v>
      </c>
      <c r="K1078" s="154" t="s">
        <v>159</v>
      </c>
      <c r="L1078" s="154" t="s">
        <v>13158</v>
      </c>
      <c r="M1078" s="155">
        <v>45881.565972222219</v>
      </c>
      <c r="N1078" s="155">
        <v>45884.474999999999</v>
      </c>
      <c r="O1078" s="8"/>
      <c r="P1078" s="154" t="s">
        <v>10063</v>
      </c>
      <c r="Q1078" s="154" t="s">
        <v>10063</v>
      </c>
      <c r="R1078" s="154" t="s">
        <v>2973</v>
      </c>
      <c r="S1078" s="154" t="s">
        <v>2973</v>
      </c>
      <c r="T1078" s="154" t="s">
        <v>8052</v>
      </c>
      <c r="U1078" s="154" t="s">
        <v>9429</v>
      </c>
      <c r="V1078" s="154" t="s">
        <v>13159</v>
      </c>
      <c r="W1078" s="154" t="s">
        <v>2967</v>
      </c>
      <c r="X1078" s="8"/>
      <c r="Y1078" s="154" t="s">
        <v>25</v>
      </c>
      <c r="Z1078" s="154" t="str">
        <f>VLOOKUP(D1078,TIPOLOGIA!A:F,5,0)</f>
        <v>TERRESTRE</v>
      </c>
      <c r="AA1078" s="154" t="s">
        <v>482</v>
      </c>
      <c r="AB1078" s="46">
        <v>1</v>
      </c>
      <c r="AC1078" s="87">
        <f>IF(W1078="SOPORTE_TELEFÓNICO",'BASE LIQUIDACION REDEBAN 2025'!$B$19,IF(AND(W1078="VISITA_TÉCNICA",Y1078="TIPO II"),'BASE LIQUIDACION REDEBAN 2025'!$B$18,'BASE LIQUIDACION REDEBAN 2025'!$B$17))</f>
        <v>35779.500569199998</v>
      </c>
      <c r="AD1078" s="87">
        <v>0</v>
      </c>
      <c r="AE1078" s="87">
        <f t="shared" si="16"/>
        <v>35779.500569199998</v>
      </c>
    </row>
    <row r="1079" spans="1:31">
      <c r="A1079" s="154" t="s">
        <v>60</v>
      </c>
      <c r="B1079" s="154" t="str">
        <f>VLOOKUP(A1079,'CENTRO DE COSTOS'!A:D,4,FALSE)</f>
        <v>JUAN SEBASTIÁN RÍOS CASTRILLÓN</v>
      </c>
      <c r="C1079" s="154" t="str">
        <f>VLOOKUP(A1079,'CENTRO DE COSTOS'!A:D,2,FALSE)</f>
        <v>0004-0005</v>
      </c>
      <c r="D1079" s="154">
        <v>27615</v>
      </c>
      <c r="E1079" s="154">
        <v>2570633</v>
      </c>
      <c r="F1079" s="154">
        <v>75304</v>
      </c>
      <c r="G1079" s="154" t="s">
        <v>8049</v>
      </c>
      <c r="H1079" s="154" t="s">
        <v>1388</v>
      </c>
      <c r="I1079" s="154" t="s">
        <v>1590</v>
      </c>
      <c r="J1079" s="154" t="s">
        <v>13160</v>
      </c>
      <c r="K1079" s="154" t="s">
        <v>159</v>
      </c>
      <c r="L1079" s="154" t="s">
        <v>13161</v>
      </c>
      <c r="M1079" s="155">
        <v>45877.492361111108</v>
      </c>
      <c r="N1079" s="155">
        <v>45884.475694444445</v>
      </c>
      <c r="O1079" s="8"/>
      <c r="P1079" s="154" t="s">
        <v>10063</v>
      </c>
      <c r="Q1079" s="154" t="s">
        <v>10063</v>
      </c>
      <c r="R1079" s="154" t="s">
        <v>200</v>
      </c>
      <c r="S1079" s="154" t="s">
        <v>201</v>
      </c>
      <c r="T1079" s="154" t="s">
        <v>8052</v>
      </c>
      <c r="U1079" s="154" t="s">
        <v>9429</v>
      </c>
      <c r="V1079" s="154" t="s">
        <v>13162</v>
      </c>
      <c r="W1079" s="154" t="s">
        <v>10144</v>
      </c>
      <c r="X1079" s="8"/>
      <c r="Y1079" s="154" t="s">
        <v>180</v>
      </c>
      <c r="Z1079" s="154" t="str">
        <f>VLOOKUP(D1079,TIPOLOGIA!A:F,5,0)</f>
        <v>TERRESTRE/FLUVIAL</v>
      </c>
      <c r="AA1079" s="154"/>
      <c r="AB1079" s="46">
        <v>0</v>
      </c>
      <c r="AC1079" s="87">
        <f>IF(W1079="SOPORTE_TELEFÓNICO",'BASE LIQUIDACION REDEBAN 2025'!$B$19,IF(AND(W1079="VISITA_TÉCNICA",Y1079="TIPO II"),'BASE LIQUIDACION REDEBAN 2025'!$B$18,'BASE LIQUIDACION REDEBAN 2025'!$B$17))</f>
        <v>35779.500569199998</v>
      </c>
      <c r="AD1079" s="87">
        <v>0</v>
      </c>
      <c r="AE1079" s="87">
        <f t="shared" si="16"/>
        <v>35779.500569199998</v>
      </c>
    </row>
    <row r="1080" spans="1:31">
      <c r="A1080" s="154" t="s">
        <v>80</v>
      </c>
      <c r="B1080" s="154" t="str">
        <f>VLOOKUP(A1080,'CENTRO DE COSTOS'!A:D,4,FALSE)</f>
        <v>JOSE MAURICIO HERNANDEZ ROJAS</v>
      </c>
      <c r="C1080" s="154" t="str">
        <f>VLOOKUP(A1080,'CENTRO DE COSTOS'!A:D,2,FALSE)</f>
        <v>0004-0001</v>
      </c>
      <c r="D1080" s="154">
        <v>13001</v>
      </c>
      <c r="E1080" s="154">
        <v>2587878</v>
      </c>
      <c r="F1080" s="154">
        <v>71068</v>
      </c>
      <c r="G1080" s="154" t="s">
        <v>8049</v>
      </c>
      <c r="H1080" s="154" t="s">
        <v>303</v>
      </c>
      <c r="I1080" s="154" t="s">
        <v>80</v>
      </c>
      <c r="J1080" s="154" t="s">
        <v>13163</v>
      </c>
      <c r="K1080" s="154" t="s">
        <v>159</v>
      </c>
      <c r="L1080" s="154" t="s">
        <v>13164</v>
      </c>
      <c r="M1080" s="155">
        <v>45881.654166666667</v>
      </c>
      <c r="N1080" s="155">
        <v>45884.476388888892</v>
      </c>
      <c r="O1080" s="8"/>
      <c r="P1080" s="154" t="s">
        <v>10063</v>
      </c>
      <c r="Q1080" s="154" t="s">
        <v>10063</v>
      </c>
      <c r="R1080" s="154" t="s">
        <v>200</v>
      </c>
      <c r="S1080" s="154" t="s">
        <v>739</v>
      </c>
      <c r="T1080" s="154" t="s">
        <v>8052</v>
      </c>
      <c r="U1080" s="154" t="s">
        <v>9429</v>
      </c>
      <c r="V1080" s="154" t="s">
        <v>13165</v>
      </c>
      <c r="W1080" s="154" t="s">
        <v>2967</v>
      </c>
      <c r="X1080" s="8"/>
      <c r="Y1080" s="154" t="s">
        <v>25</v>
      </c>
      <c r="Z1080" s="154" t="str">
        <f>VLOOKUP(D1080,TIPOLOGIA!A:F,5,0)</f>
        <v>TERRESTRE</v>
      </c>
      <c r="AA1080" s="154" t="s">
        <v>452</v>
      </c>
      <c r="AB1080" s="46">
        <v>1</v>
      </c>
      <c r="AC1080" s="87">
        <f>IF(W1080="SOPORTE_TELEFÓNICO",'BASE LIQUIDACION REDEBAN 2025'!$B$19,IF(AND(W1080="VISITA_TÉCNICA",Y1080="TIPO II"),'BASE LIQUIDACION REDEBAN 2025'!$B$18,'BASE LIQUIDACION REDEBAN 2025'!$B$17))</f>
        <v>35779.500569199998</v>
      </c>
      <c r="AD1080" s="87">
        <v>0</v>
      </c>
      <c r="AE1080" s="87">
        <f t="shared" si="16"/>
        <v>35779.500569199998</v>
      </c>
    </row>
    <row r="1081" spans="1:31">
      <c r="A1081" s="154" t="s">
        <v>92</v>
      </c>
      <c r="B1081" s="154" t="str">
        <f>VLOOKUP(A1081,'CENTRO DE COSTOS'!A:D,4,FALSE)</f>
        <v>KEVIN ALEXIS CORZO BUSTOS</v>
      </c>
      <c r="C1081" s="154" t="str">
        <f>VLOOKUP(A1081,'CENTRO DE COSTOS'!A:D,2,FALSE)</f>
        <v>0004-0007</v>
      </c>
      <c r="D1081" s="154">
        <v>41306</v>
      </c>
      <c r="E1081" s="154">
        <v>2595042</v>
      </c>
      <c r="F1081" s="154">
        <v>75787</v>
      </c>
      <c r="G1081" s="154" t="s">
        <v>8049</v>
      </c>
      <c r="H1081" s="154" t="s">
        <v>249</v>
      </c>
      <c r="I1081" s="154" t="s">
        <v>250</v>
      </c>
      <c r="J1081" s="154" t="s">
        <v>13166</v>
      </c>
      <c r="K1081" s="154" t="s">
        <v>159</v>
      </c>
      <c r="L1081" s="154" t="s">
        <v>13167</v>
      </c>
      <c r="M1081" s="155">
        <v>45883.333333333336</v>
      </c>
      <c r="N1081" s="155">
        <v>45884.476388888892</v>
      </c>
      <c r="O1081" s="8"/>
      <c r="P1081" s="154" t="s">
        <v>10063</v>
      </c>
      <c r="Q1081" s="154" t="s">
        <v>10063</v>
      </c>
      <c r="R1081" s="154" t="s">
        <v>2973</v>
      </c>
      <c r="S1081" s="154" t="s">
        <v>2973</v>
      </c>
      <c r="T1081" s="154" t="s">
        <v>9439</v>
      </c>
      <c r="U1081" s="154" t="s">
        <v>10895</v>
      </c>
      <c r="V1081" s="154" t="s">
        <v>13168</v>
      </c>
      <c r="W1081" s="154" t="s">
        <v>2967</v>
      </c>
      <c r="X1081" s="8"/>
      <c r="Y1081" s="154" t="s">
        <v>28</v>
      </c>
      <c r="Z1081" s="154" t="str">
        <f>VLOOKUP(D1081,TIPOLOGIA!A:F,5,0)</f>
        <v>TERRESTRE</v>
      </c>
      <c r="AA1081" s="154" t="s">
        <v>344</v>
      </c>
      <c r="AB1081" s="46">
        <v>1</v>
      </c>
      <c r="AC1081" s="87">
        <f>IF(W1081="SOPORTE_TELEFÓNICO",'BASE LIQUIDACION REDEBAN 2025'!$B$19,IF(AND(W1081="VISITA_TÉCNICA",Y1081="TIPO II"),'BASE LIQUIDACION REDEBAN 2025'!$B$18,'BASE LIQUIDACION REDEBAN 2025'!$B$17))</f>
        <v>67654.12000000001</v>
      </c>
      <c r="AD1081" s="87">
        <v>0</v>
      </c>
      <c r="AE1081" s="87">
        <f t="shared" si="16"/>
        <v>67654.12000000001</v>
      </c>
    </row>
    <row r="1082" spans="1:31">
      <c r="A1082" s="154" t="s">
        <v>92</v>
      </c>
      <c r="B1082" s="154" t="str">
        <f>VLOOKUP(A1082,'CENTRO DE COSTOS'!A:D,4,FALSE)</f>
        <v>KEVIN ALEXIS CORZO BUSTOS</v>
      </c>
      <c r="C1082" s="154" t="str">
        <f>VLOOKUP(A1082,'CENTRO DE COSTOS'!A:D,2,FALSE)</f>
        <v>0004-0007</v>
      </c>
      <c r="D1082" s="154">
        <v>41306</v>
      </c>
      <c r="E1082" s="154">
        <v>2598884</v>
      </c>
      <c r="F1082" s="154">
        <v>73112</v>
      </c>
      <c r="G1082" s="154" t="s">
        <v>8049</v>
      </c>
      <c r="H1082" s="154" t="s">
        <v>249</v>
      </c>
      <c r="I1082" s="154" t="s">
        <v>250</v>
      </c>
      <c r="J1082" s="154" t="s">
        <v>13169</v>
      </c>
      <c r="K1082" s="154" t="s">
        <v>159</v>
      </c>
      <c r="L1082" s="154" t="s">
        <v>13170</v>
      </c>
      <c r="M1082" s="155">
        <v>45883.604166666664</v>
      </c>
      <c r="N1082" s="155">
        <v>45884.477777777778</v>
      </c>
      <c r="O1082" s="8"/>
      <c r="P1082" s="154" t="s">
        <v>10063</v>
      </c>
      <c r="Q1082" s="154" t="s">
        <v>10063</v>
      </c>
      <c r="R1082" s="154" t="s">
        <v>2973</v>
      </c>
      <c r="S1082" s="154" t="s">
        <v>2973</v>
      </c>
      <c r="T1082" s="154" t="s">
        <v>8052</v>
      </c>
      <c r="U1082" s="154" t="s">
        <v>9429</v>
      </c>
      <c r="V1082" s="154" t="s">
        <v>13171</v>
      </c>
      <c r="W1082" s="154" t="s">
        <v>2967</v>
      </c>
      <c r="X1082" s="8"/>
      <c r="Y1082" s="154" t="s">
        <v>28</v>
      </c>
      <c r="Z1082" s="154" t="str">
        <f>VLOOKUP(D1082,TIPOLOGIA!A:F,5,0)</f>
        <v>TERRESTRE</v>
      </c>
      <c r="AA1082" s="154" t="s">
        <v>344</v>
      </c>
      <c r="AB1082" s="46">
        <v>1</v>
      </c>
      <c r="AC1082" s="87">
        <f>IF(W1082="SOPORTE_TELEFÓNICO",'BASE LIQUIDACION REDEBAN 2025'!$B$19,IF(AND(W1082="VISITA_TÉCNICA",Y1082="TIPO II"),'BASE LIQUIDACION REDEBAN 2025'!$B$18,'BASE LIQUIDACION REDEBAN 2025'!$B$17))</f>
        <v>67654.12000000001</v>
      </c>
      <c r="AD1082" s="87">
        <v>0</v>
      </c>
      <c r="AE1082" s="87">
        <f t="shared" si="16"/>
        <v>67654.12000000001</v>
      </c>
    </row>
    <row r="1083" spans="1:31">
      <c r="A1083" s="154" t="s">
        <v>68</v>
      </c>
      <c r="B1083" s="154" t="str">
        <f>VLOOKUP(A1083,'CENTRO DE COSTOS'!A:D,4,FALSE)</f>
        <v>WILLIAM ASDRUBAL ROZO ROZO</v>
      </c>
      <c r="C1083" s="154" t="str">
        <f>VLOOKUP(A1083,'CENTRO DE COSTOS'!A:D,2,FALSE)</f>
        <v>0004-0004</v>
      </c>
      <c r="D1083" s="154">
        <v>25754</v>
      </c>
      <c r="E1083" s="154">
        <v>2592485</v>
      </c>
      <c r="F1083" s="154">
        <v>43993</v>
      </c>
      <c r="G1083" s="154" t="s">
        <v>8049</v>
      </c>
      <c r="H1083" s="154" t="s">
        <v>470</v>
      </c>
      <c r="I1083" s="154" t="s">
        <v>1138</v>
      </c>
      <c r="J1083" s="154" t="s">
        <v>13172</v>
      </c>
      <c r="K1083" s="154" t="s">
        <v>159</v>
      </c>
      <c r="L1083" s="154" t="s">
        <v>13173</v>
      </c>
      <c r="M1083" s="155">
        <v>45882.531944444447</v>
      </c>
      <c r="N1083" s="155">
        <v>45884.478472222225</v>
      </c>
      <c r="O1083" s="8"/>
      <c r="P1083" s="154" t="s">
        <v>10063</v>
      </c>
      <c r="Q1083" s="154" t="s">
        <v>10063</v>
      </c>
      <c r="R1083" s="154" t="s">
        <v>2973</v>
      </c>
      <c r="S1083" s="154" t="s">
        <v>2973</v>
      </c>
      <c r="T1083" s="154" t="s">
        <v>8052</v>
      </c>
      <c r="U1083" s="154" t="s">
        <v>9429</v>
      </c>
      <c r="V1083" s="154" t="s">
        <v>13174</v>
      </c>
      <c r="W1083" s="154" t="s">
        <v>2967</v>
      </c>
      <c r="X1083" s="8"/>
      <c r="Y1083" s="154" t="s">
        <v>25</v>
      </c>
      <c r="Z1083" s="154" t="str">
        <f>VLOOKUP(D1083,TIPOLOGIA!A:F,5,0)</f>
        <v>TERRESTRE</v>
      </c>
      <c r="AA1083" s="154" t="s">
        <v>1029</v>
      </c>
      <c r="AB1083" s="46">
        <v>1</v>
      </c>
      <c r="AC1083" s="87">
        <f>IF(W1083="SOPORTE_TELEFÓNICO",'BASE LIQUIDACION REDEBAN 2025'!$B$19,IF(AND(W1083="VISITA_TÉCNICA",Y1083="TIPO II"),'BASE LIQUIDACION REDEBAN 2025'!$B$18,'BASE LIQUIDACION REDEBAN 2025'!$B$17))</f>
        <v>35779.500569199998</v>
      </c>
      <c r="AD1083" s="87">
        <v>0</v>
      </c>
      <c r="AE1083" s="87">
        <f t="shared" si="16"/>
        <v>35779.500569199998</v>
      </c>
    </row>
    <row r="1084" spans="1:31">
      <c r="A1084" s="154" t="s">
        <v>76</v>
      </c>
      <c r="B1084" s="154" t="str">
        <f>VLOOKUP(A1084,'CENTRO DE COSTOS'!A:D,4,FALSE)</f>
        <v>DIEGO FERNANDO HENAO CARDONA</v>
      </c>
      <c r="C1084" s="154" t="str">
        <f>VLOOKUP(A1084,'CENTRO DE COSTOS'!A:D,2,FALSE)</f>
        <v>0004-0003</v>
      </c>
      <c r="D1084" s="154">
        <v>76520</v>
      </c>
      <c r="E1084" s="154">
        <v>2593059</v>
      </c>
      <c r="F1084" s="154">
        <v>47232</v>
      </c>
      <c r="G1084" s="154" t="s">
        <v>8049</v>
      </c>
      <c r="H1084" s="154" t="s">
        <v>227</v>
      </c>
      <c r="I1084" s="154" t="s">
        <v>1403</v>
      </c>
      <c r="J1084" s="154" t="s">
        <v>13175</v>
      </c>
      <c r="K1084" s="154" t="s">
        <v>159</v>
      </c>
      <c r="L1084" s="154" t="s">
        <v>13176</v>
      </c>
      <c r="M1084" s="155">
        <v>45882.597916666666</v>
      </c>
      <c r="N1084" s="155">
        <v>45884.496527777781</v>
      </c>
      <c r="O1084" s="8"/>
      <c r="P1084" s="154" t="s">
        <v>10063</v>
      </c>
      <c r="Q1084" s="154" t="s">
        <v>10063</v>
      </c>
      <c r="R1084" s="154" t="s">
        <v>2973</v>
      </c>
      <c r="S1084" s="154" t="s">
        <v>2973</v>
      </c>
      <c r="T1084" s="154" t="s">
        <v>8052</v>
      </c>
      <c r="U1084" s="154" t="s">
        <v>9429</v>
      </c>
      <c r="V1084" s="154" t="s">
        <v>13135</v>
      </c>
      <c r="W1084" s="154" t="s">
        <v>2967</v>
      </c>
      <c r="X1084" s="8"/>
      <c r="Y1084" s="154" t="s">
        <v>25</v>
      </c>
      <c r="Z1084" s="154" t="str">
        <f>VLOOKUP(D1084,TIPOLOGIA!A:F,5,0)</f>
        <v>TERRESTRE</v>
      </c>
      <c r="AA1084" s="154" t="s">
        <v>1408</v>
      </c>
      <c r="AB1084" s="46">
        <v>1</v>
      </c>
      <c r="AC1084" s="87">
        <f>IF(W1084="SOPORTE_TELEFÓNICO",'BASE LIQUIDACION REDEBAN 2025'!$B$19,IF(AND(W1084="VISITA_TÉCNICA",Y1084="TIPO II"),'BASE LIQUIDACION REDEBAN 2025'!$B$18,'BASE LIQUIDACION REDEBAN 2025'!$B$17))</f>
        <v>35779.500569199998</v>
      </c>
      <c r="AD1084" s="87">
        <v>0</v>
      </c>
      <c r="AE1084" s="87">
        <f t="shared" si="16"/>
        <v>35779.500569199998</v>
      </c>
    </row>
    <row r="1085" spans="1:31">
      <c r="A1085" s="154" t="s">
        <v>81</v>
      </c>
      <c r="B1085" s="154" t="str">
        <f>VLOOKUP(A1085,'CENTRO DE COSTOS'!A:D,4,FALSE)</f>
        <v>MIGUEL JULIÁN HERNÁNDEZ GUARÍN</v>
      </c>
      <c r="C1085" s="154" t="str">
        <f>VLOOKUP(A1085,'CENTRO DE COSTOS'!A:D,2,FALSE)</f>
        <v>0004-0008</v>
      </c>
      <c r="D1085" s="154">
        <v>54001</v>
      </c>
      <c r="E1085" s="154">
        <v>2594780</v>
      </c>
      <c r="F1085" s="154">
        <v>40245</v>
      </c>
      <c r="G1085" s="154" t="s">
        <v>8049</v>
      </c>
      <c r="H1085" s="154" t="s">
        <v>317</v>
      </c>
      <c r="I1085" s="154" t="s">
        <v>81</v>
      </c>
      <c r="J1085" s="154" t="s">
        <v>13177</v>
      </c>
      <c r="K1085" s="154" t="s">
        <v>159</v>
      </c>
      <c r="L1085" s="154" t="s">
        <v>13178</v>
      </c>
      <c r="M1085" s="155">
        <v>45882.719444444447</v>
      </c>
      <c r="N1085" s="155">
        <v>45884.499305555553</v>
      </c>
      <c r="O1085" s="8"/>
      <c r="P1085" s="154" t="s">
        <v>10063</v>
      </c>
      <c r="Q1085" s="154" t="s">
        <v>10063</v>
      </c>
      <c r="R1085" s="154" t="s">
        <v>200</v>
      </c>
      <c r="S1085" s="154" t="s">
        <v>739</v>
      </c>
      <c r="T1085" s="154" t="s">
        <v>8052</v>
      </c>
      <c r="U1085" s="154" t="s">
        <v>9429</v>
      </c>
      <c r="V1085" s="154" t="s">
        <v>13179</v>
      </c>
      <c r="W1085" s="154" t="s">
        <v>2967</v>
      </c>
      <c r="X1085" s="8"/>
      <c r="Y1085" s="154" t="s">
        <v>25</v>
      </c>
      <c r="Z1085" s="154" t="str">
        <f>VLOOKUP(D1085,TIPOLOGIA!A:F,5,0)</f>
        <v>TERRESTRE</v>
      </c>
      <c r="AA1085" s="154" t="s">
        <v>401</v>
      </c>
      <c r="AB1085" s="46">
        <v>1</v>
      </c>
      <c r="AC1085" s="87">
        <f>IF(W1085="SOPORTE_TELEFÓNICO",'BASE LIQUIDACION REDEBAN 2025'!$B$19,IF(AND(W1085="VISITA_TÉCNICA",Y1085="TIPO II"),'BASE LIQUIDACION REDEBAN 2025'!$B$18,'BASE LIQUIDACION REDEBAN 2025'!$B$17))</f>
        <v>35779.500569199998</v>
      </c>
      <c r="AD1085" s="87">
        <v>0</v>
      </c>
      <c r="AE1085" s="87">
        <f t="shared" si="16"/>
        <v>35779.500569199998</v>
      </c>
    </row>
    <row r="1086" spans="1:31">
      <c r="A1086" s="154" t="s">
        <v>76</v>
      </c>
      <c r="B1086" s="154" t="str">
        <f>VLOOKUP(A1086,'CENTRO DE COSTOS'!A:D,4,FALSE)</f>
        <v>DIEGO FERNANDO HENAO CARDONA</v>
      </c>
      <c r="C1086" s="154" t="str">
        <f>VLOOKUP(A1086,'CENTRO DE COSTOS'!A:D,2,FALSE)</f>
        <v>0004-0003</v>
      </c>
      <c r="D1086" s="154">
        <v>76364</v>
      </c>
      <c r="E1086" s="154">
        <v>2596883</v>
      </c>
      <c r="F1086" s="154">
        <v>35197</v>
      </c>
      <c r="G1086" s="154" t="s">
        <v>8049</v>
      </c>
      <c r="H1086" s="154" t="s">
        <v>227</v>
      </c>
      <c r="I1086" s="154" t="s">
        <v>2190</v>
      </c>
      <c r="J1086" s="154" t="s">
        <v>13180</v>
      </c>
      <c r="K1086" s="154" t="s">
        <v>159</v>
      </c>
      <c r="L1086" s="154" t="s">
        <v>13181</v>
      </c>
      <c r="M1086" s="155">
        <v>45883.418055555558</v>
      </c>
      <c r="N1086" s="155">
        <v>45884.501388888886</v>
      </c>
      <c r="O1086" s="8"/>
      <c r="P1086" s="154" t="s">
        <v>10063</v>
      </c>
      <c r="Q1086" s="154" t="s">
        <v>10063</v>
      </c>
      <c r="R1086" s="154" t="s">
        <v>200</v>
      </c>
      <c r="S1086" s="154" t="s">
        <v>201</v>
      </c>
      <c r="T1086" s="154" t="s">
        <v>8052</v>
      </c>
      <c r="U1086" s="154" t="s">
        <v>9429</v>
      </c>
      <c r="V1086" s="154" t="s">
        <v>13182</v>
      </c>
      <c r="W1086" s="154" t="s">
        <v>2967</v>
      </c>
      <c r="X1086" s="8"/>
      <c r="Y1086" s="154" t="s">
        <v>28</v>
      </c>
      <c r="Z1086" s="154" t="str">
        <f>VLOOKUP(D1086,TIPOLOGIA!A:F,5,0)</f>
        <v>TERRESTRE</v>
      </c>
      <c r="AA1086" s="154" t="s">
        <v>513</v>
      </c>
      <c r="AB1086" s="46">
        <v>1</v>
      </c>
      <c r="AC1086" s="87">
        <f>IF(W1086="SOPORTE_TELEFÓNICO",'BASE LIQUIDACION REDEBAN 2025'!$B$19,IF(AND(W1086="VISITA_TÉCNICA",Y1086="TIPO II"),'BASE LIQUIDACION REDEBAN 2025'!$B$18,'BASE LIQUIDACION REDEBAN 2025'!$B$17))</f>
        <v>67654.12000000001</v>
      </c>
      <c r="AD1086" s="87">
        <v>0</v>
      </c>
      <c r="AE1086" s="87">
        <f t="shared" si="16"/>
        <v>67654.12000000001</v>
      </c>
    </row>
    <row r="1087" spans="1:31">
      <c r="A1087" s="154" t="s">
        <v>64</v>
      </c>
      <c r="B1087" s="154" t="str">
        <f>VLOOKUP(A1087,'CENTRO DE COSTOS'!A:D,4,FALSE)</f>
        <v>JOSE MAURICIO HERNANDEZ ROJAS</v>
      </c>
      <c r="C1087" s="154" t="str">
        <f>VLOOKUP(A1087,'CENTRO DE COSTOS'!A:D,2,FALSE)</f>
        <v>0004-0001</v>
      </c>
      <c r="D1087" s="154">
        <v>8001</v>
      </c>
      <c r="E1087" s="154">
        <v>2599688</v>
      </c>
      <c r="F1087" s="154">
        <v>77215</v>
      </c>
      <c r="G1087" s="154" t="s">
        <v>8049</v>
      </c>
      <c r="H1087" s="154" t="s">
        <v>389</v>
      </c>
      <c r="I1087" s="154" t="s">
        <v>64</v>
      </c>
      <c r="J1087" s="154" t="s">
        <v>13183</v>
      </c>
      <c r="K1087" s="154" t="s">
        <v>159</v>
      </c>
      <c r="L1087" s="154" t="s">
        <v>13184</v>
      </c>
      <c r="M1087" s="155">
        <v>45883.648611111108</v>
      </c>
      <c r="N1087" s="155">
        <v>45884.503472222219</v>
      </c>
      <c r="O1087" s="8"/>
      <c r="P1087" s="154" t="s">
        <v>10063</v>
      </c>
      <c r="Q1087" s="154" t="s">
        <v>10063</v>
      </c>
      <c r="R1087" s="154" t="s">
        <v>2973</v>
      </c>
      <c r="S1087" s="154" t="s">
        <v>2973</v>
      </c>
      <c r="T1087" s="154" t="s">
        <v>8052</v>
      </c>
      <c r="U1087" s="154" t="s">
        <v>9429</v>
      </c>
      <c r="V1087" s="154" t="s">
        <v>13185</v>
      </c>
      <c r="W1087" s="154" t="s">
        <v>2967</v>
      </c>
      <c r="X1087" s="8"/>
      <c r="Y1087" s="154" t="s">
        <v>25</v>
      </c>
      <c r="Z1087" s="154" t="str">
        <f>VLOOKUP(D1087,TIPOLOGIA!A:F,5,0)</f>
        <v>TERRESTRE</v>
      </c>
      <c r="AA1087" s="154" t="s">
        <v>6089</v>
      </c>
      <c r="AB1087" s="46">
        <v>1</v>
      </c>
      <c r="AC1087" s="87">
        <f>IF(W1087="SOPORTE_TELEFÓNICO",'BASE LIQUIDACION REDEBAN 2025'!$B$19,IF(AND(W1087="VISITA_TÉCNICA",Y1087="TIPO II"),'BASE LIQUIDACION REDEBAN 2025'!$B$18,'BASE LIQUIDACION REDEBAN 2025'!$B$17))</f>
        <v>35779.500569199998</v>
      </c>
      <c r="AD1087" s="87">
        <v>0</v>
      </c>
      <c r="AE1087" s="87">
        <f t="shared" si="16"/>
        <v>35779.500569199998</v>
      </c>
    </row>
    <row r="1088" spans="1:31">
      <c r="A1088" s="154" t="s">
        <v>76</v>
      </c>
      <c r="B1088" s="154" t="str">
        <f>VLOOKUP(A1088,'CENTRO DE COSTOS'!A:D,4,FALSE)</f>
        <v>DIEGO FERNANDO HENAO CARDONA</v>
      </c>
      <c r="C1088" s="154" t="str">
        <f>VLOOKUP(A1088,'CENTRO DE COSTOS'!A:D,2,FALSE)</f>
        <v>0004-0003</v>
      </c>
      <c r="D1088" s="154">
        <v>76520</v>
      </c>
      <c r="E1088" s="154">
        <v>2593541</v>
      </c>
      <c r="F1088" s="154">
        <v>76605</v>
      </c>
      <c r="G1088" s="154" t="s">
        <v>8049</v>
      </c>
      <c r="H1088" s="154" t="s">
        <v>227</v>
      </c>
      <c r="I1088" s="154" t="s">
        <v>1403</v>
      </c>
      <c r="J1088" s="154" t="s">
        <v>13186</v>
      </c>
      <c r="K1088" s="154" t="s">
        <v>159</v>
      </c>
      <c r="L1088" s="154" t="s">
        <v>13187</v>
      </c>
      <c r="M1088" s="155">
        <v>45882.62222222222</v>
      </c>
      <c r="N1088" s="155">
        <v>45884.506249999999</v>
      </c>
      <c r="O1088" s="8"/>
      <c r="P1088" s="154" t="s">
        <v>10063</v>
      </c>
      <c r="Q1088" s="154" t="s">
        <v>10063</v>
      </c>
      <c r="R1088" s="154" t="s">
        <v>200</v>
      </c>
      <c r="S1088" s="154" t="s">
        <v>201</v>
      </c>
      <c r="T1088" s="154" t="s">
        <v>8052</v>
      </c>
      <c r="U1088" s="154" t="s">
        <v>9429</v>
      </c>
      <c r="V1088" s="154" t="s">
        <v>13188</v>
      </c>
      <c r="W1088" s="154" t="s">
        <v>2967</v>
      </c>
      <c r="X1088" s="8"/>
      <c r="Y1088" s="154" t="s">
        <v>25</v>
      </c>
      <c r="Z1088" s="154" t="str">
        <f>VLOOKUP(D1088,TIPOLOGIA!A:F,5,0)</f>
        <v>TERRESTRE</v>
      </c>
      <c r="AA1088" s="154" t="s">
        <v>1408</v>
      </c>
      <c r="AB1088" s="46">
        <v>1</v>
      </c>
      <c r="AC1088" s="87">
        <f>IF(W1088="SOPORTE_TELEFÓNICO",'BASE LIQUIDACION REDEBAN 2025'!$B$19,IF(AND(W1088="VISITA_TÉCNICA",Y1088="TIPO II"),'BASE LIQUIDACION REDEBAN 2025'!$B$18,'BASE LIQUIDACION REDEBAN 2025'!$B$17))</f>
        <v>35779.500569199998</v>
      </c>
      <c r="AD1088" s="87">
        <v>0</v>
      </c>
      <c r="AE1088" s="87">
        <f t="shared" si="16"/>
        <v>35779.500569199998</v>
      </c>
    </row>
    <row r="1089" spans="1:31">
      <c r="A1089" s="154" t="s">
        <v>72</v>
      </c>
      <c r="B1089" s="154" t="str">
        <f>VLOOKUP(A1089,'CENTRO DE COSTOS'!A:D,4,FALSE)</f>
        <v>MIGUEL JULIÁN HERNÁNDEZ GUARÍN</v>
      </c>
      <c r="C1089" s="154" t="str">
        <f>VLOOKUP(A1089,'CENTRO DE COSTOS'!A:D,2,FALSE)</f>
        <v>0004-0008</v>
      </c>
      <c r="D1089" s="154">
        <v>68307</v>
      </c>
      <c r="E1089" s="154">
        <v>2600514</v>
      </c>
      <c r="F1089" s="154">
        <v>73607</v>
      </c>
      <c r="G1089" s="154" t="s">
        <v>8049</v>
      </c>
      <c r="H1089" s="154" t="s">
        <v>820</v>
      </c>
      <c r="I1089" s="154" t="s">
        <v>834</v>
      </c>
      <c r="J1089" s="154" t="s">
        <v>13189</v>
      </c>
      <c r="K1089" s="154" t="s">
        <v>159</v>
      </c>
      <c r="L1089" s="154" t="s">
        <v>13190</v>
      </c>
      <c r="M1089" s="155">
        <v>45883.712500000001</v>
      </c>
      <c r="N1089" s="155">
        <v>45884.506944444445</v>
      </c>
      <c r="O1089" s="8"/>
      <c r="P1089" s="154" t="s">
        <v>10063</v>
      </c>
      <c r="Q1089" s="154" t="s">
        <v>10063</v>
      </c>
      <c r="R1089" s="154" t="s">
        <v>200</v>
      </c>
      <c r="S1089" s="154" t="s">
        <v>739</v>
      </c>
      <c r="T1089" s="154" t="s">
        <v>8052</v>
      </c>
      <c r="U1089" s="154" t="s">
        <v>9429</v>
      </c>
      <c r="V1089" s="154" t="s">
        <v>13191</v>
      </c>
      <c r="W1089" s="154" t="s">
        <v>2967</v>
      </c>
      <c r="X1089" s="8"/>
      <c r="Y1089" s="154" t="s">
        <v>25</v>
      </c>
      <c r="Z1089" s="154" t="str">
        <f>VLOOKUP(D1089,TIPOLOGIA!A:F,5,0)</f>
        <v>TERRESTRE</v>
      </c>
      <c r="AA1089" s="154" t="s">
        <v>838</v>
      </c>
      <c r="AB1089" s="46">
        <v>1</v>
      </c>
      <c r="AC1089" s="87">
        <f>IF(W1089="SOPORTE_TELEFÓNICO",'BASE LIQUIDACION REDEBAN 2025'!$B$19,IF(AND(W1089="VISITA_TÉCNICA",Y1089="TIPO II"),'BASE LIQUIDACION REDEBAN 2025'!$B$18,'BASE LIQUIDACION REDEBAN 2025'!$B$17))</f>
        <v>35779.500569199998</v>
      </c>
      <c r="AD1089" s="87">
        <v>0</v>
      </c>
      <c r="AE1089" s="87">
        <f t="shared" si="16"/>
        <v>35779.500569199998</v>
      </c>
    </row>
    <row r="1090" spans="1:31">
      <c r="A1090" s="154" t="s">
        <v>94</v>
      </c>
      <c r="B1090" s="154" t="str">
        <f>VLOOKUP(A1090,'CENTRO DE COSTOS'!A:D,4,FALSE)</f>
        <v>DIEGO FERNANDO HENAO CARDONA</v>
      </c>
      <c r="C1090" s="154" t="str">
        <f>VLOOKUP(A1090,'CENTRO DE COSTOS'!A:D,2,FALSE)</f>
        <v>0004-0002</v>
      </c>
      <c r="D1090" s="154">
        <v>66001</v>
      </c>
      <c r="E1090" s="154">
        <v>2592701</v>
      </c>
      <c r="F1090" s="154">
        <v>78769</v>
      </c>
      <c r="G1090" s="154" t="s">
        <v>8049</v>
      </c>
      <c r="H1090" s="154" t="s">
        <v>606</v>
      </c>
      <c r="I1090" s="154" t="s">
        <v>94</v>
      </c>
      <c r="J1090" s="154" t="s">
        <v>13192</v>
      </c>
      <c r="K1090" s="154" t="s">
        <v>159</v>
      </c>
      <c r="L1090" s="154" t="s">
        <v>13193</v>
      </c>
      <c r="M1090" s="155">
        <v>45882.543749999997</v>
      </c>
      <c r="N1090" s="155">
        <v>45884.507638888892</v>
      </c>
      <c r="O1090" s="8"/>
      <c r="P1090" s="154" t="s">
        <v>10063</v>
      </c>
      <c r="Q1090" s="154" t="s">
        <v>10063</v>
      </c>
      <c r="R1090" s="154" t="s">
        <v>200</v>
      </c>
      <c r="S1090" s="154" t="s">
        <v>201</v>
      </c>
      <c r="T1090" s="154" t="s">
        <v>8052</v>
      </c>
      <c r="U1090" s="154" t="s">
        <v>9429</v>
      </c>
      <c r="V1090" s="154" t="s">
        <v>13194</v>
      </c>
      <c r="W1090" s="154" t="s">
        <v>2967</v>
      </c>
      <c r="X1090" s="8"/>
      <c r="Y1090" s="154" t="s">
        <v>25</v>
      </c>
      <c r="Z1090" s="154" t="str">
        <f>VLOOKUP(D1090,TIPOLOGIA!A:F,5,0)</f>
        <v>TERRESTRE</v>
      </c>
      <c r="AA1090" s="154" t="s">
        <v>2942</v>
      </c>
      <c r="AB1090" s="46">
        <v>1</v>
      </c>
      <c r="AC1090" s="87">
        <f>IF(W1090="SOPORTE_TELEFÓNICO",'BASE LIQUIDACION REDEBAN 2025'!$B$19,IF(AND(W1090="VISITA_TÉCNICA",Y1090="TIPO II"),'BASE LIQUIDACION REDEBAN 2025'!$B$18,'BASE LIQUIDACION REDEBAN 2025'!$B$17))</f>
        <v>35779.500569199998</v>
      </c>
      <c r="AD1090" s="87">
        <v>0</v>
      </c>
      <c r="AE1090" s="87">
        <f t="shared" si="16"/>
        <v>35779.500569199998</v>
      </c>
    </row>
    <row r="1091" spans="1:31">
      <c r="A1091" s="154" t="s">
        <v>60</v>
      </c>
      <c r="B1091" s="154" t="str">
        <f>VLOOKUP(A1091,'CENTRO DE COSTOS'!A:D,4,FALSE)</f>
        <v>JUAN SEBASTIÁN RÍOS CASTRILLÓN</v>
      </c>
      <c r="C1091" s="154" t="str">
        <f>VLOOKUP(A1091,'CENTRO DE COSTOS'!A:D,2,FALSE)</f>
        <v>0004-0005</v>
      </c>
      <c r="D1091" s="154">
        <v>5172</v>
      </c>
      <c r="E1091" s="154">
        <v>2583930</v>
      </c>
      <c r="F1091" s="154">
        <v>79721</v>
      </c>
      <c r="G1091" s="154" t="s">
        <v>8049</v>
      </c>
      <c r="H1091" s="154" t="s">
        <v>197</v>
      </c>
      <c r="I1091" s="154" t="s">
        <v>4064</v>
      </c>
      <c r="J1091" s="154" t="s">
        <v>13195</v>
      </c>
      <c r="K1091" s="154" t="s">
        <v>159</v>
      </c>
      <c r="L1091" s="154" t="s">
        <v>13196</v>
      </c>
      <c r="M1091" s="155">
        <v>45881.372916666667</v>
      </c>
      <c r="N1091" s="155">
        <v>45884.512499999997</v>
      </c>
      <c r="O1091" s="8"/>
      <c r="P1091" s="154" t="s">
        <v>10063</v>
      </c>
      <c r="Q1091" s="154" t="s">
        <v>10063</v>
      </c>
      <c r="R1091" s="154" t="s">
        <v>200</v>
      </c>
      <c r="S1091" s="154" t="s">
        <v>739</v>
      </c>
      <c r="T1091" s="154" t="s">
        <v>8052</v>
      </c>
      <c r="U1091" s="154" t="s">
        <v>9429</v>
      </c>
      <c r="V1091" s="154" t="s">
        <v>13197</v>
      </c>
      <c r="W1091" s="154" t="s">
        <v>2967</v>
      </c>
      <c r="X1091" s="8"/>
      <c r="Y1091" s="154" t="s">
        <v>28</v>
      </c>
      <c r="Z1091" s="154" t="str">
        <f>VLOOKUP(D1091,TIPOLOGIA!A:F,5,0)</f>
        <v>TERRESTRE</v>
      </c>
      <c r="AA1091" s="154" t="s">
        <v>3186</v>
      </c>
      <c r="AB1091" s="46">
        <v>1</v>
      </c>
      <c r="AC1091" s="87">
        <f>IF(W1091="SOPORTE_TELEFÓNICO",'BASE LIQUIDACION REDEBAN 2025'!$B$19,IF(AND(W1091="VISITA_TÉCNICA",Y1091="TIPO II"),'BASE LIQUIDACION REDEBAN 2025'!$B$18,'BASE LIQUIDACION REDEBAN 2025'!$B$17))</f>
        <v>67654.12000000001</v>
      </c>
      <c r="AD1091" s="87">
        <v>0</v>
      </c>
      <c r="AE1091" s="87">
        <f t="shared" ref="AE1091:AE1154" si="17">IF(W1091="VISITA_TÉCNICA",AC1091*AB1091,AC1091)</f>
        <v>67654.12000000001</v>
      </c>
    </row>
    <row r="1092" spans="1:31">
      <c r="A1092" s="154" t="s">
        <v>72</v>
      </c>
      <c r="B1092" s="154" t="str">
        <f>VLOOKUP(A1092,'CENTRO DE COSTOS'!A:D,4,FALSE)</f>
        <v>MIGUEL JULIÁN HERNÁNDEZ GUARÍN</v>
      </c>
      <c r="C1092" s="154" t="str">
        <f>VLOOKUP(A1092,'CENTRO DE COSTOS'!A:D,2,FALSE)</f>
        <v>0004-0008</v>
      </c>
      <c r="D1092" s="154">
        <v>68001</v>
      </c>
      <c r="E1092" s="154">
        <v>2599644</v>
      </c>
      <c r="F1092" s="154">
        <v>66429</v>
      </c>
      <c r="G1092" s="154" t="s">
        <v>8049</v>
      </c>
      <c r="H1092" s="154" t="s">
        <v>820</v>
      </c>
      <c r="I1092" s="154" t="s">
        <v>72</v>
      </c>
      <c r="J1092" s="154" t="s">
        <v>13198</v>
      </c>
      <c r="K1092" s="154" t="s">
        <v>159</v>
      </c>
      <c r="L1092" s="154" t="s">
        <v>13199</v>
      </c>
      <c r="M1092" s="155">
        <v>45883.64166666667</v>
      </c>
      <c r="N1092" s="155">
        <v>45884.51458333333</v>
      </c>
      <c r="O1092" s="8"/>
      <c r="P1092" s="154" t="s">
        <v>10063</v>
      </c>
      <c r="Q1092" s="154" t="s">
        <v>10063</v>
      </c>
      <c r="R1092" s="154" t="s">
        <v>2973</v>
      </c>
      <c r="S1092" s="154" t="s">
        <v>2973</v>
      </c>
      <c r="T1092" s="154" t="s">
        <v>8052</v>
      </c>
      <c r="U1092" s="154" t="s">
        <v>9429</v>
      </c>
      <c r="V1092" s="154" t="s">
        <v>13200</v>
      </c>
      <c r="W1092" s="154" t="s">
        <v>2967</v>
      </c>
      <c r="X1092" s="8"/>
      <c r="Y1092" s="154" t="s">
        <v>25</v>
      </c>
      <c r="Z1092" s="154" t="str">
        <f>VLOOKUP(D1092,TIPOLOGIA!A:F,5,0)</f>
        <v>TERRESTRE</v>
      </c>
      <c r="AA1092" s="154" t="s">
        <v>310</v>
      </c>
      <c r="AB1092" s="46">
        <v>1</v>
      </c>
      <c r="AC1092" s="87">
        <f>IF(W1092="SOPORTE_TELEFÓNICO",'BASE LIQUIDACION REDEBAN 2025'!$B$19,IF(AND(W1092="VISITA_TÉCNICA",Y1092="TIPO II"),'BASE LIQUIDACION REDEBAN 2025'!$B$18,'BASE LIQUIDACION REDEBAN 2025'!$B$17))</f>
        <v>35779.500569199998</v>
      </c>
      <c r="AD1092" s="87">
        <v>0</v>
      </c>
      <c r="AE1092" s="87">
        <f t="shared" si="17"/>
        <v>35779.500569199998</v>
      </c>
    </row>
    <row r="1093" spans="1:31">
      <c r="A1093" s="154" t="s">
        <v>68</v>
      </c>
      <c r="B1093" s="154" t="str">
        <f>VLOOKUP(A1093,'CENTRO DE COSTOS'!A:D,4,FALSE)</f>
        <v>WILLIAM ASDRUBAL ROZO ROZO</v>
      </c>
      <c r="C1093" s="154" t="str">
        <f>VLOOKUP(A1093,'CENTRO DE COSTOS'!A:D,2,FALSE)</f>
        <v>0004-0004</v>
      </c>
      <c r="D1093" s="154">
        <v>11001</v>
      </c>
      <c r="E1093" s="154">
        <v>2598809</v>
      </c>
      <c r="F1093" s="154">
        <v>80344</v>
      </c>
      <c r="G1093" s="154" t="s">
        <v>8049</v>
      </c>
      <c r="H1093" s="154" t="s">
        <v>470</v>
      </c>
      <c r="I1093" s="154" t="s">
        <v>68</v>
      </c>
      <c r="J1093" s="154" t="s">
        <v>13201</v>
      </c>
      <c r="K1093" s="154" t="s">
        <v>159</v>
      </c>
      <c r="L1093" s="154" t="s">
        <v>13202</v>
      </c>
      <c r="M1093" s="155">
        <v>45883.585416666669</v>
      </c>
      <c r="N1093" s="155">
        <v>45884.520833333336</v>
      </c>
      <c r="O1093" s="8"/>
      <c r="P1093" s="154" t="s">
        <v>10063</v>
      </c>
      <c r="Q1093" s="154" t="s">
        <v>10063</v>
      </c>
      <c r="R1093" s="154" t="s">
        <v>2973</v>
      </c>
      <c r="S1093" s="154" t="s">
        <v>2973</v>
      </c>
      <c r="T1093" s="154" t="s">
        <v>8052</v>
      </c>
      <c r="U1093" s="154" t="s">
        <v>9429</v>
      </c>
      <c r="V1093" s="154" t="s">
        <v>13203</v>
      </c>
      <c r="W1093" s="154" t="s">
        <v>2967</v>
      </c>
      <c r="X1093" s="8"/>
      <c r="Y1093" s="154" t="s">
        <v>25</v>
      </c>
      <c r="Z1093" s="154" t="str">
        <f>VLOOKUP(D1093,TIPOLOGIA!A:F,5,0)</f>
        <v>TERRESTRE</v>
      </c>
      <c r="AA1093" s="154" t="s">
        <v>682</v>
      </c>
      <c r="AB1093" s="46">
        <v>1</v>
      </c>
      <c r="AC1093" s="87">
        <f>IF(W1093="SOPORTE_TELEFÓNICO",'BASE LIQUIDACION REDEBAN 2025'!$B$19,IF(AND(W1093="VISITA_TÉCNICA",Y1093="TIPO II"),'BASE LIQUIDACION REDEBAN 2025'!$B$18,'BASE LIQUIDACION REDEBAN 2025'!$B$17))</f>
        <v>35779.500569199998</v>
      </c>
      <c r="AD1093" s="87">
        <v>0</v>
      </c>
      <c r="AE1093" s="87">
        <f t="shared" si="17"/>
        <v>35779.500569199998</v>
      </c>
    </row>
    <row r="1094" spans="1:31">
      <c r="A1094" s="154" t="s">
        <v>60</v>
      </c>
      <c r="B1094" s="154" t="str">
        <f>VLOOKUP(A1094,'CENTRO DE COSTOS'!A:D,4,FALSE)</f>
        <v>JUAN SEBASTIÁN RÍOS CASTRILLÓN</v>
      </c>
      <c r="C1094" s="154" t="str">
        <f>VLOOKUP(A1094,'CENTRO DE COSTOS'!A:D,2,FALSE)</f>
        <v>0004-0005</v>
      </c>
      <c r="D1094" s="154">
        <v>5172</v>
      </c>
      <c r="E1094" s="154">
        <v>2591653</v>
      </c>
      <c r="F1094" s="154">
        <v>79721</v>
      </c>
      <c r="G1094" s="154" t="s">
        <v>8049</v>
      </c>
      <c r="H1094" s="154" t="s">
        <v>197</v>
      </c>
      <c r="I1094" s="154" t="s">
        <v>4064</v>
      </c>
      <c r="J1094" s="154" t="s">
        <v>13195</v>
      </c>
      <c r="K1094" s="154" t="s">
        <v>159</v>
      </c>
      <c r="L1094" s="154" t="s">
        <v>13204</v>
      </c>
      <c r="M1094" s="155">
        <v>45882.459722222222</v>
      </c>
      <c r="N1094" s="155">
        <v>45884.523611111108</v>
      </c>
      <c r="O1094" s="8"/>
      <c r="P1094" s="154" t="s">
        <v>10063</v>
      </c>
      <c r="Q1094" s="154" t="s">
        <v>10063</v>
      </c>
      <c r="R1094" s="154" t="s">
        <v>200</v>
      </c>
      <c r="S1094" s="154" t="s">
        <v>739</v>
      </c>
      <c r="T1094" s="154" t="s">
        <v>8052</v>
      </c>
      <c r="U1094" s="154" t="s">
        <v>9429</v>
      </c>
      <c r="V1094" s="154" t="s">
        <v>13205</v>
      </c>
      <c r="W1094" s="154" t="s">
        <v>2967</v>
      </c>
      <c r="X1094" s="8"/>
      <c r="Y1094" s="154" t="s">
        <v>28</v>
      </c>
      <c r="Z1094" s="154" t="str">
        <f>VLOOKUP(D1094,TIPOLOGIA!A:F,5,0)</f>
        <v>TERRESTRE</v>
      </c>
      <c r="AA1094" s="154" t="s">
        <v>3186</v>
      </c>
      <c r="AB1094" s="46">
        <v>1</v>
      </c>
      <c r="AC1094" s="87">
        <f>IF(W1094="SOPORTE_TELEFÓNICO",'BASE LIQUIDACION REDEBAN 2025'!$B$19,IF(AND(W1094="VISITA_TÉCNICA",Y1094="TIPO II"),'BASE LIQUIDACION REDEBAN 2025'!$B$18,'BASE LIQUIDACION REDEBAN 2025'!$B$17))</f>
        <v>67654.12000000001</v>
      </c>
      <c r="AD1094" s="87">
        <v>0</v>
      </c>
      <c r="AE1094" s="87">
        <f t="shared" si="17"/>
        <v>67654.12000000001</v>
      </c>
    </row>
    <row r="1095" spans="1:31">
      <c r="A1095" s="154" t="s">
        <v>68</v>
      </c>
      <c r="B1095" s="154" t="str">
        <f>VLOOKUP(A1095,'CENTRO DE COSTOS'!A:D,4,FALSE)</f>
        <v>WILLIAM ASDRUBAL ROZO ROZO</v>
      </c>
      <c r="C1095" s="154" t="str">
        <f>VLOOKUP(A1095,'CENTRO DE COSTOS'!A:D,2,FALSE)</f>
        <v>0004-0004</v>
      </c>
      <c r="D1095" s="154">
        <v>11001</v>
      </c>
      <c r="E1095" s="154">
        <v>2592651</v>
      </c>
      <c r="F1095" s="154">
        <v>79280</v>
      </c>
      <c r="G1095" s="154" t="s">
        <v>8049</v>
      </c>
      <c r="H1095" s="154" t="s">
        <v>470</v>
      </c>
      <c r="I1095" s="154" t="s">
        <v>68</v>
      </c>
      <c r="J1095" s="154" t="s">
        <v>13206</v>
      </c>
      <c r="K1095" s="154" t="s">
        <v>159</v>
      </c>
      <c r="L1095" s="154" t="s">
        <v>13207</v>
      </c>
      <c r="M1095" s="155">
        <v>45882.527777777781</v>
      </c>
      <c r="N1095" s="155">
        <v>45884.526388888888</v>
      </c>
      <c r="O1095" s="8"/>
      <c r="P1095" s="154" t="s">
        <v>10063</v>
      </c>
      <c r="Q1095" s="154" t="s">
        <v>10063</v>
      </c>
      <c r="R1095" s="154" t="s">
        <v>2973</v>
      </c>
      <c r="S1095" s="154" t="s">
        <v>2973</v>
      </c>
      <c r="T1095" s="154" t="s">
        <v>8052</v>
      </c>
      <c r="U1095" s="154" t="s">
        <v>9429</v>
      </c>
      <c r="V1095" s="154" t="s">
        <v>13208</v>
      </c>
      <c r="W1095" s="154" t="s">
        <v>2967</v>
      </c>
      <c r="X1095" s="8"/>
      <c r="Y1095" s="154" t="s">
        <v>25</v>
      </c>
      <c r="Z1095" s="154" t="str">
        <f>VLOOKUP(D1095,TIPOLOGIA!A:F,5,0)</f>
        <v>TERRESTRE</v>
      </c>
      <c r="AA1095" s="154" t="s">
        <v>2089</v>
      </c>
      <c r="AB1095" s="46">
        <v>1</v>
      </c>
      <c r="AC1095" s="87">
        <f>IF(W1095="SOPORTE_TELEFÓNICO",'BASE LIQUIDACION REDEBAN 2025'!$B$19,IF(AND(W1095="VISITA_TÉCNICA",Y1095="TIPO II"),'BASE LIQUIDACION REDEBAN 2025'!$B$18,'BASE LIQUIDACION REDEBAN 2025'!$B$17))</f>
        <v>35779.500569199998</v>
      </c>
      <c r="AD1095" s="87">
        <v>0</v>
      </c>
      <c r="AE1095" s="87">
        <f t="shared" si="17"/>
        <v>35779.500569199998</v>
      </c>
    </row>
    <row r="1096" spans="1:31">
      <c r="A1096" s="154" t="s">
        <v>76</v>
      </c>
      <c r="B1096" s="154" t="str">
        <f>VLOOKUP(A1096,'CENTRO DE COSTOS'!A:D,4,FALSE)</f>
        <v>DIEGO FERNANDO HENAO CARDONA</v>
      </c>
      <c r="C1096" s="154" t="str">
        <f>VLOOKUP(A1096,'CENTRO DE COSTOS'!A:D,2,FALSE)</f>
        <v>0004-0003</v>
      </c>
      <c r="D1096" s="154">
        <v>76364</v>
      </c>
      <c r="E1096" s="154">
        <v>2595072</v>
      </c>
      <c r="F1096" s="154">
        <v>75707</v>
      </c>
      <c r="G1096" s="154" t="s">
        <v>8049</v>
      </c>
      <c r="H1096" s="154" t="s">
        <v>227</v>
      </c>
      <c r="I1096" s="154" t="s">
        <v>2190</v>
      </c>
      <c r="J1096" s="154" t="s">
        <v>13209</v>
      </c>
      <c r="K1096" s="154" t="s">
        <v>159</v>
      </c>
      <c r="L1096" s="154" t="s">
        <v>13210</v>
      </c>
      <c r="M1096" s="155">
        <v>45883.333333333336</v>
      </c>
      <c r="N1096" s="155">
        <v>45884.527083333334</v>
      </c>
      <c r="O1096" s="8"/>
      <c r="P1096" s="154" t="s">
        <v>10063</v>
      </c>
      <c r="Q1096" s="154" t="s">
        <v>10063</v>
      </c>
      <c r="R1096" s="154" t="s">
        <v>200</v>
      </c>
      <c r="S1096" s="154" t="s">
        <v>201</v>
      </c>
      <c r="T1096" s="154" t="s">
        <v>8052</v>
      </c>
      <c r="U1096" s="154" t="s">
        <v>9429</v>
      </c>
      <c r="V1096" s="154" t="s">
        <v>13211</v>
      </c>
      <c r="W1096" s="154" t="s">
        <v>2967</v>
      </c>
      <c r="X1096" s="8"/>
      <c r="Y1096" s="154" t="s">
        <v>28</v>
      </c>
      <c r="Z1096" s="154" t="str">
        <f>VLOOKUP(D1096,TIPOLOGIA!A:F,5,0)</f>
        <v>TERRESTRE</v>
      </c>
      <c r="AA1096" s="154" t="s">
        <v>513</v>
      </c>
      <c r="AB1096" s="46">
        <v>1</v>
      </c>
      <c r="AC1096" s="87">
        <f>IF(W1096="SOPORTE_TELEFÓNICO",'BASE LIQUIDACION REDEBAN 2025'!$B$19,IF(AND(W1096="VISITA_TÉCNICA",Y1096="TIPO II"),'BASE LIQUIDACION REDEBAN 2025'!$B$18,'BASE LIQUIDACION REDEBAN 2025'!$B$17))</f>
        <v>67654.12000000001</v>
      </c>
      <c r="AD1096" s="87">
        <v>0</v>
      </c>
      <c r="AE1096" s="87">
        <f t="shared" si="17"/>
        <v>67654.12000000001</v>
      </c>
    </row>
    <row r="1097" spans="1:31">
      <c r="A1097" s="154" t="s">
        <v>76</v>
      </c>
      <c r="B1097" s="154" t="str">
        <f>VLOOKUP(A1097,'CENTRO DE COSTOS'!A:D,4,FALSE)</f>
        <v>DIEGO FERNANDO HENAO CARDONA</v>
      </c>
      <c r="C1097" s="154" t="str">
        <f>VLOOKUP(A1097,'CENTRO DE COSTOS'!A:D,2,FALSE)</f>
        <v>0004-0003</v>
      </c>
      <c r="D1097" s="154">
        <v>76892</v>
      </c>
      <c r="E1097" s="154">
        <v>2595071</v>
      </c>
      <c r="F1097" s="154">
        <v>79592</v>
      </c>
      <c r="G1097" s="154" t="s">
        <v>8049</v>
      </c>
      <c r="H1097" s="154" t="s">
        <v>227</v>
      </c>
      <c r="I1097" s="154" t="s">
        <v>228</v>
      </c>
      <c r="J1097" s="154" t="s">
        <v>13212</v>
      </c>
      <c r="K1097" s="154" t="s">
        <v>159</v>
      </c>
      <c r="L1097" s="154" t="s">
        <v>13213</v>
      </c>
      <c r="M1097" s="155">
        <v>45883.333333333336</v>
      </c>
      <c r="N1097" s="155">
        <v>45884.52847222222</v>
      </c>
      <c r="O1097" s="8"/>
      <c r="P1097" s="154" t="s">
        <v>10063</v>
      </c>
      <c r="Q1097" s="154" t="s">
        <v>10063</v>
      </c>
      <c r="R1097" s="154" t="s">
        <v>2973</v>
      </c>
      <c r="S1097" s="154" t="s">
        <v>2973</v>
      </c>
      <c r="T1097" s="154" t="s">
        <v>8052</v>
      </c>
      <c r="U1097" s="154" t="s">
        <v>9429</v>
      </c>
      <c r="V1097" s="154" t="s">
        <v>13214</v>
      </c>
      <c r="W1097" s="154" t="s">
        <v>2967</v>
      </c>
      <c r="X1097" s="8"/>
      <c r="Y1097" s="154" t="s">
        <v>25</v>
      </c>
      <c r="Z1097" s="154" t="str">
        <f>VLOOKUP(D1097,TIPOLOGIA!A:F,5,0)</f>
        <v>TERRESTRE</v>
      </c>
      <c r="AA1097" s="154" t="s">
        <v>525</v>
      </c>
      <c r="AB1097" s="46">
        <v>1</v>
      </c>
      <c r="AC1097" s="87">
        <f>IF(W1097="SOPORTE_TELEFÓNICO",'BASE LIQUIDACION REDEBAN 2025'!$B$19,IF(AND(W1097="VISITA_TÉCNICA",Y1097="TIPO II"),'BASE LIQUIDACION REDEBAN 2025'!$B$18,'BASE LIQUIDACION REDEBAN 2025'!$B$17))</f>
        <v>35779.500569199998</v>
      </c>
      <c r="AD1097" s="87">
        <v>0</v>
      </c>
      <c r="AE1097" s="87">
        <f t="shared" si="17"/>
        <v>35779.500569199998</v>
      </c>
    </row>
    <row r="1098" spans="1:31">
      <c r="A1098" s="154" t="s">
        <v>94</v>
      </c>
      <c r="B1098" s="154" t="str">
        <f>VLOOKUP(A1098,'CENTRO DE COSTOS'!A:D,4,FALSE)</f>
        <v>DIEGO FERNANDO HENAO CARDONA</v>
      </c>
      <c r="C1098" s="154" t="str">
        <f>VLOOKUP(A1098,'CENTRO DE COSTOS'!A:D,2,FALSE)</f>
        <v>0004-0002</v>
      </c>
      <c r="D1098" s="154">
        <v>66001</v>
      </c>
      <c r="E1098" s="154">
        <v>2598977</v>
      </c>
      <c r="F1098" s="154">
        <v>46624</v>
      </c>
      <c r="G1098" s="154" t="s">
        <v>8049</v>
      </c>
      <c r="H1098" s="154" t="s">
        <v>606</v>
      </c>
      <c r="I1098" s="154" t="s">
        <v>94</v>
      </c>
      <c r="J1098" s="154" t="s">
        <v>13215</v>
      </c>
      <c r="K1098" s="154" t="s">
        <v>159</v>
      </c>
      <c r="L1098" s="154" t="s">
        <v>13216</v>
      </c>
      <c r="M1098" s="155">
        <v>45883.604861111111</v>
      </c>
      <c r="N1098" s="155">
        <v>45884.52847222222</v>
      </c>
      <c r="O1098" s="8"/>
      <c r="P1098" s="154" t="s">
        <v>10063</v>
      </c>
      <c r="Q1098" s="154" t="s">
        <v>10063</v>
      </c>
      <c r="R1098" s="154" t="s">
        <v>200</v>
      </c>
      <c r="S1098" s="154" t="s">
        <v>739</v>
      </c>
      <c r="T1098" s="154" t="s">
        <v>8052</v>
      </c>
      <c r="U1098" s="154" t="s">
        <v>9429</v>
      </c>
      <c r="V1098" s="154" t="s">
        <v>13217</v>
      </c>
      <c r="W1098" s="154" t="s">
        <v>2967</v>
      </c>
      <c r="X1098" s="8"/>
      <c r="Y1098" s="154" t="s">
        <v>25</v>
      </c>
      <c r="Z1098" s="154" t="str">
        <f>VLOOKUP(D1098,TIPOLOGIA!A:F,5,0)</f>
        <v>TERRESTRE</v>
      </c>
      <c r="AA1098" s="154" t="s">
        <v>2942</v>
      </c>
      <c r="AB1098" s="46">
        <v>1</v>
      </c>
      <c r="AC1098" s="87">
        <f>IF(W1098="SOPORTE_TELEFÓNICO",'BASE LIQUIDACION REDEBAN 2025'!$B$19,IF(AND(W1098="VISITA_TÉCNICA",Y1098="TIPO II"),'BASE LIQUIDACION REDEBAN 2025'!$B$18,'BASE LIQUIDACION REDEBAN 2025'!$B$17))</f>
        <v>35779.500569199998</v>
      </c>
      <c r="AD1098" s="87">
        <v>0</v>
      </c>
      <c r="AE1098" s="87">
        <f t="shared" si="17"/>
        <v>35779.500569199998</v>
      </c>
    </row>
    <row r="1099" spans="1:31">
      <c r="A1099" s="154" t="s">
        <v>68</v>
      </c>
      <c r="B1099" s="154" t="str">
        <f>VLOOKUP(A1099,'CENTRO DE COSTOS'!A:D,4,FALSE)</f>
        <v>WILLIAM ASDRUBAL ROZO ROZO</v>
      </c>
      <c r="C1099" s="154" t="str">
        <f>VLOOKUP(A1099,'CENTRO DE COSTOS'!A:D,2,FALSE)</f>
        <v>0004-0004</v>
      </c>
      <c r="D1099" s="154">
        <v>11001</v>
      </c>
      <c r="E1099" s="154">
        <v>2597774</v>
      </c>
      <c r="F1099" s="154">
        <v>67897</v>
      </c>
      <c r="G1099" s="154" t="s">
        <v>8049</v>
      </c>
      <c r="H1099" s="154" t="s">
        <v>470</v>
      </c>
      <c r="I1099" s="154" t="s">
        <v>68</v>
      </c>
      <c r="J1099" s="154" t="s">
        <v>13218</v>
      </c>
      <c r="K1099" s="154" t="s">
        <v>159</v>
      </c>
      <c r="L1099" s="154" t="s">
        <v>13219</v>
      </c>
      <c r="M1099" s="155">
        <v>45883.474305555559</v>
      </c>
      <c r="N1099" s="155">
        <v>45884.529166666667</v>
      </c>
      <c r="O1099" s="8"/>
      <c r="P1099" s="154" t="s">
        <v>10063</v>
      </c>
      <c r="Q1099" s="154" t="s">
        <v>10063</v>
      </c>
      <c r="R1099" s="154" t="s">
        <v>200</v>
      </c>
      <c r="S1099" s="154" t="s">
        <v>739</v>
      </c>
      <c r="T1099" s="154" t="s">
        <v>8052</v>
      </c>
      <c r="U1099" s="154" t="s">
        <v>9429</v>
      </c>
      <c r="V1099" s="154" t="s">
        <v>13220</v>
      </c>
      <c r="W1099" s="154" t="s">
        <v>2967</v>
      </c>
      <c r="X1099" s="8"/>
      <c r="Y1099" s="154" t="s">
        <v>25</v>
      </c>
      <c r="Z1099" s="154" t="str">
        <f>VLOOKUP(D1099,TIPOLOGIA!A:F,5,0)</f>
        <v>TERRESTRE</v>
      </c>
      <c r="AA1099" s="154" t="s">
        <v>506</v>
      </c>
      <c r="AB1099" s="46">
        <v>1</v>
      </c>
      <c r="AC1099" s="87">
        <f>IF(W1099="SOPORTE_TELEFÓNICO",'BASE LIQUIDACION REDEBAN 2025'!$B$19,IF(AND(W1099="VISITA_TÉCNICA",Y1099="TIPO II"),'BASE LIQUIDACION REDEBAN 2025'!$B$18,'BASE LIQUIDACION REDEBAN 2025'!$B$17))</f>
        <v>35779.500569199998</v>
      </c>
      <c r="AD1099" s="87">
        <v>0</v>
      </c>
      <c r="AE1099" s="87">
        <f t="shared" si="17"/>
        <v>35779.500569199998</v>
      </c>
    </row>
    <row r="1100" spans="1:31">
      <c r="A1100" s="154" t="s">
        <v>76</v>
      </c>
      <c r="B1100" s="154" t="str">
        <f>VLOOKUP(A1100,'CENTRO DE COSTOS'!A:D,4,FALSE)</f>
        <v>DIEGO FERNANDO HENAO CARDONA</v>
      </c>
      <c r="C1100" s="154" t="str">
        <f>VLOOKUP(A1100,'CENTRO DE COSTOS'!A:D,2,FALSE)</f>
        <v>0004-0003</v>
      </c>
      <c r="D1100" s="154">
        <v>76001</v>
      </c>
      <c r="E1100" s="154">
        <v>2598758</v>
      </c>
      <c r="F1100" s="154">
        <v>79049</v>
      </c>
      <c r="G1100" s="154" t="s">
        <v>8049</v>
      </c>
      <c r="H1100" s="154" t="s">
        <v>227</v>
      </c>
      <c r="I1100" s="154" t="s">
        <v>76</v>
      </c>
      <c r="J1100" s="154" t="s">
        <v>13221</v>
      </c>
      <c r="K1100" s="154" t="s">
        <v>159</v>
      </c>
      <c r="L1100" s="154" t="s">
        <v>13222</v>
      </c>
      <c r="M1100" s="155">
        <v>45883.586111111108</v>
      </c>
      <c r="N1100" s="155">
        <v>45884.530555555553</v>
      </c>
      <c r="O1100" s="8"/>
      <c r="P1100" s="154" t="s">
        <v>10063</v>
      </c>
      <c r="Q1100" s="154" t="s">
        <v>10063</v>
      </c>
      <c r="R1100" s="154" t="s">
        <v>2973</v>
      </c>
      <c r="S1100" s="154" t="s">
        <v>2973</v>
      </c>
      <c r="T1100" s="154" t="s">
        <v>8052</v>
      </c>
      <c r="U1100" s="154" t="s">
        <v>9429</v>
      </c>
      <c r="V1100" s="154" t="s">
        <v>13223</v>
      </c>
      <c r="W1100" s="154" t="s">
        <v>2967</v>
      </c>
      <c r="X1100" s="8"/>
      <c r="Y1100" s="154" t="s">
        <v>25</v>
      </c>
      <c r="Z1100" s="154" t="str">
        <f>VLOOKUP(D1100,TIPOLOGIA!A:F,5,0)</f>
        <v>TERRESTRE</v>
      </c>
      <c r="AA1100" s="154" t="s">
        <v>233</v>
      </c>
      <c r="AB1100" s="46">
        <v>1</v>
      </c>
      <c r="AC1100" s="87">
        <f>IF(W1100="SOPORTE_TELEFÓNICO",'BASE LIQUIDACION REDEBAN 2025'!$B$19,IF(AND(W1100="VISITA_TÉCNICA",Y1100="TIPO II"),'BASE LIQUIDACION REDEBAN 2025'!$B$18,'BASE LIQUIDACION REDEBAN 2025'!$B$17))</f>
        <v>35779.500569199998</v>
      </c>
      <c r="AD1100" s="87">
        <v>0</v>
      </c>
      <c r="AE1100" s="87">
        <f t="shared" si="17"/>
        <v>35779.500569199998</v>
      </c>
    </row>
    <row r="1101" spans="1:31">
      <c r="A1101" s="154" t="s">
        <v>68</v>
      </c>
      <c r="B1101" s="154" t="str">
        <f>VLOOKUP(A1101,'CENTRO DE COSTOS'!A:D,4,FALSE)</f>
        <v>WILLIAM ASDRUBAL ROZO ROZO</v>
      </c>
      <c r="C1101" s="154" t="str">
        <f>VLOOKUP(A1101,'CENTRO DE COSTOS'!A:D,2,FALSE)</f>
        <v>0004-0004</v>
      </c>
      <c r="D1101" s="154">
        <v>11001</v>
      </c>
      <c r="E1101" s="154">
        <v>2598072</v>
      </c>
      <c r="F1101" s="154">
        <v>74002</v>
      </c>
      <c r="G1101" s="154" t="s">
        <v>8049</v>
      </c>
      <c r="H1101" s="154" t="s">
        <v>470</v>
      </c>
      <c r="I1101" s="154" t="s">
        <v>68</v>
      </c>
      <c r="J1101" s="154" t="s">
        <v>13224</v>
      </c>
      <c r="K1101" s="154" t="s">
        <v>159</v>
      </c>
      <c r="L1101" s="154" t="s">
        <v>13225</v>
      </c>
      <c r="M1101" s="155">
        <v>45883.493055555555</v>
      </c>
      <c r="N1101" s="155">
        <v>45884.549305555556</v>
      </c>
      <c r="O1101" s="8"/>
      <c r="P1101" s="154" t="s">
        <v>10063</v>
      </c>
      <c r="Q1101" s="154" t="s">
        <v>10063</v>
      </c>
      <c r="R1101" s="154" t="s">
        <v>2973</v>
      </c>
      <c r="S1101" s="154" t="s">
        <v>2973</v>
      </c>
      <c r="T1101" s="154" t="s">
        <v>8052</v>
      </c>
      <c r="U1101" s="154" t="s">
        <v>9429</v>
      </c>
      <c r="V1101" s="154" t="s">
        <v>13226</v>
      </c>
      <c r="W1101" s="154" t="s">
        <v>2967</v>
      </c>
      <c r="X1101" s="8"/>
      <c r="Y1101" s="154" t="s">
        <v>25</v>
      </c>
      <c r="Z1101" s="154" t="str">
        <f>VLOOKUP(D1101,TIPOLOGIA!A:F,5,0)</f>
        <v>TERRESTRE</v>
      </c>
      <c r="AA1101" s="154" t="s">
        <v>682</v>
      </c>
      <c r="AB1101" s="46">
        <v>1</v>
      </c>
      <c r="AC1101" s="87">
        <f>IF(W1101="SOPORTE_TELEFÓNICO",'BASE LIQUIDACION REDEBAN 2025'!$B$19,IF(AND(W1101="VISITA_TÉCNICA",Y1101="TIPO II"),'BASE LIQUIDACION REDEBAN 2025'!$B$18,'BASE LIQUIDACION REDEBAN 2025'!$B$17))</f>
        <v>35779.500569199998</v>
      </c>
      <c r="AD1101" s="87">
        <v>0</v>
      </c>
      <c r="AE1101" s="87">
        <f t="shared" si="17"/>
        <v>35779.500569199998</v>
      </c>
    </row>
    <row r="1102" spans="1:31">
      <c r="A1102" s="154" t="s">
        <v>68</v>
      </c>
      <c r="B1102" s="154" t="str">
        <f>VLOOKUP(A1102,'CENTRO DE COSTOS'!A:D,4,FALSE)</f>
        <v>WILLIAM ASDRUBAL ROZO ROZO</v>
      </c>
      <c r="C1102" s="154" t="str">
        <f>VLOOKUP(A1102,'CENTRO DE COSTOS'!A:D,2,FALSE)</f>
        <v>0004-0004</v>
      </c>
      <c r="D1102" s="154">
        <v>25740</v>
      </c>
      <c r="E1102" s="154">
        <v>2580834</v>
      </c>
      <c r="F1102" s="154">
        <v>76428</v>
      </c>
      <c r="G1102" s="154" t="s">
        <v>8049</v>
      </c>
      <c r="H1102" s="154" t="s">
        <v>470</v>
      </c>
      <c r="I1102" s="154" t="s">
        <v>2212</v>
      </c>
      <c r="J1102" s="154" t="s">
        <v>13227</v>
      </c>
      <c r="K1102" s="154" t="s">
        <v>159</v>
      </c>
      <c r="L1102" s="154" t="s">
        <v>13228</v>
      </c>
      <c r="M1102" s="155">
        <v>45880.636805555558</v>
      </c>
      <c r="N1102" s="155">
        <v>45884.550694444442</v>
      </c>
      <c r="O1102" s="8"/>
      <c r="P1102" s="154" t="s">
        <v>10063</v>
      </c>
      <c r="Q1102" s="154" t="s">
        <v>10063</v>
      </c>
      <c r="R1102" s="154" t="s">
        <v>2973</v>
      </c>
      <c r="S1102" s="154" t="s">
        <v>2973</v>
      </c>
      <c r="T1102" s="154" t="s">
        <v>8052</v>
      </c>
      <c r="U1102" s="154" t="s">
        <v>9429</v>
      </c>
      <c r="V1102" s="154" t="s">
        <v>13229</v>
      </c>
      <c r="W1102" s="154" t="s">
        <v>2967</v>
      </c>
      <c r="X1102" s="8"/>
      <c r="Y1102" s="154" t="s">
        <v>28</v>
      </c>
      <c r="Z1102" s="154" t="str">
        <f>VLOOKUP(D1102,TIPOLOGIA!A:F,5,0)</f>
        <v>TERRESTRE</v>
      </c>
      <c r="AA1102" s="154" t="s">
        <v>1029</v>
      </c>
      <c r="AB1102" s="46">
        <v>1</v>
      </c>
      <c r="AC1102" s="87">
        <f>IF(W1102="SOPORTE_TELEFÓNICO",'BASE LIQUIDACION REDEBAN 2025'!$B$19,IF(AND(W1102="VISITA_TÉCNICA",Y1102="TIPO II"),'BASE LIQUIDACION REDEBAN 2025'!$B$18,'BASE LIQUIDACION REDEBAN 2025'!$B$17))</f>
        <v>67654.12000000001</v>
      </c>
      <c r="AD1102" s="87">
        <v>0</v>
      </c>
      <c r="AE1102" s="87">
        <f t="shared" si="17"/>
        <v>67654.12000000001</v>
      </c>
    </row>
    <row r="1103" spans="1:31">
      <c r="A1103" s="154" t="s">
        <v>68</v>
      </c>
      <c r="B1103" s="154" t="str">
        <f>VLOOKUP(A1103,'CENTRO DE COSTOS'!A:D,4,FALSE)</f>
        <v>WILLIAM ASDRUBAL ROZO ROZO</v>
      </c>
      <c r="C1103" s="154" t="str">
        <f>VLOOKUP(A1103,'CENTRO DE COSTOS'!A:D,2,FALSE)</f>
        <v>0004-0004</v>
      </c>
      <c r="D1103" s="154">
        <v>25743</v>
      </c>
      <c r="E1103" s="154">
        <v>2592113</v>
      </c>
      <c r="F1103" s="154">
        <v>23694</v>
      </c>
      <c r="G1103" s="154" t="s">
        <v>8049</v>
      </c>
      <c r="H1103" s="154" t="s">
        <v>470</v>
      </c>
      <c r="I1103" s="154" t="s">
        <v>1978</v>
      </c>
      <c r="J1103" s="154" t="s">
        <v>13230</v>
      </c>
      <c r="K1103" s="154" t="s">
        <v>159</v>
      </c>
      <c r="L1103" s="154" t="s">
        <v>13231</v>
      </c>
      <c r="M1103" s="155">
        <v>45882.484722222223</v>
      </c>
      <c r="N1103" s="155">
        <v>45884.552777777775</v>
      </c>
      <c r="O1103" s="8"/>
      <c r="P1103" s="154" t="s">
        <v>10063</v>
      </c>
      <c r="Q1103" s="154" t="s">
        <v>10063</v>
      </c>
      <c r="R1103" s="154" t="s">
        <v>2973</v>
      </c>
      <c r="S1103" s="154" t="s">
        <v>2973</v>
      </c>
      <c r="T1103" s="154" t="s">
        <v>8052</v>
      </c>
      <c r="U1103" s="154" t="s">
        <v>9429</v>
      </c>
      <c r="V1103" s="154" t="s">
        <v>13232</v>
      </c>
      <c r="W1103" s="154" t="s">
        <v>2967</v>
      </c>
      <c r="X1103" s="8"/>
      <c r="Y1103" s="154" t="s">
        <v>28</v>
      </c>
      <c r="Z1103" s="154" t="str">
        <f>VLOOKUP(D1103,TIPOLOGIA!A:F,5,0)</f>
        <v>TERRESTRE</v>
      </c>
      <c r="AA1103" s="154" t="s">
        <v>887</v>
      </c>
      <c r="AB1103" s="46">
        <v>1</v>
      </c>
      <c r="AC1103" s="87">
        <f>IF(W1103="SOPORTE_TELEFÓNICO",'BASE LIQUIDACION REDEBAN 2025'!$B$19,IF(AND(W1103="VISITA_TÉCNICA",Y1103="TIPO II"),'BASE LIQUIDACION REDEBAN 2025'!$B$18,'BASE LIQUIDACION REDEBAN 2025'!$B$17))</f>
        <v>67654.12000000001</v>
      </c>
      <c r="AD1103" s="87">
        <v>0</v>
      </c>
      <c r="AE1103" s="87">
        <f t="shared" si="17"/>
        <v>67654.12000000001</v>
      </c>
    </row>
    <row r="1104" spans="1:31">
      <c r="A1104" s="154" t="s">
        <v>68</v>
      </c>
      <c r="B1104" s="154" t="str">
        <f>VLOOKUP(A1104,'CENTRO DE COSTOS'!A:D,4,FALSE)</f>
        <v>WILLIAM ASDRUBAL ROZO ROZO</v>
      </c>
      <c r="C1104" s="154" t="str">
        <f>VLOOKUP(A1104,'CENTRO DE COSTOS'!A:D,2,FALSE)</f>
        <v>0004-0004</v>
      </c>
      <c r="D1104" s="154">
        <v>11001</v>
      </c>
      <c r="E1104" s="154">
        <v>2589618</v>
      </c>
      <c r="F1104" s="154">
        <v>33186</v>
      </c>
      <c r="G1104" s="154" t="s">
        <v>8049</v>
      </c>
      <c r="H1104" s="154" t="s">
        <v>470</v>
      </c>
      <c r="I1104" s="154" t="s">
        <v>68</v>
      </c>
      <c r="J1104" s="154" t="s">
        <v>13233</v>
      </c>
      <c r="K1104" s="154" t="s">
        <v>159</v>
      </c>
      <c r="L1104" s="154" t="s">
        <v>13234</v>
      </c>
      <c r="M1104" s="155">
        <v>45882.333333333336</v>
      </c>
      <c r="N1104" s="155">
        <v>45884.554166666669</v>
      </c>
      <c r="O1104" s="8"/>
      <c r="P1104" s="154" t="s">
        <v>10063</v>
      </c>
      <c r="Q1104" s="154" t="s">
        <v>10063</v>
      </c>
      <c r="R1104" s="154" t="s">
        <v>2973</v>
      </c>
      <c r="S1104" s="154" t="s">
        <v>2973</v>
      </c>
      <c r="T1104" s="154" t="s">
        <v>8052</v>
      </c>
      <c r="U1104" s="154" t="s">
        <v>9429</v>
      </c>
      <c r="V1104" s="154" t="s">
        <v>13235</v>
      </c>
      <c r="W1104" s="154" t="s">
        <v>2967</v>
      </c>
      <c r="X1104" s="8"/>
      <c r="Y1104" s="154" t="s">
        <v>25</v>
      </c>
      <c r="Z1104" s="154" t="str">
        <f>VLOOKUP(D1104,TIPOLOGIA!A:F,5,0)</f>
        <v>TERRESTRE</v>
      </c>
      <c r="AA1104" s="154" t="s">
        <v>2089</v>
      </c>
      <c r="AB1104" s="46">
        <v>1</v>
      </c>
      <c r="AC1104" s="87">
        <f>IF(W1104="SOPORTE_TELEFÓNICO",'BASE LIQUIDACION REDEBAN 2025'!$B$19,IF(AND(W1104="VISITA_TÉCNICA",Y1104="TIPO II"),'BASE LIQUIDACION REDEBAN 2025'!$B$18,'BASE LIQUIDACION REDEBAN 2025'!$B$17))</f>
        <v>35779.500569199998</v>
      </c>
      <c r="AD1104" s="87">
        <v>0</v>
      </c>
      <c r="AE1104" s="87">
        <f t="shared" si="17"/>
        <v>35779.500569199998</v>
      </c>
    </row>
    <row r="1105" spans="1:31">
      <c r="A1105" s="154" t="s">
        <v>97</v>
      </c>
      <c r="B1105" s="154" t="str">
        <f>VLOOKUP(A1105,'CENTRO DE COSTOS'!A:D,4,FALSE)</f>
        <v>JOSE MAURICIO HERNANDEZ ROJAS</v>
      </c>
      <c r="C1105" s="154" t="str">
        <f>VLOOKUP(A1105,'CENTRO DE COSTOS'!A:D,2,FALSE)</f>
        <v>0004-0001</v>
      </c>
      <c r="D1105" s="154">
        <v>70215</v>
      </c>
      <c r="E1105" s="154">
        <v>2573160</v>
      </c>
      <c r="F1105" s="154">
        <v>71034</v>
      </c>
      <c r="G1105" s="154" t="s">
        <v>8049</v>
      </c>
      <c r="H1105" s="154" t="s">
        <v>414</v>
      </c>
      <c r="I1105" s="154" t="s">
        <v>3368</v>
      </c>
      <c r="J1105" s="154" t="s">
        <v>13236</v>
      </c>
      <c r="K1105" s="154" t="s">
        <v>159</v>
      </c>
      <c r="L1105" s="154" t="s">
        <v>13237</v>
      </c>
      <c r="M1105" s="155">
        <v>45877.729166666664</v>
      </c>
      <c r="N1105" s="155">
        <v>45884.555555555555</v>
      </c>
      <c r="O1105" s="8"/>
      <c r="P1105" s="154" t="s">
        <v>10063</v>
      </c>
      <c r="Q1105" s="154" t="s">
        <v>10063</v>
      </c>
      <c r="R1105" s="154" t="s">
        <v>2973</v>
      </c>
      <c r="S1105" s="154" t="s">
        <v>2973</v>
      </c>
      <c r="T1105" s="154" t="s">
        <v>8052</v>
      </c>
      <c r="U1105" s="154" t="s">
        <v>9429</v>
      </c>
      <c r="V1105" s="154" t="s">
        <v>13238</v>
      </c>
      <c r="W1105" s="154" t="s">
        <v>2967</v>
      </c>
      <c r="X1105" s="8"/>
      <c r="Y1105" s="154" t="s">
        <v>28</v>
      </c>
      <c r="Z1105" s="154" t="str">
        <f>VLOOKUP(D1105,TIPOLOGIA!A:F,5,0)</f>
        <v>TERRESTRE</v>
      </c>
      <c r="AA1105" s="154" t="s">
        <v>419</v>
      </c>
      <c r="AB1105" s="46">
        <v>1</v>
      </c>
      <c r="AC1105" s="87">
        <f>IF(W1105="SOPORTE_TELEFÓNICO",'BASE LIQUIDACION REDEBAN 2025'!$B$19,IF(AND(W1105="VISITA_TÉCNICA",Y1105="TIPO II"),'BASE LIQUIDACION REDEBAN 2025'!$B$18,'BASE LIQUIDACION REDEBAN 2025'!$B$17))</f>
        <v>67654.12000000001</v>
      </c>
      <c r="AD1105" s="87">
        <v>0</v>
      </c>
      <c r="AE1105" s="87">
        <f t="shared" si="17"/>
        <v>67654.12000000001</v>
      </c>
    </row>
    <row r="1106" spans="1:31">
      <c r="A1106" s="154" t="s">
        <v>81</v>
      </c>
      <c r="B1106" s="154" t="str">
        <f>VLOOKUP(A1106,'CENTRO DE COSTOS'!A:D,4,FALSE)</f>
        <v>MIGUEL JULIÁN HERNÁNDEZ GUARÍN</v>
      </c>
      <c r="C1106" s="154" t="str">
        <f>VLOOKUP(A1106,'CENTRO DE COSTOS'!A:D,2,FALSE)</f>
        <v>0004-0008</v>
      </c>
      <c r="D1106" s="154">
        <v>54820</v>
      </c>
      <c r="E1106" s="154">
        <v>2575102</v>
      </c>
      <c r="F1106" s="154">
        <v>79880</v>
      </c>
      <c r="G1106" s="154" t="s">
        <v>8049</v>
      </c>
      <c r="H1106" s="154" t="s">
        <v>317</v>
      </c>
      <c r="I1106" s="154" t="s">
        <v>6019</v>
      </c>
      <c r="J1106" s="154" t="s">
        <v>13239</v>
      </c>
      <c r="K1106" s="154" t="s">
        <v>159</v>
      </c>
      <c r="L1106" s="154" t="s">
        <v>13240</v>
      </c>
      <c r="M1106" s="155">
        <v>45879.481944444444</v>
      </c>
      <c r="N1106" s="155">
        <v>45884.566666666666</v>
      </c>
      <c r="O1106" s="8"/>
      <c r="P1106" s="154" t="s">
        <v>10063</v>
      </c>
      <c r="Q1106" s="154" t="s">
        <v>10063</v>
      </c>
      <c r="R1106" s="154" t="s">
        <v>2973</v>
      </c>
      <c r="S1106" s="154" t="s">
        <v>2973</v>
      </c>
      <c r="T1106" s="154" t="s">
        <v>8052</v>
      </c>
      <c r="U1106" s="154" t="s">
        <v>9429</v>
      </c>
      <c r="V1106" s="154" t="s">
        <v>13241</v>
      </c>
      <c r="W1106" s="154" t="s">
        <v>10144</v>
      </c>
      <c r="X1106" s="8"/>
      <c r="Y1106" s="154" t="s">
        <v>32</v>
      </c>
      <c r="Z1106" s="154" t="str">
        <f>VLOOKUP(D1106,TIPOLOGIA!A:F,5,0)</f>
        <v>TERRESTRE</v>
      </c>
      <c r="AA1106" s="154"/>
      <c r="AB1106" s="46">
        <v>0</v>
      </c>
      <c r="AC1106" s="87">
        <f>IF(W1106="SOPORTE_TELEFÓNICO",'BASE LIQUIDACION REDEBAN 2025'!$B$19,IF(AND(W1106="VISITA_TÉCNICA",Y1106="TIPO II"),'BASE LIQUIDACION REDEBAN 2025'!$B$18,'BASE LIQUIDACION REDEBAN 2025'!$B$17))</f>
        <v>35779.500569199998</v>
      </c>
      <c r="AD1106" s="87">
        <v>0</v>
      </c>
      <c r="AE1106" s="87">
        <f t="shared" si="17"/>
        <v>35779.500569199998</v>
      </c>
    </row>
    <row r="1107" spans="1:31">
      <c r="A1107" s="154" t="s">
        <v>68</v>
      </c>
      <c r="B1107" s="154" t="str">
        <f>VLOOKUP(A1107,'CENTRO DE COSTOS'!A:D,4,FALSE)</f>
        <v>WILLIAM ASDRUBAL ROZO ROZO</v>
      </c>
      <c r="C1107" s="154" t="str">
        <f>VLOOKUP(A1107,'CENTRO DE COSTOS'!A:D,2,FALSE)</f>
        <v>0004-0004</v>
      </c>
      <c r="D1107" s="154">
        <v>25754</v>
      </c>
      <c r="E1107" s="154">
        <v>2580410</v>
      </c>
      <c r="F1107" s="154">
        <v>64547</v>
      </c>
      <c r="G1107" s="154" t="s">
        <v>8049</v>
      </c>
      <c r="H1107" s="154" t="s">
        <v>470</v>
      </c>
      <c r="I1107" s="154" t="s">
        <v>1138</v>
      </c>
      <c r="J1107" s="154" t="s">
        <v>13242</v>
      </c>
      <c r="K1107" s="154" t="s">
        <v>159</v>
      </c>
      <c r="L1107" s="154" t="s">
        <v>13243</v>
      </c>
      <c r="M1107" s="155">
        <v>45880.609722222223</v>
      </c>
      <c r="N1107" s="155">
        <v>45884.57708333333</v>
      </c>
      <c r="O1107" s="8"/>
      <c r="P1107" s="154" t="s">
        <v>10063</v>
      </c>
      <c r="Q1107" s="154" t="s">
        <v>10063</v>
      </c>
      <c r="R1107" s="154" t="s">
        <v>2973</v>
      </c>
      <c r="S1107" s="154" t="s">
        <v>2973</v>
      </c>
      <c r="T1107" s="154" t="s">
        <v>8052</v>
      </c>
      <c r="U1107" s="154" t="s">
        <v>9429</v>
      </c>
      <c r="V1107" s="154" t="s">
        <v>13244</v>
      </c>
      <c r="W1107" s="154" t="s">
        <v>2967</v>
      </c>
      <c r="X1107" s="8"/>
      <c r="Y1107" s="154" t="s">
        <v>25</v>
      </c>
      <c r="Z1107" s="154" t="str">
        <f>VLOOKUP(D1107,TIPOLOGIA!A:F,5,0)</f>
        <v>TERRESTRE</v>
      </c>
      <c r="AA1107" s="154" t="s">
        <v>1029</v>
      </c>
      <c r="AB1107" s="46">
        <v>1</v>
      </c>
      <c r="AC1107" s="87">
        <f>IF(W1107="SOPORTE_TELEFÓNICO",'BASE LIQUIDACION REDEBAN 2025'!$B$19,IF(AND(W1107="VISITA_TÉCNICA",Y1107="TIPO II"),'BASE LIQUIDACION REDEBAN 2025'!$B$18,'BASE LIQUIDACION REDEBAN 2025'!$B$17))</f>
        <v>35779.500569199998</v>
      </c>
      <c r="AD1107" s="87">
        <v>0</v>
      </c>
      <c r="AE1107" s="87">
        <f t="shared" si="17"/>
        <v>35779.500569199998</v>
      </c>
    </row>
    <row r="1108" spans="1:31">
      <c r="A1108" s="154" t="s">
        <v>68</v>
      </c>
      <c r="B1108" s="154" t="str">
        <f>VLOOKUP(A1108,'CENTRO DE COSTOS'!A:D,4,FALSE)</f>
        <v>WILLIAM ASDRUBAL ROZO ROZO</v>
      </c>
      <c r="C1108" s="154" t="str">
        <f>VLOOKUP(A1108,'CENTRO DE COSTOS'!A:D,2,FALSE)</f>
        <v>0004-0004</v>
      </c>
      <c r="D1108" s="154">
        <v>11001</v>
      </c>
      <c r="E1108" s="154">
        <v>2596924</v>
      </c>
      <c r="F1108" s="154">
        <v>47087</v>
      </c>
      <c r="G1108" s="154" t="s">
        <v>8049</v>
      </c>
      <c r="H1108" s="154" t="s">
        <v>470</v>
      </c>
      <c r="I1108" s="154" t="s">
        <v>68</v>
      </c>
      <c r="J1108" s="154" t="s">
        <v>13245</v>
      </c>
      <c r="K1108" s="154" t="s">
        <v>159</v>
      </c>
      <c r="L1108" s="154" t="s">
        <v>13246</v>
      </c>
      <c r="M1108" s="155">
        <v>45883.416666666664</v>
      </c>
      <c r="N1108" s="155">
        <v>45884.584027777775</v>
      </c>
      <c r="O1108" s="8"/>
      <c r="P1108" s="154" t="s">
        <v>10063</v>
      </c>
      <c r="Q1108" s="154" t="s">
        <v>10063</v>
      </c>
      <c r="R1108" s="154" t="s">
        <v>200</v>
      </c>
      <c r="S1108" s="154" t="s">
        <v>739</v>
      </c>
      <c r="T1108" s="154" t="s">
        <v>8052</v>
      </c>
      <c r="U1108" s="154" t="s">
        <v>9429</v>
      </c>
      <c r="V1108" s="154" t="s">
        <v>13247</v>
      </c>
      <c r="W1108" s="154" t="s">
        <v>2967</v>
      </c>
      <c r="X1108" s="8"/>
      <c r="Y1108" s="154" t="s">
        <v>25</v>
      </c>
      <c r="Z1108" s="154" t="str">
        <f>VLOOKUP(D1108,TIPOLOGIA!A:F,5,0)</f>
        <v>TERRESTRE</v>
      </c>
      <c r="AA1108" s="154" t="s">
        <v>2089</v>
      </c>
      <c r="AB1108" s="46">
        <v>1</v>
      </c>
      <c r="AC1108" s="87">
        <f>IF(W1108="SOPORTE_TELEFÓNICO",'BASE LIQUIDACION REDEBAN 2025'!$B$19,IF(AND(W1108="VISITA_TÉCNICA",Y1108="TIPO II"),'BASE LIQUIDACION REDEBAN 2025'!$B$18,'BASE LIQUIDACION REDEBAN 2025'!$B$17))</f>
        <v>35779.500569199998</v>
      </c>
      <c r="AD1108" s="87">
        <v>0</v>
      </c>
      <c r="AE1108" s="87">
        <f t="shared" si="17"/>
        <v>35779.500569199998</v>
      </c>
    </row>
    <row r="1109" spans="1:31">
      <c r="A1109" s="154" t="s">
        <v>68</v>
      </c>
      <c r="B1109" s="154" t="str">
        <f>VLOOKUP(A1109,'CENTRO DE COSTOS'!A:D,4,FALSE)</f>
        <v>WILLIAM ASDRUBAL ROZO ROZO</v>
      </c>
      <c r="C1109" s="154" t="str">
        <f>VLOOKUP(A1109,'CENTRO DE COSTOS'!A:D,2,FALSE)</f>
        <v>0004-0004</v>
      </c>
      <c r="D1109" s="154">
        <v>25817</v>
      </c>
      <c r="E1109" s="154">
        <v>2583765</v>
      </c>
      <c r="F1109" s="154">
        <v>46178</v>
      </c>
      <c r="G1109" s="154" t="s">
        <v>8049</v>
      </c>
      <c r="H1109" s="154" t="s">
        <v>470</v>
      </c>
      <c r="I1109" s="154" t="s">
        <v>8643</v>
      </c>
      <c r="J1109" s="154" t="s">
        <v>13248</v>
      </c>
      <c r="K1109" s="154" t="s">
        <v>159</v>
      </c>
      <c r="L1109" s="154" t="s">
        <v>13249</v>
      </c>
      <c r="M1109" s="155">
        <v>45881.381249999999</v>
      </c>
      <c r="N1109" s="155">
        <v>45884.588888888888</v>
      </c>
      <c r="O1109" s="8"/>
      <c r="P1109" s="154" t="s">
        <v>10063</v>
      </c>
      <c r="Q1109" s="154" t="s">
        <v>10063</v>
      </c>
      <c r="R1109" s="154" t="s">
        <v>2973</v>
      </c>
      <c r="S1109" s="154" t="s">
        <v>2973</v>
      </c>
      <c r="T1109" s="154" t="s">
        <v>8052</v>
      </c>
      <c r="U1109" s="154" t="s">
        <v>9429</v>
      </c>
      <c r="V1109" s="154" t="s">
        <v>13250</v>
      </c>
      <c r="W1109" s="154" t="s">
        <v>2967</v>
      </c>
      <c r="X1109" s="8"/>
      <c r="Y1109" s="154" t="s">
        <v>28</v>
      </c>
      <c r="Z1109" s="154" t="str">
        <f>VLOOKUP(D1109,TIPOLOGIA!A:F,5,0)</f>
        <v>TERRESTRE</v>
      </c>
      <c r="AA1109" s="154" t="s">
        <v>2153</v>
      </c>
      <c r="AB1109" s="46">
        <v>1</v>
      </c>
      <c r="AC1109" s="87">
        <f>IF(W1109="SOPORTE_TELEFÓNICO",'BASE LIQUIDACION REDEBAN 2025'!$B$19,IF(AND(W1109="VISITA_TÉCNICA",Y1109="TIPO II"),'BASE LIQUIDACION REDEBAN 2025'!$B$18,'BASE LIQUIDACION REDEBAN 2025'!$B$17))</f>
        <v>67654.12000000001</v>
      </c>
      <c r="AD1109" s="87">
        <v>0</v>
      </c>
      <c r="AE1109" s="87">
        <f t="shared" si="17"/>
        <v>67654.12000000001</v>
      </c>
    </row>
    <row r="1110" spans="1:31">
      <c r="A1110" s="154" t="s">
        <v>80</v>
      </c>
      <c r="B1110" s="154" t="str">
        <f>VLOOKUP(A1110,'CENTRO DE COSTOS'!A:D,4,FALSE)</f>
        <v>JOSE MAURICIO HERNANDEZ ROJAS</v>
      </c>
      <c r="C1110" s="154" t="str">
        <f>VLOOKUP(A1110,'CENTRO DE COSTOS'!A:D,2,FALSE)</f>
        <v>0004-0001</v>
      </c>
      <c r="D1110" s="154">
        <v>13001</v>
      </c>
      <c r="E1110" s="154">
        <v>2579720</v>
      </c>
      <c r="F1110" s="154">
        <v>79758</v>
      </c>
      <c r="G1110" s="154" t="s">
        <v>8049</v>
      </c>
      <c r="H1110" s="154" t="s">
        <v>303</v>
      </c>
      <c r="I1110" s="154" t="s">
        <v>80</v>
      </c>
      <c r="J1110" s="154" t="s">
        <v>10355</v>
      </c>
      <c r="K1110" s="154" t="s">
        <v>159</v>
      </c>
      <c r="L1110" s="154" t="s">
        <v>13251</v>
      </c>
      <c r="M1110" s="155">
        <v>45880.550694444442</v>
      </c>
      <c r="N1110" s="155">
        <v>45884.59097222222</v>
      </c>
      <c r="O1110" s="8"/>
      <c r="P1110" s="154" t="s">
        <v>10063</v>
      </c>
      <c r="Q1110" s="154" t="s">
        <v>10063</v>
      </c>
      <c r="R1110" s="154" t="s">
        <v>2973</v>
      </c>
      <c r="S1110" s="154" t="s">
        <v>2973</v>
      </c>
      <c r="T1110" s="154" t="s">
        <v>8052</v>
      </c>
      <c r="U1110" s="154" t="s">
        <v>9429</v>
      </c>
      <c r="V1110" s="154" t="s">
        <v>13252</v>
      </c>
      <c r="W1110" s="154" t="s">
        <v>2967</v>
      </c>
      <c r="X1110" s="8"/>
      <c r="Y1110" s="154" t="s">
        <v>25</v>
      </c>
      <c r="Z1110" s="154" t="str">
        <f>VLOOKUP(D1110,TIPOLOGIA!A:F,5,0)</f>
        <v>TERRESTRE</v>
      </c>
      <c r="AA1110" s="154" t="s">
        <v>452</v>
      </c>
      <c r="AB1110" s="46">
        <v>1</v>
      </c>
      <c r="AC1110" s="87">
        <f>IF(W1110="SOPORTE_TELEFÓNICO",'BASE LIQUIDACION REDEBAN 2025'!$B$19,IF(AND(W1110="VISITA_TÉCNICA",Y1110="TIPO II"),'BASE LIQUIDACION REDEBAN 2025'!$B$18,'BASE LIQUIDACION REDEBAN 2025'!$B$17))</f>
        <v>35779.500569199998</v>
      </c>
      <c r="AD1110" s="87">
        <v>0</v>
      </c>
      <c r="AE1110" s="87">
        <f t="shared" si="17"/>
        <v>35779.500569199998</v>
      </c>
    </row>
    <row r="1111" spans="1:31">
      <c r="A1111" s="154" t="s">
        <v>68</v>
      </c>
      <c r="B1111" s="154" t="str">
        <f>VLOOKUP(A1111,'CENTRO DE COSTOS'!A:D,4,FALSE)</f>
        <v>WILLIAM ASDRUBAL ROZO ROZO</v>
      </c>
      <c r="C1111" s="154" t="str">
        <f>VLOOKUP(A1111,'CENTRO DE COSTOS'!A:D,2,FALSE)</f>
        <v>0004-0004</v>
      </c>
      <c r="D1111" s="154">
        <v>11001</v>
      </c>
      <c r="E1111" s="154">
        <v>2600471</v>
      </c>
      <c r="F1111" s="154">
        <v>79283</v>
      </c>
      <c r="G1111" s="154" t="s">
        <v>8049</v>
      </c>
      <c r="H1111" s="154" t="s">
        <v>470</v>
      </c>
      <c r="I1111" s="154" t="s">
        <v>68</v>
      </c>
      <c r="J1111" s="154" t="s">
        <v>13253</v>
      </c>
      <c r="K1111" s="154" t="s">
        <v>159</v>
      </c>
      <c r="L1111" s="154" t="s">
        <v>13254</v>
      </c>
      <c r="M1111" s="155">
        <v>45883.724999999999</v>
      </c>
      <c r="N1111" s="155">
        <v>45884.592361111114</v>
      </c>
      <c r="O1111" s="8"/>
      <c r="P1111" s="154" t="s">
        <v>10063</v>
      </c>
      <c r="Q1111" s="154" t="s">
        <v>10063</v>
      </c>
      <c r="R1111" s="154" t="s">
        <v>2973</v>
      </c>
      <c r="S1111" s="154" t="s">
        <v>2973</v>
      </c>
      <c r="T1111" s="154" t="s">
        <v>8052</v>
      </c>
      <c r="U1111" s="154" t="s">
        <v>9429</v>
      </c>
      <c r="V1111" s="154" t="s">
        <v>13255</v>
      </c>
      <c r="W1111" s="154" t="s">
        <v>2967</v>
      </c>
      <c r="X1111" s="8"/>
      <c r="Y1111" s="154" t="s">
        <v>25</v>
      </c>
      <c r="Z1111" s="154" t="str">
        <f>VLOOKUP(D1111,TIPOLOGIA!A:F,5,0)</f>
        <v>TERRESTRE</v>
      </c>
      <c r="AA1111" s="154" t="s">
        <v>573</v>
      </c>
      <c r="AB1111" s="46">
        <v>1</v>
      </c>
      <c r="AC1111" s="87">
        <f>IF(W1111="SOPORTE_TELEFÓNICO",'BASE LIQUIDACION REDEBAN 2025'!$B$19,IF(AND(W1111="VISITA_TÉCNICA",Y1111="TIPO II"),'BASE LIQUIDACION REDEBAN 2025'!$B$18,'BASE LIQUIDACION REDEBAN 2025'!$B$17))</f>
        <v>35779.500569199998</v>
      </c>
      <c r="AD1111" s="87">
        <v>0</v>
      </c>
      <c r="AE1111" s="87">
        <f t="shared" si="17"/>
        <v>35779.500569199998</v>
      </c>
    </row>
    <row r="1112" spans="1:31">
      <c r="A1112" s="154" t="s">
        <v>94</v>
      </c>
      <c r="B1112" s="154" t="str">
        <f>VLOOKUP(A1112,'CENTRO DE COSTOS'!A:D,4,FALSE)</f>
        <v>DIEGO FERNANDO HENAO CARDONA</v>
      </c>
      <c r="C1112" s="154" t="str">
        <f>VLOOKUP(A1112,'CENTRO DE COSTOS'!A:D,2,FALSE)</f>
        <v>0004-0002</v>
      </c>
      <c r="D1112" s="154">
        <v>66594</v>
      </c>
      <c r="E1112" s="154">
        <v>2597179</v>
      </c>
      <c r="F1112" s="154">
        <v>57017</v>
      </c>
      <c r="G1112" s="154" t="s">
        <v>8049</v>
      </c>
      <c r="H1112" s="154" t="s">
        <v>606</v>
      </c>
      <c r="I1112" s="154" t="s">
        <v>5469</v>
      </c>
      <c r="J1112" s="154" t="s">
        <v>13256</v>
      </c>
      <c r="K1112" s="154" t="s">
        <v>159</v>
      </c>
      <c r="L1112" s="154" t="s">
        <v>13257</v>
      </c>
      <c r="M1112" s="155">
        <v>45883.43472222222</v>
      </c>
      <c r="N1112" s="155">
        <v>45884.595833333333</v>
      </c>
      <c r="O1112" s="8"/>
      <c r="P1112" s="154" t="s">
        <v>10063</v>
      </c>
      <c r="Q1112" s="154" t="s">
        <v>10063</v>
      </c>
      <c r="R1112" s="154" t="s">
        <v>200</v>
      </c>
      <c r="S1112" s="154" t="s">
        <v>201</v>
      </c>
      <c r="T1112" s="154" t="s">
        <v>8052</v>
      </c>
      <c r="U1112" s="154" t="s">
        <v>9429</v>
      </c>
      <c r="V1112" s="154" t="s">
        <v>13258</v>
      </c>
      <c r="W1112" s="154" t="s">
        <v>2967</v>
      </c>
      <c r="X1112" s="8"/>
      <c r="Y1112" s="154" t="s">
        <v>28</v>
      </c>
      <c r="Z1112" s="154" t="str">
        <f>VLOOKUP(D1112,TIPOLOGIA!A:F,5,0)</f>
        <v>TERRESTRE</v>
      </c>
      <c r="AA1112" s="154" t="s">
        <v>495</v>
      </c>
      <c r="AB1112" s="46">
        <v>1</v>
      </c>
      <c r="AC1112" s="87">
        <f>IF(W1112="SOPORTE_TELEFÓNICO",'BASE LIQUIDACION REDEBAN 2025'!$B$19,IF(AND(W1112="VISITA_TÉCNICA",Y1112="TIPO II"),'BASE LIQUIDACION REDEBAN 2025'!$B$18,'BASE LIQUIDACION REDEBAN 2025'!$B$17))</f>
        <v>67654.12000000001</v>
      </c>
      <c r="AD1112" s="87">
        <v>0</v>
      </c>
      <c r="AE1112" s="87">
        <f t="shared" si="17"/>
        <v>67654.12000000001</v>
      </c>
    </row>
    <row r="1113" spans="1:31">
      <c r="A1113" s="154" t="s">
        <v>68</v>
      </c>
      <c r="B1113" s="154" t="str">
        <f>VLOOKUP(A1113,'CENTRO DE COSTOS'!A:D,4,FALSE)</f>
        <v>WILLIAM ASDRUBAL ROZO ROZO</v>
      </c>
      <c r="C1113" s="154" t="str">
        <f>VLOOKUP(A1113,'CENTRO DE COSTOS'!A:D,2,FALSE)</f>
        <v>0004-0004</v>
      </c>
      <c r="D1113" s="154">
        <v>25473</v>
      </c>
      <c r="E1113" s="154">
        <v>2596875</v>
      </c>
      <c r="F1113" s="154">
        <v>54919</v>
      </c>
      <c r="G1113" s="154" t="s">
        <v>8049</v>
      </c>
      <c r="H1113" s="154" t="s">
        <v>470</v>
      </c>
      <c r="I1113" s="154" t="s">
        <v>2224</v>
      </c>
      <c r="J1113" s="154" t="s">
        <v>10453</v>
      </c>
      <c r="K1113" s="154" t="s">
        <v>159</v>
      </c>
      <c r="L1113" s="154" t="s">
        <v>13259</v>
      </c>
      <c r="M1113" s="155">
        <v>45883.416666666664</v>
      </c>
      <c r="N1113" s="155">
        <v>45884.600694444445</v>
      </c>
      <c r="O1113" s="8"/>
      <c r="P1113" s="154" t="s">
        <v>10063</v>
      </c>
      <c r="Q1113" s="154" t="s">
        <v>10063</v>
      </c>
      <c r="R1113" s="154" t="s">
        <v>200</v>
      </c>
      <c r="S1113" s="154" t="s">
        <v>201</v>
      </c>
      <c r="T1113" s="154" t="s">
        <v>8052</v>
      </c>
      <c r="U1113" s="154" t="s">
        <v>9429</v>
      </c>
      <c r="V1113" s="154" t="s">
        <v>13260</v>
      </c>
      <c r="W1113" s="154" t="s">
        <v>2967</v>
      </c>
      <c r="X1113" s="8"/>
      <c r="Y1113" s="154" t="s">
        <v>25</v>
      </c>
      <c r="Z1113" s="154" t="str">
        <f>VLOOKUP(D1113,TIPOLOGIA!A:F,5,0)</f>
        <v>TERRESTRE</v>
      </c>
      <c r="AA1113" s="154" t="s">
        <v>599</v>
      </c>
      <c r="AB1113" s="46">
        <v>1</v>
      </c>
      <c r="AC1113" s="87">
        <f>IF(W1113="SOPORTE_TELEFÓNICO",'BASE LIQUIDACION REDEBAN 2025'!$B$19,IF(AND(W1113="VISITA_TÉCNICA",Y1113="TIPO II"),'BASE LIQUIDACION REDEBAN 2025'!$B$18,'BASE LIQUIDACION REDEBAN 2025'!$B$17))</f>
        <v>35779.500569199998</v>
      </c>
      <c r="AD1113" s="87">
        <v>0</v>
      </c>
      <c r="AE1113" s="87">
        <f t="shared" si="17"/>
        <v>35779.500569199998</v>
      </c>
    </row>
    <row r="1114" spans="1:31">
      <c r="A1114" s="154" t="s">
        <v>68</v>
      </c>
      <c r="B1114" s="154" t="str">
        <f>VLOOKUP(A1114,'CENTRO DE COSTOS'!A:D,4,FALSE)</f>
        <v>WILLIAM ASDRUBAL ROZO ROZO</v>
      </c>
      <c r="C1114" s="154" t="str">
        <f>VLOOKUP(A1114,'CENTRO DE COSTOS'!A:D,2,FALSE)</f>
        <v>0004-0004</v>
      </c>
      <c r="D1114" s="154">
        <v>25754</v>
      </c>
      <c r="E1114" s="154">
        <v>2598148</v>
      </c>
      <c r="F1114" s="154">
        <v>48371</v>
      </c>
      <c r="G1114" s="154" t="s">
        <v>8049</v>
      </c>
      <c r="H1114" s="154" t="s">
        <v>470</v>
      </c>
      <c r="I1114" s="154" t="s">
        <v>1138</v>
      </c>
      <c r="J1114" s="154" t="s">
        <v>13261</v>
      </c>
      <c r="K1114" s="154" t="s">
        <v>159</v>
      </c>
      <c r="L1114" s="154" t="s">
        <v>13262</v>
      </c>
      <c r="M1114" s="155">
        <v>45883.493750000001</v>
      </c>
      <c r="N1114" s="155">
        <v>45884.602083333331</v>
      </c>
      <c r="O1114" s="8"/>
      <c r="P1114" s="154" t="s">
        <v>10063</v>
      </c>
      <c r="Q1114" s="154" t="s">
        <v>10063</v>
      </c>
      <c r="R1114" s="154" t="s">
        <v>2973</v>
      </c>
      <c r="S1114" s="154" t="s">
        <v>2973</v>
      </c>
      <c r="T1114" s="154" t="s">
        <v>8052</v>
      </c>
      <c r="U1114" s="154" t="s">
        <v>9429</v>
      </c>
      <c r="V1114" s="154" t="s">
        <v>13263</v>
      </c>
      <c r="W1114" s="154" t="s">
        <v>2967</v>
      </c>
      <c r="X1114" s="8"/>
      <c r="Y1114" s="154" t="s">
        <v>25</v>
      </c>
      <c r="Z1114" s="154" t="str">
        <f>VLOOKUP(D1114,TIPOLOGIA!A:F,5,0)</f>
        <v>TERRESTRE</v>
      </c>
      <c r="AA1114" s="154" t="s">
        <v>1029</v>
      </c>
      <c r="AB1114" s="46">
        <v>1</v>
      </c>
      <c r="AC1114" s="87">
        <f>IF(W1114="SOPORTE_TELEFÓNICO",'BASE LIQUIDACION REDEBAN 2025'!$B$19,IF(AND(W1114="VISITA_TÉCNICA",Y1114="TIPO II"),'BASE LIQUIDACION REDEBAN 2025'!$B$18,'BASE LIQUIDACION REDEBAN 2025'!$B$17))</f>
        <v>35779.500569199998</v>
      </c>
      <c r="AD1114" s="87">
        <v>0</v>
      </c>
      <c r="AE1114" s="87">
        <f t="shared" si="17"/>
        <v>35779.500569199998</v>
      </c>
    </row>
    <row r="1115" spans="1:31">
      <c r="A1115" s="154" t="s">
        <v>68</v>
      </c>
      <c r="B1115" s="154" t="str">
        <f>VLOOKUP(A1115,'CENTRO DE COSTOS'!A:D,4,FALSE)</f>
        <v>WILLIAM ASDRUBAL ROZO ROZO</v>
      </c>
      <c r="C1115" s="154" t="str">
        <f>VLOOKUP(A1115,'CENTRO DE COSTOS'!A:D,2,FALSE)</f>
        <v>0004-0004</v>
      </c>
      <c r="D1115" s="154">
        <v>25473</v>
      </c>
      <c r="E1115" s="154">
        <v>2587986</v>
      </c>
      <c r="F1115" s="154">
        <v>54919</v>
      </c>
      <c r="G1115" s="154" t="s">
        <v>8049</v>
      </c>
      <c r="H1115" s="154" t="s">
        <v>470</v>
      </c>
      <c r="I1115" s="154" t="s">
        <v>2224</v>
      </c>
      <c r="J1115" s="154" t="s">
        <v>10453</v>
      </c>
      <c r="K1115" s="154" t="s">
        <v>159</v>
      </c>
      <c r="L1115" s="154" t="s">
        <v>13264</v>
      </c>
      <c r="M1115" s="155">
        <v>45881.676388888889</v>
      </c>
      <c r="N1115" s="155">
        <v>45884.604861111111</v>
      </c>
      <c r="O1115" s="8"/>
      <c r="P1115" s="154" t="s">
        <v>10063</v>
      </c>
      <c r="Q1115" s="154" t="s">
        <v>10063</v>
      </c>
      <c r="R1115" s="154" t="s">
        <v>200</v>
      </c>
      <c r="S1115" s="154" t="s">
        <v>201</v>
      </c>
      <c r="T1115" s="154" t="s">
        <v>8052</v>
      </c>
      <c r="U1115" s="154" t="s">
        <v>9429</v>
      </c>
      <c r="V1115" s="154" t="s">
        <v>13265</v>
      </c>
      <c r="W1115" s="154" t="s">
        <v>2967</v>
      </c>
      <c r="X1115" s="8"/>
      <c r="Y1115" s="154" t="s">
        <v>25</v>
      </c>
      <c r="Z1115" s="154" t="str">
        <f>VLOOKUP(D1115,TIPOLOGIA!A:F,5,0)</f>
        <v>TERRESTRE</v>
      </c>
      <c r="AA1115" s="154" t="s">
        <v>599</v>
      </c>
      <c r="AB1115" s="46">
        <v>1</v>
      </c>
      <c r="AC1115" s="87">
        <f>IF(W1115="SOPORTE_TELEFÓNICO",'BASE LIQUIDACION REDEBAN 2025'!$B$19,IF(AND(W1115="VISITA_TÉCNICA",Y1115="TIPO II"),'BASE LIQUIDACION REDEBAN 2025'!$B$18,'BASE LIQUIDACION REDEBAN 2025'!$B$17))</f>
        <v>35779.500569199998</v>
      </c>
      <c r="AD1115" s="87">
        <v>0</v>
      </c>
      <c r="AE1115" s="87">
        <f t="shared" si="17"/>
        <v>35779.500569199998</v>
      </c>
    </row>
    <row r="1116" spans="1:31">
      <c r="A1116" s="154" t="s">
        <v>90</v>
      </c>
      <c r="B1116" s="154" t="str">
        <f>VLOOKUP(A1116,'CENTRO DE COSTOS'!A:D,4,FALSE)</f>
        <v>JUAN SEBASTIÁN RÍOS CASTRILLÓN</v>
      </c>
      <c r="C1116" s="154" t="str">
        <f>VLOOKUP(A1116,'CENTRO DE COSTOS'!A:D,2,FALSE)</f>
        <v>0004-0005</v>
      </c>
      <c r="D1116" s="154">
        <v>5264</v>
      </c>
      <c r="E1116" s="154">
        <v>2584600</v>
      </c>
      <c r="F1116" s="154">
        <v>77655</v>
      </c>
      <c r="G1116" s="154" t="s">
        <v>8049</v>
      </c>
      <c r="H1116" s="154" t="s">
        <v>197</v>
      </c>
      <c r="I1116" s="154" t="s">
        <v>3024</v>
      </c>
      <c r="J1116" s="154" t="s">
        <v>13266</v>
      </c>
      <c r="K1116" s="154" t="s">
        <v>159</v>
      </c>
      <c r="L1116" s="154" t="s">
        <v>13267</v>
      </c>
      <c r="M1116" s="155">
        <v>45881.412499999999</v>
      </c>
      <c r="N1116" s="155">
        <v>45884.62777777778</v>
      </c>
      <c r="O1116" s="8"/>
      <c r="P1116" s="154" t="s">
        <v>10063</v>
      </c>
      <c r="Q1116" s="154" t="s">
        <v>10063</v>
      </c>
      <c r="R1116" s="154" t="s">
        <v>2973</v>
      </c>
      <c r="S1116" s="154" t="s">
        <v>2973</v>
      </c>
      <c r="T1116" s="154" t="s">
        <v>8052</v>
      </c>
      <c r="U1116" s="154" t="s">
        <v>9429</v>
      </c>
      <c r="V1116" s="154" t="s">
        <v>13268</v>
      </c>
      <c r="W1116" s="154" t="s">
        <v>2967</v>
      </c>
      <c r="X1116" s="8"/>
      <c r="Y1116" s="154" t="s">
        <v>28</v>
      </c>
      <c r="Z1116" s="154" t="str">
        <f>VLOOKUP(D1116,TIPOLOGIA!A:F,5,0)</f>
        <v>TERRESTRE</v>
      </c>
      <c r="AA1116" s="154" t="s">
        <v>689</v>
      </c>
      <c r="AB1116" s="46">
        <v>1</v>
      </c>
      <c r="AC1116" s="87">
        <f>IF(W1116="SOPORTE_TELEFÓNICO",'BASE LIQUIDACION REDEBAN 2025'!$B$19,IF(AND(W1116="VISITA_TÉCNICA",Y1116="TIPO II"),'BASE LIQUIDACION REDEBAN 2025'!$B$18,'BASE LIQUIDACION REDEBAN 2025'!$B$17))</f>
        <v>67654.12000000001</v>
      </c>
      <c r="AD1116" s="87">
        <v>0</v>
      </c>
      <c r="AE1116" s="87">
        <f t="shared" si="17"/>
        <v>67654.12000000001</v>
      </c>
    </row>
    <row r="1117" spans="1:31">
      <c r="A1117" s="154" t="s">
        <v>91</v>
      </c>
      <c r="B1117" s="154" t="str">
        <f>VLOOKUP(A1117,'CENTRO DE COSTOS'!A:D,4,FALSE)</f>
        <v>JOSE MAURICIO HERNANDEZ ROJAS</v>
      </c>
      <c r="C1117" s="154" t="str">
        <f>VLOOKUP(A1117,'CENTRO DE COSTOS'!A:D,2,FALSE)</f>
        <v>0004-0001</v>
      </c>
      <c r="D1117" s="154">
        <v>5154</v>
      </c>
      <c r="E1117" s="154">
        <v>2583556</v>
      </c>
      <c r="F1117" s="154">
        <v>78929</v>
      </c>
      <c r="G1117" s="154" t="s">
        <v>8049</v>
      </c>
      <c r="H1117" s="154" t="s">
        <v>197</v>
      </c>
      <c r="I1117" s="154" t="s">
        <v>775</v>
      </c>
      <c r="J1117" s="154" t="s">
        <v>9572</v>
      </c>
      <c r="K1117" s="154" t="s">
        <v>159</v>
      </c>
      <c r="L1117" s="154" t="s">
        <v>13269</v>
      </c>
      <c r="M1117" s="155">
        <v>45881.363194444442</v>
      </c>
      <c r="N1117" s="155">
        <v>45884.646527777775</v>
      </c>
      <c r="O1117" s="8"/>
      <c r="P1117" s="154" t="s">
        <v>10063</v>
      </c>
      <c r="Q1117" s="154" t="s">
        <v>10063</v>
      </c>
      <c r="R1117" s="154" t="s">
        <v>200</v>
      </c>
      <c r="S1117" s="154" t="s">
        <v>201</v>
      </c>
      <c r="T1117" s="154" t="s">
        <v>8052</v>
      </c>
      <c r="U1117" s="154" t="s">
        <v>9429</v>
      </c>
      <c r="V1117" s="154" t="s">
        <v>13270</v>
      </c>
      <c r="W1117" s="154" t="s">
        <v>2967</v>
      </c>
      <c r="X1117" s="8"/>
      <c r="Y1117" s="154" t="s">
        <v>28</v>
      </c>
      <c r="Z1117" s="154" t="str">
        <f>VLOOKUP(D1117,TIPOLOGIA!A:F,5,0)</f>
        <v>TERRESTRE</v>
      </c>
      <c r="AA1117" s="154" t="s">
        <v>696</v>
      </c>
      <c r="AB1117" s="46">
        <v>1</v>
      </c>
      <c r="AC1117" s="87">
        <f>IF(W1117="SOPORTE_TELEFÓNICO",'BASE LIQUIDACION REDEBAN 2025'!$B$19,IF(AND(W1117="VISITA_TÉCNICA",Y1117="TIPO II"),'BASE LIQUIDACION REDEBAN 2025'!$B$18,'BASE LIQUIDACION REDEBAN 2025'!$B$17))</f>
        <v>67654.12000000001</v>
      </c>
      <c r="AD1117" s="87">
        <v>0</v>
      </c>
      <c r="AE1117" s="87">
        <f t="shared" si="17"/>
        <v>67654.12000000001</v>
      </c>
    </row>
    <row r="1118" spans="1:31">
      <c r="A1118" s="154" t="s">
        <v>76</v>
      </c>
      <c r="B1118" s="154" t="str">
        <f>VLOOKUP(A1118,'CENTRO DE COSTOS'!A:D,4,FALSE)</f>
        <v>DIEGO FERNANDO HENAO CARDONA</v>
      </c>
      <c r="C1118" s="154" t="str">
        <f>VLOOKUP(A1118,'CENTRO DE COSTOS'!A:D,2,FALSE)</f>
        <v>0004-0003</v>
      </c>
      <c r="D1118" s="154">
        <v>76001</v>
      </c>
      <c r="E1118" s="154">
        <v>2600370</v>
      </c>
      <c r="F1118" s="154">
        <v>78832</v>
      </c>
      <c r="G1118" s="154" t="s">
        <v>8049</v>
      </c>
      <c r="H1118" s="154" t="s">
        <v>227</v>
      </c>
      <c r="I1118" s="154" t="s">
        <v>76</v>
      </c>
      <c r="J1118" s="154" t="s">
        <v>13271</v>
      </c>
      <c r="K1118" s="154" t="s">
        <v>159</v>
      </c>
      <c r="L1118" s="154" t="s">
        <v>13272</v>
      </c>
      <c r="M1118" s="155">
        <v>45883.725694444445</v>
      </c>
      <c r="N1118" s="155">
        <v>45884.65</v>
      </c>
      <c r="O1118" s="8"/>
      <c r="P1118" s="154" t="s">
        <v>10063</v>
      </c>
      <c r="Q1118" s="154" t="s">
        <v>10063</v>
      </c>
      <c r="R1118" s="154" t="s">
        <v>200</v>
      </c>
      <c r="S1118" s="154" t="s">
        <v>201</v>
      </c>
      <c r="T1118" s="154" t="s">
        <v>8052</v>
      </c>
      <c r="U1118" s="154" t="s">
        <v>9429</v>
      </c>
      <c r="V1118" s="154" t="s">
        <v>13273</v>
      </c>
      <c r="W1118" s="154" t="s">
        <v>2967</v>
      </c>
      <c r="X1118" s="8"/>
      <c r="Y1118" s="154" t="s">
        <v>25</v>
      </c>
      <c r="Z1118" s="154" t="str">
        <f>VLOOKUP(D1118,TIPOLOGIA!A:F,5,0)</f>
        <v>TERRESTRE</v>
      </c>
      <c r="AA1118" s="154" t="s">
        <v>9600</v>
      </c>
      <c r="AB1118" s="46">
        <v>1</v>
      </c>
      <c r="AC1118" s="87">
        <f>IF(W1118="SOPORTE_TELEFÓNICO",'BASE LIQUIDACION REDEBAN 2025'!$B$19,IF(AND(W1118="VISITA_TÉCNICA",Y1118="TIPO II"),'BASE LIQUIDACION REDEBAN 2025'!$B$18,'BASE LIQUIDACION REDEBAN 2025'!$B$17))</f>
        <v>35779.500569199998</v>
      </c>
      <c r="AD1118" s="87">
        <v>0</v>
      </c>
      <c r="AE1118" s="87">
        <f t="shared" si="17"/>
        <v>35779.500569199998</v>
      </c>
    </row>
    <row r="1119" spans="1:31">
      <c r="A1119" s="154" t="s">
        <v>72</v>
      </c>
      <c r="B1119" s="154" t="str">
        <f>VLOOKUP(A1119,'CENTRO DE COSTOS'!A:D,4,FALSE)</f>
        <v>MIGUEL JULIÁN HERNÁNDEZ GUARÍN</v>
      </c>
      <c r="C1119" s="154" t="str">
        <f>VLOOKUP(A1119,'CENTRO DE COSTOS'!A:D,2,FALSE)</f>
        <v>0004-0008</v>
      </c>
      <c r="D1119" s="154">
        <v>68547</v>
      </c>
      <c r="E1119" s="154">
        <v>2600280</v>
      </c>
      <c r="F1119" s="154">
        <v>66374</v>
      </c>
      <c r="G1119" s="154" t="s">
        <v>8049</v>
      </c>
      <c r="H1119" s="154" t="s">
        <v>820</v>
      </c>
      <c r="I1119" s="154" t="s">
        <v>844</v>
      </c>
      <c r="J1119" s="154" t="s">
        <v>13274</v>
      </c>
      <c r="K1119" s="154" t="s">
        <v>159</v>
      </c>
      <c r="L1119" s="154" t="s">
        <v>13275</v>
      </c>
      <c r="M1119" s="155">
        <v>45883.698611111111</v>
      </c>
      <c r="N1119" s="155">
        <v>45884.65625</v>
      </c>
      <c r="O1119" s="8"/>
      <c r="P1119" s="154" t="s">
        <v>10063</v>
      </c>
      <c r="Q1119" s="154" t="s">
        <v>10063</v>
      </c>
      <c r="R1119" s="154" t="s">
        <v>2973</v>
      </c>
      <c r="S1119" s="154" t="s">
        <v>2973</v>
      </c>
      <c r="T1119" s="154" t="s">
        <v>8052</v>
      </c>
      <c r="U1119" s="154" t="s">
        <v>9429</v>
      </c>
      <c r="V1119" s="154" t="s">
        <v>13276</v>
      </c>
      <c r="W1119" s="154" t="s">
        <v>2967</v>
      </c>
      <c r="X1119" s="8"/>
      <c r="Y1119" s="154" t="s">
        <v>28</v>
      </c>
      <c r="Z1119" s="154" t="str">
        <f>VLOOKUP(D1119,TIPOLOGIA!A:F,5,0)</f>
        <v>TERRESTRE</v>
      </c>
      <c r="AA1119" s="154" t="s">
        <v>3140</v>
      </c>
      <c r="AB1119" s="46">
        <v>1</v>
      </c>
      <c r="AC1119" s="87">
        <f>IF(W1119="SOPORTE_TELEFÓNICO",'BASE LIQUIDACION REDEBAN 2025'!$B$19,IF(AND(W1119="VISITA_TÉCNICA",Y1119="TIPO II"),'BASE LIQUIDACION REDEBAN 2025'!$B$18,'BASE LIQUIDACION REDEBAN 2025'!$B$17))</f>
        <v>67654.12000000001</v>
      </c>
      <c r="AD1119" s="87">
        <v>0</v>
      </c>
      <c r="AE1119" s="87">
        <f t="shared" si="17"/>
        <v>67654.12000000001</v>
      </c>
    </row>
    <row r="1120" spans="1:31">
      <c r="A1120" s="154" t="s">
        <v>91</v>
      </c>
      <c r="B1120" s="154" t="str">
        <f>VLOOKUP(A1120,'CENTRO DE COSTOS'!A:D,4,FALSE)</f>
        <v>JOSE MAURICIO HERNANDEZ ROJAS</v>
      </c>
      <c r="C1120" s="154" t="str">
        <f>VLOOKUP(A1120,'CENTRO DE COSTOS'!A:D,2,FALSE)</f>
        <v>0004-0001</v>
      </c>
      <c r="D1120" s="154">
        <v>23672</v>
      </c>
      <c r="E1120" s="154">
        <v>2592643</v>
      </c>
      <c r="F1120" s="154">
        <v>10828</v>
      </c>
      <c r="G1120" s="154" t="s">
        <v>8049</v>
      </c>
      <c r="H1120" s="154" t="s">
        <v>421</v>
      </c>
      <c r="I1120" s="154" t="s">
        <v>2511</v>
      </c>
      <c r="J1120" s="154" t="s">
        <v>3144</v>
      </c>
      <c r="K1120" s="154" t="s">
        <v>159</v>
      </c>
      <c r="L1120" s="154" t="s">
        <v>13277</v>
      </c>
      <c r="M1120" s="155">
        <v>45882.527083333334</v>
      </c>
      <c r="N1120" s="155">
        <v>45884.659722222219</v>
      </c>
      <c r="O1120" s="8"/>
      <c r="P1120" s="154" t="s">
        <v>10063</v>
      </c>
      <c r="Q1120" s="154" t="s">
        <v>10063</v>
      </c>
      <c r="R1120" s="154" t="s">
        <v>2973</v>
      </c>
      <c r="S1120" s="154" t="s">
        <v>2973</v>
      </c>
      <c r="T1120" s="154" t="s">
        <v>8052</v>
      </c>
      <c r="U1120" s="154" t="s">
        <v>9429</v>
      </c>
      <c r="V1120" s="154" t="s">
        <v>13278</v>
      </c>
      <c r="W1120" s="154" t="s">
        <v>2967</v>
      </c>
      <c r="X1120" s="8"/>
      <c r="Y1120" s="154" t="s">
        <v>28</v>
      </c>
      <c r="Z1120" s="154" t="str">
        <f>VLOOKUP(D1120,TIPOLOGIA!A:F,5,0)</f>
        <v>TERRESTRE</v>
      </c>
      <c r="AA1120" s="154" t="s">
        <v>1227</v>
      </c>
      <c r="AB1120" s="46">
        <v>1</v>
      </c>
      <c r="AC1120" s="87">
        <f>IF(W1120="SOPORTE_TELEFÓNICO",'BASE LIQUIDACION REDEBAN 2025'!$B$19,IF(AND(W1120="VISITA_TÉCNICA",Y1120="TIPO II"),'BASE LIQUIDACION REDEBAN 2025'!$B$18,'BASE LIQUIDACION REDEBAN 2025'!$B$17))</f>
        <v>67654.12000000001</v>
      </c>
      <c r="AD1120" s="87">
        <v>0</v>
      </c>
      <c r="AE1120" s="87">
        <f t="shared" si="17"/>
        <v>67654.12000000001</v>
      </c>
    </row>
    <row r="1121" spans="1:31">
      <c r="A1121" s="154" t="s">
        <v>81</v>
      </c>
      <c r="B1121" s="154" t="str">
        <f>VLOOKUP(A1121,'CENTRO DE COSTOS'!A:D,4,FALSE)</f>
        <v>MIGUEL JULIÁN HERNÁNDEZ GUARÍN</v>
      </c>
      <c r="C1121" s="154" t="str">
        <f>VLOOKUP(A1121,'CENTRO DE COSTOS'!A:D,2,FALSE)</f>
        <v>0004-0008</v>
      </c>
      <c r="D1121" s="154">
        <v>54810</v>
      </c>
      <c r="E1121" s="154">
        <v>2572778</v>
      </c>
      <c r="F1121" s="154">
        <v>47219</v>
      </c>
      <c r="G1121" s="154" t="s">
        <v>8049</v>
      </c>
      <c r="H1121" s="154" t="s">
        <v>317</v>
      </c>
      <c r="I1121" s="154" t="s">
        <v>3457</v>
      </c>
      <c r="J1121" s="154" t="s">
        <v>3458</v>
      </c>
      <c r="K1121" s="154" t="s">
        <v>159</v>
      </c>
      <c r="L1121" s="154" t="s">
        <v>13279</v>
      </c>
      <c r="M1121" s="155">
        <v>45877.693749999999</v>
      </c>
      <c r="N1121" s="155">
        <v>45884.672222222223</v>
      </c>
      <c r="O1121" s="8"/>
      <c r="P1121" s="154" t="s">
        <v>10063</v>
      </c>
      <c r="Q1121" s="154" t="s">
        <v>10063</v>
      </c>
      <c r="R1121" s="154" t="s">
        <v>2973</v>
      </c>
      <c r="S1121" s="154" t="s">
        <v>2973</v>
      </c>
      <c r="T1121" s="154" t="s">
        <v>8052</v>
      </c>
      <c r="U1121" s="154" t="s">
        <v>9429</v>
      </c>
      <c r="V1121" s="154" t="s">
        <v>13280</v>
      </c>
      <c r="W1121" s="154" t="s">
        <v>10144</v>
      </c>
      <c r="X1121" s="8"/>
      <c r="Y1121" s="154" t="s">
        <v>180</v>
      </c>
      <c r="Z1121" s="154" t="str">
        <f>VLOOKUP(D1121,TIPOLOGIA!A:F,5,0)</f>
        <v>TERRESTRE</v>
      </c>
      <c r="AA1121" s="154"/>
      <c r="AB1121" s="46">
        <v>0</v>
      </c>
      <c r="AC1121" s="87">
        <f>IF(W1121="SOPORTE_TELEFÓNICO",'BASE LIQUIDACION REDEBAN 2025'!$B$19,IF(AND(W1121="VISITA_TÉCNICA",Y1121="TIPO II"),'BASE LIQUIDACION REDEBAN 2025'!$B$18,'BASE LIQUIDACION REDEBAN 2025'!$B$17))</f>
        <v>35779.500569199998</v>
      </c>
      <c r="AD1121" s="87">
        <v>0</v>
      </c>
      <c r="AE1121" s="87">
        <f t="shared" si="17"/>
        <v>35779.500569199998</v>
      </c>
    </row>
    <row r="1122" spans="1:31">
      <c r="A1122" s="154" t="s">
        <v>92</v>
      </c>
      <c r="B1122" s="154" t="str">
        <f>VLOOKUP(A1122,'CENTRO DE COSTOS'!A:D,4,FALSE)</f>
        <v>KEVIN ALEXIS CORZO BUSTOS</v>
      </c>
      <c r="C1122" s="154" t="str">
        <f>VLOOKUP(A1122,'CENTRO DE COSTOS'!A:D,2,FALSE)</f>
        <v>0004-0007</v>
      </c>
      <c r="D1122" s="154">
        <v>18150</v>
      </c>
      <c r="E1122" s="154">
        <v>2531672</v>
      </c>
      <c r="F1122" s="154">
        <v>76539</v>
      </c>
      <c r="G1122" s="154" t="s">
        <v>8049</v>
      </c>
      <c r="H1122" s="154" t="s">
        <v>157</v>
      </c>
      <c r="I1122" s="154" t="s">
        <v>1673</v>
      </c>
      <c r="J1122" s="154" t="s">
        <v>13281</v>
      </c>
      <c r="K1122" s="154" t="s">
        <v>159</v>
      </c>
      <c r="L1122" s="154" t="s">
        <v>13282</v>
      </c>
      <c r="M1122" s="155">
        <v>45869.395138888889</v>
      </c>
      <c r="N1122" s="155">
        <v>45884.675694444442</v>
      </c>
      <c r="O1122" s="8"/>
      <c r="P1122" s="154" t="s">
        <v>10063</v>
      </c>
      <c r="Q1122" s="154" t="s">
        <v>10063</v>
      </c>
      <c r="R1122" s="154" t="s">
        <v>200</v>
      </c>
      <c r="S1122" s="154" t="s">
        <v>201</v>
      </c>
      <c r="T1122" s="154" t="s">
        <v>8052</v>
      </c>
      <c r="U1122" s="154" t="s">
        <v>9429</v>
      </c>
      <c r="V1122" s="154" t="s">
        <v>13283</v>
      </c>
      <c r="W1122" s="154" t="s">
        <v>10144</v>
      </c>
      <c r="X1122" s="8"/>
      <c r="Y1122" s="154" t="s">
        <v>180</v>
      </c>
      <c r="Z1122" s="154" t="str">
        <f>VLOOKUP(D1122,TIPOLOGIA!A:F,5,0)</f>
        <v>TERRESTRE</v>
      </c>
      <c r="AA1122" s="154"/>
      <c r="AB1122" s="46">
        <v>0</v>
      </c>
      <c r="AC1122" s="87">
        <f>IF(W1122="SOPORTE_TELEFÓNICO",'BASE LIQUIDACION REDEBAN 2025'!$B$19,IF(AND(W1122="VISITA_TÉCNICA",Y1122="TIPO II"),'BASE LIQUIDACION REDEBAN 2025'!$B$18,'BASE LIQUIDACION REDEBAN 2025'!$B$17))</f>
        <v>35779.500569199998</v>
      </c>
      <c r="AD1122" s="87">
        <v>0</v>
      </c>
      <c r="AE1122" s="87">
        <f t="shared" si="17"/>
        <v>35779.500569199998</v>
      </c>
    </row>
    <row r="1123" spans="1:31">
      <c r="A1123" s="154" t="s">
        <v>98</v>
      </c>
      <c r="B1123" s="154" t="str">
        <f>VLOOKUP(A1123,'CENTRO DE COSTOS'!A:D,4,FALSE)</f>
        <v>MIGUEL JULIÁN HERNÁNDEZ GUARÍN</v>
      </c>
      <c r="C1123" s="154" t="str">
        <f>VLOOKUP(A1123,'CENTRO DE COSTOS'!A:D,2,FALSE)</f>
        <v>0004-0008</v>
      </c>
      <c r="D1123" s="154">
        <v>15176</v>
      </c>
      <c r="E1123" s="154">
        <v>2594417</v>
      </c>
      <c r="F1123" s="154">
        <v>79366</v>
      </c>
      <c r="G1123" s="154" t="s">
        <v>8049</v>
      </c>
      <c r="H1123" s="154" t="s">
        <v>241</v>
      </c>
      <c r="I1123" s="154" t="s">
        <v>371</v>
      </c>
      <c r="J1123" s="154" t="s">
        <v>13284</v>
      </c>
      <c r="K1123" s="154" t="s">
        <v>159</v>
      </c>
      <c r="L1123" s="154" t="s">
        <v>13285</v>
      </c>
      <c r="M1123" s="155">
        <v>45882.679861111108</v>
      </c>
      <c r="N1123" s="155">
        <v>45884.677083333336</v>
      </c>
      <c r="O1123" s="8"/>
      <c r="P1123" s="154" t="s">
        <v>10063</v>
      </c>
      <c r="Q1123" s="154" t="s">
        <v>10063</v>
      </c>
      <c r="R1123" s="154" t="s">
        <v>2973</v>
      </c>
      <c r="S1123" s="154" t="s">
        <v>2973</v>
      </c>
      <c r="T1123" s="154" t="s">
        <v>8052</v>
      </c>
      <c r="U1123" s="154" t="s">
        <v>9429</v>
      </c>
      <c r="V1123" s="154" t="s">
        <v>13286</v>
      </c>
      <c r="W1123" s="154" t="s">
        <v>10144</v>
      </c>
      <c r="X1123" s="8"/>
      <c r="Y1123" s="154" t="s">
        <v>30</v>
      </c>
      <c r="Z1123" s="154" t="str">
        <f>VLOOKUP(D1123,TIPOLOGIA!A:F,5,0)</f>
        <v>TERRESTRE</v>
      </c>
      <c r="AA1123" s="154"/>
      <c r="AB1123" s="46">
        <v>0</v>
      </c>
      <c r="AC1123" s="87">
        <f>IF(W1123="SOPORTE_TELEFÓNICO",'BASE LIQUIDACION REDEBAN 2025'!$B$19,IF(AND(W1123="VISITA_TÉCNICA",Y1123="TIPO II"),'BASE LIQUIDACION REDEBAN 2025'!$B$18,'BASE LIQUIDACION REDEBAN 2025'!$B$17))</f>
        <v>35779.500569199998</v>
      </c>
      <c r="AD1123" s="87">
        <v>0</v>
      </c>
      <c r="AE1123" s="87">
        <f t="shared" si="17"/>
        <v>35779.500569199998</v>
      </c>
    </row>
    <row r="1124" spans="1:31">
      <c r="A1124" s="154" t="s">
        <v>72</v>
      </c>
      <c r="B1124" s="154" t="str">
        <f>VLOOKUP(A1124,'CENTRO DE COSTOS'!A:D,4,FALSE)</f>
        <v>MIGUEL JULIÁN HERNÁNDEZ GUARÍN</v>
      </c>
      <c r="C1124" s="154" t="str">
        <f>VLOOKUP(A1124,'CENTRO DE COSTOS'!A:D,2,FALSE)</f>
        <v>0004-0008</v>
      </c>
      <c r="D1124" s="154">
        <v>68081</v>
      </c>
      <c r="E1124" s="154">
        <v>2592317</v>
      </c>
      <c r="F1124" s="154">
        <v>10446</v>
      </c>
      <c r="G1124" s="154" t="s">
        <v>8049</v>
      </c>
      <c r="H1124" s="154" t="s">
        <v>820</v>
      </c>
      <c r="I1124" s="154" t="s">
        <v>829</v>
      </c>
      <c r="J1124" s="154" t="s">
        <v>13287</v>
      </c>
      <c r="K1124" s="154" t="s">
        <v>159</v>
      </c>
      <c r="L1124" s="154" t="s">
        <v>13288</v>
      </c>
      <c r="M1124" s="155">
        <v>45882.491666666669</v>
      </c>
      <c r="N1124" s="155">
        <v>45884.677777777775</v>
      </c>
      <c r="O1124" s="8"/>
      <c r="P1124" s="154" t="s">
        <v>10063</v>
      </c>
      <c r="Q1124" s="154" t="s">
        <v>10063</v>
      </c>
      <c r="R1124" s="154" t="s">
        <v>2973</v>
      </c>
      <c r="S1124" s="154" t="s">
        <v>2973</v>
      </c>
      <c r="T1124" s="154" t="s">
        <v>8052</v>
      </c>
      <c r="U1124" s="154" t="s">
        <v>9429</v>
      </c>
      <c r="V1124" s="154" t="s">
        <v>13289</v>
      </c>
      <c r="W1124" s="154" t="s">
        <v>10144</v>
      </c>
      <c r="X1124" s="8"/>
      <c r="Y1124" s="154" t="s">
        <v>30</v>
      </c>
      <c r="Z1124" s="154" t="str">
        <f>VLOOKUP(D1124,TIPOLOGIA!A:F,5,0)</f>
        <v>TERRESTRE</v>
      </c>
      <c r="AA1124" s="154"/>
      <c r="AB1124" s="46">
        <v>0</v>
      </c>
      <c r="AC1124" s="87">
        <f>IF(W1124="SOPORTE_TELEFÓNICO",'BASE LIQUIDACION REDEBAN 2025'!$B$19,IF(AND(W1124="VISITA_TÉCNICA",Y1124="TIPO II"),'BASE LIQUIDACION REDEBAN 2025'!$B$18,'BASE LIQUIDACION REDEBAN 2025'!$B$17))</f>
        <v>35779.500569199998</v>
      </c>
      <c r="AD1124" s="87">
        <v>0</v>
      </c>
      <c r="AE1124" s="87">
        <f t="shared" si="17"/>
        <v>35779.500569199998</v>
      </c>
    </row>
    <row r="1125" spans="1:31">
      <c r="A1125" s="154" t="s">
        <v>76</v>
      </c>
      <c r="B1125" s="154" t="str">
        <f>VLOOKUP(A1125,'CENTRO DE COSTOS'!A:D,4,FALSE)</f>
        <v>DIEGO FERNANDO HENAO CARDONA</v>
      </c>
      <c r="C1125" s="154" t="str">
        <f>VLOOKUP(A1125,'CENTRO DE COSTOS'!A:D,2,FALSE)</f>
        <v>0004-0003</v>
      </c>
      <c r="D1125" s="154">
        <v>76001</v>
      </c>
      <c r="E1125" s="154">
        <v>2595215</v>
      </c>
      <c r="F1125" s="154">
        <v>79182</v>
      </c>
      <c r="G1125" s="154" t="s">
        <v>8049</v>
      </c>
      <c r="H1125" s="154" t="s">
        <v>227</v>
      </c>
      <c r="I1125" s="154" t="s">
        <v>76</v>
      </c>
      <c r="J1125" s="154" t="s">
        <v>13290</v>
      </c>
      <c r="K1125" s="154" t="s">
        <v>159</v>
      </c>
      <c r="L1125" s="154" t="s">
        <v>13291</v>
      </c>
      <c r="M1125" s="155">
        <v>45883.333333333336</v>
      </c>
      <c r="N1125" s="155">
        <v>45884.677777777775</v>
      </c>
      <c r="O1125" s="8"/>
      <c r="P1125" s="154" t="s">
        <v>10063</v>
      </c>
      <c r="Q1125" s="154" t="s">
        <v>10063</v>
      </c>
      <c r="R1125" s="154" t="s">
        <v>2973</v>
      </c>
      <c r="S1125" s="154" t="s">
        <v>2973</v>
      </c>
      <c r="T1125" s="154" t="s">
        <v>8052</v>
      </c>
      <c r="U1125" s="154" t="s">
        <v>9429</v>
      </c>
      <c r="V1125" s="154" t="s">
        <v>13292</v>
      </c>
      <c r="W1125" s="154" t="s">
        <v>2967</v>
      </c>
      <c r="X1125" s="8"/>
      <c r="Y1125" s="154" t="s">
        <v>25</v>
      </c>
      <c r="Z1125" s="154" t="str">
        <f>VLOOKUP(D1125,TIPOLOGIA!A:F,5,0)</f>
        <v>TERRESTRE</v>
      </c>
      <c r="AA1125" s="154" t="s">
        <v>9600</v>
      </c>
      <c r="AB1125" s="46">
        <v>1</v>
      </c>
      <c r="AC1125" s="87">
        <f>IF(W1125="SOPORTE_TELEFÓNICO",'BASE LIQUIDACION REDEBAN 2025'!$B$19,IF(AND(W1125="VISITA_TÉCNICA",Y1125="TIPO II"),'BASE LIQUIDACION REDEBAN 2025'!$B$18,'BASE LIQUIDACION REDEBAN 2025'!$B$17))</f>
        <v>35779.500569199998</v>
      </c>
      <c r="AD1125" s="87">
        <v>0</v>
      </c>
      <c r="AE1125" s="87">
        <f t="shared" si="17"/>
        <v>35779.500569199998</v>
      </c>
    </row>
    <row r="1126" spans="1:31">
      <c r="A1126" s="154" t="s">
        <v>72</v>
      </c>
      <c r="B1126" s="154" t="str">
        <f>VLOOKUP(A1126,'CENTRO DE COSTOS'!A:D,4,FALSE)</f>
        <v>MIGUEL JULIÁN HERNÁNDEZ GUARÍN</v>
      </c>
      <c r="C1126" s="154" t="str">
        <f>VLOOKUP(A1126,'CENTRO DE COSTOS'!A:D,2,FALSE)</f>
        <v>0004-0008</v>
      </c>
      <c r="D1126" s="154">
        <v>68081</v>
      </c>
      <c r="E1126" s="154">
        <v>2588882</v>
      </c>
      <c r="F1126" s="154">
        <v>76399</v>
      </c>
      <c r="G1126" s="154" t="s">
        <v>8049</v>
      </c>
      <c r="H1126" s="154" t="s">
        <v>820</v>
      </c>
      <c r="I1126" s="154" t="s">
        <v>829</v>
      </c>
      <c r="J1126" s="154" t="s">
        <v>13293</v>
      </c>
      <c r="K1126" s="154" t="s">
        <v>159</v>
      </c>
      <c r="L1126" s="154" t="s">
        <v>13294</v>
      </c>
      <c r="M1126" s="155">
        <v>45882.333333333336</v>
      </c>
      <c r="N1126" s="155">
        <v>45884.678472222222</v>
      </c>
      <c r="O1126" s="8"/>
      <c r="P1126" s="154" t="s">
        <v>10063</v>
      </c>
      <c r="Q1126" s="154" t="s">
        <v>10063</v>
      </c>
      <c r="R1126" s="154" t="s">
        <v>200</v>
      </c>
      <c r="S1126" s="154" t="s">
        <v>739</v>
      </c>
      <c r="T1126" s="154" t="s">
        <v>8052</v>
      </c>
      <c r="U1126" s="154" t="s">
        <v>9429</v>
      </c>
      <c r="V1126" s="154" t="s">
        <v>13295</v>
      </c>
      <c r="W1126" s="154" t="s">
        <v>10144</v>
      </c>
      <c r="X1126" s="8"/>
      <c r="Y1126" s="154" t="s">
        <v>30</v>
      </c>
      <c r="Z1126" s="154" t="str">
        <f>VLOOKUP(D1126,TIPOLOGIA!A:F,5,0)</f>
        <v>TERRESTRE</v>
      </c>
      <c r="AA1126" s="154"/>
      <c r="AB1126" s="46">
        <v>0</v>
      </c>
      <c r="AC1126" s="87">
        <f>IF(W1126="SOPORTE_TELEFÓNICO",'BASE LIQUIDACION REDEBAN 2025'!$B$19,IF(AND(W1126="VISITA_TÉCNICA",Y1126="TIPO II"),'BASE LIQUIDACION REDEBAN 2025'!$B$18,'BASE LIQUIDACION REDEBAN 2025'!$B$17))</f>
        <v>35779.500569199998</v>
      </c>
      <c r="AD1126" s="87">
        <v>0</v>
      </c>
      <c r="AE1126" s="87">
        <f t="shared" si="17"/>
        <v>35779.500569199998</v>
      </c>
    </row>
    <row r="1127" spans="1:31">
      <c r="A1127" s="154" t="s">
        <v>72</v>
      </c>
      <c r="B1127" s="154" t="str">
        <f>VLOOKUP(A1127,'CENTRO DE COSTOS'!A:D,4,FALSE)</f>
        <v>MIGUEL JULIÁN HERNÁNDEZ GUARÍN</v>
      </c>
      <c r="C1127" s="154" t="str">
        <f>VLOOKUP(A1127,'CENTRO DE COSTOS'!A:D,2,FALSE)</f>
        <v>0004-0008</v>
      </c>
      <c r="D1127" s="154">
        <v>81001</v>
      </c>
      <c r="E1127" s="154">
        <v>2587300</v>
      </c>
      <c r="F1127" s="154">
        <v>79031</v>
      </c>
      <c r="G1127" s="154" t="s">
        <v>8049</v>
      </c>
      <c r="H1127" s="154" t="s">
        <v>1811</v>
      </c>
      <c r="I1127" s="154" t="s">
        <v>1811</v>
      </c>
      <c r="J1127" s="154" t="s">
        <v>13296</v>
      </c>
      <c r="K1127" s="154" t="s">
        <v>159</v>
      </c>
      <c r="L1127" s="154" t="s">
        <v>13297</v>
      </c>
      <c r="M1127" s="155">
        <v>45881.613888888889</v>
      </c>
      <c r="N1127" s="155">
        <v>45884.679166666669</v>
      </c>
      <c r="O1127" s="8"/>
      <c r="P1127" s="154" t="s">
        <v>10063</v>
      </c>
      <c r="Q1127" s="154" t="s">
        <v>10063</v>
      </c>
      <c r="R1127" s="154" t="s">
        <v>2973</v>
      </c>
      <c r="S1127" s="154" t="s">
        <v>2973</v>
      </c>
      <c r="T1127" s="154" t="s">
        <v>8052</v>
      </c>
      <c r="U1127" s="154" t="s">
        <v>9429</v>
      </c>
      <c r="V1127" s="154" t="s">
        <v>13298</v>
      </c>
      <c r="W1127" s="154" t="s">
        <v>10144</v>
      </c>
      <c r="X1127" s="8"/>
      <c r="Y1127" s="154" t="s">
        <v>180</v>
      </c>
      <c r="Z1127" s="154" t="str">
        <f>VLOOKUP(D1127,TIPOLOGIA!A:F,5,0)</f>
        <v>AEREO</v>
      </c>
      <c r="AA1127" s="154"/>
      <c r="AB1127" s="46">
        <v>0</v>
      </c>
      <c r="AC1127" s="87">
        <f>IF(W1127="SOPORTE_TELEFÓNICO",'BASE LIQUIDACION REDEBAN 2025'!$B$19,IF(AND(W1127="VISITA_TÉCNICA",Y1127="TIPO II"),'BASE LIQUIDACION REDEBAN 2025'!$B$18,'BASE LIQUIDACION REDEBAN 2025'!$B$17))</f>
        <v>35779.500569199998</v>
      </c>
      <c r="AD1127" s="87">
        <v>0</v>
      </c>
      <c r="AE1127" s="87">
        <f t="shared" si="17"/>
        <v>35779.500569199998</v>
      </c>
    </row>
    <row r="1128" spans="1:31">
      <c r="A1128" s="154" t="s">
        <v>81</v>
      </c>
      <c r="B1128" s="154" t="str">
        <f>VLOOKUP(A1128,'CENTRO DE COSTOS'!A:D,4,FALSE)</f>
        <v>MIGUEL JULIÁN HERNÁNDEZ GUARÍN</v>
      </c>
      <c r="C1128" s="154" t="str">
        <f>VLOOKUP(A1128,'CENTRO DE COSTOS'!A:D,2,FALSE)</f>
        <v>0004-0008</v>
      </c>
      <c r="D1128" s="154">
        <v>54498</v>
      </c>
      <c r="E1128" s="154">
        <v>2584504</v>
      </c>
      <c r="F1128" s="154">
        <v>79245</v>
      </c>
      <c r="G1128" s="154" t="s">
        <v>8049</v>
      </c>
      <c r="H1128" s="154" t="s">
        <v>317</v>
      </c>
      <c r="I1128" s="154" t="s">
        <v>318</v>
      </c>
      <c r="J1128" s="154" t="s">
        <v>13299</v>
      </c>
      <c r="K1128" s="154" t="s">
        <v>159</v>
      </c>
      <c r="L1128" s="154" t="s">
        <v>13300</v>
      </c>
      <c r="M1128" s="155">
        <v>45881.404861111114</v>
      </c>
      <c r="N1128" s="155">
        <v>45884.680555555555</v>
      </c>
      <c r="O1128" s="8"/>
      <c r="P1128" s="154" t="s">
        <v>10063</v>
      </c>
      <c r="Q1128" s="154" t="s">
        <v>10063</v>
      </c>
      <c r="R1128" s="154" t="s">
        <v>200</v>
      </c>
      <c r="S1128" s="154" t="s">
        <v>201</v>
      </c>
      <c r="T1128" s="154" t="s">
        <v>8052</v>
      </c>
      <c r="U1128" s="154" t="s">
        <v>9429</v>
      </c>
      <c r="V1128" s="154" t="s">
        <v>13301</v>
      </c>
      <c r="W1128" s="154" t="s">
        <v>10144</v>
      </c>
      <c r="X1128" s="8"/>
      <c r="Y1128" s="154" t="s">
        <v>32</v>
      </c>
      <c r="Z1128" s="154" t="str">
        <f>VLOOKUP(D1128,TIPOLOGIA!A:F,5,0)</f>
        <v>TERRESTRE</v>
      </c>
      <c r="AA1128" s="154"/>
      <c r="AB1128" s="46">
        <v>0</v>
      </c>
      <c r="AC1128" s="87">
        <f>IF(W1128="SOPORTE_TELEFÓNICO",'BASE LIQUIDACION REDEBAN 2025'!$B$19,IF(AND(W1128="VISITA_TÉCNICA",Y1128="TIPO II"),'BASE LIQUIDACION REDEBAN 2025'!$B$18,'BASE LIQUIDACION REDEBAN 2025'!$B$17))</f>
        <v>35779.500569199998</v>
      </c>
      <c r="AD1128" s="87">
        <v>0</v>
      </c>
      <c r="AE1128" s="87">
        <f t="shared" si="17"/>
        <v>35779.500569199998</v>
      </c>
    </row>
    <row r="1129" spans="1:31">
      <c r="A1129" s="154" t="s">
        <v>97</v>
      </c>
      <c r="B1129" s="154" t="str">
        <f>VLOOKUP(A1129,'CENTRO DE COSTOS'!A:D,4,FALSE)</f>
        <v>JOSE MAURICIO HERNANDEZ ROJAS</v>
      </c>
      <c r="C1129" s="154" t="str">
        <f>VLOOKUP(A1129,'CENTRO DE COSTOS'!A:D,2,FALSE)</f>
        <v>0004-0001</v>
      </c>
      <c r="D1129" s="154">
        <v>70001</v>
      </c>
      <c r="E1129" s="154">
        <v>2579421</v>
      </c>
      <c r="F1129" s="154">
        <v>77372</v>
      </c>
      <c r="G1129" s="154" t="s">
        <v>8049</v>
      </c>
      <c r="H1129" s="154" t="s">
        <v>414</v>
      </c>
      <c r="I1129" s="154" t="s">
        <v>97</v>
      </c>
      <c r="J1129" s="154" t="s">
        <v>13302</v>
      </c>
      <c r="K1129" s="154" t="s">
        <v>159</v>
      </c>
      <c r="L1129" s="154" t="s">
        <v>13303</v>
      </c>
      <c r="M1129" s="155">
        <v>45880.508333333331</v>
      </c>
      <c r="N1129" s="155">
        <v>45884.692361111112</v>
      </c>
      <c r="O1129" s="8"/>
      <c r="P1129" s="154" t="s">
        <v>10063</v>
      </c>
      <c r="Q1129" s="154" t="s">
        <v>10063</v>
      </c>
      <c r="R1129" s="154" t="s">
        <v>2973</v>
      </c>
      <c r="S1129" s="154" t="s">
        <v>2973</v>
      </c>
      <c r="T1129" s="154" t="s">
        <v>8052</v>
      </c>
      <c r="U1129" s="154" t="s">
        <v>9429</v>
      </c>
      <c r="V1129" s="154" t="s">
        <v>13304</v>
      </c>
      <c r="W1129" s="154" t="s">
        <v>2967</v>
      </c>
      <c r="X1129" s="8"/>
      <c r="Y1129" s="154" t="s">
        <v>25</v>
      </c>
      <c r="Z1129" s="154" t="str">
        <f>VLOOKUP(D1129,TIPOLOGIA!A:F,5,0)</f>
        <v>TERRESTRE</v>
      </c>
      <c r="AA1129" s="154" t="s">
        <v>419</v>
      </c>
      <c r="AB1129" s="46">
        <v>1</v>
      </c>
      <c r="AC1129" s="87">
        <f>IF(W1129="SOPORTE_TELEFÓNICO",'BASE LIQUIDACION REDEBAN 2025'!$B$19,IF(AND(W1129="VISITA_TÉCNICA",Y1129="TIPO II"),'BASE LIQUIDACION REDEBAN 2025'!$B$18,'BASE LIQUIDACION REDEBAN 2025'!$B$17))</f>
        <v>35779.500569199998</v>
      </c>
      <c r="AD1129" s="87">
        <v>0</v>
      </c>
      <c r="AE1129" s="87">
        <f t="shared" si="17"/>
        <v>35779.500569199998</v>
      </c>
    </row>
    <row r="1130" spans="1:31">
      <c r="A1130" s="154" t="s">
        <v>97</v>
      </c>
      <c r="B1130" s="154" t="str">
        <f>VLOOKUP(A1130,'CENTRO DE COSTOS'!A:D,4,FALSE)</f>
        <v>JOSE MAURICIO HERNANDEZ ROJAS</v>
      </c>
      <c r="C1130" s="154" t="str">
        <f>VLOOKUP(A1130,'CENTRO DE COSTOS'!A:D,2,FALSE)</f>
        <v>0004-0001</v>
      </c>
      <c r="D1130" s="154">
        <v>70001</v>
      </c>
      <c r="E1130" s="154">
        <v>2591362</v>
      </c>
      <c r="F1130" s="154">
        <v>76685</v>
      </c>
      <c r="G1130" s="154" t="s">
        <v>8049</v>
      </c>
      <c r="H1130" s="154" t="s">
        <v>414</v>
      </c>
      <c r="I1130" s="154" t="s">
        <v>97</v>
      </c>
      <c r="J1130" s="154" t="s">
        <v>13305</v>
      </c>
      <c r="K1130" s="154" t="s">
        <v>159</v>
      </c>
      <c r="L1130" s="154" t="s">
        <v>13306</v>
      </c>
      <c r="M1130" s="155">
        <v>45882.439583333333</v>
      </c>
      <c r="N1130" s="155">
        <v>45884.702777777777</v>
      </c>
      <c r="O1130" s="8"/>
      <c r="P1130" s="154" t="s">
        <v>10063</v>
      </c>
      <c r="Q1130" s="154" t="s">
        <v>10063</v>
      </c>
      <c r="R1130" s="154" t="s">
        <v>2973</v>
      </c>
      <c r="S1130" s="154" t="s">
        <v>2973</v>
      </c>
      <c r="T1130" s="154" t="s">
        <v>8052</v>
      </c>
      <c r="U1130" s="154" t="s">
        <v>9429</v>
      </c>
      <c r="V1130" s="154" t="s">
        <v>13307</v>
      </c>
      <c r="W1130" s="154" t="s">
        <v>2967</v>
      </c>
      <c r="X1130" s="8"/>
      <c r="Y1130" s="154" t="s">
        <v>25</v>
      </c>
      <c r="Z1130" s="154" t="str">
        <f>VLOOKUP(D1130,TIPOLOGIA!A:F,5,0)</f>
        <v>TERRESTRE</v>
      </c>
      <c r="AA1130" s="154" t="s">
        <v>419</v>
      </c>
      <c r="AB1130" s="46">
        <v>1</v>
      </c>
      <c r="AC1130" s="87">
        <f>IF(W1130="SOPORTE_TELEFÓNICO",'BASE LIQUIDACION REDEBAN 2025'!$B$19,IF(AND(W1130="VISITA_TÉCNICA",Y1130="TIPO II"),'BASE LIQUIDACION REDEBAN 2025'!$B$18,'BASE LIQUIDACION REDEBAN 2025'!$B$17))</f>
        <v>35779.500569199998</v>
      </c>
      <c r="AD1130" s="87">
        <v>0</v>
      </c>
      <c r="AE1130" s="87">
        <f t="shared" si="17"/>
        <v>35779.500569199998</v>
      </c>
    </row>
    <row r="1131" spans="1:31">
      <c r="A1131" s="154" t="s">
        <v>81</v>
      </c>
      <c r="B1131" s="154" t="str">
        <f>VLOOKUP(A1131,'CENTRO DE COSTOS'!A:D,4,FALSE)</f>
        <v>MIGUEL JULIÁN HERNÁNDEZ GUARÍN</v>
      </c>
      <c r="C1131" s="154" t="str">
        <f>VLOOKUP(A1131,'CENTRO DE COSTOS'!A:D,2,FALSE)</f>
        <v>0004-0008</v>
      </c>
      <c r="D1131" s="154">
        <v>54001</v>
      </c>
      <c r="E1131" s="154">
        <v>2585622</v>
      </c>
      <c r="F1131" s="154">
        <v>63240</v>
      </c>
      <c r="G1131" s="154" t="s">
        <v>8049</v>
      </c>
      <c r="H1131" s="154" t="s">
        <v>317</v>
      </c>
      <c r="I1131" s="154" t="s">
        <v>81</v>
      </c>
      <c r="J1131" s="154" t="s">
        <v>13308</v>
      </c>
      <c r="K1131" s="154" t="s">
        <v>159</v>
      </c>
      <c r="L1131" s="154" t="s">
        <v>13309</v>
      </c>
      <c r="M1131" s="155">
        <v>45881.472916666666</v>
      </c>
      <c r="N1131" s="155">
        <v>45884.70416666667</v>
      </c>
      <c r="O1131" s="8"/>
      <c r="P1131" s="154" t="s">
        <v>10063</v>
      </c>
      <c r="Q1131" s="154" t="s">
        <v>10063</v>
      </c>
      <c r="R1131" s="154" t="s">
        <v>200</v>
      </c>
      <c r="S1131" s="154" t="s">
        <v>201</v>
      </c>
      <c r="T1131" s="154" t="s">
        <v>8052</v>
      </c>
      <c r="U1131" s="154" t="s">
        <v>9429</v>
      </c>
      <c r="V1131" s="154" t="s">
        <v>13310</v>
      </c>
      <c r="W1131" s="154" t="s">
        <v>2967</v>
      </c>
      <c r="X1131" s="8"/>
      <c r="Y1131" s="154" t="s">
        <v>25</v>
      </c>
      <c r="Z1131" s="154" t="str">
        <f>VLOOKUP(D1131,TIPOLOGIA!A:F,5,0)</f>
        <v>TERRESTRE</v>
      </c>
      <c r="AA1131" s="154" t="s">
        <v>1496</v>
      </c>
      <c r="AB1131" s="46">
        <v>1</v>
      </c>
      <c r="AC1131" s="87">
        <f>IF(W1131="SOPORTE_TELEFÓNICO",'BASE LIQUIDACION REDEBAN 2025'!$B$19,IF(AND(W1131="VISITA_TÉCNICA",Y1131="TIPO II"),'BASE LIQUIDACION REDEBAN 2025'!$B$18,'BASE LIQUIDACION REDEBAN 2025'!$B$17))</f>
        <v>35779.500569199998</v>
      </c>
      <c r="AD1131" s="87">
        <v>0</v>
      </c>
      <c r="AE1131" s="87">
        <f t="shared" si="17"/>
        <v>35779.500569199998</v>
      </c>
    </row>
    <row r="1132" spans="1:31">
      <c r="A1132" s="154" t="s">
        <v>76</v>
      </c>
      <c r="B1132" s="154" t="str">
        <f>VLOOKUP(A1132,'CENTRO DE COSTOS'!A:D,4,FALSE)</f>
        <v>DIEGO FERNANDO HENAO CARDONA</v>
      </c>
      <c r="C1132" s="154" t="str">
        <f>VLOOKUP(A1132,'CENTRO DE COSTOS'!A:D,2,FALSE)</f>
        <v>0004-0003</v>
      </c>
      <c r="D1132" s="154">
        <v>76834</v>
      </c>
      <c r="E1132" s="154">
        <v>2592002</v>
      </c>
      <c r="F1132" s="154">
        <v>40573</v>
      </c>
      <c r="G1132" s="154" t="s">
        <v>8049</v>
      </c>
      <c r="H1132" s="154" t="s">
        <v>227</v>
      </c>
      <c r="I1132" s="154" t="s">
        <v>1806</v>
      </c>
      <c r="J1132" s="154" t="s">
        <v>13311</v>
      </c>
      <c r="K1132" s="154" t="s">
        <v>159</v>
      </c>
      <c r="L1132" s="154" t="s">
        <v>13312</v>
      </c>
      <c r="M1132" s="155">
        <v>45882.470138888886</v>
      </c>
      <c r="N1132" s="155">
        <v>45884.705555555556</v>
      </c>
      <c r="O1132" s="8"/>
      <c r="P1132" s="154" t="s">
        <v>10063</v>
      </c>
      <c r="Q1132" s="154" t="s">
        <v>10063</v>
      </c>
      <c r="R1132" s="154" t="s">
        <v>2973</v>
      </c>
      <c r="S1132" s="154" t="s">
        <v>2973</v>
      </c>
      <c r="T1132" s="154" t="s">
        <v>8052</v>
      </c>
      <c r="U1132" s="154" t="s">
        <v>9429</v>
      </c>
      <c r="V1132" s="154" t="s">
        <v>13313</v>
      </c>
      <c r="W1132" s="154" t="s">
        <v>2967</v>
      </c>
      <c r="X1132" s="8"/>
      <c r="Y1132" s="154" t="s">
        <v>28</v>
      </c>
      <c r="Z1132" s="154" t="str">
        <f>VLOOKUP(D1132,TIPOLOGIA!A:F,5,0)</f>
        <v>TERRESTRE</v>
      </c>
      <c r="AA1132" s="154" t="s">
        <v>531</v>
      </c>
      <c r="AB1132" s="46">
        <v>1</v>
      </c>
      <c r="AC1132" s="87">
        <f>IF(W1132="SOPORTE_TELEFÓNICO",'BASE LIQUIDACION REDEBAN 2025'!$B$19,IF(AND(W1132="VISITA_TÉCNICA",Y1132="TIPO II"),'BASE LIQUIDACION REDEBAN 2025'!$B$18,'BASE LIQUIDACION REDEBAN 2025'!$B$17))</f>
        <v>67654.12000000001</v>
      </c>
      <c r="AD1132" s="87">
        <v>0</v>
      </c>
      <c r="AE1132" s="87">
        <f t="shared" si="17"/>
        <v>67654.12000000001</v>
      </c>
    </row>
    <row r="1133" spans="1:31">
      <c r="A1133" s="154" t="s">
        <v>97</v>
      </c>
      <c r="B1133" s="154" t="str">
        <f>VLOOKUP(A1133,'CENTRO DE COSTOS'!A:D,4,FALSE)</f>
        <v>JOSE MAURICIO HERNANDEZ ROJAS</v>
      </c>
      <c r="C1133" s="154" t="str">
        <f>VLOOKUP(A1133,'CENTRO DE COSTOS'!A:D,2,FALSE)</f>
        <v>0004-0001</v>
      </c>
      <c r="D1133" s="154">
        <v>70001</v>
      </c>
      <c r="E1133" s="154">
        <v>2590589</v>
      </c>
      <c r="F1133" s="154">
        <v>78326</v>
      </c>
      <c r="G1133" s="154" t="s">
        <v>8049</v>
      </c>
      <c r="H1133" s="154" t="s">
        <v>414</v>
      </c>
      <c r="I1133" s="154" t="s">
        <v>97</v>
      </c>
      <c r="J1133" s="154" t="s">
        <v>13314</v>
      </c>
      <c r="K1133" s="154" t="s">
        <v>159</v>
      </c>
      <c r="L1133" s="154" t="s">
        <v>13315</v>
      </c>
      <c r="M1133" s="155">
        <v>45882.401388888888</v>
      </c>
      <c r="N1133" s="155">
        <v>45884.713194444441</v>
      </c>
      <c r="O1133" s="8"/>
      <c r="P1133" s="154" t="s">
        <v>10063</v>
      </c>
      <c r="Q1133" s="154" t="s">
        <v>10063</v>
      </c>
      <c r="R1133" s="154" t="s">
        <v>2973</v>
      </c>
      <c r="S1133" s="154" t="s">
        <v>2973</v>
      </c>
      <c r="T1133" s="154" t="s">
        <v>8052</v>
      </c>
      <c r="U1133" s="154" t="s">
        <v>9429</v>
      </c>
      <c r="V1133" s="154" t="s">
        <v>13307</v>
      </c>
      <c r="W1133" s="154" t="s">
        <v>2967</v>
      </c>
      <c r="X1133" s="8"/>
      <c r="Y1133" s="154" t="s">
        <v>25</v>
      </c>
      <c r="Z1133" s="154" t="str">
        <f>VLOOKUP(D1133,TIPOLOGIA!A:F,5,0)</f>
        <v>TERRESTRE</v>
      </c>
      <c r="AA1133" s="154" t="s">
        <v>419</v>
      </c>
      <c r="AB1133" s="46">
        <v>1</v>
      </c>
      <c r="AC1133" s="87">
        <f>IF(W1133="SOPORTE_TELEFÓNICO",'BASE LIQUIDACION REDEBAN 2025'!$B$19,IF(AND(W1133="VISITA_TÉCNICA",Y1133="TIPO II"),'BASE LIQUIDACION REDEBAN 2025'!$B$18,'BASE LIQUIDACION REDEBAN 2025'!$B$17))</f>
        <v>35779.500569199998</v>
      </c>
      <c r="AD1133" s="87">
        <v>0</v>
      </c>
      <c r="AE1133" s="87">
        <f t="shared" si="17"/>
        <v>35779.500569199998</v>
      </c>
    </row>
    <row r="1134" spans="1:31">
      <c r="A1134" s="154" t="s">
        <v>68</v>
      </c>
      <c r="B1134" s="154" t="str">
        <f>VLOOKUP(A1134,'CENTRO DE COSTOS'!A:D,4,FALSE)</f>
        <v>WILLIAM ASDRUBAL ROZO ROZO</v>
      </c>
      <c r="C1134" s="154" t="str">
        <f>VLOOKUP(A1134,'CENTRO DE COSTOS'!A:D,2,FALSE)</f>
        <v>0004-0004</v>
      </c>
      <c r="D1134" s="154">
        <v>25758</v>
      </c>
      <c r="E1134" s="154">
        <v>2592552</v>
      </c>
      <c r="F1134" s="154">
        <v>80064</v>
      </c>
      <c r="G1134" s="154" t="s">
        <v>8049</v>
      </c>
      <c r="H1134" s="154" t="s">
        <v>470</v>
      </c>
      <c r="I1134" s="154" t="s">
        <v>11003</v>
      </c>
      <c r="J1134" s="154" t="s">
        <v>11004</v>
      </c>
      <c r="K1134" s="154" t="s">
        <v>159</v>
      </c>
      <c r="L1134" s="154" t="s">
        <v>13316</v>
      </c>
      <c r="M1134" s="155">
        <v>45882.52847222222</v>
      </c>
      <c r="N1134" s="155">
        <v>45884.717361111114</v>
      </c>
      <c r="O1134" s="8"/>
      <c r="P1134" s="154" t="s">
        <v>10063</v>
      </c>
      <c r="Q1134" s="154" t="s">
        <v>10063</v>
      </c>
      <c r="R1134" s="154" t="s">
        <v>2973</v>
      </c>
      <c r="S1134" s="154" t="s">
        <v>2973</v>
      </c>
      <c r="T1134" s="154" t="s">
        <v>8052</v>
      </c>
      <c r="U1134" s="154" t="s">
        <v>9429</v>
      </c>
      <c r="V1134" s="154" t="s">
        <v>13317</v>
      </c>
      <c r="W1134" s="154" t="s">
        <v>2967</v>
      </c>
      <c r="X1134" s="8"/>
      <c r="Y1134" s="154" t="s">
        <v>28</v>
      </c>
      <c r="Z1134" s="154" t="str">
        <f>VLOOKUP(D1134,TIPOLOGIA!A:F,5,0)</f>
        <v>TERRESTRE</v>
      </c>
      <c r="AA1134" s="154" t="s">
        <v>2153</v>
      </c>
      <c r="AB1134" s="46">
        <v>1</v>
      </c>
      <c r="AC1134" s="87">
        <f>IF(W1134="SOPORTE_TELEFÓNICO",'BASE LIQUIDACION REDEBAN 2025'!$B$19,IF(AND(W1134="VISITA_TÉCNICA",Y1134="TIPO II"),'BASE LIQUIDACION REDEBAN 2025'!$B$18,'BASE LIQUIDACION REDEBAN 2025'!$B$17))</f>
        <v>67654.12000000001</v>
      </c>
      <c r="AD1134" s="87">
        <v>0</v>
      </c>
      <c r="AE1134" s="87">
        <f t="shared" si="17"/>
        <v>67654.12000000001</v>
      </c>
    </row>
    <row r="1135" spans="1:31">
      <c r="A1135" s="154" t="s">
        <v>64</v>
      </c>
      <c r="B1135" s="154" t="str">
        <f>VLOOKUP(A1135,'CENTRO DE COSTOS'!A:D,4,FALSE)</f>
        <v>JOSE MAURICIO HERNANDEZ ROJAS</v>
      </c>
      <c r="C1135" s="154" t="str">
        <f>VLOOKUP(A1135,'CENTRO DE COSTOS'!A:D,2,FALSE)</f>
        <v>0004-0001</v>
      </c>
      <c r="D1135" s="154">
        <v>8001</v>
      </c>
      <c r="E1135" s="154">
        <v>2599669</v>
      </c>
      <c r="F1135" s="154">
        <v>64402</v>
      </c>
      <c r="G1135" s="154" t="s">
        <v>8049</v>
      </c>
      <c r="H1135" s="154" t="s">
        <v>389</v>
      </c>
      <c r="I1135" s="154" t="s">
        <v>64</v>
      </c>
      <c r="J1135" s="154" t="s">
        <v>13318</v>
      </c>
      <c r="K1135" s="154" t="s">
        <v>159</v>
      </c>
      <c r="L1135" s="154" t="s">
        <v>13319</v>
      </c>
      <c r="M1135" s="155">
        <v>45883.645138888889</v>
      </c>
      <c r="N1135" s="155">
        <v>45884.726388888892</v>
      </c>
      <c r="O1135" s="8"/>
      <c r="P1135" s="154" t="s">
        <v>10063</v>
      </c>
      <c r="Q1135" s="154" t="s">
        <v>10063</v>
      </c>
      <c r="R1135" s="154" t="s">
        <v>2973</v>
      </c>
      <c r="S1135" s="154" t="s">
        <v>2973</v>
      </c>
      <c r="T1135" s="154" t="s">
        <v>8052</v>
      </c>
      <c r="U1135" s="154" t="s">
        <v>9429</v>
      </c>
      <c r="V1135" s="154" t="s">
        <v>13320</v>
      </c>
      <c r="W1135" s="154" t="s">
        <v>2967</v>
      </c>
      <c r="X1135" s="8"/>
      <c r="Y1135" s="154" t="s">
        <v>25</v>
      </c>
      <c r="Z1135" s="154" t="str">
        <f>VLOOKUP(D1135,TIPOLOGIA!A:F,5,0)</f>
        <v>TERRESTRE</v>
      </c>
      <c r="AA1135" s="154" t="s">
        <v>6089</v>
      </c>
      <c r="AB1135" s="46">
        <v>1</v>
      </c>
      <c r="AC1135" s="87">
        <f>IF(W1135="SOPORTE_TELEFÓNICO",'BASE LIQUIDACION REDEBAN 2025'!$B$19,IF(AND(W1135="VISITA_TÉCNICA",Y1135="TIPO II"),'BASE LIQUIDACION REDEBAN 2025'!$B$18,'BASE LIQUIDACION REDEBAN 2025'!$B$17))</f>
        <v>35779.500569199998</v>
      </c>
      <c r="AD1135" s="87">
        <v>0</v>
      </c>
      <c r="AE1135" s="87">
        <f t="shared" si="17"/>
        <v>35779.500569199998</v>
      </c>
    </row>
    <row r="1136" spans="1:31">
      <c r="A1136" s="154" t="s">
        <v>64</v>
      </c>
      <c r="B1136" s="154" t="str">
        <f>VLOOKUP(A1136,'CENTRO DE COSTOS'!A:D,4,FALSE)</f>
        <v>JOSE MAURICIO HERNANDEZ ROJAS</v>
      </c>
      <c r="C1136" s="154" t="str">
        <f>VLOOKUP(A1136,'CENTRO DE COSTOS'!A:D,2,FALSE)</f>
        <v>0004-0001</v>
      </c>
      <c r="D1136" s="154">
        <v>8001</v>
      </c>
      <c r="E1136" s="154">
        <v>2599581</v>
      </c>
      <c r="F1136" s="154">
        <v>69991</v>
      </c>
      <c r="G1136" s="154" t="s">
        <v>8049</v>
      </c>
      <c r="H1136" s="154" t="s">
        <v>389</v>
      </c>
      <c r="I1136" s="154" t="s">
        <v>64</v>
      </c>
      <c r="J1136" s="154" t="s">
        <v>13321</v>
      </c>
      <c r="K1136" s="154" t="s">
        <v>159</v>
      </c>
      <c r="L1136" s="154" t="s">
        <v>13322</v>
      </c>
      <c r="M1136" s="155">
        <v>45883.647222222222</v>
      </c>
      <c r="N1136" s="155">
        <v>45885.368750000001</v>
      </c>
      <c r="O1136" s="8"/>
      <c r="P1136" s="154" t="s">
        <v>10063</v>
      </c>
      <c r="Q1136" s="154" t="s">
        <v>10063</v>
      </c>
      <c r="R1136" s="154" t="s">
        <v>2973</v>
      </c>
      <c r="S1136" s="154" t="s">
        <v>2973</v>
      </c>
      <c r="T1136" s="154" t="s">
        <v>8052</v>
      </c>
      <c r="U1136" s="154" t="s">
        <v>9429</v>
      </c>
      <c r="V1136" s="154" t="s">
        <v>13323</v>
      </c>
      <c r="W1136" s="154" t="s">
        <v>2967</v>
      </c>
      <c r="X1136" s="8"/>
      <c r="Y1136" s="154" t="s">
        <v>25</v>
      </c>
      <c r="Z1136" s="154" t="str">
        <f>VLOOKUP(D1136,TIPOLOGIA!A:F,5,0)</f>
        <v>TERRESTRE</v>
      </c>
      <c r="AA1136" s="154" t="s">
        <v>6089</v>
      </c>
      <c r="AB1136" s="46">
        <v>1</v>
      </c>
      <c r="AC1136" s="87">
        <f>IF(W1136="SOPORTE_TELEFÓNICO",'BASE LIQUIDACION REDEBAN 2025'!$B$19,IF(AND(W1136="VISITA_TÉCNICA",Y1136="TIPO II"),'BASE LIQUIDACION REDEBAN 2025'!$B$18,'BASE LIQUIDACION REDEBAN 2025'!$B$17))</f>
        <v>35779.500569199998</v>
      </c>
      <c r="AD1136" s="87">
        <v>0</v>
      </c>
      <c r="AE1136" s="87">
        <f t="shared" si="17"/>
        <v>35779.500569199998</v>
      </c>
    </row>
    <row r="1137" spans="1:31">
      <c r="A1137" s="154" t="s">
        <v>64</v>
      </c>
      <c r="B1137" s="154" t="str">
        <f>VLOOKUP(A1137,'CENTRO DE COSTOS'!A:D,4,FALSE)</f>
        <v>JOSE MAURICIO HERNANDEZ ROJAS</v>
      </c>
      <c r="C1137" s="154" t="str">
        <f>VLOOKUP(A1137,'CENTRO DE COSTOS'!A:D,2,FALSE)</f>
        <v>0004-0001</v>
      </c>
      <c r="D1137" s="154">
        <v>8001</v>
      </c>
      <c r="E1137" s="154">
        <v>2599725</v>
      </c>
      <c r="F1137" s="154">
        <v>74524</v>
      </c>
      <c r="G1137" s="154" t="s">
        <v>8049</v>
      </c>
      <c r="H1137" s="154" t="s">
        <v>389</v>
      </c>
      <c r="I1137" s="154" t="s">
        <v>64</v>
      </c>
      <c r="J1137" s="154" t="s">
        <v>13324</v>
      </c>
      <c r="K1137" s="154" t="s">
        <v>159</v>
      </c>
      <c r="L1137" s="154" t="s">
        <v>13325</v>
      </c>
      <c r="M1137" s="155">
        <v>45883.65</v>
      </c>
      <c r="N1137" s="155">
        <v>45885.369444444441</v>
      </c>
      <c r="O1137" s="8"/>
      <c r="P1137" s="154" t="s">
        <v>10063</v>
      </c>
      <c r="Q1137" s="154" t="s">
        <v>10063</v>
      </c>
      <c r="R1137" s="154" t="s">
        <v>2973</v>
      </c>
      <c r="S1137" s="154" t="s">
        <v>2973</v>
      </c>
      <c r="T1137" s="154" t="s">
        <v>8052</v>
      </c>
      <c r="U1137" s="154" t="s">
        <v>9429</v>
      </c>
      <c r="V1137" s="154" t="s">
        <v>13326</v>
      </c>
      <c r="W1137" s="154" t="s">
        <v>2967</v>
      </c>
      <c r="X1137" s="8"/>
      <c r="Y1137" s="154" t="s">
        <v>25</v>
      </c>
      <c r="Z1137" s="154" t="str">
        <f>VLOOKUP(D1137,TIPOLOGIA!A:F,5,0)</f>
        <v>TERRESTRE</v>
      </c>
      <c r="AA1137" s="154" t="s">
        <v>6089</v>
      </c>
      <c r="AB1137" s="46">
        <v>1</v>
      </c>
      <c r="AC1137" s="87">
        <f>IF(W1137="SOPORTE_TELEFÓNICO",'BASE LIQUIDACION REDEBAN 2025'!$B$19,IF(AND(W1137="VISITA_TÉCNICA",Y1137="TIPO II"),'BASE LIQUIDACION REDEBAN 2025'!$B$18,'BASE LIQUIDACION REDEBAN 2025'!$B$17))</f>
        <v>35779.500569199998</v>
      </c>
      <c r="AD1137" s="87">
        <v>0</v>
      </c>
      <c r="AE1137" s="87">
        <f t="shared" si="17"/>
        <v>35779.500569199998</v>
      </c>
    </row>
    <row r="1138" spans="1:31">
      <c r="A1138" s="154" t="s">
        <v>68</v>
      </c>
      <c r="B1138" s="154" t="str">
        <f>VLOOKUP(A1138,'CENTRO DE COSTOS'!A:D,4,FALSE)</f>
        <v>WILLIAM ASDRUBAL ROZO ROZO</v>
      </c>
      <c r="C1138" s="154" t="str">
        <f>VLOOKUP(A1138,'CENTRO DE COSTOS'!A:D,2,FALSE)</f>
        <v>0004-0004</v>
      </c>
      <c r="D1138" s="154">
        <v>11001</v>
      </c>
      <c r="E1138" s="154">
        <v>2598090</v>
      </c>
      <c r="F1138" s="154">
        <v>75687</v>
      </c>
      <c r="G1138" s="154" t="s">
        <v>8049</v>
      </c>
      <c r="H1138" s="154" t="s">
        <v>470</v>
      </c>
      <c r="I1138" s="154" t="s">
        <v>68</v>
      </c>
      <c r="J1138" s="154" t="s">
        <v>13327</v>
      </c>
      <c r="K1138" s="154" t="s">
        <v>159</v>
      </c>
      <c r="L1138" s="154" t="s">
        <v>13328</v>
      </c>
      <c r="M1138" s="155">
        <v>45883.496527777781</v>
      </c>
      <c r="N1138" s="155">
        <v>45885.370833333334</v>
      </c>
      <c r="O1138" s="8"/>
      <c r="P1138" s="154" t="s">
        <v>10063</v>
      </c>
      <c r="Q1138" s="154" t="s">
        <v>10063</v>
      </c>
      <c r="R1138" s="154" t="s">
        <v>2973</v>
      </c>
      <c r="S1138" s="154" t="s">
        <v>2973</v>
      </c>
      <c r="T1138" s="154" t="s">
        <v>8052</v>
      </c>
      <c r="U1138" s="154" t="s">
        <v>9429</v>
      </c>
      <c r="V1138" s="154" t="s">
        <v>13329</v>
      </c>
      <c r="W1138" s="154" t="s">
        <v>2967</v>
      </c>
      <c r="X1138" s="8"/>
      <c r="Y1138" s="154" t="s">
        <v>25</v>
      </c>
      <c r="Z1138" s="154" t="str">
        <f>VLOOKUP(D1138,TIPOLOGIA!A:F,5,0)</f>
        <v>TERRESTRE</v>
      </c>
      <c r="AA1138" s="154" t="s">
        <v>3836</v>
      </c>
      <c r="AB1138" s="46">
        <v>1</v>
      </c>
      <c r="AC1138" s="87">
        <f>IF(W1138="SOPORTE_TELEFÓNICO",'BASE LIQUIDACION REDEBAN 2025'!$B$19,IF(AND(W1138="VISITA_TÉCNICA",Y1138="TIPO II"),'BASE LIQUIDACION REDEBAN 2025'!$B$18,'BASE LIQUIDACION REDEBAN 2025'!$B$17))</f>
        <v>35779.500569199998</v>
      </c>
      <c r="AD1138" s="87">
        <v>0</v>
      </c>
      <c r="AE1138" s="87">
        <f t="shared" si="17"/>
        <v>35779.500569199998</v>
      </c>
    </row>
    <row r="1139" spans="1:31">
      <c r="A1139" s="154" t="s">
        <v>76</v>
      </c>
      <c r="B1139" s="154" t="str">
        <f>VLOOKUP(A1139,'CENTRO DE COSTOS'!A:D,4,FALSE)</f>
        <v>DIEGO FERNANDO HENAO CARDONA</v>
      </c>
      <c r="C1139" s="154" t="str">
        <f>VLOOKUP(A1139,'CENTRO DE COSTOS'!A:D,2,FALSE)</f>
        <v>0004-0003</v>
      </c>
      <c r="D1139" s="154">
        <v>76606</v>
      </c>
      <c r="E1139" s="154">
        <v>2574268</v>
      </c>
      <c r="F1139" s="154">
        <v>79122</v>
      </c>
      <c r="G1139" s="154" t="s">
        <v>8049</v>
      </c>
      <c r="H1139" s="154" t="s">
        <v>227</v>
      </c>
      <c r="I1139" s="154" t="s">
        <v>589</v>
      </c>
      <c r="J1139" s="154" t="s">
        <v>13330</v>
      </c>
      <c r="K1139" s="154" t="s">
        <v>159</v>
      </c>
      <c r="L1139" s="154" t="s">
        <v>13331</v>
      </c>
      <c r="M1139" s="155">
        <v>45880.333333333336</v>
      </c>
      <c r="N1139" s="155">
        <v>45885.37222222222</v>
      </c>
      <c r="O1139" s="8"/>
      <c r="P1139" s="154" t="s">
        <v>10063</v>
      </c>
      <c r="Q1139" s="154" t="s">
        <v>10063</v>
      </c>
      <c r="R1139" s="154" t="s">
        <v>2973</v>
      </c>
      <c r="S1139" s="154" t="s">
        <v>2973</v>
      </c>
      <c r="T1139" s="154" t="s">
        <v>8052</v>
      </c>
      <c r="U1139" s="154" t="s">
        <v>9429</v>
      </c>
      <c r="V1139" s="154" t="s">
        <v>13332</v>
      </c>
      <c r="W1139" s="154" t="s">
        <v>10144</v>
      </c>
      <c r="X1139" s="8"/>
      <c r="Y1139" s="154" t="s">
        <v>28</v>
      </c>
      <c r="Z1139" s="154" t="str">
        <f>VLOOKUP(D1139,TIPOLOGIA!A:F,5,0)</f>
        <v>TERRESTRE</v>
      </c>
      <c r="AA1139" s="154" t="s">
        <v>525</v>
      </c>
      <c r="AB1139" s="46">
        <v>0</v>
      </c>
      <c r="AC1139" s="87">
        <f>IF(W1139="SOPORTE_TELEFÓNICO",'BASE LIQUIDACION REDEBAN 2025'!$B$19,IF(AND(W1139="VISITA_TÉCNICA",Y1139="TIPO II"),'BASE LIQUIDACION REDEBAN 2025'!$B$18,'BASE LIQUIDACION REDEBAN 2025'!$B$17))</f>
        <v>35779.500569199998</v>
      </c>
      <c r="AD1139" s="87">
        <v>0</v>
      </c>
      <c r="AE1139" s="87">
        <f t="shared" si="17"/>
        <v>35779.500569199998</v>
      </c>
    </row>
    <row r="1140" spans="1:31">
      <c r="A1140" s="154" t="s">
        <v>101</v>
      </c>
      <c r="B1140" s="154" t="str">
        <f>VLOOKUP(A1140,'CENTRO DE COSTOS'!A:D,4,FALSE)</f>
        <v>KEVIN ALEXIS CORZO BUSTOS</v>
      </c>
      <c r="C1140" s="154" t="str">
        <f>VLOOKUP(A1140,'CENTRO DE COSTOS'!A:D,2,FALSE)</f>
        <v>0004-0007</v>
      </c>
      <c r="D1140" s="154">
        <v>85001</v>
      </c>
      <c r="E1140" s="154">
        <v>2598126</v>
      </c>
      <c r="F1140" s="154">
        <v>79926</v>
      </c>
      <c r="G1140" s="154" t="s">
        <v>8049</v>
      </c>
      <c r="H1140" s="154" t="s">
        <v>189</v>
      </c>
      <c r="I1140" s="154" t="s">
        <v>101</v>
      </c>
      <c r="J1140" s="154" t="s">
        <v>13333</v>
      </c>
      <c r="K1140" s="154" t="s">
        <v>159</v>
      </c>
      <c r="L1140" s="154" t="s">
        <v>13334</v>
      </c>
      <c r="M1140" s="155">
        <v>45883.488194444442</v>
      </c>
      <c r="N1140" s="155">
        <v>45885.374305555553</v>
      </c>
      <c r="O1140" s="8"/>
      <c r="P1140" s="154" t="s">
        <v>10063</v>
      </c>
      <c r="Q1140" s="154" t="s">
        <v>10063</v>
      </c>
      <c r="R1140" s="154" t="s">
        <v>200</v>
      </c>
      <c r="S1140" s="154" t="s">
        <v>201</v>
      </c>
      <c r="T1140" s="154" t="s">
        <v>8052</v>
      </c>
      <c r="U1140" s="154" t="s">
        <v>9429</v>
      </c>
      <c r="V1140" s="154" t="s">
        <v>13335</v>
      </c>
      <c r="W1140" s="154" t="s">
        <v>10144</v>
      </c>
      <c r="X1140" s="8"/>
      <c r="Y1140" s="154" t="s">
        <v>25</v>
      </c>
      <c r="Z1140" s="154" t="str">
        <f>VLOOKUP(D1140,TIPOLOGIA!A:F,5,0)</f>
        <v>TERRESTRE</v>
      </c>
      <c r="AA1140" s="154" t="s">
        <v>194</v>
      </c>
      <c r="AB1140" s="46">
        <v>0</v>
      </c>
      <c r="AC1140" s="87">
        <f>IF(W1140="SOPORTE_TELEFÓNICO",'BASE LIQUIDACION REDEBAN 2025'!$B$19,IF(AND(W1140="VISITA_TÉCNICA",Y1140="TIPO II"),'BASE LIQUIDACION REDEBAN 2025'!$B$18,'BASE LIQUIDACION REDEBAN 2025'!$B$17))</f>
        <v>35779.500569199998</v>
      </c>
      <c r="AD1140" s="87">
        <v>0</v>
      </c>
      <c r="AE1140" s="87">
        <f t="shared" si="17"/>
        <v>35779.500569199998</v>
      </c>
    </row>
    <row r="1141" spans="1:31">
      <c r="A1141" s="154" t="s">
        <v>101</v>
      </c>
      <c r="B1141" s="154" t="str">
        <f>VLOOKUP(A1141,'CENTRO DE COSTOS'!A:D,4,FALSE)</f>
        <v>KEVIN ALEXIS CORZO BUSTOS</v>
      </c>
      <c r="C1141" s="154" t="str">
        <f>VLOOKUP(A1141,'CENTRO DE COSTOS'!A:D,2,FALSE)</f>
        <v>0004-0007</v>
      </c>
      <c r="D1141" s="154">
        <v>85410</v>
      </c>
      <c r="E1141" s="154">
        <v>2594926</v>
      </c>
      <c r="F1141" s="154">
        <v>78770</v>
      </c>
      <c r="G1141" s="154" t="s">
        <v>8049</v>
      </c>
      <c r="H1141" s="154" t="s">
        <v>189</v>
      </c>
      <c r="I1141" s="154" t="s">
        <v>13336</v>
      </c>
      <c r="J1141" s="154" t="s">
        <v>13337</v>
      </c>
      <c r="K1141" s="154" t="s">
        <v>159</v>
      </c>
      <c r="L1141" s="154" t="s">
        <v>13338</v>
      </c>
      <c r="M1141" s="155">
        <v>45882.744444444441</v>
      </c>
      <c r="N1141" s="155">
        <v>45885.376388888886</v>
      </c>
      <c r="O1141" s="8"/>
      <c r="P1141" s="154" t="s">
        <v>10063</v>
      </c>
      <c r="Q1141" s="154" t="s">
        <v>10063</v>
      </c>
      <c r="R1141" s="154" t="s">
        <v>200</v>
      </c>
      <c r="S1141" s="154" t="s">
        <v>201</v>
      </c>
      <c r="T1141" s="154" t="s">
        <v>8052</v>
      </c>
      <c r="U1141" s="154" t="s">
        <v>9429</v>
      </c>
      <c r="V1141" s="154" t="s">
        <v>13339</v>
      </c>
      <c r="W1141" s="154" t="s">
        <v>10144</v>
      </c>
      <c r="X1141" s="8"/>
      <c r="Y1141" s="154" t="s">
        <v>28</v>
      </c>
      <c r="Z1141" s="154" t="str">
        <f>VLOOKUP(D1141,TIPOLOGIA!A:F,5,0)</f>
        <v>TERRESTRE</v>
      </c>
      <c r="AA1141" s="154" t="s">
        <v>194</v>
      </c>
      <c r="AB1141" s="46">
        <v>0</v>
      </c>
      <c r="AC1141" s="87">
        <f>IF(W1141="SOPORTE_TELEFÓNICO",'BASE LIQUIDACION REDEBAN 2025'!$B$19,IF(AND(W1141="VISITA_TÉCNICA",Y1141="TIPO II"),'BASE LIQUIDACION REDEBAN 2025'!$B$18,'BASE LIQUIDACION REDEBAN 2025'!$B$17))</f>
        <v>35779.500569199998</v>
      </c>
      <c r="AD1141" s="87">
        <v>0</v>
      </c>
      <c r="AE1141" s="87">
        <f t="shared" si="17"/>
        <v>35779.500569199998</v>
      </c>
    </row>
    <row r="1142" spans="1:31">
      <c r="A1142" s="154" t="s">
        <v>81</v>
      </c>
      <c r="B1142" s="154" t="str">
        <f>VLOOKUP(A1142,'CENTRO DE COSTOS'!A:D,4,FALSE)</f>
        <v>MIGUEL JULIÁN HERNÁNDEZ GUARÍN</v>
      </c>
      <c r="C1142" s="154" t="str">
        <f>VLOOKUP(A1142,'CENTRO DE COSTOS'!A:D,2,FALSE)</f>
        <v>0004-0008</v>
      </c>
      <c r="D1142" s="154">
        <v>54001</v>
      </c>
      <c r="E1142" s="154">
        <v>2604344</v>
      </c>
      <c r="F1142" s="154">
        <v>59778</v>
      </c>
      <c r="G1142" s="154" t="s">
        <v>8049</v>
      </c>
      <c r="H1142" s="154" t="s">
        <v>317</v>
      </c>
      <c r="I1142" s="154" t="s">
        <v>81</v>
      </c>
      <c r="J1142" s="154" t="s">
        <v>13340</v>
      </c>
      <c r="K1142" s="154" t="s">
        <v>159</v>
      </c>
      <c r="L1142" s="154" t="s">
        <v>13341</v>
      </c>
      <c r="M1142" s="155">
        <v>45884.584027777775</v>
      </c>
      <c r="N1142" s="155">
        <v>45885.4</v>
      </c>
      <c r="O1142" s="8"/>
      <c r="P1142" s="154" t="s">
        <v>10063</v>
      </c>
      <c r="Q1142" s="154" t="s">
        <v>10063</v>
      </c>
      <c r="R1142" s="154" t="s">
        <v>200</v>
      </c>
      <c r="S1142" s="154" t="s">
        <v>739</v>
      </c>
      <c r="T1142" s="154" t="s">
        <v>8052</v>
      </c>
      <c r="U1142" s="154" t="s">
        <v>9429</v>
      </c>
      <c r="V1142" s="154" t="s">
        <v>13342</v>
      </c>
      <c r="W1142" s="154" t="s">
        <v>2967</v>
      </c>
      <c r="X1142" s="8"/>
      <c r="Y1142" s="154" t="s">
        <v>25</v>
      </c>
      <c r="Z1142" s="154" t="str">
        <f>VLOOKUP(D1142,TIPOLOGIA!A:F,5,0)</f>
        <v>TERRESTRE</v>
      </c>
      <c r="AA1142" s="154" t="s">
        <v>1496</v>
      </c>
      <c r="AB1142" s="46">
        <v>1</v>
      </c>
      <c r="AC1142" s="87">
        <f>IF(W1142="SOPORTE_TELEFÓNICO",'BASE LIQUIDACION REDEBAN 2025'!$B$19,IF(AND(W1142="VISITA_TÉCNICA",Y1142="TIPO II"),'BASE LIQUIDACION REDEBAN 2025'!$B$18,'BASE LIQUIDACION REDEBAN 2025'!$B$17))</f>
        <v>35779.500569199998</v>
      </c>
      <c r="AD1142" s="87">
        <v>0</v>
      </c>
      <c r="AE1142" s="87">
        <f t="shared" si="17"/>
        <v>35779.500569199998</v>
      </c>
    </row>
    <row r="1143" spans="1:31">
      <c r="A1143" s="154" t="s">
        <v>76</v>
      </c>
      <c r="B1143" s="154" t="str">
        <f>VLOOKUP(A1143,'CENTRO DE COSTOS'!A:D,4,FALSE)</f>
        <v>DIEGO FERNANDO HENAO CARDONA</v>
      </c>
      <c r="C1143" s="154" t="str">
        <f>VLOOKUP(A1143,'CENTRO DE COSTOS'!A:D,2,FALSE)</f>
        <v>0004-0003</v>
      </c>
      <c r="D1143" s="154">
        <v>19807</v>
      </c>
      <c r="E1143" s="154">
        <v>2585200</v>
      </c>
      <c r="F1143" s="154">
        <v>79423</v>
      </c>
      <c r="G1143" s="154" t="s">
        <v>8049</v>
      </c>
      <c r="H1143" s="154" t="s">
        <v>258</v>
      </c>
      <c r="I1143" s="154" t="s">
        <v>6723</v>
      </c>
      <c r="J1143" s="154" t="s">
        <v>13343</v>
      </c>
      <c r="K1143" s="154" t="s">
        <v>159</v>
      </c>
      <c r="L1143" s="154" t="s">
        <v>13344</v>
      </c>
      <c r="M1143" s="155">
        <v>45881.443055555559</v>
      </c>
      <c r="N1143" s="155">
        <v>45885.40347222222</v>
      </c>
      <c r="O1143" s="8"/>
      <c r="P1143" s="154" t="s">
        <v>10063</v>
      </c>
      <c r="Q1143" s="154" t="s">
        <v>10063</v>
      </c>
      <c r="R1143" s="154" t="s">
        <v>2973</v>
      </c>
      <c r="S1143" s="154" t="s">
        <v>2973</v>
      </c>
      <c r="T1143" s="154" t="s">
        <v>8052</v>
      </c>
      <c r="U1143" s="154" t="s">
        <v>9429</v>
      </c>
      <c r="V1143" s="154" t="s">
        <v>13345</v>
      </c>
      <c r="W1143" s="154" t="s">
        <v>10144</v>
      </c>
      <c r="X1143" s="8"/>
      <c r="Y1143" s="154" t="s">
        <v>30</v>
      </c>
      <c r="Z1143" s="154" t="str">
        <f>VLOOKUP(D1143,TIPOLOGIA!A:F,5,0)</f>
        <v>TERRESTRE</v>
      </c>
      <c r="AA1143" s="154" t="s">
        <v>330</v>
      </c>
      <c r="AB1143" s="46">
        <v>0</v>
      </c>
      <c r="AC1143" s="87">
        <f>IF(W1143="SOPORTE_TELEFÓNICO",'BASE LIQUIDACION REDEBAN 2025'!$B$19,IF(AND(W1143="VISITA_TÉCNICA",Y1143="TIPO II"),'BASE LIQUIDACION REDEBAN 2025'!$B$18,'BASE LIQUIDACION REDEBAN 2025'!$B$17))</f>
        <v>35779.500569199998</v>
      </c>
      <c r="AD1143" s="87">
        <v>0</v>
      </c>
      <c r="AE1143" s="87">
        <f t="shared" si="17"/>
        <v>35779.500569199998</v>
      </c>
    </row>
    <row r="1144" spans="1:31">
      <c r="A1144" s="154" t="s">
        <v>93</v>
      </c>
      <c r="B1144" s="154" t="str">
        <f>VLOOKUP(A1144,'CENTRO DE COSTOS'!A:D,4,FALSE)</f>
        <v>DIEGO FERNANDO HENAO CARDONA</v>
      </c>
      <c r="C1144" s="154" t="str">
        <f>VLOOKUP(A1144,'CENTRO DE COSTOS'!A:D,2,FALSE)</f>
        <v>0004-0003</v>
      </c>
      <c r="D1144" s="154">
        <v>52835</v>
      </c>
      <c r="E1144" s="154">
        <v>2579714</v>
      </c>
      <c r="F1144" s="154">
        <v>41800</v>
      </c>
      <c r="G1144" s="154" t="s">
        <v>8049</v>
      </c>
      <c r="H1144" s="154" t="s">
        <v>174</v>
      </c>
      <c r="I1144" s="154" t="s">
        <v>515</v>
      </c>
      <c r="J1144" s="154" t="s">
        <v>13346</v>
      </c>
      <c r="K1144" s="154" t="s">
        <v>159</v>
      </c>
      <c r="L1144" s="154" t="s">
        <v>13347</v>
      </c>
      <c r="M1144" s="155">
        <v>45880.548611111109</v>
      </c>
      <c r="N1144" s="155">
        <v>45885.40625</v>
      </c>
      <c r="O1144" s="8"/>
      <c r="P1144" s="154" t="s">
        <v>10063</v>
      </c>
      <c r="Q1144" s="154" t="s">
        <v>10063</v>
      </c>
      <c r="R1144" s="154" t="s">
        <v>200</v>
      </c>
      <c r="S1144" s="154" t="s">
        <v>201</v>
      </c>
      <c r="T1144" s="154" t="s">
        <v>8052</v>
      </c>
      <c r="U1144" s="154" t="s">
        <v>9429</v>
      </c>
      <c r="V1144" s="154" t="s">
        <v>13348</v>
      </c>
      <c r="W1144" s="154" t="s">
        <v>10144</v>
      </c>
      <c r="X1144" s="8"/>
      <c r="Y1144" s="154" t="s">
        <v>32</v>
      </c>
      <c r="Z1144" s="154" t="str">
        <f>VLOOKUP(D1144,TIPOLOGIA!A:F,5,0)</f>
        <v>TERRESTRE</v>
      </c>
      <c r="AA1144" s="154" t="s">
        <v>3595</v>
      </c>
      <c r="AB1144" s="46">
        <v>0</v>
      </c>
      <c r="AC1144" s="87">
        <f>IF(W1144="SOPORTE_TELEFÓNICO",'BASE LIQUIDACION REDEBAN 2025'!$B$19,IF(AND(W1144="VISITA_TÉCNICA",Y1144="TIPO II"),'BASE LIQUIDACION REDEBAN 2025'!$B$18,'BASE LIQUIDACION REDEBAN 2025'!$B$17))</f>
        <v>35779.500569199998</v>
      </c>
      <c r="AD1144" s="87">
        <v>0</v>
      </c>
      <c r="AE1144" s="87">
        <f t="shared" si="17"/>
        <v>35779.500569199998</v>
      </c>
    </row>
    <row r="1145" spans="1:31">
      <c r="A1145" s="154" t="s">
        <v>68</v>
      </c>
      <c r="B1145" s="154" t="str">
        <f>VLOOKUP(A1145,'CENTRO DE COSTOS'!A:D,4,FALSE)</f>
        <v>WILLIAM ASDRUBAL ROZO ROZO</v>
      </c>
      <c r="C1145" s="154" t="str">
        <f>VLOOKUP(A1145,'CENTRO DE COSTOS'!A:D,2,FALSE)</f>
        <v>0004-0004</v>
      </c>
      <c r="D1145" s="154">
        <v>11001</v>
      </c>
      <c r="E1145" s="154">
        <v>2602001</v>
      </c>
      <c r="F1145" s="154">
        <v>69648</v>
      </c>
      <c r="G1145" s="154" t="s">
        <v>8049</v>
      </c>
      <c r="H1145" s="154" t="s">
        <v>470</v>
      </c>
      <c r="I1145" s="154" t="s">
        <v>68</v>
      </c>
      <c r="J1145" s="154" t="s">
        <v>10145</v>
      </c>
      <c r="K1145" s="154" t="s">
        <v>159</v>
      </c>
      <c r="L1145" s="154" t="s">
        <v>13349</v>
      </c>
      <c r="M1145" s="155">
        <v>45884.369444444441</v>
      </c>
      <c r="N1145" s="155">
        <v>45885.415277777778</v>
      </c>
      <c r="O1145" s="8"/>
      <c r="P1145" s="154" t="s">
        <v>10063</v>
      </c>
      <c r="Q1145" s="154" t="s">
        <v>10063</v>
      </c>
      <c r="R1145" s="154" t="s">
        <v>2973</v>
      </c>
      <c r="S1145" s="154" t="s">
        <v>2973</v>
      </c>
      <c r="T1145" s="154" t="s">
        <v>8052</v>
      </c>
      <c r="U1145" s="154" t="s">
        <v>9429</v>
      </c>
      <c r="V1145" s="154" t="s">
        <v>13350</v>
      </c>
      <c r="W1145" s="154" t="s">
        <v>2967</v>
      </c>
      <c r="X1145" s="8"/>
      <c r="Y1145" s="154" t="s">
        <v>25</v>
      </c>
      <c r="Z1145" s="154" t="str">
        <f>VLOOKUP(D1145,TIPOLOGIA!A:F,5,0)</f>
        <v>TERRESTRE</v>
      </c>
      <c r="AA1145" s="154" t="s">
        <v>506</v>
      </c>
      <c r="AB1145" s="46">
        <v>1</v>
      </c>
      <c r="AC1145" s="87">
        <f>IF(W1145="SOPORTE_TELEFÓNICO",'BASE LIQUIDACION REDEBAN 2025'!$B$19,IF(AND(W1145="VISITA_TÉCNICA",Y1145="TIPO II"),'BASE LIQUIDACION REDEBAN 2025'!$B$18,'BASE LIQUIDACION REDEBAN 2025'!$B$17))</f>
        <v>35779.500569199998</v>
      </c>
      <c r="AD1145" s="87">
        <v>0</v>
      </c>
      <c r="AE1145" s="87">
        <f t="shared" si="17"/>
        <v>35779.500569199998</v>
      </c>
    </row>
    <row r="1146" spans="1:31">
      <c r="A1146" s="154" t="s">
        <v>90</v>
      </c>
      <c r="B1146" s="154" t="str">
        <f>VLOOKUP(A1146,'CENTRO DE COSTOS'!A:D,4,FALSE)</f>
        <v>JUAN SEBASTIÁN RÍOS CASTRILLÓN</v>
      </c>
      <c r="C1146" s="154" t="str">
        <f>VLOOKUP(A1146,'CENTRO DE COSTOS'!A:D,2,FALSE)</f>
        <v>0004-0005</v>
      </c>
      <c r="D1146" s="154">
        <v>5861</v>
      </c>
      <c r="E1146" s="154">
        <v>2582307</v>
      </c>
      <c r="F1146" s="154">
        <v>26624</v>
      </c>
      <c r="G1146" s="154" t="s">
        <v>8049</v>
      </c>
      <c r="H1146" s="154" t="s">
        <v>197</v>
      </c>
      <c r="I1146" s="154" t="s">
        <v>4477</v>
      </c>
      <c r="J1146" s="154" t="s">
        <v>13351</v>
      </c>
      <c r="K1146" s="154" t="s">
        <v>159</v>
      </c>
      <c r="L1146" s="154" t="s">
        <v>13352</v>
      </c>
      <c r="M1146" s="155">
        <v>45881.333333333336</v>
      </c>
      <c r="N1146" s="155">
        <v>45885.418749999997</v>
      </c>
      <c r="O1146" s="8"/>
      <c r="P1146" s="154" t="s">
        <v>10063</v>
      </c>
      <c r="Q1146" s="154" t="s">
        <v>10063</v>
      </c>
      <c r="R1146" s="154" t="s">
        <v>200</v>
      </c>
      <c r="S1146" s="154" t="s">
        <v>201</v>
      </c>
      <c r="T1146" s="154" t="s">
        <v>8052</v>
      </c>
      <c r="U1146" s="154" t="s">
        <v>9429</v>
      </c>
      <c r="V1146" s="154" t="s">
        <v>13353</v>
      </c>
      <c r="W1146" s="154" t="s">
        <v>2967</v>
      </c>
      <c r="X1146" s="8"/>
      <c r="Y1146" s="154" t="s">
        <v>28</v>
      </c>
      <c r="Z1146" s="154" t="str">
        <f>VLOOKUP(D1146,TIPOLOGIA!A:F,5,0)</f>
        <v>TERRESTRE</v>
      </c>
      <c r="AA1146" s="154" t="s">
        <v>1245</v>
      </c>
      <c r="AB1146" s="46">
        <v>1</v>
      </c>
      <c r="AC1146" s="87">
        <f>IF(W1146="SOPORTE_TELEFÓNICO",'BASE LIQUIDACION REDEBAN 2025'!$B$19,IF(AND(W1146="VISITA_TÉCNICA",Y1146="TIPO II"),'BASE LIQUIDACION REDEBAN 2025'!$B$18,'BASE LIQUIDACION REDEBAN 2025'!$B$17))</f>
        <v>67654.12000000001</v>
      </c>
      <c r="AD1146" s="87">
        <v>0</v>
      </c>
      <c r="AE1146" s="87">
        <f t="shared" si="17"/>
        <v>67654.12000000001</v>
      </c>
    </row>
    <row r="1147" spans="1:31">
      <c r="A1147" s="154" t="s">
        <v>99</v>
      </c>
      <c r="B1147" s="154" t="str">
        <f>VLOOKUP(A1147,'CENTRO DE COSTOS'!A:D,4,FALSE)</f>
        <v>JOSE MAURICIO HERNANDEZ ROJAS</v>
      </c>
      <c r="C1147" s="154" t="str">
        <f>VLOOKUP(A1147,'CENTRO DE COSTOS'!A:D,2,FALSE)</f>
        <v>0004-0001</v>
      </c>
      <c r="D1147" s="154">
        <v>20032</v>
      </c>
      <c r="E1147" s="154">
        <v>2595121</v>
      </c>
      <c r="F1147" s="154">
        <v>79223</v>
      </c>
      <c r="G1147" s="154" t="s">
        <v>8049</v>
      </c>
      <c r="H1147" s="154" t="s">
        <v>440</v>
      </c>
      <c r="I1147" s="154" t="s">
        <v>13354</v>
      </c>
      <c r="J1147" s="154" t="s">
        <v>13355</v>
      </c>
      <c r="K1147" s="154" t="s">
        <v>159</v>
      </c>
      <c r="L1147" s="154" t="s">
        <v>13356</v>
      </c>
      <c r="M1147" s="155">
        <v>45883.333333333336</v>
      </c>
      <c r="N1147" s="155">
        <v>45885.426388888889</v>
      </c>
      <c r="O1147" s="8"/>
      <c r="P1147" s="154" t="s">
        <v>10063</v>
      </c>
      <c r="Q1147" s="154" t="s">
        <v>10063</v>
      </c>
      <c r="R1147" s="154" t="s">
        <v>200</v>
      </c>
      <c r="S1147" s="154" t="s">
        <v>201</v>
      </c>
      <c r="T1147" s="154" t="s">
        <v>8052</v>
      </c>
      <c r="U1147" s="154" t="s">
        <v>9429</v>
      </c>
      <c r="V1147" s="154" t="s">
        <v>13357</v>
      </c>
      <c r="W1147" s="154" t="s">
        <v>10144</v>
      </c>
      <c r="X1147" s="8"/>
      <c r="Y1147" s="154" t="s">
        <v>30</v>
      </c>
      <c r="Z1147" s="154" t="str">
        <f>VLOOKUP(D1147,TIPOLOGIA!A:F,5,0)</f>
        <v>TERRESTRE</v>
      </c>
      <c r="AA1147" s="154"/>
      <c r="AB1147" s="46">
        <v>0</v>
      </c>
      <c r="AC1147" s="87">
        <f>IF(W1147="SOPORTE_TELEFÓNICO",'BASE LIQUIDACION REDEBAN 2025'!$B$19,IF(AND(W1147="VISITA_TÉCNICA",Y1147="TIPO II"),'BASE LIQUIDACION REDEBAN 2025'!$B$18,'BASE LIQUIDACION REDEBAN 2025'!$B$17))</f>
        <v>35779.500569199998</v>
      </c>
      <c r="AD1147" s="87">
        <v>0</v>
      </c>
      <c r="AE1147" s="87">
        <f t="shared" si="17"/>
        <v>35779.500569199998</v>
      </c>
    </row>
    <row r="1148" spans="1:31">
      <c r="A1148" s="154" t="s">
        <v>86</v>
      </c>
      <c r="B1148" s="154" t="str">
        <f>VLOOKUP(A1148,'CENTRO DE COSTOS'!A:D,4,FALSE)</f>
        <v>KEVIN ALEXIS CORZO BUSTOS</v>
      </c>
      <c r="C1148" s="154" t="str">
        <f>VLOOKUP(A1148,'CENTRO DE COSTOS'!A:D,2,FALSE)</f>
        <v>0004-0007</v>
      </c>
      <c r="D1148" s="154">
        <v>73873</v>
      </c>
      <c r="E1148" s="154">
        <v>2592130</v>
      </c>
      <c r="F1148" s="154">
        <v>49681</v>
      </c>
      <c r="G1148" s="154" t="s">
        <v>8049</v>
      </c>
      <c r="H1148" s="154" t="s">
        <v>703</v>
      </c>
      <c r="I1148" s="154" t="s">
        <v>9998</v>
      </c>
      <c r="J1148" s="154" t="s">
        <v>9999</v>
      </c>
      <c r="K1148" s="154" t="s">
        <v>159</v>
      </c>
      <c r="L1148" s="154" t="s">
        <v>13358</v>
      </c>
      <c r="M1148" s="155">
        <v>45882.487500000003</v>
      </c>
      <c r="N1148" s="155">
        <v>45885.427083333336</v>
      </c>
      <c r="O1148" s="8"/>
      <c r="P1148" s="154" t="s">
        <v>10063</v>
      </c>
      <c r="Q1148" s="154" t="s">
        <v>10063</v>
      </c>
      <c r="R1148" s="154" t="s">
        <v>2973</v>
      </c>
      <c r="S1148" s="154" t="s">
        <v>2973</v>
      </c>
      <c r="T1148" s="154" t="s">
        <v>8052</v>
      </c>
      <c r="U1148" s="154" t="s">
        <v>9429</v>
      </c>
      <c r="V1148" s="154" t="s">
        <v>13359</v>
      </c>
      <c r="W1148" s="154" t="s">
        <v>10144</v>
      </c>
      <c r="X1148" s="8"/>
      <c r="Y1148" s="154" t="s">
        <v>30</v>
      </c>
      <c r="Z1148" s="154" t="str">
        <f>VLOOKUP(D1148,TIPOLOGIA!A:F,5,0)</f>
        <v>TERRESTRE</v>
      </c>
      <c r="AA1148" s="154"/>
      <c r="AB1148" s="46">
        <v>0</v>
      </c>
      <c r="AC1148" s="87">
        <f>IF(W1148="SOPORTE_TELEFÓNICO",'BASE LIQUIDACION REDEBAN 2025'!$B$19,IF(AND(W1148="VISITA_TÉCNICA",Y1148="TIPO II"),'BASE LIQUIDACION REDEBAN 2025'!$B$18,'BASE LIQUIDACION REDEBAN 2025'!$B$17))</f>
        <v>35779.500569199998</v>
      </c>
      <c r="AD1148" s="87">
        <v>0</v>
      </c>
      <c r="AE1148" s="87">
        <f t="shared" si="17"/>
        <v>35779.500569199998</v>
      </c>
    </row>
    <row r="1149" spans="1:31">
      <c r="A1149" s="154" t="s">
        <v>72</v>
      </c>
      <c r="B1149" s="154" t="str">
        <f>VLOOKUP(A1149,'CENTRO DE COSTOS'!A:D,4,FALSE)</f>
        <v>MIGUEL JULIÁN HERNÁNDEZ GUARÍN</v>
      </c>
      <c r="C1149" s="154" t="str">
        <f>VLOOKUP(A1149,'CENTRO DE COSTOS'!A:D,2,FALSE)</f>
        <v>0004-0008</v>
      </c>
      <c r="D1149" s="154">
        <v>68575</v>
      </c>
      <c r="E1149" s="154">
        <v>2581992</v>
      </c>
      <c r="F1149" s="154">
        <v>78717</v>
      </c>
      <c r="G1149" s="154" t="s">
        <v>8049</v>
      </c>
      <c r="H1149" s="154" t="s">
        <v>820</v>
      </c>
      <c r="I1149" s="154" t="s">
        <v>7130</v>
      </c>
      <c r="J1149" s="154" t="s">
        <v>11737</v>
      </c>
      <c r="K1149" s="154" t="s">
        <v>159</v>
      </c>
      <c r="L1149" s="154" t="s">
        <v>13360</v>
      </c>
      <c r="M1149" s="155">
        <v>45880.71875</v>
      </c>
      <c r="N1149" s="155">
        <v>45885.427777777775</v>
      </c>
      <c r="O1149" s="8"/>
      <c r="P1149" s="154" t="s">
        <v>10063</v>
      </c>
      <c r="Q1149" s="154" t="s">
        <v>10063</v>
      </c>
      <c r="R1149" s="154" t="s">
        <v>200</v>
      </c>
      <c r="S1149" s="154" t="s">
        <v>739</v>
      </c>
      <c r="T1149" s="154" t="s">
        <v>8052</v>
      </c>
      <c r="U1149" s="154" t="s">
        <v>9429</v>
      </c>
      <c r="V1149" s="154" t="s">
        <v>13361</v>
      </c>
      <c r="W1149" s="154" t="s">
        <v>10144</v>
      </c>
      <c r="X1149" s="8"/>
      <c r="Y1149" s="154" t="s">
        <v>32</v>
      </c>
      <c r="Z1149" s="154" t="str">
        <f>VLOOKUP(D1149,TIPOLOGIA!A:F,5,0)</f>
        <v>TERRESTRE</v>
      </c>
      <c r="AA1149" s="154"/>
      <c r="AB1149" s="46">
        <v>0</v>
      </c>
      <c r="AC1149" s="87">
        <f>IF(W1149="SOPORTE_TELEFÓNICO",'BASE LIQUIDACION REDEBAN 2025'!$B$19,IF(AND(W1149="VISITA_TÉCNICA",Y1149="TIPO II"),'BASE LIQUIDACION REDEBAN 2025'!$B$18,'BASE LIQUIDACION REDEBAN 2025'!$B$17))</f>
        <v>35779.500569199998</v>
      </c>
      <c r="AD1149" s="87">
        <v>0</v>
      </c>
      <c r="AE1149" s="87">
        <f t="shared" si="17"/>
        <v>35779.500569199998</v>
      </c>
    </row>
    <row r="1150" spans="1:31">
      <c r="A1150" s="154" t="s">
        <v>64</v>
      </c>
      <c r="B1150" s="154" t="str">
        <f>VLOOKUP(A1150,'CENTRO DE COSTOS'!A:D,4,FALSE)</f>
        <v>JOSE MAURICIO HERNANDEZ ROJAS</v>
      </c>
      <c r="C1150" s="154" t="str">
        <f>VLOOKUP(A1150,'CENTRO DE COSTOS'!A:D,2,FALSE)</f>
        <v>0004-0001</v>
      </c>
      <c r="D1150" s="154">
        <v>8001</v>
      </c>
      <c r="E1150" s="154">
        <v>2603127</v>
      </c>
      <c r="F1150" s="154">
        <v>79037</v>
      </c>
      <c r="G1150" s="154" t="s">
        <v>8049</v>
      </c>
      <c r="H1150" s="154" t="s">
        <v>389</v>
      </c>
      <c r="I1150" s="154" t="s">
        <v>64</v>
      </c>
      <c r="J1150" s="154" t="s">
        <v>13362</v>
      </c>
      <c r="K1150" s="154" t="s">
        <v>159</v>
      </c>
      <c r="L1150" s="154" t="s">
        <v>13363</v>
      </c>
      <c r="M1150" s="155">
        <v>45884.449305555558</v>
      </c>
      <c r="N1150" s="155">
        <v>45885.435416666667</v>
      </c>
      <c r="O1150" s="8"/>
      <c r="P1150" s="154" t="s">
        <v>10063</v>
      </c>
      <c r="Q1150" s="154" t="s">
        <v>10063</v>
      </c>
      <c r="R1150" s="154" t="s">
        <v>2973</v>
      </c>
      <c r="S1150" s="154" t="s">
        <v>2973</v>
      </c>
      <c r="T1150" s="154" t="s">
        <v>8052</v>
      </c>
      <c r="U1150" s="154" t="s">
        <v>9429</v>
      </c>
      <c r="V1150" s="154" t="s">
        <v>13364</v>
      </c>
      <c r="W1150" s="154" t="s">
        <v>2967</v>
      </c>
      <c r="X1150" s="8"/>
      <c r="Y1150" s="154" t="s">
        <v>25</v>
      </c>
      <c r="Z1150" s="154" t="str">
        <f>VLOOKUP(D1150,TIPOLOGIA!A:F,5,0)</f>
        <v>TERRESTRE</v>
      </c>
      <c r="AA1150" s="154" t="s">
        <v>1093</v>
      </c>
      <c r="AB1150" s="46">
        <v>1</v>
      </c>
      <c r="AC1150" s="87">
        <f>IF(W1150="SOPORTE_TELEFÓNICO",'BASE LIQUIDACION REDEBAN 2025'!$B$19,IF(AND(W1150="VISITA_TÉCNICA",Y1150="TIPO II"),'BASE LIQUIDACION REDEBAN 2025'!$B$18,'BASE LIQUIDACION REDEBAN 2025'!$B$17))</f>
        <v>35779.500569199998</v>
      </c>
      <c r="AD1150" s="87">
        <v>0</v>
      </c>
      <c r="AE1150" s="87">
        <f t="shared" si="17"/>
        <v>35779.500569199998</v>
      </c>
    </row>
    <row r="1151" spans="1:31">
      <c r="A1151" s="154" t="s">
        <v>94</v>
      </c>
      <c r="B1151" s="154" t="str">
        <f>VLOOKUP(A1151,'CENTRO DE COSTOS'!A:D,4,FALSE)</f>
        <v>DIEGO FERNANDO HENAO CARDONA</v>
      </c>
      <c r="C1151" s="154" t="str">
        <f>VLOOKUP(A1151,'CENTRO DE COSTOS'!A:D,2,FALSE)</f>
        <v>0004-0002</v>
      </c>
      <c r="D1151" s="154">
        <v>66001</v>
      </c>
      <c r="E1151" s="154">
        <v>2602650</v>
      </c>
      <c r="F1151" s="154">
        <v>78013</v>
      </c>
      <c r="G1151" s="154" t="s">
        <v>8049</v>
      </c>
      <c r="H1151" s="154" t="s">
        <v>606</v>
      </c>
      <c r="I1151" s="154" t="s">
        <v>94</v>
      </c>
      <c r="J1151" s="154" t="s">
        <v>13365</v>
      </c>
      <c r="K1151" s="154" t="s">
        <v>159</v>
      </c>
      <c r="L1151" s="154" t="s">
        <v>13366</v>
      </c>
      <c r="M1151" s="155">
        <v>45884.415972222225</v>
      </c>
      <c r="N1151" s="155">
        <v>45885.436805555553</v>
      </c>
      <c r="O1151" s="8"/>
      <c r="P1151" s="154" t="s">
        <v>10063</v>
      </c>
      <c r="Q1151" s="154" t="s">
        <v>10063</v>
      </c>
      <c r="R1151" s="154" t="s">
        <v>2973</v>
      </c>
      <c r="S1151" s="154" t="s">
        <v>2973</v>
      </c>
      <c r="T1151" s="154" t="s">
        <v>8052</v>
      </c>
      <c r="U1151" s="154" t="s">
        <v>9429</v>
      </c>
      <c r="V1151" s="154" t="s">
        <v>13367</v>
      </c>
      <c r="W1151" s="154" t="s">
        <v>2967</v>
      </c>
      <c r="X1151" s="8"/>
      <c r="Y1151" s="154" t="s">
        <v>25</v>
      </c>
      <c r="Z1151" s="154" t="str">
        <f>VLOOKUP(D1151,TIPOLOGIA!A:F,5,0)</f>
        <v>TERRESTRE</v>
      </c>
      <c r="AA1151" s="154" t="s">
        <v>495</v>
      </c>
      <c r="AB1151" s="46">
        <v>1</v>
      </c>
      <c r="AC1151" s="87">
        <f>IF(W1151="SOPORTE_TELEFÓNICO",'BASE LIQUIDACION REDEBAN 2025'!$B$19,IF(AND(W1151="VISITA_TÉCNICA",Y1151="TIPO II"),'BASE LIQUIDACION REDEBAN 2025'!$B$18,'BASE LIQUIDACION REDEBAN 2025'!$B$17))</f>
        <v>35779.500569199998</v>
      </c>
      <c r="AD1151" s="87">
        <v>0</v>
      </c>
      <c r="AE1151" s="87">
        <f t="shared" si="17"/>
        <v>35779.500569199998</v>
      </c>
    </row>
    <row r="1152" spans="1:31">
      <c r="A1152" s="154" t="s">
        <v>87</v>
      </c>
      <c r="B1152" s="154" t="str">
        <f>VLOOKUP(A1152,'CENTRO DE COSTOS'!A:D,4,FALSE)</f>
        <v>DIEGO FERNANDO HENAO CARDONA</v>
      </c>
      <c r="C1152" s="154" t="str">
        <f>VLOOKUP(A1152,'CENTRO DE COSTOS'!A:D,2,FALSE)</f>
        <v>0004-0002</v>
      </c>
      <c r="D1152" s="154">
        <v>17873</v>
      </c>
      <c r="E1152" s="154">
        <v>2601749</v>
      </c>
      <c r="F1152" s="154">
        <v>74910</v>
      </c>
      <c r="G1152" s="154" t="s">
        <v>8049</v>
      </c>
      <c r="H1152" s="154" t="s">
        <v>477</v>
      </c>
      <c r="I1152" s="154" t="s">
        <v>1260</v>
      </c>
      <c r="J1152" s="154" t="s">
        <v>13368</v>
      </c>
      <c r="K1152" s="154" t="s">
        <v>159</v>
      </c>
      <c r="L1152" s="154" t="s">
        <v>13369</v>
      </c>
      <c r="M1152" s="155">
        <v>45884.359722222223</v>
      </c>
      <c r="N1152" s="155">
        <v>45885.4375</v>
      </c>
      <c r="O1152" s="8"/>
      <c r="P1152" s="154" t="s">
        <v>10063</v>
      </c>
      <c r="Q1152" s="154" t="s">
        <v>10063</v>
      </c>
      <c r="R1152" s="154" t="s">
        <v>2973</v>
      </c>
      <c r="S1152" s="154" t="s">
        <v>2973</v>
      </c>
      <c r="T1152" s="154" t="s">
        <v>8052</v>
      </c>
      <c r="U1152" s="154" t="s">
        <v>9429</v>
      </c>
      <c r="V1152" s="154" t="s">
        <v>13370</v>
      </c>
      <c r="W1152" s="154" t="s">
        <v>2967</v>
      </c>
      <c r="X1152" s="8"/>
      <c r="Y1152" s="154" t="s">
        <v>25</v>
      </c>
      <c r="Z1152" s="154" t="str">
        <f>VLOOKUP(D1152,TIPOLOGIA!A:F,5,0)</f>
        <v>TERRESTRE</v>
      </c>
      <c r="AA1152" s="154" t="s">
        <v>482</v>
      </c>
      <c r="AB1152" s="46">
        <v>1</v>
      </c>
      <c r="AC1152" s="87">
        <f>IF(W1152="SOPORTE_TELEFÓNICO",'BASE LIQUIDACION REDEBAN 2025'!$B$19,IF(AND(W1152="VISITA_TÉCNICA",Y1152="TIPO II"),'BASE LIQUIDACION REDEBAN 2025'!$B$18,'BASE LIQUIDACION REDEBAN 2025'!$B$17))</f>
        <v>35779.500569199998</v>
      </c>
      <c r="AD1152" s="87">
        <v>0</v>
      </c>
      <c r="AE1152" s="87">
        <f t="shared" si="17"/>
        <v>35779.500569199998</v>
      </c>
    </row>
    <row r="1153" spans="1:31">
      <c r="A1153" s="154" t="s">
        <v>94</v>
      </c>
      <c r="B1153" s="154" t="str">
        <f>VLOOKUP(A1153,'CENTRO DE COSTOS'!A:D,4,FALSE)</f>
        <v>DIEGO FERNANDO HENAO CARDONA</v>
      </c>
      <c r="C1153" s="154" t="str">
        <f>VLOOKUP(A1153,'CENTRO DE COSTOS'!A:D,2,FALSE)</f>
        <v>0004-0002</v>
      </c>
      <c r="D1153" s="154">
        <v>66001</v>
      </c>
      <c r="E1153" s="154">
        <v>2582529</v>
      </c>
      <c r="F1153" s="154">
        <v>74874</v>
      </c>
      <c r="G1153" s="154" t="s">
        <v>8049</v>
      </c>
      <c r="H1153" s="154" t="s">
        <v>606</v>
      </c>
      <c r="I1153" s="154" t="s">
        <v>94</v>
      </c>
      <c r="J1153" s="154" t="s">
        <v>13371</v>
      </c>
      <c r="K1153" s="154" t="s">
        <v>159</v>
      </c>
      <c r="L1153" s="154" t="s">
        <v>13372</v>
      </c>
      <c r="M1153" s="155">
        <v>45881.333333333336</v>
      </c>
      <c r="N1153" s="155">
        <v>45885.438888888886</v>
      </c>
      <c r="O1153" s="8"/>
      <c r="P1153" s="154" t="s">
        <v>10063</v>
      </c>
      <c r="Q1153" s="154" t="s">
        <v>10063</v>
      </c>
      <c r="R1153" s="154" t="s">
        <v>2973</v>
      </c>
      <c r="S1153" s="154" t="s">
        <v>2973</v>
      </c>
      <c r="T1153" s="154" t="s">
        <v>8052</v>
      </c>
      <c r="U1153" s="154" t="s">
        <v>9429</v>
      </c>
      <c r="V1153" s="154" t="s">
        <v>13373</v>
      </c>
      <c r="W1153" s="154" t="s">
        <v>2967</v>
      </c>
      <c r="X1153" s="8"/>
      <c r="Y1153" s="154" t="s">
        <v>25</v>
      </c>
      <c r="Z1153" s="154" t="str">
        <f>VLOOKUP(D1153,TIPOLOGIA!A:F,5,0)</f>
        <v>TERRESTRE</v>
      </c>
      <c r="AA1153" s="154" t="s">
        <v>544</v>
      </c>
      <c r="AB1153" s="46">
        <v>1</v>
      </c>
      <c r="AC1153" s="87">
        <f>IF(W1153="SOPORTE_TELEFÓNICO",'BASE LIQUIDACION REDEBAN 2025'!$B$19,IF(AND(W1153="VISITA_TÉCNICA",Y1153="TIPO II"),'BASE LIQUIDACION REDEBAN 2025'!$B$18,'BASE LIQUIDACION REDEBAN 2025'!$B$17))</f>
        <v>35779.500569199998</v>
      </c>
      <c r="AD1153" s="87">
        <v>0</v>
      </c>
      <c r="AE1153" s="87">
        <f t="shared" si="17"/>
        <v>35779.500569199998</v>
      </c>
    </row>
    <row r="1154" spans="1:31">
      <c r="A1154" s="154" t="s">
        <v>76</v>
      </c>
      <c r="B1154" s="154" t="str">
        <f>VLOOKUP(A1154,'CENTRO DE COSTOS'!A:D,4,FALSE)</f>
        <v>DIEGO FERNANDO HENAO CARDONA</v>
      </c>
      <c r="C1154" s="154" t="str">
        <f>VLOOKUP(A1154,'CENTRO DE COSTOS'!A:D,2,FALSE)</f>
        <v>0004-0003</v>
      </c>
      <c r="D1154" s="154">
        <v>76001</v>
      </c>
      <c r="E1154" s="154">
        <v>2603707</v>
      </c>
      <c r="F1154" s="154">
        <v>79362</v>
      </c>
      <c r="G1154" s="154" t="s">
        <v>8049</v>
      </c>
      <c r="H1154" s="154" t="s">
        <v>227</v>
      </c>
      <c r="I1154" s="154" t="s">
        <v>76</v>
      </c>
      <c r="J1154" s="154" t="s">
        <v>13374</v>
      </c>
      <c r="K1154" s="154" t="s">
        <v>159</v>
      </c>
      <c r="L1154" s="154" t="s">
        <v>13375</v>
      </c>
      <c r="M1154" s="155">
        <v>45884.490972222222</v>
      </c>
      <c r="N1154" s="155">
        <v>45885.45208333333</v>
      </c>
      <c r="O1154" s="8"/>
      <c r="P1154" s="154" t="s">
        <v>10063</v>
      </c>
      <c r="Q1154" s="154" t="s">
        <v>10063</v>
      </c>
      <c r="R1154" s="154" t="s">
        <v>2973</v>
      </c>
      <c r="S1154" s="154" t="s">
        <v>2973</v>
      </c>
      <c r="T1154" s="154" t="s">
        <v>8052</v>
      </c>
      <c r="U1154" s="154" t="s">
        <v>9429</v>
      </c>
      <c r="V1154" s="154" t="s">
        <v>13376</v>
      </c>
      <c r="W1154" s="154" t="s">
        <v>2967</v>
      </c>
      <c r="X1154" s="8"/>
      <c r="Y1154" s="154" t="s">
        <v>25</v>
      </c>
      <c r="Z1154" s="154" t="str">
        <f>VLOOKUP(D1154,TIPOLOGIA!A:F,5,0)</f>
        <v>TERRESTRE</v>
      </c>
      <c r="AA1154" s="154" t="s">
        <v>513</v>
      </c>
      <c r="AB1154" s="46">
        <v>1</v>
      </c>
      <c r="AC1154" s="87">
        <f>IF(W1154="SOPORTE_TELEFÓNICO",'BASE LIQUIDACION REDEBAN 2025'!$B$19,IF(AND(W1154="VISITA_TÉCNICA",Y1154="TIPO II"),'BASE LIQUIDACION REDEBAN 2025'!$B$18,'BASE LIQUIDACION REDEBAN 2025'!$B$17))</f>
        <v>35779.500569199998</v>
      </c>
      <c r="AD1154" s="87">
        <v>0</v>
      </c>
      <c r="AE1154" s="87">
        <f t="shared" si="17"/>
        <v>35779.500569199998</v>
      </c>
    </row>
    <row r="1155" spans="1:31">
      <c r="A1155" s="154" t="s">
        <v>100</v>
      </c>
      <c r="B1155" s="154" t="str">
        <f>VLOOKUP(A1155,'CENTRO DE COSTOS'!A:D,4,FALSE)</f>
        <v>KEVIN ALEXIS CORZO BUSTOS</v>
      </c>
      <c r="C1155" s="154" t="str">
        <f>VLOOKUP(A1155,'CENTRO DE COSTOS'!A:D,2,FALSE)</f>
        <v>0004-0007</v>
      </c>
      <c r="D1155" s="154">
        <v>50001</v>
      </c>
      <c r="E1155" s="154">
        <v>2603371</v>
      </c>
      <c r="F1155" s="154">
        <v>63148</v>
      </c>
      <c r="G1155" s="154" t="s">
        <v>8049</v>
      </c>
      <c r="H1155" s="154" t="s">
        <v>295</v>
      </c>
      <c r="I1155" s="154" t="s">
        <v>100</v>
      </c>
      <c r="J1155" s="154" t="s">
        <v>13377</v>
      </c>
      <c r="K1155" s="154" t="s">
        <v>159</v>
      </c>
      <c r="L1155" s="154" t="s">
        <v>13378</v>
      </c>
      <c r="M1155" s="155">
        <v>45884.479166666664</v>
      </c>
      <c r="N1155" s="155">
        <v>45885.453472222223</v>
      </c>
      <c r="O1155" s="8"/>
      <c r="P1155" s="154" t="s">
        <v>10063</v>
      </c>
      <c r="Q1155" s="154" t="s">
        <v>10063</v>
      </c>
      <c r="R1155" s="154" t="s">
        <v>2973</v>
      </c>
      <c r="S1155" s="154" t="s">
        <v>2973</v>
      </c>
      <c r="T1155" s="154" t="s">
        <v>8052</v>
      </c>
      <c r="U1155" s="154" t="s">
        <v>9429</v>
      </c>
      <c r="V1155" s="154" t="s">
        <v>13379</v>
      </c>
      <c r="W1155" s="154" t="s">
        <v>2967</v>
      </c>
      <c r="X1155" s="8"/>
      <c r="Y1155" s="154" t="s">
        <v>25</v>
      </c>
      <c r="Z1155" s="154" t="str">
        <f>VLOOKUP(D1155,TIPOLOGIA!A:F,5,0)</f>
        <v>TERRESTRE</v>
      </c>
      <c r="AA1155" s="154" t="s">
        <v>3167</v>
      </c>
      <c r="AB1155" s="46">
        <v>1</v>
      </c>
      <c r="AC1155" s="87">
        <f>IF(W1155="SOPORTE_TELEFÓNICO",'BASE LIQUIDACION REDEBAN 2025'!$B$19,IF(AND(W1155="VISITA_TÉCNICA",Y1155="TIPO II"),'BASE LIQUIDACION REDEBAN 2025'!$B$18,'BASE LIQUIDACION REDEBAN 2025'!$B$17))</f>
        <v>35779.500569199998</v>
      </c>
      <c r="AD1155" s="87">
        <v>0</v>
      </c>
      <c r="AE1155" s="87">
        <f t="shared" ref="AE1155:AE1218" si="18">IF(W1155="VISITA_TÉCNICA",AC1155*AB1155,AC1155)</f>
        <v>35779.500569199998</v>
      </c>
    </row>
    <row r="1156" spans="1:31">
      <c r="A1156" s="154" t="s">
        <v>68</v>
      </c>
      <c r="B1156" s="154" t="str">
        <f>VLOOKUP(A1156,'CENTRO DE COSTOS'!A:D,4,FALSE)</f>
        <v>WILLIAM ASDRUBAL ROZO ROZO</v>
      </c>
      <c r="C1156" s="154" t="str">
        <f>VLOOKUP(A1156,'CENTRO DE COSTOS'!A:D,2,FALSE)</f>
        <v>0004-0004</v>
      </c>
      <c r="D1156" s="154">
        <v>11001</v>
      </c>
      <c r="E1156" s="154">
        <v>2601889</v>
      </c>
      <c r="F1156" s="154">
        <v>63727</v>
      </c>
      <c r="G1156" s="154" t="s">
        <v>8049</v>
      </c>
      <c r="H1156" s="154" t="s">
        <v>470</v>
      </c>
      <c r="I1156" s="154" t="s">
        <v>68</v>
      </c>
      <c r="J1156" s="154" t="s">
        <v>10080</v>
      </c>
      <c r="K1156" s="154" t="s">
        <v>159</v>
      </c>
      <c r="L1156" s="154" t="s">
        <v>13380</v>
      </c>
      <c r="M1156" s="155">
        <v>45884.378472222219</v>
      </c>
      <c r="N1156" s="155">
        <v>45885.45416666667</v>
      </c>
      <c r="O1156" s="8"/>
      <c r="P1156" s="154" t="s">
        <v>10063</v>
      </c>
      <c r="Q1156" s="154" t="s">
        <v>10063</v>
      </c>
      <c r="R1156" s="154" t="s">
        <v>2973</v>
      </c>
      <c r="S1156" s="154" t="s">
        <v>2973</v>
      </c>
      <c r="T1156" s="154" t="s">
        <v>8052</v>
      </c>
      <c r="U1156" s="154" t="s">
        <v>9429</v>
      </c>
      <c r="V1156" s="154" t="s">
        <v>13381</v>
      </c>
      <c r="W1156" s="154" t="s">
        <v>2967</v>
      </c>
      <c r="X1156" s="8"/>
      <c r="Y1156" s="154" t="s">
        <v>25</v>
      </c>
      <c r="Z1156" s="154" t="str">
        <f>VLOOKUP(D1156,TIPOLOGIA!A:F,5,0)</f>
        <v>TERRESTRE</v>
      </c>
      <c r="AA1156" s="154" t="s">
        <v>538</v>
      </c>
      <c r="AB1156" s="46">
        <v>1</v>
      </c>
      <c r="AC1156" s="87">
        <f>IF(W1156="SOPORTE_TELEFÓNICO",'BASE LIQUIDACION REDEBAN 2025'!$B$19,IF(AND(W1156="VISITA_TÉCNICA",Y1156="TIPO II"),'BASE LIQUIDACION REDEBAN 2025'!$B$18,'BASE LIQUIDACION REDEBAN 2025'!$B$17))</f>
        <v>35779.500569199998</v>
      </c>
      <c r="AD1156" s="87">
        <v>0</v>
      </c>
      <c r="AE1156" s="87">
        <f t="shared" si="18"/>
        <v>35779.500569199998</v>
      </c>
    </row>
    <row r="1157" spans="1:31">
      <c r="A1157" s="154" t="s">
        <v>68</v>
      </c>
      <c r="B1157" s="154" t="str">
        <f>VLOOKUP(A1157,'CENTRO DE COSTOS'!A:D,4,FALSE)</f>
        <v>WILLIAM ASDRUBAL ROZO ROZO</v>
      </c>
      <c r="C1157" s="154" t="str">
        <f>VLOOKUP(A1157,'CENTRO DE COSTOS'!A:D,2,FALSE)</f>
        <v>0004-0004</v>
      </c>
      <c r="D1157" s="154">
        <v>25754</v>
      </c>
      <c r="E1157" s="154">
        <v>2600728</v>
      </c>
      <c r="F1157" s="154">
        <v>68966</v>
      </c>
      <c r="G1157" s="154" t="s">
        <v>8049</v>
      </c>
      <c r="H1157" s="154" t="s">
        <v>470</v>
      </c>
      <c r="I1157" s="154" t="s">
        <v>1138</v>
      </c>
      <c r="J1157" s="154" t="s">
        <v>13382</v>
      </c>
      <c r="K1157" s="154" t="s">
        <v>159</v>
      </c>
      <c r="L1157" s="154" t="s">
        <v>13383</v>
      </c>
      <c r="M1157" s="155">
        <v>45884.333333333336</v>
      </c>
      <c r="N1157" s="155">
        <v>45885.456944444442</v>
      </c>
      <c r="O1157" s="8"/>
      <c r="P1157" s="154" t="s">
        <v>10063</v>
      </c>
      <c r="Q1157" s="154" t="s">
        <v>10063</v>
      </c>
      <c r="R1157" s="154" t="s">
        <v>2973</v>
      </c>
      <c r="S1157" s="154" t="s">
        <v>2973</v>
      </c>
      <c r="T1157" s="154" t="s">
        <v>8052</v>
      </c>
      <c r="U1157" s="154" t="s">
        <v>9429</v>
      </c>
      <c r="V1157" s="154" t="s">
        <v>13384</v>
      </c>
      <c r="W1157" s="154" t="s">
        <v>2967</v>
      </c>
      <c r="X1157" s="8"/>
      <c r="Y1157" s="154" t="s">
        <v>25</v>
      </c>
      <c r="Z1157" s="154" t="str">
        <f>VLOOKUP(D1157,TIPOLOGIA!A:F,5,0)</f>
        <v>TERRESTRE</v>
      </c>
      <c r="AA1157" s="154" t="s">
        <v>599</v>
      </c>
      <c r="AB1157" s="46">
        <v>1</v>
      </c>
      <c r="AC1157" s="87">
        <f>IF(W1157="SOPORTE_TELEFÓNICO",'BASE LIQUIDACION REDEBAN 2025'!$B$19,IF(AND(W1157="VISITA_TÉCNICA",Y1157="TIPO II"),'BASE LIQUIDACION REDEBAN 2025'!$B$18,'BASE LIQUIDACION REDEBAN 2025'!$B$17))</f>
        <v>35779.500569199998</v>
      </c>
      <c r="AD1157" s="87">
        <v>0</v>
      </c>
      <c r="AE1157" s="87">
        <f t="shared" si="18"/>
        <v>35779.500569199998</v>
      </c>
    </row>
    <row r="1158" spans="1:31">
      <c r="A1158" s="154" t="s">
        <v>80</v>
      </c>
      <c r="B1158" s="154" t="str">
        <f>VLOOKUP(A1158,'CENTRO DE COSTOS'!A:D,4,FALSE)</f>
        <v>JOSE MAURICIO HERNANDEZ ROJAS</v>
      </c>
      <c r="C1158" s="154" t="str">
        <f>VLOOKUP(A1158,'CENTRO DE COSTOS'!A:D,2,FALSE)</f>
        <v>0004-0001</v>
      </c>
      <c r="D1158" s="154">
        <v>13001</v>
      </c>
      <c r="E1158" s="154">
        <v>2595245</v>
      </c>
      <c r="F1158" s="154">
        <v>64744</v>
      </c>
      <c r="G1158" s="154" t="s">
        <v>8049</v>
      </c>
      <c r="H1158" s="154" t="s">
        <v>303</v>
      </c>
      <c r="I1158" s="154" t="s">
        <v>80</v>
      </c>
      <c r="J1158" s="154" t="s">
        <v>13385</v>
      </c>
      <c r="K1158" s="154" t="s">
        <v>159</v>
      </c>
      <c r="L1158" s="154" t="s">
        <v>13386</v>
      </c>
      <c r="M1158" s="155">
        <v>45883.333333333336</v>
      </c>
      <c r="N1158" s="155">
        <v>45885.459027777775</v>
      </c>
      <c r="O1158" s="8"/>
      <c r="P1158" s="154" t="s">
        <v>10063</v>
      </c>
      <c r="Q1158" s="154" t="s">
        <v>10063</v>
      </c>
      <c r="R1158" s="154" t="s">
        <v>2973</v>
      </c>
      <c r="S1158" s="154" t="s">
        <v>2973</v>
      </c>
      <c r="T1158" s="154" t="s">
        <v>8052</v>
      </c>
      <c r="U1158" s="154" t="s">
        <v>9429</v>
      </c>
      <c r="V1158" s="154" t="s">
        <v>13387</v>
      </c>
      <c r="W1158" s="154" t="s">
        <v>2967</v>
      </c>
      <c r="X1158" s="8"/>
      <c r="Y1158" s="154" t="s">
        <v>25</v>
      </c>
      <c r="Z1158" s="154" t="str">
        <f>VLOOKUP(D1158,TIPOLOGIA!A:F,5,0)</f>
        <v>TERRESTRE</v>
      </c>
      <c r="AA1158" s="154" t="s">
        <v>452</v>
      </c>
      <c r="AB1158" s="46">
        <v>1</v>
      </c>
      <c r="AC1158" s="87">
        <f>IF(W1158="SOPORTE_TELEFÓNICO",'BASE LIQUIDACION REDEBAN 2025'!$B$19,IF(AND(W1158="VISITA_TÉCNICA",Y1158="TIPO II"),'BASE LIQUIDACION REDEBAN 2025'!$B$18,'BASE LIQUIDACION REDEBAN 2025'!$B$17))</f>
        <v>35779.500569199998</v>
      </c>
      <c r="AD1158" s="87">
        <v>0</v>
      </c>
      <c r="AE1158" s="87">
        <f t="shared" si="18"/>
        <v>35779.500569199998</v>
      </c>
    </row>
    <row r="1159" spans="1:31">
      <c r="A1159" s="154" t="s">
        <v>68</v>
      </c>
      <c r="B1159" s="154" t="str">
        <f>VLOOKUP(A1159,'CENTRO DE COSTOS'!A:D,4,FALSE)</f>
        <v>WILLIAM ASDRUBAL ROZO ROZO</v>
      </c>
      <c r="C1159" s="154" t="str">
        <f>VLOOKUP(A1159,'CENTRO DE COSTOS'!A:D,2,FALSE)</f>
        <v>0004-0004</v>
      </c>
      <c r="D1159" s="154">
        <v>25754</v>
      </c>
      <c r="E1159" s="154">
        <v>2603665</v>
      </c>
      <c r="F1159" s="154">
        <v>79017</v>
      </c>
      <c r="G1159" s="154" t="s">
        <v>8049</v>
      </c>
      <c r="H1159" s="154" t="s">
        <v>470</v>
      </c>
      <c r="I1159" s="154" t="s">
        <v>1138</v>
      </c>
      <c r="J1159" s="154" t="s">
        <v>10322</v>
      </c>
      <c r="K1159" s="154" t="s">
        <v>159</v>
      </c>
      <c r="L1159" s="154" t="s">
        <v>13388</v>
      </c>
      <c r="M1159" s="155">
        <v>45884.49722222222</v>
      </c>
      <c r="N1159" s="155">
        <v>45885.460416666669</v>
      </c>
      <c r="O1159" s="8"/>
      <c r="P1159" s="154" t="s">
        <v>10063</v>
      </c>
      <c r="Q1159" s="154" t="s">
        <v>10063</v>
      </c>
      <c r="R1159" s="154" t="s">
        <v>200</v>
      </c>
      <c r="S1159" s="154" t="s">
        <v>739</v>
      </c>
      <c r="T1159" s="154" t="s">
        <v>8052</v>
      </c>
      <c r="U1159" s="154" t="s">
        <v>9429</v>
      </c>
      <c r="V1159" s="154" t="s">
        <v>13389</v>
      </c>
      <c r="W1159" s="154" t="s">
        <v>2967</v>
      </c>
      <c r="X1159" s="8"/>
      <c r="Y1159" s="154" t="s">
        <v>25</v>
      </c>
      <c r="Z1159" s="154" t="str">
        <f>VLOOKUP(D1159,TIPOLOGIA!A:F,5,0)</f>
        <v>TERRESTRE</v>
      </c>
      <c r="AA1159" s="154" t="s">
        <v>599</v>
      </c>
      <c r="AB1159" s="46">
        <v>1</v>
      </c>
      <c r="AC1159" s="87">
        <f>IF(W1159="SOPORTE_TELEFÓNICO",'BASE LIQUIDACION REDEBAN 2025'!$B$19,IF(AND(W1159="VISITA_TÉCNICA",Y1159="TIPO II"),'BASE LIQUIDACION REDEBAN 2025'!$B$18,'BASE LIQUIDACION REDEBAN 2025'!$B$17))</f>
        <v>35779.500569199998</v>
      </c>
      <c r="AD1159" s="87">
        <v>0</v>
      </c>
      <c r="AE1159" s="87">
        <f t="shared" si="18"/>
        <v>35779.500569199998</v>
      </c>
    </row>
    <row r="1160" spans="1:31">
      <c r="A1160" s="154" t="s">
        <v>90</v>
      </c>
      <c r="B1160" s="154" t="str">
        <f>VLOOKUP(A1160,'CENTRO DE COSTOS'!A:D,4,FALSE)</f>
        <v>JUAN SEBASTIÁN RÍOS CASTRILLÓN</v>
      </c>
      <c r="C1160" s="154" t="str">
        <f>VLOOKUP(A1160,'CENTRO DE COSTOS'!A:D,2,FALSE)</f>
        <v>0004-0005</v>
      </c>
      <c r="D1160" s="154">
        <v>5036</v>
      </c>
      <c r="E1160" s="154">
        <v>2600750</v>
      </c>
      <c r="F1160" s="154">
        <v>75958</v>
      </c>
      <c r="G1160" s="154" t="s">
        <v>8049</v>
      </c>
      <c r="H1160" s="154" t="s">
        <v>197</v>
      </c>
      <c r="I1160" s="154" t="s">
        <v>13390</v>
      </c>
      <c r="J1160" s="154" t="s">
        <v>13391</v>
      </c>
      <c r="K1160" s="154" t="s">
        <v>159</v>
      </c>
      <c r="L1160" s="154" t="s">
        <v>13392</v>
      </c>
      <c r="M1160" s="155">
        <v>45884.333333333336</v>
      </c>
      <c r="N1160" s="155">
        <v>45885.461805555555</v>
      </c>
      <c r="O1160" s="8"/>
      <c r="P1160" s="154" t="s">
        <v>10063</v>
      </c>
      <c r="Q1160" s="154" t="s">
        <v>10063</v>
      </c>
      <c r="R1160" s="154" t="s">
        <v>200</v>
      </c>
      <c r="S1160" s="154" t="s">
        <v>739</v>
      </c>
      <c r="T1160" s="154" t="s">
        <v>8052</v>
      </c>
      <c r="U1160" s="154" t="s">
        <v>9429</v>
      </c>
      <c r="V1160" s="154" t="s">
        <v>13393</v>
      </c>
      <c r="W1160" s="154" t="s">
        <v>10144</v>
      </c>
      <c r="X1160" s="8"/>
      <c r="Y1160" s="154" t="s">
        <v>28</v>
      </c>
      <c r="Z1160" s="154" t="str">
        <f>VLOOKUP(D1160,TIPOLOGIA!A:F,5,0)</f>
        <v>TERRESTRE</v>
      </c>
      <c r="AA1160" s="154" t="s">
        <v>1626</v>
      </c>
      <c r="AB1160" s="46">
        <v>0</v>
      </c>
      <c r="AC1160" s="87">
        <f>IF(W1160="SOPORTE_TELEFÓNICO",'BASE LIQUIDACION REDEBAN 2025'!$B$19,IF(AND(W1160="VISITA_TÉCNICA",Y1160="TIPO II"),'BASE LIQUIDACION REDEBAN 2025'!$B$18,'BASE LIQUIDACION REDEBAN 2025'!$B$17))</f>
        <v>35779.500569199998</v>
      </c>
      <c r="AD1160" s="87">
        <v>0</v>
      </c>
      <c r="AE1160" s="87">
        <f t="shared" si="18"/>
        <v>35779.500569199998</v>
      </c>
    </row>
    <row r="1161" spans="1:31">
      <c r="A1161" s="154" t="s">
        <v>90</v>
      </c>
      <c r="B1161" s="154" t="str">
        <f>VLOOKUP(A1161,'CENTRO DE COSTOS'!A:D,4,FALSE)</f>
        <v>JUAN SEBASTIÁN RÍOS CASTRILLÓN</v>
      </c>
      <c r="C1161" s="154" t="str">
        <f>VLOOKUP(A1161,'CENTRO DE COSTOS'!A:D,2,FALSE)</f>
        <v>0004-0005</v>
      </c>
      <c r="D1161" s="154">
        <v>5318</v>
      </c>
      <c r="E1161" s="154">
        <v>2586243</v>
      </c>
      <c r="F1161" s="154">
        <v>79260</v>
      </c>
      <c r="G1161" s="154" t="s">
        <v>8049</v>
      </c>
      <c r="H1161" s="154" t="s">
        <v>197</v>
      </c>
      <c r="I1161" s="154" t="s">
        <v>4048</v>
      </c>
      <c r="J1161" s="154" t="s">
        <v>4049</v>
      </c>
      <c r="K1161" s="154" t="s">
        <v>159</v>
      </c>
      <c r="L1161" s="154" t="s">
        <v>13394</v>
      </c>
      <c r="M1161" s="155">
        <v>45881.513888888891</v>
      </c>
      <c r="N1161" s="155">
        <v>45885.463194444441</v>
      </c>
      <c r="O1161" s="8"/>
      <c r="P1161" s="154" t="s">
        <v>10063</v>
      </c>
      <c r="Q1161" s="154" t="s">
        <v>10063</v>
      </c>
      <c r="R1161" s="154" t="s">
        <v>200</v>
      </c>
      <c r="S1161" s="154" t="s">
        <v>201</v>
      </c>
      <c r="T1161" s="154" t="s">
        <v>8052</v>
      </c>
      <c r="U1161" s="154" t="s">
        <v>9429</v>
      </c>
      <c r="V1161" s="154" t="s">
        <v>13395</v>
      </c>
      <c r="W1161" s="154" t="s">
        <v>2967</v>
      </c>
      <c r="X1161" s="8"/>
      <c r="Y1161" s="154" t="s">
        <v>28</v>
      </c>
      <c r="Z1161" s="154" t="str">
        <f>VLOOKUP(D1161,TIPOLOGIA!A:F,5,0)</f>
        <v>TERRESTRE</v>
      </c>
      <c r="AA1161" s="154" t="s">
        <v>3209</v>
      </c>
      <c r="AB1161" s="46">
        <v>1</v>
      </c>
      <c r="AC1161" s="87">
        <f>IF(W1161="SOPORTE_TELEFÓNICO",'BASE LIQUIDACION REDEBAN 2025'!$B$19,IF(AND(W1161="VISITA_TÉCNICA",Y1161="TIPO II"),'BASE LIQUIDACION REDEBAN 2025'!$B$18,'BASE LIQUIDACION REDEBAN 2025'!$B$17))</f>
        <v>67654.12000000001</v>
      </c>
      <c r="AD1161" s="87">
        <v>0</v>
      </c>
      <c r="AE1161" s="87">
        <f t="shared" si="18"/>
        <v>67654.12000000001</v>
      </c>
    </row>
    <row r="1162" spans="1:31">
      <c r="A1162" s="154" t="s">
        <v>92</v>
      </c>
      <c r="B1162" s="154" t="str">
        <f>VLOOKUP(A1162,'CENTRO DE COSTOS'!A:D,4,FALSE)</f>
        <v>KEVIN ALEXIS CORZO BUSTOS</v>
      </c>
      <c r="C1162" s="154" t="str">
        <f>VLOOKUP(A1162,'CENTRO DE COSTOS'!A:D,2,FALSE)</f>
        <v>0004-0007</v>
      </c>
      <c r="D1162" s="154">
        <v>18001</v>
      </c>
      <c r="E1162" s="154">
        <v>2605510</v>
      </c>
      <c r="F1162" s="154">
        <v>44442</v>
      </c>
      <c r="G1162" s="154" t="s">
        <v>8049</v>
      </c>
      <c r="H1162" s="154" t="s">
        <v>157</v>
      </c>
      <c r="I1162" s="154" t="s">
        <v>82</v>
      </c>
      <c r="J1162" s="154" t="s">
        <v>11601</v>
      </c>
      <c r="K1162" s="154" t="s">
        <v>159</v>
      </c>
      <c r="L1162" s="154" t="s">
        <v>13396</v>
      </c>
      <c r="M1162" s="155">
        <v>45884.6875</v>
      </c>
      <c r="N1162" s="155">
        <v>45885.470833333333</v>
      </c>
      <c r="O1162" s="8"/>
      <c r="P1162" s="154" t="s">
        <v>10063</v>
      </c>
      <c r="Q1162" s="154" t="s">
        <v>10063</v>
      </c>
      <c r="R1162" s="154" t="s">
        <v>200</v>
      </c>
      <c r="S1162" s="154" t="s">
        <v>201</v>
      </c>
      <c r="T1162" s="154" t="s">
        <v>8052</v>
      </c>
      <c r="U1162" s="154" t="s">
        <v>9429</v>
      </c>
      <c r="V1162" s="154" t="s">
        <v>13397</v>
      </c>
      <c r="W1162" s="154" t="s">
        <v>2967</v>
      </c>
      <c r="X1162" s="8"/>
      <c r="Y1162" s="154" t="s">
        <v>32</v>
      </c>
      <c r="Z1162" s="154" t="str">
        <f>VLOOKUP(D1162,TIPOLOGIA!A:F,5,0)</f>
        <v>TERRESTRE</v>
      </c>
      <c r="AA1162" s="154" t="s">
        <v>225</v>
      </c>
      <c r="AB1162" s="46">
        <v>1</v>
      </c>
      <c r="AC1162" s="87">
        <f>IF(W1162="SOPORTE_TELEFÓNICO",'BASE LIQUIDACION REDEBAN 2025'!$B$19,IF(AND(W1162="VISITA_TÉCNICA",Y1162="TIPO II"),'BASE LIQUIDACION REDEBAN 2025'!$B$18,'BASE LIQUIDACION REDEBAN 2025'!$B$17))</f>
        <v>35779.500569199998</v>
      </c>
      <c r="AD1162" s="87">
        <v>0</v>
      </c>
      <c r="AE1162" s="87">
        <f t="shared" si="18"/>
        <v>35779.500569199998</v>
      </c>
    </row>
    <row r="1163" spans="1:31">
      <c r="A1163" s="154" t="s">
        <v>90</v>
      </c>
      <c r="B1163" s="154" t="str">
        <f>VLOOKUP(A1163,'CENTRO DE COSTOS'!A:D,4,FALSE)</f>
        <v>JUAN SEBASTIÁN RÍOS CASTRILLÓN</v>
      </c>
      <c r="C1163" s="154" t="str">
        <f>VLOOKUP(A1163,'CENTRO DE COSTOS'!A:D,2,FALSE)</f>
        <v>0004-0005</v>
      </c>
      <c r="D1163" s="154">
        <v>5001</v>
      </c>
      <c r="E1163" s="154">
        <v>2580615</v>
      </c>
      <c r="F1163" s="154">
        <v>28943</v>
      </c>
      <c r="G1163" s="154" t="s">
        <v>8049</v>
      </c>
      <c r="H1163" s="154" t="s">
        <v>197</v>
      </c>
      <c r="I1163" s="154" t="s">
        <v>90</v>
      </c>
      <c r="J1163" s="154" t="s">
        <v>13398</v>
      </c>
      <c r="K1163" s="154" t="s">
        <v>159</v>
      </c>
      <c r="L1163" s="154" t="s">
        <v>13399</v>
      </c>
      <c r="M1163" s="155">
        <v>45880.622916666667</v>
      </c>
      <c r="N1163" s="155">
        <v>45885.477777777778</v>
      </c>
      <c r="O1163" s="8"/>
      <c r="P1163" s="154" t="s">
        <v>10063</v>
      </c>
      <c r="Q1163" s="154" t="s">
        <v>10063</v>
      </c>
      <c r="R1163" s="154" t="s">
        <v>2973</v>
      </c>
      <c r="S1163" s="154" t="s">
        <v>2973</v>
      </c>
      <c r="T1163" s="154" t="s">
        <v>9439</v>
      </c>
      <c r="U1163" s="154" t="s">
        <v>9468</v>
      </c>
      <c r="V1163" s="154" t="s">
        <v>13400</v>
      </c>
      <c r="W1163" s="154" t="s">
        <v>3213</v>
      </c>
      <c r="X1163" s="8"/>
      <c r="Y1163" s="154" t="s">
        <v>25</v>
      </c>
      <c r="Z1163" s="154" t="str">
        <f>VLOOKUP(D1163,TIPOLOGIA!A:F,5,0)</f>
        <v>TERRESTRE</v>
      </c>
      <c r="AA1163" s="154" t="s">
        <v>3158</v>
      </c>
      <c r="AB1163" s="46">
        <v>0</v>
      </c>
      <c r="AC1163" s="87">
        <f>IF(W1163="SOPORTE_TELEFÓNICO",'BASE LIQUIDACION REDEBAN 2025'!$B$19,IF(AND(W1163="VISITA_TÉCNICA",Y1163="TIPO II"),'BASE LIQUIDACION REDEBAN 2025'!$B$18,'BASE LIQUIDACION REDEBAN 2025'!$B$17))</f>
        <v>41241.0800752</v>
      </c>
      <c r="AD1163" s="87">
        <v>0</v>
      </c>
      <c r="AE1163" s="87">
        <f t="shared" si="18"/>
        <v>41241.0800752</v>
      </c>
    </row>
    <row r="1164" spans="1:31">
      <c r="A1164" s="154" t="s">
        <v>90</v>
      </c>
      <c r="B1164" s="154" t="str">
        <f>VLOOKUP(A1164,'CENTRO DE COSTOS'!A:D,4,FALSE)</f>
        <v>JUAN SEBASTIÁN RÍOS CASTRILLÓN</v>
      </c>
      <c r="C1164" s="154" t="str">
        <f>VLOOKUP(A1164,'CENTRO DE COSTOS'!A:D,2,FALSE)</f>
        <v>0004-0005</v>
      </c>
      <c r="D1164" s="154">
        <v>5318</v>
      </c>
      <c r="E1164" s="154">
        <v>2592134</v>
      </c>
      <c r="F1164" s="154">
        <v>75962</v>
      </c>
      <c r="G1164" s="154" t="s">
        <v>8049</v>
      </c>
      <c r="H1164" s="154" t="s">
        <v>197</v>
      </c>
      <c r="I1164" s="154" t="s">
        <v>4048</v>
      </c>
      <c r="J1164" s="154" t="s">
        <v>13401</v>
      </c>
      <c r="K1164" s="154" t="s">
        <v>159</v>
      </c>
      <c r="L1164" s="154" t="s">
        <v>13402</v>
      </c>
      <c r="M1164" s="155">
        <v>45882.488194444442</v>
      </c>
      <c r="N1164" s="155">
        <v>45885.481944444444</v>
      </c>
      <c r="O1164" s="8"/>
      <c r="P1164" s="154" t="s">
        <v>10063</v>
      </c>
      <c r="Q1164" s="154" t="s">
        <v>10063</v>
      </c>
      <c r="R1164" s="154" t="s">
        <v>200</v>
      </c>
      <c r="S1164" s="154" t="s">
        <v>739</v>
      </c>
      <c r="T1164" s="154" t="s">
        <v>8052</v>
      </c>
      <c r="U1164" s="154" t="s">
        <v>9429</v>
      </c>
      <c r="V1164" s="154" t="s">
        <v>13403</v>
      </c>
      <c r="W1164" s="154" t="s">
        <v>2967</v>
      </c>
      <c r="X1164" s="8"/>
      <c r="Y1164" s="154" t="s">
        <v>28</v>
      </c>
      <c r="Z1164" s="154" t="str">
        <f>VLOOKUP(D1164,TIPOLOGIA!A:F,5,0)</f>
        <v>TERRESTRE</v>
      </c>
      <c r="AA1164" s="154" t="s">
        <v>3209</v>
      </c>
      <c r="AB1164" s="46">
        <v>1</v>
      </c>
      <c r="AC1164" s="87">
        <f>IF(W1164="SOPORTE_TELEFÓNICO",'BASE LIQUIDACION REDEBAN 2025'!$B$19,IF(AND(W1164="VISITA_TÉCNICA",Y1164="TIPO II"),'BASE LIQUIDACION REDEBAN 2025'!$B$18,'BASE LIQUIDACION REDEBAN 2025'!$B$17))</f>
        <v>67654.12000000001</v>
      </c>
      <c r="AD1164" s="87">
        <v>0</v>
      </c>
      <c r="AE1164" s="87">
        <f t="shared" si="18"/>
        <v>67654.12000000001</v>
      </c>
    </row>
    <row r="1165" spans="1:31">
      <c r="A1165" s="154" t="s">
        <v>68</v>
      </c>
      <c r="B1165" s="154" t="str">
        <f>VLOOKUP(A1165,'CENTRO DE COSTOS'!A:D,4,FALSE)</f>
        <v>WILLIAM ASDRUBAL ROZO ROZO</v>
      </c>
      <c r="C1165" s="154" t="str">
        <f>VLOOKUP(A1165,'CENTRO DE COSTOS'!A:D,2,FALSE)</f>
        <v>0004-0004</v>
      </c>
      <c r="D1165" s="154">
        <v>11001</v>
      </c>
      <c r="E1165" s="154">
        <v>2603403</v>
      </c>
      <c r="F1165" s="154">
        <v>27601</v>
      </c>
      <c r="G1165" s="154" t="s">
        <v>8049</v>
      </c>
      <c r="H1165" s="154" t="s">
        <v>470</v>
      </c>
      <c r="I1165" s="154" t="s">
        <v>68</v>
      </c>
      <c r="J1165" s="154" t="s">
        <v>13404</v>
      </c>
      <c r="K1165" s="154" t="s">
        <v>159</v>
      </c>
      <c r="L1165" s="154" t="s">
        <v>13405</v>
      </c>
      <c r="M1165" s="155">
        <v>45884.46597222222</v>
      </c>
      <c r="N1165" s="155">
        <v>45885.484027777777</v>
      </c>
      <c r="O1165" s="8"/>
      <c r="P1165" s="154" t="s">
        <v>10063</v>
      </c>
      <c r="Q1165" s="154" t="s">
        <v>10063</v>
      </c>
      <c r="R1165" s="154" t="s">
        <v>2973</v>
      </c>
      <c r="S1165" s="154" t="s">
        <v>2973</v>
      </c>
      <c r="T1165" s="154" t="s">
        <v>8052</v>
      </c>
      <c r="U1165" s="154" t="s">
        <v>9429</v>
      </c>
      <c r="V1165" s="154" t="s">
        <v>13406</v>
      </c>
      <c r="W1165" s="154" t="s">
        <v>2967</v>
      </c>
      <c r="X1165" s="8"/>
      <c r="Y1165" s="154" t="s">
        <v>25</v>
      </c>
      <c r="Z1165" s="154" t="str">
        <f>VLOOKUP(D1165,TIPOLOGIA!A:F,5,0)</f>
        <v>TERRESTRE</v>
      </c>
      <c r="AA1165" s="154" t="s">
        <v>573</v>
      </c>
      <c r="AB1165" s="46">
        <v>1</v>
      </c>
      <c r="AC1165" s="87">
        <f>IF(W1165="SOPORTE_TELEFÓNICO",'BASE LIQUIDACION REDEBAN 2025'!$B$19,IF(AND(W1165="VISITA_TÉCNICA",Y1165="TIPO II"),'BASE LIQUIDACION REDEBAN 2025'!$B$18,'BASE LIQUIDACION REDEBAN 2025'!$B$17))</f>
        <v>35779.500569199998</v>
      </c>
      <c r="AD1165" s="87">
        <v>0</v>
      </c>
      <c r="AE1165" s="87">
        <f t="shared" si="18"/>
        <v>35779.500569199998</v>
      </c>
    </row>
    <row r="1166" spans="1:31">
      <c r="A1166" s="154" t="s">
        <v>92</v>
      </c>
      <c r="B1166" s="154" t="str">
        <f>VLOOKUP(A1166,'CENTRO DE COSTOS'!A:D,4,FALSE)</f>
        <v>KEVIN ALEXIS CORZO BUSTOS</v>
      </c>
      <c r="C1166" s="154" t="str">
        <f>VLOOKUP(A1166,'CENTRO DE COSTOS'!A:D,2,FALSE)</f>
        <v>0004-0007</v>
      </c>
      <c r="D1166" s="154">
        <v>18001</v>
      </c>
      <c r="E1166" s="154">
        <v>2603327</v>
      </c>
      <c r="F1166" s="154">
        <v>61186</v>
      </c>
      <c r="G1166" s="154" t="s">
        <v>8049</v>
      </c>
      <c r="H1166" s="154" t="s">
        <v>157</v>
      </c>
      <c r="I1166" s="154" t="s">
        <v>82</v>
      </c>
      <c r="J1166" s="154" t="s">
        <v>13407</v>
      </c>
      <c r="K1166" s="154" t="s">
        <v>159</v>
      </c>
      <c r="L1166" s="154" t="s">
        <v>13408</v>
      </c>
      <c r="M1166" s="155">
        <v>45884.469444444447</v>
      </c>
      <c r="N1166" s="155">
        <v>45885.48541666667</v>
      </c>
      <c r="O1166" s="8"/>
      <c r="P1166" s="154" t="s">
        <v>10063</v>
      </c>
      <c r="Q1166" s="154" t="s">
        <v>10063</v>
      </c>
      <c r="R1166" s="154" t="s">
        <v>2973</v>
      </c>
      <c r="S1166" s="154" t="s">
        <v>2973</v>
      </c>
      <c r="T1166" s="154" t="s">
        <v>8052</v>
      </c>
      <c r="U1166" s="154" t="s">
        <v>9429</v>
      </c>
      <c r="V1166" s="154" t="s">
        <v>13409</v>
      </c>
      <c r="W1166" s="154" t="s">
        <v>2967</v>
      </c>
      <c r="X1166" s="8"/>
      <c r="Y1166" s="154" t="s">
        <v>32</v>
      </c>
      <c r="Z1166" s="154" t="str">
        <f>VLOOKUP(D1166,TIPOLOGIA!A:F,5,0)</f>
        <v>TERRESTRE</v>
      </c>
      <c r="AA1166" s="154" t="s">
        <v>225</v>
      </c>
      <c r="AB1166" s="46">
        <v>1</v>
      </c>
      <c r="AC1166" s="87">
        <f>IF(W1166="SOPORTE_TELEFÓNICO",'BASE LIQUIDACION REDEBAN 2025'!$B$19,IF(AND(W1166="VISITA_TÉCNICA",Y1166="TIPO II"),'BASE LIQUIDACION REDEBAN 2025'!$B$18,'BASE LIQUIDACION REDEBAN 2025'!$B$17))</f>
        <v>35779.500569199998</v>
      </c>
      <c r="AD1166" s="87">
        <v>0</v>
      </c>
      <c r="AE1166" s="87">
        <f t="shared" si="18"/>
        <v>35779.500569199998</v>
      </c>
    </row>
    <row r="1167" spans="1:31">
      <c r="A1167" s="154" t="s">
        <v>80</v>
      </c>
      <c r="B1167" s="154" t="str">
        <f>VLOOKUP(A1167,'CENTRO DE COSTOS'!A:D,4,FALSE)</f>
        <v>JOSE MAURICIO HERNANDEZ ROJAS</v>
      </c>
      <c r="C1167" s="154" t="str">
        <f>VLOOKUP(A1167,'CENTRO DE COSTOS'!A:D,2,FALSE)</f>
        <v>0004-0001</v>
      </c>
      <c r="D1167" s="154">
        <v>13001</v>
      </c>
      <c r="E1167" s="154">
        <v>2596905</v>
      </c>
      <c r="F1167" s="154">
        <v>45118</v>
      </c>
      <c r="G1167" s="154" t="s">
        <v>8049</v>
      </c>
      <c r="H1167" s="154" t="s">
        <v>303</v>
      </c>
      <c r="I1167" s="154" t="s">
        <v>80</v>
      </c>
      <c r="J1167" s="154" t="s">
        <v>13410</v>
      </c>
      <c r="K1167" s="154" t="s">
        <v>159</v>
      </c>
      <c r="L1167" s="154" t="s">
        <v>13411</v>
      </c>
      <c r="M1167" s="155">
        <v>45883.414583333331</v>
      </c>
      <c r="N1167" s="155">
        <v>45885.486111111109</v>
      </c>
      <c r="O1167" s="8"/>
      <c r="P1167" s="154" t="s">
        <v>10063</v>
      </c>
      <c r="Q1167" s="154" t="s">
        <v>10063</v>
      </c>
      <c r="R1167" s="154" t="s">
        <v>200</v>
      </c>
      <c r="S1167" s="154" t="s">
        <v>739</v>
      </c>
      <c r="T1167" s="154" t="s">
        <v>8052</v>
      </c>
      <c r="U1167" s="154" t="s">
        <v>9429</v>
      </c>
      <c r="V1167" s="154" t="s">
        <v>13412</v>
      </c>
      <c r="W1167" s="154" t="s">
        <v>2967</v>
      </c>
      <c r="X1167" s="8"/>
      <c r="Y1167" s="154" t="s">
        <v>25</v>
      </c>
      <c r="Z1167" s="154" t="str">
        <f>VLOOKUP(D1167,TIPOLOGIA!A:F,5,0)</f>
        <v>TERRESTRE</v>
      </c>
      <c r="AA1167" s="154" t="s">
        <v>452</v>
      </c>
      <c r="AB1167" s="46">
        <v>1</v>
      </c>
      <c r="AC1167" s="87">
        <f>IF(W1167="SOPORTE_TELEFÓNICO",'BASE LIQUIDACION REDEBAN 2025'!$B$19,IF(AND(W1167="VISITA_TÉCNICA",Y1167="TIPO II"),'BASE LIQUIDACION REDEBAN 2025'!$B$18,'BASE LIQUIDACION REDEBAN 2025'!$B$17))</f>
        <v>35779.500569199998</v>
      </c>
      <c r="AD1167" s="87">
        <v>0</v>
      </c>
      <c r="AE1167" s="87">
        <f t="shared" si="18"/>
        <v>35779.500569199998</v>
      </c>
    </row>
    <row r="1168" spans="1:31">
      <c r="A1168" s="154" t="s">
        <v>90</v>
      </c>
      <c r="B1168" s="154" t="str">
        <f>VLOOKUP(A1168,'CENTRO DE COSTOS'!A:D,4,FALSE)</f>
        <v>JUAN SEBASTIÁN RÍOS CASTRILLÓN</v>
      </c>
      <c r="C1168" s="154" t="str">
        <f>VLOOKUP(A1168,'CENTRO DE COSTOS'!A:D,2,FALSE)</f>
        <v>0004-0005</v>
      </c>
      <c r="D1168" s="154">
        <v>5088</v>
      </c>
      <c r="E1168" s="154">
        <v>2578242</v>
      </c>
      <c r="F1168" s="154">
        <v>27869</v>
      </c>
      <c r="G1168" s="154" t="s">
        <v>8049</v>
      </c>
      <c r="H1168" s="154" t="s">
        <v>197</v>
      </c>
      <c r="I1168" s="154" t="s">
        <v>211</v>
      </c>
      <c r="J1168" s="154" t="s">
        <v>13413</v>
      </c>
      <c r="K1168" s="154" t="s">
        <v>159</v>
      </c>
      <c r="L1168" s="154" t="s">
        <v>13414</v>
      </c>
      <c r="M1168" s="155">
        <v>45880.442361111112</v>
      </c>
      <c r="N1168" s="155">
        <v>45885.487500000003</v>
      </c>
      <c r="O1168" s="8"/>
      <c r="P1168" s="154" t="s">
        <v>10063</v>
      </c>
      <c r="Q1168" s="154" t="s">
        <v>10063</v>
      </c>
      <c r="R1168" s="154" t="s">
        <v>2973</v>
      </c>
      <c r="S1168" s="154" t="s">
        <v>2973</v>
      </c>
      <c r="T1168" s="154" t="s">
        <v>8052</v>
      </c>
      <c r="U1168" s="154" t="s">
        <v>9429</v>
      </c>
      <c r="V1168" s="154" t="s">
        <v>13415</v>
      </c>
      <c r="W1168" s="154" t="s">
        <v>2967</v>
      </c>
      <c r="X1168" s="8"/>
      <c r="Y1168" s="154" t="s">
        <v>25</v>
      </c>
      <c r="Z1168" s="154" t="str">
        <f>VLOOKUP(D1168,TIPOLOGIA!A:F,5,0)</f>
        <v>TERRESTRE</v>
      </c>
      <c r="AA1168" s="154" t="s">
        <v>368</v>
      </c>
      <c r="AB1168" s="46">
        <v>1</v>
      </c>
      <c r="AC1168" s="87">
        <f>IF(W1168="SOPORTE_TELEFÓNICO",'BASE LIQUIDACION REDEBAN 2025'!$B$19,IF(AND(W1168="VISITA_TÉCNICA",Y1168="TIPO II"),'BASE LIQUIDACION REDEBAN 2025'!$B$18,'BASE LIQUIDACION REDEBAN 2025'!$B$17))</f>
        <v>35779.500569199998</v>
      </c>
      <c r="AD1168" s="87">
        <v>0</v>
      </c>
      <c r="AE1168" s="87">
        <f t="shared" si="18"/>
        <v>35779.500569199998</v>
      </c>
    </row>
    <row r="1169" spans="1:31">
      <c r="A1169" s="154" t="s">
        <v>94</v>
      </c>
      <c r="B1169" s="154" t="str">
        <f>VLOOKUP(A1169,'CENTRO DE COSTOS'!A:D,4,FALSE)</f>
        <v>DIEGO FERNANDO HENAO CARDONA</v>
      </c>
      <c r="C1169" s="154" t="str">
        <f>VLOOKUP(A1169,'CENTRO DE COSTOS'!A:D,2,FALSE)</f>
        <v>0004-0002</v>
      </c>
      <c r="D1169" s="154">
        <v>66001</v>
      </c>
      <c r="E1169" s="154">
        <v>2600469</v>
      </c>
      <c r="F1169" s="154">
        <v>66932</v>
      </c>
      <c r="G1169" s="154" t="s">
        <v>8049</v>
      </c>
      <c r="H1169" s="154" t="s">
        <v>606</v>
      </c>
      <c r="I1169" s="154" t="s">
        <v>94</v>
      </c>
      <c r="J1169" s="154" t="s">
        <v>13416</v>
      </c>
      <c r="K1169" s="154" t="s">
        <v>159</v>
      </c>
      <c r="L1169" s="154" t="s">
        <v>13417</v>
      </c>
      <c r="M1169" s="155">
        <v>45883.724305555559</v>
      </c>
      <c r="N1169" s="155">
        <v>45885.488194444442</v>
      </c>
      <c r="O1169" s="8"/>
      <c r="P1169" s="154" t="s">
        <v>10063</v>
      </c>
      <c r="Q1169" s="154" t="s">
        <v>10063</v>
      </c>
      <c r="R1169" s="154" t="s">
        <v>2973</v>
      </c>
      <c r="S1169" s="154" t="s">
        <v>2973</v>
      </c>
      <c r="T1169" s="154" t="s">
        <v>8052</v>
      </c>
      <c r="U1169" s="154" t="s">
        <v>9429</v>
      </c>
      <c r="V1169" s="154" t="s">
        <v>13418</v>
      </c>
      <c r="W1169" s="154" t="s">
        <v>2967</v>
      </c>
      <c r="X1169" s="8"/>
      <c r="Y1169" s="154" t="s">
        <v>25</v>
      </c>
      <c r="Z1169" s="154" t="str">
        <f>VLOOKUP(D1169,TIPOLOGIA!A:F,5,0)</f>
        <v>TERRESTRE</v>
      </c>
      <c r="AA1169" s="154" t="s">
        <v>544</v>
      </c>
      <c r="AB1169" s="46">
        <v>1</v>
      </c>
      <c r="AC1169" s="87">
        <f>IF(W1169="SOPORTE_TELEFÓNICO",'BASE LIQUIDACION REDEBAN 2025'!$B$19,IF(AND(W1169="VISITA_TÉCNICA",Y1169="TIPO II"),'BASE LIQUIDACION REDEBAN 2025'!$B$18,'BASE LIQUIDACION REDEBAN 2025'!$B$17))</f>
        <v>35779.500569199998</v>
      </c>
      <c r="AD1169" s="87">
        <v>0</v>
      </c>
      <c r="AE1169" s="87">
        <f t="shared" si="18"/>
        <v>35779.500569199998</v>
      </c>
    </row>
    <row r="1170" spans="1:31">
      <c r="A1170" s="154" t="s">
        <v>92</v>
      </c>
      <c r="B1170" s="154" t="str">
        <f>VLOOKUP(A1170,'CENTRO DE COSTOS'!A:D,4,FALSE)</f>
        <v>KEVIN ALEXIS CORZO BUSTOS</v>
      </c>
      <c r="C1170" s="154" t="str">
        <f>VLOOKUP(A1170,'CENTRO DE COSTOS'!A:D,2,FALSE)</f>
        <v>0004-0007</v>
      </c>
      <c r="D1170" s="154">
        <v>18001</v>
      </c>
      <c r="E1170" s="154">
        <v>2602241</v>
      </c>
      <c r="F1170" s="154">
        <v>76268</v>
      </c>
      <c r="G1170" s="154" t="s">
        <v>8049</v>
      </c>
      <c r="H1170" s="154" t="s">
        <v>157</v>
      </c>
      <c r="I1170" s="154" t="s">
        <v>82</v>
      </c>
      <c r="J1170" s="154" t="s">
        <v>12218</v>
      </c>
      <c r="K1170" s="154" t="s">
        <v>159</v>
      </c>
      <c r="L1170" s="154" t="s">
        <v>13419</v>
      </c>
      <c r="M1170" s="155">
        <v>45884.395833333336</v>
      </c>
      <c r="N1170" s="155">
        <v>45885.489583333336</v>
      </c>
      <c r="O1170" s="8"/>
      <c r="P1170" s="154" t="s">
        <v>10063</v>
      </c>
      <c r="Q1170" s="154" t="s">
        <v>10063</v>
      </c>
      <c r="R1170" s="154" t="s">
        <v>2973</v>
      </c>
      <c r="S1170" s="154" t="s">
        <v>2973</v>
      </c>
      <c r="T1170" s="154" t="s">
        <v>8052</v>
      </c>
      <c r="U1170" s="154" t="s">
        <v>9429</v>
      </c>
      <c r="V1170" s="154" t="s">
        <v>13420</v>
      </c>
      <c r="W1170" s="154" t="s">
        <v>2967</v>
      </c>
      <c r="X1170" s="8"/>
      <c r="Y1170" s="154" t="s">
        <v>32</v>
      </c>
      <c r="Z1170" s="154" t="str">
        <f>VLOOKUP(D1170,TIPOLOGIA!A:F,5,0)</f>
        <v>TERRESTRE</v>
      </c>
      <c r="AA1170" s="154" t="s">
        <v>225</v>
      </c>
      <c r="AB1170" s="46">
        <v>1</v>
      </c>
      <c r="AC1170" s="87">
        <f>IF(W1170="SOPORTE_TELEFÓNICO",'BASE LIQUIDACION REDEBAN 2025'!$B$19,IF(AND(W1170="VISITA_TÉCNICA",Y1170="TIPO II"),'BASE LIQUIDACION REDEBAN 2025'!$B$18,'BASE LIQUIDACION REDEBAN 2025'!$B$17))</f>
        <v>35779.500569199998</v>
      </c>
      <c r="AD1170" s="87">
        <v>0</v>
      </c>
      <c r="AE1170" s="87">
        <f t="shared" si="18"/>
        <v>35779.500569199998</v>
      </c>
    </row>
    <row r="1171" spans="1:31">
      <c r="A1171" s="154" t="s">
        <v>68</v>
      </c>
      <c r="B1171" s="154" t="str">
        <f>VLOOKUP(A1171,'CENTRO DE COSTOS'!A:D,4,FALSE)</f>
        <v>WILLIAM ASDRUBAL ROZO ROZO</v>
      </c>
      <c r="C1171" s="154" t="str">
        <f>VLOOKUP(A1171,'CENTRO DE COSTOS'!A:D,2,FALSE)</f>
        <v>0004-0004</v>
      </c>
      <c r="D1171" s="154">
        <v>11001</v>
      </c>
      <c r="E1171" s="154">
        <v>2600748</v>
      </c>
      <c r="F1171" s="154">
        <v>73244</v>
      </c>
      <c r="G1171" s="154" t="s">
        <v>8049</v>
      </c>
      <c r="H1171" s="154" t="s">
        <v>470</v>
      </c>
      <c r="I1171" s="154" t="s">
        <v>68</v>
      </c>
      <c r="J1171" s="154" t="s">
        <v>9667</v>
      </c>
      <c r="K1171" s="154" t="s">
        <v>159</v>
      </c>
      <c r="L1171" s="154" t="s">
        <v>13421</v>
      </c>
      <c r="M1171" s="155">
        <v>45884.333333333336</v>
      </c>
      <c r="N1171" s="155">
        <v>45885.495138888888</v>
      </c>
      <c r="O1171" s="8"/>
      <c r="P1171" s="154" t="s">
        <v>10063</v>
      </c>
      <c r="Q1171" s="154" t="s">
        <v>10063</v>
      </c>
      <c r="R1171" s="154" t="s">
        <v>200</v>
      </c>
      <c r="S1171" s="154" t="s">
        <v>201</v>
      </c>
      <c r="T1171" s="154" t="s">
        <v>8052</v>
      </c>
      <c r="U1171" s="154" t="s">
        <v>9429</v>
      </c>
      <c r="V1171" s="154" t="s">
        <v>13422</v>
      </c>
      <c r="W1171" s="154" t="s">
        <v>2967</v>
      </c>
      <c r="X1171" s="8"/>
      <c r="Y1171" s="154" t="s">
        <v>25</v>
      </c>
      <c r="Z1171" s="154" t="str">
        <f>VLOOKUP(D1171,TIPOLOGIA!A:F,5,0)</f>
        <v>TERRESTRE</v>
      </c>
      <c r="AA1171" s="154" t="s">
        <v>2089</v>
      </c>
      <c r="AB1171" s="46">
        <v>1</v>
      </c>
      <c r="AC1171" s="87">
        <f>IF(W1171="SOPORTE_TELEFÓNICO",'BASE LIQUIDACION REDEBAN 2025'!$B$19,IF(AND(W1171="VISITA_TÉCNICA",Y1171="TIPO II"),'BASE LIQUIDACION REDEBAN 2025'!$B$18,'BASE LIQUIDACION REDEBAN 2025'!$B$17))</f>
        <v>35779.500569199998</v>
      </c>
      <c r="AD1171" s="87">
        <v>0</v>
      </c>
      <c r="AE1171" s="87">
        <f t="shared" si="18"/>
        <v>35779.500569199998</v>
      </c>
    </row>
    <row r="1172" spans="1:31">
      <c r="A1172" s="154" t="s">
        <v>81</v>
      </c>
      <c r="B1172" s="154" t="str">
        <f>VLOOKUP(A1172,'CENTRO DE COSTOS'!A:D,4,FALSE)</f>
        <v>MIGUEL JULIÁN HERNÁNDEZ GUARÍN</v>
      </c>
      <c r="C1172" s="154" t="str">
        <f>VLOOKUP(A1172,'CENTRO DE COSTOS'!A:D,2,FALSE)</f>
        <v>0004-0008</v>
      </c>
      <c r="D1172" s="154">
        <v>54498</v>
      </c>
      <c r="E1172" s="154">
        <v>2596778</v>
      </c>
      <c r="F1172" s="154">
        <v>42524</v>
      </c>
      <c r="G1172" s="154" t="s">
        <v>8049</v>
      </c>
      <c r="H1172" s="154" t="s">
        <v>317</v>
      </c>
      <c r="I1172" s="154" t="s">
        <v>318</v>
      </c>
      <c r="J1172" s="154" t="s">
        <v>13423</v>
      </c>
      <c r="K1172" s="154" t="s">
        <v>159</v>
      </c>
      <c r="L1172" s="154" t="s">
        <v>13424</v>
      </c>
      <c r="M1172" s="155">
        <v>45883.40902777778</v>
      </c>
      <c r="N1172" s="155">
        <v>45885.509722222225</v>
      </c>
      <c r="O1172" s="8"/>
      <c r="P1172" s="154" t="s">
        <v>10063</v>
      </c>
      <c r="Q1172" s="154" t="s">
        <v>10063</v>
      </c>
      <c r="R1172" s="154" t="s">
        <v>2973</v>
      </c>
      <c r="S1172" s="154" t="s">
        <v>2973</v>
      </c>
      <c r="T1172" s="154" t="s">
        <v>8052</v>
      </c>
      <c r="U1172" s="154" t="s">
        <v>9429</v>
      </c>
      <c r="V1172" s="154" t="s">
        <v>13425</v>
      </c>
      <c r="W1172" s="154" t="s">
        <v>10144</v>
      </c>
      <c r="X1172" s="8"/>
      <c r="Y1172" s="154" t="s">
        <v>32</v>
      </c>
      <c r="Z1172" s="154" t="str">
        <f>VLOOKUP(D1172,TIPOLOGIA!A:F,5,0)</f>
        <v>TERRESTRE</v>
      </c>
      <c r="AA1172" s="154"/>
      <c r="AB1172" s="46">
        <v>0</v>
      </c>
      <c r="AC1172" s="87">
        <f>IF(W1172="SOPORTE_TELEFÓNICO",'BASE LIQUIDACION REDEBAN 2025'!$B$19,IF(AND(W1172="VISITA_TÉCNICA",Y1172="TIPO II"),'BASE LIQUIDACION REDEBAN 2025'!$B$18,'BASE LIQUIDACION REDEBAN 2025'!$B$17))</f>
        <v>35779.500569199998</v>
      </c>
      <c r="AD1172" s="87">
        <v>0</v>
      </c>
      <c r="AE1172" s="87">
        <f t="shared" si="18"/>
        <v>35779.500569199998</v>
      </c>
    </row>
    <row r="1173" spans="1:31">
      <c r="A1173" s="154" t="s">
        <v>76</v>
      </c>
      <c r="B1173" s="154" t="str">
        <f>VLOOKUP(A1173,'CENTRO DE COSTOS'!A:D,4,FALSE)</f>
        <v>DIEGO FERNANDO HENAO CARDONA</v>
      </c>
      <c r="C1173" s="154" t="str">
        <f>VLOOKUP(A1173,'CENTRO DE COSTOS'!A:D,2,FALSE)</f>
        <v>0004-0003</v>
      </c>
      <c r="D1173" s="154">
        <v>19532</v>
      </c>
      <c r="E1173" s="154">
        <v>2593591</v>
      </c>
      <c r="F1173" s="154">
        <v>80177</v>
      </c>
      <c r="G1173" s="154" t="s">
        <v>8049</v>
      </c>
      <c r="H1173" s="154" t="s">
        <v>258</v>
      </c>
      <c r="I1173" s="154" t="s">
        <v>575</v>
      </c>
      <c r="J1173" s="154" t="s">
        <v>13426</v>
      </c>
      <c r="K1173" s="154" t="s">
        <v>159</v>
      </c>
      <c r="L1173" s="154" t="s">
        <v>13427</v>
      </c>
      <c r="M1173" s="155">
        <v>45882.635416666664</v>
      </c>
      <c r="N1173" s="155">
        <v>45885.509722222225</v>
      </c>
      <c r="O1173" s="8"/>
      <c r="P1173" s="154" t="s">
        <v>10063</v>
      </c>
      <c r="Q1173" s="154" t="s">
        <v>10063</v>
      </c>
      <c r="R1173" s="154" t="s">
        <v>2973</v>
      </c>
      <c r="S1173" s="154" t="s">
        <v>2973</v>
      </c>
      <c r="T1173" s="154" t="s">
        <v>8052</v>
      </c>
      <c r="U1173" s="154" t="s">
        <v>9429</v>
      </c>
      <c r="V1173" s="154" t="s">
        <v>13428</v>
      </c>
      <c r="W1173" s="154" t="s">
        <v>10144</v>
      </c>
      <c r="X1173" s="8"/>
      <c r="Y1173" s="154" t="s">
        <v>32</v>
      </c>
      <c r="Z1173" s="154" t="str">
        <f>VLOOKUP(D1173,TIPOLOGIA!A:F,5,0)</f>
        <v>TERRESTRE</v>
      </c>
      <c r="AA1173" s="154"/>
      <c r="AB1173" s="46">
        <v>0</v>
      </c>
      <c r="AC1173" s="87">
        <f>IF(W1173="SOPORTE_TELEFÓNICO",'BASE LIQUIDACION REDEBAN 2025'!$B$19,IF(AND(W1173="VISITA_TÉCNICA",Y1173="TIPO II"),'BASE LIQUIDACION REDEBAN 2025'!$B$18,'BASE LIQUIDACION REDEBAN 2025'!$B$17))</f>
        <v>35779.500569199998</v>
      </c>
      <c r="AD1173" s="87">
        <v>0</v>
      </c>
      <c r="AE1173" s="87">
        <f t="shared" si="18"/>
        <v>35779.500569199998</v>
      </c>
    </row>
    <row r="1174" spans="1:31">
      <c r="A1174" s="154" t="s">
        <v>76</v>
      </c>
      <c r="B1174" s="154" t="str">
        <f>VLOOKUP(A1174,'CENTRO DE COSTOS'!A:D,4,FALSE)</f>
        <v>DIEGO FERNANDO HENAO CARDONA</v>
      </c>
      <c r="C1174" s="154" t="str">
        <f>VLOOKUP(A1174,'CENTRO DE COSTOS'!A:D,2,FALSE)</f>
        <v>0004-0003</v>
      </c>
      <c r="D1174" s="154">
        <v>76109</v>
      </c>
      <c r="E1174" s="154">
        <v>2579301</v>
      </c>
      <c r="F1174" s="154">
        <v>79616</v>
      </c>
      <c r="G1174" s="154" t="s">
        <v>8049</v>
      </c>
      <c r="H1174" s="154" t="s">
        <v>227</v>
      </c>
      <c r="I1174" s="154" t="s">
        <v>5214</v>
      </c>
      <c r="J1174" s="154" t="s">
        <v>13429</v>
      </c>
      <c r="K1174" s="154" t="s">
        <v>159</v>
      </c>
      <c r="L1174" s="154" t="s">
        <v>13430</v>
      </c>
      <c r="M1174" s="155">
        <v>45880.502083333333</v>
      </c>
      <c r="N1174" s="155">
        <v>45885.510416666664</v>
      </c>
      <c r="O1174" s="8"/>
      <c r="P1174" s="154" t="s">
        <v>10063</v>
      </c>
      <c r="Q1174" s="154" t="s">
        <v>10063</v>
      </c>
      <c r="R1174" s="154" t="s">
        <v>2973</v>
      </c>
      <c r="S1174" s="154" t="s">
        <v>2973</v>
      </c>
      <c r="T1174" s="154" t="s">
        <v>8052</v>
      </c>
      <c r="U1174" s="154" t="s">
        <v>9429</v>
      </c>
      <c r="V1174" s="154" t="s">
        <v>13431</v>
      </c>
      <c r="W1174" s="154" t="s">
        <v>10144</v>
      </c>
      <c r="X1174" s="8"/>
      <c r="Y1174" s="154" t="s">
        <v>30</v>
      </c>
      <c r="Z1174" s="154" t="str">
        <f>VLOOKUP(D1174,TIPOLOGIA!A:F,5,0)</f>
        <v>TERRESTRE</v>
      </c>
      <c r="AA1174" s="154"/>
      <c r="AB1174" s="46">
        <v>0</v>
      </c>
      <c r="AC1174" s="87">
        <f>IF(W1174="SOPORTE_TELEFÓNICO",'BASE LIQUIDACION REDEBAN 2025'!$B$19,IF(AND(W1174="VISITA_TÉCNICA",Y1174="TIPO II"),'BASE LIQUIDACION REDEBAN 2025'!$B$18,'BASE LIQUIDACION REDEBAN 2025'!$B$17))</f>
        <v>35779.500569199998</v>
      </c>
      <c r="AD1174" s="87">
        <v>0</v>
      </c>
      <c r="AE1174" s="87">
        <f t="shared" si="18"/>
        <v>35779.500569199998</v>
      </c>
    </row>
    <row r="1175" spans="1:31">
      <c r="A1175" s="154" t="s">
        <v>76</v>
      </c>
      <c r="B1175" s="154" t="str">
        <f>VLOOKUP(A1175,'CENTRO DE COSTOS'!A:D,4,FALSE)</f>
        <v>DIEGO FERNANDO HENAO CARDONA</v>
      </c>
      <c r="C1175" s="154" t="str">
        <f>VLOOKUP(A1175,'CENTRO DE COSTOS'!A:D,2,FALSE)</f>
        <v>0004-0003</v>
      </c>
      <c r="D1175" s="154">
        <v>19212</v>
      </c>
      <c r="E1175" s="154">
        <v>2574364</v>
      </c>
      <c r="F1175" s="154">
        <v>80363</v>
      </c>
      <c r="G1175" s="154" t="s">
        <v>8049</v>
      </c>
      <c r="H1175" s="154" t="s">
        <v>258</v>
      </c>
      <c r="I1175" s="154" t="s">
        <v>259</v>
      </c>
      <c r="J1175" s="154" t="s">
        <v>13432</v>
      </c>
      <c r="K1175" s="154" t="s">
        <v>159</v>
      </c>
      <c r="L1175" s="154" t="s">
        <v>13433</v>
      </c>
      <c r="M1175" s="155">
        <v>45880.333333333336</v>
      </c>
      <c r="N1175" s="155">
        <v>45885.511111111111</v>
      </c>
      <c r="O1175" s="8"/>
      <c r="P1175" s="154" t="s">
        <v>10063</v>
      </c>
      <c r="Q1175" s="154" t="s">
        <v>10063</v>
      </c>
      <c r="R1175" s="154" t="s">
        <v>2973</v>
      </c>
      <c r="S1175" s="154" t="s">
        <v>2973</v>
      </c>
      <c r="T1175" s="154" t="s">
        <v>8052</v>
      </c>
      <c r="U1175" s="154" t="s">
        <v>9429</v>
      </c>
      <c r="V1175" s="154" t="s">
        <v>13434</v>
      </c>
      <c r="W1175" s="154" t="s">
        <v>10144</v>
      </c>
      <c r="X1175" s="8"/>
      <c r="Y1175" s="154" t="s">
        <v>30</v>
      </c>
      <c r="Z1175" s="154" t="str">
        <f>VLOOKUP(D1175,TIPOLOGIA!A:F,5,0)</f>
        <v>TERRESTRE</v>
      </c>
      <c r="AA1175" s="154"/>
      <c r="AB1175" s="46">
        <v>0</v>
      </c>
      <c r="AC1175" s="87">
        <f>IF(W1175="SOPORTE_TELEFÓNICO",'BASE LIQUIDACION REDEBAN 2025'!$B$19,IF(AND(W1175="VISITA_TÉCNICA",Y1175="TIPO II"),'BASE LIQUIDACION REDEBAN 2025'!$B$18,'BASE LIQUIDACION REDEBAN 2025'!$B$17))</f>
        <v>35779.500569199998</v>
      </c>
      <c r="AD1175" s="87">
        <v>0</v>
      </c>
      <c r="AE1175" s="87">
        <f t="shared" si="18"/>
        <v>35779.500569199998</v>
      </c>
    </row>
    <row r="1176" spans="1:31">
      <c r="A1176" s="154" t="s">
        <v>76</v>
      </c>
      <c r="B1176" s="154" t="str">
        <f>VLOOKUP(A1176,'CENTRO DE COSTOS'!A:D,4,FALSE)</f>
        <v>DIEGO FERNANDO HENAO CARDONA</v>
      </c>
      <c r="C1176" s="154" t="str">
        <f>VLOOKUP(A1176,'CENTRO DE COSTOS'!A:D,2,FALSE)</f>
        <v>0004-0003</v>
      </c>
      <c r="D1176" s="154">
        <v>76001</v>
      </c>
      <c r="E1176" s="154">
        <v>2603210</v>
      </c>
      <c r="F1176" s="154">
        <v>79987</v>
      </c>
      <c r="G1176" s="154" t="s">
        <v>8049</v>
      </c>
      <c r="H1176" s="154" t="s">
        <v>227</v>
      </c>
      <c r="I1176" s="154" t="s">
        <v>76</v>
      </c>
      <c r="J1176" s="154" t="s">
        <v>13435</v>
      </c>
      <c r="K1176" s="154" t="s">
        <v>159</v>
      </c>
      <c r="L1176" s="154" t="s">
        <v>13436</v>
      </c>
      <c r="M1176" s="155">
        <v>45884.453472222223</v>
      </c>
      <c r="N1176" s="155">
        <v>45885.518750000003</v>
      </c>
      <c r="O1176" s="8"/>
      <c r="P1176" s="154" t="s">
        <v>10063</v>
      </c>
      <c r="Q1176" s="154" t="s">
        <v>10063</v>
      </c>
      <c r="R1176" s="154" t="s">
        <v>2973</v>
      </c>
      <c r="S1176" s="154" t="s">
        <v>2973</v>
      </c>
      <c r="T1176" s="154" t="s">
        <v>8052</v>
      </c>
      <c r="U1176" s="154" t="s">
        <v>9429</v>
      </c>
      <c r="V1176" s="154" t="s">
        <v>13437</v>
      </c>
      <c r="W1176" s="154" t="s">
        <v>2967</v>
      </c>
      <c r="X1176" s="8"/>
      <c r="Y1176" s="154" t="s">
        <v>25</v>
      </c>
      <c r="Z1176" s="154" t="str">
        <f>VLOOKUP(D1176,TIPOLOGIA!A:F,5,0)</f>
        <v>TERRESTRE</v>
      </c>
      <c r="AA1176" s="154" t="s">
        <v>531</v>
      </c>
      <c r="AB1176" s="46">
        <v>1</v>
      </c>
      <c r="AC1176" s="87">
        <f>IF(W1176="SOPORTE_TELEFÓNICO",'BASE LIQUIDACION REDEBAN 2025'!$B$19,IF(AND(W1176="VISITA_TÉCNICA",Y1176="TIPO II"),'BASE LIQUIDACION REDEBAN 2025'!$B$18,'BASE LIQUIDACION REDEBAN 2025'!$B$17))</f>
        <v>35779.500569199998</v>
      </c>
      <c r="AD1176" s="87">
        <v>0</v>
      </c>
      <c r="AE1176" s="87">
        <f t="shared" si="18"/>
        <v>35779.500569199998</v>
      </c>
    </row>
    <row r="1177" spans="1:31">
      <c r="A1177" s="154" t="s">
        <v>100</v>
      </c>
      <c r="B1177" s="154" t="str">
        <f>VLOOKUP(A1177,'CENTRO DE COSTOS'!A:D,4,FALSE)</f>
        <v>KEVIN ALEXIS CORZO BUSTOS</v>
      </c>
      <c r="C1177" s="154" t="str">
        <f>VLOOKUP(A1177,'CENTRO DE COSTOS'!A:D,2,FALSE)</f>
        <v>0004-0007</v>
      </c>
      <c r="D1177" s="154">
        <v>50226</v>
      </c>
      <c r="E1177" s="154">
        <v>2602916</v>
      </c>
      <c r="F1177" s="154">
        <v>79075</v>
      </c>
      <c r="G1177" s="154" t="s">
        <v>8049</v>
      </c>
      <c r="H1177" s="154" t="s">
        <v>295</v>
      </c>
      <c r="I1177" s="154" t="s">
        <v>4612</v>
      </c>
      <c r="J1177" s="154" t="s">
        <v>13438</v>
      </c>
      <c r="K1177" s="154" t="s">
        <v>159</v>
      </c>
      <c r="L1177" s="154" t="s">
        <v>13439</v>
      </c>
      <c r="M1177" s="155">
        <v>45884.429861111108</v>
      </c>
      <c r="N1177" s="155">
        <v>45885.520138888889</v>
      </c>
      <c r="O1177" s="8"/>
      <c r="P1177" s="154" t="s">
        <v>10063</v>
      </c>
      <c r="Q1177" s="154" t="s">
        <v>10063</v>
      </c>
      <c r="R1177" s="154" t="s">
        <v>2973</v>
      </c>
      <c r="S1177" s="154" t="s">
        <v>2973</v>
      </c>
      <c r="T1177" s="154" t="s">
        <v>8052</v>
      </c>
      <c r="U1177" s="154" t="s">
        <v>9429</v>
      </c>
      <c r="V1177" s="154" t="s">
        <v>13440</v>
      </c>
      <c r="W1177" s="154" t="s">
        <v>2967</v>
      </c>
      <c r="X1177" s="8"/>
      <c r="Y1177" s="154" t="s">
        <v>28</v>
      </c>
      <c r="Z1177" s="154" t="str">
        <f>VLOOKUP(D1177,TIPOLOGIA!A:F,5,0)</f>
        <v>TERRESTRE</v>
      </c>
      <c r="AA1177" s="154" t="s">
        <v>301</v>
      </c>
      <c r="AB1177" s="46">
        <v>1</v>
      </c>
      <c r="AC1177" s="87">
        <f>IF(W1177="SOPORTE_TELEFÓNICO",'BASE LIQUIDACION REDEBAN 2025'!$B$19,IF(AND(W1177="VISITA_TÉCNICA",Y1177="TIPO II"),'BASE LIQUIDACION REDEBAN 2025'!$B$18,'BASE LIQUIDACION REDEBAN 2025'!$B$17))</f>
        <v>67654.12000000001</v>
      </c>
      <c r="AD1177" s="87">
        <v>0</v>
      </c>
      <c r="AE1177" s="87">
        <f t="shared" si="18"/>
        <v>67654.12000000001</v>
      </c>
    </row>
    <row r="1178" spans="1:31">
      <c r="A1178" s="154" t="s">
        <v>100</v>
      </c>
      <c r="B1178" s="154" t="str">
        <f>VLOOKUP(A1178,'CENTRO DE COSTOS'!A:D,4,FALSE)</f>
        <v>KEVIN ALEXIS CORZO BUSTOS</v>
      </c>
      <c r="C1178" s="154" t="str">
        <f>VLOOKUP(A1178,'CENTRO DE COSTOS'!A:D,2,FALSE)</f>
        <v>0004-0007</v>
      </c>
      <c r="D1178" s="154">
        <v>50001</v>
      </c>
      <c r="E1178" s="154">
        <v>2599718</v>
      </c>
      <c r="F1178" s="154">
        <v>79428</v>
      </c>
      <c r="G1178" s="154" t="s">
        <v>8049</v>
      </c>
      <c r="H1178" s="154" t="s">
        <v>295</v>
      </c>
      <c r="I1178" s="154" t="s">
        <v>100</v>
      </c>
      <c r="J1178" s="154" t="s">
        <v>13441</v>
      </c>
      <c r="K1178" s="154" t="s">
        <v>159</v>
      </c>
      <c r="L1178" s="154" t="s">
        <v>13442</v>
      </c>
      <c r="M1178" s="155">
        <v>45883.649305555555</v>
      </c>
      <c r="N1178" s="155">
        <v>45885.522222222222</v>
      </c>
      <c r="O1178" s="8"/>
      <c r="P1178" s="154" t="s">
        <v>10063</v>
      </c>
      <c r="Q1178" s="154" t="s">
        <v>10063</v>
      </c>
      <c r="R1178" s="154" t="s">
        <v>2973</v>
      </c>
      <c r="S1178" s="154" t="s">
        <v>2973</v>
      </c>
      <c r="T1178" s="154" t="s">
        <v>8052</v>
      </c>
      <c r="U1178" s="154" t="s">
        <v>9429</v>
      </c>
      <c r="V1178" s="154" t="s">
        <v>13443</v>
      </c>
      <c r="W1178" s="154" t="s">
        <v>2967</v>
      </c>
      <c r="X1178" s="8"/>
      <c r="Y1178" s="154" t="s">
        <v>25</v>
      </c>
      <c r="Z1178" s="154" t="str">
        <f>VLOOKUP(D1178,TIPOLOGIA!A:F,5,0)</f>
        <v>TERRESTRE</v>
      </c>
      <c r="AA1178" s="154" t="s">
        <v>3167</v>
      </c>
      <c r="AB1178" s="46">
        <v>1</v>
      </c>
      <c r="AC1178" s="87">
        <f>IF(W1178="SOPORTE_TELEFÓNICO",'BASE LIQUIDACION REDEBAN 2025'!$B$19,IF(AND(W1178="VISITA_TÉCNICA",Y1178="TIPO II"),'BASE LIQUIDACION REDEBAN 2025'!$B$18,'BASE LIQUIDACION REDEBAN 2025'!$B$17))</f>
        <v>35779.500569199998</v>
      </c>
      <c r="AD1178" s="87">
        <v>0</v>
      </c>
      <c r="AE1178" s="87">
        <f t="shared" si="18"/>
        <v>35779.500569199998</v>
      </c>
    </row>
    <row r="1179" spans="1:31">
      <c r="A1179" s="154" t="s">
        <v>81</v>
      </c>
      <c r="B1179" s="154" t="str">
        <f>VLOOKUP(A1179,'CENTRO DE COSTOS'!A:D,4,FALSE)</f>
        <v>MIGUEL JULIÁN HERNÁNDEZ GUARÍN</v>
      </c>
      <c r="C1179" s="154" t="str">
        <f>VLOOKUP(A1179,'CENTRO DE COSTOS'!A:D,2,FALSE)</f>
        <v>0004-0008</v>
      </c>
      <c r="D1179" s="154">
        <v>54001</v>
      </c>
      <c r="E1179" s="154">
        <v>2597584</v>
      </c>
      <c r="F1179" s="154">
        <v>67906</v>
      </c>
      <c r="G1179" s="154" t="s">
        <v>8049</v>
      </c>
      <c r="H1179" s="154" t="s">
        <v>317</v>
      </c>
      <c r="I1179" s="154" t="s">
        <v>81</v>
      </c>
      <c r="J1179" s="154" t="s">
        <v>13444</v>
      </c>
      <c r="K1179" s="154" t="s">
        <v>159</v>
      </c>
      <c r="L1179" s="154" t="s">
        <v>13445</v>
      </c>
      <c r="M1179" s="155">
        <v>45883.477083333331</v>
      </c>
      <c r="N1179" s="155">
        <v>45885.523611111108</v>
      </c>
      <c r="O1179" s="8"/>
      <c r="P1179" s="154" t="s">
        <v>10063</v>
      </c>
      <c r="Q1179" s="154" t="s">
        <v>10063</v>
      </c>
      <c r="R1179" s="154" t="s">
        <v>200</v>
      </c>
      <c r="S1179" s="154" t="s">
        <v>201</v>
      </c>
      <c r="T1179" s="154" t="s">
        <v>8052</v>
      </c>
      <c r="U1179" s="154" t="s">
        <v>9429</v>
      </c>
      <c r="V1179" s="154" t="s">
        <v>13446</v>
      </c>
      <c r="W1179" s="154" t="s">
        <v>2967</v>
      </c>
      <c r="X1179" s="8"/>
      <c r="Y1179" s="154" t="s">
        <v>25</v>
      </c>
      <c r="Z1179" s="154" t="str">
        <f>VLOOKUP(D1179,TIPOLOGIA!A:F,5,0)</f>
        <v>TERRESTRE</v>
      </c>
      <c r="AA1179" s="154" t="s">
        <v>407</v>
      </c>
      <c r="AB1179" s="46">
        <v>1</v>
      </c>
      <c r="AC1179" s="87">
        <f>IF(W1179="SOPORTE_TELEFÓNICO",'BASE LIQUIDACION REDEBAN 2025'!$B$19,IF(AND(W1179="VISITA_TÉCNICA",Y1179="TIPO II"),'BASE LIQUIDACION REDEBAN 2025'!$B$18,'BASE LIQUIDACION REDEBAN 2025'!$B$17))</f>
        <v>35779.500569199998</v>
      </c>
      <c r="AD1179" s="87">
        <v>0</v>
      </c>
      <c r="AE1179" s="87">
        <f t="shared" si="18"/>
        <v>35779.500569199998</v>
      </c>
    </row>
    <row r="1180" spans="1:31">
      <c r="A1180" s="154" t="s">
        <v>80</v>
      </c>
      <c r="B1180" s="154" t="str">
        <f>VLOOKUP(A1180,'CENTRO DE COSTOS'!A:D,4,FALSE)</f>
        <v>JOSE MAURICIO HERNANDEZ ROJAS</v>
      </c>
      <c r="C1180" s="154" t="str">
        <f>VLOOKUP(A1180,'CENTRO DE COSTOS'!A:D,2,FALSE)</f>
        <v>0004-0001</v>
      </c>
      <c r="D1180" s="154">
        <v>13001</v>
      </c>
      <c r="E1180" s="154">
        <v>2596925</v>
      </c>
      <c r="F1180" s="154">
        <v>48506</v>
      </c>
      <c r="G1180" s="154" t="s">
        <v>8049</v>
      </c>
      <c r="H1180" s="154" t="s">
        <v>303</v>
      </c>
      <c r="I1180" s="154" t="s">
        <v>80</v>
      </c>
      <c r="J1180" s="154" t="s">
        <v>13447</v>
      </c>
      <c r="K1180" s="154" t="s">
        <v>159</v>
      </c>
      <c r="L1180" s="154" t="s">
        <v>13448</v>
      </c>
      <c r="M1180" s="155">
        <v>45883.417361111111</v>
      </c>
      <c r="N1180" s="155">
        <v>45885.525000000001</v>
      </c>
      <c r="O1180" s="8"/>
      <c r="P1180" s="154" t="s">
        <v>10063</v>
      </c>
      <c r="Q1180" s="154" t="s">
        <v>10063</v>
      </c>
      <c r="R1180" s="154" t="s">
        <v>2973</v>
      </c>
      <c r="S1180" s="154" t="s">
        <v>2973</v>
      </c>
      <c r="T1180" s="154" t="s">
        <v>8052</v>
      </c>
      <c r="U1180" s="154" t="s">
        <v>9429</v>
      </c>
      <c r="V1180" s="154" t="s">
        <v>13387</v>
      </c>
      <c r="W1180" s="154" t="s">
        <v>2967</v>
      </c>
      <c r="X1180" s="8"/>
      <c r="Y1180" s="154" t="s">
        <v>25</v>
      </c>
      <c r="Z1180" s="154" t="str">
        <f>VLOOKUP(D1180,TIPOLOGIA!A:F,5,0)</f>
        <v>TERRESTRE</v>
      </c>
      <c r="AA1180" s="154" t="s">
        <v>452</v>
      </c>
      <c r="AB1180" s="46">
        <v>1</v>
      </c>
      <c r="AC1180" s="87">
        <f>IF(W1180="SOPORTE_TELEFÓNICO",'BASE LIQUIDACION REDEBAN 2025'!$B$19,IF(AND(W1180="VISITA_TÉCNICA",Y1180="TIPO II"),'BASE LIQUIDACION REDEBAN 2025'!$B$18,'BASE LIQUIDACION REDEBAN 2025'!$B$17))</f>
        <v>35779.500569199998</v>
      </c>
      <c r="AD1180" s="87">
        <v>0</v>
      </c>
      <c r="AE1180" s="87">
        <f t="shared" si="18"/>
        <v>35779.500569199998</v>
      </c>
    </row>
    <row r="1181" spans="1:31">
      <c r="A1181" s="154" t="s">
        <v>80</v>
      </c>
      <c r="B1181" s="154" t="str">
        <f>VLOOKUP(A1181,'CENTRO DE COSTOS'!A:D,4,FALSE)</f>
        <v>JOSE MAURICIO HERNANDEZ ROJAS</v>
      </c>
      <c r="C1181" s="154" t="str">
        <f>VLOOKUP(A1181,'CENTRO DE COSTOS'!A:D,2,FALSE)</f>
        <v>0004-0001</v>
      </c>
      <c r="D1181" s="154">
        <v>13683</v>
      </c>
      <c r="E1181" s="154">
        <v>2594521</v>
      </c>
      <c r="F1181" s="154">
        <v>75900</v>
      </c>
      <c r="G1181" s="154" t="s">
        <v>8049</v>
      </c>
      <c r="H1181" s="154" t="s">
        <v>303</v>
      </c>
      <c r="I1181" s="154" t="s">
        <v>10083</v>
      </c>
      <c r="J1181" s="154" t="s">
        <v>13449</v>
      </c>
      <c r="K1181" s="154" t="s">
        <v>159</v>
      </c>
      <c r="L1181" s="154" t="s">
        <v>13450</v>
      </c>
      <c r="M1181" s="155">
        <v>45882.695833333331</v>
      </c>
      <c r="N1181" s="155">
        <v>45885.525694444441</v>
      </c>
      <c r="O1181" s="8"/>
      <c r="P1181" s="154" t="s">
        <v>10063</v>
      </c>
      <c r="Q1181" s="154" t="s">
        <v>10063</v>
      </c>
      <c r="R1181" s="154" t="s">
        <v>2973</v>
      </c>
      <c r="S1181" s="154" t="s">
        <v>2973</v>
      </c>
      <c r="T1181" s="154" t="s">
        <v>8052</v>
      </c>
      <c r="U1181" s="154" t="s">
        <v>9429</v>
      </c>
      <c r="V1181" s="154" t="s">
        <v>13451</v>
      </c>
      <c r="W1181" s="154" t="s">
        <v>2967</v>
      </c>
      <c r="X1181" s="8"/>
      <c r="Y1181" s="154" t="s">
        <v>28</v>
      </c>
      <c r="Z1181" s="154" t="str">
        <f>VLOOKUP(D1181,TIPOLOGIA!A:F,5,0)</f>
        <v>TERRESTRE</v>
      </c>
      <c r="AA1181" s="154" t="s">
        <v>337</v>
      </c>
      <c r="AB1181" s="46">
        <v>1</v>
      </c>
      <c r="AC1181" s="87">
        <f>IF(W1181="SOPORTE_TELEFÓNICO",'BASE LIQUIDACION REDEBAN 2025'!$B$19,IF(AND(W1181="VISITA_TÉCNICA",Y1181="TIPO II"),'BASE LIQUIDACION REDEBAN 2025'!$B$18,'BASE LIQUIDACION REDEBAN 2025'!$B$17))</f>
        <v>67654.12000000001</v>
      </c>
      <c r="AD1181" s="87">
        <v>0</v>
      </c>
      <c r="AE1181" s="87">
        <f t="shared" si="18"/>
        <v>67654.12000000001</v>
      </c>
    </row>
    <row r="1182" spans="1:31">
      <c r="A1182" s="154" t="s">
        <v>81</v>
      </c>
      <c r="B1182" s="154" t="str">
        <f>VLOOKUP(A1182,'CENTRO DE COSTOS'!A:D,4,FALSE)</f>
        <v>MIGUEL JULIÁN HERNÁNDEZ GUARÍN</v>
      </c>
      <c r="C1182" s="154" t="str">
        <f>VLOOKUP(A1182,'CENTRO DE COSTOS'!A:D,2,FALSE)</f>
        <v>0004-0008</v>
      </c>
      <c r="D1182" s="154">
        <v>54001</v>
      </c>
      <c r="E1182" s="154">
        <v>2602628</v>
      </c>
      <c r="F1182" s="154">
        <v>78130</v>
      </c>
      <c r="G1182" s="154" t="s">
        <v>8049</v>
      </c>
      <c r="H1182" s="154" t="s">
        <v>317</v>
      </c>
      <c r="I1182" s="154" t="s">
        <v>81</v>
      </c>
      <c r="J1182" s="154" t="s">
        <v>13452</v>
      </c>
      <c r="K1182" s="154" t="s">
        <v>159</v>
      </c>
      <c r="L1182" s="154" t="s">
        <v>13453</v>
      </c>
      <c r="M1182" s="155">
        <v>45884.413888888892</v>
      </c>
      <c r="N1182" s="155">
        <v>45885.53125</v>
      </c>
      <c r="O1182" s="8"/>
      <c r="P1182" s="154" t="s">
        <v>10063</v>
      </c>
      <c r="Q1182" s="154" t="s">
        <v>10063</v>
      </c>
      <c r="R1182" s="154" t="s">
        <v>200</v>
      </c>
      <c r="S1182" s="154" t="s">
        <v>739</v>
      </c>
      <c r="T1182" s="154" t="s">
        <v>8052</v>
      </c>
      <c r="U1182" s="154" t="s">
        <v>9429</v>
      </c>
      <c r="V1182" s="154" t="s">
        <v>13454</v>
      </c>
      <c r="W1182" s="154" t="s">
        <v>2967</v>
      </c>
      <c r="X1182" s="8"/>
      <c r="Y1182" s="154" t="s">
        <v>25</v>
      </c>
      <c r="Z1182" s="154" t="str">
        <f>VLOOKUP(D1182,TIPOLOGIA!A:F,5,0)</f>
        <v>TERRESTRE</v>
      </c>
      <c r="AA1182" s="154" t="s">
        <v>407</v>
      </c>
      <c r="AB1182" s="46">
        <v>1</v>
      </c>
      <c r="AC1182" s="87">
        <f>IF(W1182="SOPORTE_TELEFÓNICO",'BASE LIQUIDACION REDEBAN 2025'!$B$19,IF(AND(W1182="VISITA_TÉCNICA",Y1182="TIPO II"),'BASE LIQUIDACION REDEBAN 2025'!$B$18,'BASE LIQUIDACION REDEBAN 2025'!$B$17))</f>
        <v>35779.500569199998</v>
      </c>
      <c r="AD1182" s="87">
        <v>0</v>
      </c>
      <c r="AE1182" s="87">
        <f t="shared" si="18"/>
        <v>35779.500569199998</v>
      </c>
    </row>
    <row r="1183" spans="1:31">
      <c r="A1183" s="154" t="s">
        <v>80</v>
      </c>
      <c r="B1183" s="154" t="str">
        <f>VLOOKUP(A1183,'CENTRO DE COSTOS'!A:D,4,FALSE)</f>
        <v>JOSE MAURICIO HERNANDEZ ROJAS</v>
      </c>
      <c r="C1183" s="154" t="str">
        <f>VLOOKUP(A1183,'CENTRO DE COSTOS'!A:D,2,FALSE)</f>
        <v>0004-0001</v>
      </c>
      <c r="D1183" s="154">
        <v>13001</v>
      </c>
      <c r="E1183" s="154">
        <v>2598233</v>
      </c>
      <c r="F1183" s="154">
        <v>49946</v>
      </c>
      <c r="G1183" s="154" t="s">
        <v>8049</v>
      </c>
      <c r="H1183" s="154" t="s">
        <v>303</v>
      </c>
      <c r="I1183" s="154" t="s">
        <v>80</v>
      </c>
      <c r="J1183" s="154" t="s">
        <v>13455</v>
      </c>
      <c r="K1183" s="154" t="s">
        <v>159</v>
      </c>
      <c r="L1183" s="154" t="s">
        <v>13456</v>
      </c>
      <c r="M1183" s="155">
        <v>45883.511111111111</v>
      </c>
      <c r="N1183" s="155">
        <v>45885.532638888886</v>
      </c>
      <c r="O1183" s="8"/>
      <c r="P1183" s="154" t="s">
        <v>10063</v>
      </c>
      <c r="Q1183" s="154" t="s">
        <v>10063</v>
      </c>
      <c r="R1183" s="154" t="s">
        <v>2973</v>
      </c>
      <c r="S1183" s="154" t="s">
        <v>2973</v>
      </c>
      <c r="T1183" s="154" t="s">
        <v>8052</v>
      </c>
      <c r="U1183" s="154" t="s">
        <v>9429</v>
      </c>
      <c r="V1183" s="154" t="s">
        <v>13457</v>
      </c>
      <c r="W1183" s="154" t="s">
        <v>2967</v>
      </c>
      <c r="X1183" s="8"/>
      <c r="Y1183" s="154" t="s">
        <v>25</v>
      </c>
      <c r="Z1183" s="154" t="str">
        <f>VLOOKUP(D1183,TIPOLOGIA!A:F,5,0)</f>
        <v>TERRESTRE</v>
      </c>
      <c r="AA1183" s="154" t="s">
        <v>452</v>
      </c>
      <c r="AB1183" s="46">
        <v>1</v>
      </c>
      <c r="AC1183" s="87">
        <f>IF(W1183="SOPORTE_TELEFÓNICO",'BASE LIQUIDACION REDEBAN 2025'!$B$19,IF(AND(W1183="VISITA_TÉCNICA",Y1183="TIPO II"),'BASE LIQUIDACION REDEBAN 2025'!$B$18,'BASE LIQUIDACION REDEBAN 2025'!$B$17))</f>
        <v>35779.500569199998</v>
      </c>
      <c r="AD1183" s="87">
        <v>0</v>
      </c>
      <c r="AE1183" s="87">
        <f t="shared" si="18"/>
        <v>35779.500569199998</v>
      </c>
    </row>
    <row r="1184" spans="1:31">
      <c r="A1184" s="154" t="s">
        <v>76</v>
      </c>
      <c r="B1184" s="154" t="str">
        <f>VLOOKUP(A1184,'CENTRO DE COSTOS'!A:D,4,FALSE)</f>
        <v>DIEGO FERNANDO HENAO CARDONA</v>
      </c>
      <c r="C1184" s="154" t="str">
        <f>VLOOKUP(A1184,'CENTRO DE COSTOS'!A:D,2,FALSE)</f>
        <v>0004-0003</v>
      </c>
      <c r="D1184" s="154">
        <v>76563</v>
      </c>
      <c r="E1184" s="154">
        <v>2593996</v>
      </c>
      <c r="F1184" s="154">
        <v>76323</v>
      </c>
      <c r="G1184" s="154" t="s">
        <v>8049</v>
      </c>
      <c r="H1184" s="154" t="s">
        <v>227</v>
      </c>
      <c r="I1184" s="154" t="s">
        <v>10788</v>
      </c>
      <c r="J1184" s="154" t="s">
        <v>10789</v>
      </c>
      <c r="K1184" s="154" t="s">
        <v>159</v>
      </c>
      <c r="L1184" s="154" t="s">
        <v>13458</v>
      </c>
      <c r="M1184" s="155">
        <v>45882.675000000003</v>
      </c>
      <c r="N1184" s="155">
        <v>45885.534722222219</v>
      </c>
      <c r="O1184" s="8"/>
      <c r="P1184" s="154" t="s">
        <v>10063</v>
      </c>
      <c r="Q1184" s="154" t="s">
        <v>10063</v>
      </c>
      <c r="R1184" s="154" t="s">
        <v>2973</v>
      </c>
      <c r="S1184" s="154" t="s">
        <v>2973</v>
      </c>
      <c r="T1184" s="154" t="s">
        <v>8052</v>
      </c>
      <c r="U1184" s="154" t="s">
        <v>9429</v>
      </c>
      <c r="V1184" s="154" t="s">
        <v>13459</v>
      </c>
      <c r="W1184" s="154" t="s">
        <v>2967</v>
      </c>
      <c r="X1184" s="8"/>
      <c r="Y1184" s="154" t="s">
        <v>28</v>
      </c>
      <c r="Z1184" s="154" t="str">
        <f>VLOOKUP(D1184,TIPOLOGIA!A:F,5,0)</f>
        <v>TERRESTRE</v>
      </c>
      <c r="AA1184" s="154" t="s">
        <v>233</v>
      </c>
      <c r="AB1184" s="46">
        <v>1</v>
      </c>
      <c r="AC1184" s="87">
        <f>IF(W1184="SOPORTE_TELEFÓNICO",'BASE LIQUIDACION REDEBAN 2025'!$B$19,IF(AND(W1184="VISITA_TÉCNICA",Y1184="TIPO II"),'BASE LIQUIDACION REDEBAN 2025'!$B$18,'BASE LIQUIDACION REDEBAN 2025'!$B$17))</f>
        <v>67654.12000000001</v>
      </c>
      <c r="AD1184" s="87">
        <v>0</v>
      </c>
      <c r="AE1184" s="87">
        <f t="shared" si="18"/>
        <v>67654.12000000001</v>
      </c>
    </row>
    <row r="1185" spans="1:31">
      <c r="A1185" s="154" t="s">
        <v>91</v>
      </c>
      <c r="B1185" s="154" t="str">
        <f>VLOOKUP(A1185,'CENTRO DE COSTOS'!A:D,4,FALSE)</f>
        <v>JOSE MAURICIO HERNANDEZ ROJAS</v>
      </c>
      <c r="C1185" s="154" t="str">
        <f>VLOOKUP(A1185,'CENTRO DE COSTOS'!A:D,2,FALSE)</f>
        <v>0004-0001</v>
      </c>
      <c r="D1185" s="154">
        <v>23570</v>
      </c>
      <c r="E1185" s="154">
        <v>2574415</v>
      </c>
      <c r="F1185" s="154">
        <v>76743</v>
      </c>
      <c r="G1185" s="154" t="s">
        <v>8049</v>
      </c>
      <c r="H1185" s="154" t="s">
        <v>421</v>
      </c>
      <c r="I1185" s="154" t="s">
        <v>6790</v>
      </c>
      <c r="J1185" s="154" t="s">
        <v>13460</v>
      </c>
      <c r="K1185" s="154" t="s">
        <v>159</v>
      </c>
      <c r="L1185" s="154" t="s">
        <v>13461</v>
      </c>
      <c r="M1185" s="155">
        <v>45880.333333333336</v>
      </c>
      <c r="N1185" s="155">
        <v>45885.536111111112</v>
      </c>
      <c r="O1185" s="8"/>
      <c r="P1185" s="154" t="s">
        <v>10063</v>
      </c>
      <c r="Q1185" s="154" t="s">
        <v>10063</v>
      </c>
      <c r="R1185" s="154" t="s">
        <v>2973</v>
      </c>
      <c r="S1185" s="154" t="s">
        <v>2973</v>
      </c>
      <c r="T1185" s="154" t="s">
        <v>8052</v>
      </c>
      <c r="U1185" s="154" t="s">
        <v>9429</v>
      </c>
      <c r="V1185" s="154" t="s">
        <v>13462</v>
      </c>
      <c r="W1185" s="154" t="s">
        <v>2967</v>
      </c>
      <c r="X1185" s="8"/>
      <c r="Y1185" s="154" t="s">
        <v>28</v>
      </c>
      <c r="Z1185" s="154" t="str">
        <f>VLOOKUP(D1185,TIPOLOGIA!A:F,5,0)</f>
        <v>TERRESTRE</v>
      </c>
      <c r="AA1185" s="154" t="s">
        <v>2371</v>
      </c>
      <c r="AB1185" s="46">
        <v>1</v>
      </c>
      <c r="AC1185" s="87">
        <f>IF(W1185="SOPORTE_TELEFÓNICO",'BASE LIQUIDACION REDEBAN 2025'!$B$19,IF(AND(W1185="VISITA_TÉCNICA",Y1185="TIPO II"),'BASE LIQUIDACION REDEBAN 2025'!$B$18,'BASE LIQUIDACION REDEBAN 2025'!$B$17))</f>
        <v>67654.12000000001</v>
      </c>
      <c r="AD1185" s="87">
        <v>0</v>
      </c>
      <c r="AE1185" s="87">
        <f t="shared" si="18"/>
        <v>67654.12000000001</v>
      </c>
    </row>
    <row r="1186" spans="1:31">
      <c r="A1186" s="154" t="s">
        <v>100</v>
      </c>
      <c r="B1186" s="154" t="str">
        <f>VLOOKUP(A1186,'CENTRO DE COSTOS'!A:D,4,FALSE)</f>
        <v>KEVIN ALEXIS CORZO BUSTOS</v>
      </c>
      <c r="C1186" s="154" t="str">
        <f>VLOOKUP(A1186,'CENTRO DE COSTOS'!A:D,2,FALSE)</f>
        <v>0004-0007</v>
      </c>
      <c r="D1186" s="154">
        <v>50001</v>
      </c>
      <c r="E1186" s="154">
        <v>2601906</v>
      </c>
      <c r="F1186" s="154">
        <v>79430</v>
      </c>
      <c r="G1186" s="154" t="s">
        <v>8049</v>
      </c>
      <c r="H1186" s="154" t="s">
        <v>295</v>
      </c>
      <c r="I1186" s="154" t="s">
        <v>100</v>
      </c>
      <c r="J1186" s="154" t="s">
        <v>13463</v>
      </c>
      <c r="K1186" s="154" t="s">
        <v>159</v>
      </c>
      <c r="L1186" s="154" t="s">
        <v>13464</v>
      </c>
      <c r="M1186" s="155">
        <v>45884.368750000001</v>
      </c>
      <c r="N1186" s="155">
        <v>45885.54583333333</v>
      </c>
      <c r="O1186" s="8"/>
      <c r="P1186" s="154" t="s">
        <v>10063</v>
      </c>
      <c r="Q1186" s="154" t="s">
        <v>10063</v>
      </c>
      <c r="R1186" s="154" t="s">
        <v>2973</v>
      </c>
      <c r="S1186" s="154" t="s">
        <v>2973</v>
      </c>
      <c r="T1186" s="154" t="s">
        <v>8052</v>
      </c>
      <c r="U1186" s="154" t="s">
        <v>9429</v>
      </c>
      <c r="V1186" s="154" t="s">
        <v>13465</v>
      </c>
      <c r="W1186" s="154" t="s">
        <v>2967</v>
      </c>
      <c r="X1186" s="8"/>
      <c r="Y1186" s="154" t="s">
        <v>25</v>
      </c>
      <c r="Z1186" s="154" t="str">
        <f>VLOOKUP(D1186,TIPOLOGIA!A:F,5,0)</f>
        <v>TERRESTRE</v>
      </c>
      <c r="AA1186" s="154" t="s">
        <v>3167</v>
      </c>
      <c r="AB1186" s="46">
        <v>1</v>
      </c>
      <c r="AC1186" s="87">
        <f>IF(W1186="SOPORTE_TELEFÓNICO",'BASE LIQUIDACION REDEBAN 2025'!$B$19,IF(AND(W1186="VISITA_TÉCNICA",Y1186="TIPO II"),'BASE LIQUIDACION REDEBAN 2025'!$B$18,'BASE LIQUIDACION REDEBAN 2025'!$B$17))</f>
        <v>35779.500569199998</v>
      </c>
      <c r="AD1186" s="87">
        <v>0</v>
      </c>
      <c r="AE1186" s="87">
        <f t="shared" si="18"/>
        <v>35779.500569199998</v>
      </c>
    </row>
    <row r="1187" spans="1:31">
      <c r="A1187" s="154" t="s">
        <v>98</v>
      </c>
      <c r="B1187" s="154" t="str">
        <f>VLOOKUP(A1187,'CENTRO DE COSTOS'!A:D,4,FALSE)</f>
        <v>MIGUEL JULIÁN HERNÁNDEZ GUARÍN</v>
      </c>
      <c r="C1187" s="154" t="str">
        <f>VLOOKUP(A1187,'CENTRO DE COSTOS'!A:D,2,FALSE)</f>
        <v>0004-0008</v>
      </c>
      <c r="D1187" s="154">
        <v>15001</v>
      </c>
      <c r="E1187" s="154">
        <v>2605964</v>
      </c>
      <c r="F1187" s="154">
        <v>79424</v>
      </c>
      <c r="G1187" s="154" t="s">
        <v>8049</v>
      </c>
      <c r="H1187" s="154" t="s">
        <v>241</v>
      </c>
      <c r="I1187" s="154" t="s">
        <v>98</v>
      </c>
      <c r="J1187" s="154" t="s">
        <v>13466</v>
      </c>
      <c r="K1187" s="154" t="s">
        <v>159</v>
      </c>
      <c r="L1187" s="154" t="s">
        <v>13467</v>
      </c>
      <c r="M1187" s="155">
        <v>45884.375</v>
      </c>
      <c r="N1187" s="155">
        <v>45885.625694444447</v>
      </c>
      <c r="O1187" s="8"/>
      <c r="P1187" s="154" t="s">
        <v>10063</v>
      </c>
      <c r="Q1187" s="154" t="s">
        <v>10063</v>
      </c>
      <c r="R1187" s="154" t="s">
        <v>2973</v>
      </c>
      <c r="S1187" s="154" t="s">
        <v>2973</v>
      </c>
      <c r="T1187" s="154" t="s">
        <v>8052</v>
      </c>
      <c r="U1187" s="154" t="s">
        <v>9429</v>
      </c>
      <c r="V1187" s="154" t="s">
        <v>13468</v>
      </c>
      <c r="W1187" s="154" t="s">
        <v>2967</v>
      </c>
      <c r="X1187" s="8"/>
      <c r="Y1187" s="154" t="s">
        <v>25</v>
      </c>
      <c r="Z1187" s="154" t="str">
        <f>VLOOKUP(D1187,TIPOLOGIA!A:F,5,0)</f>
        <v>TERRESTRE</v>
      </c>
      <c r="AA1187" s="154" t="s">
        <v>623</v>
      </c>
      <c r="AB1187" s="46">
        <v>1</v>
      </c>
      <c r="AC1187" s="87">
        <f>IF(W1187="SOPORTE_TELEFÓNICO",'BASE LIQUIDACION REDEBAN 2025'!$B$19,IF(AND(W1187="VISITA_TÉCNICA",Y1187="TIPO II"),'BASE LIQUIDACION REDEBAN 2025'!$B$18,'BASE LIQUIDACION REDEBAN 2025'!$B$17))</f>
        <v>35779.500569199998</v>
      </c>
      <c r="AD1187" s="87">
        <v>0</v>
      </c>
      <c r="AE1187" s="87">
        <f t="shared" si="18"/>
        <v>35779.500569199998</v>
      </c>
    </row>
    <row r="1188" spans="1:31">
      <c r="A1188" s="154" t="s">
        <v>81</v>
      </c>
      <c r="B1188" s="154" t="str">
        <f>VLOOKUP(A1188,'CENTRO DE COSTOS'!A:D,4,FALSE)</f>
        <v>MIGUEL JULIÁN HERNÁNDEZ GUARÍN</v>
      </c>
      <c r="C1188" s="154" t="str">
        <f>VLOOKUP(A1188,'CENTRO DE COSTOS'!A:D,2,FALSE)</f>
        <v>0004-0008</v>
      </c>
      <c r="D1188" s="154">
        <v>54001</v>
      </c>
      <c r="E1188" s="154">
        <v>2600079</v>
      </c>
      <c r="F1188" s="154">
        <v>68686</v>
      </c>
      <c r="G1188" s="154" t="s">
        <v>8049</v>
      </c>
      <c r="H1188" s="154" t="s">
        <v>317</v>
      </c>
      <c r="I1188" s="154" t="s">
        <v>81</v>
      </c>
      <c r="J1188" s="154" t="s">
        <v>13469</v>
      </c>
      <c r="K1188" s="154" t="s">
        <v>159</v>
      </c>
      <c r="L1188" s="154" t="s">
        <v>13470</v>
      </c>
      <c r="M1188" s="155">
        <v>45883.692361111112</v>
      </c>
      <c r="N1188" s="155">
        <v>45885.629166666666</v>
      </c>
      <c r="O1188" s="8"/>
      <c r="P1188" s="154" t="s">
        <v>10063</v>
      </c>
      <c r="Q1188" s="154" t="s">
        <v>10063</v>
      </c>
      <c r="R1188" s="154" t="s">
        <v>200</v>
      </c>
      <c r="S1188" s="154" t="s">
        <v>739</v>
      </c>
      <c r="T1188" s="154" t="s">
        <v>8052</v>
      </c>
      <c r="U1188" s="154" t="s">
        <v>9429</v>
      </c>
      <c r="V1188" s="154" t="s">
        <v>13471</v>
      </c>
      <c r="W1188" s="154" t="s">
        <v>2967</v>
      </c>
      <c r="X1188" s="8"/>
      <c r="Y1188" s="154" t="s">
        <v>25</v>
      </c>
      <c r="Z1188" s="154" t="str">
        <f>VLOOKUP(D1188,TIPOLOGIA!A:F,5,0)</f>
        <v>TERRESTRE</v>
      </c>
      <c r="AA1188" s="154" t="s">
        <v>401</v>
      </c>
      <c r="AB1188" s="46">
        <v>2</v>
      </c>
      <c r="AC1188" s="87">
        <f>IF(W1188="SOPORTE_TELEFÓNICO",'BASE LIQUIDACION REDEBAN 2025'!$B$19,IF(AND(W1188="VISITA_TÉCNICA",Y1188="TIPO II"),'BASE LIQUIDACION REDEBAN 2025'!$B$18,'BASE LIQUIDACION REDEBAN 2025'!$B$17))</f>
        <v>35779.500569199998</v>
      </c>
      <c r="AD1188" s="87">
        <v>0</v>
      </c>
      <c r="AE1188" s="87">
        <f t="shared" si="18"/>
        <v>71559.001138399995</v>
      </c>
    </row>
    <row r="1189" spans="1:31">
      <c r="A1189" s="154" t="s">
        <v>68</v>
      </c>
      <c r="B1189" s="154" t="str">
        <f>VLOOKUP(A1189,'CENTRO DE COSTOS'!A:D,4,FALSE)</f>
        <v>WILLIAM ASDRUBAL ROZO ROZO</v>
      </c>
      <c r="C1189" s="154" t="str">
        <f>VLOOKUP(A1189,'CENTRO DE COSTOS'!A:D,2,FALSE)</f>
        <v>0004-0004</v>
      </c>
      <c r="D1189" s="154">
        <v>25754</v>
      </c>
      <c r="E1189" s="154">
        <v>2604315</v>
      </c>
      <c r="F1189" s="154">
        <v>79325</v>
      </c>
      <c r="G1189" s="154" t="s">
        <v>8049</v>
      </c>
      <c r="H1189" s="154" t="s">
        <v>470</v>
      </c>
      <c r="I1189" s="154" t="s">
        <v>1138</v>
      </c>
      <c r="J1189" s="154" t="s">
        <v>13472</v>
      </c>
      <c r="K1189" s="154" t="s">
        <v>159</v>
      </c>
      <c r="L1189" s="154" t="s">
        <v>13473</v>
      </c>
      <c r="M1189" s="155">
        <v>45884.569444444445</v>
      </c>
      <c r="N1189" s="155">
        <v>45885.630555555559</v>
      </c>
      <c r="O1189" s="8"/>
      <c r="P1189" s="154" t="s">
        <v>10063</v>
      </c>
      <c r="Q1189" s="154" t="s">
        <v>10063</v>
      </c>
      <c r="R1189" s="154" t="s">
        <v>2973</v>
      </c>
      <c r="S1189" s="154" t="s">
        <v>2973</v>
      </c>
      <c r="T1189" s="154" t="s">
        <v>8052</v>
      </c>
      <c r="U1189" s="154" t="s">
        <v>9429</v>
      </c>
      <c r="V1189" s="154" t="s">
        <v>13474</v>
      </c>
      <c r="W1189" s="154" t="s">
        <v>2967</v>
      </c>
      <c r="X1189" s="8"/>
      <c r="Y1189" s="154" t="s">
        <v>25</v>
      </c>
      <c r="Z1189" s="154" t="str">
        <f>VLOOKUP(D1189,TIPOLOGIA!A:F,5,0)</f>
        <v>TERRESTRE</v>
      </c>
      <c r="AA1189" s="154" t="s">
        <v>887</v>
      </c>
      <c r="AB1189" s="46">
        <v>1</v>
      </c>
      <c r="AC1189" s="87">
        <f>IF(W1189="SOPORTE_TELEFÓNICO",'BASE LIQUIDACION REDEBAN 2025'!$B$19,IF(AND(W1189="VISITA_TÉCNICA",Y1189="TIPO II"),'BASE LIQUIDACION REDEBAN 2025'!$B$18,'BASE LIQUIDACION REDEBAN 2025'!$B$17))</f>
        <v>35779.500569199998</v>
      </c>
      <c r="AD1189" s="87">
        <v>0</v>
      </c>
      <c r="AE1189" s="87">
        <f t="shared" si="18"/>
        <v>35779.500569199998</v>
      </c>
    </row>
    <row r="1190" spans="1:31">
      <c r="A1190" s="154" t="s">
        <v>64</v>
      </c>
      <c r="B1190" s="154" t="str">
        <f>VLOOKUP(A1190,'CENTRO DE COSTOS'!A:D,4,FALSE)</f>
        <v>JOSE MAURICIO HERNANDEZ ROJAS</v>
      </c>
      <c r="C1190" s="154" t="str">
        <f>VLOOKUP(A1190,'CENTRO DE COSTOS'!A:D,2,FALSE)</f>
        <v>0004-0001</v>
      </c>
      <c r="D1190" s="154">
        <v>8675</v>
      </c>
      <c r="E1190" s="154">
        <v>2603590</v>
      </c>
      <c r="F1190" s="154">
        <v>65742</v>
      </c>
      <c r="G1190" s="154" t="s">
        <v>8049</v>
      </c>
      <c r="H1190" s="154" t="s">
        <v>389</v>
      </c>
      <c r="I1190" s="154" t="s">
        <v>13475</v>
      </c>
      <c r="J1190" s="154" t="s">
        <v>13476</v>
      </c>
      <c r="K1190" s="154" t="s">
        <v>159</v>
      </c>
      <c r="L1190" s="154" t="s">
        <v>13477</v>
      </c>
      <c r="M1190" s="155">
        <v>45884.488888888889</v>
      </c>
      <c r="N1190" s="155">
        <v>45885.631944444445</v>
      </c>
      <c r="O1190" s="8"/>
      <c r="P1190" s="154" t="s">
        <v>10063</v>
      </c>
      <c r="Q1190" s="154" t="s">
        <v>10063</v>
      </c>
      <c r="R1190" s="154" t="s">
        <v>2973</v>
      </c>
      <c r="S1190" s="154" t="s">
        <v>2973</v>
      </c>
      <c r="T1190" s="154" t="s">
        <v>8052</v>
      </c>
      <c r="U1190" s="154" t="s">
        <v>9429</v>
      </c>
      <c r="V1190" s="154" t="s">
        <v>13478</v>
      </c>
      <c r="W1190" s="154" t="s">
        <v>2967</v>
      </c>
      <c r="X1190" s="8"/>
      <c r="Y1190" s="154" t="s">
        <v>28</v>
      </c>
      <c r="Z1190" s="154" t="str">
        <f>VLOOKUP(D1190,TIPOLOGIA!A:F,5,0)</f>
        <v>TERRESTRE</v>
      </c>
      <c r="AA1190" s="154" t="s">
        <v>395</v>
      </c>
      <c r="AB1190" s="46">
        <v>1</v>
      </c>
      <c r="AC1190" s="87">
        <f>IF(W1190="SOPORTE_TELEFÓNICO",'BASE LIQUIDACION REDEBAN 2025'!$B$19,IF(AND(W1190="VISITA_TÉCNICA",Y1190="TIPO II"),'BASE LIQUIDACION REDEBAN 2025'!$B$18,'BASE LIQUIDACION REDEBAN 2025'!$B$17))</f>
        <v>67654.12000000001</v>
      </c>
      <c r="AD1190" s="87">
        <v>0</v>
      </c>
      <c r="AE1190" s="87">
        <f t="shared" si="18"/>
        <v>67654.12000000001</v>
      </c>
    </row>
    <row r="1191" spans="1:31">
      <c r="A1191" s="154" t="s">
        <v>91</v>
      </c>
      <c r="B1191" s="154" t="str">
        <f>VLOOKUP(A1191,'CENTRO DE COSTOS'!A:D,4,FALSE)</f>
        <v>JOSE MAURICIO HERNANDEZ ROJAS</v>
      </c>
      <c r="C1191" s="154" t="str">
        <f>VLOOKUP(A1191,'CENTRO DE COSTOS'!A:D,2,FALSE)</f>
        <v>0004-0001</v>
      </c>
      <c r="D1191" s="154">
        <v>23555</v>
      </c>
      <c r="E1191" s="154">
        <v>2598010</v>
      </c>
      <c r="F1191" s="154">
        <v>77113</v>
      </c>
      <c r="G1191" s="154" t="s">
        <v>8049</v>
      </c>
      <c r="H1191" s="154" t="s">
        <v>421</v>
      </c>
      <c r="I1191" s="154" t="s">
        <v>1688</v>
      </c>
      <c r="J1191" s="154" t="s">
        <v>13479</v>
      </c>
      <c r="K1191" s="154" t="s">
        <v>159</v>
      </c>
      <c r="L1191" s="154" t="s">
        <v>13480</v>
      </c>
      <c r="M1191" s="155">
        <v>45883.484027777777</v>
      </c>
      <c r="N1191" s="155">
        <v>45885.633333333331</v>
      </c>
      <c r="O1191" s="8"/>
      <c r="P1191" s="154" t="s">
        <v>10063</v>
      </c>
      <c r="Q1191" s="154" t="s">
        <v>10063</v>
      </c>
      <c r="R1191" s="154" t="s">
        <v>2973</v>
      </c>
      <c r="S1191" s="154" t="s">
        <v>2973</v>
      </c>
      <c r="T1191" s="154" t="s">
        <v>8052</v>
      </c>
      <c r="U1191" s="154" t="s">
        <v>9429</v>
      </c>
      <c r="V1191" s="154" t="s">
        <v>13481</v>
      </c>
      <c r="W1191" s="154" t="s">
        <v>2967</v>
      </c>
      <c r="X1191" s="8"/>
      <c r="Y1191" s="154" t="s">
        <v>28</v>
      </c>
      <c r="Z1191" s="154" t="str">
        <f>VLOOKUP(D1191,TIPOLOGIA!A:F,5,0)</f>
        <v>TERRESTRE</v>
      </c>
      <c r="AA1191" s="154" t="s">
        <v>2371</v>
      </c>
      <c r="AB1191" s="46">
        <v>1</v>
      </c>
      <c r="AC1191" s="87">
        <f>IF(W1191="SOPORTE_TELEFÓNICO",'BASE LIQUIDACION REDEBAN 2025'!$B$19,IF(AND(W1191="VISITA_TÉCNICA",Y1191="TIPO II"),'BASE LIQUIDACION REDEBAN 2025'!$B$18,'BASE LIQUIDACION REDEBAN 2025'!$B$17))</f>
        <v>67654.12000000001</v>
      </c>
      <c r="AD1191" s="87">
        <v>0</v>
      </c>
      <c r="AE1191" s="87">
        <f t="shared" si="18"/>
        <v>67654.12000000001</v>
      </c>
    </row>
    <row r="1192" spans="1:31">
      <c r="A1192" s="154" t="s">
        <v>80</v>
      </c>
      <c r="B1192" s="154" t="str">
        <f>VLOOKUP(A1192,'CENTRO DE COSTOS'!A:D,4,FALSE)</f>
        <v>JOSE MAURICIO HERNANDEZ ROJAS</v>
      </c>
      <c r="C1192" s="154" t="str">
        <f>VLOOKUP(A1192,'CENTRO DE COSTOS'!A:D,2,FALSE)</f>
        <v>0004-0001</v>
      </c>
      <c r="D1192" s="154">
        <v>13140</v>
      </c>
      <c r="E1192" s="154">
        <v>2592634</v>
      </c>
      <c r="F1192" s="154">
        <v>77890</v>
      </c>
      <c r="G1192" s="154" t="s">
        <v>8049</v>
      </c>
      <c r="H1192" s="154" t="s">
        <v>303</v>
      </c>
      <c r="I1192" s="154" t="s">
        <v>8490</v>
      </c>
      <c r="J1192" s="154" t="s">
        <v>10185</v>
      </c>
      <c r="K1192" s="154" t="s">
        <v>159</v>
      </c>
      <c r="L1192" s="154" t="s">
        <v>13482</v>
      </c>
      <c r="M1192" s="155">
        <v>45882.526388888888</v>
      </c>
      <c r="N1192" s="155">
        <v>45885.634722222225</v>
      </c>
      <c r="O1192" s="8"/>
      <c r="P1192" s="154" t="s">
        <v>10063</v>
      </c>
      <c r="Q1192" s="154" t="s">
        <v>10063</v>
      </c>
      <c r="R1192" s="154" t="s">
        <v>2973</v>
      </c>
      <c r="S1192" s="154" t="s">
        <v>2973</v>
      </c>
      <c r="T1192" s="154" t="s">
        <v>8052</v>
      </c>
      <c r="U1192" s="154" t="s">
        <v>9429</v>
      </c>
      <c r="V1192" s="154" t="s">
        <v>13483</v>
      </c>
      <c r="W1192" s="154" t="s">
        <v>2967</v>
      </c>
      <c r="X1192" s="8"/>
      <c r="Y1192" s="154" t="s">
        <v>28</v>
      </c>
      <c r="Z1192" s="154" t="str">
        <f>VLOOKUP(D1192,TIPOLOGIA!A:F,5,0)</f>
        <v>TERRESTRE</v>
      </c>
      <c r="AA1192" s="154" t="s">
        <v>395</v>
      </c>
      <c r="AB1192" s="46">
        <v>1</v>
      </c>
      <c r="AC1192" s="87">
        <f>IF(W1192="SOPORTE_TELEFÓNICO",'BASE LIQUIDACION REDEBAN 2025'!$B$19,IF(AND(W1192="VISITA_TÉCNICA",Y1192="TIPO II"),'BASE LIQUIDACION REDEBAN 2025'!$B$18,'BASE LIQUIDACION REDEBAN 2025'!$B$17))</f>
        <v>67654.12000000001</v>
      </c>
      <c r="AD1192" s="87">
        <v>0</v>
      </c>
      <c r="AE1192" s="87">
        <f t="shared" si="18"/>
        <v>67654.12000000001</v>
      </c>
    </row>
    <row r="1193" spans="1:31">
      <c r="A1193" s="154" t="s">
        <v>90</v>
      </c>
      <c r="B1193" s="154" t="str">
        <f>VLOOKUP(A1193,'CENTRO DE COSTOS'!A:D,4,FALSE)</f>
        <v>JUAN SEBASTIÁN RÍOS CASTRILLÓN</v>
      </c>
      <c r="C1193" s="154" t="str">
        <f>VLOOKUP(A1193,'CENTRO DE COSTOS'!A:D,2,FALSE)</f>
        <v>0004-0005</v>
      </c>
      <c r="D1193" s="154">
        <v>5756</v>
      </c>
      <c r="E1193" s="154">
        <v>2556027</v>
      </c>
      <c r="F1193" s="154">
        <v>46309</v>
      </c>
      <c r="G1193" s="154" t="s">
        <v>8049</v>
      </c>
      <c r="H1193" s="154" t="s">
        <v>197</v>
      </c>
      <c r="I1193" s="154" t="s">
        <v>13013</v>
      </c>
      <c r="J1193" s="154" t="s">
        <v>13484</v>
      </c>
      <c r="K1193" s="154" t="s">
        <v>159</v>
      </c>
      <c r="L1193" s="154" t="s">
        <v>13485</v>
      </c>
      <c r="M1193" s="155">
        <v>45874.474999999999</v>
      </c>
      <c r="N1193" s="155">
        <v>45885.647222222222</v>
      </c>
      <c r="O1193" s="8"/>
      <c r="P1193" s="154" t="s">
        <v>10063</v>
      </c>
      <c r="Q1193" s="154" t="s">
        <v>10063</v>
      </c>
      <c r="R1193" s="154" t="s">
        <v>200</v>
      </c>
      <c r="S1193" s="154" t="s">
        <v>739</v>
      </c>
      <c r="T1193" s="154" t="s">
        <v>8052</v>
      </c>
      <c r="U1193" s="154" t="s">
        <v>9429</v>
      </c>
      <c r="V1193" s="154" t="s">
        <v>13486</v>
      </c>
      <c r="W1193" s="154" t="s">
        <v>10144</v>
      </c>
      <c r="X1193" s="8"/>
      <c r="Y1193" s="154" t="s">
        <v>30</v>
      </c>
      <c r="Z1193" s="154" t="str">
        <f>VLOOKUP(D1193,TIPOLOGIA!A:F,5,0)</f>
        <v>TERRESTRE</v>
      </c>
      <c r="AA1193" s="154" t="s">
        <v>2327</v>
      </c>
      <c r="AB1193" s="46">
        <v>0</v>
      </c>
      <c r="AC1193" s="87">
        <f>IF(W1193="SOPORTE_TELEFÓNICO",'BASE LIQUIDACION REDEBAN 2025'!$B$19,IF(AND(W1193="VISITA_TÉCNICA",Y1193="TIPO II"),'BASE LIQUIDACION REDEBAN 2025'!$B$18,'BASE LIQUIDACION REDEBAN 2025'!$B$17))</f>
        <v>35779.500569199998</v>
      </c>
      <c r="AD1193" s="87">
        <v>0</v>
      </c>
      <c r="AE1193" s="87">
        <f t="shared" si="18"/>
        <v>35779.500569199998</v>
      </c>
    </row>
    <row r="1194" spans="1:31">
      <c r="A1194" s="154" t="s">
        <v>90</v>
      </c>
      <c r="B1194" s="154" t="str">
        <f>VLOOKUP(A1194,'CENTRO DE COSTOS'!A:D,4,FALSE)</f>
        <v>JUAN SEBASTIÁN RÍOS CASTRILLÓN</v>
      </c>
      <c r="C1194" s="154" t="str">
        <f>VLOOKUP(A1194,'CENTRO DE COSTOS'!A:D,2,FALSE)</f>
        <v>0004-0005</v>
      </c>
      <c r="D1194" s="154">
        <v>5001</v>
      </c>
      <c r="E1194" s="154">
        <v>2554819</v>
      </c>
      <c r="F1194" s="154">
        <v>49365</v>
      </c>
      <c r="G1194" s="154" t="s">
        <v>8049</v>
      </c>
      <c r="H1194" s="154" t="s">
        <v>197</v>
      </c>
      <c r="I1194" s="154" t="s">
        <v>90</v>
      </c>
      <c r="J1194" s="154" t="s">
        <v>13487</v>
      </c>
      <c r="K1194" s="154" t="s">
        <v>159</v>
      </c>
      <c r="L1194" s="154" t="s">
        <v>13488</v>
      </c>
      <c r="M1194" s="155">
        <v>45874.416666666664</v>
      </c>
      <c r="N1194" s="155">
        <v>45886.640972222223</v>
      </c>
      <c r="O1194" s="8"/>
      <c r="P1194" s="154" t="s">
        <v>10063</v>
      </c>
      <c r="Q1194" s="154" t="s">
        <v>10063</v>
      </c>
      <c r="R1194" s="154" t="s">
        <v>200</v>
      </c>
      <c r="S1194" s="154" t="s">
        <v>739</v>
      </c>
      <c r="T1194" s="154" t="s">
        <v>8052</v>
      </c>
      <c r="U1194" s="154" t="s">
        <v>9429</v>
      </c>
      <c r="V1194" s="154" t="s">
        <v>13489</v>
      </c>
      <c r="W1194" s="154" t="s">
        <v>2967</v>
      </c>
      <c r="X1194" s="8"/>
      <c r="Y1194" s="154" t="s">
        <v>25</v>
      </c>
      <c r="Z1194" s="154" t="str">
        <f>VLOOKUP(D1194,TIPOLOGIA!A:F,5,0)</f>
        <v>TERRESTRE</v>
      </c>
      <c r="AA1194" s="154" t="s">
        <v>12229</v>
      </c>
      <c r="AB1194" s="46">
        <v>1</v>
      </c>
      <c r="AC1194" s="87">
        <f>IF(W1194="SOPORTE_TELEFÓNICO",'BASE LIQUIDACION REDEBAN 2025'!$B$19,IF(AND(W1194="VISITA_TÉCNICA",Y1194="TIPO II"),'BASE LIQUIDACION REDEBAN 2025'!$B$18,'BASE LIQUIDACION REDEBAN 2025'!$B$17))</f>
        <v>35779.500569199998</v>
      </c>
      <c r="AD1194" s="87">
        <v>0</v>
      </c>
      <c r="AE1194" s="87">
        <f t="shared" si="18"/>
        <v>35779.500569199998</v>
      </c>
    </row>
    <row r="1195" spans="1:31">
      <c r="A1195" s="154" t="s">
        <v>90</v>
      </c>
      <c r="B1195" s="154" t="str">
        <f>VLOOKUP(A1195,'CENTRO DE COSTOS'!A:D,4,FALSE)</f>
        <v>JUAN SEBASTIÁN RÍOS CASTRILLÓN</v>
      </c>
      <c r="C1195" s="154" t="str">
        <f>VLOOKUP(A1195,'CENTRO DE COSTOS'!A:D,2,FALSE)</f>
        <v>0004-0005</v>
      </c>
      <c r="D1195" s="154">
        <v>5001</v>
      </c>
      <c r="E1195" s="154">
        <v>2557976</v>
      </c>
      <c r="F1195" s="154">
        <v>41617</v>
      </c>
      <c r="G1195" s="154" t="s">
        <v>8049</v>
      </c>
      <c r="H1195" s="154" t="s">
        <v>197</v>
      </c>
      <c r="I1195" s="154" t="s">
        <v>90</v>
      </c>
      <c r="J1195" s="154" t="s">
        <v>4073</v>
      </c>
      <c r="K1195" s="154" t="s">
        <v>159</v>
      </c>
      <c r="L1195" s="154" t="s">
        <v>13490</v>
      </c>
      <c r="M1195" s="155">
        <v>45874.65347222222</v>
      </c>
      <c r="N1195" s="155">
        <v>45886.64166666667</v>
      </c>
      <c r="O1195" s="8"/>
      <c r="P1195" s="154" t="s">
        <v>10063</v>
      </c>
      <c r="Q1195" s="154" t="s">
        <v>10063</v>
      </c>
      <c r="R1195" s="154" t="s">
        <v>2973</v>
      </c>
      <c r="S1195" s="154" t="s">
        <v>2973</v>
      </c>
      <c r="T1195" s="154" t="s">
        <v>8052</v>
      </c>
      <c r="U1195" s="154" t="s">
        <v>9429</v>
      </c>
      <c r="V1195" s="154" t="s">
        <v>13489</v>
      </c>
      <c r="W1195" s="154" t="s">
        <v>2967</v>
      </c>
      <c r="X1195" s="8"/>
      <c r="Y1195" s="154" t="s">
        <v>25</v>
      </c>
      <c r="Z1195" s="154" t="str">
        <f>VLOOKUP(D1195,TIPOLOGIA!A:F,5,0)</f>
        <v>TERRESTRE</v>
      </c>
      <c r="AA1195" s="154" t="s">
        <v>12229</v>
      </c>
      <c r="AB1195" s="46">
        <v>1</v>
      </c>
      <c r="AC1195" s="87">
        <f>IF(W1195="SOPORTE_TELEFÓNICO",'BASE LIQUIDACION REDEBAN 2025'!$B$19,IF(AND(W1195="VISITA_TÉCNICA",Y1195="TIPO II"),'BASE LIQUIDACION REDEBAN 2025'!$B$18,'BASE LIQUIDACION REDEBAN 2025'!$B$17))</f>
        <v>35779.500569199998</v>
      </c>
      <c r="AD1195" s="87">
        <v>0</v>
      </c>
      <c r="AE1195" s="87">
        <f t="shared" si="18"/>
        <v>35779.500569199998</v>
      </c>
    </row>
    <row r="1196" spans="1:31">
      <c r="A1196" s="154" t="s">
        <v>90</v>
      </c>
      <c r="B1196" s="154" t="str">
        <f>VLOOKUP(A1196,'CENTRO DE COSTOS'!A:D,4,FALSE)</f>
        <v>JUAN SEBASTIÁN RÍOS CASTRILLÓN</v>
      </c>
      <c r="C1196" s="154" t="str">
        <f>VLOOKUP(A1196,'CENTRO DE COSTOS'!A:D,2,FALSE)</f>
        <v>0004-0005</v>
      </c>
      <c r="D1196" s="154">
        <v>5308</v>
      </c>
      <c r="E1196" s="154">
        <v>2554124</v>
      </c>
      <c r="F1196" s="154">
        <v>13629</v>
      </c>
      <c r="G1196" s="154" t="s">
        <v>8049</v>
      </c>
      <c r="H1196" s="154" t="s">
        <v>197</v>
      </c>
      <c r="I1196" s="154" t="s">
        <v>10515</v>
      </c>
      <c r="J1196" s="154" t="s">
        <v>13491</v>
      </c>
      <c r="K1196" s="154" t="s">
        <v>159</v>
      </c>
      <c r="L1196" s="154" t="s">
        <v>13492</v>
      </c>
      <c r="M1196" s="155">
        <v>45874.383333333331</v>
      </c>
      <c r="N1196" s="155">
        <v>45886.643055555556</v>
      </c>
      <c r="O1196" s="8"/>
      <c r="P1196" s="154" t="s">
        <v>10063</v>
      </c>
      <c r="Q1196" s="154" t="s">
        <v>10063</v>
      </c>
      <c r="R1196" s="154" t="s">
        <v>2973</v>
      </c>
      <c r="S1196" s="154" t="s">
        <v>2973</v>
      </c>
      <c r="T1196" s="154" t="s">
        <v>8052</v>
      </c>
      <c r="U1196" s="154" t="s">
        <v>9429</v>
      </c>
      <c r="V1196" s="154" t="s">
        <v>13493</v>
      </c>
      <c r="W1196" s="154" t="s">
        <v>2967</v>
      </c>
      <c r="X1196" s="8"/>
      <c r="Y1196" s="154" t="s">
        <v>25</v>
      </c>
      <c r="Z1196" s="154" t="str">
        <f>VLOOKUP(D1196,TIPOLOGIA!A:F,5,0)</f>
        <v>TERRESTRE</v>
      </c>
      <c r="AA1196" s="154" t="s">
        <v>12538</v>
      </c>
      <c r="AB1196" s="46">
        <v>1</v>
      </c>
      <c r="AC1196" s="87">
        <f>IF(W1196="SOPORTE_TELEFÓNICO",'BASE LIQUIDACION REDEBAN 2025'!$B$19,IF(AND(W1196="VISITA_TÉCNICA",Y1196="TIPO II"),'BASE LIQUIDACION REDEBAN 2025'!$B$18,'BASE LIQUIDACION REDEBAN 2025'!$B$17))</f>
        <v>35779.500569199998</v>
      </c>
      <c r="AD1196" s="87">
        <v>0</v>
      </c>
      <c r="AE1196" s="87">
        <f t="shared" si="18"/>
        <v>35779.500569199998</v>
      </c>
    </row>
    <row r="1197" spans="1:31">
      <c r="A1197" s="154" t="s">
        <v>90</v>
      </c>
      <c r="B1197" s="154" t="str">
        <f>VLOOKUP(A1197,'CENTRO DE COSTOS'!A:D,4,FALSE)</f>
        <v>JUAN SEBASTIÁN RÍOS CASTRILLÓN</v>
      </c>
      <c r="C1197" s="154" t="str">
        <f>VLOOKUP(A1197,'CENTRO DE COSTOS'!A:D,2,FALSE)</f>
        <v>0004-0005</v>
      </c>
      <c r="D1197" s="154">
        <v>5088</v>
      </c>
      <c r="E1197" s="154">
        <v>2579448</v>
      </c>
      <c r="F1197" s="154">
        <v>37812</v>
      </c>
      <c r="G1197" s="154" t="s">
        <v>8049</v>
      </c>
      <c r="H1197" s="154" t="s">
        <v>197</v>
      </c>
      <c r="I1197" s="154" t="s">
        <v>211</v>
      </c>
      <c r="J1197" s="154" t="s">
        <v>13494</v>
      </c>
      <c r="K1197" s="154" t="s">
        <v>159</v>
      </c>
      <c r="L1197" s="154" t="s">
        <v>13495</v>
      </c>
      <c r="M1197" s="155">
        <v>45880.51666666667</v>
      </c>
      <c r="N1197" s="155">
        <v>45887.476388888892</v>
      </c>
      <c r="O1197" s="8"/>
      <c r="P1197" s="154" t="s">
        <v>10063</v>
      </c>
      <c r="Q1197" s="154" t="s">
        <v>10063</v>
      </c>
      <c r="R1197" s="154" t="s">
        <v>200</v>
      </c>
      <c r="S1197" s="154" t="s">
        <v>739</v>
      </c>
      <c r="T1197" s="154" t="s">
        <v>8052</v>
      </c>
      <c r="U1197" s="154" t="s">
        <v>9429</v>
      </c>
      <c r="V1197" s="154" t="s">
        <v>13496</v>
      </c>
      <c r="W1197" s="154" t="s">
        <v>2967</v>
      </c>
      <c r="X1197" s="8"/>
      <c r="Y1197" s="154" t="s">
        <v>25</v>
      </c>
      <c r="Z1197" s="154" t="str">
        <f>VLOOKUP(D1197,TIPOLOGIA!A:F,5,0)</f>
        <v>TERRESTRE</v>
      </c>
      <c r="AA1197" s="154" t="s">
        <v>368</v>
      </c>
      <c r="AB1197" s="46">
        <v>1</v>
      </c>
      <c r="AC1197" s="87">
        <f>IF(W1197="SOPORTE_TELEFÓNICO",'BASE LIQUIDACION REDEBAN 2025'!$B$19,IF(AND(W1197="VISITA_TÉCNICA",Y1197="TIPO II"),'BASE LIQUIDACION REDEBAN 2025'!$B$18,'BASE LIQUIDACION REDEBAN 2025'!$B$17))</f>
        <v>35779.500569199998</v>
      </c>
      <c r="AD1197" s="87">
        <v>0</v>
      </c>
      <c r="AE1197" s="87">
        <f t="shared" si="18"/>
        <v>35779.500569199998</v>
      </c>
    </row>
    <row r="1198" spans="1:31">
      <c r="A1198" s="154" t="s">
        <v>68</v>
      </c>
      <c r="B1198" s="154" t="str">
        <f>VLOOKUP(A1198,'CENTRO DE COSTOS'!A:D,4,FALSE)</f>
        <v>WILLIAM ASDRUBAL ROZO ROZO</v>
      </c>
      <c r="C1198" s="154" t="str">
        <f>VLOOKUP(A1198,'CENTRO DE COSTOS'!A:D,2,FALSE)</f>
        <v>0004-0004</v>
      </c>
      <c r="D1198" s="154">
        <v>11001</v>
      </c>
      <c r="E1198" s="154">
        <v>2600763</v>
      </c>
      <c r="F1198" s="154">
        <v>53070</v>
      </c>
      <c r="G1198" s="154" t="s">
        <v>8049</v>
      </c>
      <c r="H1198" s="154" t="s">
        <v>470</v>
      </c>
      <c r="I1198" s="154" t="s">
        <v>68</v>
      </c>
      <c r="J1198" s="154" t="s">
        <v>13497</v>
      </c>
      <c r="K1198" s="154" t="s">
        <v>159</v>
      </c>
      <c r="L1198" s="154" t="s">
        <v>13498</v>
      </c>
      <c r="M1198" s="155">
        <v>45884.333333333336</v>
      </c>
      <c r="N1198" s="155">
        <v>45887.476388888892</v>
      </c>
      <c r="O1198" s="8"/>
      <c r="P1198" s="154" t="s">
        <v>10063</v>
      </c>
      <c r="Q1198" s="154" t="s">
        <v>10063</v>
      </c>
      <c r="R1198" s="154" t="s">
        <v>2973</v>
      </c>
      <c r="S1198" s="154" t="s">
        <v>2973</v>
      </c>
      <c r="T1198" s="154" t="s">
        <v>8052</v>
      </c>
      <c r="U1198" s="154" t="s">
        <v>9429</v>
      </c>
      <c r="V1198" s="154" t="s">
        <v>13499</v>
      </c>
      <c r="W1198" s="154" t="s">
        <v>2967</v>
      </c>
      <c r="X1198" s="8"/>
      <c r="Y1198" s="154" t="s">
        <v>25</v>
      </c>
      <c r="Z1198" s="154" t="str">
        <f>VLOOKUP(D1198,TIPOLOGIA!A:F,5,0)</f>
        <v>TERRESTRE</v>
      </c>
      <c r="AA1198" s="154" t="s">
        <v>2089</v>
      </c>
      <c r="AB1198" s="46">
        <v>1</v>
      </c>
      <c r="AC1198" s="87">
        <f>IF(W1198="SOPORTE_TELEFÓNICO",'BASE LIQUIDACION REDEBAN 2025'!$B$19,IF(AND(W1198="VISITA_TÉCNICA",Y1198="TIPO II"),'BASE LIQUIDACION REDEBAN 2025'!$B$18,'BASE LIQUIDACION REDEBAN 2025'!$B$17))</f>
        <v>35779.500569199998</v>
      </c>
      <c r="AD1198" s="87">
        <v>0</v>
      </c>
      <c r="AE1198" s="87">
        <f t="shared" si="18"/>
        <v>35779.500569199998</v>
      </c>
    </row>
    <row r="1199" spans="1:31">
      <c r="A1199" s="154" t="s">
        <v>93</v>
      </c>
      <c r="B1199" s="154" t="str">
        <f>VLOOKUP(A1199,'CENTRO DE COSTOS'!A:D,4,FALSE)</f>
        <v>DIEGO FERNANDO HENAO CARDONA</v>
      </c>
      <c r="C1199" s="154" t="str">
        <f>VLOOKUP(A1199,'CENTRO DE COSTOS'!A:D,2,FALSE)</f>
        <v>0004-0003</v>
      </c>
      <c r="D1199" s="154">
        <v>52233</v>
      </c>
      <c r="E1199" s="154">
        <v>2595780</v>
      </c>
      <c r="F1199" s="154">
        <v>78247</v>
      </c>
      <c r="G1199" s="154" t="s">
        <v>8049</v>
      </c>
      <c r="H1199" s="154" t="s">
        <v>174</v>
      </c>
      <c r="I1199" s="154" t="s">
        <v>13500</v>
      </c>
      <c r="J1199" s="154" t="s">
        <v>13501</v>
      </c>
      <c r="K1199" s="154" t="s">
        <v>159</v>
      </c>
      <c r="L1199" s="154" t="s">
        <v>13502</v>
      </c>
      <c r="M1199" s="155">
        <v>45883.353472222225</v>
      </c>
      <c r="N1199" s="155">
        <v>45888.35833333333</v>
      </c>
      <c r="O1199" s="8"/>
      <c r="P1199" s="154" t="s">
        <v>10063</v>
      </c>
      <c r="Q1199" s="154" t="s">
        <v>10063</v>
      </c>
      <c r="R1199" s="154" t="s">
        <v>13503</v>
      </c>
      <c r="S1199" s="154" t="s">
        <v>13503</v>
      </c>
      <c r="T1199" s="154" t="s">
        <v>8052</v>
      </c>
      <c r="U1199" s="154" t="s">
        <v>9429</v>
      </c>
      <c r="V1199" s="154" t="s">
        <v>13504</v>
      </c>
      <c r="W1199" s="154" t="s">
        <v>10144</v>
      </c>
      <c r="X1199" s="8"/>
      <c r="Y1199" s="154" t="s">
        <v>28</v>
      </c>
      <c r="Z1199" s="154" t="str">
        <f>VLOOKUP(D1199,TIPOLOGIA!A:F,5,0)</f>
        <v>TERRESTRE</v>
      </c>
      <c r="AA1199" s="154" t="s">
        <v>3595</v>
      </c>
      <c r="AB1199" s="46">
        <v>0</v>
      </c>
      <c r="AC1199" s="87">
        <f>IF(W1199="SOPORTE_TELEFÓNICO",'BASE LIQUIDACION REDEBAN 2025'!$B$19,IF(AND(W1199="VISITA_TÉCNICA",Y1199="TIPO II"),'BASE LIQUIDACION REDEBAN 2025'!$B$18,'BASE LIQUIDACION REDEBAN 2025'!$B$17))</f>
        <v>35779.500569199998</v>
      </c>
      <c r="AD1199" s="87">
        <v>0</v>
      </c>
      <c r="AE1199" s="87">
        <f t="shared" si="18"/>
        <v>35779.500569199998</v>
      </c>
    </row>
    <row r="1200" spans="1:31">
      <c r="A1200" s="154" t="s">
        <v>97</v>
      </c>
      <c r="B1200" s="154" t="str">
        <f>VLOOKUP(A1200,'CENTRO DE COSTOS'!A:D,4,FALSE)</f>
        <v>JOSE MAURICIO HERNANDEZ ROJAS</v>
      </c>
      <c r="C1200" s="154" t="str">
        <f>VLOOKUP(A1200,'CENTRO DE COSTOS'!A:D,2,FALSE)</f>
        <v>0004-0001</v>
      </c>
      <c r="D1200" s="154">
        <v>70713</v>
      </c>
      <c r="E1200" s="154">
        <v>2585092</v>
      </c>
      <c r="F1200" s="154">
        <v>79130</v>
      </c>
      <c r="G1200" s="154" t="s">
        <v>8049</v>
      </c>
      <c r="H1200" s="154" t="s">
        <v>414</v>
      </c>
      <c r="I1200" s="154" t="s">
        <v>13505</v>
      </c>
      <c r="J1200" s="154" t="s">
        <v>13506</v>
      </c>
      <c r="K1200" s="154" t="s">
        <v>159</v>
      </c>
      <c r="L1200" s="154" t="s">
        <v>13507</v>
      </c>
      <c r="M1200" s="155">
        <v>45881.45208333333</v>
      </c>
      <c r="N1200" s="155">
        <v>45888.361805555556</v>
      </c>
      <c r="O1200" s="8"/>
      <c r="P1200" s="154" t="s">
        <v>10063</v>
      </c>
      <c r="Q1200" s="154" t="s">
        <v>10063</v>
      </c>
      <c r="R1200" s="154" t="s">
        <v>13503</v>
      </c>
      <c r="S1200" s="154" t="s">
        <v>13503</v>
      </c>
      <c r="T1200" s="154" t="s">
        <v>8052</v>
      </c>
      <c r="U1200" s="154" t="s">
        <v>9429</v>
      </c>
      <c r="V1200" s="154" t="s">
        <v>13508</v>
      </c>
      <c r="W1200" s="154" t="s">
        <v>10144</v>
      </c>
      <c r="X1200" s="8"/>
      <c r="Y1200" s="154" t="s">
        <v>28</v>
      </c>
      <c r="Z1200" s="154" t="str">
        <f>VLOOKUP(D1200,TIPOLOGIA!A:F,5,0)</f>
        <v>TERRESTRE</v>
      </c>
      <c r="AA1200" s="154" t="s">
        <v>1917</v>
      </c>
      <c r="AB1200" s="46">
        <v>0</v>
      </c>
      <c r="AC1200" s="87">
        <f>IF(W1200="SOPORTE_TELEFÓNICO",'BASE LIQUIDACION REDEBAN 2025'!$B$19,IF(AND(W1200="VISITA_TÉCNICA",Y1200="TIPO II"),'BASE LIQUIDACION REDEBAN 2025'!$B$18,'BASE LIQUIDACION REDEBAN 2025'!$B$17))</f>
        <v>35779.500569199998</v>
      </c>
      <c r="AD1200" s="87">
        <v>0</v>
      </c>
      <c r="AE1200" s="87">
        <f t="shared" si="18"/>
        <v>35779.500569199998</v>
      </c>
    </row>
    <row r="1201" spans="1:31">
      <c r="A1201" s="154" t="s">
        <v>90</v>
      </c>
      <c r="B1201" s="154" t="str">
        <f>VLOOKUP(A1201,'CENTRO DE COSTOS'!A:D,4,FALSE)</f>
        <v>JUAN SEBASTIÁN RÍOS CASTRILLÓN</v>
      </c>
      <c r="C1201" s="154" t="str">
        <f>VLOOKUP(A1201,'CENTRO DE COSTOS'!A:D,2,FALSE)</f>
        <v>0004-0005</v>
      </c>
      <c r="D1201" s="154">
        <v>5670</v>
      </c>
      <c r="E1201" s="154">
        <v>2595576</v>
      </c>
      <c r="F1201" s="154">
        <v>48502</v>
      </c>
      <c r="G1201" s="154" t="s">
        <v>8049</v>
      </c>
      <c r="H1201" s="154" t="s">
        <v>197</v>
      </c>
      <c r="I1201" s="154" t="s">
        <v>8907</v>
      </c>
      <c r="J1201" s="154" t="s">
        <v>13509</v>
      </c>
      <c r="K1201" s="154" t="s">
        <v>159</v>
      </c>
      <c r="L1201" s="154" t="s">
        <v>13510</v>
      </c>
      <c r="M1201" s="155">
        <v>45883.333333333336</v>
      </c>
      <c r="N1201" s="155">
        <v>45888.380555555559</v>
      </c>
      <c r="O1201" s="8"/>
      <c r="P1201" s="154" t="s">
        <v>10063</v>
      </c>
      <c r="Q1201" s="154" t="s">
        <v>10063</v>
      </c>
      <c r="R1201" s="154" t="s">
        <v>13503</v>
      </c>
      <c r="S1201" s="154" t="s">
        <v>13503</v>
      </c>
      <c r="T1201" s="154" t="s">
        <v>8052</v>
      </c>
      <c r="U1201" s="154" t="s">
        <v>9429</v>
      </c>
      <c r="V1201" s="154" t="s">
        <v>13511</v>
      </c>
      <c r="W1201" s="154" t="s">
        <v>10144</v>
      </c>
      <c r="X1201" s="8"/>
      <c r="Y1201" s="154" t="s">
        <v>30</v>
      </c>
      <c r="Z1201" s="154" t="str">
        <f>VLOOKUP(D1201,TIPOLOGIA!A:F,5,0)</f>
        <v>TERRESTRE</v>
      </c>
      <c r="AA1201" s="154" t="s">
        <v>488</v>
      </c>
      <c r="AB1201" s="46">
        <v>0</v>
      </c>
      <c r="AC1201" s="87">
        <f>IF(W1201="SOPORTE_TELEFÓNICO",'BASE LIQUIDACION REDEBAN 2025'!$B$19,IF(AND(W1201="VISITA_TÉCNICA",Y1201="TIPO II"),'BASE LIQUIDACION REDEBAN 2025'!$B$18,'BASE LIQUIDACION REDEBAN 2025'!$B$17))</f>
        <v>35779.500569199998</v>
      </c>
      <c r="AD1201" s="87">
        <v>0</v>
      </c>
      <c r="AE1201" s="87">
        <f t="shared" si="18"/>
        <v>35779.500569199998</v>
      </c>
    </row>
    <row r="1202" spans="1:31">
      <c r="A1202" s="154" t="s">
        <v>90</v>
      </c>
      <c r="B1202" s="154" t="str">
        <f>VLOOKUP(A1202,'CENTRO DE COSTOS'!A:D,4,FALSE)</f>
        <v>JUAN SEBASTIÁN RÍOS CASTRILLÓN</v>
      </c>
      <c r="C1202" s="154" t="str">
        <f>VLOOKUP(A1202,'CENTRO DE COSTOS'!A:D,2,FALSE)</f>
        <v>0004-0005</v>
      </c>
      <c r="D1202" s="154">
        <v>5591</v>
      </c>
      <c r="E1202" s="154">
        <v>2588248</v>
      </c>
      <c r="F1202" s="154">
        <v>37271</v>
      </c>
      <c r="G1202" s="154" t="s">
        <v>8049</v>
      </c>
      <c r="H1202" s="154" t="s">
        <v>197</v>
      </c>
      <c r="I1202" s="154" t="s">
        <v>1416</v>
      </c>
      <c r="J1202" s="154" t="s">
        <v>13512</v>
      </c>
      <c r="K1202" s="154" t="s">
        <v>159</v>
      </c>
      <c r="L1202" s="154" t="s">
        <v>13513</v>
      </c>
      <c r="M1202" s="155">
        <v>45881.68472222222</v>
      </c>
      <c r="N1202" s="155">
        <v>45888.385416666664</v>
      </c>
      <c r="O1202" s="8"/>
      <c r="P1202" s="154" t="s">
        <v>10063</v>
      </c>
      <c r="Q1202" s="154" t="s">
        <v>10063</v>
      </c>
      <c r="R1202" s="154" t="s">
        <v>200</v>
      </c>
      <c r="S1202" s="154" t="s">
        <v>201</v>
      </c>
      <c r="T1202" s="154" t="s">
        <v>8052</v>
      </c>
      <c r="U1202" s="154" t="s">
        <v>9429</v>
      </c>
      <c r="V1202" s="154" t="s">
        <v>13514</v>
      </c>
      <c r="W1202" s="154" t="s">
        <v>10144</v>
      </c>
      <c r="X1202" s="8"/>
      <c r="Y1202" s="154" t="s">
        <v>32</v>
      </c>
      <c r="Z1202" s="154" t="str">
        <f>VLOOKUP(D1202,TIPOLOGIA!A:F,5,0)</f>
        <v>TERRESTRE</v>
      </c>
      <c r="AA1202" s="154" t="s">
        <v>488</v>
      </c>
      <c r="AB1202" s="46">
        <v>0</v>
      </c>
      <c r="AC1202" s="87">
        <f>IF(W1202="SOPORTE_TELEFÓNICO",'BASE LIQUIDACION REDEBAN 2025'!$B$19,IF(AND(W1202="VISITA_TÉCNICA",Y1202="TIPO II"),'BASE LIQUIDACION REDEBAN 2025'!$B$18,'BASE LIQUIDACION REDEBAN 2025'!$B$17))</f>
        <v>35779.500569199998</v>
      </c>
      <c r="AD1202" s="87">
        <v>0</v>
      </c>
      <c r="AE1202" s="87">
        <f t="shared" si="18"/>
        <v>35779.500569199998</v>
      </c>
    </row>
    <row r="1203" spans="1:31">
      <c r="A1203" s="154" t="s">
        <v>90</v>
      </c>
      <c r="B1203" s="154" t="str">
        <f>VLOOKUP(A1203,'CENTRO DE COSTOS'!A:D,4,FALSE)</f>
        <v>JUAN SEBASTIÁN RÍOS CASTRILLÓN</v>
      </c>
      <c r="C1203" s="154" t="str">
        <f>VLOOKUP(A1203,'CENTRO DE COSTOS'!A:D,2,FALSE)</f>
        <v>0004-0005</v>
      </c>
      <c r="D1203" s="154">
        <v>5604</v>
      </c>
      <c r="E1203" s="154">
        <v>2584800</v>
      </c>
      <c r="F1203" s="154">
        <v>30490</v>
      </c>
      <c r="G1203" s="154" t="s">
        <v>8049</v>
      </c>
      <c r="H1203" s="154" t="s">
        <v>197</v>
      </c>
      <c r="I1203" s="154" t="s">
        <v>4076</v>
      </c>
      <c r="J1203" s="154" t="s">
        <v>13515</v>
      </c>
      <c r="K1203" s="154" t="s">
        <v>159</v>
      </c>
      <c r="L1203" s="154" t="s">
        <v>13516</v>
      </c>
      <c r="M1203" s="155">
        <v>45881.422222222223</v>
      </c>
      <c r="N1203" s="155">
        <v>45888.388194444444</v>
      </c>
      <c r="O1203" s="8"/>
      <c r="P1203" s="154" t="s">
        <v>10063</v>
      </c>
      <c r="Q1203" s="154" t="s">
        <v>10063</v>
      </c>
      <c r="R1203" s="154" t="s">
        <v>200</v>
      </c>
      <c r="S1203" s="154" t="s">
        <v>739</v>
      </c>
      <c r="T1203" s="154" t="s">
        <v>8052</v>
      </c>
      <c r="U1203" s="154" t="s">
        <v>9429</v>
      </c>
      <c r="V1203" s="154" t="s">
        <v>13517</v>
      </c>
      <c r="W1203" s="154" t="s">
        <v>10144</v>
      </c>
      <c r="X1203" s="8"/>
      <c r="Y1203" s="154" t="s">
        <v>32</v>
      </c>
      <c r="Z1203" s="154" t="str">
        <f>VLOOKUP(D1203,TIPOLOGIA!A:F,5,0)</f>
        <v>TERRESTRE</v>
      </c>
      <c r="AA1203" s="154" t="s">
        <v>488</v>
      </c>
      <c r="AB1203" s="46">
        <v>0</v>
      </c>
      <c r="AC1203" s="87">
        <f>IF(W1203="SOPORTE_TELEFÓNICO",'BASE LIQUIDACION REDEBAN 2025'!$B$19,IF(AND(W1203="VISITA_TÉCNICA",Y1203="TIPO II"),'BASE LIQUIDACION REDEBAN 2025'!$B$18,'BASE LIQUIDACION REDEBAN 2025'!$B$17))</f>
        <v>35779.500569199998</v>
      </c>
      <c r="AD1203" s="87">
        <v>0</v>
      </c>
      <c r="AE1203" s="87">
        <f t="shared" si="18"/>
        <v>35779.500569199998</v>
      </c>
    </row>
    <row r="1204" spans="1:31">
      <c r="A1204" s="154" t="s">
        <v>91</v>
      </c>
      <c r="B1204" s="154" t="str">
        <f>VLOOKUP(A1204,'CENTRO DE COSTOS'!A:D,4,FALSE)</f>
        <v>JOSE MAURICIO HERNANDEZ ROJAS</v>
      </c>
      <c r="C1204" s="154" t="str">
        <f>VLOOKUP(A1204,'CENTRO DE COSTOS'!A:D,2,FALSE)</f>
        <v>0004-0001</v>
      </c>
      <c r="D1204" s="154">
        <v>23001</v>
      </c>
      <c r="E1204" s="154">
        <v>2598417</v>
      </c>
      <c r="F1204" s="154">
        <v>77682</v>
      </c>
      <c r="G1204" s="154" t="s">
        <v>8049</v>
      </c>
      <c r="H1204" s="154" t="s">
        <v>421</v>
      </c>
      <c r="I1204" s="154" t="s">
        <v>91</v>
      </c>
      <c r="J1204" s="154" t="s">
        <v>13518</v>
      </c>
      <c r="K1204" s="154" t="s">
        <v>159</v>
      </c>
      <c r="L1204" s="154" t="s">
        <v>13519</v>
      </c>
      <c r="M1204" s="155">
        <v>45883.509722222225</v>
      </c>
      <c r="N1204" s="155">
        <v>45888.418055555558</v>
      </c>
      <c r="O1204" s="8"/>
      <c r="P1204" s="154" t="s">
        <v>10063</v>
      </c>
      <c r="Q1204" s="154" t="s">
        <v>10063</v>
      </c>
      <c r="R1204" s="154" t="s">
        <v>13503</v>
      </c>
      <c r="S1204" s="154" t="s">
        <v>13503</v>
      </c>
      <c r="T1204" s="154" t="s">
        <v>8052</v>
      </c>
      <c r="U1204" s="154" t="s">
        <v>9429</v>
      </c>
      <c r="V1204" s="154" t="s">
        <v>13520</v>
      </c>
      <c r="W1204" s="154" t="s">
        <v>2967</v>
      </c>
      <c r="X1204" s="8"/>
      <c r="Y1204" s="154" t="s">
        <v>25</v>
      </c>
      <c r="Z1204" s="154" t="str">
        <f>VLOOKUP(D1204,TIPOLOGIA!A:F,5,0)</f>
        <v>TERRESTRE</v>
      </c>
      <c r="AA1204" s="154" t="s">
        <v>696</v>
      </c>
      <c r="AB1204" s="46">
        <v>1</v>
      </c>
      <c r="AC1204" s="87">
        <f>IF(W1204="SOPORTE_TELEFÓNICO",'BASE LIQUIDACION REDEBAN 2025'!$B$19,IF(AND(W1204="VISITA_TÉCNICA",Y1204="TIPO II"),'BASE LIQUIDACION REDEBAN 2025'!$B$18,'BASE LIQUIDACION REDEBAN 2025'!$B$17))</f>
        <v>35779.500569199998</v>
      </c>
      <c r="AD1204" s="87">
        <v>0</v>
      </c>
      <c r="AE1204" s="87">
        <f t="shared" si="18"/>
        <v>35779.500569199998</v>
      </c>
    </row>
    <row r="1205" spans="1:31">
      <c r="A1205" s="154" t="s">
        <v>76</v>
      </c>
      <c r="B1205" s="154" t="str">
        <f>VLOOKUP(A1205,'CENTRO DE COSTOS'!A:D,4,FALSE)</f>
        <v>DIEGO FERNANDO HENAO CARDONA</v>
      </c>
      <c r="C1205" s="154" t="str">
        <f>VLOOKUP(A1205,'CENTRO DE COSTOS'!A:D,2,FALSE)</f>
        <v>0004-0003</v>
      </c>
      <c r="D1205" s="154">
        <v>76520</v>
      </c>
      <c r="E1205" s="154">
        <v>2606917</v>
      </c>
      <c r="F1205" s="154">
        <v>72522</v>
      </c>
      <c r="G1205" s="154" t="s">
        <v>8049</v>
      </c>
      <c r="H1205" s="154" t="s">
        <v>227</v>
      </c>
      <c r="I1205" s="154" t="s">
        <v>1403</v>
      </c>
      <c r="J1205" s="154" t="s">
        <v>13521</v>
      </c>
      <c r="K1205" s="154" t="s">
        <v>159</v>
      </c>
      <c r="L1205" s="154" t="s">
        <v>13522</v>
      </c>
      <c r="M1205" s="155">
        <v>45888.333333333336</v>
      </c>
      <c r="N1205" s="155">
        <v>45888.466666666667</v>
      </c>
      <c r="O1205" s="8"/>
      <c r="P1205" s="154" t="s">
        <v>10063</v>
      </c>
      <c r="Q1205" s="154" t="s">
        <v>10063</v>
      </c>
      <c r="R1205" s="154" t="s">
        <v>13503</v>
      </c>
      <c r="S1205" s="154" t="s">
        <v>13503</v>
      </c>
      <c r="T1205" s="154" t="s">
        <v>8052</v>
      </c>
      <c r="U1205" s="154" t="s">
        <v>9429</v>
      </c>
      <c r="V1205" s="154" t="s">
        <v>13523</v>
      </c>
      <c r="W1205" s="154" t="s">
        <v>2967</v>
      </c>
      <c r="X1205" s="8"/>
      <c r="Y1205" s="154" t="s">
        <v>25</v>
      </c>
      <c r="Z1205" s="154" t="str">
        <f>VLOOKUP(D1205,TIPOLOGIA!A:F,5,0)</f>
        <v>TERRESTRE</v>
      </c>
      <c r="AA1205" s="154" t="s">
        <v>9600</v>
      </c>
      <c r="AB1205" s="46">
        <v>1</v>
      </c>
      <c r="AC1205" s="87">
        <f>IF(W1205="SOPORTE_TELEFÓNICO",'BASE LIQUIDACION REDEBAN 2025'!$B$19,IF(AND(W1205="VISITA_TÉCNICA",Y1205="TIPO II"),'BASE LIQUIDACION REDEBAN 2025'!$B$18,'BASE LIQUIDACION REDEBAN 2025'!$B$17))</f>
        <v>35779.500569199998</v>
      </c>
      <c r="AD1205" s="87">
        <v>0</v>
      </c>
      <c r="AE1205" s="87">
        <f t="shared" si="18"/>
        <v>35779.500569199998</v>
      </c>
    </row>
    <row r="1206" spans="1:31">
      <c r="A1206" s="154" t="s">
        <v>68</v>
      </c>
      <c r="B1206" s="154" t="str">
        <f>VLOOKUP(A1206,'CENTRO DE COSTOS'!A:D,4,FALSE)</f>
        <v>WILLIAM ASDRUBAL ROZO ROZO</v>
      </c>
      <c r="C1206" s="154" t="str">
        <f>VLOOKUP(A1206,'CENTRO DE COSTOS'!A:D,2,FALSE)</f>
        <v>0004-0004</v>
      </c>
      <c r="D1206" s="154">
        <v>25754</v>
      </c>
      <c r="E1206" s="154">
        <v>2606352</v>
      </c>
      <c r="F1206" s="154">
        <v>79654</v>
      </c>
      <c r="G1206" s="154" t="s">
        <v>8049</v>
      </c>
      <c r="H1206" s="154" t="s">
        <v>470</v>
      </c>
      <c r="I1206" s="154" t="s">
        <v>1138</v>
      </c>
      <c r="J1206" s="154" t="s">
        <v>13524</v>
      </c>
      <c r="K1206" s="154" t="s">
        <v>159</v>
      </c>
      <c r="L1206" s="154" t="s">
        <v>13525</v>
      </c>
      <c r="M1206" s="155">
        <v>45885.395138888889</v>
      </c>
      <c r="N1206" s="155">
        <v>45888.470138888886</v>
      </c>
      <c r="O1206" s="8"/>
      <c r="P1206" s="154" t="s">
        <v>10063</v>
      </c>
      <c r="Q1206" s="154" t="s">
        <v>10063</v>
      </c>
      <c r="R1206" s="154" t="s">
        <v>13503</v>
      </c>
      <c r="S1206" s="154" t="s">
        <v>13503</v>
      </c>
      <c r="T1206" s="154" t="s">
        <v>8052</v>
      </c>
      <c r="U1206" s="154" t="s">
        <v>9429</v>
      </c>
      <c r="V1206" s="154" t="s">
        <v>13526</v>
      </c>
      <c r="W1206" s="154" t="s">
        <v>2967</v>
      </c>
      <c r="X1206" s="8"/>
      <c r="Y1206" s="154" t="s">
        <v>25</v>
      </c>
      <c r="Z1206" s="154" t="str">
        <f>VLOOKUP(D1206,TIPOLOGIA!A:F,5,0)</f>
        <v>TERRESTRE</v>
      </c>
      <c r="AA1206" s="154" t="s">
        <v>887</v>
      </c>
      <c r="AB1206" s="46">
        <v>1</v>
      </c>
      <c r="AC1206" s="87">
        <f>IF(W1206="SOPORTE_TELEFÓNICO",'BASE LIQUIDACION REDEBAN 2025'!$B$19,IF(AND(W1206="VISITA_TÉCNICA",Y1206="TIPO II"),'BASE LIQUIDACION REDEBAN 2025'!$B$18,'BASE LIQUIDACION REDEBAN 2025'!$B$17))</f>
        <v>35779.500569199998</v>
      </c>
      <c r="AD1206" s="87">
        <v>0</v>
      </c>
      <c r="AE1206" s="87">
        <f t="shared" si="18"/>
        <v>35779.500569199998</v>
      </c>
    </row>
    <row r="1207" spans="1:31">
      <c r="A1207" s="154" t="s">
        <v>68</v>
      </c>
      <c r="B1207" s="154" t="str">
        <f>VLOOKUP(A1207,'CENTRO DE COSTOS'!A:D,4,FALSE)</f>
        <v>WILLIAM ASDRUBAL ROZO ROZO</v>
      </c>
      <c r="C1207" s="154" t="str">
        <f>VLOOKUP(A1207,'CENTRO DE COSTOS'!A:D,2,FALSE)</f>
        <v>0004-0004</v>
      </c>
      <c r="D1207" s="154">
        <v>25754</v>
      </c>
      <c r="E1207" s="154">
        <v>2605491</v>
      </c>
      <c r="F1207" s="154">
        <v>49558</v>
      </c>
      <c r="G1207" s="154" t="s">
        <v>8049</v>
      </c>
      <c r="H1207" s="154" t="s">
        <v>470</v>
      </c>
      <c r="I1207" s="154" t="s">
        <v>1138</v>
      </c>
      <c r="J1207" s="154" t="s">
        <v>13527</v>
      </c>
      <c r="K1207" s="154" t="s">
        <v>159</v>
      </c>
      <c r="L1207" s="154" t="s">
        <v>13528</v>
      </c>
      <c r="M1207" s="155">
        <v>45884.709027777775</v>
      </c>
      <c r="N1207" s="155">
        <v>45888.474305555559</v>
      </c>
      <c r="O1207" s="8"/>
      <c r="P1207" s="154" t="s">
        <v>10063</v>
      </c>
      <c r="Q1207" s="154" t="s">
        <v>10063</v>
      </c>
      <c r="R1207" s="154" t="s">
        <v>13503</v>
      </c>
      <c r="S1207" s="154" t="s">
        <v>13503</v>
      </c>
      <c r="T1207" s="154" t="s">
        <v>8052</v>
      </c>
      <c r="U1207" s="154" t="s">
        <v>9429</v>
      </c>
      <c r="V1207" s="154" t="s">
        <v>13529</v>
      </c>
      <c r="W1207" s="154" t="s">
        <v>2967</v>
      </c>
      <c r="X1207" s="8"/>
      <c r="Y1207" s="154" t="s">
        <v>25</v>
      </c>
      <c r="Z1207" s="154" t="str">
        <f>VLOOKUP(D1207,TIPOLOGIA!A:F,5,0)</f>
        <v>TERRESTRE</v>
      </c>
      <c r="AA1207" s="154" t="s">
        <v>887</v>
      </c>
      <c r="AB1207" s="46">
        <v>1</v>
      </c>
      <c r="AC1207" s="87">
        <f>IF(W1207="SOPORTE_TELEFÓNICO",'BASE LIQUIDACION REDEBAN 2025'!$B$19,IF(AND(W1207="VISITA_TÉCNICA",Y1207="TIPO II"),'BASE LIQUIDACION REDEBAN 2025'!$B$18,'BASE LIQUIDACION REDEBAN 2025'!$B$17))</f>
        <v>35779.500569199998</v>
      </c>
      <c r="AD1207" s="87">
        <v>0</v>
      </c>
      <c r="AE1207" s="87">
        <f t="shared" si="18"/>
        <v>35779.500569199998</v>
      </c>
    </row>
    <row r="1208" spans="1:31">
      <c r="A1208" s="154" t="s">
        <v>100</v>
      </c>
      <c r="B1208" s="154" t="str">
        <f>VLOOKUP(A1208,'CENTRO DE COSTOS'!A:D,4,FALSE)</f>
        <v>KEVIN ALEXIS CORZO BUSTOS</v>
      </c>
      <c r="C1208" s="154" t="str">
        <f>VLOOKUP(A1208,'CENTRO DE COSTOS'!A:D,2,FALSE)</f>
        <v>0004-0007</v>
      </c>
      <c r="D1208" s="154">
        <v>50006</v>
      </c>
      <c r="E1208" s="154">
        <v>2598349</v>
      </c>
      <c r="F1208" s="154">
        <v>30129</v>
      </c>
      <c r="G1208" s="154" t="s">
        <v>8049</v>
      </c>
      <c r="H1208" s="154" t="s">
        <v>295</v>
      </c>
      <c r="I1208" s="154" t="s">
        <v>932</v>
      </c>
      <c r="J1208" s="154" t="s">
        <v>13530</v>
      </c>
      <c r="K1208" s="154" t="s">
        <v>159</v>
      </c>
      <c r="L1208" s="154" t="s">
        <v>13531</v>
      </c>
      <c r="M1208" s="155">
        <v>45883.51458333333</v>
      </c>
      <c r="N1208" s="155">
        <v>45888.477083333331</v>
      </c>
      <c r="O1208" s="8"/>
      <c r="P1208" s="154" t="s">
        <v>10063</v>
      </c>
      <c r="Q1208" s="154" t="s">
        <v>10063</v>
      </c>
      <c r="R1208" s="154" t="s">
        <v>13503</v>
      </c>
      <c r="S1208" s="154" t="s">
        <v>13503</v>
      </c>
      <c r="T1208" s="154" t="s">
        <v>8052</v>
      </c>
      <c r="U1208" s="154" t="s">
        <v>9429</v>
      </c>
      <c r="V1208" s="154" t="s">
        <v>13532</v>
      </c>
      <c r="W1208" s="154" t="s">
        <v>2967</v>
      </c>
      <c r="X1208" s="8"/>
      <c r="Y1208" s="154" t="s">
        <v>28</v>
      </c>
      <c r="Z1208" s="154" t="str">
        <f>VLOOKUP(D1208,TIPOLOGIA!A:F,5,0)</f>
        <v>TERRESTRE</v>
      </c>
      <c r="AA1208" s="154" t="s">
        <v>301</v>
      </c>
      <c r="AB1208" s="46">
        <v>1</v>
      </c>
      <c r="AC1208" s="87">
        <f>IF(W1208="SOPORTE_TELEFÓNICO",'BASE LIQUIDACION REDEBAN 2025'!$B$19,IF(AND(W1208="VISITA_TÉCNICA",Y1208="TIPO II"),'BASE LIQUIDACION REDEBAN 2025'!$B$18,'BASE LIQUIDACION REDEBAN 2025'!$B$17))</f>
        <v>67654.12000000001</v>
      </c>
      <c r="AD1208" s="87">
        <v>0</v>
      </c>
      <c r="AE1208" s="87">
        <f t="shared" si="18"/>
        <v>67654.12000000001</v>
      </c>
    </row>
    <row r="1209" spans="1:31">
      <c r="A1209" s="154" t="s">
        <v>72</v>
      </c>
      <c r="B1209" s="154" t="str">
        <f>VLOOKUP(A1209,'CENTRO DE COSTOS'!A:D,4,FALSE)</f>
        <v>MIGUEL JULIÁN HERNÁNDEZ GUARÍN</v>
      </c>
      <c r="C1209" s="154" t="str">
        <f>VLOOKUP(A1209,'CENTRO DE COSTOS'!A:D,2,FALSE)</f>
        <v>0004-0008</v>
      </c>
      <c r="D1209" s="154">
        <v>68615</v>
      </c>
      <c r="E1209" s="154">
        <v>2588384</v>
      </c>
      <c r="F1209" s="154">
        <v>76391</v>
      </c>
      <c r="G1209" s="154" t="s">
        <v>8049</v>
      </c>
      <c r="H1209" s="154" t="s">
        <v>820</v>
      </c>
      <c r="I1209" s="154" t="s">
        <v>2998</v>
      </c>
      <c r="J1209" s="154" t="s">
        <v>13533</v>
      </c>
      <c r="K1209" s="154" t="s">
        <v>159</v>
      </c>
      <c r="L1209" s="154" t="s">
        <v>13534</v>
      </c>
      <c r="M1209" s="155">
        <v>45881.697222222225</v>
      </c>
      <c r="N1209" s="155">
        <v>45888.48333333333</v>
      </c>
      <c r="O1209" s="8"/>
      <c r="P1209" s="154" t="s">
        <v>10063</v>
      </c>
      <c r="Q1209" s="154" t="s">
        <v>10063</v>
      </c>
      <c r="R1209" s="154" t="s">
        <v>13503</v>
      </c>
      <c r="S1209" s="154" t="s">
        <v>13503</v>
      </c>
      <c r="T1209" s="154" t="s">
        <v>8052</v>
      </c>
      <c r="U1209" s="154" t="s">
        <v>9429</v>
      </c>
      <c r="V1209" s="154" t="s">
        <v>13535</v>
      </c>
      <c r="W1209" s="154" t="s">
        <v>10144</v>
      </c>
      <c r="X1209" s="8"/>
      <c r="Y1209" s="154" t="s">
        <v>28</v>
      </c>
      <c r="Z1209" s="154" t="str">
        <f>VLOOKUP(D1209,TIPOLOGIA!A:F,5,0)</f>
        <v>TERRESTRE</v>
      </c>
      <c r="AA1209" s="154" t="s">
        <v>1016</v>
      </c>
      <c r="AB1209" s="46">
        <v>0</v>
      </c>
      <c r="AC1209" s="87">
        <f>IF(W1209="SOPORTE_TELEFÓNICO",'BASE LIQUIDACION REDEBAN 2025'!$B$19,IF(AND(W1209="VISITA_TÉCNICA",Y1209="TIPO II"),'BASE LIQUIDACION REDEBAN 2025'!$B$18,'BASE LIQUIDACION REDEBAN 2025'!$B$17))</f>
        <v>35779.500569199998</v>
      </c>
      <c r="AD1209" s="87">
        <v>0</v>
      </c>
      <c r="AE1209" s="87">
        <f t="shared" si="18"/>
        <v>35779.500569199998</v>
      </c>
    </row>
    <row r="1210" spans="1:31">
      <c r="A1210" s="154" t="s">
        <v>76</v>
      </c>
      <c r="B1210" s="154" t="str">
        <f>VLOOKUP(A1210,'CENTRO DE COSTOS'!A:D,4,FALSE)</f>
        <v>DIEGO FERNANDO HENAO CARDONA</v>
      </c>
      <c r="C1210" s="154" t="str">
        <f>VLOOKUP(A1210,'CENTRO DE COSTOS'!A:D,2,FALSE)</f>
        <v>0004-0003</v>
      </c>
      <c r="D1210" s="154">
        <v>76520</v>
      </c>
      <c r="E1210" s="154">
        <v>2606526</v>
      </c>
      <c r="F1210" s="154">
        <v>16873</v>
      </c>
      <c r="G1210" s="154" t="s">
        <v>8049</v>
      </c>
      <c r="H1210" s="154" t="s">
        <v>227</v>
      </c>
      <c r="I1210" s="154" t="s">
        <v>1403</v>
      </c>
      <c r="J1210" s="154" t="s">
        <v>13536</v>
      </c>
      <c r="K1210" s="154" t="s">
        <v>159</v>
      </c>
      <c r="L1210" s="154" t="s">
        <v>13537</v>
      </c>
      <c r="M1210" s="155">
        <v>45885.424305555556</v>
      </c>
      <c r="N1210" s="155">
        <v>45888.489583333336</v>
      </c>
      <c r="O1210" s="8"/>
      <c r="P1210" s="154" t="s">
        <v>10063</v>
      </c>
      <c r="Q1210" s="154" t="s">
        <v>10063</v>
      </c>
      <c r="R1210" s="154" t="s">
        <v>13503</v>
      </c>
      <c r="S1210" s="154" t="s">
        <v>13503</v>
      </c>
      <c r="T1210" s="154" t="s">
        <v>8052</v>
      </c>
      <c r="U1210" s="154" t="s">
        <v>9429</v>
      </c>
      <c r="V1210" s="154" t="s">
        <v>13538</v>
      </c>
      <c r="W1210" s="154" t="s">
        <v>2967</v>
      </c>
      <c r="X1210" s="8"/>
      <c r="Y1210" s="154" t="s">
        <v>25</v>
      </c>
      <c r="Z1210" s="154" t="str">
        <f>VLOOKUP(D1210,TIPOLOGIA!A:F,5,0)</f>
        <v>TERRESTRE</v>
      </c>
      <c r="AA1210" s="154" t="s">
        <v>9600</v>
      </c>
      <c r="AB1210" s="46">
        <v>1</v>
      </c>
      <c r="AC1210" s="87">
        <f>IF(W1210="SOPORTE_TELEFÓNICO",'BASE LIQUIDACION REDEBAN 2025'!$B$19,IF(AND(W1210="VISITA_TÉCNICA",Y1210="TIPO II"),'BASE LIQUIDACION REDEBAN 2025'!$B$18,'BASE LIQUIDACION REDEBAN 2025'!$B$17))</f>
        <v>35779.500569199998</v>
      </c>
      <c r="AD1210" s="87">
        <v>0</v>
      </c>
      <c r="AE1210" s="87">
        <f t="shared" si="18"/>
        <v>35779.500569199998</v>
      </c>
    </row>
    <row r="1211" spans="1:31">
      <c r="A1211" s="154" t="s">
        <v>93</v>
      </c>
      <c r="B1211" s="154" t="str">
        <f>VLOOKUP(A1211,'CENTRO DE COSTOS'!A:D,4,FALSE)</f>
        <v>DIEGO FERNANDO HENAO CARDONA</v>
      </c>
      <c r="C1211" s="154" t="str">
        <f>VLOOKUP(A1211,'CENTRO DE COSTOS'!A:D,2,FALSE)</f>
        <v>0004-0003</v>
      </c>
      <c r="D1211" s="154">
        <v>52001</v>
      </c>
      <c r="E1211" s="154">
        <v>2606483</v>
      </c>
      <c r="F1211" s="154">
        <v>72715</v>
      </c>
      <c r="G1211" s="154" t="s">
        <v>8049</v>
      </c>
      <c r="H1211" s="154" t="s">
        <v>174</v>
      </c>
      <c r="I1211" s="154" t="s">
        <v>93</v>
      </c>
      <c r="J1211" s="154" t="s">
        <v>9768</v>
      </c>
      <c r="K1211" s="154" t="s">
        <v>159</v>
      </c>
      <c r="L1211" s="154" t="s">
        <v>13539</v>
      </c>
      <c r="M1211" s="155">
        <v>45885.447222222225</v>
      </c>
      <c r="N1211" s="155">
        <v>45888.497916666667</v>
      </c>
      <c r="O1211" s="8"/>
      <c r="P1211" s="154" t="s">
        <v>10063</v>
      </c>
      <c r="Q1211" s="154" t="s">
        <v>10063</v>
      </c>
      <c r="R1211" s="154" t="s">
        <v>13503</v>
      </c>
      <c r="S1211" s="154" t="s">
        <v>13503</v>
      </c>
      <c r="T1211" s="154" t="s">
        <v>8052</v>
      </c>
      <c r="U1211" s="154" t="s">
        <v>9429</v>
      </c>
      <c r="V1211" s="154" t="s">
        <v>13540</v>
      </c>
      <c r="W1211" s="154" t="s">
        <v>2967</v>
      </c>
      <c r="X1211" s="8"/>
      <c r="Y1211" s="154" t="s">
        <v>25</v>
      </c>
      <c r="Z1211" s="154" t="str">
        <f>VLOOKUP(D1211,TIPOLOGIA!A:F,5,0)</f>
        <v>TERRESTRE</v>
      </c>
      <c r="AA1211" s="154" t="s">
        <v>182</v>
      </c>
      <c r="AB1211" s="46">
        <v>1</v>
      </c>
      <c r="AC1211" s="87">
        <f>IF(W1211="SOPORTE_TELEFÓNICO",'BASE LIQUIDACION REDEBAN 2025'!$B$19,IF(AND(W1211="VISITA_TÉCNICA",Y1211="TIPO II"),'BASE LIQUIDACION REDEBAN 2025'!$B$18,'BASE LIQUIDACION REDEBAN 2025'!$B$17))</f>
        <v>35779.500569199998</v>
      </c>
      <c r="AD1211" s="87">
        <v>0</v>
      </c>
      <c r="AE1211" s="87">
        <f t="shared" si="18"/>
        <v>35779.500569199998</v>
      </c>
    </row>
    <row r="1212" spans="1:31">
      <c r="A1212" s="154" t="s">
        <v>91</v>
      </c>
      <c r="B1212" s="154" t="str">
        <f>VLOOKUP(A1212,'CENTRO DE COSTOS'!A:D,4,FALSE)</f>
        <v>JOSE MAURICIO HERNANDEZ ROJAS</v>
      </c>
      <c r="C1212" s="154" t="str">
        <f>VLOOKUP(A1212,'CENTRO DE COSTOS'!A:D,2,FALSE)</f>
        <v>0004-0001</v>
      </c>
      <c r="D1212" s="154">
        <v>23162</v>
      </c>
      <c r="E1212" s="154">
        <v>2605967</v>
      </c>
      <c r="F1212" s="154">
        <v>74580</v>
      </c>
      <c r="G1212" s="154" t="s">
        <v>8049</v>
      </c>
      <c r="H1212" s="154" t="s">
        <v>421</v>
      </c>
      <c r="I1212" s="154" t="s">
        <v>3254</v>
      </c>
      <c r="J1212" s="154" t="s">
        <v>5715</v>
      </c>
      <c r="K1212" s="154" t="s">
        <v>159</v>
      </c>
      <c r="L1212" s="154" t="s">
        <v>13541</v>
      </c>
      <c r="M1212" s="155">
        <v>45888.375</v>
      </c>
      <c r="N1212" s="155">
        <v>45888.50277777778</v>
      </c>
      <c r="O1212" s="8"/>
      <c r="P1212" s="154" t="s">
        <v>10063</v>
      </c>
      <c r="Q1212" s="154" t="s">
        <v>10063</v>
      </c>
      <c r="R1212" s="154" t="s">
        <v>13503</v>
      </c>
      <c r="S1212" s="154" t="s">
        <v>13503</v>
      </c>
      <c r="T1212" s="154" t="s">
        <v>8052</v>
      </c>
      <c r="U1212" s="154" t="s">
        <v>9429</v>
      </c>
      <c r="V1212" s="154" t="s">
        <v>13542</v>
      </c>
      <c r="W1212" s="154" t="s">
        <v>2967</v>
      </c>
      <c r="X1212" s="8"/>
      <c r="Y1212" s="154" t="s">
        <v>25</v>
      </c>
      <c r="Z1212" s="154" t="str">
        <f>VLOOKUP(D1212,TIPOLOGIA!A:F,5,0)</f>
        <v>TERRESTRE</v>
      </c>
      <c r="AA1212" s="154" t="s">
        <v>426</v>
      </c>
      <c r="AB1212" s="46">
        <v>1</v>
      </c>
      <c r="AC1212" s="87">
        <f>IF(W1212="SOPORTE_TELEFÓNICO",'BASE LIQUIDACION REDEBAN 2025'!$B$19,IF(AND(W1212="VISITA_TÉCNICA",Y1212="TIPO II"),'BASE LIQUIDACION REDEBAN 2025'!$B$18,'BASE LIQUIDACION REDEBAN 2025'!$B$17))</f>
        <v>35779.500569199998</v>
      </c>
      <c r="AD1212" s="87">
        <v>0</v>
      </c>
      <c r="AE1212" s="87">
        <f t="shared" si="18"/>
        <v>35779.500569199998</v>
      </c>
    </row>
    <row r="1213" spans="1:31">
      <c r="A1213" s="154" t="s">
        <v>68</v>
      </c>
      <c r="B1213" s="154" t="str">
        <f>VLOOKUP(A1213,'CENTRO DE COSTOS'!A:D,4,FALSE)</f>
        <v>WILLIAM ASDRUBAL ROZO ROZO</v>
      </c>
      <c r="C1213" s="154" t="str">
        <f>VLOOKUP(A1213,'CENTRO DE COSTOS'!A:D,2,FALSE)</f>
        <v>0004-0004</v>
      </c>
      <c r="D1213" s="154">
        <v>11001</v>
      </c>
      <c r="E1213" s="154">
        <v>2604296</v>
      </c>
      <c r="F1213" s="154">
        <v>78241</v>
      </c>
      <c r="G1213" s="154" t="s">
        <v>8049</v>
      </c>
      <c r="H1213" s="154" t="s">
        <v>470</v>
      </c>
      <c r="I1213" s="154" t="s">
        <v>68</v>
      </c>
      <c r="J1213" s="154" t="s">
        <v>13543</v>
      </c>
      <c r="K1213" s="154" t="s">
        <v>159</v>
      </c>
      <c r="L1213" s="154" t="s">
        <v>13544</v>
      </c>
      <c r="M1213" s="155">
        <v>45884.601388888892</v>
      </c>
      <c r="N1213" s="155">
        <v>45888.517361111109</v>
      </c>
      <c r="O1213" s="8"/>
      <c r="P1213" s="154" t="s">
        <v>10063</v>
      </c>
      <c r="Q1213" s="154" t="s">
        <v>10063</v>
      </c>
      <c r="R1213" s="154" t="s">
        <v>13503</v>
      </c>
      <c r="S1213" s="154" t="s">
        <v>13503</v>
      </c>
      <c r="T1213" s="154" t="s">
        <v>8052</v>
      </c>
      <c r="U1213" s="154" t="s">
        <v>9429</v>
      </c>
      <c r="V1213" s="154" t="s">
        <v>13545</v>
      </c>
      <c r="W1213" s="154" t="s">
        <v>2967</v>
      </c>
      <c r="X1213" s="8"/>
      <c r="Y1213" s="154" t="s">
        <v>25</v>
      </c>
      <c r="Z1213" s="154" t="str">
        <f>VLOOKUP(D1213,TIPOLOGIA!A:F,5,0)</f>
        <v>TERRESTRE</v>
      </c>
      <c r="AA1213" s="154" t="s">
        <v>599</v>
      </c>
      <c r="AB1213" s="46">
        <v>1</v>
      </c>
      <c r="AC1213" s="87">
        <f>IF(W1213="SOPORTE_TELEFÓNICO",'BASE LIQUIDACION REDEBAN 2025'!$B$19,IF(AND(W1213="VISITA_TÉCNICA",Y1213="TIPO II"),'BASE LIQUIDACION REDEBAN 2025'!$B$18,'BASE LIQUIDACION REDEBAN 2025'!$B$17))</f>
        <v>35779.500569199998</v>
      </c>
      <c r="AD1213" s="87">
        <v>0</v>
      </c>
      <c r="AE1213" s="87">
        <f t="shared" si="18"/>
        <v>35779.500569199998</v>
      </c>
    </row>
    <row r="1214" spans="1:31">
      <c r="A1214" s="154" t="s">
        <v>76</v>
      </c>
      <c r="B1214" s="154" t="str">
        <f>VLOOKUP(A1214,'CENTRO DE COSTOS'!A:D,4,FALSE)</f>
        <v>DIEGO FERNANDO HENAO CARDONA</v>
      </c>
      <c r="C1214" s="154" t="str">
        <f>VLOOKUP(A1214,'CENTRO DE COSTOS'!A:D,2,FALSE)</f>
        <v>0004-0003</v>
      </c>
      <c r="D1214" s="154">
        <v>76130</v>
      </c>
      <c r="E1214" s="154">
        <v>2603598</v>
      </c>
      <c r="F1214" s="154">
        <v>79756</v>
      </c>
      <c r="G1214" s="154" t="s">
        <v>8049</v>
      </c>
      <c r="H1214" s="154" t="s">
        <v>227</v>
      </c>
      <c r="I1214" s="154" t="s">
        <v>1297</v>
      </c>
      <c r="J1214" s="154" t="s">
        <v>9715</v>
      </c>
      <c r="K1214" s="154" t="s">
        <v>159</v>
      </c>
      <c r="L1214" s="154" t="s">
        <v>13546</v>
      </c>
      <c r="M1214" s="155">
        <v>45884.490277777775</v>
      </c>
      <c r="N1214" s="155">
        <v>45888.518750000003</v>
      </c>
      <c r="O1214" s="8"/>
      <c r="P1214" s="154" t="s">
        <v>10063</v>
      </c>
      <c r="Q1214" s="154" t="s">
        <v>10063</v>
      </c>
      <c r="R1214" s="154" t="s">
        <v>13503</v>
      </c>
      <c r="S1214" s="154" t="s">
        <v>13503</v>
      </c>
      <c r="T1214" s="154" t="s">
        <v>8052</v>
      </c>
      <c r="U1214" s="154" t="s">
        <v>9429</v>
      </c>
      <c r="V1214" s="154" t="s">
        <v>13547</v>
      </c>
      <c r="W1214" s="154" t="s">
        <v>2967</v>
      </c>
      <c r="X1214" s="8"/>
      <c r="Y1214" s="154" t="s">
        <v>28</v>
      </c>
      <c r="Z1214" s="154" t="str">
        <f>VLOOKUP(D1214,TIPOLOGIA!A:F,5,0)</f>
        <v>TERRESTRE</v>
      </c>
      <c r="AA1214" s="154" t="s">
        <v>233</v>
      </c>
      <c r="AB1214" s="46">
        <v>1</v>
      </c>
      <c r="AC1214" s="87">
        <f>IF(W1214="SOPORTE_TELEFÓNICO",'BASE LIQUIDACION REDEBAN 2025'!$B$19,IF(AND(W1214="VISITA_TÉCNICA",Y1214="TIPO II"),'BASE LIQUIDACION REDEBAN 2025'!$B$18,'BASE LIQUIDACION REDEBAN 2025'!$B$17))</f>
        <v>67654.12000000001</v>
      </c>
      <c r="AD1214" s="87">
        <v>0</v>
      </c>
      <c r="AE1214" s="87">
        <f t="shared" si="18"/>
        <v>67654.12000000001</v>
      </c>
    </row>
    <row r="1215" spans="1:31">
      <c r="A1215" s="154" t="s">
        <v>72</v>
      </c>
      <c r="B1215" s="154" t="str">
        <f>VLOOKUP(A1215,'CENTRO DE COSTOS'!A:D,4,FALSE)</f>
        <v>MIGUEL JULIÁN HERNÁNDEZ GUARÍN</v>
      </c>
      <c r="C1215" s="154" t="str">
        <f>VLOOKUP(A1215,'CENTRO DE COSTOS'!A:D,2,FALSE)</f>
        <v>0004-0008</v>
      </c>
      <c r="D1215" s="154">
        <v>68820</v>
      </c>
      <c r="E1215" s="154">
        <v>2602329</v>
      </c>
      <c r="F1215" s="154">
        <v>71555</v>
      </c>
      <c r="G1215" s="154" t="s">
        <v>8049</v>
      </c>
      <c r="H1215" s="154" t="s">
        <v>820</v>
      </c>
      <c r="I1215" s="154" t="s">
        <v>4339</v>
      </c>
      <c r="J1215" s="154" t="s">
        <v>13548</v>
      </c>
      <c r="K1215" s="154" t="s">
        <v>159</v>
      </c>
      <c r="L1215" s="154" t="s">
        <v>13549</v>
      </c>
      <c r="M1215" s="155">
        <v>45884.392361111109</v>
      </c>
      <c r="N1215" s="155">
        <v>45888.520138888889</v>
      </c>
      <c r="O1215" s="8"/>
      <c r="P1215" s="154" t="s">
        <v>10063</v>
      </c>
      <c r="Q1215" s="154" t="s">
        <v>10063</v>
      </c>
      <c r="R1215" s="154" t="s">
        <v>13503</v>
      </c>
      <c r="S1215" s="154" t="s">
        <v>13503</v>
      </c>
      <c r="T1215" s="154" t="s">
        <v>8052</v>
      </c>
      <c r="U1215" s="154" t="s">
        <v>9429</v>
      </c>
      <c r="V1215" s="154" t="s">
        <v>13550</v>
      </c>
      <c r="W1215" s="154" t="s">
        <v>10144</v>
      </c>
      <c r="X1215" s="8"/>
      <c r="Y1215" s="154" t="s">
        <v>28</v>
      </c>
      <c r="Z1215" s="154" t="str">
        <f>VLOOKUP(D1215,TIPOLOGIA!A:F,5,0)</f>
        <v>TERRESTRE</v>
      </c>
      <c r="AA1215" s="154" t="s">
        <v>950</v>
      </c>
      <c r="AB1215" s="46">
        <v>0</v>
      </c>
      <c r="AC1215" s="87">
        <f>IF(W1215="SOPORTE_TELEFÓNICO",'BASE LIQUIDACION REDEBAN 2025'!$B$19,IF(AND(W1215="VISITA_TÉCNICA",Y1215="TIPO II"),'BASE LIQUIDACION REDEBAN 2025'!$B$18,'BASE LIQUIDACION REDEBAN 2025'!$B$17))</f>
        <v>35779.500569199998</v>
      </c>
      <c r="AD1215" s="87">
        <v>0</v>
      </c>
      <c r="AE1215" s="87">
        <f t="shared" si="18"/>
        <v>35779.500569199998</v>
      </c>
    </row>
    <row r="1216" spans="1:31">
      <c r="A1216" s="154" t="s">
        <v>76</v>
      </c>
      <c r="B1216" s="154" t="str">
        <f>VLOOKUP(A1216,'CENTRO DE COSTOS'!A:D,4,FALSE)</f>
        <v>DIEGO FERNANDO HENAO CARDONA</v>
      </c>
      <c r="C1216" s="154" t="str">
        <f>VLOOKUP(A1216,'CENTRO DE COSTOS'!A:D,2,FALSE)</f>
        <v>0004-0003</v>
      </c>
      <c r="D1216" s="154">
        <v>19418</v>
      </c>
      <c r="E1216" s="154">
        <v>2327201</v>
      </c>
      <c r="F1216" s="154">
        <v>68961</v>
      </c>
      <c r="G1216" s="154" t="s">
        <v>8049</v>
      </c>
      <c r="H1216" s="154" t="s">
        <v>258</v>
      </c>
      <c r="I1216" s="154" t="s">
        <v>9345</v>
      </c>
      <c r="J1216" s="154" t="s">
        <v>13551</v>
      </c>
      <c r="K1216" s="154" t="s">
        <v>159</v>
      </c>
      <c r="L1216" s="154" t="s">
        <v>13552</v>
      </c>
      <c r="M1216" s="155">
        <v>45827.333333333336</v>
      </c>
      <c r="N1216" s="155">
        <v>45888.523611111108</v>
      </c>
      <c r="O1216" s="8"/>
      <c r="P1216" s="154" t="s">
        <v>10063</v>
      </c>
      <c r="Q1216" s="154" t="s">
        <v>10063</v>
      </c>
      <c r="R1216" s="154" t="s">
        <v>13503</v>
      </c>
      <c r="S1216" s="154" t="s">
        <v>13503</v>
      </c>
      <c r="T1216" s="154" t="s">
        <v>9439</v>
      </c>
      <c r="U1216" s="154" t="s">
        <v>9468</v>
      </c>
      <c r="V1216" s="154" t="s">
        <v>13553</v>
      </c>
      <c r="W1216" s="154" t="s">
        <v>10144</v>
      </c>
      <c r="X1216" s="8"/>
      <c r="Y1216" s="154" t="s">
        <v>32</v>
      </c>
      <c r="Z1216" s="154" t="str">
        <f>VLOOKUP(D1216,TIPOLOGIA!A:F,5,0)</f>
        <v>TERRESTRE</v>
      </c>
      <c r="AA1216" s="154"/>
      <c r="AB1216" s="46">
        <v>0</v>
      </c>
      <c r="AC1216" s="87">
        <f>IF(W1216="SOPORTE_TELEFÓNICO",'BASE LIQUIDACION REDEBAN 2025'!$B$19,IF(AND(W1216="VISITA_TÉCNICA",Y1216="TIPO II"),'BASE LIQUIDACION REDEBAN 2025'!$B$18,'BASE LIQUIDACION REDEBAN 2025'!$B$17))</f>
        <v>35779.500569199998</v>
      </c>
      <c r="AD1216" s="87">
        <v>0</v>
      </c>
      <c r="AE1216" s="87">
        <f t="shared" si="18"/>
        <v>35779.500569199998</v>
      </c>
    </row>
    <row r="1217" spans="1:31">
      <c r="A1217" s="154" t="s">
        <v>94</v>
      </c>
      <c r="B1217" s="154" t="str">
        <f>VLOOKUP(A1217,'CENTRO DE COSTOS'!A:D,4,FALSE)</f>
        <v>DIEGO FERNANDO HENAO CARDONA</v>
      </c>
      <c r="C1217" s="154" t="str">
        <f>VLOOKUP(A1217,'CENTRO DE COSTOS'!A:D,2,FALSE)</f>
        <v>0004-0002</v>
      </c>
      <c r="D1217" s="154">
        <v>66001</v>
      </c>
      <c r="E1217" s="154">
        <v>2594147</v>
      </c>
      <c r="F1217" s="154">
        <v>18137</v>
      </c>
      <c r="G1217" s="154" t="s">
        <v>8049</v>
      </c>
      <c r="H1217" s="154" t="s">
        <v>606</v>
      </c>
      <c r="I1217" s="154" t="s">
        <v>94</v>
      </c>
      <c r="J1217" s="154" t="s">
        <v>13554</v>
      </c>
      <c r="K1217" s="154" t="s">
        <v>159</v>
      </c>
      <c r="L1217" s="154" t="s">
        <v>13555</v>
      </c>
      <c r="M1217" s="155">
        <v>45882.663888888892</v>
      </c>
      <c r="N1217" s="155">
        <v>45888.525694444441</v>
      </c>
      <c r="O1217" s="8"/>
      <c r="P1217" s="154" t="s">
        <v>10063</v>
      </c>
      <c r="Q1217" s="154" t="s">
        <v>10063</v>
      </c>
      <c r="R1217" s="154" t="s">
        <v>13503</v>
      </c>
      <c r="S1217" s="154" t="s">
        <v>13503</v>
      </c>
      <c r="T1217" s="154" t="s">
        <v>8052</v>
      </c>
      <c r="U1217" s="154" t="s">
        <v>9429</v>
      </c>
      <c r="V1217" s="154" t="s">
        <v>13556</v>
      </c>
      <c r="W1217" s="154" t="s">
        <v>2967</v>
      </c>
      <c r="X1217" s="8"/>
      <c r="Y1217" s="154" t="s">
        <v>25</v>
      </c>
      <c r="Z1217" s="154" t="str">
        <f>VLOOKUP(D1217,TIPOLOGIA!A:F,5,0)</f>
        <v>TERRESTRE</v>
      </c>
      <c r="AA1217" s="154" t="s">
        <v>2942</v>
      </c>
      <c r="AB1217" s="46">
        <v>1</v>
      </c>
      <c r="AC1217" s="87">
        <f>IF(W1217="SOPORTE_TELEFÓNICO",'BASE LIQUIDACION REDEBAN 2025'!$B$19,IF(AND(W1217="VISITA_TÉCNICA",Y1217="TIPO II"),'BASE LIQUIDACION REDEBAN 2025'!$B$18,'BASE LIQUIDACION REDEBAN 2025'!$B$17))</f>
        <v>35779.500569199998</v>
      </c>
      <c r="AD1217" s="87">
        <v>0</v>
      </c>
      <c r="AE1217" s="87">
        <f t="shared" si="18"/>
        <v>35779.500569199998</v>
      </c>
    </row>
    <row r="1218" spans="1:31">
      <c r="A1218" s="154" t="s">
        <v>68</v>
      </c>
      <c r="B1218" s="154" t="str">
        <f>VLOOKUP(A1218,'CENTRO DE COSTOS'!A:D,4,FALSE)</f>
        <v>WILLIAM ASDRUBAL ROZO ROZO</v>
      </c>
      <c r="C1218" s="154" t="str">
        <f>VLOOKUP(A1218,'CENTRO DE COSTOS'!A:D,2,FALSE)</f>
        <v>0004-0004</v>
      </c>
      <c r="D1218" s="154">
        <v>11001</v>
      </c>
      <c r="E1218" s="154">
        <v>2593063</v>
      </c>
      <c r="F1218" s="154">
        <v>31751</v>
      </c>
      <c r="G1218" s="154" t="s">
        <v>8049</v>
      </c>
      <c r="H1218" s="154" t="s">
        <v>470</v>
      </c>
      <c r="I1218" s="154" t="s">
        <v>68</v>
      </c>
      <c r="J1218" s="154" t="s">
        <v>13557</v>
      </c>
      <c r="K1218" s="154" t="s">
        <v>159</v>
      </c>
      <c r="L1218" s="154" t="s">
        <v>13558</v>
      </c>
      <c r="M1218" s="155">
        <v>45882.597916666666</v>
      </c>
      <c r="N1218" s="155">
        <v>45888.52847222222</v>
      </c>
      <c r="O1218" s="8"/>
      <c r="P1218" s="154" t="s">
        <v>10063</v>
      </c>
      <c r="Q1218" s="154" t="s">
        <v>10063</v>
      </c>
      <c r="R1218" s="154" t="s">
        <v>220</v>
      </c>
      <c r="S1218" s="154" t="s">
        <v>733</v>
      </c>
      <c r="T1218" s="154" t="s">
        <v>8052</v>
      </c>
      <c r="U1218" s="154" t="s">
        <v>9429</v>
      </c>
      <c r="V1218" s="154" t="s">
        <v>13559</v>
      </c>
      <c r="W1218" s="154" t="s">
        <v>2967</v>
      </c>
      <c r="X1218" s="8"/>
      <c r="Y1218" s="154" t="s">
        <v>25</v>
      </c>
      <c r="Z1218" s="154" t="str">
        <f>VLOOKUP(D1218,TIPOLOGIA!A:F,5,0)</f>
        <v>TERRESTRE</v>
      </c>
      <c r="AA1218" s="154" t="s">
        <v>2153</v>
      </c>
      <c r="AB1218" s="46">
        <v>1</v>
      </c>
      <c r="AC1218" s="87">
        <f>IF(W1218="SOPORTE_TELEFÓNICO",'BASE LIQUIDACION REDEBAN 2025'!$B$19,IF(AND(W1218="VISITA_TÉCNICA",Y1218="TIPO II"),'BASE LIQUIDACION REDEBAN 2025'!$B$18,'BASE LIQUIDACION REDEBAN 2025'!$B$17))</f>
        <v>35779.500569199998</v>
      </c>
      <c r="AD1218" s="87">
        <v>0</v>
      </c>
      <c r="AE1218" s="87">
        <f t="shared" si="18"/>
        <v>35779.500569199998</v>
      </c>
    </row>
    <row r="1219" spans="1:31">
      <c r="A1219" s="154" t="s">
        <v>92</v>
      </c>
      <c r="B1219" s="154" t="str">
        <f>VLOOKUP(A1219,'CENTRO DE COSTOS'!A:D,4,FALSE)</f>
        <v>KEVIN ALEXIS CORZO BUSTOS</v>
      </c>
      <c r="C1219" s="154" t="str">
        <f>VLOOKUP(A1219,'CENTRO DE COSTOS'!A:D,2,FALSE)</f>
        <v>0004-0007</v>
      </c>
      <c r="D1219" s="154">
        <v>18753</v>
      </c>
      <c r="E1219" s="154">
        <v>2597949</v>
      </c>
      <c r="F1219" s="154">
        <v>13339</v>
      </c>
      <c r="G1219" s="154" t="s">
        <v>8049</v>
      </c>
      <c r="H1219" s="154" t="s">
        <v>157</v>
      </c>
      <c r="I1219" s="154" t="s">
        <v>217</v>
      </c>
      <c r="J1219" s="154" t="s">
        <v>11232</v>
      </c>
      <c r="K1219" s="154" t="s">
        <v>159</v>
      </c>
      <c r="L1219" s="154" t="s">
        <v>13560</v>
      </c>
      <c r="M1219" s="155">
        <v>45883.491666666669</v>
      </c>
      <c r="N1219" s="155">
        <v>45888.545138888891</v>
      </c>
      <c r="O1219" s="8"/>
      <c r="P1219" s="154" t="s">
        <v>10063</v>
      </c>
      <c r="Q1219" s="154" t="s">
        <v>10063</v>
      </c>
      <c r="R1219" s="154" t="s">
        <v>13503</v>
      </c>
      <c r="S1219" s="154" t="s">
        <v>13503</v>
      </c>
      <c r="T1219" s="154" t="s">
        <v>8052</v>
      </c>
      <c r="U1219" s="154" t="s">
        <v>9429</v>
      </c>
      <c r="V1219" s="154" t="s">
        <v>13561</v>
      </c>
      <c r="W1219" s="154" t="s">
        <v>10144</v>
      </c>
      <c r="X1219" s="8"/>
      <c r="Y1219" s="154" t="s">
        <v>180</v>
      </c>
      <c r="Z1219" s="154" t="str">
        <f>VLOOKUP(D1219,TIPOLOGIA!A:F,5,0)</f>
        <v>TERRESTRE / AEREO</v>
      </c>
      <c r="AA1219" s="154"/>
      <c r="AB1219" s="46">
        <v>0</v>
      </c>
      <c r="AC1219" s="87">
        <f>IF(W1219="SOPORTE_TELEFÓNICO",'BASE LIQUIDACION REDEBAN 2025'!$B$19,IF(AND(W1219="VISITA_TÉCNICA",Y1219="TIPO II"),'BASE LIQUIDACION REDEBAN 2025'!$B$18,'BASE LIQUIDACION REDEBAN 2025'!$B$17))</f>
        <v>35779.500569199998</v>
      </c>
      <c r="AD1219" s="87">
        <v>0</v>
      </c>
      <c r="AE1219" s="87">
        <f t="shared" ref="AE1219:AE1282" si="19">IF(W1219="VISITA_TÉCNICA",AC1219*AB1219,AC1219)</f>
        <v>35779.500569199998</v>
      </c>
    </row>
    <row r="1220" spans="1:31">
      <c r="A1220" s="154" t="s">
        <v>99</v>
      </c>
      <c r="B1220" s="154" t="str">
        <f>VLOOKUP(A1220,'CENTRO DE COSTOS'!A:D,4,FALSE)</f>
        <v>JOSE MAURICIO HERNANDEZ ROJAS</v>
      </c>
      <c r="C1220" s="154" t="str">
        <f>VLOOKUP(A1220,'CENTRO DE COSTOS'!A:D,2,FALSE)</f>
        <v>0004-0001</v>
      </c>
      <c r="D1220" s="154">
        <v>20011</v>
      </c>
      <c r="E1220" s="154">
        <v>2597342</v>
      </c>
      <c r="F1220" s="154">
        <v>54009</v>
      </c>
      <c r="G1220" s="154" t="s">
        <v>8049</v>
      </c>
      <c r="H1220" s="154" t="s">
        <v>440</v>
      </c>
      <c r="I1220" s="154" t="s">
        <v>441</v>
      </c>
      <c r="J1220" s="154" t="s">
        <v>13562</v>
      </c>
      <c r="K1220" s="154" t="s">
        <v>159</v>
      </c>
      <c r="L1220" s="154" t="s">
        <v>13563</v>
      </c>
      <c r="M1220" s="155">
        <v>45883.447222222225</v>
      </c>
      <c r="N1220" s="155">
        <v>45888.54791666667</v>
      </c>
      <c r="O1220" s="8"/>
      <c r="P1220" s="154" t="s">
        <v>10063</v>
      </c>
      <c r="Q1220" s="154" t="s">
        <v>10063</v>
      </c>
      <c r="R1220" s="154" t="s">
        <v>200</v>
      </c>
      <c r="S1220" s="154" t="s">
        <v>201</v>
      </c>
      <c r="T1220" s="154" t="s">
        <v>8052</v>
      </c>
      <c r="U1220" s="154" t="s">
        <v>9429</v>
      </c>
      <c r="V1220" s="154" t="s">
        <v>13561</v>
      </c>
      <c r="W1220" s="154" t="s">
        <v>10144</v>
      </c>
      <c r="X1220" s="8"/>
      <c r="Y1220" s="154" t="s">
        <v>32</v>
      </c>
      <c r="Z1220" s="154" t="str">
        <f>VLOOKUP(D1220,TIPOLOGIA!A:F,5,0)</f>
        <v>TERRESTRE</v>
      </c>
      <c r="AA1220" s="154"/>
      <c r="AB1220" s="46">
        <v>0</v>
      </c>
      <c r="AC1220" s="87">
        <f>IF(W1220="SOPORTE_TELEFÓNICO",'BASE LIQUIDACION REDEBAN 2025'!$B$19,IF(AND(W1220="VISITA_TÉCNICA",Y1220="TIPO II"),'BASE LIQUIDACION REDEBAN 2025'!$B$18,'BASE LIQUIDACION REDEBAN 2025'!$B$17))</f>
        <v>35779.500569199998</v>
      </c>
      <c r="AD1220" s="87">
        <v>0</v>
      </c>
      <c r="AE1220" s="87">
        <f t="shared" si="19"/>
        <v>35779.500569199998</v>
      </c>
    </row>
    <row r="1221" spans="1:31">
      <c r="A1221" s="154" t="s">
        <v>96</v>
      </c>
      <c r="B1221" s="154" t="str">
        <f>VLOOKUP(A1221,'CENTRO DE COSTOS'!A:D,4,FALSE)</f>
        <v>JOSE MAURICIO HERNANDEZ ROJAS</v>
      </c>
      <c r="C1221" s="154" t="str">
        <f>VLOOKUP(A1221,'CENTRO DE COSTOS'!A:D,2,FALSE)</f>
        <v>0004-0001</v>
      </c>
      <c r="D1221" s="154">
        <v>44001</v>
      </c>
      <c r="E1221" s="154">
        <v>2602926</v>
      </c>
      <c r="F1221" s="154">
        <v>42839</v>
      </c>
      <c r="G1221" s="154" t="s">
        <v>8049</v>
      </c>
      <c r="H1221" s="154" t="s">
        <v>1719</v>
      </c>
      <c r="I1221" s="154" t="s">
        <v>1720</v>
      </c>
      <c r="J1221" s="154" t="s">
        <v>13564</v>
      </c>
      <c r="K1221" s="154" t="s">
        <v>159</v>
      </c>
      <c r="L1221" s="154" t="s">
        <v>13565</v>
      </c>
      <c r="M1221" s="155">
        <v>45884.431250000001</v>
      </c>
      <c r="N1221" s="155">
        <v>45888.553472222222</v>
      </c>
      <c r="O1221" s="8"/>
      <c r="P1221" s="154" t="s">
        <v>10063</v>
      </c>
      <c r="Q1221" s="154" t="s">
        <v>10063</v>
      </c>
      <c r="R1221" s="154" t="s">
        <v>13503</v>
      </c>
      <c r="S1221" s="154" t="s">
        <v>13503</v>
      </c>
      <c r="T1221" s="154" t="s">
        <v>8052</v>
      </c>
      <c r="U1221" s="154" t="s">
        <v>9429</v>
      </c>
      <c r="V1221" s="154" t="s">
        <v>13566</v>
      </c>
      <c r="W1221" s="154" t="s">
        <v>10144</v>
      </c>
      <c r="X1221" s="8"/>
      <c r="Y1221" s="154" t="s">
        <v>30</v>
      </c>
      <c r="Z1221" s="154" t="str">
        <f>VLOOKUP(D1221,TIPOLOGIA!A:F,5,0)</f>
        <v>TERRESTRE</v>
      </c>
      <c r="AA1221" s="154"/>
      <c r="AB1221" s="46">
        <v>0</v>
      </c>
      <c r="AC1221" s="87">
        <f>IF(W1221="SOPORTE_TELEFÓNICO",'BASE LIQUIDACION REDEBAN 2025'!$B$19,IF(AND(W1221="VISITA_TÉCNICA",Y1221="TIPO II"),'BASE LIQUIDACION REDEBAN 2025'!$B$18,'BASE LIQUIDACION REDEBAN 2025'!$B$17))</f>
        <v>35779.500569199998</v>
      </c>
      <c r="AD1221" s="87">
        <v>0</v>
      </c>
      <c r="AE1221" s="87">
        <f t="shared" si="19"/>
        <v>35779.500569199998</v>
      </c>
    </row>
    <row r="1222" spans="1:31">
      <c r="A1222" s="154" t="s">
        <v>91</v>
      </c>
      <c r="B1222" s="154" t="str">
        <f>VLOOKUP(A1222,'CENTRO DE COSTOS'!A:D,4,FALSE)</f>
        <v>JOSE MAURICIO HERNANDEZ ROJAS</v>
      </c>
      <c r="C1222" s="154" t="str">
        <f>VLOOKUP(A1222,'CENTRO DE COSTOS'!A:D,2,FALSE)</f>
        <v>0004-0001</v>
      </c>
      <c r="D1222" s="154">
        <v>23807</v>
      </c>
      <c r="E1222" s="154">
        <v>2592706</v>
      </c>
      <c r="F1222" s="154">
        <v>44189</v>
      </c>
      <c r="G1222" s="154" t="s">
        <v>8049</v>
      </c>
      <c r="H1222" s="154" t="s">
        <v>421</v>
      </c>
      <c r="I1222" s="154" t="s">
        <v>2028</v>
      </c>
      <c r="J1222" s="154" t="s">
        <v>13567</v>
      </c>
      <c r="K1222" s="154" t="s">
        <v>159</v>
      </c>
      <c r="L1222" s="154" t="s">
        <v>13568</v>
      </c>
      <c r="M1222" s="155">
        <v>45882.54791666667</v>
      </c>
      <c r="N1222" s="155">
        <v>45888.554861111108</v>
      </c>
      <c r="O1222" s="8"/>
      <c r="P1222" s="154" t="s">
        <v>10063</v>
      </c>
      <c r="Q1222" s="154" t="s">
        <v>10063</v>
      </c>
      <c r="R1222" s="154" t="s">
        <v>200</v>
      </c>
      <c r="S1222" s="154" t="s">
        <v>201</v>
      </c>
      <c r="T1222" s="154" t="s">
        <v>8052</v>
      </c>
      <c r="U1222" s="154" t="s">
        <v>9429</v>
      </c>
      <c r="V1222" s="154" t="s">
        <v>13569</v>
      </c>
      <c r="W1222" s="154" t="s">
        <v>10144</v>
      </c>
      <c r="X1222" s="8"/>
      <c r="Y1222" s="154" t="s">
        <v>30</v>
      </c>
      <c r="Z1222" s="154" t="str">
        <f>VLOOKUP(D1222,TIPOLOGIA!A:F,5,0)</f>
        <v>TERRESTRE</v>
      </c>
      <c r="AA1222" s="154"/>
      <c r="AB1222" s="46">
        <v>0</v>
      </c>
      <c r="AC1222" s="87">
        <f>IF(W1222="SOPORTE_TELEFÓNICO",'BASE LIQUIDACION REDEBAN 2025'!$B$19,IF(AND(W1222="VISITA_TÉCNICA",Y1222="TIPO II"),'BASE LIQUIDACION REDEBAN 2025'!$B$18,'BASE LIQUIDACION REDEBAN 2025'!$B$17))</f>
        <v>35779.500569199998</v>
      </c>
      <c r="AD1222" s="87">
        <v>0</v>
      </c>
      <c r="AE1222" s="87">
        <f t="shared" si="19"/>
        <v>35779.500569199998</v>
      </c>
    </row>
    <row r="1223" spans="1:31">
      <c r="A1223" s="154" t="s">
        <v>92</v>
      </c>
      <c r="B1223" s="154" t="str">
        <f>VLOOKUP(A1223,'CENTRO DE COSTOS'!A:D,4,FALSE)</f>
        <v>KEVIN ALEXIS CORZO BUSTOS</v>
      </c>
      <c r="C1223" s="154" t="str">
        <f>VLOOKUP(A1223,'CENTRO DE COSTOS'!A:D,2,FALSE)</f>
        <v>0004-0007</v>
      </c>
      <c r="D1223" s="154">
        <v>18753</v>
      </c>
      <c r="E1223" s="154">
        <v>2592364</v>
      </c>
      <c r="F1223" s="154">
        <v>42669</v>
      </c>
      <c r="G1223" s="154" t="s">
        <v>8049</v>
      </c>
      <c r="H1223" s="154" t="s">
        <v>157</v>
      </c>
      <c r="I1223" s="154" t="s">
        <v>217</v>
      </c>
      <c r="J1223" s="154" t="s">
        <v>13570</v>
      </c>
      <c r="K1223" s="154" t="s">
        <v>159</v>
      </c>
      <c r="L1223" s="154" t="s">
        <v>13571</v>
      </c>
      <c r="M1223" s="155">
        <v>45882.500694444447</v>
      </c>
      <c r="N1223" s="155">
        <v>45888.556250000001</v>
      </c>
      <c r="O1223" s="8"/>
      <c r="P1223" s="154" t="s">
        <v>10063</v>
      </c>
      <c r="Q1223" s="154" t="s">
        <v>10063</v>
      </c>
      <c r="R1223" s="154" t="s">
        <v>13503</v>
      </c>
      <c r="S1223" s="154" t="s">
        <v>13503</v>
      </c>
      <c r="T1223" s="154" t="s">
        <v>8052</v>
      </c>
      <c r="U1223" s="154" t="s">
        <v>9429</v>
      </c>
      <c r="V1223" s="154" t="s">
        <v>13572</v>
      </c>
      <c r="W1223" s="154" t="s">
        <v>10144</v>
      </c>
      <c r="X1223" s="8"/>
      <c r="Y1223" s="154" t="s">
        <v>180</v>
      </c>
      <c r="Z1223" s="154" t="str">
        <f>VLOOKUP(D1223,TIPOLOGIA!A:F,5,0)</f>
        <v>TERRESTRE / AEREO</v>
      </c>
      <c r="AA1223" s="154"/>
      <c r="AB1223" s="46">
        <v>0</v>
      </c>
      <c r="AC1223" s="87">
        <f>IF(W1223="SOPORTE_TELEFÓNICO",'BASE LIQUIDACION REDEBAN 2025'!$B$19,IF(AND(W1223="VISITA_TÉCNICA",Y1223="TIPO II"),'BASE LIQUIDACION REDEBAN 2025'!$B$18,'BASE LIQUIDACION REDEBAN 2025'!$B$17))</f>
        <v>35779.500569199998</v>
      </c>
      <c r="AD1223" s="87">
        <v>0</v>
      </c>
      <c r="AE1223" s="87">
        <f t="shared" si="19"/>
        <v>35779.500569199998</v>
      </c>
    </row>
    <row r="1224" spans="1:31">
      <c r="A1224" s="154" t="s">
        <v>92</v>
      </c>
      <c r="B1224" s="154" t="str">
        <f>VLOOKUP(A1224,'CENTRO DE COSTOS'!A:D,4,FALSE)</f>
        <v>KEVIN ALEXIS CORZO BUSTOS</v>
      </c>
      <c r="C1224" s="154" t="str">
        <f>VLOOKUP(A1224,'CENTRO DE COSTOS'!A:D,2,FALSE)</f>
        <v>0004-0007</v>
      </c>
      <c r="D1224" s="154">
        <v>18094</v>
      </c>
      <c r="E1224" s="154">
        <v>2606767</v>
      </c>
      <c r="F1224" s="154">
        <v>72137</v>
      </c>
      <c r="G1224" s="154" t="s">
        <v>8049</v>
      </c>
      <c r="H1224" s="154" t="s">
        <v>157</v>
      </c>
      <c r="I1224" s="154" t="s">
        <v>13573</v>
      </c>
      <c r="J1224" s="154" t="s">
        <v>13574</v>
      </c>
      <c r="K1224" s="154" t="s">
        <v>159</v>
      </c>
      <c r="L1224" s="154" t="s">
        <v>13575</v>
      </c>
      <c r="M1224" s="155">
        <v>45888.333333333336</v>
      </c>
      <c r="N1224" s="155">
        <v>45888.5625</v>
      </c>
      <c r="O1224" s="8"/>
      <c r="P1224" s="154" t="s">
        <v>10063</v>
      </c>
      <c r="Q1224" s="154" t="s">
        <v>10063</v>
      </c>
      <c r="R1224" s="154" t="s">
        <v>2973</v>
      </c>
      <c r="S1224" s="154" t="s">
        <v>2973</v>
      </c>
      <c r="T1224" s="154" t="s">
        <v>8052</v>
      </c>
      <c r="U1224" s="154" t="s">
        <v>9429</v>
      </c>
      <c r="V1224" s="154" t="s">
        <v>13576</v>
      </c>
      <c r="W1224" s="154" t="s">
        <v>2967</v>
      </c>
      <c r="X1224" s="8"/>
      <c r="Y1224" s="154" t="s">
        <v>32</v>
      </c>
      <c r="Z1224" s="154" t="str">
        <f>VLOOKUP(D1224,TIPOLOGIA!A:F,5,0)</f>
        <v>TERRESTRE</v>
      </c>
      <c r="AA1224" s="154" t="s">
        <v>225</v>
      </c>
      <c r="AB1224" s="46">
        <v>1</v>
      </c>
      <c r="AC1224" s="87">
        <f>IF(W1224="SOPORTE_TELEFÓNICO",'BASE LIQUIDACION REDEBAN 2025'!$B$19,IF(AND(W1224="VISITA_TÉCNICA",Y1224="TIPO II"),'BASE LIQUIDACION REDEBAN 2025'!$B$18,'BASE LIQUIDACION REDEBAN 2025'!$B$17))</f>
        <v>35779.500569199998</v>
      </c>
      <c r="AD1224" s="87">
        <v>0</v>
      </c>
      <c r="AE1224" s="87">
        <f t="shared" si="19"/>
        <v>35779.500569199998</v>
      </c>
    </row>
    <row r="1225" spans="1:31">
      <c r="A1225" s="154" t="s">
        <v>92</v>
      </c>
      <c r="B1225" s="154" t="str">
        <f>VLOOKUP(A1225,'CENTRO DE COSTOS'!A:D,4,FALSE)</f>
        <v>KEVIN ALEXIS CORZO BUSTOS</v>
      </c>
      <c r="C1225" s="154" t="str">
        <f>VLOOKUP(A1225,'CENTRO DE COSTOS'!A:D,2,FALSE)</f>
        <v>0004-0007</v>
      </c>
      <c r="D1225" s="154">
        <v>41001</v>
      </c>
      <c r="E1225" s="154">
        <v>2607031</v>
      </c>
      <c r="F1225" s="154">
        <v>79869</v>
      </c>
      <c r="G1225" s="154" t="s">
        <v>8049</v>
      </c>
      <c r="H1225" s="154" t="s">
        <v>249</v>
      </c>
      <c r="I1225" s="154" t="s">
        <v>92</v>
      </c>
      <c r="J1225" s="154" t="s">
        <v>13577</v>
      </c>
      <c r="K1225" s="154" t="s">
        <v>159</v>
      </c>
      <c r="L1225" s="154" t="s">
        <v>13578</v>
      </c>
      <c r="M1225" s="155">
        <v>45888.333333333336</v>
      </c>
      <c r="N1225" s="155">
        <v>45888.575694444444</v>
      </c>
      <c r="O1225" s="8"/>
      <c r="P1225" s="154" t="s">
        <v>10063</v>
      </c>
      <c r="Q1225" s="154" t="s">
        <v>10063</v>
      </c>
      <c r="R1225" s="154" t="s">
        <v>2973</v>
      </c>
      <c r="S1225" s="154" t="s">
        <v>2973</v>
      </c>
      <c r="T1225" s="154" t="s">
        <v>8052</v>
      </c>
      <c r="U1225" s="154" t="s">
        <v>9429</v>
      </c>
      <c r="V1225" s="154" t="s">
        <v>13579</v>
      </c>
      <c r="W1225" s="154" t="s">
        <v>2967</v>
      </c>
      <c r="X1225" s="8"/>
      <c r="Y1225" s="154" t="s">
        <v>25</v>
      </c>
      <c r="Z1225" s="154" t="str">
        <f>VLOOKUP(D1225,TIPOLOGIA!A:F,5,0)</f>
        <v>TERRESTRE</v>
      </c>
      <c r="AA1225" s="154" t="s">
        <v>344</v>
      </c>
      <c r="AB1225" s="46">
        <v>1</v>
      </c>
      <c r="AC1225" s="87">
        <f>IF(W1225="SOPORTE_TELEFÓNICO",'BASE LIQUIDACION REDEBAN 2025'!$B$19,IF(AND(W1225="VISITA_TÉCNICA",Y1225="TIPO II"),'BASE LIQUIDACION REDEBAN 2025'!$B$18,'BASE LIQUIDACION REDEBAN 2025'!$B$17))</f>
        <v>35779.500569199998</v>
      </c>
      <c r="AD1225" s="87">
        <v>0</v>
      </c>
      <c r="AE1225" s="87">
        <f t="shared" si="19"/>
        <v>35779.500569199998</v>
      </c>
    </row>
    <row r="1226" spans="1:31">
      <c r="A1226" s="154" t="s">
        <v>76</v>
      </c>
      <c r="B1226" s="154" t="str">
        <f>VLOOKUP(A1226,'CENTRO DE COSTOS'!A:D,4,FALSE)</f>
        <v>DIEGO FERNANDO HENAO CARDONA</v>
      </c>
      <c r="C1226" s="154" t="str">
        <f>VLOOKUP(A1226,'CENTRO DE COSTOS'!A:D,2,FALSE)</f>
        <v>0004-0003</v>
      </c>
      <c r="D1226" s="154">
        <v>76248</v>
      </c>
      <c r="E1226" s="154">
        <v>2607044</v>
      </c>
      <c r="F1226" s="154">
        <v>71416</v>
      </c>
      <c r="G1226" s="154" t="s">
        <v>8049</v>
      </c>
      <c r="H1226" s="154" t="s">
        <v>227</v>
      </c>
      <c r="I1226" s="154" t="s">
        <v>3551</v>
      </c>
      <c r="J1226" s="154" t="s">
        <v>5799</v>
      </c>
      <c r="K1226" s="154" t="s">
        <v>159</v>
      </c>
      <c r="L1226" s="154" t="s">
        <v>13580</v>
      </c>
      <c r="M1226" s="155">
        <v>45888.333333333336</v>
      </c>
      <c r="N1226" s="155">
        <v>45888.577777777777</v>
      </c>
      <c r="O1226" s="8"/>
      <c r="P1226" s="154" t="s">
        <v>10063</v>
      </c>
      <c r="Q1226" s="154" t="s">
        <v>10063</v>
      </c>
      <c r="R1226" s="154" t="s">
        <v>13503</v>
      </c>
      <c r="S1226" s="154" t="s">
        <v>13503</v>
      </c>
      <c r="T1226" s="154" t="s">
        <v>8052</v>
      </c>
      <c r="U1226" s="154" t="s">
        <v>9429</v>
      </c>
      <c r="V1226" s="154" t="s">
        <v>13581</v>
      </c>
      <c r="W1226" s="154" t="s">
        <v>2967</v>
      </c>
      <c r="X1226" s="8"/>
      <c r="Y1226" s="154" t="s">
        <v>28</v>
      </c>
      <c r="Z1226" s="154" t="str">
        <f>VLOOKUP(D1226,TIPOLOGIA!A:F,5,0)</f>
        <v>TERRESTRE</v>
      </c>
      <c r="AA1226" s="154" t="s">
        <v>1408</v>
      </c>
      <c r="AB1226" s="46">
        <v>1</v>
      </c>
      <c r="AC1226" s="87">
        <f>IF(W1226="SOPORTE_TELEFÓNICO",'BASE LIQUIDACION REDEBAN 2025'!$B$19,IF(AND(W1226="VISITA_TÉCNICA",Y1226="TIPO II"),'BASE LIQUIDACION REDEBAN 2025'!$B$18,'BASE LIQUIDACION REDEBAN 2025'!$B$17))</f>
        <v>67654.12000000001</v>
      </c>
      <c r="AD1226" s="87">
        <v>0</v>
      </c>
      <c r="AE1226" s="87">
        <f t="shared" si="19"/>
        <v>67654.12000000001</v>
      </c>
    </row>
    <row r="1227" spans="1:31">
      <c r="A1227" s="154" t="s">
        <v>68</v>
      </c>
      <c r="B1227" s="154" t="str">
        <f>VLOOKUP(A1227,'CENTRO DE COSTOS'!A:D,4,FALSE)</f>
        <v>WILLIAM ASDRUBAL ROZO ROZO</v>
      </c>
      <c r="C1227" s="154" t="str">
        <f>VLOOKUP(A1227,'CENTRO DE COSTOS'!A:D,2,FALSE)</f>
        <v>0004-0004</v>
      </c>
      <c r="D1227" s="154">
        <v>25269</v>
      </c>
      <c r="E1227" s="154">
        <v>2607056</v>
      </c>
      <c r="F1227" s="154">
        <v>80013</v>
      </c>
      <c r="G1227" s="154" t="s">
        <v>8049</v>
      </c>
      <c r="H1227" s="154" t="s">
        <v>470</v>
      </c>
      <c r="I1227" s="154" t="s">
        <v>4607</v>
      </c>
      <c r="J1227" s="154" t="s">
        <v>5857</v>
      </c>
      <c r="K1227" s="154" t="s">
        <v>159</v>
      </c>
      <c r="L1227" s="154" t="s">
        <v>13582</v>
      </c>
      <c r="M1227" s="155">
        <v>45888.333333333336</v>
      </c>
      <c r="N1227" s="155">
        <v>45888.580555555556</v>
      </c>
      <c r="O1227" s="8"/>
      <c r="P1227" s="154" t="s">
        <v>10063</v>
      </c>
      <c r="Q1227" s="154" t="s">
        <v>10063</v>
      </c>
      <c r="R1227" s="154" t="s">
        <v>2973</v>
      </c>
      <c r="S1227" s="154" t="s">
        <v>2973</v>
      </c>
      <c r="T1227" s="154" t="s">
        <v>8052</v>
      </c>
      <c r="U1227" s="154" t="s">
        <v>9429</v>
      </c>
      <c r="V1227" s="154" t="s">
        <v>13583</v>
      </c>
      <c r="W1227" s="154" t="s">
        <v>2967</v>
      </c>
      <c r="X1227" s="8"/>
      <c r="Y1227" s="154" t="s">
        <v>28</v>
      </c>
      <c r="Z1227" s="154" t="str">
        <f>VLOOKUP(D1227,TIPOLOGIA!A:F,5,0)</f>
        <v>TERRESTRE</v>
      </c>
      <c r="AA1227" s="154" t="s">
        <v>1029</v>
      </c>
      <c r="AB1227" s="46">
        <v>1</v>
      </c>
      <c r="AC1227" s="87">
        <f>IF(W1227="SOPORTE_TELEFÓNICO",'BASE LIQUIDACION REDEBAN 2025'!$B$19,IF(AND(W1227="VISITA_TÉCNICA",Y1227="TIPO II"),'BASE LIQUIDACION REDEBAN 2025'!$B$18,'BASE LIQUIDACION REDEBAN 2025'!$B$17))</f>
        <v>67654.12000000001</v>
      </c>
      <c r="AD1227" s="87">
        <v>0</v>
      </c>
      <c r="AE1227" s="87">
        <f t="shared" si="19"/>
        <v>67654.12000000001</v>
      </c>
    </row>
    <row r="1228" spans="1:31">
      <c r="A1228" s="154" t="s">
        <v>91</v>
      </c>
      <c r="B1228" s="154" t="str">
        <f>VLOOKUP(A1228,'CENTRO DE COSTOS'!A:D,4,FALSE)</f>
        <v>JOSE MAURICIO HERNANDEZ ROJAS</v>
      </c>
      <c r="C1228" s="154" t="str">
        <f>VLOOKUP(A1228,'CENTRO DE COSTOS'!A:D,2,FALSE)</f>
        <v>0004-0001</v>
      </c>
      <c r="D1228" s="154">
        <v>23162</v>
      </c>
      <c r="E1228" s="154">
        <v>2607285</v>
      </c>
      <c r="F1228" s="154">
        <v>77918</v>
      </c>
      <c r="G1228" s="154" t="s">
        <v>8049</v>
      </c>
      <c r="H1228" s="154" t="s">
        <v>421</v>
      </c>
      <c r="I1228" s="154" t="s">
        <v>3254</v>
      </c>
      <c r="J1228" s="154" t="s">
        <v>13584</v>
      </c>
      <c r="K1228" s="154" t="s">
        <v>159</v>
      </c>
      <c r="L1228" s="154" t="s">
        <v>13585</v>
      </c>
      <c r="M1228" s="155">
        <v>45886.384027777778</v>
      </c>
      <c r="N1228" s="155">
        <v>45888.581944444442</v>
      </c>
      <c r="O1228" s="8"/>
      <c r="P1228" s="154" t="s">
        <v>10063</v>
      </c>
      <c r="Q1228" s="154" t="s">
        <v>10063</v>
      </c>
      <c r="R1228" s="154" t="s">
        <v>13503</v>
      </c>
      <c r="S1228" s="154" t="s">
        <v>13503</v>
      </c>
      <c r="T1228" s="154" t="s">
        <v>8052</v>
      </c>
      <c r="U1228" s="154" t="s">
        <v>9429</v>
      </c>
      <c r="V1228" s="154" t="s">
        <v>13586</v>
      </c>
      <c r="W1228" s="154" t="s">
        <v>2967</v>
      </c>
      <c r="X1228" s="8"/>
      <c r="Y1228" s="154" t="s">
        <v>25</v>
      </c>
      <c r="Z1228" s="154" t="str">
        <f>VLOOKUP(D1228,TIPOLOGIA!A:F,5,0)</f>
        <v>TERRESTRE</v>
      </c>
      <c r="AA1228" s="154" t="s">
        <v>426</v>
      </c>
      <c r="AB1228" s="46">
        <v>1</v>
      </c>
      <c r="AC1228" s="87">
        <f>IF(W1228="SOPORTE_TELEFÓNICO",'BASE LIQUIDACION REDEBAN 2025'!$B$19,IF(AND(W1228="VISITA_TÉCNICA",Y1228="TIPO II"),'BASE LIQUIDACION REDEBAN 2025'!$B$18,'BASE LIQUIDACION REDEBAN 2025'!$B$17))</f>
        <v>35779.500569199998</v>
      </c>
      <c r="AD1228" s="87">
        <v>0</v>
      </c>
      <c r="AE1228" s="87">
        <f t="shared" si="19"/>
        <v>35779.500569199998</v>
      </c>
    </row>
    <row r="1229" spans="1:31">
      <c r="A1229" s="154" t="s">
        <v>76</v>
      </c>
      <c r="B1229" s="154" t="str">
        <f>VLOOKUP(A1229,'CENTRO DE COSTOS'!A:D,4,FALSE)</f>
        <v>DIEGO FERNANDO HENAO CARDONA</v>
      </c>
      <c r="C1229" s="154" t="str">
        <f>VLOOKUP(A1229,'CENTRO DE COSTOS'!A:D,2,FALSE)</f>
        <v>0004-0003</v>
      </c>
      <c r="D1229" s="154">
        <v>76364</v>
      </c>
      <c r="E1229" s="154">
        <v>2606765</v>
      </c>
      <c r="F1229" s="154">
        <v>70780</v>
      </c>
      <c r="G1229" s="154" t="s">
        <v>8049</v>
      </c>
      <c r="H1229" s="154" t="s">
        <v>227</v>
      </c>
      <c r="I1229" s="154" t="s">
        <v>2190</v>
      </c>
      <c r="J1229" s="154" t="s">
        <v>13587</v>
      </c>
      <c r="K1229" s="154" t="s">
        <v>159</v>
      </c>
      <c r="L1229" s="154" t="s">
        <v>13588</v>
      </c>
      <c r="M1229" s="155">
        <v>45888.333333333336</v>
      </c>
      <c r="N1229" s="155">
        <v>45888.588888888888</v>
      </c>
      <c r="O1229" s="8"/>
      <c r="P1229" s="154" t="s">
        <v>10063</v>
      </c>
      <c r="Q1229" s="154" t="s">
        <v>10063</v>
      </c>
      <c r="R1229" s="154" t="s">
        <v>200</v>
      </c>
      <c r="S1229" s="154" t="s">
        <v>201</v>
      </c>
      <c r="T1229" s="154" t="s">
        <v>8052</v>
      </c>
      <c r="U1229" s="154" t="s">
        <v>9429</v>
      </c>
      <c r="V1229" s="154" t="s">
        <v>13589</v>
      </c>
      <c r="W1229" s="154" t="s">
        <v>2967</v>
      </c>
      <c r="X1229" s="8"/>
      <c r="Y1229" s="154" t="s">
        <v>28</v>
      </c>
      <c r="Z1229" s="154" t="str">
        <f>VLOOKUP(D1229,TIPOLOGIA!A:F,5,0)</f>
        <v>TERRESTRE</v>
      </c>
      <c r="AA1229" s="154" t="s">
        <v>513</v>
      </c>
      <c r="AB1229" s="46">
        <v>1</v>
      </c>
      <c r="AC1229" s="87">
        <f>IF(W1229="SOPORTE_TELEFÓNICO",'BASE LIQUIDACION REDEBAN 2025'!$B$19,IF(AND(W1229="VISITA_TÉCNICA",Y1229="TIPO II"),'BASE LIQUIDACION REDEBAN 2025'!$B$18,'BASE LIQUIDACION REDEBAN 2025'!$B$17))</f>
        <v>67654.12000000001</v>
      </c>
      <c r="AD1229" s="87">
        <v>0</v>
      </c>
      <c r="AE1229" s="87">
        <f t="shared" si="19"/>
        <v>67654.12000000001</v>
      </c>
    </row>
    <row r="1230" spans="1:31">
      <c r="A1230" s="154" t="s">
        <v>76</v>
      </c>
      <c r="B1230" s="154" t="str">
        <f>VLOOKUP(A1230,'CENTRO DE COSTOS'!A:D,4,FALSE)</f>
        <v>DIEGO FERNANDO HENAO CARDONA</v>
      </c>
      <c r="C1230" s="154" t="str">
        <f>VLOOKUP(A1230,'CENTRO DE COSTOS'!A:D,2,FALSE)</f>
        <v>0004-0003</v>
      </c>
      <c r="D1230" s="154">
        <v>76130</v>
      </c>
      <c r="E1230" s="154">
        <v>2606725</v>
      </c>
      <c r="F1230" s="154">
        <v>73842</v>
      </c>
      <c r="G1230" s="154" t="s">
        <v>8049</v>
      </c>
      <c r="H1230" s="154" t="s">
        <v>227</v>
      </c>
      <c r="I1230" s="154" t="s">
        <v>1297</v>
      </c>
      <c r="J1230" s="154" t="s">
        <v>13590</v>
      </c>
      <c r="K1230" s="154" t="s">
        <v>159</v>
      </c>
      <c r="L1230" s="154" t="s">
        <v>13591</v>
      </c>
      <c r="M1230" s="155">
        <v>45885.494444444441</v>
      </c>
      <c r="N1230" s="155">
        <v>45888.595833333333</v>
      </c>
      <c r="O1230" s="8"/>
      <c r="P1230" s="154" t="s">
        <v>10063</v>
      </c>
      <c r="Q1230" s="154" t="s">
        <v>10063</v>
      </c>
      <c r="R1230" s="154" t="s">
        <v>200</v>
      </c>
      <c r="S1230" s="154" t="s">
        <v>739</v>
      </c>
      <c r="T1230" s="154" t="s">
        <v>8052</v>
      </c>
      <c r="U1230" s="154" t="s">
        <v>9429</v>
      </c>
      <c r="V1230" s="154" t="s">
        <v>13592</v>
      </c>
      <c r="W1230" s="154" t="s">
        <v>2967</v>
      </c>
      <c r="X1230" s="8"/>
      <c r="Y1230" s="154" t="s">
        <v>28</v>
      </c>
      <c r="Z1230" s="154" t="str">
        <f>VLOOKUP(D1230,TIPOLOGIA!A:F,5,0)</f>
        <v>TERRESTRE</v>
      </c>
      <c r="AA1230" s="154" t="s">
        <v>233</v>
      </c>
      <c r="AB1230" s="46">
        <v>1</v>
      </c>
      <c r="AC1230" s="87">
        <f>IF(W1230="SOPORTE_TELEFÓNICO",'BASE LIQUIDACION REDEBAN 2025'!$B$19,IF(AND(W1230="VISITA_TÉCNICA",Y1230="TIPO II"),'BASE LIQUIDACION REDEBAN 2025'!$B$18,'BASE LIQUIDACION REDEBAN 2025'!$B$17))</f>
        <v>67654.12000000001</v>
      </c>
      <c r="AD1230" s="87">
        <v>0</v>
      </c>
      <c r="AE1230" s="87">
        <f t="shared" si="19"/>
        <v>67654.12000000001</v>
      </c>
    </row>
    <row r="1231" spans="1:31">
      <c r="A1231" s="154" t="s">
        <v>68</v>
      </c>
      <c r="B1231" s="154" t="str">
        <f>VLOOKUP(A1231,'CENTRO DE COSTOS'!A:D,4,FALSE)</f>
        <v>WILLIAM ASDRUBAL ROZO ROZO</v>
      </c>
      <c r="C1231" s="154" t="str">
        <f>VLOOKUP(A1231,'CENTRO DE COSTOS'!A:D,2,FALSE)</f>
        <v>0004-0004</v>
      </c>
      <c r="D1231" s="154">
        <v>11001</v>
      </c>
      <c r="E1231" s="154">
        <v>2606628</v>
      </c>
      <c r="F1231" s="154">
        <v>76498</v>
      </c>
      <c r="G1231" s="154" t="s">
        <v>8049</v>
      </c>
      <c r="H1231" s="154" t="s">
        <v>470</v>
      </c>
      <c r="I1231" s="154" t="s">
        <v>68</v>
      </c>
      <c r="J1231" s="154" t="s">
        <v>13593</v>
      </c>
      <c r="K1231" s="154" t="s">
        <v>159</v>
      </c>
      <c r="L1231" s="154" t="s">
        <v>13594</v>
      </c>
      <c r="M1231" s="155">
        <v>45885.488888888889</v>
      </c>
      <c r="N1231" s="155">
        <v>45888.605555555558</v>
      </c>
      <c r="O1231" s="8"/>
      <c r="P1231" s="154" t="s">
        <v>10063</v>
      </c>
      <c r="Q1231" s="154" t="s">
        <v>10063</v>
      </c>
      <c r="R1231" s="154" t="s">
        <v>13503</v>
      </c>
      <c r="S1231" s="154" t="s">
        <v>13503</v>
      </c>
      <c r="T1231" s="154" t="s">
        <v>8052</v>
      </c>
      <c r="U1231" s="154" t="s">
        <v>9429</v>
      </c>
      <c r="V1231" s="154" t="s">
        <v>13595</v>
      </c>
      <c r="W1231" s="154" t="s">
        <v>2967</v>
      </c>
      <c r="X1231" s="8"/>
      <c r="Y1231" s="154" t="s">
        <v>25</v>
      </c>
      <c r="Z1231" s="154" t="str">
        <f>VLOOKUP(D1231,TIPOLOGIA!A:F,5,0)</f>
        <v>TERRESTRE</v>
      </c>
      <c r="AA1231" s="154" t="s">
        <v>506</v>
      </c>
      <c r="AB1231" s="46">
        <v>1</v>
      </c>
      <c r="AC1231" s="87">
        <f>IF(W1231="SOPORTE_TELEFÓNICO",'BASE LIQUIDACION REDEBAN 2025'!$B$19,IF(AND(W1231="VISITA_TÉCNICA",Y1231="TIPO II"),'BASE LIQUIDACION REDEBAN 2025'!$B$18,'BASE LIQUIDACION REDEBAN 2025'!$B$17))</f>
        <v>35779.500569199998</v>
      </c>
      <c r="AD1231" s="87">
        <v>0</v>
      </c>
      <c r="AE1231" s="87">
        <f t="shared" si="19"/>
        <v>35779.500569199998</v>
      </c>
    </row>
    <row r="1232" spans="1:31">
      <c r="A1232" s="154" t="s">
        <v>68</v>
      </c>
      <c r="B1232" s="154" t="str">
        <f>VLOOKUP(A1232,'CENTRO DE COSTOS'!A:D,4,FALSE)</f>
        <v>WILLIAM ASDRUBAL ROZO ROZO</v>
      </c>
      <c r="C1232" s="154" t="str">
        <f>VLOOKUP(A1232,'CENTRO DE COSTOS'!A:D,2,FALSE)</f>
        <v>0004-0004</v>
      </c>
      <c r="D1232" s="154">
        <v>11001</v>
      </c>
      <c r="E1232" s="154">
        <v>2606395</v>
      </c>
      <c r="F1232" s="154">
        <v>73282</v>
      </c>
      <c r="G1232" s="154" t="s">
        <v>8049</v>
      </c>
      <c r="H1232" s="154" t="s">
        <v>470</v>
      </c>
      <c r="I1232" s="154" t="s">
        <v>68</v>
      </c>
      <c r="J1232" s="154" t="s">
        <v>13596</v>
      </c>
      <c r="K1232" s="154" t="s">
        <v>159</v>
      </c>
      <c r="L1232" s="154" t="s">
        <v>13597</v>
      </c>
      <c r="M1232" s="155">
        <v>45885.438888888886</v>
      </c>
      <c r="N1232" s="155">
        <v>45888.607638888891</v>
      </c>
      <c r="O1232" s="8"/>
      <c r="P1232" s="154" t="s">
        <v>10063</v>
      </c>
      <c r="Q1232" s="154" t="s">
        <v>10063</v>
      </c>
      <c r="R1232" s="154" t="s">
        <v>200</v>
      </c>
      <c r="S1232" s="154" t="s">
        <v>739</v>
      </c>
      <c r="T1232" s="154" t="s">
        <v>8052</v>
      </c>
      <c r="U1232" s="154" t="s">
        <v>9429</v>
      </c>
      <c r="V1232" s="154" t="s">
        <v>13598</v>
      </c>
      <c r="W1232" s="154" t="s">
        <v>2967</v>
      </c>
      <c r="X1232" s="8"/>
      <c r="Y1232" s="154" t="s">
        <v>25</v>
      </c>
      <c r="Z1232" s="154" t="str">
        <f>VLOOKUP(D1232,TIPOLOGIA!A:F,5,0)</f>
        <v>TERRESTRE</v>
      </c>
      <c r="AA1232" s="154" t="s">
        <v>882</v>
      </c>
      <c r="AB1232" s="46">
        <v>1</v>
      </c>
      <c r="AC1232" s="87">
        <f>IF(W1232="SOPORTE_TELEFÓNICO",'BASE LIQUIDACION REDEBAN 2025'!$B$19,IF(AND(W1232="VISITA_TÉCNICA",Y1232="TIPO II"),'BASE LIQUIDACION REDEBAN 2025'!$B$18,'BASE LIQUIDACION REDEBAN 2025'!$B$17))</f>
        <v>35779.500569199998</v>
      </c>
      <c r="AD1232" s="87">
        <v>0</v>
      </c>
      <c r="AE1232" s="87">
        <f t="shared" si="19"/>
        <v>35779.500569199998</v>
      </c>
    </row>
    <row r="1233" spans="1:31">
      <c r="A1233" s="154" t="s">
        <v>72</v>
      </c>
      <c r="B1233" s="154" t="str">
        <f>VLOOKUP(A1233,'CENTRO DE COSTOS'!A:D,4,FALSE)</f>
        <v>MIGUEL JULIÁN HERNÁNDEZ GUARÍN</v>
      </c>
      <c r="C1233" s="154" t="str">
        <f>VLOOKUP(A1233,'CENTRO DE COSTOS'!A:D,2,FALSE)</f>
        <v>0004-0008</v>
      </c>
      <c r="D1233" s="154">
        <v>68418</v>
      </c>
      <c r="E1233" s="154">
        <v>2606394</v>
      </c>
      <c r="F1233" s="154">
        <v>57298</v>
      </c>
      <c r="G1233" s="154" t="s">
        <v>8049</v>
      </c>
      <c r="H1233" s="154" t="s">
        <v>820</v>
      </c>
      <c r="I1233" s="154" t="s">
        <v>1564</v>
      </c>
      <c r="J1233" s="154" t="s">
        <v>13599</v>
      </c>
      <c r="K1233" s="154" t="s">
        <v>159</v>
      </c>
      <c r="L1233" s="154" t="s">
        <v>13600</v>
      </c>
      <c r="M1233" s="155">
        <v>45885.438888888886</v>
      </c>
      <c r="N1233" s="155">
        <v>45888.61041666667</v>
      </c>
      <c r="O1233" s="8"/>
      <c r="P1233" s="154" t="s">
        <v>10063</v>
      </c>
      <c r="Q1233" s="154" t="s">
        <v>10063</v>
      </c>
      <c r="R1233" s="154" t="s">
        <v>13503</v>
      </c>
      <c r="S1233" s="154" t="s">
        <v>13503</v>
      </c>
      <c r="T1233" s="154" t="s">
        <v>8052</v>
      </c>
      <c r="U1233" s="154" t="s">
        <v>9429</v>
      </c>
      <c r="V1233" s="154" t="s">
        <v>13601</v>
      </c>
      <c r="W1233" s="154" t="s">
        <v>2967</v>
      </c>
      <c r="X1233" s="8"/>
      <c r="Y1233" s="154" t="s">
        <v>28</v>
      </c>
      <c r="Z1233" s="154" t="str">
        <f>VLOOKUP(D1233,TIPOLOGIA!A:F,5,0)</f>
        <v>TERRESTRE</v>
      </c>
      <c r="AA1233" s="154" t="s">
        <v>1016</v>
      </c>
      <c r="AB1233" s="46">
        <v>1</v>
      </c>
      <c r="AC1233" s="87">
        <f>IF(W1233="SOPORTE_TELEFÓNICO",'BASE LIQUIDACION REDEBAN 2025'!$B$19,IF(AND(W1233="VISITA_TÉCNICA",Y1233="TIPO II"),'BASE LIQUIDACION REDEBAN 2025'!$B$18,'BASE LIQUIDACION REDEBAN 2025'!$B$17))</f>
        <v>67654.12000000001</v>
      </c>
      <c r="AD1233" s="87">
        <v>0</v>
      </c>
      <c r="AE1233" s="87">
        <f t="shared" si="19"/>
        <v>67654.12000000001</v>
      </c>
    </row>
    <row r="1234" spans="1:31">
      <c r="A1234" s="154" t="s">
        <v>68</v>
      </c>
      <c r="B1234" s="154" t="str">
        <f>VLOOKUP(A1234,'CENTRO DE COSTOS'!A:D,4,FALSE)</f>
        <v>WILLIAM ASDRUBAL ROZO ROZO</v>
      </c>
      <c r="C1234" s="154" t="str">
        <f>VLOOKUP(A1234,'CENTRO DE COSTOS'!A:D,2,FALSE)</f>
        <v>0004-0004</v>
      </c>
      <c r="D1234" s="154">
        <v>11001</v>
      </c>
      <c r="E1234" s="154">
        <v>2605237</v>
      </c>
      <c r="F1234" s="154">
        <v>57734</v>
      </c>
      <c r="G1234" s="154" t="s">
        <v>8049</v>
      </c>
      <c r="H1234" s="154" t="s">
        <v>470</v>
      </c>
      <c r="I1234" s="154" t="s">
        <v>68</v>
      </c>
      <c r="J1234" s="154" t="s">
        <v>13602</v>
      </c>
      <c r="K1234" s="154" t="s">
        <v>159</v>
      </c>
      <c r="L1234" s="154" t="s">
        <v>13603</v>
      </c>
      <c r="M1234" s="155">
        <v>45884.663194444445</v>
      </c>
      <c r="N1234" s="155">
        <v>45888.613194444442</v>
      </c>
      <c r="O1234" s="8"/>
      <c r="P1234" s="154" t="s">
        <v>10063</v>
      </c>
      <c r="Q1234" s="154" t="s">
        <v>10063</v>
      </c>
      <c r="R1234" s="154" t="s">
        <v>13503</v>
      </c>
      <c r="S1234" s="154" t="s">
        <v>13503</v>
      </c>
      <c r="T1234" s="154" t="s">
        <v>8052</v>
      </c>
      <c r="U1234" s="154" t="s">
        <v>9429</v>
      </c>
      <c r="V1234" s="154" t="s">
        <v>13604</v>
      </c>
      <c r="W1234" s="154" t="s">
        <v>2967</v>
      </c>
      <c r="X1234" s="8"/>
      <c r="Y1234" s="154" t="s">
        <v>25</v>
      </c>
      <c r="Z1234" s="154" t="str">
        <f>VLOOKUP(D1234,TIPOLOGIA!A:F,5,0)</f>
        <v>TERRESTRE</v>
      </c>
      <c r="AA1234" s="154" t="s">
        <v>882</v>
      </c>
      <c r="AB1234" s="46">
        <v>1</v>
      </c>
      <c r="AC1234" s="87">
        <f>IF(W1234="SOPORTE_TELEFÓNICO",'BASE LIQUIDACION REDEBAN 2025'!$B$19,IF(AND(W1234="VISITA_TÉCNICA",Y1234="TIPO II"),'BASE LIQUIDACION REDEBAN 2025'!$B$18,'BASE LIQUIDACION REDEBAN 2025'!$B$17))</f>
        <v>35779.500569199998</v>
      </c>
      <c r="AD1234" s="87">
        <v>0</v>
      </c>
      <c r="AE1234" s="87">
        <f t="shared" si="19"/>
        <v>35779.500569199998</v>
      </c>
    </row>
    <row r="1235" spans="1:31">
      <c r="A1235" s="154" t="s">
        <v>68</v>
      </c>
      <c r="B1235" s="154" t="str">
        <f>VLOOKUP(A1235,'CENTRO DE COSTOS'!A:D,4,FALSE)</f>
        <v>WILLIAM ASDRUBAL ROZO ROZO</v>
      </c>
      <c r="C1235" s="154" t="str">
        <f>VLOOKUP(A1235,'CENTRO DE COSTOS'!A:D,2,FALSE)</f>
        <v>0004-0004</v>
      </c>
      <c r="D1235" s="154">
        <v>11001</v>
      </c>
      <c r="E1235" s="154">
        <v>2599414</v>
      </c>
      <c r="F1235" s="154">
        <v>78067</v>
      </c>
      <c r="G1235" s="154" t="s">
        <v>8049</v>
      </c>
      <c r="H1235" s="154" t="s">
        <v>470</v>
      </c>
      <c r="I1235" s="154" t="s">
        <v>68</v>
      </c>
      <c r="J1235" s="154" t="s">
        <v>13605</v>
      </c>
      <c r="K1235" s="154" t="s">
        <v>159</v>
      </c>
      <c r="L1235" s="154" t="s">
        <v>13606</v>
      </c>
      <c r="M1235" s="155">
        <v>45883.622916666667</v>
      </c>
      <c r="N1235" s="155">
        <v>45888.614583333336</v>
      </c>
      <c r="O1235" s="8"/>
      <c r="P1235" s="154" t="s">
        <v>10063</v>
      </c>
      <c r="Q1235" s="154" t="s">
        <v>10063</v>
      </c>
      <c r="R1235" s="154" t="s">
        <v>13503</v>
      </c>
      <c r="S1235" s="154" t="s">
        <v>13503</v>
      </c>
      <c r="T1235" s="154" t="s">
        <v>8052</v>
      </c>
      <c r="U1235" s="154" t="s">
        <v>9429</v>
      </c>
      <c r="V1235" s="154" t="s">
        <v>13607</v>
      </c>
      <c r="W1235" s="154" t="s">
        <v>2967</v>
      </c>
      <c r="X1235" s="8"/>
      <c r="Y1235" s="154" t="s">
        <v>25</v>
      </c>
      <c r="Z1235" s="154" t="str">
        <f>VLOOKUP(D1235,TIPOLOGIA!A:F,5,0)</f>
        <v>TERRESTRE</v>
      </c>
      <c r="AA1235" s="154" t="s">
        <v>599</v>
      </c>
      <c r="AB1235" s="46">
        <v>1</v>
      </c>
      <c r="AC1235" s="87">
        <f>IF(W1235="SOPORTE_TELEFÓNICO",'BASE LIQUIDACION REDEBAN 2025'!$B$19,IF(AND(W1235="VISITA_TÉCNICA",Y1235="TIPO II"),'BASE LIQUIDACION REDEBAN 2025'!$B$18,'BASE LIQUIDACION REDEBAN 2025'!$B$17))</f>
        <v>35779.500569199998</v>
      </c>
      <c r="AD1235" s="87">
        <v>0</v>
      </c>
      <c r="AE1235" s="87">
        <f t="shared" si="19"/>
        <v>35779.500569199998</v>
      </c>
    </row>
    <row r="1236" spans="1:31">
      <c r="A1236" s="154" t="s">
        <v>90</v>
      </c>
      <c r="B1236" s="154" t="str">
        <f>VLOOKUP(A1236,'CENTRO DE COSTOS'!A:D,4,FALSE)</f>
        <v>JUAN SEBASTIÁN RÍOS CASTRILLÓN</v>
      </c>
      <c r="C1236" s="154" t="str">
        <f>VLOOKUP(A1236,'CENTRO DE COSTOS'!A:D,2,FALSE)</f>
        <v>0004-0005</v>
      </c>
      <c r="D1236" s="154">
        <v>5615</v>
      </c>
      <c r="E1236" s="154">
        <v>2594575</v>
      </c>
      <c r="F1236" s="154">
        <v>30313</v>
      </c>
      <c r="G1236" s="154" t="s">
        <v>8049</v>
      </c>
      <c r="H1236" s="154" t="s">
        <v>197</v>
      </c>
      <c r="I1236" s="154" t="s">
        <v>2998</v>
      </c>
      <c r="J1236" s="154" t="s">
        <v>4052</v>
      </c>
      <c r="K1236" s="154" t="s">
        <v>159</v>
      </c>
      <c r="L1236" s="154" t="s">
        <v>13608</v>
      </c>
      <c r="M1236" s="155">
        <v>45882.715277777781</v>
      </c>
      <c r="N1236" s="155">
        <v>45888.617361111108</v>
      </c>
      <c r="O1236" s="8"/>
      <c r="P1236" s="154" t="s">
        <v>10063</v>
      </c>
      <c r="Q1236" s="154" t="s">
        <v>10063</v>
      </c>
      <c r="R1236" s="154" t="s">
        <v>13503</v>
      </c>
      <c r="S1236" s="154" t="s">
        <v>13503</v>
      </c>
      <c r="T1236" s="154" t="s">
        <v>8052</v>
      </c>
      <c r="U1236" s="154" t="s">
        <v>9429</v>
      </c>
      <c r="V1236" s="154" t="s">
        <v>13609</v>
      </c>
      <c r="W1236" s="154" t="s">
        <v>2967</v>
      </c>
      <c r="X1236" s="8"/>
      <c r="Y1236" s="154" t="s">
        <v>28</v>
      </c>
      <c r="Z1236" s="154" t="str">
        <f>VLOOKUP(D1236,TIPOLOGIA!A:F,5,0)</f>
        <v>TERRESTRE</v>
      </c>
      <c r="AA1236" s="154" t="s">
        <v>3209</v>
      </c>
      <c r="AB1236" s="46">
        <v>1</v>
      </c>
      <c r="AC1236" s="87">
        <f>IF(W1236="SOPORTE_TELEFÓNICO",'BASE LIQUIDACION REDEBAN 2025'!$B$19,IF(AND(W1236="VISITA_TÉCNICA",Y1236="TIPO II"),'BASE LIQUIDACION REDEBAN 2025'!$B$18,'BASE LIQUIDACION REDEBAN 2025'!$B$17))</f>
        <v>67654.12000000001</v>
      </c>
      <c r="AD1236" s="87">
        <v>0</v>
      </c>
      <c r="AE1236" s="87">
        <f t="shared" si="19"/>
        <v>67654.12000000001</v>
      </c>
    </row>
    <row r="1237" spans="1:31">
      <c r="A1237" s="154" t="s">
        <v>90</v>
      </c>
      <c r="B1237" s="154" t="str">
        <f>VLOOKUP(A1237,'CENTRO DE COSTOS'!A:D,4,FALSE)</f>
        <v>JUAN SEBASTIÁN RÍOS CASTRILLÓN</v>
      </c>
      <c r="C1237" s="154" t="str">
        <f>VLOOKUP(A1237,'CENTRO DE COSTOS'!A:D,2,FALSE)</f>
        <v>0004-0005</v>
      </c>
      <c r="D1237" s="154">
        <v>5440</v>
      </c>
      <c r="E1237" s="154">
        <v>2593241</v>
      </c>
      <c r="F1237" s="154">
        <v>79261</v>
      </c>
      <c r="G1237" s="154" t="s">
        <v>8049</v>
      </c>
      <c r="H1237" s="154" t="s">
        <v>197</v>
      </c>
      <c r="I1237" s="154" t="s">
        <v>780</v>
      </c>
      <c r="J1237" s="154" t="s">
        <v>13610</v>
      </c>
      <c r="K1237" s="154" t="s">
        <v>159</v>
      </c>
      <c r="L1237" s="154" t="s">
        <v>13611</v>
      </c>
      <c r="M1237" s="155">
        <v>45882.606249999997</v>
      </c>
      <c r="N1237" s="155">
        <v>45888.620138888888</v>
      </c>
      <c r="O1237" s="8"/>
      <c r="P1237" s="154" t="s">
        <v>10063</v>
      </c>
      <c r="Q1237" s="154" t="s">
        <v>10063</v>
      </c>
      <c r="R1237" s="154" t="s">
        <v>200</v>
      </c>
      <c r="S1237" s="154" t="s">
        <v>201</v>
      </c>
      <c r="T1237" s="154" t="s">
        <v>8052</v>
      </c>
      <c r="U1237" s="154" t="s">
        <v>9429</v>
      </c>
      <c r="V1237" s="154" t="s">
        <v>13612</v>
      </c>
      <c r="W1237" s="154" t="s">
        <v>2967</v>
      </c>
      <c r="X1237" s="8"/>
      <c r="Y1237" s="154" t="s">
        <v>28</v>
      </c>
      <c r="Z1237" s="154" t="str">
        <f>VLOOKUP(D1237,TIPOLOGIA!A:F,5,0)</f>
        <v>TERRESTRE</v>
      </c>
      <c r="AA1237" s="154" t="s">
        <v>3209</v>
      </c>
      <c r="AB1237" s="46">
        <v>1</v>
      </c>
      <c r="AC1237" s="87">
        <f>IF(W1237="SOPORTE_TELEFÓNICO",'BASE LIQUIDACION REDEBAN 2025'!$B$19,IF(AND(W1237="VISITA_TÉCNICA",Y1237="TIPO II"),'BASE LIQUIDACION REDEBAN 2025'!$B$18,'BASE LIQUIDACION REDEBAN 2025'!$B$17))</f>
        <v>67654.12000000001</v>
      </c>
      <c r="AD1237" s="87">
        <v>0</v>
      </c>
      <c r="AE1237" s="87">
        <f t="shared" si="19"/>
        <v>67654.12000000001</v>
      </c>
    </row>
    <row r="1238" spans="1:31">
      <c r="A1238" s="154" t="s">
        <v>76</v>
      </c>
      <c r="B1238" s="154" t="str">
        <f>VLOOKUP(A1238,'CENTRO DE COSTOS'!A:D,4,FALSE)</f>
        <v>DIEGO FERNANDO HENAO CARDONA</v>
      </c>
      <c r="C1238" s="154" t="str">
        <f>VLOOKUP(A1238,'CENTRO DE COSTOS'!A:D,2,FALSE)</f>
        <v>0004-0003</v>
      </c>
      <c r="D1238" s="154">
        <v>76130</v>
      </c>
      <c r="E1238" s="154">
        <v>2592434</v>
      </c>
      <c r="F1238" s="154">
        <v>76061</v>
      </c>
      <c r="G1238" s="154" t="s">
        <v>8049</v>
      </c>
      <c r="H1238" s="154" t="s">
        <v>227</v>
      </c>
      <c r="I1238" s="154" t="s">
        <v>1297</v>
      </c>
      <c r="J1238" s="154" t="s">
        <v>13613</v>
      </c>
      <c r="K1238" s="154" t="s">
        <v>159</v>
      </c>
      <c r="L1238" s="154" t="s">
        <v>13614</v>
      </c>
      <c r="M1238" s="155">
        <v>45882.511805555558</v>
      </c>
      <c r="N1238" s="155">
        <v>45888.621527777781</v>
      </c>
      <c r="O1238" s="8"/>
      <c r="P1238" s="154" t="s">
        <v>10063</v>
      </c>
      <c r="Q1238" s="154" t="s">
        <v>10063</v>
      </c>
      <c r="R1238" s="154" t="s">
        <v>2973</v>
      </c>
      <c r="S1238" s="154" t="s">
        <v>2973</v>
      </c>
      <c r="T1238" s="154" t="s">
        <v>8052</v>
      </c>
      <c r="U1238" s="154" t="s">
        <v>9429</v>
      </c>
      <c r="V1238" s="154" t="s">
        <v>13615</v>
      </c>
      <c r="W1238" s="154" t="s">
        <v>2967</v>
      </c>
      <c r="X1238" s="8"/>
      <c r="Y1238" s="154" t="s">
        <v>28</v>
      </c>
      <c r="Z1238" s="154" t="str">
        <f>VLOOKUP(D1238,TIPOLOGIA!A:F,5,0)</f>
        <v>TERRESTRE</v>
      </c>
      <c r="AA1238" s="154" t="s">
        <v>233</v>
      </c>
      <c r="AB1238" s="46">
        <v>1</v>
      </c>
      <c r="AC1238" s="87">
        <f>IF(W1238="SOPORTE_TELEFÓNICO",'BASE LIQUIDACION REDEBAN 2025'!$B$19,IF(AND(W1238="VISITA_TÉCNICA",Y1238="TIPO II"),'BASE LIQUIDACION REDEBAN 2025'!$B$18,'BASE LIQUIDACION REDEBAN 2025'!$B$17))</f>
        <v>67654.12000000001</v>
      </c>
      <c r="AD1238" s="87">
        <v>0</v>
      </c>
      <c r="AE1238" s="87">
        <f t="shared" si="19"/>
        <v>67654.12000000001</v>
      </c>
    </row>
    <row r="1239" spans="1:31">
      <c r="A1239" s="154" t="s">
        <v>68</v>
      </c>
      <c r="B1239" s="154" t="str">
        <f>VLOOKUP(A1239,'CENTRO DE COSTOS'!A:D,4,FALSE)</f>
        <v>WILLIAM ASDRUBAL ROZO ROZO</v>
      </c>
      <c r="C1239" s="154" t="str">
        <f>VLOOKUP(A1239,'CENTRO DE COSTOS'!A:D,2,FALSE)</f>
        <v>0004-0004</v>
      </c>
      <c r="D1239" s="154">
        <v>11001</v>
      </c>
      <c r="E1239" s="154">
        <v>2580236</v>
      </c>
      <c r="F1239" s="154">
        <v>25523</v>
      </c>
      <c r="G1239" s="154" t="s">
        <v>8049</v>
      </c>
      <c r="H1239" s="154" t="s">
        <v>470</v>
      </c>
      <c r="I1239" s="154" t="s">
        <v>68</v>
      </c>
      <c r="J1239" s="154" t="s">
        <v>13616</v>
      </c>
      <c r="K1239" s="154" t="s">
        <v>159</v>
      </c>
      <c r="L1239" s="154" t="s">
        <v>13617</v>
      </c>
      <c r="M1239" s="155">
        <v>45880.606249999997</v>
      </c>
      <c r="N1239" s="155">
        <v>45888.625</v>
      </c>
      <c r="O1239" s="8"/>
      <c r="P1239" s="154" t="s">
        <v>10063</v>
      </c>
      <c r="Q1239" s="154" t="s">
        <v>10063</v>
      </c>
      <c r="R1239" s="154" t="s">
        <v>220</v>
      </c>
      <c r="S1239" s="154" t="s">
        <v>8370</v>
      </c>
      <c r="T1239" s="154" t="s">
        <v>8052</v>
      </c>
      <c r="U1239" s="154" t="s">
        <v>9429</v>
      </c>
      <c r="V1239" s="154" t="s">
        <v>13618</v>
      </c>
      <c r="W1239" s="154" t="s">
        <v>2967</v>
      </c>
      <c r="X1239" s="8"/>
      <c r="Y1239" s="154" t="s">
        <v>25</v>
      </c>
      <c r="Z1239" s="154" t="str">
        <f>VLOOKUP(D1239,TIPOLOGIA!A:F,5,0)</f>
        <v>TERRESTRE</v>
      </c>
      <c r="AA1239" s="154" t="s">
        <v>475</v>
      </c>
      <c r="AB1239" s="46">
        <v>1</v>
      </c>
      <c r="AC1239" s="87">
        <f>IF(W1239="SOPORTE_TELEFÓNICO",'BASE LIQUIDACION REDEBAN 2025'!$B$19,IF(AND(W1239="VISITA_TÉCNICA",Y1239="TIPO II"),'BASE LIQUIDACION REDEBAN 2025'!$B$18,'BASE LIQUIDACION REDEBAN 2025'!$B$17))</f>
        <v>35779.500569199998</v>
      </c>
      <c r="AD1239" s="87">
        <v>0</v>
      </c>
      <c r="AE1239" s="87">
        <f t="shared" si="19"/>
        <v>35779.500569199998</v>
      </c>
    </row>
    <row r="1240" spans="1:31">
      <c r="A1240" s="154" t="s">
        <v>93</v>
      </c>
      <c r="B1240" s="154" t="str">
        <f>VLOOKUP(A1240,'CENTRO DE COSTOS'!A:D,4,FALSE)</f>
        <v>DIEGO FERNANDO HENAO CARDONA</v>
      </c>
      <c r="C1240" s="154" t="str">
        <f>VLOOKUP(A1240,'CENTRO DE COSTOS'!A:D,2,FALSE)</f>
        <v>0004-0003</v>
      </c>
      <c r="D1240" s="154">
        <v>52490</v>
      </c>
      <c r="E1240" s="154">
        <v>2573450</v>
      </c>
      <c r="F1240" s="154">
        <v>80173</v>
      </c>
      <c r="G1240" s="154" t="s">
        <v>8049</v>
      </c>
      <c r="H1240" s="154" t="s">
        <v>174</v>
      </c>
      <c r="I1240" s="154" t="s">
        <v>378</v>
      </c>
      <c r="J1240" s="154" t="s">
        <v>13619</v>
      </c>
      <c r="K1240" s="154" t="s">
        <v>159</v>
      </c>
      <c r="L1240" s="154" t="s">
        <v>13620</v>
      </c>
      <c r="M1240" s="155">
        <v>45880.375</v>
      </c>
      <c r="N1240" s="155">
        <v>45888.627083333333</v>
      </c>
      <c r="O1240" s="8"/>
      <c r="P1240" s="154" t="s">
        <v>10063</v>
      </c>
      <c r="Q1240" s="154" t="s">
        <v>10063</v>
      </c>
      <c r="R1240" s="154" t="s">
        <v>2973</v>
      </c>
      <c r="S1240" s="154" t="s">
        <v>2973</v>
      </c>
      <c r="T1240" s="154" t="s">
        <v>8052</v>
      </c>
      <c r="U1240" s="154" t="s">
        <v>9429</v>
      </c>
      <c r="V1240" s="154" t="s">
        <v>13621</v>
      </c>
      <c r="W1240" s="154" t="s">
        <v>10144</v>
      </c>
      <c r="X1240" s="8"/>
      <c r="Y1240" s="154" t="s">
        <v>180</v>
      </c>
      <c r="Z1240" s="154" t="str">
        <f>VLOOKUP(D1240,TIPOLOGIA!A:F,5,0)</f>
        <v>FLUVIAL</v>
      </c>
      <c r="AA1240" s="154"/>
      <c r="AB1240" s="46">
        <v>0</v>
      </c>
      <c r="AC1240" s="87">
        <f>IF(W1240="SOPORTE_TELEFÓNICO",'BASE LIQUIDACION REDEBAN 2025'!$B$19,IF(AND(W1240="VISITA_TÉCNICA",Y1240="TIPO II"),'BASE LIQUIDACION REDEBAN 2025'!$B$18,'BASE LIQUIDACION REDEBAN 2025'!$B$17))</f>
        <v>35779.500569199998</v>
      </c>
      <c r="AD1240" s="87">
        <v>0</v>
      </c>
      <c r="AE1240" s="87">
        <f t="shared" si="19"/>
        <v>35779.500569199998</v>
      </c>
    </row>
    <row r="1241" spans="1:31">
      <c r="A1241" s="154" t="s">
        <v>68</v>
      </c>
      <c r="B1241" s="154" t="str">
        <f>VLOOKUP(A1241,'CENTRO DE COSTOS'!A:D,4,FALSE)</f>
        <v>WILLIAM ASDRUBAL ROZO ROZO</v>
      </c>
      <c r="C1241" s="154" t="str">
        <f>VLOOKUP(A1241,'CENTRO DE COSTOS'!A:D,2,FALSE)</f>
        <v>0004-0004</v>
      </c>
      <c r="D1241" s="154">
        <v>11001</v>
      </c>
      <c r="E1241" s="154">
        <v>2606762</v>
      </c>
      <c r="F1241" s="154">
        <v>47025</v>
      </c>
      <c r="G1241" s="154" t="s">
        <v>8049</v>
      </c>
      <c r="H1241" s="154" t="s">
        <v>470</v>
      </c>
      <c r="I1241" s="154" t="s">
        <v>68</v>
      </c>
      <c r="J1241" s="154" t="s">
        <v>13622</v>
      </c>
      <c r="K1241" s="154" t="s">
        <v>159</v>
      </c>
      <c r="L1241" s="154" t="s">
        <v>13623</v>
      </c>
      <c r="M1241" s="155">
        <v>45888.333333333336</v>
      </c>
      <c r="N1241" s="155">
        <v>45888.628472222219</v>
      </c>
      <c r="O1241" s="8"/>
      <c r="P1241" s="154" t="s">
        <v>10063</v>
      </c>
      <c r="Q1241" s="154" t="s">
        <v>10063</v>
      </c>
      <c r="R1241" s="154" t="s">
        <v>13503</v>
      </c>
      <c r="S1241" s="154" t="s">
        <v>13503</v>
      </c>
      <c r="T1241" s="154" t="s">
        <v>8052</v>
      </c>
      <c r="U1241" s="154" t="s">
        <v>9429</v>
      </c>
      <c r="V1241" s="154" t="s">
        <v>13624</v>
      </c>
      <c r="W1241" s="154" t="s">
        <v>2967</v>
      </c>
      <c r="X1241" s="8"/>
      <c r="Y1241" s="154" t="s">
        <v>25</v>
      </c>
      <c r="Z1241" s="154" t="str">
        <f>VLOOKUP(D1241,TIPOLOGIA!A:F,5,0)</f>
        <v>TERRESTRE</v>
      </c>
      <c r="AA1241" s="154" t="s">
        <v>882</v>
      </c>
      <c r="AB1241" s="46">
        <v>1</v>
      </c>
      <c r="AC1241" s="87">
        <f>IF(W1241="SOPORTE_TELEFÓNICO",'BASE LIQUIDACION REDEBAN 2025'!$B$19,IF(AND(W1241="VISITA_TÉCNICA",Y1241="TIPO II"),'BASE LIQUIDACION REDEBAN 2025'!$B$18,'BASE LIQUIDACION REDEBAN 2025'!$B$17))</f>
        <v>35779.500569199998</v>
      </c>
      <c r="AD1241" s="87">
        <v>0</v>
      </c>
      <c r="AE1241" s="87">
        <f t="shared" si="19"/>
        <v>35779.500569199998</v>
      </c>
    </row>
    <row r="1242" spans="1:31">
      <c r="A1242" s="154" t="s">
        <v>76</v>
      </c>
      <c r="B1242" s="154" t="str">
        <f>VLOOKUP(A1242,'CENTRO DE COSTOS'!A:D,4,FALSE)</f>
        <v>DIEGO FERNANDO HENAO CARDONA</v>
      </c>
      <c r="C1242" s="154" t="str">
        <f>VLOOKUP(A1242,'CENTRO DE COSTOS'!A:D,2,FALSE)</f>
        <v>0004-0003</v>
      </c>
      <c r="D1242" s="154">
        <v>76377</v>
      </c>
      <c r="E1242" s="154">
        <v>2605681</v>
      </c>
      <c r="F1242" s="154">
        <v>74926</v>
      </c>
      <c r="G1242" s="154" t="s">
        <v>8049</v>
      </c>
      <c r="H1242" s="154" t="s">
        <v>227</v>
      </c>
      <c r="I1242" s="154" t="s">
        <v>10828</v>
      </c>
      <c r="J1242" s="154" t="s">
        <v>13625</v>
      </c>
      <c r="K1242" s="154" t="s">
        <v>159</v>
      </c>
      <c r="L1242" s="154" t="s">
        <v>13626</v>
      </c>
      <c r="M1242" s="155">
        <v>45884.730555555558</v>
      </c>
      <c r="N1242" s="155">
        <v>45888.631249999999</v>
      </c>
      <c r="O1242" s="8"/>
      <c r="P1242" s="154" t="s">
        <v>10063</v>
      </c>
      <c r="Q1242" s="154" t="s">
        <v>10063</v>
      </c>
      <c r="R1242" s="154" t="s">
        <v>13503</v>
      </c>
      <c r="S1242" s="154" t="s">
        <v>13503</v>
      </c>
      <c r="T1242" s="154" t="s">
        <v>8052</v>
      </c>
      <c r="U1242" s="154" t="s">
        <v>9429</v>
      </c>
      <c r="V1242" s="154" t="s">
        <v>13627</v>
      </c>
      <c r="W1242" s="154" t="s">
        <v>2967</v>
      </c>
      <c r="X1242" s="8"/>
      <c r="Y1242" s="154" t="s">
        <v>28</v>
      </c>
      <c r="Z1242" s="154" t="str">
        <f>VLOOKUP(D1242,TIPOLOGIA!A:F,5,0)</f>
        <v>TERRESTRE</v>
      </c>
      <c r="AA1242" s="154" t="s">
        <v>525</v>
      </c>
      <c r="AB1242" s="46">
        <v>1</v>
      </c>
      <c r="AC1242" s="87">
        <f>IF(W1242="SOPORTE_TELEFÓNICO",'BASE LIQUIDACION REDEBAN 2025'!$B$19,IF(AND(W1242="VISITA_TÉCNICA",Y1242="TIPO II"),'BASE LIQUIDACION REDEBAN 2025'!$B$18,'BASE LIQUIDACION REDEBAN 2025'!$B$17))</f>
        <v>67654.12000000001</v>
      </c>
      <c r="AD1242" s="87">
        <v>0</v>
      </c>
      <c r="AE1242" s="87">
        <f t="shared" si="19"/>
        <v>67654.12000000001</v>
      </c>
    </row>
    <row r="1243" spans="1:31">
      <c r="A1243" s="154" t="s">
        <v>68</v>
      </c>
      <c r="B1243" s="154" t="str">
        <f>VLOOKUP(A1243,'CENTRO DE COSTOS'!A:D,4,FALSE)</f>
        <v>WILLIAM ASDRUBAL ROZO ROZO</v>
      </c>
      <c r="C1243" s="154" t="str">
        <f>VLOOKUP(A1243,'CENTRO DE COSTOS'!A:D,2,FALSE)</f>
        <v>0004-0004</v>
      </c>
      <c r="D1243" s="154">
        <v>11001</v>
      </c>
      <c r="E1243" s="154">
        <v>2603899</v>
      </c>
      <c r="F1243" s="154">
        <v>46936</v>
      </c>
      <c r="G1243" s="154" t="s">
        <v>8049</v>
      </c>
      <c r="H1243" s="154" t="s">
        <v>470</v>
      </c>
      <c r="I1243" s="154" t="s">
        <v>68</v>
      </c>
      <c r="J1243" s="154" t="s">
        <v>13628</v>
      </c>
      <c r="K1243" s="154" t="s">
        <v>159</v>
      </c>
      <c r="L1243" s="154" t="s">
        <v>13629</v>
      </c>
      <c r="M1243" s="155">
        <v>45884.507638888892</v>
      </c>
      <c r="N1243" s="155">
        <v>45888.634027777778</v>
      </c>
      <c r="O1243" s="8"/>
      <c r="P1243" s="154" t="s">
        <v>10063</v>
      </c>
      <c r="Q1243" s="154" t="s">
        <v>10063</v>
      </c>
      <c r="R1243" s="154" t="s">
        <v>13503</v>
      </c>
      <c r="S1243" s="154" t="s">
        <v>13503</v>
      </c>
      <c r="T1243" s="154" t="s">
        <v>8052</v>
      </c>
      <c r="U1243" s="154" t="s">
        <v>9429</v>
      </c>
      <c r="V1243" s="154" t="s">
        <v>13630</v>
      </c>
      <c r="W1243" s="154" t="s">
        <v>2967</v>
      </c>
      <c r="X1243" s="8"/>
      <c r="Y1243" s="154" t="s">
        <v>25</v>
      </c>
      <c r="Z1243" s="154" t="str">
        <f>VLOOKUP(D1243,TIPOLOGIA!A:F,5,0)</f>
        <v>TERRESTRE</v>
      </c>
      <c r="AA1243" s="154" t="s">
        <v>506</v>
      </c>
      <c r="AB1243" s="46">
        <v>1</v>
      </c>
      <c r="AC1243" s="87">
        <f>IF(W1243="SOPORTE_TELEFÓNICO",'BASE LIQUIDACION REDEBAN 2025'!$B$19,IF(AND(W1243="VISITA_TÉCNICA",Y1243="TIPO II"),'BASE LIQUIDACION REDEBAN 2025'!$B$18,'BASE LIQUIDACION REDEBAN 2025'!$B$17))</f>
        <v>35779.500569199998</v>
      </c>
      <c r="AD1243" s="87">
        <v>0</v>
      </c>
      <c r="AE1243" s="87">
        <f t="shared" si="19"/>
        <v>35779.500569199998</v>
      </c>
    </row>
    <row r="1244" spans="1:31">
      <c r="A1244" s="154" t="s">
        <v>81</v>
      </c>
      <c r="B1244" s="154" t="str">
        <f>VLOOKUP(A1244,'CENTRO DE COSTOS'!A:D,4,FALSE)</f>
        <v>MIGUEL JULIÁN HERNÁNDEZ GUARÍN</v>
      </c>
      <c r="C1244" s="154" t="str">
        <f>VLOOKUP(A1244,'CENTRO DE COSTOS'!A:D,2,FALSE)</f>
        <v>0004-0008</v>
      </c>
      <c r="D1244" s="154">
        <v>54001</v>
      </c>
      <c r="E1244" s="154">
        <v>2603145</v>
      </c>
      <c r="F1244" s="154">
        <v>62928</v>
      </c>
      <c r="G1244" s="154" t="s">
        <v>8049</v>
      </c>
      <c r="H1244" s="154" t="s">
        <v>317</v>
      </c>
      <c r="I1244" s="154" t="s">
        <v>81</v>
      </c>
      <c r="J1244" s="154" t="s">
        <v>13631</v>
      </c>
      <c r="K1244" s="154" t="s">
        <v>159</v>
      </c>
      <c r="L1244" s="154" t="s">
        <v>13632</v>
      </c>
      <c r="M1244" s="155">
        <v>45884.452777777777</v>
      </c>
      <c r="N1244" s="155">
        <v>45888.642361111109</v>
      </c>
      <c r="O1244" s="8"/>
      <c r="P1244" s="154" t="s">
        <v>10063</v>
      </c>
      <c r="Q1244" s="154" t="s">
        <v>10063</v>
      </c>
      <c r="R1244" s="154" t="s">
        <v>200</v>
      </c>
      <c r="S1244" s="154" t="s">
        <v>739</v>
      </c>
      <c r="T1244" s="154" t="s">
        <v>8052</v>
      </c>
      <c r="U1244" s="154" t="s">
        <v>9429</v>
      </c>
      <c r="V1244" s="154" t="s">
        <v>13633</v>
      </c>
      <c r="W1244" s="154" t="s">
        <v>2967</v>
      </c>
      <c r="X1244" s="8"/>
      <c r="Y1244" s="154" t="s">
        <v>25</v>
      </c>
      <c r="Z1244" s="154" t="str">
        <f>VLOOKUP(D1244,TIPOLOGIA!A:F,5,0)</f>
        <v>TERRESTRE</v>
      </c>
      <c r="AA1244" s="154" t="s">
        <v>432</v>
      </c>
      <c r="AB1244" s="46">
        <v>1</v>
      </c>
      <c r="AC1244" s="87">
        <f>IF(W1244="SOPORTE_TELEFÓNICO",'BASE LIQUIDACION REDEBAN 2025'!$B$19,IF(AND(W1244="VISITA_TÉCNICA",Y1244="TIPO II"),'BASE LIQUIDACION REDEBAN 2025'!$B$18,'BASE LIQUIDACION REDEBAN 2025'!$B$17))</f>
        <v>35779.500569199998</v>
      </c>
      <c r="AD1244" s="87">
        <v>0</v>
      </c>
      <c r="AE1244" s="87">
        <f t="shared" si="19"/>
        <v>35779.500569199998</v>
      </c>
    </row>
    <row r="1245" spans="1:31">
      <c r="A1245" s="154" t="s">
        <v>81</v>
      </c>
      <c r="B1245" s="154" t="str">
        <f>VLOOKUP(A1245,'CENTRO DE COSTOS'!A:D,4,FALSE)</f>
        <v>MIGUEL JULIÁN HERNÁNDEZ GUARÍN</v>
      </c>
      <c r="C1245" s="154" t="str">
        <f>VLOOKUP(A1245,'CENTRO DE COSTOS'!A:D,2,FALSE)</f>
        <v>0004-0008</v>
      </c>
      <c r="D1245" s="154">
        <v>54172</v>
      </c>
      <c r="E1245" s="154">
        <v>2581312</v>
      </c>
      <c r="F1245" s="154">
        <v>49337</v>
      </c>
      <c r="G1245" s="154" t="s">
        <v>8049</v>
      </c>
      <c r="H1245" s="154" t="s">
        <v>317</v>
      </c>
      <c r="I1245" s="154" t="s">
        <v>10665</v>
      </c>
      <c r="J1245" s="154" t="s">
        <v>13634</v>
      </c>
      <c r="K1245" s="154" t="s">
        <v>159</v>
      </c>
      <c r="L1245" s="154" t="s">
        <v>13635</v>
      </c>
      <c r="M1245" s="155">
        <v>45880.667361111111</v>
      </c>
      <c r="N1245" s="155">
        <v>45888.645138888889</v>
      </c>
      <c r="O1245" s="8"/>
      <c r="P1245" s="154" t="s">
        <v>10063</v>
      </c>
      <c r="Q1245" s="154" t="s">
        <v>10063</v>
      </c>
      <c r="R1245" s="154" t="s">
        <v>13503</v>
      </c>
      <c r="S1245" s="154" t="s">
        <v>13503</v>
      </c>
      <c r="T1245" s="154" t="s">
        <v>8052</v>
      </c>
      <c r="U1245" s="154" t="s">
        <v>9429</v>
      </c>
      <c r="V1245" s="154" t="s">
        <v>13636</v>
      </c>
      <c r="W1245" s="154" t="s">
        <v>10144</v>
      </c>
      <c r="X1245" s="8"/>
      <c r="Y1245" s="154" t="s">
        <v>28</v>
      </c>
      <c r="Z1245" s="154" t="str">
        <f>VLOOKUP(D1245,TIPOLOGIA!A:F,5,0)</f>
        <v>TERRESTRE</v>
      </c>
      <c r="AA1245" s="154" t="s">
        <v>401</v>
      </c>
      <c r="AB1245" s="46">
        <v>0</v>
      </c>
      <c r="AC1245" s="87">
        <f>IF(W1245="SOPORTE_TELEFÓNICO",'BASE LIQUIDACION REDEBAN 2025'!$B$19,IF(AND(W1245="VISITA_TÉCNICA",Y1245="TIPO II"),'BASE LIQUIDACION REDEBAN 2025'!$B$18,'BASE LIQUIDACION REDEBAN 2025'!$B$17))</f>
        <v>35779.500569199998</v>
      </c>
      <c r="AD1245" s="87">
        <v>0</v>
      </c>
      <c r="AE1245" s="87">
        <f t="shared" si="19"/>
        <v>35779.500569199998</v>
      </c>
    </row>
    <row r="1246" spans="1:31">
      <c r="A1246" s="154" t="s">
        <v>81</v>
      </c>
      <c r="B1246" s="154" t="str">
        <f>VLOOKUP(A1246,'CENTRO DE COSTOS'!A:D,4,FALSE)</f>
        <v>MIGUEL JULIÁN HERNÁNDEZ GUARÍN</v>
      </c>
      <c r="C1246" s="154" t="str">
        <f>VLOOKUP(A1246,'CENTRO DE COSTOS'!A:D,2,FALSE)</f>
        <v>0004-0008</v>
      </c>
      <c r="D1246" s="154">
        <v>54099</v>
      </c>
      <c r="E1246" s="154">
        <v>2581160</v>
      </c>
      <c r="F1246" s="154">
        <v>52234</v>
      </c>
      <c r="G1246" s="154" t="s">
        <v>8049</v>
      </c>
      <c r="H1246" s="154" t="s">
        <v>317</v>
      </c>
      <c r="I1246" s="154" t="s">
        <v>12137</v>
      </c>
      <c r="J1246" s="154" t="s">
        <v>13637</v>
      </c>
      <c r="K1246" s="154" t="s">
        <v>159</v>
      </c>
      <c r="L1246" s="154" t="s">
        <v>13638</v>
      </c>
      <c r="M1246" s="155">
        <v>45880.661805555559</v>
      </c>
      <c r="N1246" s="155">
        <v>45888.649305555555</v>
      </c>
      <c r="O1246" s="8"/>
      <c r="P1246" s="154" t="s">
        <v>10063</v>
      </c>
      <c r="Q1246" s="154" t="s">
        <v>10063</v>
      </c>
      <c r="R1246" s="154" t="s">
        <v>13503</v>
      </c>
      <c r="S1246" s="154" t="s">
        <v>13503</v>
      </c>
      <c r="T1246" s="154" t="s">
        <v>8052</v>
      </c>
      <c r="U1246" s="154" t="s">
        <v>9429</v>
      </c>
      <c r="V1246" s="154" t="s">
        <v>13639</v>
      </c>
      <c r="W1246" s="154" t="s">
        <v>10144</v>
      </c>
      <c r="X1246" s="8"/>
      <c r="Y1246" s="154" t="s">
        <v>28</v>
      </c>
      <c r="Z1246" s="154" t="str">
        <f>VLOOKUP(D1246,TIPOLOGIA!A:F,5,0)</f>
        <v>TERRESTRE</v>
      </c>
      <c r="AA1246" s="154" t="s">
        <v>401</v>
      </c>
      <c r="AB1246" s="46">
        <v>0</v>
      </c>
      <c r="AC1246" s="87">
        <f>IF(W1246="SOPORTE_TELEFÓNICO",'BASE LIQUIDACION REDEBAN 2025'!$B$19,IF(AND(W1246="VISITA_TÉCNICA",Y1246="TIPO II"),'BASE LIQUIDACION REDEBAN 2025'!$B$18,'BASE LIQUIDACION REDEBAN 2025'!$B$17))</f>
        <v>35779.500569199998</v>
      </c>
      <c r="AD1246" s="87">
        <v>0</v>
      </c>
      <c r="AE1246" s="87">
        <f t="shared" si="19"/>
        <v>35779.500569199998</v>
      </c>
    </row>
    <row r="1247" spans="1:31">
      <c r="A1247" s="154" t="s">
        <v>68</v>
      </c>
      <c r="B1247" s="154" t="str">
        <f>VLOOKUP(A1247,'CENTRO DE COSTOS'!A:D,4,FALSE)</f>
        <v>WILLIAM ASDRUBAL ROZO ROZO</v>
      </c>
      <c r="C1247" s="154" t="str">
        <f>VLOOKUP(A1247,'CENTRO DE COSTOS'!A:D,2,FALSE)</f>
        <v>0004-0004</v>
      </c>
      <c r="D1247" s="154">
        <v>11001</v>
      </c>
      <c r="E1247" s="154">
        <v>2601389</v>
      </c>
      <c r="F1247" s="154">
        <v>26671</v>
      </c>
      <c r="G1247" s="154" t="s">
        <v>8049</v>
      </c>
      <c r="H1247" s="154" t="s">
        <v>470</v>
      </c>
      <c r="I1247" s="154" t="s">
        <v>68</v>
      </c>
      <c r="J1247" s="154" t="s">
        <v>9592</v>
      </c>
      <c r="K1247" s="154" t="s">
        <v>159</v>
      </c>
      <c r="L1247" s="154" t="s">
        <v>13640</v>
      </c>
      <c r="M1247" s="155">
        <v>45884.347916666666</v>
      </c>
      <c r="N1247" s="155">
        <v>45888.650694444441</v>
      </c>
      <c r="O1247" s="8"/>
      <c r="P1247" s="154" t="s">
        <v>10063</v>
      </c>
      <c r="Q1247" s="154" t="s">
        <v>10063</v>
      </c>
      <c r="R1247" s="154" t="s">
        <v>220</v>
      </c>
      <c r="S1247" s="154" t="s">
        <v>8370</v>
      </c>
      <c r="T1247" s="154" t="s">
        <v>8052</v>
      </c>
      <c r="U1247" s="154" t="s">
        <v>9429</v>
      </c>
      <c r="V1247" s="154" t="s">
        <v>13641</v>
      </c>
      <c r="W1247" s="154" t="s">
        <v>2967</v>
      </c>
      <c r="X1247" s="8"/>
      <c r="Y1247" s="154" t="s">
        <v>25</v>
      </c>
      <c r="Z1247" s="154" t="str">
        <f>VLOOKUP(D1247,TIPOLOGIA!A:F,5,0)</f>
        <v>TERRESTRE</v>
      </c>
      <c r="AA1247" s="154" t="s">
        <v>887</v>
      </c>
      <c r="AB1247" s="46">
        <v>1</v>
      </c>
      <c r="AC1247" s="87">
        <f>IF(W1247="SOPORTE_TELEFÓNICO",'BASE LIQUIDACION REDEBAN 2025'!$B$19,IF(AND(W1247="VISITA_TÉCNICA",Y1247="TIPO II"),'BASE LIQUIDACION REDEBAN 2025'!$B$18,'BASE LIQUIDACION REDEBAN 2025'!$B$17))</f>
        <v>35779.500569199998</v>
      </c>
      <c r="AD1247" s="87">
        <v>0</v>
      </c>
      <c r="AE1247" s="87">
        <f t="shared" si="19"/>
        <v>35779.500569199998</v>
      </c>
    </row>
    <row r="1248" spans="1:31">
      <c r="A1248" s="154" t="s">
        <v>90</v>
      </c>
      <c r="B1248" s="154" t="str">
        <f>VLOOKUP(A1248,'CENTRO DE COSTOS'!A:D,4,FALSE)</f>
        <v>JUAN SEBASTIÁN RÍOS CASTRILLÓN</v>
      </c>
      <c r="C1248" s="154" t="str">
        <f>VLOOKUP(A1248,'CENTRO DE COSTOS'!A:D,2,FALSE)</f>
        <v>0004-0005</v>
      </c>
      <c r="D1248" s="154">
        <v>5360</v>
      </c>
      <c r="E1248" s="154">
        <v>2584394</v>
      </c>
      <c r="F1248" s="154">
        <v>57195</v>
      </c>
      <c r="G1248" s="154" t="s">
        <v>8049</v>
      </c>
      <c r="H1248" s="154" t="s">
        <v>197</v>
      </c>
      <c r="I1248" s="154" t="s">
        <v>3607</v>
      </c>
      <c r="J1248" s="154" t="s">
        <v>13642</v>
      </c>
      <c r="K1248" s="154" t="s">
        <v>159</v>
      </c>
      <c r="L1248" s="154" t="s">
        <v>13643</v>
      </c>
      <c r="M1248" s="155">
        <v>45881.411805555559</v>
      </c>
      <c r="N1248" s="155">
        <v>45888.772916666669</v>
      </c>
      <c r="O1248" s="8"/>
      <c r="P1248" s="154" t="s">
        <v>10063</v>
      </c>
      <c r="Q1248" s="154" t="s">
        <v>10063</v>
      </c>
      <c r="R1248" s="154" t="s">
        <v>13503</v>
      </c>
      <c r="S1248" s="154" t="s">
        <v>13503</v>
      </c>
      <c r="T1248" s="154" t="s">
        <v>8052</v>
      </c>
      <c r="U1248" s="154" t="s">
        <v>9429</v>
      </c>
      <c r="V1248" s="154" t="s">
        <v>13644</v>
      </c>
      <c r="W1248" s="154" t="s">
        <v>2967</v>
      </c>
      <c r="X1248" s="8"/>
      <c r="Y1248" s="154" t="s">
        <v>25</v>
      </c>
      <c r="Z1248" s="154" t="str">
        <f>VLOOKUP(D1248,TIPOLOGIA!A:F,5,0)</f>
        <v>TERRESTRE</v>
      </c>
      <c r="AA1248" s="154" t="s">
        <v>13645</v>
      </c>
      <c r="AB1248" s="46">
        <v>1</v>
      </c>
      <c r="AC1248" s="87">
        <f>IF(W1248="SOPORTE_TELEFÓNICO",'BASE LIQUIDACION REDEBAN 2025'!$B$19,IF(AND(W1248="VISITA_TÉCNICA",Y1248="TIPO II"),'BASE LIQUIDACION REDEBAN 2025'!$B$18,'BASE LIQUIDACION REDEBAN 2025'!$B$17))</f>
        <v>35779.500569199998</v>
      </c>
      <c r="AD1248" s="87">
        <v>0</v>
      </c>
      <c r="AE1248" s="87">
        <f t="shared" si="19"/>
        <v>35779.500569199998</v>
      </c>
    </row>
    <row r="1249" spans="1:31">
      <c r="A1249" s="154" t="s">
        <v>90</v>
      </c>
      <c r="B1249" s="154" t="str">
        <f>VLOOKUP(A1249,'CENTRO DE COSTOS'!A:D,4,FALSE)</f>
        <v>JUAN SEBASTIÁN RÍOS CASTRILLÓN</v>
      </c>
      <c r="C1249" s="154" t="str">
        <f>VLOOKUP(A1249,'CENTRO DE COSTOS'!A:D,2,FALSE)</f>
        <v>0004-0005</v>
      </c>
      <c r="D1249" s="154">
        <v>5088</v>
      </c>
      <c r="E1249" s="154">
        <v>2586069</v>
      </c>
      <c r="F1249" s="154">
        <v>24597</v>
      </c>
      <c r="G1249" s="154" t="s">
        <v>8049</v>
      </c>
      <c r="H1249" s="154" t="s">
        <v>197</v>
      </c>
      <c r="I1249" s="154" t="s">
        <v>211</v>
      </c>
      <c r="J1249" s="154" t="s">
        <v>13646</v>
      </c>
      <c r="K1249" s="154" t="s">
        <v>159</v>
      </c>
      <c r="L1249" s="154" t="s">
        <v>13647</v>
      </c>
      <c r="M1249" s="155">
        <v>45881.513194444444</v>
      </c>
      <c r="N1249" s="155">
        <v>45888.775000000001</v>
      </c>
      <c r="O1249" s="8"/>
      <c r="P1249" s="154" t="s">
        <v>10063</v>
      </c>
      <c r="Q1249" s="154" t="s">
        <v>10063</v>
      </c>
      <c r="R1249" s="154" t="s">
        <v>220</v>
      </c>
      <c r="S1249" s="154" t="s">
        <v>9500</v>
      </c>
      <c r="T1249" s="154" t="s">
        <v>8052</v>
      </c>
      <c r="U1249" s="154" t="s">
        <v>9429</v>
      </c>
      <c r="V1249" s="154" t="s">
        <v>13648</v>
      </c>
      <c r="W1249" s="154" t="s">
        <v>2967</v>
      </c>
      <c r="X1249" s="8"/>
      <c r="Y1249" s="154" t="s">
        <v>25</v>
      </c>
      <c r="Z1249" s="154" t="str">
        <f>VLOOKUP(D1249,TIPOLOGIA!A:F,5,0)</f>
        <v>TERRESTRE</v>
      </c>
      <c r="AA1249" s="154" t="s">
        <v>13645</v>
      </c>
      <c r="AB1249" s="46">
        <v>1</v>
      </c>
      <c r="AC1249" s="87">
        <f>IF(W1249="SOPORTE_TELEFÓNICO",'BASE LIQUIDACION REDEBAN 2025'!$B$19,IF(AND(W1249="VISITA_TÉCNICA",Y1249="TIPO II"),'BASE LIQUIDACION REDEBAN 2025'!$B$18,'BASE LIQUIDACION REDEBAN 2025'!$B$17))</f>
        <v>35779.500569199998</v>
      </c>
      <c r="AD1249" s="87">
        <v>0</v>
      </c>
      <c r="AE1249" s="87">
        <f t="shared" si="19"/>
        <v>35779.500569199998</v>
      </c>
    </row>
    <row r="1250" spans="1:31">
      <c r="A1250" s="154" t="s">
        <v>90</v>
      </c>
      <c r="B1250" s="154" t="str">
        <f>VLOOKUP(A1250,'CENTRO DE COSTOS'!A:D,4,FALSE)</f>
        <v>JUAN SEBASTIÁN RÍOS CASTRILLÓN</v>
      </c>
      <c r="C1250" s="154" t="str">
        <f>VLOOKUP(A1250,'CENTRO DE COSTOS'!A:D,2,FALSE)</f>
        <v>0004-0005</v>
      </c>
      <c r="D1250" s="154">
        <v>5360</v>
      </c>
      <c r="E1250" s="154">
        <v>2586434</v>
      </c>
      <c r="F1250" s="154">
        <v>14762</v>
      </c>
      <c r="G1250" s="154" t="s">
        <v>8049</v>
      </c>
      <c r="H1250" s="154" t="s">
        <v>197</v>
      </c>
      <c r="I1250" s="154" t="s">
        <v>3607</v>
      </c>
      <c r="J1250" s="154" t="s">
        <v>13649</v>
      </c>
      <c r="K1250" s="154" t="s">
        <v>159</v>
      </c>
      <c r="L1250" s="154" t="s">
        <v>13650</v>
      </c>
      <c r="M1250" s="155">
        <v>45881.544444444444</v>
      </c>
      <c r="N1250" s="155">
        <v>45888.775694444441</v>
      </c>
      <c r="O1250" s="8"/>
      <c r="P1250" s="154" t="s">
        <v>10063</v>
      </c>
      <c r="Q1250" s="154" t="s">
        <v>10063</v>
      </c>
      <c r="R1250" s="154" t="s">
        <v>13503</v>
      </c>
      <c r="S1250" s="154" t="s">
        <v>13503</v>
      </c>
      <c r="T1250" s="154" t="s">
        <v>8052</v>
      </c>
      <c r="U1250" s="154" t="s">
        <v>9429</v>
      </c>
      <c r="V1250" s="154" t="s">
        <v>13651</v>
      </c>
      <c r="W1250" s="154" t="s">
        <v>2967</v>
      </c>
      <c r="X1250" s="8"/>
      <c r="Y1250" s="154" t="s">
        <v>25</v>
      </c>
      <c r="Z1250" s="154" t="str">
        <f>VLOOKUP(D1250,TIPOLOGIA!A:F,5,0)</f>
        <v>TERRESTRE</v>
      </c>
      <c r="AA1250" s="154" t="s">
        <v>13645</v>
      </c>
      <c r="AB1250" s="46">
        <v>1</v>
      </c>
      <c r="AC1250" s="87">
        <f>IF(W1250="SOPORTE_TELEFÓNICO",'BASE LIQUIDACION REDEBAN 2025'!$B$19,IF(AND(W1250="VISITA_TÉCNICA",Y1250="TIPO II"),'BASE LIQUIDACION REDEBAN 2025'!$B$18,'BASE LIQUIDACION REDEBAN 2025'!$B$17))</f>
        <v>35779.500569199998</v>
      </c>
      <c r="AD1250" s="87">
        <v>0</v>
      </c>
      <c r="AE1250" s="87">
        <f t="shared" si="19"/>
        <v>35779.500569199998</v>
      </c>
    </row>
    <row r="1251" spans="1:31">
      <c r="A1251" s="154" t="s">
        <v>90</v>
      </c>
      <c r="B1251" s="154" t="str">
        <f>VLOOKUP(A1251,'CENTRO DE COSTOS'!A:D,4,FALSE)</f>
        <v>JUAN SEBASTIÁN RÍOS CASTRILLÓN</v>
      </c>
      <c r="C1251" s="154" t="str">
        <f>VLOOKUP(A1251,'CENTRO DE COSTOS'!A:D,2,FALSE)</f>
        <v>0004-0005</v>
      </c>
      <c r="D1251" s="154">
        <v>5001</v>
      </c>
      <c r="E1251" s="154">
        <v>2586669</v>
      </c>
      <c r="F1251" s="154">
        <v>79586</v>
      </c>
      <c r="G1251" s="154" t="s">
        <v>8049</v>
      </c>
      <c r="H1251" s="154" t="s">
        <v>197</v>
      </c>
      <c r="I1251" s="154" t="s">
        <v>90</v>
      </c>
      <c r="J1251" s="154" t="s">
        <v>13652</v>
      </c>
      <c r="K1251" s="154" t="s">
        <v>159</v>
      </c>
      <c r="L1251" s="154" t="s">
        <v>13653</v>
      </c>
      <c r="M1251" s="155">
        <v>45881.587500000001</v>
      </c>
      <c r="N1251" s="155">
        <v>45888.776388888888</v>
      </c>
      <c r="O1251" s="8"/>
      <c r="P1251" s="154" t="s">
        <v>10063</v>
      </c>
      <c r="Q1251" s="154" t="s">
        <v>10063</v>
      </c>
      <c r="R1251" s="154" t="s">
        <v>2973</v>
      </c>
      <c r="S1251" s="154" t="s">
        <v>2973</v>
      </c>
      <c r="T1251" s="154" t="s">
        <v>8052</v>
      </c>
      <c r="U1251" s="154" t="s">
        <v>9429</v>
      </c>
      <c r="V1251" s="154" t="s">
        <v>13654</v>
      </c>
      <c r="W1251" s="154" t="s">
        <v>2967</v>
      </c>
      <c r="X1251" s="8"/>
      <c r="Y1251" s="154" t="s">
        <v>25</v>
      </c>
      <c r="Z1251" s="154" t="str">
        <f>VLOOKUP(D1251,TIPOLOGIA!A:F,5,0)</f>
        <v>TERRESTRE</v>
      </c>
      <c r="AA1251" s="154" t="s">
        <v>13645</v>
      </c>
      <c r="AB1251" s="46">
        <v>1</v>
      </c>
      <c r="AC1251" s="87">
        <f>IF(W1251="SOPORTE_TELEFÓNICO",'BASE LIQUIDACION REDEBAN 2025'!$B$19,IF(AND(W1251="VISITA_TÉCNICA",Y1251="TIPO II"),'BASE LIQUIDACION REDEBAN 2025'!$B$18,'BASE LIQUIDACION REDEBAN 2025'!$B$17))</f>
        <v>35779.500569199998</v>
      </c>
      <c r="AD1251" s="87">
        <v>0</v>
      </c>
      <c r="AE1251" s="87">
        <f t="shared" si="19"/>
        <v>35779.500569199998</v>
      </c>
    </row>
    <row r="1252" spans="1:31">
      <c r="A1252" s="154" t="s">
        <v>90</v>
      </c>
      <c r="B1252" s="154" t="str">
        <f>VLOOKUP(A1252,'CENTRO DE COSTOS'!A:D,4,FALSE)</f>
        <v>JUAN SEBASTIÁN RÍOS CASTRILLÓN</v>
      </c>
      <c r="C1252" s="154" t="str">
        <f>VLOOKUP(A1252,'CENTRO DE COSTOS'!A:D,2,FALSE)</f>
        <v>0004-0005</v>
      </c>
      <c r="D1252" s="154">
        <v>5631</v>
      </c>
      <c r="E1252" s="154">
        <v>2587990</v>
      </c>
      <c r="F1252" s="154">
        <v>76870</v>
      </c>
      <c r="G1252" s="154" t="s">
        <v>8049</v>
      </c>
      <c r="H1252" s="154" t="s">
        <v>197</v>
      </c>
      <c r="I1252" s="154" t="s">
        <v>3802</v>
      </c>
      <c r="J1252" s="154" t="s">
        <v>13655</v>
      </c>
      <c r="K1252" s="154" t="s">
        <v>159</v>
      </c>
      <c r="L1252" s="154" t="s">
        <v>13656</v>
      </c>
      <c r="M1252" s="155">
        <v>45881.677083333336</v>
      </c>
      <c r="N1252" s="155">
        <v>45888.780555555553</v>
      </c>
      <c r="O1252" s="8"/>
      <c r="P1252" s="154" t="s">
        <v>10063</v>
      </c>
      <c r="Q1252" s="154" t="s">
        <v>10063</v>
      </c>
      <c r="R1252" s="154" t="s">
        <v>13503</v>
      </c>
      <c r="S1252" s="154" t="s">
        <v>13503</v>
      </c>
      <c r="T1252" s="154" t="s">
        <v>8052</v>
      </c>
      <c r="U1252" s="154" t="s">
        <v>9429</v>
      </c>
      <c r="V1252" s="154" t="s">
        <v>13657</v>
      </c>
      <c r="W1252" s="154" t="s">
        <v>2967</v>
      </c>
      <c r="X1252" s="8"/>
      <c r="Y1252" s="154" t="s">
        <v>25</v>
      </c>
      <c r="Z1252" s="154" t="str">
        <f>VLOOKUP(D1252,TIPOLOGIA!A:F,5,0)</f>
        <v>TERRESTRE</v>
      </c>
      <c r="AA1252" s="154" t="s">
        <v>13645</v>
      </c>
      <c r="AB1252" s="46">
        <v>1</v>
      </c>
      <c r="AC1252" s="87">
        <f>IF(W1252="SOPORTE_TELEFÓNICO",'BASE LIQUIDACION REDEBAN 2025'!$B$19,IF(AND(W1252="VISITA_TÉCNICA",Y1252="TIPO II"),'BASE LIQUIDACION REDEBAN 2025'!$B$18,'BASE LIQUIDACION REDEBAN 2025'!$B$17))</f>
        <v>35779.500569199998</v>
      </c>
      <c r="AD1252" s="87">
        <v>0</v>
      </c>
      <c r="AE1252" s="87">
        <f t="shared" si="19"/>
        <v>35779.500569199998</v>
      </c>
    </row>
    <row r="1253" spans="1:31">
      <c r="A1253" s="154" t="s">
        <v>90</v>
      </c>
      <c r="B1253" s="154" t="str">
        <f>VLOOKUP(A1253,'CENTRO DE COSTOS'!A:D,4,FALSE)</f>
        <v>JUAN SEBASTIÁN RÍOS CASTRILLÓN</v>
      </c>
      <c r="C1253" s="154" t="str">
        <f>VLOOKUP(A1253,'CENTRO DE COSTOS'!A:D,2,FALSE)</f>
        <v>0004-0005</v>
      </c>
      <c r="D1253" s="154">
        <v>5001</v>
      </c>
      <c r="E1253" s="154">
        <v>2589157</v>
      </c>
      <c r="F1253" s="154">
        <v>68503</v>
      </c>
      <c r="G1253" s="154" t="s">
        <v>8049</v>
      </c>
      <c r="H1253" s="154" t="s">
        <v>197</v>
      </c>
      <c r="I1253" s="154" t="s">
        <v>90</v>
      </c>
      <c r="J1253" s="154" t="s">
        <v>13658</v>
      </c>
      <c r="K1253" s="154" t="s">
        <v>159</v>
      </c>
      <c r="L1253" s="154" t="s">
        <v>13659</v>
      </c>
      <c r="M1253" s="155">
        <v>45882.333333333336</v>
      </c>
      <c r="N1253" s="155">
        <v>45888.781944444447</v>
      </c>
      <c r="O1253" s="8"/>
      <c r="P1253" s="154" t="s">
        <v>10063</v>
      </c>
      <c r="Q1253" s="154" t="s">
        <v>10063</v>
      </c>
      <c r="R1253" s="154" t="s">
        <v>13503</v>
      </c>
      <c r="S1253" s="154" t="s">
        <v>13503</v>
      </c>
      <c r="T1253" s="154" t="s">
        <v>8052</v>
      </c>
      <c r="U1253" s="154" t="s">
        <v>9429</v>
      </c>
      <c r="V1253" s="154" t="s">
        <v>13660</v>
      </c>
      <c r="W1253" s="154" t="s">
        <v>2967</v>
      </c>
      <c r="X1253" s="8"/>
      <c r="Y1253" s="154" t="s">
        <v>25</v>
      </c>
      <c r="Z1253" s="154" t="str">
        <f>VLOOKUP(D1253,TIPOLOGIA!A:F,5,0)</f>
        <v>TERRESTRE</v>
      </c>
      <c r="AA1253" s="154" t="s">
        <v>13645</v>
      </c>
      <c r="AB1253" s="46">
        <v>1</v>
      </c>
      <c r="AC1253" s="87">
        <f>IF(W1253="SOPORTE_TELEFÓNICO",'BASE LIQUIDACION REDEBAN 2025'!$B$19,IF(AND(W1253="VISITA_TÉCNICA",Y1253="TIPO II"),'BASE LIQUIDACION REDEBAN 2025'!$B$18,'BASE LIQUIDACION REDEBAN 2025'!$B$17))</f>
        <v>35779.500569199998</v>
      </c>
      <c r="AD1253" s="87">
        <v>0</v>
      </c>
      <c r="AE1253" s="87">
        <f t="shared" si="19"/>
        <v>35779.500569199998</v>
      </c>
    </row>
    <row r="1254" spans="1:31">
      <c r="A1254" s="154" t="s">
        <v>90</v>
      </c>
      <c r="B1254" s="154" t="str">
        <f>VLOOKUP(A1254,'CENTRO DE COSTOS'!A:D,4,FALSE)</f>
        <v>JUAN SEBASTIÁN RÍOS CASTRILLÓN</v>
      </c>
      <c r="C1254" s="154" t="str">
        <f>VLOOKUP(A1254,'CENTRO DE COSTOS'!A:D,2,FALSE)</f>
        <v>0004-0005</v>
      </c>
      <c r="D1254" s="154">
        <v>5001</v>
      </c>
      <c r="E1254" s="154">
        <v>2589028</v>
      </c>
      <c r="F1254" s="154">
        <v>15100</v>
      </c>
      <c r="G1254" s="154" t="s">
        <v>8049</v>
      </c>
      <c r="H1254" s="154" t="s">
        <v>197</v>
      </c>
      <c r="I1254" s="154" t="s">
        <v>90</v>
      </c>
      <c r="J1254" s="154" t="s">
        <v>13661</v>
      </c>
      <c r="K1254" s="154" t="s">
        <v>159</v>
      </c>
      <c r="L1254" s="154" t="s">
        <v>13662</v>
      </c>
      <c r="M1254" s="155">
        <v>45882.333333333336</v>
      </c>
      <c r="N1254" s="155">
        <v>45888.782638888886</v>
      </c>
      <c r="O1254" s="8"/>
      <c r="P1254" s="154" t="s">
        <v>10063</v>
      </c>
      <c r="Q1254" s="154" t="s">
        <v>10063</v>
      </c>
      <c r="R1254" s="154" t="s">
        <v>13503</v>
      </c>
      <c r="S1254" s="154" t="s">
        <v>13503</v>
      </c>
      <c r="T1254" s="154" t="s">
        <v>8052</v>
      </c>
      <c r="U1254" s="154" t="s">
        <v>9429</v>
      </c>
      <c r="V1254" s="154" t="s">
        <v>13663</v>
      </c>
      <c r="W1254" s="154" t="s">
        <v>2967</v>
      </c>
      <c r="X1254" s="8"/>
      <c r="Y1254" s="154" t="s">
        <v>25</v>
      </c>
      <c r="Z1254" s="154" t="str">
        <f>VLOOKUP(D1254,TIPOLOGIA!A:F,5,0)</f>
        <v>TERRESTRE</v>
      </c>
      <c r="AA1254" s="154" t="s">
        <v>13645</v>
      </c>
      <c r="AB1254" s="46">
        <v>1</v>
      </c>
      <c r="AC1254" s="87">
        <f>IF(W1254="SOPORTE_TELEFÓNICO",'BASE LIQUIDACION REDEBAN 2025'!$B$19,IF(AND(W1254="VISITA_TÉCNICA",Y1254="TIPO II"),'BASE LIQUIDACION REDEBAN 2025'!$B$18,'BASE LIQUIDACION REDEBAN 2025'!$B$17))</f>
        <v>35779.500569199998</v>
      </c>
      <c r="AD1254" s="87">
        <v>0</v>
      </c>
      <c r="AE1254" s="87">
        <f t="shared" si="19"/>
        <v>35779.500569199998</v>
      </c>
    </row>
    <row r="1255" spans="1:31">
      <c r="A1255" s="154" t="s">
        <v>90</v>
      </c>
      <c r="B1255" s="154" t="str">
        <f>VLOOKUP(A1255,'CENTRO DE COSTOS'!A:D,4,FALSE)</f>
        <v>JUAN SEBASTIÁN RÍOS CASTRILLÓN</v>
      </c>
      <c r="C1255" s="154" t="str">
        <f>VLOOKUP(A1255,'CENTRO DE COSTOS'!A:D,2,FALSE)</f>
        <v>0004-0005</v>
      </c>
      <c r="D1255" s="154">
        <v>5001</v>
      </c>
      <c r="E1255" s="154">
        <v>2588884</v>
      </c>
      <c r="F1255" s="154">
        <v>79003</v>
      </c>
      <c r="G1255" s="154" t="s">
        <v>8049</v>
      </c>
      <c r="H1255" s="154" t="s">
        <v>197</v>
      </c>
      <c r="I1255" s="154" t="s">
        <v>90</v>
      </c>
      <c r="J1255" s="154" t="s">
        <v>13664</v>
      </c>
      <c r="K1255" s="154" t="s">
        <v>159</v>
      </c>
      <c r="L1255" s="154" t="s">
        <v>13665</v>
      </c>
      <c r="M1255" s="155">
        <v>45882.333333333336</v>
      </c>
      <c r="N1255" s="155">
        <v>45888.785416666666</v>
      </c>
      <c r="O1255" s="8"/>
      <c r="P1255" s="154" t="s">
        <v>10063</v>
      </c>
      <c r="Q1255" s="154" t="s">
        <v>10063</v>
      </c>
      <c r="R1255" s="154" t="s">
        <v>200</v>
      </c>
      <c r="S1255" s="154" t="s">
        <v>739</v>
      </c>
      <c r="T1255" s="154" t="s">
        <v>8052</v>
      </c>
      <c r="U1255" s="154" t="s">
        <v>9429</v>
      </c>
      <c r="V1255" s="154" t="s">
        <v>13666</v>
      </c>
      <c r="W1255" s="154" t="s">
        <v>2967</v>
      </c>
      <c r="X1255" s="8"/>
      <c r="Y1255" s="154" t="s">
        <v>25</v>
      </c>
      <c r="Z1255" s="154" t="str">
        <f>VLOOKUP(D1255,TIPOLOGIA!A:F,5,0)</f>
        <v>TERRESTRE</v>
      </c>
      <c r="AA1255" s="154" t="s">
        <v>13645</v>
      </c>
      <c r="AB1255" s="46">
        <v>1</v>
      </c>
      <c r="AC1255" s="87">
        <f>IF(W1255="SOPORTE_TELEFÓNICO",'BASE LIQUIDACION REDEBAN 2025'!$B$19,IF(AND(W1255="VISITA_TÉCNICA",Y1255="TIPO II"),'BASE LIQUIDACION REDEBAN 2025'!$B$18,'BASE LIQUIDACION REDEBAN 2025'!$B$17))</f>
        <v>35779.500569199998</v>
      </c>
      <c r="AD1255" s="87">
        <v>0</v>
      </c>
      <c r="AE1255" s="87">
        <f t="shared" si="19"/>
        <v>35779.500569199998</v>
      </c>
    </row>
    <row r="1256" spans="1:31">
      <c r="A1256" s="154" t="s">
        <v>90</v>
      </c>
      <c r="B1256" s="154" t="str">
        <f>VLOOKUP(A1256,'CENTRO DE COSTOS'!A:D,4,FALSE)</f>
        <v>JUAN SEBASTIÁN RÍOS CASTRILLÓN</v>
      </c>
      <c r="C1256" s="154" t="str">
        <f>VLOOKUP(A1256,'CENTRO DE COSTOS'!A:D,2,FALSE)</f>
        <v>0004-0005</v>
      </c>
      <c r="D1256" s="154">
        <v>5001</v>
      </c>
      <c r="E1256" s="154">
        <v>2590797</v>
      </c>
      <c r="F1256" s="154">
        <v>67455</v>
      </c>
      <c r="G1256" s="154" t="s">
        <v>8049</v>
      </c>
      <c r="H1256" s="154" t="s">
        <v>197</v>
      </c>
      <c r="I1256" s="154" t="s">
        <v>90</v>
      </c>
      <c r="J1256" s="154" t="s">
        <v>13667</v>
      </c>
      <c r="K1256" s="154" t="s">
        <v>159</v>
      </c>
      <c r="L1256" s="154" t="s">
        <v>13668</v>
      </c>
      <c r="M1256" s="155">
        <v>45882.416666666664</v>
      </c>
      <c r="N1256" s="155">
        <v>45888.786805555559</v>
      </c>
      <c r="O1256" s="8"/>
      <c r="P1256" s="154" t="s">
        <v>10063</v>
      </c>
      <c r="Q1256" s="154" t="s">
        <v>10063</v>
      </c>
      <c r="R1256" s="154" t="s">
        <v>200</v>
      </c>
      <c r="S1256" s="154" t="s">
        <v>739</v>
      </c>
      <c r="T1256" s="154" t="s">
        <v>8052</v>
      </c>
      <c r="U1256" s="154" t="s">
        <v>9429</v>
      </c>
      <c r="V1256" s="154" t="s">
        <v>13669</v>
      </c>
      <c r="W1256" s="154" t="s">
        <v>2967</v>
      </c>
      <c r="X1256" s="8"/>
      <c r="Y1256" s="154" t="s">
        <v>25</v>
      </c>
      <c r="Z1256" s="154" t="str">
        <f>VLOOKUP(D1256,TIPOLOGIA!A:F,5,0)</f>
        <v>TERRESTRE</v>
      </c>
      <c r="AA1256" s="154" t="s">
        <v>13645</v>
      </c>
      <c r="AB1256" s="46">
        <v>1</v>
      </c>
      <c r="AC1256" s="87">
        <f>IF(W1256="SOPORTE_TELEFÓNICO",'BASE LIQUIDACION REDEBAN 2025'!$B$19,IF(AND(W1256="VISITA_TÉCNICA",Y1256="TIPO II"),'BASE LIQUIDACION REDEBAN 2025'!$B$18,'BASE LIQUIDACION REDEBAN 2025'!$B$17))</f>
        <v>35779.500569199998</v>
      </c>
      <c r="AD1256" s="87">
        <v>0</v>
      </c>
      <c r="AE1256" s="87">
        <f t="shared" si="19"/>
        <v>35779.500569199998</v>
      </c>
    </row>
    <row r="1257" spans="1:31">
      <c r="A1257" s="154" t="s">
        <v>90</v>
      </c>
      <c r="B1257" s="154" t="str">
        <f>VLOOKUP(A1257,'CENTRO DE COSTOS'!A:D,4,FALSE)</f>
        <v>JUAN SEBASTIÁN RÍOS CASTRILLÓN</v>
      </c>
      <c r="C1257" s="154" t="str">
        <f>VLOOKUP(A1257,'CENTRO DE COSTOS'!A:D,2,FALSE)</f>
        <v>0004-0005</v>
      </c>
      <c r="D1257" s="154">
        <v>5001</v>
      </c>
      <c r="E1257" s="154">
        <v>2591369</v>
      </c>
      <c r="F1257" s="154">
        <v>78668</v>
      </c>
      <c r="G1257" s="154" t="s">
        <v>8049</v>
      </c>
      <c r="H1257" s="154" t="s">
        <v>197</v>
      </c>
      <c r="I1257" s="154" t="s">
        <v>90</v>
      </c>
      <c r="J1257" s="154" t="s">
        <v>12503</v>
      </c>
      <c r="K1257" s="154" t="s">
        <v>159</v>
      </c>
      <c r="L1257" s="154" t="s">
        <v>13670</v>
      </c>
      <c r="M1257" s="155">
        <v>45882.441666666666</v>
      </c>
      <c r="N1257" s="155">
        <v>45888.788194444445</v>
      </c>
      <c r="O1257" s="8"/>
      <c r="P1257" s="154" t="s">
        <v>10063</v>
      </c>
      <c r="Q1257" s="154" t="s">
        <v>10063</v>
      </c>
      <c r="R1257" s="154" t="s">
        <v>200</v>
      </c>
      <c r="S1257" s="154" t="s">
        <v>201</v>
      </c>
      <c r="T1257" s="154" t="s">
        <v>8052</v>
      </c>
      <c r="U1257" s="154" t="s">
        <v>9429</v>
      </c>
      <c r="V1257" s="154" t="s">
        <v>13671</v>
      </c>
      <c r="W1257" s="154" t="s">
        <v>2967</v>
      </c>
      <c r="X1257" s="8"/>
      <c r="Y1257" s="154" t="s">
        <v>25</v>
      </c>
      <c r="Z1257" s="154" t="str">
        <f>VLOOKUP(D1257,TIPOLOGIA!A:F,5,0)</f>
        <v>TERRESTRE</v>
      </c>
      <c r="AA1257" s="154" t="s">
        <v>13645</v>
      </c>
      <c r="AB1257" s="46">
        <v>1</v>
      </c>
      <c r="AC1257" s="87">
        <f>IF(W1257="SOPORTE_TELEFÓNICO",'BASE LIQUIDACION REDEBAN 2025'!$B$19,IF(AND(W1257="VISITA_TÉCNICA",Y1257="TIPO II"),'BASE LIQUIDACION REDEBAN 2025'!$B$18,'BASE LIQUIDACION REDEBAN 2025'!$B$17))</f>
        <v>35779.500569199998</v>
      </c>
      <c r="AD1257" s="87">
        <v>0</v>
      </c>
      <c r="AE1257" s="87">
        <f t="shared" si="19"/>
        <v>35779.500569199998</v>
      </c>
    </row>
    <row r="1258" spans="1:31">
      <c r="A1258" s="154" t="s">
        <v>90</v>
      </c>
      <c r="B1258" s="154" t="str">
        <f>VLOOKUP(A1258,'CENTRO DE COSTOS'!A:D,4,FALSE)</f>
        <v>JUAN SEBASTIÁN RÍOS CASTRILLÓN</v>
      </c>
      <c r="C1258" s="154" t="str">
        <f>VLOOKUP(A1258,'CENTRO DE COSTOS'!A:D,2,FALSE)</f>
        <v>0004-0005</v>
      </c>
      <c r="D1258" s="154">
        <v>5001</v>
      </c>
      <c r="E1258" s="154">
        <v>2591839</v>
      </c>
      <c r="F1258" s="154">
        <v>78307</v>
      </c>
      <c r="G1258" s="154" t="s">
        <v>8049</v>
      </c>
      <c r="H1258" s="154" t="s">
        <v>197</v>
      </c>
      <c r="I1258" s="154" t="s">
        <v>90</v>
      </c>
      <c r="J1258" s="154" t="s">
        <v>5157</v>
      </c>
      <c r="K1258" s="154" t="s">
        <v>159</v>
      </c>
      <c r="L1258" s="154" t="s">
        <v>13672</v>
      </c>
      <c r="M1258" s="155">
        <v>45882.470833333333</v>
      </c>
      <c r="N1258" s="155">
        <v>45888.788888888892</v>
      </c>
      <c r="O1258" s="8"/>
      <c r="P1258" s="154" t="s">
        <v>10063</v>
      </c>
      <c r="Q1258" s="154" t="s">
        <v>10063</v>
      </c>
      <c r="R1258" s="154" t="s">
        <v>13503</v>
      </c>
      <c r="S1258" s="154" t="s">
        <v>13503</v>
      </c>
      <c r="T1258" s="154" t="s">
        <v>8052</v>
      </c>
      <c r="U1258" s="154" t="s">
        <v>9429</v>
      </c>
      <c r="V1258" s="154" t="s">
        <v>13671</v>
      </c>
      <c r="W1258" s="154" t="s">
        <v>2967</v>
      </c>
      <c r="X1258" s="8"/>
      <c r="Y1258" s="154" t="s">
        <v>25</v>
      </c>
      <c r="Z1258" s="154" t="str">
        <f>VLOOKUP(D1258,TIPOLOGIA!A:F,5,0)</f>
        <v>TERRESTRE</v>
      </c>
      <c r="AA1258" s="154" t="s">
        <v>13645</v>
      </c>
      <c r="AB1258" s="46">
        <v>1</v>
      </c>
      <c r="AC1258" s="87">
        <f>IF(W1258="SOPORTE_TELEFÓNICO",'BASE LIQUIDACION REDEBAN 2025'!$B$19,IF(AND(W1258="VISITA_TÉCNICA",Y1258="TIPO II"),'BASE LIQUIDACION REDEBAN 2025'!$B$18,'BASE LIQUIDACION REDEBAN 2025'!$B$17))</f>
        <v>35779.500569199998</v>
      </c>
      <c r="AD1258" s="87">
        <v>0</v>
      </c>
      <c r="AE1258" s="87">
        <f t="shared" si="19"/>
        <v>35779.500569199998</v>
      </c>
    </row>
    <row r="1259" spans="1:31">
      <c r="A1259" s="154" t="s">
        <v>90</v>
      </c>
      <c r="B1259" s="154" t="str">
        <f>VLOOKUP(A1259,'CENTRO DE COSTOS'!A:D,4,FALSE)</f>
        <v>JUAN SEBASTIÁN RÍOS CASTRILLÓN</v>
      </c>
      <c r="C1259" s="154" t="str">
        <f>VLOOKUP(A1259,'CENTRO DE COSTOS'!A:D,2,FALSE)</f>
        <v>0004-0005</v>
      </c>
      <c r="D1259" s="154">
        <v>5001</v>
      </c>
      <c r="E1259" s="154">
        <v>2591967</v>
      </c>
      <c r="F1259" s="154">
        <v>45206</v>
      </c>
      <c r="G1259" s="154" t="s">
        <v>8049</v>
      </c>
      <c r="H1259" s="154" t="s">
        <v>197</v>
      </c>
      <c r="I1259" s="154" t="s">
        <v>90</v>
      </c>
      <c r="J1259" s="154" t="s">
        <v>13673</v>
      </c>
      <c r="K1259" s="154" t="s">
        <v>159</v>
      </c>
      <c r="L1259" s="154" t="s">
        <v>13674</v>
      </c>
      <c r="M1259" s="155">
        <v>45882.477777777778</v>
      </c>
      <c r="N1259" s="155">
        <v>45888.789583333331</v>
      </c>
      <c r="O1259" s="8"/>
      <c r="P1259" s="154" t="s">
        <v>10063</v>
      </c>
      <c r="Q1259" s="154" t="s">
        <v>10063</v>
      </c>
      <c r="R1259" s="154" t="s">
        <v>200</v>
      </c>
      <c r="S1259" s="154" t="s">
        <v>201</v>
      </c>
      <c r="T1259" s="154" t="s">
        <v>8052</v>
      </c>
      <c r="U1259" s="154" t="s">
        <v>9429</v>
      </c>
      <c r="V1259" s="154" t="s">
        <v>13675</v>
      </c>
      <c r="W1259" s="154" t="s">
        <v>2967</v>
      </c>
      <c r="X1259" s="8"/>
      <c r="Y1259" s="154" t="s">
        <v>25</v>
      </c>
      <c r="Z1259" s="154" t="str">
        <f>VLOOKUP(D1259,TIPOLOGIA!A:F,5,0)</f>
        <v>TERRESTRE</v>
      </c>
      <c r="AA1259" s="154" t="s">
        <v>13645</v>
      </c>
      <c r="AB1259" s="46">
        <v>1</v>
      </c>
      <c r="AC1259" s="87">
        <f>IF(W1259="SOPORTE_TELEFÓNICO",'BASE LIQUIDACION REDEBAN 2025'!$B$19,IF(AND(W1259="VISITA_TÉCNICA",Y1259="TIPO II"),'BASE LIQUIDACION REDEBAN 2025'!$B$18,'BASE LIQUIDACION REDEBAN 2025'!$B$17))</f>
        <v>35779.500569199998</v>
      </c>
      <c r="AD1259" s="87">
        <v>0</v>
      </c>
      <c r="AE1259" s="87">
        <f t="shared" si="19"/>
        <v>35779.500569199998</v>
      </c>
    </row>
    <row r="1260" spans="1:31">
      <c r="A1260" s="154" t="s">
        <v>90</v>
      </c>
      <c r="B1260" s="154" t="str">
        <f>VLOOKUP(A1260,'CENTRO DE COSTOS'!A:D,4,FALSE)</f>
        <v>JUAN SEBASTIÁN RÍOS CASTRILLÓN</v>
      </c>
      <c r="C1260" s="154" t="str">
        <f>VLOOKUP(A1260,'CENTRO DE COSTOS'!A:D,2,FALSE)</f>
        <v>0004-0005</v>
      </c>
      <c r="D1260" s="154">
        <v>5360</v>
      </c>
      <c r="E1260" s="154">
        <v>2591874</v>
      </c>
      <c r="F1260" s="154">
        <v>65736</v>
      </c>
      <c r="G1260" s="154" t="s">
        <v>8049</v>
      </c>
      <c r="H1260" s="154" t="s">
        <v>197</v>
      </c>
      <c r="I1260" s="154" t="s">
        <v>3607</v>
      </c>
      <c r="J1260" s="154" t="s">
        <v>13676</v>
      </c>
      <c r="K1260" s="154" t="s">
        <v>159</v>
      </c>
      <c r="L1260" s="154" t="s">
        <v>13677</v>
      </c>
      <c r="M1260" s="155">
        <v>45882.479166666664</v>
      </c>
      <c r="N1260" s="155">
        <v>45888.794444444444</v>
      </c>
      <c r="O1260" s="8"/>
      <c r="P1260" s="154" t="s">
        <v>10063</v>
      </c>
      <c r="Q1260" s="154" t="s">
        <v>10063</v>
      </c>
      <c r="R1260" s="154" t="s">
        <v>13503</v>
      </c>
      <c r="S1260" s="154" t="s">
        <v>13503</v>
      </c>
      <c r="T1260" s="154" t="s">
        <v>8052</v>
      </c>
      <c r="U1260" s="154" t="s">
        <v>9429</v>
      </c>
      <c r="V1260" s="154" t="s">
        <v>13678</v>
      </c>
      <c r="W1260" s="154" t="s">
        <v>2967</v>
      </c>
      <c r="X1260" s="8"/>
      <c r="Y1260" s="154" t="s">
        <v>25</v>
      </c>
      <c r="Z1260" s="154" t="str">
        <f>VLOOKUP(D1260,TIPOLOGIA!A:F,5,0)</f>
        <v>TERRESTRE</v>
      </c>
      <c r="AA1260" s="154" t="s">
        <v>13645</v>
      </c>
      <c r="AB1260" s="46">
        <v>1</v>
      </c>
      <c r="AC1260" s="87">
        <f>IF(W1260="SOPORTE_TELEFÓNICO",'BASE LIQUIDACION REDEBAN 2025'!$B$19,IF(AND(W1260="VISITA_TÉCNICA",Y1260="TIPO II"),'BASE LIQUIDACION REDEBAN 2025'!$B$18,'BASE LIQUIDACION REDEBAN 2025'!$B$17))</f>
        <v>35779.500569199998</v>
      </c>
      <c r="AD1260" s="87">
        <v>0</v>
      </c>
      <c r="AE1260" s="87">
        <f t="shared" si="19"/>
        <v>35779.500569199998</v>
      </c>
    </row>
    <row r="1261" spans="1:31">
      <c r="A1261" s="154" t="s">
        <v>90</v>
      </c>
      <c r="B1261" s="154" t="str">
        <f>VLOOKUP(A1261,'CENTRO DE COSTOS'!A:D,4,FALSE)</f>
        <v>JUAN SEBASTIÁN RÍOS CASTRILLÓN</v>
      </c>
      <c r="C1261" s="154" t="str">
        <f>VLOOKUP(A1261,'CENTRO DE COSTOS'!A:D,2,FALSE)</f>
        <v>0004-0005</v>
      </c>
      <c r="D1261" s="154">
        <v>5001</v>
      </c>
      <c r="E1261" s="154">
        <v>2592120</v>
      </c>
      <c r="F1261" s="154">
        <v>61171</v>
      </c>
      <c r="G1261" s="154" t="s">
        <v>8049</v>
      </c>
      <c r="H1261" s="154" t="s">
        <v>197</v>
      </c>
      <c r="I1261" s="154" t="s">
        <v>90</v>
      </c>
      <c r="J1261" s="154" t="s">
        <v>10068</v>
      </c>
      <c r="K1261" s="154" t="s">
        <v>159</v>
      </c>
      <c r="L1261" s="154" t="s">
        <v>13679</v>
      </c>
      <c r="M1261" s="155">
        <v>45882.48541666667</v>
      </c>
      <c r="N1261" s="155">
        <v>45888.794444444444</v>
      </c>
      <c r="O1261" s="8"/>
      <c r="P1261" s="154" t="s">
        <v>10063</v>
      </c>
      <c r="Q1261" s="154" t="s">
        <v>10063</v>
      </c>
      <c r="R1261" s="154" t="s">
        <v>13503</v>
      </c>
      <c r="S1261" s="154" t="s">
        <v>13503</v>
      </c>
      <c r="T1261" s="154" t="s">
        <v>8052</v>
      </c>
      <c r="U1261" s="154" t="s">
        <v>9429</v>
      </c>
      <c r="V1261" s="154" t="s">
        <v>13680</v>
      </c>
      <c r="W1261" s="154" t="s">
        <v>2967</v>
      </c>
      <c r="X1261" s="8"/>
      <c r="Y1261" s="154" t="s">
        <v>25</v>
      </c>
      <c r="Z1261" s="154" t="str">
        <f>VLOOKUP(D1261,TIPOLOGIA!A:F,5,0)</f>
        <v>TERRESTRE</v>
      </c>
      <c r="AA1261" s="154" t="s">
        <v>13645</v>
      </c>
      <c r="AB1261" s="46">
        <v>1</v>
      </c>
      <c r="AC1261" s="87">
        <f>IF(W1261="SOPORTE_TELEFÓNICO",'BASE LIQUIDACION REDEBAN 2025'!$B$19,IF(AND(W1261="VISITA_TÉCNICA",Y1261="TIPO II"),'BASE LIQUIDACION REDEBAN 2025'!$B$18,'BASE LIQUIDACION REDEBAN 2025'!$B$17))</f>
        <v>35779.500569199998</v>
      </c>
      <c r="AD1261" s="87">
        <v>0</v>
      </c>
      <c r="AE1261" s="87">
        <f t="shared" si="19"/>
        <v>35779.500569199998</v>
      </c>
    </row>
    <row r="1262" spans="1:31">
      <c r="A1262" s="154" t="s">
        <v>90</v>
      </c>
      <c r="B1262" s="154" t="str">
        <f>VLOOKUP(A1262,'CENTRO DE COSTOS'!A:D,4,FALSE)</f>
        <v>JUAN SEBASTIÁN RÍOS CASTRILLÓN</v>
      </c>
      <c r="C1262" s="154" t="str">
        <f>VLOOKUP(A1262,'CENTRO DE COSTOS'!A:D,2,FALSE)</f>
        <v>0004-0005</v>
      </c>
      <c r="D1262" s="154">
        <v>5360</v>
      </c>
      <c r="E1262" s="154">
        <v>2592221</v>
      </c>
      <c r="F1262" s="154">
        <v>27751</v>
      </c>
      <c r="G1262" s="154" t="s">
        <v>8049</v>
      </c>
      <c r="H1262" s="154" t="s">
        <v>197</v>
      </c>
      <c r="I1262" s="154" t="s">
        <v>3607</v>
      </c>
      <c r="J1262" s="154" t="s">
        <v>13681</v>
      </c>
      <c r="K1262" s="154" t="s">
        <v>159</v>
      </c>
      <c r="L1262" s="154" t="s">
        <v>13682</v>
      </c>
      <c r="M1262" s="155">
        <v>45882.486111111109</v>
      </c>
      <c r="N1262" s="155">
        <v>45888.79791666667</v>
      </c>
      <c r="O1262" s="8"/>
      <c r="P1262" s="154" t="s">
        <v>10063</v>
      </c>
      <c r="Q1262" s="154" t="s">
        <v>10063</v>
      </c>
      <c r="R1262" s="154" t="s">
        <v>200</v>
      </c>
      <c r="S1262" s="154" t="s">
        <v>201</v>
      </c>
      <c r="T1262" s="154" t="s">
        <v>8052</v>
      </c>
      <c r="U1262" s="154" t="s">
        <v>9429</v>
      </c>
      <c r="V1262" s="154" t="s">
        <v>13671</v>
      </c>
      <c r="W1262" s="154" t="s">
        <v>2967</v>
      </c>
      <c r="X1262" s="8"/>
      <c r="Y1262" s="154" t="s">
        <v>25</v>
      </c>
      <c r="Z1262" s="154" t="str">
        <f>VLOOKUP(D1262,TIPOLOGIA!A:F,5,0)</f>
        <v>TERRESTRE</v>
      </c>
      <c r="AA1262" s="154" t="s">
        <v>13645</v>
      </c>
      <c r="AB1262" s="46">
        <v>1</v>
      </c>
      <c r="AC1262" s="87">
        <f>IF(W1262="SOPORTE_TELEFÓNICO",'BASE LIQUIDACION REDEBAN 2025'!$B$19,IF(AND(W1262="VISITA_TÉCNICA",Y1262="TIPO II"),'BASE LIQUIDACION REDEBAN 2025'!$B$18,'BASE LIQUIDACION REDEBAN 2025'!$B$17))</f>
        <v>35779.500569199998</v>
      </c>
      <c r="AD1262" s="87">
        <v>0</v>
      </c>
      <c r="AE1262" s="87">
        <f t="shared" si="19"/>
        <v>35779.500569199998</v>
      </c>
    </row>
    <row r="1263" spans="1:31">
      <c r="A1263" s="154" t="s">
        <v>90</v>
      </c>
      <c r="B1263" s="154" t="str">
        <f>VLOOKUP(A1263,'CENTRO DE COSTOS'!A:D,4,FALSE)</f>
        <v>JUAN SEBASTIÁN RÍOS CASTRILLÓN</v>
      </c>
      <c r="C1263" s="154" t="str">
        <f>VLOOKUP(A1263,'CENTRO DE COSTOS'!A:D,2,FALSE)</f>
        <v>0004-0005</v>
      </c>
      <c r="D1263" s="154">
        <v>5001</v>
      </c>
      <c r="E1263" s="154">
        <v>2592140</v>
      </c>
      <c r="F1263" s="154">
        <v>71575</v>
      </c>
      <c r="G1263" s="154" t="s">
        <v>8049</v>
      </c>
      <c r="H1263" s="154" t="s">
        <v>197</v>
      </c>
      <c r="I1263" s="154" t="s">
        <v>90</v>
      </c>
      <c r="J1263" s="154" t="s">
        <v>13683</v>
      </c>
      <c r="K1263" s="154" t="s">
        <v>159</v>
      </c>
      <c r="L1263" s="154" t="s">
        <v>13684</v>
      </c>
      <c r="M1263" s="155">
        <v>45882.489583333336</v>
      </c>
      <c r="N1263" s="155">
        <v>45888.798611111109</v>
      </c>
      <c r="O1263" s="8"/>
      <c r="P1263" s="154" t="s">
        <v>10063</v>
      </c>
      <c r="Q1263" s="154" t="s">
        <v>10063</v>
      </c>
      <c r="R1263" s="154" t="s">
        <v>200</v>
      </c>
      <c r="S1263" s="154" t="s">
        <v>201</v>
      </c>
      <c r="T1263" s="154" t="s">
        <v>8052</v>
      </c>
      <c r="U1263" s="154" t="s">
        <v>9429</v>
      </c>
      <c r="V1263" s="154" t="s">
        <v>13685</v>
      </c>
      <c r="W1263" s="154" t="s">
        <v>2967</v>
      </c>
      <c r="X1263" s="8"/>
      <c r="Y1263" s="154" t="s">
        <v>25</v>
      </c>
      <c r="Z1263" s="154" t="str">
        <f>VLOOKUP(D1263,TIPOLOGIA!A:F,5,0)</f>
        <v>TERRESTRE</v>
      </c>
      <c r="AA1263" s="154" t="s">
        <v>13645</v>
      </c>
      <c r="AB1263" s="46">
        <v>1</v>
      </c>
      <c r="AC1263" s="87">
        <f>IF(W1263="SOPORTE_TELEFÓNICO",'BASE LIQUIDACION REDEBAN 2025'!$B$19,IF(AND(W1263="VISITA_TÉCNICA",Y1263="TIPO II"),'BASE LIQUIDACION REDEBAN 2025'!$B$18,'BASE LIQUIDACION REDEBAN 2025'!$B$17))</f>
        <v>35779.500569199998</v>
      </c>
      <c r="AD1263" s="87">
        <v>0</v>
      </c>
      <c r="AE1263" s="87">
        <f t="shared" si="19"/>
        <v>35779.500569199998</v>
      </c>
    </row>
    <row r="1264" spans="1:31">
      <c r="A1264" s="154" t="s">
        <v>90</v>
      </c>
      <c r="B1264" s="154" t="str">
        <f>VLOOKUP(A1264,'CENTRO DE COSTOS'!A:D,4,FALSE)</f>
        <v>JUAN SEBASTIÁN RÍOS CASTRILLÓN</v>
      </c>
      <c r="C1264" s="154" t="str">
        <f>VLOOKUP(A1264,'CENTRO DE COSTOS'!A:D,2,FALSE)</f>
        <v>0004-0005</v>
      </c>
      <c r="D1264" s="154">
        <v>5360</v>
      </c>
      <c r="E1264" s="154">
        <v>2592337</v>
      </c>
      <c r="F1264" s="154">
        <v>33798</v>
      </c>
      <c r="G1264" s="154" t="s">
        <v>8049</v>
      </c>
      <c r="H1264" s="154" t="s">
        <v>197</v>
      </c>
      <c r="I1264" s="154" t="s">
        <v>3607</v>
      </c>
      <c r="J1264" s="154" t="s">
        <v>13686</v>
      </c>
      <c r="K1264" s="154" t="s">
        <v>159</v>
      </c>
      <c r="L1264" s="154" t="s">
        <v>13687</v>
      </c>
      <c r="M1264" s="155">
        <v>45882.495138888888</v>
      </c>
      <c r="N1264" s="155">
        <v>45888.802083333336</v>
      </c>
      <c r="O1264" s="8"/>
      <c r="P1264" s="154" t="s">
        <v>10063</v>
      </c>
      <c r="Q1264" s="154" t="s">
        <v>10063</v>
      </c>
      <c r="R1264" s="154" t="s">
        <v>13503</v>
      </c>
      <c r="S1264" s="154" t="s">
        <v>13503</v>
      </c>
      <c r="T1264" s="154" t="s">
        <v>8052</v>
      </c>
      <c r="U1264" s="154" t="s">
        <v>9429</v>
      </c>
      <c r="V1264" s="154" t="s">
        <v>13688</v>
      </c>
      <c r="W1264" s="154" t="s">
        <v>2967</v>
      </c>
      <c r="X1264" s="8"/>
      <c r="Y1264" s="154" t="s">
        <v>25</v>
      </c>
      <c r="Z1264" s="154" t="str">
        <f>VLOOKUP(D1264,TIPOLOGIA!A:F,5,0)</f>
        <v>TERRESTRE</v>
      </c>
      <c r="AA1264" s="154" t="s">
        <v>13645</v>
      </c>
      <c r="AB1264" s="46">
        <v>1</v>
      </c>
      <c r="AC1264" s="87">
        <f>IF(W1264="SOPORTE_TELEFÓNICO",'BASE LIQUIDACION REDEBAN 2025'!$B$19,IF(AND(W1264="VISITA_TÉCNICA",Y1264="TIPO II"),'BASE LIQUIDACION REDEBAN 2025'!$B$18,'BASE LIQUIDACION REDEBAN 2025'!$B$17))</f>
        <v>35779.500569199998</v>
      </c>
      <c r="AD1264" s="87">
        <v>0</v>
      </c>
      <c r="AE1264" s="87">
        <f t="shared" si="19"/>
        <v>35779.500569199998</v>
      </c>
    </row>
    <row r="1265" spans="1:31">
      <c r="A1265" s="154" t="s">
        <v>90</v>
      </c>
      <c r="B1265" s="154" t="str">
        <f>VLOOKUP(A1265,'CENTRO DE COSTOS'!A:D,4,FALSE)</f>
        <v>JUAN SEBASTIÁN RÍOS CASTRILLÓN</v>
      </c>
      <c r="C1265" s="154" t="str">
        <f>VLOOKUP(A1265,'CENTRO DE COSTOS'!A:D,2,FALSE)</f>
        <v>0004-0005</v>
      </c>
      <c r="D1265" s="154">
        <v>5001</v>
      </c>
      <c r="E1265" s="154">
        <v>2592182</v>
      </c>
      <c r="F1265" s="154">
        <v>38012</v>
      </c>
      <c r="G1265" s="154" t="s">
        <v>8049</v>
      </c>
      <c r="H1265" s="154" t="s">
        <v>197</v>
      </c>
      <c r="I1265" s="154" t="s">
        <v>90</v>
      </c>
      <c r="J1265" s="154" t="s">
        <v>4073</v>
      </c>
      <c r="K1265" s="154" t="s">
        <v>159</v>
      </c>
      <c r="L1265" s="154" t="s">
        <v>13689</v>
      </c>
      <c r="M1265" s="155">
        <v>45882.497916666667</v>
      </c>
      <c r="N1265" s="155">
        <v>45888.803472222222</v>
      </c>
      <c r="O1265" s="8"/>
      <c r="P1265" s="154" t="s">
        <v>10063</v>
      </c>
      <c r="Q1265" s="154" t="s">
        <v>10063</v>
      </c>
      <c r="R1265" s="154" t="s">
        <v>13503</v>
      </c>
      <c r="S1265" s="154" t="s">
        <v>13503</v>
      </c>
      <c r="T1265" s="154" t="s">
        <v>8052</v>
      </c>
      <c r="U1265" s="154" t="s">
        <v>9429</v>
      </c>
      <c r="V1265" s="154" t="s">
        <v>13690</v>
      </c>
      <c r="W1265" s="154" t="s">
        <v>2967</v>
      </c>
      <c r="X1265" s="8"/>
      <c r="Y1265" s="154" t="s">
        <v>25</v>
      </c>
      <c r="Z1265" s="154" t="str">
        <f>VLOOKUP(D1265,TIPOLOGIA!A:F,5,0)</f>
        <v>TERRESTRE</v>
      </c>
      <c r="AA1265" s="154" t="s">
        <v>13645</v>
      </c>
      <c r="AB1265" s="46">
        <v>1</v>
      </c>
      <c r="AC1265" s="87">
        <f>IF(W1265="SOPORTE_TELEFÓNICO",'BASE LIQUIDACION REDEBAN 2025'!$B$19,IF(AND(W1265="VISITA_TÉCNICA",Y1265="TIPO II"),'BASE LIQUIDACION REDEBAN 2025'!$B$18,'BASE LIQUIDACION REDEBAN 2025'!$B$17))</f>
        <v>35779.500569199998</v>
      </c>
      <c r="AD1265" s="87">
        <v>0</v>
      </c>
      <c r="AE1265" s="87">
        <f t="shared" si="19"/>
        <v>35779.500569199998</v>
      </c>
    </row>
    <row r="1266" spans="1:31">
      <c r="A1266" s="154" t="s">
        <v>90</v>
      </c>
      <c r="B1266" s="154" t="str">
        <f>VLOOKUP(A1266,'CENTRO DE COSTOS'!A:D,4,FALSE)</f>
        <v>JUAN SEBASTIÁN RÍOS CASTRILLÓN</v>
      </c>
      <c r="C1266" s="154" t="str">
        <f>VLOOKUP(A1266,'CENTRO DE COSTOS'!A:D,2,FALSE)</f>
        <v>0004-0005</v>
      </c>
      <c r="D1266" s="154">
        <v>5001</v>
      </c>
      <c r="E1266" s="154">
        <v>2592359</v>
      </c>
      <c r="F1266" s="154">
        <v>23341</v>
      </c>
      <c r="G1266" s="154" t="s">
        <v>8049</v>
      </c>
      <c r="H1266" s="154" t="s">
        <v>197</v>
      </c>
      <c r="I1266" s="154" t="s">
        <v>90</v>
      </c>
      <c r="J1266" s="154" t="s">
        <v>13691</v>
      </c>
      <c r="K1266" s="154" t="s">
        <v>159</v>
      </c>
      <c r="L1266" s="154" t="s">
        <v>13692</v>
      </c>
      <c r="M1266" s="155">
        <v>45882.499305555553</v>
      </c>
      <c r="N1266" s="155">
        <v>45888.805555555555</v>
      </c>
      <c r="O1266" s="8"/>
      <c r="P1266" s="154" t="s">
        <v>10063</v>
      </c>
      <c r="Q1266" s="154" t="s">
        <v>10063</v>
      </c>
      <c r="R1266" s="154" t="s">
        <v>200</v>
      </c>
      <c r="S1266" s="154" t="s">
        <v>739</v>
      </c>
      <c r="T1266" s="154" t="s">
        <v>8052</v>
      </c>
      <c r="U1266" s="154" t="s">
        <v>9429</v>
      </c>
      <c r="V1266" s="154" t="s">
        <v>13671</v>
      </c>
      <c r="W1266" s="154" t="s">
        <v>2967</v>
      </c>
      <c r="X1266" s="8"/>
      <c r="Y1266" s="154" t="s">
        <v>25</v>
      </c>
      <c r="Z1266" s="154" t="str">
        <f>VLOOKUP(D1266,TIPOLOGIA!A:F,5,0)</f>
        <v>TERRESTRE</v>
      </c>
      <c r="AA1266" s="154" t="s">
        <v>13645</v>
      </c>
      <c r="AB1266" s="46">
        <v>1</v>
      </c>
      <c r="AC1266" s="87">
        <f>IF(W1266="SOPORTE_TELEFÓNICO",'BASE LIQUIDACION REDEBAN 2025'!$B$19,IF(AND(W1266="VISITA_TÉCNICA",Y1266="TIPO II"),'BASE LIQUIDACION REDEBAN 2025'!$B$18,'BASE LIQUIDACION REDEBAN 2025'!$B$17))</f>
        <v>35779.500569199998</v>
      </c>
      <c r="AD1266" s="87">
        <v>0</v>
      </c>
      <c r="AE1266" s="87">
        <f t="shared" si="19"/>
        <v>35779.500569199998</v>
      </c>
    </row>
    <row r="1267" spans="1:31">
      <c r="A1267" s="154" t="s">
        <v>90</v>
      </c>
      <c r="B1267" s="154" t="str">
        <f>VLOOKUP(A1267,'CENTRO DE COSTOS'!A:D,4,FALSE)</f>
        <v>JUAN SEBASTIÁN RÍOS CASTRILLÓN</v>
      </c>
      <c r="C1267" s="154" t="str">
        <f>VLOOKUP(A1267,'CENTRO DE COSTOS'!A:D,2,FALSE)</f>
        <v>0004-0005</v>
      </c>
      <c r="D1267" s="154">
        <v>5001</v>
      </c>
      <c r="E1267" s="154">
        <v>2592294</v>
      </c>
      <c r="F1267" s="154">
        <v>24600</v>
      </c>
      <c r="G1267" s="154" t="s">
        <v>8049</v>
      </c>
      <c r="H1267" s="154" t="s">
        <v>197</v>
      </c>
      <c r="I1267" s="154" t="s">
        <v>90</v>
      </c>
      <c r="J1267" s="154" t="s">
        <v>13693</v>
      </c>
      <c r="K1267" s="154" t="s">
        <v>159</v>
      </c>
      <c r="L1267" s="154" t="s">
        <v>13694</v>
      </c>
      <c r="M1267" s="155">
        <v>45882.504861111112</v>
      </c>
      <c r="N1267" s="155">
        <v>45888.808333333334</v>
      </c>
      <c r="O1267" s="8"/>
      <c r="P1267" s="154" t="s">
        <v>10063</v>
      </c>
      <c r="Q1267" s="154" t="s">
        <v>10063</v>
      </c>
      <c r="R1267" s="154" t="s">
        <v>220</v>
      </c>
      <c r="S1267" s="154" t="s">
        <v>9500</v>
      </c>
      <c r="T1267" s="154" t="s">
        <v>8052</v>
      </c>
      <c r="U1267" s="154" t="s">
        <v>9429</v>
      </c>
      <c r="V1267" s="154" t="s">
        <v>13695</v>
      </c>
      <c r="W1267" s="154" t="s">
        <v>2967</v>
      </c>
      <c r="X1267" s="8"/>
      <c r="Y1267" s="154" t="s">
        <v>25</v>
      </c>
      <c r="Z1267" s="154" t="str">
        <f>VLOOKUP(D1267,TIPOLOGIA!A:F,5,0)</f>
        <v>TERRESTRE</v>
      </c>
      <c r="AA1267" s="154" t="s">
        <v>13645</v>
      </c>
      <c r="AB1267" s="46">
        <v>1</v>
      </c>
      <c r="AC1267" s="87">
        <f>IF(W1267="SOPORTE_TELEFÓNICO",'BASE LIQUIDACION REDEBAN 2025'!$B$19,IF(AND(W1267="VISITA_TÉCNICA",Y1267="TIPO II"),'BASE LIQUIDACION REDEBAN 2025'!$B$18,'BASE LIQUIDACION REDEBAN 2025'!$B$17))</f>
        <v>35779.500569199998</v>
      </c>
      <c r="AD1267" s="87">
        <v>0</v>
      </c>
      <c r="AE1267" s="87">
        <f t="shared" si="19"/>
        <v>35779.500569199998</v>
      </c>
    </row>
    <row r="1268" spans="1:31">
      <c r="A1268" s="154" t="s">
        <v>86</v>
      </c>
      <c r="B1268" s="154" t="str">
        <f>VLOOKUP(A1268,'CENTRO DE COSTOS'!A:D,4,FALSE)</f>
        <v>KEVIN ALEXIS CORZO BUSTOS</v>
      </c>
      <c r="C1268" s="154" t="str">
        <f>VLOOKUP(A1268,'CENTRO DE COSTOS'!A:D,2,FALSE)</f>
        <v>0004-0007</v>
      </c>
      <c r="D1268" s="154">
        <v>73001</v>
      </c>
      <c r="E1268" s="154">
        <v>2613392</v>
      </c>
      <c r="F1268" s="154">
        <v>69209</v>
      </c>
      <c r="G1268" s="154" t="s">
        <v>8049</v>
      </c>
      <c r="H1268" s="154" t="s">
        <v>703</v>
      </c>
      <c r="I1268" s="154" t="s">
        <v>86</v>
      </c>
      <c r="J1268" s="154" t="s">
        <v>13696</v>
      </c>
      <c r="K1268" s="154" t="s">
        <v>159</v>
      </c>
      <c r="L1268" s="154" t="s">
        <v>13697</v>
      </c>
      <c r="M1268" s="155">
        <v>45888.606944444444</v>
      </c>
      <c r="N1268" s="155">
        <v>45889.338888888888</v>
      </c>
      <c r="O1268" s="8"/>
      <c r="P1268" s="154" t="s">
        <v>10063</v>
      </c>
      <c r="Q1268" s="154" t="s">
        <v>10063</v>
      </c>
      <c r="R1268" s="154" t="s">
        <v>200</v>
      </c>
      <c r="S1268" s="154" t="s">
        <v>739</v>
      </c>
      <c r="T1268" s="154" t="s">
        <v>8052</v>
      </c>
      <c r="U1268" s="154" t="s">
        <v>9429</v>
      </c>
      <c r="V1268" s="154" t="s">
        <v>13698</v>
      </c>
      <c r="W1268" s="154" t="s">
        <v>2967</v>
      </c>
      <c r="X1268" s="8"/>
      <c r="Y1268" s="154" t="s">
        <v>25</v>
      </c>
      <c r="Z1268" s="154" t="str">
        <f>VLOOKUP(D1268,TIPOLOGIA!A:F,5,0)</f>
        <v>TERRESTRE</v>
      </c>
      <c r="AA1268" s="154" t="s">
        <v>4264</v>
      </c>
      <c r="AB1268" s="46">
        <v>1</v>
      </c>
      <c r="AC1268" s="87">
        <f>IF(W1268="SOPORTE_TELEFÓNICO",'BASE LIQUIDACION REDEBAN 2025'!$B$19,IF(AND(W1268="VISITA_TÉCNICA",Y1268="TIPO II"),'BASE LIQUIDACION REDEBAN 2025'!$B$18,'BASE LIQUIDACION REDEBAN 2025'!$B$17))</f>
        <v>35779.500569199998</v>
      </c>
      <c r="AD1268" s="87">
        <v>0</v>
      </c>
      <c r="AE1268" s="87">
        <f t="shared" si="19"/>
        <v>35779.500569199998</v>
      </c>
    </row>
    <row r="1269" spans="1:31">
      <c r="A1269" s="154" t="s">
        <v>86</v>
      </c>
      <c r="B1269" s="154" t="str">
        <f>VLOOKUP(A1269,'CENTRO DE COSTOS'!A:D,4,FALSE)</f>
        <v>KEVIN ALEXIS CORZO BUSTOS</v>
      </c>
      <c r="C1269" s="154" t="str">
        <f>VLOOKUP(A1269,'CENTRO DE COSTOS'!A:D,2,FALSE)</f>
        <v>0004-0007</v>
      </c>
      <c r="D1269" s="154">
        <v>73001</v>
      </c>
      <c r="E1269" s="154">
        <v>2612748</v>
      </c>
      <c r="F1269" s="154">
        <v>48800</v>
      </c>
      <c r="G1269" s="154" t="s">
        <v>8049</v>
      </c>
      <c r="H1269" s="154" t="s">
        <v>703</v>
      </c>
      <c r="I1269" s="154" t="s">
        <v>86</v>
      </c>
      <c r="J1269" s="154" t="s">
        <v>13699</v>
      </c>
      <c r="K1269" s="154" t="s">
        <v>159</v>
      </c>
      <c r="L1269" s="154" t="s">
        <v>13700</v>
      </c>
      <c r="M1269" s="155">
        <v>45888.533333333333</v>
      </c>
      <c r="N1269" s="155">
        <v>45889.347916666666</v>
      </c>
      <c r="O1269" s="8"/>
      <c r="P1269" s="154" t="s">
        <v>10063</v>
      </c>
      <c r="Q1269" s="154" t="s">
        <v>10063</v>
      </c>
      <c r="R1269" s="154" t="s">
        <v>200</v>
      </c>
      <c r="S1269" s="154" t="s">
        <v>739</v>
      </c>
      <c r="T1269" s="154" t="s">
        <v>8052</v>
      </c>
      <c r="U1269" s="154" t="s">
        <v>9429</v>
      </c>
      <c r="V1269" s="154" t="s">
        <v>13701</v>
      </c>
      <c r="W1269" s="154" t="s">
        <v>2967</v>
      </c>
      <c r="X1269" s="8"/>
      <c r="Y1269" s="154" t="s">
        <v>25</v>
      </c>
      <c r="Z1269" s="154" t="str">
        <f>VLOOKUP(D1269,TIPOLOGIA!A:F,5,0)</f>
        <v>TERRESTRE</v>
      </c>
      <c r="AA1269" s="154" t="s">
        <v>708</v>
      </c>
      <c r="AB1269" s="46">
        <v>1</v>
      </c>
      <c r="AC1269" s="87">
        <f>IF(W1269="SOPORTE_TELEFÓNICO",'BASE LIQUIDACION REDEBAN 2025'!$B$19,IF(AND(W1269="VISITA_TÉCNICA",Y1269="TIPO II"),'BASE LIQUIDACION REDEBAN 2025'!$B$18,'BASE LIQUIDACION REDEBAN 2025'!$B$17))</f>
        <v>35779.500569199998</v>
      </c>
      <c r="AD1269" s="87">
        <v>0</v>
      </c>
      <c r="AE1269" s="87">
        <f t="shared" si="19"/>
        <v>35779.500569199998</v>
      </c>
    </row>
    <row r="1270" spans="1:31">
      <c r="A1270" s="154" t="s">
        <v>86</v>
      </c>
      <c r="B1270" s="154" t="str">
        <f>VLOOKUP(A1270,'CENTRO DE COSTOS'!A:D,4,FALSE)</f>
        <v>KEVIN ALEXIS CORZO BUSTOS</v>
      </c>
      <c r="C1270" s="154" t="str">
        <f>VLOOKUP(A1270,'CENTRO DE COSTOS'!A:D,2,FALSE)</f>
        <v>0004-0007</v>
      </c>
      <c r="D1270" s="154">
        <v>73001</v>
      </c>
      <c r="E1270" s="154">
        <v>2612847</v>
      </c>
      <c r="F1270" s="154">
        <v>79096</v>
      </c>
      <c r="G1270" s="154" t="s">
        <v>8049</v>
      </c>
      <c r="H1270" s="154" t="s">
        <v>703</v>
      </c>
      <c r="I1270" s="154" t="s">
        <v>86</v>
      </c>
      <c r="J1270" s="154" t="s">
        <v>13702</v>
      </c>
      <c r="K1270" s="154" t="s">
        <v>159</v>
      </c>
      <c r="L1270" s="154" t="s">
        <v>13703</v>
      </c>
      <c r="M1270" s="155">
        <v>45888.548611111109</v>
      </c>
      <c r="N1270" s="155">
        <v>45889.350694444445</v>
      </c>
      <c r="O1270" s="8"/>
      <c r="P1270" s="154" t="s">
        <v>10063</v>
      </c>
      <c r="Q1270" s="154" t="s">
        <v>10063</v>
      </c>
      <c r="R1270" s="154" t="s">
        <v>2973</v>
      </c>
      <c r="S1270" s="154" t="s">
        <v>2973</v>
      </c>
      <c r="T1270" s="154" t="s">
        <v>8052</v>
      </c>
      <c r="U1270" s="154" t="s">
        <v>9429</v>
      </c>
      <c r="V1270" s="154" t="s">
        <v>13704</v>
      </c>
      <c r="W1270" s="154" t="s">
        <v>2967</v>
      </c>
      <c r="X1270" s="8"/>
      <c r="Y1270" s="154" t="s">
        <v>25</v>
      </c>
      <c r="Z1270" s="154" t="str">
        <f>VLOOKUP(D1270,TIPOLOGIA!A:F,5,0)</f>
        <v>TERRESTRE</v>
      </c>
      <c r="AA1270" s="154" t="s">
        <v>968</v>
      </c>
      <c r="AB1270" s="46">
        <v>1</v>
      </c>
      <c r="AC1270" s="87">
        <f>IF(W1270="SOPORTE_TELEFÓNICO",'BASE LIQUIDACION REDEBAN 2025'!$B$19,IF(AND(W1270="VISITA_TÉCNICA",Y1270="TIPO II"),'BASE LIQUIDACION REDEBAN 2025'!$B$18,'BASE LIQUIDACION REDEBAN 2025'!$B$17))</f>
        <v>35779.500569199998</v>
      </c>
      <c r="AD1270" s="87">
        <v>0</v>
      </c>
      <c r="AE1270" s="87">
        <f t="shared" si="19"/>
        <v>35779.500569199998</v>
      </c>
    </row>
    <row r="1271" spans="1:31">
      <c r="A1271" s="154" t="s">
        <v>72</v>
      </c>
      <c r="B1271" s="154" t="str">
        <f>VLOOKUP(A1271,'CENTRO DE COSTOS'!A:D,4,FALSE)</f>
        <v>MIGUEL JULIÁN HERNÁNDEZ GUARÍN</v>
      </c>
      <c r="C1271" s="154" t="str">
        <f>VLOOKUP(A1271,'CENTRO DE COSTOS'!A:D,2,FALSE)</f>
        <v>0004-0008</v>
      </c>
      <c r="D1271" s="154">
        <v>68001</v>
      </c>
      <c r="E1271" s="154">
        <v>2612326</v>
      </c>
      <c r="F1271" s="154">
        <v>79045</v>
      </c>
      <c r="G1271" s="154" t="s">
        <v>8049</v>
      </c>
      <c r="H1271" s="154" t="s">
        <v>820</v>
      </c>
      <c r="I1271" s="154" t="s">
        <v>72</v>
      </c>
      <c r="J1271" s="154" t="s">
        <v>13705</v>
      </c>
      <c r="K1271" s="154" t="s">
        <v>159</v>
      </c>
      <c r="L1271" s="154" t="s">
        <v>13706</v>
      </c>
      <c r="M1271" s="155">
        <v>45888.488194444442</v>
      </c>
      <c r="N1271" s="155">
        <v>45889.352777777778</v>
      </c>
      <c r="O1271" s="8"/>
      <c r="P1271" s="154" t="s">
        <v>10063</v>
      </c>
      <c r="Q1271" s="154" t="s">
        <v>10063</v>
      </c>
      <c r="R1271" s="154" t="s">
        <v>2973</v>
      </c>
      <c r="S1271" s="154" t="s">
        <v>2973</v>
      </c>
      <c r="T1271" s="154" t="s">
        <v>8052</v>
      </c>
      <c r="U1271" s="154" t="s">
        <v>9429</v>
      </c>
      <c r="V1271" s="154" t="s">
        <v>13707</v>
      </c>
      <c r="W1271" s="154" t="s">
        <v>2967</v>
      </c>
      <c r="X1271" s="8"/>
      <c r="Y1271" s="154" t="s">
        <v>25</v>
      </c>
      <c r="Z1271" s="154" t="str">
        <f>VLOOKUP(D1271,TIPOLOGIA!A:F,5,0)</f>
        <v>TERRESTRE</v>
      </c>
      <c r="AA1271" s="154" t="s">
        <v>950</v>
      </c>
      <c r="AB1271" s="46">
        <v>1</v>
      </c>
      <c r="AC1271" s="87">
        <f>IF(W1271="SOPORTE_TELEFÓNICO",'BASE LIQUIDACION REDEBAN 2025'!$B$19,IF(AND(W1271="VISITA_TÉCNICA",Y1271="TIPO II"),'BASE LIQUIDACION REDEBAN 2025'!$B$18,'BASE LIQUIDACION REDEBAN 2025'!$B$17))</f>
        <v>35779.500569199998</v>
      </c>
      <c r="AD1271" s="87">
        <v>0</v>
      </c>
      <c r="AE1271" s="87">
        <f t="shared" si="19"/>
        <v>35779.500569199998</v>
      </c>
    </row>
    <row r="1272" spans="1:31">
      <c r="A1272" s="154" t="s">
        <v>72</v>
      </c>
      <c r="B1272" s="154" t="str">
        <f>VLOOKUP(A1272,'CENTRO DE COSTOS'!A:D,4,FALSE)</f>
        <v>MIGUEL JULIÁN HERNÁNDEZ GUARÍN</v>
      </c>
      <c r="C1272" s="154" t="str">
        <f>VLOOKUP(A1272,'CENTRO DE COSTOS'!A:D,2,FALSE)</f>
        <v>0004-0008</v>
      </c>
      <c r="D1272" s="154">
        <v>68001</v>
      </c>
      <c r="E1272" s="154">
        <v>2612346</v>
      </c>
      <c r="F1272" s="154">
        <v>80354</v>
      </c>
      <c r="G1272" s="154" t="s">
        <v>8049</v>
      </c>
      <c r="H1272" s="154" t="s">
        <v>820</v>
      </c>
      <c r="I1272" s="154" t="s">
        <v>72</v>
      </c>
      <c r="J1272" s="154" t="s">
        <v>13708</v>
      </c>
      <c r="K1272" s="154" t="s">
        <v>159</v>
      </c>
      <c r="L1272" s="154" t="s">
        <v>13709</v>
      </c>
      <c r="M1272" s="155">
        <v>45888.490972222222</v>
      </c>
      <c r="N1272" s="155">
        <v>45889.354861111111</v>
      </c>
      <c r="O1272" s="8"/>
      <c r="P1272" s="154" t="s">
        <v>10063</v>
      </c>
      <c r="Q1272" s="154" t="s">
        <v>10063</v>
      </c>
      <c r="R1272" s="154" t="s">
        <v>2973</v>
      </c>
      <c r="S1272" s="154" t="s">
        <v>2973</v>
      </c>
      <c r="T1272" s="154" t="s">
        <v>8052</v>
      </c>
      <c r="U1272" s="154" t="s">
        <v>9429</v>
      </c>
      <c r="V1272" s="154" t="s">
        <v>13710</v>
      </c>
      <c r="W1272" s="154" t="s">
        <v>2967</v>
      </c>
      <c r="X1272" s="8"/>
      <c r="Y1272" s="154" t="s">
        <v>25</v>
      </c>
      <c r="Z1272" s="154" t="str">
        <f>VLOOKUP(D1272,TIPOLOGIA!A:F,5,0)</f>
        <v>TERRESTRE</v>
      </c>
      <c r="AA1272" s="154" t="s">
        <v>1253</v>
      </c>
      <c r="AB1272" s="46">
        <v>1</v>
      </c>
      <c r="AC1272" s="87">
        <f>IF(W1272="SOPORTE_TELEFÓNICO",'BASE LIQUIDACION REDEBAN 2025'!$B$19,IF(AND(W1272="VISITA_TÉCNICA",Y1272="TIPO II"),'BASE LIQUIDACION REDEBAN 2025'!$B$18,'BASE LIQUIDACION REDEBAN 2025'!$B$17))</f>
        <v>35779.500569199998</v>
      </c>
      <c r="AD1272" s="87">
        <v>0</v>
      </c>
      <c r="AE1272" s="87">
        <f t="shared" si="19"/>
        <v>35779.500569199998</v>
      </c>
    </row>
    <row r="1273" spans="1:31">
      <c r="A1273" s="154" t="s">
        <v>76</v>
      </c>
      <c r="B1273" s="154" t="str">
        <f>VLOOKUP(A1273,'CENTRO DE COSTOS'!A:D,4,FALSE)</f>
        <v>DIEGO FERNANDO HENAO CARDONA</v>
      </c>
      <c r="C1273" s="154" t="str">
        <f>VLOOKUP(A1273,'CENTRO DE COSTOS'!A:D,2,FALSE)</f>
        <v>0004-0003</v>
      </c>
      <c r="D1273" s="154">
        <v>19780</v>
      </c>
      <c r="E1273" s="154">
        <v>2572476</v>
      </c>
      <c r="F1273" s="154">
        <v>38438</v>
      </c>
      <c r="G1273" s="154" t="s">
        <v>8049</v>
      </c>
      <c r="H1273" s="154" t="s">
        <v>258</v>
      </c>
      <c r="I1273" s="154" t="s">
        <v>11819</v>
      </c>
      <c r="J1273" s="154" t="s">
        <v>13711</v>
      </c>
      <c r="K1273" s="154" t="s">
        <v>159</v>
      </c>
      <c r="L1273" s="154" t="s">
        <v>13712</v>
      </c>
      <c r="M1273" s="155">
        <v>45877.666666666664</v>
      </c>
      <c r="N1273" s="155">
        <v>45889.356249999997</v>
      </c>
      <c r="O1273" s="8"/>
      <c r="P1273" s="154" t="s">
        <v>10063</v>
      </c>
      <c r="Q1273" s="154" t="s">
        <v>10063</v>
      </c>
      <c r="R1273" s="154" t="s">
        <v>2973</v>
      </c>
      <c r="S1273" s="154" t="s">
        <v>2973</v>
      </c>
      <c r="T1273" s="154" t="s">
        <v>8052</v>
      </c>
      <c r="U1273" s="154" t="s">
        <v>9429</v>
      </c>
      <c r="V1273" s="154" t="s">
        <v>13713</v>
      </c>
      <c r="W1273" s="154" t="s">
        <v>10144</v>
      </c>
      <c r="X1273" s="8"/>
      <c r="Y1273" s="154" t="s">
        <v>30</v>
      </c>
      <c r="Z1273" s="154" t="str">
        <f>VLOOKUP(D1273,TIPOLOGIA!A:F,5,0)</f>
        <v>TERRESTRE</v>
      </c>
      <c r="AA1273" s="154"/>
      <c r="AB1273" s="46">
        <v>0</v>
      </c>
      <c r="AC1273" s="87">
        <f>IF(W1273="SOPORTE_TELEFÓNICO",'BASE LIQUIDACION REDEBAN 2025'!$B$19,IF(AND(W1273="VISITA_TÉCNICA",Y1273="TIPO II"),'BASE LIQUIDACION REDEBAN 2025'!$B$18,'BASE LIQUIDACION REDEBAN 2025'!$B$17))</f>
        <v>35779.500569199998</v>
      </c>
      <c r="AD1273" s="87">
        <v>0</v>
      </c>
      <c r="AE1273" s="87">
        <f t="shared" si="19"/>
        <v>35779.500569199998</v>
      </c>
    </row>
    <row r="1274" spans="1:31">
      <c r="A1274" s="154" t="s">
        <v>98</v>
      </c>
      <c r="B1274" s="154" t="str">
        <f>VLOOKUP(A1274,'CENTRO DE COSTOS'!A:D,4,FALSE)</f>
        <v>MIGUEL JULIÁN HERNÁNDEZ GUARÍN</v>
      </c>
      <c r="C1274" s="154" t="str">
        <f>VLOOKUP(A1274,'CENTRO DE COSTOS'!A:D,2,FALSE)</f>
        <v>0004-0008</v>
      </c>
      <c r="D1274" s="154">
        <v>15580</v>
      </c>
      <c r="E1274" s="154">
        <v>2527094</v>
      </c>
      <c r="F1274" s="154">
        <v>60979</v>
      </c>
      <c r="G1274" s="154" t="s">
        <v>8049</v>
      </c>
      <c r="H1274" s="154" t="s">
        <v>241</v>
      </c>
      <c r="I1274" s="154" t="s">
        <v>13714</v>
      </c>
      <c r="J1274" s="154" t="s">
        <v>13715</v>
      </c>
      <c r="K1274" s="154" t="s">
        <v>159</v>
      </c>
      <c r="L1274" s="154" t="s">
        <v>13716</v>
      </c>
      <c r="M1274" s="155">
        <v>45868.488194444442</v>
      </c>
      <c r="N1274" s="155">
        <v>45889.35833333333</v>
      </c>
      <c r="O1274" s="8"/>
      <c r="P1274" s="154" t="s">
        <v>10063</v>
      </c>
      <c r="Q1274" s="154" t="s">
        <v>10063</v>
      </c>
      <c r="R1274" s="154" t="s">
        <v>2973</v>
      </c>
      <c r="S1274" s="154" t="s">
        <v>2973</v>
      </c>
      <c r="T1274" s="154" t="s">
        <v>8052</v>
      </c>
      <c r="U1274" s="154" t="s">
        <v>9429</v>
      </c>
      <c r="V1274" s="154" t="s">
        <v>13717</v>
      </c>
      <c r="W1274" s="154" t="s">
        <v>10144</v>
      </c>
      <c r="X1274" s="8"/>
      <c r="Y1274" s="154" t="s">
        <v>32</v>
      </c>
      <c r="Z1274" s="154" t="str">
        <f>VLOOKUP(D1274,TIPOLOGIA!A:F,5,0)</f>
        <v>TERRESTRE</v>
      </c>
      <c r="AA1274" s="154"/>
      <c r="AB1274" s="46">
        <v>0</v>
      </c>
      <c r="AC1274" s="87">
        <f>IF(W1274="SOPORTE_TELEFÓNICO",'BASE LIQUIDACION REDEBAN 2025'!$B$19,IF(AND(W1274="VISITA_TÉCNICA",Y1274="TIPO II"),'BASE LIQUIDACION REDEBAN 2025'!$B$18,'BASE LIQUIDACION REDEBAN 2025'!$B$17))</f>
        <v>35779.500569199998</v>
      </c>
      <c r="AD1274" s="87">
        <v>0</v>
      </c>
      <c r="AE1274" s="87">
        <f t="shared" si="19"/>
        <v>35779.500569199998</v>
      </c>
    </row>
    <row r="1275" spans="1:31">
      <c r="A1275" s="154" t="s">
        <v>72</v>
      </c>
      <c r="B1275" s="154" t="str">
        <f>VLOOKUP(A1275,'CENTRO DE COSTOS'!A:D,4,FALSE)</f>
        <v>MIGUEL JULIÁN HERNÁNDEZ GUARÍN</v>
      </c>
      <c r="C1275" s="154" t="str">
        <f>VLOOKUP(A1275,'CENTRO DE COSTOS'!A:D,2,FALSE)</f>
        <v>0004-0008</v>
      </c>
      <c r="D1275" s="154">
        <v>68276</v>
      </c>
      <c r="E1275" s="154">
        <v>2610239</v>
      </c>
      <c r="F1275" s="154">
        <v>70771</v>
      </c>
      <c r="G1275" s="154" t="s">
        <v>8049</v>
      </c>
      <c r="H1275" s="154" t="s">
        <v>820</v>
      </c>
      <c r="I1275" s="154" t="s">
        <v>952</v>
      </c>
      <c r="J1275" s="154" t="s">
        <v>13718</v>
      </c>
      <c r="K1275" s="154" t="s">
        <v>159</v>
      </c>
      <c r="L1275" s="154" t="s">
        <v>13719</v>
      </c>
      <c r="M1275" s="155">
        <v>45888.374305555553</v>
      </c>
      <c r="N1275" s="155">
        <v>45889.359027777777</v>
      </c>
      <c r="O1275" s="8"/>
      <c r="P1275" s="154" t="s">
        <v>10063</v>
      </c>
      <c r="Q1275" s="154" t="s">
        <v>10063</v>
      </c>
      <c r="R1275" s="154" t="s">
        <v>200</v>
      </c>
      <c r="S1275" s="154" t="s">
        <v>201</v>
      </c>
      <c r="T1275" s="154" t="s">
        <v>8052</v>
      </c>
      <c r="U1275" s="154" t="s">
        <v>9429</v>
      </c>
      <c r="V1275" s="154" t="s">
        <v>13720</v>
      </c>
      <c r="W1275" s="154" t="s">
        <v>2967</v>
      </c>
      <c r="X1275" s="8"/>
      <c r="Y1275" s="154" t="s">
        <v>25</v>
      </c>
      <c r="Z1275" s="154" t="str">
        <f>VLOOKUP(D1275,TIPOLOGIA!A:F,5,0)</f>
        <v>TERRESTRE</v>
      </c>
      <c r="AA1275" s="154" t="s">
        <v>1016</v>
      </c>
      <c r="AB1275" s="46">
        <v>1</v>
      </c>
      <c r="AC1275" s="87">
        <f>IF(W1275="SOPORTE_TELEFÓNICO",'BASE LIQUIDACION REDEBAN 2025'!$B$19,IF(AND(W1275="VISITA_TÉCNICA",Y1275="TIPO II"),'BASE LIQUIDACION REDEBAN 2025'!$B$18,'BASE LIQUIDACION REDEBAN 2025'!$B$17))</f>
        <v>35779.500569199998</v>
      </c>
      <c r="AD1275" s="87">
        <v>0</v>
      </c>
      <c r="AE1275" s="87">
        <f t="shared" si="19"/>
        <v>35779.500569199998</v>
      </c>
    </row>
    <row r="1276" spans="1:31">
      <c r="A1276" s="154" t="s">
        <v>81</v>
      </c>
      <c r="B1276" s="154" t="str">
        <f>VLOOKUP(A1276,'CENTRO DE COSTOS'!A:D,4,FALSE)</f>
        <v>MIGUEL JULIÁN HERNÁNDEZ GUARÍN</v>
      </c>
      <c r="C1276" s="154" t="str">
        <f>VLOOKUP(A1276,'CENTRO DE COSTOS'!A:D,2,FALSE)</f>
        <v>0004-0008</v>
      </c>
      <c r="D1276" s="154">
        <v>54673</v>
      </c>
      <c r="E1276" s="154">
        <v>2607005</v>
      </c>
      <c r="F1276" s="154">
        <v>64293</v>
      </c>
      <c r="G1276" s="154" t="s">
        <v>8049</v>
      </c>
      <c r="H1276" s="154" t="s">
        <v>317</v>
      </c>
      <c r="I1276" s="154" t="s">
        <v>13721</v>
      </c>
      <c r="J1276" s="154" t="s">
        <v>13722</v>
      </c>
      <c r="K1276" s="154" t="s">
        <v>159</v>
      </c>
      <c r="L1276" s="154" t="s">
        <v>13723</v>
      </c>
      <c r="M1276" s="155">
        <v>45888.333333333336</v>
      </c>
      <c r="N1276" s="155">
        <v>45889.361111111109</v>
      </c>
      <c r="O1276" s="8"/>
      <c r="P1276" s="154" t="s">
        <v>10063</v>
      </c>
      <c r="Q1276" s="154" t="s">
        <v>10063</v>
      </c>
      <c r="R1276" s="154" t="s">
        <v>2973</v>
      </c>
      <c r="S1276" s="154" t="s">
        <v>2973</v>
      </c>
      <c r="T1276" s="154" t="s">
        <v>8052</v>
      </c>
      <c r="U1276" s="154" t="s">
        <v>9429</v>
      </c>
      <c r="V1276" s="154" t="s">
        <v>13724</v>
      </c>
      <c r="W1276" s="154" t="s">
        <v>2967</v>
      </c>
      <c r="X1276" s="8"/>
      <c r="Y1276" s="154" t="s">
        <v>28</v>
      </c>
      <c r="Z1276" s="154" t="str">
        <f>VLOOKUP(D1276,TIPOLOGIA!A:F,5,0)</f>
        <v>TERRESTRE</v>
      </c>
      <c r="AA1276" s="154" t="s">
        <v>407</v>
      </c>
      <c r="AB1276" s="46">
        <v>1</v>
      </c>
      <c r="AC1276" s="87">
        <f>IF(W1276="SOPORTE_TELEFÓNICO",'BASE LIQUIDACION REDEBAN 2025'!$B$19,IF(AND(W1276="VISITA_TÉCNICA",Y1276="TIPO II"),'BASE LIQUIDACION REDEBAN 2025'!$B$18,'BASE LIQUIDACION REDEBAN 2025'!$B$17))</f>
        <v>67654.12000000001</v>
      </c>
      <c r="AD1276" s="87">
        <v>0</v>
      </c>
      <c r="AE1276" s="87">
        <f t="shared" si="19"/>
        <v>67654.12000000001</v>
      </c>
    </row>
    <row r="1277" spans="1:31">
      <c r="A1277" s="154" t="s">
        <v>100</v>
      </c>
      <c r="B1277" s="154" t="str">
        <f>VLOOKUP(A1277,'CENTRO DE COSTOS'!A:D,4,FALSE)</f>
        <v>KEVIN ALEXIS CORZO BUSTOS</v>
      </c>
      <c r="C1277" s="154" t="str">
        <f>VLOOKUP(A1277,'CENTRO DE COSTOS'!A:D,2,FALSE)</f>
        <v>0004-0007</v>
      </c>
      <c r="D1277" s="154">
        <v>50001</v>
      </c>
      <c r="E1277" s="154">
        <v>2606856</v>
      </c>
      <c r="F1277" s="154">
        <v>41234</v>
      </c>
      <c r="G1277" s="154" t="s">
        <v>8049</v>
      </c>
      <c r="H1277" s="154" t="s">
        <v>295</v>
      </c>
      <c r="I1277" s="154" t="s">
        <v>100</v>
      </c>
      <c r="J1277" s="154" t="s">
        <v>13725</v>
      </c>
      <c r="K1277" s="154" t="s">
        <v>159</v>
      </c>
      <c r="L1277" s="154" t="s">
        <v>13726</v>
      </c>
      <c r="M1277" s="155">
        <v>45888.333333333336</v>
      </c>
      <c r="N1277" s="155">
        <v>45889.363194444442</v>
      </c>
      <c r="O1277" s="8"/>
      <c r="P1277" s="154" t="s">
        <v>10063</v>
      </c>
      <c r="Q1277" s="154" t="s">
        <v>10063</v>
      </c>
      <c r="R1277" s="154" t="s">
        <v>2973</v>
      </c>
      <c r="S1277" s="154" t="s">
        <v>2973</v>
      </c>
      <c r="T1277" s="154" t="s">
        <v>8052</v>
      </c>
      <c r="U1277" s="154" t="s">
        <v>9429</v>
      </c>
      <c r="V1277" s="154" t="s">
        <v>13727</v>
      </c>
      <c r="W1277" s="154" t="s">
        <v>2967</v>
      </c>
      <c r="X1277" s="8"/>
      <c r="Y1277" s="154" t="s">
        <v>25</v>
      </c>
      <c r="Z1277" s="154" t="str">
        <f>VLOOKUP(D1277,TIPOLOGIA!A:F,5,0)</f>
        <v>TERRESTRE</v>
      </c>
      <c r="AA1277" s="154" t="s">
        <v>3167</v>
      </c>
      <c r="AB1277" s="46">
        <v>1</v>
      </c>
      <c r="AC1277" s="87">
        <f>IF(W1277="SOPORTE_TELEFÓNICO",'BASE LIQUIDACION REDEBAN 2025'!$B$19,IF(AND(W1277="VISITA_TÉCNICA",Y1277="TIPO II"),'BASE LIQUIDACION REDEBAN 2025'!$B$18,'BASE LIQUIDACION REDEBAN 2025'!$B$17))</f>
        <v>35779.500569199998</v>
      </c>
      <c r="AD1277" s="87">
        <v>0</v>
      </c>
      <c r="AE1277" s="87">
        <f t="shared" si="19"/>
        <v>35779.500569199998</v>
      </c>
    </row>
    <row r="1278" spans="1:31">
      <c r="A1278" s="154" t="s">
        <v>72</v>
      </c>
      <c r="B1278" s="154" t="str">
        <f>VLOOKUP(A1278,'CENTRO DE COSTOS'!A:D,4,FALSE)</f>
        <v>MIGUEL JULIÁN HERNÁNDEZ GUARÍN</v>
      </c>
      <c r="C1278" s="154" t="str">
        <f>VLOOKUP(A1278,'CENTRO DE COSTOS'!A:D,2,FALSE)</f>
        <v>0004-0008</v>
      </c>
      <c r="D1278" s="154">
        <v>68235</v>
      </c>
      <c r="E1278" s="154">
        <v>2594657</v>
      </c>
      <c r="F1278" s="154">
        <v>10944</v>
      </c>
      <c r="G1278" s="154" t="s">
        <v>8049</v>
      </c>
      <c r="H1278" s="154" t="s">
        <v>820</v>
      </c>
      <c r="I1278" s="154" t="s">
        <v>13728</v>
      </c>
      <c r="J1278" s="154" t="s">
        <v>13729</v>
      </c>
      <c r="K1278" s="154" t="s">
        <v>159</v>
      </c>
      <c r="L1278" s="154" t="s">
        <v>13730</v>
      </c>
      <c r="M1278" s="155">
        <v>45882.718055555553</v>
      </c>
      <c r="N1278" s="155">
        <v>45889.365277777775</v>
      </c>
      <c r="O1278" s="8"/>
      <c r="P1278" s="154" t="s">
        <v>10063</v>
      </c>
      <c r="Q1278" s="154" t="s">
        <v>10063</v>
      </c>
      <c r="R1278" s="154" t="s">
        <v>2973</v>
      </c>
      <c r="S1278" s="154" t="s">
        <v>2973</v>
      </c>
      <c r="T1278" s="154" t="s">
        <v>8052</v>
      </c>
      <c r="U1278" s="154" t="s">
        <v>9429</v>
      </c>
      <c r="V1278" s="154" t="s">
        <v>13731</v>
      </c>
      <c r="W1278" s="154" t="s">
        <v>10144</v>
      </c>
      <c r="X1278" s="8"/>
      <c r="Y1278" s="154" t="s">
        <v>32</v>
      </c>
      <c r="Z1278" s="154" t="str">
        <f>VLOOKUP(D1278,TIPOLOGIA!A:F,5,0)</f>
        <v>TERRESTRE</v>
      </c>
      <c r="AA1278" s="154"/>
      <c r="AB1278" s="46">
        <v>0</v>
      </c>
      <c r="AC1278" s="87">
        <f>IF(W1278="SOPORTE_TELEFÓNICO",'BASE LIQUIDACION REDEBAN 2025'!$B$19,IF(AND(W1278="VISITA_TÉCNICA",Y1278="TIPO II"),'BASE LIQUIDACION REDEBAN 2025'!$B$18,'BASE LIQUIDACION REDEBAN 2025'!$B$17))</f>
        <v>35779.500569199998</v>
      </c>
      <c r="AD1278" s="87">
        <v>0</v>
      </c>
      <c r="AE1278" s="87">
        <f t="shared" si="19"/>
        <v>35779.500569199998</v>
      </c>
    </row>
    <row r="1279" spans="1:31">
      <c r="A1279" s="154" t="s">
        <v>72</v>
      </c>
      <c r="B1279" s="154" t="str">
        <f>VLOOKUP(A1279,'CENTRO DE COSTOS'!A:D,4,FALSE)</f>
        <v>MIGUEL JULIÁN HERNÁNDEZ GUARÍN</v>
      </c>
      <c r="C1279" s="154" t="str">
        <f>VLOOKUP(A1279,'CENTRO DE COSTOS'!A:D,2,FALSE)</f>
        <v>0004-0008</v>
      </c>
      <c r="D1279" s="154">
        <v>81736</v>
      </c>
      <c r="E1279" s="154">
        <v>2593409</v>
      </c>
      <c r="F1279" s="154">
        <v>64055</v>
      </c>
      <c r="G1279" s="154" t="s">
        <v>8049</v>
      </c>
      <c r="H1279" s="154" t="s">
        <v>1811</v>
      </c>
      <c r="I1279" s="154" t="s">
        <v>6190</v>
      </c>
      <c r="J1279" s="154" t="s">
        <v>13732</v>
      </c>
      <c r="K1279" s="154" t="s">
        <v>159</v>
      </c>
      <c r="L1279" s="154" t="s">
        <v>13733</v>
      </c>
      <c r="M1279" s="155">
        <v>45882.613888888889</v>
      </c>
      <c r="N1279" s="155">
        <v>45889.366666666669</v>
      </c>
      <c r="O1279" s="8"/>
      <c r="P1279" s="154" t="s">
        <v>10063</v>
      </c>
      <c r="Q1279" s="154" t="s">
        <v>10063</v>
      </c>
      <c r="R1279" s="154" t="s">
        <v>200</v>
      </c>
      <c r="S1279" s="154" t="s">
        <v>201</v>
      </c>
      <c r="T1279" s="154" t="s">
        <v>8052</v>
      </c>
      <c r="U1279" s="154" t="s">
        <v>9429</v>
      </c>
      <c r="V1279" s="154" t="s">
        <v>13734</v>
      </c>
      <c r="W1279" s="154" t="s">
        <v>10144</v>
      </c>
      <c r="X1279" s="8"/>
      <c r="Y1279" s="154" t="s">
        <v>180</v>
      </c>
      <c r="Z1279" s="154" t="str">
        <f>VLOOKUP(D1279,TIPOLOGIA!A:F,5,0)</f>
        <v>AEREO</v>
      </c>
      <c r="AA1279" s="154"/>
      <c r="AB1279" s="46">
        <v>0</v>
      </c>
      <c r="AC1279" s="87">
        <f>IF(W1279="SOPORTE_TELEFÓNICO",'BASE LIQUIDACION REDEBAN 2025'!$B$19,IF(AND(W1279="VISITA_TÉCNICA",Y1279="TIPO II"),'BASE LIQUIDACION REDEBAN 2025'!$B$18,'BASE LIQUIDACION REDEBAN 2025'!$B$17))</f>
        <v>35779.500569199998</v>
      </c>
      <c r="AD1279" s="87">
        <v>0</v>
      </c>
      <c r="AE1279" s="87">
        <f t="shared" si="19"/>
        <v>35779.500569199998</v>
      </c>
    </row>
    <row r="1280" spans="1:31">
      <c r="A1280" s="154" t="s">
        <v>92</v>
      </c>
      <c r="B1280" s="154" t="str">
        <f>VLOOKUP(A1280,'CENTRO DE COSTOS'!A:D,4,FALSE)</f>
        <v>KEVIN ALEXIS CORZO BUSTOS</v>
      </c>
      <c r="C1280" s="154" t="str">
        <f>VLOOKUP(A1280,'CENTRO DE COSTOS'!A:D,2,FALSE)</f>
        <v>0004-0007</v>
      </c>
      <c r="D1280" s="154">
        <v>41298</v>
      </c>
      <c r="E1280" s="154">
        <v>2587719</v>
      </c>
      <c r="F1280" s="154">
        <v>58797</v>
      </c>
      <c r="G1280" s="154" t="s">
        <v>8049</v>
      </c>
      <c r="H1280" s="154" t="s">
        <v>249</v>
      </c>
      <c r="I1280" s="154" t="s">
        <v>1714</v>
      </c>
      <c r="J1280" s="154" t="s">
        <v>13735</v>
      </c>
      <c r="K1280" s="154" t="s">
        <v>159</v>
      </c>
      <c r="L1280" s="154" t="s">
        <v>13736</v>
      </c>
      <c r="M1280" s="155">
        <v>45881.643750000003</v>
      </c>
      <c r="N1280" s="155">
        <v>45889.367361111108</v>
      </c>
      <c r="O1280" s="8"/>
      <c r="P1280" s="154" t="s">
        <v>10063</v>
      </c>
      <c r="Q1280" s="154" t="s">
        <v>10063</v>
      </c>
      <c r="R1280" s="154" t="s">
        <v>200</v>
      </c>
      <c r="S1280" s="154" t="s">
        <v>739</v>
      </c>
      <c r="T1280" s="154" t="s">
        <v>8052</v>
      </c>
      <c r="U1280" s="154" t="s">
        <v>9429</v>
      </c>
      <c r="V1280" s="154" t="s">
        <v>13737</v>
      </c>
      <c r="W1280" s="154" t="s">
        <v>10144</v>
      </c>
      <c r="X1280" s="8"/>
      <c r="Y1280" s="154" t="s">
        <v>30</v>
      </c>
      <c r="Z1280" s="154" t="str">
        <f>VLOOKUP(D1280,TIPOLOGIA!A:F,5,0)</f>
        <v>TERRESTRE</v>
      </c>
      <c r="AA1280" s="154"/>
      <c r="AB1280" s="46">
        <v>0</v>
      </c>
      <c r="AC1280" s="87">
        <f>IF(W1280="SOPORTE_TELEFÓNICO",'BASE LIQUIDACION REDEBAN 2025'!$B$19,IF(AND(W1280="VISITA_TÉCNICA",Y1280="TIPO II"),'BASE LIQUIDACION REDEBAN 2025'!$B$18,'BASE LIQUIDACION REDEBAN 2025'!$B$17))</f>
        <v>35779.500569199998</v>
      </c>
      <c r="AD1280" s="87">
        <v>0</v>
      </c>
      <c r="AE1280" s="87">
        <f t="shared" si="19"/>
        <v>35779.500569199998</v>
      </c>
    </row>
    <row r="1281" spans="1:31">
      <c r="A1281" s="154" t="s">
        <v>97</v>
      </c>
      <c r="B1281" s="154" t="str">
        <f>VLOOKUP(A1281,'CENTRO DE COSTOS'!A:D,4,FALSE)</f>
        <v>JOSE MAURICIO HERNANDEZ ROJAS</v>
      </c>
      <c r="C1281" s="154" t="str">
        <f>VLOOKUP(A1281,'CENTRO DE COSTOS'!A:D,2,FALSE)</f>
        <v>0004-0001</v>
      </c>
      <c r="D1281" s="154">
        <v>70429</v>
      </c>
      <c r="E1281" s="154">
        <v>2587459</v>
      </c>
      <c r="F1281" s="154">
        <v>66266</v>
      </c>
      <c r="G1281" s="154" t="s">
        <v>8049</v>
      </c>
      <c r="H1281" s="154" t="s">
        <v>414</v>
      </c>
      <c r="I1281" s="154" t="s">
        <v>7730</v>
      </c>
      <c r="J1281" s="154" t="s">
        <v>13738</v>
      </c>
      <c r="K1281" s="154" t="s">
        <v>159</v>
      </c>
      <c r="L1281" s="154" t="s">
        <v>13739</v>
      </c>
      <c r="M1281" s="155">
        <v>45881.633333333331</v>
      </c>
      <c r="N1281" s="155">
        <v>45889.368055555555</v>
      </c>
      <c r="O1281" s="8"/>
      <c r="P1281" s="154" t="s">
        <v>10063</v>
      </c>
      <c r="Q1281" s="154" t="s">
        <v>10063</v>
      </c>
      <c r="R1281" s="154" t="s">
        <v>200</v>
      </c>
      <c r="S1281" s="154" t="s">
        <v>201</v>
      </c>
      <c r="T1281" s="154" t="s">
        <v>8052</v>
      </c>
      <c r="U1281" s="154" t="s">
        <v>9429</v>
      </c>
      <c r="V1281" s="154" t="s">
        <v>13740</v>
      </c>
      <c r="W1281" s="154" t="s">
        <v>10144</v>
      </c>
      <c r="X1281" s="8"/>
      <c r="Y1281" s="154" t="s">
        <v>32</v>
      </c>
      <c r="Z1281" s="154" t="str">
        <f>VLOOKUP(D1281,TIPOLOGIA!A:F,5,0)</f>
        <v>FLUVIAL</v>
      </c>
      <c r="AA1281" s="154"/>
      <c r="AB1281" s="46">
        <v>0</v>
      </c>
      <c r="AC1281" s="87">
        <f>IF(W1281="SOPORTE_TELEFÓNICO",'BASE LIQUIDACION REDEBAN 2025'!$B$19,IF(AND(W1281="VISITA_TÉCNICA",Y1281="TIPO II"),'BASE LIQUIDACION REDEBAN 2025'!$B$18,'BASE LIQUIDACION REDEBAN 2025'!$B$17))</f>
        <v>35779.500569199998</v>
      </c>
      <c r="AD1281" s="87">
        <v>0</v>
      </c>
      <c r="AE1281" s="87">
        <f t="shared" si="19"/>
        <v>35779.500569199998</v>
      </c>
    </row>
    <row r="1282" spans="1:31">
      <c r="A1282" s="154" t="s">
        <v>93</v>
      </c>
      <c r="B1282" s="154" t="str">
        <f>VLOOKUP(A1282,'CENTRO DE COSTOS'!A:D,4,FALSE)</f>
        <v>DIEGO FERNANDO HENAO CARDONA</v>
      </c>
      <c r="C1282" s="154" t="str">
        <f>VLOOKUP(A1282,'CENTRO DE COSTOS'!A:D,2,FALSE)</f>
        <v>0004-0003</v>
      </c>
      <c r="D1282" s="154">
        <v>86760</v>
      </c>
      <c r="E1282" s="154">
        <v>2605851</v>
      </c>
      <c r="F1282" s="154">
        <v>69250</v>
      </c>
      <c r="G1282" s="154" t="s">
        <v>8049</v>
      </c>
      <c r="H1282" s="154" t="s">
        <v>1820</v>
      </c>
      <c r="I1282" s="154" t="s">
        <v>9546</v>
      </c>
      <c r="J1282" s="154" t="s">
        <v>13741</v>
      </c>
      <c r="K1282" s="154" t="s">
        <v>159</v>
      </c>
      <c r="L1282" s="154" t="s">
        <v>13742</v>
      </c>
      <c r="M1282" s="155">
        <v>45888.375</v>
      </c>
      <c r="N1282" s="155">
        <v>45889.37222222222</v>
      </c>
      <c r="O1282" s="8"/>
      <c r="P1282" s="154" t="s">
        <v>10063</v>
      </c>
      <c r="Q1282" s="154" t="s">
        <v>10063</v>
      </c>
      <c r="R1282" s="154" t="s">
        <v>200</v>
      </c>
      <c r="S1282" s="154" t="s">
        <v>201</v>
      </c>
      <c r="T1282" s="154" t="s">
        <v>8052</v>
      </c>
      <c r="U1282" s="154" t="s">
        <v>9429</v>
      </c>
      <c r="V1282" s="154" t="s">
        <v>13743</v>
      </c>
      <c r="W1282" s="154" t="s">
        <v>10144</v>
      </c>
      <c r="X1282" s="8"/>
      <c r="Y1282" s="154" t="s">
        <v>28</v>
      </c>
      <c r="Z1282" s="154" t="str">
        <f>VLOOKUP(D1282,TIPOLOGIA!A:F,5,0)</f>
        <v>TERRESTRE</v>
      </c>
      <c r="AA1282" s="154" t="s">
        <v>3595</v>
      </c>
      <c r="AB1282" s="46">
        <v>0</v>
      </c>
      <c r="AC1282" s="87">
        <f>IF(W1282="SOPORTE_TELEFÓNICO",'BASE LIQUIDACION REDEBAN 2025'!$B$19,IF(AND(W1282="VISITA_TÉCNICA",Y1282="TIPO II"),'BASE LIQUIDACION REDEBAN 2025'!$B$18,'BASE LIQUIDACION REDEBAN 2025'!$B$17))</f>
        <v>35779.500569199998</v>
      </c>
      <c r="AD1282" s="87">
        <v>0</v>
      </c>
      <c r="AE1282" s="87">
        <f t="shared" si="19"/>
        <v>35779.500569199998</v>
      </c>
    </row>
    <row r="1283" spans="1:31">
      <c r="A1283" s="154" t="s">
        <v>92</v>
      </c>
      <c r="B1283" s="154" t="str">
        <f>VLOOKUP(A1283,'CENTRO DE COSTOS'!A:D,4,FALSE)</f>
        <v>KEVIN ALEXIS CORZO BUSTOS</v>
      </c>
      <c r="C1283" s="154" t="str">
        <f>VLOOKUP(A1283,'CENTRO DE COSTOS'!A:D,2,FALSE)</f>
        <v>0004-0007</v>
      </c>
      <c r="D1283" s="154">
        <v>41396</v>
      </c>
      <c r="E1283" s="154">
        <v>2602684</v>
      </c>
      <c r="F1283" s="154">
        <v>80378</v>
      </c>
      <c r="G1283" s="154" t="s">
        <v>8049</v>
      </c>
      <c r="H1283" s="154" t="s">
        <v>249</v>
      </c>
      <c r="I1283" s="154" t="s">
        <v>339</v>
      </c>
      <c r="J1283" s="154" t="s">
        <v>9628</v>
      </c>
      <c r="K1283" s="154" t="s">
        <v>159</v>
      </c>
      <c r="L1283" s="154" t="s">
        <v>13744</v>
      </c>
      <c r="M1283" s="155">
        <v>45884.422222222223</v>
      </c>
      <c r="N1283" s="155">
        <v>45889.373611111114</v>
      </c>
      <c r="O1283" s="8"/>
      <c r="P1283" s="154" t="s">
        <v>10063</v>
      </c>
      <c r="Q1283" s="154" t="s">
        <v>10063</v>
      </c>
      <c r="R1283" s="154" t="s">
        <v>2973</v>
      </c>
      <c r="S1283" s="154" t="s">
        <v>2973</v>
      </c>
      <c r="T1283" s="154" t="s">
        <v>8052</v>
      </c>
      <c r="U1283" s="154" t="s">
        <v>9429</v>
      </c>
      <c r="V1283" s="154" t="s">
        <v>13745</v>
      </c>
      <c r="W1283" s="154" t="s">
        <v>10144</v>
      </c>
      <c r="X1283" s="8"/>
      <c r="Y1283" s="154" t="s">
        <v>30</v>
      </c>
      <c r="Z1283" s="154" t="str">
        <f>VLOOKUP(D1283,TIPOLOGIA!A:F,5,0)</f>
        <v>TERRESTRE</v>
      </c>
      <c r="AA1283" s="154"/>
      <c r="AB1283" s="46">
        <v>0</v>
      </c>
      <c r="AC1283" s="87">
        <f>IF(W1283="SOPORTE_TELEFÓNICO",'BASE LIQUIDACION REDEBAN 2025'!$B$19,IF(AND(W1283="VISITA_TÉCNICA",Y1283="TIPO II"),'BASE LIQUIDACION REDEBAN 2025'!$B$18,'BASE LIQUIDACION REDEBAN 2025'!$B$17))</f>
        <v>35779.500569199998</v>
      </c>
      <c r="AD1283" s="87">
        <v>0</v>
      </c>
      <c r="AE1283" s="87">
        <f t="shared" ref="AE1283:AE1346" si="20">IF(W1283="VISITA_TÉCNICA",AC1283*AB1283,AC1283)</f>
        <v>35779.500569199998</v>
      </c>
    </row>
    <row r="1284" spans="1:31">
      <c r="A1284" s="154" t="s">
        <v>60</v>
      </c>
      <c r="B1284" s="154" t="str">
        <f>VLOOKUP(A1284,'CENTRO DE COSTOS'!A:D,4,FALSE)</f>
        <v>JUAN SEBASTIÁN RÍOS CASTRILLÓN</v>
      </c>
      <c r="C1284" s="154" t="str">
        <f>VLOOKUP(A1284,'CENTRO DE COSTOS'!A:D,2,FALSE)</f>
        <v>0004-0005</v>
      </c>
      <c r="D1284" s="154">
        <v>5490</v>
      </c>
      <c r="E1284" s="154">
        <v>2604505</v>
      </c>
      <c r="F1284" s="154">
        <v>69237</v>
      </c>
      <c r="G1284" s="154" t="s">
        <v>8049</v>
      </c>
      <c r="H1284" s="154" t="s">
        <v>197</v>
      </c>
      <c r="I1284" s="154" t="s">
        <v>631</v>
      </c>
      <c r="J1284" s="154" t="s">
        <v>13746</v>
      </c>
      <c r="K1284" s="154" t="s">
        <v>159</v>
      </c>
      <c r="L1284" s="154" t="s">
        <v>13747</v>
      </c>
      <c r="M1284" s="155">
        <v>45884.603472222225</v>
      </c>
      <c r="N1284" s="155">
        <v>45889.374305555553</v>
      </c>
      <c r="O1284" s="8"/>
      <c r="P1284" s="154" t="s">
        <v>10063</v>
      </c>
      <c r="Q1284" s="154" t="s">
        <v>10063</v>
      </c>
      <c r="R1284" s="154" t="s">
        <v>200</v>
      </c>
      <c r="S1284" s="154" t="s">
        <v>201</v>
      </c>
      <c r="T1284" s="154" t="s">
        <v>8052</v>
      </c>
      <c r="U1284" s="154" t="s">
        <v>9429</v>
      </c>
      <c r="V1284" s="154" t="s">
        <v>13748</v>
      </c>
      <c r="W1284" s="154" t="s">
        <v>10144</v>
      </c>
      <c r="X1284" s="8"/>
      <c r="Y1284" s="154" t="s">
        <v>28</v>
      </c>
      <c r="Z1284" s="154" t="str">
        <f>VLOOKUP(D1284,TIPOLOGIA!A:F,5,0)</f>
        <v>TERRESTRE</v>
      </c>
      <c r="AA1284" s="154" t="s">
        <v>636</v>
      </c>
      <c r="AB1284" s="46">
        <v>0</v>
      </c>
      <c r="AC1284" s="87">
        <f>IF(W1284="SOPORTE_TELEFÓNICO",'BASE LIQUIDACION REDEBAN 2025'!$B$19,IF(AND(W1284="VISITA_TÉCNICA",Y1284="TIPO II"),'BASE LIQUIDACION REDEBAN 2025'!$B$18,'BASE LIQUIDACION REDEBAN 2025'!$B$17))</f>
        <v>35779.500569199998</v>
      </c>
      <c r="AD1284" s="87">
        <v>0</v>
      </c>
      <c r="AE1284" s="87">
        <f t="shared" si="20"/>
        <v>35779.500569199998</v>
      </c>
    </row>
    <row r="1285" spans="1:31">
      <c r="A1285" s="154" t="s">
        <v>81</v>
      </c>
      <c r="B1285" s="154" t="str">
        <f>VLOOKUP(A1285,'CENTRO DE COSTOS'!A:D,4,FALSE)</f>
        <v>MIGUEL JULIÁN HERNÁNDEZ GUARÍN</v>
      </c>
      <c r="C1285" s="154" t="str">
        <f>VLOOKUP(A1285,'CENTRO DE COSTOS'!A:D,2,FALSE)</f>
        <v>0004-0008</v>
      </c>
      <c r="D1285" s="154">
        <v>54001</v>
      </c>
      <c r="E1285" s="154">
        <v>2603847</v>
      </c>
      <c r="F1285" s="154">
        <v>59196</v>
      </c>
      <c r="G1285" s="154" t="s">
        <v>8049</v>
      </c>
      <c r="H1285" s="154" t="s">
        <v>317</v>
      </c>
      <c r="I1285" s="154" t="s">
        <v>81</v>
      </c>
      <c r="J1285" s="154" t="s">
        <v>13749</v>
      </c>
      <c r="K1285" s="154" t="s">
        <v>159</v>
      </c>
      <c r="L1285" s="154" t="s">
        <v>13750</v>
      </c>
      <c r="M1285" s="155">
        <v>45884.498611111114</v>
      </c>
      <c r="N1285" s="155">
        <v>45889.377083333333</v>
      </c>
      <c r="O1285" s="8"/>
      <c r="P1285" s="154" t="s">
        <v>10063</v>
      </c>
      <c r="Q1285" s="154" t="s">
        <v>10063</v>
      </c>
      <c r="R1285" s="154" t="s">
        <v>200</v>
      </c>
      <c r="S1285" s="154" t="s">
        <v>739</v>
      </c>
      <c r="T1285" s="154" t="s">
        <v>8052</v>
      </c>
      <c r="U1285" s="154" t="s">
        <v>9429</v>
      </c>
      <c r="V1285" s="154" t="s">
        <v>13751</v>
      </c>
      <c r="W1285" s="154" t="s">
        <v>2967</v>
      </c>
      <c r="X1285" s="8"/>
      <c r="Y1285" s="154" t="s">
        <v>25</v>
      </c>
      <c r="Z1285" s="154" t="str">
        <f>VLOOKUP(D1285,TIPOLOGIA!A:F,5,0)</f>
        <v>TERRESTRE</v>
      </c>
      <c r="AA1285" s="154" t="s">
        <v>1496</v>
      </c>
      <c r="AB1285" s="46">
        <v>1</v>
      </c>
      <c r="AC1285" s="87">
        <f>IF(W1285="SOPORTE_TELEFÓNICO",'BASE LIQUIDACION REDEBAN 2025'!$B$19,IF(AND(W1285="VISITA_TÉCNICA",Y1285="TIPO II"),'BASE LIQUIDACION REDEBAN 2025'!$B$18,'BASE LIQUIDACION REDEBAN 2025'!$B$17))</f>
        <v>35779.500569199998</v>
      </c>
      <c r="AD1285" s="87">
        <v>0</v>
      </c>
      <c r="AE1285" s="87">
        <f t="shared" si="20"/>
        <v>35779.500569199998</v>
      </c>
    </row>
    <row r="1286" spans="1:31">
      <c r="A1286" s="154" t="s">
        <v>76</v>
      </c>
      <c r="B1286" s="154" t="str">
        <f>VLOOKUP(A1286,'CENTRO DE COSTOS'!A:D,4,FALSE)</f>
        <v>DIEGO FERNANDO HENAO CARDONA</v>
      </c>
      <c r="C1286" s="154" t="str">
        <f>VLOOKUP(A1286,'CENTRO DE COSTOS'!A:D,2,FALSE)</f>
        <v>0004-0003</v>
      </c>
      <c r="D1286" s="154">
        <v>76834</v>
      </c>
      <c r="E1286" s="154">
        <v>2600731</v>
      </c>
      <c r="F1286" s="154">
        <v>77494</v>
      </c>
      <c r="G1286" s="154" t="s">
        <v>8049</v>
      </c>
      <c r="H1286" s="154" t="s">
        <v>227</v>
      </c>
      <c r="I1286" s="154" t="s">
        <v>1806</v>
      </c>
      <c r="J1286" s="154" t="s">
        <v>13752</v>
      </c>
      <c r="K1286" s="154" t="s">
        <v>159</v>
      </c>
      <c r="L1286" s="154" t="s">
        <v>13753</v>
      </c>
      <c r="M1286" s="155">
        <v>45884.333333333336</v>
      </c>
      <c r="N1286" s="155">
        <v>45889.384027777778</v>
      </c>
      <c r="O1286" s="8"/>
      <c r="P1286" s="154" t="s">
        <v>10063</v>
      </c>
      <c r="Q1286" s="154" t="s">
        <v>10063</v>
      </c>
      <c r="R1286" s="154" t="s">
        <v>2973</v>
      </c>
      <c r="S1286" s="154" t="s">
        <v>2973</v>
      </c>
      <c r="T1286" s="154" t="s">
        <v>8052</v>
      </c>
      <c r="U1286" s="154" t="s">
        <v>9429</v>
      </c>
      <c r="V1286" s="154" t="s">
        <v>13754</v>
      </c>
      <c r="W1286" s="154" t="s">
        <v>2967</v>
      </c>
      <c r="X1286" s="8"/>
      <c r="Y1286" s="154" t="s">
        <v>28</v>
      </c>
      <c r="Z1286" s="154" t="str">
        <f>VLOOKUP(D1286,TIPOLOGIA!A:F,5,0)</f>
        <v>TERRESTRE</v>
      </c>
      <c r="AA1286" s="154" t="s">
        <v>1408</v>
      </c>
      <c r="AB1286" s="46">
        <v>1</v>
      </c>
      <c r="AC1286" s="87">
        <f>IF(W1286="SOPORTE_TELEFÓNICO",'BASE LIQUIDACION REDEBAN 2025'!$B$19,IF(AND(W1286="VISITA_TÉCNICA",Y1286="TIPO II"),'BASE LIQUIDACION REDEBAN 2025'!$B$18,'BASE LIQUIDACION REDEBAN 2025'!$B$17))</f>
        <v>67654.12000000001</v>
      </c>
      <c r="AD1286" s="87">
        <v>0</v>
      </c>
      <c r="AE1286" s="87">
        <f t="shared" si="20"/>
        <v>67654.12000000001</v>
      </c>
    </row>
    <row r="1287" spans="1:31">
      <c r="A1287" s="154" t="s">
        <v>100</v>
      </c>
      <c r="B1287" s="154" t="str">
        <f>VLOOKUP(A1287,'CENTRO DE COSTOS'!A:D,4,FALSE)</f>
        <v>KEVIN ALEXIS CORZO BUSTOS</v>
      </c>
      <c r="C1287" s="154" t="str">
        <f>VLOOKUP(A1287,'CENTRO DE COSTOS'!A:D,2,FALSE)</f>
        <v>0004-0007</v>
      </c>
      <c r="D1287" s="154">
        <v>50568</v>
      </c>
      <c r="E1287" s="154">
        <v>2600064</v>
      </c>
      <c r="F1287" s="154">
        <v>71332</v>
      </c>
      <c r="G1287" s="154" t="s">
        <v>8049</v>
      </c>
      <c r="H1287" s="154" t="s">
        <v>295</v>
      </c>
      <c r="I1287" s="154" t="s">
        <v>2045</v>
      </c>
      <c r="J1287" s="154" t="s">
        <v>13755</v>
      </c>
      <c r="K1287" s="154" t="s">
        <v>159</v>
      </c>
      <c r="L1287" s="154" t="s">
        <v>13756</v>
      </c>
      <c r="M1287" s="155">
        <v>45883.686111111114</v>
      </c>
      <c r="N1287" s="155">
        <v>45889.38958333333</v>
      </c>
      <c r="O1287" s="8"/>
      <c r="P1287" s="154" t="s">
        <v>10063</v>
      </c>
      <c r="Q1287" s="154" t="s">
        <v>10063</v>
      </c>
      <c r="R1287" s="154" t="s">
        <v>2973</v>
      </c>
      <c r="S1287" s="154" t="s">
        <v>2973</v>
      </c>
      <c r="T1287" s="154" t="s">
        <v>8052</v>
      </c>
      <c r="U1287" s="154" t="s">
        <v>9429</v>
      </c>
      <c r="V1287" s="154" t="s">
        <v>13757</v>
      </c>
      <c r="W1287" s="154" t="s">
        <v>10144</v>
      </c>
      <c r="X1287" s="8"/>
      <c r="Y1287" s="154" t="s">
        <v>30</v>
      </c>
      <c r="Z1287" s="154" t="str">
        <f>VLOOKUP(D1287,TIPOLOGIA!A:F,5,0)</f>
        <v>TERRESTRE</v>
      </c>
      <c r="AA1287" s="154" t="s">
        <v>3167</v>
      </c>
      <c r="AB1287" s="46">
        <v>0</v>
      </c>
      <c r="AC1287" s="87">
        <f>IF(W1287="SOPORTE_TELEFÓNICO",'BASE LIQUIDACION REDEBAN 2025'!$B$19,IF(AND(W1287="VISITA_TÉCNICA",Y1287="TIPO II"),'BASE LIQUIDACION REDEBAN 2025'!$B$18,'BASE LIQUIDACION REDEBAN 2025'!$B$17))</f>
        <v>35779.500569199998</v>
      </c>
      <c r="AD1287" s="87">
        <v>0</v>
      </c>
      <c r="AE1287" s="87">
        <f t="shared" si="20"/>
        <v>35779.500569199998</v>
      </c>
    </row>
    <row r="1288" spans="1:31">
      <c r="A1288" s="154" t="s">
        <v>81</v>
      </c>
      <c r="B1288" s="154" t="str">
        <f>VLOOKUP(A1288,'CENTRO DE COSTOS'!A:D,4,FALSE)</f>
        <v>MIGUEL JULIÁN HERNÁNDEZ GUARÍN</v>
      </c>
      <c r="C1288" s="154" t="str">
        <f>VLOOKUP(A1288,'CENTRO DE COSTOS'!A:D,2,FALSE)</f>
        <v>0004-0008</v>
      </c>
      <c r="D1288" s="154">
        <v>54001</v>
      </c>
      <c r="E1288" s="154">
        <v>2600177</v>
      </c>
      <c r="F1288" s="154">
        <v>74334</v>
      </c>
      <c r="G1288" s="154" t="s">
        <v>8049</v>
      </c>
      <c r="H1288" s="154" t="s">
        <v>317</v>
      </c>
      <c r="I1288" s="154" t="s">
        <v>81</v>
      </c>
      <c r="J1288" s="154" t="s">
        <v>13758</v>
      </c>
      <c r="K1288" s="154" t="s">
        <v>159</v>
      </c>
      <c r="L1288" s="154" t="s">
        <v>13759</v>
      </c>
      <c r="M1288" s="155">
        <v>45883.694444444445</v>
      </c>
      <c r="N1288" s="155">
        <v>45889.395138888889</v>
      </c>
      <c r="O1288" s="8"/>
      <c r="P1288" s="154" t="s">
        <v>10063</v>
      </c>
      <c r="Q1288" s="154" t="s">
        <v>10063</v>
      </c>
      <c r="R1288" s="154" t="s">
        <v>2973</v>
      </c>
      <c r="S1288" s="154" t="s">
        <v>2973</v>
      </c>
      <c r="T1288" s="154" t="s">
        <v>8052</v>
      </c>
      <c r="U1288" s="154" t="s">
        <v>9429</v>
      </c>
      <c r="V1288" s="154" t="s">
        <v>13760</v>
      </c>
      <c r="W1288" s="154" t="s">
        <v>2967</v>
      </c>
      <c r="X1288" s="8"/>
      <c r="Y1288" s="154" t="s">
        <v>25</v>
      </c>
      <c r="Z1288" s="154" t="str">
        <f>VLOOKUP(D1288,TIPOLOGIA!A:F,5,0)</f>
        <v>TERRESTRE</v>
      </c>
      <c r="AA1288" s="154" t="s">
        <v>407</v>
      </c>
      <c r="AB1288" s="46">
        <v>1</v>
      </c>
      <c r="AC1288" s="87">
        <f>IF(W1288="SOPORTE_TELEFÓNICO",'BASE LIQUIDACION REDEBAN 2025'!$B$19,IF(AND(W1288="VISITA_TÉCNICA",Y1288="TIPO II"),'BASE LIQUIDACION REDEBAN 2025'!$B$18,'BASE LIQUIDACION REDEBAN 2025'!$B$17))</f>
        <v>35779.500569199998</v>
      </c>
      <c r="AD1288" s="87">
        <v>0</v>
      </c>
      <c r="AE1288" s="87">
        <f t="shared" si="20"/>
        <v>35779.500569199998</v>
      </c>
    </row>
    <row r="1289" spans="1:31">
      <c r="A1289" s="154" t="s">
        <v>96</v>
      </c>
      <c r="B1289" s="154" t="str">
        <f>VLOOKUP(A1289,'CENTRO DE COSTOS'!A:D,4,FALSE)</f>
        <v>JOSE MAURICIO HERNANDEZ ROJAS</v>
      </c>
      <c r="C1289" s="154" t="str">
        <f>VLOOKUP(A1289,'CENTRO DE COSTOS'!A:D,2,FALSE)</f>
        <v>0004-0001</v>
      </c>
      <c r="D1289" s="154">
        <v>47001</v>
      </c>
      <c r="E1289" s="154">
        <v>2598987</v>
      </c>
      <c r="F1289" s="154">
        <v>20893</v>
      </c>
      <c r="G1289" s="154" t="s">
        <v>8049</v>
      </c>
      <c r="H1289" s="154" t="s">
        <v>1896</v>
      </c>
      <c r="I1289" s="154" t="s">
        <v>96</v>
      </c>
      <c r="J1289" s="154" t="s">
        <v>13761</v>
      </c>
      <c r="K1289" s="154" t="s">
        <v>159</v>
      </c>
      <c r="L1289" s="154" t="s">
        <v>13762</v>
      </c>
      <c r="M1289" s="155">
        <v>45883.606944444444</v>
      </c>
      <c r="N1289" s="155">
        <v>45889.399305555555</v>
      </c>
      <c r="O1289" s="8"/>
      <c r="P1289" s="154" t="s">
        <v>10063</v>
      </c>
      <c r="Q1289" s="154" t="s">
        <v>10063</v>
      </c>
      <c r="R1289" s="154" t="s">
        <v>2973</v>
      </c>
      <c r="S1289" s="154" t="s">
        <v>2973</v>
      </c>
      <c r="T1289" s="154" t="s">
        <v>8052</v>
      </c>
      <c r="U1289" s="154" t="s">
        <v>9429</v>
      </c>
      <c r="V1289" s="154" t="s">
        <v>13763</v>
      </c>
      <c r="W1289" s="154" t="s">
        <v>2967</v>
      </c>
      <c r="X1289" s="8"/>
      <c r="Y1289" s="154" t="s">
        <v>25</v>
      </c>
      <c r="Z1289" s="154" t="str">
        <f>VLOOKUP(D1289,TIPOLOGIA!A:F,5,0)</f>
        <v>TERRESTRE</v>
      </c>
      <c r="AA1289" s="154" t="s">
        <v>1737</v>
      </c>
      <c r="AB1289" s="46">
        <v>1</v>
      </c>
      <c r="AC1289" s="87">
        <f>IF(W1289="SOPORTE_TELEFÓNICO",'BASE LIQUIDACION REDEBAN 2025'!$B$19,IF(AND(W1289="VISITA_TÉCNICA",Y1289="TIPO II"),'BASE LIQUIDACION REDEBAN 2025'!$B$18,'BASE LIQUIDACION REDEBAN 2025'!$B$17))</f>
        <v>35779.500569199998</v>
      </c>
      <c r="AD1289" s="87">
        <v>0</v>
      </c>
      <c r="AE1289" s="87">
        <f t="shared" si="20"/>
        <v>35779.500569199998</v>
      </c>
    </row>
    <row r="1290" spans="1:31">
      <c r="A1290" s="154" t="s">
        <v>60</v>
      </c>
      <c r="B1290" s="154" t="str">
        <f>VLOOKUP(A1290,'CENTRO DE COSTOS'!A:D,4,FALSE)</f>
        <v>JUAN SEBASTIÁN RÍOS CASTRILLÓN</v>
      </c>
      <c r="C1290" s="154" t="str">
        <f>VLOOKUP(A1290,'CENTRO DE COSTOS'!A:D,2,FALSE)</f>
        <v>0004-0005</v>
      </c>
      <c r="D1290" s="154">
        <v>27006</v>
      </c>
      <c r="E1290" s="154">
        <v>2585366</v>
      </c>
      <c r="F1290" s="154">
        <v>57048</v>
      </c>
      <c r="G1290" s="154" t="s">
        <v>8049</v>
      </c>
      <c r="H1290" s="154" t="s">
        <v>1388</v>
      </c>
      <c r="I1290" s="154" t="s">
        <v>1698</v>
      </c>
      <c r="J1290" s="154" t="s">
        <v>13764</v>
      </c>
      <c r="K1290" s="154" t="s">
        <v>159</v>
      </c>
      <c r="L1290" s="154" t="s">
        <v>13765</v>
      </c>
      <c r="M1290" s="155">
        <v>45881.465277777781</v>
      </c>
      <c r="N1290" s="155">
        <v>45889.419444444444</v>
      </c>
      <c r="O1290" s="8"/>
      <c r="P1290" s="154" t="s">
        <v>10063</v>
      </c>
      <c r="Q1290" s="154" t="s">
        <v>10063</v>
      </c>
      <c r="R1290" s="154" t="s">
        <v>2973</v>
      </c>
      <c r="S1290" s="154" t="s">
        <v>2973</v>
      </c>
      <c r="T1290" s="154" t="s">
        <v>8052</v>
      </c>
      <c r="U1290" s="154" t="s">
        <v>9429</v>
      </c>
      <c r="V1290" s="154" t="s">
        <v>13766</v>
      </c>
      <c r="W1290" s="154" t="s">
        <v>10144</v>
      </c>
      <c r="X1290" s="8"/>
      <c r="Y1290" s="154" t="s">
        <v>180</v>
      </c>
      <c r="Z1290" s="154" t="str">
        <f>VLOOKUP(D1290,TIPOLOGIA!A:F,5,0)</f>
        <v>AEREO</v>
      </c>
      <c r="AA1290" s="154"/>
      <c r="AB1290" s="46">
        <v>0</v>
      </c>
      <c r="AC1290" s="87">
        <f>IF(W1290="SOPORTE_TELEFÓNICO",'BASE LIQUIDACION REDEBAN 2025'!$B$19,IF(AND(W1290="VISITA_TÉCNICA",Y1290="TIPO II"),'BASE LIQUIDACION REDEBAN 2025'!$B$18,'BASE LIQUIDACION REDEBAN 2025'!$B$17))</f>
        <v>35779.500569199998</v>
      </c>
      <c r="AD1290" s="87">
        <v>0</v>
      </c>
      <c r="AE1290" s="87">
        <f t="shared" si="20"/>
        <v>35779.500569199998</v>
      </c>
    </row>
    <row r="1291" spans="1:31">
      <c r="A1291" s="154" t="s">
        <v>96</v>
      </c>
      <c r="B1291" s="154" t="str">
        <f>VLOOKUP(A1291,'CENTRO DE COSTOS'!A:D,4,FALSE)</f>
        <v>JOSE MAURICIO HERNANDEZ ROJAS</v>
      </c>
      <c r="C1291" s="154" t="str">
        <f>VLOOKUP(A1291,'CENTRO DE COSTOS'!A:D,2,FALSE)</f>
        <v>0004-0001</v>
      </c>
      <c r="D1291" s="154">
        <v>47001</v>
      </c>
      <c r="E1291" s="154">
        <v>2598607</v>
      </c>
      <c r="F1291" s="154">
        <v>78889</v>
      </c>
      <c r="G1291" s="154" t="s">
        <v>8049</v>
      </c>
      <c r="H1291" s="154" t="s">
        <v>1896</v>
      </c>
      <c r="I1291" s="154" t="s">
        <v>96</v>
      </c>
      <c r="J1291" s="154" t="s">
        <v>13767</v>
      </c>
      <c r="K1291" s="154" t="s">
        <v>159</v>
      </c>
      <c r="L1291" s="154" t="s">
        <v>13768</v>
      </c>
      <c r="M1291" s="155">
        <v>45883.544444444444</v>
      </c>
      <c r="N1291" s="155">
        <v>45889.42083333333</v>
      </c>
      <c r="O1291" s="8"/>
      <c r="P1291" s="154" t="s">
        <v>10063</v>
      </c>
      <c r="Q1291" s="154" t="s">
        <v>10063</v>
      </c>
      <c r="R1291" s="154" t="s">
        <v>2973</v>
      </c>
      <c r="S1291" s="154" t="s">
        <v>2973</v>
      </c>
      <c r="T1291" s="154" t="s">
        <v>8052</v>
      </c>
      <c r="U1291" s="154" t="s">
        <v>9429</v>
      </c>
      <c r="V1291" s="154" t="s">
        <v>13769</v>
      </c>
      <c r="W1291" s="154" t="s">
        <v>2967</v>
      </c>
      <c r="X1291" s="8"/>
      <c r="Y1291" s="154" t="s">
        <v>25</v>
      </c>
      <c r="Z1291" s="154" t="str">
        <f>VLOOKUP(D1291,TIPOLOGIA!A:F,5,0)</f>
        <v>TERRESTRE</v>
      </c>
      <c r="AA1291" s="154" t="s">
        <v>1737</v>
      </c>
      <c r="AB1291" s="46">
        <v>1</v>
      </c>
      <c r="AC1291" s="87">
        <f>IF(W1291="SOPORTE_TELEFÓNICO",'BASE LIQUIDACION REDEBAN 2025'!$B$19,IF(AND(W1291="VISITA_TÉCNICA",Y1291="TIPO II"),'BASE LIQUIDACION REDEBAN 2025'!$B$18,'BASE LIQUIDACION REDEBAN 2025'!$B$17))</f>
        <v>35779.500569199998</v>
      </c>
      <c r="AD1291" s="87">
        <v>0</v>
      </c>
      <c r="AE1291" s="87">
        <f t="shared" si="20"/>
        <v>35779.500569199998</v>
      </c>
    </row>
    <row r="1292" spans="1:31">
      <c r="A1292" s="154" t="s">
        <v>72</v>
      </c>
      <c r="B1292" s="154" t="str">
        <f>VLOOKUP(A1292,'CENTRO DE COSTOS'!A:D,4,FALSE)</f>
        <v>MIGUEL JULIÁN HERNÁNDEZ GUARÍN</v>
      </c>
      <c r="C1292" s="154" t="str">
        <f>VLOOKUP(A1292,'CENTRO DE COSTOS'!A:D,2,FALSE)</f>
        <v>0004-0008</v>
      </c>
      <c r="D1292" s="154">
        <v>68689</v>
      </c>
      <c r="E1292" s="154">
        <v>2597176</v>
      </c>
      <c r="F1292" s="154">
        <v>40695</v>
      </c>
      <c r="G1292" s="154" t="s">
        <v>8049</v>
      </c>
      <c r="H1292" s="154" t="s">
        <v>820</v>
      </c>
      <c r="I1292" s="154" t="s">
        <v>4633</v>
      </c>
      <c r="J1292" s="154" t="s">
        <v>13770</v>
      </c>
      <c r="K1292" s="154" t="s">
        <v>159</v>
      </c>
      <c r="L1292" s="154" t="s">
        <v>13771</v>
      </c>
      <c r="M1292" s="155">
        <v>45883.433333333334</v>
      </c>
      <c r="N1292" s="155">
        <v>45889.42291666667</v>
      </c>
      <c r="O1292" s="8"/>
      <c r="P1292" s="154" t="s">
        <v>10063</v>
      </c>
      <c r="Q1292" s="154" t="s">
        <v>10063</v>
      </c>
      <c r="R1292" s="154" t="s">
        <v>200</v>
      </c>
      <c r="S1292" s="154" t="s">
        <v>739</v>
      </c>
      <c r="T1292" s="154" t="s">
        <v>8052</v>
      </c>
      <c r="U1292" s="154" t="s">
        <v>9429</v>
      </c>
      <c r="V1292" s="154" t="s">
        <v>13772</v>
      </c>
      <c r="W1292" s="154" t="s">
        <v>10144</v>
      </c>
      <c r="X1292" s="8"/>
      <c r="Y1292" s="154" t="s">
        <v>30</v>
      </c>
      <c r="Z1292" s="154" t="str">
        <f>VLOOKUP(D1292,TIPOLOGIA!A:F,5,0)</f>
        <v>TERRESTRE</v>
      </c>
      <c r="AA1292" s="154" t="s">
        <v>438</v>
      </c>
      <c r="AB1292" s="46">
        <v>0</v>
      </c>
      <c r="AC1292" s="87">
        <f>IF(W1292="SOPORTE_TELEFÓNICO",'BASE LIQUIDACION REDEBAN 2025'!$B$19,IF(AND(W1292="VISITA_TÉCNICA",Y1292="TIPO II"),'BASE LIQUIDACION REDEBAN 2025'!$B$18,'BASE LIQUIDACION REDEBAN 2025'!$B$17))</f>
        <v>35779.500569199998</v>
      </c>
      <c r="AD1292" s="87">
        <v>0</v>
      </c>
      <c r="AE1292" s="87">
        <f t="shared" si="20"/>
        <v>35779.500569199998</v>
      </c>
    </row>
    <row r="1293" spans="1:31">
      <c r="A1293" s="154" t="s">
        <v>86</v>
      </c>
      <c r="B1293" s="154" t="str">
        <f>VLOOKUP(A1293,'CENTRO DE COSTOS'!A:D,4,FALSE)</f>
        <v>KEVIN ALEXIS CORZO BUSTOS</v>
      </c>
      <c r="C1293" s="154" t="str">
        <f>VLOOKUP(A1293,'CENTRO DE COSTOS'!A:D,2,FALSE)</f>
        <v>0004-0007</v>
      </c>
      <c r="D1293" s="154">
        <v>73555</v>
      </c>
      <c r="E1293" s="154">
        <v>2587001</v>
      </c>
      <c r="F1293" s="154">
        <v>57138</v>
      </c>
      <c r="G1293" s="154" t="s">
        <v>8049</v>
      </c>
      <c r="H1293" s="154" t="s">
        <v>703</v>
      </c>
      <c r="I1293" s="154" t="s">
        <v>10661</v>
      </c>
      <c r="J1293" s="154" t="s">
        <v>13773</v>
      </c>
      <c r="K1293" s="154" t="s">
        <v>159</v>
      </c>
      <c r="L1293" s="154" t="s">
        <v>13774</v>
      </c>
      <c r="M1293" s="155">
        <v>45881.599305555559</v>
      </c>
      <c r="N1293" s="155">
        <v>45889.425000000003</v>
      </c>
      <c r="O1293" s="8"/>
      <c r="P1293" s="154" t="s">
        <v>10063</v>
      </c>
      <c r="Q1293" s="154" t="s">
        <v>10063</v>
      </c>
      <c r="R1293" s="154" t="s">
        <v>2973</v>
      </c>
      <c r="S1293" s="154" t="s">
        <v>2973</v>
      </c>
      <c r="T1293" s="154" t="s">
        <v>8052</v>
      </c>
      <c r="U1293" s="154" t="s">
        <v>9429</v>
      </c>
      <c r="V1293" s="154" t="s">
        <v>13775</v>
      </c>
      <c r="W1293" s="154" t="s">
        <v>10144</v>
      </c>
      <c r="X1293" s="8"/>
      <c r="Y1293" s="154" t="s">
        <v>32</v>
      </c>
      <c r="Z1293" s="154" t="str">
        <f>VLOOKUP(D1293,TIPOLOGIA!A:F,5,0)</f>
        <v>TERRESTRE</v>
      </c>
      <c r="AA1293" s="154"/>
      <c r="AB1293" s="46">
        <v>0</v>
      </c>
      <c r="AC1293" s="87">
        <f>IF(W1293="SOPORTE_TELEFÓNICO",'BASE LIQUIDACION REDEBAN 2025'!$B$19,IF(AND(W1293="VISITA_TÉCNICA",Y1293="TIPO II"),'BASE LIQUIDACION REDEBAN 2025'!$B$18,'BASE LIQUIDACION REDEBAN 2025'!$B$17))</f>
        <v>35779.500569199998</v>
      </c>
      <c r="AD1293" s="87">
        <v>0</v>
      </c>
      <c r="AE1293" s="87">
        <f t="shared" si="20"/>
        <v>35779.500569199998</v>
      </c>
    </row>
    <row r="1294" spans="1:31">
      <c r="A1294" s="154" t="s">
        <v>96</v>
      </c>
      <c r="B1294" s="154" t="str">
        <f>VLOOKUP(A1294,'CENTRO DE COSTOS'!A:D,4,FALSE)</f>
        <v>JOSE MAURICIO HERNANDEZ ROJAS</v>
      </c>
      <c r="C1294" s="154" t="str">
        <f>VLOOKUP(A1294,'CENTRO DE COSTOS'!A:D,2,FALSE)</f>
        <v>0004-0001</v>
      </c>
      <c r="D1294" s="154">
        <v>47001</v>
      </c>
      <c r="E1294" s="154">
        <v>2597155</v>
      </c>
      <c r="F1294" s="154">
        <v>45850</v>
      </c>
      <c r="G1294" s="154" t="s">
        <v>8049</v>
      </c>
      <c r="H1294" s="154" t="s">
        <v>1896</v>
      </c>
      <c r="I1294" s="154" t="s">
        <v>96</v>
      </c>
      <c r="J1294" s="154" t="s">
        <v>3547</v>
      </c>
      <c r="K1294" s="154" t="s">
        <v>159</v>
      </c>
      <c r="L1294" s="154" t="s">
        <v>13776</v>
      </c>
      <c r="M1294" s="155">
        <v>45883.431250000001</v>
      </c>
      <c r="N1294" s="155">
        <v>45889.427083333336</v>
      </c>
      <c r="O1294" s="8"/>
      <c r="P1294" s="154" t="s">
        <v>10063</v>
      </c>
      <c r="Q1294" s="154" t="s">
        <v>10063</v>
      </c>
      <c r="R1294" s="154" t="s">
        <v>200</v>
      </c>
      <c r="S1294" s="154" t="s">
        <v>201</v>
      </c>
      <c r="T1294" s="154" t="s">
        <v>8052</v>
      </c>
      <c r="U1294" s="154" t="s">
        <v>9429</v>
      </c>
      <c r="V1294" s="154" t="s">
        <v>13777</v>
      </c>
      <c r="W1294" s="154" t="s">
        <v>2967</v>
      </c>
      <c r="X1294" s="8"/>
      <c r="Y1294" s="154" t="s">
        <v>25</v>
      </c>
      <c r="Z1294" s="154" t="str">
        <f>VLOOKUP(D1294,TIPOLOGIA!A:F,5,0)</f>
        <v>TERRESTRE</v>
      </c>
      <c r="AA1294" s="154" t="s">
        <v>1737</v>
      </c>
      <c r="AB1294" s="46">
        <v>1</v>
      </c>
      <c r="AC1294" s="87">
        <f>IF(W1294="SOPORTE_TELEFÓNICO",'BASE LIQUIDACION REDEBAN 2025'!$B$19,IF(AND(W1294="VISITA_TÉCNICA",Y1294="TIPO II"),'BASE LIQUIDACION REDEBAN 2025'!$B$18,'BASE LIQUIDACION REDEBAN 2025'!$B$17))</f>
        <v>35779.500569199998</v>
      </c>
      <c r="AD1294" s="87">
        <v>0</v>
      </c>
      <c r="AE1294" s="87">
        <f t="shared" si="20"/>
        <v>35779.500569199998</v>
      </c>
    </row>
    <row r="1295" spans="1:31">
      <c r="A1295" s="154" t="s">
        <v>90</v>
      </c>
      <c r="B1295" s="154" t="str">
        <f>VLOOKUP(A1295,'CENTRO DE COSTOS'!A:D,4,FALSE)</f>
        <v>JUAN SEBASTIÁN RÍOS CASTRILLÓN</v>
      </c>
      <c r="C1295" s="154" t="str">
        <f>VLOOKUP(A1295,'CENTRO DE COSTOS'!A:D,2,FALSE)</f>
        <v>0004-0005</v>
      </c>
      <c r="D1295" s="154">
        <v>5318</v>
      </c>
      <c r="E1295" s="154">
        <v>2594998</v>
      </c>
      <c r="F1295" s="154">
        <v>68696</v>
      </c>
      <c r="G1295" s="154" t="s">
        <v>8049</v>
      </c>
      <c r="H1295" s="154" t="s">
        <v>197</v>
      </c>
      <c r="I1295" s="154" t="s">
        <v>4048</v>
      </c>
      <c r="J1295" s="154" t="s">
        <v>13778</v>
      </c>
      <c r="K1295" s="154" t="s">
        <v>159</v>
      </c>
      <c r="L1295" s="154" t="s">
        <v>13779</v>
      </c>
      <c r="M1295" s="155">
        <v>45883.333333333336</v>
      </c>
      <c r="N1295" s="155">
        <v>45889.4375</v>
      </c>
      <c r="O1295" s="8"/>
      <c r="P1295" s="154" t="s">
        <v>10063</v>
      </c>
      <c r="Q1295" s="154" t="s">
        <v>10063</v>
      </c>
      <c r="R1295" s="154" t="s">
        <v>200</v>
      </c>
      <c r="S1295" s="154" t="s">
        <v>739</v>
      </c>
      <c r="T1295" s="154" t="s">
        <v>8052</v>
      </c>
      <c r="U1295" s="154" t="s">
        <v>9429</v>
      </c>
      <c r="V1295" s="154" t="s">
        <v>13780</v>
      </c>
      <c r="W1295" s="154" t="s">
        <v>2967</v>
      </c>
      <c r="X1295" s="8"/>
      <c r="Y1295" s="154" t="s">
        <v>28</v>
      </c>
      <c r="Z1295" s="154" t="str">
        <f>VLOOKUP(D1295,TIPOLOGIA!A:F,5,0)</f>
        <v>TERRESTRE</v>
      </c>
      <c r="AA1295" s="154" t="s">
        <v>3209</v>
      </c>
      <c r="AB1295" s="46">
        <v>1</v>
      </c>
      <c r="AC1295" s="87">
        <f>IF(W1295="SOPORTE_TELEFÓNICO",'BASE LIQUIDACION REDEBAN 2025'!$B$19,IF(AND(W1295="VISITA_TÉCNICA",Y1295="TIPO II"),'BASE LIQUIDACION REDEBAN 2025'!$B$18,'BASE LIQUIDACION REDEBAN 2025'!$B$17))</f>
        <v>67654.12000000001</v>
      </c>
      <c r="AD1295" s="87">
        <v>0</v>
      </c>
      <c r="AE1295" s="87">
        <f t="shared" si="20"/>
        <v>67654.12000000001</v>
      </c>
    </row>
    <row r="1296" spans="1:31">
      <c r="A1296" s="154" t="s">
        <v>93</v>
      </c>
      <c r="B1296" s="154" t="str">
        <f>VLOOKUP(A1296,'CENTRO DE COSTOS'!A:D,4,FALSE)</f>
        <v>DIEGO FERNANDO HENAO CARDONA</v>
      </c>
      <c r="C1296" s="154" t="str">
        <f>VLOOKUP(A1296,'CENTRO DE COSTOS'!A:D,2,FALSE)</f>
        <v>0004-0003</v>
      </c>
      <c r="D1296" s="154">
        <v>86755</v>
      </c>
      <c r="E1296" s="154">
        <v>2572540</v>
      </c>
      <c r="F1296" s="154">
        <v>74007</v>
      </c>
      <c r="G1296" s="154" t="s">
        <v>8049</v>
      </c>
      <c r="H1296" s="154" t="s">
        <v>1820</v>
      </c>
      <c r="I1296" s="154" t="s">
        <v>11328</v>
      </c>
      <c r="J1296" s="154" t="s">
        <v>13781</v>
      </c>
      <c r="K1296" s="154" t="s">
        <v>159</v>
      </c>
      <c r="L1296" s="154" t="s">
        <v>13782</v>
      </c>
      <c r="M1296" s="155">
        <v>45877.663194444445</v>
      </c>
      <c r="N1296" s="155">
        <v>45889.440972222219</v>
      </c>
      <c r="O1296" s="8"/>
      <c r="P1296" s="154" t="s">
        <v>10063</v>
      </c>
      <c r="Q1296" s="154" t="s">
        <v>10063</v>
      </c>
      <c r="R1296" s="154" t="s">
        <v>2973</v>
      </c>
      <c r="S1296" s="154" t="s">
        <v>2973</v>
      </c>
      <c r="T1296" s="154" t="s">
        <v>8052</v>
      </c>
      <c r="U1296" s="154" t="s">
        <v>9429</v>
      </c>
      <c r="V1296" s="154" t="s">
        <v>13783</v>
      </c>
      <c r="W1296" s="154" t="s">
        <v>10144</v>
      </c>
      <c r="X1296" s="8"/>
      <c r="Y1296" s="154" t="s">
        <v>30</v>
      </c>
      <c r="Z1296" s="154" t="str">
        <f>VLOOKUP(D1296,TIPOLOGIA!A:F,5,0)</f>
        <v>TERRESTRE</v>
      </c>
      <c r="AA1296" s="154"/>
      <c r="AB1296" s="46">
        <v>0</v>
      </c>
      <c r="AC1296" s="87">
        <f>IF(W1296="SOPORTE_TELEFÓNICO",'BASE LIQUIDACION REDEBAN 2025'!$B$19,IF(AND(W1296="VISITA_TÉCNICA",Y1296="TIPO II"),'BASE LIQUIDACION REDEBAN 2025'!$B$18,'BASE LIQUIDACION REDEBAN 2025'!$B$17))</f>
        <v>35779.500569199998</v>
      </c>
      <c r="AD1296" s="87">
        <v>0</v>
      </c>
      <c r="AE1296" s="87">
        <f t="shared" si="20"/>
        <v>35779.500569199998</v>
      </c>
    </row>
    <row r="1297" spans="1:31">
      <c r="A1297" s="154" t="s">
        <v>72</v>
      </c>
      <c r="B1297" s="154" t="str">
        <f>VLOOKUP(A1297,'CENTRO DE COSTOS'!A:D,4,FALSE)</f>
        <v>MIGUEL JULIÁN HERNÁNDEZ GUARÍN</v>
      </c>
      <c r="C1297" s="154" t="str">
        <f>VLOOKUP(A1297,'CENTRO DE COSTOS'!A:D,2,FALSE)</f>
        <v>0004-0008</v>
      </c>
      <c r="D1297" s="154">
        <v>81794</v>
      </c>
      <c r="E1297" s="154">
        <v>2565670</v>
      </c>
      <c r="F1297" s="154">
        <v>47596</v>
      </c>
      <c r="G1297" s="154" t="s">
        <v>8049</v>
      </c>
      <c r="H1297" s="154" t="s">
        <v>1811</v>
      </c>
      <c r="I1297" s="154" t="s">
        <v>8766</v>
      </c>
      <c r="J1297" s="154" t="s">
        <v>11269</v>
      </c>
      <c r="K1297" s="154" t="s">
        <v>159</v>
      </c>
      <c r="L1297" s="154" t="s">
        <v>13784</v>
      </c>
      <c r="M1297" s="155">
        <v>45875.70416666667</v>
      </c>
      <c r="N1297" s="155">
        <v>45889.442361111112</v>
      </c>
      <c r="O1297" s="8"/>
      <c r="P1297" s="154" t="s">
        <v>10063</v>
      </c>
      <c r="Q1297" s="154" t="s">
        <v>10063</v>
      </c>
      <c r="R1297" s="154" t="s">
        <v>2973</v>
      </c>
      <c r="S1297" s="154" t="s">
        <v>2973</v>
      </c>
      <c r="T1297" s="154" t="s">
        <v>8052</v>
      </c>
      <c r="U1297" s="154" t="s">
        <v>9429</v>
      </c>
      <c r="V1297" s="154" t="s">
        <v>13785</v>
      </c>
      <c r="W1297" s="154" t="s">
        <v>10144</v>
      </c>
      <c r="X1297" s="8"/>
      <c r="Y1297" s="154" t="s">
        <v>180</v>
      </c>
      <c r="Z1297" s="154" t="str">
        <f>VLOOKUP(D1297,TIPOLOGIA!A:F,5,0)</f>
        <v>AEREO</v>
      </c>
      <c r="AA1297" s="154"/>
      <c r="AB1297" s="46">
        <v>0</v>
      </c>
      <c r="AC1297" s="87">
        <f>IF(W1297="SOPORTE_TELEFÓNICO",'BASE LIQUIDACION REDEBAN 2025'!$B$19,IF(AND(W1297="VISITA_TÉCNICA",Y1297="TIPO II"),'BASE LIQUIDACION REDEBAN 2025'!$B$18,'BASE LIQUIDACION REDEBAN 2025'!$B$17))</f>
        <v>35779.500569199998</v>
      </c>
      <c r="AD1297" s="87">
        <v>0</v>
      </c>
      <c r="AE1297" s="87">
        <f t="shared" si="20"/>
        <v>35779.500569199998</v>
      </c>
    </row>
    <row r="1298" spans="1:31">
      <c r="A1298" s="154" t="s">
        <v>90</v>
      </c>
      <c r="B1298" s="154" t="str">
        <f>VLOOKUP(A1298,'CENTRO DE COSTOS'!A:D,4,FALSE)</f>
        <v>JUAN SEBASTIÁN RÍOS CASTRILLÓN</v>
      </c>
      <c r="C1298" s="154" t="str">
        <f>VLOOKUP(A1298,'CENTRO DE COSTOS'!A:D,2,FALSE)</f>
        <v>0004-0005</v>
      </c>
      <c r="D1298" s="154">
        <v>5376</v>
      </c>
      <c r="E1298" s="154">
        <v>2593248</v>
      </c>
      <c r="F1298" s="154">
        <v>78998</v>
      </c>
      <c r="G1298" s="154" t="s">
        <v>8049</v>
      </c>
      <c r="H1298" s="154" t="s">
        <v>197</v>
      </c>
      <c r="I1298" s="154" t="s">
        <v>1651</v>
      </c>
      <c r="J1298" s="154" t="s">
        <v>13786</v>
      </c>
      <c r="K1298" s="154" t="s">
        <v>159</v>
      </c>
      <c r="L1298" s="154" t="s">
        <v>13787</v>
      </c>
      <c r="M1298" s="155">
        <v>45882.60833333333</v>
      </c>
      <c r="N1298" s="155">
        <v>45889.449305555558</v>
      </c>
      <c r="O1298" s="8"/>
      <c r="P1298" s="154" t="s">
        <v>10063</v>
      </c>
      <c r="Q1298" s="154" t="s">
        <v>10063</v>
      </c>
      <c r="R1298" s="154" t="s">
        <v>200</v>
      </c>
      <c r="S1298" s="154" t="s">
        <v>739</v>
      </c>
      <c r="T1298" s="154" t="s">
        <v>8052</v>
      </c>
      <c r="U1298" s="154" t="s">
        <v>9429</v>
      </c>
      <c r="V1298" s="154" t="s">
        <v>13788</v>
      </c>
      <c r="W1298" s="154" t="s">
        <v>2967</v>
      </c>
      <c r="X1298" s="8"/>
      <c r="Y1298" s="154" t="s">
        <v>28</v>
      </c>
      <c r="Z1298" s="154" t="str">
        <f>VLOOKUP(D1298,TIPOLOGIA!A:F,5,0)</f>
        <v>TERRESTRE</v>
      </c>
      <c r="AA1298" s="154" t="s">
        <v>209</v>
      </c>
      <c r="AB1298" s="46">
        <v>1</v>
      </c>
      <c r="AC1298" s="87">
        <f>IF(W1298="SOPORTE_TELEFÓNICO",'BASE LIQUIDACION REDEBAN 2025'!$B$19,IF(AND(W1298="VISITA_TÉCNICA",Y1298="TIPO II"),'BASE LIQUIDACION REDEBAN 2025'!$B$18,'BASE LIQUIDACION REDEBAN 2025'!$B$17))</f>
        <v>67654.12000000001</v>
      </c>
      <c r="AD1298" s="87">
        <v>0</v>
      </c>
      <c r="AE1298" s="87">
        <f t="shared" si="20"/>
        <v>67654.12000000001</v>
      </c>
    </row>
    <row r="1299" spans="1:31">
      <c r="A1299" s="154" t="s">
        <v>60</v>
      </c>
      <c r="B1299" s="154" t="str">
        <f>VLOOKUP(A1299,'CENTRO DE COSTOS'!A:D,4,FALSE)</f>
        <v>JUAN SEBASTIÁN RÍOS CASTRILLÓN</v>
      </c>
      <c r="C1299" s="154" t="str">
        <f>VLOOKUP(A1299,'CENTRO DE COSTOS'!A:D,2,FALSE)</f>
        <v>0004-0005</v>
      </c>
      <c r="D1299" s="154">
        <v>5837</v>
      </c>
      <c r="E1299" s="154">
        <v>2587860</v>
      </c>
      <c r="F1299" s="154">
        <v>58300</v>
      </c>
      <c r="G1299" s="154" t="s">
        <v>8049</v>
      </c>
      <c r="H1299" s="154" t="s">
        <v>197</v>
      </c>
      <c r="I1299" s="154" t="s">
        <v>785</v>
      </c>
      <c r="J1299" s="154" t="s">
        <v>13789</v>
      </c>
      <c r="K1299" s="154" t="s">
        <v>159</v>
      </c>
      <c r="L1299" s="154" t="s">
        <v>13790</v>
      </c>
      <c r="M1299" s="155">
        <v>45881.651388888888</v>
      </c>
      <c r="N1299" s="155">
        <v>45889.45208333333</v>
      </c>
      <c r="O1299" s="8"/>
      <c r="P1299" s="154" t="s">
        <v>10063</v>
      </c>
      <c r="Q1299" s="154" t="s">
        <v>10063</v>
      </c>
      <c r="R1299" s="154" t="s">
        <v>2973</v>
      </c>
      <c r="S1299" s="154" t="s">
        <v>2973</v>
      </c>
      <c r="T1299" s="154" t="s">
        <v>8052</v>
      </c>
      <c r="U1299" s="154" t="s">
        <v>9429</v>
      </c>
      <c r="V1299" s="154" t="s">
        <v>13791</v>
      </c>
      <c r="W1299" s="154" t="s">
        <v>2967</v>
      </c>
      <c r="X1299" s="8"/>
      <c r="Y1299" s="154" t="s">
        <v>28</v>
      </c>
      <c r="Z1299" s="154" t="str">
        <f>VLOOKUP(D1299,TIPOLOGIA!A:F,5,0)</f>
        <v>TERRESTRE</v>
      </c>
      <c r="AA1299" s="154" t="s">
        <v>636</v>
      </c>
      <c r="AB1299" s="46">
        <v>1</v>
      </c>
      <c r="AC1299" s="87">
        <f>IF(W1299="SOPORTE_TELEFÓNICO",'BASE LIQUIDACION REDEBAN 2025'!$B$19,IF(AND(W1299="VISITA_TÉCNICA",Y1299="TIPO II"),'BASE LIQUIDACION REDEBAN 2025'!$B$18,'BASE LIQUIDACION REDEBAN 2025'!$B$17))</f>
        <v>67654.12000000001</v>
      </c>
      <c r="AD1299" s="87">
        <v>0</v>
      </c>
      <c r="AE1299" s="87">
        <f t="shared" si="20"/>
        <v>67654.12000000001</v>
      </c>
    </row>
    <row r="1300" spans="1:31">
      <c r="A1300" s="154" t="s">
        <v>96</v>
      </c>
      <c r="B1300" s="154" t="str">
        <f>VLOOKUP(A1300,'CENTRO DE COSTOS'!A:D,4,FALSE)</f>
        <v>JOSE MAURICIO HERNANDEZ ROJAS</v>
      </c>
      <c r="C1300" s="154" t="str">
        <f>VLOOKUP(A1300,'CENTRO DE COSTOS'!A:D,2,FALSE)</f>
        <v>0004-0001</v>
      </c>
      <c r="D1300" s="154">
        <v>47001</v>
      </c>
      <c r="E1300" s="154">
        <v>2587041</v>
      </c>
      <c r="F1300" s="154">
        <v>37742</v>
      </c>
      <c r="G1300" s="154" t="s">
        <v>8049</v>
      </c>
      <c r="H1300" s="154" t="s">
        <v>1896</v>
      </c>
      <c r="I1300" s="154" t="s">
        <v>96</v>
      </c>
      <c r="J1300" s="154" t="s">
        <v>13792</v>
      </c>
      <c r="K1300" s="154" t="s">
        <v>159</v>
      </c>
      <c r="L1300" s="154" t="s">
        <v>13793</v>
      </c>
      <c r="M1300" s="155">
        <v>45881.604166666664</v>
      </c>
      <c r="N1300" s="155">
        <v>45889.456250000003</v>
      </c>
      <c r="O1300" s="8"/>
      <c r="P1300" s="154" t="s">
        <v>10063</v>
      </c>
      <c r="Q1300" s="154" t="s">
        <v>10063</v>
      </c>
      <c r="R1300" s="154" t="s">
        <v>2973</v>
      </c>
      <c r="S1300" s="154" t="s">
        <v>2973</v>
      </c>
      <c r="T1300" s="154" t="s">
        <v>8052</v>
      </c>
      <c r="U1300" s="154" t="s">
        <v>9429</v>
      </c>
      <c r="V1300" s="154" t="s">
        <v>13794</v>
      </c>
      <c r="W1300" s="154" t="s">
        <v>10144</v>
      </c>
      <c r="X1300" s="8"/>
      <c r="Y1300" s="154" t="s">
        <v>25</v>
      </c>
      <c r="Z1300" s="154" t="str">
        <f>VLOOKUP(D1300,TIPOLOGIA!A:F,5,0)</f>
        <v>TERRESTRE</v>
      </c>
      <c r="AA1300" s="154" t="s">
        <v>1737</v>
      </c>
      <c r="AB1300" s="46">
        <v>0</v>
      </c>
      <c r="AC1300" s="87">
        <f>IF(W1300="SOPORTE_TELEFÓNICO",'BASE LIQUIDACION REDEBAN 2025'!$B$19,IF(AND(W1300="VISITA_TÉCNICA",Y1300="TIPO II"),'BASE LIQUIDACION REDEBAN 2025'!$B$18,'BASE LIQUIDACION REDEBAN 2025'!$B$17))</f>
        <v>35779.500569199998</v>
      </c>
      <c r="AD1300" s="87">
        <v>0</v>
      </c>
      <c r="AE1300" s="87">
        <f t="shared" si="20"/>
        <v>35779.500569199998</v>
      </c>
    </row>
    <row r="1301" spans="1:31">
      <c r="A1301" s="154" t="s">
        <v>94</v>
      </c>
      <c r="B1301" s="154" t="str">
        <f>VLOOKUP(A1301,'CENTRO DE COSTOS'!A:D,4,FALSE)</f>
        <v>DIEGO FERNANDO HENAO CARDONA</v>
      </c>
      <c r="C1301" s="154" t="str">
        <f>VLOOKUP(A1301,'CENTRO DE COSTOS'!A:D,2,FALSE)</f>
        <v>0004-0002</v>
      </c>
      <c r="D1301" s="154">
        <v>66001</v>
      </c>
      <c r="E1301" s="154">
        <v>2614126</v>
      </c>
      <c r="F1301" s="154">
        <v>45609</v>
      </c>
      <c r="G1301" s="154" t="s">
        <v>8049</v>
      </c>
      <c r="H1301" s="154" t="s">
        <v>606</v>
      </c>
      <c r="I1301" s="154" t="s">
        <v>94</v>
      </c>
      <c r="J1301" s="154" t="s">
        <v>13795</v>
      </c>
      <c r="K1301" s="154" t="s">
        <v>159</v>
      </c>
      <c r="L1301" s="154" t="s">
        <v>13796</v>
      </c>
      <c r="M1301" s="155">
        <v>45888.651388888888</v>
      </c>
      <c r="N1301" s="155">
        <v>45889.473611111112</v>
      </c>
      <c r="O1301" s="8"/>
      <c r="P1301" s="154" t="s">
        <v>10063</v>
      </c>
      <c r="Q1301" s="154" t="s">
        <v>10063</v>
      </c>
      <c r="R1301" s="154" t="s">
        <v>2973</v>
      </c>
      <c r="S1301" s="154" t="s">
        <v>2973</v>
      </c>
      <c r="T1301" s="154" t="s">
        <v>8052</v>
      </c>
      <c r="U1301" s="154" t="s">
        <v>9429</v>
      </c>
      <c r="V1301" s="154" t="s">
        <v>13797</v>
      </c>
      <c r="W1301" s="154" t="s">
        <v>2967</v>
      </c>
      <c r="X1301" s="8"/>
      <c r="Y1301" s="154" t="s">
        <v>25</v>
      </c>
      <c r="Z1301" s="154" t="str">
        <f>VLOOKUP(D1301,TIPOLOGIA!A:F,5,0)</f>
        <v>TERRESTRE</v>
      </c>
      <c r="AA1301" s="154" t="s">
        <v>2942</v>
      </c>
      <c r="AB1301" s="46">
        <v>1</v>
      </c>
      <c r="AC1301" s="87">
        <f>IF(W1301="SOPORTE_TELEFÓNICO",'BASE LIQUIDACION REDEBAN 2025'!$B$19,IF(AND(W1301="VISITA_TÉCNICA",Y1301="TIPO II"),'BASE LIQUIDACION REDEBAN 2025'!$B$18,'BASE LIQUIDACION REDEBAN 2025'!$B$17))</f>
        <v>35779.500569199998</v>
      </c>
      <c r="AD1301" s="87">
        <v>0</v>
      </c>
      <c r="AE1301" s="87">
        <f t="shared" si="20"/>
        <v>35779.500569199998</v>
      </c>
    </row>
    <row r="1302" spans="1:31">
      <c r="A1302" s="154" t="s">
        <v>81</v>
      </c>
      <c r="B1302" s="154" t="str">
        <f>VLOOKUP(A1302,'CENTRO DE COSTOS'!A:D,4,FALSE)</f>
        <v>MIGUEL JULIÁN HERNÁNDEZ GUARÍN</v>
      </c>
      <c r="C1302" s="154" t="str">
        <f>VLOOKUP(A1302,'CENTRO DE COSTOS'!A:D,2,FALSE)</f>
        <v>0004-0008</v>
      </c>
      <c r="D1302" s="154">
        <v>54001</v>
      </c>
      <c r="E1302" s="154">
        <v>2614684</v>
      </c>
      <c r="F1302" s="154">
        <v>65616</v>
      </c>
      <c r="G1302" s="154" t="s">
        <v>8049</v>
      </c>
      <c r="H1302" s="154" t="s">
        <v>317</v>
      </c>
      <c r="I1302" s="154" t="s">
        <v>81</v>
      </c>
      <c r="J1302" s="154" t="s">
        <v>13798</v>
      </c>
      <c r="K1302" s="154" t="s">
        <v>159</v>
      </c>
      <c r="L1302" s="154" t="s">
        <v>13799</v>
      </c>
      <c r="M1302" s="155">
        <v>45888.682638888888</v>
      </c>
      <c r="N1302" s="155">
        <v>45889.479166666664</v>
      </c>
      <c r="O1302" s="8"/>
      <c r="P1302" s="154" t="s">
        <v>10063</v>
      </c>
      <c r="Q1302" s="154" t="s">
        <v>10063</v>
      </c>
      <c r="R1302" s="154" t="s">
        <v>2973</v>
      </c>
      <c r="S1302" s="154" t="s">
        <v>2973</v>
      </c>
      <c r="T1302" s="154" t="s">
        <v>8052</v>
      </c>
      <c r="U1302" s="154" t="s">
        <v>9429</v>
      </c>
      <c r="V1302" s="154" t="s">
        <v>13800</v>
      </c>
      <c r="W1302" s="154" t="s">
        <v>2967</v>
      </c>
      <c r="X1302" s="8"/>
      <c r="Y1302" s="154" t="s">
        <v>25</v>
      </c>
      <c r="Z1302" s="154" t="str">
        <f>VLOOKUP(D1302,TIPOLOGIA!A:F,5,0)</f>
        <v>TERRESTRE</v>
      </c>
      <c r="AA1302" s="154" t="s">
        <v>1496</v>
      </c>
      <c r="AB1302" s="46">
        <v>1</v>
      </c>
      <c r="AC1302" s="87">
        <f>IF(W1302="SOPORTE_TELEFÓNICO",'BASE LIQUIDACION REDEBAN 2025'!$B$19,IF(AND(W1302="VISITA_TÉCNICA",Y1302="TIPO II"),'BASE LIQUIDACION REDEBAN 2025'!$B$18,'BASE LIQUIDACION REDEBAN 2025'!$B$17))</f>
        <v>35779.500569199998</v>
      </c>
      <c r="AD1302" s="87">
        <v>0</v>
      </c>
      <c r="AE1302" s="87">
        <f t="shared" si="20"/>
        <v>35779.500569199998</v>
      </c>
    </row>
    <row r="1303" spans="1:31">
      <c r="A1303" s="154" t="s">
        <v>81</v>
      </c>
      <c r="B1303" s="154" t="str">
        <f>VLOOKUP(A1303,'CENTRO DE COSTOS'!A:D,4,FALSE)</f>
        <v>MIGUEL JULIÁN HERNÁNDEZ GUARÍN</v>
      </c>
      <c r="C1303" s="154" t="str">
        <f>VLOOKUP(A1303,'CENTRO DE COSTOS'!A:D,2,FALSE)</f>
        <v>0004-0008</v>
      </c>
      <c r="D1303" s="154">
        <v>54001</v>
      </c>
      <c r="E1303" s="154">
        <v>2615167</v>
      </c>
      <c r="F1303" s="154">
        <v>25134</v>
      </c>
      <c r="G1303" s="154" t="s">
        <v>8049</v>
      </c>
      <c r="H1303" s="154" t="s">
        <v>317</v>
      </c>
      <c r="I1303" s="154" t="s">
        <v>81</v>
      </c>
      <c r="J1303" s="154" t="s">
        <v>13801</v>
      </c>
      <c r="K1303" s="154" t="s">
        <v>159</v>
      </c>
      <c r="L1303" s="154" t="s">
        <v>13802</v>
      </c>
      <c r="M1303" s="155">
        <v>45888.725694444445</v>
      </c>
      <c r="N1303" s="155">
        <v>45889.484722222223</v>
      </c>
      <c r="O1303" s="8"/>
      <c r="P1303" s="154" t="s">
        <v>10063</v>
      </c>
      <c r="Q1303" s="154" t="s">
        <v>10063</v>
      </c>
      <c r="R1303" s="154" t="s">
        <v>2973</v>
      </c>
      <c r="S1303" s="154" t="s">
        <v>2973</v>
      </c>
      <c r="T1303" s="154" t="s">
        <v>8052</v>
      </c>
      <c r="U1303" s="154" t="s">
        <v>9429</v>
      </c>
      <c r="V1303" s="154" t="s">
        <v>13803</v>
      </c>
      <c r="W1303" s="154" t="s">
        <v>2967</v>
      </c>
      <c r="X1303" s="8"/>
      <c r="Y1303" s="154" t="s">
        <v>25</v>
      </c>
      <c r="Z1303" s="154" t="str">
        <f>VLOOKUP(D1303,TIPOLOGIA!A:F,5,0)</f>
        <v>TERRESTRE</v>
      </c>
      <c r="AA1303" s="154" t="s">
        <v>1496</v>
      </c>
      <c r="AB1303" s="46">
        <v>1</v>
      </c>
      <c r="AC1303" s="87">
        <f>IF(W1303="SOPORTE_TELEFÓNICO",'BASE LIQUIDACION REDEBAN 2025'!$B$19,IF(AND(W1303="VISITA_TÉCNICA",Y1303="TIPO II"),'BASE LIQUIDACION REDEBAN 2025'!$B$18,'BASE LIQUIDACION REDEBAN 2025'!$B$17))</f>
        <v>35779.500569199998</v>
      </c>
      <c r="AD1303" s="87">
        <v>0</v>
      </c>
      <c r="AE1303" s="87">
        <f t="shared" si="20"/>
        <v>35779.500569199998</v>
      </c>
    </row>
    <row r="1304" spans="1:31">
      <c r="A1304" s="154" t="s">
        <v>92</v>
      </c>
      <c r="B1304" s="154" t="str">
        <f>VLOOKUP(A1304,'CENTRO DE COSTOS'!A:D,4,FALSE)</f>
        <v>KEVIN ALEXIS CORZO BUSTOS</v>
      </c>
      <c r="C1304" s="154" t="str">
        <f>VLOOKUP(A1304,'CENTRO DE COSTOS'!A:D,2,FALSE)</f>
        <v>0004-0007</v>
      </c>
      <c r="D1304" s="154">
        <v>41001</v>
      </c>
      <c r="E1304" s="154">
        <v>2615092</v>
      </c>
      <c r="F1304" s="154">
        <v>16115</v>
      </c>
      <c r="G1304" s="154" t="s">
        <v>8049</v>
      </c>
      <c r="H1304" s="154" t="s">
        <v>249</v>
      </c>
      <c r="I1304" s="154" t="s">
        <v>92</v>
      </c>
      <c r="J1304" s="154" t="s">
        <v>13804</v>
      </c>
      <c r="K1304" s="154" t="s">
        <v>159</v>
      </c>
      <c r="L1304" s="154" t="s">
        <v>13805</v>
      </c>
      <c r="M1304" s="155">
        <v>45888.727083333331</v>
      </c>
      <c r="N1304" s="155">
        <v>45889.488888888889</v>
      </c>
      <c r="O1304" s="8"/>
      <c r="P1304" s="154" t="s">
        <v>10063</v>
      </c>
      <c r="Q1304" s="154" t="s">
        <v>10063</v>
      </c>
      <c r="R1304" s="154" t="s">
        <v>2973</v>
      </c>
      <c r="S1304" s="154" t="s">
        <v>2973</v>
      </c>
      <c r="T1304" s="154" t="s">
        <v>8052</v>
      </c>
      <c r="U1304" s="154" t="s">
        <v>9429</v>
      </c>
      <c r="V1304" s="154" t="s">
        <v>13806</v>
      </c>
      <c r="W1304" s="154" t="s">
        <v>2967</v>
      </c>
      <c r="X1304" s="8"/>
      <c r="Y1304" s="154" t="s">
        <v>25</v>
      </c>
      <c r="Z1304" s="154" t="str">
        <f>VLOOKUP(D1304,TIPOLOGIA!A:F,5,0)</f>
        <v>TERRESTRE</v>
      </c>
      <c r="AA1304" s="154" t="s">
        <v>344</v>
      </c>
      <c r="AB1304" s="46">
        <v>1</v>
      </c>
      <c r="AC1304" s="87">
        <f>IF(W1304="SOPORTE_TELEFÓNICO",'BASE LIQUIDACION REDEBAN 2025'!$B$19,IF(AND(W1304="VISITA_TÉCNICA",Y1304="TIPO II"),'BASE LIQUIDACION REDEBAN 2025'!$B$18,'BASE LIQUIDACION REDEBAN 2025'!$B$17))</f>
        <v>35779.500569199998</v>
      </c>
      <c r="AD1304" s="87">
        <v>0</v>
      </c>
      <c r="AE1304" s="87">
        <f t="shared" si="20"/>
        <v>35779.500569199998</v>
      </c>
    </row>
    <row r="1305" spans="1:31">
      <c r="A1305" s="154" t="s">
        <v>72</v>
      </c>
      <c r="B1305" s="154" t="str">
        <f>VLOOKUP(A1305,'CENTRO DE COSTOS'!A:D,4,FALSE)</f>
        <v>MIGUEL JULIÁN HERNÁNDEZ GUARÍN</v>
      </c>
      <c r="C1305" s="154" t="str">
        <f>VLOOKUP(A1305,'CENTRO DE COSTOS'!A:D,2,FALSE)</f>
        <v>0004-0008</v>
      </c>
      <c r="D1305" s="154">
        <v>68276</v>
      </c>
      <c r="E1305" s="154">
        <v>2608524</v>
      </c>
      <c r="F1305" s="154">
        <v>57072</v>
      </c>
      <c r="G1305" s="154" t="s">
        <v>8049</v>
      </c>
      <c r="H1305" s="154" t="s">
        <v>820</v>
      </c>
      <c r="I1305" s="154" t="s">
        <v>952</v>
      </c>
      <c r="J1305" s="154" t="s">
        <v>10286</v>
      </c>
      <c r="K1305" s="154" t="s">
        <v>159</v>
      </c>
      <c r="L1305" s="154" t="s">
        <v>13807</v>
      </c>
      <c r="M1305" s="155">
        <v>45887.499305555553</v>
      </c>
      <c r="N1305" s="155">
        <v>45889.492361111108</v>
      </c>
      <c r="O1305" s="8"/>
      <c r="P1305" s="154" t="s">
        <v>10063</v>
      </c>
      <c r="Q1305" s="154" t="s">
        <v>10063</v>
      </c>
      <c r="R1305" s="154" t="s">
        <v>200</v>
      </c>
      <c r="S1305" s="154" t="s">
        <v>739</v>
      </c>
      <c r="T1305" s="154" t="s">
        <v>8052</v>
      </c>
      <c r="U1305" s="154" t="s">
        <v>9429</v>
      </c>
      <c r="V1305" s="154" t="s">
        <v>13808</v>
      </c>
      <c r="W1305" s="154" t="s">
        <v>2967</v>
      </c>
      <c r="X1305" s="8"/>
      <c r="Y1305" s="154" t="s">
        <v>25</v>
      </c>
      <c r="Z1305" s="154" t="str">
        <f>VLOOKUP(D1305,TIPOLOGIA!A:F,5,0)</f>
        <v>TERRESTRE</v>
      </c>
      <c r="AA1305" s="154" t="s">
        <v>3140</v>
      </c>
      <c r="AB1305" s="46">
        <v>1</v>
      </c>
      <c r="AC1305" s="87">
        <f>IF(W1305="SOPORTE_TELEFÓNICO",'BASE LIQUIDACION REDEBAN 2025'!$B$19,IF(AND(W1305="VISITA_TÉCNICA",Y1305="TIPO II"),'BASE LIQUIDACION REDEBAN 2025'!$B$18,'BASE LIQUIDACION REDEBAN 2025'!$B$17))</f>
        <v>35779.500569199998</v>
      </c>
      <c r="AD1305" s="87">
        <v>0</v>
      </c>
      <c r="AE1305" s="87">
        <f t="shared" si="20"/>
        <v>35779.500569199998</v>
      </c>
    </row>
    <row r="1306" spans="1:31">
      <c r="A1306" s="154" t="s">
        <v>90</v>
      </c>
      <c r="B1306" s="154" t="str">
        <f>VLOOKUP(A1306,'CENTRO DE COSTOS'!A:D,4,FALSE)</f>
        <v>JUAN SEBASTIÁN RÍOS CASTRILLÓN</v>
      </c>
      <c r="C1306" s="154" t="str">
        <f>VLOOKUP(A1306,'CENTRO DE COSTOS'!A:D,2,FALSE)</f>
        <v>0004-0005</v>
      </c>
      <c r="D1306" s="154">
        <v>5615</v>
      </c>
      <c r="E1306" s="154">
        <v>2612553</v>
      </c>
      <c r="F1306" s="154">
        <v>44522</v>
      </c>
      <c r="G1306" s="154" t="s">
        <v>8049</v>
      </c>
      <c r="H1306" s="154" t="s">
        <v>197</v>
      </c>
      <c r="I1306" s="154" t="s">
        <v>2998</v>
      </c>
      <c r="J1306" s="154" t="s">
        <v>13809</v>
      </c>
      <c r="K1306" s="154" t="s">
        <v>159</v>
      </c>
      <c r="L1306" s="154" t="s">
        <v>13810</v>
      </c>
      <c r="M1306" s="155">
        <v>45888.509722222225</v>
      </c>
      <c r="N1306" s="155">
        <v>45889.495138888888</v>
      </c>
      <c r="O1306" s="8"/>
      <c r="P1306" s="154" t="s">
        <v>10063</v>
      </c>
      <c r="Q1306" s="154" t="s">
        <v>10063</v>
      </c>
      <c r="R1306" s="154" t="s">
        <v>200</v>
      </c>
      <c r="S1306" s="154" t="s">
        <v>201</v>
      </c>
      <c r="T1306" s="154" t="s">
        <v>8052</v>
      </c>
      <c r="U1306" s="154" t="s">
        <v>9429</v>
      </c>
      <c r="V1306" s="154" t="s">
        <v>13811</v>
      </c>
      <c r="W1306" s="154" t="s">
        <v>2967</v>
      </c>
      <c r="X1306" s="8"/>
      <c r="Y1306" s="154" t="s">
        <v>28</v>
      </c>
      <c r="Z1306" s="154" t="str">
        <f>VLOOKUP(D1306,TIPOLOGIA!A:F,5,0)</f>
        <v>TERRESTRE</v>
      </c>
      <c r="AA1306" s="154" t="s">
        <v>204</v>
      </c>
      <c r="AB1306" s="46">
        <v>1</v>
      </c>
      <c r="AC1306" s="87">
        <f>IF(W1306="SOPORTE_TELEFÓNICO",'BASE LIQUIDACION REDEBAN 2025'!$B$19,IF(AND(W1306="VISITA_TÉCNICA",Y1306="TIPO II"),'BASE LIQUIDACION REDEBAN 2025'!$B$18,'BASE LIQUIDACION REDEBAN 2025'!$B$17))</f>
        <v>67654.12000000001</v>
      </c>
      <c r="AD1306" s="87">
        <v>0</v>
      </c>
      <c r="AE1306" s="87">
        <f t="shared" si="20"/>
        <v>67654.12000000001</v>
      </c>
    </row>
    <row r="1307" spans="1:31">
      <c r="A1307" s="154" t="s">
        <v>76</v>
      </c>
      <c r="B1307" s="154" t="str">
        <f>VLOOKUP(A1307,'CENTRO DE COSTOS'!A:D,4,FALSE)</f>
        <v>DIEGO FERNANDO HENAO CARDONA</v>
      </c>
      <c r="C1307" s="154" t="str">
        <f>VLOOKUP(A1307,'CENTRO DE COSTOS'!A:D,2,FALSE)</f>
        <v>0004-0003</v>
      </c>
      <c r="D1307" s="154">
        <v>76001</v>
      </c>
      <c r="E1307" s="154">
        <v>2612055</v>
      </c>
      <c r="F1307" s="154">
        <v>69366</v>
      </c>
      <c r="G1307" s="154" t="s">
        <v>8049</v>
      </c>
      <c r="H1307" s="154" t="s">
        <v>227</v>
      </c>
      <c r="I1307" s="154" t="s">
        <v>76</v>
      </c>
      <c r="J1307" s="154" t="s">
        <v>13812</v>
      </c>
      <c r="K1307" s="154" t="s">
        <v>159</v>
      </c>
      <c r="L1307" s="154" t="s">
        <v>13813</v>
      </c>
      <c r="M1307" s="155">
        <v>45888.481249999997</v>
      </c>
      <c r="N1307" s="155">
        <v>45889.497916666667</v>
      </c>
      <c r="O1307" s="8"/>
      <c r="P1307" s="154" t="s">
        <v>10063</v>
      </c>
      <c r="Q1307" s="154" t="s">
        <v>10063</v>
      </c>
      <c r="R1307" s="154" t="s">
        <v>200</v>
      </c>
      <c r="S1307" s="154" t="s">
        <v>201</v>
      </c>
      <c r="T1307" s="154" t="s">
        <v>8052</v>
      </c>
      <c r="U1307" s="154" t="s">
        <v>9429</v>
      </c>
      <c r="V1307" s="154" t="s">
        <v>13814</v>
      </c>
      <c r="W1307" s="154" t="s">
        <v>2967</v>
      </c>
      <c r="X1307" s="8"/>
      <c r="Y1307" s="154" t="s">
        <v>25</v>
      </c>
      <c r="Z1307" s="154" t="str">
        <f>VLOOKUP(D1307,TIPOLOGIA!A:F,5,0)</f>
        <v>TERRESTRE</v>
      </c>
      <c r="AA1307" s="154" t="s">
        <v>1442</v>
      </c>
      <c r="AB1307" s="46">
        <v>1</v>
      </c>
      <c r="AC1307" s="87">
        <f>IF(W1307="SOPORTE_TELEFÓNICO",'BASE LIQUIDACION REDEBAN 2025'!$B$19,IF(AND(W1307="VISITA_TÉCNICA",Y1307="TIPO II"),'BASE LIQUIDACION REDEBAN 2025'!$B$18,'BASE LIQUIDACION REDEBAN 2025'!$B$17))</f>
        <v>35779.500569199998</v>
      </c>
      <c r="AD1307" s="87">
        <v>0</v>
      </c>
      <c r="AE1307" s="87">
        <f t="shared" si="20"/>
        <v>35779.500569199998</v>
      </c>
    </row>
    <row r="1308" spans="1:31">
      <c r="A1308" s="154" t="s">
        <v>81</v>
      </c>
      <c r="B1308" s="154" t="str">
        <f>VLOOKUP(A1308,'CENTRO DE COSTOS'!A:D,4,FALSE)</f>
        <v>MIGUEL JULIÁN HERNÁNDEZ GUARÍN</v>
      </c>
      <c r="C1308" s="154" t="str">
        <f>VLOOKUP(A1308,'CENTRO DE COSTOS'!A:D,2,FALSE)</f>
        <v>0004-0008</v>
      </c>
      <c r="D1308" s="154">
        <v>54001</v>
      </c>
      <c r="E1308" s="154">
        <v>2610756</v>
      </c>
      <c r="F1308" s="154">
        <v>80598</v>
      </c>
      <c r="G1308" s="154" t="s">
        <v>8049</v>
      </c>
      <c r="H1308" s="154" t="s">
        <v>317</v>
      </c>
      <c r="I1308" s="154" t="s">
        <v>81</v>
      </c>
      <c r="J1308" s="154" t="s">
        <v>13815</v>
      </c>
      <c r="K1308" s="154" t="s">
        <v>159</v>
      </c>
      <c r="L1308" s="154" t="s">
        <v>13816</v>
      </c>
      <c r="M1308" s="155">
        <v>45888.398611111108</v>
      </c>
      <c r="N1308" s="155">
        <v>45889.5</v>
      </c>
      <c r="O1308" s="8"/>
      <c r="P1308" s="154" t="s">
        <v>10063</v>
      </c>
      <c r="Q1308" s="154" t="s">
        <v>10063</v>
      </c>
      <c r="R1308" s="154" t="s">
        <v>2973</v>
      </c>
      <c r="S1308" s="154" t="s">
        <v>2973</v>
      </c>
      <c r="T1308" s="154" t="s">
        <v>8052</v>
      </c>
      <c r="U1308" s="154" t="s">
        <v>9429</v>
      </c>
      <c r="V1308" s="154" t="s">
        <v>13817</v>
      </c>
      <c r="W1308" s="154" t="s">
        <v>2967</v>
      </c>
      <c r="X1308" s="8"/>
      <c r="Y1308" s="154" t="s">
        <v>25</v>
      </c>
      <c r="Z1308" s="154" t="str">
        <f>VLOOKUP(D1308,TIPOLOGIA!A:F,5,0)</f>
        <v>TERRESTRE</v>
      </c>
      <c r="AA1308" s="154" t="s">
        <v>1496</v>
      </c>
      <c r="AB1308" s="46">
        <v>1</v>
      </c>
      <c r="AC1308" s="87">
        <f>IF(W1308="SOPORTE_TELEFÓNICO",'BASE LIQUIDACION REDEBAN 2025'!$B$19,IF(AND(W1308="VISITA_TÉCNICA",Y1308="TIPO II"),'BASE LIQUIDACION REDEBAN 2025'!$B$18,'BASE LIQUIDACION REDEBAN 2025'!$B$17))</f>
        <v>35779.500569199998</v>
      </c>
      <c r="AD1308" s="87">
        <v>0</v>
      </c>
      <c r="AE1308" s="87">
        <f t="shared" si="20"/>
        <v>35779.500569199998</v>
      </c>
    </row>
    <row r="1309" spans="1:31">
      <c r="A1309" s="154" t="s">
        <v>81</v>
      </c>
      <c r="B1309" s="154" t="str">
        <f>VLOOKUP(A1309,'CENTRO DE COSTOS'!A:D,4,FALSE)</f>
        <v>MIGUEL JULIÁN HERNÁNDEZ GUARÍN</v>
      </c>
      <c r="C1309" s="154" t="str">
        <f>VLOOKUP(A1309,'CENTRO DE COSTOS'!A:D,2,FALSE)</f>
        <v>0004-0008</v>
      </c>
      <c r="D1309" s="154">
        <v>54001</v>
      </c>
      <c r="E1309" s="154">
        <v>2610260</v>
      </c>
      <c r="F1309" s="154">
        <v>49404</v>
      </c>
      <c r="G1309" s="154" t="s">
        <v>8049</v>
      </c>
      <c r="H1309" s="154" t="s">
        <v>317</v>
      </c>
      <c r="I1309" s="154" t="s">
        <v>81</v>
      </c>
      <c r="J1309" s="154" t="s">
        <v>13818</v>
      </c>
      <c r="K1309" s="154" t="s">
        <v>159</v>
      </c>
      <c r="L1309" s="154" t="s">
        <v>13819</v>
      </c>
      <c r="M1309" s="155">
        <v>45888.379166666666</v>
      </c>
      <c r="N1309" s="155">
        <v>45889.502083333333</v>
      </c>
      <c r="O1309" s="8"/>
      <c r="P1309" s="154" t="s">
        <v>10063</v>
      </c>
      <c r="Q1309" s="154" t="s">
        <v>10063</v>
      </c>
      <c r="R1309" s="154" t="s">
        <v>200</v>
      </c>
      <c r="S1309" s="154" t="s">
        <v>201</v>
      </c>
      <c r="T1309" s="154" t="s">
        <v>8052</v>
      </c>
      <c r="U1309" s="154" t="s">
        <v>9429</v>
      </c>
      <c r="V1309" s="154" t="s">
        <v>13800</v>
      </c>
      <c r="W1309" s="154" t="s">
        <v>2967</v>
      </c>
      <c r="X1309" s="8"/>
      <c r="Y1309" s="154" t="s">
        <v>25</v>
      </c>
      <c r="Z1309" s="154" t="str">
        <f>VLOOKUP(D1309,TIPOLOGIA!A:F,5,0)</f>
        <v>TERRESTRE</v>
      </c>
      <c r="AA1309" s="154" t="s">
        <v>1496</v>
      </c>
      <c r="AB1309" s="46">
        <v>1</v>
      </c>
      <c r="AC1309" s="87">
        <f>IF(W1309="SOPORTE_TELEFÓNICO",'BASE LIQUIDACION REDEBAN 2025'!$B$19,IF(AND(W1309="VISITA_TÉCNICA",Y1309="TIPO II"),'BASE LIQUIDACION REDEBAN 2025'!$B$18,'BASE LIQUIDACION REDEBAN 2025'!$B$17))</f>
        <v>35779.500569199998</v>
      </c>
      <c r="AD1309" s="87">
        <v>0</v>
      </c>
      <c r="AE1309" s="87">
        <f t="shared" si="20"/>
        <v>35779.500569199998</v>
      </c>
    </row>
    <row r="1310" spans="1:31">
      <c r="A1310" s="154" t="s">
        <v>80</v>
      </c>
      <c r="B1310" s="154" t="str">
        <f>VLOOKUP(A1310,'CENTRO DE COSTOS'!A:D,4,FALSE)</f>
        <v>JOSE MAURICIO HERNANDEZ ROJAS</v>
      </c>
      <c r="C1310" s="154" t="str">
        <f>VLOOKUP(A1310,'CENTRO DE COSTOS'!A:D,2,FALSE)</f>
        <v>0004-0001</v>
      </c>
      <c r="D1310" s="154">
        <v>13001</v>
      </c>
      <c r="E1310" s="154">
        <v>2596840</v>
      </c>
      <c r="F1310" s="154">
        <v>28376</v>
      </c>
      <c r="G1310" s="154" t="s">
        <v>8049</v>
      </c>
      <c r="H1310" s="154" t="s">
        <v>303</v>
      </c>
      <c r="I1310" s="154" t="s">
        <v>80</v>
      </c>
      <c r="J1310" s="154" t="s">
        <v>13820</v>
      </c>
      <c r="K1310" s="154" t="s">
        <v>159</v>
      </c>
      <c r="L1310" s="154" t="s">
        <v>13821</v>
      </c>
      <c r="M1310" s="155">
        <v>45883.407638888886</v>
      </c>
      <c r="N1310" s="155">
        <v>45889.504166666666</v>
      </c>
      <c r="O1310" s="8"/>
      <c r="P1310" s="154" t="s">
        <v>10063</v>
      </c>
      <c r="Q1310" s="154" t="s">
        <v>10063</v>
      </c>
      <c r="R1310" s="154" t="s">
        <v>220</v>
      </c>
      <c r="S1310" s="154" t="s">
        <v>221</v>
      </c>
      <c r="T1310" s="154" t="s">
        <v>8052</v>
      </c>
      <c r="U1310" s="154" t="s">
        <v>9429</v>
      </c>
      <c r="V1310" s="154" t="s">
        <v>13822</v>
      </c>
      <c r="W1310" s="154" t="s">
        <v>2967</v>
      </c>
      <c r="X1310" s="8"/>
      <c r="Y1310" s="154" t="s">
        <v>25</v>
      </c>
      <c r="Z1310" s="154" t="str">
        <f>VLOOKUP(D1310,TIPOLOGIA!A:F,5,0)</f>
        <v>TERRESTRE</v>
      </c>
      <c r="AA1310" s="154" t="s">
        <v>452</v>
      </c>
      <c r="AB1310" s="46">
        <v>1</v>
      </c>
      <c r="AC1310" s="87">
        <f>IF(W1310="SOPORTE_TELEFÓNICO",'BASE LIQUIDACION REDEBAN 2025'!$B$19,IF(AND(W1310="VISITA_TÉCNICA",Y1310="TIPO II"),'BASE LIQUIDACION REDEBAN 2025'!$B$18,'BASE LIQUIDACION REDEBAN 2025'!$B$17))</f>
        <v>35779.500569199998</v>
      </c>
      <c r="AD1310" s="87">
        <v>0</v>
      </c>
      <c r="AE1310" s="87">
        <f t="shared" si="20"/>
        <v>35779.500569199998</v>
      </c>
    </row>
    <row r="1311" spans="1:31">
      <c r="A1311" s="154" t="s">
        <v>94</v>
      </c>
      <c r="B1311" s="154" t="str">
        <f>VLOOKUP(A1311,'CENTRO DE COSTOS'!A:D,4,FALSE)</f>
        <v>DIEGO FERNANDO HENAO CARDONA</v>
      </c>
      <c r="C1311" s="154" t="str">
        <f>VLOOKUP(A1311,'CENTRO DE COSTOS'!A:D,2,FALSE)</f>
        <v>0004-0002</v>
      </c>
      <c r="D1311" s="154">
        <v>66001</v>
      </c>
      <c r="E1311" s="154">
        <v>2613006</v>
      </c>
      <c r="F1311" s="154">
        <v>70026</v>
      </c>
      <c r="G1311" s="154" t="s">
        <v>8049</v>
      </c>
      <c r="H1311" s="154" t="s">
        <v>606</v>
      </c>
      <c r="I1311" s="154" t="s">
        <v>94</v>
      </c>
      <c r="J1311" s="154" t="s">
        <v>13823</v>
      </c>
      <c r="K1311" s="154" t="s">
        <v>159</v>
      </c>
      <c r="L1311" s="154" t="s">
        <v>13824</v>
      </c>
      <c r="M1311" s="155">
        <v>45888.568749999999</v>
      </c>
      <c r="N1311" s="155">
        <v>45889.507638888892</v>
      </c>
      <c r="O1311" s="8"/>
      <c r="P1311" s="154" t="s">
        <v>10063</v>
      </c>
      <c r="Q1311" s="154" t="s">
        <v>10063</v>
      </c>
      <c r="R1311" s="154" t="s">
        <v>220</v>
      </c>
      <c r="S1311" s="154" t="s">
        <v>9500</v>
      </c>
      <c r="T1311" s="154" t="s">
        <v>8052</v>
      </c>
      <c r="U1311" s="154" t="s">
        <v>9429</v>
      </c>
      <c r="V1311" s="154" t="s">
        <v>13825</v>
      </c>
      <c r="W1311" s="154" t="s">
        <v>2967</v>
      </c>
      <c r="X1311" s="8"/>
      <c r="Y1311" s="154" t="s">
        <v>25</v>
      </c>
      <c r="Z1311" s="154" t="str">
        <f>VLOOKUP(D1311,TIPOLOGIA!A:F,5,0)</f>
        <v>TERRESTRE</v>
      </c>
      <c r="AA1311" s="154" t="s">
        <v>2942</v>
      </c>
      <c r="AB1311" s="46">
        <v>1</v>
      </c>
      <c r="AC1311" s="87">
        <f>IF(W1311="SOPORTE_TELEFÓNICO",'BASE LIQUIDACION REDEBAN 2025'!$B$19,IF(AND(W1311="VISITA_TÉCNICA",Y1311="TIPO II"),'BASE LIQUIDACION REDEBAN 2025'!$B$18,'BASE LIQUIDACION REDEBAN 2025'!$B$17))</f>
        <v>35779.500569199998</v>
      </c>
      <c r="AD1311" s="87">
        <v>0</v>
      </c>
      <c r="AE1311" s="87">
        <f t="shared" si="20"/>
        <v>35779.500569199998</v>
      </c>
    </row>
    <row r="1312" spans="1:31">
      <c r="A1312" s="154" t="s">
        <v>64</v>
      </c>
      <c r="B1312" s="154" t="str">
        <f>VLOOKUP(A1312,'CENTRO DE COSTOS'!A:D,4,FALSE)</f>
        <v>JOSE MAURICIO HERNANDEZ ROJAS</v>
      </c>
      <c r="C1312" s="154" t="str">
        <f>VLOOKUP(A1312,'CENTRO DE COSTOS'!A:D,2,FALSE)</f>
        <v>0004-0001</v>
      </c>
      <c r="D1312" s="154">
        <v>8001</v>
      </c>
      <c r="E1312" s="154">
        <v>2611042</v>
      </c>
      <c r="F1312" s="154">
        <v>78412</v>
      </c>
      <c r="G1312" s="154" t="s">
        <v>8049</v>
      </c>
      <c r="H1312" s="154" t="s">
        <v>389</v>
      </c>
      <c r="I1312" s="154" t="s">
        <v>64</v>
      </c>
      <c r="J1312" s="154" t="s">
        <v>13826</v>
      </c>
      <c r="K1312" s="154" t="s">
        <v>159</v>
      </c>
      <c r="L1312" s="154" t="s">
        <v>13827</v>
      </c>
      <c r="M1312" s="155">
        <v>45888.416666666664</v>
      </c>
      <c r="N1312" s="155">
        <v>45889.509027777778</v>
      </c>
      <c r="O1312" s="8"/>
      <c r="P1312" s="154" t="s">
        <v>10063</v>
      </c>
      <c r="Q1312" s="154" t="s">
        <v>10063</v>
      </c>
      <c r="R1312" s="154" t="s">
        <v>2973</v>
      </c>
      <c r="S1312" s="154" t="s">
        <v>2973</v>
      </c>
      <c r="T1312" s="154" t="s">
        <v>8052</v>
      </c>
      <c r="U1312" s="154" t="s">
        <v>9429</v>
      </c>
      <c r="V1312" s="154" t="s">
        <v>13828</v>
      </c>
      <c r="W1312" s="154" t="s">
        <v>2967</v>
      </c>
      <c r="X1312" s="8"/>
      <c r="Y1312" s="154" t="s">
        <v>25</v>
      </c>
      <c r="Z1312" s="154" t="str">
        <f>VLOOKUP(D1312,TIPOLOGIA!A:F,5,0)</f>
        <v>TERRESTRE</v>
      </c>
      <c r="AA1312" s="154" t="s">
        <v>6089</v>
      </c>
      <c r="AB1312" s="46">
        <v>1</v>
      </c>
      <c r="AC1312" s="87">
        <f>IF(W1312="SOPORTE_TELEFÓNICO",'BASE LIQUIDACION REDEBAN 2025'!$B$19,IF(AND(W1312="VISITA_TÉCNICA",Y1312="TIPO II"),'BASE LIQUIDACION REDEBAN 2025'!$B$18,'BASE LIQUIDACION REDEBAN 2025'!$B$17))</f>
        <v>35779.500569199998</v>
      </c>
      <c r="AD1312" s="87">
        <v>0</v>
      </c>
      <c r="AE1312" s="87">
        <f t="shared" si="20"/>
        <v>35779.500569199998</v>
      </c>
    </row>
    <row r="1313" spans="1:31">
      <c r="A1313" s="154" t="s">
        <v>90</v>
      </c>
      <c r="B1313" s="154" t="str">
        <f>VLOOKUP(A1313,'CENTRO DE COSTOS'!A:D,4,FALSE)</f>
        <v>JUAN SEBASTIÁN RÍOS CASTRILLÓN</v>
      </c>
      <c r="C1313" s="154" t="str">
        <f>VLOOKUP(A1313,'CENTRO DE COSTOS'!A:D,2,FALSE)</f>
        <v>0004-0005</v>
      </c>
      <c r="D1313" s="154">
        <v>5615</v>
      </c>
      <c r="E1313" s="154">
        <v>2608449</v>
      </c>
      <c r="F1313" s="154">
        <v>17445</v>
      </c>
      <c r="G1313" s="154" t="s">
        <v>8049</v>
      </c>
      <c r="H1313" s="154" t="s">
        <v>197</v>
      </c>
      <c r="I1313" s="154" t="s">
        <v>2998</v>
      </c>
      <c r="J1313" s="154" t="s">
        <v>13829</v>
      </c>
      <c r="K1313" s="154" t="s">
        <v>159</v>
      </c>
      <c r="L1313" s="154" t="s">
        <v>13830</v>
      </c>
      <c r="M1313" s="155">
        <v>45887.490277777775</v>
      </c>
      <c r="N1313" s="155">
        <v>45889.512499999997</v>
      </c>
      <c r="O1313" s="8"/>
      <c r="P1313" s="154" t="s">
        <v>10063</v>
      </c>
      <c r="Q1313" s="154" t="s">
        <v>10063</v>
      </c>
      <c r="R1313" s="154" t="s">
        <v>2973</v>
      </c>
      <c r="S1313" s="154" t="s">
        <v>2973</v>
      </c>
      <c r="T1313" s="154" t="s">
        <v>8052</v>
      </c>
      <c r="U1313" s="154" t="s">
        <v>9429</v>
      </c>
      <c r="V1313" s="154" t="s">
        <v>13831</v>
      </c>
      <c r="W1313" s="154" t="s">
        <v>2967</v>
      </c>
      <c r="X1313" s="8"/>
      <c r="Y1313" s="154" t="s">
        <v>28</v>
      </c>
      <c r="Z1313" s="154" t="str">
        <f>VLOOKUP(D1313,TIPOLOGIA!A:F,5,0)</f>
        <v>TERRESTRE</v>
      </c>
      <c r="AA1313" s="154" t="s">
        <v>204</v>
      </c>
      <c r="AB1313" s="46">
        <v>1</v>
      </c>
      <c r="AC1313" s="87">
        <f>IF(W1313="SOPORTE_TELEFÓNICO",'BASE LIQUIDACION REDEBAN 2025'!$B$19,IF(AND(W1313="VISITA_TÉCNICA",Y1313="TIPO II"),'BASE LIQUIDACION REDEBAN 2025'!$B$18,'BASE LIQUIDACION REDEBAN 2025'!$B$17))</f>
        <v>67654.12000000001</v>
      </c>
      <c r="AD1313" s="87">
        <v>0</v>
      </c>
      <c r="AE1313" s="87">
        <f t="shared" si="20"/>
        <v>67654.12000000001</v>
      </c>
    </row>
    <row r="1314" spans="1:31">
      <c r="A1314" s="154" t="s">
        <v>94</v>
      </c>
      <c r="B1314" s="154" t="str">
        <f>VLOOKUP(A1314,'CENTRO DE COSTOS'!A:D,4,FALSE)</f>
        <v>DIEGO FERNANDO HENAO CARDONA</v>
      </c>
      <c r="C1314" s="154" t="str">
        <f>VLOOKUP(A1314,'CENTRO DE COSTOS'!A:D,2,FALSE)</f>
        <v>0004-0002</v>
      </c>
      <c r="D1314" s="154">
        <v>66170</v>
      </c>
      <c r="E1314" s="154">
        <v>2606777</v>
      </c>
      <c r="F1314" s="154">
        <v>79237</v>
      </c>
      <c r="G1314" s="154" t="s">
        <v>8049</v>
      </c>
      <c r="H1314" s="154" t="s">
        <v>606</v>
      </c>
      <c r="I1314" s="154" t="s">
        <v>815</v>
      </c>
      <c r="J1314" s="154" t="s">
        <v>13832</v>
      </c>
      <c r="K1314" s="154" t="s">
        <v>159</v>
      </c>
      <c r="L1314" s="154" t="s">
        <v>13833</v>
      </c>
      <c r="M1314" s="155">
        <v>45888.333333333336</v>
      </c>
      <c r="N1314" s="155">
        <v>45889.518750000003</v>
      </c>
      <c r="O1314" s="8"/>
      <c r="P1314" s="154" t="s">
        <v>10063</v>
      </c>
      <c r="Q1314" s="154" t="s">
        <v>10063</v>
      </c>
      <c r="R1314" s="154" t="s">
        <v>200</v>
      </c>
      <c r="S1314" s="154" t="s">
        <v>201</v>
      </c>
      <c r="T1314" s="154" t="s">
        <v>8052</v>
      </c>
      <c r="U1314" s="154" t="s">
        <v>9429</v>
      </c>
      <c r="V1314" s="154" t="s">
        <v>13834</v>
      </c>
      <c r="W1314" s="154" t="s">
        <v>2967</v>
      </c>
      <c r="X1314" s="8"/>
      <c r="Y1314" s="154" t="s">
        <v>25</v>
      </c>
      <c r="Z1314" s="154" t="str">
        <f>VLOOKUP(D1314,TIPOLOGIA!A:F,5,0)</f>
        <v>TERRESTRE</v>
      </c>
      <c r="AA1314" s="154" t="s">
        <v>495</v>
      </c>
      <c r="AB1314" s="46">
        <v>1</v>
      </c>
      <c r="AC1314" s="87">
        <f>IF(W1314="SOPORTE_TELEFÓNICO",'BASE LIQUIDACION REDEBAN 2025'!$B$19,IF(AND(W1314="VISITA_TÉCNICA",Y1314="TIPO II"),'BASE LIQUIDACION REDEBAN 2025'!$B$18,'BASE LIQUIDACION REDEBAN 2025'!$B$17))</f>
        <v>35779.500569199998</v>
      </c>
      <c r="AD1314" s="87">
        <v>0</v>
      </c>
      <c r="AE1314" s="87">
        <f t="shared" si="20"/>
        <v>35779.500569199998</v>
      </c>
    </row>
    <row r="1315" spans="1:31">
      <c r="A1315" s="154" t="s">
        <v>92</v>
      </c>
      <c r="B1315" s="154" t="str">
        <f>VLOOKUP(A1315,'CENTRO DE COSTOS'!A:D,4,FALSE)</f>
        <v>KEVIN ALEXIS CORZO BUSTOS</v>
      </c>
      <c r="C1315" s="154" t="str">
        <f>VLOOKUP(A1315,'CENTRO DE COSTOS'!A:D,2,FALSE)</f>
        <v>0004-0007</v>
      </c>
      <c r="D1315" s="154">
        <v>18592</v>
      </c>
      <c r="E1315" s="154">
        <v>2606769</v>
      </c>
      <c r="F1315" s="154">
        <v>53676</v>
      </c>
      <c r="G1315" s="154" t="s">
        <v>8049</v>
      </c>
      <c r="H1315" s="154" t="s">
        <v>157</v>
      </c>
      <c r="I1315" s="154" t="s">
        <v>8891</v>
      </c>
      <c r="J1315" s="154" t="s">
        <v>13835</v>
      </c>
      <c r="K1315" s="154" t="s">
        <v>159</v>
      </c>
      <c r="L1315" s="154" t="s">
        <v>13836</v>
      </c>
      <c r="M1315" s="155">
        <v>45888.333333333336</v>
      </c>
      <c r="N1315" s="155">
        <v>45889.520833333336</v>
      </c>
      <c r="O1315" s="8"/>
      <c r="P1315" s="154" t="s">
        <v>10063</v>
      </c>
      <c r="Q1315" s="154" t="s">
        <v>10063</v>
      </c>
      <c r="R1315" s="154" t="s">
        <v>2973</v>
      </c>
      <c r="S1315" s="154" t="s">
        <v>2973</v>
      </c>
      <c r="T1315" s="154" t="s">
        <v>8052</v>
      </c>
      <c r="U1315" s="154" t="s">
        <v>9429</v>
      </c>
      <c r="V1315" s="154" t="s">
        <v>13837</v>
      </c>
      <c r="W1315" s="154" t="s">
        <v>10144</v>
      </c>
      <c r="X1315" s="8"/>
      <c r="Y1315" s="154" t="s">
        <v>180</v>
      </c>
      <c r="Z1315" s="154" t="str">
        <f>VLOOKUP(D1315,TIPOLOGIA!A:F,5,0)</f>
        <v>TERRESTRE</v>
      </c>
      <c r="AA1315" s="154" t="s">
        <v>225</v>
      </c>
      <c r="AB1315" s="46">
        <v>0</v>
      </c>
      <c r="AC1315" s="87">
        <f>IF(W1315="SOPORTE_TELEFÓNICO",'BASE LIQUIDACION REDEBAN 2025'!$B$19,IF(AND(W1315="VISITA_TÉCNICA",Y1315="TIPO II"),'BASE LIQUIDACION REDEBAN 2025'!$B$18,'BASE LIQUIDACION REDEBAN 2025'!$B$17))</f>
        <v>35779.500569199998</v>
      </c>
      <c r="AD1315" s="87">
        <v>0</v>
      </c>
      <c r="AE1315" s="87">
        <f t="shared" si="20"/>
        <v>35779.500569199998</v>
      </c>
    </row>
    <row r="1316" spans="1:31">
      <c r="A1316" s="154" t="s">
        <v>101</v>
      </c>
      <c r="B1316" s="154" t="str">
        <f>VLOOKUP(A1316,'CENTRO DE COSTOS'!A:D,4,FALSE)</f>
        <v>KEVIN ALEXIS CORZO BUSTOS</v>
      </c>
      <c r="C1316" s="154" t="str">
        <f>VLOOKUP(A1316,'CENTRO DE COSTOS'!A:D,2,FALSE)</f>
        <v>0004-0007</v>
      </c>
      <c r="D1316" s="154">
        <v>85400</v>
      </c>
      <c r="E1316" s="154">
        <v>2604399</v>
      </c>
      <c r="F1316" s="154">
        <v>74489</v>
      </c>
      <c r="G1316" s="154" t="s">
        <v>8049</v>
      </c>
      <c r="H1316" s="154" t="s">
        <v>189</v>
      </c>
      <c r="I1316" s="154" t="s">
        <v>13838</v>
      </c>
      <c r="J1316" s="154" t="s">
        <v>13839</v>
      </c>
      <c r="K1316" s="154" t="s">
        <v>159</v>
      </c>
      <c r="L1316" s="154" t="s">
        <v>13840</v>
      </c>
      <c r="M1316" s="155">
        <v>45884.604166666664</v>
      </c>
      <c r="N1316" s="155">
        <v>45889.529861111114</v>
      </c>
      <c r="O1316" s="8"/>
      <c r="P1316" s="154" t="s">
        <v>10063</v>
      </c>
      <c r="Q1316" s="154" t="s">
        <v>10063</v>
      </c>
      <c r="R1316" s="154" t="s">
        <v>2973</v>
      </c>
      <c r="S1316" s="154" t="s">
        <v>2973</v>
      </c>
      <c r="T1316" s="154" t="s">
        <v>8052</v>
      </c>
      <c r="U1316" s="154" t="s">
        <v>9429</v>
      </c>
      <c r="V1316" s="154" t="s">
        <v>13841</v>
      </c>
      <c r="W1316" s="154" t="s">
        <v>10144</v>
      </c>
      <c r="X1316" s="8"/>
      <c r="Y1316" s="154" t="s">
        <v>30</v>
      </c>
      <c r="Z1316" s="154" t="str">
        <f>VLOOKUP(D1316,TIPOLOGIA!A:F,5,0)</f>
        <v>TERRESTRE</v>
      </c>
      <c r="AA1316" s="154" t="s">
        <v>194</v>
      </c>
      <c r="AB1316" s="46">
        <v>0</v>
      </c>
      <c r="AC1316" s="87">
        <f>IF(W1316="SOPORTE_TELEFÓNICO",'BASE LIQUIDACION REDEBAN 2025'!$B$19,IF(AND(W1316="VISITA_TÉCNICA",Y1316="TIPO II"),'BASE LIQUIDACION REDEBAN 2025'!$B$18,'BASE LIQUIDACION REDEBAN 2025'!$B$17))</f>
        <v>35779.500569199998</v>
      </c>
      <c r="AD1316" s="87">
        <v>0</v>
      </c>
      <c r="AE1316" s="87">
        <f t="shared" si="20"/>
        <v>35779.500569199998</v>
      </c>
    </row>
    <row r="1317" spans="1:31">
      <c r="A1317" s="154" t="s">
        <v>76</v>
      </c>
      <c r="B1317" s="154" t="str">
        <f>VLOOKUP(A1317,'CENTRO DE COSTOS'!A:D,4,FALSE)</f>
        <v>DIEGO FERNANDO HENAO CARDONA</v>
      </c>
      <c r="C1317" s="154" t="str">
        <f>VLOOKUP(A1317,'CENTRO DE COSTOS'!A:D,2,FALSE)</f>
        <v>0004-0003</v>
      </c>
      <c r="D1317" s="154">
        <v>19001</v>
      </c>
      <c r="E1317" s="154">
        <v>2599481</v>
      </c>
      <c r="F1317" s="154">
        <v>73041</v>
      </c>
      <c r="G1317" s="154" t="s">
        <v>8049</v>
      </c>
      <c r="H1317" s="154" t="s">
        <v>258</v>
      </c>
      <c r="I1317" s="154" t="s">
        <v>95</v>
      </c>
      <c r="J1317" s="154" t="s">
        <v>13842</v>
      </c>
      <c r="K1317" s="154" t="s">
        <v>159</v>
      </c>
      <c r="L1317" s="154" t="s">
        <v>13843</v>
      </c>
      <c r="M1317" s="155">
        <v>45883.643750000003</v>
      </c>
      <c r="N1317" s="155">
        <v>45889.538888888892</v>
      </c>
      <c r="O1317" s="8"/>
      <c r="P1317" s="154" t="s">
        <v>10063</v>
      </c>
      <c r="Q1317" s="154" t="s">
        <v>10063</v>
      </c>
      <c r="R1317" s="154" t="s">
        <v>200</v>
      </c>
      <c r="S1317" s="154" t="s">
        <v>201</v>
      </c>
      <c r="T1317" s="154" t="s">
        <v>8052</v>
      </c>
      <c r="U1317" s="154" t="s">
        <v>9429</v>
      </c>
      <c r="V1317" s="154" t="s">
        <v>13844</v>
      </c>
      <c r="W1317" s="154" t="s">
        <v>10144</v>
      </c>
      <c r="X1317" s="8"/>
      <c r="Y1317" s="154" t="s">
        <v>30</v>
      </c>
      <c r="Z1317" s="154" t="str">
        <f>VLOOKUP(D1317,TIPOLOGIA!A:F,5,0)</f>
        <v>TERRESTRE</v>
      </c>
      <c r="AA1317" s="154" t="s">
        <v>1442</v>
      </c>
      <c r="AB1317" s="46">
        <v>0</v>
      </c>
      <c r="AC1317" s="87">
        <f>IF(W1317="SOPORTE_TELEFÓNICO",'BASE LIQUIDACION REDEBAN 2025'!$B$19,IF(AND(W1317="VISITA_TÉCNICA",Y1317="TIPO II"),'BASE LIQUIDACION REDEBAN 2025'!$B$18,'BASE LIQUIDACION REDEBAN 2025'!$B$17))</f>
        <v>35779.500569199998</v>
      </c>
      <c r="AD1317" s="87">
        <v>0</v>
      </c>
      <c r="AE1317" s="87">
        <f t="shared" si="20"/>
        <v>35779.500569199998</v>
      </c>
    </row>
    <row r="1318" spans="1:31">
      <c r="A1318" s="154" t="s">
        <v>81</v>
      </c>
      <c r="B1318" s="154" t="str">
        <f>VLOOKUP(A1318,'CENTRO DE COSTOS'!A:D,4,FALSE)</f>
        <v>MIGUEL JULIÁN HERNÁNDEZ GUARÍN</v>
      </c>
      <c r="C1318" s="154" t="str">
        <f>VLOOKUP(A1318,'CENTRO DE COSTOS'!A:D,2,FALSE)</f>
        <v>0004-0008</v>
      </c>
      <c r="D1318" s="154">
        <v>54172</v>
      </c>
      <c r="E1318" s="154">
        <v>2598285</v>
      </c>
      <c r="F1318" s="154">
        <v>65927</v>
      </c>
      <c r="G1318" s="154" t="s">
        <v>8049</v>
      </c>
      <c r="H1318" s="154" t="s">
        <v>317</v>
      </c>
      <c r="I1318" s="154" t="s">
        <v>10665</v>
      </c>
      <c r="J1318" s="154" t="s">
        <v>13845</v>
      </c>
      <c r="K1318" s="154" t="s">
        <v>159</v>
      </c>
      <c r="L1318" s="154" t="s">
        <v>13846</v>
      </c>
      <c r="M1318" s="155">
        <v>45883.53125</v>
      </c>
      <c r="N1318" s="155">
        <v>45889.543055555558</v>
      </c>
      <c r="O1318" s="8"/>
      <c r="P1318" s="154" t="s">
        <v>10063</v>
      </c>
      <c r="Q1318" s="154" t="s">
        <v>10063</v>
      </c>
      <c r="R1318" s="154" t="s">
        <v>220</v>
      </c>
      <c r="S1318" s="154" t="s">
        <v>8370</v>
      </c>
      <c r="T1318" s="154" t="s">
        <v>8052</v>
      </c>
      <c r="U1318" s="154" t="s">
        <v>9429</v>
      </c>
      <c r="V1318" s="154" t="s">
        <v>13847</v>
      </c>
      <c r="W1318" s="154" t="s">
        <v>10144</v>
      </c>
      <c r="X1318" s="8"/>
      <c r="Y1318" s="154" t="s">
        <v>28</v>
      </c>
      <c r="Z1318" s="154" t="str">
        <f>VLOOKUP(D1318,TIPOLOGIA!A:F,5,0)</f>
        <v>TERRESTRE</v>
      </c>
      <c r="AA1318" s="154" t="s">
        <v>401</v>
      </c>
      <c r="AB1318" s="46">
        <v>0</v>
      </c>
      <c r="AC1318" s="87">
        <f>IF(W1318="SOPORTE_TELEFÓNICO",'BASE LIQUIDACION REDEBAN 2025'!$B$19,IF(AND(W1318="VISITA_TÉCNICA",Y1318="TIPO II"),'BASE LIQUIDACION REDEBAN 2025'!$B$18,'BASE LIQUIDACION REDEBAN 2025'!$B$17))</f>
        <v>35779.500569199998</v>
      </c>
      <c r="AD1318" s="87">
        <v>0</v>
      </c>
      <c r="AE1318" s="87">
        <f t="shared" si="20"/>
        <v>35779.500569199998</v>
      </c>
    </row>
    <row r="1319" spans="1:31">
      <c r="A1319" s="154" t="s">
        <v>93</v>
      </c>
      <c r="B1319" s="154" t="str">
        <f>VLOOKUP(A1319,'CENTRO DE COSTOS'!A:D,4,FALSE)</f>
        <v>DIEGO FERNANDO HENAO CARDONA</v>
      </c>
      <c r="C1319" s="154" t="str">
        <f>VLOOKUP(A1319,'CENTRO DE COSTOS'!A:D,2,FALSE)</f>
        <v>0004-0003</v>
      </c>
      <c r="D1319" s="154">
        <v>52835</v>
      </c>
      <c r="E1319" s="154">
        <v>2596913</v>
      </c>
      <c r="F1319" s="154">
        <v>73735</v>
      </c>
      <c r="G1319" s="154" t="s">
        <v>8049</v>
      </c>
      <c r="H1319" s="154" t="s">
        <v>174</v>
      </c>
      <c r="I1319" s="154" t="s">
        <v>515</v>
      </c>
      <c r="J1319" s="154" t="s">
        <v>13848</v>
      </c>
      <c r="K1319" s="154" t="s">
        <v>159</v>
      </c>
      <c r="L1319" s="154" t="s">
        <v>13849</v>
      </c>
      <c r="M1319" s="155">
        <v>45883.415972222225</v>
      </c>
      <c r="N1319" s="155">
        <v>45889.551388888889</v>
      </c>
      <c r="O1319" s="8"/>
      <c r="P1319" s="154" t="s">
        <v>10063</v>
      </c>
      <c r="Q1319" s="154" t="s">
        <v>10063</v>
      </c>
      <c r="R1319" s="154" t="s">
        <v>2973</v>
      </c>
      <c r="S1319" s="154" t="s">
        <v>2973</v>
      </c>
      <c r="T1319" s="154" t="s">
        <v>8052</v>
      </c>
      <c r="U1319" s="154" t="s">
        <v>9429</v>
      </c>
      <c r="V1319" s="154" t="s">
        <v>13850</v>
      </c>
      <c r="W1319" s="154" t="s">
        <v>10144</v>
      </c>
      <c r="X1319" s="8"/>
      <c r="Y1319" s="154" t="s">
        <v>32</v>
      </c>
      <c r="Z1319" s="154" t="str">
        <f>VLOOKUP(D1319,TIPOLOGIA!A:F,5,0)</f>
        <v>TERRESTRE</v>
      </c>
      <c r="AA1319" s="154" t="s">
        <v>3595</v>
      </c>
      <c r="AB1319" s="46">
        <v>0</v>
      </c>
      <c r="AC1319" s="87">
        <f>IF(W1319="SOPORTE_TELEFÓNICO",'BASE LIQUIDACION REDEBAN 2025'!$B$19,IF(AND(W1319="VISITA_TÉCNICA",Y1319="TIPO II"),'BASE LIQUIDACION REDEBAN 2025'!$B$18,'BASE LIQUIDACION REDEBAN 2025'!$B$17))</f>
        <v>35779.500569199998</v>
      </c>
      <c r="AD1319" s="87">
        <v>0</v>
      </c>
      <c r="AE1319" s="87">
        <f t="shared" si="20"/>
        <v>35779.500569199998</v>
      </c>
    </row>
    <row r="1320" spans="1:31">
      <c r="A1320" s="154" t="s">
        <v>81</v>
      </c>
      <c r="B1320" s="154" t="str">
        <f>VLOOKUP(A1320,'CENTRO DE COSTOS'!A:D,4,FALSE)</f>
        <v>MIGUEL JULIÁN HERNÁNDEZ GUARÍN</v>
      </c>
      <c r="C1320" s="154" t="str">
        <f>VLOOKUP(A1320,'CENTRO DE COSTOS'!A:D,2,FALSE)</f>
        <v>0004-0008</v>
      </c>
      <c r="D1320" s="154">
        <v>54001</v>
      </c>
      <c r="E1320" s="154">
        <v>2611255</v>
      </c>
      <c r="F1320" s="154">
        <v>79377</v>
      </c>
      <c r="G1320" s="154" t="s">
        <v>8049</v>
      </c>
      <c r="H1320" s="154" t="s">
        <v>317</v>
      </c>
      <c r="I1320" s="154" t="s">
        <v>81</v>
      </c>
      <c r="J1320" s="154" t="s">
        <v>13851</v>
      </c>
      <c r="K1320" s="154" t="s">
        <v>159</v>
      </c>
      <c r="L1320" s="154" t="s">
        <v>13852</v>
      </c>
      <c r="M1320" s="155">
        <v>45888.431250000001</v>
      </c>
      <c r="N1320" s="155">
        <v>45889.569444444445</v>
      </c>
      <c r="O1320" s="8"/>
      <c r="P1320" s="154" t="s">
        <v>10063</v>
      </c>
      <c r="Q1320" s="154" t="s">
        <v>10063</v>
      </c>
      <c r="R1320" s="154" t="s">
        <v>2973</v>
      </c>
      <c r="S1320" s="154" t="s">
        <v>2973</v>
      </c>
      <c r="T1320" s="154" t="s">
        <v>8052</v>
      </c>
      <c r="U1320" s="154" t="s">
        <v>9429</v>
      </c>
      <c r="V1320" s="154" t="s">
        <v>13853</v>
      </c>
      <c r="W1320" s="154" t="s">
        <v>2967</v>
      </c>
      <c r="X1320" s="8"/>
      <c r="Y1320" s="154" t="s">
        <v>25</v>
      </c>
      <c r="Z1320" s="154" t="str">
        <f>VLOOKUP(D1320,TIPOLOGIA!A:F,5,0)</f>
        <v>TERRESTRE</v>
      </c>
      <c r="AA1320" s="154" t="s">
        <v>432</v>
      </c>
      <c r="AB1320" s="46">
        <v>1</v>
      </c>
      <c r="AC1320" s="87">
        <f>IF(W1320="SOPORTE_TELEFÓNICO",'BASE LIQUIDACION REDEBAN 2025'!$B$19,IF(AND(W1320="VISITA_TÉCNICA",Y1320="TIPO II"),'BASE LIQUIDACION REDEBAN 2025'!$B$18,'BASE LIQUIDACION REDEBAN 2025'!$B$17))</f>
        <v>35779.500569199998</v>
      </c>
      <c r="AD1320" s="87">
        <v>0</v>
      </c>
      <c r="AE1320" s="87">
        <f t="shared" si="20"/>
        <v>35779.500569199998</v>
      </c>
    </row>
    <row r="1321" spans="1:31">
      <c r="A1321" s="154" t="s">
        <v>81</v>
      </c>
      <c r="B1321" s="154" t="str">
        <f>VLOOKUP(A1321,'CENTRO DE COSTOS'!A:D,4,FALSE)</f>
        <v>MIGUEL JULIÁN HERNÁNDEZ GUARÍN</v>
      </c>
      <c r="C1321" s="154" t="str">
        <f>VLOOKUP(A1321,'CENTRO DE COSTOS'!A:D,2,FALSE)</f>
        <v>0004-0008</v>
      </c>
      <c r="D1321" s="154">
        <v>54001</v>
      </c>
      <c r="E1321" s="154">
        <v>2611832</v>
      </c>
      <c r="F1321" s="154">
        <v>74276</v>
      </c>
      <c r="G1321" s="154" t="s">
        <v>8049</v>
      </c>
      <c r="H1321" s="154" t="s">
        <v>317</v>
      </c>
      <c r="I1321" s="154" t="s">
        <v>81</v>
      </c>
      <c r="J1321" s="154" t="s">
        <v>13854</v>
      </c>
      <c r="K1321" s="154" t="s">
        <v>159</v>
      </c>
      <c r="L1321" s="154" t="s">
        <v>13855</v>
      </c>
      <c r="M1321" s="155">
        <v>45888.461805555555</v>
      </c>
      <c r="N1321" s="155">
        <v>45889.572916666664</v>
      </c>
      <c r="O1321" s="8"/>
      <c r="P1321" s="154" t="s">
        <v>10063</v>
      </c>
      <c r="Q1321" s="154" t="s">
        <v>10063</v>
      </c>
      <c r="R1321" s="154" t="s">
        <v>2973</v>
      </c>
      <c r="S1321" s="154" t="s">
        <v>2973</v>
      </c>
      <c r="T1321" s="154" t="s">
        <v>8052</v>
      </c>
      <c r="U1321" s="154" t="s">
        <v>9429</v>
      </c>
      <c r="V1321" s="154" t="s">
        <v>13856</v>
      </c>
      <c r="W1321" s="154" t="s">
        <v>2967</v>
      </c>
      <c r="X1321" s="8"/>
      <c r="Y1321" s="154" t="s">
        <v>25</v>
      </c>
      <c r="Z1321" s="154" t="str">
        <f>VLOOKUP(D1321,TIPOLOGIA!A:F,5,0)</f>
        <v>TERRESTRE</v>
      </c>
      <c r="AA1321" s="154" t="s">
        <v>432</v>
      </c>
      <c r="AB1321" s="46">
        <v>1</v>
      </c>
      <c r="AC1321" s="87">
        <f>IF(W1321="SOPORTE_TELEFÓNICO",'BASE LIQUIDACION REDEBAN 2025'!$B$19,IF(AND(W1321="VISITA_TÉCNICA",Y1321="TIPO II"),'BASE LIQUIDACION REDEBAN 2025'!$B$18,'BASE LIQUIDACION REDEBAN 2025'!$B$17))</f>
        <v>35779.500569199998</v>
      </c>
      <c r="AD1321" s="87">
        <v>0</v>
      </c>
      <c r="AE1321" s="87">
        <f t="shared" si="20"/>
        <v>35779.500569199998</v>
      </c>
    </row>
    <row r="1322" spans="1:31">
      <c r="A1322" s="154" t="s">
        <v>64</v>
      </c>
      <c r="B1322" s="154" t="str">
        <f>VLOOKUP(A1322,'CENTRO DE COSTOS'!A:D,4,FALSE)</f>
        <v>JOSE MAURICIO HERNANDEZ ROJAS</v>
      </c>
      <c r="C1322" s="154" t="str">
        <f>VLOOKUP(A1322,'CENTRO DE COSTOS'!A:D,2,FALSE)</f>
        <v>0004-0001</v>
      </c>
      <c r="D1322" s="154">
        <v>8001</v>
      </c>
      <c r="E1322" s="154">
        <v>2606722</v>
      </c>
      <c r="F1322" s="154">
        <v>76876</v>
      </c>
      <c r="G1322" s="154" t="s">
        <v>8049</v>
      </c>
      <c r="H1322" s="154" t="s">
        <v>389</v>
      </c>
      <c r="I1322" s="154" t="s">
        <v>64</v>
      </c>
      <c r="J1322" s="154" t="s">
        <v>13857</v>
      </c>
      <c r="K1322" s="154" t="s">
        <v>159</v>
      </c>
      <c r="L1322" s="154" t="s">
        <v>13858</v>
      </c>
      <c r="M1322" s="155">
        <v>45885.492361111108</v>
      </c>
      <c r="N1322" s="155">
        <v>45889.577777777777</v>
      </c>
      <c r="O1322" s="8"/>
      <c r="P1322" s="154" t="s">
        <v>10063</v>
      </c>
      <c r="Q1322" s="154" t="s">
        <v>10063</v>
      </c>
      <c r="R1322" s="154" t="s">
        <v>2973</v>
      </c>
      <c r="S1322" s="154" t="s">
        <v>2973</v>
      </c>
      <c r="T1322" s="154" t="s">
        <v>8052</v>
      </c>
      <c r="U1322" s="154" t="s">
        <v>9429</v>
      </c>
      <c r="V1322" s="154" t="s">
        <v>13859</v>
      </c>
      <c r="W1322" s="154" t="s">
        <v>2967</v>
      </c>
      <c r="X1322" s="8"/>
      <c r="Y1322" s="154" t="s">
        <v>25</v>
      </c>
      <c r="Z1322" s="154" t="str">
        <f>VLOOKUP(D1322,TIPOLOGIA!A:F,5,0)</f>
        <v>TERRESTRE</v>
      </c>
      <c r="AA1322" s="154" t="s">
        <v>395</v>
      </c>
      <c r="AB1322" s="46">
        <v>1</v>
      </c>
      <c r="AC1322" s="87">
        <f>IF(W1322="SOPORTE_TELEFÓNICO",'BASE LIQUIDACION REDEBAN 2025'!$B$19,IF(AND(W1322="VISITA_TÉCNICA",Y1322="TIPO II"),'BASE LIQUIDACION REDEBAN 2025'!$B$18,'BASE LIQUIDACION REDEBAN 2025'!$B$17))</f>
        <v>35779.500569199998</v>
      </c>
      <c r="AD1322" s="87">
        <v>0</v>
      </c>
      <c r="AE1322" s="87">
        <f t="shared" si="20"/>
        <v>35779.500569199998</v>
      </c>
    </row>
    <row r="1323" spans="1:31">
      <c r="A1323" s="154" t="s">
        <v>76</v>
      </c>
      <c r="B1323" s="154" t="str">
        <f>VLOOKUP(A1323,'CENTRO DE COSTOS'!A:D,4,FALSE)</f>
        <v>DIEGO FERNANDO HENAO CARDONA</v>
      </c>
      <c r="C1323" s="154" t="str">
        <f>VLOOKUP(A1323,'CENTRO DE COSTOS'!A:D,2,FALSE)</f>
        <v>0004-0003</v>
      </c>
      <c r="D1323" s="154">
        <v>76248</v>
      </c>
      <c r="E1323" s="154">
        <v>2606010</v>
      </c>
      <c r="F1323" s="154">
        <v>77109</v>
      </c>
      <c r="G1323" s="154" t="s">
        <v>8049</v>
      </c>
      <c r="H1323" s="154" t="s">
        <v>227</v>
      </c>
      <c r="I1323" s="154" t="s">
        <v>3551</v>
      </c>
      <c r="J1323" s="154" t="s">
        <v>13860</v>
      </c>
      <c r="K1323" s="154" t="s">
        <v>159</v>
      </c>
      <c r="L1323" s="154" t="s">
        <v>13861</v>
      </c>
      <c r="M1323" s="155">
        <v>45888.375</v>
      </c>
      <c r="N1323" s="155">
        <v>45889.581944444442</v>
      </c>
      <c r="O1323" s="8"/>
      <c r="P1323" s="154" t="s">
        <v>10063</v>
      </c>
      <c r="Q1323" s="154" t="s">
        <v>10063</v>
      </c>
      <c r="R1323" s="154" t="s">
        <v>2973</v>
      </c>
      <c r="S1323" s="154" t="s">
        <v>2973</v>
      </c>
      <c r="T1323" s="154" t="s">
        <v>8052</v>
      </c>
      <c r="U1323" s="154" t="s">
        <v>9429</v>
      </c>
      <c r="V1323" s="154" t="s">
        <v>13862</v>
      </c>
      <c r="W1323" s="154" t="s">
        <v>2967</v>
      </c>
      <c r="X1323" s="8"/>
      <c r="Y1323" s="154" t="s">
        <v>28</v>
      </c>
      <c r="Z1323" s="154" t="str">
        <f>VLOOKUP(D1323,TIPOLOGIA!A:F,5,0)</f>
        <v>TERRESTRE</v>
      </c>
      <c r="AA1323" s="154" t="s">
        <v>1408</v>
      </c>
      <c r="AB1323" s="46">
        <v>1</v>
      </c>
      <c r="AC1323" s="87">
        <f>IF(W1323="SOPORTE_TELEFÓNICO",'BASE LIQUIDACION REDEBAN 2025'!$B$19,IF(AND(W1323="VISITA_TÉCNICA",Y1323="TIPO II"),'BASE LIQUIDACION REDEBAN 2025'!$B$18,'BASE LIQUIDACION REDEBAN 2025'!$B$17))</f>
        <v>67654.12000000001</v>
      </c>
      <c r="AD1323" s="87">
        <v>0</v>
      </c>
      <c r="AE1323" s="87">
        <f t="shared" si="20"/>
        <v>67654.12000000001</v>
      </c>
    </row>
    <row r="1324" spans="1:31">
      <c r="A1324" s="154" t="s">
        <v>90</v>
      </c>
      <c r="B1324" s="154" t="str">
        <f>VLOOKUP(A1324,'CENTRO DE COSTOS'!A:D,4,FALSE)</f>
        <v>JUAN SEBASTIÁN RÍOS CASTRILLÓN</v>
      </c>
      <c r="C1324" s="154" t="str">
        <f>VLOOKUP(A1324,'CENTRO DE COSTOS'!A:D,2,FALSE)</f>
        <v>0004-0005</v>
      </c>
      <c r="D1324" s="154">
        <v>5686</v>
      </c>
      <c r="E1324" s="154">
        <v>2606011</v>
      </c>
      <c r="F1324" s="154">
        <v>47733</v>
      </c>
      <c r="G1324" s="154" t="s">
        <v>8049</v>
      </c>
      <c r="H1324" s="154" t="s">
        <v>197</v>
      </c>
      <c r="I1324" s="154" t="s">
        <v>1054</v>
      </c>
      <c r="J1324" s="154" t="s">
        <v>13863</v>
      </c>
      <c r="K1324" s="154" t="s">
        <v>159</v>
      </c>
      <c r="L1324" s="154" t="s">
        <v>13864</v>
      </c>
      <c r="M1324" s="155">
        <v>45888.375</v>
      </c>
      <c r="N1324" s="155">
        <v>45889.586805555555</v>
      </c>
      <c r="O1324" s="8"/>
      <c r="P1324" s="154" t="s">
        <v>10063</v>
      </c>
      <c r="Q1324" s="154" t="s">
        <v>10063</v>
      </c>
      <c r="R1324" s="154" t="s">
        <v>2973</v>
      </c>
      <c r="S1324" s="154" t="s">
        <v>2973</v>
      </c>
      <c r="T1324" s="154" t="s">
        <v>8052</v>
      </c>
      <c r="U1324" s="154" t="s">
        <v>9429</v>
      </c>
      <c r="V1324" s="154" t="s">
        <v>13865</v>
      </c>
      <c r="W1324" s="154" t="s">
        <v>2967</v>
      </c>
      <c r="X1324" s="8"/>
      <c r="Y1324" s="154" t="s">
        <v>28</v>
      </c>
      <c r="Z1324" s="154" t="str">
        <f>VLOOKUP(D1324,TIPOLOGIA!A:F,5,0)</f>
        <v>TERRESTRE</v>
      </c>
      <c r="AA1324" s="154" t="s">
        <v>270</v>
      </c>
      <c r="AB1324" s="46">
        <v>1</v>
      </c>
      <c r="AC1324" s="87">
        <f>IF(W1324="SOPORTE_TELEFÓNICO",'BASE LIQUIDACION REDEBAN 2025'!$B$19,IF(AND(W1324="VISITA_TÉCNICA",Y1324="TIPO II"),'BASE LIQUIDACION REDEBAN 2025'!$B$18,'BASE LIQUIDACION REDEBAN 2025'!$B$17))</f>
        <v>67654.12000000001</v>
      </c>
      <c r="AD1324" s="87">
        <v>0</v>
      </c>
      <c r="AE1324" s="87">
        <f t="shared" si="20"/>
        <v>67654.12000000001</v>
      </c>
    </row>
    <row r="1325" spans="1:31">
      <c r="A1325" s="154" t="s">
        <v>87</v>
      </c>
      <c r="B1325" s="154" t="str">
        <f>VLOOKUP(A1325,'CENTRO DE COSTOS'!A:D,4,FALSE)</f>
        <v>DIEGO FERNANDO HENAO CARDONA</v>
      </c>
      <c r="C1325" s="154" t="str">
        <f>VLOOKUP(A1325,'CENTRO DE COSTOS'!A:D,2,FALSE)</f>
        <v>0004-0002</v>
      </c>
      <c r="D1325" s="154">
        <v>17174</v>
      </c>
      <c r="E1325" s="154">
        <v>2604213</v>
      </c>
      <c r="F1325" s="154">
        <v>69935</v>
      </c>
      <c r="G1325" s="154" t="s">
        <v>8049</v>
      </c>
      <c r="H1325" s="154" t="s">
        <v>477</v>
      </c>
      <c r="I1325" s="154" t="s">
        <v>2340</v>
      </c>
      <c r="J1325" s="154" t="s">
        <v>13866</v>
      </c>
      <c r="K1325" s="154" t="s">
        <v>159</v>
      </c>
      <c r="L1325" s="154" t="s">
        <v>13867</v>
      </c>
      <c r="M1325" s="155">
        <v>45884.556250000001</v>
      </c>
      <c r="N1325" s="155">
        <v>45889.595138888886</v>
      </c>
      <c r="O1325" s="8"/>
      <c r="P1325" s="154" t="s">
        <v>10063</v>
      </c>
      <c r="Q1325" s="154" t="s">
        <v>10063</v>
      </c>
      <c r="R1325" s="154" t="s">
        <v>200</v>
      </c>
      <c r="S1325" s="154" t="s">
        <v>201</v>
      </c>
      <c r="T1325" s="154" t="s">
        <v>8052</v>
      </c>
      <c r="U1325" s="154" t="s">
        <v>9429</v>
      </c>
      <c r="V1325" s="154" t="s">
        <v>13868</v>
      </c>
      <c r="W1325" s="154" t="s">
        <v>2967</v>
      </c>
      <c r="X1325" s="8"/>
      <c r="Y1325" s="154" t="s">
        <v>28</v>
      </c>
      <c r="Z1325" s="154" t="str">
        <f>VLOOKUP(D1325,TIPOLOGIA!A:F,5,0)</f>
        <v>TERRESTRE</v>
      </c>
      <c r="AA1325" s="154" t="s">
        <v>495</v>
      </c>
      <c r="AB1325" s="46">
        <v>1</v>
      </c>
      <c r="AC1325" s="87">
        <f>IF(W1325="SOPORTE_TELEFÓNICO",'BASE LIQUIDACION REDEBAN 2025'!$B$19,IF(AND(W1325="VISITA_TÉCNICA",Y1325="TIPO II"),'BASE LIQUIDACION REDEBAN 2025'!$B$18,'BASE LIQUIDACION REDEBAN 2025'!$B$17))</f>
        <v>67654.12000000001</v>
      </c>
      <c r="AD1325" s="87">
        <v>0</v>
      </c>
      <c r="AE1325" s="87">
        <f t="shared" si="20"/>
        <v>67654.12000000001</v>
      </c>
    </row>
    <row r="1326" spans="1:31">
      <c r="A1326" s="154" t="s">
        <v>90</v>
      </c>
      <c r="B1326" s="154" t="str">
        <f>VLOOKUP(A1326,'CENTRO DE COSTOS'!A:D,4,FALSE)</f>
        <v>JUAN SEBASTIÁN RÍOS CASTRILLÓN</v>
      </c>
      <c r="C1326" s="154" t="str">
        <f>VLOOKUP(A1326,'CENTRO DE COSTOS'!A:D,2,FALSE)</f>
        <v>0004-0005</v>
      </c>
      <c r="D1326" s="154">
        <v>5615</v>
      </c>
      <c r="E1326" s="154">
        <v>2595114</v>
      </c>
      <c r="F1326" s="154">
        <v>58440</v>
      </c>
      <c r="G1326" s="154" t="s">
        <v>8049</v>
      </c>
      <c r="H1326" s="154" t="s">
        <v>197</v>
      </c>
      <c r="I1326" s="154" t="s">
        <v>2998</v>
      </c>
      <c r="J1326" s="154" t="s">
        <v>13869</v>
      </c>
      <c r="K1326" s="154" t="s">
        <v>159</v>
      </c>
      <c r="L1326" s="154" t="s">
        <v>13870</v>
      </c>
      <c r="M1326" s="155">
        <v>45883.333333333336</v>
      </c>
      <c r="N1326" s="155">
        <v>45889.602083333331</v>
      </c>
      <c r="O1326" s="8"/>
      <c r="P1326" s="154" t="s">
        <v>10063</v>
      </c>
      <c r="Q1326" s="154" t="s">
        <v>10063</v>
      </c>
      <c r="R1326" s="154" t="s">
        <v>200</v>
      </c>
      <c r="S1326" s="154" t="s">
        <v>739</v>
      </c>
      <c r="T1326" s="154" t="s">
        <v>8052</v>
      </c>
      <c r="U1326" s="154" t="s">
        <v>9429</v>
      </c>
      <c r="V1326" s="154" t="s">
        <v>13822</v>
      </c>
      <c r="W1326" s="154" t="s">
        <v>2967</v>
      </c>
      <c r="X1326" s="8"/>
      <c r="Y1326" s="154" t="s">
        <v>28</v>
      </c>
      <c r="Z1326" s="154" t="str">
        <f>VLOOKUP(D1326,TIPOLOGIA!A:F,5,0)</f>
        <v>TERRESTRE</v>
      </c>
      <c r="AA1326" s="154" t="s">
        <v>204</v>
      </c>
      <c r="AB1326" s="46">
        <v>1</v>
      </c>
      <c r="AC1326" s="87">
        <f>IF(W1326="SOPORTE_TELEFÓNICO",'BASE LIQUIDACION REDEBAN 2025'!$B$19,IF(AND(W1326="VISITA_TÉCNICA",Y1326="TIPO II"),'BASE LIQUIDACION REDEBAN 2025'!$B$18,'BASE LIQUIDACION REDEBAN 2025'!$B$17))</f>
        <v>67654.12000000001</v>
      </c>
      <c r="AD1326" s="87">
        <v>0</v>
      </c>
      <c r="AE1326" s="87">
        <f t="shared" si="20"/>
        <v>67654.12000000001</v>
      </c>
    </row>
    <row r="1327" spans="1:31">
      <c r="A1327" s="154" t="s">
        <v>60</v>
      </c>
      <c r="B1327" s="154" t="str">
        <f>VLOOKUP(A1327,'CENTRO DE COSTOS'!A:D,4,FALSE)</f>
        <v>JUAN SEBASTIÁN RÍOS CASTRILLÓN</v>
      </c>
      <c r="C1327" s="154" t="str">
        <f>VLOOKUP(A1327,'CENTRO DE COSTOS'!A:D,2,FALSE)</f>
        <v>0004-0005</v>
      </c>
      <c r="D1327" s="154">
        <v>5837</v>
      </c>
      <c r="E1327" s="154">
        <v>2582604</v>
      </c>
      <c r="F1327" s="154">
        <v>19455</v>
      </c>
      <c r="G1327" s="154" t="s">
        <v>8049</v>
      </c>
      <c r="H1327" s="154" t="s">
        <v>197</v>
      </c>
      <c r="I1327" s="154" t="s">
        <v>785</v>
      </c>
      <c r="J1327" s="154" t="s">
        <v>6832</v>
      </c>
      <c r="K1327" s="154" t="s">
        <v>159</v>
      </c>
      <c r="L1327" s="154" t="s">
        <v>13871</v>
      </c>
      <c r="M1327" s="155">
        <v>45881.333333333336</v>
      </c>
      <c r="N1327" s="155">
        <v>45889.61041666667</v>
      </c>
      <c r="O1327" s="8"/>
      <c r="P1327" s="154" t="s">
        <v>10063</v>
      </c>
      <c r="Q1327" s="154" t="s">
        <v>10063</v>
      </c>
      <c r="R1327" s="154" t="s">
        <v>200</v>
      </c>
      <c r="S1327" s="154" t="s">
        <v>739</v>
      </c>
      <c r="T1327" s="154" t="s">
        <v>8052</v>
      </c>
      <c r="U1327" s="154" t="s">
        <v>9429</v>
      </c>
      <c r="V1327" s="154" t="s">
        <v>13872</v>
      </c>
      <c r="W1327" s="154" t="s">
        <v>2967</v>
      </c>
      <c r="X1327" s="8"/>
      <c r="Y1327" s="154" t="s">
        <v>28</v>
      </c>
      <c r="Z1327" s="154" t="str">
        <f>VLOOKUP(D1327,TIPOLOGIA!A:F,5,0)</f>
        <v>TERRESTRE</v>
      </c>
      <c r="AA1327" s="154" t="s">
        <v>636</v>
      </c>
      <c r="AB1327" s="46">
        <v>1</v>
      </c>
      <c r="AC1327" s="87">
        <f>IF(W1327="SOPORTE_TELEFÓNICO",'BASE LIQUIDACION REDEBAN 2025'!$B$19,IF(AND(W1327="VISITA_TÉCNICA",Y1327="TIPO II"),'BASE LIQUIDACION REDEBAN 2025'!$B$18,'BASE LIQUIDACION REDEBAN 2025'!$B$17))</f>
        <v>67654.12000000001</v>
      </c>
      <c r="AD1327" s="87">
        <v>0</v>
      </c>
      <c r="AE1327" s="87">
        <f t="shared" si="20"/>
        <v>67654.12000000001</v>
      </c>
    </row>
    <row r="1328" spans="1:31">
      <c r="A1328" s="154" t="s">
        <v>98</v>
      </c>
      <c r="B1328" s="154" t="str">
        <f>VLOOKUP(A1328,'CENTRO DE COSTOS'!A:D,4,FALSE)</f>
        <v>MIGUEL JULIÁN HERNÁNDEZ GUARÍN</v>
      </c>
      <c r="C1328" s="154" t="str">
        <f>VLOOKUP(A1328,'CENTRO DE COSTOS'!A:D,2,FALSE)</f>
        <v>0004-0008</v>
      </c>
      <c r="D1328" s="154">
        <v>15759</v>
      </c>
      <c r="E1328" s="154">
        <v>2616493</v>
      </c>
      <c r="F1328" s="154">
        <v>76042</v>
      </c>
      <c r="G1328" s="154" t="s">
        <v>8049</v>
      </c>
      <c r="H1328" s="154" t="s">
        <v>241</v>
      </c>
      <c r="I1328" s="154" t="s">
        <v>351</v>
      </c>
      <c r="J1328" s="154" t="s">
        <v>13873</v>
      </c>
      <c r="K1328" s="154" t="s">
        <v>159</v>
      </c>
      <c r="L1328" s="154" t="s">
        <v>13874</v>
      </c>
      <c r="M1328" s="155">
        <v>45889.368055555555</v>
      </c>
      <c r="N1328" s="155">
        <v>45889.618055555555</v>
      </c>
      <c r="O1328" s="8"/>
      <c r="P1328" s="154" t="s">
        <v>10063</v>
      </c>
      <c r="Q1328" s="154" t="s">
        <v>10063</v>
      </c>
      <c r="R1328" s="154" t="s">
        <v>2973</v>
      </c>
      <c r="S1328" s="154" t="s">
        <v>2973</v>
      </c>
      <c r="T1328" s="154" t="s">
        <v>8052</v>
      </c>
      <c r="U1328" s="154" t="s">
        <v>9429</v>
      </c>
      <c r="V1328" s="154" t="s">
        <v>13875</v>
      </c>
      <c r="W1328" s="154" t="s">
        <v>2967</v>
      </c>
      <c r="X1328" s="8"/>
      <c r="Y1328" s="154" t="s">
        <v>28</v>
      </c>
      <c r="Z1328" s="154" t="str">
        <f>VLOOKUP(D1328,TIPOLOGIA!A:F,5,0)</f>
        <v>TERRESTRE</v>
      </c>
      <c r="AA1328" s="154" t="s">
        <v>623</v>
      </c>
      <c r="AB1328" s="46">
        <v>1</v>
      </c>
      <c r="AC1328" s="87">
        <f>IF(W1328="SOPORTE_TELEFÓNICO",'BASE LIQUIDACION REDEBAN 2025'!$B$19,IF(AND(W1328="VISITA_TÉCNICA",Y1328="TIPO II"),'BASE LIQUIDACION REDEBAN 2025'!$B$18,'BASE LIQUIDACION REDEBAN 2025'!$B$17))</f>
        <v>67654.12000000001</v>
      </c>
      <c r="AD1328" s="87">
        <v>0</v>
      </c>
      <c r="AE1328" s="87">
        <f t="shared" si="20"/>
        <v>67654.12000000001</v>
      </c>
    </row>
    <row r="1329" spans="1:31">
      <c r="A1329" s="154" t="s">
        <v>64</v>
      </c>
      <c r="B1329" s="154" t="str">
        <f>VLOOKUP(A1329,'CENTRO DE COSTOS'!A:D,4,FALSE)</f>
        <v>JOSE MAURICIO HERNANDEZ ROJAS</v>
      </c>
      <c r="C1329" s="154" t="str">
        <f>VLOOKUP(A1329,'CENTRO DE COSTOS'!A:D,2,FALSE)</f>
        <v>0004-0001</v>
      </c>
      <c r="D1329" s="154">
        <v>8638</v>
      </c>
      <c r="E1329" s="154">
        <v>2613573</v>
      </c>
      <c r="F1329" s="154">
        <v>59232</v>
      </c>
      <c r="G1329" s="154" t="s">
        <v>8049</v>
      </c>
      <c r="H1329" s="154" t="s">
        <v>389</v>
      </c>
      <c r="I1329" s="154" t="s">
        <v>2762</v>
      </c>
      <c r="J1329" s="154" t="s">
        <v>13876</v>
      </c>
      <c r="K1329" s="154" t="s">
        <v>159</v>
      </c>
      <c r="L1329" s="154" t="s">
        <v>13877</v>
      </c>
      <c r="M1329" s="155">
        <v>45888.621527777781</v>
      </c>
      <c r="N1329" s="155">
        <v>45889.623611111114</v>
      </c>
      <c r="O1329" s="8"/>
      <c r="P1329" s="154" t="s">
        <v>10063</v>
      </c>
      <c r="Q1329" s="154" t="s">
        <v>10063</v>
      </c>
      <c r="R1329" s="154" t="s">
        <v>2973</v>
      </c>
      <c r="S1329" s="154" t="s">
        <v>2973</v>
      </c>
      <c r="T1329" s="154" t="s">
        <v>8052</v>
      </c>
      <c r="U1329" s="154" t="s">
        <v>9429</v>
      </c>
      <c r="V1329" s="154" t="s">
        <v>13811</v>
      </c>
      <c r="W1329" s="154" t="s">
        <v>2967</v>
      </c>
      <c r="X1329" s="8"/>
      <c r="Y1329" s="154" t="s">
        <v>28</v>
      </c>
      <c r="Z1329" s="154" t="str">
        <f>VLOOKUP(D1329,TIPOLOGIA!A:F,5,0)</f>
        <v>TERRESTRE</v>
      </c>
      <c r="AA1329" s="154" t="s">
        <v>799</v>
      </c>
      <c r="AB1329" s="46">
        <v>1</v>
      </c>
      <c r="AC1329" s="87">
        <f>IF(W1329="SOPORTE_TELEFÓNICO",'BASE LIQUIDACION REDEBAN 2025'!$B$19,IF(AND(W1329="VISITA_TÉCNICA",Y1329="TIPO II"),'BASE LIQUIDACION REDEBAN 2025'!$B$18,'BASE LIQUIDACION REDEBAN 2025'!$B$17))</f>
        <v>67654.12000000001</v>
      </c>
      <c r="AD1329" s="87">
        <v>0</v>
      </c>
      <c r="AE1329" s="87">
        <f t="shared" si="20"/>
        <v>67654.12000000001</v>
      </c>
    </row>
    <row r="1330" spans="1:31">
      <c r="A1330" s="154" t="s">
        <v>81</v>
      </c>
      <c r="B1330" s="154" t="str">
        <f>VLOOKUP(A1330,'CENTRO DE COSTOS'!A:D,4,FALSE)</f>
        <v>MIGUEL JULIÁN HERNÁNDEZ GUARÍN</v>
      </c>
      <c r="C1330" s="154" t="str">
        <f>VLOOKUP(A1330,'CENTRO DE COSTOS'!A:D,2,FALSE)</f>
        <v>0004-0008</v>
      </c>
      <c r="D1330" s="154">
        <v>54001</v>
      </c>
      <c r="E1330" s="154">
        <v>2612823</v>
      </c>
      <c r="F1330" s="154">
        <v>73175</v>
      </c>
      <c r="G1330" s="154" t="s">
        <v>8049</v>
      </c>
      <c r="H1330" s="154" t="s">
        <v>317</v>
      </c>
      <c r="I1330" s="154" t="s">
        <v>81</v>
      </c>
      <c r="J1330" s="154" t="s">
        <v>13878</v>
      </c>
      <c r="K1330" s="154" t="s">
        <v>159</v>
      </c>
      <c r="L1330" s="154" t="s">
        <v>13879</v>
      </c>
      <c r="M1330" s="155">
        <v>45888.536111111112</v>
      </c>
      <c r="N1330" s="155">
        <v>45889.625694444447</v>
      </c>
      <c r="O1330" s="8"/>
      <c r="P1330" s="154" t="s">
        <v>10063</v>
      </c>
      <c r="Q1330" s="154" t="s">
        <v>10063</v>
      </c>
      <c r="R1330" s="154" t="s">
        <v>2973</v>
      </c>
      <c r="S1330" s="154" t="s">
        <v>2973</v>
      </c>
      <c r="T1330" s="154" t="s">
        <v>8052</v>
      </c>
      <c r="U1330" s="154" t="s">
        <v>9429</v>
      </c>
      <c r="V1330" s="154" t="s">
        <v>13880</v>
      </c>
      <c r="W1330" s="154" t="s">
        <v>2967</v>
      </c>
      <c r="X1330" s="8"/>
      <c r="Y1330" s="154" t="s">
        <v>25</v>
      </c>
      <c r="Z1330" s="154" t="str">
        <f>VLOOKUP(D1330,TIPOLOGIA!A:F,5,0)</f>
        <v>TERRESTRE</v>
      </c>
      <c r="AA1330" s="154" t="s">
        <v>401</v>
      </c>
      <c r="AB1330" s="46">
        <v>1</v>
      </c>
      <c r="AC1330" s="87">
        <f>IF(W1330="SOPORTE_TELEFÓNICO",'BASE LIQUIDACION REDEBAN 2025'!$B$19,IF(AND(W1330="VISITA_TÉCNICA",Y1330="TIPO II"),'BASE LIQUIDACION REDEBAN 2025'!$B$18,'BASE LIQUIDACION REDEBAN 2025'!$B$17))</f>
        <v>35779.500569199998</v>
      </c>
      <c r="AD1330" s="87">
        <v>0</v>
      </c>
      <c r="AE1330" s="87">
        <f t="shared" si="20"/>
        <v>35779.500569199998</v>
      </c>
    </row>
    <row r="1331" spans="1:31">
      <c r="A1331" s="154" t="s">
        <v>90</v>
      </c>
      <c r="B1331" s="154" t="str">
        <f>VLOOKUP(A1331,'CENTRO DE COSTOS'!A:D,4,FALSE)</f>
        <v>JUAN SEBASTIÁN RÍOS CASTRILLÓN</v>
      </c>
      <c r="C1331" s="154" t="str">
        <f>VLOOKUP(A1331,'CENTRO DE COSTOS'!A:D,2,FALSE)</f>
        <v>0004-0005</v>
      </c>
      <c r="D1331" s="154">
        <v>5615</v>
      </c>
      <c r="E1331" s="154">
        <v>2604832</v>
      </c>
      <c r="F1331" s="154">
        <v>48087</v>
      </c>
      <c r="G1331" s="154" t="s">
        <v>8049</v>
      </c>
      <c r="H1331" s="154" t="s">
        <v>197</v>
      </c>
      <c r="I1331" s="154" t="s">
        <v>2998</v>
      </c>
      <c r="J1331" s="154" t="s">
        <v>13881</v>
      </c>
      <c r="K1331" s="154" t="s">
        <v>159</v>
      </c>
      <c r="L1331" s="154" t="s">
        <v>13882</v>
      </c>
      <c r="M1331" s="155">
        <v>45884.635416666664</v>
      </c>
      <c r="N1331" s="155">
        <v>45889.629166666666</v>
      </c>
      <c r="O1331" s="8"/>
      <c r="P1331" s="154" t="s">
        <v>10063</v>
      </c>
      <c r="Q1331" s="154" t="s">
        <v>10063</v>
      </c>
      <c r="R1331" s="154" t="s">
        <v>2973</v>
      </c>
      <c r="S1331" s="154" t="s">
        <v>2973</v>
      </c>
      <c r="T1331" s="154" t="s">
        <v>8052</v>
      </c>
      <c r="U1331" s="154" t="s">
        <v>9429</v>
      </c>
      <c r="V1331" s="154" t="s">
        <v>13883</v>
      </c>
      <c r="W1331" s="154" t="s">
        <v>2967</v>
      </c>
      <c r="X1331" s="8"/>
      <c r="Y1331" s="154" t="s">
        <v>28</v>
      </c>
      <c r="Z1331" s="154" t="str">
        <f>VLOOKUP(D1331,TIPOLOGIA!A:F,5,0)</f>
        <v>TERRESTRE</v>
      </c>
      <c r="AA1331" s="154" t="s">
        <v>204</v>
      </c>
      <c r="AB1331" s="46">
        <v>1</v>
      </c>
      <c r="AC1331" s="87">
        <f>IF(W1331="SOPORTE_TELEFÓNICO",'BASE LIQUIDACION REDEBAN 2025'!$B$19,IF(AND(W1331="VISITA_TÉCNICA",Y1331="TIPO II"),'BASE LIQUIDACION REDEBAN 2025'!$B$18,'BASE LIQUIDACION REDEBAN 2025'!$B$17))</f>
        <v>67654.12000000001</v>
      </c>
      <c r="AD1331" s="87">
        <v>0</v>
      </c>
      <c r="AE1331" s="87">
        <f t="shared" si="20"/>
        <v>67654.12000000001</v>
      </c>
    </row>
    <row r="1332" spans="1:31">
      <c r="A1332" s="154" t="s">
        <v>100</v>
      </c>
      <c r="B1332" s="154" t="str">
        <f>VLOOKUP(A1332,'CENTRO DE COSTOS'!A:D,4,FALSE)</f>
        <v>KEVIN ALEXIS CORZO BUSTOS</v>
      </c>
      <c r="C1332" s="154" t="str">
        <f>VLOOKUP(A1332,'CENTRO DE COSTOS'!A:D,2,FALSE)</f>
        <v>0004-0007</v>
      </c>
      <c r="D1332" s="154">
        <v>50568</v>
      </c>
      <c r="E1332" s="154">
        <v>2605767</v>
      </c>
      <c r="F1332" s="154">
        <v>79407</v>
      </c>
      <c r="G1332" s="154" t="s">
        <v>8049</v>
      </c>
      <c r="H1332" s="154" t="s">
        <v>295</v>
      </c>
      <c r="I1332" s="154" t="s">
        <v>2045</v>
      </c>
      <c r="J1332" s="154" t="s">
        <v>13884</v>
      </c>
      <c r="K1332" s="154" t="s">
        <v>159</v>
      </c>
      <c r="L1332" s="154" t="s">
        <v>13885</v>
      </c>
      <c r="M1332" s="155">
        <v>45888.375</v>
      </c>
      <c r="N1332" s="155">
        <v>45889.634722222225</v>
      </c>
      <c r="O1332" s="8"/>
      <c r="P1332" s="154" t="s">
        <v>10063</v>
      </c>
      <c r="Q1332" s="154" t="s">
        <v>10063</v>
      </c>
      <c r="R1332" s="154" t="s">
        <v>2973</v>
      </c>
      <c r="S1332" s="154" t="s">
        <v>2973</v>
      </c>
      <c r="T1332" s="154" t="s">
        <v>8052</v>
      </c>
      <c r="U1332" s="154" t="s">
        <v>9429</v>
      </c>
      <c r="V1332" s="154" t="s">
        <v>13886</v>
      </c>
      <c r="W1332" s="154" t="s">
        <v>10144</v>
      </c>
      <c r="X1332" s="8"/>
      <c r="Y1332" s="154" t="s">
        <v>30</v>
      </c>
      <c r="Z1332" s="154" t="str">
        <f>VLOOKUP(D1332,TIPOLOGIA!A:F,5,0)</f>
        <v>TERRESTRE</v>
      </c>
      <c r="AA1332" s="154"/>
      <c r="AB1332" s="46">
        <v>0</v>
      </c>
      <c r="AC1332" s="87">
        <f>IF(W1332="SOPORTE_TELEFÓNICO",'BASE LIQUIDACION REDEBAN 2025'!$B$19,IF(AND(W1332="VISITA_TÉCNICA",Y1332="TIPO II"),'BASE LIQUIDACION REDEBAN 2025'!$B$18,'BASE LIQUIDACION REDEBAN 2025'!$B$17))</f>
        <v>35779.500569199998</v>
      </c>
      <c r="AD1332" s="87">
        <v>0</v>
      </c>
      <c r="AE1332" s="87">
        <f t="shared" si="20"/>
        <v>35779.500569199998</v>
      </c>
    </row>
    <row r="1333" spans="1:31">
      <c r="A1333" s="154" t="s">
        <v>97</v>
      </c>
      <c r="B1333" s="154" t="str">
        <f>VLOOKUP(A1333,'CENTRO DE COSTOS'!A:D,4,FALSE)</f>
        <v>JOSE MAURICIO HERNANDEZ ROJAS</v>
      </c>
      <c r="C1333" s="154" t="str">
        <f>VLOOKUP(A1333,'CENTRO DE COSTOS'!A:D,2,FALSE)</f>
        <v>0004-0001</v>
      </c>
      <c r="D1333" s="154">
        <v>70820</v>
      </c>
      <c r="E1333" s="154">
        <v>2602569</v>
      </c>
      <c r="F1333" s="154">
        <v>42873</v>
      </c>
      <c r="G1333" s="154" t="s">
        <v>8049</v>
      </c>
      <c r="H1333" s="154" t="s">
        <v>414</v>
      </c>
      <c r="I1333" s="154" t="s">
        <v>612</v>
      </c>
      <c r="J1333" s="154" t="s">
        <v>13887</v>
      </c>
      <c r="K1333" s="154" t="s">
        <v>159</v>
      </c>
      <c r="L1333" s="154" t="s">
        <v>13888</v>
      </c>
      <c r="M1333" s="155">
        <v>45884.421527777777</v>
      </c>
      <c r="N1333" s="155">
        <v>45889.634722222225</v>
      </c>
      <c r="O1333" s="8"/>
      <c r="P1333" s="154" t="s">
        <v>10063</v>
      </c>
      <c r="Q1333" s="154" t="s">
        <v>10063</v>
      </c>
      <c r="R1333" s="154" t="s">
        <v>200</v>
      </c>
      <c r="S1333" s="154" t="s">
        <v>201</v>
      </c>
      <c r="T1333" s="154" t="s">
        <v>8052</v>
      </c>
      <c r="U1333" s="154" t="s">
        <v>9429</v>
      </c>
      <c r="V1333" s="154" t="s">
        <v>13889</v>
      </c>
      <c r="W1333" s="154" t="s">
        <v>2967</v>
      </c>
      <c r="X1333" s="8"/>
      <c r="Y1333" s="154" t="s">
        <v>28</v>
      </c>
      <c r="Z1333" s="154" t="str">
        <f>VLOOKUP(D1333,TIPOLOGIA!A:F,5,0)</f>
        <v>TERRESTRE</v>
      </c>
      <c r="AA1333" s="154" t="s">
        <v>419</v>
      </c>
      <c r="AB1333" s="46">
        <v>1</v>
      </c>
      <c r="AC1333" s="87">
        <f>IF(W1333="SOPORTE_TELEFÓNICO",'BASE LIQUIDACION REDEBAN 2025'!$B$19,IF(AND(W1333="VISITA_TÉCNICA",Y1333="TIPO II"),'BASE LIQUIDACION REDEBAN 2025'!$B$18,'BASE LIQUIDACION REDEBAN 2025'!$B$17))</f>
        <v>67654.12000000001</v>
      </c>
      <c r="AD1333" s="87">
        <v>0</v>
      </c>
      <c r="AE1333" s="87">
        <f t="shared" si="20"/>
        <v>67654.12000000001</v>
      </c>
    </row>
    <row r="1334" spans="1:31">
      <c r="A1334" s="154" t="s">
        <v>81</v>
      </c>
      <c r="B1334" s="154" t="str">
        <f>VLOOKUP(A1334,'CENTRO DE COSTOS'!A:D,4,FALSE)</f>
        <v>MIGUEL JULIÁN HERNÁNDEZ GUARÍN</v>
      </c>
      <c r="C1334" s="154" t="str">
        <f>VLOOKUP(A1334,'CENTRO DE COSTOS'!A:D,2,FALSE)</f>
        <v>0004-0008</v>
      </c>
      <c r="D1334" s="154">
        <v>54810</v>
      </c>
      <c r="E1334" s="154">
        <v>2601520</v>
      </c>
      <c r="F1334" s="154">
        <v>48162</v>
      </c>
      <c r="G1334" s="154" t="s">
        <v>8049</v>
      </c>
      <c r="H1334" s="154" t="s">
        <v>317</v>
      </c>
      <c r="I1334" s="154" t="s">
        <v>3457</v>
      </c>
      <c r="J1334" s="154" t="s">
        <v>13890</v>
      </c>
      <c r="K1334" s="154" t="s">
        <v>159</v>
      </c>
      <c r="L1334" s="154" t="s">
        <v>13891</v>
      </c>
      <c r="M1334" s="155">
        <v>45884.348611111112</v>
      </c>
      <c r="N1334" s="155">
        <v>45889.636805555558</v>
      </c>
      <c r="O1334" s="8"/>
      <c r="P1334" s="154" t="s">
        <v>10063</v>
      </c>
      <c r="Q1334" s="154" t="s">
        <v>10063</v>
      </c>
      <c r="R1334" s="154" t="s">
        <v>200</v>
      </c>
      <c r="S1334" s="154" t="s">
        <v>201</v>
      </c>
      <c r="T1334" s="154" t="s">
        <v>8052</v>
      </c>
      <c r="U1334" s="154" t="s">
        <v>9429</v>
      </c>
      <c r="V1334" s="154" t="s">
        <v>13892</v>
      </c>
      <c r="W1334" s="154" t="s">
        <v>10144</v>
      </c>
      <c r="X1334" s="8"/>
      <c r="Y1334" s="154" t="s">
        <v>180</v>
      </c>
      <c r="Z1334" s="154" t="str">
        <f>VLOOKUP(D1334,TIPOLOGIA!A:F,5,0)</f>
        <v>TERRESTRE</v>
      </c>
      <c r="AA1334" s="154"/>
      <c r="AB1334" s="46">
        <v>0</v>
      </c>
      <c r="AC1334" s="87">
        <f>IF(W1334="SOPORTE_TELEFÓNICO",'BASE LIQUIDACION REDEBAN 2025'!$B$19,IF(AND(W1334="VISITA_TÉCNICA",Y1334="TIPO II"),'BASE LIQUIDACION REDEBAN 2025'!$B$18,'BASE LIQUIDACION REDEBAN 2025'!$B$17))</f>
        <v>35779.500569199998</v>
      </c>
      <c r="AD1334" s="87">
        <v>0</v>
      </c>
      <c r="AE1334" s="87">
        <f t="shared" si="20"/>
        <v>35779.500569199998</v>
      </c>
    </row>
    <row r="1335" spans="1:31">
      <c r="A1335" s="154" t="s">
        <v>99</v>
      </c>
      <c r="B1335" s="154" t="str">
        <f>VLOOKUP(A1335,'CENTRO DE COSTOS'!A:D,4,FALSE)</f>
        <v>JOSE MAURICIO HERNANDEZ ROJAS</v>
      </c>
      <c r="C1335" s="154" t="str">
        <f>VLOOKUP(A1335,'CENTRO DE COSTOS'!A:D,2,FALSE)</f>
        <v>0004-0001</v>
      </c>
      <c r="D1335" s="154">
        <v>20011</v>
      </c>
      <c r="E1335" s="154">
        <v>2599599</v>
      </c>
      <c r="F1335" s="154">
        <v>79026</v>
      </c>
      <c r="G1335" s="154" t="s">
        <v>8049</v>
      </c>
      <c r="H1335" s="154" t="s">
        <v>440</v>
      </c>
      <c r="I1335" s="154" t="s">
        <v>441</v>
      </c>
      <c r="J1335" s="154" t="s">
        <v>13893</v>
      </c>
      <c r="K1335" s="154" t="s">
        <v>159</v>
      </c>
      <c r="L1335" s="154" t="s">
        <v>13894</v>
      </c>
      <c r="M1335" s="155">
        <v>45883.651388888888</v>
      </c>
      <c r="N1335" s="155">
        <v>45889.637499999997</v>
      </c>
      <c r="O1335" s="8"/>
      <c r="P1335" s="154" t="s">
        <v>10063</v>
      </c>
      <c r="Q1335" s="154" t="s">
        <v>10063</v>
      </c>
      <c r="R1335" s="154" t="s">
        <v>2973</v>
      </c>
      <c r="S1335" s="154" t="s">
        <v>2973</v>
      </c>
      <c r="T1335" s="154" t="s">
        <v>8052</v>
      </c>
      <c r="U1335" s="154" t="s">
        <v>9429</v>
      </c>
      <c r="V1335" s="154" t="s">
        <v>13895</v>
      </c>
      <c r="W1335" s="154" t="s">
        <v>10144</v>
      </c>
      <c r="X1335" s="8"/>
      <c r="Y1335" s="154" t="s">
        <v>32</v>
      </c>
      <c r="Z1335" s="154" t="str">
        <f>VLOOKUP(D1335,TIPOLOGIA!A:F,5,0)</f>
        <v>TERRESTRE</v>
      </c>
      <c r="AA1335" s="154"/>
      <c r="AB1335" s="46">
        <v>0</v>
      </c>
      <c r="AC1335" s="87">
        <f>IF(W1335="SOPORTE_TELEFÓNICO",'BASE LIQUIDACION REDEBAN 2025'!$B$19,IF(AND(W1335="VISITA_TÉCNICA",Y1335="TIPO II"),'BASE LIQUIDACION REDEBAN 2025'!$B$18,'BASE LIQUIDACION REDEBAN 2025'!$B$17))</f>
        <v>35779.500569199998</v>
      </c>
      <c r="AD1335" s="87">
        <v>0</v>
      </c>
      <c r="AE1335" s="87">
        <f t="shared" si="20"/>
        <v>35779.500569199998</v>
      </c>
    </row>
    <row r="1336" spans="1:31">
      <c r="A1336" s="154" t="s">
        <v>94</v>
      </c>
      <c r="B1336" s="154" t="str">
        <f>VLOOKUP(A1336,'CENTRO DE COSTOS'!A:D,4,FALSE)</f>
        <v>DIEGO FERNANDO HENAO CARDONA</v>
      </c>
      <c r="C1336" s="154" t="str">
        <f>VLOOKUP(A1336,'CENTRO DE COSTOS'!A:D,2,FALSE)</f>
        <v>0004-0002</v>
      </c>
      <c r="D1336" s="154">
        <v>63001</v>
      </c>
      <c r="E1336" s="154">
        <v>2598243</v>
      </c>
      <c r="F1336" s="154">
        <v>33988</v>
      </c>
      <c r="G1336" s="154" t="s">
        <v>8049</v>
      </c>
      <c r="H1336" s="154" t="s">
        <v>581</v>
      </c>
      <c r="I1336" s="154" t="s">
        <v>582</v>
      </c>
      <c r="J1336" s="154" t="s">
        <v>4729</v>
      </c>
      <c r="K1336" s="154" t="s">
        <v>159</v>
      </c>
      <c r="L1336" s="154" t="s">
        <v>13896</v>
      </c>
      <c r="M1336" s="155">
        <v>45883.513888888891</v>
      </c>
      <c r="N1336" s="155">
        <v>45889.638194444444</v>
      </c>
      <c r="O1336" s="8"/>
      <c r="P1336" s="154" t="s">
        <v>10063</v>
      </c>
      <c r="Q1336" s="154" t="s">
        <v>10063</v>
      </c>
      <c r="R1336" s="154" t="s">
        <v>220</v>
      </c>
      <c r="S1336" s="154" t="s">
        <v>8370</v>
      </c>
      <c r="T1336" s="154" t="s">
        <v>8052</v>
      </c>
      <c r="U1336" s="154" t="s">
        <v>9429</v>
      </c>
      <c r="V1336" s="154" t="s">
        <v>13897</v>
      </c>
      <c r="W1336" s="154" t="s">
        <v>2967</v>
      </c>
      <c r="X1336" s="8"/>
      <c r="Y1336" s="154" t="s">
        <v>28</v>
      </c>
      <c r="Z1336" s="154" t="str">
        <f>VLOOKUP(D1336,TIPOLOGIA!A:F,5,0)</f>
        <v>TERRESTRE</v>
      </c>
      <c r="AA1336" s="154" t="s">
        <v>544</v>
      </c>
      <c r="AB1336" s="46">
        <v>1</v>
      </c>
      <c r="AC1336" s="87">
        <f>IF(W1336="SOPORTE_TELEFÓNICO",'BASE LIQUIDACION REDEBAN 2025'!$B$19,IF(AND(W1336="VISITA_TÉCNICA",Y1336="TIPO II"),'BASE LIQUIDACION REDEBAN 2025'!$B$18,'BASE LIQUIDACION REDEBAN 2025'!$B$17))</f>
        <v>67654.12000000001</v>
      </c>
      <c r="AD1336" s="87">
        <v>0</v>
      </c>
      <c r="AE1336" s="87">
        <f t="shared" si="20"/>
        <v>67654.12000000001</v>
      </c>
    </row>
    <row r="1337" spans="1:31">
      <c r="A1337" s="154" t="s">
        <v>60</v>
      </c>
      <c r="B1337" s="154" t="str">
        <f>VLOOKUP(A1337,'CENTRO DE COSTOS'!A:D,4,FALSE)</f>
        <v>JUAN SEBASTIÁN RÍOS CASTRILLÓN</v>
      </c>
      <c r="C1337" s="154" t="str">
        <f>VLOOKUP(A1337,'CENTRO DE COSTOS'!A:D,2,FALSE)</f>
        <v>0004-0005</v>
      </c>
      <c r="D1337" s="154">
        <v>27615</v>
      </c>
      <c r="E1337" s="154">
        <v>2545659</v>
      </c>
      <c r="F1337" s="154">
        <v>77157</v>
      </c>
      <c r="G1337" s="154" t="s">
        <v>8049</v>
      </c>
      <c r="H1337" s="154" t="s">
        <v>1388</v>
      </c>
      <c r="I1337" s="154" t="s">
        <v>1590</v>
      </c>
      <c r="J1337" s="154" t="s">
        <v>13898</v>
      </c>
      <c r="K1337" s="154" t="s">
        <v>159</v>
      </c>
      <c r="L1337" s="154" t="s">
        <v>13899</v>
      </c>
      <c r="M1337" s="155">
        <v>45873.354861111111</v>
      </c>
      <c r="N1337" s="155">
        <v>45889.638888888891</v>
      </c>
      <c r="O1337" s="8"/>
      <c r="P1337" s="154" t="s">
        <v>10063</v>
      </c>
      <c r="Q1337" s="154" t="s">
        <v>10063</v>
      </c>
      <c r="R1337" s="154" t="s">
        <v>200</v>
      </c>
      <c r="S1337" s="154" t="s">
        <v>201</v>
      </c>
      <c r="T1337" s="154" t="s">
        <v>8052</v>
      </c>
      <c r="U1337" s="154" t="s">
        <v>9429</v>
      </c>
      <c r="V1337" s="154" t="s">
        <v>13900</v>
      </c>
      <c r="W1337" s="154" t="s">
        <v>10144</v>
      </c>
      <c r="X1337" s="8"/>
      <c r="Y1337" s="154" t="s">
        <v>180</v>
      </c>
      <c r="Z1337" s="154" t="str">
        <f>VLOOKUP(D1337,TIPOLOGIA!A:F,5,0)</f>
        <v>TERRESTRE/FLUVIAL</v>
      </c>
      <c r="AA1337" s="154"/>
      <c r="AB1337" s="46">
        <v>0</v>
      </c>
      <c r="AC1337" s="87">
        <f>IF(W1337="SOPORTE_TELEFÓNICO",'BASE LIQUIDACION REDEBAN 2025'!$B$19,IF(AND(W1337="VISITA_TÉCNICA",Y1337="TIPO II"),'BASE LIQUIDACION REDEBAN 2025'!$B$18,'BASE LIQUIDACION REDEBAN 2025'!$B$17))</f>
        <v>35779.500569199998</v>
      </c>
      <c r="AD1337" s="87">
        <v>0</v>
      </c>
      <c r="AE1337" s="87">
        <f t="shared" si="20"/>
        <v>35779.500569199998</v>
      </c>
    </row>
    <row r="1338" spans="1:31">
      <c r="A1338" s="154" t="s">
        <v>100</v>
      </c>
      <c r="B1338" s="154" t="str">
        <f>VLOOKUP(A1338,'CENTRO DE COSTOS'!A:D,4,FALSE)</f>
        <v>KEVIN ALEXIS CORZO BUSTOS</v>
      </c>
      <c r="C1338" s="154" t="str">
        <f>VLOOKUP(A1338,'CENTRO DE COSTOS'!A:D,2,FALSE)</f>
        <v>0004-0007</v>
      </c>
      <c r="D1338" s="154">
        <v>50001</v>
      </c>
      <c r="E1338" s="154">
        <v>2597173</v>
      </c>
      <c r="F1338" s="154">
        <v>77424</v>
      </c>
      <c r="G1338" s="154" t="s">
        <v>8049</v>
      </c>
      <c r="H1338" s="154" t="s">
        <v>295</v>
      </c>
      <c r="I1338" s="154" t="s">
        <v>100</v>
      </c>
      <c r="J1338" s="154" t="s">
        <v>13901</v>
      </c>
      <c r="K1338" s="154" t="s">
        <v>159</v>
      </c>
      <c r="L1338" s="154" t="s">
        <v>13902</v>
      </c>
      <c r="M1338" s="155">
        <v>45883.432638888888</v>
      </c>
      <c r="N1338" s="155">
        <v>45889.640972222223</v>
      </c>
      <c r="O1338" s="8"/>
      <c r="P1338" s="154" t="s">
        <v>10063</v>
      </c>
      <c r="Q1338" s="154" t="s">
        <v>10063</v>
      </c>
      <c r="R1338" s="154" t="s">
        <v>2973</v>
      </c>
      <c r="S1338" s="154" t="s">
        <v>2973</v>
      </c>
      <c r="T1338" s="154" t="s">
        <v>8052</v>
      </c>
      <c r="U1338" s="154" t="s">
        <v>9429</v>
      </c>
      <c r="V1338" s="154" t="s">
        <v>13903</v>
      </c>
      <c r="W1338" s="154" t="s">
        <v>2967</v>
      </c>
      <c r="X1338" s="8"/>
      <c r="Y1338" s="154" t="s">
        <v>25</v>
      </c>
      <c r="Z1338" s="154" t="str">
        <f>VLOOKUP(D1338,TIPOLOGIA!A:F,5,0)</f>
        <v>TERRESTRE</v>
      </c>
      <c r="AA1338" s="154" t="s">
        <v>3167</v>
      </c>
      <c r="AB1338" s="46">
        <v>1</v>
      </c>
      <c r="AC1338" s="87">
        <f>IF(W1338="SOPORTE_TELEFÓNICO",'BASE LIQUIDACION REDEBAN 2025'!$B$19,IF(AND(W1338="VISITA_TÉCNICA",Y1338="TIPO II"),'BASE LIQUIDACION REDEBAN 2025'!$B$18,'BASE LIQUIDACION REDEBAN 2025'!$B$17))</f>
        <v>35779.500569199998</v>
      </c>
      <c r="AD1338" s="87">
        <v>0</v>
      </c>
      <c r="AE1338" s="87">
        <f t="shared" si="20"/>
        <v>35779.500569199998</v>
      </c>
    </row>
    <row r="1339" spans="1:31">
      <c r="A1339" s="154" t="s">
        <v>92</v>
      </c>
      <c r="B1339" s="154" t="str">
        <f>VLOOKUP(A1339,'CENTRO DE COSTOS'!A:D,4,FALSE)</f>
        <v>KEVIN ALEXIS CORZO BUSTOS</v>
      </c>
      <c r="C1339" s="154" t="str">
        <f>VLOOKUP(A1339,'CENTRO DE COSTOS'!A:D,2,FALSE)</f>
        <v>0004-0007</v>
      </c>
      <c r="D1339" s="154">
        <v>41001</v>
      </c>
      <c r="E1339" s="154">
        <v>2616668</v>
      </c>
      <c r="F1339" s="154">
        <v>58897</v>
      </c>
      <c r="G1339" s="154" t="s">
        <v>8049</v>
      </c>
      <c r="H1339" s="154" t="s">
        <v>249</v>
      </c>
      <c r="I1339" s="154" t="s">
        <v>92</v>
      </c>
      <c r="J1339" s="154" t="s">
        <v>13904</v>
      </c>
      <c r="K1339" s="154" t="s">
        <v>159</v>
      </c>
      <c r="L1339" s="154" t="s">
        <v>13905</v>
      </c>
      <c r="M1339" s="155">
        <v>45889.365972222222</v>
      </c>
      <c r="N1339" s="155">
        <v>45889.65</v>
      </c>
      <c r="O1339" s="8"/>
      <c r="P1339" s="154" t="s">
        <v>10063</v>
      </c>
      <c r="Q1339" s="154" t="s">
        <v>10063</v>
      </c>
      <c r="R1339" s="154" t="s">
        <v>2973</v>
      </c>
      <c r="S1339" s="154" t="s">
        <v>2973</v>
      </c>
      <c r="T1339" s="154" t="s">
        <v>8052</v>
      </c>
      <c r="U1339" s="154" t="s">
        <v>9429</v>
      </c>
      <c r="V1339" s="154" t="s">
        <v>13906</v>
      </c>
      <c r="W1339" s="154" t="s">
        <v>2967</v>
      </c>
      <c r="X1339" s="8"/>
      <c r="Y1339" s="154" t="s">
        <v>25</v>
      </c>
      <c r="Z1339" s="154" t="str">
        <f>VLOOKUP(D1339,TIPOLOGIA!A:F,5,0)</f>
        <v>TERRESTRE</v>
      </c>
      <c r="AA1339" s="154" t="s">
        <v>344</v>
      </c>
      <c r="AB1339" s="46">
        <v>1</v>
      </c>
      <c r="AC1339" s="87">
        <f>IF(W1339="SOPORTE_TELEFÓNICO",'BASE LIQUIDACION REDEBAN 2025'!$B$19,IF(AND(W1339="VISITA_TÉCNICA",Y1339="TIPO II"),'BASE LIQUIDACION REDEBAN 2025'!$B$18,'BASE LIQUIDACION REDEBAN 2025'!$B$17))</f>
        <v>35779.500569199998</v>
      </c>
      <c r="AD1339" s="87">
        <v>0</v>
      </c>
      <c r="AE1339" s="87">
        <f t="shared" si="20"/>
        <v>35779.500569199998</v>
      </c>
    </row>
    <row r="1340" spans="1:31">
      <c r="A1340" s="154" t="s">
        <v>91</v>
      </c>
      <c r="B1340" s="154" t="str">
        <f>VLOOKUP(A1340,'CENTRO DE COSTOS'!A:D,4,FALSE)</f>
        <v>JOSE MAURICIO HERNANDEZ ROJAS</v>
      </c>
      <c r="C1340" s="154" t="str">
        <f>VLOOKUP(A1340,'CENTRO DE COSTOS'!A:D,2,FALSE)</f>
        <v>0004-0001</v>
      </c>
      <c r="D1340" s="154">
        <v>5154</v>
      </c>
      <c r="E1340" s="154">
        <v>2604191</v>
      </c>
      <c r="F1340" s="154">
        <v>50761</v>
      </c>
      <c r="G1340" s="154" t="s">
        <v>8049</v>
      </c>
      <c r="H1340" s="154" t="s">
        <v>197</v>
      </c>
      <c r="I1340" s="154" t="s">
        <v>775</v>
      </c>
      <c r="J1340" s="154" t="s">
        <v>13907</v>
      </c>
      <c r="K1340" s="154" t="s">
        <v>159</v>
      </c>
      <c r="L1340" s="154" t="s">
        <v>13908</v>
      </c>
      <c r="M1340" s="155">
        <v>45884.582638888889</v>
      </c>
      <c r="N1340" s="155">
        <v>45889.655555555553</v>
      </c>
      <c r="O1340" s="8"/>
      <c r="P1340" s="154" t="s">
        <v>10063</v>
      </c>
      <c r="Q1340" s="154" t="s">
        <v>10063</v>
      </c>
      <c r="R1340" s="154" t="s">
        <v>2973</v>
      </c>
      <c r="S1340" s="154" t="s">
        <v>2973</v>
      </c>
      <c r="T1340" s="154" t="s">
        <v>8052</v>
      </c>
      <c r="U1340" s="154" t="s">
        <v>9429</v>
      </c>
      <c r="V1340" s="154" t="s">
        <v>13909</v>
      </c>
      <c r="W1340" s="154" t="s">
        <v>2967</v>
      </c>
      <c r="X1340" s="8"/>
      <c r="Y1340" s="154" t="s">
        <v>28</v>
      </c>
      <c r="Z1340" s="154" t="str">
        <f>VLOOKUP(D1340,TIPOLOGIA!A:F,5,0)</f>
        <v>TERRESTRE</v>
      </c>
      <c r="AA1340" s="154" t="s">
        <v>1227</v>
      </c>
      <c r="AB1340" s="46">
        <v>1</v>
      </c>
      <c r="AC1340" s="87">
        <f>IF(W1340="SOPORTE_TELEFÓNICO",'BASE LIQUIDACION REDEBAN 2025'!$B$19,IF(AND(W1340="VISITA_TÉCNICA",Y1340="TIPO II"),'BASE LIQUIDACION REDEBAN 2025'!$B$18,'BASE LIQUIDACION REDEBAN 2025'!$B$17))</f>
        <v>67654.12000000001</v>
      </c>
      <c r="AD1340" s="87">
        <v>0</v>
      </c>
      <c r="AE1340" s="87">
        <f t="shared" si="20"/>
        <v>67654.12000000001</v>
      </c>
    </row>
    <row r="1341" spans="1:31">
      <c r="A1341" s="154" t="s">
        <v>64</v>
      </c>
      <c r="B1341" s="154" t="str">
        <f>VLOOKUP(A1341,'CENTRO DE COSTOS'!A:D,4,FALSE)</f>
        <v>JOSE MAURICIO HERNANDEZ ROJAS</v>
      </c>
      <c r="C1341" s="154" t="str">
        <f>VLOOKUP(A1341,'CENTRO DE COSTOS'!A:D,2,FALSE)</f>
        <v>0004-0001</v>
      </c>
      <c r="D1341" s="154">
        <v>8758</v>
      </c>
      <c r="E1341" s="154">
        <v>2601510</v>
      </c>
      <c r="F1341" s="154">
        <v>75623</v>
      </c>
      <c r="G1341" s="154" t="s">
        <v>8049</v>
      </c>
      <c r="H1341" s="154" t="s">
        <v>389</v>
      </c>
      <c r="I1341" s="154" t="s">
        <v>1088</v>
      </c>
      <c r="J1341" s="154" t="s">
        <v>13910</v>
      </c>
      <c r="K1341" s="154" t="s">
        <v>159</v>
      </c>
      <c r="L1341" s="154" t="s">
        <v>13911</v>
      </c>
      <c r="M1341" s="155">
        <v>45884.347222222219</v>
      </c>
      <c r="N1341" s="155">
        <v>45889.662499999999</v>
      </c>
      <c r="O1341" s="8"/>
      <c r="P1341" s="154" t="s">
        <v>10063</v>
      </c>
      <c r="Q1341" s="154" t="s">
        <v>10063</v>
      </c>
      <c r="R1341" s="154" t="s">
        <v>200</v>
      </c>
      <c r="S1341" s="154" t="s">
        <v>739</v>
      </c>
      <c r="T1341" s="154" t="s">
        <v>8052</v>
      </c>
      <c r="U1341" s="154" t="s">
        <v>9429</v>
      </c>
      <c r="V1341" s="154" t="s">
        <v>13912</v>
      </c>
      <c r="W1341" s="154" t="s">
        <v>2967</v>
      </c>
      <c r="X1341" s="8"/>
      <c r="Y1341" s="154" t="s">
        <v>25</v>
      </c>
      <c r="Z1341" s="154" t="str">
        <f>VLOOKUP(D1341,TIPOLOGIA!A:F,5,0)</f>
        <v>TERRESTRE</v>
      </c>
      <c r="AA1341" s="154" t="s">
        <v>395</v>
      </c>
      <c r="AB1341" s="46">
        <v>1</v>
      </c>
      <c r="AC1341" s="87">
        <f>IF(W1341="SOPORTE_TELEFÓNICO",'BASE LIQUIDACION REDEBAN 2025'!$B$19,IF(AND(W1341="VISITA_TÉCNICA",Y1341="TIPO II"),'BASE LIQUIDACION REDEBAN 2025'!$B$18,'BASE LIQUIDACION REDEBAN 2025'!$B$17))</f>
        <v>35779.500569199998</v>
      </c>
      <c r="AD1341" s="87">
        <v>0</v>
      </c>
      <c r="AE1341" s="87">
        <f t="shared" si="20"/>
        <v>35779.500569199998</v>
      </c>
    </row>
    <row r="1342" spans="1:31">
      <c r="A1342" s="154" t="s">
        <v>64</v>
      </c>
      <c r="B1342" s="154" t="str">
        <f>VLOOKUP(A1342,'CENTRO DE COSTOS'!A:D,4,FALSE)</f>
        <v>JOSE MAURICIO HERNANDEZ ROJAS</v>
      </c>
      <c r="C1342" s="154" t="str">
        <f>VLOOKUP(A1342,'CENTRO DE COSTOS'!A:D,2,FALSE)</f>
        <v>0004-0001</v>
      </c>
      <c r="D1342" s="154">
        <v>8296</v>
      </c>
      <c r="E1342" s="154">
        <v>2613265</v>
      </c>
      <c r="F1342" s="154">
        <v>71870</v>
      </c>
      <c r="G1342" s="154" t="s">
        <v>8049</v>
      </c>
      <c r="H1342" s="154" t="s">
        <v>389</v>
      </c>
      <c r="I1342" s="154" t="s">
        <v>3690</v>
      </c>
      <c r="J1342" s="154" t="s">
        <v>13913</v>
      </c>
      <c r="K1342" s="154" t="s">
        <v>159</v>
      </c>
      <c r="L1342" s="154" t="s">
        <v>13914</v>
      </c>
      <c r="M1342" s="155">
        <v>45888.6</v>
      </c>
      <c r="N1342" s="155">
        <v>45889.667361111111</v>
      </c>
      <c r="O1342" s="8"/>
      <c r="P1342" s="154" t="s">
        <v>10063</v>
      </c>
      <c r="Q1342" s="154" t="s">
        <v>10063</v>
      </c>
      <c r="R1342" s="154" t="s">
        <v>200</v>
      </c>
      <c r="S1342" s="154" t="s">
        <v>739</v>
      </c>
      <c r="T1342" s="154" t="s">
        <v>8052</v>
      </c>
      <c r="U1342" s="154" t="s">
        <v>9429</v>
      </c>
      <c r="V1342" s="154" t="s">
        <v>13915</v>
      </c>
      <c r="W1342" s="154" t="s">
        <v>2967</v>
      </c>
      <c r="X1342" s="8"/>
      <c r="Y1342" s="154" t="s">
        <v>25</v>
      </c>
      <c r="Z1342" s="154" t="str">
        <f>VLOOKUP(D1342,TIPOLOGIA!A:F,5,0)</f>
        <v>TERRESTRE</v>
      </c>
      <c r="AA1342" s="154" t="s">
        <v>6089</v>
      </c>
      <c r="AB1342" s="46">
        <v>1</v>
      </c>
      <c r="AC1342" s="87">
        <f>IF(W1342="SOPORTE_TELEFÓNICO",'BASE LIQUIDACION REDEBAN 2025'!$B$19,IF(AND(W1342="VISITA_TÉCNICA",Y1342="TIPO II"),'BASE LIQUIDACION REDEBAN 2025'!$B$18,'BASE LIQUIDACION REDEBAN 2025'!$B$17))</f>
        <v>35779.500569199998</v>
      </c>
      <c r="AD1342" s="87">
        <v>0</v>
      </c>
      <c r="AE1342" s="87">
        <f t="shared" si="20"/>
        <v>35779.500569199998</v>
      </c>
    </row>
    <row r="1343" spans="1:31">
      <c r="A1343" s="154" t="s">
        <v>90</v>
      </c>
      <c r="B1343" s="154" t="str">
        <f>VLOOKUP(A1343,'CENTRO DE COSTOS'!A:D,4,FALSE)</f>
        <v>JUAN SEBASTIÁN RÍOS CASTRILLÓN</v>
      </c>
      <c r="C1343" s="154" t="str">
        <f>VLOOKUP(A1343,'CENTRO DE COSTOS'!A:D,2,FALSE)</f>
        <v>0004-0005</v>
      </c>
      <c r="D1343" s="154">
        <v>5001</v>
      </c>
      <c r="E1343" s="154">
        <v>2592639</v>
      </c>
      <c r="F1343" s="154">
        <v>80091</v>
      </c>
      <c r="G1343" s="154" t="s">
        <v>8049</v>
      </c>
      <c r="H1343" s="154" t="s">
        <v>197</v>
      </c>
      <c r="I1343" s="154" t="s">
        <v>90</v>
      </c>
      <c r="J1343" s="154" t="s">
        <v>13916</v>
      </c>
      <c r="K1343" s="154" t="s">
        <v>159</v>
      </c>
      <c r="L1343" s="154" t="s">
        <v>13917</v>
      </c>
      <c r="M1343" s="155">
        <v>45882.525694444441</v>
      </c>
      <c r="N1343" s="155">
        <v>45889.67083333333</v>
      </c>
      <c r="O1343" s="8"/>
      <c r="P1343" s="154" t="s">
        <v>10063</v>
      </c>
      <c r="Q1343" s="154" t="s">
        <v>10063</v>
      </c>
      <c r="R1343" s="154" t="s">
        <v>2973</v>
      </c>
      <c r="S1343" s="154" t="s">
        <v>2973</v>
      </c>
      <c r="T1343" s="154" t="s">
        <v>8052</v>
      </c>
      <c r="U1343" s="154" t="s">
        <v>9429</v>
      </c>
      <c r="V1343" s="154" t="s">
        <v>13918</v>
      </c>
      <c r="W1343" s="154" t="s">
        <v>2967</v>
      </c>
      <c r="X1343" s="8"/>
      <c r="Y1343" s="154" t="s">
        <v>25</v>
      </c>
      <c r="Z1343" s="154" t="str">
        <f>VLOOKUP(D1343,TIPOLOGIA!A:F,5,0)</f>
        <v>TERRESTRE</v>
      </c>
      <c r="AA1343" s="154" t="s">
        <v>13919</v>
      </c>
      <c r="AB1343" s="46">
        <v>1</v>
      </c>
      <c r="AC1343" s="87">
        <f>IF(W1343="SOPORTE_TELEFÓNICO",'BASE LIQUIDACION REDEBAN 2025'!$B$19,IF(AND(W1343="VISITA_TÉCNICA",Y1343="TIPO II"),'BASE LIQUIDACION REDEBAN 2025'!$B$18,'BASE LIQUIDACION REDEBAN 2025'!$B$17))</f>
        <v>35779.500569199998</v>
      </c>
      <c r="AD1343" s="87">
        <v>0</v>
      </c>
      <c r="AE1343" s="87">
        <f t="shared" si="20"/>
        <v>35779.500569199998</v>
      </c>
    </row>
    <row r="1344" spans="1:31">
      <c r="A1344" s="154" t="s">
        <v>90</v>
      </c>
      <c r="B1344" s="154" t="str">
        <f>VLOOKUP(A1344,'CENTRO DE COSTOS'!A:D,4,FALSE)</f>
        <v>JUAN SEBASTIÁN RÍOS CASTRILLÓN</v>
      </c>
      <c r="C1344" s="154" t="str">
        <f>VLOOKUP(A1344,'CENTRO DE COSTOS'!A:D,2,FALSE)</f>
        <v>0004-0005</v>
      </c>
      <c r="D1344" s="154">
        <v>5001</v>
      </c>
      <c r="E1344" s="154">
        <v>2592640</v>
      </c>
      <c r="F1344" s="154">
        <v>47178</v>
      </c>
      <c r="G1344" s="154" t="s">
        <v>8049</v>
      </c>
      <c r="H1344" s="154" t="s">
        <v>197</v>
      </c>
      <c r="I1344" s="154" t="s">
        <v>90</v>
      </c>
      <c r="J1344" s="154" t="s">
        <v>13920</v>
      </c>
      <c r="K1344" s="154" t="s">
        <v>159</v>
      </c>
      <c r="L1344" s="154" t="s">
        <v>13921</v>
      </c>
      <c r="M1344" s="155">
        <v>45882.526388888888</v>
      </c>
      <c r="N1344" s="155">
        <v>45889.671527777777</v>
      </c>
      <c r="O1344" s="8"/>
      <c r="P1344" s="154" t="s">
        <v>10063</v>
      </c>
      <c r="Q1344" s="154" t="s">
        <v>10063</v>
      </c>
      <c r="R1344" s="154" t="s">
        <v>200</v>
      </c>
      <c r="S1344" s="154" t="s">
        <v>739</v>
      </c>
      <c r="T1344" s="154" t="s">
        <v>8052</v>
      </c>
      <c r="U1344" s="154" t="s">
        <v>9429</v>
      </c>
      <c r="V1344" s="154" t="s">
        <v>13922</v>
      </c>
      <c r="W1344" s="154" t="s">
        <v>2967</v>
      </c>
      <c r="X1344" s="8"/>
      <c r="Y1344" s="154" t="s">
        <v>25</v>
      </c>
      <c r="Z1344" s="154" t="str">
        <f>VLOOKUP(D1344,TIPOLOGIA!A:F,5,0)</f>
        <v>TERRESTRE</v>
      </c>
      <c r="AA1344" s="154" t="s">
        <v>13919</v>
      </c>
      <c r="AB1344" s="46">
        <v>1</v>
      </c>
      <c r="AC1344" s="87">
        <f>IF(W1344="SOPORTE_TELEFÓNICO",'BASE LIQUIDACION REDEBAN 2025'!$B$19,IF(AND(W1344="VISITA_TÉCNICA",Y1344="TIPO II"),'BASE LIQUIDACION REDEBAN 2025'!$B$18,'BASE LIQUIDACION REDEBAN 2025'!$B$17))</f>
        <v>35779.500569199998</v>
      </c>
      <c r="AD1344" s="87">
        <v>0</v>
      </c>
      <c r="AE1344" s="87">
        <f t="shared" si="20"/>
        <v>35779.500569199998</v>
      </c>
    </row>
    <row r="1345" spans="1:31">
      <c r="A1345" s="154" t="s">
        <v>81</v>
      </c>
      <c r="B1345" s="154" t="str">
        <f>VLOOKUP(A1345,'CENTRO DE COSTOS'!A:D,4,FALSE)</f>
        <v>MIGUEL JULIÁN HERNÁNDEZ GUARÍN</v>
      </c>
      <c r="C1345" s="154" t="str">
        <f>VLOOKUP(A1345,'CENTRO DE COSTOS'!A:D,2,FALSE)</f>
        <v>0004-0008</v>
      </c>
      <c r="D1345" s="154">
        <v>54001</v>
      </c>
      <c r="E1345" s="154">
        <v>2614841</v>
      </c>
      <c r="F1345" s="154">
        <v>65493</v>
      </c>
      <c r="G1345" s="154" t="s">
        <v>8049</v>
      </c>
      <c r="H1345" s="154" t="s">
        <v>317</v>
      </c>
      <c r="I1345" s="154" t="s">
        <v>81</v>
      </c>
      <c r="J1345" s="154" t="s">
        <v>13923</v>
      </c>
      <c r="K1345" s="154" t="s">
        <v>159</v>
      </c>
      <c r="L1345" s="154" t="s">
        <v>13924</v>
      </c>
      <c r="M1345" s="155">
        <v>45888.694444444445</v>
      </c>
      <c r="N1345" s="155">
        <v>45889.671527777777</v>
      </c>
      <c r="O1345" s="8"/>
      <c r="P1345" s="154" t="s">
        <v>10063</v>
      </c>
      <c r="Q1345" s="154" t="s">
        <v>10063</v>
      </c>
      <c r="R1345" s="154" t="s">
        <v>2973</v>
      </c>
      <c r="S1345" s="154" t="s">
        <v>2973</v>
      </c>
      <c r="T1345" s="154" t="s">
        <v>8052</v>
      </c>
      <c r="U1345" s="154" t="s">
        <v>9429</v>
      </c>
      <c r="V1345" s="154" t="s">
        <v>13925</v>
      </c>
      <c r="W1345" s="154" t="s">
        <v>2967</v>
      </c>
      <c r="X1345" s="8"/>
      <c r="Y1345" s="154" t="s">
        <v>25</v>
      </c>
      <c r="Z1345" s="154" t="str">
        <f>VLOOKUP(D1345,TIPOLOGIA!A:F,5,0)</f>
        <v>TERRESTRE</v>
      </c>
      <c r="AA1345" s="154" t="s">
        <v>407</v>
      </c>
      <c r="AB1345" s="46">
        <v>1</v>
      </c>
      <c r="AC1345" s="87">
        <f>IF(W1345="SOPORTE_TELEFÓNICO",'BASE LIQUIDACION REDEBAN 2025'!$B$19,IF(AND(W1345="VISITA_TÉCNICA",Y1345="TIPO II"),'BASE LIQUIDACION REDEBAN 2025'!$B$18,'BASE LIQUIDACION REDEBAN 2025'!$B$17))</f>
        <v>35779.500569199998</v>
      </c>
      <c r="AD1345" s="87">
        <v>0</v>
      </c>
      <c r="AE1345" s="87">
        <f t="shared" si="20"/>
        <v>35779.500569199998</v>
      </c>
    </row>
    <row r="1346" spans="1:31">
      <c r="A1346" s="154" t="s">
        <v>90</v>
      </c>
      <c r="B1346" s="154" t="str">
        <f>VLOOKUP(A1346,'CENTRO DE COSTOS'!A:D,4,FALSE)</f>
        <v>JUAN SEBASTIÁN RÍOS CASTRILLÓN</v>
      </c>
      <c r="C1346" s="154" t="str">
        <f>VLOOKUP(A1346,'CENTRO DE COSTOS'!A:D,2,FALSE)</f>
        <v>0004-0005</v>
      </c>
      <c r="D1346" s="154">
        <v>5001</v>
      </c>
      <c r="E1346" s="154">
        <v>2592642</v>
      </c>
      <c r="F1346" s="154">
        <v>80083</v>
      </c>
      <c r="G1346" s="154" t="s">
        <v>8049</v>
      </c>
      <c r="H1346" s="154" t="s">
        <v>197</v>
      </c>
      <c r="I1346" s="154" t="s">
        <v>90</v>
      </c>
      <c r="J1346" s="154" t="s">
        <v>13926</v>
      </c>
      <c r="K1346" s="154" t="s">
        <v>159</v>
      </c>
      <c r="L1346" s="154" t="s">
        <v>13927</v>
      </c>
      <c r="M1346" s="155">
        <v>45882.527083333334</v>
      </c>
      <c r="N1346" s="155">
        <v>45889.67291666667</v>
      </c>
      <c r="O1346" s="8"/>
      <c r="P1346" s="154" t="s">
        <v>10063</v>
      </c>
      <c r="Q1346" s="154" t="s">
        <v>10063</v>
      </c>
      <c r="R1346" s="154" t="s">
        <v>2973</v>
      </c>
      <c r="S1346" s="154" t="s">
        <v>2973</v>
      </c>
      <c r="T1346" s="154" t="s">
        <v>8052</v>
      </c>
      <c r="U1346" s="154" t="s">
        <v>9429</v>
      </c>
      <c r="V1346" s="154" t="s">
        <v>13928</v>
      </c>
      <c r="W1346" s="154" t="s">
        <v>2967</v>
      </c>
      <c r="X1346" s="8"/>
      <c r="Y1346" s="154" t="s">
        <v>25</v>
      </c>
      <c r="Z1346" s="154" t="str">
        <f>VLOOKUP(D1346,TIPOLOGIA!A:F,5,0)</f>
        <v>TERRESTRE</v>
      </c>
      <c r="AA1346" s="154" t="s">
        <v>13919</v>
      </c>
      <c r="AB1346" s="46">
        <v>1</v>
      </c>
      <c r="AC1346" s="87">
        <f>IF(W1346="SOPORTE_TELEFÓNICO",'BASE LIQUIDACION REDEBAN 2025'!$B$19,IF(AND(W1346="VISITA_TÉCNICA",Y1346="TIPO II"),'BASE LIQUIDACION REDEBAN 2025'!$B$18,'BASE LIQUIDACION REDEBAN 2025'!$B$17))</f>
        <v>35779.500569199998</v>
      </c>
      <c r="AD1346" s="87">
        <v>0</v>
      </c>
      <c r="AE1346" s="87">
        <f t="shared" si="20"/>
        <v>35779.500569199998</v>
      </c>
    </row>
    <row r="1347" spans="1:31">
      <c r="A1347" s="154" t="s">
        <v>90</v>
      </c>
      <c r="B1347" s="154" t="str">
        <f>VLOOKUP(A1347,'CENTRO DE COSTOS'!A:D,4,FALSE)</f>
        <v>JUAN SEBASTIÁN RÍOS CASTRILLÓN</v>
      </c>
      <c r="C1347" s="154" t="str">
        <f>VLOOKUP(A1347,'CENTRO DE COSTOS'!A:D,2,FALSE)</f>
        <v>0004-0005</v>
      </c>
      <c r="D1347" s="154">
        <v>5001</v>
      </c>
      <c r="E1347" s="154">
        <v>2592580</v>
      </c>
      <c r="F1347" s="154">
        <v>32505</v>
      </c>
      <c r="G1347" s="154" t="s">
        <v>8049</v>
      </c>
      <c r="H1347" s="154" t="s">
        <v>197</v>
      </c>
      <c r="I1347" s="154" t="s">
        <v>90</v>
      </c>
      <c r="J1347" s="154" t="s">
        <v>13929</v>
      </c>
      <c r="K1347" s="154" t="s">
        <v>159</v>
      </c>
      <c r="L1347" s="154" t="s">
        <v>13930</v>
      </c>
      <c r="M1347" s="155">
        <v>45882.546527777777</v>
      </c>
      <c r="N1347" s="155">
        <v>45889.673611111109</v>
      </c>
      <c r="O1347" s="8"/>
      <c r="P1347" s="154" t="s">
        <v>10063</v>
      </c>
      <c r="Q1347" s="154" t="s">
        <v>10063</v>
      </c>
      <c r="R1347" s="154" t="s">
        <v>200</v>
      </c>
      <c r="S1347" s="154" t="s">
        <v>739</v>
      </c>
      <c r="T1347" s="154" t="s">
        <v>8052</v>
      </c>
      <c r="U1347" s="154" t="s">
        <v>9429</v>
      </c>
      <c r="V1347" s="154" t="s">
        <v>13931</v>
      </c>
      <c r="W1347" s="154" t="s">
        <v>2967</v>
      </c>
      <c r="X1347" s="8"/>
      <c r="Y1347" s="154" t="s">
        <v>25</v>
      </c>
      <c r="Z1347" s="154" t="str">
        <f>VLOOKUP(D1347,TIPOLOGIA!A:F,5,0)</f>
        <v>TERRESTRE</v>
      </c>
      <c r="AA1347" s="154" t="s">
        <v>13919</v>
      </c>
      <c r="AB1347" s="46">
        <v>1</v>
      </c>
      <c r="AC1347" s="87">
        <f>IF(W1347="SOPORTE_TELEFÓNICO",'BASE LIQUIDACION REDEBAN 2025'!$B$19,IF(AND(W1347="VISITA_TÉCNICA",Y1347="TIPO II"),'BASE LIQUIDACION REDEBAN 2025'!$B$18,'BASE LIQUIDACION REDEBAN 2025'!$B$17))</f>
        <v>35779.500569199998</v>
      </c>
      <c r="AD1347" s="87">
        <v>0</v>
      </c>
      <c r="AE1347" s="87">
        <f t="shared" ref="AE1347:AE1410" si="21">IF(W1347="VISITA_TÉCNICA",AC1347*AB1347,AC1347)</f>
        <v>35779.500569199998</v>
      </c>
    </row>
    <row r="1348" spans="1:31">
      <c r="A1348" s="154" t="s">
        <v>90</v>
      </c>
      <c r="B1348" s="154" t="str">
        <f>VLOOKUP(A1348,'CENTRO DE COSTOS'!A:D,4,FALSE)</f>
        <v>JUAN SEBASTIÁN RÍOS CASTRILLÓN</v>
      </c>
      <c r="C1348" s="154" t="str">
        <f>VLOOKUP(A1348,'CENTRO DE COSTOS'!A:D,2,FALSE)</f>
        <v>0004-0005</v>
      </c>
      <c r="D1348" s="154">
        <v>5001</v>
      </c>
      <c r="E1348" s="154">
        <v>2592934</v>
      </c>
      <c r="F1348" s="154">
        <v>79162</v>
      </c>
      <c r="G1348" s="154" t="s">
        <v>8049</v>
      </c>
      <c r="H1348" s="154" t="s">
        <v>197</v>
      </c>
      <c r="I1348" s="154" t="s">
        <v>90</v>
      </c>
      <c r="J1348" s="154" t="s">
        <v>9789</v>
      </c>
      <c r="K1348" s="154" t="s">
        <v>159</v>
      </c>
      <c r="L1348" s="154" t="s">
        <v>13932</v>
      </c>
      <c r="M1348" s="155">
        <v>45882.574999999997</v>
      </c>
      <c r="N1348" s="155">
        <v>45889.674305555556</v>
      </c>
      <c r="O1348" s="8"/>
      <c r="P1348" s="154" t="s">
        <v>10063</v>
      </c>
      <c r="Q1348" s="154" t="s">
        <v>10063</v>
      </c>
      <c r="R1348" s="154" t="s">
        <v>2973</v>
      </c>
      <c r="S1348" s="154" t="s">
        <v>2973</v>
      </c>
      <c r="T1348" s="154" t="s">
        <v>8052</v>
      </c>
      <c r="U1348" s="154" t="s">
        <v>9429</v>
      </c>
      <c r="V1348" s="154" t="s">
        <v>13928</v>
      </c>
      <c r="W1348" s="154" t="s">
        <v>2967</v>
      </c>
      <c r="X1348" s="8"/>
      <c r="Y1348" s="154" t="s">
        <v>25</v>
      </c>
      <c r="Z1348" s="154" t="str">
        <f>VLOOKUP(D1348,TIPOLOGIA!A:F,5,0)</f>
        <v>TERRESTRE</v>
      </c>
      <c r="AA1348" s="154" t="s">
        <v>13919</v>
      </c>
      <c r="AB1348" s="46">
        <v>1</v>
      </c>
      <c r="AC1348" s="87">
        <f>IF(W1348="SOPORTE_TELEFÓNICO",'BASE LIQUIDACION REDEBAN 2025'!$B$19,IF(AND(W1348="VISITA_TÉCNICA",Y1348="TIPO II"),'BASE LIQUIDACION REDEBAN 2025'!$B$18,'BASE LIQUIDACION REDEBAN 2025'!$B$17))</f>
        <v>35779.500569199998</v>
      </c>
      <c r="AD1348" s="87">
        <v>0</v>
      </c>
      <c r="AE1348" s="87">
        <f t="shared" si="21"/>
        <v>35779.500569199998</v>
      </c>
    </row>
    <row r="1349" spans="1:31">
      <c r="A1349" s="154" t="s">
        <v>91</v>
      </c>
      <c r="B1349" s="154" t="str">
        <f>VLOOKUP(A1349,'CENTRO DE COSTOS'!A:D,4,FALSE)</f>
        <v>JOSE MAURICIO HERNANDEZ ROJAS</v>
      </c>
      <c r="C1349" s="154" t="str">
        <f>VLOOKUP(A1349,'CENTRO DE COSTOS'!A:D,2,FALSE)</f>
        <v>0004-0001</v>
      </c>
      <c r="D1349" s="154">
        <v>5154</v>
      </c>
      <c r="E1349" s="154">
        <v>2610692</v>
      </c>
      <c r="F1349" s="154">
        <v>12029</v>
      </c>
      <c r="G1349" s="154" t="s">
        <v>8049</v>
      </c>
      <c r="H1349" s="154" t="s">
        <v>197</v>
      </c>
      <c r="I1349" s="154" t="s">
        <v>775</v>
      </c>
      <c r="J1349" s="154" t="s">
        <v>13933</v>
      </c>
      <c r="K1349" s="154" t="s">
        <v>159</v>
      </c>
      <c r="L1349" s="154" t="s">
        <v>13934</v>
      </c>
      <c r="M1349" s="155">
        <v>45888.402083333334</v>
      </c>
      <c r="N1349" s="155">
        <v>45889.674305555556</v>
      </c>
      <c r="O1349" s="8"/>
      <c r="P1349" s="154" t="s">
        <v>10063</v>
      </c>
      <c r="Q1349" s="154" t="s">
        <v>10063</v>
      </c>
      <c r="R1349" s="154" t="s">
        <v>2973</v>
      </c>
      <c r="S1349" s="154" t="s">
        <v>2973</v>
      </c>
      <c r="T1349" s="154" t="s">
        <v>8052</v>
      </c>
      <c r="U1349" s="154" t="s">
        <v>9429</v>
      </c>
      <c r="V1349" s="154" t="s">
        <v>13935</v>
      </c>
      <c r="W1349" s="154" t="s">
        <v>2967</v>
      </c>
      <c r="X1349" s="8"/>
      <c r="Y1349" s="154" t="s">
        <v>28</v>
      </c>
      <c r="Z1349" s="154" t="str">
        <f>VLOOKUP(D1349,TIPOLOGIA!A:F,5,0)</f>
        <v>TERRESTRE</v>
      </c>
      <c r="AA1349" s="154" t="s">
        <v>1227</v>
      </c>
      <c r="AB1349" s="46">
        <v>1</v>
      </c>
      <c r="AC1349" s="87">
        <f>IF(W1349="SOPORTE_TELEFÓNICO",'BASE LIQUIDACION REDEBAN 2025'!$B$19,IF(AND(W1349="VISITA_TÉCNICA",Y1349="TIPO II"),'BASE LIQUIDACION REDEBAN 2025'!$B$18,'BASE LIQUIDACION REDEBAN 2025'!$B$17))</f>
        <v>67654.12000000001</v>
      </c>
      <c r="AD1349" s="87">
        <v>0</v>
      </c>
      <c r="AE1349" s="87">
        <f t="shared" si="21"/>
        <v>67654.12000000001</v>
      </c>
    </row>
    <row r="1350" spans="1:31">
      <c r="A1350" s="154" t="s">
        <v>90</v>
      </c>
      <c r="B1350" s="154" t="str">
        <f>VLOOKUP(A1350,'CENTRO DE COSTOS'!A:D,4,FALSE)</f>
        <v>JUAN SEBASTIÁN RÍOS CASTRILLÓN</v>
      </c>
      <c r="C1350" s="154" t="str">
        <f>VLOOKUP(A1350,'CENTRO DE COSTOS'!A:D,2,FALSE)</f>
        <v>0004-0005</v>
      </c>
      <c r="D1350" s="154">
        <v>5088</v>
      </c>
      <c r="E1350" s="154">
        <v>2593032</v>
      </c>
      <c r="F1350" s="154">
        <v>34705</v>
      </c>
      <c r="G1350" s="154" t="s">
        <v>8049</v>
      </c>
      <c r="H1350" s="154" t="s">
        <v>197</v>
      </c>
      <c r="I1350" s="154" t="s">
        <v>211</v>
      </c>
      <c r="J1350" s="154" t="s">
        <v>5803</v>
      </c>
      <c r="K1350" s="154" t="s">
        <v>159</v>
      </c>
      <c r="L1350" s="154" t="s">
        <v>13936</v>
      </c>
      <c r="M1350" s="155">
        <v>45882.593055555553</v>
      </c>
      <c r="N1350" s="155">
        <v>45889.675000000003</v>
      </c>
      <c r="O1350" s="8"/>
      <c r="P1350" s="154" t="s">
        <v>10063</v>
      </c>
      <c r="Q1350" s="154" t="s">
        <v>10063</v>
      </c>
      <c r="R1350" s="154" t="s">
        <v>2973</v>
      </c>
      <c r="S1350" s="154" t="s">
        <v>2973</v>
      </c>
      <c r="T1350" s="154" t="s">
        <v>8052</v>
      </c>
      <c r="U1350" s="154" t="s">
        <v>9429</v>
      </c>
      <c r="V1350" s="154" t="s">
        <v>13937</v>
      </c>
      <c r="W1350" s="154" t="s">
        <v>2967</v>
      </c>
      <c r="X1350" s="8"/>
      <c r="Y1350" s="154" t="s">
        <v>25</v>
      </c>
      <c r="Z1350" s="154" t="str">
        <f>VLOOKUP(D1350,TIPOLOGIA!A:F,5,0)</f>
        <v>TERRESTRE</v>
      </c>
      <c r="AA1350" s="154" t="s">
        <v>13919</v>
      </c>
      <c r="AB1350" s="46">
        <v>1</v>
      </c>
      <c r="AC1350" s="87">
        <f>IF(W1350="SOPORTE_TELEFÓNICO",'BASE LIQUIDACION REDEBAN 2025'!$B$19,IF(AND(W1350="VISITA_TÉCNICA",Y1350="TIPO II"),'BASE LIQUIDACION REDEBAN 2025'!$B$18,'BASE LIQUIDACION REDEBAN 2025'!$B$17))</f>
        <v>35779.500569199998</v>
      </c>
      <c r="AD1350" s="87">
        <v>0</v>
      </c>
      <c r="AE1350" s="87">
        <f t="shared" si="21"/>
        <v>35779.500569199998</v>
      </c>
    </row>
    <row r="1351" spans="1:31">
      <c r="A1351" s="154" t="s">
        <v>90</v>
      </c>
      <c r="B1351" s="154" t="str">
        <f>VLOOKUP(A1351,'CENTRO DE COSTOS'!A:D,4,FALSE)</f>
        <v>JUAN SEBASTIÁN RÍOS CASTRILLÓN</v>
      </c>
      <c r="C1351" s="154" t="str">
        <f>VLOOKUP(A1351,'CENTRO DE COSTOS'!A:D,2,FALSE)</f>
        <v>0004-0005</v>
      </c>
      <c r="D1351" s="154">
        <v>5001</v>
      </c>
      <c r="E1351" s="154">
        <v>2593050</v>
      </c>
      <c r="F1351" s="154">
        <v>78172</v>
      </c>
      <c r="G1351" s="154" t="s">
        <v>8049</v>
      </c>
      <c r="H1351" s="154" t="s">
        <v>197</v>
      </c>
      <c r="I1351" s="154" t="s">
        <v>90</v>
      </c>
      <c r="J1351" s="154" t="s">
        <v>13938</v>
      </c>
      <c r="K1351" s="154" t="s">
        <v>159</v>
      </c>
      <c r="L1351" s="154" t="s">
        <v>13939</v>
      </c>
      <c r="M1351" s="155">
        <v>45882.595138888886</v>
      </c>
      <c r="N1351" s="155">
        <v>45889.676388888889</v>
      </c>
      <c r="O1351" s="8"/>
      <c r="P1351" s="154" t="s">
        <v>10063</v>
      </c>
      <c r="Q1351" s="154" t="s">
        <v>10063</v>
      </c>
      <c r="R1351" s="154" t="s">
        <v>200</v>
      </c>
      <c r="S1351" s="154" t="s">
        <v>739</v>
      </c>
      <c r="T1351" s="154" t="s">
        <v>8052</v>
      </c>
      <c r="U1351" s="154" t="s">
        <v>9429</v>
      </c>
      <c r="V1351" s="154" t="s">
        <v>13922</v>
      </c>
      <c r="W1351" s="154" t="s">
        <v>2967</v>
      </c>
      <c r="X1351" s="8"/>
      <c r="Y1351" s="154" t="s">
        <v>25</v>
      </c>
      <c r="Z1351" s="154" t="str">
        <f>VLOOKUP(D1351,TIPOLOGIA!A:F,5,0)</f>
        <v>TERRESTRE</v>
      </c>
      <c r="AA1351" s="154" t="s">
        <v>13919</v>
      </c>
      <c r="AB1351" s="46">
        <v>1</v>
      </c>
      <c r="AC1351" s="87">
        <f>IF(W1351="SOPORTE_TELEFÓNICO",'BASE LIQUIDACION REDEBAN 2025'!$B$19,IF(AND(W1351="VISITA_TÉCNICA",Y1351="TIPO II"),'BASE LIQUIDACION REDEBAN 2025'!$B$18,'BASE LIQUIDACION REDEBAN 2025'!$B$17))</f>
        <v>35779.500569199998</v>
      </c>
      <c r="AD1351" s="87">
        <v>0</v>
      </c>
      <c r="AE1351" s="87">
        <f t="shared" si="21"/>
        <v>35779.500569199998</v>
      </c>
    </row>
    <row r="1352" spans="1:31">
      <c r="A1352" s="154" t="s">
        <v>90</v>
      </c>
      <c r="B1352" s="154" t="str">
        <f>VLOOKUP(A1352,'CENTRO DE COSTOS'!A:D,4,FALSE)</f>
        <v>JUAN SEBASTIÁN RÍOS CASTRILLÓN</v>
      </c>
      <c r="C1352" s="154" t="str">
        <f>VLOOKUP(A1352,'CENTRO DE COSTOS'!A:D,2,FALSE)</f>
        <v>0004-0005</v>
      </c>
      <c r="D1352" s="154">
        <v>5360</v>
      </c>
      <c r="E1352" s="154">
        <v>2593951</v>
      </c>
      <c r="F1352" s="154">
        <v>77991</v>
      </c>
      <c r="G1352" s="154" t="s">
        <v>8049</v>
      </c>
      <c r="H1352" s="154" t="s">
        <v>197</v>
      </c>
      <c r="I1352" s="154" t="s">
        <v>3607</v>
      </c>
      <c r="J1352" s="154" t="s">
        <v>13940</v>
      </c>
      <c r="K1352" s="154" t="s">
        <v>159</v>
      </c>
      <c r="L1352" s="154" t="s">
        <v>13941</v>
      </c>
      <c r="M1352" s="155">
        <v>45882.65625</v>
      </c>
      <c r="N1352" s="155">
        <v>45889.677777777775</v>
      </c>
      <c r="O1352" s="8"/>
      <c r="P1352" s="154" t="s">
        <v>10063</v>
      </c>
      <c r="Q1352" s="154" t="s">
        <v>10063</v>
      </c>
      <c r="R1352" s="154" t="s">
        <v>220</v>
      </c>
      <c r="S1352" s="154" t="s">
        <v>8370</v>
      </c>
      <c r="T1352" s="154" t="s">
        <v>8052</v>
      </c>
      <c r="U1352" s="154" t="s">
        <v>9429</v>
      </c>
      <c r="V1352" s="154" t="s">
        <v>13942</v>
      </c>
      <c r="W1352" s="154" t="s">
        <v>2967</v>
      </c>
      <c r="X1352" s="8"/>
      <c r="Y1352" s="154" t="s">
        <v>25</v>
      </c>
      <c r="Z1352" s="154" t="str">
        <f>VLOOKUP(D1352,TIPOLOGIA!A:F,5,0)</f>
        <v>TERRESTRE</v>
      </c>
      <c r="AA1352" s="154" t="s">
        <v>13919</v>
      </c>
      <c r="AB1352" s="46">
        <v>1</v>
      </c>
      <c r="AC1352" s="87">
        <f>IF(W1352="SOPORTE_TELEFÓNICO",'BASE LIQUIDACION REDEBAN 2025'!$B$19,IF(AND(W1352="VISITA_TÉCNICA",Y1352="TIPO II"),'BASE LIQUIDACION REDEBAN 2025'!$B$18,'BASE LIQUIDACION REDEBAN 2025'!$B$17))</f>
        <v>35779.500569199998</v>
      </c>
      <c r="AD1352" s="87">
        <v>0</v>
      </c>
      <c r="AE1352" s="87">
        <f t="shared" si="21"/>
        <v>35779.500569199998</v>
      </c>
    </row>
    <row r="1353" spans="1:31">
      <c r="A1353" s="154" t="s">
        <v>86</v>
      </c>
      <c r="B1353" s="154" t="str">
        <f>VLOOKUP(A1353,'CENTRO DE COSTOS'!A:D,4,FALSE)</f>
        <v>KEVIN ALEXIS CORZO BUSTOS</v>
      </c>
      <c r="C1353" s="154" t="str">
        <f>VLOOKUP(A1353,'CENTRO DE COSTOS'!A:D,2,FALSE)</f>
        <v>0004-0007</v>
      </c>
      <c r="D1353" s="154">
        <v>73001</v>
      </c>
      <c r="E1353" s="154">
        <v>2618228</v>
      </c>
      <c r="F1353" s="154">
        <v>67848</v>
      </c>
      <c r="G1353" s="154" t="s">
        <v>8049</v>
      </c>
      <c r="H1353" s="154" t="s">
        <v>703</v>
      </c>
      <c r="I1353" s="154" t="s">
        <v>86</v>
      </c>
      <c r="J1353" s="154" t="s">
        <v>13943</v>
      </c>
      <c r="K1353" s="154" t="s">
        <v>159</v>
      </c>
      <c r="L1353" s="154" t="s">
        <v>13944</v>
      </c>
      <c r="M1353" s="155">
        <v>45889.451388888891</v>
      </c>
      <c r="N1353" s="155">
        <v>45889.677777777775</v>
      </c>
      <c r="O1353" s="8"/>
      <c r="P1353" s="154" t="s">
        <v>10063</v>
      </c>
      <c r="Q1353" s="154" t="s">
        <v>10063</v>
      </c>
      <c r="R1353" s="154" t="s">
        <v>220</v>
      </c>
      <c r="S1353" s="154" t="s">
        <v>733</v>
      </c>
      <c r="T1353" s="154" t="s">
        <v>8052</v>
      </c>
      <c r="U1353" s="154" t="s">
        <v>9429</v>
      </c>
      <c r="V1353" s="154" t="s">
        <v>13945</v>
      </c>
      <c r="W1353" s="154" t="s">
        <v>2967</v>
      </c>
      <c r="X1353" s="8"/>
      <c r="Y1353" s="154" t="s">
        <v>25</v>
      </c>
      <c r="Z1353" s="154" t="str">
        <f>VLOOKUP(D1353,TIPOLOGIA!A:F,5,0)</f>
        <v>TERRESTRE</v>
      </c>
      <c r="AA1353" s="154" t="s">
        <v>708</v>
      </c>
      <c r="AB1353" s="46">
        <v>1</v>
      </c>
      <c r="AC1353" s="87">
        <f>IF(W1353="SOPORTE_TELEFÓNICO",'BASE LIQUIDACION REDEBAN 2025'!$B$19,IF(AND(W1353="VISITA_TÉCNICA",Y1353="TIPO II"),'BASE LIQUIDACION REDEBAN 2025'!$B$18,'BASE LIQUIDACION REDEBAN 2025'!$B$17))</f>
        <v>35779.500569199998</v>
      </c>
      <c r="AD1353" s="87">
        <v>0</v>
      </c>
      <c r="AE1353" s="87">
        <f t="shared" si="21"/>
        <v>35779.500569199998</v>
      </c>
    </row>
    <row r="1354" spans="1:31">
      <c r="A1354" s="154" t="s">
        <v>90</v>
      </c>
      <c r="B1354" s="154" t="str">
        <f>VLOOKUP(A1354,'CENTRO DE COSTOS'!A:D,4,FALSE)</f>
        <v>JUAN SEBASTIÁN RÍOS CASTRILLÓN</v>
      </c>
      <c r="C1354" s="154" t="str">
        <f>VLOOKUP(A1354,'CENTRO DE COSTOS'!A:D,2,FALSE)</f>
        <v>0004-0005</v>
      </c>
      <c r="D1354" s="154">
        <v>5266</v>
      </c>
      <c r="E1354" s="154">
        <v>2593758</v>
      </c>
      <c r="F1354" s="154">
        <v>33060</v>
      </c>
      <c r="G1354" s="154" t="s">
        <v>8049</v>
      </c>
      <c r="H1354" s="154" t="s">
        <v>197</v>
      </c>
      <c r="I1354" s="154" t="s">
        <v>5526</v>
      </c>
      <c r="J1354" s="154" t="s">
        <v>13946</v>
      </c>
      <c r="K1354" s="154" t="s">
        <v>159</v>
      </c>
      <c r="L1354" s="154" t="s">
        <v>13947</v>
      </c>
      <c r="M1354" s="155">
        <v>45882.650694444441</v>
      </c>
      <c r="N1354" s="155">
        <v>45889.677777777775</v>
      </c>
      <c r="O1354" s="8"/>
      <c r="P1354" s="154" t="s">
        <v>10063</v>
      </c>
      <c r="Q1354" s="154" t="s">
        <v>10063</v>
      </c>
      <c r="R1354" s="154" t="s">
        <v>220</v>
      </c>
      <c r="S1354" s="154" t="s">
        <v>733</v>
      </c>
      <c r="T1354" s="154" t="s">
        <v>8052</v>
      </c>
      <c r="U1354" s="154" t="s">
        <v>9429</v>
      </c>
      <c r="V1354" s="154" t="s">
        <v>13948</v>
      </c>
      <c r="W1354" s="154" t="s">
        <v>2967</v>
      </c>
      <c r="X1354" s="8"/>
      <c r="Y1354" s="154" t="s">
        <v>25</v>
      </c>
      <c r="Z1354" s="154" t="str">
        <f>VLOOKUP(D1354,TIPOLOGIA!A:F,5,0)</f>
        <v>TERRESTRE</v>
      </c>
      <c r="AA1354" s="154" t="s">
        <v>13919</v>
      </c>
      <c r="AB1354" s="46">
        <v>1</v>
      </c>
      <c r="AC1354" s="87">
        <f>IF(W1354="SOPORTE_TELEFÓNICO",'BASE LIQUIDACION REDEBAN 2025'!$B$19,IF(AND(W1354="VISITA_TÉCNICA",Y1354="TIPO II"),'BASE LIQUIDACION REDEBAN 2025'!$B$18,'BASE LIQUIDACION REDEBAN 2025'!$B$17))</f>
        <v>35779.500569199998</v>
      </c>
      <c r="AD1354" s="87">
        <v>0</v>
      </c>
      <c r="AE1354" s="87">
        <f t="shared" si="21"/>
        <v>35779.500569199998</v>
      </c>
    </row>
    <row r="1355" spans="1:31">
      <c r="A1355" s="154" t="s">
        <v>90</v>
      </c>
      <c r="B1355" s="154" t="str">
        <f>VLOOKUP(A1355,'CENTRO DE COSTOS'!A:D,4,FALSE)</f>
        <v>JUAN SEBASTIÁN RÍOS CASTRILLÓN</v>
      </c>
      <c r="C1355" s="154" t="str">
        <f>VLOOKUP(A1355,'CENTRO DE COSTOS'!A:D,2,FALSE)</f>
        <v>0004-0005</v>
      </c>
      <c r="D1355" s="154">
        <v>5001</v>
      </c>
      <c r="E1355" s="154">
        <v>2595004</v>
      </c>
      <c r="F1355" s="154">
        <v>74501</v>
      </c>
      <c r="G1355" s="154" t="s">
        <v>8049</v>
      </c>
      <c r="H1355" s="154" t="s">
        <v>197</v>
      </c>
      <c r="I1355" s="154" t="s">
        <v>90</v>
      </c>
      <c r="J1355" s="154" t="s">
        <v>13949</v>
      </c>
      <c r="K1355" s="154" t="s">
        <v>159</v>
      </c>
      <c r="L1355" s="154" t="s">
        <v>13950</v>
      </c>
      <c r="M1355" s="155">
        <v>45882.730555555558</v>
      </c>
      <c r="N1355" s="155">
        <v>45889.679166666669</v>
      </c>
      <c r="O1355" s="8"/>
      <c r="P1355" s="154" t="s">
        <v>10063</v>
      </c>
      <c r="Q1355" s="154" t="s">
        <v>10063</v>
      </c>
      <c r="R1355" s="154" t="s">
        <v>200</v>
      </c>
      <c r="S1355" s="154" t="s">
        <v>201</v>
      </c>
      <c r="T1355" s="154" t="s">
        <v>8052</v>
      </c>
      <c r="U1355" s="154" t="s">
        <v>9429</v>
      </c>
      <c r="V1355" s="154" t="s">
        <v>13922</v>
      </c>
      <c r="W1355" s="154" t="s">
        <v>2967</v>
      </c>
      <c r="X1355" s="8"/>
      <c r="Y1355" s="154" t="s">
        <v>25</v>
      </c>
      <c r="Z1355" s="154" t="str">
        <f>VLOOKUP(D1355,TIPOLOGIA!A:F,5,0)</f>
        <v>TERRESTRE</v>
      </c>
      <c r="AA1355" s="154" t="s">
        <v>13919</v>
      </c>
      <c r="AB1355" s="46">
        <v>1</v>
      </c>
      <c r="AC1355" s="87">
        <f>IF(W1355="SOPORTE_TELEFÓNICO",'BASE LIQUIDACION REDEBAN 2025'!$B$19,IF(AND(W1355="VISITA_TÉCNICA",Y1355="TIPO II"),'BASE LIQUIDACION REDEBAN 2025'!$B$18,'BASE LIQUIDACION REDEBAN 2025'!$B$17))</f>
        <v>35779.500569199998</v>
      </c>
      <c r="AD1355" s="87">
        <v>0</v>
      </c>
      <c r="AE1355" s="87">
        <f t="shared" si="21"/>
        <v>35779.500569199998</v>
      </c>
    </row>
    <row r="1356" spans="1:31">
      <c r="A1356" s="154" t="s">
        <v>90</v>
      </c>
      <c r="B1356" s="154" t="str">
        <f>VLOOKUP(A1356,'CENTRO DE COSTOS'!A:D,4,FALSE)</f>
        <v>JUAN SEBASTIÁN RÍOS CASTRILLÓN</v>
      </c>
      <c r="C1356" s="154" t="str">
        <f>VLOOKUP(A1356,'CENTRO DE COSTOS'!A:D,2,FALSE)</f>
        <v>0004-0005</v>
      </c>
      <c r="D1356" s="154">
        <v>5360</v>
      </c>
      <c r="E1356" s="154">
        <v>2595744</v>
      </c>
      <c r="F1356" s="154">
        <v>56955</v>
      </c>
      <c r="G1356" s="154" t="s">
        <v>8049</v>
      </c>
      <c r="H1356" s="154" t="s">
        <v>197</v>
      </c>
      <c r="I1356" s="154" t="s">
        <v>3607</v>
      </c>
      <c r="J1356" s="154" t="s">
        <v>13951</v>
      </c>
      <c r="K1356" s="154" t="s">
        <v>159</v>
      </c>
      <c r="L1356" s="154" t="s">
        <v>13952</v>
      </c>
      <c r="M1356" s="155">
        <v>45883.349305555559</v>
      </c>
      <c r="N1356" s="155">
        <v>45889.679861111108</v>
      </c>
      <c r="O1356" s="8"/>
      <c r="P1356" s="154" t="s">
        <v>10063</v>
      </c>
      <c r="Q1356" s="154" t="s">
        <v>10063</v>
      </c>
      <c r="R1356" s="154" t="s">
        <v>200</v>
      </c>
      <c r="S1356" s="154" t="s">
        <v>739</v>
      </c>
      <c r="T1356" s="154" t="s">
        <v>8052</v>
      </c>
      <c r="U1356" s="154" t="s">
        <v>9429</v>
      </c>
      <c r="V1356" s="154" t="s">
        <v>13953</v>
      </c>
      <c r="W1356" s="154" t="s">
        <v>2967</v>
      </c>
      <c r="X1356" s="8"/>
      <c r="Y1356" s="154" t="s">
        <v>25</v>
      </c>
      <c r="Z1356" s="154" t="str">
        <f>VLOOKUP(D1356,TIPOLOGIA!A:F,5,0)</f>
        <v>TERRESTRE</v>
      </c>
      <c r="AA1356" s="154" t="s">
        <v>13919</v>
      </c>
      <c r="AB1356" s="46">
        <v>1</v>
      </c>
      <c r="AC1356" s="87">
        <f>IF(W1356="SOPORTE_TELEFÓNICO",'BASE LIQUIDACION REDEBAN 2025'!$B$19,IF(AND(W1356="VISITA_TÉCNICA",Y1356="TIPO II"),'BASE LIQUIDACION REDEBAN 2025'!$B$18,'BASE LIQUIDACION REDEBAN 2025'!$B$17))</f>
        <v>35779.500569199998</v>
      </c>
      <c r="AD1356" s="87">
        <v>0</v>
      </c>
      <c r="AE1356" s="87">
        <f t="shared" si="21"/>
        <v>35779.500569199998</v>
      </c>
    </row>
    <row r="1357" spans="1:31">
      <c r="A1357" s="154" t="s">
        <v>90</v>
      </c>
      <c r="B1357" s="154" t="str">
        <f>VLOOKUP(A1357,'CENTRO DE COSTOS'!A:D,4,FALSE)</f>
        <v>JUAN SEBASTIÁN RÍOS CASTRILLÓN</v>
      </c>
      <c r="C1357" s="154" t="str">
        <f>VLOOKUP(A1357,'CENTRO DE COSTOS'!A:D,2,FALSE)</f>
        <v>0004-0005</v>
      </c>
      <c r="D1357" s="154">
        <v>5308</v>
      </c>
      <c r="E1357" s="154">
        <v>2596421</v>
      </c>
      <c r="F1357" s="154">
        <v>30202</v>
      </c>
      <c r="G1357" s="154" t="s">
        <v>8049</v>
      </c>
      <c r="H1357" s="154" t="s">
        <v>197</v>
      </c>
      <c r="I1357" s="154" t="s">
        <v>10515</v>
      </c>
      <c r="J1357" s="154" t="s">
        <v>13954</v>
      </c>
      <c r="K1357" s="154" t="s">
        <v>159</v>
      </c>
      <c r="L1357" s="154" t="s">
        <v>13955</v>
      </c>
      <c r="M1357" s="155">
        <v>45883.382638888892</v>
      </c>
      <c r="N1357" s="155">
        <v>45889.680555555555</v>
      </c>
      <c r="O1357" s="8"/>
      <c r="P1357" s="154" t="s">
        <v>10063</v>
      </c>
      <c r="Q1357" s="154" t="s">
        <v>10063</v>
      </c>
      <c r="R1357" s="154" t="s">
        <v>2973</v>
      </c>
      <c r="S1357" s="154" t="s">
        <v>2973</v>
      </c>
      <c r="T1357" s="154" t="s">
        <v>8052</v>
      </c>
      <c r="U1357" s="154" t="s">
        <v>9429</v>
      </c>
      <c r="V1357" s="154" t="s">
        <v>13956</v>
      </c>
      <c r="W1357" s="154" t="s">
        <v>2967</v>
      </c>
      <c r="X1357" s="8"/>
      <c r="Y1357" s="154" t="s">
        <v>25</v>
      </c>
      <c r="Z1357" s="154" t="str">
        <f>VLOOKUP(D1357,TIPOLOGIA!A:F,5,0)</f>
        <v>TERRESTRE</v>
      </c>
      <c r="AA1357" s="154"/>
      <c r="AB1357" s="46">
        <v>1</v>
      </c>
      <c r="AC1357" s="87">
        <f>IF(W1357="SOPORTE_TELEFÓNICO",'BASE LIQUIDACION REDEBAN 2025'!$B$19,IF(AND(W1357="VISITA_TÉCNICA",Y1357="TIPO II"),'BASE LIQUIDACION REDEBAN 2025'!$B$18,'BASE LIQUIDACION REDEBAN 2025'!$B$17))</f>
        <v>35779.500569199998</v>
      </c>
      <c r="AD1357" s="87">
        <v>0</v>
      </c>
      <c r="AE1357" s="87">
        <f t="shared" si="21"/>
        <v>35779.500569199998</v>
      </c>
    </row>
    <row r="1358" spans="1:31">
      <c r="A1358" s="154" t="s">
        <v>90</v>
      </c>
      <c r="B1358" s="154" t="str">
        <f>VLOOKUP(A1358,'CENTRO DE COSTOS'!A:D,4,FALSE)</f>
        <v>JUAN SEBASTIÁN RÍOS CASTRILLÓN</v>
      </c>
      <c r="C1358" s="154" t="str">
        <f>VLOOKUP(A1358,'CENTRO DE COSTOS'!A:D,2,FALSE)</f>
        <v>0004-0005</v>
      </c>
      <c r="D1358" s="154">
        <v>5088</v>
      </c>
      <c r="E1358" s="154">
        <v>2596906</v>
      </c>
      <c r="F1358" s="154">
        <v>42921</v>
      </c>
      <c r="G1358" s="154" t="s">
        <v>8049</v>
      </c>
      <c r="H1358" s="154" t="s">
        <v>197</v>
      </c>
      <c r="I1358" s="154" t="s">
        <v>211</v>
      </c>
      <c r="J1358" s="154" t="s">
        <v>13957</v>
      </c>
      <c r="K1358" s="154" t="s">
        <v>159</v>
      </c>
      <c r="L1358" s="154" t="s">
        <v>13958</v>
      </c>
      <c r="M1358" s="155">
        <v>45883.414583333331</v>
      </c>
      <c r="N1358" s="155">
        <v>45889.681944444441</v>
      </c>
      <c r="O1358" s="8"/>
      <c r="P1358" s="154" t="s">
        <v>10063</v>
      </c>
      <c r="Q1358" s="154" t="s">
        <v>10063</v>
      </c>
      <c r="R1358" s="154" t="s">
        <v>200</v>
      </c>
      <c r="S1358" s="154" t="s">
        <v>739</v>
      </c>
      <c r="T1358" s="154" t="s">
        <v>8052</v>
      </c>
      <c r="U1358" s="154" t="s">
        <v>9429</v>
      </c>
      <c r="V1358" s="154" t="s">
        <v>13959</v>
      </c>
      <c r="W1358" s="154" t="s">
        <v>2967</v>
      </c>
      <c r="X1358" s="8"/>
      <c r="Y1358" s="154" t="s">
        <v>25</v>
      </c>
      <c r="Z1358" s="154" t="str">
        <f>VLOOKUP(D1358,TIPOLOGIA!A:F,5,0)</f>
        <v>TERRESTRE</v>
      </c>
      <c r="AA1358" s="154" t="s">
        <v>13919</v>
      </c>
      <c r="AB1358" s="46">
        <v>1</v>
      </c>
      <c r="AC1358" s="87">
        <f>IF(W1358="SOPORTE_TELEFÓNICO",'BASE LIQUIDACION REDEBAN 2025'!$B$19,IF(AND(W1358="VISITA_TÉCNICA",Y1358="TIPO II"),'BASE LIQUIDACION REDEBAN 2025'!$B$18,'BASE LIQUIDACION REDEBAN 2025'!$B$17))</f>
        <v>35779.500569199998</v>
      </c>
      <c r="AD1358" s="87">
        <v>0</v>
      </c>
      <c r="AE1358" s="87">
        <f t="shared" si="21"/>
        <v>35779.500569199998</v>
      </c>
    </row>
    <row r="1359" spans="1:31">
      <c r="A1359" s="154" t="s">
        <v>90</v>
      </c>
      <c r="B1359" s="154" t="str">
        <f>VLOOKUP(A1359,'CENTRO DE COSTOS'!A:D,4,FALSE)</f>
        <v>JUAN SEBASTIÁN RÍOS CASTRILLÓN</v>
      </c>
      <c r="C1359" s="154" t="str">
        <f>VLOOKUP(A1359,'CENTRO DE COSTOS'!A:D,2,FALSE)</f>
        <v>0004-0005</v>
      </c>
      <c r="D1359" s="154">
        <v>5001</v>
      </c>
      <c r="E1359" s="154">
        <v>2597942</v>
      </c>
      <c r="F1359" s="154">
        <v>71861</v>
      </c>
      <c r="G1359" s="154" t="s">
        <v>8049</v>
      </c>
      <c r="H1359" s="154" t="s">
        <v>197</v>
      </c>
      <c r="I1359" s="154" t="s">
        <v>90</v>
      </c>
      <c r="J1359" s="154" t="s">
        <v>13960</v>
      </c>
      <c r="K1359" s="154" t="s">
        <v>159</v>
      </c>
      <c r="L1359" s="154" t="s">
        <v>13961</v>
      </c>
      <c r="M1359" s="155">
        <v>45883.489583333336</v>
      </c>
      <c r="N1359" s="155">
        <v>45889.682638888888</v>
      </c>
      <c r="O1359" s="8"/>
      <c r="P1359" s="154" t="s">
        <v>10063</v>
      </c>
      <c r="Q1359" s="154" t="s">
        <v>10063</v>
      </c>
      <c r="R1359" s="154" t="s">
        <v>200</v>
      </c>
      <c r="S1359" s="154" t="s">
        <v>201</v>
      </c>
      <c r="T1359" s="154" t="s">
        <v>8052</v>
      </c>
      <c r="U1359" s="154" t="s">
        <v>9429</v>
      </c>
      <c r="V1359" s="154" t="s">
        <v>13962</v>
      </c>
      <c r="W1359" s="154" t="s">
        <v>2967</v>
      </c>
      <c r="X1359" s="8"/>
      <c r="Y1359" s="154" t="s">
        <v>25</v>
      </c>
      <c r="Z1359" s="154" t="str">
        <f>VLOOKUP(D1359,TIPOLOGIA!A:F,5,0)</f>
        <v>TERRESTRE</v>
      </c>
      <c r="AA1359" s="154" t="s">
        <v>13919</v>
      </c>
      <c r="AB1359" s="46">
        <v>1</v>
      </c>
      <c r="AC1359" s="87">
        <f>IF(W1359="SOPORTE_TELEFÓNICO",'BASE LIQUIDACION REDEBAN 2025'!$B$19,IF(AND(W1359="VISITA_TÉCNICA",Y1359="TIPO II"),'BASE LIQUIDACION REDEBAN 2025'!$B$18,'BASE LIQUIDACION REDEBAN 2025'!$B$17))</f>
        <v>35779.500569199998</v>
      </c>
      <c r="AD1359" s="87">
        <v>0</v>
      </c>
      <c r="AE1359" s="87">
        <f t="shared" si="21"/>
        <v>35779.500569199998</v>
      </c>
    </row>
    <row r="1360" spans="1:31">
      <c r="A1360" s="154" t="s">
        <v>90</v>
      </c>
      <c r="B1360" s="154" t="str">
        <f>VLOOKUP(A1360,'CENTRO DE COSTOS'!A:D,4,FALSE)</f>
        <v>JUAN SEBASTIÁN RÍOS CASTRILLÓN</v>
      </c>
      <c r="C1360" s="154" t="str">
        <f>VLOOKUP(A1360,'CENTRO DE COSTOS'!A:D,2,FALSE)</f>
        <v>0004-0005</v>
      </c>
      <c r="D1360" s="154">
        <v>5088</v>
      </c>
      <c r="E1360" s="154">
        <v>2598421</v>
      </c>
      <c r="F1360" s="154">
        <v>56383</v>
      </c>
      <c r="G1360" s="154" t="s">
        <v>8049</v>
      </c>
      <c r="H1360" s="154" t="s">
        <v>197</v>
      </c>
      <c r="I1360" s="154" t="s">
        <v>211</v>
      </c>
      <c r="J1360" s="154" t="s">
        <v>13963</v>
      </c>
      <c r="K1360" s="154" t="s">
        <v>159</v>
      </c>
      <c r="L1360" s="154" t="s">
        <v>13964</v>
      </c>
      <c r="M1360" s="155">
        <v>45883.513194444444</v>
      </c>
      <c r="N1360" s="155">
        <v>45889.684027777781</v>
      </c>
      <c r="O1360" s="8"/>
      <c r="P1360" s="154" t="s">
        <v>10063</v>
      </c>
      <c r="Q1360" s="154" t="s">
        <v>10063</v>
      </c>
      <c r="R1360" s="154" t="s">
        <v>200</v>
      </c>
      <c r="S1360" s="154" t="s">
        <v>201</v>
      </c>
      <c r="T1360" s="154" t="s">
        <v>8052</v>
      </c>
      <c r="U1360" s="154" t="s">
        <v>9429</v>
      </c>
      <c r="V1360" s="154" t="s">
        <v>13965</v>
      </c>
      <c r="W1360" s="154" t="s">
        <v>2967</v>
      </c>
      <c r="X1360" s="8"/>
      <c r="Y1360" s="154" t="s">
        <v>25</v>
      </c>
      <c r="Z1360" s="154" t="str">
        <f>VLOOKUP(D1360,TIPOLOGIA!A:F,5,0)</f>
        <v>TERRESTRE</v>
      </c>
      <c r="AA1360" s="154" t="s">
        <v>13919</v>
      </c>
      <c r="AB1360" s="46">
        <v>1</v>
      </c>
      <c r="AC1360" s="87">
        <f>IF(W1360="SOPORTE_TELEFÓNICO",'BASE LIQUIDACION REDEBAN 2025'!$B$19,IF(AND(W1360="VISITA_TÉCNICA",Y1360="TIPO II"),'BASE LIQUIDACION REDEBAN 2025'!$B$18,'BASE LIQUIDACION REDEBAN 2025'!$B$17))</f>
        <v>35779.500569199998</v>
      </c>
      <c r="AD1360" s="87">
        <v>0</v>
      </c>
      <c r="AE1360" s="87">
        <f t="shared" si="21"/>
        <v>35779.500569199998</v>
      </c>
    </row>
    <row r="1361" spans="1:31">
      <c r="A1361" s="154" t="s">
        <v>72</v>
      </c>
      <c r="B1361" s="154" t="str">
        <f>VLOOKUP(A1361,'CENTRO DE COSTOS'!A:D,4,FALSE)</f>
        <v>MIGUEL JULIÁN HERNÁNDEZ GUARÍN</v>
      </c>
      <c r="C1361" s="154" t="str">
        <f>VLOOKUP(A1361,'CENTRO DE COSTOS'!A:D,2,FALSE)</f>
        <v>0004-0008</v>
      </c>
      <c r="D1361" s="154">
        <v>68276</v>
      </c>
      <c r="E1361" s="154">
        <v>2619652</v>
      </c>
      <c r="F1361" s="154">
        <v>66491</v>
      </c>
      <c r="G1361" s="154" t="s">
        <v>8049</v>
      </c>
      <c r="H1361" s="154" t="s">
        <v>820</v>
      </c>
      <c r="I1361" s="154" t="s">
        <v>952</v>
      </c>
      <c r="J1361" s="154" t="s">
        <v>13966</v>
      </c>
      <c r="K1361" s="154" t="s">
        <v>159</v>
      </c>
      <c r="L1361" s="154" t="s">
        <v>13967</v>
      </c>
      <c r="M1361" s="155">
        <v>45889.572222222225</v>
      </c>
      <c r="N1361" s="155">
        <v>45889.684027777781</v>
      </c>
      <c r="O1361" s="8"/>
      <c r="P1361" s="154" t="s">
        <v>10063</v>
      </c>
      <c r="Q1361" s="154" t="s">
        <v>10063</v>
      </c>
      <c r="R1361" s="154" t="s">
        <v>2973</v>
      </c>
      <c r="S1361" s="154" t="s">
        <v>2973</v>
      </c>
      <c r="T1361" s="154" t="s">
        <v>8052</v>
      </c>
      <c r="U1361" s="154" t="s">
        <v>9429</v>
      </c>
      <c r="V1361" s="154" t="s">
        <v>13968</v>
      </c>
      <c r="W1361" s="154" t="s">
        <v>2967</v>
      </c>
      <c r="X1361" s="8"/>
      <c r="Y1361" s="154" t="s">
        <v>25</v>
      </c>
      <c r="Z1361" s="154" t="str">
        <f>VLOOKUP(D1361,TIPOLOGIA!A:F,5,0)</f>
        <v>TERRESTRE</v>
      </c>
      <c r="AA1361" s="154" t="s">
        <v>323</v>
      </c>
      <c r="AB1361" s="46">
        <v>1</v>
      </c>
      <c r="AC1361" s="87">
        <f>IF(W1361="SOPORTE_TELEFÓNICO",'BASE LIQUIDACION REDEBAN 2025'!$B$19,IF(AND(W1361="VISITA_TÉCNICA",Y1361="TIPO II"),'BASE LIQUIDACION REDEBAN 2025'!$B$18,'BASE LIQUIDACION REDEBAN 2025'!$B$17))</f>
        <v>35779.500569199998</v>
      </c>
      <c r="AD1361" s="87">
        <v>0</v>
      </c>
      <c r="AE1361" s="87">
        <f t="shared" si="21"/>
        <v>35779.500569199998</v>
      </c>
    </row>
    <row r="1362" spans="1:31">
      <c r="A1362" s="154" t="s">
        <v>90</v>
      </c>
      <c r="B1362" s="154" t="str">
        <f>VLOOKUP(A1362,'CENTRO DE COSTOS'!A:D,4,FALSE)</f>
        <v>JUAN SEBASTIÁN RÍOS CASTRILLÓN</v>
      </c>
      <c r="C1362" s="154" t="str">
        <f>VLOOKUP(A1362,'CENTRO DE COSTOS'!A:D,2,FALSE)</f>
        <v>0004-0005</v>
      </c>
      <c r="D1362" s="154">
        <v>5001</v>
      </c>
      <c r="E1362" s="154">
        <v>2598273</v>
      </c>
      <c r="F1362" s="154">
        <v>79590</v>
      </c>
      <c r="G1362" s="154" t="s">
        <v>8049</v>
      </c>
      <c r="H1362" s="154" t="s">
        <v>197</v>
      </c>
      <c r="I1362" s="154" t="s">
        <v>90</v>
      </c>
      <c r="J1362" s="154" t="s">
        <v>13969</v>
      </c>
      <c r="K1362" s="154" t="s">
        <v>159</v>
      </c>
      <c r="L1362" s="154" t="s">
        <v>13970</v>
      </c>
      <c r="M1362" s="155">
        <v>45883.527083333334</v>
      </c>
      <c r="N1362" s="155">
        <v>45889.68472222222</v>
      </c>
      <c r="O1362" s="8"/>
      <c r="P1362" s="154" t="s">
        <v>10063</v>
      </c>
      <c r="Q1362" s="154" t="s">
        <v>10063</v>
      </c>
      <c r="R1362" s="154" t="s">
        <v>2973</v>
      </c>
      <c r="S1362" s="154" t="s">
        <v>2973</v>
      </c>
      <c r="T1362" s="154" t="s">
        <v>8052</v>
      </c>
      <c r="U1362" s="154" t="s">
        <v>9429</v>
      </c>
      <c r="V1362" s="154" t="s">
        <v>13971</v>
      </c>
      <c r="W1362" s="154" t="s">
        <v>2967</v>
      </c>
      <c r="X1362" s="8"/>
      <c r="Y1362" s="154" t="s">
        <v>25</v>
      </c>
      <c r="Z1362" s="154" t="str">
        <f>VLOOKUP(D1362,TIPOLOGIA!A:F,5,0)</f>
        <v>TERRESTRE</v>
      </c>
      <c r="AA1362" s="154" t="s">
        <v>13919</v>
      </c>
      <c r="AB1362" s="46">
        <v>1</v>
      </c>
      <c r="AC1362" s="87">
        <f>IF(W1362="SOPORTE_TELEFÓNICO",'BASE LIQUIDACION REDEBAN 2025'!$B$19,IF(AND(W1362="VISITA_TÉCNICA",Y1362="TIPO II"),'BASE LIQUIDACION REDEBAN 2025'!$B$18,'BASE LIQUIDACION REDEBAN 2025'!$B$17))</f>
        <v>35779.500569199998</v>
      </c>
      <c r="AD1362" s="87">
        <v>0</v>
      </c>
      <c r="AE1362" s="87">
        <f t="shared" si="21"/>
        <v>35779.500569199998</v>
      </c>
    </row>
    <row r="1363" spans="1:31">
      <c r="A1363" s="154" t="s">
        <v>90</v>
      </c>
      <c r="B1363" s="154" t="str">
        <f>VLOOKUP(A1363,'CENTRO DE COSTOS'!A:D,4,FALSE)</f>
        <v>JUAN SEBASTIÁN RÍOS CASTRILLÓN</v>
      </c>
      <c r="C1363" s="154" t="str">
        <f>VLOOKUP(A1363,'CENTRO DE COSTOS'!A:D,2,FALSE)</f>
        <v>0004-0005</v>
      </c>
      <c r="D1363" s="154">
        <v>5088</v>
      </c>
      <c r="E1363" s="154">
        <v>2598452</v>
      </c>
      <c r="F1363" s="154">
        <v>80196</v>
      </c>
      <c r="G1363" s="154" t="s">
        <v>8049</v>
      </c>
      <c r="H1363" s="154" t="s">
        <v>197</v>
      </c>
      <c r="I1363" s="154" t="s">
        <v>211</v>
      </c>
      <c r="J1363" s="154" t="s">
        <v>13972</v>
      </c>
      <c r="K1363" s="154" t="s">
        <v>159</v>
      </c>
      <c r="L1363" s="154" t="s">
        <v>13973</v>
      </c>
      <c r="M1363" s="155">
        <v>45883.534722222219</v>
      </c>
      <c r="N1363" s="155">
        <v>45889.686111111114</v>
      </c>
      <c r="O1363" s="8"/>
      <c r="P1363" s="154" t="s">
        <v>10063</v>
      </c>
      <c r="Q1363" s="154" t="s">
        <v>10063</v>
      </c>
      <c r="R1363" s="154" t="s">
        <v>2973</v>
      </c>
      <c r="S1363" s="154" t="s">
        <v>2973</v>
      </c>
      <c r="T1363" s="154" t="s">
        <v>8052</v>
      </c>
      <c r="U1363" s="154" t="s">
        <v>9429</v>
      </c>
      <c r="V1363" s="154" t="s">
        <v>13974</v>
      </c>
      <c r="W1363" s="154" t="s">
        <v>2967</v>
      </c>
      <c r="X1363" s="8"/>
      <c r="Y1363" s="154" t="s">
        <v>25</v>
      </c>
      <c r="Z1363" s="154" t="str">
        <f>VLOOKUP(D1363,TIPOLOGIA!A:F,5,0)</f>
        <v>TERRESTRE</v>
      </c>
      <c r="AA1363" s="154" t="s">
        <v>13919</v>
      </c>
      <c r="AB1363" s="46">
        <v>1</v>
      </c>
      <c r="AC1363" s="87">
        <f>IF(W1363="SOPORTE_TELEFÓNICO",'BASE LIQUIDACION REDEBAN 2025'!$B$19,IF(AND(W1363="VISITA_TÉCNICA",Y1363="TIPO II"),'BASE LIQUIDACION REDEBAN 2025'!$B$18,'BASE LIQUIDACION REDEBAN 2025'!$B$17))</f>
        <v>35779.500569199998</v>
      </c>
      <c r="AD1363" s="87">
        <v>0</v>
      </c>
      <c r="AE1363" s="87">
        <f t="shared" si="21"/>
        <v>35779.500569199998</v>
      </c>
    </row>
    <row r="1364" spans="1:31">
      <c r="A1364" s="154" t="s">
        <v>90</v>
      </c>
      <c r="B1364" s="154" t="str">
        <f>VLOOKUP(A1364,'CENTRO DE COSTOS'!A:D,4,FALSE)</f>
        <v>JUAN SEBASTIÁN RÍOS CASTRILLÓN</v>
      </c>
      <c r="C1364" s="154" t="str">
        <f>VLOOKUP(A1364,'CENTRO DE COSTOS'!A:D,2,FALSE)</f>
        <v>0004-0005</v>
      </c>
      <c r="D1364" s="154">
        <v>5088</v>
      </c>
      <c r="E1364" s="154">
        <v>2598643</v>
      </c>
      <c r="F1364" s="154">
        <v>77422</v>
      </c>
      <c r="G1364" s="154" t="s">
        <v>8049</v>
      </c>
      <c r="H1364" s="154" t="s">
        <v>197</v>
      </c>
      <c r="I1364" s="154" t="s">
        <v>211</v>
      </c>
      <c r="J1364" s="154" t="s">
        <v>13975</v>
      </c>
      <c r="K1364" s="154" t="s">
        <v>159</v>
      </c>
      <c r="L1364" s="154" t="s">
        <v>13976</v>
      </c>
      <c r="M1364" s="155">
        <v>45883.5625</v>
      </c>
      <c r="N1364" s="155">
        <v>45889.6875</v>
      </c>
      <c r="O1364" s="8"/>
      <c r="P1364" s="154" t="s">
        <v>10063</v>
      </c>
      <c r="Q1364" s="154" t="s">
        <v>10063</v>
      </c>
      <c r="R1364" s="154" t="s">
        <v>200</v>
      </c>
      <c r="S1364" s="154" t="s">
        <v>201</v>
      </c>
      <c r="T1364" s="154" t="s">
        <v>8052</v>
      </c>
      <c r="U1364" s="154" t="s">
        <v>9429</v>
      </c>
      <c r="V1364" s="154" t="s">
        <v>13977</v>
      </c>
      <c r="W1364" s="154" t="s">
        <v>2967</v>
      </c>
      <c r="X1364" s="8"/>
      <c r="Y1364" s="154" t="s">
        <v>25</v>
      </c>
      <c r="Z1364" s="154" t="str">
        <f>VLOOKUP(D1364,TIPOLOGIA!A:F,5,0)</f>
        <v>TERRESTRE</v>
      </c>
      <c r="AA1364" s="154" t="s">
        <v>13919</v>
      </c>
      <c r="AB1364" s="46">
        <v>1</v>
      </c>
      <c r="AC1364" s="87">
        <f>IF(W1364="SOPORTE_TELEFÓNICO",'BASE LIQUIDACION REDEBAN 2025'!$B$19,IF(AND(W1364="VISITA_TÉCNICA",Y1364="TIPO II"),'BASE LIQUIDACION REDEBAN 2025'!$B$18,'BASE LIQUIDACION REDEBAN 2025'!$B$17))</f>
        <v>35779.500569199998</v>
      </c>
      <c r="AD1364" s="87">
        <v>0</v>
      </c>
      <c r="AE1364" s="87">
        <f t="shared" si="21"/>
        <v>35779.500569199998</v>
      </c>
    </row>
    <row r="1365" spans="1:31">
      <c r="A1365" s="154" t="s">
        <v>90</v>
      </c>
      <c r="B1365" s="154" t="str">
        <f>VLOOKUP(A1365,'CENTRO DE COSTOS'!A:D,4,FALSE)</f>
        <v>JUAN SEBASTIÁN RÍOS CASTRILLÓN</v>
      </c>
      <c r="C1365" s="154" t="str">
        <f>VLOOKUP(A1365,'CENTRO DE COSTOS'!A:D,2,FALSE)</f>
        <v>0004-0005</v>
      </c>
      <c r="D1365" s="154">
        <v>5360</v>
      </c>
      <c r="E1365" s="154">
        <v>2598690</v>
      </c>
      <c r="F1365" s="154">
        <v>12172</v>
      </c>
      <c r="G1365" s="154" t="s">
        <v>8049</v>
      </c>
      <c r="H1365" s="154" t="s">
        <v>197</v>
      </c>
      <c r="I1365" s="154" t="s">
        <v>3607</v>
      </c>
      <c r="J1365" s="154" t="s">
        <v>13978</v>
      </c>
      <c r="K1365" s="154" t="s">
        <v>159</v>
      </c>
      <c r="L1365" s="154" t="s">
        <v>13979</v>
      </c>
      <c r="M1365" s="155">
        <v>45883.581250000003</v>
      </c>
      <c r="N1365" s="155">
        <v>45889.688888888886</v>
      </c>
      <c r="O1365" s="8"/>
      <c r="P1365" s="154" t="s">
        <v>10063</v>
      </c>
      <c r="Q1365" s="154" t="s">
        <v>10063</v>
      </c>
      <c r="R1365" s="154" t="s">
        <v>2973</v>
      </c>
      <c r="S1365" s="154" t="s">
        <v>2973</v>
      </c>
      <c r="T1365" s="154" t="s">
        <v>8052</v>
      </c>
      <c r="U1365" s="154" t="s">
        <v>9429</v>
      </c>
      <c r="V1365" s="154" t="s">
        <v>13980</v>
      </c>
      <c r="W1365" s="154" t="s">
        <v>2967</v>
      </c>
      <c r="X1365" s="8"/>
      <c r="Y1365" s="154" t="s">
        <v>25</v>
      </c>
      <c r="Z1365" s="154" t="str">
        <f>VLOOKUP(D1365,TIPOLOGIA!A:F,5,0)</f>
        <v>TERRESTRE</v>
      </c>
      <c r="AA1365" s="154" t="s">
        <v>13919</v>
      </c>
      <c r="AB1365" s="46">
        <v>1</v>
      </c>
      <c r="AC1365" s="87">
        <f>IF(W1365="SOPORTE_TELEFÓNICO",'BASE LIQUIDACION REDEBAN 2025'!$B$19,IF(AND(W1365="VISITA_TÉCNICA",Y1365="TIPO II"),'BASE LIQUIDACION REDEBAN 2025'!$B$18,'BASE LIQUIDACION REDEBAN 2025'!$B$17))</f>
        <v>35779.500569199998</v>
      </c>
      <c r="AD1365" s="87">
        <v>0</v>
      </c>
      <c r="AE1365" s="87">
        <f t="shared" si="21"/>
        <v>35779.500569199998</v>
      </c>
    </row>
    <row r="1366" spans="1:31">
      <c r="A1366" s="154" t="s">
        <v>90</v>
      </c>
      <c r="B1366" s="154" t="str">
        <f>VLOOKUP(A1366,'CENTRO DE COSTOS'!A:D,4,FALSE)</f>
        <v>JUAN SEBASTIÁN RÍOS CASTRILLÓN</v>
      </c>
      <c r="C1366" s="154" t="str">
        <f>VLOOKUP(A1366,'CENTRO DE COSTOS'!A:D,2,FALSE)</f>
        <v>0004-0005</v>
      </c>
      <c r="D1366" s="154">
        <v>5001</v>
      </c>
      <c r="E1366" s="154">
        <v>2599548</v>
      </c>
      <c r="F1366" s="154">
        <v>79920</v>
      </c>
      <c r="G1366" s="154" t="s">
        <v>8049</v>
      </c>
      <c r="H1366" s="154" t="s">
        <v>197</v>
      </c>
      <c r="I1366" s="154" t="s">
        <v>90</v>
      </c>
      <c r="J1366" s="154" t="s">
        <v>13981</v>
      </c>
      <c r="K1366" s="154" t="s">
        <v>159</v>
      </c>
      <c r="L1366" s="154" t="s">
        <v>13982</v>
      </c>
      <c r="M1366" s="155">
        <v>45883.640277777777</v>
      </c>
      <c r="N1366" s="155">
        <v>45889.693749999999</v>
      </c>
      <c r="O1366" s="8"/>
      <c r="P1366" s="154" t="s">
        <v>10063</v>
      </c>
      <c r="Q1366" s="154" t="s">
        <v>10063</v>
      </c>
      <c r="R1366" s="154" t="s">
        <v>200</v>
      </c>
      <c r="S1366" s="154" t="s">
        <v>201</v>
      </c>
      <c r="T1366" s="154" t="s">
        <v>8052</v>
      </c>
      <c r="U1366" s="154" t="s">
        <v>9429</v>
      </c>
      <c r="V1366" s="154" t="s">
        <v>13983</v>
      </c>
      <c r="W1366" s="154" t="s">
        <v>2967</v>
      </c>
      <c r="X1366" s="8"/>
      <c r="Y1366" s="154" t="s">
        <v>25</v>
      </c>
      <c r="Z1366" s="154" t="str">
        <f>VLOOKUP(D1366,TIPOLOGIA!A:F,5,0)</f>
        <v>TERRESTRE</v>
      </c>
      <c r="AA1366" s="154" t="s">
        <v>13919</v>
      </c>
      <c r="AB1366" s="46">
        <v>1</v>
      </c>
      <c r="AC1366" s="87">
        <f>IF(W1366="SOPORTE_TELEFÓNICO",'BASE LIQUIDACION REDEBAN 2025'!$B$19,IF(AND(W1366="VISITA_TÉCNICA",Y1366="TIPO II"),'BASE LIQUIDACION REDEBAN 2025'!$B$18,'BASE LIQUIDACION REDEBAN 2025'!$B$17))</f>
        <v>35779.500569199998</v>
      </c>
      <c r="AD1366" s="87">
        <v>0</v>
      </c>
      <c r="AE1366" s="87">
        <f t="shared" si="21"/>
        <v>35779.500569199998</v>
      </c>
    </row>
    <row r="1367" spans="1:31">
      <c r="A1367" s="154" t="s">
        <v>96</v>
      </c>
      <c r="B1367" s="154" t="str">
        <f>VLOOKUP(A1367,'CENTRO DE COSTOS'!A:D,4,FALSE)</f>
        <v>JOSE MAURICIO HERNANDEZ ROJAS</v>
      </c>
      <c r="C1367" s="154" t="str">
        <f>VLOOKUP(A1367,'CENTRO DE COSTOS'!A:D,2,FALSE)</f>
        <v>0004-0001</v>
      </c>
      <c r="D1367" s="154">
        <v>47245</v>
      </c>
      <c r="E1367" s="154">
        <v>2593023</v>
      </c>
      <c r="F1367" s="154">
        <v>35993</v>
      </c>
      <c r="G1367" s="154" t="s">
        <v>8049</v>
      </c>
      <c r="H1367" s="154" t="s">
        <v>1896</v>
      </c>
      <c r="I1367" s="154" t="s">
        <v>1897</v>
      </c>
      <c r="J1367" s="154" t="s">
        <v>3039</v>
      </c>
      <c r="K1367" s="154" t="s">
        <v>159</v>
      </c>
      <c r="L1367" s="154" t="s">
        <v>13984</v>
      </c>
      <c r="M1367" s="155">
        <v>45882.592361111114</v>
      </c>
      <c r="N1367" s="155">
        <v>45889.725694444445</v>
      </c>
      <c r="O1367" s="8"/>
      <c r="P1367" s="154" t="s">
        <v>10063</v>
      </c>
      <c r="Q1367" s="154" t="s">
        <v>10063</v>
      </c>
      <c r="R1367" s="154" t="s">
        <v>2973</v>
      </c>
      <c r="S1367" s="154" t="s">
        <v>2973</v>
      </c>
      <c r="T1367" s="154" t="s">
        <v>8052</v>
      </c>
      <c r="U1367" s="154" t="s">
        <v>9429</v>
      </c>
      <c r="V1367" s="154" t="s">
        <v>13985</v>
      </c>
      <c r="W1367" s="154" t="s">
        <v>10144</v>
      </c>
      <c r="X1367" s="8"/>
      <c r="Y1367" s="154" t="s">
        <v>32</v>
      </c>
      <c r="Z1367" s="154" t="str">
        <f>VLOOKUP(D1367,TIPOLOGIA!A:F,5,0)</f>
        <v>TERRESTRE</v>
      </c>
      <c r="AA1367" s="154"/>
      <c r="AB1367" s="46">
        <v>0</v>
      </c>
      <c r="AC1367" s="87">
        <f>IF(W1367="SOPORTE_TELEFÓNICO",'BASE LIQUIDACION REDEBAN 2025'!$B$19,IF(AND(W1367="VISITA_TÉCNICA",Y1367="TIPO II"),'BASE LIQUIDACION REDEBAN 2025'!$B$18,'BASE LIQUIDACION REDEBAN 2025'!$B$17))</f>
        <v>35779.500569199998</v>
      </c>
      <c r="AD1367" s="87">
        <v>0</v>
      </c>
      <c r="AE1367" s="87">
        <f t="shared" si="21"/>
        <v>35779.500569199998</v>
      </c>
    </row>
    <row r="1368" spans="1:31">
      <c r="A1368" s="154" t="s">
        <v>91</v>
      </c>
      <c r="B1368" s="154" t="str">
        <f>VLOOKUP(A1368,'CENTRO DE COSTOS'!A:D,4,FALSE)</f>
        <v>JOSE MAURICIO HERNANDEZ ROJAS</v>
      </c>
      <c r="C1368" s="154" t="str">
        <f>VLOOKUP(A1368,'CENTRO DE COSTOS'!A:D,2,FALSE)</f>
        <v>0004-0001</v>
      </c>
      <c r="D1368" s="154">
        <v>5154</v>
      </c>
      <c r="E1368" s="154">
        <v>2604924</v>
      </c>
      <c r="F1368" s="154">
        <v>74668</v>
      </c>
      <c r="G1368" s="154" t="s">
        <v>8049</v>
      </c>
      <c r="H1368" s="154" t="s">
        <v>197</v>
      </c>
      <c r="I1368" s="154" t="s">
        <v>775</v>
      </c>
      <c r="J1368" s="154" t="s">
        <v>13986</v>
      </c>
      <c r="K1368" s="154" t="s">
        <v>159</v>
      </c>
      <c r="L1368" s="154" t="s">
        <v>13987</v>
      </c>
      <c r="M1368" s="155">
        <v>45884.634027777778</v>
      </c>
      <c r="N1368" s="155">
        <v>45890.339583333334</v>
      </c>
      <c r="O1368" s="8"/>
      <c r="P1368" s="154" t="s">
        <v>10063</v>
      </c>
      <c r="Q1368" s="154" t="s">
        <v>10063</v>
      </c>
      <c r="R1368" s="154" t="s">
        <v>200</v>
      </c>
      <c r="S1368" s="154" t="s">
        <v>739</v>
      </c>
      <c r="T1368" s="154" t="s">
        <v>8052</v>
      </c>
      <c r="U1368" s="154" t="s">
        <v>9429</v>
      </c>
      <c r="V1368" s="154" t="s">
        <v>13988</v>
      </c>
      <c r="W1368" s="154" t="s">
        <v>2967</v>
      </c>
      <c r="X1368" s="8"/>
      <c r="Y1368" s="154" t="s">
        <v>28</v>
      </c>
      <c r="Z1368" s="154" t="str">
        <f>VLOOKUP(D1368,TIPOLOGIA!A:F,5,0)</f>
        <v>TERRESTRE</v>
      </c>
      <c r="AA1368" s="154" t="s">
        <v>1227</v>
      </c>
      <c r="AB1368" s="46">
        <v>1</v>
      </c>
      <c r="AC1368" s="87">
        <f>IF(W1368="SOPORTE_TELEFÓNICO",'BASE LIQUIDACION REDEBAN 2025'!$B$19,IF(AND(W1368="VISITA_TÉCNICA",Y1368="TIPO II"),'BASE LIQUIDACION REDEBAN 2025'!$B$18,'BASE LIQUIDACION REDEBAN 2025'!$B$17))</f>
        <v>67654.12000000001</v>
      </c>
      <c r="AD1368" s="87">
        <v>0</v>
      </c>
      <c r="AE1368" s="87">
        <f t="shared" si="21"/>
        <v>67654.12000000001</v>
      </c>
    </row>
    <row r="1369" spans="1:31">
      <c r="A1369" s="154" t="s">
        <v>81</v>
      </c>
      <c r="B1369" s="154" t="str">
        <f>VLOOKUP(A1369,'CENTRO DE COSTOS'!A:D,4,FALSE)</f>
        <v>MIGUEL JULIÁN HERNÁNDEZ GUARÍN</v>
      </c>
      <c r="C1369" s="154" t="str">
        <f>VLOOKUP(A1369,'CENTRO DE COSTOS'!A:D,2,FALSE)</f>
        <v>0004-0008</v>
      </c>
      <c r="D1369" s="154">
        <v>54001</v>
      </c>
      <c r="E1369" s="154">
        <v>2619102</v>
      </c>
      <c r="F1369" s="154">
        <v>59304</v>
      </c>
      <c r="G1369" s="154" t="s">
        <v>8049</v>
      </c>
      <c r="H1369" s="154" t="s">
        <v>317</v>
      </c>
      <c r="I1369" s="154" t="s">
        <v>81</v>
      </c>
      <c r="J1369" s="154" t="s">
        <v>13989</v>
      </c>
      <c r="K1369" s="154" t="s">
        <v>159</v>
      </c>
      <c r="L1369" s="154" t="s">
        <v>13990</v>
      </c>
      <c r="M1369" s="155">
        <v>45889.497916666667</v>
      </c>
      <c r="N1369" s="155">
        <v>45890.341666666667</v>
      </c>
      <c r="O1369" s="8"/>
      <c r="P1369" s="154" t="s">
        <v>10063</v>
      </c>
      <c r="Q1369" s="154" t="s">
        <v>10063</v>
      </c>
      <c r="R1369" s="154" t="s">
        <v>200</v>
      </c>
      <c r="S1369" s="154" t="s">
        <v>739</v>
      </c>
      <c r="T1369" s="154" t="s">
        <v>8052</v>
      </c>
      <c r="U1369" s="154" t="s">
        <v>9429</v>
      </c>
      <c r="V1369" s="154" t="s">
        <v>13991</v>
      </c>
      <c r="W1369" s="154" t="s">
        <v>2967</v>
      </c>
      <c r="X1369" s="8"/>
      <c r="Y1369" s="154" t="s">
        <v>25</v>
      </c>
      <c r="Z1369" s="154" t="str">
        <f>VLOOKUP(D1369,TIPOLOGIA!A:F,5,0)</f>
        <v>TERRESTRE</v>
      </c>
      <c r="AA1369" s="154" t="s">
        <v>401</v>
      </c>
      <c r="AB1369" s="46">
        <v>1</v>
      </c>
      <c r="AC1369" s="87">
        <f>IF(W1369="SOPORTE_TELEFÓNICO",'BASE LIQUIDACION REDEBAN 2025'!$B$19,IF(AND(W1369="VISITA_TÉCNICA",Y1369="TIPO II"),'BASE LIQUIDACION REDEBAN 2025'!$B$18,'BASE LIQUIDACION REDEBAN 2025'!$B$17))</f>
        <v>35779.500569199998</v>
      </c>
      <c r="AD1369" s="87">
        <v>0</v>
      </c>
      <c r="AE1369" s="87">
        <f t="shared" si="21"/>
        <v>35779.500569199998</v>
      </c>
    </row>
    <row r="1370" spans="1:31">
      <c r="A1370" s="154" t="s">
        <v>86</v>
      </c>
      <c r="B1370" s="154" t="str">
        <f>VLOOKUP(A1370,'CENTRO DE COSTOS'!A:D,4,FALSE)</f>
        <v>KEVIN ALEXIS CORZO BUSTOS</v>
      </c>
      <c r="C1370" s="154" t="str">
        <f>VLOOKUP(A1370,'CENTRO DE COSTOS'!A:D,2,FALSE)</f>
        <v>0004-0007</v>
      </c>
      <c r="D1370" s="154">
        <v>73001</v>
      </c>
      <c r="E1370" s="154">
        <v>2619123</v>
      </c>
      <c r="F1370" s="154">
        <v>62018</v>
      </c>
      <c r="G1370" s="154" t="s">
        <v>8049</v>
      </c>
      <c r="H1370" s="154" t="s">
        <v>703</v>
      </c>
      <c r="I1370" s="154" t="s">
        <v>86</v>
      </c>
      <c r="J1370" s="154" t="s">
        <v>13992</v>
      </c>
      <c r="K1370" s="154" t="s">
        <v>159</v>
      </c>
      <c r="L1370" s="154" t="s">
        <v>13993</v>
      </c>
      <c r="M1370" s="155">
        <v>45889.503472222219</v>
      </c>
      <c r="N1370" s="155">
        <v>45890.345138888886</v>
      </c>
      <c r="O1370" s="8"/>
      <c r="P1370" s="154" t="s">
        <v>10063</v>
      </c>
      <c r="Q1370" s="154" t="s">
        <v>10063</v>
      </c>
      <c r="R1370" s="154" t="s">
        <v>200</v>
      </c>
      <c r="S1370" s="154" t="s">
        <v>739</v>
      </c>
      <c r="T1370" s="154" t="s">
        <v>8052</v>
      </c>
      <c r="U1370" s="154" t="s">
        <v>9429</v>
      </c>
      <c r="V1370" s="154" t="s">
        <v>13994</v>
      </c>
      <c r="W1370" s="154" t="s">
        <v>2967</v>
      </c>
      <c r="X1370" s="8"/>
      <c r="Y1370" s="154" t="s">
        <v>25</v>
      </c>
      <c r="Z1370" s="154" t="str">
        <f>VLOOKUP(D1370,TIPOLOGIA!A:F,5,0)</f>
        <v>TERRESTRE</v>
      </c>
      <c r="AA1370" s="154" t="s">
        <v>708</v>
      </c>
      <c r="AB1370" s="46">
        <v>1</v>
      </c>
      <c r="AC1370" s="87">
        <f>IF(W1370="SOPORTE_TELEFÓNICO",'BASE LIQUIDACION REDEBAN 2025'!$B$19,IF(AND(W1370="VISITA_TÉCNICA",Y1370="TIPO II"),'BASE LIQUIDACION REDEBAN 2025'!$B$18,'BASE LIQUIDACION REDEBAN 2025'!$B$17))</f>
        <v>35779.500569199998</v>
      </c>
      <c r="AD1370" s="87">
        <v>0</v>
      </c>
      <c r="AE1370" s="87">
        <f t="shared" si="21"/>
        <v>35779.500569199998</v>
      </c>
    </row>
    <row r="1371" spans="1:31">
      <c r="A1371" s="154" t="s">
        <v>81</v>
      </c>
      <c r="B1371" s="154" t="str">
        <f>VLOOKUP(A1371,'CENTRO DE COSTOS'!A:D,4,FALSE)</f>
        <v>MIGUEL JULIÁN HERNÁNDEZ GUARÍN</v>
      </c>
      <c r="C1371" s="154" t="str">
        <f>VLOOKUP(A1371,'CENTRO DE COSTOS'!A:D,2,FALSE)</f>
        <v>0004-0008</v>
      </c>
      <c r="D1371" s="154">
        <v>54001</v>
      </c>
      <c r="E1371" s="154">
        <v>2618095</v>
      </c>
      <c r="F1371" s="154">
        <v>79066</v>
      </c>
      <c r="G1371" s="154" t="s">
        <v>8049</v>
      </c>
      <c r="H1371" s="154" t="s">
        <v>317</v>
      </c>
      <c r="I1371" s="154" t="s">
        <v>81</v>
      </c>
      <c r="J1371" s="154" t="s">
        <v>13995</v>
      </c>
      <c r="K1371" s="154" t="s">
        <v>159</v>
      </c>
      <c r="L1371" s="154" t="s">
        <v>13996</v>
      </c>
      <c r="M1371" s="155">
        <v>45889.445138888892</v>
      </c>
      <c r="N1371" s="155">
        <v>45890.349305555559</v>
      </c>
      <c r="O1371" s="8"/>
      <c r="P1371" s="154" t="s">
        <v>10063</v>
      </c>
      <c r="Q1371" s="154" t="s">
        <v>10063</v>
      </c>
      <c r="R1371" s="154" t="s">
        <v>2973</v>
      </c>
      <c r="S1371" s="154" t="s">
        <v>2973</v>
      </c>
      <c r="T1371" s="154" t="s">
        <v>8052</v>
      </c>
      <c r="U1371" s="154" t="s">
        <v>9429</v>
      </c>
      <c r="V1371" s="154" t="s">
        <v>13997</v>
      </c>
      <c r="W1371" s="154" t="s">
        <v>2967</v>
      </c>
      <c r="X1371" s="8"/>
      <c r="Y1371" s="154" t="s">
        <v>25</v>
      </c>
      <c r="Z1371" s="154" t="str">
        <f>VLOOKUP(D1371,TIPOLOGIA!A:F,5,0)</f>
        <v>TERRESTRE</v>
      </c>
      <c r="AA1371" s="154" t="s">
        <v>401</v>
      </c>
      <c r="AB1371" s="46">
        <v>1</v>
      </c>
      <c r="AC1371" s="87">
        <f>IF(W1371="SOPORTE_TELEFÓNICO",'BASE LIQUIDACION REDEBAN 2025'!$B$19,IF(AND(W1371="VISITA_TÉCNICA",Y1371="TIPO II"),'BASE LIQUIDACION REDEBAN 2025'!$B$18,'BASE LIQUIDACION REDEBAN 2025'!$B$17))</f>
        <v>35779.500569199998</v>
      </c>
      <c r="AD1371" s="87">
        <v>0</v>
      </c>
      <c r="AE1371" s="87">
        <f t="shared" si="21"/>
        <v>35779.500569199998</v>
      </c>
    </row>
    <row r="1372" spans="1:31">
      <c r="A1372" s="154" t="s">
        <v>91</v>
      </c>
      <c r="B1372" s="154" t="str">
        <f>VLOOKUP(A1372,'CENTRO DE COSTOS'!A:D,4,FALSE)</f>
        <v>JOSE MAURICIO HERNANDEZ ROJAS</v>
      </c>
      <c r="C1372" s="154" t="str">
        <f>VLOOKUP(A1372,'CENTRO DE COSTOS'!A:D,2,FALSE)</f>
        <v>0004-0001</v>
      </c>
      <c r="D1372" s="154">
        <v>23001</v>
      </c>
      <c r="E1372" s="154">
        <v>2615552</v>
      </c>
      <c r="F1372" s="154">
        <v>79109</v>
      </c>
      <c r="G1372" s="154" t="s">
        <v>8049</v>
      </c>
      <c r="H1372" s="154" t="s">
        <v>421</v>
      </c>
      <c r="I1372" s="154" t="s">
        <v>91</v>
      </c>
      <c r="J1372" s="154" t="s">
        <v>13998</v>
      </c>
      <c r="K1372" s="154" t="s">
        <v>159</v>
      </c>
      <c r="L1372" s="154" t="s">
        <v>13999</v>
      </c>
      <c r="M1372" s="155">
        <v>45889.333333333336</v>
      </c>
      <c r="N1372" s="155">
        <v>45890.36041666667</v>
      </c>
      <c r="O1372" s="8"/>
      <c r="P1372" s="154" t="s">
        <v>10063</v>
      </c>
      <c r="Q1372" s="154" t="s">
        <v>10063</v>
      </c>
      <c r="R1372" s="154" t="s">
        <v>2973</v>
      </c>
      <c r="S1372" s="154" t="s">
        <v>2973</v>
      </c>
      <c r="T1372" s="154" t="s">
        <v>8052</v>
      </c>
      <c r="U1372" s="154" t="s">
        <v>9429</v>
      </c>
      <c r="V1372" s="154" t="s">
        <v>14000</v>
      </c>
      <c r="W1372" s="154" t="s">
        <v>2967</v>
      </c>
      <c r="X1372" s="8"/>
      <c r="Y1372" s="154" t="s">
        <v>25</v>
      </c>
      <c r="Z1372" s="154" t="str">
        <f>VLOOKUP(D1372,TIPOLOGIA!A:F,5,0)</f>
        <v>TERRESTRE</v>
      </c>
      <c r="AA1372" s="154" t="s">
        <v>2371</v>
      </c>
      <c r="AB1372" s="46">
        <v>1</v>
      </c>
      <c r="AC1372" s="87">
        <f>IF(W1372="SOPORTE_TELEFÓNICO",'BASE LIQUIDACION REDEBAN 2025'!$B$19,IF(AND(W1372="VISITA_TÉCNICA",Y1372="TIPO II"),'BASE LIQUIDACION REDEBAN 2025'!$B$18,'BASE LIQUIDACION REDEBAN 2025'!$B$17))</f>
        <v>35779.500569199998</v>
      </c>
      <c r="AD1372" s="87">
        <v>0</v>
      </c>
      <c r="AE1372" s="87">
        <f t="shared" si="21"/>
        <v>35779.500569199998</v>
      </c>
    </row>
    <row r="1373" spans="1:31">
      <c r="A1373" s="154" t="s">
        <v>76</v>
      </c>
      <c r="B1373" s="154" t="str">
        <f>VLOOKUP(A1373,'CENTRO DE COSTOS'!A:D,4,FALSE)</f>
        <v>DIEGO FERNANDO HENAO CARDONA</v>
      </c>
      <c r="C1373" s="154" t="str">
        <f>VLOOKUP(A1373,'CENTRO DE COSTOS'!A:D,2,FALSE)</f>
        <v>0004-0003</v>
      </c>
      <c r="D1373" s="154">
        <v>76001</v>
      </c>
      <c r="E1373" s="154">
        <v>2615572</v>
      </c>
      <c r="F1373" s="154">
        <v>17188</v>
      </c>
      <c r="G1373" s="154" t="s">
        <v>8049</v>
      </c>
      <c r="H1373" s="154" t="s">
        <v>227</v>
      </c>
      <c r="I1373" s="154" t="s">
        <v>76</v>
      </c>
      <c r="J1373" s="154" t="s">
        <v>14001</v>
      </c>
      <c r="K1373" s="154" t="s">
        <v>159</v>
      </c>
      <c r="L1373" s="154" t="s">
        <v>14002</v>
      </c>
      <c r="M1373" s="155">
        <v>45889.333333333336</v>
      </c>
      <c r="N1373" s="155">
        <v>45890.367361111108</v>
      </c>
      <c r="O1373" s="8"/>
      <c r="P1373" s="154" t="s">
        <v>10063</v>
      </c>
      <c r="Q1373" s="154" t="s">
        <v>10063</v>
      </c>
      <c r="R1373" s="154" t="s">
        <v>2973</v>
      </c>
      <c r="S1373" s="154" t="s">
        <v>14003</v>
      </c>
      <c r="T1373" s="154" t="s">
        <v>8052</v>
      </c>
      <c r="U1373" s="154" t="s">
        <v>9429</v>
      </c>
      <c r="V1373" s="154" t="s">
        <v>14004</v>
      </c>
      <c r="W1373" s="154" t="s">
        <v>2967</v>
      </c>
      <c r="X1373" s="8"/>
      <c r="Y1373" s="154" t="s">
        <v>25</v>
      </c>
      <c r="Z1373" s="154" t="str">
        <f>VLOOKUP(D1373,TIPOLOGIA!A:F,5,0)</f>
        <v>TERRESTRE</v>
      </c>
      <c r="AA1373" s="154" t="s">
        <v>9600</v>
      </c>
      <c r="AB1373" s="46">
        <v>1</v>
      </c>
      <c r="AC1373" s="87">
        <f>IF(W1373="SOPORTE_TELEFÓNICO",'BASE LIQUIDACION REDEBAN 2025'!$B$19,IF(AND(W1373="VISITA_TÉCNICA",Y1373="TIPO II"),'BASE LIQUIDACION REDEBAN 2025'!$B$18,'BASE LIQUIDACION REDEBAN 2025'!$B$17))</f>
        <v>35779.500569199998</v>
      </c>
      <c r="AD1373" s="87">
        <v>0</v>
      </c>
      <c r="AE1373" s="87">
        <f t="shared" si="21"/>
        <v>35779.500569199998</v>
      </c>
    </row>
    <row r="1374" spans="1:31">
      <c r="A1374" s="154" t="s">
        <v>100</v>
      </c>
      <c r="B1374" s="154" t="str">
        <f>VLOOKUP(A1374,'CENTRO DE COSTOS'!A:D,4,FALSE)</f>
        <v>KEVIN ALEXIS CORZO BUSTOS</v>
      </c>
      <c r="C1374" s="154" t="str">
        <f>VLOOKUP(A1374,'CENTRO DE COSTOS'!A:D,2,FALSE)</f>
        <v>0004-0007</v>
      </c>
      <c r="D1374" s="154">
        <v>50001</v>
      </c>
      <c r="E1374" s="154">
        <v>2613619</v>
      </c>
      <c r="F1374" s="154">
        <v>36743</v>
      </c>
      <c r="G1374" s="154" t="s">
        <v>8049</v>
      </c>
      <c r="H1374" s="154" t="s">
        <v>295</v>
      </c>
      <c r="I1374" s="154" t="s">
        <v>100</v>
      </c>
      <c r="J1374" s="154" t="s">
        <v>14005</v>
      </c>
      <c r="K1374" s="154" t="s">
        <v>159</v>
      </c>
      <c r="L1374" s="154" t="s">
        <v>14006</v>
      </c>
      <c r="M1374" s="155">
        <v>45888.609722222223</v>
      </c>
      <c r="N1374" s="155">
        <v>45890.370833333334</v>
      </c>
      <c r="O1374" s="8"/>
      <c r="P1374" s="154" t="s">
        <v>10063</v>
      </c>
      <c r="Q1374" s="154" t="s">
        <v>10063</v>
      </c>
      <c r="R1374" s="154" t="s">
        <v>220</v>
      </c>
      <c r="S1374" s="154" t="s">
        <v>1843</v>
      </c>
      <c r="T1374" s="154" t="s">
        <v>8052</v>
      </c>
      <c r="U1374" s="154" t="s">
        <v>9429</v>
      </c>
      <c r="V1374" s="154" t="s">
        <v>14007</v>
      </c>
      <c r="W1374" s="154" t="s">
        <v>2967</v>
      </c>
      <c r="X1374" s="8"/>
      <c r="Y1374" s="154" t="s">
        <v>25</v>
      </c>
      <c r="Z1374" s="154" t="str">
        <f>VLOOKUP(D1374,TIPOLOGIA!A:F,5,0)</f>
        <v>TERRESTRE</v>
      </c>
      <c r="AA1374" s="154" t="s">
        <v>3167</v>
      </c>
      <c r="AB1374" s="46">
        <v>1</v>
      </c>
      <c r="AC1374" s="87">
        <f>IF(W1374="SOPORTE_TELEFÓNICO",'BASE LIQUIDACION REDEBAN 2025'!$B$19,IF(AND(W1374="VISITA_TÉCNICA",Y1374="TIPO II"),'BASE LIQUIDACION REDEBAN 2025'!$B$18,'BASE LIQUIDACION REDEBAN 2025'!$B$17))</f>
        <v>35779.500569199998</v>
      </c>
      <c r="AD1374" s="87">
        <v>0</v>
      </c>
      <c r="AE1374" s="87">
        <f t="shared" si="21"/>
        <v>35779.500569199998</v>
      </c>
    </row>
    <row r="1375" spans="1:31">
      <c r="A1375" s="154" t="s">
        <v>64</v>
      </c>
      <c r="B1375" s="154" t="str">
        <f>VLOOKUP(A1375,'CENTRO DE COSTOS'!A:D,4,FALSE)</f>
        <v>JOSE MAURICIO HERNANDEZ ROJAS</v>
      </c>
      <c r="C1375" s="154" t="str">
        <f>VLOOKUP(A1375,'CENTRO DE COSTOS'!A:D,2,FALSE)</f>
        <v>0004-0001</v>
      </c>
      <c r="D1375" s="154">
        <v>8606</v>
      </c>
      <c r="E1375" s="154">
        <v>2612024</v>
      </c>
      <c r="F1375" s="154">
        <v>72455</v>
      </c>
      <c r="G1375" s="154" t="s">
        <v>8049</v>
      </c>
      <c r="H1375" s="154" t="s">
        <v>389</v>
      </c>
      <c r="I1375" s="154" t="s">
        <v>4571</v>
      </c>
      <c r="J1375" s="154" t="s">
        <v>14008</v>
      </c>
      <c r="K1375" s="154" t="s">
        <v>159</v>
      </c>
      <c r="L1375" s="154" t="s">
        <v>14009</v>
      </c>
      <c r="M1375" s="155">
        <v>45888.477777777778</v>
      </c>
      <c r="N1375" s="155">
        <v>45890.374305555553</v>
      </c>
      <c r="O1375" s="8"/>
      <c r="P1375" s="154" t="s">
        <v>10063</v>
      </c>
      <c r="Q1375" s="154" t="s">
        <v>10063</v>
      </c>
      <c r="R1375" s="154" t="s">
        <v>2973</v>
      </c>
      <c r="S1375" s="154" t="s">
        <v>2973</v>
      </c>
      <c r="T1375" s="154" t="s">
        <v>8052</v>
      </c>
      <c r="U1375" s="154" t="s">
        <v>9429</v>
      </c>
      <c r="V1375" s="154" t="s">
        <v>14010</v>
      </c>
      <c r="W1375" s="154" t="s">
        <v>2967</v>
      </c>
      <c r="X1375" s="8"/>
      <c r="Y1375" s="154" t="s">
        <v>28</v>
      </c>
      <c r="Z1375" s="154" t="str">
        <f>VLOOKUP(D1375,TIPOLOGIA!A:F,5,0)</f>
        <v>TERRESTRE</v>
      </c>
      <c r="AA1375" s="154" t="s">
        <v>799</v>
      </c>
      <c r="AB1375" s="46">
        <v>1</v>
      </c>
      <c r="AC1375" s="87">
        <f>IF(W1375="SOPORTE_TELEFÓNICO",'BASE LIQUIDACION REDEBAN 2025'!$B$19,IF(AND(W1375="VISITA_TÉCNICA",Y1375="TIPO II"),'BASE LIQUIDACION REDEBAN 2025'!$B$18,'BASE LIQUIDACION REDEBAN 2025'!$B$17))</f>
        <v>67654.12000000001</v>
      </c>
      <c r="AD1375" s="87">
        <v>0</v>
      </c>
      <c r="AE1375" s="87">
        <f t="shared" si="21"/>
        <v>67654.12000000001</v>
      </c>
    </row>
    <row r="1376" spans="1:31">
      <c r="A1376" s="154" t="s">
        <v>68</v>
      </c>
      <c r="B1376" s="154" t="str">
        <f>VLOOKUP(A1376,'CENTRO DE COSTOS'!A:D,4,FALSE)</f>
        <v>WILLIAM ASDRUBAL ROZO ROZO</v>
      </c>
      <c r="C1376" s="154" t="str">
        <f>VLOOKUP(A1376,'CENTRO DE COSTOS'!A:D,2,FALSE)</f>
        <v>0004-0004</v>
      </c>
      <c r="D1376" s="154">
        <v>11001</v>
      </c>
      <c r="E1376" s="154">
        <v>2610512</v>
      </c>
      <c r="F1376" s="154">
        <v>71167</v>
      </c>
      <c r="G1376" s="154" t="s">
        <v>8049</v>
      </c>
      <c r="H1376" s="154" t="s">
        <v>470</v>
      </c>
      <c r="I1376" s="154" t="s">
        <v>68</v>
      </c>
      <c r="J1376" s="154" t="s">
        <v>14011</v>
      </c>
      <c r="K1376" s="154" t="s">
        <v>159</v>
      </c>
      <c r="L1376" s="154" t="s">
        <v>14012</v>
      </c>
      <c r="M1376" s="155">
        <v>45888.390277777777</v>
      </c>
      <c r="N1376" s="155">
        <v>45890.375694444447</v>
      </c>
      <c r="O1376" s="8"/>
      <c r="P1376" s="154" t="s">
        <v>10063</v>
      </c>
      <c r="Q1376" s="154" t="s">
        <v>10063</v>
      </c>
      <c r="R1376" s="154" t="s">
        <v>2973</v>
      </c>
      <c r="S1376" s="154" t="s">
        <v>2973</v>
      </c>
      <c r="T1376" s="154" t="s">
        <v>8052</v>
      </c>
      <c r="U1376" s="154" t="s">
        <v>9429</v>
      </c>
      <c r="V1376" s="154" t="s">
        <v>14013</v>
      </c>
      <c r="W1376" s="154" t="s">
        <v>2967</v>
      </c>
      <c r="X1376" s="8"/>
      <c r="Y1376" s="154" t="s">
        <v>25</v>
      </c>
      <c r="Z1376" s="154" t="str">
        <f>VLOOKUP(D1376,TIPOLOGIA!A:F,5,0)</f>
        <v>TERRESTRE</v>
      </c>
      <c r="AA1376" s="154" t="s">
        <v>2089</v>
      </c>
      <c r="AB1376" s="46">
        <v>1</v>
      </c>
      <c r="AC1376" s="87">
        <f>IF(W1376="SOPORTE_TELEFÓNICO",'BASE LIQUIDACION REDEBAN 2025'!$B$19,IF(AND(W1376="VISITA_TÉCNICA",Y1376="TIPO II"),'BASE LIQUIDACION REDEBAN 2025'!$B$18,'BASE LIQUIDACION REDEBAN 2025'!$B$17))</f>
        <v>35779.500569199998</v>
      </c>
      <c r="AD1376" s="87">
        <v>0</v>
      </c>
      <c r="AE1376" s="87">
        <f t="shared" si="21"/>
        <v>35779.500569199998</v>
      </c>
    </row>
    <row r="1377" spans="1:31">
      <c r="A1377" s="154" t="s">
        <v>64</v>
      </c>
      <c r="B1377" s="154" t="str">
        <f>VLOOKUP(A1377,'CENTRO DE COSTOS'!A:D,4,FALSE)</f>
        <v>JOSE MAURICIO HERNANDEZ ROJAS</v>
      </c>
      <c r="C1377" s="154" t="str">
        <f>VLOOKUP(A1377,'CENTRO DE COSTOS'!A:D,2,FALSE)</f>
        <v>0004-0001</v>
      </c>
      <c r="D1377" s="154">
        <v>8421</v>
      </c>
      <c r="E1377" s="154">
        <v>2605699</v>
      </c>
      <c r="F1377" s="154">
        <v>62738</v>
      </c>
      <c r="G1377" s="154" t="s">
        <v>8049</v>
      </c>
      <c r="H1377" s="154" t="s">
        <v>389</v>
      </c>
      <c r="I1377" s="154" t="s">
        <v>13120</v>
      </c>
      <c r="J1377" s="154" t="s">
        <v>14014</v>
      </c>
      <c r="K1377" s="154" t="s">
        <v>159</v>
      </c>
      <c r="L1377" s="154" t="s">
        <v>14015</v>
      </c>
      <c r="M1377" s="155">
        <v>45884.736111111109</v>
      </c>
      <c r="N1377" s="155">
        <v>45890.379861111112</v>
      </c>
      <c r="O1377" s="8"/>
      <c r="P1377" s="154" t="s">
        <v>10063</v>
      </c>
      <c r="Q1377" s="154" t="s">
        <v>10063</v>
      </c>
      <c r="R1377" s="154" t="s">
        <v>2973</v>
      </c>
      <c r="S1377" s="154" t="s">
        <v>2973</v>
      </c>
      <c r="T1377" s="154" t="s">
        <v>8052</v>
      </c>
      <c r="U1377" s="154" t="s">
        <v>9429</v>
      </c>
      <c r="V1377" s="154" t="s">
        <v>14016</v>
      </c>
      <c r="W1377" s="154" t="s">
        <v>2967</v>
      </c>
      <c r="X1377" s="8"/>
      <c r="Y1377" s="154" t="s">
        <v>28</v>
      </c>
      <c r="Z1377" s="154" t="str">
        <f>VLOOKUP(D1377,TIPOLOGIA!A:F,5,0)</f>
        <v>TERRESTRE</v>
      </c>
      <c r="AA1377" s="154" t="s">
        <v>799</v>
      </c>
      <c r="AB1377" s="46">
        <v>1</v>
      </c>
      <c r="AC1377" s="87">
        <f>IF(W1377="SOPORTE_TELEFÓNICO",'BASE LIQUIDACION REDEBAN 2025'!$B$19,IF(AND(W1377="VISITA_TÉCNICA",Y1377="TIPO II"),'BASE LIQUIDACION REDEBAN 2025'!$B$18,'BASE LIQUIDACION REDEBAN 2025'!$B$17))</f>
        <v>67654.12000000001</v>
      </c>
      <c r="AD1377" s="87">
        <v>0</v>
      </c>
      <c r="AE1377" s="87">
        <f t="shared" si="21"/>
        <v>67654.12000000001</v>
      </c>
    </row>
    <row r="1378" spans="1:31">
      <c r="A1378" s="154" t="s">
        <v>64</v>
      </c>
      <c r="B1378" s="154" t="str">
        <f>VLOOKUP(A1378,'CENTRO DE COSTOS'!A:D,4,FALSE)</f>
        <v>JOSE MAURICIO HERNANDEZ ROJAS</v>
      </c>
      <c r="C1378" s="154" t="str">
        <f>VLOOKUP(A1378,'CENTRO DE COSTOS'!A:D,2,FALSE)</f>
        <v>0004-0001</v>
      </c>
      <c r="D1378" s="154">
        <v>8421</v>
      </c>
      <c r="E1378" s="154">
        <v>2605742</v>
      </c>
      <c r="F1378" s="154">
        <v>50241</v>
      </c>
      <c r="G1378" s="154" t="s">
        <v>8049</v>
      </c>
      <c r="H1378" s="154" t="s">
        <v>389</v>
      </c>
      <c r="I1378" s="154" t="s">
        <v>13120</v>
      </c>
      <c r="J1378" s="154" t="s">
        <v>14017</v>
      </c>
      <c r="K1378" s="154" t="s">
        <v>159</v>
      </c>
      <c r="L1378" s="154" t="s">
        <v>14018</v>
      </c>
      <c r="M1378" s="155">
        <v>45884.745833333334</v>
      </c>
      <c r="N1378" s="155">
        <v>45890.381249999999</v>
      </c>
      <c r="O1378" s="8"/>
      <c r="P1378" s="154" t="s">
        <v>10063</v>
      </c>
      <c r="Q1378" s="154" t="s">
        <v>10063</v>
      </c>
      <c r="R1378" s="154" t="s">
        <v>2973</v>
      </c>
      <c r="S1378" s="154" t="s">
        <v>2973</v>
      </c>
      <c r="T1378" s="154" t="s">
        <v>8052</v>
      </c>
      <c r="U1378" s="154" t="s">
        <v>9429</v>
      </c>
      <c r="V1378" s="154" t="s">
        <v>14019</v>
      </c>
      <c r="W1378" s="154" t="s">
        <v>2967</v>
      </c>
      <c r="X1378" s="8"/>
      <c r="Y1378" s="154" t="s">
        <v>28</v>
      </c>
      <c r="Z1378" s="154" t="str">
        <f>VLOOKUP(D1378,TIPOLOGIA!A:F,5,0)</f>
        <v>TERRESTRE</v>
      </c>
      <c r="AA1378" s="154" t="s">
        <v>799</v>
      </c>
      <c r="AB1378" s="46">
        <v>1</v>
      </c>
      <c r="AC1378" s="87">
        <f>IF(W1378="SOPORTE_TELEFÓNICO",'BASE LIQUIDACION REDEBAN 2025'!$B$19,IF(AND(W1378="VISITA_TÉCNICA",Y1378="TIPO II"),'BASE LIQUIDACION REDEBAN 2025'!$B$18,'BASE LIQUIDACION REDEBAN 2025'!$B$17))</f>
        <v>67654.12000000001</v>
      </c>
      <c r="AD1378" s="87">
        <v>0</v>
      </c>
      <c r="AE1378" s="87">
        <f t="shared" si="21"/>
        <v>67654.12000000001</v>
      </c>
    </row>
    <row r="1379" spans="1:31">
      <c r="A1379" s="154" t="s">
        <v>64</v>
      </c>
      <c r="B1379" s="154" t="str">
        <f>VLOOKUP(A1379,'CENTRO DE COSTOS'!A:D,4,FALSE)</f>
        <v>JOSE MAURICIO HERNANDEZ ROJAS</v>
      </c>
      <c r="C1379" s="154" t="str">
        <f>VLOOKUP(A1379,'CENTRO DE COSTOS'!A:D,2,FALSE)</f>
        <v>0004-0001</v>
      </c>
      <c r="D1379" s="154">
        <v>8758</v>
      </c>
      <c r="E1379" s="154">
        <v>2605965</v>
      </c>
      <c r="F1379" s="154">
        <v>78114</v>
      </c>
      <c r="G1379" s="154" t="s">
        <v>8049</v>
      </c>
      <c r="H1379" s="154" t="s">
        <v>389</v>
      </c>
      <c r="I1379" s="154" t="s">
        <v>1088</v>
      </c>
      <c r="J1379" s="154" t="s">
        <v>14020</v>
      </c>
      <c r="K1379" s="154" t="s">
        <v>159</v>
      </c>
      <c r="L1379" s="154" t="s">
        <v>14021</v>
      </c>
      <c r="M1379" s="155">
        <v>45888.375</v>
      </c>
      <c r="N1379" s="155">
        <v>45890.384722222225</v>
      </c>
      <c r="O1379" s="8"/>
      <c r="P1379" s="154" t="s">
        <v>10063</v>
      </c>
      <c r="Q1379" s="154" t="s">
        <v>10063</v>
      </c>
      <c r="R1379" s="154" t="s">
        <v>2973</v>
      </c>
      <c r="S1379" s="154" t="s">
        <v>2973</v>
      </c>
      <c r="T1379" s="154" t="s">
        <v>8052</v>
      </c>
      <c r="U1379" s="154" t="s">
        <v>9429</v>
      </c>
      <c r="V1379" s="154" t="s">
        <v>14022</v>
      </c>
      <c r="W1379" s="154" t="s">
        <v>2967</v>
      </c>
      <c r="X1379" s="8"/>
      <c r="Y1379" s="154" t="s">
        <v>25</v>
      </c>
      <c r="Z1379" s="154" t="str">
        <f>VLOOKUP(D1379,TIPOLOGIA!A:F,5,0)</f>
        <v>TERRESTRE</v>
      </c>
      <c r="AA1379" s="154" t="s">
        <v>395</v>
      </c>
      <c r="AB1379" s="46">
        <v>1</v>
      </c>
      <c r="AC1379" s="87">
        <f>IF(W1379="SOPORTE_TELEFÓNICO",'BASE LIQUIDACION REDEBAN 2025'!$B$19,IF(AND(W1379="VISITA_TÉCNICA",Y1379="TIPO II"),'BASE LIQUIDACION REDEBAN 2025'!$B$18,'BASE LIQUIDACION REDEBAN 2025'!$B$17))</f>
        <v>35779.500569199998</v>
      </c>
      <c r="AD1379" s="87">
        <v>0</v>
      </c>
      <c r="AE1379" s="87">
        <f t="shared" si="21"/>
        <v>35779.500569199998</v>
      </c>
    </row>
    <row r="1380" spans="1:31">
      <c r="A1380" s="154" t="s">
        <v>91</v>
      </c>
      <c r="B1380" s="154" t="str">
        <f>VLOOKUP(A1380,'CENTRO DE COSTOS'!A:D,4,FALSE)</f>
        <v>JOSE MAURICIO HERNANDEZ ROJAS</v>
      </c>
      <c r="C1380" s="154" t="str">
        <f>VLOOKUP(A1380,'CENTRO DE COSTOS'!A:D,2,FALSE)</f>
        <v>0004-0001</v>
      </c>
      <c r="D1380" s="154">
        <v>5154</v>
      </c>
      <c r="E1380" s="154">
        <v>2605030</v>
      </c>
      <c r="F1380" s="154">
        <v>77747</v>
      </c>
      <c r="G1380" s="154" t="s">
        <v>8049</v>
      </c>
      <c r="H1380" s="154" t="s">
        <v>197</v>
      </c>
      <c r="I1380" s="154" t="s">
        <v>775</v>
      </c>
      <c r="J1380" s="154" t="s">
        <v>14023</v>
      </c>
      <c r="K1380" s="154" t="s">
        <v>159</v>
      </c>
      <c r="L1380" s="154" t="s">
        <v>14024</v>
      </c>
      <c r="M1380" s="155">
        <v>45884.645833333336</v>
      </c>
      <c r="N1380" s="155">
        <v>45890.387499999997</v>
      </c>
      <c r="O1380" s="8"/>
      <c r="P1380" s="154" t="s">
        <v>10063</v>
      </c>
      <c r="Q1380" s="154" t="s">
        <v>10063</v>
      </c>
      <c r="R1380" s="154" t="s">
        <v>200</v>
      </c>
      <c r="S1380" s="154" t="s">
        <v>739</v>
      </c>
      <c r="T1380" s="154" t="s">
        <v>8052</v>
      </c>
      <c r="U1380" s="154" t="s">
        <v>9429</v>
      </c>
      <c r="V1380" s="154" t="s">
        <v>14025</v>
      </c>
      <c r="W1380" s="154" t="s">
        <v>2967</v>
      </c>
      <c r="X1380" s="8"/>
      <c r="Y1380" s="154" t="s">
        <v>28</v>
      </c>
      <c r="Z1380" s="154" t="str">
        <f>VLOOKUP(D1380,TIPOLOGIA!A:F,5,0)</f>
        <v>TERRESTRE</v>
      </c>
      <c r="AA1380" s="154" t="s">
        <v>1227</v>
      </c>
      <c r="AB1380" s="46">
        <v>1</v>
      </c>
      <c r="AC1380" s="87">
        <f>IF(W1380="SOPORTE_TELEFÓNICO",'BASE LIQUIDACION REDEBAN 2025'!$B$19,IF(AND(W1380="VISITA_TÉCNICA",Y1380="TIPO II"),'BASE LIQUIDACION REDEBAN 2025'!$B$18,'BASE LIQUIDACION REDEBAN 2025'!$B$17))</f>
        <v>67654.12000000001</v>
      </c>
      <c r="AD1380" s="87">
        <v>0</v>
      </c>
      <c r="AE1380" s="87">
        <f t="shared" si="21"/>
        <v>67654.12000000001</v>
      </c>
    </row>
    <row r="1381" spans="1:31">
      <c r="A1381" s="154" t="s">
        <v>76</v>
      </c>
      <c r="B1381" s="154" t="str">
        <f>VLOOKUP(A1381,'CENTRO DE COSTOS'!A:D,4,FALSE)</f>
        <v>DIEGO FERNANDO HENAO CARDONA</v>
      </c>
      <c r="C1381" s="154" t="str">
        <f>VLOOKUP(A1381,'CENTRO DE COSTOS'!A:D,2,FALSE)</f>
        <v>0004-0003</v>
      </c>
      <c r="D1381" s="154">
        <v>76001</v>
      </c>
      <c r="E1381" s="154">
        <v>2619580</v>
      </c>
      <c r="F1381" s="154">
        <v>75022</v>
      </c>
      <c r="G1381" s="154" t="s">
        <v>8049</v>
      </c>
      <c r="H1381" s="154" t="s">
        <v>227</v>
      </c>
      <c r="I1381" s="154" t="s">
        <v>76</v>
      </c>
      <c r="J1381" s="154" t="s">
        <v>14026</v>
      </c>
      <c r="K1381" s="154" t="s">
        <v>159</v>
      </c>
      <c r="L1381" s="154" t="s">
        <v>14027</v>
      </c>
      <c r="M1381" s="155">
        <v>45889.556944444441</v>
      </c>
      <c r="N1381" s="155">
        <v>45890.404861111114</v>
      </c>
      <c r="O1381" s="8"/>
      <c r="P1381" s="154" t="s">
        <v>10063</v>
      </c>
      <c r="Q1381" s="154" t="s">
        <v>10063</v>
      </c>
      <c r="R1381" s="154" t="s">
        <v>200</v>
      </c>
      <c r="S1381" s="154" t="s">
        <v>739</v>
      </c>
      <c r="T1381" s="154" t="s">
        <v>8052</v>
      </c>
      <c r="U1381" s="154" t="s">
        <v>9429</v>
      </c>
      <c r="V1381" s="154" t="s">
        <v>14028</v>
      </c>
      <c r="W1381" s="154" t="s">
        <v>2967</v>
      </c>
      <c r="X1381" s="8"/>
      <c r="Y1381" s="154" t="s">
        <v>25</v>
      </c>
      <c r="Z1381" s="154" t="str">
        <f>VLOOKUP(D1381,TIPOLOGIA!A:F,5,0)</f>
        <v>TERRESTRE</v>
      </c>
      <c r="AA1381" s="154" t="s">
        <v>1442</v>
      </c>
      <c r="AB1381" s="46">
        <v>1</v>
      </c>
      <c r="AC1381" s="87">
        <f>IF(W1381="SOPORTE_TELEFÓNICO",'BASE LIQUIDACION REDEBAN 2025'!$B$19,IF(AND(W1381="VISITA_TÉCNICA",Y1381="TIPO II"),'BASE LIQUIDACION REDEBAN 2025'!$B$18,'BASE LIQUIDACION REDEBAN 2025'!$B$17))</f>
        <v>35779.500569199998</v>
      </c>
      <c r="AD1381" s="87">
        <v>0</v>
      </c>
      <c r="AE1381" s="87">
        <f t="shared" si="21"/>
        <v>35779.500569199998</v>
      </c>
    </row>
    <row r="1382" spans="1:31">
      <c r="A1382" s="154" t="s">
        <v>81</v>
      </c>
      <c r="B1382" s="154" t="str">
        <f>VLOOKUP(A1382,'CENTRO DE COSTOS'!A:D,4,FALSE)</f>
        <v>MIGUEL JULIÁN HERNÁNDEZ GUARÍN</v>
      </c>
      <c r="C1382" s="154" t="str">
        <f>VLOOKUP(A1382,'CENTRO DE COSTOS'!A:D,2,FALSE)</f>
        <v>0004-0008</v>
      </c>
      <c r="D1382" s="154">
        <v>54001</v>
      </c>
      <c r="E1382" s="154">
        <v>2619834</v>
      </c>
      <c r="F1382" s="154">
        <v>78799</v>
      </c>
      <c r="G1382" s="154" t="s">
        <v>8049</v>
      </c>
      <c r="H1382" s="154" t="s">
        <v>317</v>
      </c>
      <c r="I1382" s="154" t="s">
        <v>81</v>
      </c>
      <c r="J1382" s="154" t="s">
        <v>14029</v>
      </c>
      <c r="K1382" s="154" t="s">
        <v>159</v>
      </c>
      <c r="L1382" s="154" t="s">
        <v>14030</v>
      </c>
      <c r="M1382" s="155">
        <v>45889.581250000003</v>
      </c>
      <c r="N1382" s="155">
        <v>45890.406944444447</v>
      </c>
      <c r="O1382" s="8"/>
      <c r="P1382" s="154" t="s">
        <v>10063</v>
      </c>
      <c r="Q1382" s="154" t="s">
        <v>10063</v>
      </c>
      <c r="R1382" s="154" t="s">
        <v>2973</v>
      </c>
      <c r="S1382" s="154" t="s">
        <v>2973</v>
      </c>
      <c r="T1382" s="154" t="s">
        <v>8052</v>
      </c>
      <c r="U1382" s="154" t="s">
        <v>9429</v>
      </c>
      <c r="V1382" s="154" t="s">
        <v>14031</v>
      </c>
      <c r="W1382" s="154" t="s">
        <v>2967</v>
      </c>
      <c r="X1382" s="8"/>
      <c r="Y1382" s="154" t="s">
        <v>25</v>
      </c>
      <c r="Z1382" s="154" t="str">
        <f>VLOOKUP(D1382,TIPOLOGIA!A:F,5,0)</f>
        <v>TERRESTRE</v>
      </c>
      <c r="AA1382" s="154" t="s">
        <v>401</v>
      </c>
      <c r="AB1382" s="46">
        <v>1</v>
      </c>
      <c r="AC1382" s="87">
        <f>IF(W1382="SOPORTE_TELEFÓNICO",'BASE LIQUIDACION REDEBAN 2025'!$B$19,IF(AND(W1382="VISITA_TÉCNICA",Y1382="TIPO II"),'BASE LIQUIDACION REDEBAN 2025'!$B$18,'BASE LIQUIDACION REDEBAN 2025'!$B$17))</f>
        <v>35779.500569199998</v>
      </c>
      <c r="AD1382" s="87">
        <v>0</v>
      </c>
      <c r="AE1382" s="87">
        <f t="shared" si="21"/>
        <v>35779.500569199998</v>
      </c>
    </row>
    <row r="1383" spans="1:31">
      <c r="A1383" s="154" t="s">
        <v>101</v>
      </c>
      <c r="B1383" s="154" t="str">
        <f>VLOOKUP(A1383,'CENTRO DE COSTOS'!A:D,4,FALSE)</f>
        <v>KEVIN ALEXIS CORZO BUSTOS</v>
      </c>
      <c r="C1383" s="154" t="str">
        <f>VLOOKUP(A1383,'CENTRO DE COSTOS'!A:D,2,FALSE)</f>
        <v>0004-0007</v>
      </c>
      <c r="D1383" s="154">
        <v>85225</v>
      </c>
      <c r="E1383" s="154">
        <v>2619533</v>
      </c>
      <c r="F1383" s="154">
        <v>78094</v>
      </c>
      <c r="G1383" s="154" t="s">
        <v>8049</v>
      </c>
      <c r="H1383" s="154" t="s">
        <v>189</v>
      </c>
      <c r="I1383" s="154" t="s">
        <v>12573</v>
      </c>
      <c r="J1383" s="154" t="s">
        <v>14032</v>
      </c>
      <c r="K1383" s="154" t="s">
        <v>159</v>
      </c>
      <c r="L1383" s="154" t="s">
        <v>14033</v>
      </c>
      <c r="M1383" s="155">
        <v>45889.530555555553</v>
      </c>
      <c r="N1383" s="155">
        <v>45890.40902777778</v>
      </c>
      <c r="O1383" s="8"/>
      <c r="P1383" s="154" t="s">
        <v>10063</v>
      </c>
      <c r="Q1383" s="154" t="s">
        <v>10063</v>
      </c>
      <c r="R1383" s="154" t="s">
        <v>2973</v>
      </c>
      <c r="S1383" s="154" t="s">
        <v>2973</v>
      </c>
      <c r="T1383" s="154" t="s">
        <v>8052</v>
      </c>
      <c r="U1383" s="154" t="s">
        <v>9429</v>
      </c>
      <c r="V1383" s="154" t="s">
        <v>14034</v>
      </c>
      <c r="W1383" s="154" t="s">
        <v>10144</v>
      </c>
      <c r="X1383" s="8"/>
      <c r="Y1383" s="154" t="s">
        <v>28</v>
      </c>
      <c r="Z1383" s="154" t="str">
        <f>VLOOKUP(D1383,TIPOLOGIA!A:F,5,0)</f>
        <v>TERRESTRE</v>
      </c>
      <c r="AA1383" s="154" t="s">
        <v>194</v>
      </c>
      <c r="AB1383" s="46">
        <v>0</v>
      </c>
      <c r="AC1383" s="87">
        <f>IF(W1383="SOPORTE_TELEFÓNICO",'BASE LIQUIDACION REDEBAN 2025'!$B$19,IF(AND(W1383="VISITA_TÉCNICA",Y1383="TIPO II"),'BASE LIQUIDACION REDEBAN 2025'!$B$18,'BASE LIQUIDACION REDEBAN 2025'!$B$17))</f>
        <v>35779.500569199998</v>
      </c>
      <c r="AD1383" s="87">
        <v>0</v>
      </c>
      <c r="AE1383" s="87">
        <f t="shared" si="21"/>
        <v>35779.500569199998</v>
      </c>
    </row>
    <row r="1384" spans="1:31">
      <c r="A1384" s="154" t="s">
        <v>80</v>
      </c>
      <c r="B1384" s="154" t="str">
        <f>VLOOKUP(A1384,'CENTRO DE COSTOS'!A:D,4,FALSE)</f>
        <v>JOSE MAURICIO HERNANDEZ ROJAS</v>
      </c>
      <c r="C1384" s="154" t="str">
        <f>VLOOKUP(A1384,'CENTRO DE COSTOS'!A:D,2,FALSE)</f>
        <v>0004-0001</v>
      </c>
      <c r="D1384" s="154">
        <v>13001</v>
      </c>
      <c r="E1384" s="154">
        <v>2617448</v>
      </c>
      <c r="F1384" s="154">
        <v>52677</v>
      </c>
      <c r="G1384" s="154" t="s">
        <v>8049</v>
      </c>
      <c r="H1384" s="154" t="s">
        <v>303</v>
      </c>
      <c r="I1384" s="154" t="s">
        <v>80</v>
      </c>
      <c r="J1384" s="154" t="s">
        <v>14035</v>
      </c>
      <c r="K1384" s="154" t="s">
        <v>159</v>
      </c>
      <c r="L1384" s="154" t="s">
        <v>14036</v>
      </c>
      <c r="M1384" s="155">
        <v>45889.406944444447</v>
      </c>
      <c r="N1384" s="155">
        <v>45890.411111111112</v>
      </c>
      <c r="O1384" s="8"/>
      <c r="P1384" s="154" t="s">
        <v>10063</v>
      </c>
      <c r="Q1384" s="154" t="s">
        <v>10063</v>
      </c>
      <c r="R1384" s="154" t="s">
        <v>200</v>
      </c>
      <c r="S1384" s="154" t="s">
        <v>739</v>
      </c>
      <c r="T1384" s="154" t="s">
        <v>8052</v>
      </c>
      <c r="U1384" s="154" t="s">
        <v>9429</v>
      </c>
      <c r="V1384" s="154" t="s">
        <v>14037</v>
      </c>
      <c r="W1384" s="154" t="s">
        <v>2967</v>
      </c>
      <c r="X1384" s="8"/>
      <c r="Y1384" s="154" t="s">
        <v>25</v>
      </c>
      <c r="Z1384" s="154" t="str">
        <f>VLOOKUP(D1384,TIPOLOGIA!A:F,5,0)</f>
        <v>TERRESTRE</v>
      </c>
      <c r="AA1384" s="154" t="s">
        <v>452</v>
      </c>
      <c r="AB1384" s="46">
        <v>1</v>
      </c>
      <c r="AC1384" s="87">
        <f>IF(W1384="SOPORTE_TELEFÓNICO",'BASE LIQUIDACION REDEBAN 2025'!$B$19,IF(AND(W1384="VISITA_TÉCNICA",Y1384="TIPO II"),'BASE LIQUIDACION REDEBAN 2025'!$B$18,'BASE LIQUIDACION REDEBAN 2025'!$B$17))</f>
        <v>35779.500569199998</v>
      </c>
      <c r="AD1384" s="87">
        <v>0</v>
      </c>
      <c r="AE1384" s="87">
        <f t="shared" si="21"/>
        <v>35779.500569199998</v>
      </c>
    </row>
    <row r="1385" spans="1:31">
      <c r="A1385" s="154" t="s">
        <v>72</v>
      </c>
      <c r="B1385" s="154" t="str">
        <f>VLOOKUP(A1385,'CENTRO DE COSTOS'!A:D,4,FALSE)</f>
        <v>MIGUEL JULIÁN HERNÁNDEZ GUARÍN</v>
      </c>
      <c r="C1385" s="154" t="str">
        <f>VLOOKUP(A1385,'CENTRO DE COSTOS'!A:D,2,FALSE)</f>
        <v>0004-0008</v>
      </c>
      <c r="D1385" s="154">
        <v>68307</v>
      </c>
      <c r="E1385" s="154">
        <v>2611828</v>
      </c>
      <c r="F1385" s="154">
        <v>79867</v>
      </c>
      <c r="G1385" s="154" t="s">
        <v>8049</v>
      </c>
      <c r="H1385" s="154" t="s">
        <v>820</v>
      </c>
      <c r="I1385" s="154" t="s">
        <v>834</v>
      </c>
      <c r="J1385" s="154" t="s">
        <v>14038</v>
      </c>
      <c r="K1385" s="154" t="s">
        <v>159</v>
      </c>
      <c r="L1385" s="154" t="s">
        <v>14039</v>
      </c>
      <c r="M1385" s="155">
        <v>45888.461111111108</v>
      </c>
      <c r="N1385" s="155">
        <v>45890.417361111111</v>
      </c>
      <c r="O1385" s="8"/>
      <c r="P1385" s="154" t="s">
        <v>10063</v>
      </c>
      <c r="Q1385" s="154" t="s">
        <v>10063</v>
      </c>
      <c r="R1385" s="154" t="s">
        <v>2973</v>
      </c>
      <c r="S1385" s="154" t="s">
        <v>2973</v>
      </c>
      <c r="T1385" s="154" t="s">
        <v>8052</v>
      </c>
      <c r="U1385" s="154" t="s">
        <v>9429</v>
      </c>
      <c r="V1385" s="154" t="s">
        <v>14040</v>
      </c>
      <c r="W1385" s="154" t="s">
        <v>2967</v>
      </c>
      <c r="X1385" s="8"/>
      <c r="Y1385" s="154" t="s">
        <v>25</v>
      </c>
      <c r="Z1385" s="154" t="str">
        <f>VLOOKUP(D1385,TIPOLOGIA!A:F,5,0)</f>
        <v>TERRESTRE</v>
      </c>
      <c r="AA1385" s="154" t="s">
        <v>838</v>
      </c>
      <c r="AB1385" s="46">
        <v>1</v>
      </c>
      <c r="AC1385" s="87">
        <f>IF(W1385="SOPORTE_TELEFÓNICO",'BASE LIQUIDACION REDEBAN 2025'!$B$19,IF(AND(W1385="VISITA_TÉCNICA",Y1385="TIPO II"),'BASE LIQUIDACION REDEBAN 2025'!$B$18,'BASE LIQUIDACION REDEBAN 2025'!$B$17))</f>
        <v>35779.500569199998</v>
      </c>
      <c r="AD1385" s="87">
        <v>0</v>
      </c>
      <c r="AE1385" s="87">
        <f t="shared" si="21"/>
        <v>35779.500569199998</v>
      </c>
    </row>
    <row r="1386" spans="1:31">
      <c r="A1386" s="154" t="s">
        <v>76</v>
      </c>
      <c r="B1386" s="154" t="str">
        <f>VLOOKUP(A1386,'CENTRO DE COSTOS'!A:D,4,FALSE)</f>
        <v>DIEGO FERNANDO HENAO CARDONA</v>
      </c>
      <c r="C1386" s="154" t="str">
        <f>VLOOKUP(A1386,'CENTRO DE COSTOS'!A:D,2,FALSE)</f>
        <v>0004-0003</v>
      </c>
      <c r="D1386" s="154">
        <v>19532</v>
      </c>
      <c r="E1386" s="154">
        <v>2591867</v>
      </c>
      <c r="F1386" s="154">
        <v>75939</v>
      </c>
      <c r="G1386" s="154" t="s">
        <v>8049</v>
      </c>
      <c r="H1386" s="154" t="s">
        <v>258</v>
      </c>
      <c r="I1386" s="154" t="s">
        <v>575</v>
      </c>
      <c r="J1386" s="154" t="s">
        <v>14041</v>
      </c>
      <c r="K1386" s="154" t="s">
        <v>159</v>
      </c>
      <c r="L1386" s="154" t="s">
        <v>14042</v>
      </c>
      <c r="M1386" s="155">
        <v>45882.478472222225</v>
      </c>
      <c r="N1386" s="155">
        <v>45890.421527777777</v>
      </c>
      <c r="O1386" s="8"/>
      <c r="P1386" s="154" t="s">
        <v>10063</v>
      </c>
      <c r="Q1386" s="154" t="s">
        <v>10063</v>
      </c>
      <c r="R1386" s="154" t="s">
        <v>2973</v>
      </c>
      <c r="S1386" s="154" t="s">
        <v>2973</v>
      </c>
      <c r="T1386" s="154" t="s">
        <v>8052</v>
      </c>
      <c r="U1386" s="154" t="s">
        <v>9429</v>
      </c>
      <c r="V1386" s="154" t="s">
        <v>14043</v>
      </c>
      <c r="W1386" s="154" t="s">
        <v>10144</v>
      </c>
      <c r="X1386" s="8"/>
      <c r="Y1386" s="154" t="s">
        <v>32</v>
      </c>
      <c r="Z1386" s="154" t="str">
        <f>VLOOKUP(D1386,TIPOLOGIA!A:F,5,0)</f>
        <v>TERRESTRE</v>
      </c>
      <c r="AA1386" s="154"/>
      <c r="AB1386" s="46">
        <v>0</v>
      </c>
      <c r="AC1386" s="87">
        <f>IF(W1386="SOPORTE_TELEFÓNICO",'BASE LIQUIDACION REDEBAN 2025'!$B$19,IF(AND(W1386="VISITA_TÉCNICA",Y1386="TIPO II"),'BASE LIQUIDACION REDEBAN 2025'!$B$18,'BASE LIQUIDACION REDEBAN 2025'!$B$17))</f>
        <v>35779.500569199998</v>
      </c>
      <c r="AD1386" s="87">
        <v>0</v>
      </c>
      <c r="AE1386" s="87">
        <f t="shared" si="21"/>
        <v>35779.500569199998</v>
      </c>
    </row>
    <row r="1387" spans="1:31">
      <c r="A1387" s="154" t="s">
        <v>91</v>
      </c>
      <c r="B1387" s="154" t="str">
        <f>VLOOKUP(A1387,'CENTRO DE COSTOS'!A:D,4,FALSE)</f>
        <v>JOSE MAURICIO HERNANDEZ ROJAS</v>
      </c>
      <c r="C1387" s="154" t="str">
        <f>VLOOKUP(A1387,'CENTRO DE COSTOS'!A:D,2,FALSE)</f>
        <v>0004-0001</v>
      </c>
      <c r="D1387" s="154">
        <v>23001</v>
      </c>
      <c r="E1387" s="154">
        <v>2612348</v>
      </c>
      <c r="F1387" s="154">
        <v>76143</v>
      </c>
      <c r="G1387" s="154" t="s">
        <v>8049</v>
      </c>
      <c r="H1387" s="154" t="s">
        <v>421</v>
      </c>
      <c r="I1387" s="154" t="s">
        <v>91</v>
      </c>
      <c r="J1387" s="154" t="s">
        <v>14044</v>
      </c>
      <c r="K1387" s="154" t="s">
        <v>159</v>
      </c>
      <c r="L1387" s="154" t="s">
        <v>14045</v>
      </c>
      <c r="M1387" s="155">
        <v>45888.491666666669</v>
      </c>
      <c r="N1387" s="155">
        <v>45890.428472222222</v>
      </c>
      <c r="O1387" s="8"/>
      <c r="P1387" s="154" t="s">
        <v>10063</v>
      </c>
      <c r="Q1387" s="154" t="s">
        <v>10063</v>
      </c>
      <c r="R1387" s="154" t="s">
        <v>2973</v>
      </c>
      <c r="S1387" s="154" t="s">
        <v>2973</v>
      </c>
      <c r="T1387" s="154" t="s">
        <v>8052</v>
      </c>
      <c r="U1387" s="154" t="s">
        <v>9429</v>
      </c>
      <c r="V1387" s="154" t="s">
        <v>14046</v>
      </c>
      <c r="W1387" s="154" t="s">
        <v>2967</v>
      </c>
      <c r="X1387" s="8"/>
      <c r="Y1387" s="154" t="s">
        <v>25</v>
      </c>
      <c r="Z1387" s="154" t="str">
        <f>VLOOKUP(D1387,TIPOLOGIA!A:F,5,0)</f>
        <v>TERRESTRE</v>
      </c>
      <c r="AA1387" s="154" t="s">
        <v>2371</v>
      </c>
      <c r="AB1387" s="46">
        <v>1</v>
      </c>
      <c r="AC1387" s="87">
        <f>IF(W1387="SOPORTE_TELEFÓNICO",'BASE LIQUIDACION REDEBAN 2025'!$B$19,IF(AND(W1387="VISITA_TÉCNICA",Y1387="TIPO II"),'BASE LIQUIDACION REDEBAN 2025'!$B$18,'BASE LIQUIDACION REDEBAN 2025'!$B$17))</f>
        <v>35779.500569199998</v>
      </c>
      <c r="AD1387" s="87">
        <v>0</v>
      </c>
      <c r="AE1387" s="87">
        <f t="shared" si="21"/>
        <v>35779.500569199998</v>
      </c>
    </row>
    <row r="1388" spans="1:31">
      <c r="A1388" s="154" t="s">
        <v>68</v>
      </c>
      <c r="B1388" s="154" t="str">
        <f>VLOOKUP(A1388,'CENTRO DE COSTOS'!A:D,4,FALSE)</f>
        <v>WILLIAM ASDRUBAL ROZO ROZO</v>
      </c>
      <c r="C1388" s="154" t="str">
        <f>VLOOKUP(A1388,'CENTRO DE COSTOS'!A:D,2,FALSE)</f>
        <v>0004-0004</v>
      </c>
      <c r="D1388" s="154">
        <v>11001</v>
      </c>
      <c r="E1388" s="154">
        <v>2610428</v>
      </c>
      <c r="F1388" s="154">
        <v>17568</v>
      </c>
      <c r="G1388" s="154" t="s">
        <v>8049</v>
      </c>
      <c r="H1388" s="154" t="s">
        <v>470</v>
      </c>
      <c r="I1388" s="154" t="s">
        <v>68</v>
      </c>
      <c r="J1388" s="154" t="s">
        <v>3044</v>
      </c>
      <c r="K1388" s="154" t="s">
        <v>159</v>
      </c>
      <c r="L1388" s="154" t="s">
        <v>14047</v>
      </c>
      <c r="M1388" s="155">
        <v>45888.384722222225</v>
      </c>
      <c r="N1388" s="155">
        <v>45890.429861111108</v>
      </c>
      <c r="O1388" s="8"/>
      <c r="P1388" s="154" t="s">
        <v>10063</v>
      </c>
      <c r="Q1388" s="154" t="s">
        <v>10063</v>
      </c>
      <c r="R1388" s="154" t="s">
        <v>2973</v>
      </c>
      <c r="S1388" s="154" t="s">
        <v>2973</v>
      </c>
      <c r="T1388" s="154" t="s">
        <v>8052</v>
      </c>
      <c r="U1388" s="154" t="s">
        <v>9429</v>
      </c>
      <c r="V1388" s="154" t="s">
        <v>14048</v>
      </c>
      <c r="W1388" s="154" t="s">
        <v>2967</v>
      </c>
      <c r="X1388" s="8"/>
      <c r="Y1388" s="154" t="s">
        <v>25</v>
      </c>
      <c r="Z1388" s="154" t="str">
        <f>VLOOKUP(D1388,TIPOLOGIA!A:F,5,0)</f>
        <v>TERRESTRE</v>
      </c>
      <c r="AA1388" s="154" t="s">
        <v>475</v>
      </c>
      <c r="AB1388" s="46">
        <v>1</v>
      </c>
      <c r="AC1388" s="87">
        <f>IF(W1388="SOPORTE_TELEFÓNICO",'BASE LIQUIDACION REDEBAN 2025'!$B$19,IF(AND(W1388="VISITA_TÉCNICA",Y1388="TIPO II"),'BASE LIQUIDACION REDEBAN 2025'!$B$18,'BASE LIQUIDACION REDEBAN 2025'!$B$17))</f>
        <v>35779.500569199998</v>
      </c>
      <c r="AD1388" s="87">
        <v>0</v>
      </c>
      <c r="AE1388" s="87">
        <f t="shared" si="21"/>
        <v>35779.500569199998</v>
      </c>
    </row>
    <row r="1389" spans="1:31">
      <c r="A1389" s="154" t="s">
        <v>101</v>
      </c>
      <c r="B1389" s="154" t="str">
        <f>VLOOKUP(A1389,'CENTRO DE COSTOS'!A:D,4,FALSE)</f>
        <v>KEVIN ALEXIS CORZO BUSTOS</v>
      </c>
      <c r="C1389" s="154" t="str">
        <f>VLOOKUP(A1389,'CENTRO DE COSTOS'!A:D,2,FALSE)</f>
        <v>0004-0007</v>
      </c>
      <c r="D1389" s="154">
        <v>85139</v>
      </c>
      <c r="E1389" s="154">
        <v>2602022</v>
      </c>
      <c r="F1389" s="154">
        <v>21214</v>
      </c>
      <c r="G1389" s="154" t="s">
        <v>8049</v>
      </c>
      <c r="H1389" s="154" t="s">
        <v>189</v>
      </c>
      <c r="I1389" s="154" t="s">
        <v>14049</v>
      </c>
      <c r="J1389" s="154" t="s">
        <v>14050</v>
      </c>
      <c r="K1389" s="154" t="s">
        <v>159</v>
      </c>
      <c r="L1389" s="154" t="s">
        <v>14051</v>
      </c>
      <c r="M1389" s="155">
        <v>45884.375</v>
      </c>
      <c r="N1389" s="155">
        <v>45890.431944444441</v>
      </c>
      <c r="O1389" s="8"/>
      <c r="P1389" s="154" t="s">
        <v>10063</v>
      </c>
      <c r="Q1389" s="154" t="s">
        <v>10063</v>
      </c>
      <c r="R1389" s="154" t="s">
        <v>2973</v>
      </c>
      <c r="S1389" s="154" t="s">
        <v>2973</v>
      </c>
      <c r="T1389" s="154" t="s">
        <v>8052</v>
      </c>
      <c r="U1389" s="154" t="s">
        <v>9429</v>
      </c>
      <c r="V1389" s="154" t="s">
        <v>14052</v>
      </c>
      <c r="W1389" s="154" t="s">
        <v>10144</v>
      </c>
      <c r="X1389" s="8"/>
      <c r="Y1389" s="154" t="s">
        <v>28</v>
      </c>
      <c r="Z1389" s="154" t="str">
        <f>VLOOKUP(D1389,TIPOLOGIA!A:F,5,0)</f>
        <v>TERRESTRE</v>
      </c>
      <c r="AA1389" s="154" t="s">
        <v>194</v>
      </c>
      <c r="AB1389" s="46">
        <v>0</v>
      </c>
      <c r="AC1389" s="87">
        <f>IF(W1389="SOPORTE_TELEFÓNICO",'BASE LIQUIDACION REDEBAN 2025'!$B$19,IF(AND(W1389="VISITA_TÉCNICA",Y1389="TIPO II"),'BASE LIQUIDACION REDEBAN 2025'!$B$18,'BASE LIQUIDACION REDEBAN 2025'!$B$17))</f>
        <v>35779.500569199998</v>
      </c>
      <c r="AD1389" s="87">
        <v>0</v>
      </c>
      <c r="AE1389" s="87">
        <f t="shared" si="21"/>
        <v>35779.500569199998</v>
      </c>
    </row>
    <row r="1390" spans="1:31">
      <c r="A1390" s="154" t="s">
        <v>94</v>
      </c>
      <c r="B1390" s="154" t="str">
        <f>VLOOKUP(A1390,'CENTRO DE COSTOS'!A:D,4,FALSE)</f>
        <v>DIEGO FERNANDO HENAO CARDONA</v>
      </c>
      <c r="C1390" s="154" t="str">
        <f>VLOOKUP(A1390,'CENTRO DE COSTOS'!A:D,2,FALSE)</f>
        <v>0004-0002</v>
      </c>
      <c r="D1390" s="154">
        <v>66001</v>
      </c>
      <c r="E1390" s="154">
        <v>2619193</v>
      </c>
      <c r="F1390" s="154">
        <v>71140</v>
      </c>
      <c r="G1390" s="154" t="s">
        <v>8049</v>
      </c>
      <c r="H1390" s="154" t="s">
        <v>606</v>
      </c>
      <c r="I1390" s="154" t="s">
        <v>94</v>
      </c>
      <c r="J1390" s="154" t="s">
        <v>14053</v>
      </c>
      <c r="K1390" s="154" t="s">
        <v>159</v>
      </c>
      <c r="L1390" s="154" t="s">
        <v>14054</v>
      </c>
      <c r="M1390" s="155">
        <v>45889.513888888891</v>
      </c>
      <c r="N1390" s="155">
        <v>45890.432638888888</v>
      </c>
      <c r="O1390" s="8"/>
      <c r="P1390" s="154" t="s">
        <v>10063</v>
      </c>
      <c r="Q1390" s="154" t="s">
        <v>10063</v>
      </c>
      <c r="R1390" s="154" t="s">
        <v>2973</v>
      </c>
      <c r="S1390" s="154" t="s">
        <v>2973</v>
      </c>
      <c r="T1390" s="154" t="s">
        <v>8052</v>
      </c>
      <c r="U1390" s="154" t="s">
        <v>9429</v>
      </c>
      <c r="V1390" s="154" t="s">
        <v>14055</v>
      </c>
      <c r="W1390" s="154" t="s">
        <v>2967</v>
      </c>
      <c r="X1390" s="8"/>
      <c r="Y1390" s="154" t="s">
        <v>25</v>
      </c>
      <c r="Z1390" s="154" t="str">
        <f>VLOOKUP(D1390,TIPOLOGIA!A:F,5,0)</f>
        <v>TERRESTRE</v>
      </c>
      <c r="AA1390" s="154" t="s">
        <v>544</v>
      </c>
      <c r="AB1390" s="46">
        <v>1</v>
      </c>
      <c r="AC1390" s="87">
        <f>IF(W1390="SOPORTE_TELEFÓNICO",'BASE LIQUIDACION REDEBAN 2025'!$B$19,IF(AND(W1390="VISITA_TÉCNICA",Y1390="TIPO II"),'BASE LIQUIDACION REDEBAN 2025'!$B$18,'BASE LIQUIDACION REDEBAN 2025'!$B$17))</f>
        <v>35779.500569199998</v>
      </c>
      <c r="AD1390" s="87">
        <v>0</v>
      </c>
      <c r="AE1390" s="87">
        <f t="shared" si="21"/>
        <v>35779.500569199998</v>
      </c>
    </row>
    <row r="1391" spans="1:31">
      <c r="A1391" s="154" t="s">
        <v>76</v>
      </c>
      <c r="B1391" s="154" t="str">
        <f>VLOOKUP(A1391,'CENTRO DE COSTOS'!A:D,4,FALSE)</f>
        <v>DIEGO FERNANDO HENAO CARDONA</v>
      </c>
      <c r="C1391" s="154" t="str">
        <f>VLOOKUP(A1391,'CENTRO DE COSTOS'!A:D,2,FALSE)</f>
        <v>0004-0003</v>
      </c>
      <c r="D1391" s="154">
        <v>19355</v>
      </c>
      <c r="E1391" s="154">
        <v>2595030</v>
      </c>
      <c r="F1391" s="154">
        <v>58504</v>
      </c>
      <c r="G1391" s="154" t="s">
        <v>8049</v>
      </c>
      <c r="H1391" s="154" t="s">
        <v>258</v>
      </c>
      <c r="I1391" s="154" t="s">
        <v>4807</v>
      </c>
      <c r="J1391" s="154" t="s">
        <v>12871</v>
      </c>
      <c r="K1391" s="154" t="s">
        <v>159</v>
      </c>
      <c r="L1391" s="154" t="s">
        <v>14056</v>
      </c>
      <c r="M1391" s="155">
        <v>45882.743750000001</v>
      </c>
      <c r="N1391" s="155">
        <v>45890.435416666667</v>
      </c>
      <c r="O1391" s="8"/>
      <c r="P1391" s="154" t="s">
        <v>10063</v>
      </c>
      <c r="Q1391" s="154" t="s">
        <v>10063</v>
      </c>
      <c r="R1391" s="154" t="s">
        <v>2973</v>
      </c>
      <c r="S1391" s="154" t="s">
        <v>2973</v>
      </c>
      <c r="T1391" s="154" t="s">
        <v>10621</v>
      </c>
      <c r="U1391" s="154" t="s">
        <v>9451</v>
      </c>
      <c r="V1391" s="154" t="s">
        <v>14057</v>
      </c>
      <c r="W1391" s="154" t="s">
        <v>3213</v>
      </c>
      <c r="X1391" s="8"/>
      <c r="Y1391" s="154" t="s">
        <v>32</v>
      </c>
      <c r="Z1391" s="154" t="str">
        <f>VLOOKUP(D1391,TIPOLOGIA!A:F,5,0)</f>
        <v>TERRESTRE</v>
      </c>
      <c r="AA1391" s="154" t="s">
        <v>3668</v>
      </c>
      <c r="AB1391" s="46">
        <v>0</v>
      </c>
      <c r="AC1391" s="87">
        <f>IF(W1391="SOPORTE_TELEFÓNICO",'BASE LIQUIDACION REDEBAN 2025'!$B$19,IF(AND(W1391="VISITA_TÉCNICA",Y1391="TIPO II"),'BASE LIQUIDACION REDEBAN 2025'!$B$18,'BASE LIQUIDACION REDEBAN 2025'!$B$17))</f>
        <v>41241.0800752</v>
      </c>
      <c r="AD1391" s="87">
        <v>0</v>
      </c>
      <c r="AE1391" s="87">
        <f t="shared" si="21"/>
        <v>41241.0800752</v>
      </c>
    </row>
    <row r="1392" spans="1:31">
      <c r="A1392" s="154" t="s">
        <v>92</v>
      </c>
      <c r="B1392" s="154" t="str">
        <f>VLOOKUP(A1392,'CENTRO DE COSTOS'!A:D,4,FALSE)</f>
        <v>KEVIN ALEXIS CORZO BUSTOS</v>
      </c>
      <c r="C1392" s="154" t="str">
        <f>VLOOKUP(A1392,'CENTRO DE COSTOS'!A:D,2,FALSE)</f>
        <v>0004-0007</v>
      </c>
      <c r="D1392" s="154">
        <v>41791</v>
      </c>
      <c r="E1392" s="154">
        <v>2605034</v>
      </c>
      <c r="F1392" s="154">
        <v>56851</v>
      </c>
      <c r="G1392" s="154" t="s">
        <v>8049</v>
      </c>
      <c r="H1392" s="154" t="s">
        <v>249</v>
      </c>
      <c r="I1392" s="154" t="s">
        <v>558</v>
      </c>
      <c r="J1392" s="154" t="s">
        <v>14058</v>
      </c>
      <c r="K1392" s="154" t="s">
        <v>159</v>
      </c>
      <c r="L1392" s="154" t="s">
        <v>14059</v>
      </c>
      <c r="M1392" s="155">
        <v>45884.647222222222</v>
      </c>
      <c r="N1392" s="155">
        <v>45890.436111111114</v>
      </c>
      <c r="O1392" s="8"/>
      <c r="P1392" s="154" t="s">
        <v>10063</v>
      </c>
      <c r="Q1392" s="154" t="s">
        <v>10063</v>
      </c>
      <c r="R1392" s="154" t="s">
        <v>2973</v>
      </c>
      <c r="S1392" s="154" t="s">
        <v>2973</v>
      </c>
      <c r="T1392" s="154" t="s">
        <v>8052</v>
      </c>
      <c r="U1392" s="154" t="s">
        <v>9429</v>
      </c>
      <c r="V1392" s="154" t="s">
        <v>14060</v>
      </c>
      <c r="W1392" s="154" t="s">
        <v>10144</v>
      </c>
      <c r="X1392" s="8"/>
      <c r="Y1392" s="154" t="s">
        <v>30</v>
      </c>
      <c r="Z1392" s="154" t="str">
        <f>VLOOKUP(D1392,TIPOLOGIA!A:F,5,0)</f>
        <v>TERRESTRE</v>
      </c>
      <c r="AA1392" s="154"/>
      <c r="AB1392" s="46">
        <v>0</v>
      </c>
      <c r="AC1392" s="87">
        <f>IF(W1392="SOPORTE_TELEFÓNICO",'BASE LIQUIDACION REDEBAN 2025'!$B$19,IF(AND(W1392="VISITA_TÉCNICA",Y1392="TIPO II"),'BASE LIQUIDACION REDEBAN 2025'!$B$18,'BASE LIQUIDACION REDEBAN 2025'!$B$17))</f>
        <v>35779.500569199998</v>
      </c>
      <c r="AD1392" s="87">
        <v>0</v>
      </c>
      <c r="AE1392" s="87">
        <f t="shared" si="21"/>
        <v>35779.500569199998</v>
      </c>
    </row>
    <row r="1393" spans="1:31">
      <c r="A1393" s="154" t="s">
        <v>72</v>
      </c>
      <c r="B1393" s="154" t="str">
        <f>VLOOKUP(A1393,'CENTRO DE COSTOS'!A:D,4,FALSE)</f>
        <v>MIGUEL JULIÁN HERNÁNDEZ GUARÍN</v>
      </c>
      <c r="C1393" s="154" t="str">
        <f>VLOOKUP(A1393,'CENTRO DE COSTOS'!A:D,2,FALSE)</f>
        <v>0004-0008</v>
      </c>
      <c r="D1393" s="154">
        <v>68081</v>
      </c>
      <c r="E1393" s="154">
        <v>2604673</v>
      </c>
      <c r="F1393" s="154">
        <v>54409</v>
      </c>
      <c r="G1393" s="154" t="s">
        <v>8049</v>
      </c>
      <c r="H1393" s="154" t="s">
        <v>820</v>
      </c>
      <c r="I1393" s="154" t="s">
        <v>829</v>
      </c>
      <c r="J1393" s="154" t="s">
        <v>14061</v>
      </c>
      <c r="K1393" s="154" t="s">
        <v>159</v>
      </c>
      <c r="L1393" s="154" t="s">
        <v>14062</v>
      </c>
      <c r="M1393" s="155">
        <v>45884.619444444441</v>
      </c>
      <c r="N1393" s="155">
        <v>45890.436805555553</v>
      </c>
      <c r="O1393" s="8"/>
      <c r="P1393" s="154" t="s">
        <v>10063</v>
      </c>
      <c r="Q1393" s="154" t="s">
        <v>10063</v>
      </c>
      <c r="R1393" s="154" t="s">
        <v>200</v>
      </c>
      <c r="S1393" s="154" t="s">
        <v>739</v>
      </c>
      <c r="T1393" s="154" t="s">
        <v>8052</v>
      </c>
      <c r="U1393" s="154" t="s">
        <v>9429</v>
      </c>
      <c r="V1393" s="154" t="s">
        <v>14063</v>
      </c>
      <c r="W1393" s="154" t="s">
        <v>10144</v>
      </c>
      <c r="X1393" s="8"/>
      <c r="Y1393" s="154" t="s">
        <v>30</v>
      </c>
      <c r="Z1393" s="154" t="str">
        <f>VLOOKUP(D1393,TIPOLOGIA!A:F,5,0)</f>
        <v>TERRESTRE</v>
      </c>
      <c r="AA1393" s="154"/>
      <c r="AB1393" s="46">
        <v>0</v>
      </c>
      <c r="AC1393" s="87">
        <f>IF(W1393="SOPORTE_TELEFÓNICO",'BASE LIQUIDACION REDEBAN 2025'!$B$19,IF(AND(W1393="VISITA_TÉCNICA",Y1393="TIPO II"),'BASE LIQUIDACION REDEBAN 2025'!$B$18,'BASE LIQUIDACION REDEBAN 2025'!$B$17))</f>
        <v>35779.500569199998</v>
      </c>
      <c r="AD1393" s="87">
        <v>0</v>
      </c>
      <c r="AE1393" s="87">
        <f t="shared" si="21"/>
        <v>35779.500569199998</v>
      </c>
    </row>
    <row r="1394" spans="1:31">
      <c r="A1394" s="154" t="s">
        <v>100</v>
      </c>
      <c r="B1394" s="154" t="str">
        <f>VLOOKUP(A1394,'CENTRO DE COSTOS'!A:D,4,FALSE)</f>
        <v>KEVIN ALEXIS CORZO BUSTOS</v>
      </c>
      <c r="C1394" s="154" t="str">
        <f>VLOOKUP(A1394,'CENTRO DE COSTOS'!A:D,2,FALSE)</f>
        <v>0004-0007</v>
      </c>
      <c r="D1394" s="154">
        <v>95001</v>
      </c>
      <c r="E1394" s="154">
        <v>2600542</v>
      </c>
      <c r="F1394" s="154">
        <v>80059</v>
      </c>
      <c r="G1394" s="154" t="s">
        <v>8049</v>
      </c>
      <c r="H1394" s="154" t="s">
        <v>4421</v>
      </c>
      <c r="I1394" s="154" t="s">
        <v>4913</v>
      </c>
      <c r="J1394" s="154" t="s">
        <v>14064</v>
      </c>
      <c r="K1394" s="154" t="s">
        <v>159</v>
      </c>
      <c r="L1394" s="154" t="s">
        <v>14065</v>
      </c>
      <c r="M1394" s="155">
        <v>45883.722222222219</v>
      </c>
      <c r="N1394" s="155">
        <v>45890.438194444447</v>
      </c>
      <c r="O1394" s="8"/>
      <c r="P1394" s="154" t="s">
        <v>10063</v>
      </c>
      <c r="Q1394" s="154" t="s">
        <v>10063</v>
      </c>
      <c r="R1394" s="154" t="s">
        <v>2973</v>
      </c>
      <c r="S1394" s="154" t="s">
        <v>2973</v>
      </c>
      <c r="T1394" s="154" t="s">
        <v>8052</v>
      </c>
      <c r="U1394" s="154" t="s">
        <v>9429</v>
      </c>
      <c r="V1394" s="154" t="s">
        <v>14066</v>
      </c>
      <c r="W1394" s="154" t="s">
        <v>10144</v>
      </c>
      <c r="X1394" s="8"/>
      <c r="Y1394" s="154" t="s">
        <v>32</v>
      </c>
      <c r="Z1394" s="154" t="str">
        <f>VLOOKUP(D1394,TIPOLOGIA!A:F,5,0)</f>
        <v>TERRESTRE</v>
      </c>
      <c r="AA1394" s="154"/>
      <c r="AB1394" s="46">
        <v>0</v>
      </c>
      <c r="AC1394" s="87">
        <f>IF(W1394="SOPORTE_TELEFÓNICO",'BASE LIQUIDACION REDEBAN 2025'!$B$19,IF(AND(W1394="VISITA_TÉCNICA",Y1394="TIPO II"),'BASE LIQUIDACION REDEBAN 2025'!$B$18,'BASE LIQUIDACION REDEBAN 2025'!$B$17))</f>
        <v>35779.500569199998</v>
      </c>
      <c r="AD1394" s="87">
        <v>0</v>
      </c>
      <c r="AE1394" s="87">
        <f t="shared" si="21"/>
        <v>35779.500569199998</v>
      </c>
    </row>
    <row r="1395" spans="1:31">
      <c r="A1395" s="154" t="s">
        <v>90</v>
      </c>
      <c r="B1395" s="154" t="str">
        <f>VLOOKUP(A1395,'CENTRO DE COSTOS'!A:D,4,FALSE)</f>
        <v>JUAN SEBASTIÁN RÍOS CASTRILLÓN</v>
      </c>
      <c r="C1395" s="154" t="str">
        <f>VLOOKUP(A1395,'CENTRO DE COSTOS'!A:D,2,FALSE)</f>
        <v>0004-0005</v>
      </c>
      <c r="D1395" s="154">
        <v>5021</v>
      </c>
      <c r="E1395" s="154">
        <v>2599648</v>
      </c>
      <c r="F1395" s="154">
        <v>45337</v>
      </c>
      <c r="G1395" s="154" t="s">
        <v>8049</v>
      </c>
      <c r="H1395" s="154" t="s">
        <v>197</v>
      </c>
      <c r="I1395" s="154" t="s">
        <v>3970</v>
      </c>
      <c r="J1395" s="154" t="s">
        <v>14067</v>
      </c>
      <c r="K1395" s="154" t="s">
        <v>159</v>
      </c>
      <c r="L1395" s="154" t="s">
        <v>14068</v>
      </c>
      <c r="M1395" s="155">
        <v>45883.642361111109</v>
      </c>
      <c r="N1395" s="155">
        <v>45890.438888888886</v>
      </c>
      <c r="O1395" s="8"/>
      <c r="P1395" s="154" t="s">
        <v>10063</v>
      </c>
      <c r="Q1395" s="154" t="s">
        <v>10063</v>
      </c>
      <c r="R1395" s="154" t="s">
        <v>2973</v>
      </c>
      <c r="S1395" s="154" t="s">
        <v>2973</v>
      </c>
      <c r="T1395" s="154" t="s">
        <v>8052</v>
      </c>
      <c r="U1395" s="154" t="s">
        <v>9429</v>
      </c>
      <c r="V1395" s="154" t="s">
        <v>14069</v>
      </c>
      <c r="W1395" s="154" t="s">
        <v>10144</v>
      </c>
      <c r="X1395" s="8"/>
      <c r="Y1395" s="154" t="s">
        <v>30</v>
      </c>
      <c r="Z1395" s="154" t="str">
        <f>VLOOKUP(D1395,TIPOLOGIA!A:F,5,0)</f>
        <v>TERRESTRE</v>
      </c>
      <c r="AA1395" s="154"/>
      <c r="AB1395" s="46">
        <v>0</v>
      </c>
      <c r="AC1395" s="87">
        <f>IF(W1395="SOPORTE_TELEFÓNICO",'BASE LIQUIDACION REDEBAN 2025'!$B$19,IF(AND(W1395="VISITA_TÉCNICA",Y1395="TIPO II"),'BASE LIQUIDACION REDEBAN 2025'!$B$18,'BASE LIQUIDACION REDEBAN 2025'!$B$17))</f>
        <v>35779.500569199998</v>
      </c>
      <c r="AD1395" s="87">
        <v>0</v>
      </c>
      <c r="AE1395" s="87">
        <f t="shared" si="21"/>
        <v>35779.500569199998</v>
      </c>
    </row>
    <row r="1396" spans="1:31">
      <c r="A1396" s="154" t="s">
        <v>92</v>
      </c>
      <c r="B1396" s="154" t="str">
        <f>VLOOKUP(A1396,'CENTRO DE COSTOS'!A:D,4,FALSE)</f>
        <v>KEVIN ALEXIS CORZO BUSTOS</v>
      </c>
      <c r="C1396" s="154" t="str">
        <f>VLOOKUP(A1396,'CENTRO DE COSTOS'!A:D,2,FALSE)</f>
        <v>0004-0007</v>
      </c>
      <c r="D1396" s="154">
        <v>18753</v>
      </c>
      <c r="E1396" s="154">
        <v>2597924</v>
      </c>
      <c r="F1396" s="154">
        <v>77569</v>
      </c>
      <c r="G1396" s="154" t="s">
        <v>8049</v>
      </c>
      <c r="H1396" s="154" t="s">
        <v>157</v>
      </c>
      <c r="I1396" s="154" t="s">
        <v>217</v>
      </c>
      <c r="J1396" s="154" t="s">
        <v>14070</v>
      </c>
      <c r="K1396" s="154" t="s">
        <v>159</v>
      </c>
      <c r="L1396" s="154" t="s">
        <v>14071</v>
      </c>
      <c r="M1396" s="155">
        <v>45883.484722222223</v>
      </c>
      <c r="N1396" s="155">
        <v>45890.439583333333</v>
      </c>
      <c r="O1396" s="8"/>
      <c r="P1396" s="154" t="s">
        <v>10063</v>
      </c>
      <c r="Q1396" s="154" t="s">
        <v>10063</v>
      </c>
      <c r="R1396" s="154" t="s">
        <v>2973</v>
      </c>
      <c r="S1396" s="154" t="s">
        <v>2973</v>
      </c>
      <c r="T1396" s="154" t="s">
        <v>8052</v>
      </c>
      <c r="U1396" s="154" t="s">
        <v>9429</v>
      </c>
      <c r="V1396" s="154" t="s">
        <v>14072</v>
      </c>
      <c r="W1396" s="154" t="s">
        <v>10144</v>
      </c>
      <c r="X1396" s="8"/>
      <c r="Y1396" s="154" t="s">
        <v>180</v>
      </c>
      <c r="Z1396" s="154" t="str">
        <f>VLOOKUP(D1396,TIPOLOGIA!A:F,5,0)</f>
        <v>TERRESTRE / AEREO</v>
      </c>
      <c r="AA1396" s="154"/>
      <c r="AB1396" s="46">
        <v>0</v>
      </c>
      <c r="AC1396" s="87">
        <f>IF(W1396="SOPORTE_TELEFÓNICO",'BASE LIQUIDACION REDEBAN 2025'!$B$19,IF(AND(W1396="VISITA_TÉCNICA",Y1396="TIPO II"),'BASE LIQUIDACION REDEBAN 2025'!$B$18,'BASE LIQUIDACION REDEBAN 2025'!$B$17))</f>
        <v>35779.500569199998</v>
      </c>
      <c r="AD1396" s="87">
        <v>0</v>
      </c>
      <c r="AE1396" s="87">
        <f t="shared" si="21"/>
        <v>35779.500569199998</v>
      </c>
    </row>
    <row r="1397" spans="1:31">
      <c r="A1397" s="154" t="s">
        <v>60</v>
      </c>
      <c r="B1397" s="154" t="str">
        <f>VLOOKUP(A1397,'CENTRO DE COSTOS'!A:D,4,FALSE)</f>
        <v>JUAN SEBASTIÁN RÍOS CASTRILLÓN</v>
      </c>
      <c r="C1397" s="154" t="str">
        <f>VLOOKUP(A1397,'CENTRO DE COSTOS'!A:D,2,FALSE)</f>
        <v>0004-0005</v>
      </c>
      <c r="D1397" s="154">
        <v>5665</v>
      </c>
      <c r="E1397" s="154">
        <v>2595247</v>
      </c>
      <c r="F1397" s="154">
        <v>45304</v>
      </c>
      <c r="G1397" s="154" t="s">
        <v>8049</v>
      </c>
      <c r="H1397" s="154" t="s">
        <v>197</v>
      </c>
      <c r="I1397" s="154" t="s">
        <v>1360</v>
      </c>
      <c r="J1397" s="154" t="s">
        <v>14073</v>
      </c>
      <c r="K1397" s="154" t="s">
        <v>159</v>
      </c>
      <c r="L1397" s="154" t="s">
        <v>14074</v>
      </c>
      <c r="M1397" s="155">
        <v>45883.333333333336</v>
      </c>
      <c r="N1397" s="155">
        <v>45890.44027777778</v>
      </c>
      <c r="O1397" s="8"/>
      <c r="P1397" s="154" t="s">
        <v>10063</v>
      </c>
      <c r="Q1397" s="154" t="s">
        <v>10063</v>
      </c>
      <c r="R1397" s="154" t="s">
        <v>200</v>
      </c>
      <c r="S1397" s="154" t="s">
        <v>739</v>
      </c>
      <c r="T1397" s="154" t="s">
        <v>8052</v>
      </c>
      <c r="U1397" s="154" t="s">
        <v>9429</v>
      </c>
      <c r="V1397" s="154" t="s">
        <v>14075</v>
      </c>
      <c r="W1397" s="154" t="s">
        <v>10144</v>
      </c>
      <c r="X1397" s="8"/>
      <c r="Y1397" s="154" t="s">
        <v>30</v>
      </c>
      <c r="Z1397" s="154" t="str">
        <f>VLOOKUP(D1397,TIPOLOGIA!A:F,5,0)</f>
        <v>TERRESTRE</v>
      </c>
      <c r="AA1397" s="154"/>
      <c r="AB1397" s="46">
        <v>0</v>
      </c>
      <c r="AC1397" s="87">
        <f>IF(W1397="SOPORTE_TELEFÓNICO",'BASE LIQUIDACION REDEBAN 2025'!$B$19,IF(AND(W1397="VISITA_TÉCNICA",Y1397="TIPO II"),'BASE LIQUIDACION REDEBAN 2025'!$B$18,'BASE LIQUIDACION REDEBAN 2025'!$B$17))</f>
        <v>35779.500569199998</v>
      </c>
      <c r="AD1397" s="87">
        <v>0</v>
      </c>
      <c r="AE1397" s="87">
        <f t="shared" si="21"/>
        <v>35779.500569199998</v>
      </c>
    </row>
    <row r="1398" spans="1:31">
      <c r="A1398" s="154" t="s">
        <v>91</v>
      </c>
      <c r="B1398" s="154" t="str">
        <f>VLOOKUP(A1398,'CENTRO DE COSTOS'!A:D,4,FALSE)</f>
        <v>JOSE MAURICIO HERNANDEZ ROJAS</v>
      </c>
      <c r="C1398" s="154" t="str">
        <f>VLOOKUP(A1398,'CENTRO DE COSTOS'!A:D,2,FALSE)</f>
        <v>0004-0001</v>
      </c>
      <c r="D1398" s="154">
        <v>5495</v>
      </c>
      <c r="E1398" s="154">
        <v>2584301</v>
      </c>
      <c r="F1398" s="154">
        <v>44723</v>
      </c>
      <c r="G1398" s="154" t="s">
        <v>8049</v>
      </c>
      <c r="H1398" s="154" t="s">
        <v>197</v>
      </c>
      <c r="I1398" s="154" t="s">
        <v>1995</v>
      </c>
      <c r="J1398" s="154" t="s">
        <v>14076</v>
      </c>
      <c r="K1398" s="154" t="s">
        <v>159</v>
      </c>
      <c r="L1398" s="154" t="s">
        <v>14077</v>
      </c>
      <c r="M1398" s="155">
        <v>45881.393750000003</v>
      </c>
      <c r="N1398" s="155">
        <v>45890.440972222219</v>
      </c>
      <c r="O1398" s="8"/>
      <c r="P1398" s="154" t="s">
        <v>10063</v>
      </c>
      <c r="Q1398" s="154" t="s">
        <v>10063</v>
      </c>
      <c r="R1398" s="154" t="s">
        <v>200</v>
      </c>
      <c r="S1398" s="154" t="s">
        <v>201</v>
      </c>
      <c r="T1398" s="154" t="s">
        <v>8052</v>
      </c>
      <c r="U1398" s="154" t="s">
        <v>9429</v>
      </c>
      <c r="V1398" s="154" t="s">
        <v>14078</v>
      </c>
      <c r="W1398" s="154" t="s">
        <v>10144</v>
      </c>
      <c r="X1398" s="8"/>
      <c r="Y1398" s="154" t="s">
        <v>30</v>
      </c>
      <c r="Z1398" s="154" t="str">
        <f>VLOOKUP(D1398,TIPOLOGIA!A:F,5,0)</f>
        <v>TERRESTRE</v>
      </c>
      <c r="AA1398" s="154"/>
      <c r="AB1398" s="46">
        <v>0</v>
      </c>
      <c r="AC1398" s="87">
        <f>IF(W1398="SOPORTE_TELEFÓNICO",'BASE LIQUIDACION REDEBAN 2025'!$B$19,IF(AND(W1398="VISITA_TÉCNICA",Y1398="TIPO II"),'BASE LIQUIDACION REDEBAN 2025'!$B$18,'BASE LIQUIDACION REDEBAN 2025'!$B$17))</f>
        <v>35779.500569199998</v>
      </c>
      <c r="AD1398" s="87">
        <v>0</v>
      </c>
      <c r="AE1398" s="87">
        <f t="shared" si="21"/>
        <v>35779.500569199998</v>
      </c>
    </row>
    <row r="1399" spans="1:31">
      <c r="A1399" s="154" t="s">
        <v>96</v>
      </c>
      <c r="B1399" s="154" t="str">
        <f>VLOOKUP(A1399,'CENTRO DE COSTOS'!A:D,4,FALSE)</f>
        <v>JOSE MAURICIO HERNANDEZ ROJAS</v>
      </c>
      <c r="C1399" s="154" t="str">
        <f>VLOOKUP(A1399,'CENTRO DE COSTOS'!A:D,2,FALSE)</f>
        <v>0004-0001</v>
      </c>
      <c r="D1399" s="154">
        <v>44090</v>
      </c>
      <c r="E1399" s="154">
        <v>2581534</v>
      </c>
      <c r="F1399" s="154">
        <v>31061</v>
      </c>
      <c r="G1399" s="154" t="s">
        <v>8049</v>
      </c>
      <c r="H1399" s="154" t="s">
        <v>1719</v>
      </c>
      <c r="I1399" s="154" t="s">
        <v>1733</v>
      </c>
      <c r="J1399" s="154" t="s">
        <v>3686</v>
      </c>
      <c r="K1399" s="154" t="s">
        <v>159</v>
      </c>
      <c r="L1399" s="154" t="s">
        <v>14079</v>
      </c>
      <c r="M1399" s="155">
        <v>45880.675694444442</v>
      </c>
      <c r="N1399" s="155">
        <v>45890.443055555559</v>
      </c>
      <c r="O1399" s="8"/>
      <c r="P1399" s="154" t="s">
        <v>10063</v>
      </c>
      <c r="Q1399" s="154" t="s">
        <v>10063</v>
      </c>
      <c r="R1399" s="154" t="s">
        <v>2973</v>
      </c>
      <c r="S1399" s="154" t="s">
        <v>2973</v>
      </c>
      <c r="T1399" s="154" t="s">
        <v>8052</v>
      </c>
      <c r="U1399" s="154" t="s">
        <v>9429</v>
      </c>
      <c r="V1399" s="154" t="s">
        <v>14080</v>
      </c>
      <c r="W1399" s="154" t="s">
        <v>10144</v>
      </c>
      <c r="X1399" s="8"/>
      <c r="Y1399" s="154" t="s">
        <v>30</v>
      </c>
      <c r="Z1399" s="154" t="str">
        <f>VLOOKUP(D1399,TIPOLOGIA!A:F,5,0)</f>
        <v>TERRESTRE</v>
      </c>
      <c r="AA1399" s="154"/>
      <c r="AB1399" s="46">
        <v>0</v>
      </c>
      <c r="AC1399" s="87">
        <f>IF(W1399="SOPORTE_TELEFÓNICO",'BASE LIQUIDACION REDEBAN 2025'!$B$19,IF(AND(W1399="VISITA_TÉCNICA",Y1399="TIPO II"),'BASE LIQUIDACION REDEBAN 2025'!$B$18,'BASE LIQUIDACION REDEBAN 2025'!$B$17))</f>
        <v>35779.500569199998</v>
      </c>
      <c r="AD1399" s="87">
        <v>0</v>
      </c>
      <c r="AE1399" s="87">
        <f t="shared" si="21"/>
        <v>35779.500569199998</v>
      </c>
    </row>
    <row r="1400" spans="1:31">
      <c r="A1400" s="154" t="s">
        <v>93</v>
      </c>
      <c r="B1400" s="154" t="str">
        <f>VLOOKUP(A1400,'CENTRO DE COSTOS'!A:D,4,FALSE)</f>
        <v>DIEGO FERNANDO HENAO CARDONA</v>
      </c>
      <c r="C1400" s="154" t="str">
        <f>VLOOKUP(A1400,'CENTRO DE COSTOS'!A:D,2,FALSE)</f>
        <v>0004-0003</v>
      </c>
      <c r="D1400" s="154">
        <v>52490</v>
      </c>
      <c r="E1400" s="154">
        <v>2593207</v>
      </c>
      <c r="F1400" s="154">
        <v>78255</v>
      </c>
      <c r="G1400" s="154" t="s">
        <v>8049</v>
      </c>
      <c r="H1400" s="154" t="s">
        <v>174</v>
      </c>
      <c r="I1400" s="154" t="s">
        <v>378</v>
      </c>
      <c r="J1400" s="154" t="s">
        <v>14081</v>
      </c>
      <c r="K1400" s="154" t="s">
        <v>159</v>
      </c>
      <c r="L1400" s="154" t="s">
        <v>14082</v>
      </c>
      <c r="M1400" s="155">
        <v>45882.598611111112</v>
      </c>
      <c r="N1400" s="155">
        <v>45890.451388888891</v>
      </c>
      <c r="O1400" s="8"/>
      <c r="P1400" s="154" t="s">
        <v>10063</v>
      </c>
      <c r="Q1400" s="154" t="s">
        <v>10063</v>
      </c>
      <c r="R1400" s="154" t="s">
        <v>2973</v>
      </c>
      <c r="S1400" s="154" t="s">
        <v>2973</v>
      </c>
      <c r="T1400" s="154" t="s">
        <v>8052</v>
      </c>
      <c r="U1400" s="154" t="s">
        <v>9429</v>
      </c>
      <c r="V1400" s="154" t="s">
        <v>14083</v>
      </c>
      <c r="W1400" s="154" t="s">
        <v>10144</v>
      </c>
      <c r="X1400" s="8"/>
      <c r="Y1400" s="154" t="s">
        <v>180</v>
      </c>
      <c r="Z1400" s="154" t="str">
        <f>VLOOKUP(D1400,TIPOLOGIA!A:F,5,0)</f>
        <v>FLUVIAL</v>
      </c>
      <c r="AA1400" s="154"/>
      <c r="AB1400" s="46">
        <v>0</v>
      </c>
      <c r="AC1400" s="87">
        <f>IF(W1400="SOPORTE_TELEFÓNICO",'BASE LIQUIDACION REDEBAN 2025'!$B$19,IF(AND(W1400="VISITA_TÉCNICA",Y1400="TIPO II"),'BASE LIQUIDACION REDEBAN 2025'!$B$18,'BASE LIQUIDACION REDEBAN 2025'!$B$17))</f>
        <v>35779.500569199998</v>
      </c>
      <c r="AD1400" s="87">
        <v>0</v>
      </c>
      <c r="AE1400" s="87">
        <f t="shared" si="21"/>
        <v>35779.500569199998</v>
      </c>
    </row>
    <row r="1401" spans="1:31">
      <c r="A1401" s="154" t="s">
        <v>94</v>
      </c>
      <c r="B1401" s="154" t="str">
        <f>VLOOKUP(A1401,'CENTRO DE COSTOS'!A:D,4,FALSE)</f>
        <v>DIEGO FERNANDO HENAO CARDONA</v>
      </c>
      <c r="C1401" s="154" t="str">
        <f>VLOOKUP(A1401,'CENTRO DE COSTOS'!A:D,2,FALSE)</f>
        <v>0004-0002</v>
      </c>
      <c r="D1401" s="154">
        <v>66001</v>
      </c>
      <c r="E1401" s="154">
        <v>2619462</v>
      </c>
      <c r="F1401" s="154">
        <v>59520</v>
      </c>
      <c r="G1401" s="154" t="s">
        <v>8049</v>
      </c>
      <c r="H1401" s="154" t="s">
        <v>606</v>
      </c>
      <c r="I1401" s="154" t="s">
        <v>94</v>
      </c>
      <c r="J1401" s="154" t="s">
        <v>14084</v>
      </c>
      <c r="K1401" s="154" t="s">
        <v>159</v>
      </c>
      <c r="L1401" s="154" t="s">
        <v>14085</v>
      </c>
      <c r="M1401" s="155">
        <v>45889.540277777778</v>
      </c>
      <c r="N1401" s="155">
        <v>45890.456250000003</v>
      </c>
      <c r="O1401" s="8"/>
      <c r="P1401" s="154" t="s">
        <v>10063</v>
      </c>
      <c r="Q1401" s="154" t="s">
        <v>10063</v>
      </c>
      <c r="R1401" s="154" t="s">
        <v>2973</v>
      </c>
      <c r="S1401" s="154" t="s">
        <v>2973</v>
      </c>
      <c r="T1401" s="154" t="s">
        <v>8052</v>
      </c>
      <c r="U1401" s="154" t="s">
        <v>9429</v>
      </c>
      <c r="V1401" s="154" t="s">
        <v>14086</v>
      </c>
      <c r="W1401" s="154" t="s">
        <v>2967</v>
      </c>
      <c r="X1401" s="8"/>
      <c r="Y1401" s="154" t="s">
        <v>25</v>
      </c>
      <c r="Z1401" s="154" t="str">
        <f>VLOOKUP(D1401,TIPOLOGIA!A:F,5,0)</f>
        <v>TERRESTRE</v>
      </c>
      <c r="AA1401" s="154" t="s">
        <v>544</v>
      </c>
      <c r="AB1401" s="46">
        <v>1</v>
      </c>
      <c r="AC1401" s="87">
        <f>IF(W1401="SOPORTE_TELEFÓNICO",'BASE LIQUIDACION REDEBAN 2025'!$B$19,IF(AND(W1401="VISITA_TÉCNICA",Y1401="TIPO II"),'BASE LIQUIDACION REDEBAN 2025'!$B$18,'BASE LIQUIDACION REDEBAN 2025'!$B$17))</f>
        <v>35779.500569199998</v>
      </c>
      <c r="AD1401" s="87">
        <v>0</v>
      </c>
      <c r="AE1401" s="87">
        <f t="shared" si="21"/>
        <v>35779.500569199998</v>
      </c>
    </row>
    <row r="1402" spans="1:31">
      <c r="A1402" s="154" t="s">
        <v>72</v>
      </c>
      <c r="B1402" s="154" t="str">
        <f>VLOOKUP(A1402,'CENTRO DE COSTOS'!A:D,4,FALSE)</f>
        <v>MIGUEL JULIÁN HERNÁNDEZ GUARÍN</v>
      </c>
      <c r="C1402" s="154" t="str">
        <f>VLOOKUP(A1402,'CENTRO DE COSTOS'!A:D,2,FALSE)</f>
        <v>0004-0008</v>
      </c>
      <c r="D1402" s="154">
        <v>68001</v>
      </c>
      <c r="E1402" s="154">
        <v>2617279</v>
      </c>
      <c r="F1402" s="154">
        <v>74094</v>
      </c>
      <c r="G1402" s="154" t="s">
        <v>8049</v>
      </c>
      <c r="H1402" s="154" t="s">
        <v>820</v>
      </c>
      <c r="I1402" s="154" t="s">
        <v>72</v>
      </c>
      <c r="J1402" s="154" t="s">
        <v>14087</v>
      </c>
      <c r="K1402" s="154" t="s">
        <v>159</v>
      </c>
      <c r="L1402" s="154" t="s">
        <v>14088</v>
      </c>
      <c r="M1402" s="155">
        <v>45889.400694444441</v>
      </c>
      <c r="N1402" s="155">
        <v>45890.460416666669</v>
      </c>
      <c r="O1402" s="8"/>
      <c r="P1402" s="154" t="s">
        <v>10063</v>
      </c>
      <c r="Q1402" s="154" t="s">
        <v>10063</v>
      </c>
      <c r="R1402" s="154" t="s">
        <v>2973</v>
      </c>
      <c r="S1402" s="154" t="s">
        <v>2973</v>
      </c>
      <c r="T1402" s="154" t="s">
        <v>8052</v>
      </c>
      <c r="U1402" s="154" t="s">
        <v>9429</v>
      </c>
      <c r="V1402" s="154" t="s">
        <v>14089</v>
      </c>
      <c r="W1402" s="154" t="s">
        <v>2967</v>
      </c>
      <c r="X1402" s="8"/>
      <c r="Y1402" s="154" t="s">
        <v>25</v>
      </c>
      <c r="Z1402" s="154" t="str">
        <f>VLOOKUP(D1402,TIPOLOGIA!A:F,5,0)</f>
        <v>TERRESTRE</v>
      </c>
      <c r="AA1402" s="154" t="s">
        <v>838</v>
      </c>
      <c r="AB1402" s="46">
        <v>1</v>
      </c>
      <c r="AC1402" s="87">
        <f>IF(W1402="SOPORTE_TELEFÓNICO",'BASE LIQUIDACION REDEBAN 2025'!$B$19,IF(AND(W1402="VISITA_TÉCNICA",Y1402="TIPO II"),'BASE LIQUIDACION REDEBAN 2025'!$B$18,'BASE LIQUIDACION REDEBAN 2025'!$B$17))</f>
        <v>35779.500569199998</v>
      </c>
      <c r="AD1402" s="87">
        <v>0</v>
      </c>
      <c r="AE1402" s="87">
        <f t="shared" si="21"/>
        <v>35779.500569199998</v>
      </c>
    </row>
    <row r="1403" spans="1:31">
      <c r="A1403" s="154" t="s">
        <v>94</v>
      </c>
      <c r="B1403" s="154" t="str">
        <f>VLOOKUP(A1403,'CENTRO DE COSTOS'!A:D,4,FALSE)</f>
        <v>DIEGO FERNANDO HENAO CARDONA</v>
      </c>
      <c r="C1403" s="154" t="str">
        <f>VLOOKUP(A1403,'CENTRO DE COSTOS'!A:D,2,FALSE)</f>
        <v>0004-0002</v>
      </c>
      <c r="D1403" s="154">
        <v>76147</v>
      </c>
      <c r="E1403" s="154">
        <v>2614106</v>
      </c>
      <c r="F1403" s="154">
        <v>26546</v>
      </c>
      <c r="G1403" s="154" t="s">
        <v>8049</v>
      </c>
      <c r="H1403" s="154" t="s">
        <v>227</v>
      </c>
      <c r="I1403" s="154" t="s">
        <v>2938</v>
      </c>
      <c r="J1403" s="154" t="s">
        <v>14090</v>
      </c>
      <c r="K1403" s="154" t="s">
        <v>159</v>
      </c>
      <c r="L1403" s="154" t="s">
        <v>14091</v>
      </c>
      <c r="M1403" s="155">
        <v>45888.646527777775</v>
      </c>
      <c r="N1403" s="155">
        <v>45890.462500000001</v>
      </c>
      <c r="O1403" s="8"/>
      <c r="P1403" s="154" t="s">
        <v>10063</v>
      </c>
      <c r="Q1403" s="154" t="s">
        <v>10063</v>
      </c>
      <c r="R1403" s="154" t="s">
        <v>2973</v>
      </c>
      <c r="S1403" s="154" t="s">
        <v>2973</v>
      </c>
      <c r="T1403" s="154" t="s">
        <v>8052</v>
      </c>
      <c r="U1403" s="154" t="s">
        <v>9429</v>
      </c>
      <c r="V1403" s="154" t="s">
        <v>14092</v>
      </c>
      <c r="W1403" s="154" t="s">
        <v>2967</v>
      </c>
      <c r="X1403" s="8"/>
      <c r="Y1403" s="154" t="s">
        <v>25</v>
      </c>
      <c r="Z1403" s="154" t="str">
        <f>VLOOKUP(D1403,TIPOLOGIA!A:F,5,0)</f>
        <v>TERRESTRE</v>
      </c>
      <c r="AA1403" s="154" t="s">
        <v>544</v>
      </c>
      <c r="AB1403" s="46">
        <v>1</v>
      </c>
      <c r="AC1403" s="87">
        <f>IF(W1403="SOPORTE_TELEFÓNICO",'BASE LIQUIDACION REDEBAN 2025'!$B$19,IF(AND(W1403="VISITA_TÉCNICA",Y1403="TIPO II"),'BASE LIQUIDACION REDEBAN 2025'!$B$18,'BASE LIQUIDACION REDEBAN 2025'!$B$17))</f>
        <v>35779.500569199998</v>
      </c>
      <c r="AD1403" s="87">
        <v>0</v>
      </c>
      <c r="AE1403" s="87">
        <f t="shared" si="21"/>
        <v>35779.500569199998</v>
      </c>
    </row>
    <row r="1404" spans="1:31">
      <c r="A1404" s="154" t="s">
        <v>72</v>
      </c>
      <c r="B1404" s="154" t="str">
        <f>VLOOKUP(A1404,'CENTRO DE COSTOS'!A:D,4,FALSE)</f>
        <v>MIGUEL JULIÁN HERNÁNDEZ GUARÍN</v>
      </c>
      <c r="C1404" s="154" t="str">
        <f>VLOOKUP(A1404,'CENTRO DE COSTOS'!A:D,2,FALSE)</f>
        <v>0004-0008</v>
      </c>
      <c r="D1404" s="154">
        <v>68001</v>
      </c>
      <c r="E1404" s="154">
        <v>2614524</v>
      </c>
      <c r="F1404" s="154">
        <v>79985</v>
      </c>
      <c r="G1404" s="154" t="s">
        <v>8049</v>
      </c>
      <c r="H1404" s="154" t="s">
        <v>820</v>
      </c>
      <c r="I1404" s="154" t="s">
        <v>72</v>
      </c>
      <c r="J1404" s="154" t="s">
        <v>14093</v>
      </c>
      <c r="K1404" s="154" t="s">
        <v>159</v>
      </c>
      <c r="L1404" s="154" t="s">
        <v>14094</v>
      </c>
      <c r="M1404" s="155">
        <v>45888.67083333333</v>
      </c>
      <c r="N1404" s="155">
        <v>45890.48541666667</v>
      </c>
      <c r="O1404" s="8"/>
      <c r="P1404" s="154" t="s">
        <v>10063</v>
      </c>
      <c r="Q1404" s="154" t="s">
        <v>10063</v>
      </c>
      <c r="R1404" s="154" t="s">
        <v>2973</v>
      </c>
      <c r="S1404" s="154" t="s">
        <v>2973</v>
      </c>
      <c r="T1404" s="154" t="s">
        <v>8052</v>
      </c>
      <c r="U1404" s="154" t="s">
        <v>9429</v>
      </c>
      <c r="V1404" s="154" t="s">
        <v>14095</v>
      </c>
      <c r="W1404" s="154" t="s">
        <v>2967</v>
      </c>
      <c r="X1404" s="8"/>
      <c r="Y1404" s="154" t="s">
        <v>25</v>
      </c>
      <c r="Z1404" s="154" t="str">
        <f>VLOOKUP(D1404,TIPOLOGIA!A:F,5,0)</f>
        <v>TERRESTRE</v>
      </c>
      <c r="AA1404" s="154" t="s">
        <v>3140</v>
      </c>
      <c r="AB1404" s="46">
        <v>1</v>
      </c>
      <c r="AC1404" s="87">
        <f>IF(W1404="SOPORTE_TELEFÓNICO",'BASE LIQUIDACION REDEBAN 2025'!$B$19,IF(AND(W1404="VISITA_TÉCNICA",Y1404="TIPO II"),'BASE LIQUIDACION REDEBAN 2025'!$B$18,'BASE LIQUIDACION REDEBAN 2025'!$B$17))</f>
        <v>35779.500569199998</v>
      </c>
      <c r="AD1404" s="87">
        <v>0</v>
      </c>
      <c r="AE1404" s="87">
        <f t="shared" si="21"/>
        <v>35779.500569199998</v>
      </c>
    </row>
    <row r="1405" spans="1:31">
      <c r="A1405" s="154" t="s">
        <v>90</v>
      </c>
      <c r="B1405" s="154" t="str">
        <f>VLOOKUP(A1405,'CENTRO DE COSTOS'!A:D,4,FALSE)</f>
        <v>JUAN SEBASTIÁN RÍOS CASTRILLÓN</v>
      </c>
      <c r="C1405" s="154" t="str">
        <f>VLOOKUP(A1405,'CENTRO DE COSTOS'!A:D,2,FALSE)</f>
        <v>0004-0005</v>
      </c>
      <c r="D1405" s="154">
        <v>5318</v>
      </c>
      <c r="E1405" s="154">
        <v>2613024</v>
      </c>
      <c r="F1405" s="154">
        <v>28495</v>
      </c>
      <c r="G1405" s="154" t="s">
        <v>8049</v>
      </c>
      <c r="H1405" s="154" t="s">
        <v>197</v>
      </c>
      <c r="I1405" s="154" t="s">
        <v>4048</v>
      </c>
      <c r="J1405" s="154" t="s">
        <v>14096</v>
      </c>
      <c r="K1405" s="154" t="s">
        <v>159</v>
      </c>
      <c r="L1405" s="154" t="s">
        <v>14097</v>
      </c>
      <c r="M1405" s="155">
        <v>45888.572916666664</v>
      </c>
      <c r="N1405" s="155">
        <v>45890.487500000003</v>
      </c>
      <c r="O1405" s="8"/>
      <c r="P1405" s="154" t="s">
        <v>10063</v>
      </c>
      <c r="Q1405" s="154" t="s">
        <v>10063</v>
      </c>
      <c r="R1405" s="154" t="s">
        <v>2973</v>
      </c>
      <c r="S1405" s="154" t="s">
        <v>2973</v>
      </c>
      <c r="T1405" s="154" t="s">
        <v>8052</v>
      </c>
      <c r="U1405" s="154" t="s">
        <v>9429</v>
      </c>
      <c r="V1405" s="154" t="s">
        <v>14098</v>
      </c>
      <c r="W1405" s="154" t="s">
        <v>2967</v>
      </c>
      <c r="X1405" s="8"/>
      <c r="Y1405" s="154" t="s">
        <v>28</v>
      </c>
      <c r="Z1405" s="154" t="str">
        <f>VLOOKUP(D1405,TIPOLOGIA!A:F,5,0)</f>
        <v>TERRESTRE</v>
      </c>
      <c r="AA1405" s="154" t="s">
        <v>3209</v>
      </c>
      <c r="AB1405" s="46">
        <v>1</v>
      </c>
      <c r="AC1405" s="87">
        <f>IF(W1405="SOPORTE_TELEFÓNICO",'BASE LIQUIDACION REDEBAN 2025'!$B$19,IF(AND(W1405="VISITA_TÉCNICA",Y1405="TIPO II"),'BASE LIQUIDACION REDEBAN 2025'!$B$18,'BASE LIQUIDACION REDEBAN 2025'!$B$17))</f>
        <v>67654.12000000001</v>
      </c>
      <c r="AD1405" s="87">
        <v>0</v>
      </c>
      <c r="AE1405" s="87">
        <f t="shared" si="21"/>
        <v>67654.12000000001</v>
      </c>
    </row>
    <row r="1406" spans="1:31">
      <c r="A1406" s="154" t="s">
        <v>76</v>
      </c>
      <c r="B1406" s="154" t="str">
        <f>VLOOKUP(A1406,'CENTRO DE COSTOS'!A:D,4,FALSE)</f>
        <v>DIEGO FERNANDO HENAO CARDONA</v>
      </c>
      <c r="C1406" s="154" t="str">
        <f>VLOOKUP(A1406,'CENTRO DE COSTOS'!A:D,2,FALSE)</f>
        <v>0004-0003</v>
      </c>
      <c r="D1406" s="154">
        <v>76364</v>
      </c>
      <c r="E1406" s="154">
        <v>2616125</v>
      </c>
      <c r="F1406" s="154">
        <v>67630</v>
      </c>
      <c r="G1406" s="154" t="s">
        <v>8049</v>
      </c>
      <c r="H1406" s="154" t="s">
        <v>227</v>
      </c>
      <c r="I1406" s="154" t="s">
        <v>2190</v>
      </c>
      <c r="J1406" s="154" t="s">
        <v>14099</v>
      </c>
      <c r="K1406" s="154" t="s">
        <v>159</v>
      </c>
      <c r="L1406" s="154" t="s">
        <v>14100</v>
      </c>
      <c r="M1406" s="155">
        <v>45889.334027777775</v>
      </c>
      <c r="N1406" s="155">
        <v>45890.490277777775</v>
      </c>
      <c r="O1406" s="8"/>
      <c r="P1406" s="154" t="s">
        <v>10063</v>
      </c>
      <c r="Q1406" s="154" t="s">
        <v>10063</v>
      </c>
      <c r="R1406" s="154" t="s">
        <v>2973</v>
      </c>
      <c r="S1406" s="154" t="s">
        <v>2973</v>
      </c>
      <c r="T1406" s="154" t="s">
        <v>8052</v>
      </c>
      <c r="U1406" s="154" t="s">
        <v>9429</v>
      </c>
      <c r="V1406" s="154" t="s">
        <v>14101</v>
      </c>
      <c r="W1406" s="154" t="s">
        <v>2967</v>
      </c>
      <c r="X1406" s="8"/>
      <c r="Y1406" s="154" t="s">
        <v>28</v>
      </c>
      <c r="Z1406" s="154" t="str">
        <f>VLOOKUP(D1406,TIPOLOGIA!A:F,5,0)</f>
        <v>TERRESTRE</v>
      </c>
      <c r="AA1406" s="154" t="s">
        <v>525</v>
      </c>
      <c r="AB1406" s="46">
        <v>1</v>
      </c>
      <c r="AC1406" s="87">
        <f>IF(W1406="SOPORTE_TELEFÓNICO",'BASE LIQUIDACION REDEBAN 2025'!$B$19,IF(AND(W1406="VISITA_TÉCNICA",Y1406="TIPO II"),'BASE LIQUIDACION REDEBAN 2025'!$B$18,'BASE LIQUIDACION REDEBAN 2025'!$B$17))</f>
        <v>67654.12000000001</v>
      </c>
      <c r="AD1406" s="87">
        <v>0</v>
      </c>
      <c r="AE1406" s="87">
        <f t="shared" si="21"/>
        <v>67654.12000000001</v>
      </c>
    </row>
    <row r="1407" spans="1:31">
      <c r="A1407" s="154" t="s">
        <v>76</v>
      </c>
      <c r="B1407" s="154" t="str">
        <f>VLOOKUP(A1407,'CENTRO DE COSTOS'!A:D,4,FALSE)</f>
        <v>DIEGO FERNANDO HENAO CARDONA</v>
      </c>
      <c r="C1407" s="154" t="str">
        <f>VLOOKUP(A1407,'CENTRO DE COSTOS'!A:D,2,FALSE)</f>
        <v>0004-0003</v>
      </c>
      <c r="D1407" s="154">
        <v>19001</v>
      </c>
      <c r="E1407" s="154">
        <v>2606530</v>
      </c>
      <c r="F1407" s="154">
        <v>72845</v>
      </c>
      <c r="G1407" s="154" t="s">
        <v>8049</v>
      </c>
      <c r="H1407" s="154" t="s">
        <v>258</v>
      </c>
      <c r="I1407" s="154" t="s">
        <v>95</v>
      </c>
      <c r="J1407" s="154" t="s">
        <v>14102</v>
      </c>
      <c r="K1407" s="154" t="s">
        <v>159</v>
      </c>
      <c r="L1407" s="154" t="s">
        <v>14103</v>
      </c>
      <c r="M1407" s="155">
        <v>45885.425694444442</v>
      </c>
      <c r="N1407" s="155">
        <v>45890.495138888888</v>
      </c>
      <c r="O1407" s="8"/>
      <c r="P1407" s="154" t="s">
        <v>10063</v>
      </c>
      <c r="Q1407" s="154" t="s">
        <v>10063</v>
      </c>
      <c r="R1407" s="154" t="s">
        <v>200</v>
      </c>
      <c r="S1407" s="154" t="s">
        <v>739</v>
      </c>
      <c r="T1407" s="154" t="s">
        <v>8052</v>
      </c>
      <c r="U1407" s="154"/>
      <c r="V1407" s="154" t="s">
        <v>14104</v>
      </c>
      <c r="W1407" s="154" t="s">
        <v>2967</v>
      </c>
      <c r="X1407" s="8"/>
      <c r="Y1407" s="154" t="s">
        <v>30</v>
      </c>
      <c r="Z1407" s="154" t="str">
        <f>VLOOKUP(D1407,TIPOLOGIA!A:F,5,0)</f>
        <v>TERRESTRE</v>
      </c>
      <c r="AA1407" s="154" t="s">
        <v>330</v>
      </c>
      <c r="AB1407" s="46">
        <v>1</v>
      </c>
      <c r="AC1407" s="87">
        <f>IF(W1407="SOPORTE_TELEFÓNICO",'BASE LIQUIDACION REDEBAN 2025'!$B$19,IF(AND(W1407="VISITA_TÉCNICA",Y1407="TIPO II"),'BASE LIQUIDACION REDEBAN 2025'!$B$18,'BASE LIQUIDACION REDEBAN 2025'!$B$17))</f>
        <v>35779.500569199998</v>
      </c>
      <c r="AD1407" s="87">
        <v>0</v>
      </c>
      <c r="AE1407" s="87">
        <f t="shared" si="21"/>
        <v>35779.500569199998</v>
      </c>
    </row>
    <row r="1408" spans="1:31">
      <c r="A1408" s="154" t="s">
        <v>80</v>
      </c>
      <c r="B1408" s="154" t="str">
        <f>VLOOKUP(A1408,'CENTRO DE COSTOS'!A:D,4,FALSE)</f>
        <v>JOSE MAURICIO HERNANDEZ ROJAS</v>
      </c>
      <c r="C1408" s="154" t="str">
        <f>VLOOKUP(A1408,'CENTRO DE COSTOS'!A:D,2,FALSE)</f>
        <v>0004-0001</v>
      </c>
      <c r="D1408" s="154">
        <v>13001</v>
      </c>
      <c r="E1408" s="154">
        <v>2610624</v>
      </c>
      <c r="F1408" s="154">
        <v>78294</v>
      </c>
      <c r="G1408" s="154" t="s">
        <v>8049</v>
      </c>
      <c r="H1408" s="154" t="s">
        <v>303</v>
      </c>
      <c r="I1408" s="154" t="s">
        <v>80</v>
      </c>
      <c r="J1408" s="154" t="s">
        <v>6382</v>
      </c>
      <c r="K1408" s="154" t="s">
        <v>159</v>
      </c>
      <c r="L1408" s="154" t="s">
        <v>14105</v>
      </c>
      <c r="M1408" s="155">
        <v>45888.39166666667</v>
      </c>
      <c r="N1408" s="155">
        <v>45890.495833333334</v>
      </c>
      <c r="O1408" s="8"/>
      <c r="P1408" s="154" t="s">
        <v>10063</v>
      </c>
      <c r="Q1408" s="154" t="s">
        <v>10063</v>
      </c>
      <c r="R1408" s="154" t="s">
        <v>2973</v>
      </c>
      <c r="S1408" s="154" t="s">
        <v>2973</v>
      </c>
      <c r="T1408" s="154" t="s">
        <v>8052</v>
      </c>
      <c r="U1408" s="154" t="s">
        <v>9429</v>
      </c>
      <c r="V1408" s="154" t="s">
        <v>14106</v>
      </c>
      <c r="W1408" s="154" t="s">
        <v>2967</v>
      </c>
      <c r="X1408" s="8"/>
      <c r="Y1408" s="154" t="s">
        <v>25</v>
      </c>
      <c r="Z1408" s="154" t="str">
        <f>VLOOKUP(D1408,TIPOLOGIA!A:F,5,0)</f>
        <v>TERRESTRE</v>
      </c>
      <c r="AA1408" s="154" t="s">
        <v>452</v>
      </c>
      <c r="AB1408" s="46">
        <v>1</v>
      </c>
      <c r="AC1408" s="87">
        <f>IF(W1408="SOPORTE_TELEFÓNICO",'BASE LIQUIDACION REDEBAN 2025'!$B$19,IF(AND(W1408="VISITA_TÉCNICA",Y1408="TIPO II"),'BASE LIQUIDACION REDEBAN 2025'!$B$18,'BASE LIQUIDACION REDEBAN 2025'!$B$17))</f>
        <v>35779.500569199998</v>
      </c>
      <c r="AD1408" s="87">
        <v>0</v>
      </c>
      <c r="AE1408" s="87">
        <f t="shared" si="21"/>
        <v>35779.500569199998</v>
      </c>
    </row>
    <row r="1409" spans="1:31">
      <c r="A1409" s="154" t="s">
        <v>76</v>
      </c>
      <c r="B1409" s="154" t="str">
        <f>VLOOKUP(A1409,'CENTRO DE COSTOS'!A:D,4,FALSE)</f>
        <v>DIEGO FERNANDO HENAO CARDONA</v>
      </c>
      <c r="C1409" s="154" t="str">
        <f>VLOOKUP(A1409,'CENTRO DE COSTOS'!A:D,2,FALSE)</f>
        <v>0004-0003</v>
      </c>
      <c r="D1409" s="154">
        <v>19001</v>
      </c>
      <c r="E1409" s="154">
        <v>2604194</v>
      </c>
      <c r="F1409" s="154">
        <v>79197</v>
      </c>
      <c r="G1409" s="154" t="s">
        <v>8049</v>
      </c>
      <c r="H1409" s="154" t="s">
        <v>258</v>
      </c>
      <c r="I1409" s="154" t="s">
        <v>95</v>
      </c>
      <c r="J1409" s="154" t="s">
        <v>14107</v>
      </c>
      <c r="K1409" s="154" t="s">
        <v>159</v>
      </c>
      <c r="L1409" s="154" t="s">
        <v>14108</v>
      </c>
      <c r="M1409" s="155">
        <v>45884.584722222222</v>
      </c>
      <c r="N1409" s="155">
        <v>45890.499305555553</v>
      </c>
      <c r="O1409" s="8"/>
      <c r="P1409" s="154" t="s">
        <v>10063</v>
      </c>
      <c r="Q1409" s="154" t="s">
        <v>10063</v>
      </c>
      <c r="R1409" s="154" t="s">
        <v>2973</v>
      </c>
      <c r="S1409" s="154" t="s">
        <v>2973</v>
      </c>
      <c r="T1409" s="154" t="s">
        <v>8052</v>
      </c>
      <c r="U1409" s="154" t="s">
        <v>9429</v>
      </c>
      <c r="V1409" s="154" t="s">
        <v>14109</v>
      </c>
      <c r="W1409" s="154" t="s">
        <v>2967</v>
      </c>
      <c r="X1409" s="8"/>
      <c r="Y1409" s="154" t="s">
        <v>30</v>
      </c>
      <c r="Z1409" s="154" t="str">
        <f>VLOOKUP(D1409,TIPOLOGIA!A:F,5,0)</f>
        <v>TERRESTRE</v>
      </c>
      <c r="AA1409" s="154" t="s">
        <v>330</v>
      </c>
      <c r="AB1409" s="46">
        <v>1</v>
      </c>
      <c r="AC1409" s="87">
        <f>IF(W1409="SOPORTE_TELEFÓNICO",'BASE LIQUIDACION REDEBAN 2025'!$B$19,IF(AND(W1409="VISITA_TÉCNICA",Y1409="TIPO II"),'BASE LIQUIDACION REDEBAN 2025'!$B$18,'BASE LIQUIDACION REDEBAN 2025'!$B$17))</f>
        <v>35779.500569199998</v>
      </c>
      <c r="AD1409" s="87">
        <v>0</v>
      </c>
      <c r="AE1409" s="87">
        <f t="shared" si="21"/>
        <v>35779.500569199998</v>
      </c>
    </row>
    <row r="1410" spans="1:31">
      <c r="A1410" s="154" t="s">
        <v>64</v>
      </c>
      <c r="B1410" s="154" t="str">
        <f>VLOOKUP(A1410,'CENTRO DE COSTOS'!A:D,4,FALSE)</f>
        <v>JOSE MAURICIO HERNANDEZ ROJAS</v>
      </c>
      <c r="C1410" s="154" t="str">
        <f>VLOOKUP(A1410,'CENTRO DE COSTOS'!A:D,2,FALSE)</f>
        <v>0004-0001</v>
      </c>
      <c r="D1410" s="154">
        <v>8832</v>
      </c>
      <c r="E1410" s="154">
        <v>2595860</v>
      </c>
      <c r="F1410" s="154">
        <v>69552</v>
      </c>
      <c r="G1410" s="154" t="s">
        <v>8049</v>
      </c>
      <c r="H1410" s="154" t="s">
        <v>389</v>
      </c>
      <c r="I1410" s="154" t="s">
        <v>14110</v>
      </c>
      <c r="J1410" s="154" t="s">
        <v>14111</v>
      </c>
      <c r="K1410" s="154" t="s">
        <v>159</v>
      </c>
      <c r="L1410" s="154" t="s">
        <v>14112</v>
      </c>
      <c r="M1410" s="155">
        <v>45883.351388888892</v>
      </c>
      <c r="N1410" s="155">
        <v>45890.502083333333</v>
      </c>
      <c r="O1410" s="8"/>
      <c r="P1410" s="154" t="s">
        <v>10063</v>
      </c>
      <c r="Q1410" s="154" t="s">
        <v>10063</v>
      </c>
      <c r="R1410" s="154" t="s">
        <v>2973</v>
      </c>
      <c r="S1410" s="154" t="s">
        <v>2973</v>
      </c>
      <c r="T1410" s="154" t="s">
        <v>8052</v>
      </c>
      <c r="U1410" s="154" t="s">
        <v>9429</v>
      </c>
      <c r="V1410" s="154" t="s">
        <v>14113</v>
      </c>
      <c r="W1410" s="154" t="s">
        <v>2967</v>
      </c>
      <c r="X1410" s="8"/>
      <c r="Y1410" s="154" t="s">
        <v>28</v>
      </c>
      <c r="Z1410" s="154" t="str">
        <f>VLOOKUP(D1410,TIPOLOGIA!A:F,5,0)</f>
        <v>TERRESTRE</v>
      </c>
      <c r="AA1410" s="154" t="s">
        <v>6089</v>
      </c>
      <c r="AB1410" s="46">
        <v>1</v>
      </c>
      <c r="AC1410" s="87">
        <f>IF(W1410="SOPORTE_TELEFÓNICO",'BASE LIQUIDACION REDEBAN 2025'!$B$19,IF(AND(W1410="VISITA_TÉCNICA",Y1410="TIPO II"),'BASE LIQUIDACION REDEBAN 2025'!$B$18,'BASE LIQUIDACION REDEBAN 2025'!$B$17))</f>
        <v>67654.12000000001</v>
      </c>
      <c r="AD1410" s="87">
        <v>0</v>
      </c>
      <c r="AE1410" s="87">
        <f t="shared" si="21"/>
        <v>67654.12000000001</v>
      </c>
    </row>
    <row r="1411" spans="1:31">
      <c r="A1411" s="154" t="s">
        <v>99</v>
      </c>
      <c r="B1411" s="154" t="str">
        <f>VLOOKUP(A1411,'CENTRO DE COSTOS'!A:D,4,FALSE)</f>
        <v>JOSE MAURICIO HERNANDEZ ROJAS</v>
      </c>
      <c r="C1411" s="154" t="str">
        <f>VLOOKUP(A1411,'CENTRO DE COSTOS'!A:D,2,FALSE)</f>
        <v>0004-0001</v>
      </c>
      <c r="D1411" s="154">
        <v>20250</v>
      </c>
      <c r="E1411" s="154">
        <v>2608505</v>
      </c>
      <c r="F1411" s="154">
        <v>65873</v>
      </c>
      <c r="G1411" s="154" t="s">
        <v>8049</v>
      </c>
      <c r="H1411" s="154" t="s">
        <v>440</v>
      </c>
      <c r="I1411" s="154" t="s">
        <v>3423</v>
      </c>
      <c r="J1411" s="154" t="s">
        <v>14114</v>
      </c>
      <c r="K1411" s="154" t="s">
        <v>159</v>
      </c>
      <c r="L1411" s="154" t="s">
        <v>14115</v>
      </c>
      <c r="M1411" s="155">
        <v>45887.479861111111</v>
      </c>
      <c r="N1411" s="155">
        <v>45890.503472222219</v>
      </c>
      <c r="O1411" s="8"/>
      <c r="P1411" s="154" t="s">
        <v>10063</v>
      </c>
      <c r="Q1411" s="154" t="s">
        <v>10063</v>
      </c>
      <c r="R1411" s="154" t="s">
        <v>2973</v>
      </c>
      <c r="S1411" s="154" t="s">
        <v>2973</v>
      </c>
      <c r="T1411" s="154" t="s">
        <v>8052</v>
      </c>
      <c r="U1411" s="154" t="s">
        <v>9429</v>
      </c>
      <c r="V1411" s="154" t="s">
        <v>14116</v>
      </c>
      <c r="W1411" s="154" t="s">
        <v>10144</v>
      </c>
      <c r="X1411" s="8"/>
      <c r="Y1411" s="154" t="s">
        <v>30</v>
      </c>
      <c r="Z1411" s="154" t="str">
        <f>VLOOKUP(D1411,TIPOLOGIA!A:F,5,0)</f>
        <v>TERRESTRE</v>
      </c>
      <c r="AA1411" s="154"/>
      <c r="AB1411" s="46">
        <v>0</v>
      </c>
      <c r="AC1411" s="87">
        <f>IF(W1411="SOPORTE_TELEFÓNICO",'BASE LIQUIDACION REDEBAN 2025'!$B$19,IF(AND(W1411="VISITA_TÉCNICA",Y1411="TIPO II"),'BASE LIQUIDACION REDEBAN 2025'!$B$18,'BASE LIQUIDACION REDEBAN 2025'!$B$17))</f>
        <v>35779.500569199998</v>
      </c>
      <c r="AD1411" s="87">
        <v>0</v>
      </c>
      <c r="AE1411" s="87">
        <f t="shared" ref="AE1411:AE1474" si="22">IF(W1411="VISITA_TÉCNICA",AC1411*AB1411,AC1411)</f>
        <v>35779.500569199998</v>
      </c>
    </row>
    <row r="1412" spans="1:31">
      <c r="A1412" s="154" t="s">
        <v>100</v>
      </c>
      <c r="B1412" s="154" t="str">
        <f>VLOOKUP(A1412,'CENTRO DE COSTOS'!A:D,4,FALSE)</f>
        <v>KEVIN ALEXIS CORZO BUSTOS</v>
      </c>
      <c r="C1412" s="154" t="str">
        <f>VLOOKUP(A1412,'CENTRO DE COSTOS'!A:D,2,FALSE)</f>
        <v>0004-0007</v>
      </c>
      <c r="D1412" s="154">
        <v>50001</v>
      </c>
      <c r="E1412" s="154">
        <v>2619654</v>
      </c>
      <c r="F1412" s="154">
        <v>79664</v>
      </c>
      <c r="G1412" s="154" t="s">
        <v>8049</v>
      </c>
      <c r="H1412" s="154" t="s">
        <v>295</v>
      </c>
      <c r="I1412" s="154" t="s">
        <v>100</v>
      </c>
      <c r="J1412" s="154" t="s">
        <v>10495</v>
      </c>
      <c r="K1412" s="154" t="s">
        <v>159</v>
      </c>
      <c r="L1412" s="154" t="s">
        <v>14117</v>
      </c>
      <c r="M1412" s="155">
        <v>45889.572916666664</v>
      </c>
      <c r="N1412" s="155">
        <v>45890.504861111112</v>
      </c>
      <c r="O1412" s="8"/>
      <c r="P1412" s="154" t="s">
        <v>10063</v>
      </c>
      <c r="Q1412" s="154" t="s">
        <v>10063</v>
      </c>
      <c r="R1412" s="154" t="s">
        <v>2973</v>
      </c>
      <c r="S1412" s="154" t="s">
        <v>2973</v>
      </c>
      <c r="T1412" s="154" t="s">
        <v>8052</v>
      </c>
      <c r="U1412" s="154" t="s">
        <v>9429</v>
      </c>
      <c r="V1412" s="154" t="s">
        <v>14118</v>
      </c>
      <c r="W1412" s="154" t="s">
        <v>2967</v>
      </c>
      <c r="X1412" s="8"/>
      <c r="Y1412" s="154" t="s">
        <v>25</v>
      </c>
      <c r="Z1412" s="154" t="str">
        <f>VLOOKUP(D1412,TIPOLOGIA!A:F,5,0)</f>
        <v>TERRESTRE</v>
      </c>
      <c r="AA1412" s="154" t="s">
        <v>3167</v>
      </c>
      <c r="AB1412" s="46">
        <v>1</v>
      </c>
      <c r="AC1412" s="87">
        <f>IF(W1412="SOPORTE_TELEFÓNICO",'BASE LIQUIDACION REDEBAN 2025'!$B$19,IF(AND(W1412="VISITA_TÉCNICA",Y1412="TIPO II"),'BASE LIQUIDACION REDEBAN 2025'!$B$18,'BASE LIQUIDACION REDEBAN 2025'!$B$17))</f>
        <v>35779.500569199998</v>
      </c>
      <c r="AD1412" s="87">
        <v>0</v>
      </c>
      <c r="AE1412" s="87">
        <f t="shared" si="22"/>
        <v>35779.500569199998</v>
      </c>
    </row>
    <row r="1413" spans="1:31">
      <c r="A1413" s="154" t="s">
        <v>76</v>
      </c>
      <c r="B1413" s="154" t="str">
        <f>VLOOKUP(A1413,'CENTRO DE COSTOS'!A:D,4,FALSE)</f>
        <v>DIEGO FERNANDO HENAO CARDONA</v>
      </c>
      <c r="C1413" s="154" t="str">
        <f>VLOOKUP(A1413,'CENTRO DE COSTOS'!A:D,2,FALSE)</f>
        <v>0004-0003</v>
      </c>
      <c r="D1413" s="154">
        <v>19532</v>
      </c>
      <c r="E1413" s="154">
        <v>2615171</v>
      </c>
      <c r="F1413" s="154">
        <v>69562</v>
      </c>
      <c r="G1413" s="154" t="s">
        <v>8049</v>
      </c>
      <c r="H1413" s="154" t="s">
        <v>258</v>
      </c>
      <c r="I1413" s="154" t="s">
        <v>575</v>
      </c>
      <c r="J1413" s="154" t="s">
        <v>14119</v>
      </c>
      <c r="K1413" s="154" t="s">
        <v>159</v>
      </c>
      <c r="L1413" s="154" t="s">
        <v>14120</v>
      </c>
      <c r="M1413" s="155">
        <v>45888.726388888892</v>
      </c>
      <c r="N1413" s="155">
        <v>45890.506249999999</v>
      </c>
      <c r="O1413" s="8"/>
      <c r="P1413" s="154" t="s">
        <v>10063</v>
      </c>
      <c r="Q1413" s="154" t="s">
        <v>10063</v>
      </c>
      <c r="R1413" s="154" t="s">
        <v>2973</v>
      </c>
      <c r="S1413" s="154" t="s">
        <v>2973</v>
      </c>
      <c r="T1413" s="154" t="s">
        <v>8052</v>
      </c>
      <c r="U1413" s="154" t="s">
        <v>9429</v>
      </c>
      <c r="V1413" s="154" t="s">
        <v>14121</v>
      </c>
      <c r="W1413" s="154" t="s">
        <v>10144</v>
      </c>
      <c r="X1413" s="8"/>
      <c r="Y1413" s="154" t="s">
        <v>32</v>
      </c>
      <c r="Z1413" s="154" t="str">
        <f>VLOOKUP(D1413,TIPOLOGIA!A:F,5,0)</f>
        <v>TERRESTRE</v>
      </c>
      <c r="AA1413" s="154"/>
      <c r="AB1413" s="46">
        <v>0</v>
      </c>
      <c r="AC1413" s="87">
        <f>IF(W1413="SOPORTE_TELEFÓNICO",'BASE LIQUIDACION REDEBAN 2025'!$B$19,IF(AND(W1413="VISITA_TÉCNICA",Y1413="TIPO II"),'BASE LIQUIDACION REDEBAN 2025'!$B$18,'BASE LIQUIDACION REDEBAN 2025'!$B$17))</f>
        <v>35779.500569199998</v>
      </c>
      <c r="AD1413" s="87">
        <v>0</v>
      </c>
      <c r="AE1413" s="87">
        <f t="shared" si="22"/>
        <v>35779.500569199998</v>
      </c>
    </row>
    <row r="1414" spans="1:31">
      <c r="A1414" s="154" t="s">
        <v>72</v>
      </c>
      <c r="B1414" s="154" t="str">
        <f>VLOOKUP(A1414,'CENTRO DE COSTOS'!A:D,4,FALSE)</f>
        <v>MIGUEL JULIÁN HERNÁNDEZ GUARÍN</v>
      </c>
      <c r="C1414" s="154" t="str">
        <f>VLOOKUP(A1414,'CENTRO DE COSTOS'!A:D,2,FALSE)</f>
        <v>0004-0008</v>
      </c>
      <c r="D1414" s="154">
        <v>68001</v>
      </c>
      <c r="E1414" s="154">
        <v>2620192</v>
      </c>
      <c r="F1414" s="154">
        <v>75730</v>
      </c>
      <c r="G1414" s="154" t="s">
        <v>8049</v>
      </c>
      <c r="H1414" s="154" t="s">
        <v>820</v>
      </c>
      <c r="I1414" s="154" t="s">
        <v>72</v>
      </c>
      <c r="J1414" s="154" t="s">
        <v>14122</v>
      </c>
      <c r="K1414" s="154" t="s">
        <v>159</v>
      </c>
      <c r="L1414" s="154" t="s">
        <v>14123</v>
      </c>
      <c r="M1414" s="155">
        <v>45889.617361111108</v>
      </c>
      <c r="N1414" s="155">
        <v>45890.507638888892</v>
      </c>
      <c r="O1414" s="8"/>
      <c r="P1414" s="154" t="s">
        <v>10063</v>
      </c>
      <c r="Q1414" s="154" t="s">
        <v>10063</v>
      </c>
      <c r="R1414" s="154" t="s">
        <v>2973</v>
      </c>
      <c r="S1414" s="154" t="s">
        <v>2973</v>
      </c>
      <c r="T1414" s="154" t="s">
        <v>8052</v>
      </c>
      <c r="U1414" s="154" t="s">
        <v>9429</v>
      </c>
      <c r="V1414" s="154" t="s">
        <v>14124</v>
      </c>
      <c r="W1414" s="154" t="s">
        <v>2967</v>
      </c>
      <c r="X1414" s="8"/>
      <c r="Y1414" s="154" t="s">
        <v>25</v>
      </c>
      <c r="Z1414" s="154" t="str">
        <f>VLOOKUP(D1414,TIPOLOGIA!A:F,5,0)</f>
        <v>TERRESTRE</v>
      </c>
      <c r="AA1414" s="154" t="s">
        <v>1016</v>
      </c>
      <c r="AB1414" s="46">
        <v>1</v>
      </c>
      <c r="AC1414" s="87">
        <f>IF(W1414="SOPORTE_TELEFÓNICO",'BASE LIQUIDACION REDEBAN 2025'!$B$19,IF(AND(W1414="VISITA_TÉCNICA",Y1414="TIPO II"),'BASE LIQUIDACION REDEBAN 2025'!$B$18,'BASE LIQUIDACION REDEBAN 2025'!$B$17))</f>
        <v>35779.500569199998</v>
      </c>
      <c r="AD1414" s="87">
        <v>0</v>
      </c>
      <c r="AE1414" s="87">
        <f t="shared" si="22"/>
        <v>35779.500569199998</v>
      </c>
    </row>
    <row r="1415" spans="1:31">
      <c r="A1415" s="154" t="s">
        <v>72</v>
      </c>
      <c r="B1415" s="154" t="str">
        <f>VLOOKUP(A1415,'CENTRO DE COSTOS'!A:D,4,FALSE)</f>
        <v>MIGUEL JULIÁN HERNÁNDEZ GUARÍN</v>
      </c>
      <c r="C1415" s="154" t="str">
        <f>VLOOKUP(A1415,'CENTRO DE COSTOS'!A:D,2,FALSE)</f>
        <v>0004-0008</v>
      </c>
      <c r="D1415" s="154">
        <v>68001</v>
      </c>
      <c r="E1415" s="154">
        <v>2620472</v>
      </c>
      <c r="F1415" s="154">
        <v>73832</v>
      </c>
      <c r="G1415" s="154" t="s">
        <v>8049</v>
      </c>
      <c r="H1415" s="154" t="s">
        <v>820</v>
      </c>
      <c r="I1415" s="154" t="s">
        <v>72</v>
      </c>
      <c r="J1415" s="154" t="s">
        <v>9580</v>
      </c>
      <c r="K1415" s="154" t="s">
        <v>159</v>
      </c>
      <c r="L1415" s="154" t="s">
        <v>14125</v>
      </c>
      <c r="M1415" s="155">
        <v>45889.634027777778</v>
      </c>
      <c r="N1415" s="155">
        <v>45890.510416666664</v>
      </c>
      <c r="O1415" s="8"/>
      <c r="P1415" s="154" t="s">
        <v>10063</v>
      </c>
      <c r="Q1415" s="154" t="s">
        <v>10063</v>
      </c>
      <c r="R1415" s="154" t="s">
        <v>2973</v>
      </c>
      <c r="S1415" s="154" t="s">
        <v>2973</v>
      </c>
      <c r="T1415" s="154" t="s">
        <v>8052</v>
      </c>
      <c r="U1415" s="154" t="s">
        <v>9429</v>
      </c>
      <c r="V1415" s="154" t="s">
        <v>14126</v>
      </c>
      <c r="W1415" s="154" t="s">
        <v>2967</v>
      </c>
      <c r="X1415" s="8"/>
      <c r="Y1415" s="154" t="s">
        <v>25</v>
      </c>
      <c r="Z1415" s="154" t="str">
        <f>VLOOKUP(D1415,TIPOLOGIA!A:F,5,0)</f>
        <v>TERRESTRE</v>
      </c>
      <c r="AA1415" s="154" t="s">
        <v>848</v>
      </c>
      <c r="AB1415" s="46">
        <v>1</v>
      </c>
      <c r="AC1415" s="87">
        <f>IF(W1415="SOPORTE_TELEFÓNICO",'BASE LIQUIDACION REDEBAN 2025'!$B$19,IF(AND(W1415="VISITA_TÉCNICA",Y1415="TIPO II"),'BASE LIQUIDACION REDEBAN 2025'!$B$18,'BASE LIQUIDACION REDEBAN 2025'!$B$17))</f>
        <v>35779.500569199998</v>
      </c>
      <c r="AD1415" s="87">
        <v>0</v>
      </c>
      <c r="AE1415" s="87">
        <f t="shared" si="22"/>
        <v>35779.500569199998</v>
      </c>
    </row>
    <row r="1416" spans="1:31">
      <c r="A1416" s="154" t="s">
        <v>94</v>
      </c>
      <c r="B1416" s="154" t="str">
        <f>VLOOKUP(A1416,'CENTRO DE COSTOS'!A:D,4,FALSE)</f>
        <v>DIEGO FERNANDO HENAO CARDONA</v>
      </c>
      <c r="C1416" s="154" t="str">
        <f>VLOOKUP(A1416,'CENTRO DE COSTOS'!A:D,2,FALSE)</f>
        <v>0004-0002</v>
      </c>
      <c r="D1416" s="154">
        <v>66400</v>
      </c>
      <c r="E1416" s="154">
        <v>2620487</v>
      </c>
      <c r="F1416" s="154">
        <v>78535</v>
      </c>
      <c r="G1416" s="154" t="s">
        <v>8049</v>
      </c>
      <c r="H1416" s="154" t="s">
        <v>606</v>
      </c>
      <c r="I1416" s="154" t="s">
        <v>12618</v>
      </c>
      <c r="J1416" s="154" t="s">
        <v>14127</v>
      </c>
      <c r="K1416" s="154" t="s">
        <v>159</v>
      </c>
      <c r="L1416" s="154" t="s">
        <v>14128</v>
      </c>
      <c r="M1416" s="155">
        <v>45889.636805555558</v>
      </c>
      <c r="N1416" s="155">
        <v>45890.512499999997</v>
      </c>
      <c r="O1416" s="8"/>
      <c r="P1416" s="154" t="s">
        <v>10063</v>
      </c>
      <c r="Q1416" s="154" t="s">
        <v>10063</v>
      </c>
      <c r="R1416" s="154" t="s">
        <v>2973</v>
      </c>
      <c r="S1416" s="154" t="s">
        <v>2973</v>
      </c>
      <c r="T1416" s="154" t="s">
        <v>8052</v>
      </c>
      <c r="U1416" s="154" t="s">
        <v>9429</v>
      </c>
      <c r="V1416" s="154" t="s">
        <v>14129</v>
      </c>
      <c r="W1416" s="154" t="s">
        <v>2967</v>
      </c>
      <c r="X1416" s="8"/>
      <c r="Y1416" s="154" t="s">
        <v>25</v>
      </c>
      <c r="Z1416" s="154" t="str">
        <f>VLOOKUP(D1416,TIPOLOGIA!A:F,5,0)</f>
        <v>TERRESTRE</v>
      </c>
      <c r="AA1416" s="154" t="s">
        <v>2942</v>
      </c>
      <c r="AB1416" s="46">
        <v>1</v>
      </c>
      <c r="AC1416" s="87">
        <f>IF(W1416="SOPORTE_TELEFÓNICO",'BASE LIQUIDACION REDEBAN 2025'!$B$19,IF(AND(W1416="VISITA_TÉCNICA",Y1416="TIPO II"),'BASE LIQUIDACION REDEBAN 2025'!$B$18,'BASE LIQUIDACION REDEBAN 2025'!$B$17))</f>
        <v>35779.500569199998</v>
      </c>
      <c r="AD1416" s="87">
        <v>0</v>
      </c>
      <c r="AE1416" s="87">
        <f t="shared" si="22"/>
        <v>35779.500569199998</v>
      </c>
    </row>
    <row r="1417" spans="1:31">
      <c r="A1417" s="154" t="s">
        <v>68</v>
      </c>
      <c r="B1417" s="154" t="str">
        <f>VLOOKUP(A1417,'CENTRO DE COSTOS'!A:D,4,FALSE)</f>
        <v>WILLIAM ASDRUBAL ROZO ROZO</v>
      </c>
      <c r="C1417" s="154" t="str">
        <f>VLOOKUP(A1417,'CENTRO DE COSTOS'!A:D,2,FALSE)</f>
        <v>0004-0004</v>
      </c>
      <c r="D1417" s="154">
        <v>11001</v>
      </c>
      <c r="E1417" s="154">
        <v>2618352</v>
      </c>
      <c r="F1417" s="154">
        <v>70388</v>
      </c>
      <c r="G1417" s="154" t="s">
        <v>8049</v>
      </c>
      <c r="H1417" s="154" t="s">
        <v>470</v>
      </c>
      <c r="I1417" s="154" t="s">
        <v>68</v>
      </c>
      <c r="J1417" s="154" t="s">
        <v>14130</v>
      </c>
      <c r="K1417" s="154" t="s">
        <v>159</v>
      </c>
      <c r="L1417" s="154" t="s">
        <v>14131</v>
      </c>
      <c r="M1417" s="155">
        <v>45889.452777777777</v>
      </c>
      <c r="N1417" s="155">
        <v>45890.515277777777</v>
      </c>
      <c r="O1417" s="8"/>
      <c r="P1417" s="154" t="s">
        <v>10063</v>
      </c>
      <c r="Q1417" s="154" t="s">
        <v>10063</v>
      </c>
      <c r="R1417" s="154" t="s">
        <v>200</v>
      </c>
      <c r="S1417" s="154" t="s">
        <v>739</v>
      </c>
      <c r="T1417" s="154" t="s">
        <v>8052</v>
      </c>
      <c r="U1417" s="154" t="s">
        <v>9429</v>
      </c>
      <c r="V1417" s="154" t="s">
        <v>14132</v>
      </c>
      <c r="W1417" s="154" t="s">
        <v>2967</v>
      </c>
      <c r="X1417" s="8"/>
      <c r="Y1417" s="154" t="s">
        <v>25</v>
      </c>
      <c r="Z1417" s="154" t="str">
        <f>VLOOKUP(D1417,TIPOLOGIA!A:F,5,0)</f>
        <v>TERRESTRE</v>
      </c>
      <c r="AA1417" s="154" t="s">
        <v>1029</v>
      </c>
      <c r="AB1417" s="46">
        <v>1</v>
      </c>
      <c r="AC1417" s="87">
        <f>IF(W1417="SOPORTE_TELEFÓNICO",'BASE LIQUIDACION REDEBAN 2025'!$B$19,IF(AND(W1417="VISITA_TÉCNICA",Y1417="TIPO II"),'BASE LIQUIDACION REDEBAN 2025'!$B$18,'BASE LIQUIDACION REDEBAN 2025'!$B$17))</f>
        <v>35779.500569199998</v>
      </c>
      <c r="AD1417" s="87">
        <v>0</v>
      </c>
      <c r="AE1417" s="87">
        <f t="shared" si="22"/>
        <v>35779.500569199998</v>
      </c>
    </row>
    <row r="1418" spans="1:31">
      <c r="A1418" s="154" t="s">
        <v>72</v>
      </c>
      <c r="B1418" s="154" t="str">
        <f>VLOOKUP(A1418,'CENTRO DE COSTOS'!A:D,4,FALSE)</f>
        <v>MIGUEL JULIÁN HERNÁNDEZ GUARÍN</v>
      </c>
      <c r="C1418" s="154" t="str">
        <f>VLOOKUP(A1418,'CENTRO DE COSTOS'!A:D,2,FALSE)</f>
        <v>0004-0008</v>
      </c>
      <c r="D1418" s="154">
        <v>68547</v>
      </c>
      <c r="E1418" s="154">
        <v>2618476</v>
      </c>
      <c r="F1418" s="154">
        <v>80332</v>
      </c>
      <c r="G1418" s="154" t="s">
        <v>8049</v>
      </c>
      <c r="H1418" s="154" t="s">
        <v>820</v>
      </c>
      <c r="I1418" s="154" t="s">
        <v>844</v>
      </c>
      <c r="J1418" s="154" t="s">
        <v>14133</v>
      </c>
      <c r="K1418" s="154" t="s">
        <v>159</v>
      </c>
      <c r="L1418" s="154" t="s">
        <v>14134</v>
      </c>
      <c r="M1418" s="155">
        <v>45889.472916666666</v>
      </c>
      <c r="N1418" s="155">
        <v>45890.527083333334</v>
      </c>
      <c r="O1418" s="8"/>
      <c r="P1418" s="154" t="s">
        <v>10063</v>
      </c>
      <c r="Q1418" s="154" t="s">
        <v>10063</v>
      </c>
      <c r="R1418" s="154" t="s">
        <v>200</v>
      </c>
      <c r="S1418" s="154" t="s">
        <v>739</v>
      </c>
      <c r="T1418" s="154" t="s">
        <v>8052</v>
      </c>
      <c r="U1418" s="154" t="s">
        <v>9429</v>
      </c>
      <c r="V1418" s="154" t="s">
        <v>14135</v>
      </c>
      <c r="W1418" s="154" t="s">
        <v>2967</v>
      </c>
      <c r="X1418" s="8"/>
      <c r="Y1418" s="154" t="s">
        <v>28</v>
      </c>
      <c r="Z1418" s="154" t="str">
        <f>VLOOKUP(D1418,TIPOLOGIA!A:F,5,0)</f>
        <v>TERRESTRE</v>
      </c>
      <c r="AA1418" s="154" t="s">
        <v>3140</v>
      </c>
      <c r="AB1418" s="46">
        <v>1</v>
      </c>
      <c r="AC1418" s="87">
        <f>IF(W1418="SOPORTE_TELEFÓNICO",'BASE LIQUIDACION REDEBAN 2025'!$B$19,IF(AND(W1418="VISITA_TÉCNICA",Y1418="TIPO II"),'BASE LIQUIDACION REDEBAN 2025'!$B$18,'BASE LIQUIDACION REDEBAN 2025'!$B$17))</f>
        <v>67654.12000000001</v>
      </c>
      <c r="AD1418" s="87">
        <v>0</v>
      </c>
      <c r="AE1418" s="87">
        <f t="shared" si="22"/>
        <v>67654.12000000001</v>
      </c>
    </row>
    <row r="1419" spans="1:31">
      <c r="A1419" s="154" t="s">
        <v>72</v>
      </c>
      <c r="B1419" s="154" t="str">
        <f>VLOOKUP(A1419,'CENTRO DE COSTOS'!A:D,4,FALSE)</f>
        <v>MIGUEL JULIÁN HERNÁNDEZ GUARÍN</v>
      </c>
      <c r="C1419" s="154" t="str">
        <f>VLOOKUP(A1419,'CENTRO DE COSTOS'!A:D,2,FALSE)</f>
        <v>0004-0008</v>
      </c>
      <c r="D1419" s="154">
        <v>68573</v>
      </c>
      <c r="E1419" s="154">
        <v>2594125</v>
      </c>
      <c r="F1419" s="154">
        <v>60364</v>
      </c>
      <c r="G1419" s="154" t="s">
        <v>8049</v>
      </c>
      <c r="H1419" s="154" t="s">
        <v>820</v>
      </c>
      <c r="I1419" s="154" t="s">
        <v>14136</v>
      </c>
      <c r="J1419" s="154" t="s">
        <v>14137</v>
      </c>
      <c r="K1419" s="154" t="s">
        <v>159</v>
      </c>
      <c r="L1419" s="154" t="s">
        <v>14138</v>
      </c>
      <c r="M1419" s="155">
        <v>45882.661111111112</v>
      </c>
      <c r="N1419" s="155">
        <v>45890.527083333334</v>
      </c>
      <c r="O1419" s="8"/>
      <c r="P1419" s="154" t="s">
        <v>10063</v>
      </c>
      <c r="Q1419" s="154" t="s">
        <v>10063</v>
      </c>
      <c r="R1419" s="154" t="s">
        <v>2973</v>
      </c>
      <c r="S1419" s="154" t="s">
        <v>2973</v>
      </c>
      <c r="T1419" s="154" t="s">
        <v>8052</v>
      </c>
      <c r="U1419" s="154" t="s">
        <v>9429</v>
      </c>
      <c r="V1419" s="154" t="s">
        <v>14139</v>
      </c>
      <c r="W1419" s="154" t="s">
        <v>10144</v>
      </c>
      <c r="X1419" s="8"/>
      <c r="Y1419" s="154" t="s">
        <v>30</v>
      </c>
      <c r="Z1419" s="154" t="str">
        <f>VLOOKUP(D1419,TIPOLOGIA!A:F,5,0)</f>
        <v>TERRESTRE</v>
      </c>
      <c r="AA1419" s="154" t="s">
        <v>1253</v>
      </c>
      <c r="AB1419" s="46">
        <v>0</v>
      </c>
      <c r="AC1419" s="87">
        <f>IF(W1419="SOPORTE_TELEFÓNICO",'BASE LIQUIDACION REDEBAN 2025'!$B$19,IF(AND(W1419="VISITA_TÉCNICA",Y1419="TIPO II"),'BASE LIQUIDACION REDEBAN 2025'!$B$18,'BASE LIQUIDACION REDEBAN 2025'!$B$17))</f>
        <v>35779.500569199998</v>
      </c>
      <c r="AD1419" s="87">
        <v>0</v>
      </c>
      <c r="AE1419" s="87">
        <f t="shared" si="22"/>
        <v>35779.500569199998</v>
      </c>
    </row>
    <row r="1420" spans="1:31">
      <c r="A1420" s="154" t="s">
        <v>68</v>
      </c>
      <c r="B1420" s="154" t="str">
        <f>VLOOKUP(A1420,'CENTRO DE COSTOS'!A:D,4,FALSE)</f>
        <v>WILLIAM ASDRUBAL ROZO ROZO</v>
      </c>
      <c r="C1420" s="154" t="str">
        <f>VLOOKUP(A1420,'CENTRO DE COSTOS'!A:D,2,FALSE)</f>
        <v>0004-0004</v>
      </c>
      <c r="D1420" s="154">
        <v>11001</v>
      </c>
      <c r="E1420" s="154">
        <v>2619192</v>
      </c>
      <c r="F1420" s="154">
        <v>27295</v>
      </c>
      <c r="G1420" s="154" t="s">
        <v>8049</v>
      </c>
      <c r="H1420" s="154" t="s">
        <v>470</v>
      </c>
      <c r="I1420" s="154" t="s">
        <v>68</v>
      </c>
      <c r="J1420" s="154" t="s">
        <v>6311</v>
      </c>
      <c r="K1420" s="154" t="s">
        <v>159</v>
      </c>
      <c r="L1420" s="154" t="s">
        <v>14140</v>
      </c>
      <c r="M1420" s="155">
        <v>45889.513194444444</v>
      </c>
      <c r="N1420" s="155">
        <v>45890.529166666667</v>
      </c>
      <c r="O1420" s="8"/>
      <c r="P1420" s="154" t="s">
        <v>10063</v>
      </c>
      <c r="Q1420" s="154" t="s">
        <v>10063</v>
      </c>
      <c r="R1420" s="154" t="s">
        <v>2973</v>
      </c>
      <c r="S1420" s="154" t="s">
        <v>2973</v>
      </c>
      <c r="T1420" s="154" t="s">
        <v>10621</v>
      </c>
      <c r="U1420" s="154" t="s">
        <v>9451</v>
      </c>
      <c r="V1420" s="154" t="s">
        <v>14141</v>
      </c>
      <c r="W1420" s="154" t="s">
        <v>3213</v>
      </c>
      <c r="X1420" s="8"/>
      <c r="Y1420" s="154" t="s">
        <v>25</v>
      </c>
      <c r="Z1420" s="154" t="str">
        <f>VLOOKUP(D1420,TIPOLOGIA!A:F,5,0)</f>
        <v>TERRESTRE</v>
      </c>
      <c r="AA1420" s="154" t="s">
        <v>475</v>
      </c>
      <c r="AB1420" s="46">
        <v>0</v>
      </c>
      <c r="AC1420" s="87">
        <f>IF(W1420="SOPORTE_TELEFÓNICO",'BASE LIQUIDACION REDEBAN 2025'!$B$19,IF(AND(W1420="VISITA_TÉCNICA",Y1420="TIPO II"),'BASE LIQUIDACION REDEBAN 2025'!$B$18,'BASE LIQUIDACION REDEBAN 2025'!$B$17))</f>
        <v>41241.0800752</v>
      </c>
      <c r="AD1420" s="87">
        <v>0</v>
      </c>
      <c r="AE1420" s="87">
        <f t="shared" si="22"/>
        <v>41241.0800752</v>
      </c>
    </row>
    <row r="1421" spans="1:31">
      <c r="A1421" s="154" t="s">
        <v>80</v>
      </c>
      <c r="B1421" s="154" t="str">
        <f>VLOOKUP(A1421,'CENTRO DE COSTOS'!A:D,4,FALSE)</f>
        <v>JOSE MAURICIO HERNANDEZ ROJAS</v>
      </c>
      <c r="C1421" s="154" t="str">
        <f>VLOOKUP(A1421,'CENTRO DE COSTOS'!A:D,2,FALSE)</f>
        <v>0004-0001</v>
      </c>
      <c r="D1421" s="154">
        <v>13001</v>
      </c>
      <c r="E1421" s="154">
        <v>2618313</v>
      </c>
      <c r="F1421" s="154">
        <v>74492</v>
      </c>
      <c r="G1421" s="154" t="s">
        <v>8049</v>
      </c>
      <c r="H1421" s="154" t="s">
        <v>303</v>
      </c>
      <c r="I1421" s="154" t="s">
        <v>80</v>
      </c>
      <c r="J1421" s="154" t="s">
        <v>14142</v>
      </c>
      <c r="K1421" s="154" t="s">
        <v>159</v>
      </c>
      <c r="L1421" s="154" t="s">
        <v>14143</v>
      </c>
      <c r="M1421" s="155">
        <v>45889.448611111111</v>
      </c>
      <c r="N1421" s="155">
        <v>45890.533333333333</v>
      </c>
      <c r="O1421" s="8"/>
      <c r="P1421" s="154" t="s">
        <v>10063</v>
      </c>
      <c r="Q1421" s="154" t="s">
        <v>10063</v>
      </c>
      <c r="R1421" s="154" t="s">
        <v>2973</v>
      </c>
      <c r="S1421" s="154" t="s">
        <v>2973</v>
      </c>
      <c r="T1421" s="154" t="s">
        <v>8052</v>
      </c>
      <c r="U1421" s="154" t="s">
        <v>9429</v>
      </c>
      <c r="V1421" s="154" t="s">
        <v>14144</v>
      </c>
      <c r="W1421" s="154" t="s">
        <v>2967</v>
      </c>
      <c r="X1421" s="8"/>
      <c r="Y1421" s="154" t="s">
        <v>25</v>
      </c>
      <c r="Z1421" s="154" t="str">
        <f>VLOOKUP(D1421,TIPOLOGIA!A:F,5,0)</f>
        <v>TERRESTRE</v>
      </c>
      <c r="AA1421" s="154" t="s">
        <v>452</v>
      </c>
      <c r="AB1421" s="46">
        <v>1</v>
      </c>
      <c r="AC1421" s="87">
        <f>IF(W1421="SOPORTE_TELEFÓNICO",'BASE LIQUIDACION REDEBAN 2025'!$B$19,IF(AND(W1421="VISITA_TÉCNICA",Y1421="TIPO II"),'BASE LIQUIDACION REDEBAN 2025'!$B$18,'BASE LIQUIDACION REDEBAN 2025'!$B$17))</f>
        <v>35779.500569199998</v>
      </c>
      <c r="AD1421" s="87">
        <v>0</v>
      </c>
      <c r="AE1421" s="87">
        <f t="shared" si="22"/>
        <v>35779.500569199998</v>
      </c>
    </row>
    <row r="1422" spans="1:31">
      <c r="A1422" s="154" t="s">
        <v>76</v>
      </c>
      <c r="B1422" s="154" t="str">
        <f>VLOOKUP(A1422,'CENTRO DE COSTOS'!A:D,4,FALSE)</f>
        <v>DIEGO FERNANDO HENAO CARDONA</v>
      </c>
      <c r="C1422" s="154" t="str">
        <f>VLOOKUP(A1422,'CENTRO DE COSTOS'!A:D,2,FALSE)</f>
        <v>0004-0003</v>
      </c>
      <c r="D1422" s="154">
        <v>76248</v>
      </c>
      <c r="E1422" s="154">
        <v>2617326</v>
      </c>
      <c r="F1422" s="154">
        <v>79299</v>
      </c>
      <c r="G1422" s="154" t="s">
        <v>8049</v>
      </c>
      <c r="H1422" s="154" t="s">
        <v>227</v>
      </c>
      <c r="I1422" s="154" t="s">
        <v>3551</v>
      </c>
      <c r="J1422" s="154" t="s">
        <v>14145</v>
      </c>
      <c r="K1422" s="154" t="s">
        <v>159</v>
      </c>
      <c r="L1422" s="154" t="s">
        <v>14146</v>
      </c>
      <c r="M1422" s="155">
        <v>45889.404166666667</v>
      </c>
      <c r="N1422" s="155">
        <v>45890.536805555559</v>
      </c>
      <c r="O1422" s="8"/>
      <c r="P1422" s="154" t="s">
        <v>10063</v>
      </c>
      <c r="Q1422" s="154" t="s">
        <v>10063</v>
      </c>
      <c r="R1422" s="154" t="s">
        <v>2973</v>
      </c>
      <c r="S1422" s="154" t="s">
        <v>2973</v>
      </c>
      <c r="T1422" s="154" t="s">
        <v>8052</v>
      </c>
      <c r="U1422" s="154" t="s">
        <v>9429</v>
      </c>
      <c r="V1422" s="154" t="s">
        <v>14147</v>
      </c>
      <c r="W1422" s="154" t="s">
        <v>2967</v>
      </c>
      <c r="X1422" s="8"/>
      <c r="Y1422" s="154" t="s">
        <v>28</v>
      </c>
      <c r="Z1422" s="154" t="str">
        <f>VLOOKUP(D1422,TIPOLOGIA!A:F,5,0)</f>
        <v>TERRESTRE</v>
      </c>
      <c r="AA1422" s="154" t="s">
        <v>1408</v>
      </c>
      <c r="AB1422" s="46">
        <v>1</v>
      </c>
      <c r="AC1422" s="87">
        <f>IF(W1422="SOPORTE_TELEFÓNICO",'BASE LIQUIDACION REDEBAN 2025'!$B$19,IF(AND(W1422="VISITA_TÉCNICA",Y1422="TIPO II"),'BASE LIQUIDACION REDEBAN 2025'!$B$18,'BASE LIQUIDACION REDEBAN 2025'!$B$17))</f>
        <v>67654.12000000001</v>
      </c>
      <c r="AD1422" s="87">
        <v>0</v>
      </c>
      <c r="AE1422" s="87">
        <f t="shared" si="22"/>
        <v>67654.12000000001</v>
      </c>
    </row>
    <row r="1423" spans="1:31">
      <c r="A1423" s="154" t="s">
        <v>68</v>
      </c>
      <c r="B1423" s="154" t="str">
        <f>VLOOKUP(A1423,'CENTRO DE COSTOS'!A:D,4,FALSE)</f>
        <v>WILLIAM ASDRUBAL ROZO ROZO</v>
      </c>
      <c r="C1423" s="154" t="str">
        <f>VLOOKUP(A1423,'CENTRO DE COSTOS'!A:D,2,FALSE)</f>
        <v>0004-0004</v>
      </c>
      <c r="D1423" s="154">
        <v>25899</v>
      </c>
      <c r="E1423" s="154">
        <v>2615496</v>
      </c>
      <c r="F1423" s="154">
        <v>77718</v>
      </c>
      <c r="G1423" s="154" t="s">
        <v>8049</v>
      </c>
      <c r="H1423" s="154" t="s">
        <v>470</v>
      </c>
      <c r="I1423" s="154" t="s">
        <v>1024</v>
      </c>
      <c r="J1423" s="154" t="s">
        <v>14148</v>
      </c>
      <c r="K1423" s="154" t="s">
        <v>159</v>
      </c>
      <c r="L1423" s="154" t="s">
        <v>14149</v>
      </c>
      <c r="M1423" s="155">
        <v>45889.333333333336</v>
      </c>
      <c r="N1423" s="155">
        <v>45890.538194444445</v>
      </c>
      <c r="O1423" s="8"/>
      <c r="P1423" s="154" t="s">
        <v>10063</v>
      </c>
      <c r="Q1423" s="154" t="s">
        <v>10063</v>
      </c>
      <c r="R1423" s="154" t="s">
        <v>2973</v>
      </c>
      <c r="S1423" s="154" t="s">
        <v>2973</v>
      </c>
      <c r="T1423" s="154" t="s">
        <v>8052</v>
      </c>
      <c r="U1423" s="154" t="s">
        <v>9429</v>
      </c>
      <c r="V1423" s="154" t="s">
        <v>14150</v>
      </c>
      <c r="W1423" s="154" t="s">
        <v>2967</v>
      </c>
      <c r="X1423" s="8"/>
      <c r="Y1423" s="154" t="s">
        <v>28</v>
      </c>
      <c r="Z1423" s="154" t="str">
        <f>VLOOKUP(D1423,TIPOLOGIA!A:F,5,0)</f>
        <v>TERRESTRE</v>
      </c>
      <c r="AA1423" s="154" t="s">
        <v>2089</v>
      </c>
      <c r="AB1423" s="46">
        <v>1</v>
      </c>
      <c r="AC1423" s="87">
        <f>IF(W1423="SOPORTE_TELEFÓNICO",'BASE LIQUIDACION REDEBAN 2025'!$B$19,IF(AND(W1423="VISITA_TÉCNICA",Y1423="TIPO II"),'BASE LIQUIDACION REDEBAN 2025'!$B$18,'BASE LIQUIDACION REDEBAN 2025'!$B$17))</f>
        <v>67654.12000000001</v>
      </c>
      <c r="AD1423" s="87">
        <v>0</v>
      </c>
      <c r="AE1423" s="87">
        <f t="shared" si="22"/>
        <v>67654.12000000001</v>
      </c>
    </row>
    <row r="1424" spans="1:31">
      <c r="A1424" s="154" t="s">
        <v>90</v>
      </c>
      <c r="B1424" s="154" t="str">
        <f>VLOOKUP(A1424,'CENTRO DE COSTOS'!A:D,4,FALSE)</f>
        <v>JUAN SEBASTIÁN RÍOS CASTRILLÓN</v>
      </c>
      <c r="C1424" s="154" t="str">
        <f>VLOOKUP(A1424,'CENTRO DE COSTOS'!A:D,2,FALSE)</f>
        <v>0004-0005</v>
      </c>
      <c r="D1424" s="154">
        <v>5686</v>
      </c>
      <c r="E1424" s="154">
        <v>2615978</v>
      </c>
      <c r="F1424" s="154">
        <v>68500</v>
      </c>
      <c r="G1424" s="154" t="s">
        <v>8049</v>
      </c>
      <c r="H1424" s="154" t="s">
        <v>197</v>
      </c>
      <c r="I1424" s="154" t="s">
        <v>1054</v>
      </c>
      <c r="J1424" s="154" t="s">
        <v>14151</v>
      </c>
      <c r="K1424" s="154" t="s">
        <v>159</v>
      </c>
      <c r="L1424" s="154" t="s">
        <v>14152</v>
      </c>
      <c r="M1424" s="155">
        <v>45889.333333333336</v>
      </c>
      <c r="N1424" s="155">
        <v>45890.539583333331</v>
      </c>
      <c r="O1424" s="8"/>
      <c r="P1424" s="154" t="s">
        <v>10063</v>
      </c>
      <c r="Q1424" s="154" t="s">
        <v>10063</v>
      </c>
      <c r="R1424" s="154" t="s">
        <v>200</v>
      </c>
      <c r="S1424" s="154" t="s">
        <v>201</v>
      </c>
      <c r="T1424" s="154" t="s">
        <v>8052</v>
      </c>
      <c r="U1424" s="154" t="s">
        <v>9429</v>
      </c>
      <c r="V1424" s="154" t="s">
        <v>14153</v>
      </c>
      <c r="W1424" s="154" t="s">
        <v>2967</v>
      </c>
      <c r="X1424" s="8"/>
      <c r="Y1424" s="154" t="s">
        <v>28</v>
      </c>
      <c r="Z1424" s="154" t="str">
        <f>VLOOKUP(D1424,TIPOLOGIA!A:F,5,0)</f>
        <v>TERRESTRE</v>
      </c>
      <c r="AA1424" s="154" t="s">
        <v>689</v>
      </c>
      <c r="AB1424" s="46">
        <v>0</v>
      </c>
      <c r="AC1424" s="87">
        <f>IF(W1424="SOPORTE_TELEFÓNICO",'BASE LIQUIDACION REDEBAN 2025'!$B$19,IF(AND(W1424="VISITA_TÉCNICA",Y1424="TIPO II"),'BASE LIQUIDACION REDEBAN 2025'!$B$18,'BASE LIQUIDACION REDEBAN 2025'!$B$17))</f>
        <v>67654.12000000001</v>
      </c>
      <c r="AD1424" s="87">
        <v>0</v>
      </c>
      <c r="AE1424" s="87">
        <f t="shared" si="22"/>
        <v>0</v>
      </c>
    </row>
    <row r="1425" spans="1:31">
      <c r="A1425" s="154" t="s">
        <v>64</v>
      </c>
      <c r="B1425" s="154" t="str">
        <f>VLOOKUP(A1425,'CENTRO DE COSTOS'!A:D,4,FALSE)</f>
        <v>JOSE MAURICIO HERNANDEZ ROJAS</v>
      </c>
      <c r="C1425" s="154" t="str">
        <f>VLOOKUP(A1425,'CENTRO DE COSTOS'!A:D,2,FALSE)</f>
        <v>0004-0001</v>
      </c>
      <c r="D1425" s="154">
        <v>8372</v>
      </c>
      <c r="E1425" s="154">
        <v>2615004</v>
      </c>
      <c r="F1425" s="154">
        <v>78904</v>
      </c>
      <c r="G1425" s="154" t="s">
        <v>8049</v>
      </c>
      <c r="H1425" s="154" t="s">
        <v>389</v>
      </c>
      <c r="I1425" s="154" t="s">
        <v>14154</v>
      </c>
      <c r="J1425" s="154" t="s">
        <v>14155</v>
      </c>
      <c r="K1425" s="154" t="s">
        <v>159</v>
      </c>
      <c r="L1425" s="154" t="s">
        <v>14156</v>
      </c>
      <c r="M1425" s="155">
        <v>45888.703472222223</v>
      </c>
      <c r="N1425" s="155">
        <v>45890.594444444447</v>
      </c>
      <c r="O1425" s="8"/>
      <c r="P1425" s="154" t="s">
        <v>10063</v>
      </c>
      <c r="Q1425" s="154" t="s">
        <v>10063</v>
      </c>
      <c r="R1425" s="154" t="s">
        <v>2973</v>
      </c>
      <c r="S1425" s="154" t="s">
        <v>2973</v>
      </c>
      <c r="T1425" s="154" t="s">
        <v>8052</v>
      </c>
      <c r="U1425" s="154" t="s">
        <v>9429</v>
      </c>
      <c r="V1425" s="154" t="s">
        <v>14157</v>
      </c>
      <c r="W1425" s="154" t="s">
        <v>2967</v>
      </c>
      <c r="X1425" s="8"/>
      <c r="Y1425" s="154" t="s">
        <v>28</v>
      </c>
      <c r="Z1425" s="154" t="str">
        <f>VLOOKUP(D1425,TIPOLOGIA!A:F,5,0)</f>
        <v>TERRESTRE</v>
      </c>
      <c r="AA1425" s="154" t="s">
        <v>6089</v>
      </c>
      <c r="AB1425" s="46">
        <v>1</v>
      </c>
      <c r="AC1425" s="87">
        <f>IF(W1425="SOPORTE_TELEFÓNICO",'BASE LIQUIDACION REDEBAN 2025'!$B$19,IF(AND(W1425="VISITA_TÉCNICA",Y1425="TIPO II"),'BASE LIQUIDACION REDEBAN 2025'!$B$18,'BASE LIQUIDACION REDEBAN 2025'!$B$17))</f>
        <v>67654.12000000001</v>
      </c>
      <c r="AD1425" s="87">
        <v>0</v>
      </c>
      <c r="AE1425" s="87">
        <f t="shared" si="22"/>
        <v>67654.12000000001</v>
      </c>
    </row>
    <row r="1426" spans="1:31">
      <c r="A1426" s="154" t="s">
        <v>80</v>
      </c>
      <c r="B1426" s="154" t="str">
        <f>VLOOKUP(A1426,'CENTRO DE COSTOS'!A:D,4,FALSE)</f>
        <v>JOSE MAURICIO HERNANDEZ ROJAS</v>
      </c>
      <c r="C1426" s="154" t="str">
        <f>VLOOKUP(A1426,'CENTRO DE COSTOS'!A:D,2,FALSE)</f>
        <v>0004-0001</v>
      </c>
      <c r="D1426" s="154">
        <v>13001</v>
      </c>
      <c r="E1426" s="154">
        <v>2612810</v>
      </c>
      <c r="F1426" s="154">
        <v>75897</v>
      </c>
      <c r="G1426" s="154" t="s">
        <v>8049</v>
      </c>
      <c r="H1426" s="154" t="s">
        <v>303</v>
      </c>
      <c r="I1426" s="154" t="s">
        <v>80</v>
      </c>
      <c r="J1426" s="154" t="s">
        <v>6382</v>
      </c>
      <c r="K1426" s="154" t="s">
        <v>159</v>
      </c>
      <c r="L1426" s="154" t="s">
        <v>14158</v>
      </c>
      <c r="M1426" s="155">
        <v>45888.526388888888</v>
      </c>
      <c r="N1426" s="155">
        <v>45890.599305555559</v>
      </c>
      <c r="O1426" s="8"/>
      <c r="P1426" s="154" t="s">
        <v>10063</v>
      </c>
      <c r="Q1426" s="154" t="s">
        <v>10063</v>
      </c>
      <c r="R1426" s="154" t="s">
        <v>2973</v>
      </c>
      <c r="S1426" s="154" t="s">
        <v>2973</v>
      </c>
      <c r="T1426" s="154" t="s">
        <v>8052</v>
      </c>
      <c r="U1426" s="154" t="s">
        <v>9429</v>
      </c>
      <c r="V1426" s="154" t="s">
        <v>14159</v>
      </c>
      <c r="W1426" s="154" t="s">
        <v>2967</v>
      </c>
      <c r="X1426" s="8"/>
      <c r="Y1426" s="154" t="s">
        <v>25</v>
      </c>
      <c r="Z1426" s="154" t="str">
        <f>VLOOKUP(D1426,TIPOLOGIA!A:F,5,0)</f>
        <v>TERRESTRE</v>
      </c>
      <c r="AA1426" s="154" t="s">
        <v>452</v>
      </c>
      <c r="AB1426" s="46">
        <v>1</v>
      </c>
      <c r="AC1426" s="87">
        <f>IF(W1426="SOPORTE_TELEFÓNICO",'BASE LIQUIDACION REDEBAN 2025'!$B$19,IF(AND(W1426="VISITA_TÉCNICA",Y1426="TIPO II"),'BASE LIQUIDACION REDEBAN 2025'!$B$18,'BASE LIQUIDACION REDEBAN 2025'!$B$17))</f>
        <v>35779.500569199998</v>
      </c>
      <c r="AD1426" s="87">
        <v>0</v>
      </c>
      <c r="AE1426" s="87">
        <f t="shared" si="22"/>
        <v>35779.500569199998</v>
      </c>
    </row>
    <row r="1427" spans="1:31">
      <c r="A1427" s="154" t="s">
        <v>68</v>
      </c>
      <c r="B1427" s="154" t="str">
        <f>VLOOKUP(A1427,'CENTRO DE COSTOS'!A:D,4,FALSE)</f>
        <v>WILLIAM ASDRUBAL ROZO ROZO</v>
      </c>
      <c r="C1427" s="154" t="str">
        <f>VLOOKUP(A1427,'CENTRO DE COSTOS'!A:D,2,FALSE)</f>
        <v>0004-0004</v>
      </c>
      <c r="D1427" s="154">
        <v>25899</v>
      </c>
      <c r="E1427" s="154">
        <v>2606842</v>
      </c>
      <c r="F1427" s="154">
        <v>71124</v>
      </c>
      <c r="G1427" s="154" t="s">
        <v>8049</v>
      </c>
      <c r="H1427" s="154" t="s">
        <v>470</v>
      </c>
      <c r="I1427" s="154" t="s">
        <v>1024</v>
      </c>
      <c r="J1427" s="154" t="s">
        <v>14160</v>
      </c>
      <c r="K1427" s="154" t="s">
        <v>159</v>
      </c>
      <c r="L1427" s="154" t="s">
        <v>14161</v>
      </c>
      <c r="M1427" s="155">
        <v>45888.333333333336</v>
      </c>
      <c r="N1427" s="155">
        <v>45890.6</v>
      </c>
      <c r="O1427" s="8"/>
      <c r="P1427" s="154" t="s">
        <v>10063</v>
      </c>
      <c r="Q1427" s="154" t="s">
        <v>10063</v>
      </c>
      <c r="R1427" s="154" t="s">
        <v>2973</v>
      </c>
      <c r="S1427" s="154" t="s">
        <v>2973</v>
      </c>
      <c r="T1427" s="154" t="s">
        <v>8052</v>
      </c>
      <c r="U1427" s="154" t="s">
        <v>9429</v>
      </c>
      <c r="V1427" s="154" t="s">
        <v>14162</v>
      </c>
      <c r="W1427" s="154" t="s">
        <v>2967</v>
      </c>
      <c r="X1427" s="8"/>
      <c r="Y1427" s="154" t="s">
        <v>28</v>
      </c>
      <c r="Z1427" s="154" t="str">
        <f>VLOOKUP(D1427,TIPOLOGIA!A:F,5,0)</f>
        <v>TERRESTRE</v>
      </c>
      <c r="AA1427" s="154" t="s">
        <v>2089</v>
      </c>
      <c r="AB1427" s="46">
        <v>1</v>
      </c>
      <c r="AC1427" s="87">
        <f>IF(W1427="SOPORTE_TELEFÓNICO",'BASE LIQUIDACION REDEBAN 2025'!$B$19,IF(AND(W1427="VISITA_TÉCNICA",Y1427="TIPO II"),'BASE LIQUIDACION REDEBAN 2025'!$B$18,'BASE LIQUIDACION REDEBAN 2025'!$B$17))</f>
        <v>67654.12000000001</v>
      </c>
      <c r="AD1427" s="87">
        <v>0</v>
      </c>
      <c r="AE1427" s="87">
        <f t="shared" si="22"/>
        <v>67654.12000000001</v>
      </c>
    </row>
    <row r="1428" spans="1:31">
      <c r="A1428" s="154" t="s">
        <v>76</v>
      </c>
      <c r="B1428" s="154" t="str">
        <f>VLOOKUP(A1428,'CENTRO DE COSTOS'!A:D,4,FALSE)</f>
        <v>DIEGO FERNANDO HENAO CARDONA</v>
      </c>
      <c r="C1428" s="154" t="str">
        <f>VLOOKUP(A1428,'CENTRO DE COSTOS'!A:D,2,FALSE)</f>
        <v>0004-0003</v>
      </c>
      <c r="D1428" s="154">
        <v>19001</v>
      </c>
      <c r="E1428" s="154">
        <v>2605439</v>
      </c>
      <c r="F1428" s="154">
        <v>27613</v>
      </c>
      <c r="G1428" s="154" t="s">
        <v>8049</v>
      </c>
      <c r="H1428" s="154" t="s">
        <v>258</v>
      </c>
      <c r="I1428" s="154" t="s">
        <v>95</v>
      </c>
      <c r="J1428" s="154" t="s">
        <v>14163</v>
      </c>
      <c r="K1428" s="154" t="s">
        <v>159</v>
      </c>
      <c r="L1428" s="154" t="s">
        <v>14164</v>
      </c>
      <c r="M1428" s="155">
        <v>45884.690972222219</v>
      </c>
      <c r="N1428" s="155">
        <v>45890.604861111111</v>
      </c>
      <c r="O1428" s="8"/>
      <c r="P1428" s="154" t="s">
        <v>10063</v>
      </c>
      <c r="Q1428" s="154" t="s">
        <v>10063</v>
      </c>
      <c r="R1428" s="154" t="s">
        <v>2973</v>
      </c>
      <c r="S1428" s="154" t="s">
        <v>2973</v>
      </c>
      <c r="T1428" s="154" t="s">
        <v>8052</v>
      </c>
      <c r="U1428" s="154" t="s">
        <v>9429</v>
      </c>
      <c r="V1428" s="154" t="s">
        <v>14165</v>
      </c>
      <c r="W1428" s="154" t="s">
        <v>2967</v>
      </c>
      <c r="X1428" s="8"/>
      <c r="Y1428" s="154" t="s">
        <v>30</v>
      </c>
      <c r="Z1428" s="154" t="str">
        <f>VLOOKUP(D1428,TIPOLOGIA!A:F,5,0)</f>
        <v>TERRESTRE</v>
      </c>
      <c r="AA1428" s="154" t="s">
        <v>330</v>
      </c>
      <c r="AB1428" s="46">
        <v>1</v>
      </c>
      <c r="AC1428" s="87">
        <f>IF(W1428="SOPORTE_TELEFÓNICO",'BASE LIQUIDACION REDEBAN 2025'!$B$19,IF(AND(W1428="VISITA_TÉCNICA",Y1428="TIPO II"),'BASE LIQUIDACION REDEBAN 2025'!$B$18,'BASE LIQUIDACION REDEBAN 2025'!$B$17))</f>
        <v>35779.500569199998</v>
      </c>
      <c r="AD1428" s="87">
        <v>0</v>
      </c>
      <c r="AE1428" s="87">
        <f t="shared" si="22"/>
        <v>35779.500569199998</v>
      </c>
    </row>
    <row r="1429" spans="1:31">
      <c r="A1429" s="154" t="s">
        <v>68</v>
      </c>
      <c r="B1429" s="154" t="str">
        <f>VLOOKUP(A1429,'CENTRO DE COSTOS'!A:D,4,FALSE)</f>
        <v>WILLIAM ASDRUBAL ROZO ROZO</v>
      </c>
      <c r="C1429" s="154" t="str">
        <f>VLOOKUP(A1429,'CENTRO DE COSTOS'!A:D,2,FALSE)</f>
        <v>0004-0004</v>
      </c>
      <c r="D1429" s="154">
        <v>25899</v>
      </c>
      <c r="E1429" s="154">
        <v>2596692</v>
      </c>
      <c r="F1429" s="154">
        <v>57793</v>
      </c>
      <c r="G1429" s="154" t="s">
        <v>8049</v>
      </c>
      <c r="H1429" s="154" t="s">
        <v>470</v>
      </c>
      <c r="I1429" s="154" t="s">
        <v>1024</v>
      </c>
      <c r="J1429" s="154" t="s">
        <v>14166</v>
      </c>
      <c r="K1429" s="154" t="s">
        <v>159</v>
      </c>
      <c r="L1429" s="154" t="s">
        <v>14167</v>
      </c>
      <c r="M1429" s="155">
        <v>45883.412499999999</v>
      </c>
      <c r="N1429" s="155">
        <v>45890.615277777775</v>
      </c>
      <c r="O1429" s="8"/>
      <c r="P1429" s="154" t="s">
        <v>10063</v>
      </c>
      <c r="Q1429" s="154" t="s">
        <v>10063</v>
      </c>
      <c r="R1429" s="154" t="s">
        <v>2973</v>
      </c>
      <c r="S1429" s="154" t="s">
        <v>2973</v>
      </c>
      <c r="T1429" s="154" t="s">
        <v>8052</v>
      </c>
      <c r="U1429" s="154" t="s">
        <v>9429</v>
      </c>
      <c r="V1429" s="154" t="s">
        <v>14168</v>
      </c>
      <c r="W1429" s="154" t="s">
        <v>2967</v>
      </c>
      <c r="X1429" s="8"/>
      <c r="Y1429" s="154" t="s">
        <v>28</v>
      </c>
      <c r="Z1429" s="154" t="str">
        <f>VLOOKUP(D1429,TIPOLOGIA!A:F,5,0)</f>
        <v>TERRESTRE</v>
      </c>
      <c r="AA1429" s="154" t="s">
        <v>2089</v>
      </c>
      <c r="AB1429" s="46">
        <v>1</v>
      </c>
      <c r="AC1429" s="87">
        <f>IF(W1429="SOPORTE_TELEFÓNICO",'BASE LIQUIDACION REDEBAN 2025'!$B$19,IF(AND(W1429="VISITA_TÉCNICA",Y1429="TIPO II"),'BASE LIQUIDACION REDEBAN 2025'!$B$18,'BASE LIQUIDACION REDEBAN 2025'!$B$17))</f>
        <v>67654.12000000001</v>
      </c>
      <c r="AD1429" s="87">
        <v>0</v>
      </c>
      <c r="AE1429" s="87">
        <f t="shared" si="22"/>
        <v>67654.12000000001</v>
      </c>
    </row>
    <row r="1430" spans="1:31">
      <c r="A1430" s="154" t="s">
        <v>72</v>
      </c>
      <c r="B1430" s="154" t="str">
        <f>VLOOKUP(A1430,'CENTRO DE COSTOS'!A:D,4,FALSE)</f>
        <v>MIGUEL JULIÁN HERNÁNDEZ GUARÍN</v>
      </c>
      <c r="C1430" s="154" t="str">
        <f>VLOOKUP(A1430,'CENTRO DE COSTOS'!A:D,2,FALSE)</f>
        <v>0004-0008</v>
      </c>
      <c r="D1430" s="154">
        <v>68001</v>
      </c>
      <c r="E1430" s="154">
        <v>2623360</v>
      </c>
      <c r="F1430" s="154">
        <v>74340</v>
      </c>
      <c r="G1430" s="154" t="s">
        <v>8049</v>
      </c>
      <c r="H1430" s="154" t="s">
        <v>820</v>
      </c>
      <c r="I1430" s="154" t="s">
        <v>72</v>
      </c>
      <c r="J1430" s="154" t="s">
        <v>6437</v>
      </c>
      <c r="K1430" s="154" t="s">
        <v>159</v>
      </c>
      <c r="L1430" s="154" t="s">
        <v>14169</v>
      </c>
      <c r="M1430" s="155">
        <v>45890.370833333334</v>
      </c>
      <c r="N1430" s="155">
        <v>45890.617361111108</v>
      </c>
      <c r="O1430" s="8"/>
      <c r="P1430" s="154" t="s">
        <v>10063</v>
      </c>
      <c r="Q1430" s="154" t="s">
        <v>10063</v>
      </c>
      <c r="R1430" s="154" t="s">
        <v>200</v>
      </c>
      <c r="S1430" s="154" t="s">
        <v>739</v>
      </c>
      <c r="T1430" s="154" t="s">
        <v>8052</v>
      </c>
      <c r="U1430" s="154" t="s">
        <v>9429</v>
      </c>
      <c r="V1430" s="154" t="s">
        <v>14170</v>
      </c>
      <c r="W1430" s="154" t="s">
        <v>2967</v>
      </c>
      <c r="X1430" s="8"/>
      <c r="Y1430" s="154" t="s">
        <v>25</v>
      </c>
      <c r="Z1430" s="154" t="str">
        <f>VLOOKUP(D1430,TIPOLOGIA!A:F,5,0)</f>
        <v>TERRESTRE</v>
      </c>
      <c r="AA1430" s="154" t="s">
        <v>1253</v>
      </c>
      <c r="AB1430" s="46">
        <v>1</v>
      </c>
      <c r="AC1430" s="87">
        <f>IF(W1430="SOPORTE_TELEFÓNICO",'BASE LIQUIDACION REDEBAN 2025'!$B$19,IF(AND(W1430="VISITA_TÉCNICA",Y1430="TIPO II"),'BASE LIQUIDACION REDEBAN 2025'!$B$18,'BASE LIQUIDACION REDEBAN 2025'!$B$17))</f>
        <v>35779.500569199998</v>
      </c>
      <c r="AD1430" s="87">
        <v>0</v>
      </c>
      <c r="AE1430" s="87">
        <f t="shared" si="22"/>
        <v>35779.500569199998</v>
      </c>
    </row>
    <row r="1431" spans="1:31">
      <c r="A1431" s="154" t="s">
        <v>72</v>
      </c>
      <c r="B1431" s="154" t="str">
        <f>VLOOKUP(A1431,'CENTRO DE COSTOS'!A:D,4,FALSE)</f>
        <v>MIGUEL JULIÁN HERNÁNDEZ GUARÍN</v>
      </c>
      <c r="C1431" s="154" t="str">
        <f>VLOOKUP(A1431,'CENTRO DE COSTOS'!A:D,2,FALSE)</f>
        <v>0004-0008</v>
      </c>
      <c r="D1431" s="154">
        <v>68001</v>
      </c>
      <c r="E1431" s="154">
        <v>2621802</v>
      </c>
      <c r="F1431" s="154">
        <v>67006</v>
      </c>
      <c r="G1431" s="154" t="s">
        <v>8049</v>
      </c>
      <c r="H1431" s="154" t="s">
        <v>820</v>
      </c>
      <c r="I1431" s="154" t="s">
        <v>72</v>
      </c>
      <c r="J1431" s="154" t="s">
        <v>14171</v>
      </c>
      <c r="K1431" s="154" t="s">
        <v>159</v>
      </c>
      <c r="L1431" s="154" t="s">
        <v>14172</v>
      </c>
      <c r="M1431" s="155">
        <v>45889.711111111108</v>
      </c>
      <c r="N1431" s="155">
        <v>45890.618750000001</v>
      </c>
      <c r="O1431" s="8"/>
      <c r="P1431" s="154" t="s">
        <v>10063</v>
      </c>
      <c r="Q1431" s="154" t="s">
        <v>10063</v>
      </c>
      <c r="R1431" s="154" t="s">
        <v>200</v>
      </c>
      <c r="S1431" s="154" t="s">
        <v>739</v>
      </c>
      <c r="T1431" s="154" t="s">
        <v>8052</v>
      </c>
      <c r="U1431" s="154" t="s">
        <v>9429</v>
      </c>
      <c r="V1431" s="154" t="s">
        <v>14173</v>
      </c>
      <c r="W1431" s="154" t="s">
        <v>2967</v>
      </c>
      <c r="X1431" s="8"/>
      <c r="Y1431" s="154" t="s">
        <v>25</v>
      </c>
      <c r="Z1431" s="154" t="str">
        <f>VLOOKUP(D1431,TIPOLOGIA!A:F,5,0)</f>
        <v>TERRESTRE</v>
      </c>
      <c r="AA1431" s="154" t="s">
        <v>1016</v>
      </c>
      <c r="AB1431" s="46">
        <v>1</v>
      </c>
      <c r="AC1431" s="87">
        <f>IF(W1431="SOPORTE_TELEFÓNICO",'BASE LIQUIDACION REDEBAN 2025'!$B$19,IF(AND(W1431="VISITA_TÉCNICA",Y1431="TIPO II"),'BASE LIQUIDACION REDEBAN 2025'!$B$18,'BASE LIQUIDACION REDEBAN 2025'!$B$17))</f>
        <v>35779.500569199998</v>
      </c>
      <c r="AD1431" s="87">
        <v>0</v>
      </c>
      <c r="AE1431" s="87">
        <f t="shared" si="22"/>
        <v>35779.500569199998</v>
      </c>
    </row>
    <row r="1432" spans="1:31">
      <c r="A1432" s="154" t="s">
        <v>76</v>
      </c>
      <c r="B1432" s="154" t="str">
        <f>VLOOKUP(A1432,'CENTRO DE COSTOS'!A:D,4,FALSE)</f>
        <v>DIEGO FERNANDO HENAO CARDONA</v>
      </c>
      <c r="C1432" s="154" t="str">
        <f>VLOOKUP(A1432,'CENTRO DE COSTOS'!A:D,2,FALSE)</f>
        <v>0004-0003</v>
      </c>
      <c r="D1432" s="154">
        <v>76001</v>
      </c>
      <c r="E1432" s="154">
        <v>2621314</v>
      </c>
      <c r="F1432" s="154">
        <v>21773</v>
      </c>
      <c r="G1432" s="154" t="s">
        <v>8049</v>
      </c>
      <c r="H1432" s="154" t="s">
        <v>227</v>
      </c>
      <c r="I1432" s="154" t="s">
        <v>76</v>
      </c>
      <c r="J1432" s="154" t="s">
        <v>14174</v>
      </c>
      <c r="K1432" s="154" t="s">
        <v>159</v>
      </c>
      <c r="L1432" s="154" t="s">
        <v>14175</v>
      </c>
      <c r="M1432" s="155">
        <v>45889.666666666664</v>
      </c>
      <c r="N1432" s="155">
        <v>45890.620833333334</v>
      </c>
      <c r="O1432" s="8"/>
      <c r="P1432" s="154" t="s">
        <v>10063</v>
      </c>
      <c r="Q1432" s="154" t="s">
        <v>10063</v>
      </c>
      <c r="R1432" s="154" t="s">
        <v>2973</v>
      </c>
      <c r="S1432" s="154" t="s">
        <v>2973</v>
      </c>
      <c r="T1432" s="154" t="s">
        <v>8052</v>
      </c>
      <c r="U1432" s="154" t="s">
        <v>9429</v>
      </c>
      <c r="V1432" s="154" t="s">
        <v>14176</v>
      </c>
      <c r="W1432" s="154" t="s">
        <v>2967</v>
      </c>
      <c r="X1432" s="8"/>
      <c r="Y1432" s="154" t="s">
        <v>25</v>
      </c>
      <c r="Z1432" s="154" t="str">
        <f>VLOOKUP(D1432,TIPOLOGIA!A:F,5,0)</f>
        <v>TERRESTRE</v>
      </c>
      <c r="AA1432" s="154" t="s">
        <v>9600</v>
      </c>
      <c r="AB1432" s="46">
        <v>1</v>
      </c>
      <c r="AC1432" s="87">
        <f>IF(W1432="SOPORTE_TELEFÓNICO",'BASE LIQUIDACION REDEBAN 2025'!$B$19,IF(AND(W1432="VISITA_TÉCNICA",Y1432="TIPO II"),'BASE LIQUIDACION REDEBAN 2025'!$B$18,'BASE LIQUIDACION REDEBAN 2025'!$B$17))</f>
        <v>35779.500569199998</v>
      </c>
      <c r="AD1432" s="87">
        <v>0</v>
      </c>
      <c r="AE1432" s="87">
        <f t="shared" si="22"/>
        <v>35779.500569199998</v>
      </c>
    </row>
    <row r="1433" spans="1:31">
      <c r="A1433" s="154" t="s">
        <v>76</v>
      </c>
      <c r="B1433" s="154" t="str">
        <f>VLOOKUP(A1433,'CENTRO DE COSTOS'!A:D,4,FALSE)</f>
        <v>DIEGO FERNANDO HENAO CARDONA</v>
      </c>
      <c r="C1433" s="154" t="str">
        <f>VLOOKUP(A1433,'CENTRO DE COSTOS'!A:D,2,FALSE)</f>
        <v>0004-0003</v>
      </c>
      <c r="D1433" s="154">
        <v>76001</v>
      </c>
      <c r="E1433" s="154">
        <v>2619013</v>
      </c>
      <c r="F1433" s="154">
        <v>78981</v>
      </c>
      <c r="G1433" s="154" t="s">
        <v>8049</v>
      </c>
      <c r="H1433" s="154" t="s">
        <v>227</v>
      </c>
      <c r="I1433" s="154" t="s">
        <v>76</v>
      </c>
      <c r="J1433" s="154" t="s">
        <v>9893</v>
      </c>
      <c r="K1433" s="154" t="s">
        <v>159</v>
      </c>
      <c r="L1433" s="154" t="s">
        <v>14177</v>
      </c>
      <c r="M1433" s="155">
        <v>45889.495833333334</v>
      </c>
      <c r="N1433" s="155">
        <v>45890.623611111114</v>
      </c>
      <c r="O1433" s="8"/>
      <c r="P1433" s="154" t="s">
        <v>10063</v>
      </c>
      <c r="Q1433" s="154" t="s">
        <v>10063</v>
      </c>
      <c r="R1433" s="154" t="s">
        <v>200</v>
      </c>
      <c r="S1433" s="154" t="s">
        <v>739</v>
      </c>
      <c r="T1433" s="154" t="s">
        <v>8052</v>
      </c>
      <c r="U1433" s="154" t="s">
        <v>9429</v>
      </c>
      <c r="V1433" s="154" t="s">
        <v>14178</v>
      </c>
      <c r="W1433" s="154" t="s">
        <v>2967</v>
      </c>
      <c r="X1433" s="8"/>
      <c r="Y1433" s="154" t="s">
        <v>25</v>
      </c>
      <c r="Z1433" s="154" t="str">
        <f>VLOOKUP(D1433,TIPOLOGIA!A:F,5,0)</f>
        <v>TERRESTRE</v>
      </c>
      <c r="AA1433" s="154" t="s">
        <v>1442</v>
      </c>
      <c r="AB1433" s="46">
        <v>1</v>
      </c>
      <c r="AC1433" s="87">
        <f>IF(W1433="SOPORTE_TELEFÓNICO",'BASE LIQUIDACION REDEBAN 2025'!$B$19,IF(AND(W1433="VISITA_TÉCNICA",Y1433="TIPO II"),'BASE LIQUIDACION REDEBAN 2025'!$B$18,'BASE LIQUIDACION REDEBAN 2025'!$B$17))</f>
        <v>35779.500569199998</v>
      </c>
      <c r="AD1433" s="87">
        <v>0</v>
      </c>
      <c r="AE1433" s="87">
        <f t="shared" si="22"/>
        <v>35779.500569199998</v>
      </c>
    </row>
    <row r="1434" spans="1:31">
      <c r="A1434" s="154" t="s">
        <v>68</v>
      </c>
      <c r="B1434" s="154" t="str">
        <f>VLOOKUP(A1434,'CENTRO DE COSTOS'!A:D,4,FALSE)</f>
        <v>WILLIAM ASDRUBAL ROZO ROZO</v>
      </c>
      <c r="C1434" s="154" t="str">
        <f>VLOOKUP(A1434,'CENTRO DE COSTOS'!A:D,2,FALSE)</f>
        <v>0004-0004</v>
      </c>
      <c r="D1434" s="154">
        <v>25817</v>
      </c>
      <c r="E1434" s="154">
        <v>2619383</v>
      </c>
      <c r="F1434" s="154">
        <v>77419</v>
      </c>
      <c r="G1434" s="154" t="s">
        <v>8049</v>
      </c>
      <c r="H1434" s="154" t="s">
        <v>470</v>
      </c>
      <c r="I1434" s="154" t="s">
        <v>8643</v>
      </c>
      <c r="J1434" s="154" t="s">
        <v>14179</v>
      </c>
      <c r="K1434" s="154" t="s">
        <v>159</v>
      </c>
      <c r="L1434" s="154" t="s">
        <v>14180</v>
      </c>
      <c r="M1434" s="155">
        <v>45889.536805555559</v>
      </c>
      <c r="N1434" s="155">
        <v>45890.625694444447</v>
      </c>
      <c r="O1434" s="8"/>
      <c r="P1434" s="154" t="s">
        <v>10063</v>
      </c>
      <c r="Q1434" s="154" t="s">
        <v>10063</v>
      </c>
      <c r="R1434" s="154" t="s">
        <v>2973</v>
      </c>
      <c r="S1434" s="154" t="s">
        <v>2973</v>
      </c>
      <c r="T1434" s="154" t="s">
        <v>8052</v>
      </c>
      <c r="U1434" s="154" t="s">
        <v>9429</v>
      </c>
      <c r="V1434" s="154" t="s">
        <v>14181</v>
      </c>
      <c r="W1434" s="154" t="s">
        <v>2967</v>
      </c>
      <c r="X1434" s="8"/>
      <c r="Y1434" s="154" t="s">
        <v>28</v>
      </c>
      <c r="Z1434" s="154" t="str">
        <f>VLOOKUP(D1434,TIPOLOGIA!A:F,5,0)</f>
        <v>TERRESTRE</v>
      </c>
      <c r="AA1434" s="154" t="s">
        <v>538</v>
      </c>
      <c r="AB1434" s="46">
        <v>1</v>
      </c>
      <c r="AC1434" s="87">
        <f>IF(W1434="SOPORTE_TELEFÓNICO",'BASE LIQUIDACION REDEBAN 2025'!$B$19,IF(AND(W1434="VISITA_TÉCNICA",Y1434="TIPO II"),'BASE LIQUIDACION REDEBAN 2025'!$B$18,'BASE LIQUIDACION REDEBAN 2025'!$B$17))</f>
        <v>67654.12000000001</v>
      </c>
      <c r="AD1434" s="87">
        <v>0</v>
      </c>
      <c r="AE1434" s="87">
        <f t="shared" si="22"/>
        <v>67654.12000000001</v>
      </c>
    </row>
    <row r="1435" spans="1:31">
      <c r="A1435" s="154" t="s">
        <v>76</v>
      </c>
      <c r="B1435" s="154" t="str">
        <f>VLOOKUP(A1435,'CENTRO DE COSTOS'!A:D,4,FALSE)</f>
        <v>DIEGO FERNANDO HENAO CARDONA</v>
      </c>
      <c r="C1435" s="154" t="str">
        <f>VLOOKUP(A1435,'CENTRO DE COSTOS'!A:D,2,FALSE)</f>
        <v>0004-0003</v>
      </c>
      <c r="D1435" s="154">
        <v>76248</v>
      </c>
      <c r="E1435" s="154">
        <v>2617260</v>
      </c>
      <c r="F1435" s="154">
        <v>34820</v>
      </c>
      <c r="G1435" s="154" t="s">
        <v>8049</v>
      </c>
      <c r="H1435" s="154" t="s">
        <v>227</v>
      </c>
      <c r="I1435" s="154" t="s">
        <v>3551</v>
      </c>
      <c r="J1435" s="154" t="s">
        <v>14182</v>
      </c>
      <c r="K1435" s="154" t="s">
        <v>159</v>
      </c>
      <c r="L1435" s="154" t="s">
        <v>14183</v>
      </c>
      <c r="M1435" s="155">
        <v>45889.398611111108</v>
      </c>
      <c r="N1435" s="155">
        <v>45890.62777777778</v>
      </c>
      <c r="O1435" s="8"/>
      <c r="P1435" s="154" t="s">
        <v>10063</v>
      </c>
      <c r="Q1435" s="154" t="s">
        <v>10063</v>
      </c>
      <c r="R1435" s="154" t="s">
        <v>2973</v>
      </c>
      <c r="S1435" s="154" t="s">
        <v>2973</v>
      </c>
      <c r="T1435" s="154" t="s">
        <v>8052</v>
      </c>
      <c r="U1435" s="154" t="s">
        <v>9429</v>
      </c>
      <c r="V1435" s="154" t="s">
        <v>14147</v>
      </c>
      <c r="W1435" s="154" t="s">
        <v>2967</v>
      </c>
      <c r="X1435" s="8"/>
      <c r="Y1435" s="154" t="s">
        <v>28</v>
      </c>
      <c r="Z1435" s="154" t="str">
        <f>VLOOKUP(D1435,TIPOLOGIA!A:F,5,0)</f>
        <v>TERRESTRE</v>
      </c>
      <c r="AA1435" s="154" t="s">
        <v>1408</v>
      </c>
      <c r="AB1435" s="46">
        <v>1</v>
      </c>
      <c r="AC1435" s="87">
        <f>IF(W1435="SOPORTE_TELEFÓNICO",'BASE LIQUIDACION REDEBAN 2025'!$B$19,IF(AND(W1435="VISITA_TÉCNICA",Y1435="TIPO II"),'BASE LIQUIDACION REDEBAN 2025'!$B$18,'BASE LIQUIDACION REDEBAN 2025'!$B$17))</f>
        <v>67654.12000000001</v>
      </c>
      <c r="AD1435" s="87">
        <v>0</v>
      </c>
      <c r="AE1435" s="87">
        <f t="shared" si="22"/>
        <v>67654.12000000001</v>
      </c>
    </row>
    <row r="1436" spans="1:31">
      <c r="A1436" s="154" t="s">
        <v>80</v>
      </c>
      <c r="B1436" s="154" t="str">
        <f>VLOOKUP(A1436,'CENTRO DE COSTOS'!A:D,4,FALSE)</f>
        <v>JOSE MAURICIO HERNANDEZ ROJAS</v>
      </c>
      <c r="C1436" s="154" t="str">
        <f>VLOOKUP(A1436,'CENTRO DE COSTOS'!A:D,2,FALSE)</f>
        <v>0004-0001</v>
      </c>
      <c r="D1436" s="154">
        <v>13001</v>
      </c>
      <c r="E1436" s="154">
        <v>2612487</v>
      </c>
      <c r="F1436" s="154">
        <v>75903</v>
      </c>
      <c r="G1436" s="154" t="s">
        <v>8049</v>
      </c>
      <c r="H1436" s="154" t="s">
        <v>303</v>
      </c>
      <c r="I1436" s="154" t="s">
        <v>80</v>
      </c>
      <c r="J1436" s="154" t="s">
        <v>14184</v>
      </c>
      <c r="K1436" s="154" t="s">
        <v>159</v>
      </c>
      <c r="L1436" s="154" t="s">
        <v>14185</v>
      </c>
      <c r="M1436" s="155">
        <v>45888.509027777778</v>
      </c>
      <c r="N1436" s="155">
        <v>45890.629861111112</v>
      </c>
      <c r="O1436" s="8"/>
      <c r="P1436" s="154" t="s">
        <v>10063</v>
      </c>
      <c r="Q1436" s="154" t="s">
        <v>10063</v>
      </c>
      <c r="R1436" s="154" t="s">
        <v>2973</v>
      </c>
      <c r="S1436" s="154" t="s">
        <v>2973</v>
      </c>
      <c r="T1436" s="154" t="s">
        <v>8052</v>
      </c>
      <c r="U1436" s="154" t="s">
        <v>9429</v>
      </c>
      <c r="V1436" s="154" t="s">
        <v>14186</v>
      </c>
      <c r="W1436" s="154" t="s">
        <v>2967</v>
      </c>
      <c r="X1436" s="8"/>
      <c r="Y1436" s="154" t="s">
        <v>25</v>
      </c>
      <c r="Z1436" s="154" t="str">
        <f>VLOOKUP(D1436,TIPOLOGIA!A:F,5,0)</f>
        <v>TERRESTRE</v>
      </c>
      <c r="AA1436" s="154" t="s">
        <v>452</v>
      </c>
      <c r="AB1436" s="46">
        <v>1</v>
      </c>
      <c r="AC1436" s="87">
        <f>IF(W1436="SOPORTE_TELEFÓNICO",'BASE LIQUIDACION REDEBAN 2025'!$B$19,IF(AND(W1436="VISITA_TÉCNICA",Y1436="TIPO II"),'BASE LIQUIDACION REDEBAN 2025'!$B$18,'BASE LIQUIDACION REDEBAN 2025'!$B$17))</f>
        <v>35779.500569199998</v>
      </c>
      <c r="AD1436" s="87">
        <v>0</v>
      </c>
      <c r="AE1436" s="87">
        <f t="shared" si="22"/>
        <v>35779.500569199998</v>
      </c>
    </row>
    <row r="1437" spans="1:31">
      <c r="A1437" s="154" t="s">
        <v>97</v>
      </c>
      <c r="B1437" s="154" t="str">
        <f>VLOOKUP(A1437,'CENTRO DE COSTOS'!A:D,4,FALSE)</f>
        <v>JOSE MAURICIO HERNANDEZ ROJAS</v>
      </c>
      <c r="C1437" s="154" t="str">
        <f>VLOOKUP(A1437,'CENTRO DE COSTOS'!A:D,2,FALSE)</f>
        <v>0004-0001</v>
      </c>
      <c r="D1437" s="154">
        <v>70742</v>
      </c>
      <c r="E1437" s="154">
        <v>2613052</v>
      </c>
      <c r="F1437" s="154">
        <v>72308</v>
      </c>
      <c r="G1437" s="154" t="s">
        <v>8049</v>
      </c>
      <c r="H1437" s="154" t="s">
        <v>414</v>
      </c>
      <c r="I1437" s="154" t="s">
        <v>5958</v>
      </c>
      <c r="J1437" s="154" t="s">
        <v>5959</v>
      </c>
      <c r="K1437" s="154" t="s">
        <v>159</v>
      </c>
      <c r="L1437" s="154" t="s">
        <v>14187</v>
      </c>
      <c r="M1437" s="155">
        <v>45888.578472222223</v>
      </c>
      <c r="N1437" s="155">
        <v>45890.631249999999</v>
      </c>
      <c r="O1437" s="8"/>
      <c r="P1437" s="154" t="s">
        <v>10063</v>
      </c>
      <c r="Q1437" s="154" t="s">
        <v>10063</v>
      </c>
      <c r="R1437" s="154" t="s">
        <v>2973</v>
      </c>
      <c r="S1437" s="154" t="s">
        <v>2973</v>
      </c>
      <c r="T1437" s="154" t="s">
        <v>8052</v>
      </c>
      <c r="U1437" s="154" t="s">
        <v>9429</v>
      </c>
      <c r="V1437" s="154" t="s">
        <v>14188</v>
      </c>
      <c r="W1437" s="154" t="s">
        <v>2967</v>
      </c>
      <c r="X1437" s="8"/>
      <c r="Y1437" s="154" t="s">
        <v>28</v>
      </c>
      <c r="Z1437" s="154" t="str">
        <f>VLOOKUP(D1437,TIPOLOGIA!A:F,5,0)</f>
        <v>TERRESTRE</v>
      </c>
      <c r="AA1437" s="154" t="s">
        <v>1917</v>
      </c>
      <c r="AB1437" s="46">
        <v>1</v>
      </c>
      <c r="AC1437" s="87">
        <f>IF(W1437="SOPORTE_TELEFÓNICO",'BASE LIQUIDACION REDEBAN 2025'!$B$19,IF(AND(W1437="VISITA_TÉCNICA",Y1437="TIPO II"),'BASE LIQUIDACION REDEBAN 2025'!$B$18,'BASE LIQUIDACION REDEBAN 2025'!$B$17))</f>
        <v>67654.12000000001</v>
      </c>
      <c r="AD1437" s="87">
        <v>0</v>
      </c>
      <c r="AE1437" s="87">
        <f t="shared" si="22"/>
        <v>67654.12000000001</v>
      </c>
    </row>
    <row r="1438" spans="1:31">
      <c r="A1438" s="154" t="s">
        <v>96</v>
      </c>
      <c r="B1438" s="154" t="str">
        <f>VLOOKUP(A1438,'CENTRO DE COSTOS'!A:D,4,FALSE)</f>
        <v>JOSE MAURICIO HERNANDEZ ROJAS</v>
      </c>
      <c r="C1438" s="154" t="str">
        <f>VLOOKUP(A1438,'CENTRO DE COSTOS'!A:D,2,FALSE)</f>
        <v>0004-0001</v>
      </c>
      <c r="D1438" s="154">
        <v>44090</v>
      </c>
      <c r="E1438" s="154">
        <v>2572793</v>
      </c>
      <c r="F1438" s="154">
        <v>72103</v>
      </c>
      <c r="G1438" s="154" t="s">
        <v>8049</v>
      </c>
      <c r="H1438" s="154" t="s">
        <v>1719</v>
      </c>
      <c r="I1438" s="154" t="s">
        <v>1733</v>
      </c>
      <c r="J1438" s="154" t="s">
        <v>3085</v>
      </c>
      <c r="K1438" s="154" t="s">
        <v>159</v>
      </c>
      <c r="L1438" s="154" t="s">
        <v>14189</v>
      </c>
      <c r="M1438" s="155">
        <v>45877.7</v>
      </c>
      <c r="N1438" s="155">
        <v>45890.631944444445</v>
      </c>
      <c r="O1438" s="8"/>
      <c r="P1438" s="154" t="s">
        <v>10063</v>
      </c>
      <c r="Q1438" s="154" t="s">
        <v>10063</v>
      </c>
      <c r="R1438" s="154" t="s">
        <v>200</v>
      </c>
      <c r="S1438" s="154" t="s">
        <v>739</v>
      </c>
      <c r="T1438" s="154" t="s">
        <v>9439</v>
      </c>
      <c r="U1438" s="154" t="s">
        <v>9468</v>
      </c>
      <c r="V1438" s="154" t="s">
        <v>14190</v>
      </c>
      <c r="W1438" s="154" t="s">
        <v>10144</v>
      </c>
      <c r="X1438" s="8"/>
      <c r="Y1438" s="154" t="s">
        <v>30</v>
      </c>
      <c r="Z1438" s="154" t="str">
        <f>VLOOKUP(D1438,TIPOLOGIA!A:F,5,0)</f>
        <v>TERRESTRE</v>
      </c>
      <c r="AA1438" s="154"/>
      <c r="AB1438" s="46">
        <v>0</v>
      </c>
      <c r="AC1438" s="87">
        <f>IF(W1438="SOPORTE_TELEFÓNICO",'BASE LIQUIDACION REDEBAN 2025'!$B$19,IF(AND(W1438="VISITA_TÉCNICA",Y1438="TIPO II"),'BASE LIQUIDACION REDEBAN 2025'!$B$18,'BASE LIQUIDACION REDEBAN 2025'!$B$17))</f>
        <v>35779.500569199998</v>
      </c>
      <c r="AD1438" s="87">
        <v>0</v>
      </c>
      <c r="AE1438" s="87">
        <f t="shared" si="22"/>
        <v>35779.500569199998</v>
      </c>
    </row>
    <row r="1439" spans="1:31">
      <c r="A1439" s="154" t="s">
        <v>92</v>
      </c>
      <c r="B1439" s="154" t="str">
        <f>VLOOKUP(A1439,'CENTRO DE COSTOS'!A:D,4,FALSE)</f>
        <v>KEVIN ALEXIS CORZO BUSTOS</v>
      </c>
      <c r="C1439" s="154" t="str">
        <f>VLOOKUP(A1439,'CENTRO DE COSTOS'!A:D,2,FALSE)</f>
        <v>0004-0007</v>
      </c>
      <c r="D1439" s="154">
        <v>41298</v>
      </c>
      <c r="E1439" s="154">
        <v>2610922</v>
      </c>
      <c r="F1439" s="154">
        <v>77855</v>
      </c>
      <c r="G1439" s="154" t="s">
        <v>8049</v>
      </c>
      <c r="H1439" s="154" t="s">
        <v>249</v>
      </c>
      <c r="I1439" s="154" t="s">
        <v>1714</v>
      </c>
      <c r="J1439" s="154" t="s">
        <v>6093</v>
      </c>
      <c r="K1439" s="154" t="s">
        <v>159</v>
      </c>
      <c r="L1439" s="154" t="s">
        <v>14191</v>
      </c>
      <c r="M1439" s="155">
        <v>45888.408333333333</v>
      </c>
      <c r="N1439" s="155">
        <v>45890.634027777778</v>
      </c>
      <c r="O1439" s="8"/>
      <c r="P1439" s="154" t="s">
        <v>10063</v>
      </c>
      <c r="Q1439" s="154" t="s">
        <v>10063</v>
      </c>
      <c r="R1439" s="154" t="s">
        <v>200</v>
      </c>
      <c r="S1439" s="154" t="s">
        <v>201</v>
      </c>
      <c r="T1439" s="154" t="s">
        <v>8052</v>
      </c>
      <c r="U1439" s="154" t="s">
        <v>9429</v>
      </c>
      <c r="V1439" s="154" t="s">
        <v>14192</v>
      </c>
      <c r="W1439" s="154" t="s">
        <v>10144</v>
      </c>
      <c r="X1439" s="8"/>
      <c r="Y1439" s="154" t="s">
        <v>30</v>
      </c>
      <c r="Z1439" s="154" t="str">
        <f>VLOOKUP(D1439,TIPOLOGIA!A:F,5,0)</f>
        <v>TERRESTRE</v>
      </c>
      <c r="AA1439" s="154"/>
      <c r="AB1439" s="46">
        <v>0</v>
      </c>
      <c r="AC1439" s="87">
        <f>IF(W1439="SOPORTE_TELEFÓNICO",'BASE LIQUIDACION REDEBAN 2025'!$B$19,IF(AND(W1439="VISITA_TÉCNICA",Y1439="TIPO II"),'BASE LIQUIDACION REDEBAN 2025'!$B$18,'BASE LIQUIDACION REDEBAN 2025'!$B$17))</f>
        <v>35779.500569199998</v>
      </c>
      <c r="AD1439" s="87">
        <v>0</v>
      </c>
      <c r="AE1439" s="87">
        <f t="shared" si="22"/>
        <v>35779.500569199998</v>
      </c>
    </row>
    <row r="1440" spans="1:31">
      <c r="A1440" s="154" t="s">
        <v>76</v>
      </c>
      <c r="B1440" s="154" t="str">
        <f>VLOOKUP(A1440,'CENTRO DE COSTOS'!A:D,4,FALSE)</f>
        <v>DIEGO FERNANDO HENAO CARDONA</v>
      </c>
      <c r="C1440" s="154" t="str">
        <f>VLOOKUP(A1440,'CENTRO DE COSTOS'!A:D,2,FALSE)</f>
        <v>0004-0003</v>
      </c>
      <c r="D1440" s="154">
        <v>76001</v>
      </c>
      <c r="E1440" s="154">
        <v>2613602</v>
      </c>
      <c r="F1440" s="154">
        <v>79048</v>
      </c>
      <c r="G1440" s="154" t="s">
        <v>8049</v>
      </c>
      <c r="H1440" s="154" t="s">
        <v>227</v>
      </c>
      <c r="I1440" s="154" t="s">
        <v>76</v>
      </c>
      <c r="J1440" s="154" t="s">
        <v>10450</v>
      </c>
      <c r="K1440" s="154" t="s">
        <v>159</v>
      </c>
      <c r="L1440" s="154" t="s">
        <v>14193</v>
      </c>
      <c r="M1440" s="155">
        <v>45888.60833333333</v>
      </c>
      <c r="N1440" s="155">
        <v>45890.634027777778</v>
      </c>
      <c r="O1440" s="8"/>
      <c r="P1440" s="154" t="s">
        <v>10063</v>
      </c>
      <c r="Q1440" s="154" t="s">
        <v>10063</v>
      </c>
      <c r="R1440" s="154" t="s">
        <v>2973</v>
      </c>
      <c r="S1440" s="154" t="s">
        <v>2973</v>
      </c>
      <c r="T1440" s="154" t="s">
        <v>8052</v>
      </c>
      <c r="U1440" s="154" t="s">
        <v>9429</v>
      </c>
      <c r="V1440" s="154" t="s">
        <v>14194</v>
      </c>
      <c r="W1440" s="154" t="s">
        <v>2967</v>
      </c>
      <c r="X1440" s="8"/>
      <c r="Y1440" s="154" t="s">
        <v>25</v>
      </c>
      <c r="Z1440" s="154" t="str">
        <f>VLOOKUP(D1440,TIPOLOGIA!A:F,5,0)</f>
        <v>TERRESTRE</v>
      </c>
      <c r="AA1440" s="154" t="s">
        <v>9600</v>
      </c>
      <c r="AB1440" s="46">
        <v>1</v>
      </c>
      <c r="AC1440" s="87">
        <f>IF(W1440="SOPORTE_TELEFÓNICO",'BASE LIQUIDACION REDEBAN 2025'!$B$19,IF(AND(W1440="VISITA_TÉCNICA",Y1440="TIPO II"),'BASE LIQUIDACION REDEBAN 2025'!$B$18,'BASE LIQUIDACION REDEBAN 2025'!$B$17))</f>
        <v>35779.500569199998</v>
      </c>
      <c r="AD1440" s="87">
        <v>0</v>
      </c>
      <c r="AE1440" s="87">
        <f t="shared" si="22"/>
        <v>35779.500569199998</v>
      </c>
    </row>
    <row r="1441" spans="1:31">
      <c r="A1441" s="154" t="s">
        <v>90</v>
      </c>
      <c r="B1441" s="154" t="str">
        <f>VLOOKUP(A1441,'CENTRO DE COSTOS'!A:D,4,FALSE)</f>
        <v>JUAN SEBASTIÁN RÍOS CASTRILLÓN</v>
      </c>
      <c r="C1441" s="154" t="str">
        <f>VLOOKUP(A1441,'CENTRO DE COSTOS'!A:D,2,FALSE)</f>
        <v>0004-0005</v>
      </c>
      <c r="D1441" s="154">
        <v>5756</v>
      </c>
      <c r="E1441" s="154">
        <v>2584495</v>
      </c>
      <c r="F1441" s="154">
        <v>76637</v>
      </c>
      <c r="G1441" s="154" t="s">
        <v>8049</v>
      </c>
      <c r="H1441" s="154" t="s">
        <v>197</v>
      </c>
      <c r="I1441" s="154" t="s">
        <v>13013</v>
      </c>
      <c r="J1441" s="154" t="s">
        <v>14195</v>
      </c>
      <c r="K1441" s="154" t="s">
        <v>159</v>
      </c>
      <c r="L1441" s="154" t="s">
        <v>14196</v>
      </c>
      <c r="M1441" s="155">
        <v>45881.422222222223</v>
      </c>
      <c r="N1441" s="155">
        <v>45890.634722222225</v>
      </c>
      <c r="O1441" s="8"/>
      <c r="P1441" s="154" t="s">
        <v>10063</v>
      </c>
      <c r="Q1441" s="154" t="s">
        <v>10063</v>
      </c>
      <c r="R1441" s="154" t="s">
        <v>2973</v>
      </c>
      <c r="S1441" s="154" t="s">
        <v>2973</v>
      </c>
      <c r="T1441" s="154" t="s">
        <v>8052</v>
      </c>
      <c r="U1441" s="154" t="s">
        <v>9429</v>
      </c>
      <c r="V1441" s="154" t="s">
        <v>14197</v>
      </c>
      <c r="W1441" s="154" t="s">
        <v>10144</v>
      </c>
      <c r="X1441" s="8"/>
      <c r="Y1441" s="154" t="s">
        <v>30</v>
      </c>
      <c r="Z1441" s="154" t="str">
        <f>VLOOKUP(D1441,TIPOLOGIA!A:F,5,0)</f>
        <v>TERRESTRE</v>
      </c>
      <c r="AA1441" s="154"/>
      <c r="AB1441" s="46">
        <v>0</v>
      </c>
      <c r="AC1441" s="87">
        <f>IF(W1441="SOPORTE_TELEFÓNICO",'BASE LIQUIDACION REDEBAN 2025'!$B$19,IF(AND(W1441="VISITA_TÉCNICA",Y1441="TIPO II"),'BASE LIQUIDACION REDEBAN 2025'!$B$18,'BASE LIQUIDACION REDEBAN 2025'!$B$17))</f>
        <v>35779.500569199998</v>
      </c>
      <c r="AD1441" s="87">
        <v>0</v>
      </c>
      <c r="AE1441" s="87">
        <f t="shared" si="22"/>
        <v>35779.500569199998</v>
      </c>
    </row>
    <row r="1442" spans="1:31">
      <c r="A1442" s="154" t="s">
        <v>72</v>
      </c>
      <c r="B1442" s="154" t="str">
        <f>VLOOKUP(A1442,'CENTRO DE COSTOS'!A:D,4,FALSE)</f>
        <v>MIGUEL JULIÁN HERNÁNDEZ GUARÍN</v>
      </c>
      <c r="C1442" s="154" t="str">
        <f>VLOOKUP(A1442,'CENTRO DE COSTOS'!A:D,2,FALSE)</f>
        <v>0004-0008</v>
      </c>
      <c r="D1442" s="154">
        <v>68276</v>
      </c>
      <c r="E1442" s="154">
        <v>2614452</v>
      </c>
      <c r="F1442" s="154">
        <v>76005</v>
      </c>
      <c r="G1442" s="154" t="s">
        <v>8049</v>
      </c>
      <c r="H1442" s="154" t="s">
        <v>820</v>
      </c>
      <c r="I1442" s="154" t="s">
        <v>952</v>
      </c>
      <c r="J1442" s="154" t="s">
        <v>14198</v>
      </c>
      <c r="K1442" s="154" t="s">
        <v>159</v>
      </c>
      <c r="L1442" s="154" t="s">
        <v>14199</v>
      </c>
      <c r="M1442" s="155">
        <v>45888.67083333333</v>
      </c>
      <c r="N1442" s="155">
        <v>45890.636111111111</v>
      </c>
      <c r="O1442" s="8"/>
      <c r="P1442" s="154" t="s">
        <v>10063</v>
      </c>
      <c r="Q1442" s="154" t="s">
        <v>10063</v>
      </c>
      <c r="R1442" s="154" t="s">
        <v>2973</v>
      </c>
      <c r="S1442" s="154" t="s">
        <v>2973</v>
      </c>
      <c r="T1442" s="154" t="s">
        <v>8052</v>
      </c>
      <c r="U1442" s="154" t="s">
        <v>9429</v>
      </c>
      <c r="V1442" s="154" t="s">
        <v>14200</v>
      </c>
      <c r="W1442" s="154" t="s">
        <v>2967</v>
      </c>
      <c r="X1442" s="8"/>
      <c r="Y1442" s="154" t="s">
        <v>25</v>
      </c>
      <c r="Z1442" s="154" t="str">
        <f>VLOOKUP(D1442,TIPOLOGIA!A:F,5,0)</f>
        <v>TERRESTRE</v>
      </c>
      <c r="AA1442" s="154" t="s">
        <v>848</v>
      </c>
      <c r="AB1442" s="46">
        <v>0</v>
      </c>
      <c r="AC1442" s="87">
        <f>IF(W1442="SOPORTE_TELEFÓNICO",'BASE LIQUIDACION REDEBAN 2025'!$B$19,IF(AND(W1442="VISITA_TÉCNICA",Y1442="TIPO II"),'BASE LIQUIDACION REDEBAN 2025'!$B$18,'BASE LIQUIDACION REDEBAN 2025'!$B$17))</f>
        <v>35779.500569199998</v>
      </c>
      <c r="AD1442" s="87">
        <v>0</v>
      </c>
      <c r="AE1442" s="87">
        <f t="shared" si="22"/>
        <v>0</v>
      </c>
    </row>
    <row r="1443" spans="1:31">
      <c r="A1443" s="154" t="s">
        <v>90</v>
      </c>
      <c r="B1443" s="154" t="str">
        <f>VLOOKUP(A1443,'CENTRO DE COSTOS'!A:D,4,FALSE)</f>
        <v>JUAN SEBASTIÁN RÍOS CASTRILLÓN</v>
      </c>
      <c r="C1443" s="154" t="str">
        <f>VLOOKUP(A1443,'CENTRO DE COSTOS'!A:D,2,FALSE)</f>
        <v>0004-0005</v>
      </c>
      <c r="D1443" s="154">
        <v>5440</v>
      </c>
      <c r="E1443" s="154">
        <v>2613002</v>
      </c>
      <c r="F1443" s="154">
        <v>52755</v>
      </c>
      <c r="G1443" s="154" t="s">
        <v>8049</v>
      </c>
      <c r="H1443" s="154" t="s">
        <v>197</v>
      </c>
      <c r="I1443" s="154" t="s">
        <v>780</v>
      </c>
      <c r="J1443" s="154" t="s">
        <v>14201</v>
      </c>
      <c r="K1443" s="154" t="s">
        <v>159</v>
      </c>
      <c r="L1443" s="154" t="s">
        <v>14202</v>
      </c>
      <c r="M1443" s="155">
        <v>45888.565972222219</v>
      </c>
      <c r="N1443" s="155">
        <v>45890.63958333333</v>
      </c>
      <c r="O1443" s="8"/>
      <c r="P1443" s="154" t="s">
        <v>10063</v>
      </c>
      <c r="Q1443" s="154" t="s">
        <v>10063</v>
      </c>
      <c r="R1443" s="154" t="s">
        <v>200</v>
      </c>
      <c r="S1443" s="154" t="s">
        <v>201</v>
      </c>
      <c r="T1443" s="154" t="s">
        <v>8052</v>
      </c>
      <c r="U1443" s="154" t="s">
        <v>9429</v>
      </c>
      <c r="V1443" s="154" t="s">
        <v>14203</v>
      </c>
      <c r="W1443" s="154" t="s">
        <v>2967</v>
      </c>
      <c r="X1443" s="8"/>
      <c r="Y1443" s="154" t="s">
        <v>28</v>
      </c>
      <c r="Z1443" s="154" t="str">
        <f>VLOOKUP(D1443,TIPOLOGIA!A:F,5,0)</f>
        <v>TERRESTRE</v>
      </c>
      <c r="AA1443" s="154" t="s">
        <v>3209</v>
      </c>
      <c r="AB1443" s="46">
        <v>1</v>
      </c>
      <c r="AC1443" s="87">
        <f>IF(W1443="SOPORTE_TELEFÓNICO",'BASE LIQUIDACION REDEBAN 2025'!$B$19,IF(AND(W1443="VISITA_TÉCNICA",Y1443="TIPO II"),'BASE LIQUIDACION REDEBAN 2025'!$B$18,'BASE LIQUIDACION REDEBAN 2025'!$B$17))</f>
        <v>67654.12000000001</v>
      </c>
      <c r="AD1443" s="87">
        <v>0</v>
      </c>
      <c r="AE1443" s="87">
        <f t="shared" si="22"/>
        <v>67654.12000000001</v>
      </c>
    </row>
    <row r="1444" spans="1:31">
      <c r="A1444" s="154" t="s">
        <v>68</v>
      </c>
      <c r="B1444" s="154" t="str">
        <f>VLOOKUP(A1444,'CENTRO DE COSTOS'!A:D,4,FALSE)</f>
        <v>WILLIAM ASDRUBAL ROZO ROZO</v>
      </c>
      <c r="C1444" s="154" t="str">
        <f>VLOOKUP(A1444,'CENTRO DE COSTOS'!A:D,2,FALSE)</f>
        <v>0004-0004</v>
      </c>
      <c r="D1444" s="154">
        <v>11001</v>
      </c>
      <c r="E1444" s="154">
        <v>2613142</v>
      </c>
      <c r="F1444" s="154">
        <v>51332</v>
      </c>
      <c r="G1444" s="154" t="s">
        <v>8049</v>
      </c>
      <c r="H1444" s="154" t="s">
        <v>470</v>
      </c>
      <c r="I1444" s="154" t="s">
        <v>68</v>
      </c>
      <c r="J1444" s="154" t="s">
        <v>14204</v>
      </c>
      <c r="K1444" s="154" t="s">
        <v>159</v>
      </c>
      <c r="L1444" s="154" t="s">
        <v>14205</v>
      </c>
      <c r="M1444" s="155">
        <v>45888.587500000001</v>
      </c>
      <c r="N1444" s="155">
        <v>45890.642361111109</v>
      </c>
      <c r="O1444" s="8"/>
      <c r="P1444" s="154" t="s">
        <v>10063</v>
      </c>
      <c r="Q1444" s="154" t="s">
        <v>10063</v>
      </c>
      <c r="R1444" s="154" t="s">
        <v>2973</v>
      </c>
      <c r="S1444" s="154" t="s">
        <v>2973</v>
      </c>
      <c r="T1444" s="154" t="s">
        <v>8052</v>
      </c>
      <c r="U1444" s="154" t="s">
        <v>9429</v>
      </c>
      <c r="V1444" s="154" t="s">
        <v>14206</v>
      </c>
      <c r="W1444" s="154" t="s">
        <v>2967</v>
      </c>
      <c r="X1444" s="8"/>
      <c r="Y1444" s="154" t="s">
        <v>25</v>
      </c>
      <c r="Z1444" s="154" t="str">
        <f>VLOOKUP(D1444,TIPOLOGIA!A:F,5,0)</f>
        <v>TERRESTRE</v>
      </c>
      <c r="AA1444" s="154" t="s">
        <v>475</v>
      </c>
      <c r="AB1444" s="46">
        <v>1</v>
      </c>
      <c r="AC1444" s="87">
        <f>IF(W1444="SOPORTE_TELEFÓNICO",'BASE LIQUIDACION REDEBAN 2025'!$B$19,IF(AND(W1444="VISITA_TÉCNICA",Y1444="TIPO II"),'BASE LIQUIDACION REDEBAN 2025'!$B$18,'BASE LIQUIDACION REDEBAN 2025'!$B$17))</f>
        <v>35779.500569199998</v>
      </c>
      <c r="AD1444" s="87">
        <v>0</v>
      </c>
      <c r="AE1444" s="87">
        <f t="shared" si="22"/>
        <v>35779.500569199998</v>
      </c>
    </row>
    <row r="1445" spans="1:31">
      <c r="A1445" s="154" t="s">
        <v>94</v>
      </c>
      <c r="B1445" s="154" t="str">
        <f>VLOOKUP(A1445,'CENTRO DE COSTOS'!A:D,4,FALSE)</f>
        <v>DIEGO FERNANDO HENAO CARDONA</v>
      </c>
      <c r="C1445" s="154" t="str">
        <f>VLOOKUP(A1445,'CENTRO DE COSTOS'!A:D,2,FALSE)</f>
        <v>0004-0002</v>
      </c>
      <c r="D1445" s="154">
        <v>66075</v>
      </c>
      <c r="E1445" s="154">
        <v>2613236</v>
      </c>
      <c r="F1445" s="154">
        <v>80114</v>
      </c>
      <c r="G1445" s="154" t="s">
        <v>8049</v>
      </c>
      <c r="H1445" s="154" t="s">
        <v>606</v>
      </c>
      <c r="I1445" s="154" t="s">
        <v>4707</v>
      </c>
      <c r="J1445" s="154" t="s">
        <v>14207</v>
      </c>
      <c r="K1445" s="154" t="s">
        <v>159</v>
      </c>
      <c r="L1445" s="154" t="s">
        <v>14208</v>
      </c>
      <c r="M1445" s="155">
        <v>45888.593055555553</v>
      </c>
      <c r="N1445" s="155">
        <v>45890.643750000003</v>
      </c>
      <c r="O1445" s="8"/>
      <c r="P1445" s="154" t="s">
        <v>10063</v>
      </c>
      <c r="Q1445" s="154" t="s">
        <v>10063</v>
      </c>
      <c r="R1445" s="154" t="s">
        <v>2973</v>
      </c>
      <c r="S1445" s="154" t="s">
        <v>2973</v>
      </c>
      <c r="T1445" s="154" t="s">
        <v>8052</v>
      </c>
      <c r="U1445" s="154" t="s">
        <v>9429</v>
      </c>
      <c r="V1445" s="154" t="s">
        <v>14209</v>
      </c>
      <c r="W1445" s="154" t="s">
        <v>2967</v>
      </c>
      <c r="X1445" s="8"/>
      <c r="Y1445" s="154" t="s">
        <v>28</v>
      </c>
      <c r="Z1445" s="154" t="str">
        <f>VLOOKUP(D1445,TIPOLOGIA!A:F,5,0)</f>
        <v>TERRESTRE</v>
      </c>
      <c r="AA1445" s="154" t="s">
        <v>2942</v>
      </c>
      <c r="AB1445" s="46">
        <v>1</v>
      </c>
      <c r="AC1445" s="87">
        <f>IF(W1445="SOPORTE_TELEFÓNICO",'BASE LIQUIDACION REDEBAN 2025'!$B$19,IF(AND(W1445="VISITA_TÉCNICA",Y1445="TIPO II"),'BASE LIQUIDACION REDEBAN 2025'!$B$18,'BASE LIQUIDACION REDEBAN 2025'!$B$17))</f>
        <v>67654.12000000001</v>
      </c>
      <c r="AD1445" s="87">
        <v>0</v>
      </c>
      <c r="AE1445" s="87">
        <f t="shared" si="22"/>
        <v>67654.12000000001</v>
      </c>
    </row>
    <row r="1446" spans="1:31">
      <c r="A1446" s="154" t="s">
        <v>76</v>
      </c>
      <c r="B1446" s="154" t="str">
        <f>VLOOKUP(A1446,'CENTRO DE COSTOS'!A:D,4,FALSE)</f>
        <v>DIEGO FERNANDO HENAO CARDONA</v>
      </c>
      <c r="C1446" s="154" t="str">
        <f>VLOOKUP(A1446,'CENTRO DE COSTOS'!A:D,2,FALSE)</f>
        <v>0004-0003</v>
      </c>
      <c r="D1446" s="154">
        <v>76364</v>
      </c>
      <c r="E1446" s="154">
        <v>2612673</v>
      </c>
      <c r="F1446" s="154">
        <v>71242</v>
      </c>
      <c r="G1446" s="154" t="s">
        <v>8049</v>
      </c>
      <c r="H1446" s="154" t="s">
        <v>227</v>
      </c>
      <c r="I1446" s="154" t="s">
        <v>2190</v>
      </c>
      <c r="J1446" s="154" t="s">
        <v>14210</v>
      </c>
      <c r="K1446" s="154" t="s">
        <v>159</v>
      </c>
      <c r="L1446" s="154" t="s">
        <v>14211</v>
      </c>
      <c r="M1446" s="155">
        <v>45888.534722222219</v>
      </c>
      <c r="N1446" s="155">
        <v>45890.646527777775</v>
      </c>
      <c r="O1446" s="8"/>
      <c r="P1446" s="154" t="s">
        <v>10063</v>
      </c>
      <c r="Q1446" s="154" t="s">
        <v>10063</v>
      </c>
      <c r="R1446" s="154" t="s">
        <v>2973</v>
      </c>
      <c r="S1446" s="154" t="s">
        <v>2973</v>
      </c>
      <c r="T1446" s="154" t="s">
        <v>8052</v>
      </c>
      <c r="U1446" s="154" t="s">
        <v>9429</v>
      </c>
      <c r="V1446" s="154" t="s">
        <v>14212</v>
      </c>
      <c r="W1446" s="154" t="s">
        <v>2967</v>
      </c>
      <c r="X1446" s="8"/>
      <c r="Y1446" s="154" t="s">
        <v>28</v>
      </c>
      <c r="Z1446" s="154" t="str">
        <f>VLOOKUP(D1446,TIPOLOGIA!A:F,5,0)</f>
        <v>TERRESTRE</v>
      </c>
      <c r="AA1446" s="154" t="s">
        <v>525</v>
      </c>
      <c r="AB1446" s="46">
        <v>1</v>
      </c>
      <c r="AC1446" s="87">
        <f>IF(W1446="SOPORTE_TELEFÓNICO",'BASE LIQUIDACION REDEBAN 2025'!$B$19,IF(AND(W1446="VISITA_TÉCNICA",Y1446="TIPO II"),'BASE LIQUIDACION REDEBAN 2025'!$B$18,'BASE LIQUIDACION REDEBAN 2025'!$B$17))</f>
        <v>67654.12000000001</v>
      </c>
      <c r="AD1446" s="87">
        <v>0</v>
      </c>
      <c r="AE1446" s="87">
        <f t="shared" si="22"/>
        <v>67654.12000000001</v>
      </c>
    </row>
    <row r="1447" spans="1:31">
      <c r="A1447" s="154" t="s">
        <v>60</v>
      </c>
      <c r="B1447" s="154" t="str">
        <f>VLOOKUP(A1447,'CENTRO DE COSTOS'!A:D,4,FALSE)</f>
        <v>JUAN SEBASTIÁN RÍOS CASTRILLÓN</v>
      </c>
      <c r="C1447" s="154" t="str">
        <f>VLOOKUP(A1447,'CENTRO DE COSTOS'!A:D,2,FALSE)</f>
        <v>0004-0005</v>
      </c>
      <c r="D1447" s="154">
        <v>27800</v>
      </c>
      <c r="E1447" s="154">
        <v>2366795</v>
      </c>
      <c r="F1447" s="154">
        <v>65533</v>
      </c>
      <c r="G1447" s="154" t="s">
        <v>8049</v>
      </c>
      <c r="H1447" s="154" t="s">
        <v>1388</v>
      </c>
      <c r="I1447" s="154" t="s">
        <v>5382</v>
      </c>
      <c r="J1447" s="154" t="s">
        <v>14213</v>
      </c>
      <c r="K1447" s="154" t="s">
        <v>159</v>
      </c>
      <c r="L1447" s="154" t="s">
        <v>14214</v>
      </c>
      <c r="M1447" s="155">
        <v>45835.644444444442</v>
      </c>
      <c r="N1447" s="155">
        <v>45890.647222222222</v>
      </c>
      <c r="O1447" s="8"/>
      <c r="P1447" s="154" t="s">
        <v>10063</v>
      </c>
      <c r="Q1447" s="154" t="s">
        <v>10063</v>
      </c>
      <c r="R1447" s="154" t="s">
        <v>200</v>
      </c>
      <c r="S1447" s="154" t="s">
        <v>201</v>
      </c>
      <c r="T1447" s="154" t="s">
        <v>9439</v>
      </c>
      <c r="U1447" s="154" t="s">
        <v>9440</v>
      </c>
      <c r="V1447" s="154" t="s">
        <v>14215</v>
      </c>
      <c r="W1447" s="154" t="s">
        <v>10144</v>
      </c>
      <c r="X1447" s="8"/>
      <c r="Y1447" s="154" t="s">
        <v>180</v>
      </c>
      <c r="Z1447" s="154" t="str">
        <f>VLOOKUP(D1447,TIPOLOGIA!A:F,5,0)</f>
        <v>FLUVIAL</v>
      </c>
      <c r="AA1447" s="154"/>
      <c r="AB1447" s="46">
        <v>0</v>
      </c>
      <c r="AC1447" s="87">
        <f>IF(W1447="SOPORTE_TELEFÓNICO",'BASE LIQUIDACION REDEBAN 2025'!$B$19,IF(AND(W1447="VISITA_TÉCNICA",Y1447="TIPO II"),'BASE LIQUIDACION REDEBAN 2025'!$B$18,'BASE LIQUIDACION REDEBAN 2025'!$B$17))</f>
        <v>35779.500569199998</v>
      </c>
      <c r="AD1447" s="87">
        <v>0</v>
      </c>
      <c r="AE1447" s="87">
        <f t="shared" si="22"/>
        <v>35779.500569199998</v>
      </c>
    </row>
    <row r="1448" spans="1:31">
      <c r="A1448" s="154" t="s">
        <v>68</v>
      </c>
      <c r="B1448" s="154" t="str">
        <f>VLOOKUP(A1448,'CENTRO DE COSTOS'!A:D,4,FALSE)</f>
        <v>WILLIAM ASDRUBAL ROZO ROZO</v>
      </c>
      <c r="C1448" s="154" t="str">
        <f>VLOOKUP(A1448,'CENTRO DE COSTOS'!A:D,2,FALSE)</f>
        <v>0004-0004</v>
      </c>
      <c r="D1448" s="154">
        <v>11001</v>
      </c>
      <c r="E1448" s="154">
        <v>2612513</v>
      </c>
      <c r="F1448" s="154">
        <v>73693</v>
      </c>
      <c r="G1448" s="154" t="s">
        <v>8049</v>
      </c>
      <c r="H1448" s="154" t="s">
        <v>470</v>
      </c>
      <c r="I1448" s="154" t="s">
        <v>68</v>
      </c>
      <c r="J1448" s="154" t="s">
        <v>14216</v>
      </c>
      <c r="K1448" s="154" t="s">
        <v>159</v>
      </c>
      <c r="L1448" s="154" t="s">
        <v>14217</v>
      </c>
      <c r="M1448" s="155">
        <v>45888.50277777778</v>
      </c>
      <c r="N1448" s="155">
        <v>45890.648611111108</v>
      </c>
      <c r="O1448" s="8"/>
      <c r="P1448" s="154" t="s">
        <v>10063</v>
      </c>
      <c r="Q1448" s="154" t="s">
        <v>10063</v>
      </c>
      <c r="R1448" s="154" t="s">
        <v>2973</v>
      </c>
      <c r="S1448" s="154" t="s">
        <v>2973</v>
      </c>
      <c r="T1448" s="154" t="s">
        <v>8052</v>
      </c>
      <c r="U1448" s="154" t="s">
        <v>9429</v>
      </c>
      <c r="V1448" s="154" t="s">
        <v>14218</v>
      </c>
      <c r="W1448" s="154" t="s">
        <v>2967</v>
      </c>
      <c r="X1448" s="8"/>
      <c r="Y1448" s="154" t="s">
        <v>25</v>
      </c>
      <c r="Z1448" s="154" t="str">
        <f>VLOOKUP(D1448,TIPOLOGIA!A:F,5,0)</f>
        <v>TERRESTRE</v>
      </c>
      <c r="AA1448" s="154" t="s">
        <v>1029</v>
      </c>
      <c r="AB1448" s="46">
        <v>1</v>
      </c>
      <c r="AC1448" s="87">
        <f>IF(W1448="SOPORTE_TELEFÓNICO",'BASE LIQUIDACION REDEBAN 2025'!$B$19,IF(AND(W1448="VISITA_TÉCNICA",Y1448="TIPO II"),'BASE LIQUIDACION REDEBAN 2025'!$B$18,'BASE LIQUIDACION REDEBAN 2025'!$B$17))</f>
        <v>35779.500569199998</v>
      </c>
      <c r="AD1448" s="87">
        <v>0</v>
      </c>
      <c r="AE1448" s="87">
        <f t="shared" si="22"/>
        <v>35779.500569199998</v>
      </c>
    </row>
    <row r="1449" spans="1:31">
      <c r="A1449" s="154" t="s">
        <v>81</v>
      </c>
      <c r="B1449" s="154" t="str">
        <f>VLOOKUP(A1449,'CENTRO DE COSTOS'!A:D,4,FALSE)</f>
        <v>MIGUEL JULIÁN HERNÁNDEZ GUARÍN</v>
      </c>
      <c r="C1449" s="154" t="str">
        <f>VLOOKUP(A1449,'CENTRO DE COSTOS'!A:D,2,FALSE)</f>
        <v>0004-0008</v>
      </c>
      <c r="D1449" s="154">
        <v>54498</v>
      </c>
      <c r="E1449" s="154">
        <v>2611995</v>
      </c>
      <c r="F1449" s="154">
        <v>77553</v>
      </c>
      <c r="G1449" s="154" t="s">
        <v>8049</v>
      </c>
      <c r="H1449" s="154" t="s">
        <v>317</v>
      </c>
      <c r="I1449" s="154" t="s">
        <v>318</v>
      </c>
      <c r="J1449" s="154" t="s">
        <v>14219</v>
      </c>
      <c r="K1449" s="154" t="s">
        <v>159</v>
      </c>
      <c r="L1449" s="154" t="s">
        <v>14220</v>
      </c>
      <c r="M1449" s="155">
        <v>45888.48541666667</v>
      </c>
      <c r="N1449" s="155">
        <v>45890.650694444441</v>
      </c>
      <c r="O1449" s="8"/>
      <c r="P1449" s="154" t="s">
        <v>10063</v>
      </c>
      <c r="Q1449" s="154" t="s">
        <v>10063</v>
      </c>
      <c r="R1449" s="154" t="s">
        <v>2973</v>
      </c>
      <c r="S1449" s="154" t="s">
        <v>2973</v>
      </c>
      <c r="T1449" s="154" t="s">
        <v>8052</v>
      </c>
      <c r="U1449" s="154" t="s">
        <v>9429</v>
      </c>
      <c r="V1449" s="154" t="s">
        <v>14221</v>
      </c>
      <c r="W1449" s="154" t="s">
        <v>10144</v>
      </c>
      <c r="X1449" s="8"/>
      <c r="Y1449" s="154" t="s">
        <v>32</v>
      </c>
      <c r="Z1449" s="154" t="str">
        <f>VLOOKUP(D1449,TIPOLOGIA!A:F,5,0)</f>
        <v>TERRESTRE</v>
      </c>
      <c r="AA1449" s="154"/>
      <c r="AB1449" s="46">
        <v>0</v>
      </c>
      <c r="AC1449" s="87">
        <f>IF(W1449="SOPORTE_TELEFÓNICO",'BASE LIQUIDACION REDEBAN 2025'!$B$19,IF(AND(W1449="VISITA_TÉCNICA",Y1449="TIPO II"),'BASE LIQUIDACION REDEBAN 2025'!$B$18,'BASE LIQUIDACION REDEBAN 2025'!$B$17))</f>
        <v>35779.500569199998</v>
      </c>
      <c r="AD1449" s="87">
        <v>0</v>
      </c>
      <c r="AE1449" s="87">
        <f t="shared" si="22"/>
        <v>35779.500569199998</v>
      </c>
    </row>
    <row r="1450" spans="1:31">
      <c r="A1450" s="154" t="s">
        <v>87</v>
      </c>
      <c r="B1450" s="154" t="str">
        <f>VLOOKUP(A1450,'CENTRO DE COSTOS'!A:D,4,FALSE)</f>
        <v>DIEGO FERNANDO HENAO CARDONA</v>
      </c>
      <c r="C1450" s="154" t="str">
        <f>VLOOKUP(A1450,'CENTRO DE COSTOS'!A:D,2,FALSE)</f>
        <v>0004-0002</v>
      </c>
      <c r="D1450" s="154">
        <v>17777</v>
      </c>
      <c r="E1450" s="154">
        <v>2610097</v>
      </c>
      <c r="F1450" s="154">
        <v>80193</v>
      </c>
      <c r="G1450" s="154" t="s">
        <v>8049</v>
      </c>
      <c r="H1450" s="154" t="s">
        <v>477</v>
      </c>
      <c r="I1450" s="154" t="s">
        <v>1972</v>
      </c>
      <c r="J1450" s="154" t="s">
        <v>14222</v>
      </c>
      <c r="K1450" s="154" t="s">
        <v>159</v>
      </c>
      <c r="L1450" s="154" t="s">
        <v>14223</v>
      </c>
      <c r="M1450" s="155">
        <v>45888.367361111108</v>
      </c>
      <c r="N1450" s="155">
        <v>45890.650694444441</v>
      </c>
      <c r="O1450" s="8"/>
      <c r="P1450" s="154" t="s">
        <v>10063</v>
      </c>
      <c r="Q1450" s="154" t="s">
        <v>10063</v>
      </c>
      <c r="R1450" s="154" t="s">
        <v>2973</v>
      </c>
      <c r="S1450" s="154" t="s">
        <v>2973</v>
      </c>
      <c r="T1450" s="154" t="s">
        <v>8052</v>
      </c>
      <c r="U1450" s="154" t="s">
        <v>9429</v>
      </c>
      <c r="V1450" s="154" t="s">
        <v>14224</v>
      </c>
      <c r="W1450" s="154" t="s">
        <v>2967</v>
      </c>
      <c r="X1450" s="8"/>
      <c r="Y1450" s="154" t="s">
        <v>28</v>
      </c>
      <c r="Z1450" s="154" t="str">
        <f>VLOOKUP(D1450,TIPOLOGIA!A:F,5,0)</f>
        <v>TERRESTRE</v>
      </c>
      <c r="AA1450" s="154" t="s">
        <v>495</v>
      </c>
      <c r="AB1450" s="46">
        <v>1</v>
      </c>
      <c r="AC1450" s="87">
        <f>IF(W1450="SOPORTE_TELEFÓNICO",'BASE LIQUIDACION REDEBAN 2025'!$B$19,IF(AND(W1450="VISITA_TÉCNICA",Y1450="TIPO II"),'BASE LIQUIDACION REDEBAN 2025'!$B$18,'BASE LIQUIDACION REDEBAN 2025'!$B$17))</f>
        <v>67654.12000000001</v>
      </c>
      <c r="AD1450" s="87">
        <v>0</v>
      </c>
      <c r="AE1450" s="87">
        <f t="shared" si="22"/>
        <v>67654.12000000001</v>
      </c>
    </row>
    <row r="1451" spans="1:31">
      <c r="A1451" s="154" t="s">
        <v>81</v>
      </c>
      <c r="B1451" s="154" t="str">
        <f>VLOOKUP(A1451,'CENTRO DE COSTOS'!A:D,4,FALSE)</f>
        <v>MIGUEL JULIÁN HERNÁNDEZ GUARÍN</v>
      </c>
      <c r="C1451" s="154" t="str">
        <f>VLOOKUP(A1451,'CENTRO DE COSTOS'!A:D,2,FALSE)</f>
        <v>0004-0008</v>
      </c>
      <c r="D1451" s="154">
        <v>54250</v>
      </c>
      <c r="E1451" s="154">
        <v>2594217</v>
      </c>
      <c r="F1451" s="154">
        <v>69965</v>
      </c>
      <c r="G1451" s="154" t="s">
        <v>8049</v>
      </c>
      <c r="H1451" s="154" t="s">
        <v>317</v>
      </c>
      <c r="I1451" s="154" t="s">
        <v>14225</v>
      </c>
      <c r="J1451" s="154" t="s">
        <v>14226</v>
      </c>
      <c r="K1451" s="154" t="s">
        <v>159</v>
      </c>
      <c r="L1451" s="154" t="s">
        <v>14227</v>
      </c>
      <c r="M1451" s="155">
        <v>45882.675694444442</v>
      </c>
      <c r="N1451" s="155">
        <v>45890.652777777781</v>
      </c>
      <c r="O1451" s="8"/>
      <c r="P1451" s="154" t="s">
        <v>10063</v>
      </c>
      <c r="Q1451" s="154" t="s">
        <v>10063</v>
      </c>
      <c r="R1451" s="154" t="s">
        <v>200</v>
      </c>
      <c r="S1451" s="154" t="s">
        <v>739</v>
      </c>
      <c r="T1451" s="154" t="s">
        <v>8052</v>
      </c>
      <c r="U1451" s="154" t="s">
        <v>9429</v>
      </c>
      <c r="V1451" s="154" t="s">
        <v>14043</v>
      </c>
      <c r="W1451" s="154" t="s">
        <v>10144</v>
      </c>
      <c r="X1451" s="8"/>
      <c r="Y1451" s="154" t="s">
        <v>32</v>
      </c>
      <c r="Z1451" s="154" t="str">
        <f>VLOOKUP(D1451,TIPOLOGIA!A:F,5,0)</f>
        <v>TERRESTRE</v>
      </c>
      <c r="AA1451" s="154"/>
      <c r="AB1451" s="46">
        <v>0</v>
      </c>
      <c r="AC1451" s="87">
        <f>IF(W1451="SOPORTE_TELEFÓNICO",'BASE LIQUIDACION REDEBAN 2025'!$B$19,IF(AND(W1451="VISITA_TÉCNICA",Y1451="TIPO II"),'BASE LIQUIDACION REDEBAN 2025'!$B$18,'BASE LIQUIDACION REDEBAN 2025'!$B$17))</f>
        <v>35779.500569199998</v>
      </c>
      <c r="AD1451" s="87">
        <v>0</v>
      </c>
      <c r="AE1451" s="87">
        <f t="shared" si="22"/>
        <v>35779.500569199998</v>
      </c>
    </row>
    <row r="1452" spans="1:31">
      <c r="A1452" s="154" t="s">
        <v>90</v>
      </c>
      <c r="B1452" s="154" t="str">
        <f>VLOOKUP(A1452,'CENTRO DE COSTOS'!A:D,4,FALSE)</f>
        <v>JUAN SEBASTIÁN RÍOS CASTRILLÓN</v>
      </c>
      <c r="C1452" s="154" t="str">
        <f>VLOOKUP(A1452,'CENTRO DE COSTOS'!A:D,2,FALSE)</f>
        <v>0004-0005</v>
      </c>
      <c r="D1452" s="154">
        <v>5686</v>
      </c>
      <c r="E1452" s="154">
        <v>2606902</v>
      </c>
      <c r="F1452" s="154">
        <v>52672</v>
      </c>
      <c r="G1452" s="154" t="s">
        <v>8049</v>
      </c>
      <c r="H1452" s="154" t="s">
        <v>197</v>
      </c>
      <c r="I1452" s="154" t="s">
        <v>1054</v>
      </c>
      <c r="J1452" s="154" t="s">
        <v>14228</v>
      </c>
      <c r="K1452" s="154" t="s">
        <v>159</v>
      </c>
      <c r="L1452" s="154" t="s">
        <v>14229</v>
      </c>
      <c r="M1452" s="155">
        <v>45888.333333333336</v>
      </c>
      <c r="N1452" s="155">
        <v>45890.65347222222</v>
      </c>
      <c r="O1452" s="8"/>
      <c r="P1452" s="154" t="s">
        <v>10063</v>
      </c>
      <c r="Q1452" s="154" t="s">
        <v>10063</v>
      </c>
      <c r="R1452" s="154" t="s">
        <v>200</v>
      </c>
      <c r="S1452" s="154" t="s">
        <v>739</v>
      </c>
      <c r="T1452" s="154" t="s">
        <v>8052</v>
      </c>
      <c r="U1452" s="154" t="s">
        <v>9429</v>
      </c>
      <c r="V1452" s="154" t="s">
        <v>14230</v>
      </c>
      <c r="W1452" s="154" t="s">
        <v>10144</v>
      </c>
      <c r="X1452" s="8"/>
      <c r="Y1452" s="154" t="s">
        <v>28</v>
      </c>
      <c r="Z1452" s="154" t="str">
        <f>VLOOKUP(D1452,TIPOLOGIA!A:F,5,0)</f>
        <v>TERRESTRE</v>
      </c>
      <c r="AA1452" s="154" t="s">
        <v>270</v>
      </c>
      <c r="AB1452" s="46">
        <v>0</v>
      </c>
      <c r="AC1452" s="87">
        <f>IF(W1452="SOPORTE_TELEFÓNICO",'BASE LIQUIDACION REDEBAN 2025'!$B$19,IF(AND(W1452="VISITA_TÉCNICA",Y1452="TIPO II"),'BASE LIQUIDACION REDEBAN 2025'!$B$18,'BASE LIQUIDACION REDEBAN 2025'!$B$17))</f>
        <v>35779.500569199998</v>
      </c>
      <c r="AD1452" s="87">
        <v>0</v>
      </c>
      <c r="AE1452" s="87">
        <f t="shared" si="22"/>
        <v>35779.500569199998</v>
      </c>
    </row>
    <row r="1453" spans="1:31">
      <c r="A1453" s="154" t="s">
        <v>101</v>
      </c>
      <c r="B1453" s="154" t="str">
        <f>VLOOKUP(A1453,'CENTRO DE COSTOS'!A:D,4,FALSE)</f>
        <v>KEVIN ALEXIS CORZO BUSTOS</v>
      </c>
      <c r="C1453" s="154" t="str">
        <f>VLOOKUP(A1453,'CENTRO DE COSTOS'!A:D,2,FALSE)</f>
        <v>0004-0007</v>
      </c>
      <c r="D1453" s="154">
        <v>85001</v>
      </c>
      <c r="E1453" s="154">
        <v>2605450</v>
      </c>
      <c r="F1453" s="154">
        <v>74496</v>
      </c>
      <c r="G1453" s="154" t="s">
        <v>8049</v>
      </c>
      <c r="H1453" s="154" t="s">
        <v>189</v>
      </c>
      <c r="I1453" s="154" t="s">
        <v>101</v>
      </c>
      <c r="J1453" s="154" t="s">
        <v>14231</v>
      </c>
      <c r="K1453" s="154" t="s">
        <v>159</v>
      </c>
      <c r="L1453" s="154" t="s">
        <v>14232</v>
      </c>
      <c r="M1453" s="155">
        <v>45884.693749999999</v>
      </c>
      <c r="N1453" s="155">
        <v>45890.654861111114</v>
      </c>
      <c r="O1453" s="8"/>
      <c r="P1453" s="154" t="s">
        <v>10063</v>
      </c>
      <c r="Q1453" s="154" t="s">
        <v>10063</v>
      </c>
      <c r="R1453" s="154" t="s">
        <v>2973</v>
      </c>
      <c r="S1453" s="154" t="s">
        <v>2973</v>
      </c>
      <c r="T1453" s="154" t="s">
        <v>8052</v>
      </c>
      <c r="U1453" s="154" t="s">
        <v>9429</v>
      </c>
      <c r="V1453" s="154" t="s">
        <v>14233</v>
      </c>
      <c r="W1453" s="154" t="s">
        <v>2967</v>
      </c>
      <c r="X1453" s="8"/>
      <c r="Y1453" s="154" t="s">
        <v>25</v>
      </c>
      <c r="Z1453" s="154" t="str">
        <f>VLOOKUP(D1453,TIPOLOGIA!A:F,5,0)</f>
        <v>TERRESTRE</v>
      </c>
      <c r="AA1453" s="154" t="s">
        <v>194</v>
      </c>
      <c r="AB1453" s="46">
        <v>1</v>
      </c>
      <c r="AC1453" s="87">
        <f>IF(W1453="SOPORTE_TELEFÓNICO",'BASE LIQUIDACION REDEBAN 2025'!$B$19,IF(AND(W1453="VISITA_TÉCNICA",Y1453="TIPO II"),'BASE LIQUIDACION REDEBAN 2025'!$B$18,'BASE LIQUIDACION REDEBAN 2025'!$B$17))</f>
        <v>35779.500569199998</v>
      </c>
      <c r="AD1453" s="87">
        <v>0</v>
      </c>
      <c r="AE1453" s="87">
        <f t="shared" si="22"/>
        <v>35779.500569199998</v>
      </c>
    </row>
    <row r="1454" spans="1:31">
      <c r="A1454" s="154" t="s">
        <v>97</v>
      </c>
      <c r="B1454" s="154" t="str">
        <f>VLOOKUP(A1454,'CENTRO DE COSTOS'!A:D,4,FALSE)</f>
        <v>JOSE MAURICIO HERNANDEZ ROJAS</v>
      </c>
      <c r="C1454" s="154" t="str">
        <f>VLOOKUP(A1454,'CENTRO DE COSTOS'!A:D,2,FALSE)</f>
        <v>0004-0001</v>
      </c>
      <c r="D1454" s="154">
        <v>70742</v>
      </c>
      <c r="E1454" s="154">
        <v>2603923</v>
      </c>
      <c r="F1454" s="154">
        <v>46075</v>
      </c>
      <c r="G1454" s="154" t="s">
        <v>8049</v>
      </c>
      <c r="H1454" s="154" t="s">
        <v>414</v>
      </c>
      <c r="I1454" s="154" t="s">
        <v>5958</v>
      </c>
      <c r="J1454" s="154" t="s">
        <v>14234</v>
      </c>
      <c r="K1454" s="154" t="s">
        <v>159</v>
      </c>
      <c r="L1454" s="154" t="s">
        <v>14235</v>
      </c>
      <c r="M1454" s="155">
        <v>45884.515277777777</v>
      </c>
      <c r="N1454" s="155">
        <v>45890.658333333333</v>
      </c>
      <c r="O1454" s="8"/>
      <c r="P1454" s="154" t="s">
        <v>10063</v>
      </c>
      <c r="Q1454" s="154" t="s">
        <v>10063</v>
      </c>
      <c r="R1454" s="154" t="s">
        <v>200</v>
      </c>
      <c r="S1454" s="154" t="s">
        <v>739</v>
      </c>
      <c r="T1454" s="154" t="s">
        <v>8052</v>
      </c>
      <c r="U1454" s="154" t="s">
        <v>9429</v>
      </c>
      <c r="V1454" s="154" t="s">
        <v>14236</v>
      </c>
      <c r="W1454" s="154" t="s">
        <v>2967</v>
      </c>
      <c r="X1454" s="8"/>
      <c r="Y1454" s="154" t="s">
        <v>28</v>
      </c>
      <c r="Z1454" s="154" t="str">
        <f>VLOOKUP(D1454,TIPOLOGIA!A:F,5,0)</f>
        <v>TERRESTRE</v>
      </c>
      <c r="AA1454" s="154" t="s">
        <v>1917</v>
      </c>
      <c r="AB1454" s="46">
        <v>1</v>
      </c>
      <c r="AC1454" s="87">
        <f>IF(W1454="SOPORTE_TELEFÓNICO",'BASE LIQUIDACION REDEBAN 2025'!$B$19,IF(AND(W1454="VISITA_TÉCNICA",Y1454="TIPO II"),'BASE LIQUIDACION REDEBAN 2025'!$B$18,'BASE LIQUIDACION REDEBAN 2025'!$B$17))</f>
        <v>67654.12000000001</v>
      </c>
      <c r="AD1454" s="87">
        <v>0</v>
      </c>
      <c r="AE1454" s="87">
        <f t="shared" si="22"/>
        <v>67654.12000000001</v>
      </c>
    </row>
    <row r="1455" spans="1:31">
      <c r="A1455" s="154" t="s">
        <v>101</v>
      </c>
      <c r="B1455" s="154" t="str">
        <f>VLOOKUP(A1455,'CENTRO DE COSTOS'!A:D,4,FALSE)</f>
        <v>KEVIN ALEXIS CORZO BUSTOS</v>
      </c>
      <c r="C1455" s="154" t="str">
        <f>VLOOKUP(A1455,'CENTRO DE COSTOS'!A:D,2,FALSE)</f>
        <v>0004-0007</v>
      </c>
      <c r="D1455" s="154">
        <v>85001</v>
      </c>
      <c r="E1455" s="154">
        <v>2603806</v>
      </c>
      <c r="F1455" s="154">
        <v>76291</v>
      </c>
      <c r="G1455" s="154" t="s">
        <v>8049</v>
      </c>
      <c r="H1455" s="154" t="s">
        <v>189</v>
      </c>
      <c r="I1455" s="154" t="s">
        <v>101</v>
      </c>
      <c r="J1455" s="154" t="s">
        <v>14237</v>
      </c>
      <c r="K1455" s="154" t="s">
        <v>159</v>
      </c>
      <c r="L1455" s="154" t="s">
        <v>14238</v>
      </c>
      <c r="M1455" s="155">
        <v>45884.491666666669</v>
      </c>
      <c r="N1455" s="155">
        <v>45890.659722222219</v>
      </c>
      <c r="O1455" s="8"/>
      <c r="P1455" s="154" t="s">
        <v>10063</v>
      </c>
      <c r="Q1455" s="154" t="s">
        <v>10063</v>
      </c>
      <c r="R1455" s="154" t="s">
        <v>2973</v>
      </c>
      <c r="S1455" s="154" t="s">
        <v>2973</v>
      </c>
      <c r="T1455" s="154" t="s">
        <v>8052</v>
      </c>
      <c r="U1455" s="154" t="s">
        <v>9429</v>
      </c>
      <c r="V1455" s="154" t="s">
        <v>14239</v>
      </c>
      <c r="W1455" s="154" t="s">
        <v>2967</v>
      </c>
      <c r="X1455" s="8"/>
      <c r="Y1455" s="154" t="s">
        <v>25</v>
      </c>
      <c r="Z1455" s="154" t="str">
        <f>VLOOKUP(D1455,TIPOLOGIA!A:F,5,0)</f>
        <v>TERRESTRE</v>
      </c>
      <c r="AA1455" s="154" t="s">
        <v>194</v>
      </c>
      <c r="AB1455" s="46">
        <v>1</v>
      </c>
      <c r="AC1455" s="87">
        <f>IF(W1455="SOPORTE_TELEFÓNICO",'BASE LIQUIDACION REDEBAN 2025'!$B$19,IF(AND(W1455="VISITA_TÉCNICA",Y1455="TIPO II"),'BASE LIQUIDACION REDEBAN 2025'!$B$18,'BASE LIQUIDACION REDEBAN 2025'!$B$17))</f>
        <v>35779.500569199998</v>
      </c>
      <c r="AD1455" s="87">
        <v>0</v>
      </c>
      <c r="AE1455" s="87">
        <f t="shared" si="22"/>
        <v>35779.500569199998</v>
      </c>
    </row>
    <row r="1456" spans="1:31">
      <c r="A1456" s="154" t="s">
        <v>97</v>
      </c>
      <c r="B1456" s="154" t="str">
        <f>VLOOKUP(A1456,'CENTRO DE COSTOS'!A:D,4,FALSE)</f>
        <v>JOSE MAURICIO HERNANDEZ ROJAS</v>
      </c>
      <c r="C1456" s="154" t="str">
        <f>VLOOKUP(A1456,'CENTRO DE COSTOS'!A:D,2,FALSE)</f>
        <v>0004-0001</v>
      </c>
      <c r="D1456" s="154">
        <v>70742</v>
      </c>
      <c r="E1456" s="154">
        <v>2595848</v>
      </c>
      <c r="F1456" s="154">
        <v>55924</v>
      </c>
      <c r="G1456" s="154" t="s">
        <v>8049</v>
      </c>
      <c r="H1456" s="154" t="s">
        <v>414</v>
      </c>
      <c r="I1456" s="154" t="s">
        <v>5958</v>
      </c>
      <c r="J1456" s="154" t="s">
        <v>14240</v>
      </c>
      <c r="K1456" s="154" t="s">
        <v>159</v>
      </c>
      <c r="L1456" s="154" t="s">
        <v>14241</v>
      </c>
      <c r="M1456" s="155">
        <v>45883.35</v>
      </c>
      <c r="N1456" s="155">
        <v>45890.665972222225</v>
      </c>
      <c r="O1456" s="8"/>
      <c r="P1456" s="154" t="s">
        <v>10063</v>
      </c>
      <c r="Q1456" s="154" t="s">
        <v>10063</v>
      </c>
      <c r="R1456" s="154" t="s">
        <v>200</v>
      </c>
      <c r="S1456" s="154" t="s">
        <v>201</v>
      </c>
      <c r="T1456" s="154" t="s">
        <v>8052</v>
      </c>
      <c r="U1456" s="154" t="s">
        <v>9429</v>
      </c>
      <c r="V1456" s="154" t="s">
        <v>14242</v>
      </c>
      <c r="W1456" s="154" t="s">
        <v>2967</v>
      </c>
      <c r="X1456" s="8"/>
      <c r="Y1456" s="154" t="s">
        <v>28</v>
      </c>
      <c r="Z1456" s="154" t="str">
        <f>VLOOKUP(D1456,TIPOLOGIA!A:F,5,0)</f>
        <v>TERRESTRE</v>
      </c>
      <c r="AA1456" s="154" t="s">
        <v>1917</v>
      </c>
      <c r="AB1456" s="46">
        <v>1</v>
      </c>
      <c r="AC1456" s="87">
        <f>IF(W1456="SOPORTE_TELEFÓNICO",'BASE LIQUIDACION REDEBAN 2025'!$B$19,IF(AND(W1456="VISITA_TÉCNICA",Y1456="TIPO II"),'BASE LIQUIDACION REDEBAN 2025'!$B$18,'BASE LIQUIDACION REDEBAN 2025'!$B$17))</f>
        <v>67654.12000000001</v>
      </c>
      <c r="AD1456" s="87">
        <v>0</v>
      </c>
      <c r="AE1456" s="87">
        <f t="shared" si="22"/>
        <v>67654.12000000001</v>
      </c>
    </row>
    <row r="1457" spans="1:31">
      <c r="A1457" s="154" t="s">
        <v>96</v>
      </c>
      <c r="B1457" s="154" t="str">
        <f>VLOOKUP(A1457,'CENTRO DE COSTOS'!A:D,4,FALSE)</f>
        <v>JOSE MAURICIO HERNANDEZ ROJAS</v>
      </c>
      <c r="C1457" s="154" t="str">
        <f>VLOOKUP(A1457,'CENTRO DE COSTOS'!A:D,2,FALSE)</f>
        <v>0004-0001</v>
      </c>
      <c r="D1457" s="154">
        <v>47980</v>
      </c>
      <c r="E1457" s="154">
        <v>2591294</v>
      </c>
      <c r="F1457" s="154">
        <v>70320</v>
      </c>
      <c r="G1457" s="154" t="s">
        <v>8049</v>
      </c>
      <c r="H1457" s="154" t="s">
        <v>1896</v>
      </c>
      <c r="I1457" s="154" t="s">
        <v>2262</v>
      </c>
      <c r="J1457" s="154" t="s">
        <v>14243</v>
      </c>
      <c r="K1457" s="154" t="s">
        <v>159</v>
      </c>
      <c r="L1457" s="154" t="s">
        <v>14244</v>
      </c>
      <c r="M1457" s="155">
        <v>45882.447222222225</v>
      </c>
      <c r="N1457" s="155">
        <v>45890.670138888891</v>
      </c>
      <c r="O1457" s="8"/>
      <c r="P1457" s="154" t="s">
        <v>10063</v>
      </c>
      <c r="Q1457" s="154" t="s">
        <v>10063</v>
      </c>
      <c r="R1457" s="154" t="s">
        <v>2973</v>
      </c>
      <c r="S1457" s="154" t="s">
        <v>2973</v>
      </c>
      <c r="T1457" s="154" t="s">
        <v>8052</v>
      </c>
      <c r="U1457" s="154" t="s">
        <v>9429</v>
      </c>
      <c r="V1457" s="154" t="s">
        <v>14245</v>
      </c>
      <c r="W1457" s="154" t="s">
        <v>2967</v>
      </c>
      <c r="X1457" s="8"/>
      <c r="Y1457" s="154" t="s">
        <v>28</v>
      </c>
      <c r="Z1457" s="154" t="str">
        <f>VLOOKUP(D1457,TIPOLOGIA!A:F,5,0)</f>
        <v>TERRESTRE</v>
      </c>
      <c r="AA1457" s="154" t="s">
        <v>1737</v>
      </c>
      <c r="AB1457" s="46">
        <v>1</v>
      </c>
      <c r="AC1457" s="87">
        <f>IF(W1457="SOPORTE_TELEFÓNICO",'BASE LIQUIDACION REDEBAN 2025'!$B$19,IF(AND(W1457="VISITA_TÉCNICA",Y1457="TIPO II"),'BASE LIQUIDACION REDEBAN 2025'!$B$18,'BASE LIQUIDACION REDEBAN 2025'!$B$17))</f>
        <v>67654.12000000001</v>
      </c>
      <c r="AD1457" s="87">
        <v>0</v>
      </c>
      <c r="AE1457" s="87">
        <f t="shared" si="22"/>
        <v>67654.12000000001</v>
      </c>
    </row>
    <row r="1458" spans="1:31">
      <c r="A1458" s="154" t="s">
        <v>76</v>
      </c>
      <c r="B1458" s="154" t="str">
        <f>VLOOKUP(A1458,'CENTRO DE COSTOS'!A:D,4,FALSE)</f>
        <v>DIEGO FERNANDO HENAO CARDONA</v>
      </c>
      <c r="C1458" s="154" t="str">
        <f>VLOOKUP(A1458,'CENTRO DE COSTOS'!A:D,2,FALSE)</f>
        <v>0004-0003</v>
      </c>
      <c r="D1458" s="154">
        <v>76248</v>
      </c>
      <c r="E1458" s="154">
        <v>2626398</v>
      </c>
      <c r="F1458" s="154">
        <v>27592</v>
      </c>
      <c r="G1458" s="154" t="s">
        <v>8049</v>
      </c>
      <c r="H1458" s="154" t="s">
        <v>227</v>
      </c>
      <c r="I1458" s="154" t="s">
        <v>3551</v>
      </c>
      <c r="J1458" s="154" t="s">
        <v>6448</v>
      </c>
      <c r="K1458" s="154" t="s">
        <v>159</v>
      </c>
      <c r="L1458" s="154" t="s">
        <v>14246</v>
      </c>
      <c r="M1458" s="155">
        <v>45890.602777777778</v>
      </c>
      <c r="N1458" s="155">
        <v>45890.675694444442</v>
      </c>
      <c r="O1458" s="8"/>
      <c r="P1458" s="154" t="s">
        <v>10063</v>
      </c>
      <c r="Q1458" s="154" t="s">
        <v>10063</v>
      </c>
      <c r="R1458" s="154" t="s">
        <v>2973</v>
      </c>
      <c r="S1458" s="154" t="s">
        <v>2973</v>
      </c>
      <c r="T1458" s="154" t="s">
        <v>8052</v>
      </c>
      <c r="U1458" s="154" t="s">
        <v>9429</v>
      </c>
      <c r="V1458" s="154" t="s">
        <v>14247</v>
      </c>
      <c r="W1458" s="154" t="s">
        <v>2967</v>
      </c>
      <c r="X1458" s="8"/>
      <c r="Y1458" s="154" t="s">
        <v>28</v>
      </c>
      <c r="Z1458" s="154" t="str">
        <f>VLOOKUP(D1458,TIPOLOGIA!A:F,5,0)</f>
        <v>TERRESTRE</v>
      </c>
      <c r="AA1458" s="154" t="s">
        <v>1408</v>
      </c>
      <c r="AB1458" s="46">
        <v>1</v>
      </c>
      <c r="AC1458" s="87">
        <f>IF(W1458="SOPORTE_TELEFÓNICO",'BASE LIQUIDACION REDEBAN 2025'!$B$19,IF(AND(W1458="VISITA_TÉCNICA",Y1458="TIPO II"),'BASE LIQUIDACION REDEBAN 2025'!$B$18,'BASE LIQUIDACION REDEBAN 2025'!$B$17))</f>
        <v>67654.12000000001</v>
      </c>
      <c r="AD1458" s="87">
        <v>0</v>
      </c>
      <c r="AE1458" s="87">
        <f t="shared" si="22"/>
        <v>67654.12000000001</v>
      </c>
    </row>
    <row r="1459" spans="1:31">
      <c r="A1459" s="154" t="s">
        <v>72</v>
      </c>
      <c r="B1459" s="154" t="str">
        <f>VLOOKUP(A1459,'CENTRO DE COSTOS'!A:D,4,FALSE)</f>
        <v>MIGUEL JULIÁN HERNÁNDEZ GUARÍN</v>
      </c>
      <c r="C1459" s="154" t="str">
        <f>VLOOKUP(A1459,'CENTRO DE COSTOS'!A:D,2,FALSE)</f>
        <v>0004-0008</v>
      </c>
      <c r="D1459" s="154">
        <v>68001</v>
      </c>
      <c r="E1459" s="154">
        <v>2622072</v>
      </c>
      <c r="F1459" s="154">
        <v>71257</v>
      </c>
      <c r="G1459" s="154" t="s">
        <v>8049</v>
      </c>
      <c r="H1459" s="154" t="s">
        <v>820</v>
      </c>
      <c r="I1459" s="154" t="s">
        <v>72</v>
      </c>
      <c r="J1459" s="154" t="s">
        <v>10232</v>
      </c>
      <c r="K1459" s="154" t="s">
        <v>159</v>
      </c>
      <c r="L1459" s="154" t="s">
        <v>14248</v>
      </c>
      <c r="M1459" s="155">
        <v>45890.333333333336</v>
      </c>
      <c r="N1459" s="155">
        <v>45890.679861111108</v>
      </c>
      <c r="O1459" s="8"/>
      <c r="P1459" s="154" t="s">
        <v>10063</v>
      </c>
      <c r="Q1459" s="154" t="s">
        <v>10063</v>
      </c>
      <c r="R1459" s="154" t="s">
        <v>200</v>
      </c>
      <c r="S1459" s="154" t="s">
        <v>739</v>
      </c>
      <c r="T1459" s="154" t="s">
        <v>8052</v>
      </c>
      <c r="U1459" s="154" t="s">
        <v>9429</v>
      </c>
      <c r="V1459" s="154" t="s">
        <v>14249</v>
      </c>
      <c r="W1459" s="154" t="s">
        <v>2967</v>
      </c>
      <c r="X1459" s="8"/>
      <c r="Y1459" s="154" t="s">
        <v>25</v>
      </c>
      <c r="Z1459" s="154" t="str">
        <f>VLOOKUP(D1459,TIPOLOGIA!A:F,5,0)</f>
        <v>TERRESTRE</v>
      </c>
      <c r="AA1459" s="154" t="s">
        <v>950</v>
      </c>
      <c r="AB1459" s="46">
        <v>1</v>
      </c>
      <c r="AC1459" s="87">
        <f>IF(W1459="SOPORTE_TELEFÓNICO",'BASE LIQUIDACION REDEBAN 2025'!$B$19,IF(AND(W1459="VISITA_TÉCNICA",Y1459="TIPO II"),'BASE LIQUIDACION REDEBAN 2025'!$B$18,'BASE LIQUIDACION REDEBAN 2025'!$B$17))</f>
        <v>35779.500569199998</v>
      </c>
      <c r="AD1459" s="87">
        <v>0</v>
      </c>
      <c r="AE1459" s="87">
        <f t="shared" si="22"/>
        <v>35779.500569199998</v>
      </c>
    </row>
    <row r="1460" spans="1:31">
      <c r="A1460" s="154" t="s">
        <v>98</v>
      </c>
      <c r="B1460" s="154" t="str">
        <f>VLOOKUP(A1460,'CENTRO DE COSTOS'!A:D,4,FALSE)</f>
        <v>MIGUEL JULIÁN HERNÁNDEZ GUARÍN</v>
      </c>
      <c r="C1460" s="154" t="str">
        <f>VLOOKUP(A1460,'CENTRO DE COSTOS'!A:D,2,FALSE)</f>
        <v>0004-0008</v>
      </c>
      <c r="D1460" s="154">
        <v>15001</v>
      </c>
      <c r="E1460" s="154">
        <v>2621996</v>
      </c>
      <c r="F1460" s="154">
        <v>78441</v>
      </c>
      <c r="G1460" s="154" t="s">
        <v>8049</v>
      </c>
      <c r="H1460" s="154" t="s">
        <v>241</v>
      </c>
      <c r="I1460" s="154" t="s">
        <v>98</v>
      </c>
      <c r="J1460" s="154" t="s">
        <v>14250</v>
      </c>
      <c r="K1460" s="154" t="s">
        <v>159</v>
      </c>
      <c r="L1460" s="154" t="s">
        <v>14251</v>
      </c>
      <c r="M1460" s="155">
        <v>45890.333333333336</v>
      </c>
      <c r="N1460" s="155">
        <v>45890.68472222222</v>
      </c>
      <c r="O1460" s="8"/>
      <c r="P1460" s="154" t="s">
        <v>10063</v>
      </c>
      <c r="Q1460" s="154" t="s">
        <v>10063</v>
      </c>
      <c r="R1460" s="154" t="s">
        <v>2973</v>
      </c>
      <c r="S1460" s="154" t="s">
        <v>2973</v>
      </c>
      <c r="T1460" s="154" t="s">
        <v>8052</v>
      </c>
      <c r="U1460" s="154" t="s">
        <v>9429</v>
      </c>
      <c r="V1460" s="154" t="s">
        <v>14252</v>
      </c>
      <c r="W1460" s="154" t="s">
        <v>2967</v>
      </c>
      <c r="X1460" s="8"/>
      <c r="Y1460" s="154" t="s">
        <v>25</v>
      </c>
      <c r="Z1460" s="154" t="str">
        <f>VLOOKUP(D1460,TIPOLOGIA!A:F,5,0)</f>
        <v>TERRESTRE</v>
      </c>
      <c r="AA1460" s="154" t="s">
        <v>623</v>
      </c>
      <c r="AB1460" s="46">
        <v>1</v>
      </c>
      <c r="AC1460" s="87">
        <f>IF(W1460="SOPORTE_TELEFÓNICO",'BASE LIQUIDACION REDEBAN 2025'!$B$19,IF(AND(W1460="VISITA_TÉCNICA",Y1460="TIPO II"),'BASE LIQUIDACION REDEBAN 2025'!$B$18,'BASE LIQUIDACION REDEBAN 2025'!$B$17))</f>
        <v>35779.500569199998</v>
      </c>
      <c r="AD1460" s="87">
        <v>0</v>
      </c>
      <c r="AE1460" s="87">
        <f t="shared" si="22"/>
        <v>35779.500569199998</v>
      </c>
    </row>
    <row r="1461" spans="1:31">
      <c r="A1461" s="154" t="s">
        <v>90</v>
      </c>
      <c r="B1461" s="154" t="str">
        <f>VLOOKUP(A1461,'CENTRO DE COSTOS'!A:D,4,FALSE)</f>
        <v>JUAN SEBASTIÁN RÍOS CASTRILLÓN</v>
      </c>
      <c r="C1461" s="154" t="str">
        <f>VLOOKUP(A1461,'CENTRO DE COSTOS'!A:D,2,FALSE)</f>
        <v>0004-0005</v>
      </c>
      <c r="D1461" s="154">
        <v>5001</v>
      </c>
      <c r="E1461" s="154">
        <v>2606721</v>
      </c>
      <c r="F1461" s="154">
        <v>79919</v>
      </c>
      <c r="G1461" s="154" t="s">
        <v>8049</v>
      </c>
      <c r="H1461" s="154" t="s">
        <v>197</v>
      </c>
      <c r="I1461" s="154" t="s">
        <v>90</v>
      </c>
      <c r="J1461" s="154" t="s">
        <v>12508</v>
      </c>
      <c r="K1461" s="154" t="s">
        <v>159</v>
      </c>
      <c r="L1461" s="154" t="s">
        <v>14253</v>
      </c>
      <c r="M1461" s="155">
        <v>45885.491666666669</v>
      </c>
      <c r="N1461" s="155">
        <v>45890.697222222225</v>
      </c>
      <c r="O1461" s="8"/>
      <c r="P1461" s="154" t="s">
        <v>10063</v>
      </c>
      <c r="Q1461" s="154" t="s">
        <v>10063</v>
      </c>
      <c r="R1461" s="154" t="s">
        <v>200</v>
      </c>
      <c r="S1461" s="154" t="s">
        <v>201</v>
      </c>
      <c r="T1461" s="154" t="s">
        <v>8052</v>
      </c>
      <c r="U1461" s="154" t="s">
        <v>9429</v>
      </c>
      <c r="V1461" s="154" t="s">
        <v>14254</v>
      </c>
      <c r="W1461" s="154" t="s">
        <v>2967</v>
      </c>
      <c r="X1461" s="8"/>
      <c r="Y1461" s="154" t="s">
        <v>25</v>
      </c>
      <c r="Z1461" s="154" t="str">
        <f>VLOOKUP(D1461,TIPOLOGIA!A:F,5,0)</f>
        <v>TERRESTRE</v>
      </c>
      <c r="AA1461" s="154" t="s">
        <v>13919</v>
      </c>
      <c r="AB1461" s="46">
        <v>1</v>
      </c>
      <c r="AC1461" s="87">
        <f>IF(W1461="SOPORTE_TELEFÓNICO",'BASE LIQUIDACION REDEBAN 2025'!$B$19,IF(AND(W1461="VISITA_TÉCNICA",Y1461="TIPO II"),'BASE LIQUIDACION REDEBAN 2025'!$B$18,'BASE LIQUIDACION REDEBAN 2025'!$B$17))</f>
        <v>35779.500569199998</v>
      </c>
      <c r="AD1461" s="87">
        <v>0</v>
      </c>
      <c r="AE1461" s="87">
        <f t="shared" si="22"/>
        <v>35779.500569199998</v>
      </c>
    </row>
    <row r="1462" spans="1:31">
      <c r="A1462" s="154" t="s">
        <v>90</v>
      </c>
      <c r="B1462" s="154" t="str">
        <f>VLOOKUP(A1462,'CENTRO DE COSTOS'!A:D,4,FALSE)</f>
        <v>JUAN SEBASTIÁN RÍOS CASTRILLÓN</v>
      </c>
      <c r="C1462" s="154" t="str">
        <f>VLOOKUP(A1462,'CENTRO DE COSTOS'!A:D,2,FALSE)</f>
        <v>0004-0005</v>
      </c>
      <c r="D1462" s="154">
        <v>5001</v>
      </c>
      <c r="E1462" s="154">
        <v>2608459</v>
      </c>
      <c r="F1462" s="154">
        <v>79332</v>
      </c>
      <c r="G1462" s="154" t="s">
        <v>8049</v>
      </c>
      <c r="H1462" s="154" t="s">
        <v>197</v>
      </c>
      <c r="I1462" s="154" t="s">
        <v>90</v>
      </c>
      <c r="J1462" s="154" t="s">
        <v>14255</v>
      </c>
      <c r="K1462" s="154" t="s">
        <v>159</v>
      </c>
      <c r="L1462" s="154" t="s">
        <v>14256</v>
      </c>
      <c r="M1462" s="155">
        <v>45887.496527777781</v>
      </c>
      <c r="N1462" s="155">
        <v>45890.697916666664</v>
      </c>
      <c r="O1462" s="8"/>
      <c r="P1462" s="154" t="s">
        <v>10063</v>
      </c>
      <c r="Q1462" s="154" t="s">
        <v>10063</v>
      </c>
      <c r="R1462" s="154" t="s">
        <v>2973</v>
      </c>
      <c r="S1462" s="154" t="s">
        <v>2973</v>
      </c>
      <c r="T1462" s="154" t="s">
        <v>8052</v>
      </c>
      <c r="U1462" s="154" t="s">
        <v>9429</v>
      </c>
      <c r="V1462" s="154" t="s">
        <v>14257</v>
      </c>
      <c r="W1462" s="154" t="s">
        <v>2967</v>
      </c>
      <c r="X1462" s="8"/>
      <c r="Y1462" s="154" t="s">
        <v>25</v>
      </c>
      <c r="Z1462" s="154" t="str">
        <f>VLOOKUP(D1462,TIPOLOGIA!A:F,5,0)</f>
        <v>TERRESTRE</v>
      </c>
      <c r="AA1462" s="154" t="s">
        <v>13919</v>
      </c>
      <c r="AB1462" s="46">
        <v>1</v>
      </c>
      <c r="AC1462" s="87">
        <f>IF(W1462="SOPORTE_TELEFÓNICO",'BASE LIQUIDACION REDEBAN 2025'!$B$19,IF(AND(W1462="VISITA_TÉCNICA",Y1462="TIPO II"),'BASE LIQUIDACION REDEBAN 2025'!$B$18,'BASE LIQUIDACION REDEBAN 2025'!$B$17))</f>
        <v>35779.500569199998</v>
      </c>
      <c r="AD1462" s="87">
        <v>0</v>
      </c>
      <c r="AE1462" s="87">
        <f t="shared" si="22"/>
        <v>35779.500569199998</v>
      </c>
    </row>
    <row r="1463" spans="1:31">
      <c r="A1463" s="154" t="s">
        <v>90</v>
      </c>
      <c r="B1463" s="154" t="str">
        <f>VLOOKUP(A1463,'CENTRO DE COSTOS'!A:D,4,FALSE)</f>
        <v>JUAN SEBASTIÁN RÍOS CASTRILLÓN</v>
      </c>
      <c r="C1463" s="154" t="str">
        <f>VLOOKUP(A1463,'CENTRO DE COSTOS'!A:D,2,FALSE)</f>
        <v>0004-0005</v>
      </c>
      <c r="D1463" s="154">
        <v>5001</v>
      </c>
      <c r="E1463" s="154">
        <v>2608523</v>
      </c>
      <c r="F1463" s="154">
        <v>80085</v>
      </c>
      <c r="G1463" s="154" t="s">
        <v>8049</v>
      </c>
      <c r="H1463" s="154" t="s">
        <v>197</v>
      </c>
      <c r="I1463" s="154" t="s">
        <v>90</v>
      </c>
      <c r="J1463" s="154" t="s">
        <v>14258</v>
      </c>
      <c r="K1463" s="154" t="s">
        <v>159</v>
      </c>
      <c r="L1463" s="154" t="s">
        <v>14259</v>
      </c>
      <c r="M1463" s="155">
        <v>45887.498611111114</v>
      </c>
      <c r="N1463" s="155">
        <v>45890.698611111111</v>
      </c>
      <c r="O1463" s="8"/>
      <c r="P1463" s="154" t="s">
        <v>10063</v>
      </c>
      <c r="Q1463" s="154" t="s">
        <v>10063</v>
      </c>
      <c r="R1463" s="154" t="s">
        <v>2973</v>
      </c>
      <c r="S1463" s="154" t="s">
        <v>2973</v>
      </c>
      <c r="T1463" s="154" t="s">
        <v>8052</v>
      </c>
      <c r="U1463" s="154" t="s">
        <v>9429</v>
      </c>
      <c r="V1463" s="154" t="s">
        <v>14257</v>
      </c>
      <c r="W1463" s="154" t="s">
        <v>2967</v>
      </c>
      <c r="X1463" s="8"/>
      <c r="Y1463" s="154" t="s">
        <v>25</v>
      </c>
      <c r="Z1463" s="154" t="str">
        <f>VLOOKUP(D1463,TIPOLOGIA!A:F,5,0)</f>
        <v>TERRESTRE</v>
      </c>
      <c r="AA1463" s="154" t="s">
        <v>13919</v>
      </c>
      <c r="AB1463" s="46">
        <v>1</v>
      </c>
      <c r="AC1463" s="87">
        <f>IF(W1463="SOPORTE_TELEFÓNICO",'BASE LIQUIDACION REDEBAN 2025'!$B$19,IF(AND(W1463="VISITA_TÉCNICA",Y1463="TIPO II"),'BASE LIQUIDACION REDEBAN 2025'!$B$18,'BASE LIQUIDACION REDEBAN 2025'!$B$17))</f>
        <v>35779.500569199998</v>
      </c>
      <c r="AD1463" s="87">
        <v>0</v>
      </c>
      <c r="AE1463" s="87">
        <f t="shared" si="22"/>
        <v>35779.500569199998</v>
      </c>
    </row>
    <row r="1464" spans="1:31">
      <c r="A1464" s="154" t="s">
        <v>90</v>
      </c>
      <c r="B1464" s="154" t="str">
        <f>VLOOKUP(A1464,'CENTRO DE COSTOS'!A:D,4,FALSE)</f>
        <v>JUAN SEBASTIÁN RÍOS CASTRILLÓN</v>
      </c>
      <c r="C1464" s="154" t="str">
        <f>VLOOKUP(A1464,'CENTRO DE COSTOS'!A:D,2,FALSE)</f>
        <v>0004-0005</v>
      </c>
      <c r="D1464" s="154">
        <v>5360</v>
      </c>
      <c r="E1464" s="154">
        <v>2607600</v>
      </c>
      <c r="F1464" s="154">
        <v>77399</v>
      </c>
      <c r="G1464" s="154" t="s">
        <v>8049</v>
      </c>
      <c r="H1464" s="154" t="s">
        <v>197</v>
      </c>
      <c r="I1464" s="154" t="s">
        <v>3607</v>
      </c>
      <c r="J1464" s="154" t="s">
        <v>14260</v>
      </c>
      <c r="K1464" s="154" t="s">
        <v>159</v>
      </c>
      <c r="L1464" s="154" t="s">
        <v>14261</v>
      </c>
      <c r="M1464" s="155">
        <v>45886.556250000001</v>
      </c>
      <c r="N1464" s="155">
        <v>45890.699305555558</v>
      </c>
      <c r="O1464" s="8"/>
      <c r="P1464" s="154" t="s">
        <v>10063</v>
      </c>
      <c r="Q1464" s="154" t="s">
        <v>10063</v>
      </c>
      <c r="R1464" s="154" t="s">
        <v>2973</v>
      </c>
      <c r="S1464" s="154" t="s">
        <v>2973</v>
      </c>
      <c r="T1464" s="154" t="s">
        <v>8052</v>
      </c>
      <c r="U1464" s="154" t="s">
        <v>9429</v>
      </c>
      <c r="V1464" s="154" t="s">
        <v>14262</v>
      </c>
      <c r="W1464" s="154" t="s">
        <v>2967</v>
      </c>
      <c r="X1464" s="8"/>
      <c r="Y1464" s="154" t="s">
        <v>25</v>
      </c>
      <c r="Z1464" s="154" t="str">
        <f>VLOOKUP(D1464,TIPOLOGIA!A:F,5,0)</f>
        <v>TERRESTRE</v>
      </c>
      <c r="AA1464" s="154" t="s">
        <v>13919</v>
      </c>
      <c r="AB1464" s="46">
        <v>1</v>
      </c>
      <c r="AC1464" s="87">
        <f>IF(W1464="SOPORTE_TELEFÓNICO",'BASE LIQUIDACION REDEBAN 2025'!$B$19,IF(AND(W1464="VISITA_TÉCNICA",Y1464="TIPO II"),'BASE LIQUIDACION REDEBAN 2025'!$B$18,'BASE LIQUIDACION REDEBAN 2025'!$B$17))</f>
        <v>35779.500569199998</v>
      </c>
      <c r="AD1464" s="87">
        <v>0</v>
      </c>
      <c r="AE1464" s="87">
        <f t="shared" si="22"/>
        <v>35779.500569199998</v>
      </c>
    </row>
    <row r="1465" spans="1:31">
      <c r="A1465" s="154" t="s">
        <v>90</v>
      </c>
      <c r="B1465" s="154" t="str">
        <f>VLOOKUP(A1465,'CENTRO DE COSTOS'!A:D,4,FALSE)</f>
        <v>JUAN SEBASTIÁN RÍOS CASTRILLÓN</v>
      </c>
      <c r="C1465" s="154" t="str">
        <f>VLOOKUP(A1465,'CENTRO DE COSTOS'!A:D,2,FALSE)</f>
        <v>0004-0005</v>
      </c>
      <c r="D1465" s="154">
        <v>5001</v>
      </c>
      <c r="E1465" s="154">
        <v>2607541</v>
      </c>
      <c r="F1465" s="154">
        <v>80202</v>
      </c>
      <c r="G1465" s="154" t="s">
        <v>8049</v>
      </c>
      <c r="H1465" s="154" t="s">
        <v>197</v>
      </c>
      <c r="I1465" s="154" t="s">
        <v>90</v>
      </c>
      <c r="J1465" s="154" t="s">
        <v>14263</v>
      </c>
      <c r="K1465" s="154" t="s">
        <v>159</v>
      </c>
      <c r="L1465" s="154" t="s">
        <v>14264</v>
      </c>
      <c r="M1465" s="155">
        <v>45886.586111111108</v>
      </c>
      <c r="N1465" s="155">
        <v>45890.7</v>
      </c>
      <c r="O1465" s="8"/>
      <c r="P1465" s="154" t="s">
        <v>10063</v>
      </c>
      <c r="Q1465" s="154" t="s">
        <v>10063</v>
      </c>
      <c r="R1465" s="154" t="s">
        <v>2973</v>
      </c>
      <c r="S1465" s="154" t="s">
        <v>2973</v>
      </c>
      <c r="T1465" s="154" t="s">
        <v>8052</v>
      </c>
      <c r="U1465" s="154" t="s">
        <v>9429</v>
      </c>
      <c r="V1465" s="154" t="s">
        <v>14265</v>
      </c>
      <c r="W1465" s="154" t="s">
        <v>2967</v>
      </c>
      <c r="X1465" s="8"/>
      <c r="Y1465" s="154" t="s">
        <v>25</v>
      </c>
      <c r="Z1465" s="154" t="str">
        <f>VLOOKUP(D1465,TIPOLOGIA!A:F,5,0)</f>
        <v>TERRESTRE</v>
      </c>
      <c r="AA1465" s="154" t="s">
        <v>13919</v>
      </c>
      <c r="AB1465" s="46">
        <v>1</v>
      </c>
      <c r="AC1465" s="87">
        <f>IF(W1465="SOPORTE_TELEFÓNICO",'BASE LIQUIDACION REDEBAN 2025'!$B$19,IF(AND(W1465="VISITA_TÉCNICA",Y1465="TIPO II"),'BASE LIQUIDACION REDEBAN 2025'!$B$18,'BASE LIQUIDACION REDEBAN 2025'!$B$17))</f>
        <v>35779.500569199998</v>
      </c>
      <c r="AD1465" s="87">
        <v>0</v>
      </c>
      <c r="AE1465" s="87">
        <f t="shared" si="22"/>
        <v>35779.500569199998</v>
      </c>
    </row>
    <row r="1466" spans="1:31">
      <c r="A1466" s="154" t="s">
        <v>90</v>
      </c>
      <c r="B1466" s="154" t="str">
        <f>VLOOKUP(A1466,'CENTRO DE COSTOS'!A:D,4,FALSE)</f>
        <v>JUAN SEBASTIÁN RÍOS CASTRILLÓN</v>
      </c>
      <c r="C1466" s="154" t="str">
        <f>VLOOKUP(A1466,'CENTRO DE COSTOS'!A:D,2,FALSE)</f>
        <v>0004-0005</v>
      </c>
      <c r="D1466" s="154">
        <v>5001</v>
      </c>
      <c r="E1466" s="154">
        <v>2606915</v>
      </c>
      <c r="F1466" s="154">
        <v>79021</v>
      </c>
      <c r="G1466" s="154" t="s">
        <v>8049</v>
      </c>
      <c r="H1466" s="154" t="s">
        <v>197</v>
      </c>
      <c r="I1466" s="154" t="s">
        <v>90</v>
      </c>
      <c r="J1466" s="154" t="s">
        <v>14266</v>
      </c>
      <c r="K1466" s="154" t="s">
        <v>159</v>
      </c>
      <c r="L1466" s="154" t="s">
        <v>14267</v>
      </c>
      <c r="M1466" s="155">
        <v>45888.333333333336</v>
      </c>
      <c r="N1466" s="155">
        <v>45890.700694444444</v>
      </c>
      <c r="O1466" s="8"/>
      <c r="P1466" s="154" t="s">
        <v>10063</v>
      </c>
      <c r="Q1466" s="154" t="s">
        <v>10063</v>
      </c>
      <c r="R1466" s="154" t="s">
        <v>200</v>
      </c>
      <c r="S1466" s="154" t="s">
        <v>739</v>
      </c>
      <c r="T1466" s="154" t="s">
        <v>8052</v>
      </c>
      <c r="U1466" s="154" t="s">
        <v>9429</v>
      </c>
      <c r="V1466" s="154" t="s">
        <v>14262</v>
      </c>
      <c r="W1466" s="154" t="s">
        <v>2967</v>
      </c>
      <c r="X1466" s="8"/>
      <c r="Y1466" s="154" t="s">
        <v>25</v>
      </c>
      <c r="Z1466" s="154" t="str">
        <f>VLOOKUP(D1466,TIPOLOGIA!A:F,5,0)</f>
        <v>TERRESTRE</v>
      </c>
      <c r="AA1466" s="154" t="s">
        <v>13919</v>
      </c>
      <c r="AB1466" s="46">
        <v>1</v>
      </c>
      <c r="AC1466" s="87">
        <f>IF(W1466="SOPORTE_TELEFÓNICO",'BASE LIQUIDACION REDEBAN 2025'!$B$19,IF(AND(W1466="VISITA_TÉCNICA",Y1466="TIPO II"),'BASE LIQUIDACION REDEBAN 2025'!$B$18,'BASE LIQUIDACION REDEBAN 2025'!$B$17))</f>
        <v>35779.500569199998</v>
      </c>
      <c r="AD1466" s="87">
        <v>0</v>
      </c>
      <c r="AE1466" s="87">
        <f t="shared" si="22"/>
        <v>35779.500569199998</v>
      </c>
    </row>
    <row r="1467" spans="1:31">
      <c r="A1467" s="154" t="s">
        <v>90</v>
      </c>
      <c r="B1467" s="154" t="str">
        <f>VLOOKUP(A1467,'CENTRO DE COSTOS'!A:D,4,FALSE)</f>
        <v>JUAN SEBASTIÁN RÍOS CASTRILLÓN</v>
      </c>
      <c r="C1467" s="154" t="str">
        <f>VLOOKUP(A1467,'CENTRO DE COSTOS'!A:D,2,FALSE)</f>
        <v>0004-0005</v>
      </c>
      <c r="D1467" s="154">
        <v>5001</v>
      </c>
      <c r="E1467" s="154">
        <v>2606926</v>
      </c>
      <c r="F1467" s="154">
        <v>20663</v>
      </c>
      <c r="G1467" s="154" t="s">
        <v>8049</v>
      </c>
      <c r="H1467" s="154" t="s">
        <v>197</v>
      </c>
      <c r="I1467" s="154" t="s">
        <v>90</v>
      </c>
      <c r="J1467" s="154" t="s">
        <v>14268</v>
      </c>
      <c r="K1467" s="154" t="s">
        <v>159</v>
      </c>
      <c r="L1467" s="154" t="s">
        <v>14269</v>
      </c>
      <c r="M1467" s="155">
        <v>45888.333333333336</v>
      </c>
      <c r="N1467" s="155">
        <v>45890.701388888891</v>
      </c>
      <c r="O1467" s="8"/>
      <c r="P1467" s="154" t="s">
        <v>10063</v>
      </c>
      <c r="Q1467" s="154" t="s">
        <v>10063</v>
      </c>
      <c r="R1467" s="154" t="s">
        <v>200</v>
      </c>
      <c r="S1467" s="154" t="s">
        <v>739</v>
      </c>
      <c r="T1467" s="154" t="s">
        <v>8052</v>
      </c>
      <c r="U1467" s="154" t="s">
        <v>9429</v>
      </c>
      <c r="V1467" s="154" t="s">
        <v>14270</v>
      </c>
      <c r="W1467" s="154" t="s">
        <v>2967</v>
      </c>
      <c r="X1467" s="8"/>
      <c r="Y1467" s="154" t="s">
        <v>25</v>
      </c>
      <c r="Z1467" s="154" t="str">
        <f>VLOOKUP(D1467,TIPOLOGIA!A:F,5,0)</f>
        <v>TERRESTRE</v>
      </c>
      <c r="AA1467" s="154" t="s">
        <v>13919</v>
      </c>
      <c r="AB1467" s="46">
        <v>1</v>
      </c>
      <c r="AC1467" s="87">
        <f>IF(W1467="SOPORTE_TELEFÓNICO",'BASE LIQUIDACION REDEBAN 2025'!$B$19,IF(AND(W1467="VISITA_TÉCNICA",Y1467="TIPO II"),'BASE LIQUIDACION REDEBAN 2025'!$B$18,'BASE LIQUIDACION REDEBAN 2025'!$B$17))</f>
        <v>35779.500569199998</v>
      </c>
      <c r="AD1467" s="87">
        <v>0</v>
      </c>
      <c r="AE1467" s="87">
        <f t="shared" si="22"/>
        <v>35779.500569199998</v>
      </c>
    </row>
    <row r="1468" spans="1:31">
      <c r="A1468" s="154" t="s">
        <v>90</v>
      </c>
      <c r="B1468" s="154" t="str">
        <f>VLOOKUP(A1468,'CENTRO DE COSTOS'!A:D,4,FALSE)</f>
        <v>JUAN SEBASTIÁN RÍOS CASTRILLÓN</v>
      </c>
      <c r="C1468" s="154" t="str">
        <f>VLOOKUP(A1468,'CENTRO DE COSTOS'!A:D,2,FALSE)</f>
        <v>0004-0005</v>
      </c>
      <c r="D1468" s="154">
        <v>5001</v>
      </c>
      <c r="E1468" s="154">
        <v>2606891</v>
      </c>
      <c r="F1468" s="154">
        <v>79167</v>
      </c>
      <c r="G1468" s="154" t="s">
        <v>8049</v>
      </c>
      <c r="H1468" s="154" t="s">
        <v>197</v>
      </c>
      <c r="I1468" s="154" t="s">
        <v>90</v>
      </c>
      <c r="J1468" s="154" t="s">
        <v>14271</v>
      </c>
      <c r="K1468" s="154" t="s">
        <v>159</v>
      </c>
      <c r="L1468" s="154" t="s">
        <v>14272</v>
      </c>
      <c r="M1468" s="155">
        <v>45888.333333333336</v>
      </c>
      <c r="N1468" s="155">
        <v>45890.70208333333</v>
      </c>
      <c r="O1468" s="8"/>
      <c r="P1468" s="154" t="s">
        <v>10063</v>
      </c>
      <c r="Q1468" s="154" t="s">
        <v>10063</v>
      </c>
      <c r="R1468" s="154" t="s">
        <v>2973</v>
      </c>
      <c r="S1468" s="154" t="s">
        <v>2973</v>
      </c>
      <c r="T1468" s="154" t="s">
        <v>8052</v>
      </c>
      <c r="U1468" s="154" t="s">
        <v>9429</v>
      </c>
      <c r="V1468" s="154" t="s">
        <v>14273</v>
      </c>
      <c r="W1468" s="154" t="s">
        <v>2967</v>
      </c>
      <c r="X1468" s="8"/>
      <c r="Y1468" s="154" t="s">
        <v>25</v>
      </c>
      <c r="Z1468" s="154" t="str">
        <f>VLOOKUP(D1468,TIPOLOGIA!A:F,5,0)</f>
        <v>TERRESTRE</v>
      </c>
      <c r="AA1468" s="154" t="s">
        <v>13919</v>
      </c>
      <c r="AB1468" s="46">
        <v>1</v>
      </c>
      <c r="AC1468" s="87">
        <f>IF(W1468="SOPORTE_TELEFÓNICO",'BASE LIQUIDACION REDEBAN 2025'!$B$19,IF(AND(W1468="VISITA_TÉCNICA",Y1468="TIPO II"),'BASE LIQUIDACION REDEBAN 2025'!$B$18,'BASE LIQUIDACION REDEBAN 2025'!$B$17))</f>
        <v>35779.500569199998</v>
      </c>
      <c r="AD1468" s="87">
        <v>0</v>
      </c>
      <c r="AE1468" s="87">
        <f t="shared" si="22"/>
        <v>35779.500569199998</v>
      </c>
    </row>
    <row r="1469" spans="1:31">
      <c r="A1469" s="154" t="s">
        <v>90</v>
      </c>
      <c r="B1469" s="154" t="str">
        <f>VLOOKUP(A1469,'CENTRO DE COSTOS'!A:D,4,FALSE)</f>
        <v>JUAN SEBASTIÁN RÍOS CASTRILLÓN</v>
      </c>
      <c r="C1469" s="154" t="str">
        <f>VLOOKUP(A1469,'CENTRO DE COSTOS'!A:D,2,FALSE)</f>
        <v>0004-0005</v>
      </c>
      <c r="D1469" s="154">
        <v>5001</v>
      </c>
      <c r="E1469" s="154">
        <v>2606671</v>
      </c>
      <c r="F1469" s="154">
        <v>80087</v>
      </c>
      <c r="G1469" s="154" t="s">
        <v>8049</v>
      </c>
      <c r="H1469" s="154" t="s">
        <v>197</v>
      </c>
      <c r="I1469" s="154" t="s">
        <v>90</v>
      </c>
      <c r="J1469" s="154" t="s">
        <v>12945</v>
      </c>
      <c r="K1469" s="154" t="s">
        <v>159</v>
      </c>
      <c r="L1469" s="154" t="s">
        <v>14274</v>
      </c>
      <c r="M1469" s="155">
        <v>45888.333333333336</v>
      </c>
      <c r="N1469" s="155">
        <v>45890.702777777777</v>
      </c>
      <c r="O1469" s="8"/>
      <c r="P1469" s="154" t="s">
        <v>10063</v>
      </c>
      <c r="Q1469" s="154" t="s">
        <v>10063</v>
      </c>
      <c r="R1469" s="154" t="s">
        <v>2973</v>
      </c>
      <c r="S1469" s="154" t="s">
        <v>2973</v>
      </c>
      <c r="T1469" s="154" t="s">
        <v>8052</v>
      </c>
      <c r="U1469" s="154" t="s">
        <v>9429</v>
      </c>
      <c r="V1469" s="154" t="s">
        <v>14254</v>
      </c>
      <c r="W1469" s="154" t="s">
        <v>2967</v>
      </c>
      <c r="X1469" s="8"/>
      <c r="Y1469" s="154" t="s">
        <v>25</v>
      </c>
      <c r="Z1469" s="154" t="str">
        <f>VLOOKUP(D1469,TIPOLOGIA!A:F,5,0)</f>
        <v>TERRESTRE</v>
      </c>
      <c r="AA1469" s="154" t="s">
        <v>13919</v>
      </c>
      <c r="AB1469" s="46">
        <v>1</v>
      </c>
      <c r="AC1469" s="87">
        <f>IF(W1469="SOPORTE_TELEFÓNICO",'BASE LIQUIDACION REDEBAN 2025'!$B$19,IF(AND(W1469="VISITA_TÉCNICA",Y1469="TIPO II"),'BASE LIQUIDACION REDEBAN 2025'!$B$18,'BASE LIQUIDACION REDEBAN 2025'!$B$17))</f>
        <v>35779.500569199998</v>
      </c>
      <c r="AD1469" s="87">
        <v>0</v>
      </c>
      <c r="AE1469" s="87">
        <f t="shared" si="22"/>
        <v>35779.500569199998</v>
      </c>
    </row>
    <row r="1470" spans="1:31">
      <c r="A1470" s="154" t="s">
        <v>90</v>
      </c>
      <c r="B1470" s="154" t="str">
        <f>VLOOKUP(A1470,'CENTRO DE COSTOS'!A:D,4,FALSE)</f>
        <v>JUAN SEBASTIÁN RÍOS CASTRILLÓN</v>
      </c>
      <c r="C1470" s="154" t="str">
        <f>VLOOKUP(A1470,'CENTRO DE COSTOS'!A:D,2,FALSE)</f>
        <v>0004-0005</v>
      </c>
      <c r="D1470" s="154">
        <v>5360</v>
      </c>
      <c r="E1470" s="154">
        <v>2606848</v>
      </c>
      <c r="F1470" s="154">
        <v>55408</v>
      </c>
      <c r="G1470" s="154" t="s">
        <v>8049</v>
      </c>
      <c r="H1470" s="154" t="s">
        <v>197</v>
      </c>
      <c r="I1470" s="154" t="s">
        <v>3607</v>
      </c>
      <c r="J1470" s="154" t="s">
        <v>14275</v>
      </c>
      <c r="K1470" s="154" t="s">
        <v>159</v>
      </c>
      <c r="L1470" s="154" t="s">
        <v>14276</v>
      </c>
      <c r="M1470" s="155">
        <v>45888.333333333336</v>
      </c>
      <c r="N1470" s="155">
        <v>45890.703472222223</v>
      </c>
      <c r="O1470" s="8"/>
      <c r="P1470" s="154" t="s">
        <v>10063</v>
      </c>
      <c r="Q1470" s="154" t="s">
        <v>10063</v>
      </c>
      <c r="R1470" s="154" t="s">
        <v>200</v>
      </c>
      <c r="S1470" s="154" t="s">
        <v>739</v>
      </c>
      <c r="T1470" s="154" t="s">
        <v>8052</v>
      </c>
      <c r="U1470" s="154" t="s">
        <v>9429</v>
      </c>
      <c r="V1470" s="154" t="s">
        <v>14277</v>
      </c>
      <c r="W1470" s="154" t="s">
        <v>2967</v>
      </c>
      <c r="X1470" s="8"/>
      <c r="Y1470" s="154" t="s">
        <v>25</v>
      </c>
      <c r="Z1470" s="154" t="str">
        <f>VLOOKUP(D1470,TIPOLOGIA!A:F,5,0)</f>
        <v>TERRESTRE</v>
      </c>
      <c r="AA1470" s="154" t="s">
        <v>13919</v>
      </c>
      <c r="AB1470" s="46">
        <v>1</v>
      </c>
      <c r="AC1470" s="87">
        <f>IF(W1470="SOPORTE_TELEFÓNICO",'BASE LIQUIDACION REDEBAN 2025'!$B$19,IF(AND(W1470="VISITA_TÉCNICA",Y1470="TIPO II"),'BASE LIQUIDACION REDEBAN 2025'!$B$18,'BASE LIQUIDACION REDEBAN 2025'!$B$17))</f>
        <v>35779.500569199998</v>
      </c>
      <c r="AD1470" s="87">
        <v>0</v>
      </c>
      <c r="AE1470" s="87">
        <f t="shared" si="22"/>
        <v>35779.500569199998</v>
      </c>
    </row>
    <row r="1471" spans="1:31">
      <c r="A1471" s="154" t="s">
        <v>90</v>
      </c>
      <c r="B1471" s="154" t="str">
        <f>VLOOKUP(A1471,'CENTRO DE COSTOS'!A:D,4,FALSE)</f>
        <v>JUAN SEBASTIÁN RÍOS CASTRILLÓN</v>
      </c>
      <c r="C1471" s="154" t="str">
        <f>VLOOKUP(A1471,'CENTRO DE COSTOS'!A:D,2,FALSE)</f>
        <v>0004-0005</v>
      </c>
      <c r="D1471" s="154">
        <v>5001</v>
      </c>
      <c r="E1471" s="154">
        <v>2606780</v>
      </c>
      <c r="F1471" s="154">
        <v>79837</v>
      </c>
      <c r="G1471" s="154" t="s">
        <v>8049</v>
      </c>
      <c r="H1471" s="154" t="s">
        <v>197</v>
      </c>
      <c r="I1471" s="154" t="s">
        <v>90</v>
      </c>
      <c r="J1471" s="154" t="s">
        <v>14278</v>
      </c>
      <c r="K1471" s="154" t="s">
        <v>159</v>
      </c>
      <c r="L1471" s="154" t="s">
        <v>14279</v>
      </c>
      <c r="M1471" s="155">
        <v>45888.333333333336</v>
      </c>
      <c r="N1471" s="155">
        <v>45890.70416666667</v>
      </c>
      <c r="O1471" s="8"/>
      <c r="P1471" s="154" t="s">
        <v>10063</v>
      </c>
      <c r="Q1471" s="154" t="s">
        <v>10063</v>
      </c>
      <c r="R1471" s="154" t="s">
        <v>200</v>
      </c>
      <c r="S1471" s="154" t="s">
        <v>739</v>
      </c>
      <c r="T1471" s="154" t="s">
        <v>8052</v>
      </c>
      <c r="U1471" s="154" t="s">
        <v>9429</v>
      </c>
      <c r="V1471" s="154" t="s">
        <v>14277</v>
      </c>
      <c r="W1471" s="154" t="s">
        <v>2967</v>
      </c>
      <c r="X1471" s="8"/>
      <c r="Y1471" s="154" t="s">
        <v>25</v>
      </c>
      <c r="Z1471" s="154" t="str">
        <f>VLOOKUP(D1471,TIPOLOGIA!A:F,5,0)</f>
        <v>TERRESTRE</v>
      </c>
      <c r="AA1471" s="154" t="s">
        <v>13919</v>
      </c>
      <c r="AB1471" s="46">
        <v>1</v>
      </c>
      <c r="AC1471" s="87">
        <f>IF(W1471="SOPORTE_TELEFÓNICO",'BASE LIQUIDACION REDEBAN 2025'!$B$19,IF(AND(W1471="VISITA_TÉCNICA",Y1471="TIPO II"),'BASE LIQUIDACION REDEBAN 2025'!$B$18,'BASE LIQUIDACION REDEBAN 2025'!$B$17))</f>
        <v>35779.500569199998</v>
      </c>
      <c r="AD1471" s="87">
        <v>0</v>
      </c>
      <c r="AE1471" s="87">
        <f t="shared" si="22"/>
        <v>35779.500569199998</v>
      </c>
    </row>
    <row r="1472" spans="1:31">
      <c r="A1472" s="154" t="s">
        <v>90</v>
      </c>
      <c r="B1472" s="154" t="str">
        <f>VLOOKUP(A1472,'CENTRO DE COSTOS'!A:D,4,FALSE)</f>
        <v>JUAN SEBASTIÁN RÍOS CASTRILLÓN</v>
      </c>
      <c r="C1472" s="154" t="str">
        <f>VLOOKUP(A1472,'CENTRO DE COSTOS'!A:D,2,FALSE)</f>
        <v>0004-0005</v>
      </c>
      <c r="D1472" s="154">
        <v>27075</v>
      </c>
      <c r="E1472" s="154">
        <v>2595787</v>
      </c>
      <c r="F1472" s="154">
        <v>73899</v>
      </c>
      <c r="G1472" s="154" t="s">
        <v>8049</v>
      </c>
      <c r="H1472" s="154" t="s">
        <v>1388</v>
      </c>
      <c r="I1472" s="154" t="s">
        <v>11445</v>
      </c>
      <c r="J1472" s="154" t="s">
        <v>14280</v>
      </c>
      <c r="K1472" s="154" t="s">
        <v>159</v>
      </c>
      <c r="L1472" s="154" t="s">
        <v>14281</v>
      </c>
      <c r="M1472" s="155">
        <v>45883.356249999997</v>
      </c>
      <c r="N1472" s="155">
        <v>45890.725694444445</v>
      </c>
      <c r="O1472" s="8"/>
      <c r="P1472" s="154" t="s">
        <v>10063</v>
      </c>
      <c r="Q1472" s="154" t="s">
        <v>10063</v>
      </c>
      <c r="R1472" s="154" t="s">
        <v>2973</v>
      </c>
      <c r="S1472" s="154" t="s">
        <v>2973</v>
      </c>
      <c r="T1472" s="154" t="s">
        <v>8052</v>
      </c>
      <c r="U1472" s="154" t="s">
        <v>9429</v>
      </c>
      <c r="V1472" s="154" t="s">
        <v>14282</v>
      </c>
      <c r="W1472" s="154" t="s">
        <v>10144</v>
      </c>
      <c r="X1472" s="8"/>
      <c r="Y1472" s="154" t="s">
        <v>180</v>
      </c>
      <c r="Z1472" s="154" t="str">
        <f>VLOOKUP(D1472,TIPOLOGIA!A:F,5,0)</f>
        <v>AEREO</v>
      </c>
      <c r="AA1472" s="154" t="s">
        <v>3158</v>
      </c>
      <c r="AB1472" s="46">
        <v>0</v>
      </c>
      <c r="AC1472" s="87">
        <f>IF(W1472="SOPORTE_TELEFÓNICO",'BASE LIQUIDACION REDEBAN 2025'!$B$19,IF(AND(W1472="VISITA_TÉCNICA",Y1472="TIPO II"),'BASE LIQUIDACION REDEBAN 2025'!$B$18,'BASE LIQUIDACION REDEBAN 2025'!$B$17))</f>
        <v>35779.500569199998</v>
      </c>
      <c r="AD1472" s="87">
        <v>0</v>
      </c>
      <c r="AE1472" s="87">
        <f t="shared" si="22"/>
        <v>35779.500569199998</v>
      </c>
    </row>
    <row r="1473" spans="1:31">
      <c r="A1473" s="154" t="s">
        <v>99</v>
      </c>
      <c r="B1473" s="154" t="str">
        <f>VLOOKUP(A1473,'CENTRO DE COSTOS'!A:D,4,FALSE)</f>
        <v>JOSE MAURICIO HERNANDEZ ROJAS</v>
      </c>
      <c r="C1473" s="154" t="str">
        <f>VLOOKUP(A1473,'CENTRO DE COSTOS'!A:D,2,FALSE)</f>
        <v>0004-0001</v>
      </c>
      <c r="D1473" s="154">
        <v>20400</v>
      </c>
      <c r="E1473" s="154">
        <v>2596917</v>
      </c>
      <c r="F1473" s="154">
        <v>79639</v>
      </c>
      <c r="G1473" s="154" t="s">
        <v>8049</v>
      </c>
      <c r="H1473" s="154" t="s">
        <v>440</v>
      </c>
      <c r="I1473" s="154" t="s">
        <v>3650</v>
      </c>
      <c r="J1473" s="154" t="s">
        <v>14283</v>
      </c>
      <c r="K1473" s="154" t="s">
        <v>159</v>
      </c>
      <c r="L1473" s="154" t="s">
        <v>14284</v>
      </c>
      <c r="M1473" s="155">
        <v>45883.415972222225</v>
      </c>
      <c r="N1473" s="155">
        <v>45891.356944444444</v>
      </c>
      <c r="O1473" s="8"/>
      <c r="P1473" s="154" t="s">
        <v>10063</v>
      </c>
      <c r="Q1473" s="154" t="s">
        <v>10063</v>
      </c>
      <c r="R1473" s="154" t="s">
        <v>161</v>
      </c>
      <c r="S1473" s="154" t="s">
        <v>161</v>
      </c>
      <c r="T1473" s="154" t="s">
        <v>8052</v>
      </c>
      <c r="U1473" s="154" t="s">
        <v>9429</v>
      </c>
      <c r="V1473" s="154" t="s">
        <v>14285</v>
      </c>
      <c r="W1473" s="154" t="s">
        <v>10144</v>
      </c>
      <c r="X1473" s="8"/>
      <c r="Y1473" s="154" t="s">
        <v>30</v>
      </c>
      <c r="Z1473" s="154" t="str">
        <f>VLOOKUP(D1473,TIPOLOGIA!A:F,5,0)</f>
        <v>TERRESTRE</v>
      </c>
      <c r="AA1473" s="154"/>
      <c r="AB1473" s="46">
        <v>0</v>
      </c>
      <c r="AC1473" s="87">
        <f>IF(W1473="SOPORTE_TELEFÓNICO",'BASE LIQUIDACION REDEBAN 2025'!$B$19,IF(AND(W1473="VISITA_TÉCNICA",Y1473="TIPO II"),'BASE LIQUIDACION REDEBAN 2025'!$B$18,'BASE LIQUIDACION REDEBAN 2025'!$B$17))</f>
        <v>35779.500569199998</v>
      </c>
      <c r="AD1473" s="87">
        <v>0</v>
      </c>
      <c r="AE1473" s="87">
        <f t="shared" si="22"/>
        <v>35779.500569199998</v>
      </c>
    </row>
    <row r="1474" spans="1:31">
      <c r="A1474" s="154" t="s">
        <v>68</v>
      </c>
      <c r="B1474" s="154" t="str">
        <f>VLOOKUP(A1474,'CENTRO DE COSTOS'!A:D,4,FALSE)</f>
        <v>WILLIAM ASDRUBAL ROZO ROZO</v>
      </c>
      <c r="C1474" s="154" t="str">
        <f>VLOOKUP(A1474,'CENTRO DE COSTOS'!A:D,2,FALSE)</f>
        <v>0004-0004</v>
      </c>
      <c r="D1474" s="154">
        <v>91001</v>
      </c>
      <c r="E1474" s="154">
        <v>2588235</v>
      </c>
      <c r="F1474" s="154">
        <v>78874</v>
      </c>
      <c r="G1474" s="154" t="s">
        <v>8049</v>
      </c>
      <c r="H1474" s="154" t="s">
        <v>11490</v>
      </c>
      <c r="I1474" s="154" t="s">
        <v>11491</v>
      </c>
      <c r="J1474" s="154" t="s">
        <v>14286</v>
      </c>
      <c r="K1474" s="154" t="s">
        <v>159</v>
      </c>
      <c r="L1474" s="154" t="s">
        <v>14287</v>
      </c>
      <c r="M1474" s="155">
        <v>45881.681944444441</v>
      </c>
      <c r="N1474" s="155">
        <v>45891.409722222219</v>
      </c>
      <c r="O1474" s="8"/>
      <c r="P1474" s="154" t="s">
        <v>10063</v>
      </c>
      <c r="Q1474" s="154" t="s">
        <v>10063</v>
      </c>
      <c r="R1474" s="154" t="s">
        <v>2973</v>
      </c>
      <c r="S1474" s="154" t="s">
        <v>2973</v>
      </c>
      <c r="T1474" s="154" t="s">
        <v>8052</v>
      </c>
      <c r="U1474" s="154" t="s">
        <v>9429</v>
      </c>
      <c r="V1474" s="154" t="s">
        <v>14288</v>
      </c>
      <c r="W1474" s="154" t="s">
        <v>10144</v>
      </c>
      <c r="X1474" s="8"/>
      <c r="Y1474" s="154" t="s">
        <v>180</v>
      </c>
      <c r="Z1474" s="154" t="str">
        <f>VLOOKUP(D1474,TIPOLOGIA!A:F,5,0)</f>
        <v>AEREO</v>
      </c>
      <c r="AA1474" s="154">
        <v>0</v>
      </c>
      <c r="AB1474" s="46">
        <v>0</v>
      </c>
      <c r="AC1474" s="87">
        <f>IF(W1474="SOPORTE_TELEFÓNICO",'BASE LIQUIDACION REDEBAN 2025'!$B$19,IF(AND(W1474="VISITA_TÉCNICA",Y1474="TIPO II"),'BASE LIQUIDACION REDEBAN 2025'!$B$18,'BASE LIQUIDACION REDEBAN 2025'!$B$17))</f>
        <v>35779.500569199998</v>
      </c>
      <c r="AD1474" s="87">
        <v>0</v>
      </c>
      <c r="AE1474" s="87">
        <f t="shared" si="22"/>
        <v>35779.500569199998</v>
      </c>
    </row>
    <row r="1475" spans="1:31">
      <c r="A1475" s="154" t="s">
        <v>94</v>
      </c>
      <c r="B1475" s="154" t="str">
        <f>VLOOKUP(A1475,'CENTRO DE COSTOS'!A:D,4,FALSE)</f>
        <v>DIEGO FERNANDO HENAO CARDONA</v>
      </c>
      <c r="C1475" s="154" t="str">
        <f>VLOOKUP(A1475,'CENTRO DE COSTOS'!A:D,2,FALSE)</f>
        <v>0004-0002</v>
      </c>
      <c r="D1475" s="154">
        <v>76895</v>
      </c>
      <c r="E1475" s="154">
        <v>2577160</v>
      </c>
      <c r="F1475" s="154">
        <v>25482</v>
      </c>
      <c r="G1475" s="154" t="s">
        <v>8049</v>
      </c>
      <c r="H1475" s="154" t="s">
        <v>227</v>
      </c>
      <c r="I1475" s="154" t="s">
        <v>3896</v>
      </c>
      <c r="J1475" s="154" t="s">
        <v>5573</v>
      </c>
      <c r="K1475" s="154" t="s">
        <v>159</v>
      </c>
      <c r="L1475" s="154" t="s">
        <v>14289</v>
      </c>
      <c r="M1475" s="155">
        <v>45880.393750000003</v>
      </c>
      <c r="N1475" s="155">
        <v>45891.448611111111</v>
      </c>
      <c r="O1475" s="8"/>
      <c r="P1475" s="154" t="s">
        <v>10063</v>
      </c>
      <c r="Q1475" s="154" t="s">
        <v>10063</v>
      </c>
      <c r="R1475" s="154" t="s">
        <v>2973</v>
      </c>
      <c r="S1475" s="154" t="s">
        <v>2973</v>
      </c>
      <c r="T1475" s="154" t="s">
        <v>9439</v>
      </c>
      <c r="U1475" s="154" t="s">
        <v>9440</v>
      </c>
      <c r="V1475" s="154" t="s">
        <v>14290</v>
      </c>
      <c r="W1475" s="154" t="s">
        <v>10144</v>
      </c>
      <c r="X1475" s="8"/>
      <c r="Y1475" s="154" t="s">
        <v>30</v>
      </c>
      <c r="Z1475" s="154" t="str">
        <f>VLOOKUP(D1475,TIPOLOGIA!A:F,5,0)</f>
        <v>TERRESTRE</v>
      </c>
      <c r="AA1475" s="154"/>
      <c r="AB1475" s="46">
        <v>0</v>
      </c>
      <c r="AC1475" s="87">
        <f>IF(W1475="SOPORTE_TELEFÓNICO",'BASE LIQUIDACION REDEBAN 2025'!$B$19,IF(AND(W1475="VISITA_TÉCNICA",Y1475="TIPO II"),'BASE LIQUIDACION REDEBAN 2025'!$B$18,'BASE LIQUIDACION REDEBAN 2025'!$B$17))</f>
        <v>35779.500569199998</v>
      </c>
      <c r="AD1475" s="87">
        <v>0</v>
      </c>
      <c r="AE1475" s="87">
        <f t="shared" ref="AE1475:AE1538" si="23">IF(W1475="VISITA_TÉCNICA",AC1475*AB1475,AC1475)</f>
        <v>35779.500569199998</v>
      </c>
    </row>
    <row r="1476" spans="1:31">
      <c r="A1476" s="154" t="s">
        <v>64</v>
      </c>
      <c r="B1476" s="154" t="str">
        <f>VLOOKUP(A1476,'CENTRO DE COSTOS'!A:D,4,FALSE)</f>
        <v>JOSE MAURICIO HERNANDEZ ROJAS</v>
      </c>
      <c r="C1476" s="154" t="str">
        <f>VLOOKUP(A1476,'CENTRO DE COSTOS'!A:D,2,FALSE)</f>
        <v>0004-0001</v>
      </c>
      <c r="D1476" s="154">
        <v>88001</v>
      </c>
      <c r="E1476" s="154">
        <v>2533611</v>
      </c>
      <c r="F1476" s="154">
        <v>64620</v>
      </c>
      <c r="G1476" s="154" t="s">
        <v>8049</v>
      </c>
      <c r="H1476" s="154" t="s">
        <v>10617</v>
      </c>
      <c r="I1476" s="154" t="s">
        <v>10618</v>
      </c>
      <c r="J1476" s="154" t="s">
        <v>14291</v>
      </c>
      <c r="K1476" s="154" t="s">
        <v>159</v>
      </c>
      <c r="L1476" s="154" t="s">
        <v>14292</v>
      </c>
      <c r="M1476" s="155">
        <v>45869.509722222225</v>
      </c>
      <c r="N1476" s="155">
        <v>45891.461111111108</v>
      </c>
      <c r="O1476" s="8"/>
      <c r="P1476" s="154" t="s">
        <v>10063</v>
      </c>
      <c r="Q1476" s="154" t="s">
        <v>10063</v>
      </c>
      <c r="R1476" s="154" t="s">
        <v>2973</v>
      </c>
      <c r="S1476" s="154" t="s">
        <v>2973</v>
      </c>
      <c r="T1476" s="154" t="s">
        <v>8052</v>
      </c>
      <c r="U1476" s="154" t="s">
        <v>9429</v>
      </c>
      <c r="V1476" s="154" t="s">
        <v>14293</v>
      </c>
      <c r="W1476" s="154" t="s">
        <v>10144</v>
      </c>
      <c r="X1476" s="8"/>
      <c r="Y1476" s="154" t="s">
        <v>180</v>
      </c>
      <c r="Z1476" s="154" t="str">
        <f>VLOOKUP(D1476,TIPOLOGIA!A:F,5,0)</f>
        <v>AEREO</v>
      </c>
      <c r="AA1476" s="154" t="s">
        <v>1093</v>
      </c>
      <c r="AB1476" s="46">
        <v>0</v>
      </c>
      <c r="AC1476" s="87">
        <f>IF(W1476="SOPORTE_TELEFÓNICO",'BASE LIQUIDACION REDEBAN 2025'!$B$19,IF(AND(W1476="VISITA_TÉCNICA",Y1476="TIPO II"),'BASE LIQUIDACION REDEBAN 2025'!$B$18,'BASE LIQUIDACION REDEBAN 2025'!$B$17))</f>
        <v>35779.500569199998</v>
      </c>
      <c r="AD1476" s="87">
        <v>0</v>
      </c>
      <c r="AE1476" s="87">
        <f t="shared" si="23"/>
        <v>35779.500569199998</v>
      </c>
    </row>
    <row r="1477" spans="1:31">
      <c r="A1477" s="154" t="s">
        <v>91</v>
      </c>
      <c r="B1477" s="154" t="str">
        <f>VLOOKUP(A1477,'CENTRO DE COSTOS'!A:D,4,FALSE)</f>
        <v>JOSE MAURICIO HERNANDEZ ROJAS</v>
      </c>
      <c r="C1477" s="154" t="str">
        <f>VLOOKUP(A1477,'CENTRO DE COSTOS'!A:D,2,FALSE)</f>
        <v>0004-0001</v>
      </c>
      <c r="D1477" s="154">
        <v>23466</v>
      </c>
      <c r="E1477" s="154">
        <v>2601860</v>
      </c>
      <c r="F1477" s="154">
        <v>72857</v>
      </c>
      <c r="G1477" s="154" t="s">
        <v>8049</v>
      </c>
      <c r="H1477" s="154" t="s">
        <v>421</v>
      </c>
      <c r="I1477" s="154" t="s">
        <v>1596</v>
      </c>
      <c r="J1477" s="154" t="s">
        <v>14294</v>
      </c>
      <c r="K1477" s="154" t="s">
        <v>159</v>
      </c>
      <c r="L1477" s="154" t="s">
        <v>14295</v>
      </c>
      <c r="M1477" s="155">
        <v>45884.372916666667</v>
      </c>
      <c r="N1477" s="155">
        <v>45891.498611111114</v>
      </c>
      <c r="O1477" s="8"/>
      <c r="P1477" s="154" t="s">
        <v>10063</v>
      </c>
      <c r="Q1477" s="154" t="s">
        <v>10063</v>
      </c>
      <c r="R1477" s="154" t="s">
        <v>2973</v>
      </c>
      <c r="S1477" s="154" t="s">
        <v>2973</v>
      </c>
      <c r="T1477" s="154" t="s">
        <v>8052</v>
      </c>
      <c r="U1477" s="154" t="s">
        <v>9429</v>
      </c>
      <c r="V1477" s="154" t="s">
        <v>14296</v>
      </c>
      <c r="W1477" s="154" t="s">
        <v>10144</v>
      </c>
      <c r="X1477" s="8"/>
      <c r="Y1477" s="154" t="s">
        <v>32</v>
      </c>
      <c r="Z1477" s="154" t="str">
        <f>VLOOKUP(D1477,TIPOLOGIA!A:F,5,0)</f>
        <v>TERRESTRE</v>
      </c>
      <c r="AA1477" s="154"/>
      <c r="AB1477" s="46">
        <v>0</v>
      </c>
      <c r="AC1477" s="87">
        <f>IF(W1477="SOPORTE_TELEFÓNICO",'BASE LIQUIDACION REDEBAN 2025'!$B$19,IF(AND(W1477="VISITA_TÉCNICA",Y1477="TIPO II"),'BASE LIQUIDACION REDEBAN 2025'!$B$18,'BASE LIQUIDACION REDEBAN 2025'!$B$17))</f>
        <v>35779.500569199998</v>
      </c>
      <c r="AD1477" s="87">
        <v>0</v>
      </c>
      <c r="AE1477" s="87">
        <f t="shared" si="23"/>
        <v>35779.500569199998</v>
      </c>
    </row>
    <row r="1478" spans="1:31">
      <c r="A1478" s="154" t="s">
        <v>60</v>
      </c>
      <c r="B1478" s="154" t="str">
        <f>VLOOKUP(A1478,'CENTRO DE COSTOS'!A:D,4,FALSE)</f>
        <v>JUAN SEBASTIÁN RÍOS CASTRILLÓN</v>
      </c>
      <c r="C1478" s="154" t="str">
        <f>VLOOKUP(A1478,'CENTRO DE COSTOS'!A:D,2,FALSE)</f>
        <v>0004-0005</v>
      </c>
      <c r="D1478" s="154">
        <v>27615</v>
      </c>
      <c r="E1478" s="154">
        <v>2600467</v>
      </c>
      <c r="F1478" s="154">
        <v>36332</v>
      </c>
      <c r="G1478" s="154" t="s">
        <v>8049</v>
      </c>
      <c r="H1478" s="154" t="s">
        <v>1388</v>
      </c>
      <c r="I1478" s="154" t="s">
        <v>1590</v>
      </c>
      <c r="J1478" s="154" t="s">
        <v>14297</v>
      </c>
      <c r="K1478" s="154" t="s">
        <v>159</v>
      </c>
      <c r="L1478" s="154" t="s">
        <v>14298</v>
      </c>
      <c r="M1478" s="155">
        <v>45883.723611111112</v>
      </c>
      <c r="N1478" s="155">
        <v>45891.500694444447</v>
      </c>
      <c r="O1478" s="8"/>
      <c r="P1478" s="154" t="s">
        <v>10063</v>
      </c>
      <c r="Q1478" s="154" t="s">
        <v>10063</v>
      </c>
      <c r="R1478" s="154" t="s">
        <v>200</v>
      </c>
      <c r="S1478" s="154" t="s">
        <v>201</v>
      </c>
      <c r="T1478" s="154" t="s">
        <v>8052</v>
      </c>
      <c r="U1478" s="154" t="s">
        <v>9429</v>
      </c>
      <c r="V1478" s="154" t="s">
        <v>14299</v>
      </c>
      <c r="W1478" s="154" t="s">
        <v>10144</v>
      </c>
      <c r="X1478" s="8"/>
      <c r="Y1478" s="154" t="s">
        <v>180</v>
      </c>
      <c r="Z1478" s="154" t="str">
        <f>VLOOKUP(D1478,TIPOLOGIA!A:F,5,0)</f>
        <v>TERRESTRE/FLUVIAL</v>
      </c>
      <c r="AA1478" s="154" t="s">
        <v>3158</v>
      </c>
      <c r="AB1478" s="46">
        <v>0</v>
      </c>
      <c r="AC1478" s="87">
        <f>IF(W1478="SOPORTE_TELEFÓNICO",'BASE LIQUIDACION REDEBAN 2025'!$B$19,IF(AND(W1478="VISITA_TÉCNICA",Y1478="TIPO II"),'BASE LIQUIDACION REDEBAN 2025'!$B$18,'BASE LIQUIDACION REDEBAN 2025'!$B$17))</f>
        <v>35779.500569199998</v>
      </c>
      <c r="AD1478" s="87">
        <v>0</v>
      </c>
      <c r="AE1478" s="87">
        <f t="shared" si="23"/>
        <v>35779.500569199998</v>
      </c>
    </row>
    <row r="1479" spans="1:31">
      <c r="A1479" s="154" t="s">
        <v>90</v>
      </c>
      <c r="B1479" s="154" t="str">
        <f>VLOOKUP(A1479,'CENTRO DE COSTOS'!A:D,4,FALSE)</f>
        <v>JUAN SEBASTIÁN RÍOS CASTRILLÓN</v>
      </c>
      <c r="C1479" s="154" t="str">
        <f>VLOOKUP(A1479,'CENTRO DE COSTOS'!A:D,2,FALSE)</f>
        <v>0004-0005</v>
      </c>
      <c r="D1479" s="154">
        <v>5360</v>
      </c>
      <c r="E1479" s="154">
        <v>2611926</v>
      </c>
      <c r="F1479" s="154">
        <v>33797</v>
      </c>
      <c r="G1479" s="154" t="s">
        <v>8049</v>
      </c>
      <c r="H1479" s="154" t="s">
        <v>197</v>
      </c>
      <c r="I1479" s="154" t="s">
        <v>3607</v>
      </c>
      <c r="J1479" s="154" t="s">
        <v>12915</v>
      </c>
      <c r="K1479" s="154" t="s">
        <v>159</v>
      </c>
      <c r="L1479" s="154" t="s">
        <v>14300</v>
      </c>
      <c r="M1479" s="155">
        <v>45888.474999999999</v>
      </c>
      <c r="N1479" s="155">
        <v>45891.598611111112</v>
      </c>
      <c r="O1479" s="8"/>
      <c r="P1479" s="154" t="s">
        <v>10063</v>
      </c>
      <c r="Q1479" s="154" t="s">
        <v>10063</v>
      </c>
      <c r="R1479" s="154" t="s">
        <v>2973</v>
      </c>
      <c r="S1479" s="154" t="s">
        <v>2973</v>
      </c>
      <c r="T1479" s="154" t="s">
        <v>8052</v>
      </c>
      <c r="U1479" s="154" t="s">
        <v>9429</v>
      </c>
      <c r="V1479" s="154" t="s">
        <v>14301</v>
      </c>
      <c r="W1479" s="154" t="s">
        <v>2967</v>
      </c>
      <c r="X1479" s="8"/>
      <c r="Y1479" s="154" t="s">
        <v>25</v>
      </c>
      <c r="Z1479" s="154" t="str">
        <f>VLOOKUP(D1479,TIPOLOGIA!A:F,5,0)</f>
        <v>TERRESTRE</v>
      </c>
      <c r="AA1479" s="154" t="s">
        <v>13919</v>
      </c>
      <c r="AB1479" s="46">
        <v>1</v>
      </c>
      <c r="AC1479" s="87">
        <f>IF(W1479="SOPORTE_TELEFÓNICO",'BASE LIQUIDACION REDEBAN 2025'!$B$19,IF(AND(W1479="VISITA_TÉCNICA",Y1479="TIPO II"),'BASE LIQUIDACION REDEBAN 2025'!$B$18,'BASE LIQUIDACION REDEBAN 2025'!$B$17))</f>
        <v>35779.500569199998</v>
      </c>
      <c r="AD1479" s="87">
        <v>0</v>
      </c>
      <c r="AE1479" s="87">
        <f t="shared" si="23"/>
        <v>35779.500569199998</v>
      </c>
    </row>
    <row r="1480" spans="1:31">
      <c r="A1480" s="154" t="s">
        <v>90</v>
      </c>
      <c r="B1480" s="154" t="str">
        <f>VLOOKUP(A1480,'CENTRO DE COSTOS'!A:D,4,FALSE)</f>
        <v>JUAN SEBASTIÁN RÍOS CASTRILLÓN</v>
      </c>
      <c r="C1480" s="154" t="str">
        <f>VLOOKUP(A1480,'CENTRO DE COSTOS'!A:D,2,FALSE)</f>
        <v>0004-0005</v>
      </c>
      <c r="D1480" s="154">
        <v>5360</v>
      </c>
      <c r="E1480" s="154">
        <v>2612010</v>
      </c>
      <c r="F1480" s="154">
        <v>78212</v>
      </c>
      <c r="G1480" s="154" t="s">
        <v>8049</v>
      </c>
      <c r="H1480" s="154" t="s">
        <v>197</v>
      </c>
      <c r="I1480" s="154" t="s">
        <v>3607</v>
      </c>
      <c r="J1480" s="154" t="s">
        <v>14302</v>
      </c>
      <c r="K1480" s="154" t="s">
        <v>159</v>
      </c>
      <c r="L1480" s="154" t="s">
        <v>14303</v>
      </c>
      <c r="M1480" s="155">
        <v>45888.475694444445</v>
      </c>
      <c r="N1480" s="155">
        <v>45891.599305555559</v>
      </c>
      <c r="O1480" s="8"/>
      <c r="P1480" s="154" t="s">
        <v>10063</v>
      </c>
      <c r="Q1480" s="154" t="s">
        <v>10063</v>
      </c>
      <c r="R1480" s="154" t="s">
        <v>200</v>
      </c>
      <c r="S1480" s="154" t="s">
        <v>201</v>
      </c>
      <c r="T1480" s="154" t="s">
        <v>8052</v>
      </c>
      <c r="U1480" s="154" t="s">
        <v>9429</v>
      </c>
      <c r="V1480" s="154" t="s">
        <v>14304</v>
      </c>
      <c r="W1480" s="154" t="s">
        <v>2967</v>
      </c>
      <c r="X1480" s="8"/>
      <c r="Y1480" s="154" t="s">
        <v>25</v>
      </c>
      <c r="Z1480" s="154" t="str">
        <f>VLOOKUP(D1480,TIPOLOGIA!A:F,5,0)</f>
        <v>TERRESTRE</v>
      </c>
      <c r="AA1480" s="154" t="s">
        <v>13919</v>
      </c>
      <c r="AB1480" s="46">
        <v>1</v>
      </c>
      <c r="AC1480" s="87">
        <f>IF(W1480="SOPORTE_TELEFÓNICO",'BASE LIQUIDACION REDEBAN 2025'!$B$19,IF(AND(W1480="VISITA_TÉCNICA",Y1480="TIPO II"),'BASE LIQUIDACION REDEBAN 2025'!$B$18,'BASE LIQUIDACION REDEBAN 2025'!$B$17))</f>
        <v>35779.500569199998</v>
      </c>
      <c r="AD1480" s="87">
        <v>0</v>
      </c>
      <c r="AE1480" s="87">
        <f t="shared" si="23"/>
        <v>35779.500569199998</v>
      </c>
    </row>
    <row r="1481" spans="1:31">
      <c r="A1481" s="154" t="s">
        <v>90</v>
      </c>
      <c r="B1481" s="154" t="str">
        <f>VLOOKUP(A1481,'CENTRO DE COSTOS'!A:D,4,FALSE)</f>
        <v>JUAN SEBASTIÁN RÍOS CASTRILLÓN</v>
      </c>
      <c r="C1481" s="154" t="str">
        <f>VLOOKUP(A1481,'CENTRO DE COSTOS'!A:D,2,FALSE)</f>
        <v>0004-0005</v>
      </c>
      <c r="D1481" s="154">
        <v>5266</v>
      </c>
      <c r="E1481" s="154">
        <v>2612726</v>
      </c>
      <c r="F1481" s="154">
        <v>52714</v>
      </c>
      <c r="G1481" s="154" t="s">
        <v>8049</v>
      </c>
      <c r="H1481" s="154" t="s">
        <v>197</v>
      </c>
      <c r="I1481" s="154" t="s">
        <v>5526</v>
      </c>
      <c r="J1481" s="154" t="s">
        <v>14305</v>
      </c>
      <c r="K1481" s="154" t="s">
        <v>159</v>
      </c>
      <c r="L1481" s="154" t="s">
        <v>14306</v>
      </c>
      <c r="M1481" s="155">
        <v>45888.525694444441</v>
      </c>
      <c r="N1481" s="155">
        <v>45891.6</v>
      </c>
      <c r="O1481" s="8"/>
      <c r="P1481" s="154" t="s">
        <v>10063</v>
      </c>
      <c r="Q1481" s="154" t="s">
        <v>10063</v>
      </c>
      <c r="R1481" s="154" t="s">
        <v>2973</v>
      </c>
      <c r="S1481" s="154" t="s">
        <v>2973</v>
      </c>
      <c r="T1481" s="154" t="s">
        <v>8052</v>
      </c>
      <c r="U1481" s="154" t="s">
        <v>9429</v>
      </c>
      <c r="V1481" s="154" t="s">
        <v>14307</v>
      </c>
      <c r="W1481" s="154" t="s">
        <v>2967</v>
      </c>
      <c r="X1481" s="8"/>
      <c r="Y1481" s="154" t="s">
        <v>25</v>
      </c>
      <c r="Z1481" s="154" t="str">
        <f>VLOOKUP(D1481,TIPOLOGIA!A:F,5,0)</f>
        <v>TERRESTRE</v>
      </c>
      <c r="AA1481" s="154" t="s">
        <v>13919</v>
      </c>
      <c r="AB1481" s="46">
        <v>1</v>
      </c>
      <c r="AC1481" s="87">
        <f>IF(W1481="SOPORTE_TELEFÓNICO",'BASE LIQUIDACION REDEBAN 2025'!$B$19,IF(AND(W1481="VISITA_TÉCNICA",Y1481="TIPO II"),'BASE LIQUIDACION REDEBAN 2025'!$B$18,'BASE LIQUIDACION REDEBAN 2025'!$B$17))</f>
        <v>35779.500569199998</v>
      </c>
      <c r="AD1481" s="87">
        <v>0</v>
      </c>
      <c r="AE1481" s="87">
        <f t="shared" si="23"/>
        <v>35779.500569199998</v>
      </c>
    </row>
    <row r="1482" spans="1:31">
      <c r="A1482" s="154" t="s">
        <v>90</v>
      </c>
      <c r="B1482" s="154" t="str">
        <f>VLOOKUP(A1482,'CENTRO DE COSTOS'!A:D,4,FALSE)</f>
        <v>JUAN SEBASTIÁN RÍOS CASTRILLÓN</v>
      </c>
      <c r="C1482" s="154" t="str">
        <f>VLOOKUP(A1482,'CENTRO DE COSTOS'!A:D,2,FALSE)</f>
        <v>0004-0005</v>
      </c>
      <c r="D1482" s="154">
        <v>5360</v>
      </c>
      <c r="E1482" s="154">
        <v>2612832</v>
      </c>
      <c r="F1482" s="154">
        <v>79832</v>
      </c>
      <c r="G1482" s="154" t="s">
        <v>8049</v>
      </c>
      <c r="H1482" s="154" t="s">
        <v>197</v>
      </c>
      <c r="I1482" s="154" t="s">
        <v>3607</v>
      </c>
      <c r="J1482" s="154" t="s">
        <v>11422</v>
      </c>
      <c r="K1482" s="154" t="s">
        <v>159</v>
      </c>
      <c r="L1482" s="154" t="s">
        <v>14308</v>
      </c>
      <c r="M1482" s="155">
        <v>45888.541666666664</v>
      </c>
      <c r="N1482" s="155">
        <v>45891.600694444445</v>
      </c>
      <c r="O1482" s="8"/>
      <c r="P1482" s="154" t="s">
        <v>10063</v>
      </c>
      <c r="Q1482" s="154" t="s">
        <v>10063</v>
      </c>
      <c r="R1482" s="154" t="s">
        <v>200</v>
      </c>
      <c r="S1482" s="154" t="s">
        <v>739</v>
      </c>
      <c r="T1482" s="154" t="s">
        <v>8052</v>
      </c>
      <c r="U1482" s="154" t="s">
        <v>9429</v>
      </c>
      <c r="V1482" s="154" t="s">
        <v>14301</v>
      </c>
      <c r="W1482" s="154" t="s">
        <v>2967</v>
      </c>
      <c r="X1482" s="8"/>
      <c r="Y1482" s="154" t="s">
        <v>25</v>
      </c>
      <c r="Z1482" s="154" t="str">
        <f>VLOOKUP(D1482,TIPOLOGIA!A:F,5,0)</f>
        <v>TERRESTRE</v>
      </c>
      <c r="AA1482" s="154" t="s">
        <v>13919</v>
      </c>
      <c r="AB1482" s="46">
        <v>1</v>
      </c>
      <c r="AC1482" s="87">
        <f>IF(W1482="SOPORTE_TELEFÓNICO",'BASE LIQUIDACION REDEBAN 2025'!$B$19,IF(AND(W1482="VISITA_TÉCNICA",Y1482="TIPO II"),'BASE LIQUIDACION REDEBAN 2025'!$B$18,'BASE LIQUIDACION REDEBAN 2025'!$B$17))</f>
        <v>35779.500569199998</v>
      </c>
      <c r="AD1482" s="87">
        <v>0</v>
      </c>
      <c r="AE1482" s="87">
        <f t="shared" si="23"/>
        <v>35779.500569199998</v>
      </c>
    </row>
    <row r="1483" spans="1:31">
      <c r="A1483" s="154" t="s">
        <v>90</v>
      </c>
      <c r="B1483" s="154" t="str">
        <f>VLOOKUP(A1483,'CENTRO DE COSTOS'!A:D,4,FALSE)</f>
        <v>JUAN SEBASTIÁN RÍOS CASTRILLÓN</v>
      </c>
      <c r="C1483" s="154" t="str">
        <f>VLOOKUP(A1483,'CENTRO DE COSTOS'!A:D,2,FALSE)</f>
        <v>0004-0005</v>
      </c>
      <c r="D1483" s="154">
        <v>5212</v>
      </c>
      <c r="E1483" s="154">
        <v>2613026</v>
      </c>
      <c r="F1483" s="154">
        <v>27710</v>
      </c>
      <c r="G1483" s="154" t="s">
        <v>8049</v>
      </c>
      <c r="H1483" s="154" t="s">
        <v>197</v>
      </c>
      <c r="I1483" s="154" t="s">
        <v>2726</v>
      </c>
      <c r="J1483" s="154" t="s">
        <v>14309</v>
      </c>
      <c r="K1483" s="154" t="s">
        <v>159</v>
      </c>
      <c r="L1483" s="154" t="s">
        <v>14310</v>
      </c>
      <c r="M1483" s="155">
        <v>45888.574305555558</v>
      </c>
      <c r="N1483" s="155">
        <v>45891.602083333331</v>
      </c>
      <c r="O1483" s="8"/>
      <c r="P1483" s="154" t="s">
        <v>10063</v>
      </c>
      <c r="Q1483" s="154" t="s">
        <v>10063</v>
      </c>
      <c r="R1483" s="154" t="s">
        <v>200</v>
      </c>
      <c r="S1483" s="154" t="s">
        <v>201</v>
      </c>
      <c r="T1483" s="154" t="s">
        <v>8052</v>
      </c>
      <c r="U1483" s="154" t="s">
        <v>9429</v>
      </c>
      <c r="V1483" s="154" t="s">
        <v>14311</v>
      </c>
      <c r="W1483" s="154" t="s">
        <v>2967</v>
      </c>
      <c r="X1483" s="8"/>
      <c r="Y1483" s="154" t="s">
        <v>25</v>
      </c>
      <c r="Z1483" s="154" t="str">
        <f>VLOOKUP(D1483,TIPOLOGIA!A:F,5,0)</f>
        <v>TERRESTRE</v>
      </c>
      <c r="AA1483" s="154" t="s">
        <v>13919</v>
      </c>
      <c r="AB1483" s="46">
        <v>1</v>
      </c>
      <c r="AC1483" s="87">
        <f>IF(W1483="SOPORTE_TELEFÓNICO",'BASE LIQUIDACION REDEBAN 2025'!$B$19,IF(AND(W1483="VISITA_TÉCNICA",Y1483="TIPO II"),'BASE LIQUIDACION REDEBAN 2025'!$B$18,'BASE LIQUIDACION REDEBAN 2025'!$B$17))</f>
        <v>35779.500569199998</v>
      </c>
      <c r="AD1483" s="87">
        <v>0</v>
      </c>
      <c r="AE1483" s="87">
        <f t="shared" si="23"/>
        <v>35779.500569199998</v>
      </c>
    </row>
    <row r="1484" spans="1:31">
      <c r="A1484" s="154" t="s">
        <v>90</v>
      </c>
      <c r="B1484" s="154" t="str">
        <f>VLOOKUP(A1484,'CENTRO DE COSTOS'!A:D,4,FALSE)</f>
        <v>JUAN SEBASTIÁN RÍOS CASTRILLÓN</v>
      </c>
      <c r="C1484" s="154" t="str">
        <f>VLOOKUP(A1484,'CENTRO DE COSTOS'!A:D,2,FALSE)</f>
        <v>0004-0005</v>
      </c>
      <c r="D1484" s="154">
        <v>5360</v>
      </c>
      <c r="E1484" s="154">
        <v>2613110</v>
      </c>
      <c r="F1484" s="154">
        <v>12337</v>
      </c>
      <c r="G1484" s="154" t="s">
        <v>8049</v>
      </c>
      <c r="H1484" s="154" t="s">
        <v>197</v>
      </c>
      <c r="I1484" s="154" t="s">
        <v>3607</v>
      </c>
      <c r="J1484" s="154" t="s">
        <v>6153</v>
      </c>
      <c r="K1484" s="154" t="s">
        <v>159</v>
      </c>
      <c r="L1484" s="154" t="s">
        <v>14312</v>
      </c>
      <c r="M1484" s="155">
        <v>45888.574999999997</v>
      </c>
      <c r="N1484" s="155">
        <v>45891.602777777778</v>
      </c>
      <c r="O1484" s="8"/>
      <c r="P1484" s="154" t="s">
        <v>10063</v>
      </c>
      <c r="Q1484" s="154" t="s">
        <v>10063</v>
      </c>
      <c r="R1484" s="154" t="s">
        <v>2973</v>
      </c>
      <c r="S1484" s="154" t="s">
        <v>2973</v>
      </c>
      <c r="T1484" s="154" t="s">
        <v>8052</v>
      </c>
      <c r="U1484" s="154" t="s">
        <v>9429</v>
      </c>
      <c r="V1484" s="154" t="s">
        <v>14313</v>
      </c>
      <c r="W1484" s="154" t="s">
        <v>2967</v>
      </c>
      <c r="X1484" s="8"/>
      <c r="Y1484" s="154" t="s">
        <v>25</v>
      </c>
      <c r="Z1484" s="154" t="str">
        <f>VLOOKUP(D1484,TIPOLOGIA!A:F,5,0)</f>
        <v>TERRESTRE</v>
      </c>
      <c r="AA1484" s="154" t="s">
        <v>13919</v>
      </c>
      <c r="AB1484" s="46">
        <v>1</v>
      </c>
      <c r="AC1484" s="87">
        <f>IF(W1484="SOPORTE_TELEFÓNICO",'BASE LIQUIDACION REDEBAN 2025'!$B$19,IF(AND(W1484="VISITA_TÉCNICA",Y1484="TIPO II"),'BASE LIQUIDACION REDEBAN 2025'!$B$18,'BASE LIQUIDACION REDEBAN 2025'!$B$17))</f>
        <v>35779.500569199998</v>
      </c>
      <c r="AD1484" s="87">
        <v>0</v>
      </c>
      <c r="AE1484" s="87">
        <f t="shared" si="23"/>
        <v>35779.500569199998</v>
      </c>
    </row>
    <row r="1485" spans="1:31">
      <c r="A1485" s="154" t="s">
        <v>90</v>
      </c>
      <c r="B1485" s="154" t="str">
        <f>VLOOKUP(A1485,'CENTRO DE COSTOS'!A:D,4,FALSE)</f>
        <v>JUAN SEBASTIÁN RÍOS CASTRILLÓN</v>
      </c>
      <c r="C1485" s="154" t="str">
        <f>VLOOKUP(A1485,'CENTRO DE COSTOS'!A:D,2,FALSE)</f>
        <v>0004-0005</v>
      </c>
      <c r="D1485" s="154">
        <v>5088</v>
      </c>
      <c r="E1485" s="154">
        <v>2607439</v>
      </c>
      <c r="F1485" s="154">
        <v>80225</v>
      </c>
      <c r="G1485" s="154" t="s">
        <v>8049</v>
      </c>
      <c r="H1485" s="154" t="s">
        <v>197</v>
      </c>
      <c r="I1485" s="154" t="s">
        <v>211</v>
      </c>
      <c r="J1485" s="154" t="s">
        <v>7943</v>
      </c>
      <c r="K1485" s="154" t="s">
        <v>159</v>
      </c>
      <c r="L1485" s="154" t="s">
        <v>14314</v>
      </c>
      <c r="M1485" s="155">
        <v>45886.444444444445</v>
      </c>
      <c r="N1485" s="155">
        <v>45891.604166666664</v>
      </c>
      <c r="O1485" s="8"/>
      <c r="P1485" s="154" t="s">
        <v>10063</v>
      </c>
      <c r="Q1485" s="154" t="s">
        <v>10063</v>
      </c>
      <c r="R1485" s="154" t="s">
        <v>200</v>
      </c>
      <c r="S1485" s="154" t="s">
        <v>739</v>
      </c>
      <c r="T1485" s="154" t="s">
        <v>8052</v>
      </c>
      <c r="U1485" s="154" t="s">
        <v>9429</v>
      </c>
      <c r="V1485" s="154" t="s">
        <v>14315</v>
      </c>
      <c r="W1485" s="154" t="s">
        <v>2967</v>
      </c>
      <c r="X1485" s="8"/>
      <c r="Y1485" s="154" t="s">
        <v>25</v>
      </c>
      <c r="Z1485" s="154" t="str">
        <f>VLOOKUP(D1485,TIPOLOGIA!A:F,5,0)</f>
        <v>TERRESTRE</v>
      </c>
      <c r="AA1485" s="154" t="s">
        <v>13919</v>
      </c>
      <c r="AB1485" s="46">
        <v>1</v>
      </c>
      <c r="AC1485" s="87">
        <f>IF(W1485="SOPORTE_TELEFÓNICO",'BASE LIQUIDACION REDEBAN 2025'!$B$19,IF(AND(W1485="VISITA_TÉCNICA",Y1485="TIPO II"),'BASE LIQUIDACION REDEBAN 2025'!$B$18,'BASE LIQUIDACION REDEBAN 2025'!$B$17))</f>
        <v>35779.500569199998</v>
      </c>
      <c r="AD1485" s="87">
        <v>0</v>
      </c>
      <c r="AE1485" s="87">
        <f t="shared" si="23"/>
        <v>35779.500569199998</v>
      </c>
    </row>
    <row r="1486" spans="1:31">
      <c r="A1486" s="154" t="s">
        <v>90</v>
      </c>
      <c r="B1486" s="154" t="str">
        <f>VLOOKUP(A1486,'CENTRO DE COSTOS'!A:D,4,FALSE)</f>
        <v>JUAN SEBASTIÁN RÍOS CASTRILLÓN</v>
      </c>
      <c r="C1486" s="154" t="str">
        <f>VLOOKUP(A1486,'CENTRO DE COSTOS'!A:D,2,FALSE)</f>
        <v>0004-0005</v>
      </c>
      <c r="D1486" s="154">
        <v>5308</v>
      </c>
      <c r="E1486" s="154">
        <v>2608514</v>
      </c>
      <c r="F1486" s="154">
        <v>30201</v>
      </c>
      <c r="G1486" s="154" t="s">
        <v>8049</v>
      </c>
      <c r="H1486" s="154" t="s">
        <v>197</v>
      </c>
      <c r="I1486" s="154" t="s">
        <v>10515</v>
      </c>
      <c r="J1486" s="154" t="s">
        <v>14316</v>
      </c>
      <c r="K1486" s="154" t="s">
        <v>159</v>
      </c>
      <c r="L1486" s="154" t="s">
        <v>14317</v>
      </c>
      <c r="M1486" s="155">
        <v>45887.486805555556</v>
      </c>
      <c r="N1486" s="155">
        <v>45891.604861111111</v>
      </c>
      <c r="O1486" s="8"/>
      <c r="P1486" s="154" t="s">
        <v>10063</v>
      </c>
      <c r="Q1486" s="154" t="s">
        <v>10063</v>
      </c>
      <c r="R1486" s="154" t="s">
        <v>2973</v>
      </c>
      <c r="S1486" s="154" t="s">
        <v>2973</v>
      </c>
      <c r="T1486" s="154" t="s">
        <v>8052</v>
      </c>
      <c r="U1486" s="154" t="s">
        <v>9429</v>
      </c>
      <c r="V1486" s="154" t="s">
        <v>14311</v>
      </c>
      <c r="W1486" s="154" t="s">
        <v>2967</v>
      </c>
      <c r="X1486" s="8"/>
      <c r="Y1486" s="154" t="s">
        <v>25</v>
      </c>
      <c r="Z1486" s="154" t="str">
        <f>VLOOKUP(D1486,TIPOLOGIA!A:F,5,0)</f>
        <v>TERRESTRE</v>
      </c>
      <c r="AA1486" s="154" t="s">
        <v>13919</v>
      </c>
      <c r="AB1486" s="46">
        <v>1</v>
      </c>
      <c r="AC1486" s="87">
        <f>IF(W1486="SOPORTE_TELEFÓNICO",'BASE LIQUIDACION REDEBAN 2025'!$B$19,IF(AND(W1486="VISITA_TÉCNICA",Y1486="TIPO II"),'BASE LIQUIDACION REDEBAN 2025'!$B$18,'BASE LIQUIDACION REDEBAN 2025'!$B$17))</f>
        <v>35779.500569199998</v>
      </c>
      <c r="AD1486" s="87">
        <v>0</v>
      </c>
      <c r="AE1486" s="87">
        <f t="shared" si="23"/>
        <v>35779.500569199998</v>
      </c>
    </row>
    <row r="1487" spans="1:31">
      <c r="A1487" s="154" t="s">
        <v>90</v>
      </c>
      <c r="B1487" s="154" t="str">
        <f>VLOOKUP(A1487,'CENTRO DE COSTOS'!A:D,4,FALSE)</f>
        <v>JUAN SEBASTIÁN RÍOS CASTRILLÓN</v>
      </c>
      <c r="C1487" s="154" t="str">
        <f>VLOOKUP(A1487,'CENTRO DE COSTOS'!A:D,2,FALSE)</f>
        <v>0004-0005</v>
      </c>
      <c r="D1487" s="154">
        <v>5088</v>
      </c>
      <c r="E1487" s="154">
        <v>2608515</v>
      </c>
      <c r="F1487" s="154">
        <v>56687</v>
      </c>
      <c r="G1487" s="154" t="s">
        <v>8049</v>
      </c>
      <c r="H1487" s="154" t="s">
        <v>197</v>
      </c>
      <c r="I1487" s="154" t="s">
        <v>211</v>
      </c>
      <c r="J1487" s="154" t="s">
        <v>14318</v>
      </c>
      <c r="K1487" s="154" t="s">
        <v>159</v>
      </c>
      <c r="L1487" s="154" t="s">
        <v>14319</v>
      </c>
      <c r="M1487" s="155">
        <v>45887.487500000003</v>
      </c>
      <c r="N1487" s="155">
        <v>45891.606249999997</v>
      </c>
      <c r="O1487" s="8"/>
      <c r="P1487" s="154" t="s">
        <v>10063</v>
      </c>
      <c r="Q1487" s="154" t="s">
        <v>10063</v>
      </c>
      <c r="R1487" s="154" t="s">
        <v>200</v>
      </c>
      <c r="S1487" s="154" t="s">
        <v>739</v>
      </c>
      <c r="T1487" s="154" t="s">
        <v>8052</v>
      </c>
      <c r="U1487" s="154" t="s">
        <v>9429</v>
      </c>
      <c r="V1487" s="154" t="s">
        <v>14320</v>
      </c>
      <c r="W1487" s="154" t="s">
        <v>2967</v>
      </c>
      <c r="X1487" s="8"/>
      <c r="Y1487" s="154" t="s">
        <v>25</v>
      </c>
      <c r="Z1487" s="154" t="str">
        <f>VLOOKUP(D1487,TIPOLOGIA!A:F,5,0)</f>
        <v>TERRESTRE</v>
      </c>
      <c r="AA1487" s="154" t="s">
        <v>13919</v>
      </c>
      <c r="AB1487" s="46">
        <v>1</v>
      </c>
      <c r="AC1487" s="87">
        <f>IF(W1487="SOPORTE_TELEFÓNICO",'BASE LIQUIDACION REDEBAN 2025'!$B$19,IF(AND(W1487="VISITA_TÉCNICA",Y1487="TIPO II"),'BASE LIQUIDACION REDEBAN 2025'!$B$18,'BASE LIQUIDACION REDEBAN 2025'!$B$17))</f>
        <v>35779.500569199998</v>
      </c>
      <c r="AD1487" s="87">
        <v>0</v>
      </c>
      <c r="AE1487" s="87">
        <f t="shared" si="23"/>
        <v>35779.500569199998</v>
      </c>
    </row>
    <row r="1488" spans="1:31">
      <c r="A1488" s="154" t="s">
        <v>90</v>
      </c>
      <c r="B1488" s="154" t="str">
        <f>VLOOKUP(A1488,'CENTRO DE COSTOS'!A:D,4,FALSE)</f>
        <v>JUAN SEBASTIÁN RÍOS CASTRILLÓN</v>
      </c>
      <c r="C1488" s="154" t="str">
        <f>VLOOKUP(A1488,'CENTRO DE COSTOS'!A:D,2,FALSE)</f>
        <v>0004-0005</v>
      </c>
      <c r="D1488" s="154">
        <v>5001</v>
      </c>
      <c r="E1488" s="154">
        <v>2600065</v>
      </c>
      <c r="F1488" s="154">
        <v>60649</v>
      </c>
      <c r="G1488" s="154" t="s">
        <v>8049</v>
      </c>
      <c r="H1488" s="154" t="s">
        <v>197</v>
      </c>
      <c r="I1488" s="154" t="s">
        <v>90</v>
      </c>
      <c r="J1488" s="154" t="s">
        <v>14321</v>
      </c>
      <c r="K1488" s="154" t="s">
        <v>159</v>
      </c>
      <c r="L1488" s="154" t="s">
        <v>14322</v>
      </c>
      <c r="M1488" s="155">
        <v>45883.686805555553</v>
      </c>
      <c r="N1488" s="155">
        <v>45891.606944444444</v>
      </c>
      <c r="O1488" s="8"/>
      <c r="P1488" s="154" t="s">
        <v>10063</v>
      </c>
      <c r="Q1488" s="154" t="s">
        <v>10063</v>
      </c>
      <c r="R1488" s="154" t="s">
        <v>2973</v>
      </c>
      <c r="S1488" s="154" t="s">
        <v>2973</v>
      </c>
      <c r="T1488" s="154" t="s">
        <v>8052</v>
      </c>
      <c r="U1488" s="154" t="s">
        <v>9429</v>
      </c>
      <c r="V1488" s="154" t="s">
        <v>14323</v>
      </c>
      <c r="W1488" s="154" t="s">
        <v>2967</v>
      </c>
      <c r="X1488" s="8"/>
      <c r="Y1488" s="154" t="s">
        <v>25</v>
      </c>
      <c r="Z1488" s="154" t="str">
        <f>VLOOKUP(D1488,TIPOLOGIA!A:F,5,0)</f>
        <v>TERRESTRE</v>
      </c>
      <c r="AA1488" s="154" t="s">
        <v>13919</v>
      </c>
      <c r="AB1488" s="46">
        <v>1</v>
      </c>
      <c r="AC1488" s="87">
        <f>IF(W1488="SOPORTE_TELEFÓNICO",'BASE LIQUIDACION REDEBAN 2025'!$B$19,IF(AND(W1488="VISITA_TÉCNICA",Y1488="TIPO II"),'BASE LIQUIDACION REDEBAN 2025'!$B$18,'BASE LIQUIDACION REDEBAN 2025'!$B$17))</f>
        <v>35779.500569199998</v>
      </c>
      <c r="AD1488" s="87">
        <v>0</v>
      </c>
      <c r="AE1488" s="87">
        <f t="shared" si="23"/>
        <v>35779.500569199998</v>
      </c>
    </row>
    <row r="1489" spans="1:31">
      <c r="A1489" s="154" t="s">
        <v>90</v>
      </c>
      <c r="B1489" s="154" t="str">
        <f>VLOOKUP(A1489,'CENTRO DE COSTOS'!A:D,4,FALSE)</f>
        <v>JUAN SEBASTIÁN RÍOS CASTRILLÓN</v>
      </c>
      <c r="C1489" s="154" t="str">
        <f>VLOOKUP(A1489,'CENTRO DE COSTOS'!A:D,2,FALSE)</f>
        <v>0004-0005</v>
      </c>
      <c r="D1489" s="154">
        <v>5360</v>
      </c>
      <c r="E1489" s="154">
        <v>2610244</v>
      </c>
      <c r="F1489" s="154">
        <v>11291</v>
      </c>
      <c r="G1489" s="154" t="s">
        <v>8049</v>
      </c>
      <c r="H1489" s="154" t="s">
        <v>197</v>
      </c>
      <c r="I1489" s="154" t="s">
        <v>3607</v>
      </c>
      <c r="J1489" s="154" t="s">
        <v>5977</v>
      </c>
      <c r="K1489" s="154" t="s">
        <v>159</v>
      </c>
      <c r="L1489" s="154" t="s">
        <v>14324</v>
      </c>
      <c r="M1489" s="155">
        <v>45888.375694444447</v>
      </c>
      <c r="N1489" s="155">
        <v>45891.606944444444</v>
      </c>
      <c r="O1489" s="8"/>
      <c r="P1489" s="154" t="s">
        <v>10063</v>
      </c>
      <c r="Q1489" s="154" t="s">
        <v>10063</v>
      </c>
      <c r="R1489" s="154" t="s">
        <v>220</v>
      </c>
      <c r="S1489" s="154" t="s">
        <v>8370</v>
      </c>
      <c r="T1489" s="154" t="s">
        <v>8052</v>
      </c>
      <c r="U1489" s="154" t="s">
        <v>9429</v>
      </c>
      <c r="V1489" s="154" t="s">
        <v>14325</v>
      </c>
      <c r="W1489" s="154" t="s">
        <v>2967</v>
      </c>
      <c r="X1489" s="8"/>
      <c r="Y1489" s="154" t="s">
        <v>25</v>
      </c>
      <c r="Z1489" s="154" t="str">
        <f>VLOOKUP(D1489,TIPOLOGIA!A:F,5,0)</f>
        <v>TERRESTRE</v>
      </c>
      <c r="AA1489" s="154" t="s">
        <v>13919</v>
      </c>
      <c r="AB1489" s="46">
        <v>1</v>
      </c>
      <c r="AC1489" s="87">
        <f>IF(W1489="SOPORTE_TELEFÓNICO",'BASE LIQUIDACION REDEBAN 2025'!$B$19,IF(AND(W1489="VISITA_TÉCNICA",Y1489="TIPO II"),'BASE LIQUIDACION REDEBAN 2025'!$B$18,'BASE LIQUIDACION REDEBAN 2025'!$B$17))</f>
        <v>35779.500569199998</v>
      </c>
      <c r="AD1489" s="87">
        <v>0</v>
      </c>
      <c r="AE1489" s="87">
        <f t="shared" si="23"/>
        <v>35779.500569199998</v>
      </c>
    </row>
    <row r="1490" spans="1:31">
      <c r="A1490" s="154" t="s">
        <v>90</v>
      </c>
      <c r="B1490" s="154" t="str">
        <f>VLOOKUP(A1490,'CENTRO DE COSTOS'!A:D,4,FALSE)</f>
        <v>JUAN SEBASTIÁN RÍOS CASTRILLÓN</v>
      </c>
      <c r="C1490" s="154" t="str">
        <f>VLOOKUP(A1490,'CENTRO DE COSTOS'!A:D,2,FALSE)</f>
        <v>0004-0005</v>
      </c>
      <c r="D1490" s="154">
        <v>5001</v>
      </c>
      <c r="E1490" s="154">
        <v>2600503</v>
      </c>
      <c r="F1490" s="154">
        <v>70017</v>
      </c>
      <c r="G1490" s="154" t="s">
        <v>8049</v>
      </c>
      <c r="H1490" s="154" t="s">
        <v>197</v>
      </c>
      <c r="I1490" s="154" t="s">
        <v>90</v>
      </c>
      <c r="J1490" s="154" t="s">
        <v>14326</v>
      </c>
      <c r="K1490" s="154" t="s">
        <v>159</v>
      </c>
      <c r="L1490" s="154" t="s">
        <v>14327</v>
      </c>
      <c r="M1490" s="155">
        <v>45883.707638888889</v>
      </c>
      <c r="N1490" s="155">
        <v>45891.607638888891</v>
      </c>
      <c r="O1490" s="8"/>
      <c r="P1490" s="154" t="s">
        <v>10063</v>
      </c>
      <c r="Q1490" s="154" t="s">
        <v>10063</v>
      </c>
      <c r="R1490" s="154" t="s">
        <v>200</v>
      </c>
      <c r="S1490" s="154" t="s">
        <v>739</v>
      </c>
      <c r="T1490" s="154" t="s">
        <v>8052</v>
      </c>
      <c r="U1490" s="154" t="s">
        <v>9429</v>
      </c>
      <c r="V1490" s="154" t="s">
        <v>14328</v>
      </c>
      <c r="W1490" s="154" t="s">
        <v>2967</v>
      </c>
      <c r="X1490" s="8"/>
      <c r="Y1490" s="154" t="s">
        <v>25</v>
      </c>
      <c r="Z1490" s="154" t="str">
        <f>VLOOKUP(D1490,TIPOLOGIA!A:F,5,0)</f>
        <v>TERRESTRE</v>
      </c>
      <c r="AA1490" s="154" t="s">
        <v>13919</v>
      </c>
      <c r="AB1490" s="46">
        <v>1</v>
      </c>
      <c r="AC1490" s="87">
        <f>IF(W1490="SOPORTE_TELEFÓNICO",'BASE LIQUIDACION REDEBAN 2025'!$B$19,IF(AND(W1490="VISITA_TÉCNICA",Y1490="TIPO II"),'BASE LIQUIDACION REDEBAN 2025'!$B$18,'BASE LIQUIDACION REDEBAN 2025'!$B$17))</f>
        <v>35779.500569199998</v>
      </c>
      <c r="AD1490" s="87">
        <v>0</v>
      </c>
      <c r="AE1490" s="87">
        <f t="shared" si="23"/>
        <v>35779.500569199998</v>
      </c>
    </row>
    <row r="1491" spans="1:31">
      <c r="A1491" s="154" t="s">
        <v>90</v>
      </c>
      <c r="B1491" s="154" t="str">
        <f>VLOOKUP(A1491,'CENTRO DE COSTOS'!A:D,4,FALSE)</f>
        <v>JUAN SEBASTIÁN RÍOS CASTRILLÓN</v>
      </c>
      <c r="C1491" s="154" t="str">
        <f>VLOOKUP(A1491,'CENTRO DE COSTOS'!A:D,2,FALSE)</f>
        <v>0004-0005</v>
      </c>
      <c r="D1491" s="154">
        <v>5266</v>
      </c>
      <c r="E1491" s="154">
        <v>2600633</v>
      </c>
      <c r="F1491" s="154">
        <v>27720</v>
      </c>
      <c r="G1491" s="154" t="s">
        <v>8049</v>
      </c>
      <c r="H1491" s="154" t="s">
        <v>197</v>
      </c>
      <c r="I1491" s="154" t="s">
        <v>5526</v>
      </c>
      <c r="J1491" s="154" t="s">
        <v>14329</v>
      </c>
      <c r="K1491" s="154" t="s">
        <v>159</v>
      </c>
      <c r="L1491" s="154" t="s">
        <v>14330</v>
      </c>
      <c r="M1491" s="155">
        <v>45884.333333333336</v>
      </c>
      <c r="N1491" s="155">
        <v>45891.60833333333</v>
      </c>
      <c r="O1491" s="8"/>
      <c r="P1491" s="154" t="s">
        <v>10063</v>
      </c>
      <c r="Q1491" s="154" t="s">
        <v>10063</v>
      </c>
      <c r="R1491" s="154" t="s">
        <v>2973</v>
      </c>
      <c r="S1491" s="154" t="s">
        <v>2973</v>
      </c>
      <c r="T1491" s="154" t="s">
        <v>8052</v>
      </c>
      <c r="U1491" s="154" t="s">
        <v>9429</v>
      </c>
      <c r="V1491" s="154" t="s">
        <v>14331</v>
      </c>
      <c r="W1491" s="154" t="s">
        <v>2967</v>
      </c>
      <c r="X1491" s="8"/>
      <c r="Y1491" s="154" t="s">
        <v>25</v>
      </c>
      <c r="Z1491" s="154" t="str">
        <f>VLOOKUP(D1491,TIPOLOGIA!A:F,5,0)</f>
        <v>TERRESTRE</v>
      </c>
      <c r="AA1491" s="154" t="s">
        <v>13919</v>
      </c>
      <c r="AB1491" s="46">
        <v>1</v>
      </c>
      <c r="AC1491" s="87">
        <f>IF(W1491="SOPORTE_TELEFÓNICO",'BASE LIQUIDACION REDEBAN 2025'!$B$19,IF(AND(W1491="VISITA_TÉCNICA",Y1491="TIPO II"),'BASE LIQUIDACION REDEBAN 2025'!$B$18,'BASE LIQUIDACION REDEBAN 2025'!$B$17))</f>
        <v>35779.500569199998</v>
      </c>
      <c r="AD1491" s="87">
        <v>0</v>
      </c>
      <c r="AE1491" s="87">
        <f t="shared" si="23"/>
        <v>35779.500569199998</v>
      </c>
    </row>
    <row r="1492" spans="1:31">
      <c r="A1492" s="154" t="s">
        <v>90</v>
      </c>
      <c r="B1492" s="154" t="str">
        <f>VLOOKUP(A1492,'CENTRO DE COSTOS'!A:D,4,FALSE)</f>
        <v>JUAN SEBASTIÁN RÍOS CASTRILLÓN</v>
      </c>
      <c r="C1492" s="154" t="str">
        <f>VLOOKUP(A1492,'CENTRO DE COSTOS'!A:D,2,FALSE)</f>
        <v>0004-0005</v>
      </c>
      <c r="D1492" s="154">
        <v>5088</v>
      </c>
      <c r="E1492" s="154">
        <v>2600729</v>
      </c>
      <c r="F1492" s="154">
        <v>65204</v>
      </c>
      <c r="G1492" s="154" t="s">
        <v>8049</v>
      </c>
      <c r="H1492" s="154" t="s">
        <v>197</v>
      </c>
      <c r="I1492" s="154" t="s">
        <v>211</v>
      </c>
      <c r="J1492" s="154" t="s">
        <v>10403</v>
      </c>
      <c r="K1492" s="154" t="s">
        <v>159</v>
      </c>
      <c r="L1492" s="154" t="s">
        <v>14332</v>
      </c>
      <c r="M1492" s="155">
        <v>45884.333333333336</v>
      </c>
      <c r="N1492" s="155">
        <v>45891.609027777777</v>
      </c>
      <c r="O1492" s="8"/>
      <c r="P1492" s="154" t="s">
        <v>10063</v>
      </c>
      <c r="Q1492" s="154" t="s">
        <v>10063</v>
      </c>
      <c r="R1492" s="154" t="s">
        <v>2973</v>
      </c>
      <c r="S1492" s="154" t="s">
        <v>2973</v>
      </c>
      <c r="T1492" s="154" t="s">
        <v>8052</v>
      </c>
      <c r="U1492" s="154" t="s">
        <v>9429</v>
      </c>
      <c r="V1492" s="154" t="s">
        <v>14333</v>
      </c>
      <c r="W1492" s="154" t="s">
        <v>2967</v>
      </c>
      <c r="X1492" s="8"/>
      <c r="Y1492" s="154" t="s">
        <v>25</v>
      </c>
      <c r="Z1492" s="154" t="str">
        <f>VLOOKUP(D1492,TIPOLOGIA!A:F,5,0)</f>
        <v>TERRESTRE</v>
      </c>
      <c r="AA1492" s="154" t="s">
        <v>13919</v>
      </c>
      <c r="AB1492" s="46">
        <v>1</v>
      </c>
      <c r="AC1492" s="87">
        <f>IF(W1492="SOPORTE_TELEFÓNICO",'BASE LIQUIDACION REDEBAN 2025'!$B$19,IF(AND(W1492="VISITA_TÉCNICA",Y1492="TIPO II"),'BASE LIQUIDACION REDEBAN 2025'!$B$18,'BASE LIQUIDACION REDEBAN 2025'!$B$17))</f>
        <v>35779.500569199998</v>
      </c>
      <c r="AD1492" s="87">
        <v>0</v>
      </c>
      <c r="AE1492" s="87">
        <f t="shared" si="23"/>
        <v>35779.500569199998</v>
      </c>
    </row>
    <row r="1493" spans="1:31">
      <c r="A1493" s="154" t="s">
        <v>90</v>
      </c>
      <c r="B1493" s="154" t="str">
        <f>VLOOKUP(A1493,'CENTRO DE COSTOS'!A:D,4,FALSE)</f>
        <v>JUAN SEBASTIÁN RÍOS CASTRILLÓN</v>
      </c>
      <c r="C1493" s="154" t="str">
        <f>VLOOKUP(A1493,'CENTRO DE COSTOS'!A:D,2,FALSE)</f>
        <v>0004-0005</v>
      </c>
      <c r="D1493" s="154">
        <v>5001</v>
      </c>
      <c r="E1493" s="154">
        <v>2602265</v>
      </c>
      <c r="F1493" s="154">
        <v>27108</v>
      </c>
      <c r="G1493" s="154" t="s">
        <v>8049</v>
      </c>
      <c r="H1493" s="154" t="s">
        <v>197</v>
      </c>
      <c r="I1493" s="154" t="s">
        <v>90</v>
      </c>
      <c r="J1493" s="154" t="s">
        <v>14334</v>
      </c>
      <c r="K1493" s="154" t="s">
        <v>159</v>
      </c>
      <c r="L1493" s="154" t="s">
        <v>14335</v>
      </c>
      <c r="M1493" s="155">
        <v>45884.401388888888</v>
      </c>
      <c r="N1493" s="155">
        <v>45891.609722222223</v>
      </c>
      <c r="O1493" s="8"/>
      <c r="P1493" s="154" t="s">
        <v>10063</v>
      </c>
      <c r="Q1493" s="154" t="s">
        <v>10063</v>
      </c>
      <c r="R1493" s="154" t="s">
        <v>220</v>
      </c>
      <c r="S1493" s="154" t="s">
        <v>733</v>
      </c>
      <c r="T1493" s="154" t="s">
        <v>8052</v>
      </c>
      <c r="U1493" s="154" t="s">
        <v>9429</v>
      </c>
      <c r="V1493" s="154" t="s">
        <v>14331</v>
      </c>
      <c r="W1493" s="154" t="s">
        <v>2967</v>
      </c>
      <c r="X1493" s="8"/>
      <c r="Y1493" s="154" t="s">
        <v>25</v>
      </c>
      <c r="Z1493" s="154" t="str">
        <f>VLOOKUP(D1493,TIPOLOGIA!A:F,5,0)</f>
        <v>TERRESTRE</v>
      </c>
      <c r="AA1493" s="154" t="s">
        <v>13919</v>
      </c>
      <c r="AB1493" s="46">
        <v>1</v>
      </c>
      <c r="AC1493" s="87">
        <f>IF(W1493="SOPORTE_TELEFÓNICO",'BASE LIQUIDACION REDEBAN 2025'!$B$19,IF(AND(W1493="VISITA_TÉCNICA",Y1493="TIPO II"),'BASE LIQUIDACION REDEBAN 2025'!$B$18,'BASE LIQUIDACION REDEBAN 2025'!$B$17))</f>
        <v>35779.500569199998</v>
      </c>
      <c r="AD1493" s="87">
        <v>0</v>
      </c>
      <c r="AE1493" s="87">
        <f t="shared" si="23"/>
        <v>35779.500569199998</v>
      </c>
    </row>
    <row r="1494" spans="1:31">
      <c r="A1494" s="154" t="s">
        <v>90</v>
      </c>
      <c r="B1494" s="154" t="str">
        <f>VLOOKUP(A1494,'CENTRO DE COSTOS'!A:D,4,FALSE)</f>
        <v>JUAN SEBASTIÁN RÍOS CASTRILLÓN</v>
      </c>
      <c r="C1494" s="154" t="str">
        <f>VLOOKUP(A1494,'CENTRO DE COSTOS'!A:D,2,FALSE)</f>
        <v>0004-0005</v>
      </c>
      <c r="D1494" s="154">
        <v>5001</v>
      </c>
      <c r="E1494" s="154">
        <v>2603212</v>
      </c>
      <c r="F1494" s="154">
        <v>10276</v>
      </c>
      <c r="G1494" s="154" t="s">
        <v>8049</v>
      </c>
      <c r="H1494" s="154" t="s">
        <v>197</v>
      </c>
      <c r="I1494" s="154" t="s">
        <v>90</v>
      </c>
      <c r="J1494" s="154" t="s">
        <v>7005</v>
      </c>
      <c r="K1494" s="154" t="s">
        <v>159</v>
      </c>
      <c r="L1494" s="154" t="s">
        <v>14336</v>
      </c>
      <c r="M1494" s="155">
        <v>45884.453472222223</v>
      </c>
      <c r="N1494" s="155">
        <v>45891.61041666667</v>
      </c>
      <c r="O1494" s="8"/>
      <c r="P1494" s="154" t="s">
        <v>10063</v>
      </c>
      <c r="Q1494" s="154" t="s">
        <v>10063</v>
      </c>
      <c r="R1494" s="154" t="s">
        <v>2973</v>
      </c>
      <c r="S1494" s="154" t="s">
        <v>2973</v>
      </c>
      <c r="T1494" s="154" t="s">
        <v>8052</v>
      </c>
      <c r="U1494" s="154" t="s">
        <v>9429</v>
      </c>
      <c r="V1494" s="154" t="s">
        <v>14331</v>
      </c>
      <c r="W1494" s="154" t="s">
        <v>2967</v>
      </c>
      <c r="X1494" s="8"/>
      <c r="Y1494" s="154" t="s">
        <v>25</v>
      </c>
      <c r="Z1494" s="154" t="str">
        <f>VLOOKUP(D1494,TIPOLOGIA!A:F,5,0)</f>
        <v>TERRESTRE</v>
      </c>
      <c r="AA1494" s="154" t="s">
        <v>13919</v>
      </c>
      <c r="AB1494" s="46">
        <v>1</v>
      </c>
      <c r="AC1494" s="87">
        <f>IF(W1494="SOPORTE_TELEFÓNICO",'BASE LIQUIDACION REDEBAN 2025'!$B$19,IF(AND(W1494="VISITA_TÉCNICA",Y1494="TIPO II"),'BASE LIQUIDACION REDEBAN 2025'!$B$18,'BASE LIQUIDACION REDEBAN 2025'!$B$17))</f>
        <v>35779.500569199998</v>
      </c>
      <c r="AD1494" s="87">
        <v>0</v>
      </c>
      <c r="AE1494" s="87">
        <f t="shared" si="23"/>
        <v>35779.500569199998</v>
      </c>
    </row>
    <row r="1495" spans="1:31">
      <c r="A1495" s="154" t="s">
        <v>90</v>
      </c>
      <c r="B1495" s="154" t="str">
        <f>VLOOKUP(A1495,'CENTRO DE COSTOS'!A:D,4,FALSE)</f>
        <v>JUAN SEBASTIÁN RÍOS CASTRILLÓN</v>
      </c>
      <c r="C1495" s="154" t="str">
        <f>VLOOKUP(A1495,'CENTRO DE COSTOS'!A:D,2,FALSE)</f>
        <v>0004-0005</v>
      </c>
      <c r="D1495" s="154">
        <v>5088</v>
      </c>
      <c r="E1495" s="154">
        <v>2603425</v>
      </c>
      <c r="F1495" s="154">
        <v>29998</v>
      </c>
      <c r="G1495" s="154" t="s">
        <v>8049</v>
      </c>
      <c r="H1495" s="154" t="s">
        <v>197</v>
      </c>
      <c r="I1495" s="154" t="s">
        <v>211</v>
      </c>
      <c r="J1495" s="154" t="s">
        <v>14337</v>
      </c>
      <c r="K1495" s="154" t="s">
        <v>159</v>
      </c>
      <c r="L1495" s="154" t="s">
        <v>14338</v>
      </c>
      <c r="M1495" s="155">
        <v>45884.469444444447</v>
      </c>
      <c r="N1495" s="155">
        <v>45891.611111111109</v>
      </c>
      <c r="O1495" s="8"/>
      <c r="P1495" s="154" t="s">
        <v>10063</v>
      </c>
      <c r="Q1495" s="154" t="s">
        <v>10063</v>
      </c>
      <c r="R1495" s="154" t="s">
        <v>2973</v>
      </c>
      <c r="S1495" s="154" t="s">
        <v>2973</v>
      </c>
      <c r="T1495" s="154" t="s">
        <v>8052</v>
      </c>
      <c r="U1495" s="154" t="s">
        <v>9429</v>
      </c>
      <c r="V1495" s="154" t="s">
        <v>14339</v>
      </c>
      <c r="W1495" s="154" t="s">
        <v>2967</v>
      </c>
      <c r="X1495" s="8"/>
      <c r="Y1495" s="154" t="s">
        <v>25</v>
      </c>
      <c r="Z1495" s="154" t="str">
        <f>VLOOKUP(D1495,TIPOLOGIA!A:F,5,0)</f>
        <v>TERRESTRE</v>
      </c>
      <c r="AA1495" s="154" t="s">
        <v>13919</v>
      </c>
      <c r="AB1495" s="46">
        <v>1</v>
      </c>
      <c r="AC1495" s="87">
        <f>IF(W1495="SOPORTE_TELEFÓNICO",'BASE LIQUIDACION REDEBAN 2025'!$B$19,IF(AND(W1495="VISITA_TÉCNICA",Y1495="TIPO II"),'BASE LIQUIDACION REDEBAN 2025'!$B$18,'BASE LIQUIDACION REDEBAN 2025'!$B$17))</f>
        <v>35779.500569199998</v>
      </c>
      <c r="AD1495" s="87">
        <v>0</v>
      </c>
      <c r="AE1495" s="87">
        <f t="shared" si="23"/>
        <v>35779.500569199998</v>
      </c>
    </row>
    <row r="1496" spans="1:31">
      <c r="A1496" s="154" t="s">
        <v>90</v>
      </c>
      <c r="B1496" s="154" t="str">
        <f>VLOOKUP(A1496,'CENTRO DE COSTOS'!A:D,4,FALSE)</f>
        <v>JUAN SEBASTIÁN RÍOS CASTRILLÓN</v>
      </c>
      <c r="C1496" s="154" t="str">
        <f>VLOOKUP(A1496,'CENTRO DE COSTOS'!A:D,2,FALSE)</f>
        <v>0004-0005</v>
      </c>
      <c r="D1496" s="154">
        <v>5360</v>
      </c>
      <c r="E1496" s="154">
        <v>2603554</v>
      </c>
      <c r="F1496" s="154">
        <v>59913</v>
      </c>
      <c r="G1496" s="154" t="s">
        <v>8049</v>
      </c>
      <c r="H1496" s="154" t="s">
        <v>197</v>
      </c>
      <c r="I1496" s="154" t="s">
        <v>3607</v>
      </c>
      <c r="J1496" s="154" t="s">
        <v>14340</v>
      </c>
      <c r="K1496" s="154" t="s">
        <v>159</v>
      </c>
      <c r="L1496" s="154" t="s">
        <v>14341</v>
      </c>
      <c r="M1496" s="155">
        <v>45884.481944444444</v>
      </c>
      <c r="N1496" s="155">
        <v>45891.611805555556</v>
      </c>
      <c r="O1496" s="8"/>
      <c r="P1496" s="154" t="s">
        <v>10063</v>
      </c>
      <c r="Q1496" s="154" t="s">
        <v>10063</v>
      </c>
      <c r="R1496" s="154" t="s">
        <v>200</v>
      </c>
      <c r="S1496" s="154" t="s">
        <v>739</v>
      </c>
      <c r="T1496" s="154" t="s">
        <v>8052</v>
      </c>
      <c r="U1496" s="154" t="s">
        <v>9429</v>
      </c>
      <c r="V1496" s="154" t="s">
        <v>14339</v>
      </c>
      <c r="W1496" s="154" t="s">
        <v>2967</v>
      </c>
      <c r="X1496" s="8"/>
      <c r="Y1496" s="154" t="s">
        <v>25</v>
      </c>
      <c r="Z1496" s="154" t="str">
        <f>VLOOKUP(D1496,TIPOLOGIA!A:F,5,0)</f>
        <v>TERRESTRE</v>
      </c>
      <c r="AA1496" s="154" t="s">
        <v>13919</v>
      </c>
      <c r="AB1496" s="46">
        <v>1</v>
      </c>
      <c r="AC1496" s="87">
        <f>IF(W1496="SOPORTE_TELEFÓNICO",'BASE LIQUIDACION REDEBAN 2025'!$B$19,IF(AND(W1496="VISITA_TÉCNICA",Y1496="TIPO II"),'BASE LIQUIDACION REDEBAN 2025'!$B$18,'BASE LIQUIDACION REDEBAN 2025'!$B$17))</f>
        <v>35779.500569199998</v>
      </c>
      <c r="AD1496" s="87">
        <v>0</v>
      </c>
      <c r="AE1496" s="87">
        <f t="shared" si="23"/>
        <v>35779.500569199998</v>
      </c>
    </row>
    <row r="1497" spans="1:31">
      <c r="A1497" s="154" t="s">
        <v>90</v>
      </c>
      <c r="B1497" s="154" t="str">
        <f>VLOOKUP(A1497,'CENTRO DE COSTOS'!A:D,4,FALSE)</f>
        <v>JUAN SEBASTIÁN RÍOS CASTRILLÓN</v>
      </c>
      <c r="C1497" s="154" t="str">
        <f>VLOOKUP(A1497,'CENTRO DE COSTOS'!A:D,2,FALSE)</f>
        <v>0004-0005</v>
      </c>
      <c r="D1497" s="154">
        <v>5001</v>
      </c>
      <c r="E1497" s="154">
        <v>2605500</v>
      </c>
      <c r="F1497" s="154">
        <v>48426</v>
      </c>
      <c r="G1497" s="154" t="s">
        <v>8049</v>
      </c>
      <c r="H1497" s="154" t="s">
        <v>197</v>
      </c>
      <c r="I1497" s="154" t="s">
        <v>90</v>
      </c>
      <c r="J1497" s="154" t="s">
        <v>10471</v>
      </c>
      <c r="K1497" s="154" t="s">
        <v>159</v>
      </c>
      <c r="L1497" s="154" t="s">
        <v>14342</v>
      </c>
      <c r="M1497" s="155">
        <v>45884.685416666667</v>
      </c>
      <c r="N1497" s="155">
        <v>45891.612500000003</v>
      </c>
      <c r="O1497" s="8"/>
      <c r="P1497" s="154" t="s">
        <v>10063</v>
      </c>
      <c r="Q1497" s="154" t="s">
        <v>10063</v>
      </c>
      <c r="R1497" s="154" t="s">
        <v>200</v>
      </c>
      <c r="S1497" s="154" t="s">
        <v>739</v>
      </c>
      <c r="T1497" s="154" t="s">
        <v>8052</v>
      </c>
      <c r="U1497" s="154" t="s">
        <v>9429</v>
      </c>
      <c r="V1497" s="154" t="s">
        <v>14343</v>
      </c>
      <c r="W1497" s="154" t="s">
        <v>2967</v>
      </c>
      <c r="X1497" s="8"/>
      <c r="Y1497" s="154" t="s">
        <v>25</v>
      </c>
      <c r="Z1497" s="154" t="str">
        <f>VLOOKUP(D1497,TIPOLOGIA!A:F,5,0)</f>
        <v>TERRESTRE</v>
      </c>
      <c r="AA1497" s="154" t="s">
        <v>13919</v>
      </c>
      <c r="AB1497" s="46">
        <v>1</v>
      </c>
      <c r="AC1497" s="87">
        <f>IF(W1497="SOPORTE_TELEFÓNICO",'BASE LIQUIDACION REDEBAN 2025'!$B$19,IF(AND(W1497="VISITA_TÉCNICA",Y1497="TIPO II"),'BASE LIQUIDACION REDEBAN 2025'!$B$18,'BASE LIQUIDACION REDEBAN 2025'!$B$17))</f>
        <v>35779.500569199998</v>
      </c>
      <c r="AD1497" s="87">
        <v>0</v>
      </c>
      <c r="AE1497" s="87">
        <f t="shared" si="23"/>
        <v>35779.500569199998</v>
      </c>
    </row>
    <row r="1498" spans="1:31">
      <c r="A1498" s="154" t="s">
        <v>90</v>
      </c>
      <c r="B1498" s="154" t="str">
        <f>VLOOKUP(A1498,'CENTRO DE COSTOS'!A:D,4,FALSE)</f>
        <v>JUAN SEBASTIÁN RÍOS CASTRILLÓN</v>
      </c>
      <c r="C1498" s="154" t="str">
        <f>VLOOKUP(A1498,'CENTRO DE COSTOS'!A:D,2,FALSE)</f>
        <v>0004-0005</v>
      </c>
      <c r="D1498" s="154">
        <v>5001</v>
      </c>
      <c r="E1498" s="154">
        <v>2604003</v>
      </c>
      <c r="F1498" s="154">
        <v>27656</v>
      </c>
      <c r="G1498" s="154" t="s">
        <v>8049</v>
      </c>
      <c r="H1498" s="154" t="s">
        <v>197</v>
      </c>
      <c r="I1498" s="154" t="s">
        <v>90</v>
      </c>
      <c r="J1498" s="154" t="s">
        <v>14344</v>
      </c>
      <c r="K1498" s="154" t="s">
        <v>159</v>
      </c>
      <c r="L1498" s="154" t="s">
        <v>14345</v>
      </c>
      <c r="M1498" s="155">
        <v>45884.510416666664</v>
      </c>
      <c r="N1498" s="155">
        <v>45891.612500000003</v>
      </c>
      <c r="O1498" s="8"/>
      <c r="P1498" s="154" t="s">
        <v>10063</v>
      </c>
      <c r="Q1498" s="154" t="s">
        <v>10063</v>
      </c>
      <c r="R1498" s="154" t="s">
        <v>200</v>
      </c>
      <c r="S1498" s="154" t="s">
        <v>201</v>
      </c>
      <c r="T1498" s="154" t="s">
        <v>8052</v>
      </c>
      <c r="U1498" s="154" t="s">
        <v>9429</v>
      </c>
      <c r="V1498" s="154" t="s">
        <v>14339</v>
      </c>
      <c r="W1498" s="154" t="s">
        <v>2967</v>
      </c>
      <c r="X1498" s="8"/>
      <c r="Y1498" s="154" t="s">
        <v>25</v>
      </c>
      <c r="Z1498" s="154" t="str">
        <f>VLOOKUP(D1498,TIPOLOGIA!A:F,5,0)</f>
        <v>TERRESTRE</v>
      </c>
      <c r="AA1498" s="154" t="s">
        <v>13919</v>
      </c>
      <c r="AB1498" s="46">
        <v>1</v>
      </c>
      <c r="AC1498" s="87">
        <f>IF(W1498="SOPORTE_TELEFÓNICO",'BASE LIQUIDACION REDEBAN 2025'!$B$19,IF(AND(W1498="VISITA_TÉCNICA",Y1498="TIPO II"),'BASE LIQUIDACION REDEBAN 2025'!$B$18,'BASE LIQUIDACION REDEBAN 2025'!$B$17))</f>
        <v>35779.500569199998</v>
      </c>
      <c r="AD1498" s="87">
        <v>0</v>
      </c>
      <c r="AE1498" s="87">
        <f t="shared" si="23"/>
        <v>35779.500569199998</v>
      </c>
    </row>
    <row r="1499" spans="1:31">
      <c r="A1499" s="154" t="s">
        <v>90</v>
      </c>
      <c r="B1499" s="154" t="str">
        <f>VLOOKUP(A1499,'CENTRO DE COSTOS'!A:D,4,FALSE)</f>
        <v>JUAN SEBASTIÁN RÍOS CASTRILLÓN</v>
      </c>
      <c r="C1499" s="154" t="str">
        <f>VLOOKUP(A1499,'CENTRO DE COSTOS'!A:D,2,FALSE)</f>
        <v>0004-0005</v>
      </c>
      <c r="D1499" s="154">
        <v>5360</v>
      </c>
      <c r="E1499" s="154">
        <v>2605713</v>
      </c>
      <c r="F1499" s="154">
        <v>26969</v>
      </c>
      <c r="G1499" s="154" t="s">
        <v>8049</v>
      </c>
      <c r="H1499" s="154" t="s">
        <v>197</v>
      </c>
      <c r="I1499" s="154" t="s">
        <v>3607</v>
      </c>
      <c r="J1499" s="154" t="s">
        <v>14346</v>
      </c>
      <c r="K1499" s="154" t="s">
        <v>159</v>
      </c>
      <c r="L1499" s="154" t="s">
        <v>14347</v>
      </c>
      <c r="M1499" s="155">
        <v>45884.724999999999</v>
      </c>
      <c r="N1499" s="155">
        <v>45891.613194444442</v>
      </c>
      <c r="O1499" s="8"/>
      <c r="P1499" s="154" t="s">
        <v>10063</v>
      </c>
      <c r="Q1499" s="154" t="s">
        <v>10063</v>
      </c>
      <c r="R1499" s="154" t="s">
        <v>2973</v>
      </c>
      <c r="S1499" s="154" t="s">
        <v>2973</v>
      </c>
      <c r="T1499" s="154" t="s">
        <v>8052</v>
      </c>
      <c r="U1499" s="154" t="s">
        <v>9429</v>
      </c>
      <c r="V1499" s="154" t="s">
        <v>14348</v>
      </c>
      <c r="W1499" s="154" t="s">
        <v>2967</v>
      </c>
      <c r="X1499" s="8"/>
      <c r="Y1499" s="154" t="s">
        <v>25</v>
      </c>
      <c r="Z1499" s="154" t="str">
        <f>VLOOKUP(D1499,TIPOLOGIA!A:F,5,0)</f>
        <v>TERRESTRE</v>
      </c>
      <c r="AA1499" s="154" t="s">
        <v>13919</v>
      </c>
      <c r="AB1499" s="46">
        <v>1</v>
      </c>
      <c r="AC1499" s="87">
        <f>IF(W1499="SOPORTE_TELEFÓNICO",'BASE LIQUIDACION REDEBAN 2025'!$B$19,IF(AND(W1499="VISITA_TÉCNICA",Y1499="TIPO II"),'BASE LIQUIDACION REDEBAN 2025'!$B$18,'BASE LIQUIDACION REDEBAN 2025'!$B$17))</f>
        <v>35779.500569199998</v>
      </c>
      <c r="AD1499" s="87">
        <v>0</v>
      </c>
      <c r="AE1499" s="87">
        <f t="shared" si="23"/>
        <v>35779.500569199998</v>
      </c>
    </row>
    <row r="1500" spans="1:31">
      <c r="A1500" s="154" t="s">
        <v>90</v>
      </c>
      <c r="B1500" s="154" t="str">
        <f>VLOOKUP(A1500,'CENTRO DE COSTOS'!A:D,4,FALSE)</f>
        <v>JUAN SEBASTIÁN RÍOS CASTRILLÓN</v>
      </c>
      <c r="C1500" s="154" t="str">
        <f>VLOOKUP(A1500,'CENTRO DE COSTOS'!A:D,2,FALSE)</f>
        <v>0004-0005</v>
      </c>
      <c r="D1500" s="154">
        <v>5001</v>
      </c>
      <c r="E1500" s="154">
        <v>2606342</v>
      </c>
      <c r="F1500" s="154">
        <v>79432</v>
      </c>
      <c r="G1500" s="154" t="s">
        <v>8049</v>
      </c>
      <c r="H1500" s="154" t="s">
        <v>197</v>
      </c>
      <c r="I1500" s="154" t="s">
        <v>90</v>
      </c>
      <c r="J1500" s="154" t="s">
        <v>14349</v>
      </c>
      <c r="K1500" s="154" t="s">
        <v>159</v>
      </c>
      <c r="L1500" s="154" t="s">
        <v>14350</v>
      </c>
      <c r="M1500" s="155">
        <v>45885.38958333333</v>
      </c>
      <c r="N1500" s="155">
        <v>45891.613888888889</v>
      </c>
      <c r="O1500" s="8"/>
      <c r="P1500" s="154" t="s">
        <v>10063</v>
      </c>
      <c r="Q1500" s="154" t="s">
        <v>10063</v>
      </c>
      <c r="R1500" s="154" t="s">
        <v>2973</v>
      </c>
      <c r="S1500" s="154" t="s">
        <v>2973</v>
      </c>
      <c r="T1500" s="154" t="s">
        <v>8052</v>
      </c>
      <c r="U1500" s="154" t="s">
        <v>9429</v>
      </c>
      <c r="V1500" s="154" t="s">
        <v>14351</v>
      </c>
      <c r="W1500" s="154" t="s">
        <v>2967</v>
      </c>
      <c r="X1500" s="8"/>
      <c r="Y1500" s="154" t="s">
        <v>25</v>
      </c>
      <c r="Z1500" s="154" t="str">
        <f>VLOOKUP(D1500,TIPOLOGIA!A:F,5,0)</f>
        <v>TERRESTRE</v>
      </c>
      <c r="AA1500" s="154" t="s">
        <v>13919</v>
      </c>
      <c r="AB1500" s="46">
        <v>1</v>
      </c>
      <c r="AC1500" s="87">
        <f>IF(W1500="SOPORTE_TELEFÓNICO",'BASE LIQUIDACION REDEBAN 2025'!$B$19,IF(AND(W1500="VISITA_TÉCNICA",Y1500="TIPO II"),'BASE LIQUIDACION REDEBAN 2025'!$B$18,'BASE LIQUIDACION REDEBAN 2025'!$B$17))</f>
        <v>35779.500569199998</v>
      </c>
      <c r="AD1500" s="87">
        <v>0</v>
      </c>
      <c r="AE1500" s="87">
        <f t="shared" si="23"/>
        <v>35779.500569199998</v>
      </c>
    </row>
    <row r="1501" spans="1:31">
      <c r="A1501" s="154" t="s">
        <v>90</v>
      </c>
      <c r="B1501" s="154" t="str">
        <f>VLOOKUP(A1501,'CENTRO DE COSTOS'!A:D,4,FALSE)</f>
        <v>JUAN SEBASTIÁN RÍOS CASTRILLÓN</v>
      </c>
      <c r="C1501" s="154" t="str">
        <f>VLOOKUP(A1501,'CENTRO DE COSTOS'!A:D,2,FALSE)</f>
        <v>0004-0005</v>
      </c>
      <c r="D1501" s="154">
        <v>5088</v>
      </c>
      <c r="E1501" s="154">
        <v>2606461</v>
      </c>
      <c r="F1501" s="154">
        <v>43381</v>
      </c>
      <c r="G1501" s="154" t="s">
        <v>8049</v>
      </c>
      <c r="H1501" s="154" t="s">
        <v>197</v>
      </c>
      <c r="I1501" s="154" t="s">
        <v>211</v>
      </c>
      <c r="J1501" s="154" t="s">
        <v>14352</v>
      </c>
      <c r="K1501" s="154" t="s">
        <v>159</v>
      </c>
      <c r="L1501" s="154" t="s">
        <v>14353</v>
      </c>
      <c r="M1501" s="155">
        <v>45885.425694444442</v>
      </c>
      <c r="N1501" s="155">
        <v>45891.614583333336</v>
      </c>
      <c r="O1501" s="8"/>
      <c r="P1501" s="154" t="s">
        <v>10063</v>
      </c>
      <c r="Q1501" s="154" t="s">
        <v>10063</v>
      </c>
      <c r="R1501" s="154" t="s">
        <v>220</v>
      </c>
      <c r="S1501" s="154" t="s">
        <v>8370</v>
      </c>
      <c r="T1501" s="154" t="s">
        <v>8052</v>
      </c>
      <c r="U1501" s="154" t="s">
        <v>9429</v>
      </c>
      <c r="V1501" s="154" t="s">
        <v>14354</v>
      </c>
      <c r="W1501" s="154" t="s">
        <v>2967</v>
      </c>
      <c r="X1501" s="8"/>
      <c r="Y1501" s="154" t="s">
        <v>25</v>
      </c>
      <c r="Z1501" s="154" t="str">
        <f>VLOOKUP(D1501,TIPOLOGIA!A:F,5,0)</f>
        <v>TERRESTRE</v>
      </c>
      <c r="AA1501" s="154" t="s">
        <v>13919</v>
      </c>
      <c r="AB1501" s="46">
        <v>1</v>
      </c>
      <c r="AC1501" s="87">
        <f>IF(W1501="SOPORTE_TELEFÓNICO",'BASE LIQUIDACION REDEBAN 2025'!$B$19,IF(AND(W1501="VISITA_TÉCNICA",Y1501="TIPO II"),'BASE LIQUIDACION REDEBAN 2025'!$B$18,'BASE LIQUIDACION REDEBAN 2025'!$B$17))</f>
        <v>35779.500569199998</v>
      </c>
      <c r="AD1501" s="87">
        <v>0</v>
      </c>
      <c r="AE1501" s="87">
        <f t="shared" si="23"/>
        <v>35779.500569199998</v>
      </c>
    </row>
    <row r="1502" spans="1:31">
      <c r="A1502" s="154" t="s">
        <v>72</v>
      </c>
      <c r="B1502" s="154" t="str">
        <f>VLOOKUP(A1502,'CENTRO DE COSTOS'!A:D,4,FALSE)</f>
        <v>MIGUEL JULIÁN HERNÁNDEZ GUARÍN</v>
      </c>
      <c r="C1502" s="154" t="str">
        <f>VLOOKUP(A1502,'CENTRO DE COSTOS'!A:D,2,FALSE)</f>
        <v>0004-0008</v>
      </c>
      <c r="D1502" s="154">
        <v>68001</v>
      </c>
      <c r="E1502" s="154">
        <v>2628361</v>
      </c>
      <c r="F1502" s="154">
        <v>74163</v>
      </c>
      <c r="G1502" s="154" t="s">
        <v>8049</v>
      </c>
      <c r="H1502" s="154" t="s">
        <v>820</v>
      </c>
      <c r="I1502" s="154" t="s">
        <v>72</v>
      </c>
      <c r="J1502" s="154" t="s">
        <v>14355</v>
      </c>
      <c r="K1502" s="154" t="s">
        <v>159</v>
      </c>
      <c r="L1502" s="154" t="s">
        <v>14356</v>
      </c>
      <c r="M1502" s="155">
        <v>45891.333333333336</v>
      </c>
      <c r="N1502" s="155">
        <v>45892.368055555555</v>
      </c>
      <c r="O1502" s="8"/>
      <c r="P1502" s="154" t="s">
        <v>10063</v>
      </c>
      <c r="Q1502" s="154" t="s">
        <v>10063</v>
      </c>
      <c r="R1502" s="154" t="s">
        <v>2973</v>
      </c>
      <c r="S1502" s="154" t="s">
        <v>2973</v>
      </c>
      <c r="T1502" s="154" t="s">
        <v>8052</v>
      </c>
      <c r="U1502" s="154" t="s">
        <v>9429</v>
      </c>
      <c r="V1502" s="154" t="s">
        <v>14357</v>
      </c>
      <c r="W1502" s="154" t="s">
        <v>2967</v>
      </c>
      <c r="X1502" s="8"/>
      <c r="Y1502" s="154" t="s">
        <v>25</v>
      </c>
      <c r="Z1502" s="154" t="str">
        <f>VLOOKUP(D1502,TIPOLOGIA!A:F,5,0)</f>
        <v>TERRESTRE</v>
      </c>
      <c r="AA1502" s="154" t="s">
        <v>838</v>
      </c>
      <c r="AB1502" s="46">
        <v>1</v>
      </c>
      <c r="AC1502" s="87">
        <f>IF(W1502="SOPORTE_TELEFÓNICO",'BASE LIQUIDACION REDEBAN 2025'!$B$19,IF(AND(W1502="VISITA_TÉCNICA",Y1502="TIPO II"),'BASE LIQUIDACION REDEBAN 2025'!$B$18,'BASE LIQUIDACION REDEBAN 2025'!$B$17))</f>
        <v>35779.500569199998</v>
      </c>
      <c r="AD1502" s="87">
        <v>0</v>
      </c>
      <c r="AE1502" s="87">
        <f t="shared" si="23"/>
        <v>35779.500569199998</v>
      </c>
    </row>
    <row r="1503" spans="1:31">
      <c r="A1503" s="154" t="s">
        <v>72</v>
      </c>
      <c r="B1503" s="154" t="str">
        <f>VLOOKUP(A1503,'CENTRO DE COSTOS'!A:D,4,FALSE)</f>
        <v>MIGUEL JULIÁN HERNÁNDEZ GUARÍN</v>
      </c>
      <c r="C1503" s="154" t="str">
        <f>VLOOKUP(A1503,'CENTRO DE COSTOS'!A:D,2,FALSE)</f>
        <v>0004-0008</v>
      </c>
      <c r="D1503" s="154">
        <v>68001</v>
      </c>
      <c r="E1503" s="154">
        <v>2627861</v>
      </c>
      <c r="F1503" s="154">
        <v>10016</v>
      </c>
      <c r="G1503" s="154" t="s">
        <v>8049</v>
      </c>
      <c r="H1503" s="154" t="s">
        <v>820</v>
      </c>
      <c r="I1503" s="154" t="s">
        <v>72</v>
      </c>
      <c r="J1503" s="154" t="s">
        <v>14358</v>
      </c>
      <c r="K1503" s="154" t="s">
        <v>159</v>
      </c>
      <c r="L1503" s="154" t="s">
        <v>14359</v>
      </c>
      <c r="M1503" s="155">
        <v>45890.7</v>
      </c>
      <c r="N1503" s="155">
        <v>45892.372916666667</v>
      </c>
      <c r="O1503" s="8"/>
      <c r="P1503" s="154" t="s">
        <v>10063</v>
      </c>
      <c r="Q1503" s="154" t="s">
        <v>10063</v>
      </c>
      <c r="R1503" s="154" t="s">
        <v>2973</v>
      </c>
      <c r="S1503" s="154" t="s">
        <v>2973</v>
      </c>
      <c r="T1503" s="154" t="s">
        <v>8052</v>
      </c>
      <c r="U1503" s="154" t="s">
        <v>9429</v>
      </c>
      <c r="V1503" s="154" t="s">
        <v>14360</v>
      </c>
      <c r="W1503" s="154" t="s">
        <v>2967</v>
      </c>
      <c r="X1503" s="8"/>
      <c r="Y1503" s="154" t="s">
        <v>25</v>
      </c>
      <c r="Z1503" s="154" t="str">
        <f>VLOOKUP(D1503,TIPOLOGIA!A:F,5,0)</f>
        <v>TERRESTRE</v>
      </c>
      <c r="AA1503" s="154" t="s">
        <v>1253</v>
      </c>
      <c r="AB1503" s="46">
        <v>1</v>
      </c>
      <c r="AC1503" s="87">
        <f>IF(W1503="SOPORTE_TELEFÓNICO",'BASE LIQUIDACION REDEBAN 2025'!$B$19,IF(AND(W1503="VISITA_TÉCNICA",Y1503="TIPO II"),'BASE LIQUIDACION REDEBAN 2025'!$B$18,'BASE LIQUIDACION REDEBAN 2025'!$B$17))</f>
        <v>35779.500569199998</v>
      </c>
      <c r="AD1503" s="87">
        <v>0</v>
      </c>
      <c r="AE1503" s="87">
        <f t="shared" si="23"/>
        <v>35779.500569199998</v>
      </c>
    </row>
    <row r="1504" spans="1:31">
      <c r="A1504" s="154" t="s">
        <v>93</v>
      </c>
      <c r="B1504" s="154" t="str">
        <f>VLOOKUP(A1504,'CENTRO DE COSTOS'!A:D,4,FALSE)</f>
        <v>DIEGO FERNANDO HENAO CARDONA</v>
      </c>
      <c r="C1504" s="154" t="str">
        <f>VLOOKUP(A1504,'CENTRO DE COSTOS'!A:D,2,FALSE)</f>
        <v>0004-0003</v>
      </c>
      <c r="D1504" s="154">
        <v>52356</v>
      </c>
      <c r="E1504" s="154">
        <v>2627679</v>
      </c>
      <c r="F1504" s="154">
        <v>79242</v>
      </c>
      <c r="G1504" s="154" t="s">
        <v>8049</v>
      </c>
      <c r="H1504" s="154" t="s">
        <v>174</v>
      </c>
      <c r="I1504" s="154" t="s">
        <v>2246</v>
      </c>
      <c r="J1504" s="154" t="s">
        <v>14361</v>
      </c>
      <c r="K1504" s="154" t="s">
        <v>159</v>
      </c>
      <c r="L1504" s="154" t="s">
        <v>14362</v>
      </c>
      <c r="M1504" s="155">
        <v>45890.686805555553</v>
      </c>
      <c r="N1504" s="155">
        <v>45892.375</v>
      </c>
      <c r="O1504" s="8"/>
      <c r="P1504" s="154" t="s">
        <v>10063</v>
      </c>
      <c r="Q1504" s="154" t="s">
        <v>10063</v>
      </c>
      <c r="R1504" s="154" t="s">
        <v>200</v>
      </c>
      <c r="S1504" s="154" t="s">
        <v>201</v>
      </c>
      <c r="T1504" s="154" t="s">
        <v>8052</v>
      </c>
      <c r="U1504" s="154" t="s">
        <v>9429</v>
      </c>
      <c r="V1504" s="154" t="s">
        <v>14363</v>
      </c>
      <c r="W1504" s="154" t="s">
        <v>2967</v>
      </c>
      <c r="X1504" s="8"/>
      <c r="Y1504" s="154" t="s">
        <v>28</v>
      </c>
      <c r="Z1504" s="154" t="str">
        <f>VLOOKUP(D1504,TIPOLOGIA!A:F,5,0)</f>
        <v>TERRESTRE</v>
      </c>
      <c r="AA1504" s="154" t="s">
        <v>182</v>
      </c>
      <c r="AB1504" s="46">
        <v>1</v>
      </c>
      <c r="AC1504" s="87">
        <f>IF(W1504="SOPORTE_TELEFÓNICO",'BASE LIQUIDACION REDEBAN 2025'!$B$19,IF(AND(W1504="VISITA_TÉCNICA",Y1504="TIPO II"),'BASE LIQUIDACION REDEBAN 2025'!$B$18,'BASE LIQUIDACION REDEBAN 2025'!$B$17))</f>
        <v>67654.12000000001</v>
      </c>
      <c r="AD1504" s="87">
        <v>0</v>
      </c>
      <c r="AE1504" s="87">
        <f t="shared" si="23"/>
        <v>67654.12000000001</v>
      </c>
    </row>
    <row r="1505" spans="1:31">
      <c r="A1505" s="154" t="s">
        <v>93</v>
      </c>
      <c r="B1505" s="154" t="str">
        <f>VLOOKUP(A1505,'CENTRO DE COSTOS'!A:D,4,FALSE)</f>
        <v>DIEGO FERNANDO HENAO CARDONA</v>
      </c>
      <c r="C1505" s="154" t="str">
        <f>VLOOKUP(A1505,'CENTRO DE COSTOS'!A:D,2,FALSE)</f>
        <v>0004-0003</v>
      </c>
      <c r="D1505" s="154">
        <v>52786</v>
      </c>
      <c r="E1505" s="154">
        <v>2627282</v>
      </c>
      <c r="F1505" s="154">
        <v>63154</v>
      </c>
      <c r="G1505" s="154" t="s">
        <v>8049</v>
      </c>
      <c r="H1505" s="154" t="s">
        <v>174</v>
      </c>
      <c r="I1505" s="154" t="s">
        <v>464</v>
      </c>
      <c r="J1505" s="154" t="s">
        <v>14364</v>
      </c>
      <c r="K1505" s="154" t="s">
        <v>159</v>
      </c>
      <c r="L1505" s="154" t="s">
        <v>14365</v>
      </c>
      <c r="M1505" s="155">
        <v>45890.664583333331</v>
      </c>
      <c r="N1505" s="155">
        <v>45892.37777777778</v>
      </c>
      <c r="O1505" s="8"/>
      <c r="P1505" s="154" t="s">
        <v>10063</v>
      </c>
      <c r="Q1505" s="154" t="s">
        <v>10063</v>
      </c>
      <c r="R1505" s="154" t="s">
        <v>2973</v>
      </c>
      <c r="S1505" s="154" t="s">
        <v>2973</v>
      </c>
      <c r="T1505" s="154" t="s">
        <v>8052</v>
      </c>
      <c r="U1505" s="154" t="s">
        <v>9429</v>
      </c>
      <c r="V1505" s="154" t="s">
        <v>14366</v>
      </c>
      <c r="W1505" s="154" t="s">
        <v>10144</v>
      </c>
      <c r="X1505" s="8"/>
      <c r="Y1505" s="154" t="s">
        <v>28</v>
      </c>
      <c r="Z1505" s="154" t="str">
        <f>VLOOKUP(D1505,TIPOLOGIA!A:F,5,0)</f>
        <v>TERRESTRE</v>
      </c>
      <c r="AA1505" s="154" t="s">
        <v>3595</v>
      </c>
      <c r="AB1505" s="46">
        <v>0</v>
      </c>
      <c r="AC1505" s="87">
        <f>IF(W1505="SOPORTE_TELEFÓNICO",'BASE LIQUIDACION REDEBAN 2025'!$B$19,IF(AND(W1505="VISITA_TÉCNICA",Y1505="TIPO II"),'BASE LIQUIDACION REDEBAN 2025'!$B$18,'BASE LIQUIDACION REDEBAN 2025'!$B$17))</f>
        <v>35779.500569199998</v>
      </c>
      <c r="AD1505" s="87">
        <v>0</v>
      </c>
      <c r="AE1505" s="87">
        <f t="shared" si="23"/>
        <v>35779.500569199998</v>
      </c>
    </row>
    <row r="1506" spans="1:31">
      <c r="A1506" s="154" t="s">
        <v>68</v>
      </c>
      <c r="B1506" s="154" t="str">
        <f>VLOOKUP(A1506,'CENTRO DE COSTOS'!A:D,4,FALSE)</f>
        <v>WILLIAM ASDRUBAL ROZO ROZO</v>
      </c>
      <c r="C1506" s="154" t="str">
        <f>VLOOKUP(A1506,'CENTRO DE COSTOS'!A:D,2,FALSE)</f>
        <v>0004-0004</v>
      </c>
      <c r="D1506" s="154">
        <v>11001</v>
      </c>
      <c r="E1506" s="154">
        <v>2626026</v>
      </c>
      <c r="F1506" s="154">
        <v>27650</v>
      </c>
      <c r="G1506" s="154" t="s">
        <v>8049</v>
      </c>
      <c r="H1506" s="154" t="s">
        <v>470</v>
      </c>
      <c r="I1506" s="154" t="s">
        <v>68</v>
      </c>
      <c r="J1506" s="154" t="s">
        <v>10219</v>
      </c>
      <c r="K1506" s="154" t="s">
        <v>159</v>
      </c>
      <c r="L1506" s="154" t="s">
        <v>14367</v>
      </c>
      <c r="M1506" s="155">
        <v>45890.536805555559</v>
      </c>
      <c r="N1506" s="155">
        <v>45892.379861111112</v>
      </c>
      <c r="O1506" s="8"/>
      <c r="P1506" s="154" t="s">
        <v>10063</v>
      </c>
      <c r="Q1506" s="154" t="s">
        <v>10063</v>
      </c>
      <c r="R1506" s="154" t="s">
        <v>2973</v>
      </c>
      <c r="S1506" s="154" t="s">
        <v>2973</v>
      </c>
      <c r="T1506" s="154" t="s">
        <v>8052</v>
      </c>
      <c r="U1506" s="154" t="s">
        <v>9429</v>
      </c>
      <c r="V1506" s="154" t="s">
        <v>14368</v>
      </c>
      <c r="W1506" s="154" t="s">
        <v>2967</v>
      </c>
      <c r="X1506" s="8"/>
      <c r="Y1506" s="154" t="s">
        <v>25</v>
      </c>
      <c r="Z1506" s="154" t="str">
        <f>VLOOKUP(D1506,TIPOLOGIA!A:F,5,0)</f>
        <v>TERRESTRE</v>
      </c>
      <c r="AA1506" s="154" t="s">
        <v>2153</v>
      </c>
      <c r="AB1506" s="46">
        <v>1</v>
      </c>
      <c r="AC1506" s="87">
        <f>IF(W1506="SOPORTE_TELEFÓNICO",'BASE LIQUIDACION REDEBAN 2025'!$B$19,IF(AND(W1506="VISITA_TÉCNICA",Y1506="TIPO II"),'BASE LIQUIDACION REDEBAN 2025'!$B$18,'BASE LIQUIDACION REDEBAN 2025'!$B$17))</f>
        <v>35779.500569199998</v>
      </c>
      <c r="AD1506" s="87">
        <v>0</v>
      </c>
      <c r="AE1506" s="87">
        <f t="shared" si="23"/>
        <v>35779.500569199998</v>
      </c>
    </row>
    <row r="1507" spans="1:31">
      <c r="A1507" s="154" t="s">
        <v>72</v>
      </c>
      <c r="B1507" s="154" t="str">
        <f>VLOOKUP(A1507,'CENTRO DE COSTOS'!A:D,4,FALSE)</f>
        <v>MIGUEL JULIÁN HERNÁNDEZ GUARÍN</v>
      </c>
      <c r="C1507" s="154" t="str">
        <f>VLOOKUP(A1507,'CENTRO DE COSTOS'!A:D,2,FALSE)</f>
        <v>0004-0008</v>
      </c>
      <c r="D1507" s="154">
        <v>68001</v>
      </c>
      <c r="E1507" s="154">
        <v>2627173</v>
      </c>
      <c r="F1507" s="154">
        <v>79691</v>
      </c>
      <c r="G1507" s="154" t="s">
        <v>8049</v>
      </c>
      <c r="H1507" s="154" t="s">
        <v>820</v>
      </c>
      <c r="I1507" s="154" t="s">
        <v>72</v>
      </c>
      <c r="J1507" s="154" t="s">
        <v>14369</v>
      </c>
      <c r="K1507" s="154" t="s">
        <v>159</v>
      </c>
      <c r="L1507" s="154" t="s">
        <v>14370</v>
      </c>
      <c r="M1507" s="155">
        <v>45890.649305555555</v>
      </c>
      <c r="N1507" s="155">
        <v>45892.381944444445</v>
      </c>
      <c r="O1507" s="8"/>
      <c r="P1507" s="154" t="s">
        <v>10063</v>
      </c>
      <c r="Q1507" s="154" t="s">
        <v>10063</v>
      </c>
      <c r="R1507" s="154" t="s">
        <v>200</v>
      </c>
      <c r="S1507" s="154" t="s">
        <v>739</v>
      </c>
      <c r="T1507" s="154" t="s">
        <v>8052</v>
      </c>
      <c r="U1507" s="154" t="s">
        <v>9429</v>
      </c>
      <c r="V1507" s="154" t="s">
        <v>14371</v>
      </c>
      <c r="W1507" s="154" t="s">
        <v>2967</v>
      </c>
      <c r="X1507" s="8"/>
      <c r="Y1507" s="154" t="s">
        <v>25</v>
      </c>
      <c r="Z1507" s="154" t="str">
        <f>VLOOKUP(D1507,TIPOLOGIA!A:F,5,0)</f>
        <v>TERRESTRE</v>
      </c>
      <c r="AA1507" s="154" t="s">
        <v>323</v>
      </c>
      <c r="AB1507" s="46">
        <v>1</v>
      </c>
      <c r="AC1507" s="87">
        <f>IF(W1507="SOPORTE_TELEFÓNICO",'BASE LIQUIDACION REDEBAN 2025'!$B$19,IF(AND(W1507="VISITA_TÉCNICA",Y1507="TIPO II"),'BASE LIQUIDACION REDEBAN 2025'!$B$18,'BASE LIQUIDACION REDEBAN 2025'!$B$17))</f>
        <v>35779.500569199998</v>
      </c>
      <c r="AD1507" s="87">
        <v>0</v>
      </c>
      <c r="AE1507" s="87">
        <f t="shared" si="23"/>
        <v>35779.500569199998</v>
      </c>
    </row>
    <row r="1508" spans="1:31">
      <c r="A1508" s="154" t="s">
        <v>68</v>
      </c>
      <c r="B1508" s="154" t="str">
        <f>VLOOKUP(A1508,'CENTRO DE COSTOS'!A:D,4,FALSE)</f>
        <v>WILLIAM ASDRUBAL ROZO ROZO</v>
      </c>
      <c r="C1508" s="154" t="str">
        <f>VLOOKUP(A1508,'CENTRO DE COSTOS'!A:D,2,FALSE)</f>
        <v>0004-0004</v>
      </c>
      <c r="D1508" s="154">
        <v>25797</v>
      </c>
      <c r="E1508" s="154">
        <v>2627058</v>
      </c>
      <c r="F1508" s="154">
        <v>23995</v>
      </c>
      <c r="G1508" s="154" t="s">
        <v>8049</v>
      </c>
      <c r="H1508" s="154" t="s">
        <v>470</v>
      </c>
      <c r="I1508" s="154" t="s">
        <v>638</v>
      </c>
      <c r="J1508" s="154" t="s">
        <v>14372</v>
      </c>
      <c r="K1508" s="154" t="s">
        <v>159</v>
      </c>
      <c r="L1508" s="154" t="s">
        <v>14373</v>
      </c>
      <c r="M1508" s="155">
        <v>45890.638888888891</v>
      </c>
      <c r="N1508" s="155">
        <v>45892.384027777778</v>
      </c>
      <c r="O1508" s="8"/>
      <c r="P1508" s="154" t="s">
        <v>10063</v>
      </c>
      <c r="Q1508" s="154" t="s">
        <v>10063</v>
      </c>
      <c r="R1508" s="154" t="s">
        <v>2973</v>
      </c>
      <c r="S1508" s="154" t="s">
        <v>2973</v>
      </c>
      <c r="T1508" s="154" t="s">
        <v>8052</v>
      </c>
      <c r="U1508" s="154" t="s">
        <v>9429</v>
      </c>
      <c r="V1508" s="154" t="s">
        <v>14374</v>
      </c>
      <c r="W1508" s="154" t="s">
        <v>2967</v>
      </c>
      <c r="X1508" s="8"/>
      <c r="Y1508" s="154" t="s">
        <v>28</v>
      </c>
      <c r="Z1508" s="154" t="str">
        <f>VLOOKUP(D1508,TIPOLOGIA!A:F,5,0)</f>
        <v>TERRESTRE</v>
      </c>
      <c r="AA1508" s="154" t="s">
        <v>887</v>
      </c>
      <c r="AB1508" s="46">
        <v>1</v>
      </c>
      <c r="AC1508" s="87">
        <f>IF(W1508="SOPORTE_TELEFÓNICO",'BASE LIQUIDACION REDEBAN 2025'!$B$19,IF(AND(W1508="VISITA_TÉCNICA",Y1508="TIPO II"),'BASE LIQUIDACION REDEBAN 2025'!$B$18,'BASE LIQUIDACION REDEBAN 2025'!$B$17))</f>
        <v>67654.12000000001</v>
      </c>
      <c r="AD1508" s="87">
        <v>0</v>
      </c>
      <c r="AE1508" s="87">
        <f t="shared" si="23"/>
        <v>67654.12000000001</v>
      </c>
    </row>
    <row r="1509" spans="1:31">
      <c r="A1509" s="154" t="s">
        <v>72</v>
      </c>
      <c r="B1509" s="154" t="str">
        <f>VLOOKUP(A1509,'CENTRO DE COSTOS'!A:D,4,FALSE)</f>
        <v>MIGUEL JULIÁN HERNÁNDEZ GUARÍN</v>
      </c>
      <c r="C1509" s="154" t="str">
        <f>VLOOKUP(A1509,'CENTRO DE COSTOS'!A:D,2,FALSE)</f>
        <v>0004-0008</v>
      </c>
      <c r="D1509" s="154">
        <v>68615</v>
      </c>
      <c r="E1509" s="154">
        <v>2627259</v>
      </c>
      <c r="F1509" s="154">
        <v>30062</v>
      </c>
      <c r="G1509" s="154" t="s">
        <v>8049</v>
      </c>
      <c r="H1509" s="154" t="s">
        <v>820</v>
      </c>
      <c r="I1509" s="154" t="s">
        <v>2998</v>
      </c>
      <c r="J1509" s="154" t="s">
        <v>14375</v>
      </c>
      <c r="K1509" s="154" t="s">
        <v>159</v>
      </c>
      <c r="L1509" s="154" t="s">
        <v>14376</v>
      </c>
      <c r="M1509" s="155">
        <v>45890.656944444447</v>
      </c>
      <c r="N1509" s="155">
        <v>45892.386111111111</v>
      </c>
      <c r="O1509" s="8"/>
      <c r="P1509" s="154" t="s">
        <v>10063</v>
      </c>
      <c r="Q1509" s="154" t="s">
        <v>10063</v>
      </c>
      <c r="R1509" s="154" t="s">
        <v>200</v>
      </c>
      <c r="S1509" s="154" t="s">
        <v>739</v>
      </c>
      <c r="T1509" s="154" t="s">
        <v>8052</v>
      </c>
      <c r="U1509" s="154" t="s">
        <v>9429</v>
      </c>
      <c r="V1509" s="154" t="s">
        <v>14377</v>
      </c>
      <c r="W1509" s="154" t="s">
        <v>2967</v>
      </c>
      <c r="X1509" s="8"/>
      <c r="Y1509" s="154" t="s">
        <v>28</v>
      </c>
      <c r="Z1509" s="154" t="str">
        <f>VLOOKUP(D1509,TIPOLOGIA!A:F,5,0)</f>
        <v>TERRESTRE</v>
      </c>
      <c r="AA1509" s="154" t="s">
        <v>838</v>
      </c>
      <c r="AB1509" s="46">
        <v>1</v>
      </c>
      <c r="AC1509" s="87">
        <f>IF(W1509="SOPORTE_TELEFÓNICO",'BASE LIQUIDACION REDEBAN 2025'!$B$19,IF(AND(W1509="VISITA_TÉCNICA",Y1509="TIPO II"),'BASE LIQUIDACION REDEBAN 2025'!$B$18,'BASE LIQUIDACION REDEBAN 2025'!$B$17))</f>
        <v>67654.12000000001</v>
      </c>
      <c r="AD1509" s="87">
        <v>0</v>
      </c>
      <c r="AE1509" s="87">
        <f t="shared" si="23"/>
        <v>67654.12000000001</v>
      </c>
    </row>
    <row r="1510" spans="1:31">
      <c r="A1510" s="154" t="s">
        <v>68</v>
      </c>
      <c r="B1510" s="154" t="str">
        <f>VLOOKUP(A1510,'CENTRO DE COSTOS'!A:D,4,FALSE)</f>
        <v>WILLIAM ASDRUBAL ROZO ROZO</v>
      </c>
      <c r="C1510" s="154" t="str">
        <f>VLOOKUP(A1510,'CENTRO DE COSTOS'!A:D,2,FALSE)</f>
        <v>0004-0004</v>
      </c>
      <c r="D1510" s="154">
        <v>11001</v>
      </c>
      <c r="E1510" s="154">
        <v>2626036</v>
      </c>
      <c r="F1510" s="154">
        <v>75299</v>
      </c>
      <c r="G1510" s="154" t="s">
        <v>8049</v>
      </c>
      <c r="H1510" s="154" t="s">
        <v>470</v>
      </c>
      <c r="I1510" s="154" t="s">
        <v>68</v>
      </c>
      <c r="J1510" s="154" t="s">
        <v>10361</v>
      </c>
      <c r="K1510" s="154" t="s">
        <v>159</v>
      </c>
      <c r="L1510" s="154" t="s">
        <v>14378</v>
      </c>
      <c r="M1510" s="155">
        <v>45890.541666666664</v>
      </c>
      <c r="N1510" s="155">
        <v>45892.388888888891</v>
      </c>
      <c r="O1510" s="8"/>
      <c r="P1510" s="154" t="s">
        <v>10063</v>
      </c>
      <c r="Q1510" s="154" t="s">
        <v>10063</v>
      </c>
      <c r="R1510" s="154" t="s">
        <v>2973</v>
      </c>
      <c r="S1510" s="154" t="s">
        <v>2973</v>
      </c>
      <c r="T1510" s="154" t="s">
        <v>8052</v>
      </c>
      <c r="U1510" s="154" t="s">
        <v>9429</v>
      </c>
      <c r="V1510" s="154" t="s">
        <v>14379</v>
      </c>
      <c r="W1510" s="154" t="s">
        <v>2967</v>
      </c>
      <c r="X1510" s="8"/>
      <c r="Y1510" s="154" t="s">
        <v>25</v>
      </c>
      <c r="Z1510" s="154" t="str">
        <f>VLOOKUP(D1510,TIPOLOGIA!A:F,5,0)</f>
        <v>TERRESTRE</v>
      </c>
      <c r="AA1510" s="154" t="s">
        <v>2153</v>
      </c>
      <c r="AB1510" s="46">
        <v>1</v>
      </c>
      <c r="AC1510" s="87">
        <f>IF(W1510="SOPORTE_TELEFÓNICO",'BASE LIQUIDACION REDEBAN 2025'!$B$19,IF(AND(W1510="VISITA_TÉCNICA",Y1510="TIPO II"),'BASE LIQUIDACION REDEBAN 2025'!$B$18,'BASE LIQUIDACION REDEBAN 2025'!$B$17))</f>
        <v>35779.500569199998</v>
      </c>
      <c r="AD1510" s="87">
        <v>0</v>
      </c>
      <c r="AE1510" s="87">
        <f t="shared" si="23"/>
        <v>35779.500569199998</v>
      </c>
    </row>
    <row r="1511" spans="1:31">
      <c r="A1511" s="154" t="s">
        <v>90</v>
      </c>
      <c r="B1511" s="154" t="str">
        <f>VLOOKUP(A1511,'CENTRO DE COSTOS'!A:D,4,FALSE)</f>
        <v>JUAN SEBASTIÁN RÍOS CASTRILLÓN</v>
      </c>
      <c r="C1511" s="154" t="str">
        <f>VLOOKUP(A1511,'CENTRO DE COSTOS'!A:D,2,FALSE)</f>
        <v>0004-0005</v>
      </c>
      <c r="D1511" s="154">
        <v>5756</v>
      </c>
      <c r="E1511" s="154">
        <v>2618379</v>
      </c>
      <c r="F1511" s="154">
        <v>71714</v>
      </c>
      <c r="G1511" s="154" t="s">
        <v>8049</v>
      </c>
      <c r="H1511" s="154" t="s">
        <v>197</v>
      </c>
      <c r="I1511" s="154" t="s">
        <v>13013</v>
      </c>
      <c r="J1511" s="154" t="s">
        <v>14380</v>
      </c>
      <c r="K1511" s="154" t="s">
        <v>159</v>
      </c>
      <c r="L1511" s="154" t="s">
        <v>14381</v>
      </c>
      <c r="M1511" s="155">
        <v>45889.456250000003</v>
      </c>
      <c r="N1511" s="155">
        <v>45892.392361111109</v>
      </c>
      <c r="O1511" s="8"/>
      <c r="P1511" s="154" t="s">
        <v>10063</v>
      </c>
      <c r="Q1511" s="154" t="s">
        <v>10063</v>
      </c>
      <c r="R1511" s="154" t="s">
        <v>200</v>
      </c>
      <c r="S1511" s="154" t="s">
        <v>201</v>
      </c>
      <c r="T1511" s="154" t="s">
        <v>8052</v>
      </c>
      <c r="U1511" s="154" t="s">
        <v>9429</v>
      </c>
      <c r="V1511" s="154" t="s">
        <v>14382</v>
      </c>
      <c r="W1511" s="154" t="s">
        <v>10144</v>
      </c>
      <c r="X1511" s="8"/>
      <c r="Y1511" s="154" t="s">
        <v>30</v>
      </c>
      <c r="Z1511" s="154" t="str">
        <f>VLOOKUP(D1511,TIPOLOGIA!A:F,5,0)</f>
        <v>TERRESTRE</v>
      </c>
      <c r="AA1511" s="154" t="s">
        <v>209</v>
      </c>
      <c r="AB1511" s="46">
        <v>0</v>
      </c>
      <c r="AC1511" s="87">
        <f>IF(W1511="SOPORTE_TELEFÓNICO",'BASE LIQUIDACION REDEBAN 2025'!$B$19,IF(AND(W1511="VISITA_TÉCNICA",Y1511="TIPO II"),'BASE LIQUIDACION REDEBAN 2025'!$B$18,'BASE LIQUIDACION REDEBAN 2025'!$B$17))</f>
        <v>35779.500569199998</v>
      </c>
      <c r="AD1511" s="87">
        <v>0</v>
      </c>
      <c r="AE1511" s="87">
        <f t="shared" si="23"/>
        <v>35779.500569199998</v>
      </c>
    </row>
    <row r="1512" spans="1:31">
      <c r="A1512" s="154" t="s">
        <v>92</v>
      </c>
      <c r="B1512" s="154" t="str">
        <f>VLOOKUP(A1512,'CENTRO DE COSTOS'!A:D,4,FALSE)</f>
        <v>KEVIN ALEXIS CORZO BUSTOS</v>
      </c>
      <c r="C1512" s="154" t="str">
        <f>VLOOKUP(A1512,'CENTRO DE COSTOS'!A:D,2,FALSE)</f>
        <v>0004-0007</v>
      </c>
      <c r="D1512" s="154">
        <v>18001</v>
      </c>
      <c r="E1512" s="154">
        <v>2624459</v>
      </c>
      <c r="F1512" s="154">
        <v>33978</v>
      </c>
      <c r="G1512" s="154" t="s">
        <v>8049</v>
      </c>
      <c r="H1512" s="154" t="s">
        <v>157</v>
      </c>
      <c r="I1512" s="154" t="s">
        <v>82</v>
      </c>
      <c r="J1512" s="154" t="s">
        <v>14383</v>
      </c>
      <c r="K1512" s="154" t="s">
        <v>159</v>
      </c>
      <c r="L1512" s="154" t="s">
        <v>14384</v>
      </c>
      <c r="M1512" s="155">
        <v>45890.44027777778</v>
      </c>
      <c r="N1512" s="155">
        <v>45892.396527777775</v>
      </c>
      <c r="O1512" s="8"/>
      <c r="P1512" s="154" t="s">
        <v>10063</v>
      </c>
      <c r="Q1512" s="154" t="s">
        <v>10063</v>
      </c>
      <c r="R1512" s="154" t="s">
        <v>2973</v>
      </c>
      <c r="S1512" s="154" t="s">
        <v>2973</v>
      </c>
      <c r="T1512" s="154" t="s">
        <v>8052</v>
      </c>
      <c r="U1512" s="154" t="s">
        <v>9429</v>
      </c>
      <c r="V1512" s="154" t="s">
        <v>14385</v>
      </c>
      <c r="W1512" s="154" t="s">
        <v>2967</v>
      </c>
      <c r="X1512" s="8"/>
      <c r="Y1512" s="154" t="s">
        <v>32</v>
      </c>
      <c r="Z1512" s="154" t="str">
        <f>VLOOKUP(D1512,TIPOLOGIA!A:F,5,0)</f>
        <v>TERRESTRE</v>
      </c>
      <c r="AA1512" s="154" t="s">
        <v>225</v>
      </c>
      <c r="AB1512" s="46">
        <v>1</v>
      </c>
      <c r="AC1512" s="87">
        <f>IF(W1512="SOPORTE_TELEFÓNICO",'BASE LIQUIDACION REDEBAN 2025'!$B$19,IF(AND(W1512="VISITA_TÉCNICA",Y1512="TIPO II"),'BASE LIQUIDACION REDEBAN 2025'!$B$18,'BASE LIQUIDACION REDEBAN 2025'!$B$17))</f>
        <v>35779.500569199998</v>
      </c>
      <c r="AD1512" s="87">
        <v>0</v>
      </c>
      <c r="AE1512" s="87">
        <f t="shared" si="23"/>
        <v>35779.500569199998</v>
      </c>
    </row>
    <row r="1513" spans="1:31">
      <c r="A1513" s="154" t="s">
        <v>68</v>
      </c>
      <c r="B1513" s="154" t="str">
        <f>VLOOKUP(A1513,'CENTRO DE COSTOS'!A:D,4,FALSE)</f>
        <v>WILLIAM ASDRUBAL ROZO ROZO</v>
      </c>
      <c r="C1513" s="154" t="str">
        <f>VLOOKUP(A1513,'CENTRO DE COSTOS'!A:D,2,FALSE)</f>
        <v>0004-0004</v>
      </c>
      <c r="D1513" s="154">
        <v>11001</v>
      </c>
      <c r="E1513" s="154">
        <v>2625726</v>
      </c>
      <c r="F1513" s="154">
        <v>34384</v>
      </c>
      <c r="G1513" s="154" t="s">
        <v>8049</v>
      </c>
      <c r="H1513" s="154" t="s">
        <v>470</v>
      </c>
      <c r="I1513" s="154" t="s">
        <v>68</v>
      </c>
      <c r="J1513" s="154" t="s">
        <v>14386</v>
      </c>
      <c r="K1513" s="154" t="s">
        <v>159</v>
      </c>
      <c r="L1513" s="154" t="s">
        <v>14387</v>
      </c>
      <c r="M1513" s="155">
        <v>45890.5</v>
      </c>
      <c r="N1513" s="155">
        <v>45892.397916666669</v>
      </c>
      <c r="O1513" s="8"/>
      <c r="P1513" s="154" t="s">
        <v>10063</v>
      </c>
      <c r="Q1513" s="154" t="s">
        <v>10063</v>
      </c>
      <c r="R1513" s="154" t="s">
        <v>220</v>
      </c>
      <c r="S1513" s="154" t="s">
        <v>1843</v>
      </c>
      <c r="T1513" s="154" t="s">
        <v>8052</v>
      </c>
      <c r="U1513" s="154" t="s">
        <v>9429</v>
      </c>
      <c r="V1513" s="154" t="s">
        <v>14388</v>
      </c>
      <c r="W1513" s="154" t="s">
        <v>2967</v>
      </c>
      <c r="X1513" s="8"/>
      <c r="Y1513" s="154" t="s">
        <v>25</v>
      </c>
      <c r="Z1513" s="154" t="str">
        <f>VLOOKUP(D1513,TIPOLOGIA!A:F,5,0)</f>
        <v>TERRESTRE</v>
      </c>
      <c r="AA1513" s="154" t="s">
        <v>2089</v>
      </c>
      <c r="AB1513" s="46">
        <v>1</v>
      </c>
      <c r="AC1513" s="87">
        <f>IF(W1513="SOPORTE_TELEFÓNICO",'BASE LIQUIDACION REDEBAN 2025'!$B$19,IF(AND(W1513="VISITA_TÉCNICA",Y1513="TIPO II"),'BASE LIQUIDACION REDEBAN 2025'!$B$18,'BASE LIQUIDACION REDEBAN 2025'!$B$17))</f>
        <v>35779.500569199998</v>
      </c>
      <c r="AD1513" s="87">
        <v>0</v>
      </c>
      <c r="AE1513" s="87">
        <f t="shared" si="23"/>
        <v>35779.500569199998</v>
      </c>
    </row>
    <row r="1514" spans="1:31">
      <c r="A1514" s="154" t="s">
        <v>87</v>
      </c>
      <c r="B1514" s="154" t="str">
        <f>VLOOKUP(A1514,'CENTRO DE COSTOS'!A:D,4,FALSE)</f>
        <v>DIEGO FERNANDO HENAO CARDONA</v>
      </c>
      <c r="C1514" s="154" t="str">
        <f>VLOOKUP(A1514,'CENTRO DE COSTOS'!A:D,2,FALSE)</f>
        <v>0004-0002</v>
      </c>
      <c r="D1514" s="154">
        <v>17001</v>
      </c>
      <c r="E1514" s="154">
        <v>2624581</v>
      </c>
      <c r="F1514" s="154">
        <v>78539</v>
      </c>
      <c r="G1514" s="154" t="s">
        <v>8049</v>
      </c>
      <c r="H1514" s="154" t="s">
        <v>477</v>
      </c>
      <c r="I1514" s="154" t="s">
        <v>87</v>
      </c>
      <c r="J1514" s="154" t="s">
        <v>14389</v>
      </c>
      <c r="K1514" s="154" t="s">
        <v>159</v>
      </c>
      <c r="L1514" s="154" t="s">
        <v>14390</v>
      </c>
      <c r="M1514" s="155">
        <v>45890.438888888886</v>
      </c>
      <c r="N1514" s="155">
        <v>45892.4</v>
      </c>
      <c r="O1514" s="8"/>
      <c r="P1514" s="154" t="s">
        <v>10063</v>
      </c>
      <c r="Q1514" s="154" t="s">
        <v>10063</v>
      </c>
      <c r="R1514" s="154" t="s">
        <v>2973</v>
      </c>
      <c r="S1514" s="154" t="s">
        <v>2973</v>
      </c>
      <c r="T1514" s="154" t="s">
        <v>8052</v>
      </c>
      <c r="U1514" s="154" t="s">
        <v>9429</v>
      </c>
      <c r="V1514" s="154" t="s">
        <v>14391</v>
      </c>
      <c r="W1514" s="154" t="s">
        <v>2967</v>
      </c>
      <c r="X1514" s="8"/>
      <c r="Y1514" s="154" t="s">
        <v>25</v>
      </c>
      <c r="Z1514" s="154" t="str">
        <f>VLOOKUP(D1514,TIPOLOGIA!A:F,5,0)</f>
        <v>TERRESTRE</v>
      </c>
      <c r="AA1514" s="154" t="s">
        <v>2942</v>
      </c>
      <c r="AB1514" s="46">
        <v>1</v>
      </c>
      <c r="AC1514" s="87">
        <f>IF(W1514="SOPORTE_TELEFÓNICO",'BASE LIQUIDACION REDEBAN 2025'!$B$19,IF(AND(W1514="VISITA_TÉCNICA",Y1514="TIPO II"),'BASE LIQUIDACION REDEBAN 2025'!$B$18,'BASE LIQUIDACION REDEBAN 2025'!$B$17))</f>
        <v>35779.500569199998</v>
      </c>
      <c r="AD1514" s="87">
        <v>0</v>
      </c>
      <c r="AE1514" s="87">
        <f t="shared" si="23"/>
        <v>35779.500569199998</v>
      </c>
    </row>
    <row r="1515" spans="1:31">
      <c r="A1515" s="154" t="s">
        <v>94</v>
      </c>
      <c r="B1515" s="154" t="str">
        <f>VLOOKUP(A1515,'CENTRO DE COSTOS'!A:D,4,FALSE)</f>
        <v>DIEGO FERNANDO HENAO CARDONA</v>
      </c>
      <c r="C1515" s="154" t="str">
        <f>VLOOKUP(A1515,'CENTRO DE COSTOS'!A:D,2,FALSE)</f>
        <v>0004-0002</v>
      </c>
      <c r="D1515" s="154">
        <v>76122</v>
      </c>
      <c r="E1515" s="154">
        <v>2624919</v>
      </c>
      <c r="F1515" s="154">
        <v>79357</v>
      </c>
      <c r="G1515" s="154" t="s">
        <v>8049</v>
      </c>
      <c r="H1515" s="154" t="s">
        <v>227</v>
      </c>
      <c r="I1515" s="154" t="s">
        <v>7414</v>
      </c>
      <c r="J1515" s="154" t="s">
        <v>14392</v>
      </c>
      <c r="K1515" s="154" t="s">
        <v>159</v>
      </c>
      <c r="L1515" s="154" t="s">
        <v>14393</v>
      </c>
      <c r="M1515" s="155">
        <v>45890.459722222222</v>
      </c>
      <c r="N1515" s="155">
        <v>45892.402083333334</v>
      </c>
      <c r="O1515" s="8"/>
      <c r="P1515" s="154" t="s">
        <v>10063</v>
      </c>
      <c r="Q1515" s="154" t="s">
        <v>10063</v>
      </c>
      <c r="R1515" s="154" t="s">
        <v>2973</v>
      </c>
      <c r="S1515" s="154" t="s">
        <v>2973</v>
      </c>
      <c r="T1515" s="154" t="s">
        <v>8052</v>
      </c>
      <c r="U1515" s="154" t="s">
        <v>9429</v>
      </c>
      <c r="V1515" s="154" t="s">
        <v>14394</v>
      </c>
      <c r="W1515" s="154" t="s">
        <v>2967</v>
      </c>
      <c r="X1515" s="8"/>
      <c r="Y1515" s="154" t="s">
        <v>28</v>
      </c>
      <c r="Z1515" s="154" t="str">
        <f>VLOOKUP(D1515,TIPOLOGIA!A:F,5,0)</f>
        <v>TERRESTRE</v>
      </c>
      <c r="AA1515" s="154" t="s">
        <v>587</v>
      </c>
      <c r="AB1515" s="46">
        <v>1</v>
      </c>
      <c r="AC1515" s="87">
        <f>IF(W1515="SOPORTE_TELEFÓNICO",'BASE LIQUIDACION REDEBAN 2025'!$B$19,IF(AND(W1515="VISITA_TÉCNICA",Y1515="TIPO II"),'BASE LIQUIDACION REDEBAN 2025'!$B$18,'BASE LIQUIDACION REDEBAN 2025'!$B$17))</f>
        <v>67654.12000000001</v>
      </c>
      <c r="AD1515" s="87">
        <v>0</v>
      </c>
      <c r="AE1515" s="87">
        <f t="shared" si="23"/>
        <v>67654.12000000001</v>
      </c>
    </row>
    <row r="1516" spans="1:31">
      <c r="A1516" s="154" t="s">
        <v>72</v>
      </c>
      <c r="B1516" s="154" t="str">
        <f>VLOOKUP(A1516,'CENTRO DE COSTOS'!A:D,4,FALSE)</f>
        <v>MIGUEL JULIÁN HERNÁNDEZ GUARÍN</v>
      </c>
      <c r="C1516" s="154" t="str">
        <f>VLOOKUP(A1516,'CENTRO DE COSTOS'!A:D,2,FALSE)</f>
        <v>0004-0008</v>
      </c>
      <c r="D1516" s="154">
        <v>68307</v>
      </c>
      <c r="E1516" s="154">
        <v>2625052</v>
      </c>
      <c r="F1516" s="154">
        <v>73319</v>
      </c>
      <c r="G1516" s="154" t="s">
        <v>8049</v>
      </c>
      <c r="H1516" s="154" t="s">
        <v>820</v>
      </c>
      <c r="I1516" s="154" t="s">
        <v>834</v>
      </c>
      <c r="J1516" s="154" t="s">
        <v>14395</v>
      </c>
      <c r="K1516" s="154" t="s">
        <v>159</v>
      </c>
      <c r="L1516" s="154" t="s">
        <v>14396</v>
      </c>
      <c r="M1516" s="155">
        <v>45890.469444444447</v>
      </c>
      <c r="N1516" s="155">
        <v>45892.404166666667</v>
      </c>
      <c r="O1516" s="8"/>
      <c r="P1516" s="154" t="s">
        <v>10063</v>
      </c>
      <c r="Q1516" s="154" t="s">
        <v>10063</v>
      </c>
      <c r="R1516" s="154" t="s">
        <v>200</v>
      </c>
      <c r="S1516" s="154" t="s">
        <v>739</v>
      </c>
      <c r="T1516" s="154" t="s">
        <v>8052</v>
      </c>
      <c r="U1516" s="154" t="s">
        <v>9429</v>
      </c>
      <c r="V1516" s="154" t="s">
        <v>14397</v>
      </c>
      <c r="W1516" s="154" t="s">
        <v>2967</v>
      </c>
      <c r="X1516" s="8"/>
      <c r="Y1516" s="154" t="s">
        <v>25</v>
      </c>
      <c r="Z1516" s="154" t="str">
        <f>VLOOKUP(D1516,TIPOLOGIA!A:F,5,0)</f>
        <v>TERRESTRE</v>
      </c>
      <c r="AA1516" s="154" t="s">
        <v>838</v>
      </c>
      <c r="AB1516" s="46">
        <v>1</v>
      </c>
      <c r="AC1516" s="87">
        <f>IF(W1516="SOPORTE_TELEFÓNICO",'BASE LIQUIDACION REDEBAN 2025'!$B$19,IF(AND(W1516="VISITA_TÉCNICA",Y1516="TIPO II"),'BASE LIQUIDACION REDEBAN 2025'!$B$18,'BASE LIQUIDACION REDEBAN 2025'!$B$17))</f>
        <v>35779.500569199998</v>
      </c>
      <c r="AD1516" s="87">
        <v>0</v>
      </c>
      <c r="AE1516" s="87">
        <f t="shared" si="23"/>
        <v>35779.500569199998</v>
      </c>
    </row>
    <row r="1517" spans="1:31">
      <c r="A1517" s="154" t="s">
        <v>72</v>
      </c>
      <c r="B1517" s="154" t="str">
        <f>VLOOKUP(A1517,'CENTRO DE COSTOS'!A:D,4,FALSE)</f>
        <v>MIGUEL JULIÁN HERNÁNDEZ GUARÍN</v>
      </c>
      <c r="C1517" s="154" t="str">
        <f>VLOOKUP(A1517,'CENTRO DE COSTOS'!A:D,2,FALSE)</f>
        <v>0004-0008</v>
      </c>
      <c r="D1517" s="154">
        <v>68001</v>
      </c>
      <c r="E1517" s="154">
        <v>2624259</v>
      </c>
      <c r="F1517" s="154">
        <v>75992</v>
      </c>
      <c r="G1517" s="154" t="s">
        <v>8049</v>
      </c>
      <c r="H1517" s="154" t="s">
        <v>820</v>
      </c>
      <c r="I1517" s="154" t="s">
        <v>72</v>
      </c>
      <c r="J1517" s="154" t="s">
        <v>14398</v>
      </c>
      <c r="K1517" s="154" t="s">
        <v>159</v>
      </c>
      <c r="L1517" s="154" t="s">
        <v>14399</v>
      </c>
      <c r="M1517" s="155">
        <v>45890.42291666667</v>
      </c>
      <c r="N1517" s="155">
        <v>45892.40625</v>
      </c>
      <c r="O1517" s="8"/>
      <c r="P1517" s="154" t="s">
        <v>10063</v>
      </c>
      <c r="Q1517" s="154" t="s">
        <v>10063</v>
      </c>
      <c r="R1517" s="154" t="s">
        <v>2973</v>
      </c>
      <c r="S1517" s="154" t="s">
        <v>2973</v>
      </c>
      <c r="T1517" s="154" t="s">
        <v>8052</v>
      </c>
      <c r="U1517" s="154" t="s">
        <v>9429</v>
      </c>
      <c r="V1517" s="154" t="s">
        <v>14400</v>
      </c>
      <c r="W1517" s="154" t="s">
        <v>2967</v>
      </c>
      <c r="X1517" s="8"/>
      <c r="Y1517" s="154" t="s">
        <v>25</v>
      </c>
      <c r="Z1517" s="154" t="str">
        <f>VLOOKUP(D1517,TIPOLOGIA!A:F,5,0)</f>
        <v>TERRESTRE</v>
      </c>
      <c r="AA1517" s="154" t="s">
        <v>950</v>
      </c>
      <c r="AB1517" s="46">
        <v>1</v>
      </c>
      <c r="AC1517" s="87">
        <f>IF(W1517="SOPORTE_TELEFÓNICO",'BASE LIQUIDACION REDEBAN 2025'!$B$19,IF(AND(W1517="VISITA_TÉCNICA",Y1517="TIPO II"),'BASE LIQUIDACION REDEBAN 2025'!$B$18,'BASE LIQUIDACION REDEBAN 2025'!$B$17))</f>
        <v>35779.500569199998</v>
      </c>
      <c r="AD1517" s="87">
        <v>0</v>
      </c>
      <c r="AE1517" s="87">
        <f t="shared" si="23"/>
        <v>35779.500569199998</v>
      </c>
    </row>
    <row r="1518" spans="1:31">
      <c r="A1518" s="154" t="s">
        <v>76</v>
      </c>
      <c r="B1518" s="154" t="str">
        <f>VLOOKUP(A1518,'CENTRO DE COSTOS'!A:D,4,FALSE)</f>
        <v>DIEGO FERNANDO HENAO CARDONA</v>
      </c>
      <c r="C1518" s="154" t="str">
        <f>VLOOKUP(A1518,'CENTRO DE COSTOS'!A:D,2,FALSE)</f>
        <v>0004-0003</v>
      </c>
      <c r="D1518" s="154">
        <v>76001</v>
      </c>
      <c r="E1518" s="154">
        <v>2624165</v>
      </c>
      <c r="F1518" s="154">
        <v>70538</v>
      </c>
      <c r="G1518" s="154" t="s">
        <v>8049</v>
      </c>
      <c r="H1518" s="154" t="s">
        <v>227</v>
      </c>
      <c r="I1518" s="154" t="s">
        <v>76</v>
      </c>
      <c r="J1518" s="154" t="s">
        <v>5321</v>
      </c>
      <c r="K1518" s="154" t="s">
        <v>159</v>
      </c>
      <c r="L1518" s="154" t="s">
        <v>14401</v>
      </c>
      <c r="M1518" s="155">
        <v>45890.416666666664</v>
      </c>
      <c r="N1518" s="155">
        <v>45892.410416666666</v>
      </c>
      <c r="O1518" s="8"/>
      <c r="P1518" s="154" t="s">
        <v>10063</v>
      </c>
      <c r="Q1518" s="154" t="s">
        <v>10063</v>
      </c>
      <c r="R1518" s="154" t="s">
        <v>2973</v>
      </c>
      <c r="S1518" s="154" t="s">
        <v>2973</v>
      </c>
      <c r="T1518" s="154" t="s">
        <v>8052</v>
      </c>
      <c r="U1518" s="154" t="s">
        <v>9429</v>
      </c>
      <c r="V1518" s="154" t="s">
        <v>14402</v>
      </c>
      <c r="W1518" s="154" t="s">
        <v>2967</v>
      </c>
      <c r="X1518" s="8"/>
      <c r="Y1518" s="154" t="s">
        <v>25</v>
      </c>
      <c r="Z1518" s="154" t="str">
        <f>VLOOKUP(D1518,TIPOLOGIA!A:F,5,0)</f>
        <v>TERRESTRE</v>
      </c>
      <c r="AA1518" s="154" t="s">
        <v>513</v>
      </c>
      <c r="AB1518" s="46">
        <v>1</v>
      </c>
      <c r="AC1518" s="87">
        <f>IF(W1518="SOPORTE_TELEFÓNICO",'BASE LIQUIDACION REDEBAN 2025'!$B$19,IF(AND(W1518="VISITA_TÉCNICA",Y1518="TIPO II"),'BASE LIQUIDACION REDEBAN 2025'!$B$18,'BASE LIQUIDACION REDEBAN 2025'!$B$17))</f>
        <v>35779.500569199998</v>
      </c>
      <c r="AD1518" s="87">
        <v>0</v>
      </c>
      <c r="AE1518" s="87">
        <f t="shared" si="23"/>
        <v>35779.500569199998</v>
      </c>
    </row>
    <row r="1519" spans="1:31">
      <c r="A1519" s="154" t="s">
        <v>60</v>
      </c>
      <c r="B1519" s="154" t="str">
        <f>VLOOKUP(A1519,'CENTRO DE COSTOS'!A:D,4,FALSE)</f>
        <v>JUAN SEBASTIÁN RÍOS CASTRILLÓN</v>
      </c>
      <c r="C1519" s="154" t="str">
        <f>VLOOKUP(A1519,'CENTRO DE COSTOS'!A:D,2,FALSE)</f>
        <v>0004-0005</v>
      </c>
      <c r="D1519" s="154">
        <v>27800</v>
      </c>
      <c r="E1519" s="154" t="s">
        <v>14403</v>
      </c>
      <c r="F1519" s="154">
        <v>65533</v>
      </c>
      <c r="G1519" s="154" t="s">
        <v>8049</v>
      </c>
      <c r="H1519" s="154" t="s">
        <v>1388</v>
      </c>
      <c r="I1519" s="154" t="s">
        <v>5382</v>
      </c>
      <c r="J1519" s="154" t="s">
        <v>14213</v>
      </c>
      <c r="K1519" s="154" t="s">
        <v>159</v>
      </c>
      <c r="L1519" s="154" t="s">
        <v>14404</v>
      </c>
      <c r="M1519" s="155">
        <v>45890.408333333333</v>
      </c>
      <c r="N1519" s="155">
        <v>45892.427083333336</v>
      </c>
      <c r="O1519" s="8"/>
      <c r="P1519" s="154" t="s">
        <v>10063</v>
      </c>
      <c r="Q1519" s="154" t="s">
        <v>10063</v>
      </c>
      <c r="R1519" s="154" t="s">
        <v>200</v>
      </c>
      <c r="S1519" s="154" t="s">
        <v>201</v>
      </c>
      <c r="T1519" s="154" t="s">
        <v>8052</v>
      </c>
      <c r="U1519" s="154" t="s">
        <v>9429</v>
      </c>
      <c r="V1519" s="154" t="s">
        <v>14405</v>
      </c>
      <c r="W1519" s="154" t="s">
        <v>10144</v>
      </c>
      <c r="X1519" s="8"/>
      <c r="Y1519" s="154" t="s">
        <v>180</v>
      </c>
      <c r="Z1519" s="154" t="str">
        <f>VLOOKUP(D1519,TIPOLOGIA!A:F,5,0)</f>
        <v>FLUVIAL</v>
      </c>
      <c r="AA1519" s="154" t="s">
        <v>3186</v>
      </c>
      <c r="AB1519" s="46">
        <v>0</v>
      </c>
      <c r="AC1519" s="87">
        <f>IF(W1519="SOPORTE_TELEFÓNICO",'BASE LIQUIDACION REDEBAN 2025'!$B$19,IF(AND(W1519="VISITA_TÉCNICA",Y1519="TIPO II"),'BASE LIQUIDACION REDEBAN 2025'!$B$18,'BASE LIQUIDACION REDEBAN 2025'!$B$17))</f>
        <v>35779.500569199998</v>
      </c>
      <c r="AD1519" s="87">
        <v>0</v>
      </c>
      <c r="AE1519" s="87">
        <f t="shared" si="23"/>
        <v>35779.500569199998</v>
      </c>
    </row>
    <row r="1520" spans="1:31">
      <c r="A1520" s="154" t="s">
        <v>64</v>
      </c>
      <c r="B1520" s="154" t="str">
        <f>VLOOKUP(A1520,'CENTRO DE COSTOS'!A:D,4,FALSE)</f>
        <v>JOSE MAURICIO HERNANDEZ ROJAS</v>
      </c>
      <c r="C1520" s="154" t="str">
        <f>VLOOKUP(A1520,'CENTRO DE COSTOS'!A:D,2,FALSE)</f>
        <v>0004-0001</v>
      </c>
      <c r="D1520" s="154">
        <v>8001</v>
      </c>
      <c r="E1520" s="154">
        <v>2622751</v>
      </c>
      <c r="F1520" s="154">
        <v>77194</v>
      </c>
      <c r="G1520" s="154" t="s">
        <v>8049</v>
      </c>
      <c r="H1520" s="154" t="s">
        <v>389</v>
      </c>
      <c r="I1520" s="154" t="s">
        <v>64</v>
      </c>
      <c r="J1520" s="154" t="s">
        <v>14406</v>
      </c>
      <c r="K1520" s="154" t="s">
        <v>159</v>
      </c>
      <c r="L1520" s="154" t="s">
        <v>14407</v>
      </c>
      <c r="M1520" s="155">
        <v>45890.333333333336</v>
      </c>
      <c r="N1520" s="155">
        <v>45892.429166666669</v>
      </c>
      <c r="O1520" s="8"/>
      <c r="P1520" s="154" t="s">
        <v>10063</v>
      </c>
      <c r="Q1520" s="154" t="s">
        <v>10063</v>
      </c>
      <c r="R1520" s="154" t="s">
        <v>2973</v>
      </c>
      <c r="S1520" s="154" t="s">
        <v>2973</v>
      </c>
      <c r="T1520" s="154" t="s">
        <v>8052</v>
      </c>
      <c r="U1520" s="154" t="s">
        <v>9429</v>
      </c>
      <c r="V1520" s="154" t="s">
        <v>14408</v>
      </c>
      <c r="W1520" s="154" t="s">
        <v>2967</v>
      </c>
      <c r="X1520" s="8"/>
      <c r="Y1520" s="154" t="s">
        <v>25</v>
      </c>
      <c r="Z1520" s="154" t="str">
        <f>VLOOKUP(D1520,TIPOLOGIA!A:F,5,0)</f>
        <v>TERRESTRE</v>
      </c>
      <c r="AA1520" s="154" t="s">
        <v>6089</v>
      </c>
      <c r="AB1520" s="46">
        <v>1</v>
      </c>
      <c r="AC1520" s="87">
        <f>IF(W1520="SOPORTE_TELEFÓNICO",'BASE LIQUIDACION REDEBAN 2025'!$B$19,IF(AND(W1520="VISITA_TÉCNICA",Y1520="TIPO II"),'BASE LIQUIDACION REDEBAN 2025'!$B$18,'BASE LIQUIDACION REDEBAN 2025'!$B$17))</f>
        <v>35779.500569199998</v>
      </c>
      <c r="AD1520" s="87">
        <v>0</v>
      </c>
      <c r="AE1520" s="87">
        <f t="shared" si="23"/>
        <v>35779.500569199998</v>
      </c>
    </row>
    <row r="1521" spans="1:31">
      <c r="A1521" s="154" t="s">
        <v>72</v>
      </c>
      <c r="B1521" s="154" t="str">
        <f>VLOOKUP(A1521,'CENTRO DE COSTOS'!A:D,4,FALSE)</f>
        <v>MIGUEL JULIÁN HERNÁNDEZ GUARÍN</v>
      </c>
      <c r="C1521" s="154" t="str">
        <f>VLOOKUP(A1521,'CENTRO DE COSTOS'!A:D,2,FALSE)</f>
        <v>0004-0008</v>
      </c>
      <c r="D1521" s="154">
        <v>68615</v>
      </c>
      <c r="E1521" s="154">
        <v>2621908</v>
      </c>
      <c r="F1521" s="154">
        <v>69616</v>
      </c>
      <c r="G1521" s="154" t="s">
        <v>8049</v>
      </c>
      <c r="H1521" s="154" t="s">
        <v>820</v>
      </c>
      <c r="I1521" s="154" t="s">
        <v>2998</v>
      </c>
      <c r="J1521" s="154" t="s">
        <v>2999</v>
      </c>
      <c r="K1521" s="154" t="s">
        <v>159</v>
      </c>
      <c r="L1521" s="154" t="s">
        <v>14409</v>
      </c>
      <c r="M1521" s="155">
        <v>45889.713888888888</v>
      </c>
      <c r="N1521" s="155">
        <v>45892.433333333334</v>
      </c>
      <c r="O1521" s="8"/>
      <c r="P1521" s="154" t="s">
        <v>10063</v>
      </c>
      <c r="Q1521" s="154" t="s">
        <v>10063</v>
      </c>
      <c r="R1521" s="154" t="s">
        <v>2973</v>
      </c>
      <c r="S1521" s="154" t="s">
        <v>2973</v>
      </c>
      <c r="T1521" s="154" t="s">
        <v>8052</v>
      </c>
      <c r="U1521" s="154" t="s">
        <v>9429</v>
      </c>
      <c r="V1521" s="154" t="s">
        <v>14410</v>
      </c>
      <c r="W1521" s="154" t="s">
        <v>10144</v>
      </c>
      <c r="X1521" s="8"/>
      <c r="Y1521" s="154" t="s">
        <v>28</v>
      </c>
      <c r="Z1521" s="154" t="str">
        <f>VLOOKUP(D1521,TIPOLOGIA!A:F,5,0)</f>
        <v>TERRESTRE</v>
      </c>
      <c r="AA1521" s="154" t="s">
        <v>1016</v>
      </c>
      <c r="AB1521" s="46">
        <v>0</v>
      </c>
      <c r="AC1521" s="87">
        <f>IF(W1521="SOPORTE_TELEFÓNICO",'BASE LIQUIDACION REDEBAN 2025'!$B$19,IF(AND(W1521="VISITA_TÉCNICA",Y1521="TIPO II"),'BASE LIQUIDACION REDEBAN 2025'!$B$18,'BASE LIQUIDACION REDEBAN 2025'!$B$17))</f>
        <v>35779.500569199998</v>
      </c>
      <c r="AD1521" s="87">
        <v>0</v>
      </c>
      <c r="AE1521" s="87">
        <f t="shared" si="23"/>
        <v>35779.500569199998</v>
      </c>
    </row>
    <row r="1522" spans="1:31">
      <c r="A1522" s="154" t="s">
        <v>68</v>
      </c>
      <c r="B1522" s="154" t="str">
        <f>VLOOKUP(A1522,'CENTRO DE COSTOS'!A:D,4,FALSE)</f>
        <v>WILLIAM ASDRUBAL ROZO ROZO</v>
      </c>
      <c r="C1522" s="154" t="str">
        <f>VLOOKUP(A1522,'CENTRO DE COSTOS'!A:D,2,FALSE)</f>
        <v>0004-0004</v>
      </c>
      <c r="D1522" s="154">
        <v>11001</v>
      </c>
      <c r="E1522" s="154">
        <v>2621850</v>
      </c>
      <c r="F1522" s="154">
        <v>71500</v>
      </c>
      <c r="G1522" s="154" t="s">
        <v>8049</v>
      </c>
      <c r="H1522" s="154" t="s">
        <v>470</v>
      </c>
      <c r="I1522" s="154" t="s">
        <v>68</v>
      </c>
      <c r="J1522" s="154" t="s">
        <v>14411</v>
      </c>
      <c r="K1522" s="154" t="s">
        <v>159</v>
      </c>
      <c r="L1522" s="154" t="s">
        <v>14412</v>
      </c>
      <c r="M1522" s="155">
        <v>45889.727083333331</v>
      </c>
      <c r="N1522" s="155">
        <v>45892.435416666667</v>
      </c>
      <c r="O1522" s="8"/>
      <c r="P1522" s="154" t="s">
        <v>10063</v>
      </c>
      <c r="Q1522" s="154" t="s">
        <v>10063</v>
      </c>
      <c r="R1522" s="154" t="s">
        <v>200</v>
      </c>
      <c r="S1522" s="154" t="s">
        <v>739</v>
      </c>
      <c r="T1522" s="154" t="s">
        <v>8052</v>
      </c>
      <c r="U1522" s="154" t="s">
        <v>9429</v>
      </c>
      <c r="V1522" s="154" t="s">
        <v>14413</v>
      </c>
      <c r="W1522" s="154" t="s">
        <v>2967</v>
      </c>
      <c r="X1522" s="8"/>
      <c r="Y1522" s="154" t="s">
        <v>25</v>
      </c>
      <c r="Z1522" s="154" t="str">
        <f>VLOOKUP(D1522,TIPOLOGIA!A:F,5,0)</f>
        <v>TERRESTRE</v>
      </c>
      <c r="AA1522" s="154" t="s">
        <v>682</v>
      </c>
      <c r="AB1522" s="46">
        <v>1</v>
      </c>
      <c r="AC1522" s="87">
        <f>IF(W1522="SOPORTE_TELEFÓNICO",'BASE LIQUIDACION REDEBAN 2025'!$B$19,IF(AND(W1522="VISITA_TÉCNICA",Y1522="TIPO II"),'BASE LIQUIDACION REDEBAN 2025'!$B$18,'BASE LIQUIDACION REDEBAN 2025'!$B$17))</f>
        <v>35779.500569199998</v>
      </c>
      <c r="AD1522" s="87">
        <v>0</v>
      </c>
      <c r="AE1522" s="87">
        <f t="shared" si="23"/>
        <v>35779.500569199998</v>
      </c>
    </row>
    <row r="1523" spans="1:31">
      <c r="A1523" s="154" t="s">
        <v>72</v>
      </c>
      <c r="B1523" s="154" t="str">
        <f>VLOOKUP(A1523,'CENTRO DE COSTOS'!A:D,4,FALSE)</f>
        <v>MIGUEL JULIÁN HERNÁNDEZ GUARÍN</v>
      </c>
      <c r="C1523" s="154" t="str">
        <f>VLOOKUP(A1523,'CENTRO DE COSTOS'!A:D,2,FALSE)</f>
        <v>0004-0008</v>
      </c>
      <c r="D1523" s="154">
        <v>68615</v>
      </c>
      <c r="E1523" s="154">
        <v>2621832</v>
      </c>
      <c r="F1523" s="154">
        <v>47588</v>
      </c>
      <c r="G1523" s="154" t="s">
        <v>8049</v>
      </c>
      <c r="H1523" s="154" t="s">
        <v>820</v>
      </c>
      <c r="I1523" s="154" t="s">
        <v>2998</v>
      </c>
      <c r="J1523" s="154" t="s">
        <v>14414</v>
      </c>
      <c r="K1523" s="154" t="s">
        <v>159</v>
      </c>
      <c r="L1523" s="154" t="s">
        <v>14415</v>
      </c>
      <c r="M1523" s="155">
        <v>45889.719444444447</v>
      </c>
      <c r="N1523" s="155">
        <v>45892.438194444447</v>
      </c>
      <c r="O1523" s="8"/>
      <c r="P1523" s="154" t="s">
        <v>10063</v>
      </c>
      <c r="Q1523" s="154" t="s">
        <v>10063</v>
      </c>
      <c r="R1523" s="154" t="s">
        <v>2973</v>
      </c>
      <c r="S1523" s="154" t="s">
        <v>2973</v>
      </c>
      <c r="T1523" s="154" t="s">
        <v>8052</v>
      </c>
      <c r="U1523" s="154" t="s">
        <v>9429</v>
      </c>
      <c r="V1523" s="154" t="s">
        <v>14416</v>
      </c>
      <c r="W1523" s="154" t="s">
        <v>10144</v>
      </c>
      <c r="X1523" s="8"/>
      <c r="Y1523" s="154" t="s">
        <v>28</v>
      </c>
      <c r="Z1523" s="154" t="str">
        <f>VLOOKUP(D1523,TIPOLOGIA!A:F,5,0)</f>
        <v>TERRESTRE</v>
      </c>
      <c r="AA1523" s="154" t="s">
        <v>1016</v>
      </c>
      <c r="AB1523" s="46">
        <v>0</v>
      </c>
      <c r="AC1523" s="87">
        <f>IF(W1523="SOPORTE_TELEFÓNICO",'BASE LIQUIDACION REDEBAN 2025'!$B$19,IF(AND(W1523="VISITA_TÉCNICA",Y1523="TIPO II"),'BASE LIQUIDACION REDEBAN 2025'!$B$18,'BASE LIQUIDACION REDEBAN 2025'!$B$17))</f>
        <v>35779.500569199998</v>
      </c>
      <c r="AD1523" s="87">
        <v>0</v>
      </c>
      <c r="AE1523" s="87">
        <f t="shared" si="23"/>
        <v>35779.500569199998</v>
      </c>
    </row>
    <row r="1524" spans="1:31">
      <c r="A1524" s="154" t="s">
        <v>68</v>
      </c>
      <c r="B1524" s="154" t="str">
        <f>VLOOKUP(A1524,'CENTRO DE COSTOS'!A:D,4,FALSE)</f>
        <v>WILLIAM ASDRUBAL ROZO ROZO</v>
      </c>
      <c r="C1524" s="154" t="str">
        <f>VLOOKUP(A1524,'CENTRO DE COSTOS'!A:D,2,FALSE)</f>
        <v>0004-0004</v>
      </c>
      <c r="D1524" s="154">
        <v>11001</v>
      </c>
      <c r="E1524" s="154">
        <v>2622074</v>
      </c>
      <c r="F1524" s="154">
        <v>37041</v>
      </c>
      <c r="G1524" s="154" t="s">
        <v>8049</v>
      </c>
      <c r="H1524" s="154" t="s">
        <v>470</v>
      </c>
      <c r="I1524" s="154" t="s">
        <v>68</v>
      </c>
      <c r="J1524" s="154" t="s">
        <v>14417</v>
      </c>
      <c r="K1524" s="154" t="s">
        <v>159</v>
      </c>
      <c r="L1524" s="154" t="s">
        <v>14418</v>
      </c>
      <c r="M1524" s="155">
        <v>45890.333333333336</v>
      </c>
      <c r="N1524" s="155">
        <v>45892.44027777778</v>
      </c>
      <c r="O1524" s="8"/>
      <c r="P1524" s="154" t="s">
        <v>10063</v>
      </c>
      <c r="Q1524" s="154" t="s">
        <v>10063</v>
      </c>
      <c r="R1524" s="154" t="s">
        <v>2973</v>
      </c>
      <c r="S1524" s="154" t="s">
        <v>2973</v>
      </c>
      <c r="T1524" s="154" t="s">
        <v>8052</v>
      </c>
      <c r="U1524" s="154" t="s">
        <v>9429</v>
      </c>
      <c r="V1524" s="154" t="s">
        <v>14419</v>
      </c>
      <c r="W1524" s="154" t="s">
        <v>2967</v>
      </c>
      <c r="X1524" s="8"/>
      <c r="Y1524" s="154" t="s">
        <v>25</v>
      </c>
      <c r="Z1524" s="154" t="str">
        <f>VLOOKUP(D1524,TIPOLOGIA!A:F,5,0)</f>
        <v>TERRESTRE</v>
      </c>
      <c r="AA1524" s="154" t="s">
        <v>2153</v>
      </c>
      <c r="AB1524" s="46">
        <v>1</v>
      </c>
      <c r="AC1524" s="87">
        <f>IF(W1524="SOPORTE_TELEFÓNICO",'BASE LIQUIDACION REDEBAN 2025'!$B$19,IF(AND(W1524="VISITA_TÉCNICA",Y1524="TIPO II"),'BASE LIQUIDACION REDEBAN 2025'!$B$18,'BASE LIQUIDACION REDEBAN 2025'!$B$17))</f>
        <v>35779.500569199998</v>
      </c>
      <c r="AD1524" s="87">
        <v>0</v>
      </c>
      <c r="AE1524" s="87">
        <f t="shared" si="23"/>
        <v>35779.500569199998</v>
      </c>
    </row>
    <row r="1525" spans="1:31">
      <c r="A1525" s="154" t="s">
        <v>81</v>
      </c>
      <c r="B1525" s="154" t="str">
        <f>VLOOKUP(A1525,'CENTRO DE COSTOS'!A:D,4,FALSE)</f>
        <v>MIGUEL JULIÁN HERNÁNDEZ GUARÍN</v>
      </c>
      <c r="C1525" s="154" t="str">
        <f>VLOOKUP(A1525,'CENTRO DE COSTOS'!A:D,2,FALSE)</f>
        <v>0004-0008</v>
      </c>
      <c r="D1525" s="154">
        <v>54001</v>
      </c>
      <c r="E1525" s="154">
        <v>2618402</v>
      </c>
      <c r="F1525" s="154">
        <v>58266</v>
      </c>
      <c r="G1525" s="154" t="s">
        <v>8049</v>
      </c>
      <c r="H1525" s="154" t="s">
        <v>317</v>
      </c>
      <c r="I1525" s="154" t="s">
        <v>81</v>
      </c>
      <c r="J1525" s="154" t="s">
        <v>2548</v>
      </c>
      <c r="K1525" s="154" t="s">
        <v>159</v>
      </c>
      <c r="L1525" s="154" t="s">
        <v>14420</v>
      </c>
      <c r="M1525" s="155">
        <v>45889.461111111108</v>
      </c>
      <c r="N1525" s="155">
        <v>45892.445138888892</v>
      </c>
      <c r="O1525" s="8"/>
      <c r="P1525" s="154" t="s">
        <v>10063</v>
      </c>
      <c r="Q1525" s="154" t="s">
        <v>10063</v>
      </c>
      <c r="R1525" s="154" t="s">
        <v>200</v>
      </c>
      <c r="S1525" s="154" t="s">
        <v>201</v>
      </c>
      <c r="T1525" s="154" t="s">
        <v>8052</v>
      </c>
      <c r="U1525" s="154" t="s">
        <v>9429</v>
      </c>
      <c r="V1525" s="154" t="s">
        <v>14421</v>
      </c>
      <c r="W1525" s="154" t="s">
        <v>2967</v>
      </c>
      <c r="X1525" s="8"/>
      <c r="Y1525" s="154" t="s">
        <v>25</v>
      </c>
      <c r="Z1525" s="154" t="str">
        <f>VLOOKUP(D1525,TIPOLOGIA!A:F,5,0)</f>
        <v>TERRESTRE</v>
      </c>
      <c r="AA1525" s="154" t="s">
        <v>401</v>
      </c>
      <c r="AB1525" s="46">
        <v>1</v>
      </c>
      <c r="AC1525" s="87">
        <f>IF(W1525="SOPORTE_TELEFÓNICO",'BASE LIQUIDACION REDEBAN 2025'!$B$19,IF(AND(W1525="VISITA_TÉCNICA",Y1525="TIPO II"),'BASE LIQUIDACION REDEBAN 2025'!$B$18,'BASE LIQUIDACION REDEBAN 2025'!$B$17))</f>
        <v>35779.500569199998</v>
      </c>
      <c r="AD1525" s="87">
        <v>0</v>
      </c>
      <c r="AE1525" s="87">
        <f t="shared" si="23"/>
        <v>35779.500569199998</v>
      </c>
    </row>
    <row r="1526" spans="1:31">
      <c r="A1526" s="154" t="s">
        <v>76</v>
      </c>
      <c r="B1526" s="154" t="str">
        <f>VLOOKUP(A1526,'CENTRO DE COSTOS'!A:D,4,FALSE)</f>
        <v>DIEGO FERNANDO HENAO CARDONA</v>
      </c>
      <c r="C1526" s="154" t="str">
        <f>VLOOKUP(A1526,'CENTRO DE COSTOS'!A:D,2,FALSE)</f>
        <v>0004-0003</v>
      </c>
      <c r="D1526" s="154">
        <v>76001</v>
      </c>
      <c r="E1526" s="154">
        <v>2620385</v>
      </c>
      <c r="F1526" s="154">
        <v>79290</v>
      </c>
      <c r="G1526" s="154" t="s">
        <v>8049</v>
      </c>
      <c r="H1526" s="154" t="s">
        <v>227</v>
      </c>
      <c r="I1526" s="154" t="s">
        <v>76</v>
      </c>
      <c r="J1526" s="154" t="s">
        <v>14422</v>
      </c>
      <c r="K1526" s="154" t="s">
        <v>159</v>
      </c>
      <c r="L1526" s="154" t="s">
        <v>14423</v>
      </c>
      <c r="M1526" s="155">
        <v>45889.628472222219</v>
      </c>
      <c r="N1526" s="155">
        <v>45892.450694444444</v>
      </c>
      <c r="O1526" s="8"/>
      <c r="P1526" s="154" t="s">
        <v>10063</v>
      </c>
      <c r="Q1526" s="154" t="s">
        <v>10063</v>
      </c>
      <c r="R1526" s="154" t="s">
        <v>2973</v>
      </c>
      <c r="S1526" s="154" t="s">
        <v>2973</v>
      </c>
      <c r="T1526" s="154" t="s">
        <v>8052</v>
      </c>
      <c r="U1526" s="154" t="s">
        <v>9429</v>
      </c>
      <c r="V1526" s="154" t="s">
        <v>14424</v>
      </c>
      <c r="W1526" s="154" t="s">
        <v>2967</v>
      </c>
      <c r="X1526" s="8"/>
      <c r="Y1526" s="154" t="s">
        <v>25</v>
      </c>
      <c r="Z1526" s="154" t="str">
        <f>VLOOKUP(D1526,TIPOLOGIA!A:F,5,0)</f>
        <v>TERRESTRE</v>
      </c>
      <c r="AA1526" s="154" t="s">
        <v>9600</v>
      </c>
      <c r="AB1526" s="46">
        <v>1</v>
      </c>
      <c r="AC1526" s="87">
        <f>IF(W1526="SOPORTE_TELEFÓNICO",'BASE LIQUIDACION REDEBAN 2025'!$B$19,IF(AND(W1526="VISITA_TÉCNICA",Y1526="TIPO II"),'BASE LIQUIDACION REDEBAN 2025'!$B$18,'BASE LIQUIDACION REDEBAN 2025'!$B$17))</f>
        <v>35779.500569199998</v>
      </c>
      <c r="AD1526" s="87">
        <v>0</v>
      </c>
      <c r="AE1526" s="87">
        <f t="shared" si="23"/>
        <v>35779.500569199998</v>
      </c>
    </row>
    <row r="1527" spans="1:31">
      <c r="A1527" s="154" t="s">
        <v>68</v>
      </c>
      <c r="B1527" s="154" t="str">
        <f>VLOOKUP(A1527,'CENTRO DE COSTOS'!A:D,4,FALSE)</f>
        <v>WILLIAM ASDRUBAL ROZO ROZO</v>
      </c>
      <c r="C1527" s="154" t="str">
        <f>VLOOKUP(A1527,'CENTRO DE COSTOS'!A:D,2,FALSE)</f>
        <v>0004-0004</v>
      </c>
      <c r="D1527" s="154">
        <v>25430</v>
      </c>
      <c r="E1527" s="154">
        <v>2618563</v>
      </c>
      <c r="F1527" s="154">
        <v>72693</v>
      </c>
      <c r="G1527" s="154" t="s">
        <v>8049</v>
      </c>
      <c r="H1527" s="154" t="s">
        <v>470</v>
      </c>
      <c r="I1527" s="154" t="s">
        <v>2682</v>
      </c>
      <c r="J1527" s="154" t="s">
        <v>6647</v>
      </c>
      <c r="K1527" s="154" t="s">
        <v>159</v>
      </c>
      <c r="L1527" s="154" t="s">
        <v>14425</v>
      </c>
      <c r="M1527" s="155">
        <v>45889.472916666666</v>
      </c>
      <c r="N1527" s="155">
        <v>45892.455555555556</v>
      </c>
      <c r="O1527" s="8"/>
      <c r="P1527" s="154" t="s">
        <v>10063</v>
      </c>
      <c r="Q1527" s="154" t="s">
        <v>10063</v>
      </c>
      <c r="R1527" s="154" t="s">
        <v>2973</v>
      </c>
      <c r="S1527" s="154" t="s">
        <v>2973</v>
      </c>
      <c r="T1527" s="154" t="s">
        <v>8052</v>
      </c>
      <c r="U1527" s="154" t="s">
        <v>9429</v>
      </c>
      <c r="V1527" s="154" t="s">
        <v>14426</v>
      </c>
      <c r="W1527" s="154" t="s">
        <v>2967</v>
      </c>
      <c r="X1527" s="8"/>
      <c r="Y1527" s="154" t="s">
        <v>28</v>
      </c>
      <c r="Z1527" s="154" t="str">
        <f>VLOOKUP(D1527,TIPOLOGIA!A:F,5,0)</f>
        <v>TERRESTRE</v>
      </c>
      <c r="AA1527" s="154" t="s">
        <v>538</v>
      </c>
      <c r="AB1527" s="46">
        <v>1</v>
      </c>
      <c r="AC1527" s="87">
        <f>IF(W1527="SOPORTE_TELEFÓNICO",'BASE LIQUIDACION REDEBAN 2025'!$B$19,IF(AND(W1527="VISITA_TÉCNICA",Y1527="TIPO II"),'BASE LIQUIDACION REDEBAN 2025'!$B$18,'BASE LIQUIDACION REDEBAN 2025'!$B$17))</f>
        <v>67654.12000000001</v>
      </c>
      <c r="AD1527" s="87">
        <v>0</v>
      </c>
      <c r="AE1527" s="87">
        <f t="shared" si="23"/>
        <v>67654.12000000001</v>
      </c>
    </row>
    <row r="1528" spans="1:31">
      <c r="A1528" s="154" t="s">
        <v>68</v>
      </c>
      <c r="B1528" s="154" t="str">
        <f>VLOOKUP(A1528,'CENTRO DE COSTOS'!A:D,4,FALSE)</f>
        <v>WILLIAM ASDRUBAL ROZO ROZO</v>
      </c>
      <c r="C1528" s="154" t="str">
        <f>VLOOKUP(A1528,'CENTRO DE COSTOS'!A:D,2,FALSE)</f>
        <v>0004-0004</v>
      </c>
      <c r="D1528" s="154">
        <v>11001</v>
      </c>
      <c r="E1528" s="154">
        <v>2618849</v>
      </c>
      <c r="F1528" s="154">
        <v>41306</v>
      </c>
      <c r="G1528" s="154" t="s">
        <v>8049</v>
      </c>
      <c r="H1528" s="154" t="s">
        <v>470</v>
      </c>
      <c r="I1528" s="154" t="s">
        <v>68</v>
      </c>
      <c r="J1528" s="154" t="s">
        <v>5788</v>
      </c>
      <c r="K1528" s="154" t="s">
        <v>159</v>
      </c>
      <c r="L1528" s="154" t="s">
        <v>14427</v>
      </c>
      <c r="M1528" s="155">
        <v>45889.487500000003</v>
      </c>
      <c r="N1528" s="155">
        <v>45892.459027777775</v>
      </c>
      <c r="O1528" s="8"/>
      <c r="P1528" s="154" t="s">
        <v>10063</v>
      </c>
      <c r="Q1528" s="154" t="s">
        <v>10063</v>
      </c>
      <c r="R1528" s="154" t="s">
        <v>2973</v>
      </c>
      <c r="S1528" s="154" t="s">
        <v>2973</v>
      </c>
      <c r="T1528" s="154" t="s">
        <v>8052</v>
      </c>
      <c r="U1528" s="154" t="s">
        <v>9429</v>
      </c>
      <c r="V1528" s="154" t="s">
        <v>14428</v>
      </c>
      <c r="W1528" s="154" t="s">
        <v>2967</v>
      </c>
      <c r="X1528" s="8"/>
      <c r="Y1528" s="154" t="s">
        <v>25</v>
      </c>
      <c r="Z1528" s="154" t="str">
        <f>VLOOKUP(D1528,TIPOLOGIA!A:F,5,0)</f>
        <v>TERRESTRE</v>
      </c>
      <c r="AA1528" s="154" t="s">
        <v>2153</v>
      </c>
      <c r="AB1528" s="46">
        <v>1</v>
      </c>
      <c r="AC1528" s="87">
        <f>IF(W1528="SOPORTE_TELEFÓNICO",'BASE LIQUIDACION REDEBAN 2025'!$B$19,IF(AND(W1528="VISITA_TÉCNICA",Y1528="TIPO II"),'BASE LIQUIDACION REDEBAN 2025'!$B$18,'BASE LIQUIDACION REDEBAN 2025'!$B$17))</f>
        <v>35779.500569199998</v>
      </c>
      <c r="AD1528" s="87">
        <v>0</v>
      </c>
      <c r="AE1528" s="87">
        <f t="shared" si="23"/>
        <v>35779.500569199998</v>
      </c>
    </row>
    <row r="1529" spans="1:31">
      <c r="A1529" s="154" t="s">
        <v>99</v>
      </c>
      <c r="B1529" s="154" t="str">
        <f>VLOOKUP(A1529,'CENTRO DE COSTOS'!A:D,4,FALSE)</f>
        <v>JOSE MAURICIO HERNANDEZ ROJAS</v>
      </c>
      <c r="C1529" s="154" t="str">
        <f>VLOOKUP(A1529,'CENTRO DE COSTOS'!A:D,2,FALSE)</f>
        <v>0004-0001</v>
      </c>
      <c r="D1529" s="154">
        <v>20001</v>
      </c>
      <c r="E1529" s="154">
        <v>2619598</v>
      </c>
      <c r="F1529" s="154">
        <v>79152</v>
      </c>
      <c r="G1529" s="154" t="s">
        <v>8049</v>
      </c>
      <c r="H1529" s="154" t="s">
        <v>440</v>
      </c>
      <c r="I1529" s="154" t="s">
        <v>99</v>
      </c>
      <c r="J1529" s="154" t="s">
        <v>14429</v>
      </c>
      <c r="K1529" s="154" t="s">
        <v>159</v>
      </c>
      <c r="L1529" s="154" t="s">
        <v>14430</v>
      </c>
      <c r="M1529" s="155">
        <v>45889.564583333333</v>
      </c>
      <c r="N1529" s="155">
        <v>45892.462500000001</v>
      </c>
      <c r="O1529" s="8"/>
      <c r="P1529" s="154" t="s">
        <v>10063</v>
      </c>
      <c r="Q1529" s="154" t="s">
        <v>10063</v>
      </c>
      <c r="R1529" s="154" t="s">
        <v>2973</v>
      </c>
      <c r="S1529" s="154" t="s">
        <v>2973</v>
      </c>
      <c r="T1529" s="154" t="s">
        <v>8052</v>
      </c>
      <c r="U1529" s="154" t="s">
        <v>9429</v>
      </c>
      <c r="V1529" s="154" t="s">
        <v>14431</v>
      </c>
      <c r="W1529" s="154" t="s">
        <v>2967</v>
      </c>
      <c r="X1529" s="8"/>
      <c r="Y1529" s="154" t="s">
        <v>25</v>
      </c>
      <c r="Z1529" s="154" t="str">
        <f>VLOOKUP(D1529,TIPOLOGIA!A:F,5,0)</f>
        <v>TERRESTRE</v>
      </c>
      <c r="AA1529" s="154" t="s">
        <v>1743</v>
      </c>
      <c r="AB1529" s="46">
        <v>1</v>
      </c>
      <c r="AC1529" s="87">
        <f>IF(W1529="SOPORTE_TELEFÓNICO",'BASE LIQUIDACION REDEBAN 2025'!$B$19,IF(AND(W1529="VISITA_TÉCNICA",Y1529="TIPO II"),'BASE LIQUIDACION REDEBAN 2025'!$B$18,'BASE LIQUIDACION REDEBAN 2025'!$B$17))</f>
        <v>35779.500569199998</v>
      </c>
      <c r="AD1529" s="87">
        <v>0</v>
      </c>
      <c r="AE1529" s="87">
        <f t="shared" si="23"/>
        <v>35779.500569199998</v>
      </c>
    </row>
    <row r="1530" spans="1:31">
      <c r="A1530" s="154" t="s">
        <v>68</v>
      </c>
      <c r="B1530" s="154" t="str">
        <f>VLOOKUP(A1530,'CENTRO DE COSTOS'!A:D,4,FALSE)</f>
        <v>WILLIAM ASDRUBAL ROZO ROZO</v>
      </c>
      <c r="C1530" s="154" t="str">
        <f>VLOOKUP(A1530,'CENTRO DE COSTOS'!A:D,2,FALSE)</f>
        <v>0004-0004</v>
      </c>
      <c r="D1530" s="154">
        <v>11001</v>
      </c>
      <c r="E1530" s="154">
        <v>2617901</v>
      </c>
      <c r="F1530" s="154">
        <v>80118</v>
      </c>
      <c r="G1530" s="154" t="s">
        <v>8049</v>
      </c>
      <c r="H1530" s="154" t="s">
        <v>470</v>
      </c>
      <c r="I1530" s="154" t="s">
        <v>68</v>
      </c>
      <c r="J1530" s="154" t="s">
        <v>11656</v>
      </c>
      <c r="K1530" s="154" t="s">
        <v>159</v>
      </c>
      <c r="L1530" s="154" t="s">
        <v>14432</v>
      </c>
      <c r="M1530" s="155">
        <v>45889.428472222222</v>
      </c>
      <c r="N1530" s="155">
        <v>45892.508333333331</v>
      </c>
      <c r="O1530" s="8"/>
      <c r="P1530" s="154" t="s">
        <v>10063</v>
      </c>
      <c r="Q1530" s="154" t="s">
        <v>10063</v>
      </c>
      <c r="R1530" s="154" t="s">
        <v>2973</v>
      </c>
      <c r="S1530" s="154" t="s">
        <v>2973</v>
      </c>
      <c r="T1530" s="154" t="s">
        <v>8052</v>
      </c>
      <c r="U1530" s="154" t="s">
        <v>9429</v>
      </c>
      <c r="V1530" s="154" t="s">
        <v>14433</v>
      </c>
      <c r="W1530" s="154" t="s">
        <v>2967</v>
      </c>
      <c r="X1530" s="8"/>
      <c r="Y1530" s="154" t="s">
        <v>25</v>
      </c>
      <c r="Z1530" s="154" t="str">
        <f>VLOOKUP(D1530,TIPOLOGIA!A:F,5,0)</f>
        <v>TERRESTRE</v>
      </c>
      <c r="AA1530" s="154" t="s">
        <v>877</v>
      </c>
      <c r="AB1530" s="46">
        <v>1</v>
      </c>
      <c r="AC1530" s="87">
        <f>IF(W1530="SOPORTE_TELEFÓNICO",'BASE LIQUIDACION REDEBAN 2025'!$B$19,IF(AND(W1530="VISITA_TÉCNICA",Y1530="TIPO II"),'BASE LIQUIDACION REDEBAN 2025'!$B$18,'BASE LIQUIDACION REDEBAN 2025'!$B$17))</f>
        <v>35779.500569199998</v>
      </c>
      <c r="AD1530" s="87">
        <v>0</v>
      </c>
      <c r="AE1530" s="87">
        <f t="shared" si="23"/>
        <v>35779.500569199998</v>
      </c>
    </row>
    <row r="1531" spans="1:31">
      <c r="A1531" s="154" t="s">
        <v>93</v>
      </c>
      <c r="B1531" s="154" t="str">
        <f>VLOOKUP(A1531,'CENTRO DE COSTOS'!A:D,4,FALSE)</f>
        <v>DIEGO FERNANDO HENAO CARDONA</v>
      </c>
      <c r="C1531" s="154" t="str">
        <f>VLOOKUP(A1531,'CENTRO DE COSTOS'!A:D,2,FALSE)</f>
        <v>0004-0003</v>
      </c>
      <c r="D1531" s="154">
        <v>52573</v>
      </c>
      <c r="E1531" s="154">
        <v>2619110</v>
      </c>
      <c r="F1531" s="154">
        <v>62115</v>
      </c>
      <c r="G1531" s="154" t="s">
        <v>8049</v>
      </c>
      <c r="H1531" s="154" t="s">
        <v>174</v>
      </c>
      <c r="I1531" s="154" t="s">
        <v>14434</v>
      </c>
      <c r="J1531" s="154" t="s">
        <v>14435</v>
      </c>
      <c r="K1531" s="154" t="s">
        <v>159</v>
      </c>
      <c r="L1531" s="154" t="s">
        <v>14436</v>
      </c>
      <c r="M1531" s="155">
        <v>45889.499305555553</v>
      </c>
      <c r="N1531" s="155">
        <v>45892.510416666664</v>
      </c>
      <c r="O1531" s="8"/>
      <c r="P1531" s="154" t="s">
        <v>10063</v>
      </c>
      <c r="Q1531" s="154" t="s">
        <v>10063</v>
      </c>
      <c r="R1531" s="154" t="s">
        <v>2973</v>
      </c>
      <c r="S1531" s="154" t="s">
        <v>2973</v>
      </c>
      <c r="T1531" s="154" t="s">
        <v>8052</v>
      </c>
      <c r="U1531" s="154" t="s">
        <v>9429</v>
      </c>
      <c r="V1531" s="154" t="s">
        <v>14437</v>
      </c>
      <c r="W1531" s="154" t="s">
        <v>10144</v>
      </c>
      <c r="X1531" s="8"/>
      <c r="Y1531" s="154" t="s">
        <v>28</v>
      </c>
      <c r="Z1531" s="154" t="str">
        <f>VLOOKUP(D1531,TIPOLOGIA!A:F,5,0)</f>
        <v>TERRESTRE</v>
      </c>
      <c r="AA1531" s="154" t="s">
        <v>182</v>
      </c>
      <c r="AB1531" s="46">
        <v>0</v>
      </c>
      <c r="AC1531" s="87">
        <f>IF(W1531="SOPORTE_TELEFÓNICO",'BASE LIQUIDACION REDEBAN 2025'!$B$19,IF(AND(W1531="VISITA_TÉCNICA",Y1531="TIPO II"),'BASE LIQUIDACION REDEBAN 2025'!$B$18,'BASE LIQUIDACION REDEBAN 2025'!$B$17))</f>
        <v>35779.500569199998</v>
      </c>
      <c r="AD1531" s="87">
        <v>0</v>
      </c>
      <c r="AE1531" s="87">
        <f t="shared" si="23"/>
        <v>35779.500569199998</v>
      </c>
    </row>
    <row r="1532" spans="1:31">
      <c r="A1532" s="154" t="s">
        <v>68</v>
      </c>
      <c r="B1532" s="154" t="str">
        <f>VLOOKUP(A1532,'CENTRO DE COSTOS'!A:D,4,FALSE)</f>
        <v>WILLIAM ASDRUBAL ROZO ROZO</v>
      </c>
      <c r="C1532" s="154" t="str">
        <f>VLOOKUP(A1532,'CENTRO DE COSTOS'!A:D,2,FALSE)</f>
        <v>0004-0004</v>
      </c>
      <c r="D1532" s="154">
        <v>11001</v>
      </c>
      <c r="E1532" s="154">
        <v>2617672</v>
      </c>
      <c r="F1532" s="154">
        <v>79352</v>
      </c>
      <c r="G1532" s="154" t="s">
        <v>8049</v>
      </c>
      <c r="H1532" s="154" t="s">
        <v>470</v>
      </c>
      <c r="I1532" s="154" t="s">
        <v>68</v>
      </c>
      <c r="J1532" s="154" t="s">
        <v>14438</v>
      </c>
      <c r="K1532" s="154" t="s">
        <v>159</v>
      </c>
      <c r="L1532" s="154" t="s">
        <v>14439</v>
      </c>
      <c r="M1532" s="155">
        <v>45889.423611111109</v>
      </c>
      <c r="N1532" s="155">
        <v>45892.511805555558</v>
      </c>
      <c r="O1532" s="8"/>
      <c r="P1532" s="154" t="s">
        <v>10063</v>
      </c>
      <c r="Q1532" s="154" t="s">
        <v>10063</v>
      </c>
      <c r="R1532" s="154" t="s">
        <v>2973</v>
      </c>
      <c r="S1532" s="154" t="s">
        <v>2973</v>
      </c>
      <c r="T1532" s="154" t="s">
        <v>8052</v>
      </c>
      <c r="U1532" s="154" t="s">
        <v>9429</v>
      </c>
      <c r="V1532" s="154" t="s">
        <v>14440</v>
      </c>
      <c r="W1532" s="154" t="s">
        <v>2967</v>
      </c>
      <c r="X1532" s="8"/>
      <c r="Y1532" s="154" t="s">
        <v>25</v>
      </c>
      <c r="Z1532" s="154" t="str">
        <f>VLOOKUP(D1532,TIPOLOGIA!A:F,5,0)</f>
        <v>TERRESTRE</v>
      </c>
      <c r="AA1532" s="154" t="s">
        <v>2089</v>
      </c>
      <c r="AB1532" s="46">
        <v>1</v>
      </c>
      <c r="AC1532" s="87">
        <f>IF(W1532="SOPORTE_TELEFÓNICO",'BASE LIQUIDACION REDEBAN 2025'!$B$19,IF(AND(W1532="VISITA_TÉCNICA",Y1532="TIPO II"),'BASE LIQUIDACION REDEBAN 2025'!$B$18,'BASE LIQUIDACION REDEBAN 2025'!$B$17))</f>
        <v>35779.500569199998</v>
      </c>
      <c r="AD1532" s="87">
        <v>0</v>
      </c>
      <c r="AE1532" s="87">
        <f t="shared" si="23"/>
        <v>35779.500569199998</v>
      </c>
    </row>
    <row r="1533" spans="1:31">
      <c r="A1533" s="154" t="s">
        <v>64</v>
      </c>
      <c r="B1533" s="154" t="str">
        <f>VLOOKUP(A1533,'CENTRO DE COSTOS'!A:D,4,FALSE)</f>
        <v>JOSE MAURICIO HERNANDEZ ROJAS</v>
      </c>
      <c r="C1533" s="154" t="str">
        <f>VLOOKUP(A1533,'CENTRO DE COSTOS'!A:D,2,FALSE)</f>
        <v>0004-0001</v>
      </c>
      <c r="D1533" s="154">
        <v>8001</v>
      </c>
      <c r="E1533" s="154">
        <v>2617695</v>
      </c>
      <c r="F1533" s="154">
        <v>79840</v>
      </c>
      <c r="G1533" s="154" t="s">
        <v>8049</v>
      </c>
      <c r="H1533" s="154" t="s">
        <v>389</v>
      </c>
      <c r="I1533" s="154" t="s">
        <v>64</v>
      </c>
      <c r="J1533" s="154" t="s">
        <v>14441</v>
      </c>
      <c r="K1533" s="154" t="s">
        <v>159</v>
      </c>
      <c r="L1533" s="154" t="s">
        <v>14442</v>
      </c>
      <c r="M1533" s="155">
        <v>45889.427083333336</v>
      </c>
      <c r="N1533" s="155">
        <v>45892.513194444444</v>
      </c>
      <c r="O1533" s="8"/>
      <c r="P1533" s="154" t="s">
        <v>10063</v>
      </c>
      <c r="Q1533" s="154" t="s">
        <v>10063</v>
      </c>
      <c r="R1533" s="154" t="s">
        <v>2973</v>
      </c>
      <c r="S1533" s="154" t="s">
        <v>2973</v>
      </c>
      <c r="T1533" s="154" t="s">
        <v>8052</v>
      </c>
      <c r="U1533" s="154" t="s">
        <v>9429</v>
      </c>
      <c r="V1533" s="154" t="s">
        <v>14443</v>
      </c>
      <c r="W1533" s="154" t="s">
        <v>2967</v>
      </c>
      <c r="X1533" s="8"/>
      <c r="Y1533" s="154" t="s">
        <v>25</v>
      </c>
      <c r="Z1533" s="154" t="str">
        <f>VLOOKUP(D1533,TIPOLOGIA!A:F,5,0)</f>
        <v>TERRESTRE</v>
      </c>
      <c r="AA1533" s="154" t="s">
        <v>6089</v>
      </c>
      <c r="AB1533" s="46">
        <v>1</v>
      </c>
      <c r="AC1533" s="87">
        <f>IF(W1533="SOPORTE_TELEFÓNICO",'BASE LIQUIDACION REDEBAN 2025'!$B$19,IF(AND(W1533="VISITA_TÉCNICA",Y1533="TIPO II"),'BASE LIQUIDACION REDEBAN 2025'!$B$18,'BASE LIQUIDACION REDEBAN 2025'!$B$17))</f>
        <v>35779.500569199998</v>
      </c>
      <c r="AD1533" s="87">
        <v>0</v>
      </c>
      <c r="AE1533" s="87">
        <f t="shared" si="23"/>
        <v>35779.500569199998</v>
      </c>
    </row>
    <row r="1534" spans="1:31">
      <c r="A1534" s="154" t="s">
        <v>92</v>
      </c>
      <c r="B1534" s="154" t="str">
        <f>VLOOKUP(A1534,'CENTRO DE COSTOS'!A:D,4,FALSE)</f>
        <v>KEVIN ALEXIS CORZO BUSTOS</v>
      </c>
      <c r="C1534" s="154" t="str">
        <f>VLOOKUP(A1534,'CENTRO DE COSTOS'!A:D,2,FALSE)</f>
        <v>0004-0007</v>
      </c>
      <c r="D1534" s="154">
        <v>41001</v>
      </c>
      <c r="E1534" s="154">
        <v>2616652</v>
      </c>
      <c r="F1534" s="154">
        <v>58897</v>
      </c>
      <c r="G1534" s="154" t="s">
        <v>8049</v>
      </c>
      <c r="H1534" s="154" t="s">
        <v>249</v>
      </c>
      <c r="I1534" s="154" t="s">
        <v>92</v>
      </c>
      <c r="J1534" s="154" t="s">
        <v>13904</v>
      </c>
      <c r="K1534" s="154" t="s">
        <v>159</v>
      </c>
      <c r="L1534" s="154" t="s">
        <v>14444</v>
      </c>
      <c r="M1534" s="155">
        <v>45889.363194444442</v>
      </c>
      <c r="N1534" s="155">
        <v>45892.515277777777</v>
      </c>
      <c r="O1534" s="8"/>
      <c r="P1534" s="154" t="s">
        <v>10063</v>
      </c>
      <c r="Q1534" s="154" t="s">
        <v>10063</v>
      </c>
      <c r="R1534" s="154" t="s">
        <v>2973</v>
      </c>
      <c r="S1534" s="154" t="s">
        <v>2973</v>
      </c>
      <c r="T1534" s="154" t="s">
        <v>8052</v>
      </c>
      <c r="U1534" s="154" t="s">
        <v>9429</v>
      </c>
      <c r="V1534" s="154" t="s">
        <v>14445</v>
      </c>
      <c r="W1534" s="154" t="s">
        <v>2967</v>
      </c>
      <c r="X1534" s="8"/>
      <c r="Y1534" s="154" t="s">
        <v>25</v>
      </c>
      <c r="Z1534" s="154" t="str">
        <f>VLOOKUP(D1534,TIPOLOGIA!A:F,5,0)</f>
        <v>TERRESTRE</v>
      </c>
      <c r="AA1534" s="154" t="s">
        <v>255</v>
      </c>
      <c r="AB1534" s="46">
        <v>1</v>
      </c>
      <c r="AC1534" s="87">
        <f>IF(W1534="SOPORTE_TELEFÓNICO",'BASE LIQUIDACION REDEBAN 2025'!$B$19,IF(AND(W1534="VISITA_TÉCNICA",Y1534="TIPO II"),'BASE LIQUIDACION REDEBAN 2025'!$B$18,'BASE LIQUIDACION REDEBAN 2025'!$B$17))</f>
        <v>35779.500569199998</v>
      </c>
      <c r="AD1534" s="87">
        <v>0</v>
      </c>
      <c r="AE1534" s="87">
        <f t="shared" si="23"/>
        <v>35779.500569199998</v>
      </c>
    </row>
    <row r="1535" spans="1:31">
      <c r="A1535" s="154" t="s">
        <v>99</v>
      </c>
      <c r="B1535" s="154" t="str">
        <f>VLOOKUP(A1535,'CENTRO DE COSTOS'!A:D,4,FALSE)</f>
        <v>JOSE MAURICIO HERNANDEZ ROJAS</v>
      </c>
      <c r="C1535" s="154" t="str">
        <f>VLOOKUP(A1535,'CENTRO DE COSTOS'!A:D,2,FALSE)</f>
        <v>0004-0001</v>
      </c>
      <c r="D1535" s="154">
        <v>20001</v>
      </c>
      <c r="E1535" s="154">
        <v>2617045</v>
      </c>
      <c r="F1535" s="154">
        <v>79803</v>
      </c>
      <c r="G1535" s="154" t="s">
        <v>8049</v>
      </c>
      <c r="H1535" s="154" t="s">
        <v>440</v>
      </c>
      <c r="I1535" s="154" t="s">
        <v>99</v>
      </c>
      <c r="J1535" s="154" t="s">
        <v>14446</v>
      </c>
      <c r="K1535" s="154" t="s">
        <v>159</v>
      </c>
      <c r="L1535" s="154" t="s">
        <v>14447</v>
      </c>
      <c r="M1535" s="155">
        <v>45889.390277777777</v>
      </c>
      <c r="N1535" s="155">
        <v>45892.517361111109</v>
      </c>
      <c r="O1535" s="8"/>
      <c r="P1535" s="154" t="s">
        <v>10063</v>
      </c>
      <c r="Q1535" s="154" t="s">
        <v>10063</v>
      </c>
      <c r="R1535" s="154" t="s">
        <v>2973</v>
      </c>
      <c r="S1535" s="154" t="s">
        <v>2973</v>
      </c>
      <c r="T1535" s="154" t="s">
        <v>8052</v>
      </c>
      <c r="U1535" s="154" t="s">
        <v>9429</v>
      </c>
      <c r="V1535" s="154" t="s">
        <v>14448</v>
      </c>
      <c r="W1535" s="154" t="s">
        <v>2967</v>
      </c>
      <c r="X1535" s="8"/>
      <c r="Y1535" s="154" t="s">
        <v>25</v>
      </c>
      <c r="Z1535" s="154" t="str">
        <f>VLOOKUP(D1535,TIPOLOGIA!A:F,5,0)</f>
        <v>TERRESTRE</v>
      </c>
      <c r="AA1535" s="154" t="s">
        <v>1743</v>
      </c>
      <c r="AB1535" s="46">
        <v>1</v>
      </c>
      <c r="AC1535" s="87">
        <f>IF(W1535="SOPORTE_TELEFÓNICO",'BASE LIQUIDACION REDEBAN 2025'!$B$19,IF(AND(W1535="VISITA_TÉCNICA",Y1535="TIPO II"),'BASE LIQUIDACION REDEBAN 2025'!$B$18,'BASE LIQUIDACION REDEBAN 2025'!$B$17))</f>
        <v>35779.500569199998</v>
      </c>
      <c r="AD1535" s="87">
        <v>0</v>
      </c>
      <c r="AE1535" s="87">
        <f t="shared" si="23"/>
        <v>35779.500569199998</v>
      </c>
    </row>
    <row r="1536" spans="1:31">
      <c r="A1536" s="154" t="s">
        <v>81</v>
      </c>
      <c r="B1536" s="154" t="str">
        <f>VLOOKUP(A1536,'CENTRO DE COSTOS'!A:D,4,FALSE)</f>
        <v>MIGUEL JULIÁN HERNÁNDEZ GUARÍN</v>
      </c>
      <c r="C1536" s="154" t="str">
        <f>VLOOKUP(A1536,'CENTRO DE COSTOS'!A:D,2,FALSE)</f>
        <v>0004-0008</v>
      </c>
      <c r="D1536" s="154">
        <v>54874</v>
      </c>
      <c r="E1536" s="154">
        <v>2617146</v>
      </c>
      <c r="F1536" s="154">
        <v>65033</v>
      </c>
      <c r="G1536" s="154" t="s">
        <v>8049</v>
      </c>
      <c r="H1536" s="154" t="s">
        <v>317</v>
      </c>
      <c r="I1536" s="154" t="s">
        <v>914</v>
      </c>
      <c r="J1536" s="154" t="s">
        <v>14449</v>
      </c>
      <c r="K1536" s="154" t="s">
        <v>159</v>
      </c>
      <c r="L1536" s="154" t="s">
        <v>14450</v>
      </c>
      <c r="M1536" s="155">
        <v>45889.392361111109</v>
      </c>
      <c r="N1536" s="155">
        <v>45892.518750000003</v>
      </c>
      <c r="O1536" s="8"/>
      <c r="P1536" s="154" t="s">
        <v>10063</v>
      </c>
      <c r="Q1536" s="154" t="s">
        <v>10063</v>
      </c>
      <c r="R1536" s="154" t="s">
        <v>200</v>
      </c>
      <c r="S1536" s="154" t="s">
        <v>201</v>
      </c>
      <c r="T1536" s="154" t="s">
        <v>8052</v>
      </c>
      <c r="U1536" s="154" t="s">
        <v>9429</v>
      </c>
      <c r="V1536" s="154" t="s">
        <v>14451</v>
      </c>
      <c r="W1536" s="154" t="s">
        <v>2967</v>
      </c>
      <c r="X1536" s="8"/>
      <c r="Y1536" s="154" t="s">
        <v>25</v>
      </c>
      <c r="Z1536" s="154" t="str">
        <f>VLOOKUP(D1536,TIPOLOGIA!A:F,5,0)</f>
        <v>TERRESTRE</v>
      </c>
      <c r="AA1536" s="154" t="s">
        <v>432</v>
      </c>
      <c r="AB1536" s="46">
        <v>1</v>
      </c>
      <c r="AC1536" s="87">
        <f>IF(W1536="SOPORTE_TELEFÓNICO",'BASE LIQUIDACION REDEBAN 2025'!$B$19,IF(AND(W1536="VISITA_TÉCNICA",Y1536="TIPO II"),'BASE LIQUIDACION REDEBAN 2025'!$B$18,'BASE LIQUIDACION REDEBAN 2025'!$B$17))</f>
        <v>35779.500569199998</v>
      </c>
      <c r="AD1536" s="87">
        <v>0</v>
      </c>
      <c r="AE1536" s="87">
        <f t="shared" si="23"/>
        <v>35779.500569199998</v>
      </c>
    </row>
    <row r="1537" spans="1:31">
      <c r="A1537" s="154" t="s">
        <v>68</v>
      </c>
      <c r="B1537" s="154" t="str">
        <f>VLOOKUP(A1537,'CENTRO DE COSTOS'!A:D,4,FALSE)</f>
        <v>WILLIAM ASDRUBAL ROZO ROZO</v>
      </c>
      <c r="C1537" s="154" t="str">
        <f>VLOOKUP(A1537,'CENTRO DE COSTOS'!A:D,2,FALSE)</f>
        <v>0004-0004</v>
      </c>
      <c r="D1537" s="154">
        <v>11001</v>
      </c>
      <c r="E1537" s="154">
        <v>2616054</v>
      </c>
      <c r="F1537" s="154">
        <v>79281</v>
      </c>
      <c r="G1537" s="154" t="s">
        <v>8049</v>
      </c>
      <c r="H1537" s="154" t="s">
        <v>470</v>
      </c>
      <c r="I1537" s="154" t="s">
        <v>68</v>
      </c>
      <c r="J1537" s="154" t="s">
        <v>4621</v>
      </c>
      <c r="K1537" s="154" t="s">
        <v>159</v>
      </c>
      <c r="L1537" s="154" t="s">
        <v>14452</v>
      </c>
      <c r="M1537" s="155">
        <v>45889.333333333336</v>
      </c>
      <c r="N1537" s="155">
        <v>45892.520138888889</v>
      </c>
      <c r="O1537" s="8"/>
      <c r="P1537" s="154" t="s">
        <v>10063</v>
      </c>
      <c r="Q1537" s="154" t="s">
        <v>10063</v>
      </c>
      <c r="R1537" s="154" t="s">
        <v>2973</v>
      </c>
      <c r="S1537" s="154" t="s">
        <v>2973</v>
      </c>
      <c r="T1537" s="154" t="s">
        <v>8052</v>
      </c>
      <c r="U1537" s="154" t="s">
        <v>9429</v>
      </c>
      <c r="V1537" s="154" t="s">
        <v>14419</v>
      </c>
      <c r="W1537" s="154" t="s">
        <v>2967</v>
      </c>
      <c r="X1537" s="8"/>
      <c r="Y1537" s="154" t="s">
        <v>25</v>
      </c>
      <c r="Z1537" s="154" t="str">
        <f>VLOOKUP(D1537,TIPOLOGIA!A:F,5,0)</f>
        <v>TERRESTRE</v>
      </c>
      <c r="AA1537" s="154" t="s">
        <v>2153</v>
      </c>
      <c r="AB1537" s="46">
        <v>1</v>
      </c>
      <c r="AC1537" s="87">
        <f>IF(W1537="SOPORTE_TELEFÓNICO",'BASE LIQUIDACION REDEBAN 2025'!$B$19,IF(AND(W1537="VISITA_TÉCNICA",Y1537="TIPO II"),'BASE LIQUIDACION REDEBAN 2025'!$B$18,'BASE LIQUIDACION REDEBAN 2025'!$B$17))</f>
        <v>35779.500569199998</v>
      </c>
      <c r="AD1537" s="87">
        <v>0</v>
      </c>
      <c r="AE1537" s="87">
        <f t="shared" si="23"/>
        <v>35779.500569199998</v>
      </c>
    </row>
    <row r="1538" spans="1:31">
      <c r="A1538" s="154" t="s">
        <v>100</v>
      </c>
      <c r="B1538" s="154" t="str">
        <f>VLOOKUP(A1538,'CENTRO DE COSTOS'!A:D,4,FALSE)</f>
        <v>KEVIN ALEXIS CORZO BUSTOS</v>
      </c>
      <c r="C1538" s="154" t="str">
        <f>VLOOKUP(A1538,'CENTRO DE COSTOS'!A:D,2,FALSE)</f>
        <v>0004-0007</v>
      </c>
      <c r="D1538" s="154">
        <v>50001</v>
      </c>
      <c r="E1538" s="154">
        <v>2616300</v>
      </c>
      <c r="F1538" s="154">
        <v>36037</v>
      </c>
      <c r="G1538" s="154" t="s">
        <v>8049</v>
      </c>
      <c r="H1538" s="154" t="s">
        <v>295</v>
      </c>
      <c r="I1538" s="154" t="s">
        <v>100</v>
      </c>
      <c r="J1538" s="154" t="s">
        <v>14453</v>
      </c>
      <c r="K1538" s="154" t="s">
        <v>159</v>
      </c>
      <c r="L1538" s="154" t="s">
        <v>14454</v>
      </c>
      <c r="M1538" s="155">
        <v>45889.34097222222</v>
      </c>
      <c r="N1538" s="155">
        <v>45892.521527777775</v>
      </c>
      <c r="O1538" s="8"/>
      <c r="P1538" s="154" t="s">
        <v>10063</v>
      </c>
      <c r="Q1538" s="154" t="s">
        <v>10063</v>
      </c>
      <c r="R1538" s="154" t="s">
        <v>200</v>
      </c>
      <c r="S1538" s="154" t="s">
        <v>739</v>
      </c>
      <c r="T1538" s="154" t="s">
        <v>8052</v>
      </c>
      <c r="U1538" s="154" t="s">
        <v>9429</v>
      </c>
      <c r="V1538" s="154" t="s">
        <v>14455</v>
      </c>
      <c r="W1538" s="154" t="s">
        <v>2967</v>
      </c>
      <c r="X1538" s="8"/>
      <c r="Y1538" s="154" t="s">
        <v>25</v>
      </c>
      <c r="Z1538" s="154" t="str">
        <f>VLOOKUP(D1538,TIPOLOGIA!A:F,5,0)</f>
        <v>TERRESTRE</v>
      </c>
      <c r="AA1538" s="154" t="s">
        <v>3167</v>
      </c>
      <c r="AB1538" s="46">
        <v>1</v>
      </c>
      <c r="AC1538" s="87">
        <f>IF(W1538="SOPORTE_TELEFÓNICO",'BASE LIQUIDACION REDEBAN 2025'!$B$19,IF(AND(W1538="VISITA_TÉCNICA",Y1538="TIPO II"),'BASE LIQUIDACION REDEBAN 2025'!$B$18,'BASE LIQUIDACION REDEBAN 2025'!$B$17))</f>
        <v>35779.500569199998</v>
      </c>
      <c r="AD1538" s="87">
        <v>0</v>
      </c>
      <c r="AE1538" s="87">
        <f t="shared" si="23"/>
        <v>35779.500569199998</v>
      </c>
    </row>
    <row r="1539" spans="1:31">
      <c r="A1539" s="154" t="s">
        <v>81</v>
      </c>
      <c r="B1539" s="154" t="str">
        <f>VLOOKUP(A1539,'CENTRO DE COSTOS'!A:D,4,FALSE)</f>
        <v>MIGUEL JULIÁN HERNÁNDEZ GUARÍN</v>
      </c>
      <c r="C1539" s="154" t="str">
        <f>VLOOKUP(A1539,'CENTRO DE COSTOS'!A:D,2,FALSE)</f>
        <v>0004-0008</v>
      </c>
      <c r="D1539" s="154">
        <v>54001</v>
      </c>
      <c r="E1539" s="154">
        <v>2616359</v>
      </c>
      <c r="F1539" s="154">
        <v>40642</v>
      </c>
      <c r="G1539" s="154" t="s">
        <v>8049</v>
      </c>
      <c r="H1539" s="154" t="s">
        <v>317</v>
      </c>
      <c r="I1539" s="154" t="s">
        <v>81</v>
      </c>
      <c r="J1539" s="154" t="s">
        <v>3458</v>
      </c>
      <c r="K1539" s="154" t="s">
        <v>159</v>
      </c>
      <c r="L1539" s="154" t="s">
        <v>14456</v>
      </c>
      <c r="M1539" s="155">
        <v>45889.351388888892</v>
      </c>
      <c r="N1539" s="155">
        <v>45892.524305555555</v>
      </c>
      <c r="O1539" s="8"/>
      <c r="P1539" s="154" t="s">
        <v>10063</v>
      </c>
      <c r="Q1539" s="154" t="s">
        <v>10063</v>
      </c>
      <c r="R1539" s="154" t="s">
        <v>2973</v>
      </c>
      <c r="S1539" s="154" t="s">
        <v>2973</v>
      </c>
      <c r="T1539" s="154" t="s">
        <v>8052</v>
      </c>
      <c r="U1539" s="154" t="s">
        <v>9429</v>
      </c>
      <c r="V1539" s="154" t="s">
        <v>14457</v>
      </c>
      <c r="W1539" s="154" t="s">
        <v>2967</v>
      </c>
      <c r="X1539" s="8"/>
      <c r="Y1539" s="154" t="s">
        <v>25</v>
      </c>
      <c r="Z1539" s="154" t="str">
        <f>VLOOKUP(D1539,TIPOLOGIA!A:F,5,0)</f>
        <v>TERRESTRE</v>
      </c>
      <c r="AA1539" s="154" t="s">
        <v>401</v>
      </c>
      <c r="AB1539" s="46">
        <v>1</v>
      </c>
      <c r="AC1539" s="87">
        <f>IF(W1539="SOPORTE_TELEFÓNICO",'BASE LIQUIDACION REDEBAN 2025'!$B$19,IF(AND(W1539="VISITA_TÉCNICA",Y1539="TIPO II"),'BASE LIQUIDACION REDEBAN 2025'!$B$18,'BASE LIQUIDACION REDEBAN 2025'!$B$17))</f>
        <v>35779.500569199998</v>
      </c>
      <c r="AD1539" s="87">
        <v>0</v>
      </c>
      <c r="AE1539" s="87">
        <f t="shared" ref="AE1539:AE1602" si="24">IF(W1539="VISITA_TÉCNICA",AC1539*AB1539,AC1539)</f>
        <v>35779.500569199998</v>
      </c>
    </row>
    <row r="1540" spans="1:31">
      <c r="A1540" s="154" t="s">
        <v>87</v>
      </c>
      <c r="B1540" s="154" t="str">
        <f>VLOOKUP(A1540,'CENTRO DE COSTOS'!A:D,4,FALSE)</f>
        <v>DIEGO FERNANDO HENAO CARDONA</v>
      </c>
      <c r="C1540" s="154" t="str">
        <f>VLOOKUP(A1540,'CENTRO DE COSTOS'!A:D,2,FALSE)</f>
        <v>0004-0002</v>
      </c>
      <c r="D1540" s="154">
        <v>17001</v>
      </c>
      <c r="E1540" s="154">
        <v>2615454</v>
      </c>
      <c r="F1540" s="154">
        <v>76505</v>
      </c>
      <c r="G1540" s="154" t="s">
        <v>8049</v>
      </c>
      <c r="H1540" s="154" t="s">
        <v>477</v>
      </c>
      <c r="I1540" s="154" t="s">
        <v>87</v>
      </c>
      <c r="J1540" s="154" t="s">
        <v>14458</v>
      </c>
      <c r="K1540" s="154" t="s">
        <v>159</v>
      </c>
      <c r="L1540" s="154" t="s">
        <v>14459</v>
      </c>
      <c r="M1540" s="155">
        <v>45889.333333333336</v>
      </c>
      <c r="N1540" s="155">
        <v>45892.52847222222</v>
      </c>
      <c r="O1540" s="8"/>
      <c r="P1540" s="154" t="s">
        <v>10063</v>
      </c>
      <c r="Q1540" s="154" t="s">
        <v>10063</v>
      </c>
      <c r="R1540" s="154" t="s">
        <v>2973</v>
      </c>
      <c r="S1540" s="154" t="s">
        <v>2973</v>
      </c>
      <c r="T1540" s="154" t="s">
        <v>8052</v>
      </c>
      <c r="U1540" s="154" t="s">
        <v>9429</v>
      </c>
      <c r="V1540" s="154" t="s">
        <v>14460</v>
      </c>
      <c r="W1540" s="154" t="s">
        <v>2967</v>
      </c>
      <c r="X1540" s="8"/>
      <c r="Y1540" s="154" t="s">
        <v>25</v>
      </c>
      <c r="Z1540" s="154" t="str">
        <f>VLOOKUP(D1540,TIPOLOGIA!A:F,5,0)</f>
        <v>TERRESTRE</v>
      </c>
      <c r="AA1540" s="154" t="s">
        <v>2942</v>
      </c>
      <c r="AB1540" s="46">
        <v>1</v>
      </c>
      <c r="AC1540" s="87">
        <f>IF(W1540="SOPORTE_TELEFÓNICO",'BASE LIQUIDACION REDEBAN 2025'!$B$19,IF(AND(W1540="VISITA_TÉCNICA",Y1540="TIPO II"),'BASE LIQUIDACION REDEBAN 2025'!$B$18,'BASE LIQUIDACION REDEBAN 2025'!$B$17))</f>
        <v>35779.500569199998</v>
      </c>
      <c r="AD1540" s="87">
        <v>0</v>
      </c>
      <c r="AE1540" s="87">
        <f t="shared" si="24"/>
        <v>35779.500569199998</v>
      </c>
    </row>
    <row r="1541" spans="1:31">
      <c r="A1541" s="154" t="s">
        <v>64</v>
      </c>
      <c r="B1541" s="154" t="str">
        <f>VLOOKUP(A1541,'CENTRO DE COSTOS'!A:D,4,FALSE)</f>
        <v>JOSE MAURICIO HERNANDEZ ROJAS</v>
      </c>
      <c r="C1541" s="154" t="str">
        <f>VLOOKUP(A1541,'CENTRO DE COSTOS'!A:D,2,FALSE)</f>
        <v>0004-0001</v>
      </c>
      <c r="D1541" s="154">
        <v>8001</v>
      </c>
      <c r="E1541" s="154">
        <v>2611496</v>
      </c>
      <c r="F1541" s="154">
        <v>69804</v>
      </c>
      <c r="G1541" s="154" t="s">
        <v>8049</v>
      </c>
      <c r="H1541" s="154" t="s">
        <v>389</v>
      </c>
      <c r="I1541" s="154" t="s">
        <v>64</v>
      </c>
      <c r="J1541" s="154" t="s">
        <v>11754</v>
      </c>
      <c r="K1541" s="154" t="s">
        <v>159</v>
      </c>
      <c r="L1541" s="154" t="s">
        <v>14461</v>
      </c>
      <c r="M1541" s="155">
        <v>45888.45208333333</v>
      </c>
      <c r="N1541" s="155">
        <v>45892.530555555553</v>
      </c>
      <c r="O1541" s="8"/>
      <c r="P1541" s="154" t="s">
        <v>10063</v>
      </c>
      <c r="Q1541" s="154" t="s">
        <v>10063</v>
      </c>
      <c r="R1541" s="154" t="s">
        <v>2973</v>
      </c>
      <c r="S1541" s="154" t="s">
        <v>2973</v>
      </c>
      <c r="T1541" s="154" t="s">
        <v>8052</v>
      </c>
      <c r="U1541" s="154" t="s">
        <v>9429</v>
      </c>
      <c r="V1541" s="154" t="s">
        <v>14462</v>
      </c>
      <c r="W1541" s="154" t="s">
        <v>2967</v>
      </c>
      <c r="X1541" s="8"/>
      <c r="Y1541" s="154" t="s">
        <v>25</v>
      </c>
      <c r="Z1541" s="154" t="str">
        <f>VLOOKUP(D1541,TIPOLOGIA!A:F,5,0)</f>
        <v>TERRESTRE</v>
      </c>
      <c r="AA1541" s="154" t="s">
        <v>6089</v>
      </c>
      <c r="AB1541" s="46">
        <v>1</v>
      </c>
      <c r="AC1541" s="87">
        <f>IF(W1541="SOPORTE_TELEFÓNICO",'BASE LIQUIDACION REDEBAN 2025'!$B$19,IF(AND(W1541="VISITA_TÉCNICA",Y1541="TIPO II"),'BASE LIQUIDACION REDEBAN 2025'!$B$18,'BASE LIQUIDACION REDEBAN 2025'!$B$17))</f>
        <v>35779.500569199998</v>
      </c>
      <c r="AD1541" s="87">
        <v>0</v>
      </c>
      <c r="AE1541" s="87">
        <f t="shared" si="24"/>
        <v>35779.500569199998</v>
      </c>
    </row>
    <row r="1542" spans="1:31">
      <c r="A1542" s="154" t="s">
        <v>68</v>
      </c>
      <c r="B1542" s="154" t="str">
        <f>VLOOKUP(A1542,'CENTRO DE COSTOS'!A:D,4,FALSE)</f>
        <v>WILLIAM ASDRUBAL ROZO ROZO</v>
      </c>
      <c r="C1542" s="154" t="str">
        <f>VLOOKUP(A1542,'CENTRO DE COSTOS'!A:D,2,FALSE)</f>
        <v>0004-0004</v>
      </c>
      <c r="D1542" s="154">
        <v>25269</v>
      </c>
      <c r="E1542" s="154">
        <v>2612028</v>
      </c>
      <c r="F1542" s="154">
        <v>75913</v>
      </c>
      <c r="G1542" s="154" t="s">
        <v>8049</v>
      </c>
      <c r="H1542" s="154" t="s">
        <v>470</v>
      </c>
      <c r="I1542" s="154" t="s">
        <v>4607</v>
      </c>
      <c r="J1542" s="154" t="s">
        <v>6054</v>
      </c>
      <c r="K1542" s="154" t="s">
        <v>159</v>
      </c>
      <c r="L1542" s="154" t="s">
        <v>14463</v>
      </c>
      <c r="M1542" s="155">
        <v>45888.480555555558</v>
      </c>
      <c r="N1542" s="155">
        <v>45892.533333333333</v>
      </c>
      <c r="O1542" s="8"/>
      <c r="P1542" s="154" t="s">
        <v>10063</v>
      </c>
      <c r="Q1542" s="154" t="s">
        <v>10063</v>
      </c>
      <c r="R1542" s="154" t="s">
        <v>2973</v>
      </c>
      <c r="S1542" s="154" t="s">
        <v>2973</v>
      </c>
      <c r="T1542" s="154" t="s">
        <v>8052</v>
      </c>
      <c r="U1542" s="154" t="s">
        <v>9429</v>
      </c>
      <c r="V1542" s="154" t="s">
        <v>14464</v>
      </c>
      <c r="W1542" s="154" t="s">
        <v>2967</v>
      </c>
      <c r="X1542" s="8"/>
      <c r="Y1542" s="154" t="s">
        <v>28</v>
      </c>
      <c r="Z1542" s="154" t="str">
        <f>VLOOKUP(D1542,TIPOLOGIA!A:F,5,0)</f>
        <v>TERRESTRE</v>
      </c>
      <c r="AA1542" s="154" t="s">
        <v>506</v>
      </c>
      <c r="AB1542" s="46">
        <v>1</v>
      </c>
      <c r="AC1542" s="87">
        <f>IF(W1542="SOPORTE_TELEFÓNICO",'BASE LIQUIDACION REDEBAN 2025'!$B$19,IF(AND(W1542="VISITA_TÉCNICA",Y1542="TIPO II"),'BASE LIQUIDACION REDEBAN 2025'!$B$18,'BASE LIQUIDACION REDEBAN 2025'!$B$17))</f>
        <v>67654.12000000001</v>
      </c>
      <c r="AD1542" s="87">
        <v>0</v>
      </c>
      <c r="AE1542" s="87">
        <f t="shared" si="24"/>
        <v>67654.12000000001</v>
      </c>
    </row>
    <row r="1543" spans="1:31">
      <c r="A1543" s="154" t="s">
        <v>90</v>
      </c>
      <c r="B1543" s="154" t="str">
        <f>VLOOKUP(A1543,'CENTRO DE COSTOS'!A:D,4,FALSE)</f>
        <v>JUAN SEBASTIÁN RÍOS CASTRILLÓN</v>
      </c>
      <c r="C1543" s="154" t="str">
        <f>VLOOKUP(A1543,'CENTRO DE COSTOS'!A:D,2,FALSE)</f>
        <v>0004-0005</v>
      </c>
      <c r="D1543" s="154">
        <v>5664</v>
      </c>
      <c r="E1543" s="154">
        <v>2614334</v>
      </c>
      <c r="F1543" s="154">
        <v>79297</v>
      </c>
      <c r="G1543" s="154" t="s">
        <v>8049</v>
      </c>
      <c r="H1543" s="154" t="s">
        <v>197</v>
      </c>
      <c r="I1543" s="154" t="s">
        <v>4904</v>
      </c>
      <c r="J1543" s="154" t="s">
        <v>14465</v>
      </c>
      <c r="K1543" s="154" t="s">
        <v>159</v>
      </c>
      <c r="L1543" s="154" t="s">
        <v>14466</v>
      </c>
      <c r="M1543" s="155">
        <v>45888.654166666667</v>
      </c>
      <c r="N1543" s="155">
        <v>45892.536111111112</v>
      </c>
      <c r="O1543" s="8"/>
      <c r="P1543" s="154" t="s">
        <v>10063</v>
      </c>
      <c r="Q1543" s="154" t="s">
        <v>10063</v>
      </c>
      <c r="R1543" s="154" t="s">
        <v>2973</v>
      </c>
      <c r="S1543" s="154" t="s">
        <v>2973</v>
      </c>
      <c r="T1543" s="154" t="s">
        <v>8052</v>
      </c>
      <c r="U1543" s="154" t="s">
        <v>9429</v>
      </c>
      <c r="V1543" s="154" t="s">
        <v>14467</v>
      </c>
      <c r="W1543" s="154" t="s">
        <v>10144</v>
      </c>
      <c r="X1543" s="8"/>
      <c r="Y1543" s="154" t="s">
        <v>28</v>
      </c>
      <c r="Z1543" s="154" t="str">
        <f>VLOOKUP(D1543,TIPOLOGIA!A:F,5,0)</f>
        <v>TERRESTRE</v>
      </c>
      <c r="AA1543" s="154" t="s">
        <v>209</v>
      </c>
      <c r="AB1543" s="46">
        <v>0</v>
      </c>
      <c r="AC1543" s="87">
        <f>IF(W1543="SOPORTE_TELEFÓNICO",'BASE LIQUIDACION REDEBAN 2025'!$B$19,IF(AND(W1543="VISITA_TÉCNICA",Y1543="TIPO II"),'BASE LIQUIDACION REDEBAN 2025'!$B$18,'BASE LIQUIDACION REDEBAN 2025'!$B$17))</f>
        <v>35779.500569199998</v>
      </c>
      <c r="AD1543" s="87">
        <v>0</v>
      </c>
      <c r="AE1543" s="87">
        <f t="shared" si="24"/>
        <v>35779.500569199998</v>
      </c>
    </row>
    <row r="1544" spans="1:31">
      <c r="A1544" s="154" t="s">
        <v>60</v>
      </c>
      <c r="B1544" s="154" t="str">
        <f>VLOOKUP(A1544,'CENTRO DE COSTOS'!A:D,4,FALSE)</f>
        <v>JUAN SEBASTIÁN RÍOS CASTRILLÓN</v>
      </c>
      <c r="C1544" s="154" t="str">
        <f>VLOOKUP(A1544,'CENTRO DE COSTOS'!A:D,2,FALSE)</f>
        <v>0004-0005</v>
      </c>
      <c r="D1544" s="154">
        <v>5837</v>
      </c>
      <c r="E1544" s="154">
        <v>2614960</v>
      </c>
      <c r="F1544" s="154">
        <v>37813</v>
      </c>
      <c r="G1544" s="154" t="s">
        <v>8049</v>
      </c>
      <c r="H1544" s="154" t="s">
        <v>197</v>
      </c>
      <c r="I1544" s="154" t="s">
        <v>785</v>
      </c>
      <c r="J1544" s="154" t="s">
        <v>14468</v>
      </c>
      <c r="K1544" s="154" t="s">
        <v>159</v>
      </c>
      <c r="L1544" s="154" t="s">
        <v>14469</v>
      </c>
      <c r="M1544" s="155">
        <v>45888.696527777778</v>
      </c>
      <c r="N1544" s="155">
        <v>45892.538194444445</v>
      </c>
      <c r="O1544" s="8"/>
      <c r="P1544" s="154" t="s">
        <v>10063</v>
      </c>
      <c r="Q1544" s="154" t="s">
        <v>10063</v>
      </c>
      <c r="R1544" s="154" t="s">
        <v>200</v>
      </c>
      <c r="S1544" s="154" t="s">
        <v>739</v>
      </c>
      <c r="T1544" s="154" t="s">
        <v>8052</v>
      </c>
      <c r="U1544" s="154" t="s">
        <v>9429</v>
      </c>
      <c r="V1544" s="154" t="s">
        <v>14470</v>
      </c>
      <c r="W1544" s="154" t="s">
        <v>10144</v>
      </c>
      <c r="X1544" s="8"/>
      <c r="Y1544" s="154" t="s">
        <v>28</v>
      </c>
      <c r="Z1544" s="154" t="str">
        <f>VLOOKUP(D1544,TIPOLOGIA!A:F,5,0)</f>
        <v>TERRESTRE</v>
      </c>
      <c r="AA1544" s="154" t="s">
        <v>3186</v>
      </c>
      <c r="AB1544" s="46">
        <v>0</v>
      </c>
      <c r="AC1544" s="87">
        <f>IF(W1544="SOPORTE_TELEFÓNICO",'BASE LIQUIDACION REDEBAN 2025'!$B$19,IF(AND(W1544="VISITA_TÉCNICA",Y1544="TIPO II"),'BASE LIQUIDACION REDEBAN 2025'!$B$18,'BASE LIQUIDACION REDEBAN 2025'!$B$17))</f>
        <v>35779.500569199998</v>
      </c>
      <c r="AD1544" s="87">
        <v>0</v>
      </c>
      <c r="AE1544" s="87">
        <f t="shared" si="24"/>
        <v>35779.500569199998</v>
      </c>
    </row>
    <row r="1545" spans="1:31">
      <c r="A1545" s="154" t="s">
        <v>64</v>
      </c>
      <c r="B1545" s="154" t="str">
        <f>VLOOKUP(A1545,'CENTRO DE COSTOS'!A:D,4,FALSE)</f>
        <v>JOSE MAURICIO HERNANDEZ ROJAS</v>
      </c>
      <c r="C1545" s="154" t="str">
        <f>VLOOKUP(A1545,'CENTRO DE COSTOS'!A:D,2,FALSE)</f>
        <v>0004-0001</v>
      </c>
      <c r="D1545" s="154">
        <v>8638</v>
      </c>
      <c r="E1545" s="154">
        <v>2615006</v>
      </c>
      <c r="F1545" s="154">
        <v>77634</v>
      </c>
      <c r="G1545" s="154" t="s">
        <v>8049</v>
      </c>
      <c r="H1545" s="154" t="s">
        <v>389</v>
      </c>
      <c r="I1545" s="154" t="s">
        <v>2762</v>
      </c>
      <c r="J1545" s="154" t="s">
        <v>14471</v>
      </c>
      <c r="K1545" s="154" t="s">
        <v>159</v>
      </c>
      <c r="L1545" s="154" t="s">
        <v>14472</v>
      </c>
      <c r="M1545" s="155">
        <v>45888.70416666667</v>
      </c>
      <c r="N1545" s="155">
        <v>45892.539583333331</v>
      </c>
      <c r="O1545" s="8"/>
      <c r="P1545" s="154" t="s">
        <v>10063</v>
      </c>
      <c r="Q1545" s="154" t="s">
        <v>10063</v>
      </c>
      <c r="R1545" s="154" t="s">
        <v>2973</v>
      </c>
      <c r="S1545" s="154" t="s">
        <v>2973</v>
      </c>
      <c r="T1545" s="154" t="s">
        <v>8052</v>
      </c>
      <c r="U1545" s="154" t="s">
        <v>9429</v>
      </c>
      <c r="V1545" s="154" t="s">
        <v>14473</v>
      </c>
      <c r="W1545" s="154" t="s">
        <v>2967</v>
      </c>
      <c r="X1545" s="8"/>
      <c r="Y1545" s="154" t="s">
        <v>28</v>
      </c>
      <c r="Z1545" s="154" t="str">
        <f>VLOOKUP(D1545,TIPOLOGIA!A:F,5,0)</f>
        <v>TERRESTRE</v>
      </c>
      <c r="AA1545" s="154" t="s">
        <v>799</v>
      </c>
      <c r="AB1545" s="46">
        <v>1</v>
      </c>
      <c r="AC1545" s="87">
        <f>IF(W1545="SOPORTE_TELEFÓNICO",'BASE LIQUIDACION REDEBAN 2025'!$B$19,IF(AND(W1545="VISITA_TÉCNICA",Y1545="TIPO II"),'BASE LIQUIDACION REDEBAN 2025'!$B$18,'BASE LIQUIDACION REDEBAN 2025'!$B$17))</f>
        <v>67654.12000000001</v>
      </c>
      <c r="AD1545" s="87">
        <v>0</v>
      </c>
      <c r="AE1545" s="87">
        <f t="shared" si="24"/>
        <v>67654.12000000001</v>
      </c>
    </row>
    <row r="1546" spans="1:31">
      <c r="A1546" s="154" t="s">
        <v>68</v>
      </c>
      <c r="B1546" s="154" t="str">
        <f>VLOOKUP(A1546,'CENTRO DE COSTOS'!A:D,4,FALSE)</f>
        <v>WILLIAM ASDRUBAL ROZO ROZO</v>
      </c>
      <c r="C1546" s="154" t="str">
        <f>VLOOKUP(A1546,'CENTRO DE COSTOS'!A:D,2,FALSE)</f>
        <v>0004-0004</v>
      </c>
      <c r="D1546" s="154">
        <v>11001</v>
      </c>
      <c r="E1546" s="154">
        <v>2612783</v>
      </c>
      <c r="F1546" s="154">
        <v>55790</v>
      </c>
      <c r="G1546" s="154" t="s">
        <v>8049</v>
      </c>
      <c r="H1546" s="154" t="s">
        <v>470</v>
      </c>
      <c r="I1546" s="154" t="s">
        <v>68</v>
      </c>
      <c r="J1546" s="154" t="s">
        <v>14474</v>
      </c>
      <c r="K1546" s="154" t="s">
        <v>159</v>
      </c>
      <c r="L1546" s="154" t="s">
        <v>14475</v>
      </c>
      <c r="M1546" s="155">
        <v>45888.557638888888</v>
      </c>
      <c r="N1546" s="155">
        <v>45892.540972222225</v>
      </c>
      <c r="O1546" s="8"/>
      <c r="P1546" s="154" t="s">
        <v>10063</v>
      </c>
      <c r="Q1546" s="154" t="s">
        <v>10063</v>
      </c>
      <c r="R1546" s="154" t="s">
        <v>2973</v>
      </c>
      <c r="S1546" s="154" t="s">
        <v>2973</v>
      </c>
      <c r="T1546" s="154" t="s">
        <v>8052</v>
      </c>
      <c r="U1546" s="154" t="s">
        <v>9429</v>
      </c>
      <c r="V1546" s="154" t="s">
        <v>14476</v>
      </c>
      <c r="W1546" s="154" t="s">
        <v>2967</v>
      </c>
      <c r="X1546" s="8"/>
      <c r="Y1546" s="154" t="s">
        <v>25</v>
      </c>
      <c r="Z1546" s="154" t="str">
        <f>VLOOKUP(D1546,TIPOLOGIA!A:F,5,0)</f>
        <v>TERRESTRE</v>
      </c>
      <c r="AA1546" s="154" t="s">
        <v>877</v>
      </c>
      <c r="AB1546" s="46">
        <v>1</v>
      </c>
      <c r="AC1546" s="87">
        <f>IF(W1546="SOPORTE_TELEFÓNICO",'BASE LIQUIDACION REDEBAN 2025'!$B$19,IF(AND(W1546="VISITA_TÉCNICA",Y1546="TIPO II"),'BASE LIQUIDACION REDEBAN 2025'!$B$18,'BASE LIQUIDACION REDEBAN 2025'!$B$17))</f>
        <v>35779.500569199998</v>
      </c>
      <c r="AD1546" s="87">
        <v>0</v>
      </c>
      <c r="AE1546" s="87">
        <f t="shared" si="24"/>
        <v>35779.500569199998</v>
      </c>
    </row>
    <row r="1547" spans="1:31">
      <c r="A1547" s="154" t="s">
        <v>81</v>
      </c>
      <c r="B1547" s="154" t="str">
        <f>VLOOKUP(A1547,'CENTRO DE COSTOS'!A:D,4,FALSE)</f>
        <v>MIGUEL JULIÁN HERNÁNDEZ GUARÍN</v>
      </c>
      <c r="C1547" s="154" t="str">
        <f>VLOOKUP(A1547,'CENTRO DE COSTOS'!A:D,2,FALSE)</f>
        <v>0004-0008</v>
      </c>
      <c r="D1547" s="154">
        <v>54001</v>
      </c>
      <c r="E1547" s="154">
        <v>2612920</v>
      </c>
      <c r="F1547" s="154">
        <v>76127</v>
      </c>
      <c r="G1547" s="154" t="s">
        <v>8049</v>
      </c>
      <c r="H1547" s="154" t="s">
        <v>317</v>
      </c>
      <c r="I1547" s="154" t="s">
        <v>81</v>
      </c>
      <c r="J1547" s="154" t="s">
        <v>14477</v>
      </c>
      <c r="K1547" s="154" t="s">
        <v>159</v>
      </c>
      <c r="L1547" s="154" t="s">
        <v>14478</v>
      </c>
      <c r="M1547" s="155">
        <v>45888.568055555559</v>
      </c>
      <c r="N1547" s="155">
        <v>45892.543055555558</v>
      </c>
      <c r="O1547" s="8"/>
      <c r="P1547" s="154" t="s">
        <v>10063</v>
      </c>
      <c r="Q1547" s="154" t="s">
        <v>10063</v>
      </c>
      <c r="R1547" s="154" t="s">
        <v>2973</v>
      </c>
      <c r="S1547" s="154" t="s">
        <v>2973</v>
      </c>
      <c r="T1547" s="154" t="s">
        <v>8052</v>
      </c>
      <c r="U1547" s="154" t="s">
        <v>9429</v>
      </c>
      <c r="V1547" s="154" t="s">
        <v>14479</v>
      </c>
      <c r="W1547" s="154" t="s">
        <v>2967</v>
      </c>
      <c r="X1547" s="8"/>
      <c r="Y1547" s="154" t="s">
        <v>25</v>
      </c>
      <c r="Z1547" s="154" t="str">
        <f>VLOOKUP(D1547,TIPOLOGIA!A:F,5,0)</f>
        <v>TERRESTRE</v>
      </c>
      <c r="AA1547" s="154" t="s">
        <v>407</v>
      </c>
      <c r="AB1547" s="46">
        <v>1</v>
      </c>
      <c r="AC1547" s="87">
        <f>IF(W1547="SOPORTE_TELEFÓNICO",'BASE LIQUIDACION REDEBAN 2025'!$B$19,IF(AND(W1547="VISITA_TÉCNICA",Y1547="TIPO II"),'BASE LIQUIDACION REDEBAN 2025'!$B$18,'BASE LIQUIDACION REDEBAN 2025'!$B$17))</f>
        <v>35779.500569199998</v>
      </c>
      <c r="AD1547" s="87">
        <v>0</v>
      </c>
      <c r="AE1547" s="87">
        <f t="shared" si="24"/>
        <v>35779.500569199998</v>
      </c>
    </row>
    <row r="1548" spans="1:31">
      <c r="A1548" s="154" t="s">
        <v>68</v>
      </c>
      <c r="B1548" s="154" t="str">
        <f>VLOOKUP(A1548,'CENTRO DE COSTOS'!A:D,4,FALSE)</f>
        <v>WILLIAM ASDRUBAL ROZO ROZO</v>
      </c>
      <c r="C1548" s="154" t="str">
        <f>VLOOKUP(A1548,'CENTRO DE COSTOS'!A:D,2,FALSE)</f>
        <v>0004-0004</v>
      </c>
      <c r="D1548" s="154">
        <v>11001</v>
      </c>
      <c r="E1548" s="154">
        <v>2611084</v>
      </c>
      <c r="F1548" s="154">
        <v>31255</v>
      </c>
      <c r="G1548" s="154" t="s">
        <v>8049</v>
      </c>
      <c r="H1548" s="154" t="s">
        <v>470</v>
      </c>
      <c r="I1548" s="154" t="s">
        <v>68</v>
      </c>
      <c r="J1548" s="154" t="s">
        <v>14480</v>
      </c>
      <c r="K1548" s="154" t="s">
        <v>159</v>
      </c>
      <c r="L1548" s="154" t="s">
        <v>14481</v>
      </c>
      <c r="M1548" s="155">
        <v>45888.427083333336</v>
      </c>
      <c r="N1548" s="155">
        <v>45892.545138888891</v>
      </c>
      <c r="O1548" s="8"/>
      <c r="P1548" s="154" t="s">
        <v>10063</v>
      </c>
      <c r="Q1548" s="154" t="s">
        <v>10063</v>
      </c>
      <c r="R1548" s="154" t="s">
        <v>220</v>
      </c>
      <c r="S1548" s="154" t="s">
        <v>1843</v>
      </c>
      <c r="T1548" s="154" t="s">
        <v>8052</v>
      </c>
      <c r="U1548" s="154" t="s">
        <v>9429</v>
      </c>
      <c r="V1548" s="154" t="s">
        <v>14482</v>
      </c>
      <c r="W1548" s="154" t="s">
        <v>2967</v>
      </c>
      <c r="X1548" s="8"/>
      <c r="Y1548" s="154" t="s">
        <v>25</v>
      </c>
      <c r="Z1548" s="154" t="str">
        <f>VLOOKUP(D1548,TIPOLOGIA!A:F,5,0)</f>
        <v>TERRESTRE</v>
      </c>
      <c r="AA1548" s="154" t="s">
        <v>682</v>
      </c>
      <c r="AB1548" s="46">
        <v>1</v>
      </c>
      <c r="AC1548" s="87">
        <f>IF(W1548="SOPORTE_TELEFÓNICO",'BASE LIQUIDACION REDEBAN 2025'!$B$19,IF(AND(W1548="VISITA_TÉCNICA",Y1548="TIPO II"),'BASE LIQUIDACION REDEBAN 2025'!$B$18,'BASE LIQUIDACION REDEBAN 2025'!$B$17))</f>
        <v>35779.500569199998</v>
      </c>
      <c r="AD1548" s="87">
        <v>0</v>
      </c>
      <c r="AE1548" s="87">
        <f t="shared" si="24"/>
        <v>35779.500569199998</v>
      </c>
    </row>
    <row r="1549" spans="1:31">
      <c r="A1549" s="154" t="s">
        <v>91</v>
      </c>
      <c r="B1549" s="154" t="str">
        <f>VLOOKUP(A1549,'CENTRO DE COSTOS'!A:D,4,FALSE)</f>
        <v>JOSE MAURICIO HERNANDEZ ROJAS</v>
      </c>
      <c r="C1549" s="154" t="str">
        <f>VLOOKUP(A1549,'CENTRO DE COSTOS'!A:D,2,FALSE)</f>
        <v>0004-0001</v>
      </c>
      <c r="D1549" s="154">
        <v>23417</v>
      </c>
      <c r="E1549" s="154">
        <v>2611063</v>
      </c>
      <c r="F1549" s="154">
        <v>67246</v>
      </c>
      <c r="G1549" s="154" t="s">
        <v>8049</v>
      </c>
      <c r="H1549" s="154" t="s">
        <v>421</v>
      </c>
      <c r="I1549" s="154" t="s">
        <v>661</v>
      </c>
      <c r="J1549" s="154" t="s">
        <v>14483</v>
      </c>
      <c r="K1549" s="154" t="s">
        <v>159</v>
      </c>
      <c r="L1549" s="154" t="s">
        <v>14484</v>
      </c>
      <c r="M1549" s="155">
        <v>45888.424305555556</v>
      </c>
      <c r="N1549" s="155">
        <v>45892.546527777777</v>
      </c>
      <c r="O1549" s="8"/>
      <c r="P1549" s="154" t="s">
        <v>10063</v>
      </c>
      <c r="Q1549" s="154" t="s">
        <v>10063</v>
      </c>
      <c r="R1549" s="154" t="s">
        <v>200</v>
      </c>
      <c r="S1549" s="154" t="s">
        <v>201</v>
      </c>
      <c r="T1549" s="154" t="s">
        <v>8052</v>
      </c>
      <c r="U1549" s="154" t="s">
        <v>9429</v>
      </c>
      <c r="V1549" s="154" t="s">
        <v>14485</v>
      </c>
      <c r="W1549" s="154" t="s">
        <v>2967</v>
      </c>
      <c r="X1549" s="8"/>
      <c r="Y1549" s="154" t="s">
        <v>28</v>
      </c>
      <c r="Z1549" s="154" t="str">
        <f>VLOOKUP(D1549,TIPOLOGIA!A:F,5,0)</f>
        <v>TERRESTRE</v>
      </c>
      <c r="AA1549" s="154" t="s">
        <v>696</v>
      </c>
      <c r="AB1549" s="46">
        <v>1</v>
      </c>
      <c r="AC1549" s="87">
        <f>IF(W1549="SOPORTE_TELEFÓNICO",'BASE LIQUIDACION REDEBAN 2025'!$B$19,IF(AND(W1549="VISITA_TÉCNICA",Y1549="TIPO II"),'BASE LIQUIDACION REDEBAN 2025'!$B$18,'BASE LIQUIDACION REDEBAN 2025'!$B$17))</f>
        <v>67654.12000000001</v>
      </c>
      <c r="AD1549" s="87">
        <v>0</v>
      </c>
      <c r="AE1549" s="87">
        <f t="shared" si="24"/>
        <v>67654.12000000001</v>
      </c>
    </row>
    <row r="1550" spans="1:31">
      <c r="A1550" s="154" t="s">
        <v>92</v>
      </c>
      <c r="B1550" s="154" t="str">
        <f>VLOOKUP(A1550,'CENTRO DE COSTOS'!A:D,4,FALSE)</f>
        <v>KEVIN ALEXIS CORZO BUSTOS</v>
      </c>
      <c r="C1550" s="154" t="str">
        <f>VLOOKUP(A1550,'CENTRO DE COSTOS'!A:D,2,FALSE)</f>
        <v>0004-0007</v>
      </c>
      <c r="D1550" s="154">
        <v>41006</v>
      </c>
      <c r="E1550" s="154">
        <v>2610660</v>
      </c>
      <c r="F1550" s="154">
        <v>70933</v>
      </c>
      <c r="G1550" s="154" t="s">
        <v>8049</v>
      </c>
      <c r="H1550" s="154" t="s">
        <v>249</v>
      </c>
      <c r="I1550" s="154" t="s">
        <v>6333</v>
      </c>
      <c r="J1550" s="154" t="s">
        <v>14486</v>
      </c>
      <c r="K1550" s="154" t="s">
        <v>159</v>
      </c>
      <c r="L1550" s="154" t="s">
        <v>14487</v>
      </c>
      <c r="M1550" s="155">
        <v>45888.397916666669</v>
      </c>
      <c r="N1550" s="155">
        <v>45892.548611111109</v>
      </c>
      <c r="O1550" s="8"/>
      <c r="P1550" s="154" t="s">
        <v>10063</v>
      </c>
      <c r="Q1550" s="154" t="s">
        <v>10063</v>
      </c>
      <c r="R1550" s="154" t="s">
        <v>2973</v>
      </c>
      <c r="S1550" s="154" t="s">
        <v>2973</v>
      </c>
      <c r="T1550" s="154" t="s">
        <v>8052</v>
      </c>
      <c r="U1550" s="154" t="s">
        <v>9429</v>
      </c>
      <c r="V1550" s="154" t="s">
        <v>14488</v>
      </c>
      <c r="W1550" s="154" t="s">
        <v>10144</v>
      </c>
      <c r="X1550" s="8"/>
      <c r="Y1550" s="154" t="s">
        <v>30</v>
      </c>
      <c r="Z1550" s="154" t="str">
        <f>VLOOKUP(D1550,TIPOLOGIA!A:F,5,0)</f>
        <v>TERRESTRE</v>
      </c>
      <c r="AA1550" s="154" t="s">
        <v>255</v>
      </c>
      <c r="AB1550" s="46">
        <v>0</v>
      </c>
      <c r="AC1550" s="87">
        <f>IF(W1550="SOPORTE_TELEFÓNICO",'BASE LIQUIDACION REDEBAN 2025'!$B$19,IF(AND(W1550="VISITA_TÉCNICA",Y1550="TIPO II"),'BASE LIQUIDACION REDEBAN 2025'!$B$18,'BASE LIQUIDACION REDEBAN 2025'!$B$17))</f>
        <v>35779.500569199998</v>
      </c>
      <c r="AD1550" s="87">
        <v>0</v>
      </c>
      <c r="AE1550" s="87">
        <f t="shared" si="24"/>
        <v>35779.500569199998</v>
      </c>
    </row>
    <row r="1551" spans="1:31">
      <c r="A1551" s="154" t="s">
        <v>96</v>
      </c>
      <c r="B1551" s="154" t="str">
        <f>VLOOKUP(A1551,'CENTRO DE COSTOS'!A:D,4,FALSE)</f>
        <v>JOSE MAURICIO HERNANDEZ ROJAS</v>
      </c>
      <c r="C1551" s="154" t="str">
        <f>VLOOKUP(A1551,'CENTRO DE COSTOS'!A:D,2,FALSE)</f>
        <v>0004-0001</v>
      </c>
      <c r="D1551" s="154">
        <v>47001</v>
      </c>
      <c r="E1551" s="154">
        <v>2609107</v>
      </c>
      <c r="F1551" s="154">
        <v>77367</v>
      </c>
      <c r="G1551" s="154" t="s">
        <v>8049</v>
      </c>
      <c r="H1551" s="154" t="s">
        <v>1896</v>
      </c>
      <c r="I1551" s="154" t="s">
        <v>96</v>
      </c>
      <c r="J1551" s="154" t="s">
        <v>14489</v>
      </c>
      <c r="K1551" s="154" t="s">
        <v>159</v>
      </c>
      <c r="L1551" s="154" t="s">
        <v>14490</v>
      </c>
      <c r="M1551" s="155">
        <v>45888.333333333336</v>
      </c>
      <c r="N1551" s="155">
        <v>45892.550694444442</v>
      </c>
      <c r="O1551" s="8"/>
      <c r="P1551" s="154" t="s">
        <v>10063</v>
      </c>
      <c r="Q1551" s="154" t="s">
        <v>10063</v>
      </c>
      <c r="R1551" s="154" t="s">
        <v>2973</v>
      </c>
      <c r="S1551" s="154" t="s">
        <v>2973</v>
      </c>
      <c r="T1551" s="154" t="s">
        <v>8052</v>
      </c>
      <c r="U1551" s="154" t="s">
        <v>9429</v>
      </c>
      <c r="V1551" s="154" t="s">
        <v>14491</v>
      </c>
      <c r="W1551" s="154" t="s">
        <v>2967</v>
      </c>
      <c r="X1551" s="8"/>
      <c r="Y1551" s="154" t="s">
        <v>25</v>
      </c>
      <c r="Z1551" s="154" t="str">
        <f>VLOOKUP(D1551,TIPOLOGIA!A:F,5,0)</f>
        <v>TERRESTRE</v>
      </c>
      <c r="AA1551" s="154" t="s">
        <v>1737</v>
      </c>
      <c r="AB1551" s="46">
        <v>1</v>
      </c>
      <c r="AC1551" s="87">
        <f>IF(W1551="SOPORTE_TELEFÓNICO",'BASE LIQUIDACION REDEBAN 2025'!$B$19,IF(AND(W1551="VISITA_TÉCNICA",Y1551="TIPO II"),'BASE LIQUIDACION REDEBAN 2025'!$B$18,'BASE LIQUIDACION REDEBAN 2025'!$B$17))</f>
        <v>35779.500569199998</v>
      </c>
      <c r="AD1551" s="87">
        <v>0</v>
      </c>
      <c r="AE1551" s="87">
        <f t="shared" si="24"/>
        <v>35779.500569199998</v>
      </c>
    </row>
    <row r="1552" spans="1:31">
      <c r="A1552" s="154" t="s">
        <v>68</v>
      </c>
      <c r="B1552" s="154" t="str">
        <f>VLOOKUP(A1552,'CENTRO DE COSTOS'!A:D,4,FALSE)</f>
        <v>WILLIAM ASDRUBAL ROZO ROZO</v>
      </c>
      <c r="C1552" s="154" t="str">
        <f>VLOOKUP(A1552,'CENTRO DE COSTOS'!A:D,2,FALSE)</f>
        <v>0004-0004</v>
      </c>
      <c r="D1552" s="154">
        <v>11001</v>
      </c>
      <c r="E1552" s="154">
        <v>2609373</v>
      </c>
      <c r="F1552" s="154">
        <v>46598</v>
      </c>
      <c r="G1552" s="154" t="s">
        <v>8049</v>
      </c>
      <c r="H1552" s="154" t="s">
        <v>470</v>
      </c>
      <c r="I1552" s="154" t="s">
        <v>68</v>
      </c>
      <c r="J1552" s="154" t="s">
        <v>14492</v>
      </c>
      <c r="K1552" s="154" t="s">
        <v>159</v>
      </c>
      <c r="L1552" s="154" t="s">
        <v>14493</v>
      </c>
      <c r="M1552" s="155">
        <v>45888.333333333336</v>
      </c>
      <c r="N1552" s="155">
        <v>45892.552777777775</v>
      </c>
      <c r="O1552" s="8"/>
      <c r="P1552" s="154" t="s">
        <v>10063</v>
      </c>
      <c r="Q1552" s="154" t="s">
        <v>10063</v>
      </c>
      <c r="R1552" s="154" t="s">
        <v>2973</v>
      </c>
      <c r="S1552" s="154" t="s">
        <v>2973</v>
      </c>
      <c r="T1552" s="154" t="s">
        <v>8052</v>
      </c>
      <c r="U1552" s="154" t="s">
        <v>9429</v>
      </c>
      <c r="V1552" s="154" t="s">
        <v>14494</v>
      </c>
      <c r="W1552" s="154" t="s">
        <v>2967</v>
      </c>
      <c r="X1552" s="8"/>
      <c r="Y1552" s="154" t="s">
        <v>25</v>
      </c>
      <c r="Z1552" s="154" t="str">
        <f>VLOOKUP(D1552,TIPOLOGIA!A:F,5,0)</f>
        <v>TERRESTRE</v>
      </c>
      <c r="AA1552" s="154" t="s">
        <v>682</v>
      </c>
      <c r="AB1552" s="46">
        <v>1</v>
      </c>
      <c r="AC1552" s="87">
        <f>IF(W1552="SOPORTE_TELEFÓNICO",'BASE LIQUIDACION REDEBAN 2025'!$B$19,IF(AND(W1552="VISITA_TÉCNICA",Y1552="TIPO II"),'BASE LIQUIDACION REDEBAN 2025'!$B$18,'BASE LIQUIDACION REDEBAN 2025'!$B$17))</f>
        <v>35779.500569199998</v>
      </c>
      <c r="AD1552" s="87">
        <v>0</v>
      </c>
      <c r="AE1552" s="87">
        <f t="shared" si="24"/>
        <v>35779.500569199998</v>
      </c>
    </row>
    <row r="1553" spans="1:31">
      <c r="A1553" s="154" t="s">
        <v>60</v>
      </c>
      <c r="B1553" s="154" t="str">
        <f>VLOOKUP(A1553,'CENTRO DE COSTOS'!A:D,4,FALSE)</f>
        <v>JUAN SEBASTIÁN RÍOS CASTRILLÓN</v>
      </c>
      <c r="C1553" s="154" t="str">
        <f>VLOOKUP(A1553,'CENTRO DE COSTOS'!A:D,2,FALSE)</f>
        <v>0004-0005</v>
      </c>
      <c r="D1553" s="154">
        <v>5837</v>
      </c>
      <c r="E1553" s="154">
        <v>2608398</v>
      </c>
      <c r="F1553" s="154">
        <v>78041</v>
      </c>
      <c r="G1553" s="154" t="s">
        <v>8049</v>
      </c>
      <c r="H1553" s="154" t="s">
        <v>197</v>
      </c>
      <c r="I1553" s="154" t="s">
        <v>785</v>
      </c>
      <c r="J1553" s="154" t="s">
        <v>14495</v>
      </c>
      <c r="K1553" s="154" t="s">
        <v>159</v>
      </c>
      <c r="L1553" s="154" t="s">
        <v>14496</v>
      </c>
      <c r="M1553" s="155">
        <v>45887.547222222223</v>
      </c>
      <c r="N1553" s="155">
        <v>45892.614583333336</v>
      </c>
      <c r="O1553" s="8"/>
      <c r="P1553" s="154" t="s">
        <v>10063</v>
      </c>
      <c r="Q1553" s="154" t="s">
        <v>10063</v>
      </c>
      <c r="R1553" s="154" t="s">
        <v>200</v>
      </c>
      <c r="S1553" s="154" t="s">
        <v>739</v>
      </c>
      <c r="T1553" s="154" t="s">
        <v>8052</v>
      </c>
      <c r="U1553" s="154" t="s">
        <v>9429</v>
      </c>
      <c r="V1553" s="154" t="s">
        <v>14497</v>
      </c>
      <c r="W1553" s="154" t="s">
        <v>2967</v>
      </c>
      <c r="X1553" s="8"/>
      <c r="Y1553" s="154" t="s">
        <v>28</v>
      </c>
      <c r="Z1553" s="154" t="str">
        <f>VLOOKUP(D1553,TIPOLOGIA!A:F,5,0)</f>
        <v>TERRESTRE</v>
      </c>
      <c r="AA1553" s="154" t="s">
        <v>3186</v>
      </c>
      <c r="AB1553" s="46">
        <v>1</v>
      </c>
      <c r="AC1553" s="87">
        <f>IF(W1553="SOPORTE_TELEFÓNICO",'BASE LIQUIDACION REDEBAN 2025'!$B$19,IF(AND(W1553="VISITA_TÉCNICA",Y1553="TIPO II"),'BASE LIQUIDACION REDEBAN 2025'!$B$18,'BASE LIQUIDACION REDEBAN 2025'!$B$17))</f>
        <v>67654.12000000001</v>
      </c>
      <c r="AD1553" s="87">
        <v>0</v>
      </c>
      <c r="AE1553" s="87">
        <f t="shared" si="24"/>
        <v>67654.12000000001</v>
      </c>
    </row>
    <row r="1554" spans="1:31">
      <c r="A1554" s="154" t="s">
        <v>68</v>
      </c>
      <c r="B1554" s="154" t="str">
        <f>VLOOKUP(A1554,'CENTRO DE COSTOS'!A:D,4,FALSE)</f>
        <v>WILLIAM ASDRUBAL ROZO ROZO</v>
      </c>
      <c r="C1554" s="154" t="str">
        <f>VLOOKUP(A1554,'CENTRO DE COSTOS'!A:D,2,FALSE)</f>
        <v>0004-0004</v>
      </c>
      <c r="D1554" s="154">
        <v>11001</v>
      </c>
      <c r="E1554" s="154">
        <v>2606677</v>
      </c>
      <c r="F1554" s="154">
        <v>69655</v>
      </c>
      <c r="G1554" s="154" t="s">
        <v>8049</v>
      </c>
      <c r="H1554" s="154" t="s">
        <v>470</v>
      </c>
      <c r="I1554" s="154" t="s">
        <v>68</v>
      </c>
      <c r="J1554" s="154" t="s">
        <v>14498</v>
      </c>
      <c r="K1554" s="154" t="s">
        <v>159</v>
      </c>
      <c r="L1554" s="154" t="s">
        <v>14499</v>
      </c>
      <c r="M1554" s="155">
        <v>45888.333333333336</v>
      </c>
      <c r="N1554" s="155">
        <v>45892.618055555555</v>
      </c>
      <c r="O1554" s="8"/>
      <c r="P1554" s="154" t="s">
        <v>10063</v>
      </c>
      <c r="Q1554" s="154" t="s">
        <v>10063</v>
      </c>
      <c r="R1554" s="154" t="s">
        <v>2973</v>
      </c>
      <c r="S1554" s="154" t="s">
        <v>2973</v>
      </c>
      <c r="T1554" s="154" t="s">
        <v>8052</v>
      </c>
      <c r="U1554" s="154" t="s">
        <v>9429</v>
      </c>
      <c r="V1554" s="154" t="s">
        <v>14500</v>
      </c>
      <c r="W1554" s="154" t="s">
        <v>2967</v>
      </c>
      <c r="X1554" s="8"/>
      <c r="Y1554" s="154" t="s">
        <v>25</v>
      </c>
      <c r="Z1554" s="154" t="str">
        <f>VLOOKUP(D1554,TIPOLOGIA!A:F,5,0)</f>
        <v>TERRESTRE</v>
      </c>
      <c r="AA1554" s="154" t="s">
        <v>2089</v>
      </c>
      <c r="AB1554" s="46">
        <v>1</v>
      </c>
      <c r="AC1554" s="87">
        <f>IF(W1554="SOPORTE_TELEFÓNICO",'BASE LIQUIDACION REDEBAN 2025'!$B$19,IF(AND(W1554="VISITA_TÉCNICA",Y1554="TIPO II"),'BASE LIQUIDACION REDEBAN 2025'!$B$18,'BASE LIQUIDACION REDEBAN 2025'!$B$17))</f>
        <v>35779.500569199998</v>
      </c>
      <c r="AD1554" s="87">
        <v>0</v>
      </c>
      <c r="AE1554" s="87">
        <f t="shared" si="24"/>
        <v>35779.500569199998</v>
      </c>
    </row>
    <row r="1555" spans="1:31">
      <c r="A1555" s="154" t="s">
        <v>92</v>
      </c>
      <c r="B1555" s="154" t="str">
        <f>VLOOKUP(A1555,'CENTRO DE COSTOS'!A:D,4,FALSE)</f>
        <v>KEVIN ALEXIS CORZO BUSTOS</v>
      </c>
      <c r="C1555" s="154" t="str">
        <f>VLOOKUP(A1555,'CENTRO DE COSTOS'!A:D,2,FALSE)</f>
        <v>0004-0007</v>
      </c>
      <c r="D1555" s="154">
        <v>41396</v>
      </c>
      <c r="E1555" s="154">
        <v>2606547</v>
      </c>
      <c r="F1555" s="154">
        <v>25996</v>
      </c>
      <c r="G1555" s="154" t="s">
        <v>8049</v>
      </c>
      <c r="H1555" s="154" t="s">
        <v>249</v>
      </c>
      <c r="I1555" s="154" t="s">
        <v>339</v>
      </c>
      <c r="J1555" s="154" t="s">
        <v>14501</v>
      </c>
      <c r="K1555" s="154" t="s">
        <v>159</v>
      </c>
      <c r="L1555" s="154" t="s">
        <v>14502</v>
      </c>
      <c r="M1555" s="155">
        <v>45885.443055555559</v>
      </c>
      <c r="N1555" s="155">
        <v>45892.624305555553</v>
      </c>
      <c r="O1555" s="8"/>
      <c r="P1555" s="154" t="s">
        <v>10063</v>
      </c>
      <c r="Q1555" s="154" t="s">
        <v>10063</v>
      </c>
      <c r="R1555" s="154" t="s">
        <v>2973</v>
      </c>
      <c r="S1555" s="154" t="s">
        <v>2973</v>
      </c>
      <c r="T1555" s="154" t="s">
        <v>8052</v>
      </c>
      <c r="U1555" s="154" t="s">
        <v>9429</v>
      </c>
      <c r="V1555" s="154" t="s">
        <v>14503</v>
      </c>
      <c r="W1555" s="154" t="s">
        <v>10144</v>
      </c>
      <c r="X1555" s="8"/>
      <c r="Y1555" s="154" t="s">
        <v>30</v>
      </c>
      <c r="Z1555" s="154" t="str">
        <f>VLOOKUP(D1555,TIPOLOGIA!A:F,5,0)</f>
        <v>TERRESTRE</v>
      </c>
      <c r="AA1555" s="154" t="s">
        <v>255</v>
      </c>
      <c r="AB1555" s="46">
        <v>0</v>
      </c>
      <c r="AC1555" s="87">
        <f>IF(W1555="SOPORTE_TELEFÓNICO",'BASE LIQUIDACION REDEBAN 2025'!$B$19,IF(AND(W1555="VISITA_TÉCNICA",Y1555="TIPO II"),'BASE LIQUIDACION REDEBAN 2025'!$B$18,'BASE LIQUIDACION REDEBAN 2025'!$B$17))</f>
        <v>35779.500569199998</v>
      </c>
      <c r="AD1555" s="87">
        <v>0</v>
      </c>
      <c r="AE1555" s="87">
        <f t="shared" si="24"/>
        <v>35779.500569199998</v>
      </c>
    </row>
    <row r="1556" spans="1:31">
      <c r="A1556" s="154" t="s">
        <v>60</v>
      </c>
      <c r="B1556" s="154" t="str">
        <f>VLOOKUP(A1556,'CENTRO DE COSTOS'!A:D,4,FALSE)</f>
        <v>JUAN SEBASTIÁN RÍOS CASTRILLÓN</v>
      </c>
      <c r="C1556" s="154" t="str">
        <f>VLOOKUP(A1556,'CENTRO DE COSTOS'!A:D,2,FALSE)</f>
        <v>0004-0005</v>
      </c>
      <c r="D1556" s="154">
        <v>5837</v>
      </c>
      <c r="E1556" s="154">
        <v>2606542</v>
      </c>
      <c r="F1556" s="154">
        <v>32432</v>
      </c>
      <c r="G1556" s="154" t="s">
        <v>8049</v>
      </c>
      <c r="H1556" s="154" t="s">
        <v>197</v>
      </c>
      <c r="I1556" s="154" t="s">
        <v>785</v>
      </c>
      <c r="J1556" s="154" t="s">
        <v>14504</v>
      </c>
      <c r="K1556" s="154" t="s">
        <v>159</v>
      </c>
      <c r="L1556" s="154" t="s">
        <v>14505</v>
      </c>
      <c r="M1556" s="155">
        <v>45885.442361111112</v>
      </c>
      <c r="N1556" s="155">
        <v>45892.626388888886</v>
      </c>
      <c r="O1556" s="8"/>
      <c r="P1556" s="154" t="s">
        <v>10063</v>
      </c>
      <c r="Q1556" s="154" t="s">
        <v>10063</v>
      </c>
      <c r="R1556" s="154" t="s">
        <v>2973</v>
      </c>
      <c r="S1556" s="154" t="s">
        <v>2973</v>
      </c>
      <c r="T1556" s="154" t="s">
        <v>8052</v>
      </c>
      <c r="U1556" s="154" t="s">
        <v>9429</v>
      </c>
      <c r="V1556" s="154" t="s">
        <v>14506</v>
      </c>
      <c r="W1556" s="154" t="s">
        <v>2967</v>
      </c>
      <c r="X1556" s="8"/>
      <c r="Y1556" s="154" t="s">
        <v>28</v>
      </c>
      <c r="Z1556" s="154" t="str">
        <f>VLOOKUP(D1556,TIPOLOGIA!A:F,5,0)</f>
        <v>TERRESTRE</v>
      </c>
      <c r="AA1556" s="154" t="s">
        <v>3186</v>
      </c>
      <c r="AB1556" s="46">
        <v>1</v>
      </c>
      <c r="AC1556" s="87">
        <f>IF(W1556="SOPORTE_TELEFÓNICO",'BASE LIQUIDACION REDEBAN 2025'!$B$19,IF(AND(W1556="VISITA_TÉCNICA",Y1556="TIPO II"),'BASE LIQUIDACION REDEBAN 2025'!$B$18,'BASE LIQUIDACION REDEBAN 2025'!$B$17))</f>
        <v>67654.12000000001</v>
      </c>
      <c r="AD1556" s="87">
        <v>0</v>
      </c>
      <c r="AE1556" s="87">
        <f t="shared" si="24"/>
        <v>67654.12000000001</v>
      </c>
    </row>
    <row r="1557" spans="1:31">
      <c r="A1557" s="154" t="s">
        <v>76</v>
      </c>
      <c r="B1557" s="154" t="str">
        <f>VLOOKUP(A1557,'CENTRO DE COSTOS'!A:D,4,FALSE)</f>
        <v>DIEGO FERNANDO HENAO CARDONA</v>
      </c>
      <c r="C1557" s="154" t="str">
        <f>VLOOKUP(A1557,'CENTRO DE COSTOS'!A:D,2,FALSE)</f>
        <v>0004-0003</v>
      </c>
      <c r="D1557" s="154">
        <v>19050</v>
      </c>
      <c r="E1557" s="154">
        <v>2606322</v>
      </c>
      <c r="F1557" s="154">
        <v>52887</v>
      </c>
      <c r="G1557" s="154" t="s">
        <v>8049</v>
      </c>
      <c r="H1557" s="154" t="s">
        <v>258</v>
      </c>
      <c r="I1557" s="154" t="s">
        <v>11763</v>
      </c>
      <c r="J1557" s="154" t="s">
        <v>14507</v>
      </c>
      <c r="K1557" s="154" t="s">
        <v>159</v>
      </c>
      <c r="L1557" s="154" t="s">
        <v>14508</v>
      </c>
      <c r="M1557" s="155">
        <v>45885.375</v>
      </c>
      <c r="N1557" s="155">
        <v>45892.62777777778</v>
      </c>
      <c r="O1557" s="8"/>
      <c r="P1557" s="154" t="s">
        <v>10063</v>
      </c>
      <c r="Q1557" s="154" t="s">
        <v>10063</v>
      </c>
      <c r="R1557" s="154" t="s">
        <v>2973</v>
      </c>
      <c r="S1557" s="154" t="s">
        <v>2973</v>
      </c>
      <c r="T1557" s="154" t="s">
        <v>8052</v>
      </c>
      <c r="U1557" s="154" t="s">
        <v>9429</v>
      </c>
      <c r="V1557" s="154" t="s">
        <v>14509</v>
      </c>
      <c r="W1557" s="154" t="s">
        <v>10144</v>
      </c>
      <c r="X1557" s="8"/>
      <c r="Y1557" s="154" t="s">
        <v>32</v>
      </c>
      <c r="Z1557" s="154" t="str">
        <f>VLOOKUP(D1557,TIPOLOGIA!A:F,5,0)</f>
        <v>TERRESTRE</v>
      </c>
      <c r="AA1557" s="154" t="s">
        <v>1442</v>
      </c>
      <c r="AB1557" s="46">
        <v>0</v>
      </c>
      <c r="AC1557" s="87">
        <f>IF(W1557="SOPORTE_TELEFÓNICO",'BASE LIQUIDACION REDEBAN 2025'!$B$19,IF(AND(W1557="VISITA_TÉCNICA",Y1557="TIPO II"),'BASE LIQUIDACION REDEBAN 2025'!$B$18,'BASE LIQUIDACION REDEBAN 2025'!$B$17))</f>
        <v>35779.500569199998</v>
      </c>
      <c r="AD1557" s="87">
        <v>0</v>
      </c>
      <c r="AE1557" s="87">
        <f t="shared" si="24"/>
        <v>35779.500569199998</v>
      </c>
    </row>
    <row r="1558" spans="1:31">
      <c r="A1558" s="154" t="s">
        <v>92</v>
      </c>
      <c r="B1558" s="154" t="str">
        <f>VLOOKUP(A1558,'CENTRO DE COSTOS'!A:D,4,FALSE)</f>
        <v>KEVIN ALEXIS CORZO BUSTOS</v>
      </c>
      <c r="C1558" s="154" t="str">
        <f>VLOOKUP(A1558,'CENTRO DE COSTOS'!A:D,2,FALSE)</f>
        <v>0004-0007</v>
      </c>
      <c r="D1558" s="154">
        <v>41298</v>
      </c>
      <c r="E1558" s="154">
        <v>2605634</v>
      </c>
      <c r="F1558" s="154">
        <v>33625</v>
      </c>
      <c r="G1558" s="154" t="s">
        <v>8049</v>
      </c>
      <c r="H1558" s="154" t="s">
        <v>249</v>
      </c>
      <c r="I1558" s="154" t="s">
        <v>1714</v>
      </c>
      <c r="J1558" s="154" t="s">
        <v>14510</v>
      </c>
      <c r="K1558" s="154" t="s">
        <v>159</v>
      </c>
      <c r="L1558" s="154" t="s">
        <v>14511</v>
      </c>
      <c r="M1558" s="155">
        <v>45884.709027777775</v>
      </c>
      <c r="N1558" s="155">
        <v>45892.629861111112</v>
      </c>
      <c r="O1558" s="8"/>
      <c r="P1558" s="154" t="s">
        <v>10063</v>
      </c>
      <c r="Q1558" s="154" t="s">
        <v>10063</v>
      </c>
      <c r="R1558" s="154" t="s">
        <v>200</v>
      </c>
      <c r="S1558" s="154" t="s">
        <v>201</v>
      </c>
      <c r="T1558" s="154" t="s">
        <v>8052</v>
      </c>
      <c r="U1558" s="154" t="s">
        <v>9429</v>
      </c>
      <c r="V1558" s="154" t="s">
        <v>14512</v>
      </c>
      <c r="W1558" s="154" t="s">
        <v>10144</v>
      </c>
      <c r="X1558" s="8"/>
      <c r="Y1558" s="154" t="s">
        <v>30</v>
      </c>
      <c r="Z1558" s="154" t="str">
        <f>VLOOKUP(D1558,TIPOLOGIA!A:F,5,0)</f>
        <v>TERRESTRE</v>
      </c>
      <c r="AA1558" s="154" t="s">
        <v>255</v>
      </c>
      <c r="AB1558" s="46">
        <v>0</v>
      </c>
      <c r="AC1558" s="87">
        <f>IF(W1558="SOPORTE_TELEFÓNICO",'BASE LIQUIDACION REDEBAN 2025'!$B$19,IF(AND(W1558="VISITA_TÉCNICA",Y1558="TIPO II"),'BASE LIQUIDACION REDEBAN 2025'!$B$18,'BASE LIQUIDACION REDEBAN 2025'!$B$17))</f>
        <v>35779.500569199998</v>
      </c>
      <c r="AD1558" s="87">
        <v>0</v>
      </c>
      <c r="AE1558" s="87">
        <f t="shared" si="24"/>
        <v>35779.500569199998</v>
      </c>
    </row>
    <row r="1559" spans="1:31">
      <c r="A1559" s="154" t="s">
        <v>68</v>
      </c>
      <c r="B1559" s="154" t="str">
        <f>VLOOKUP(A1559,'CENTRO DE COSTOS'!A:D,4,FALSE)</f>
        <v>WILLIAM ASDRUBAL ROZO ROZO</v>
      </c>
      <c r="C1559" s="154" t="str">
        <f>VLOOKUP(A1559,'CENTRO DE COSTOS'!A:D,2,FALSE)</f>
        <v>0004-0004</v>
      </c>
      <c r="D1559" s="154">
        <v>25407</v>
      </c>
      <c r="E1559" s="154">
        <v>2605465</v>
      </c>
      <c r="F1559" s="154">
        <v>78355</v>
      </c>
      <c r="G1559" s="154" t="s">
        <v>8049</v>
      </c>
      <c r="H1559" s="154" t="s">
        <v>470</v>
      </c>
      <c r="I1559" s="154" t="s">
        <v>8740</v>
      </c>
      <c r="J1559" s="154" t="s">
        <v>10530</v>
      </c>
      <c r="K1559" s="154" t="s">
        <v>159</v>
      </c>
      <c r="L1559" s="154" t="s">
        <v>14513</v>
      </c>
      <c r="M1559" s="155">
        <v>45884.698611111111</v>
      </c>
      <c r="N1559" s="155">
        <v>45892.631249999999</v>
      </c>
      <c r="O1559" s="8"/>
      <c r="P1559" s="154" t="s">
        <v>10063</v>
      </c>
      <c r="Q1559" s="154" t="s">
        <v>10063</v>
      </c>
      <c r="R1559" s="154" t="s">
        <v>2973</v>
      </c>
      <c r="S1559" s="154" t="s">
        <v>2973</v>
      </c>
      <c r="T1559" s="154" t="s">
        <v>8052</v>
      </c>
      <c r="U1559" s="154" t="s">
        <v>9429</v>
      </c>
      <c r="V1559" s="154" t="s">
        <v>14514</v>
      </c>
      <c r="W1559" s="154" t="s">
        <v>10144</v>
      </c>
      <c r="X1559" s="8"/>
      <c r="Y1559" s="154" t="s">
        <v>30</v>
      </c>
      <c r="Z1559" s="154" t="str">
        <f>VLOOKUP(D1559,TIPOLOGIA!A:F,5,0)</f>
        <v>TERRESTRE</v>
      </c>
      <c r="AA1559" s="154" t="s">
        <v>538</v>
      </c>
      <c r="AB1559" s="46">
        <v>0</v>
      </c>
      <c r="AC1559" s="87">
        <f>IF(W1559="SOPORTE_TELEFÓNICO",'BASE LIQUIDACION REDEBAN 2025'!$B$19,IF(AND(W1559="VISITA_TÉCNICA",Y1559="TIPO II"),'BASE LIQUIDACION REDEBAN 2025'!$B$18,'BASE LIQUIDACION REDEBAN 2025'!$B$17))</f>
        <v>35779.500569199998</v>
      </c>
      <c r="AD1559" s="87">
        <v>0</v>
      </c>
      <c r="AE1559" s="87">
        <f t="shared" si="24"/>
        <v>35779.500569199998</v>
      </c>
    </row>
    <row r="1560" spans="1:31">
      <c r="A1560" s="154" t="s">
        <v>99</v>
      </c>
      <c r="B1560" s="154" t="str">
        <f>VLOOKUP(A1560,'CENTRO DE COSTOS'!A:D,4,FALSE)</f>
        <v>JOSE MAURICIO HERNANDEZ ROJAS</v>
      </c>
      <c r="C1560" s="154" t="str">
        <f>VLOOKUP(A1560,'CENTRO DE COSTOS'!A:D,2,FALSE)</f>
        <v>0004-0001</v>
      </c>
      <c r="D1560" s="154">
        <v>20001</v>
      </c>
      <c r="E1560" s="154">
        <v>2604925</v>
      </c>
      <c r="F1560" s="154">
        <v>76687</v>
      </c>
      <c r="G1560" s="154" t="s">
        <v>8049</v>
      </c>
      <c r="H1560" s="154" t="s">
        <v>440</v>
      </c>
      <c r="I1560" s="154" t="s">
        <v>99</v>
      </c>
      <c r="J1560" s="154" t="s">
        <v>14515</v>
      </c>
      <c r="K1560" s="154" t="s">
        <v>159</v>
      </c>
      <c r="L1560" s="154" t="s">
        <v>14516</v>
      </c>
      <c r="M1560" s="155">
        <v>45884.634722222225</v>
      </c>
      <c r="N1560" s="155">
        <v>45892.634027777778</v>
      </c>
      <c r="O1560" s="8"/>
      <c r="P1560" s="154" t="s">
        <v>10063</v>
      </c>
      <c r="Q1560" s="154" t="s">
        <v>10063</v>
      </c>
      <c r="R1560" s="154" t="s">
        <v>2973</v>
      </c>
      <c r="S1560" s="154" t="s">
        <v>2973</v>
      </c>
      <c r="T1560" s="154" t="s">
        <v>8052</v>
      </c>
      <c r="U1560" s="154" t="s">
        <v>9429</v>
      </c>
      <c r="V1560" s="154" t="s">
        <v>14517</v>
      </c>
      <c r="W1560" s="154" t="s">
        <v>2967</v>
      </c>
      <c r="X1560" s="8"/>
      <c r="Y1560" s="154" t="s">
        <v>25</v>
      </c>
      <c r="Z1560" s="154" t="str">
        <f>VLOOKUP(D1560,TIPOLOGIA!A:F,5,0)</f>
        <v>TERRESTRE</v>
      </c>
      <c r="AA1560" s="154" t="s">
        <v>1743</v>
      </c>
      <c r="AB1560" s="46">
        <v>1</v>
      </c>
      <c r="AC1560" s="87">
        <f>IF(W1560="SOPORTE_TELEFÓNICO",'BASE LIQUIDACION REDEBAN 2025'!$B$19,IF(AND(W1560="VISITA_TÉCNICA",Y1560="TIPO II"),'BASE LIQUIDACION REDEBAN 2025'!$B$18,'BASE LIQUIDACION REDEBAN 2025'!$B$17))</f>
        <v>35779.500569199998</v>
      </c>
      <c r="AD1560" s="87">
        <v>0</v>
      </c>
      <c r="AE1560" s="87">
        <f t="shared" si="24"/>
        <v>35779.500569199998</v>
      </c>
    </row>
    <row r="1561" spans="1:31">
      <c r="A1561" s="154" t="s">
        <v>91</v>
      </c>
      <c r="B1561" s="154" t="str">
        <f>VLOOKUP(A1561,'CENTRO DE COSTOS'!A:D,4,FALSE)</f>
        <v>JOSE MAURICIO HERNANDEZ ROJAS</v>
      </c>
      <c r="C1561" s="154" t="str">
        <f>VLOOKUP(A1561,'CENTRO DE COSTOS'!A:D,2,FALSE)</f>
        <v>0004-0001</v>
      </c>
      <c r="D1561" s="154">
        <v>23660</v>
      </c>
      <c r="E1561" s="154">
        <v>2604821</v>
      </c>
      <c r="F1561" s="154">
        <v>54320</v>
      </c>
      <c r="G1561" s="154" t="s">
        <v>8049</v>
      </c>
      <c r="H1561" s="154" t="s">
        <v>421</v>
      </c>
      <c r="I1561" s="154" t="s">
        <v>6921</v>
      </c>
      <c r="J1561" s="154" t="s">
        <v>9901</v>
      </c>
      <c r="K1561" s="154" t="s">
        <v>159</v>
      </c>
      <c r="L1561" s="154" t="s">
        <v>14518</v>
      </c>
      <c r="M1561" s="155">
        <v>45884.632638888892</v>
      </c>
      <c r="N1561" s="155">
        <v>45892.636111111111</v>
      </c>
      <c r="O1561" s="8"/>
      <c r="P1561" s="154" t="s">
        <v>10063</v>
      </c>
      <c r="Q1561" s="154" t="s">
        <v>10063</v>
      </c>
      <c r="R1561" s="154" t="s">
        <v>200</v>
      </c>
      <c r="S1561" s="154" t="s">
        <v>201</v>
      </c>
      <c r="T1561" s="154" t="s">
        <v>8052</v>
      </c>
      <c r="U1561" s="154" t="s">
        <v>9429</v>
      </c>
      <c r="V1561" s="154" t="s">
        <v>14519</v>
      </c>
      <c r="W1561" s="154" t="s">
        <v>2967</v>
      </c>
      <c r="X1561" s="8"/>
      <c r="Y1561" s="154" t="s">
        <v>28</v>
      </c>
      <c r="Z1561" s="154" t="str">
        <f>VLOOKUP(D1561,TIPOLOGIA!A:F,5,0)</f>
        <v>TERRESTRE</v>
      </c>
      <c r="AA1561" s="154" t="s">
        <v>426</v>
      </c>
      <c r="AB1561" s="46">
        <v>1</v>
      </c>
      <c r="AC1561" s="87">
        <f>IF(W1561="SOPORTE_TELEFÓNICO",'BASE LIQUIDACION REDEBAN 2025'!$B$19,IF(AND(W1561="VISITA_TÉCNICA",Y1561="TIPO II"),'BASE LIQUIDACION REDEBAN 2025'!$B$18,'BASE LIQUIDACION REDEBAN 2025'!$B$17))</f>
        <v>67654.12000000001</v>
      </c>
      <c r="AD1561" s="87">
        <v>0</v>
      </c>
      <c r="AE1561" s="87">
        <f t="shared" si="24"/>
        <v>67654.12000000001</v>
      </c>
    </row>
    <row r="1562" spans="1:31">
      <c r="A1562" s="154" t="s">
        <v>91</v>
      </c>
      <c r="B1562" s="154" t="str">
        <f>VLOOKUP(A1562,'CENTRO DE COSTOS'!A:D,4,FALSE)</f>
        <v>JOSE MAURICIO HERNANDEZ ROJAS</v>
      </c>
      <c r="C1562" s="154" t="str">
        <f>VLOOKUP(A1562,'CENTRO DE COSTOS'!A:D,2,FALSE)</f>
        <v>0004-0001</v>
      </c>
      <c r="D1562" s="154">
        <v>23660</v>
      </c>
      <c r="E1562" s="154">
        <v>2603051</v>
      </c>
      <c r="F1562" s="154">
        <v>28140</v>
      </c>
      <c r="G1562" s="154" t="s">
        <v>8049</v>
      </c>
      <c r="H1562" s="154" t="s">
        <v>421</v>
      </c>
      <c r="I1562" s="154" t="s">
        <v>6921</v>
      </c>
      <c r="J1562" s="154" t="s">
        <v>14520</v>
      </c>
      <c r="K1562" s="154" t="s">
        <v>159</v>
      </c>
      <c r="L1562" s="154" t="s">
        <v>14521</v>
      </c>
      <c r="M1562" s="155">
        <v>45884.45416666667</v>
      </c>
      <c r="N1562" s="155">
        <v>45892.637499999997</v>
      </c>
      <c r="O1562" s="8"/>
      <c r="P1562" s="154" t="s">
        <v>10063</v>
      </c>
      <c r="Q1562" s="154" t="s">
        <v>10063</v>
      </c>
      <c r="R1562" s="154" t="s">
        <v>200</v>
      </c>
      <c r="S1562" s="154" t="s">
        <v>201</v>
      </c>
      <c r="T1562" s="154" t="s">
        <v>8052</v>
      </c>
      <c r="U1562" s="154" t="s">
        <v>9429</v>
      </c>
      <c r="V1562" s="154" t="s">
        <v>14522</v>
      </c>
      <c r="W1562" s="154" t="s">
        <v>2967</v>
      </c>
      <c r="X1562" s="8"/>
      <c r="Y1562" s="154" t="s">
        <v>28</v>
      </c>
      <c r="Z1562" s="154" t="str">
        <f>VLOOKUP(D1562,TIPOLOGIA!A:F,5,0)</f>
        <v>TERRESTRE</v>
      </c>
      <c r="AA1562" s="154" t="s">
        <v>426</v>
      </c>
      <c r="AB1562" s="46">
        <v>1</v>
      </c>
      <c r="AC1562" s="87">
        <f>IF(W1562="SOPORTE_TELEFÓNICO",'BASE LIQUIDACION REDEBAN 2025'!$B$19,IF(AND(W1562="VISITA_TÉCNICA",Y1562="TIPO II"),'BASE LIQUIDACION REDEBAN 2025'!$B$18,'BASE LIQUIDACION REDEBAN 2025'!$B$17))</f>
        <v>67654.12000000001</v>
      </c>
      <c r="AD1562" s="87">
        <v>0</v>
      </c>
      <c r="AE1562" s="87">
        <f t="shared" si="24"/>
        <v>67654.12000000001</v>
      </c>
    </row>
    <row r="1563" spans="1:31">
      <c r="A1563" s="154" t="s">
        <v>60</v>
      </c>
      <c r="B1563" s="154" t="str">
        <f>VLOOKUP(A1563,'CENTRO DE COSTOS'!A:D,4,FALSE)</f>
        <v>JUAN SEBASTIÁN RÍOS CASTRILLÓN</v>
      </c>
      <c r="C1563" s="154" t="str">
        <f>VLOOKUP(A1563,'CENTRO DE COSTOS'!A:D,2,FALSE)</f>
        <v>0004-0005</v>
      </c>
      <c r="D1563" s="154">
        <v>5045</v>
      </c>
      <c r="E1563" s="154">
        <v>2597893</v>
      </c>
      <c r="F1563" s="154">
        <v>80131</v>
      </c>
      <c r="G1563" s="154" t="s">
        <v>8049</v>
      </c>
      <c r="H1563" s="154" t="s">
        <v>197</v>
      </c>
      <c r="I1563" s="154" t="s">
        <v>60</v>
      </c>
      <c r="J1563" s="154" t="s">
        <v>14523</v>
      </c>
      <c r="K1563" s="154" t="s">
        <v>159</v>
      </c>
      <c r="L1563" s="154" t="s">
        <v>14524</v>
      </c>
      <c r="M1563" s="155">
        <v>45883.478472222225</v>
      </c>
      <c r="N1563" s="155">
        <v>45892.638888888891</v>
      </c>
      <c r="O1563" s="8"/>
      <c r="P1563" s="154" t="s">
        <v>10063</v>
      </c>
      <c r="Q1563" s="154" t="s">
        <v>10063</v>
      </c>
      <c r="R1563" s="154" t="s">
        <v>2973</v>
      </c>
      <c r="S1563" s="154" t="s">
        <v>2973</v>
      </c>
      <c r="T1563" s="154" t="s">
        <v>8052</v>
      </c>
      <c r="U1563" s="154" t="s">
        <v>9429</v>
      </c>
      <c r="V1563" s="154" t="s">
        <v>14525</v>
      </c>
      <c r="W1563" s="154" t="s">
        <v>2967</v>
      </c>
      <c r="X1563" s="8"/>
      <c r="Y1563" s="154" t="s">
        <v>25</v>
      </c>
      <c r="Z1563" s="154" t="str">
        <f>VLOOKUP(D1563,TIPOLOGIA!A:F,5,0)</f>
        <v>TERRESTRE</v>
      </c>
      <c r="AA1563" s="154" t="s">
        <v>636</v>
      </c>
      <c r="AB1563" s="46">
        <v>1</v>
      </c>
      <c r="AC1563" s="87">
        <f>IF(W1563="SOPORTE_TELEFÓNICO",'BASE LIQUIDACION REDEBAN 2025'!$B$19,IF(AND(W1563="VISITA_TÉCNICA",Y1563="TIPO II"),'BASE LIQUIDACION REDEBAN 2025'!$B$18,'BASE LIQUIDACION REDEBAN 2025'!$B$17))</f>
        <v>35779.500569199998</v>
      </c>
      <c r="AD1563" s="87">
        <v>0</v>
      </c>
      <c r="AE1563" s="87">
        <f t="shared" si="24"/>
        <v>35779.500569199998</v>
      </c>
    </row>
    <row r="1564" spans="1:31">
      <c r="A1564" s="154" t="s">
        <v>91</v>
      </c>
      <c r="B1564" s="154" t="str">
        <f>VLOOKUP(A1564,'CENTRO DE COSTOS'!A:D,4,FALSE)</f>
        <v>JOSE MAURICIO HERNANDEZ ROJAS</v>
      </c>
      <c r="C1564" s="154" t="str">
        <f>VLOOKUP(A1564,'CENTRO DE COSTOS'!A:D,2,FALSE)</f>
        <v>0004-0001</v>
      </c>
      <c r="D1564" s="154">
        <v>23660</v>
      </c>
      <c r="E1564" s="154">
        <v>2597787</v>
      </c>
      <c r="F1564" s="154">
        <v>46555</v>
      </c>
      <c r="G1564" s="154" t="s">
        <v>8049</v>
      </c>
      <c r="H1564" s="154" t="s">
        <v>421</v>
      </c>
      <c r="I1564" s="154" t="s">
        <v>6921</v>
      </c>
      <c r="J1564" s="154" t="s">
        <v>14526</v>
      </c>
      <c r="K1564" s="154" t="s">
        <v>159</v>
      </c>
      <c r="L1564" s="154" t="s">
        <v>14527</v>
      </c>
      <c r="M1564" s="155">
        <v>45883.478472222225</v>
      </c>
      <c r="N1564" s="155">
        <v>45892.64166666667</v>
      </c>
      <c r="O1564" s="8"/>
      <c r="P1564" s="154" t="s">
        <v>10063</v>
      </c>
      <c r="Q1564" s="154" t="s">
        <v>10063</v>
      </c>
      <c r="R1564" s="154" t="s">
        <v>200</v>
      </c>
      <c r="S1564" s="154" t="s">
        <v>201</v>
      </c>
      <c r="T1564" s="154" t="s">
        <v>8052</v>
      </c>
      <c r="U1564" s="154" t="s">
        <v>9429</v>
      </c>
      <c r="V1564" s="154" t="s">
        <v>14528</v>
      </c>
      <c r="W1564" s="154" t="s">
        <v>2967</v>
      </c>
      <c r="X1564" s="8"/>
      <c r="Y1564" s="154" t="s">
        <v>28</v>
      </c>
      <c r="Z1564" s="154" t="str">
        <f>VLOOKUP(D1564,TIPOLOGIA!A:F,5,0)</f>
        <v>TERRESTRE</v>
      </c>
      <c r="AA1564" s="154" t="s">
        <v>426</v>
      </c>
      <c r="AB1564" s="46">
        <v>1</v>
      </c>
      <c r="AC1564" s="87">
        <f>IF(W1564="SOPORTE_TELEFÓNICO",'BASE LIQUIDACION REDEBAN 2025'!$B$19,IF(AND(W1564="VISITA_TÉCNICA",Y1564="TIPO II"),'BASE LIQUIDACION REDEBAN 2025'!$B$18,'BASE LIQUIDACION REDEBAN 2025'!$B$17))</f>
        <v>67654.12000000001</v>
      </c>
      <c r="AD1564" s="87">
        <v>0</v>
      </c>
      <c r="AE1564" s="87">
        <f t="shared" si="24"/>
        <v>67654.12000000001</v>
      </c>
    </row>
    <row r="1565" spans="1:31">
      <c r="A1565" s="154" t="s">
        <v>91</v>
      </c>
      <c r="B1565" s="154" t="str">
        <f>VLOOKUP(A1565,'CENTRO DE COSTOS'!A:D,4,FALSE)</f>
        <v>JOSE MAURICIO HERNANDEZ ROJAS</v>
      </c>
      <c r="C1565" s="154" t="str">
        <f>VLOOKUP(A1565,'CENTRO DE COSTOS'!A:D,2,FALSE)</f>
        <v>0004-0001</v>
      </c>
      <c r="D1565" s="154">
        <v>23807</v>
      </c>
      <c r="E1565" s="154">
        <v>2581151</v>
      </c>
      <c r="F1565" s="154">
        <v>55644</v>
      </c>
      <c r="G1565" s="154" t="s">
        <v>8049</v>
      </c>
      <c r="H1565" s="154" t="s">
        <v>421</v>
      </c>
      <c r="I1565" s="154" t="s">
        <v>2028</v>
      </c>
      <c r="J1565" s="154" t="s">
        <v>14529</v>
      </c>
      <c r="K1565" s="154" t="s">
        <v>159</v>
      </c>
      <c r="L1565" s="154" t="s">
        <v>14530</v>
      </c>
      <c r="M1565" s="155">
        <v>45880.65902777778</v>
      </c>
      <c r="N1565" s="155">
        <v>45892.645138888889</v>
      </c>
      <c r="O1565" s="8"/>
      <c r="P1565" s="154" t="s">
        <v>10063</v>
      </c>
      <c r="Q1565" s="154" t="s">
        <v>10063</v>
      </c>
      <c r="R1565" s="154" t="s">
        <v>200</v>
      </c>
      <c r="S1565" s="154" t="s">
        <v>201</v>
      </c>
      <c r="T1565" s="154" t="s">
        <v>8052</v>
      </c>
      <c r="U1565" s="154" t="s">
        <v>9429</v>
      </c>
      <c r="V1565" s="154" t="s">
        <v>14531</v>
      </c>
      <c r="W1565" s="154" t="s">
        <v>10144</v>
      </c>
      <c r="X1565" s="8"/>
      <c r="Y1565" s="154" t="s">
        <v>30</v>
      </c>
      <c r="Z1565" s="154" t="str">
        <f>VLOOKUP(D1565,TIPOLOGIA!A:F,5,0)</f>
        <v>TERRESTRE</v>
      </c>
      <c r="AA1565" s="154" t="s">
        <v>696</v>
      </c>
      <c r="AB1565" s="46">
        <v>0</v>
      </c>
      <c r="AC1565" s="87">
        <f>IF(W1565="SOPORTE_TELEFÓNICO",'BASE LIQUIDACION REDEBAN 2025'!$B$19,IF(AND(W1565="VISITA_TÉCNICA",Y1565="TIPO II"),'BASE LIQUIDACION REDEBAN 2025'!$B$18,'BASE LIQUIDACION REDEBAN 2025'!$B$17))</f>
        <v>35779.500569199998</v>
      </c>
      <c r="AD1565" s="87">
        <v>0</v>
      </c>
      <c r="AE1565" s="87">
        <f t="shared" si="24"/>
        <v>35779.500569199998</v>
      </c>
    </row>
    <row r="1566" spans="1:31">
      <c r="A1566" s="154" t="s">
        <v>76</v>
      </c>
      <c r="B1566" s="154" t="str">
        <f>VLOOKUP(A1566,'CENTRO DE COSTOS'!A:D,4,FALSE)</f>
        <v>DIEGO FERNANDO HENAO CARDONA</v>
      </c>
      <c r="C1566" s="154" t="str">
        <f>VLOOKUP(A1566,'CENTRO DE COSTOS'!A:D,2,FALSE)</f>
        <v>0004-0003</v>
      </c>
      <c r="D1566" s="154">
        <v>19418</v>
      </c>
      <c r="E1566" s="154">
        <v>2554146</v>
      </c>
      <c r="F1566" s="154">
        <v>75345</v>
      </c>
      <c r="G1566" s="154" t="s">
        <v>8049</v>
      </c>
      <c r="H1566" s="154" t="s">
        <v>258</v>
      </c>
      <c r="I1566" s="154" t="s">
        <v>9345</v>
      </c>
      <c r="J1566" s="154" t="s">
        <v>14532</v>
      </c>
      <c r="K1566" s="154" t="s">
        <v>159</v>
      </c>
      <c r="L1566" s="154" t="s">
        <v>14533</v>
      </c>
      <c r="M1566" s="155">
        <v>45874.386805555558</v>
      </c>
      <c r="N1566" s="155">
        <v>45892.647222222222</v>
      </c>
      <c r="O1566" s="8"/>
      <c r="P1566" s="154" t="s">
        <v>10063</v>
      </c>
      <c r="Q1566" s="154" t="s">
        <v>10063</v>
      </c>
      <c r="R1566" s="154" t="s">
        <v>2973</v>
      </c>
      <c r="S1566" s="154" t="s">
        <v>2973</v>
      </c>
      <c r="T1566" s="154" t="s">
        <v>8052</v>
      </c>
      <c r="U1566" s="154" t="s">
        <v>9429</v>
      </c>
      <c r="V1566" s="154" t="s">
        <v>14534</v>
      </c>
      <c r="W1566" s="154" t="s">
        <v>10144</v>
      </c>
      <c r="X1566" s="8"/>
      <c r="Y1566" s="154" t="s">
        <v>32</v>
      </c>
      <c r="Z1566" s="154" t="str">
        <f>VLOOKUP(D1566,TIPOLOGIA!A:F,5,0)</f>
        <v>TERRESTRE</v>
      </c>
      <c r="AA1566" s="154" t="s">
        <v>513</v>
      </c>
      <c r="AB1566" s="46">
        <v>0</v>
      </c>
      <c r="AC1566" s="87">
        <f>IF(W1566="SOPORTE_TELEFÓNICO",'BASE LIQUIDACION REDEBAN 2025'!$B$19,IF(AND(W1566="VISITA_TÉCNICA",Y1566="TIPO II"),'BASE LIQUIDACION REDEBAN 2025'!$B$18,'BASE LIQUIDACION REDEBAN 2025'!$B$17))</f>
        <v>35779.500569199998</v>
      </c>
      <c r="AD1566" s="87">
        <v>0</v>
      </c>
      <c r="AE1566" s="87">
        <f t="shared" si="24"/>
        <v>35779.500569199998</v>
      </c>
    </row>
    <row r="1567" spans="1:31">
      <c r="A1567" s="154" t="s">
        <v>98</v>
      </c>
      <c r="B1567" s="154" t="str">
        <f>VLOOKUP(A1567,'CENTRO DE COSTOS'!A:D,4,FALSE)</f>
        <v>MIGUEL JULIÁN HERNÁNDEZ GUARÍN</v>
      </c>
      <c r="C1567" s="154" t="str">
        <f>VLOOKUP(A1567,'CENTRO DE COSTOS'!A:D,2,FALSE)</f>
        <v>0004-0008</v>
      </c>
      <c r="D1567" s="154">
        <v>15759</v>
      </c>
      <c r="E1567" s="154">
        <v>2623860</v>
      </c>
      <c r="F1567" s="154">
        <v>73160</v>
      </c>
      <c r="G1567" s="154" t="s">
        <v>8049</v>
      </c>
      <c r="H1567" s="154" t="s">
        <v>241</v>
      </c>
      <c r="I1567" s="154" t="s">
        <v>351</v>
      </c>
      <c r="J1567" s="154" t="s">
        <v>14535</v>
      </c>
      <c r="K1567" s="154" t="s">
        <v>159</v>
      </c>
      <c r="L1567" s="154" t="s">
        <v>14536</v>
      </c>
      <c r="M1567" s="155">
        <v>45890.397916666669</v>
      </c>
      <c r="N1567" s="155">
        <v>45892.669444444444</v>
      </c>
      <c r="O1567" s="8"/>
      <c r="P1567" s="154" t="s">
        <v>10063</v>
      </c>
      <c r="Q1567" s="154" t="s">
        <v>10063</v>
      </c>
      <c r="R1567" s="154" t="s">
        <v>200</v>
      </c>
      <c r="S1567" s="154" t="s">
        <v>201</v>
      </c>
      <c r="T1567" s="154" t="s">
        <v>8052</v>
      </c>
      <c r="U1567" s="154" t="s">
        <v>9429</v>
      </c>
      <c r="V1567" s="154" t="s">
        <v>14537</v>
      </c>
      <c r="W1567" s="154" t="s">
        <v>10144</v>
      </c>
      <c r="X1567" s="8"/>
      <c r="Y1567" s="154" t="s">
        <v>28</v>
      </c>
      <c r="Z1567" s="154" t="str">
        <f>VLOOKUP(D1567,TIPOLOGIA!A:F,5,0)</f>
        <v>TERRESTRE</v>
      </c>
      <c r="AA1567" s="154" t="s">
        <v>556</v>
      </c>
      <c r="AB1567" s="46">
        <v>0</v>
      </c>
      <c r="AC1567" s="87">
        <f>IF(W1567="SOPORTE_TELEFÓNICO",'BASE LIQUIDACION REDEBAN 2025'!$B$19,IF(AND(W1567="VISITA_TÉCNICA",Y1567="TIPO II"),'BASE LIQUIDACION REDEBAN 2025'!$B$18,'BASE LIQUIDACION REDEBAN 2025'!$B$17))</f>
        <v>35779.500569199998</v>
      </c>
      <c r="AD1567" s="87">
        <v>0</v>
      </c>
      <c r="AE1567" s="87">
        <f t="shared" si="24"/>
        <v>35779.500569199998</v>
      </c>
    </row>
    <row r="1568" spans="1:31">
      <c r="A1568" s="154" t="s">
        <v>72</v>
      </c>
      <c r="B1568" s="154" t="str">
        <f>VLOOKUP(A1568,'CENTRO DE COSTOS'!A:D,4,FALSE)</f>
        <v>MIGUEL JULIÁN HERNÁNDEZ GUARÍN</v>
      </c>
      <c r="C1568" s="154" t="str">
        <f>VLOOKUP(A1568,'CENTRO DE COSTOS'!A:D,2,FALSE)</f>
        <v>0004-0008</v>
      </c>
      <c r="D1568" s="154">
        <v>68307</v>
      </c>
      <c r="E1568" s="154">
        <v>2630858</v>
      </c>
      <c r="F1568" s="154">
        <v>76830</v>
      </c>
      <c r="G1568" s="154" t="s">
        <v>8049</v>
      </c>
      <c r="H1568" s="154" t="s">
        <v>820</v>
      </c>
      <c r="I1568" s="154" t="s">
        <v>834</v>
      </c>
      <c r="J1568" s="154" t="s">
        <v>14538</v>
      </c>
      <c r="K1568" s="154" t="s">
        <v>159</v>
      </c>
      <c r="L1568" s="154" t="s">
        <v>14539</v>
      </c>
      <c r="M1568" s="155">
        <v>45891.461805555555</v>
      </c>
      <c r="N1568" s="155">
        <v>45892.671527777777</v>
      </c>
      <c r="O1568" s="8"/>
      <c r="P1568" s="154" t="s">
        <v>10063</v>
      </c>
      <c r="Q1568" s="154" t="s">
        <v>10063</v>
      </c>
      <c r="R1568" s="154" t="s">
        <v>200</v>
      </c>
      <c r="S1568" s="154" t="s">
        <v>739</v>
      </c>
      <c r="T1568" s="154" t="s">
        <v>8052</v>
      </c>
      <c r="U1568" s="154" t="s">
        <v>9429</v>
      </c>
      <c r="V1568" s="154" t="s">
        <v>14540</v>
      </c>
      <c r="W1568" s="154" t="s">
        <v>2967</v>
      </c>
      <c r="X1568" s="8"/>
      <c r="Y1568" s="154" t="s">
        <v>25</v>
      </c>
      <c r="Z1568" s="154" t="str">
        <f>VLOOKUP(D1568,TIPOLOGIA!A:F,5,0)</f>
        <v>TERRESTRE</v>
      </c>
      <c r="AA1568" s="154" t="s">
        <v>838</v>
      </c>
      <c r="AB1568" s="46">
        <v>1</v>
      </c>
      <c r="AC1568" s="87">
        <f>IF(W1568="SOPORTE_TELEFÓNICO",'BASE LIQUIDACION REDEBAN 2025'!$B$19,IF(AND(W1568="VISITA_TÉCNICA",Y1568="TIPO II"),'BASE LIQUIDACION REDEBAN 2025'!$B$18,'BASE LIQUIDACION REDEBAN 2025'!$B$17))</f>
        <v>35779.500569199998</v>
      </c>
      <c r="AD1568" s="87">
        <v>0</v>
      </c>
      <c r="AE1568" s="87">
        <f t="shared" si="24"/>
        <v>35779.500569199998</v>
      </c>
    </row>
    <row r="1569" spans="1:31">
      <c r="A1569" s="154" t="s">
        <v>99</v>
      </c>
      <c r="B1569" s="154" t="str">
        <f>VLOOKUP(A1569,'CENTRO DE COSTOS'!A:D,4,FALSE)</f>
        <v>JOSE MAURICIO HERNANDEZ ROJAS</v>
      </c>
      <c r="C1569" s="154" t="str">
        <f>VLOOKUP(A1569,'CENTRO DE COSTOS'!A:D,2,FALSE)</f>
        <v>0004-0001</v>
      </c>
      <c r="D1569" s="154">
        <v>20001</v>
      </c>
      <c r="E1569" s="154">
        <v>2632105</v>
      </c>
      <c r="F1569" s="154">
        <v>78444</v>
      </c>
      <c r="G1569" s="154" t="s">
        <v>8049</v>
      </c>
      <c r="H1569" s="154" t="s">
        <v>440</v>
      </c>
      <c r="I1569" s="154" t="s">
        <v>99</v>
      </c>
      <c r="J1569" s="154" t="s">
        <v>10340</v>
      </c>
      <c r="K1569" s="154" t="s">
        <v>159</v>
      </c>
      <c r="L1569" s="154" t="s">
        <v>14541</v>
      </c>
      <c r="M1569" s="155">
        <v>45891.588888888888</v>
      </c>
      <c r="N1569" s="155">
        <v>45892.673611111109</v>
      </c>
      <c r="O1569" s="8"/>
      <c r="P1569" s="154" t="s">
        <v>10063</v>
      </c>
      <c r="Q1569" s="154" t="s">
        <v>10063</v>
      </c>
      <c r="R1569" s="154" t="s">
        <v>2973</v>
      </c>
      <c r="S1569" s="154" t="s">
        <v>2973</v>
      </c>
      <c r="T1569" s="154" t="s">
        <v>8052</v>
      </c>
      <c r="U1569" s="154" t="s">
        <v>9429</v>
      </c>
      <c r="V1569" s="154" t="s">
        <v>14542</v>
      </c>
      <c r="W1569" s="154" t="s">
        <v>2967</v>
      </c>
      <c r="X1569" s="8"/>
      <c r="Y1569" s="154" t="s">
        <v>25</v>
      </c>
      <c r="Z1569" s="154" t="str">
        <f>VLOOKUP(D1569,TIPOLOGIA!A:F,5,0)</f>
        <v>TERRESTRE</v>
      </c>
      <c r="AA1569" s="154" t="s">
        <v>446</v>
      </c>
      <c r="AB1569" s="46">
        <v>1</v>
      </c>
      <c r="AC1569" s="87">
        <f>IF(W1569="SOPORTE_TELEFÓNICO",'BASE LIQUIDACION REDEBAN 2025'!$B$19,IF(AND(W1569="VISITA_TÉCNICA",Y1569="TIPO II"),'BASE LIQUIDACION REDEBAN 2025'!$B$18,'BASE LIQUIDACION REDEBAN 2025'!$B$17))</f>
        <v>35779.500569199998</v>
      </c>
      <c r="AD1569" s="87">
        <v>0</v>
      </c>
      <c r="AE1569" s="87">
        <f t="shared" si="24"/>
        <v>35779.500569199998</v>
      </c>
    </row>
    <row r="1570" spans="1:31">
      <c r="A1570" s="154" t="s">
        <v>72</v>
      </c>
      <c r="B1570" s="154" t="str">
        <f>VLOOKUP(A1570,'CENTRO DE COSTOS'!A:D,4,FALSE)</f>
        <v>MIGUEL JULIÁN HERNÁNDEZ GUARÍN</v>
      </c>
      <c r="C1570" s="154" t="str">
        <f>VLOOKUP(A1570,'CENTRO DE COSTOS'!A:D,2,FALSE)</f>
        <v>0004-0008</v>
      </c>
      <c r="D1570" s="154">
        <v>68001</v>
      </c>
      <c r="E1570" s="154">
        <v>2630860</v>
      </c>
      <c r="F1570" s="154">
        <v>77841</v>
      </c>
      <c r="G1570" s="154" t="s">
        <v>8049</v>
      </c>
      <c r="H1570" s="154" t="s">
        <v>820</v>
      </c>
      <c r="I1570" s="154" t="s">
        <v>72</v>
      </c>
      <c r="J1570" s="154" t="s">
        <v>14543</v>
      </c>
      <c r="K1570" s="154" t="s">
        <v>159</v>
      </c>
      <c r="L1570" s="154" t="s">
        <v>14544</v>
      </c>
      <c r="M1570" s="155">
        <v>45891.462500000001</v>
      </c>
      <c r="N1570" s="155">
        <v>45892.675000000003</v>
      </c>
      <c r="O1570" s="8"/>
      <c r="P1570" s="154" t="s">
        <v>10063</v>
      </c>
      <c r="Q1570" s="154" t="s">
        <v>10063</v>
      </c>
      <c r="R1570" s="154" t="s">
        <v>200</v>
      </c>
      <c r="S1570" s="154" t="s">
        <v>739</v>
      </c>
      <c r="T1570" s="154" t="s">
        <v>8052</v>
      </c>
      <c r="U1570" s="154" t="s">
        <v>9429</v>
      </c>
      <c r="V1570" s="154" t="s">
        <v>14545</v>
      </c>
      <c r="W1570" s="154" t="s">
        <v>2967</v>
      </c>
      <c r="X1570" s="8"/>
      <c r="Y1570" s="154" t="s">
        <v>25</v>
      </c>
      <c r="Z1570" s="154" t="str">
        <f>VLOOKUP(D1570,TIPOLOGIA!A:F,5,0)</f>
        <v>TERRESTRE</v>
      </c>
      <c r="AA1570" s="154" t="s">
        <v>838</v>
      </c>
      <c r="AB1570" s="46">
        <v>1</v>
      </c>
      <c r="AC1570" s="87">
        <f>IF(W1570="SOPORTE_TELEFÓNICO",'BASE LIQUIDACION REDEBAN 2025'!$B$19,IF(AND(W1570="VISITA_TÉCNICA",Y1570="TIPO II"),'BASE LIQUIDACION REDEBAN 2025'!$B$18,'BASE LIQUIDACION REDEBAN 2025'!$B$17))</f>
        <v>35779.500569199998</v>
      </c>
      <c r="AD1570" s="87">
        <v>0</v>
      </c>
      <c r="AE1570" s="87">
        <f t="shared" si="24"/>
        <v>35779.500569199998</v>
      </c>
    </row>
    <row r="1571" spans="1:31">
      <c r="A1571" s="154" t="s">
        <v>68</v>
      </c>
      <c r="B1571" s="154" t="str">
        <f>VLOOKUP(A1571,'CENTRO DE COSTOS'!A:D,4,FALSE)</f>
        <v>WILLIAM ASDRUBAL ROZO ROZO</v>
      </c>
      <c r="C1571" s="154" t="str">
        <f>VLOOKUP(A1571,'CENTRO DE COSTOS'!A:D,2,FALSE)</f>
        <v>0004-0004</v>
      </c>
      <c r="D1571" s="154">
        <v>11001</v>
      </c>
      <c r="E1571" s="154">
        <v>2628469</v>
      </c>
      <c r="F1571" s="154">
        <v>27914</v>
      </c>
      <c r="G1571" s="154" t="s">
        <v>8049</v>
      </c>
      <c r="H1571" s="154" t="s">
        <v>470</v>
      </c>
      <c r="I1571" s="154" t="s">
        <v>68</v>
      </c>
      <c r="J1571" s="154" t="s">
        <v>14546</v>
      </c>
      <c r="K1571" s="154" t="s">
        <v>159</v>
      </c>
      <c r="L1571" s="154" t="s">
        <v>14547</v>
      </c>
      <c r="M1571" s="155">
        <v>45891.333333333336</v>
      </c>
      <c r="N1571" s="155">
        <v>45892.677083333336</v>
      </c>
      <c r="O1571" s="8"/>
      <c r="P1571" s="154" t="s">
        <v>10063</v>
      </c>
      <c r="Q1571" s="154" t="s">
        <v>10063</v>
      </c>
      <c r="R1571" s="154" t="s">
        <v>2973</v>
      </c>
      <c r="S1571" s="154" t="s">
        <v>2973</v>
      </c>
      <c r="T1571" s="154" t="s">
        <v>8052</v>
      </c>
      <c r="U1571" s="154" t="s">
        <v>9429</v>
      </c>
      <c r="V1571" s="154" t="s">
        <v>14548</v>
      </c>
      <c r="W1571" s="154" t="s">
        <v>2967</v>
      </c>
      <c r="X1571" s="8"/>
      <c r="Y1571" s="154" t="s">
        <v>25</v>
      </c>
      <c r="Z1571" s="154" t="str">
        <f>VLOOKUP(D1571,TIPOLOGIA!A:F,5,0)</f>
        <v>TERRESTRE</v>
      </c>
      <c r="AA1571" s="154" t="s">
        <v>877</v>
      </c>
      <c r="AB1571" s="46">
        <v>1</v>
      </c>
      <c r="AC1571" s="87">
        <f>IF(W1571="SOPORTE_TELEFÓNICO",'BASE LIQUIDACION REDEBAN 2025'!$B$19,IF(AND(W1571="VISITA_TÉCNICA",Y1571="TIPO II"),'BASE LIQUIDACION REDEBAN 2025'!$B$18,'BASE LIQUIDACION REDEBAN 2025'!$B$17))</f>
        <v>35779.500569199998</v>
      </c>
      <c r="AD1571" s="87">
        <v>0</v>
      </c>
      <c r="AE1571" s="87">
        <f t="shared" si="24"/>
        <v>35779.500569199998</v>
      </c>
    </row>
    <row r="1572" spans="1:31">
      <c r="A1572" s="154" t="s">
        <v>94</v>
      </c>
      <c r="B1572" s="154" t="str">
        <f>VLOOKUP(A1572,'CENTRO DE COSTOS'!A:D,4,FALSE)</f>
        <v>DIEGO FERNANDO HENAO CARDONA</v>
      </c>
      <c r="C1572" s="154" t="str">
        <f>VLOOKUP(A1572,'CENTRO DE COSTOS'!A:D,2,FALSE)</f>
        <v>0004-0002</v>
      </c>
      <c r="D1572" s="154">
        <v>66170</v>
      </c>
      <c r="E1572" s="154">
        <v>2623845</v>
      </c>
      <c r="F1572" s="154">
        <v>79380</v>
      </c>
      <c r="G1572" s="154" t="s">
        <v>8049</v>
      </c>
      <c r="H1572" s="154" t="s">
        <v>606</v>
      </c>
      <c r="I1572" s="154" t="s">
        <v>815</v>
      </c>
      <c r="J1572" s="154" t="s">
        <v>11104</v>
      </c>
      <c r="K1572" s="154" t="s">
        <v>159</v>
      </c>
      <c r="L1572" s="154" t="s">
        <v>14549</v>
      </c>
      <c r="M1572" s="155">
        <v>45890.395138888889</v>
      </c>
      <c r="N1572" s="155">
        <v>45892.677777777775</v>
      </c>
      <c r="O1572" s="8"/>
      <c r="P1572" s="154" t="s">
        <v>10063</v>
      </c>
      <c r="Q1572" s="154" t="s">
        <v>10063</v>
      </c>
      <c r="R1572" s="154" t="s">
        <v>2973</v>
      </c>
      <c r="S1572" s="154" t="s">
        <v>2973</v>
      </c>
      <c r="T1572" s="154" t="s">
        <v>8052</v>
      </c>
      <c r="U1572" s="154" t="s">
        <v>9429</v>
      </c>
      <c r="V1572" s="154" t="s">
        <v>14550</v>
      </c>
      <c r="W1572" s="154" t="s">
        <v>2967</v>
      </c>
      <c r="X1572" s="8"/>
      <c r="Y1572" s="154" t="s">
        <v>25</v>
      </c>
      <c r="Z1572" s="154" t="str">
        <f>VLOOKUP(D1572,TIPOLOGIA!A:F,5,0)</f>
        <v>TERRESTRE</v>
      </c>
      <c r="AA1572" s="154" t="s">
        <v>544</v>
      </c>
      <c r="AB1572" s="46">
        <v>1</v>
      </c>
      <c r="AC1572" s="87">
        <f>IF(W1572="SOPORTE_TELEFÓNICO",'BASE LIQUIDACION REDEBAN 2025'!$B$19,IF(AND(W1572="VISITA_TÉCNICA",Y1572="TIPO II"),'BASE LIQUIDACION REDEBAN 2025'!$B$18,'BASE LIQUIDACION REDEBAN 2025'!$B$17))</f>
        <v>35779.500569199998</v>
      </c>
      <c r="AD1572" s="87">
        <v>0</v>
      </c>
      <c r="AE1572" s="87">
        <f t="shared" si="24"/>
        <v>35779.500569199998</v>
      </c>
    </row>
    <row r="1573" spans="1:31">
      <c r="A1573" s="154" t="s">
        <v>90</v>
      </c>
      <c r="B1573" s="154" t="str">
        <f>VLOOKUP(A1573,'CENTRO DE COSTOS'!A:D,4,FALSE)</f>
        <v>JUAN SEBASTIÁN RÍOS CASTRILLÓN</v>
      </c>
      <c r="C1573" s="154" t="str">
        <f>VLOOKUP(A1573,'CENTRO DE COSTOS'!A:D,2,FALSE)</f>
        <v>0004-0005</v>
      </c>
      <c r="D1573" s="154">
        <v>5656</v>
      </c>
      <c r="E1573" s="154">
        <v>2616035</v>
      </c>
      <c r="F1573" s="154">
        <v>68763</v>
      </c>
      <c r="G1573" s="154" t="s">
        <v>8049</v>
      </c>
      <c r="H1573" s="154" t="s">
        <v>197</v>
      </c>
      <c r="I1573" s="154" t="s">
        <v>6731</v>
      </c>
      <c r="J1573" s="154" t="s">
        <v>14551</v>
      </c>
      <c r="K1573" s="154" t="s">
        <v>159</v>
      </c>
      <c r="L1573" s="154" t="s">
        <v>14552</v>
      </c>
      <c r="M1573" s="155">
        <v>45889.333333333336</v>
      </c>
      <c r="N1573" s="155">
        <v>45892.680555555555</v>
      </c>
      <c r="O1573" s="8"/>
      <c r="P1573" s="154" t="s">
        <v>10063</v>
      </c>
      <c r="Q1573" s="154" t="s">
        <v>10063</v>
      </c>
      <c r="R1573" s="154" t="s">
        <v>2973</v>
      </c>
      <c r="S1573" s="154" t="s">
        <v>2973</v>
      </c>
      <c r="T1573" s="154" t="s">
        <v>8052</v>
      </c>
      <c r="U1573" s="154" t="s">
        <v>9429</v>
      </c>
      <c r="V1573" s="154" t="s">
        <v>14553</v>
      </c>
      <c r="W1573" s="154" t="s">
        <v>2967</v>
      </c>
      <c r="X1573" s="8"/>
      <c r="Y1573" s="154" t="s">
        <v>28</v>
      </c>
      <c r="Z1573" s="154" t="str">
        <f>VLOOKUP(D1573,TIPOLOGIA!A:F,5,0)</f>
        <v>TERRESTRE</v>
      </c>
      <c r="AA1573" s="154" t="s">
        <v>1245</v>
      </c>
      <c r="AB1573" s="46">
        <v>1</v>
      </c>
      <c r="AC1573" s="87">
        <f>IF(W1573="SOPORTE_TELEFÓNICO",'BASE LIQUIDACION REDEBAN 2025'!$B$19,IF(AND(W1573="VISITA_TÉCNICA",Y1573="TIPO II"),'BASE LIQUIDACION REDEBAN 2025'!$B$18,'BASE LIQUIDACION REDEBAN 2025'!$B$17))</f>
        <v>67654.12000000001</v>
      </c>
      <c r="AD1573" s="87">
        <v>0</v>
      </c>
      <c r="AE1573" s="87">
        <f t="shared" si="24"/>
        <v>67654.12000000001</v>
      </c>
    </row>
    <row r="1574" spans="1:31">
      <c r="A1574" s="154" t="s">
        <v>68</v>
      </c>
      <c r="B1574" s="154" t="str">
        <f>VLOOKUP(A1574,'CENTRO DE COSTOS'!A:D,4,FALSE)</f>
        <v>WILLIAM ASDRUBAL ROZO ROZO</v>
      </c>
      <c r="C1574" s="154" t="str">
        <f>VLOOKUP(A1574,'CENTRO DE COSTOS'!A:D,2,FALSE)</f>
        <v>0004-0004</v>
      </c>
      <c r="D1574" s="154">
        <v>11001</v>
      </c>
      <c r="E1574" s="154">
        <v>2624273</v>
      </c>
      <c r="F1574" s="154">
        <v>79540</v>
      </c>
      <c r="G1574" s="154" t="s">
        <v>8049</v>
      </c>
      <c r="H1574" s="154" t="s">
        <v>470</v>
      </c>
      <c r="I1574" s="154" t="s">
        <v>68</v>
      </c>
      <c r="J1574" s="154" t="s">
        <v>14554</v>
      </c>
      <c r="K1574" s="154" t="s">
        <v>159</v>
      </c>
      <c r="L1574" s="154" t="s">
        <v>14555</v>
      </c>
      <c r="M1574" s="155">
        <v>45890.425694444442</v>
      </c>
      <c r="N1574" s="155">
        <v>45892.681250000001</v>
      </c>
      <c r="O1574" s="8"/>
      <c r="P1574" s="154" t="s">
        <v>10063</v>
      </c>
      <c r="Q1574" s="154" t="s">
        <v>10063</v>
      </c>
      <c r="R1574" s="154" t="s">
        <v>2973</v>
      </c>
      <c r="S1574" s="154" t="s">
        <v>2973</v>
      </c>
      <c r="T1574" s="154" t="s">
        <v>8052</v>
      </c>
      <c r="U1574" s="154" t="s">
        <v>9429</v>
      </c>
      <c r="V1574" s="154" t="s">
        <v>14556</v>
      </c>
      <c r="W1574" s="154" t="s">
        <v>2967</v>
      </c>
      <c r="X1574" s="8"/>
      <c r="Y1574" s="154" t="s">
        <v>25</v>
      </c>
      <c r="Z1574" s="154" t="str">
        <f>VLOOKUP(D1574,TIPOLOGIA!A:F,5,0)</f>
        <v>TERRESTRE</v>
      </c>
      <c r="AA1574" s="154" t="s">
        <v>877</v>
      </c>
      <c r="AB1574" s="46">
        <v>1</v>
      </c>
      <c r="AC1574" s="87">
        <f>IF(W1574="SOPORTE_TELEFÓNICO",'BASE LIQUIDACION REDEBAN 2025'!$B$19,IF(AND(W1574="VISITA_TÉCNICA",Y1574="TIPO II"),'BASE LIQUIDACION REDEBAN 2025'!$B$18,'BASE LIQUIDACION REDEBAN 2025'!$B$17))</f>
        <v>35779.500569199998</v>
      </c>
      <c r="AD1574" s="87">
        <v>0</v>
      </c>
      <c r="AE1574" s="87">
        <f t="shared" si="24"/>
        <v>35779.500569199998</v>
      </c>
    </row>
    <row r="1575" spans="1:31">
      <c r="A1575" s="154" t="s">
        <v>87</v>
      </c>
      <c r="B1575" s="154" t="str">
        <f>VLOOKUP(A1575,'CENTRO DE COSTOS'!A:D,4,FALSE)</f>
        <v>DIEGO FERNANDO HENAO CARDONA</v>
      </c>
      <c r="C1575" s="154" t="str">
        <f>VLOOKUP(A1575,'CENTRO DE COSTOS'!A:D,2,FALSE)</f>
        <v>0004-0002</v>
      </c>
      <c r="D1575" s="154">
        <v>17001</v>
      </c>
      <c r="E1575" s="154">
        <v>2611812</v>
      </c>
      <c r="F1575" s="154">
        <v>80103</v>
      </c>
      <c r="G1575" s="154" t="s">
        <v>8049</v>
      </c>
      <c r="H1575" s="154" t="s">
        <v>477</v>
      </c>
      <c r="I1575" s="154" t="s">
        <v>87</v>
      </c>
      <c r="J1575" s="154" t="s">
        <v>14557</v>
      </c>
      <c r="K1575" s="154" t="s">
        <v>159</v>
      </c>
      <c r="L1575" s="154" t="s">
        <v>14558</v>
      </c>
      <c r="M1575" s="155">
        <v>45888.459027777775</v>
      </c>
      <c r="N1575" s="155">
        <v>45892.684027777781</v>
      </c>
      <c r="O1575" s="8"/>
      <c r="P1575" s="154" t="s">
        <v>10063</v>
      </c>
      <c r="Q1575" s="154" t="s">
        <v>10063</v>
      </c>
      <c r="R1575" s="154" t="s">
        <v>200</v>
      </c>
      <c r="S1575" s="154" t="s">
        <v>201</v>
      </c>
      <c r="T1575" s="154" t="s">
        <v>8052</v>
      </c>
      <c r="U1575" s="154" t="s">
        <v>9429</v>
      </c>
      <c r="V1575" s="154" t="s">
        <v>14559</v>
      </c>
      <c r="W1575" s="154" t="s">
        <v>2967</v>
      </c>
      <c r="X1575" s="8"/>
      <c r="Y1575" s="154" t="s">
        <v>25</v>
      </c>
      <c r="Z1575" s="154" t="str">
        <f>VLOOKUP(D1575,TIPOLOGIA!A:F,5,0)</f>
        <v>TERRESTRE</v>
      </c>
      <c r="AA1575" s="154" t="s">
        <v>482</v>
      </c>
      <c r="AB1575" s="46">
        <v>1</v>
      </c>
      <c r="AC1575" s="87">
        <f>IF(W1575="SOPORTE_TELEFÓNICO",'BASE LIQUIDACION REDEBAN 2025'!$B$19,IF(AND(W1575="VISITA_TÉCNICA",Y1575="TIPO II"),'BASE LIQUIDACION REDEBAN 2025'!$B$18,'BASE LIQUIDACION REDEBAN 2025'!$B$17))</f>
        <v>35779.500569199998</v>
      </c>
      <c r="AD1575" s="87">
        <v>0</v>
      </c>
      <c r="AE1575" s="87">
        <f t="shared" si="24"/>
        <v>35779.500569199998</v>
      </c>
    </row>
    <row r="1576" spans="1:31">
      <c r="A1576" s="154" t="s">
        <v>68</v>
      </c>
      <c r="B1576" s="154" t="str">
        <f>VLOOKUP(A1576,'CENTRO DE COSTOS'!A:D,4,FALSE)</f>
        <v>WILLIAM ASDRUBAL ROZO ROZO</v>
      </c>
      <c r="C1576" s="154" t="str">
        <f>VLOOKUP(A1576,'CENTRO DE COSTOS'!A:D,2,FALSE)</f>
        <v>0004-0004</v>
      </c>
      <c r="D1576" s="154">
        <v>11001</v>
      </c>
      <c r="E1576" s="154">
        <v>2613010</v>
      </c>
      <c r="F1576" s="154">
        <v>72123</v>
      </c>
      <c r="G1576" s="154" t="s">
        <v>8049</v>
      </c>
      <c r="H1576" s="154" t="s">
        <v>470</v>
      </c>
      <c r="I1576" s="154" t="s">
        <v>68</v>
      </c>
      <c r="J1576" s="154" t="s">
        <v>14560</v>
      </c>
      <c r="K1576" s="154" t="s">
        <v>159</v>
      </c>
      <c r="L1576" s="154" t="s">
        <v>14561</v>
      </c>
      <c r="M1576" s="155">
        <v>45888.569444444445</v>
      </c>
      <c r="N1576" s="155">
        <v>45892.685416666667</v>
      </c>
      <c r="O1576" s="8"/>
      <c r="P1576" s="154" t="s">
        <v>10063</v>
      </c>
      <c r="Q1576" s="154" t="s">
        <v>10063</v>
      </c>
      <c r="R1576" s="154" t="s">
        <v>200</v>
      </c>
      <c r="S1576" s="154" t="s">
        <v>739</v>
      </c>
      <c r="T1576" s="154" t="s">
        <v>8052</v>
      </c>
      <c r="U1576" s="154" t="s">
        <v>9429</v>
      </c>
      <c r="V1576" s="154" t="s">
        <v>14562</v>
      </c>
      <c r="W1576" s="154" t="s">
        <v>2967</v>
      </c>
      <c r="X1576" s="8"/>
      <c r="Y1576" s="154" t="s">
        <v>25</v>
      </c>
      <c r="Z1576" s="154" t="str">
        <f>VLOOKUP(D1576,TIPOLOGIA!A:F,5,0)</f>
        <v>TERRESTRE</v>
      </c>
      <c r="AA1576" s="154" t="s">
        <v>538</v>
      </c>
      <c r="AB1576" s="46">
        <v>1</v>
      </c>
      <c r="AC1576" s="87">
        <f>IF(W1576="SOPORTE_TELEFÓNICO",'BASE LIQUIDACION REDEBAN 2025'!$B$19,IF(AND(W1576="VISITA_TÉCNICA",Y1576="TIPO II"),'BASE LIQUIDACION REDEBAN 2025'!$B$18,'BASE LIQUIDACION REDEBAN 2025'!$B$17))</f>
        <v>35779.500569199998</v>
      </c>
      <c r="AD1576" s="87">
        <v>0</v>
      </c>
      <c r="AE1576" s="87">
        <f t="shared" si="24"/>
        <v>35779.500569199998</v>
      </c>
    </row>
    <row r="1577" spans="1:31">
      <c r="A1577" s="154" t="s">
        <v>72</v>
      </c>
      <c r="B1577" s="154" t="str">
        <f>VLOOKUP(A1577,'CENTRO DE COSTOS'!A:D,4,FALSE)</f>
        <v>MIGUEL JULIÁN HERNÁNDEZ GUARÍN</v>
      </c>
      <c r="C1577" s="154" t="str">
        <f>VLOOKUP(A1577,'CENTRO DE COSTOS'!A:D,2,FALSE)</f>
        <v>0004-0008</v>
      </c>
      <c r="D1577" s="154">
        <v>68418</v>
      </c>
      <c r="E1577" s="154">
        <v>2631633</v>
      </c>
      <c r="F1577" s="154">
        <v>78877</v>
      </c>
      <c r="G1577" s="154" t="s">
        <v>8049</v>
      </c>
      <c r="H1577" s="154" t="s">
        <v>820</v>
      </c>
      <c r="I1577" s="154" t="s">
        <v>1564</v>
      </c>
      <c r="J1577" s="154" t="s">
        <v>14563</v>
      </c>
      <c r="K1577" s="154" t="s">
        <v>159</v>
      </c>
      <c r="L1577" s="154" t="s">
        <v>14564</v>
      </c>
      <c r="M1577" s="155">
        <v>45891.515277777777</v>
      </c>
      <c r="N1577" s="155">
        <v>45892.6875</v>
      </c>
      <c r="O1577" s="8"/>
      <c r="P1577" s="154" t="s">
        <v>10063</v>
      </c>
      <c r="Q1577" s="154" t="s">
        <v>10063</v>
      </c>
      <c r="R1577" s="154" t="s">
        <v>2973</v>
      </c>
      <c r="S1577" s="154" t="s">
        <v>2973</v>
      </c>
      <c r="T1577" s="154" t="s">
        <v>8052</v>
      </c>
      <c r="U1577" s="154" t="s">
        <v>9429</v>
      </c>
      <c r="V1577" s="154" t="s">
        <v>14565</v>
      </c>
      <c r="W1577" s="154" t="s">
        <v>2967</v>
      </c>
      <c r="X1577" s="8"/>
      <c r="Y1577" s="154" t="s">
        <v>28</v>
      </c>
      <c r="Z1577" s="154" t="str">
        <f>VLOOKUP(D1577,TIPOLOGIA!A:F,5,0)</f>
        <v>TERRESTRE</v>
      </c>
      <c r="AA1577" s="154" t="s">
        <v>3140</v>
      </c>
      <c r="AB1577" s="46">
        <v>1</v>
      </c>
      <c r="AC1577" s="87">
        <f>IF(W1577="SOPORTE_TELEFÓNICO",'BASE LIQUIDACION REDEBAN 2025'!$B$19,IF(AND(W1577="VISITA_TÉCNICA",Y1577="TIPO II"),'BASE LIQUIDACION REDEBAN 2025'!$B$18,'BASE LIQUIDACION REDEBAN 2025'!$B$17))</f>
        <v>67654.12000000001</v>
      </c>
      <c r="AD1577" s="87">
        <v>0</v>
      </c>
      <c r="AE1577" s="87">
        <f t="shared" si="24"/>
        <v>67654.12000000001</v>
      </c>
    </row>
    <row r="1578" spans="1:31">
      <c r="A1578" s="154" t="s">
        <v>68</v>
      </c>
      <c r="B1578" s="154" t="str">
        <f>VLOOKUP(A1578,'CENTRO DE COSTOS'!A:D,4,FALSE)</f>
        <v>WILLIAM ASDRUBAL ROZO ROZO</v>
      </c>
      <c r="C1578" s="154" t="str">
        <f>VLOOKUP(A1578,'CENTRO DE COSTOS'!A:D,2,FALSE)</f>
        <v>0004-0004</v>
      </c>
      <c r="D1578" s="154">
        <v>11001</v>
      </c>
      <c r="E1578" s="154">
        <v>2613841</v>
      </c>
      <c r="F1578" s="154">
        <v>76934</v>
      </c>
      <c r="G1578" s="154" t="s">
        <v>8049</v>
      </c>
      <c r="H1578" s="154" t="s">
        <v>470</v>
      </c>
      <c r="I1578" s="154" t="s">
        <v>68</v>
      </c>
      <c r="J1578" s="154" t="s">
        <v>14566</v>
      </c>
      <c r="K1578" s="154" t="s">
        <v>159</v>
      </c>
      <c r="L1578" s="154" t="s">
        <v>14567</v>
      </c>
      <c r="M1578" s="155">
        <v>45888.633333333331</v>
      </c>
      <c r="N1578" s="155">
        <v>45892.688888888886</v>
      </c>
      <c r="O1578" s="8"/>
      <c r="P1578" s="154" t="s">
        <v>10063</v>
      </c>
      <c r="Q1578" s="154" t="s">
        <v>10063</v>
      </c>
      <c r="R1578" s="154" t="s">
        <v>2973</v>
      </c>
      <c r="S1578" s="154" t="s">
        <v>2973</v>
      </c>
      <c r="T1578" s="154" t="s">
        <v>8052</v>
      </c>
      <c r="U1578" s="154" t="s">
        <v>9429</v>
      </c>
      <c r="V1578" s="154" t="s">
        <v>14568</v>
      </c>
      <c r="W1578" s="154" t="s">
        <v>2967</v>
      </c>
      <c r="X1578" s="8"/>
      <c r="Y1578" s="154" t="s">
        <v>25</v>
      </c>
      <c r="Z1578" s="154" t="str">
        <f>VLOOKUP(D1578,TIPOLOGIA!A:F,5,0)</f>
        <v>TERRESTRE</v>
      </c>
      <c r="AA1578" s="154" t="s">
        <v>877</v>
      </c>
      <c r="AB1578" s="46">
        <v>1</v>
      </c>
      <c r="AC1578" s="87">
        <f>IF(W1578="SOPORTE_TELEFÓNICO",'BASE LIQUIDACION REDEBAN 2025'!$B$19,IF(AND(W1578="VISITA_TÉCNICA",Y1578="TIPO II"),'BASE LIQUIDACION REDEBAN 2025'!$B$18,'BASE LIQUIDACION REDEBAN 2025'!$B$17))</f>
        <v>35779.500569199998</v>
      </c>
      <c r="AD1578" s="87">
        <v>0</v>
      </c>
      <c r="AE1578" s="87">
        <f t="shared" si="24"/>
        <v>35779.500569199998</v>
      </c>
    </row>
    <row r="1579" spans="1:31">
      <c r="A1579" s="154" t="s">
        <v>76</v>
      </c>
      <c r="B1579" s="154" t="str">
        <f>VLOOKUP(A1579,'CENTRO DE COSTOS'!A:D,4,FALSE)</f>
        <v>DIEGO FERNANDO HENAO CARDONA</v>
      </c>
      <c r="C1579" s="154" t="str">
        <f>VLOOKUP(A1579,'CENTRO DE COSTOS'!A:D,2,FALSE)</f>
        <v>0004-0003</v>
      </c>
      <c r="D1579" s="154">
        <v>76892</v>
      </c>
      <c r="E1579" s="154">
        <v>2627232</v>
      </c>
      <c r="F1579" s="154">
        <v>79709</v>
      </c>
      <c r="G1579" s="154" t="s">
        <v>8049</v>
      </c>
      <c r="H1579" s="154" t="s">
        <v>227</v>
      </c>
      <c r="I1579" s="154" t="s">
        <v>228</v>
      </c>
      <c r="J1579" s="154" t="s">
        <v>10650</v>
      </c>
      <c r="K1579" s="154" t="s">
        <v>159</v>
      </c>
      <c r="L1579" s="154" t="s">
        <v>14569</v>
      </c>
      <c r="M1579" s="155">
        <v>45890.649305555555</v>
      </c>
      <c r="N1579" s="155">
        <v>45892.690972222219</v>
      </c>
      <c r="O1579" s="8"/>
      <c r="P1579" s="154" t="s">
        <v>10063</v>
      </c>
      <c r="Q1579" s="154" t="s">
        <v>10063</v>
      </c>
      <c r="R1579" s="154" t="s">
        <v>200</v>
      </c>
      <c r="S1579" s="154" t="s">
        <v>739</v>
      </c>
      <c r="T1579" s="154" t="s">
        <v>8052</v>
      </c>
      <c r="U1579" s="154" t="s">
        <v>9429</v>
      </c>
      <c r="V1579" s="154" t="s">
        <v>14570</v>
      </c>
      <c r="W1579" s="154" t="s">
        <v>2967</v>
      </c>
      <c r="X1579" s="8"/>
      <c r="Y1579" s="154" t="s">
        <v>25</v>
      </c>
      <c r="Z1579" s="154" t="str">
        <f>VLOOKUP(D1579,TIPOLOGIA!A:F,5,0)</f>
        <v>TERRESTRE</v>
      </c>
      <c r="AA1579" s="154" t="s">
        <v>513</v>
      </c>
      <c r="AB1579" s="46">
        <v>1</v>
      </c>
      <c r="AC1579" s="87">
        <f>IF(W1579="SOPORTE_TELEFÓNICO",'BASE LIQUIDACION REDEBAN 2025'!$B$19,IF(AND(W1579="VISITA_TÉCNICA",Y1579="TIPO II"),'BASE LIQUIDACION REDEBAN 2025'!$B$18,'BASE LIQUIDACION REDEBAN 2025'!$B$17))</f>
        <v>35779.500569199998</v>
      </c>
      <c r="AD1579" s="87">
        <v>0</v>
      </c>
      <c r="AE1579" s="87">
        <f t="shared" si="24"/>
        <v>35779.500569199998</v>
      </c>
    </row>
    <row r="1580" spans="1:31">
      <c r="A1580" s="154" t="s">
        <v>68</v>
      </c>
      <c r="B1580" s="154" t="str">
        <f>VLOOKUP(A1580,'CENTRO DE COSTOS'!A:D,4,FALSE)</f>
        <v>WILLIAM ASDRUBAL ROZO ROZO</v>
      </c>
      <c r="C1580" s="154" t="str">
        <f>VLOOKUP(A1580,'CENTRO DE COSTOS'!A:D,2,FALSE)</f>
        <v>0004-0004</v>
      </c>
      <c r="D1580" s="154">
        <v>11001</v>
      </c>
      <c r="E1580" s="154">
        <v>2623466</v>
      </c>
      <c r="F1580" s="154">
        <v>79743</v>
      </c>
      <c r="G1580" s="154" t="s">
        <v>8049</v>
      </c>
      <c r="H1580" s="154" t="s">
        <v>470</v>
      </c>
      <c r="I1580" s="154" t="s">
        <v>68</v>
      </c>
      <c r="J1580" s="154" t="s">
        <v>14571</v>
      </c>
      <c r="K1580" s="154" t="s">
        <v>159</v>
      </c>
      <c r="L1580" s="154" t="s">
        <v>14572</v>
      </c>
      <c r="M1580" s="155">
        <v>45890.381249999999</v>
      </c>
      <c r="N1580" s="155">
        <v>45892.692361111112</v>
      </c>
      <c r="O1580" s="8"/>
      <c r="P1580" s="154" t="s">
        <v>10063</v>
      </c>
      <c r="Q1580" s="154" t="s">
        <v>10063</v>
      </c>
      <c r="R1580" s="154" t="s">
        <v>2973</v>
      </c>
      <c r="S1580" s="154" t="s">
        <v>2973</v>
      </c>
      <c r="T1580" s="154" t="s">
        <v>8052</v>
      </c>
      <c r="U1580" s="154" t="s">
        <v>9429</v>
      </c>
      <c r="V1580" s="154" t="s">
        <v>14573</v>
      </c>
      <c r="W1580" s="154" t="s">
        <v>2967</v>
      </c>
      <c r="X1580" s="8"/>
      <c r="Y1580" s="154" t="s">
        <v>25</v>
      </c>
      <c r="Z1580" s="154" t="str">
        <f>VLOOKUP(D1580,TIPOLOGIA!A:F,5,0)</f>
        <v>TERRESTRE</v>
      </c>
      <c r="AA1580" s="154" t="s">
        <v>877</v>
      </c>
      <c r="AB1580" s="46">
        <v>1</v>
      </c>
      <c r="AC1580" s="87">
        <f>IF(W1580="SOPORTE_TELEFÓNICO",'BASE LIQUIDACION REDEBAN 2025'!$B$19,IF(AND(W1580="VISITA_TÉCNICA",Y1580="TIPO II"),'BASE LIQUIDACION REDEBAN 2025'!$B$18,'BASE LIQUIDACION REDEBAN 2025'!$B$17))</f>
        <v>35779.500569199998</v>
      </c>
      <c r="AD1580" s="87">
        <v>0</v>
      </c>
      <c r="AE1580" s="87">
        <f t="shared" si="24"/>
        <v>35779.500569199998</v>
      </c>
    </row>
    <row r="1581" spans="1:31">
      <c r="A1581" s="154" t="s">
        <v>68</v>
      </c>
      <c r="B1581" s="154" t="str">
        <f>VLOOKUP(A1581,'CENTRO DE COSTOS'!A:D,4,FALSE)</f>
        <v>WILLIAM ASDRUBAL ROZO ROZO</v>
      </c>
      <c r="C1581" s="154" t="str">
        <f>VLOOKUP(A1581,'CENTRO DE COSTOS'!A:D,2,FALSE)</f>
        <v>0004-0004</v>
      </c>
      <c r="D1581" s="154">
        <v>11001</v>
      </c>
      <c r="E1581" s="154">
        <v>2631623</v>
      </c>
      <c r="F1581" s="154">
        <v>75803</v>
      </c>
      <c r="G1581" s="154" t="s">
        <v>8049</v>
      </c>
      <c r="H1581" s="154" t="s">
        <v>470</v>
      </c>
      <c r="I1581" s="154" t="s">
        <v>68</v>
      </c>
      <c r="J1581" s="154" t="s">
        <v>10128</v>
      </c>
      <c r="K1581" s="154" t="s">
        <v>159</v>
      </c>
      <c r="L1581" s="154" t="s">
        <v>14574</v>
      </c>
      <c r="M1581" s="155">
        <v>45891.510416666664</v>
      </c>
      <c r="N1581" s="155">
        <v>45892.693749999999</v>
      </c>
      <c r="O1581" s="8"/>
      <c r="P1581" s="154" t="s">
        <v>10063</v>
      </c>
      <c r="Q1581" s="154" t="s">
        <v>10063</v>
      </c>
      <c r="R1581" s="154" t="s">
        <v>2973</v>
      </c>
      <c r="S1581" s="154" t="s">
        <v>2973</v>
      </c>
      <c r="T1581" s="154" t="s">
        <v>8052</v>
      </c>
      <c r="U1581" s="154" t="s">
        <v>9429</v>
      </c>
      <c r="V1581" s="154" t="s">
        <v>14575</v>
      </c>
      <c r="W1581" s="154" t="s">
        <v>2967</v>
      </c>
      <c r="X1581" s="8"/>
      <c r="Y1581" s="154" t="s">
        <v>25</v>
      </c>
      <c r="Z1581" s="154" t="str">
        <f>VLOOKUP(D1581,TIPOLOGIA!A:F,5,0)</f>
        <v>TERRESTRE</v>
      </c>
      <c r="AA1581" s="154" t="s">
        <v>1029</v>
      </c>
      <c r="AB1581" s="46">
        <v>1</v>
      </c>
      <c r="AC1581" s="87">
        <f>IF(W1581="SOPORTE_TELEFÓNICO",'BASE LIQUIDACION REDEBAN 2025'!$B$19,IF(AND(W1581="VISITA_TÉCNICA",Y1581="TIPO II"),'BASE LIQUIDACION REDEBAN 2025'!$B$18,'BASE LIQUIDACION REDEBAN 2025'!$B$17))</f>
        <v>35779.500569199998</v>
      </c>
      <c r="AD1581" s="87">
        <v>0</v>
      </c>
      <c r="AE1581" s="87">
        <f t="shared" si="24"/>
        <v>35779.500569199998</v>
      </c>
    </row>
    <row r="1582" spans="1:31">
      <c r="A1582" s="154" t="s">
        <v>72</v>
      </c>
      <c r="B1582" s="154" t="str">
        <f>VLOOKUP(A1582,'CENTRO DE COSTOS'!A:D,4,FALSE)</f>
        <v>MIGUEL JULIÁN HERNÁNDEZ GUARÍN</v>
      </c>
      <c r="C1582" s="154" t="str">
        <f>VLOOKUP(A1582,'CENTRO DE COSTOS'!A:D,2,FALSE)</f>
        <v>0004-0008</v>
      </c>
      <c r="D1582" s="154">
        <v>68001</v>
      </c>
      <c r="E1582" s="154">
        <v>2630627</v>
      </c>
      <c r="F1582" s="154">
        <v>75449</v>
      </c>
      <c r="G1582" s="154" t="s">
        <v>8049</v>
      </c>
      <c r="H1582" s="154" t="s">
        <v>820</v>
      </c>
      <c r="I1582" s="154" t="s">
        <v>72</v>
      </c>
      <c r="J1582" s="154" t="s">
        <v>14576</v>
      </c>
      <c r="K1582" s="154" t="s">
        <v>159</v>
      </c>
      <c r="L1582" s="154" t="s">
        <v>14577</v>
      </c>
      <c r="M1582" s="155">
        <v>45891.433333333334</v>
      </c>
      <c r="N1582" s="155">
        <v>45892.697222222225</v>
      </c>
      <c r="O1582" s="8"/>
      <c r="P1582" s="154" t="s">
        <v>10063</v>
      </c>
      <c r="Q1582" s="154" t="s">
        <v>10063</v>
      </c>
      <c r="R1582" s="154" t="s">
        <v>2973</v>
      </c>
      <c r="S1582" s="154" t="s">
        <v>2973</v>
      </c>
      <c r="T1582" s="154" t="s">
        <v>8052</v>
      </c>
      <c r="U1582" s="154" t="s">
        <v>9429</v>
      </c>
      <c r="V1582" s="154" t="s">
        <v>14578</v>
      </c>
      <c r="W1582" s="154" t="s">
        <v>2967</v>
      </c>
      <c r="X1582" s="8"/>
      <c r="Y1582" s="154" t="s">
        <v>25</v>
      </c>
      <c r="Z1582" s="154" t="str">
        <f>VLOOKUP(D1582,TIPOLOGIA!A:F,5,0)</f>
        <v>TERRESTRE</v>
      </c>
      <c r="AA1582" s="154" t="s">
        <v>950</v>
      </c>
      <c r="AB1582" s="46">
        <v>1</v>
      </c>
      <c r="AC1582" s="87">
        <f>IF(W1582="SOPORTE_TELEFÓNICO",'BASE LIQUIDACION REDEBAN 2025'!$B$19,IF(AND(W1582="VISITA_TÉCNICA",Y1582="TIPO II"),'BASE LIQUIDACION REDEBAN 2025'!$B$18,'BASE LIQUIDACION REDEBAN 2025'!$B$17))</f>
        <v>35779.500569199998</v>
      </c>
      <c r="AD1582" s="87">
        <v>0</v>
      </c>
      <c r="AE1582" s="87">
        <f t="shared" si="24"/>
        <v>35779.500569199998</v>
      </c>
    </row>
    <row r="1583" spans="1:31">
      <c r="A1583" s="154" t="s">
        <v>76</v>
      </c>
      <c r="B1583" s="154" t="str">
        <f>VLOOKUP(A1583,'CENTRO DE COSTOS'!A:D,4,FALSE)</f>
        <v>DIEGO FERNANDO HENAO CARDONA</v>
      </c>
      <c r="C1583" s="154" t="str">
        <f>VLOOKUP(A1583,'CENTRO DE COSTOS'!A:D,2,FALSE)</f>
        <v>0004-0003</v>
      </c>
      <c r="D1583" s="154">
        <v>76520</v>
      </c>
      <c r="E1583" s="154">
        <v>2628438</v>
      </c>
      <c r="F1583" s="154">
        <v>77970</v>
      </c>
      <c r="G1583" s="154" t="s">
        <v>8049</v>
      </c>
      <c r="H1583" s="154" t="s">
        <v>227</v>
      </c>
      <c r="I1583" s="154" t="s">
        <v>1403</v>
      </c>
      <c r="J1583" s="154" t="s">
        <v>14579</v>
      </c>
      <c r="K1583" s="154" t="s">
        <v>159</v>
      </c>
      <c r="L1583" s="154" t="s">
        <v>14580</v>
      </c>
      <c r="M1583" s="155">
        <v>45891.333333333336</v>
      </c>
      <c r="N1583" s="155">
        <v>45892.7</v>
      </c>
      <c r="O1583" s="8"/>
      <c r="P1583" s="154" t="s">
        <v>10063</v>
      </c>
      <c r="Q1583" s="154" t="s">
        <v>10063</v>
      </c>
      <c r="R1583" s="154" t="s">
        <v>2973</v>
      </c>
      <c r="S1583" s="154" t="s">
        <v>2973</v>
      </c>
      <c r="T1583" s="154" t="s">
        <v>8052</v>
      </c>
      <c r="U1583" s="154" t="s">
        <v>9429</v>
      </c>
      <c r="V1583" s="154" t="s">
        <v>14581</v>
      </c>
      <c r="W1583" s="154" t="s">
        <v>2967</v>
      </c>
      <c r="X1583" s="8"/>
      <c r="Y1583" s="154" t="s">
        <v>25</v>
      </c>
      <c r="Z1583" s="154" t="str">
        <f>VLOOKUP(D1583,TIPOLOGIA!A:F,5,0)</f>
        <v>TERRESTRE</v>
      </c>
      <c r="AA1583" s="154" t="s">
        <v>1408</v>
      </c>
      <c r="AB1583" s="46">
        <v>1</v>
      </c>
      <c r="AC1583" s="87">
        <f>IF(W1583="SOPORTE_TELEFÓNICO",'BASE LIQUIDACION REDEBAN 2025'!$B$19,IF(AND(W1583="VISITA_TÉCNICA",Y1583="TIPO II"),'BASE LIQUIDACION REDEBAN 2025'!$B$18,'BASE LIQUIDACION REDEBAN 2025'!$B$17))</f>
        <v>35779.500569199998</v>
      </c>
      <c r="AD1583" s="87">
        <v>0</v>
      </c>
      <c r="AE1583" s="87">
        <f t="shared" si="24"/>
        <v>35779.500569199998</v>
      </c>
    </row>
    <row r="1584" spans="1:31">
      <c r="A1584" s="154" t="s">
        <v>68</v>
      </c>
      <c r="B1584" s="154" t="str">
        <f>VLOOKUP(A1584,'CENTRO DE COSTOS'!A:D,4,FALSE)</f>
        <v>WILLIAM ASDRUBAL ROZO ROZO</v>
      </c>
      <c r="C1584" s="154" t="str">
        <f>VLOOKUP(A1584,'CENTRO DE COSTOS'!A:D,2,FALSE)</f>
        <v>0004-0004</v>
      </c>
      <c r="D1584" s="154">
        <v>11001</v>
      </c>
      <c r="E1584" s="154">
        <v>2622870</v>
      </c>
      <c r="F1584" s="154">
        <v>36414</v>
      </c>
      <c r="G1584" s="154" t="s">
        <v>8049</v>
      </c>
      <c r="H1584" s="154" t="s">
        <v>470</v>
      </c>
      <c r="I1584" s="154" t="s">
        <v>68</v>
      </c>
      <c r="J1584" s="154" t="s">
        <v>14582</v>
      </c>
      <c r="K1584" s="154" t="s">
        <v>159</v>
      </c>
      <c r="L1584" s="154" t="s">
        <v>14583</v>
      </c>
      <c r="M1584" s="155">
        <v>45890.343055555553</v>
      </c>
      <c r="N1584" s="155">
        <v>45892.701388888891</v>
      </c>
      <c r="O1584" s="8"/>
      <c r="P1584" s="154" t="s">
        <v>10063</v>
      </c>
      <c r="Q1584" s="154" t="s">
        <v>10063</v>
      </c>
      <c r="R1584" s="154" t="s">
        <v>2973</v>
      </c>
      <c r="S1584" s="154" t="s">
        <v>2973</v>
      </c>
      <c r="T1584" s="154" t="s">
        <v>8052</v>
      </c>
      <c r="U1584" s="154" t="s">
        <v>9429</v>
      </c>
      <c r="V1584" s="154" t="s">
        <v>14584</v>
      </c>
      <c r="W1584" s="154" t="s">
        <v>2967</v>
      </c>
      <c r="X1584" s="8"/>
      <c r="Y1584" s="154" t="s">
        <v>25</v>
      </c>
      <c r="Z1584" s="154" t="str">
        <f>VLOOKUP(D1584,TIPOLOGIA!A:F,5,0)</f>
        <v>TERRESTRE</v>
      </c>
      <c r="AA1584" s="154" t="s">
        <v>3836</v>
      </c>
      <c r="AB1584" s="46">
        <v>1</v>
      </c>
      <c r="AC1584" s="87">
        <f>IF(W1584="SOPORTE_TELEFÓNICO",'BASE LIQUIDACION REDEBAN 2025'!$B$19,IF(AND(W1584="VISITA_TÉCNICA",Y1584="TIPO II"),'BASE LIQUIDACION REDEBAN 2025'!$B$18,'BASE LIQUIDACION REDEBAN 2025'!$B$17))</f>
        <v>35779.500569199998</v>
      </c>
      <c r="AD1584" s="87">
        <v>0</v>
      </c>
      <c r="AE1584" s="87">
        <f t="shared" si="24"/>
        <v>35779.500569199998</v>
      </c>
    </row>
    <row r="1585" spans="1:31">
      <c r="A1585" s="154" t="s">
        <v>94</v>
      </c>
      <c r="B1585" s="154" t="str">
        <f>VLOOKUP(A1585,'CENTRO DE COSTOS'!A:D,4,FALSE)</f>
        <v>DIEGO FERNANDO HENAO CARDONA</v>
      </c>
      <c r="C1585" s="154" t="str">
        <f>VLOOKUP(A1585,'CENTRO DE COSTOS'!A:D,2,FALSE)</f>
        <v>0004-0002</v>
      </c>
      <c r="D1585" s="154">
        <v>66594</v>
      </c>
      <c r="E1585" s="154">
        <v>2625046</v>
      </c>
      <c r="F1585" s="154">
        <v>24847</v>
      </c>
      <c r="G1585" s="154" t="s">
        <v>8049</v>
      </c>
      <c r="H1585" s="154" t="s">
        <v>606</v>
      </c>
      <c r="I1585" s="154" t="s">
        <v>5469</v>
      </c>
      <c r="J1585" s="154" t="s">
        <v>14585</v>
      </c>
      <c r="K1585" s="154" t="s">
        <v>159</v>
      </c>
      <c r="L1585" s="154" t="s">
        <v>14586</v>
      </c>
      <c r="M1585" s="155">
        <v>45890.46875</v>
      </c>
      <c r="N1585" s="155">
        <v>45892.703472222223</v>
      </c>
      <c r="O1585" s="8"/>
      <c r="P1585" s="154" t="s">
        <v>10063</v>
      </c>
      <c r="Q1585" s="154" t="s">
        <v>10063</v>
      </c>
      <c r="R1585" s="154" t="s">
        <v>2973</v>
      </c>
      <c r="S1585" s="154" t="s">
        <v>2973</v>
      </c>
      <c r="T1585" s="154" t="s">
        <v>8052</v>
      </c>
      <c r="U1585" s="154" t="s">
        <v>9429</v>
      </c>
      <c r="V1585" s="154" t="s">
        <v>14587</v>
      </c>
      <c r="W1585" s="154" t="s">
        <v>2967</v>
      </c>
      <c r="X1585" s="8"/>
      <c r="Y1585" s="154" t="s">
        <v>28</v>
      </c>
      <c r="Z1585" s="154" t="str">
        <f>VLOOKUP(D1585,TIPOLOGIA!A:F,5,0)</f>
        <v>TERRESTRE</v>
      </c>
      <c r="AA1585" s="154" t="s">
        <v>544</v>
      </c>
      <c r="AB1585" s="46">
        <v>1</v>
      </c>
      <c r="AC1585" s="87">
        <f>IF(W1585="SOPORTE_TELEFÓNICO",'BASE LIQUIDACION REDEBAN 2025'!$B$19,IF(AND(W1585="VISITA_TÉCNICA",Y1585="TIPO II"),'BASE LIQUIDACION REDEBAN 2025'!$B$18,'BASE LIQUIDACION REDEBAN 2025'!$B$17))</f>
        <v>67654.12000000001</v>
      </c>
      <c r="AD1585" s="87">
        <v>0</v>
      </c>
      <c r="AE1585" s="87">
        <f t="shared" si="24"/>
        <v>67654.12000000001</v>
      </c>
    </row>
    <row r="1586" spans="1:31">
      <c r="A1586" s="154" t="s">
        <v>91</v>
      </c>
      <c r="B1586" s="154" t="str">
        <f>VLOOKUP(A1586,'CENTRO DE COSTOS'!A:D,4,FALSE)</f>
        <v>JOSE MAURICIO HERNANDEZ ROJAS</v>
      </c>
      <c r="C1586" s="154" t="str">
        <f>VLOOKUP(A1586,'CENTRO DE COSTOS'!A:D,2,FALSE)</f>
        <v>0004-0001</v>
      </c>
      <c r="D1586" s="154">
        <v>23001</v>
      </c>
      <c r="E1586" s="154">
        <v>2625756</v>
      </c>
      <c r="F1586" s="154">
        <v>80219</v>
      </c>
      <c r="G1586" s="154" t="s">
        <v>8049</v>
      </c>
      <c r="H1586" s="154" t="s">
        <v>421</v>
      </c>
      <c r="I1586" s="154" t="s">
        <v>91</v>
      </c>
      <c r="J1586" s="154" t="s">
        <v>14588</v>
      </c>
      <c r="K1586" s="154" t="s">
        <v>159</v>
      </c>
      <c r="L1586" s="154" t="s">
        <v>14589</v>
      </c>
      <c r="M1586" s="155">
        <v>45890.50277777778</v>
      </c>
      <c r="N1586" s="155">
        <v>45892.709722222222</v>
      </c>
      <c r="O1586" s="8"/>
      <c r="P1586" s="154" t="s">
        <v>10063</v>
      </c>
      <c r="Q1586" s="154" t="s">
        <v>10063</v>
      </c>
      <c r="R1586" s="154" t="s">
        <v>200</v>
      </c>
      <c r="S1586" s="154" t="s">
        <v>739</v>
      </c>
      <c r="T1586" s="154" t="s">
        <v>8052</v>
      </c>
      <c r="U1586" s="154" t="s">
        <v>9429</v>
      </c>
      <c r="V1586" s="154" t="s">
        <v>14590</v>
      </c>
      <c r="W1586" s="154" t="s">
        <v>2967</v>
      </c>
      <c r="X1586" s="8"/>
      <c r="Y1586" s="154" t="s">
        <v>25</v>
      </c>
      <c r="Z1586" s="154" t="str">
        <f>VLOOKUP(D1586,TIPOLOGIA!A:F,5,0)</f>
        <v>TERRESTRE</v>
      </c>
      <c r="AA1586" s="154" t="s">
        <v>1227</v>
      </c>
      <c r="AB1586" s="46">
        <v>1</v>
      </c>
      <c r="AC1586" s="87">
        <f>IF(W1586="SOPORTE_TELEFÓNICO",'BASE LIQUIDACION REDEBAN 2025'!$B$19,IF(AND(W1586="VISITA_TÉCNICA",Y1586="TIPO II"),'BASE LIQUIDACION REDEBAN 2025'!$B$18,'BASE LIQUIDACION REDEBAN 2025'!$B$17))</f>
        <v>35779.500569199998</v>
      </c>
      <c r="AD1586" s="87">
        <v>0</v>
      </c>
      <c r="AE1586" s="87">
        <f t="shared" si="24"/>
        <v>35779.500569199998</v>
      </c>
    </row>
    <row r="1587" spans="1:31">
      <c r="A1587" s="154" t="s">
        <v>68</v>
      </c>
      <c r="B1587" s="154" t="str">
        <f>VLOOKUP(A1587,'CENTRO DE COSTOS'!A:D,4,FALSE)</f>
        <v>WILLIAM ASDRUBAL ROZO ROZO</v>
      </c>
      <c r="C1587" s="154" t="str">
        <f>VLOOKUP(A1587,'CENTRO DE COSTOS'!A:D,2,FALSE)</f>
        <v>0004-0004</v>
      </c>
      <c r="D1587" s="154">
        <v>25754</v>
      </c>
      <c r="E1587" s="154">
        <v>2623321</v>
      </c>
      <c r="F1587" s="154">
        <v>67533</v>
      </c>
      <c r="G1587" s="154" t="s">
        <v>8049</v>
      </c>
      <c r="H1587" s="154" t="s">
        <v>470</v>
      </c>
      <c r="I1587" s="154" t="s">
        <v>1138</v>
      </c>
      <c r="J1587" s="154" t="s">
        <v>14591</v>
      </c>
      <c r="K1587" s="154" t="s">
        <v>159</v>
      </c>
      <c r="L1587" s="154" t="s">
        <v>14592</v>
      </c>
      <c r="M1587" s="155">
        <v>45890.365972222222</v>
      </c>
      <c r="N1587" s="155">
        <v>45892.711805555555</v>
      </c>
      <c r="O1587" s="8"/>
      <c r="P1587" s="154" t="s">
        <v>10063</v>
      </c>
      <c r="Q1587" s="154" t="s">
        <v>10063</v>
      </c>
      <c r="R1587" s="154" t="s">
        <v>2973</v>
      </c>
      <c r="S1587" s="154" t="s">
        <v>2973</v>
      </c>
      <c r="T1587" s="154" t="s">
        <v>8052</v>
      </c>
      <c r="U1587" s="154" t="s">
        <v>9429</v>
      </c>
      <c r="V1587" s="154" t="s">
        <v>14593</v>
      </c>
      <c r="W1587" s="154" t="s">
        <v>2967</v>
      </c>
      <c r="X1587" s="8"/>
      <c r="Y1587" s="154" t="s">
        <v>25</v>
      </c>
      <c r="Z1587" s="154" t="str">
        <f>VLOOKUP(D1587,TIPOLOGIA!A:F,5,0)</f>
        <v>TERRESTRE</v>
      </c>
      <c r="AA1587" s="154" t="s">
        <v>887</v>
      </c>
      <c r="AB1587" s="46">
        <v>1</v>
      </c>
      <c r="AC1587" s="87">
        <f>IF(W1587="SOPORTE_TELEFÓNICO",'BASE LIQUIDACION REDEBAN 2025'!$B$19,IF(AND(W1587="VISITA_TÉCNICA",Y1587="TIPO II"),'BASE LIQUIDACION REDEBAN 2025'!$B$18,'BASE LIQUIDACION REDEBAN 2025'!$B$17))</f>
        <v>35779.500569199998</v>
      </c>
      <c r="AD1587" s="87">
        <v>0</v>
      </c>
      <c r="AE1587" s="87">
        <f t="shared" si="24"/>
        <v>35779.500569199998</v>
      </c>
    </row>
    <row r="1588" spans="1:31">
      <c r="A1588" s="154" t="s">
        <v>72</v>
      </c>
      <c r="B1588" s="154" t="str">
        <f>VLOOKUP(A1588,'CENTRO DE COSTOS'!A:D,4,FALSE)</f>
        <v>MIGUEL JULIÁN HERNÁNDEZ GUARÍN</v>
      </c>
      <c r="C1588" s="154" t="str">
        <f>VLOOKUP(A1588,'CENTRO DE COSTOS'!A:D,2,FALSE)</f>
        <v>0004-0008</v>
      </c>
      <c r="D1588" s="154">
        <v>68615</v>
      </c>
      <c r="E1588" s="154">
        <v>2634269</v>
      </c>
      <c r="F1588" s="154">
        <v>64796</v>
      </c>
      <c r="G1588" s="154" t="s">
        <v>8049</v>
      </c>
      <c r="H1588" s="154" t="s">
        <v>820</v>
      </c>
      <c r="I1588" s="154" t="s">
        <v>2998</v>
      </c>
      <c r="J1588" s="154" t="s">
        <v>14594</v>
      </c>
      <c r="K1588" s="154" t="s">
        <v>159</v>
      </c>
      <c r="L1588" s="154" t="s">
        <v>14595</v>
      </c>
      <c r="M1588" s="155">
        <v>45892.40347222222</v>
      </c>
      <c r="N1588" s="155">
        <v>45892.715277777781</v>
      </c>
      <c r="O1588" s="8"/>
      <c r="P1588" s="154" t="s">
        <v>10063</v>
      </c>
      <c r="Q1588" s="154" t="s">
        <v>10063</v>
      </c>
      <c r="R1588" s="154" t="s">
        <v>2973</v>
      </c>
      <c r="S1588" s="154" t="s">
        <v>2973</v>
      </c>
      <c r="T1588" s="154" t="s">
        <v>8052</v>
      </c>
      <c r="U1588" s="154" t="s">
        <v>9429</v>
      </c>
      <c r="V1588" s="154" t="s">
        <v>14596</v>
      </c>
      <c r="W1588" s="154" t="s">
        <v>2967</v>
      </c>
      <c r="X1588" s="8"/>
      <c r="Y1588" s="154" t="s">
        <v>28</v>
      </c>
      <c r="Z1588" s="154" t="str">
        <f>VLOOKUP(D1588,TIPOLOGIA!A:F,5,0)</f>
        <v>TERRESTRE</v>
      </c>
      <c r="AA1588" s="154" t="s">
        <v>323</v>
      </c>
      <c r="AB1588" s="46">
        <v>1</v>
      </c>
      <c r="AC1588" s="87">
        <f>IF(W1588="SOPORTE_TELEFÓNICO",'BASE LIQUIDACION REDEBAN 2025'!$B$19,IF(AND(W1588="VISITA_TÉCNICA",Y1588="TIPO II"),'BASE LIQUIDACION REDEBAN 2025'!$B$18,'BASE LIQUIDACION REDEBAN 2025'!$B$17))</f>
        <v>67654.12000000001</v>
      </c>
      <c r="AD1588" s="87">
        <v>0</v>
      </c>
      <c r="AE1588" s="87">
        <f t="shared" si="24"/>
        <v>67654.12000000001</v>
      </c>
    </row>
    <row r="1589" spans="1:31">
      <c r="A1589" s="154" t="s">
        <v>72</v>
      </c>
      <c r="B1589" s="154" t="str">
        <f>VLOOKUP(A1589,'CENTRO DE COSTOS'!A:D,4,FALSE)</f>
        <v>MIGUEL JULIÁN HERNÁNDEZ GUARÍN</v>
      </c>
      <c r="C1589" s="154" t="str">
        <f>VLOOKUP(A1589,'CENTRO DE COSTOS'!A:D,2,FALSE)</f>
        <v>0004-0008</v>
      </c>
      <c r="D1589" s="154">
        <v>68001</v>
      </c>
      <c r="E1589" s="154">
        <v>2630604</v>
      </c>
      <c r="F1589" s="154">
        <v>77645</v>
      </c>
      <c r="G1589" s="154" t="s">
        <v>8049</v>
      </c>
      <c r="H1589" s="154" t="s">
        <v>820</v>
      </c>
      <c r="I1589" s="154" t="s">
        <v>72</v>
      </c>
      <c r="J1589" s="154" t="s">
        <v>14597</v>
      </c>
      <c r="K1589" s="154" t="s">
        <v>159</v>
      </c>
      <c r="L1589" s="154" t="s">
        <v>14598</v>
      </c>
      <c r="M1589" s="155">
        <v>45891.429166666669</v>
      </c>
      <c r="N1589" s="155">
        <v>45892.719444444447</v>
      </c>
      <c r="O1589" s="8"/>
      <c r="P1589" s="154" t="s">
        <v>10063</v>
      </c>
      <c r="Q1589" s="154" t="s">
        <v>10063</v>
      </c>
      <c r="R1589" s="154" t="s">
        <v>2973</v>
      </c>
      <c r="S1589" s="154" t="s">
        <v>2973</v>
      </c>
      <c r="T1589" s="154" t="s">
        <v>8052</v>
      </c>
      <c r="U1589" s="154" t="s">
        <v>9429</v>
      </c>
      <c r="V1589" s="154" t="s">
        <v>14599</v>
      </c>
      <c r="W1589" s="154" t="s">
        <v>2967</v>
      </c>
      <c r="X1589" s="8"/>
      <c r="Y1589" s="154" t="s">
        <v>25</v>
      </c>
      <c r="Z1589" s="154" t="str">
        <f>VLOOKUP(D1589,TIPOLOGIA!A:F,5,0)</f>
        <v>TERRESTRE</v>
      </c>
      <c r="AA1589" s="154" t="s">
        <v>950</v>
      </c>
      <c r="AB1589" s="46">
        <v>1</v>
      </c>
      <c r="AC1589" s="87">
        <f>IF(W1589="SOPORTE_TELEFÓNICO",'BASE LIQUIDACION REDEBAN 2025'!$B$19,IF(AND(W1589="VISITA_TÉCNICA",Y1589="TIPO II"),'BASE LIQUIDACION REDEBAN 2025'!$B$18,'BASE LIQUIDACION REDEBAN 2025'!$B$17))</f>
        <v>35779.500569199998</v>
      </c>
      <c r="AD1589" s="87">
        <v>0</v>
      </c>
      <c r="AE1589" s="87">
        <f t="shared" si="24"/>
        <v>35779.500569199998</v>
      </c>
    </row>
    <row r="1590" spans="1:31">
      <c r="A1590" s="154" t="s">
        <v>76</v>
      </c>
      <c r="B1590" s="154" t="str">
        <f>VLOOKUP(A1590,'CENTRO DE COSTOS'!A:D,4,FALSE)</f>
        <v>DIEGO FERNANDO HENAO CARDONA</v>
      </c>
      <c r="C1590" s="154" t="str">
        <f>VLOOKUP(A1590,'CENTRO DE COSTOS'!A:D,2,FALSE)</f>
        <v>0004-0003</v>
      </c>
      <c r="D1590" s="154">
        <v>76001</v>
      </c>
      <c r="E1590" s="154">
        <v>2632847</v>
      </c>
      <c r="F1590" s="154">
        <v>35511</v>
      </c>
      <c r="G1590" s="154" t="s">
        <v>8049</v>
      </c>
      <c r="H1590" s="154" t="s">
        <v>227</v>
      </c>
      <c r="I1590" s="154" t="s">
        <v>76</v>
      </c>
      <c r="J1590" s="154" t="s">
        <v>14600</v>
      </c>
      <c r="K1590" s="154" t="s">
        <v>159</v>
      </c>
      <c r="L1590" s="154" t="s">
        <v>14601</v>
      </c>
      <c r="M1590" s="155">
        <v>45891.65</v>
      </c>
      <c r="N1590" s="155">
        <v>45892.723611111112</v>
      </c>
      <c r="O1590" s="8"/>
      <c r="P1590" s="154" t="s">
        <v>10063</v>
      </c>
      <c r="Q1590" s="154" t="s">
        <v>10063</v>
      </c>
      <c r="R1590" s="154" t="s">
        <v>220</v>
      </c>
      <c r="S1590" s="154" t="s">
        <v>9500</v>
      </c>
      <c r="T1590" s="154" t="s">
        <v>8052</v>
      </c>
      <c r="U1590" s="154" t="s">
        <v>9429</v>
      </c>
      <c r="V1590" s="154" t="s">
        <v>14602</v>
      </c>
      <c r="W1590" s="154" t="s">
        <v>2967</v>
      </c>
      <c r="X1590" s="8"/>
      <c r="Y1590" s="154" t="s">
        <v>25</v>
      </c>
      <c r="Z1590" s="154" t="str">
        <f>VLOOKUP(D1590,TIPOLOGIA!A:F,5,0)</f>
        <v>TERRESTRE</v>
      </c>
      <c r="AA1590" s="154" t="s">
        <v>9600</v>
      </c>
      <c r="AB1590" s="46">
        <v>1</v>
      </c>
      <c r="AC1590" s="87">
        <f>IF(W1590="SOPORTE_TELEFÓNICO",'BASE LIQUIDACION REDEBAN 2025'!$B$19,IF(AND(W1590="VISITA_TÉCNICA",Y1590="TIPO II"),'BASE LIQUIDACION REDEBAN 2025'!$B$18,'BASE LIQUIDACION REDEBAN 2025'!$B$17))</f>
        <v>35779.500569199998</v>
      </c>
      <c r="AD1590" s="87">
        <v>0</v>
      </c>
      <c r="AE1590" s="87">
        <f t="shared" si="24"/>
        <v>35779.500569199998</v>
      </c>
    </row>
    <row r="1591" spans="1:31">
      <c r="A1591" s="154" t="s">
        <v>81</v>
      </c>
      <c r="B1591" s="154" t="str">
        <f>VLOOKUP(A1591,'CENTRO DE COSTOS'!A:D,4,FALSE)</f>
        <v>MIGUEL JULIÁN HERNÁNDEZ GUARÍN</v>
      </c>
      <c r="C1591" s="154" t="str">
        <f>VLOOKUP(A1591,'CENTRO DE COSTOS'!A:D,2,FALSE)</f>
        <v>0004-0008</v>
      </c>
      <c r="D1591" s="154">
        <v>54001</v>
      </c>
      <c r="E1591" s="154">
        <v>2630115</v>
      </c>
      <c r="F1591" s="154">
        <v>78798</v>
      </c>
      <c r="G1591" s="154" t="s">
        <v>8049</v>
      </c>
      <c r="H1591" s="154" t="s">
        <v>317</v>
      </c>
      <c r="I1591" s="154" t="s">
        <v>81</v>
      </c>
      <c r="J1591" s="154" t="s">
        <v>14603</v>
      </c>
      <c r="K1591" s="154" t="s">
        <v>159</v>
      </c>
      <c r="L1591" s="154" t="s">
        <v>14604</v>
      </c>
      <c r="M1591" s="155">
        <v>45891.40625</v>
      </c>
      <c r="N1591" s="155">
        <v>45892.725694444445</v>
      </c>
      <c r="O1591" s="8"/>
      <c r="P1591" s="154" t="s">
        <v>10063</v>
      </c>
      <c r="Q1591" s="154" t="s">
        <v>10063</v>
      </c>
      <c r="R1591" s="154" t="s">
        <v>2973</v>
      </c>
      <c r="S1591" s="154" t="s">
        <v>2973</v>
      </c>
      <c r="T1591" s="154" t="s">
        <v>8052</v>
      </c>
      <c r="U1591" s="154" t="s">
        <v>9429</v>
      </c>
      <c r="V1591" s="154" t="s">
        <v>14605</v>
      </c>
      <c r="W1591" s="154" t="s">
        <v>2967</v>
      </c>
      <c r="X1591" s="8"/>
      <c r="Y1591" s="154" t="s">
        <v>25</v>
      </c>
      <c r="Z1591" s="154" t="str">
        <f>VLOOKUP(D1591,TIPOLOGIA!A:F,5,0)</f>
        <v>TERRESTRE</v>
      </c>
      <c r="AA1591" s="154" t="s">
        <v>401</v>
      </c>
      <c r="AB1591" s="46">
        <v>1</v>
      </c>
      <c r="AC1591" s="87">
        <f>IF(W1591="SOPORTE_TELEFÓNICO",'BASE LIQUIDACION REDEBAN 2025'!$B$19,IF(AND(W1591="VISITA_TÉCNICA",Y1591="TIPO II"),'BASE LIQUIDACION REDEBAN 2025'!$B$18,'BASE LIQUIDACION REDEBAN 2025'!$B$17))</f>
        <v>35779.500569199998</v>
      </c>
      <c r="AD1591" s="87">
        <v>0</v>
      </c>
      <c r="AE1591" s="87">
        <f t="shared" si="24"/>
        <v>35779.500569199998</v>
      </c>
    </row>
    <row r="1592" spans="1:31">
      <c r="A1592" s="154" t="s">
        <v>68</v>
      </c>
      <c r="B1592" s="154" t="str">
        <f>VLOOKUP(A1592,'CENTRO DE COSTOS'!A:D,4,FALSE)</f>
        <v>WILLIAM ASDRUBAL ROZO ROZO</v>
      </c>
      <c r="C1592" s="154" t="str">
        <f>VLOOKUP(A1592,'CENTRO DE COSTOS'!A:D,2,FALSE)</f>
        <v>0004-0004</v>
      </c>
      <c r="D1592" s="154">
        <v>25754</v>
      </c>
      <c r="E1592" s="154">
        <v>2623674</v>
      </c>
      <c r="F1592" s="154">
        <v>50837</v>
      </c>
      <c r="G1592" s="154" t="s">
        <v>8049</v>
      </c>
      <c r="H1592" s="154" t="s">
        <v>470</v>
      </c>
      <c r="I1592" s="154" t="s">
        <v>1138</v>
      </c>
      <c r="J1592" s="154" t="s">
        <v>14606</v>
      </c>
      <c r="K1592" s="154" t="s">
        <v>159</v>
      </c>
      <c r="L1592" s="154" t="s">
        <v>14607</v>
      </c>
      <c r="M1592" s="155">
        <v>45890.392361111109</v>
      </c>
      <c r="N1592" s="155">
        <v>45892.727083333331</v>
      </c>
      <c r="O1592" s="8"/>
      <c r="P1592" s="154" t="s">
        <v>10063</v>
      </c>
      <c r="Q1592" s="154" t="s">
        <v>10063</v>
      </c>
      <c r="R1592" s="154" t="s">
        <v>2973</v>
      </c>
      <c r="S1592" s="154" t="s">
        <v>2973</v>
      </c>
      <c r="T1592" s="154" t="s">
        <v>8052</v>
      </c>
      <c r="U1592" s="154" t="s">
        <v>9429</v>
      </c>
      <c r="V1592" s="154" t="s">
        <v>14608</v>
      </c>
      <c r="W1592" s="154" t="s">
        <v>2967</v>
      </c>
      <c r="X1592" s="8"/>
      <c r="Y1592" s="154" t="s">
        <v>25</v>
      </c>
      <c r="Z1592" s="154" t="str">
        <f>VLOOKUP(D1592,TIPOLOGIA!A:F,5,0)</f>
        <v>TERRESTRE</v>
      </c>
      <c r="AA1592" s="154" t="s">
        <v>887</v>
      </c>
      <c r="AB1592" s="46">
        <v>1</v>
      </c>
      <c r="AC1592" s="87">
        <f>IF(W1592="SOPORTE_TELEFÓNICO",'BASE LIQUIDACION REDEBAN 2025'!$B$19,IF(AND(W1592="VISITA_TÉCNICA",Y1592="TIPO II"),'BASE LIQUIDACION REDEBAN 2025'!$B$18,'BASE LIQUIDACION REDEBAN 2025'!$B$17))</f>
        <v>35779.500569199998</v>
      </c>
      <c r="AD1592" s="87">
        <v>0</v>
      </c>
      <c r="AE1592" s="87">
        <f t="shared" si="24"/>
        <v>35779.500569199998</v>
      </c>
    </row>
    <row r="1593" spans="1:31">
      <c r="A1593" s="154" t="s">
        <v>76</v>
      </c>
      <c r="B1593" s="154" t="str">
        <f>VLOOKUP(A1593,'CENTRO DE COSTOS'!A:D,4,FALSE)</f>
        <v>DIEGO FERNANDO HENAO CARDONA</v>
      </c>
      <c r="C1593" s="154" t="str">
        <f>VLOOKUP(A1593,'CENTRO DE COSTOS'!A:D,2,FALSE)</f>
        <v>0004-0003</v>
      </c>
      <c r="D1593" s="154">
        <v>19110</v>
      </c>
      <c r="E1593" s="154">
        <v>2623105</v>
      </c>
      <c r="F1593" s="154">
        <v>44111</v>
      </c>
      <c r="G1593" s="154" t="s">
        <v>8049</v>
      </c>
      <c r="H1593" s="154" t="s">
        <v>258</v>
      </c>
      <c r="I1593" s="154" t="s">
        <v>10191</v>
      </c>
      <c r="J1593" s="154" t="s">
        <v>14609</v>
      </c>
      <c r="K1593" s="154" t="s">
        <v>159</v>
      </c>
      <c r="L1593" s="154" t="s">
        <v>14610</v>
      </c>
      <c r="M1593" s="155">
        <v>45890.359027777777</v>
      </c>
      <c r="N1593" s="155">
        <v>45892.728472222225</v>
      </c>
      <c r="O1593" s="8"/>
      <c r="P1593" s="154" t="s">
        <v>10063</v>
      </c>
      <c r="Q1593" s="154" t="s">
        <v>10063</v>
      </c>
      <c r="R1593" s="154" t="s">
        <v>200</v>
      </c>
      <c r="S1593" s="154" t="s">
        <v>201</v>
      </c>
      <c r="T1593" s="154" t="s">
        <v>8052</v>
      </c>
      <c r="U1593" s="154" t="s">
        <v>9429</v>
      </c>
      <c r="V1593" s="154" t="s">
        <v>14611</v>
      </c>
      <c r="W1593" s="154" t="s">
        <v>2967</v>
      </c>
      <c r="X1593" s="8"/>
      <c r="Y1593" s="154" t="s">
        <v>28</v>
      </c>
      <c r="Z1593" s="154" t="str">
        <f>VLOOKUP(D1593,TIPOLOGIA!A:F,5,0)</f>
        <v>TERRESTRE</v>
      </c>
      <c r="AA1593" s="154" t="s">
        <v>264</v>
      </c>
      <c r="AB1593" s="46">
        <v>1</v>
      </c>
      <c r="AC1593" s="87">
        <f>IF(W1593="SOPORTE_TELEFÓNICO",'BASE LIQUIDACION REDEBAN 2025'!$B$19,IF(AND(W1593="VISITA_TÉCNICA",Y1593="TIPO II"),'BASE LIQUIDACION REDEBAN 2025'!$B$18,'BASE LIQUIDACION REDEBAN 2025'!$B$17))</f>
        <v>67654.12000000001</v>
      </c>
      <c r="AD1593" s="87">
        <v>0</v>
      </c>
      <c r="AE1593" s="87">
        <f t="shared" si="24"/>
        <v>67654.12000000001</v>
      </c>
    </row>
    <row r="1594" spans="1:31">
      <c r="A1594" s="154" t="s">
        <v>87</v>
      </c>
      <c r="B1594" s="154" t="str">
        <f>VLOOKUP(A1594,'CENTRO DE COSTOS'!A:D,4,FALSE)</f>
        <v>DIEGO FERNANDO HENAO CARDONA</v>
      </c>
      <c r="C1594" s="154" t="str">
        <f>VLOOKUP(A1594,'CENTRO DE COSTOS'!A:D,2,FALSE)</f>
        <v>0004-0002</v>
      </c>
      <c r="D1594" s="154">
        <v>17653</v>
      </c>
      <c r="E1594" s="154">
        <v>2620588</v>
      </c>
      <c r="F1594" s="154">
        <v>75132</v>
      </c>
      <c r="G1594" s="154" t="s">
        <v>8049</v>
      </c>
      <c r="H1594" s="154" t="s">
        <v>477</v>
      </c>
      <c r="I1594" s="154" t="s">
        <v>4014</v>
      </c>
      <c r="J1594" s="154" t="s">
        <v>14612</v>
      </c>
      <c r="K1594" s="154" t="s">
        <v>159</v>
      </c>
      <c r="L1594" s="154" t="s">
        <v>14613</v>
      </c>
      <c r="M1594" s="155">
        <v>45889.635416666664</v>
      </c>
      <c r="N1594" s="155">
        <v>45892.729861111111</v>
      </c>
      <c r="O1594" s="8"/>
      <c r="P1594" s="154" t="s">
        <v>10063</v>
      </c>
      <c r="Q1594" s="154" t="s">
        <v>10063</v>
      </c>
      <c r="R1594" s="154" t="s">
        <v>2973</v>
      </c>
      <c r="S1594" s="154" t="s">
        <v>2973</v>
      </c>
      <c r="T1594" s="154" t="s">
        <v>8052</v>
      </c>
      <c r="U1594" s="154" t="s">
        <v>9429</v>
      </c>
      <c r="V1594" s="154" t="s">
        <v>14614</v>
      </c>
      <c r="W1594" s="154" t="s">
        <v>2967</v>
      </c>
      <c r="X1594" s="8"/>
      <c r="Y1594" s="154" t="s">
        <v>28</v>
      </c>
      <c r="Z1594" s="154" t="str">
        <f>VLOOKUP(D1594,TIPOLOGIA!A:F,5,0)</f>
        <v>TERRESTRE</v>
      </c>
      <c r="AA1594" s="154" t="s">
        <v>482</v>
      </c>
      <c r="AB1594" s="46">
        <v>1</v>
      </c>
      <c r="AC1594" s="87">
        <f>IF(W1594="SOPORTE_TELEFÓNICO",'BASE LIQUIDACION REDEBAN 2025'!$B$19,IF(AND(W1594="VISITA_TÉCNICA",Y1594="TIPO II"),'BASE LIQUIDACION REDEBAN 2025'!$B$18,'BASE LIQUIDACION REDEBAN 2025'!$B$17))</f>
        <v>67654.12000000001</v>
      </c>
      <c r="AD1594" s="87">
        <v>0</v>
      </c>
      <c r="AE1594" s="87">
        <f t="shared" si="24"/>
        <v>67654.12000000001</v>
      </c>
    </row>
    <row r="1595" spans="1:31">
      <c r="A1595" s="154" t="s">
        <v>68</v>
      </c>
      <c r="B1595" s="154" t="str">
        <f>VLOOKUP(A1595,'CENTRO DE COSTOS'!A:D,4,FALSE)</f>
        <v>WILLIAM ASDRUBAL ROZO ROZO</v>
      </c>
      <c r="C1595" s="154" t="str">
        <f>VLOOKUP(A1595,'CENTRO DE COSTOS'!A:D,2,FALSE)</f>
        <v>0004-0004</v>
      </c>
      <c r="D1595" s="154">
        <v>25754</v>
      </c>
      <c r="E1595" s="154">
        <v>2623259</v>
      </c>
      <c r="F1595" s="154">
        <v>64082</v>
      </c>
      <c r="G1595" s="154" t="s">
        <v>8049</v>
      </c>
      <c r="H1595" s="154" t="s">
        <v>470</v>
      </c>
      <c r="I1595" s="154" t="s">
        <v>1138</v>
      </c>
      <c r="J1595" s="154" t="s">
        <v>14615</v>
      </c>
      <c r="K1595" s="154" t="s">
        <v>159</v>
      </c>
      <c r="L1595" s="154" t="s">
        <v>14616</v>
      </c>
      <c r="M1595" s="155">
        <v>45890.364583333336</v>
      </c>
      <c r="N1595" s="155">
        <v>45892.731249999997</v>
      </c>
      <c r="O1595" s="8"/>
      <c r="P1595" s="154" t="s">
        <v>10063</v>
      </c>
      <c r="Q1595" s="154" t="s">
        <v>10063</v>
      </c>
      <c r="R1595" s="154" t="s">
        <v>2973</v>
      </c>
      <c r="S1595" s="154" t="s">
        <v>2973</v>
      </c>
      <c r="T1595" s="154" t="s">
        <v>8052</v>
      </c>
      <c r="U1595" s="154" t="s">
        <v>9429</v>
      </c>
      <c r="V1595" s="154" t="s">
        <v>14608</v>
      </c>
      <c r="W1595" s="154" t="s">
        <v>2967</v>
      </c>
      <c r="X1595" s="8"/>
      <c r="Y1595" s="154" t="s">
        <v>25</v>
      </c>
      <c r="Z1595" s="154" t="str">
        <f>VLOOKUP(D1595,TIPOLOGIA!A:F,5,0)</f>
        <v>TERRESTRE</v>
      </c>
      <c r="AA1595" s="154" t="s">
        <v>887</v>
      </c>
      <c r="AB1595" s="46">
        <v>1</v>
      </c>
      <c r="AC1595" s="87">
        <f>IF(W1595="SOPORTE_TELEFÓNICO",'BASE LIQUIDACION REDEBAN 2025'!$B$19,IF(AND(W1595="VISITA_TÉCNICA",Y1595="TIPO II"),'BASE LIQUIDACION REDEBAN 2025'!$B$18,'BASE LIQUIDACION REDEBAN 2025'!$B$17))</f>
        <v>35779.500569199998</v>
      </c>
      <c r="AD1595" s="87">
        <v>0</v>
      </c>
      <c r="AE1595" s="87">
        <f t="shared" si="24"/>
        <v>35779.500569199998</v>
      </c>
    </row>
    <row r="1596" spans="1:31">
      <c r="A1596" s="154" t="s">
        <v>68</v>
      </c>
      <c r="B1596" s="154" t="str">
        <f>VLOOKUP(A1596,'CENTRO DE COSTOS'!A:D,4,FALSE)</f>
        <v>WILLIAM ASDRUBAL ROZO ROZO</v>
      </c>
      <c r="C1596" s="154" t="str">
        <f>VLOOKUP(A1596,'CENTRO DE COSTOS'!A:D,2,FALSE)</f>
        <v>0004-0004</v>
      </c>
      <c r="D1596" s="154">
        <v>25754</v>
      </c>
      <c r="E1596" s="154">
        <v>2616592</v>
      </c>
      <c r="F1596" s="154">
        <v>12879</v>
      </c>
      <c r="G1596" s="154" t="s">
        <v>8049</v>
      </c>
      <c r="H1596" s="154" t="s">
        <v>470</v>
      </c>
      <c r="I1596" s="154" t="s">
        <v>1138</v>
      </c>
      <c r="J1596" s="154" t="s">
        <v>14617</v>
      </c>
      <c r="K1596" s="154" t="s">
        <v>159</v>
      </c>
      <c r="L1596" s="154" t="s">
        <v>14618</v>
      </c>
      <c r="M1596" s="155">
        <v>45889.371527777781</v>
      </c>
      <c r="N1596" s="155">
        <v>45892.732638888891</v>
      </c>
      <c r="O1596" s="8"/>
      <c r="P1596" s="154" t="s">
        <v>10063</v>
      </c>
      <c r="Q1596" s="154" t="s">
        <v>10063</v>
      </c>
      <c r="R1596" s="154" t="s">
        <v>2973</v>
      </c>
      <c r="S1596" s="154" t="s">
        <v>2973</v>
      </c>
      <c r="T1596" s="154" t="s">
        <v>8052</v>
      </c>
      <c r="U1596" s="154" t="s">
        <v>9429</v>
      </c>
      <c r="V1596" s="154" t="s">
        <v>14619</v>
      </c>
      <c r="W1596" s="154" t="s">
        <v>2967</v>
      </c>
      <c r="X1596" s="8"/>
      <c r="Y1596" s="154" t="s">
        <v>25</v>
      </c>
      <c r="Z1596" s="154" t="str">
        <f>VLOOKUP(D1596,TIPOLOGIA!A:F,5,0)</f>
        <v>TERRESTRE</v>
      </c>
      <c r="AA1596" s="154" t="s">
        <v>882</v>
      </c>
      <c r="AB1596" s="46">
        <v>1</v>
      </c>
      <c r="AC1596" s="87">
        <f>IF(W1596="SOPORTE_TELEFÓNICO",'BASE LIQUIDACION REDEBAN 2025'!$B$19,IF(AND(W1596="VISITA_TÉCNICA",Y1596="TIPO II"),'BASE LIQUIDACION REDEBAN 2025'!$B$18,'BASE LIQUIDACION REDEBAN 2025'!$B$17))</f>
        <v>35779.500569199998</v>
      </c>
      <c r="AD1596" s="87">
        <v>0</v>
      </c>
      <c r="AE1596" s="87">
        <f t="shared" si="24"/>
        <v>35779.500569199998</v>
      </c>
    </row>
    <row r="1597" spans="1:31">
      <c r="A1597" s="154" t="s">
        <v>76</v>
      </c>
      <c r="B1597" s="154" t="str">
        <f>VLOOKUP(A1597,'CENTRO DE COSTOS'!A:D,4,FALSE)</f>
        <v>DIEGO FERNANDO HENAO CARDONA</v>
      </c>
      <c r="C1597" s="154" t="str">
        <f>VLOOKUP(A1597,'CENTRO DE COSTOS'!A:D,2,FALSE)</f>
        <v>0004-0003</v>
      </c>
      <c r="D1597" s="154">
        <v>76377</v>
      </c>
      <c r="E1597" s="154">
        <v>2632290</v>
      </c>
      <c r="F1597" s="154">
        <v>64106</v>
      </c>
      <c r="G1597" s="154" t="s">
        <v>8049</v>
      </c>
      <c r="H1597" s="154" t="s">
        <v>227</v>
      </c>
      <c r="I1597" s="154" t="s">
        <v>10828</v>
      </c>
      <c r="J1597" s="154" t="s">
        <v>10829</v>
      </c>
      <c r="K1597" s="154" t="s">
        <v>159</v>
      </c>
      <c r="L1597" s="154" t="s">
        <v>14620</v>
      </c>
      <c r="M1597" s="155">
        <v>45891.613888888889</v>
      </c>
      <c r="N1597" s="155">
        <v>45892.734027777777</v>
      </c>
      <c r="O1597" s="8"/>
      <c r="P1597" s="154" t="s">
        <v>10063</v>
      </c>
      <c r="Q1597" s="154" t="s">
        <v>10063</v>
      </c>
      <c r="R1597" s="154" t="s">
        <v>2973</v>
      </c>
      <c r="S1597" s="154" t="s">
        <v>2973</v>
      </c>
      <c r="T1597" s="154" t="s">
        <v>8052</v>
      </c>
      <c r="U1597" s="154" t="s">
        <v>9429</v>
      </c>
      <c r="V1597" s="154" t="s">
        <v>14621</v>
      </c>
      <c r="W1597" s="154" t="s">
        <v>2967</v>
      </c>
      <c r="X1597" s="8"/>
      <c r="Y1597" s="154" t="s">
        <v>28</v>
      </c>
      <c r="Z1597" s="154" t="str">
        <f>VLOOKUP(D1597,TIPOLOGIA!A:F,5,0)</f>
        <v>TERRESTRE</v>
      </c>
      <c r="AA1597" s="154" t="s">
        <v>513</v>
      </c>
      <c r="AB1597" s="46">
        <v>1</v>
      </c>
      <c r="AC1597" s="87">
        <f>IF(W1597="SOPORTE_TELEFÓNICO",'BASE LIQUIDACION REDEBAN 2025'!$B$19,IF(AND(W1597="VISITA_TÉCNICA",Y1597="TIPO II"),'BASE LIQUIDACION REDEBAN 2025'!$B$18,'BASE LIQUIDACION REDEBAN 2025'!$B$17))</f>
        <v>67654.12000000001</v>
      </c>
      <c r="AD1597" s="87">
        <v>0</v>
      </c>
      <c r="AE1597" s="87">
        <f t="shared" si="24"/>
        <v>67654.12000000001</v>
      </c>
    </row>
    <row r="1598" spans="1:31">
      <c r="A1598" s="154" t="s">
        <v>80</v>
      </c>
      <c r="B1598" s="154" t="str">
        <f>VLOOKUP(A1598,'CENTRO DE COSTOS'!A:D,4,FALSE)</f>
        <v>JOSE MAURICIO HERNANDEZ ROJAS</v>
      </c>
      <c r="C1598" s="154" t="str">
        <f>VLOOKUP(A1598,'CENTRO DE COSTOS'!A:D,2,FALSE)</f>
        <v>0004-0001</v>
      </c>
      <c r="D1598" s="154">
        <v>13052</v>
      </c>
      <c r="E1598" s="154">
        <v>2610927</v>
      </c>
      <c r="F1598" s="154">
        <v>73037</v>
      </c>
      <c r="G1598" s="154" t="s">
        <v>8049</v>
      </c>
      <c r="H1598" s="154" t="s">
        <v>303</v>
      </c>
      <c r="I1598" s="154" t="s">
        <v>2378</v>
      </c>
      <c r="J1598" s="154" t="s">
        <v>14622</v>
      </c>
      <c r="K1598" s="154" t="s">
        <v>159</v>
      </c>
      <c r="L1598" s="154" t="s">
        <v>14623</v>
      </c>
      <c r="M1598" s="155">
        <v>45888.40902777778</v>
      </c>
      <c r="N1598" s="155">
        <v>45892.736805555556</v>
      </c>
      <c r="O1598" s="8"/>
      <c r="P1598" s="154" t="s">
        <v>10063</v>
      </c>
      <c r="Q1598" s="154" t="s">
        <v>10063</v>
      </c>
      <c r="R1598" s="154" t="s">
        <v>2973</v>
      </c>
      <c r="S1598" s="154" t="s">
        <v>2973</v>
      </c>
      <c r="T1598" s="154" t="s">
        <v>8052</v>
      </c>
      <c r="U1598" s="154" t="s">
        <v>9429</v>
      </c>
      <c r="V1598" s="154" t="s">
        <v>14624</v>
      </c>
      <c r="W1598" s="154" t="s">
        <v>2967</v>
      </c>
      <c r="X1598" s="8"/>
      <c r="Y1598" s="154" t="s">
        <v>28</v>
      </c>
      <c r="Z1598" s="154" t="str">
        <f>VLOOKUP(D1598,TIPOLOGIA!A:F,5,0)</f>
        <v>TERRESTRE</v>
      </c>
      <c r="AA1598" s="154" t="s">
        <v>337</v>
      </c>
      <c r="AB1598" s="46">
        <v>1</v>
      </c>
      <c r="AC1598" s="87">
        <f>IF(W1598="SOPORTE_TELEFÓNICO",'BASE LIQUIDACION REDEBAN 2025'!$B$19,IF(AND(W1598="VISITA_TÉCNICA",Y1598="TIPO II"),'BASE LIQUIDACION REDEBAN 2025'!$B$18,'BASE LIQUIDACION REDEBAN 2025'!$B$17))</f>
        <v>67654.12000000001</v>
      </c>
      <c r="AD1598" s="87">
        <v>0</v>
      </c>
      <c r="AE1598" s="87">
        <f t="shared" si="24"/>
        <v>67654.12000000001</v>
      </c>
    </row>
    <row r="1599" spans="1:31">
      <c r="A1599" s="154" t="s">
        <v>76</v>
      </c>
      <c r="B1599" s="154" t="str">
        <f>VLOOKUP(A1599,'CENTRO DE COSTOS'!A:D,4,FALSE)</f>
        <v>DIEGO FERNANDO HENAO CARDONA</v>
      </c>
      <c r="C1599" s="154" t="str">
        <f>VLOOKUP(A1599,'CENTRO DE COSTOS'!A:D,2,FALSE)</f>
        <v>0004-0003</v>
      </c>
      <c r="D1599" s="154">
        <v>76248</v>
      </c>
      <c r="E1599" s="154">
        <v>2633404</v>
      </c>
      <c r="F1599" s="154">
        <v>38942</v>
      </c>
      <c r="G1599" s="154" t="s">
        <v>8049</v>
      </c>
      <c r="H1599" s="154" t="s">
        <v>227</v>
      </c>
      <c r="I1599" s="154" t="s">
        <v>3551</v>
      </c>
      <c r="J1599" s="154" t="s">
        <v>14625</v>
      </c>
      <c r="K1599" s="154" t="s">
        <v>159</v>
      </c>
      <c r="L1599" s="154" t="s">
        <v>14626</v>
      </c>
      <c r="M1599" s="155">
        <v>45891.693055555559</v>
      </c>
      <c r="N1599" s="155">
        <v>45892.738194444442</v>
      </c>
      <c r="O1599" s="8"/>
      <c r="P1599" s="154" t="s">
        <v>10063</v>
      </c>
      <c r="Q1599" s="154" t="s">
        <v>10063</v>
      </c>
      <c r="R1599" s="154" t="s">
        <v>2973</v>
      </c>
      <c r="S1599" s="154" t="s">
        <v>2973</v>
      </c>
      <c r="T1599" s="154" t="s">
        <v>8052</v>
      </c>
      <c r="U1599" s="154" t="s">
        <v>9429</v>
      </c>
      <c r="V1599" s="154" t="s">
        <v>14627</v>
      </c>
      <c r="W1599" s="154" t="s">
        <v>2967</v>
      </c>
      <c r="X1599" s="8"/>
      <c r="Y1599" s="154" t="s">
        <v>28</v>
      </c>
      <c r="Z1599" s="154" t="str">
        <f>VLOOKUP(D1599,TIPOLOGIA!A:F,5,0)</f>
        <v>TERRESTRE</v>
      </c>
      <c r="AA1599" s="154" t="s">
        <v>1408</v>
      </c>
      <c r="AB1599" s="46">
        <v>1</v>
      </c>
      <c r="AC1599" s="87">
        <f>IF(W1599="SOPORTE_TELEFÓNICO",'BASE LIQUIDACION REDEBAN 2025'!$B$19,IF(AND(W1599="VISITA_TÉCNICA",Y1599="TIPO II"),'BASE LIQUIDACION REDEBAN 2025'!$B$18,'BASE LIQUIDACION REDEBAN 2025'!$B$17))</f>
        <v>67654.12000000001</v>
      </c>
      <c r="AD1599" s="87">
        <v>0</v>
      </c>
      <c r="AE1599" s="87">
        <f t="shared" si="24"/>
        <v>67654.12000000001</v>
      </c>
    </row>
    <row r="1600" spans="1:31">
      <c r="A1600" s="154" t="s">
        <v>68</v>
      </c>
      <c r="B1600" s="154" t="str">
        <f>VLOOKUP(A1600,'CENTRO DE COSTOS'!A:D,4,FALSE)</f>
        <v>WILLIAM ASDRUBAL ROZO ROZO</v>
      </c>
      <c r="C1600" s="154" t="str">
        <f>VLOOKUP(A1600,'CENTRO DE COSTOS'!A:D,2,FALSE)</f>
        <v>0004-0004</v>
      </c>
      <c r="D1600" s="154">
        <v>11001</v>
      </c>
      <c r="E1600" s="154">
        <v>2626330</v>
      </c>
      <c r="F1600" s="154">
        <v>79534</v>
      </c>
      <c r="G1600" s="154" t="s">
        <v>8049</v>
      </c>
      <c r="H1600" s="154" t="s">
        <v>470</v>
      </c>
      <c r="I1600" s="154" t="s">
        <v>68</v>
      </c>
      <c r="J1600" s="154" t="s">
        <v>10235</v>
      </c>
      <c r="K1600" s="154" t="s">
        <v>159</v>
      </c>
      <c r="L1600" s="154" t="s">
        <v>14628</v>
      </c>
      <c r="M1600" s="155">
        <v>45890.589583333334</v>
      </c>
      <c r="N1600" s="155">
        <v>45892.741666666669</v>
      </c>
      <c r="O1600" s="8"/>
      <c r="P1600" s="154" t="s">
        <v>10063</v>
      </c>
      <c r="Q1600" s="154" t="s">
        <v>10063</v>
      </c>
      <c r="R1600" s="154" t="s">
        <v>2973</v>
      </c>
      <c r="S1600" s="154" t="s">
        <v>2973</v>
      </c>
      <c r="T1600" s="154" t="s">
        <v>9439</v>
      </c>
      <c r="U1600" s="154" t="s">
        <v>9440</v>
      </c>
      <c r="V1600" s="154" t="s">
        <v>14629</v>
      </c>
      <c r="W1600" s="154" t="s">
        <v>2967</v>
      </c>
      <c r="X1600" s="8"/>
      <c r="Y1600" s="154" t="s">
        <v>25</v>
      </c>
      <c r="Z1600" s="154" t="str">
        <f>VLOOKUP(D1600,TIPOLOGIA!A:F,5,0)</f>
        <v>TERRESTRE</v>
      </c>
      <c r="AA1600" s="154" t="s">
        <v>538</v>
      </c>
      <c r="AB1600" s="46">
        <v>1</v>
      </c>
      <c r="AC1600" s="87">
        <f>IF(W1600="SOPORTE_TELEFÓNICO",'BASE LIQUIDACION REDEBAN 2025'!$B$19,IF(AND(W1600="VISITA_TÉCNICA",Y1600="TIPO II"),'BASE LIQUIDACION REDEBAN 2025'!$B$18,'BASE LIQUIDACION REDEBAN 2025'!$B$17))</f>
        <v>35779.500569199998</v>
      </c>
      <c r="AD1600" s="87">
        <v>0</v>
      </c>
      <c r="AE1600" s="87">
        <f t="shared" si="24"/>
        <v>35779.500569199998</v>
      </c>
    </row>
    <row r="1601" spans="1:31">
      <c r="A1601" s="154" t="s">
        <v>68</v>
      </c>
      <c r="B1601" s="154" t="str">
        <f>VLOOKUP(A1601,'CENTRO DE COSTOS'!A:D,4,FALSE)</f>
        <v>WILLIAM ASDRUBAL ROZO ROZO</v>
      </c>
      <c r="C1601" s="154" t="str">
        <f>VLOOKUP(A1601,'CENTRO DE COSTOS'!A:D,2,FALSE)</f>
        <v>0004-0004</v>
      </c>
      <c r="D1601" s="154">
        <v>11001</v>
      </c>
      <c r="E1601" s="154">
        <v>2626504</v>
      </c>
      <c r="F1601" s="154">
        <v>79532</v>
      </c>
      <c r="G1601" s="154" t="s">
        <v>8049</v>
      </c>
      <c r="H1601" s="154" t="s">
        <v>470</v>
      </c>
      <c r="I1601" s="154" t="s">
        <v>68</v>
      </c>
      <c r="J1601" s="154" t="s">
        <v>14630</v>
      </c>
      <c r="K1601" s="154" t="s">
        <v>159</v>
      </c>
      <c r="L1601" s="154" t="s">
        <v>14631</v>
      </c>
      <c r="M1601" s="155">
        <v>45890.592361111114</v>
      </c>
      <c r="N1601" s="155">
        <v>45892.743750000001</v>
      </c>
      <c r="O1601" s="8"/>
      <c r="P1601" s="154" t="s">
        <v>10063</v>
      </c>
      <c r="Q1601" s="154" t="s">
        <v>10063</v>
      </c>
      <c r="R1601" s="154" t="s">
        <v>2973</v>
      </c>
      <c r="S1601" s="154" t="s">
        <v>2973</v>
      </c>
      <c r="T1601" s="154" t="s">
        <v>8052</v>
      </c>
      <c r="U1601" s="154" t="s">
        <v>9429</v>
      </c>
      <c r="V1601" s="154" t="s">
        <v>14632</v>
      </c>
      <c r="W1601" s="154" t="s">
        <v>2967</v>
      </c>
      <c r="X1601" s="8"/>
      <c r="Y1601" s="154" t="s">
        <v>25</v>
      </c>
      <c r="Z1601" s="154" t="str">
        <f>VLOOKUP(D1601,TIPOLOGIA!A:F,5,0)</f>
        <v>TERRESTRE</v>
      </c>
      <c r="AA1601" s="154" t="s">
        <v>573</v>
      </c>
      <c r="AB1601" s="46">
        <v>1</v>
      </c>
      <c r="AC1601" s="87">
        <f>IF(W1601="SOPORTE_TELEFÓNICO",'BASE LIQUIDACION REDEBAN 2025'!$B$19,IF(AND(W1601="VISITA_TÉCNICA",Y1601="TIPO II"),'BASE LIQUIDACION REDEBAN 2025'!$B$18,'BASE LIQUIDACION REDEBAN 2025'!$B$17))</f>
        <v>35779.500569199998</v>
      </c>
      <c r="AD1601" s="87">
        <v>0</v>
      </c>
      <c r="AE1601" s="87">
        <f t="shared" si="24"/>
        <v>35779.500569199998</v>
      </c>
    </row>
    <row r="1602" spans="1:31">
      <c r="A1602" s="154" t="s">
        <v>76</v>
      </c>
      <c r="B1602" s="154" t="str">
        <f>VLOOKUP(A1602,'CENTRO DE COSTOS'!A:D,4,FALSE)</f>
        <v>DIEGO FERNANDO HENAO CARDONA</v>
      </c>
      <c r="C1602" s="154" t="str">
        <f>VLOOKUP(A1602,'CENTRO DE COSTOS'!A:D,2,FALSE)</f>
        <v>0004-0003</v>
      </c>
      <c r="D1602" s="154">
        <v>76001</v>
      </c>
      <c r="E1602" s="154">
        <v>2628317</v>
      </c>
      <c r="F1602" s="154">
        <v>75546</v>
      </c>
      <c r="G1602" s="154" t="s">
        <v>8049</v>
      </c>
      <c r="H1602" s="154" t="s">
        <v>227</v>
      </c>
      <c r="I1602" s="154" t="s">
        <v>76</v>
      </c>
      <c r="J1602" s="154" t="s">
        <v>14633</v>
      </c>
      <c r="K1602" s="154" t="s">
        <v>159</v>
      </c>
      <c r="L1602" s="154" t="s">
        <v>14634</v>
      </c>
      <c r="M1602" s="155">
        <v>45890.740277777775</v>
      </c>
      <c r="N1602" s="155">
        <v>45892.745138888888</v>
      </c>
      <c r="O1602" s="8"/>
      <c r="P1602" s="154" t="s">
        <v>10063</v>
      </c>
      <c r="Q1602" s="154" t="s">
        <v>10063</v>
      </c>
      <c r="R1602" s="154" t="s">
        <v>200</v>
      </c>
      <c r="S1602" s="154" t="s">
        <v>739</v>
      </c>
      <c r="T1602" s="154" t="s">
        <v>8052</v>
      </c>
      <c r="U1602" s="154" t="s">
        <v>9429</v>
      </c>
      <c r="V1602" s="154" t="s">
        <v>14635</v>
      </c>
      <c r="W1602" s="154" t="s">
        <v>2967</v>
      </c>
      <c r="X1602" s="8"/>
      <c r="Y1602" s="154" t="s">
        <v>25</v>
      </c>
      <c r="Z1602" s="154" t="str">
        <f>VLOOKUP(D1602,TIPOLOGIA!A:F,5,0)</f>
        <v>TERRESTRE</v>
      </c>
      <c r="AA1602" s="154" t="s">
        <v>9600</v>
      </c>
      <c r="AB1602" s="46">
        <v>1</v>
      </c>
      <c r="AC1602" s="87">
        <f>IF(W1602="SOPORTE_TELEFÓNICO",'BASE LIQUIDACION REDEBAN 2025'!$B$19,IF(AND(W1602="VISITA_TÉCNICA",Y1602="TIPO II"),'BASE LIQUIDACION REDEBAN 2025'!$B$18,'BASE LIQUIDACION REDEBAN 2025'!$B$17))</f>
        <v>35779.500569199998</v>
      </c>
      <c r="AD1602" s="87">
        <v>0</v>
      </c>
      <c r="AE1602" s="87">
        <f t="shared" si="24"/>
        <v>35779.500569199998</v>
      </c>
    </row>
    <row r="1603" spans="1:31">
      <c r="A1603" s="154" t="s">
        <v>68</v>
      </c>
      <c r="B1603" s="154" t="str">
        <f>VLOOKUP(A1603,'CENTRO DE COSTOS'!A:D,4,FALSE)</f>
        <v>WILLIAM ASDRUBAL ROZO ROZO</v>
      </c>
      <c r="C1603" s="154" t="str">
        <f>VLOOKUP(A1603,'CENTRO DE COSTOS'!A:D,2,FALSE)</f>
        <v>0004-0004</v>
      </c>
      <c r="D1603" s="154">
        <v>25754</v>
      </c>
      <c r="E1603" s="154">
        <v>2632281</v>
      </c>
      <c r="F1603" s="154">
        <v>77809</v>
      </c>
      <c r="G1603" s="154" t="s">
        <v>8049</v>
      </c>
      <c r="H1603" s="154" t="s">
        <v>470</v>
      </c>
      <c r="I1603" s="154" t="s">
        <v>1138</v>
      </c>
      <c r="J1603" s="154" t="s">
        <v>14636</v>
      </c>
      <c r="K1603" s="154" t="s">
        <v>159</v>
      </c>
      <c r="L1603" s="154" t="s">
        <v>14637</v>
      </c>
      <c r="M1603" s="155">
        <v>45891.613888888889</v>
      </c>
      <c r="N1603" s="155">
        <v>45892.746527777781</v>
      </c>
      <c r="O1603" s="8"/>
      <c r="P1603" s="154" t="s">
        <v>10063</v>
      </c>
      <c r="Q1603" s="154" t="s">
        <v>10063</v>
      </c>
      <c r="R1603" s="154" t="s">
        <v>2973</v>
      </c>
      <c r="S1603" s="154" t="s">
        <v>2973</v>
      </c>
      <c r="T1603" s="154" t="s">
        <v>8052</v>
      </c>
      <c r="U1603" s="154" t="s">
        <v>9429</v>
      </c>
      <c r="V1603" s="154" t="s">
        <v>14638</v>
      </c>
      <c r="W1603" s="154" t="s">
        <v>2967</v>
      </c>
      <c r="X1603" s="8"/>
      <c r="Y1603" s="154" t="s">
        <v>25</v>
      </c>
      <c r="Z1603" s="154" t="str">
        <f>VLOOKUP(D1603,TIPOLOGIA!A:F,5,0)</f>
        <v>TERRESTRE</v>
      </c>
      <c r="AA1603" s="154" t="s">
        <v>887</v>
      </c>
      <c r="AB1603" s="46">
        <v>1</v>
      </c>
      <c r="AC1603" s="87">
        <f>IF(W1603="SOPORTE_TELEFÓNICO",'BASE LIQUIDACION REDEBAN 2025'!$B$19,IF(AND(W1603="VISITA_TÉCNICA",Y1603="TIPO II"),'BASE LIQUIDACION REDEBAN 2025'!$B$18,'BASE LIQUIDACION REDEBAN 2025'!$B$17))</f>
        <v>35779.500569199998</v>
      </c>
      <c r="AD1603" s="87">
        <v>0</v>
      </c>
      <c r="AE1603" s="87">
        <f t="shared" ref="AE1603:AE1666" si="25">IF(W1603="VISITA_TÉCNICA",AC1603*AB1603,AC1603)</f>
        <v>35779.500569199998</v>
      </c>
    </row>
    <row r="1604" spans="1:31">
      <c r="A1604" s="154" t="s">
        <v>68</v>
      </c>
      <c r="B1604" s="154" t="str">
        <f>VLOOKUP(A1604,'CENTRO DE COSTOS'!A:D,4,FALSE)</f>
        <v>WILLIAM ASDRUBAL ROZO ROZO</v>
      </c>
      <c r="C1604" s="154" t="str">
        <f>VLOOKUP(A1604,'CENTRO DE COSTOS'!A:D,2,FALSE)</f>
        <v>0004-0004</v>
      </c>
      <c r="D1604" s="154">
        <v>11001</v>
      </c>
      <c r="E1604" s="154">
        <v>2614646</v>
      </c>
      <c r="F1604" s="154">
        <v>78636</v>
      </c>
      <c r="G1604" s="154" t="s">
        <v>8049</v>
      </c>
      <c r="H1604" s="154" t="s">
        <v>470</v>
      </c>
      <c r="I1604" s="154" t="s">
        <v>68</v>
      </c>
      <c r="J1604" s="154" t="s">
        <v>4449</v>
      </c>
      <c r="K1604" s="154" t="s">
        <v>159</v>
      </c>
      <c r="L1604" s="154" t="s">
        <v>14639</v>
      </c>
      <c r="M1604" s="155">
        <v>45888.673611111109</v>
      </c>
      <c r="N1604" s="155">
        <v>45892.748611111114</v>
      </c>
      <c r="O1604" s="8"/>
      <c r="P1604" s="154" t="s">
        <v>10063</v>
      </c>
      <c r="Q1604" s="154" t="s">
        <v>10063</v>
      </c>
      <c r="R1604" s="154" t="s">
        <v>200</v>
      </c>
      <c r="S1604" s="154" t="s">
        <v>739</v>
      </c>
      <c r="T1604" s="154" t="s">
        <v>8052</v>
      </c>
      <c r="U1604" s="154" t="s">
        <v>9429</v>
      </c>
      <c r="V1604" s="154" t="s">
        <v>14640</v>
      </c>
      <c r="W1604" s="154" t="s">
        <v>2967</v>
      </c>
      <c r="X1604" s="8"/>
      <c r="Y1604" s="154" t="s">
        <v>25</v>
      </c>
      <c r="Z1604" s="154" t="str">
        <f>VLOOKUP(D1604,TIPOLOGIA!A:F,5,0)</f>
        <v>TERRESTRE</v>
      </c>
      <c r="AA1604" s="154" t="s">
        <v>2153</v>
      </c>
      <c r="AB1604" s="46">
        <v>1</v>
      </c>
      <c r="AC1604" s="87">
        <f>IF(W1604="SOPORTE_TELEFÓNICO",'BASE LIQUIDACION REDEBAN 2025'!$B$19,IF(AND(W1604="VISITA_TÉCNICA",Y1604="TIPO II"),'BASE LIQUIDACION REDEBAN 2025'!$B$18,'BASE LIQUIDACION REDEBAN 2025'!$B$17))</f>
        <v>35779.500569199998</v>
      </c>
      <c r="AD1604" s="87">
        <v>0</v>
      </c>
      <c r="AE1604" s="87">
        <f t="shared" si="25"/>
        <v>35779.500569199998</v>
      </c>
    </row>
    <row r="1605" spans="1:31">
      <c r="A1605" s="154" t="s">
        <v>81</v>
      </c>
      <c r="B1605" s="154" t="str">
        <f>VLOOKUP(A1605,'CENTRO DE COSTOS'!A:D,4,FALSE)</f>
        <v>MIGUEL JULIÁN HERNÁNDEZ GUARÍN</v>
      </c>
      <c r="C1605" s="154" t="str">
        <f>VLOOKUP(A1605,'CENTRO DE COSTOS'!A:D,2,FALSE)</f>
        <v>0004-0008</v>
      </c>
      <c r="D1605" s="154">
        <v>54261</v>
      </c>
      <c r="E1605" s="154">
        <v>2626251</v>
      </c>
      <c r="F1605" s="154">
        <v>79513</v>
      </c>
      <c r="G1605" s="154" t="s">
        <v>8049</v>
      </c>
      <c r="H1605" s="154" t="s">
        <v>317</v>
      </c>
      <c r="I1605" s="154" t="s">
        <v>6365</v>
      </c>
      <c r="J1605" s="154" t="s">
        <v>14641</v>
      </c>
      <c r="K1605" s="154" t="s">
        <v>159</v>
      </c>
      <c r="L1605" s="154" t="s">
        <v>14642</v>
      </c>
      <c r="M1605" s="155">
        <v>45890.576388888891</v>
      </c>
      <c r="N1605" s="155">
        <v>45892.75</v>
      </c>
      <c r="O1605" s="8"/>
      <c r="P1605" s="154" t="s">
        <v>10063</v>
      </c>
      <c r="Q1605" s="154" t="s">
        <v>10063</v>
      </c>
      <c r="R1605" s="154" t="s">
        <v>2973</v>
      </c>
      <c r="S1605" s="154" t="s">
        <v>2973</v>
      </c>
      <c r="T1605" s="154" t="s">
        <v>8052</v>
      </c>
      <c r="U1605" s="154" t="s">
        <v>9429</v>
      </c>
      <c r="V1605" s="154" t="s">
        <v>14643</v>
      </c>
      <c r="W1605" s="154" t="s">
        <v>2967</v>
      </c>
      <c r="X1605" s="8"/>
      <c r="Y1605" s="154" t="s">
        <v>28</v>
      </c>
      <c r="Z1605" s="154" t="str">
        <f>VLOOKUP(D1605,TIPOLOGIA!A:F,5,0)</f>
        <v>TERRESTRE</v>
      </c>
      <c r="AA1605" s="154" t="s">
        <v>407</v>
      </c>
      <c r="AB1605" s="46">
        <v>1</v>
      </c>
      <c r="AC1605" s="87">
        <f>IF(W1605="SOPORTE_TELEFÓNICO",'BASE LIQUIDACION REDEBAN 2025'!$B$19,IF(AND(W1605="VISITA_TÉCNICA",Y1605="TIPO II"),'BASE LIQUIDACION REDEBAN 2025'!$B$18,'BASE LIQUIDACION REDEBAN 2025'!$B$17))</f>
        <v>67654.12000000001</v>
      </c>
      <c r="AD1605" s="87">
        <v>0</v>
      </c>
      <c r="AE1605" s="87">
        <f t="shared" si="25"/>
        <v>67654.12000000001</v>
      </c>
    </row>
    <row r="1606" spans="1:31">
      <c r="A1606" s="154" t="s">
        <v>68</v>
      </c>
      <c r="B1606" s="154" t="str">
        <f>VLOOKUP(A1606,'CENTRO DE COSTOS'!A:D,4,FALSE)</f>
        <v>WILLIAM ASDRUBAL ROZO ROZO</v>
      </c>
      <c r="C1606" s="154" t="str">
        <f>VLOOKUP(A1606,'CENTRO DE COSTOS'!A:D,2,FALSE)</f>
        <v>0004-0004</v>
      </c>
      <c r="D1606" s="154">
        <v>25754</v>
      </c>
      <c r="E1606" s="154">
        <v>2619041</v>
      </c>
      <c r="F1606" s="154">
        <v>79018</v>
      </c>
      <c r="G1606" s="154" t="s">
        <v>8049</v>
      </c>
      <c r="H1606" s="154" t="s">
        <v>470</v>
      </c>
      <c r="I1606" s="154" t="s">
        <v>1138</v>
      </c>
      <c r="J1606" s="154" t="s">
        <v>14644</v>
      </c>
      <c r="K1606" s="154" t="s">
        <v>159</v>
      </c>
      <c r="L1606" s="154" t="s">
        <v>14645</v>
      </c>
      <c r="M1606" s="155">
        <v>45889.502083333333</v>
      </c>
      <c r="N1606" s="155">
        <v>45892.751388888886</v>
      </c>
      <c r="O1606" s="8"/>
      <c r="P1606" s="154" t="s">
        <v>10063</v>
      </c>
      <c r="Q1606" s="154" t="s">
        <v>10063</v>
      </c>
      <c r="R1606" s="154" t="s">
        <v>200</v>
      </c>
      <c r="S1606" s="154" t="s">
        <v>739</v>
      </c>
      <c r="T1606" s="154" t="s">
        <v>8052</v>
      </c>
      <c r="U1606" s="154" t="s">
        <v>9429</v>
      </c>
      <c r="V1606" s="154" t="s">
        <v>14646</v>
      </c>
      <c r="W1606" s="154" t="s">
        <v>2967</v>
      </c>
      <c r="X1606" s="8"/>
      <c r="Y1606" s="154" t="s">
        <v>25</v>
      </c>
      <c r="Z1606" s="154" t="str">
        <f>VLOOKUP(D1606,TIPOLOGIA!A:F,5,0)</f>
        <v>TERRESTRE</v>
      </c>
      <c r="AA1606" s="154" t="s">
        <v>887</v>
      </c>
      <c r="AB1606" s="46">
        <v>1</v>
      </c>
      <c r="AC1606" s="87">
        <f>IF(W1606="SOPORTE_TELEFÓNICO",'BASE LIQUIDACION REDEBAN 2025'!$B$19,IF(AND(W1606="VISITA_TÉCNICA",Y1606="TIPO II"),'BASE LIQUIDACION REDEBAN 2025'!$B$18,'BASE LIQUIDACION REDEBAN 2025'!$B$17))</f>
        <v>35779.500569199998</v>
      </c>
      <c r="AD1606" s="87">
        <v>0</v>
      </c>
      <c r="AE1606" s="87">
        <f t="shared" si="25"/>
        <v>35779.500569199998</v>
      </c>
    </row>
    <row r="1607" spans="1:31">
      <c r="A1607" s="154" t="s">
        <v>80</v>
      </c>
      <c r="B1607" s="154" t="str">
        <f>VLOOKUP(A1607,'CENTRO DE COSTOS'!A:D,4,FALSE)</f>
        <v>JOSE MAURICIO HERNANDEZ ROJAS</v>
      </c>
      <c r="C1607" s="154" t="str">
        <f>VLOOKUP(A1607,'CENTRO DE COSTOS'!A:D,2,FALSE)</f>
        <v>0004-0001</v>
      </c>
      <c r="D1607" s="154">
        <v>13683</v>
      </c>
      <c r="E1607" s="154">
        <v>2605586</v>
      </c>
      <c r="F1607" s="154">
        <v>53999</v>
      </c>
      <c r="G1607" s="154" t="s">
        <v>8049</v>
      </c>
      <c r="H1607" s="154" t="s">
        <v>303</v>
      </c>
      <c r="I1607" s="154" t="s">
        <v>10083</v>
      </c>
      <c r="J1607" s="154" t="s">
        <v>14647</v>
      </c>
      <c r="K1607" s="154" t="s">
        <v>159</v>
      </c>
      <c r="L1607" s="154" t="s">
        <v>14648</v>
      </c>
      <c r="M1607" s="155">
        <v>45884.708333333336</v>
      </c>
      <c r="N1607" s="155">
        <v>45892.754166666666</v>
      </c>
      <c r="O1607" s="8"/>
      <c r="P1607" s="154" t="s">
        <v>10063</v>
      </c>
      <c r="Q1607" s="154" t="s">
        <v>10063</v>
      </c>
      <c r="R1607" s="154" t="s">
        <v>200</v>
      </c>
      <c r="S1607" s="154" t="s">
        <v>201</v>
      </c>
      <c r="T1607" s="154" t="s">
        <v>8052</v>
      </c>
      <c r="U1607" s="154" t="s">
        <v>9429</v>
      </c>
      <c r="V1607" s="154" t="s">
        <v>14649</v>
      </c>
      <c r="W1607" s="154" t="s">
        <v>2967</v>
      </c>
      <c r="X1607" s="8"/>
      <c r="Y1607" s="154" t="s">
        <v>28</v>
      </c>
      <c r="Z1607" s="154" t="str">
        <f>VLOOKUP(D1607,TIPOLOGIA!A:F,5,0)</f>
        <v>TERRESTRE</v>
      </c>
      <c r="AA1607" s="154" t="s">
        <v>452</v>
      </c>
      <c r="AB1607" s="46">
        <v>1</v>
      </c>
      <c r="AC1607" s="87">
        <f>IF(W1607="SOPORTE_TELEFÓNICO",'BASE LIQUIDACION REDEBAN 2025'!$B$19,IF(AND(W1607="VISITA_TÉCNICA",Y1607="TIPO II"),'BASE LIQUIDACION REDEBAN 2025'!$B$18,'BASE LIQUIDACION REDEBAN 2025'!$B$17))</f>
        <v>67654.12000000001</v>
      </c>
      <c r="AD1607" s="87">
        <v>0</v>
      </c>
      <c r="AE1607" s="87">
        <f t="shared" si="25"/>
        <v>67654.12000000001</v>
      </c>
    </row>
    <row r="1608" spans="1:31">
      <c r="A1608" s="154" t="s">
        <v>80</v>
      </c>
      <c r="B1608" s="154" t="str">
        <f>VLOOKUP(A1608,'CENTRO DE COSTOS'!A:D,4,FALSE)</f>
        <v>JOSE MAURICIO HERNANDEZ ROJAS</v>
      </c>
      <c r="C1608" s="154" t="str">
        <f>VLOOKUP(A1608,'CENTRO DE COSTOS'!A:D,2,FALSE)</f>
        <v>0004-0001</v>
      </c>
      <c r="D1608" s="154">
        <v>13836</v>
      </c>
      <c r="E1608" s="154">
        <v>2615497</v>
      </c>
      <c r="F1608" s="154">
        <v>58754</v>
      </c>
      <c r="G1608" s="154" t="s">
        <v>8049</v>
      </c>
      <c r="H1608" s="154" t="s">
        <v>303</v>
      </c>
      <c r="I1608" s="154" t="s">
        <v>7439</v>
      </c>
      <c r="J1608" s="154" t="s">
        <v>10751</v>
      </c>
      <c r="K1608" s="154" t="s">
        <v>159</v>
      </c>
      <c r="L1608" s="154" t="s">
        <v>14650</v>
      </c>
      <c r="M1608" s="155">
        <v>45889.333333333336</v>
      </c>
      <c r="N1608" s="155">
        <v>45892.755555555559</v>
      </c>
      <c r="O1608" s="8"/>
      <c r="P1608" s="154" t="s">
        <v>10063</v>
      </c>
      <c r="Q1608" s="154" t="s">
        <v>10063</v>
      </c>
      <c r="R1608" s="154" t="s">
        <v>200</v>
      </c>
      <c r="S1608" s="154" t="s">
        <v>739</v>
      </c>
      <c r="T1608" s="154" t="s">
        <v>8052</v>
      </c>
      <c r="U1608" s="154" t="s">
        <v>9429</v>
      </c>
      <c r="V1608" s="154" t="s">
        <v>14651</v>
      </c>
      <c r="W1608" s="154" t="s">
        <v>2967</v>
      </c>
      <c r="X1608" s="8"/>
      <c r="Y1608" s="154" t="s">
        <v>28</v>
      </c>
      <c r="Z1608" s="154" t="str">
        <f>VLOOKUP(D1608,TIPOLOGIA!A:F,5,0)</f>
        <v>TERRESTRE</v>
      </c>
      <c r="AA1608" s="154" t="s">
        <v>337</v>
      </c>
      <c r="AB1608" s="46">
        <v>1</v>
      </c>
      <c r="AC1608" s="87">
        <f>IF(W1608="SOPORTE_TELEFÓNICO",'BASE LIQUIDACION REDEBAN 2025'!$B$19,IF(AND(W1608="VISITA_TÉCNICA",Y1608="TIPO II"),'BASE LIQUIDACION REDEBAN 2025'!$B$18,'BASE LIQUIDACION REDEBAN 2025'!$B$17))</f>
        <v>67654.12000000001</v>
      </c>
      <c r="AD1608" s="87">
        <v>0</v>
      </c>
      <c r="AE1608" s="87">
        <f t="shared" si="25"/>
        <v>67654.12000000001</v>
      </c>
    </row>
    <row r="1609" spans="1:31">
      <c r="A1609" s="154" t="s">
        <v>76</v>
      </c>
      <c r="B1609" s="154" t="str">
        <f>VLOOKUP(A1609,'CENTRO DE COSTOS'!A:D,4,FALSE)</f>
        <v>DIEGO FERNANDO HENAO CARDONA</v>
      </c>
      <c r="C1609" s="154" t="str">
        <f>VLOOKUP(A1609,'CENTRO DE COSTOS'!A:D,2,FALSE)</f>
        <v>0004-0003</v>
      </c>
      <c r="D1609" s="154">
        <v>76111</v>
      </c>
      <c r="E1609" s="154">
        <v>2632589</v>
      </c>
      <c r="F1609" s="154">
        <v>79089</v>
      </c>
      <c r="G1609" s="154" t="s">
        <v>8049</v>
      </c>
      <c r="H1609" s="154" t="s">
        <v>227</v>
      </c>
      <c r="I1609" s="154" t="s">
        <v>4751</v>
      </c>
      <c r="J1609" s="154" t="s">
        <v>14652</v>
      </c>
      <c r="K1609" s="154" t="s">
        <v>159</v>
      </c>
      <c r="L1609" s="154" t="s">
        <v>14653</v>
      </c>
      <c r="M1609" s="155">
        <v>45891.645833333336</v>
      </c>
      <c r="N1609" s="155">
        <v>45892.757638888892</v>
      </c>
      <c r="O1609" s="8"/>
      <c r="P1609" s="154" t="s">
        <v>10063</v>
      </c>
      <c r="Q1609" s="154" t="s">
        <v>10063</v>
      </c>
      <c r="R1609" s="154" t="s">
        <v>2973</v>
      </c>
      <c r="S1609" s="154" t="s">
        <v>2973</v>
      </c>
      <c r="T1609" s="154" t="s">
        <v>8052</v>
      </c>
      <c r="U1609" s="154" t="s">
        <v>9429</v>
      </c>
      <c r="V1609" s="154" t="s">
        <v>14654</v>
      </c>
      <c r="W1609" s="154" t="s">
        <v>2967</v>
      </c>
      <c r="X1609" s="8"/>
      <c r="Y1609" s="154" t="s">
        <v>28</v>
      </c>
      <c r="Z1609" s="154" t="str">
        <f>VLOOKUP(D1609,TIPOLOGIA!A:F,5,0)</f>
        <v>TERRESTRE</v>
      </c>
      <c r="AA1609" s="154" t="s">
        <v>1408</v>
      </c>
      <c r="AB1609" s="46">
        <v>1</v>
      </c>
      <c r="AC1609" s="87">
        <f>IF(W1609="SOPORTE_TELEFÓNICO",'BASE LIQUIDACION REDEBAN 2025'!$B$19,IF(AND(W1609="VISITA_TÉCNICA",Y1609="TIPO II"),'BASE LIQUIDACION REDEBAN 2025'!$B$18,'BASE LIQUIDACION REDEBAN 2025'!$B$17))</f>
        <v>67654.12000000001</v>
      </c>
      <c r="AD1609" s="87">
        <v>0</v>
      </c>
      <c r="AE1609" s="87">
        <f t="shared" si="25"/>
        <v>67654.12000000001</v>
      </c>
    </row>
    <row r="1610" spans="1:31">
      <c r="A1610" s="154" t="s">
        <v>68</v>
      </c>
      <c r="B1610" s="154" t="str">
        <f>VLOOKUP(A1610,'CENTRO DE COSTOS'!A:D,4,FALSE)</f>
        <v>WILLIAM ASDRUBAL ROZO ROZO</v>
      </c>
      <c r="C1610" s="154" t="str">
        <f>VLOOKUP(A1610,'CENTRO DE COSTOS'!A:D,2,FALSE)</f>
        <v>0004-0004</v>
      </c>
      <c r="D1610" s="154">
        <v>11001</v>
      </c>
      <c r="E1610" s="154">
        <v>2629014</v>
      </c>
      <c r="F1610" s="154">
        <v>79041</v>
      </c>
      <c r="G1610" s="154" t="s">
        <v>8049</v>
      </c>
      <c r="H1610" s="154" t="s">
        <v>470</v>
      </c>
      <c r="I1610" s="154" t="s">
        <v>68</v>
      </c>
      <c r="J1610" s="154" t="s">
        <v>14655</v>
      </c>
      <c r="K1610" s="154" t="s">
        <v>159</v>
      </c>
      <c r="L1610" s="154" t="s">
        <v>14656</v>
      </c>
      <c r="M1610" s="155">
        <v>45891.333333333336</v>
      </c>
      <c r="N1610" s="155">
        <v>45892.759027777778</v>
      </c>
      <c r="O1610" s="8"/>
      <c r="P1610" s="154" t="s">
        <v>10063</v>
      </c>
      <c r="Q1610" s="154" t="s">
        <v>10063</v>
      </c>
      <c r="R1610" s="154" t="s">
        <v>2973</v>
      </c>
      <c r="S1610" s="154" t="s">
        <v>2973</v>
      </c>
      <c r="T1610" s="154" t="s">
        <v>8052</v>
      </c>
      <c r="U1610" s="154" t="s">
        <v>9429</v>
      </c>
      <c r="V1610" s="154" t="s">
        <v>14657</v>
      </c>
      <c r="W1610" s="154" t="s">
        <v>2967</v>
      </c>
      <c r="X1610" s="8"/>
      <c r="Y1610" s="154" t="s">
        <v>25</v>
      </c>
      <c r="Z1610" s="154" t="str">
        <f>VLOOKUP(D1610,TIPOLOGIA!A:F,5,0)</f>
        <v>TERRESTRE</v>
      </c>
      <c r="AA1610" s="154" t="s">
        <v>3836</v>
      </c>
      <c r="AB1610" s="46">
        <v>1</v>
      </c>
      <c r="AC1610" s="87">
        <f>IF(W1610="SOPORTE_TELEFÓNICO",'BASE LIQUIDACION REDEBAN 2025'!$B$19,IF(AND(W1610="VISITA_TÉCNICA",Y1610="TIPO II"),'BASE LIQUIDACION REDEBAN 2025'!$B$18,'BASE LIQUIDACION REDEBAN 2025'!$B$17))</f>
        <v>35779.500569199998</v>
      </c>
      <c r="AD1610" s="87">
        <v>0</v>
      </c>
      <c r="AE1610" s="87">
        <f t="shared" si="25"/>
        <v>35779.500569199998</v>
      </c>
    </row>
    <row r="1611" spans="1:31">
      <c r="A1611" s="154" t="s">
        <v>100</v>
      </c>
      <c r="B1611" s="154" t="str">
        <f>VLOOKUP(A1611,'CENTRO DE COSTOS'!A:D,4,FALSE)</f>
        <v>KEVIN ALEXIS CORZO BUSTOS</v>
      </c>
      <c r="C1611" s="154" t="str">
        <f>VLOOKUP(A1611,'CENTRO DE COSTOS'!A:D,2,FALSE)</f>
        <v>0004-0007</v>
      </c>
      <c r="D1611" s="154">
        <v>50001</v>
      </c>
      <c r="E1611" s="154">
        <v>2627536</v>
      </c>
      <c r="F1611" s="154">
        <v>13774</v>
      </c>
      <c r="G1611" s="154" t="s">
        <v>8049</v>
      </c>
      <c r="H1611" s="154" t="s">
        <v>295</v>
      </c>
      <c r="I1611" s="154" t="s">
        <v>100</v>
      </c>
      <c r="J1611" s="154" t="s">
        <v>14658</v>
      </c>
      <c r="K1611" s="154" t="s">
        <v>159</v>
      </c>
      <c r="L1611" s="154" t="s">
        <v>14659</v>
      </c>
      <c r="M1611" s="155">
        <v>45890.675000000003</v>
      </c>
      <c r="N1611" s="155">
        <v>45892.760416666664</v>
      </c>
      <c r="O1611" s="8"/>
      <c r="P1611" s="154" t="s">
        <v>10063</v>
      </c>
      <c r="Q1611" s="154" t="s">
        <v>10063</v>
      </c>
      <c r="R1611" s="154" t="s">
        <v>2973</v>
      </c>
      <c r="S1611" s="154" t="s">
        <v>2973</v>
      </c>
      <c r="T1611" s="154" t="s">
        <v>8052</v>
      </c>
      <c r="U1611" s="154" t="s">
        <v>9429</v>
      </c>
      <c r="V1611" s="154" t="s">
        <v>14660</v>
      </c>
      <c r="W1611" s="154" t="s">
        <v>2967</v>
      </c>
      <c r="X1611" s="8"/>
      <c r="Y1611" s="154" t="s">
        <v>25</v>
      </c>
      <c r="Z1611" s="154" t="str">
        <f>VLOOKUP(D1611,TIPOLOGIA!A:F,5,0)</f>
        <v>TERRESTRE</v>
      </c>
      <c r="AA1611" s="154" t="s">
        <v>3167</v>
      </c>
      <c r="AB1611" s="46">
        <v>1</v>
      </c>
      <c r="AC1611" s="87">
        <f>IF(W1611="SOPORTE_TELEFÓNICO",'BASE LIQUIDACION REDEBAN 2025'!$B$19,IF(AND(W1611="VISITA_TÉCNICA",Y1611="TIPO II"),'BASE LIQUIDACION REDEBAN 2025'!$B$18,'BASE LIQUIDACION REDEBAN 2025'!$B$17))</f>
        <v>35779.500569199998</v>
      </c>
      <c r="AD1611" s="87">
        <v>0</v>
      </c>
      <c r="AE1611" s="87">
        <f t="shared" si="25"/>
        <v>35779.500569199998</v>
      </c>
    </row>
    <row r="1612" spans="1:31">
      <c r="A1612" s="154" t="s">
        <v>98</v>
      </c>
      <c r="B1612" s="154" t="str">
        <f>VLOOKUP(A1612,'CENTRO DE COSTOS'!A:D,4,FALSE)</f>
        <v>MIGUEL JULIÁN HERNÁNDEZ GUARÍN</v>
      </c>
      <c r="C1612" s="154" t="str">
        <f>VLOOKUP(A1612,'CENTRO DE COSTOS'!A:D,2,FALSE)</f>
        <v>0004-0008</v>
      </c>
      <c r="D1612" s="154">
        <v>15001</v>
      </c>
      <c r="E1612" s="154">
        <v>2634522</v>
      </c>
      <c r="F1612" s="154">
        <v>28110</v>
      </c>
      <c r="G1612" s="154" t="s">
        <v>8049</v>
      </c>
      <c r="H1612" s="154" t="s">
        <v>241</v>
      </c>
      <c r="I1612" s="154" t="s">
        <v>98</v>
      </c>
      <c r="J1612" s="154" t="s">
        <v>14661</v>
      </c>
      <c r="K1612" s="154" t="s">
        <v>159</v>
      </c>
      <c r="L1612" s="154" t="s">
        <v>14662</v>
      </c>
      <c r="M1612" s="155">
        <v>45892.461805555555</v>
      </c>
      <c r="N1612" s="155">
        <v>45892.763194444444</v>
      </c>
      <c r="O1612" s="8"/>
      <c r="P1612" s="154" t="s">
        <v>10063</v>
      </c>
      <c r="Q1612" s="154" t="s">
        <v>10063</v>
      </c>
      <c r="R1612" s="154" t="s">
        <v>2973</v>
      </c>
      <c r="S1612" s="154" t="s">
        <v>2973</v>
      </c>
      <c r="T1612" s="154" t="s">
        <v>8052</v>
      </c>
      <c r="U1612" s="154" t="s">
        <v>9429</v>
      </c>
      <c r="V1612" s="154" t="s">
        <v>14663</v>
      </c>
      <c r="W1612" s="154" t="s">
        <v>2967</v>
      </c>
      <c r="X1612" s="8"/>
      <c r="Y1612" s="154" t="s">
        <v>25</v>
      </c>
      <c r="Z1612" s="154" t="str">
        <f>VLOOKUP(D1612,TIPOLOGIA!A:F,5,0)</f>
        <v>TERRESTRE</v>
      </c>
      <c r="AA1612" s="154" t="s">
        <v>376</v>
      </c>
      <c r="AB1612" s="46">
        <v>1</v>
      </c>
      <c r="AC1612" s="87">
        <f>IF(W1612="SOPORTE_TELEFÓNICO",'BASE LIQUIDACION REDEBAN 2025'!$B$19,IF(AND(W1612="VISITA_TÉCNICA",Y1612="TIPO II"),'BASE LIQUIDACION REDEBAN 2025'!$B$18,'BASE LIQUIDACION REDEBAN 2025'!$B$17))</f>
        <v>35779.500569199998</v>
      </c>
      <c r="AD1612" s="87">
        <v>0</v>
      </c>
      <c r="AE1612" s="87">
        <f t="shared" si="25"/>
        <v>35779.500569199998</v>
      </c>
    </row>
    <row r="1613" spans="1:31">
      <c r="A1613" s="154" t="s">
        <v>97</v>
      </c>
      <c r="B1613" s="154" t="str">
        <f>VLOOKUP(A1613,'CENTRO DE COSTOS'!A:D,4,FALSE)</f>
        <v>JOSE MAURICIO HERNANDEZ ROJAS</v>
      </c>
      <c r="C1613" s="154" t="str">
        <f>VLOOKUP(A1613,'CENTRO DE COSTOS'!A:D,2,FALSE)</f>
        <v>0004-0001</v>
      </c>
      <c r="D1613" s="154">
        <v>70001</v>
      </c>
      <c r="E1613" s="154">
        <v>2623668</v>
      </c>
      <c r="F1613" s="154">
        <v>79914</v>
      </c>
      <c r="G1613" s="154" t="s">
        <v>8049</v>
      </c>
      <c r="H1613" s="154" t="s">
        <v>414</v>
      </c>
      <c r="I1613" s="154" t="s">
        <v>97</v>
      </c>
      <c r="J1613" s="154" t="s">
        <v>11498</v>
      </c>
      <c r="K1613" s="154" t="s">
        <v>159</v>
      </c>
      <c r="L1613" s="154" t="s">
        <v>14664</v>
      </c>
      <c r="M1613" s="155">
        <v>45890.390972222223</v>
      </c>
      <c r="N1613" s="155">
        <v>45892.765277777777</v>
      </c>
      <c r="O1613" s="8"/>
      <c r="P1613" s="154" t="s">
        <v>10063</v>
      </c>
      <c r="Q1613" s="154" t="s">
        <v>10063</v>
      </c>
      <c r="R1613" s="154" t="s">
        <v>200</v>
      </c>
      <c r="S1613" s="154" t="s">
        <v>201</v>
      </c>
      <c r="T1613" s="154" t="s">
        <v>8052</v>
      </c>
      <c r="U1613" s="154" t="s">
        <v>9429</v>
      </c>
      <c r="V1613" s="154" t="s">
        <v>14665</v>
      </c>
      <c r="W1613" s="154" t="s">
        <v>2967</v>
      </c>
      <c r="X1613" s="8"/>
      <c r="Y1613" s="154" t="s">
        <v>25</v>
      </c>
      <c r="Z1613" s="154" t="str">
        <f>VLOOKUP(D1613,TIPOLOGIA!A:F,5,0)</f>
        <v>TERRESTRE</v>
      </c>
      <c r="AA1613" s="154" t="s">
        <v>419</v>
      </c>
      <c r="AB1613" s="46">
        <v>1</v>
      </c>
      <c r="AC1613" s="87">
        <f>IF(W1613="SOPORTE_TELEFÓNICO",'BASE LIQUIDACION REDEBAN 2025'!$B$19,IF(AND(W1613="VISITA_TÉCNICA",Y1613="TIPO II"),'BASE LIQUIDACION REDEBAN 2025'!$B$18,'BASE LIQUIDACION REDEBAN 2025'!$B$17))</f>
        <v>35779.500569199998</v>
      </c>
      <c r="AD1613" s="87">
        <v>0</v>
      </c>
      <c r="AE1613" s="87">
        <f t="shared" si="25"/>
        <v>35779.500569199998</v>
      </c>
    </row>
    <row r="1614" spans="1:31">
      <c r="A1614" s="154" t="s">
        <v>100</v>
      </c>
      <c r="B1614" s="154" t="str">
        <f>VLOOKUP(A1614,'CENTRO DE COSTOS'!A:D,4,FALSE)</f>
        <v>KEVIN ALEXIS CORZO BUSTOS</v>
      </c>
      <c r="C1614" s="154" t="str">
        <f>VLOOKUP(A1614,'CENTRO DE COSTOS'!A:D,2,FALSE)</f>
        <v>0004-0007</v>
      </c>
      <c r="D1614" s="154">
        <v>50001</v>
      </c>
      <c r="E1614" s="154">
        <v>2615407</v>
      </c>
      <c r="F1614" s="154">
        <v>78921</v>
      </c>
      <c r="G1614" s="154" t="s">
        <v>8049</v>
      </c>
      <c r="H1614" s="154" t="s">
        <v>295</v>
      </c>
      <c r="I1614" s="154" t="s">
        <v>100</v>
      </c>
      <c r="J1614" s="154" t="s">
        <v>14666</v>
      </c>
      <c r="K1614" s="154" t="s">
        <v>159</v>
      </c>
      <c r="L1614" s="154" t="s">
        <v>14667</v>
      </c>
      <c r="M1614" s="155">
        <v>45888.742361111108</v>
      </c>
      <c r="N1614" s="155">
        <v>45892.767361111109</v>
      </c>
      <c r="O1614" s="8"/>
      <c r="P1614" s="154" t="s">
        <v>10063</v>
      </c>
      <c r="Q1614" s="154" t="s">
        <v>10063</v>
      </c>
      <c r="R1614" s="154" t="s">
        <v>2973</v>
      </c>
      <c r="S1614" s="154" t="s">
        <v>2973</v>
      </c>
      <c r="T1614" s="154" t="s">
        <v>8052</v>
      </c>
      <c r="U1614" s="154" t="s">
        <v>9429</v>
      </c>
      <c r="V1614" s="154" t="s">
        <v>14668</v>
      </c>
      <c r="W1614" s="154" t="s">
        <v>2967</v>
      </c>
      <c r="X1614" s="8"/>
      <c r="Y1614" s="154" t="s">
        <v>25</v>
      </c>
      <c r="Z1614" s="154" t="str">
        <f>VLOOKUP(D1614,TIPOLOGIA!A:F,5,0)</f>
        <v>TERRESTRE</v>
      </c>
      <c r="AA1614" s="154" t="s">
        <v>3167</v>
      </c>
      <c r="AB1614" s="46">
        <v>1</v>
      </c>
      <c r="AC1614" s="87">
        <f>IF(W1614="SOPORTE_TELEFÓNICO",'BASE LIQUIDACION REDEBAN 2025'!$B$19,IF(AND(W1614="VISITA_TÉCNICA",Y1614="TIPO II"),'BASE LIQUIDACION REDEBAN 2025'!$B$18,'BASE LIQUIDACION REDEBAN 2025'!$B$17))</f>
        <v>35779.500569199998</v>
      </c>
      <c r="AD1614" s="87">
        <v>0</v>
      </c>
      <c r="AE1614" s="87">
        <f t="shared" si="25"/>
        <v>35779.500569199998</v>
      </c>
    </row>
    <row r="1615" spans="1:31">
      <c r="A1615" s="154" t="s">
        <v>96</v>
      </c>
      <c r="B1615" s="154" t="str">
        <f>VLOOKUP(A1615,'CENTRO DE COSTOS'!A:D,4,FALSE)</f>
        <v>JOSE MAURICIO HERNANDEZ ROJAS</v>
      </c>
      <c r="C1615" s="154" t="str">
        <f>VLOOKUP(A1615,'CENTRO DE COSTOS'!A:D,2,FALSE)</f>
        <v>0004-0001</v>
      </c>
      <c r="D1615" s="154">
        <v>47001</v>
      </c>
      <c r="E1615" s="154">
        <v>2619843</v>
      </c>
      <c r="F1615" s="154">
        <v>38397</v>
      </c>
      <c r="G1615" s="154" t="s">
        <v>8049</v>
      </c>
      <c r="H1615" s="154" t="s">
        <v>1896</v>
      </c>
      <c r="I1615" s="154" t="s">
        <v>96</v>
      </c>
      <c r="J1615" s="154" t="s">
        <v>14669</v>
      </c>
      <c r="K1615" s="154" t="s">
        <v>159</v>
      </c>
      <c r="L1615" s="154" t="s">
        <v>14670</v>
      </c>
      <c r="M1615" s="155">
        <v>45889.584027777775</v>
      </c>
      <c r="N1615" s="155">
        <v>45892.769444444442</v>
      </c>
      <c r="O1615" s="8"/>
      <c r="P1615" s="154" t="s">
        <v>10063</v>
      </c>
      <c r="Q1615" s="154" t="s">
        <v>10063</v>
      </c>
      <c r="R1615" s="154" t="s">
        <v>2973</v>
      </c>
      <c r="S1615" s="154" t="s">
        <v>2973</v>
      </c>
      <c r="T1615" s="154" t="s">
        <v>8052</v>
      </c>
      <c r="U1615" s="154" t="s">
        <v>9429</v>
      </c>
      <c r="V1615" s="154" t="s">
        <v>14671</v>
      </c>
      <c r="W1615" s="154" t="s">
        <v>10144</v>
      </c>
      <c r="X1615" s="8"/>
      <c r="Y1615" s="154" t="s">
        <v>25</v>
      </c>
      <c r="Z1615" s="154" t="str">
        <f>VLOOKUP(D1615,TIPOLOGIA!A:F,5,0)</f>
        <v>TERRESTRE</v>
      </c>
      <c r="AA1615" s="154" t="s">
        <v>1737</v>
      </c>
      <c r="AB1615" s="46">
        <v>0</v>
      </c>
      <c r="AC1615" s="87">
        <f>IF(W1615="SOPORTE_TELEFÓNICO",'BASE LIQUIDACION REDEBAN 2025'!$B$19,IF(AND(W1615="VISITA_TÉCNICA",Y1615="TIPO II"),'BASE LIQUIDACION REDEBAN 2025'!$B$18,'BASE LIQUIDACION REDEBAN 2025'!$B$17))</f>
        <v>35779.500569199998</v>
      </c>
      <c r="AD1615" s="87">
        <v>0</v>
      </c>
      <c r="AE1615" s="87">
        <f t="shared" si="25"/>
        <v>35779.500569199998</v>
      </c>
    </row>
    <row r="1616" spans="1:31">
      <c r="A1616" s="154" t="s">
        <v>98</v>
      </c>
      <c r="B1616" s="154" t="str">
        <f>VLOOKUP(A1616,'CENTRO DE COSTOS'!A:D,4,FALSE)</f>
        <v>MIGUEL JULIÁN HERNÁNDEZ GUARÍN</v>
      </c>
      <c r="C1616" s="154" t="str">
        <f>VLOOKUP(A1616,'CENTRO DE COSTOS'!A:D,2,FALSE)</f>
        <v>0004-0008</v>
      </c>
      <c r="D1616" s="154">
        <v>15367</v>
      </c>
      <c r="E1616" s="154">
        <v>2623345</v>
      </c>
      <c r="F1616" s="154">
        <v>79853</v>
      </c>
      <c r="G1616" s="154" t="s">
        <v>8049</v>
      </c>
      <c r="H1616" s="154" t="s">
        <v>241</v>
      </c>
      <c r="I1616" s="154" t="s">
        <v>1082</v>
      </c>
      <c r="J1616" s="154" t="s">
        <v>14672</v>
      </c>
      <c r="K1616" s="154" t="s">
        <v>159</v>
      </c>
      <c r="L1616" s="154" t="s">
        <v>14673</v>
      </c>
      <c r="M1616" s="155">
        <v>45890.369444444441</v>
      </c>
      <c r="N1616" s="155">
        <v>45893.611111111109</v>
      </c>
      <c r="O1616" s="8"/>
      <c r="P1616" s="154" t="s">
        <v>10063</v>
      </c>
      <c r="Q1616" s="154" t="s">
        <v>10063</v>
      </c>
      <c r="R1616" s="154" t="s">
        <v>2973</v>
      </c>
      <c r="S1616" s="154" t="s">
        <v>2973</v>
      </c>
      <c r="T1616" s="154" t="s">
        <v>8052</v>
      </c>
      <c r="U1616" s="154" t="s">
        <v>9429</v>
      </c>
      <c r="V1616" s="154" t="s">
        <v>14674</v>
      </c>
      <c r="W1616" s="154" t="s">
        <v>10144</v>
      </c>
      <c r="X1616" s="8"/>
      <c r="Y1616" s="154" t="s">
        <v>28</v>
      </c>
      <c r="Z1616" s="154" t="str">
        <f>VLOOKUP(D1616,TIPOLOGIA!A:F,5,0)</f>
        <v>TERRESTRE</v>
      </c>
      <c r="AA1616" s="154" t="s">
        <v>247</v>
      </c>
      <c r="AB1616" s="46">
        <v>0</v>
      </c>
      <c r="AC1616" s="87">
        <f>IF(W1616="SOPORTE_TELEFÓNICO",'BASE LIQUIDACION REDEBAN 2025'!$B$19,IF(AND(W1616="VISITA_TÉCNICA",Y1616="TIPO II"),'BASE LIQUIDACION REDEBAN 2025'!$B$18,'BASE LIQUIDACION REDEBAN 2025'!$B$17))</f>
        <v>35779.500569199998</v>
      </c>
      <c r="AD1616" s="87">
        <v>0</v>
      </c>
      <c r="AE1616" s="87">
        <f t="shared" si="25"/>
        <v>35779.500569199998</v>
      </c>
    </row>
    <row r="1617" spans="1:31">
      <c r="A1617" s="154" t="s">
        <v>93</v>
      </c>
      <c r="B1617" s="154" t="str">
        <f>VLOOKUP(A1617,'CENTRO DE COSTOS'!A:D,4,FALSE)</f>
        <v>DIEGO FERNANDO HENAO CARDONA</v>
      </c>
      <c r="C1617" s="154" t="str">
        <f>VLOOKUP(A1617,'CENTRO DE COSTOS'!A:D,2,FALSE)</f>
        <v>0004-0003</v>
      </c>
      <c r="D1617" s="154">
        <v>52835</v>
      </c>
      <c r="E1617" s="154">
        <v>2617909</v>
      </c>
      <c r="F1617" s="154">
        <v>72902</v>
      </c>
      <c r="G1617" s="154" t="s">
        <v>8049</v>
      </c>
      <c r="H1617" s="154" t="s">
        <v>174</v>
      </c>
      <c r="I1617" s="154" t="s">
        <v>515</v>
      </c>
      <c r="J1617" s="154" t="s">
        <v>14675</v>
      </c>
      <c r="K1617" s="154" t="s">
        <v>159</v>
      </c>
      <c r="L1617" s="154" t="s">
        <v>14676</v>
      </c>
      <c r="M1617" s="155">
        <v>45889.430555555555</v>
      </c>
      <c r="N1617" s="155">
        <v>45893.617361111108</v>
      </c>
      <c r="O1617" s="8"/>
      <c r="P1617" s="154" t="s">
        <v>10063</v>
      </c>
      <c r="Q1617" s="154" t="s">
        <v>10063</v>
      </c>
      <c r="R1617" s="154" t="s">
        <v>2973</v>
      </c>
      <c r="S1617" s="154" t="s">
        <v>2973</v>
      </c>
      <c r="T1617" s="154" t="s">
        <v>8052</v>
      </c>
      <c r="U1617" s="154" t="s">
        <v>9429</v>
      </c>
      <c r="V1617" s="154" t="s">
        <v>14677</v>
      </c>
      <c r="W1617" s="154" t="s">
        <v>10144</v>
      </c>
      <c r="X1617" s="8"/>
      <c r="Y1617" s="154" t="s">
        <v>32</v>
      </c>
      <c r="Z1617" s="154" t="str">
        <f>VLOOKUP(D1617,TIPOLOGIA!A:F,5,0)</f>
        <v>TERRESTRE</v>
      </c>
      <c r="AA1617" s="154" t="s">
        <v>3595</v>
      </c>
      <c r="AB1617" s="46">
        <v>0</v>
      </c>
      <c r="AC1617" s="87">
        <f>IF(W1617="SOPORTE_TELEFÓNICO",'BASE LIQUIDACION REDEBAN 2025'!$B$19,IF(AND(W1617="VISITA_TÉCNICA",Y1617="TIPO II"),'BASE LIQUIDACION REDEBAN 2025'!$B$18,'BASE LIQUIDACION REDEBAN 2025'!$B$17))</f>
        <v>35779.500569199998</v>
      </c>
      <c r="AD1617" s="87">
        <v>0</v>
      </c>
      <c r="AE1617" s="87">
        <f t="shared" si="25"/>
        <v>35779.500569199998</v>
      </c>
    </row>
    <row r="1618" spans="1:31">
      <c r="A1618" s="154" t="s">
        <v>92</v>
      </c>
      <c r="B1618" s="154" t="str">
        <f>VLOOKUP(A1618,'CENTRO DE COSTOS'!A:D,4,FALSE)</f>
        <v>KEVIN ALEXIS CORZO BUSTOS</v>
      </c>
      <c r="C1618" s="154" t="str">
        <f>VLOOKUP(A1618,'CENTRO DE COSTOS'!A:D,2,FALSE)</f>
        <v>0004-0007</v>
      </c>
      <c r="D1618" s="154">
        <v>41298</v>
      </c>
      <c r="E1618" s="154">
        <v>2624565</v>
      </c>
      <c r="F1618" s="154">
        <v>79890</v>
      </c>
      <c r="G1618" s="154" t="s">
        <v>8049</v>
      </c>
      <c r="H1618" s="154" t="s">
        <v>249</v>
      </c>
      <c r="I1618" s="154" t="s">
        <v>1714</v>
      </c>
      <c r="J1618" s="154" t="s">
        <v>13082</v>
      </c>
      <c r="K1618" s="154" t="s">
        <v>159</v>
      </c>
      <c r="L1618" s="154" t="s">
        <v>14678</v>
      </c>
      <c r="M1618" s="155">
        <v>45890.435416666667</v>
      </c>
      <c r="N1618" s="155">
        <v>45893.629166666666</v>
      </c>
      <c r="O1618" s="8"/>
      <c r="P1618" s="154" t="s">
        <v>10063</v>
      </c>
      <c r="Q1618" s="154" t="s">
        <v>10063</v>
      </c>
      <c r="R1618" s="154" t="s">
        <v>200</v>
      </c>
      <c r="S1618" s="154" t="s">
        <v>201</v>
      </c>
      <c r="T1618" s="154" t="s">
        <v>8052</v>
      </c>
      <c r="U1618" s="154" t="s">
        <v>9429</v>
      </c>
      <c r="V1618" s="154" t="s">
        <v>14679</v>
      </c>
      <c r="W1618" s="154" t="s">
        <v>10144</v>
      </c>
      <c r="X1618" s="8"/>
      <c r="Y1618" s="154" t="s">
        <v>30</v>
      </c>
      <c r="Z1618" s="154" t="str">
        <f>VLOOKUP(D1618,TIPOLOGIA!A:F,5,0)</f>
        <v>TERRESTRE</v>
      </c>
      <c r="AA1618" s="154"/>
      <c r="AB1618" s="46">
        <v>0</v>
      </c>
      <c r="AC1618" s="87">
        <f>IF(W1618="SOPORTE_TELEFÓNICO",'BASE LIQUIDACION REDEBAN 2025'!$B$19,IF(AND(W1618="VISITA_TÉCNICA",Y1618="TIPO II"),'BASE LIQUIDACION REDEBAN 2025'!$B$18,'BASE LIQUIDACION REDEBAN 2025'!$B$17))</f>
        <v>35779.500569199998</v>
      </c>
      <c r="AD1618" s="87">
        <v>0</v>
      </c>
      <c r="AE1618" s="87">
        <f t="shared" si="25"/>
        <v>35779.500569199998</v>
      </c>
    </row>
    <row r="1619" spans="1:31">
      <c r="A1619" s="154" t="s">
        <v>99</v>
      </c>
      <c r="B1619" s="154" t="str">
        <f>VLOOKUP(A1619,'CENTRO DE COSTOS'!A:D,4,FALSE)</f>
        <v>JOSE MAURICIO HERNANDEZ ROJAS</v>
      </c>
      <c r="C1619" s="154" t="str">
        <f>VLOOKUP(A1619,'CENTRO DE COSTOS'!A:D,2,FALSE)</f>
        <v>0004-0001</v>
      </c>
      <c r="D1619" s="154">
        <v>44378</v>
      </c>
      <c r="E1619" s="154">
        <v>2623759</v>
      </c>
      <c r="F1619" s="154">
        <v>76832</v>
      </c>
      <c r="G1619" s="154" t="s">
        <v>8049</v>
      </c>
      <c r="H1619" s="154" t="s">
        <v>1719</v>
      </c>
      <c r="I1619" s="154" t="s">
        <v>14680</v>
      </c>
      <c r="J1619" s="154" t="s">
        <v>14681</v>
      </c>
      <c r="K1619" s="154" t="s">
        <v>159</v>
      </c>
      <c r="L1619" s="154" t="s">
        <v>14682</v>
      </c>
      <c r="M1619" s="155">
        <v>45890.395833333336</v>
      </c>
      <c r="N1619" s="155">
        <v>45893.629861111112</v>
      </c>
      <c r="O1619" s="8"/>
      <c r="P1619" s="154" t="s">
        <v>10063</v>
      </c>
      <c r="Q1619" s="154" t="s">
        <v>10063</v>
      </c>
      <c r="R1619" s="154" t="s">
        <v>200</v>
      </c>
      <c r="S1619" s="154" t="s">
        <v>739</v>
      </c>
      <c r="T1619" s="154" t="s">
        <v>8052</v>
      </c>
      <c r="U1619" s="154" t="s">
        <v>9429</v>
      </c>
      <c r="V1619" s="154" t="s">
        <v>14683</v>
      </c>
      <c r="W1619" s="154" t="s">
        <v>10144</v>
      </c>
      <c r="X1619" s="8"/>
      <c r="Y1619" s="154" t="s">
        <v>30</v>
      </c>
      <c r="Z1619" s="154" t="str">
        <f>VLOOKUP(D1619,TIPOLOGIA!A:F,5,0)</f>
        <v>TERRESTRE</v>
      </c>
      <c r="AA1619" s="154"/>
      <c r="AB1619" s="46">
        <v>0</v>
      </c>
      <c r="AC1619" s="87">
        <f>IF(W1619="SOPORTE_TELEFÓNICO",'BASE LIQUIDACION REDEBAN 2025'!$B$19,IF(AND(W1619="VISITA_TÉCNICA",Y1619="TIPO II"),'BASE LIQUIDACION REDEBAN 2025'!$B$18,'BASE LIQUIDACION REDEBAN 2025'!$B$17))</f>
        <v>35779.500569199998</v>
      </c>
      <c r="AD1619" s="87">
        <v>0</v>
      </c>
      <c r="AE1619" s="87">
        <f t="shared" si="25"/>
        <v>35779.500569199998</v>
      </c>
    </row>
    <row r="1620" spans="1:31">
      <c r="A1620" s="154" t="s">
        <v>92</v>
      </c>
      <c r="B1620" s="154" t="str">
        <f>VLOOKUP(A1620,'CENTRO DE COSTOS'!A:D,4,FALSE)</f>
        <v>KEVIN ALEXIS CORZO BUSTOS</v>
      </c>
      <c r="C1620" s="154" t="str">
        <f>VLOOKUP(A1620,'CENTRO DE COSTOS'!A:D,2,FALSE)</f>
        <v>0004-0007</v>
      </c>
      <c r="D1620" s="154">
        <v>18753</v>
      </c>
      <c r="E1620" s="154">
        <v>2625601</v>
      </c>
      <c r="F1620" s="154">
        <v>41343</v>
      </c>
      <c r="G1620" s="154" t="s">
        <v>8049</v>
      </c>
      <c r="H1620" s="154" t="s">
        <v>157</v>
      </c>
      <c r="I1620" s="154" t="s">
        <v>217</v>
      </c>
      <c r="J1620" s="154" t="s">
        <v>14684</v>
      </c>
      <c r="K1620" s="154" t="s">
        <v>159</v>
      </c>
      <c r="L1620" s="154" t="s">
        <v>14685</v>
      </c>
      <c r="M1620" s="155">
        <v>45890.495138888888</v>
      </c>
      <c r="N1620" s="155">
        <v>45893.631249999999</v>
      </c>
      <c r="O1620" s="8"/>
      <c r="P1620" s="154" t="s">
        <v>10063</v>
      </c>
      <c r="Q1620" s="154" t="s">
        <v>10063</v>
      </c>
      <c r="R1620" s="154" t="s">
        <v>200</v>
      </c>
      <c r="S1620" s="154" t="s">
        <v>201</v>
      </c>
      <c r="T1620" s="154" t="s">
        <v>8052</v>
      </c>
      <c r="U1620" s="154" t="s">
        <v>9429</v>
      </c>
      <c r="V1620" s="154" t="s">
        <v>14686</v>
      </c>
      <c r="W1620" s="154" t="s">
        <v>10144</v>
      </c>
      <c r="X1620" s="8"/>
      <c r="Y1620" s="154" t="s">
        <v>180</v>
      </c>
      <c r="Z1620" s="154" t="str">
        <f>VLOOKUP(D1620,TIPOLOGIA!A:F,5,0)</f>
        <v>TERRESTRE / AEREO</v>
      </c>
      <c r="AA1620" s="154"/>
      <c r="AB1620" s="46">
        <v>0</v>
      </c>
      <c r="AC1620" s="87">
        <f>IF(W1620="SOPORTE_TELEFÓNICO",'BASE LIQUIDACION REDEBAN 2025'!$B$19,IF(AND(W1620="VISITA_TÉCNICA",Y1620="TIPO II"),'BASE LIQUIDACION REDEBAN 2025'!$B$18,'BASE LIQUIDACION REDEBAN 2025'!$B$17))</f>
        <v>35779.500569199998</v>
      </c>
      <c r="AD1620" s="87">
        <v>0</v>
      </c>
      <c r="AE1620" s="87">
        <f t="shared" si="25"/>
        <v>35779.500569199998</v>
      </c>
    </row>
    <row r="1621" spans="1:31">
      <c r="A1621" s="154" t="s">
        <v>100</v>
      </c>
      <c r="B1621" s="154" t="str">
        <f>VLOOKUP(A1621,'CENTRO DE COSTOS'!A:D,4,FALSE)</f>
        <v>KEVIN ALEXIS CORZO BUSTOS</v>
      </c>
      <c r="C1621" s="154" t="str">
        <f>VLOOKUP(A1621,'CENTRO DE COSTOS'!A:D,2,FALSE)</f>
        <v>0004-0007</v>
      </c>
      <c r="D1621" s="154">
        <v>50683</v>
      </c>
      <c r="E1621" s="154">
        <v>2617368</v>
      </c>
      <c r="F1621" s="154">
        <v>77567</v>
      </c>
      <c r="G1621" s="154" t="s">
        <v>8049</v>
      </c>
      <c r="H1621" s="154" t="s">
        <v>295</v>
      </c>
      <c r="I1621" s="154" t="s">
        <v>14687</v>
      </c>
      <c r="J1621" s="154" t="s">
        <v>14688</v>
      </c>
      <c r="K1621" s="154" t="s">
        <v>159</v>
      </c>
      <c r="L1621" s="154" t="s">
        <v>14689</v>
      </c>
      <c r="M1621" s="155">
        <v>45889.410416666666</v>
      </c>
      <c r="N1621" s="155">
        <v>45893.631944444445</v>
      </c>
      <c r="O1621" s="8"/>
      <c r="P1621" s="154" t="s">
        <v>10063</v>
      </c>
      <c r="Q1621" s="154" t="s">
        <v>10063</v>
      </c>
      <c r="R1621" s="154" t="s">
        <v>2973</v>
      </c>
      <c r="S1621" s="154" t="s">
        <v>2973</v>
      </c>
      <c r="T1621" s="154" t="s">
        <v>8052</v>
      </c>
      <c r="U1621" s="154" t="s">
        <v>9429</v>
      </c>
      <c r="V1621" s="154" t="s">
        <v>14690</v>
      </c>
      <c r="W1621" s="154" t="s">
        <v>10144</v>
      </c>
      <c r="X1621" s="8"/>
      <c r="Y1621" s="154" t="s">
        <v>30</v>
      </c>
      <c r="Z1621" s="154" t="str">
        <f>VLOOKUP(D1621,TIPOLOGIA!A:F,5,0)</f>
        <v>TERRESTRE</v>
      </c>
      <c r="AA1621" s="154"/>
      <c r="AB1621" s="46">
        <v>0</v>
      </c>
      <c r="AC1621" s="87">
        <f>IF(W1621="SOPORTE_TELEFÓNICO",'BASE LIQUIDACION REDEBAN 2025'!$B$19,IF(AND(W1621="VISITA_TÉCNICA",Y1621="TIPO II"),'BASE LIQUIDACION REDEBAN 2025'!$B$18,'BASE LIQUIDACION REDEBAN 2025'!$B$17))</f>
        <v>35779.500569199998</v>
      </c>
      <c r="AD1621" s="87">
        <v>0</v>
      </c>
      <c r="AE1621" s="87">
        <f t="shared" si="25"/>
        <v>35779.500569199998</v>
      </c>
    </row>
    <row r="1622" spans="1:31">
      <c r="A1622" s="154" t="s">
        <v>92</v>
      </c>
      <c r="B1622" s="154" t="str">
        <f>VLOOKUP(A1622,'CENTRO DE COSTOS'!A:D,4,FALSE)</f>
        <v>KEVIN ALEXIS CORZO BUSTOS</v>
      </c>
      <c r="C1622" s="154" t="str">
        <f>VLOOKUP(A1622,'CENTRO DE COSTOS'!A:D,2,FALSE)</f>
        <v>0004-0007</v>
      </c>
      <c r="D1622" s="154">
        <v>41396</v>
      </c>
      <c r="E1622" s="154">
        <v>2614946</v>
      </c>
      <c r="F1622" s="154">
        <v>79305</v>
      </c>
      <c r="G1622" s="154" t="s">
        <v>8049</v>
      </c>
      <c r="H1622" s="154" t="s">
        <v>249</v>
      </c>
      <c r="I1622" s="154" t="s">
        <v>339</v>
      </c>
      <c r="J1622" s="154" t="s">
        <v>6580</v>
      </c>
      <c r="K1622" s="154" t="s">
        <v>159</v>
      </c>
      <c r="L1622" s="154" t="s">
        <v>14691</v>
      </c>
      <c r="M1622" s="155">
        <v>45888.695138888892</v>
      </c>
      <c r="N1622" s="155">
        <v>45893.632638888892</v>
      </c>
      <c r="O1622" s="8"/>
      <c r="P1622" s="154" t="s">
        <v>10063</v>
      </c>
      <c r="Q1622" s="154" t="s">
        <v>10063</v>
      </c>
      <c r="R1622" s="154" t="s">
        <v>2973</v>
      </c>
      <c r="S1622" s="154" t="s">
        <v>2973</v>
      </c>
      <c r="T1622" s="154" t="s">
        <v>8052</v>
      </c>
      <c r="U1622" s="154" t="s">
        <v>9429</v>
      </c>
      <c r="V1622" s="154" t="s">
        <v>14692</v>
      </c>
      <c r="W1622" s="154" t="s">
        <v>10144</v>
      </c>
      <c r="X1622" s="8"/>
      <c r="Y1622" s="154" t="s">
        <v>30</v>
      </c>
      <c r="Z1622" s="154" t="str">
        <f>VLOOKUP(D1622,TIPOLOGIA!A:F,5,0)</f>
        <v>TERRESTRE</v>
      </c>
      <c r="AA1622" s="154"/>
      <c r="AB1622" s="46">
        <v>0</v>
      </c>
      <c r="AC1622" s="87">
        <f>IF(W1622="SOPORTE_TELEFÓNICO",'BASE LIQUIDACION REDEBAN 2025'!$B$19,IF(AND(W1622="VISITA_TÉCNICA",Y1622="TIPO II"),'BASE LIQUIDACION REDEBAN 2025'!$B$18,'BASE LIQUIDACION REDEBAN 2025'!$B$17))</f>
        <v>35779.500569199998</v>
      </c>
      <c r="AD1622" s="87">
        <v>0</v>
      </c>
      <c r="AE1622" s="87">
        <f t="shared" si="25"/>
        <v>35779.500569199998</v>
      </c>
    </row>
    <row r="1623" spans="1:31">
      <c r="A1623" s="154" t="s">
        <v>96</v>
      </c>
      <c r="B1623" s="154" t="str">
        <f>VLOOKUP(A1623,'CENTRO DE COSTOS'!A:D,4,FALSE)</f>
        <v>JOSE MAURICIO HERNANDEZ ROJAS</v>
      </c>
      <c r="C1623" s="154" t="str">
        <f>VLOOKUP(A1623,'CENTRO DE COSTOS'!A:D,2,FALSE)</f>
        <v>0004-0001</v>
      </c>
      <c r="D1623" s="154">
        <v>44430</v>
      </c>
      <c r="E1623" s="154">
        <v>2620056</v>
      </c>
      <c r="F1623" s="154">
        <v>71746</v>
      </c>
      <c r="G1623" s="154" t="s">
        <v>8049</v>
      </c>
      <c r="H1623" s="154" t="s">
        <v>1719</v>
      </c>
      <c r="I1623" s="154" t="s">
        <v>1739</v>
      </c>
      <c r="J1623" s="154" t="s">
        <v>6937</v>
      </c>
      <c r="K1623" s="154" t="s">
        <v>159</v>
      </c>
      <c r="L1623" s="154" t="s">
        <v>14693</v>
      </c>
      <c r="M1623" s="155">
        <v>45889.606944444444</v>
      </c>
      <c r="N1623" s="155">
        <v>45893.633333333331</v>
      </c>
      <c r="O1623" s="8"/>
      <c r="P1623" s="154" t="s">
        <v>10063</v>
      </c>
      <c r="Q1623" s="154" t="s">
        <v>10063</v>
      </c>
      <c r="R1623" s="154" t="s">
        <v>200</v>
      </c>
      <c r="S1623" s="154" t="s">
        <v>201</v>
      </c>
      <c r="T1623" s="154" t="s">
        <v>8052</v>
      </c>
      <c r="U1623" s="154" t="s">
        <v>9429</v>
      </c>
      <c r="V1623" s="154" t="s">
        <v>14694</v>
      </c>
      <c r="W1623" s="154" t="s">
        <v>10144</v>
      </c>
      <c r="X1623" s="8"/>
      <c r="Y1623" s="154" t="s">
        <v>32</v>
      </c>
      <c r="Z1623" s="154" t="str">
        <f>VLOOKUP(D1623,TIPOLOGIA!A:F,5,0)</f>
        <v>TERRESTRE</v>
      </c>
      <c r="AA1623" s="154"/>
      <c r="AB1623" s="46">
        <v>0</v>
      </c>
      <c r="AC1623" s="87">
        <f>IF(W1623="SOPORTE_TELEFÓNICO",'BASE LIQUIDACION REDEBAN 2025'!$B$19,IF(AND(W1623="VISITA_TÉCNICA",Y1623="TIPO II"),'BASE LIQUIDACION REDEBAN 2025'!$B$18,'BASE LIQUIDACION REDEBAN 2025'!$B$17))</f>
        <v>35779.500569199998</v>
      </c>
      <c r="AD1623" s="87">
        <v>0</v>
      </c>
      <c r="AE1623" s="87">
        <f t="shared" si="25"/>
        <v>35779.500569199998</v>
      </c>
    </row>
    <row r="1624" spans="1:31">
      <c r="A1624" s="154" t="s">
        <v>98</v>
      </c>
      <c r="B1624" s="154" t="str">
        <f>VLOOKUP(A1624,'CENTRO DE COSTOS'!A:D,4,FALSE)</f>
        <v>MIGUEL JULIÁN HERNÁNDEZ GUARÍN</v>
      </c>
      <c r="C1624" s="154" t="str">
        <f>VLOOKUP(A1624,'CENTRO DE COSTOS'!A:D,2,FALSE)</f>
        <v>0004-0008</v>
      </c>
      <c r="D1624" s="154">
        <v>15757</v>
      </c>
      <c r="E1624" s="154">
        <v>2617599</v>
      </c>
      <c r="F1624" s="154">
        <v>80307</v>
      </c>
      <c r="G1624" s="154" t="s">
        <v>8049</v>
      </c>
      <c r="H1624" s="154" t="s">
        <v>241</v>
      </c>
      <c r="I1624" s="154" t="s">
        <v>14695</v>
      </c>
      <c r="J1624" s="154" t="s">
        <v>14696</v>
      </c>
      <c r="K1624" s="154" t="s">
        <v>159</v>
      </c>
      <c r="L1624" s="154" t="s">
        <v>14697</v>
      </c>
      <c r="M1624" s="155">
        <v>45889.424305555556</v>
      </c>
      <c r="N1624" s="155">
        <v>45893.634027777778</v>
      </c>
      <c r="O1624" s="8"/>
      <c r="P1624" s="154" t="s">
        <v>10063</v>
      </c>
      <c r="Q1624" s="154" t="s">
        <v>10063</v>
      </c>
      <c r="R1624" s="154" t="s">
        <v>2973</v>
      </c>
      <c r="S1624" s="154" t="s">
        <v>2973</v>
      </c>
      <c r="T1624" s="154" t="s">
        <v>8052</v>
      </c>
      <c r="U1624" s="154" t="s">
        <v>9429</v>
      </c>
      <c r="V1624" s="154" t="s">
        <v>14698</v>
      </c>
      <c r="W1624" s="154" t="s">
        <v>10144</v>
      </c>
      <c r="X1624" s="8"/>
      <c r="Y1624" s="154" t="s">
        <v>30</v>
      </c>
      <c r="Z1624" s="154" t="str">
        <f>VLOOKUP(D1624,TIPOLOGIA!A:F,5,0)</f>
        <v>TERRESTRE</v>
      </c>
      <c r="AA1624" s="154"/>
      <c r="AB1624" s="46">
        <v>0</v>
      </c>
      <c r="AC1624" s="87">
        <f>IF(W1624="SOPORTE_TELEFÓNICO",'BASE LIQUIDACION REDEBAN 2025'!$B$19,IF(AND(W1624="VISITA_TÉCNICA",Y1624="TIPO II"),'BASE LIQUIDACION REDEBAN 2025'!$B$18,'BASE LIQUIDACION REDEBAN 2025'!$B$17))</f>
        <v>35779.500569199998</v>
      </c>
      <c r="AD1624" s="87">
        <v>0</v>
      </c>
      <c r="AE1624" s="87">
        <f t="shared" si="25"/>
        <v>35779.500569199998</v>
      </c>
    </row>
    <row r="1625" spans="1:31">
      <c r="A1625" s="154" t="s">
        <v>76</v>
      </c>
      <c r="B1625" s="154" t="str">
        <f>VLOOKUP(A1625,'CENTRO DE COSTOS'!A:D,4,FALSE)</f>
        <v>DIEGO FERNANDO HENAO CARDONA</v>
      </c>
      <c r="C1625" s="154" t="str">
        <f>VLOOKUP(A1625,'CENTRO DE COSTOS'!A:D,2,FALSE)</f>
        <v>0004-0003</v>
      </c>
      <c r="D1625" s="154">
        <v>19532</v>
      </c>
      <c r="E1625" s="154">
        <v>2615170</v>
      </c>
      <c r="F1625" s="154">
        <v>73547</v>
      </c>
      <c r="G1625" s="154" t="s">
        <v>8049</v>
      </c>
      <c r="H1625" s="154" t="s">
        <v>258</v>
      </c>
      <c r="I1625" s="154" t="s">
        <v>575</v>
      </c>
      <c r="J1625" s="154" t="s">
        <v>5544</v>
      </c>
      <c r="K1625" s="154" t="s">
        <v>159</v>
      </c>
      <c r="L1625" s="154" t="s">
        <v>14699</v>
      </c>
      <c r="M1625" s="155">
        <v>45888.726388888892</v>
      </c>
      <c r="N1625" s="155">
        <v>45893.635416666664</v>
      </c>
      <c r="O1625" s="8"/>
      <c r="P1625" s="154" t="s">
        <v>10063</v>
      </c>
      <c r="Q1625" s="154" t="s">
        <v>10063</v>
      </c>
      <c r="R1625" s="154" t="s">
        <v>2973</v>
      </c>
      <c r="S1625" s="154" t="s">
        <v>2973</v>
      </c>
      <c r="T1625" s="154" t="s">
        <v>8052</v>
      </c>
      <c r="U1625" s="154" t="s">
        <v>9429</v>
      </c>
      <c r="V1625" s="154" t="s">
        <v>14700</v>
      </c>
      <c r="W1625" s="154" t="s">
        <v>10144</v>
      </c>
      <c r="X1625" s="8"/>
      <c r="Y1625" s="154" t="s">
        <v>32</v>
      </c>
      <c r="Z1625" s="154" t="str">
        <f>VLOOKUP(D1625,TIPOLOGIA!A:F,5,0)</f>
        <v>TERRESTRE</v>
      </c>
      <c r="AA1625" s="154"/>
      <c r="AB1625" s="46">
        <v>0</v>
      </c>
      <c r="AC1625" s="87">
        <f>IF(W1625="SOPORTE_TELEFÓNICO",'BASE LIQUIDACION REDEBAN 2025'!$B$19,IF(AND(W1625="VISITA_TÉCNICA",Y1625="TIPO II"),'BASE LIQUIDACION REDEBAN 2025'!$B$18,'BASE LIQUIDACION REDEBAN 2025'!$B$17))</f>
        <v>35779.500569199998</v>
      </c>
      <c r="AD1625" s="87">
        <v>0</v>
      </c>
      <c r="AE1625" s="87">
        <f t="shared" si="25"/>
        <v>35779.500569199998</v>
      </c>
    </row>
    <row r="1626" spans="1:31">
      <c r="A1626" s="154" t="s">
        <v>86</v>
      </c>
      <c r="B1626" s="154" t="str">
        <f>VLOOKUP(A1626,'CENTRO DE COSTOS'!A:D,4,FALSE)</f>
        <v>KEVIN ALEXIS CORZO BUSTOS</v>
      </c>
      <c r="C1626" s="154" t="str">
        <f>VLOOKUP(A1626,'CENTRO DE COSTOS'!A:D,2,FALSE)</f>
        <v>0004-0007</v>
      </c>
      <c r="D1626" s="154">
        <v>73443</v>
      </c>
      <c r="E1626" s="154">
        <v>2615143</v>
      </c>
      <c r="F1626" s="154">
        <v>79778</v>
      </c>
      <c r="G1626" s="154" t="s">
        <v>8049</v>
      </c>
      <c r="H1626" s="154" t="s">
        <v>703</v>
      </c>
      <c r="I1626" s="154" t="s">
        <v>8415</v>
      </c>
      <c r="J1626" s="154" t="s">
        <v>10556</v>
      </c>
      <c r="K1626" s="154" t="s">
        <v>159</v>
      </c>
      <c r="L1626" s="154" t="s">
        <v>14701</v>
      </c>
      <c r="M1626" s="155">
        <v>45888.71875</v>
      </c>
      <c r="N1626" s="155">
        <v>45893.636111111111</v>
      </c>
      <c r="O1626" s="8"/>
      <c r="P1626" s="154" t="s">
        <v>10063</v>
      </c>
      <c r="Q1626" s="154" t="s">
        <v>10063</v>
      </c>
      <c r="R1626" s="154" t="s">
        <v>2973</v>
      </c>
      <c r="S1626" s="154" t="s">
        <v>2973</v>
      </c>
      <c r="T1626" s="154" t="s">
        <v>8052</v>
      </c>
      <c r="U1626" s="154" t="s">
        <v>9429</v>
      </c>
      <c r="V1626" s="154" t="s">
        <v>14702</v>
      </c>
      <c r="W1626" s="154" t="s">
        <v>10144</v>
      </c>
      <c r="X1626" s="8"/>
      <c r="Y1626" s="154" t="s">
        <v>30</v>
      </c>
      <c r="Z1626" s="154" t="str">
        <f>VLOOKUP(D1626,TIPOLOGIA!A:F,5,0)</f>
        <v>TERRESTRE</v>
      </c>
      <c r="AA1626" s="154"/>
      <c r="AB1626" s="46">
        <v>0</v>
      </c>
      <c r="AC1626" s="87">
        <f>IF(W1626="SOPORTE_TELEFÓNICO",'BASE LIQUIDACION REDEBAN 2025'!$B$19,IF(AND(W1626="VISITA_TÉCNICA",Y1626="TIPO II"),'BASE LIQUIDACION REDEBAN 2025'!$B$18,'BASE LIQUIDACION REDEBAN 2025'!$B$17))</f>
        <v>35779.500569199998</v>
      </c>
      <c r="AD1626" s="87">
        <v>0</v>
      </c>
      <c r="AE1626" s="87">
        <f t="shared" si="25"/>
        <v>35779.500569199998</v>
      </c>
    </row>
    <row r="1627" spans="1:31">
      <c r="A1627" s="154" t="s">
        <v>92</v>
      </c>
      <c r="B1627" s="154" t="str">
        <f>VLOOKUP(A1627,'CENTRO DE COSTOS'!A:D,4,FALSE)</f>
        <v>KEVIN ALEXIS CORZO BUSTOS</v>
      </c>
      <c r="C1627" s="154" t="str">
        <f>VLOOKUP(A1627,'CENTRO DE COSTOS'!A:D,2,FALSE)</f>
        <v>0004-0007</v>
      </c>
      <c r="D1627" s="154">
        <v>18256</v>
      </c>
      <c r="E1627" s="154">
        <v>2611470</v>
      </c>
      <c r="F1627" s="154">
        <v>72093</v>
      </c>
      <c r="G1627" s="154" t="s">
        <v>8049</v>
      </c>
      <c r="H1627" s="154" t="s">
        <v>157</v>
      </c>
      <c r="I1627" s="154" t="s">
        <v>2886</v>
      </c>
      <c r="J1627" s="154" t="s">
        <v>14703</v>
      </c>
      <c r="K1627" s="154" t="s">
        <v>159</v>
      </c>
      <c r="L1627" s="154" t="s">
        <v>14704</v>
      </c>
      <c r="M1627" s="155">
        <v>45888.448611111111</v>
      </c>
      <c r="N1627" s="155">
        <v>45893.636805555558</v>
      </c>
      <c r="O1627" s="8"/>
      <c r="P1627" s="154" t="s">
        <v>10063</v>
      </c>
      <c r="Q1627" s="154" t="s">
        <v>10063</v>
      </c>
      <c r="R1627" s="154" t="s">
        <v>2973</v>
      </c>
      <c r="S1627" s="154" t="s">
        <v>2973</v>
      </c>
      <c r="T1627" s="154" t="s">
        <v>8052</v>
      </c>
      <c r="U1627" s="154" t="s">
        <v>9429</v>
      </c>
      <c r="V1627" s="154" t="s">
        <v>14705</v>
      </c>
      <c r="W1627" s="154" t="s">
        <v>10144</v>
      </c>
      <c r="X1627" s="8"/>
      <c r="Y1627" s="154" t="s">
        <v>32</v>
      </c>
      <c r="Z1627" s="154" t="str">
        <f>VLOOKUP(D1627,TIPOLOGIA!A:F,5,0)</f>
        <v>TERRESTRE</v>
      </c>
      <c r="AA1627" s="154"/>
      <c r="AB1627" s="46">
        <v>0</v>
      </c>
      <c r="AC1627" s="87">
        <f>IF(W1627="SOPORTE_TELEFÓNICO",'BASE LIQUIDACION REDEBAN 2025'!$B$19,IF(AND(W1627="VISITA_TÉCNICA",Y1627="TIPO II"),'BASE LIQUIDACION REDEBAN 2025'!$B$18,'BASE LIQUIDACION REDEBAN 2025'!$B$17))</f>
        <v>35779.500569199998</v>
      </c>
      <c r="AD1627" s="87">
        <v>0</v>
      </c>
      <c r="AE1627" s="87">
        <f t="shared" si="25"/>
        <v>35779.500569199998</v>
      </c>
    </row>
    <row r="1628" spans="1:31">
      <c r="A1628" s="154" t="s">
        <v>80</v>
      </c>
      <c r="B1628" s="154" t="str">
        <f>VLOOKUP(A1628,'CENTRO DE COSTOS'!A:D,4,FALSE)</f>
        <v>JOSE MAURICIO HERNANDEZ ROJAS</v>
      </c>
      <c r="C1628" s="154" t="str">
        <f>VLOOKUP(A1628,'CENTRO DE COSTOS'!A:D,2,FALSE)</f>
        <v>0004-0001</v>
      </c>
      <c r="D1628" s="154">
        <v>13001</v>
      </c>
      <c r="E1628" s="154">
        <v>2609686</v>
      </c>
      <c r="F1628" s="154">
        <v>26687</v>
      </c>
      <c r="G1628" s="154" t="s">
        <v>8049</v>
      </c>
      <c r="H1628" s="154" t="s">
        <v>303</v>
      </c>
      <c r="I1628" s="154" t="s">
        <v>80</v>
      </c>
      <c r="J1628" s="154" t="s">
        <v>14706</v>
      </c>
      <c r="K1628" s="154" t="s">
        <v>159</v>
      </c>
      <c r="L1628" s="154" t="s">
        <v>14707</v>
      </c>
      <c r="M1628" s="155">
        <v>45888.352777777778</v>
      </c>
      <c r="N1628" s="155">
        <v>45894.36041666667</v>
      </c>
      <c r="O1628" s="8"/>
      <c r="P1628" s="154" t="s">
        <v>10063</v>
      </c>
      <c r="Q1628" s="154" t="s">
        <v>10063</v>
      </c>
      <c r="R1628" s="154" t="s">
        <v>2973</v>
      </c>
      <c r="S1628" s="154" t="s">
        <v>2973</v>
      </c>
      <c r="T1628" s="154" t="s">
        <v>8052</v>
      </c>
      <c r="U1628" s="154" t="s">
        <v>9429</v>
      </c>
      <c r="V1628" s="154" t="s">
        <v>14708</v>
      </c>
      <c r="W1628" s="154" t="s">
        <v>2967</v>
      </c>
      <c r="X1628" s="8"/>
      <c r="Y1628" s="154" t="s">
        <v>25</v>
      </c>
      <c r="Z1628" s="154" t="str">
        <f>VLOOKUP(D1628,TIPOLOGIA!A:F,5,0)</f>
        <v>TERRESTRE</v>
      </c>
      <c r="AA1628" s="154" t="s">
        <v>452</v>
      </c>
      <c r="AB1628" s="46">
        <v>1</v>
      </c>
      <c r="AC1628" s="87">
        <f>IF(W1628="SOPORTE_TELEFÓNICO",'BASE LIQUIDACION REDEBAN 2025'!$B$19,IF(AND(W1628="VISITA_TÉCNICA",Y1628="TIPO II"),'BASE LIQUIDACION REDEBAN 2025'!$B$18,'BASE LIQUIDACION REDEBAN 2025'!$B$17))</f>
        <v>35779.500569199998</v>
      </c>
      <c r="AD1628" s="87">
        <v>0</v>
      </c>
      <c r="AE1628" s="87">
        <f t="shared" si="25"/>
        <v>35779.500569199998</v>
      </c>
    </row>
    <row r="1629" spans="1:31">
      <c r="A1629" s="154" t="s">
        <v>91</v>
      </c>
      <c r="B1629" s="154" t="str">
        <f>VLOOKUP(A1629,'CENTRO DE COSTOS'!A:D,4,FALSE)</f>
        <v>JOSE MAURICIO HERNANDEZ ROJAS</v>
      </c>
      <c r="C1629" s="154" t="str">
        <f>VLOOKUP(A1629,'CENTRO DE COSTOS'!A:D,2,FALSE)</f>
        <v>0004-0001</v>
      </c>
      <c r="D1629" s="154">
        <v>23466</v>
      </c>
      <c r="E1629" s="154">
        <v>2606345</v>
      </c>
      <c r="F1629" s="154">
        <v>58881</v>
      </c>
      <c r="G1629" s="154" t="s">
        <v>8049</v>
      </c>
      <c r="H1629" s="154" t="s">
        <v>421</v>
      </c>
      <c r="I1629" s="154" t="s">
        <v>1596</v>
      </c>
      <c r="J1629" s="154" t="s">
        <v>14709</v>
      </c>
      <c r="K1629" s="154" t="s">
        <v>159</v>
      </c>
      <c r="L1629" s="154" t="s">
        <v>14710</v>
      </c>
      <c r="M1629" s="155">
        <v>45885.390972222223</v>
      </c>
      <c r="N1629" s="155">
        <v>45894.375694444447</v>
      </c>
      <c r="O1629" s="8"/>
      <c r="P1629" s="154" t="s">
        <v>10063</v>
      </c>
      <c r="Q1629" s="154" t="s">
        <v>10063</v>
      </c>
      <c r="R1629" s="154" t="s">
        <v>2973</v>
      </c>
      <c r="S1629" s="154" t="s">
        <v>2973</v>
      </c>
      <c r="T1629" s="154" t="s">
        <v>8052</v>
      </c>
      <c r="U1629" s="154" t="s">
        <v>9429</v>
      </c>
      <c r="V1629" s="154" t="s">
        <v>14711</v>
      </c>
      <c r="W1629" s="154" t="s">
        <v>10144</v>
      </c>
      <c r="X1629" s="8"/>
      <c r="Y1629" s="154" t="s">
        <v>32</v>
      </c>
      <c r="Z1629" s="154" t="str">
        <f>VLOOKUP(D1629,TIPOLOGIA!A:F,5,0)</f>
        <v>TERRESTRE</v>
      </c>
      <c r="AA1629" s="154"/>
      <c r="AB1629" s="46">
        <v>0</v>
      </c>
      <c r="AC1629" s="87">
        <f>IF(W1629="SOPORTE_TELEFÓNICO",'BASE LIQUIDACION REDEBAN 2025'!$B$19,IF(AND(W1629="VISITA_TÉCNICA",Y1629="TIPO II"),'BASE LIQUIDACION REDEBAN 2025'!$B$18,'BASE LIQUIDACION REDEBAN 2025'!$B$17))</f>
        <v>35779.500569199998</v>
      </c>
      <c r="AD1629" s="87">
        <v>0</v>
      </c>
      <c r="AE1629" s="87">
        <f t="shared" si="25"/>
        <v>35779.500569199998</v>
      </c>
    </row>
    <row r="1630" spans="1:31">
      <c r="A1630" s="154" t="s">
        <v>93</v>
      </c>
      <c r="B1630" s="154" t="str">
        <f>VLOOKUP(A1630,'CENTRO DE COSTOS'!A:D,4,FALSE)</f>
        <v>DIEGO FERNANDO HENAO CARDONA</v>
      </c>
      <c r="C1630" s="154" t="str">
        <f>VLOOKUP(A1630,'CENTRO DE COSTOS'!A:D,2,FALSE)</f>
        <v>0004-0003</v>
      </c>
      <c r="D1630" s="154">
        <v>52835</v>
      </c>
      <c r="E1630" s="154">
        <v>2621994</v>
      </c>
      <c r="F1630" s="154">
        <v>60486</v>
      </c>
      <c r="G1630" s="154" t="s">
        <v>8049</v>
      </c>
      <c r="H1630" s="154" t="s">
        <v>174</v>
      </c>
      <c r="I1630" s="154" t="s">
        <v>515</v>
      </c>
      <c r="J1630" s="154" t="s">
        <v>14712</v>
      </c>
      <c r="K1630" s="154" t="s">
        <v>159</v>
      </c>
      <c r="L1630" s="154" t="s">
        <v>14713</v>
      </c>
      <c r="M1630" s="155">
        <v>45890.333333333336</v>
      </c>
      <c r="N1630" s="155">
        <v>45894.380555555559</v>
      </c>
      <c r="O1630" s="8"/>
      <c r="P1630" s="154" t="s">
        <v>10063</v>
      </c>
      <c r="Q1630" s="154" t="s">
        <v>10063</v>
      </c>
      <c r="R1630" s="154" t="s">
        <v>2973</v>
      </c>
      <c r="S1630" s="154" t="s">
        <v>2973</v>
      </c>
      <c r="T1630" s="154" t="s">
        <v>8052</v>
      </c>
      <c r="U1630" s="154" t="s">
        <v>9429</v>
      </c>
      <c r="V1630" s="154" t="s">
        <v>14714</v>
      </c>
      <c r="W1630" s="154" t="s">
        <v>10144</v>
      </c>
      <c r="X1630" s="8"/>
      <c r="Y1630" s="154" t="s">
        <v>32</v>
      </c>
      <c r="Z1630" s="154" t="str">
        <f>VLOOKUP(D1630,TIPOLOGIA!A:F,5,0)</f>
        <v>TERRESTRE</v>
      </c>
      <c r="AA1630" s="154" t="s">
        <v>3595</v>
      </c>
      <c r="AB1630" s="46">
        <v>0</v>
      </c>
      <c r="AC1630" s="87">
        <f>IF(W1630="SOPORTE_TELEFÓNICO",'BASE LIQUIDACION REDEBAN 2025'!$B$19,IF(AND(W1630="VISITA_TÉCNICA",Y1630="TIPO II"),'BASE LIQUIDACION REDEBAN 2025'!$B$18,'BASE LIQUIDACION REDEBAN 2025'!$B$17))</f>
        <v>35779.500569199998</v>
      </c>
      <c r="AD1630" s="87">
        <v>0</v>
      </c>
      <c r="AE1630" s="87">
        <f t="shared" si="25"/>
        <v>35779.500569199998</v>
      </c>
    </row>
    <row r="1631" spans="1:31">
      <c r="A1631" s="154" t="s">
        <v>93</v>
      </c>
      <c r="B1631" s="154" t="str">
        <f>VLOOKUP(A1631,'CENTRO DE COSTOS'!A:D,4,FALSE)</f>
        <v>DIEGO FERNANDO HENAO CARDONA</v>
      </c>
      <c r="C1631" s="154" t="str">
        <f>VLOOKUP(A1631,'CENTRO DE COSTOS'!A:D,2,FALSE)</f>
        <v>0004-0003</v>
      </c>
      <c r="D1631" s="154">
        <v>86001</v>
      </c>
      <c r="E1631" s="154">
        <v>2606501</v>
      </c>
      <c r="F1631" s="154">
        <v>74100</v>
      </c>
      <c r="G1631" s="154" t="s">
        <v>8049</v>
      </c>
      <c r="H1631" s="154" t="s">
        <v>1820</v>
      </c>
      <c r="I1631" s="154" t="s">
        <v>4981</v>
      </c>
      <c r="J1631" s="154" t="s">
        <v>14715</v>
      </c>
      <c r="K1631" s="154" t="s">
        <v>159</v>
      </c>
      <c r="L1631" s="154" t="s">
        <v>14716</v>
      </c>
      <c r="M1631" s="155">
        <v>45885.393750000003</v>
      </c>
      <c r="N1631" s="155">
        <v>45894.380555555559</v>
      </c>
      <c r="O1631" s="8"/>
      <c r="P1631" s="154" t="s">
        <v>10063</v>
      </c>
      <c r="Q1631" s="154" t="s">
        <v>10063</v>
      </c>
      <c r="R1631" s="154" t="s">
        <v>200</v>
      </c>
      <c r="S1631" s="154" t="s">
        <v>201</v>
      </c>
      <c r="T1631" s="154" t="s">
        <v>8052</v>
      </c>
      <c r="U1631" s="154" t="s">
        <v>9429</v>
      </c>
      <c r="V1631" s="154" t="s">
        <v>14717</v>
      </c>
      <c r="W1631" s="154" t="s">
        <v>10144</v>
      </c>
      <c r="X1631" s="8"/>
      <c r="Y1631" s="154" t="s">
        <v>32</v>
      </c>
      <c r="Z1631" s="154" t="str">
        <f>VLOOKUP(D1631,TIPOLOGIA!A:F,5,0)</f>
        <v>TERRESTRE</v>
      </c>
      <c r="AA1631" s="154"/>
      <c r="AB1631" s="46">
        <v>0</v>
      </c>
      <c r="AC1631" s="87">
        <f>IF(W1631="SOPORTE_TELEFÓNICO",'BASE LIQUIDACION REDEBAN 2025'!$B$19,IF(AND(W1631="VISITA_TÉCNICA",Y1631="TIPO II"),'BASE LIQUIDACION REDEBAN 2025'!$B$18,'BASE LIQUIDACION REDEBAN 2025'!$B$17))</f>
        <v>35779.500569199998</v>
      </c>
      <c r="AD1631" s="87">
        <v>0</v>
      </c>
      <c r="AE1631" s="87">
        <f t="shared" si="25"/>
        <v>35779.500569199998</v>
      </c>
    </row>
    <row r="1632" spans="1:31">
      <c r="A1632" s="154" t="s">
        <v>93</v>
      </c>
      <c r="B1632" s="154" t="str">
        <f>VLOOKUP(A1632,'CENTRO DE COSTOS'!A:D,4,FALSE)</f>
        <v>DIEGO FERNANDO HENAO CARDONA</v>
      </c>
      <c r="C1632" s="154" t="str">
        <f>VLOOKUP(A1632,'CENTRO DE COSTOS'!A:D,2,FALSE)</f>
        <v>0004-0003</v>
      </c>
      <c r="D1632" s="154">
        <v>86569</v>
      </c>
      <c r="E1632" s="154">
        <v>2602235</v>
      </c>
      <c r="F1632" s="154">
        <v>44997</v>
      </c>
      <c r="G1632" s="154" t="s">
        <v>8049</v>
      </c>
      <c r="H1632" s="154" t="s">
        <v>1820</v>
      </c>
      <c r="I1632" s="154" t="s">
        <v>14718</v>
      </c>
      <c r="J1632" s="154" t="s">
        <v>14719</v>
      </c>
      <c r="K1632" s="154" t="s">
        <v>159</v>
      </c>
      <c r="L1632" s="154" t="s">
        <v>14720</v>
      </c>
      <c r="M1632" s="155">
        <v>45884.395138888889</v>
      </c>
      <c r="N1632" s="155">
        <v>45894.381249999999</v>
      </c>
      <c r="O1632" s="8"/>
      <c r="P1632" s="154" t="s">
        <v>10063</v>
      </c>
      <c r="Q1632" s="154" t="s">
        <v>10063</v>
      </c>
      <c r="R1632" s="154" t="s">
        <v>200</v>
      </c>
      <c r="S1632" s="154" t="s">
        <v>201</v>
      </c>
      <c r="T1632" s="154" t="s">
        <v>8052</v>
      </c>
      <c r="U1632" s="154" t="s">
        <v>9429</v>
      </c>
      <c r="V1632" s="154" t="s">
        <v>14721</v>
      </c>
      <c r="W1632" s="154" t="s">
        <v>10144</v>
      </c>
      <c r="X1632" s="8"/>
      <c r="Y1632" s="154" t="s">
        <v>32</v>
      </c>
      <c r="Z1632" s="154" t="str">
        <f>VLOOKUP(D1632,TIPOLOGIA!A:F,5,0)</f>
        <v>TERRESTRE</v>
      </c>
      <c r="AA1632" s="154"/>
      <c r="AB1632" s="46">
        <v>0</v>
      </c>
      <c r="AC1632" s="87">
        <f>IF(W1632="SOPORTE_TELEFÓNICO",'BASE LIQUIDACION REDEBAN 2025'!$B$19,IF(AND(W1632="VISITA_TÉCNICA",Y1632="TIPO II"),'BASE LIQUIDACION REDEBAN 2025'!$B$18,'BASE LIQUIDACION REDEBAN 2025'!$B$17))</f>
        <v>35779.500569199998</v>
      </c>
      <c r="AD1632" s="87">
        <v>0</v>
      </c>
      <c r="AE1632" s="87">
        <f t="shared" si="25"/>
        <v>35779.500569199998</v>
      </c>
    </row>
    <row r="1633" spans="1:31">
      <c r="A1633" s="154" t="s">
        <v>72</v>
      </c>
      <c r="B1633" s="154" t="str">
        <f>VLOOKUP(A1633,'CENTRO DE COSTOS'!A:D,4,FALSE)</f>
        <v>MIGUEL JULIÁN HERNÁNDEZ GUARÍN</v>
      </c>
      <c r="C1633" s="154" t="str">
        <f>VLOOKUP(A1633,'CENTRO DE COSTOS'!A:D,2,FALSE)</f>
        <v>0004-0008</v>
      </c>
      <c r="D1633" s="154">
        <v>81220</v>
      </c>
      <c r="E1633" s="154">
        <v>2587887</v>
      </c>
      <c r="F1633" s="154">
        <v>25792</v>
      </c>
      <c r="G1633" s="154" t="s">
        <v>8049</v>
      </c>
      <c r="H1633" s="154" t="s">
        <v>1811</v>
      </c>
      <c r="I1633" s="154" t="s">
        <v>6587</v>
      </c>
      <c r="J1633" s="154" t="s">
        <v>6588</v>
      </c>
      <c r="K1633" s="154" t="s">
        <v>159</v>
      </c>
      <c r="L1633" s="154" t="s">
        <v>14722</v>
      </c>
      <c r="M1633" s="155">
        <v>45881.654861111114</v>
      </c>
      <c r="N1633" s="155">
        <v>45894.384027777778</v>
      </c>
      <c r="O1633" s="8"/>
      <c r="P1633" s="154" t="s">
        <v>10063</v>
      </c>
      <c r="Q1633" s="154" t="s">
        <v>10063</v>
      </c>
      <c r="R1633" s="154" t="s">
        <v>2973</v>
      </c>
      <c r="S1633" s="154" t="s">
        <v>2973</v>
      </c>
      <c r="T1633" s="154" t="s">
        <v>8052</v>
      </c>
      <c r="U1633" s="154" t="s">
        <v>9429</v>
      </c>
      <c r="V1633" s="154" t="s">
        <v>14723</v>
      </c>
      <c r="W1633" s="154" t="s">
        <v>10144</v>
      </c>
      <c r="X1633" s="8"/>
      <c r="Y1633" s="154" t="s">
        <v>180</v>
      </c>
      <c r="Z1633" s="154" t="str">
        <f>VLOOKUP(D1633,TIPOLOGIA!A:F,5,0)</f>
        <v>AEREO</v>
      </c>
      <c r="AA1633" s="154"/>
      <c r="AB1633" s="46">
        <v>0</v>
      </c>
      <c r="AC1633" s="87">
        <f>IF(W1633="SOPORTE_TELEFÓNICO",'BASE LIQUIDACION REDEBAN 2025'!$B$19,IF(AND(W1633="VISITA_TÉCNICA",Y1633="TIPO II"),'BASE LIQUIDACION REDEBAN 2025'!$B$18,'BASE LIQUIDACION REDEBAN 2025'!$B$17))</f>
        <v>35779.500569199998</v>
      </c>
      <c r="AD1633" s="87">
        <v>0</v>
      </c>
      <c r="AE1633" s="87">
        <f t="shared" si="25"/>
        <v>35779.500569199998</v>
      </c>
    </row>
    <row r="1634" spans="1:31">
      <c r="A1634" s="154" t="s">
        <v>60</v>
      </c>
      <c r="B1634" s="154" t="str">
        <f>VLOOKUP(A1634,'CENTRO DE COSTOS'!A:D,4,FALSE)</f>
        <v>JUAN SEBASTIÁN RÍOS CASTRILLÓN</v>
      </c>
      <c r="C1634" s="154" t="str">
        <f>VLOOKUP(A1634,'CENTRO DE COSTOS'!A:D,2,FALSE)</f>
        <v>0004-0005</v>
      </c>
      <c r="D1634" s="154">
        <v>5045</v>
      </c>
      <c r="E1634" s="154">
        <v>2610986</v>
      </c>
      <c r="F1634" s="154">
        <v>79884</v>
      </c>
      <c r="G1634" s="154" t="s">
        <v>8049</v>
      </c>
      <c r="H1634" s="154" t="s">
        <v>197</v>
      </c>
      <c r="I1634" s="154" t="s">
        <v>60</v>
      </c>
      <c r="J1634" s="154" t="s">
        <v>14724</v>
      </c>
      <c r="K1634" s="154" t="s">
        <v>159</v>
      </c>
      <c r="L1634" s="154" t="s">
        <v>14725</v>
      </c>
      <c r="M1634" s="155">
        <v>45888.417361111111</v>
      </c>
      <c r="N1634" s="155">
        <v>45894.40347222222</v>
      </c>
      <c r="O1634" s="8"/>
      <c r="P1634" s="154" t="s">
        <v>10063</v>
      </c>
      <c r="Q1634" s="154" t="s">
        <v>10063</v>
      </c>
      <c r="R1634" s="154" t="s">
        <v>200</v>
      </c>
      <c r="S1634" s="154" t="s">
        <v>201</v>
      </c>
      <c r="T1634" s="154" t="s">
        <v>8052</v>
      </c>
      <c r="U1634" s="154" t="s">
        <v>9429</v>
      </c>
      <c r="V1634" s="154" t="s">
        <v>14726</v>
      </c>
      <c r="W1634" s="154" t="s">
        <v>2967</v>
      </c>
      <c r="X1634" s="8"/>
      <c r="Y1634" s="154" t="s">
        <v>25</v>
      </c>
      <c r="Z1634" s="154" t="str">
        <f>VLOOKUP(D1634,TIPOLOGIA!A:F,5,0)</f>
        <v>TERRESTRE</v>
      </c>
      <c r="AA1634" s="154" t="s">
        <v>3186</v>
      </c>
      <c r="AB1634" s="46">
        <v>1</v>
      </c>
      <c r="AC1634" s="87">
        <f>IF(W1634="SOPORTE_TELEFÓNICO",'BASE LIQUIDACION REDEBAN 2025'!$B$19,IF(AND(W1634="VISITA_TÉCNICA",Y1634="TIPO II"),'BASE LIQUIDACION REDEBAN 2025'!$B$18,'BASE LIQUIDACION REDEBAN 2025'!$B$17))</f>
        <v>35779.500569199998</v>
      </c>
      <c r="AD1634" s="87">
        <v>0</v>
      </c>
      <c r="AE1634" s="87">
        <f t="shared" si="25"/>
        <v>35779.500569199998</v>
      </c>
    </row>
    <row r="1635" spans="1:31">
      <c r="A1635" s="154" t="s">
        <v>94</v>
      </c>
      <c r="B1635" s="154" t="str">
        <f>VLOOKUP(A1635,'CENTRO DE COSTOS'!A:D,4,FALSE)</f>
        <v>DIEGO FERNANDO HENAO CARDONA</v>
      </c>
      <c r="C1635" s="154" t="str">
        <f>VLOOKUP(A1635,'CENTRO DE COSTOS'!A:D,2,FALSE)</f>
        <v>0004-0002</v>
      </c>
      <c r="D1635" s="154">
        <v>76622</v>
      </c>
      <c r="E1635" s="154">
        <v>2607502</v>
      </c>
      <c r="F1635" s="154">
        <v>76475</v>
      </c>
      <c r="G1635" s="154" t="s">
        <v>8049</v>
      </c>
      <c r="H1635" s="154" t="s">
        <v>227</v>
      </c>
      <c r="I1635" s="154" t="s">
        <v>7264</v>
      </c>
      <c r="J1635" s="154" t="s">
        <v>14727</v>
      </c>
      <c r="K1635" s="154" t="s">
        <v>159</v>
      </c>
      <c r="L1635" s="154" t="s">
        <v>14728</v>
      </c>
      <c r="M1635" s="155">
        <v>45886.443055555559</v>
      </c>
      <c r="N1635" s="155">
        <v>45894.423611111109</v>
      </c>
      <c r="O1635" s="8"/>
      <c r="P1635" s="154" t="s">
        <v>10063</v>
      </c>
      <c r="Q1635" s="154" t="s">
        <v>10063</v>
      </c>
      <c r="R1635" s="154" t="s">
        <v>2973</v>
      </c>
      <c r="S1635" s="154" t="s">
        <v>2973</v>
      </c>
      <c r="T1635" s="154" t="s">
        <v>8052</v>
      </c>
      <c r="U1635" s="154" t="s">
        <v>9429</v>
      </c>
      <c r="V1635" s="154" t="s">
        <v>14729</v>
      </c>
      <c r="W1635" s="154" t="s">
        <v>10144</v>
      </c>
      <c r="X1635" s="8"/>
      <c r="Y1635" s="154" t="s">
        <v>30</v>
      </c>
      <c r="Z1635" s="154" t="str">
        <f>VLOOKUP(D1635,TIPOLOGIA!A:F,5,0)</f>
        <v>TERRESTRE</v>
      </c>
      <c r="AA1635" s="154"/>
      <c r="AB1635" s="46">
        <v>0</v>
      </c>
      <c r="AC1635" s="87">
        <f>IF(W1635="SOPORTE_TELEFÓNICO",'BASE LIQUIDACION REDEBAN 2025'!$B$19,IF(AND(W1635="VISITA_TÉCNICA",Y1635="TIPO II"),'BASE LIQUIDACION REDEBAN 2025'!$B$18,'BASE LIQUIDACION REDEBAN 2025'!$B$17))</f>
        <v>35779.500569199998</v>
      </c>
      <c r="AD1635" s="87">
        <v>0</v>
      </c>
      <c r="AE1635" s="87">
        <f t="shared" si="25"/>
        <v>35779.500569199998</v>
      </c>
    </row>
    <row r="1636" spans="1:31">
      <c r="A1636" s="154" t="s">
        <v>99</v>
      </c>
      <c r="B1636" s="154" t="str">
        <f>VLOOKUP(A1636,'CENTRO DE COSTOS'!A:D,4,FALSE)</f>
        <v>JOSE MAURICIO HERNANDEZ ROJAS</v>
      </c>
      <c r="C1636" s="154" t="str">
        <f>VLOOKUP(A1636,'CENTRO DE COSTOS'!A:D,2,FALSE)</f>
        <v>0004-0001</v>
      </c>
      <c r="D1636" s="154">
        <v>20228</v>
      </c>
      <c r="E1636" s="154">
        <v>2579537</v>
      </c>
      <c r="F1636" s="154">
        <v>45552</v>
      </c>
      <c r="G1636" s="154" t="s">
        <v>8049</v>
      </c>
      <c r="H1636" s="154" t="s">
        <v>440</v>
      </c>
      <c r="I1636" s="154" t="s">
        <v>14730</v>
      </c>
      <c r="J1636" s="154" t="s">
        <v>14731</v>
      </c>
      <c r="K1636" s="154" t="s">
        <v>159</v>
      </c>
      <c r="L1636" s="154" t="s">
        <v>14732</v>
      </c>
      <c r="M1636" s="155">
        <v>45880.527777777781</v>
      </c>
      <c r="N1636" s="155">
        <v>45894.431250000001</v>
      </c>
      <c r="O1636" s="8"/>
      <c r="P1636" s="154" t="s">
        <v>10063</v>
      </c>
      <c r="Q1636" s="154" t="s">
        <v>10063</v>
      </c>
      <c r="R1636" s="154" t="s">
        <v>200</v>
      </c>
      <c r="S1636" s="154" t="s">
        <v>201</v>
      </c>
      <c r="T1636" s="154" t="s">
        <v>8052</v>
      </c>
      <c r="U1636" s="154" t="s">
        <v>9429</v>
      </c>
      <c r="V1636" s="154" t="s">
        <v>14733</v>
      </c>
      <c r="W1636" s="154" t="s">
        <v>10144</v>
      </c>
      <c r="X1636" s="8"/>
      <c r="Y1636" s="154" t="s">
        <v>30</v>
      </c>
      <c r="Z1636" s="154" t="str">
        <f>VLOOKUP(D1636,TIPOLOGIA!A:F,5,0)</f>
        <v>TERRESTRE</v>
      </c>
      <c r="AA1636" s="154"/>
      <c r="AB1636" s="46">
        <v>0</v>
      </c>
      <c r="AC1636" s="87">
        <f>IF(W1636="SOPORTE_TELEFÓNICO",'BASE LIQUIDACION REDEBAN 2025'!$B$19,IF(AND(W1636="VISITA_TÉCNICA",Y1636="TIPO II"),'BASE LIQUIDACION REDEBAN 2025'!$B$18,'BASE LIQUIDACION REDEBAN 2025'!$B$17))</f>
        <v>35779.500569199998</v>
      </c>
      <c r="AD1636" s="87">
        <v>0</v>
      </c>
      <c r="AE1636" s="87">
        <f t="shared" si="25"/>
        <v>35779.500569199998</v>
      </c>
    </row>
    <row r="1637" spans="1:31">
      <c r="A1637" s="154" t="s">
        <v>91</v>
      </c>
      <c r="B1637" s="154" t="str">
        <f>VLOOKUP(A1637,'CENTRO DE COSTOS'!A:D,4,FALSE)</f>
        <v>JOSE MAURICIO HERNANDEZ ROJAS</v>
      </c>
      <c r="C1637" s="154" t="str">
        <f>VLOOKUP(A1637,'CENTRO DE COSTOS'!A:D,2,FALSE)</f>
        <v>0004-0001</v>
      </c>
      <c r="D1637" s="154">
        <v>23466</v>
      </c>
      <c r="E1637" s="154">
        <v>2600327</v>
      </c>
      <c r="F1637" s="154">
        <v>80492</v>
      </c>
      <c r="G1637" s="154" t="s">
        <v>8049</v>
      </c>
      <c r="H1637" s="154" t="s">
        <v>421</v>
      </c>
      <c r="I1637" s="154" t="s">
        <v>1596</v>
      </c>
      <c r="J1637" s="154" t="s">
        <v>14734</v>
      </c>
      <c r="K1637" s="154" t="s">
        <v>159</v>
      </c>
      <c r="L1637" s="154" t="s">
        <v>14735</v>
      </c>
      <c r="M1637" s="155">
        <v>45883.708333333336</v>
      </c>
      <c r="N1637" s="155">
        <v>45894.431944444441</v>
      </c>
      <c r="O1637" s="8"/>
      <c r="P1637" s="154" t="s">
        <v>10063</v>
      </c>
      <c r="Q1637" s="154" t="s">
        <v>10063</v>
      </c>
      <c r="R1637" s="154" t="s">
        <v>200</v>
      </c>
      <c r="S1637" s="154" t="s">
        <v>201</v>
      </c>
      <c r="T1637" s="154" t="s">
        <v>8052</v>
      </c>
      <c r="U1637" s="154" t="s">
        <v>9429</v>
      </c>
      <c r="V1637" s="154" t="s">
        <v>14736</v>
      </c>
      <c r="W1637" s="154" t="s">
        <v>10144</v>
      </c>
      <c r="X1637" s="8"/>
      <c r="Y1637" s="154" t="s">
        <v>32</v>
      </c>
      <c r="Z1637" s="154" t="str">
        <f>VLOOKUP(D1637,TIPOLOGIA!A:F,5,0)</f>
        <v>TERRESTRE</v>
      </c>
      <c r="AA1637" s="154"/>
      <c r="AB1637" s="46">
        <v>0</v>
      </c>
      <c r="AC1637" s="87">
        <f>IF(W1637="SOPORTE_TELEFÓNICO",'BASE LIQUIDACION REDEBAN 2025'!$B$19,IF(AND(W1637="VISITA_TÉCNICA",Y1637="TIPO II"),'BASE LIQUIDACION REDEBAN 2025'!$B$18,'BASE LIQUIDACION REDEBAN 2025'!$B$17))</f>
        <v>35779.500569199998</v>
      </c>
      <c r="AD1637" s="87">
        <v>0</v>
      </c>
      <c r="AE1637" s="87">
        <f t="shared" si="25"/>
        <v>35779.500569199998</v>
      </c>
    </row>
    <row r="1638" spans="1:31">
      <c r="A1638" s="154" t="s">
        <v>72</v>
      </c>
      <c r="B1638" s="154" t="str">
        <f>VLOOKUP(A1638,'CENTRO DE COSTOS'!A:D,4,FALSE)</f>
        <v>MIGUEL JULIÁN HERNÁNDEZ GUARÍN</v>
      </c>
      <c r="C1638" s="154" t="str">
        <f>VLOOKUP(A1638,'CENTRO DE COSTOS'!A:D,2,FALSE)</f>
        <v>0004-0008</v>
      </c>
      <c r="D1638" s="154">
        <v>81794</v>
      </c>
      <c r="E1638" s="154">
        <v>2603532</v>
      </c>
      <c r="F1638" s="154">
        <v>79146</v>
      </c>
      <c r="G1638" s="154" t="s">
        <v>8049</v>
      </c>
      <c r="H1638" s="154" t="s">
        <v>1811</v>
      </c>
      <c r="I1638" s="154" t="s">
        <v>8766</v>
      </c>
      <c r="J1638" s="154" t="s">
        <v>14737</v>
      </c>
      <c r="K1638" s="154" t="s">
        <v>159</v>
      </c>
      <c r="L1638" s="154" t="s">
        <v>14738</v>
      </c>
      <c r="M1638" s="155">
        <v>45884.478472222225</v>
      </c>
      <c r="N1638" s="155">
        <v>45894.433333333334</v>
      </c>
      <c r="O1638" s="8"/>
      <c r="P1638" s="154" t="s">
        <v>10063</v>
      </c>
      <c r="Q1638" s="154" t="s">
        <v>10063</v>
      </c>
      <c r="R1638" s="154" t="s">
        <v>2973</v>
      </c>
      <c r="S1638" s="154" t="s">
        <v>2973</v>
      </c>
      <c r="T1638" s="154" t="s">
        <v>8052</v>
      </c>
      <c r="U1638" s="154" t="s">
        <v>9429</v>
      </c>
      <c r="V1638" s="154" t="s">
        <v>14739</v>
      </c>
      <c r="W1638" s="154" t="s">
        <v>10144</v>
      </c>
      <c r="X1638" s="8"/>
      <c r="Y1638" s="154" t="s">
        <v>180</v>
      </c>
      <c r="Z1638" s="154" t="str">
        <f>VLOOKUP(D1638,TIPOLOGIA!A:F,5,0)</f>
        <v>AEREO</v>
      </c>
      <c r="AA1638" s="154"/>
      <c r="AB1638" s="46">
        <v>0</v>
      </c>
      <c r="AC1638" s="87">
        <f>IF(W1638="SOPORTE_TELEFÓNICO",'BASE LIQUIDACION REDEBAN 2025'!$B$19,IF(AND(W1638="VISITA_TÉCNICA",Y1638="TIPO II"),'BASE LIQUIDACION REDEBAN 2025'!$B$18,'BASE LIQUIDACION REDEBAN 2025'!$B$17))</f>
        <v>35779.500569199998</v>
      </c>
      <c r="AD1638" s="87">
        <v>0</v>
      </c>
      <c r="AE1638" s="87">
        <f t="shared" si="25"/>
        <v>35779.500569199998</v>
      </c>
    </row>
    <row r="1639" spans="1:31">
      <c r="A1639" s="154" t="s">
        <v>91</v>
      </c>
      <c r="B1639" s="154" t="str">
        <f>VLOOKUP(A1639,'CENTRO DE COSTOS'!A:D,4,FALSE)</f>
        <v>JOSE MAURICIO HERNANDEZ ROJAS</v>
      </c>
      <c r="C1639" s="154" t="str">
        <f>VLOOKUP(A1639,'CENTRO DE COSTOS'!A:D,2,FALSE)</f>
        <v>0004-0001</v>
      </c>
      <c r="D1639" s="154">
        <v>5495</v>
      </c>
      <c r="E1639" s="154">
        <v>2606719</v>
      </c>
      <c r="F1639" s="154">
        <v>72989</v>
      </c>
      <c r="G1639" s="154" t="s">
        <v>8049</v>
      </c>
      <c r="H1639" s="154" t="s">
        <v>197</v>
      </c>
      <c r="I1639" s="154" t="s">
        <v>1995</v>
      </c>
      <c r="J1639" s="154" t="s">
        <v>14740</v>
      </c>
      <c r="K1639" s="154" t="s">
        <v>159</v>
      </c>
      <c r="L1639" s="154" t="s">
        <v>14741</v>
      </c>
      <c r="M1639" s="155">
        <v>45885.490972222222</v>
      </c>
      <c r="N1639" s="155">
        <v>45894.434027777781</v>
      </c>
      <c r="O1639" s="8"/>
      <c r="P1639" s="154" t="s">
        <v>10063</v>
      </c>
      <c r="Q1639" s="154" t="s">
        <v>10063</v>
      </c>
      <c r="R1639" s="154" t="s">
        <v>200</v>
      </c>
      <c r="S1639" s="154" t="s">
        <v>201</v>
      </c>
      <c r="T1639" s="154" t="s">
        <v>8052</v>
      </c>
      <c r="U1639" s="154" t="s">
        <v>9429</v>
      </c>
      <c r="V1639" s="154" t="s">
        <v>14742</v>
      </c>
      <c r="W1639" s="154" t="s">
        <v>10144</v>
      </c>
      <c r="X1639" s="8"/>
      <c r="Y1639" s="154" t="s">
        <v>30</v>
      </c>
      <c r="Z1639" s="154" t="str">
        <f>VLOOKUP(D1639,TIPOLOGIA!A:F,5,0)</f>
        <v>TERRESTRE</v>
      </c>
      <c r="AA1639" s="154"/>
      <c r="AB1639" s="46">
        <v>0</v>
      </c>
      <c r="AC1639" s="87">
        <f>IF(W1639="SOPORTE_TELEFÓNICO",'BASE LIQUIDACION REDEBAN 2025'!$B$19,IF(AND(W1639="VISITA_TÉCNICA",Y1639="TIPO II"),'BASE LIQUIDACION REDEBAN 2025'!$B$18,'BASE LIQUIDACION REDEBAN 2025'!$B$17))</f>
        <v>35779.500569199998</v>
      </c>
      <c r="AD1639" s="87">
        <v>0</v>
      </c>
      <c r="AE1639" s="87">
        <f t="shared" si="25"/>
        <v>35779.500569199998</v>
      </c>
    </row>
    <row r="1640" spans="1:31">
      <c r="A1640" s="154" t="s">
        <v>90</v>
      </c>
      <c r="B1640" s="154" t="str">
        <f>VLOOKUP(A1640,'CENTRO DE COSTOS'!A:D,4,FALSE)</f>
        <v>JUAN SEBASTIÁN RÍOS CASTRILLÓN</v>
      </c>
      <c r="C1640" s="154" t="str">
        <f>VLOOKUP(A1640,'CENTRO DE COSTOS'!A:D,2,FALSE)</f>
        <v>0004-0005</v>
      </c>
      <c r="D1640" s="154">
        <v>5736</v>
      </c>
      <c r="E1640" s="154">
        <v>2606631</v>
      </c>
      <c r="F1640" s="154">
        <v>68668</v>
      </c>
      <c r="G1640" s="154" t="s">
        <v>8049</v>
      </c>
      <c r="H1640" s="154" t="s">
        <v>197</v>
      </c>
      <c r="I1640" s="154" t="s">
        <v>7285</v>
      </c>
      <c r="J1640" s="154" t="s">
        <v>14743</v>
      </c>
      <c r="K1640" s="154" t="s">
        <v>159</v>
      </c>
      <c r="L1640" s="154" t="s">
        <v>14744</v>
      </c>
      <c r="M1640" s="155">
        <v>45885.495833333334</v>
      </c>
      <c r="N1640" s="155">
        <v>45894.435416666667</v>
      </c>
      <c r="O1640" s="8"/>
      <c r="P1640" s="154" t="s">
        <v>10063</v>
      </c>
      <c r="Q1640" s="154" t="s">
        <v>10063</v>
      </c>
      <c r="R1640" s="154" t="s">
        <v>2973</v>
      </c>
      <c r="S1640" s="154" t="s">
        <v>2973</v>
      </c>
      <c r="T1640" s="154" t="s">
        <v>8052</v>
      </c>
      <c r="U1640" s="154" t="s">
        <v>9429</v>
      </c>
      <c r="V1640" s="154" t="s">
        <v>14745</v>
      </c>
      <c r="W1640" s="154" t="s">
        <v>10144</v>
      </c>
      <c r="X1640" s="8"/>
      <c r="Y1640" s="154" t="s">
        <v>32</v>
      </c>
      <c r="Z1640" s="154" t="str">
        <f>VLOOKUP(D1640,TIPOLOGIA!A:F,5,0)</f>
        <v>TERRESTRE</v>
      </c>
      <c r="AA1640" s="154"/>
      <c r="AB1640" s="46">
        <v>0</v>
      </c>
      <c r="AC1640" s="87">
        <f>IF(W1640="SOPORTE_TELEFÓNICO",'BASE LIQUIDACION REDEBAN 2025'!$B$19,IF(AND(W1640="VISITA_TÉCNICA",Y1640="TIPO II"),'BASE LIQUIDACION REDEBAN 2025'!$B$18,'BASE LIQUIDACION REDEBAN 2025'!$B$17))</f>
        <v>35779.500569199998</v>
      </c>
      <c r="AD1640" s="87">
        <v>0</v>
      </c>
      <c r="AE1640" s="87">
        <f t="shared" si="25"/>
        <v>35779.500569199998</v>
      </c>
    </row>
    <row r="1641" spans="1:31">
      <c r="A1641" s="154" t="s">
        <v>92</v>
      </c>
      <c r="B1641" s="154" t="str">
        <f>VLOOKUP(A1641,'CENTRO DE COSTOS'!A:D,4,FALSE)</f>
        <v>KEVIN ALEXIS CORZO BUSTOS</v>
      </c>
      <c r="C1641" s="154" t="str">
        <f>VLOOKUP(A1641,'CENTRO DE COSTOS'!A:D,2,FALSE)</f>
        <v>0004-0007</v>
      </c>
      <c r="D1641" s="154">
        <v>18753</v>
      </c>
      <c r="E1641" s="154">
        <v>2606729</v>
      </c>
      <c r="F1641" s="154">
        <v>80402</v>
      </c>
      <c r="G1641" s="154" t="s">
        <v>8049</v>
      </c>
      <c r="H1641" s="154" t="s">
        <v>157</v>
      </c>
      <c r="I1641" s="154" t="s">
        <v>217</v>
      </c>
      <c r="J1641" s="154" t="s">
        <v>14746</v>
      </c>
      <c r="K1641" s="154" t="s">
        <v>159</v>
      </c>
      <c r="L1641" s="154" t="s">
        <v>14747</v>
      </c>
      <c r="M1641" s="155">
        <v>45885.495833333334</v>
      </c>
      <c r="N1641" s="155">
        <v>45894.436111111114</v>
      </c>
      <c r="O1641" s="8"/>
      <c r="P1641" s="154" t="s">
        <v>10063</v>
      </c>
      <c r="Q1641" s="154" t="s">
        <v>10063</v>
      </c>
      <c r="R1641" s="154" t="s">
        <v>2973</v>
      </c>
      <c r="S1641" s="154" t="s">
        <v>2973</v>
      </c>
      <c r="T1641" s="154" t="s">
        <v>8052</v>
      </c>
      <c r="U1641" s="154" t="s">
        <v>9429</v>
      </c>
      <c r="V1641" s="154" t="s">
        <v>14748</v>
      </c>
      <c r="W1641" s="154" t="s">
        <v>10144</v>
      </c>
      <c r="X1641" s="8"/>
      <c r="Y1641" s="154" t="s">
        <v>180</v>
      </c>
      <c r="Z1641" s="154" t="str">
        <f>VLOOKUP(D1641,TIPOLOGIA!A:F,5,0)</f>
        <v>TERRESTRE / AEREO</v>
      </c>
      <c r="AA1641" s="154"/>
      <c r="AB1641" s="46">
        <v>0</v>
      </c>
      <c r="AC1641" s="87">
        <f>IF(W1641="SOPORTE_TELEFÓNICO",'BASE LIQUIDACION REDEBAN 2025'!$B$19,IF(AND(W1641="VISITA_TÉCNICA",Y1641="TIPO II"),'BASE LIQUIDACION REDEBAN 2025'!$B$18,'BASE LIQUIDACION REDEBAN 2025'!$B$17))</f>
        <v>35779.500569199998</v>
      </c>
      <c r="AD1641" s="87">
        <v>0</v>
      </c>
      <c r="AE1641" s="87">
        <f t="shared" si="25"/>
        <v>35779.500569199998</v>
      </c>
    </row>
    <row r="1642" spans="1:31">
      <c r="A1642" s="154" t="s">
        <v>101</v>
      </c>
      <c r="B1642" s="154" t="str">
        <f>VLOOKUP(A1642,'CENTRO DE COSTOS'!A:D,4,FALSE)</f>
        <v>KEVIN ALEXIS CORZO BUSTOS</v>
      </c>
      <c r="C1642" s="154" t="str">
        <f>VLOOKUP(A1642,'CENTRO DE COSTOS'!A:D,2,FALSE)</f>
        <v>0004-0007</v>
      </c>
      <c r="D1642" s="154">
        <v>85230</v>
      </c>
      <c r="E1642" s="154">
        <v>2605394</v>
      </c>
      <c r="F1642" s="154">
        <v>73242</v>
      </c>
      <c r="G1642" s="154" t="s">
        <v>8049</v>
      </c>
      <c r="H1642" s="154" t="s">
        <v>189</v>
      </c>
      <c r="I1642" s="154" t="s">
        <v>901</v>
      </c>
      <c r="J1642" s="154" t="s">
        <v>14749</v>
      </c>
      <c r="K1642" s="154" t="s">
        <v>159</v>
      </c>
      <c r="L1642" s="154" t="s">
        <v>14750</v>
      </c>
      <c r="M1642" s="155">
        <v>45884.694444444445</v>
      </c>
      <c r="N1642" s="155">
        <v>45894.438194444447</v>
      </c>
      <c r="O1642" s="8"/>
      <c r="P1642" s="154" t="s">
        <v>10063</v>
      </c>
      <c r="Q1642" s="154" t="s">
        <v>10063</v>
      </c>
      <c r="R1642" s="154" t="s">
        <v>200</v>
      </c>
      <c r="S1642" s="154" t="s">
        <v>201</v>
      </c>
      <c r="T1642" s="154" t="s">
        <v>8052</v>
      </c>
      <c r="U1642" s="154" t="s">
        <v>9429</v>
      </c>
      <c r="V1642" s="154" t="s">
        <v>14751</v>
      </c>
      <c r="W1642" s="154" t="s">
        <v>10144</v>
      </c>
      <c r="X1642" s="8"/>
      <c r="Y1642" s="154" t="s">
        <v>180</v>
      </c>
      <c r="Z1642" s="154" t="str">
        <f>VLOOKUP(D1642,TIPOLOGIA!A:F,5,0)</f>
        <v>TERRESTRE/FLUVIAL</v>
      </c>
      <c r="AA1642" s="154"/>
      <c r="AB1642" s="46">
        <v>0</v>
      </c>
      <c r="AC1642" s="87">
        <f>IF(W1642="SOPORTE_TELEFÓNICO",'BASE LIQUIDACION REDEBAN 2025'!$B$19,IF(AND(W1642="VISITA_TÉCNICA",Y1642="TIPO II"),'BASE LIQUIDACION REDEBAN 2025'!$B$18,'BASE LIQUIDACION REDEBAN 2025'!$B$17))</f>
        <v>35779.500569199998</v>
      </c>
      <c r="AD1642" s="87">
        <v>0</v>
      </c>
      <c r="AE1642" s="87">
        <f t="shared" si="25"/>
        <v>35779.500569199998</v>
      </c>
    </row>
    <row r="1643" spans="1:31">
      <c r="A1643" s="154" t="s">
        <v>99</v>
      </c>
      <c r="B1643" s="154" t="str">
        <f>VLOOKUP(A1643,'CENTRO DE COSTOS'!A:D,4,FALSE)</f>
        <v>JOSE MAURICIO HERNANDEZ ROJAS</v>
      </c>
      <c r="C1643" s="154" t="str">
        <f>VLOOKUP(A1643,'CENTRO DE COSTOS'!A:D,2,FALSE)</f>
        <v>0004-0001</v>
      </c>
      <c r="D1643" s="154">
        <v>20011</v>
      </c>
      <c r="E1643" s="154">
        <v>2605641</v>
      </c>
      <c r="F1643" s="154">
        <v>29948</v>
      </c>
      <c r="G1643" s="154" t="s">
        <v>8049</v>
      </c>
      <c r="H1643" s="154" t="s">
        <v>440</v>
      </c>
      <c r="I1643" s="154" t="s">
        <v>441</v>
      </c>
      <c r="J1643" s="154" t="s">
        <v>14752</v>
      </c>
      <c r="K1643" s="154" t="s">
        <v>159</v>
      </c>
      <c r="L1643" s="154" t="s">
        <v>14753</v>
      </c>
      <c r="M1643" s="155">
        <v>45884.710416666669</v>
      </c>
      <c r="N1643" s="155">
        <v>45894.44027777778</v>
      </c>
      <c r="O1643" s="8"/>
      <c r="P1643" s="154" t="s">
        <v>10063</v>
      </c>
      <c r="Q1643" s="154" t="s">
        <v>10063</v>
      </c>
      <c r="R1643" s="154" t="s">
        <v>200</v>
      </c>
      <c r="S1643" s="154" t="s">
        <v>201</v>
      </c>
      <c r="T1643" s="154" t="s">
        <v>8052</v>
      </c>
      <c r="U1643" s="154" t="s">
        <v>9429</v>
      </c>
      <c r="V1643" s="154" t="s">
        <v>14754</v>
      </c>
      <c r="W1643" s="154" t="s">
        <v>10144</v>
      </c>
      <c r="X1643" s="8"/>
      <c r="Y1643" s="154" t="s">
        <v>32</v>
      </c>
      <c r="Z1643" s="154" t="str">
        <f>VLOOKUP(D1643,TIPOLOGIA!A:F,5,0)</f>
        <v>TERRESTRE</v>
      </c>
      <c r="AA1643" s="154"/>
      <c r="AB1643" s="46">
        <v>0</v>
      </c>
      <c r="AC1643" s="87">
        <f>IF(W1643="SOPORTE_TELEFÓNICO",'BASE LIQUIDACION REDEBAN 2025'!$B$19,IF(AND(W1643="VISITA_TÉCNICA",Y1643="TIPO II"),'BASE LIQUIDACION REDEBAN 2025'!$B$18,'BASE LIQUIDACION REDEBAN 2025'!$B$17))</f>
        <v>35779.500569199998</v>
      </c>
      <c r="AD1643" s="87">
        <v>0</v>
      </c>
      <c r="AE1643" s="87">
        <f t="shared" si="25"/>
        <v>35779.500569199998</v>
      </c>
    </row>
    <row r="1644" spans="1:31">
      <c r="A1644" s="154" t="s">
        <v>92</v>
      </c>
      <c r="B1644" s="154" t="str">
        <f>VLOOKUP(A1644,'CENTRO DE COSTOS'!A:D,4,FALSE)</f>
        <v>KEVIN ALEXIS CORZO BUSTOS</v>
      </c>
      <c r="C1644" s="154" t="str">
        <f>VLOOKUP(A1644,'CENTRO DE COSTOS'!A:D,2,FALSE)</f>
        <v>0004-0007</v>
      </c>
      <c r="D1644" s="154">
        <v>18753</v>
      </c>
      <c r="E1644" s="154">
        <v>2606784</v>
      </c>
      <c r="F1644" s="154">
        <v>47203</v>
      </c>
      <c r="G1644" s="154" t="s">
        <v>8049</v>
      </c>
      <c r="H1644" s="154" t="s">
        <v>157</v>
      </c>
      <c r="I1644" s="154" t="s">
        <v>217</v>
      </c>
      <c r="J1644" s="154" t="s">
        <v>14755</v>
      </c>
      <c r="K1644" s="154" t="s">
        <v>159</v>
      </c>
      <c r="L1644" s="154" t="s">
        <v>14756</v>
      </c>
      <c r="M1644" s="155">
        <v>45888.333333333336</v>
      </c>
      <c r="N1644" s="155">
        <v>45894.440972222219</v>
      </c>
      <c r="O1644" s="8"/>
      <c r="P1644" s="154" t="s">
        <v>10063</v>
      </c>
      <c r="Q1644" s="154" t="s">
        <v>10063</v>
      </c>
      <c r="R1644" s="154" t="s">
        <v>2973</v>
      </c>
      <c r="S1644" s="154" t="s">
        <v>2973</v>
      </c>
      <c r="T1644" s="154" t="s">
        <v>8052</v>
      </c>
      <c r="U1644" s="154" t="s">
        <v>9429</v>
      </c>
      <c r="V1644" s="154" t="s">
        <v>14757</v>
      </c>
      <c r="W1644" s="154" t="s">
        <v>10144</v>
      </c>
      <c r="X1644" s="8"/>
      <c r="Y1644" s="154" t="s">
        <v>180</v>
      </c>
      <c r="Z1644" s="154" t="str">
        <f>VLOOKUP(D1644,TIPOLOGIA!A:F,5,0)</f>
        <v>TERRESTRE / AEREO</v>
      </c>
      <c r="AA1644" s="154"/>
      <c r="AB1644" s="46">
        <v>0</v>
      </c>
      <c r="AC1644" s="87">
        <f>IF(W1644="SOPORTE_TELEFÓNICO",'BASE LIQUIDACION REDEBAN 2025'!$B$19,IF(AND(W1644="VISITA_TÉCNICA",Y1644="TIPO II"),'BASE LIQUIDACION REDEBAN 2025'!$B$18,'BASE LIQUIDACION REDEBAN 2025'!$B$17))</f>
        <v>35779.500569199998</v>
      </c>
      <c r="AD1644" s="87">
        <v>0</v>
      </c>
      <c r="AE1644" s="87">
        <f t="shared" si="25"/>
        <v>35779.500569199998</v>
      </c>
    </row>
    <row r="1645" spans="1:31">
      <c r="A1645" s="154" t="s">
        <v>81</v>
      </c>
      <c r="B1645" s="154" t="str">
        <f>VLOOKUP(A1645,'CENTRO DE COSTOS'!A:D,4,FALSE)</f>
        <v>MIGUEL JULIÁN HERNÁNDEZ GUARÍN</v>
      </c>
      <c r="C1645" s="154" t="str">
        <f>VLOOKUP(A1645,'CENTRO DE COSTOS'!A:D,2,FALSE)</f>
        <v>0004-0008</v>
      </c>
      <c r="D1645" s="154">
        <v>54518</v>
      </c>
      <c r="E1645" s="154">
        <v>2613353</v>
      </c>
      <c r="F1645" s="154">
        <v>79820</v>
      </c>
      <c r="G1645" s="154" t="s">
        <v>8049</v>
      </c>
      <c r="H1645" s="154" t="s">
        <v>317</v>
      </c>
      <c r="I1645" s="154" t="s">
        <v>1491</v>
      </c>
      <c r="J1645" s="154" t="s">
        <v>6576</v>
      </c>
      <c r="K1645" s="154" t="s">
        <v>159</v>
      </c>
      <c r="L1645" s="154" t="s">
        <v>14758</v>
      </c>
      <c r="M1645" s="155">
        <v>45888.600694444445</v>
      </c>
      <c r="N1645" s="155">
        <v>45894.442361111112</v>
      </c>
      <c r="O1645" s="8"/>
      <c r="P1645" s="154" t="s">
        <v>10063</v>
      </c>
      <c r="Q1645" s="154" t="s">
        <v>10063</v>
      </c>
      <c r="R1645" s="154" t="s">
        <v>2973</v>
      </c>
      <c r="S1645" s="154" t="s">
        <v>2973</v>
      </c>
      <c r="T1645" s="154" t="s">
        <v>8052</v>
      </c>
      <c r="U1645" s="154" t="s">
        <v>9429</v>
      </c>
      <c r="V1645" s="154" t="s">
        <v>14759</v>
      </c>
      <c r="W1645" s="154" t="s">
        <v>10144</v>
      </c>
      <c r="X1645" s="8"/>
      <c r="Y1645" s="154" t="s">
        <v>30</v>
      </c>
      <c r="Z1645" s="154" t="str">
        <f>VLOOKUP(D1645,TIPOLOGIA!A:F,5,0)</f>
        <v>TERRESTRE</v>
      </c>
      <c r="AA1645" s="154"/>
      <c r="AB1645" s="46">
        <v>0</v>
      </c>
      <c r="AC1645" s="87">
        <f>IF(W1645="SOPORTE_TELEFÓNICO",'BASE LIQUIDACION REDEBAN 2025'!$B$19,IF(AND(W1645="VISITA_TÉCNICA",Y1645="TIPO II"),'BASE LIQUIDACION REDEBAN 2025'!$B$18,'BASE LIQUIDACION REDEBAN 2025'!$B$17))</f>
        <v>35779.500569199998</v>
      </c>
      <c r="AD1645" s="87">
        <v>0</v>
      </c>
      <c r="AE1645" s="87">
        <f t="shared" si="25"/>
        <v>35779.500569199998</v>
      </c>
    </row>
    <row r="1646" spans="1:31">
      <c r="A1646" s="154" t="s">
        <v>60</v>
      </c>
      <c r="B1646" s="154" t="str">
        <f>VLOOKUP(A1646,'CENTRO DE COSTOS'!A:D,4,FALSE)</f>
        <v>JUAN SEBASTIÁN RÍOS CASTRILLÓN</v>
      </c>
      <c r="C1646" s="154" t="str">
        <f>VLOOKUP(A1646,'CENTRO DE COSTOS'!A:D,2,FALSE)</f>
        <v>0004-0005</v>
      </c>
      <c r="D1646" s="154">
        <v>5837</v>
      </c>
      <c r="E1646" s="154">
        <v>2616802</v>
      </c>
      <c r="F1646" s="154">
        <v>73555</v>
      </c>
      <c r="G1646" s="154" t="s">
        <v>8049</v>
      </c>
      <c r="H1646" s="154" t="s">
        <v>197</v>
      </c>
      <c r="I1646" s="154" t="s">
        <v>785</v>
      </c>
      <c r="J1646" s="154" t="s">
        <v>14760</v>
      </c>
      <c r="K1646" s="154" t="s">
        <v>159</v>
      </c>
      <c r="L1646" s="154" t="s">
        <v>14761</v>
      </c>
      <c r="M1646" s="155">
        <v>45889.370138888888</v>
      </c>
      <c r="N1646" s="155">
        <v>45894.519444444442</v>
      </c>
      <c r="O1646" s="8"/>
      <c r="P1646" s="154" t="s">
        <v>10063</v>
      </c>
      <c r="Q1646" s="154" t="s">
        <v>10063</v>
      </c>
      <c r="R1646" s="154" t="s">
        <v>200</v>
      </c>
      <c r="S1646" s="154" t="s">
        <v>201</v>
      </c>
      <c r="T1646" s="154" t="s">
        <v>8052</v>
      </c>
      <c r="U1646" s="154" t="s">
        <v>9429</v>
      </c>
      <c r="V1646" s="154" t="s">
        <v>14762</v>
      </c>
      <c r="W1646" s="154" t="s">
        <v>10144</v>
      </c>
      <c r="X1646" s="8"/>
      <c r="Y1646" s="154" t="s">
        <v>28</v>
      </c>
      <c r="Z1646" s="154" t="str">
        <f>VLOOKUP(D1646,TIPOLOGIA!A:F,5,0)</f>
        <v>TERRESTRE</v>
      </c>
      <c r="AA1646" s="154" t="s">
        <v>636</v>
      </c>
      <c r="AB1646" s="46">
        <v>0</v>
      </c>
      <c r="AC1646" s="87">
        <f>IF(W1646="SOPORTE_TELEFÓNICO",'BASE LIQUIDACION REDEBAN 2025'!$B$19,IF(AND(W1646="VISITA_TÉCNICA",Y1646="TIPO II"),'BASE LIQUIDACION REDEBAN 2025'!$B$18,'BASE LIQUIDACION REDEBAN 2025'!$B$17))</f>
        <v>35779.500569199998</v>
      </c>
      <c r="AD1646" s="87">
        <v>0</v>
      </c>
      <c r="AE1646" s="87">
        <f t="shared" si="25"/>
        <v>35779.500569199998</v>
      </c>
    </row>
    <row r="1647" spans="1:31">
      <c r="A1647" s="154" t="s">
        <v>60</v>
      </c>
      <c r="B1647" s="154" t="str">
        <f>VLOOKUP(A1647,'CENTRO DE COSTOS'!A:D,4,FALSE)</f>
        <v>JUAN SEBASTIÁN RÍOS CASTRILLÓN</v>
      </c>
      <c r="C1647" s="154" t="str">
        <f>VLOOKUP(A1647,'CENTRO DE COSTOS'!A:D,2,FALSE)</f>
        <v>0004-0005</v>
      </c>
      <c r="D1647" s="154">
        <v>5490</v>
      </c>
      <c r="E1647" s="154">
        <v>2612121</v>
      </c>
      <c r="F1647" s="154">
        <v>43457</v>
      </c>
      <c r="G1647" s="154" t="s">
        <v>8049</v>
      </c>
      <c r="H1647" s="154" t="s">
        <v>197</v>
      </c>
      <c r="I1647" s="154" t="s">
        <v>631</v>
      </c>
      <c r="J1647" s="154" t="s">
        <v>14763</v>
      </c>
      <c r="K1647" s="154" t="s">
        <v>159</v>
      </c>
      <c r="L1647" s="154" t="s">
        <v>14764</v>
      </c>
      <c r="M1647" s="155">
        <v>45888.477083333331</v>
      </c>
      <c r="N1647" s="155">
        <v>45894.522916666669</v>
      </c>
      <c r="O1647" s="8"/>
      <c r="P1647" s="154" t="s">
        <v>10063</v>
      </c>
      <c r="Q1647" s="154" t="s">
        <v>10063</v>
      </c>
      <c r="R1647" s="154" t="s">
        <v>200</v>
      </c>
      <c r="S1647" s="154" t="s">
        <v>739</v>
      </c>
      <c r="T1647" s="154" t="s">
        <v>8052</v>
      </c>
      <c r="U1647" s="154" t="s">
        <v>9429</v>
      </c>
      <c r="V1647" s="154" t="s">
        <v>14765</v>
      </c>
      <c r="W1647" s="154" t="s">
        <v>10144</v>
      </c>
      <c r="X1647" s="8"/>
      <c r="Y1647" s="154" t="s">
        <v>28</v>
      </c>
      <c r="Z1647" s="154" t="str">
        <f>VLOOKUP(D1647,TIPOLOGIA!A:F,5,0)</f>
        <v>TERRESTRE</v>
      </c>
      <c r="AA1647" s="154" t="s">
        <v>3186</v>
      </c>
      <c r="AB1647" s="46">
        <v>0</v>
      </c>
      <c r="AC1647" s="87">
        <f>IF(W1647="SOPORTE_TELEFÓNICO",'BASE LIQUIDACION REDEBAN 2025'!$B$19,IF(AND(W1647="VISITA_TÉCNICA",Y1647="TIPO II"),'BASE LIQUIDACION REDEBAN 2025'!$B$18,'BASE LIQUIDACION REDEBAN 2025'!$B$17))</f>
        <v>35779.500569199998</v>
      </c>
      <c r="AD1647" s="87">
        <v>0</v>
      </c>
      <c r="AE1647" s="87">
        <f t="shared" si="25"/>
        <v>35779.500569199998</v>
      </c>
    </row>
    <row r="1648" spans="1:31">
      <c r="A1648" s="154" t="s">
        <v>60</v>
      </c>
      <c r="B1648" s="154" t="str">
        <f>VLOOKUP(A1648,'CENTRO DE COSTOS'!A:D,4,FALSE)</f>
        <v>JUAN SEBASTIÁN RÍOS CASTRILLÓN</v>
      </c>
      <c r="C1648" s="154" t="str">
        <f>VLOOKUP(A1648,'CENTRO DE COSTOS'!A:D,2,FALSE)</f>
        <v>0004-0005</v>
      </c>
      <c r="D1648" s="154">
        <v>5490</v>
      </c>
      <c r="E1648" s="154">
        <v>2617118</v>
      </c>
      <c r="F1648" s="154">
        <v>49762</v>
      </c>
      <c r="G1648" s="154" t="s">
        <v>8049</v>
      </c>
      <c r="H1648" s="154" t="s">
        <v>197</v>
      </c>
      <c r="I1648" s="154" t="s">
        <v>631</v>
      </c>
      <c r="J1648" s="154" t="s">
        <v>14766</v>
      </c>
      <c r="K1648" s="154" t="s">
        <v>159</v>
      </c>
      <c r="L1648" s="154" t="s">
        <v>14767</v>
      </c>
      <c r="M1648" s="155">
        <v>45889.388194444444</v>
      </c>
      <c r="N1648" s="155">
        <v>45894.531944444447</v>
      </c>
      <c r="O1648" s="8"/>
      <c r="P1648" s="154" t="s">
        <v>10063</v>
      </c>
      <c r="Q1648" s="154" t="s">
        <v>10063</v>
      </c>
      <c r="R1648" s="154" t="s">
        <v>2973</v>
      </c>
      <c r="S1648" s="154" t="s">
        <v>2973</v>
      </c>
      <c r="T1648" s="154" t="s">
        <v>8052</v>
      </c>
      <c r="U1648" s="154" t="s">
        <v>9429</v>
      </c>
      <c r="V1648" s="154" t="s">
        <v>14768</v>
      </c>
      <c r="W1648" s="154" t="s">
        <v>10144</v>
      </c>
      <c r="X1648" s="8"/>
      <c r="Y1648" s="154" t="s">
        <v>28</v>
      </c>
      <c r="Z1648" s="154" t="str">
        <f>VLOOKUP(D1648,TIPOLOGIA!A:F,5,0)</f>
        <v>TERRESTRE</v>
      </c>
      <c r="AA1648" s="154" t="s">
        <v>3186</v>
      </c>
      <c r="AB1648" s="46">
        <v>0</v>
      </c>
      <c r="AC1648" s="87">
        <f>IF(W1648="SOPORTE_TELEFÓNICO",'BASE LIQUIDACION REDEBAN 2025'!$B$19,IF(AND(W1648="VISITA_TÉCNICA",Y1648="TIPO II"),'BASE LIQUIDACION REDEBAN 2025'!$B$18,'BASE LIQUIDACION REDEBAN 2025'!$B$17))</f>
        <v>35779.500569199998</v>
      </c>
      <c r="AD1648" s="87">
        <v>0</v>
      </c>
      <c r="AE1648" s="87">
        <f t="shared" si="25"/>
        <v>35779.500569199998</v>
      </c>
    </row>
    <row r="1649" spans="1:31">
      <c r="A1649" s="154" t="s">
        <v>99</v>
      </c>
      <c r="B1649" s="154" t="str">
        <f>VLOOKUP(A1649,'CENTRO DE COSTOS'!A:D,4,FALSE)</f>
        <v>JOSE MAURICIO HERNANDEZ ROJAS</v>
      </c>
      <c r="C1649" s="154" t="str">
        <f>VLOOKUP(A1649,'CENTRO DE COSTOS'!A:D,2,FALSE)</f>
        <v>0004-0001</v>
      </c>
      <c r="D1649" s="154">
        <v>44098</v>
      </c>
      <c r="E1649" s="154">
        <v>2605745</v>
      </c>
      <c r="F1649" s="154">
        <v>80139</v>
      </c>
      <c r="G1649" s="154" t="s">
        <v>8049</v>
      </c>
      <c r="H1649" s="154" t="s">
        <v>1719</v>
      </c>
      <c r="I1649" s="154" t="s">
        <v>14769</v>
      </c>
      <c r="J1649" s="154" t="s">
        <v>14770</v>
      </c>
      <c r="K1649" s="154" t="s">
        <v>159</v>
      </c>
      <c r="L1649" s="154" t="s">
        <v>14771</v>
      </c>
      <c r="M1649" s="155">
        <v>45884.74722222222</v>
      </c>
      <c r="N1649" s="155">
        <v>45894.535416666666</v>
      </c>
      <c r="O1649" s="8"/>
      <c r="P1649" s="154" t="s">
        <v>10063</v>
      </c>
      <c r="Q1649" s="154" t="s">
        <v>10063</v>
      </c>
      <c r="R1649" s="154" t="s">
        <v>2973</v>
      </c>
      <c r="S1649" s="154" t="s">
        <v>2973</v>
      </c>
      <c r="T1649" s="154" t="s">
        <v>8052</v>
      </c>
      <c r="U1649" s="154" t="s">
        <v>9429</v>
      </c>
      <c r="V1649" s="154" t="s">
        <v>14772</v>
      </c>
      <c r="W1649" s="154" t="s">
        <v>10144</v>
      </c>
      <c r="X1649" s="8"/>
      <c r="Y1649" s="154" t="s">
        <v>28</v>
      </c>
      <c r="Z1649" s="154" t="str">
        <f>VLOOKUP(D1649,TIPOLOGIA!A:F,5,0)</f>
        <v>TERRESTRE</v>
      </c>
      <c r="AA1649" s="154" t="s">
        <v>985</v>
      </c>
      <c r="AB1649" s="46">
        <v>0</v>
      </c>
      <c r="AC1649" s="87">
        <f>IF(W1649="SOPORTE_TELEFÓNICO",'BASE LIQUIDACION REDEBAN 2025'!$B$19,IF(AND(W1649="VISITA_TÉCNICA",Y1649="TIPO II"),'BASE LIQUIDACION REDEBAN 2025'!$B$18,'BASE LIQUIDACION REDEBAN 2025'!$B$17))</f>
        <v>35779.500569199998</v>
      </c>
      <c r="AD1649" s="87">
        <v>0</v>
      </c>
      <c r="AE1649" s="87">
        <f t="shared" si="25"/>
        <v>35779.500569199998</v>
      </c>
    </row>
    <row r="1650" spans="1:31">
      <c r="A1650" s="154" t="s">
        <v>76</v>
      </c>
      <c r="B1650" s="154" t="str">
        <f>VLOOKUP(A1650,'CENTRO DE COSTOS'!A:D,4,FALSE)</f>
        <v>DIEGO FERNANDO HENAO CARDONA</v>
      </c>
      <c r="C1650" s="154" t="str">
        <f>VLOOKUP(A1650,'CENTRO DE COSTOS'!A:D,2,FALSE)</f>
        <v>0004-0003</v>
      </c>
      <c r="D1650" s="154">
        <v>76001</v>
      </c>
      <c r="E1650" s="154">
        <v>2625154</v>
      </c>
      <c r="F1650" s="154">
        <v>70355</v>
      </c>
      <c r="G1650" s="154" t="s">
        <v>8049</v>
      </c>
      <c r="H1650" s="154" t="s">
        <v>227</v>
      </c>
      <c r="I1650" s="154" t="s">
        <v>76</v>
      </c>
      <c r="J1650" s="154" t="s">
        <v>14773</v>
      </c>
      <c r="K1650" s="154" t="s">
        <v>159</v>
      </c>
      <c r="L1650" s="154" t="s">
        <v>14774</v>
      </c>
      <c r="M1650" s="155">
        <v>45890.472222222219</v>
      </c>
      <c r="N1650" s="155">
        <v>45894.538194444445</v>
      </c>
      <c r="O1650" s="8"/>
      <c r="P1650" s="154" t="s">
        <v>10063</v>
      </c>
      <c r="Q1650" s="154" t="s">
        <v>10063</v>
      </c>
      <c r="R1650" s="154" t="s">
        <v>2973</v>
      </c>
      <c r="S1650" s="154" t="s">
        <v>2973</v>
      </c>
      <c r="T1650" s="154" t="s">
        <v>8052</v>
      </c>
      <c r="U1650" s="154" t="s">
        <v>9429</v>
      </c>
      <c r="V1650" s="154" t="s">
        <v>14775</v>
      </c>
      <c r="W1650" s="154" t="s">
        <v>2967</v>
      </c>
      <c r="X1650" s="8"/>
      <c r="Y1650" s="154" t="s">
        <v>25</v>
      </c>
      <c r="Z1650" s="154" t="str">
        <f>VLOOKUP(D1650,TIPOLOGIA!A:F,5,0)</f>
        <v>TERRESTRE</v>
      </c>
      <c r="AA1650" s="154" t="s">
        <v>1442</v>
      </c>
      <c r="AB1650" s="46">
        <v>1</v>
      </c>
      <c r="AC1650" s="87">
        <f>IF(W1650="SOPORTE_TELEFÓNICO",'BASE LIQUIDACION REDEBAN 2025'!$B$19,IF(AND(W1650="VISITA_TÉCNICA",Y1650="TIPO II"),'BASE LIQUIDACION REDEBAN 2025'!$B$18,'BASE LIQUIDACION REDEBAN 2025'!$B$17))</f>
        <v>35779.500569199998</v>
      </c>
      <c r="AD1650" s="87">
        <v>0</v>
      </c>
      <c r="AE1650" s="87">
        <f t="shared" si="25"/>
        <v>35779.500569199998</v>
      </c>
    </row>
    <row r="1651" spans="1:31">
      <c r="A1651" s="154" t="s">
        <v>64</v>
      </c>
      <c r="B1651" s="154" t="str">
        <f>VLOOKUP(A1651,'CENTRO DE COSTOS'!A:D,4,FALSE)</f>
        <v>JOSE MAURICIO HERNANDEZ ROJAS</v>
      </c>
      <c r="C1651" s="154" t="str">
        <f>VLOOKUP(A1651,'CENTRO DE COSTOS'!A:D,2,FALSE)</f>
        <v>0004-0001</v>
      </c>
      <c r="D1651" s="154">
        <v>8001</v>
      </c>
      <c r="E1651" s="154">
        <v>2625088</v>
      </c>
      <c r="F1651" s="154">
        <v>79598</v>
      </c>
      <c r="G1651" s="154" t="s">
        <v>8049</v>
      </c>
      <c r="H1651" s="154" t="s">
        <v>389</v>
      </c>
      <c r="I1651" s="154" t="s">
        <v>64</v>
      </c>
      <c r="J1651" s="154" t="s">
        <v>5198</v>
      </c>
      <c r="K1651" s="154" t="s">
        <v>159</v>
      </c>
      <c r="L1651" s="154" t="s">
        <v>14776</v>
      </c>
      <c r="M1651" s="155">
        <v>45890.475694444445</v>
      </c>
      <c r="N1651" s="155">
        <v>45894.541666666664</v>
      </c>
      <c r="O1651" s="8"/>
      <c r="P1651" s="154" t="s">
        <v>10063</v>
      </c>
      <c r="Q1651" s="154" t="s">
        <v>10063</v>
      </c>
      <c r="R1651" s="154" t="s">
        <v>2973</v>
      </c>
      <c r="S1651" s="154" t="s">
        <v>2973</v>
      </c>
      <c r="T1651" s="154" t="s">
        <v>8052</v>
      </c>
      <c r="U1651" s="154" t="s">
        <v>9429</v>
      </c>
      <c r="V1651" s="154" t="s">
        <v>14777</v>
      </c>
      <c r="W1651" s="154" t="s">
        <v>2967</v>
      </c>
      <c r="X1651" s="8"/>
      <c r="Y1651" s="154" t="s">
        <v>25</v>
      </c>
      <c r="Z1651" s="154" t="str">
        <f>VLOOKUP(D1651,TIPOLOGIA!A:F,5,0)</f>
        <v>TERRESTRE</v>
      </c>
      <c r="AA1651" s="154" t="s">
        <v>912</v>
      </c>
      <c r="AB1651" s="46">
        <v>1</v>
      </c>
      <c r="AC1651" s="87">
        <f>IF(W1651="SOPORTE_TELEFÓNICO",'BASE LIQUIDACION REDEBAN 2025'!$B$19,IF(AND(W1651="VISITA_TÉCNICA",Y1651="TIPO II"),'BASE LIQUIDACION REDEBAN 2025'!$B$18,'BASE LIQUIDACION REDEBAN 2025'!$B$17))</f>
        <v>35779.500569199998</v>
      </c>
      <c r="AD1651" s="87">
        <v>0</v>
      </c>
      <c r="AE1651" s="87">
        <f t="shared" si="25"/>
        <v>35779.500569199998</v>
      </c>
    </row>
    <row r="1652" spans="1:31">
      <c r="A1652" s="154" t="s">
        <v>76</v>
      </c>
      <c r="B1652" s="154" t="str">
        <f>VLOOKUP(A1652,'CENTRO DE COSTOS'!A:D,4,FALSE)</f>
        <v>DIEGO FERNANDO HENAO CARDONA</v>
      </c>
      <c r="C1652" s="154" t="str">
        <f>VLOOKUP(A1652,'CENTRO DE COSTOS'!A:D,2,FALSE)</f>
        <v>0004-0003</v>
      </c>
      <c r="D1652" s="154">
        <v>76130</v>
      </c>
      <c r="E1652" s="154">
        <v>2633104</v>
      </c>
      <c r="F1652" s="154">
        <v>80214</v>
      </c>
      <c r="G1652" s="154" t="s">
        <v>8049</v>
      </c>
      <c r="H1652" s="154" t="s">
        <v>227</v>
      </c>
      <c r="I1652" s="154" t="s">
        <v>1297</v>
      </c>
      <c r="J1652" s="154" t="s">
        <v>14778</v>
      </c>
      <c r="K1652" s="154" t="s">
        <v>159</v>
      </c>
      <c r="L1652" s="154" t="s">
        <v>14779</v>
      </c>
      <c r="M1652" s="155">
        <v>45891.663194444445</v>
      </c>
      <c r="N1652" s="155">
        <v>45894.543055555558</v>
      </c>
      <c r="O1652" s="8"/>
      <c r="P1652" s="154" t="s">
        <v>10063</v>
      </c>
      <c r="Q1652" s="154" t="s">
        <v>10063</v>
      </c>
      <c r="R1652" s="154" t="s">
        <v>200</v>
      </c>
      <c r="S1652" s="154" t="s">
        <v>739</v>
      </c>
      <c r="T1652" s="154" t="s">
        <v>8052</v>
      </c>
      <c r="U1652" s="154" t="s">
        <v>9429</v>
      </c>
      <c r="V1652" s="154" t="s">
        <v>14780</v>
      </c>
      <c r="W1652" s="154" t="s">
        <v>2967</v>
      </c>
      <c r="X1652" s="8"/>
      <c r="Y1652" s="154" t="s">
        <v>28</v>
      </c>
      <c r="Z1652" s="154" t="str">
        <f>VLOOKUP(D1652,TIPOLOGIA!A:F,5,0)</f>
        <v>TERRESTRE</v>
      </c>
      <c r="AA1652" s="154" t="s">
        <v>1442</v>
      </c>
      <c r="AB1652" s="46">
        <v>1</v>
      </c>
      <c r="AC1652" s="87">
        <f>IF(W1652="SOPORTE_TELEFÓNICO",'BASE LIQUIDACION REDEBAN 2025'!$B$19,IF(AND(W1652="VISITA_TÉCNICA",Y1652="TIPO II"),'BASE LIQUIDACION REDEBAN 2025'!$B$18,'BASE LIQUIDACION REDEBAN 2025'!$B$17))</f>
        <v>67654.12000000001</v>
      </c>
      <c r="AD1652" s="87">
        <v>0</v>
      </c>
      <c r="AE1652" s="87">
        <f t="shared" si="25"/>
        <v>67654.12000000001</v>
      </c>
    </row>
    <row r="1653" spans="1:31">
      <c r="A1653" s="154" t="s">
        <v>64</v>
      </c>
      <c r="B1653" s="154" t="str">
        <f>VLOOKUP(A1653,'CENTRO DE COSTOS'!A:D,4,FALSE)</f>
        <v>JOSE MAURICIO HERNANDEZ ROJAS</v>
      </c>
      <c r="C1653" s="154" t="str">
        <f>VLOOKUP(A1653,'CENTRO DE COSTOS'!A:D,2,FALSE)</f>
        <v>0004-0001</v>
      </c>
      <c r="D1653" s="154">
        <v>8001</v>
      </c>
      <c r="E1653" s="154">
        <v>2631529</v>
      </c>
      <c r="F1653" s="154">
        <v>77515</v>
      </c>
      <c r="G1653" s="154" t="s">
        <v>8049</v>
      </c>
      <c r="H1653" s="154" t="s">
        <v>389</v>
      </c>
      <c r="I1653" s="154" t="s">
        <v>64</v>
      </c>
      <c r="J1653" s="154" t="s">
        <v>10295</v>
      </c>
      <c r="K1653" s="154" t="s">
        <v>159</v>
      </c>
      <c r="L1653" s="154" t="s">
        <v>14781</v>
      </c>
      <c r="M1653" s="155">
        <v>45891.504861111112</v>
      </c>
      <c r="N1653" s="155">
        <v>45894.544444444444</v>
      </c>
      <c r="O1653" s="8"/>
      <c r="P1653" s="154" t="s">
        <v>10063</v>
      </c>
      <c r="Q1653" s="154" t="s">
        <v>10063</v>
      </c>
      <c r="R1653" s="154" t="s">
        <v>2973</v>
      </c>
      <c r="S1653" s="154" t="s">
        <v>2973</v>
      </c>
      <c r="T1653" s="154" t="s">
        <v>8052</v>
      </c>
      <c r="U1653" s="154" t="s">
        <v>9429</v>
      </c>
      <c r="V1653" s="154" t="s">
        <v>14782</v>
      </c>
      <c r="W1653" s="154" t="s">
        <v>2967</v>
      </c>
      <c r="X1653" s="8"/>
      <c r="Y1653" s="154" t="s">
        <v>25</v>
      </c>
      <c r="Z1653" s="154" t="str">
        <f>VLOOKUP(D1653,TIPOLOGIA!A:F,5,0)</f>
        <v>TERRESTRE</v>
      </c>
      <c r="AA1653" s="154" t="s">
        <v>912</v>
      </c>
      <c r="AB1653" s="46">
        <v>1</v>
      </c>
      <c r="AC1653" s="87">
        <f>IF(W1653="SOPORTE_TELEFÓNICO",'BASE LIQUIDACION REDEBAN 2025'!$B$19,IF(AND(W1653="VISITA_TÉCNICA",Y1653="TIPO II"),'BASE LIQUIDACION REDEBAN 2025'!$B$18,'BASE LIQUIDACION REDEBAN 2025'!$B$17))</f>
        <v>35779.500569199998</v>
      </c>
      <c r="AD1653" s="87">
        <v>0</v>
      </c>
      <c r="AE1653" s="87">
        <f t="shared" si="25"/>
        <v>35779.500569199998</v>
      </c>
    </row>
    <row r="1654" spans="1:31">
      <c r="A1654" s="154" t="s">
        <v>68</v>
      </c>
      <c r="B1654" s="154" t="str">
        <f>VLOOKUP(A1654,'CENTRO DE COSTOS'!A:D,4,FALSE)</f>
        <v>WILLIAM ASDRUBAL ROZO ROZO</v>
      </c>
      <c r="C1654" s="154" t="str">
        <f>VLOOKUP(A1654,'CENTRO DE COSTOS'!A:D,2,FALSE)</f>
        <v>0004-0004</v>
      </c>
      <c r="D1654" s="154">
        <v>11001</v>
      </c>
      <c r="E1654" s="154">
        <v>2630778</v>
      </c>
      <c r="F1654" s="154">
        <v>46513</v>
      </c>
      <c r="G1654" s="154" t="s">
        <v>8049</v>
      </c>
      <c r="H1654" s="154" t="s">
        <v>470</v>
      </c>
      <c r="I1654" s="154" t="s">
        <v>68</v>
      </c>
      <c r="J1654" s="154" t="s">
        <v>14783</v>
      </c>
      <c r="K1654" s="154" t="s">
        <v>159</v>
      </c>
      <c r="L1654" s="154" t="s">
        <v>14784</v>
      </c>
      <c r="M1654" s="155">
        <v>45891.456250000003</v>
      </c>
      <c r="N1654" s="155">
        <v>45894.546527777777</v>
      </c>
      <c r="O1654" s="8"/>
      <c r="P1654" s="154" t="s">
        <v>10063</v>
      </c>
      <c r="Q1654" s="154" t="s">
        <v>10063</v>
      </c>
      <c r="R1654" s="154" t="s">
        <v>200</v>
      </c>
      <c r="S1654" s="154" t="s">
        <v>739</v>
      </c>
      <c r="T1654" s="154" t="s">
        <v>8052</v>
      </c>
      <c r="U1654" s="154" t="s">
        <v>9429</v>
      </c>
      <c r="V1654" s="154" t="s">
        <v>14785</v>
      </c>
      <c r="W1654" s="154" t="s">
        <v>2967</v>
      </c>
      <c r="X1654" s="8"/>
      <c r="Y1654" s="154" t="s">
        <v>25</v>
      </c>
      <c r="Z1654" s="154" t="str">
        <f>VLOOKUP(D1654,TIPOLOGIA!A:F,5,0)</f>
        <v>TERRESTRE</v>
      </c>
      <c r="AA1654" s="154" t="s">
        <v>2153</v>
      </c>
      <c r="AB1654" s="46">
        <v>1</v>
      </c>
      <c r="AC1654" s="87">
        <f>IF(W1654="SOPORTE_TELEFÓNICO",'BASE LIQUIDACION REDEBAN 2025'!$B$19,IF(AND(W1654="VISITA_TÉCNICA",Y1654="TIPO II"),'BASE LIQUIDACION REDEBAN 2025'!$B$18,'BASE LIQUIDACION REDEBAN 2025'!$B$17))</f>
        <v>35779.500569199998</v>
      </c>
      <c r="AD1654" s="87">
        <v>0</v>
      </c>
      <c r="AE1654" s="87">
        <f t="shared" si="25"/>
        <v>35779.500569199998</v>
      </c>
    </row>
    <row r="1655" spans="1:31">
      <c r="A1655" s="154" t="s">
        <v>64</v>
      </c>
      <c r="B1655" s="154" t="str">
        <f>VLOOKUP(A1655,'CENTRO DE COSTOS'!A:D,4,FALSE)</f>
        <v>JOSE MAURICIO HERNANDEZ ROJAS</v>
      </c>
      <c r="C1655" s="154" t="str">
        <f>VLOOKUP(A1655,'CENTRO DE COSTOS'!A:D,2,FALSE)</f>
        <v>0004-0001</v>
      </c>
      <c r="D1655" s="154">
        <v>8421</v>
      </c>
      <c r="E1655" s="154">
        <v>2619397</v>
      </c>
      <c r="F1655" s="154">
        <v>62828</v>
      </c>
      <c r="G1655" s="154" t="s">
        <v>8049</v>
      </c>
      <c r="H1655" s="154" t="s">
        <v>389</v>
      </c>
      <c r="I1655" s="154" t="s">
        <v>13120</v>
      </c>
      <c r="J1655" s="154" t="s">
        <v>14786</v>
      </c>
      <c r="K1655" s="154" t="s">
        <v>159</v>
      </c>
      <c r="L1655" s="154" t="s">
        <v>14787</v>
      </c>
      <c r="M1655" s="155">
        <v>45889.540972222225</v>
      </c>
      <c r="N1655" s="155">
        <v>45894.548611111109</v>
      </c>
      <c r="O1655" s="8"/>
      <c r="P1655" s="154" t="s">
        <v>10063</v>
      </c>
      <c r="Q1655" s="154" t="s">
        <v>10063</v>
      </c>
      <c r="R1655" s="154" t="s">
        <v>2973</v>
      </c>
      <c r="S1655" s="154" t="s">
        <v>2973</v>
      </c>
      <c r="T1655" s="154" t="s">
        <v>8052</v>
      </c>
      <c r="U1655" s="154" t="s">
        <v>9429</v>
      </c>
      <c r="V1655" s="154" t="s">
        <v>14788</v>
      </c>
      <c r="W1655" s="154" t="s">
        <v>2967</v>
      </c>
      <c r="X1655" s="8"/>
      <c r="Y1655" s="154" t="s">
        <v>28</v>
      </c>
      <c r="Z1655" s="154" t="str">
        <f>VLOOKUP(D1655,TIPOLOGIA!A:F,5,0)</f>
        <v>TERRESTRE</v>
      </c>
      <c r="AA1655" s="154" t="s">
        <v>1093</v>
      </c>
      <c r="AB1655" s="46">
        <v>1</v>
      </c>
      <c r="AC1655" s="87">
        <f>IF(W1655="SOPORTE_TELEFÓNICO",'BASE LIQUIDACION REDEBAN 2025'!$B$19,IF(AND(W1655="VISITA_TÉCNICA",Y1655="TIPO II"),'BASE LIQUIDACION REDEBAN 2025'!$B$18,'BASE LIQUIDACION REDEBAN 2025'!$B$17))</f>
        <v>67654.12000000001</v>
      </c>
      <c r="AD1655" s="87">
        <v>0</v>
      </c>
      <c r="AE1655" s="87">
        <f t="shared" si="25"/>
        <v>67654.12000000001</v>
      </c>
    </row>
    <row r="1656" spans="1:31">
      <c r="A1656" s="154" t="s">
        <v>64</v>
      </c>
      <c r="B1656" s="154" t="str">
        <f>VLOOKUP(A1656,'CENTRO DE COSTOS'!A:D,4,FALSE)</f>
        <v>JOSE MAURICIO HERNANDEZ ROJAS</v>
      </c>
      <c r="C1656" s="154" t="str">
        <f>VLOOKUP(A1656,'CENTRO DE COSTOS'!A:D,2,FALSE)</f>
        <v>0004-0001</v>
      </c>
      <c r="D1656" s="154">
        <v>8001</v>
      </c>
      <c r="E1656" s="154">
        <v>2634901</v>
      </c>
      <c r="F1656" s="154">
        <v>78780</v>
      </c>
      <c r="G1656" s="154" t="s">
        <v>8049</v>
      </c>
      <c r="H1656" s="154" t="s">
        <v>389</v>
      </c>
      <c r="I1656" s="154" t="s">
        <v>64</v>
      </c>
      <c r="J1656" s="154" t="s">
        <v>14789</v>
      </c>
      <c r="K1656" s="154" t="s">
        <v>159</v>
      </c>
      <c r="L1656" s="154" t="s">
        <v>14790</v>
      </c>
      <c r="M1656" s="155">
        <v>45894.333333333336</v>
      </c>
      <c r="N1656" s="155">
        <v>45894.555555555555</v>
      </c>
      <c r="O1656" s="8"/>
      <c r="P1656" s="154" t="s">
        <v>10063</v>
      </c>
      <c r="Q1656" s="154" t="s">
        <v>10063</v>
      </c>
      <c r="R1656" s="154" t="s">
        <v>2973</v>
      </c>
      <c r="S1656" s="154" t="s">
        <v>2973</v>
      </c>
      <c r="T1656" s="154" t="s">
        <v>8052</v>
      </c>
      <c r="U1656" s="154" t="s">
        <v>9429</v>
      </c>
      <c r="V1656" s="154" t="s">
        <v>14791</v>
      </c>
      <c r="W1656" s="154" t="s">
        <v>2967</v>
      </c>
      <c r="X1656" s="8"/>
      <c r="Y1656" s="154" t="s">
        <v>25</v>
      </c>
      <c r="Z1656" s="154" t="str">
        <f>VLOOKUP(D1656,TIPOLOGIA!A:F,5,0)</f>
        <v>TERRESTRE</v>
      </c>
      <c r="AA1656" s="154" t="s">
        <v>6089</v>
      </c>
      <c r="AB1656" s="46">
        <v>1</v>
      </c>
      <c r="AC1656" s="87">
        <f>IF(W1656="SOPORTE_TELEFÓNICO",'BASE LIQUIDACION REDEBAN 2025'!$B$19,IF(AND(W1656="VISITA_TÉCNICA",Y1656="TIPO II"),'BASE LIQUIDACION REDEBAN 2025'!$B$18,'BASE LIQUIDACION REDEBAN 2025'!$B$17))</f>
        <v>35779.500569199998</v>
      </c>
      <c r="AD1656" s="87">
        <v>0</v>
      </c>
      <c r="AE1656" s="87">
        <f t="shared" si="25"/>
        <v>35779.500569199998</v>
      </c>
    </row>
    <row r="1657" spans="1:31">
      <c r="A1657" s="154" t="s">
        <v>68</v>
      </c>
      <c r="B1657" s="154" t="str">
        <f>VLOOKUP(A1657,'CENTRO DE COSTOS'!A:D,4,FALSE)</f>
        <v>WILLIAM ASDRUBAL ROZO ROZO</v>
      </c>
      <c r="C1657" s="154" t="str">
        <f>VLOOKUP(A1657,'CENTRO DE COSTOS'!A:D,2,FALSE)</f>
        <v>0004-0004</v>
      </c>
      <c r="D1657" s="154">
        <v>11001</v>
      </c>
      <c r="E1657" s="154">
        <v>2615630</v>
      </c>
      <c r="F1657" s="154">
        <v>78637</v>
      </c>
      <c r="G1657" s="154" t="s">
        <v>8049</v>
      </c>
      <c r="H1657" s="154" t="s">
        <v>470</v>
      </c>
      <c r="I1657" s="154" t="s">
        <v>68</v>
      </c>
      <c r="J1657" s="154" t="s">
        <v>14792</v>
      </c>
      <c r="K1657" s="154" t="s">
        <v>159</v>
      </c>
      <c r="L1657" s="154" t="s">
        <v>14793</v>
      </c>
      <c r="M1657" s="155">
        <v>45889.333333333336</v>
      </c>
      <c r="N1657" s="155">
        <v>45894.558333333334</v>
      </c>
      <c r="O1657" s="8"/>
      <c r="P1657" s="154" t="s">
        <v>10063</v>
      </c>
      <c r="Q1657" s="154" t="s">
        <v>10063</v>
      </c>
      <c r="R1657" s="154" t="s">
        <v>200</v>
      </c>
      <c r="S1657" s="154" t="s">
        <v>739</v>
      </c>
      <c r="T1657" s="154" t="s">
        <v>8052</v>
      </c>
      <c r="U1657" s="154" t="s">
        <v>9429</v>
      </c>
      <c r="V1657" s="154" t="s">
        <v>14794</v>
      </c>
      <c r="W1657" s="154" t="s">
        <v>2967</v>
      </c>
      <c r="X1657" s="8"/>
      <c r="Y1657" s="154" t="s">
        <v>25</v>
      </c>
      <c r="Z1657" s="154" t="str">
        <f>VLOOKUP(D1657,TIPOLOGIA!A:F,5,0)</f>
        <v>TERRESTRE</v>
      </c>
      <c r="AA1657" s="154" t="s">
        <v>2153</v>
      </c>
      <c r="AB1657" s="46">
        <v>1</v>
      </c>
      <c r="AC1657" s="87">
        <f>IF(W1657="SOPORTE_TELEFÓNICO",'BASE LIQUIDACION REDEBAN 2025'!$B$19,IF(AND(W1657="VISITA_TÉCNICA",Y1657="TIPO II"),'BASE LIQUIDACION REDEBAN 2025'!$B$18,'BASE LIQUIDACION REDEBAN 2025'!$B$17))</f>
        <v>35779.500569199998</v>
      </c>
      <c r="AD1657" s="87">
        <v>0</v>
      </c>
      <c r="AE1657" s="87">
        <f t="shared" si="25"/>
        <v>35779.500569199998</v>
      </c>
    </row>
    <row r="1658" spans="1:31">
      <c r="A1658" s="154" t="s">
        <v>72</v>
      </c>
      <c r="B1658" s="154" t="str">
        <f>VLOOKUP(A1658,'CENTRO DE COSTOS'!A:D,4,FALSE)</f>
        <v>MIGUEL JULIÁN HERNÁNDEZ GUARÍN</v>
      </c>
      <c r="C1658" s="154" t="str">
        <f>VLOOKUP(A1658,'CENTRO DE COSTOS'!A:D,2,FALSE)</f>
        <v>0004-0008</v>
      </c>
      <c r="D1658" s="154">
        <v>68001</v>
      </c>
      <c r="E1658" s="154">
        <v>2634786</v>
      </c>
      <c r="F1658" s="154">
        <v>31580</v>
      </c>
      <c r="G1658" s="154" t="s">
        <v>8049</v>
      </c>
      <c r="H1658" s="154" t="s">
        <v>820</v>
      </c>
      <c r="I1658" s="154" t="s">
        <v>72</v>
      </c>
      <c r="J1658" s="154" t="s">
        <v>10500</v>
      </c>
      <c r="K1658" s="154" t="s">
        <v>159</v>
      </c>
      <c r="L1658" s="154" t="s">
        <v>14795</v>
      </c>
      <c r="M1658" s="155">
        <v>45894.333333333336</v>
      </c>
      <c r="N1658" s="155">
        <v>45894.604861111111</v>
      </c>
      <c r="O1658" s="8"/>
      <c r="P1658" s="154" t="s">
        <v>10063</v>
      </c>
      <c r="Q1658" s="154" t="s">
        <v>10063</v>
      </c>
      <c r="R1658" s="154" t="s">
        <v>2973</v>
      </c>
      <c r="S1658" s="154" t="s">
        <v>2973</v>
      </c>
      <c r="T1658" s="154" t="s">
        <v>8052</v>
      </c>
      <c r="U1658" s="154" t="s">
        <v>9429</v>
      </c>
      <c r="V1658" s="154" t="s">
        <v>14796</v>
      </c>
      <c r="W1658" s="154" t="s">
        <v>2967</v>
      </c>
      <c r="X1658" s="8"/>
      <c r="Y1658" s="154" t="s">
        <v>25</v>
      </c>
      <c r="Z1658" s="154" t="str">
        <f>VLOOKUP(D1658,TIPOLOGIA!A:F,5,0)</f>
        <v>TERRESTRE</v>
      </c>
      <c r="AA1658" s="154" t="s">
        <v>3140</v>
      </c>
      <c r="AB1658" s="46">
        <v>1</v>
      </c>
      <c r="AC1658" s="87">
        <f>IF(W1658="SOPORTE_TELEFÓNICO",'BASE LIQUIDACION REDEBAN 2025'!$B$19,IF(AND(W1658="VISITA_TÉCNICA",Y1658="TIPO II"),'BASE LIQUIDACION REDEBAN 2025'!$B$18,'BASE LIQUIDACION REDEBAN 2025'!$B$17))</f>
        <v>35779.500569199998</v>
      </c>
      <c r="AD1658" s="87">
        <v>0</v>
      </c>
      <c r="AE1658" s="87">
        <f t="shared" si="25"/>
        <v>35779.500569199998</v>
      </c>
    </row>
    <row r="1659" spans="1:31">
      <c r="A1659" s="154" t="s">
        <v>98</v>
      </c>
      <c r="B1659" s="154" t="str">
        <f>VLOOKUP(A1659,'CENTRO DE COSTOS'!A:D,4,FALSE)</f>
        <v>MIGUEL JULIÁN HERNÁNDEZ GUARÍN</v>
      </c>
      <c r="C1659" s="154" t="str">
        <f>VLOOKUP(A1659,'CENTRO DE COSTOS'!A:D,2,FALSE)</f>
        <v>0004-0008</v>
      </c>
      <c r="D1659" s="154">
        <v>15001</v>
      </c>
      <c r="E1659" s="154">
        <v>2636732</v>
      </c>
      <c r="F1659" s="154">
        <v>80545</v>
      </c>
      <c r="G1659" s="154" t="s">
        <v>8049</v>
      </c>
      <c r="H1659" s="154" t="s">
        <v>241</v>
      </c>
      <c r="I1659" s="154" t="s">
        <v>98</v>
      </c>
      <c r="J1659" s="154" t="s">
        <v>14797</v>
      </c>
      <c r="K1659" s="154" t="s">
        <v>159</v>
      </c>
      <c r="L1659" s="154" t="s">
        <v>14798</v>
      </c>
      <c r="M1659" s="155">
        <v>45894.35833333333</v>
      </c>
      <c r="N1659" s="155">
        <v>45894.611111111109</v>
      </c>
      <c r="O1659" s="8"/>
      <c r="P1659" s="154" t="s">
        <v>10063</v>
      </c>
      <c r="Q1659" s="154" t="s">
        <v>10063</v>
      </c>
      <c r="R1659" s="154" t="s">
        <v>2973</v>
      </c>
      <c r="S1659" s="154" t="s">
        <v>2973</v>
      </c>
      <c r="T1659" s="154" t="s">
        <v>8052</v>
      </c>
      <c r="U1659" s="154" t="s">
        <v>9429</v>
      </c>
      <c r="V1659" s="154" t="s">
        <v>14799</v>
      </c>
      <c r="W1659" s="154" t="s">
        <v>2967</v>
      </c>
      <c r="X1659" s="8"/>
      <c r="Y1659" s="154" t="s">
        <v>25</v>
      </c>
      <c r="Z1659" s="154" t="str">
        <f>VLOOKUP(D1659,TIPOLOGIA!A:F,5,0)</f>
        <v>TERRESTRE</v>
      </c>
      <c r="AA1659" s="154" t="s">
        <v>1148</v>
      </c>
      <c r="AB1659" s="46">
        <v>1</v>
      </c>
      <c r="AC1659" s="87">
        <f>IF(W1659="SOPORTE_TELEFÓNICO",'BASE LIQUIDACION REDEBAN 2025'!$B$19,IF(AND(W1659="VISITA_TÉCNICA",Y1659="TIPO II"),'BASE LIQUIDACION REDEBAN 2025'!$B$18,'BASE LIQUIDACION REDEBAN 2025'!$B$17))</f>
        <v>35779.500569199998</v>
      </c>
      <c r="AD1659" s="87">
        <v>0</v>
      </c>
      <c r="AE1659" s="87">
        <f t="shared" si="25"/>
        <v>35779.500569199998</v>
      </c>
    </row>
    <row r="1660" spans="1:31">
      <c r="A1660" s="154" t="s">
        <v>76</v>
      </c>
      <c r="B1660" s="154" t="str">
        <f>VLOOKUP(A1660,'CENTRO DE COSTOS'!A:D,4,FALSE)</f>
        <v>DIEGO FERNANDO HENAO CARDONA</v>
      </c>
      <c r="C1660" s="154" t="str">
        <f>VLOOKUP(A1660,'CENTRO DE COSTOS'!A:D,2,FALSE)</f>
        <v>0004-0003</v>
      </c>
      <c r="D1660" s="154">
        <v>76364</v>
      </c>
      <c r="E1660" s="154">
        <v>2635562</v>
      </c>
      <c r="F1660" s="154">
        <v>77459</v>
      </c>
      <c r="G1660" s="154" t="s">
        <v>8049</v>
      </c>
      <c r="H1660" s="154" t="s">
        <v>227</v>
      </c>
      <c r="I1660" s="154" t="s">
        <v>2190</v>
      </c>
      <c r="J1660" s="154" t="s">
        <v>14800</v>
      </c>
      <c r="K1660" s="154" t="s">
        <v>159</v>
      </c>
      <c r="L1660" s="154" t="s">
        <v>14801</v>
      </c>
      <c r="M1660" s="155">
        <v>45893.519444444442</v>
      </c>
      <c r="N1660" s="155">
        <v>45894.615277777775</v>
      </c>
      <c r="O1660" s="8"/>
      <c r="P1660" s="154" t="s">
        <v>10063</v>
      </c>
      <c r="Q1660" s="154" t="s">
        <v>10063</v>
      </c>
      <c r="R1660" s="154" t="s">
        <v>2973</v>
      </c>
      <c r="S1660" s="154" t="s">
        <v>2973</v>
      </c>
      <c r="T1660" s="154" t="s">
        <v>8052</v>
      </c>
      <c r="U1660" s="154" t="s">
        <v>9429</v>
      </c>
      <c r="V1660" s="154" t="s">
        <v>14802</v>
      </c>
      <c r="W1660" s="154" t="s">
        <v>2967</v>
      </c>
      <c r="X1660" s="8"/>
      <c r="Y1660" s="154" t="s">
        <v>28</v>
      </c>
      <c r="Z1660" s="154" t="str">
        <f>VLOOKUP(D1660,TIPOLOGIA!A:F,5,0)</f>
        <v>TERRESTRE</v>
      </c>
      <c r="AA1660" s="154" t="s">
        <v>233</v>
      </c>
      <c r="AB1660" s="46">
        <v>1</v>
      </c>
      <c r="AC1660" s="87">
        <f>IF(W1660="SOPORTE_TELEFÓNICO",'BASE LIQUIDACION REDEBAN 2025'!$B$19,IF(AND(W1660="VISITA_TÉCNICA",Y1660="TIPO II"),'BASE LIQUIDACION REDEBAN 2025'!$B$18,'BASE LIQUIDACION REDEBAN 2025'!$B$17))</f>
        <v>67654.12000000001</v>
      </c>
      <c r="AD1660" s="87">
        <v>0</v>
      </c>
      <c r="AE1660" s="87">
        <f t="shared" si="25"/>
        <v>67654.12000000001</v>
      </c>
    </row>
    <row r="1661" spans="1:31">
      <c r="A1661" s="154" t="s">
        <v>68</v>
      </c>
      <c r="B1661" s="154" t="str">
        <f>VLOOKUP(A1661,'CENTRO DE COSTOS'!A:D,4,FALSE)</f>
        <v>WILLIAM ASDRUBAL ROZO ROZO</v>
      </c>
      <c r="C1661" s="154" t="str">
        <f>VLOOKUP(A1661,'CENTRO DE COSTOS'!A:D,2,FALSE)</f>
        <v>0004-0004</v>
      </c>
      <c r="D1661" s="154">
        <v>11001</v>
      </c>
      <c r="E1661" s="154">
        <v>2614811</v>
      </c>
      <c r="F1661" s="154">
        <v>48475</v>
      </c>
      <c r="G1661" s="154" t="s">
        <v>8049</v>
      </c>
      <c r="H1661" s="154" t="s">
        <v>470</v>
      </c>
      <c r="I1661" s="154" t="s">
        <v>68</v>
      </c>
      <c r="J1661" s="154" t="s">
        <v>14803</v>
      </c>
      <c r="K1661" s="154" t="s">
        <v>159</v>
      </c>
      <c r="L1661" s="154" t="s">
        <v>14804</v>
      </c>
      <c r="M1661" s="155">
        <v>45888.686805555553</v>
      </c>
      <c r="N1661" s="155">
        <v>45894.615972222222</v>
      </c>
      <c r="O1661" s="8"/>
      <c r="P1661" s="154" t="s">
        <v>10063</v>
      </c>
      <c r="Q1661" s="154" t="s">
        <v>10063</v>
      </c>
      <c r="R1661" s="154" t="s">
        <v>2973</v>
      </c>
      <c r="S1661" s="154" t="s">
        <v>2973</v>
      </c>
      <c r="T1661" s="154" t="s">
        <v>8052</v>
      </c>
      <c r="U1661" s="154" t="s">
        <v>9429</v>
      </c>
      <c r="V1661" s="154" t="s">
        <v>14805</v>
      </c>
      <c r="W1661" s="154" t="s">
        <v>2967</v>
      </c>
      <c r="X1661" s="8"/>
      <c r="Y1661" s="154" t="s">
        <v>25</v>
      </c>
      <c r="Z1661" s="154" t="str">
        <f>VLOOKUP(D1661,TIPOLOGIA!A:F,5,0)</f>
        <v>TERRESTRE</v>
      </c>
      <c r="AA1661" s="154" t="s">
        <v>1029</v>
      </c>
      <c r="AB1661" s="46">
        <v>1</v>
      </c>
      <c r="AC1661" s="87">
        <f>IF(W1661="SOPORTE_TELEFÓNICO",'BASE LIQUIDACION REDEBAN 2025'!$B$19,IF(AND(W1661="VISITA_TÉCNICA",Y1661="TIPO II"),'BASE LIQUIDACION REDEBAN 2025'!$B$18,'BASE LIQUIDACION REDEBAN 2025'!$B$17))</f>
        <v>35779.500569199998</v>
      </c>
      <c r="AD1661" s="87">
        <v>0</v>
      </c>
      <c r="AE1661" s="87">
        <f t="shared" si="25"/>
        <v>35779.500569199998</v>
      </c>
    </row>
    <row r="1662" spans="1:31">
      <c r="A1662" s="154" t="s">
        <v>72</v>
      </c>
      <c r="B1662" s="154" t="str">
        <f>VLOOKUP(A1662,'CENTRO DE COSTOS'!A:D,4,FALSE)</f>
        <v>MIGUEL JULIÁN HERNÁNDEZ GUARÍN</v>
      </c>
      <c r="C1662" s="154" t="str">
        <f>VLOOKUP(A1662,'CENTRO DE COSTOS'!A:D,2,FALSE)</f>
        <v>0004-0008</v>
      </c>
      <c r="D1662" s="154">
        <v>68406</v>
      </c>
      <c r="E1662" s="154">
        <v>2634449</v>
      </c>
      <c r="F1662" s="154">
        <v>37246</v>
      </c>
      <c r="G1662" s="154" t="s">
        <v>8049</v>
      </c>
      <c r="H1662" s="154" t="s">
        <v>820</v>
      </c>
      <c r="I1662" s="154" t="s">
        <v>3568</v>
      </c>
      <c r="J1662" s="154" t="s">
        <v>11847</v>
      </c>
      <c r="K1662" s="154" t="s">
        <v>159</v>
      </c>
      <c r="L1662" s="154" t="s">
        <v>14806</v>
      </c>
      <c r="M1662" s="155">
        <v>45892.452777777777</v>
      </c>
      <c r="N1662" s="155">
        <v>45894.619444444441</v>
      </c>
      <c r="O1662" s="8"/>
      <c r="P1662" s="154" t="s">
        <v>10063</v>
      </c>
      <c r="Q1662" s="154" t="s">
        <v>10063</v>
      </c>
      <c r="R1662" s="154" t="s">
        <v>200</v>
      </c>
      <c r="S1662" s="154" t="s">
        <v>739</v>
      </c>
      <c r="T1662" s="154" t="s">
        <v>8052</v>
      </c>
      <c r="U1662" s="154" t="s">
        <v>9429</v>
      </c>
      <c r="V1662" s="154" t="s">
        <v>14807</v>
      </c>
      <c r="W1662" s="154" t="s">
        <v>2967</v>
      </c>
      <c r="X1662" s="8"/>
      <c r="Y1662" s="154" t="s">
        <v>28</v>
      </c>
      <c r="Z1662" s="154" t="str">
        <f>VLOOKUP(D1662,TIPOLOGIA!A:F,5,0)</f>
        <v>TERRESTRE</v>
      </c>
      <c r="AA1662" s="154" t="s">
        <v>1016</v>
      </c>
      <c r="AB1662" s="46">
        <v>1</v>
      </c>
      <c r="AC1662" s="87">
        <f>IF(W1662="SOPORTE_TELEFÓNICO",'BASE LIQUIDACION REDEBAN 2025'!$B$19,IF(AND(W1662="VISITA_TÉCNICA",Y1662="TIPO II"),'BASE LIQUIDACION REDEBAN 2025'!$B$18,'BASE LIQUIDACION REDEBAN 2025'!$B$17))</f>
        <v>67654.12000000001</v>
      </c>
      <c r="AD1662" s="87">
        <v>0</v>
      </c>
      <c r="AE1662" s="87">
        <f t="shared" si="25"/>
        <v>67654.12000000001</v>
      </c>
    </row>
    <row r="1663" spans="1:31">
      <c r="A1663" s="154" t="s">
        <v>94</v>
      </c>
      <c r="B1663" s="154" t="str">
        <f>VLOOKUP(A1663,'CENTRO DE COSTOS'!A:D,4,FALSE)</f>
        <v>DIEGO FERNANDO HENAO CARDONA</v>
      </c>
      <c r="C1663" s="154" t="str">
        <f>VLOOKUP(A1663,'CENTRO DE COSTOS'!A:D,2,FALSE)</f>
        <v>0004-0002</v>
      </c>
      <c r="D1663" s="154">
        <v>63001</v>
      </c>
      <c r="E1663" s="154">
        <v>2629915</v>
      </c>
      <c r="F1663" s="154">
        <v>79222</v>
      </c>
      <c r="G1663" s="154" t="s">
        <v>8049</v>
      </c>
      <c r="H1663" s="154" t="s">
        <v>581</v>
      </c>
      <c r="I1663" s="154" t="s">
        <v>582</v>
      </c>
      <c r="J1663" s="154" t="s">
        <v>14808</v>
      </c>
      <c r="K1663" s="154" t="s">
        <v>159</v>
      </c>
      <c r="L1663" s="154" t="s">
        <v>14809</v>
      </c>
      <c r="M1663" s="155">
        <v>45891.392361111109</v>
      </c>
      <c r="N1663" s="155">
        <v>45894.619444444441</v>
      </c>
      <c r="O1663" s="8"/>
      <c r="P1663" s="154" t="s">
        <v>10063</v>
      </c>
      <c r="Q1663" s="154" t="s">
        <v>10063</v>
      </c>
      <c r="R1663" s="154" t="s">
        <v>200</v>
      </c>
      <c r="S1663" s="154" t="s">
        <v>201</v>
      </c>
      <c r="T1663" s="154" t="s">
        <v>8052</v>
      </c>
      <c r="U1663" s="154" t="s">
        <v>9429</v>
      </c>
      <c r="V1663" s="154" t="s">
        <v>14810</v>
      </c>
      <c r="W1663" s="154" t="s">
        <v>2967</v>
      </c>
      <c r="X1663" s="8"/>
      <c r="Y1663" s="154" t="s">
        <v>28</v>
      </c>
      <c r="Z1663" s="154" t="str">
        <f>VLOOKUP(D1663,TIPOLOGIA!A:F,5,0)</f>
        <v>TERRESTRE</v>
      </c>
      <c r="AA1663" s="154" t="s">
        <v>587</v>
      </c>
      <c r="AB1663" s="46">
        <v>1</v>
      </c>
      <c r="AC1663" s="87">
        <f>IF(W1663="SOPORTE_TELEFÓNICO",'BASE LIQUIDACION REDEBAN 2025'!$B$19,IF(AND(W1663="VISITA_TÉCNICA",Y1663="TIPO II"),'BASE LIQUIDACION REDEBAN 2025'!$B$18,'BASE LIQUIDACION REDEBAN 2025'!$B$17))</f>
        <v>67654.12000000001</v>
      </c>
      <c r="AD1663" s="87">
        <v>0</v>
      </c>
      <c r="AE1663" s="87">
        <f t="shared" si="25"/>
        <v>67654.12000000001</v>
      </c>
    </row>
    <row r="1664" spans="1:31">
      <c r="A1664" s="154" t="s">
        <v>68</v>
      </c>
      <c r="B1664" s="154" t="str">
        <f>VLOOKUP(A1664,'CENTRO DE COSTOS'!A:D,4,FALSE)</f>
        <v>WILLIAM ASDRUBAL ROZO ROZO</v>
      </c>
      <c r="C1664" s="154" t="str">
        <f>VLOOKUP(A1664,'CENTRO DE COSTOS'!A:D,2,FALSE)</f>
        <v>0004-0004</v>
      </c>
      <c r="D1664" s="154">
        <v>25843</v>
      </c>
      <c r="E1664" s="154">
        <v>2624041</v>
      </c>
      <c r="F1664" s="154">
        <v>79329</v>
      </c>
      <c r="G1664" s="154" t="s">
        <v>8049</v>
      </c>
      <c r="H1664" s="154" t="s">
        <v>470</v>
      </c>
      <c r="I1664" s="154" t="s">
        <v>1037</v>
      </c>
      <c r="J1664" s="154" t="s">
        <v>14811</v>
      </c>
      <c r="K1664" s="154" t="s">
        <v>159</v>
      </c>
      <c r="L1664" s="154" t="s">
        <v>14812</v>
      </c>
      <c r="M1664" s="155">
        <v>45890.409722222219</v>
      </c>
      <c r="N1664" s="155">
        <v>45894.622916666667</v>
      </c>
      <c r="O1664" s="8"/>
      <c r="P1664" s="154" t="s">
        <v>10063</v>
      </c>
      <c r="Q1664" s="154" t="s">
        <v>10063</v>
      </c>
      <c r="R1664" s="154" t="s">
        <v>2973</v>
      </c>
      <c r="S1664" s="154" t="s">
        <v>2973</v>
      </c>
      <c r="T1664" s="154" t="s">
        <v>8052</v>
      </c>
      <c r="U1664" s="154" t="s">
        <v>9429</v>
      </c>
      <c r="V1664" s="154" t="s">
        <v>14813</v>
      </c>
      <c r="W1664" s="154" t="s">
        <v>2967</v>
      </c>
      <c r="X1664" s="8"/>
      <c r="Y1664" s="154" t="s">
        <v>28</v>
      </c>
      <c r="Z1664" s="154" t="str">
        <f>VLOOKUP(D1664,TIPOLOGIA!A:F,5,0)</f>
        <v>TERRESTRE</v>
      </c>
      <c r="AA1664" s="154" t="s">
        <v>887</v>
      </c>
      <c r="AB1664" s="46">
        <v>1</v>
      </c>
      <c r="AC1664" s="87">
        <f>IF(W1664="SOPORTE_TELEFÓNICO",'BASE LIQUIDACION REDEBAN 2025'!$B$19,IF(AND(W1664="VISITA_TÉCNICA",Y1664="TIPO II"),'BASE LIQUIDACION REDEBAN 2025'!$B$18,'BASE LIQUIDACION REDEBAN 2025'!$B$17))</f>
        <v>67654.12000000001</v>
      </c>
      <c r="AD1664" s="87">
        <v>0</v>
      </c>
      <c r="AE1664" s="87">
        <f t="shared" si="25"/>
        <v>67654.12000000001</v>
      </c>
    </row>
    <row r="1665" spans="1:31">
      <c r="A1665" s="154" t="s">
        <v>76</v>
      </c>
      <c r="B1665" s="154" t="str">
        <f>VLOOKUP(A1665,'CENTRO DE COSTOS'!A:D,4,FALSE)</f>
        <v>DIEGO FERNANDO HENAO CARDONA</v>
      </c>
      <c r="C1665" s="154" t="str">
        <f>VLOOKUP(A1665,'CENTRO DE COSTOS'!A:D,2,FALSE)</f>
        <v>0004-0003</v>
      </c>
      <c r="D1665" s="154">
        <v>19698</v>
      </c>
      <c r="E1665" s="154">
        <v>2635365</v>
      </c>
      <c r="F1665" s="154">
        <v>80625</v>
      </c>
      <c r="G1665" s="154" t="s">
        <v>8049</v>
      </c>
      <c r="H1665" s="154" t="s">
        <v>258</v>
      </c>
      <c r="I1665" s="154" t="s">
        <v>2459</v>
      </c>
      <c r="J1665" s="154" t="s">
        <v>14814</v>
      </c>
      <c r="K1665" s="154" t="s">
        <v>159</v>
      </c>
      <c r="L1665" s="154" t="s">
        <v>14815</v>
      </c>
      <c r="M1665" s="155">
        <v>45893.398611111108</v>
      </c>
      <c r="N1665" s="155">
        <v>45894.622916666667</v>
      </c>
      <c r="O1665" s="8"/>
      <c r="P1665" s="154" t="s">
        <v>10063</v>
      </c>
      <c r="Q1665" s="154" t="s">
        <v>10063</v>
      </c>
      <c r="R1665" s="154" t="s">
        <v>2973</v>
      </c>
      <c r="S1665" s="154" t="s">
        <v>2973</v>
      </c>
      <c r="T1665" s="154" t="s">
        <v>8052</v>
      </c>
      <c r="U1665" s="154" t="s">
        <v>9429</v>
      </c>
      <c r="V1665" s="154" t="s">
        <v>14816</v>
      </c>
      <c r="W1665" s="154" t="s">
        <v>2967</v>
      </c>
      <c r="X1665" s="8"/>
      <c r="Y1665" s="154" t="s">
        <v>28</v>
      </c>
      <c r="Z1665" s="154" t="str">
        <f>VLOOKUP(D1665,TIPOLOGIA!A:F,5,0)</f>
        <v>TERRESTRE</v>
      </c>
      <c r="AA1665" s="154" t="s">
        <v>233</v>
      </c>
      <c r="AB1665" s="46">
        <v>1</v>
      </c>
      <c r="AC1665" s="87">
        <f>IF(W1665="SOPORTE_TELEFÓNICO",'BASE LIQUIDACION REDEBAN 2025'!$B$19,IF(AND(W1665="VISITA_TÉCNICA",Y1665="TIPO II"),'BASE LIQUIDACION REDEBAN 2025'!$B$18,'BASE LIQUIDACION REDEBAN 2025'!$B$17))</f>
        <v>67654.12000000001</v>
      </c>
      <c r="AD1665" s="87">
        <v>0</v>
      </c>
      <c r="AE1665" s="87">
        <f t="shared" si="25"/>
        <v>67654.12000000001</v>
      </c>
    </row>
    <row r="1666" spans="1:31">
      <c r="A1666" s="154" t="s">
        <v>76</v>
      </c>
      <c r="B1666" s="154" t="str">
        <f>VLOOKUP(A1666,'CENTRO DE COSTOS'!A:D,4,FALSE)</f>
        <v>DIEGO FERNANDO HENAO CARDONA</v>
      </c>
      <c r="C1666" s="154" t="str">
        <f>VLOOKUP(A1666,'CENTRO DE COSTOS'!A:D,2,FALSE)</f>
        <v>0004-0003</v>
      </c>
      <c r="D1666" s="154">
        <v>76001</v>
      </c>
      <c r="E1666" s="154">
        <v>2635601</v>
      </c>
      <c r="F1666" s="154">
        <v>76412</v>
      </c>
      <c r="G1666" s="154" t="s">
        <v>8049</v>
      </c>
      <c r="H1666" s="154" t="s">
        <v>227</v>
      </c>
      <c r="I1666" s="154" t="s">
        <v>76</v>
      </c>
      <c r="J1666" s="154" t="s">
        <v>14817</v>
      </c>
      <c r="K1666" s="154" t="s">
        <v>159</v>
      </c>
      <c r="L1666" s="154" t="s">
        <v>14818</v>
      </c>
      <c r="M1666" s="155">
        <v>45893.475694444445</v>
      </c>
      <c r="N1666" s="155">
        <v>45894.626388888886</v>
      </c>
      <c r="O1666" s="8"/>
      <c r="P1666" s="154" t="s">
        <v>10063</v>
      </c>
      <c r="Q1666" s="154" t="s">
        <v>10063</v>
      </c>
      <c r="R1666" s="154" t="s">
        <v>200</v>
      </c>
      <c r="S1666" s="154" t="s">
        <v>739</v>
      </c>
      <c r="T1666" s="154" t="s">
        <v>8052</v>
      </c>
      <c r="U1666" s="154" t="s">
        <v>9429</v>
      </c>
      <c r="V1666" s="154" t="s">
        <v>14819</v>
      </c>
      <c r="W1666" s="154" t="s">
        <v>2967</v>
      </c>
      <c r="X1666" s="8"/>
      <c r="Y1666" s="154" t="s">
        <v>25</v>
      </c>
      <c r="Z1666" s="154" t="str">
        <f>VLOOKUP(D1666,TIPOLOGIA!A:F,5,0)</f>
        <v>TERRESTRE</v>
      </c>
      <c r="AA1666" s="154" t="s">
        <v>513</v>
      </c>
      <c r="AB1666" s="46">
        <v>1</v>
      </c>
      <c r="AC1666" s="87">
        <f>IF(W1666="SOPORTE_TELEFÓNICO",'BASE LIQUIDACION REDEBAN 2025'!$B$19,IF(AND(W1666="VISITA_TÉCNICA",Y1666="TIPO II"),'BASE LIQUIDACION REDEBAN 2025'!$B$18,'BASE LIQUIDACION REDEBAN 2025'!$B$17))</f>
        <v>35779.500569199998</v>
      </c>
      <c r="AD1666" s="87">
        <v>0</v>
      </c>
      <c r="AE1666" s="87">
        <f t="shared" si="25"/>
        <v>35779.500569199998</v>
      </c>
    </row>
    <row r="1667" spans="1:31">
      <c r="A1667" s="154" t="s">
        <v>76</v>
      </c>
      <c r="B1667" s="154" t="str">
        <f>VLOOKUP(A1667,'CENTRO DE COSTOS'!A:D,4,FALSE)</f>
        <v>DIEGO FERNANDO HENAO CARDONA</v>
      </c>
      <c r="C1667" s="154" t="str">
        <f>VLOOKUP(A1667,'CENTRO DE COSTOS'!A:D,2,FALSE)</f>
        <v>0004-0003</v>
      </c>
      <c r="D1667" s="154">
        <v>19698</v>
      </c>
      <c r="E1667" s="154">
        <v>2631133</v>
      </c>
      <c r="F1667" s="154">
        <v>80062</v>
      </c>
      <c r="G1667" s="154" t="s">
        <v>8049</v>
      </c>
      <c r="H1667" s="154" t="s">
        <v>258</v>
      </c>
      <c r="I1667" s="154" t="s">
        <v>2459</v>
      </c>
      <c r="J1667" s="154" t="s">
        <v>14820</v>
      </c>
      <c r="K1667" s="154" t="s">
        <v>159</v>
      </c>
      <c r="L1667" s="154" t="s">
        <v>14821</v>
      </c>
      <c r="M1667" s="155">
        <v>45891.470833333333</v>
      </c>
      <c r="N1667" s="155">
        <v>45894.628472222219</v>
      </c>
      <c r="O1667" s="8"/>
      <c r="P1667" s="154" t="s">
        <v>10063</v>
      </c>
      <c r="Q1667" s="154" t="s">
        <v>10063</v>
      </c>
      <c r="R1667" s="154" t="s">
        <v>2973</v>
      </c>
      <c r="S1667" s="154" t="s">
        <v>2973</v>
      </c>
      <c r="T1667" s="154" t="s">
        <v>8052</v>
      </c>
      <c r="U1667" s="154" t="s">
        <v>9429</v>
      </c>
      <c r="V1667" s="154" t="s">
        <v>14822</v>
      </c>
      <c r="W1667" s="154" t="s">
        <v>2967</v>
      </c>
      <c r="X1667" s="8"/>
      <c r="Y1667" s="154" t="s">
        <v>28</v>
      </c>
      <c r="Z1667" s="154" t="str">
        <f>VLOOKUP(D1667,TIPOLOGIA!A:F,5,0)</f>
        <v>TERRESTRE</v>
      </c>
      <c r="AA1667" s="154" t="s">
        <v>233</v>
      </c>
      <c r="AB1667" s="46">
        <v>1</v>
      </c>
      <c r="AC1667" s="87">
        <f>IF(W1667="SOPORTE_TELEFÓNICO",'BASE LIQUIDACION REDEBAN 2025'!$B$19,IF(AND(W1667="VISITA_TÉCNICA",Y1667="TIPO II"),'BASE LIQUIDACION REDEBAN 2025'!$B$18,'BASE LIQUIDACION REDEBAN 2025'!$B$17))</f>
        <v>67654.12000000001</v>
      </c>
      <c r="AD1667" s="87">
        <v>0</v>
      </c>
      <c r="AE1667" s="87">
        <f t="shared" ref="AE1667:AE1730" si="26">IF(W1667="VISITA_TÉCNICA",AC1667*AB1667,AC1667)</f>
        <v>67654.12000000001</v>
      </c>
    </row>
    <row r="1668" spans="1:31">
      <c r="A1668" s="154" t="s">
        <v>81</v>
      </c>
      <c r="B1668" s="154" t="str">
        <f>VLOOKUP(A1668,'CENTRO DE COSTOS'!A:D,4,FALSE)</f>
        <v>MIGUEL JULIÁN HERNÁNDEZ GUARÍN</v>
      </c>
      <c r="C1668" s="154" t="str">
        <f>VLOOKUP(A1668,'CENTRO DE COSTOS'!A:D,2,FALSE)</f>
        <v>0004-0008</v>
      </c>
      <c r="D1668" s="154">
        <v>54001</v>
      </c>
      <c r="E1668" s="154">
        <v>2630283</v>
      </c>
      <c r="F1668" s="154">
        <v>71611</v>
      </c>
      <c r="G1668" s="154" t="s">
        <v>8049</v>
      </c>
      <c r="H1668" s="154" t="s">
        <v>317</v>
      </c>
      <c r="I1668" s="154" t="s">
        <v>81</v>
      </c>
      <c r="J1668" s="154" t="s">
        <v>14823</v>
      </c>
      <c r="K1668" s="154" t="s">
        <v>159</v>
      </c>
      <c r="L1668" s="154" t="s">
        <v>14824</v>
      </c>
      <c r="M1668" s="155">
        <v>45891.42291666667</v>
      </c>
      <c r="N1668" s="155">
        <v>45894.630555555559</v>
      </c>
      <c r="O1668" s="8"/>
      <c r="P1668" s="154" t="s">
        <v>10063</v>
      </c>
      <c r="Q1668" s="154" t="s">
        <v>10063</v>
      </c>
      <c r="R1668" s="154" t="s">
        <v>2973</v>
      </c>
      <c r="S1668" s="154" t="s">
        <v>2973</v>
      </c>
      <c r="T1668" s="154" t="s">
        <v>8052</v>
      </c>
      <c r="U1668" s="154" t="s">
        <v>9429</v>
      </c>
      <c r="V1668" s="154" t="s">
        <v>14825</v>
      </c>
      <c r="W1668" s="154" t="s">
        <v>2967</v>
      </c>
      <c r="X1668" s="8"/>
      <c r="Y1668" s="154" t="s">
        <v>25</v>
      </c>
      <c r="Z1668" s="154" t="str">
        <f>VLOOKUP(D1668,TIPOLOGIA!A:F,5,0)</f>
        <v>TERRESTRE</v>
      </c>
      <c r="AA1668" s="154" t="s">
        <v>432</v>
      </c>
      <c r="AB1668" s="46">
        <v>1</v>
      </c>
      <c r="AC1668" s="87">
        <f>IF(W1668="SOPORTE_TELEFÓNICO",'BASE LIQUIDACION REDEBAN 2025'!$B$19,IF(AND(W1668="VISITA_TÉCNICA",Y1668="TIPO II"),'BASE LIQUIDACION REDEBAN 2025'!$B$18,'BASE LIQUIDACION REDEBAN 2025'!$B$17))</f>
        <v>35779.500569199998</v>
      </c>
      <c r="AD1668" s="87">
        <v>0</v>
      </c>
      <c r="AE1668" s="87">
        <f t="shared" si="26"/>
        <v>35779.500569199998</v>
      </c>
    </row>
    <row r="1669" spans="1:31">
      <c r="A1669" s="154" t="s">
        <v>98</v>
      </c>
      <c r="B1669" s="154" t="str">
        <f>VLOOKUP(A1669,'CENTRO DE COSTOS'!A:D,4,FALSE)</f>
        <v>MIGUEL JULIÁN HERNÁNDEZ GUARÍN</v>
      </c>
      <c r="C1669" s="154" t="str">
        <f>VLOOKUP(A1669,'CENTRO DE COSTOS'!A:D,2,FALSE)</f>
        <v>0004-0008</v>
      </c>
      <c r="D1669" s="154">
        <v>15238</v>
      </c>
      <c r="E1669" s="154">
        <v>2632914</v>
      </c>
      <c r="F1669" s="154">
        <v>35839</v>
      </c>
      <c r="G1669" s="154" t="s">
        <v>8049</v>
      </c>
      <c r="H1669" s="154" t="s">
        <v>241</v>
      </c>
      <c r="I1669" s="154" t="s">
        <v>618</v>
      </c>
      <c r="J1669" s="154" t="s">
        <v>14826</v>
      </c>
      <c r="K1669" s="154" t="s">
        <v>159</v>
      </c>
      <c r="L1669" s="154" t="s">
        <v>14827</v>
      </c>
      <c r="M1669" s="155">
        <v>45891.652083333334</v>
      </c>
      <c r="N1669" s="155">
        <v>45894.631249999999</v>
      </c>
      <c r="O1669" s="8"/>
      <c r="P1669" s="154" t="s">
        <v>10063</v>
      </c>
      <c r="Q1669" s="154" t="s">
        <v>10063</v>
      </c>
      <c r="R1669" s="154" t="s">
        <v>2973</v>
      </c>
      <c r="S1669" s="154" t="s">
        <v>2973</v>
      </c>
      <c r="T1669" s="154" t="s">
        <v>8052</v>
      </c>
      <c r="U1669" s="154" t="s">
        <v>9429</v>
      </c>
      <c r="V1669" s="154" t="s">
        <v>14828</v>
      </c>
      <c r="W1669" s="154" t="s">
        <v>2967</v>
      </c>
      <c r="X1669" s="8"/>
      <c r="Y1669" s="154" t="s">
        <v>28</v>
      </c>
      <c r="Z1669" s="154" t="str">
        <f>VLOOKUP(D1669,TIPOLOGIA!A:F,5,0)</f>
        <v>TERRESTRE</v>
      </c>
      <c r="AA1669" s="154" t="s">
        <v>556</v>
      </c>
      <c r="AB1669" s="46">
        <v>1</v>
      </c>
      <c r="AC1669" s="87">
        <f>IF(W1669="SOPORTE_TELEFÓNICO",'BASE LIQUIDACION REDEBAN 2025'!$B$19,IF(AND(W1669="VISITA_TÉCNICA",Y1669="TIPO II"),'BASE LIQUIDACION REDEBAN 2025'!$B$18,'BASE LIQUIDACION REDEBAN 2025'!$B$17))</f>
        <v>67654.12000000001</v>
      </c>
      <c r="AD1669" s="87">
        <v>0</v>
      </c>
      <c r="AE1669" s="87">
        <f t="shared" si="26"/>
        <v>67654.12000000001</v>
      </c>
    </row>
    <row r="1670" spans="1:31">
      <c r="A1670" s="154" t="s">
        <v>91</v>
      </c>
      <c r="B1670" s="154" t="str">
        <f>VLOOKUP(A1670,'CENTRO DE COSTOS'!A:D,4,FALSE)</f>
        <v>JOSE MAURICIO HERNANDEZ ROJAS</v>
      </c>
      <c r="C1670" s="154" t="str">
        <f>VLOOKUP(A1670,'CENTRO DE COSTOS'!A:D,2,FALSE)</f>
        <v>0004-0001</v>
      </c>
      <c r="D1670" s="154">
        <v>23189</v>
      </c>
      <c r="E1670" s="154">
        <v>2612084</v>
      </c>
      <c r="F1670" s="154">
        <v>67035</v>
      </c>
      <c r="G1670" s="154" t="s">
        <v>8049</v>
      </c>
      <c r="H1670" s="154" t="s">
        <v>421</v>
      </c>
      <c r="I1670" s="154" t="s">
        <v>11859</v>
      </c>
      <c r="J1670" s="154" t="s">
        <v>14829</v>
      </c>
      <c r="K1670" s="154" t="s">
        <v>159</v>
      </c>
      <c r="L1670" s="154" t="s">
        <v>14830</v>
      </c>
      <c r="M1670" s="155">
        <v>45888.48333333333</v>
      </c>
      <c r="N1670" s="155">
        <v>45894.633333333331</v>
      </c>
      <c r="O1670" s="8"/>
      <c r="P1670" s="154" t="s">
        <v>10063</v>
      </c>
      <c r="Q1670" s="154" t="s">
        <v>10063</v>
      </c>
      <c r="R1670" s="154" t="s">
        <v>2973</v>
      </c>
      <c r="S1670" s="154" t="s">
        <v>2973</v>
      </c>
      <c r="T1670" s="154" t="s">
        <v>8052</v>
      </c>
      <c r="U1670" s="154" t="s">
        <v>9429</v>
      </c>
      <c r="V1670" s="154" t="s">
        <v>14831</v>
      </c>
      <c r="W1670" s="154" t="s">
        <v>2967</v>
      </c>
      <c r="X1670" s="8"/>
      <c r="Y1670" s="154" t="s">
        <v>28</v>
      </c>
      <c r="Z1670" s="154" t="str">
        <f>VLOOKUP(D1670,TIPOLOGIA!A:F,5,0)</f>
        <v>TERRESTRE</v>
      </c>
      <c r="AA1670" s="154" t="s">
        <v>2371</v>
      </c>
      <c r="AB1670" s="46">
        <v>1</v>
      </c>
      <c r="AC1670" s="87">
        <f>IF(W1670="SOPORTE_TELEFÓNICO",'BASE LIQUIDACION REDEBAN 2025'!$B$19,IF(AND(W1670="VISITA_TÉCNICA",Y1670="TIPO II"),'BASE LIQUIDACION REDEBAN 2025'!$B$18,'BASE LIQUIDACION REDEBAN 2025'!$B$17))</f>
        <v>67654.12000000001</v>
      </c>
      <c r="AD1670" s="87">
        <v>0</v>
      </c>
      <c r="AE1670" s="87">
        <f t="shared" si="26"/>
        <v>67654.12000000001</v>
      </c>
    </row>
    <row r="1671" spans="1:31">
      <c r="A1671" s="154" t="s">
        <v>76</v>
      </c>
      <c r="B1671" s="154" t="str">
        <f>VLOOKUP(A1671,'CENTRO DE COSTOS'!A:D,4,FALSE)</f>
        <v>DIEGO FERNANDO HENAO CARDONA</v>
      </c>
      <c r="C1671" s="154" t="str">
        <f>VLOOKUP(A1671,'CENTRO DE COSTOS'!A:D,2,FALSE)</f>
        <v>0004-0003</v>
      </c>
      <c r="D1671" s="154">
        <v>76890</v>
      </c>
      <c r="E1671" s="154">
        <v>2620157</v>
      </c>
      <c r="F1671" s="154">
        <v>17403</v>
      </c>
      <c r="G1671" s="154" t="s">
        <v>8049</v>
      </c>
      <c r="H1671" s="154" t="s">
        <v>227</v>
      </c>
      <c r="I1671" s="154" t="s">
        <v>6901</v>
      </c>
      <c r="J1671" s="154" t="s">
        <v>14832</v>
      </c>
      <c r="K1671" s="154" t="s">
        <v>159</v>
      </c>
      <c r="L1671" s="154" t="s">
        <v>14833</v>
      </c>
      <c r="M1671" s="155">
        <v>45889.609027777777</v>
      </c>
      <c r="N1671" s="155">
        <v>45894.634722222225</v>
      </c>
      <c r="O1671" s="8"/>
      <c r="P1671" s="154" t="s">
        <v>10063</v>
      </c>
      <c r="Q1671" s="154" t="s">
        <v>10063</v>
      </c>
      <c r="R1671" s="154" t="s">
        <v>2973</v>
      </c>
      <c r="S1671" s="154" t="s">
        <v>2973</v>
      </c>
      <c r="T1671" s="154" t="s">
        <v>8052</v>
      </c>
      <c r="U1671" s="154" t="s">
        <v>9429</v>
      </c>
      <c r="V1671" s="154" t="s">
        <v>14834</v>
      </c>
      <c r="W1671" s="154" t="s">
        <v>2967</v>
      </c>
      <c r="X1671" s="8"/>
      <c r="Y1671" s="154" t="s">
        <v>28</v>
      </c>
      <c r="Z1671" s="154" t="str">
        <f>VLOOKUP(D1671,TIPOLOGIA!A:F,5,0)</f>
        <v>TERRESTRE</v>
      </c>
      <c r="AA1671" s="154" t="s">
        <v>531</v>
      </c>
      <c r="AB1671" s="46">
        <v>1</v>
      </c>
      <c r="AC1671" s="87">
        <f>IF(W1671="SOPORTE_TELEFÓNICO",'BASE LIQUIDACION REDEBAN 2025'!$B$19,IF(AND(W1671="VISITA_TÉCNICA",Y1671="TIPO II"),'BASE LIQUIDACION REDEBAN 2025'!$B$18,'BASE LIQUIDACION REDEBAN 2025'!$B$17))</f>
        <v>67654.12000000001</v>
      </c>
      <c r="AD1671" s="87">
        <v>0</v>
      </c>
      <c r="AE1671" s="87">
        <f t="shared" si="26"/>
        <v>67654.12000000001</v>
      </c>
    </row>
    <row r="1672" spans="1:31">
      <c r="A1672" s="154" t="s">
        <v>72</v>
      </c>
      <c r="B1672" s="154" t="str">
        <f>VLOOKUP(A1672,'CENTRO DE COSTOS'!A:D,4,FALSE)</f>
        <v>MIGUEL JULIÁN HERNÁNDEZ GUARÍN</v>
      </c>
      <c r="C1672" s="154" t="str">
        <f>VLOOKUP(A1672,'CENTRO DE COSTOS'!A:D,2,FALSE)</f>
        <v>0004-0008</v>
      </c>
      <c r="D1672" s="154">
        <v>68547</v>
      </c>
      <c r="E1672" s="154">
        <v>2631990</v>
      </c>
      <c r="F1672" s="154">
        <v>14701</v>
      </c>
      <c r="G1672" s="154" t="s">
        <v>8049</v>
      </c>
      <c r="H1672" s="154" t="s">
        <v>820</v>
      </c>
      <c r="I1672" s="154" t="s">
        <v>844</v>
      </c>
      <c r="J1672" s="154" t="s">
        <v>14835</v>
      </c>
      <c r="K1672" s="154" t="s">
        <v>159</v>
      </c>
      <c r="L1672" s="154" t="s">
        <v>14836</v>
      </c>
      <c r="M1672" s="155">
        <v>45891.588194444441</v>
      </c>
      <c r="N1672" s="155">
        <v>45894.634722222225</v>
      </c>
      <c r="O1672" s="8"/>
      <c r="P1672" s="154" t="s">
        <v>10063</v>
      </c>
      <c r="Q1672" s="154" t="s">
        <v>10063</v>
      </c>
      <c r="R1672" s="154" t="s">
        <v>2973</v>
      </c>
      <c r="S1672" s="154" t="s">
        <v>2973</v>
      </c>
      <c r="T1672" s="154" t="s">
        <v>8052</v>
      </c>
      <c r="U1672" s="154" t="s">
        <v>9429</v>
      </c>
      <c r="V1672" s="154" t="s">
        <v>14837</v>
      </c>
      <c r="W1672" s="154" t="s">
        <v>2967</v>
      </c>
      <c r="X1672" s="8"/>
      <c r="Y1672" s="154" t="s">
        <v>28</v>
      </c>
      <c r="Z1672" s="154" t="str">
        <f>VLOOKUP(D1672,TIPOLOGIA!A:F,5,0)</f>
        <v>TERRESTRE</v>
      </c>
      <c r="AA1672" s="154" t="s">
        <v>310</v>
      </c>
      <c r="AB1672" s="46">
        <v>1</v>
      </c>
      <c r="AC1672" s="87">
        <f>IF(W1672="SOPORTE_TELEFÓNICO",'BASE LIQUIDACION REDEBAN 2025'!$B$19,IF(AND(W1672="VISITA_TÉCNICA",Y1672="TIPO II"),'BASE LIQUIDACION REDEBAN 2025'!$B$18,'BASE LIQUIDACION REDEBAN 2025'!$B$17))</f>
        <v>67654.12000000001</v>
      </c>
      <c r="AD1672" s="87">
        <v>0</v>
      </c>
      <c r="AE1672" s="87">
        <f t="shared" si="26"/>
        <v>67654.12000000001</v>
      </c>
    </row>
    <row r="1673" spans="1:31">
      <c r="A1673" s="154" t="s">
        <v>91</v>
      </c>
      <c r="B1673" s="154" t="str">
        <f>VLOOKUP(A1673,'CENTRO DE COSTOS'!A:D,4,FALSE)</f>
        <v>JOSE MAURICIO HERNANDEZ ROJAS</v>
      </c>
      <c r="C1673" s="154" t="str">
        <f>VLOOKUP(A1673,'CENTRO DE COSTOS'!A:D,2,FALSE)</f>
        <v>0004-0001</v>
      </c>
      <c r="D1673" s="154">
        <v>23660</v>
      </c>
      <c r="E1673" s="154">
        <v>2628206</v>
      </c>
      <c r="F1673" s="154">
        <v>79250</v>
      </c>
      <c r="G1673" s="154" t="s">
        <v>8049</v>
      </c>
      <c r="H1673" s="154" t="s">
        <v>421</v>
      </c>
      <c r="I1673" s="154" t="s">
        <v>6921</v>
      </c>
      <c r="J1673" s="154" t="s">
        <v>11719</v>
      </c>
      <c r="K1673" s="154" t="s">
        <v>159</v>
      </c>
      <c r="L1673" s="154" t="s">
        <v>14838</v>
      </c>
      <c r="M1673" s="155">
        <v>45890.73541666667</v>
      </c>
      <c r="N1673" s="155">
        <v>45894.636111111111</v>
      </c>
      <c r="O1673" s="8"/>
      <c r="P1673" s="154" t="s">
        <v>10063</v>
      </c>
      <c r="Q1673" s="154" t="s">
        <v>10063</v>
      </c>
      <c r="R1673" s="154" t="s">
        <v>200</v>
      </c>
      <c r="S1673" s="154" t="s">
        <v>201</v>
      </c>
      <c r="T1673" s="154" t="s">
        <v>8052</v>
      </c>
      <c r="U1673" s="154" t="s">
        <v>9429</v>
      </c>
      <c r="V1673" s="154" t="s">
        <v>14839</v>
      </c>
      <c r="W1673" s="154" t="s">
        <v>2967</v>
      </c>
      <c r="X1673" s="8"/>
      <c r="Y1673" s="154" t="s">
        <v>28</v>
      </c>
      <c r="Z1673" s="154" t="str">
        <f>VLOOKUP(D1673,TIPOLOGIA!A:F,5,0)</f>
        <v>TERRESTRE</v>
      </c>
      <c r="AA1673" s="154" t="s">
        <v>1917</v>
      </c>
      <c r="AB1673" s="46">
        <v>1</v>
      </c>
      <c r="AC1673" s="87">
        <f>IF(W1673="SOPORTE_TELEFÓNICO",'BASE LIQUIDACION REDEBAN 2025'!$B$19,IF(AND(W1673="VISITA_TÉCNICA",Y1673="TIPO II"),'BASE LIQUIDACION REDEBAN 2025'!$B$18,'BASE LIQUIDACION REDEBAN 2025'!$B$17))</f>
        <v>67654.12000000001</v>
      </c>
      <c r="AD1673" s="87">
        <v>0</v>
      </c>
      <c r="AE1673" s="87">
        <f t="shared" si="26"/>
        <v>67654.12000000001</v>
      </c>
    </row>
    <row r="1674" spans="1:31">
      <c r="A1674" s="154" t="s">
        <v>81</v>
      </c>
      <c r="B1674" s="154" t="str">
        <f>VLOOKUP(A1674,'CENTRO DE COSTOS'!A:D,4,FALSE)</f>
        <v>MIGUEL JULIÁN HERNÁNDEZ GUARÍN</v>
      </c>
      <c r="C1674" s="154" t="str">
        <f>VLOOKUP(A1674,'CENTRO DE COSTOS'!A:D,2,FALSE)</f>
        <v>0004-0008</v>
      </c>
      <c r="D1674" s="154">
        <v>54001</v>
      </c>
      <c r="E1674" s="154">
        <v>2631605</v>
      </c>
      <c r="F1674" s="154">
        <v>74278</v>
      </c>
      <c r="G1674" s="154" t="s">
        <v>8049</v>
      </c>
      <c r="H1674" s="154" t="s">
        <v>317</v>
      </c>
      <c r="I1674" s="154" t="s">
        <v>81</v>
      </c>
      <c r="J1674" s="154" t="s">
        <v>14840</v>
      </c>
      <c r="K1674" s="154" t="s">
        <v>159</v>
      </c>
      <c r="L1674" s="154" t="s">
        <v>14841</v>
      </c>
      <c r="M1674" s="155">
        <v>45891.505555555559</v>
      </c>
      <c r="N1674" s="155">
        <v>45894.637499999997</v>
      </c>
      <c r="O1674" s="8"/>
      <c r="P1674" s="154" t="s">
        <v>10063</v>
      </c>
      <c r="Q1674" s="154" t="s">
        <v>10063</v>
      </c>
      <c r="R1674" s="154" t="s">
        <v>2973</v>
      </c>
      <c r="S1674" s="154" t="s">
        <v>2973</v>
      </c>
      <c r="T1674" s="154" t="s">
        <v>8052</v>
      </c>
      <c r="U1674" s="154" t="s">
        <v>9429</v>
      </c>
      <c r="V1674" s="154" t="s">
        <v>14842</v>
      </c>
      <c r="W1674" s="154" t="s">
        <v>2967</v>
      </c>
      <c r="X1674" s="8"/>
      <c r="Y1674" s="154" t="s">
        <v>25</v>
      </c>
      <c r="Z1674" s="154" t="str">
        <f>VLOOKUP(D1674,TIPOLOGIA!A:F,5,0)</f>
        <v>TERRESTRE</v>
      </c>
      <c r="AA1674" s="154" t="s">
        <v>1496</v>
      </c>
      <c r="AB1674" s="46">
        <v>1</v>
      </c>
      <c r="AC1674" s="87">
        <f>IF(W1674="SOPORTE_TELEFÓNICO",'BASE LIQUIDACION REDEBAN 2025'!$B$19,IF(AND(W1674="VISITA_TÉCNICA",Y1674="TIPO II"),'BASE LIQUIDACION REDEBAN 2025'!$B$18,'BASE LIQUIDACION REDEBAN 2025'!$B$17))</f>
        <v>35779.500569199998</v>
      </c>
      <c r="AD1674" s="87">
        <v>0</v>
      </c>
      <c r="AE1674" s="87">
        <f t="shared" si="26"/>
        <v>35779.500569199998</v>
      </c>
    </row>
    <row r="1675" spans="1:31">
      <c r="A1675" s="154" t="s">
        <v>87</v>
      </c>
      <c r="B1675" s="154" t="str">
        <f>VLOOKUP(A1675,'CENTRO DE COSTOS'!A:D,4,FALSE)</f>
        <v>DIEGO FERNANDO HENAO CARDONA</v>
      </c>
      <c r="C1675" s="154" t="str">
        <f>VLOOKUP(A1675,'CENTRO DE COSTOS'!A:D,2,FALSE)</f>
        <v>0004-0002</v>
      </c>
      <c r="D1675" s="154">
        <v>17001</v>
      </c>
      <c r="E1675" s="154">
        <v>2631499</v>
      </c>
      <c r="F1675" s="154">
        <v>80454</v>
      </c>
      <c r="G1675" s="154" t="s">
        <v>8049</v>
      </c>
      <c r="H1675" s="154" t="s">
        <v>477</v>
      </c>
      <c r="I1675" s="154" t="s">
        <v>87</v>
      </c>
      <c r="J1675" s="154" t="s">
        <v>14843</v>
      </c>
      <c r="K1675" s="154" t="s">
        <v>159</v>
      </c>
      <c r="L1675" s="154" t="s">
        <v>14844</v>
      </c>
      <c r="M1675" s="155">
        <v>45891.511111111111</v>
      </c>
      <c r="N1675" s="155">
        <v>45894.638194444444</v>
      </c>
      <c r="O1675" s="8"/>
      <c r="P1675" s="154" t="s">
        <v>10063</v>
      </c>
      <c r="Q1675" s="154" t="s">
        <v>10063</v>
      </c>
      <c r="R1675" s="154" t="s">
        <v>2973</v>
      </c>
      <c r="S1675" s="154" t="s">
        <v>2973</v>
      </c>
      <c r="T1675" s="154" t="s">
        <v>8052</v>
      </c>
      <c r="U1675" s="154" t="s">
        <v>9429</v>
      </c>
      <c r="V1675" s="154" t="s">
        <v>14845</v>
      </c>
      <c r="W1675" s="154" t="s">
        <v>2967</v>
      </c>
      <c r="X1675" s="8"/>
      <c r="Y1675" s="154" t="s">
        <v>25</v>
      </c>
      <c r="Z1675" s="154" t="str">
        <f>VLOOKUP(D1675,TIPOLOGIA!A:F,5,0)</f>
        <v>TERRESTRE</v>
      </c>
      <c r="AA1675" s="154" t="s">
        <v>482</v>
      </c>
      <c r="AB1675" s="46">
        <v>1</v>
      </c>
      <c r="AC1675" s="87">
        <f>IF(W1675="SOPORTE_TELEFÓNICO",'BASE LIQUIDACION REDEBAN 2025'!$B$19,IF(AND(W1675="VISITA_TÉCNICA",Y1675="TIPO II"),'BASE LIQUIDACION REDEBAN 2025'!$B$18,'BASE LIQUIDACION REDEBAN 2025'!$B$17))</f>
        <v>35779.500569199998</v>
      </c>
      <c r="AD1675" s="87">
        <v>0</v>
      </c>
      <c r="AE1675" s="87">
        <f t="shared" si="26"/>
        <v>35779.500569199998</v>
      </c>
    </row>
    <row r="1676" spans="1:31">
      <c r="A1676" s="154" t="s">
        <v>76</v>
      </c>
      <c r="B1676" s="154" t="str">
        <f>VLOOKUP(A1676,'CENTRO DE COSTOS'!A:D,4,FALSE)</f>
        <v>DIEGO FERNANDO HENAO CARDONA</v>
      </c>
      <c r="C1676" s="154" t="str">
        <f>VLOOKUP(A1676,'CENTRO DE COSTOS'!A:D,2,FALSE)</f>
        <v>0004-0003</v>
      </c>
      <c r="D1676" s="154">
        <v>76520</v>
      </c>
      <c r="E1676" s="154">
        <v>2633644</v>
      </c>
      <c r="F1676" s="154">
        <v>60138</v>
      </c>
      <c r="G1676" s="154" t="s">
        <v>8049</v>
      </c>
      <c r="H1676" s="154" t="s">
        <v>227</v>
      </c>
      <c r="I1676" s="154" t="s">
        <v>1403</v>
      </c>
      <c r="J1676" s="154" t="s">
        <v>10455</v>
      </c>
      <c r="K1676" s="154" t="s">
        <v>159</v>
      </c>
      <c r="L1676" s="154" t="s">
        <v>14846</v>
      </c>
      <c r="M1676" s="155">
        <v>45892.375</v>
      </c>
      <c r="N1676" s="155">
        <v>45894.638888888891</v>
      </c>
      <c r="O1676" s="8"/>
      <c r="P1676" s="154" t="s">
        <v>10063</v>
      </c>
      <c r="Q1676" s="154" t="s">
        <v>10063</v>
      </c>
      <c r="R1676" s="154" t="s">
        <v>2973</v>
      </c>
      <c r="S1676" s="154" t="s">
        <v>2973</v>
      </c>
      <c r="T1676" s="154" t="s">
        <v>8052</v>
      </c>
      <c r="U1676" s="154" t="s">
        <v>9429</v>
      </c>
      <c r="V1676" s="154" t="s">
        <v>14847</v>
      </c>
      <c r="W1676" s="154" t="s">
        <v>2967</v>
      </c>
      <c r="X1676" s="8"/>
      <c r="Y1676" s="154" t="s">
        <v>25</v>
      </c>
      <c r="Z1676" s="154" t="str">
        <f>VLOOKUP(D1676,TIPOLOGIA!A:F,5,0)</f>
        <v>TERRESTRE</v>
      </c>
      <c r="AA1676" s="154" t="s">
        <v>264</v>
      </c>
      <c r="AB1676" s="46">
        <v>1</v>
      </c>
      <c r="AC1676" s="87">
        <f>IF(W1676="SOPORTE_TELEFÓNICO",'BASE LIQUIDACION REDEBAN 2025'!$B$19,IF(AND(W1676="VISITA_TÉCNICA",Y1676="TIPO II"),'BASE LIQUIDACION REDEBAN 2025'!$B$18,'BASE LIQUIDACION REDEBAN 2025'!$B$17))</f>
        <v>35779.500569199998</v>
      </c>
      <c r="AD1676" s="87">
        <v>0</v>
      </c>
      <c r="AE1676" s="87">
        <f t="shared" si="26"/>
        <v>35779.500569199998</v>
      </c>
    </row>
    <row r="1677" spans="1:31">
      <c r="A1677" s="154" t="s">
        <v>81</v>
      </c>
      <c r="B1677" s="154" t="str">
        <f>VLOOKUP(A1677,'CENTRO DE COSTOS'!A:D,4,FALSE)</f>
        <v>MIGUEL JULIÁN HERNÁNDEZ GUARÍN</v>
      </c>
      <c r="C1677" s="154" t="str">
        <f>VLOOKUP(A1677,'CENTRO DE COSTOS'!A:D,2,FALSE)</f>
        <v>0004-0008</v>
      </c>
      <c r="D1677" s="154">
        <v>54405</v>
      </c>
      <c r="E1677" s="154">
        <v>2628231</v>
      </c>
      <c r="F1677" s="154">
        <v>68386</v>
      </c>
      <c r="G1677" s="154" t="s">
        <v>8049</v>
      </c>
      <c r="H1677" s="154" t="s">
        <v>317</v>
      </c>
      <c r="I1677" s="154" t="s">
        <v>546</v>
      </c>
      <c r="J1677" s="154" t="s">
        <v>14848</v>
      </c>
      <c r="K1677" s="154" t="s">
        <v>159</v>
      </c>
      <c r="L1677" s="154" t="s">
        <v>14849</v>
      </c>
      <c r="M1677" s="155">
        <v>45891.333333333336</v>
      </c>
      <c r="N1677" s="155">
        <v>45894.63958333333</v>
      </c>
      <c r="O1677" s="8"/>
      <c r="P1677" s="154" t="s">
        <v>10063</v>
      </c>
      <c r="Q1677" s="154" t="s">
        <v>10063</v>
      </c>
      <c r="R1677" s="154" t="s">
        <v>2973</v>
      </c>
      <c r="S1677" s="154" t="s">
        <v>2973</v>
      </c>
      <c r="T1677" s="154" t="s">
        <v>8052</v>
      </c>
      <c r="U1677" s="154" t="s">
        <v>9429</v>
      </c>
      <c r="V1677" s="154" t="s">
        <v>14850</v>
      </c>
      <c r="W1677" s="154" t="s">
        <v>2967</v>
      </c>
      <c r="X1677" s="8"/>
      <c r="Y1677" s="154" t="s">
        <v>25</v>
      </c>
      <c r="Z1677" s="154" t="str">
        <f>VLOOKUP(D1677,TIPOLOGIA!A:F,5,0)</f>
        <v>TERRESTRE</v>
      </c>
      <c r="AA1677" s="154" t="s">
        <v>407</v>
      </c>
      <c r="AB1677" s="46">
        <v>1</v>
      </c>
      <c r="AC1677" s="87">
        <f>IF(W1677="SOPORTE_TELEFÓNICO",'BASE LIQUIDACION REDEBAN 2025'!$B$19,IF(AND(W1677="VISITA_TÉCNICA",Y1677="TIPO II"),'BASE LIQUIDACION REDEBAN 2025'!$B$18,'BASE LIQUIDACION REDEBAN 2025'!$B$17))</f>
        <v>35779.500569199998</v>
      </c>
      <c r="AD1677" s="87">
        <v>0</v>
      </c>
      <c r="AE1677" s="87">
        <f t="shared" si="26"/>
        <v>35779.500569199998</v>
      </c>
    </row>
    <row r="1678" spans="1:31">
      <c r="A1678" s="154" t="s">
        <v>81</v>
      </c>
      <c r="B1678" s="154" t="str">
        <f>VLOOKUP(A1678,'CENTRO DE COSTOS'!A:D,4,FALSE)</f>
        <v>MIGUEL JULIÁN HERNÁNDEZ GUARÍN</v>
      </c>
      <c r="C1678" s="154" t="str">
        <f>VLOOKUP(A1678,'CENTRO DE COSTOS'!A:D,2,FALSE)</f>
        <v>0004-0008</v>
      </c>
      <c r="D1678" s="154">
        <v>54001</v>
      </c>
      <c r="E1678" s="154">
        <v>2631706</v>
      </c>
      <c r="F1678" s="154">
        <v>77450</v>
      </c>
      <c r="G1678" s="154" t="s">
        <v>8049</v>
      </c>
      <c r="H1678" s="154" t="s">
        <v>317</v>
      </c>
      <c r="I1678" s="154" t="s">
        <v>81</v>
      </c>
      <c r="J1678" s="154" t="s">
        <v>14851</v>
      </c>
      <c r="K1678" s="154" t="s">
        <v>159</v>
      </c>
      <c r="L1678" s="154" t="s">
        <v>14852</v>
      </c>
      <c r="M1678" s="155">
        <v>45891.513194444444</v>
      </c>
      <c r="N1678" s="155">
        <v>45894.64166666667</v>
      </c>
      <c r="O1678" s="8"/>
      <c r="P1678" s="154" t="s">
        <v>10063</v>
      </c>
      <c r="Q1678" s="154" t="s">
        <v>10063</v>
      </c>
      <c r="R1678" s="154" t="s">
        <v>2973</v>
      </c>
      <c r="S1678" s="154" t="s">
        <v>2973</v>
      </c>
      <c r="T1678" s="154" t="s">
        <v>8052</v>
      </c>
      <c r="U1678" s="154" t="s">
        <v>9429</v>
      </c>
      <c r="V1678" s="154" t="s">
        <v>14842</v>
      </c>
      <c r="W1678" s="154" t="s">
        <v>2967</v>
      </c>
      <c r="X1678" s="8"/>
      <c r="Y1678" s="154" t="s">
        <v>25</v>
      </c>
      <c r="Z1678" s="154" t="str">
        <f>VLOOKUP(D1678,TIPOLOGIA!A:F,5,0)</f>
        <v>TERRESTRE</v>
      </c>
      <c r="AA1678" s="154" t="s">
        <v>1496</v>
      </c>
      <c r="AB1678" s="46">
        <v>1</v>
      </c>
      <c r="AC1678" s="87">
        <f>IF(W1678="SOPORTE_TELEFÓNICO",'BASE LIQUIDACION REDEBAN 2025'!$B$19,IF(AND(W1678="VISITA_TÉCNICA",Y1678="TIPO II"),'BASE LIQUIDACION REDEBAN 2025'!$B$18,'BASE LIQUIDACION REDEBAN 2025'!$B$17))</f>
        <v>35779.500569199998</v>
      </c>
      <c r="AD1678" s="87">
        <v>0</v>
      </c>
      <c r="AE1678" s="87">
        <f t="shared" si="26"/>
        <v>35779.500569199998</v>
      </c>
    </row>
    <row r="1679" spans="1:31">
      <c r="A1679" s="154" t="s">
        <v>91</v>
      </c>
      <c r="B1679" s="154" t="str">
        <f>VLOOKUP(A1679,'CENTRO DE COSTOS'!A:D,4,FALSE)</f>
        <v>JOSE MAURICIO HERNANDEZ ROJAS</v>
      </c>
      <c r="C1679" s="154" t="str">
        <f>VLOOKUP(A1679,'CENTRO DE COSTOS'!A:D,2,FALSE)</f>
        <v>0004-0001</v>
      </c>
      <c r="D1679" s="154">
        <v>5154</v>
      </c>
      <c r="E1679" s="154">
        <v>2623692</v>
      </c>
      <c r="F1679" s="154">
        <v>79761</v>
      </c>
      <c r="G1679" s="154" t="s">
        <v>8049</v>
      </c>
      <c r="H1679" s="154" t="s">
        <v>197</v>
      </c>
      <c r="I1679" s="154" t="s">
        <v>775</v>
      </c>
      <c r="J1679" s="154" t="s">
        <v>14853</v>
      </c>
      <c r="K1679" s="154" t="s">
        <v>159</v>
      </c>
      <c r="L1679" s="154" t="s">
        <v>14854</v>
      </c>
      <c r="M1679" s="155">
        <v>45890.394444444442</v>
      </c>
      <c r="N1679" s="155">
        <v>45894.643750000003</v>
      </c>
      <c r="O1679" s="8"/>
      <c r="P1679" s="154" t="s">
        <v>10063</v>
      </c>
      <c r="Q1679" s="154" t="s">
        <v>10063</v>
      </c>
      <c r="R1679" s="154" t="s">
        <v>2973</v>
      </c>
      <c r="S1679" s="154" t="s">
        <v>2973</v>
      </c>
      <c r="T1679" s="154" t="s">
        <v>8052</v>
      </c>
      <c r="U1679" s="154" t="s">
        <v>9429</v>
      </c>
      <c r="V1679" s="154" t="s">
        <v>14855</v>
      </c>
      <c r="W1679" s="154" t="s">
        <v>2967</v>
      </c>
      <c r="X1679" s="8"/>
      <c r="Y1679" s="154" t="s">
        <v>28</v>
      </c>
      <c r="Z1679" s="154" t="str">
        <f>VLOOKUP(D1679,TIPOLOGIA!A:F,5,0)</f>
        <v>TERRESTRE</v>
      </c>
      <c r="AA1679" s="154" t="s">
        <v>2000</v>
      </c>
      <c r="AB1679" s="46">
        <v>1</v>
      </c>
      <c r="AC1679" s="87">
        <f>IF(W1679="SOPORTE_TELEFÓNICO",'BASE LIQUIDACION REDEBAN 2025'!$B$19,IF(AND(W1679="VISITA_TÉCNICA",Y1679="TIPO II"),'BASE LIQUIDACION REDEBAN 2025'!$B$18,'BASE LIQUIDACION REDEBAN 2025'!$B$17))</f>
        <v>67654.12000000001</v>
      </c>
      <c r="AD1679" s="87">
        <v>0</v>
      </c>
      <c r="AE1679" s="87">
        <f t="shared" si="26"/>
        <v>67654.12000000001</v>
      </c>
    </row>
    <row r="1680" spans="1:31">
      <c r="A1680" s="154" t="s">
        <v>68</v>
      </c>
      <c r="B1680" s="154" t="str">
        <f>VLOOKUP(A1680,'CENTRO DE COSTOS'!A:D,4,FALSE)</f>
        <v>WILLIAM ASDRUBAL ROZO ROZO</v>
      </c>
      <c r="C1680" s="154" t="str">
        <f>VLOOKUP(A1680,'CENTRO DE COSTOS'!A:D,2,FALSE)</f>
        <v>0004-0004</v>
      </c>
      <c r="D1680" s="154">
        <v>25286</v>
      </c>
      <c r="E1680" s="154">
        <v>2626019</v>
      </c>
      <c r="F1680" s="154">
        <v>79889</v>
      </c>
      <c r="G1680" s="154" t="s">
        <v>8049</v>
      </c>
      <c r="H1680" s="154" t="s">
        <v>470</v>
      </c>
      <c r="I1680" s="154" t="s">
        <v>2079</v>
      </c>
      <c r="J1680" s="154" t="s">
        <v>14856</v>
      </c>
      <c r="K1680" s="154" t="s">
        <v>159</v>
      </c>
      <c r="L1680" s="154" t="s">
        <v>14857</v>
      </c>
      <c r="M1680" s="155">
        <v>45890.535416666666</v>
      </c>
      <c r="N1680" s="155">
        <v>45894.644444444442</v>
      </c>
      <c r="O1680" s="8"/>
      <c r="P1680" s="154" t="s">
        <v>10063</v>
      </c>
      <c r="Q1680" s="154" t="s">
        <v>10063</v>
      </c>
      <c r="R1680" s="154" t="s">
        <v>200</v>
      </c>
      <c r="S1680" s="154" t="s">
        <v>201</v>
      </c>
      <c r="T1680" s="154" t="s">
        <v>8052</v>
      </c>
      <c r="U1680" s="154" t="s">
        <v>9429</v>
      </c>
      <c r="V1680" s="154" t="s">
        <v>14858</v>
      </c>
      <c r="W1680" s="154" t="s">
        <v>2967</v>
      </c>
      <c r="X1680" s="8"/>
      <c r="Y1680" s="154" t="s">
        <v>28</v>
      </c>
      <c r="Z1680" s="154" t="str">
        <f>VLOOKUP(D1680,TIPOLOGIA!A:F,5,0)</f>
        <v>TERRESTRE</v>
      </c>
      <c r="AA1680" s="154" t="s">
        <v>682</v>
      </c>
      <c r="AB1680" s="46">
        <v>1</v>
      </c>
      <c r="AC1680" s="87">
        <f>IF(W1680="SOPORTE_TELEFÓNICO",'BASE LIQUIDACION REDEBAN 2025'!$B$19,IF(AND(W1680="VISITA_TÉCNICA",Y1680="TIPO II"),'BASE LIQUIDACION REDEBAN 2025'!$B$18,'BASE LIQUIDACION REDEBAN 2025'!$B$17))</f>
        <v>67654.12000000001</v>
      </c>
      <c r="AD1680" s="87">
        <v>0</v>
      </c>
      <c r="AE1680" s="87">
        <f t="shared" si="26"/>
        <v>67654.12000000001</v>
      </c>
    </row>
    <row r="1681" spans="1:31">
      <c r="A1681" s="154" t="s">
        <v>90</v>
      </c>
      <c r="B1681" s="154" t="str">
        <f>VLOOKUP(A1681,'CENTRO DE COSTOS'!A:D,4,FALSE)</f>
        <v>JUAN SEBASTIÁN RÍOS CASTRILLÓN</v>
      </c>
      <c r="C1681" s="154" t="str">
        <f>VLOOKUP(A1681,'CENTRO DE COSTOS'!A:D,2,FALSE)</f>
        <v>0004-0005</v>
      </c>
      <c r="D1681" s="154">
        <v>27001</v>
      </c>
      <c r="E1681" s="154">
        <v>2605864</v>
      </c>
      <c r="F1681" s="154">
        <v>46654</v>
      </c>
      <c r="G1681" s="154" t="s">
        <v>8049</v>
      </c>
      <c r="H1681" s="154" t="s">
        <v>1388</v>
      </c>
      <c r="I1681" s="154" t="s">
        <v>3304</v>
      </c>
      <c r="J1681" s="154" t="s">
        <v>14859</v>
      </c>
      <c r="K1681" s="154" t="s">
        <v>159</v>
      </c>
      <c r="L1681" s="154" t="s">
        <v>14860</v>
      </c>
      <c r="M1681" s="155">
        <v>45888.375</v>
      </c>
      <c r="N1681" s="155">
        <v>45894.660416666666</v>
      </c>
      <c r="O1681" s="8"/>
      <c r="P1681" s="154" t="s">
        <v>10063</v>
      </c>
      <c r="Q1681" s="154" t="s">
        <v>10063</v>
      </c>
      <c r="R1681" s="154" t="s">
        <v>2973</v>
      </c>
      <c r="S1681" s="154" t="s">
        <v>2973</v>
      </c>
      <c r="T1681" s="154" t="s">
        <v>8052</v>
      </c>
      <c r="U1681" s="154" t="s">
        <v>9429</v>
      </c>
      <c r="V1681" s="154" t="s">
        <v>14861</v>
      </c>
      <c r="W1681" s="154" t="s">
        <v>10144</v>
      </c>
      <c r="X1681" s="8"/>
      <c r="Y1681" s="154" t="s">
        <v>180</v>
      </c>
      <c r="Z1681" s="154" t="str">
        <f>VLOOKUP(D1681,TIPOLOGIA!A:F,5,0)</f>
        <v>AEREO</v>
      </c>
      <c r="AA1681" s="154" t="s">
        <v>488</v>
      </c>
      <c r="AB1681" s="46">
        <v>0</v>
      </c>
      <c r="AC1681" s="87">
        <f>IF(W1681="SOPORTE_TELEFÓNICO",'BASE LIQUIDACION REDEBAN 2025'!$B$19,IF(AND(W1681="VISITA_TÉCNICA",Y1681="TIPO II"),'BASE LIQUIDACION REDEBAN 2025'!$B$18,'BASE LIQUIDACION REDEBAN 2025'!$B$17))</f>
        <v>35779.500569199998</v>
      </c>
      <c r="AD1681" s="87">
        <v>0</v>
      </c>
      <c r="AE1681" s="87">
        <f t="shared" si="26"/>
        <v>35779.500569199998</v>
      </c>
    </row>
    <row r="1682" spans="1:31">
      <c r="A1682" s="154" t="s">
        <v>90</v>
      </c>
      <c r="B1682" s="154" t="str">
        <f>VLOOKUP(A1682,'CENTRO DE COSTOS'!A:D,4,FALSE)</f>
        <v>JUAN SEBASTIÁN RÍOS CASTRILLÓN</v>
      </c>
      <c r="C1682" s="154" t="str">
        <f>VLOOKUP(A1682,'CENTRO DE COSTOS'!A:D,2,FALSE)</f>
        <v>0004-0005</v>
      </c>
      <c r="D1682" s="154">
        <v>5652</v>
      </c>
      <c r="E1682" s="154">
        <v>2614328</v>
      </c>
      <c r="F1682" s="154">
        <v>79226</v>
      </c>
      <c r="G1682" s="154" t="s">
        <v>8049</v>
      </c>
      <c r="H1682" s="154" t="s">
        <v>197</v>
      </c>
      <c r="I1682" s="154" t="s">
        <v>11328</v>
      </c>
      <c r="J1682" s="154" t="s">
        <v>14862</v>
      </c>
      <c r="K1682" s="154" t="s">
        <v>159</v>
      </c>
      <c r="L1682" s="154" t="s">
        <v>14863</v>
      </c>
      <c r="M1682" s="155">
        <v>45888.652777777781</v>
      </c>
      <c r="N1682" s="155">
        <v>45894.670138888891</v>
      </c>
      <c r="O1682" s="8"/>
      <c r="P1682" s="154" t="s">
        <v>10063</v>
      </c>
      <c r="Q1682" s="154" t="s">
        <v>10063</v>
      </c>
      <c r="R1682" s="154" t="s">
        <v>200</v>
      </c>
      <c r="S1682" s="154" t="s">
        <v>201</v>
      </c>
      <c r="T1682" s="154" t="s">
        <v>8052</v>
      </c>
      <c r="U1682" s="154" t="s">
        <v>9429</v>
      </c>
      <c r="V1682" s="154" t="s">
        <v>14864</v>
      </c>
      <c r="W1682" s="154" t="s">
        <v>10144</v>
      </c>
      <c r="X1682" s="8"/>
      <c r="Y1682" s="154" t="s">
        <v>30</v>
      </c>
      <c r="Z1682" s="154" t="str">
        <f>VLOOKUP(D1682,TIPOLOGIA!A:F,5,0)</f>
        <v>TERRESTRE</v>
      </c>
      <c r="AA1682" s="154" t="s">
        <v>2327</v>
      </c>
      <c r="AB1682" s="46">
        <v>0</v>
      </c>
      <c r="AC1682" s="87">
        <f>IF(W1682="SOPORTE_TELEFÓNICO",'BASE LIQUIDACION REDEBAN 2025'!$B$19,IF(AND(W1682="VISITA_TÉCNICA",Y1682="TIPO II"),'BASE LIQUIDACION REDEBAN 2025'!$B$18,'BASE LIQUIDACION REDEBAN 2025'!$B$17))</f>
        <v>35779.500569199998</v>
      </c>
      <c r="AD1682" s="87">
        <v>0</v>
      </c>
      <c r="AE1682" s="87">
        <f t="shared" si="26"/>
        <v>35779.500569199998</v>
      </c>
    </row>
    <row r="1683" spans="1:31">
      <c r="A1683" s="154" t="s">
        <v>98</v>
      </c>
      <c r="B1683" s="154" t="str">
        <f>VLOOKUP(A1683,'CENTRO DE COSTOS'!A:D,4,FALSE)</f>
        <v>MIGUEL JULIÁN HERNÁNDEZ GUARÍN</v>
      </c>
      <c r="C1683" s="154" t="str">
        <f>VLOOKUP(A1683,'CENTRO DE COSTOS'!A:D,2,FALSE)</f>
        <v>0004-0008</v>
      </c>
      <c r="D1683" s="154">
        <v>15466</v>
      </c>
      <c r="E1683" s="154">
        <v>2609292</v>
      </c>
      <c r="F1683" s="154">
        <v>77361</v>
      </c>
      <c r="G1683" s="154" t="s">
        <v>8049</v>
      </c>
      <c r="H1683" s="154" t="s">
        <v>241</v>
      </c>
      <c r="I1683" s="154" t="s">
        <v>14865</v>
      </c>
      <c r="J1683" s="154" t="s">
        <v>14866</v>
      </c>
      <c r="K1683" s="154" t="s">
        <v>159</v>
      </c>
      <c r="L1683" s="154" t="s">
        <v>14867</v>
      </c>
      <c r="M1683" s="155">
        <v>45888.333333333336</v>
      </c>
      <c r="N1683" s="155">
        <v>45894.679166666669</v>
      </c>
      <c r="O1683" s="8"/>
      <c r="P1683" s="154" t="s">
        <v>10063</v>
      </c>
      <c r="Q1683" s="154" t="s">
        <v>10063</v>
      </c>
      <c r="R1683" s="154" t="s">
        <v>2973</v>
      </c>
      <c r="S1683" s="154" t="s">
        <v>2973</v>
      </c>
      <c r="T1683" s="154" t="s">
        <v>8052</v>
      </c>
      <c r="U1683" s="154" t="s">
        <v>9429</v>
      </c>
      <c r="V1683" s="154" t="s">
        <v>14868</v>
      </c>
      <c r="W1683" s="154" t="s">
        <v>10144</v>
      </c>
      <c r="X1683" s="8"/>
      <c r="Y1683" s="154" t="s">
        <v>30</v>
      </c>
      <c r="Z1683" s="154" t="str">
        <f>VLOOKUP(D1683,TIPOLOGIA!A:F,5,0)</f>
        <v>TERRESTRE</v>
      </c>
      <c r="AA1683" s="154"/>
      <c r="AB1683" s="46">
        <v>0</v>
      </c>
      <c r="AC1683" s="87">
        <f>IF(W1683="SOPORTE_TELEFÓNICO",'BASE LIQUIDACION REDEBAN 2025'!$B$19,IF(AND(W1683="VISITA_TÉCNICA",Y1683="TIPO II"),'BASE LIQUIDACION REDEBAN 2025'!$B$18,'BASE LIQUIDACION REDEBAN 2025'!$B$17))</f>
        <v>35779.500569199998</v>
      </c>
      <c r="AD1683" s="87">
        <v>0</v>
      </c>
      <c r="AE1683" s="87">
        <f t="shared" si="26"/>
        <v>35779.500569199998</v>
      </c>
    </row>
    <row r="1684" spans="1:31">
      <c r="A1684" s="154" t="s">
        <v>94</v>
      </c>
      <c r="B1684" s="154" t="str">
        <f>VLOOKUP(A1684,'CENTRO DE COSTOS'!A:D,4,FALSE)</f>
        <v>DIEGO FERNANDO HENAO CARDONA</v>
      </c>
      <c r="C1684" s="154" t="str">
        <f>VLOOKUP(A1684,'CENTRO DE COSTOS'!A:D,2,FALSE)</f>
        <v>0004-0002</v>
      </c>
      <c r="D1684" s="154">
        <v>76895</v>
      </c>
      <c r="E1684" s="154">
        <v>2609833</v>
      </c>
      <c r="F1684" s="154">
        <v>67687</v>
      </c>
      <c r="G1684" s="154" t="s">
        <v>8049</v>
      </c>
      <c r="H1684" s="154" t="s">
        <v>227</v>
      </c>
      <c r="I1684" s="154" t="s">
        <v>3896</v>
      </c>
      <c r="J1684" s="154" t="s">
        <v>14869</v>
      </c>
      <c r="K1684" s="154" t="s">
        <v>159</v>
      </c>
      <c r="L1684" s="154" t="s">
        <v>14870</v>
      </c>
      <c r="M1684" s="155">
        <v>45888.357638888891</v>
      </c>
      <c r="N1684" s="155">
        <v>45894.679861111108</v>
      </c>
      <c r="O1684" s="8"/>
      <c r="P1684" s="154" t="s">
        <v>10063</v>
      </c>
      <c r="Q1684" s="154" t="s">
        <v>10063</v>
      </c>
      <c r="R1684" s="154" t="s">
        <v>2973</v>
      </c>
      <c r="S1684" s="154" t="s">
        <v>2973</v>
      </c>
      <c r="T1684" s="154" t="s">
        <v>8052</v>
      </c>
      <c r="U1684" s="154" t="s">
        <v>9429</v>
      </c>
      <c r="V1684" s="154" t="s">
        <v>14871</v>
      </c>
      <c r="W1684" s="154" t="s">
        <v>10144</v>
      </c>
      <c r="X1684" s="8"/>
      <c r="Y1684" s="154" t="s">
        <v>30</v>
      </c>
      <c r="Z1684" s="154" t="str">
        <f>VLOOKUP(D1684,TIPOLOGIA!A:F,5,0)</f>
        <v>TERRESTRE</v>
      </c>
      <c r="AA1684" s="154"/>
      <c r="AB1684" s="46">
        <v>0</v>
      </c>
      <c r="AC1684" s="87">
        <f>IF(W1684="SOPORTE_TELEFÓNICO",'BASE LIQUIDACION REDEBAN 2025'!$B$19,IF(AND(W1684="VISITA_TÉCNICA",Y1684="TIPO II"),'BASE LIQUIDACION REDEBAN 2025'!$B$18,'BASE LIQUIDACION REDEBAN 2025'!$B$17))</f>
        <v>35779.500569199998</v>
      </c>
      <c r="AD1684" s="87">
        <v>0</v>
      </c>
      <c r="AE1684" s="87">
        <f t="shared" si="26"/>
        <v>35779.500569199998</v>
      </c>
    </row>
    <row r="1685" spans="1:31">
      <c r="A1685" s="154" t="s">
        <v>72</v>
      </c>
      <c r="B1685" s="154" t="str">
        <f>VLOOKUP(A1685,'CENTRO DE COSTOS'!A:D,4,FALSE)</f>
        <v>MIGUEL JULIÁN HERNÁNDEZ GUARÍN</v>
      </c>
      <c r="C1685" s="154" t="str">
        <f>VLOOKUP(A1685,'CENTRO DE COSTOS'!A:D,2,FALSE)</f>
        <v>0004-0008</v>
      </c>
      <c r="D1685" s="154">
        <v>68001</v>
      </c>
      <c r="E1685" s="154">
        <v>2639968</v>
      </c>
      <c r="F1685" s="154">
        <v>60864</v>
      </c>
      <c r="G1685" s="154" t="s">
        <v>8049</v>
      </c>
      <c r="H1685" s="154" t="s">
        <v>820</v>
      </c>
      <c r="I1685" s="154" t="s">
        <v>72</v>
      </c>
      <c r="J1685" s="154" t="s">
        <v>14872</v>
      </c>
      <c r="K1685" s="154" t="s">
        <v>159</v>
      </c>
      <c r="L1685" s="154" t="s">
        <v>14873</v>
      </c>
      <c r="M1685" s="155">
        <v>45894.57708333333</v>
      </c>
      <c r="N1685" s="155">
        <v>45894.683333333334</v>
      </c>
      <c r="O1685" s="8"/>
      <c r="P1685" s="154" t="s">
        <v>10063</v>
      </c>
      <c r="Q1685" s="154" t="s">
        <v>10063</v>
      </c>
      <c r="R1685" s="154" t="s">
        <v>2973</v>
      </c>
      <c r="S1685" s="154" t="s">
        <v>2973</v>
      </c>
      <c r="T1685" s="154" t="s">
        <v>8052</v>
      </c>
      <c r="U1685" s="154" t="s">
        <v>9429</v>
      </c>
      <c r="V1685" s="154" t="s">
        <v>14874</v>
      </c>
      <c r="W1685" s="154" t="s">
        <v>2967</v>
      </c>
      <c r="X1685" s="8"/>
      <c r="Y1685" s="154" t="s">
        <v>25</v>
      </c>
      <c r="Z1685" s="154" t="str">
        <f>VLOOKUP(D1685,TIPOLOGIA!A:F,5,0)</f>
        <v>TERRESTRE</v>
      </c>
      <c r="AA1685" s="154" t="s">
        <v>950</v>
      </c>
      <c r="AB1685" s="46">
        <v>1</v>
      </c>
      <c r="AC1685" s="87">
        <f>IF(W1685="SOPORTE_TELEFÓNICO",'BASE LIQUIDACION REDEBAN 2025'!$B$19,IF(AND(W1685="VISITA_TÉCNICA",Y1685="TIPO II"),'BASE LIQUIDACION REDEBAN 2025'!$B$18,'BASE LIQUIDACION REDEBAN 2025'!$B$17))</f>
        <v>35779.500569199998</v>
      </c>
      <c r="AD1685" s="87">
        <v>0</v>
      </c>
      <c r="AE1685" s="87">
        <f t="shared" si="26"/>
        <v>35779.500569199998</v>
      </c>
    </row>
    <row r="1686" spans="1:31">
      <c r="A1686" s="154" t="s">
        <v>76</v>
      </c>
      <c r="B1686" s="154" t="str">
        <f>VLOOKUP(A1686,'CENTRO DE COSTOS'!A:D,4,FALSE)</f>
        <v>DIEGO FERNANDO HENAO CARDONA</v>
      </c>
      <c r="C1686" s="154" t="str">
        <f>VLOOKUP(A1686,'CENTRO DE COSTOS'!A:D,2,FALSE)</f>
        <v>0004-0003</v>
      </c>
      <c r="D1686" s="154">
        <v>76001</v>
      </c>
      <c r="E1686" s="154">
        <v>2638006</v>
      </c>
      <c r="F1686" s="154">
        <v>79361</v>
      </c>
      <c r="G1686" s="154" t="s">
        <v>8049</v>
      </c>
      <c r="H1686" s="154" t="s">
        <v>227</v>
      </c>
      <c r="I1686" s="154" t="s">
        <v>76</v>
      </c>
      <c r="J1686" s="154" t="s">
        <v>14875</v>
      </c>
      <c r="K1686" s="154" t="s">
        <v>159</v>
      </c>
      <c r="L1686" s="154" t="s">
        <v>14876</v>
      </c>
      <c r="M1686" s="155">
        <v>45894.421527777777</v>
      </c>
      <c r="N1686" s="155">
        <v>45894.685416666667</v>
      </c>
      <c r="O1686" s="8"/>
      <c r="P1686" s="154" t="s">
        <v>10063</v>
      </c>
      <c r="Q1686" s="154" t="s">
        <v>10063</v>
      </c>
      <c r="R1686" s="154" t="s">
        <v>2973</v>
      </c>
      <c r="S1686" s="154" t="s">
        <v>2973</v>
      </c>
      <c r="T1686" s="154" t="s">
        <v>8052</v>
      </c>
      <c r="U1686" s="154" t="s">
        <v>9429</v>
      </c>
      <c r="V1686" s="154" t="s">
        <v>14877</v>
      </c>
      <c r="W1686" s="154" t="s">
        <v>2967</v>
      </c>
      <c r="X1686" s="8"/>
      <c r="Y1686" s="154" t="s">
        <v>25</v>
      </c>
      <c r="Z1686" s="154" t="str">
        <f>VLOOKUP(D1686,TIPOLOGIA!A:F,5,0)</f>
        <v>TERRESTRE</v>
      </c>
      <c r="AA1686" s="154" t="s">
        <v>1442</v>
      </c>
      <c r="AB1686" s="46">
        <v>1</v>
      </c>
      <c r="AC1686" s="87">
        <f>IF(W1686="SOPORTE_TELEFÓNICO",'BASE LIQUIDACION REDEBAN 2025'!$B$19,IF(AND(W1686="VISITA_TÉCNICA",Y1686="TIPO II"),'BASE LIQUIDACION REDEBAN 2025'!$B$18,'BASE LIQUIDACION REDEBAN 2025'!$B$17))</f>
        <v>35779.500569199998</v>
      </c>
      <c r="AD1686" s="87">
        <v>0</v>
      </c>
      <c r="AE1686" s="87">
        <f t="shared" si="26"/>
        <v>35779.500569199998</v>
      </c>
    </row>
    <row r="1687" spans="1:31">
      <c r="A1687" s="154" t="s">
        <v>72</v>
      </c>
      <c r="B1687" s="154" t="str">
        <f>VLOOKUP(A1687,'CENTRO DE COSTOS'!A:D,4,FALSE)</f>
        <v>MIGUEL JULIÁN HERNÁNDEZ GUARÍN</v>
      </c>
      <c r="C1687" s="154" t="str">
        <f>VLOOKUP(A1687,'CENTRO DE COSTOS'!A:D,2,FALSE)</f>
        <v>0004-0008</v>
      </c>
      <c r="D1687" s="154">
        <v>68547</v>
      </c>
      <c r="E1687" s="154">
        <v>2638299</v>
      </c>
      <c r="F1687" s="154">
        <v>59644</v>
      </c>
      <c r="G1687" s="154" t="s">
        <v>8049</v>
      </c>
      <c r="H1687" s="154" t="s">
        <v>820</v>
      </c>
      <c r="I1687" s="154" t="s">
        <v>844</v>
      </c>
      <c r="J1687" s="154" t="s">
        <v>14878</v>
      </c>
      <c r="K1687" s="154" t="s">
        <v>159</v>
      </c>
      <c r="L1687" s="154" t="s">
        <v>14879</v>
      </c>
      <c r="M1687" s="155">
        <v>45894.445833333331</v>
      </c>
      <c r="N1687" s="155">
        <v>45894.686805555553</v>
      </c>
      <c r="O1687" s="8"/>
      <c r="P1687" s="154" t="s">
        <v>10063</v>
      </c>
      <c r="Q1687" s="154" t="s">
        <v>10063</v>
      </c>
      <c r="R1687" s="154" t="s">
        <v>2973</v>
      </c>
      <c r="S1687" s="154" t="s">
        <v>2973</v>
      </c>
      <c r="T1687" s="154" t="s">
        <v>8052</v>
      </c>
      <c r="U1687" s="154" t="s">
        <v>9429</v>
      </c>
      <c r="V1687" s="154" t="s">
        <v>14880</v>
      </c>
      <c r="W1687" s="154" t="s">
        <v>2967</v>
      </c>
      <c r="X1687" s="8"/>
      <c r="Y1687" s="154" t="s">
        <v>28</v>
      </c>
      <c r="Z1687" s="154" t="str">
        <f>VLOOKUP(D1687,TIPOLOGIA!A:F,5,0)</f>
        <v>TERRESTRE</v>
      </c>
      <c r="AA1687" s="154" t="s">
        <v>310</v>
      </c>
      <c r="AB1687" s="46">
        <v>1</v>
      </c>
      <c r="AC1687" s="87">
        <f>IF(W1687="SOPORTE_TELEFÓNICO",'BASE LIQUIDACION REDEBAN 2025'!$B$19,IF(AND(W1687="VISITA_TÉCNICA",Y1687="TIPO II"),'BASE LIQUIDACION REDEBAN 2025'!$B$18,'BASE LIQUIDACION REDEBAN 2025'!$B$17))</f>
        <v>67654.12000000001</v>
      </c>
      <c r="AD1687" s="87">
        <v>0</v>
      </c>
      <c r="AE1687" s="87">
        <f t="shared" si="26"/>
        <v>67654.12000000001</v>
      </c>
    </row>
    <row r="1688" spans="1:31">
      <c r="A1688" s="154" t="s">
        <v>90</v>
      </c>
      <c r="B1688" s="154" t="str">
        <f>VLOOKUP(A1688,'CENTRO DE COSTOS'!A:D,4,FALSE)</f>
        <v>JUAN SEBASTIÁN RÍOS CASTRILLÓN</v>
      </c>
      <c r="C1688" s="154" t="str">
        <f>VLOOKUP(A1688,'CENTRO DE COSTOS'!A:D,2,FALSE)</f>
        <v>0004-0005</v>
      </c>
      <c r="D1688" s="154">
        <v>5318</v>
      </c>
      <c r="E1688" s="154">
        <v>2634933</v>
      </c>
      <c r="F1688" s="154">
        <v>71466</v>
      </c>
      <c r="G1688" s="154" t="s">
        <v>8049</v>
      </c>
      <c r="H1688" s="154" t="s">
        <v>197</v>
      </c>
      <c r="I1688" s="154" t="s">
        <v>4048</v>
      </c>
      <c r="J1688" s="154" t="s">
        <v>14881</v>
      </c>
      <c r="K1688" s="154" t="s">
        <v>159</v>
      </c>
      <c r="L1688" s="154" t="s">
        <v>14882</v>
      </c>
      <c r="M1688" s="155">
        <v>45894.333333333336</v>
      </c>
      <c r="N1688" s="155">
        <v>45894.688888888886</v>
      </c>
      <c r="O1688" s="8"/>
      <c r="P1688" s="154" t="s">
        <v>10063</v>
      </c>
      <c r="Q1688" s="154" t="s">
        <v>10063</v>
      </c>
      <c r="R1688" s="154" t="s">
        <v>200</v>
      </c>
      <c r="S1688" s="154" t="s">
        <v>739</v>
      </c>
      <c r="T1688" s="154" t="s">
        <v>8052</v>
      </c>
      <c r="U1688" s="154" t="s">
        <v>9429</v>
      </c>
      <c r="V1688" s="154" t="s">
        <v>14883</v>
      </c>
      <c r="W1688" s="154" t="s">
        <v>2967</v>
      </c>
      <c r="X1688" s="8"/>
      <c r="Y1688" s="154" t="s">
        <v>28</v>
      </c>
      <c r="Z1688" s="154" t="str">
        <f>VLOOKUP(D1688,TIPOLOGIA!A:F,5,0)</f>
        <v>TERRESTRE</v>
      </c>
      <c r="AA1688" s="154" t="s">
        <v>3158</v>
      </c>
      <c r="AB1688" s="46">
        <v>1</v>
      </c>
      <c r="AC1688" s="87">
        <f>IF(W1688="SOPORTE_TELEFÓNICO",'BASE LIQUIDACION REDEBAN 2025'!$B$19,IF(AND(W1688="VISITA_TÉCNICA",Y1688="TIPO II"),'BASE LIQUIDACION REDEBAN 2025'!$B$18,'BASE LIQUIDACION REDEBAN 2025'!$B$17))</f>
        <v>67654.12000000001</v>
      </c>
      <c r="AD1688" s="87">
        <v>0</v>
      </c>
      <c r="AE1688" s="87">
        <f t="shared" si="26"/>
        <v>67654.12000000001</v>
      </c>
    </row>
    <row r="1689" spans="1:31">
      <c r="A1689" s="154" t="s">
        <v>81</v>
      </c>
      <c r="B1689" s="154" t="str">
        <f>VLOOKUP(A1689,'CENTRO DE COSTOS'!A:D,4,FALSE)</f>
        <v>MIGUEL JULIÁN HERNÁNDEZ GUARÍN</v>
      </c>
      <c r="C1689" s="154" t="str">
        <f>VLOOKUP(A1689,'CENTRO DE COSTOS'!A:D,2,FALSE)</f>
        <v>0004-0008</v>
      </c>
      <c r="D1689" s="154">
        <v>54405</v>
      </c>
      <c r="E1689" s="154">
        <v>2634252</v>
      </c>
      <c r="F1689" s="154">
        <v>79516</v>
      </c>
      <c r="G1689" s="154" t="s">
        <v>8049</v>
      </c>
      <c r="H1689" s="154" t="s">
        <v>317</v>
      </c>
      <c r="I1689" s="154" t="s">
        <v>546</v>
      </c>
      <c r="J1689" s="154" t="s">
        <v>14884</v>
      </c>
      <c r="K1689" s="154" t="s">
        <v>159</v>
      </c>
      <c r="L1689" s="154" t="s">
        <v>14885</v>
      </c>
      <c r="M1689" s="155">
        <v>45892.390277777777</v>
      </c>
      <c r="N1689" s="155">
        <v>45894.69027777778</v>
      </c>
      <c r="O1689" s="8"/>
      <c r="P1689" s="154" t="s">
        <v>10063</v>
      </c>
      <c r="Q1689" s="154" t="s">
        <v>10063</v>
      </c>
      <c r="R1689" s="154" t="s">
        <v>2973</v>
      </c>
      <c r="S1689" s="154" t="s">
        <v>2973</v>
      </c>
      <c r="T1689" s="154" t="s">
        <v>8052</v>
      </c>
      <c r="U1689" s="154" t="s">
        <v>9429</v>
      </c>
      <c r="V1689" s="154" t="s">
        <v>14886</v>
      </c>
      <c r="W1689" s="154" t="s">
        <v>2967</v>
      </c>
      <c r="X1689" s="8"/>
      <c r="Y1689" s="154" t="s">
        <v>25</v>
      </c>
      <c r="Z1689" s="154" t="str">
        <f>VLOOKUP(D1689,TIPOLOGIA!A:F,5,0)</f>
        <v>TERRESTRE</v>
      </c>
      <c r="AA1689" s="154" t="s">
        <v>407</v>
      </c>
      <c r="AB1689" s="46">
        <v>1</v>
      </c>
      <c r="AC1689" s="87">
        <f>IF(W1689="SOPORTE_TELEFÓNICO",'BASE LIQUIDACION REDEBAN 2025'!$B$19,IF(AND(W1689="VISITA_TÉCNICA",Y1689="TIPO II"),'BASE LIQUIDACION REDEBAN 2025'!$B$18,'BASE LIQUIDACION REDEBAN 2025'!$B$17))</f>
        <v>35779.500569199998</v>
      </c>
      <c r="AD1689" s="87">
        <v>0</v>
      </c>
      <c r="AE1689" s="87">
        <f t="shared" si="26"/>
        <v>35779.500569199998</v>
      </c>
    </row>
    <row r="1690" spans="1:31">
      <c r="A1690" s="154" t="s">
        <v>81</v>
      </c>
      <c r="B1690" s="154" t="str">
        <f>VLOOKUP(A1690,'CENTRO DE COSTOS'!A:D,4,FALSE)</f>
        <v>MIGUEL JULIÁN HERNÁNDEZ GUARÍN</v>
      </c>
      <c r="C1690" s="154" t="str">
        <f>VLOOKUP(A1690,'CENTRO DE COSTOS'!A:D,2,FALSE)</f>
        <v>0004-0008</v>
      </c>
      <c r="D1690" s="154">
        <v>54001</v>
      </c>
      <c r="E1690" s="154">
        <v>2631636</v>
      </c>
      <c r="F1690" s="154">
        <v>62335</v>
      </c>
      <c r="G1690" s="154" t="s">
        <v>8049</v>
      </c>
      <c r="H1690" s="154" t="s">
        <v>317</v>
      </c>
      <c r="I1690" s="154" t="s">
        <v>81</v>
      </c>
      <c r="J1690" s="154" t="s">
        <v>14887</v>
      </c>
      <c r="K1690" s="154" t="s">
        <v>159</v>
      </c>
      <c r="L1690" s="154" t="s">
        <v>14888</v>
      </c>
      <c r="M1690" s="155">
        <v>45891.515972222223</v>
      </c>
      <c r="N1690" s="155">
        <v>45894.691666666666</v>
      </c>
      <c r="O1690" s="8"/>
      <c r="P1690" s="154" t="s">
        <v>10063</v>
      </c>
      <c r="Q1690" s="154" t="s">
        <v>10063</v>
      </c>
      <c r="R1690" s="154" t="s">
        <v>2973</v>
      </c>
      <c r="S1690" s="154" t="s">
        <v>2973</v>
      </c>
      <c r="T1690" s="154" t="s">
        <v>8052</v>
      </c>
      <c r="U1690" s="154" t="s">
        <v>9429</v>
      </c>
      <c r="V1690" s="154" t="s">
        <v>14889</v>
      </c>
      <c r="W1690" s="154" t="s">
        <v>2967</v>
      </c>
      <c r="X1690" s="8"/>
      <c r="Y1690" s="154" t="s">
        <v>25</v>
      </c>
      <c r="Z1690" s="154" t="str">
        <f>VLOOKUP(D1690,TIPOLOGIA!A:F,5,0)</f>
        <v>TERRESTRE</v>
      </c>
      <c r="AA1690" s="154" t="s">
        <v>1496</v>
      </c>
      <c r="AB1690" s="46">
        <v>1</v>
      </c>
      <c r="AC1690" s="87">
        <f>IF(W1690="SOPORTE_TELEFÓNICO",'BASE LIQUIDACION REDEBAN 2025'!$B$19,IF(AND(W1690="VISITA_TÉCNICA",Y1690="TIPO II"),'BASE LIQUIDACION REDEBAN 2025'!$B$18,'BASE LIQUIDACION REDEBAN 2025'!$B$17))</f>
        <v>35779.500569199998</v>
      </c>
      <c r="AD1690" s="87">
        <v>0</v>
      </c>
      <c r="AE1690" s="87">
        <f t="shared" si="26"/>
        <v>35779.500569199998</v>
      </c>
    </row>
    <row r="1691" spans="1:31">
      <c r="A1691" s="154" t="s">
        <v>81</v>
      </c>
      <c r="B1691" s="154" t="str">
        <f>VLOOKUP(A1691,'CENTRO DE COSTOS'!A:D,4,FALSE)</f>
        <v>MIGUEL JULIÁN HERNÁNDEZ GUARÍN</v>
      </c>
      <c r="C1691" s="154" t="str">
        <f>VLOOKUP(A1691,'CENTRO DE COSTOS'!A:D,2,FALSE)</f>
        <v>0004-0008</v>
      </c>
      <c r="D1691" s="154">
        <v>54405</v>
      </c>
      <c r="E1691" s="154">
        <v>2628181</v>
      </c>
      <c r="F1691" s="154">
        <v>68385</v>
      </c>
      <c r="G1691" s="154" t="s">
        <v>8049</v>
      </c>
      <c r="H1691" s="154" t="s">
        <v>317</v>
      </c>
      <c r="I1691" s="154" t="s">
        <v>546</v>
      </c>
      <c r="J1691" s="154" t="s">
        <v>14890</v>
      </c>
      <c r="K1691" s="154" t="s">
        <v>159</v>
      </c>
      <c r="L1691" s="154" t="s">
        <v>14891</v>
      </c>
      <c r="M1691" s="155">
        <v>45891.333333333336</v>
      </c>
      <c r="N1691" s="155">
        <v>45894.693749999999</v>
      </c>
      <c r="O1691" s="8"/>
      <c r="P1691" s="154" t="s">
        <v>10063</v>
      </c>
      <c r="Q1691" s="154" t="s">
        <v>10063</v>
      </c>
      <c r="R1691" s="154" t="s">
        <v>2973</v>
      </c>
      <c r="S1691" s="154" t="s">
        <v>2973</v>
      </c>
      <c r="T1691" s="154" t="s">
        <v>8052</v>
      </c>
      <c r="U1691" s="154" t="s">
        <v>9429</v>
      </c>
      <c r="V1691" s="154" t="s">
        <v>14892</v>
      </c>
      <c r="W1691" s="154" t="s">
        <v>2967</v>
      </c>
      <c r="X1691" s="8"/>
      <c r="Y1691" s="154" t="s">
        <v>25</v>
      </c>
      <c r="Z1691" s="154" t="str">
        <f>VLOOKUP(D1691,TIPOLOGIA!A:F,5,0)</f>
        <v>TERRESTRE</v>
      </c>
      <c r="AA1691" s="154" t="s">
        <v>407</v>
      </c>
      <c r="AB1691" s="46">
        <v>1</v>
      </c>
      <c r="AC1691" s="87">
        <f>IF(W1691="SOPORTE_TELEFÓNICO",'BASE LIQUIDACION REDEBAN 2025'!$B$19,IF(AND(W1691="VISITA_TÉCNICA",Y1691="TIPO II"),'BASE LIQUIDACION REDEBAN 2025'!$B$18,'BASE LIQUIDACION REDEBAN 2025'!$B$17))</f>
        <v>35779.500569199998</v>
      </c>
      <c r="AD1691" s="87">
        <v>0</v>
      </c>
      <c r="AE1691" s="87">
        <f t="shared" si="26"/>
        <v>35779.500569199998</v>
      </c>
    </row>
    <row r="1692" spans="1:31">
      <c r="A1692" s="154" t="s">
        <v>91</v>
      </c>
      <c r="B1692" s="154" t="str">
        <f>VLOOKUP(A1692,'CENTRO DE COSTOS'!A:D,4,FALSE)</f>
        <v>JOSE MAURICIO HERNANDEZ ROJAS</v>
      </c>
      <c r="C1692" s="154" t="str">
        <f>VLOOKUP(A1692,'CENTRO DE COSTOS'!A:D,2,FALSE)</f>
        <v>0004-0001</v>
      </c>
      <c r="D1692" s="154">
        <v>23001</v>
      </c>
      <c r="E1692" s="154">
        <v>2629015</v>
      </c>
      <c r="F1692" s="154">
        <v>55240</v>
      </c>
      <c r="G1692" s="154" t="s">
        <v>8049</v>
      </c>
      <c r="H1692" s="154" t="s">
        <v>421</v>
      </c>
      <c r="I1692" s="154" t="s">
        <v>91</v>
      </c>
      <c r="J1692" s="154" t="s">
        <v>14893</v>
      </c>
      <c r="K1692" s="154" t="s">
        <v>159</v>
      </c>
      <c r="L1692" s="154" t="s">
        <v>14894</v>
      </c>
      <c r="M1692" s="155">
        <v>45891.333333333336</v>
      </c>
      <c r="N1692" s="155">
        <v>45894.696527777778</v>
      </c>
      <c r="O1692" s="8"/>
      <c r="P1692" s="154" t="s">
        <v>10063</v>
      </c>
      <c r="Q1692" s="154" t="s">
        <v>10063</v>
      </c>
      <c r="R1692" s="154" t="s">
        <v>200</v>
      </c>
      <c r="S1692" s="154" t="s">
        <v>201</v>
      </c>
      <c r="T1692" s="154" t="s">
        <v>8052</v>
      </c>
      <c r="U1692" s="154" t="s">
        <v>9429</v>
      </c>
      <c r="V1692" s="154" t="s">
        <v>14895</v>
      </c>
      <c r="W1692" s="154" t="s">
        <v>10144</v>
      </c>
      <c r="X1692" s="8"/>
      <c r="Y1692" s="154" t="s">
        <v>25</v>
      </c>
      <c r="Z1692" s="154" t="str">
        <f>VLOOKUP(D1692,TIPOLOGIA!A:F,5,0)</f>
        <v>TERRESTRE</v>
      </c>
      <c r="AA1692" s="154" t="s">
        <v>1227</v>
      </c>
      <c r="AB1692" s="46">
        <v>0</v>
      </c>
      <c r="AC1692" s="87">
        <f>IF(W1692="SOPORTE_TELEFÓNICO",'BASE LIQUIDACION REDEBAN 2025'!$B$19,IF(AND(W1692="VISITA_TÉCNICA",Y1692="TIPO II"),'BASE LIQUIDACION REDEBAN 2025'!$B$18,'BASE LIQUIDACION REDEBAN 2025'!$B$17))</f>
        <v>35779.500569199998</v>
      </c>
      <c r="AD1692" s="87">
        <v>0</v>
      </c>
      <c r="AE1692" s="87">
        <f t="shared" si="26"/>
        <v>35779.500569199998</v>
      </c>
    </row>
    <row r="1693" spans="1:31">
      <c r="A1693" s="154" t="s">
        <v>97</v>
      </c>
      <c r="B1693" s="154" t="str">
        <f>VLOOKUP(A1693,'CENTRO DE COSTOS'!A:D,4,FALSE)</f>
        <v>JOSE MAURICIO HERNANDEZ ROJAS</v>
      </c>
      <c r="C1693" s="154" t="str">
        <f>VLOOKUP(A1693,'CENTRO DE COSTOS'!A:D,2,FALSE)</f>
        <v>0004-0001</v>
      </c>
      <c r="D1693" s="154">
        <v>70001</v>
      </c>
      <c r="E1693" s="154">
        <v>2625889</v>
      </c>
      <c r="F1693" s="154">
        <v>79137</v>
      </c>
      <c r="G1693" s="154" t="s">
        <v>8049</v>
      </c>
      <c r="H1693" s="154" t="s">
        <v>414</v>
      </c>
      <c r="I1693" s="154" t="s">
        <v>97</v>
      </c>
      <c r="J1693" s="154" t="s">
        <v>10822</v>
      </c>
      <c r="K1693" s="154" t="s">
        <v>159</v>
      </c>
      <c r="L1693" s="154" t="s">
        <v>14896</v>
      </c>
      <c r="M1693" s="155">
        <v>45890.534722222219</v>
      </c>
      <c r="N1693" s="155">
        <v>45894.697916666664</v>
      </c>
      <c r="O1693" s="8"/>
      <c r="P1693" s="154" t="s">
        <v>10063</v>
      </c>
      <c r="Q1693" s="154" t="s">
        <v>10063</v>
      </c>
      <c r="R1693" s="154" t="s">
        <v>2973</v>
      </c>
      <c r="S1693" s="154" t="s">
        <v>2973</v>
      </c>
      <c r="T1693" s="154" t="s">
        <v>8052</v>
      </c>
      <c r="U1693" s="154" t="s">
        <v>9429</v>
      </c>
      <c r="V1693" s="154" t="s">
        <v>14897</v>
      </c>
      <c r="W1693" s="154" t="s">
        <v>2967</v>
      </c>
      <c r="X1693" s="8"/>
      <c r="Y1693" s="154" t="s">
        <v>25</v>
      </c>
      <c r="Z1693" s="154" t="str">
        <f>VLOOKUP(D1693,TIPOLOGIA!A:F,5,0)</f>
        <v>TERRESTRE</v>
      </c>
      <c r="AA1693" s="154" t="s">
        <v>419</v>
      </c>
      <c r="AB1693" s="46">
        <v>1</v>
      </c>
      <c r="AC1693" s="87">
        <f>IF(W1693="SOPORTE_TELEFÓNICO",'BASE LIQUIDACION REDEBAN 2025'!$B$19,IF(AND(W1693="VISITA_TÉCNICA",Y1693="TIPO II"),'BASE LIQUIDACION REDEBAN 2025'!$B$18,'BASE LIQUIDACION REDEBAN 2025'!$B$17))</f>
        <v>35779.500569199998</v>
      </c>
      <c r="AD1693" s="87">
        <v>0</v>
      </c>
      <c r="AE1693" s="87">
        <f t="shared" si="26"/>
        <v>35779.500569199998</v>
      </c>
    </row>
    <row r="1694" spans="1:31">
      <c r="A1694" s="154" t="s">
        <v>81</v>
      </c>
      <c r="B1694" s="154" t="str">
        <f>VLOOKUP(A1694,'CENTRO DE COSTOS'!A:D,4,FALSE)</f>
        <v>MIGUEL JULIÁN HERNÁNDEZ GUARÍN</v>
      </c>
      <c r="C1694" s="154" t="str">
        <f>VLOOKUP(A1694,'CENTRO DE COSTOS'!A:D,2,FALSE)</f>
        <v>0004-0008</v>
      </c>
      <c r="D1694" s="154">
        <v>54001</v>
      </c>
      <c r="E1694" s="154">
        <v>2629961</v>
      </c>
      <c r="F1694" s="154">
        <v>74277</v>
      </c>
      <c r="G1694" s="154" t="s">
        <v>8049</v>
      </c>
      <c r="H1694" s="154" t="s">
        <v>317</v>
      </c>
      <c r="I1694" s="154" t="s">
        <v>81</v>
      </c>
      <c r="J1694" s="154" t="s">
        <v>14898</v>
      </c>
      <c r="K1694" s="154" t="s">
        <v>159</v>
      </c>
      <c r="L1694" s="154" t="s">
        <v>14899</v>
      </c>
      <c r="M1694" s="155">
        <v>45891.400694444441</v>
      </c>
      <c r="N1694" s="155">
        <v>45894.709027777775</v>
      </c>
      <c r="O1694" s="8"/>
      <c r="P1694" s="154" t="s">
        <v>10063</v>
      </c>
      <c r="Q1694" s="154" t="s">
        <v>10063</v>
      </c>
      <c r="R1694" s="154" t="s">
        <v>2973</v>
      </c>
      <c r="S1694" s="154" t="s">
        <v>2973</v>
      </c>
      <c r="T1694" s="154" t="s">
        <v>8052</v>
      </c>
      <c r="U1694" s="154" t="s">
        <v>9429</v>
      </c>
      <c r="V1694" s="154" t="s">
        <v>14900</v>
      </c>
      <c r="W1694" s="154" t="s">
        <v>2967</v>
      </c>
      <c r="X1694" s="8"/>
      <c r="Y1694" s="154" t="s">
        <v>25</v>
      </c>
      <c r="Z1694" s="154" t="str">
        <f>VLOOKUP(D1694,TIPOLOGIA!A:F,5,0)</f>
        <v>TERRESTRE</v>
      </c>
      <c r="AA1694" s="154" t="s">
        <v>1496</v>
      </c>
      <c r="AB1694" s="46">
        <v>1</v>
      </c>
      <c r="AC1694" s="87">
        <f>IF(W1694="SOPORTE_TELEFÓNICO",'BASE LIQUIDACION REDEBAN 2025'!$B$19,IF(AND(W1694="VISITA_TÉCNICA",Y1694="TIPO II"),'BASE LIQUIDACION REDEBAN 2025'!$B$18,'BASE LIQUIDACION REDEBAN 2025'!$B$17))</f>
        <v>35779.500569199998</v>
      </c>
      <c r="AD1694" s="87">
        <v>0</v>
      </c>
      <c r="AE1694" s="87">
        <f t="shared" si="26"/>
        <v>35779.500569199998</v>
      </c>
    </row>
    <row r="1695" spans="1:31">
      <c r="A1695" s="154" t="s">
        <v>81</v>
      </c>
      <c r="B1695" s="154" t="str">
        <f>VLOOKUP(A1695,'CENTRO DE COSTOS'!A:D,4,FALSE)</f>
        <v>MIGUEL JULIÁN HERNÁNDEZ GUARÍN</v>
      </c>
      <c r="C1695" s="154" t="str">
        <f>VLOOKUP(A1695,'CENTRO DE COSTOS'!A:D,2,FALSE)</f>
        <v>0004-0008</v>
      </c>
      <c r="D1695" s="154">
        <v>54001</v>
      </c>
      <c r="E1695" s="154">
        <v>2634340</v>
      </c>
      <c r="F1695" s="154">
        <v>48385</v>
      </c>
      <c r="G1695" s="154" t="s">
        <v>8049</v>
      </c>
      <c r="H1695" s="154" t="s">
        <v>317</v>
      </c>
      <c r="I1695" s="154" t="s">
        <v>81</v>
      </c>
      <c r="J1695" s="154" t="s">
        <v>14901</v>
      </c>
      <c r="K1695" s="154" t="s">
        <v>159</v>
      </c>
      <c r="L1695" s="154" t="s">
        <v>14902</v>
      </c>
      <c r="M1695" s="155">
        <v>45892.388194444444</v>
      </c>
      <c r="N1695" s="155">
        <v>45894.710416666669</v>
      </c>
      <c r="O1695" s="8"/>
      <c r="P1695" s="154" t="s">
        <v>10063</v>
      </c>
      <c r="Q1695" s="154" t="s">
        <v>10063</v>
      </c>
      <c r="R1695" s="154" t="s">
        <v>2973</v>
      </c>
      <c r="S1695" s="154" t="s">
        <v>2973</v>
      </c>
      <c r="T1695" s="154" t="s">
        <v>8052</v>
      </c>
      <c r="U1695" s="154" t="s">
        <v>9429</v>
      </c>
      <c r="V1695" s="154" t="s">
        <v>14903</v>
      </c>
      <c r="W1695" s="154" t="s">
        <v>2967</v>
      </c>
      <c r="X1695" s="8"/>
      <c r="Y1695" s="154" t="s">
        <v>25</v>
      </c>
      <c r="Z1695" s="154" t="str">
        <f>VLOOKUP(D1695,TIPOLOGIA!A:F,5,0)</f>
        <v>TERRESTRE</v>
      </c>
      <c r="AA1695" s="154" t="s">
        <v>407</v>
      </c>
      <c r="AB1695" s="46">
        <v>1</v>
      </c>
      <c r="AC1695" s="87">
        <f>IF(W1695="SOPORTE_TELEFÓNICO",'BASE LIQUIDACION REDEBAN 2025'!$B$19,IF(AND(W1695="VISITA_TÉCNICA",Y1695="TIPO II"),'BASE LIQUIDACION REDEBAN 2025'!$B$18,'BASE LIQUIDACION REDEBAN 2025'!$B$17))</f>
        <v>35779.500569199998</v>
      </c>
      <c r="AD1695" s="87">
        <v>0</v>
      </c>
      <c r="AE1695" s="87">
        <f t="shared" si="26"/>
        <v>35779.500569199998</v>
      </c>
    </row>
    <row r="1696" spans="1:31">
      <c r="A1696" s="154" t="s">
        <v>92</v>
      </c>
      <c r="B1696" s="154" t="str">
        <f>VLOOKUP(A1696,'CENTRO DE COSTOS'!A:D,4,FALSE)</f>
        <v>KEVIN ALEXIS CORZO BUSTOS</v>
      </c>
      <c r="C1696" s="154" t="str">
        <f>VLOOKUP(A1696,'CENTRO DE COSTOS'!A:D,2,FALSE)</f>
        <v>0004-0007</v>
      </c>
      <c r="D1696" s="154">
        <v>18753</v>
      </c>
      <c r="E1696" s="154">
        <v>2624927</v>
      </c>
      <c r="F1696" s="154">
        <v>53707</v>
      </c>
      <c r="G1696" s="154" t="s">
        <v>8049</v>
      </c>
      <c r="H1696" s="154" t="s">
        <v>157</v>
      </c>
      <c r="I1696" s="154" t="s">
        <v>217</v>
      </c>
      <c r="J1696" s="154" t="s">
        <v>14904</v>
      </c>
      <c r="K1696" s="154" t="s">
        <v>159</v>
      </c>
      <c r="L1696" s="154" t="s">
        <v>14905</v>
      </c>
      <c r="M1696" s="155">
        <v>45890.460416666669</v>
      </c>
      <c r="N1696" s="155">
        <v>45894.711805555555</v>
      </c>
      <c r="O1696" s="8"/>
      <c r="P1696" s="154" t="s">
        <v>10063</v>
      </c>
      <c r="Q1696" s="154" t="s">
        <v>10063</v>
      </c>
      <c r="R1696" s="154" t="s">
        <v>2973</v>
      </c>
      <c r="S1696" s="154" t="s">
        <v>2973</v>
      </c>
      <c r="T1696" s="154" t="s">
        <v>8052</v>
      </c>
      <c r="U1696" s="154" t="s">
        <v>9429</v>
      </c>
      <c r="V1696" s="154" t="s">
        <v>14906</v>
      </c>
      <c r="W1696" s="154" t="s">
        <v>2967</v>
      </c>
      <c r="X1696" s="8"/>
      <c r="Y1696" s="154" t="s">
        <v>180</v>
      </c>
      <c r="Z1696" s="154" t="str">
        <f>VLOOKUP(D1696,TIPOLOGIA!A:F,5,0)</f>
        <v>TERRESTRE / AEREO</v>
      </c>
      <c r="AA1696" s="154" t="s">
        <v>225</v>
      </c>
      <c r="AB1696" s="46">
        <v>1</v>
      </c>
      <c r="AC1696" s="87">
        <f>IF(W1696="SOPORTE_TELEFÓNICO",'BASE LIQUIDACION REDEBAN 2025'!$B$19,IF(AND(W1696="VISITA_TÉCNICA",Y1696="TIPO II"),'BASE LIQUIDACION REDEBAN 2025'!$B$18,'BASE LIQUIDACION REDEBAN 2025'!$B$17))</f>
        <v>35779.500569199998</v>
      </c>
      <c r="AD1696" s="87">
        <v>0</v>
      </c>
      <c r="AE1696" s="87">
        <f t="shared" si="26"/>
        <v>35779.500569199998</v>
      </c>
    </row>
    <row r="1697" spans="1:31">
      <c r="A1697" s="154" t="s">
        <v>81</v>
      </c>
      <c r="B1697" s="154" t="str">
        <f>VLOOKUP(A1697,'CENTRO DE COSTOS'!A:D,4,FALSE)</f>
        <v>MIGUEL JULIÁN HERNÁNDEZ GUARÍN</v>
      </c>
      <c r="C1697" s="154" t="str">
        <f>VLOOKUP(A1697,'CENTRO DE COSTOS'!A:D,2,FALSE)</f>
        <v>0004-0008</v>
      </c>
      <c r="D1697" s="154">
        <v>54405</v>
      </c>
      <c r="E1697" s="154">
        <v>2628327</v>
      </c>
      <c r="F1697" s="154">
        <v>67138</v>
      </c>
      <c r="G1697" s="154" t="s">
        <v>8049</v>
      </c>
      <c r="H1697" s="154" t="s">
        <v>317</v>
      </c>
      <c r="I1697" s="154" t="s">
        <v>546</v>
      </c>
      <c r="J1697" s="154" t="s">
        <v>14907</v>
      </c>
      <c r="K1697" s="154" t="s">
        <v>159</v>
      </c>
      <c r="L1697" s="154" t="s">
        <v>14908</v>
      </c>
      <c r="M1697" s="155">
        <v>45890.749305555553</v>
      </c>
      <c r="N1697" s="155">
        <v>45894.713194444441</v>
      </c>
      <c r="O1697" s="8"/>
      <c r="P1697" s="154" t="s">
        <v>10063</v>
      </c>
      <c r="Q1697" s="154" t="s">
        <v>10063</v>
      </c>
      <c r="R1697" s="154" t="s">
        <v>2973</v>
      </c>
      <c r="S1697" s="154" t="s">
        <v>2973</v>
      </c>
      <c r="T1697" s="154" t="s">
        <v>8052</v>
      </c>
      <c r="U1697" s="154" t="s">
        <v>9429</v>
      </c>
      <c r="V1697" s="154" t="s">
        <v>14892</v>
      </c>
      <c r="W1697" s="154" t="s">
        <v>2967</v>
      </c>
      <c r="X1697" s="8"/>
      <c r="Y1697" s="154" t="s">
        <v>25</v>
      </c>
      <c r="Z1697" s="154" t="str">
        <f>VLOOKUP(D1697,TIPOLOGIA!A:F,5,0)</f>
        <v>TERRESTRE</v>
      </c>
      <c r="AA1697" s="154" t="s">
        <v>407</v>
      </c>
      <c r="AB1697" s="46">
        <v>1</v>
      </c>
      <c r="AC1697" s="87">
        <f>IF(W1697="SOPORTE_TELEFÓNICO",'BASE LIQUIDACION REDEBAN 2025'!$B$19,IF(AND(W1697="VISITA_TÉCNICA",Y1697="TIPO II"),'BASE LIQUIDACION REDEBAN 2025'!$B$18,'BASE LIQUIDACION REDEBAN 2025'!$B$17))</f>
        <v>35779.500569199998</v>
      </c>
      <c r="AD1697" s="87">
        <v>0</v>
      </c>
      <c r="AE1697" s="87">
        <f t="shared" si="26"/>
        <v>35779.500569199998</v>
      </c>
    </row>
    <row r="1698" spans="1:31">
      <c r="A1698" s="154" t="s">
        <v>81</v>
      </c>
      <c r="B1698" s="154" t="str">
        <f>VLOOKUP(A1698,'CENTRO DE COSTOS'!A:D,4,FALSE)</f>
        <v>MIGUEL JULIÁN HERNÁNDEZ GUARÍN</v>
      </c>
      <c r="C1698" s="154" t="str">
        <f>VLOOKUP(A1698,'CENTRO DE COSTOS'!A:D,2,FALSE)</f>
        <v>0004-0008</v>
      </c>
      <c r="D1698" s="154">
        <v>54001</v>
      </c>
      <c r="E1698" s="154">
        <v>2628246</v>
      </c>
      <c r="F1698" s="154">
        <v>69908</v>
      </c>
      <c r="G1698" s="154" t="s">
        <v>8049</v>
      </c>
      <c r="H1698" s="154" t="s">
        <v>317</v>
      </c>
      <c r="I1698" s="154" t="s">
        <v>81</v>
      </c>
      <c r="J1698" s="154" t="s">
        <v>14909</v>
      </c>
      <c r="K1698" s="154" t="s">
        <v>159</v>
      </c>
      <c r="L1698" s="154" t="s">
        <v>14910</v>
      </c>
      <c r="M1698" s="155">
        <v>45891.333333333336</v>
      </c>
      <c r="N1698" s="155">
        <v>45894.719444444447</v>
      </c>
      <c r="O1698" s="8"/>
      <c r="P1698" s="154" t="s">
        <v>10063</v>
      </c>
      <c r="Q1698" s="154" t="s">
        <v>10063</v>
      </c>
      <c r="R1698" s="154" t="s">
        <v>2973</v>
      </c>
      <c r="S1698" s="154" t="s">
        <v>2973</v>
      </c>
      <c r="T1698" s="154" t="s">
        <v>8052</v>
      </c>
      <c r="U1698" s="154" t="s">
        <v>9429</v>
      </c>
      <c r="V1698" s="154" t="s">
        <v>14911</v>
      </c>
      <c r="W1698" s="154" t="s">
        <v>2967</v>
      </c>
      <c r="X1698" s="8"/>
      <c r="Y1698" s="154" t="s">
        <v>25</v>
      </c>
      <c r="Z1698" s="154" t="str">
        <f>VLOOKUP(D1698,TIPOLOGIA!A:F,5,0)</f>
        <v>TERRESTRE</v>
      </c>
      <c r="AA1698" s="154" t="s">
        <v>432</v>
      </c>
      <c r="AB1698" s="46">
        <v>1</v>
      </c>
      <c r="AC1698" s="87">
        <f>IF(W1698="SOPORTE_TELEFÓNICO",'BASE LIQUIDACION REDEBAN 2025'!$B$19,IF(AND(W1698="VISITA_TÉCNICA",Y1698="TIPO II"),'BASE LIQUIDACION REDEBAN 2025'!$B$18,'BASE LIQUIDACION REDEBAN 2025'!$B$17))</f>
        <v>35779.500569199998</v>
      </c>
      <c r="AD1698" s="87">
        <v>0</v>
      </c>
      <c r="AE1698" s="87">
        <f t="shared" si="26"/>
        <v>35779.500569199998</v>
      </c>
    </row>
    <row r="1699" spans="1:31">
      <c r="A1699" s="154" t="s">
        <v>68</v>
      </c>
      <c r="B1699" s="154" t="str">
        <f>VLOOKUP(A1699,'CENTRO DE COSTOS'!A:D,4,FALSE)</f>
        <v>WILLIAM ASDRUBAL ROZO ROZO</v>
      </c>
      <c r="C1699" s="154" t="str">
        <f>VLOOKUP(A1699,'CENTRO DE COSTOS'!A:D,2,FALSE)</f>
        <v>0004-0004</v>
      </c>
      <c r="D1699" s="154">
        <v>25175</v>
      </c>
      <c r="E1699" s="154">
        <v>2629166</v>
      </c>
      <c r="F1699" s="154">
        <v>78315</v>
      </c>
      <c r="G1699" s="154" t="s">
        <v>8049</v>
      </c>
      <c r="H1699" s="154" t="s">
        <v>470</v>
      </c>
      <c r="I1699" s="154" t="s">
        <v>1984</v>
      </c>
      <c r="J1699" s="154" t="s">
        <v>14912</v>
      </c>
      <c r="K1699" s="154" t="s">
        <v>159</v>
      </c>
      <c r="L1699" s="154" t="s">
        <v>14913</v>
      </c>
      <c r="M1699" s="155">
        <v>45891.339583333334</v>
      </c>
      <c r="N1699" s="155">
        <v>45894.72152777778</v>
      </c>
      <c r="O1699" s="8"/>
      <c r="P1699" s="154" t="s">
        <v>10063</v>
      </c>
      <c r="Q1699" s="154" t="s">
        <v>10063</v>
      </c>
      <c r="R1699" s="154" t="s">
        <v>2973</v>
      </c>
      <c r="S1699" s="154" t="s">
        <v>2973</v>
      </c>
      <c r="T1699" s="154" t="s">
        <v>8052</v>
      </c>
      <c r="U1699" s="154" t="s">
        <v>9429</v>
      </c>
      <c r="V1699" s="154" t="s">
        <v>14914</v>
      </c>
      <c r="W1699" s="154" t="s">
        <v>2967</v>
      </c>
      <c r="X1699" s="8"/>
      <c r="Y1699" s="154" t="s">
        <v>28</v>
      </c>
      <c r="Z1699" s="154" t="str">
        <f>VLOOKUP(D1699,TIPOLOGIA!A:F,5,0)</f>
        <v>TERRESTRE</v>
      </c>
      <c r="AA1699" s="154" t="s">
        <v>887</v>
      </c>
      <c r="AB1699" s="46">
        <v>1</v>
      </c>
      <c r="AC1699" s="87">
        <f>IF(W1699="SOPORTE_TELEFÓNICO",'BASE LIQUIDACION REDEBAN 2025'!$B$19,IF(AND(W1699="VISITA_TÉCNICA",Y1699="TIPO II"),'BASE LIQUIDACION REDEBAN 2025'!$B$18,'BASE LIQUIDACION REDEBAN 2025'!$B$17))</f>
        <v>67654.12000000001</v>
      </c>
      <c r="AD1699" s="87">
        <v>0</v>
      </c>
      <c r="AE1699" s="87">
        <f t="shared" si="26"/>
        <v>67654.12000000001</v>
      </c>
    </row>
    <row r="1700" spans="1:31">
      <c r="A1700" s="154" t="s">
        <v>76</v>
      </c>
      <c r="B1700" s="154" t="str">
        <f>VLOOKUP(A1700,'CENTRO DE COSTOS'!A:D,4,FALSE)</f>
        <v>DIEGO FERNANDO HENAO CARDONA</v>
      </c>
      <c r="C1700" s="154" t="str">
        <f>VLOOKUP(A1700,'CENTRO DE COSTOS'!A:D,2,FALSE)</f>
        <v>0004-0003</v>
      </c>
      <c r="D1700" s="154">
        <v>76001</v>
      </c>
      <c r="E1700" s="154">
        <v>2622205</v>
      </c>
      <c r="F1700" s="154">
        <v>60211</v>
      </c>
      <c r="G1700" s="154" t="s">
        <v>8049</v>
      </c>
      <c r="H1700" s="154" t="s">
        <v>227</v>
      </c>
      <c r="I1700" s="154" t="s">
        <v>76</v>
      </c>
      <c r="J1700" s="154" t="s">
        <v>14915</v>
      </c>
      <c r="K1700" s="154" t="s">
        <v>159</v>
      </c>
      <c r="L1700" s="154" t="s">
        <v>14916</v>
      </c>
      <c r="M1700" s="155">
        <v>45890.333333333336</v>
      </c>
      <c r="N1700" s="155">
        <v>45894.722916666666</v>
      </c>
      <c r="O1700" s="8"/>
      <c r="P1700" s="154" t="s">
        <v>10063</v>
      </c>
      <c r="Q1700" s="154" t="s">
        <v>10063</v>
      </c>
      <c r="R1700" s="154" t="s">
        <v>2973</v>
      </c>
      <c r="S1700" s="154" t="s">
        <v>2973</v>
      </c>
      <c r="T1700" s="154" t="s">
        <v>8052</v>
      </c>
      <c r="U1700" s="154" t="s">
        <v>9429</v>
      </c>
      <c r="V1700" s="154" t="s">
        <v>14917</v>
      </c>
      <c r="W1700" s="154" t="s">
        <v>2967</v>
      </c>
      <c r="X1700" s="8"/>
      <c r="Y1700" s="154" t="s">
        <v>25</v>
      </c>
      <c r="Z1700" s="154" t="str">
        <f>VLOOKUP(D1700,TIPOLOGIA!A:F,5,0)</f>
        <v>TERRESTRE</v>
      </c>
      <c r="AA1700" s="154" t="s">
        <v>525</v>
      </c>
      <c r="AB1700" s="46">
        <v>1</v>
      </c>
      <c r="AC1700" s="87">
        <f>IF(W1700="SOPORTE_TELEFÓNICO",'BASE LIQUIDACION REDEBAN 2025'!$B$19,IF(AND(W1700="VISITA_TÉCNICA",Y1700="TIPO II"),'BASE LIQUIDACION REDEBAN 2025'!$B$18,'BASE LIQUIDACION REDEBAN 2025'!$B$17))</f>
        <v>35779.500569199998</v>
      </c>
      <c r="AD1700" s="87">
        <v>0</v>
      </c>
      <c r="AE1700" s="87">
        <f t="shared" si="26"/>
        <v>35779.500569199998</v>
      </c>
    </row>
    <row r="1701" spans="1:31">
      <c r="A1701" s="154" t="s">
        <v>68</v>
      </c>
      <c r="B1701" s="154" t="str">
        <f>VLOOKUP(A1701,'CENTRO DE COSTOS'!A:D,4,FALSE)</f>
        <v>WILLIAM ASDRUBAL ROZO ROZO</v>
      </c>
      <c r="C1701" s="154" t="str">
        <f>VLOOKUP(A1701,'CENTRO DE COSTOS'!A:D,2,FALSE)</f>
        <v>0004-0004</v>
      </c>
      <c r="D1701" s="154">
        <v>25175</v>
      </c>
      <c r="E1701" s="154">
        <v>2633022</v>
      </c>
      <c r="F1701" s="154">
        <v>77131</v>
      </c>
      <c r="G1701" s="154" t="s">
        <v>8049</v>
      </c>
      <c r="H1701" s="154" t="s">
        <v>470</v>
      </c>
      <c r="I1701" s="154" t="s">
        <v>1984</v>
      </c>
      <c r="J1701" s="154" t="s">
        <v>14918</v>
      </c>
      <c r="K1701" s="154" t="s">
        <v>159</v>
      </c>
      <c r="L1701" s="154" t="s">
        <v>14919</v>
      </c>
      <c r="M1701" s="155">
        <v>45891.68472222222</v>
      </c>
      <c r="N1701" s="155">
        <v>45895.321527777778</v>
      </c>
      <c r="O1701" s="8"/>
      <c r="P1701" s="154" t="s">
        <v>10063</v>
      </c>
      <c r="Q1701" s="154" t="s">
        <v>10063</v>
      </c>
      <c r="R1701" s="154" t="s">
        <v>2973</v>
      </c>
      <c r="S1701" s="154" t="s">
        <v>2973</v>
      </c>
      <c r="T1701" s="154" t="s">
        <v>8052</v>
      </c>
      <c r="U1701" s="154" t="s">
        <v>9429</v>
      </c>
      <c r="V1701" s="154" t="s">
        <v>14914</v>
      </c>
      <c r="W1701" s="154" t="s">
        <v>2967</v>
      </c>
      <c r="X1701" s="8"/>
      <c r="Y1701" s="154" t="s">
        <v>28</v>
      </c>
      <c r="Z1701" s="154" t="str">
        <f>VLOOKUP(D1701,TIPOLOGIA!A:F,5,0)</f>
        <v>TERRESTRE</v>
      </c>
      <c r="AA1701" s="154" t="s">
        <v>887</v>
      </c>
      <c r="AB1701" s="46">
        <v>1</v>
      </c>
      <c r="AC1701" s="87">
        <f>IF(W1701="SOPORTE_TELEFÓNICO",'BASE LIQUIDACION REDEBAN 2025'!$B$19,IF(AND(W1701="VISITA_TÉCNICA",Y1701="TIPO II"),'BASE LIQUIDACION REDEBAN 2025'!$B$18,'BASE LIQUIDACION REDEBAN 2025'!$B$17))</f>
        <v>67654.12000000001</v>
      </c>
      <c r="AD1701" s="87">
        <v>0</v>
      </c>
      <c r="AE1701" s="87">
        <f t="shared" si="26"/>
        <v>67654.12000000001</v>
      </c>
    </row>
    <row r="1702" spans="1:31">
      <c r="A1702" s="154" t="s">
        <v>81</v>
      </c>
      <c r="B1702" s="154" t="str">
        <f>VLOOKUP(A1702,'CENTRO DE COSTOS'!A:D,4,FALSE)</f>
        <v>MIGUEL JULIÁN HERNÁNDEZ GUARÍN</v>
      </c>
      <c r="C1702" s="154" t="str">
        <f>VLOOKUP(A1702,'CENTRO DE COSTOS'!A:D,2,FALSE)</f>
        <v>0004-0008</v>
      </c>
      <c r="D1702" s="154">
        <v>54405</v>
      </c>
      <c r="E1702" s="154">
        <v>2628226</v>
      </c>
      <c r="F1702" s="154">
        <v>66520</v>
      </c>
      <c r="G1702" s="154" t="s">
        <v>8049</v>
      </c>
      <c r="H1702" s="154" t="s">
        <v>317</v>
      </c>
      <c r="I1702" s="154" t="s">
        <v>546</v>
      </c>
      <c r="J1702" s="154" t="s">
        <v>14920</v>
      </c>
      <c r="K1702" s="154" t="s">
        <v>159</v>
      </c>
      <c r="L1702" s="154" t="s">
        <v>14921</v>
      </c>
      <c r="M1702" s="155">
        <v>45890.749305555553</v>
      </c>
      <c r="N1702" s="155">
        <v>45895.323611111111</v>
      </c>
      <c r="O1702" s="8"/>
      <c r="P1702" s="154" t="s">
        <v>10063</v>
      </c>
      <c r="Q1702" s="154" t="s">
        <v>10063</v>
      </c>
      <c r="R1702" s="154" t="s">
        <v>2973</v>
      </c>
      <c r="S1702" s="154" t="s">
        <v>2973</v>
      </c>
      <c r="T1702" s="154" t="s">
        <v>8052</v>
      </c>
      <c r="U1702" s="154" t="s">
        <v>9429</v>
      </c>
      <c r="V1702" s="154" t="s">
        <v>14922</v>
      </c>
      <c r="W1702" s="154" t="s">
        <v>2967</v>
      </c>
      <c r="X1702" s="8"/>
      <c r="Y1702" s="154" t="s">
        <v>25</v>
      </c>
      <c r="Z1702" s="154" t="str">
        <f>VLOOKUP(D1702,TIPOLOGIA!A:F,5,0)</f>
        <v>TERRESTRE</v>
      </c>
      <c r="AA1702" s="154" t="s">
        <v>407</v>
      </c>
      <c r="AB1702" s="46">
        <v>1</v>
      </c>
      <c r="AC1702" s="87">
        <f>IF(W1702="SOPORTE_TELEFÓNICO",'BASE LIQUIDACION REDEBAN 2025'!$B$19,IF(AND(W1702="VISITA_TÉCNICA",Y1702="TIPO II"),'BASE LIQUIDACION REDEBAN 2025'!$B$18,'BASE LIQUIDACION REDEBAN 2025'!$B$17))</f>
        <v>35779.500569199998</v>
      </c>
      <c r="AD1702" s="87">
        <v>0</v>
      </c>
      <c r="AE1702" s="87">
        <f t="shared" si="26"/>
        <v>35779.500569199998</v>
      </c>
    </row>
    <row r="1703" spans="1:31">
      <c r="A1703" s="154" t="s">
        <v>99</v>
      </c>
      <c r="B1703" s="154" t="str">
        <f>VLOOKUP(A1703,'CENTRO DE COSTOS'!A:D,4,FALSE)</f>
        <v>JOSE MAURICIO HERNANDEZ ROJAS</v>
      </c>
      <c r="C1703" s="154" t="str">
        <f>VLOOKUP(A1703,'CENTRO DE COSTOS'!A:D,2,FALSE)</f>
        <v>0004-0001</v>
      </c>
      <c r="D1703" s="154">
        <v>20011</v>
      </c>
      <c r="E1703" s="154">
        <v>2612539</v>
      </c>
      <c r="F1703" s="154">
        <v>79838</v>
      </c>
      <c r="G1703" s="154" t="s">
        <v>8049</v>
      </c>
      <c r="H1703" s="154" t="s">
        <v>440</v>
      </c>
      <c r="I1703" s="154" t="s">
        <v>441</v>
      </c>
      <c r="J1703" s="154" t="s">
        <v>14923</v>
      </c>
      <c r="K1703" s="154" t="s">
        <v>159</v>
      </c>
      <c r="L1703" s="154" t="s">
        <v>14924</v>
      </c>
      <c r="M1703" s="155">
        <v>45888.506249999999</v>
      </c>
      <c r="N1703" s="155">
        <v>45895.340277777781</v>
      </c>
      <c r="O1703" s="8"/>
      <c r="P1703" s="154" t="s">
        <v>10063</v>
      </c>
      <c r="Q1703" s="154" t="s">
        <v>10063</v>
      </c>
      <c r="R1703" s="154" t="s">
        <v>2973</v>
      </c>
      <c r="S1703" s="154" t="s">
        <v>2973</v>
      </c>
      <c r="T1703" s="154" t="s">
        <v>8052</v>
      </c>
      <c r="U1703" s="154" t="s">
        <v>9429</v>
      </c>
      <c r="V1703" s="154" t="s">
        <v>14925</v>
      </c>
      <c r="W1703" s="154" t="s">
        <v>10144</v>
      </c>
      <c r="X1703" s="8"/>
      <c r="Y1703" s="154" t="s">
        <v>32</v>
      </c>
      <c r="Z1703" s="154" t="str">
        <f>VLOOKUP(D1703,TIPOLOGIA!A:F,5,0)</f>
        <v>TERRESTRE</v>
      </c>
      <c r="AA1703" s="154"/>
      <c r="AB1703" s="46">
        <v>0</v>
      </c>
      <c r="AC1703" s="87">
        <f>IF(W1703="SOPORTE_TELEFÓNICO",'BASE LIQUIDACION REDEBAN 2025'!$B$19,IF(AND(W1703="VISITA_TÉCNICA",Y1703="TIPO II"),'BASE LIQUIDACION REDEBAN 2025'!$B$18,'BASE LIQUIDACION REDEBAN 2025'!$B$17))</f>
        <v>35779.500569199998</v>
      </c>
      <c r="AD1703" s="87">
        <v>0</v>
      </c>
      <c r="AE1703" s="87">
        <f t="shared" si="26"/>
        <v>35779.500569199998</v>
      </c>
    </row>
    <row r="1704" spans="1:31">
      <c r="A1704" s="154" t="s">
        <v>90</v>
      </c>
      <c r="B1704" s="154" t="str">
        <f>VLOOKUP(A1704,'CENTRO DE COSTOS'!A:D,4,FALSE)</f>
        <v>JUAN SEBASTIÁN RÍOS CASTRILLÓN</v>
      </c>
      <c r="C1704" s="154" t="str">
        <f>VLOOKUP(A1704,'CENTRO DE COSTOS'!A:D,2,FALSE)</f>
        <v>0004-0005</v>
      </c>
      <c r="D1704" s="154">
        <v>5591</v>
      </c>
      <c r="E1704" s="154">
        <v>2612495</v>
      </c>
      <c r="F1704" s="154">
        <v>68666</v>
      </c>
      <c r="G1704" s="154" t="s">
        <v>8049</v>
      </c>
      <c r="H1704" s="154" t="s">
        <v>197</v>
      </c>
      <c r="I1704" s="154" t="s">
        <v>1416</v>
      </c>
      <c r="J1704" s="154" t="s">
        <v>14926</v>
      </c>
      <c r="K1704" s="154" t="s">
        <v>159</v>
      </c>
      <c r="L1704" s="154" t="s">
        <v>14927</v>
      </c>
      <c r="M1704" s="155">
        <v>45888.513888888891</v>
      </c>
      <c r="N1704" s="155">
        <v>45895.34097222222</v>
      </c>
      <c r="O1704" s="8"/>
      <c r="P1704" s="154" t="s">
        <v>10063</v>
      </c>
      <c r="Q1704" s="154" t="s">
        <v>10063</v>
      </c>
      <c r="R1704" s="154" t="s">
        <v>2973</v>
      </c>
      <c r="S1704" s="154" t="s">
        <v>2973</v>
      </c>
      <c r="T1704" s="154" t="s">
        <v>8052</v>
      </c>
      <c r="U1704" s="154" t="s">
        <v>9429</v>
      </c>
      <c r="V1704" s="154" t="s">
        <v>14928</v>
      </c>
      <c r="W1704" s="154" t="s">
        <v>10144</v>
      </c>
      <c r="X1704" s="8"/>
      <c r="Y1704" s="154" t="s">
        <v>32</v>
      </c>
      <c r="Z1704" s="154" t="str">
        <f>VLOOKUP(D1704,TIPOLOGIA!A:F,5,0)</f>
        <v>TERRESTRE</v>
      </c>
      <c r="AA1704" s="154"/>
      <c r="AB1704" s="46">
        <v>0</v>
      </c>
      <c r="AC1704" s="87">
        <f>IF(W1704="SOPORTE_TELEFÓNICO",'BASE LIQUIDACION REDEBAN 2025'!$B$19,IF(AND(W1704="VISITA_TÉCNICA",Y1704="TIPO II"),'BASE LIQUIDACION REDEBAN 2025'!$B$18,'BASE LIQUIDACION REDEBAN 2025'!$B$17))</f>
        <v>35779.500569199998</v>
      </c>
      <c r="AD1704" s="87">
        <v>0</v>
      </c>
      <c r="AE1704" s="87">
        <f t="shared" si="26"/>
        <v>35779.500569199998</v>
      </c>
    </row>
    <row r="1705" spans="1:31">
      <c r="A1705" s="154" t="s">
        <v>90</v>
      </c>
      <c r="B1705" s="154" t="str">
        <f>VLOOKUP(A1705,'CENTRO DE COSTOS'!A:D,4,FALSE)</f>
        <v>JUAN SEBASTIÁN RÍOS CASTRILLÓN</v>
      </c>
      <c r="C1705" s="154" t="str">
        <f>VLOOKUP(A1705,'CENTRO DE COSTOS'!A:D,2,FALSE)</f>
        <v>0004-0005</v>
      </c>
      <c r="D1705" s="154">
        <v>5670</v>
      </c>
      <c r="E1705" s="154">
        <v>2617042</v>
      </c>
      <c r="F1705" s="154">
        <v>37080</v>
      </c>
      <c r="G1705" s="154" t="s">
        <v>8049</v>
      </c>
      <c r="H1705" s="154" t="s">
        <v>197</v>
      </c>
      <c r="I1705" s="154" t="s">
        <v>8907</v>
      </c>
      <c r="J1705" s="154" t="s">
        <v>14929</v>
      </c>
      <c r="K1705" s="154" t="s">
        <v>159</v>
      </c>
      <c r="L1705" s="154" t="s">
        <v>14930</v>
      </c>
      <c r="M1705" s="155">
        <v>45889.38958333333</v>
      </c>
      <c r="N1705" s="155">
        <v>45895.341666666667</v>
      </c>
      <c r="O1705" s="8"/>
      <c r="P1705" s="154" t="s">
        <v>10063</v>
      </c>
      <c r="Q1705" s="154" t="s">
        <v>10063</v>
      </c>
      <c r="R1705" s="154" t="s">
        <v>200</v>
      </c>
      <c r="S1705" s="154" t="s">
        <v>201</v>
      </c>
      <c r="T1705" s="154" t="s">
        <v>8052</v>
      </c>
      <c r="U1705" s="154" t="s">
        <v>9429</v>
      </c>
      <c r="V1705" s="154" t="s">
        <v>14931</v>
      </c>
      <c r="W1705" s="154" t="s">
        <v>10144</v>
      </c>
      <c r="X1705" s="8"/>
      <c r="Y1705" s="154" t="s">
        <v>30</v>
      </c>
      <c r="Z1705" s="154" t="str">
        <f>VLOOKUP(D1705,TIPOLOGIA!A:F,5,0)</f>
        <v>TERRESTRE</v>
      </c>
      <c r="AA1705" s="154"/>
      <c r="AB1705" s="46">
        <v>0</v>
      </c>
      <c r="AC1705" s="87">
        <f>IF(W1705="SOPORTE_TELEFÓNICO",'BASE LIQUIDACION REDEBAN 2025'!$B$19,IF(AND(W1705="VISITA_TÉCNICA",Y1705="TIPO II"),'BASE LIQUIDACION REDEBAN 2025'!$B$18,'BASE LIQUIDACION REDEBAN 2025'!$B$17))</f>
        <v>35779.500569199998</v>
      </c>
      <c r="AD1705" s="87">
        <v>0</v>
      </c>
      <c r="AE1705" s="87">
        <f t="shared" si="26"/>
        <v>35779.500569199998</v>
      </c>
    </row>
    <row r="1706" spans="1:31">
      <c r="A1706" s="154" t="s">
        <v>99</v>
      </c>
      <c r="B1706" s="154" t="str">
        <f>VLOOKUP(A1706,'CENTRO DE COSTOS'!A:D,4,FALSE)</f>
        <v>JOSE MAURICIO HERNANDEZ ROJAS</v>
      </c>
      <c r="C1706" s="154" t="str">
        <f>VLOOKUP(A1706,'CENTRO DE COSTOS'!A:D,2,FALSE)</f>
        <v>0004-0001</v>
      </c>
      <c r="D1706" s="154">
        <v>20011</v>
      </c>
      <c r="E1706" s="154">
        <v>2617810</v>
      </c>
      <c r="F1706" s="154">
        <v>10865</v>
      </c>
      <c r="G1706" s="154" t="s">
        <v>8049</v>
      </c>
      <c r="H1706" s="154" t="s">
        <v>440</v>
      </c>
      <c r="I1706" s="154" t="s">
        <v>441</v>
      </c>
      <c r="J1706" s="154" t="s">
        <v>14932</v>
      </c>
      <c r="K1706" s="154" t="s">
        <v>159</v>
      </c>
      <c r="L1706" s="154" t="s">
        <v>14933</v>
      </c>
      <c r="M1706" s="155">
        <v>45889.426388888889</v>
      </c>
      <c r="N1706" s="155">
        <v>45895.342361111114</v>
      </c>
      <c r="O1706" s="8"/>
      <c r="P1706" s="154" t="s">
        <v>10063</v>
      </c>
      <c r="Q1706" s="154" t="s">
        <v>10063</v>
      </c>
      <c r="R1706" s="154" t="s">
        <v>2973</v>
      </c>
      <c r="S1706" s="154" t="s">
        <v>2973</v>
      </c>
      <c r="T1706" s="154" t="s">
        <v>8052</v>
      </c>
      <c r="U1706" s="154" t="s">
        <v>9429</v>
      </c>
      <c r="V1706" s="154" t="s">
        <v>14934</v>
      </c>
      <c r="W1706" s="154" t="s">
        <v>10144</v>
      </c>
      <c r="X1706" s="8"/>
      <c r="Y1706" s="154" t="s">
        <v>32</v>
      </c>
      <c r="Z1706" s="154" t="str">
        <f>VLOOKUP(D1706,TIPOLOGIA!A:F,5,0)</f>
        <v>TERRESTRE</v>
      </c>
      <c r="AA1706" s="154"/>
      <c r="AB1706" s="46">
        <v>0</v>
      </c>
      <c r="AC1706" s="87">
        <f>IF(W1706="SOPORTE_TELEFÓNICO",'BASE LIQUIDACION REDEBAN 2025'!$B$19,IF(AND(W1706="VISITA_TÉCNICA",Y1706="TIPO II"),'BASE LIQUIDACION REDEBAN 2025'!$B$18,'BASE LIQUIDACION REDEBAN 2025'!$B$17))</f>
        <v>35779.500569199998</v>
      </c>
      <c r="AD1706" s="87">
        <v>0</v>
      </c>
      <c r="AE1706" s="87">
        <f t="shared" si="26"/>
        <v>35779.500569199998</v>
      </c>
    </row>
    <row r="1707" spans="1:31">
      <c r="A1707" s="154" t="s">
        <v>81</v>
      </c>
      <c r="B1707" s="154" t="str">
        <f>VLOOKUP(A1707,'CENTRO DE COSTOS'!A:D,4,FALSE)</f>
        <v>MIGUEL JULIÁN HERNÁNDEZ GUARÍN</v>
      </c>
      <c r="C1707" s="154" t="str">
        <f>VLOOKUP(A1707,'CENTRO DE COSTOS'!A:D,2,FALSE)</f>
        <v>0004-0008</v>
      </c>
      <c r="D1707" s="154">
        <v>54498</v>
      </c>
      <c r="E1707" s="154">
        <v>2617641</v>
      </c>
      <c r="F1707" s="154">
        <v>42524</v>
      </c>
      <c r="G1707" s="154" t="s">
        <v>8049</v>
      </c>
      <c r="H1707" s="154" t="s">
        <v>317</v>
      </c>
      <c r="I1707" s="154" t="s">
        <v>318</v>
      </c>
      <c r="J1707" s="154" t="s">
        <v>13423</v>
      </c>
      <c r="K1707" s="154" t="s">
        <v>159</v>
      </c>
      <c r="L1707" s="154" t="s">
        <v>14935</v>
      </c>
      <c r="M1707" s="155">
        <v>45889.418749999997</v>
      </c>
      <c r="N1707" s="155">
        <v>45895.342361111114</v>
      </c>
      <c r="O1707" s="8"/>
      <c r="P1707" s="154" t="s">
        <v>10063</v>
      </c>
      <c r="Q1707" s="154" t="s">
        <v>10063</v>
      </c>
      <c r="R1707" s="154" t="s">
        <v>2973</v>
      </c>
      <c r="S1707" s="154" t="s">
        <v>2973</v>
      </c>
      <c r="T1707" s="154" t="s">
        <v>8052</v>
      </c>
      <c r="U1707" s="154" t="s">
        <v>9429</v>
      </c>
      <c r="V1707" s="154" t="s">
        <v>14936</v>
      </c>
      <c r="W1707" s="154" t="s">
        <v>10144</v>
      </c>
      <c r="X1707" s="8"/>
      <c r="Y1707" s="154" t="s">
        <v>32</v>
      </c>
      <c r="Z1707" s="154" t="str">
        <f>VLOOKUP(D1707,TIPOLOGIA!A:F,5,0)</f>
        <v>TERRESTRE</v>
      </c>
      <c r="AA1707" s="154"/>
      <c r="AB1707" s="46">
        <v>0</v>
      </c>
      <c r="AC1707" s="87">
        <f>IF(W1707="SOPORTE_TELEFÓNICO",'BASE LIQUIDACION REDEBAN 2025'!$B$19,IF(AND(W1707="VISITA_TÉCNICA",Y1707="TIPO II"),'BASE LIQUIDACION REDEBAN 2025'!$B$18,'BASE LIQUIDACION REDEBAN 2025'!$B$17))</f>
        <v>35779.500569199998</v>
      </c>
      <c r="AD1707" s="87">
        <v>0</v>
      </c>
      <c r="AE1707" s="87">
        <f t="shared" si="26"/>
        <v>35779.500569199998</v>
      </c>
    </row>
    <row r="1708" spans="1:31">
      <c r="A1708" s="154" t="s">
        <v>72</v>
      </c>
      <c r="B1708" s="154" t="str">
        <f>VLOOKUP(A1708,'CENTRO DE COSTOS'!A:D,4,FALSE)</f>
        <v>MIGUEL JULIÁN HERNÁNDEZ GUARÍN</v>
      </c>
      <c r="C1708" s="154" t="str">
        <f>VLOOKUP(A1708,'CENTRO DE COSTOS'!A:D,2,FALSE)</f>
        <v>0004-0008</v>
      </c>
      <c r="D1708" s="154">
        <v>68217</v>
      </c>
      <c r="E1708" s="154">
        <v>2617964</v>
      </c>
      <c r="F1708" s="154">
        <v>44212</v>
      </c>
      <c r="G1708" s="154" t="s">
        <v>8049</v>
      </c>
      <c r="H1708" s="154" t="s">
        <v>820</v>
      </c>
      <c r="I1708" s="154" t="s">
        <v>14937</v>
      </c>
      <c r="J1708" s="154" t="s">
        <v>14938</v>
      </c>
      <c r="K1708" s="154" t="s">
        <v>159</v>
      </c>
      <c r="L1708" s="154" t="s">
        <v>14939</v>
      </c>
      <c r="M1708" s="155">
        <v>45889.438888888886</v>
      </c>
      <c r="N1708" s="155">
        <v>45895.343055555553</v>
      </c>
      <c r="O1708" s="8"/>
      <c r="P1708" s="154" t="s">
        <v>10063</v>
      </c>
      <c r="Q1708" s="154" t="s">
        <v>10063</v>
      </c>
      <c r="R1708" s="154" t="s">
        <v>200</v>
      </c>
      <c r="S1708" s="154" t="s">
        <v>201</v>
      </c>
      <c r="T1708" s="154" t="s">
        <v>8052</v>
      </c>
      <c r="U1708" s="154" t="s">
        <v>9429</v>
      </c>
      <c r="V1708" s="154" t="s">
        <v>14940</v>
      </c>
      <c r="W1708" s="154" t="s">
        <v>10144</v>
      </c>
      <c r="X1708" s="8"/>
      <c r="Y1708" s="154" t="s">
        <v>32</v>
      </c>
      <c r="Z1708" s="154" t="str">
        <f>VLOOKUP(D1708,TIPOLOGIA!A:F,5,0)</f>
        <v>TERRESTRE</v>
      </c>
      <c r="AA1708" s="154"/>
      <c r="AB1708" s="46">
        <v>0</v>
      </c>
      <c r="AC1708" s="87">
        <f>IF(W1708="SOPORTE_TELEFÓNICO",'BASE LIQUIDACION REDEBAN 2025'!$B$19,IF(AND(W1708="VISITA_TÉCNICA",Y1708="TIPO II"),'BASE LIQUIDACION REDEBAN 2025'!$B$18,'BASE LIQUIDACION REDEBAN 2025'!$B$17))</f>
        <v>35779.500569199998</v>
      </c>
      <c r="AD1708" s="87">
        <v>0</v>
      </c>
      <c r="AE1708" s="87">
        <f t="shared" si="26"/>
        <v>35779.500569199998</v>
      </c>
    </row>
    <row r="1709" spans="1:31">
      <c r="A1709" s="154" t="s">
        <v>90</v>
      </c>
      <c r="B1709" s="154" t="str">
        <f>VLOOKUP(A1709,'CENTRO DE COSTOS'!A:D,4,FALSE)</f>
        <v>JUAN SEBASTIÁN RÍOS CASTRILLÓN</v>
      </c>
      <c r="C1709" s="154" t="str">
        <f>VLOOKUP(A1709,'CENTRO DE COSTOS'!A:D,2,FALSE)</f>
        <v>0004-0005</v>
      </c>
      <c r="D1709" s="154">
        <v>5266</v>
      </c>
      <c r="E1709" s="154">
        <v>2611125</v>
      </c>
      <c r="F1709" s="154">
        <v>45383</v>
      </c>
      <c r="G1709" s="154" t="s">
        <v>8049</v>
      </c>
      <c r="H1709" s="154" t="s">
        <v>197</v>
      </c>
      <c r="I1709" s="154" t="s">
        <v>5526</v>
      </c>
      <c r="J1709" s="154" t="s">
        <v>14941</v>
      </c>
      <c r="K1709" s="154" t="s">
        <v>159</v>
      </c>
      <c r="L1709" s="154" t="s">
        <v>14942</v>
      </c>
      <c r="M1709" s="155">
        <v>45888.42083333333</v>
      </c>
      <c r="N1709" s="155">
        <v>45895.388888888891</v>
      </c>
      <c r="O1709" s="8"/>
      <c r="P1709" s="154" t="s">
        <v>10063</v>
      </c>
      <c r="Q1709" s="154" t="s">
        <v>10063</v>
      </c>
      <c r="R1709" s="154" t="s">
        <v>200</v>
      </c>
      <c r="S1709" s="154" t="s">
        <v>739</v>
      </c>
      <c r="T1709" s="154" t="s">
        <v>8052</v>
      </c>
      <c r="U1709" s="154" t="s">
        <v>9429</v>
      </c>
      <c r="V1709" s="154" t="s">
        <v>14943</v>
      </c>
      <c r="W1709" s="154" t="s">
        <v>2967</v>
      </c>
      <c r="X1709" s="8"/>
      <c r="Y1709" s="154" t="s">
        <v>25</v>
      </c>
      <c r="Z1709" s="154" t="str">
        <f>VLOOKUP(D1709,TIPOLOGIA!A:F,5,0)</f>
        <v>TERRESTRE</v>
      </c>
      <c r="AA1709" s="154" t="s">
        <v>4460</v>
      </c>
      <c r="AB1709" s="46">
        <v>1</v>
      </c>
      <c r="AC1709" s="87">
        <f>IF(W1709="SOPORTE_TELEFÓNICO",'BASE LIQUIDACION REDEBAN 2025'!$B$19,IF(AND(W1709="VISITA_TÉCNICA",Y1709="TIPO II"),'BASE LIQUIDACION REDEBAN 2025'!$B$18,'BASE LIQUIDACION REDEBAN 2025'!$B$17))</f>
        <v>35779.500569199998</v>
      </c>
      <c r="AD1709" s="87">
        <v>0</v>
      </c>
      <c r="AE1709" s="87">
        <f t="shared" si="26"/>
        <v>35779.500569199998</v>
      </c>
    </row>
    <row r="1710" spans="1:31">
      <c r="A1710" s="154" t="s">
        <v>90</v>
      </c>
      <c r="B1710" s="154" t="str">
        <f>VLOOKUP(A1710,'CENTRO DE COSTOS'!A:D,4,FALSE)</f>
        <v>JUAN SEBASTIÁN RÍOS CASTRILLÓN</v>
      </c>
      <c r="C1710" s="154" t="str">
        <f>VLOOKUP(A1710,'CENTRO DE COSTOS'!A:D,2,FALSE)</f>
        <v>0004-0005</v>
      </c>
      <c r="D1710" s="154">
        <v>5001</v>
      </c>
      <c r="E1710" s="154">
        <v>2611143</v>
      </c>
      <c r="F1710" s="154">
        <v>80636</v>
      </c>
      <c r="G1710" s="154" t="s">
        <v>8049</v>
      </c>
      <c r="H1710" s="154" t="s">
        <v>197</v>
      </c>
      <c r="I1710" s="154" t="s">
        <v>90</v>
      </c>
      <c r="J1710" s="154" t="s">
        <v>4922</v>
      </c>
      <c r="K1710" s="154" t="s">
        <v>159</v>
      </c>
      <c r="L1710" s="154" t="s">
        <v>14944</v>
      </c>
      <c r="M1710" s="155">
        <v>45888.423611111109</v>
      </c>
      <c r="N1710" s="155">
        <v>45895.38958333333</v>
      </c>
      <c r="O1710" s="8"/>
      <c r="P1710" s="154" t="s">
        <v>10063</v>
      </c>
      <c r="Q1710" s="154" t="s">
        <v>10063</v>
      </c>
      <c r="R1710" s="154" t="s">
        <v>2973</v>
      </c>
      <c r="S1710" s="154" t="s">
        <v>2973</v>
      </c>
      <c r="T1710" s="154" t="s">
        <v>8052</v>
      </c>
      <c r="U1710" s="154" t="s">
        <v>9429</v>
      </c>
      <c r="V1710" s="154" t="s">
        <v>14945</v>
      </c>
      <c r="W1710" s="154" t="s">
        <v>2967</v>
      </c>
      <c r="X1710" s="8"/>
      <c r="Y1710" s="154" t="s">
        <v>25</v>
      </c>
      <c r="Z1710" s="154" t="str">
        <f>VLOOKUP(D1710,TIPOLOGIA!A:F,5,0)</f>
        <v>TERRESTRE</v>
      </c>
      <c r="AA1710" s="154" t="s">
        <v>4460</v>
      </c>
      <c r="AB1710" s="46">
        <v>1</v>
      </c>
      <c r="AC1710" s="87">
        <f>IF(W1710="SOPORTE_TELEFÓNICO",'BASE LIQUIDACION REDEBAN 2025'!$B$19,IF(AND(W1710="VISITA_TÉCNICA",Y1710="TIPO II"),'BASE LIQUIDACION REDEBAN 2025'!$B$18,'BASE LIQUIDACION REDEBAN 2025'!$B$17))</f>
        <v>35779.500569199998</v>
      </c>
      <c r="AD1710" s="87">
        <v>0</v>
      </c>
      <c r="AE1710" s="87">
        <f t="shared" si="26"/>
        <v>35779.500569199998</v>
      </c>
    </row>
    <row r="1711" spans="1:31">
      <c r="A1711" s="154" t="s">
        <v>90</v>
      </c>
      <c r="B1711" s="154" t="str">
        <f>VLOOKUP(A1711,'CENTRO DE COSTOS'!A:D,4,FALSE)</f>
        <v>JUAN SEBASTIÁN RÍOS CASTRILLÓN</v>
      </c>
      <c r="C1711" s="154" t="str">
        <f>VLOOKUP(A1711,'CENTRO DE COSTOS'!A:D,2,FALSE)</f>
        <v>0004-0005</v>
      </c>
      <c r="D1711" s="154">
        <v>5212</v>
      </c>
      <c r="E1711" s="154">
        <v>2611567</v>
      </c>
      <c r="F1711" s="154">
        <v>79184</v>
      </c>
      <c r="G1711" s="154" t="s">
        <v>8049</v>
      </c>
      <c r="H1711" s="154" t="s">
        <v>197</v>
      </c>
      <c r="I1711" s="154" t="s">
        <v>2726</v>
      </c>
      <c r="J1711" s="154" t="s">
        <v>6015</v>
      </c>
      <c r="K1711" s="154" t="s">
        <v>159</v>
      </c>
      <c r="L1711" s="154" t="s">
        <v>14946</v>
      </c>
      <c r="M1711" s="155">
        <v>45888.45</v>
      </c>
      <c r="N1711" s="155">
        <v>45895.390277777777</v>
      </c>
      <c r="O1711" s="8"/>
      <c r="P1711" s="154" t="s">
        <v>10063</v>
      </c>
      <c r="Q1711" s="154" t="s">
        <v>10063</v>
      </c>
      <c r="R1711" s="154" t="s">
        <v>2973</v>
      </c>
      <c r="S1711" s="154" t="s">
        <v>2973</v>
      </c>
      <c r="T1711" s="154" t="s">
        <v>8052</v>
      </c>
      <c r="U1711" s="154" t="s">
        <v>9429</v>
      </c>
      <c r="V1711" s="154" t="s">
        <v>14945</v>
      </c>
      <c r="W1711" s="154" t="s">
        <v>2967</v>
      </c>
      <c r="X1711" s="8"/>
      <c r="Y1711" s="154" t="s">
        <v>25</v>
      </c>
      <c r="Z1711" s="154" t="str">
        <f>VLOOKUP(D1711,TIPOLOGIA!A:F,5,0)</f>
        <v>TERRESTRE</v>
      </c>
      <c r="AA1711" s="154" t="s">
        <v>4460</v>
      </c>
      <c r="AB1711" s="46">
        <v>1</v>
      </c>
      <c r="AC1711" s="87">
        <f>IF(W1711="SOPORTE_TELEFÓNICO",'BASE LIQUIDACION REDEBAN 2025'!$B$19,IF(AND(W1711="VISITA_TÉCNICA",Y1711="TIPO II"),'BASE LIQUIDACION REDEBAN 2025'!$B$18,'BASE LIQUIDACION REDEBAN 2025'!$B$17))</f>
        <v>35779.500569199998</v>
      </c>
      <c r="AD1711" s="87">
        <v>0</v>
      </c>
      <c r="AE1711" s="87">
        <f t="shared" si="26"/>
        <v>35779.500569199998</v>
      </c>
    </row>
    <row r="1712" spans="1:31">
      <c r="A1712" s="154" t="s">
        <v>90</v>
      </c>
      <c r="B1712" s="154" t="str">
        <f>VLOOKUP(A1712,'CENTRO DE COSTOS'!A:D,4,FALSE)</f>
        <v>JUAN SEBASTIÁN RÍOS CASTRILLÓN</v>
      </c>
      <c r="C1712" s="154" t="str">
        <f>VLOOKUP(A1712,'CENTRO DE COSTOS'!A:D,2,FALSE)</f>
        <v>0004-0005</v>
      </c>
      <c r="D1712" s="154">
        <v>5088</v>
      </c>
      <c r="E1712" s="154">
        <v>2612068</v>
      </c>
      <c r="F1712" s="154">
        <v>45042</v>
      </c>
      <c r="G1712" s="154" t="s">
        <v>8049</v>
      </c>
      <c r="H1712" s="154" t="s">
        <v>197</v>
      </c>
      <c r="I1712" s="154" t="s">
        <v>211</v>
      </c>
      <c r="J1712" s="154" t="s">
        <v>14947</v>
      </c>
      <c r="K1712" s="154" t="s">
        <v>159</v>
      </c>
      <c r="L1712" s="154" t="s">
        <v>14948</v>
      </c>
      <c r="M1712" s="155">
        <v>45888.481944444444</v>
      </c>
      <c r="N1712" s="155">
        <v>45895.393750000003</v>
      </c>
      <c r="O1712" s="8"/>
      <c r="P1712" s="154" t="s">
        <v>10063</v>
      </c>
      <c r="Q1712" s="154" t="s">
        <v>10063</v>
      </c>
      <c r="R1712" s="154" t="s">
        <v>200</v>
      </c>
      <c r="S1712" s="154" t="s">
        <v>201</v>
      </c>
      <c r="T1712" s="154" t="s">
        <v>8052</v>
      </c>
      <c r="U1712" s="154" t="s">
        <v>9429</v>
      </c>
      <c r="V1712" s="154" t="s">
        <v>14949</v>
      </c>
      <c r="W1712" s="154" t="s">
        <v>2967</v>
      </c>
      <c r="X1712" s="8"/>
      <c r="Y1712" s="154" t="s">
        <v>25</v>
      </c>
      <c r="Z1712" s="154" t="str">
        <f>VLOOKUP(D1712,TIPOLOGIA!A:F,5,0)</f>
        <v>TERRESTRE</v>
      </c>
      <c r="AA1712" s="154" t="s">
        <v>4460</v>
      </c>
      <c r="AB1712" s="46">
        <v>1</v>
      </c>
      <c r="AC1712" s="87">
        <f>IF(W1712="SOPORTE_TELEFÓNICO",'BASE LIQUIDACION REDEBAN 2025'!$B$19,IF(AND(W1712="VISITA_TÉCNICA",Y1712="TIPO II"),'BASE LIQUIDACION REDEBAN 2025'!$B$18,'BASE LIQUIDACION REDEBAN 2025'!$B$17))</f>
        <v>35779.500569199998</v>
      </c>
      <c r="AD1712" s="87">
        <v>0</v>
      </c>
      <c r="AE1712" s="87">
        <f t="shared" si="26"/>
        <v>35779.500569199998</v>
      </c>
    </row>
    <row r="1713" spans="1:31">
      <c r="A1713" s="154" t="s">
        <v>90</v>
      </c>
      <c r="B1713" s="154" t="str">
        <f>VLOOKUP(A1713,'CENTRO DE COSTOS'!A:D,4,FALSE)</f>
        <v>JUAN SEBASTIÁN RÍOS CASTRILLÓN</v>
      </c>
      <c r="C1713" s="154" t="str">
        <f>VLOOKUP(A1713,'CENTRO DE COSTOS'!A:D,2,FALSE)</f>
        <v>0004-0005</v>
      </c>
      <c r="D1713" s="154">
        <v>5088</v>
      </c>
      <c r="E1713" s="154">
        <v>2612472</v>
      </c>
      <c r="F1713" s="154">
        <v>47093</v>
      </c>
      <c r="G1713" s="154" t="s">
        <v>8049</v>
      </c>
      <c r="H1713" s="154" t="s">
        <v>197</v>
      </c>
      <c r="I1713" s="154" t="s">
        <v>211</v>
      </c>
      <c r="J1713" s="154" t="s">
        <v>14950</v>
      </c>
      <c r="K1713" s="154" t="s">
        <v>159</v>
      </c>
      <c r="L1713" s="154" t="s">
        <v>14951</v>
      </c>
      <c r="M1713" s="155">
        <v>45888.504166666666</v>
      </c>
      <c r="N1713" s="155">
        <v>45895.394444444442</v>
      </c>
      <c r="O1713" s="8"/>
      <c r="P1713" s="154" t="s">
        <v>10063</v>
      </c>
      <c r="Q1713" s="154" t="s">
        <v>10063</v>
      </c>
      <c r="R1713" s="154" t="s">
        <v>2973</v>
      </c>
      <c r="S1713" s="154" t="s">
        <v>2973</v>
      </c>
      <c r="T1713" s="154" t="s">
        <v>8052</v>
      </c>
      <c r="U1713" s="154" t="s">
        <v>9429</v>
      </c>
      <c r="V1713" s="154" t="s">
        <v>14952</v>
      </c>
      <c r="W1713" s="154" t="s">
        <v>2967</v>
      </c>
      <c r="X1713" s="8"/>
      <c r="Y1713" s="154" t="s">
        <v>25</v>
      </c>
      <c r="Z1713" s="154" t="str">
        <f>VLOOKUP(D1713,TIPOLOGIA!A:F,5,0)</f>
        <v>TERRESTRE</v>
      </c>
      <c r="AA1713" s="154" t="s">
        <v>4460</v>
      </c>
      <c r="AB1713" s="46">
        <v>1</v>
      </c>
      <c r="AC1713" s="87">
        <f>IF(W1713="SOPORTE_TELEFÓNICO",'BASE LIQUIDACION REDEBAN 2025'!$B$19,IF(AND(W1713="VISITA_TÉCNICA",Y1713="TIPO II"),'BASE LIQUIDACION REDEBAN 2025'!$B$18,'BASE LIQUIDACION REDEBAN 2025'!$B$17))</f>
        <v>35779.500569199998</v>
      </c>
      <c r="AD1713" s="87">
        <v>0</v>
      </c>
      <c r="AE1713" s="87">
        <f t="shared" si="26"/>
        <v>35779.500569199998</v>
      </c>
    </row>
    <row r="1714" spans="1:31">
      <c r="A1714" s="154" t="s">
        <v>90</v>
      </c>
      <c r="B1714" s="154" t="str">
        <f>VLOOKUP(A1714,'CENTRO DE COSTOS'!A:D,4,FALSE)</f>
        <v>JUAN SEBASTIÁN RÍOS CASTRILLÓN</v>
      </c>
      <c r="C1714" s="154" t="str">
        <f>VLOOKUP(A1714,'CENTRO DE COSTOS'!A:D,2,FALSE)</f>
        <v>0004-0005</v>
      </c>
      <c r="D1714" s="154">
        <v>5001</v>
      </c>
      <c r="E1714" s="154">
        <v>2613262</v>
      </c>
      <c r="F1714" s="154">
        <v>74176</v>
      </c>
      <c r="G1714" s="154" t="s">
        <v>8049</v>
      </c>
      <c r="H1714" s="154" t="s">
        <v>197</v>
      </c>
      <c r="I1714" s="154" t="s">
        <v>90</v>
      </c>
      <c r="J1714" s="154" t="s">
        <v>14953</v>
      </c>
      <c r="K1714" s="154" t="s">
        <v>159</v>
      </c>
      <c r="L1714" s="154" t="s">
        <v>14954</v>
      </c>
      <c r="M1714" s="155">
        <v>45888.599305555559</v>
      </c>
      <c r="N1714" s="155">
        <v>45895.395833333336</v>
      </c>
      <c r="O1714" s="8"/>
      <c r="P1714" s="154" t="s">
        <v>10063</v>
      </c>
      <c r="Q1714" s="154" t="s">
        <v>10063</v>
      </c>
      <c r="R1714" s="154" t="s">
        <v>2973</v>
      </c>
      <c r="S1714" s="154" t="s">
        <v>2973</v>
      </c>
      <c r="T1714" s="154" t="s">
        <v>8052</v>
      </c>
      <c r="U1714" s="154" t="s">
        <v>9429</v>
      </c>
      <c r="V1714" s="154" t="s">
        <v>14955</v>
      </c>
      <c r="W1714" s="154" t="s">
        <v>2967</v>
      </c>
      <c r="X1714" s="8"/>
      <c r="Y1714" s="154" t="s">
        <v>25</v>
      </c>
      <c r="Z1714" s="154" t="str">
        <f>VLOOKUP(D1714,TIPOLOGIA!A:F,5,0)</f>
        <v>TERRESTRE</v>
      </c>
      <c r="AA1714" s="154" t="s">
        <v>4460</v>
      </c>
      <c r="AB1714" s="46">
        <v>1</v>
      </c>
      <c r="AC1714" s="87">
        <f>IF(W1714="SOPORTE_TELEFÓNICO",'BASE LIQUIDACION REDEBAN 2025'!$B$19,IF(AND(W1714="VISITA_TÉCNICA",Y1714="TIPO II"),'BASE LIQUIDACION REDEBAN 2025'!$B$18,'BASE LIQUIDACION REDEBAN 2025'!$B$17))</f>
        <v>35779.500569199998</v>
      </c>
      <c r="AD1714" s="87">
        <v>0</v>
      </c>
      <c r="AE1714" s="87">
        <f t="shared" si="26"/>
        <v>35779.500569199998</v>
      </c>
    </row>
    <row r="1715" spans="1:31">
      <c r="A1715" s="154" t="s">
        <v>90</v>
      </c>
      <c r="B1715" s="154" t="str">
        <f>VLOOKUP(A1715,'CENTRO DE COSTOS'!A:D,4,FALSE)</f>
        <v>JUAN SEBASTIÁN RÍOS CASTRILLÓN</v>
      </c>
      <c r="C1715" s="154" t="str">
        <f>VLOOKUP(A1715,'CENTRO DE COSTOS'!A:D,2,FALSE)</f>
        <v>0004-0005</v>
      </c>
      <c r="D1715" s="154">
        <v>5088</v>
      </c>
      <c r="E1715" s="154">
        <v>2614688</v>
      </c>
      <c r="F1715" s="154">
        <v>78995</v>
      </c>
      <c r="G1715" s="154" t="s">
        <v>8049</v>
      </c>
      <c r="H1715" s="154" t="s">
        <v>197</v>
      </c>
      <c r="I1715" s="154" t="s">
        <v>211</v>
      </c>
      <c r="J1715" s="154" t="s">
        <v>14956</v>
      </c>
      <c r="K1715" s="154" t="s">
        <v>159</v>
      </c>
      <c r="L1715" s="154" t="s">
        <v>14957</v>
      </c>
      <c r="M1715" s="155">
        <v>45888.683333333334</v>
      </c>
      <c r="N1715" s="155">
        <v>45895.396527777775</v>
      </c>
      <c r="O1715" s="8"/>
      <c r="P1715" s="154" t="s">
        <v>10063</v>
      </c>
      <c r="Q1715" s="154" t="s">
        <v>10063</v>
      </c>
      <c r="R1715" s="154" t="s">
        <v>200</v>
      </c>
      <c r="S1715" s="154" t="s">
        <v>739</v>
      </c>
      <c r="T1715" s="154" t="s">
        <v>8052</v>
      </c>
      <c r="U1715" s="154" t="s">
        <v>9429</v>
      </c>
      <c r="V1715" s="154" t="s">
        <v>14958</v>
      </c>
      <c r="W1715" s="154" t="s">
        <v>2967</v>
      </c>
      <c r="X1715" s="8"/>
      <c r="Y1715" s="154" t="s">
        <v>25</v>
      </c>
      <c r="Z1715" s="154" t="str">
        <f>VLOOKUP(D1715,TIPOLOGIA!A:F,5,0)</f>
        <v>TERRESTRE</v>
      </c>
      <c r="AA1715" s="154" t="s">
        <v>4460</v>
      </c>
      <c r="AB1715" s="46">
        <v>1</v>
      </c>
      <c r="AC1715" s="87">
        <f>IF(W1715="SOPORTE_TELEFÓNICO",'BASE LIQUIDACION REDEBAN 2025'!$B$19,IF(AND(W1715="VISITA_TÉCNICA",Y1715="TIPO II"),'BASE LIQUIDACION REDEBAN 2025'!$B$18,'BASE LIQUIDACION REDEBAN 2025'!$B$17))</f>
        <v>35779.500569199998</v>
      </c>
      <c r="AD1715" s="87">
        <v>0</v>
      </c>
      <c r="AE1715" s="87">
        <f t="shared" si="26"/>
        <v>35779.500569199998</v>
      </c>
    </row>
    <row r="1716" spans="1:31">
      <c r="A1716" s="154" t="s">
        <v>90</v>
      </c>
      <c r="B1716" s="154" t="str">
        <f>VLOOKUP(A1716,'CENTRO DE COSTOS'!A:D,4,FALSE)</f>
        <v>JUAN SEBASTIÁN RÍOS CASTRILLÓN</v>
      </c>
      <c r="C1716" s="154" t="str">
        <f>VLOOKUP(A1716,'CENTRO DE COSTOS'!A:D,2,FALSE)</f>
        <v>0004-0005</v>
      </c>
      <c r="D1716" s="154">
        <v>5001</v>
      </c>
      <c r="E1716" s="154">
        <v>2614802</v>
      </c>
      <c r="F1716" s="154">
        <v>49917</v>
      </c>
      <c r="G1716" s="154" t="s">
        <v>8049</v>
      </c>
      <c r="H1716" s="154" t="s">
        <v>197</v>
      </c>
      <c r="I1716" s="154" t="s">
        <v>90</v>
      </c>
      <c r="J1716" s="154" t="s">
        <v>14959</v>
      </c>
      <c r="K1716" s="154" t="s">
        <v>159</v>
      </c>
      <c r="L1716" s="154" t="s">
        <v>14960</v>
      </c>
      <c r="M1716" s="155">
        <v>45888.685416666667</v>
      </c>
      <c r="N1716" s="155">
        <v>45895.396527777775</v>
      </c>
      <c r="O1716" s="8"/>
      <c r="P1716" s="154" t="s">
        <v>10063</v>
      </c>
      <c r="Q1716" s="154" t="s">
        <v>10063</v>
      </c>
      <c r="R1716" s="154" t="s">
        <v>2973</v>
      </c>
      <c r="S1716" s="154" t="s">
        <v>2973</v>
      </c>
      <c r="T1716" s="154" t="s">
        <v>8052</v>
      </c>
      <c r="U1716" s="154" t="s">
        <v>9429</v>
      </c>
      <c r="V1716" s="154" t="s">
        <v>14961</v>
      </c>
      <c r="W1716" s="154" t="s">
        <v>2967</v>
      </c>
      <c r="X1716" s="8"/>
      <c r="Y1716" s="154" t="s">
        <v>25</v>
      </c>
      <c r="Z1716" s="154" t="str">
        <f>VLOOKUP(D1716,TIPOLOGIA!A:F,5,0)</f>
        <v>TERRESTRE</v>
      </c>
      <c r="AA1716" s="154" t="s">
        <v>4460</v>
      </c>
      <c r="AB1716" s="46">
        <v>1</v>
      </c>
      <c r="AC1716" s="87">
        <f>IF(W1716="SOPORTE_TELEFÓNICO",'BASE LIQUIDACION REDEBAN 2025'!$B$19,IF(AND(W1716="VISITA_TÉCNICA",Y1716="TIPO II"),'BASE LIQUIDACION REDEBAN 2025'!$B$18,'BASE LIQUIDACION REDEBAN 2025'!$B$17))</f>
        <v>35779.500569199998</v>
      </c>
      <c r="AD1716" s="87">
        <v>0</v>
      </c>
      <c r="AE1716" s="87">
        <f t="shared" si="26"/>
        <v>35779.500569199998</v>
      </c>
    </row>
    <row r="1717" spans="1:31">
      <c r="A1717" s="154" t="s">
        <v>90</v>
      </c>
      <c r="B1717" s="154" t="str">
        <f>VLOOKUP(A1717,'CENTRO DE COSTOS'!A:D,4,FALSE)</f>
        <v>JUAN SEBASTIÁN RÍOS CASTRILLÓN</v>
      </c>
      <c r="C1717" s="154" t="str">
        <f>VLOOKUP(A1717,'CENTRO DE COSTOS'!A:D,2,FALSE)</f>
        <v>0004-0005</v>
      </c>
      <c r="D1717" s="154">
        <v>5088</v>
      </c>
      <c r="E1717" s="154">
        <v>2614806</v>
      </c>
      <c r="F1717" s="154">
        <v>45785</v>
      </c>
      <c r="G1717" s="154" t="s">
        <v>8049</v>
      </c>
      <c r="H1717" s="154" t="s">
        <v>197</v>
      </c>
      <c r="I1717" s="154" t="s">
        <v>211</v>
      </c>
      <c r="J1717" s="154" t="s">
        <v>14962</v>
      </c>
      <c r="K1717" s="154" t="s">
        <v>159</v>
      </c>
      <c r="L1717" s="154" t="s">
        <v>14963</v>
      </c>
      <c r="M1717" s="155">
        <v>45888.686111111114</v>
      </c>
      <c r="N1717" s="155">
        <v>45895.397916666669</v>
      </c>
      <c r="O1717" s="8"/>
      <c r="P1717" s="154" t="s">
        <v>10063</v>
      </c>
      <c r="Q1717" s="154" t="s">
        <v>10063</v>
      </c>
      <c r="R1717" s="154" t="s">
        <v>200</v>
      </c>
      <c r="S1717" s="154" t="s">
        <v>739</v>
      </c>
      <c r="T1717" s="154" t="s">
        <v>8052</v>
      </c>
      <c r="U1717" s="154" t="s">
        <v>9429</v>
      </c>
      <c r="V1717" s="154" t="s">
        <v>14964</v>
      </c>
      <c r="W1717" s="154" t="s">
        <v>2967</v>
      </c>
      <c r="X1717" s="8"/>
      <c r="Y1717" s="154" t="s">
        <v>25</v>
      </c>
      <c r="Z1717" s="154" t="str">
        <f>VLOOKUP(D1717,TIPOLOGIA!A:F,5,0)</f>
        <v>TERRESTRE</v>
      </c>
      <c r="AA1717" s="154" t="s">
        <v>4460</v>
      </c>
      <c r="AB1717" s="46">
        <v>1</v>
      </c>
      <c r="AC1717" s="87">
        <f>IF(W1717="SOPORTE_TELEFÓNICO",'BASE LIQUIDACION REDEBAN 2025'!$B$19,IF(AND(W1717="VISITA_TÉCNICA",Y1717="TIPO II"),'BASE LIQUIDACION REDEBAN 2025'!$B$18,'BASE LIQUIDACION REDEBAN 2025'!$B$17))</f>
        <v>35779.500569199998</v>
      </c>
      <c r="AD1717" s="87">
        <v>0</v>
      </c>
      <c r="AE1717" s="87">
        <f t="shared" si="26"/>
        <v>35779.500569199998</v>
      </c>
    </row>
    <row r="1718" spans="1:31">
      <c r="A1718" s="154" t="s">
        <v>90</v>
      </c>
      <c r="B1718" s="154" t="str">
        <f>VLOOKUP(A1718,'CENTRO DE COSTOS'!A:D,4,FALSE)</f>
        <v>JUAN SEBASTIÁN RÍOS CASTRILLÓN</v>
      </c>
      <c r="C1718" s="154" t="str">
        <f>VLOOKUP(A1718,'CENTRO DE COSTOS'!A:D,2,FALSE)</f>
        <v>0004-0005</v>
      </c>
      <c r="D1718" s="154">
        <v>5088</v>
      </c>
      <c r="E1718" s="154">
        <v>2614953</v>
      </c>
      <c r="F1718" s="154">
        <v>78160</v>
      </c>
      <c r="G1718" s="154" t="s">
        <v>8049</v>
      </c>
      <c r="H1718" s="154" t="s">
        <v>197</v>
      </c>
      <c r="I1718" s="154" t="s">
        <v>211</v>
      </c>
      <c r="J1718" s="154" t="s">
        <v>14965</v>
      </c>
      <c r="K1718" s="154" t="s">
        <v>159</v>
      </c>
      <c r="L1718" s="154" t="s">
        <v>14966</v>
      </c>
      <c r="M1718" s="155">
        <v>45888.695833333331</v>
      </c>
      <c r="N1718" s="155">
        <v>45895.398611111108</v>
      </c>
      <c r="O1718" s="8"/>
      <c r="P1718" s="154" t="s">
        <v>10063</v>
      </c>
      <c r="Q1718" s="154" t="s">
        <v>10063</v>
      </c>
      <c r="R1718" s="154" t="s">
        <v>2973</v>
      </c>
      <c r="S1718" s="154" t="s">
        <v>2973</v>
      </c>
      <c r="T1718" s="154" t="s">
        <v>8052</v>
      </c>
      <c r="U1718" s="154" t="s">
        <v>9429</v>
      </c>
      <c r="V1718" s="154" t="s">
        <v>14955</v>
      </c>
      <c r="W1718" s="154" t="s">
        <v>2967</v>
      </c>
      <c r="X1718" s="8"/>
      <c r="Y1718" s="154" t="s">
        <v>25</v>
      </c>
      <c r="Z1718" s="154" t="str">
        <f>VLOOKUP(D1718,TIPOLOGIA!A:F,5,0)</f>
        <v>TERRESTRE</v>
      </c>
      <c r="AA1718" s="154" t="s">
        <v>4460</v>
      </c>
      <c r="AB1718" s="46">
        <v>1</v>
      </c>
      <c r="AC1718" s="87">
        <f>IF(W1718="SOPORTE_TELEFÓNICO",'BASE LIQUIDACION REDEBAN 2025'!$B$19,IF(AND(W1718="VISITA_TÉCNICA",Y1718="TIPO II"),'BASE LIQUIDACION REDEBAN 2025'!$B$18,'BASE LIQUIDACION REDEBAN 2025'!$B$17))</f>
        <v>35779.500569199998</v>
      </c>
      <c r="AD1718" s="87">
        <v>0</v>
      </c>
      <c r="AE1718" s="87">
        <f t="shared" si="26"/>
        <v>35779.500569199998</v>
      </c>
    </row>
    <row r="1719" spans="1:31">
      <c r="A1719" s="154" t="s">
        <v>90</v>
      </c>
      <c r="B1719" s="154" t="str">
        <f>VLOOKUP(A1719,'CENTRO DE COSTOS'!A:D,4,FALSE)</f>
        <v>JUAN SEBASTIÁN RÍOS CASTRILLÓN</v>
      </c>
      <c r="C1719" s="154" t="str">
        <f>VLOOKUP(A1719,'CENTRO DE COSTOS'!A:D,2,FALSE)</f>
        <v>0004-0005</v>
      </c>
      <c r="D1719" s="154">
        <v>5088</v>
      </c>
      <c r="E1719" s="154">
        <v>2615604</v>
      </c>
      <c r="F1719" s="154">
        <v>79154</v>
      </c>
      <c r="G1719" s="154" t="s">
        <v>8049</v>
      </c>
      <c r="H1719" s="154" t="s">
        <v>197</v>
      </c>
      <c r="I1719" s="154" t="s">
        <v>211</v>
      </c>
      <c r="J1719" s="154" t="s">
        <v>14967</v>
      </c>
      <c r="K1719" s="154" t="s">
        <v>159</v>
      </c>
      <c r="L1719" s="154" t="s">
        <v>14968</v>
      </c>
      <c r="M1719" s="155">
        <v>45889.333333333336</v>
      </c>
      <c r="N1719" s="155">
        <v>45895.399305555555</v>
      </c>
      <c r="O1719" s="8"/>
      <c r="P1719" s="154" t="s">
        <v>10063</v>
      </c>
      <c r="Q1719" s="154" t="s">
        <v>10063</v>
      </c>
      <c r="R1719" s="154" t="s">
        <v>2973</v>
      </c>
      <c r="S1719" s="154" t="s">
        <v>2973</v>
      </c>
      <c r="T1719" s="154" t="s">
        <v>8052</v>
      </c>
      <c r="U1719" s="154" t="s">
        <v>9429</v>
      </c>
      <c r="V1719" s="154" t="s">
        <v>14969</v>
      </c>
      <c r="W1719" s="154" t="s">
        <v>2967</v>
      </c>
      <c r="X1719" s="8"/>
      <c r="Y1719" s="154" t="s">
        <v>25</v>
      </c>
      <c r="Z1719" s="154" t="str">
        <f>VLOOKUP(D1719,TIPOLOGIA!A:F,5,0)</f>
        <v>TERRESTRE</v>
      </c>
      <c r="AA1719" s="154" t="s">
        <v>4460</v>
      </c>
      <c r="AB1719" s="46">
        <v>1</v>
      </c>
      <c r="AC1719" s="87">
        <f>IF(W1719="SOPORTE_TELEFÓNICO",'BASE LIQUIDACION REDEBAN 2025'!$B$19,IF(AND(W1719="VISITA_TÉCNICA",Y1719="TIPO II"),'BASE LIQUIDACION REDEBAN 2025'!$B$18,'BASE LIQUIDACION REDEBAN 2025'!$B$17))</f>
        <v>35779.500569199998</v>
      </c>
      <c r="AD1719" s="87">
        <v>0</v>
      </c>
      <c r="AE1719" s="87">
        <f t="shared" si="26"/>
        <v>35779.500569199998</v>
      </c>
    </row>
    <row r="1720" spans="1:31">
      <c r="A1720" s="154" t="s">
        <v>90</v>
      </c>
      <c r="B1720" s="154" t="str">
        <f>VLOOKUP(A1720,'CENTRO DE COSTOS'!A:D,4,FALSE)</f>
        <v>JUAN SEBASTIÁN RÍOS CASTRILLÓN</v>
      </c>
      <c r="C1720" s="154" t="str">
        <f>VLOOKUP(A1720,'CENTRO DE COSTOS'!A:D,2,FALSE)</f>
        <v>0004-0005</v>
      </c>
      <c r="D1720" s="154">
        <v>5088</v>
      </c>
      <c r="E1720" s="154">
        <v>2615360</v>
      </c>
      <c r="F1720" s="154">
        <v>35359</v>
      </c>
      <c r="G1720" s="154" t="s">
        <v>8049</v>
      </c>
      <c r="H1720" s="154" t="s">
        <v>197</v>
      </c>
      <c r="I1720" s="154" t="s">
        <v>211</v>
      </c>
      <c r="J1720" s="154" t="s">
        <v>14970</v>
      </c>
      <c r="K1720" s="154" t="s">
        <v>159</v>
      </c>
      <c r="L1720" s="154" t="s">
        <v>14971</v>
      </c>
      <c r="M1720" s="155">
        <v>45889.333333333336</v>
      </c>
      <c r="N1720" s="155">
        <v>45895.4</v>
      </c>
      <c r="O1720" s="8"/>
      <c r="P1720" s="154" t="s">
        <v>10063</v>
      </c>
      <c r="Q1720" s="154" t="s">
        <v>10063</v>
      </c>
      <c r="R1720" s="154" t="s">
        <v>200</v>
      </c>
      <c r="S1720" s="154" t="s">
        <v>739</v>
      </c>
      <c r="T1720" s="154" t="s">
        <v>8052</v>
      </c>
      <c r="U1720" s="154" t="s">
        <v>9429</v>
      </c>
      <c r="V1720" s="154" t="s">
        <v>14972</v>
      </c>
      <c r="W1720" s="154" t="s">
        <v>2967</v>
      </c>
      <c r="X1720" s="8"/>
      <c r="Y1720" s="154" t="s">
        <v>25</v>
      </c>
      <c r="Z1720" s="154" t="str">
        <f>VLOOKUP(D1720,TIPOLOGIA!A:F,5,0)</f>
        <v>TERRESTRE</v>
      </c>
      <c r="AA1720" s="154" t="s">
        <v>4460</v>
      </c>
      <c r="AB1720" s="46">
        <v>1</v>
      </c>
      <c r="AC1720" s="87">
        <f>IF(W1720="SOPORTE_TELEFÓNICO",'BASE LIQUIDACION REDEBAN 2025'!$B$19,IF(AND(W1720="VISITA_TÉCNICA",Y1720="TIPO II"),'BASE LIQUIDACION REDEBAN 2025'!$B$18,'BASE LIQUIDACION REDEBAN 2025'!$B$17))</f>
        <v>35779.500569199998</v>
      </c>
      <c r="AD1720" s="87">
        <v>0</v>
      </c>
      <c r="AE1720" s="87">
        <f t="shared" si="26"/>
        <v>35779.500569199998</v>
      </c>
    </row>
    <row r="1721" spans="1:31">
      <c r="A1721" s="154" t="s">
        <v>90</v>
      </c>
      <c r="B1721" s="154" t="str">
        <f>VLOOKUP(A1721,'CENTRO DE COSTOS'!A:D,4,FALSE)</f>
        <v>JUAN SEBASTIÁN RÍOS CASTRILLÓN</v>
      </c>
      <c r="C1721" s="154" t="str">
        <f>VLOOKUP(A1721,'CENTRO DE COSTOS'!A:D,2,FALSE)</f>
        <v>0004-0005</v>
      </c>
      <c r="D1721" s="154">
        <v>5266</v>
      </c>
      <c r="E1721" s="154">
        <v>2619008</v>
      </c>
      <c r="F1721" s="154">
        <v>33059</v>
      </c>
      <c r="G1721" s="154" t="s">
        <v>8049</v>
      </c>
      <c r="H1721" s="154" t="s">
        <v>197</v>
      </c>
      <c r="I1721" s="154" t="s">
        <v>5526</v>
      </c>
      <c r="J1721" s="154" t="s">
        <v>14973</v>
      </c>
      <c r="K1721" s="154" t="s">
        <v>159</v>
      </c>
      <c r="L1721" s="154" t="s">
        <v>14974</v>
      </c>
      <c r="M1721" s="155">
        <v>45889.495138888888</v>
      </c>
      <c r="N1721" s="155">
        <v>45895.400694444441</v>
      </c>
      <c r="O1721" s="8"/>
      <c r="P1721" s="154" t="s">
        <v>10063</v>
      </c>
      <c r="Q1721" s="154" t="s">
        <v>10063</v>
      </c>
      <c r="R1721" s="154" t="s">
        <v>220</v>
      </c>
      <c r="S1721" s="154" t="s">
        <v>733</v>
      </c>
      <c r="T1721" s="154" t="s">
        <v>8052</v>
      </c>
      <c r="U1721" s="154" t="s">
        <v>9429</v>
      </c>
      <c r="V1721" s="154" t="s">
        <v>14975</v>
      </c>
      <c r="W1721" s="154" t="s">
        <v>2967</v>
      </c>
      <c r="X1721" s="8"/>
      <c r="Y1721" s="154" t="s">
        <v>25</v>
      </c>
      <c r="Z1721" s="154" t="str">
        <f>VLOOKUP(D1721,TIPOLOGIA!A:F,5,0)</f>
        <v>TERRESTRE</v>
      </c>
      <c r="AA1721" s="154" t="s">
        <v>4460</v>
      </c>
      <c r="AB1721" s="46">
        <v>1</v>
      </c>
      <c r="AC1721" s="87">
        <f>IF(W1721="SOPORTE_TELEFÓNICO",'BASE LIQUIDACION REDEBAN 2025'!$B$19,IF(AND(W1721="VISITA_TÉCNICA",Y1721="TIPO II"),'BASE LIQUIDACION REDEBAN 2025'!$B$18,'BASE LIQUIDACION REDEBAN 2025'!$B$17))</f>
        <v>35779.500569199998</v>
      </c>
      <c r="AD1721" s="87">
        <v>0</v>
      </c>
      <c r="AE1721" s="87">
        <f t="shared" si="26"/>
        <v>35779.500569199998</v>
      </c>
    </row>
    <row r="1722" spans="1:31">
      <c r="A1722" s="154" t="s">
        <v>90</v>
      </c>
      <c r="B1722" s="154" t="str">
        <f>VLOOKUP(A1722,'CENTRO DE COSTOS'!A:D,4,FALSE)</f>
        <v>JUAN SEBASTIÁN RÍOS CASTRILLÓN</v>
      </c>
      <c r="C1722" s="154" t="str">
        <f>VLOOKUP(A1722,'CENTRO DE COSTOS'!A:D,2,FALSE)</f>
        <v>0004-0005</v>
      </c>
      <c r="D1722" s="154">
        <v>5266</v>
      </c>
      <c r="E1722" s="154">
        <v>2619884</v>
      </c>
      <c r="F1722" s="154">
        <v>78664</v>
      </c>
      <c r="G1722" s="154" t="s">
        <v>8049</v>
      </c>
      <c r="H1722" s="154" t="s">
        <v>197</v>
      </c>
      <c r="I1722" s="154" t="s">
        <v>5526</v>
      </c>
      <c r="J1722" s="154" t="s">
        <v>14976</v>
      </c>
      <c r="K1722" s="154" t="s">
        <v>159</v>
      </c>
      <c r="L1722" s="154" t="s">
        <v>14977</v>
      </c>
      <c r="M1722" s="155">
        <v>45889.59375</v>
      </c>
      <c r="N1722" s="155">
        <v>45895.401388888888</v>
      </c>
      <c r="O1722" s="8"/>
      <c r="P1722" s="154" t="s">
        <v>10063</v>
      </c>
      <c r="Q1722" s="154" t="s">
        <v>10063</v>
      </c>
      <c r="R1722" s="154" t="s">
        <v>200</v>
      </c>
      <c r="S1722" s="154" t="s">
        <v>739</v>
      </c>
      <c r="T1722" s="154" t="s">
        <v>8052</v>
      </c>
      <c r="U1722" s="154" t="s">
        <v>9429</v>
      </c>
      <c r="V1722" s="154" t="s">
        <v>14978</v>
      </c>
      <c r="W1722" s="154" t="s">
        <v>2967</v>
      </c>
      <c r="X1722" s="8"/>
      <c r="Y1722" s="154" t="s">
        <v>25</v>
      </c>
      <c r="Z1722" s="154" t="str">
        <f>VLOOKUP(D1722,TIPOLOGIA!A:F,5,0)</f>
        <v>TERRESTRE</v>
      </c>
      <c r="AA1722" s="154" t="s">
        <v>4460</v>
      </c>
      <c r="AB1722" s="46">
        <v>1</v>
      </c>
      <c r="AC1722" s="87">
        <f>IF(W1722="SOPORTE_TELEFÓNICO",'BASE LIQUIDACION REDEBAN 2025'!$B$19,IF(AND(W1722="VISITA_TÉCNICA",Y1722="TIPO II"),'BASE LIQUIDACION REDEBAN 2025'!$B$18,'BASE LIQUIDACION REDEBAN 2025'!$B$17))</f>
        <v>35779.500569199998</v>
      </c>
      <c r="AD1722" s="87">
        <v>0</v>
      </c>
      <c r="AE1722" s="87">
        <f t="shared" si="26"/>
        <v>35779.500569199998</v>
      </c>
    </row>
    <row r="1723" spans="1:31">
      <c r="A1723" s="154" t="s">
        <v>90</v>
      </c>
      <c r="B1723" s="154" t="str">
        <f>VLOOKUP(A1723,'CENTRO DE COSTOS'!A:D,4,FALSE)</f>
        <v>JUAN SEBASTIÁN RÍOS CASTRILLÓN</v>
      </c>
      <c r="C1723" s="154" t="str">
        <f>VLOOKUP(A1723,'CENTRO DE COSTOS'!A:D,2,FALSE)</f>
        <v>0004-0005</v>
      </c>
      <c r="D1723" s="154">
        <v>5308</v>
      </c>
      <c r="E1723" s="154">
        <v>2616153</v>
      </c>
      <c r="F1723" s="154">
        <v>18623</v>
      </c>
      <c r="G1723" s="154" t="s">
        <v>8049</v>
      </c>
      <c r="H1723" s="154" t="s">
        <v>197</v>
      </c>
      <c r="I1723" s="154" t="s">
        <v>10515</v>
      </c>
      <c r="J1723" s="154" t="s">
        <v>14979</v>
      </c>
      <c r="K1723" s="154" t="s">
        <v>159</v>
      </c>
      <c r="L1723" s="154" t="s">
        <v>14980</v>
      </c>
      <c r="M1723" s="155">
        <v>45889.342361111114</v>
      </c>
      <c r="N1723" s="155">
        <v>45895.402083333334</v>
      </c>
      <c r="O1723" s="8"/>
      <c r="P1723" s="154" t="s">
        <v>10063</v>
      </c>
      <c r="Q1723" s="154" t="s">
        <v>10063</v>
      </c>
      <c r="R1723" s="154" t="s">
        <v>2973</v>
      </c>
      <c r="S1723" s="154" t="s">
        <v>2973</v>
      </c>
      <c r="T1723" s="154" t="s">
        <v>8052</v>
      </c>
      <c r="U1723" s="154" t="s">
        <v>9429</v>
      </c>
      <c r="V1723" s="154" t="s">
        <v>14981</v>
      </c>
      <c r="W1723" s="154" t="s">
        <v>2967</v>
      </c>
      <c r="X1723" s="8"/>
      <c r="Y1723" s="154" t="s">
        <v>25</v>
      </c>
      <c r="Z1723" s="154" t="str">
        <f>VLOOKUP(D1723,TIPOLOGIA!A:F,5,0)</f>
        <v>TERRESTRE</v>
      </c>
      <c r="AA1723" s="154" t="s">
        <v>4460</v>
      </c>
      <c r="AB1723" s="46">
        <v>1</v>
      </c>
      <c r="AC1723" s="87">
        <f>IF(W1723="SOPORTE_TELEFÓNICO",'BASE LIQUIDACION REDEBAN 2025'!$B$19,IF(AND(W1723="VISITA_TÉCNICA",Y1723="TIPO II"),'BASE LIQUIDACION REDEBAN 2025'!$B$18,'BASE LIQUIDACION REDEBAN 2025'!$B$17))</f>
        <v>35779.500569199998</v>
      </c>
      <c r="AD1723" s="87">
        <v>0</v>
      </c>
      <c r="AE1723" s="87">
        <f t="shared" si="26"/>
        <v>35779.500569199998</v>
      </c>
    </row>
    <row r="1724" spans="1:31">
      <c r="A1724" s="154" t="s">
        <v>90</v>
      </c>
      <c r="B1724" s="154" t="str">
        <f>VLOOKUP(A1724,'CENTRO DE COSTOS'!A:D,4,FALSE)</f>
        <v>JUAN SEBASTIÁN RÍOS CASTRILLÓN</v>
      </c>
      <c r="C1724" s="154" t="str">
        <f>VLOOKUP(A1724,'CENTRO DE COSTOS'!A:D,2,FALSE)</f>
        <v>0004-0005</v>
      </c>
      <c r="D1724" s="154">
        <v>5360</v>
      </c>
      <c r="E1724" s="154">
        <v>2618651</v>
      </c>
      <c r="F1724" s="154">
        <v>48139</v>
      </c>
      <c r="G1724" s="154" t="s">
        <v>8049</v>
      </c>
      <c r="H1724" s="154" t="s">
        <v>197</v>
      </c>
      <c r="I1724" s="154" t="s">
        <v>3607</v>
      </c>
      <c r="J1724" s="154" t="s">
        <v>6202</v>
      </c>
      <c r="K1724" s="154" t="s">
        <v>159</v>
      </c>
      <c r="L1724" s="154" t="s">
        <v>14982</v>
      </c>
      <c r="M1724" s="155">
        <v>45889.468055555553</v>
      </c>
      <c r="N1724" s="155">
        <v>45895.402777777781</v>
      </c>
      <c r="O1724" s="8"/>
      <c r="P1724" s="154" t="s">
        <v>10063</v>
      </c>
      <c r="Q1724" s="154" t="s">
        <v>10063</v>
      </c>
      <c r="R1724" s="154" t="s">
        <v>200</v>
      </c>
      <c r="S1724" s="154" t="s">
        <v>201</v>
      </c>
      <c r="T1724" s="154" t="s">
        <v>8052</v>
      </c>
      <c r="U1724" s="154" t="s">
        <v>9429</v>
      </c>
      <c r="V1724" s="154" t="s">
        <v>14983</v>
      </c>
      <c r="W1724" s="154" t="s">
        <v>2967</v>
      </c>
      <c r="X1724" s="8"/>
      <c r="Y1724" s="154" t="s">
        <v>25</v>
      </c>
      <c r="Z1724" s="154" t="str">
        <f>VLOOKUP(D1724,TIPOLOGIA!A:F,5,0)</f>
        <v>TERRESTRE</v>
      </c>
      <c r="AA1724" s="154" t="s">
        <v>4460</v>
      </c>
      <c r="AB1724" s="46">
        <v>1</v>
      </c>
      <c r="AC1724" s="87">
        <f>IF(W1724="SOPORTE_TELEFÓNICO",'BASE LIQUIDACION REDEBAN 2025'!$B$19,IF(AND(W1724="VISITA_TÉCNICA",Y1724="TIPO II"),'BASE LIQUIDACION REDEBAN 2025'!$B$18,'BASE LIQUIDACION REDEBAN 2025'!$B$17))</f>
        <v>35779.500569199998</v>
      </c>
      <c r="AD1724" s="87">
        <v>0</v>
      </c>
      <c r="AE1724" s="87">
        <f t="shared" si="26"/>
        <v>35779.500569199998</v>
      </c>
    </row>
    <row r="1725" spans="1:31">
      <c r="A1725" s="154" t="s">
        <v>90</v>
      </c>
      <c r="B1725" s="154" t="str">
        <f>VLOOKUP(A1725,'CENTRO DE COSTOS'!A:D,4,FALSE)</f>
        <v>JUAN SEBASTIÁN RÍOS CASTRILLÓN</v>
      </c>
      <c r="C1725" s="154" t="str">
        <f>VLOOKUP(A1725,'CENTRO DE COSTOS'!A:D,2,FALSE)</f>
        <v>0004-0005</v>
      </c>
      <c r="D1725" s="154">
        <v>5360</v>
      </c>
      <c r="E1725" s="154">
        <v>2619514</v>
      </c>
      <c r="F1725" s="154">
        <v>79628</v>
      </c>
      <c r="G1725" s="154" t="s">
        <v>8049</v>
      </c>
      <c r="H1725" s="154" t="s">
        <v>197</v>
      </c>
      <c r="I1725" s="154" t="s">
        <v>3607</v>
      </c>
      <c r="J1725" s="154" t="s">
        <v>14984</v>
      </c>
      <c r="K1725" s="154" t="s">
        <v>159</v>
      </c>
      <c r="L1725" s="154" t="s">
        <v>14985</v>
      </c>
      <c r="M1725" s="155">
        <v>45889.525000000001</v>
      </c>
      <c r="N1725" s="155">
        <v>45895.404861111114</v>
      </c>
      <c r="O1725" s="8"/>
      <c r="P1725" s="154" t="s">
        <v>10063</v>
      </c>
      <c r="Q1725" s="154" t="s">
        <v>10063</v>
      </c>
      <c r="R1725" s="154" t="s">
        <v>2973</v>
      </c>
      <c r="S1725" s="154" t="s">
        <v>2973</v>
      </c>
      <c r="T1725" s="154" t="s">
        <v>8052</v>
      </c>
      <c r="U1725" s="154" t="s">
        <v>9429</v>
      </c>
      <c r="V1725" s="154" t="s">
        <v>14986</v>
      </c>
      <c r="W1725" s="154" t="s">
        <v>2967</v>
      </c>
      <c r="X1725" s="8"/>
      <c r="Y1725" s="154" t="s">
        <v>25</v>
      </c>
      <c r="Z1725" s="154" t="str">
        <f>VLOOKUP(D1725,TIPOLOGIA!A:F,5,0)</f>
        <v>TERRESTRE</v>
      </c>
      <c r="AA1725" s="154" t="s">
        <v>4460</v>
      </c>
      <c r="AB1725" s="46">
        <v>1</v>
      </c>
      <c r="AC1725" s="87">
        <f>IF(W1725="SOPORTE_TELEFÓNICO",'BASE LIQUIDACION REDEBAN 2025'!$B$19,IF(AND(W1725="VISITA_TÉCNICA",Y1725="TIPO II"),'BASE LIQUIDACION REDEBAN 2025'!$B$18,'BASE LIQUIDACION REDEBAN 2025'!$B$17))</f>
        <v>35779.500569199998</v>
      </c>
      <c r="AD1725" s="87">
        <v>0</v>
      </c>
      <c r="AE1725" s="87">
        <f t="shared" si="26"/>
        <v>35779.500569199998</v>
      </c>
    </row>
    <row r="1726" spans="1:31">
      <c r="A1726" s="154" t="s">
        <v>90</v>
      </c>
      <c r="B1726" s="154" t="str">
        <f>VLOOKUP(A1726,'CENTRO DE COSTOS'!A:D,4,FALSE)</f>
        <v>JUAN SEBASTIÁN RÍOS CASTRILLÓN</v>
      </c>
      <c r="C1726" s="154" t="str">
        <f>VLOOKUP(A1726,'CENTRO DE COSTOS'!A:D,2,FALSE)</f>
        <v>0004-0005</v>
      </c>
      <c r="D1726" s="154">
        <v>5360</v>
      </c>
      <c r="E1726" s="154">
        <v>2619632</v>
      </c>
      <c r="F1726" s="154">
        <v>44132</v>
      </c>
      <c r="G1726" s="154" t="s">
        <v>8049</v>
      </c>
      <c r="H1726" s="154" t="s">
        <v>197</v>
      </c>
      <c r="I1726" s="154" t="s">
        <v>3607</v>
      </c>
      <c r="J1726" s="154" t="s">
        <v>14987</v>
      </c>
      <c r="K1726" s="154" t="s">
        <v>159</v>
      </c>
      <c r="L1726" s="154" t="s">
        <v>14988</v>
      </c>
      <c r="M1726" s="155">
        <v>45889.557638888888</v>
      </c>
      <c r="N1726" s="155">
        <v>45895.405555555553</v>
      </c>
      <c r="O1726" s="8"/>
      <c r="P1726" s="154" t="s">
        <v>10063</v>
      </c>
      <c r="Q1726" s="154" t="s">
        <v>10063</v>
      </c>
      <c r="R1726" s="154" t="s">
        <v>2973</v>
      </c>
      <c r="S1726" s="154" t="s">
        <v>2973</v>
      </c>
      <c r="T1726" s="154" t="s">
        <v>8052</v>
      </c>
      <c r="U1726" s="154" t="s">
        <v>9429</v>
      </c>
      <c r="V1726" s="154" t="s">
        <v>14989</v>
      </c>
      <c r="W1726" s="154" t="s">
        <v>2967</v>
      </c>
      <c r="X1726" s="8"/>
      <c r="Y1726" s="154" t="s">
        <v>25</v>
      </c>
      <c r="Z1726" s="154" t="str">
        <f>VLOOKUP(D1726,TIPOLOGIA!A:F,5,0)</f>
        <v>TERRESTRE</v>
      </c>
      <c r="AA1726" s="154" t="s">
        <v>4460</v>
      </c>
      <c r="AB1726" s="46">
        <v>1</v>
      </c>
      <c r="AC1726" s="87">
        <f>IF(W1726="SOPORTE_TELEFÓNICO",'BASE LIQUIDACION REDEBAN 2025'!$B$19,IF(AND(W1726="VISITA_TÉCNICA",Y1726="TIPO II"),'BASE LIQUIDACION REDEBAN 2025'!$B$18,'BASE LIQUIDACION REDEBAN 2025'!$B$17))</f>
        <v>35779.500569199998</v>
      </c>
      <c r="AD1726" s="87">
        <v>0</v>
      </c>
      <c r="AE1726" s="87">
        <f t="shared" si="26"/>
        <v>35779.500569199998</v>
      </c>
    </row>
    <row r="1727" spans="1:31">
      <c r="A1727" s="154" t="s">
        <v>90</v>
      </c>
      <c r="B1727" s="154" t="str">
        <f>VLOOKUP(A1727,'CENTRO DE COSTOS'!A:D,4,FALSE)</f>
        <v>JUAN SEBASTIÁN RÍOS CASTRILLÓN</v>
      </c>
      <c r="C1727" s="154" t="str">
        <f>VLOOKUP(A1727,'CENTRO DE COSTOS'!A:D,2,FALSE)</f>
        <v>0004-0005</v>
      </c>
      <c r="D1727" s="154">
        <v>5001</v>
      </c>
      <c r="E1727" s="154">
        <v>2616484</v>
      </c>
      <c r="F1727" s="154">
        <v>53051</v>
      </c>
      <c r="G1727" s="154" t="s">
        <v>8049</v>
      </c>
      <c r="H1727" s="154" t="s">
        <v>197</v>
      </c>
      <c r="I1727" s="154" t="s">
        <v>90</v>
      </c>
      <c r="J1727" s="154" t="s">
        <v>14990</v>
      </c>
      <c r="K1727" s="154" t="s">
        <v>159</v>
      </c>
      <c r="L1727" s="154" t="s">
        <v>14991</v>
      </c>
      <c r="M1727" s="155">
        <v>45889.366666666669</v>
      </c>
      <c r="N1727" s="155">
        <v>45895.40625</v>
      </c>
      <c r="O1727" s="8"/>
      <c r="P1727" s="154" t="s">
        <v>10063</v>
      </c>
      <c r="Q1727" s="154" t="s">
        <v>10063</v>
      </c>
      <c r="R1727" s="154" t="s">
        <v>200</v>
      </c>
      <c r="S1727" s="154" t="s">
        <v>739</v>
      </c>
      <c r="T1727" s="154" t="s">
        <v>8052</v>
      </c>
      <c r="U1727" s="154" t="s">
        <v>9429</v>
      </c>
      <c r="V1727" s="154" t="s">
        <v>14992</v>
      </c>
      <c r="W1727" s="154" t="s">
        <v>2967</v>
      </c>
      <c r="X1727" s="8"/>
      <c r="Y1727" s="154" t="s">
        <v>25</v>
      </c>
      <c r="Z1727" s="154" t="str">
        <f>VLOOKUP(D1727,TIPOLOGIA!A:F,5,0)</f>
        <v>TERRESTRE</v>
      </c>
      <c r="AA1727" s="154" t="s">
        <v>4460</v>
      </c>
      <c r="AB1727" s="46">
        <v>1</v>
      </c>
      <c r="AC1727" s="87">
        <f>IF(W1727="SOPORTE_TELEFÓNICO",'BASE LIQUIDACION REDEBAN 2025'!$B$19,IF(AND(W1727="VISITA_TÉCNICA",Y1727="TIPO II"),'BASE LIQUIDACION REDEBAN 2025'!$B$18,'BASE LIQUIDACION REDEBAN 2025'!$B$17))</f>
        <v>35779.500569199998</v>
      </c>
      <c r="AD1727" s="87">
        <v>0</v>
      </c>
      <c r="AE1727" s="87">
        <f t="shared" si="26"/>
        <v>35779.500569199998</v>
      </c>
    </row>
    <row r="1728" spans="1:31">
      <c r="A1728" s="154" t="s">
        <v>90</v>
      </c>
      <c r="B1728" s="154" t="str">
        <f>VLOOKUP(A1728,'CENTRO DE COSTOS'!A:D,4,FALSE)</f>
        <v>JUAN SEBASTIÁN RÍOS CASTRILLÓN</v>
      </c>
      <c r="C1728" s="154" t="str">
        <f>VLOOKUP(A1728,'CENTRO DE COSTOS'!A:D,2,FALSE)</f>
        <v>0004-0005</v>
      </c>
      <c r="D1728" s="154">
        <v>5001</v>
      </c>
      <c r="E1728" s="154">
        <v>2616899</v>
      </c>
      <c r="F1728" s="154">
        <v>42358</v>
      </c>
      <c r="G1728" s="154" t="s">
        <v>8049</v>
      </c>
      <c r="H1728" s="154" t="s">
        <v>197</v>
      </c>
      <c r="I1728" s="154" t="s">
        <v>90</v>
      </c>
      <c r="J1728" s="154" t="s">
        <v>14993</v>
      </c>
      <c r="K1728" s="154" t="s">
        <v>159</v>
      </c>
      <c r="L1728" s="154" t="s">
        <v>14994</v>
      </c>
      <c r="M1728" s="155">
        <v>45889.390972222223</v>
      </c>
      <c r="N1728" s="155">
        <v>45895.407638888886</v>
      </c>
      <c r="O1728" s="8"/>
      <c r="P1728" s="154" t="s">
        <v>10063</v>
      </c>
      <c r="Q1728" s="154" t="s">
        <v>10063</v>
      </c>
      <c r="R1728" s="154" t="s">
        <v>2973</v>
      </c>
      <c r="S1728" s="154" t="s">
        <v>2973</v>
      </c>
      <c r="T1728" s="154" t="s">
        <v>8052</v>
      </c>
      <c r="U1728" s="154" t="s">
        <v>9429</v>
      </c>
      <c r="V1728" s="154" t="s">
        <v>14992</v>
      </c>
      <c r="W1728" s="154" t="s">
        <v>2967</v>
      </c>
      <c r="X1728" s="8"/>
      <c r="Y1728" s="154" t="s">
        <v>25</v>
      </c>
      <c r="Z1728" s="154" t="str">
        <f>VLOOKUP(D1728,TIPOLOGIA!A:F,5,0)</f>
        <v>TERRESTRE</v>
      </c>
      <c r="AA1728" s="154" t="s">
        <v>4460</v>
      </c>
      <c r="AB1728" s="46">
        <v>1</v>
      </c>
      <c r="AC1728" s="87">
        <f>IF(W1728="SOPORTE_TELEFÓNICO",'BASE LIQUIDACION REDEBAN 2025'!$B$19,IF(AND(W1728="VISITA_TÉCNICA",Y1728="TIPO II"),'BASE LIQUIDACION REDEBAN 2025'!$B$18,'BASE LIQUIDACION REDEBAN 2025'!$B$17))</f>
        <v>35779.500569199998</v>
      </c>
      <c r="AD1728" s="87">
        <v>0</v>
      </c>
      <c r="AE1728" s="87">
        <f t="shared" si="26"/>
        <v>35779.500569199998</v>
      </c>
    </row>
    <row r="1729" spans="1:31">
      <c r="A1729" s="154" t="s">
        <v>90</v>
      </c>
      <c r="B1729" s="154" t="str">
        <f>VLOOKUP(A1729,'CENTRO DE COSTOS'!A:D,4,FALSE)</f>
        <v>JUAN SEBASTIÁN RÍOS CASTRILLÓN</v>
      </c>
      <c r="C1729" s="154" t="str">
        <f>VLOOKUP(A1729,'CENTRO DE COSTOS'!A:D,2,FALSE)</f>
        <v>0004-0005</v>
      </c>
      <c r="D1729" s="154">
        <v>5001</v>
      </c>
      <c r="E1729" s="154">
        <v>2617241</v>
      </c>
      <c r="F1729" s="154">
        <v>13005</v>
      </c>
      <c r="G1729" s="154" t="s">
        <v>8049</v>
      </c>
      <c r="H1729" s="154" t="s">
        <v>197</v>
      </c>
      <c r="I1729" s="154" t="s">
        <v>90</v>
      </c>
      <c r="J1729" s="154" t="s">
        <v>14995</v>
      </c>
      <c r="K1729" s="154" t="s">
        <v>159</v>
      </c>
      <c r="L1729" s="154" t="s">
        <v>14996</v>
      </c>
      <c r="M1729" s="155">
        <v>45889.395833333336</v>
      </c>
      <c r="N1729" s="155">
        <v>45895.408333333333</v>
      </c>
      <c r="O1729" s="8"/>
      <c r="P1729" s="154" t="s">
        <v>10063</v>
      </c>
      <c r="Q1729" s="154" t="s">
        <v>10063</v>
      </c>
      <c r="R1729" s="154" t="s">
        <v>2973</v>
      </c>
      <c r="S1729" s="154" t="s">
        <v>2973</v>
      </c>
      <c r="T1729" s="154" t="s">
        <v>8052</v>
      </c>
      <c r="U1729" s="154" t="s">
        <v>9429</v>
      </c>
      <c r="V1729" s="154" t="s">
        <v>14969</v>
      </c>
      <c r="W1729" s="154" t="s">
        <v>2967</v>
      </c>
      <c r="X1729" s="8"/>
      <c r="Y1729" s="154" t="s">
        <v>25</v>
      </c>
      <c r="Z1729" s="154" t="str">
        <f>VLOOKUP(D1729,TIPOLOGIA!A:F,5,0)</f>
        <v>TERRESTRE</v>
      </c>
      <c r="AA1729" s="154" t="s">
        <v>4460</v>
      </c>
      <c r="AB1729" s="46">
        <v>1</v>
      </c>
      <c r="AC1729" s="87">
        <f>IF(W1729="SOPORTE_TELEFÓNICO",'BASE LIQUIDACION REDEBAN 2025'!$B$19,IF(AND(W1729="VISITA_TÉCNICA",Y1729="TIPO II"),'BASE LIQUIDACION REDEBAN 2025'!$B$18,'BASE LIQUIDACION REDEBAN 2025'!$B$17))</f>
        <v>35779.500569199998</v>
      </c>
      <c r="AD1729" s="87">
        <v>0</v>
      </c>
      <c r="AE1729" s="87">
        <f t="shared" si="26"/>
        <v>35779.500569199998</v>
      </c>
    </row>
    <row r="1730" spans="1:31">
      <c r="A1730" s="154" t="s">
        <v>90</v>
      </c>
      <c r="B1730" s="154" t="str">
        <f>VLOOKUP(A1730,'CENTRO DE COSTOS'!A:D,4,FALSE)</f>
        <v>JUAN SEBASTIÁN RÍOS CASTRILLÓN</v>
      </c>
      <c r="C1730" s="154" t="str">
        <f>VLOOKUP(A1730,'CENTRO DE COSTOS'!A:D,2,FALSE)</f>
        <v>0004-0005</v>
      </c>
      <c r="D1730" s="154">
        <v>5001</v>
      </c>
      <c r="E1730" s="154">
        <v>2617267</v>
      </c>
      <c r="F1730" s="154">
        <v>73715</v>
      </c>
      <c r="G1730" s="154" t="s">
        <v>8049</v>
      </c>
      <c r="H1730" s="154" t="s">
        <v>197</v>
      </c>
      <c r="I1730" s="154" t="s">
        <v>90</v>
      </c>
      <c r="J1730" s="154" t="s">
        <v>14997</v>
      </c>
      <c r="K1730" s="154" t="s">
        <v>159</v>
      </c>
      <c r="L1730" s="154" t="s">
        <v>14998</v>
      </c>
      <c r="M1730" s="155">
        <v>45889.399305555555</v>
      </c>
      <c r="N1730" s="155">
        <v>45895.409722222219</v>
      </c>
      <c r="O1730" s="8"/>
      <c r="P1730" s="154" t="s">
        <v>10063</v>
      </c>
      <c r="Q1730" s="154" t="s">
        <v>10063</v>
      </c>
      <c r="R1730" s="154" t="s">
        <v>2973</v>
      </c>
      <c r="S1730" s="154" t="s">
        <v>2973</v>
      </c>
      <c r="T1730" s="154" t="s">
        <v>8052</v>
      </c>
      <c r="U1730" s="154" t="s">
        <v>9429</v>
      </c>
      <c r="V1730" s="154" t="s">
        <v>14992</v>
      </c>
      <c r="W1730" s="154" t="s">
        <v>2967</v>
      </c>
      <c r="X1730" s="8"/>
      <c r="Y1730" s="154" t="s">
        <v>25</v>
      </c>
      <c r="Z1730" s="154" t="str">
        <f>VLOOKUP(D1730,TIPOLOGIA!A:F,5,0)</f>
        <v>TERRESTRE</v>
      </c>
      <c r="AA1730" s="154" t="s">
        <v>4460</v>
      </c>
      <c r="AB1730" s="46">
        <v>1</v>
      </c>
      <c r="AC1730" s="87">
        <f>IF(W1730="SOPORTE_TELEFÓNICO",'BASE LIQUIDACION REDEBAN 2025'!$B$19,IF(AND(W1730="VISITA_TÉCNICA",Y1730="TIPO II"),'BASE LIQUIDACION REDEBAN 2025'!$B$18,'BASE LIQUIDACION REDEBAN 2025'!$B$17))</f>
        <v>35779.500569199998</v>
      </c>
      <c r="AD1730" s="87">
        <v>0</v>
      </c>
      <c r="AE1730" s="87">
        <f t="shared" si="26"/>
        <v>35779.500569199998</v>
      </c>
    </row>
    <row r="1731" spans="1:31">
      <c r="A1731" s="154" t="s">
        <v>90</v>
      </c>
      <c r="B1731" s="154" t="str">
        <f>VLOOKUP(A1731,'CENTRO DE COSTOS'!A:D,4,FALSE)</f>
        <v>JUAN SEBASTIÁN RÍOS CASTRILLÓN</v>
      </c>
      <c r="C1731" s="154" t="str">
        <f>VLOOKUP(A1731,'CENTRO DE COSTOS'!A:D,2,FALSE)</f>
        <v>0004-0005</v>
      </c>
      <c r="D1731" s="154">
        <v>5001</v>
      </c>
      <c r="E1731" s="154">
        <v>2618686</v>
      </c>
      <c r="F1731" s="154">
        <v>79161</v>
      </c>
      <c r="G1731" s="154" t="s">
        <v>8049</v>
      </c>
      <c r="H1731" s="154" t="s">
        <v>197</v>
      </c>
      <c r="I1731" s="154" t="s">
        <v>90</v>
      </c>
      <c r="J1731" s="154" t="s">
        <v>12998</v>
      </c>
      <c r="K1731" s="154" t="s">
        <v>159</v>
      </c>
      <c r="L1731" s="154" t="s">
        <v>14999</v>
      </c>
      <c r="M1731" s="155">
        <v>45889.472222222219</v>
      </c>
      <c r="N1731" s="155">
        <v>45895.410416666666</v>
      </c>
      <c r="O1731" s="8"/>
      <c r="P1731" s="154" t="s">
        <v>10063</v>
      </c>
      <c r="Q1731" s="154" t="s">
        <v>10063</v>
      </c>
      <c r="R1731" s="154" t="s">
        <v>2973</v>
      </c>
      <c r="S1731" s="154" t="s">
        <v>2973</v>
      </c>
      <c r="T1731" s="154" t="s">
        <v>8052</v>
      </c>
      <c r="U1731" s="154" t="s">
        <v>9429</v>
      </c>
      <c r="V1731" s="154" t="s">
        <v>15000</v>
      </c>
      <c r="W1731" s="154" t="s">
        <v>2967</v>
      </c>
      <c r="X1731" s="8"/>
      <c r="Y1731" s="154" t="s">
        <v>25</v>
      </c>
      <c r="Z1731" s="154" t="str">
        <f>VLOOKUP(D1731,TIPOLOGIA!A:F,5,0)</f>
        <v>TERRESTRE</v>
      </c>
      <c r="AA1731" s="154" t="s">
        <v>4460</v>
      </c>
      <c r="AB1731" s="46">
        <v>1</v>
      </c>
      <c r="AC1731" s="87">
        <f>IF(W1731="SOPORTE_TELEFÓNICO",'BASE LIQUIDACION REDEBAN 2025'!$B$19,IF(AND(W1731="VISITA_TÉCNICA",Y1731="TIPO II"),'BASE LIQUIDACION REDEBAN 2025'!$B$18,'BASE LIQUIDACION REDEBAN 2025'!$B$17))</f>
        <v>35779.500569199998</v>
      </c>
      <c r="AD1731" s="87">
        <v>0</v>
      </c>
      <c r="AE1731" s="87">
        <f t="shared" ref="AE1731:AE1794" si="27">IF(W1731="VISITA_TÉCNICA",AC1731*AB1731,AC1731)</f>
        <v>35779.500569199998</v>
      </c>
    </row>
    <row r="1732" spans="1:31">
      <c r="A1732" s="154" t="s">
        <v>90</v>
      </c>
      <c r="B1732" s="154" t="str">
        <f>VLOOKUP(A1732,'CENTRO DE COSTOS'!A:D,4,FALSE)</f>
        <v>JUAN SEBASTIÁN RÍOS CASTRILLÓN</v>
      </c>
      <c r="C1732" s="154" t="str">
        <f>VLOOKUP(A1732,'CENTRO DE COSTOS'!A:D,2,FALSE)</f>
        <v>0004-0005</v>
      </c>
      <c r="D1732" s="154">
        <v>5001</v>
      </c>
      <c r="E1732" s="154">
        <v>2618639</v>
      </c>
      <c r="F1732" s="154">
        <v>65935</v>
      </c>
      <c r="G1732" s="154" t="s">
        <v>8049</v>
      </c>
      <c r="H1732" s="154" t="s">
        <v>197</v>
      </c>
      <c r="I1732" s="154" t="s">
        <v>90</v>
      </c>
      <c r="J1732" s="154" t="s">
        <v>6270</v>
      </c>
      <c r="K1732" s="154" t="s">
        <v>159</v>
      </c>
      <c r="L1732" s="154" t="s">
        <v>15001</v>
      </c>
      <c r="M1732" s="155">
        <v>45889.466666666667</v>
      </c>
      <c r="N1732" s="155">
        <v>45895.410416666666</v>
      </c>
      <c r="O1732" s="8"/>
      <c r="P1732" s="154" t="s">
        <v>10063</v>
      </c>
      <c r="Q1732" s="154" t="s">
        <v>10063</v>
      </c>
      <c r="R1732" s="154" t="s">
        <v>200</v>
      </c>
      <c r="S1732" s="154" t="s">
        <v>201</v>
      </c>
      <c r="T1732" s="154" t="s">
        <v>8052</v>
      </c>
      <c r="U1732" s="154" t="s">
        <v>9429</v>
      </c>
      <c r="V1732" s="154" t="s">
        <v>15002</v>
      </c>
      <c r="W1732" s="154" t="s">
        <v>2967</v>
      </c>
      <c r="X1732" s="8"/>
      <c r="Y1732" s="154" t="s">
        <v>25</v>
      </c>
      <c r="Z1732" s="154" t="str">
        <f>VLOOKUP(D1732,TIPOLOGIA!A:F,5,0)</f>
        <v>TERRESTRE</v>
      </c>
      <c r="AA1732" s="154" t="s">
        <v>4460</v>
      </c>
      <c r="AB1732" s="46">
        <v>1</v>
      </c>
      <c r="AC1732" s="87">
        <f>IF(W1732="SOPORTE_TELEFÓNICO",'BASE LIQUIDACION REDEBAN 2025'!$B$19,IF(AND(W1732="VISITA_TÉCNICA",Y1732="TIPO II"),'BASE LIQUIDACION REDEBAN 2025'!$B$18,'BASE LIQUIDACION REDEBAN 2025'!$B$17))</f>
        <v>35779.500569199998</v>
      </c>
      <c r="AD1732" s="87">
        <v>0</v>
      </c>
      <c r="AE1732" s="87">
        <f t="shared" si="27"/>
        <v>35779.500569199998</v>
      </c>
    </row>
    <row r="1733" spans="1:31">
      <c r="A1733" s="154" t="s">
        <v>90</v>
      </c>
      <c r="B1733" s="154" t="str">
        <f>VLOOKUP(A1733,'CENTRO DE COSTOS'!A:D,4,FALSE)</f>
        <v>JUAN SEBASTIÁN RÍOS CASTRILLÓN</v>
      </c>
      <c r="C1733" s="154" t="str">
        <f>VLOOKUP(A1733,'CENTRO DE COSTOS'!A:D,2,FALSE)</f>
        <v>0004-0005</v>
      </c>
      <c r="D1733" s="154">
        <v>5001</v>
      </c>
      <c r="E1733" s="154">
        <v>2620022</v>
      </c>
      <c r="F1733" s="154">
        <v>12705</v>
      </c>
      <c r="G1733" s="154" t="s">
        <v>8049</v>
      </c>
      <c r="H1733" s="154" t="s">
        <v>197</v>
      </c>
      <c r="I1733" s="154" t="s">
        <v>90</v>
      </c>
      <c r="J1733" s="154" t="s">
        <v>12953</v>
      </c>
      <c r="K1733" s="154" t="s">
        <v>159</v>
      </c>
      <c r="L1733" s="154" t="s">
        <v>15003</v>
      </c>
      <c r="M1733" s="155">
        <v>45889.602777777778</v>
      </c>
      <c r="N1733" s="155">
        <v>45895.411805555559</v>
      </c>
      <c r="O1733" s="8"/>
      <c r="P1733" s="154" t="s">
        <v>10063</v>
      </c>
      <c r="Q1733" s="154" t="s">
        <v>10063</v>
      </c>
      <c r="R1733" s="154" t="s">
        <v>220</v>
      </c>
      <c r="S1733" s="154" t="s">
        <v>8370</v>
      </c>
      <c r="T1733" s="154" t="s">
        <v>8052</v>
      </c>
      <c r="U1733" s="154" t="s">
        <v>9429</v>
      </c>
      <c r="V1733" s="154" t="s">
        <v>15004</v>
      </c>
      <c r="W1733" s="154" t="s">
        <v>2967</v>
      </c>
      <c r="X1733" s="8"/>
      <c r="Y1733" s="154" t="s">
        <v>25</v>
      </c>
      <c r="Z1733" s="154" t="str">
        <f>VLOOKUP(D1733,TIPOLOGIA!A:F,5,0)</f>
        <v>TERRESTRE</v>
      </c>
      <c r="AA1733" s="154" t="s">
        <v>4460</v>
      </c>
      <c r="AB1733" s="46">
        <v>1</v>
      </c>
      <c r="AC1733" s="87">
        <f>IF(W1733="SOPORTE_TELEFÓNICO",'BASE LIQUIDACION REDEBAN 2025'!$B$19,IF(AND(W1733="VISITA_TÉCNICA",Y1733="TIPO II"),'BASE LIQUIDACION REDEBAN 2025'!$B$18,'BASE LIQUIDACION REDEBAN 2025'!$B$17))</f>
        <v>35779.500569199998</v>
      </c>
      <c r="AD1733" s="87">
        <v>0</v>
      </c>
      <c r="AE1733" s="87">
        <f t="shared" si="27"/>
        <v>35779.500569199998</v>
      </c>
    </row>
    <row r="1734" spans="1:31">
      <c r="A1734" s="154" t="s">
        <v>90</v>
      </c>
      <c r="B1734" s="154" t="str">
        <f>VLOOKUP(A1734,'CENTRO DE COSTOS'!A:D,4,FALSE)</f>
        <v>JUAN SEBASTIÁN RÍOS CASTRILLÓN</v>
      </c>
      <c r="C1734" s="154" t="str">
        <f>VLOOKUP(A1734,'CENTRO DE COSTOS'!A:D,2,FALSE)</f>
        <v>0004-0005</v>
      </c>
      <c r="D1734" s="154">
        <v>5001</v>
      </c>
      <c r="E1734" s="154">
        <v>2620434</v>
      </c>
      <c r="F1734" s="154">
        <v>35461</v>
      </c>
      <c r="G1734" s="154" t="s">
        <v>8049</v>
      </c>
      <c r="H1734" s="154" t="s">
        <v>197</v>
      </c>
      <c r="I1734" s="154" t="s">
        <v>90</v>
      </c>
      <c r="J1734" s="154" t="s">
        <v>6357</v>
      </c>
      <c r="K1734" s="154" t="s">
        <v>159</v>
      </c>
      <c r="L1734" s="154" t="s">
        <v>15005</v>
      </c>
      <c r="M1734" s="155">
        <v>45889.622916666667</v>
      </c>
      <c r="N1734" s="155">
        <v>45895.412499999999</v>
      </c>
      <c r="O1734" s="8"/>
      <c r="P1734" s="154" t="s">
        <v>10063</v>
      </c>
      <c r="Q1734" s="154" t="s">
        <v>10063</v>
      </c>
      <c r="R1734" s="154" t="s">
        <v>200</v>
      </c>
      <c r="S1734" s="154" t="s">
        <v>739</v>
      </c>
      <c r="T1734" s="154" t="s">
        <v>8052</v>
      </c>
      <c r="U1734" s="154" t="s">
        <v>9429</v>
      </c>
      <c r="V1734" s="154" t="s">
        <v>14978</v>
      </c>
      <c r="W1734" s="154" t="s">
        <v>2967</v>
      </c>
      <c r="X1734" s="8"/>
      <c r="Y1734" s="154" t="s">
        <v>25</v>
      </c>
      <c r="Z1734" s="154" t="str">
        <f>VLOOKUP(D1734,TIPOLOGIA!A:F,5,0)</f>
        <v>TERRESTRE</v>
      </c>
      <c r="AA1734" s="154" t="s">
        <v>4460</v>
      </c>
      <c r="AB1734" s="46">
        <v>1</v>
      </c>
      <c r="AC1734" s="87">
        <f>IF(W1734="SOPORTE_TELEFÓNICO",'BASE LIQUIDACION REDEBAN 2025'!$B$19,IF(AND(W1734="VISITA_TÉCNICA",Y1734="TIPO II"),'BASE LIQUIDACION REDEBAN 2025'!$B$18,'BASE LIQUIDACION REDEBAN 2025'!$B$17))</f>
        <v>35779.500569199998</v>
      </c>
      <c r="AD1734" s="87">
        <v>0</v>
      </c>
      <c r="AE1734" s="87">
        <f t="shared" si="27"/>
        <v>35779.500569199998</v>
      </c>
    </row>
    <row r="1735" spans="1:31">
      <c r="A1735" s="154" t="s">
        <v>90</v>
      </c>
      <c r="B1735" s="154" t="str">
        <f>VLOOKUP(A1735,'CENTRO DE COSTOS'!A:D,4,FALSE)</f>
        <v>JUAN SEBASTIÁN RÍOS CASTRILLÓN</v>
      </c>
      <c r="C1735" s="154" t="str">
        <f>VLOOKUP(A1735,'CENTRO DE COSTOS'!A:D,2,FALSE)</f>
        <v>0004-0005</v>
      </c>
      <c r="D1735" s="154">
        <v>5579</v>
      </c>
      <c r="E1735" s="154">
        <v>2611809</v>
      </c>
      <c r="F1735" s="154">
        <v>75612</v>
      </c>
      <c r="G1735" s="154" t="s">
        <v>8049</v>
      </c>
      <c r="H1735" s="154" t="s">
        <v>197</v>
      </c>
      <c r="I1735" s="154" t="s">
        <v>2218</v>
      </c>
      <c r="J1735" s="154" t="s">
        <v>15006</v>
      </c>
      <c r="K1735" s="154" t="s">
        <v>159</v>
      </c>
      <c r="L1735" s="154" t="s">
        <v>15007</v>
      </c>
      <c r="M1735" s="155">
        <v>45888.457638888889</v>
      </c>
      <c r="N1735" s="155">
        <v>45895.443055555559</v>
      </c>
      <c r="O1735" s="8"/>
      <c r="P1735" s="154" t="s">
        <v>10063</v>
      </c>
      <c r="Q1735" s="154" t="s">
        <v>10063</v>
      </c>
      <c r="R1735" s="154" t="s">
        <v>2973</v>
      </c>
      <c r="S1735" s="154" t="s">
        <v>2973</v>
      </c>
      <c r="T1735" s="154" t="s">
        <v>8052</v>
      </c>
      <c r="U1735" s="154" t="s">
        <v>9429</v>
      </c>
      <c r="V1735" s="154" t="s">
        <v>15008</v>
      </c>
      <c r="W1735" s="154" t="s">
        <v>10144</v>
      </c>
      <c r="X1735" s="8"/>
      <c r="Y1735" s="154" t="s">
        <v>30</v>
      </c>
      <c r="Z1735" s="154" t="str">
        <f>VLOOKUP(D1735,TIPOLOGIA!A:F,5,0)</f>
        <v>TERRESTRE</v>
      </c>
      <c r="AA1735" s="154"/>
      <c r="AB1735" s="46">
        <v>0</v>
      </c>
      <c r="AC1735" s="87">
        <f>IF(W1735="SOPORTE_TELEFÓNICO",'BASE LIQUIDACION REDEBAN 2025'!$B$19,IF(AND(W1735="VISITA_TÉCNICA",Y1735="TIPO II"),'BASE LIQUIDACION REDEBAN 2025'!$B$18,'BASE LIQUIDACION REDEBAN 2025'!$B$17))</f>
        <v>35779.500569199998</v>
      </c>
      <c r="AD1735" s="87">
        <v>0</v>
      </c>
      <c r="AE1735" s="87">
        <f t="shared" si="27"/>
        <v>35779.500569199998</v>
      </c>
    </row>
    <row r="1736" spans="1:31">
      <c r="A1736" s="154" t="s">
        <v>100</v>
      </c>
      <c r="B1736" s="154" t="str">
        <f>VLOOKUP(A1736,'CENTRO DE COSTOS'!A:D,4,FALSE)</f>
        <v>KEVIN ALEXIS CORZO BUSTOS</v>
      </c>
      <c r="C1736" s="154" t="str">
        <f>VLOOKUP(A1736,'CENTRO DE COSTOS'!A:D,2,FALSE)</f>
        <v>0004-0007</v>
      </c>
      <c r="D1736" s="154">
        <v>50001</v>
      </c>
      <c r="E1736" s="154">
        <v>2630958</v>
      </c>
      <c r="F1736" s="154">
        <v>77152</v>
      </c>
      <c r="G1736" s="154" t="s">
        <v>8049</v>
      </c>
      <c r="H1736" s="154" t="s">
        <v>295</v>
      </c>
      <c r="I1736" s="154" t="s">
        <v>100</v>
      </c>
      <c r="J1736" s="154" t="s">
        <v>15009</v>
      </c>
      <c r="K1736" s="154" t="s">
        <v>159</v>
      </c>
      <c r="L1736" s="154" t="s">
        <v>15010</v>
      </c>
      <c r="M1736" s="155">
        <v>45891.458333333336</v>
      </c>
      <c r="N1736" s="155">
        <v>45895.456944444442</v>
      </c>
      <c r="O1736" s="8"/>
      <c r="P1736" s="154" t="s">
        <v>10063</v>
      </c>
      <c r="Q1736" s="154" t="s">
        <v>10063</v>
      </c>
      <c r="R1736" s="154" t="s">
        <v>2973</v>
      </c>
      <c r="S1736" s="154" t="s">
        <v>2973</v>
      </c>
      <c r="T1736" s="154" t="s">
        <v>8052</v>
      </c>
      <c r="U1736" s="154" t="s">
        <v>9429</v>
      </c>
      <c r="V1736" s="154" t="s">
        <v>15011</v>
      </c>
      <c r="W1736" s="154" t="s">
        <v>2967</v>
      </c>
      <c r="X1736" s="8"/>
      <c r="Y1736" s="154" t="s">
        <v>25</v>
      </c>
      <c r="Z1736" s="154" t="str">
        <f>VLOOKUP(D1736,TIPOLOGIA!A:F,5,0)</f>
        <v>TERRESTRE</v>
      </c>
      <c r="AA1736" s="154" t="s">
        <v>9155</v>
      </c>
      <c r="AB1736" s="46">
        <v>1</v>
      </c>
      <c r="AC1736" s="87">
        <f>IF(W1736="SOPORTE_TELEFÓNICO",'BASE LIQUIDACION REDEBAN 2025'!$B$19,IF(AND(W1736="VISITA_TÉCNICA",Y1736="TIPO II"),'BASE LIQUIDACION REDEBAN 2025'!$B$18,'BASE LIQUIDACION REDEBAN 2025'!$B$17))</f>
        <v>35779.500569199998</v>
      </c>
      <c r="AD1736" s="87">
        <v>0</v>
      </c>
      <c r="AE1736" s="87">
        <f t="shared" si="27"/>
        <v>35779.500569199998</v>
      </c>
    </row>
    <row r="1737" spans="1:31">
      <c r="A1737" s="154" t="s">
        <v>80</v>
      </c>
      <c r="B1737" s="154" t="str">
        <f>VLOOKUP(A1737,'CENTRO DE COSTOS'!A:D,4,FALSE)</f>
        <v>JOSE MAURICIO HERNANDEZ ROJAS</v>
      </c>
      <c r="C1737" s="154" t="str">
        <f>VLOOKUP(A1737,'CENTRO DE COSTOS'!A:D,2,FALSE)</f>
        <v>0004-0001</v>
      </c>
      <c r="D1737" s="154">
        <v>13001</v>
      </c>
      <c r="E1737" s="154">
        <v>2614414</v>
      </c>
      <c r="F1737" s="154">
        <v>47266</v>
      </c>
      <c r="G1737" s="154" t="s">
        <v>8049</v>
      </c>
      <c r="H1737" s="154" t="s">
        <v>303</v>
      </c>
      <c r="I1737" s="154" t="s">
        <v>80</v>
      </c>
      <c r="J1737" s="154" t="s">
        <v>12029</v>
      </c>
      <c r="K1737" s="154" t="s">
        <v>159</v>
      </c>
      <c r="L1737" s="154" t="s">
        <v>15012</v>
      </c>
      <c r="M1737" s="155">
        <v>45888.666666666664</v>
      </c>
      <c r="N1737" s="155">
        <v>45895.481944444444</v>
      </c>
      <c r="O1737" s="8"/>
      <c r="P1737" s="154" t="s">
        <v>10063</v>
      </c>
      <c r="Q1737" s="154" t="s">
        <v>10063</v>
      </c>
      <c r="R1737" s="154" t="s">
        <v>2973</v>
      </c>
      <c r="S1737" s="154" t="s">
        <v>2973</v>
      </c>
      <c r="T1737" s="154" t="s">
        <v>8052</v>
      </c>
      <c r="U1737" s="154" t="s">
        <v>9429</v>
      </c>
      <c r="V1737" s="154" t="s">
        <v>15013</v>
      </c>
      <c r="W1737" s="154" t="s">
        <v>2967</v>
      </c>
      <c r="X1737" s="8"/>
      <c r="Y1737" s="154" t="s">
        <v>25</v>
      </c>
      <c r="Z1737" s="154" t="str">
        <f>VLOOKUP(D1737,TIPOLOGIA!A:F,5,0)</f>
        <v>TERRESTRE</v>
      </c>
      <c r="AA1737" s="154" t="s">
        <v>452</v>
      </c>
      <c r="AB1737" s="46">
        <v>1</v>
      </c>
      <c r="AC1737" s="87">
        <f>IF(W1737="SOPORTE_TELEFÓNICO",'BASE LIQUIDACION REDEBAN 2025'!$B$19,IF(AND(W1737="VISITA_TÉCNICA",Y1737="TIPO II"),'BASE LIQUIDACION REDEBAN 2025'!$B$18,'BASE LIQUIDACION REDEBAN 2025'!$B$17))</f>
        <v>35779.500569199998</v>
      </c>
      <c r="AD1737" s="87">
        <v>0</v>
      </c>
      <c r="AE1737" s="87">
        <f t="shared" si="27"/>
        <v>35779.500569199998</v>
      </c>
    </row>
    <row r="1738" spans="1:31">
      <c r="A1738" s="154" t="s">
        <v>76</v>
      </c>
      <c r="B1738" s="154" t="str">
        <f>VLOOKUP(A1738,'CENTRO DE COSTOS'!A:D,4,FALSE)</f>
        <v>DIEGO FERNANDO HENAO CARDONA</v>
      </c>
      <c r="C1738" s="154" t="str">
        <f>VLOOKUP(A1738,'CENTRO DE COSTOS'!A:D,2,FALSE)</f>
        <v>0004-0003</v>
      </c>
      <c r="D1738" s="154">
        <v>76001</v>
      </c>
      <c r="E1738" s="154">
        <v>2640257</v>
      </c>
      <c r="F1738" s="154">
        <v>36014</v>
      </c>
      <c r="G1738" s="154" t="s">
        <v>8049</v>
      </c>
      <c r="H1738" s="154" t="s">
        <v>227</v>
      </c>
      <c r="I1738" s="154" t="s">
        <v>76</v>
      </c>
      <c r="J1738" s="154" t="s">
        <v>15014</v>
      </c>
      <c r="K1738" s="154" t="s">
        <v>159</v>
      </c>
      <c r="L1738" s="154" t="s">
        <v>15015</v>
      </c>
      <c r="M1738" s="155">
        <v>45894.598611111112</v>
      </c>
      <c r="N1738" s="155">
        <v>45895.484027777777</v>
      </c>
      <c r="O1738" s="8"/>
      <c r="P1738" s="154" t="s">
        <v>10063</v>
      </c>
      <c r="Q1738" s="154" t="s">
        <v>10063</v>
      </c>
      <c r="R1738" s="154" t="s">
        <v>2973</v>
      </c>
      <c r="S1738" s="154" t="s">
        <v>2973</v>
      </c>
      <c r="T1738" s="154" t="s">
        <v>8052</v>
      </c>
      <c r="U1738" s="154" t="s">
        <v>9429</v>
      </c>
      <c r="V1738" s="154" t="s">
        <v>15016</v>
      </c>
      <c r="W1738" s="154" t="s">
        <v>2967</v>
      </c>
      <c r="X1738" s="8"/>
      <c r="Y1738" s="154" t="s">
        <v>25</v>
      </c>
      <c r="Z1738" s="154" t="str">
        <f>VLOOKUP(D1738,TIPOLOGIA!A:F,5,0)</f>
        <v>TERRESTRE</v>
      </c>
      <c r="AA1738" s="154" t="s">
        <v>1442</v>
      </c>
      <c r="AB1738" s="46">
        <v>1</v>
      </c>
      <c r="AC1738" s="87">
        <f>IF(W1738="SOPORTE_TELEFÓNICO",'BASE LIQUIDACION REDEBAN 2025'!$B$19,IF(AND(W1738="VISITA_TÉCNICA",Y1738="TIPO II"),'BASE LIQUIDACION REDEBAN 2025'!$B$18,'BASE LIQUIDACION REDEBAN 2025'!$B$17))</f>
        <v>35779.500569199998</v>
      </c>
      <c r="AD1738" s="87">
        <v>0</v>
      </c>
      <c r="AE1738" s="87">
        <f t="shared" si="27"/>
        <v>35779.500569199998</v>
      </c>
    </row>
    <row r="1739" spans="1:31">
      <c r="A1739" s="154" t="s">
        <v>72</v>
      </c>
      <c r="B1739" s="154" t="str">
        <f>VLOOKUP(A1739,'CENTRO DE COSTOS'!A:D,4,FALSE)</f>
        <v>MIGUEL JULIÁN HERNÁNDEZ GUARÍN</v>
      </c>
      <c r="C1739" s="154" t="str">
        <f>VLOOKUP(A1739,'CENTRO DE COSTOS'!A:D,2,FALSE)</f>
        <v>0004-0008</v>
      </c>
      <c r="D1739" s="154">
        <v>68001</v>
      </c>
      <c r="E1739" s="154">
        <v>2640315</v>
      </c>
      <c r="F1739" s="154">
        <v>31580</v>
      </c>
      <c r="G1739" s="154" t="s">
        <v>8049</v>
      </c>
      <c r="H1739" s="154" t="s">
        <v>820</v>
      </c>
      <c r="I1739" s="154" t="s">
        <v>72</v>
      </c>
      <c r="J1739" s="154" t="s">
        <v>10500</v>
      </c>
      <c r="K1739" s="154" t="s">
        <v>159</v>
      </c>
      <c r="L1739" s="154" t="s">
        <v>15017</v>
      </c>
      <c r="M1739" s="155">
        <v>45894.599305555559</v>
      </c>
      <c r="N1739" s="155">
        <v>45895.48541666667</v>
      </c>
      <c r="O1739" s="8"/>
      <c r="P1739" s="154" t="s">
        <v>10063</v>
      </c>
      <c r="Q1739" s="154" t="s">
        <v>10063</v>
      </c>
      <c r="R1739" s="154" t="s">
        <v>2973</v>
      </c>
      <c r="S1739" s="154" t="s">
        <v>2973</v>
      </c>
      <c r="T1739" s="154" t="s">
        <v>8052</v>
      </c>
      <c r="U1739" s="154" t="s">
        <v>9429</v>
      </c>
      <c r="V1739" s="154" t="s">
        <v>15018</v>
      </c>
      <c r="W1739" s="154" t="s">
        <v>2967</v>
      </c>
      <c r="X1739" s="8"/>
      <c r="Y1739" s="154" t="s">
        <v>25</v>
      </c>
      <c r="Z1739" s="154" t="str">
        <f>VLOOKUP(D1739,TIPOLOGIA!A:F,5,0)</f>
        <v>TERRESTRE</v>
      </c>
      <c r="AA1739" s="154" t="s">
        <v>1253</v>
      </c>
      <c r="AB1739" s="46">
        <v>1</v>
      </c>
      <c r="AC1739" s="87">
        <f>IF(W1739="SOPORTE_TELEFÓNICO",'BASE LIQUIDACION REDEBAN 2025'!$B$19,IF(AND(W1739="VISITA_TÉCNICA",Y1739="TIPO II"),'BASE LIQUIDACION REDEBAN 2025'!$B$18,'BASE LIQUIDACION REDEBAN 2025'!$B$17))</f>
        <v>35779.500569199998</v>
      </c>
      <c r="AD1739" s="87">
        <v>0</v>
      </c>
      <c r="AE1739" s="87">
        <f t="shared" si="27"/>
        <v>35779.500569199998</v>
      </c>
    </row>
    <row r="1740" spans="1:31">
      <c r="A1740" s="154" t="s">
        <v>94</v>
      </c>
      <c r="B1740" s="154" t="str">
        <f>VLOOKUP(A1740,'CENTRO DE COSTOS'!A:D,4,FALSE)</f>
        <v>DIEGO FERNANDO HENAO CARDONA</v>
      </c>
      <c r="C1740" s="154" t="str">
        <f>VLOOKUP(A1740,'CENTRO DE COSTOS'!A:D,2,FALSE)</f>
        <v>0004-0002</v>
      </c>
      <c r="D1740" s="154">
        <v>66001</v>
      </c>
      <c r="E1740" s="154">
        <v>2639925</v>
      </c>
      <c r="F1740" s="154">
        <v>76465</v>
      </c>
      <c r="G1740" s="154" t="s">
        <v>8049</v>
      </c>
      <c r="H1740" s="154" t="s">
        <v>606</v>
      </c>
      <c r="I1740" s="154" t="s">
        <v>94</v>
      </c>
      <c r="J1740" s="154" t="s">
        <v>15019</v>
      </c>
      <c r="K1740" s="154" t="s">
        <v>159</v>
      </c>
      <c r="L1740" s="154" t="s">
        <v>15020</v>
      </c>
      <c r="M1740" s="155">
        <v>45894.556944444441</v>
      </c>
      <c r="N1740" s="155">
        <v>45895.487500000003</v>
      </c>
      <c r="O1740" s="8"/>
      <c r="P1740" s="154" t="s">
        <v>10063</v>
      </c>
      <c r="Q1740" s="154" t="s">
        <v>10063</v>
      </c>
      <c r="R1740" s="154" t="s">
        <v>2973</v>
      </c>
      <c r="S1740" s="154" t="s">
        <v>2973</v>
      </c>
      <c r="T1740" s="154" t="s">
        <v>8052</v>
      </c>
      <c r="U1740" s="154" t="s">
        <v>9429</v>
      </c>
      <c r="V1740" s="154" t="s">
        <v>15021</v>
      </c>
      <c r="W1740" s="154" t="s">
        <v>2967</v>
      </c>
      <c r="X1740" s="8"/>
      <c r="Y1740" s="154" t="s">
        <v>25</v>
      </c>
      <c r="Z1740" s="154" t="str">
        <f>VLOOKUP(D1740,TIPOLOGIA!A:F,5,0)</f>
        <v>TERRESTRE</v>
      </c>
      <c r="AA1740" s="154" t="s">
        <v>544</v>
      </c>
      <c r="AB1740" s="46">
        <v>1</v>
      </c>
      <c r="AC1740" s="87">
        <f>IF(W1740="SOPORTE_TELEFÓNICO",'BASE LIQUIDACION REDEBAN 2025'!$B$19,IF(AND(W1740="VISITA_TÉCNICA",Y1740="TIPO II"),'BASE LIQUIDACION REDEBAN 2025'!$B$18,'BASE LIQUIDACION REDEBAN 2025'!$B$17))</f>
        <v>35779.500569199998</v>
      </c>
      <c r="AD1740" s="87">
        <v>0</v>
      </c>
      <c r="AE1740" s="87">
        <f t="shared" si="27"/>
        <v>35779.500569199998</v>
      </c>
    </row>
    <row r="1741" spans="1:31">
      <c r="A1741" s="154" t="s">
        <v>68</v>
      </c>
      <c r="B1741" s="154" t="str">
        <f>VLOOKUP(A1741,'CENTRO DE COSTOS'!A:D,4,FALSE)</f>
        <v>WILLIAM ASDRUBAL ROZO ROZO</v>
      </c>
      <c r="C1741" s="154" t="str">
        <f>VLOOKUP(A1741,'CENTRO DE COSTOS'!A:D,2,FALSE)</f>
        <v>0004-0004</v>
      </c>
      <c r="D1741" s="154">
        <v>25286</v>
      </c>
      <c r="E1741" s="154">
        <v>2634430</v>
      </c>
      <c r="F1741" s="154">
        <v>80017</v>
      </c>
      <c r="G1741" s="154" t="s">
        <v>8049</v>
      </c>
      <c r="H1741" s="154" t="s">
        <v>470</v>
      </c>
      <c r="I1741" s="154" t="s">
        <v>2079</v>
      </c>
      <c r="J1741" s="154" t="s">
        <v>11442</v>
      </c>
      <c r="K1741" s="154" t="s">
        <v>159</v>
      </c>
      <c r="L1741" s="154" t="s">
        <v>15022</v>
      </c>
      <c r="M1741" s="155">
        <v>45892.431250000001</v>
      </c>
      <c r="N1741" s="155">
        <v>45895.488888888889</v>
      </c>
      <c r="O1741" s="8"/>
      <c r="P1741" s="154" t="s">
        <v>10063</v>
      </c>
      <c r="Q1741" s="154" t="s">
        <v>10063</v>
      </c>
      <c r="R1741" s="154" t="s">
        <v>2973</v>
      </c>
      <c r="S1741" s="154" t="s">
        <v>2973</v>
      </c>
      <c r="T1741" s="154" t="s">
        <v>8052</v>
      </c>
      <c r="U1741" s="154" t="s">
        <v>9429</v>
      </c>
      <c r="V1741" s="154" t="s">
        <v>15023</v>
      </c>
      <c r="W1741" s="154" t="s">
        <v>2967</v>
      </c>
      <c r="X1741" s="8"/>
      <c r="Y1741" s="154" t="s">
        <v>28</v>
      </c>
      <c r="Z1741" s="154" t="str">
        <f>VLOOKUP(D1741,TIPOLOGIA!A:F,5,0)</f>
        <v>TERRESTRE</v>
      </c>
      <c r="AA1741" s="154" t="s">
        <v>538</v>
      </c>
      <c r="AB1741" s="46">
        <v>1</v>
      </c>
      <c r="AC1741" s="87">
        <f>IF(W1741="SOPORTE_TELEFÓNICO",'BASE LIQUIDACION REDEBAN 2025'!$B$19,IF(AND(W1741="VISITA_TÉCNICA",Y1741="TIPO II"),'BASE LIQUIDACION REDEBAN 2025'!$B$18,'BASE LIQUIDACION REDEBAN 2025'!$B$17))</f>
        <v>67654.12000000001</v>
      </c>
      <c r="AD1741" s="87">
        <v>0</v>
      </c>
      <c r="AE1741" s="87">
        <f t="shared" si="27"/>
        <v>67654.12000000001</v>
      </c>
    </row>
    <row r="1742" spans="1:31">
      <c r="A1742" s="154" t="s">
        <v>64</v>
      </c>
      <c r="B1742" s="154" t="str">
        <f>VLOOKUP(A1742,'CENTRO DE COSTOS'!A:D,4,FALSE)</f>
        <v>JOSE MAURICIO HERNANDEZ ROJAS</v>
      </c>
      <c r="C1742" s="154" t="str">
        <f>VLOOKUP(A1742,'CENTRO DE COSTOS'!A:D,2,FALSE)</f>
        <v>0004-0001</v>
      </c>
      <c r="D1742" s="154">
        <v>8758</v>
      </c>
      <c r="E1742" s="154">
        <v>2627652</v>
      </c>
      <c r="F1742" s="154">
        <v>33104</v>
      </c>
      <c r="G1742" s="154" t="s">
        <v>8049</v>
      </c>
      <c r="H1742" s="154" t="s">
        <v>389</v>
      </c>
      <c r="I1742" s="154" t="s">
        <v>1088</v>
      </c>
      <c r="J1742" s="154" t="s">
        <v>15024</v>
      </c>
      <c r="K1742" s="154" t="s">
        <v>159</v>
      </c>
      <c r="L1742" s="154" t="s">
        <v>15025</v>
      </c>
      <c r="M1742" s="155">
        <v>45890.681944444441</v>
      </c>
      <c r="N1742" s="155">
        <v>45895.490972222222</v>
      </c>
      <c r="O1742" s="8"/>
      <c r="P1742" s="154" t="s">
        <v>10063</v>
      </c>
      <c r="Q1742" s="154" t="s">
        <v>10063</v>
      </c>
      <c r="R1742" s="154" t="s">
        <v>2973</v>
      </c>
      <c r="S1742" s="154" t="s">
        <v>2973</v>
      </c>
      <c r="T1742" s="154" t="s">
        <v>8052</v>
      </c>
      <c r="U1742" s="154" t="s">
        <v>9429</v>
      </c>
      <c r="V1742" s="154" t="s">
        <v>15026</v>
      </c>
      <c r="W1742" s="154" t="s">
        <v>2967</v>
      </c>
      <c r="X1742" s="8"/>
      <c r="Y1742" s="154" t="s">
        <v>25</v>
      </c>
      <c r="Z1742" s="154" t="str">
        <f>VLOOKUP(D1742,TIPOLOGIA!A:F,5,0)</f>
        <v>TERRESTRE</v>
      </c>
      <c r="AA1742" s="154" t="s">
        <v>912</v>
      </c>
      <c r="AB1742" s="46">
        <v>1</v>
      </c>
      <c r="AC1742" s="87">
        <f>IF(W1742="SOPORTE_TELEFÓNICO",'BASE LIQUIDACION REDEBAN 2025'!$B$19,IF(AND(W1742="VISITA_TÉCNICA",Y1742="TIPO II"),'BASE LIQUIDACION REDEBAN 2025'!$B$18,'BASE LIQUIDACION REDEBAN 2025'!$B$17))</f>
        <v>35779.500569199998</v>
      </c>
      <c r="AD1742" s="87">
        <v>0</v>
      </c>
      <c r="AE1742" s="87">
        <f t="shared" si="27"/>
        <v>35779.500569199998</v>
      </c>
    </row>
    <row r="1743" spans="1:31">
      <c r="A1743" s="154" t="s">
        <v>81</v>
      </c>
      <c r="B1743" s="154" t="str">
        <f>VLOOKUP(A1743,'CENTRO DE COSTOS'!A:D,4,FALSE)</f>
        <v>MIGUEL JULIÁN HERNÁNDEZ GUARÍN</v>
      </c>
      <c r="C1743" s="154" t="str">
        <f>VLOOKUP(A1743,'CENTRO DE COSTOS'!A:D,2,FALSE)</f>
        <v>0004-0008</v>
      </c>
      <c r="D1743" s="154">
        <v>54874</v>
      </c>
      <c r="E1743" s="154">
        <v>2640084</v>
      </c>
      <c r="F1743" s="154">
        <v>78970</v>
      </c>
      <c r="G1743" s="154" t="s">
        <v>8049</v>
      </c>
      <c r="H1743" s="154" t="s">
        <v>317</v>
      </c>
      <c r="I1743" s="154" t="s">
        <v>914</v>
      </c>
      <c r="J1743" s="154" t="s">
        <v>11135</v>
      </c>
      <c r="K1743" s="154" t="s">
        <v>159</v>
      </c>
      <c r="L1743" s="154" t="s">
        <v>15027</v>
      </c>
      <c r="M1743" s="155">
        <v>45894.594444444447</v>
      </c>
      <c r="N1743" s="155">
        <v>45895.492361111108</v>
      </c>
      <c r="O1743" s="8"/>
      <c r="P1743" s="154" t="s">
        <v>10063</v>
      </c>
      <c r="Q1743" s="154" t="s">
        <v>10063</v>
      </c>
      <c r="R1743" s="154" t="s">
        <v>2973</v>
      </c>
      <c r="S1743" s="154" t="s">
        <v>2973</v>
      </c>
      <c r="T1743" s="154" t="s">
        <v>8052</v>
      </c>
      <c r="U1743" s="154" t="s">
        <v>9429</v>
      </c>
      <c r="V1743" s="154" t="s">
        <v>15028</v>
      </c>
      <c r="W1743" s="154" t="s">
        <v>2967</v>
      </c>
      <c r="X1743" s="8"/>
      <c r="Y1743" s="154" t="s">
        <v>25</v>
      </c>
      <c r="Z1743" s="154" t="str">
        <f>VLOOKUP(D1743,TIPOLOGIA!A:F,5,0)</f>
        <v>TERRESTRE</v>
      </c>
      <c r="AA1743" s="154" t="s">
        <v>407</v>
      </c>
      <c r="AB1743" s="46">
        <v>1</v>
      </c>
      <c r="AC1743" s="87">
        <f>IF(W1743="SOPORTE_TELEFÓNICO",'BASE LIQUIDACION REDEBAN 2025'!$B$19,IF(AND(W1743="VISITA_TÉCNICA",Y1743="TIPO II"),'BASE LIQUIDACION REDEBAN 2025'!$B$18,'BASE LIQUIDACION REDEBAN 2025'!$B$17))</f>
        <v>35779.500569199998</v>
      </c>
      <c r="AD1743" s="87">
        <v>0</v>
      </c>
      <c r="AE1743" s="87">
        <f t="shared" si="27"/>
        <v>35779.500569199998</v>
      </c>
    </row>
    <row r="1744" spans="1:31">
      <c r="A1744" s="154" t="s">
        <v>80</v>
      </c>
      <c r="B1744" s="154" t="str">
        <f>VLOOKUP(A1744,'CENTRO DE COSTOS'!A:D,4,FALSE)</f>
        <v>JOSE MAURICIO HERNANDEZ ROJAS</v>
      </c>
      <c r="C1744" s="154" t="str">
        <f>VLOOKUP(A1744,'CENTRO DE COSTOS'!A:D,2,FALSE)</f>
        <v>0004-0001</v>
      </c>
      <c r="D1744" s="154">
        <v>13001</v>
      </c>
      <c r="E1744" s="154">
        <v>2614485</v>
      </c>
      <c r="F1744" s="154">
        <v>78867</v>
      </c>
      <c r="G1744" s="154" t="s">
        <v>8049</v>
      </c>
      <c r="H1744" s="154" t="s">
        <v>303</v>
      </c>
      <c r="I1744" s="154" t="s">
        <v>80</v>
      </c>
      <c r="J1744" s="154" t="s">
        <v>15029</v>
      </c>
      <c r="K1744" s="154" t="s">
        <v>159</v>
      </c>
      <c r="L1744" s="154" t="s">
        <v>15030</v>
      </c>
      <c r="M1744" s="155">
        <v>45888.682638888888</v>
      </c>
      <c r="N1744" s="155">
        <v>45895.494444444441</v>
      </c>
      <c r="O1744" s="8"/>
      <c r="P1744" s="154" t="s">
        <v>10063</v>
      </c>
      <c r="Q1744" s="154" t="s">
        <v>10063</v>
      </c>
      <c r="R1744" s="154" t="s">
        <v>2973</v>
      </c>
      <c r="S1744" s="154" t="s">
        <v>2973</v>
      </c>
      <c r="T1744" s="154" t="s">
        <v>8052</v>
      </c>
      <c r="U1744" s="154" t="s">
        <v>9429</v>
      </c>
      <c r="V1744" s="154" t="s">
        <v>15031</v>
      </c>
      <c r="W1744" s="154" t="s">
        <v>2967</v>
      </c>
      <c r="X1744" s="8"/>
      <c r="Y1744" s="154" t="s">
        <v>25</v>
      </c>
      <c r="Z1744" s="154" t="str">
        <f>VLOOKUP(D1744,TIPOLOGIA!A:F,5,0)</f>
        <v>TERRESTRE</v>
      </c>
      <c r="AA1744" s="154" t="s">
        <v>452</v>
      </c>
      <c r="AB1744" s="46">
        <v>1</v>
      </c>
      <c r="AC1744" s="87">
        <f>IF(W1744="SOPORTE_TELEFÓNICO",'BASE LIQUIDACION REDEBAN 2025'!$B$19,IF(AND(W1744="VISITA_TÉCNICA",Y1744="TIPO II"),'BASE LIQUIDACION REDEBAN 2025'!$B$18,'BASE LIQUIDACION REDEBAN 2025'!$B$17))</f>
        <v>35779.500569199998</v>
      </c>
      <c r="AD1744" s="87">
        <v>0</v>
      </c>
      <c r="AE1744" s="87">
        <f t="shared" si="27"/>
        <v>35779.500569199998</v>
      </c>
    </row>
    <row r="1745" spans="1:31">
      <c r="A1745" s="154" t="s">
        <v>60</v>
      </c>
      <c r="B1745" s="154" t="str">
        <f>VLOOKUP(A1745,'CENTRO DE COSTOS'!A:D,4,FALSE)</f>
        <v>JUAN SEBASTIÁN RÍOS CASTRILLÓN</v>
      </c>
      <c r="C1745" s="154" t="str">
        <f>VLOOKUP(A1745,'CENTRO DE COSTOS'!A:D,2,FALSE)</f>
        <v>0004-0005</v>
      </c>
      <c r="D1745" s="154">
        <v>5490</v>
      </c>
      <c r="E1745" s="154">
        <v>2624267</v>
      </c>
      <c r="F1745" s="154">
        <v>77956</v>
      </c>
      <c r="G1745" s="154" t="s">
        <v>8049</v>
      </c>
      <c r="H1745" s="154" t="s">
        <v>197</v>
      </c>
      <c r="I1745" s="154" t="s">
        <v>631</v>
      </c>
      <c r="J1745" s="154" t="s">
        <v>15032</v>
      </c>
      <c r="K1745" s="154" t="s">
        <v>159</v>
      </c>
      <c r="L1745" s="154" t="s">
        <v>15033</v>
      </c>
      <c r="M1745" s="155">
        <v>45890.425000000003</v>
      </c>
      <c r="N1745" s="155">
        <v>45895.495833333334</v>
      </c>
      <c r="O1745" s="8"/>
      <c r="P1745" s="154" t="s">
        <v>10063</v>
      </c>
      <c r="Q1745" s="154" t="s">
        <v>10063</v>
      </c>
      <c r="R1745" s="154" t="s">
        <v>2973</v>
      </c>
      <c r="S1745" s="154" t="s">
        <v>2973</v>
      </c>
      <c r="T1745" s="154" t="s">
        <v>8052</v>
      </c>
      <c r="U1745" s="154" t="s">
        <v>9429</v>
      </c>
      <c r="V1745" s="154" t="s">
        <v>15034</v>
      </c>
      <c r="W1745" s="154" t="s">
        <v>2967</v>
      </c>
      <c r="X1745" s="8"/>
      <c r="Y1745" s="154" t="s">
        <v>28</v>
      </c>
      <c r="Z1745" s="154" t="str">
        <f>VLOOKUP(D1745,TIPOLOGIA!A:F,5,0)</f>
        <v>TERRESTRE</v>
      </c>
      <c r="AA1745" s="154" t="s">
        <v>426</v>
      </c>
      <c r="AB1745" s="46">
        <v>1</v>
      </c>
      <c r="AC1745" s="87">
        <f>IF(W1745="SOPORTE_TELEFÓNICO",'BASE LIQUIDACION REDEBAN 2025'!$B$19,IF(AND(W1745="VISITA_TÉCNICA",Y1745="TIPO II"),'BASE LIQUIDACION REDEBAN 2025'!$B$18,'BASE LIQUIDACION REDEBAN 2025'!$B$17))</f>
        <v>67654.12000000001</v>
      </c>
      <c r="AD1745" s="87">
        <v>0</v>
      </c>
      <c r="AE1745" s="87">
        <f t="shared" si="27"/>
        <v>67654.12000000001</v>
      </c>
    </row>
    <row r="1746" spans="1:31">
      <c r="A1746" s="154" t="s">
        <v>93</v>
      </c>
      <c r="B1746" s="154" t="str">
        <f>VLOOKUP(A1746,'CENTRO DE COSTOS'!A:D,4,FALSE)</f>
        <v>DIEGO FERNANDO HENAO CARDONA</v>
      </c>
      <c r="C1746" s="154" t="str">
        <f>VLOOKUP(A1746,'CENTRO DE COSTOS'!A:D,2,FALSE)</f>
        <v>0004-0003</v>
      </c>
      <c r="D1746" s="154">
        <v>52001</v>
      </c>
      <c r="E1746" s="154">
        <v>2639792</v>
      </c>
      <c r="F1746" s="154">
        <v>50655</v>
      </c>
      <c r="G1746" s="154" t="s">
        <v>8049</v>
      </c>
      <c r="H1746" s="154" t="s">
        <v>174</v>
      </c>
      <c r="I1746" s="154" t="s">
        <v>93</v>
      </c>
      <c r="J1746" s="154" t="s">
        <v>3030</v>
      </c>
      <c r="K1746" s="154" t="s">
        <v>159</v>
      </c>
      <c r="L1746" s="154" t="s">
        <v>15035</v>
      </c>
      <c r="M1746" s="155">
        <v>45894.568055555559</v>
      </c>
      <c r="N1746" s="155">
        <v>45895.49722222222</v>
      </c>
      <c r="O1746" s="8"/>
      <c r="P1746" s="154" t="s">
        <v>10063</v>
      </c>
      <c r="Q1746" s="154" t="s">
        <v>10063</v>
      </c>
      <c r="R1746" s="154" t="s">
        <v>200</v>
      </c>
      <c r="S1746" s="154" t="s">
        <v>739</v>
      </c>
      <c r="T1746" s="154" t="s">
        <v>8052</v>
      </c>
      <c r="U1746" s="154" t="s">
        <v>9429</v>
      </c>
      <c r="V1746" s="154" t="s">
        <v>15036</v>
      </c>
      <c r="W1746" s="154" t="s">
        <v>2967</v>
      </c>
      <c r="X1746" s="8"/>
      <c r="Y1746" s="154" t="s">
        <v>25</v>
      </c>
      <c r="Z1746" s="154" t="str">
        <f>VLOOKUP(D1746,TIPOLOGIA!A:F,5,0)</f>
        <v>TERRESTRE</v>
      </c>
      <c r="AA1746" s="154" t="s">
        <v>1825</v>
      </c>
      <c r="AB1746" s="46">
        <v>1</v>
      </c>
      <c r="AC1746" s="87">
        <f>IF(W1746="SOPORTE_TELEFÓNICO",'BASE LIQUIDACION REDEBAN 2025'!$B$19,IF(AND(W1746="VISITA_TÉCNICA",Y1746="TIPO II"),'BASE LIQUIDACION REDEBAN 2025'!$B$18,'BASE LIQUIDACION REDEBAN 2025'!$B$17))</f>
        <v>35779.500569199998</v>
      </c>
      <c r="AD1746" s="87">
        <v>0</v>
      </c>
      <c r="AE1746" s="87">
        <f t="shared" si="27"/>
        <v>35779.500569199998</v>
      </c>
    </row>
    <row r="1747" spans="1:31">
      <c r="A1747" s="154" t="s">
        <v>72</v>
      </c>
      <c r="B1747" s="154" t="str">
        <f>VLOOKUP(A1747,'CENTRO DE COSTOS'!A:D,4,FALSE)</f>
        <v>MIGUEL JULIÁN HERNÁNDEZ GUARÍN</v>
      </c>
      <c r="C1747" s="154" t="str">
        <f>VLOOKUP(A1747,'CENTRO DE COSTOS'!A:D,2,FALSE)</f>
        <v>0004-0008</v>
      </c>
      <c r="D1747" s="154">
        <v>68001</v>
      </c>
      <c r="E1747" s="154">
        <v>2641578</v>
      </c>
      <c r="F1747" s="154">
        <v>30026</v>
      </c>
      <c r="G1747" s="154" t="s">
        <v>8049</v>
      </c>
      <c r="H1747" s="154" t="s">
        <v>820</v>
      </c>
      <c r="I1747" s="154" t="s">
        <v>72</v>
      </c>
      <c r="J1747" s="154" t="s">
        <v>15037</v>
      </c>
      <c r="K1747" s="154" t="s">
        <v>159</v>
      </c>
      <c r="L1747" s="154" t="s">
        <v>15038</v>
      </c>
      <c r="M1747" s="155">
        <v>45894.678472222222</v>
      </c>
      <c r="N1747" s="155">
        <v>45895.498611111114</v>
      </c>
      <c r="O1747" s="8"/>
      <c r="P1747" s="154" t="s">
        <v>10063</v>
      </c>
      <c r="Q1747" s="154" t="s">
        <v>10063</v>
      </c>
      <c r="R1747" s="154" t="s">
        <v>2973</v>
      </c>
      <c r="S1747" s="154" t="s">
        <v>2973</v>
      </c>
      <c r="T1747" s="154" t="s">
        <v>8052</v>
      </c>
      <c r="U1747" s="154" t="s">
        <v>9429</v>
      </c>
      <c r="V1747" s="154" t="s">
        <v>15039</v>
      </c>
      <c r="W1747" s="154" t="s">
        <v>2967</v>
      </c>
      <c r="X1747" s="8"/>
      <c r="Y1747" s="154" t="s">
        <v>25</v>
      </c>
      <c r="Z1747" s="154" t="str">
        <f>VLOOKUP(D1747,TIPOLOGIA!A:F,5,0)</f>
        <v>TERRESTRE</v>
      </c>
      <c r="AA1747" s="154" t="s">
        <v>3140</v>
      </c>
      <c r="AB1747" s="46">
        <v>1</v>
      </c>
      <c r="AC1747" s="87">
        <f>IF(W1747="SOPORTE_TELEFÓNICO",'BASE LIQUIDACION REDEBAN 2025'!$B$19,IF(AND(W1747="VISITA_TÉCNICA",Y1747="TIPO II"),'BASE LIQUIDACION REDEBAN 2025'!$B$18,'BASE LIQUIDACION REDEBAN 2025'!$B$17))</f>
        <v>35779.500569199998</v>
      </c>
      <c r="AD1747" s="87">
        <v>0</v>
      </c>
      <c r="AE1747" s="87">
        <f t="shared" si="27"/>
        <v>35779.500569199998</v>
      </c>
    </row>
    <row r="1748" spans="1:31">
      <c r="A1748" s="154" t="s">
        <v>81</v>
      </c>
      <c r="B1748" s="154" t="str">
        <f>VLOOKUP(A1748,'CENTRO DE COSTOS'!A:D,4,FALSE)</f>
        <v>MIGUEL JULIÁN HERNÁNDEZ GUARÍN</v>
      </c>
      <c r="C1748" s="154" t="str">
        <f>VLOOKUP(A1748,'CENTRO DE COSTOS'!A:D,2,FALSE)</f>
        <v>0004-0008</v>
      </c>
      <c r="D1748" s="154">
        <v>54001</v>
      </c>
      <c r="E1748" s="154">
        <v>2639534</v>
      </c>
      <c r="F1748" s="154">
        <v>79509</v>
      </c>
      <c r="G1748" s="154" t="s">
        <v>8049</v>
      </c>
      <c r="H1748" s="154" t="s">
        <v>317</v>
      </c>
      <c r="I1748" s="154" t="s">
        <v>81</v>
      </c>
      <c r="J1748" s="154" t="s">
        <v>15040</v>
      </c>
      <c r="K1748" s="154" t="s">
        <v>159</v>
      </c>
      <c r="L1748" s="154" t="s">
        <v>15041</v>
      </c>
      <c r="M1748" s="155">
        <v>45894.506944444445</v>
      </c>
      <c r="N1748" s="155">
        <v>45895.501388888886</v>
      </c>
      <c r="O1748" s="8"/>
      <c r="P1748" s="154" t="s">
        <v>10063</v>
      </c>
      <c r="Q1748" s="154" t="s">
        <v>10063</v>
      </c>
      <c r="R1748" s="154" t="s">
        <v>2973</v>
      </c>
      <c r="S1748" s="154" t="s">
        <v>2973</v>
      </c>
      <c r="T1748" s="154" t="s">
        <v>8052</v>
      </c>
      <c r="U1748" s="154" t="s">
        <v>9429</v>
      </c>
      <c r="V1748" s="154" t="s">
        <v>15042</v>
      </c>
      <c r="W1748" s="154" t="s">
        <v>2967</v>
      </c>
      <c r="X1748" s="8"/>
      <c r="Y1748" s="154" t="s">
        <v>25</v>
      </c>
      <c r="Z1748" s="154" t="str">
        <f>VLOOKUP(D1748,TIPOLOGIA!A:F,5,0)</f>
        <v>TERRESTRE</v>
      </c>
      <c r="AA1748" s="154" t="s">
        <v>1496</v>
      </c>
      <c r="AB1748" s="46">
        <v>1</v>
      </c>
      <c r="AC1748" s="87">
        <f>IF(W1748="SOPORTE_TELEFÓNICO",'BASE LIQUIDACION REDEBAN 2025'!$B$19,IF(AND(W1748="VISITA_TÉCNICA",Y1748="TIPO II"),'BASE LIQUIDACION REDEBAN 2025'!$B$18,'BASE LIQUIDACION REDEBAN 2025'!$B$17))</f>
        <v>35779.500569199998</v>
      </c>
      <c r="AD1748" s="87">
        <v>0</v>
      </c>
      <c r="AE1748" s="87">
        <f t="shared" si="27"/>
        <v>35779.500569199998</v>
      </c>
    </row>
    <row r="1749" spans="1:31">
      <c r="A1749" s="154" t="s">
        <v>68</v>
      </c>
      <c r="B1749" s="154" t="str">
        <f>VLOOKUP(A1749,'CENTRO DE COSTOS'!A:D,4,FALSE)</f>
        <v>WILLIAM ASDRUBAL ROZO ROZO</v>
      </c>
      <c r="C1749" s="154" t="str">
        <f>VLOOKUP(A1749,'CENTRO DE COSTOS'!A:D,2,FALSE)</f>
        <v>0004-0004</v>
      </c>
      <c r="D1749" s="154">
        <v>11001</v>
      </c>
      <c r="E1749" s="154">
        <v>2636760</v>
      </c>
      <c r="F1749" s="154">
        <v>79346</v>
      </c>
      <c r="G1749" s="154" t="s">
        <v>8049</v>
      </c>
      <c r="H1749" s="154" t="s">
        <v>470</v>
      </c>
      <c r="I1749" s="154" t="s">
        <v>68</v>
      </c>
      <c r="J1749" s="154" t="s">
        <v>15043</v>
      </c>
      <c r="K1749" s="154" t="s">
        <v>159</v>
      </c>
      <c r="L1749" s="154" t="s">
        <v>15044</v>
      </c>
      <c r="M1749" s="155">
        <v>45894.361111111109</v>
      </c>
      <c r="N1749" s="155">
        <v>45895.510416666664</v>
      </c>
      <c r="O1749" s="8"/>
      <c r="P1749" s="154" t="s">
        <v>10063</v>
      </c>
      <c r="Q1749" s="154" t="s">
        <v>10063</v>
      </c>
      <c r="R1749" s="154" t="s">
        <v>2973</v>
      </c>
      <c r="S1749" s="154" t="s">
        <v>2973</v>
      </c>
      <c r="T1749" s="154" t="s">
        <v>8052</v>
      </c>
      <c r="U1749" s="154" t="s">
        <v>9429</v>
      </c>
      <c r="V1749" s="154" t="s">
        <v>15045</v>
      </c>
      <c r="W1749" s="154" t="s">
        <v>2967</v>
      </c>
      <c r="X1749" s="8"/>
      <c r="Y1749" s="154" t="s">
        <v>25</v>
      </c>
      <c r="Z1749" s="154" t="str">
        <f>VLOOKUP(D1749,TIPOLOGIA!A:F,5,0)</f>
        <v>TERRESTRE</v>
      </c>
      <c r="AA1749" s="154" t="s">
        <v>2089</v>
      </c>
      <c r="AB1749" s="46">
        <v>1</v>
      </c>
      <c r="AC1749" s="87">
        <f>IF(W1749="SOPORTE_TELEFÓNICO",'BASE LIQUIDACION REDEBAN 2025'!$B$19,IF(AND(W1749="VISITA_TÉCNICA",Y1749="TIPO II"),'BASE LIQUIDACION REDEBAN 2025'!$B$18,'BASE LIQUIDACION REDEBAN 2025'!$B$17))</f>
        <v>35779.500569199998</v>
      </c>
      <c r="AD1749" s="87">
        <v>0</v>
      </c>
      <c r="AE1749" s="87">
        <f t="shared" si="27"/>
        <v>35779.500569199998</v>
      </c>
    </row>
    <row r="1750" spans="1:31">
      <c r="A1750" s="154" t="s">
        <v>60</v>
      </c>
      <c r="B1750" s="154" t="str">
        <f>VLOOKUP(A1750,'CENTRO DE COSTOS'!A:D,4,FALSE)</f>
        <v>JUAN SEBASTIÁN RÍOS CASTRILLÓN</v>
      </c>
      <c r="C1750" s="154" t="str">
        <f>VLOOKUP(A1750,'CENTRO DE COSTOS'!A:D,2,FALSE)</f>
        <v>0004-0005</v>
      </c>
      <c r="D1750" s="154">
        <v>5480</v>
      </c>
      <c r="E1750" s="154">
        <v>2628944</v>
      </c>
      <c r="F1750" s="154">
        <v>79398</v>
      </c>
      <c r="G1750" s="154" t="s">
        <v>8049</v>
      </c>
      <c r="H1750" s="154" t="s">
        <v>197</v>
      </c>
      <c r="I1750" s="154" t="s">
        <v>6490</v>
      </c>
      <c r="J1750" s="154" t="s">
        <v>15046</v>
      </c>
      <c r="K1750" s="154" t="s">
        <v>159</v>
      </c>
      <c r="L1750" s="154" t="s">
        <v>15047</v>
      </c>
      <c r="M1750" s="155">
        <v>45891.333333333336</v>
      </c>
      <c r="N1750" s="155">
        <v>45895.511805555558</v>
      </c>
      <c r="O1750" s="8"/>
      <c r="P1750" s="154" t="s">
        <v>10063</v>
      </c>
      <c r="Q1750" s="154" t="s">
        <v>10063</v>
      </c>
      <c r="R1750" s="154" t="s">
        <v>2973</v>
      </c>
      <c r="S1750" s="154" t="s">
        <v>2973</v>
      </c>
      <c r="T1750" s="154" t="s">
        <v>8052</v>
      </c>
      <c r="U1750" s="154" t="s">
        <v>9429</v>
      </c>
      <c r="V1750" s="154" t="s">
        <v>15048</v>
      </c>
      <c r="W1750" s="154" t="s">
        <v>10144</v>
      </c>
      <c r="X1750" s="8"/>
      <c r="Y1750" s="154" t="s">
        <v>28</v>
      </c>
      <c r="Z1750" s="154" t="str">
        <f>VLOOKUP(D1750,TIPOLOGIA!A:F,5,0)</f>
        <v>TERRESTRE</v>
      </c>
      <c r="AA1750" s="154" t="s">
        <v>636</v>
      </c>
      <c r="AB1750" s="46">
        <v>0</v>
      </c>
      <c r="AC1750" s="87">
        <f>IF(W1750="SOPORTE_TELEFÓNICO",'BASE LIQUIDACION REDEBAN 2025'!$B$19,IF(AND(W1750="VISITA_TÉCNICA",Y1750="TIPO II"),'BASE LIQUIDACION REDEBAN 2025'!$B$18,'BASE LIQUIDACION REDEBAN 2025'!$B$17))</f>
        <v>35779.500569199998</v>
      </c>
      <c r="AD1750" s="87">
        <v>0</v>
      </c>
      <c r="AE1750" s="87">
        <f t="shared" si="27"/>
        <v>35779.500569199998</v>
      </c>
    </row>
    <row r="1751" spans="1:31">
      <c r="A1751" s="154" t="s">
        <v>68</v>
      </c>
      <c r="B1751" s="154" t="str">
        <f>VLOOKUP(A1751,'CENTRO DE COSTOS'!A:D,4,FALSE)</f>
        <v>WILLIAM ASDRUBAL ROZO ROZO</v>
      </c>
      <c r="C1751" s="154" t="str">
        <f>VLOOKUP(A1751,'CENTRO DE COSTOS'!A:D,2,FALSE)</f>
        <v>0004-0004</v>
      </c>
      <c r="D1751" s="154">
        <v>25754</v>
      </c>
      <c r="E1751" s="154">
        <v>2638711</v>
      </c>
      <c r="F1751" s="154">
        <v>70928</v>
      </c>
      <c r="G1751" s="154" t="s">
        <v>8049</v>
      </c>
      <c r="H1751" s="154" t="s">
        <v>470</v>
      </c>
      <c r="I1751" s="154" t="s">
        <v>1138</v>
      </c>
      <c r="J1751" s="154" t="s">
        <v>15049</v>
      </c>
      <c r="K1751" s="154" t="s">
        <v>159</v>
      </c>
      <c r="L1751" s="154" t="s">
        <v>15050</v>
      </c>
      <c r="M1751" s="155">
        <v>45894.45208333333</v>
      </c>
      <c r="N1751" s="155">
        <v>45895.517361111109</v>
      </c>
      <c r="O1751" s="8"/>
      <c r="P1751" s="154" t="s">
        <v>10063</v>
      </c>
      <c r="Q1751" s="154" t="s">
        <v>10063</v>
      </c>
      <c r="R1751" s="154" t="s">
        <v>2973</v>
      </c>
      <c r="S1751" s="154" t="s">
        <v>2973</v>
      </c>
      <c r="T1751" s="154" t="s">
        <v>8052</v>
      </c>
      <c r="U1751" s="154" t="s">
        <v>9429</v>
      </c>
      <c r="V1751" s="154" t="s">
        <v>15051</v>
      </c>
      <c r="W1751" s="154" t="s">
        <v>2967</v>
      </c>
      <c r="X1751" s="8"/>
      <c r="Y1751" s="154" t="s">
        <v>25</v>
      </c>
      <c r="Z1751" s="154" t="str">
        <f>VLOOKUP(D1751,TIPOLOGIA!A:F,5,0)</f>
        <v>TERRESTRE</v>
      </c>
      <c r="AA1751" s="154" t="s">
        <v>887</v>
      </c>
      <c r="AB1751" s="46">
        <v>1</v>
      </c>
      <c r="AC1751" s="87">
        <f>IF(W1751="SOPORTE_TELEFÓNICO",'BASE LIQUIDACION REDEBAN 2025'!$B$19,IF(AND(W1751="VISITA_TÉCNICA",Y1751="TIPO II"),'BASE LIQUIDACION REDEBAN 2025'!$B$18,'BASE LIQUIDACION REDEBAN 2025'!$B$17))</f>
        <v>35779.500569199998</v>
      </c>
      <c r="AD1751" s="87">
        <v>0</v>
      </c>
      <c r="AE1751" s="87">
        <f t="shared" si="27"/>
        <v>35779.500569199998</v>
      </c>
    </row>
    <row r="1752" spans="1:31">
      <c r="A1752" s="154" t="s">
        <v>93</v>
      </c>
      <c r="B1752" s="154" t="str">
        <f>VLOOKUP(A1752,'CENTRO DE COSTOS'!A:D,4,FALSE)</f>
        <v>DIEGO FERNANDO HENAO CARDONA</v>
      </c>
      <c r="C1752" s="154" t="str">
        <f>VLOOKUP(A1752,'CENTRO DE COSTOS'!A:D,2,FALSE)</f>
        <v>0004-0003</v>
      </c>
      <c r="D1752" s="154">
        <v>52378</v>
      </c>
      <c r="E1752" s="154">
        <v>2613257</v>
      </c>
      <c r="F1752" s="154">
        <v>76547</v>
      </c>
      <c r="G1752" s="154" t="s">
        <v>8049</v>
      </c>
      <c r="H1752" s="154" t="s">
        <v>174</v>
      </c>
      <c r="I1752" s="154" t="s">
        <v>15052</v>
      </c>
      <c r="J1752" s="154" t="s">
        <v>15053</v>
      </c>
      <c r="K1752" s="154" t="s">
        <v>159</v>
      </c>
      <c r="L1752" s="154" t="s">
        <v>15054</v>
      </c>
      <c r="M1752" s="155">
        <v>45888.598611111112</v>
      </c>
      <c r="N1752" s="155">
        <v>45895.556944444441</v>
      </c>
      <c r="O1752" s="8"/>
      <c r="P1752" s="154" t="s">
        <v>10063</v>
      </c>
      <c r="Q1752" s="154" t="s">
        <v>10063</v>
      </c>
      <c r="R1752" s="154" t="s">
        <v>2973</v>
      </c>
      <c r="S1752" s="154" t="s">
        <v>2973</v>
      </c>
      <c r="T1752" s="154" t="s">
        <v>8052</v>
      </c>
      <c r="U1752" s="154" t="s">
        <v>9429</v>
      </c>
      <c r="V1752" s="154" t="s">
        <v>15055</v>
      </c>
      <c r="W1752" s="154" t="s">
        <v>10144</v>
      </c>
      <c r="X1752" s="8"/>
      <c r="Y1752" s="154" t="s">
        <v>30</v>
      </c>
      <c r="Z1752" s="154" t="str">
        <f>VLOOKUP(D1752,TIPOLOGIA!A:F,5,0)</f>
        <v>TERRESTRE</v>
      </c>
      <c r="AA1752" s="154"/>
      <c r="AB1752" s="46">
        <v>0</v>
      </c>
      <c r="AC1752" s="87">
        <f>IF(W1752="SOPORTE_TELEFÓNICO",'BASE LIQUIDACION REDEBAN 2025'!$B$19,IF(AND(W1752="VISITA_TÉCNICA",Y1752="TIPO II"),'BASE LIQUIDACION REDEBAN 2025'!$B$18,'BASE LIQUIDACION REDEBAN 2025'!$B$17))</f>
        <v>35779.500569199998</v>
      </c>
      <c r="AD1752" s="87">
        <v>0</v>
      </c>
      <c r="AE1752" s="87">
        <f t="shared" si="27"/>
        <v>35779.500569199998</v>
      </c>
    </row>
    <row r="1753" spans="1:31">
      <c r="A1753" s="154" t="s">
        <v>72</v>
      </c>
      <c r="B1753" s="154" t="str">
        <f>VLOOKUP(A1753,'CENTRO DE COSTOS'!A:D,4,FALSE)</f>
        <v>MIGUEL JULIÁN HERNÁNDEZ GUARÍN</v>
      </c>
      <c r="C1753" s="154" t="str">
        <f>VLOOKUP(A1753,'CENTRO DE COSTOS'!A:D,2,FALSE)</f>
        <v>0004-0008</v>
      </c>
      <c r="D1753" s="154">
        <v>13688</v>
      </c>
      <c r="E1753" s="154">
        <v>2613751</v>
      </c>
      <c r="F1753" s="154">
        <v>72568</v>
      </c>
      <c r="G1753" s="154" t="s">
        <v>8049</v>
      </c>
      <c r="H1753" s="154" t="s">
        <v>303</v>
      </c>
      <c r="I1753" s="154" t="s">
        <v>304</v>
      </c>
      <c r="J1753" s="154" t="s">
        <v>15056</v>
      </c>
      <c r="K1753" s="154" t="s">
        <v>159</v>
      </c>
      <c r="L1753" s="154" t="s">
        <v>15057</v>
      </c>
      <c r="M1753" s="155">
        <v>45888.62222222222</v>
      </c>
      <c r="N1753" s="155">
        <v>45895.558333333334</v>
      </c>
      <c r="O1753" s="8"/>
      <c r="P1753" s="154" t="s">
        <v>10063</v>
      </c>
      <c r="Q1753" s="154" t="s">
        <v>10063</v>
      </c>
      <c r="R1753" s="154" t="s">
        <v>2973</v>
      </c>
      <c r="S1753" s="154" t="s">
        <v>2973</v>
      </c>
      <c r="T1753" s="154" t="s">
        <v>8052</v>
      </c>
      <c r="U1753" s="154" t="s">
        <v>9429</v>
      </c>
      <c r="V1753" s="154" t="s">
        <v>15058</v>
      </c>
      <c r="W1753" s="154" t="s">
        <v>10144</v>
      </c>
      <c r="X1753" s="8"/>
      <c r="Y1753" s="154" t="s">
        <v>180</v>
      </c>
      <c r="Z1753" s="154" t="str">
        <f>VLOOKUP(D1753,TIPOLOGIA!A:F,5,0)</f>
        <v>TERRESTRE/FLUVIAL</v>
      </c>
      <c r="AA1753" s="154"/>
      <c r="AB1753" s="46">
        <v>0</v>
      </c>
      <c r="AC1753" s="87">
        <f>IF(W1753="SOPORTE_TELEFÓNICO",'BASE LIQUIDACION REDEBAN 2025'!$B$19,IF(AND(W1753="VISITA_TÉCNICA",Y1753="TIPO II"),'BASE LIQUIDACION REDEBAN 2025'!$B$18,'BASE LIQUIDACION REDEBAN 2025'!$B$17))</f>
        <v>35779.500569199998</v>
      </c>
      <c r="AD1753" s="87">
        <v>0</v>
      </c>
      <c r="AE1753" s="87">
        <f t="shared" si="27"/>
        <v>35779.500569199998</v>
      </c>
    </row>
    <row r="1754" spans="1:31">
      <c r="A1754" s="154" t="s">
        <v>76</v>
      </c>
      <c r="B1754" s="154" t="str">
        <f>VLOOKUP(A1754,'CENTRO DE COSTOS'!A:D,4,FALSE)</f>
        <v>DIEGO FERNANDO HENAO CARDONA</v>
      </c>
      <c r="C1754" s="154" t="str">
        <f>VLOOKUP(A1754,'CENTRO DE COSTOS'!A:D,2,FALSE)</f>
        <v>0004-0003</v>
      </c>
      <c r="D1754" s="154">
        <v>19532</v>
      </c>
      <c r="E1754" s="154">
        <v>2615165</v>
      </c>
      <c r="F1754" s="154">
        <v>64764</v>
      </c>
      <c r="G1754" s="154" t="s">
        <v>8049</v>
      </c>
      <c r="H1754" s="154" t="s">
        <v>258</v>
      </c>
      <c r="I1754" s="154" t="s">
        <v>575</v>
      </c>
      <c r="J1754" s="154" t="s">
        <v>15059</v>
      </c>
      <c r="K1754" s="154" t="s">
        <v>159</v>
      </c>
      <c r="L1754" s="154" t="s">
        <v>15060</v>
      </c>
      <c r="M1754" s="155">
        <v>45888.724999999999</v>
      </c>
      <c r="N1754" s="155">
        <v>45895.559027777781</v>
      </c>
      <c r="O1754" s="8"/>
      <c r="P1754" s="154" t="s">
        <v>10063</v>
      </c>
      <c r="Q1754" s="154" t="s">
        <v>10063</v>
      </c>
      <c r="R1754" s="154" t="s">
        <v>2973</v>
      </c>
      <c r="S1754" s="154" t="s">
        <v>2973</v>
      </c>
      <c r="T1754" s="154" t="s">
        <v>8052</v>
      </c>
      <c r="U1754" s="154" t="s">
        <v>9429</v>
      </c>
      <c r="V1754" s="154" t="s">
        <v>15061</v>
      </c>
      <c r="W1754" s="154" t="s">
        <v>10144</v>
      </c>
      <c r="X1754" s="8"/>
      <c r="Y1754" s="154" t="s">
        <v>32</v>
      </c>
      <c r="Z1754" s="154" t="str">
        <f>VLOOKUP(D1754,TIPOLOGIA!A:F,5,0)</f>
        <v>TERRESTRE</v>
      </c>
      <c r="AA1754" s="154"/>
      <c r="AB1754" s="46">
        <v>0</v>
      </c>
      <c r="AC1754" s="87">
        <f>IF(W1754="SOPORTE_TELEFÓNICO",'BASE LIQUIDACION REDEBAN 2025'!$B$19,IF(AND(W1754="VISITA_TÉCNICA",Y1754="TIPO II"),'BASE LIQUIDACION REDEBAN 2025'!$B$18,'BASE LIQUIDACION REDEBAN 2025'!$B$17))</f>
        <v>35779.500569199998</v>
      </c>
      <c r="AD1754" s="87">
        <v>0</v>
      </c>
      <c r="AE1754" s="87">
        <f t="shared" si="27"/>
        <v>35779.500569199998</v>
      </c>
    </row>
    <row r="1755" spans="1:31">
      <c r="A1755" s="154" t="s">
        <v>76</v>
      </c>
      <c r="B1755" s="154" t="str">
        <f>VLOOKUP(A1755,'CENTRO DE COSTOS'!A:D,4,FALSE)</f>
        <v>DIEGO FERNANDO HENAO CARDONA</v>
      </c>
      <c r="C1755" s="154" t="str">
        <f>VLOOKUP(A1755,'CENTRO DE COSTOS'!A:D,2,FALSE)</f>
        <v>0004-0003</v>
      </c>
      <c r="D1755" s="154">
        <v>76520</v>
      </c>
      <c r="E1755" s="154">
        <v>2641917</v>
      </c>
      <c r="F1755" s="154">
        <v>16654</v>
      </c>
      <c r="G1755" s="154" t="s">
        <v>8049</v>
      </c>
      <c r="H1755" s="154" t="s">
        <v>227</v>
      </c>
      <c r="I1755" s="154" t="s">
        <v>1403</v>
      </c>
      <c r="J1755" s="154" t="s">
        <v>7140</v>
      </c>
      <c r="K1755" s="154" t="s">
        <v>159</v>
      </c>
      <c r="L1755" s="154" t="s">
        <v>15062</v>
      </c>
      <c r="M1755" s="155">
        <v>45894.7</v>
      </c>
      <c r="N1755" s="155">
        <v>45895.5625</v>
      </c>
      <c r="O1755" s="8"/>
      <c r="P1755" s="154" t="s">
        <v>10063</v>
      </c>
      <c r="Q1755" s="154" t="s">
        <v>10063</v>
      </c>
      <c r="R1755" s="154" t="s">
        <v>220</v>
      </c>
      <c r="S1755" s="154" t="s">
        <v>221</v>
      </c>
      <c r="T1755" s="154" t="s">
        <v>8052</v>
      </c>
      <c r="U1755" s="154" t="s">
        <v>9429</v>
      </c>
      <c r="V1755" s="154" t="s">
        <v>15063</v>
      </c>
      <c r="W1755" s="154" t="s">
        <v>2967</v>
      </c>
      <c r="X1755" s="8"/>
      <c r="Y1755" s="154" t="s">
        <v>25</v>
      </c>
      <c r="Z1755" s="154" t="str">
        <f>VLOOKUP(D1755,TIPOLOGIA!A:F,5,0)</f>
        <v>TERRESTRE</v>
      </c>
      <c r="AA1755" s="154" t="s">
        <v>1408</v>
      </c>
      <c r="AB1755" s="46">
        <v>1</v>
      </c>
      <c r="AC1755" s="87">
        <f>IF(W1755="SOPORTE_TELEFÓNICO",'BASE LIQUIDACION REDEBAN 2025'!$B$19,IF(AND(W1755="VISITA_TÉCNICA",Y1755="TIPO II"),'BASE LIQUIDACION REDEBAN 2025'!$B$18,'BASE LIQUIDACION REDEBAN 2025'!$B$17))</f>
        <v>35779.500569199998</v>
      </c>
      <c r="AD1755" s="87">
        <v>0</v>
      </c>
      <c r="AE1755" s="87">
        <f t="shared" si="27"/>
        <v>35779.500569199998</v>
      </c>
    </row>
    <row r="1756" spans="1:31">
      <c r="A1756" s="154" t="s">
        <v>86</v>
      </c>
      <c r="B1756" s="154" t="str">
        <f>VLOOKUP(A1756,'CENTRO DE COSTOS'!A:D,4,FALSE)</f>
        <v>KEVIN ALEXIS CORZO BUSTOS</v>
      </c>
      <c r="C1756" s="154" t="str">
        <f>VLOOKUP(A1756,'CENTRO DE COSTOS'!A:D,2,FALSE)</f>
        <v>0004-0007</v>
      </c>
      <c r="D1756" s="154">
        <v>73001</v>
      </c>
      <c r="E1756" s="154">
        <v>2639688</v>
      </c>
      <c r="F1756" s="154">
        <v>13026</v>
      </c>
      <c r="G1756" s="154" t="s">
        <v>8049</v>
      </c>
      <c r="H1756" s="154" t="s">
        <v>703</v>
      </c>
      <c r="I1756" s="154" t="s">
        <v>86</v>
      </c>
      <c r="J1756" s="154" t="s">
        <v>15064</v>
      </c>
      <c r="K1756" s="154" t="s">
        <v>159</v>
      </c>
      <c r="L1756" s="154" t="s">
        <v>15065</v>
      </c>
      <c r="M1756" s="155">
        <v>45894.537499999999</v>
      </c>
      <c r="N1756" s="155">
        <v>45895.563888888886</v>
      </c>
      <c r="O1756" s="8"/>
      <c r="P1756" s="154" t="s">
        <v>10063</v>
      </c>
      <c r="Q1756" s="154" t="s">
        <v>10063</v>
      </c>
      <c r="R1756" s="154" t="s">
        <v>2973</v>
      </c>
      <c r="S1756" s="154" t="s">
        <v>2973</v>
      </c>
      <c r="T1756" s="154" t="s">
        <v>8052</v>
      </c>
      <c r="U1756" s="154" t="s">
        <v>9429</v>
      </c>
      <c r="V1756" s="154" t="s">
        <v>15066</v>
      </c>
      <c r="W1756" s="154" t="s">
        <v>2967</v>
      </c>
      <c r="X1756" s="8"/>
      <c r="Y1756" s="154" t="s">
        <v>25</v>
      </c>
      <c r="Z1756" s="154" t="str">
        <f>VLOOKUP(D1756,TIPOLOGIA!A:F,5,0)</f>
        <v>TERRESTRE</v>
      </c>
      <c r="AA1756" s="154" t="s">
        <v>4264</v>
      </c>
      <c r="AB1756" s="46">
        <v>1</v>
      </c>
      <c r="AC1756" s="87">
        <f>IF(W1756="SOPORTE_TELEFÓNICO",'BASE LIQUIDACION REDEBAN 2025'!$B$19,IF(AND(W1756="VISITA_TÉCNICA",Y1756="TIPO II"),'BASE LIQUIDACION REDEBAN 2025'!$B$18,'BASE LIQUIDACION REDEBAN 2025'!$B$17))</f>
        <v>35779.500569199998</v>
      </c>
      <c r="AD1756" s="87">
        <v>0</v>
      </c>
      <c r="AE1756" s="87">
        <f t="shared" si="27"/>
        <v>35779.500569199998</v>
      </c>
    </row>
    <row r="1757" spans="1:31">
      <c r="A1757" s="154" t="s">
        <v>72</v>
      </c>
      <c r="B1757" s="154" t="str">
        <f>VLOOKUP(A1757,'CENTRO DE COSTOS'!A:D,4,FALSE)</f>
        <v>MIGUEL JULIÁN HERNÁNDEZ GUARÍN</v>
      </c>
      <c r="C1757" s="154" t="str">
        <f>VLOOKUP(A1757,'CENTRO DE COSTOS'!A:D,2,FALSE)</f>
        <v>0004-0008</v>
      </c>
      <c r="D1757" s="154">
        <v>68001</v>
      </c>
      <c r="E1757" s="154">
        <v>2642305</v>
      </c>
      <c r="F1757" s="154">
        <v>62914</v>
      </c>
      <c r="G1757" s="154" t="s">
        <v>8049</v>
      </c>
      <c r="H1757" s="154" t="s">
        <v>820</v>
      </c>
      <c r="I1757" s="154" t="s">
        <v>72</v>
      </c>
      <c r="J1757" s="154" t="s">
        <v>9731</v>
      </c>
      <c r="K1757" s="154" t="s">
        <v>159</v>
      </c>
      <c r="L1757" s="154" t="s">
        <v>15067</v>
      </c>
      <c r="M1757" s="155">
        <v>45894.738888888889</v>
      </c>
      <c r="N1757" s="155">
        <v>45895.56527777778</v>
      </c>
      <c r="O1757" s="8"/>
      <c r="P1757" s="154" t="s">
        <v>10063</v>
      </c>
      <c r="Q1757" s="154" t="s">
        <v>10063</v>
      </c>
      <c r="R1757" s="154" t="s">
        <v>2973</v>
      </c>
      <c r="S1757" s="154" t="s">
        <v>2973</v>
      </c>
      <c r="T1757" s="154" t="s">
        <v>8052</v>
      </c>
      <c r="U1757" s="154" t="s">
        <v>9429</v>
      </c>
      <c r="V1757" s="154" t="s">
        <v>15068</v>
      </c>
      <c r="W1757" s="154" t="s">
        <v>2967</v>
      </c>
      <c r="X1757" s="8"/>
      <c r="Y1757" s="154" t="s">
        <v>25</v>
      </c>
      <c r="Z1757" s="154" t="str">
        <f>VLOOKUP(D1757,TIPOLOGIA!A:F,5,0)</f>
        <v>TERRESTRE</v>
      </c>
      <c r="AA1757" s="154" t="s">
        <v>1016</v>
      </c>
      <c r="AB1757" s="46">
        <v>1</v>
      </c>
      <c r="AC1757" s="87">
        <f>IF(W1757="SOPORTE_TELEFÓNICO",'BASE LIQUIDACION REDEBAN 2025'!$B$19,IF(AND(W1757="VISITA_TÉCNICA",Y1757="TIPO II"),'BASE LIQUIDACION REDEBAN 2025'!$B$18,'BASE LIQUIDACION REDEBAN 2025'!$B$17))</f>
        <v>35779.500569199998</v>
      </c>
      <c r="AD1757" s="87">
        <v>0</v>
      </c>
      <c r="AE1757" s="87">
        <f t="shared" si="27"/>
        <v>35779.500569199998</v>
      </c>
    </row>
    <row r="1758" spans="1:31">
      <c r="A1758" s="154" t="s">
        <v>80</v>
      </c>
      <c r="B1758" s="154" t="str">
        <f>VLOOKUP(A1758,'CENTRO DE COSTOS'!A:D,4,FALSE)</f>
        <v>JOSE MAURICIO HERNANDEZ ROJAS</v>
      </c>
      <c r="C1758" s="154" t="str">
        <f>VLOOKUP(A1758,'CENTRO DE COSTOS'!A:D,2,FALSE)</f>
        <v>0004-0001</v>
      </c>
      <c r="D1758" s="154">
        <v>13001</v>
      </c>
      <c r="E1758" s="154">
        <v>2616890</v>
      </c>
      <c r="F1758" s="154">
        <v>66684</v>
      </c>
      <c r="G1758" s="154" t="s">
        <v>8049</v>
      </c>
      <c r="H1758" s="154" t="s">
        <v>303</v>
      </c>
      <c r="I1758" s="154" t="s">
        <v>80</v>
      </c>
      <c r="J1758" s="154" t="s">
        <v>12577</v>
      </c>
      <c r="K1758" s="154" t="s">
        <v>159</v>
      </c>
      <c r="L1758" s="154" t="s">
        <v>15069</v>
      </c>
      <c r="M1758" s="155">
        <v>45889.388888888891</v>
      </c>
      <c r="N1758" s="155">
        <v>45895.567361111112</v>
      </c>
      <c r="O1758" s="8"/>
      <c r="P1758" s="154" t="s">
        <v>10063</v>
      </c>
      <c r="Q1758" s="154" t="s">
        <v>10063</v>
      </c>
      <c r="R1758" s="154" t="s">
        <v>220</v>
      </c>
      <c r="S1758" s="154" t="s">
        <v>8370</v>
      </c>
      <c r="T1758" s="154" t="s">
        <v>8052</v>
      </c>
      <c r="U1758" s="154" t="s">
        <v>9429</v>
      </c>
      <c r="V1758" s="154" t="s">
        <v>15070</v>
      </c>
      <c r="W1758" s="154" t="s">
        <v>2967</v>
      </c>
      <c r="X1758" s="8"/>
      <c r="Y1758" s="154" t="s">
        <v>25</v>
      </c>
      <c r="Z1758" s="154" t="str">
        <f>VLOOKUP(D1758,TIPOLOGIA!A:F,5,0)</f>
        <v>TERRESTRE</v>
      </c>
      <c r="AA1758" s="154" t="s">
        <v>452</v>
      </c>
      <c r="AB1758" s="46">
        <v>1</v>
      </c>
      <c r="AC1758" s="87">
        <f>IF(W1758="SOPORTE_TELEFÓNICO",'BASE LIQUIDACION REDEBAN 2025'!$B$19,IF(AND(W1758="VISITA_TÉCNICA",Y1758="TIPO II"),'BASE LIQUIDACION REDEBAN 2025'!$B$18,'BASE LIQUIDACION REDEBAN 2025'!$B$17))</f>
        <v>35779.500569199998</v>
      </c>
      <c r="AD1758" s="87">
        <v>0</v>
      </c>
      <c r="AE1758" s="87">
        <f t="shared" si="27"/>
        <v>35779.500569199998</v>
      </c>
    </row>
    <row r="1759" spans="1:31">
      <c r="A1759" s="154" t="s">
        <v>100</v>
      </c>
      <c r="B1759" s="154" t="str">
        <f>VLOOKUP(A1759,'CENTRO DE COSTOS'!A:D,4,FALSE)</f>
        <v>KEVIN ALEXIS CORZO BUSTOS</v>
      </c>
      <c r="C1759" s="154" t="str">
        <f>VLOOKUP(A1759,'CENTRO DE COSTOS'!A:D,2,FALSE)</f>
        <v>0004-0007</v>
      </c>
      <c r="D1759" s="154">
        <v>50001</v>
      </c>
      <c r="E1759" s="154">
        <v>2625951</v>
      </c>
      <c r="F1759" s="154">
        <v>17692</v>
      </c>
      <c r="G1759" s="154" t="s">
        <v>8049</v>
      </c>
      <c r="H1759" s="154" t="s">
        <v>295</v>
      </c>
      <c r="I1759" s="154" t="s">
        <v>100</v>
      </c>
      <c r="J1759" s="154" t="s">
        <v>15071</v>
      </c>
      <c r="K1759" s="154" t="s">
        <v>159</v>
      </c>
      <c r="L1759" s="154" t="s">
        <v>15072</v>
      </c>
      <c r="M1759" s="155">
        <v>45890.529166666667</v>
      </c>
      <c r="N1759" s="155">
        <v>45895.568749999999</v>
      </c>
      <c r="O1759" s="8"/>
      <c r="P1759" s="154" t="s">
        <v>10063</v>
      </c>
      <c r="Q1759" s="154" t="s">
        <v>10063</v>
      </c>
      <c r="R1759" s="154" t="s">
        <v>220</v>
      </c>
      <c r="S1759" s="154" t="s">
        <v>733</v>
      </c>
      <c r="T1759" s="154" t="s">
        <v>8052</v>
      </c>
      <c r="U1759" s="154" t="s">
        <v>9429</v>
      </c>
      <c r="V1759" s="154" t="s">
        <v>15073</v>
      </c>
      <c r="W1759" s="154" t="s">
        <v>2967</v>
      </c>
      <c r="X1759" s="8"/>
      <c r="Y1759" s="154" t="s">
        <v>25</v>
      </c>
      <c r="Z1759" s="154" t="str">
        <f>VLOOKUP(D1759,TIPOLOGIA!A:F,5,0)</f>
        <v>TERRESTRE</v>
      </c>
      <c r="AA1759" s="154" t="s">
        <v>3167</v>
      </c>
      <c r="AB1759" s="46">
        <v>1</v>
      </c>
      <c r="AC1759" s="87">
        <f>IF(W1759="SOPORTE_TELEFÓNICO",'BASE LIQUIDACION REDEBAN 2025'!$B$19,IF(AND(W1759="VISITA_TÉCNICA",Y1759="TIPO II"),'BASE LIQUIDACION REDEBAN 2025'!$B$18,'BASE LIQUIDACION REDEBAN 2025'!$B$17))</f>
        <v>35779.500569199998</v>
      </c>
      <c r="AD1759" s="87">
        <v>0</v>
      </c>
      <c r="AE1759" s="87">
        <f t="shared" si="27"/>
        <v>35779.500569199998</v>
      </c>
    </row>
    <row r="1760" spans="1:31">
      <c r="A1760" s="154" t="s">
        <v>90</v>
      </c>
      <c r="B1760" s="154" t="str">
        <f>VLOOKUP(A1760,'CENTRO DE COSTOS'!A:D,4,FALSE)</f>
        <v>JUAN SEBASTIÁN RÍOS CASTRILLÓN</v>
      </c>
      <c r="C1760" s="154" t="str">
        <f>VLOOKUP(A1760,'CENTRO DE COSTOS'!A:D,2,FALSE)</f>
        <v>0004-0005</v>
      </c>
      <c r="D1760" s="154">
        <v>5674</v>
      </c>
      <c r="E1760" s="154">
        <v>2627290</v>
      </c>
      <c r="F1760" s="154">
        <v>77474</v>
      </c>
      <c r="G1760" s="154" t="s">
        <v>8049</v>
      </c>
      <c r="H1760" s="154" t="s">
        <v>197</v>
      </c>
      <c r="I1760" s="154" t="s">
        <v>15074</v>
      </c>
      <c r="J1760" s="154" t="s">
        <v>15075</v>
      </c>
      <c r="K1760" s="154" t="s">
        <v>159</v>
      </c>
      <c r="L1760" s="154" t="s">
        <v>15076</v>
      </c>
      <c r="M1760" s="155">
        <v>45890.665972222225</v>
      </c>
      <c r="N1760" s="155">
        <v>45895.585416666669</v>
      </c>
      <c r="O1760" s="8"/>
      <c r="P1760" s="154" t="s">
        <v>10063</v>
      </c>
      <c r="Q1760" s="154" t="s">
        <v>10063</v>
      </c>
      <c r="R1760" s="154" t="s">
        <v>2973</v>
      </c>
      <c r="S1760" s="154" t="s">
        <v>2973</v>
      </c>
      <c r="T1760" s="154" t="s">
        <v>8052</v>
      </c>
      <c r="U1760" s="154" t="s">
        <v>9429</v>
      </c>
      <c r="V1760" s="154" t="s">
        <v>15077</v>
      </c>
      <c r="W1760" s="154" t="s">
        <v>10144</v>
      </c>
      <c r="X1760" s="8"/>
      <c r="Y1760" s="154" t="s">
        <v>28</v>
      </c>
      <c r="Z1760" s="154" t="str">
        <f>VLOOKUP(D1760,TIPOLOGIA!A:F,5,0)</f>
        <v>TERRESTRE</v>
      </c>
      <c r="AA1760" s="154" t="s">
        <v>270</v>
      </c>
      <c r="AB1760" s="46">
        <v>0</v>
      </c>
      <c r="AC1760" s="87">
        <f>IF(W1760="SOPORTE_TELEFÓNICO",'BASE LIQUIDACION REDEBAN 2025'!$B$19,IF(AND(W1760="VISITA_TÉCNICA",Y1760="TIPO II"),'BASE LIQUIDACION REDEBAN 2025'!$B$18,'BASE LIQUIDACION REDEBAN 2025'!$B$17))</f>
        <v>35779.500569199998</v>
      </c>
      <c r="AD1760" s="87">
        <v>0</v>
      </c>
      <c r="AE1760" s="87">
        <f t="shared" si="27"/>
        <v>35779.500569199998</v>
      </c>
    </row>
    <row r="1761" spans="1:31">
      <c r="A1761" s="154" t="s">
        <v>68</v>
      </c>
      <c r="B1761" s="154" t="str">
        <f>VLOOKUP(A1761,'CENTRO DE COSTOS'!A:D,4,FALSE)</f>
        <v>WILLIAM ASDRUBAL ROZO ROZO</v>
      </c>
      <c r="C1761" s="154" t="str">
        <f>VLOOKUP(A1761,'CENTRO DE COSTOS'!A:D,2,FALSE)</f>
        <v>0004-0004</v>
      </c>
      <c r="D1761" s="154">
        <v>11001</v>
      </c>
      <c r="E1761" s="154">
        <v>2644888</v>
      </c>
      <c r="F1761" s="154">
        <v>74889</v>
      </c>
      <c r="G1761" s="154" t="s">
        <v>8049</v>
      </c>
      <c r="H1761" s="154" t="s">
        <v>470</v>
      </c>
      <c r="I1761" s="154" t="s">
        <v>68</v>
      </c>
      <c r="J1761" s="154" t="s">
        <v>15078</v>
      </c>
      <c r="K1761" s="154" t="s">
        <v>159</v>
      </c>
      <c r="L1761" s="154" t="s">
        <v>15079</v>
      </c>
      <c r="M1761" s="155">
        <v>45895.431944444441</v>
      </c>
      <c r="N1761" s="155">
        <v>45895.605555555558</v>
      </c>
      <c r="O1761" s="8"/>
      <c r="P1761" s="154" t="s">
        <v>10063</v>
      </c>
      <c r="Q1761" s="154" t="s">
        <v>10063</v>
      </c>
      <c r="R1761" s="154" t="s">
        <v>2973</v>
      </c>
      <c r="S1761" s="154" t="s">
        <v>2973</v>
      </c>
      <c r="T1761" s="154" t="s">
        <v>8052</v>
      </c>
      <c r="U1761" s="154" t="s">
        <v>9429</v>
      </c>
      <c r="V1761" s="154" t="s">
        <v>15080</v>
      </c>
      <c r="W1761" s="154" t="s">
        <v>2967</v>
      </c>
      <c r="X1761" s="8"/>
      <c r="Y1761" s="154" t="s">
        <v>25</v>
      </c>
      <c r="Z1761" s="154" t="str">
        <f>VLOOKUP(D1761,TIPOLOGIA!A:F,5,0)</f>
        <v>TERRESTRE</v>
      </c>
      <c r="AA1761" s="154" t="s">
        <v>538</v>
      </c>
      <c r="AB1761" s="46">
        <v>1</v>
      </c>
      <c r="AC1761" s="87">
        <f>IF(W1761="SOPORTE_TELEFÓNICO",'BASE LIQUIDACION REDEBAN 2025'!$B$19,IF(AND(W1761="VISITA_TÉCNICA",Y1761="TIPO II"),'BASE LIQUIDACION REDEBAN 2025'!$B$18,'BASE LIQUIDACION REDEBAN 2025'!$B$17))</f>
        <v>35779.500569199998</v>
      </c>
      <c r="AD1761" s="87">
        <v>0</v>
      </c>
      <c r="AE1761" s="87">
        <f t="shared" si="27"/>
        <v>35779.500569199998</v>
      </c>
    </row>
    <row r="1762" spans="1:31">
      <c r="A1762" s="154" t="s">
        <v>76</v>
      </c>
      <c r="B1762" s="154" t="str">
        <f>VLOOKUP(A1762,'CENTRO DE COSTOS'!A:D,4,FALSE)</f>
        <v>DIEGO FERNANDO HENAO CARDONA</v>
      </c>
      <c r="C1762" s="154" t="str">
        <f>VLOOKUP(A1762,'CENTRO DE COSTOS'!A:D,2,FALSE)</f>
        <v>0004-0003</v>
      </c>
      <c r="D1762" s="154">
        <v>76001</v>
      </c>
      <c r="E1762" s="154">
        <v>2638363</v>
      </c>
      <c r="F1762" s="154">
        <v>79546</v>
      </c>
      <c r="G1762" s="154" t="s">
        <v>8049</v>
      </c>
      <c r="H1762" s="154" t="s">
        <v>227</v>
      </c>
      <c r="I1762" s="154" t="s">
        <v>76</v>
      </c>
      <c r="J1762" s="154" t="s">
        <v>11082</v>
      </c>
      <c r="K1762" s="154" t="s">
        <v>159</v>
      </c>
      <c r="L1762" s="154" t="s">
        <v>15081</v>
      </c>
      <c r="M1762" s="155">
        <v>45894.44027777778</v>
      </c>
      <c r="N1762" s="155">
        <v>45895.606249999997</v>
      </c>
      <c r="O1762" s="8"/>
      <c r="P1762" s="154" t="s">
        <v>10063</v>
      </c>
      <c r="Q1762" s="154" t="s">
        <v>10063</v>
      </c>
      <c r="R1762" s="154" t="s">
        <v>2973</v>
      </c>
      <c r="S1762" s="154" t="s">
        <v>2973</v>
      </c>
      <c r="T1762" s="154" t="s">
        <v>8052</v>
      </c>
      <c r="U1762" s="154" t="s">
        <v>9429</v>
      </c>
      <c r="V1762" s="154" t="s">
        <v>15082</v>
      </c>
      <c r="W1762" s="154" t="s">
        <v>2967</v>
      </c>
      <c r="X1762" s="8"/>
      <c r="Y1762" s="154" t="s">
        <v>25</v>
      </c>
      <c r="Z1762" s="154" t="str">
        <f>VLOOKUP(D1762,TIPOLOGIA!A:F,5,0)</f>
        <v>TERRESTRE</v>
      </c>
      <c r="AA1762" s="154" t="s">
        <v>233</v>
      </c>
      <c r="AB1762" s="46">
        <v>1</v>
      </c>
      <c r="AC1762" s="87">
        <f>IF(W1762="SOPORTE_TELEFÓNICO",'BASE LIQUIDACION REDEBAN 2025'!$B$19,IF(AND(W1762="VISITA_TÉCNICA",Y1762="TIPO II"),'BASE LIQUIDACION REDEBAN 2025'!$B$18,'BASE LIQUIDACION REDEBAN 2025'!$B$17))</f>
        <v>35779.500569199998</v>
      </c>
      <c r="AD1762" s="87">
        <v>0</v>
      </c>
      <c r="AE1762" s="87">
        <f t="shared" si="27"/>
        <v>35779.500569199998</v>
      </c>
    </row>
    <row r="1763" spans="1:31">
      <c r="A1763" s="154" t="s">
        <v>68</v>
      </c>
      <c r="B1763" s="154" t="str">
        <f>VLOOKUP(A1763,'CENTRO DE COSTOS'!A:D,4,FALSE)</f>
        <v>WILLIAM ASDRUBAL ROZO ROZO</v>
      </c>
      <c r="C1763" s="154" t="str">
        <f>VLOOKUP(A1763,'CENTRO DE COSTOS'!A:D,2,FALSE)</f>
        <v>0004-0004</v>
      </c>
      <c r="D1763" s="154">
        <v>11001</v>
      </c>
      <c r="E1763" s="154">
        <v>2639745</v>
      </c>
      <c r="F1763" s="154">
        <v>47779</v>
      </c>
      <c r="G1763" s="154" t="s">
        <v>8049</v>
      </c>
      <c r="H1763" s="154" t="s">
        <v>470</v>
      </c>
      <c r="I1763" s="154" t="s">
        <v>68</v>
      </c>
      <c r="J1763" s="154" t="s">
        <v>3628</v>
      </c>
      <c r="K1763" s="154" t="s">
        <v>159</v>
      </c>
      <c r="L1763" s="154" t="s">
        <v>15083</v>
      </c>
      <c r="M1763" s="155">
        <v>45894.542361111111</v>
      </c>
      <c r="N1763" s="155">
        <v>45895.607638888891</v>
      </c>
      <c r="O1763" s="8"/>
      <c r="P1763" s="154" t="s">
        <v>10063</v>
      </c>
      <c r="Q1763" s="154" t="s">
        <v>10063</v>
      </c>
      <c r="R1763" s="154" t="s">
        <v>2973</v>
      </c>
      <c r="S1763" s="154" t="s">
        <v>2973</v>
      </c>
      <c r="T1763" s="154" t="s">
        <v>8052</v>
      </c>
      <c r="U1763" s="154" t="s">
        <v>9429</v>
      </c>
      <c r="V1763" s="154" t="s">
        <v>15084</v>
      </c>
      <c r="W1763" s="154" t="s">
        <v>2967</v>
      </c>
      <c r="X1763" s="8"/>
      <c r="Y1763" s="154" t="s">
        <v>25</v>
      </c>
      <c r="Z1763" s="154" t="str">
        <f>VLOOKUP(D1763,TIPOLOGIA!A:F,5,0)</f>
        <v>TERRESTRE</v>
      </c>
      <c r="AA1763" s="154" t="s">
        <v>882</v>
      </c>
      <c r="AB1763" s="46">
        <v>1</v>
      </c>
      <c r="AC1763" s="87">
        <f>IF(W1763="SOPORTE_TELEFÓNICO",'BASE LIQUIDACION REDEBAN 2025'!$B$19,IF(AND(W1763="VISITA_TÉCNICA",Y1763="TIPO II"),'BASE LIQUIDACION REDEBAN 2025'!$B$18,'BASE LIQUIDACION REDEBAN 2025'!$B$17))</f>
        <v>35779.500569199998</v>
      </c>
      <c r="AD1763" s="87">
        <v>0</v>
      </c>
      <c r="AE1763" s="87">
        <f t="shared" si="27"/>
        <v>35779.500569199998</v>
      </c>
    </row>
    <row r="1764" spans="1:31">
      <c r="A1764" s="154" t="s">
        <v>90</v>
      </c>
      <c r="B1764" s="154" t="str">
        <f>VLOOKUP(A1764,'CENTRO DE COSTOS'!A:D,4,FALSE)</f>
        <v>JUAN SEBASTIÁN RÍOS CASTRILLÓN</v>
      </c>
      <c r="C1764" s="154" t="str">
        <f>VLOOKUP(A1764,'CENTRO DE COSTOS'!A:D,2,FALSE)</f>
        <v>0004-0005</v>
      </c>
      <c r="D1764" s="154">
        <v>5264</v>
      </c>
      <c r="E1764" s="154">
        <v>2634673</v>
      </c>
      <c r="F1764" s="154">
        <v>79059</v>
      </c>
      <c r="G1764" s="154" t="s">
        <v>8049</v>
      </c>
      <c r="H1764" s="154" t="s">
        <v>197</v>
      </c>
      <c r="I1764" s="154" t="s">
        <v>3024</v>
      </c>
      <c r="J1764" s="154" t="s">
        <v>15085</v>
      </c>
      <c r="K1764" s="154" t="s">
        <v>159</v>
      </c>
      <c r="L1764" s="154" t="s">
        <v>15086</v>
      </c>
      <c r="M1764" s="155">
        <v>45894.333333333336</v>
      </c>
      <c r="N1764" s="155">
        <v>45895.609027777777</v>
      </c>
      <c r="O1764" s="8"/>
      <c r="P1764" s="154" t="s">
        <v>10063</v>
      </c>
      <c r="Q1764" s="154" t="s">
        <v>10063</v>
      </c>
      <c r="R1764" s="154" t="s">
        <v>2973</v>
      </c>
      <c r="S1764" s="154" t="s">
        <v>2973</v>
      </c>
      <c r="T1764" s="154" t="s">
        <v>8052</v>
      </c>
      <c r="U1764" s="154" t="s">
        <v>9429</v>
      </c>
      <c r="V1764" s="154" t="s">
        <v>15087</v>
      </c>
      <c r="W1764" s="154" t="s">
        <v>2967</v>
      </c>
      <c r="X1764" s="8"/>
      <c r="Y1764" s="154" t="s">
        <v>28</v>
      </c>
      <c r="Z1764" s="154" t="str">
        <f>VLOOKUP(D1764,TIPOLOGIA!A:F,5,0)</f>
        <v>TERRESTRE</v>
      </c>
      <c r="AA1764" s="154" t="s">
        <v>270</v>
      </c>
      <c r="AB1764" s="46">
        <v>1</v>
      </c>
      <c r="AC1764" s="87">
        <f>IF(W1764="SOPORTE_TELEFÓNICO",'BASE LIQUIDACION REDEBAN 2025'!$B$19,IF(AND(W1764="VISITA_TÉCNICA",Y1764="TIPO II"),'BASE LIQUIDACION REDEBAN 2025'!$B$18,'BASE LIQUIDACION REDEBAN 2025'!$B$17))</f>
        <v>67654.12000000001</v>
      </c>
      <c r="AD1764" s="87">
        <v>0</v>
      </c>
      <c r="AE1764" s="87">
        <f t="shared" si="27"/>
        <v>67654.12000000001</v>
      </c>
    </row>
    <row r="1765" spans="1:31">
      <c r="A1765" s="154" t="s">
        <v>92</v>
      </c>
      <c r="B1765" s="154" t="str">
        <f>VLOOKUP(A1765,'CENTRO DE COSTOS'!A:D,4,FALSE)</f>
        <v>KEVIN ALEXIS CORZO BUSTOS</v>
      </c>
      <c r="C1765" s="154" t="str">
        <f>VLOOKUP(A1765,'CENTRO DE COSTOS'!A:D,2,FALSE)</f>
        <v>0004-0007</v>
      </c>
      <c r="D1765" s="154">
        <v>18001</v>
      </c>
      <c r="E1765" s="154">
        <v>2634334</v>
      </c>
      <c r="F1765" s="154">
        <v>60810</v>
      </c>
      <c r="G1765" s="154" t="s">
        <v>8049</v>
      </c>
      <c r="H1765" s="154" t="s">
        <v>157</v>
      </c>
      <c r="I1765" s="154" t="s">
        <v>82</v>
      </c>
      <c r="J1765" s="154" t="s">
        <v>15088</v>
      </c>
      <c r="K1765" s="154" t="s">
        <v>159</v>
      </c>
      <c r="L1765" s="154" t="s">
        <v>15089</v>
      </c>
      <c r="M1765" s="155">
        <v>45892.384722222225</v>
      </c>
      <c r="N1765" s="155">
        <v>45895.613194444442</v>
      </c>
      <c r="O1765" s="8"/>
      <c r="P1765" s="154" t="s">
        <v>10063</v>
      </c>
      <c r="Q1765" s="154" t="s">
        <v>10063</v>
      </c>
      <c r="R1765" s="154" t="s">
        <v>2973</v>
      </c>
      <c r="S1765" s="154" t="s">
        <v>2973</v>
      </c>
      <c r="T1765" s="154" t="s">
        <v>8052</v>
      </c>
      <c r="U1765" s="154" t="s">
        <v>9429</v>
      </c>
      <c r="V1765" s="154" t="s">
        <v>15090</v>
      </c>
      <c r="W1765" s="154" t="s">
        <v>2967</v>
      </c>
      <c r="X1765" s="8"/>
      <c r="Y1765" s="154" t="s">
        <v>32</v>
      </c>
      <c r="Z1765" s="154" t="str">
        <f>VLOOKUP(D1765,TIPOLOGIA!A:F,5,0)</f>
        <v>TERRESTRE</v>
      </c>
      <c r="AA1765" s="154" t="s">
        <v>225</v>
      </c>
      <c r="AB1765" s="46">
        <v>1</v>
      </c>
      <c r="AC1765" s="87">
        <f>IF(W1765="SOPORTE_TELEFÓNICO",'BASE LIQUIDACION REDEBAN 2025'!$B$19,IF(AND(W1765="VISITA_TÉCNICA",Y1765="TIPO II"),'BASE LIQUIDACION REDEBAN 2025'!$B$18,'BASE LIQUIDACION REDEBAN 2025'!$B$17))</f>
        <v>35779.500569199998</v>
      </c>
      <c r="AD1765" s="87">
        <v>0</v>
      </c>
      <c r="AE1765" s="87">
        <f t="shared" si="27"/>
        <v>35779.500569199998</v>
      </c>
    </row>
    <row r="1766" spans="1:31">
      <c r="A1766" s="154" t="s">
        <v>100</v>
      </c>
      <c r="B1766" s="154" t="str">
        <f>VLOOKUP(A1766,'CENTRO DE COSTOS'!A:D,4,FALSE)</f>
        <v>KEVIN ALEXIS CORZO BUSTOS</v>
      </c>
      <c r="C1766" s="154" t="str">
        <f>VLOOKUP(A1766,'CENTRO DE COSTOS'!A:D,2,FALSE)</f>
        <v>0004-0007</v>
      </c>
      <c r="D1766" s="154">
        <v>50568</v>
      </c>
      <c r="E1766" s="154">
        <v>2631836</v>
      </c>
      <c r="F1766" s="154">
        <v>58413</v>
      </c>
      <c r="G1766" s="154" t="s">
        <v>8049</v>
      </c>
      <c r="H1766" s="154" t="s">
        <v>295</v>
      </c>
      <c r="I1766" s="154" t="s">
        <v>2045</v>
      </c>
      <c r="J1766" s="154" t="s">
        <v>15091</v>
      </c>
      <c r="K1766" s="154" t="s">
        <v>159</v>
      </c>
      <c r="L1766" s="154" t="s">
        <v>15092</v>
      </c>
      <c r="M1766" s="155">
        <v>45891.556944444441</v>
      </c>
      <c r="N1766" s="155">
        <v>45895.618055555555</v>
      </c>
      <c r="O1766" s="8"/>
      <c r="P1766" s="154" t="s">
        <v>10063</v>
      </c>
      <c r="Q1766" s="154" t="s">
        <v>10063</v>
      </c>
      <c r="R1766" s="154" t="s">
        <v>2973</v>
      </c>
      <c r="S1766" s="154" t="s">
        <v>2973</v>
      </c>
      <c r="T1766" s="154" t="s">
        <v>8052</v>
      </c>
      <c r="U1766" s="154" t="s">
        <v>9429</v>
      </c>
      <c r="V1766" s="154" t="s">
        <v>15093</v>
      </c>
      <c r="W1766" s="154" t="s">
        <v>2967</v>
      </c>
      <c r="X1766" s="8"/>
      <c r="Y1766" s="154" t="s">
        <v>30</v>
      </c>
      <c r="Z1766" s="154" t="str">
        <f>VLOOKUP(D1766,TIPOLOGIA!A:F,5,0)</f>
        <v>TERRESTRE</v>
      </c>
      <c r="AA1766" s="154" t="s">
        <v>937</v>
      </c>
      <c r="AB1766" s="46">
        <v>1</v>
      </c>
      <c r="AC1766" s="87">
        <f>IF(W1766="SOPORTE_TELEFÓNICO",'BASE LIQUIDACION REDEBAN 2025'!$B$19,IF(AND(W1766="VISITA_TÉCNICA",Y1766="TIPO II"),'BASE LIQUIDACION REDEBAN 2025'!$B$18,'BASE LIQUIDACION REDEBAN 2025'!$B$17))</f>
        <v>35779.500569199998</v>
      </c>
      <c r="AD1766" s="87">
        <v>0</v>
      </c>
      <c r="AE1766" s="87">
        <f t="shared" si="27"/>
        <v>35779.500569199998</v>
      </c>
    </row>
    <row r="1767" spans="1:31">
      <c r="A1767" s="154" t="s">
        <v>60</v>
      </c>
      <c r="B1767" s="154" t="str">
        <f>VLOOKUP(A1767,'CENTRO DE COSTOS'!A:D,4,FALSE)</f>
        <v>JUAN SEBASTIÁN RÍOS CASTRILLÓN</v>
      </c>
      <c r="C1767" s="154" t="str">
        <f>VLOOKUP(A1767,'CENTRO DE COSTOS'!A:D,2,FALSE)</f>
        <v>0004-0005</v>
      </c>
      <c r="D1767" s="154">
        <v>5837</v>
      </c>
      <c r="E1767" s="154">
        <v>2631780</v>
      </c>
      <c r="F1767" s="154">
        <v>70130</v>
      </c>
      <c r="G1767" s="154" t="s">
        <v>8049</v>
      </c>
      <c r="H1767" s="154" t="s">
        <v>197</v>
      </c>
      <c r="I1767" s="154" t="s">
        <v>785</v>
      </c>
      <c r="J1767" s="154" t="s">
        <v>15094</v>
      </c>
      <c r="K1767" s="154" t="s">
        <v>159</v>
      </c>
      <c r="L1767" s="154" t="s">
        <v>15095</v>
      </c>
      <c r="M1767" s="155">
        <v>45891.549305555556</v>
      </c>
      <c r="N1767" s="155">
        <v>45895.623611111114</v>
      </c>
      <c r="O1767" s="8"/>
      <c r="P1767" s="154" t="s">
        <v>10063</v>
      </c>
      <c r="Q1767" s="154" t="s">
        <v>10063</v>
      </c>
      <c r="R1767" s="154" t="s">
        <v>200</v>
      </c>
      <c r="S1767" s="154" t="s">
        <v>739</v>
      </c>
      <c r="T1767" s="154" t="s">
        <v>8052</v>
      </c>
      <c r="U1767" s="154" t="s">
        <v>9429</v>
      </c>
      <c r="V1767" s="154" t="s">
        <v>15096</v>
      </c>
      <c r="W1767" s="154" t="s">
        <v>2967</v>
      </c>
      <c r="X1767" s="8"/>
      <c r="Y1767" s="154" t="s">
        <v>28</v>
      </c>
      <c r="Z1767" s="154" t="str">
        <f>VLOOKUP(D1767,TIPOLOGIA!A:F,5,0)</f>
        <v>TERRESTRE</v>
      </c>
      <c r="AA1767" s="154" t="s">
        <v>636</v>
      </c>
      <c r="AB1767" s="46">
        <v>1</v>
      </c>
      <c r="AC1767" s="87">
        <f>IF(W1767="SOPORTE_TELEFÓNICO",'BASE LIQUIDACION REDEBAN 2025'!$B$19,IF(AND(W1767="VISITA_TÉCNICA",Y1767="TIPO II"),'BASE LIQUIDACION REDEBAN 2025'!$B$18,'BASE LIQUIDACION REDEBAN 2025'!$B$17))</f>
        <v>67654.12000000001</v>
      </c>
      <c r="AD1767" s="87">
        <v>0</v>
      </c>
      <c r="AE1767" s="87">
        <f t="shared" si="27"/>
        <v>67654.12000000001</v>
      </c>
    </row>
    <row r="1768" spans="1:31">
      <c r="A1768" s="154" t="s">
        <v>100</v>
      </c>
      <c r="B1768" s="154" t="str">
        <f>VLOOKUP(A1768,'CENTRO DE COSTOS'!A:D,4,FALSE)</f>
        <v>KEVIN ALEXIS CORZO BUSTOS</v>
      </c>
      <c r="C1768" s="154" t="str">
        <f>VLOOKUP(A1768,'CENTRO DE COSTOS'!A:D,2,FALSE)</f>
        <v>0004-0007</v>
      </c>
      <c r="D1768" s="154">
        <v>50001</v>
      </c>
      <c r="E1768" s="154">
        <v>2626961</v>
      </c>
      <c r="F1768" s="154">
        <v>78123</v>
      </c>
      <c r="G1768" s="154" t="s">
        <v>8049</v>
      </c>
      <c r="H1768" s="154" t="s">
        <v>295</v>
      </c>
      <c r="I1768" s="154" t="s">
        <v>100</v>
      </c>
      <c r="J1768" s="154" t="s">
        <v>15097</v>
      </c>
      <c r="K1768" s="154" t="s">
        <v>159</v>
      </c>
      <c r="L1768" s="154" t="s">
        <v>15098</v>
      </c>
      <c r="M1768" s="155">
        <v>45890.631249999999</v>
      </c>
      <c r="N1768" s="155">
        <v>45895.628472222219</v>
      </c>
      <c r="O1768" s="8"/>
      <c r="P1768" s="154" t="s">
        <v>10063</v>
      </c>
      <c r="Q1768" s="154" t="s">
        <v>10063</v>
      </c>
      <c r="R1768" s="154" t="s">
        <v>2973</v>
      </c>
      <c r="S1768" s="154" t="s">
        <v>2973</v>
      </c>
      <c r="T1768" s="154" t="s">
        <v>8052</v>
      </c>
      <c r="U1768" s="154" t="s">
        <v>9429</v>
      </c>
      <c r="V1768" s="154" t="s">
        <v>15099</v>
      </c>
      <c r="W1768" s="154" t="s">
        <v>2967</v>
      </c>
      <c r="X1768" s="8"/>
      <c r="Y1768" s="154" t="s">
        <v>25</v>
      </c>
      <c r="Z1768" s="154" t="str">
        <f>VLOOKUP(D1768,TIPOLOGIA!A:F,5,0)</f>
        <v>TERRESTRE</v>
      </c>
      <c r="AA1768" s="154" t="s">
        <v>3167</v>
      </c>
      <c r="AB1768" s="46">
        <v>1</v>
      </c>
      <c r="AC1768" s="87">
        <f>IF(W1768="SOPORTE_TELEFÓNICO",'BASE LIQUIDACION REDEBAN 2025'!$B$19,IF(AND(W1768="VISITA_TÉCNICA",Y1768="TIPO II"),'BASE LIQUIDACION REDEBAN 2025'!$B$18,'BASE LIQUIDACION REDEBAN 2025'!$B$17))</f>
        <v>35779.500569199998</v>
      </c>
      <c r="AD1768" s="87">
        <v>0</v>
      </c>
      <c r="AE1768" s="87">
        <f t="shared" si="27"/>
        <v>35779.500569199998</v>
      </c>
    </row>
    <row r="1769" spans="1:31">
      <c r="A1769" s="154" t="s">
        <v>100</v>
      </c>
      <c r="B1769" s="154" t="str">
        <f>VLOOKUP(A1769,'CENTRO DE COSTOS'!A:D,4,FALSE)</f>
        <v>KEVIN ALEXIS CORZO BUSTOS</v>
      </c>
      <c r="C1769" s="154" t="str">
        <f>VLOOKUP(A1769,'CENTRO DE COSTOS'!A:D,2,FALSE)</f>
        <v>0004-0007</v>
      </c>
      <c r="D1769" s="154">
        <v>50001</v>
      </c>
      <c r="E1769" s="154">
        <v>2615176</v>
      </c>
      <c r="F1769" s="154">
        <v>74266</v>
      </c>
      <c r="G1769" s="154" t="s">
        <v>8049</v>
      </c>
      <c r="H1769" s="154" t="s">
        <v>295</v>
      </c>
      <c r="I1769" s="154" t="s">
        <v>100</v>
      </c>
      <c r="J1769" s="154" t="s">
        <v>15100</v>
      </c>
      <c r="K1769" s="154" t="s">
        <v>159</v>
      </c>
      <c r="L1769" s="154" t="s">
        <v>15101</v>
      </c>
      <c r="M1769" s="155">
        <v>45888.727777777778</v>
      </c>
      <c r="N1769" s="155">
        <v>45895.630555555559</v>
      </c>
      <c r="O1769" s="8"/>
      <c r="P1769" s="154" t="s">
        <v>10063</v>
      </c>
      <c r="Q1769" s="154" t="s">
        <v>10063</v>
      </c>
      <c r="R1769" s="154" t="s">
        <v>2973</v>
      </c>
      <c r="S1769" s="154" t="s">
        <v>2973</v>
      </c>
      <c r="T1769" s="154" t="s">
        <v>8052</v>
      </c>
      <c r="U1769" s="154" t="s">
        <v>9429</v>
      </c>
      <c r="V1769" s="154" t="s">
        <v>15102</v>
      </c>
      <c r="W1769" s="154" t="s">
        <v>2967</v>
      </c>
      <c r="X1769" s="8"/>
      <c r="Y1769" s="154" t="s">
        <v>25</v>
      </c>
      <c r="Z1769" s="154" t="str">
        <f>VLOOKUP(D1769,TIPOLOGIA!A:F,5,0)</f>
        <v>TERRESTRE</v>
      </c>
      <c r="AA1769" s="154" t="s">
        <v>3167</v>
      </c>
      <c r="AB1769" s="46">
        <v>1</v>
      </c>
      <c r="AC1769" s="87">
        <f>IF(W1769="SOPORTE_TELEFÓNICO",'BASE LIQUIDACION REDEBAN 2025'!$B$19,IF(AND(W1769="VISITA_TÉCNICA",Y1769="TIPO II"),'BASE LIQUIDACION REDEBAN 2025'!$B$18,'BASE LIQUIDACION REDEBAN 2025'!$B$17))</f>
        <v>35779.500569199998</v>
      </c>
      <c r="AD1769" s="87">
        <v>0</v>
      </c>
      <c r="AE1769" s="87">
        <f t="shared" si="27"/>
        <v>35779.500569199998</v>
      </c>
    </row>
    <row r="1770" spans="1:31">
      <c r="A1770" s="154" t="s">
        <v>98</v>
      </c>
      <c r="B1770" s="154" t="str">
        <f>VLOOKUP(A1770,'CENTRO DE COSTOS'!A:D,4,FALSE)</f>
        <v>MIGUEL JULIÁN HERNÁNDEZ GUARÍN</v>
      </c>
      <c r="C1770" s="154" t="str">
        <f>VLOOKUP(A1770,'CENTRO DE COSTOS'!A:D,2,FALSE)</f>
        <v>0004-0008</v>
      </c>
      <c r="D1770" s="154">
        <v>15806</v>
      </c>
      <c r="E1770" s="154">
        <v>2640788</v>
      </c>
      <c r="F1770" s="154">
        <v>29530</v>
      </c>
      <c r="G1770" s="154" t="s">
        <v>8049</v>
      </c>
      <c r="H1770" s="154" t="s">
        <v>241</v>
      </c>
      <c r="I1770" s="154" t="s">
        <v>4652</v>
      </c>
      <c r="J1770" s="154" t="s">
        <v>4653</v>
      </c>
      <c r="K1770" s="154" t="s">
        <v>159</v>
      </c>
      <c r="L1770" s="154" t="s">
        <v>15103</v>
      </c>
      <c r="M1770" s="155">
        <v>45894.637499999997</v>
      </c>
      <c r="N1770" s="155">
        <v>45895.631944444445</v>
      </c>
      <c r="O1770" s="8"/>
      <c r="P1770" s="154" t="s">
        <v>10063</v>
      </c>
      <c r="Q1770" s="154" t="s">
        <v>10063</v>
      </c>
      <c r="R1770" s="154" t="s">
        <v>2973</v>
      </c>
      <c r="S1770" s="154" t="s">
        <v>2973</v>
      </c>
      <c r="T1770" s="154" t="s">
        <v>8052</v>
      </c>
      <c r="U1770" s="154" t="s">
        <v>9429</v>
      </c>
      <c r="V1770" s="154" t="s">
        <v>15104</v>
      </c>
      <c r="W1770" s="154" t="s">
        <v>2967</v>
      </c>
      <c r="X1770" s="8"/>
      <c r="Y1770" s="154" t="s">
        <v>28</v>
      </c>
      <c r="Z1770" s="154" t="str">
        <f>VLOOKUP(D1770,TIPOLOGIA!A:F,5,0)</f>
        <v>TERRESTRE</v>
      </c>
      <c r="AA1770" s="154" t="s">
        <v>556</v>
      </c>
      <c r="AB1770" s="46">
        <v>1</v>
      </c>
      <c r="AC1770" s="87">
        <f>IF(W1770="SOPORTE_TELEFÓNICO",'BASE LIQUIDACION REDEBAN 2025'!$B$19,IF(AND(W1770="VISITA_TÉCNICA",Y1770="TIPO II"),'BASE LIQUIDACION REDEBAN 2025'!$B$18,'BASE LIQUIDACION REDEBAN 2025'!$B$17))</f>
        <v>67654.12000000001</v>
      </c>
      <c r="AD1770" s="87">
        <v>0</v>
      </c>
      <c r="AE1770" s="87">
        <f t="shared" si="27"/>
        <v>67654.12000000001</v>
      </c>
    </row>
    <row r="1771" spans="1:31">
      <c r="A1771" s="154" t="s">
        <v>76</v>
      </c>
      <c r="B1771" s="154" t="str">
        <f>VLOOKUP(A1771,'CENTRO DE COSTOS'!A:D,4,FALSE)</f>
        <v>DIEGO FERNANDO HENAO CARDONA</v>
      </c>
      <c r="C1771" s="154" t="str">
        <f>VLOOKUP(A1771,'CENTRO DE COSTOS'!A:D,2,FALSE)</f>
        <v>0004-0003</v>
      </c>
      <c r="D1771" s="154">
        <v>19532</v>
      </c>
      <c r="E1771" s="154">
        <v>2615421</v>
      </c>
      <c r="F1771" s="154">
        <v>63981</v>
      </c>
      <c r="G1771" s="154" t="s">
        <v>8049</v>
      </c>
      <c r="H1771" s="154" t="s">
        <v>258</v>
      </c>
      <c r="I1771" s="154" t="s">
        <v>575</v>
      </c>
      <c r="J1771" s="154" t="s">
        <v>3876</v>
      </c>
      <c r="K1771" s="154" t="s">
        <v>159</v>
      </c>
      <c r="L1771" s="154" t="s">
        <v>15105</v>
      </c>
      <c r="M1771" s="155">
        <v>45888.748611111114</v>
      </c>
      <c r="N1771" s="155">
        <v>45895.640277777777</v>
      </c>
      <c r="O1771" s="8"/>
      <c r="P1771" s="154" t="s">
        <v>10063</v>
      </c>
      <c r="Q1771" s="154" t="s">
        <v>10063</v>
      </c>
      <c r="R1771" s="154" t="s">
        <v>2973</v>
      </c>
      <c r="S1771" s="154" t="s">
        <v>2973</v>
      </c>
      <c r="T1771" s="154" t="s">
        <v>8052</v>
      </c>
      <c r="U1771" s="154" t="s">
        <v>9429</v>
      </c>
      <c r="V1771" s="154" t="s">
        <v>15106</v>
      </c>
      <c r="W1771" s="154" t="s">
        <v>2967</v>
      </c>
      <c r="X1771" s="8"/>
      <c r="Y1771" s="154" t="s">
        <v>32</v>
      </c>
      <c r="Z1771" s="154" t="str">
        <f>VLOOKUP(D1771,TIPOLOGIA!A:F,5,0)</f>
        <v>TERRESTRE</v>
      </c>
      <c r="AA1771" s="154" t="s">
        <v>330</v>
      </c>
      <c r="AB1771" s="46">
        <v>1</v>
      </c>
      <c r="AC1771" s="87">
        <f>IF(W1771="SOPORTE_TELEFÓNICO",'BASE LIQUIDACION REDEBAN 2025'!$B$19,IF(AND(W1771="VISITA_TÉCNICA",Y1771="TIPO II"),'BASE LIQUIDACION REDEBAN 2025'!$B$18,'BASE LIQUIDACION REDEBAN 2025'!$B$17))</f>
        <v>35779.500569199998</v>
      </c>
      <c r="AD1771" s="87">
        <v>0</v>
      </c>
      <c r="AE1771" s="87">
        <f t="shared" si="27"/>
        <v>35779.500569199998</v>
      </c>
    </row>
    <row r="1772" spans="1:31">
      <c r="A1772" s="154" t="s">
        <v>92</v>
      </c>
      <c r="B1772" s="154" t="str">
        <f>VLOOKUP(A1772,'CENTRO DE COSTOS'!A:D,4,FALSE)</f>
        <v>KEVIN ALEXIS CORZO BUSTOS</v>
      </c>
      <c r="C1772" s="154" t="str">
        <f>VLOOKUP(A1772,'CENTRO DE COSTOS'!A:D,2,FALSE)</f>
        <v>0004-0007</v>
      </c>
      <c r="D1772" s="154">
        <v>41001</v>
      </c>
      <c r="E1772" s="154">
        <v>2644919</v>
      </c>
      <c r="F1772" s="154">
        <v>77683</v>
      </c>
      <c r="G1772" s="154" t="s">
        <v>8049</v>
      </c>
      <c r="H1772" s="154" t="s">
        <v>249</v>
      </c>
      <c r="I1772" s="154" t="s">
        <v>92</v>
      </c>
      <c r="J1772" s="154" t="s">
        <v>15107</v>
      </c>
      <c r="K1772" s="154" t="s">
        <v>159</v>
      </c>
      <c r="L1772" s="154" t="s">
        <v>15108</v>
      </c>
      <c r="M1772" s="155">
        <v>45895.418055555558</v>
      </c>
      <c r="N1772" s="155">
        <v>45895.64166666667</v>
      </c>
      <c r="O1772" s="8"/>
      <c r="P1772" s="154" t="s">
        <v>10063</v>
      </c>
      <c r="Q1772" s="154" t="s">
        <v>10063</v>
      </c>
      <c r="R1772" s="154" t="s">
        <v>2973</v>
      </c>
      <c r="S1772" s="154" t="s">
        <v>2973</v>
      </c>
      <c r="T1772" s="154" t="s">
        <v>8052</v>
      </c>
      <c r="U1772" s="154" t="s">
        <v>9429</v>
      </c>
      <c r="V1772" s="154" t="s">
        <v>15109</v>
      </c>
      <c r="W1772" s="154" t="s">
        <v>2967</v>
      </c>
      <c r="X1772" s="8"/>
      <c r="Y1772" s="154" t="s">
        <v>25</v>
      </c>
      <c r="Z1772" s="154" t="str">
        <f>VLOOKUP(D1772,TIPOLOGIA!A:F,5,0)</f>
        <v>TERRESTRE</v>
      </c>
      <c r="AA1772" s="154" t="s">
        <v>255</v>
      </c>
      <c r="AB1772" s="46">
        <v>1</v>
      </c>
      <c r="AC1772" s="87">
        <f>IF(W1772="SOPORTE_TELEFÓNICO",'BASE LIQUIDACION REDEBAN 2025'!$B$19,IF(AND(W1772="VISITA_TÉCNICA",Y1772="TIPO II"),'BASE LIQUIDACION REDEBAN 2025'!$B$18,'BASE LIQUIDACION REDEBAN 2025'!$B$17))</f>
        <v>35779.500569199998</v>
      </c>
      <c r="AD1772" s="87">
        <v>0</v>
      </c>
      <c r="AE1772" s="87">
        <f t="shared" si="27"/>
        <v>35779.500569199998</v>
      </c>
    </row>
    <row r="1773" spans="1:31">
      <c r="A1773" s="154" t="s">
        <v>86</v>
      </c>
      <c r="B1773" s="154" t="str">
        <f>VLOOKUP(A1773,'CENTRO DE COSTOS'!A:D,4,FALSE)</f>
        <v>KEVIN ALEXIS CORZO BUSTOS</v>
      </c>
      <c r="C1773" s="154" t="str">
        <f>VLOOKUP(A1773,'CENTRO DE COSTOS'!A:D,2,FALSE)</f>
        <v>0004-0007</v>
      </c>
      <c r="D1773" s="154">
        <v>73001</v>
      </c>
      <c r="E1773" s="154">
        <v>2638563</v>
      </c>
      <c r="F1773" s="154">
        <v>65317</v>
      </c>
      <c r="G1773" s="154" t="s">
        <v>8049</v>
      </c>
      <c r="H1773" s="154" t="s">
        <v>703</v>
      </c>
      <c r="I1773" s="154" t="s">
        <v>86</v>
      </c>
      <c r="J1773" s="154" t="s">
        <v>15110</v>
      </c>
      <c r="K1773" s="154" t="s">
        <v>159</v>
      </c>
      <c r="L1773" s="154" t="s">
        <v>15111</v>
      </c>
      <c r="M1773" s="155">
        <v>45894.459722222222</v>
      </c>
      <c r="N1773" s="155">
        <v>45895.644444444442</v>
      </c>
      <c r="O1773" s="8"/>
      <c r="P1773" s="154" t="s">
        <v>10063</v>
      </c>
      <c r="Q1773" s="154" t="s">
        <v>10063</v>
      </c>
      <c r="R1773" s="154" t="s">
        <v>2973</v>
      </c>
      <c r="S1773" s="154" t="s">
        <v>2973</v>
      </c>
      <c r="T1773" s="154" t="s">
        <v>8052</v>
      </c>
      <c r="U1773" s="154" t="s">
        <v>9429</v>
      </c>
      <c r="V1773" s="154" t="s">
        <v>15112</v>
      </c>
      <c r="W1773" s="154" t="s">
        <v>2967</v>
      </c>
      <c r="X1773" s="8"/>
      <c r="Y1773" s="154" t="s">
        <v>25</v>
      </c>
      <c r="Z1773" s="154" t="str">
        <f>VLOOKUP(D1773,TIPOLOGIA!A:F,5,0)</f>
        <v>TERRESTRE</v>
      </c>
      <c r="AA1773" s="154" t="s">
        <v>708</v>
      </c>
      <c r="AB1773" s="46">
        <v>1</v>
      </c>
      <c r="AC1773" s="87">
        <f>IF(W1773="SOPORTE_TELEFÓNICO",'BASE LIQUIDACION REDEBAN 2025'!$B$19,IF(AND(W1773="VISITA_TÉCNICA",Y1773="TIPO II"),'BASE LIQUIDACION REDEBAN 2025'!$B$18,'BASE LIQUIDACION REDEBAN 2025'!$B$17))</f>
        <v>35779.500569199998</v>
      </c>
      <c r="AD1773" s="87">
        <v>0</v>
      </c>
      <c r="AE1773" s="87">
        <f t="shared" si="27"/>
        <v>35779.500569199998</v>
      </c>
    </row>
    <row r="1774" spans="1:31">
      <c r="A1774" s="154" t="s">
        <v>72</v>
      </c>
      <c r="B1774" s="154" t="str">
        <f>VLOOKUP(A1774,'CENTRO DE COSTOS'!A:D,4,FALSE)</f>
        <v>MIGUEL JULIÁN HERNÁNDEZ GUARÍN</v>
      </c>
      <c r="C1774" s="154" t="str">
        <f>VLOOKUP(A1774,'CENTRO DE COSTOS'!A:D,2,FALSE)</f>
        <v>0004-0008</v>
      </c>
      <c r="D1774" s="154">
        <v>81794</v>
      </c>
      <c r="E1774" s="154">
        <v>2541794</v>
      </c>
      <c r="F1774" s="154">
        <v>49445</v>
      </c>
      <c r="G1774" s="154" t="s">
        <v>8049</v>
      </c>
      <c r="H1774" s="154" t="s">
        <v>1811</v>
      </c>
      <c r="I1774" s="154" t="s">
        <v>8766</v>
      </c>
      <c r="J1774" s="154" t="s">
        <v>15113</v>
      </c>
      <c r="K1774" s="154" t="s">
        <v>159</v>
      </c>
      <c r="L1774" s="154" t="s">
        <v>15114</v>
      </c>
      <c r="M1774" s="155">
        <v>45870.680555555555</v>
      </c>
      <c r="N1774" s="155">
        <v>45895.646527777775</v>
      </c>
      <c r="O1774" s="8"/>
      <c r="P1774" s="154" t="s">
        <v>10063</v>
      </c>
      <c r="Q1774" s="154" t="s">
        <v>10063</v>
      </c>
      <c r="R1774" s="154" t="s">
        <v>2973</v>
      </c>
      <c r="S1774" s="154" t="s">
        <v>2973</v>
      </c>
      <c r="T1774" s="154" t="s">
        <v>8052</v>
      </c>
      <c r="U1774" s="154" t="s">
        <v>9429</v>
      </c>
      <c r="V1774" s="154" t="s">
        <v>15115</v>
      </c>
      <c r="W1774" s="154" t="s">
        <v>10144</v>
      </c>
      <c r="X1774" s="8"/>
      <c r="Y1774" s="154" t="s">
        <v>180</v>
      </c>
      <c r="Z1774" s="154" t="str">
        <f>VLOOKUP(D1774,TIPOLOGIA!A:F,5,0)</f>
        <v>AEREO</v>
      </c>
      <c r="AA1774" s="154" t="s">
        <v>11902</v>
      </c>
      <c r="AB1774" s="46">
        <v>0</v>
      </c>
      <c r="AC1774" s="87">
        <f>IF(W1774="SOPORTE_TELEFÓNICO",'BASE LIQUIDACION REDEBAN 2025'!$B$19,IF(AND(W1774="VISITA_TÉCNICA",Y1774="TIPO II"),'BASE LIQUIDACION REDEBAN 2025'!$B$18,'BASE LIQUIDACION REDEBAN 2025'!$B$17))</f>
        <v>35779.500569199998</v>
      </c>
      <c r="AD1774" s="87">
        <v>0</v>
      </c>
      <c r="AE1774" s="87">
        <f t="shared" si="27"/>
        <v>35779.500569199998</v>
      </c>
    </row>
    <row r="1775" spans="1:31">
      <c r="A1775" s="154" t="s">
        <v>92</v>
      </c>
      <c r="B1775" s="154" t="str">
        <f>VLOOKUP(A1775,'CENTRO DE COSTOS'!A:D,4,FALSE)</f>
        <v>KEVIN ALEXIS CORZO BUSTOS</v>
      </c>
      <c r="C1775" s="154" t="str">
        <f>VLOOKUP(A1775,'CENTRO DE COSTOS'!A:D,2,FALSE)</f>
        <v>0004-0007</v>
      </c>
      <c r="D1775" s="154">
        <v>41001</v>
      </c>
      <c r="E1775" s="154">
        <v>2642040</v>
      </c>
      <c r="F1775" s="154">
        <v>68523</v>
      </c>
      <c r="G1775" s="154" t="s">
        <v>8049</v>
      </c>
      <c r="H1775" s="154" t="s">
        <v>249</v>
      </c>
      <c r="I1775" s="154" t="s">
        <v>92</v>
      </c>
      <c r="J1775" s="154" t="s">
        <v>15116</v>
      </c>
      <c r="K1775" s="154" t="s">
        <v>159</v>
      </c>
      <c r="L1775" s="154" t="s">
        <v>15117</v>
      </c>
      <c r="M1775" s="155">
        <v>45894.712500000001</v>
      </c>
      <c r="N1775" s="155">
        <v>45895.646527777775</v>
      </c>
      <c r="O1775" s="8"/>
      <c r="P1775" s="154" t="s">
        <v>10063</v>
      </c>
      <c r="Q1775" s="154" t="s">
        <v>10063</v>
      </c>
      <c r="R1775" s="154" t="s">
        <v>2973</v>
      </c>
      <c r="S1775" s="154" t="s">
        <v>2973</v>
      </c>
      <c r="T1775" s="154" t="s">
        <v>8052</v>
      </c>
      <c r="U1775" s="154" t="s">
        <v>9429</v>
      </c>
      <c r="V1775" s="154" t="s">
        <v>15118</v>
      </c>
      <c r="W1775" s="154" t="s">
        <v>2967</v>
      </c>
      <c r="X1775" s="8"/>
      <c r="Y1775" s="154" t="s">
        <v>25</v>
      </c>
      <c r="Z1775" s="154" t="str">
        <f>VLOOKUP(D1775,TIPOLOGIA!A:F,5,0)</f>
        <v>TERRESTRE</v>
      </c>
      <c r="AA1775" s="154" t="s">
        <v>255</v>
      </c>
      <c r="AB1775" s="46">
        <v>1</v>
      </c>
      <c r="AC1775" s="87">
        <f>IF(W1775="SOPORTE_TELEFÓNICO",'BASE LIQUIDACION REDEBAN 2025'!$B$19,IF(AND(W1775="VISITA_TÉCNICA",Y1775="TIPO II"),'BASE LIQUIDACION REDEBAN 2025'!$B$18,'BASE LIQUIDACION REDEBAN 2025'!$B$17))</f>
        <v>35779.500569199998</v>
      </c>
      <c r="AD1775" s="87">
        <v>0</v>
      </c>
      <c r="AE1775" s="87">
        <f t="shared" si="27"/>
        <v>35779.500569199998</v>
      </c>
    </row>
    <row r="1776" spans="1:31">
      <c r="A1776" s="154" t="s">
        <v>81</v>
      </c>
      <c r="B1776" s="154" t="str">
        <f>VLOOKUP(A1776,'CENTRO DE COSTOS'!A:D,4,FALSE)</f>
        <v>MIGUEL JULIÁN HERNÁNDEZ GUARÍN</v>
      </c>
      <c r="C1776" s="154" t="str">
        <f>VLOOKUP(A1776,'CENTRO DE COSTOS'!A:D,2,FALSE)</f>
        <v>0004-0008</v>
      </c>
      <c r="D1776" s="154">
        <v>54001</v>
      </c>
      <c r="E1776" s="154">
        <v>2639699</v>
      </c>
      <c r="F1776" s="154">
        <v>79068</v>
      </c>
      <c r="G1776" s="154" t="s">
        <v>8049</v>
      </c>
      <c r="H1776" s="154" t="s">
        <v>317</v>
      </c>
      <c r="I1776" s="154" t="s">
        <v>81</v>
      </c>
      <c r="J1776" s="154" t="s">
        <v>15119</v>
      </c>
      <c r="K1776" s="154" t="s">
        <v>159</v>
      </c>
      <c r="L1776" s="154" t="s">
        <v>15120</v>
      </c>
      <c r="M1776" s="155">
        <v>45894.541666666664</v>
      </c>
      <c r="N1776" s="155">
        <v>45895.649305555555</v>
      </c>
      <c r="O1776" s="8"/>
      <c r="P1776" s="154" t="s">
        <v>10063</v>
      </c>
      <c r="Q1776" s="154" t="s">
        <v>10063</v>
      </c>
      <c r="R1776" s="154" t="s">
        <v>2973</v>
      </c>
      <c r="S1776" s="154" t="s">
        <v>2973</v>
      </c>
      <c r="T1776" s="154" t="s">
        <v>8052</v>
      </c>
      <c r="U1776" s="154" t="s">
        <v>9429</v>
      </c>
      <c r="V1776" s="154" t="s">
        <v>15121</v>
      </c>
      <c r="W1776" s="154" t="s">
        <v>2967</v>
      </c>
      <c r="X1776" s="8"/>
      <c r="Y1776" s="154" t="s">
        <v>25</v>
      </c>
      <c r="Z1776" s="154" t="str">
        <f>VLOOKUP(D1776,TIPOLOGIA!A:F,5,0)</f>
        <v>TERRESTRE</v>
      </c>
      <c r="AA1776" s="154" t="s">
        <v>1496</v>
      </c>
      <c r="AB1776" s="46">
        <v>1</v>
      </c>
      <c r="AC1776" s="87">
        <f>IF(W1776="SOPORTE_TELEFÓNICO",'BASE LIQUIDACION REDEBAN 2025'!$B$19,IF(AND(W1776="VISITA_TÉCNICA",Y1776="TIPO II"),'BASE LIQUIDACION REDEBAN 2025'!$B$18,'BASE LIQUIDACION REDEBAN 2025'!$B$17))</f>
        <v>35779.500569199998</v>
      </c>
      <c r="AD1776" s="87">
        <v>0</v>
      </c>
      <c r="AE1776" s="87">
        <f t="shared" si="27"/>
        <v>35779.500569199998</v>
      </c>
    </row>
    <row r="1777" spans="1:31">
      <c r="A1777" s="154" t="s">
        <v>93</v>
      </c>
      <c r="B1777" s="154" t="str">
        <f>VLOOKUP(A1777,'CENTRO DE COSTOS'!A:D,4,FALSE)</f>
        <v>DIEGO FERNANDO HENAO CARDONA</v>
      </c>
      <c r="C1777" s="154" t="str">
        <f>VLOOKUP(A1777,'CENTRO DE COSTOS'!A:D,2,FALSE)</f>
        <v>0004-0003</v>
      </c>
      <c r="D1777" s="154">
        <v>52835</v>
      </c>
      <c r="E1777" s="154">
        <v>2595776</v>
      </c>
      <c r="F1777" s="154">
        <v>69609</v>
      </c>
      <c r="G1777" s="154" t="s">
        <v>8049</v>
      </c>
      <c r="H1777" s="154" t="s">
        <v>174</v>
      </c>
      <c r="I1777" s="154" t="s">
        <v>515</v>
      </c>
      <c r="J1777" s="154" t="s">
        <v>15122</v>
      </c>
      <c r="K1777" s="154" t="s">
        <v>159</v>
      </c>
      <c r="L1777" s="154" t="s">
        <v>15123</v>
      </c>
      <c r="M1777" s="155">
        <v>45883.352777777778</v>
      </c>
      <c r="N1777" s="155">
        <v>45895.649305555555</v>
      </c>
      <c r="O1777" s="8"/>
      <c r="P1777" s="154" t="s">
        <v>10063</v>
      </c>
      <c r="Q1777" s="154" t="s">
        <v>10063</v>
      </c>
      <c r="R1777" s="154" t="s">
        <v>2973</v>
      </c>
      <c r="S1777" s="154" t="s">
        <v>2973</v>
      </c>
      <c r="T1777" s="154" t="s">
        <v>8052</v>
      </c>
      <c r="U1777" s="154" t="s">
        <v>9429</v>
      </c>
      <c r="V1777" s="154" t="s">
        <v>15124</v>
      </c>
      <c r="W1777" s="154" t="s">
        <v>10144</v>
      </c>
      <c r="X1777" s="8"/>
      <c r="Y1777" s="154" t="s">
        <v>32</v>
      </c>
      <c r="Z1777" s="154" t="str">
        <f>VLOOKUP(D1777,TIPOLOGIA!A:F,5,0)</f>
        <v>TERRESTRE</v>
      </c>
      <c r="AA1777" s="154" t="s">
        <v>3595</v>
      </c>
      <c r="AB1777" s="46">
        <v>0</v>
      </c>
      <c r="AC1777" s="87">
        <f>IF(W1777="SOPORTE_TELEFÓNICO",'BASE LIQUIDACION REDEBAN 2025'!$B$19,IF(AND(W1777="VISITA_TÉCNICA",Y1777="TIPO II"),'BASE LIQUIDACION REDEBAN 2025'!$B$18,'BASE LIQUIDACION REDEBAN 2025'!$B$17))</f>
        <v>35779.500569199998</v>
      </c>
      <c r="AD1777" s="87">
        <v>0</v>
      </c>
      <c r="AE1777" s="87">
        <f t="shared" si="27"/>
        <v>35779.500569199998</v>
      </c>
    </row>
    <row r="1778" spans="1:31">
      <c r="A1778" s="154" t="s">
        <v>76</v>
      </c>
      <c r="B1778" s="154" t="str">
        <f>VLOOKUP(A1778,'CENTRO DE COSTOS'!A:D,4,FALSE)</f>
        <v>DIEGO FERNANDO HENAO CARDONA</v>
      </c>
      <c r="C1778" s="154" t="str">
        <f>VLOOKUP(A1778,'CENTRO DE COSTOS'!A:D,2,FALSE)</f>
        <v>0004-0003</v>
      </c>
      <c r="D1778" s="154">
        <v>19001</v>
      </c>
      <c r="E1778" s="154">
        <v>2612101</v>
      </c>
      <c r="F1778" s="154">
        <v>73585</v>
      </c>
      <c r="G1778" s="154" t="s">
        <v>8049</v>
      </c>
      <c r="H1778" s="154" t="s">
        <v>258</v>
      </c>
      <c r="I1778" s="154" t="s">
        <v>95</v>
      </c>
      <c r="J1778" s="154" t="s">
        <v>15125</v>
      </c>
      <c r="K1778" s="154" t="s">
        <v>159</v>
      </c>
      <c r="L1778" s="154" t="s">
        <v>15126</v>
      </c>
      <c r="M1778" s="155">
        <v>45888.474305555559</v>
      </c>
      <c r="N1778" s="155">
        <v>45895.652083333334</v>
      </c>
      <c r="O1778" s="8"/>
      <c r="P1778" s="154" t="s">
        <v>10063</v>
      </c>
      <c r="Q1778" s="154" t="s">
        <v>10063</v>
      </c>
      <c r="R1778" s="154" t="s">
        <v>200</v>
      </c>
      <c r="S1778" s="154" t="s">
        <v>201</v>
      </c>
      <c r="T1778" s="154" t="s">
        <v>8052</v>
      </c>
      <c r="U1778" s="154" t="s">
        <v>9429</v>
      </c>
      <c r="V1778" s="154" t="s">
        <v>15127</v>
      </c>
      <c r="W1778" s="154" t="s">
        <v>2967</v>
      </c>
      <c r="X1778" s="8"/>
      <c r="Y1778" s="154" t="s">
        <v>30</v>
      </c>
      <c r="Z1778" s="154" t="str">
        <f>VLOOKUP(D1778,TIPOLOGIA!A:F,5,0)</f>
        <v>TERRESTRE</v>
      </c>
      <c r="AA1778" s="154" t="s">
        <v>330</v>
      </c>
      <c r="AB1778" s="46">
        <v>1</v>
      </c>
      <c r="AC1778" s="87">
        <f>IF(W1778="SOPORTE_TELEFÓNICO",'BASE LIQUIDACION REDEBAN 2025'!$B$19,IF(AND(W1778="VISITA_TÉCNICA",Y1778="TIPO II"),'BASE LIQUIDACION REDEBAN 2025'!$B$18,'BASE LIQUIDACION REDEBAN 2025'!$B$17))</f>
        <v>35779.500569199998</v>
      </c>
      <c r="AD1778" s="87">
        <v>0</v>
      </c>
      <c r="AE1778" s="87">
        <f t="shared" si="27"/>
        <v>35779.500569199998</v>
      </c>
    </row>
    <row r="1779" spans="1:31">
      <c r="A1779" s="154" t="s">
        <v>81</v>
      </c>
      <c r="B1779" s="154" t="str">
        <f>VLOOKUP(A1779,'CENTRO DE COSTOS'!A:D,4,FALSE)</f>
        <v>MIGUEL JULIÁN HERNÁNDEZ GUARÍN</v>
      </c>
      <c r="C1779" s="154" t="str">
        <f>VLOOKUP(A1779,'CENTRO DE COSTOS'!A:D,2,FALSE)</f>
        <v>0004-0008</v>
      </c>
      <c r="D1779" s="154">
        <v>54498</v>
      </c>
      <c r="E1779" s="154">
        <v>2621852</v>
      </c>
      <c r="F1779" s="154">
        <v>71623</v>
      </c>
      <c r="G1779" s="154" t="s">
        <v>8049</v>
      </c>
      <c r="H1779" s="154" t="s">
        <v>317</v>
      </c>
      <c r="I1779" s="154" t="s">
        <v>318</v>
      </c>
      <c r="J1779" s="154" t="s">
        <v>15128</v>
      </c>
      <c r="K1779" s="154" t="s">
        <v>159</v>
      </c>
      <c r="L1779" s="154" t="s">
        <v>15129</v>
      </c>
      <c r="M1779" s="155">
        <v>45889.727777777778</v>
      </c>
      <c r="N1779" s="155">
        <v>45895.652777777781</v>
      </c>
      <c r="O1779" s="8"/>
      <c r="P1779" s="154" t="s">
        <v>10063</v>
      </c>
      <c r="Q1779" s="154" t="s">
        <v>10063</v>
      </c>
      <c r="R1779" s="154" t="s">
        <v>2973</v>
      </c>
      <c r="S1779" s="154" t="s">
        <v>2973</v>
      </c>
      <c r="T1779" s="154" t="s">
        <v>8052</v>
      </c>
      <c r="U1779" s="154" t="s">
        <v>9429</v>
      </c>
      <c r="V1779" s="154" t="s">
        <v>15130</v>
      </c>
      <c r="W1779" s="154" t="s">
        <v>10144</v>
      </c>
      <c r="X1779" s="8"/>
      <c r="Y1779" s="154" t="s">
        <v>32</v>
      </c>
      <c r="Z1779" s="154" t="str">
        <f>VLOOKUP(D1779,TIPOLOGIA!A:F,5,0)</f>
        <v>TERRESTRE</v>
      </c>
      <c r="AA1779" s="154" t="s">
        <v>401</v>
      </c>
      <c r="AB1779" s="46">
        <v>0</v>
      </c>
      <c r="AC1779" s="87">
        <f>IF(W1779="SOPORTE_TELEFÓNICO",'BASE LIQUIDACION REDEBAN 2025'!$B$19,IF(AND(W1779="VISITA_TÉCNICA",Y1779="TIPO II"),'BASE LIQUIDACION REDEBAN 2025'!$B$18,'BASE LIQUIDACION REDEBAN 2025'!$B$17))</f>
        <v>35779.500569199998</v>
      </c>
      <c r="AD1779" s="87">
        <v>0</v>
      </c>
      <c r="AE1779" s="87">
        <f t="shared" si="27"/>
        <v>35779.500569199998</v>
      </c>
    </row>
    <row r="1780" spans="1:31">
      <c r="A1780" s="154" t="s">
        <v>90</v>
      </c>
      <c r="B1780" s="154" t="str">
        <f>VLOOKUP(A1780,'CENTRO DE COSTOS'!A:D,4,FALSE)</f>
        <v>JUAN SEBASTIÁN RÍOS CASTRILLÓN</v>
      </c>
      <c r="C1780" s="154" t="str">
        <f>VLOOKUP(A1780,'CENTRO DE COSTOS'!A:D,2,FALSE)</f>
        <v>0004-0005</v>
      </c>
      <c r="D1780" s="154">
        <v>27075</v>
      </c>
      <c r="E1780" s="154">
        <v>2624502</v>
      </c>
      <c r="F1780" s="154">
        <v>67431</v>
      </c>
      <c r="G1780" s="154" t="s">
        <v>8049</v>
      </c>
      <c r="H1780" s="154" t="s">
        <v>1388</v>
      </c>
      <c r="I1780" s="154" t="s">
        <v>11445</v>
      </c>
      <c r="J1780" s="154" t="s">
        <v>15131</v>
      </c>
      <c r="K1780" s="154" t="s">
        <v>159</v>
      </c>
      <c r="L1780" s="154" t="s">
        <v>15132</v>
      </c>
      <c r="M1780" s="155">
        <v>45890.427777777775</v>
      </c>
      <c r="N1780" s="155">
        <v>45895.65625</v>
      </c>
      <c r="O1780" s="8"/>
      <c r="P1780" s="154" t="s">
        <v>10063</v>
      </c>
      <c r="Q1780" s="154" t="s">
        <v>10063</v>
      </c>
      <c r="R1780" s="154" t="s">
        <v>2973</v>
      </c>
      <c r="S1780" s="154" t="s">
        <v>2973</v>
      </c>
      <c r="T1780" s="154" t="s">
        <v>8052</v>
      </c>
      <c r="U1780" s="154" t="s">
        <v>9429</v>
      </c>
      <c r="V1780" s="154" t="s">
        <v>15133</v>
      </c>
      <c r="W1780" s="154" t="s">
        <v>10144</v>
      </c>
      <c r="X1780" s="8"/>
      <c r="Y1780" s="154" t="s">
        <v>180</v>
      </c>
      <c r="Z1780" s="154" t="str">
        <f>VLOOKUP(D1780,TIPOLOGIA!A:F,5,0)</f>
        <v>AEREO</v>
      </c>
      <c r="AA1780" s="154" t="s">
        <v>1626</v>
      </c>
      <c r="AB1780" s="46">
        <v>0</v>
      </c>
      <c r="AC1780" s="87">
        <f>IF(W1780="SOPORTE_TELEFÓNICO",'BASE LIQUIDACION REDEBAN 2025'!$B$19,IF(AND(W1780="VISITA_TÉCNICA",Y1780="TIPO II"),'BASE LIQUIDACION REDEBAN 2025'!$B$18,'BASE LIQUIDACION REDEBAN 2025'!$B$17))</f>
        <v>35779.500569199998</v>
      </c>
      <c r="AD1780" s="87">
        <v>0</v>
      </c>
      <c r="AE1780" s="87">
        <f t="shared" si="27"/>
        <v>35779.500569199998</v>
      </c>
    </row>
    <row r="1781" spans="1:31">
      <c r="A1781" s="154" t="s">
        <v>98</v>
      </c>
      <c r="B1781" s="154" t="str">
        <f>VLOOKUP(A1781,'CENTRO DE COSTOS'!A:D,4,FALSE)</f>
        <v>MIGUEL JULIÁN HERNÁNDEZ GUARÍN</v>
      </c>
      <c r="C1781" s="154" t="str">
        <f>VLOOKUP(A1781,'CENTRO DE COSTOS'!A:D,2,FALSE)</f>
        <v>0004-0008</v>
      </c>
      <c r="D1781" s="154">
        <v>15212</v>
      </c>
      <c r="E1781" s="154">
        <v>2624971</v>
      </c>
      <c r="F1781" s="154">
        <v>79734</v>
      </c>
      <c r="G1781" s="154" t="s">
        <v>8049</v>
      </c>
      <c r="H1781" s="154" t="s">
        <v>241</v>
      </c>
      <c r="I1781" s="154" t="s">
        <v>15134</v>
      </c>
      <c r="J1781" s="154" t="s">
        <v>15135</v>
      </c>
      <c r="K1781" s="154" t="s">
        <v>159</v>
      </c>
      <c r="L1781" s="154" t="s">
        <v>15136</v>
      </c>
      <c r="M1781" s="155">
        <v>45890.466666666667</v>
      </c>
      <c r="N1781" s="155">
        <v>45895.657638888886</v>
      </c>
      <c r="O1781" s="8"/>
      <c r="P1781" s="154" t="s">
        <v>10063</v>
      </c>
      <c r="Q1781" s="154" t="s">
        <v>10063</v>
      </c>
      <c r="R1781" s="154" t="s">
        <v>2973</v>
      </c>
      <c r="S1781" s="154" t="s">
        <v>2973</v>
      </c>
      <c r="T1781" s="154" t="s">
        <v>8052</v>
      </c>
      <c r="U1781" s="154" t="s">
        <v>9429</v>
      </c>
      <c r="V1781" s="154" t="s">
        <v>15137</v>
      </c>
      <c r="W1781" s="154" t="s">
        <v>10144</v>
      </c>
      <c r="X1781" s="8"/>
      <c r="Y1781" s="154" t="s">
        <v>30</v>
      </c>
      <c r="Z1781" s="154" t="str">
        <f>VLOOKUP(D1781,TIPOLOGIA!A:F,5,0)</f>
        <v>TERRESTRE</v>
      </c>
      <c r="AA1781" s="154" t="s">
        <v>1148</v>
      </c>
      <c r="AB1781" s="46">
        <v>0</v>
      </c>
      <c r="AC1781" s="87">
        <f>IF(W1781="SOPORTE_TELEFÓNICO",'BASE LIQUIDACION REDEBAN 2025'!$B$19,IF(AND(W1781="VISITA_TÉCNICA",Y1781="TIPO II"),'BASE LIQUIDACION REDEBAN 2025'!$B$18,'BASE LIQUIDACION REDEBAN 2025'!$B$17))</f>
        <v>35779.500569199998</v>
      </c>
      <c r="AD1781" s="87">
        <v>0</v>
      </c>
      <c r="AE1781" s="87">
        <f t="shared" si="27"/>
        <v>35779.500569199998</v>
      </c>
    </row>
    <row r="1782" spans="1:31">
      <c r="A1782" s="154" t="s">
        <v>92</v>
      </c>
      <c r="B1782" s="154" t="str">
        <f>VLOOKUP(A1782,'CENTRO DE COSTOS'!A:D,4,FALSE)</f>
        <v>KEVIN ALEXIS CORZO BUSTOS</v>
      </c>
      <c r="C1782" s="154" t="str">
        <f>VLOOKUP(A1782,'CENTRO DE COSTOS'!A:D,2,FALSE)</f>
        <v>0004-0007</v>
      </c>
      <c r="D1782" s="154">
        <v>41396</v>
      </c>
      <c r="E1782" s="154">
        <v>2626247</v>
      </c>
      <c r="F1782" s="154">
        <v>54253</v>
      </c>
      <c r="G1782" s="154" t="s">
        <v>8049</v>
      </c>
      <c r="H1782" s="154" t="s">
        <v>249</v>
      </c>
      <c r="I1782" s="154" t="s">
        <v>339</v>
      </c>
      <c r="J1782" s="154" t="s">
        <v>15138</v>
      </c>
      <c r="K1782" s="154" t="s">
        <v>159</v>
      </c>
      <c r="L1782" s="154" t="s">
        <v>15139</v>
      </c>
      <c r="M1782" s="155">
        <v>45890.574305555558</v>
      </c>
      <c r="N1782" s="155">
        <v>45895.65902777778</v>
      </c>
      <c r="O1782" s="8"/>
      <c r="P1782" s="154" t="s">
        <v>10063</v>
      </c>
      <c r="Q1782" s="154" t="s">
        <v>10063</v>
      </c>
      <c r="R1782" s="154" t="s">
        <v>2973</v>
      </c>
      <c r="S1782" s="154" t="s">
        <v>2973</v>
      </c>
      <c r="T1782" s="154" t="s">
        <v>8052</v>
      </c>
      <c r="U1782" s="154" t="s">
        <v>9429</v>
      </c>
      <c r="V1782" s="154" t="s">
        <v>15140</v>
      </c>
      <c r="W1782" s="154" t="s">
        <v>10144</v>
      </c>
      <c r="X1782" s="8"/>
      <c r="Y1782" s="154" t="s">
        <v>30</v>
      </c>
      <c r="Z1782" s="154" t="str">
        <f>VLOOKUP(D1782,TIPOLOGIA!A:F,5,0)</f>
        <v>TERRESTRE</v>
      </c>
      <c r="AA1782" s="154" t="s">
        <v>255</v>
      </c>
      <c r="AB1782" s="46">
        <v>0</v>
      </c>
      <c r="AC1782" s="87">
        <f>IF(W1782="SOPORTE_TELEFÓNICO",'BASE LIQUIDACION REDEBAN 2025'!$B$19,IF(AND(W1782="VISITA_TÉCNICA",Y1782="TIPO II"),'BASE LIQUIDACION REDEBAN 2025'!$B$18,'BASE LIQUIDACION REDEBAN 2025'!$B$17))</f>
        <v>35779.500569199998</v>
      </c>
      <c r="AD1782" s="87">
        <v>0</v>
      </c>
      <c r="AE1782" s="87">
        <f t="shared" si="27"/>
        <v>35779.500569199998</v>
      </c>
    </row>
    <row r="1783" spans="1:31">
      <c r="A1783" s="154" t="s">
        <v>94</v>
      </c>
      <c r="B1783" s="154" t="str">
        <f>VLOOKUP(A1783,'CENTRO DE COSTOS'!A:D,4,FALSE)</f>
        <v>DIEGO FERNANDO HENAO CARDONA</v>
      </c>
      <c r="C1783" s="154" t="str">
        <f>VLOOKUP(A1783,'CENTRO DE COSTOS'!A:D,2,FALSE)</f>
        <v>0004-0002</v>
      </c>
      <c r="D1783" s="154">
        <v>76895</v>
      </c>
      <c r="E1783" s="154" t="s">
        <v>15141</v>
      </c>
      <c r="F1783" s="154">
        <v>25482</v>
      </c>
      <c r="G1783" s="154" t="s">
        <v>8049</v>
      </c>
      <c r="H1783" s="154" t="s">
        <v>227</v>
      </c>
      <c r="I1783" s="154" t="s">
        <v>3896</v>
      </c>
      <c r="J1783" s="154" t="s">
        <v>5573</v>
      </c>
      <c r="K1783" s="154" t="s">
        <v>159</v>
      </c>
      <c r="L1783" s="154" t="s">
        <v>15142</v>
      </c>
      <c r="M1783" s="155">
        <v>45891.451388888891</v>
      </c>
      <c r="N1783" s="155">
        <v>45895.665277777778</v>
      </c>
      <c r="O1783" s="8"/>
      <c r="P1783" s="154" t="s">
        <v>10063</v>
      </c>
      <c r="Q1783" s="154" t="s">
        <v>10063</v>
      </c>
      <c r="R1783" s="154" t="s">
        <v>2973</v>
      </c>
      <c r="S1783" s="154" t="s">
        <v>2973</v>
      </c>
      <c r="T1783" s="154" t="s">
        <v>8052</v>
      </c>
      <c r="U1783" s="154" t="s">
        <v>9429</v>
      </c>
      <c r="V1783" s="154" t="s">
        <v>15143</v>
      </c>
      <c r="W1783" s="154" t="s">
        <v>10144</v>
      </c>
      <c r="X1783" s="8"/>
      <c r="Y1783" s="154" t="s">
        <v>30</v>
      </c>
      <c r="Z1783" s="154" t="str">
        <f>VLOOKUP(D1783,TIPOLOGIA!A:F,5,0)</f>
        <v>TERRESTRE</v>
      </c>
      <c r="AA1783" s="154" t="s">
        <v>2942</v>
      </c>
      <c r="AB1783" s="46">
        <v>0</v>
      </c>
      <c r="AC1783" s="87">
        <f>IF(W1783="SOPORTE_TELEFÓNICO",'BASE LIQUIDACION REDEBAN 2025'!$B$19,IF(AND(W1783="VISITA_TÉCNICA",Y1783="TIPO II"),'BASE LIQUIDACION REDEBAN 2025'!$B$18,'BASE LIQUIDACION REDEBAN 2025'!$B$17))</f>
        <v>35779.500569199998</v>
      </c>
      <c r="AD1783" s="87">
        <v>0</v>
      </c>
      <c r="AE1783" s="87">
        <f t="shared" si="27"/>
        <v>35779.500569199998</v>
      </c>
    </row>
    <row r="1784" spans="1:31">
      <c r="A1784" s="154" t="s">
        <v>90</v>
      </c>
      <c r="B1784" s="154" t="str">
        <f>VLOOKUP(A1784,'CENTRO DE COSTOS'!A:D,4,FALSE)</f>
        <v>JUAN SEBASTIÁN RÍOS CASTRILLÓN</v>
      </c>
      <c r="C1784" s="154" t="str">
        <f>VLOOKUP(A1784,'CENTRO DE COSTOS'!A:D,2,FALSE)</f>
        <v>0004-0005</v>
      </c>
      <c r="D1784" s="154">
        <v>5887</v>
      </c>
      <c r="E1784" s="154">
        <v>2540011</v>
      </c>
      <c r="F1784" s="154">
        <v>59323</v>
      </c>
      <c r="G1784" s="154" t="s">
        <v>8049</v>
      </c>
      <c r="H1784" s="154" t="s">
        <v>197</v>
      </c>
      <c r="I1784" s="154" t="s">
        <v>1465</v>
      </c>
      <c r="J1784" s="154" t="s">
        <v>15144</v>
      </c>
      <c r="K1784" s="154" t="s">
        <v>159</v>
      </c>
      <c r="L1784" s="154" t="s">
        <v>15145</v>
      </c>
      <c r="M1784" s="155">
        <v>45870.49722222222</v>
      </c>
      <c r="N1784" s="155">
        <v>45895.691666666666</v>
      </c>
      <c r="O1784" s="8"/>
      <c r="P1784" s="154" t="s">
        <v>10063</v>
      </c>
      <c r="Q1784" s="154" t="s">
        <v>10063</v>
      </c>
      <c r="R1784" s="154" t="s">
        <v>200</v>
      </c>
      <c r="S1784" s="154" t="s">
        <v>201</v>
      </c>
      <c r="T1784" s="154" t="s">
        <v>8052</v>
      </c>
      <c r="U1784" s="154" t="s">
        <v>9429</v>
      </c>
      <c r="V1784" s="154" t="s">
        <v>15146</v>
      </c>
      <c r="W1784" s="154" t="s">
        <v>10144</v>
      </c>
      <c r="X1784" s="8"/>
      <c r="Y1784" s="154" t="s">
        <v>30</v>
      </c>
      <c r="Z1784" s="154" t="str">
        <f>VLOOKUP(D1784,TIPOLOGIA!A:F,5,0)</f>
        <v>TERRESTRE</v>
      </c>
      <c r="AA1784" s="154"/>
      <c r="AB1784" s="46">
        <v>0</v>
      </c>
      <c r="AC1784" s="87">
        <f>IF(W1784="SOPORTE_TELEFÓNICO",'BASE LIQUIDACION REDEBAN 2025'!$B$19,IF(AND(W1784="VISITA_TÉCNICA",Y1784="TIPO II"),'BASE LIQUIDACION REDEBAN 2025'!$B$18,'BASE LIQUIDACION REDEBAN 2025'!$B$17))</f>
        <v>35779.500569199998</v>
      </c>
      <c r="AD1784" s="87">
        <v>0</v>
      </c>
      <c r="AE1784" s="87">
        <f t="shared" si="27"/>
        <v>35779.500569199998</v>
      </c>
    </row>
    <row r="1785" spans="1:31">
      <c r="A1785" s="154" t="s">
        <v>97</v>
      </c>
      <c r="B1785" s="154" t="str">
        <f>VLOOKUP(A1785,'CENTRO DE COSTOS'!A:D,4,FALSE)</f>
        <v>JOSE MAURICIO HERNANDEZ ROJAS</v>
      </c>
      <c r="C1785" s="154" t="str">
        <f>VLOOKUP(A1785,'CENTRO DE COSTOS'!A:D,2,FALSE)</f>
        <v>0004-0001</v>
      </c>
      <c r="D1785" s="154">
        <v>70771</v>
      </c>
      <c r="E1785" s="154">
        <v>2591298</v>
      </c>
      <c r="F1785" s="154">
        <v>78200</v>
      </c>
      <c r="G1785" s="154" t="s">
        <v>8049</v>
      </c>
      <c r="H1785" s="154" t="s">
        <v>414</v>
      </c>
      <c r="I1785" s="154" t="s">
        <v>414</v>
      </c>
      <c r="J1785" s="154" t="s">
        <v>15147</v>
      </c>
      <c r="K1785" s="154" t="s">
        <v>159</v>
      </c>
      <c r="L1785" s="154" t="s">
        <v>15148</v>
      </c>
      <c r="M1785" s="155">
        <v>45882.447222222225</v>
      </c>
      <c r="N1785" s="155">
        <v>45895.695833333331</v>
      </c>
      <c r="O1785" s="8"/>
      <c r="P1785" s="154" t="s">
        <v>10063</v>
      </c>
      <c r="Q1785" s="154" t="s">
        <v>10063</v>
      </c>
      <c r="R1785" s="154" t="s">
        <v>2973</v>
      </c>
      <c r="S1785" s="154" t="s">
        <v>2973</v>
      </c>
      <c r="T1785" s="154" t="s">
        <v>8052</v>
      </c>
      <c r="U1785" s="154" t="s">
        <v>9429</v>
      </c>
      <c r="V1785" s="154" t="s">
        <v>15149</v>
      </c>
      <c r="W1785" s="154" t="s">
        <v>10144</v>
      </c>
      <c r="X1785" s="8"/>
      <c r="Y1785" s="154" t="s">
        <v>180</v>
      </c>
      <c r="Z1785" s="154" t="str">
        <f>VLOOKUP(D1785,TIPOLOGIA!A:F,5,0)</f>
        <v>TERRESTRE</v>
      </c>
      <c r="AA1785" s="154"/>
      <c r="AB1785" s="46">
        <v>0</v>
      </c>
      <c r="AC1785" s="87">
        <f>IF(W1785="SOPORTE_TELEFÓNICO",'BASE LIQUIDACION REDEBAN 2025'!$B$19,IF(AND(W1785="VISITA_TÉCNICA",Y1785="TIPO II"),'BASE LIQUIDACION REDEBAN 2025'!$B$18,'BASE LIQUIDACION REDEBAN 2025'!$B$17))</f>
        <v>35779.500569199998</v>
      </c>
      <c r="AD1785" s="87">
        <v>0</v>
      </c>
      <c r="AE1785" s="87">
        <f t="shared" si="27"/>
        <v>35779.500569199998</v>
      </c>
    </row>
    <row r="1786" spans="1:31">
      <c r="A1786" s="154" t="s">
        <v>90</v>
      </c>
      <c r="B1786" s="154" t="str">
        <f>VLOOKUP(A1786,'CENTRO DE COSTOS'!A:D,4,FALSE)</f>
        <v>JUAN SEBASTIÁN RÍOS CASTRILLÓN</v>
      </c>
      <c r="C1786" s="154" t="str">
        <f>VLOOKUP(A1786,'CENTRO DE COSTOS'!A:D,2,FALSE)</f>
        <v>0004-0005</v>
      </c>
      <c r="D1786" s="154">
        <v>5649</v>
      </c>
      <c r="E1786" s="154">
        <v>2604199</v>
      </c>
      <c r="F1786" s="154">
        <v>79406</v>
      </c>
      <c r="G1786" s="154" t="s">
        <v>8049</v>
      </c>
      <c r="H1786" s="154" t="s">
        <v>197</v>
      </c>
      <c r="I1786" s="154" t="s">
        <v>15150</v>
      </c>
      <c r="J1786" s="154" t="s">
        <v>15151</v>
      </c>
      <c r="K1786" s="154" t="s">
        <v>159</v>
      </c>
      <c r="L1786" s="154" t="s">
        <v>15152</v>
      </c>
      <c r="M1786" s="155">
        <v>45884.586111111108</v>
      </c>
      <c r="N1786" s="155">
        <v>45895.696527777778</v>
      </c>
      <c r="O1786" s="8"/>
      <c r="P1786" s="154" t="s">
        <v>10063</v>
      </c>
      <c r="Q1786" s="154" t="s">
        <v>10063</v>
      </c>
      <c r="R1786" s="154" t="s">
        <v>2973</v>
      </c>
      <c r="S1786" s="154" t="s">
        <v>2973</v>
      </c>
      <c r="T1786" s="154" t="s">
        <v>8052</v>
      </c>
      <c r="U1786" s="154" t="s">
        <v>9429</v>
      </c>
      <c r="V1786" s="154" t="s">
        <v>15153</v>
      </c>
      <c r="W1786" s="154" t="s">
        <v>10144</v>
      </c>
      <c r="X1786" s="8"/>
      <c r="Y1786" s="154" t="s">
        <v>30</v>
      </c>
      <c r="Z1786" s="154" t="str">
        <f>VLOOKUP(D1786,TIPOLOGIA!A:F,5,0)</f>
        <v>TERRESTRE</v>
      </c>
      <c r="AA1786" s="154"/>
      <c r="AB1786" s="46">
        <v>0</v>
      </c>
      <c r="AC1786" s="87">
        <f>IF(W1786="SOPORTE_TELEFÓNICO",'BASE LIQUIDACION REDEBAN 2025'!$B$19,IF(AND(W1786="VISITA_TÉCNICA",Y1786="TIPO II"),'BASE LIQUIDACION REDEBAN 2025'!$B$18,'BASE LIQUIDACION REDEBAN 2025'!$B$17))</f>
        <v>35779.500569199998</v>
      </c>
      <c r="AD1786" s="87">
        <v>0</v>
      </c>
      <c r="AE1786" s="87">
        <f t="shared" si="27"/>
        <v>35779.500569199998</v>
      </c>
    </row>
    <row r="1787" spans="1:31">
      <c r="A1787" s="154" t="s">
        <v>93</v>
      </c>
      <c r="B1787" s="154" t="str">
        <f>VLOOKUP(A1787,'CENTRO DE COSTOS'!A:D,4,FALSE)</f>
        <v>DIEGO FERNANDO HENAO CARDONA</v>
      </c>
      <c r="C1787" s="154" t="str">
        <f>VLOOKUP(A1787,'CENTRO DE COSTOS'!A:D,2,FALSE)</f>
        <v>0004-0003</v>
      </c>
      <c r="D1787" s="154">
        <v>52079</v>
      </c>
      <c r="E1787" s="154">
        <v>2604394</v>
      </c>
      <c r="F1787" s="154">
        <v>65303</v>
      </c>
      <c r="G1787" s="154" t="s">
        <v>8049</v>
      </c>
      <c r="H1787" s="154" t="s">
        <v>174</v>
      </c>
      <c r="I1787" s="154" t="s">
        <v>1333</v>
      </c>
      <c r="J1787" s="154" t="s">
        <v>15154</v>
      </c>
      <c r="K1787" s="154" t="s">
        <v>159</v>
      </c>
      <c r="L1787" s="154" t="s">
        <v>15155</v>
      </c>
      <c r="M1787" s="155">
        <v>45884.602777777778</v>
      </c>
      <c r="N1787" s="155">
        <v>45895.697222222225</v>
      </c>
      <c r="O1787" s="8"/>
      <c r="P1787" s="154" t="s">
        <v>10063</v>
      </c>
      <c r="Q1787" s="154" t="s">
        <v>10063</v>
      </c>
      <c r="R1787" s="154" t="s">
        <v>2973</v>
      </c>
      <c r="S1787" s="154" t="s">
        <v>2973</v>
      </c>
      <c r="T1787" s="154" t="s">
        <v>8052</v>
      </c>
      <c r="U1787" s="154" t="s">
        <v>9429</v>
      </c>
      <c r="V1787" s="154" t="s">
        <v>15156</v>
      </c>
      <c r="W1787" s="154" t="s">
        <v>10144</v>
      </c>
      <c r="X1787" s="8"/>
      <c r="Y1787" s="154" t="s">
        <v>32</v>
      </c>
      <c r="Z1787" s="154" t="str">
        <f>VLOOKUP(D1787,TIPOLOGIA!A:F,5,0)</f>
        <v>TERRESTRE</v>
      </c>
      <c r="AA1787" s="154"/>
      <c r="AB1787" s="46">
        <v>0</v>
      </c>
      <c r="AC1787" s="87">
        <f>IF(W1787="SOPORTE_TELEFÓNICO",'BASE LIQUIDACION REDEBAN 2025'!$B$19,IF(AND(W1787="VISITA_TÉCNICA",Y1787="TIPO II"),'BASE LIQUIDACION REDEBAN 2025'!$B$18,'BASE LIQUIDACION REDEBAN 2025'!$B$17))</f>
        <v>35779.500569199998</v>
      </c>
      <c r="AD1787" s="87">
        <v>0</v>
      </c>
      <c r="AE1787" s="87">
        <f t="shared" si="27"/>
        <v>35779.500569199998</v>
      </c>
    </row>
    <row r="1788" spans="1:31">
      <c r="A1788" s="154" t="s">
        <v>60</v>
      </c>
      <c r="B1788" s="154" t="str">
        <f>VLOOKUP(A1788,'CENTRO DE COSTOS'!A:D,4,FALSE)</f>
        <v>JUAN SEBASTIÁN RÍOS CASTRILLÓN</v>
      </c>
      <c r="C1788" s="154" t="str">
        <f>VLOOKUP(A1788,'CENTRO DE COSTOS'!A:D,2,FALSE)</f>
        <v>0004-0005</v>
      </c>
      <c r="D1788" s="154">
        <v>5665</v>
      </c>
      <c r="E1788" s="154">
        <v>2608681</v>
      </c>
      <c r="F1788" s="154">
        <v>62975</v>
      </c>
      <c r="G1788" s="154" t="s">
        <v>8049</v>
      </c>
      <c r="H1788" s="154" t="s">
        <v>197</v>
      </c>
      <c r="I1788" s="154" t="s">
        <v>1360</v>
      </c>
      <c r="J1788" s="154" t="s">
        <v>15157</v>
      </c>
      <c r="K1788" s="154" t="s">
        <v>159</v>
      </c>
      <c r="L1788" s="154" t="s">
        <v>15158</v>
      </c>
      <c r="M1788" s="155">
        <v>45887.690972222219</v>
      </c>
      <c r="N1788" s="155">
        <v>45895.697916666664</v>
      </c>
      <c r="O1788" s="8"/>
      <c r="P1788" s="154" t="s">
        <v>10063</v>
      </c>
      <c r="Q1788" s="154" t="s">
        <v>10063</v>
      </c>
      <c r="R1788" s="154" t="s">
        <v>200</v>
      </c>
      <c r="S1788" s="154" t="s">
        <v>201</v>
      </c>
      <c r="T1788" s="154" t="s">
        <v>8052</v>
      </c>
      <c r="U1788" s="154" t="s">
        <v>9429</v>
      </c>
      <c r="V1788" s="154" t="s">
        <v>15159</v>
      </c>
      <c r="W1788" s="154" t="s">
        <v>10144</v>
      </c>
      <c r="X1788" s="8"/>
      <c r="Y1788" s="154" t="s">
        <v>30</v>
      </c>
      <c r="Z1788" s="154" t="str">
        <f>VLOOKUP(D1788,TIPOLOGIA!A:F,5,0)</f>
        <v>TERRESTRE</v>
      </c>
      <c r="AA1788" s="154"/>
      <c r="AB1788" s="46">
        <v>0</v>
      </c>
      <c r="AC1788" s="87">
        <f>IF(W1788="SOPORTE_TELEFÓNICO",'BASE LIQUIDACION REDEBAN 2025'!$B$19,IF(AND(W1788="VISITA_TÉCNICA",Y1788="TIPO II"),'BASE LIQUIDACION REDEBAN 2025'!$B$18,'BASE LIQUIDACION REDEBAN 2025'!$B$17))</f>
        <v>35779.500569199998</v>
      </c>
      <c r="AD1788" s="87">
        <v>0</v>
      </c>
      <c r="AE1788" s="87">
        <f t="shared" si="27"/>
        <v>35779.500569199998</v>
      </c>
    </row>
    <row r="1789" spans="1:31">
      <c r="A1789" s="154" t="s">
        <v>90</v>
      </c>
      <c r="B1789" s="154" t="str">
        <f>VLOOKUP(A1789,'CENTRO DE COSTOS'!A:D,4,FALSE)</f>
        <v>JUAN SEBASTIÁN RÍOS CASTRILLÓN</v>
      </c>
      <c r="C1789" s="154" t="str">
        <f>VLOOKUP(A1789,'CENTRO DE COSTOS'!A:D,2,FALSE)</f>
        <v>0004-0005</v>
      </c>
      <c r="D1789" s="154">
        <v>5604</v>
      </c>
      <c r="E1789" s="154">
        <v>2615571</v>
      </c>
      <c r="F1789" s="154">
        <v>35912</v>
      </c>
      <c r="G1789" s="154" t="s">
        <v>8049</v>
      </c>
      <c r="H1789" s="154" t="s">
        <v>197</v>
      </c>
      <c r="I1789" s="154" t="s">
        <v>4076</v>
      </c>
      <c r="J1789" s="154" t="s">
        <v>15160</v>
      </c>
      <c r="K1789" s="154" t="s">
        <v>159</v>
      </c>
      <c r="L1789" s="154" t="s">
        <v>15161</v>
      </c>
      <c r="M1789" s="155">
        <v>45889.333333333336</v>
      </c>
      <c r="N1789" s="155">
        <v>45895.698611111111</v>
      </c>
      <c r="O1789" s="8"/>
      <c r="P1789" s="154" t="s">
        <v>10063</v>
      </c>
      <c r="Q1789" s="154" t="s">
        <v>10063</v>
      </c>
      <c r="R1789" s="154" t="s">
        <v>200</v>
      </c>
      <c r="S1789" s="154" t="s">
        <v>201</v>
      </c>
      <c r="T1789" s="154" t="s">
        <v>8052</v>
      </c>
      <c r="U1789" s="154" t="s">
        <v>9429</v>
      </c>
      <c r="V1789" s="154" t="s">
        <v>15162</v>
      </c>
      <c r="W1789" s="154" t="s">
        <v>10144</v>
      </c>
      <c r="X1789" s="8"/>
      <c r="Y1789" s="154" t="s">
        <v>32</v>
      </c>
      <c r="Z1789" s="154" t="str">
        <f>VLOOKUP(D1789,TIPOLOGIA!A:F,5,0)</f>
        <v>TERRESTRE</v>
      </c>
      <c r="AA1789" s="154"/>
      <c r="AB1789" s="46">
        <v>0</v>
      </c>
      <c r="AC1789" s="87">
        <f>IF(W1789="SOPORTE_TELEFÓNICO",'BASE LIQUIDACION REDEBAN 2025'!$B$19,IF(AND(W1789="VISITA_TÉCNICA",Y1789="TIPO II"),'BASE LIQUIDACION REDEBAN 2025'!$B$18,'BASE LIQUIDACION REDEBAN 2025'!$B$17))</f>
        <v>35779.500569199998</v>
      </c>
      <c r="AD1789" s="87">
        <v>0</v>
      </c>
      <c r="AE1789" s="87">
        <f t="shared" si="27"/>
        <v>35779.500569199998</v>
      </c>
    </row>
    <row r="1790" spans="1:31">
      <c r="A1790" s="154" t="s">
        <v>72</v>
      </c>
      <c r="B1790" s="154" t="str">
        <f>VLOOKUP(A1790,'CENTRO DE COSTOS'!A:D,4,FALSE)</f>
        <v>MIGUEL JULIÁN HERNÁNDEZ GUARÍN</v>
      </c>
      <c r="C1790" s="154" t="str">
        <f>VLOOKUP(A1790,'CENTRO DE COSTOS'!A:D,2,FALSE)</f>
        <v>0004-0008</v>
      </c>
      <c r="D1790" s="154">
        <v>68547</v>
      </c>
      <c r="E1790" s="154">
        <v>2641774</v>
      </c>
      <c r="F1790" s="154">
        <v>74168</v>
      </c>
      <c r="G1790" s="154" t="s">
        <v>8049</v>
      </c>
      <c r="H1790" s="154" t="s">
        <v>820</v>
      </c>
      <c r="I1790" s="154" t="s">
        <v>844</v>
      </c>
      <c r="J1790" s="154" t="s">
        <v>15163</v>
      </c>
      <c r="K1790" s="154" t="s">
        <v>159</v>
      </c>
      <c r="L1790" s="154" t="s">
        <v>15164</v>
      </c>
      <c r="M1790" s="155">
        <v>45894.691666666666</v>
      </c>
      <c r="N1790" s="155">
        <v>45895.704861111109</v>
      </c>
      <c r="O1790" s="8"/>
      <c r="P1790" s="154" t="s">
        <v>10063</v>
      </c>
      <c r="Q1790" s="154" t="s">
        <v>10063</v>
      </c>
      <c r="R1790" s="154" t="s">
        <v>200</v>
      </c>
      <c r="S1790" s="154" t="s">
        <v>739</v>
      </c>
      <c r="T1790" s="154" t="s">
        <v>8052</v>
      </c>
      <c r="U1790" s="154" t="s">
        <v>9429</v>
      </c>
      <c r="V1790" s="154" t="s">
        <v>15165</v>
      </c>
      <c r="W1790" s="154" t="s">
        <v>2967</v>
      </c>
      <c r="X1790" s="8"/>
      <c r="Y1790" s="154" t="s">
        <v>28</v>
      </c>
      <c r="Z1790" s="154" t="str">
        <f>VLOOKUP(D1790,TIPOLOGIA!A:F,5,0)</f>
        <v>TERRESTRE</v>
      </c>
      <c r="AA1790" s="154" t="s">
        <v>310</v>
      </c>
      <c r="AB1790" s="46">
        <v>1</v>
      </c>
      <c r="AC1790" s="87">
        <f>IF(W1790="SOPORTE_TELEFÓNICO",'BASE LIQUIDACION REDEBAN 2025'!$B$19,IF(AND(W1790="VISITA_TÉCNICA",Y1790="TIPO II"),'BASE LIQUIDACION REDEBAN 2025'!$B$18,'BASE LIQUIDACION REDEBAN 2025'!$B$17))</f>
        <v>67654.12000000001</v>
      </c>
      <c r="AD1790" s="87">
        <v>0</v>
      </c>
      <c r="AE1790" s="87">
        <f t="shared" si="27"/>
        <v>67654.12000000001</v>
      </c>
    </row>
    <row r="1791" spans="1:31">
      <c r="A1791" s="154" t="s">
        <v>80</v>
      </c>
      <c r="B1791" s="154" t="str">
        <f>VLOOKUP(A1791,'CENTRO DE COSTOS'!A:D,4,FALSE)</f>
        <v>JOSE MAURICIO HERNANDEZ ROJAS</v>
      </c>
      <c r="C1791" s="154" t="str">
        <f>VLOOKUP(A1791,'CENTRO DE COSTOS'!A:D,2,FALSE)</f>
        <v>0004-0001</v>
      </c>
      <c r="D1791" s="154">
        <v>13001</v>
      </c>
      <c r="E1791" s="154">
        <v>2637126</v>
      </c>
      <c r="F1791" s="154">
        <v>67024</v>
      </c>
      <c r="G1791" s="154" t="s">
        <v>8049</v>
      </c>
      <c r="H1791" s="154" t="s">
        <v>303</v>
      </c>
      <c r="I1791" s="154" t="s">
        <v>80</v>
      </c>
      <c r="J1791" s="154" t="s">
        <v>7031</v>
      </c>
      <c r="K1791" s="154" t="s">
        <v>159</v>
      </c>
      <c r="L1791" s="154" t="s">
        <v>15166</v>
      </c>
      <c r="M1791" s="155">
        <v>45894.381944444445</v>
      </c>
      <c r="N1791" s="155">
        <v>45895.706250000003</v>
      </c>
      <c r="O1791" s="8"/>
      <c r="P1791" s="154" t="s">
        <v>10063</v>
      </c>
      <c r="Q1791" s="154" t="s">
        <v>10063</v>
      </c>
      <c r="R1791" s="154" t="s">
        <v>2973</v>
      </c>
      <c r="S1791" s="154" t="s">
        <v>2973</v>
      </c>
      <c r="T1791" s="154" t="s">
        <v>8052</v>
      </c>
      <c r="U1791" s="154" t="s">
        <v>9429</v>
      </c>
      <c r="V1791" s="154" t="s">
        <v>15167</v>
      </c>
      <c r="W1791" s="154" t="s">
        <v>2967</v>
      </c>
      <c r="X1791" s="8"/>
      <c r="Y1791" s="154" t="s">
        <v>25</v>
      </c>
      <c r="Z1791" s="154" t="str">
        <f>VLOOKUP(D1791,TIPOLOGIA!A:F,5,0)</f>
        <v>TERRESTRE</v>
      </c>
      <c r="AA1791" s="154" t="s">
        <v>337</v>
      </c>
      <c r="AB1791" s="46">
        <v>1</v>
      </c>
      <c r="AC1791" s="87">
        <f>IF(W1791="SOPORTE_TELEFÓNICO",'BASE LIQUIDACION REDEBAN 2025'!$B$19,IF(AND(W1791="VISITA_TÉCNICA",Y1791="TIPO II"),'BASE LIQUIDACION REDEBAN 2025'!$B$18,'BASE LIQUIDACION REDEBAN 2025'!$B$17))</f>
        <v>35779.500569199998</v>
      </c>
      <c r="AD1791" s="87">
        <v>0</v>
      </c>
      <c r="AE1791" s="87">
        <f t="shared" si="27"/>
        <v>35779.500569199998</v>
      </c>
    </row>
    <row r="1792" spans="1:31">
      <c r="A1792" s="154" t="s">
        <v>72</v>
      </c>
      <c r="B1792" s="154" t="str">
        <f>VLOOKUP(A1792,'CENTRO DE COSTOS'!A:D,4,FALSE)</f>
        <v>MIGUEL JULIÁN HERNÁNDEZ GUARÍN</v>
      </c>
      <c r="C1792" s="154" t="str">
        <f>VLOOKUP(A1792,'CENTRO DE COSTOS'!A:D,2,FALSE)</f>
        <v>0004-0008</v>
      </c>
      <c r="D1792" s="154">
        <v>68276</v>
      </c>
      <c r="E1792" s="154">
        <v>2645834</v>
      </c>
      <c r="F1792" s="154">
        <v>76004</v>
      </c>
      <c r="G1792" s="154" t="s">
        <v>8049</v>
      </c>
      <c r="H1792" s="154" t="s">
        <v>820</v>
      </c>
      <c r="I1792" s="154" t="s">
        <v>952</v>
      </c>
      <c r="J1792" s="154" t="s">
        <v>15168</v>
      </c>
      <c r="K1792" s="154" t="s">
        <v>159</v>
      </c>
      <c r="L1792" s="154" t="s">
        <v>15169</v>
      </c>
      <c r="M1792" s="155">
        <v>45895.47152777778</v>
      </c>
      <c r="N1792" s="155">
        <v>45895.706250000003</v>
      </c>
      <c r="O1792" s="8"/>
      <c r="P1792" s="154" t="s">
        <v>10063</v>
      </c>
      <c r="Q1792" s="154" t="s">
        <v>10063</v>
      </c>
      <c r="R1792" s="154" t="s">
        <v>2973</v>
      </c>
      <c r="S1792" s="154" t="s">
        <v>2973</v>
      </c>
      <c r="T1792" s="154" t="s">
        <v>8052</v>
      </c>
      <c r="U1792" s="154" t="s">
        <v>9429</v>
      </c>
      <c r="V1792" s="154" t="s">
        <v>15170</v>
      </c>
      <c r="W1792" s="154" t="s">
        <v>2967</v>
      </c>
      <c r="X1792" s="8"/>
      <c r="Y1792" s="154" t="s">
        <v>25</v>
      </c>
      <c r="Z1792" s="154" t="str">
        <f>VLOOKUP(D1792,TIPOLOGIA!A:F,5,0)</f>
        <v>TERRESTRE</v>
      </c>
      <c r="AA1792" s="154" t="s">
        <v>950</v>
      </c>
      <c r="AB1792" s="46">
        <v>1</v>
      </c>
      <c r="AC1792" s="87">
        <f>IF(W1792="SOPORTE_TELEFÓNICO",'BASE LIQUIDACION REDEBAN 2025'!$B$19,IF(AND(W1792="VISITA_TÉCNICA",Y1792="TIPO II"),'BASE LIQUIDACION REDEBAN 2025'!$B$18,'BASE LIQUIDACION REDEBAN 2025'!$B$17))</f>
        <v>35779.500569199998</v>
      </c>
      <c r="AD1792" s="87">
        <v>0</v>
      </c>
      <c r="AE1792" s="87">
        <f t="shared" si="27"/>
        <v>35779.500569199998</v>
      </c>
    </row>
    <row r="1793" spans="1:31">
      <c r="A1793" s="154" t="s">
        <v>72</v>
      </c>
      <c r="B1793" s="154" t="str">
        <f>VLOOKUP(A1793,'CENTRO DE COSTOS'!A:D,4,FALSE)</f>
        <v>MIGUEL JULIÁN HERNÁNDEZ GUARÍN</v>
      </c>
      <c r="C1793" s="154" t="str">
        <f>VLOOKUP(A1793,'CENTRO DE COSTOS'!A:D,2,FALSE)</f>
        <v>0004-0008</v>
      </c>
      <c r="D1793" s="154">
        <v>68547</v>
      </c>
      <c r="E1793" s="154">
        <v>2638494</v>
      </c>
      <c r="F1793" s="154">
        <v>78051</v>
      </c>
      <c r="G1793" s="154" t="s">
        <v>8049</v>
      </c>
      <c r="H1793" s="154" t="s">
        <v>820</v>
      </c>
      <c r="I1793" s="154" t="s">
        <v>844</v>
      </c>
      <c r="J1793" s="154" t="s">
        <v>15171</v>
      </c>
      <c r="K1793" s="154" t="s">
        <v>159</v>
      </c>
      <c r="L1793" s="154" t="s">
        <v>15172</v>
      </c>
      <c r="M1793" s="155">
        <v>45894.450694444444</v>
      </c>
      <c r="N1793" s="155">
        <v>45895.706944444442</v>
      </c>
      <c r="O1793" s="8"/>
      <c r="P1793" s="154" t="s">
        <v>10063</v>
      </c>
      <c r="Q1793" s="154" t="s">
        <v>10063</v>
      </c>
      <c r="R1793" s="154" t="s">
        <v>200</v>
      </c>
      <c r="S1793" s="154" t="s">
        <v>739</v>
      </c>
      <c r="T1793" s="154" t="s">
        <v>8052</v>
      </c>
      <c r="U1793" s="154" t="s">
        <v>9429</v>
      </c>
      <c r="V1793" s="154" t="s">
        <v>15173</v>
      </c>
      <c r="W1793" s="154" t="s">
        <v>2967</v>
      </c>
      <c r="X1793" s="8"/>
      <c r="Y1793" s="154" t="s">
        <v>28</v>
      </c>
      <c r="Z1793" s="154" t="str">
        <f>VLOOKUP(D1793,TIPOLOGIA!A:F,5,0)</f>
        <v>TERRESTRE</v>
      </c>
      <c r="AA1793" s="154" t="s">
        <v>310</v>
      </c>
      <c r="AB1793" s="46">
        <v>1</v>
      </c>
      <c r="AC1793" s="87">
        <f>IF(W1793="SOPORTE_TELEFÓNICO",'BASE LIQUIDACION REDEBAN 2025'!$B$19,IF(AND(W1793="VISITA_TÉCNICA",Y1793="TIPO II"),'BASE LIQUIDACION REDEBAN 2025'!$B$18,'BASE LIQUIDACION REDEBAN 2025'!$B$17))</f>
        <v>67654.12000000001</v>
      </c>
      <c r="AD1793" s="87">
        <v>0</v>
      </c>
      <c r="AE1793" s="87">
        <f t="shared" si="27"/>
        <v>67654.12000000001</v>
      </c>
    </row>
    <row r="1794" spans="1:31">
      <c r="A1794" s="154" t="s">
        <v>81</v>
      </c>
      <c r="B1794" s="154" t="str">
        <f>VLOOKUP(A1794,'CENTRO DE COSTOS'!A:D,4,FALSE)</f>
        <v>MIGUEL JULIÁN HERNÁNDEZ GUARÍN</v>
      </c>
      <c r="C1794" s="154" t="str">
        <f>VLOOKUP(A1794,'CENTRO DE COSTOS'!A:D,2,FALSE)</f>
        <v>0004-0008</v>
      </c>
      <c r="D1794" s="154">
        <v>54001</v>
      </c>
      <c r="E1794" s="154">
        <v>2632415</v>
      </c>
      <c r="F1794" s="154">
        <v>23561</v>
      </c>
      <c r="G1794" s="154" t="s">
        <v>8049</v>
      </c>
      <c r="H1794" s="154" t="s">
        <v>317</v>
      </c>
      <c r="I1794" s="154" t="s">
        <v>81</v>
      </c>
      <c r="J1794" s="154" t="s">
        <v>15174</v>
      </c>
      <c r="K1794" s="154" t="s">
        <v>159</v>
      </c>
      <c r="L1794" s="154" t="s">
        <v>15175</v>
      </c>
      <c r="M1794" s="155">
        <v>45891.612500000003</v>
      </c>
      <c r="N1794" s="155">
        <v>45895.708333333336</v>
      </c>
      <c r="O1794" s="8"/>
      <c r="P1794" s="154" t="s">
        <v>10063</v>
      </c>
      <c r="Q1794" s="154" t="s">
        <v>10063</v>
      </c>
      <c r="R1794" s="154" t="s">
        <v>2973</v>
      </c>
      <c r="S1794" s="154" t="s">
        <v>2973</v>
      </c>
      <c r="T1794" s="154" t="s">
        <v>8052</v>
      </c>
      <c r="U1794" s="154" t="s">
        <v>9429</v>
      </c>
      <c r="V1794" s="154" t="s">
        <v>15176</v>
      </c>
      <c r="W1794" s="154" t="s">
        <v>2967</v>
      </c>
      <c r="X1794" s="8"/>
      <c r="Y1794" s="154" t="s">
        <v>25</v>
      </c>
      <c r="Z1794" s="154" t="str">
        <f>VLOOKUP(D1794,TIPOLOGIA!A:F,5,0)</f>
        <v>TERRESTRE</v>
      </c>
      <c r="AA1794" s="154" t="s">
        <v>432</v>
      </c>
      <c r="AB1794" s="46">
        <v>1</v>
      </c>
      <c r="AC1794" s="87">
        <f>IF(W1794="SOPORTE_TELEFÓNICO",'BASE LIQUIDACION REDEBAN 2025'!$B$19,IF(AND(W1794="VISITA_TÉCNICA",Y1794="TIPO II"),'BASE LIQUIDACION REDEBAN 2025'!$B$18,'BASE LIQUIDACION REDEBAN 2025'!$B$17))</f>
        <v>35779.500569199998</v>
      </c>
      <c r="AD1794" s="87">
        <v>0</v>
      </c>
      <c r="AE1794" s="87">
        <f t="shared" si="27"/>
        <v>35779.500569199998</v>
      </c>
    </row>
    <row r="1795" spans="1:31">
      <c r="A1795" s="154" t="s">
        <v>60</v>
      </c>
      <c r="B1795" s="154" t="str">
        <f>VLOOKUP(A1795,'CENTRO DE COSTOS'!A:D,4,FALSE)</f>
        <v>JUAN SEBASTIÁN RÍOS CASTRILLÓN</v>
      </c>
      <c r="C1795" s="154" t="str">
        <f>VLOOKUP(A1795,'CENTRO DE COSTOS'!A:D,2,FALSE)</f>
        <v>0004-0005</v>
      </c>
      <c r="D1795" s="154">
        <v>5837</v>
      </c>
      <c r="E1795" s="154">
        <v>2634477</v>
      </c>
      <c r="F1795" s="154">
        <v>53104</v>
      </c>
      <c r="G1795" s="154" t="s">
        <v>8049</v>
      </c>
      <c r="H1795" s="154" t="s">
        <v>197</v>
      </c>
      <c r="I1795" s="154" t="s">
        <v>785</v>
      </c>
      <c r="J1795" s="154" t="s">
        <v>15177</v>
      </c>
      <c r="K1795" s="154" t="s">
        <v>159</v>
      </c>
      <c r="L1795" s="154" t="s">
        <v>15178</v>
      </c>
      <c r="M1795" s="155">
        <v>45892.492361111108</v>
      </c>
      <c r="N1795" s="155">
        <v>45895.711805555555</v>
      </c>
      <c r="O1795" s="8"/>
      <c r="P1795" s="154" t="s">
        <v>10063</v>
      </c>
      <c r="Q1795" s="154" t="s">
        <v>10063</v>
      </c>
      <c r="R1795" s="154" t="s">
        <v>200</v>
      </c>
      <c r="S1795" s="154" t="s">
        <v>739</v>
      </c>
      <c r="T1795" s="154" t="s">
        <v>8052</v>
      </c>
      <c r="U1795" s="154" t="s">
        <v>9429</v>
      </c>
      <c r="V1795" s="154" t="s">
        <v>15179</v>
      </c>
      <c r="W1795" s="154" t="s">
        <v>10144</v>
      </c>
      <c r="X1795" s="8"/>
      <c r="Y1795" s="154" t="s">
        <v>28</v>
      </c>
      <c r="Z1795" s="154" t="str">
        <f>VLOOKUP(D1795,TIPOLOGIA!A:F,5,0)</f>
        <v>TERRESTRE</v>
      </c>
      <c r="AA1795" s="154" t="s">
        <v>636</v>
      </c>
      <c r="AB1795" s="46">
        <v>0</v>
      </c>
      <c r="AC1795" s="87">
        <f>IF(W1795="SOPORTE_TELEFÓNICO",'BASE LIQUIDACION REDEBAN 2025'!$B$19,IF(AND(W1795="VISITA_TÉCNICA",Y1795="TIPO II"),'BASE LIQUIDACION REDEBAN 2025'!$B$18,'BASE LIQUIDACION REDEBAN 2025'!$B$17))</f>
        <v>35779.500569199998</v>
      </c>
      <c r="AD1795" s="87">
        <v>0</v>
      </c>
      <c r="AE1795" s="87">
        <f t="shared" ref="AE1795:AE1858" si="28">IF(W1795="VISITA_TÉCNICA",AC1795*AB1795,AC1795)</f>
        <v>35779.500569199998</v>
      </c>
    </row>
    <row r="1796" spans="1:31">
      <c r="A1796" s="154" t="s">
        <v>81</v>
      </c>
      <c r="B1796" s="154" t="str">
        <f>VLOOKUP(A1796,'CENTRO DE COSTOS'!A:D,4,FALSE)</f>
        <v>MIGUEL JULIÁN HERNÁNDEZ GUARÍN</v>
      </c>
      <c r="C1796" s="154" t="str">
        <f>VLOOKUP(A1796,'CENTRO DE COSTOS'!A:D,2,FALSE)</f>
        <v>0004-0008</v>
      </c>
      <c r="D1796" s="154">
        <v>54001</v>
      </c>
      <c r="E1796" s="154">
        <v>2639530</v>
      </c>
      <c r="F1796" s="154">
        <v>78947</v>
      </c>
      <c r="G1796" s="154" t="s">
        <v>8049</v>
      </c>
      <c r="H1796" s="154" t="s">
        <v>317</v>
      </c>
      <c r="I1796" s="154" t="s">
        <v>81</v>
      </c>
      <c r="J1796" s="154" t="s">
        <v>15180</v>
      </c>
      <c r="K1796" s="154" t="s">
        <v>159</v>
      </c>
      <c r="L1796" s="154" t="s">
        <v>15181</v>
      </c>
      <c r="M1796" s="155">
        <v>45894.506249999999</v>
      </c>
      <c r="N1796" s="155">
        <v>45895.713888888888</v>
      </c>
      <c r="O1796" s="8"/>
      <c r="P1796" s="154" t="s">
        <v>10063</v>
      </c>
      <c r="Q1796" s="154" t="s">
        <v>10063</v>
      </c>
      <c r="R1796" s="154" t="s">
        <v>2973</v>
      </c>
      <c r="S1796" s="154" t="s">
        <v>2973</v>
      </c>
      <c r="T1796" s="154" t="s">
        <v>8052</v>
      </c>
      <c r="U1796" s="154" t="s">
        <v>9429</v>
      </c>
      <c r="V1796" s="154" t="s">
        <v>15182</v>
      </c>
      <c r="W1796" s="154" t="s">
        <v>2967</v>
      </c>
      <c r="X1796" s="8"/>
      <c r="Y1796" s="154" t="s">
        <v>25</v>
      </c>
      <c r="Z1796" s="154" t="str">
        <f>VLOOKUP(D1796,TIPOLOGIA!A:F,5,0)</f>
        <v>TERRESTRE</v>
      </c>
      <c r="AA1796" s="154" t="s">
        <v>432</v>
      </c>
      <c r="AB1796" s="46">
        <v>1</v>
      </c>
      <c r="AC1796" s="87">
        <f>IF(W1796="SOPORTE_TELEFÓNICO",'BASE LIQUIDACION REDEBAN 2025'!$B$19,IF(AND(W1796="VISITA_TÉCNICA",Y1796="TIPO II"),'BASE LIQUIDACION REDEBAN 2025'!$B$18,'BASE LIQUIDACION REDEBAN 2025'!$B$17))</f>
        <v>35779.500569199998</v>
      </c>
      <c r="AD1796" s="87">
        <v>0</v>
      </c>
      <c r="AE1796" s="87">
        <f t="shared" si="28"/>
        <v>35779.500569199998</v>
      </c>
    </row>
    <row r="1797" spans="1:31">
      <c r="A1797" s="154" t="s">
        <v>98</v>
      </c>
      <c r="B1797" s="154" t="str">
        <f>VLOOKUP(A1797,'CENTRO DE COSTOS'!A:D,4,FALSE)</f>
        <v>MIGUEL JULIÁN HERNÁNDEZ GUARÍN</v>
      </c>
      <c r="C1797" s="154" t="str">
        <f>VLOOKUP(A1797,'CENTRO DE COSTOS'!A:D,2,FALSE)</f>
        <v>0004-0008</v>
      </c>
      <c r="D1797" s="154">
        <v>15238</v>
      </c>
      <c r="E1797" s="154">
        <v>2641001</v>
      </c>
      <c r="F1797" s="154">
        <v>42161</v>
      </c>
      <c r="G1797" s="154" t="s">
        <v>8049</v>
      </c>
      <c r="H1797" s="154" t="s">
        <v>241</v>
      </c>
      <c r="I1797" s="154" t="s">
        <v>618</v>
      </c>
      <c r="J1797" s="154" t="s">
        <v>7277</v>
      </c>
      <c r="K1797" s="154" t="s">
        <v>159</v>
      </c>
      <c r="L1797" s="154" t="s">
        <v>15183</v>
      </c>
      <c r="M1797" s="155">
        <v>45894.640972222223</v>
      </c>
      <c r="N1797" s="155">
        <v>45895.717361111114</v>
      </c>
      <c r="O1797" s="8"/>
      <c r="P1797" s="154" t="s">
        <v>10063</v>
      </c>
      <c r="Q1797" s="154" t="s">
        <v>10063</v>
      </c>
      <c r="R1797" s="154" t="s">
        <v>200</v>
      </c>
      <c r="S1797" s="154" t="s">
        <v>201</v>
      </c>
      <c r="T1797" s="154" t="s">
        <v>8052</v>
      </c>
      <c r="U1797" s="154" t="s">
        <v>9429</v>
      </c>
      <c r="V1797" s="154" t="s">
        <v>15184</v>
      </c>
      <c r="W1797" s="154" t="s">
        <v>2967</v>
      </c>
      <c r="X1797" s="8"/>
      <c r="Y1797" s="154" t="s">
        <v>28</v>
      </c>
      <c r="Z1797" s="154" t="str">
        <f>VLOOKUP(D1797,TIPOLOGIA!A:F,5,0)</f>
        <v>TERRESTRE</v>
      </c>
      <c r="AA1797" s="154" t="s">
        <v>556</v>
      </c>
      <c r="AB1797" s="46">
        <v>1</v>
      </c>
      <c r="AC1797" s="87">
        <f>IF(W1797="SOPORTE_TELEFÓNICO",'BASE LIQUIDACION REDEBAN 2025'!$B$19,IF(AND(W1797="VISITA_TÉCNICA",Y1797="TIPO II"),'BASE LIQUIDACION REDEBAN 2025'!$B$18,'BASE LIQUIDACION REDEBAN 2025'!$B$17))</f>
        <v>67654.12000000001</v>
      </c>
      <c r="AD1797" s="87">
        <v>0</v>
      </c>
      <c r="AE1797" s="87">
        <f t="shared" si="28"/>
        <v>67654.12000000001</v>
      </c>
    </row>
    <row r="1798" spans="1:31">
      <c r="A1798" s="154" t="s">
        <v>81</v>
      </c>
      <c r="B1798" s="154" t="str">
        <f>VLOOKUP(A1798,'CENTRO DE COSTOS'!A:D,4,FALSE)</f>
        <v>MIGUEL JULIÁN HERNÁNDEZ GUARÍN</v>
      </c>
      <c r="C1798" s="154" t="str">
        <f>VLOOKUP(A1798,'CENTRO DE COSTOS'!A:D,2,FALSE)</f>
        <v>0004-0008</v>
      </c>
      <c r="D1798" s="154">
        <v>54001</v>
      </c>
      <c r="E1798" s="154">
        <v>2641004</v>
      </c>
      <c r="F1798" s="154">
        <v>76727</v>
      </c>
      <c r="G1798" s="154" t="s">
        <v>8049</v>
      </c>
      <c r="H1798" s="154" t="s">
        <v>317</v>
      </c>
      <c r="I1798" s="154" t="s">
        <v>81</v>
      </c>
      <c r="J1798" s="154" t="s">
        <v>15185</v>
      </c>
      <c r="K1798" s="154" t="s">
        <v>159</v>
      </c>
      <c r="L1798" s="154" t="s">
        <v>15186</v>
      </c>
      <c r="M1798" s="155">
        <v>45894.64166666667</v>
      </c>
      <c r="N1798" s="155">
        <v>45895.71875</v>
      </c>
      <c r="O1798" s="8"/>
      <c r="P1798" s="154" t="s">
        <v>10063</v>
      </c>
      <c r="Q1798" s="154" t="s">
        <v>10063</v>
      </c>
      <c r="R1798" s="154" t="s">
        <v>2973</v>
      </c>
      <c r="S1798" s="154" t="s">
        <v>2973</v>
      </c>
      <c r="T1798" s="154" t="s">
        <v>8052</v>
      </c>
      <c r="U1798" s="154" t="s">
        <v>9429</v>
      </c>
      <c r="V1798" s="154" t="s">
        <v>15187</v>
      </c>
      <c r="W1798" s="154" t="s">
        <v>2967</v>
      </c>
      <c r="X1798" s="8"/>
      <c r="Y1798" s="154" t="s">
        <v>25</v>
      </c>
      <c r="Z1798" s="154" t="str">
        <f>VLOOKUP(D1798,TIPOLOGIA!A:F,5,0)</f>
        <v>TERRESTRE</v>
      </c>
      <c r="AA1798" s="154" t="s">
        <v>432</v>
      </c>
      <c r="AB1798" s="46">
        <v>1</v>
      </c>
      <c r="AC1798" s="87">
        <f>IF(W1798="SOPORTE_TELEFÓNICO",'BASE LIQUIDACION REDEBAN 2025'!$B$19,IF(AND(W1798="VISITA_TÉCNICA",Y1798="TIPO II"),'BASE LIQUIDACION REDEBAN 2025'!$B$18,'BASE LIQUIDACION REDEBAN 2025'!$B$17))</f>
        <v>35779.500569199998</v>
      </c>
      <c r="AD1798" s="87">
        <v>0</v>
      </c>
      <c r="AE1798" s="87">
        <f t="shared" si="28"/>
        <v>35779.500569199998</v>
      </c>
    </row>
    <row r="1799" spans="1:31">
      <c r="A1799" s="154" t="s">
        <v>60</v>
      </c>
      <c r="B1799" s="154" t="str">
        <f>VLOOKUP(A1799,'CENTRO DE COSTOS'!A:D,4,FALSE)</f>
        <v>JUAN SEBASTIÁN RÍOS CASTRILLÓN</v>
      </c>
      <c r="C1799" s="154" t="str">
        <f>VLOOKUP(A1799,'CENTRO DE COSTOS'!A:D,2,FALSE)</f>
        <v>0004-0005</v>
      </c>
      <c r="D1799" s="154">
        <v>5837</v>
      </c>
      <c r="E1799" s="154">
        <v>2628023</v>
      </c>
      <c r="F1799" s="154">
        <v>62542</v>
      </c>
      <c r="G1799" s="154" t="s">
        <v>8049</v>
      </c>
      <c r="H1799" s="154" t="s">
        <v>197</v>
      </c>
      <c r="I1799" s="154" t="s">
        <v>785</v>
      </c>
      <c r="J1799" s="154" t="s">
        <v>15188</v>
      </c>
      <c r="K1799" s="154" t="s">
        <v>159</v>
      </c>
      <c r="L1799" s="154" t="s">
        <v>15189</v>
      </c>
      <c r="M1799" s="155">
        <v>45890.703472222223</v>
      </c>
      <c r="N1799" s="155">
        <v>45895.720138888886</v>
      </c>
      <c r="O1799" s="8"/>
      <c r="P1799" s="154" t="s">
        <v>10063</v>
      </c>
      <c r="Q1799" s="154" t="s">
        <v>10063</v>
      </c>
      <c r="R1799" s="154" t="s">
        <v>200</v>
      </c>
      <c r="S1799" s="154" t="s">
        <v>739</v>
      </c>
      <c r="T1799" s="154" t="s">
        <v>8052</v>
      </c>
      <c r="U1799" s="154" t="s">
        <v>9429</v>
      </c>
      <c r="V1799" s="154" t="s">
        <v>15190</v>
      </c>
      <c r="W1799" s="154" t="s">
        <v>10144</v>
      </c>
      <c r="X1799" s="8"/>
      <c r="Y1799" s="154" t="s">
        <v>28</v>
      </c>
      <c r="Z1799" s="154" t="str">
        <f>VLOOKUP(D1799,TIPOLOGIA!A:F,5,0)</f>
        <v>TERRESTRE</v>
      </c>
      <c r="AA1799" s="154" t="s">
        <v>636</v>
      </c>
      <c r="AB1799" s="46">
        <v>0</v>
      </c>
      <c r="AC1799" s="87">
        <f>IF(W1799="SOPORTE_TELEFÓNICO",'BASE LIQUIDACION REDEBAN 2025'!$B$19,IF(AND(W1799="VISITA_TÉCNICA",Y1799="TIPO II"),'BASE LIQUIDACION REDEBAN 2025'!$B$18,'BASE LIQUIDACION REDEBAN 2025'!$B$17))</f>
        <v>35779.500569199998</v>
      </c>
      <c r="AD1799" s="87">
        <v>0</v>
      </c>
      <c r="AE1799" s="87">
        <f t="shared" si="28"/>
        <v>35779.500569199998</v>
      </c>
    </row>
    <row r="1800" spans="1:31">
      <c r="A1800" s="154" t="s">
        <v>91</v>
      </c>
      <c r="B1800" s="154" t="str">
        <f>VLOOKUP(A1800,'CENTRO DE COSTOS'!A:D,4,FALSE)</f>
        <v>JOSE MAURICIO HERNANDEZ ROJAS</v>
      </c>
      <c r="C1800" s="154" t="str">
        <f>VLOOKUP(A1800,'CENTRO DE COSTOS'!A:D,2,FALSE)</f>
        <v>0004-0001</v>
      </c>
      <c r="D1800" s="154">
        <v>23555</v>
      </c>
      <c r="E1800" s="154">
        <v>2618440</v>
      </c>
      <c r="F1800" s="154">
        <v>60001</v>
      </c>
      <c r="G1800" s="154" t="s">
        <v>8049</v>
      </c>
      <c r="H1800" s="154" t="s">
        <v>421</v>
      </c>
      <c r="I1800" s="154" t="s">
        <v>1688</v>
      </c>
      <c r="J1800" s="154" t="s">
        <v>15191</v>
      </c>
      <c r="K1800" s="154" t="s">
        <v>159</v>
      </c>
      <c r="L1800" s="154" t="s">
        <v>15192</v>
      </c>
      <c r="M1800" s="155">
        <v>45889.465277777781</v>
      </c>
      <c r="N1800" s="155">
        <v>45896.322222222225</v>
      </c>
      <c r="O1800" s="8"/>
      <c r="P1800" s="154" t="s">
        <v>10063</v>
      </c>
      <c r="Q1800" s="154" t="s">
        <v>10063</v>
      </c>
      <c r="R1800" s="154" t="s">
        <v>200</v>
      </c>
      <c r="S1800" s="154" t="s">
        <v>739</v>
      </c>
      <c r="T1800" s="154" t="s">
        <v>8052</v>
      </c>
      <c r="U1800" s="154" t="s">
        <v>9429</v>
      </c>
      <c r="V1800" s="154" t="s">
        <v>15193</v>
      </c>
      <c r="W1800" s="154" t="s">
        <v>2967</v>
      </c>
      <c r="X1800" s="8"/>
      <c r="Y1800" s="154" t="s">
        <v>28</v>
      </c>
      <c r="Z1800" s="154" t="str">
        <f>VLOOKUP(D1800,TIPOLOGIA!A:F,5,0)</f>
        <v>TERRESTRE</v>
      </c>
      <c r="AA1800" s="154" t="s">
        <v>2371</v>
      </c>
      <c r="AB1800" s="46">
        <v>1</v>
      </c>
      <c r="AC1800" s="87">
        <f>IF(W1800="SOPORTE_TELEFÓNICO",'BASE LIQUIDACION REDEBAN 2025'!$B$19,IF(AND(W1800="VISITA_TÉCNICA",Y1800="TIPO II"),'BASE LIQUIDACION REDEBAN 2025'!$B$18,'BASE LIQUIDACION REDEBAN 2025'!$B$17))</f>
        <v>67654.12000000001</v>
      </c>
      <c r="AD1800" s="87">
        <v>0</v>
      </c>
      <c r="AE1800" s="87">
        <f t="shared" si="28"/>
        <v>67654.12000000001</v>
      </c>
    </row>
    <row r="1801" spans="1:31">
      <c r="A1801" s="154" t="s">
        <v>90</v>
      </c>
      <c r="B1801" s="154" t="str">
        <f>VLOOKUP(A1801,'CENTRO DE COSTOS'!A:D,4,FALSE)</f>
        <v>JUAN SEBASTIÁN RÍOS CASTRILLÓN</v>
      </c>
      <c r="C1801" s="154" t="str">
        <f>VLOOKUP(A1801,'CENTRO DE COSTOS'!A:D,2,FALSE)</f>
        <v>0004-0005</v>
      </c>
      <c r="D1801" s="154">
        <v>5088</v>
      </c>
      <c r="E1801" s="154">
        <v>2624645</v>
      </c>
      <c r="F1801" s="154">
        <v>71505</v>
      </c>
      <c r="G1801" s="154" t="s">
        <v>8049</v>
      </c>
      <c r="H1801" s="154" t="s">
        <v>197</v>
      </c>
      <c r="I1801" s="154" t="s">
        <v>211</v>
      </c>
      <c r="J1801" s="154" t="s">
        <v>15194</v>
      </c>
      <c r="K1801" s="154" t="s">
        <v>159</v>
      </c>
      <c r="L1801" s="154" t="s">
        <v>15195</v>
      </c>
      <c r="M1801" s="155">
        <v>45890.439583333333</v>
      </c>
      <c r="N1801" s="155">
        <v>45896.374305555553</v>
      </c>
      <c r="O1801" s="8"/>
      <c r="P1801" s="154" t="s">
        <v>10063</v>
      </c>
      <c r="Q1801" s="154" t="s">
        <v>10063</v>
      </c>
      <c r="R1801" s="154" t="s">
        <v>200</v>
      </c>
      <c r="S1801" s="154" t="s">
        <v>739</v>
      </c>
      <c r="T1801" s="154" t="s">
        <v>8052</v>
      </c>
      <c r="U1801" s="154" t="s">
        <v>9429</v>
      </c>
      <c r="V1801" s="154" t="s">
        <v>15196</v>
      </c>
      <c r="W1801" s="154" t="s">
        <v>2967</v>
      </c>
      <c r="X1801" s="8"/>
      <c r="Y1801" s="154" t="s">
        <v>25</v>
      </c>
      <c r="Z1801" s="154" t="str">
        <f>VLOOKUP(D1801,TIPOLOGIA!A:F,5,0)</f>
        <v>TERRESTRE</v>
      </c>
      <c r="AA1801" s="154" t="s">
        <v>4460</v>
      </c>
      <c r="AB1801" s="46">
        <v>1</v>
      </c>
      <c r="AC1801" s="87">
        <f>IF(W1801="SOPORTE_TELEFÓNICO",'BASE LIQUIDACION REDEBAN 2025'!$B$19,IF(AND(W1801="VISITA_TÉCNICA",Y1801="TIPO II"),'BASE LIQUIDACION REDEBAN 2025'!$B$18,'BASE LIQUIDACION REDEBAN 2025'!$B$17))</f>
        <v>35779.500569199998</v>
      </c>
      <c r="AD1801" s="87">
        <v>0</v>
      </c>
      <c r="AE1801" s="87">
        <f t="shared" si="28"/>
        <v>35779.500569199998</v>
      </c>
    </row>
    <row r="1802" spans="1:31">
      <c r="A1802" s="154" t="s">
        <v>90</v>
      </c>
      <c r="B1802" s="154" t="str">
        <f>VLOOKUP(A1802,'CENTRO DE COSTOS'!A:D,4,FALSE)</f>
        <v>JUAN SEBASTIÁN RÍOS CASTRILLÓN</v>
      </c>
      <c r="C1802" s="154" t="str">
        <f>VLOOKUP(A1802,'CENTRO DE COSTOS'!A:D,2,FALSE)</f>
        <v>0004-0005</v>
      </c>
      <c r="D1802" s="154">
        <v>5360</v>
      </c>
      <c r="E1802" s="154">
        <v>2619363</v>
      </c>
      <c r="F1802" s="154">
        <v>13988</v>
      </c>
      <c r="G1802" s="154" t="s">
        <v>8049</v>
      </c>
      <c r="H1802" s="154" t="s">
        <v>197</v>
      </c>
      <c r="I1802" s="154" t="s">
        <v>3607</v>
      </c>
      <c r="J1802" s="154" t="s">
        <v>15197</v>
      </c>
      <c r="K1802" s="154" t="s">
        <v>159</v>
      </c>
      <c r="L1802" s="154" t="s">
        <v>15198</v>
      </c>
      <c r="M1802" s="155">
        <v>45889.52847222222</v>
      </c>
      <c r="N1802" s="155">
        <v>45896.375694444447</v>
      </c>
      <c r="O1802" s="8"/>
      <c r="P1802" s="154" t="s">
        <v>10063</v>
      </c>
      <c r="Q1802" s="154" t="s">
        <v>10063</v>
      </c>
      <c r="R1802" s="154" t="s">
        <v>2973</v>
      </c>
      <c r="S1802" s="154" t="s">
        <v>2973</v>
      </c>
      <c r="T1802" s="154" t="s">
        <v>8052</v>
      </c>
      <c r="U1802" s="154" t="s">
        <v>9429</v>
      </c>
      <c r="V1802" s="154" t="s">
        <v>15199</v>
      </c>
      <c r="W1802" s="154" t="s">
        <v>2967</v>
      </c>
      <c r="X1802" s="8"/>
      <c r="Y1802" s="154" t="s">
        <v>25</v>
      </c>
      <c r="Z1802" s="154" t="str">
        <f>VLOOKUP(D1802,TIPOLOGIA!A:F,5,0)</f>
        <v>TERRESTRE</v>
      </c>
      <c r="AA1802" s="154" t="s">
        <v>4460</v>
      </c>
      <c r="AB1802" s="46">
        <v>1</v>
      </c>
      <c r="AC1802" s="87">
        <f>IF(W1802="SOPORTE_TELEFÓNICO",'BASE LIQUIDACION REDEBAN 2025'!$B$19,IF(AND(W1802="VISITA_TÉCNICA",Y1802="TIPO II"),'BASE LIQUIDACION REDEBAN 2025'!$B$18,'BASE LIQUIDACION REDEBAN 2025'!$B$17))</f>
        <v>35779.500569199998</v>
      </c>
      <c r="AD1802" s="87">
        <v>0</v>
      </c>
      <c r="AE1802" s="87">
        <f t="shared" si="28"/>
        <v>35779.500569199998</v>
      </c>
    </row>
    <row r="1803" spans="1:31">
      <c r="A1803" s="154" t="s">
        <v>90</v>
      </c>
      <c r="B1803" s="154" t="str">
        <f>VLOOKUP(A1803,'CENTRO DE COSTOS'!A:D,4,FALSE)</f>
        <v>JUAN SEBASTIÁN RÍOS CASTRILLÓN</v>
      </c>
      <c r="C1803" s="154" t="str">
        <f>VLOOKUP(A1803,'CENTRO DE COSTOS'!A:D,2,FALSE)</f>
        <v>0004-0005</v>
      </c>
      <c r="D1803" s="154">
        <v>5088</v>
      </c>
      <c r="E1803" s="154">
        <v>2626032</v>
      </c>
      <c r="F1803" s="154">
        <v>77043</v>
      </c>
      <c r="G1803" s="154" t="s">
        <v>8049</v>
      </c>
      <c r="H1803" s="154" t="s">
        <v>197</v>
      </c>
      <c r="I1803" s="154" t="s">
        <v>211</v>
      </c>
      <c r="J1803" s="154" t="s">
        <v>15200</v>
      </c>
      <c r="K1803" s="154" t="s">
        <v>159</v>
      </c>
      <c r="L1803" s="154" t="s">
        <v>15201</v>
      </c>
      <c r="M1803" s="155">
        <v>45890.540972222225</v>
      </c>
      <c r="N1803" s="155">
        <v>45896.376388888886</v>
      </c>
      <c r="O1803" s="8"/>
      <c r="P1803" s="154" t="s">
        <v>10063</v>
      </c>
      <c r="Q1803" s="154" t="s">
        <v>10063</v>
      </c>
      <c r="R1803" s="154" t="s">
        <v>200</v>
      </c>
      <c r="S1803" s="154" t="s">
        <v>201</v>
      </c>
      <c r="T1803" s="154" t="s">
        <v>8052</v>
      </c>
      <c r="U1803" s="154" t="s">
        <v>9429</v>
      </c>
      <c r="V1803" s="154" t="s">
        <v>15202</v>
      </c>
      <c r="W1803" s="154" t="s">
        <v>2967</v>
      </c>
      <c r="X1803" s="8"/>
      <c r="Y1803" s="154" t="s">
        <v>25</v>
      </c>
      <c r="Z1803" s="154" t="str">
        <f>VLOOKUP(D1803,TIPOLOGIA!A:F,5,0)</f>
        <v>TERRESTRE</v>
      </c>
      <c r="AA1803" s="154" t="s">
        <v>4460</v>
      </c>
      <c r="AB1803" s="46">
        <v>1</v>
      </c>
      <c r="AC1803" s="87">
        <f>IF(W1803="SOPORTE_TELEFÓNICO",'BASE LIQUIDACION REDEBAN 2025'!$B$19,IF(AND(W1803="VISITA_TÉCNICA",Y1803="TIPO II"),'BASE LIQUIDACION REDEBAN 2025'!$B$18,'BASE LIQUIDACION REDEBAN 2025'!$B$17))</f>
        <v>35779.500569199998</v>
      </c>
      <c r="AD1803" s="87">
        <v>0</v>
      </c>
      <c r="AE1803" s="87">
        <f t="shared" si="28"/>
        <v>35779.500569199998</v>
      </c>
    </row>
    <row r="1804" spans="1:31">
      <c r="A1804" s="154" t="s">
        <v>90</v>
      </c>
      <c r="B1804" s="154" t="str">
        <f>VLOOKUP(A1804,'CENTRO DE COSTOS'!A:D,4,FALSE)</f>
        <v>JUAN SEBASTIÁN RÍOS CASTRILLÓN</v>
      </c>
      <c r="C1804" s="154" t="str">
        <f>VLOOKUP(A1804,'CENTRO DE COSTOS'!A:D,2,FALSE)</f>
        <v>0004-0005</v>
      </c>
      <c r="D1804" s="154">
        <v>5088</v>
      </c>
      <c r="E1804" s="154">
        <v>2626605</v>
      </c>
      <c r="F1804" s="154">
        <v>77873</v>
      </c>
      <c r="G1804" s="154" t="s">
        <v>8049</v>
      </c>
      <c r="H1804" s="154" t="s">
        <v>197</v>
      </c>
      <c r="I1804" s="154" t="s">
        <v>211</v>
      </c>
      <c r="J1804" s="154" t="s">
        <v>15203</v>
      </c>
      <c r="K1804" s="154" t="s">
        <v>159</v>
      </c>
      <c r="L1804" s="154" t="s">
        <v>15204</v>
      </c>
      <c r="M1804" s="155">
        <v>45890.604166666664</v>
      </c>
      <c r="N1804" s="155">
        <v>45896.377083333333</v>
      </c>
      <c r="O1804" s="8"/>
      <c r="P1804" s="154" t="s">
        <v>10063</v>
      </c>
      <c r="Q1804" s="154" t="s">
        <v>10063</v>
      </c>
      <c r="R1804" s="154" t="s">
        <v>200</v>
      </c>
      <c r="S1804" s="154" t="s">
        <v>739</v>
      </c>
      <c r="T1804" s="154" t="s">
        <v>8052</v>
      </c>
      <c r="U1804" s="154" t="s">
        <v>9429</v>
      </c>
      <c r="V1804" s="154" t="s">
        <v>15202</v>
      </c>
      <c r="W1804" s="154" t="s">
        <v>2967</v>
      </c>
      <c r="X1804" s="8"/>
      <c r="Y1804" s="154" t="s">
        <v>25</v>
      </c>
      <c r="Z1804" s="154" t="str">
        <f>VLOOKUP(D1804,TIPOLOGIA!A:F,5,0)</f>
        <v>TERRESTRE</v>
      </c>
      <c r="AA1804" s="154" t="s">
        <v>4460</v>
      </c>
      <c r="AB1804" s="46">
        <v>1</v>
      </c>
      <c r="AC1804" s="87">
        <f>IF(W1804="SOPORTE_TELEFÓNICO",'BASE LIQUIDACION REDEBAN 2025'!$B$19,IF(AND(W1804="VISITA_TÉCNICA",Y1804="TIPO II"),'BASE LIQUIDACION REDEBAN 2025'!$B$18,'BASE LIQUIDACION REDEBAN 2025'!$B$17))</f>
        <v>35779.500569199998</v>
      </c>
      <c r="AD1804" s="87">
        <v>0</v>
      </c>
      <c r="AE1804" s="87">
        <f t="shared" si="28"/>
        <v>35779.500569199998</v>
      </c>
    </row>
    <row r="1805" spans="1:31">
      <c r="A1805" s="154" t="s">
        <v>90</v>
      </c>
      <c r="B1805" s="154" t="str">
        <f>VLOOKUP(A1805,'CENTRO DE COSTOS'!A:D,4,FALSE)</f>
        <v>JUAN SEBASTIÁN RÍOS CASTRILLÓN</v>
      </c>
      <c r="C1805" s="154" t="str">
        <f>VLOOKUP(A1805,'CENTRO DE COSTOS'!A:D,2,FALSE)</f>
        <v>0004-0005</v>
      </c>
      <c r="D1805" s="154">
        <v>5001</v>
      </c>
      <c r="E1805" s="154">
        <v>2620638</v>
      </c>
      <c r="F1805" s="154">
        <v>31834</v>
      </c>
      <c r="G1805" s="154" t="s">
        <v>8049</v>
      </c>
      <c r="H1805" s="154" t="s">
        <v>197</v>
      </c>
      <c r="I1805" s="154" t="s">
        <v>90</v>
      </c>
      <c r="J1805" s="154" t="s">
        <v>15205</v>
      </c>
      <c r="K1805" s="154" t="s">
        <v>159</v>
      </c>
      <c r="L1805" s="154" t="s">
        <v>15206</v>
      </c>
      <c r="M1805" s="155">
        <v>45889.640277777777</v>
      </c>
      <c r="N1805" s="155">
        <v>45896.37777777778</v>
      </c>
      <c r="O1805" s="8"/>
      <c r="P1805" s="154" t="s">
        <v>10063</v>
      </c>
      <c r="Q1805" s="154" t="s">
        <v>10063</v>
      </c>
      <c r="R1805" s="154" t="s">
        <v>220</v>
      </c>
      <c r="S1805" s="154" t="s">
        <v>733</v>
      </c>
      <c r="T1805" s="154" t="s">
        <v>8052</v>
      </c>
      <c r="U1805" s="154" t="s">
        <v>9429</v>
      </c>
      <c r="V1805" s="154" t="s">
        <v>15207</v>
      </c>
      <c r="W1805" s="154" t="s">
        <v>2967</v>
      </c>
      <c r="X1805" s="8"/>
      <c r="Y1805" s="154" t="s">
        <v>25</v>
      </c>
      <c r="Z1805" s="154" t="str">
        <f>VLOOKUP(D1805,TIPOLOGIA!A:F,5,0)</f>
        <v>TERRESTRE</v>
      </c>
      <c r="AA1805" s="154" t="s">
        <v>4460</v>
      </c>
      <c r="AB1805" s="46">
        <v>1</v>
      </c>
      <c r="AC1805" s="87">
        <f>IF(W1805="SOPORTE_TELEFÓNICO",'BASE LIQUIDACION REDEBAN 2025'!$B$19,IF(AND(W1805="VISITA_TÉCNICA",Y1805="TIPO II"),'BASE LIQUIDACION REDEBAN 2025'!$B$18,'BASE LIQUIDACION REDEBAN 2025'!$B$17))</f>
        <v>35779.500569199998</v>
      </c>
      <c r="AD1805" s="87">
        <v>0</v>
      </c>
      <c r="AE1805" s="87">
        <f t="shared" si="28"/>
        <v>35779.500569199998</v>
      </c>
    </row>
    <row r="1806" spans="1:31">
      <c r="A1806" s="154" t="s">
        <v>90</v>
      </c>
      <c r="B1806" s="154" t="str">
        <f>VLOOKUP(A1806,'CENTRO DE COSTOS'!A:D,4,FALSE)</f>
        <v>JUAN SEBASTIÁN RÍOS CASTRILLÓN</v>
      </c>
      <c r="C1806" s="154" t="str">
        <f>VLOOKUP(A1806,'CENTRO DE COSTOS'!A:D,2,FALSE)</f>
        <v>0004-0005</v>
      </c>
      <c r="D1806" s="154">
        <v>5001</v>
      </c>
      <c r="E1806" s="154">
        <v>2625201</v>
      </c>
      <c r="F1806" s="154">
        <v>59314</v>
      </c>
      <c r="G1806" s="154" t="s">
        <v>8049</v>
      </c>
      <c r="H1806" s="154" t="s">
        <v>197</v>
      </c>
      <c r="I1806" s="154" t="s">
        <v>90</v>
      </c>
      <c r="J1806" s="154" t="s">
        <v>15208</v>
      </c>
      <c r="K1806" s="154" t="s">
        <v>159</v>
      </c>
      <c r="L1806" s="154" t="s">
        <v>15209</v>
      </c>
      <c r="M1806" s="155">
        <v>45890.472916666666</v>
      </c>
      <c r="N1806" s="155">
        <v>45896.378472222219</v>
      </c>
      <c r="O1806" s="8"/>
      <c r="P1806" s="154" t="s">
        <v>10063</v>
      </c>
      <c r="Q1806" s="154" t="s">
        <v>10063</v>
      </c>
      <c r="R1806" s="154" t="s">
        <v>200</v>
      </c>
      <c r="S1806" s="154" t="s">
        <v>739</v>
      </c>
      <c r="T1806" s="154" t="s">
        <v>8052</v>
      </c>
      <c r="U1806" s="154" t="s">
        <v>9429</v>
      </c>
      <c r="V1806" s="154" t="s">
        <v>15210</v>
      </c>
      <c r="W1806" s="154" t="s">
        <v>2967</v>
      </c>
      <c r="X1806" s="8"/>
      <c r="Y1806" s="154" t="s">
        <v>25</v>
      </c>
      <c r="Z1806" s="154" t="str">
        <f>VLOOKUP(D1806,TIPOLOGIA!A:F,5,0)</f>
        <v>TERRESTRE</v>
      </c>
      <c r="AA1806" s="154" t="s">
        <v>4460</v>
      </c>
      <c r="AB1806" s="46">
        <v>1</v>
      </c>
      <c r="AC1806" s="87">
        <f>IF(W1806="SOPORTE_TELEFÓNICO",'BASE LIQUIDACION REDEBAN 2025'!$B$19,IF(AND(W1806="VISITA_TÉCNICA",Y1806="TIPO II"),'BASE LIQUIDACION REDEBAN 2025'!$B$18,'BASE LIQUIDACION REDEBAN 2025'!$B$17))</f>
        <v>35779.500569199998</v>
      </c>
      <c r="AD1806" s="87">
        <v>0</v>
      </c>
      <c r="AE1806" s="87">
        <f t="shared" si="28"/>
        <v>35779.500569199998</v>
      </c>
    </row>
    <row r="1807" spans="1:31">
      <c r="A1807" s="154" t="s">
        <v>90</v>
      </c>
      <c r="B1807" s="154" t="str">
        <f>VLOOKUP(A1807,'CENTRO DE COSTOS'!A:D,4,FALSE)</f>
        <v>JUAN SEBASTIÁN RÍOS CASTRILLÓN</v>
      </c>
      <c r="C1807" s="154" t="str">
        <f>VLOOKUP(A1807,'CENTRO DE COSTOS'!A:D,2,FALSE)</f>
        <v>0004-0005</v>
      </c>
      <c r="D1807" s="154">
        <v>5266</v>
      </c>
      <c r="E1807" s="154">
        <v>2625161</v>
      </c>
      <c r="F1807" s="154">
        <v>36942</v>
      </c>
      <c r="G1807" s="154" t="s">
        <v>8049</v>
      </c>
      <c r="H1807" s="154" t="s">
        <v>197</v>
      </c>
      <c r="I1807" s="154" t="s">
        <v>5526</v>
      </c>
      <c r="J1807" s="154" t="s">
        <v>15211</v>
      </c>
      <c r="K1807" s="154" t="s">
        <v>159</v>
      </c>
      <c r="L1807" s="154" t="s">
        <v>15212</v>
      </c>
      <c r="M1807" s="155">
        <v>45890.474305555559</v>
      </c>
      <c r="N1807" s="155">
        <v>45896.379166666666</v>
      </c>
      <c r="O1807" s="8"/>
      <c r="P1807" s="154" t="s">
        <v>10063</v>
      </c>
      <c r="Q1807" s="154" t="s">
        <v>10063</v>
      </c>
      <c r="R1807" s="154" t="s">
        <v>200</v>
      </c>
      <c r="S1807" s="154" t="s">
        <v>201</v>
      </c>
      <c r="T1807" s="154" t="s">
        <v>8052</v>
      </c>
      <c r="U1807" s="154" t="s">
        <v>9429</v>
      </c>
      <c r="V1807" s="154" t="s">
        <v>15213</v>
      </c>
      <c r="W1807" s="154" t="s">
        <v>2967</v>
      </c>
      <c r="X1807" s="8"/>
      <c r="Y1807" s="154" t="s">
        <v>25</v>
      </c>
      <c r="Z1807" s="154" t="str">
        <f>VLOOKUP(D1807,TIPOLOGIA!A:F,5,0)</f>
        <v>TERRESTRE</v>
      </c>
      <c r="AA1807" s="154" t="s">
        <v>4460</v>
      </c>
      <c r="AB1807" s="46">
        <v>1</v>
      </c>
      <c r="AC1807" s="87">
        <f>IF(W1807="SOPORTE_TELEFÓNICO",'BASE LIQUIDACION REDEBAN 2025'!$B$19,IF(AND(W1807="VISITA_TÉCNICA",Y1807="TIPO II"),'BASE LIQUIDACION REDEBAN 2025'!$B$18,'BASE LIQUIDACION REDEBAN 2025'!$B$17))</f>
        <v>35779.500569199998</v>
      </c>
      <c r="AD1807" s="87">
        <v>0</v>
      </c>
      <c r="AE1807" s="87">
        <f t="shared" si="28"/>
        <v>35779.500569199998</v>
      </c>
    </row>
    <row r="1808" spans="1:31">
      <c r="A1808" s="154" t="s">
        <v>90</v>
      </c>
      <c r="B1808" s="154" t="str">
        <f>VLOOKUP(A1808,'CENTRO DE COSTOS'!A:D,4,FALSE)</f>
        <v>JUAN SEBASTIÁN RÍOS CASTRILLÓN</v>
      </c>
      <c r="C1808" s="154" t="str">
        <f>VLOOKUP(A1808,'CENTRO DE COSTOS'!A:D,2,FALSE)</f>
        <v>0004-0005</v>
      </c>
      <c r="D1808" s="154">
        <v>5266</v>
      </c>
      <c r="E1808" s="154">
        <v>2625887</v>
      </c>
      <c r="F1808" s="154">
        <v>52601</v>
      </c>
      <c r="G1808" s="154" t="s">
        <v>8049</v>
      </c>
      <c r="H1808" s="154" t="s">
        <v>197</v>
      </c>
      <c r="I1808" s="154" t="s">
        <v>5526</v>
      </c>
      <c r="J1808" s="154" t="s">
        <v>15214</v>
      </c>
      <c r="K1808" s="154" t="s">
        <v>159</v>
      </c>
      <c r="L1808" s="154" t="s">
        <v>15215</v>
      </c>
      <c r="M1808" s="155">
        <v>45890.53402777778</v>
      </c>
      <c r="N1808" s="155">
        <v>45896.379861111112</v>
      </c>
      <c r="O1808" s="8"/>
      <c r="P1808" s="154" t="s">
        <v>10063</v>
      </c>
      <c r="Q1808" s="154" t="s">
        <v>10063</v>
      </c>
      <c r="R1808" s="154" t="s">
        <v>2973</v>
      </c>
      <c r="S1808" s="154" t="s">
        <v>2973</v>
      </c>
      <c r="T1808" s="154" t="s">
        <v>8052</v>
      </c>
      <c r="U1808" s="154" t="s">
        <v>9429</v>
      </c>
      <c r="V1808" s="154" t="s">
        <v>15210</v>
      </c>
      <c r="W1808" s="154" t="s">
        <v>2967</v>
      </c>
      <c r="X1808" s="8"/>
      <c r="Y1808" s="154" t="s">
        <v>25</v>
      </c>
      <c r="Z1808" s="154" t="str">
        <f>VLOOKUP(D1808,TIPOLOGIA!A:F,5,0)</f>
        <v>TERRESTRE</v>
      </c>
      <c r="AA1808" s="154" t="s">
        <v>4460</v>
      </c>
      <c r="AB1808" s="46">
        <v>1</v>
      </c>
      <c r="AC1808" s="87">
        <f>IF(W1808="SOPORTE_TELEFÓNICO",'BASE LIQUIDACION REDEBAN 2025'!$B$19,IF(AND(W1808="VISITA_TÉCNICA",Y1808="TIPO II"),'BASE LIQUIDACION REDEBAN 2025'!$B$18,'BASE LIQUIDACION REDEBAN 2025'!$B$17))</f>
        <v>35779.500569199998</v>
      </c>
      <c r="AD1808" s="87">
        <v>0</v>
      </c>
      <c r="AE1808" s="87">
        <f t="shared" si="28"/>
        <v>35779.500569199998</v>
      </c>
    </row>
    <row r="1809" spans="1:31">
      <c r="A1809" s="154" t="s">
        <v>90</v>
      </c>
      <c r="B1809" s="154" t="str">
        <f>VLOOKUP(A1809,'CENTRO DE COSTOS'!A:D,4,FALSE)</f>
        <v>JUAN SEBASTIÁN RÍOS CASTRILLÓN</v>
      </c>
      <c r="C1809" s="154" t="str">
        <f>VLOOKUP(A1809,'CENTRO DE COSTOS'!A:D,2,FALSE)</f>
        <v>0004-0005</v>
      </c>
      <c r="D1809" s="154">
        <v>5380</v>
      </c>
      <c r="E1809" s="154">
        <v>2626113</v>
      </c>
      <c r="F1809" s="154">
        <v>74904</v>
      </c>
      <c r="G1809" s="154" t="s">
        <v>8049</v>
      </c>
      <c r="H1809" s="154" t="s">
        <v>197</v>
      </c>
      <c r="I1809" s="154" t="s">
        <v>2836</v>
      </c>
      <c r="J1809" s="154" t="s">
        <v>15216</v>
      </c>
      <c r="K1809" s="154" t="s">
        <v>159</v>
      </c>
      <c r="L1809" s="154" t="s">
        <v>15217</v>
      </c>
      <c r="M1809" s="155">
        <v>45890.548611111109</v>
      </c>
      <c r="N1809" s="155">
        <v>45896.380555555559</v>
      </c>
      <c r="O1809" s="8"/>
      <c r="P1809" s="154" t="s">
        <v>10063</v>
      </c>
      <c r="Q1809" s="154" t="s">
        <v>10063</v>
      </c>
      <c r="R1809" s="154" t="s">
        <v>2973</v>
      </c>
      <c r="S1809" s="154" t="s">
        <v>2973</v>
      </c>
      <c r="T1809" s="154" t="s">
        <v>8052</v>
      </c>
      <c r="U1809" s="154" t="s">
        <v>9429</v>
      </c>
      <c r="V1809" s="154" t="s">
        <v>15213</v>
      </c>
      <c r="W1809" s="154" t="s">
        <v>2967</v>
      </c>
      <c r="X1809" s="8"/>
      <c r="Y1809" s="154" t="s">
        <v>25</v>
      </c>
      <c r="Z1809" s="154" t="str">
        <f>VLOOKUP(D1809,TIPOLOGIA!A:F,5,0)</f>
        <v>TERRESTRE</v>
      </c>
      <c r="AA1809" s="154" t="s">
        <v>4460</v>
      </c>
      <c r="AB1809" s="46">
        <v>1</v>
      </c>
      <c r="AC1809" s="87">
        <f>IF(W1809="SOPORTE_TELEFÓNICO",'BASE LIQUIDACION REDEBAN 2025'!$B$19,IF(AND(W1809="VISITA_TÉCNICA",Y1809="TIPO II"),'BASE LIQUIDACION REDEBAN 2025'!$B$18,'BASE LIQUIDACION REDEBAN 2025'!$B$17))</f>
        <v>35779.500569199998</v>
      </c>
      <c r="AD1809" s="87">
        <v>0</v>
      </c>
      <c r="AE1809" s="87">
        <f t="shared" si="28"/>
        <v>35779.500569199998</v>
      </c>
    </row>
    <row r="1810" spans="1:31">
      <c r="A1810" s="154" t="s">
        <v>76</v>
      </c>
      <c r="B1810" s="154" t="str">
        <f>VLOOKUP(A1810,'CENTRO DE COSTOS'!A:D,4,FALSE)</f>
        <v>DIEGO FERNANDO HENAO CARDONA</v>
      </c>
      <c r="C1810" s="154" t="str">
        <f>VLOOKUP(A1810,'CENTRO DE COSTOS'!A:D,2,FALSE)</f>
        <v>0004-0003</v>
      </c>
      <c r="D1810" s="154">
        <v>76275</v>
      </c>
      <c r="E1810" s="154">
        <v>2644351</v>
      </c>
      <c r="F1810" s="154">
        <v>78277</v>
      </c>
      <c r="G1810" s="154" t="s">
        <v>8049</v>
      </c>
      <c r="H1810" s="154" t="s">
        <v>227</v>
      </c>
      <c r="I1810" s="154" t="s">
        <v>1339</v>
      </c>
      <c r="J1810" s="154" t="s">
        <v>15218</v>
      </c>
      <c r="K1810" s="154" t="s">
        <v>159</v>
      </c>
      <c r="L1810" s="154" t="s">
        <v>15219</v>
      </c>
      <c r="M1810" s="155">
        <v>45895.399305555555</v>
      </c>
      <c r="N1810" s="155">
        <v>45896.418055555558</v>
      </c>
      <c r="O1810" s="8"/>
      <c r="P1810" s="154" t="s">
        <v>10063</v>
      </c>
      <c r="Q1810" s="154" t="s">
        <v>10063</v>
      </c>
      <c r="R1810" s="154" t="s">
        <v>2973</v>
      </c>
      <c r="S1810" s="154" t="s">
        <v>2973</v>
      </c>
      <c r="T1810" s="154" t="s">
        <v>8052</v>
      </c>
      <c r="U1810" s="154" t="s">
        <v>9429</v>
      </c>
      <c r="V1810" s="154" t="s">
        <v>15220</v>
      </c>
      <c r="W1810" s="154" t="s">
        <v>2967</v>
      </c>
      <c r="X1810" s="8"/>
      <c r="Y1810" s="154" t="s">
        <v>28</v>
      </c>
      <c r="Z1810" s="154" t="str">
        <f>VLOOKUP(D1810,TIPOLOGIA!A:F,5,0)</f>
        <v>TERRESTRE</v>
      </c>
      <c r="AA1810" s="154" t="s">
        <v>1408</v>
      </c>
      <c r="AB1810" s="46">
        <v>1</v>
      </c>
      <c r="AC1810" s="87">
        <f>IF(W1810="SOPORTE_TELEFÓNICO",'BASE LIQUIDACION REDEBAN 2025'!$B$19,IF(AND(W1810="VISITA_TÉCNICA",Y1810="TIPO II"),'BASE LIQUIDACION REDEBAN 2025'!$B$18,'BASE LIQUIDACION REDEBAN 2025'!$B$17))</f>
        <v>67654.12000000001</v>
      </c>
      <c r="AD1810" s="87">
        <v>0</v>
      </c>
      <c r="AE1810" s="87">
        <f t="shared" si="28"/>
        <v>67654.12000000001</v>
      </c>
    </row>
    <row r="1811" spans="1:31">
      <c r="A1811" s="154" t="s">
        <v>100</v>
      </c>
      <c r="B1811" s="154" t="str">
        <f>VLOOKUP(A1811,'CENTRO DE COSTOS'!A:D,4,FALSE)</f>
        <v>KEVIN ALEXIS CORZO BUSTOS</v>
      </c>
      <c r="C1811" s="154" t="str">
        <f>VLOOKUP(A1811,'CENTRO DE COSTOS'!A:D,2,FALSE)</f>
        <v>0004-0007</v>
      </c>
      <c r="D1811" s="154">
        <v>50001</v>
      </c>
      <c r="E1811" s="154">
        <v>2645163</v>
      </c>
      <c r="F1811" s="154">
        <v>79203</v>
      </c>
      <c r="G1811" s="154" t="s">
        <v>8049</v>
      </c>
      <c r="H1811" s="154" t="s">
        <v>295</v>
      </c>
      <c r="I1811" s="154" t="s">
        <v>100</v>
      </c>
      <c r="J1811" s="154" t="s">
        <v>15221</v>
      </c>
      <c r="K1811" s="154" t="s">
        <v>159</v>
      </c>
      <c r="L1811" s="154" t="s">
        <v>15222</v>
      </c>
      <c r="M1811" s="155">
        <v>45895.443055555559</v>
      </c>
      <c r="N1811" s="155">
        <v>45896.419444444444</v>
      </c>
      <c r="O1811" s="8"/>
      <c r="P1811" s="154" t="s">
        <v>10063</v>
      </c>
      <c r="Q1811" s="154" t="s">
        <v>10063</v>
      </c>
      <c r="R1811" s="154" t="s">
        <v>2973</v>
      </c>
      <c r="S1811" s="154" t="s">
        <v>2973</v>
      </c>
      <c r="T1811" s="154" t="s">
        <v>8052</v>
      </c>
      <c r="U1811" s="154" t="s">
        <v>9429</v>
      </c>
      <c r="V1811" s="154" t="s">
        <v>15223</v>
      </c>
      <c r="W1811" s="154" t="s">
        <v>2967</v>
      </c>
      <c r="X1811" s="8"/>
      <c r="Y1811" s="154" t="s">
        <v>25</v>
      </c>
      <c r="Z1811" s="154" t="str">
        <f>VLOOKUP(D1811,TIPOLOGIA!A:F,5,0)</f>
        <v>TERRESTRE</v>
      </c>
      <c r="AA1811" s="154" t="s">
        <v>9155</v>
      </c>
      <c r="AB1811" s="46">
        <v>1</v>
      </c>
      <c r="AC1811" s="87">
        <f>IF(W1811="SOPORTE_TELEFÓNICO",'BASE LIQUIDACION REDEBAN 2025'!$B$19,IF(AND(W1811="VISITA_TÉCNICA",Y1811="TIPO II"),'BASE LIQUIDACION REDEBAN 2025'!$B$18,'BASE LIQUIDACION REDEBAN 2025'!$B$17))</f>
        <v>35779.500569199998</v>
      </c>
      <c r="AD1811" s="87">
        <v>0</v>
      </c>
      <c r="AE1811" s="87">
        <f t="shared" si="28"/>
        <v>35779.500569199998</v>
      </c>
    </row>
    <row r="1812" spans="1:31">
      <c r="A1812" s="154" t="s">
        <v>76</v>
      </c>
      <c r="B1812" s="154" t="str">
        <f>VLOOKUP(A1812,'CENTRO DE COSTOS'!A:D,4,FALSE)</f>
        <v>DIEGO FERNANDO HENAO CARDONA</v>
      </c>
      <c r="C1812" s="154" t="str">
        <f>VLOOKUP(A1812,'CENTRO DE COSTOS'!A:D,2,FALSE)</f>
        <v>0004-0003</v>
      </c>
      <c r="D1812" s="154">
        <v>76001</v>
      </c>
      <c r="E1812" s="154">
        <v>2645730</v>
      </c>
      <c r="F1812" s="154">
        <v>71849</v>
      </c>
      <c r="G1812" s="154" t="s">
        <v>8049</v>
      </c>
      <c r="H1812" s="154" t="s">
        <v>227</v>
      </c>
      <c r="I1812" s="154" t="s">
        <v>76</v>
      </c>
      <c r="J1812" s="154" t="s">
        <v>6715</v>
      </c>
      <c r="K1812" s="154" t="s">
        <v>159</v>
      </c>
      <c r="L1812" s="154" t="s">
        <v>15224</v>
      </c>
      <c r="M1812" s="155">
        <v>45895.467361111114</v>
      </c>
      <c r="N1812" s="155">
        <v>45896.420138888891</v>
      </c>
      <c r="O1812" s="8"/>
      <c r="P1812" s="154" t="s">
        <v>10063</v>
      </c>
      <c r="Q1812" s="154" t="s">
        <v>10063</v>
      </c>
      <c r="R1812" s="154" t="s">
        <v>2973</v>
      </c>
      <c r="S1812" s="154" t="s">
        <v>2973</v>
      </c>
      <c r="T1812" s="154" t="s">
        <v>9439</v>
      </c>
      <c r="U1812" s="154" t="s">
        <v>9468</v>
      </c>
      <c r="V1812" s="154" t="s">
        <v>15225</v>
      </c>
      <c r="W1812" s="154" t="s">
        <v>2967</v>
      </c>
      <c r="X1812" s="8"/>
      <c r="Y1812" s="154" t="s">
        <v>25</v>
      </c>
      <c r="Z1812" s="154" t="str">
        <f>VLOOKUP(D1812,TIPOLOGIA!A:F,5,0)</f>
        <v>TERRESTRE</v>
      </c>
      <c r="AA1812" s="154" t="s">
        <v>513</v>
      </c>
      <c r="AB1812" s="46">
        <v>1</v>
      </c>
      <c r="AC1812" s="87">
        <f>IF(W1812="SOPORTE_TELEFÓNICO",'BASE LIQUIDACION REDEBAN 2025'!$B$19,IF(AND(W1812="VISITA_TÉCNICA",Y1812="TIPO II"),'BASE LIQUIDACION REDEBAN 2025'!$B$18,'BASE LIQUIDACION REDEBAN 2025'!$B$17))</f>
        <v>35779.500569199998</v>
      </c>
      <c r="AD1812" s="87">
        <v>0</v>
      </c>
      <c r="AE1812" s="87">
        <f t="shared" si="28"/>
        <v>35779.500569199998</v>
      </c>
    </row>
    <row r="1813" spans="1:31">
      <c r="A1813" s="154" t="s">
        <v>80</v>
      </c>
      <c r="B1813" s="154" t="str">
        <f>VLOOKUP(A1813,'CENTRO DE COSTOS'!A:D,4,FALSE)</f>
        <v>JOSE MAURICIO HERNANDEZ ROJAS</v>
      </c>
      <c r="C1813" s="154" t="str">
        <f>VLOOKUP(A1813,'CENTRO DE COSTOS'!A:D,2,FALSE)</f>
        <v>0004-0001</v>
      </c>
      <c r="D1813" s="154">
        <v>13001</v>
      </c>
      <c r="E1813" s="154">
        <v>2640448</v>
      </c>
      <c r="F1813" s="154">
        <v>74500</v>
      </c>
      <c r="G1813" s="154" t="s">
        <v>8049</v>
      </c>
      <c r="H1813" s="154" t="s">
        <v>303</v>
      </c>
      <c r="I1813" s="154" t="s">
        <v>80</v>
      </c>
      <c r="J1813" s="154" t="s">
        <v>15226</v>
      </c>
      <c r="K1813" s="154" t="s">
        <v>159</v>
      </c>
      <c r="L1813" s="154" t="s">
        <v>15227</v>
      </c>
      <c r="M1813" s="155">
        <v>45894.614583333336</v>
      </c>
      <c r="N1813" s="155">
        <v>45896.425000000003</v>
      </c>
      <c r="O1813" s="8"/>
      <c r="P1813" s="154" t="s">
        <v>10063</v>
      </c>
      <c r="Q1813" s="154" t="s">
        <v>10063</v>
      </c>
      <c r="R1813" s="154" t="s">
        <v>2973</v>
      </c>
      <c r="S1813" s="154" t="s">
        <v>2973</v>
      </c>
      <c r="T1813" s="154" t="s">
        <v>8052</v>
      </c>
      <c r="U1813" s="154" t="s">
        <v>9429</v>
      </c>
      <c r="V1813" s="154" t="s">
        <v>15228</v>
      </c>
      <c r="W1813" s="154" t="s">
        <v>2967</v>
      </c>
      <c r="X1813" s="8"/>
      <c r="Y1813" s="154" t="s">
        <v>25</v>
      </c>
      <c r="Z1813" s="154" t="str">
        <f>VLOOKUP(D1813,TIPOLOGIA!A:F,5,0)</f>
        <v>TERRESTRE</v>
      </c>
      <c r="AA1813" s="154" t="s">
        <v>452</v>
      </c>
      <c r="AB1813" s="46">
        <v>1</v>
      </c>
      <c r="AC1813" s="87">
        <f>IF(W1813="SOPORTE_TELEFÓNICO",'BASE LIQUIDACION REDEBAN 2025'!$B$19,IF(AND(W1813="VISITA_TÉCNICA",Y1813="TIPO II"),'BASE LIQUIDACION REDEBAN 2025'!$B$18,'BASE LIQUIDACION REDEBAN 2025'!$B$17))</f>
        <v>35779.500569199998</v>
      </c>
      <c r="AD1813" s="87">
        <v>0</v>
      </c>
      <c r="AE1813" s="87">
        <f t="shared" si="28"/>
        <v>35779.500569199998</v>
      </c>
    </row>
    <row r="1814" spans="1:31">
      <c r="A1814" s="154" t="s">
        <v>72</v>
      </c>
      <c r="B1814" s="154" t="str">
        <f>VLOOKUP(A1814,'CENTRO DE COSTOS'!A:D,4,FALSE)</f>
        <v>MIGUEL JULIÁN HERNÁNDEZ GUARÍN</v>
      </c>
      <c r="C1814" s="154" t="str">
        <f>VLOOKUP(A1814,'CENTRO DE COSTOS'!A:D,2,FALSE)</f>
        <v>0004-0008</v>
      </c>
      <c r="D1814" s="154">
        <v>68001</v>
      </c>
      <c r="E1814" s="154">
        <v>2647370</v>
      </c>
      <c r="F1814" s="154">
        <v>21056</v>
      </c>
      <c r="G1814" s="154" t="s">
        <v>8049</v>
      </c>
      <c r="H1814" s="154" t="s">
        <v>820</v>
      </c>
      <c r="I1814" s="154" t="s">
        <v>72</v>
      </c>
      <c r="J1814" s="154" t="s">
        <v>15229</v>
      </c>
      <c r="K1814" s="154" t="s">
        <v>159</v>
      </c>
      <c r="L1814" s="154" t="s">
        <v>15230</v>
      </c>
      <c r="M1814" s="155">
        <v>45895.618750000001</v>
      </c>
      <c r="N1814" s="155">
        <v>45896.427083333336</v>
      </c>
      <c r="O1814" s="8"/>
      <c r="P1814" s="154" t="s">
        <v>10063</v>
      </c>
      <c r="Q1814" s="154" t="s">
        <v>10063</v>
      </c>
      <c r="R1814" s="154" t="s">
        <v>2973</v>
      </c>
      <c r="S1814" s="154" t="s">
        <v>2973</v>
      </c>
      <c r="T1814" s="154" t="s">
        <v>8052</v>
      </c>
      <c r="U1814" s="154" t="s">
        <v>9429</v>
      </c>
      <c r="V1814" s="154" t="s">
        <v>15231</v>
      </c>
      <c r="W1814" s="154" t="s">
        <v>2967</v>
      </c>
      <c r="X1814" s="8"/>
      <c r="Y1814" s="154" t="s">
        <v>25</v>
      </c>
      <c r="Z1814" s="154" t="str">
        <f>VLOOKUP(D1814,TIPOLOGIA!A:F,5,0)</f>
        <v>TERRESTRE</v>
      </c>
      <c r="AA1814" s="154" t="s">
        <v>310</v>
      </c>
      <c r="AB1814" s="46">
        <v>1</v>
      </c>
      <c r="AC1814" s="87">
        <f>IF(W1814="SOPORTE_TELEFÓNICO",'BASE LIQUIDACION REDEBAN 2025'!$B$19,IF(AND(W1814="VISITA_TÉCNICA",Y1814="TIPO II"),'BASE LIQUIDACION REDEBAN 2025'!$B$18,'BASE LIQUIDACION REDEBAN 2025'!$B$17))</f>
        <v>35779.500569199998</v>
      </c>
      <c r="AD1814" s="87">
        <v>0</v>
      </c>
      <c r="AE1814" s="87">
        <f t="shared" si="28"/>
        <v>35779.500569199998</v>
      </c>
    </row>
    <row r="1815" spans="1:31">
      <c r="A1815" s="154" t="s">
        <v>97</v>
      </c>
      <c r="B1815" s="154" t="str">
        <f>VLOOKUP(A1815,'CENTRO DE COSTOS'!A:D,4,FALSE)</f>
        <v>JOSE MAURICIO HERNANDEZ ROJAS</v>
      </c>
      <c r="C1815" s="154" t="str">
        <f>VLOOKUP(A1815,'CENTRO DE COSTOS'!A:D,2,FALSE)</f>
        <v>0004-0001</v>
      </c>
      <c r="D1815" s="154">
        <v>70742</v>
      </c>
      <c r="E1815" s="154">
        <v>2621399</v>
      </c>
      <c r="F1815" s="154">
        <v>26482</v>
      </c>
      <c r="G1815" s="154" t="s">
        <v>8049</v>
      </c>
      <c r="H1815" s="154" t="s">
        <v>414</v>
      </c>
      <c r="I1815" s="154" t="s">
        <v>5958</v>
      </c>
      <c r="J1815" s="154" t="s">
        <v>15232</v>
      </c>
      <c r="K1815" s="154" t="s">
        <v>159</v>
      </c>
      <c r="L1815" s="154" t="s">
        <v>15233</v>
      </c>
      <c r="M1815" s="155">
        <v>45889.683333333334</v>
      </c>
      <c r="N1815" s="155">
        <v>45896.429166666669</v>
      </c>
      <c r="O1815" s="8"/>
      <c r="P1815" s="154" t="s">
        <v>10063</v>
      </c>
      <c r="Q1815" s="154" t="s">
        <v>10063</v>
      </c>
      <c r="R1815" s="154" t="s">
        <v>200</v>
      </c>
      <c r="S1815" s="154" t="s">
        <v>739</v>
      </c>
      <c r="T1815" s="154" t="s">
        <v>8052</v>
      </c>
      <c r="U1815" s="154" t="s">
        <v>9429</v>
      </c>
      <c r="V1815" s="154" t="s">
        <v>15234</v>
      </c>
      <c r="W1815" s="154" t="s">
        <v>10144</v>
      </c>
      <c r="X1815" s="8"/>
      <c r="Y1815" s="154" t="s">
        <v>28</v>
      </c>
      <c r="Z1815" s="154" t="str">
        <f>VLOOKUP(D1815,TIPOLOGIA!A:F,5,0)</f>
        <v>TERRESTRE</v>
      </c>
      <c r="AA1815" s="154" t="s">
        <v>1917</v>
      </c>
      <c r="AB1815" s="46">
        <v>0</v>
      </c>
      <c r="AC1815" s="87">
        <f>IF(W1815="SOPORTE_TELEFÓNICO",'BASE LIQUIDACION REDEBAN 2025'!$B$19,IF(AND(W1815="VISITA_TÉCNICA",Y1815="TIPO II"),'BASE LIQUIDACION REDEBAN 2025'!$B$18,'BASE LIQUIDACION REDEBAN 2025'!$B$17))</f>
        <v>35779.500569199998</v>
      </c>
      <c r="AD1815" s="87">
        <v>0</v>
      </c>
      <c r="AE1815" s="87">
        <f t="shared" si="28"/>
        <v>35779.500569199998</v>
      </c>
    </row>
    <row r="1816" spans="1:31">
      <c r="A1816" s="154" t="s">
        <v>81</v>
      </c>
      <c r="B1816" s="154" t="str">
        <f>VLOOKUP(A1816,'CENTRO DE COSTOS'!A:D,4,FALSE)</f>
        <v>MIGUEL JULIÁN HERNÁNDEZ GUARÍN</v>
      </c>
      <c r="C1816" s="154" t="str">
        <f>VLOOKUP(A1816,'CENTRO DE COSTOS'!A:D,2,FALSE)</f>
        <v>0004-0008</v>
      </c>
      <c r="D1816" s="154">
        <v>54001</v>
      </c>
      <c r="E1816" s="154">
        <v>2643627</v>
      </c>
      <c r="F1816" s="154">
        <v>79070</v>
      </c>
      <c r="G1816" s="154" t="s">
        <v>8049</v>
      </c>
      <c r="H1816" s="154" t="s">
        <v>317</v>
      </c>
      <c r="I1816" s="154" t="s">
        <v>81</v>
      </c>
      <c r="J1816" s="154" t="s">
        <v>15235</v>
      </c>
      <c r="K1816" s="154" t="s">
        <v>159</v>
      </c>
      <c r="L1816" s="154" t="s">
        <v>15236</v>
      </c>
      <c r="M1816" s="155">
        <v>45895.354861111111</v>
      </c>
      <c r="N1816" s="155">
        <v>45896.431944444441</v>
      </c>
      <c r="O1816" s="8"/>
      <c r="P1816" s="154" t="s">
        <v>10063</v>
      </c>
      <c r="Q1816" s="154" t="s">
        <v>10063</v>
      </c>
      <c r="R1816" s="154" t="s">
        <v>2973</v>
      </c>
      <c r="S1816" s="154" t="s">
        <v>2973</v>
      </c>
      <c r="T1816" s="154" t="s">
        <v>8052</v>
      </c>
      <c r="U1816" s="154" t="s">
        <v>9429</v>
      </c>
      <c r="V1816" s="154" t="s">
        <v>15237</v>
      </c>
      <c r="W1816" s="154" t="s">
        <v>2967</v>
      </c>
      <c r="X1816" s="8"/>
      <c r="Y1816" s="154" t="s">
        <v>25</v>
      </c>
      <c r="Z1816" s="154" t="str">
        <f>VLOOKUP(D1816,TIPOLOGIA!A:F,5,0)</f>
        <v>TERRESTRE</v>
      </c>
      <c r="AA1816" s="154" t="s">
        <v>401</v>
      </c>
      <c r="AB1816" s="46">
        <v>1</v>
      </c>
      <c r="AC1816" s="87">
        <f>IF(W1816="SOPORTE_TELEFÓNICO",'BASE LIQUIDACION REDEBAN 2025'!$B$19,IF(AND(W1816="VISITA_TÉCNICA",Y1816="TIPO II"),'BASE LIQUIDACION REDEBAN 2025'!$B$18,'BASE LIQUIDACION REDEBAN 2025'!$B$17))</f>
        <v>35779.500569199998</v>
      </c>
      <c r="AD1816" s="87">
        <v>0</v>
      </c>
      <c r="AE1816" s="87">
        <f t="shared" si="28"/>
        <v>35779.500569199998</v>
      </c>
    </row>
    <row r="1817" spans="1:31">
      <c r="A1817" s="154" t="s">
        <v>100</v>
      </c>
      <c r="B1817" s="154" t="str">
        <f>VLOOKUP(A1817,'CENTRO DE COSTOS'!A:D,4,FALSE)</f>
        <v>KEVIN ALEXIS CORZO BUSTOS</v>
      </c>
      <c r="C1817" s="154" t="str">
        <f>VLOOKUP(A1817,'CENTRO DE COSTOS'!A:D,2,FALSE)</f>
        <v>0004-0007</v>
      </c>
      <c r="D1817" s="154">
        <v>50001</v>
      </c>
      <c r="E1817" s="154">
        <v>2645136</v>
      </c>
      <c r="F1817" s="154">
        <v>74509</v>
      </c>
      <c r="G1817" s="154" t="s">
        <v>8049</v>
      </c>
      <c r="H1817" s="154" t="s">
        <v>295</v>
      </c>
      <c r="I1817" s="154" t="s">
        <v>100</v>
      </c>
      <c r="J1817" s="154" t="s">
        <v>15238</v>
      </c>
      <c r="K1817" s="154" t="s">
        <v>159</v>
      </c>
      <c r="L1817" s="154" t="s">
        <v>15239</v>
      </c>
      <c r="M1817" s="155">
        <v>45895.439583333333</v>
      </c>
      <c r="N1817" s="155">
        <v>45896.433333333334</v>
      </c>
      <c r="O1817" s="8"/>
      <c r="P1817" s="154" t="s">
        <v>10063</v>
      </c>
      <c r="Q1817" s="154" t="s">
        <v>10063</v>
      </c>
      <c r="R1817" s="154" t="s">
        <v>2973</v>
      </c>
      <c r="S1817" s="154" t="s">
        <v>2973</v>
      </c>
      <c r="T1817" s="154" t="s">
        <v>8052</v>
      </c>
      <c r="U1817" s="154" t="s">
        <v>9429</v>
      </c>
      <c r="V1817" s="154" t="s">
        <v>15240</v>
      </c>
      <c r="W1817" s="154" t="s">
        <v>2967</v>
      </c>
      <c r="X1817" s="8"/>
      <c r="Y1817" s="154" t="s">
        <v>25</v>
      </c>
      <c r="Z1817" s="154" t="str">
        <f>VLOOKUP(D1817,TIPOLOGIA!A:F,5,0)</f>
        <v>TERRESTRE</v>
      </c>
      <c r="AA1817" s="154" t="s">
        <v>9155</v>
      </c>
      <c r="AB1817" s="46">
        <v>1</v>
      </c>
      <c r="AC1817" s="87">
        <f>IF(W1817="SOPORTE_TELEFÓNICO",'BASE LIQUIDACION REDEBAN 2025'!$B$19,IF(AND(W1817="VISITA_TÉCNICA",Y1817="TIPO II"),'BASE LIQUIDACION REDEBAN 2025'!$B$18,'BASE LIQUIDACION REDEBAN 2025'!$B$17))</f>
        <v>35779.500569199998</v>
      </c>
      <c r="AD1817" s="87">
        <v>0</v>
      </c>
      <c r="AE1817" s="87">
        <f t="shared" si="28"/>
        <v>35779.500569199998</v>
      </c>
    </row>
    <row r="1818" spans="1:31">
      <c r="A1818" s="154" t="s">
        <v>94</v>
      </c>
      <c r="B1818" s="154" t="str">
        <f>VLOOKUP(A1818,'CENTRO DE COSTOS'!A:D,4,FALSE)</f>
        <v>DIEGO FERNANDO HENAO CARDONA</v>
      </c>
      <c r="C1818" s="154" t="str">
        <f>VLOOKUP(A1818,'CENTRO DE COSTOS'!A:D,2,FALSE)</f>
        <v>0004-0002</v>
      </c>
      <c r="D1818" s="154">
        <v>63001</v>
      </c>
      <c r="E1818" s="154">
        <v>2642379</v>
      </c>
      <c r="F1818" s="154">
        <v>28176</v>
      </c>
      <c r="G1818" s="154" t="s">
        <v>8049</v>
      </c>
      <c r="H1818" s="154" t="s">
        <v>581</v>
      </c>
      <c r="I1818" s="154" t="s">
        <v>582</v>
      </c>
      <c r="J1818" s="154" t="s">
        <v>10843</v>
      </c>
      <c r="K1818" s="154" t="s">
        <v>159</v>
      </c>
      <c r="L1818" s="154" t="s">
        <v>15241</v>
      </c>
      <c r="M1818" s="155">
        <v>45895.333333333336</v>
      </c>
      <c r="N1818" s="155">
        <v>45896.435416666667</v>
      </c>
      <c r="O1818" s="8"/>
      <c r="P1818" s="154" t="s">
        <v>10063</v>
      </c>
      <c r="Q1818" s="154" t="s">
        <v>10063</v>
      </c>
      <c r="R1818" s="154" t="s">
        <v>2973</v>
      </c>
      <c r="S1818" s="154" t="s">
        <v>2973</v>
      </c>
      <c r="T1818" s="154" t="s">
        <v>8052</v>
      </c>
      <c r="U1818" s="154" t="s">
        <v>9429</v>
      </c>
      <c r="V1818" s="154" t="s">
        <v>15242</v>
      </c>
      <c r="W1818" s="154" t="s">
        <v>2967</v>
      </c>
      <c r="X1818" s="8"/>
      <c r="Y1818" s="154" t="s">
        <v>28</v>
      </c>
      <c r="Z1818" s="154" t="str">
        <f>VLOOKUP(D1818,TIPOLOGIA!A:F,5,0)</f>
        <v>TERRESTRE</v>
      </c>
      <c r="AA1818" s="154" t="s">
        <v>587</v>
      </c>
      <c r="AB1818" s="46">
        <v>1</v>
      </c>
      <c r="AC1818" s="87">
        <f>IF(W1818="SOPORTE_TELEFÓNICO",'BASE LIQUIDACION REDEBAN 2025'!$B$19,IF(AND(W1818="VISITA_TÉCNICA",Y1818="TIPO II"),'BASE LIQUIDACION REDEBAN 2025'!$B$18,'BASE LIQUIDACION REDEBAN 2025'!$B$17))</f>
        <v>67654.12000000001</v>
      </c>
      <c r="AD1818" s="87">
        <v>0</v>
      </c>
      <c r="AE1818" s="87">
        <f t="shared" si="28"/>
        <v>67654.12000000001</v>
      </c>
    </row>
    <row r="1819" spans="1:31">
      <c r="A1819" s="154" t="s">
        <v>80</v>
      </c>
      <c r="B1819" s="154" t="str">
        <f>VLOOKUP(A1819,'CENTRO DE COSTOS'!A:D,4,FALSE)</f>
        <v>JOSE MAURICIO HERNANDEZ ROJAS</v>
      </c>
      <c r="C1819" s="154" t="str">
        <f>VLOOKUP(A1819,'CENTRO DE COSTOS'!A:D,2,FALSE)</f>
        <v>0004-0001</v>
      </c>
      <c r="D1819" s="154">
        <v>13001</v>
      </c>
      <c r="E1819" s="154">
        <v>2628020</v>
      </c>
      <c r="F1819" s="154">
        <v>78171</v>
      </c>
      <c r="G1819" s="154" t="s">
        <v>8049</v>
      </c>
      <c r="H1819" s="154" t="s">
        <v>303</v>
      </c>
      <c r="I1819" s="154" t="s">
        <v>80</v>
      </c>
      <c r="J1819" s="154" t="s">
        <v>15243</v>
      </c>
      <c r="K1819" s="154" t="s">
        <v>159</v>
      </c>
      <c r="L1819" s="154" t="s">
        <v>15244</v>
      </c>
      <c r="M1819" s="155">
        <v>45890.702777777777</v>
      </c>
      <c r="N1819" s="155">
        <v>45896.436805555553</v>
      </c>
      <c r="O1819" s="8"/>
      <c r="P1819" s="154" t="s">
        <v>10063</v>
      </c>
      <c r="Q1819" s="154" t="s">
        <v>10063</v>
      </c>
      <c r="R1819" s="154" t="s">
        <v>200</v>
      </c>
      <c r="S1819" s="154" t="s">
        <v>739</v>
      </c>
      <c r="T1819" s="154" t="s">
        <v>8052</v>
      </c>
      <c r="U1819" s="154" t="s">
        <v>9429</v>
      </c>
      <c r="V1819" s="154" t="s">
        <v>15245</v>
      </c>
      <c r="W1819" s="154" t="s">
        <v>2967</v>
      </c>
      <c r="X1819" s="8"/>
      <c r="Y1819" s="154" t="s">
        <v>25</v>
      </c>
      <c r="Z1819" s="154" t="str">
        <f>VLOOKUP(D1819,TIPOLOGIA!A:F,5,0)</f>
        <v>TERRESTRE</v>
      </c>
      <c r="AA1819" s="154" t="s">
        <v>452</v>
      </c>
      <c r="AB1819" s="46">
        <v>1</v>
      </c>
      <c r="AC1819" s="87">
        <f>IF(W1819="SOPORTE_TELEFÓNICO",'BASE LIQUIDACION REDEBAN 2025'!$B$19,IF(AND(W1819="VISITA_TÉCNICA",Y1819="TIPO II"),'BASE LIQUIDACION REDEBAN 2025'!$B$18,'BASE LIQUIDACION REDEBAN 2025'!$B$17))</f>
        <v>35779.500569199998</v>
      </c>
      <c r="AD1819" s="87">
        <v>0</v>
      </c>
      <c r="AE1819" s="87">
        <f t="shared" si="28"/>
        <v>35779.500569199998</v>
      </c>
    </row>
    <row r="1820" spans="1:31">
      <c r="A1820" s="154" t="s">
        <v>92</v>
      </c>
      <c r="B1820" s="154" t="str">
        <f>VLOOKUP(A1820,'CENTRO DE COSTOS'!A:D,4,FALSE)</f>
        <v>KEVIN ALEXIS CORZO BUSTOS</v>
      </c>
      <c r="C1820" s="154" t="str">
        <f>VLOOKUP(A1820,'CENTRO DE COSTOS'!A:D,2,FALSE)</f>
        <v>0004-0007</v>
      </c>
      <c r="D1820" s="154">
        <v>18610</v>
      </c>
      <c r="E1820" s="154">
        <v>2634746</v>
      </c>
      <c r="F1820" s="154">
        <v>76068</v>
      </c>
      <c r="G1820" s="154" t="s">
        <v>8049</v>
      </c>
      <c r="H1820" s="154" t="s">
        <v>157</v>
      </c>
      <c r="I1820" s="154" t="s">
        <v>5822</v>
      </c>
      <c r="J1820" s="154" t="s">
        <v>15246</v>
      </c>
      <c r="K1820" s="154" t="s">
        <v>159</v>
      </c>
      <c r="L1820" s="154" t="s">
        <v>15247</v>
      </c>
      <c r="M1820" s="155">
        <v>45894.333333333336</v>
      </c>
      <c r="N1820" s="155">
        <v>45896.45</v>
      </c>
      <c r="O1820" s="8"/>
      <c r="P1820" s="154" t="s">
        <v>10063</v>
      </c>
      <c r="Q1820" s="154" t="s">
        <v>10063</v>
      </c>
      <c r="R1820" s="154" t="s">
        <v>2973</v>
      </c>
      <c r="S1820" s="154" t="s">
        <v>2973</v>
      </c>
      <c r="T1820" s="154" t="s">
        <v>8052</v>
      </c>
      <c r="U1820" s="154" t="s">
        <v>9429</v>
      </c>
      <c r="V1820" s="154" t="s">
        <v>15248</v>
      </c>
      <c r="W1820" s="154" t="s">
        <v>2967</v>
      </c>
      <c r="X1820" s="8"/>
      <c r="Y1820" s="154" t="s">
        <v>32</v>
      </c>
      <c r="Z1820" s="154" t="str">
        <f>VLOOKUP(D1820,TIPOLOGIA!A:F,5,0)</f>
        <v>TERRESTRE</v>
      </c>
      <c r="AA1820" s="154" t="s">
        <v>225</v>
      </c>
      <c r="AB1820" s="46">
        <v>1</v>
      </c>
      <c r="AC1820" s="87">
        <f>IF(W1820="SOPORTE_TELEFÓNICO",'BASE LIQUIDACION REDEBAN 2025'!$B$19,IF(AND(W1820="VISITA_TÉCNICA",Y1820="TIPO II"),'BASE LIQUIDACION REDEBAN 2025'!$B$18,'BASE LIQUIDACION REDEBAN 2025'!$B$17))</f>
        <v>35779.500569199998</v>
      </c>
      <c r="AD1820" s="87">
        <v>0</v>
      </c>
      <c r="AE1820" s="87">
        <f t="shared" si="28"/>
        <v>35779.500569199998</v>
      </c>
    </row>
    <row r="1821" spans="1:31">
      <c r="A1821" s="154" t="s">
        <v>76</v>
      </c>
      <c r="B1821" s="154" t="str">
        <f>VLOOKUP(A1821,'CENTRO DE COSTOS'!A:D,4,FALSE)</f>
        <v>DIEGO FERNANDO HENAO CARDONA</v>
      </c>
      <c r="C1821" s="154" t="str">
        <f>VLOOKUP(A1821,'CENTRO DE COSTOS'!A:D,2,FALSE)</f>
        <v>0004-0003</v>
      </c>
      <c r="D1821" s="154">
        <v>76111</v>
      </c>
      <c r="E1821" s="154">
        <v>2641568</v>
      </c>
      <c r="F1821" s="154">
        <v>64020</v>
      </c>
      <c r="G1821" s="154" t="s">
        <v>8049</v>
      </c>
      <c r="H1821" s="154" t="s">
        <v>227</v>
      </c>
      <c r="I1821" s="154" t="s">
        <v>4751</v>
      </c>
      <c r="J1821" s="154" t="s">
        <v>4752</v>
      </c>
      <c r="K1821" s="154" t="s">
        <v>159</v>
      </c>
      <c r="L1821" s="154" t="s">
        <v>15249</v>
      </c>
      <c r="M1821" s="155">
        <v>45894.677083333336</v>
      </c>
      <c r="N1821" s="155">
        <v>45896.450694444444</v>
      </c>
      <c r="O1821" s="8"/>
      <c r="P1821" s="154" t="s">
        <v>10063</v>
      </c>
      <c r="Q1821" s="154" t="s">
        <v>10063</v>
      </c>
      <c r="R1821" s="154" t="s">
        <v>2973</v>
      </c>
      <c r="S1821" s="154" t="s">
        <v>2973</v>
      </c>
      <c r="T1821" s="154" t="s">
        <v>8052</v>
      </c>
      <c r="U1821" s="154" t="s">
        <v>9429</v>
      </c>
      <c r="V1821" s="154" t="s">
        <v>15250</v>
      </c>
      <c r="W1821" s="154" t="s">
        <v>2967</v>
      </c>
      <c r="X1821" s="8"/>
      <c r="Y1821" s="154" t="s">
        <v>28</v>
      </c>
      <c r="Z1821" s="154" t="str">
        <f>VLOOKUP(D1821,TIPOLOGIA!A:F,5,0)</f>
        <v>TERRESTRE</v>
      </c>
      <c r="AA1821" s="154" t="s">
        <v>264</v>
      </c>
      <c r="AB1821" s="46">
        <v>1</v>
      </c>
      <c r="AC1821" s="87">
        <f>IF(W1821="SOPORTE_TELEFÓNICO",'BASE LIQUIDACION REDEBAN 2025'!$B$19,IF(AND(W1821="VISITA_TÉCNICA",Y1821="TIPO II"),'BASE LIQUIDACION REDEBAN 2025'!$B$18,'BASE LIQUIDACION REDEBAN 2025'!$B$17))</f>
        <v>67654.12000000001</v>
      </c>
      <c r="AD1821" s="87">
        <v>0</v>
      </c>
      <c r="AE1821" s="87">
        <f t="shared" si="28"/>
        <v>67654.12000000001</v>
      </c>
    </row>
    <row r="1822" spans="1:31">
      <c r="A1822" s="154" t="s">
        <v>80</v>
      </c>
      <c r="B1822" s="154" t="str">
        <f>VLOOKUP(A1822,'CENTRO DE COSTOS'!A:D,4,FALSE)</f>
        <v>JOSE MAURICIO HERNANDEZ ROJAS</v>
      </c>
      <c r="C1822" s="154" t="str">
        <f>VLOOKUP(A1822,'CENTRO DE COSTOS'!A:D,2,FALSE)</f>
        <v>0004-0001</v>
      </c>
      <c r="D1822" s="154">
        <v>13001</v>
      </c>
      <c r="E1822" s="154">
        <v>2635745</v>
      </c>
      <c r="F1822" s="154">
        <v>59916</v>
      </c>
      <c r="G1822" s="154" t="s">
        <v>8049</v>
      </c>
      <c r="H1822" s="154" t="s">
        <v>303</v>
      </c>
      <c r="I1822" s="154" t="s">
        <v>80</v>
      </c>
      <c r="J1822" s="154" t="s">
        <v>15251</v>
      </c>
      <c r="K1822" s="154" t="s">
        <v>159</v>
      </c>
      <c r="L1822" s="154" t="s">
        <v>15252</v>
      </c>
      <c r="M1822" s="155">
        <v>45893.679861111108</v>
      </c>
      <c r="N1822" s="155">
        <v>45896.45208333333</v>
      </c>
      <c r="O1822" s="8"/>
      <c r="P1822" s="154" t="s">
        <v>10063</v>
      </c>
      <c r="Q1822" s="154" t="s">
        <v>10063</v>
      </c>
      <c r="R1822" s="154" t="s">
        <v>200</v>
      </c>
      <c r="S1822" s="154" t="s">
        <v>739</v>
      </c>
      <c r="T1822" s="154" t="s">
        <v>8052</v>
      </c>
      <c r="U1822" s="154" t="s">
        <v>9429</v>
      </c>
      <c r="V1822" s="154" t="s">
        <v>15253</v>
      </c>
      <c r="W1822" s="154" t="s">
        <v>2967</v>
      </c>
      <c r="X1822" s="8"/>
      <c r="Y1822" s="154" t="s">
        <v>25</v>
      </c>
      <c r="Z1822" s="154" t="str">
        <f>VLOOKUP(D1822,TIPOLOGIA!A:F,5,0)</f>
        <v>TERRESTRE</v>
      </c>
      <c r="AA1822" s="154" t="s">
        <v>337</v>
      </c>
      <c r="AB1822" s="46">
        <v>1</v>
      </c>
      <c r="AC1822" s="87">
        <f>IF(W1822="SOPORTE_TELEFÓNICO",'BASE LIQUIDACION REDEBAN 2025'!$B$19,IF(AND(W1822="VISITA_TÉCNICA",Y1822="TIPO II"),'BASE LIQUIDACION REDEBAN 2025'!$B$18,'BASE LIQUIDACION REDEBAN 2025'!$B$17))</f>
        <v>35779.500569199998</v>
      </c>
      <c r="AD1822" s="87">
        <v>0</v>
      </c>
      <c r="AE1822" s="87">
        <f t="shared" si="28"/>
        <v>35779.500569199998</v>
      </c>
    </row>
    <row r="1823" spans="1:31">
      <c r="A1823" s="154" t="s">
        <v>81</v>
      </c>
      <c r="B1823" s="154" t="str">
        <f>VLOOKUP(A1823,'CENTRO DE COSTOS'!A:D,4,FALSE)</f>
        <v>MIGUEL JULIÁN HERNÁNDEZ GUARÍN</v>
      </c>
      <c r="C1823" s="154" t="str">
        <f>VLOOKUP(A1823,'CENTRO DE COSTOS'!A:D,2,FALSE)</f>
        <v>0004-0008</v>
      </c>
      <c r="D1823" s="154">
        <v>54001</v>
      </c>
      <c r="E1823" s="154">
        <v>2642355</v>
      </c>
      <c r="F1823" s="154">
        <v>80137</v>
      </c>
      <c r="G1823" s="154" t="s">
        <v>8049</v>
      </c>
      <c r="H1823" s="154" t="s">
        <v>317</v>
      </c>
      <c r="I1823" s="154" t="s">
        <v>81</v>
      </c>
      <c r="J1823" s="154" t="s">
        <v>15254</v>
      </c>
      <c r="K1823" s="154" t="s">
        <v>159</v>
      </c>
      <c r="L1823" s="154" t="s">
        <v>15255</v>
      </c>
      <c r="M1823" s="155">
        <v>45895.333333333336</v>
      </c>
      <c r="N1823" s="155">
        <v>45896.469444444447</v>
      </c>
      <c r="O1823" s="8"/>
      <c r="P1823" s="154" t="s">
        <v>10063</v>
      </c>
      <c r="Q1823" s="154" t="s">
        <v>10063</v>
      </c>
      <c r="R1823" s="154" t="s">
        <v>2973</v>
      </c>
      <c r="S1823" s="154" t="s">
        <v>2973</v>
      </c>
      <c r="T1823" s="154" t="s">
        <v>8052</v>
      </c>
      <c r="U1823" s="154" t="s">
        <v>9429</v>
      </c>
      <c r="V1823" s="154" t="s">
        <v>15256</v>
      </c>
      <c r="W1823" s="154" t="s">
        <v>2967</v>
      </c>
      <c r="X1823" s="8"/>
      <c r="Y1823" s="154" t="s">
        <v>25</v>
      </c>
      <c r="Z1823" s="154" t="str">
        <f>VLOOKUP(D1823,TIPOLOGIA!A:F,5,0)</f>
        <v>TERRESTRE</v>
      </c>
      <c r="AA1823" s="154" t="s">
        <v>1496</v>
      </c>
      <c r="AB1823" s="46">
        <v>1</v>
      </c>
      <c r="AC1823" s="87">
        <f>IF(W1823="SOPORTE_TELEFÓNICO",'BASE LIQUIDACION REDEBAN 2025'!$B$19,IF(AND(W1823="VISITA_TÉCNICA",Y1823="TIPO II"),'BASE LIQUIDACION REDEBAN 2025'!$B$18,'BASE LIQUIDACION REDEBAN 2025'!$B$17))</f>
        <v>35779.500569199998</v>
      </c>
      <c r="AD1823" s="87">
        <v>0</v>
      </c>
      <c r="AE1823" s="87">
        <f t="shared" si="28"/>
        <v>35779.500569199998</v>
      </c>
    </row>
    <row r="1824" spans="1:31">
      <c r="A1824" s="154" t="s">
        <v>100</v>
      </c>
      <c r="B1824" s="154" t="str">
        <f>VLOOKUP(A1824,'CENTRO DE COSTOS'!A:D,4,FALSE)</f>
        <v>KEVIN ALEXIS CORZO BUSTOS</v>
      </c>
      <c r="C1824" s="154" t="str">
        <f>VLOOKUP(A1824,'CENTRO DE COSTOS'!A:D,2,FALSE)</f>
        <v>0004-0007</v>
      </c>
      <c r="D1824" s="154">
        <v>50001</v>
      </c>
      <c r="E1824" s="154">
        <v>2645324</v>
      </c>
      <c r="F1824" s="154">
        <v>79160</v>
      </c>
      <c r="G1824" s="154" t="s">
        <v>8049</v>
      </c>
      <c r="H1824" s="154" t="s">
        <v>295</v>
      </c>
      <c r="I1824" s="154" t="s">
        <v>100</v>
      </c>
      <c r="J1824" s="154" t="s">
        <v>11835</v>
      </c>
      <c r="K1824" s="154" t="s">
        <v>159</v>
      </c>
      <c r="L1824" s="154" t="s">
        <v>15257</v>
      </c>
      <c r="M1824" s="155">
        <v>45895.442361111112</v>
      </c>
      <c r="N1824" s="155">
        <v>45896.470833333333</v>
      </c>
      <c r="O1824" s="8"/>
      <c r="P1824" s="154" t="s">
        <v>10063</v>
      </c>
      <c r="Q1824" s="154" t="s">
        <v>10063</v>
      </c>
      <c r="R1824" s="154" t="s">
        <v>2973</v>
      </c>
      <c r="S1824" s="154" t="s">
        <v>2973</v>
      </c>
      <c r="T1824" s="154" t="s">
        <v>8052</v>
      </c>
      <c r="U1824" s="154" t="s">
        <v>9429</v>
      </c>
      <c r="V1824" s="154" t="s">
        <v>15258</v>
      </c>
      <c r="W1824" s="154" t="s">
        <v>2967</v>
      </c>
      <c r="X1824" s="8"/>
      <c r="Y1824" s="154" t="s">
        <v>25</v>
      </c>
      <c r="Z1824" s="154" t="str">
        <f>VLOOKUP(D1824,TIPOLOGIA!A:F,5,0)</f>
        <v>TERRESTRE</v>
      </c>
      <c r="AA1824" s="154" t="s">
        <v>9155</v>
      </c>
      <c r="AB1824" s="46">
        <v>1</v>
      </c>
      <c r="AC1824" s="87">
        <f>IF(W1824="SOPORTE_TELEFÓNICO",'BASE LIQUIDACION REDEBAN 2025'!$B$19,IF(AND(W1824="VISITA_TÉCNICA",Y1824="TIPO II"),'BASE LIQUIDACION REDEBAN 2025'!$B$18,'BASE LIQUIDACION REDEBAN 2025'!$B$17))</f>
        <v>35779.500569199998</v>
      </c>
      <c r="AD1824" s="87">
        <v>0</v>
      </c>
      <c r="AE1824" s="87">
        <f t="shared" si="28"/>
        <v>35779.500569199998</v>
      </c>
    </row>
    <row r="1825" spans="1:31">
      <c r="A1825" s="154" t="s">
        <v>72</v>
      </c>
      <c r="B1825" s="154" t="str">
        <f>VLOOKUP(A1825,'CENTRO DE COSTOS'!A:D,4,FALSE)</f>
        <v>MIGUEL JULIÁN HERNÁNDEZ GUARÍN</v>
      </c>
      <c r="C1825" s="154" t="str">
        <f>VLOOKUP(A1825,'CENTRO DE COSTOS'!A:D,2,FALSE)</f>
        <v>0004-0008</v>
      </c>
      <c r="D1825" s="154">
        <v>68217</v>
      </c>
      <c r="E1825" s="154">
        <v>2599343</v>
      </c>
      <c r="F1825" s="154">
        <v>63810</v>
      </c>
      <c r="G1825" s="154" t="s">
        <v>8049</v>
      </c>
      <c r="H1825" s="154" t="s">
        <v>820</v>
      </c>
      <c r="I1825" s="154" t="s">
        <v>14937</v>
      </c>
      <c r="J1825" s="154" t="s">
        <v>15259</v>
      </c>
      <c r="K1825" s="154" t="s">
        <v>159</v>
      </c>
      <c r="L1825" s="154" t="s">
        <v>15260</v>
      </c>
      <c r="M1825" s="155">
        <v>45883.62222222222</v>
      </c>
      <c r="N1825" s="155">
        <v>45896.481249999997</v>
      </c>
      <c r="O1825" s="8"/>
      <c r="P1825" s="154" t="s">
        <v>10063</v>
      </c>
      <c r="Q1825" s="154" t="s">
        <v>10063</v>
      </c>
      <c r="R1825" s="154" t="s">
        <v>2973</v>
      </c>
      <c r="S1825" s="154" t="s">
        <v>2973</v>
      </c>
      <c r="T1825" s="154" t="s">
        <v>8052</v>
      </c>
      <c r="U1825" s="154" t="s">
        <v>9429</v>
      </c>
      <c r="V1825" s="154" t="s">
        <v>15261</v>
      </c>
      <c r="W1825" s="154" t="s">
        <v>10144</v>
      </c>
      <c r="X1825" s="8"/>
      <c r="Y1825" s="154" t="s">
        <v>32</v>
      </c>
      <c r="Z1825" s="154" t="str">
        <f>VLOOKUP(D1825,TIPOLOGIA!A:F,5,0)</f>
        <v>TERRESTRE</v>
      </c>
      <c r="AA1825" s="154" t="s">
        <v>438</v>
      </c>
      <c r="AB1825" s="46">
        <v>0</v>
      </c>
      <c r="AC1825" s="87">
        <f>IF(W1825="SOPORTE_TELEFÓNICO",'BASE LIQUIDACION REDEBAN 2025'!$B$19,IF(AND(W1825="VISITA_TÉCNICA",Y1825="TIPO II"),'BASE LIQUIDACION REDEBAN 2025'!$B$18,'BASE LIQUIDACION REDEBAN 2025'!$B$17))</f>
        <v>35779.500569199998</v>
      </c>
      <c r="AD1825" s="87">
        <v>0</v>
      </c>
      <c r="AE1825" s="87">
        <f t="shared" si="28"/>
        <v>35779.500569199998</v>
      </c>
    </row>
    <row r="1826" spans="1:31">
      <c r="A1826" s="154" t="s">
        <v>86</v>
      </c>
      <c r="B1826" s="154" t="str">
        <f>VLOOKUP(A1826,'CENTRO DE COSTOS'!A:D,4,FALSE)</f>
        <v>KEVIN ALEXIS CORZO BUSTOS</v>
      </c>
      <c r="C1826" s="154" t="str">
        <f>VLOOKUP(A1826,'CENTRO DE COSTOS'!A:D,2,FALSE)</f>
        <v>0004-0007</v>
      </c>
      <c r="D1826" s="154">
        <v>73616</v>
      </c>
      <c r="E1826" s="154">
        <v>2607715</v>
      </c>
      <c r="F1826" s="154">
        <v>59723</v>
      </c>
      <c r="G1826" s="154" t="s">
        <v>8049</v>
      </c>
      <c r="H1826" s="154" t="s">
        <v>703</v>
      </c>
      <c r="I1826" s="154" t="s">
        <v>7043</v>
      </c>
      <c r="J1826" s="154" t="s">
        <v>15262</v>
      </c>
      <c r="K1826" s="154" t="s">
        <v>159</v>
      </c>
      <c r="L1826" s="154" t="s">
        <v>15263</v>
      </c>
      <c r="M1826" s="155">
        <v>45887.65625</v>
      </c>
      <c r="N1826" s="155">
        <v>45896.48541666667</v>
      </c>
      <c r="O1826" s="8"/>
      <c r="P1826" s="154" t="s">
        <v>10063</v>
      </c>
      <c r="Q1826" s="154" t="s">
        <v>10063</v>
      </c>
      <c r="R1826" s="154" t="s">
        <v>2973</v>
      </c>
      <c r="S1826" s="154" t="s">
        <v>2973</v>
      </c>
      <c r="T1826" s="154" t="s">
        <v>8052</v>
      </c>
      <c r="U1826" s="154" t="s">
        <v>9429</v>
      </c>
      <c r="V1826" s="154" t="s">
        <v>15264</v>
      </c>
      <c r="W1826" s="154" t="s">
        <v>10144</v>
      </c>
      <c r="X1826" s="8"/>
      <c r="Y1826" s="154" t="s">
        <v>32</v>
      </c>
      <c r="Z1826" s="154" t="str">
        <f>VLOOKUP(D1826,TIPOLOGIA!A:F,5,0)</f>
        <v>TERRESTRE</v>
      </c>
      <c r="AA1826" s="154" t="s">
        <v>4264</v>
      </c>
      <c r="AB1826" s="46">
        <v>0</v>
      </c>
      <c r="AC1826" s="87">
        <f>IF(W1826="SOPORTE_TELEFÓNICO",'BASE LIQUIDACION REDEBAN 2025'!$B$19,IF(AND(W1826="VISITA_TÉCNICA",Y1826="TIPO II"),'BASE LIQUIDACION REDEBAN 2025'!$B$18,'BASE LIQUIDACION REDEBAN 2025'!$B$17))</f>
        <v>35779.500569199998</v>
      </c>
      <c r="AD1826" s="87">
        <v>0</v>
      </c>
      <c r="AE1826" s="87">
        <f t="shared" si="28"/>
        <v>35779.500569199998</v>
      </c>
    </row>
    <row r="1827" spans="1:31">
      <c r="A1827" s="154" t="s">
        <v>72</v>
      </c>
      <c r="B1827" s="154" t="str">
        <f>VLOOKUP(A1827,'CENTRO DE COSTOS'!A:D,4,FALSE)</f>
        <v>MIGUEL JULIÁN HERNÁNDEZ GUARÍN</v>
      </c>
      <c r="C1827" s="154" t="str">
        <f>VLOOKUP(A1827,'CENTRO DE COSTOS'!A:D,2,FALSE)</f>
        <v>0004-0008</v>
      </c>
      <c r="D1827" s="154">
        <v>68575</v>
      </c>
      <c r="E1827" s="154">
        <v>2634344</v>
      </c>
      <c r="F1827" s="154">
        <v>43132</v>
      </c>
      <c r="G1827" s="154" t="s">
        <v>8049</v>
      </c>
      <c r="H1827" s="154" t="s">
        <v>820</v>
      </c>
      <c r="I1827" s="154" t="s">
        <v>7130</v>
      </c>
      <c r="J1827" s="154" t="s">
        <v>10468</v>
      </c>
      <c r="K1827" s="154" t="s">
        <v>159</v>
      </c>
      <c r="L1827" s="154" t="s">
        <v>15265</v>
      </c>
      <c r="M1827" s="155">
        <v>45892.38958333333</v>
      </c>
      <c r="N1827" s="155">
        <v>45896.495138888888</v>
      </c>
      <c r="O1827" s="8"/>
      <c r="P1827" s="154" t="s">
        <v>10063</v>
      </c>
      <c r="Q1827" s="154" t="s">
        <v>10063</v>
      </c>
      <c r="R1827" s="154" t="s">
        <v>2973</v>
      </c>
      <c r="S1827" s="154" t="s">
        <v>2973</v>
      </c>
      <c r="T1827" s="154" t="s">
        <v>8052</v>
      </c>
      <c r="U1827" s="154" t="s">
        <v>9429</v>
      </c>
      <c r="V1827" s="154" t="s">
        <v>15266</v>
      </c>
      <c r="W1827" s="154" t="s">
        <v>10144</v>
      </c>
      <c r="X1827" s="8"/>
      <c r="Y1827" s="154" t="s">
        <v>32</v>
      </c>
      <c r="Z1827" s="154" t="str">
        <f>VLOOKUP(D1827,TIPOLOGIA!A:F,5,0)</f>
        <v>TERRESTRE</v>
      </c>
      <c r="AA1827" s="154" t="s">
        <v>848</v>
      </c>
      <c r="AB1827" s="46">
        <v>0</v>
      </c>
      <c r="AC1827" s="87">
        <f>IF(W1827="SOPORTE_TELEFÓNICO",'BASE LIQUIDACION REDEBAN 2025'!$B$19,IF(AND(W1827="VISITA_TÉCNICA",Y1827="TIPO II"),'BASE LIQUIDACION REDEBAN 2025'!$B$18,'BASE LIQUIDACION REDEBAN 2025'!$B$17))</f>
        <v>35779.500569199998</v>
      </c>
      <c r="AD1827" s="87">
        <v>0</v>
      </c>
      <c r="AE1827" s="87">
        <f t="shared" si="28"/>
        <v>35779.500569199998</v>
      </c>
    </row>
    <row r="1828" spans="1:31">
      <c r="A1828" s="154" t="s">
        <v>76</v>
      </c>
      <c r="B1828" s="154" t="str">
        <f>VLOOKUP(A1828,'CENTRO DE COSTOS'!A:D,4,FALSE)</f>
        <v>DIEGO FERNANDO HENAO CARDONA</v>
      </c>
      <c r="C1828" s="154" t="str">
        <f>VLOOKUP(A1828,'CENTRO DE COSTOS'!A:D,2,FALSE)</f>
        <v>0004-0003</v>
      </c>
      <c r="D1828" s="154">
        <v>19001</v>
      </c>
      <c r="E1828" s="154">
        <v>2621114</v>
      </c>
      <c r="F1828" s="154">
        <v>77247</v>
      </c>
      <c r="G1828" s="154" t="s">
        <v>8049</v>
      </c>
      <c r="H1828" s="154" t="s">
        <v>258</v>
      </c>
      <c r="I1828" s="154" t="s">
        <v>95</v>
      </c>
      <c r="J1828" s="154" t="s">
        <v>15267</v>
      </c>
      <c r="K1828" s="154" t="s">
        <v>159</v>
      </c>
      <c r="L1828" s="154" t="s">
        <v>15268</v>
      </c>
      <c r="M1828" s="155">
        <v>45889.656944444447</v>
      </c>
      <c r="N1828" s="155">
        <v>45896.503472222219</v>
      </c>
      <c r="O1828" s="8"/>
      <c r="P1828" s="154" t="s">
        <v>10063</v>
      </c>
      <c r="Q1828" s="154" t="s">
        <v>10063</v>
      </c>
      <c r="R1828" s="154" t="s">
        <v>2973</v>
      </c>
      <c r="S1828" s="154" t="s">
        <v>2973</v>
      </c>
      <c r="T1828" s="154" t="s">
        <v>8052</v>
      </c>
      <c r="U1828" s="154" t="s">
        <v>9429</v>
      </c>
      <c r="V1828" s="154" t="s">
        <v>15269</v>
      </c>
      <c r="W1828" s="154" t="s">
        <v>2967</v>
      </c>
      <c r="X1828" s="8"/>
      <c r="Y1828" s="154" t="s">
        <v>30</v>
      </c>
      <c r="Z1828" s="154" t="str">
        <f>VLOOKUP(D1828,TIPOLOGIA!A:F,5,0)</f>
        <v>TERRESTRE</v>
      </c>
      <c r="AA1828" s="154" t="s">
        <v>330</v>
      </c>
      <c r="AB1828" s="46">
        <v>1</v>
      </c>
      <c r="AC1828" s="87">
        <f>IF(W1828="SOPORTE_TELEFÓNICO",'BASE LIQUIDACION REDEBAN 2025'!$B$19,IF(AND(W1828="VISITA_TÉCNICA",Y1828="TIPO II"),'BASE LIQUIDACION REDEBAN 2025'!$B$18,'BASE LIQUIDACION REDEBAN 2025'!$B$17))</f>
        <v>35779.500569199998</v>
      </c>
      <c r="AD1828" s="87">
        <v>0</v>
      </c>
      <c r="AE1828" s="87">
        <f t="shared" si="28"/>
        <v>35779.500569199998</v>
      </c>
    </row>
    <row r="1829" spans="1:31">
      <c r="A1829" s="154" t="s">
        <v>68</v>
      </c>
      <c r="B1829" s="154" t="str">
        <f>VLOOKUP(A1829,'CENTRO DE COSTOS'!A:D,4,FALSE)</f>
        <v>WILLIAM ASDRUBAL ROZO ROZO</v>
      </c>
      <c r="C1829" s="154" t="str">
        <f>VLOOKUP(A1829,'CENTRO DE COSTOS'!A:D,2,FALSE)</f>
        <v>0004-0004</v>
      </c>
      <c r="D1829" s="154">
        <v>25175</v>
      </c>
      <c r="E1829" s="154">
        <v>2648765</v>
      </c>
      <c r="F1829" s="154">
        <v>50245</v>
      </c>
      <c r="G1829" s="154" t="s">
        <v>8049</v>
      </c>
      <c r="H1829" s="154" t="s">
        <v>470</v>
      </c>
      <c r="I1829" s="154" t="s">
        <v>1984</v>
      </c>
      <c r="J1829" s="154" t="s">
        <v>15270</v>
      </c>
      <c r="K1829" s="154" t="s">
        <v>159</v>
      </c>
      <c r="L1829" s="154" t="s">
        <v>15271</v>
      </c>
      <c r="M1829" s="155">
        <v>45895.741666666669</v>
      </c>
      <c r="N1829" s="155">
        <v>45896.515972222223</v>
      </c>
      <c r="O1829" s="8"/>
      <c r="P1829" s="154" t="s">
        <v>10063</v>
      </c>
      <c r="Q1829" s="154" t="s">
        <v>10063</v>
      </c>
      <c r="R1829" s="154" t="s">
        <v>2973</v>
      </c>
      <c r="S1829" s="154" t="s">
        <v>2973</v>
      </c>
      <c r="T1829" s="154" t="s">
        <v>8052</v>
      </c>
      <c r="U1829" s="154" t="s">
        <v>9429</v>
      </c>
      <c r="V1829" s="154" t="s">
        <v>15272</v>
      </c>
      <c r="W1829" s="154" t="s">
        <v>2967</v>
      </c>
      <c r="X1829" s="8"/>
      <c r="Y1829" s="154" t="s">
        <v>28</v>
      </c>
      <c r="Z1829" s="154" t="str">
        <f>VLOOKUP(D1829,TIPOLOGIA!A:F,5,0)</f>
        <v>TERRESTRE</v>
      </c>
      <c r="AA1829" s="154" t="s">
        <v>2089</v>
      </c>
      <c r="AB1829" s="46">
        <v>1</v>
      </c>
      <c r="AC1829" s="87">
        <f>IF(W1829="SOPORTE_TELEFÓNICO",'BASE LIQUIDACION REDEBAN 2025'!$B$19,IF(AND(W1829="VISITA_TÉCNICA",Y1829="TIPO II"),'BASE LIQUIDACION REDEBAN 2025'!$B$18,'BASE LIQUIDACION REDEBAN 2025'!$B$17))</f>
        <v>67654.12000000001</v>
      </c>
      <c r="AD1829" s="87">
        <v>0</v>
      </c>
      <c r="AE1829" s="87">
        <f t="shared" si="28"/>
        <v>67654.12000000001</v>
      </c>
    </row>
    <row r="1830" spans="1:31">
      <c r="A1830" s="154" t="s">
        <v>80</v>
      </c>
      <c r="B1830" s="154" t="str">
        <f>VLOOKUP(A1830,'CENTRO DE COSTOS'!A:D,4,FALSE)</f>
        <v>JOSE MAURICIO HERNANDEZ ROJAS</v>
      </c>
      <c r="C1830" s="154" t="str">
        <f>VLOOKUP(A1830,'CENTRO DE COSTOS'!A:D,2,FALSE)</f>
        <v>0004-0001</v>
      </c>
      <c r="D1830" s="154">
        <v>13001</v>
      </c>
      <c r="E1830" s="154">
        <v>2628307</v>
      </c>
      <c r="F1830" s="154">
        <v>38266</v>
      </c>
      <c r="G1830" s="154" t="s">
        <v>8049</v>
      </c>
      <c r="H1830" s="154" t="s">
        <v>303</v>
      </c>
      <c r="I1830" s="154" t="s">
        <v>80</v>
      </c>
      <c r="J1830" s="154" t="s">
        <v>15273</v>
      </c>
      <c r="K1830" s="154" t="s">
        <v>159</v>
      </c>
      <c r="L1830" s="154" t="s">
        <v>15274</v>
      </c>
      <c r="M1830" s="155">
        <v>45890.736111111109</v>
      </c>
      <c r="N1830" s="155">
        <v>45896.534722222219</v>
      </c>
      <c r="O1830" s="8"/>
      <c r="P1830" s="154" t="s">
        <v>10063</v>
      </c>
      <c r="Q1830" s="154" t="s">
        <v>10063</v>
      </c>
      <c r="R1830" s="154" t="s">
        <v>2973</v>
      </c>
      <c r="S1830" s="154" t="s">
        <v>2973</v>
      </c>
      <c r="T1830" s="154" t="s">
        <v>8052</v>
      </c>
      <c r="U1830" s="154" t="s">
        <v>9429</v>
      </c>
      <c r="V1830" s="154" t="s">
        <v>15275</v>
      </c>
      <c r="W1830" s="154" t="s">
        <v>2967</v>
      </c>
      <c r="X1830" s="8"/>
      <c r="Y1830" s="154" t="s">
        <v>25</v>
      </c>
      <c r="Z1830" s="154" t="str">
        <f>VLOOKUP(D1830,TIPOLOGIA!A:F,5,0)</f>
        <v>TERRESTRE</v>
      </c>
      <c r="AA1830" s="154" t="s">
        <v>452</v>
      </c>
      <c r="AB1830" s="46">
        <v>1</v>
      </c>
      <c r="AC1830" s="87">
        <f>IF(W1830="SOPORTE_TELEFÓNICO",'BASE LIQUIDACION REDEBAN 2025'!$B$19,IF(AND(W1830="VISITA_TÉCNICA",Y1830="TIPO II"),'BASE LIQUIDACION REDEBAN 2025'!$B$18,'BASE LIQUIDACION REDEBAN 2025'!$B$17))</f>
        <v>35779.500569199998</v>
      </c>
      <c r="AD1830" s="87">
        <v>0</v>
      </c>
      <c r="AE1830" s="87">
        <f t="shared" si="28"/>
        <v>35779.500569199998</v>
      </c>
    </row>
    <row r="1831" spans="1:31">
      <c r="A1831" s="154" t="s">
        <v>80</v>
      </c>
      <c r="B1831" s="154" t="str">
        <f>VLOOKUP(A1831,'CENTRO DE COSTOS'!A:D,4,FALSE)</f>
        <v>JOSE MAURICIO HERNANDEZ ROJAS</v>
      </c>
      <c r="C1831" s="154" t="str">
        <f>VLOOKUP(A1831,'CENTRO DE COSTOS'!A:D,2,FALSE)</f>
        <v>0004-0001</v>
      </c>
      <c r="D1831" s="154">
        <v>13001</v>
      </c>
      <c r="E1831" s="154">
        <v>2623885</v>
      </c>
      <c r="F1831" s="154">
        <v>35961</v>
      </c>
      <c r="G1831" s="154" t="s">
        <v>8049</v>
      </c>
      <c r="H1831" s="154" t="s">
        <v>303</v>
      </c>
      <c r="I1831" s="154" t="s">
        <v>80</v>
      </c>
      <c r="J1831" s="154" t="s">
        <v>3543</v>
      </c>
      <c r="K1831" s="154" t="s">
        <v>159</v>
      </c>
      <c r="L1831" s="154" t="s">
        <v>15276</v>
      </c>
      <c r="M1831" s="155">
        <v>45890.40347222222</v>
      </c>
      <c r="N1831" s="155">
        <v>45896.535416666666</v>
      </c>
      <c r="O1831" s="8"/>
      <c r="P1831" s="154" t="s">
        <v>10063</v>
      </c>
      <c r="Q1831" s="154" t="s">
        <v>10063</v>
      </c>
      <c r="R1831" s="154" t="s">
        <v>2973</v>
      </c>
      <c r="S1831" s="154" t="s">
        <v>2973</v>
      </c>
      <c r="T1831" s="154" t="s">
        <v>8052</v>
      </c>
      <c r="U1831" s="154" t="s">
        <v>9429</v>
      </c>
      <c r="V1831" s="154" t="s">
        <v>15277</v>
      </c>
      <c r="W1831" s="154" t="s">
        <v>2967</v>
      </c>
      <c r="X1831" s="8"/>
      <c r="Y1831" s="154" t="s">
        <v>25</v>
      </c>
      <c r="Z1831" s="154" t="str">
        <f>VLOOKUP(D1831,TIPOLOGIA!A:F,5,0)</f>
        <v>TERRESTRE</v>
      </c>
      <c r="AA1831" s="154" t="s">
        <v>337</v>
      </c>
      <c r="AB1831" s="46">
        <v>1</v>
      </c>
      <c r="AC1831" s="87">
        <f>IF(W1831="SOPORTE_TELEFÓNICO",'BASE LIQUIDACION REDEBAN 2025'!$B$19,IF(AND(W1831="VISITA_TÉCNICA",Y1831="TIPO II"),'BASE LIQUIDACION REDEBAN 2025'!$B$18,'BASE LIQUIDACION REDEBAN 2025'!$B$17))</f>
        <v>35779.500569199998</v>
      </c>
      <c r="AD1831" s="87">
        <v>0</v>
      </c>
      <c r="AE1831" s="87">
        <f t="shared" si="28"/>
        <v>35779.500569199998</v>
      </c>
    </row>
    <row r="1832" spans="1:31">
      <c r="A1832" s="154" t="s">
        <v>94</v>
      </c>
      <c r="B1832" s="154" t="str">
        <f>VLOOKUP(A1832,'CENTRO DE COSTOS'!A:D,4,FALSE)</f>
        <v>DIEGO FERNANDO HENAO CARDONA</v>
      </c>
      <c r="C1832" s="154" t="str">
        <f>VLOOKUP(A1832,'CENTRO DE COSTOS'!A:D,2,FALSE)</f>
        <v>0004-0002</v>
      </c>
      <c r="D1832" s="154">
        <v>66001</v>
      </c>
      <c r="E1832" s="154">
        <v>2634773</v>
      </c>
      <c r="F1832" s="154">
        <v>68199</v>
      </c>
      <c r="G1832" s="154" t="s">
        <v>8049</v>
      </c>
      <c r="H1832" s="154" t="s">
        <v>606</v>
      </c>
      <c r="I1832" s="154" t="s">
        <v>94</v>
      </c>
      <c r="J1832" s="154" t="s">
        <v>15278</v>
      </c>
      <c r="K1832" s="154" t="s">
        <v>159</v>
      </c>
      <c r="L1832" s="154" t="s">
        <v>15279</v>
      </c>
      <c r="M1832" s="155">
        <v>45894.333333333336</v>
      </c>
      <c r="N1832" s="155">
        <v>45896.536805555559</v>
      </c>
      <c r="O1832" s="8"/>
      <c r="P1832" s="154" t="s">
        <v>10063</v>
      </c>
      <c r="Q1832" s="154" t="s">
        <v>10063</v>
      </c>
      <c r="R1832" s="154" t="s">
        <v>200</v>
      </c>
      <c r="S1832" s="154" t="s">
        <v>739</v>
      </c>
      <c r="T1832" s="154" t="s">
        <v>8052</v>
      </c>
      <c r="U1832" s="154" t="s">
        <v>9429</v>
      </c>
      <c r="V1832" s="154" t="s">
        <v>15280</v>
      </c>
      <c r="W1832" s="154" t="s">
        <v>2967</v>
      </c>
      <c r="X1832" s="8"/>
      <c r="Y1832" s="154" t="s">
        <v>25</v>
      </c>
      <c r="Z1832" s="154" t="str">
        <f>VLOOKUP(D1832,TIPOLOGIA!A:F,5,0)</f>
        <v>TERRESTRE</v>
      </c>
      <c r="AA1832" s="154" t="s">
        <v>2942</v>
      </c>
      <c r="AB1832" s="46">
        <v>1</v>
      </c>
      <c r="AC1832" s="87">
        <f>IF(W1832="SOPORTE_TELEFÓNICO",'BASE LIQUIDACION REDEBAN 2025'!$B$19,IF(AND(W1832="VISITA_TÉCNICA",Y1832="TIPO II"),'BASE LIQUIDACION REDEBAN 2025'!$B$18,'BASE LIQUIDACION REDEBAN 2025'!$B$17))</f>
        <v>35779.500569199998</v>
      </c>
      <c r="AD1832" s="87">
        <v>0</v>
      </c>
      <c r="AE1832" s="87">
        <f t="shared" si="28"/>
        <v>35779.500569199998</v>
      </c>
    </row>
    <row r="1833" spans="1:31">
      <c r="A1833" s="154" t="s">
        <v>93</v>
      </c>
      <c r="B1833" s="154" t="str">
        <f>VLOOKUP(A1833,'CENTRO DE COSTOS'!A:D,4,FALSE)</f>
        <v>DIEGO FERNANDO HENAO CARDONA</v>
      </c>
      <c r="C1833" s="154" t="str">
        <f>VLOOKUP(A1833,'CENTRO DE COSTOS'!A:D,2,FALSE)</f>
        <v>0004-0003</v>
      </c>
      <c r="D1833" s="154">
        <v>52203</v>
      </c>
      <c r="E1833" s="154">
        <v>2619955</v>
      </c>
      <c r="F1833" s="154">
        <v>65964</v>
      </c>
      <c r="G1833" s="154" t="s">
        <v>8049</v>
      </c>
      <c r="H1833" s="154" t="s">
        <v>174</v>
      </c>
      <c r="I1833" s="154" t="s">
        <v>10552</v>
      </c>
      <c r="J1833" s="154" t="s">
        <v>15281</v>
      </c>
      <c r="K1833" s="154" t="s">
        <v>159</v>
      </c>
      <c r="L1833" s="154" t="s">
        <v>15282</v>
      </c>
      <c r="M1833" s="155">
        <v>45889.599305555559</v>
      </c>
      <c r="N1833" s="155">
        <v>45896.536805555559</v>
      </c>
      <c r="O1833" s="8"/>
      <c r="P1833" s="154" t="s">
        <v>10063</v>
      </c>
      <c r="Q1833" s="154" t="s">
        <v>10063</v>
      </c>
      <c r="R1833" s="154" t="s">
        <v>200</v>
      </c>
      <c r="S1833" s="154" t="s">
        <v>201</v>
      </c>
      <c r="T1833" s="154" t="s">
        <v>8052</v>
      </c>
      <c r="U1833" s="154" t="s">
        <v>9429</v>
      </c>
      <c r="V1833" s="154" t="s">
        <v>15283</v>
      </c>
      <c r="W1833" s="154" t="s">
        <v>10144</v>
      </c>
      <c r="X1833" s="8"/>
      <c r="Y1833" s="154" t="s">
        <v>32</v>
      </c>
      <c r="Z1833" s="154" t="str">
        <f>VLOOKUP(D1833,TIPOLOGIA!A:F,5,0)</f>
        <v>TERRESTRE</v>
      </c>
      <c r="AA1833" s="154"/>
      <c r="AB1833" s="46">
        <v>0</v>
      </c>
      <c r="AC1833" s="87">
        <f>IF(W1833="SOPORTE_TELEFÓNICO",'BASE LIQUIDACION REDEBAN 2025'!$B$19,IF(AND(W1833="VISITA_TÉCNICA",Y1833="TIPO II"),'BASE LIQUIDACION REDEBAN 2025'!$B$18,'BASE LIQUIDACION REDEBAN 2025'!$B$17))</f>
        <v>35779.500569199998</v>
      </c>
      <c r="AD1833" s="87">
        <v>0</v>
      </c>
      <c r="AE1833" s="87">
        <f t="shared" si="28"/>
        <v>35779.500569199998</v>
      </c>
    </row>
    <row r="1834" spans="1:31">
      <c r="A1834" s="154" t="s">
        <v>81</v>
      </c>
      <c r="B1834" s="154" t="str">
        <f>VLOOKUP(A1834,'CENTRO DE COSTOS'!A:D,4,FALSE)</f>
        <v>MIGUEL JULIÁN HERNÁNDEZ GUARÍN</v>
      </c>
      <c r="C1834" s="154" t="str">
        <f>VLOOKUP(A1834,'CENTRO DE COSTOS'!A:D,2,FALSE)</f>
        <v>0004-0008</v>
      </c>
      <c r="D1834" s="154">
        <v>54001</v>
      </c>
      <c r="E1834" s="154">
        <v>2637808</v>
      </c>
      <c r="F1834" s="154">
        <v>78871</v>
      </c>
      <c r="G1834" s="154" t="s">
        <v>8049</v>
      </c>
      <c r="H1834" s="154" t="s">
        <v>317</v>
      </c>
      <c r="I1834" s="154" t="s">
        <v>81</v>
      </c>
      <c r="J1834" s="154" t="s">
        <v>15284</v>
      </c>
      <c r="K1834" s="154" t="s">
        <v>159</v>
      </c>
      <c r="L1834" s="154" t="s">
        <v>15285</v>
      </c>
      <c r="M1834" s="155">
        <v>45894.412499999999</v>
      </c>
      <c r="N1834" s="155">
        <v>45896.538194444445</v>
      </c>
      <c r="O1834" s="8"/>
      <c r="P1834" s="154" t="s">
        <v>10063</v>
      </c>
      <c r="Q1834" s="154" t="s">
        <v>10063</v>
      </c>
      <c r="R1834" s="154" t="s">
        <v>2973</v>
      </c>
      <c r="S1834" s="154" t="s">
        <v>2973</v>
      </c>
      <c r="T1834" s="154" t="s">
        <v>8052</v>
      </c>
      <c r="U1834" s="154" t="s">
        <v>9429</v>
      </c>
      <c r="V1834" s="154" t="s">
        <v>15286</v>
      </c>
      <c r="W1834" s="154" t="s">
        <v>2967</v>
      </c>
      <c r="X1834" s="8"/>
      <c r="Y1834" s="154" t="s">
        <v>25</v>
      </c>
      <c r="Z1834" s="154" t="str">
        <f>VLOOKUP(D1834,TIPOLOGIA!A:F,5,0)</f>
        <v>TERRESTRE</v>
      </c>
      <c r="AA1834" s="154" t="s">
        <v>401</v>
      </c>
      <c r="AB1834" s="46">
        <v>1</v>
      </c>
      <c r="AC1834" s="87">
        <f>IF(W1834="SOPORTE_TELEFÓNICO",'BASE LIQUIDACION REDEBAN 2025'!$B$19,IF(AND(W1834="VISITA_TÉCNICA",Y1834="TIPO II"),'BASE LIQUIDACION REDEBAN 2025'!$B$18,'BASE LIQUIDACION REDEBAN 2025'!$B$17))</f>
        <v>35779.500569199998</v>
      </c>
      <c r="AD1834" s="87">
        <v>0</v>
      </c>
      <c r="AE1834" s="87">
        <f t="shared" si="28"/>
        <v>35779.500569199998</v>
      </c>
    </row>
    <row r="1835" spans="1:31">
      <c r="A1835" s="154" t="s">
        <v>76</v>
      </c>
      <c r="B1835" s="154" t="str">
        <f>VLOOKUP(A1835,'CENTRO DE COSTOS'!A:D,4,FALSE)</f>
        <v>DIEGO FERNANDO HENAO CARDONA</v>
      </c>
      <c r="C1835" s="154" t="str">
        <f>VLOOKUP(A1835,'CENTRO DE COSTOS'!A:D,2,FALSE)</f>
        <v>0004-0003</v>
      </c>
      <c r="D1835" s="154">
        <v>19075</v>
      </c>
      <c r="E1835" s="154">
        <v>2620604</v>
      </c>
      <c r="F1835" s="154">
        <v>63761</v>
      </c>
      <c r="G1835" s="154" t="s">
        <v>8049</v>
      </c>
      <c r="H1835" s="154" t="s">
        <v>258</v>
      </c>
      <c r="I1835" s="154" t="s">
        <v>4707</v>
      </c>
      <c r="J1835" s="154" t="s">
        <v>15287</v>
      </c>
      <c r="K1835" s="154" t="s">
        <v>159</v>
      </c>
      <c r="L1835" s="154" t="s">
        <v>15288</v>
      </c>
      <c r="M1835" s="155">
        <v>45889.632638888892</v>
      </c>
      <c r="N1835" s="155">
        <v>45896.538194444445</v>
      </c>
      <c r="O1835" s="8"/>
      <c r="P1835" s="154" t="s">
        <v>10063</v>
      </c>
      <c r="Q1835" s="154" t="s">
        <v>10063</v>
      </c>
      <c r="R1835" s="154" t="s">
        <v>2973</v>
      </c>
      <c r="S1835" s="154" t="s">
        <v>2973</v>
      </c>
      <c r="T1835" s="154" t="s">
        <v>8052</v>
      </c>
      <c r="U1835" s="154" t="s">
        <v>9429</v>
      </c>
      <c r="V1835" s="154" t="s">
        <v>15289</v>
      </c>
      <c r="W1835" s="154" t="s">
        <v>10144</v>
      </c>
      <c r="X1835" s="8"/>
      <c r="Y1835" s="154" t="s">
        <v>32</v>
      </c>
      <c r="Z1835" s="154" t="str">
        <f>VLOOKUP(D1835,TIPOLOGIA!A:F,5,0)</f>
        <v>TERRESTRE</v>
      </c>
      <c r="AA1835" s="154"/>
      <c r="AB1835" s="46">
        <v>0</v>
      </c>
      <c r="AC1835" s="87">
        <f>IF(W1835="SOPORTE_TELEFÓNICO",'BASE LIQUIDACION REDEBAN 2025'!$B$19,IF(AND(W1835="VISITA_TÉCNICA",Y1835="TIPO II"),'BASE LIQUIDACION REDEBAN 2025'!$B$18,'BASE LIQUIDACION REDEBAN 2025'!$B$17))</f>
        <v>35779.500569199998</v>
      </c>
      <c r="AD1835" s="87">
        <v>0</v>
      </c>
      <c r="AE1835" s="87">
        <f t="shared" si="28"/>
        <v>35779.500569199998</v>
      </c>
    </row>
    <row r="1836" spans="1:31">
      <c r="A1836" s="154" t="s">
        <v>76</v>
      </c>
      <c r="B1836" s="154" t="str">
        <f>VLOOKUP(A1836,'CENTRO DE COSTOS'!A:D,4,FALSE)</f>
        <v>DIEGO FERNANDO HENAO CARDONA</v>
      </c>
      <c r="C1836" s="154" t="str">
        <f>VLOOKUP(A1836,'CENTRO DE COSTOS'!A:D,2,FALSE)</f>
        <v>0004-0003</v>
      </c>
      <c r="D1836" s="154">
        <v>19809</v>
      </c>
      <c r="E1836" s="154">
        <v>2600182</v>
      </c>
      <c r="F1836" s="154">
        <v>79657</v>
      </c>
      <c r="G1836" s="154" t="s">
        <v>8049</v>
      </c>
      <c r="H1836" s="154" t="s">
        <v>258</v>
      </c>
      <c r="I1836" s="154" t="s">
        <v>15290</v>
      </c>
      <c r="J1836" s="154" t="s">
        <v>15291</v>
      </c>
      <c r="K1836" s="154" t="s">
        <v>159</v>
      </c>
      <c r="L1836" s="154" t="s">
        <v>15292</v>
      </c>
      <c r="M1836" s="155">
        <v>45883.695138888892</v>
      </c>
      <c r="N1836" s="155">
        <v>45896.538888888892</v>
      </c>
      <c r="O1836" s="8"/>
      <c r="P1836" s="154" t="s">
        <v>10063</v>
      </c>
      <c r="Q1836" s="154" t="s">
        <v>10063</v>
      </c>
      <c r="R1836" s="154" t="s">
        <v>2973</v>
      </c>
      <c r="S1836" s="154" t="s">
        <v>2973</v>
      </c>
      <c r="T1836" s="154" t="s">
        <v>8052</v>
      </c>
      <c r="U1836" s="154" t="s">
        <v>9429</v>
      </c>
      <c r="V1836" s="154" t="s">
        <v>15293</v>
      </c>
      <c r="W1836" s="154" t="s">
        <v>10144</v>
      </c>
      <c r="X1836" s="8"/>
      <c r="Y1836" s="154" t="s">
        <v>180</v>
      </c>
      <c r="Z1836" s="154" t="str">
        <f>VLOOKUP(D1836,TIPOLOGIA!A:F,5,0)</f>
        <v>AEREO</v>
      </c>
      <c r="AA1836" s="154"/>
      <c r="AB1836" s="46">
        <v>0</v>
      </c>
      <c r="AC1836" s="87">
        <f>IF(W1836="SOPORTE_TELEFÓNICO",'BASE LIQUIDACION REDEBAN 2025'!$B$19,IF(AND(W1836="VISITA_TÉCNICA",Y1836="TIPO II"),'BASE LIQUIDACION REDEBAN 2025'!$B$18,'BASE LIQUIDACION REDEBAN 2025'!$B$17))</f>
        <v>35779.500569199998</v>
      </c>
      <c r="AD1836" s="87">
        <v>0</v>
      </c>
      <c r="AE1836" s="87">
        <f t="shared" si="28"/>
        <v>35779.500569199998</v>
      </c>
    </row>
    <row r="1837" spans="1:31">
      <c r="A1837" s="154" t="s">
        <v>60</v>
      </c>
      <c r="B1837" s="154" t="str">
        <f>VLOOKUP(A1837,'CENTRO DE COSTOS'!A:D,4,FALSE)</f>
        <v>JUAN SEBASTIÁN RÍOS CASTRILLÓN</v>
      </c>
      <c r="C1837" s="154" t="str">
        <f>VLOOKUP(A1837,'CENTRO DE COSTOS'!A:D,2,FALSE)</f>
        <v>0004-0005</v>
      </c>
      <c r="D1837" s="154">
        <v>27615</v>
      </c>
      <c r="E1837" s="154">
        <v>2613243</v>
      </c>
      <c r="F1837" s="154">
        <v>73824</v>
      </c>
      <c r="G1837" s="154" t="s">
        <v>8049</v>
      </c>
      <c r="H1837" s="154" t="s">
        <v>1388</v>
      </c>
      <c r="I1837" s="154" t="s">
        <v>1590</v>
      </c>
      <c r="J1837" s="154" t="s">
        <v>15294</v>
      </c>
      <c r="K1837" s="154" t="s">
        <v>159</v>
      </c>
      <c r="L1837" s="154" t="s">
        <v>15295</v>
      </c>
      <c r="M1837" s="155">
        <v>45888.594444444447</v>
      </c>
      <c r="N1837" s="155">
        <v>45896.539583333331</v>
      </c>
      <c r="O1837" s="8"/>
      <c r="P1837" s="154" t="s">
        <v>10063</v>
      </c>
      <c r="Q1837" s="154" t="s">
        <v>10063</v>
      </c>
      <c r="R1837" s="154" t="s">
        <v>2973</v>
      </c>
      <c r="S1837" s="154" t="s">
        <v>2973</v>
      </c>
      <c r="T1837" s="154" t="s">
        <v>8052</v>
      </c>
      <c r="U1837" s="154" t="s">
        <v>9429</v>
      </c>
      <c r="V1837" s="154" t="s">
        <v>15296</v>
      </c>
      <c r="W1837" s="154" t="s">
        <v>10144</v>
      </c>
      <c r="X1837" s="8"/>
      <c r="Y1837" s="154" t="s">
        <v>180</v>
      </c>
      <c r="Z1837" s="154" t="str">
        <f>VLOOKUP(D1837,TIPOLOGIA!A:F,5,0)</f>
        <v>TERRESTRE/FLUVIAL</v>
      </c>
      <c r="AA1837" s="154"/>
      <c r="AB1837" s="46">
        <v>0</v>
      </c>
      <c r="AC1837" s="87">
        <f>IF(W1837="SOPORTE_TELEFÓNICO",'BASE LIQUIDACION REDEBAN 2025'!$B$19,IF(AND(W1837="VISITA_TÉCNICA",Y1837="TIPO II"),'BASE LIQUIDACION REDEBAN 2025'!$B$18,'BASE LIQUIDACION REDEBAN 2025'!$B$17))</f>
        <v>35779.500569199998</v>
      </c>
      <c r="AD1837" s="87">
        <v>0</v>
      </c>
      <c r="AE1837" s="87">
        <f t="shared" si="28"/>
        <v>35779.500569199998</v>
      </c>
    </row>
    <row r="1838" spans="1:31">
      <c r="A1838" s="154" t="s">
        <v>68</v>
      </c>
      <c r="B1838" s="154" t="str">
        <f>VLOOKUP(A1838,'CENTRO DE COSTOS'!A:D,4,FALSE)</f>
        <v>WILLIAM ASDRUBAL ROZO ROZO</v>
      </c>
      <c r="C1838" s="154" t="str">
        <f>VLOOKUP(A1838,'CENTRO DE COSTOS'!A:D,2,FALSE)</f>
        <v>0004-0004</v>
      </c>
      <c r="D1838" s="154">
        <v>11001</v>
      </c>
      <c r="E1838" s="154">
        <v>2642222</v>
      </c>
      <c r="F1838" s="154">
        <v>62358</v>
      </c>
      <c r="G1838" s="154" t="s">
        <v>8049</v>
      </c>
      <c r="H1838" s="154" t="s">
        <v>470</v>
      </c>
      <c r="I1838" s="154" t="s">
        <v>68</v>
      </c>
      <c r="J1838" s="154" t="s">
        <v>15297</v>
      </c>
      <c r="K1838" s="154" t="s">
        <v>159</v>
      </c>
      <c r="L1838" s="154" t="s">
        <v>15298</v>
      </c>
      <c r="M1838" s="155">
        <v>45894.730555555558</v>
      </c>
      <c r="N1838" s="155">
        <v>45896.539583333331</v>
      </c>
      <c r="O1838" s="8"/>
      <c r="P1838" s="154" t="s">
        <v>10063</v>
      </c>
      <c r="Q1838" s="154" t="s">
        <v>10063</v>
      </c>
      <c r="R1838" s="154" t="s">
        <v>2973</v>
      </c>
      <c r="S1838" s="154" t="s">
        <v>2973</v>
      </c>
      <c r="T1838" s="154" t="s">
        <v>8052</v>
      </c>
      <c r="U1838" s="154" t="s">
        <v>9429</v>
      </c>
      <c r="V1838" s="154" t="s">
        <v>15299</v>
      </c>
      <c r="W1838" s="154" t="s">
        <v>2967</v>
      </c>
      <c r="X1838" s="8"/>
      <c r="Y1838" s="154" t="s">
        <v>25</v>
      </c>
      <c r="Z1838" s="154" t="str">
        <f>VLOOKUP(D1838,TIPOLOGIA!A:F,5,0)</f>
        <v>TERRESTRE</v>
      </c>
      <c r="AA1838" s="154" t="s">
        <v>882</v>
      </c>
      <c r="AB1838" s="46">
        <v>1</v>
      </c>
      <c r="AC1838" s="87">
        <f>IF(W1838="SOPORTE_TELEFÓNICO",'BASE LIQUIDACION REDEBAN 2025'!$B$19,IF(AND(W1838="VISITA_TÉCNICA",Y1838="TIPO II"),'BASE LIQUIDACION REDEBAN 2025'!$B$18,'BASE LIQUIDACION REDEBAN 2025'!$B$17))</f>
        <v>35779.500569199998</v>
      </c>
      <c r="AD1838" s="87">
        <v>0</v>
      </c>
      <c r="AE1838" s="87">
        <f t="shared" si="28"/>
        <v>35779.500569199998</v>
      </c>
    </row>
    <row r="1839" spans="1:31">
      <c r="A1839" s="154" t="s">
        <v>81</v>
      </c>
      <c r="B1839" s="154" t="str">
        <f>VLOOKUP(A1839,'CENTRO DE COSTOS'!A:D,4,FALSE)</f>
        <v>MIGUEL JULIÁN HERNÁNDEZ GUARÍN</v>
      </c>
      <c r="C1839" s="154" t="str">
        <f>VLOOKUP(A1839,'CENTRO DE COSTOS'!A:D,2,FALSE)</f>
        <v>0004-0008</v>
      </c>
      <c r="D1839" s="154">
        <v>54810</v>
      </c>
      <c r="E1839" s="154">
        <v>2622021</v>
      </c>
      <c r="F1839" s="154">
        <v>56139</v>
      </c>
      <c r="G1839" s="154" t="s">
        <v>8049</v>
      </c>
      <c r="H1839" s="154" t="s">
        <v>317</v>
      </c>
      <c r="I1839" s="154" t="s">
        <v>3457</v>
      </c>
      <c r="J1839" s="154" t="s">
        <v>15300</v>
      </c>
      <c r="K1839" s="154" t="s">
        <v>159</v>
      </c>
      <c r="L1839" s="154" t="s">
        <v>15301</v>
      </c>
      <c r="M1839" s="155">
        <v>45889.727083333331</v>
      </c>
      <c r="N1839" s="155">
        <v>45896.540277777778</v>
      </c>
      <c r="O1839" s="8"/>
      <c r="P1839" s="154" t="s">
        <v>10063</v>
      </c>
      <c r="Q1839" s="154" t="s">
        <v>10063</v>
      </c>
      <c r="R1839" s="154" t="s">
        <v>2973</v>
      </c>
      <c r="S1839" s="154" t="s">
        <v>2973</v>
      </c>
      <c r="T1839" s="154" t="s">
        <v>8052</v>
      </c>
      <c r="U1839" s="154" t="s">
        <v>9429</v>
      </c>
      <c r="V1839" s="154" t="s">
        <v>15302</v>
      </c>
      <c r="W1839" s="154" t="s">
        <v>10144</v>
      </c>
      <c r="X1839" s="8"/>
      <c r="Y1839" s="154" t="s">
        <v>180</v>
      </c>
      <c r="Z1839" s="154" t="str">
        <f>VLOOKUP(D1839,TIPOLOGIA!A:F,5,0)</f>
        <v>TERRESTRE</v>
      </c>
      <c r="AA1839" s="154"/>
      <c r="AB1839" s="46">
        <v>0</v>
      </c>
      <c r="AC1839" s="87">
        <f>IF(W1839="SOPORTE_TELEFÓNICO",'BASE LIQUIDACION REDEBAN 2025'!$B$19,IF(AND(W1839="VISITA_TÉCNICA",Y1839="TIPO II"),'BASE LIQUIDACION REDEBAN 2025'!$B$18,'BASE LIQUIDACION REDEBAN 2025'!$B$17))</f>
        <v>35779.500569199998</v>
      </c>
      <c r="AD1839" s="87">
        <v>0</v>
      </c>
      <c r="AE1839" s="87">
        <f t="shared" si="28"/>
        <v>35779.500569199998</v>
      </c>
    </row>
    <row r="1840" spans="1:31">
      <c r="A1840" s="154" t="s">
        <v>81</v>
      </c>
      <c r="B1840" s="154" t="str">
        <f>VLOOKUP(A1840,'CENTRO DE COSTOS'!A:D,4,FALSE)</f>
        <v>MIGUEL JULIÁN HERNÁNDEZ GUARÍN</v>
      </c>
      <c r="C1840" s="154" t="str">
        <f>VLOOKUP(A1840,'CENTRO DE COSTOS'!A:D,2,FALSE)</f>
        <v>0004-0008</v>
      </c>
      <c r="D1840" s="154">
        <v>54810</v>
      </c>
      <c r="E1840" s="154">
        <v>2622027</v>
      </c>
      <c r="F1840" s="154">
        <v>64906</v>
      </c>
      <c r="G1840" s="154" t="s">
        <v>8049</v>
      </c>
      <c r="H1840" s="154" t="s">
        <v>317</v>
      </c>
      <c r="I1840" s="154" t="s">
        <v>3457</v>
      </c>
      <c r="J1840" s="154" t="s">
        <v>15303</v>
      </c>
      <c r="K1840" s="154" t="s">
        <v>159</v>
      </c>
      <c r="L1840" s="154" t="s">
        <v>15304</v>
      </c>
      <c r="M1840" s="155">
        <v>45889.729166666664</v>
      </c>
      <c r="N1840" s="155">
        <v>45896.540972222225</v>
      </c>
      <c r="O1840" s="8"/>
      <c r="P1840" s="154" t="s">
        <v>10063</v>
      </c>
      <c r="Q1840" s="154" t="s">
        <v>10063</v>
      </c>
      <c r="R1840" s="154" t="s">
        <v>2973</v>
      </c>
      <c r="S1840" s="154" t="s">
        <v>2973</v>
      </c>
      <c r="T1840" s="154" t="s">
        <v>8052</v>
      </c>
      <c r="U1840" s="154" t="s">
        <v>9429</v>
      </c>
      <c r="V1840" s="154" t="s">
        <v>15305</v>
      </c>
      <c r="W1840" s="154" t="s">
        <v>10144</v>
      </c>
      <c r="X1840" s="8"/>
      <c r="Y1840" s="154" t="s">
        <v>180</v>
      </c>
      <c r="Z1840" s="154" t="str">
        <f>VLOOKUP(D1840,TIPOLOGIA!A:F,5,0)</f>
        <v>TERRESTRE</v>
      </c>
      <c r="AA1840" s="154"/>
      <c r="AB1840" s="46">
        <v>0</v>
      </c>
      <c r="AC1840" s="87">
        <f>IF(W1840="SOPORTE_TELEFÓNICO",'BASE LIQUIDACION REDEBAN 2025'!$B$19,IF(AND(W1840="VISITA_TÉCNICA",Y1840="TIPO II"),'BASE LIQUIDACION REDEBAN 2025'!$B$18,'BASE LIQUIDACION REDEBAN 2025'!$B$17))</f>
        <v>35779.500569199998</v>
      </c>
      <c r="AD1840" s="87">
        <v>0</v>
      </c>
      <c r="AE1840" s="87">
        <f t="shared" si="28"/>
        <v>35779.500569199998</v>
      </c>
    </row>
    <row r="1841" spans="1:31">
      <c r="A1841" s="154" t="s">
        <v>92</v>
      </c>
      <c r="B1841" s="154" t="str">
        <f>VLOOKUP(A1841,'CENTRO DE COSTOS'!A:D,4,FALSE)</f>
        <v>KEVIN ALEXIS CORZO BUSTOS</v>
      </c>
      <c r="C1841" s="154" t="str">
        <f>VLOOKUP(A1841,'CENTRO DE COSTOS'!A:D,2,FALSE)</f>
        <v>0004-0007</v>
      </c>
      <c r="D1841" s="154">
        <v>41359</v>
      </c>
      <c r="E1841" s="154">
        <v>2622312</v>
      </c>
      <c r="F1841" s="154">
        <v>78957</v>
      </c>
      <c r="G1841" s="154" t="s">
        <v>8049</v>
      </c>
      <c r="H1841" s="154" t="s">
        <v>249</v>
      </c>
      <c r="I1841" s="154" t="s">
        <v>15306</v>
      </c>
      <c r="J1841" s="154" t="s">
        <v>15307</v>
      </c>
      <c r="K1841" s="154" t="s">
        <v>159</v>
      </c>
      <c r="L1841" s="154" t="s">
        <v>15308</v>
      </c>
      <c r="M1841" s="155">
        <v>45890.333333333336</v>
      </c>
      <c r="N1841" s="155">
        <v>45896.541666666664</v>
      </c>
      <c r="O1841" s="8"/>
      <c r="P1841" s="154" t="s">
        <v>10063</v>
      </c>
      <c r="Q1841" s="154" t="s">
        <v>10063</v>
      </c>
      <c r="R1841" s="154" t="s">
        <v>2973</v>
      </c>
      <c r="S1841" s="154" t="s">
        <v>2973</v>
      </c>
      <c r="T1841" s="154" t="s">
        <v>8052</v>
      </c>
      <c r="U1841" s="154" t="s">
        <v>9429</v>
      </c>
      <c r="V1841" s="154" t="s">
        <v>15309</v>
      </c>
      <c r="W1841" s="154" t="s">
        <v>10144</v>
      </c>
      <c r="X1841" s="8"/>
      <c r="Y1841" s="154" t="s">
        <v>32</v>
      </c>
      <c r="Z1841" s="154" t="str">
        <f>VLOOKUP(D1841,TIPOLOGIA!A:F,5,0)</f>
        <v>TERRESTRE</v>
      </c>
      <c r="AA1841" s="154"/>
      <c r="AB1841" s="46">
        <v>0</v>
      </c>
      <c r="AC1841" s="87">
        <f>IF(W1841="SOPORTE_TELEFÓNICO",'BASE LIQUIDACION REDEBAN 2025'!$B$19,IF(AND(W1841="VISITA_TÉCNICA",Y1841="TIPO II"),'BASE LIQUIDACION REDEBAN 2025'!$B$18,'BASE LIQUIDACION REDEBAN 2025'!$B$17))</f>
        <v>35779.500569199998</v>
      </c>
      <c r="AD1841" s="87">
        <v>0</v>
      </c>
      <c r="AE1841" s="87">
        <f t="shared" si="28"/>
        <v>35779.500569199998</v>
      </c>
    </row>
    <row r="1842" spans="1:31">
      <c r="A1842" s="154" t="s">
        <v>76</v>
      </c>
      <c r="B1842" s="154" t="str">
        <f>VLOOKUP(A1842,'CENTRO DE COSTOS'!A:D,4,FALSE)</f>
        <v>DIEGO FERNANDO HENAO CARDONA</v>
      </c>
      <c r="C1842" s="154" t="str">
        <f>VLOOKUP(A1842,'CENTRO DE COSTOS'!A:D,2,FALSE)</f>
        <v>0004-0003</v>
      </c>
      <c r="D1842" s="154">
        <v>76109</v>
      </c>
      <c r="E1842" s="154">
        <v>2623094</v>
      </c>
      <c r="F1842" s="154">
        <v>62722</v>
      </c>
      <c r="G1842" s="154" t="s">
        <v>8049</v>
      </c>
      <c r="H1842" s="154" t="s">
        <v>227</v>
      </c>
      <c r="I1842" s="154" t="s">
        <v>5214</v>
      </c>
      <c r="J1842" s="154" t="s">
        <v>15310</v>
      </c>
      <c r="K1842" s="154" t="s">
        <v>159</v>
      </c>
      <c r="L1842" s="154" t="s">
        <v>15311</v>
      </c>
      <c r="M1842" s="155">
        <v>45890.36041666667</v>
      </c>
      <c r="N1842" s="155">
        <v>45896.542361111111</v>
      </c>
      <c r="O1842" s="8"/>
      <c r="P1842" s="154" t="s">
        <v>10063</v>
      </c>
      <c r="Q1842" s="154" t="s">
        <v>10063</v>
      </c>
      <c r="R1842" s="154" t="s">
        <v>200</v>
      </c>
      <c r="S1842" s="154" t="s">
        <v>739</v>
      </c>
      <c r="T1842" s="154" t="s">
        <v>8052</v>
      </c>
      <c r="U1842" s="154" t="s">
        <v>9429</v>
      </c>
      <c r="V1842" s="154" t="s">
        <v>15312</v>
      </c>
      <c r="W1842" s="154" t="s">
        <v>10144</v>
      </c>
      <c r="X1842" s="8"/>
      <c r="Y1842" s="154" t="s">
        <v>30</v>
      </c>
      <c r="Z1842" s="154" t="str">
        <f>VLOOKUP(D1842,TIPOLOGIA!A:F,5,0)</f>
        <v>TERRESTRE</v>
      </c>
      <c r="AA1842" s="154"/>
      <c r="AB1842" s="46">
        <v>0</v>
      </c>
      <c r="AC1842" s="87">
        <f>IF(W1842="SOPORTE_TELEFÓNICO",'BASE LIQUIDACION REDEBAN 2025'!$B$19,IF(AND(W1842="VISITA_TÉCNICA",Y1842="TIPO II"),'BASE LIQUIDACION REDEBAN 2025'!$B$18,'BASE LIQUIDACION REDEBAN 2025'!$B$17))</f>
        <v>35779.500569199998</v>
      </c>
      <c r="AD1842" s="87">
        <v>0</v>
      </c>
      <c r="AE1842" s="87">
        <f t="shared" si="28"/>
        <v>35779.500569199998</v>
      </c>
    </row>
    <row r="1843" spans="1:31">
      <c r="A1843" s="154" t="s">
        <v>68</v>
      </c>
      <c r="B1843" s="154" t="str">
        <f>VLOOKUP(A1843,'CENTRO DE COSTOS'!A:D,4,FALSE)</f>
        <v>WILLIAM ASDRUBAL ROZO ROZO</v>
      </c>
      <c r="C1843" s="154" t="str">
        <f>VLOOKUP(A1843,'CENTRO DE COSTOS'!A:D,2,FALSE)</f>
        <v>0004-0004</v>
      </c>
      <c r="D1843" s="154">
        <v>25645</v>
      </c>
      <c r="E1843" s="154">
        <v>2647703</v>
      </c>
      <c r="F1843" s="154">
        <v>57586</v>
      </c>
      <c r="G1843" s="154" t="s">
        <v>8049</v>
      </c>
      <c r="H1843" s="154" t="s">
        <v>470</v>
      </c>
      <c r="I1843" s="154" t="s">
        <v>4647</v>
      </c>
      <c r="J1843" s="154" t="s">
        <v>15313</v>
      </c>
      <c r="K1843" s="154" t="s">
        <v>159</v>
      </c>
      <c r="L1843" s="154" t="s">
        <v>15314</v>
      </c>
      <c r="M1843" s="155">
        <v>45895.631249999999</v>
      </c>
      <c r="N1843" s="155">
        <v>45896.543055555558</v>
      </c>
      <c r="O1843" s="8"/>
      <c r="P1843" s="154" t="s">
        <v>10063</v>
      </c>
      <c r="Q1843" s="154" t="s">
        <v>10063</v>
      </c>
      <c r="R1843" s="154" t="s">
        <v>200</v>
      </c>
      <c r="S1843" s="154" t="s">
        <v>739</v>
      </c>
      <c r="T1843" s="154" t="s">
        <v>8052</v>
      </c>
      <c r="U1843" s="154" t="s">
        <v>9429</v>
      </c>
      <c r="V1843" s="154" t="s">
        <v>15315</v>
      </c>
      <c r="W1843" s="154" t="s">
        <v>2967</v>
      </c>
      <c r="X1843" s="8"/>
      <c r="Y1843" s="154" t="s">
        <v>28</v>
      </c>
      <c r="Z1843" s="154" t="str">
        <f>VLOOKUP(D1843,TIPOLOGIA!A:F,5,0)</f>
        <v>TERRESTRE</v>
      </c>
      <c r="AA1843" s="154" t="s">
        <v>877</v>
      </c>
      <c r="AB1843" s="46">
        <v>1</v>
      </c>
      <c r="AC1843" s="87">
        <f>IF(W1843="SOPORTE_TELEFÓNICO",'BASE LIQUIDACION REDEBAN 2025'!$B$19,IF(AND(W1843="VISITA_TÉCNICA",Y1843="TIPO II"),'BASE LIQUIDACION REDEBAN 2025'!$B$18,'BASE LIQUIDACION REDEBAN 2025'!$B$17))</f>
        <v>67654.12000000001</v>
      </c>
      <c r="AD1843" s="87">
        <v>0</v>
      </c>
      <c r="AE1843" s="87">
        <f t="shared" si="28"/>
        <v>67654.12000000001</v>
      </c>
    </row>
    <row r="1844" spans="1:31">
      <c r="A1844" s="154" t="s">
        <v>76</v>
      </c>
      <c r="B1844" s="154" t="str">
        <f>VLOOKUP(A1844,'CENTRO DE COSTOS'!A:D,4,FALSE)</f>
        <v>DIEGO FERNANDO HENAO CARDONA</v>
      </c>
      <c r="C1844" s="154" t="str">
        <f>VLOOKUP(A1844,'CENTRO DE COSTOS'!A:D,2,FALSE)</f>
        <v>0004-0003</v>
      </c>
      <c r="D1844" s="154">
        <v>76130</v>
      </c>
      <c r="E1844" s="154">
        <v>2648297</v>
      </c>
      <c r="F1844" s="154">
        <v>79053</v>
      </c>
      <c r="G1844" s="154" t="s">
        <v>8049</v>
      </c>
      <c r="H1844" s="154" t="s">
        <v>227</v>
      </c>
      <c r="I1844" s="154" t="s">
        <v>1297</v>
      </c>
      <c r="J1844" s="154" t="s">
        <v>15316</v>
      </c>
      <c r="K1844" s="154" t="s">
        <v>159</v>
      </c>
      <c r="L1844" s="154" t="s">
        <v>15317</v>
      </c>
      <c r="M1844" s="155">
        <v>45895.686805555553</v>
      </c>
      <c r="N1844" s="155">
        <v>45896.544444444444</v>
      </c>
      <c r="O1844" s="8"/>
      <c r="P1844" s="154" t="s">
        <v>10063</v>
      </c>
      <c r="Q1844" s="154" t="s">
        <v>10063</v>
      </c>
      <c r="R1844" s="154" t="s">
        <v>2973</v>
      </c>
      <c r="S1844" s="154" t="s">
        <v>2973</v>
      </c>
      <c r="T1844" s="154" t="s">
        <v>8052</v>
      </c>
      <c r="U1844" s="154" t="s">
        <v>9429</v>
      </c>
      <c r="V1844" s="154" t="s">
        <v>15318</v>
      </c>
      <c r="W1844" s="154" t="s">
        <v>2967</v>
      </c>
      <c r="X1844" s="8"/>
      <c r="Y1844" s="154" t="s">
        <v>28</v>
      </c>
      <c r="Z1844" s="154" t="str">
        <f>VLOOKUP(D1844,TIPOLOGIA!A:F,5,0)</f>
        <v>TERRESTRE</v>
      </c>
      <c r="AA1844" s="154" t="s">
        <v>1442</v>
      </c>
      <c r="AB1844" s="46">
        <v>1</v>
      </c>
      <c r="AC1844" s="87">
        <f>IF(W1844="SOPORTE_TELEFÓNICO",'BASE LIQUIDACION REDEBAN 2025'!$B$19,IF(AND(W1844="VISITA_TÉCNICA",Y1844="TIPO II"),'BASE LIQUIDACION REDEBAN 2025'!$B$18,'BASE LIQUIDACION REDEBAN 2025'!$B$17))</f>
        <v>67654.12000000001</v>
      </c>
      <c r="AD1844" s="87">
        <v>0</v>
      </c>
      <c r="AE1844" s="87">
        <f t="shared" si="28"/>
        <v>67654.12000000001</v>
      </c>
    </row>
    <row r="1845" spans="1:31">
      <c r="A1845" s="154" t="s">
        <v>101</v>
      </c>
      <c r="B1845" s="154" t="str">
        <f>VLOOKUP(A1845,'CENTRO DE COSTOS'!A:D,4,FALSE)</f>
        <v>KEVIN ALEXIS CORZO BUSTOS</v>
      </c>
      <c r="C1845" s="154" t="str">
        <f>VLOOKUP(A1845,'CENTRO DE COSTOS'!A:D,2,FALSE)</f>
        <v>0004-0007</v>
      </c>
      <c r="D1845" s="154">
        <v>85001</v>
      </c>
      <c r="E1845" s="154">
        <v>2647362</v>
      </c>
      <c r="F1845" s="154">
        <v>77986</v>
      </c>
      <c r="G1845" s="154" t="s">
        <v>8049</v>
      </c>
      <c r="H1845" s="154" t="s">
        <v>189</v>
      </c>
      <c r="I1845" s="154" t="s">
        <v>101</v>
      </c>
      <c r="J1845" s="154" t="s">
        <v>15319</v>
      </c>
      <c r="K1845" s="154" t="s">
        <v>159</v>
      </c>
      <c r="L1845" s="154" t="s">
        <v>15320</v>
      </c>
      <c r="M1845" s="155">
        <v>45895.616666666669</v>
      </c>
      <c r="N1845" s="155">
        <v>45896.54791666667</v>
      </c>
      <c r="O1845" s="8"/>
      <c r="P1845" s="154" t="s">
        <v>10063</v>
      </c>
      <c r="Q1845" s="154" t="s">
        <v>10063</v>
      </c>
      <c r="R1845" s="154" t="s">
        <v>2973</v>
      </c>
      <c r="S1845" s="154" t="s">
        <v>2973</v>
      </c>
      <c r="T1845" s="154" t="s">
        <v>8052</v>
      </c>
      <c r="U1845" s="154" t="s">
        <v>9429</v>
      </c>
      <c r="V1845" s="154" t="s">
        <v>15321</v>
      </c>
      <c r="W1845" s="154" t="s">
        <v>2967</v>
      </c>
      <c r="X1845" s="8"/>
      <c r="Y1845" s="154" t="s">
        <v>25</v>
      </c>
      <c r="Z1845" s="154" t="str">
        <f>VLOOKUP(D1845,TIPOLOGIA!A:F,5,0)</f>
        <v>TERRESTRE</v>
      </c>
      <c r="AA1845" s="154" t="s">
        <v>194</v>
      </c>
      <c r="AB1845" s="46">
        <v>1</v>
      </c>
      <c r="AC1845" s="87">
        <f>IF(W1845="SOPORTE_TELEFÓNICO",'BASE LIQUIDACION REDEBAN 2025'!$B$19,IF(AND(W1845="VISITA_TÉCNICA",Y1845="TIPO II"),'BASE LIQUIDACION REDEBAN 2025'!$B$18,'BASE LIQUIDACION REDEBAN 2025'!$B$17))</f>
        <v>35779.500569199998</v>
      </c>
      <c r="AD1845" s="87">
        <v>0</v>
      </c>
      <c r="AE1845" s="87">
        <f t="shared" si="28"/>
        <v>35779.500569199998</v>
      </c>
    </row>
    <row r="1846" spans="1:31">
      <c r="A1846" s="154" t="s">
        <v>76</v>
      </c>
      <c r="B1846" s="154" t="str">
        <f>VLOOKUP(A1846,'CENTRO DE COSTOS'!A:D,4,FALSE)</f>
        <v>DIEGO FERNANDO HENAO CARDONA</v>
      </c>
      <c r="C1846" s="154" t="str">
        <f>VLOOKUP(A1846,'CENTRO DE COSTOS'!A:D,2,FALSE)</f>
        <v>0004-0003</v>
      </c>
      <c r="D1846" s="154">
        <v>76520</v>
      </c>
      <c r="E1846" s="154">
        <v>2643508</v>
      </c>
      <c r="F1846" s="154">
        <v>79566</v>
      </c>
      <c r="G1846" s="154" t="s">
        <v>8049</v>
      </c>
      <c r="H1846" s="154" t="s">
        <v>227</v>
      </c>
      <c r="I1846" s="154" t="s">
        <v>1403</v>
      </c>
      <c r="J1846" s="154" t="s">
        <v>11466</v>
      </c>
      <c r="K1846" s="154" t="s">
        <v>159</v>
      </c>
      <c r="L1846" s="154" t="s">
        <v>15322</v>
      </c>
      <c r="M1846" s="155">
        <v>45895.34375</v>
      </c>
      <c r="N1846" s="155">
        <v>45896.55</v>
      </c>
      <c r="O1846" s="8"/>
      <c r="P1846" s="154" t="s">
        <v>10063</v>
      </c>
      <c r="Q1846" s="154" t="s">
        <v>10063</v>
      </c>
      <c r="R1846" s="154" t="s">
        <v>2973</v>
      </c>
      <c r="S1846" s="154" t="s">
        <v>2973</v>
      </c>
      <c r="T1846" s="154" t="s">
        <v>8052</v>
      </c>
      <c r="U1846" s="154" t="s">
        <v>9429</v>
      </c>
      <c r="V1846" s="154" t="s">
        <v>15323</v>
      </c>
      <c r="W1846" s="154" t="s">
        <v>2967</v>
      </c>
      <c r="X1846" s="8"/>
      <c r="Y1846" s="154" t="s">
        <v>25</v>
      </c>
      <c r="Z1846" s="154" t="str">
        <f>VLOOKUP(D1846,TIPOLOGIA!A:F,5,0)</f>
        <v>TERRESTRE</v>
      </c>
      <c r="AA1846" s="154" t="s">
        <v>1408</v>
      </c>
      <c r="AB1846" s="46">
        <v>1</v>
      </c>
      <c r="AC1846" s="87">
        <f>IF(W1846="SOPORTE_TELEFÓNICO",'BASE LIQUIDACION REDEBAN 2025'!$B$19,IF(AND(W1846="VISITA_TÉCNICA",Y1846="TIPO II"),'BASE LIQUIDACION REDEBAN 2025'!$B$18,'BASE LIQUIDACION REDEBAN 2025'!$B$17))</f>
        <v>35779.500569199998</v>
      </c>
      <c r="AD1846" s="87">
        <v>0</v>
      </c>
      <c r="AE1846" s="87">
        <f t="shared" si="28"/>
        <v>35779.500569199998</v>
      </c>
    </row>
    <row r="1847" spans="1:31">
      <c r="A1847" s="154" t="s">
        <v>80</v>
      </c>
      <c r="B1847" s="154" t="str">
        <f>VLOOKUP(A1847,'CENTRO DE COSTOS'!A:D,4,FALSE)</f>
        <v>JOSE MAURICIO HERNANDEZ ROJAS</v>
      </c>
      <c r="C1847" s="154" t="str">
        <f>VLOOKUP(A1847,'CENTRO DE COSTOS'!A:D,2,FALSE)</f>
        <v>0004-0001</v>
      </c>
      <c r="D1847" s="154">
        <v>13001</v>
      </c>
      <c r="E1847" s="154">
        <v>2623865</v>
      </c>
      <c r="F1847" s="154">
        <v>71719</v>
      </c>
      <c r="G1847" s="154" t="s">
        <v>8049</v>
      </c>
      <c r="H1847" s="154" t="s">
        <v>303</v>
      </c>
      <c r="I1847" s="154" t="s">
        <v>80</v>
      </c>
      <c r="J1847" s="154" t="s">
        <v>15324</v>
      </c>
      <c r="K1847" s="154" t="s">
        <v>159</v>
      </c>
      <c r="L1847" s="154" t="s">
        <v>15325</v>
      </c>
      <c r="M1847" s="155">
        <v>45890.399305555555</v>
      </c>
      <c r="N1847" s="155">
        <v>45896.552777777775</v>
      </c>
      <c r="O1847" s="8"/>
      <c r="P1847" s="154" t="s">
        <v>10063</v>
      </c>
      <c r="Q1847" s="154" t="s">
        <v>10063</v>
      </c>
      <c r="R1847" s="154" t="s">
        <v>2973</v>
      </c>
      <c r="S1847" s="154" t="s">
        <v>2973</v>
      </c>
      <c r="T1847" s="154" t="s">
        <v>8052</v>
      </c>
      <c r="U1847" s="154" t="s">
        <v>9429</v>
      </c>
      <c r="V1847" s="154" t="s">
        <v>15245</v>
      </c>
      <c r="W1847" s="154" t="s">
        <v>2967</v>
      </c>
      <c r="X1847" s="8"/>
      <c r="Y1847" s="154" t="s">
        <v>25</v>
      </c>
      <c r="Z1847" s="154" t="str">
        <f>VLOOKUP(D1847,TIPOLOGIA!A:F,5,0)</f>
        <v>TERRESTRE</v>
      </c>
      <c r="AA1847" s="154" t="s">
        <v>452</v>
      </c>
      <c r="AB1847" s="46">
        <v>1</v>
      </c>
      <c r="AC1847" s="87">
        <f>IF(W1847="SOPORTE_TELEFÓNICO",'BASE LIQUIDACION REDEBAN 2025'!$B$19,IF(AND(W1847="VISITA_TÉCNICA",Y1847="TIPO II"),'BASE LIQUIDACION REDEBAN 2025'!$B$18,'BASE LIQUIDACION REDEBAN 2025'!$B$17))</f>
        <v>35779.500569199998</v>
      </c>
      <c r="AD1847" s="87">
        <v>0</v>
      </c>
      <c r="AE1847" s="87">
        <f t="shared" si="28"/>
        <v>35779.500569199998</v>
      </c>
    </row>
    <row r="1848" spans="1:31">
      <c r="A1848" s="154" t="s">
        <v>72</v>
      </c>
      <c r="B1848" s="154" t="str">
        <f>VLOOKUP(A1848,'CENTRO DE COSTOS'!A:D,4,FALSE)</f>
        <v>MIGUEL JULIÁN HERNÁNDEZ GUARÍN</v>
      </c>
      <c r="C1848" s="154" t="str">
        <f>VLOOKUP(A1848,'CENTRO DE COSTOS'!A:D,2,FALSE)</f>
        <v>0004-0008</v>
      </c>
      <c r="D1848" s="154">
        <v>68001</v>
      </c>
      <c r="E1848" s="154">
        <v>2646129</v>
      </c>
      <c r="F1848" s="154">
        <v>74094</v>
      </c>
      <c r="G1848" s="154" t="s">
        <v>8049</v>
      </c>
      <c r="H1848" s="154" t="s">
        <v>820</v>
      </c>
      <c r="I1848" s="154" t="s">
        <v>72</v>
      </c>
      <c r="J1848" s="154" t="s">
        <v>14087</v>
      </c>
      <c r="K1848" s="154" t="s">
        <v>159</v>
      </c>
      <c r="L1848" s="154" t="s">
        <v>15326</v>
      </c>
      <c r="M1848" s="155">
        <v>45895.487500000003</v>
      </c>
      <c r="N1848" s="155">
        <v>45896.554166666669</v>
      </c>
      <c r="O1848" s="8"/>
      <c r="P1848" s="154" t="s">
        <v>10063</v>
      </c>
      <c r="Q1848" s="154" t="s">
        <v>10063</v>
      </c>
      <c r="R1848" s="154" t="s">
        <v>2973</v>
      </c>
      <c r="S1848" s="154" t="s">
        <v>2973</v>
      </c>
      <c r="T1848" s="154" t="s">
        <v>8052</v>
      </c>
      <c r="U1848" s="154" t="s">
        <v>9429</v>
      </c>
      <c r="V1848" s="154" t="s">
        <v>15327</v>
      </c>
      <c r="W1848" s="154" t="s">
        <v>2967</v>
      </c>
      <c r="X1848" s="8"/>
      <c r="Y1848" s="154" t="s">
        <v>25</v>
      </c>
      <c r="Z1848" s="154" t="str">
        <f>VLOOKUP(D1848,TIPOLOGIA!A:F,5,0)</f>
        <v>TERRESTRE</v>
      </c>
      <c r="AA1848" s="154" t="s">
        <v>848</v>
      </c>
      <c r="AB1848" s="46">
        <v>1</v>
      </c>
      <c r="AC1848" s="87">
        <f>IF(W1848="SOPORTE_TELEFÓNICO",'BASE LIQUIDACION REDEBAN 2025'!$B$19,IF(AND(W1848="VISITA_TÉCNICA",Y1848="TIPO II"),'BASE LIQUIDACION REDEBAN 2025'!$B$18,'BASE LIQUIDACION REDEBAN 2025'!$B$17))</f>
        <v>35779.500569199998</v>
      </c>
      <c r="AD1848" s="87">
        <v>0</v>
      </c>
      <c r="AE1848" s="87">
        <f t="shared" si="28"/>
        <v>35779.500569199998</v>
      </c>
    </row>
    <row r="1849" spans="1:31">
      <c r="A1849" s="154" t="s">
        <v>68</v>
      </c>
      <c r="B1849" s="154" t="str">
        <f>VLOOKUP(A1849,'CENTRO DE COSTOS'!A:D,4,FALSE)</f>
        <v>WILLIAM ASDRUBAL ROZO ROZO</v>
      </c>
      <c r="C1849" s="154" t="str">
        <f>VLOOKUP(A1849,'CENTRO DE COSTOS'!A:D,2,FALSE)</f>
        <v>0004-0004</v>
      </c>
      <c r="D1849" s="154">
        <v>11001</v>
      </c>
      <c r="E1849" s="154">
        <v>2646563</v>
      </c>
      <c r="F1849" s="154">
        <v>74887</v>
      </c>
      <c r="G1849" s="154" t="s">
        <v>8049</v>
      </c>
      <c r="H1849" s="154" t="s">
        <v>470</v>
      </c>
      <c r="I1849" s="154" t="s">
        <v>68</v>
      </c>
      <c r="J1849" s="154" t="s">
        <v>15328</v>
      </c>
      <c r="K1849" s="154" t="s">
        <v>159</v>
      </c>
      <c r="L1849" s="154" t="s">
        <v>15329</v>
      </c>
      <c r="M1849" s="155">
        <v>45895.539583333331</v>
      </c>
      <c r="N1849" s="155">
        <v>45896.554861111108</v>
      </c>
      <c r="O1849" s="8"/>
      <c r="P1849" s="154" t="s">
        <v>10063</v>
      </c>
      <c r="Q1849" s="154" t="s">
        <v>10063</v>
      </c>
      <c r="R1849" s="154" t="s">
        <v>2973</v>
      </c>
      <c r="S1849" s="154" t="s">
        <v>2973</v>
      </c>
      <c r="T1849" s="154" t="s">
        <v>8052</v>
      </c>
      <c r="U1849" s="154" t="s">
        <v>9429</v>
      </c>
      <c r="V1849" s="154" t="s">
        <v>15330</v>
      </c>
      <c r="W1849" s="154" t="s">
        <v>2967</v>
      </c>
      <c r="X1849" s="8"/>
      <c r="Y1849" s="154" t="s">
        <v>25</v>
      </c>
      <c r="Z1849" s="154" t="str">
        <f>VLOOKUP(D1849,TIPOLOGIA!A:F,5,0)</f>
        <v>TERRESTRE</v>
      </c>
      <c r="AA1849" s="154" t="s">
        <v>882</v>
      </c>
      <c r="AB1849" s="46">
        <v>1</v>
      </c>
      <c r="AC1849" s="87">
        <f>IF(W1849="SOPORTE_TELEFÓNICO",'BASE LIQUIDACION REDEBAN 2025'!$B$19,IF(AND(W1849="VISITA_TÉCNICA",Y1849="TIPO II"),'BASE LIQUIDACION REDEBAN 2025'!$B$18,'BASE LIQUIDACION REDEBAN 2025'!$B$17))</f>
        <v>35779.500569199998</v>
      </c>
      <c r="AD1849" s="87">
        <v>0</v>
      </c>
      <c r="AE1849" s="87">
        <f t="shared" si="28"/>
        <v>35779.500569199998</v>
      </c>
    </row>
    <row r="1850" spans="1:31">
      <c r="A1850" s="154" t="s">
        <v>68</v>
      </c>
      <c r="B1850" s="154" t="str">
        <f>VLOOKUP(A1850,'CENTRO DE COSTOS'!A:D,4,FALSE)</f>
        <v>WILLIAM ASDRUBAL ROZO ROZO</v>
      </c>
      <c r="C1850" s="154" t="str">
        <f>VLOOKUP(A1850,'CENTRO DE COSTOS'!A:D,2,FALSE)</f>
        <v>0004-0004</v>
      </c>
      <c r="D1850" s="154">
        <v>11001</v>
      </c>
      <c r="E1850" s="154">
        <v>2646303</v>
      </c>
      <c r="F1850" s="154">
        <v>68323</v>
      </c>
      <c r="G1850" s="154" t="s">
        <v>8049</v>
      </c>
      <c r="H1850" s="154" t="s">
        <v>470</v>
      </c>
      <c r="I1850" s="154" t="s">
        <v>68</v>
      </c>
      <c r="J1850" s="154" t="s">
        <v>15331</v>
      </c>
      <c r="K1850" s="154" t="s">
        <v>159</v>
      </c>
      <c r="L1850" s="154" t="s">
        <v>15332</v>
      </c>
      <c r="M1850" s="155">
        <v>45895.494444444441</v>
      </c>
      <c r="N1850" s="155">
        <v>45896.556944444441</v>
      </c>
      <c r="O1850" s="8"/>
      <c r="P1850" s="154" t="s">
        <v>10063</v>
      </c>
      <c r="Q1850" s="154" t="s">
        <v>10063</v>
      </c>
      <c r="R1850" s="154" t="s">
        <v>2973</v>
      </c>
      <c r="S1850" s="154" t="s">
        <v>2973</v>
      </c>
      <c r="T1850" s="154" t="s">
        <v>8052</v>
      </c>
      <c r="U1850" s="154" t="s">
        <v>9429</v>
      </c>
      <c r="V1850" s="154" t="s">
        <v>15333</v>
      </c>
      <c r="W1850" s="154" t="s">
        <v>2967</v>
      </c>
      <c r="X1850" s="8"/>
      <c r="Y1850" s="154" t="s">
        <v>25</v>
      </c>
      <c r="Z1850" s="154" t="str">
        <f>VLOOKUP(D1850,TIPOLOGIA!A:F,5,0)</f>
        <v>TERRESTRE</v>
      </c>
      <c r="AA1850" s="154" t="s">
        <v>882</v>
      </c>
      <c r="AB1850" s="46">
        <v>1</v>
      </c>
      <c r="AC1850" s="87">
        <f>IF(W1850="SOPORTE_TELEFÓNICO",'BASE LIQUIDACION REDEBAN 2025'!$B$19,IF(AND(W1850="VISITA_TÉCNICA",Y1850="TIPO II"),'BASE LIQUIDACION REDEBAN 2025'!$B$18,'BASE LIQUIDACION REDEBAN 2025'!$B$17))</f>
        <v>35779.500569199998</v>
      </c>
      <c r="AD1850" s="87">
        <v>0</v>
      </c>
      <c r="AE1850" s="87">
        <f t="shared" si="28"/>
        <v>35779.500569199998</v>
      </c>
    </row>
    <row r="1851" spans="1:31">
      <c r="A1851" s="154" t="s">
        <v>68</v>
      </c>
      <c r="B1851" s="154" t="str">
        <f>VLOOKUP(A1851,'CENTRO DE COSTOS'!A:D,4,FALSE)</f>
        <v>WILLIAM ASDRUBAL ROZO ROZO</v>
      </c>
      <c r="C1851" s="154" t="str">
        <f>VLOOKUP(A1851,'CENTRO DE COSTOS'!A:D,2,FALSE)</f>
        <v>0004-0004</v>
      </c>
      <c r="D1851" s="154">
        <v>25126</v>
      </c>
      <c r="E1851" s="154">
        <v>2646482</v>
      </c>
      <c r="F1851" s="154">
        <v>24381</v>
      </c>
      <c r="G1851" s="154" t="s">
        <v>8049</v>
      </c>
      <c r="H1851" s="154" t="s">
        <v>470</v>
      </c>
      <c r="I1851" s="154" t="s">
        <v>2148</v>
      </c>
      <c r="J1851" s="154" t="s">
        <v>15334</v>
      </c>
      <c r="K1851" s="154" t="s">
        <v>159</v>
      </c>
      <c r="L1851" s="154" t="s">
        <v>15335</v>
      </c>
      <c r="M1851" s="155">
        <v>45895.5625</v>
      </c>
      <c r="N1851" s="155">
        <v>45896.558333333334</v>
      </c>
      <c r="O1851" s="8"/>
      <c r="P1851" s="154" t="s">
        <v>10063</v>
      </c>
      <c r="Q1851" s="154" t="s">
        <v>10063</v>
      </c>
      <c r="R1851" s="154" t="s">
        <v>220</v>
      </c>
      <c r="S1851" s="154" t="s">
        <v>221</v>
      </c>
      <c r="T1851" s="154" t="s">
        <v>8052</v>
      </c>
      <c r="U1851" s="154" t="s">
        <v>9429</v>
      </c>
      <c r="V1851" s="154" t="s">
        <v>15336</v>
      </c>
      <c r="W1851" s="154" t="s">
        <v>2967</v>
      </c>
      <c r="X1851" s="8"/>
      <c r="Y1851" s="154" t="s">
        <v>28</v>
      </c>
      <c r="Z1851" s="154" t="str">
        <f>VLOOKUP(D1851,TIPOLOGIA!A:F,5,0)</f>
        <v>TERRESTRE</v>
      </c>
      <c r="AA1851" s="154" t="s">
        <v>2089</v>
      </c>
      <c r="AB1851" s="46">
        <v>1</v>
      </c>
      <c r="AC1851" s="87">
        <f>IF(W1851="SOPORTE_TELEFÓNICO",'BASE LIQUIDACION REDEBAN 2025'!$B$19,IF(AND(W1851="VISITA_TÉCNICA",Y1851="TIPO II"),'BASE LIQUIDACION REDEBAN 2025'!$B$18,'BASE LIQUIDACION REDEBAN 2025'!$B$17))</f>
        <v>67654.12000000001</v>
      </c>
      <c r="AD1851" s="87">
        <v>0</v>
      </c>
      <c r="AE1851" s="87">
        <f t="shared" si="28"/>
        <v>67654.12000000001</v>
      </c>
    </row>
    <row r="1852" spans="1:31">
      <c r="A1852" s="154" t="s">
        <v>80</v>
      </c>
      <c r="B1852" s="154" t="str">
        <f>VLOOKUP(A1852,'CENTRO DE COSTOS'!A:D,4,FALSE)</f>
        <v>JOSE MAURICIO HERNANDEZ ROJAS</v>
      </c>
      <c r="C1852" s="154" t="str">
        <f>VLOOKUP(A1852,'CENTRO DE COSTOS'!A:D,2,FALSE)</f>
        <v>0004-0001</v>
      </c>
      <c r="D1852" s="154">
        <v>13001</v>
      </c>
      <c r="E1852" s="154">
        <v>2646352</v>
      </c>
      <c r="F1852" s="154">
        <v>47370</v>
      </c>
      <c r="G1852" s="154" t="s">
        <v>8049</v>
      </c>
      <c r="H1852" s="154" t="s">
        <v>303</v>
      </c>
      <c r="I1852" s="154" t="s">
        <v>80</v>
      </c>
      <c r="J1852" s="154" t="s">
        <v>15337</v>
      </c>
      <c r="K1852" s="154" t="s">
        <v>159</v>
      </c>
      <c r="L1852" s="154" t="s">
        <v>15338</v>
      </c>
      <c r="M1852" s="155">
        <v>45895.507638888892</v>
      </c>
      <c r="N1852" s="155">
        <v>45896.55972222222</v>
      </c>
      <c r="O1852" s="8"/>
      <c r="P1852" s="154" t="s">
        <v>10063</v>
      </c>
      <c r="Q1852" s="154" t="s">
        <v>10063</v>
      </c>
      <c r="R1852" s="154" t="s">
        <v>2973</v>
      </c>
      <c r="S1852" s="154" t="s">
        <v>2973</v>
      </c>
      <c r="T1852" s="154" t="s">
        <v>8052</v>
      </c>
      <c r="U1852" s="154" t="s">
        <v>9429</v>
      </c>
      <c r="V1852" s="154" t="s">
        <v>15339</v>
      </c>
      <c r="W1852" s="154" t="s">
        <v>2967</v>
      </c>
      <c r="X1852" s="8"/>
      <c r="Y1852" s="154" t="s">
        <v>25</v>
      </c>
      <c r="Z1852" s="154" t="str">
        <f>VLOOKUP(D1852,TIPOLOGIA!A:F,5,0)</f>
        <v>TERRESTRE</v>
      </c>
      <c r="AA1852" s="154" t="s">
        <v>452</v>
      </c>
      <c r="AB1852" s="46">
        <v>1</v>
      </c>
      <c r="AC1852" s="87">
        <f>IF(W1852="SOPORTE_TELEFÓNICO",'BASE LIQUIDACION REDEBAN 2025'!$B$19,IF(AND(W1852="VISITA_TÉCNICA",Y1852="TIPO II"),'BASE LIQUIDACION REDEBAN 2025'!$B$18,'BASE LIQUIDACION REDEBAN 2025'!$B$17))</f>
        <v>35779.500569199998</v>
      </c>
      <c r="AD1852" s="87">
        <v>0</v>
      </c>
      <c r="AE1852" s="87">
        <f t="shared" si="28"/>
        <v>35779.500569199998</v>
      </c>
    </row>
    <row r="1853" spans="1:31">
      <c r="A1853" s="154" t="s">
        <v>91</v>
      </c>
      <c r="B1853" s="154" t="str">
        <f>VLOOKUP(A1853,'CENTRO DE COSTOS'!A:D,4,FALSE)</f>
        <v>JOSE MAURICIO HERNANDEZ ROJAS</v>
      </c>
      <c r="C1853" s="154" t="str">
        <f>VLOOKUP(A1853,'CENTRO DE COSTOS'!A:D,2,FALSE)</f>
        <v>0004-0001</v>
      </c>
      <c r="D1853" s="154">
        <v>23162</v>
      </c>
      <c r="E1853" s="154">
        <v>2643775</v>
      </c>
      <c r="F1853" s="154">
        <v>79762</v>
      </c>
      <c r="G1853" s="154" t="s">
        <v>8049</v>
      </c>
      <c r="H1853" s="154" t="s">
        <v>421</v>
      </c>
      <c r="I1853" s="154" t="s">
        <v>3254</v>
      </c>
      <c r="J1853" s="154" t="s">
        <v>5772</v>
      </c>
      <c r="K1853" s="154" t="s">
        <v>159</v>
      </c>
      <c r="L1853" s="154" t="s">
        <v>15340</v>
      </c>
      <c r="M1853" s="155">
        <v>45895.367361111108</v>
      </c>
      <c r="N1853" s="155">
        <v>45896.561111111114</v>
      </c>
      <c r="O1853" s="8"/>
      <c r="P1853" s="154" t="s">
        <v>10063</v>
      </c>
      <c r="Q1853" s="154" t="s">
        <v>10063</v>
      </c>
      <c r="R1853" s="154" t="s">
        <v>2973</v>
      </c>
      <c r="S1853" s="154" t="s">
        <v>2973</v>
      </c>
      <c r="T1853" s="154" t="s">
        <v>8052</v>
      </c>
      <c r="U1853" s="154" t="s">
        <v>9429</v>
      </c>
      <c r="V1853" s="154" t="s">
        <v>15341</v>
      </c>
      <c r="W1853" s="154" t="s">
        <v>2967</v>
      </c>
      <c r="X1853" s="8"/>
      <c r="Y1853" s="154" t="s">
        <v>25</v>
      </c>
      <c r="Z1853" s="154" t="str">
        <f>VLOOKUP(D1853,TIPOLOGIA!A:F,5,0)</f>
        <v>TERRESTRE</v>
      </c>
      <c r="AA1853" s="154" t="s">
        <v>1227</v>
      </c>
      <c r="AB1853" s="46">
        <v>1</v>
      </c>
      <c r="AC1853" s="87">
        <f>IF(W1853="SOPORTE_TELEFÓNICO",'BASE LIQUIDACION REDEBAN 2025'!$B$19,IF(AND(W1853="VISITA_TÉCNICA",Y1853="TIPO II"),'BASE LIQUIDACION REDEBAN 2025'!$B$18,'BASE LIQUIDACION REDEBAN 2025'!$B$17))</f>
        <v>35779.500569199998</v>
      </c>
      <c r="AD1853" s="87">
        <v>0</v>
      </c>
      <c r="AE1853" s="87">
        <f t="shared" si="28"/>
        <v>35779.500569199998</v>
      </c>
    </row>
    <row r="1854" spans="1:31">
      <c r="A1854" s="154" t="s">
        <v>64</v>
      </c>
      <c r="B1854" s="154" t="str">
        <f>VLOOKUP(A1854,'CENTRO DE COSTOS'!A:D,4,FALSE)</f>
        <v>JOSE MAURICIO HERNANDEZ ROJAS</v>
      </c>
      <c r="C1854" s="154" t="str">
        <f>VLOOKUP(A1854,'CENTRO DE COSTOS'!A:D,2,FALSE)</f>
        <v>0004-0001</v>
      </c>
      <c r="D1854" s="154">
        <v>8758</v>
      </c>
      <c r="E1854" s="154">
        <v>2645341</v>
      </c>
      <c r="F1854" s="154">
        <v>77707</v>
      </c>
      <c r="G1854" s="154" t="s">
        <v>8049</v>
      </c>
      <c r="H1854" s="154" t="s">
        <v>389</v>
      </c>
      <c r="I1854" s="154" t="s">
        <v>1088</v>
      </c>
      <c r="J1854" s="154" t="s">
        <v>15342</v>
      </c>
      <c r="K1854" s="154" t="s">
        <v>159</v>
      </c>
      <c r="L1854" s="154" t="s">
        <v>15343</v>
      </c>
      <c r="M1854" s="155">
        <v>45895.444444444445</v>
      </c>
      <c r="N1854" s="155">
        <v>45896.5625</v>
      </c>
      <c r="O1854" s="8"/>
      <c r="P1854" s="154" t="s">
        <v>10063</v>
      </c>
      <c r="Q1854" s="154" t="s">
        <v>10063</v>
      </c>
      <c r="R1854" s="154" t="s">
        <v>2973</v>
      </c>
      <c r="S1854" s="154" t="s">
        <v>2973</v>
      </c>
      <c r="T1854" s="154" t="s">
        <v>8052</v>
      </c>
      <c r="U1854" s="154" t="s">
        <v>9429</v>
      </c>
      <c r="V1854" s="154" t="s">
        <v>15344</v>
      </c>
      <c r="W1854" s="154" t="s">
        <v>2967</v>
      </c>
      <c r="X1854" s="8"/>
      <c r="Y1854" s="154" t="s">
        <v>25</v>
      </c>
      <c r="Z1854" s="154" t="str">
        <f>VLOOKUP(D1854,TIPOLOGIA!A:F,5,0)</f>
        <v>TERRESTRE</v>
      </c>
      <c r="AA1854" s="154" t="s">
        <v>395</v>
      </c>
      <c r="AB1854" s="46">
        <v>1</v>
      </c>
      <c r="AC1854" s="87">
        <f>IF(W1854="SOPORTE_TELEFÓNICO",'BASE LIQUIDACION REDEBAN 2025'!$B$19,IF(AND(W1854="VISITA_TÉCNICA",Y1854="TIPO II"),'BASE LIQUIDACION REDEBAN 2025'!$B$18,'BASE LIQUIDACION REDEBAN 2025'!$B$17))</f>
        <v>35779.500569199998</v>
      </c>
      <c r="AD1854" s="87">
        <v>0</v>
      </c>
      <c r="AE1854" s="87">
        <f t="shared" si="28"/>
        <v>35779.500569199998</v>
      </c>
    </row>
    <row r="1855" spans="1:31">
      <c r="A1855" s="154" t="s">
        <v>76</v>
      </c>
      <c r="B1855" s="154" t="str">
        <f>VLOOKUP(A1855,'CENTRO DE COSTOS'!A:D,4,FALSE)</f>
        <v>DIEGO FERNANDO HENAO CARDONA</v>
      </c>
      <c r="C1855" s="154" t="str">
        <f>VLOOKUP(A1855,'CENTRO DE COSTOS'!A:D,2,FALSE)</f>
        <v>0004-0003</v>
      </c>
      <c r="D1855" s="154">
        <v>19698</v>
      </c>
      <c r="E1855" s="154">
        <v>2646243</v>
      </c>
      <c r="F1855" s="154">
        <v>79322</v>
      </c>
      <c r="G1855" s="154" t="s">
        <v>8049</v>
      </c>
      <c r="H1855" s="154" t="s">
        <v>258</v>
      </c>
      <c r="I1855" s="154" t="s">
        <v>2459</v>
      </c>
      <c r="J1855" s="154" t="s">
        <v>15345</v>
      </c>
      <c r="K1855" s="154" t="s">
        <v>159</v>
      </c>
      <c r="L1855" s="154" t="s">
        <v>15346</v>
      </c>
      <c r="M1855" s="155">
        <v>45895.495833333334</v>
      </c>
      <c r="N1855" s="155">
        <v>45896.584027777775</v>
      </c>
      <c r="O1855" s="8"/>
      <c r="P1855" s="154" t="s">
        <v>10063</v>
      </c>
      <c r="Q1855" s="154" t="s">
        <v>10063</v>
      </c>
      <c r="R1855" s="154" t="s">
        <v>2973</v>
      </c>
      <c r="S1855" s="154" t="s">
        <v>2973</v>
      </c>
      <c r="T1855" s="154" t="s">
        <v>8052</v>
      </c>
      <c r="U1855" s="154" t="s">
        <v>9429</v>
      </c>
      <c r="V1855" s="154" t="s">
        <v>15347</v>
      </c>
      <c r="W1855" s="154" t="s">
        <v>2967</v>
      </c>
      <c r="X1855" s="8"/>
      <c r="Y1855" s="154" t="s">
        <v>28</v>
      </c>
      <c r="Z1855" s="154" t="str">
        <f>VLOOKUP(D1855,TIPOLOGIA!A:F,5,0)</f>
        <v>TERRESTRE</v>
      </c>
      <c r="AA1855" s="154" t="s">
        <v>525</v>
      </c>
      <c r="AB1855" s="46">
        <v>1</v>
      </c>
      <c r="AC1855" s="87">
        <f>IF(W1855="SOPORTE_TELEFÓNICO",'BASE LIQUIDACION REDEBAN 2025'!$B$19,IF(AND(W1855="VISITA_TÉCNICA",Y1855="TIPO II"),'BASE LIQUIDACION REDEBAN 2025'!$B$18,'BASE LIQUIDACION REDEBAN 2025'!$B$17))</f>
        <v>67654.12000000001</v>
      </c>
      <c r="AD1855" s="87">
        <v>0</v>
      </c>
      <c r="AE1855" s="87">
        <f t="shared" si="28"/>
        <v>67654.12000000001</v>
      </c>
    </row>
    <row r="1856" spans="1:31">
      <c r="A1856" s="154" t="s">
        <v>64</v>
      </c>
      <c r="B1856" s="154" t="str">
        <f>VLOOKUP(A1856,'CENTRO DE COSTOS'!A:D,4,FALSE)</f>
        <v>JOSE MAURICIO HERNANDEZ ROJAS</v>
      </c>
      <c r="C1856" s="154" t="str">
        <f>VLOOKUP(A1856,'CENTRO DE COSTOS'!A:D,2,FALSE)</f>
        <v>0004-0001</v>
      </c>
      <c r="D1856" s="154">
        <v>8001</v>
      </c>
      <c r="E1856" s="154">
        <v>2647424</v>
      </c>
      <c r="F1856" s="154">
        <v>29145</v>
      </c>
      <c r="G1856" s="154" t="s">
        <v>8049</v>
      </c>
      <c r="H1856" s="154" t="s">
        <v>389</v>
      </c>
      <c r="I1856" s="154" t="s">
        <v>64</v>
      </c>
      <c r="J1856" s="154" t="s">
        <v>15348</v>
      </c>
      <c r="K1856" s="154" t="s">
        <v>159</v>
      </c>
      <c r="L1856" s="154" t="s">
        <v>15349</v>
      </c>
      <c r="M1856" s="155">
        <v>45895.620833333334</v>
      </c>
      <c r="N1856" s="155">
        <v>45896.585416666669</v>
      </c>
      <c r="O1856" s="8"/>
      <c r="P1856" s="154" t="s">
        <v>10063</v>
      </c>
      <c r="Q1856" s="154" t="s">
        <v>10063</v>
      </c>
      <c r="R1856" s="154" t="s">
        <v>2973</v>
      </c>
      <c r="S1856" s="154" t="s">
        <v>2973</v>
      </c>
      <c r="T1856" s="154" t="s">
        <v>8052</v>
      </c>
      <c r="U1856" s="154" t="s">
        <v>9429</v>
      </c>
      <c r="V1856" s="154" t="s">
        <v>15350</v>
      </c>
      <c r="W1856" s="154" t="s">
        <v>2967</v>
      </c>
      <c r="X1856" s="8"/>
      <c r="Y1856" s="154" t="s">
        <v>25</v>
      </c>
      <c r="Z1856" s="154" t="str">
        <f>VLOOKUP(D1856,TIPOLOGIA!A:F,5,0)</f>
        <v>TERRESTRE</v>
      </c>
      <c r="AA1856" s="154" t="s">
        <v>912</v>
      </c>
      <c r="AB1856" s="46">
        <v>1</v>
      </c>
      <c r="AC1856" s="87">
        <f>IF(W1856="SOPORTE_TELEFÓNICO",'BASE LIQUIDACION REDEBAN 2025'!$B$19,IF(AND(W1856="VISITA_TÉCNICA",Y1856="TIPO II"),'BASE LIQUIDACION REDEBAN 2025'!$B$18,'BASE LIQUIDACION REDEBAN 2025'!$B$17))</f>
        <v>35779.500569199998</v>
      </c>
      <c r="AD1856" s="87">
        <v>0</v>
      </c>
      <c r="AE1856" s="87">
        <f t="shared" si="28"/>
        <v>35779.500569199998</v>
      </c>
    </row>
    <row r="1857" spans="1:31">
      <c r="A1857" s="154" t="s">
        <v>68</v>
      </c>
      <c r="B1857" s="154" t="str">
        <f>VLOOKUP(A1857,'CENTRO DE COSTOS'!A:D,4,FALSE)</f>
        <v>WILLIAM ASDRUBAL ROZO ROZO</v>
      </c>
      <c r="C1857" s="154" t="str">
        <f>VLOOKUP(A1857,'CENTRO DE COSTOS'!A:D,2,FALSE)</f>
        <v>0004-0004</v>
      </c>
      <c r="D1857" s="154">
        <v>25126</v>
      </c>
      <c r="E1857" s="154">
        <v>2645726</v>
      </c>
      <c r="F1857" s="154">
        <v>57533</v>
      </c>
      <c r="G1857" s="154" t="s">
        <v>8049</v>
      </c>
      <c r="H1857" s="154" t="s">
        <v>470</v>
      </c>
      <c r="I1857" s="154" t="s">
        <v>2148</v>
      </c>
      <c r="J1857" s="154" t="s">
        <v>15351</v>
      </c>
      <c r="K1857" s="154" t="s">
        <v>159</v>
      </c>
      <c r="L1857" s="154" t="s">
        <v>15352</v>
      </c>
      <c r="M1857" s="155">
        <v>45895.467361111114</v>
      </c>
      <c r="N1857" s="155">
        <v>45896.595138888886</v>
      </c>
      <c r="O1857" s="8"/>
      <c r="P1857" s="154" t="s">
        <v>10063</v>
      </c>
      <c r="Q1857" s="154" t="s">
        <v>10063</v>
      </c>
      <c r="R1857" s="154" t="s">
        <v>2973</v>
      </c>
      <c r="S1857" s="154" t="s">
        <v>2973</v>
      </c>
      <c r="T1857" s="154" t="s">
        <v>8052</v>
      </c>
      <c r="U1857" s="154" t="s">
        <v>9429</v>
      </c>
      <c r="V1857" s="154" t="s">
        <v>15353</v>
      </c>
      <c r="W1857" s="154" t="s">
        <v>2967</v>
      </c>
      <c r="X1857" s="8"/>
      <c r="Y1857" s="154" t="s">
        <v>28</v>
      </c>
      <c r="Z1857" s="154" t="str">
        <f>VLOOKUP(D1857,TIPOLOGIA!A:F,5,0)</f>
        <v>TERRESTRE</v>
      </c>
      <c r="AA1857" s="154" t="s">
        <v>2089</v>
      </c>
      <c r="AB1857" s="46">
        <v>1</v>
      </c>
      <c r="AC1857" s="87">
        <f>IF(W1857="SOPORTE_TELEFÓNICO",'BASE LIQUIDACION REDEBAN 2025'!$B$19,IF(AND(W1857="VISITA_TÉCNICA",Y1857="TIPO II"),'BASE LIQUIDACION REDEBAN 2025'!$B$18,'BASE LIQUIDACION REDEBAN 2025'!$B$17))</f>
        <v>67654.12000000001</v>
      </c>
      <c r="AD1857" s="87">
        <v>0</v>
      </c>
      <c r="AE1857" s="87">
        <f t="shared" si="28"/>
        <v>67654.12000000001</v>
      </c>
    </row>
    <row r="1858" spans="1:31">
      <c r="A1858" s="154" t="s">
        <v>68</v>
      </c>
      <c r="B1858" s="154" t="str">
        <f>VLOOKUP(A1858,'CENTRO DE COSTOS'!A:D,4,FALSE)</f>
        <v>WILLIAM ASDRUBAL ROZO ROZO</v>
      </c>
      <c r="C1858" s="154" t="str">
        <f>VLOOKUP(A1858,'CENTRO DE COSTOS'!A:D,2,FALSE)</f>
        <v>0004-0004</v>
      </c>
      <c r="D1858" s="154">
        <v>11001</v>
      </c>
      <c r="E1858" s="154">
        <v>2647828</v>
      </c>
      <c r="F1858" s="154">
        <v>29455</v>
      </c>
      <c r="G1858" s="154" t="s">
        <v>8049</v>
      </c>
      <c r="H1858" s="154" t="s">
        <v>470</v>
      </c>
      <c r="I1858" s="154" t="s">
        <v>68</v>
      </c>
      <c r="J1858" s="154" t="s">
        <v>6319</v>
      </c>
      <c r="K1858" s="154" t="s">
        <v>159</v>
      </c>
      <c r="L1858" s="154" t="s">
        <v>15354</v>
      </c>
      <c r="M1858" s="155">
        <v>45895.643055555556</v>
      </c>
      <c r="N1858" s="155">
        <v>45896.599305555559</v>
      </c>
      <c r="O1858" s="8"/>
      <c r="P1858" s="154" t="s">
        <v>10063</v>
      </c>
      <c r="Q1858" s="154" t="s">
        <v>10063</v>
      </c>
      <c r="R1858" s="154" t="s">
        <v>220</v>
      </c>
      <c r="S1858" s="154" t="s">
        <v>733</v>
      </c>
      <c r="T1858" s="154" t="s">
        <v>8052</v>
      </c>
      <c r="U1858" s="154" t="s">
        <v>9429</v>
      </c>
      <c r="V1858" s="154" t="s">
        <v>15355</v>
      </c>
      <c r="W1858" s="154" t="s">
        <v>2967</v>
      </c>
      <c r="X1858" s="8"/>
      <c r="Y1858" s="154" t="s">
        <v>25</v>
      </c>
      <c r="Z1858" s="154" t="str">
        <f>VLOOKUP(D1858,TIPOLOGIA!A:F,5,0)</f>
        <v>TERRESTRE</v>
      </c>
      <c r="AA1858" s="154" t="s">
        <v>1029</v>
      </c>
      <c r="AB1858" s="46">
        <v>1</v>
      </c>
      <c r="AC1858" s="87">
        <f>IF(W1858="SOPORTE_TELEFÓNICO",'BASE LIQUIDACION REDEBAN 2025'!$B$19,IF(AND(W1858="VISITA_TÉCNICA",Y1858="TIPO II"),'BASE LIQUIDACION REDEBAN 2025'!$B$18,'BASE LIQUIDACION REDEBAN 2025'!$B$17))</f>
        <v>35779.500569199998</v>
      </c>
      <c r="AD1858" s="87">
        <v>0</v>
      </c>
      <c r="AE1858" s="87">
        <f t="shared" si="28"/>
        <v>35779.500569199998</v>
      </c>
    </row>
    <row r="1859" spans="1:31">
      <c r="A1859" s="154" t="s">
        <v>90</v>
      </c>
      <c r="B1859" s="154" t="str">
        <f>VLOOKUP(A1859,'CENTRO DE COSTOS'!A:D,4,FALSE)</f>
        <v>JUAN SEBASTIÁN RÍOS CASTRILLÓN</v>
      </c>
      <c r="C1859" s="154" t="str">
        <f>VLOOKUP(A1859,'CENTRO DE COSTOS'!A:D,2,FALSE)</f>
        <v>0004-0005</v>
      </c>
      <c r="D1859" s="154">
        <v>5001</v>
      </c>
      <c r="E1859" s="154">
        <v>2620470</v>
      </c>
      <c r="F1859" s="154">
        <v>71254</v>
      </c>
      <c r="G1859" s="154" t="s">
        <v>8049</v>
      </c>
      <c r="H1859" s="154" t="s">
        <v>197</v>
      </c>
      <c r="I1859" s="154" t="s">
        <v>90</v>
      </c>
      <c r="J1859" s="154" t="s">
        <v>15356</v>
      </c>
      <c r="K1859" s="154" t="s">
        <v>159</v>
      </c>
      <c r="L1859" s="154" t="s">
        <v>15357</v>
      </c>
      <c r="M1859" s="155">
        <v>45889.633333333331</v>
      </c>
      <c r="N1859" s="155">
        <v>45896.612500000003</v>
      </c>
      <c r="O1859" s="8"/>
      <c r="P1859" s="154" t="s">
        <v>10063</v>
      </c>
      <c r="Q1859" s="154" t="s">
        <v>10063</v>
      </c>
      <c r="R1859" s="154" t="s">
        <v>200</v>
      </c>
      <c r="S1859" s="154" t="s">
        <v>739</v>
      </c>
      <c r="T1859" s="154" t="s">
        <v>8052</v>
      </c>
      <c r="U1859" s="154" t="s">
        <v>9429</v>
      </c>
      <c r="V1859" s="154" t="s">
        <v>15358</v>
      </c>
      <c r="W1859" s="154" t="s">
        <v>2967</v>
      </c>
      <c r="X1859" s="8"/>
      <c r="Y1859" s="154" t="s">
        <v>25</v>
      </c>
      <c r="Z1859" s="154" t="str">
        <f>VLOOKUP(D1859,TIPOLOGIA!A:F,5,0)</f>
        <v>TERRESTRE</v>
      </c>
      <c r="AA1859" s="154" t="s">
        <v>4460</v>
      </c>
      <c r="AB1859" s="46">
        <v>1</v>
      </c>
      <c r="AC1859" s="87">
        <f>IF(W1859="SOPORTE_TELEFÓNICO",'BASE LIQUIDACION REDEBAN 2025'!$B$19,IF(AND(W1859="VISITA_TÉCNICA",Y1859="TIPO II"),'BASE LIQUIDACION REDEBAN 2025'!$B$18,'BASE LIQUIDACION REDEBAN 2025'!$B$17))</f>
        <v>35779.500569199998</v>
      </c>
      <c r="AD1859" s="87">
        <v>0</v>
      </c>
      <c r="AE1859" s="87">
        <f t="shared" ref="AE1859:AE1922" si="29">IF(W1859="VISITA_TÉCNICA",AC1859*AB1859,AC1859)</f>
        <v>35779.500569199998</v>
      </c>
    </row>
    <row r="1860" spans="1:31">
      <c r="A1860" s="154" t="s">
        <v>90</v>
      </c>
      <c r="B1860" s="154" t="str">
        <f>VLOOKUP(A1860,'CENTRO DE COSTOS'!A:D,4,FALSE)</f>
        <v>JUAN SEBASTIÁN RÍOS CASTRILLÓN</v>
      </c>
      <c r="C1860" s="154" t="str">
        <f>VLOOKUP(A1860,'CENTRO DE COSTOS'!A:D,2,FALSE)</f>
        <v>0004-0005</v>
      </c>
      <c r="D1860" s="154">
        <v>5360</v>
      </c>
      <c r="E1860" s="154">
        <v>2621739</v>
      </c>
      <c r="F1860" s="154">
        <v>41162</v>
      </c>
      <c r="G1860" s="154" t="s">
        <v>8049</v>
      </c>
      <c r="H1860" s="154" t="s">
        <v>197</v>
      </c>
      <c r="I1860" s="154" t="s">
        <v>3607</v>
      </c>
      <c r="J1860" s="154" t="s">
        <v>15359</v>
      </c>
      <c r="K1860" s="154" t="s">
        <v>159</v>
      </c>
      <c r="L1860" s="154" t="s">
        <v>15360</v>
      </c>
      <c r="M1860" s="155">
        <v>45889.700694444444</v>
      </c>
      <c r="N1860" s="155">
        <v>45896.616666666669</v>
      </c>
      <c r="O1860" s="156"/>
      <c r="P1860" s="154" t="s">
        <v>10063</v>
      </c>
      <c r="Q1860" s="154" t="s">
        <v>10063</v>
      </c>
      <c r="R1860" s="154" t="s">
        <v>220</v>
      </c>
      <c r="S1860" s="154" t="s">
        <v>8370</v>
      </c>
      <c r="T1860" s="154" t="s">
        <v>8052</v>
      </c>
      <c r="U1860" s="154" t="s">
        <v>9429</v>
      </c>
      <c r="V1860" s="154" t="s">
        <v>15361</v>
      </c>
      <c r="W1860" s="154" t="s">
        <v>2967</v>
      </c>
      <c r="X1860" s="156"/>
      <c r="Y1860" s="154" t="s">
        <v>25</v>
      </c>
      <c r="Z1860" s="154" t="str">
        <f>VLOOKUP(D1860,TIPOLOGIA!A:F,5,0)</f>
        <v>TERRESTRE</v>
      </c>
      <c r="AA1860" s="154" t="s">
        <v>4460</v>
      </c>
      <c r="AB1860" s="46">
        <v>1</v>
      </c>
      <c r="AC1860" s="87">
        <f>IF(W1860="SOPORTE_TELEFÓNICO",'BASE LIQUIDACION REDEBAN 2025'!$B$19,IF(AND(W1860="VISITA_TÉCNICA",Y1860="TIPO II"),'BASE LIQUIDACION REDEBAN 2025'!$B$18,'BASE LIQUIDACION REDEBAN 2025'!$B$17))</f>
        <v>35779.500569199998</v>
      </c>
      <c r="AD1860" s="87">
        <v>0</v>
      </c>
      <c r="AE1860" s="87">
        <f t="shared" si="29"/>
        <v>35779.500569199998</v>
      </c>
    </row>
    <row r="1861" spans="1:31">
      <c r="A1861" s="154" t="s">
        <v>64</v>
      </c>
      <c r="B1861" s="154" t="str">
        <f>VLOOKUP(A1861,'CENTRO DE COSTOS'!A:D,4,FALSE)</f>
        <v>JOSE MAURICIO HERNANDEZ ROJAS</v>
      </c>
      <c r="C1861" s="154" t="str">
        <f>VLOOKUP(A1861,'CENTRO DE COSTOS'!A:D,2,FALSE)</f>
        <v>0004-0001</v>
      </c>
      <c r="D1861" s="154">
        <v>8758</v>
      </c>
      <c r="E1861" s="154">
        <v>2646423</v>
      </c>
      <c r="F1861" s="154">
        <v>80501</v>
      </c>
      <c r="G1861" s="154" t="s">
        <v>8049</v>
      </c>
      <c r="H1861" s="154" t="s">
        <v>389</v>
      </c>
      <c r="I1861" s="154" t="s">
        <v>1088</v>
      </c>
      <c r="J1861" s="154" t="s">
        <v>15362</v>
      </c>
      <c r="K1861" s="154" t="s">
        <v>159</v>
      </c>
      <c r="L1861" s="154" t="s">
        <v>15363</v>
      </c>
      <c r="M1861" s="155">
        <v>45895.520138888889</v>
      </c>
      <c r="N1861" s="155">
        <v>45896.62222222222</v>
      </c>
      <c r="O1861" s="156"/>
      <c r="P1861" s="154" t="s">
        <v>10063</v>
      </c>
      <c r="Q1861" s="154" t="s">
        <v>10063</v>
      </c>
      <c r="R1861" s="154" t="s">
        <v>200</v>
      </c>
      <c r="S1861" s="154" t="s">
        <v>201</v>
      </c>
      <c r="T1861" s="154" t="s">
        <v>8052</v>
      </c>
      <c r="U1861" s="154" t="s">
        <v>9429</v>
      </c>
      <c r="V1861" s="154" t="s">
        <v>15364</v>
      </c>
      <c r="W1861" s="154" t="s">
        <v>2967</v>
      </c>
      <c r="X1861" s="156"/>
      <c r="Y1861" s="154" t="s">
        <v>25</v>
      </c>
      <c r="Z1861" s="154" t="str">
        <f>VLOOKUP(D1861,TIPOLOGIA!A:F,5,0)</f>
        <v>TERRESTRE</v>
      </c>
      <c r="AA1861" s="154" t="s">
        <v>912</v>
      </c>
      <c r="AB1861" s="46">
        <v>1</v>
      </c>
      <c r="AC1861" s="87">
        <f>IF(W1861="SOPORTE_TELEFÓNICO",'BASE LIQUIDACION REDEBAN 2025'!$B$19,IF(AND(W1861="VISITA_TÉCNICA",Y1861="TIPO II"),'BASE LIQUIDACION REDEBAN 2025'!$B$18,'BASE LIQUIDACION REDEBAN 2025'!$B$17))</f>
        <v>35779.500569199998</v>
      </c>
      <c r="AD1861" s="87">
        <v>0</v>
      </c>
      <c r="AE1861" s="87">
        <f t="shared" si="29"/>
        <v>35779.500569199998</v>
      </c>
    </row>
    <row r="1862" spans="1:31">
      <c r="A1862" s="154" t="s">
        <v>72</v>
      </c>
      <c r="B1862" s="154" t="str">
        <f>VLOOKUP(A1862,'CENTRO DE COSTOS'!A:D,4,FALSE)</f>
        <v>MIGUEL JULIÁN HERNÁNDEZ GUARÍN</v>
      </c>
      <c r="C1862" s="154" t="str">
        <f>VLOOKUP(A1862,'CENTRO DE COSTOS'!A:D,2,FALSE)</f>
        <v>0004-0008</v>
      </c>
      <c r="D1862" s="154">
        <v>68001</v>
      </c>
      <c r="E1862" s="154">
        <v>2649705</v>
      </c>
      <c r="F1862" s="154">
        <v>26983</v>
      </c>
      <c r="G1862" s="154" t="s">
        <v>8049</v>
      </c>
      <c r="H1862" s="154" t="s">
        <v>820</v>
      </c>
      <c r="I1862" s="154" t="s">
        <v>72</v>
      </c>
      <c r="J1862" s="154" t="s">
        <v>15365</v>
      </c>
      <c r="K1862" s="154" t="s">
        <v>159</v>
      </c>
      <c r="L1862" s="154" t="s">
        <v>15366</v>
      </c>
      <c r="M1862" s="155">
        <v>45896.333333333336</v>
      </c>
      <c r="N1862" s="155">
        <v>45896.622916666667</v>
      </c>
      <c r="O1862" s="156"/>
      <c r="P1862" s="154" t="s">
        <v>10063</v>
      </c>
      <c r="Q1862" s="154" t="s">
        <v>10063</v>
      </c>
      <c r="R1862" s="154" t="s">
        <v>2973</v>
      </c>
      <c r="S1862" s="154" t="s">
        <v>2973</v>
      </c>
      <c r="T1862" s="154" t="s">
        <v>8052</v>
      </c>
      <c r="U1862" s="154" t="s">
        <v>9429</v>
      </c>
      <c r="V1862" s="154" t="s">
        <v>15367</v>
      </c>
      <c r="W1862" s="154" t="s">
        <v>2967</v>
      </c>
      <c r="X1862" s="156"/>
      <c r="Y1862" s="154" t="s">
        <v>25</v>
      </c>
      <c r="Z1862" s="154" t="str">
        <f>VLOOKUP(D1862,TIPOLOGIA!A:F,5,0)</f>
        <v>TERRESTRE</v>
      </c>
      <c r="AA1862" s="154" t="s">
        <v>438</v>
      </c>
      <c r="AB1862" s="46">
        <v>1</v>
      </c>
      <c r="AC1862" s="87">
        <f>IF(W1862="SOPORTE_TELEFÓNICO",'BASE LIQUIDACION REDEBAN 2025'!$B$19,IF(AND(W1862="VISITA_TÉCNICA",Y1862="TIPO II"),'BASE LIQUIDACION REDEBAN 2025'!$B$18,'BASE LIQUIDACION REDEBAN 2025'!$B$17))</f>
        <v>35779.500569199998</v>
      </c>
      <c r="AD1862" s="87">
        <v>0</v>
      </c>
      <c r="AE1862" s="87">
        <f t="shared" si="29"/>
        <v>35779.500569199998</v>
      </c>
    </row>
    <row r="1863" spans="1:31">
      <c r="A1863" s="154" t="s">
        <v>100</v>
      </c>
      <c r="B1863" s="154" t="str">
        <f>VLOOKUP(A1863,'CENTRO DE COSTOS'!A:D,4,FALSE)</f>
        <v>KEVIN ALEXIS CORZO BUSTOS</v>
      </c>
      <c r="C1863" s="154" t="str">
        <f>VLOOKUP(A1863,'CENTRO DE COSTOS'!A:D,2,FALSE)</f>
        <v>0004-0007</v>
      </c>
      <c r="D1863" s="154">
        <v>50313</v>
      </c>
      <c r="E1863" s="154">
        <v>2613500</v>
      </c>
      <c r="F1863" s="154">
        <v>78297</v>
      </c>
      <c r="G1863" s="154" t="s">
        <v>8049</v>
      </c>
      <c r="H1863" s="154" t="s">
        <v>295</v>
      </c>
      <c r="I1863" s="154" t="s">
        <v>296</v>
      </c>
      <c r="J1863" s="154" t="s">
        <v>15368</v>
      </c>
      <c r="K1863" s="154" t="s">
        <v>159</v>
      </c>
      <c r="L1863" s="154" t="s">
        <v>15369</v>
      </c>
      <c r="M1863" s="155">
        <v>45888.605555555558</v>
      </c>
      <c r="N1863" s="155">
        <v>45896.625</v>
      </c>
      <c r="O1863" s="156"/>
      <c r="P1863" s="154" t="s">
        <v>10063</v>
      </c>
      <c r="Q1863" s="154" t="s">
        <v>10063</v>
      </c>
      <c r="R1863" s="154" t="s">
        <v>2973</v>
      </c>
      <c r="S1863" s="154" t="s">
        <v>2973</v>
      </c>
      <c r="T1863" s="154" t="s">
        <v>8052</v>
      </c>
      <c r="U1863" s="154" t="s">
        <v>9429</v>
      </c>
      <c r="V1863" s="154" t="s">
        <v>15370</v>
      </c>
      <c r="W1863" s="154" t="s">
        <v>2967</v>
      </c>
      <c r="X1863" s="156"/>
      <c r="Y1863" s="154" t="s">
        <v>28</v>
      </c>
      <c r="Z1863" s="154" t="str">
        <f>VLOOKUP(D1863,TIPOLOGIA!A:F,5,0)</f>
        <v>TERRESTRE</v>
      </c>
      <c r="AA1863" s="154" t="s">
        <v>937</v>
      </c>
      <c r="AB1863" s="46">
        <v>1</v>
      </c>
      <c r="AC1863" s="87">
        <f>IF(W1863="SOPORTE_TELEFÓNICO",'BASE LIQUIDACION REDEBAN 2025'!$B$19,IF(AND(W1863="VISITA_TÉCNICA",Y1863="TIPO II"),'BASE LIQUIDACION REDEBAN 2025'!$B$18,'BASE LIQUIDACION REDEBAN 2025'!$B$17))</f>
        <v>67654.12000000001</v>
      </c>
      <c r="AD1863" s="87">
        <v>0</v>
      </c>
      <c r="AE1863" s="87">
        <f t="shared" si="29"/>
        <v>67654.12000000001</v>
      </c>
    </row>
    <row r="1864" spans="1:31">
      <c r="A1864" s="154" t="s">
        <v>100</v>
      </c>
      <c r="B1864" s="154" t="str">
        <f>VLOOKUP(A1864,'CENTRO DE COSTOS'!A:D,4,FALSE)</f>
        <v>KEVIN ALEXIS CORZO BUSTOS</v>
      </c>
      <c r="C1864" s="154" t="str">
        <f>VLOOKUP(A1864,'CENTRO DE COSTOS'!A:D,2,FALSE)</f>
        <v>0004-0007</v>
      </c>
      <c r="D1864" s="154">
        <v>85440</v>
      </c>
      <c r="E1864" s="154">
        <v>2598451</v>
      </c>
      <c r="F1864" s="154">
        <v>58972</v>
      </c>
      <c r="G1864" s="154" t="s">
        <v>8049</v>
      </c>
      <c r="H1864" s="154" t="s">
        <v>189</v>
      </c>
      <c r="I1864" s="154" t="s">
        <v>5620</v>
      </c>
      <c r="J1864" s="154" t="s">
        <v>15371</v>
      </c>
      <c r="K1864" s="154" t="s">
        <v>159</v>
      </c>
      <c r="L1864" s="154" t="s">
        <v>15372</v>
      </c>
      <c r="M1864" s="155">
        <v>45883.533333333333</v>
      </c>
      <c r="N1864" s="155">
        <v>45896.635416666664</v>
      </c>
      <c r="O1864" s="156"/>
      <c r="P1864" s="154" t="s">
        <v>10063</v>
      </c>
      <c r="Q1864" s="154" t="s">
        <v>10063</v>
      </c>
      <c r="R1864" s="154" t="s">
        <v>2973</v>
      </c>
      <c r="S1864" s="154" t="s">
        <v>2973</v>
      </c>
      <c r="T1864" s="154" t="s">
        <v>8052</v>
      </c>
      <c r="U1864" s="154" t="s">
        <v>9429</v>
      </c>
      <c r="V1864" s="154" t="s">
        <v>15373</v>
      </c>
      <c r="W1864" s="154" t="s">
        <v>10144</v>
      </c>
      <c r="X1864" s="156"/>
      <c r="Y1864" s="154" t="s">
        <v>30</v>
      </c>
      <c r="Z1864" s="154" t="str">
        <f>VLOOKUP(D1864,TIPOLOGIA!A:F,5,0)</f>
        <v>TERRESTRE</v>
      </c>
      <c r="AA1864" s="154" t="s">
        <v>3167</v>
      </c>
      <c r="AB1864" s="46">
        <v>0</v>
      </c>
      <c r="AC1864" s="87">
        <f>IF(W1864="SOPORTE_TELEFÓNICO",'BASE LIQUIDACION REDEBAN 2025'!$B$19,IF(AND(W1864="VISITA_TÉCNICA",Y1864="TIPO II"),'BASE LIQUIDACION REDEBAN 2025'!$B$18,'BASE LIQUIDACION REDEBAN 2025'!$B$17))</f>
        <v>35779.500569199998</v>
      </c>
      <c r="AD1864" s="87">
        <v>0</v>
      </c>
      <c r="AE1864" s="87">
        <f t="shared" si="29"/>
        <v>35779.500569199998</v>
      </c>
    </row>
    <row r="1865" spans="1:31">
      <c r="A1865" s="154" t="s">
        <v>60</v>
      </c>
      <c r="B1865" s="154" t="str">
        <f>VLOOKUP(A1865,'CENTRO DE COSTOS'!A:D,4,FALSE)</f>
        <v>JUAN SEBASTIÁN RÍOS CASTRILLÓN</v>
      </c>
      <c r="C1865" s="154" t="str">
        <f>VLOOKUP(A1865,'CENTRO DE COSTOS'!A:D,2,FALSE)</f>
        <v>0004-0005</v>
      </c>
      <c r="D1865" s="154">
        <v>5045</v>
      </c>
      <c r="E1865" s="154">
        <v>2646086</v>
      </c>
      <c r="F1865" s="154">
        <v>45370</v>
      </c>
      <c r="G1865" s="154" t="s">
        <v>8049</v>
      </c>
      <c r="H1865" s="154" t="s">
        <v>197</v>
      </c>
      <c r="I1865" s="154" t="s">
        <v>60</v>
      </c>
      <c r="J1865" s="154" t="s">
        <v>7533</v>
      </c>
      <c r="K1865" s="154" t="s">
        <v>159</v>
      </c>
      <c r="L1865" s="154" t="s">
        <v>15374</v>
      </c>
      <c r="M1865" s="155">
        <v>45895.489583333336</v>
      </c>
      <c r="N1865" s="155">
        <v>45896.644444444442</v>
      </c>
      <c r="O1865" s="156"/>
      <c r="P1865" s="154" t="s">
        <v>10063</v>
      </c>
      <c r="Q1865" s="154" t="s">
        <v>10063</v>
      </c>
      <c r="R1865" s="154" t="s">
        <v>2973</v>
      </c>
      <c r="S1865" s="154" t="s">
        <v>2973</v>
      </c>
      <c r="T1865" s="154" t="s">
        <v>8052</v>
      </c>
      <c r="U1865" s="154" t="s">
        <v>9429</v>
      </c>
      <c r="V1865" s="154" t="s">
        <v>15375</v>
      </c>
      <c r="W1865" s="154" t="s">
        <v>2967</v>
      </c>
      <c r="X1865" s="156"/>
      <c r="Y1865" s="154" t="s">
        <v>25</v>
      </c>
      <c r="Z1865" s="154" t="str">
        <f>VLOOKUP(D1865,TIPOLOGIA!A:F,5,0)</f>
        <v>TERRESTRE</v>
      </c>
      <c r="AA1865" s="154" t="s">
        <v>636</v>
      </c>
      <c r="AB1865" s="46">
        <v>1</v>
      </c>
      <c r="AC1865" s="87">
        <f>IF(W1865="SOPORTE_TELEFÓNICO",'BASE LIQUIDACION REDEBAN 2025'!$B$19,IF(AND(W1865="VISITA_TÉCNICA",Y1865="TIPO II"),'BASE LIQUIDACION REDEBAN 2025'!$B$18,'BASE LIQUIDACION REDEBAN 2025'!$B$17))</f>
        <v>35779.500569199998</v>
      </c>
      <c r="AD1865" s="87">
        <v>0</v>
      </c>
      <c r="AE1865" s="87">
        <f t="shared" si="29"/>
        <v>35779.500569199998</v>
      </c>
    </row>
    <row r="1866" spans="1:31">
      <c r="A1866" s="154" t="s">
        <v>91</v>
      </c>
      <c r="B1866" s="154" t="str">
        <f>VLOOKUP(A1866,'CENTRO DE COSTOS'!A:D,4,FALSE)</f>
        <v>JOSE MAURICIO HERNANDEZ ROJAS</v>
      </c>
      <c r="C1866" s="154" t="str">
        <f>VLOOKUP(A1866,'CENTRO DE COSTOS'!A:D,2,FALSE)</f>
        <v>0004-0001</v>
      </c>
      <c r="D1866" s="154">
        <v>23001</v>
      </c>
      <c r="E1866" s="154">
        <v>2647543</v>
      </c>
      <c r="F1866" s="154">
        <v>72854</v>
      </c>
      <c r="G1866" s="154" t="s">
        <v>8049</v>
      </c>
      <c r="H1866" s="154" t="s">
        <v>421</v>
      </c>
      <c r="I1866" s="154" t="s">
        <v>91</v>
      </c>
      <c r="J1866" s="154" t="s">
        <v>15376</v>
      </c>
      <c r="K1866" s="154" t="s">
        <v>159</v>
      </c>
      <c r="L1866" s="154" t="s">
        <v>15377</v>
      </c>
      <c r="M1866" s="155">
        <v>45895.625</v>
      </c>
      <c r="N1866" s="155">
        <v>45896.645833333336</v>
      </c>
      <c r="O1866" s="156"/>
      <c r="P1866" s="154" t="s">
        <v>10063</v>
      </c>
      <c r="Q1866" s="154" t="s">
        <v>10063</v>
      </c>
      <c r="R1866" s="154" t="s">
        <v>2973</v>
      </c>
      <c r="S1866" s="154" t="s">
        <v>2973</v>
      </c>
      <c r="T1866" s="154" t="s">
        <v>8052</v>
      </c>
      <c r="U1866" s="154" t="s">
        <v>9429</v>
      </c>
      <c r="V1866" s="154" t="s">
        <v>15378</v>
      </c>
      <c r="W1866" s="154" t="s">
        <v>2967</v>
      </c>
      <c r="X1866" s="156"/>
      <c r="Y1866" s="154" t="s">
        <v>25</v>
      </c>
      <c r="Z1866" s="154" t="str">
        <f>VLOOKUP(D1866,TIPOLOGIA!A:F,5,0)</f>
        <v>TERRESTRE</v>
      </c>
      <c r="AA1866" s="154" t="s">
        <v>696</v>
      </c>
      <c r="AB1866" s="46">
        <v>1</v>
      </c>
      <c r="AC1866" s="87">
        <f>IF(W1866="SOPORTE_TELEFÓNICO",'BASE LIQUIDACION REDEBAN 2025'!$B$19,IF(AND(W1866="VISITA_TÉCNICA",Y1866="TIPO II"),'BASE LIQUIDACION REDEBAN 2025'!$B$18,'BASE LIQUIDACION REDEBAN 2025'!$B$17))</f>
        <v>35779.500569199998</v>
      </c>
      <c r="AD1866" s="87">
        <v>0</v>
      </c>
      <c r="AE1866" s="87">
        <f t="shared" si="29"/>
        <v>35779.500569199998</v>
      </c>
    </row>
    <row r="1867" spans="1:31">
      <c r="A1867" s="154" t="s">
        <v>86</v>
      </c>
      <c r="B1867" s="154" t="str">
        <f>VLOOKUP(A1867,'CENTRO DE COSTOS'!A:D,4,FALSE)</f>
        <v>KEVIN ALEXIS CORZO BUSTOS</v>
      </c>
      <c r="C1867" s="154" t="str">
        <f>VLOOKUP(A1867,'CENTRO DE COSTOS'!A:D,2,FALSE)</f>
        <v>0004-0007</v>
      </c>
      <c r="D1867" s="154">
        <v>73001</v>
      </c>
      <c r="E1867" s="154">
        <v>2648974</v>
      </c>
      <c r="F1867" s="154">
        <v>52239</v>
      </c>
      <c r="G1867" s="154" t="s">
        <v>8049</v>
      </c>
      <c r="H1867" s="154" t="s">
        <v>703</v>
      </c>
      <c r="I1867" s="154" t="s">
        <v>86</v>
      </c>
      <c r="J1867" s="154" t="s">
        <v>15379</v>
      </c>
      <c r="K1867" s="154" t="s">
        <v>159</v>
      </c>
      <c r="L1867" s="154" t="s">
        <v>15380</v>
      </c>
      <c r="M1867" s="155">
        <v>45896.333333333336</v>
      </c>
      <c r="N1867" s="155">
        <v>45896.647916666669</v>
      </c>
      <c r="O1867" s="156"/>
      <c r="P1867" s="154" t="s">
        <v>10063</v>
      </c>
      <c r="Q1867" s="154" t="s">
        <v>10063</v>
      </c>
      <c r="R1867" s="154" t="s">
        <v>2973</v>
      </c>
      <c r="S1867" s="154" t="s">
        <v>2973</v>
      </c>
      <c r="T1867" s="154" t="s">
        <v>8052</v>
      </c>
      <c r="U1867" s="154" t="s">
        <v>9429</v>
      </c>
      <c r="V1867" s="154" t="s">
        <v>15381</v>
      </c>
      <c r="W1867" s="154" t="s">
        <v>2967</v>
      </c>
      <c r="X1867" s="156"/>
      <c r="Y1867" s="154" t="s">
        <v>25</v>
      </c>
      <c r="Z1867" s="154" t="str">
        <f>VLOOKUP(D1867,TIPOLOGIA!A:F,5,0)</f>
        <v>TERRESTRE</v>
      </c>
      <c r="AA1867" s="154" t="s">
        <v>968</v>
      </c>
      <c r="AB1867" s="46">
        <v>1</v>
      </c>
      <c r="AC1867" s="87">
        <f>IF(W1867="SOPORTE_TELEFÓNICO",'BASE LIQUIDACION REDEBAN 2025'!$B$19,IF(AND(W1867="VISITA_TÉCNICA",Y1867="TIPO II"),'BASE LIQUIDACION REDEBAN 2025'!$B$18,'BASE LIQUIDACION REDEBAN 2025'!$B$17))</f>
        <v>35779.500569199998</v>
      </c>
      <c r="AD1867" s="87">
        <v>0</v>
      </c>
      <c r="AE1867" s="87">
        <f t="shared" si="29"/>
        <v>35779.500569199998</v>
      </c>
    </row>
    <row r="1868" spans="1:31">
      <c r="A1868" s="154" t="s">
        <v>60</v>
      </c>
      <c r="B1868" s="154" t="str">
        <f>VLOOKUP(A1868,'CENTRO DE COSTOS'!A:D,4,FALSE)</f>
        <v>JUAN SEBASTIÁN RÍOS CASTRILLÓN</v>
      </c>
      <c r="C1868" s="154" t="str">
        <f>VLOOKUP(A1868,'CENTRO DE COSTOS'!A:D,2,FALSE)</f>
        <v>0004-0005</v>
      </c>
      <c r="D1868" s="154">
        <v>5837</v>
      </c>
      <c r="E1868" s="154">
        <v>2644258</v>
      </c>
      <c r="F1868" s="154">
        <v>44361</v>
      </c>
      <c r="G1868" s="154" t="s">
        <v>8049</v>
      </c>
      <c r="H1868" s="154" t="s">
        <v>197</v>
      </c>
      <c r="I1868" s="154" t="s">
        <v>785</v>
      </c>
      <c r="J1868" s="154" t="s">
        <v>15382</v>
      </c>
      <c r="K1868" s="154" t="s">
        <v>159</v>
      </c>
      <c r="L1868" s="154" t="s">
        <v>15383</v>
      </c>
      <c r="M1868" s="155">
        <v>45895.390277777777</v>
      </c>
      <c r="N1868" s="155">
        <v>45896.649305555555</v>
      </c>
      <c r="O1868" s="156"/>
      <c r="P1868" s="154" t="s">
        <v>10063</v>
      </c>
      <c r="Q1868" s="154" t="s">
        <v>10063</v>
      </c>
      <c r="R1868" s="154" t="s">
        <v>200</v>
      </c>
      <c r="S1868" s="154" t="s">
        <v>201</v>
      </c>
      <c r="T1868" s="154" t="s">
        <v>8052</v>
      </c>
      <c r="U1868" s="154" t="s">
        <v>9429</v>
      </c>
      <c r="V1868" s="154" t="s">
        <v>15384</v>
      </c>
      <c r="W1868" s="154" t="s">
        <v>2967</v>
      </c>
      <c r="X1868" s="156"/>
      <c r="Y1868" s="154" t="s">
        <v>28</v>
      </c>
      <c r="Z1868" s="154" t="str">
        <f>VLOOKUP(D1868,TIPOLOGIA!A:F,5,0)</f>
        <v>TERRESTRE</v>
      </c>
      <c r="AA1868" s="154" t="s">
        <v>636</v>
      </c>
      <c r="AB1868" s="46">
        <v>1</v>
      </c>
      <c r="AC1868" s="87">
        <f>IF(W1868="SOPORTE_TELEFÓNICO",'BASE LIQUIDACION REDEBAN 2025'!$B$19,IF(AND(W1868="VISITA_TÉCNICA",Y1868="TIPO II"),'BASE LIQUIDACION REDEBAN 2025'!$B$18,'BASE LIQUIDACION REDEBAN 2025'!$B$17))</f>
        <v>67654.12000000001</v>
      </c>
      <c r="AD1868" s="87">
        <v>0</v>
      </c>
      <c r="AE1868" s="87">
        <f t="shared" si="29"/>
        <v>67654.12000000001</v>
      </c>
    </row>
    <row r="1869" spans="1:31">
      <c r="A1869" s="154" t="s">
        <v>72</v>
      </c>
      <c r="B1869" s="154" t="str">
        <f>VLOOKUP(A1869,'CENTRO DE COSTOS'!A:D,4,FALSE)</f>
        <v>MIGUEL JULIÁN HERNÁNDEZ GUARÍN</v>
      </c>
      <c r="C1869" s="154" t="str">
        <f>VLOOKUP(A1869,'CENTRO DE COSTOS'!A:D,2,FALSE)</f>
        <v>0004-0008</v>
      </c>
      <c r="D1869" s="154">
        <v>68001</v>
      </c>
      <c r="E1869" s="154">
        <v>2648856</v>
      </c>
      <c r="F1869" s="154">
        <v>75277</v>
      </c>
      <c r="G1869" s="154" t="s">
        <v>8049</v>
      </c>
      <c r="H1869" s="154" t="s">
        <v>820</v>
      </c>
      <c r="I1869" s="154" t="s">
        <v>72</v>
      </c>
      <c r="J1869" s="154" t="s">
        <v>15385</v>
      </c>
      <c r="K1869" s="154" t="s">
        <v>159</v>
      </c>
      <c r="L1869" s="154" t="s">
        <v>15386</v>
      </c>
      <c r="M1869" s="155">
        <v>45895.747916666667</v>
      </c>
      <c r="N1869" s="155">
        <v>45896.650694444441</v>
      </c>
      <c r="O1869" s="156"/>
      <c r="P1869" s="154" t="s">
        <v>10063</v>
      </c>
      <c r="Q1869" s="154" t="s">
        <v>10063</v>
      </c>
      <c r="R1869" s="154" t="s">
        <v>200</v>
      </c>
      <c r="S1869" s="154" t="s">
        <v>201</v>
      </c>
      <c r="T1869" s="154" t="s">
        <v>8052</v>
      </c>
      <c r="U1869" s="154" t="s">
        <v>9429</v>
      </c>
      <c r="V1869" s="154" t="s">
        <v>15387</v>
      </c>
      <c r="W1869" s="154" t="s">
        <v>2967</v>
      </c>
      <c r="X1869" s="156"/>
      <c r="Y1869" s="154" t="s">
        <v>25</v>
      </c>
      <c r="Z1869" s="154" t="str">
        <f>VLOOKUP(D1869,TIPOLOGIA!A:F,5,0)</f>
        <v>TERRESTRE</v>
      </c>
      <c r="AA1869" s="154" t="s">
        <v>1016</v>
      </c>
      <c r="AB1869" s="46">
        <v>1</v>
      </c>
      <c r="AC1869" s="87">
        <f>IF(W1869="SOPORTE_TELEFÓNICO",'BASE LIQUIDACION REDEBAN 2025'!$B$19,IF(AND(W1869="VISITA_TÉCNICA",Y1869="TIPO II"),'BASE LIQUIDACION REDEBAN 2025'!$B$18,'BASE LIQUIDACION REDEBAN 2025'!$B$17))</f>
        <v>35779.500569199998</v>
      </c>
      <c r="AD1869" s="87">
        <v>0</v>
      </c>
      <c r="AE1869" s="87">
        <f t="shared" si="29"/>
        <v>35779.500569199998</v>
      </c>
    </row>
    <row r="1870" spans="1:31">
      <c r="A1870" s="154" t="s">
        <v>96</v>
      </c>
      <c r="B1870" s="154" t="str">
        <f>VLOOKUP(A1870,'CENTRO DE COSTOS'!A:D,4,FALSE)</f>
        <v>JOSE MAURICIO HERNANDEZ ROJAS</v>
      </c>
      <c r="C1870" s="154" t="str">
        <f>VLOOKUP(A1870,'CENTRO DE COSTOS'!A:D,2,FALSE)</f>
        <v>0004-0001</v>
      </c>
      <c r="D1870" s="154">
        <v>47001</v>
      </c>
      <c r="E1870" s="154">
        <v>2634445</v>
      </c>
      <c r="F1870" s="154">
        <v>61372</v>
      </c>
      <c r="G1870" s="154" t="s">
        <v>8049</v>
      </c>
      <c r="H1870" s="154" t="s">
        <v>1896</v>
      </c>
      <c r="I1870" s="154" t="s">
        <v>96</v>
      </c>
      <c r="J1870" s="154" t="s">
        <v>11618</v>
      </c>
      <c r="K1870" s="154" t="s">
        <v>159</v>
      </c>
      <c r="L1870" s="154" t="s">
        <v>15388</v>
      </c>
      <c r="M1870" s="155">
        <v>45892.443749999999</v>
      </c>
      <c r="N1870" s="155">
        <v>45896.655555555553</v>
      </c>
      <c r="O1870" s="156"/>
      <c r="P1870" s="154" t="s">
        <v>10063</v>
      </c>
      <c r="Q1870" s="154" t="s">
        <v>10063</v>
      </c>
      <c r="R1870" s="154" t="s">
        <v>2973</v>
      </c>
      <c r="S1870" s="154" t="s">
        <v>2973</v>
      </c>
      <c r="T1870" s="154" t="s">
        <v>8052</v>
      </c>
      <c r="U1870" s="154" t="s">
        <v>9429</v>
      </c>
      <c r="V1870" s="154" t="s">
        <v>15389</v>
      </c>
      <c r="W1870" s="154" t="s">
        <v>2967</v>
      </c>
      <c r="X1870" s="156"/>
      <c r="Y1870" s="154" t="s">
        <v>25</v>
      </c>
      <c r="Z1870" s="154" t="str">
        <f>VLOOKUP(D1870,TIPOLOGIA!A:F,5,0)</f>
        <v>TERRESTRE</v>
      </c>
      <c r="AA1870" s="154" t="s">
        <v>1737</v>
      </c>
      <c r="AB1870" s="46">
        <v>1</v>
      </c>
      <c r="AC1870" s="87">
        <f>IF(W1870="SOPORTE_TELEFÓNICO",'BASE LIQUIDACION REDEBAN 2025'!$B$19,IF(AND(W1870="VISITA_TÉCNICA",Y1870="TIPO II"),'BASE LIQUIDACION REDEBAN 2025'!$B$18,'BASE LIQUIDACION REDEBAN 2025'!$B$17))</f>
        <v>35779.500569199998</v>
      </c>
      <c r="AD1870" s="87">
        <v>0</v>
      </c>
      <c r="AE1870" s="87">
        <f t="shared" si="29"/>
        <v>35779.500569199998</v>
      </c>
    </row>
    <row r="1871" spans="1:31">
      <c r="A1871" s="154" t="s">
        <v>91</v>
      </c>
      <c r="B1871" s="154" t="str">
        <f>VLOOKUP(A1871,'CENTRO DE COSTOS'!A:D,4,FALSE)</f>
        <v>JOSE MAURICIO HERNANDEZ ROJAS</v>
      </c>
      <c r="C1871" s="154" t="str">
        <f>VLOOKUP(A1871,'CENTRO DE COSTOS'!A:D,2,FALSE)</f>
        <v>0004-0001</v>
      </c>
      <c r="D1871" s="154">
        <v>23001</v>
      </c>
      <c r="E1871" s="154">
        <v>2628227</v>
      </c>
      <c r="F1871" s="154">
        <v>59363</v>
      </c>
      <c r="G1871" s="154" t="s">
        <v>8049</v>
      </c>
      <c r="H1871" s="154" t="s">
        <v>421</v>
      </c>
      <c r="I1871" s="154" t="s">
        <v>91</v>
      </c>
      <c r="J1871" s="154" t="s">
        <v>15390</v>
      </c>
      <c r="K1871" s="154" t="s">
        <v>159</v>
      </c>
      <c r="L1871" s="154" t="s">
        <v>15391</v>
      </c>
      <c r="M1871" s="155">
        <v>45891.333333333336</v>
      </c>
      <c r="N1871" s="155">
        <v>45896.65625</v>
      </c>
      <c r="O1871" s="156"/>
      <c r="P1871" s="154" t="s">
        <v>10063</v>
      </c>
      <c r="Q1871" s="154" t="s">
        <v>10063</v>
      </c>
      <c r="R1871" s="154" t="s">
        <v>2973</v>
      </c>
      <c r="S1871" s="154" t="s">
        <v>2973</v>
      </c>
      <c r="T1871" s="154" t="s">
        <v>8052</v>
      </c>
      <c r="U1871" s="154" t="s">
        <v>9429</v>
      </c>
      <c r="V1871" s="154" t="s">
        <v>15392</v>
      </c>
      <c r="W1871" s="154" t="s">
        <v>2967</v>
      </c>
      <c r="X1871" s="156"/>
      <c r="Y1871" s="154" t="s">
        <v>25</v>
      </c>
      <c r="Z1871" s="154" t="str">
        <f>VLOOKUP(D1871,TIPOLOGIA!A:F,5,0)</f>
        <v>TERRESTRE</v>
      </c>
      <c r="AA1871" s="154" t="s">
        <v>2000</v>
      </c>
      <c r="AB1871" s="46">
        <v>1</v>
      </c>
      <c r="AC1871" s="87">
        <f>IF(W1871="SOPORTE_TELEFÓNICO",'BASE LIQUIDACION REDEBAN 2025'!$B$19,IF(AND(W1871="VISITA_TÉCNICA",Y1871="TIPO II"),'BASE LIQUIDACION REDEBAN 2025'!$B$18,'BASE LIQUIDACION REDEBAN 2025'!$B$17))</f>
        <v>35779.500569199998</v>
      </c>
      <c r="AD1871" s="87">
        <v>0</v>
      </c>
      <c r="AE1871" s="87">
        <f t="shared" si="29"/>
        <v>35779.500569199998</v>
      </c>
    </row>
    <row r="1872" spans="1:31">
      <c r="A1872" s="154" t="s">
        <v>81</v>
      </c>
      <c r="B1872" s="154" t="str">
        <f>VLOOKUP(A1872,'CENTRO DE COSTOS'!A:D,4,FALSE)</f>
        <v>MIGUEL JULIÁN HERNÁNDEZ GUARÍN</v>
      </c>
      <c r="C1872" s="154" t="str">
        <f>VLOOKUP(A1872,'CENTRO DE COSTOS'!A:D,2,FALSE)</f>
        <v>0004-0008</v>
      </c>
      <c r="D1872" s="154">
        <v>54001</v>
      </c>
      <c r="E1872" s="154">
        <v>2640512</v>
      </c>
      <c r="F1872" s="154">
        <v>66765</v>
      </c>
      <c r="G1872" s="154" t="s">
        <v>8049</v>
      </c>
      <c r="H1872" s="154" t="s">
        <v>317</v>
      </c>
      <c r="I1872" s="154" t="s">
        <v>81</v>
      </c>
      <c r="J1872" s="154" t="s">
        <v>15393</v>
      </c>
      <c r="K1872" s="154" t="s">
        <v>159</v>
      </c>
      <c r="L1872" s="154" t="s">
        <v>15394</v>
      </c>
      <c r="M1872" s="155">
        <v>45894.61041666667</v>
      </c>
      <c r="N1872" s="155">
        <v>45896.657638888886</v>
      </c>
      <c r="O1872" s="156"/>
      <c r="P1872" s="154" t="s">
        <v>10063</v>
      </c>
      <c r="Q1872" s="154" t="s">
        <v>10063</v>
      </c>
      <c r="R1872" s="154" t="s">
        <v>200</v>
      </c>
      <c r="S1872" s="154" t="s">
        <v>201</v>
      </c>
      <c r="T1872" s="154" t="s">
        <v>8052</v>
      </c>
      <c r="U1872" s="154" t="s">
        <v>9429</v>
      </c>
      <c r="V1872" s="154" t="s">
        <v>15395</v>
      </c>
      <c r="W1872" s="154" t="s">
        <v>2967</v>
      </c>
      <c r="X1872" s="156"/>
      <c r="Y1872" s="154" t="s">
        <v>25</v>
      </c>
      <c r="Z1872" s="154" t="str">
        <f>VLOOKUP(D1872,TIPOLOGIA!A:F,5,0)</f>
        <v>TERRESTRE</v>
      </c>
      <c r="AA1872" s="154" t="s">
        <v>401</v>
      </c>
      <c r="AB1872" s="46">
        <v>1</v>
      </c>
      <c r="AC1872" s="87">
        <f>IF(W1872="SOPORTE_TELEFÓNICO",'BASE LIQUIDACION REDEBAN 2025'!$B$19,IF(AND(W1872="VISITA_TÉCNICA",Y1872="TIPO II"),'BASE LIQUIDACION REDEBAN 2025'!$B$18,'BASE LIQUIDACION REDEBAN 2025'!$B$17))</f>
        <v>35779.500569199998</v>
      </c>
      <c r="AD1872" s="87">
        <v>0</v>
      </c>
      <c r="AE1872" s="87">
        <f t="shared" si="29"/>
        <v>35779.500569199998</v>
      </c>
    </row>
    <row r="1873" spans="1:31">
      <c r="A1873" s="154" t="s">
        <v>60</v>
      </c>
      <c r="B1873" s="154" t="str">
        <f>VLOOKUP(A1873,'CENTRO DE COSTOS'!A:D,4,FALSE)</f>
        <v>JUAN SEBASTIÁN RÍOS CASTRILLÓN</v>
      </c>
      <c r="C1873" s="154" t="str">
        <f>VLOOKUP(A1873,'CENTRO DE COSTOS'!A:D,2,FALSE)</f>
        <v>0004-0005</v>
      </c>
      <c r="D1873" s="154">
        <v>5837</v>
      </c>
      <c r="E1873" s="154">
        <v>2639355</v>
      </c>
      <c r="F1873" s="154">
        <v>52840</v>
      </c>
      <c r="G1873" s="154" t="s">
        <v>8049</v>
      </c>
      <c r="H1873" s="154" t="s">
        <v>197</v>
      </c>
      <c r="I1873" s="154" t="s">
        <v>785</v>
      </c>
      <c r="J1873" s="154" t="s">
        <v>15396</v>
      </c>
      <c r="K1873" s="154" t="s">
        <v>159</v>
      </c>
      <c r="L1873" s="154" t="s">
        <v>15397</v>
      </c>
      <c r="M1873" s="155">
        <v>45894.496527777781</v>
      </c>
      <c r="N1873" s="155">
        <v>45896.65902777778</v>
      </c>
      <c r="O1873" s="156"/>
      <c r="P1873" s="154" t="s">
        <v>10063</v>
      </c>
      <c r="Q1873" s="154" t="s">
        <v>10063</v>
      </c>
      <c r="R1873" s="154" t="s">
        <v>200</v>
      </c>
      <c r="S1873" s="154" t="s">
        <v>201</v>
      </c>
      <c r="T1873" s="154" t="s">
        <v>8052</v>
      </c>
      <c r="U1873" s="154" t="s">
        <v>9429</v>
      </c>
      <c r="V1873" s="154" t="s">
        <v>15398</v>
      </c>
      <c r="W1873" s="154" t="s">
        <v>2967</v>
      </c>
      <c r="X1873" s="156"/>
      <c r="Y1873" s="154" t="s">
        <v>28</v>
      </c>
      <c r="Z1873" s="154" t="str">
        <f>VLOOKUP(D1873,TIPOLOGIA!A:F,5,0)</f>
        <v>TERRESTRE</v>
      </c>
      <c r="AA1873" s="154" t="s">
        <v>636</v>
      </c>
      <c r="AB1873" s="46">
        <v>1</v>
      </c>
      <c r="AC1873" s="87">
        <f>IF(W1873="SOPORTE_TELEFÓNICO",'BASE LIQUIDACION REDEBAN 2025'!$B$19,IF(AND(W1873="VISITA_TÉCNICA",Y1873="TIPO II"),'BASE LIQUIDACION REDEBAN 2025'!$B$18,'BASE LIQUIDACION REDEBAN 2025'!$B$17))</f>
        <v>67654.12000000001</v>
      </c>
      <c r="AD1873" s="87">
        <v>0</v>
      </c>
      <c r="AE1873" s="87">
        <f t="shared" si="29"/>
        <v>67654.12000000001</v>
      </c>
    </row>
    <row r="1874" spans="1:31">
      <c r="A1874" s="154" t="s">
        <v>76</v>
      </c>
      <c r="B1874" s="154" t="str">
        <f>VLOOKUP(A1874,'CENTRO DE COSTOS'!A:D,4,FALSE)</f>
        <v>DIEGO FERNANDO HENAO CARDONA</v>
      </c>
      <c r="C1874" s="154" t="str">
        <f>VLOOKUP(A1874,'CENTRO DE COSTOS'!A:D,2,FALSE)</f>
        <v>0004-0003</v>
      </c>
      <c r="D1874" s="154">
        <v>76892</v>
      </c>
      <c r="E1874" s="154">
        <v>2637682</v>
      </c>
      <c r="F1874" s="154">
        <v>31092</v>
      </c>
      <c r="G1874" s="154" t="s">
        <v>8049</v>
      </c>
      <c r="H1874" s="154" t="s">
        <v>227</v>
      </c>
      <c r="I1874" s="154" t="s">
        <v>228</v>
      </c>
      <c r="J1874" s="154" t="s">
        <v>15399</v>
      </c>
      <c r="K1874" s="154" t="s">
        <v>159</v>
      </c>
      <c r="L1874" s="154" t="s">
        <v>15400</v>
      </c>
      <c r="M1874" s="155">
        <v>45894.411111111112</v>
      </c>
      <c r="N1874" s="155">
        <v>45896.660416666666</v>
      </c>
      <c r="O1874" s="156"/>
      <c r="P1874" s="154" t="s">
        <v>10063</v>
      </c>
      <c r="Q1874" s="154" t="s">
        <v>10063</v>
      </c>
      <c r="R1874" s="154" t="s">
        <v>220</v>
      </c>
      <c r="S1874" s="154" t="s">
        <v>221</v>
      </c>
      <c r="T1874" s="154" t="s">
        <v>8052</v>
      </c>
      <c r="U1874" s="154" t="s">
        <v>9429</v>
      </c>
      <c r="V1874" s="154" t="s">
        <v>15401</v>
      </c>
      <c r="W1874" s="154" t="s">
        <v>2967</v>
      </c>
      <c r="X1874" s="156"/>
      <c r="Y1874" s="154" t="s">
        <v>25</v>
      </c>
      <c r="Z1874" s="154" t="str">
        <f>VLOOKUP(D1874,TIPOLOGIA!A:F,5,0)</f>
        <v>TERRESTRE</v>
      </c>
      <c r="AA1874" s="154" t="s">
        <v>531</v>
      </c>
      <c r="AB1874" s="46">
        <v>1</v>
      </c>
      <c r="AC1874" s="87">
        <f>IF(W1874="SOPORTE_TELEFÓNICO",'BASE LIQUIDACION REDEBAN 2025'!$B$19,IF(AND(W1874="VISITA_TÉCNICA",Y1874="TIPO II"),'BASE LIQUIDACION REDEBAN 2025'!$B$18,'BASE LIQUIDACION REDEBAN 2025'!$B$17))</f>
        <v>35779.500569199998</v>
      </c>
      <c r="AD1874" s="87">
        <v>0</v>
      </c>
      <c r="AE1874" s="87">
        <f t="shared" si="29"/>
        <v>35779.500569199998</v>
      </c>
    </row>
    <row r="1875" spans="1:31">
      <c r="A1875" s="154" t="s">
        <v>91</v>
      </c>
      <c r="B1875" s="154" t="str">
        <f>VLOOKUP(A1875,'CENTRO DE COSTOS'!A:D,4,FALSE)</f>
        <v>JOSE MAURICIO HERNANDEZ ROJAS</v>
      </c>
      <c r="C1875" s="154" t="str">
        <f>VLOOKUP(A1875,'CENTRO DE COSTOS'!A:D,2,FALSE)</f>
        <v>0004-0001</v>
      </c>
      <c r="D1875" s="154">
        <v>23675</v>
      </c>
      <c r="E1875" s="154">
        <v>2647842</v>
      </c>
      <c r="F1875" s="154">
        <v>64377</v>
      </c>
      <c r="G1875" s="154" t="s">
        <v>8049</v>
      </c>
      <c r="H1875" s="154" t="s">
        <v>421</v>
      </c>
      <c r="I1875" s="154" t="s">
        <v>3883</v>
      </c>
      <c r="J1875" s="154" t="s">
        <v>15402</v>
      </c>
      <c r="K1875" s="154" t="s">
        <v>159</v>
      </c>
      <c r="L1875" s="154" t="s">
        <v>15403</v>
      </c>
      <c r="M1875" s="155">
        <v>45895.645138888889</v>
      </c>
      <c r="N1875" s="155">
        <v>45896.661805555559</v>
      </c>
      <c r="O1875" s="156"/>
      <c r="P1875" s="154" t="s">
        <v>10063</v>
      </c>
      <c r="Q1875" s="154" t="s">
        <v>10063</v>
      </c>
      <c r="R1875" s="154" t="s">
        <v>200</v>
      </c>
      <c r="S1875" s="154" t="s">
        <v>201</v>
      </c>
      <c r="T1875" s="154" t="s">
        <v>8052</v>
      </c>
      <c r="U1875" s="154" t="s">
        <v>9429</v>
      </c>
      <c r="V1875" s="154" t="s">
        <v>15404</v>
      </c>
      <c r="W1875" s="154" t="s">
        <v>2967</v>
      </c>
      <c r="X1875" s="156"/>
      <c r="Y1875" s="154" t="s">
        <v>28</v>
      </c>
      <c r="Z1875" s="154" t="str">
        <f>VLOOKUP(D1875,TIPOLOGIA!A:F,5,0)</f>
        <v>TERRESTRE</v>
      </c>
      <c r="AA1875" s="154" t="s">
        <v>426</v>
      </c>
      <c r="AB1875" s="46">
        <v>1</v>
      </c>
      <c r="AC1875" s="87">
        <f>IF(W1875="SOPORTE_TELEFÓNICO",'BASE LIQUIDACION REDEBAN 2025'!$B$19,IF(AND(W1875="VISITA_TÉCNICA",Y1875="TIPO II"),'BASE LIQUIDACION REDEBAN 2025'!$B$18,'BASE LIQUIDACION REDEBAN 2025'!$B$17))</f>
        <v>67654.12000000001</v>
      </c>
      <c r="AD1875" s="87">
        <v>0</v>
      </c>
      <c r="AE1875" s="87">
        <f t="shared" si="29"/>
        <v>67654.12000000001</v>
      </c>
    </row>
    <row r="1876" spans="1:31">
      <c r="A1876" s="154" t="s">
        <v>81</v>
      </c>
      <c r="B1876" s="154" t="str">
        <f>VLOOKUP(A1876,'CENTRO DE COSTOS'!A:D,4,FALSE)</f>
        <v>MIGUEL JULIÁN HERNÁNDEZ GUARÍN</v>
      </c>
      <c r="C1876" s="154" t="str">
        <f>VLOOKUP(A1876,'CENTRO DE COSTOS'!A:D,2,FALSE)</f>
        <v>0004-0008</v>
      </c>
      <c r="D1876" s="154">
        <v>54001</v>
      </c>
      <c r="E1876" s="154">
        <v>2645652</v>
      </c>
      <c r="F1876" s="154">
        <v>65492</v>
      </c>
      <c r="G1876" s="154" t="s">
        <v>8049</v>
      </c>
      <c r="H1876" s="154" t="s">
        <v>317</v>
      </c>
      <c r="I1876" s="154" t="s">
        <v>81</v>
      </c>
      <c r="J1876" s="154" t="s">
        <v>15405</v>
      </c>
      <c r="K1876" s="154" t="s">
        <v>159</v>
      </c>
      <c r="L1876" s="154" t="s">
        <v>15406</v>
      </c>
      <c r="M1876" s="155">
        <v>45895.461111111108</v>
      </c>
      <c r="N1876" s="155">
        <v>45896.682638888888</v>
      </c>
      <c r="O1876" s="156"/>
      <c r="P1876" s="154" t="s">
        <v>10063</v>
      </c>
      <c r="Q1876" s="154" t="s">
        <v>10063</v>
      </c>
      <c r="R1876" s="154" t="s">
        <v>2973</v>
      </c>
      <c r="S1876" s="154" t="s">
        <v>2973</v>
      </c>
      <c r="T1876" s="154" t="s">
        <v>8052</v>
      </c>
      <c r="U1876" s="154" t="s">
        <v>9429</v>
      </c>
      <c r="V1876" s="154" t="s">
        <v>15407</v>
      </c>
      <c r="W1876" s="154" t="s">
        <v>2967</v>
      </c>
      <c r="X1876" s="156"/>
      <c r="Y1876" s="154" t="s">
        <v>25</v>
      </c>
      <c r="Z1876" s="154" t="str">
        <f>VLOOKUP(D1876,TIPOLOGIA!A:F,5,0)</f>
        <v>TERRESTRE</v>
      </c>
      <c r="AA1876" s="154" t="s">
        <v>1496</v>
      </c>
      <c r="AB1876" s="46">
        <v>1</v>
      </c>
      <c r="AC1876" s="87">
        <f>IF(W1876="SOPORTE_TELEFÓNICO",'BASE LIQUIDACION REDEBAN 2025'!$B$19,IF(AND(W1876="VISITA_TÉCNICA",Y1876="TIPO II"),'BASE LIQUIDACION REDEBAN 2025'!$B$18,'BASE LIQUIDACION REDEBAN 2025'!$B$17))</f>
        <v>35779.500569199998</v>
      </c>
      <c r="AD1876" s="87">
        <v>0</v>
      </c>
      <c r="AE1876" s="87">
        <f t="shared" si="29"/>
        <v>35779.500569199998</v>
      </c>
    </row>
    <row r="1877" spans="1:31">
      <c r="A1877" s="154" t="s">
        <v>98</v>
      </c>
      <c r="B1877" s="154" t="str">
        <f>VLOOKUP(A1877,'CENTRO DE COSTOS'!A:D,4,FALSE)</f>
        <v>MIGUEL JULIÁN HERNÁNDEZ GUARÍN</v>
      </c>
      <c r="C1877" s="154" t="str">
        <f>VLOOKUP(A1877,'CENTRO DE COSTOS'!A:D,2,FALSE)</f>
        <v>0004-0008</v>
      </c>
      <c r="D1877" s="154">
        <v>15204</v>
      </c>
      <c r="E1877" s="154">
        <v>2646935</v>
      </c>
      <c r="F1877" s="154">
        <v>77276</v>
      </c>
      <c r="G1877" s="154" t="s">
        <v>8049</v>
      </c>
      <c r="H1877" s="154" t="s">
        <v>241</v>
      </c>
      <c r="I1877" s="154" t="s">
        <v>3196</v>
      </c>
      <c r="J1877" s="154" t="s">
        <v>15408</v>
      </c>
      <c r="K1877" s="154" t="s">
        <v>159</v>
      </c>
      <c r="L1877" s="154" t="s">
        <v>15409</v>
      </c>
      <c r="M1877" s="155">
        <v>45895.586805555555</v>
      </c>
      <c r="N1877" s="155">
        <v>45896.684027777781</v>
      </c>
      <c r="O1877" s="156"/>
      <c r="P1877" s="154" t="s">
        <v>10063</v>
      </c>
      <c r="Q1877" s="154" t="s">
        <v>10063</v>
      </c>
      <c r="R1877" s="154" t="s">
        <v>2973</v>
      </c>
      <c r="S1877" s="154" t="s">
        <v>2973</v>
      </c>
      <c r="T1877" s="154" t="s">
        <v>8052</v>
      </c>
      <c r="U1877" s="154" t="s">
        <v>9429</v>
      </c>
      <c r="V1877" s="154" t="s">
        <v>15410</v>
      </c>
      <c r="W1877" s="154" t="s">
        <v>2967</v>
      </c>
      <c r="X1877" s="156"/>
      <c r="Y1877" s="154" t="s">
        <v>28</v>
      </c>
      <c r="Z1877" s="154" t="str">
        <f>VLOOKUP(D1877,TIPOLOGIA!A:F,5,0)</f>
        <v>TERRESTRE</v>
      </c>
      <c r="AA1877" s="154" t="s">
        <v>247</v>
      </c>
      <c r="AB1877" s="46">
        <v>1</v>
      </c>
      <c r="AC1877" s="87">
        <f>IF(W1877="SOPORTE_TELEFÓNICO",'BASE LIQUIDACION REDEBAN 2025'!$B$19,IF(AND(W1877="VISITA_TÉCNICA",Y1877="TIPO II"),'BASE LIQUIDACION REDEBAN 2025'!$B$18,'BASE LIQUIDACION REDEBAN 2025'!$B$17))</f>
        <v>67654.12000000001</v>
      </c>
      <c r="AD1877" s="87">
        <v>0</v>
      </c>
      <c r="AE1877" s="87">
        <f t="shared" si="29"/>
        <v>67654.12000000001</v>
      </c>
    </row>
    <row r="1878" spans="1:31">
      <c r="A1878" s="154" t="s">
        <v>92</v>
      </c>
      <c r="B1878" s="154" t="str">
        <f>VLOOKUP(A1878,'CENTRO DE COSTOS'!A:D,4,FALSE)</f>
        <v>KEVIN ALEXIS CORZO BUSTOS</v>
      </c>
      <c r="C1878" s="154" t="str">
        <f>VLOOKUP(A1878,'CENTRO DE COSTOS'!A:D,2,FALSE)</f>
        <v>0004-0007</v>
      </c>
      <c r="D1878" s="154">
        <v>41306</v>
      </c>
      <c r="E1878" s="154">
        <v>2649835</v>
      </c>
      <c r="F1878" s="154">
        <v>78953</v>
      </c>
      <c r="G1878" s="154" t="s">
        <v>8049</v>
      </c>
      <c r="H1878" s="154" t="s">
        <v>249</v>
      </c>
      <c r="I1878" s="154" t="s">
        <v>250</v>
      </c>
      <c r="J1878" s="154" t="s">
        <v>11169</v>
      </c>
      <c r="K1878" s="154" t="s">
        <v>159</v>
      </c>
      <c r="L1878" s="154" t="s">
        <v>15411</v>
      </c>
      <c r="M1878" s="155">
        <v>45896.35</v>
      </c>
      <c r="N1878" s="155">
        <v>45896.68472222222</v>
      </c>
      <c r="O1878" s="156"/>
      <c r="P1878" s="154" t="s">
        <v>10063</v>
      </c>
      <c r="Q1878" s="154" t="s">
        <v>10063</v>
      </c>
      <c r="R1878" s="154" t="s">
        <v>2973</v>
      </c>
      <c r="S1878" s="154" t="s">
        <v>2973</v>
      </c>
      <c r="T1878" s="154" t="s">
        <v>9439</v>
      </c>
      <c r="U1878" s="154" t="s">
        <v>10905</v>
      </c>
      <c r="V1878" s="154" t="s">
        <v>15412</v>
      </c>
      <c r="W1878" s="154" t="s">
        <v>2967</v>
      </c>
      <c r="X1878" s="156"/>
      <c r="Y1878" s="154" t="s">
        <v>28</v>
      </c>
      <c r="Z1878" s="154" t="str">
        <f>VLOOKUP(D1878,TIPOLOGIA!A:F,5,0)</f>
        <v>TERRESTRE</v>
      </c>
      <c r="AA1878" s="154" t="s">
        <v>255</v>
      </c>
      <c r="AB1878" s="46">
        <v>1</v>
      </c>
      <c r="AC1878" s="87">
        <f>IF(W1878="SOPORTE_TELEFÓNICO",'BASE LIQUIDACION REDEBAN 2025'!$B$19,IF(AND(W1878="VISITA_TÉCNICA",Y1878="TIPO II"),'BASE LIQUIDACION REDEBAN 2025'!$B$18,'BASE LIQUIDACION REDEBAN 2025'!$B$17))</f>
        <v>67654.12000000001</v>
      </c>
      <c r="AD1878" s="87">
        <v>0</v>
      </c>
      <c r="AE1878" s="87">
        <f t="shared" si="29"/>
        <v>67654.12000000001</v>
      </c>
    </row>
    <row r="1879" spans="1:31">
      <c r="A1879" s="154" t="s">
        <v>87</v>
      </c>
      <c r="B1879" s="154" t="str">
        <f>VLOOKUP(A1879,'CENTRO DE COSTOS'!A:D,4,FALSE)</f>
        <v>DIEGO FERNANDO HENAO CARDONA</v>
      </c>
      <c r="C1879" s="154" t="str">
        <f>VLOOKUP(A1879,'CENTRO DE COSTOS'!A:D,2,FALSE)</f>
        <v>0004-0002</v>
      </c>
      <c r="D1879" s="154">
        <v>17614</v>
      </c>
      <c r="E1879" s="154">
        <v>2631632</v>
      </c>
      <c r="F1879" s="154">
        <v>55693</v>
      </c>
      <c r="G1879" s="154" t="s">
        <v>8049</v>
      </c>
      <c r="H1879" s="154" t="s">
        <v>477</v>
      </c>
      <c r="I1879" s="154" t="s">
        <v>1590</v>
      </c>
      <c r="J1879" s="154" t="s">
        <v>15413</v>
      </c>
      <c r="K1879" s="154" t="s">
        <v>159</v>
      </c>
      <c r="L1879" s="154" t="s">
        <v>15414</v>
      </c>
      <c r="M1879" s="155">
        <v>45891.513888888891</v>
      </c>
      <c r="N1879" s="155">
        <v>45896.685416666667</v>
      </c>
      <c r="O1879" s="156"/>
      <c r="P1879" s="154" t="s">
        <v>10063</v>
      </c>
      <c r="Q1879" s="154" t="s">
        <v>10063</v>
      </c>
      <c r="R1879" s="154" t="s">
        <v>200</v>
      </c>
      <c r="S1879" s="154" t="s">
        <v>739</v>
      </c>
      <c r="T1879" s="154" t="s">
        <v>8052</v>
      </c>
      <c r="U1879" s="154" t="s">
        <v>9429</v>
      </c>
      <c r="V1879" s="154" t="s">
        <v>15415</v>
      </c>
      <c r="W1879" s="154" t="s">
        <v>10144</v>
      </c>
      <c r="X1879" s="156"/>
      <c r="Y1879" s="154" t="s">
        <v>28</v>
      </c>
      <c r="Z1879" s="154" t="str">
        <f>VLOOKUP(D1879,TIPOLOGIA!A:F,5,0)</f>
        <v>TERRESTRE</v>
      </c>
      <c r="AA1879" s="154" t="s">
        <v>482</v>
      </c>
      <c r="AB1879" s="46">
        <v>0</v>
      </c>
      <c r="AC1879" s="87">
        <f>IF(W1879="SOPORTE_TELEFÓNICO",'BASE LIQUIDACION REDEBAN 2025'!$B$19,IF(AND(W1879="VISITA_TÉCNICA",Y1879="TIPO II"),'BASE LIQUIDACION REDEBAN 2025'!$B$18,'BASE LIQUIDACION REDEBAN 2025'!$B$17))</f>
        <v>35779.500569199998</v>
      </c>
      <c r="AD1879" s="87">
        <v>0</v>
      </c>
      <c r="AE1879" s="87">
        <f t="shared" si="29"/>
        <v>35779.500569199998</v>
      </c>
    </row>
    <row r="1880" spans="1:31">
      <c r="A1880" s="154" t="s">
        <v>81</v>
      </c>
      <c r="B1880" s="154" t="str">
        <f>VLOOKUP(A1880,'CENTRO DE COSTOS'!A:D,4,FALSE)</f>
        <v>MIGUEL JULIÁN HERNÁNDEZ GUARÍN</v>
      </c>
      <c r="C1880" s="154" t="str">
        <f>VLOOKUP(A1880,'CENTRO DE COSTOS'!A:D,2,FALSE)</f>
        <v>0004-0008</v>
      </c>
      <c r="D1880" s="154">
        <v>54001</v>
      </c>
      <c r="E1880" s="154">
        <v>2646004</v>
      </c>
      <c r="F1880" s="154">
        <v>75837</v>
      </c>
      <c r="G1880" s="154" t="s">
        <v>8049</v>
      </c>
      <c r="H1880" s="154" t="s">
        <v>317</v>
      </c>
      <c r="I1880" s="154" t="s">
        <v>81</v>
      </c>
      <c r="J1880" s="154" t="s">
        <v>6551</v>
      </c>
      <c r="K1880" s="154" t="s">
        <v>159</v>
      </c>
      <c r="L1880" s="154" t="s">
        <v>15416</v>
      </c>
      <c r="M1880" s="155">
        <v>45895.479861111111</v>
      </c>
      <c r="N1880" s="155">
        <v>45896.689583333333</v>
      </c>
      <c r="O1880" s="156"/>
      <c r="P1880" s="154" t="s">
        <v>10063</v>
      </c>
      <c r="Q1880" s="154" t="s">
        <v>10063</v>
      </c>
      <c r="R1880" s="154" t="s">
        <v>2973</v>
      </c>
      <c r="S1880" s="154" t="s">
        <v>2973</v>
      </c>
      <c r="T1880" s="154" t="s">
        <v>8052</v>
      </c>
      <c r="U1880" s="154" t="s">
        <v>9429</v>
      </c>
      <c r="V1880" s="154" t="s">
        <v>15417</v>
      </c>
      <c r="W1880" s="154" t="s">
        <v>2967</v>
      </c>
      <c r="X1880" s="156"/>
      <c r="Y1880" s="154" t="s">
        <v>25</v>
      </c>
      <c r="Z1880" s="154" t="str">
        <f>VLOOKUP(D1880,TIPOLOGIA!A:F,5,0)</f>
        <v>TERRESTRE</v>
      </c>
      <c r="AA1880" s="154" t="s">
        <v>1496</v>
      </c>
      <c r="AB1880" s="46">
        <v>1</v>
      </c>
      <c r="AC1880" s="87">
        <f>IF(W1880="SOPORTE_TELEFÓNICO",'BASE LIQUIDACION REDEBAN 2025'!$B$19,IF(AND(W1880="VISITA_TÉCNICA",Y1880="TIPO II"),'BASE LIQUIDACION REDEBAN 2025'!$B$18,'BASE LIQUIDACION REDEBAN 2025'!$B$17))</f>
        <v>35779.500569199998</v>
      </c>
      <c r="AD1880" s="87">
        <v>0</v>
      </c>
      <c r="AE1880" s="87">
        <f t="shared" si="29"/>
        <v>35779.500569199998</v>
      </c>
    </row>
    <row r="1881" spans="1:31">
      <c r="A1881" s="154" t="s">
        <v>81</v>
      </c>
      <c r="B1881" s="154" t="str">
        <f>VLOOKUP(A1881,'CENTRO DE COSTOS'!A:D,4,FALSE)</f>
        <v>MIGUEL JULIÁN HERNÁNDEZ GUARÍN</v>
      </c>
      <c r="C1881" s="154" t="str">
        <f>VLOOKUP(A1881,'CENTRO DE COSTOS'!A:D,2,FALSE)</f>
        <v>0004-0008</v>
      </c>
      <c r="D1881" s="154">
        <v>54001</v>
      </c>
      <c r="E1881" s="154">
        <v>2629794</v>
      </c>
      <c r="F1881" s="154">
        <v>75615</v>
      </c>
      <c r="G1881" s="154" t="s">
        <v>8049</v>
      </c>
      <c r="H1881" s="154" t="s">
        <v>317</v>
      </c>
      <c r="I1881" s="154" t="s">
        <v>81</v>
      </c>
      <c r="J1881" s="154" t="s">
        <v>15418</v>
      </c>
      <c r="K1881" s="154" t="s">
        <v>159</v>
      </c>
      <c r="L1881" s="154" t="s">
        <v>15419</v>
      </c>
      <c r="M1881" s="155">
        <v>45891.388888888891</v>
      </c>
      <c r="N1881" s="155">
        <v>45896.694444444445</v>
      </c>
      <c r="O1881" s="156"/>
      <c r="P1881" s="154" t="s">
        <v>10063</v>
      </c>
      <c r="Q1881" s="154" t="s">
        <v>10063</v>
      </c>
      <c r="R1881" s="154" t="s">
        <v>2973</v>
      </c>
      <c r="S1881" s="154" t="s">
        <v>2973</v>
      </c>
      <c r="T1881" s="154" t="s">
        <v>8052</v>
      </c>
      <c r="U1881" s="154" t="s">
        <v>9429</v>
      </c>
      <c r="V1881" s="154" t="s">
        <v>15420</v>
      </c>
      <c r="W1881" s="154" t="s">
        <v>2967</v>
      </c>
      <c r="X1881" s="156"/>
      <c r="Y1881" s="154" t="s">
        <v>25</v>
      </c>
      <c r="Z1881" s="154" t="str">
        <f>VLOOKUP(D1881,TIPOLOGIA!A:F,5,0)</f>
        <v>TERRESTRE</v>
      </c>
      <c r="AA1881" s="154" t="s">
        <v>432</v>
      </c>
      <c r="AB1881" s="46">
        <v>1</v>
      </c>
      <c r="AC1881" s="87">
        <f>IF(W1881="SOPORTE_TELEFÓNICO",'BASE LIQUIDACION REDEBAN 2025'!$B$19,IF(AND(W1881="VISITA_TÉCNICA",Y1881="TIPO II"),'BASE LIQUIDACION REDEBAN 2025'!$B$18,'BASE LIQUIDACION REDEBAN 2025'!$B$17))</f>
        <v>35779.500569199998</v>
      </c>
      <c r="AD1881" s="87">
        <v>0</v>
      </c>
      <c r="AE1881" s="87">
        <f t="shared" si="29"/>
        <v>35779.500569199998</v>
      </c>
    </row>
    <row r="1882" spans="1:31">
      <c r="A1882" s="154" t="s">
        <v>93</v>
      </c>
      <c r="B1882" s="154" t="str">
        <f>VLOOKUP(A1882,'CENTRO DE COSTOS'!A:D,4,FALSE)</f>
        <v>DIEGO FERNANDO HENAO CARDONA</v>
      </c>
      <c r="C1882" s="154" t="str">
        <f>VLOOKUP(A1882,'CENTRO DE COSTOS'!A:D,2,FALSE)</f>
        <v>0004-0003</v>
      </c>
      <c r="D1882" s="154">
        <v>52001</v>
      </c>
      <c r="E1882" s="154">
        <v>2642653</v>
      </c>
      <c r="F1882" s="154">
        <v>38699</v>
      </c>
      <c r="G1882" s="154" t="s">
        <v>8049</v>
      </c>
      <c r="H1882" s="154" t="s">
        <v>174</v>
      </c>
      <c r="I1882" s="154" t="s">
        <v>93</v>
      </c>
      <c r="J1882" s="154" t="s">
        <v>7751</v>
      </c>
      <c r="K1882" s="154" t="s">
        <v>159</v>
      </c>
      <c r="L1882" s="154" t="s">
        <v>15421</v>
      </c>
      <c r="M1882" s="155">
        <v>45895.333333333336</v>
      </c>
      <c r="N1882" s="155">
        <v>45896.728472222225</v>
      </c>
      <c r="O1882" s="156"/>
      <c r="P1882" s="154" t="s">
        <v>10063</v>
      </c>
      <c r="Q1882" s="154" t="s">
        <v>10063</v>
      </c>
      <c r="R1882" s="154" t="s">
        <v>2973</v>
      </c>
      <c r="S1882" s="154" t="s">
        <v>2973</v>
      </c>
      <c r="T1882" s="154" t="s">
        <v>8052</v>
      </c>
      <c r="U1882" s="154" t="s">
        <v>9429</v>
      </c>
      <c r="V1882" s="154" t="s">
        <v>15422</v>
      </c>
      <c r="W1882" s="154" t="s">
        <v>10144</v>
      </c>
      <c r="X1882" s="156"/>
      <c r="Y1882" s="154" t="s">
        <v>25</v>
      </c>
      <c r="Z1882" s="154" t="str">
        <f>VLOOKUP(D1882,TIPOLOGIA!A:F,5,0)</f>
        <v>TERRESTRE</v>
      </c>
      <c r="AA1882" s="154" t="s">
        <v>3595</v>
      </c>
      <c r="AB1882" s="46">
        <v>0</v>
      </c>
      <c r="AC1882" s="87">
        <f>IF(W1882="SOPORTE_TELEFÓNICO",'BASE LIQUIDACION REDEBAN 2025'!$B$19,IF(AND(W1882="VISITA_TÉCNICA",Y1882="TIPO II"),'BASE LIQUIDACION REDEBAN 2025'!$B$18,'BASE LIQUIDACION REDEBAN 2025'!$B$17))</f>
        <v>35779.500569199998</v>
      </c>
      <c r="AD1882" s="87">
        <v>0</v>
      </c>
      <c r="AE1882" s="87">
        <f t="shared" si="29"/>
        <v>35779.500569199998</v>
      </c>
    </row>
    <row r="1883" spans="1:31">
      <c r="A1883" s="154" t="s">
        <v>90</v>
      </c>
      <c r="B1883" s="154" t="str">
        <f>VLOOKUP(A1883,'CENTRO DE COSTOS'!A:D,4,FALSE)</f>
        <v>JUAN SEBASTIÁN RÍOS CASTRILLÓN</v>
      </c>
      <c r="C1883" s="154" t="str">
        <f>VLOOKUP(A1883,'CENTRO DE COSTOS'!A:D,2,FALSE)</f>
        <v>0004-0005</v>
      </c>
      <c r="D1883" s="154">
        <v>5001</v>
      </c>
      <c r="E1883" s="154">
        <v>2625033</v>
      </c>
      <c r="F1883" s="154">
        <v>15746</v>
      </c>
      <c r="G1883" s="154" t="s">
        <v>8049</v>
      </c>
      <c r="H1883" s="154" t="s">
        <v>197</v>
      </c>
      <c r="I1883" s="154" t="s">
        <v>90</v>
      </c>
      <c r="J1883" s="154" t="s">
        <v>15423</v>
      </c>
      <c r="K1883" s="154" t="s">
        <v>159</v>
      </c>
      <c r="L1883" s="154" t="s">
        <v>15424</v>
      </c>
      <c r="M1883" s="155">
        <v>45890.467361111114</v>
      </c>
      <c r="N1883" s="155">
        <v>45897.359027777777</v>
      </c>
      <c r="O1883" s="156"/>
      <c r="P1883" s="154" t="s">
        <v>10063</v>
      </c>
      <c r="Q1883" s="154" t="s">
        <v>10063</v>
      </c>
      <c r="R1883" s="154" t="s">
        <v>220</v>
      </c>
      <c r="S1883" s="154" t="s">
        <v>733</v>
      </c>
      <c r="T1883" s="154" t="s">
        <v>8052</v>
      </c>
      <c r="U1883" s="154" t="s">
        <v>9429</v>
      </c>
      <c r="V1883" s="154" t="s">
        <v>15425</v>
      </c>
      <c r="W1883" s="154" t="s">
        <v>2967</v>
      </c>
      <c r="X1883" s="156"/>
      <c r="Y1883" s="154" t="s">
        <v>25</v>
      </c>
      <c r="Z1883" s="154" t="str">
        <f>VLOOKUP(D1883,TIPOLOGIA!A:F,5,0)</f>
        <v>TERRESTRE</v>
      </c>
      <c r="AA1883" s="154" t="s">
        <v>4460</v>
      </c>
      <c r="AB1883" s="46">
        <v>1</v>
      </c>
      <c r="AC1883" s="87">
        <f>IF(W1883="SOPORTE_TELEFÓNICO",'BASE LIQUIDACION REDEBAN 2025'!$B$19,IF(AND(W1883="VISITA_TÉCNICA",Y1883="TIPO II"),'BASE LIQUIDACION REDEBAN 2025'!$B$18,'BASE LIQUIDACION REDEBAN 2025'!$B$17))</f>
        <v>35779.500569199998</v>
      </c>
      <c r="AD1883" s="87">
        <v>0</v>
      </c>
      <c r="AE1883" s="87">
        <f t="shared" si="29"/>
        <v>35779.500569199998</v>
      </c>
    </row>
    <row r="1884" spans="1:31">
      <c r="A1884" s="154" t="s">
        <v>90</v>
      </c>
      <c r="B1884" s="154" t="str">
        <f>VLOOKUP(A1884,'CENTRO DE COSTOS'!A:D,4,FALSE)</f>
        <v>JUAN SEBASTIÁN RÍOS CASTRILLÓN</v>
      </c>
      <c r="C1884" s="154" t="str">
        <f>VLOOKUP(A1884,'CENTRO DE COSTOS'!A:D,2,FALSE)</f>
        <v>0004-0005</v>
      </c>
      <c r="D1884" s="154">
        <v>5001</v>
      </c>
      <c r="E1884" s="154">
        <v>2625043</v>
      </c>
      <c r="F1884" s="154">
        <v>32336</v>
      </c>
      <c r="G1884" s="154" t="s">
        <v>8049</v>
      </c>
      <c r="H1884" s="154" t="s">
        <v>197</v>
      </c>
      <c r="I1884" s="154" t="s">
        <v>90</v>
      </c>
      <c r="J1884" s="154" t="s">
        <v>15426</v>
      </c>
      <c r="K1884" s="154" t="s">
        <v>159</v>
      </c>
      <c r="L1884" s="154" t="s">
        <v>15427</v>
      </c>
      <c r="M1884" s="155">
        <v>45890.468055555553</v>
      </c>
      <c r="N1884" s="155">
        <v>45897.359722222223</v>
      </c>
      <c r="O1884" s="156"/>
      <c r="P1884" s="154" t="s">
        <v>10063</v>
      </c>
      <c r="Q1884" s="154" t="s">
        <v>10063</v>
      </c>
      <c r="R1884" s="154" t="s">
        <v>220</v>
      </c>
      <c r="S1884" s="154" t="s">
        <v>733</v>
      </c>
      <c r="T1884" s="154" t="s">
        <v>8052</v>
      </c>
      <c r="U1884" s="154" t="s">
        <v>9429</v>
      </c>
      <c r="V1884" s="154" t="s">
        <v>15428</v>
      </c>
      <c r="W1884" s="154" t="s">
        <v>2967</v>
      </c>
      <c r="X1884" s="156"/>
      <c r="Y1884" s="154" t="s">
        <v>25</v>
      </c>
      <c r="Z1884" s="154" t="str">
        <f>VLOOKUP(D1884,TIPOLOGIA!A:F,5,0)</f>
        <v>TERRESTRE</v>
      </c>
      <c r="AA1884" s="154" t="s">
        <v>4460</v>
      </c>
      <c r="AB1884" s="46">
        <v>1</v>
      </c>
      <c r="AC1884" s="87">
        <f>IF(W1884="SOPORTE_TELEFÓNICO",'BASE LIQUIDACION REDEBAN 2025'!$B$19,IF(AND(W1884="VISITA_TÉCNICA",Y1884="TIPO II"),'BASE LIQUIDACION REDEBAN 2025'!$B$18,'BASE LIQUIDACION REDEBAN 2025'!$B$17))</f>
        <v>35779.500569199998</v>
      </c>
      <c r="AD1884" s="87">
        <v>0</v>
      </c>
      <c r="AE1884" s="87">
        <f t="shared" si="29"/>
        <v>35779.500569199998</v>
      </c>
    </row>
    <row r="1885" spans="1:31">
      <c r="A1885" s="154" t="s">
        <v>90</v>
      </c>
      <c r="B1885" s="154" t="str">
        <f>VLOOKUP(A1885,'CENTRO DE COSTOS'!A:D,4,FALSE)</f>
        <v>JUAN SEBASTIÁN RÍOS CASTRILLÓN</v>
      </c>
      <c r="C1885" s="154" t="str">
        <f>VLOOKUP(A1885,'CENTRO DE COSTOS'!A:D,2,FALSE)</f>
        <v>0004-0005</v>
      </c>
      <c r="D1885" s="154">
        <v>5001</v>
      </c>
      <c r="E1885" s="154">
        <v>2624346</v>
      </c>
      <c r="F1885" s="154">
        <v>23656</v>
      </c>
      <c r="G1885" s="154" t="s">
        <v>8049</v>
      </c>
      <c r="H1885" s="154" t="s">
        <v>197</v>
      </c>
      <c r="I1885" s="154" t="s">
        <v>90</v>
      </c>
      <c r="J1885" s="154" t="s">
        <v>15429</v>
      </c>
      <c r="K1885" s="154" t="s">
        <v>159</v>
      </c>
      <c r="L1885" s="154" t="s">
        <v>15430</v>
      </c>
      <c r="M1885" s="155">
        <v>45890.424305555556</v>
      </c>
      <c r="N1885" s="155">
        <v>45897.36041666667</v>
      </c>
      <c r="O1885" s="156"/>
      <c r="P1885" s="154" t="s">
        <v>10063</v>
      </c>
      <c r="Q1885" s="154" t="s">
        <v>10063</v>
      </c>
      <c r="R1885" s="154" t="s">
        <v>200</v>
      </c>
      <c r="S1885" s="154" t="s">
        <v>739</v>
      </c>
      <c r="T1885" s="154" t="s">
        <v>8052</v>
      </c>
      <c r="U1885" s="154" t="s">
        <v>9429</v>
      </c>
      <c r="V1885" s="154" t="s">
        <v>15431</v>
      </c>
      <c r="W1885" s="154" t="s">
        <v>2967</v>
      </c>
      <c r="X1885" s="156"/>
      <c r="Y1885" s="154" t="s">
        <v>25</v>
      </c>
      <c r="Z1885" s="154" t="str">
        <f>VLOOKUP(D1885,TIPOLOGIA!A:F,5,0)</f>
        <v>TERRESTRE</v>
      </c>
      <c r="AA1885" s="154" t="s">
        <v>4460</v>
      </c>
      <c r="AB1885" s="46">
        <v>1</v>
      </c>
      <c r="AC1885" s="87">
        <f>IF(W1885="SOPORTE_TELEFÓNICO",'BASE LIQUIDACION REDEBAN 2025'!$B$19,IF(AND(W1885="VISITA_TÉCNICA",Y1885="TIPO II"),'BASE LIQUIDACION REDEBAN 2025'!$B$18,'BASE LIQUIDACION REDEBAN 2025'!$B$17))</f>
        <v>35779.500569199998</v>
      </c>
      <c r="AD1885" s="87">
        <v>0</v>
      </c>
      <c r="AE1885" s="87">
        <f t="shared" si="29"/>
        <v>35779.500569199998</v>
      </c>
    </row>
    <row r="1886" spans="1:31">
      <c r="A1886" s="154" t="s">
        <v>90</v>
      </c>
      <c r="B1886" s="154" t="str">
        <f>VLOOKUP(A1886,'CENTRO DE COSTOS'!A:D,4,FALSE)</f>
        <v>JUAN SEBASTIÁN RÍOS CASTRILLÓN</v>
      </c>
      <c r="C1886" s="154" t="str">
        <f>VLOOKUP(A1886,'CENTRO DE COSTOS'!A:D,2,FALSE)</f>
        <v>0004-0005</v>
      </c>
      <c r="D1886" s="154">
        <v>5001</v>
      </c>
      <c r="E1886" s="154">
        <v>2625365</v>
      </c>
      <c r="F1886" s="154">
        <v>51119</v>
      </c>
      <c r="G1886" s="154" t="s">
        <v>8049</v>
      </c>
      <c r="H1886" s="154" t="s">
        <v>197</v>
      </c>
      <c r="I1886" s="154" t="s">
        <v>90</v>
      </c>
      <c r="J1886" s="154" t="s">
        <v>15432</v>
      </c>
      <c r="K1886" s="154" t="s">
        <v>159</v>
      </c>
      <c r="L1886" s="154" t="s">
        <v>15433</v>
      </c>
      <c r="M1886" s="155">
        <v>45890.488888888889</v>
      </c>
      <c r="N1886" s="155">
        <v>45897.361111111109</v>
      </c>
      <c r="O1886" s="156"/>
      <c r="P1886" s="154" t="s">
        <v>10063</v>
      </c>
      <c r="Q1886" s="154" t="s">
        <v>10063</v>
      </c>
      <c r="R1886" s="154" t="s">
        <v>200</v>
      </c>
      <c r="S1886" s="154" t="s">
        <v>739</v>
      </c>
      <c r="T1886" s="154" t="s">
        <v>8052</v>
      </c>
      <c r="U1886" s="154" t="s">
        <v>9429</v>
      </c>
      <c r="V1886" s="154" t="s">
        <v>15434</v>
      </c>
      <c r="W1886" s="154" t="s">
        <v>2967</v>
      </c>
      <c r="X1886" s="156"/>
      <c r="Y1886" s="154" t="s">
        <v>25</v>
      </c>
      <c r="Z1886" s="154" t="str">
        <f>VLOOKUP(D1886,TIPOLOGIA!A:F,5,0)</f>
        <v>TERRESTRE</v>
      </c>
      <c r="AA1886" s="154" t="s">
        <v>4460</v>
      </c>
      <c r="AB1886" s="46">
        <v>1</v>
      </c>
      <c r="AC1886" s="87">
        <f>IF(W1886="SOPORTE_TELEFÓNICO",'BASE LIQUIDACION REDEBAN 2025'!$B$19,IF(AND(W1886="VISITA_TÉCNICA",Y1886="TIPO II"),'BASE LIQUIDACION REDEBAN 2025'!$B$18,'BASE LIQUIDACION REDEBAN 2025'!$B$17))</f>
        <v>35779.500569199998</v>
      </c>
      <c r="AD1886" s="87">
        <v>0</v>
      </c>
      <c r="AE1886" s="87">
        <f t="shared" si="29"/>
        <v>35779.500569199998</v>
      </c>
    </row>
    <row r="1887" spans="1:31">
      <c r="A1887" s="154" t="s">
        <v>90</v>
      </c>
      <c r="B1887" s="154" t="str">
        <f>VLOOKUP(A1887,'CENTRO DE COSTOS'!A:D,4,FALSE)</f>
        <v>JUAN SEBASTIÁN RÍOS CASTRILLÓN</v>
      </c>
      <c r="C1887" s="154" t="str">
        <f>VLOOKUP(A1887,'CENTRO DE COSTOS'!A:D,2,FALSE)</f>
        <v>0004-0005</v>
      </c>
      <c r="D1887" s="154">
        <v>5001</v>
      </c>
      <c r="E1887" s="154">
        <v>2626049</v>
      </c>
      <c r="F1887" s="154">
        <v>32917</v>
      </c>
      <c r="G1887" s="154" t="s">
        <v>8049</v>
      </c>
      <c r="H1887" s="154" t="s">
        <v>197</v>
      </c>
      <c r="I1887" s="154" t="s">
        <v>90</v>
      </c>
      <c r="J1887" s="154" t="s">
        <v>15435</v>
      </c>
      <c r="K1887" s="154" t="s">
        <v>159</v>
      </c>
      <c r="L1887" s="154" t="s">
        <v>15436</v>
      </c>
      <c r="M1887" s="155">
        <v>45890.55</v>
      </c>
      <c r="N1887" s="155">
        <v>45897.361805555556</v>
      </c>
      <c r="O1887" s="156"/>
      <c r="P1887" s="154" t="s">
        <v>10063</v>
      </c>
      <c r="Q1887" s="154" t="s">
        <v>10063</v>
      </c>
      <c r="R1887" s="154" t="s">
        <v>200</v>
      </c>
      <c r="S1887" s="154" t="s">
        <v>739</v>
      </c>
      <c r="T1887" s="154" t="s">
        <v>8052</v>
      </c>
      <c r="U1887" s="154" t="s">
        <v>9429</v>
      </c>
      <c r="V1887" s="154" t="s">
        <v>15437</v>
      </c>
      <c r="W1887" s="154" t="s">
        <v>2967</v>
      </c>
      <c r="X1887" s="156"/>
      <c r="Y1887" s="154" t="s">
        <v>25</v>
      </c>
      <c r="Z1887" s="154" t="str">
        <f>VLOOKUP(D1887,TIPOLOGIA!A:F,5,0)</f>
        <v>TERRESTRE</v>
      </c>
      <c r="AA1887" s="154" t="s">
        <v>4460</v>
      </c>
      <c r="AB1887" s="46">
        <v>1</v>
      </c>
      <c r="AC1887" s="87">
        <f>IF(W1887="SOPORTE_TELEFÓNICO",'BASE LIQUIDACION REDEBAN 2025'!$B$19,IF(AND(W1887="VISITA_TÉCNICA",Y1887="TIPO II"),'BASE LIQUIDACION REDEBAN 2025'!$B$18,'BASE LIQUIDACION REDEBAN 2025'!$B$17))</f>
        <v>35779.500569199998</v>
      </c>
      <c r="AD1887" s="87">
        <v>0</v>
      </c>
      <c r="AE1887" s="87">
        <f t="shared" si="29"/>
        <v>35779.500569199998</v>
      </c>
    </row>
    <row r="1888" spans="1:31">
      <c r="A1888" s="154" t="s">
        <v>90</v>
      </c>
      <c r="B1888" s="154" t="str">
        <f>VLOOKUP(A1888,'CENTRO DE COSTOS'!A:D,4,FALSE)</f>
        <v>JUAN SEBASTIÁN RÍOS CASTRILLÓN</v>
      </c>
      <c r="C1888" s="154" t="str">
        <f>VLOOKUP(A1888,'CENTRO DE COSTOS'!A:D,2,FALSE)</f>
        <v>0004-0005</v>
      </c>
      <c r="D1888" s="154">
        <v>5001</v>
      </c>
      <c r="E1888" s="154">
        <v>2626152</v>
      </c>
      <c r="F1888" s="154">
        <v>76780</v>
      </c>
      <c r="G1888" s="154" t="s">
        <v>8049</v>
      </c>
      <c r="H1888" s="154" t="s">
        <v>197</v>
      </c>
      <c r="I1888" s="154" t="s">
        <v>90</v>
      </c>
      <c r="J1888" s="154" t="s">
        <v>15438</v>
      </c>
      <c r="K1888" s="154" t="s">
        <v>159</v>
      </c>
      <c r="L1888" s="154" t="s">
        <v>15439</v>
      </c>
      <c r="M1888" s="155">
        <v>45890.563888888886</v>
      </c>
      <c r="N1888" s="155">
        <v>45897.362500000003</v>
      </c>
      <c r="O1888" s="156"/>
      <c r="P1888" s="154" t="s">
        <v>10063</v>
      </c>
      <c r="Q1888" s="154" t="s">
        <v>10063</v>
      </c>
      <c r="R1888" s="154" t="s">
        <v>2973</v>
      </c>
      <c r="S1888" s="154" t="s">
        <v>2973</v>
      </c>
      <c r="T1888" s="154" t="s">
        <v>8052</v>
      </c>
      <c r="U1888" s="154" t="s">
        <v>9429</v>
      </c>
      <c r="V1888" s="154" t="s">
        <v>15440</v>
      </c>
      <c r="W1888" s="154" t="s">
        <v>2967</v>
      </c>
      <c r="X1888" s="156"/>
      <c r="Y1888" s="154" t="s">
        <v>25</v>
      </c>
      <c r="Z1888" s="154" t="str">
        <f>VLOOKUP(D1888,TIPOLOGIA!A:F,5,0)</f>
        <v>TERRESTRE</v>
      </c>
      <c r="AA1888" s="154" t="s">
        <v>4460</v>
      </c>
      <c r="AB1888" s="46">
        <v>1</v>
      </c>
      <c r="AC1888" s="87">
        <f>IF(W1888="SOPORTE_TELEFÓNICO",'BASE LIQUIDACION REDEBAN 2025'!$B$19,IF(AND(W1888="VISITA_TÉCNICA",Y1888="TIPO II"),'BASE LIQUIDACION REDEBAN 2025'!$B$18,'BASE LIQUIDACION REDEBAN 2025'!$B$17))</f>
        <v>35779.500569199998</v>
      </c>
      <c r="AD1888" s="87">
        <v>0</v>
      </c>
      <c r="AE1888" s="87">
        <f t="shared" si="29"/>
        <v>35779.500569199998</v>
      </c>
    </row>
    <row r="1889" spans="1:31">
      <c r="A1889" s="154" t="s">
        <v>90</v>
      </c>
      <c r="B1889" s="154" t="str">
        <f>VLOOKUP(A1889,'CENTRO DE COSTOS'!A:D,4,FALSE)</f>
        <v>JUAN SEBASTIÁN RÍOS CASTRILLÓN</v>
      </c>
      <c r="C1889" s="154" t="str">
        <f>VLOOKUP(A1889,'CENTRO DE COSTOS'!A:D,2,FALSE)</f>
        <v>0004-0005</v>
      </c>
      <c r="D1889" s="154">
        <v>5001</v>
      </c>
      <c r="E1889" s="154">
        <v>2628310</v>
      </c>
      <c r="F1889" s="154">
        <v>56386</v>
      </c>
      <c r="G1889" s="154" t="s">
        <v>8049</v>
      </c>
      <c r="H1889" s="154" t="s">
        <v>197</v>
      </c>
      <c r="I1889" s="154" t="s">
        <v>90</v>
      </c>
      <c r="J1889" s="154" t="s">
        <v>15441</v>
      </c>
      <c r="K1889" s="154" t="s">
        <v>159</v>
      </c>
      <c r="L1889" s="154" t="s">
        <v>15442</v>
      </c>
      <c r="M1889" s="155">
        <v>45890.736805555556</v>
      </c>
      <c r="N1889" s="155">
        <v>45897.363194444442</v>
      </c>
      <c r="O1889" s="156"/>
      <c r="P1889" s="154" t="s">
        <v>10063</v>
      </c>
      <c r="Q1889" s="154" t="s">
        <v>10063</v>
      </c>
      <c r="R1889" s="154" t="s">
        <v>2973</v>
      </c>
      <c r="S1889" s="154" t="s">
        <v>2973</v>
      </c>
      <c r="T1889" s="154" t="s">
        <v>8052</v>
      </c>
      <c r="U1889" s="154" t="s">
        <v>9429</v>
      </c>
      <c r="V1889" s="154" t="s">
        <v>15443</v>
      </c>
      <c r="W1889" s="154" t="s">
        <v>2967</v>
      </c>
      <c r="X1889" s="156"/>
      <c r="Y1889" s="154" t="s">
        <v>25</v>
      </c>
      <c r="Z1889" s="154" t="str">
        <f>VLOOKUP(D1889,TIPOLOGIA!A:F,5,0)</f>
        <v>TERRESTRE</v>
      </c>
      <c r="AA1889" s="154" t="s">
        <v>4460</v>
      </c>
      <c r="AB1889" s="46">
        <v>1</v>
      </c>
      <c r="AC1889" s="87">
        <f>IF(W1889="SOPORTE_TELEFÓNICO",'BASE LIQUIDACION REDEBAN 2025'!$B$19,IF(AND(W1889="VISITA_TÉCNICA",Y1889="TIPO II"),'BASE LIQUIDACION REDEBAN 2025'!$B$18,'BASE LIQUIDACION REDEBAN 2025'!$B$17))</f>
        <v>35779.500569199998</v>
      </c>
      <c r="AD1889" s="87">
        <v>0</v>
      </c>
      <c r="AE1889" s="87">
        <f t="shared" si="29"/>
        <v>35779.500569199998</v>
      </c>
    </row>
    <row r="1890" spans="1:31">
      <c r="A1890" s="154" t="s">
        <v>90</v>
      </c>
      <c r="B1890" s="154" t="str">
        <f>VLOOKUP(A1890,'CENTRO DE COSTOS'!A:D,4,FALSE)</f>
        <v>JUAN SEBASTIÁN RÍOS CASTRILLÓN</v>
      </c>
      <c r="C1890" s="154" t="str">
        <f>VLOOKUP(A1890,'CENTRO DE COSTOS'!A:D,2,FALSE)</f>
        <v>0004-0005</v>
      </c>
      <c r="D1890" s="154">
        <v>5212</v>
      </c>
      <c r="E1890" s="154">
        <v>2624914</v>
      </c>
      <c r="F1890" s="154">
        <v>21434</v>
      </c>
      <c r="G1890" s="154" t="s">
        <v>8049</v>
      </c>
      <c r="H1890" s="154" t="s">
        <v>197</v>
      </c>
      <c r="I1890" s="154" t="s">
        <v>2726</v>
      </c>
      <c r="J1890" s="154" t="s">
        <v>15444</v>
      </c>
      <c r="K1890" s="154" t="s">
        <v>159</v>
      </c>
      <c r="L1890" s="154" t="s">
        <v>15445</v>
      </c>
      <c r="M1890" s="155">
        <v>45890.459027777775</v>
      </c>
      <c r="N1890" s="155">
        <v>45897.363194444442</v>
      </c>
      <c r="O1890" s="156"/>
      <c r="P1890" s="154" t="s">
        <v>10063</v>
      </c>
      <c r="Q1890" s="154" t="s">
        <v>10063</v>
      </c>
      <c r="R1890" s="154" t="s">
        <v>220</v>
      </c>
      <c r="S1890" s="154" t="s">
        <v>221</v>
      </c>
      <c r="T1890" s="154" t="s">
        <v>8052</v>
      </c>
      <c r="U1890" s="154" t="s">
        <v>9429</v>
      </c>
      <c r="V1890" s="154" t="s">
        <v>15425</v>
      </c>
      <c r="W1890" s="154" t="s">
        <v>2967</v>
      </c>
      <c r="X1890" s="156"/>
      <c r="Y1890" s="154" t="s">
        <v>25</v>
      </c>
      <c r="Z1890" s="154" t="str">
        <f>VLOOKUP(D1890,TIPOLOGIA!A:F,5,0)</f>
        <v>TERRESTRE</v>
      </c>
      <c r="AA1890" s="154" t="s">
        <v>4460</v>
      </c>
      <c r="AB1890" s="46">
        <v>1</v>
      </c>
      <c r="AC1890" s="87">
        <f>IF(W1890="SOPORTE_TELEFÓNICO",'BASE LIQUIDACION REDEBAN 2025'!$B$19,IF(AND(W1890="VISITA_TÉCNICA",Y1890="TIPO II"),'BASE LIQUIDACION REDEBAN 2025'!$B$18,'BASE LIQUIDACION REDEBAN 2025'!$B$17))</f>
        <v>35779.500569199998</v>
      </c>
      <c r="AD1890" s="87">
        <v>0</v>
      </c>
      <c r="AE1890" s="87">
        <f t="shared" si="29"/>
        <v>35779.500569199998</v>
      </c>
    </row>
    <row r="1891" spans="1:31">
      <c r="A1891" s="154" t="s">
        <v>90</v>
      </c>
      <c r="B1891" s="154" t="str">
        <f>VLOOKUP(A1891,'CENTRO DE COSTOS'!A:D,4,FALSE)</f>
        <v>JUAN SEBASTIÁN RÍOS CASTRILLÓN</v>
      </c>
      <c r="C1891" s="154" t="str">
        <f>VLOOKUP(A1891,'CENTRO DE COSTOS'!A:D,2,FALSE)</f>
        <v>0004-0005</v>
      </c>
      <c r="D1891" s="154">
        <v>5360</v>
      </c>
      <c r="E1891" s="154">
        <v>2625705</v>
      </c>
      <c r="F1891" s="154">
        <v>16104</v>
      </c>
      <c r="G1891" s="154" t="s">
        <v>8049</v>
      </c>
      <c r="H1891" s="154" t="s">
        <v>197</v>
      </c>
      <c r="I1891" s="154" t="s">
        <v>3607</v>
      </c>
      <c r="J1891" s="154" t="s">
        <v>15446</v>
      </c>
      <c r="K1891" s="154" t="s">
        <v>159</v>
      </c>
      <c r="L1891" s="154" t="s">
        <v>15447</v>
      </c>
      <c r="M1891" s="155">
        <v>45890.497916666667</v>
      </c>
      <c r="N1891" s="155">
        <v>45897.363888888889</v>
      </c>
      <c r="O1891" s="156"/>
      <c r="P1891" s="154" t="s">
        <v>10063</v>
      </c>
      <c r="Q1891" s="154" t="s">
        <v>10063</v>
      </c>
      <c r="R1891" s="154" t="s">
        <v>2973</v>
      </c>
      <c r="S1891" s="154" t="s">
        <v>2973</v>
      </c>
      <c r="T1891" s="154" t="s">
        <v>8052</v>
      </c>
      <c r="U1891" s="154" t="s">
        <v>9429</v>
      </c>
      <c r="V1891" s="154" t="s">
        <v>15448</v>
      </c>
      <c r="W1891" s="154" t="s">
        <v>2967</v>
      </c>
      <c r="X1891" s="156"/>
      <c r="Y1891" s="154" t="s">
        <v>25</v>
      </c>
      <c r="Z1891" s="154" t="str">
        <f>VLOOKUP(D1891,TIPOLOGIA!A:F,5,0)</f>
        <v>TERRESTRE</v>
      </c>
      <c r="AA1891" s="154" t="s">
        <v>4460</v>
      </c>
      <c r="AB1891" s="46">
        <v>1</v>
      </c>
      <c r="AC1891" s="87">
        <f>IF(W1891="SOPORTE_TELEFÓNICO",'BASE LIQUIDACION REDEBAN 2025'!$B$19,IF(AND(W1891="VISITA_TÉCNICA",Y1891="TIPO II"),'BASE LIQUIDACION REDEBAN 2025'!$B$18,'BASE LIQUIDACION REDEBAN 2025'!$B$17))</f>
        <v>35779.500569199998</v>
      </c>
      <c r="AD1891" s="87">
        <v>0</v>
      </c>
      <c r="AE1891" s="87">
        <f t="shared" si="29"/>
        <v>35779.500569199998</v>
      </c>
    </row>
    <row r="1892" spans="1:31">
      <c r="A1892" s="154" t="s">
        <v>90</v>
      </c>
      <c r="B1892" s="154" t="str">
        <f>VLOOKUP(A1892,'CENTRO DE COSTOS'!A:D,4,FALSE)</f>
        <v>JUAN SEBASTIÁN RÍOS CASTRILLÓN</v>
      </c>
      <c r="C1892" s="154" t="str">
        <f>VLOOKUP(A1892,'CENTRO DE COSTOS'!A:D,2,FALSE)</f>
        <v>0004-0005</v>
      </c>
      <c r="D1892" s="154">
        <v>5686</v>
      </c>
      <c r="E1892" s="154">
        <v>2635597</v>
      </c>
      <c r="F1892" s="154">
        <v>79187</v>
      </c>
      <c r="G1892" s="154" t="s">
        <v>8049</v>
      </c>
      <c r="H1892" s="154" t="s">
        <v>197</v>
      </c>
      <c r="I1892" s="154" t="s">
        <v>1054</v>
      </c>
      <c r="J1892" s="154" t="s">
        <v>15449</v>
      </c>
      <c r="K1892" s="154" t="s">
        <v>159</v>
      </c>
      <c r="L1892" s="154" t="s">
        <v>15450</v>
      </c>
      <c r="M1892" s="155">
        <v>45893.643750000003</v>
      </c>
      <c r="N1892" s="155">
        <v>45897.366666666669</v>
      </c>
      <c r="O1892" s="156"/>
      <c r="P1892" s="154" t="s">
        <v>10063</v>
      </c>
      <c r="Q1892" s="154" t="s">
        <v>10063</v>
      </c>
      <c r="R1892" s="154" t="s">
        <v>2973</v>
      </c>
      <c r="S1892" s="154" t="s">
        <v>2973</v>
      </c>
      <c r="T1892" s="154" t="s">
        <v>8052</v>
      </c>
      <c r="U1892" s="154" t="s">
        <v>9429</v>
      </c>
      <c r="V1892" s="154" t="s">
        <v>15451</v>
      </c>
      <c r="W1892" s="154" t="s">
        <v>2967</v>
      </c>
      <c r="X1892" s="156"/>
      <c r="Y1892" s="154" t="s">
        <v>28</v>
      </c>
      <c r="Z1892" s="154" t="str">
        <f>VLOOKUP(D1892,TIPOLOGIA!A:F,5,0)</f>
        <v>TERRESTRE</v>
      </c>
      <c r="AA1892" s="154" t="s">
        <v>209</v>
      </c>
      <c r="AB1892" s="46">
        <v>1</v>
      </c>
      <c r="AC1892" s="87">
        <f>IF(W1892="SOPORTE_TELEFÓNICO",'BASE LIQUIDACION REDEBAN 2025'!$B$19,IF(AND(W1892="VISITA_TÉCNICA",Y1892="TIPO II"),'BASE LIQUIDACION REDEBAN 2025'!$B$18,'BASE LIQUIDACION REDEBAN 2025'!$B$17))</f>
        <v>67654.12000000001</v>
      </c>
      <c r="AD1892" s="87">
        <v>0</v>
      </c>
      <c r="AE1892" s="87">
        <f t="shared" si="29"/>
        <v>67654.12000000001</v>
      </c>
    </row>
    <row r="1893" spans="1:31">
      <c r="A1893" s="154" t="s">
        <v>92</v>
      </c>
      <c r="B1893" s="154" t="str">
        <f>VLOOKUP(A1893,'CENTRO DE COSTOS'!A:D,4,FALSE)</f>
        <v>KEVIN ALEXIS CORZO BUSTOS</v>
      </c>
      <c r="C1893" s="154" t="str">
        <f>VLOOKUP(A1893,'CENTRO DE COSTOS'!A:D,2,FALSE)</f>
        <v>0004-0007</v>
      </c>
      <c r="D1893" s="154">
        <v>41668</v>
      </c>
      <c r="E1893" s="154">
        <v>2623977</v>
      </c>
      <c r="F1893" s="154">
        <v>67998</v>
      </c>
      <c r="G1893" s="154" t="s">
        <v>8049</v>
      </c>
      <c r="H1893" s="154" t="s">
        <v>249</v>
      </c>
      <c r="I1893" s="154" t="s">
        <v>5625</v>
      </c>
      <c r="J1893" s="154" t="s">
        <v>15452</v>
      </c>
      <c r="K1893" s="154" t="s">
        <v>159</v>
      </c>
      <c r="L1893" s="154" t="s">
        <v>15453</v>
      </c>
      <c r="M1893" s="155">
        <v>45890.40902777778</v>
      </c>
      <c r="N1893" s="155">
        <v>45897.377083333333</v>
      </c>
      <c r="O1893" s="156"/>
      <c r="P1893" s="154" t="s">
        <v>10063</v>
      </c>
      <c r="Q1893" s="154" t="s">
        <v>10063</v>
      </c>
      <c r="R1893" s="154" t="s">
        <v>2973</v>
      </c>
      <c r="S1893" s="154" t="s">
        <v>2973</v>
      </c>
      <c r="T1893" s="154" t="s">
        <v>8052</v>
      </c>
      <c r="U1893" s="154" t="s">
        <v>9429</v>
      </c>
      <c r="V1893" s="154" t="s">
        <v>15454</v>
      </c>
      <c r="W1893" s="154" t="s">
        <v>10144</v>
      </c>
      <c r="X1893" s="156"/>
      <c r="Y1893" s="154" t="s">
        <v>32</v>
      </c>
      <c r="Z1893" s="154" t="str">
        <f>VLOOKUP(D1893,TIPOLOGIA!A:F,5,0)</f>
        <v>TERRESTRE</v>
      </c>
      <c r="AA1893" s="154"/>
      <c r="AB1893" s="46">
        <v>0</v>
      </c>
      <c r="AC1893" s="87">
        <f>IF(W1893="SOPORTE_TELEFÓNICO",'BASE LIQUIDACION REDEBAN 2025'!$B$19,IF(AND(W1893="VISITA_TÉCNICA",Y1893="TIPO II"),'BASE LIQUIDACION REDEBAN 2025'!$B$18,'BASE LIQUIDACION REDEBAN 2025'!$B$17))</f>
        <v>35779.500569199998</v>
      </c>
      <c r="AD1893" s="87">
        <v>0</v>
      </c>
      <c r="AE1893" s="87">
        <f t="shared" si="29"/>
        <v>35779.500569199998</v>
      </c>
    </row>
    <row r="1894" spans="1:31">
      <c r="A1894" s="154" t="s">
        <v>60</v>
      </c>
      <c r="B1894" s="154" t="str">
        <f>VLOOKUP(A1894,'CENTRO DE COSTOS'!A:D,4,FALSE)</f>
        <v>JUAN SEBASTIÁN RÍOS CASTRILLÓN</v>
      </c>
      <c r="C1894" s="154" t="str">
        <f>VLOOKUP(A1894,'CENTRO DE COSTOS'!A:D,2,FALSE)</f>
        <v>0004-0005</v>
      </c>
      <c r="D1894" s="154">
        <v>5045</v>
      </c>
      <c r="E1894" s="154">
        <v>2634359</v>
      </c>
      <c r="F1894" s="154">
        <v>49591</v>
      </c>
      <c r="G1894" s="154" t="s">
        <v>8049</v>
      </c>
      <c r="H1894" s="154" t="s">
        <v>197</v>
      </c>
      <c r="I1894" s="154" t="s">
        <v>60</v>
      </c>
      <c r="J1894" s="154" t="s">
        <v>15455</v>
      </c>
      <c r="K1894" s="154" t="s">
        <v>159</v>
      </c>
      <c r="L1894" s="154" t="s">
        <v>15456</v>
      </c>
      <c r="M1894" s="155">
        <v>45892.40347222222</v>
      </c>
      <c r="N1894" s="155">
        <v>45897.445833333331</v>
      </c>
      <c r="O1894" s="156"/>
      <c r="P1894" s="154" t="s">
        <v>10063</v>
      </c>
      <c r="Q1894" s="154" t="s">
        <v>10063</v>
      </c>
      <c r="R1894" s="154" t="s">
        <v>200</v>
      </c>
      <c r="S1894" s="154" t="s">
        <v>739</v>
      </c>
      <c r="T1894" s="154" t="s">
        <v>8052</v>
      </c>
      <c r="U1894" s="154" t="s">
        <v>9429</v>
      </c>
      <c r="V1894" s="154" t="s">
        <v>15457</v>
      </c>
      <c r="W1894" s="154" t="s">
        <v>2967</v>
      </c>
      <c r="X1894" s="156"/>
      <c r="Y1894" s="154" t="s">
        <v>25</v>
      </c>
      <c r="Z1894" s="154" t="str">
        <f>VLOOKUP(D1894,TIPOLOGIA!A:F,5,0)</f>
        <v>TERRESTRE</v>
      </c>
      <c r="AA1894" s="154" t="s">
        <v>636</v>
      </c>
      <c r="AB1894" s="46">
        <v>1</v>
      </c>
      <c r="AC1894" s="87">
        <f>IF(W1894="SOPORTE_TELEFÓNICO",'BASE LIQUIDACION REDEBAN 2025'!$B$19,IF(AND(W1894="VISITA_TÉCNICA",Y1894="TIPO II"),'BASE LIQUIDACION REDEBAN 2025'!$B$18,'BASE LIQUIDACION REDEBAN 2025'!$B$17))</f>
        <v>35779.500569199998</v>
      </c>
      <c r="AD1894" s="87">
        <v>0</v>
      </c>
      <c r="AE1894" s="87">
        <f t="shared" si="29"/>
        <v>35779.500569199998</v>
      </c>
    </row>
    <row r="1895" spans="1:31">
      <c r="A1895" s="154" t="s">
        <v>99</v>
      </c>
      <c r="B1895" s="154" t="str">
        <f>VLOOKUP(A1895,'CENTRO DE COSTOS'!A:D,4,FALSE)</f>
        <v>JOSE MAURICIO HERNANDEZ ROJAS</v>
      </c>
      <c r="C1895" s="154" t="str">
        <f>VLOOKUP(A1895,'CENTRO DE COSTOS'!A:D,2,FALSE)</f>
        <v>0004-0001</v>
      </c>
      <c r="D1895" s="154">
        <v>20001</v>
      </c>
      <c r="E1895" s="154">
        <v>2653139</v>
      </c>
      <c r="F1895" s="154">
        <v>20581</v>
      </c>
      <c r="G1895" s="154" t="s">
        <v>8049</v>
      </c>
      <c r="H1895" s="154" t="s">
        <v>440</v>
      </c>
      <c r="I1895" s="154" t="s">
        <v>99</v>
      </c>
      <c r="J1895" s="154" t="s">
        <v>7517</v>
      </c>
      <c r="K1895" s="154" t="s">
        <v>159</v>
      </c>
      <c r="L1895" s="154" t="s">
        <v>15458</v>
      </c>
      <c r="M1895" s="155">
        <v>45896.585416666669</v>
      </c>
      <c r="N1895" s="155">
        <v>45897.449305555558</v>
      </c>
      <c r="O1895" s="156"/>
      <c r="P1895" s="154" t="s">
        <v>10063</v>
      </c>
      <c r="Q1895" s="154" t="s">
        <v>10063</v>
      </c>
      <c r="R1895" s="154" t="s">
        <v>2973</v>
      </c>
      <c r="S1895" s="154" t="s">
        <v>2973</v>
      </c>
      <c r="T1895" s="154" t="s">
        <v>8052</v>
      </c>
      <c r="U1895" s="154" t="s">
        <v>9429</v>
      </c>
      <c r="V1895" s="154" t="s">
        <v>15459</v>
      </c>
      <c r="W1895" s="154" t="s">
        <v>2967</v>
      </c>
      <c r="X1895" s="156"/>
      <c r="Y1895" s="154" t="s">
        <v>25</v>
      </c>
      <c r="Z1895" s="154" t="str">
        <f>VLOOKUP(D1895,TIPOLOGIA!A:F,5,0)</f>
        <v>TERRESTRE</v>
      </c>
      <c r="AA1895" s="154" t="s">
        <v>985</v>
      </c>
      <c r="AB1895" s="46">
        <v>1</v>
      </c>
      <c r="AC1895" s="87">
        <f>IF(W1895="SOPORTE_TELEFÓNICO",'BASE LIQUIDACION REDEBAN 2025'!$B$19,IF(AND(W1895="VISITA_TÉCNICA",Y1895="TIPO II"),'BASE LIQUIDACION REDEBAN 2025'!$B$18,'BASE LIQUIDACION REDEBAN 2025'!$B$17))</f>
        <v>35779.500569199998</v>
      </c>
      <c r="AD1895" s="87">
        <v>0</v>
      </c>
      <c r="AE1895" s="87">
        <f t="shared" si="29"/>
        <v>35779.500569199998</v>
      </c>
    </row>
    <row r="1896" spans="1:31">
      <c r="A1896" s="154" t="s">
        <v>91</v>
      </c>
      <c r="B1896" s="154" t="str">
        <f>VLOOKUP(A1896,'CENTRO DE COSTOS'!A:D,4,FALSE)</f>
        <v>JOSE MAURICIO HERNANDEZ ROJAS</v>
      </c>
      <c r="C1896" s="154" t="str">
        <f>VLOOKUP(A1896,'CENTRO DE COSTOS'!A:D,2,FALSE)</f>
        <v>0004-0001</v>
      </c>
      <c r="D1896" s="154">
        <v>5154</v>
      </c>
      <c r="E1896" s="154">
        <v>2634291</v>
      </c>
      <c r="F1896" s="154">
        <v>75549</v>
      </c>
      <c r="G1896" s="154" t="s">
        <v>8049</v>
      </c>
      <c r="H1896" s="154" t="s">
        <v>197</v>
      </c>
      <c r="I1896" s="154" t="s">
        <v>775</v>
      </c>
      <c r="J1896" s="154" t="s">
        <v>11522</v>
      </c>
      <c r="K1896" s="154" t="s">
        <v>159</v>
      </c>
      <c r="L1896" s="154" t="s">
        <v>15460</v>
      </c>
      <c r="M1896" s="155">
        <v>45892.426388888889</v>
      </c>
      <c r="N1896" s="155">
        <v>45897.473611111112</v>
      </c>
      <c r="O1896" s="156"/>
      <c r="P1896" s="154" t="s">
        <v>10063</v>
      </c>
      <c r="Q1896" s="154" t="s">
        <v>10063</v>
      </c>
      <c r="R1896" s="154" t="s">
        <v>200</v>
      </c>
      <c r="S1896" s="154" t="s">
        <v>739</v>
      </c>
      <c r="T1896" s="154" t="s">
        <v>8052</v>
      </c>
      <c r="U1896" s="154" t="s">
        <v>9429</v>
      </c>
      <c r="V1896" s="154" t="s">
        <v>15461</v>
      </c>
      <c r="W1896" s="154" t="s">
        <v>2967</v>
      </c>
      <c r="X1896" s="156"/>
      <c r="Y1896" s="154" t="s">
        <v>28</v>
      </c>
      <c r="Z1896" s="154" t="str">
        <f>VLOOKUP(D1896,TIPOLOGIA!A:F,5,0)</f>
        <v>TERRESTRE</v>
      </c>
      <c r="AA1896" s="154" t="s">
        <v>696</v>
      </c>
      <c r="AB1896" s="46">
        <v>1</v>
      </c>
      <c r="AC1896" s="87">
        <f>IF(W1896="SOPORTE_TELEFÓNICO",'BASE LIQUIDACION REDEBAN 2025'!$B$19,IF(AND(W1896="VISITA_TÉCNICA",Y1896="TIPO II"),'BASE LIQUIDACION REDEBAN 2025'!$B$18,'BASE LIQUIDACION REDEBAN 2025'!$B$17))</f>
        <v>67654.12000000001</v>
      </c>
      <c r="AD1896" s="87">
        <v>0</v>
      </c>
      <c r="AE1896" s="87">
        <f t="shared" si="29"/>
        <v>67654.12000000001</v>
      </c>
    </row>
    <row r="1897" spans="1:31">
      <c r="A1897" s="154" t="s">
        <v>94</v>
      </c>
      <c r="B1897" s="154" t="str">
        <f>VLOOKUP(A1897,'CENTRO DE COSTOS'!A:D,4,FALSE)</f>
        <v>DIEGO FERNANDO HENAO CARDONA</v>
      </c>
      <c r="C1897" s="154" t="str">
        <f>VLOOKUP(A1897,'CENTRO DE COSTOS'!A:D,2,FALSE)</f>
        <v>0004-0002</v>
      </c>
      <c r="D1897" s="154">
        <v>66001</v>
      </c>
      <c r="E1897" s="154">
        <v>2651902</v>
      </c>
      <c r="F1897" s="154">
        <v>79568</v>
      </c>
      <c r="G1897" s="154" t="s">
        <v>8049</v>
      </c>
      <c r="H1897" s="154" t="s">
        <v>606</v>
      </c>
      <c r="I1897" s="154" t="s">
        <v>94</v>
      </c>
      <c r="J1897" s="154" t="s">
        <v>10102</v>
      </c>
      <c r="K1897" s="154" t="s">
        <v>159</v>
      </c>
      <c r="L1897" s="154" t="s">
        <v>15462</v>
      </c>
      <c r="M1897" s="155">
        <v>45896.452777777777</v>
      </c>
      <c r="N1897" s="155">
        <v>45897.475694444445</v>
      </c>
      <c r="O1897" s="156"/>
      <c r="P1897" s="154" t="s">
        <v>10063</v>
      </c>
      <c r="Q1897" s="154" t="s">
        <v>10063</v>
      </c>
      <c r="R1897" s="154" t="s">
        <v>2973</v>
      </c>
      <c r="S1897" s="154" t="s">
        <v>2973</v>
      </c>
      <c r="T1897" s="154" t="s">
        <v>8052</v>
      </c>
      <c r="U1897" s="154" t="s">
        <v>9429</v>
      </c>
      <c r="V1897" s="154" t="s">
        <v>15463</v>
      </c>
      <c r="W1897" s="154" t="s">
        <v>2967</v>
      </c>
      <c r="X1897" s="156"/>
      <c r="Y1897" s="154" t="s">
        <v>25</v>
      </c>
      <c r="Z1897" s="154" t="str">
        <f>VLOOKUP(D1897,TIPOLOGIA!A:F,5,0)</f>
        <v>TERRESTRE</v>
      </c>
      <c r="AA1897" s="154" t="s">
        <v>2942</v>
      </c>
      <c r="AB1897" s="46">
        <v>1</v>
      </c>
      <c r="AC1897" s="87">
        <f>IF(W1897="SOPORTE_TELEFÓNICO",'BASE LIQUIDACION REDEBAN 2025'!$B$19,IF(AND(W1897="VISITA_TÉCNICA",Y1897="TIPO II"),'BASE LIQUIDACION REDEBAN 2025'!$B$18,'BASE LIQUIDACION REDEBAN 2025'!$B$17))</f>
        <v>35779.500569199998</v>
      </c>
      <c r="AD1897" s="87">
        <v>0</v>
      </c>
      <c r="AE1897" s="87">
        <f t="shared" si="29"/>
        <v>35779.500569199998</v>
      </c>
    </row>
    <row r="1898" spans="1:31">
      <c r="A1898" s="154" t="s">
        <v>72</v>
      </c>
      <c r="B1898" s="154" t="str">
        <f>VLOOKUP(A1898,'CENTRO DE COSTOS'!A:D,4,FALSE)</f>
        <v>MIGUEL JULIÁN HERNÁNDEZ GUARÍN</v>
      </c>
      <c r="C1898" s="154" t="str">
        <f>VLOOKUP(A1898,'CENTRO DE COSTOS'!A:D,2,FALSE)</f>
        <v>0004-0008</v>
      </c>
      <c r="D1898" s="154">
        <v>68547</v>
      </c>
      <c r="E1898" s="154">
        <v>2653225</v>
      </c>
      <c r="F1898" s="154">
        <v>76912</v>
      </c>
      <c r="G1898" s="154" t="s">
        <v>8049</v>
      </c>
      <c r="H1898" s="154" t="s">
        <v>820</v>
      </c>
      <c r="I1898" s="154" t="s">
        <v>844</v>
      </c>
      <c r="J1898" s="154" t="s">
        <v>15464</v>
      </c>
      <c r="K1898" s="154" t="s">
        <v>159</v>
      </c>
      <c r="L1898" s="154" t="s">
        <v>15465</v>
      </c>
      <c r="M1898" s="155">
        <v>45896.586111111108</v>
      </c>
      <c r="N1898" s="155">
        <v>45897.477083333331</v>
      </c>
      <c r="O1898" s="156"/>
      <c r="P1898" s="154" t="s">
        <v>10063</v>
      </c>
      <c r="Q1898" s="154" t="s">
        <v>10063</v>
      </c>
      <c r="R1898" s="154" t="s">
        <v>2973</v>
      </c>
      <c r="S1898" s="154" t="s">
        <v>2973</v>
      </c>
      <c r="T1898" s="154" t="s">
        <v>8052</v>
      </c>
      <c r="U1898" s="154" t="s">
        <v>9429</v>
      </c>
      <c r="V1898" s="154" t="s">
        <v>15466</v>
      </c>
      <c r="W1898" s="154" t="s">
        <v>2967</v>
      </c>
      <c r="X1898" s="156"/>
      <c r="Y1898" s="154" t="s">
        <v>28</v>
      </c>
      <c r="Z1898" s="154" t="str">
        <f>VLOOKUP(D1898,TIPOLOGIA!A:F,5,0)</f>
        <v>TERRESTRE</v>
      </c>
      <c r="AA1898" s="154" t="s">
        <v>3140</v>
      </c>
      <c r="AB1898" s="46">
        <v>1</v>
      </c>
      <c r="AC1898" s="87">
        <f>IF(W1898="SOPORTE_TELEFÓNICO",'BASE LIQUIDACION REDEBAN 2025'!$B$19,IF(AND(W1898="VISITA_TÉCNICA",Y1898="TIPO II"),'BASE LIQUIDACION REDEBAN 2025'!$B$18,'BASE LIQUIDACION REDEBAN 2025'!$B$17))</f>
        <v>67654.12000000001</v>
      </c>
      <c r="AD1898" s="87">
        <v>0</v>
      </c>
      <c r="AE1898" s="87">
        <f t="shared" si="29"/>
        <v>67654.12000000001</v>
      </c>
    </row>
    <row r="1899" spans="1:31">
      <c r="A1899" s="154" t="s">
        <v>81</v>
      </c>
      <c r="B1899" s="154" t="str">
        <f>VLOOKUP(A1899,'CENTRO DE COSTOS'!A:D,4,FALSE)</f>
        <v>MIGUEL JULIÁN HERNÁNDEZ GUARÍN</v>
      </c>
      <c r="C1899" s="154" t="str">
        <f>VLOOKUP(A1899,'CENTRO DE COSTOS'!A:D,2,FALSE)</f>
        <v>0004-0008</v>
      </c>
      <c r="D1899" s="154">
        <v>54405</v>
      </c>
      <c r="E1899" s="154">
        <v>2653844</v>
      </c>
      <c r="F1899" s="154">
        <v>40085</v>
      </c>
      <c r="G1899" s="154" t="s">
        <v>8049</v>
      </c>
      <c r="H1899" s="154" t="s">
        <v>317</v>
      </c>
      <c r="I1899" s="154" t="s">
        <v>546</v>
      </c>
      <c r="J1899" s="154" t="s">
        <v>3458</v>
      </c>
      <c r="K1899" s="154" t="s">
        <v>159</v>
      </c>
      <c r="L1899" s="154" t="s">
        <v>15467</v>
      </c>
      <c r="M1899" s="155">
        <v>45896.631944444445</v>
      </c>
      <c r="N1899" s="155">
        <v>45897.478472222225</v>
      </c>
      <c r="O1899" s="156"/>
      <c r="P1899" s="154" t="s">
        <v>10063</v>
      </c>
      <c r="Q1899" s="154" t="s">
        <v>10063</v>
      </c>
      <c r="R1899" s="154" t="s">
        <v>2973</v>
      </c>
      <c r="S1899" s="154" t="s">
        <v>2973</v>
      </c>
      <c r="T1899" s="154" t="s">
        <v>8052</v>
      </c>
      <c r="U1899" s="154" t="s">
        <v>9429</v>
      </c>
      <c r="V1899" s="154" t="s">
        <v>15468</v>
      </c>
      <c r="W1899" s="154" t="s">
        <v>2967</v>
      </c>
      <c r="X1899" s="156"/>
      <c r="Y1899" s="154" t="s">
        <v>25</v>
      </c>
      <c r="Z1899" s="154" t="str">
        <f>VLOOKUP(D1899,TIPOLOGIA!A:F,5,0)</f>
        <v>TERRESTRE</v>
      </c>
      <c r="AA1899" s="154" t="s">
        <v>407</v>
      </c>
      <c r="AB1899" s="46">
        <v>1</v>
      </c>
      <c r="AC1899" s="87">
        <f>IF(W1899="SOPORTE_TELEFÓNICO",'BASE LIQUIDACION REDEBAN 2025'!$B$19,IF(AND(W1899="VISITA_TÉCNICA",Y1899="TIPO II"),'BASE LIQUIDACION REDEBAN 2025'!$B$18,'BASE LIQUIDACION REDEBAN 2025'!$B$17))</f>
        <v>35779.500569199998</v>
      </c>
      <c r="AD1899" s="87">
        <v>0</v>
      </c>
      <c r="AE1899" s="87">
        <f t="shared" si="29"/>
        <v>35779.500569199998</v>
      </c>
    </row>
    <row r="1900" spans="1:31">
      <c r="A1900" s="154" t="s">
        <v>76</v>
      </c>
      <c r="B1900" s="154" t="str">
        <f>VLOOKUP(A1900,'CENTRO DE COSTOS'!A:D,4,FALSE)</f>
        <v>DIEGO FERNANDO HENAO CARDONA</v>
      </c>
      <c r="C1900" s="154" t="str">
        <f>VLOOKUP(A1900,'CENTRO DE COSTOS'!A:D,2,FALSE)</f>
        <v>0004-0003</v>
      </c>
      <c r="D1900" s="154">
        <v>76001</v>
      </c>
      <c r="E1900" s="154">
        <v>2652935</v>
      </c>
      <c r="F1900" s="154">
        <v>80124</v>
      </c>
      <c r="G1900" s="154" t="s">
        <v>8049</v>
      </c>
      <c r="H1900" s="154" t="s">
        <v>227</v>
      </c>
      <c r="I1900" s="154" t="s">
        <v>76</v>
      </c>
      <c r="J1900" s="154" t="s">
        <v>15469</v>
      </c>
      <c r="K1900" s="154" t="s">
        <v>159</v>
      </c>
      <c r="L1900" s="154" t="s">
        <v>15470</v>
      </c>
      <c r="M1900" s="155">
        <v>45896.543055555558</v>
      </c>
      <c r="N1900" s="155">
        <v>45897.48333333333</v>
      </c>
      <c r="O1900" s="156"/>
      <c r="P1900" s="154" t="s">
        <v>10063</v>
      </c>
      <c r="Q1900" s="154" t="s">
        <v>10063</v>
      </c>
      <c r="R1900" s="154" t="s">
        <v>2973</v>
      </c>
      <c r="S1900" s="154" t="s">
        <v>2973</v>
      </c>
      <c r="T1900" s="154" t="s">
        <v>8052</v>
      </c>
      <c r="U1900" s="154" t="s">
        <v>9429</v>
      </c>
      <c r="V1900" s="154" t="s">
        <v>15471</v>
      </c>
      <c r="W1900" s="154" t="s">
        <v>2967</v>
      </c>
      <c r="X1900" s="156"/>
      <c r="Y1900" s="154" t="s">
        <v>25</v>
      </c>
      <c r="Z1900" s="154" t="str">
        <f>VLOOKUP(D1900,TIPOLOGIA!A:F,5,0)</f>
        <v>TERRESTRE</v>
      </c>
      <c r="AA1900" s="154" t="s">
        <v>1442</v>
      </c>
      <c r="AB1900" s="46">
        <v>1</v>
      </c>
      <c r="AC1900" s="87">
        <f>IF(W1900="SOPORTE_TELEFÓNICO",'BASE LIQUIDACION REDEBAN 2025'!$B$19,IF(AND(W1900="VISITA_TÉCNICA",Y1900="TIPO II"),'BASE LIQUIDACION REDEBAN 2025'!$B$18,'BASE LIQUIDACION REDEBAN 2025'!$B$17))</f>
        <v>35779.500569199998</v>
      </c>
      <c r="AD1900" s="87">
        <v>0</v>
      </c>
      <c r="AE1900" s="87">
        <f t="shared" si="29"/>
        <v>35779.500569199998</v>
      </c>
    </row>
    <row r="1901" spans="1:31">
      <c r="A1901" s="154" t="s">
        <v>94</v>
      </c>
      <c r="B1901" s="154" t="str">
        <f>VLOOKUP(A1901,'CENTRO DE COSTOS'!A:D,4,FALSE)</f>
        <v>DIEGO FERNANDO HENAO CARDONA</v>
      </c>
      <c r="C1901" s="154" t="str">
        <f>VLOOKUP(A1901,'CENTRO DE COSTOS'!A:D,2,FALSE)</f>
        <v>0004-0002</v>
      </c>
      <c r="D1901" s="154">
        <v>66001</v>
      </c>
      <c r="E1901" s="154">
        <v>2651371</v>
      </c>
      <c r="F1901" s="154">
        <v>79902</v>
      </c>
      <c r="G1901" s="154" t="s">
        <v>8049</v>
      </c>
      <c r="H1901" s="154" t="s">
        <v>606</v>
      </c>
      <c r="I1901" s="154" t="s">
        <v>94</v>
      </c>
      <c r="J1901" s="154" t="s">
        <v>15472</v>
      </c>
      <c r="K1901" s="154" t="s">
        <v>159</v>
      </c>
      <c r="L1901" s="154" t="s">
        <v>15473</v>
      </c>
      <c r="M1901" s="155">
        <v>45896.429861111108</v>
      </c>
      <c r="N1901" s="155">
        <v>45897.525694444441</v>
      </c>
      <c r="O1901" s="156"/>
      <c r="P1901" s="154" t="s">
        <v>10063</v>
      </c>
      <c r="Q1901" s="154" t="s">
        <v>10063</v>
      </c>
      <c r="R1901" s="154" t="s">
        <v>200</v>
      </c>
      <c r="S1901" s="154" t="s">
        <v>201</v>
      </c>
      <c r="T1901" s="154" t="s">
        <v>8052</v>
      </c>
      <c r="U1901" s="154" t="s">
        <v>9429</v>
      </c>
      <c r="V1901" s="154" t="s">
        <v>15474</v>
      </c>
      <c r="W1901" s="154" t="s">
        <v>2967</v>
      </c>
      <c r="X1901" s="156"/>
      <c r="Y1901" s="154" t="s">
        <v>25</v>
      </c>
      <c r="Z1901" s="154" t="str">
        <f>VLOOKUP(D1901,TIPOLOGIA!A:F,5,0)</f>
        <v>TERRESTRE</v>
      </c>
      <c r="AA1901" s="154" t="s">
        <v>2942</v>
      </c>
      <c r="AB1901" s="46">
        <v>1</v>
      </c>
      <c r="AC1901" s="87">
        <f>IF(W1901="SOPORTE_TELEFÓNICO",'BASE LIQUIDACION REDEBAN 2025'!$B$19,IF(AND(W1901="VISITA_TÉCNICA",Y1901="TIPO II"),'BASE LIQUIDACION REDEBAN 2025'!$B$18,'BASE LIQUIDACION REDEBAN 2025'!$B$17))</f>
        <v>35779.500569199998</v>
      </c>
      <c r="AD1901" s="87">
        <v>0</v>
      </c>
      <c r="AE1901" s="87">
        <f t="shared" si="29"/>
        <v>35779.500569199998</v>
      </c>
    </row>
    <row r="1902" spans="1:31">
      <c r="A1902" s="154" t="s">
        <v>72</v>
      </c>
      <c r="B1902" s="154" t="str">
        <f>VLOOKUP(A1902,'CENTRO DE COSTOS'!A:D,4,FALSE)</f>
        <v>MIGUEL JULIÁN HERNÁNDEZ GUARÍN</v>
      </c>
      <c r="C1902" s="154" t="str">
        <f>VLOOKUP(A1902,'CENTRO DE COSTOS'!A:D,2,FALSE)</f>
        <v>0004-0008</v>
      </c>
      <c r="D1902" s="154">
        <v>68001</v>
      </c>
      <c r="E1902" s="154">
        <v>2655028</v>
      </c>
      <c r="F1902" s="154">
        <v>66436</v>
      </c>
      <c r="G1902" s="154" t="s">
        <v>8049</v>
      </c>
      <c r="H1902" s="154" t="s">
        <v>820</v>
      </c>
      <c r="I1902" s="154" t="s">
        <v>72</v>
      </c>
      <c r="J1902" s="154" t="s">
        <v>15475</v>
      </c>
      <c r="K1902" s="154" t="s">
        <v>159</v>
      </c>
      <c r="L1902" s="154" t="s">
        <v>15476</v>
      </c>
      <c r="M1902" s="155">
        <v>45896.727777777778</v>
      </c>
      <c r="N1902" s="155">
        <v>45897.527083333334</v>
      </c>
      <c r="O1902" s="156"/>
      <c r="P1902" s="154" t="s">
        <v>10063</v>
      </c>
      <c r="Q1902" s="154" t="s">
        <v>10063</v>
      </c>
      <c r="R1902" s="154" t="s">
        <v>2973</v>
      </c>
      <c r="S1902" s="154" t="s">
        <v>2973</v>
      </c>
      <c r="T1902" s="154" t="s">
        <v>8052</v>
      </c>
      <c r="U1902" s="154" t="s">
        <v>9429</v>
      </c>
      <c r="V1902" s="154" t="s">
        <v>15477</v>
      </c>
      <c r="W1902" s="154" t="s">
        <v>2967</v>
      </c>
      <c r="X1902" s="156"/>
      <c r="Y1902" s="154" t="s">
        <v>25</v>
      </c>
      <c r="Z1902" s="154" t="str">
        <f>VLOOKUP(D1902,TIPOLOGIA!A:F,5,0)</f>
        <v>TERRESTRE</v>
      </c>
      <c r="AA1902" s="154" t="s">
        <v>957</v>
      </c>
      <c r="AB1902" s="46">
        <v>1</v>
      </c>
      <c r="AC1902" s="87">
        <f>IF(W1902="SOPORTE_TELEFÓNICO",'BASE LIQUIDACION REDEBAN 2025'!$B$19,IF(AND(W1902="VISITA_TÉCNICA",Y1902="TIPO II"),'BASE LIQUIDACION REDEBAN 2025'!$B$18,'BASE LIQUIDACION REDEBAN 2025'!$B$17))</f>
        <v>35779.500569199998</v>
      </c>
      <c r="AD1902" s="87">
        <v>0</v>
      </c>
      <c r="AE1902" s="87">
        <f t="shared" si="29"/>
        <v>35779.500569199998</v>
      </c>
    </row>
    <row r="1903" spans="1:31">
      <c r="A1903" s="154" t="s">
        <v>80</v>
      </c>
      <c r="B1903" s="154" t="str">
        <f>VLOOKUP(A1903,'CENTRO DE COSTOS'!A:D,4,FALSE)</f>
        <v>JOSE MAURICIO HERNANDEZ ROJAS</v>
      </c>
      <c r="C1903" s="154" t="str">
        <f>VLOOKUP(A1903,'CENTRO DE COSTOS'!A:D,2,FALSE)</f>
        <v>0004-0001</v>
      </c>
      <c r="D1903" s="154">
        <v>13001</v>
      </c>
      <c r="E1903" s="154">
        <v>2634572</v>
      </c>
      <c r="F1903" s="154">
        <v>78075</v>
      </c>
      <c r="G1903" s="154" t="s">
        <v>8049</v>
      </c>
      <c r="H1903" s="154" t="s">
        <v>303</v>
      </c>
      <c r="I1903" s="154" t="s">
        <v>80</v>
      </c>
      <c r="J1903" s="154" t="s">
        <v>15478</v>
      </c>
      <c r="K1903" s="154" t="s">
        <v>159</v>
      </c>
      <c r="L1903" s="154" t="s">
        <v>15479</v>
      </c>
      <c r="M1903" s="155">
        <v>45894.333333333336</v>
      </c>
      <c r="N1903" s="155">
        <v>45897.529166666667</v>
      </c>
      <c r="O1903" s="156"/>
      <c r="P1903" s="154" t="s">
        <v>10063</v>
      </c>
      <c r="Q1903" s="154" t="s">
        <v>10063</v>
      </c>
      <c r="R1903" s="154" t="s">
        <v>2973</v>
      </c>
      <c r="S1903" s="154" t="s">
        <v>2973</v>
      </c>
      <c r="T1903" s="154" t="s">
        <v>8052</v>
      </c>
      <c r="U1903" s="154" t="s">
        <v>9429</v>
      </c>
      <c r="V1903" s="154" t="s">
        <v>15480</v>
      </c>
      <c r="W1903" s="154" t="s">
        <v>2967</v>
      </c>
      <c r="X1903" s="156"/>
      <c r="Y1903" s="154" t="s">
        <v>25</v>
      </c>
      <c r="Z1903" s="154" t="str">
        <f>VLOOKUP(D1903,TIPOLOGIA!A:F,5,0)</f>
        <v>TERRESTRE</v>
      </c>
      <c r="AA1903" s="154" t="s">
        <v>337</v>
      </c>
      <c r="AB1903" s="46">
        <v>1</v>
      </c>
      <c r="AC1903" s="87">
        <f>IF(W1903="SOPORTE_TELEFÓNICO",'BASE LIQUIDACION REDEBAN 2025'!$B$19,IF(AND(W1903="VISITA_TÉCNICA",Y1903="TIPO II"),'BASE LIQUIDACION REDEBAN 2025'!$B$18,'BASE LIQUIDACION REDEBAN 2025'!$B$17))</f>
        <v>35779.500569199998</v>
      </c>
      <c r="AD1903" s="87">
        <v>0</v>
      </c>
      <c r="AE1903" s="87">
        <f t="shared" si="29"/>
        <v>35779.500569199998</v>
      </c>
    </row>
    <row r="1904" spans="1:31">
      <c r="A1904" s="154" t="s">
        <v>72</v>
      </c>
      <c r="B1904" s="154" t="str">
        <f>VLOOKUP(A1904,'CENTRO DE COSTOS'!A:D,4,FALSE)</f>
        <v>MIGUEL JULIÁN HERNÁNDEZ GUARÍN</v>
      </c>
      <c r="C1904" s="154" t="str">
        <f>VLOOKUP(A1904,'CENTRO DE COSTOS'!A:D,2,FALSE)</f>
        <v>0004-0008</v>
      </c>
      <c r="D1904" s="154">
        <v>68001</v>
      </c>
      <c r="E1904" s="154">
        <v>2655088</v>
      </c>
      <c r="F1904" s="154">
        <v>30389</v>
      </c>
      <c r="G1904" s="154" t="s">
        <v>8049</v>
      </c>
      <c r="H1904" s="154" t="s">
        <v>820</v>
      </c>
      <c r="I1904" s="154" t="s">
        <v>72</v>
      </c>
      <c r="J1904" s="154" t="s">
        <v>15481</v>
      </c>
      <c r="K1904" s="154" t="s">
        <v>159</v>
      </c>
      <c r="L1904" s="154" t="s">
        <v>15482</v>
      </c>
      <c r="M1904" s="155">
        <v>45897.333333333336</v>
      </c>
      <c r="N1904" s="155">
        <v>45897.53125</v>
      </c>
      <c r="O1904" s="156"/>
      <c r="P1904" s="154" t="s">
        <v>10063</v>
      </c>
      <c r="Q1904" s="154" t="s">
        <v>10063</v>
      </c>
      <c r="R1904" s="154" t="s">
        <v>200</v>
      </c>
      <c r="S1904" s="154" t="s">
        <v>739</v>
      </c>
      <c r="T1904" s="154" t="s">
        <v>8052</v>
      </c>
      <c r="U1904" s="154" t="s">
        <v>9429</v>
      </c>
      <c r="V1904" s="154" t="s">
        <v>15483</v>
      </c>
      <c r="W1904" s="154" t="s">
        <v>2967</v>
      </c>
      <c r="X1904" s="156"/>
      <c r="Y1904" s="154" t="s">
        <v>25</v>
      </c>
      <c r="Z1904" s="154" t="str">
        <f>VLOOKUP(D1904,TIPOLOGIA!A:F,5,0)</f>
        <v>TERRESTRE</v>
      </c>
      <c r="AA1904" s="154" t="s">
        <v>957</v>
      </c>
      <c r="AB1904" s="46">
        <v>1</v>
      </c>
      <c r="AC1904" s="87">
        <f>IF(W1904="SOPORTE_TELEFÓNICO",'BASE LIQUIDACION REDEBAN 2025'!$B$19,IF(AND(W1904="VISITA_TÉCNICA",Y1904="TIPO II"),'BASE LIQUIDACION REDEBAN 2025'!$B$18,'BASE LIQUIDACION REDEBAN 2025'!$B$17))</f>
        <v>35779.500569199998</v>
      </c>
      <c r="AD1904" s="87">
        <v>0</v>
      </c>
      <c r="AE1904" s="87">
        <f t="shared" si="29"/>
        <v>35779.500569199998</v>
      </c>
    </row>
    <row r="1905" spans="1:31">
      <c r="A1905" s="154" t="s">
        <v>100</v>
      </c>
      <c r="B1905" s="154" t="str">
        <f>VLOOKUP(A1905,'CENTRO DE COSTOS'!A:D,4,FALSE)</f>
        <v>KEVIN ALEXIS CORZO BUSTOS</v>
      </c>
      <c r="C1905" s="154" t="str">
        <f>VLOOKUP(A1905,'CENTRO DE COSTOS'!A:D,2,FALSE)</f>
        <v>0004-0007</v>
      </c>
      <c r="D1905" s="154">
        <v>50001</v>
      </c>
      <c r="E1905" s="154">
        <v>2655006</v>
      </c>
      <c r="F1905" s="154">
        <v>79873</v>
      </c>
      <c r="G1905" s="154" t="s">
        <v>8049</v>
      </c>
      <c r="H1905" s="154" t="s">
        <v>295</v>
      </c>
      <c r="I1905" s="154" t="s">
        <v>100</v>
      </c>
      <c r="J1905" s="154" t="s">
        <v>5466</v>
      </c>
      <c r="K1905" s="154" t="s">
        <v>159</v>
      </c>
      <c r="L1905" s="154" t="s">
        <v>15484</v>
      </c>
      <c r="M1905" s="155">
        <v>45896.722916666666</v>
      </c>
      <c r="N1905" s="155">
        <v>45897.533333333333</v>
      </c>
      <c r="O1905" s="156"/>
      <c r="P1905" s="154" t="s">
        <v>10063</v>
      </c>
      <c r="Q1905" s="154" t="s">
        <v>10063</v>
      </c>
      <c r="R1905" s="154" t="s">
        <v>2973</v>
      </c>
      <c r="S1905" s="154" t="s">
        <v>2973</v>
      </c>
      <c r="T1905" s="154" t="s">
        <v>8052</v>
      </c>
      <c r="U1905" s="154" t="s">
        <v>9429</v>
      </c>
      <c r="V1905" s="154" t="s">
        <v>15485</v>
      </c>
      <c r="W1905" s="154" t="s">
        <v>2967</v>
      </c>
      <c r="X1905" s="156"/>
      <c r="Y1905" s="154" t="s">
        <v>25</v>
      </c>
      <c r="Z1905" s="154" t="str">
        <f>VLOOKUP(D1905,TIPOLOGIA!A:F,5,0)</f>
        <v>TERRESTRE</v>
      </c>
      <c r="AA1905" s="154" t="s">
        <v>9155</v>
      </c>
      <c r="AB1905" s="46">
        <v>1</v>
      </c>
      <c r="AC1905" s="87">
        <f>IF(W1905="SOPORTE_TELEFÓNICO",'BASE LIQUIDACION REDEBAN 2025'!$B$19,IF(AND(W1905="VISITA_TÉCNICA",Y1905="TIPO II"),'BASE LIQUIDACION REDEBAN 2025'!$B$18,'BASE LIQUIDACION REDEBAN 2025'!$B$17))</f>
        <v>35779.500569199998</v>
      </c>
      <c r="AD1905" s="87">
        <v>0</v>
      </c>
      <c r="AE1905" s="87">
        <f t="shared" si="29"/>
        <v>35779.500569199998</v>
      </c>
    </row>
    <row r="1906" spans="1:31">
      <c r="A1906" s="154" t="s">
        <v>60</v>
      </c>
      <c r="B1906" s="154" t="str">
        <f>VLOOKUP(A1906,'CENTRO DE COSTOS'!A:D,4,FALSE)</f>
        <v>JUAN SEBASTIÁN RÍOS CASTRILLÓN</v>
      </c>
      <c r="C1906" s="154" t="str">
        <f>VLOOKUP(A1906,'CENTRO DE COSTOS'!A:D,2,FALSE)</f>
        <v>0004-0005</v>
      </c>
      <c r="D1906" s="154">
        <v>5490</v>
      </c>
      <c r="E1906" s="154">
        <v>2647410</v>
      </c>
      <c r="F1906" s="154">
        <v>76447</v>
      </c>
      <c r="G1906" s="154" t="s">
        <v>8049</v>
      </c>
      <c r="H1906" s="154" t="s">
        <v>197</v>
      </c>
      <c r="I1906" s="154" t="s">
        <v>631</v>
      </c>
      <c r="J1906" s="154" t="s">
        <v>15486</v>
      </c>
      <c r="K1906" s="154" t="s">
        <v>159</v>
      </c>
      <c r="L1906" s="154" t="s">
        <v>15487</v>
      </c>
      <c r="M1906" s="155">
        <v>45895.616666666669</v>
      </c>
      <c r="N1906" s="155">
        <v>45897.534722222219</v>
      </c>
      <c r="O1906" s="156"/>
      <c r="P1906" s="154" t="s">
        <v>10063</v>
      </c>
      <c r="Q1906" s="154" t="s">
        <v>10063</v>
      </c>
      <c r="R1906" s="154" t="s">
        <v>2973</v>
      </c>
      <c r="S1906" s="154" t="s">
        <v>2973</v>
      </c>
      <c r="T1906" s="154" t="s">
        <v>8052</v>
      </c>
      <c r="U1906" s="154" t="s">
        <v>9429</v>
      </c>
      <c r="V1906" s="154" t="s">
        <v>15488</v>
      </c>
      <c r="W1906" s="154" t="s">
        <v>10144</v>
      </c>
      <c r="X1906" s="156"/>
      <c r="Y1906" s="154" t="s">
        <v>28</v>
      </c>
      <c r="Z1906" s="154" t="str">
        <f>VLOOKUP(D1906,TIPOLOGIA!A:F,5,0)</f>
        <v>TERRESTRE</v>
      </c>
      <c r="AA1906" s="154" t="s">
        <v>3186</v>
      </c>
      <c r="AB1906" s="46">
        <v>0</v>
      </c>
      <c r="AC1906" s="87">
        <f>IF(W1906="SOPORTE_TELEFÓNICO",'BASE LIQUIDACION REDEBAN 2025'!$B$19,IF(AND(W1906="VISITA_TÉCNICA",Y1906="TIPO II"),'BASE LIQUIDACION REDEBAN 2025'!$B$18,'BASE LIQUIDACION REDEBAN 2025'!$B$17))</f>
        <v>35779.500569199998</v>
      </c>
      <c r="AD1906" s="87">
        <v>0</v>
      </c>
      <c r="AE1906" s="87">
        <f t="shared" si="29"/>
        <v>35779.500569199998</v>
      </c>
    </row>
    <row r="1907" spans="1:31">
      <c r="A1907" s="154" t="s">
        <v>60</v>
      </c>
      <c r="B1907" s="154" t="str">
        <f>VLOOKUP(A1907,'CENTRO DE COSTOS'!A:D,4,FALSE)</f>
        <v>JUAN SEBASTIÁN RÍOS CASTRILLÓN</v>
      </c>
      <c r="C1907" s="154" t="str">
        <f>VLOOKUP(A1907,'CENTRO DE COSTOS'!A:D,2,FALSE)</f>
        <v>0004-0005</v>
      </c>
      <c r="D1907" s="154">
        <v>5490</v>
      </c>
      <c r="E1907" s="154">
        <v>2646071</v>
      </c>
      <c r="F1907" s="154">
        <v>71087</v>
      </c>
      <c r="G1907" s="154" t="s">
        <v>8049</v>
      </c>
      <c r="H1907" s="154" t="s">
        <v>197</v>
      </c>
      <c r="I1907" s="154" t="s">
        <v>631</v>
      </c>
      <c r="J1907" s="154" t="s">
        <v>15489</v>
      </c>
      <c r="K1907" s="154" t="s">
        <v>159</v>
      </c>
      <c r="L1907" s="154" t="s">
        <v>15490</v>
      </c>
      <c r="M1907" s="155">
        <v>45895.488194444442</v>
      </c>
      <c r="N1907" s="155">
        <v>45897.536111111112</v>
      </c>
      <c r="O1907" s="156"/>
      <c r="P1907" s="154" t="s">
        <v>10063</v>
      </c>
      <c r="Q1907" s="154" t="s">
        <v>10063</v>
      </c>
      <c r="R1907" s="154" t="s">
        <v>200</v>
      </c>
      <c r="S1907" s="154" t="s">
        <v>201</v>
      </c>
      <c r="T1907" s="154" t="s">
        <v>8052</v>
      </c>
      <c r="U1907" s="154" t="s">
        <v>9429</v>
      </c>
      <c r="V1907" s="154" t="s">
        <v>15491</v>
      </c>
      <c r="W1907" s="154" t="s">
        <v>10144</v>
      </c>
      <c r="X1907" s="156"/>
      <c r="Y1907" s="154" t="s">
        <v>28</v>
      </c>
      <c r="Z1907" s="154" t="str">
        <f>VLOOKUP(D1907,TIPOLOGIA!A:F,5,0)</f>
        <v>TERRESTRE</v>
      </c>
      <c r="AA1907" s="154" t="s">
        <v>3186</v>
      </c>
      <c r="AB1907" s="46">
        <v>0</v>
      </c>
      <c r="AC1907" s="87">
        <f>IF(W1907="SOPORTE_TELEFÓNICO",'BASE LIQUIDACION REDEBAN 2025'!$B$19,IF(AND(W1907="VISITA_TÉCNICA",Y1907="TIPO II"),'BASE LIQUIDACION REDEBAN 2025'!$B$18,'BASE LIQUIDACION REDEBAN 2025'!$B$17))</f>
        <v>35779.500569199998</v>
      </c>
      <c r="AD1907" s="87">
        <v>0</v>
      </c>
      <c r="AE1907" s="87">
        <f t="shared" si="29"/>
        <v>35779.500569199998</v>
      </c>
    </row>
    <row r="1908" spans="1:31">
      <c r="A1908" s="154" t="s">
        <v>91</v>
      </c>
      <c r="B1908" s="154" t="str">
        <f>VLOOKUP(A1908,'CENTRO DE COSTOS'!A:D,4,FALSE)</f>
        <v>JOSE MAURICIO HERNANDEZ ROJAS</v>
      </c>
      <c r="C1908" s="154" t="str">
        <f>VLOOKUP(A1908,'CENTRO DE COSTOS'!A:D,2,FALSE)</f>
        <v>0004-0001</v>
      </c>
      <c r="D1908" s="154">
        <v>23555</v>
      </c>
      <c r="E1908" s="154">
        <v>2651572</v>
      </c>
      <c r="F1908" s="154">
        <v>60001</v>
      </c>
      <c r="G1908" s="154" t="s">
        <v>8049</v>
      </c>
      <c r="H1908" s="154" t="s">
        <v>421</v>
      </c>
      <c r="I1908" s="154" t="s">
        <v>1688</v>
      </c>
      <c r="J1908" s="154" t="s">
        <v>15191</v>
      </c>
      <c r="K1908" s="154" t="s">
        <v>159</v>
      </c>
      <c r="L1908" s="154" t="s">
        <v>15492</v>
      </c>
      <c r="M1908" s="155">
        <v>45896.447916666664</v>
      </c>
      <c r="N1908" s="155">
        <v>45897.537499999999</v>
      </c>
      <c r="O1908" s="156"/>
      <c r="P1908" s="154" t="s">
        <v>10063</v>
      </c>
      <c r="Q1908" s="154" t="s">
        <v>10063</v>
      </c>
      <c r="R1908" s="154" t="s">
        <v>200</v>
      </c>
      <c r="S1908" s="154" t="s">
        <v>739</v>
      </c>
      <c r="T1908" s="154" t="s">
        <v>8052</v>
      </c>
      <c r="U1908" s="154" t="s">
        <v>9429</v>
      </c>
      <c r="V1908" s="154" t="s">
        <v>15493</v>
      </c>
      <c r="W1908" s="154" t="s">
        <v>2967</v>
      </c>
      <c r="X1908" s="156"/>
      <c r="Y1908" s="154" t="s">
        <v>28</v>
      </c>
      <c r="Z1908" s="154" t="str">
        <f>VLOOKUP(D1908,TIPOLOGIA!A:F,5,0)</f>
        <v>TERRESTRE</v>
      </c>
      <c r="AA1908" s="154" t="s">
        <v>2000</v>
      </c>
      <c r="AB1908" s="46">
        <v>1</v>
      </c>
      <c r="AC1908" s="87">
        <f>IF(W1908="SOPORTE_TELEFÓNICO",'BASE LIQUIDACION REDEBAN 2025'!$B$19,IF(AND(W1908="VISITA_TÉCNICA",Y1908="TIPO II"),'BASE LIQUIDACION REDEBAN 2025'!$B$18,'BASE LIQUIDACION REDEBAN 2025'!$B$17))</f>
        <v>67654.12000000001</v>
      </c>
      <c r="AD1908" s="87">
        <v>0</v>
      </c>
      <c r="AE1908" s="87">
        <f t="shared" si="29"/>
        <v>67654.12000000001</v>
      </c>
    </row>
    <row r="1909" spans="1:31">
      <c r="A1909" s="154" t="s">
        <v>60</v>
      </c>
      <c r="B1909" s="154" t="str">
        <f>VLOOKUP(A1909,'CENTRO DE COSTOS'!A:D,4,FALSE)</f>
        <v>JUAN SEBASTIÁN RÍOS CASTRILLÓN</v>
      </c>
      <c r="C1909" s="154" t="str">
        <f>VLOOKUP(A1909,'CENTRO DE COSTOS'!A:D,2,FALSE)</f>
        <v>0004-0005</v>
      </c>
      <c r="D1909" s="154">
        <v>5490</v>
      </c>
      <c r="E1909" s="154">
        <v>2644243</v>
      </c>
      <c r="F1909" s="154">
        <v>77106</v>
      </c>
      <c r="G1909" s="154" t="s">
        <v>8049</v>
      </c>
      <c r="H1909" s="154" t="s">
        <v>197</v>
      </c>
      <c r="I1909" s="154" t="s">
        <v>631</v>
      </c>
      <c r="J1909" s="154" t="s">
        <v>15494</v>
      </c>
      <c r="K1909" s="154" t="s">
        <v>159</v>
      </c>
      <c r="L1909" s="154" t="s">
        <v>15495</v>
      </c>
      <c r="M1909" s="155">
        <v>45895.388888888891</v>
      </c>
      <c r="N1909" s="155">
        <v>45897.539583333331</v>
      </c>
      <c r="O1909" s="156"/>
      <c r="P1909" s="154" t="s">
        <v>10063</v>
      </c>
      <c r="Q1909" s="154" t="s">
        <v>10063</v>
      </c>
      <c r="R1909" s="154" t="s">
        <v>2973</v>
      </c>
      <c r="S1909" s="154" t="s">
        <v>2973</v>
      </c>
      <c r="T1909" s="154" t="s">
        <v>8052</v>
      </c>
      <c r="U1909" s="154" t="s">
        <v>9429</v>
      </c>
      <c r="V1909" s="154" t="s">
        <v>15496</v>
      </c>
      <c r="W1909" s="154" t="s">
        <v>10144</v>
      </c>
      <c r="X1909" s="156"/>
      <c r="Y1909" s="154" t="s">
        <v>28</v>
      </c>
      <c r="Z1909" s="154" t="str">
        <f>VLOOKUP(D1909,TIPOLOGIA!A:F,5,0)</f>
        <v>TERRESTRE</v>
      </c>
      <c r="AA1909" s="154" t="s">
        <v>3186</v>
      </c>
      <c r="AB1909" s="46">
        <v>0</v>
      </c>
      <c r="AC1909" s="87">
        <f>IF(W1909="SOPORTE_TELEFÓNICO",'BASE LIQUIDACION REDEBAN 2025'!$B$19,IF(AND(W1909="VISITA_TÉCNICA",Y1909="TIPO II"),'BASE LIQUIDACION REDEBAN 2025'!$B$18,'BASE LIQUIDACION REDEBAN 2025'!$B$17))</f>
        <v>35779.500569199998</v>
      </c>
      <c r="AD1909" s="87">
        <v>0</v>
      </c>
      <c r="AE1909" s="87">
        <f t="shared" si="29"/>
        <v>35779.500569199998</v>
      </c>
    </row>
    <row r="1910" spans="1:31">
      <c r="A1910" s="154" t="s">
        <v>76</v>
      </c>
      <c r="B1910" s="154" t="str">
        <f>VLOOKUP(A1910,'CENTRO DE COSTOS'!A:D,4,FALSE)</f>
        <v>DIEGO FERNANDO HENAO CARDONA</v>
      </c>
      <c r="C1910" s="154" t="str">
        <f>VLOOKUP(A1910,'CENTRO DE COSTOS'!A:D,2,FALSE)</f>
        <v>0004-0003</v>
      </c>
      <c r="D1910" s="154">
        <v>76001</v>
      </c>
      <c r="E1910" s="154">
        <v>2655377</v>
      </c>
      <c r="F1910" s="154">
        <v>32415</v>
      </c>
      <c r="G1910" s="154" t="s">
        <v>8049</v>
      </c>
      <c r="H1910" s="154" t="s">
        <v>227</v>
      </c>
      <c r="I1910" s="154" t="s">
        <v>76</v>
      </c>
      <c r="J1910" s="154" t="s">
        <v>6145</v>
      </c>
      <c r="K1910" s="154" t="s">
        <v>159</v>
      </c>
      <c r="L1910" s="154" t="s">
        <v>15497</v>
      </c>
      <c r="M1910" s="155">
        <v>45897.333333333336</v>
      </c>
      <c r="N1910" s="155">
        <v>45897.540972222225</v>
      </c>
      <c r="O1910" s="156"/>
      <c r="P1910" s="154" t="s">
        <v>10063</v>
      </c>
      <c r="Q1910" s="154" t="s">
        <v>10063</v>
      </c>
      <c r="R1910" s="154" t="s">
        <v>2973</v>
      </c>
      <c r="S1910" s="154" t="s">
        <v>2973</v>
      </c>
      <c r="T1910" s="154" t="s">
        <v>8052</v>
      </c>
      <c r="U1910" s="154" t="s">
        <v>9429</v>
      </c>
      <c r="V1910" s="154" t="s">
        <v>15498</v>
      </c>
      <c r="W1910" s="154" t="s">
        <v>2967</v>
      </c>
      <c r="X1910" s="156"/>
      <c r="Y1910" s="154" t="s">
        <v>25</v>
      </c>
      <c r="Z1910" s="154" t="str">
        <f>VLOOKUP(D1910,TIPOLOGIA!A:F,5,0)</f>
        <v>TERRESTRE</v>
      </c>
      <c r="AA1910" s="154" t="s">
        <v>9600</v>
      </c>
      <c r="AB1910" s="46">
        <v>1</v>
      </c>
      <c r="AC1910" s="87">
        <f>IF(W1910="SOPORTE_TELEFÓNICO",'BASE LIQUIDACION REDEBAN 2025'!$B$19,IF(AND(W1910="VISITA_TÉCNICA",Y1910="TIPO II"),'BASE LIQUIDACION REDEBAN 2025'!$B$18,'BASE LIQUIDACION REDEBAN 2025'!$B$17))</f>
        <v>35779.500569199998</v>
      </c>
      <c r="AD1910" s="87">
        <v>0</v>
      </c>
      <c r="AE1910" s="87">
        <f t="shared" si="29"/>
        <v>35779.500569199998</v>
      </c>
    </row>
    <row r="1911" spans="1:31">
      <c r="A1911" s="154" t="s">
        <v>100</v>
      </c>
      <c r="B1911" s="154" t="str">
        <f>VLOOKUP(A1911,'CENTRO DE COSTOS'!A:D,4,FALSE)</f>
        <v>KEVIN ALEXIS CORZO BUSTOS</v>
      </c>
      <c r="C1911" s="154" t="str">
        <f>VLOOKUP(A1911,'CENTRO DE COSTOS'!A:D,2,FALSE)</f>
        <v>0004-0007</v>
      </c>
      <c r="D1911" s="154">
        <v>50001</v>
      </c>
      <c r="E1911" s="154">
        <v>2656740</v>
      </c>
      <c r="F1911" s="154">
        <v>60194</v>
      </c>
      <c r="G1911" s="154" t="s">
        <v>8049</v>
      </c>
      <c r="H1911" s="154" t="s">
        <v>295</v>
      </c>
      <c r="I1911" s="154" t="s">
        <v>100</v>
      </c>
      <c r="J1911" s="154" t="s">
        <v>15499</v>
      </c>
      <c r="K1911" s="154" t="s">
        <v>159</v>
      </c>
      <c r="L1911" s="154" t="s">
        <v>15500</v>
      </c>
      <c r="M1911" s="155">
        <v>45897.383333333331</v>
      </c>
      <c r="N1911" s="155">
        <v>45897.543749999997</v>
      </c>
      <c r="O1911" s="156"/>
      <c r="P1911" s="154" t="s">
        <v>10063</v>
      </c>
      <c r="Q1911" s="154" t="s">
        <v>10063</v>
      </c>
      <c r="R1911" s="154" t="s">
        <v>2973</v>
      </c>
      <c r="S1911" s="154" t="s">
        <v>2973</v>
      </c>
      <c r="T1911" s="154" t="s">
        <v>8052</v>
      </c>
      <c r="U1911" s="154" t="s">
        <v>9429</v>
      </c>
      <c r="V1911" s="154" t="s">
        <v>15501</v>
      </c>
      <c r="W1911" s="154" t="s">
        <v>2967</v>
      </c>
      <c r="X1911" s="156"/>
      <c r="Y1911" s="154" t="s">
        <v>25</v>
      </c>
      <c r="Z1911" s="154" t="str">
        <f>VLOOKUP(D1911,TIPOLOGIA!A:F,5,0)</f>
        <v>TERRESTRE</v>
      </c>
      <c r="AA1911" s="154" t="s">
        <v>9155</v>
      </c>
      <c r="AB1911" s="46">
        <v>1</v>
      </c>
      <c r="AC1911" s="87">
        <f>IF(W1911="SOPORTE_TELEFÓNICO",'BASE LIQUIDACION REDEBAN 2025'!$B$19,IF(AND(W1911="VISITA_TÉCNICA",Y1911="TIPO II"),'BASE LIQUIDACION REDEBAN 2025'!$B$18,'BASE LIQUIDACION REDEBAN 2025'!$B$17))</f>
        <v>35779.500569199998</v>
      </c>
      <c r="AD1911" s="87">
        <v>0</v>
      </c>
      <c r="AE1911" s="87">
        <f t="shared" si="29"/>
        <v>35779.500569199998</v>
      </c>
    </row>
    <row r="1912" spans="1:31">
      <c r="A1912" s="154" t="s">
        <v>76</v>
      </c>
      <c r="B1912" s="154" t="str">
        <f>VLOOKUP(A1912,'CENTRO DE COSTOS'!A:D,4,FALSE)</f>
        <v>DIEGO FERNANDO HENAO CARDONA</v>
      </c>
      <c r="C1912" s="154" t="str">
        <f>VLOOKUP(A1912,'CENTRO DE COSTOS'!A:D,2,FALSE)</f>
        <v>0004-0003</v>
      </c>
      <c r="D1912" s="154">
        <v>76001</v>
      </c>
      <c r="E1912" s="154">
        <v>2653310</v>
      </c>
      <c r="F1912" s="154">
        <v>80122</v>
      </c>
      <c r="G1912" s="154" t="s">
        <v>8049</v>
      </c>
      <c r="H1912" s="154" t="s">
        <v>227</v>
      </c>
      <c r="I1912" s="154" t="s">
        <v>76</v>
      </c>
      <c r="J1912" s="154" t="s">
        <v>5728</v>
      </c>
      <c r="K1912" s="154" t="s">
        <v>159</v>
      </c>
      <c r="L1912" s="154" t="s">
        <v>15502</v>
      </c>
      <c r="M1912" s="155">
        <v>45896.582638888889</v>
      </c>
      <c r="N1912" s="155">
        <v>45897.545138888891</v>
      </c>
      <c r="O1912" s="156"/>
      <c r="P1912" s="154" t="s">
        <v>10063</v>
      </c>
      <c r="Q1912" s="154" t="s">
        <v>10063</v>
      </c>
      <c r="R1912" s="154" t="s">
        <v>2973</v>
      </c>
      <c r="S1912" s="154" t="s">
        <v>2973</v>
      </c>
      <c r="T1912" s="154" t="s">
        <v>8052</v>
      </c>
      <c r="U1912" s="154" t="s">
        <v>9429</v>
      </c>
      <c r="V1912" s="154" t="s">
        <v>15503</v>
      </c>
      <c r="W1912" s="154" t="s">
        <v>2967</v>
      </c>
      <c r="X1912" s="156"/>
      <c r="Y1912" s="154" t="s">
        <v>25</v>
      </c>
      <c r="Z1912" s="154" t="str">
        <f>VLOOKUP(D1912,TIPOLOGIA!A:F,5,0)</f>
        <v>TERRESTRE</v>
      </c>
      <c r="AA1912" s="154" t="s">
        <v>1442</v>
      </c>
      <c r="AB1912" s="46">
        <v>1</v>
      </c>
      <c r="AC1912" s="87">
        <f>IF(W1912="SOPORTE_TELEFÓNICO",'BASE LIQUIDACION REDEBAN 2025'!$B$19,IF(AND(W1912="VISITA_TÉCNICA",Y1912="TIPO II"),'BASE LIQUIDACION REDEBAN 2025'!$B$18,'BASE LIQUIDACION REDEBAN 2025'!$B$17))</f>
        <v>35779.500569199998</v>
      </c>
      <c r="AD1912" s="87">
        <v>0</v>
      </c>
      <c r="AE1912" s="87">
        <f t="shared" si="29"/>
        <v>35779.500569199998</v>
      </c>
    </row>
    <row r="1913" spans="1:31">
      <c r="A1913" s="154" t="s">
        <v>72</v>
      </c>
      <c r="B1913" s="154" t="str">
        <f>VLOOKUP(A1913,'CENTRO DE COSTOS'!A:D,4,FALSE)</f>
        <v>MIGUEL JULIÁN HERNÁNDEZ GUARÍN</v>
      </c>
      <c r="C1913" s="154" t="str">
        <f>VLOOKUP(A1913,'CENTRO DE COSTOS'!A:D,2,FALSE)</f>
        <v>0004-0008</v>
      </c>
      <c r="D1913" s="154">
        <v>68276</v>
      </c>
      <c r="E1913" s="154">
        <v>2653144</v>
      </c>
      <c r="F1913" s="154">
        <v>31589</v>
      </c>
      <c r="G1913" s="154" t="s">
        <v>8049</v>
      </c>
      <c r="H1913" s="154" t="s">
        <v>820</v>
      </c>
      <c r="I1913" s="154" t="s">
        <v>952</v>
      </c>
      <c r="J1913" s="154" t="s">
        <v>10071</v>
      </c>
      <c r="K1913" s="154" t="s">
        <v>159</v>
      </c>
      <c r="L1913" s="154" t="s">
        <v>15504</v>
      </c>
      <c r="M1913" s="155">
        <v>45896.588194444441</v>
      </c>
      <c r="N1913" s="155">
        <v>45897.546527777777</v>
      </c>
      <c r="O1913" s="156"/>
      <c r="P1913" s="154" t="s">
        <v>10063</v>
      </c>
      <c r="Q1913" s="154" t="s">
        <v>10063</v>
      </c>
      <c r="R1913" s="154" t="s">
        <v>2973</v>
      </c>
      <c r="S1913" s="154" t="s">
        <v>2973</v>
      </c>
      <c r="T1913" s="154" t="s">
        <v>8052</v>
      </c>
      <c r="U1913" s="154" t="s">
        <v>9429</v>
      </c>
      <c r="V1913" s="154" t="s">
        <v>15505</v>
      </c>
      <c r="W1913" s="154" t="s">
        <v>2967</v>
      </c>
      <c r="X1913" s="156"/>
      <c r="Y1913" s="154" t="s">
        <v>25</v>
      </c>
      <c r="Z1913" s="154" t="str">
        <f>VLOOKUP(D1913,TIPOLOGIA!A:F,5,0)</f>
        <v>TERRESTRE</v>
      </c>
      <c r="AA1913" s="154" t="s">
        <v>957</v>
      </c>
      <c r="AB1913" s="46">
        <v>1</v>
      </c>
      <c r="AC1913" s="87">
        <f>IF(W1913="SOPORTE_TELEFÓNICO",'BASE LIQUIDACION REDEBAN 2025'!$B$19,IF(AND(W1913="VISITA_TÉCNICA",Y1913="TIPO II"),'BASE LIQUIDACION REDEBAN 2025'!$B$18,'BASE LIQUIDACION REDEBAN 2025'!$B$17))</f>
        <v>35779.500569199998</v>
      </c>
      <c r="AD1913" s="87">
        <v>0</v>
      </c>
      <c r="AE1913" s="87">
        <f t="shared" si="29"/>
        <v>35779.500569199998</v>
      </c>
    </row>
    <row r="1914" spans="1:31">
      <c r="A1914" s="154" t="s">
        <v>76</v>
      </c>
      <c r="B1914" s="154" t="str">
        <f>VLOOKUP(A1914,'CENTRO DE COSTOS'!A:D,4,FALSE)</f>
        <v>DIEGO FERNANDO HENAO CARDONA</v>
      </c>
      <c r="C1914" s="154" t="str">
        <f>VLOOKUP(A1914,'CENTRO DE COSTOS'!A:D,2,FALSE)</f>
        <v>0004-0003</v>
      </c>
      <c r="D1914" s="154">
        <v>76892</v>
      </c>
      <c r="E1914" s="154">
        <v>2648373</v>
      </c>
      <c r="F1914" s="154">
        <v>79444</v>
      </c>
      <c r="G1914" s="154" t="s">
        <v>8049</v>
      </c>
      <c r="H1914" s="154" t="s">
        <v>227</v>
      </c>
      <c r="I1914" s="154" t="s">
        <v>228</v>
      </c>
      <c r="J1914" s="154" t="s">
        <v>15506</v>
      </c>
      <c r="K1914" s="154" t="s">
        <v>159</v>
      </c>
      <c r="L1914" s="154" t="s">
        <v>15507</v>
      </c>
      <c r="M1914" s="155">
        <v>45895.688888888886</v>
      </c>
      <c r="N1914" s="155">
        <v>45897.54791666667</v>
      </c>
      <c r="O1914" s="156"/>
      <c r="P1914" s="154" t="s">
        <v>10063</v>
      </c>
      <c r="Q1914" s="154" t="s">
        <v>10063</v>
      </c>
      <c r="R1914" s="154" t="s">
        <v>2973</v>
      </c>
      <c r="S1914" s="154" t="s">
        <v>2973</v>
      </c>
      <c r="T1914" s="154" t="s">
        <v>8052</v>
      </c>
      <c r="U1914" s="154" t="s">
        <v>9429</v>
      </c>
      <c r="V1914" s="154" t="s">
        <v>15508</v>
      </c>
      <c r="W1914" s="154" t="s">
        <v>2967</v>
      </c>
      <c r="X1914" s="156"/>
      <c r="Y1914" s="154" t="s">
        <v>25</v>
      </c>
      <c r="Z1914" s="154" t="str">
        <f>VLOOKUP(D1914,TIPOLOGIA!A:F,5,0)</f>
        <v>TERRESTRE</v>
      </c>
      <c r="AA1914" s="154" t="s">
        <v>233</v>
      </c>
      <c r="AB1914" s="46">
        <v>1</v>
      </c>
      <c r="AC1914" s="87">
        <f>IF(W1914="SOPORTE_TELEFÓNICO",'BASE LIQUIDACION REDEBAN 2025'!$B$19,IF(AND(W1914="VISITA_TÉCNICA",Y1914="TIPO II"),'BASE LIQUIDACION REDEBAN 2025'!$B$18,'BASE LIQUIDACION REDEBAN 2025'!$B$17))</f>
        <v>35779.500569199998</v>
      </c>
      <c r="AD1914" s="87">
        <v>0</v>
      </c>
      <c r="AE1914" s="87">
        <f t="shared" si="29"/>
        <v>35779.500569199998</v>
      </c>
    </row>
    <row r="1915" spans="1:31">
      <c r="A1915" s="154" t="s">
        <v>100</v>
      </c>
      <c r="B1915" s="154" t="str">
        <f>VLOOKUP(A1915,'CENTRO DE COSTOS'!A:D,4,FALSE)</f>
        <v>KEVIN ALEXIS CORZO BUSTOS</v>
      </c>
      <c r="C1915" s="154" t="str">
        <f>VLOOKUP(A1915,'CENTRO DE COSTOS'!A:D,2,FALSE)</f>
        <v>0004-0007</v>
      </c>
      <c r="D1915" s="154">
        <v>50001</v>
      </c>
      <c r="E1915" s="154">
        <v>2648884</v>
      </c>
      <c r="F1915" s="154">
        <v>79873</v>
      </c>
      <c r="G1915" s="154" t="s">
        <v>8049</v>
      </c>
      <c r="H1915" s="154" t="s">
        <v>295</v>
      </c>
      <c r="I1915" s="154" t="s">
        <v>100</v>
      </c>
      <c r="J1915" s="154" t="s">
        <v>5466</v>
      </c>
      <c r="K1915" s="154" t="s">
        <v>159</v>
      </c>
      <c r="L1915" s="154" t="s">
        <v>15509</v>
      </c>
      <c r="M1915" s="155">
        <v>45896.333333333336</v>
      </c>
      <c r="N1915" s="155">
        <v>45897.549305555556</v>
      </c>
      <c r="O1915" s="156"/>
      <c r="P1915" s="154" t="s">
        <v>10063</v>
      </c>
      <c r="Q1915" s="154" t="s">
        <v>10063</v>
      </c>
      <c r="R1915" s="154" t="s">
        <v>2973</v>
      </c>
      <c r="S1915" s="154" t="s">
        <v>2973</v>
      </c>
      <c r="T1915" s="154" t="s">
        <v>8052</v>
      </c>
      <c r="U1915" s="154" t="s">
        <v>9429</v>
      </c>
      <c r="V1915" s="154" t="s">
        <v>15510</v>
      </c>
      <c r="W1915" s="154" t="s">
        <v>2967</v>
      </c>
      <c r="X1915" s="156"/>
      <c r="Y1915" s="154" t="s">
        <v>25</v>
      </c>
      <c r="Z1915" s="154" t="str">
        <f>VLOOKUP(D1915,TIPOLOGIA!A:F,5,0)</f>
        <v>TERRESTRE</v>
      </c>
      <c r="AA1915" s="154" t="s">
        <v>9155</v>
      </c>
      <c r="AB1915" s="46">
        <v>1</v>
      </c>
      <c r="AC1915" s="87">
        <f>IF(W1915="SOPORTE_TELEFÓNICO",'BASE LIQUIDACION REDEBAN 2025'!$B$19,IF(AND(W1915="VISITA_TÉCNICA",Y1915="TIPO II"),'BASE LIQUIDACION REDEBAN 2025'!$B$18,'BASE LIQUIDACION REDEBAN 2025'!$B$17))</f>
        <v>35779.500569199998</v>
      </c>
      <c r="AD1915" s="87">
        <v>0</v>
      </c>
      <c r="AE1915" s="87">
        <f t="shared" si="29"/>
        <v>35779.500569199998</v>
      </c>
    </row>
    <row r="1916" spans="1:31">
      <c r="A1916" s="154" t="s">
        <v>99</v>
      </c>
      <c r="B1916" s="154" t="str">
        <f>VLOOKUP(A1916,'CENTRO DE COSTOS'!A:D,4,FALSE)</f>
        <v>JOSE MAURICIO HERNANDEZ ROJAS</v>
      </c>
      <c r="C1916" s="154" t="str">
        <f>VLOOKUP(A1916,'CENTRO DE COSTOS'!A:D,2,FALSE)</f>
        <v>0004-0001</v>
      </c>
      <c r="D1916" s="154">
        <v>44078</v>
      </c>
      <c r="E1916" s="154">
        <v>2647346</v>
      </c>
      <c r="F1916" s="154">
        <v>61591</v>
      </c>
      <c r="G1916" s="154" t="s">
        <v>8049</v>
      </c>
      <c r="H1916" s="154" t="s">
        <v>1719</v>
      </c>
      <c r="I1916" s="154" t="s">
        <v>7550</v>
      </c>
      <c r="J1916" s="154" t="s">
        <v>15511</v>
      </c>
      <c r="K1916" s="154" t="s">
        <v>159</v>
      </c>
      <c r="L1916" s="154" t="s">
        <v>15512</v>
      </c>
      <c r="M1916" s="155">
        <v>45895.613888888889</v>
      </c>
      <c r="N1916" s="155">
        <v>45897.564583333333</v>
      </c>
      <c r="O1916" s="156"/>
      <c r="P1916" s="154" t="s">
        <v>10063</v>
      </c>
      <c r="Q1916" s="154" t="s">
        <v>10063</v>
      </c>
      <c r="R1916" s="154" t="s">
        <v>2973</v>
      </c>
      <c r="S1916" s="154" t="s">
        <v>2973</v>
      </c>
      <c r="T1916" s="154" t="s">
        <v>8052</v>
      </c>
      <c r="U1916" s="154" t="s">
        <v>9429</v>
      </c>
      <c r="V1916" s="154" t="s">
        <v>15513</v>
      </c>
      <c r="W1916" s="154" t="s">
        <v>2967</v>
      </c>
      <c r="X1916" s="156"/>
      <c r="Y1916" s="154" t="s">
        <v>28</v>
      </c>
      <c r="Z1916" s="154" t="str">
        <f>VLOOKUP(D1916,TIPOLOGIA!A:F,5,0)</f>
        <v>TERRESTRE</v>
      </c>
      <c r="AA1916" s="154" t="s">
        <v>1743</v>
      </c>
      <c r="AB1916" s="46">
        <v>1</v>
      </c>
      <c r="AC1916" s="87">
        <f>IF(W1916="SOPORTE_TELEFÓNICO",'BASE LIQUIDACION REDEBAN 2025'!$B$19,IF(AND(W1916="VISITA_TÉCNICA",Y1916="TIPO II"),'BASE LIQUIDACION REDEBAN 2025'!$B$18,'BASE LIQUIDACION REDEBAN 2025'!$B$17))</f>
        <v>67654.12000000001</v>
      </c>
      <c r="AD1916" s="87">
        <v>0</v>
      </c>
      <c r="AE1916" s="87">
        <f t="shared" si="29"/>
        <v>67654.12000000001</v>
      </c>
    </row>
    <row r="1917" spans="1:31">
      <c r="A1917" s="154" t="s">
        <v>97</v>
      </c>
      <c r="B1917" s="154" t="str">
        <f>VLOOKUP(A1917,'CENTRO DE COSTOS'!A:D,4,FALSE)</f>
        <v>JOSE MAURICIO HERNANDEZ ROJAS</v>
      </c>
      <c r="C1917" s="154" t="str">
        <f>VLOOKUP(A1917,'CENTRO DE COSTOS'!A:D,2,FALSE)</f>
        <v>0004-0001</v>
      </c>
      <c r="D1917" s="154">
        <v>70001</v>
      </c>
      <c r="E1917" s="154">
        <v>2645006</v>
      </c>
      <c r="F1917" s="154">
        <v>27900</v>
      </c>
      <c r="G1917" s="154" t="s">
        <v>8049</v>
      </c>
      <c r="H1917" s="154" t="s">
        <v>414</v>
      </c>
      <c r="I1917" s="154" t="s">
        <v>97</v>
      </c>
      <c r="J1917" s="154" t="s">
        <v>15514</v>
      </c>
      <c r="K1917" s="154" t="s">
        <v>159</v>
      </c>
      <c r="L1917" s="154" t="s">
        <v>15515</v>
      </c>
      <c r="M1917" s="155">
        <v>45895.425000000003</v>
      </c>
      <c r="N1917" s="155">
        <v>45897.626388888886</v>
      </c>
      <c r="O1917" s="156"/>
      <c r="P1917" s="154" t="s">
        <v>10063</v>
      </c>
      <c r="Q1917" s="154" t="s">
        <v>10063</v>
      </c>
      <c r="R1917" s="154" t="s">
        <v>2973</v>
      </c>
      <c r="S1917" s="154" t="s">
        <v>2973</v>
      </c>
      <c r="T1917" s="154" t="s">
        <v>8052</v>
      </c>
      <c r="U1917" s="154" t="s">
        <v>9429</v>
      </c>
      <c r="V1917" s="154" t="s">
        <v>15516</v>
      </c>
      <c r="W1917" s="154" t="s">
        <v>2967</v>
      </c>
      <c r="X1917" s="156"/>
      <c r="Y1917" s="154" t="s">
        <v>25</v>
      </c>
      <c r="Z1917" s="154" t="str">
        <f>VLOOKUP(D1917,TIPOLOGIA!A:F,5,0)</f>
        <v>TERRESTRE</v>
      </c>
      <c r="AA1917" s="154" t="s">
        <v>419</v>
      </c>
      <c r="AB1917" s="46">
        <v>1</v>
      </c>
      <c r="AC1917" s="87">
        <f>IF(W1917="SOPORTE_TELEFÓNICO",'BASE LIQUIDACION REDEBAN 2025'!$B$19,IF(AND(W1917="VISITA_TÉCNICA",Y1917="TIPO II"),'BASE LIQUIDACION REDEBAN 2025'!$B$18,'BASE LIQUIDACION REDEBAN 2025'!$B$17))</f>
        <v>35779.500569199998</v>
      </c>
      <c r="AD1917" s="87">
        <v>0</v>
      </c>
      <c r="AE1917" s="87">
        <f t="shared" si="29"/>
        <v>35779.500569199998</v>
      </c>
    </row>
    <row r="1918" spans="1:31">
      <c r="A1918" s="154" t="s">
        <v>76</v>
      </c>
      <c r="B1918" s="154" t="str">
        <f>VLOOKUP(A1918,'CENTRO DE COSTOS'!A:D,4,FALSE)</f>
        <v>DIEGO FERNANDO HENAO CARDONA</v>
      </c>
      <c r="C1918" s="154" t="str">
        <f>VLOOKUP(A1918,'CENTRO DE COSTOS'!A:D,2,FALSE)</f>
        <v>0004-0003</v>
      </c>
      <c r="D1918" s="154">
        <v>76001</v>
      </c>
      <c r="E1918" s="154">
        <v>2639758</v>
      </c>
      <c r="F1918" s="154">
        <v>42239</v>
      </c>
      <c r="G1918" s="154" t="s">
        <v>8049</v>
      </c>
      <c r="H1918" s="154" t="s">
        <v>227</v>
      </c>
      <c r="I1918" s="154" t="s">
        <v>76</v>
      </c>
      <c r="J1918" s="154" t="s">
        <v>15517</v>
      </c>
      <c r="K1918" s="154" t="s">
        <v>159</v>
      </c>
      <c r="L1918" s="154" t="s">
        <v>15518</v>
      </c>
      <c r="M1918" s="155">
        <v>45894.55</v>
      </c>
      <c r="N1918" s="155">
        <v>45897.633333333331</v>
      </c>
      <c r="O1918" s="156"/>
      <c r="P1918" s="154" t="s">
        <v>10063</v>
      </c>
      <c r="Q1918" s="154" t="s">
        <v>10063</v>
      </c>
      <c r="R1918" s="154" t="s">
        <v>2973</v>
      </c>
      <c r="S1918" s="154" t="s">
        <v>2973</v>
      </c>
      <c r="T1918" s="154" t="s">
        <v>8052</v>
      </c>
      <c r="U1918" s="154" t="s">
        <v>9429</v>
      </c>
      <c r="V1918" s="154" t="s">
        <v>15519</v>
      </c>
      <c r="W1918" s="154" t="s">
        <v>2967</v>
      </c>
      <c r="X1918" s="156"/>
      <c r="Y1918" s="154" t="s">
        <v>25</v>
      </c>
      <c r="Z1918" s="154" t="str">
        <f>VLOOKUP(D1918,TIPOLOGIA!A:F,5,0)</f>
        <v>TERRESTRE</v>
      </c>
      <c r="AA1918" s="154" t="s">
        <v>9600</v>
      </c>
      <c r="AB1918" s="46">
        <v>1</v>
      </c>
      <c r="AC1918" s="87">
        <f>IF(W1918="SOPORTE_TELEFÓNICO",'BASE LIQUIDACION REDEBAN 2025'!$B$19,IF(AND(W1918="VISITA_TÉCNICA",Y1918="TIPO II"),'BASE LIQUIDACION REDEBAN 2025'!$B$18,'BASE LIQUIDACION REDEBAN 2025'!$B$17))</f>
        <v>35779.500569199998</v>
      </c>
      <c r="AD1918" s="87">
        <v>0</v>
      </c>
      <c r="AE1918" s="87">
        <f t="shared" si="29"/>
        <v>35779.500569199998</v>
      </c>
    </row>
    <row r="1919" spans="1:31">
      <c r="A1919" s="154" t="s">
        <v>68</v>
      </c>
      <c r="B1919" s="154" t="str">
        <f>VLOOKUP(A1919,'CENTRO DE COSTOS'!A:D,4,FALSE)</f>
        <v>WILLIAM ASDRUBAL ROZO ROZO</v>
      </c>
      <c r="C1919" s="154" t="str">
        <f>VLOOKUP(A1919,'CENTRO DE COSTOS'!A:D,2,FALSE)</f>
        <v>0004-0004</v>
      </c>
      <c r="D1919" s="154">
        <v>25754</v>
      </c>
      <c r="E1919" s="154">
        <v>2651300</v>
      </c>
      <c r="F1919" s="154">
        <v>20718</v>
      </c>
      <c r="G1919" s="154" t="s">
        <v>8049</v>
      </c>
      <c r="H1919" s="154" t="s">
        <v>470</v>
      </c>
      <c r="I1919" s="154" t="s">
        <v>1138</v>
      </c>
      <c r="J1919" s="154" t="s">
        <v>15520</v>
      </c>
      <c r="K1919" s="154" t="s">
        <v>159</v>
      </c>
      <c r="L1919" s="154" t="s">
        <v>15521</v>
      </c>
      <c r="M1919" s="155">
        <v>45896.421527777777</v>
      </c>
      <c r="N1919" s="155">
        <v>45897.636111111111</v>
      </c>
      <c r="O1919" s="156"/>
      <c r="P1919" s="154" t="s">
        <v>10063</v>
      </c>
      <c r="Q1919" s="154" t="s">
        <v>10063</v>
      </c>
      <c r="R1919" s="154" t="s">
        <v>220</v>
      </c>
      <c r="S1919" s="154" t="s">
        <v>1843</v>
      </c>
      <c r="T1919" s="154" t="s">
        <v>8052</v>
      </c>
      <c r="U1919" s="154" t="s">
        <v>9429</v>
      </c>
      <c r="V1919" s="154" t="s">
        <v>15522</v>
      </c>
      <c r="W1919" s="154" t="s">
        <v>2967</v>
      </c>
      <c r="X1919" s="156"/>
      <c r="Y1919" s="154" t="s">
        <v>25</v>
      </c>
      <c r="Z1919" s="154" t="str">
        <f>VLOOKUP(D1919,TIPOLOGIA!A:F,5,0)</f>
        <v>TERRESTRE</v>
      </c>
      <c r="AA1919" s="154" t="s">
        <v>887</v>
      </c>
      <c r="AB1919" s="46">
        <v>1</v>
      </c>
      <c r="AC1919" s="87">
        <f>IF(W1919="SOPORTE_TELEFÓNICO",'BASE LIQUIDACION REDEBAN 2025'!$B$19,IF(AND(W1919="VISITA_TÉCNICA",Y1919="TIPO II"),'BASE LIQUIDACION REDEBAN 2025'!$B$18,'BASE LIQUIDACION REDEBAN 2025'!$B$17))</f>
        <v>35779.500569199998</v>
      </c>
      <c r="AD1919" s="87">
        <v>0</v>
      </c>
      <c r="AE1919" s="87">
        <f t="shared" si="29"/>
        <v>35779.500569199998</v>
      </c>
    </row>
    <row r="1920" spans="1:31">
      <c r="A1920" s="154" t="s">
        <v>76</v>
      </c>
      <c r="B1920" s="154" t="str">
        <f>VLOOKUP(A1920,'CENTRO DE COSTOS'!A:D,4,FALSE)</f>
        <v>DIEGO FERNANDO HENAO CARDONA</v>
      </c>
      <c r="C1920" s="154" t="str">
        <f>VLOOKUP(A1920,'CENTRO DE COSTOS'!A:D,2,FALSE)</f>
        <v>0004-0003</v>
      </c>
      <c r="D1920" s="154">
        <v>76001</v>
      </c>
      <c r="E1920" s="154">
        <v>2651208</v>
      </c>
      <c r="F1920" s="154">
        <v>35515</v>
      </c>
      <c r="G1920" s="154" t="s">
        <v>8049</v>
      </c>
      <c r="H1920" s="154" t="s">
        <v>227</v>
      </c>
      <c r="I1920" s="154" t="s">
        <v>76</v>
      </c>
      <c r="J1920" s="154" t="s">
        <v>6036</v>
      </c>
      <c r="K1920" s="154" t="s">
        <v>159</v>
      </c>
      <c r="L1920" s="154" t="s">
        <v>15523</v>
      </c>
      <c r="M1920" s="155">
        <v>45896.415972222225</v>
      </c>
      <c r="N1920" s="155">
        <v>45897.638194444444</v>
      </c>
      <c r="O1920" s="156"/>
      <c r="P1920" s="154" t="s">
        <v>10063</v>
      </c>
      <c r="Q1920" s="154" t="s">
        <v>10063</v>
      </c>
      <c r="R1920" s="154" t="s">
        <v>220</v>
      </c>
      <c r="S1920" s="154" t="s">
        <v>9500</v>
      </c>
      <c r="T1920" s="154" t="s">
        <v>8052</v>
      </c>
      <c r="U1920" s="154" t="s">
        <v>9429</v>
      </c>
      <c r="V1920" s="154" t="s">
        <v>15524</v>
      </c>
      <c r="W1920" s="154" t="s">
        <v>2967</v>
      </c>
      <c r="X1920" s="156"/>
      <c r="Y1920" s="154" t="s">
        <v>25</v>
      </c>
      <c r="Z1920" s="154" t="str">
        <f>VLOOKUP(D1920,TIPOLOGIA!A:F,5,0)</f>
        <v>TERRESTRE</v>
      </c>
      <c r="AA1920" s="154" t="s">
        <v>9600</v>
      </c>
      <c r="AB1920" s="46">
        <v>1</v>
      </c>
      <c r="AC1920" s="87">
        <f>IF(W1920="SOPORTE_TELEFÓNICO",'BASE LIQUIDACION REDEBAN 2025'!$B$19,IF(AND(W1920="VISITA_TÉCNICA",Y1920="TIPO II"),'BASE LIQUIDACION REDEBAN 2025'!$B$18,'BASE LIQUIDACION REDEBAN 2025'!$B$17))</f>
        <v>35779.500569199998</v>
      </c>
      <c r="AD1920" s="87">
        <v>0</v>
      </c>
      <c r="AE1920" s="87">
        <f t="shared" si="29"/>
        <v>35779.500569199998</v>
      </c>
    </row>
    <row r="1921" spans="1:31">
      <c r="A1921" s="154" t="s">
        <v>91</v>
      </c>
      <c r="B1921" s="154" t="str">
        <f>VLOOKUP(A1921,'CENTRO DE COSTOS'!A:D,4,FALSE)</f>
        <v>JOSE MAURICIO HERNANDEZ ROJAS</v>
      </c>
      <c r="C1921" s="154" t="str">
        <f>VLOOKUP(A1921,'CENTRO DE COSTOS'!A:D,2,FALSE)</f>
        <v>0004-0001</v>
      </c>
      <c r="D1921" s="154">
        <v>23001</v>
      </c>
      <c r="E1921" s="154">
        <v>2650138</v>
      </c>
      <c r="F1921" s="154">
        <v>78088</v>
      </c>
      <c r="G1921" s="154" t="s">
        <v>8049</v>
      </c>
      <c r="H1921" s="154" t="s">
        <v>421</v>
      </c>
      <c r="I1921" s="154" t="s">
        <v>91</v>
      </c>
      <c r="J1921" s="154" t="s">
        <v>11633</v>
      </c>
      <c r="K1921" s="154" t="s">
        <v>159</v>
      </c>
      <c r="L1921" s="154" t="s">
        <v>15525</v>
      </c>
      <c r="M1921" s="155">
        <v>45896.363888888889</v>
      </c>
      <c r="N1921" s="155">
        <v>45897.638888888891</v>
      </c>
      <c r="O1921" s="156"/>
      <c r="P1921" s="154" t="s">
        <v>10063</v>
      </c>
      <c r="Q1921" s="154" t="s">
        <v>10063</v>
      </c>
      <c r="R1921" s="154" t="s">
        <v>2973</v>
      </c>
      <c r="S1921" s="154" t="s">
        <v>2973</v>
      </c>
      <c r="T1921" s="154" t="s">
        <v>8052</v>
      </c>
      <c r="U1921" s="154" t="s">
        <v>9429</v>
      </c>
      <c r="V1921" s="154" t="s">
        <v>15526</v>
      </c>
      <c r="W1921" s="154" t="s">
        <v>2967</v>
      </c>
      <c r="X1921" s="156"/>
      <c r="Y1921" s="154" t="s">
        <v>25</v>
      </c>
      <c r="Z1921" s="154" t="str">
        <f>VLOOKUP(D1921,TIPOLOGIA!A:F,5,0)</f>
        <v>TERRESTRE</v>
      </c>
      <c r="AA1921" s="154" t="s">
        <v>1227</v>
      </c>
      <c r="AB1921" s="46">
        <v>1</v>
      </c>
      <c r="AC1921" s="87">
        <f>IF(W1921="SOPORTE_TELEFÓNICO",'BASE LIQUIDACION REDEBAN 2025'!$B$19,IF(AND(W1921="VISITA_TÉCNICA",Y1921="TIPO II"),'BASE LIQUIDACION REDEBAN 2025'!$B$18,'BASE LIQUIDACION REDEBAN 2025'!$B$17))</f>
        <v>35779.500569199998</v>
      </c>
      <c r="AD1921" s="87">
        <v>0</v>
      </c>
      <c r="AE1921" s="87">
        <f t="shared" si="29"/>
        <v>35779.500569199998</v>
      </c>
    </row>
    <row r="1922" spans="1:31">
      <c r="A1922" s="154" t="s">
        <v>97</v>
      </c>
      <c r="B1922" s="154" t="str">
        <f>VLOOKUP(A1922,'CENTRO DE COSTOS'!A:D,4,FALSE)</f>
        <v>JOSE MAURICIO HERNANDEZ ROJAS</v>
      </c>
      <c r="C1922" s="154" t="str">
        <f>VLOOKUP(A1922,'CENTRO DE COSTOS'!A:D,2,FALSE)</f>
        <v>0004-0001</v>
      </c>
      <c r="D1922" s="154">
        <v>70001</v>
      </c>
      <c r="E1922" s="154">
        <v>2649806</v>
      </c>
      <c r="F1922" s="154">
        <v>16238</v>
      </c>
      <c r="G1922" s="154" t="s">
        <v>8049</v>
      </c>
      <c r="H1922" s="154" t="s">
        <v>414</v>
      </c>
      <c r="I1922" s="154" t="s">
        <v>97</v>
      </c>
      <c r="J1922" s="154" t="s">
        <v>15527</v>
      </c>
      <c r="K1922" s="154" t="s">
        <v>159</v>
      </c>
      <c r="L1922" s="154" t="s">
        <v>15528</v>
      </c>
      <c r="M1922" s="155">
        <v>45896.339583333334</v>
      </c>
      <c r="N1922" s="155">
        <v>45897.640277777777</v>
      </c>
      <c r="O1922" s="156"/>
      <c r="P1922" s="154" t="s">
        <v>10063</v>
      </c>
      <c r="Q1922" s="154" t="s">
        <v>10063</v>
      </c>
      <c r="R1922" s="154" t="s">
        <v>2973</v>
      </c>
      <c r="S1922" s="154" t="s">
        <v>2973</v>
      </c>
      <c r="T1922" s="154" t="s">
        <v>8052</v>
      </c>
      <c r="U1922" s="154" t="s">
        <v>9429</v>
      </c>
      <c r="V1922" s="154" t="s">
        <v>15529</v>
      </c>
      <c r="W1922" s="154" t="s">
        <v>2967</v>
      </c>
      <c r="X1922" s="156"/>
      <c r="Y1922" s="154" t="s">
        <v>25</v>
      </c>
      <c r="Z1922" s="154" t="str">
        <f>VLOOKUP(D1922,TIPOLOGIA!A:F,5,0)</f>
        <v>TERRESTRE</v>
      </c>
      <c r="AA1922" s="154" t="s">
        <v>419</v>
      </c>
      <c r="AB1922" s="46">
        <v>1</v>
      </c>
      <c r="AC1922" s="87">
        <f>IF(W1922="SOPORTE_TELEFÓNICO",'BASE LIQUIDACION REDEBAN 2025'!$B$19,IF(AND(W1922="VISITA_TÉCNICA",Y1922="TIPO II"),'BASE LIQUIDACION REDEBAN 2025'!$B$18,'BASE LIQUIDACION REDEBAN 2025'!$B$17))</f>
        <v>35779.500569199998</v>
      </c>
      <c r="AD1922" s="87">
        <v>0</v>
      </c>
      <c r="AE1922" s="87">
        <f t="shared" si="29"/>
        <v>35779.500569199998</v>
      </c>
    </row>
    <row r="1923" spans="1:31">
      <c r="A1923" s="154" t="s">
        <v>68</v>
      </c>
      <c r="B1923" s="154" t="str">
        <f>VLOOKUP(A1923,'CENTRO DE COSTOS'!A:D,4,FALSE)</f>
        <v>WILLIAM ASDRUBAL ROZO ROZO</v>
      </c>
      <c r="C1923" s="154" t="str">
        <f>VLOOKUP(A1923,'CENTRO DE COSTOS'!A:D,2,FALSE)</f>
        <v>0004-0004</v>
      </c>
      <c r="D1923" s="154">
        <v>11001</v>
      </c>
      <c r="E1923" s="154">
        <v>2653159</v>
      </c>
      <c r="F1923" s="154">
        <v>80206</v>
      </c>
      <c r="G1923" s="154" t="s">
        <v>8049</v>
      </c>
      <c r="H1923" s="154" t="s">
        <v>470</v>
      </c>
      <c r="I1923" s="154" t="s">
        <v>68</v>
      </c>
      <c r="J1923" s="154" t="s">
        <v>7450</v>
      </c>
      <c r="K1923" s="154" t="s">
        <v>159</v>
      </c>
      <c r="L1923" s="154" t="s">
        <v>15530</v>
      </c>
      <c r="M1923" s="155">
        <v>45896.590277777781</v>
      </c>
      <c r="N1923" s="155">
        <v>45897.642361111109</v>
      </c>
      <c r="O1923" s="156"/>
      <c r="P1923" s="154" t="s">
        <v>10063</v>
      </c>
      <c r="Q1923" s="154" t="s">
        <v>10063</v>
      </c>
      <c r="R1923" s="154" t="s">
        <v>200</v>
      </c>
      <c r="S1923" s="154" t="s">
        <v>739</v>
      </c>
      <c r="T1923" s="154" t="s">
        <v>8052</v>
      </c>
      <c r="U1923" s="154" t="s">
        <v>9429</v>
      </c>
      <c r="V1923" s="154" t="s">
        <v>15531</v>
      </c>
      <c r="W1923" s="154" t="s">
        <v>2967</v>
      </c>
      <c r="X1923" s="156"/>
      <c r="Y1923" s="154" t="s">
        <v>25</v>
      </c>
      <c r="Z1923" s="154" t="str">
        <f>VLOOKUP(D1923,TIPOLOGIA!A:F,5,0)</f>
        <v>TERRESTRE</v>
      </c>
      <c r="AA1923" s="154" t="s">
        <v>2153</v>
      </c>
      <c r="AB1923" s="46">
        <v>1</v>
      </c>
      <c r="AC1923" s="87">
        <f>IF(W1923="SOPORTE_TELEFÓNICO",'BASE LIQUIDACION REDEBAN 2025'!$B$19,IF(AND(W1923="VISITA_TÉCNICA",Y1923="TIPO II"),'BASE LIQUIDACION REDEBAN 2025'!$B$18,'BASE LIQUIDACION REDEBAN 2025'!$B$17))</f>
        <v>35779.500569199998</v>
      </c>
      <c r="AD1923" s="87">
        <v>0</v>
      </c>
      <c r="AE1923" s="87">
        <f t="shared" ref="AE1923:AE1986" si="30">IF(W1923="VISITA_TÉCNICA",AC1923*AB1923,AC1923)</f>
        <v>35779.500569199998</v>
      </c>
    </row>
    <row r="1924" spans="1:31">
      <c r="A1924" s="154" t="s">
        <v>90</v>
      </c>
      <c r="B1924" s="154" t="str">
        <f>VLOOKUP(A1924,'CENTRO DE COSTOS'!A:D,4,FALSE)</f>
        <v>JUAN SEBASTIÁN RÍOS CASTRILLÓN</v>
      </c>
      <c r="C1924" s="154" t="str">
        <f>VLOOKUP(A1924,'CENTRO DE COSTOS'!A:D,2,FALSE)</f>
        <v>0004-0005</v>
      </c>
      <c r="D1924" s="154">
        <v>5001</v>
      </c>
      <c r="E1924" s="154">
        <v>2629983</v>
      </c>
      <c r="F1924" s="154">
        <v>79705</v>
      </c>
      <c r="G1924" s="154" t="s">
        <v>8049</v>
      </c>
      <c r="H1924" s="154" t="s">
        <v>197</v>
      </c>
      <c r="I1924" s="154" t="s">
        <v>90</v>
      </c>
      <c r="J1924" s="154" t="s">
        <v>15532</v>
      </c>
      <c r="K1924" s="154" t="s">
        <v>159</v>
      </c>
      <c r="L1924" s="154" t="s">
        <v>15533</v>
      </c>
      <c r="M1924" s="155">
        <v>45891.402083333334</v>
      </c>
      <c r="N1924" s="155">
        <v>45897.644444444442</v>
      </c>
      <c r="O1924" s="156"/>
      <c r="P1924" s="154" t="s">
        <v>10063</v>
      </c>
      <c r="Q1924" s="154" t="s">
        <v>10063</v>
      </c>
      <c r="R1924" s="154" t="s">
        <v>200</v>
      </c>
      <c r="S1924" s="154" t="s">
        <v>739</v>
      </c>
      <c r="T1924" s="154" t="s">
        <v>8052</v>
      </c>
      <c r="U1924" s="154" t="s">
        <v>9429</v>
      </c>
      <c r="V1924" s="154" t="s">
        <v>15534</v>
      </c>
      <c r="W1924" s="154" t="s">
        <v>2967</v>
      </c>
      <c r="X1924" s="156"/>
      <c r="Y1924" s="154" t="s">
        <v>25</v>
      </c>
      <c r="Z1924" s="154" t="str">
        <f>VLOOKUP(D1924,TIPOLOGIA!A:F,5,0)</f>
        <v>TERRESTRE</v>
      </c>
      <c r="AA1924" s="154" t="s">
        <v>4460</v>
      </c>
      <c r="AB1924" s="46">
        <v>1</v>
      </c>
      <c r="AC1924" s="87">
        <f>IF(W1924="SOPORTE_TELEFÓNICO",'BASE LIQUIDACION REDEBAN 2025'!$B$19,IF(AND(W1924="VISITA_TÉCNICA",Y1924="TIPO II"),'BASE LIQUIDACION REDEBAN 2025'!$B$18,'BASE LIQUIDACION REDEBAN 2025'!$B$17))</f>
        <v>35779.500569199998</v>
      </c>
      <c r="AD1924" s="87">
        <v>0</v>
      </c>
      <c r="AE1924" s="87">
        <f t="shared" si="30"/>
        <v>35779.500569199998</v>
      </c>
    </row>
    <row r="1925" spans="1:31">
      <c r="A1925" s="154" t="s">
        <v>90</v>
      </c>
      <c r="B1925" s="154" t="str">
        <f>VLOOKUP(A1925,'CENTRO DE COSTOS'!A:D,4,FALSE)</f>
        <v>JUAN SEBASTIÁN RÍOS CASTRILLÓN</v>
      </c>
      <c r="C1925" s="154" t="str">
        <f>VLOOKUP(A1925,'CENTRO DE COSTOS'!A:D,2,FALSE)</f>
        <v>0004-0005</v>
      </c>
      <c r="D1925" s="154">
        <v>5001</v>
      </c>
      <c r="E1925" s="154">
        <v>2631581</v>
      </c>
      <c r="F1925" s="154">
        <v>79441</v>
      </c>
      <c r="G1925" s="154" t="s">
        <v>8049</v>
      </c>
      <c r="H1925" s="154" t="s">
        <v>197</v>
      </c>
      <c r="I1925" s="154" t="s">
        <v>90</v>
      </c>
      <c r="J1925" s="154" t="s">
        <v>10413</v>
      </c>
      <c r="K1925" s="154" t="s">
        <v>159</v>
      </c>
      <c r="L1925" s="154" t="s">
        <v>15535</v>
      </c>
      <c r="M1925" s="155">
        <v>45891.522916666669</v>
      </c>
      <c r="N1925" s="155">
        <v>45897.645138888889</v>
      </c>
      <c r="O1925" s="156"/>
      <c r="P1925" s="154" t="s">
        <v>10063</v>
      </c>
      <c r="Q1925" s="154" t="s">
        <v>10063</v>
      </c>
      <c r="R1925" s="154" t="s">
        <v>2973</v>
      </c>
      <c r="S1925" s="154" t="s">
        <v>2973</v>
      </c>
      <c r="T1925" s="154" t="s">
        <v>8052</v>
      </c>
      <c r="U1925" s="154" t="s">
        <v>9429</v>
      </c>
      <c r="V1925" s="154" t="s">
        <v>15536</v>
      </c>
      <c r="W1925" s="154" t="s">
        <v>2967</v>
      </c>
      <c r="X1925" s="156"/>
      <c r="Y1925" s="154" t="s">
        <v>25</v>
      </c>
      <c r="Z1925" s="154" t="str">
        <f>VLOOKUP(D1925,TIPOLOGIA!A:F,5,0)</f>
        <v>TERRESTRE</v>
      </c>
      <c r="AA1925" s="154" t="s">
        <v>4460</v>
      </c>
      <c r="AB1925" s="46">
        <v>1</v>
      </c>
      <c r="AC1925" s="87">
        <f>IF(W1925="SOPORTE_TELEFÓNICO",'BASE LIQUIDACION REDEBAN 2025'!$B$19,IF(AND(W1925="VISITA_TÉCNICA",Y1925="TIPO II"),'BASE LIQUIDACION REDEBAN 2025'!$B$18,'BASE LIQUIDACION REDEBAN 2025'!$B$17))</f>
        <v>35779.500569199998</v>
      </c>
      <c r="AD1925" s="87">
        <v>0</v>
      </c>
      <c r="AE1925" s="87">
        <f t="shared" si="30"/>
        <v>35779.500569199998</v>
      </c>
    </row>
    <row r="1926" spans="1:31">
      <c r="A1926" s="154" t="s">
        <v>90</v>
      </c>
      <c r="B1926" s="154" t="str">
        <f>VLOOKUP(A1926,'CENTRO DE COSTOS'!A:D,4,FALSE)</f>
        <v>JUAN SEBASTIÁN RÍOS CASTRILLÓN</v>
      </c>
      <c r="C1926" s="154" t="str">
        <f>VLOOKUP(A1926,'CENTRO DE COSTOS'!A:D,2,FALSE)</f>
        <v>0004-0005</v>
      </c>
      <c r="D1926" s="154">
        <v>5001</v>
      </c>
      <c r="E1926" s="154">
        <v>2628271</v>
      </c>
      <c r="F1926" s="154">
        <v>50004</v>
      </c>
      <c r="G1926" s="154" t="s">
        <v>8049</v>
      </c>
      <c r="H1926" s="154" t="s">
        <v>197</v>
      </c>
      <c r="I1926" s="154" t="s">
        <v>90</v>
      </c>
      <c r="J1926" s="154" t="s">
        <v>15537</v>
      </c>
      <c r="K1926" s="154" t="s">
        <v>159</v>
      </c>
      <c r="L1926" s="154" t="s">
        <v>15538</v>
      </c>
      <c r="M1926" s="155">
        <v>45891.333333333336</v>
      </c>
      <c r="N1926" s="155">
        <v>45897.645833333336</v>
      </c>
      <c r="O1926" s="156"/>
      <c r="P1926" s="154" t="s">
        <v>10063</v>
      </c>
      <c r="Q1926" s="154" t="s">
        <v>10063</v>
      </c>
      <c r="R1926" s="154" t="s">
        <v>2973</v>
      </c>
      <c r="S1926" s="154" t="s">
        <v>2973</v>
      </c>
      <c r="T1926" s="154" t="s">
        <v>8052</v>
      </c>
      <c r="U1926" s="154" t="s">
        <v>9429</v>
      </c>
      <c r="V1926" s="154" t="s">
        <v>15539</v>
      </c>
      <c r="W1926" s="154" t="s">
        <v>2967</v>
      </c>
      <c r="X1926" s="156"/>
      <c r="Y1926" s="154" t="s">
        <v>25</v>
      </c>
      <c r="Z1926" s="154" t="str">
        <f>VLOOKUP(D1926,TIPOLOGIA!A:F,5,0)</f>
        <v>TERRESTRE</v>
      </c>
      <c r="AA1926" s="154" t="s">
        <v>4460</v>
      </c>
      <c r="AB1926" s="46">
        <v>1</v>
      </c>
      <c r="AC1926" s="87">
        <f>IF(W1926="SOPORTE_TELEFÓNICO",'BASE LIQUIDACION REDEBAN 2025'!$B$19,IF(AND(W1926="VISITA_TÉCNICA",Y1926="TIPO II"),'BASE LIQUIDACION REDEBAN 2025'!$B$18,'BASE LIQUIDACION REDEBAN 2025'!$B$17))</f>
        <v>35779.500569199998</v>
      </c>
      <c r="AD1926" s="87">
        <v>0</v>
      </c>
      <c r="AE1926" s="87">
        <f t="shared" si="30"/>
        <v>35779.500569199998</v>
      </c>
    </row>
    <row r="1927" spans="1:31">
      <c r="A1927" s="154" t="s">
        <v>90</v>
      </c>
      <c r="B1927" s="154" t="str">
        <f>VLOOKUP(A1927,'CENTRO DE COSTOS'!A:D,4,FALSE)</f>
        <v>JUAN SEBASTIÁN RÍOS CASTRILLÓN</v>
      </c>
      <c r="C1927" s="154" t="str">
        <f>VLOOKUP(A1927,'CENTRO DE COSTOS'!A:D,2,FALSE)</f>
        <v>0004-0005</v>
      </c>
      <c r="D1927" s="154">
        <v>5001</v>
      </c>
      <c r="E1927" s="154">
        <v>2633302</v>
      </c>
      <c r="F1927" s="154">
        <v>80228</v>
      </c>
      <c r="G1927" s="154" t="s">
        <v>8049</v>
      </c>
      <c r="H1927" s="154" t="s">
        <v>197</v>
      </c>
      <c r="I1927" s="154" t="s">
        <v>90</v>
      </c>
      <c r="J1927" s="154" t="s">
        <v>15540</v>
      </c>
      <c r="K1927" s="154" t="s">
        <v>159</v>
      </c>
      <c r="L1927" s="154" t="s">
        <v>15541</v>
      </c>
      <c r="M1927" s="155">
        <v>45891.691666666666</v>
      </c>
      <c r="N1927" s="155">
        <v>45897.647222222222</v>
      </c>
      <c r="O1927" s="156"/>
      <c r="P1927" s="154" t="s">
        <v>10063</v>
      </c>
      <c r="Q1927" s="154" t="s">
        <v>10063</v>
      </c>
      <c r="R1927" s="154" t="s">
        <v>200</v>
      </c>
      <c r="S1927" s="154" t="s">
        <v>739</v>
      </c>
      <c r="T1927" s="154" t="s">
        <v>8052</v>
      </c>
      <c r="U1927" s="154" t="s">
        <v>9429</v>
      </c>
      <c r="V1927" s="154" t="s">
        <v>15542</v>
      </c>
      <c r="W1927" s="154" t="s">
        <v>2967</v>
      </c>
      <c r="X1927" s="156"/>
      <c r="Y1927" s="154" t="s">
        <v>25</v>
      </c>
      <c r="Z1927" s="154" t="str">
        <f>VLOOKUP(D1927,TIPOLOGIA!A:F,5,0)</f>
        <v>TERRESTRE</v>
      </c>
      <c r="AA1927" s="154" t="s">
        <v>4460</v>
      </c>
      <c r="AB1927" s="46">
        <v>1</v>
      </c>
      <c r="AC1927" s="87">
        <f>IF(W1927="SOPORTE_TELEFÓNICO",'BASE LIQUIDACION REDEBAN 2025'!$B$19,IF(AND(W1927="VISITA_TÉCNICA",Y1927="TIPO II"),'BASE LIQUIDACION REDEBAN 2025'!$B$18,'BASE LIQUIDACION REDEBAN 2025'!$B$17))</f>
        <v>35779.500569199998</v>
      </c>
      <c r="AD1927" s="87">
        <v>0</v>
      </c>
      <c r="AE1927" s="87">
        <f t="shared" si="30"/>
        <v>35779.500569199998</v>
      </c>
    </row>
    <row r="1928" spans="1:31">
      <c r="A1928" s="154" t="s">
        <v>90</v>
      </c>
      <c r="B1928" s="154" t="str">
        <f>VLOOKUP(A1928,'CENTRO DE COSTOS'!A:D,4,FALSE)</f>
        <v>JUAN SEBASTIÁN RÍOS CASTRILLÓN</v>
      </c>
      <c r="C1928" s="154" t="str">
        <f>VLOOKUP(A1928,'CENTRO DE COSTOS'!A:D,2,FALSE)</f>
        <v>0004-0005</v>
      </c>
      <c r="D1928" s="154">
        <v>5001</v>
      </c>
      <c r="E1928" s="154">
        <v>2634338</v>
      </c>
      <c r="F1928" s="154">
        <v>79434</v>
      </c>
      <c r="G1928" s="154" t="s">
        <v>8049</v>
      </c>
      <c r="H1928" s="154" t="s">
        <v>197</v>
      </c>
      <c r="I1928" s="154" t="s">
        <v>90</v>
      </c>
      <c r="J1928" s="154" t="s">
        <v>15543</v>
      </c>
      <c r="K1928" s="154" t="s">
        <v>159</v>
      </c>
      <c r="L1928" s="154" t="s">
        <v>15544</v>
      </c>
      <c r="M1928" s="155">
        <v>45892.386805555558</v>
      </c>
      <c r="N1928" s="155">
        <v>45897.648611111108</v>
      </c>
      <c r="O1928" s="156"/>
      <c r="P1928" s="154" t="s">
        <v>10063</v>
      </c>
      <c r="Q1928" s="154" t="s">
        <v>10063</v>
      </c>
      <c r="R1928" s="154" t="s">
        <v>2973</v>
      </c>
      <c r="S1928" s="154" t="s">
        <v>2973</v>
      </c>
      <c r="T1928" s="154" t="s">
        <v>8052</v>
      </c>
      <c r="U1928" s="154" t="s">
        <v>9429</v>
      </c>
      <c r="V1928" s="154" t="s">
        <v>15545</v>
      </c>
      <c r="W1928" s="154" t="s">
        <v>2967</v>
      </c>
      <c r="X1928" s="156"/>
      <c r="Y1928" s="154" t="s">
        <v>25</v>
      </c>
      <c r="Z1928" s="154" t="str">
        <f>VLOOKUP(D1928,TIPOLOGIA!A:F,5,0)</f>
        <v>TERRESTRE</v>
      </c>
      <c r="AA1928" s="154" t="s">
        <v>4460</v>
      </c>
      <c r="AB1928" s="46">
        <v>1</v>
      </c>
      <c r="AC1928" s="87">
        <f>IF(W1928="SOPORTE_TELEFÓNICO",'BASE LIQUIDACION REDEBAN 2025'!$B$19,IF(AND(W1928="VISITA_TÉCNICA",Y1928="TIPO II"),'BASE LIQUIDACION REDEBAN 2025'!$B$18,'BASE LIQUIDACION REDEBAN 2025'!$B$17))</f>
        <v>35779.500569199998</v>
      </c>
      <c r="AD1928" s="87">
        <v>0</v>
      </c>
      <c r="AE1928" s="87">
        <f t="shared" si="30"/>
        <v>35779.500569199998</v>
      </c>
    </row>
    <row r="1929" spans="1:31">
      <c r="A1929" s="154" t="s">
        <v>90</v>
      </c>
      <c r="B1929" s="154" t="str">
        <f>VLOOKUP(A1929,'CENTRO DE COSTOS'!A:D,4,FALSE)</f>
        <v>JUAN SEBASTIÁN RÍOS CASTRILLÓN</v>
      </c>
      <c r="C1929" s="154" t="str">
        <f>VLOOKUP(A1929,'CENTRO DE COSTOS'!A:D,2,FALSE)</f>
        <v>0004-0005</v>
      </c>
      <c r="D1929" s="154">
        <v>5001</v>
      </c>
      <c r="E1929" s="154">
        <v>2630647</v>
      </c>
      <c r="F1929" s="154">
        <v>79264</v>
      </c>
      <c r="G1929" s="154" t="s">
        <v>8049</v>
      </c>
      <c r="H1929" s="154" t="s">
        <v>197</v>
      </c>
      <c r="I1929" s="154" t="s">
        <v>90</v>
      </c>
      <c r="J1929" s="154" t="s">
        <v>10401</v>
      </c>
      <c r="K1929" s="154" t="s">
        <v>159</v>
      </c>
      <c r="L1929" s="154" t="s">
        <v>15546</v>
      </c>
      <c r="M1929" s="155">
        <v>45891.436111111114</v>
      </c>
      <c r="N1929" s="155">
        <v>45897.65</v>
      </c>
      <c r="O1929" s="156"/>
      <c r="P1929" s="154" t="s">
        <v>10063</v>
      </c>
      <c r="Q1929" s="154" t="s">
        <v>10063</v>
      </c>
      <c r="R1929" s="154" t="s">
        <v>200</v>
      </c>
      <c r="S1929" s="154" t="s">
        <v>201</v>
      </c>
      <c r="T1929" s="154" t="s">
        <v>8052</v>
      </c>
      <c r="U1929" s="154" t="s">
        <v>9429</v>
      </c>
      <c r="V1929" s="154" t="s">
        <v>15547</v>
      </c>
      <c r="W1929" s="154" t="s">
        <v>2967</v>
      </c>
      <c r="X1929" s="156"/>
      <c r="Y1929" s="154" t="s">
        <v>25</v>
      </c>
      <c r="Z1929" s="154" t="str">
        <f>VLOOKUP(D1929,TIPOLOGIA!A:F,5,0)</f>
        <v>TERRESTRE</v>
      </c>
      <c r="AA1929" s="154" t="s">
        <v>4460</v>
      </c>
      <c r="AB1929" s="46">
        <v>1</v>
      </c>
      <c r="AC1929" s="87">
        <f>IF(W1929="SOPORTE_TELEFÓNICO",'BASE LIQUIDACION REDEBAN 2025'!$B$19,IF(AND(W1929="VISITA_TÉCNICA",Y1929="TIPO II"),'BASE LIQUIDACION REDEBAN 2025'!$B$18,'BASE LIQUIDACION REDEBAN 2025'!$B$17))</f>
        <v>35779.500569199998</v>
      </c>
      <c r="AD1929" s="87">
        <v>0</v>
      </c>
      <c r="AE1929" s="87">
        <f t="shared" si="30"/>
        <v>35779.500569199998</v>
      </c>
    </row>
    <row r="1930" spans="1:31">
      <c r="A1930" s="154" t="s">
        <v>90</v>
      </c>
      <c r="B1930" s="154" t="str">
        <f>VLOOKUP(A1930,'CENTRO DE COSTOS'!A:D,4,FALSE)</f>
        <v>JUAN SEBASTIÁN RÍOS CASTRILLÓN</v>
      </c>
      <c r="C1930" s="154" t="str">
        <f>VLOOKUP(A1930,'CENTRO DE COSTOS'!A:D,2,FALSE)</f>
        <v>0004-0005</v>
      </c>
      <c r="D1930" s="154">
        <v>5360</v>
      </c>
      <c r="E1930" s="154">
        <v>2629819</v>
      </c>
      <c r="F1930" s="154">
        <v>10130</v>
      </c>
      <c r="G1930" s="154" t="s">
        <v>8049</v>
      </c>
      <c r="H1930" s="154" t="s">
        <v>197</v>
      </c>
      <c r="I1930" s="154" t="s">
        <v>3607</v>
      </c>
      <c r="J1930" s="154" t="s">
        <v>15548</v>
      </c>
      <c r="K1930" s="154" t="s">
        <v>159</v>
      </c>
      <c r="L1930" s="154" t="s">
        <v>15549</v>
      </c>
      <c r="M1930" s="155">
        <v>45891.386805555558</v>
      </c>
      <c r="N1930" s="155">
        <v>45897.650694444441</v>
      </c>
      <c r="O1930" s="156"/>
      <c r="P1930" s="154" t="s">
        <v>10063</v>
      </c>
      <c r="Q1930" s="154" t="s">
        <v>10063</v>
      </c>
      <c r="R1930" s="154" t="s">
        <v>2973</v>
      </c>
      <c r="S1930" s="154" t="s">
        <v>2973</v>
      </c>
      <c r="T1930" s="154" t="s">
        <v>8052</v>
      </c>
      <c r="U1930" s="154" t="s">
        <v>9429</v>
      </c>
      <c r="V1930" s="154" t="s">
        <v>15542</v>
      </c>
      <c r="W1930" s="154" t="s">
        <v>2967</v>
      </c>
      <c r="X1930" s="156"/>
      <c r="Y1930" s="154" t="s">
        <v>25</v>
      </c>
      <c r="Z1930" s="154" t="str">
        <f>VLOOKUP(D1930,TIPOLOGIA!A:F,5,0)</f>
        <v>TERRESTRE</v>
      </c>
      <c r="AA1930" s="154" t="s">
        <v>4460</v>
      </c>
      <c r="AB1930" s="46">
        <v>1</v>
      </c>
      <c r="AC1930" s="87">
        <f>IF(W1930="SOPORTE_TELEFÓNICO",'BASE LIQUIDACION REDEBAN 2025'!$B$19,IF(AND(W1930="VISITA_TÉCNICA",Y1930="TIPO II"),'BASE LIQUIDACION REDEBAN 2025'!$B$18,'BASE LIQUIDACION REDEBAN 2025'!$B$17))</f>
        <v>35779.500569199998</v>
      </c>
      <c r="AD1930" s="87">
        <v>0</v>
      </c>
      <c r="AE1930" s="87">
        <f t="shared" si="30"/>
        <v>35779.500569199998</v>
      </c>
    </row>
    <row r="1931" spans="1:31">
      <c r="A1931" s="154" t="s">
        <v>90</v>
      </c>
      <c r="B1931" s="154" t="str">
        <f>VLOOKUP(A1931,'CENTRO DE COSTOS'!A:D,4,FALSE)</f>
        <v>JUAN SEBASTIÁN RÍOS CASTRILLÓN</v>
      </c>
      <c r="C1931" s="154" t="str">
        <f>VLOOKUP(A1931,'CENTRO DE COSTOS'!A:D,2,FALSE)</f>
        <v>0004-0005</v>
      </c>
      <c r="D1931" s="154">
        <v>5360</v>
      </c>
      <c r="E1931" s="154">
        <v>2629985</v>
      </c>
      <c r="F1931" s="154">
        <v>49761</v>
      </c>
      <c r="G1931" s="154" t="s">
        <v>8049</v>
      </c>
      <c r="H1931" s="154" t="s">
        <v>197</v>
      </c>
      <c r="I1931" s="154" t="s">
        <v>3607</v>
      </c>
      <c r="J1931" s="154" t="s">
        <v>15550</v>
      </c>
      <c r="K1931" s="154" t="s">
        <v>159</v>
      </c>
      <c r="L1931" s="154" t="s">
        <v>15551</v>
      </c>
      <c r="M1931" s="155">
        <v>45891.404166666667</v>
      </c>
      <c r="N1931" s="155">
        <v>45897.651388888888</v>
      </c>
      <c r="O1931" s="156"/>
      <c r="P1931" s="154" t="s">
        <v>10063</v>
      </c>
      <c r="Q1931" s="154" t="s">
        <v>10063</v>
      </c>
      <c r="R1931" s="154" t="s">
        <v>2973</v>
      </c>
      <c r="S1931" s="154" t="s">
        <v>2973</v>
      </c>
      <c r="T1931" s="154" t="s">
        <v>8052</v>
      </c>
      <c r="U1931" s="154" t="s">
        <v>9429</v>
      </c>
      <c r="V1931" s="154" t="s">
        <v>15552</v>
      </c>
      <c r="W1931" s="154" t="s">
        <v>2967</v>
      </c>
      <c r="X1931" s="156"/>
      <c r="Y1931" s="154" t="s">
        <v>25</v>
      </c>
      <c r="Z1931" s="154" t="str">
        <f>VLOOKUP(D1931,TIPOLOGIA!A:F,5,0)</f>
        <v>TERRESTRE</v>
      </c>
      <c r="AA1931" s="154" t="s">
        <v>4460</v>
      </c>
      <c r="AB1931" s="46">
        <v>1</v>
      </c>
      <c r="AC1931" s="87">
        <f>IF(W1931="SOPORTE_TELEFÓNICO",'BASE LIQUIDACION REDEBAN 2025'!$B$19,IF(AND(W1931="VISITA_TÉCNICA",Y1931="TIPO II"),'BASE LIQUIDACION REDEBAN 2025'!$B$18,'BASE LIQUIDACION REDEBAN 2025'!$B$17))</f>
        <v>35779.500569199998</v>
      </c>
      <c r="AD1931" s="87">
        <v>0</v>
      </c>
      <c r="AE1931" s="87">
        <f t="shared" si="30"/>
        <v>35779.500569199998</v>
      </c>
    </row>
    <row r="1932" spans="1:31">
      <c r="A1932" s="154" t="s">
        <v>90</v>
      </c>
      <c r="B1932" s="154" t="str">
        <f>VLOOKUP(A1932,'CENTRO DE COSTOS'!A:D,4,FALSE)</f>
        <v>JUAN SEBASTIÁN RÍOS CASTRILLÓN</v>
      </c>
      <c r="C1932" s="154" t="str">
        <f>VLOOKUP(A1932,'CENTRO DE COSTOS'!A:D,2,FALSE)</f>
        <v>0004-0005</v>
      </c>
      <c r="D1932" s="154">
        <v>5360</v>
      </c>
      <c r="E1932" s="154">
        <v>2631778</v>
      </c>
      <c r="F1932" s="154">
        <v>74444</v>
      </c>
      <c r="G1932" s="154" t="s">
        <v>8049</v>
      </c>
      <c r="H1932" s="154" t="s">
        <v>197</v>
      </c>
      <c r="I1932" s="154" t="s">
        <v>3607</v>
      </c>
      <c r="J1932" s="154" t="s">
        <v>11405</v>
      </c>
      <c r="K1932" s="154" t="s">
        <v>159</v>
      </c>
      <c r="L1932" s="154" t="s">
        <v>15553</v>
      </c>
      <c r="M1932" s="155">
        <v>45891.548611111109</v>
      </c>
      <c r="N1932" s="155">
        <v>45897.654166666667</v>
      </c>
      <c r="O1932" s="156"/>
      <c r="P1932" s="154" t="s">
        <v>10063</v>
      </c>
      <c r="Q1932" s="154" t="s">
        <v>10063</v>
      </c>
      <c r="R1932" s="154" t="s">
        <v>200</v>
      </c>
      <c r="S1932" s="154" t="s">
        <v>201</v>
      </c>
      <c r="T1932" s="154" t="s">
        <v>8052</v>
      </c>
      <c r="U1932" s="154" t="s">
        <v>9429</v>
      </c>
      <c r="V1932" s="154" t="s">
        <v>15554</v>
      </c>
      <c r="W1932" s="154" t="s">
        <v>2967</v>
      </c>
      <c r="X1932" s="156"/>
      <c r="Y1932" s="154" t="s">
        <v>25</v>
      </c>
      <c r="Z1932" s="154" t="str">
        <f>VLOOKUP(D1932,TIPOLOGIA!A:F,5,0)</f>
        <v>TERRESTRE</v>
      </c>
      <c r="AA1932" s="154" t="s">
        <v>4460</v>
      </c>
      <c r="AB1932" s="46">
        <v>1</v>
      </c>
      <c r="AC1932" s="87">
        <f>IF(W1932="SOPORTE_TELEFÓNICO",'BASE LIQUIDACION REDEBAN 2025'!$B$19,IF(AND(W1932="VISITA_TÉCNICA",Y1932="TIPO II"),'BASE LIQUIDACION REDEBAN 2025'!$B$18,'BASE LIQUIDACION REDEBAN 2025'!$B$17))</f>
        <v>35779.500569199998</v>
      </c>
      <c r="AD1932" s="87">
        <v>0</v>
      </c>
      <c r="AE1932" s="87">
        <f t="shared" si="30"/>
        <v>35779.500569199998</v>
      </c>
    </row>
    <row r="1933" spans="1:31">
      <c r="A1933" s="154" t="s">
        <v>90</v>
      </c>
      <c r="B1933" s="154" t="str">
        <f>VLOOKUP(A1933,'CENTRO DE COSTOS'!A:D,4,FALSE)</f>
        <v>JUAN SEBASTIÁN RÍOS CASTRILLÓN</v>
      </c>
      <c r="C1933" s="154" t="str">
        <f>VLOOKUP(A1933,'CENTRO DE COSTOS'!A:D,2,FALSE)</f>
        <v>0004-0005</v>
      </c>
      <c r="D1933" s="154">
        <v>5360</v>
      </c>
      <c r="E1933" s="154">
        <v>2632490</v>
      </c>
      <c r="F1933" s="154">
        <v>38802</v>
      </c>
      <c r="G1933" s="154" t="s">
        <v>8049</v>
      </c>
      <c r="H1933" s="154" t="s">
        <v>197</v>
      </c>
      <c r="I1933" s="154" t="s">
        <v>3607</v>
      </c>
      <c r="J1933" s="154" t="s">
        <v>11397</v>
      </c>
      <c r="K1933" s="154" t="s">
        <v>159</v>
      </c>
      <c r="L1933" s="154" t="s">
        <v>15555</v>
      </c>
      <c r="M1933" s="155">
        <v>45891.632638888892</v>
      </c>
      <c r="N1933" s="155">
        <v>45897.655555555553</v>
      </c>
      <c r="O1933" s="156"/>
      <c r="P1933" s="154" t="s">
        <v>10063</v>
      </c>
      <c r="Q1933" s="154" t="s">
        <v>10063</v>
      </c>
      <c r="R1933" s="154" t="s">
        <v>200</v>
      </c>
      <c r="S1933" s="154" t="s">
        <v>739</v>
      </c>
      <c r="T1933" s="154" t="s">
        <v>8052</v>
      </c>
      <c r="U1933" s="154" t="s">
        <v>9429</v>
      </c>
      <c r="V1933" s="154" t="s">
        <v>15556</v>
      </c>
      <c r="W1933" s="154" t="s">
        <v>2967</v>
      </c>
      <c r="X1933" s="156"/>
      <c r="Y1933" s="154" t="s">
        <v>25</v>
      </c>
      <c r="Z1933" s="154" t="str">
        <f>VLOOKUP(D1933,TIPOLOGIA!A:F,5,0)</f>
        <v>TERRESTRE</v>
      </c>
      <c r="AA1933" s="154" t="s">
        <v>4460</v>
      </c>
      <c r="AB1933" s="46">
        <v>1</v>
      </c>
      <c r="AC1933" s="87">
        <f>IF(W1933="SOPORTE_TELEFÓNICO",'BASE LIQUIDACION REDEBAN 2025'!$B$19,IF(AND(W1933="VISITA_TÉCNICA",Y1933="TIPO II"),'BASE LIQUIDACION REDEBAN 2025'!$B$18,'BASE LIQUIDACION REDEBAN 2025'!$B$17))</f>
        <v>35779.500569199998</v>
      </c>
      <c r="AD1933" s="87">
        <v>0</v>
      </c>
      <c r="AE1933" s="87">
        <f t="shared" si="30"/>
        <v>35779.500569199998</v>
      </c>
    </row>
    <row r="1934" spans="1:31">
      <c r="A1934" s="154" t="s">
        <v>90</v>
      </c>
      <c r="B1934" s="154" t="str">
        <f>VLOOKUP(A1934,'CENTRO DE COSTOS'!A:D,4,FALSE)</f>
        <v>JUAN SEBASTIÁN RÍOS CASTRILLÓN</v>
      </c>
      <c r="C1934" s="154" t="str">
        <f>VLOOKUP(A1934,'CENTRO DE COSTOS'!A:D,2,FALSE)</f>
        <v>0004-0005</v>
      </c>
      <c r="D1934" s="154">
        <v>5360</v>
      </c>
      <c r="E1934" s="154">
        <v>2632952</v>
      </c>
      <c r="F1934" s="154">
        <v>79373</v>
      </c>
      <c r="G1934" s="154" t="s">
        <v>8049</v>
      </c>
      <c r="H1934" s="154" t="s">
        <v>197</v>
      </c>
      <c r="I1934" s="154" t="s">
        <v>3607</v>
      </c>
      <c r="J1934" s="154" t="s">
        <v>15557</v>
      </c>
      <c r="K1934" s="154" t="s">
        <v>159</v>
      </c>
      <c r="L1934" s="154" t="s">
        <v>15558</v>
      </c>
      <c r="M1934" s="155">
        <v>45891.663888888892</v>
      </c>
      <c r="N1934" s="155">
        <v>45897.65625</v>
      </c>
      <c r="O1934" s="156"/>
      <c r="P1934" s="154" t="s">
        <v>10063</v>
      </c>
      <c r="Q1934" s="154" t="s">
        <v>10063</v>
      </c>
      <c r="R1934" s="154" t="s">
        <v>2973</v>
      </c>
      <c r="S1934" s="154" t="s">
        <v>2973</v>
      </c>
      <c r="T1934" s="154" t="s">
        <v>8052</v>
      </c>
      <c r="U1934" s="154" t="s">
        <v>9429</v>
      </c>
      <c r="V1934" s="154" t="s">
        <v>15559</v>
      </c>
      <c r="W1934" s="154" t="s">
        <v>2967</v>
      </c>
      <c r="X1934" s="156"/>
      <c r="Y1934" s="154" t="s">
        <v>25</v>
      </c>
      <c r="Z1934" s="154" t="str">
        <f>VLOOKUP(D1934,TIPOLOGIA!A:F,5,0)</f>
        <v>TERRESTRE</v>
      </c>
      <c r="AA1934" s="154" t="s">
        <v>4460</v>
      </c>
      <c r="AB1934" s="46">
        <v>1</v>
      </c>
      <c r="AC1934" s="87">
        <f>IF(W1934="SOPORTE_TELEFÓNICO",'BASE LIQUIDACION REDEBAN 2025'!$B$19,IF(AND(W1934="VISITA_TÉCNICA",Y1934="TIPO II"),'BASE LIQUIDACION REDEBAN 2025'!$B$18,'BASE LIQUIDACION REDEBAN 2025'!$B$17))</f>
        <v>35779.500569199998</v>
      </c>
      <c r="AD1934" s="87">
        <v>0</v>
      </c>
      <c r="AE1934" s="87">
        <f t="shared" si="30"/>
        <v>35779.500569199998</v>
      </c>
    </row>
    <row r="1935" spans="1:31">
      <c r="A1935" s="154" t="s">
        <v>80</v>
      </c>
      <c r="B1935" s="154" t="str">
        <f>VLOOKUP(A1935,'CENTRO DE COSTOS'!A:D,4,FALSE)</f>
        <v>JOSE MAURICIO HERNANDEZ ROJAS</v>
      </c>
      <c r="C1935" s="154" t="str">
        <f>VLOOKUP(A1935,'CENTRO DE COSTOS'!A:D,2,FALSE)</f>
        <v>0004-0001</v>
      </c>
      <c r="D1935" s="154">
        <v>13001</v>
      </c>
      <c r="E1935" s="154">
        <v>2642000</v>
      </c>
      <c r="F1935" s="154">
        <v>24955</v>
      </c>
      <c r="G1935" s="154" t="s">
        <v>8049</v>
      </c>
      <c r="H1935" s="154" t="s">
        <v>303</v>
      </c>
      <c r="I1935" s="154" t="s">
        <v>80</v>
      </c>
      <c r="J1935" s="154" t="s">
        <v>15560</v>
      </c>
      <c r="K1935" s="154" t="s">
        <v>159</v>
      </c>
      <c r="L1935" s="154" t="s">
        <v>15561</v>
      </c>
      <c r="M1935" s="155">
        <v>45894.700694444444</v>
      </c>
      <c r="N1935" s="155">
        <v>45897.665972222225</v>
      </c>
      <c r="O1935" s="156"/>
      <c r="P1935" s="154" t="s">
        <v>10063</v>
      </c>
      <c r="Q1935" s="154" t="s">
        <v>10063</v>
      </c>
      <c r="R1935" s="154" t="s">
        <v>2973</v>
      </c>
      <c r="S1935" s="154" t="s">
        <v>2973</v>
      </c>
      <c r="T1935" s="154" t="s">
        <v>8052</v>
      </c>
      <c r="U1935" s="154" t="s">
        <v>9429</v>
      </c>
      <c r="V1935" s="154" t="s">
        <v>15562</v>
      </c>
      <c r="W1935" s="154" t="s">
        <v>10144</v>
      </c>
      <c r="X1935" s="156"/>
      <c r="Y1935" s="154" t="s">
        <v>25</v>
      </c>
      <c r="Z1935" s="154" t="str">
        <f>VLOOKUP(D1935,TIPOLOGIA!A:F,5,0)</f>
        <v>TERRESTRE</v>
      </c>
      <c r="AA1935" s="154" t="s">
        <v>337</v>
      </c>
      <c r="AB1935" s="46">
        <v>0</v>
      </c>
      <c r="AC1935" s="87">
        <f>IF(W1935="SOPORTE_TELEFÓNICO",'BASE LIQUIDACION REDEBAN 2025'!$B$19,IF(AND(W1935="VISITA_TÉCNICA",Y1935="TIPO II"),'BASE LIQUIDACION REDEBAN 2025'!$B$18,'BASE LIQUIDACION REDEBAN 2025'!$B$17))</f>
        <v>35779.500569199998</v>
      </c>
      <c r="AD1935" s="87">
        <v>0</v>
      </c>
      <c r="AE1935" s="87">
        <f t="shared" si="30"/>
        <v>35779.500569199998</v>
      </c>
    </row>
    <row r="1936" spans="1:31">
      <c r="A1936" s="154" t="s">
        <v>91</v>
      </c>
      <c r="B1936" s="154" t="str">
        <f>VLOOKUP(A1936,'CENTRO DE COSTOS'!A:D,4,FALSE)</f>
        <v>JOSE MAURICIO HERNANDEZ ROJAS</v>
      </c>
      <c r="C1936" s="154" t="str">
        <f>VLOOKUP(A1936,'CENTRO DE COSTOS'!A:D,2,FALSE)</f>
        <v>0004-0001</v>
      </c>
      <c r="D1936" s="154">
        <v>23001</v>
      </c>
      <c r="E1936" s="154">
        <v>2650789</v>
      </c>
      <c r="F1936" s="154">
        <v>65135</v>
      </c>
      <c r="G1936" s="154" t="s">
        <v>8049</v>
      </c>
      <c r="H1936" s="154" t="s">
        <v>421</v>
      </c>
      <c r="I1936" s="154" t="s">
        <v>91</v>
      </c>
      <c r="J1936" s="154" t="s">
        <v>5818</v>
      </c>
      <c r="K1936" s="154" t="s">
        <v>159</v>
      </c>
      <c r="L1936" s="154" t="s">
        <v>15563</v>
      </c>
      <c r="M1936" s="155">
        <v>45896.40625</v>
      </c>
      <c r="N1936" s="155">
        <v>45897.67291666667</v>
      </c>
      <c r="O1936" s="156"/>
      <c r="P1936" s="154" t="s">
        <v>10063</v>
      </c>
      <c r="Q1936" s="154" t="s">
        <v>10063</v>
      </c>
      <c r="R1936" s="154" t="s">
        <v>2973</v>
      </c>
      <c r="S1936" s="154" t="s">
        <v>2973</v>
      </c>
      <c r="T1936" s="154" t="s">
        <v>8052</v>
      </c>
      <c r="U1936" s="154" t="s">
        <v>9429</v>
      </c>
      <c r="V1936" s="154" t="s">
        <v>15564</v>
      </c>
      <c r="W1936" s="154" t="s">
        <v>2967</v>
      </c>
      <c r="X1936" s="156"/>
      <c r="Y1936" s="154" t="s">
        <v>25</v>
      </c>
      <c r="Z1936" s="154" t="str">
        <f>VLOOKUP(D1936,TIPOLOGIA!A:F,5,0)</f>
        <v>TERRESTRE</v>
      </c>
      <c r="AA1936" s="154" t="s">
        <v>1227</v>
      </c>
      <c r="AB1936" s="46">
        <v>1</v>
      </c>
      <c r="AC1936" s="87">
        <f>IF(W1936="SOPORTE_TELEFÓNICO",'BASE LIQUIDACION REDEBAN 2025'!$B$19,IF(AND(W1936="VISITA_TÉCNICA",Y1936="TIPO II"),'BASE LIQUIDACION REDEBAN 2025'!$B$18,'BASE LIQUIDACION REDEBAN 2025'!$B$17))</f>
        <v>35779.500569199998</v>
      </c>
      <c r="AD1936" s="87">
        <v>0</v>
      </c>
      <c r="AE1936" s="87">
        <f t="shared" si="30"/>
        <v>35779.500569199998</v>
      </c>
    </row>
    <row r="1937" spans="1:31">
      <c r="A1937" s="154" t="s">
        <v>90</v>
      </c>
      <c r="B1937" s="154" t="str">
        <f>VLOOKUP(A1937,'CENTRO DE COSTOS'!A:D,4,FALSE)</f>
        <v>JUAN SEBASTIÁN RÍOS CASTRILLÓN</v>
      </c>
      <c r="C1937" s="154" t="str">
        <f>VLOOKUP(A1937,'CENTRO DE COSTOS'!A:D,2,FALSE)</f>
        <v>0004-0005</v>
      </c>
      <c r="D1937" s="154">
        <v>5088</v>
      </c>
      <c r="E1937" s="154">
        <v>2636649</v>
      </c>
      <c r="F1937" s="154">
        <v>79806</v>
      </c>
      <c r="G1937" s="154" t="s">
        <v>8049</v>
      </c>
      <c r="H1937" s="154" t="s">
        <v>197</v>
      </c>
      <c r="I1937" s="154" t="s">
        <v>211</v>
      </c>
      <c r="J1937" s="154" t="s">
        <v>15565</v>
      </c>
      <c r="K1937" s="154" t="s">
        <v>159</v>
      </c>
      <c r="L1937" s="154" t="s">
        <v>15566</v>
      </c>
      <c r="M1937" s="155">
        <v>45894.359722222223</v>
      </c>
      <c r="N1937" s="155">
        <v>45897.674305555556</v>
      </c>
      <c r="O1937" s="156"/>
      <c r="P1937" s="154" t="s">
        <v>10063</v>
      </c>
      <c r="Q1937" s="154" t="s">
        <v>10063</v>
      </c>
      <c r="R1937" s="154" t="s">
        <v>2973</v>
      </c>
      <c r="S1937" s="154" t="s">
        <v>2973</v>
      </c>
      <c r="T1937" s="154" t="s">
        <v>8052</v>
      </c>
      <c r="U1937" s="154" t="s">
        <v>9429</v>
      </c>
      <c r="V1937" s="154" t="s">
        <v>15567</v>
      </c>
      <c r="W1937" s="154" t="s">
        <v>2967</v>
      </c>
      <c r="X1937" s="156"/>
      <c r="Y1937" s="154" t="s">
        <v>25</v>
      </c>
      <c r="Z1937" s="154" t="str">
        <f>VLOOKUP(D1937,TIPOLOGIA!A:F,5,0)</f>
        <v>TERRESTRE</v>
      </c>
      <c r="AA1937" s="154" t="s">
        <v>4326</v>
      </c>
      <c r="AB1937" s="46">
        <v>1</v>
      </c>
      <c r="AC1937" s="87">
        <f>IF(W1937="SOPORTE_TELEFÓNICO",'BASE LIQUIDACION REDEBAN 2025'!$B$19,IF(AND(W1937="VISITA_TÉCNICA",Y1937="TIPO II"),'BASE LIQUIDACION REDEBAN 2025'!$B$18,'BASE LIQUIDACION REDEBAN 2025'!$B$17))</f>
        <v>35779.500569199998</v>
      </c>
      <c r="AD1937" s="87">
        <v>0</v>
      </c>
      <c r="AE1937" s="87">
        <f t="shared" si="30"/>
        <v>35779.500569199998</v>
      </c>
    </row>
    <row r="1938" spans="1:31">
      <c r="A1938" s="154" t="s">
        <v>91</v>
      </c>
      <c r="B1938" s="154" t="str">
        <f>VLOOKUP(A1938,'CENTRO DE COSTOS'!A:D,4,FALSE)</f>
        <v>JOSE MAURICIO HERNANDEZ ROJAS</v>
      </c>
      <c r="C1938" s="154" t="str">
        <f>VLOOKUP(A1938,'CENTRO DE COSTOS'!A:D,2,FALSE)</f>
        <v>0004-0001</v>
      </c>
      <c r="D1938" s="154">
        <v>5154</v>
      </c>
      <c r="E1938" s="154">
        <v>2639207</v>
      </c>
      <c r="F1938" s="154">
        <v>79206</v>
      </c>
      <c r="G1938" s="154" t="s">
        <v>8049</v>
      </c>
      <c r="H1938" s="154" t="s">
        <v>197</v>
      </c>
      <c r="I1938" s="154" t="s">
        <v>775</v>
      </c>
      <c r="J1938" s="154" t="s">
        <v>4427</v>
      </c>
      <c r="K1938" s="154" t="s">
        <v>159</v>
      </c>
      <c r="L1938" s="154" t="s">
        <v>15568</v>
      </c>
      <c r="M1938" s="155">
        <v>45894.480555555558</v>
      </c>
      <c r="N1938" s="155">
        <v>45897.677083333336</v>
      </c>
      <c r="O1938" s="156"/>
      <c r="P1938" s="154" t="s">
        <v>10063</v>
      </c>
      <c r="Q1938" s="154" t="s">
        <v>10063</v>
      </c>
      <c r="R1938" s="154" t="s">
        <v>2973</v>
      </c>
      <c r="S1938" s="154" t="s">
        <v>2973</v>
      </c>
      <c r="T1938" s="154" t="s">
        <v>8052</v>
      </c>
      <c r="U1938" s="154" t="s">
        <v>9429</v>
      </c>
      <c r="V1938" s="154" t="s">
        <v>15569</v>
      </c>
      <c r="W1938" s="154" t="s">
        <v>2967</v>
      </c>
      <c r="X1938" s="156"/>
      <c r="Y1938" s="154" t="s">
        <v>28</v>
      </c>
      <c r="Z1938" s="154" t="str">
        <f>VLOOKUP(D1938,TIPOLOGIA!A:F,5,0)</f>
        <v>TERRESTRE</v>
      </c>
      <c r="AA1938" s="154" t="s">
        <v>696</v>
      </c>
      <c r="AB1938" s="46">
        <v>1</v>
      </c>
      <c r="AC1938" s="87">
        <f>IF(W1938="SOPORTE_TELEFÓNICO",'BASE LIQUIDACION REDEBAN 2025'!$B$19,IF(AND(W1938="VISITA_TÉCNICA",Y1938="TIPO II"),'BASE LIQUIDACION REDEBAN 2025'!$B$18,'BASE LIQUIDACION REDEBAN 2025'!$B$17))</f>
        <v>67654.12000000001</v>
      </c>
      <c r="AD1938" s="87">
        <v>0</v>
      </c>
      <c r="AE1938" s="87">
        <f t="shared" si="30"/>
        <v>67654.12000000001</v>
      </c>
    </row>
    <row r="1939" spans="1:31">
      <c r="A1939" s="154" t="s">
        <v>91</v>
      </c>
      <c r="B1939" s="154" t="str">
        <f>VLOOKUP(A1939,'CENTRO DE COSTOS'!A:D,4,FALSE)</f>
        <v>JOSE MAURICIO HERNANDEZ ROJAS</v>
      </c>
      <c r="C1939" s="154" t="str">
        <f>VLOOKUP(A1939,'CENTRO DE COSTOS'!A:D,2,FALSE)</f>
        <v>0004-0001</v>
      </c>
      <c r="D1939" s="154">
        <v>5154</v>
      </c>
      <c r="E1939" s="154">
        <v>2646484</v>
      </c>
      <c r="F1939" s="154">
        <v>38649</v>
      </c>
      <c r="G1939" s="154" t="s">
        <v>8049</v>
      </c>
      <c r="H1939" s="154" t="s">
        <v>197</v>
      </c>
      <c r="I1939" s="154" t="s">
        <v>775</v>
      </c>
      <c r="J1939" s="154" t="s">
        <v>11965</v>
      </c>
      <c r="K1939" s="154" t="s">
        <v>159</v>
      </c>
      <c r="L1939" s="154" t="s">
        <v>15570</v>
      </c>
      <c r="M1939" s="155">
        <v>45895.563888888886</v>
      </c>
      <c r="N1939" s="155">
        <v>45897.678472222222</v>
      </c>
      <c r="O1939" s="156"/>
      <c r="P1939" s="154" t="s">
        <v>10063</v>
      </c>
      <c r="Q1939" s="154" t="s">
        <v>10063</v>
      </c>
      <c r="R1939" s="154" t="s">
        <v>2973</v>
      </c>
      <c r="S1939" s="154" t="s">
        <v>2973</v>
      </c>
      <c r="T1939" s="154" t="s">
        <v>8052</v>
      </c>
      <c r="U1939" s="154" t="s">
        <v>9429</v>
      </c>
      <c r="V1939" s="154" t="s">
        <v>15571</v>
      </c>
      <c r="W1939" s="154" t="s">
        <v>2967</v>
      </c>
      <c r="X1939" s="156"/>
      <c r="Y1939" s="154" t="s">
        <v>28</v>
      </c>
      <c r="Z1939" s="154" t="str">
        <f>VLOOKUP(D1939,TIPOLOGIA!A:F,5,0)</f>
        <v>TERRESTRE</v>
      </c>
      <c r="AA1939" s="154" t="s">
        <v>696</v>
      </c>
      <c r="AB1939" s="46">
        <v>1</v>
      </c>
      <c r="AC1939" s="87">
        <f>IF(W1939="SOPORTE_TELEFÓNICO",'BASE LIQUIDACION REDEBAN 2025'!$B$19,IF(AND(W1939="VISITA_TÉCNICA",Y1939="TIPO II"),'BASE LIQUIDACION REDEBAN 2025'!$B$18,'BASE LIQUIDACION REDEBAN 2025'!$B$17))</f>
        <v>67654.12000000001</v>
      </c>
      <c r="AD1939" s="87">
        <v>0</v>
      </c>
      <c r="AE1939" s="87">
        <f t="shared" si="30"/>
        <v>67654.12000000001</v>
      </c>
    </row>
    <row r="1940" spans="1:31">
      <c r="A1940" s="154" t="s">
        <v>99</v>
      </c>
      <c r="B1940" s="154" t="str">
        <f>VLOOKUP(A1940,'CENTRO DE COSTOS'!A:D,4,FALSE)</f>
        <v>JOSE MAURICIO HERNANDEZ ROJAS</v>
      </c>
      <c r="C1940" s="154" t="str">
        <f>VLOOKUP(A1940,'CENTRO DE COSTOS'!A:D,2,FALSE)</f>
        <v>0004-0001</v>
      </c>
      <c r="D1940" s="154">
        <v>20032</v>
      </c>
      <c r="E1940" s="154">
        <v>2631697</v>
      </c>
      <c r="F1940" s="154">
        <v>79223</v>
      </c>
      <c r="G1940" s="154" t="s">
        <v>8049</v>
      </c>
      <c r="H1940" s="154" t="s">
        <v>440</v>
      </c>
      <c r="I1940" s="154" t="s">
        <v>13354</v>
      </c>
      <c r="J1940" s="154" t="s">
        <v>13355</v>
      </c>
      <c r="K1940" s="154" t="s">
        <v>159</v>
      </c>
      <c r="L1940" s="154" t="s">
        <v>15572</v>
      </c>
      <c r="M1940" s="155">
        <v>45891.549305555556</v>
      </c>
      <c r="N1940" s="155">
        <v>45897.678472222222</v>
      </c>
      <c r="O1940" s="156"/>
      <c r="P1940" s="154" t="s">
        <v>10063</v>
      </c>
      <c r="Q1940" s="154" t="s">
        <v>10063</v>
      </c>
      <c r="R1940" s="154" t="s">
        <v>200</v>
      </c>
      <c r="S1940" s="154" t="s">
        <v>201</v>
      </c>
      <c r="T1940" s="154" t="s">
        <v>8052</v>
      </c>
      <c r="U1940" s="154" t="s">
        <v>9429</v>
      </c>
      <c r="V1940" s="154" t="s">
        <v>15573</v>
      </c>
      <c r="W1940" s="154" t="s">
        <v>10144</v>
      </c>
      <c r="X1940" s="156"/>
      <c r="Y1940" s="154" t="s">
        <v>30</v>
      </c>
      <c r="Z1940" s="154" t="str">
        <f>VLOOKUP(D1940,TIPOLOGIA!A:F,5,0)</f>
        <v>TERRESTRE</v>
      </c>
      <c r="AA1940" s="154"/>
      <c r="AB1940" s="46">
        <v>0</v>
      </c>
      <c r="AC1940" s="87">
        <f>IF(W1940="SOPORTE_TELEFÓNICO",'BASE LIQUIDACION REDEBAN 2025'!$B$19,IF(AND(W1940="VISITA_TÉCNICA",Y1940="TIPO II"),'BASE LIQUIDACION REDEBAN 2025'!$B$18,'BASE LIQUIDACION REDEBAN 2025'!$B$17))</f>
        <v>35779.500569199998</v>
      </c>
      <c r="AD1940" s="87">
        <v>0</v>
      </c>
      <c r="AE1940" s="87">
        <f t="shared" si="30"/>
        <v>35779.500569199998</v>
      </c>
    </row>
    <row r="1941" spans="1:31">
      <c r="A1941" s="154" t="s">
        <v>90</v>
      </c>
      <c r="B1941" s="154" t="str">
        <f>VLOOKUP(A1941,'CENTRO DE COSTOS'!A:D,4,FALSE)</f>
        <v>JUAN SEBASTIÁN RÍOS CASTRILLÓN</v>
      </c>
      <c r="C1941" s="154" t="str">
        <f>VLOOKUP(A1941,'CENTRO DE COSTOS'!A:D,2,FALSE)</f>
        <v>0004-0005</v>
      </c>
      <c r="D1941" s="154">
        <v>5088</v>
      </c>
      <c r="E1941" s="154">
        <v>2642264</v>
      </c>
      <c r="F1941" s="154">
        <v>66370</v>
      </c>
      <c r="G1941" s="154" t="s">
        <v>8049</v>
      </c>
      <c r="H1941" s="154" t="s">
        <v>197</v>
      </c>
      <c r="I1941" s="154" t="s">
        <v>211</v>
      </c>
      <c r="J1941" s="154" t="s">
        <v>15574</v>
      </c>
      <c r="K1941" s="154" t="s">
        <v>159</v>
      </c>
      <c r="L1941" s="154" t="s">
        <v>15575</v>
      </c>
      <c r="M1941" s="155">
        <v>45895.333333333336</v>
      </c>
      <c r="N1941" s="155">
        <v>45897.679861111108</v>
      </c>
      <c r="O1941" s="156"/>
      <c r="P1941" s="154" t="s">
        <v>10063</v>
      </c>
      <c r="Q1941" s="154" t="s">
        <v>10063</v>
      </c>
      <c r="R1941" s="154" t="s">
        <v>200</v>
      </c>
      <c r="S1941" s="154" t="s">
        <v>201</v>
      </c>
      <c r="T1941" s="154" t="s">
        <v>8052</v>
      </c>
      <c r="U1941" s="154" t="s">
        <v>9429</v>
      </c>
      <c r="V1941" s="154" t="s">
        <v>15576</v>
      </c>
      <c r="W1941" s="154" t="s">
        <v>2967</v>
      </c>
      <c r="X1941" s="156"/>
      <c r="Y1941" s="154" t="s">
        <v>25</v>
      </c>
      <c r="Z1941" s="154" t="str">
        <f>VLOOKUP(D1941,TIPOLOGIA!A:F,5,0)</f>
        <v>TERRESTRE</v>
      </c>
      <c r="AA1941" s="154" t="s">
        <v>4326</v>
      </c>
      <c r="AB1941" s="46">
        <v>1</v>
      </c>
      <c r="AC1941" s="87">
        <f>IF(W1941="SOPORTE_TELEFÓNICO",'BASE LIQUIDACION REDEBAN 2025'!$B$19,IF(AND(W1941="VISITA_TÉCNICA",Y1941="TIPO II"),'BASE LIQUIDACION REDEBAN 2025'!$B$18,'BASE LIQUIDACION REDEBAN 2025'!$B$17))</f>
        <v>35779.500569199998</v>
      </c>
      <c r="AD1941" s="87">
        <v>0</v>
      </c>
      <c r="AE1941" s="87">
        <f t="shared" si="30"/>
        <v>35779.500569199998</v>
      </c>
    </row>
    <row r="1942" spans="1:31">
      <c r="A1942" s="154" t="s">
        <v>80</v>
      </c>
      <c r="B1942" s="154" t="str">
        <f>VLOOKUP(A1942,'CENTRO DE COSTOS'!A:D,4,FALSE)</f>
        <v>JOSE MAURICIO HERNANDEZ ROJAS</v>
      </c>
      <c r="C1942" s="154" t="str">
        <f>VLOOKUP(A1942,'CENTRO DE COSTOS'!A:D,2,FALSE)</f>
        <v>0004-0001</v>
      </c>
      <c r="D1942" s="154">
        <v>13001</v>
      </c>
      <c r="E1942" s="154">
        <v>2643395</v>
      </c>
      <c r="F1942" s="154">
        <v>42444</v>
      </c>
      <c r="G1942" s="154" t="s">
        <v>8049</v>
      </c>
      <c r="H1942" s="154" t="s">
        <v>303</v>
      </c>
      <c r="I1942" s="154" t="s">
        <v>80</v>
      </c>
      <c r="J1942" s="154" t="s">
        <v>15577</v>
      </c>
      <c r="K1942" s="154" t="s">
        <v>159</v>
      </c>
      <c r="L1942" s="154" t="s">
        <v>15578</v>
      </c>
      <c r="M1942" s="155">
        <v>45895.355555555558</v>
      </c>
      <c r="N1942" s="155">
        <v>45897.681250000001</v>
      </c>
      <c r="O1942" s="156"/>
      <c r="P1942" s="154" t="s">
        <v>10063</v>
      </c>
      <c r="Q1942" s="154" t="s">
        <v>10063</v>
      </c>
      <c r="R1942" s="154" t="s">
        <v>2973</v>
      </c>
      <c r="S1942" s="154" t="s">
        <v>2973</v>
      </c>
      <c r="T1942" s="154" t="s">
        <v>8052</v>
      </c>
      <c r="U1942" s="154" t="s">
        <v>9429</v>
      </c>
      <c r="V1942" s="154" t="s">
        <v>15579</v>
      </c>
      <c r="W1942" s="154" t="s">
        <v>2967</v>
      </c>
      <c r="X1942" s="156"/>
      <c r="Y1942" s="154" t="s">
        <v>25</v>
      </c>
      <c r="Z1942" s="154" t="str">
        <f>VLOOKUP(D1942,TIPOLOGIA!A:F,5,0)</f>
        <v>TERRESTRE</v>
      </c>
      <c r="AA1942" s="154" t="s">
        <v>337</v>
      </c>
      <c r="AB1942" s="46">
        <v>1</v>
      </c>
      <c r="AC1942" s="87">
        <f>IF(W1942="SOPORTE_TELEFÓNICO",'BASE LIQUIDACION REDEBAN 2025'!$B$19,IF(AND(W1942="VISITA_TÉCNICA",Y1942="TIPO II"),'BASE LIQUIDACION REDEBAN 2025'!$B$18,'BASE LIQUIDACION REDEBAN 2025'!$B$17))</f>
        <v>35779.500569199998</v>
      </c>
      <c r="AD1942" s="87">
        <v>0</v>
      </c>
      <c r="AE1942" s="87">
        <f t="shared" si="30"/>
        <v>35779.500569199998</v>
      </c>
    </row>
    <row r="1943" spans="1:31">
      <c r="A1943" s="154" t="s">
        <v>91</v>
      </c>
      <c r="B1943" s="154" t="str">
        <f>VLOOKUP(A1943,'CENTRO DE COSTOS'!A:D,4,FALSE)</f>
        <v>JOSE MAURICIO HERNANDEZ ROJAS</v>
      </c>
      <c r="C1943" s="154" t="str">
        <f>VLOOKUP(A1943,'CENTRO DE COSTOS'!A:D,2,FALSE)</f>
        <v>0004-0001</v>
      </c>
      <c r="D1943" s="154">
        <v>23001</v>
      </c>
      <c r="E1943" s="154">
        <v>2639923</v>
      </c>
      <c r="F1943" s="154">
        <v>77609</v>
      </c>
      <c r="G1943" s="154" t="s">
        <v>8049</v>
      </c>
      <c r="H1943" s="154" t="s">
        <v>421</v>
      </c>
      <c r="I1943" s="154" t="s">
        <v>91</v>
      </c>
      <c r="J1943" s="154" t="s">
        <v>15580</v>
      </c>
      <c r="K1943" s="154" t="s">
        <v>159</v>
      </c>
      <c r="L1943" s="154" t="s">
        <v>15581</v>
      </c>
      <c r="M1943" s="155">
        <v>45894.556250000001</v>
      </c>
      <c r="N1943" s="155">
        <v>45897.683333333334</v>
      </c>
      <c r="O1943" s="156"/>
      <c r="P1943" s="154" t="s">
        <v>10063</v>
      </c>
      <c r="Q1943" s="154" t="s">
        <v>10063</v>
      </c>
      <c r="R1943" s="154" t="s">
        <v>2973</v>
      </c>
      <c r="S1943" s="154" t="s">
        <v>2973</v>
      </c>
      <c r="T1943" s="154" t="s">
        <v>8052</v>
      </c>
      <c r="U1943" s="154" t="s">
        <v>9429</v>
      </c>
      <c r="V1943" s="154" t="s">
        <v>15582</v>
      </c>
      <c r="W1943" s="154" t="s">
        <v>2967</v>
      </c>
      <c r="X1943" s="156"/>
      <c r="Y1943" s="154" t="s">
        <v>25</v>
      </c>
      <c r="Z1943" s="154" t="str">
        <f>VLOOKUP(D1943,TIPOLOGIA!A:F,5,0)</f>
        <v>TERRESTRE</v>
      </c>
      <c r="AA1943" s="154" t="s">
        <v>1227</v>
      </c>
      <c r="AB1943" s="46">
        <v>1</v>
      </c>
      <c r="AC1943" s="87">
        <f>IF(W1943="SOPORTE_TELEFÓNICO",'BASE LIQUIDACION REDEBAN 2025'!$B$19,IF(AND(W1943="VISITA_TÉCNICA",Y1943="TIPO II"),'BASE LIQUIDACION REDEBAN 2025'!$B$18,'BASE LIQUIDACION REDEBAN 2025'!$B$17))</f>
        <v>35779.500569199998</v>
      </c>
      <c r="AD1943" s="87">
        <v>0</v>
      </c>
      <c r="AE1943" s="87">
        <f t="shared" si="30"/>
        <v>35779.500569199998</v>
      </c>
    </row>
    <row r="1944" spans="1:31">
      <c r="A1944" s="154" t="s">
        <v>60</v>
      </c>
      <c r="B1944" s="154" t="str">
        <f>VLOOKUP(A1944,'CENTRO DE COSTOS'!A:D,4,FALSE)</f>
        <v>JUAN SEBASTIÁN RÍOS CASTRILLÓN</v>
      </c>
      <c r="C1944" s="154" t="str">
        <f>VLOOKUP(A1944,'CENTRO DE COSTOS'!A:D,2,FALSE)</f>
        <v>0004-0005</v>
      </c>
      <c r="D1944" s="154">
        <v>5147</v>
      </c>
      <c r="E1944" s="154">
        <v>2653559</v>
      </c>
      <c r="F1944" s="154">
        <v>79886</v>
      </c>
      <c r="G1944" s="154" t="s">
        <v>8049</v>
      </c>
      <c r="H1944" s="154" t="s">
        <v>197</v>
      </c>
      <c r="I1944" s="154" t="s">
        <v>2433</v>
      </c>
      <c r="J1944" s="154" t="s">
        <v>9525</v>
      </c>
      <c r="K1944" s="154" t="s">
        <v>159</v>
      </c>
      <c r="L1944" s="154" t="s">
        <v>15583</v>
      </c>
      <c r="M1944" s="155">
        <v>45896.613194444442</v>
      </c>
      <c r="N1944" s="155">
        <v>45897.686111111114</v>
      </c>
      <c r="O1944" s="156"/>
      <c r="P1944" s="154" t="s">
        <v>10063</v>
      </c>
      <c r="Q1944" s="154" t="s">
        <v>10063</v>
      </c>
      <c r="R1944" s="154" t="s">
        <v>200</v>
      </c>
      <c r="S1944" s="154" t="s">
        <v>201</v>
      </c>
      <c r="T1944" s="154" t="s">
        <v>8052</v>
      </c>
      <c r="U1944" s="154" t="s">
        <v>9429</v>
      </c>
      <c r="V1944" s="154" t="s">
        <v>15584</v>
      </c>
      <c r="W1944" s="154" t="s">
        <v>2967</v>
      </c>
      <c r="X1944" s="156"/>
      <c r="Y1944" s="154" t="s">
        <v>25</v>
      </c>
      <c r="Z1944" s="154" t="str">
        <f>VLOOKUP(D1944,TIPOLOGIA!A:F,5,0)</f>
        <v>TERRESTRE</v>
      </c>
      <c r="AA1944" s="154" t="s">
        <v>3186</v>
      </c>
      <c r="AB1944" s="46">
        <v>1</v>
      </c>
      <c r="AC1944" s="87">
        <f>IF(W1944="SOPORTE_TELEFÓNICO",'BASE LIQUIDACION REDEBAN 2025'!$B$19,IF(AND(W1944="VISITA_TÉCNICA",Y1944="TIPO II"),'BASE LIQUIDACION REDEBAN 2025'!$B$18,'BASE LIQUIDACION REDEBAN 2025'!$B$17))</f>
        <v>35779.500569199998</v>
      </c>
      <c r="AD1944" s="87">
        <v>0</v>
      </c>
      <c r="AE1944" s="87">
        <f t="shared" si="30"/>
        <v>35779.500569199998</v>
      </c>
    </row>
    <row r="1945" spans="1:31">
      <c r="A1945" s="154" t="s">
        <v>94</v>
      </c>
      <c r="B1945" s="154" t="str">
        <f>VLOOKUP(A1945,'CENTRO DE COSTOS'!A:D,4,FALSE)</f>
        <v>DIEGO FERNANDO HENAO CARDONA</v>
      </c>
      <c r="C1945" s="154" t="str">
        <f>VLOOKUP(A1945,'CENTRO DE COSTOS'!A:D,2,FALSE)</f>
        <v>0004-0002</v>
      </c>
      <c r="D1945" s="154">
        <v>66001</v>
      </c>
      <c r="E1945" s="154">
        <v>2656549</v>
      </c>
      <c r="F1945" s="154">
        <v>30807</v>
      </c>
      <c r="G1945" s="154" t="s">
        <v>8049</v>
      </c>
      <c r="H1945" s="154" t="s">
        <v>606</v>
      </c>
      <c r="I1945" s="154" t="s">
        <v>94</v>
      </c>
      <c r="J1945" s="154" t="s">
        <v>15585</v>
      </c>
      <c r="K1945" s="154" t="s">
        <v>159</v>
      </c>
      <c r="L1945" s="154" t="s">
        <v>15586</v>
      </c>
      <c r="M1945" s="155">
        <v>45897.375694444447</v>
      </c>
      <c r="N1945" s="155">
        <v>45897.688194444447</v>
      </c>
      <c r="O1945" s="156"/>
      <c r="P1945" s="154" t="s">
        <v>10063</v>
      </c>
      <c r="Q1945" s="154" t="s">
        <v>10063</v>
      </c>
      <c r="R1945" s="154" t="s">
        <v>2973</v>
      </c>
      <c r="S1945" s="154" t="s">
        <v>2973</v>
      </c>
      <c r="T1945" s="154" t="s">
        <v>9439</v>
      </c>
      <c r="U1945" s="154" t="s">
        <v>11437</v>
      </c>
      <c r="V1945" s="154" t="s">
        <v>15587</v>
      </c>
      <c r="W1945" s="154" t="s">
        <v>2967</v>
      </c>
      <c r="X1945" s="156"/>
      <c r="Y1945" s="154" t="s">
        <v>25</v>
      </c>
      <c r="Z1945" s="154" t="str">
        <f>VLOOKUP(D1945,TIPOLOGIA!A:F,5,0)</f>
        <v>TERRESTRE</v>
      </c>
      <c r="AA1945" s="154" t="s">
        <v>544</v>
      </c>
      <c r="AB1945" s="46">
        <v>1</v>
      </c>
      <c r="AC1945" s="87">
        <f>IF(W1945="SOPORTE_TELEFÓNICO",'BASE LIQUIDACION REDEBAN 2025'!$B$19,IF(AND(W1945="VISITA_TÉCNICA",Y1945="TIPO II"),'BASE LIQUIDACION REDEBAN 2025'!$B$18,'BASE LIQUIDACION REDEBAN 2025'!$B$17))</f>
        <v>35779.500569199998</v>
      </c>
      <c r="AD1945" s="87">
        <v>0</v>
      </c>
      <c r="AE1945" s="87">
        <f t="shared" si="30"/>
        <v>35779.500569199998</v>
      </c>
    </row>
    <row r="1946" spans="1:31">
      <c r="A1946" s="154" t="s">
        <v>100</v>
      </c>
      <c r="B1946" s="154" t="str">
        <f>VLOOKUP(A1946,'CENTRO DE COSTOS'!A:D,4,FALSE)</f>
        <v>KEVIN ALEXIS CORZO BUSTOS</v>
      </c>
      <c r="C1946" s="154" t="str">
        <f>VLOOKUP(A1946,'CENTRO DE COSTOS'!A:D,2,FALSE)</f>
        <v>0004-0007</v>
      </c>
      <c r="D1946" s="154">
        <v>50573</v>
      </c>
      <c r="E1946" s="154">
        <v>2641350</v>
      </c>
      <c r="F1946" s="154">
        <v>57551</v>
      </c>
      <c r="G1946" s="154" t="s">
        <v>8049</v>
      </c>
      <c r="H1946" s="154" t="s">
        <v>295</v>
      </c>
      <c r="I1946" s="154" t="s">
        <v>3994</v>
      </c>
      <c r="J1946" s="154" t="s">
        <v>15588</v>
      </c>
      <c r="K1946" s="154" t="s">
        <v>159</v>
      </c>
      <c r="L1946" s="154" t="s">
        <v>15589</v>
      </c>
      <c r="M1946" s="155">
        <v>45894.665277777778</v>
      </c>
      <c r="N1946" s="155">
        <v>45897.697916666664</v>
      </c>
      <c r="O1946" s="156"/>
      <c r="P1946" s="154" t="s">
        <v>10063</v>
      </c>
      <c r="Q1946" s="154" t="s">
        <v>10063</v>
      </c>
      <c r="R1946" s="154" t="s">
        <v>2973</v>
      </c>
      <c r="S1946" s="154" t="s">
        <v>2973</v>
      </c>
      <c r="T1946" s="154" t="s">
        <v>8052</v>
      </c>
      <c r="U1946" s="154" t="s">
        <v>9429</v>
      </c>
      <c r="V1946" s="154" t="s">
        <v>15590</v>
      </c>
      <c r="W1946" s="154" t="s">
        <v>2967</v>
      </c>
      <c r="X1946" s="156"/>
      <c r="Y1946" s="154" t="s">
        <v>28</v>
      </c>
      <c r="Z1946" s="154" t="str">
        <f>VLOOKUP(D1946,TIPOLOGIA!A:F,5,0)</f>
        <v>TERRESTRE</v>
      </c>
      <c r="AA1946" s="154" t="s">
        <v>362</v>
      </c>
      <c r="AB1946" s="46">
        <v>1</v>
      </c>
      <c r="AC1946" s="87">
        <f>IF(W1946="SOPORTE_TELEFÓNICO",'BASE LIQUIDACION REDEBAN 2025'!$B$19,IF(AND(W1946="VISITA_TÉCNICA",Y1946="TIPO II"),'BASE LIQUIDACION REDEBAN 2025'!$B$18,'BASE LIQUIDACION REDEBAN 2025'!$B$17))</f>
        <v>67654.12000000001</v>
      </c>
      <c r="AD1946" s="87">
        <v>0</v>
      </c>
      <c r="AE1946" s="87">
        <f t="shared" si="30"/>
        <v>67654.12000000001</v>
      </c>
    </row>
    <row r="1947" spans="1:31">
      <c r="A1947" s="154" t="s">
        <v>76</v>
      </c>
      <c r="B1947" s="154" t="str">
        <f>VLOOKUP(A1947,'CENTRO DE COSTOS'!A:D,4,FALSE)</f>
        <v>DIEGO FERNANDO HENAO CARDONA</v>
      </c>
      <c r="C1947" s="154" t="str">
        <f>VLOOKUP(A1947,'CENTRO DE COSTOS'!A:D,2,FALSE)</f>
        <v>0004-0003</v>
      </c>
      <c r="D1947" s="154">
        <v>76111</v>
      </c>
      <c r="E1947" s="154">
        <v>2644202</v>
      </c>
      <c r="F1947" s="154">
        <v>76895</v>
      </c>
      <c r="G1947" s="154" t="s">
        <v>8049</v>
      </c>
      <c r="H1947" s="154" t="s">
        <v>227</v>
      </c>
      <c r="I1947" s="154" t="s">
        <v>4751</v>
      </c>
      <c r="J1947" s="154" t="s">
        <v>15591</v>
      </c>
      <c r="K1947" s="154" t="s">
        <v>159</v>
      </c>
      <c r="L1947" s="154" t="s">
        <v>15592</v>
      </c>
      <c r="M1947" s="155">
        <v>45895.383333333331</v>
      </c>
      <c r="N1947" s="155">
        <v>45897.720833333333</v>
      </c>
      <c r="O1947" s="156"/>
      <c r="P1947" s="154" t="s">
        <v>10063</v>
      </c>
      <c r="Q1947" s="154" t="s">
        <v>10063</v>
      </c>
      <c r="R1947" s="154" t="s">
        <v>2973</v>
      </c>
      <c r="S1947" s="154" t="s">
        <v>2973</v>
      </c>
      <c r="T1947" s="154" t="s">
        <v>8052</v>
      </c>
      <c r="U1947" s="154" t="s">
        <v>9429</v>
      </c>
      <c r="V1947" s="154" t="s">
        <v>15593</v>
      </c>
      <c r="W1947" s="154" t="s">
        <v>2967</v>
      </c>
      <c r="X1947" s="156"/>
      <c r="Y1947" s="154" t="s">
        <v>28</v>
      </c>
      <c r="Z1947" s="154" t="str">
        <f>VLOOKUP(D1947,TIPOLOGIA!A:F,5,0)</f>
        <v>TERRESTRE</v>
      </c>
      <c r="AA1947" s="154" t="s">
        <v>1408</v>
      </c>
      <c r="AB1947" s="46">
        <v>1</v>
      </c>
      <c r="AC1947" s="87">
        <f>IF(W1947="SOPORTE_TELEFÓNICO",'BASE LIQUIDACION REDEBAN 2025'!$B$19,IF(AND(W1947="VISITA_TÉCNICA",Y1947="TIPO II"),'BASE LIQUIDACION REDEBAN 2025'!$B$18,'BASE LIQUIDACION REDEBAN 2025'!$B$17))</f>
        <v>67654.12000000001</v>
      </c>
      <c r="AD1947" s="87">
        <v>0</v>
      </c>
      <c r="AE1947" s="87">
        <f t="shared" si="30"/>
        <v>67654.12000000001</v>
      </c>
    </row>
    <row r="1948" spans="1:31">
      <c r="A1948" s="154" t="s">
        <v>97</v>
      </c>
      <c r="B1948" s="154" t="str">
        <f>VLOOKUP(A1948,'CENTRO DE COSTOS'!A:D,4,FALSE)</f>
        <v>JOSE MAURICIO HERNANDEZ ROJAS</v>
      </c>
      <c r="C1948" s="154" t="str">
        <f>VLOOKUP(A1948,'CENTRO DE COSTOS'!A:D,2,FALSE)</f>
        <v>0004-0001</v>
      </c>
      <c r="D1948" s="154">
        <v>70001</v>
      </c>
      <c r="E1948" s="154">
        <v>2642104</v>
      </c>
      <c r="F1948" s="154">
        <v>47054</v>
      </c>
      <c r="G1948" s="154" t="s">
        <v>8049</v>
      </c>
      <c r="H1948" s="154" t="s">
        <v>414</v>
      </c>
      <c r="I1948" s="154" t="s">
        <v>97</v>
      </c>
      <c r="J1948" s="154" t="s">
        <v>15594</v>
      </c>
      <c r="K1948" s="154" t="s">
        <v>159</v>
      </c>
      <c r="L1948" s="154" t="s">
        <v>15595</v>
      </c>
      <c r="M1948" s="155">
        <v>45894.713194444441</v>
      </c>
      <c r="N1948" s="155">
        <v>45897.722916666666</v>
      </c>
      <c r="O1948" s="156"/>
      <c r="P1948" s="154" t="s">
        <v>10063</v>
      </c>
      <c r="Q1948" s="154" t="s">
        <v>10063</v>
      </c>
      <c r="R1948" s="154" t="s">
        <v>2973</v>
      </c>
      <c r="S1948" s="154" t="s">
        <v>2973</v>
      </c>
      <c r="T1948" s="154" t="s">
        <v>8052</v>
      </c>
      <c r="U1948" s="154" t="s">
        <v>9429</v>
      </c>
      <c r="V1948" s="154" t="s">
        <v>15596</v>
      </c>
      <c r="W1948" s="154" t="s">
        <v>2967</v>
      </c>
      <c r="X1948" s="156"/>
      <c r="Y1948" s="154" t="s">
        <v>25</v>
      </c>
      <c r="Z1948" s="154" t="str">
        <f>VLOOKUP(D1948,TIPOLOGIA!A:F,5,0)</f>
        <v>TERRESTRE</v>
      </c>
      <c r="AA1948" s="154" t="s">
        <v>419</v>
      </c>
      <c r="AB1948" s="46">
        <v>1</v>
      </c>
      <c r="AC1948" s="87">
        <f>IF(W1948="SOPORTE_TELEFÓNICO",'BASE LIQUIDACION REDEBAN 2025'!$B$19,IF(AND(W1948="VISITA_TÉCNICA",Y1948="TIPO II"),'BASE LIQUIDACION REDEBAN 2025'!$B$18,'BASE LIQUIDACION REDEBAN 2025'!$B$17))</f>
        <v>35779.500569199998</v>
      </c>
      <c r="AD1948" s="87">
        <v>0</v>
      </c>
      <c r="AE1948" s="87">
        <f t="shared" si="30"/>
        <v>35779.500569199998</v>
      </c>
    </row>
    <row r="1949" spans="1:31">
      <c r="A1949" s="154" t="s">
        <v>90</v>
      </c>
      <c r="B1949" s="154" t="str">
        <f>VLOOKUP(A1949,'CENTRO DE COSTOS'!A:D,4,FALSE)</f>
        <v>JUAN SEBASTIÁN RÍOS CASTRILLÓN</v>
      </c>
      <c r="C1949" s="154" t="str">
        <f>VLOOKUP(A1949,'CENTRO DE COSTOS'!A:D,2,FALSE)</f>
        <v>0004-0005</v>
      </c>
      <c r="D1949" s="154">
        <v>5001</v>
      </c>
      <c r="E1949" s="154">
        <v>2633747</v>
      </c>
      <c r="F1949" s="154">
        <v>80082</v>
      </c>
      <c r="G1949" s="154" t="s">
        <v>8049</v>
      </c>
      <c r="H1949" s="154" t="s">
        <v>197</v>
      </c>
      <c r="I1949" s="154" t="s">
        <v>90</v>
      </c>
      <c r="J1949" s="154" t="s">
        <v>15597</v>
      </c>
      <c r="K1949" s="154" t="s">
        <v>159</v>
      </c>
      <c r="L1949" s="154" t="s">
        <v>15598</v>
      </c>
      <c r="M1949" s="155">
        <v>45892.375</v>
      </c>
      <c r="N1949" s="155">
        <v>45898.351388888892</v>
      </c>
      <c r="O1949" s="156"/>
      <c r="P1949" s="154" t="s">
        <v>10063</v>
      </c>
      <c r="Q1949" s="154" t="s">
        <v>10063</v>
      </c>
      <c r="R1949" s="154" t="s">
        <v>2973</v>
      </c>
      <c r="S1949" s="154" t="s">
        <v>2973</v>
      </c>
      <c r="T1949" s="154" t="s">
        <v>8052</v>
      </c>
      <c r="U1949" s="154" t="s">
        <v>9429</v>
      </c>
      <c r="V1949" s="154" t="s">
        <v>15599</v>
      </c>
      <c r="W1949" s="154" t="s">
        <v>2967</v>
      </c>
      <c r="X1949" s="156"/>
      <c r="Y1949" s="154" t="s">
        <v>25</v>
      </c>
      <c r="Z1949" s="154" t="str">
        <f>VLOOKUP(D1949,TIPOLOGIA!A:F,5,0)</f>
        <v>TERRESTRE</v>
      </c>
      <c r="AA1949" s="154" t="s">
        <v>4460</v>
      </c>
      <c r="AB1949" s="46">
        <v>1</v>
      </c>
      <c r="AC1949" s="87">
        <f>IF(W1949="SOPORTE_TELEFÓNICO",'BASE LIQUIDACION REDEBAN 2025'!$B$19,IF(AND(W1949="VISITA_TÉCNICA",Y1949="TIPO II"),'BASE LIQUIDACION REDEBAN 2025'!$B$18,'BASE LIQUIDACION REDEBAN 2025'!$B$17))</f>
        <v>35779.500569199998</v>
      </c>
      <c r="AD1949" s="87">
        <v>0</v>
      </c>
      <c r="AE1949" s="87">
        <f t="shared" si="30"/>
        <v>35779.500569199998</v>
      </c>
    </row>
    <row r="1950" spans="1:31">
      <c r="A1950" s="154" t="s">
        <v>90</v>
      </c>
      <c r="B1950" s="154" t="str">
        <f>VLOOKUP(A1950,'CENTRO DE COSTOS'!A:D,4,FALSE)</f>
        <v>JUAN SEBASTIÁN RÍOS CASTRILLÓN</v>
      </c>
      <c r="C1950" s="154" t="str">
        <f>VLOOKUP(A1950,'CENTRO DE COSTOS'!A:D,2,FALSE)</f>
        <v>0004-0005</v>
      </c>
      <c r="D1950" s="154">
        <v>5088</v>
      </c>
      <c r="E1950" s="154">
        <v>2634357</v>
      </c>
      <c r="F1950" s="154">
        <v>33971</v>
      </c>
      <c r="G1950" s="154" t="s">
        <v>8049</v>
      </c>
      <c r="H1950" s="154" t="s">
        <v>197</v>
      </c>
      <c r="I1950" s="154" t="s">
        <v>211</v>
      </c>
      <c r="J1950" s="154" t="s">
        <v>15600</v>
      </c>
      <c r="K1950" s="154" t="s">
        <v>159</v>
      </c>
      <c r="L1950" s="154" t="s">
        <v>15601</v>
      </c>
      <c r="M1950" s="155">
        <v>45892.402777777781</v>
      </c>
      <c r="N1950" s="155">
        <v>45898.352083333331</v>
      </c>
      <c r="O1950" s="156"/>
      <c r="P1950" s="154" t="s">
        <v>10063</v>
      </c>
      <c r="Q1950" s="154" t="s">
        <v>10063</v>
      </c>
      <c r="R1950" s="154" t="s">
        <v>220</v>
      </c>
      <c r="S1950" s="154" t="s">
        <v>8370</v>
      </c>
      <c r="T1950" s="154" t="s">
        <v>8052</v>
      </c>
      <c r="U1950" s="154" t="s">
        <v>9429</v>
      </c>
      <c r="V1950" s="154" t="s">
        <v>15602</v>
      </c>
      <c r="W1950" s="154" t="s">
        <v>2967</v>
      </c>
      <c r="X1950" s="156"/>
      <c r="Y1950" s="154" t="s">
        <v>25</v>
      </c>
      <c r="Z1950" s="154" t="str">
        <f>VLOOKUP(D1950,TIPOLOGIA!A:F,5,0)</f>
        <v>TERRESTRE</v>
      </c>
      <c r="AA1950" s="154" t="s">
        <v>4460</v>
      </c>
      <c r="AB1950" s="46">
        <v>1</v>
      </c>
      <c r="AC1950" s="87">
        <f>IF(W1950="SOPORTE_TELEFÓNICO",'BASE LIQUIDACION REDEBAN 2025'!$B$19,IF(AND(W1950="VISITA_TÉCNICA",Y1950="TIPO II"),'BASE LIQUIDACION REDEBAN 2025'!$B$18,'BASE LIQUIDACION REDEBAN 2025'!$B$17))</f>
        <v>35779.500569199998</v>
      </c>
      <c r="AD1950" s="87">
        <v>0</v>
      </c>
      <c r="AE1950" s="87">
        <f t="shared" si="30"/>
        <v>35779.500569199998</v>
      </c>
    </row>
    <row r="1951" spans="1:31">
      <c r="A1951" s="154" t="s">
        <v>90</v>
      </c>
      <c r="B1951" s="154" t="str">
        <f>VLOOKUP(A1951,'CENTRO DE COSTOS'!A:D,4,FALSE)</f>
        <v>JUAN SEBASTIÁN RÍOS CASTRILLÓN</v>
      </c>
      <c r="C1951" s="154" t="str">
        <f>VLOOKUP(A1951,'CENTRO DE COSTOS'!A:D,2,FALSE)</f>
        <v>0004-0005</v>
      </c>
      <c r="D1951" s="154">
        <v>5088</v>
      </c>
      <c r="E1951" s="154">
        <v>2634538</v>
      </c>
      <c r="F1951" s="154">
        <v>78054</v>
      </c>
      <c r="G1951" s="154" t="s">
        <v>8049</v>
      </c>
      <c r="H1951" s="154" t="s">
        <v>197</v>
      </c>
      <c r="I1951" s="154" t="s">
        <v>211</v>
      </c>
      <c r="J1951" s="154" t="s">
        <v>15603</v>
      </c>
      <c r="K1951" s="154" t="s">
        <v>159</v>
      </c>
      <c r="L1951" s="154" t="s">
        <v>15604</v>
      </c>
      <c r="M1951" s="155">
        <v>45892.489583333336</v>
      </c>
      <c r="N1951" s="155">
        <v>45898.352777777778</v>
      </c>
      <c r="O1951" s="156"/>
      <c r="P1951" s="154" t="s">
        <v>10063</v>
      </c>
      <c r="Q1951" s="154" t="s">
        <v>10063</v>
      </c>
      <c r="R1951" s="154" t="s">
        <v>200</v>
      </c>
      <c r="S1951" s="154" t="s">
        <v>739</v>
      </c>
      <c r="T1951" s="154" t="s">
        <v>8052</v>
      </c>
      <c r="U1951" s="154" t="s">
        <v>9429</v>
      </c>
      <c r="V1951" s="154" t="s">
        <v>15605</v>
      </c>
      <c r="W1951" s="154" t="s">
        <v>2967</v>
      </c>
      <c r="X1951" s="156"/>
      <c r="Y1951" s="154" t="s">
        <v>25</v>
      </c>
      <c r="Z1951" s="154" t="str">
        <f>VLOOKUP(D1951,TIPOLOGIA!A:F,5,0)</f>
        <v>TERRESTRE</v>
      </c>
      <c r="AA1951" s="154" t="s">
        <v>4460</v>
      </c>
      <c r="AB1951" s="46">
        <v>1</v>
      </c>
      <c r="AC1951" s="87">
        <f>IF(W1951="SOPORTE_TELEFÓNICO",'BASE LIQUIDACION REDEBAN 2025'!$B$19,IF(AND(W1951="VISITA_TÉCNICA",Y1951="TIPO II"),'BASE LIQUIDACION REDEBAN 2025'!$B$18,'BASE LIQUIDACION REDEBAN 2025'!$B$17))</f>
        <v>35779.500569199998</v>
      </c>
      <c r="AD1951" s="87">
        <v>0</v>
      </c>
      <c r="AE1951" s="87">
        <f t="shared" si="30"/>
        <v>35779.500569199998</v>
      </c>
    </row>
    <row r="1952" spans="1:31">
      <c r="A1952" s="154" t="s">
        <v>90</v>
      </c>
      <c r="B1952" s="154" t="str">
        <f>VLOOKUP(A1952,'CENTRO DE COSTOS'!A:D,4,FALSE)</f>
        <v>JUAN SEBASTIÁN RÍOS CASTRILLÓN</v>
      </c>
      <c r="C1952" s="154" t="str">
        <f>VLOOKUP(A1952,'CENTRO DE COSTOS'!A:D,2,FALSE)</f>
        <v>0004-0005</v>
      </c>
      <c r="D1952" s="154">
        <v>5088</v>
      </c>
      <c r="E1952" s="154">
        <v>2630446</v>
      </c>
      <c r="F1952" s="154">
        <v>75649</v>
      </c>
      <c r="G1952" s="154" t="s">
        <v>8049</v>
      </c>
      <c r="H1952" s="154" t="s">
        <v>197</v>
      </c>
      <c r="I1952" s="154" t="s">
        <v>211</v>
      </c>
      <c r="J1952" s="154" t="s">
        <v>15606</v>
      </c>
      <c r="K1952" s="154" t="s">
        <v>159</v>
      </c>
      <c r="L1952" s="154" t="s">
        <v>15607</v>
      </c>
      <c r="M1952" s="155">
        <v>45891.432638888888</v>
      </c>
      <c r="N1952" s="155">
        <v>45898.352777777778</v>
      </c>
      <c r="O1952" s="156"/>
      <c r="P1952" s="154" t="s">
        <v>10063</v>
      </c>
      <c r="Q1952" s="154" t="s">
        <v>10063</v>
      </c>
      <c r="R1952" s="154" t="s">
        <v>2973</v>
      </c>
      <c r="S1952" s="154" t="s">
        <v>2973</v>
      </c>
      <c r="T1952" s="154" t="s">
        <v>8052</v>
      </c>
      <c r="U1952" s="154" t="s">
        <v>9429</v>
      </c>
      <c r="V1952" s="154" t="s">
        <v>15608</v>
      </c>
      <c r="W1952" s="154" t="s">
        <v>2967</v>
      </c>
      <c r="X1952" s="156"/>
      <c r="Y1952" s="154" t="s">
        <v>25</v>
      </c>
      <c r="Z1952" s="154" t="str">
        <f>VLOOKUP(D1952,TIPOLOGIA!A:F,5,0)</f>
        <v>TERRESTRE</v>
      </c>
      <c r="AA1952" s="154" t="s">
        <v>4460</v>
      </c>
      <c r="AB1952" s="46">
        <v>1</v>
      </c>
      <c r="AC1952" s="87">
        <f>IF(W1952="SOPORTE_TELEFÓNICO",'BASE LIQUIDACION REDEBAN 2025'!$B$19,IF(AND(W1952="VISITA_TÉCNICA",Y1952="TIPO II"),'BASE LIQUIDACION REDEBAN 2025'!$B$18,'BASE LIQUIDACION REDEBAN 2025'!$B$17))</f>
        <v>35779.500569199998</v>
      </c>
      <c r="AD1952" s="87">
        <v>0</v>
      </c>
      <c r="AE1952" s="87">
        <f t="shared" si="30"/>
        <v>35779.500569199998</v>
      </c>
    </row>
    <row r="1953" spans="1:31">
      <c r="A1953" s="154" t="s">
        <v>90</v>
      </c>
      <c r="B1953" s="154" t="str">
        <f>VLOOKUP(A1953,'CENTRO DE COSTOS'!A:D,4,FALSE)</f>
        <v>JUAN SEBASTIÁN RÍOS CASTRILLÓN</v>
      </c>
      <c r="C1953" s="154" t="str">
        <f>VLOOKUP(A1953,'CENTRO DE COSTOS'!A:D,2,FALSE)</f>
        <v>0004-0005</v>
      </c>
      <c r="D1953" s="154">
        <v>5088</v>
      </c>
      <c r="E1953" s="154">
        <v>2634631</v>
      </c>
      <c r="F1953" s="154">
        <v>79583</v>
      </c>
      <c r="G1953" s="154" t="s">
        <v>8049</v>
      </c>
      <c r="H1953" s="154" t="s">
        <v>197</v>
      </c>
      <c r="I1953" s="154" t="s">
        <v>211</v>
      </c>
      <c r="J1953" s="154" t="s">
        <v>15609</v>
      </c>
      <c r="K1953" s="154" t="s">
        <v>159</v>
      </c>
      <c r="L1953" s="154" t="s">
        <v>15610</v>
      </c>
      <c r="M1953" s="155">
        <v>45892.491666666669</v>
      </c>
      <c r="N1953" s="155">
        <v>45898.353472222225</v>
      </c>
      <c r="O1953" s="156"/>
      <c r="P1953" s="154" t="s">
        <v>10063</v>
      </c>
      <c r="Q1953" s="154" t="s">
        <v>10063</v>
      </c>
      <c r="R1953" s="154" t="s">
        <v>2973</v>
      </c>
      <c r="S1953" s="154" t="s">
        <v>2973</v>
      </c>
      <c r="T1953" s="154" t="s">
        <v>8052</v>
      </c>
      <c r="U1953" s="154" t="s">
        <v>9429</v>
      </c>
      <c r="V1953" s="154" t="s">
        <v>15611</v>
      </c>
      <c r="W1953" s="154" t="s">
        <v>2967</v>
      </c>
      <c r="X1953" s="156"/>
      <c r="Y1953" s="154" t="s">
        <v>25</v>
      </c>
      <c r="Z1953" s="154" t="str">
        <f>VLOOKUP(D1953,TIPOLOGIA!A:F,5,0)</f>
        <v>TERRESTRE</v>
      </c>
      <c r="AA1953" s="154" t="s">
        <v>4460</v>
      </c>
      <c r="AB1953" s="46">
        <v>1</v>
      </c>
      <c r="AC1953" s="87">
        <f>IF(W1953="SOPORTE_TELEFÓNICO",'BASE LIQUIDACION REDEBAN 2025'!$B$19,IF(AND(W1953="VISITA_TÉCNICA",Y1953="TIPO II"),'BASE LIQUIDACION REDEBAN 2025'!$B$18,'BASE LIQUIDACION REDEBAN 2025'!$B$17))</f>
        <v>35779.500569199998</v>
      </c>
      <c r="AD1953" s="87">
        <v>0</v>
      </c>
      <c r="AE1953" s="87">
        <f t="shared" si="30"/>
        <v>35779.500569199998</v>
      </c>
    </row>
    <row r="1954" spans="1:31">
      <c r="A1954" s="154" t="s">
        <v>68</v>
      </c>
      <c r="B1954" s="154" t="str">
        <f>VLOOKUP(A1954,'CENTRO DE COSTOS'!A:D,4,FALSE)</f>
        <v>WILLIAM ASDRUBAL ROZO ROZO</v>
      </c>
      <c r="C1954" s="154" t="str">
        <f>VLOOKUP(A1954,'CENTRO DE COSTOS'!A:D,2,FALSE)</f>
        <v>0004-0004</v>
      </c>
      <c r="D1954" s="154">
        <v>11001</v>
      </c>
      <c r="E1954" s="154">
        <v>2654659</v>
      </c>
      <c r="F1954" s="154">
        <v>43351</v>
      </c>
      <c r="G1954" s="154" t="s">
        <v>8049</v>
      </c>
      <c r="H1954" s="154" t="s">
        <v>470</v>
      </c>
      <c r="I1954" s="154" t="s">
        <v>68</v>
      </c>
      <c r="J1954" s="154" t="s">
        <v>15612</v>
      </c>
      <c r="K1954" s="154" t="s">
        <v>159</v>
      </c>
      <c r="L1954" s="154" t="s">
        <v>15613</v>
      </c>
      <c r="M1954" s="155">
        <v>45896.685416666667</v>
      </c>
      <c r="N1954" s="155">
        <v>45898.36041666667</v>
      </c>
      <c r="O1954" s="156"/>
      <c r="P1954" s="154" t="s">
        <v>10063</v>
      </c>
      <c r="Q1954" s="154" t="s">
        <v>10063</v>
      </c>
      <c r="R1954" s="154" t="s">
        <v>2973</v>
      </c>
      <c r="S1954" s="154" t="s">
        <v>2973</v>
      </c>
      <c r="T1954" s="154" t="s">
        <v>8052</v>
      </c>
      <c r="U1954" s="154" t="s">
        <v>9429</v>
      </c>
      <c r="V1954" s="154" t="s">
        <v>15614</v>
      </c>
      <c r="W1954" s="154" t="s">
        <v>2967</v>
      </c>
      <c r="X1954" s="156"/>
      <c r="Y1954" s="154" t="s">
        <v>25</v>
      </c>
      <c r="Z1954" s="154" t="str">
        <f>VLOOKUP(D1954,TIPOLOGIA!A:F,5,0)</f>
        <v>TERRESTRE</v>
      </c>
      <c r="AA1954" s="154" t="s">
        <v>3836</v>
      </c>
      <c r="AB1954" s="46">
        <v>1</v>
      </c>
      <c r="AC1954" s="87">
        <f>IF(W1954="SOPORTE_TELEFÓNICO",'BASE LIQUIDACION REDEBAN 2025'!$B$19,IF(AND(W1954="VISITA_TÉCNICA",Y1954="TIPO II"),'BASE LIQUIDACION REDEBAN 2025'!$B$18,'BASE LIQUIDACION REDEBAN 2025'!$B$17))</f>
        <v>35779.500569199998</v>
      </c>
      <c r="AD1954" s="87">
        <v>0</v>
      </c>
      <c r="AE1954" s="87">
        <f t="shared" si="30"/>
        <v>35779.500569199998</v>
      </c>
    </row>
    <row r="1955" spans="1:31">
      <c r="A1955" s="154" t="s">
        <v>76</v>
      </c>
      <c r="B1955" s="154" t="str">
        <f>VLOOKUP(A1955,'CENTRO DE COSTOS'!A:D,4,FALSE)</f>
        <v>DIEGO FERNANDO HENAO CARDONA</v>
      </c>
      <c r="C1955" s="154" t="str">
        <f>VLOOKUP(A1955,'CENTRO DE COSTOS'!A:D,2,FALSE)</f>
        <v>0004-0003</v>
      </c>
      <c r="D1955" s="154">
        <v>76248</v>
      </c>
      <c r="E1955" s="154">
        <v>2647310</v>
      </c>
      <c r="F1955" s="154">
        <v>38772</v>
      </c>
      <c r="G1955" s="154" t="s">
        <v>8049</v>
      </c>
      <c r="H1955" s="154" t="s">
        <v>227</v>
      </c>
      <c r="I1955" s="154" t="s">
        <v>3551</v>
      </c>
      <c r="J1955" s="154" t="s">
        <v>15615</v>
      </c>
      <c r="K1955" s="154" t="s">
        <v>159</v>
      </c>
      <c r="L1955" s="154" t="s">
        <v>15616</v>
      </c>
      <c r="M1955" s="155">
        <v>45895.605555555558</v>
      </c>
      <c r="N1955" s="155">
        <v>45898.361805555556</v>
      </c>
      <c r="O1955" s="156"/>
      <c r="P1955" s="154" t="s">
        <v>10063</v>
      </c>
      <c r="Q1955" s="154" t="s">
        <v>10063</v>
      </c>
      <c r="R1955" s="154" t="s">
        <v>2973</v>
      </c>
      <c r="S1955" s="154" t="s">
        <v>2973</v>
      </c>
      <c r="T1955" s="154" t="s">
        <v>8052</v>
      </c>
      <c r="U1955" s="154" t="s">
        <v>9429</v>
      </c>
      <c r="V1955" s="154" t="s">
        <v>15617</v>
      </c>
      <c r="W1955" s="154" t="s">
        <v>2967</v>
      </c>
      <c r="X1955" s="156"/>
      <c r="Y1955" s="154" t="s">
        <v>28</v>
      </c>
      <c r="Z1955" s="154" t="str">
        <f>VLOOKUP(D1955,TIPOLOGIA!A:F,5,0)</f>
        <v>TERRESTRE</v>
      </c>
      <c r="AA1955" s="154" t="s">
        <v>1408</v>
      </c>
      <c r="AB1955" s="46">
        <v>1</v>
      </c>
      <c r="AC1955" s="87">
        <f>IF(W1955="SOPORTE_TELEFÓNICO",'BASE LIQUIDACION REDEBAN 2025'!$B$19,IF(AND(W1955="VISITA_TÉCNICA",Y1955="TIPO II"),'BASE LIQUIDACION REDEBAN 2025'!$B$18,'BASE LIQUIDACION REDEBAN 2025'!$B$17))</f>
        <v>67654.12000000001</v>
      </c>
      <c r="AD1955" s="87">
        <v>0</v>
      </c>
      <c r="AE1955" s="87">
        <f t="shared" si="30"/>
        <v>67654.12000000001</v>
      </c>
    </row>
    <row r="1956" spans="1:31">
      <c r="A1956" s="154" t="s">
        <v>76</v>
      </c>
      <c r="B1956" s="154" t="str">
        <f>VLOOKUP(A1956,'CENTRO DE COSTOS'!A:D,4,FALSE)</f>
        <v>DIEGO FERNANDO HENAO CARDONA</v>
      </c>
      <c r="C1956" s="154" t="str">
        <f>VLOOKUP(A1956,'CENTRO DE COSTOS'!A:D,2,FALSE)</f>
        <v>0004-0003</v>
      </c>
      <c r="D1956" s="154">
        <v>19807</v>
      </c>
      <c r="E1956" s="154">
        <v>2635472</v>
      </c>
      <c r="F1956" s="154">
        <v>79797</v>
      </c>
      <c r="G1956" s="154" t="s">
        <v>8049</v>
      </c>
      <c r="H1956" s="154" t="s">
        <v>258</v>
      </c>
      <c r="I1956" s="154" t="s">
        <v>6723</v>
      </c>
      <c r="J1956" s="154" t="s">
        <v>15618</v>
      </c>
      <c r="K1956" s="154" t="s">
        <v>159</v>
      </c>
      <c r="L1956" s="154" t="s">
        <v>15619</v>
      </c>
      <c r="M1956" s="155">
        <v>45893.42083333333</v>
      </c>
      <c r="N1956" s="155">
        <v>45898.365972222222</v>
      </c>
      <c r="O1956" s="156"/>
      <c r="P1956" s="154" t="s">
        <v>10063</v>
      </c>
      <c r="Q1956" s="154" t="s">
        <v>10063</v>
      </c>
      <c r="R1956" s="154" t="s">
        <v>2973</v>
      </c>
      <c r="S1956" s="154" t="s">
        <v>2973</v>
      </c>
      <c r="T1956" s="154" t="s">
        <v>8052</v>
      </c>
      <c r="U1956" s="154" t="s">
        <v>9429</v>
      </c>
      <c r="V1956" s="154" t="s">
        <v>15620</v>
      </c>
      <c r="W1956" s="154" t="s">
        <v>10144</v>
      </c>
      <c r="X1956" s="156"/>
      <c r="Y1956" s="154" t="s">
        <v>30</v>
      </c>
      <c r="Z1956" s="154" t="str">
        <f>VLOOKUP(D1956,TIPOLOGIA!A:F,5,0)</f>
        <v>TERRESTRE</v>
      </c>
      <c r="AA1956" s="154"/>
      <c r="AB1956" s="46">
        <v>0</v>
      </c>
      <c r="AC1956" s="87">
        <f>IF(W1956="SOPORTE_TELEFÓNICO",'BASE LIQUIDACION REDEBAN 2025'!$B$19,IF(AND(W1956="VISITA_TÉCNICA",Y1956="TIPO II"),'BASE LIQUIDACION REDEBAN 2025'!$B$18,'BASE LIQUIDACION REDEBAN 2025'!$B$17))</f>
        <v>35779.500569199998</v>
      </c>
      <c r="AD1956" s="87">
        <v>0</v>
      </c>
      <c r="AE1956" s="87">
        <f t="shared" si="30"/>
        <v>35779.500569199998</v>
      </c>
    </row>
    <row r="1957" spans="1:31">
      <c r="A1957" s="154" t="s">
        <v>90</v>
      </c>
      <c r="B1957" s="154" t="str">
        <f>VLOOKUP(A1957,'CENTRO DE COSTOS'!A:D,4,FALSE)</f>
        <v>JUAN SEBASTIÁN RÍOS CASTRILLÓN</v>
      </c>
      <c r="C1957" s="154" t="str">
        <f>VLOOKUP(A1957,'CENTRO DE COSTOS'!A:D,2,FALSE)</f>
        <v>0004-0005</v>
      </c>
      <c r="D1957" s="154">
        <v>5604</v>
      </c>
      <c r="E1957" s="154">
        <v>2630029</v>
      </c>
      <c r="F1957" s="154">
        <v>78281</v>
      </c>
      <c r="G1957" s="154" t="s">
        <v>8049</v>
      </c>
      <c r="H1957" s="154" t="s">
        <v>197</v>
      </c>
      <c r="I1957" s="154" t="s">
        <v>4076</v>
      </c>
      <c r="J1957" s="154" t="s">
        <v>15621</v>
      </c>
      <c r="K1957" s="154" t="s">
        <v>159</v>
      </c>
      <c r="L1957" s="154" t="s">
        <v>15622</v>
      </c>
      <c r="M1957" s="155">
        <v>45891.394444444442</v>
      </c>
      <c r="N1957" s="155">
        <v>45898.370833333334</v>
      </c>
      <c r="O1957" s="156"/>
      <c r="P1957" s="154" t="s">
        <v>10063</v>
      </c>
      <c r="Q1957" s="154" t="s">
        <v>10063</v>
      </c>
      <c r="R1957" s="154" t="s">
        <v>2973</v>
      </c>
      <c r="S1957" s="154" t="s">
        <v>2973</v>
      </c>
      <c r="T1957" s="154" t="s">
        <v>8052</v>
      </c>
      <c r="U1957" s="154" t="s">
        <v>9429</v>
      </c>
      <c r="V1957" s="154" t="s">
        <v>15623</v>
      </c>
      <c r="W1957" s="154" t="s">
        <v>10144</v>
      </c>
      <c r="X1957" s="156"/>
      <c r="Y1957" s="154" t="s">
        <v>32</v>
      </c>
      <c r="Z1957" s="154" t="str">
        <f>VLOOKUP(D1957,TIPOLOGIA!A:F,5,0)</f>
        <v>TERRESTRE</v>
      </c>
      <c r="AA1957" s="154"/>
      <c r="AB1957" s="46">
        <v>0</v>
      </c>
      <c r="AC1957" s="87">
        <f>IF(W1957="SOPORTE_TELEFÓNICO",'BASE LIQUIDACION REDEBAN 2025'!$B$19,IF(AND(W1957="VISITA_TÉCNICA",Y1957="TIPO II"),'BASE LIQUIDACION REDEBAN 2025'!$B$18,'BASE LIQUIDACION REDEBAN 2025'!$B$17))</f>
        <v>35779.500569199998</v>
      </c>
      <c r="AD1957" s="87">
        <v>0</v>
      </c>
      <c r="AE1957" s="87">
        <f t="shared" si="30"/>
        <v>35779.500569199998</v>
      </c>
    </row>
    <row r="1958" spans="1:31">
      <c r="A1958" s="154" t="s">
        <v>72</v>
      </c>
      <c r="B1958" s="154" t="str">
        <f>VLOOKUP(A1958,'CENTRO DE COSTOS'!A:D,4,FALSE)</f>
        <v>MIGUEL JULIÁN HERNÁNDEZ GUARÍN</v>
      </c>
      <c r="C1958" s="154" t="str">
        <f>VLOOKUP(A1958,'CENTRO DE COSTOS'!A:D,2,FALSE)</f>
        <v>0004-0008</v>
      </c>
      <c r="D1958" s="154">
        <v>68001</v>
      </c>
      <c r="E1958" s="154">
        <v>2657091</v>
      </c>
      <c r="F1958" s="154">
        <v>69120</v>
      </c>
      <c r="G1958" s="154" t="s">
        <v>8049</v>
      </c>
      <c r="H1958" s="154" t="s">
        <v>820</v>
      </c>
      <c r="I1958" s="154" t="s">
        <v>72</v>
      </c>
      <c r="J1958" s="154" t="s">
        <v>15624</v>
      </c>
      <c r="K1958" s="154" t="s">
        <v>159</v>
      </c>
      <c r="L1958" s="154" t="s">
        <v>15625</v>
      </c>
      <c r="M1958" s="155">
        <v>45897.40625</v>
      </c>
      <c r="N1958" s="155">
        <v>45898.373611111114</v>
      </c>
      <c r="O1958" s="156"/>
      <c r="P1958" s="154" t="s">
        <v>10063</v>
      </c>
      <c r="Q1958" s="154" t="s">
        <v>10063</v>
      </c>
      <c r="R1958" s="154" t="s">
        <v>200</v>
      </c>
      <c r="S1958" s="154" t="s">
        <v>739</v>
      </c>
      <c r="T1958" s="154" t="s">
        <v>9439</v>
      </c>
      <c r="U1958" s="154" t="s">
        <v>10324</v>
      </c>
      <c r="V1958" s="154" t="s">
        <v>15626</v>
      </c>
      <c r="W1958" s="154" t="s">
        <v>2967</v>
      </c>
      <c r="X1958" s="156"/>
      <c r="Y1958" s="154" t="s">
        <v>25</v>
      </c>
      <c r="Z1958" s="154" t="str">
        <f>VLOOKUP(D1958,TIPOLOGIA!A:F,5,0)</f>
        <v>TERRESTRE</v>
      </c>
      <c r="AA1958" s="154" t="s">
        <v>323</v>
      </c>
      <c r="AB1958" s="46">
        <v>1</v>
      </c>
      <c r="AC1958" s="87">
        <f>IF(W1958="SOPORTE_TELEFÓNICO",'BASE LIQUIDACION REDEBAN 2025'!$B$19,IF(AND(W1958="VISITA_TÉCNICA",Y1958="TIPO II"),'BASE LIQUIDACION REDEBAN 2025'!$B$18,'BASE LIQUIDACION REDEBAN 2025'!$B$17))</f>
        <v>35779.500569199998</v>
      </c>
      <c r="AD1958" s="87">
        <v>0</v>
      </c>
      <c r="AE1958" s="87">
        <f t="shared" si="30"/>
        <v>35779.500569199998</v>
      </c>
    </row>
    <row r="1959" spans="1:31">
      <c r="A1959" s="154" t="s">
        <v>80</v>
      </c>
      <c r="B1959" s="154" t="str">
        <f>VLOOKUP(A1959,'CENTRO DE COSTOS'!A:D,4,FALSE)</f>
        <v>JOSE MAURICIO HERNANDEZ ROJAS</v>
      </c>
      <c r="C1959" s="154" t="str">
        <f>VLOOKUP(A1959,'CENTRO DE COSTOS'!A:D,2,FALSE)</f>
        <v>0004-0001</v>
      </c>
      <c r="D1959" s="154">
        <v>13140</v>
      </c>
      <c r="E1959" s="154">
        <v>2634505</v>
      </c>
      <c r="F1959" s="154">
        <v>80247</v>
      </c>
      <c r="G1959" s="154" t="s">
        <v>8049</v>
      </c>
      <c r="H1959" s="154" t="s">
        <v>303</v>
      </c>
      <c r="I1959" s="154" t="s">
        <v>8490</v>
      </c>
      <c r="J1959" s="154" t="s">
        <v>15627</v>
      </c>
      <c r="K1959" s="154" t="s">
        <v>159</v>
      </c>
      <c r="L1959" s="154" t="s">
        <v>15628</v>
      </c>
      <c r="M1959" s="155">
        <v>45892.438194444447</v>
      </c>
      <c r="N1959" s="155">
        <v>45898.378472222219</v>
      </c>
      <c r="O1959" s="156"/>
      <c r="P1959" s="154" t="s">
        <v>10063</v>
      </c>
      <c r="Q1959" s="154" t="s">
        <v>10063</v>
      </c>
      <c r="R1959" s="154" t="s">
        <v>2973</v>
      </c>
      <c r="S1959" s="154" t="s">
        <v>2973</v>
      </c>
      <c r="T1959" s="154" t="s">
        <v>8052</v>
      </c>
      <c r="U1959" s="154" t="s">
        <v>9429</v>
      </c>
      <c r="V1959" s="154" t="s">
        <v>15629</v>
      </c>
      <c r="W1959" s="154" t="s">
        <v>2967</v>
      </c>
      <c r="X1959" s="156"/>
      <c r="Y1959" s="154" t="s">
        <v>28</v>
      </c>
      <c r="Z1959" s="154" t="str">
        <f>VLOOKUP(D1959,TIPOLOGIA!A:F,5,0)</f>
        <v>TERRESTRE</v>
      </c>
      <c r="AA1959" s="154" t="s">
        <v>912</v>
      </c>
      <c r="AB1959" s="46">
        <v>1</v>
      </c>
      <c r="AC1959" s="87">
        <f>IF(W1959="SOPORTE_TELEFÓNICO",'BASE LIQUIDACION REDEBAN 2025'!$B$19,IF(AND(W1959="VISITA_TÉCNICA",Y1959="TIPO II"),'BASE LIQUIDACION REDEBAN 2025'!$B$18,'BASE LIQUIDACION REDEBAN 2025'!$B$17))</f>
        <v>67654.12000000001</v>
      </c>
      <c r="AD1959" s="87">
        <v>0</v>
      </c>
      <c r="AE1959" s="87">
        <f t="shared" si="30"/>
        <v>67654.12000000001</v>
      </c>
    </row>
    <row r="1960" spans="1:31">
      <c r="A1960" s="154" t="s">
        <v>90</v>
      </c>
      <c r="B1960" s="154" t="str">
        <f>VLOOKUP(A1960,'CENTRO DE COSTOS'!A:D,4,FALSE)</f>
        <v>JUAN SEBASTIÁN RÍOS CASTRILLÓN</v>
      </c>
      <c r="C1960" s="154" t="str">
        <f>VLOOKUP(A1960,'CENTRO DE COSTOS'!A:D,2,FALSE)</f>
        <v>0004-0005</v>
      </c>
      <c r="D1960" s="154">
        <v>5756</v>
      </c>
      <c r="E1960" s="154">
        <v>2634663</v>
      </c>
      <c r="F1960" s="154">
        <v>79632</v>
      </c>
      <c r="G1960" s="154" t="s">
        <v>8049</v>
      </c>
      <c r="H1960" s="154" t="s">
        <v>197</v>
      </c>
      <c r="I1960" s="154" t="s">
        <v>13013</v>
      </c>
      <c r="J1960" s="154" t="s">
        <v>15630</v>
      </c>
      <c r="K1960" s="154" t="s">
        <v>159</v>
      </c>
      <c r="L1960" s="154" t="s">
        <v>15631</v>
      </c>
      <c r="M1960" s="155">
        <v>45894.333333333336</v>
      </c>
      <c r="N1960" s="155">
        <v>45898.386111111111</v>
      </c>
      <c r="O1960" s="156"/>
      <c r="P1960" s="154" t="s">
        <v>10063</v>
      </c>
      <c r="Q1960" s="154" t="s">
        <v>10063</v>
      </c>
      <c r="R1960" s="154" t="s">
        <v>2973</v>
      </c>
      <c r="S1960" s="154" t="s">
        <v>2973</v>
      </c>
      <c r="T1960" s="154" t="s">
        <v>8052</v>
      </c>
      <c r="U1960" s="154" t="s">
        <v>9429</v>
      </c>
      <c r="V1960" s="154" t="s">
        <v>15632</v>
      </c>
      <c r="W1960" s="154" t="s">
        <v>10144</v>
      </c>
      <c r="X1960" s="156"/>
      <c r="Y1960" s="154" t="s">
        <v>30</v>
      </c>
      <c r="Z1960" s="154" t="str">
        <f>VLOOKUP(D1960,TIPOLOGIA!A:F,5,0)</f>
        <v>TERRESTRE</v>
      </c>
      <c r="AA1960" s="154" t="s">
        <v>3158</v>
      </c>
      <c r="AB1960" s="46">
        <v>0</v>
      </c>
      <c r="AC1960" s="87">
        <f>IF(W1960="SOPORTE_TELEFÓNICO",'BASE LIQUIDACION REDEBAN 2025'!$B$19,IF(AND(W1960="VISITA_TÉCNICA",Y1960="TIPO II"),'BASE LIQUIDACION REDEBAN 2025'!$B$18,'BASE LIQUIDACION REDEBAN 2025'!$B$17))</f>
        <v>35779.500569199998</v>
      </c>
      <c r="AD1960" s="87">
        <v>0</v>
      </c>
      <c r="AE1960" s="87">
        <f t="shared" si="30"/>
        <v>35779.500569199998</v>
      </c>
    </row>
    <row r="1961" spans="1:31">
      <c r="A1961" s="154" t="s">
        <v>90</v>
      </c>
      <c r="B1961" s="154" t="str">
        <f>VLOOKUP(A1961,'CENTRO DE COSTOS'!A:D,4,FALSE)</f>
        <v>JUAN SEBASTIÁN RÍOS CASTRILLÓN</v>
      </c>
      <c r="C1961" s="154" t="str">
        <f>VLOOKUP(A1961,'CENTRO DE COSTOS'!A:D,2,FALSE)</f>
        <v>0004-0005</v>
      </c>
      <c r="D1961" s="154">
        <v>5756</v>
      </c>
      <c r="E1961" s="154">
        <v>2644348</v>
      </c>
      <c r="F1961" s="154">
        <v>24340</v>
      </c>
      <c r="G1961" s="154" t="s">
        <v>8049</v>
      </c>
      <c r="H1961" s="154" t="s">
        <v>197</v>
      </c>
      <c r="I1961" s="154" t="s">
        <v>13013</v>
      </c>
      <c r="J1961" s="154" t="s">
        <v>15633</v>
      </c>
      <c r="K1961" s="154" t="s">
        <v>159</v>
      </c>
      <c r="L1961" s="154" t="s">
        <v>15634</v>
      </c>
      <c r="M1961" s="155">
        <v>45895.398611111108</v>
      </c>
      <c r="N1961" s="155">
        <v>45898.388888888891</v>
      </c>
      <c r="O1961" s="156"/>
      <c r="P1961" s="154" t="s">
        <v>10063</v>
      </c>
      <c r="Q1961" s="154" t="s">
        <v>10063</v>
      </c>
      <c r="R1961" s="154" t="s">
        <v>2973</v>
      </c>
      <c r="S1961" s="154" t="s">
        <v>2973</v>
      </c>
      <c r="T1961" s="154" t="s">
        <v>8052</v>
      </c>
      <c r="U1961" s="154" t="s">
        <v>9429</v>
      </c>
      <c r="V1961" s="154" t="s">
        <v>15635</v>
      </c>
      <c r="W1961" s="154" t="s">
        <v>10144</v>
      </c>
      <c r="X1961" s="156"/>
      <c r="Y1961" s="154" t="s">
        <v>30</v>
      </c>
      <c r="Z1961" s="154" t="str">
        <f>VLOOKUP(D1961,TIPOLOGIA!A:F,5,0)</f>
        <v>TERRESTRE</v>
      </c>
      <c r="AA1961" s="154" t="s">
        <v>3158</v>
      </c>
      <c r="AB1961" s="46">
        <v>0</v>
      </c>
      <c r="AC1961" s="87">
        <f>IF(W1961="SOPORTE_TELEFÓNICO",'BASE LIQUIDACION REDEBAN 2025'!$B$19,IF(AND(W1961="VISITA_TÉCNICA",Y1961="TIPO II"),'BASE LIQUIDACION REDEBAN 2025'!$B$18,'BASE LIQUIDACION REDEBAN 2025'!$B$17))</f>
        <v>35779.500569199998</v>
      </c>
      <c r="AD1961" s="87">
        <v>0</v>
      </c>
      <c r="AE1961" s="87">
        <f t="shared" si="30"/>
        <v>35779.500569199998</v>
      </c>
    </row>
    <row r="1962" spans="1:31">
      <c r="A1962" s="154" t="s">
        <v>90</v>
      </c>
      <c r="B1962" s="154" t="str">
        <f>VLOOKUP(A1962,'CENTRO DE COSTOS'!A:D,4,FALSE)</f>
        <v>JUAN SEBASTIÁN RÍOS CASTRILLÓN</v>
      </c>
      <c r="C1962" s="154" t="str">
        <f>VLOOKUP(A1962,'CENTRO DE COSTOS'!A:D,2,FALSE)</f>
        <v>0004-0005</v>
      </c>
      <c r="D1962" s="154">
        <v>5854</v>
      </c>
      <c r="E1962" s="154">
        <v>2644883</v>
      </c>
      <c r="F1962" s="154">
        <v>77936</v>
      </c>
      <c r="G1962" s="154" t="s">
        <v>8049</v>
      </c>
      <c r="H1962" s="154" t="s">
        <v>197</v>
      </c>
      <c r="I1962" s="154" t="s">
        <v>15636</v>
      </c>
      <c r="J1962" s="154" t="s">
        <v>15637</v>
      </c>
      <c r="K1962" s="154" t="s">
        <v>159</v>
      </c>
      <c r="L1962" s="154" t="s">
        <v>15638</v>
      </c>
      <c r="M1962" s="155">
        <v>45895.431250000001</v>
      </c>
      <c r="N1962" s="155">
        <v>45898.39166666667</v>
      </c>
      <c r="O1962" s="156"/>
      <c r="P1962" s="154" t="s">
        <v>10063</v>
      </c>
      <c r="Q1962" s="154" t="s">
        <v>10063</v>
      </c>
      <c r="R1962" s="154" t="s">
        <v>2973</v>
      </c>
      <c r="S1962" s="154" t="s">
        <v>2973</v>
      </c>
      <c r="T1962" s="154" t="s">
        <v>8052</v>
      </c>
      <c r="U1962" s="154" t="s">
        <v>9429</v>
      </c>
      <c r="V1962" s="154" t="s">
        <v>15635</v>
      </c>
      <c r="W1962" s="154" t="s">
        <v>10144</v>
      </c>
      <c r="X1962" s="156"/>
      <c r="Y1962" s="154" t="s">
        <v>30</v>
      </c>
      <c r="Z1962" s="154" t="str">
        <f>VLOOKUP(D1962,TIPOLOGIA!A:F,5,0)</f>
        <v>TERRESTRE</v>
      </c>
      <c r="AA1962" s="154" t="s">
        <v>3158</v>
      </c>
      <c r="AB1962" s="46">
        <v>0</v>
      </c>
      <c r="AC1962" s="87">
        <f>IF(W1962="SOPORTE_TELEFÓNICO",'BASE LIQUIDACION REDEBAN 2025'!$B$19,IF(AND(W1962="VISITA_TÉCNICA",Y1962="TIPO II"),'BASE LIQUIDACION REDEBAN 2025'!$B$18,'BASE LIQUIDACION REDEBAN 2025'!$B$17))</f>
        <v>35779.500569199998</v>
      </c>
      <c r="AD1962" s="87">
        <v>0</v>
      </c>
      <c r="AE1962" s="87">
        <f t="shared" si="30"/>
        <v>35779.500569199998</v>
      </c>
    </row>
    <row r="1963" spans="1:31">
      <c r="A1963" s="154" t="s">
        <v>98</v>
      </c>
      <c r="B1963" s="154" t="str">
        <f>VLOOKUP(A1963,'CENTRO DE COSTOS'!A:D,4,FALSE)</f>
        <v>MIGUEL JULIÁN HERNÁNDEZ GUARÍN</v>
      </c>
      <c r="C1963" s="154" t="str">
        <f>VLOOKUP(A1963,'CENTRO DE COSTOS'!A:D,2,FALSE)</f>
        <v>0004-0008</v>
      </c>
      <c r="D1963" s="154">
        <v>15480</v>
      </c>
      <c r="E1963" s="154">
        <v>2642472</v>
      </c>
      <c r="F1963" s="154">
        <v>79194</v>
      </c>
      <c r="G1963" s="154" t="s">
        <v>8049</v>
      </c>
      <c r="H1963" s="154" t="s">
        <v>241</v>
      </c>
      <c r="I1963" s="154" t="s">
        <v>6114</v>
      </c>
      <c r="J1963" s="154" t="s">
        <v>15639</v>
      </c>
      <c r="K1963" s="154" t="s">
        <v>159</v>
      </c>
      <c r="L1963" s="154" t="s">
        <v>15640</v>
      </c>
      <c r="M1963" s="155">
        <v>45895.333333333336</v>
      </c>
      <c r="N1963" s="155">
        <v>45898.393055555556</v>
      </c>
      <c r="O1963" s="156"/>
      <c r="P1963" s="154" t="s">
        <v>10063</v>
      </c>
      <c r="Q1963" s="154" t="s">
        <v>10063</v>
      </c>
      <c r="R1963" s="154" t="s">
        <v>2973</v>
      </c>
      <c r="S1963" s="154" t="s">
        <v>2973</v>
      </c>
      <c r="T1963" s="154" t="s">
        <v>8052</v>
      </c>
      <c r="U1963" s="154" t="s">
        <v>9429</v>
      </c>
      <c r="V1963" s="154" t="s">
        <v>15641</v>
      </c>
      <c r="W1963" s="154" t="s">
        <v>10144</v>
      </c>
      <c r="X1963" s="156"/>
      <c r="Y1963" s="154" t="s">
        <v>32</v>
      </c>
      <c r="Z1963" s="154" t="str">
        <f>VLOOKUP(D1963,TIPOLOGIA!A:F,5,0)</f>
        <v>TERRESTRE</v>
      </c>
      <c r="AA1963" s="154" t="s">
        <v>1148</v>
      </c>
      <c r="AB1963" s="46">
        <v>0</v>
      </c>
      <c r="AC1963" s="87">
        <f>IF(W1963="SOPORTE_TELEFÓNICO",'BASE LIQUIDACION REDEBAN 2025'!$B$19,IF(AND(W1963="VISITA_TÉCNICA",Y1963="TIPO II"),'BASE LIQUIDACION REDEBAN 2025'!$B$18,'BASE LIQUIDACION REDEBAN 2025'!$B$17))</f>
        <v>35779.500569199998</v>
      </c>
      <c r="AD1963" s="87">
        <v>0</v>
      </c>
      <c r="AE1963" s="87">
        <f t="shared" si="30"/>
        <v>35779.500569199998</v>
      </c>
    </row>
    <row r="1964" spans="1:31">
      <c r="A1964" s="154" t="s">
        <v>64</v>
      </c>
      <c r="B1964" s="154" t="str">
        <f>VLOOKUP(A1964,'CENTRO DE COSTOS'!A:D,4,FALSE)</f>
        <v>JOSE MAURICIO HERNANDEZ ROJAS</v>
      </c>
      <c r="C1964" s="154" t="str">
        <f>VLOOKUP(A1964,'CENTRO DE COSTOS'!A:D,2,FALSE)</f>
        <v>0004-0001</v>
      </c>
      <c r="D1964" s="154">
        <v>8001</v>
      </c>
      <c r="E1964" s="154">
        <v>2660484</v>
      </c>
      <c r="F1964" s="154">
        <v>36269</v>
      </c>
      <c r="G1964" s="154" t="s">
        <v>8049</v>
      </c>
      <c r="H1964" s="154" t="s">
        <v>389</v>
      </c>
      <c r="I1964" s="154" t="s">
        <v>64</v>
      </c>
      <c r="J1964" s="154" t="s">
        <v>15642</v>
      </c>
      <c r="K1964" s="154" t="s">
        <v>159</v>
      </c>
      <c r="L1964" s="154" t="s">
        <v>15643</v>
      </c>
      <c r="M1964" s="155">
        <v>45897.668055555558</v>
      </c>
      <c r="N1964" s="155">
        <v>45898.394444444442</v>
      </c>
      <c r="O1964" s="156"/>
      <c r="P1964" s="154" t="s">
        <v>10063</v>
      </c>
      <c r="Q1964" s="154" t="s">
        <v>10063</v>
      </c>
      <c r="R1964" s="154" t="s">
        <v>220</v>
      </c>
      <c r="S1964" s="154" t="s">
        <v>733</v>
      </c>
      <c r="T1964" s="154" t="s">
        <v>8052</v>
      </c>
      <c r="U1964" s="154" t="s">
        <v>9429</v>
      </c>
      <c r="V1964" s="154" t="s">
        <v>15644</v>
      </c>
      <c r="W1964" s="154" t="s">
        <v>2967</v>
      </c>
      <c r="X1964" s="156"/>
      <c r="Y1964" s="154" t="s">
        <v>25</v>
      </c>
      <c r="Z1964" s="154" t="str">
        <f>VLOOKUP(D1964,TIPOLOGIA!A:F,5,0)</f>
        <v>TERRESTRE</v>
      </c>
      <c r="AA1964" s="154" t="s">
        <v>6089</v>
      </c>
      <c r="AB1964" s="46">
        <v>1</v>
      </c>
      <c r="AC1964" s="87">
        <f>IF(W1964="SOPORTE_TELEFÓNICO",'BASE LIQUIDACION REDEBAN 2025'!$B$19,IF(AND(W1964="VISITA_TÉCNICA",Y1964="TIPO II"),'BASE LIQUIDACION REDEBAN 2025'!$B$18,'BASE LIQUIDACION REDEBAN 2025'!$B$17))</f>
        <v>35779.500569199998</v>
      </c>
      <c r="AD1964" s="87">
        <v>0</v>
      </c>
      <c r="AE1964" s="87">
        <f t="shared" si="30"/>
        <v>35779.500569199998</v>
      </c>
    </row>
    <row r="1965" spans="1:31">
      <c r="A1965" s="154" t="s">
        <v>76</v>
      </c>
      <c r="B1965" s="154" t="str">
        <f>VLOOKUP(A1965,'CENTRO DE COSTOS'!A:D,4,FALSE)</f>
        <v>DIEGO FERNANDO HENAO CARDONA</v>
      </c>
      <c r="C1965" s="154" t="str">
        <f>VLOOKUP(A1965,'CENTRO DE COSTOS'!A:D,2,FALSE)</f>
        <v>0004-0003</v>
      </c>
      <c r="D1965" s="154">
        <v>19532</v>
      </c>
      <c r="E1965" s="154">
        <v>2605149</v>
      </c>
      <c r="F1965" s="154">
        <v>79400</v>
      </c>
      <c r="G1965" s="154" t="s">
        <v>8049</v>
      </c>
      <c r="H1965" s="154" t="s">
        <v>258</v>
      </c>
      <c r="I1965" s="154" t="s">
        <v>575</v>
      </c>
      <c r="J1965" s="154" t="s">
        <v>15645</v>
      </c>
      <c r="K1965" s="154" t="s">
        <v>159</v>
      </c>
      <c r="L1965" s="154" t="s">
        <v>15646</v>
      </c>
      <c r="M1965" s="155">
        <v>45884.661111111112</v>
      </c>
      <c r="N1965" s="155">
        <v>45898.397222222222</v>
      </c>
      <c r="O1965" s="156"/>
      <c r="P1965" s="154" t="s">
        <v>10063</v>
      </c>
      <c r="Q1965" s="154" t="s">
        <v>10063</v>
      </c>
      <c r="R1965" s="154" t="s">
        <v>2973</v>
      </c>
      <c r="S1965" s="154" t="s">
        <v>2973</v>
      </c>
      <c r="T1965" s="154" t="s">
        <v>8052</v>
      </c>
      <c r="U1965" s="154" t="s">
        <v>9429</v>
      </c>
      <c r="V1965" s="154" t="s">
        <v>15647</v>
      </c>
      <c r="W1965" s="154" t="s">
        <v>10144</v>
      </c>
      <c r="X1965" s="156"/>
      <c r="Y1965" s="154" t="s">
        <v>32</v>
      </c>
      <c r="Z1965" s="154" t="str">
        <f>VLOOKUP(D1965,TIPOLOGIA!A:F,5,0)</f>
        <v>TERRESTRE</v>
      </c>
      <c r="AA1965" s="154"/>
      <c r="AB1965" s="46">
        <v>0</v>
      </c>
      <c r="AC1965" s="87">
        <f>IF(W1965="SOPORTE_TELEFÓNICO",'BASE LIQUIDACION REDEBAN 2025'!$B$19,IF(AND(W1965="VISITA_TÉCNICA",Y1965="TIPO II"),'BASE LIQUIDACION REDEBAN 2025'!$B$18,'BASE LIQUIDACION REDEBAN 2025'!$B$17))</f>
        <v>35779.500569199998</v>
      </c>
      <c r="AD1965" s="87">
        <v>0</v>
      </c>
      <c r="AE1965" s="87">
        <f t="shared" si="30"/>
        <v>35779.500569199998</v>
      </c>
    </row>
    <row r="1966" spans="1:31">
      <c r="A1966" s="154" t="s">
        <v>81</v>
      </c>
      <c r="B1966" s="154" t="str">
        <f>VLOOKUP(A1966,'CENTRO DE COSTOS'!A:D,4,FALSE)</f>
        <v>MIGUEL JULIÁN HERNÁNDEZ GUARÍN</v>
      </c>
      <c r="C1966" s="154" t="str">
        <f>VLOOKUP(A1966,'CENTRO DE COSTOS'!A:D,2,FALSE)</f>
        <v>0004-0008</v>
      </c>
      <c r="D1966" s="154">
        <v>54810</v>
      </c>
      <c r="E1966" s="154">
        <v>2634928</v>
      </c>
      <c r="F1966" s="154">
        <v>54022</v>
      </c>
      <c r="G1966" s="154" t="s">
        <v>8049</v>
      </c>
      <c r="H1966" s="154" t="s">
        <v>317</v>
      </c>
      <c r="I1966" s="154" t="s">
        <v>3457</v>
      </c>
      <c r="J1966" s="154" t="s">
        <v>15648</v>
      </c>
      <c r="K1966" s="154" t="s">
        <v>159</v>
      </c>
      <c r="L1966" s="154" t="s">
        <v>15649</v>
      </c>
      <c r="M1966" s="155">
        <v>45894.333333333336</v>
      </c>
      <c r="N1966" s="155">
        <v>45898.397916666669</v>
      </c>
      <c r="O1966" s="156"/>
      <c r="P1966" s="154" t="s">
        <v>10063</v>
      </c>
      <c r="Q1966" s="154" t="s">
        <v>10063</v>
      </c>
      <c r="R1966" s="154" t="s">
        <v>200</v>
      </c>
      <c r="S1966" s="154" t="s">
        <v>201</v>
      </c>
      <c r="T1966" s="154" t="s">
        <v>8052</v>
      </c>
      <c r="U1966" s="154" t="s">
        <v>9429</v>
      </c>
      <c r="V1966" s="154" t="s">
        <v>15650</v>
      </c>
      <c r="W1966" s="154" t="s">
        <v>10144</v>
      </c>
      <c r="X1966" s="156"/>
      <c r="Y1966" s="154" t="s">
        <v>180</v>
      </c>
      <c r="Z1966" s="154" t="str">
        <f>VLOOKUP(D1966,TIPOLOGIA!A:F,5,0)</f>
        <v>TERRESTRE</v>
      </c>
      <c r="AA1966" s="154"/>
      <c r="AB1966" s="46">
        <v>0</v>
      </c>
      <c r="AC1966" s="87">
        <f>IF(W1966="SOPORTE_TELEFÓNICO",'BASE LIQUIDACION REDEBAN 2025'!$B$19,IF(AND(W1966="VISITA_TÉCNICA",Y1966="TIPO II"),'BASE LIQUIDACION REDEBAN 2025'!$B$18,'BASE LIQUIDACION REDEBAN 2025'!$B$17))</f>
        <v>35779.500569199998</v>
      </c>
      <c r="AD1966" s="87">
        <v>0</v>
      </c>
      <c r="AE1966" s="87">
        <f t="shared" si="30"/>
        <v>35779.500569199998</v>
      </c>
    </row>
    <row r="1967" spans="1:31">
      <c r="A1967" s="154" t="s">
        <v>93</v>
      </c>
      <c r="B1967" s="154" t="str">
        <f>VLOOKUP(A1967,'CENTRO DE COSTOS'!A:D,4,FALSE)</f>
        <v>DIEGO FERNANDO HENAO CARDONA</v>
      </c>
      <c r="C1967" s="154" t="str">
        <f>VLOOKUP(A1967,'CENTRO DE COSTOS'!A:D,2,FALSE)</f>
        <v>0004-0003</v>
      </c>
      <c r="D1967" s="154">
        <v>52385</v>
      </c>
      <c r="E1967" s="154">
        <v>2636812</v>
      </c>
      <c r="F1967" s="154">
        <v>79214</v>
      </c>
      <c r="G1967" s="154" t="s">
        <v>8049</v>
      </c>
      <c r="H1967" s="154" t="s">
        <v>174</v>
      </c>
      <c r="I1967" s="154" t="s">
        <v>10694</v>
      </c>
      <c r="J1967" s="154" t="s">
        <v>10695</v>
      </c>
      <c r="K1967" s="154" t="s">
        <v>159</v>
      </c>
      <c r="L1967" s="154" t="s">
        <v>15651</v>
      </c>
      <c r="M1967" s="155">
        <v>45894.365972222222</v>
      </c>
      <c r="N1967" s="155">
        <v>45898.398611111108</v>
      </c>
      <c r="O1967" s="156"/>
      <c r="P1967" s="154" t="s">
        <v>10063</v>
      </c>
      <c r="Q1967" s="154" t="s">
        <v>10063</v>
      </c>
      <c r="R1967" s="154" t="s">
        <v>2973</v>
      </c>
      <c r="S1967" s="154" t="s">
        <v>2973</v>
      </c>
      <c r="T1967" s="154" t="s">
        <v>8052</v>
      </c>
      <c r="U1967" s="154" t="s">
        <v>9429</v>
      </c>
      <c r="V1967" s="154" t="s">
        <v>15652</v>
      </c>
      <c r="W1967" s="154" t="s">
        <v>10144</v>
      </c>
      <c r="X1967" s="156"/>
      <c r="Y1967" s="154" t="s">
        <v>32</v>
      </c>
      <c r="Z1967" s="154" t="str">
        <f>VLOOKUP(D1967,TIPOLOGIA!A:F,5,0)</f>
        <v>TERRESTRE</v>
      </c>
      <c r="AA1967" s="154"/>
      <c r="AB1967" s="46">
        <v>0</v>
      </c>
      <c r="AC1967" s="87">
        <f>IF(W1967="SOPORTE_TELEFÓNICO",'BASE LIQUIDACION REDEBAN 2025'!$B$19,IF(AND(W1967="VISITA_TÉCNICA",Y1967="TIPO II"),'BASE LIQUIDACION REDEBAN 2025'!$B$18,'BASE LIQUIDACION REDEBAN 2025'!$B$17))</f>
        <v>35779.500569199998</v>
      </c>
      <c r="AD1967" s="87">
        <v>0</v>
      </c>
      <c r="AE1967" s="87">
        <f t="shared" si="30"/>
        <v>35779.500569199998</v>
      </c>
    </row>
    <row r="1968" spans="1:31">
      <c r="A1968" s="154" t="s">
        <v>72</v>
      </c>
      <c r="B1968" s="154" t="str">
        <f>VLOOKUP(A1968,'CENTRO DE COSTOS'!A:D,4,FALSE)</f>
        <v>MIGUEL JULIÁN HERNÁNDEZ GUARÍN</v>
      </c>
      <c r="C1968" s="154" t="str">
        <f>VLOOKUP(A1968,'CENTRO DE COSTOS'!A:D,2,FALSE)</f>
        <v>0004-0008</v>
      </c>
      <c r="D1968" s="154">
        <v>68081</v>
      </c>
      <c r="E1968" s="154">
        <v>2637802</v>
      </c>
      <c r="F1968" s="154">
        <v>67772</v>
      </c>
      <c r="G1968" s="154" t="s">
        <v>8049</v>
      </c>
      <c r="H1968" s="154" t="s">
        <v>820</v>
      </c>
      <c r="I1968" s="154" t="s">
        <v>829</v>
      </c>
      <c r="J1968" s="154" t="s">
        <v>7837</v>
      </c>
      <c r="K1968" s="154" t="s">
        <v>159</v>
      </c>
      <c r="L1968" s="154" t="s">
        <v>15653</v>
      </c>
      <c r="M1968" s="155">
        <v>45894.411805555559</v>
      </c>
      <c r="N1968" s="155">
        <v>45898.399305555555</v>
      </c>
      <c r="O1968" s="156"/>
      <c r="P1968" s="154" t="s">
        <v>10063</v>
      </c>
      <c r="Q1968" s="154" t="s">
        <v>10063</v>
      </c>
      <c r="R1968" s="154" t="s">
        <v>2973</v>
      </c>
      <c r="S1968" s="154" t="s">
        <v>2973</v>
      </c>
      <c r="T1968" s="154" t="s">
        <v>8052</v>
      </c>
      <c r="U1968" s="154" t="s">
        <v>9429</v>
      </c>
      <c r="V1968" s="154" t="s">
        <v>15654</v>
      </c>
      <c r="W1968" s="154" t="s">
        <v>10144</v>
      </c>
      <c r="X1968" s="156"/>
      <c r="Y1968" s="154" t="s">
        <v>30</v>
      </c>
      <c r="Z1968" s="154" t="str">
        <f>VLOOKUP(D1968,TIPOLOGIA!A:F,5,0)</f>
        <v>TERRESTRE</v>
      </c>
      <c r="AA1968" s="154"/>
      <c r="AB1968" s="46">
        <v>0</v>
      </c>
      <c r="AC1968" s="87">
        <f>IF(W1968="SOPORTE_TELEFÓNICO",'BASE LIQUIDACION REDEBAN 2025'!$B$19,IF(AND(W1968="VISITA_TÉCNICA",Y1968="TIPO II"),'BASE LIQUIDACION REDEBAN 2025'!$B$18,'BASE LIQUIDACION REDEBAN 2025'!$B$17))</f>
        <v>35779.500569199998</v>
      </c>
      <c r="AD1968" s="87">
        <v>0</v>
      </c>
      <c r="AE1968" s="87">
        <f t="shared" si="30"/>
        <v>35779.500569199998</v>
      </c>
    </row>
    <row r="1969" spans="1:31">
      <c r="A1969" s="154" t="s">
        <v>100</v>
      </c>
      <c r="B1969" s="154" t="str">
        <f>VLOOKUP(A1969,'CENTRO DE COSTOS'!A:D,4,FALSE)</f>
        <v>KEVIN ALEXIS CORZO BUSTOS</v>
      </c>
      <c r="C1969" s="154" t="str">
        <f>VLOOKUP(A1969,'CENTRO DE COSTOS'!A:D,2,FALSE)</f>
        <v>0004-0007</v>
      </c>
      <c r="D1969" s="154">
        <v>85440</v>
      </c>
      <c r="E1969" s="154">
        <v>2638613</v>
      </c>
      <c r="F1969" s="154">
        <v>70214</v>
      </c>
      <c r="G1969" s="154" t="s">
        <v>8049</v>
      </c>
      <c r="H1969" s="154" t="s">
        <v>189</v>
      </c>
      <c r="I1969" s="154" t="s">
        <v>5620</v>
      </c>
      <c r="J1969" s="154" t="s">
        <v>15655</v>
      </c>
      <c r="K1969" s="154" t="s">
        <v>159</v>
      </c>
      <c r="L1969" s="154" t="s">
        <v>15656</v>
      </c>
      <c r="M1969" s="155">
        <v>45894.451388888891</v>
      </c>
      <c r="N1969" s="155">
        <v>45898.400000000001</v>
      </c>
      <c r="O1969" s="156"/>
      <c r="P1969" s="154" t="s">
        <v>10063</v>
      </c>
      <c r="Q1969" s="154" t="s">
        <v>10063</v>
      </c>
      <c r="R1969" s="154" t="s">
        <v>200</v>
      </c>
      <c r="S1969" s="154" t="s">
        <v>739</v>
      </c>
      <c r="T1969" s="154" t="s">
        <v>8052</v>
      </c>
      <c r="U1969" s="154" t="s">
        <v>9429</v>
      </c>
      <c r="V1969" s="154" t="s">
        <v>15657</v>
      </c>
      <c r="W1969" s="154" t="s">
        <v>10144</v>
      </c>
      <c r="X1969" s="156"/>
      <c r="Y1969" s="154" t="s">
        <v>30</v>
      </c>
      <c r="Z1969" s="154" t="str">
        <f>VLOOKUP(D1969,TIPOLOGIA!A:F,5,0)</f>
        <v>TERRESTRE</v>
      </c>
      <c r="AA1969" s="154"/>
      <c r="AB1969" s="46">
        <v>0</v>
      </c>
      <c r="AC1969" s="87">
        <f>IF(W1969="SOPORTE_TELEFÓNICO",'BASE LIQUIDACION REDEBAN 2025'!$B$19,IF(AND(W1969="VISITA_TÉCNICA",Y1969="TIPO II"),'BASE LIQUIDACION REDEBAN 2025'!$B$18,'BASE LIQUIDACION REDEBAN 2025'!$B$17))</f>
        <v>35779.500569199998</v>
      </c>
      <c r="AD1969" s="87">
        <v>0</v>
      </c>
      <c r="AE1969" s="87">
        <f t="shared" si="30"/>
        <v>35779.500569199998</v>
      </c>
    </row>
    <row r="1970" spans="1:31">
      <c r="A1970" s="154" t="s">
        <v>76</v>
      </c>
      <c r="B1970" s="154" t="str">
        <f>VLOOKUP(A1970,'CENTRO DE COSTOS'!A:D,4,FALSE)</f>
        <v>DIEGO FERNANDO HENAO CARDONA</v>
      </c>
      <c r="C1970" s="154" t="str">
        <f>VLOOKUP(A1970,'CENTRO DE COSTOS'!A:D,2,FALSE)</f>
        <v>0004-0003</v>
      </c>
      <c r="D1970" s="154">
        <v>76109</v>
      </c>
      <c r="E1970" s="154">
        <v>2638306</v>
      </c>
      <c r="F1970" s="154">
        <v>79355</v>
      </c>
      <c r="G1970" s="154" t="s">
        <v>8049</v>
      </c>
      <c r="H1970" s="154" t="s">
        <v>227</v>
      </c>
      <c r="I1970" s="154" t="s">
        <v>5214</v>
      </c>
      <c r="J1970" s="154" t="s">
        <v>9555</v>
      </c>
      <c r="K1970" s="154" t="s">
        <v>159</v>
      </c>
      <c r="L1970" s="154" t="s">
        <v>15658</v>
      </c>
      <c r="M1970" s="155">
        <v>45894.432638888888</v>
      </c>
      <c r="N1970" s="155">
        <v>45898.400000000001</v>
      </c>
      <c r="O1970" s="156"/>
      <c r="P1970" s="154" t="s">
        <v>10063</v>
      </c>
      <c r="Q1970" s="154" t="s">
        <v>10063</v>
      </c>
      <c r="R1970" s="154" t="s">
        <v>2973</v>
      </c>
      <c r="S1970" s="154" t="s">
        <v>2973</v>
      </c>
      <c r="T1970" s="154" t="s">
        <v>8052</v>
      </c>
      <c r="U1970" s="154" t="s">
        <v>9429</v>
      </c>
      <c r="V1970" s="154" t="s">
        <v>15659</v>
      </c>
      <c r="W1970" s="154" t="s">
        <v>10144</v>
      </c>
      <c r="X1970" s="156"/>
      <c r="Y1970" s="154" t="s">
        <v>30</v>
      </c>
      <c r="Z1970" s="154" t="str">
        <f>VLOOKUP(D1970,TIPOLOGIA!A:F,5,0)</f>
        <v>TERRESTRE</v>
      </c>
      <c r="AA1970" s="154"/>
      <c r="AB1970" s="46">
        <v>0</v>
      </c>
      <c r="AC1970" s="87">
        <f>IF(W1970="SOPORTE_TELEFÓNICO",'BASE LIQUIDACION REDEBAN 2025'!$B$19,IF(AND(W1970="VISITA_TÉCNICA",Y1970="TIPO II"),'BASE LIQUIDACION REDEBAN 2025'!$B$18,'BASE LIQUIDACION REDEBAN 2025'!$B$17))</f>
        <v>35779.500569199998</v>
      </c>
      <c r="AD1970" s="87">
        <v>0</v>
      </c>
      <c r="AE1970" s="87">
        <f t="shared" si="30"/>
        <v>35779.500569199998</v>
      </c>
    </row>
    <row r="1971" spans="1:31">
      <c r="A1971" s="154" t="s">
        <v>81</v>
      </c>
      <c r="B1971" s="154" t="str">
        <f>VLOOKUP(A1971,'CENTRO DE COSTOS'!A:D,4,FALSE)</f>
        <v>MIGUEL JULIÁN HERNÁNDEZ GUARÍN</v>
      </c>
      <c r="C1971" s="154" t="str">
        <f>VLOOKUP(A1971,'CENTRO DE COSTOS'!A:D,2,FALSE)</f>
        <v>0004-0008</v>
      </c>
      <c r="D1971" s="154">
        <v>54498</v>
      </c>
      <c r="E1971" s="154">
        <v>2639421</v>
      </c>
      <c r="F1971" s="154">
        <v>67559</v>
      </c>
      <c r="G1971" s="154" t="s">
        <v>8049</v>
      </c>
      <c r="H1971" s="154" t="s">
        <v>317</v>
      </c>
      <c r="I1971" s="154" t="s">
        <v>318</v>
      </c>
      <c r="J1971" s="154" t="s">
        <v>15660</v>
      </c>
      <c r="K1971" s="154" t="s">
        <v>159</v>
      </c>
      <c r="L1971" s="154" t="s">
        <v>15661</v>
      </c>
      <c r="M1971" s="155">
        <v>45894.49722222222</v>
      </c>
      <c r="N1971" s="155">
        <v>45898.400694444441</v>
      </c>
      <c r="O1971" s="156"/>
      <c r="P1971" s="154" t="s">
        <v>10063</v>
      </c>
      <c r="Q1971" s="154" t="s">
        <v>10063</v>
      </c>
      <c r="R1971" s="154" t="s">
        <v>200</v>
      </c>
      <c r="S1971" s="154" t="s">
        <v>201</v>
      </c>
      <c r="T1971" s="154" t="s">
        <v>8052</v>
      </c>
      <c r="U1971" s="154" t="s">
        <v>9429</v>
      </c>
      <c r="V1971" s="154" t="s">
        <v>15662</v>
      </c>
      <c r="W1971" s="154" t="s">
        <v>10144</v>
      </c>
      <c r="X1971" s="156"/>
      <c r="Y1971" s="154" t="s">
        <v>32</v>
      </c>
      <c r="Z1971" s="154" t="str">
        <f>VLOOKUP(D1971,TIPOLOGIA!A:F,5,0)</f>
        <v>TERRESTRE</v>
      </c>
      <c r="AA1971" s="154"/>
      <c r="AB1971" s="46">
        <v>0</v>
      </c>
      <c r="AC1971" s="87">
        <f>IF(W1971="SOPORTE_TELEFÓNICO",'BASE LIQUIDACION REDEBAN 2025'!$B$19,IF(AND(W1971="VISITA_TÉCNICA",Y1971="TIPO II"),'BASE LIQUIDACION REDEBAN 2025'!$B$18,'BASE LIQUIDACION REDEBAN 2025'!$B$17))</f>
        <v>35779.500569199998</v>
      </c>
      <c r="AD1971" s="87">
        <v>0</v>
      </c>
      <c r="AE1971" s="87">
        <f t="shared" si="30"/>
        <v>35779.500569199998</v>
      </c>
    </row>
    <row r="1972" spans="1:31">
      <c r="A1972" s="154" t="s">
        <v>98</v>
      </c>
      <c r="B1972" s="154" t="str">
        <f>VLOOKUP(A1972,'CENTRO DE COSTOS'!A:D,4,FALSE)</f>
        <v>MIGUEL JULIÁN HERNÁNDEZ GUARÍN</v>
      </c>
      <c r="C1972" s="154" t="str">
        <f>VLOOKUP(A1972,'CENTRO DE COSTOS'!A:D,2,FALSE)</f>
        <v>0004-0008</v>
      </c>
      <c r="D1972" s="154">
        <v>15176</v>
      </c>
      <c r="E1972" s="154">
        <v>2641066</v>
      </c>
      <c r="F1972" s="154">
        <v>79366</v>
      </c>
      <c r="G1972" s="154" t="s">
        <v>8049</v>
      </c>
      <c r="H1972" s="154" t="s">
        <v>241</v>
      </c>
      <c r="I1972" s="154" t="s">
        <v>371</v>
      </c>
      <c r="J1972" s="154" t="s">
        <v>13284</v>
      </c>
      <c r="K1972" s="154" t="s">
        <v>159</v>
      </c>
      <c r="L1972" s="154" t="s">
        <v>15663</v>
      </c>
      <c r="M1972" s="155">
        <v>45894.652083333334</v>
      </c>
      <c r="N1972" s="155">
        <v>45898.401388888888</v>
      </c>
      <c r="O1972" s="156"/>
      <c r="P1972" s="154" t="s">
        <v>10063</v>
      </c>
      <c r="Q1972" s="154" t="s">
        <v>10063</v>
      </c>
      <c r="R1972" s="154" t="s">
        <v>2973</v>
      </c>
      <c r="S1972" s="154" t="s">
        <v>2973</v>
      </c>
      <c r="T1972" s="154" t="s">
        <v>8052</v>
      </c>
      <c r="U1972" s="154" t="s">
        <v>9429</v>
      </c>
      <c r="V1972" s="154" t="s">
        <v>15664</v>
      </c>
      <c r="W1972" s="154" t="s">
        <v>10144</v>
      </c>
      <c r="X1972" s="156"/>
      <c r="Y1972" s="154" t="s">
        <v>30</v>
      </c>
      <c r="Z1972" s="154" t="str">
        <f>VLOOKUP(D1972,TIPOLOGIA!A:F,5,0)</f>
        <v>TERRESTRE</v>
      </c>
      <c r="AA1972" s="154"/>
      <c r="AB1972" s="46">
        <v>0</v>
      </c>
      <c r="AC1972" s="87">
        <f>IF(W1972="SOPORTE_TELEFÓNICO",'BASE LIQUIDACION REDEBAN 2025'!$B$19,IF(AND(W1972="VISITA_TÉCNICA",Y1972="TIPO II"),'BASE LIQUIDACION REDEBAN 2025'!$B$18,'BASE LIQUIDACION REDEBAN 2025'!$B$17))</f>
        <v>35779.500569199998</v>
      </c>
      <c r="AD1972" s="87">
        <v>0</v>
      </c>
      <c r="AE1972" s="87">
        <f t="shared" si="30"/>
        <v>35779.500569199998</v>
      </c>
    </row>
    <row r="1973" spans="1:31">
      <c r="A1973" s="154" t="s">
        <v>100</v>
      </c>
      <c r="B1973" s="154" t="str">
        <f>VLOOKUP(A1973,'CENTRO DE COSTOS'!A:D,4,FALSE)</f>
        <v>KEVIN ALEXIS CORZO BUSTOS</v>
      </c>
      <c r="C1973" s="154" t="str">
        <f>VLOOKUP(A1973,'CENTRO DE COSTOS'!A:D,2,FALSE)</f>
        <v>0004-0007</v>
      </c>
      <c r="D1973" s="154">
        <v>50568</v>
      </c>
      <c r="E1973" s="154">
        <v>2641359</v>
      </c>
      <c r="F1973" s="154">
        <v>44626</v>
      </c>
      <c r="G1973" s="154" t="s">
        <v>8049</v>
      </c>
      <c r="H1973" s="154" t="s">
        <v>295</v>
      </c>
      <c r="I1973" s="154" t="s">
        <v>2045</v>
      </c>
      <c r="J1973" s="154" t="s">
        <v>15665</v>
      </c>
      <c r="K1973" s="154" t="s">
        <v>159</v>
      </c>
      <c r="L1973" s="154" t="s">
        <v>15666</v>
      </c>
      <c r="M1973" s="155">
        <v>45894.665972222225</v>
      </c>
      <c r="N1973" s="155">
        <v>45898.407638888886</v>
      </c>
      <c r="O1973" s="156"/>
      <c r="P1973" s="154" t="s">
        <v>10063</v>
      </c>
      <c r="Q1973" s="154" t="s">
        <v>10063</v>
      </c>
      <c r="R1973" s="154" t="s">
        <v>200</v>
      </c>
      <c r="S1973" s="154" t="s">
        <v>739</v>
      </c>
      <c r="T1973" s="154" t="s">
        <v>8052</v>
      </c>
      <c r="U1973" s="154" t="s">
        <v>9429</v>
      </c>
      <c r="V1973" s="154" t="s">
        <v>15667</v>
      </c>
      <c r="W1973" s="154" t="s">
        <v>10144</v>
      </c>
      <c r="X1973" s="156"/>
      <c r="Y1973" s="154" t="s">
        <v>30</v>
      </c>
      <c r="Z1973" s="154" t="str">
        <f>VLOOKUP(D1973,TIPOLOGIA!A:F,5,0)</f>
        <v>TERRESTRE</v>
      </c>
      <c r="AA1973" s="154"/>
      <c r="AB1973" s="46">
        <v>0</v>
      </c>
      <c r="AC1973" s="87">
        <f>IF(W1973="SOPORTE_TELEFÓNICO",'BASE LIQUIDACION REDEBAN 2025'!$B$19,IF(AND(W1973="VISITA_TÉCNICA",Y1973="TIPO II"),'BASE LIQUIDACION REDEBAN 2025'!$B$18,'BASE LIQUIDACION REDEBAN 2025'!$B$17))</f>
        <v>35779.500569199998</v>
      </c>
      <c r="AD1973" s="87">
        <v>0</v>
      </c>
      <c r="AE1973" s="87">
        <f t="shared" si="30"/>
        <v>35779.500569199998</v>
      </c>
    </row>
    <row r="1974" spans="1:31">
      <c r="A1974" s="154" t="s">
        <v>96</v>
      </c>
      <c r="B1974" s="154" t="str">
        <f>VLOOKUP(A1974,'CENTRO DE COSTOS'!A:D,4,FALSE)</f>
        <v>JOSE MAURICIO HERNANDEZ ROJAS</v>
      </c>
      <c r="C1974" s="154" t="str">
        <f>VLOOKUP(A1974,'CENTRO DE COSTOS'!A:D,2,FALSE)</f>
        <v>0004-0001</v>
      </c>
      <c r="D1974" s="154">
        <v>44001</v>
      </c>
      <c r="E1974" s="154">
        <v>2644133</v>
      </c>
      <c r="F1974" s="154">
        <v>44781</v>
      </c>
      <c r="G1974" s="154" t="s">
        <v>8049</v>
      </c>
      <c r="H1974" s="154" t="s">
        <v>1719</v>
      </c>
      <c r="I1974" s="154" t="s">
        <v>1720</v>
      </c>
      <c r="J1974" s="154" t="s">
        <v>15668</v>
      </c>
      <c r="K1974" s="154" t="s">
        <v>159</v>
      </c>
      <c r="L1974" s="154" t="s">
        <v>15669</v>
      </c>
      <c r="M1974" s="155">
        <v>45895.387499999997</v>
      </c>
      <c r="N1974" s="155">
        <v>45898.408333333333</v>
      </c>
      <c r="O1974" s="156"/>
      <c r="P1974" s="154" t="s">
        <v>10063</v>
      </c>
      <c r="Q1974" s="154" t="s">
        <v>10063</v>
      </c>
      <c r="R1974" s="154" t="s">
        <v>200</v>
      </c>
      <c r="S1974" s="154" t="s">
        <v>201</v>
      </c>
      <c r="T1974" s="154" t="s">
        <v>8052</v>
      </c>
      <c r="U1974" s="154" t="s">
        <v>9429</v>
      </c>
      <c r="V1974" s="154" t="s">
        <v>15670</v>
      </c>
      <c r="W1974" s="154" t="s">
        <v>10144</v>
      </c>
      <c r="X1974" s="156"/>
      <c r="Y1974" s="154" t="s">
        <v>30</v>
      </c>
      <c r="Z1974" s="154" t="str">
        <f>VLOOKUP(D1974,TIPOLOGIA!A:F,5,0)</f>
        <v>TERRESTRE</v>
      </c>
      <c r="AA1974" s="154"/>
      <c r="AB1974" s="46">
        <v>0</v>
      </c>
      <c r="AC1974" s="87">
        <f>IF(W1974="SOPORTE_TELEFÓNICO",'BASE LIQUIDACION REDEBAN 2025'!$B$19,IF(AND(W1974="VISITA_TÉCNICA",Y1974="TIPO II"),'BASE LIQUIDACION REDEBAN 2025'!$B$18,'BASE LIQUIDACION REDEBAN 2025'!$B$17))</f>
        <v>35779.500569199998</v>
      </c>
      <c r="AD1974" s="87">
        <v>0</v>
      </c>
      <c r="AE1974" s="87">
        <f t="shared" si="30"/>
        <v>35779.500569199998</v>
      </c>
    </row>
    <row r="1975" spans="1:31">
      <c r="A1975" s="154" t="s">
        <v>76</v>
      </c>
      <c r="B1975" s="154" t="str">
        <f>VLOOKUP(A1975,'CENTRO DE COSTOS'!A:D,4,FALSE)</f>
        <v>DIEGO FERNANDO HENAO CARDONA</v>
      </c>
      <c r="C1975" s="154" t="str">
        <f>VLOOKUP(A1975,'CENTRO DE COSTOS'!A:D,2,FALSE)</f>
        <v>0004-0003</v>
      </c>
      <c r="D1975" s="154">
        <v>76109</v>
      </c>
      <c r="E1975" s="154">
        <v>2645214</v>
      </c>
      <c r="F1975" s="154">
        <v>70354</v>
      </c>
      <c r="G1975" s="154" t="s">
        <v>8049</v>
      </c>
      <c r="H1975" s="154" t="s">
        <v>227</v>
      </c>
      <c r="I1975" s="154" t="s">
        <v>5214</v>
      </c>
      <c r="J1975" s="154" t="s">
        <v>15671</v>
      </c>
      <c r="K1975" s="154" t="s">
        <v>159</v>
      </c>
      <c r="L1975" s="154" t="s">
        <v>15672</v>
      </c>
      <c r="M1975" s="155">
        <v>45895.438888888886</v>
      </c>
      <c r="N1975" s="155">
        <v>45898.40902777778</v>
      </c>
      <c r="O1975" s="156"/>
      <c r="P1975" s="154" t="s">
        <v>10063</v>
      </c>
      <c r="Q1975" s="154" t="s">
        <v>10063</v>
      </c>
      <c r="R1975" s="154" t="s">
        <v>2973</v>
      </c>
      <c r="S1975" s="154" t="s">
        <v>2973</v>
      </c>
      <c r="T1975" s="154" t="s">
        <v>8052</v>
      </c>
      <c r="U1975" s="154" t="s">
        <v>9429</v>
      </c>
      <c r="V1975" s="154" t="s">
        <v>15673</v>
      </c>
      <c r="W1975" s="154" t="s">
        <v>10144</v>
      </c>
      <c r="X1975" s="156"/>
      <c r="Y1975" s="154" t="s">
        <v>30</v>
      </c>
      <c r="Z1975" s="154" t="str">
        <f>VLOOKUP(D1975,TIPOLOGIA!A:F,5,0)</f>
        <v>TERRESTRE</v>
      </c>
      <c r="AA1975" s="154"/>
      <c r="AB1975" s="46">
        <v>0</v>
      </c>
      <c r="AC1975" s="87">
        <f>IF(W1975="SOPORTE_TELEFÓNICO",'BASE LIQUIDACION REDEBAN 2025'!$B$19,IF(AND(W1975="VISITA_TÉCNICA",Y1975="TIPO II"),'BASE LIQUIDACION REDEBAN 2025'!$B$18,'BASE LIQUIDACION REDEBAN 2025'!$B$17))</f>
        <v>35779.500569199998</v>
      </c>
      <c r="AD1975" s="87">
        <v>0</v>
      </c>
      <c r="AE1975" s="87">
        <f t="shared" si="30"/>
        <v>35779.500569199998</v>
      </c>
    </row>
    <row r="1976" spans="1:31">
      <c r="A1976" s="154" t="s">
        <v>81</v>
      </c>
      <c r="B1976" s="154" t="str">
        <f>VLOOKUP(A1976,'CENTRO DE COSTOS'!A:D,4,FALSE)</f>
        <v>MIGUEL JULIÁN HERNÁNDEZ GUARÍN</v>
      </c>
      <c r="C1976" s="154" t="str">
        <f>VLOOKUP(A1976,'CENTRO DE COSTOS'!A:D,2,FALSE)</f>
        <v>0004-0008</v>
      </c>
      <c r="D1976" s="154">
        <v>54518</v>
      </c>
      <c r="E1976" s="154">
        <v>2645647</v>
      </c>
      <c r="F1976" s="154">
        <v>80681</v>
      </c>
      <c r="G1976" s="154" t="s">
        <v>8049</v>
      </c>
      <c r="H1976" s="154" t="s">
        <v>317</v>
      </c>
      <c r="I1976" s="154" t="s">
        <v>1491</v>
      </c>
      <c r="J1976" s="154" t="s">
        <v>15674</v>
      </c>
      <c r="K1976" s="154" t="s">
        <v>159</v>
      </c>
      <c r="L1976" s="154" t="s">
        <v>15675</v>
      </c>
      <c r="M1976" s="155">
        <v>45895.460416666669</v>
      </c>
      <c r="N1976" s="155">
        <v>45898.40902777778</v>
      </c>
      <c r="O1976" s="156"/>
      <c r="P1976" s="154" t="s">
        <v>10063</v>
      </c>
      <c r="Q1976" s="154" t="s">
        <v>10063</v>
      </c>
      <c r="R1976" s="154" t="s">
        <v>2973</v>
      </c>
      <c r="S1976" s="154" t="s">
        <v>2973</v>
      </c>
      <c r="T1976" s="154" t="s">
        <v>8052</v>
      </c>
      <c r="U1976" s="154" t="s">
        <v>9429</v>
      </c>
      <c r="V1976" s="154" t="s">
        <v>15676</v>
      </c>
      <c r="W1976" s="154" t="s">
        <v>10144</v>
      </c>
      <c r="X1976" s="156"/>
      <c r="Y1976" s="154" t="s">
        <v>30</v>
      </c>
      <c r="Z1976" s="154" t="str">
        <f>VLOOKUP(D1976,TIPOLOGIA!A:F,5,0)</f>
        <v>TERRESTRE</v>
      </c>
      <c r="AA1976" s="154"/>
      <c r="AB1976" s="46">
        <v>0</v>
      </c>
      <c r="AC1976" s="87">
        <f>IF(W1976="SOPORTE_TELEFÓNICO",'BASE LIQUIDACION REDEBAN 2025'!$B$19,IF(AND(W1976="VISITA_TÉCNICA",Y1976="TIPO II"),'BASE LIQUIDACION REDEBAN 2025'!$B$18,'BASE LIQUIDACION REDEBAN 2025'!$B$17))</f>
        <v>35779.500569199998</v>
      </c>
      <c r="AD1976" s="87">
        <v>0</v>
      </c>
      <c r="AE1976" s="87">
        <f t="shared" si="30"/>
        <v>35779.500569199998</v>
      </c>
    </row>
    <row r="1977" spans="1:31">
      <c r="A1977" s="154" t="s">
        <v>60</v>
      </c>
      <c r="B1977" s="154" t="str">
        <f>VLOOKUP(A1977,'CENTRO DE COSTOS'!A:D,4,FALSE)</f>
        <v>JUAN SEBASTIÁN RÍOS CASTRILLÓN</v>
      </c>
      <c r="C1977" s="154" t="str">
        <f>VLOOKUP(A1977,'CENTRO DE COSTOS'!A:D,2,FALSE)</f>
        <v>0004-0005</v>
      </c>
      <c r="D1977" s="154">
        <v>27006</v>
      </c>
      <c r="E1977" s="154">
        <v>2646090</v>
      </c>
      <c r="F1977" s="154">
        <v>66761</v>
      </c>
      <c r="G1977" s="154" t="s">
        <v>8049</v>
      </c>
      <c r="H1977" s="154" t="s">
        <v>1388</v>
      </c>
      <c r="I1977" s="154" t="s">
        <v>1698</v>
      </c>
      <c r="J1977" s="154" t="s">
        <v>15677</v>
      </c>
      <c r="K1977" s="154" t="s">
        <v>159</v>
      </c>
      <c r="L1977" s="154" t="s">
        <v>15678</v>
      </c>
      <c r="M1977" s="155">
        <v>45895.490277777775</v>
      </c>
      <c r="N1977" s="155">
        <v>45898.409722222219</v>
      </c>
      <c r="O1977" s="156"/>
      <c r="P1977" s="154" t="s">
        <v>10063</v>
      </c>
      <c r="Q1977" s="154" t="s">
        <v>10063</v>
      </c>
      <c r="R1977" s="154" t="s">
        <v>200</v>
      </c>
      <c r="S1977" s="154" t="s">
        <v>201</v>
      </c>
      <c r="T1977" s="154" t="s">
        <v>8052</v>
      </c>
      <c r="U1977" s="154" t="s">
        <v>9429</v>
      </c>
      <c r="V1977" s="154" t="s">
        <v>15679</v>
      </c>
      <c r="W1977" s="154" t="s">
        <v>10144</v>
      </c>
      <c r="X1977" s="156"/>
      <c r="Y1977" s="154" t="s">
        <v>180</v>
      </c>
      <c r="Z1977" s="154" t="str">
        <f>VLOOKUP(D1977,TIPOLOGIA!A:F,5,0)</f>
        <v>AEREO</v>
      </c>
      <c r="AA1977" s="154"/>
      <c r="AB1977" s="46">
        <v>0</v>
      </c>
      <c r="AC1977" s="87">
        <f>IF(W1977="SOPORTE_TELEFÓNICO",'BASE LIQUIDACION REDEBAN 2025'!$B$19,IF(AND(W1977="VISITA_TÉCNICA",Y1977="TIPO II"),'BASE LIQUIDACION REDEBAN 2025'!$B$18,'BASE LIQUIDACION REDEBAN 2025'!$B$17))</f>
        <v>35779.500569199998</v>
      </c>
      <c r="AD1977" s="87">
        <v>0</v>
      </c>
      <c r="AE1977" s="87">
        <f t="shared" si="30"/>
        <v>35779.500569199998</v>
      </c>
    </row>
    <row r="1978" spans="1:31">
      <c r="A1978" s="154" t="s">
        <v>72</v>
      </c>
      <c r="B1978" s="154" t="str">
        <f>VLOOKUP(A1978,'CENTRO DE COSTOS'!A:D,4,FALSE)</f>
        <v>MIGUEL JULIÁN HERNÁNDEZ GUARÍN</v>
      </c>
      <c r="C1978" s="154" t="str">
        <f>VLOOKUP(A1978,'CENTRO DE COSTOS'!A:D,2,FALSE)</f>
        <v>0004-0008</v>
      </c>
      <c r="D1978" s="154">
        <v>5893</v>
      </c>
      <c r="E1978" s="154">
        <v>2630274</v>
      </c>
      <c r="F1978" s="154">
        <v>62827</v>
      </c>
      <c r="G1978" s="154" t="s">
        <v>8049</v>
      </c>
      <c r="H1978" s="154" t="s">
        <v>197</v>
      </c>
      <c r="I1978" s="154" t="s">
        <v>5655</v>
      </c>
      <c r="J1978" s="154" t="s">
        <v>15680</v>
      </c>
      <c r="K1978" s="154" t="s">
        <v>159</v>
      </c>
      <c r="L1978" s="154" t="s">
        <v>15681</v>
      </c>
      <c r="M1978" s="155">
        <v>45891.422222222223</v>
      </c>
      <c r="N1978" s="155">
        <v>45898.411805555559</v>
      </c>
      <c r="O1978" s="156"/>
      <c r="P1978" s="154" t="s">
        <v>10063</v>
      </c>
      <c r="Q1978" s="154" t="s">
        <v>10063</v>
      </c>
      <c r="R1978" s="154" t="s">
        <v>2973</v>
      </c>
      <c r="S1978" s="154" t="s">
        <v>2973</v>
      </c>
      <c r="T1978" s="154" t="s">
        <v>8052</v>
      </c>
      <c r="U1978" s="154" t="s">
        <v>9429</v>
      </c>
      <c r="V1978" s="154" t="s">
        <v>15682</v>
      </c>
      <c r="W1978" s="154" t="s">
        <v>10144</v>
      </c>
      <c r="X1978" s="156"/>
      <c r="Y1978" s="154" t="s">
        <v>32</v>
      </c>
      <c r="Z1978" s="154" t="str">
        <f>VLOOKUP(D1978,TIPOLOGIA!A:F,5,0)</f>
        <v>TERRESTRE</v>
      </c>
      <c r="AA1978" s="154"/>
      <c r="AB1978" s="46">
        <v>0</v>
      </c>
      <c r="AC1978" s="87">
        <f>IF(W1978="SOPORTE_TELEFÓNICO",'BASE LIQUIDACION REDEBAN 2025'!$B$19,IF(AND(W1978="VISITA_TÉCNICA",Y1978="TIPO II"),'BASE LIQUIDACION REDEBAN 2025'!$B$18,'BASE LIQUIDACION REDEBAN 2025'!$B$17))</f>
        <v>35779.500569199998</v>
      </c>
      <c r="AD1978" s="87">
        <v>0</v>
      </c>
      <c r="AE1978" s="87">
        <f t="shared" si="30"/>
        <v>35779.500569199998</v>
      </c>
    </row>
    <row r="1979" spans="1:31">
      <c r="A1979" s="154" t="s">
        <v>72</v>
      </c>
      <c r="B1979" s="154" t="str">
        <f>VLOOKUP(A1979,'CENTRO DE COSTOS'!A:D,4,FALSE)</f>
        <v>MIGUEL JULIÁN HERNÁNDEZ GUARÍN</v>
      </c>
      <c r="C1979" s="154" t="str">
        <f>VLOOKUP(A1979,'CENTRO DE COSTOS'!A:D,2,FALSE)</f>
        <v>0004-0008</v>
      </c>
      <c r="D1979" s="154">
        <v>13688</v>
      </c>
      <c r="E1979" s="154">
        <v>2634379</v>
      </c>
      <c r="F1979" s="154">
        <v>73893</v>
      </c>
      <c r="G1979" s="154" t="s">
        <v>8049</v>
      </c>
      <c r="H1979" s="154" t="s">
        <v>303</v>
      </c>
      <c r="I1979" s="154" t="s">
        <v>304</v>
      </c>
      <c r="J1979" s="154" t="s">
        <v>15683</v>
      </c>
      <c r="K1979" s="154" t="s">
        <v>159</v>
      </c>
      <c r="L1979" s="154" t="s">
        <v>15684</v>
      </c>
      <c r="M1979" s="155">
        <v>45892.427083333336</v>
      </c>
      <c r="N1979" s="155">
        <v>45898.415972222225</v>
      </c>
      <c r="O1979" s="156"/>
      <c r="P1979" s="154" t="s">
        <v>10063</v>
      </c>
      <c r="Q1979" s="154" t="s">
        <v>10063</v>
      </c>
      <c r="R1979" s="154" t="s">
        <v>200</v>
      </c>
      <c r="S1979" s="154" t="s">
        <v>201</v>
      </c>
      <c r="T1979" s="154" t="s">
        <v>8052</v>
      </c>
      <c r="U1979" s="154" t="s">
        <v>9429</v>
      </c>
      <c r="V1979" s="154" t="s">
        <v>15685</v>
      </c>
      <c r="W1979" s="154" t="s">
        <v>10144</v>
      </c>
      <c r="X1979" s="156"/>
      <c r="Y1979" s="154" t="s">
        <v>180</v>
      </c>
      <c r="Z1979" s="154" t="str">
        <f>VLOOKUP(D1979,TIPOLOGIA!A:F,5,0)</f>
        <v>TERRESTRE/FLUVIAL</v>
      </c>
      <c r="AA1979" s="154"/>
      <c r="AB1979" s="46">
        <v>0</v>
      </c>
      <c r="AC1979" s="87">
        <f>IF(W1979="SOPORTE_TELEFÓNICO",'BASE LIQUIDACION REDEBAN 2025'!$B$19,IF(AND(W1979="VISITA_TÉCNICA",Y1979="TIPO II"),'BASE LIQUIDACION REDEBAN 2025'!$B$18,'BASE LIQUIDACION REDEBAN 2025'!$B$17))</f>
        <v>35779.500569199998</v>
      </c>
      <c r="AD1979" s="87">
        <v>0</v>
      </c>
      <c r="AE1979" s="87">
        <f t="shared" si="30"/>
        <v>35779.500569199998</v>
      </c>
    </row>
    <row r="1980" spans="1:31">
      <c r="A1980" s="154" t="s">
        <v>76</v>
      </c>
      <c r="B1980" s="154" t="str">
        <f>VLOOKUP(A1980,'CENTRO DE COSTOS'!A:D,4,FALSE)</f>
        <v>DIEGO FERNANDO HENAO CARDONA</v>
      </c>
      <c r="C1980" s="154" t="str">
        <f>VLOOKUP(A1980,'CENTRO DE COSTOS'!A:D,2,FALSE)</f>
        <v>0004-0003</v>
      </c>
      <c r="D1980" s="154">
        <v>19780</v>
      </c>
      <c r="E1980" s="154">
        <v>2630713</v>
      </c>
      <c r="F1980" s="154">
        <v>75055</v>
      </c>
      <c r="G1980" s="154" t="s">
        <v>8049</v>
      </c>
      <c r="H1980" s="154" t="s">
        <v>258</v>
      </c>
      <c r="I1980" s="154" t="s">
        <v>11819</v>
      </c>
      <c r="J1980" s="154" t="s">
        <v>15686</v>
      </c>
      <c r="K1980" s="154" t="s">
        <v>159</v>
      </c>
      <c r="L1980" s="154" t="s">
        <v>15687</v>
      </c>
      <c r="M1980" s="155">
        <v>45891.447222222225</v>
      </c>
      <c r="N1980" s="155">
        <v>45898.43472222222</v>
      </c>
      <c r="O1980" s="156"/>
      <c r="P1980" s="154" t="s">
        <v>10063</v>
      </c>
      <c r="Q1980" s="154" t="s">
        <v>10063</v>
      </c>
      <c r="R1980" s="154" t="s">
        <v>2973</v>
      </c>
      <c r="S1980" s="154" t="s">
        <v>2973</v>
      </c>
      <c r="T1980" s="154" t="s">
        <v>8052</v>
      </c>
      <c r="U1980" s="154" t="s">
        <v>9429</v>
      </c>
      <c r="V1980" s="154" t="s">
        <v>15688</v>
      </c>
      <c r="W1980" s="154" t="s">
        <v>10144</v>
      </c>
      <c r="X1980" s="156"/>
      <c r="Y1980" s="154" t="s">
        <v>30</v>
      </c>
      <c r="Z1980" s="154" t="str">
        <f>VLOOKUP(D1980,TIPOLOGIA!A:F,5,0)</f>
        <v>TERRESTRE</v>
      </c>
      <c r="AA1980" s="154"/>
      <c r="AB1980" s="46">
        <v>0</v>
      </c>
      <c r="AC1980" s="87">
        <f>IF(W1980="SOPORTE_TELEFÓNICO",'BASE LIQUIDACION REDEBAN 2025'!$B$19,IF(AND(W1980="VISITA_TÉCNICA",Y1980="TIPO II"),'BASE LIQUIDACION REDEBAN 2025'!$B$18,'BASE LIQUIDACION REDEBAN 2025'!$B$17))</f>
        <v>35779.500569199998</v>
      </c>
      <c r="AD1980" s="87">
        <v>0</v>
      </c>
      <c r="AE1980" s="87">
        <f t="shared" si="30"/>
        <v>35779.500569199998</v>
      </c>
    </row>
    <row r="1981" spans="1:31">
      <c r="A1981" s="154" t="s">
        <v>99</v>
      </c>
      <c r="B1981" s="154" t="str">
        <f>VLOOKUP(A1981,'CENTRO DE COSTOS'!A:D,4,FALSE)</f>
        <v>JOSE MAURICIO HERNANDEZ ROJAS</v>
      </c>
      <c r="C1981" s="154" t="str">
        <f>VLOOKUP(A1981,'CENTRO DE COSTOS'!A:D,2,FALSE)</f>
        <v>0004-0001</v>
      </c>
      <c r="D1981" s="154">
        <v>44078</v>
      </c>
      <c r="E1981" s="154">
        <v>2657238</v>
      </c>
      <c r="F1981" s="154">
        <v>42290</v>
      </c>
      <c r="G1981" s="154" t="s">
        <v>8049</v>
      </c>
      <c r="H1981" s="154" t="s">
        <v>1719</v>
      </c>
      <c r="I1981" s="154" t="s">
        <v>7550</v>
      </c>
      <c r="J1981" s="154" t="s">
        <v>15689</v>
      </c>
      <c r="K1981" s="154" t="s">
        <v>159</v>
      </c>
      <c r="L1981" s="154" t="s">
        <v>15690</v>
      </c>
      <c r="M1981" s="155">
        <v>45897.409722222219</v>
      </c>
      <c r="N1981" s="155">
        <v>45898.454861111109</v>
      </c>
      <c r="O1981" s="156"/>
      <c r="P1981" s="154" t="s">
        <v>10063</v>
      </c>
      <c r="Q1981" s="154" t="s">
        <v>10063</v>
      </c>
      <c r="R1981" s="154" t="s">
        <v>2973</v>
      </c>
      <c r="S1981" s="154" t="s">
        <v>2973</v>
      </c>
      <c r="T1981" s="154" t="s">
        <v>8052</v>
      </c>
      <c r="U1981" s="154" t="s">
        <v>9429</v>
      </c>
      <c r="V1981" s="154" t="s">
        <v>15691</v>
      </c>
      <c r="W1981" s="154" t="s">
        <v>2967</v>
      </c>
      <c r="X1981" s="156"/>
      <c r="Y1981" s="154" t="s">
        <v>28</v>
      </c>
      <c r="Z1981" s="154" t="str">
        <f>VLOOKUP(D1981,TIPOLOGIA!A:F,5,0)</f>
        <v>TERRESTRE</v>
      </c>
      <c r="AA1981" s="154" t="s">
        <v>985</v>
      </c>
      <c r="AB1981" s="46">
        <v>1</v>
      </c>
      <c r="AC1981" s="87">
        <f>IF(W1981="SOPORTE_TELEFÓNICO",'BASE LIQUIDACION REDEBAN 2025'!$B$19,IF(AND(W1981="VISITA_TÉCNICA",Y1981="TIPO II"),'BASE LIQUIDACION REDEBAN 2025'!$B$18,'BASE LIQUIDACION REDEBAN 2025'!$B$17))</f>
        <v>67654.12000000001</v>
      </c>
      <c r="AD1981" s="87">
        <v>0</v>
      </c>
      <c r="AE1981" s="87">
        <f t="shared" si="30"/>
        <v>67654.12000000001</v>
      </c>
    </row>
    <row r="1982" spans="1:31">
      <c r="A1982" s="154" t="s">
        <v>80</v>
      </c>
      <c r="B1982" s="154" t="str">
        <f>VLOOKUP(A1982,'CENTRO DE COSTOS'!A:D,4,FALSE)</f>
        <v>JOSE MAURICIO HERNANDEZ ROJAS</v>
      </c>
      <c r="C1982" s="154" t="str">
        <f>VLOOKUP(A1982,'CENTRO DE COSTOS'!A:D,2,FALSE)</f>
        <v>0004-0001</v>
      </c>
      <c r="D1982" s="154">
        <v>13001</v>
      </c>
      <c r="E1982" s="154">
        <v>2658504</v>
      </c>
      <c r="F1982" s="154">
        <v>70725</v>
      </c>
      <c r="G1982" s="154" t="s">
        <v>8049</v>
      </c>
      <c r="H1982" s="154" t="s">
        <v>303</v>
      </c>
      <c r="I1982" s="154" t="s">
        <v>80</v>
      </c>
      <c r="J1982" s="154" t="s">
        <v>15692</v>
      </c>
      <c r="K1982" s="154" t="s">
        <v>159</v>
      </c>
      <c r="L1982" s="154" t="s">
        <v>15693</v>
      </c>
      <c r="M1982" s="155">
        <v>45897.478472222225</v>
      </c>
      <c r="N1982" s="155">
        <v>45898.456250000003</v>
      </c>
      <c r="O1982" s="156"/>
      <c r="P1982" s="154" t="s">
        <v>10063</v>
      </c>
      <c r="Q1982" s="154" t="s">
        <v>10063</v>
      </c>
      <c r="R1982" s="154" t="s">
        <v>200</v>
      </c>
      <c r="S1982" s="154" t="s">
        <v>201</v>
      </c>
      <c r="T1982" s="154" t="s">
        <v>8052</v>
      </c>
      <c r="U1982" s="154" t="s">
        <v>9429</v>
      </c>
      <c r="V1982" s="154" t="s">
        <v>15694</v>
      </c>
      <c r="W1982" s="154" t="s">
        <v>2967</v>
      </c>
      <c r="X1982" s="156"/>
      <c r="Y1982" s="154" t="s">
        <v>25</v>
      </c>
      <c r="Z1982" s="154" t="str">
        <f>VLOOKUP(D1982,TIPOLOGIA!A:F,5,0)</f>
        <v>TERRESTRE</v>
      </c>
      <c r="AA1982" s="154" t="s">
        <v>337</v>
      </c>
      <c r="AB1982" s="46">
        <v>1</v>
      </c>
      <c r="AC1982" s="87">
        <f>IF(W1982="SOPORTE_TELEFÓNICO",'BASE LIQUIDACION REDEBAN 2025'!$B$19,IF(AND(W1982="VISITA_TÉCNICA",Y1982="TIPO II"),'BASE LIQUIDACION REDEBAN 2025'!$B$18,'BASE LIQUIDACION REDEBAN 2025'!$B$17))</f>
        <v>35779.500569199998</v>
      </c>
      <c r="AD1982" s="87">
        <v>0</v>
      </c>
      <c r="AE1982" s="87">
        <f t="shared" si="30"/>
        <v>35779.500569199998</v>
      </c>
    </row>
    <row r="1983" spans="1:31">
      <c r="A1983" s="154" t="s">
        <v>72</v>
      </c>
      <c r="B1983" s="154" t="str">
        <f>VLOOKUP(A1983,'CENTRO DE COSTOS'!A:D,4,FALSE)</f>
        <v>MIGUEL JULIÁN HERNÁNDEZ GUARÍN</v>
      </c>
      <c r="C1983" s="154" t="str">
        <f>VLOOKUP(A1983,'CENTRO DE COSTOS'!A:D,2,FALSE)</f>
        <v>0004-0008</v>
      </c>
      <c r="D1983" s="154">
        <v>68001</v>
      </c>
      <c r="E1983" s="154">
        <v>2658964</v>
      </c>
      <c r="F1983" s="154">
        <v>80422</v>
      </c>
      <c r="G1983" s="154" t="s">
        <v>8049</v>
      </c>
      <c r="H1983" s="154" t="s">
        <v>820</v>
      </c>
      <c r="I1983" s="154" t="s">
        <v>72</v>
      </c>
      <c r="J1983" s="154" t="s">
        <v>3310</v>
      </c>
      <c r="K1983" s="154" t="s">
        <v>159</v>
      </c>
      <c r="L1983" s="154" t="s">
        <v>15695</v>
      </c>
      <c r="M1983" s="155">
        <v>45897.513888888891</v>
      </c>
      <c r="N1983" s="155">
        <v>45898.457638888889</v>
      </c>
      <c r="O1983" s="156"/>
      <c r="P1983" s="154" t="s">
        <v>10063</v>
      </c>
      <c r="Q1983" s="154" t="s">
        <v>10063</v>
      </c>
      <c r="R1983" s="154" t="s">
        <v>2973</v>
      </c>
      <c r="S1983" s="154" t="s">
        <v>2973</v>
      </c>
      <c r="T1983" s="154" t="s">
        <v>8052</v>
      </c>
      <c r="U1983" s="154" t="s">
        <v>9429</v>
      </c>
      <c r="V1983" s="154" t="s">
        <v>15696</v>
      </c>
      <c r="W1983" s="154" t="s">
        <v>2967</v>
      </c>
      <c r="X1983" s="156"/>
      <c r="Y1983" s="154" t="s">
        <v>25</v>
      </c>
      <c r="Z1983" s="154" t="str">
        <f>VLOOKUP(D1983,TIPOLOGIA!A:F,5,0)</f>
        <v>TERRESTRE</v>
      </c>
      <c r="AA1983" s="154" t="s">
        <v>323</v>
      </c>
      <c r="AB1983" s="46">
        <v>1</v>
      </c>
      <c r="AC1983" s="87">
        <f>IF(W1983="SOPORTE_TELEFÓNICO",'BASE LIQUIDACION REDEBAN 2025'!$B$19,IF(AND(W1983="VISITA_TÉCNICA",Y1983="TIPO II"),'BASE LIQUIDACION REDEBAN 2025'!$B$18,'BASE LIQUIDACION REDEBAN 2025'!$B$17))</f>
        <v>35779.500569199998</v>
      </c>
      <c r="AD1983" s="87">
        <v>0</v>
      </c>
      <c r="AE1983" s="87">
        <f t="shared" si="30"/>
        <v>35779.500569199998</v>
      </c>
    </row>
    <row r="1984" spans="1:31">
      <c r="A1984" s="154" t="s">
        <v>80</v>
      </c>
      <c r="B1984" s="154" t="str">
        <f>VLOOKUP(A1984,'CENTRO DE COSTOS'!A:D,4,FALSE)</f>
        <v>JOSE MAURICIO HERNANDEZ ROJAS</v>
      </c>
      <c r="C1984" s="154" t="str">
        <f>VLOOKUP(A1984,'CENTRO DE COSTOS'!A:D,2,FALSE)</f>
        <v>0004-0001</v>
      </c>
      <c r="D1984" s="154">
        <v>13001</v>
      </c>
      <c r="E1984" s="154">
        <v>2648782</v>
      </c>
      <c r="F1984" s="154">
        <v>38266</v>
      </c>
      <c r="G1984" s="154" t="s">
        <v>8049</v>
      </c>
      <c r="H1984" s="154" t="s">
        <v>303</v>
      </c>
      <c r="I1984" s="154" t="s">
        <v>80</v>
      </c>
      <c r="J1984" s="154" t="s">
        <v>15273</v>
      </c>
      <c r="K1984" s="154" t="s">
        <v>159</v>
      </c>
      <c r="L1984" s="154" t="s">
        <v>15697</v>
      </c>
      <c r="M1984" s="155">
        <v>45896.333333333336</v>
      </c>
      <c r="N1984" s="155">
        <v>45898.459027777775</v>
      </c>
      <c r="O1984" s="156"/>
      <c r="P1984" s="154" t="s">
        <v>10063</v>
      </c>
      <c r="Q1984" s="154" t="s">
        <v>10063</v>
      </c>
      <c r="R1984" s="154" t="s">
        <v>2973</v>
      </c>
      <c r="S1984" s="154" t="s">
        <v>2973</v>
      </c>
      <c r="T1984" s="154" t="s">
        <v>8052</v>
      </c>
      <c r="U1984" s="154" t="s">
        <v>9429</v>
      </c>
      <c r="V1984" s="154" t="s">
        <v>15698</v>
      </c>
      <c r="W1984" s="154" t="s">
        <v>2967</v>
      </c>
      <c r="X1984" s="156"/>
      <c r="Y1984" s="154" t="s">
        <v>25</v>
      </c>
      <c r="Z1984" s="154" t="str">
        <f>VLOOKUP(D1984,TIPOLOGIA!A:F,5,0)</f>
        <v>TERRESTRE</v>
      </c>
      <c r="AA1984" s="154" t="s">
        <v>337</v>
      </c>
      <c r="AB1984" s="46">
        <v>1</v>
      </c>
      <c r="AC1984" s="87">
        <f>IF(W1984="SOPORTE_TELEFÓNICO",'BASE LIQUIDACION REDEBAN 2025'!$B$19,IF(AND(W1984="VISITA_TÉCNICA",Y1984="TIPO II"),'BASE LIQUIDACION REDEBAN 2025'!$B$18,'BASE LIQUIDACION REDEBAN 2025'!$B$17))</f>
        <v>35779.500569199998</v>
      </c>
      <c r="AD1984" s="87">
        <v>0</v>
      </c>
      <c r="AE1984" s="87">
        <f t="shared" si="30"/>
        <v>35779.500569199998</v>
      </c>
    </row>
    <row r="1985" spans="1:31">
      <c r="A1985" s="154" t="s">
        <v>86</v>
      </c>
      <c r="B1985" s="154" t="str">
        <f>VLOOKUP(A1985,'CENTRO DE COSTOS'!A:D,4,FALSE)</f>
        <v>KEVIN ALEXIS CORZO BUSTOS</v>
      </c>
      <c r="C1985" s="154" t="str">
        <f>VLOOKUP(A1985,'CENTRO DE COSTOS'!A:D,2,FALSE)</f>
        <v>0004-0007</v>
      </c>
      <c r="D1985" s="154">
        <v>73001</v>
      </c>
      <c r="E1985" s="154">
        <v>2655262</v>
      </c>
      <c r="F1985" s="154">
        <v>46773</v>
      </c>
      <c r="G1985" s="154" t="s">
        <v>8049</v>
      </c>
      <c r="H1985" s="154" t="s">
        <v>703</v>
      </c>
      <c r="I1985" s="154" t="s">
        <v>86</v>
      </c>
      <c r="J1985" s="154" t="s">
        <v>11141</v>
      </c>
      <c r="K1985" s="154" t="s">
        <v>159</v>
      </c>
      <c r="L1985" s="154" t="s">
        <v>15699</v>
      </c>
      <c r="M1985" s="155">
        <v>45897.333333333336</v>
      </c>
      <c r="N1985" s="155">
        <v>45898.459722222222</v>
      </c>
      <c r="O1985" s="156"/>
      <c r="P1985" s="154" t="s">
        <v>10063</v>
      </c>
      <c r="Q1985" s="154" t="s">
        <v>10063</v>
      </c>
      <c r="R1985" s="154" t="s">
        <v>200</v>
      </c>
      <c r="S1985" s="154" t="s">
        <v>739</v>
      </c>
      <c r="T1985" s="154" t="s">
        <v>8052</v>
      </c>
      <c r="U1985" s="154" t="s">
        <v>9429</v>
      </c>
      <c r="V1985" s="154" t="s">
        <v>15700</v>
      </c>
      <c r="W1985" s="154" t="s">
        <v>2967</v>
      </c>
      <c r="X1985" s="156"/>
      <c r="Y1985" s="154" t="s">
        <v>25</v>
      </c>
      <c r="Z1985" s="154" t="str">
        <f>VLOOKUP(D1985,TIPOLOGIA!A:F,5,0)</f>
        <v>TERRESTRE</v>
      </c>
      <c r="AA1985" s="154" t="s">
        <v>708</v>
      </c>
      <c r="AB1985" s="46">
        <v>1</v>
      </c>
      <c r="AC1985" s="87">
        <f>IF(W1985="SOPORTE_TELEFÓNICO",'BASE LIQUIDACION REDEBAN 2025'!$B$19,IF(AND(W1985="VISITA_TÉCNICA",Y1985="TIPO II"),'BASE LIQUIDACION REDEBAN 2025'!$B$18,'BASE LIQUIDACION REDEBAN 2025'!$B$17))</f>
        <v>35779.500569199998</v>
      </c>
      <c r="AD1985" s="87">
        <v>0</v>
      </c>
      <c r="AE1985" s="87">
        <f t="shared" si="30"/>
        <v>35779.500569199998</v>
      </c>
    </row>
    <row r="1986" spans="1:31">
      <c r="A1986" s="154" t="s">
        <v>68</v>
      </c>
      <c r="B1986" s="154" t="str">
        <f>VLOOKUP(A1986,'CENTRO DE COSTOS'!A:D,4,FALSE)</f>
        <v>WILLIAM ASDRUBAL ROZO ROZO</v>
      </c>
      <c r="C1986" s="154" t="str">
        <f>VLOOKUP(A1986,'CENTRO DE COSTOS'!A:D,2,FALSE)</f>
        <v>0004-0004</v>
      </c>
      <c r="D1986" s="154">
        <v>11001</v>
      </c>
      <c r="E1986" s="154">
        <v>2660021</v>
      </c>
      <c r="F1986" s="154">
        <v>11805</v>
      </c>
      <c r="G1986" s="154" t="s">
        <v>8049</v>
      </c>
      <c r="H1986" s="154" t="s">
        <v>470</v>
      </c>
      <c r="I1986" s="154" t="s">
        <v>68</v>
      </c>
      <c r="J1986" s="154" t="s">
        <v>10170</v>
      </c>
      <c r="K1986" s="154" t="s">
        <v>159</v>
      </c>
      <c r="L1986" s="154" t="s">
        <v>15701</v>
      </c>
      <c r="M1986" s="155">
        <v>45897.618055555555</v>
      </c>
      <c r="N1986" s="155">
        <v>45898.461111111108</v>
      </c>
      <c r="O1986" s="156"/>
      <c r="P1986" s="154" t="s">
        <v>10063</v>
      </c>
      <c r="Q1986" s="154" t="s">
        <v>10063</v>
      </c>
      <c r="R1986" s="154" t="s">
        <v>220</v>
      </c>
      <c r="S1986" s="154" t="s">
        <v>1843</v>
      </c>
      <c r="T1986" s="154" t="s">
        <v>8052</v>
      </c>
      <c r="U1986" s="154" t="s">
        <v>9429</v>
      </c>
      <c r="V1986" s="154" t="s">
        <v>15702</v>
      </c>
      <c r="W1986" s="154" t="s">
        <v>2967</v>
      </c>
      <c r="X1986" s="156"/>
      <c r="Y1986" s="154" t="s">
        <v>25</v>
      </c>
      <c r="Z1986" s="154" t="str">
        <f>VLOOKUP(D1986,TIPOLOGIA!A:F,5,0)</f>
        <v>TERRESTRE</v>
      </c>
      <c r="AA1986" s="154" t="s">
        <v>599</v>
      </c>
      <c r="AB1986" s="46">
        <v>1</v>
      </c>
      <c r="AC1986" s="87">
        <f>IF(W1986="SOPORTE_TELEFÓNICO",'BASE LIQUIDACION REDEBAN 2025'!$B$19,IF(AND(W1986="VISITA_TÉCNICA",Y1986="TIPO II"),'BASE LIQUIDACION REDEBAN 2025'!$B$18,'BASE LIQUIDACION REDEBAN 2025'!$B$17))</f>
        <v>35779.500569199998</v>
      </c>
      <c r="AD1986" s="87">
        <v>0</v>
      </c>
      <c r="AE1986" s="87">
        <f t="shared" si="30"/>
        <v>35779.500569199998</v>
      </c>
    </row>
    <row r="1987" spans="1:31">
      <c r="A1987" s="154" t="s">
        <v>81</v>
      </c>
      <c r="B1987" s="154" t="str">
        <f>VLOOKUP(A1987,'CENTRO DE COSTOS'!A:D,4,FALSE)</f>
        <v>MIGUEL JULIÁN HERNÁNDEZ GUARÍN</v>
      </c>
      <c r="C1987" s="154" t="str">
        <f>VLOOKUP(A1987,'CENTRO DE COSTOS'!A:D,2,FALSE)</f>
        <v>0004-0008</v>
      </c>
      <c r="D1987" s="154">
        <v>54820</v>
      </c>
      <c r="E1987" s="154">
        <v>2634310</v>
      </c>
      <c r="F1987" s="154">
        <v>79880</v>
      </c>
      <c r="G1987" s="154" t="s">
        <v>8049</v>
      </c>
      <c r="H1987" s="154" t="s">
        <v>317</v>
      </c>
      <c r="I1987" s="154" t="s">
        <v>6019</v>
      </c>
      <c r="J1987" s="154" t="s">
        <v>13239</v>
      </c>
      <c r="K1987" s="154" t="s">
        <v>159</v>
      </c>
      <c r="L1987" s="154" t="s">
        <v>15703</v>
      </c>
      <c r="M1987" s="155">
        <v>45892.375</v>
      </c>
      <c r="N1987" s="155">
        <v>45898.466666666667</v>
      </c>
      <c r="O1987" s="156"/>
      <c r="P1987" s="154" t="s">
        <v>10063</v>
      </c>
      <c r="Q1987" s="154" t="s">
        <v>10063</v>
      </c>
      <c r="R1987" s="154" t="s">
        <v>2973</v>
      </c>
      <c r="S1987" s="154" t="s">
        <v>2973</v>
      </c>
      <c r="T1987" s="154" t="s">
        <v>8052</v>
      </c>
      <c r="U1987" s="154" t="s">
        <v>9429</v>
      </c>
      <c r="V1987" s="154" t="s">
        <v>15704</v>
      </c>
      <c r="W1987" s="154" t="s">
        <v>10144</v>
      </c>
      <c r="X1987" s="156"/>
      <c r="Y1987" s="154" t="s">
        <v>32</v>
      </c>
      <c r="Z1987" s="154" t="str">
        <f>VLOOKUP(D1987,TIPOLOGIA!A:F,5,0)</f>
        <v>TERRESTRE</v>
      </c>
      <c r="AA1987" s="154"/>
      <c r="AB1987" s="46">
        <v>0</v>
      </c>
      <c r="AC1987" s="87">
        <f>IF(W1987="SOPORTE_TELEFÓNICO",'BASE LIQUIDACION REDEBAN 2025'!$B$19,IF(AND(W1987="VISITA_TÉCNICA",Y1987="TIPO II"),'BASE LIQUIDACION REDEBAN 2025'!$B$18,'BASE LIQUIDACION REDEBAN 2025'!$B$17))</f>
        <v>35779.500569199998</v>
      </c>
      <c r="AD1987" s="87">
        <v>0</v>
      </c>
      <c r="AE1987" s="87">
        <f t="shared" ref="AE1987:AE2050" si="31">IF(W1987="VISITA_TÉCNICA",AC1987*AB1987,AC1987)</f>
        <v>35779.500569199998</v>
      </c>
    </row>
    <row r="1988" spans="1:31">
      <c r="A1988" s="154" t="s">
        <v>90</v>
      </c>
      <c r="B1988" s="154" t="str">
        <f>VLOOKUP(A1988,'CENTRO DE COSTOS'!A:D,4,FALSE)</f>
        <v>JUAN SEBASTIÁN RÍOS CASTRILLÓN</v>
      </c>
      <c r="C1988" s="154" t="str">
        <f>VLOOKUP(A1988,'CENTRO DE COSTOS'!A:D,2,FALSE)</f>
        <v>0004-0005</v>
      </c>
      <c r="D1988" s="154">
        <v>5088</v>
      </c>
      <c r="E1988" s="154">
        <v>2632370</v>
      </c>
      <c r="F1988" s="154">
        <v>79729</v>
      </c>
      <c r="G1988" s="154" t="s">
        <v>8049</v>
      </c>
      <c r="H1988" s="154" t="s">
        <v>197</v>
      </c>
      <c r="I1988" s="154" t="s">
        <v>211</v>
      </c>
      <c r="J1988" s="154" t="s">
        <v>12000</v>
      </c>
      <c r="K1988" s="154" t="s">
        <v>159</v>
      </c>
      <c r="L1988" s="154" t="s">
        <v>15705</v>
      </c>
      <c r="M1988" s="155">
        <v>45891.614583333336</v>
      </c>
      <c r="N1988" s="155">
        <v>45898.470138888886</v>
      </c>
      <c r="O1988" s="156"/>
      <c r="P1988" s="154" t="s">
        <v>10063</v>
      </c>
      <c r="Q1988" s="154" t="s">
        <v>10063</v>
      </c>
      <c r="R1988" s="154" t="s">
        <v>200</v>
      </c>
      <c r="S1988" s="154" t="s">
        <v>739</v>
      </c>
      <c r="T1988" s="154" t="s">
        <v>8052</v>
      </c>
      <c r="U1988" s="154" t="s">
        <v>9429</v>
      </c>
      <c r="V1988" s="154" t="s">
        <v>15706</v>
      </c>
      <c r="W1988" s="154" t="s">
        <v>2967</v>
      </c>
      <c r="X1988" s="156"/>
      <c r="Y1988" s="154" t="s">
        <v>25</v>
      </c>
      <c r="Z1988" s="154" t="str">
        <f>VLOOKUP(D1988,TIPOLOGIA!A:F,5,0)</f>
        <v>TERRESTRE</v>
      </c>
      <c r="AA1988" s="154" t="s">
        <v>4460</v>
      </c>
      <c r="AB1988" s="46">
        <v>1</v>
      </c>
      <c r="AC1988" s="87">
        <f>IF(W1988="SOPORTE_TELEFÓNICO",'BASE LIQUIDACION REDEBAN 2025'!$B$19,IF(AND(W1988="VISITA_TÉCNICA",Y1988="TIPO II"),'BASE LIQUIDACION REDEBAN 2025'!$B$18,'BASE LIQUIDACION REDEBAN 2025'!$B$17))</f>
        <v>35779.500569199998</v>
      </c>
      <c r="AD1988" s="87">
        <v>0</v>
      </c>
      <c r="AE1988" s="87">
        <f t="shared" si="31"/>
        <v>35779.500569199998</v>
      </c>
    </row>
    <row r="1989" spans="1:31">
      <c r="A1989" s="154" t="s">
        <v>90</v>
      </c>
      <c r="B1989" s="154" t="str">
        <f>VLOOKUP(A1989,'CENTRO DE COSTOS'!A:D,4,FALSE)</f>
        <v>JUAN SEBASTIÁN RÍOS CASTRILLÓN</v>
      </c>
      <c r="C1989" s="154" t="str">
        <f>VLOOKUP(A1989,'CENTRO DE COSTOS'!A:D,2,FALSE)</f>
        <v>0004-0005</v>
      </c>
      <c r="D1989" s="154">
        <v>5088</v>
      </c>
      <c r="E1989" s="154">
        <v>2634712</v>
      </c>
      <c r="F1989" s="154">
        <v>73598</v>
      </c>
      <c r="G1989" s="154" t="s">
        <v>8049</v>
      </c>
      <c r="H1989" s="154" t="s">
        <v>197</v>
      </c>
      <c r="I1989" s="154" t="s">
        <v>211</v>
      </c>
      <c r="J1989" s="154" t="s">
        <v>15707</v>
      </c>
      <c r="K1989" s="154" t="s">
        <v>159</v>
      </c>
      <c r="L1989" s="154" t="s">
        <v>15708</v>
      </c>
      <c r="M1989" s="155">
        <v>45894.333333333336</v>
      </c>
      <c r="N1989" s="155">
        <v>45898.495833333334</v>
      </c>
      <c r="O1989" s="156"/>
      <c r="P1989" s="154" t="s">
        <v>10063</v>
      </c>
      <c r="Q1989" s="154" t="s">
        <v>10063</v>
      </c>
      <c r="R1989" s="154" t="s">
        <v>200</v>
      </c>
      <c r="S1989" s="154" t="s">
        <v>739</v>
      </c>
      <c r="T1989" s="154" t="s">
        <v>8052</v>
      </c>
      <c r="U1989" s="154" t="s">
        <v>9429</v>
      </c>
      <c r="V1989" s="154" t="s">
        <v>15709</v>
      </c>
      <c r="W1989" s="154" t="s">
        <v>2967</v>
      </c>
      <c r="X1989" s="156"/>
      <c r="Y1989" s="154" t="s">
        <v>25</v>
      </c>
      <c r="Z1989" s="154" t="str">
        <f>VLOOKUP(D1989,TIPOLOGIA!A:F,5,0)</f>
        <v>TERRESTRE</v>
      </c>
      <c r="AA1989" s="154" t="s">
        <v>4460</v>
      </c>
      <c r="AB1989" s="46">
        <v>1</v>
      </c>
      <c r="AC1989" s="87">
        <f>IF(W1989="SOPORTE_TELEFÓNICO",'BASE LIQUIDACION REDEBAN 2025'!$B$19,IF(AND(W1989="VISITA_TÉCNICA",Y1989="TIPO II"),'BASE LIQUIDACION REDEBAN 2025'!$B$18,'BASE LIQUIDACION REDEBAN 2025'!$B$17))</f>
        <v>35779.500569199998</v>
      </c>
      <c r="AD1989" s="87">
        <v>0</v>
      </c>
      <c r="AE1989" s="87">
        <f t="shared" si="31"/>
        <v>35779.500569199998</v>
      </c>
    </row>
    <row r="1990" spans="1:31">
      <c r="A1990" s="154" t="s">
        <v>90</v>
      </c>
      <c r="B1990" s="154" t="str">
        <f>VLOOKUP(A1990,'CENTRO DE COSTOS'!A:D,4,FALSE)</f>
        <v>JUAN SEBASTIÁN RÍOS CASTRILLÓN</v>
      </c>
      <c r="C1990" s="154" t="str">
        <f>VLOOKUP(A1990,'CENTRO DE COSTOS'!A:D,2,FALSE)</f>
        <v>0004-0005</v>
      </c>
      <c r="D1990" s="154">
        <v>5088</v>
      </c>
      <c r="E1990" s="154">
        <v>2634698</v>
      </c>
      <c r="F1990" s="154">
        <v>16567</v>
      </c>
      <c r="G1990" s="154" t="s">
        <v>8049</v>
      </c>
      <c r="H1990" s="154" t="s">
        <v>197</v>
      </c>
      <c r="I1990" s="154" t="s">
        <v>211</v>
      </c>
      <c r="J1990" s="154" t="s">
        <v>15710</v>
      </c>
      <c r="K1990" s="154" t="s">
        <v>159</v>
      </c>
      <c r="L1990" s="154" t="s">
        <v>15711</v>
      </c>
      <c r="M1990" s="155">
        <v>45894.333333333336</v>
      </c>
      <c r="N1990" s="155">
        <v>45898.496527777781</v>
      </c>
      <c r="O1990" s="156"/>
      <c r="P1990" s="154" t="s">
        <v>10063</v>
      </c>
      <c r="Q1990" s="154" t="s">
        <v>10063</v>
      </c>
      <c r="R1990" s="154" t="s">
        <v>2973</v>
      </c>
      <c r="S1990" s="154" t="s">
        <v>2973</v>
      </c>
      <c r="T1990" s="154" t="s">
        <v>8052</v>
      </c>
      <c r="U1990" s="154" t="s">
        <v>9429</v>
      </c>
      <c r="V1990" s="154" t="s">
        <v>15709</v>
      </c>
      <c r="W1990" s="154" t="s">
        <v>2967</v>
      </c>
      <c r="X1990" s="156"/>
      <c r="Y1990" s="154" t="s">
        <v>25</v>
      </c>
      <c r="Z1990" s="154" t="str">
        <f>VLOOKUP(D1990,TIPOLOGIA!A:F,5,0)</f>
        <v>TERRESTRE</v>
      </c>
      <c r="AA1990" s="154" t="s">
        <v>4460</v>
      </c>
      <c r="AB1990" s="46">
        <v>1</v>
      </c>
      <c r="AC1990" s="87">
        <f>IF(W1990="SOPORTE_TELEFÓNICO",'BASE LIQUIDACION REDEBAN 2025'!$B$19,IF(AND(W1990="VISITA_TÉCNICA",Y1990="TIPO II"),'BASE LIQUIDACION REDEBAN 2025'!$B$18,'BASE LIQUIDACION REDEBAN 2025'!$B$17))</f>
        <v>35779.500569199998</v>
      </c>
      <c r="AD1990" s="87">
        <v>0</v>
      </c>
      <c r="AE1990" s="87">
        <f t="shared" si="31"/>
        <v>35779.500569199998</v>
      </c>
    </row>
    <row r="1991" spans="1:31">
      <c r="A1991" s="154" t="s">
        <v>90</v>
      </c>
      <c r="B1991" s="154" t="str">
        <f>VLOOKUP(A1991,'CENTRO DE COSTOS'!A:D,4,FALSE)</f>
        <v>JUAN SEBASTIÁN RÍOS CASTRILLÓN</v>
      </c>
      <c r="C1991" s="154" t="str">
        <f>VLOOKUP(A1991,'CENTRO DE COSTOS'!A:D,2,FALSE)</f>
        <v>0004-0005</v>
      </c>
      <c r="D1991" s="154">
        <v>5088</v>
      </c>
      <c r="E1991" s="154">
        <v>2639603</v>
      </c>
      <c r="F1991" s="154">
        <v>46990</v>
      </c>
      <c r="G1991" s="154" t="s">
        <v>8049</v>
      </c>
      <c r="H1991" s="154" t="s">
        <v>197</v>
      </c>
      <c r="I1991" s="154" t="s">
        <v>211</v>
      </c>
      <c r="J1991" s="154" t="s">
        <v>15712</v>
      </c>
      <c r="K1991" s="154" t="s">
        <v>159</v>
      </c>
      <c r="L1991" s="154" t="s">
        <v>15713</v>
      </c>
      <c r="M1991" s="155">
        <v>45894.507638888892</v>
      </c>
      <c r="N1991" s="155">
        <v>45898.49722222222</v>
      </c>
      <c r="O1991" s="156"/>
      <c r="P1991" s="154" t="s">
        <v>10063</v>
      </c>
      <c r="Q1991" s="154" t="s">
        <v>10063</v>
      </c>
      <c r="R1991" s="154" t="s">
        <v>2973</v>
      </c>
      <c r="S1991" s="154" t="s">
        <v>2973</v>
      </c>
      <c r="T1991" s="154" t="s">
        <v>8052</v>
      </c>
      <c r="U1991" s="154" t="s">
        <v>9429</v>
      </c>
      <c r="V1991" s="154" t="s">
        <v>15714</v>
      </c>
      <c r="W1991" s="154" t="s">
        <v>2967</v>
      </c>
      <c r="X1991" s="156"/>
      <c r="Y1991" s="154" t="s">
        <v>25</v>
      </c>
      <c r="Z1991" s="154" t="str">
        <f>VLOOKUP(D1991,TIPOLOGIA!A:F,5,0)</f>
        <v>TERRESTRE</v>
      </c>
      <c r="AA1991" s="154" t="s">
        <v>4460</v>
      </c>
      <c r="AB1991" s="46">
        <v>1</v>
      </c>
      <c r="AC1991" s="87">
        <f>IF(W1991="SOPORTE_TELEFÓNICO",'BASE LIQUIDACION REDEBAN 2025'!$B$19,IF(AND(W1991="VISITA_TÉCNICA",Y1991="TIPO II"),'BASE LIQUIDACION REDEBAN 2025'!$B$18,'BASE LIQUIDACION REDEBAN 2025'!$B$17))</f>
        <v>35779.500569199998</v>
      </c>
      <c r="AD1991" s="87">
        <v>0</v>
      </c>
      <c r="AE1991" s="87">
        <f t="shared" si="31"/>
        <v>35779.500569199998</v>
      </c>
    </row>
    <row r="1992" spans="1:31">
      <c r="A1992" s="154" t="s">
        <v>90</v>
      </c>
      <c r="B1992" s="154" t="str">
        <f>VLOOKUP(A1992,'CENTRO DE COSTOS'!A:D,4,FALSE)</f>
        <v>JUAN SEBASTIÁN RÍOS CASTRILLÓN</v>
      </c>
      <c r="C1992" s="154" t="str">
        <f>VLOOKUP(A1992,'CENTRO DE COSTOS'!A:D,2,FALSE)</f>
        <v>0004-0005</v>
      </c>
      <c r="D1992" s="154">
        <v>5088</v>
      </c>
      <c r="E1992" s="154">
        <v>2642114</v>
      </c>
      <c r="F1992" s="154">
        <v>77188</v>
      </c>
      <c r="G1992" s="154" t="s">
        <v>8049</v>
      </c>
      <c r="H1992" s="154" t="s">
        <v>197</v>
      </c>
      <c r="I1992" s="154" t="s">
        <v>211</v>
      </c>
      <c r="J1992" s="154" t="s">
        <v>15715</v>
      </c>
      <c r="K1992" s="154" t="s">
        <v>159</v>
      </c>
      <c r="L1992" s="154" t="s">
        <v>15716</v>
      </c>
      <c r="M1992" s="155">
        <v>45894.715277777781</v>
      </c>
      <c r="N1992" s="155">
        <v>45898.497916666667</v>
      </c>
      <c r="O1992" s="156"/>
      <c r="P1992" s="154" t="s">
        <v>10063</v>
      </c>
      <c r="Q1992" s="154" t="s">
        <v>10063</v>
      </c>
      <c r="R1992" s="154" t="s">
        <v>200</v>
      </c>
      <c r="S1992" s="154" t="s">
        <v>201</v>
      </c>
      <c r="T1992" s="154" t="s">
        <v>8052</v>
      </c>
      <c r="U1992" s="154" t="s">
        <v>9429</v>
      </c>
      <c r="V1992" s="154" t="s">
        <v>15717</v>
      </c>
      <c r="W1992" s="154" t="s">
        <v>2967</v>
      </c>
      <c r="X1992" s="156"/>
      <c r="Y1992" s="154" t="s">
        <v>25</v>
      </c>
      <c r="Z1992" s="154" t="str">
        <f>VLOOKUP(D1992,TIPOLOGIA!A:F,5,0)</f>
        <v>TERRESTRE</v>
      </c>
      <c r="AA1992" s="154" t="s">
        <v>4460</v>
      </c>
      <c r="AB1992" s="46">
        <v>1</v>
      </c>
      <c r="AC1992" s="87">
        <f>IF(W1992="SOPORTE_TELEFÓNICO",'BASE LIQUIDACION REDEBAN 2025'!$B$19,IF(AND(W1992="VISITA_TÉCNICA",Y1992="TIPO II"),'BASE LIQUIDACION REDEBAN 2025'!$B$18,'BASE LIQUIDACION REDEBAN 2025'!$B$17))</f>
        <v>35779.500569199998</v>
      </c>
      <c r="AD1992" s="87">
        <v>0</v>
      </c>
      <c r="AE1992" s="87">
        <f t="shared" si="31"/>
        <v>35779.500569199998</v>
      </c>
    </row>
    <row r="1993" spans="1:31">
      <c r="A1993" s="154" t="s">
        <v>90</v>
      </c>
      <c r="B1993" s="154" t="str">
        <f>VLOOKUP(A1993,'CENTRO DE COSTOS'!A:D,4,FALSE)</f>
        <v>JUAN SEBASTIÁN RÍOS CASTRILLÓN</v>
      </c>
      <c r="C1993" s="154" t="str">
        <f>VLOOKUP(A1993,'CENTRO DE COSTOS'!A:D,2,FALSE)</f>
        <v>0004-0005</v>
      </c>
      <c r="D1993" s="154">
        <v>5360</v>
      </c>
      <c r="E1993" s="154">
        <v>2638393</v>
      </c>
      <c r="F1993" s="154">
        <v>38370</v>
      </c>
      <c r="G1993" s="154" t="s">
        <v>8049</v>
      </c>
      <c r="H1993" s="154" t="s">
        <v>197</v>
      </c>
      <c r="I1993" s="154" t="s">
        <v>3607</v>
      </c>
      <c r="J1993" s="154" t="s">
        <v>15718</v>
      </c>
      <c r="K1993" s="154" t="s">
        <v>159</v>
      </c>
      <c r="L1993" s="154" t="s">
        <v>15719</v>
      </c>
      <c r="M1993" s="155">
        <v>45894.447222222225</v>
      </c>
      <c r="N1993" s="155">
        <v>45898.5</v>
      </c>
      <c r="O1993" s="156"/>
      <c r="P1993" s="154" t="s">
        <v>10063</v>
      </c>
      <c r="Q1993" s="154" t="s">
        <v>10063</v>
      </c>
      <c r="R1993" s="154" t="s">
        <v>200</v>
      </c>
      <c r="S1993" s="154" t="s">
        <v>201</v>
      </c>
      <c r="T1993" s="154" t="s">
        <v>8052</v>
      </c>
      <c r="U1993" s="154" t="s">
        <v>9429</v>
      </c>
      <c r="V1993" s="154" t="s">
        <v>15714</v>
      </c>
      <c r="W1993" s="154" t="s">
        <v>2967</v>
      </c>
      <c r="X1993" s="156"/>
      <c r="Y1993" s="154" t="s">
        <v>25</v>
      </c>
      <c r="Z1993" s="154" t="str">
        <f>VLOOKUP(D1993,TIPOLOGIA!A:F,5,0)</f>
        <v>TERRESTRE</v>
      </c>
      <c r="AA1993" s="154" t="s">
        <v>4460</v>
      </c>
      <c r="AB1993" s="46">
        <v>1</v>
      </c>
      <c r="AC1993" s="87">
        <f>IF(W1993="SOPORTE_TELEFÓNICO",'BASE LIQUIDACION REDEBAN 2025'!$B$19,IF(AND(W1993="VISITA_TÉCNICA",Y1993="TIPO II"),'BASE LIQUIDACION REDEBAN 2025'!$B$18,'BASE LIQUIDACION REDEBAN 2025'!$B$17))</f>
        <v>35779.500569199998</v>
      </c>
      <c r="AD1993" s="87">
        <v>0</v>
      </c>
      <c r="AE1993" s="87">
        <f t="shared" si="31"/>
        <v>35779.500569199998</v>
      </c>
    </row>
    <row r="1994" spans="1:31">
      <c r="A1994" s="154" t="s">
        <v>90</v>
      </c>
      <c r="B1994" s="154" t="str">
        <f>VLOOKUP(A1994,'CENTRO DE COSTOS'!A:D,4,FALSE)</f>
        <v>JUAN SEBASTIÁN RÍOS CASTRILLÓN</v>
      </c>
      <c r="C1994" s="154" t="str">
        <f>VLOOKUP(A1994,'CENTRO DE COSTOS'!A:D,2,FALSE)</f>
        <v>0004-0005</v>
      </c>
      <c r="D1994" s="154">
        <v>5360</v>
      </c>
      <c r="E1994" s="154">
        <v>2639628</v>
      </c>
      <c r="F1994" s="154">
        <v>78211</v>
      </c>
      <c r="G1994" s="154" t="s">
        <v>8049</v>
      </c>
      <c r="H1994" s="154" t="s">
        <v>197</v>
      </c>
      <c r="I1994" s="154" t="s">
        <v>3607</v>
      </c>
      <c r="J1994" s="154" t="s">
        <v>15720</v>
      </c>
      <c r="K1994" s="154" t="s">
        <v>159</v>
      </c>
      <c r="L1994" s="154" t="s">
        <v>15721</v>
      </c>
      <c r="M1994" s="155">
        <v>45894.512499999997</v>
      </c>
      <c r="N1994" s="155">
        <v>45898.501388888886</v>
      </c>
      <c r="O1994" s="156"/>
      <c r="P1994" s="154" t="s">
        <v>10063</v>
      </c>
      <c r="Q1994" s="154" t="s">
        <v>10063</v>
      </c>
      <c r="R1994" s="154" t="s">
        <v>200</v>
      </c>
      <c r="S1994" s="154" t="s">
        <v>201</v>
      </c>
      <c r="T1994" s="154" t="s">
        <v>8052</v>
      </c>
      <c r="U1994" s="154" t="s">
        <v>9429</v>
      </c>
      <c r="V1994" s="154" t="s">
        <v>15722</v>
      </c>
      <c r="W1994" s="154" t="s">
        <v>2967</v>
      </c>
      <c r="X1994" s="156"/>
      <c r="Y1994" s="154" t="s">
        <v>25</v>
      </c>
      <c r="Z1994" s="154" t="str">
        <f>VLOOKUP(D1994,TIPOLOGIA!A:F,5,0)</f>
        <v>TERRESTRE</v>
      </c>
      <c r="AA1994" s="154" t="s">
        <v>4460</v>
      </c>
      <c r="AB1994" s="46">
        <v>1</v>
      </c>
      <c r="AC1994" s="87">
        <f>IF(W1994="SOPORTE_TELEFÓNICO",'BASE LIQUIDACION REDEBAN 2025'!$B$19,IF(AND(W1994="VISITA_TÉCNICA",Y1994="TIPO II"),'BASE LIQUIDACION REDEBAN 2025'!$B$18,'BASE LIQUIDACION REDEBAN 2025'!$B$17))</f>
        <v>35779.500569199998</v>
      </c>
      <c r="AD1994" s="87">
        <v>0</v>
      </c>
      <c r="AE1994" s="87">
        <f t="shared" si="31"/>
        <v>35779.500569199998</v>
      </c>
    </row>
    <row r="1995" spans="1:31">
      <c r="A1995" s="154" t="s">
        <v>90</v>
      </c>
      <c r="B1995" s="154" t="str">
        <f>VLOOKUP(A1995,'CENTRO DE COSTOS'!A:D,4,FALSE)</f>
        <v>JUAN SEBASTIÁN RÍOS CASTRILLÓN</v>
      </c>
      <c r="C1995" s="154" t="str">
        <f>VLOOKUP(A1995,'CENTRO DE COSTOS'!A:D,2,FALSE)</f>
        <v>0004-0005</v>
      </c>
      <c r="D1995" s="154">
        <v>5360</v>
      </c>
      <c r="E1995" s="154">
        <v>2639810</v>
      </c>
      <c r="F1995" s="154">
        <v>65731</v>
      </c>
      <c r="G1995" s="154" t="s">
        <v>8049</v>
      </c>
      <c r="H1995" s="154" t="s">
        <v>197</v>
      </c>
      <c r="I1995" s="154" t="s">
        <v>3607</v>
      </c>
      <c r="J1995" s="154" t="s">
        <v>15723</v>
      </c>
      <c r="K1995" s="154" t="s">
        <v>159</v>
      </c>
      <c r="L1995" s="154" t="s">
        <v>15724</v>
      </c>
      <c r="M1995" s="155">
        <v>45894.542361111111</v>
      </c>
      <c r="N1995" s="155">
        <v>45898.502083333333</v>
      </c>
      <c r="O1995" s="156"/>
      <c r="P1995" s="154" t="s">
        <v>10063</v>
      </c>
      <c r="Q1995" s="154" t="s">
        <v>10063</v>
      </c>
      <c r="R1995" s="154" t="s">
        <v>2973</v>
      </c>
      <c r="S1995" s="154" t="s">
        <v>2973</v>
      </c>
      <c r="T1995" s="154" t="s">
        <v>8052</v>
      </c>
      <c r="U1995" s="154" t="s">
        <v>9429</v>
      </c>
      <c r="V1995" s="154" t="s">
        <v>15725</v>
      </c>
      <c r="W1995" s="154" t="s">
        <v>2967</v>
      </c>
      <c r="X1995" s="156"/>
      <c r="Y1995" s="154" t="s">
        <v>25</v>
      </c>
      <c r="Z1995" s="154" t="str">
        <f>VLOOKUP(D1995,TIPOLOGIA!A:F,5,0)</f>
        <v>TERRESTRE</v>
      </c>
      <c r="AA1995" s="154" t="s">
        <v>4460</v>
      </c>
      <c r="AB1995" s="46">
        <v>1</v>
      </c>
      <c r="AC1995" s="87">
        <f>IF(W1995="SOPORTE_TELEFÓNICO",'BASE LIQUIDACION REDEBAN 2025'!$B$19,IF(AND(W1995="VISITA_TÉCNICA",Y1995="TIPO II"),'BASE LIQUIDACION REDEBAN 2025'!$B$18,'BASE LIQUIDACION REDEBAN 2025'!$B$17))</f>
        <v>35779.500569199998</v>
      </c>
      <c r="AD1995" s="87">
        <v>0</v>
      </c>
      <c r="AE1995" s="87">
        <f t="shared" si="31"/>
        <v>35779.500569199998</v>
      </c>
    </row>
    <row r="1996" spans="1:31">
      <c r="A1996" s="154" t="s">
        <v>90</v>
      </c>
      <c r="B1996" s="154" t="str">
        <f>VLOOKUP(A1996,'CENTRO DE COSTOS'!A:D,4,FALSE)</f>
        <v>JUAN SEBASTIÁN RÍOS CASTRILLÓN</v>
      </c>
      <c r="C1996" s="154" t="str">
        <f>VLOOKUP(A1996,'CENTRO DE COSTOS'!A:D,2,FALSE)</f>
        <v>0004-0005</v>
      </c>
      <c r="D1996" s="154">
        <v>5360</v>
      </c>
      <c r="E1996" s="154">
        <v>2640025</v>
      </c>
      <c r="F1996" s="154">
        <v>74670</v>
      </c>
      <c r="G1996" s="154" t="s">
        <v>8049</v>
      </c>
      <c r="H1996" s="154" t="s">
        <v>197</v>
      </c>
      <c r="I1996" s="154" t="s">
        <v>3607</v>
      </c>
      <c r="J1996" s="154" t="s">
        <v>15726</v>
      </c>
      <c r="K1996" s="154" t="s">
        <v>159</v>
      </c>
      <c r="L1996" s="154" t="s">
        <v>15727</v>
      </c>
      <c r="M1996" s="155">
        <v>45894.586111111108</v>
      </c>
      <c r="N1996" s="155">
        <v>45898.50277777778</v>
      </c>
      <c r="O1996" s="156"/>
      <c r="P1996" s="154" t="s">
        <v>10063</v>
      </c>
      <c r="Q1996" s="154" t="s">
        <v>10063</v>
      </c>
      <c r="R1996" s="154" t="s">
        <v>200</v>
      </c>
      <c r="S1996" s="154" t="s">
        <v>739</v>
      </c>
      <c r="T1996" s="154" t="s">
        <v>8052</v>
      </c>
      <c r="U1996" s="154" t="s">
        <v>9429</v>
      </c>
      <c r="V1996" s="154" t="s">
        <v>15728</v>
      </c>
      <c r="W1996" s="154" t="s">
        <v>2967</v>
      </c>
      <c r="X1996" s="156"/>
      <c r="Y1996" s="154" t="s">
        <v>25</v>
      </c>
      <c r="Z1996" s="154" t="str">
        <f>VLOOKUP(D1996,TIPOLOGIA!A:F,5,0)</f>
        <v>TERRESTRE</v>
      </c>
      <c r="AA1996" s="154" t="s">
        <v>4460</v>
      </c>
      <c r="AB1996" s="46">
        <v>1</v>
      </c>
      <c r="AC1996" s="87">
        <f>IF(W1996="SOPORTE_TELEFÓNICO",'BASE LIQUIDACION REDEBAN 2025'!$B$19,IF(AND(W1996="VISITA_TÉCNICA",Y1996="TIPO II"),'BASE LIQUIDACION REDEBAN 2025'!$B$18,'BASE LIQUIDACION REDEBAN 2025'!$B$17))</f>
        <v>35779.500569199998</v>
      </c>
      <c r="AD1996" s="87">
        <v>0</v>
      </c>
      <c r="AE1996" s="87">
        <f t="shared" si="31"/>
        <v>35779.500569199998</v>
      </c>
    </row>
    <row r="1997" spans="1:31">
      <c r="A1997" s="154" t="s">
        <v>90</v>
      </c>
      <c r="B1997" s="154" t="str">
        <f>VLOOKUP(A1997,'CENTRO DE COSTOS'!A:D,4,FALSE)</f>
        <v>JUAN SEBASTIÁN RÍOS CASTRILLÓN</v>
      </c>
      <c r="C1997" s="154" t="str">
        <f>VLOOKUP(A1997,'CENTRO DE COSTOS'!A:D,2,FALSE)</f>
        <v>0004-0005</v>
      </c>
      <c r="D1997" s="154">
        <v>5001</v>
      </c>
      <c r="E1997" s="154">
        <v>2634969</v>
      </c>
      <c r="F1997" s="154">
        <v>79161</v>
      </c>
      <c r="G1997" s="154" t="s">
        <v>8049</v>
      </c>
      <c r="H1997" s="154" t="s">
        <v>197</v>
      </c>
      <c r="I1997" s="154" t="s">
        <v>90</v>
      </c>
      <c r="J1997" s="154" t="s">
        <v>12998</v>
      </c>
      <c r="K1997" s="154" t="s">
        <v>159</v>
      </c>
      <c r="L1997" s="154" t="s">
        <v>15729</v>
      </c>
      <c r="M1997" s="155">
        <v>45894.333333333336</v>
      </c>
      <c r="N1997" s="155">
        <v>45898.50277777778</v>
      </c>
      <c r="O1997" s="156"/>
      <c r="P1997" s="154" t="s">
        <v>10063</v>
      </c>
      <c r="Q1997" s="154" t="s">
        <v>10063</v>
      </c>
      <c r="R1997" s="154" t="s">
        <v>2973</v>
      </c>
      <c r="S1997" s="154" t="s">
        <v>2973</v>
      </c>
      <c r="T1997" s="154" t="s">
        <v>8052</v>
      </c>
      <c r="U1997" s="154" t="s">
        <v>9429</v>
      </c>
      <c r="V1997" s="154" t="s">
        <v>15730</v>
      </c>
      <c r="W1997" s="154" t="s">
        <v>2967</v>
      </c>
      <c r="X1997" s="156"/>
      <c r="Y1997" s="154" t="s">
        <v>25</v>
      </c>
      <c r="Z1997" s="154" t="str">
        <f>VLOOKUP(D1997,TIPOLOGIA!A:F,5,0)</f>
        <v>TERRESTRE</v>
      </c>
      <c r="AA1997" s="154" t="s">
        <v>4460</v>
      </c>
      <c r="AB1997" s="46">
        <v>1</v>
      </c>
      <c r="AC1997" s="87">
        <f>IF(W1997="SOPORTE_TELEFÓNICO",'BASE LIQUIDACION REDEBAN 2025'!$B$19,IF(AND(W1997="VISITA_TÉCNICA",Y1997="TIPO II"),'BASE LIQUIDACION REDEBAN 2025'!$B$18,'BASE LIQUIDACION REDEBAN 2025'!$B$17))</f>
        <v>35779.500569199998</v>
      </c>
      <c r="AD1997" s="87">
        <v>0</v>
      </c>
      <c r="AE1997" s="87">
        <f t="shared" si="31"/>
        <v>35779.500569199998</v>
      </c>
    </row>
    <row r="1998" spans="1:31">
      <c r="A1998" s="154" t="s">
        <v>90</v>
      </c>
      <c r="B1998" s="154" t="str">
        <f>VLOOKUP(A1998,'CENTRO DE COSTOS'!A:D,4,FALSE)</f>
        <v>JUAN SEBASTIÁN RÍOS CASTRILLÓN</v>
      </c>
      <c r="C1998" s="154" t="str">
        <f>VLOOKUP(A1998,'CENTRO DE COSTOS'!A:D,2,FALSE)</f>
        <v>0004-0005</v>
      </c>
      <c r="D1998" s="154">
        <v>5001</v>
      </c>
      <c r="E1998" s="154">
        <v>2637215</v>
      </c>
      <c r="F1998" s="154">
        <v>69091</v>
      </c>
      <c r="G1998" s="154" t="s">
        <v>8049</v>
      </c>
      <c r="H1998" s="154" t="s">
        <v>197</v>
      </c>
      <c r="I1998" s="154" t="s">
        <v>90</v>
      </c>
      <c r="J1998" s="154" t="s">
        <v>15731</v>
      </c>
      <c r="K1998" s="154" t="s">
        <v>159</v>
      </c>
      <c r="L1998" s="154" t="s">
        <v>15732</v>
      </c>
      <c r="M1998" s="155">
        <v>45894.384027777778</v>
      </c>
      <c r="N1998" s="155">
        <v>45898.503472222219</v>
      </c>
      <c r="O1998" s="156"/>
      <c r="P1998" s="154" t="s">
        <v>10063</v>
      </c>
      <c r="Q1998" s="154" t="s">
        <v>10063</v>
      </c>
      <c r="R1998" s="154" t="s">
        <v>200</v>
      </c>
      <c r="S1998" s="154" t="s">
        <v>739</v>
      </c>
      <c r="T1998" s="154" t="s">
        <v>8052</v>
      </c>
      <c r="U1998" s="154" t="s">
        <v>9429</v>
      </c>
      <c r="V1998" s="154" t="s">
        <v>15728</v>
      </c>
      <c r="W1998" s="154" t="s">
        <v>2967</v>
      </c>
      <c r="X1998" s="156"/>
      <c r="Y1998" s="154" t="s">
        <v>25</v>
      </c>
      <c r="Z1998" s="154" t="str">
        <f>VLOOKUP(D1998,TIPOLOGIA!A:F,5,0)</f>
        <v>TERRESTRE</v>
      </c>
      <c r="AA1998" s="154" t="s">
        <v>4460</v>
      </c>
      <c r="AB1998" s="46">
        <v>1</v>
      </c>
      <c r="AC1998" s="87">
        <f>IF(W1998="SOPORTE_TELEFÓNICO",'BASE LIQUIDACION REDEBAN 2025'!$B$19,IF(AND(W1998="VISITA_TÉCNICA",Y1998="TIPO II"),'BASE LIQUIDACION REDEBAN 2025'!$B$18,'BASE LIQUIDACION REDEBAN 2025'!$B$17))</f>
        <v>35779.500569199998</v>
      </c>
      <c r="AD1998" s="87">
        <v>0</v>
      </c>
      <c r="AE1998" s="87">
        <f t="shared" si="31"/>
        <v>35779.500569199998</v>
      </c>
    </row>
    <row r="1999" spans="1:31">
      <c r="A1999" s="154" t="s">
        <v>90</v>
      </c>
      <c r="B1999" s="154" t="str">
        <f>VLOOKUP(A1999,'CENTRO DE COSTOS'!A:D,4,FALSE)</f>
        <v>JUAN SEBASTIÁN RÍOS CASTRILLÓN</v>
      </c>
      <c r="C1999" s="154" t="str">
        <f>VLOOKUP(A1999,'CENTRO DE COSTOS'!A:D,2,FALSE)</f>
        <v>0004-0005</v>
      </c>
      <c r="D1999" s="154">
        <v>5001</v>
      </c>
      <c r="E1999" s="154">
        <v>2637222</v>
      </c>
      <c r="F1999" s="154">
        <v>79433</v>
      </c>
      <c r="G1999" s="154" t="s">
        <v>8049</v>
      </c>
      <c r="H1999" s="154" t="s">
        <v>197</v>
      </c>
      <c r="I1999" s="154" t="s">
        <v>90</v>
      </c>
      <c r="J1999" s="154" t="s">
        <v>15733</v>
      </c>
      <c r="K1999" s="154" t="s">
        <v>159</v>
      </c>
      <c r="L1999" s="154" t="s">
        <v>15734</v>
      </c>
      <c r="M1999" s="155">
        <v>45894.384722222225</v>
      </c>
      <c r="N1999" s="155">
        <v>45898.504166666666</v>
      </c>
      <c r="O1999" s="156"/>
      <c r="P1999" s="154" t="s">
        <v>10063</v>
      </c>
      <c r="Q1999" s="154" t="s">
        <v>10063</v>
      </c>
      <c r="R1999" s="154" t="s">
        <v>2973</v>
      </c>
      <c r="S1999" s="154" t="s">
        <v>2973</v>
      </c>
      <c r="T1999" s="154" t="s">
        <v>8052</v>
      </c>
      <c r="U1999" s="154" t="s">
        <v>9429</v>
      </c>
      <c r="V1999" s="154" t="s">
        <v>15735</v>
      </c>
      <c r="W1999" s="154" t="s">
        <v>2967</v>
      </c>
      <c r="X1999" s="156"/>
      <c r="Y1999" s="154" t="s">
        <v>25</v>
      </c>
      <c r="Z1999" s="154" t="str">
        <f>VLOOKUP(D1999,TIPOLOGIA!A:F,5,0)</f>
        <v>TERRESTRE</v>
      </c>
      <c r="AA1999" s="154" t="s">
        <v>4460</v>
      </c>
      <c r="AB1999" s="46">
        <v>1</v>
      </c>
      <c r="AC1999" s="87">
        <f>IF(W1999="SOPORTE_TELEFÓNICO",'BASE LIQUIDACION REDEBAN 2025'!$B$19,IF(AND(W1999="VISITA_TÉCNICA",Y1999="TIPO II"),'BASE LIQUIDACION REDEBAN 2025'!$B$18,'BASE LIQUIDACION REDEBAN 2025'!$B$17))</f>
        <v>35779.500569199998</v>
      </c>
      <c r="AD1999" s="87">
        <v>0</v>
      </c>
      <c r="AE1999" s="87">
        <f t="shared" si="31"/>
        <v>35779.500569199998</v>
      </c>
    </row>
    <row r="2000" spans="1:31">
      <c r="A2000" s="154" t="s">
        <v>90</v>
      </c>
      <c r="B2000" s="154" t="str">
        <f>VLOOKUP(A2000,'CENTRO DE COSTOS'!A:D,4,FALSE)</f>
        <v>JUAN SEBASTIÁN RÍOS CASTRILLÓN</v>
      </c>
      <c r="C2000" s="154" t="str">
        <f>VLOOKUP(A2000,'CENTRO DE COSTOS'!A:D,2,FALSE)</f>
        <v>0004-0005</v>
      </c>
      <c r="D2000" s="154">
        <v>5001</v>
      </c>
      <c r="E2000" s="154">
        <v>2641297</v>
      </c>
      <c r="F2000" s="154">
        <v>79919</v>
      </c>
      <c r="G2000" s="154" t="s">
        <v>8049</v>
      </c>
      <c r="H2000" s="154" t="s">
        <v>197</v>
      </c>
      <c r="I2000" s="154" t="s">
        <v>90</v>
      </c>
      <c r="J2000" s="154" t="s">
        <v>12508</v>
      </c>
      <c r="K2000" s="154" t="s">
        <v>159</v>
      </c>
      <c r="L2000" s="154" t="s">
        <v>15736</v>
      </c>
      <c r="M2000" s="155">
        <v>45894.662499999999</v>
      </c>
      <c r="N2000" s="155">
        <v>45898.506249999999</v>
      </c>
      <c r="O2000" s="156"/>
      <c r="P2000" s="154" t="s">
        <v>10063</v>
      </c>
      <c r="Q2000" s="154" t="s">
        <v>10063</v>
      </c>
      <c r="R2000" s="154" t="s">
        <v>200</v>
      </c>
      <c r="S2000" s="154" t="s">
        <v>201</v>
      </c>
      <c r="T2000" s="154" t="s">
        <v>8052</v>
      </c>
      <c r="U2000" s="154" t="s">
        <v>9429</v>
      </c>
      <c r="V2000" s="154" t="s">
        <v>15737</v>
      </c>
      <c r="W2000" s="154" t="s">
        <v>2967</v>
      </c>
      <c r="X2000" s="156"/>
      <c r="Y2000" s="154" t="s">
        <v>25</v>
      </c>
      <c r="Z2000" s="154" t="str">
        <f>VLOOKUP(D2000,TIPOLOGIA!A:F,5,0)</f>
        <v>TERRESTRE</v>
      </c>
      <c r="AA2000" s="154" t="s">
        <v>4460</v>
      </c>
      <c r="AB2000" s="46">
        <v>1</v>
      </c>
      <c r="AC2000" s="87">
        <f>IF(W2000="SOPORTE_TELEFÓNICO",'BASE LIQUIDACION REDEBAN 2025'!$B$19,IF(AND(W2000="VISITA_TÉCNICA",Y2000="TIPO II"),'BASE LIQUIDACION REDEBAN 2025'!$B$18,'BASE LIQUIDACION REDEBAN 2025'!$B$17))</f>
        <v>35779.500569199998</v>
      </c>
      <c r="AD2000" s="87">
        <v>0</v>
      </c>
      <c r="AE2000" s="87">
        <f t="shared" si="31"/>
        <v>35779.500569199998</v>
      </c>
    </row>
    <row r="2001" spans="1:31">
      <c r="A2001" s="154" t="s">
        <v>76</v>
      </c>
      <c r="B2001" s="154" t="str">
        <f>VLOOKUP(A2001,'CENTRO DE COSTOS'!A:D,4,FALSE)</f>
        <v>DIEGO FERNANDO HENAO CARDONA</v>
      </c>
      <c r="C2001" s="154" t="str">
        <f>VLOOKUP(A2001,'CENTRO DE COSTOS'!A:D,2,FALSE)</f>
        <v>0004-0003</v>
      </c>
      <c r="D2001" s="154">
        <v>76001</v>
      </c>
      <c r="E2001" s="154">
        <v>2651790</v>
      </c>
      <c r="F2001" s="154">
        <v>48410</v>
      </c>
      <c r="G2001" s="154" t="s">
        <v>8049</v>
      </c>
      <c r="H2001" s="154" t="s">
        <v>227</v>
      </c>
      <c r="I2001" s="154" t="s">
        <v>76</v>
      </c>
      <c r="J2001" s="154" t="s">
        <v>10930</v>
      </c>
      <c r="K2001" s="154" t="s">
        <v>159</v>
      </c>
      <c r="L2001" s="154" t="s">
        <v>15738</v>
      </c>
      <c r="M2001" s="155">
        <v>45896.454861111109</v>
      </c>
      <c r="N2001" s="155">
        <v>45898.517361111109</v>
      </c>
      <c r="O2001" s="156"/>
      <c r="P2001" s="154" t="s">
        <v>10063</v>
      </c>
      <c r="Q2001" s="154" t="s">
        <v>10063</v>
      </c>
      <c r="R2001" s="154" t="s">
        <v>2973</v>
      </c>
      <c r="S2001" s="154" t="s">
        <v>2973</v>
      </c>
      <c r="T2001" s="154" t="s">
        <v>8052</v>
      </c>
      <c r="U2001" s="154" t="s">
        <v>9429</v>
      </c>
      <c r="V2001" s="154" t="s">
        <v>15739</v>
      </c>
      <c r="W2001" s="154" t="s">
        <v>2967</v>
      </c>
      <c r="X2001" s="156"/>
      <c r="Y2001" s="154" t="s">
        <v>25</v>
      </c>
      <c r="Z2001" s="154" t="str">
        <f>VLOOKUP(D2001,TIPOLOGIA!A:F,5,0)</f>
        <v>TERRESTRE</v>
      </c>
      <c r="AA2001" s="154" t="s">
        <v>531</v>
      </c>
      <c r="AB2001" s="46">
        <v>1</v>
      </c>
      <c r="AC2001" s="87">
        <f>IF(W2001="SOPORTE_TELEFÓNICO",'BASE LIQUIDACION REDEBAN 2025'!$B$19,IF(AND(W2001="VISITA_TÉCNICA",Y2001="TIPO II"),'BASE LIQUIDACION REDEBAN 2025'!$B$18,'BASE LIQUIDACION REDEBAN 2025'!$B$17))</f>
        <v>35779.500569199998</v>
      </c>
      <c r="AD2001" s="87">
        <v>0</v>
      </c>
      <c r="AE2001" s="87">
        <f t="shared" si="31"/>
        <v>35779.500569199998</v>
      </c>
    </row>
    <row r="2002" spans="1:31">
      <c r="A2002" s="154" t="s">
        <v>86</v>
      </c>
      <c r="B2002" s="154" t="str">
        <f>VLOOKUP(A2002,'CENTRO DE COSTOS'!A:D,4,FALSE)</f>
        <v>KEVIN ALEXIS CORZO BUSTOS</v>
      </c>
      <c r="C2002" s="154" t="str">
        <f>VLOOKUP(A2002,'CENTRO DE COSTOS'!A:D,2,FALSE)</f>
        <v>0004-0007</v>
      </c>
      <c r="D2002" s="154">
        <v>73861</v>
      </c>
      <c r="E2002" s="154">
        <v>2648950</v>
      </c>
      <c r="F2002" s="154">
        <v>76983</v>
      </c>
      <c r="G2002" s="154" t="s">
        <v>8049</v>
      </c>
      <c r="H2002" s="154" t="s">
        <v>703</v>
      </c>
      <c r="I2002" s="154" t="s">
        <v>15740</v>
      </c>
      <c r="J2002" s="154" t="s">
        <v>15741</v>
      </c>
      <c r="K2002" s="154" t="s">
        <v>159</v>
      </c>
      <c r="L2002" s="154" t="s">
        <v>15742</v>
      </c>
      <c r="M2002" s="155">
        <v>45895.740277777775</v>
      </c>
      <c r="N2002" s="155">
        <v>45898.518055555556</v>
      </c>
      <c r="O2002" s="156"/>
      <c r="P2002" s="154" t="s">
        <v>10063</v>
      </c>
      <c r="Q2002" s="154" t="s">
        <v>10063</v>
      </c>
      <c r="R2002" s="154" t="s">
        <v>2973</v>
      </c>
      <c r="S2002" s="154" t="s">
        <v>2973</v>
      </c>
      <c r="T2002" s="154" t="s">
        <v>8052</v>
      </c>
      <c r="U2002" s="154" t="s">
        <v>9429</v>
      </c>
      <c r="V2002" s="154" t="s">
        <v>15743</v>
      </c>
      <c r="W2002" s="154" t="s">
        <v>2967</v>
      </c>
      <c r="X2002" s="156"/>
      <c r="Y2002" s="154" t="s">
        <v>28</v>
      </c>
      <c r="Z2002" s="154" t="str">
        <f>VLOOKUP(D2002,TIPOLOGIA!A:F,5,0)</f>
        <v>TERRESTRE</v>
      </c>
      <c r="AA2002" s="154" t="s">
        <v>968</v>
      </c>
      <c r="AB2002" s="46">
        <v>1</v>
      </c>
      <c r="AC2002" s="87">
        <f>IF(W2002="SOPORTE_TELEFÓNICO",'BASE LIQUIDACION REDEBAN 2025'!$B$19,IF(AND(W2002="VISITA_TÉCNICA",Y2002="TIPO II"),'BASE LIQUIDACION REDEBAN 2025'!$B$18,'BASE LIQUIDACION REDEBAN 2025'!$B$17))</f>
        <v>67654.12000000001</v>
      </c>
      <c r="AD2002" s="87">
        <v>0</v>
      </c>
      <c r="AE2002" s="87">
        <f t="shared" si="31"/>
        <v>67654.12000000001</v>
      </c>
    </row>
    <row r="2003" spans="1:31">
      <c r="A2003" s="154" t="s">
        <v>81</v>
      </c>
      <c r="B2003" s="154" t="str">
        <f>VLOOKUP(A2003,'CENTRO DE COSTOS'!A:D,4,FALSE)</f>
        <v>MIGUEL JULIÁN HERNÁNDEZ GUARÍN</v>
      </c>
      <c r="C2003" s="154" t="str">
        <f>VLOOKUP(A2003,'CENTRO DE COSTOS'!A:D,2,FALSE)</f>
        <v>0004-0008</v>
      </c>
      <c r="D2003" s="154">
        <v>54001</v>
      </c>
      <c r="E2003" s="154">
        <v>2658474</v>
      </c>
      <c r="F2003" s="154">
        <v>80482</v>
      </c>
      <c r="G2003" s="154" t="s">
        <v>8049</v>
      </c>
      <c r="H2003" s="154" t="s">
        <v>317</v>
      </c>
      <c r="I2003" s="154" t="s">
        <v>81</v>
      </c>
      <c r="J2003" s="154" t="s">
        <v>15744</v>
      </c>
      <c r="K2003" s="154" t="s">
        <v>159</v>
      </c>
      <c r="L2003" s="154" t="s">
        <v>15745</v>
      </c>
      <c r="M2003" s="155">
        <v>45897.479861111111</v>
      </c>
      <c r="N2003" s="155">
        <v>45898.519444444442</v>
      </c>
      <c r="O2003" s="156"/>
      <c r="P2003" s="154" t="s">
        <v>10063</v>
      </c>
      <c r="Q2003" s="154" t="s">
        <v>10063</v>
      </c>
      <c r="R2003" s="154" t="s">
        <v>200</v>
      </c>
      <c r="S2003" s="154" t="s">
        <v>201</v>
      </c>
      <c r="T2003" s="154" t="s">
        <v>8052</v>
      </c>
      <c r="U2003" s="154" t="s">
        <v>9429</v>
      </c>
      <c r="V2003" s="154" t="s">
        <v>15746</v>
      </c>
      <c r="W2003" s="154" t="s">
        <v>2967</v>
      </c>
      <c r="X2003" s="156"/>
      <c r="Y2003" s="154" t="s">
        <v>25</v>
      </c>
      <c r="Z2003" s="154" t="str">
        <f>VLOOKUP(D2003,TIPOLOGIA!A:F,5,0)</f>
        <v>TERRESTRE</v>
      </c>
      <c r="AA2003" s="154" t="s">
        <v>1496</v>
      </c>
      <c r="AB2003" s="46">
        <v>1</v>
      </c>
      <c r="AC2003" s="87">
        <f>IF(W2003="SOPORTE_TELEFÓNICO",'BASE LIQUIDACION REDEBAN 2025'!$B$19,IF(AND(W2003="VISITA_TÉCNICA",Y2003="TIPO II"),'BASE LIQUIDACION REDEBAN 2025'!$B$18,'BASE LIQUIDACION REDEBAN 2025'!$B$17))</f>
        <v>35779.500569199998</v>
      </c>
      <c r="AD2003" s="87">
        <v>0</v>
      </c>
      <c r="AE2003" s="87">
        <f t="shared" si="31"/>
        <v>35779.500569199998</v>
      </c>
    </row>
    <row r="2004" spans="1:31">
      <c r="A2004" s="154" t="s">
        <v>80</v>
      </c>
      <c r="B2004" s="154" t="str">
        <f>VLOOKUP(A2004,'CENTRO DE COSTOS'!A:D,4,FALSE)</f>
        <v>JOSE MAURICIO HERNANDEZ ROJAS</v>
      </c>
      <c r="C2004" s="154" t="str">
        <f>VLOOKUP(A2004,'CENTRO DE COSTOS'!A:D,2,FALSE)</f>
        <v>0004-0001</v>
      </c>
      <c r="D2004" s="154">
        <v>13001</v>
      </c>
      <c r="E2004" s="154">
        <v>2646846</v>
      </c>
      <c r="F2004" s="154">
        <v>79758</v>
      </c>
      <c r="G2004" s="154" t="s">
        <v>8049</v>
      </c>
      <c r="H2004" s="154" t="s">
        <v>303</v>
      </c>
      <c r="I2004" s="154" t="s">
        <v>80</v>
      </c>
      <c r="J2004" s="154" t="s">
        <v>10355</v>
      </c>
      <c r="K2004" s="154" t="s">
        <v>159</v>
      </c>
      <c r="L2004" s="154" t="s">
        <v>15747</v>
      </c>
      <c r="M2004" s="155">
        <v>45895.585416666669</v>
      </c>
      <c r="N2004" s="155">
        <v>45898.521527777775</v>
      </c>
      <c r="O2004" s="156"/>
      <c r="P2004" s="154" t="s">
        <v>10063</v>
      </c>
      <c r="Q2004" s="154" t="s">
        <v>10063</v>
      </c>
      <c r="R2004" s="154" t="s">
        <v>2973</v>
      </c>
      <c r="S2004" s="154" t="s">
        <v>2973</v>
      </c>
      <c r="T2004" s="154" t="s">
        <v>8052</v>
      </c>
      <c r="U2004" s="154" t="s">
        <v>9429</v>
      </c>
      <c r="V2004" s="154" t="s">
        <v>15748</v>
      </c>
      <c r="W2004" s="154" t="s">
        <v>2967</v>
      </c>
      <c r="X2004" s="156"/>
      <c r="Y2004" s="154" t="s">
        <v>25</v>
      </c>
      <c r="Z2004" s="154" t="str">
        <f>VLOOKUP(D2004,TIPOLOGIA!A:F,5,0)</f>
        <v>TERRESTRE</v>
      </c>
      <c r="AA2004" s="154" t="s">
        <v>337</v>
      </c>
      <c r="AB2004" s="46">
        <v>1</v>
      </c>
      <c r="AC2004" s="87">
        <f>IF(W2004="SOPORTE_TELEFÓNICO",'BASE LIQUIDACION REDEBAN 2025'!$B$19,IF(AND(W2004="VISITA_TÉCNICA",Y2004="TIPO II"),'BASE LIQUIDACION REDEBAN 2025'!$B$18,'BASE LIQUIDACION REDEBAN 2025'!$B$17))</f>
        <v>35779.500569199998</v>
      </c>
      <c r="AD2004" s="87">
        <v>0</v>
      </c>
      <c r="AE2004" s="87">
        <f t="shared" si="31"/>
        <v>35779.500569199998</v>
      </c>
    </row>
    <row r="2005" spans="1:31">
      <c r="A2005" s="154" t="s">
        <v>72</v>
      </c>
      <c r="B2005" s="154" t="str">
        <f>VLOOKUP(A2005,'CENTRO DE COSTOS'!A:D,4,FALSE)</f>
        <v>MIGUEL JULIÁN HERNÁNDEZ GUARÍN</v>
      </c>
      <c r="C2005" s="154" t="str">
        <f>VLOOKUP(A2005,'CENTRO DE COSTOS'!A:D,2,FALSE)</f>
        <v>0004-0008</v>
      </c>
      <c r="D2005" s="154">
        <v>68001</v>
      </c>
      <c r="E2005" s="154">
        <v>2659910</v>
      </c>
      <c r="F2005" s="154">
        <v>42055</v>
      </c>
      <c r="G2005" s="154" t="s">
        <v>8049</v>
      </c>
      <c r="H2005" s="154" t="s">
        <v>820</v>
      </c>
      <c r="I2005" s="154" t="s">
        <v>72</v>
      </c>
      <c r="J2005" s="154" t="s">
        <v>15749</v>
      </c>
      <c r="K2005" s="154" t="s">
        <v>159</v>
      </c>
      <c r="L2005" s="154" t="s">
        <v>15750</v>
      </c>
      <c r="M2005" s="155">
        <v>45897.615277777775</v>
      </c>
      <c r="N2005" s="155">
        <v>45898.522916666669</v>
      </c>
      <c r="O2005" s="156"/>
      <c r="P2005" s="154" t="s">
        <v>10063</v>
      </c>
      <c r="Q2005" s="154" t="s">
        <v>10063</v>
      </c>
      <c r="R2005" s="154" t="s">
        <v>2973</v>
      </c>
      <c r="S2005" s="154" t="s">
        <v>2973</v>
      </c>
      <c r="T2005" s="154" t="s">
        <v>8052</v>
      </c>
      <c r="U2005" s="154" t="s">
        <v>9429</v>
      </c>
      <c r="V2005" s="154" t="s">
        <v>15751</v>
      </c>
      <c r="W2005" s="154" t="s">
        <v>2967</v>
      </c>
      <c r="X2005" s="156"/>
      <c r="Y2005" s="154" t="s">
        <v>25</v>
      </c>
      <c r="Z2005" s="154" t="str">
        <f>VLOOKUP(D2005,TIPOLOGIA!A:F,5,0)</f>
        <v>TERRESTRE</v>
      </c>
      <c r="AA2005" s="154" t="s">
        <v>323</v>
      </c>
      <c r="AB2005" s="46">
        <v>1</v>
      </c>
      <c r="AC2005" s="87">
        <f>IF(W2005="SOPORTE_TELEFÓNICO",'BASE LIQUIDACION REDEBAN 2025'!$B$19,IF(AND(W2005="VISITA_TÉCNICA",Y2005="TIPO II"),'BASE LIQUIDACION REDEBAN 2025'!$B$18,'BASE LIQUIDACION REDEBAN 2025'!$B$17))</f>
        <v>35779.500569199998</v>
      </c>
      <c r="AD2005" s="87">
        <v>0</v>
      </c>
      <c r="AE2005" s="87">
        <f t="shared" si="31"/>
        <v>35779.500569199998</v>
      </c>
    </row>
    <row r="2006" spans="1:31">
      <c r="A2006" s="154" t="s">
        <v>76</v>
      </c>
      <c r="B2006" s="154" t="str">
        <f>VLOOKUP(A2006,'CENTRO DE COSTOS'!A:D,4,FALSE)</f>
        <v>DIEGO FERNANDO HENAO CARDONA</v>
      </c>
      <c r="C2006" s="154" t="str">
        <f>VLOOKUP(A2006,'CENTRO DE COSTOS'!A:D,2,FALSE)</f>
        <v>0004-0003</v>
      </c>
      <c r="D2006" s="154">
        <v>76001</v>
      </c>
      <c r="E2006" s="154">
        <v>2659361</v>
      </c>
      <c r="F2006" s="154">
        <v>76226</v>
      </c>
      <c r="G2006" s="154" t="s">
        <v>8049</v>
      </c>
      <c r="H2006" s="154" t="s">
        <v>227</v>
      </c>
      <c r="I2006" s="154" t="s">
        <v>76</v>
      </c>
      <c r="J2006" s="154" t="s">
        <v>15752</v>
      </c>
      <c r="K2006" s="154" t="s">
        <v>159</v>
      </c>
      <c r="L2006" s="154" t="s">
        <v>15753</v>
      </c>
      <c r="M2006" s="155">
        <v>45897.57708333333</v>
      </c>
      <c r="N2006" s="155">
        <v>45898.523611111108</v>
      </c>
      <c r="O2006" s="156"/>
      <c r="P2006" s="154" t="s">
        <v>10063</v>
      </c>
      <c r="Q2006" s="154" t="s">
        <v>10063</v>
      </c>
      <c r="R2006" s="154" t="s">
        <v>2973</v>
      </c>
      <c r="S2006" s="154" t="s">
        <v>2973</v>
      </c>
      <c r="T2006" s="154" t="s">
        <v>8052</v>
      </c>
      <c r="U2006" s="154" t="s">
        <v>9429</v>
      </c>
      <c r="V2006" s="154" t="s">
        <v>15754</v>
      </c>
      <c r="W2006" s="154" t="s">
        <v>2967</v>
      </c>
      <c r="X2006" s="156"/>
      <c r="Y2006" s="154" t="s">
        <v>25</v>
      </c>
      <c r="Z2006" s="154" t="str">
        <f>VLOOKUP(D2006,TIPOLOGIA!A:F,5,0)</f>
        <v>TERRESTRE</v>
      </c>
      <c r="AA2006" s="154" t="s">
        <v>531</v>
      </c>
      <c r="AB2006" s="46">
        <v>1</v>
      </c>
      <c r="AC2006" s="87">
        <f>IF(W2006="SOPORTE_TELEFÓNICO",'BASE LIQUIDACION REDEBAN 2025'!$B$19,IF(AND(W2006="VISITA_TÉCNICA",Y2006="TIPO II"),'BASE LIQUIDACION REDEBAN 2025'!$B$18,'BASE LIQUIDACION REDEBAN 2025'!$B$17))</f>
        <v>35779.500569199998</v>
      </c>
      <c r="AD2006" s="87">
        <v>0</v>
      </c>
      <c r="AE2006" s="87">
        <f t="shared" si="31"/>
        <v>35779.500569199998</v>
      </c>
    </row>
    <row r="2007" spans="1:31">
      <c r="A2007" s="154" t="s">
        <v>76</v>
      </c>
      <c r="B2007" s="154" t="str">
        <f>VLOOKUP(A2007,'CENTRO DE COSTOS'!A:D,4,FALSE)</f>
        <v>DIEGO FERNANDO HENAO CARDONA</v>
      </c>
      <c r="C2007" s="154" t="str">
        <f>VLOOKUP(A2007,'CENTRO DE COSTOS'!A:D,2,FALSE)</f>
        <v>0004-0003</v>
      </c>
      <c r="D2007" s="154">
        <v>76001</v>
      </c>
      <c r="E2007" s="154">
        <v>2659773</v>
      </c>
      <c r="F2007" s="154">
        <v>21773</v>
      </c>
      <c r="G2007" s="154" t="s">
        <v>8049</v>
      </c>
      <c r="H2007" s="154" t="s">
        <v>227</v>
      </c>
      <c r="I2007" s="154" t="s">
        <v>76</v>
      </c>
      <c r="J2007" s="154" t="s">
        <v>14174</v>
      </c>
      <c r="K2007" s="154" t="s">
        <v>159</v>
      </c>
      <c r="L2007" s="154" t="s">
        <v>15755</v>
      </c>
      <c r="M2007" s="155">
        <v>45897.612500000003</v>
      </c>
      <c r="N2007" s="155">
        <v>45898.525694444441</v>
      </c>
      <c r="O2007" s="156"/>
      <c r="P2007" s="154" t="s">
        <v>10063</v>
      </c>
      <c r="Q2007" s="154" t="s">
        <v>10063</v>
      </c>
      <c r="R2007" s="154" t="s">
        <v>2973</v>
      </c>
      <c r="S2007" s="154" t="s">
        <v>2973</v>
      </c>
      <c r="T2007" s="154" t="s">
        <v>8052</v>
      </c>
      <c r="U2007" s="154" t="s">
        <v>9429</v>
      </c>
      <c r="V2007" s="154" t="s">
        <v>15756</v>
      </c>
      <c r="W2007" s="154" t="s">
        <v>2967</v>
      </c>
      <c r="X2007" s="156"/>
      <c r="Y2007" s="154" t="s">
        <v>25</v>
      </c>
      <c r="Z2007" s="154" t="str">
        <f>VLOOKUP(D2007,TIPOLOGIA!A:F,5,0)</f>
        <v>TERRESTRE</v>
      </c>
      <c r="AA2007" s="154" t="s">
        <v>513</v>
      </c>
      <c r="AB2007" s="46">
        <v>1</v>
      </c>
      <c r="AC2007" s="87">
        <f>IF(W2007="SOPORTE_TELEFÓNICO",'BASE LIQUIDACION REDEBAN 2025'!$B$19,IF(AND(W2007="VISITA_TÉCNICA",Y2007="TIPO II"),'BASE LIQUIDACION REDEBAN 2025'!$B$18,'BASE LIQUIDACION REDEBAN 2025'!$B$17))</f>
        <v>35779.500569199998</v>
      </c>
      <c r="AD2007" s="87">
        <v>0</v>
      </c>
      <c r="AE2007" s="87">
        <f t="shared" si="31"/>
        <v>35779.500569199998</v>
      </c>
    </row>
    <row r="2008" spans="1:31">
      <c r="A2008" s="154" t="s">
        <v>91</v>
      </c>
      <c r="B2008" s="154" t="str">
        <f>VLOOKUP(A2008,'CENTRO DE COSTOS'!A:D,4,FALSE)</f>
        <v>JOSE MAURICIO HERNANDEZ ROJAS</v>
      </c>
      <c r="C2008" s="154" t="str">
        <f>VLOOKUP(A2008,'CENTRO DE COSTOS'!A:D,2,FALSE)</f>
        <v>0004-0001</v>
      </c>
      <c r="D2008" s="154">
        <v>23675</v>
      </c>
      <c r="E2008" s="154">
        <v>2651668</v>
      </c>
      <c r="F2008" s="154">
        <v>64435</v>
      </c>
      <c r="G2008" s="154" t="s">
        <v>8049</v>
      </c>
      <c r="H2008" s="154" t="s">
        <v>421</v>
      </c>
      <c r="I2008" s="154" t="s">
        <v>3883</v>
      </c>
      <c r="J2008" s="154" t="s">
        <v>15757</v>
      </c>
      <c r="K2008" s="154" t="s">
        <v>159</v>
      </c>
      <c r="L2008" s="154" t="s">
        <v>15758</v>
      </c>
      <c r="M2008" s="155">
        <v>45896.446527777778</v>
      </c>
      <c r="N2008" s="155">
        <v>45898.527083333334</v>
      </c>
      <c r="O2008" s="156"/>
      <c r="P2008" s="154" t="s">
        <v>10063</v>
      </c>
      <c r="Q2008" s="154" t="s">
        <v>10063</v>
      </c>
      <c r="R2008" s="154" t="s">
        <v>2973</v>
      </c>
      <c r="S2008" s="154" t="s">
        <v>2973</v>
      </c>
      <c r="T2008" s="154" t="s">
        <v>8052</v>
      </c>
      <c r="U2008" s="154" t="s">
        <v>9429</v>
      </c>
      <c r="V2008" s="154" t="s">
        <v>15759</v>
      </c>
      <c r="W2008" s="154" t="s">
        <v>2967</v>
      </c>
      <c r="X2008" s="156"/>
      <c r="Y2008" s="154" t="s">
        <v>28</v>
      </c>
      <c r="Z2008" s="154" t="str">
        <f>VLOOKUP(D2008,TIPOLOGIA!A:F,5,0)</f>
        <v>TERRESTRE</v>
      </c>
      <c r="AA2008" s="154" t="s">
        <v>1227</v>
      </c>
      <c r="AB2008" s="46">
        <v>1</v>
      </c>
      <c r="AC2008" s="87">
        <f>IF(W2008="SOPORTE_TELEFÓNICO",'BASE LIQUIDACION REDEBAN 2025'!$B$19,IF(AND(W2008="VISITA_TÉCNICA",Y2008="TIPO II"),'BASE LIQUIDACION REDEBAN 2025'!$B$18,'BASE LIQUIDACION REDEBAN 2025'!$B$17))</f>
        <v>67654.12000000001</v>
      </c>
      <c r="AD2008" s="87">
        <v>0</v>
      </c>
      <c r="AE2008" s="87">
        <f t="shared" si="31"/>
        <v>67654.12000000001</v>
      </c>
    </row>
    <row r="2009" spans="1:31">
      <c r="A2009" s="154" t="s">
        <v>94</v>
      </c>
      <c r="B2009" s="154" t="str">
        <f>VLOOKUP(A2009,'CENTRO DE COSTOS'!A:D,4,FALSE)</f>
        <v>DIEGO FERNANDO HENAO CARDONA</v>
      </c>
      <c r="C2009" s="154" t="str">
        <f>VLOOKUP(A2009,'CENTRO DE COSTOS'!A:D,2,FALSE)</f>
        <v>0004-0002</v>
      </c>
      <c r="D2009" s="154">
        <v>76147</v>
      </c>
      <c r="E2009" s="154">
        <v>2651281</v>
      </c>
      <c r="F2009" s="154">
        <v>26661</v>
      </c>
      <c r="G2009" s="154" t="s">
        <v>8049</v>
      </c>
      <c r="H2009" s="154" t="s">
        <v>227</v>
      </c>
      <c r="I2009" s="154" t="s">
        <v>2938</v>
      </c>
      <c r="J2009" s="154" t="s">
        <v>15760</v>
      </c>
      <c r="K2009" s="154" t="s">
        <v>159</v>
      </c>
      <c r="L2009" s="154" t="s">
        <v>15761</v>
      </c>
      <c r="M2009" s="155">
        <v>45896.428472222222</v>
      </c>
      <c r="N2009" s="155">
        <v>45898.52847222222</v>
      </c>
      <c r="O2009" s="156"/>
      <c r="P2009" s="154" t="s">
        <v>10063</v>
      </c>
      <c r="Q2009" s="154" t="s">
        <v>10063</v>
      </c>
      <c r="R2009" s="154" t="s">
        <v>2973</v>
      </c>
      <c r="S2009" s="154" t="s">
        <v>2973</v>
      </c>
      <c r="T2009" s="154" t="s">
        <v>8052</v>
      </c>
      <c r="U2009" s="154" t="s">
        <v>9429</v>
      </c>
      <c r="V2009" s="154" t="s">
        <v>15762</v>
      </c>
      <c r="W2009" s="154" t="s">
        <v>2967</v>
      </c>
      <c r="X2009" s="156"/>
      <c r="Y2009" s="154" t="s">
        <v>25</v>
      </c>
      <c r="Z2009" s="154" t="str">
        <f>VLOOKUP(D2009,TIPOLOGIA!A:F,5,0)</f>
        <v>TERRESTRE</v>
      </c>
      <c r="AA2009" s="154" t="s">
        <v>2942</v>
      </c>
      <c r="AB2009" s="46">
        <v>1</v>
      </c>
      <c r="AC2009" s="87">
        <f>IF(W2009="SOPORTE_TELEFÓNICO",'BASE LIQUIDACION REDEBAN 2025'!$B$19,IF(AND(W2009="VISITA_TÉCNICA",Y2009="TIPO II"),'BASE LIQUIDACION REDEBAN 2025'!$B$18,'BASE LIQUIDACION REDEBAN 2025'!$B$17))</f>
        <v>35779.500569199998</v>
      </c>
      <c r="AD2009" s="87">
        <v>0</v>
      </c>
      <c r="AE2009" s="87">
        <f t="shared" si="31"/>
        <v>35779.500569199998</v>
      </c>
    </row>
    <row r="2010" spans="1:31">
      <c r="A2010" s="154" t="s">
        <v>91</v>
      </c>
      <c r="B2010" s="154" t="str">
        <f>VLOOKUP(A2010,'CENTRO DE COSTOS'!A:D,4,FALSE)</f>
        <v>JOSE MAURICIO HERNANDEZ ROJAS</v>
      </c>
      <c r="C2010" s="154" t="str">
        <f>VLOOKUP(A2010,'CENTRO DE COSTOS'!A:D,2,FALSE)</f>
        <v>0004-0001</v>
      </c>
      <c r="D2010" s="154">
        <v>23001</v>
      </c>
      <c r="E2010" s="154">
        <v>2659516</v>
      </c>
      <c r="F2010" s="154">
        <v>74745</v>
      </c>
      <c r="G2010" s="154" t="s">
        <v>8049</v>
      </c>
      <c r="H2010" s="154" t="s">
        <v>421</v>
      </c>
      <c r="I2010" s="154" t="s">
        <v>91</v>
      </c>
      <c r="J2010" s="154" t="s">
        <v>15763</v>
      </c>
      <c r="K2010" s="154" t="s">
        <v>159</v>
      </c>
      <c r="L2010" s="154" t="s">
        <v>15764</v>
      </c>
      <c r="M2010" s="155">
        <v>45897.589583333334</v>
      </c>
      <c r="N2010" s="155">
        <v>45898.529861111114</v>
      </c>
      <c r="O2010" s="156"/>
      <c r="P2010" s="154" t="s">
        <v>10063</v>
      </c>
      <c r="Q2010" s="154" t="s">
        <v>10063</v>
      </c>
      <c r="R2010" s="154" t="s">
        <v>2973</v>
      </c>
      <c r="S2010" s="154" t="s">
        <v>2973</v>
      </c>
      <c r="T2010" s="154" t="s">
        <v>8052</v>
      </c>
      <c r="U2010" s="154" t="s">
        <v>9429</v>
      </c>
      <c r="V2010" s="154" t="s">
        <v>15765</v>
      </c>
      <c r="W2010" s="154" t="s">
        <v>2967</v>
      </c>
      <c r="X2010" s="156"/>
      <c r="Y2010" s="154" t="s">
        <v>25</v>
      </c>
      <c r="Z2010" s="154" t="str">
        <f>VLOOKUP(D2010,TIPOLOGIA!A:F,5,0)</f>
        <v>TERRESTRE</v>
      </c>
      <c r="AA2010" s="154" t="s">
        <v>426</v>
      </c>
      <c r="AB2010" s="46">
        <v>1</v>
      </c>
      <c r="AC2010" s="87">
        <f>IF(W2010="SOPORTE_TELEFÓNICO",'BASE LIQUIDACION REDEBAN 2025'!$B$19,IF(AND(W2010="VISITA_TÉCNICA",Y2010="TIPO II"),'BASE LIQUIDACION REDEBAN 2025'!$B$18,'BASE LIQUIDACION REDEBAN 2025'!$B$17))</f>
        <v>35779.500569199998</v>
      </c>
      <c r="AD2010" s="87">
        <v>0</v>
      </c>
      <c r="AE2010" s="87">
        <f t="shared" si="31"/>
        <v>35779.500569199998</v>
      </c>
    </row>
    <row r="2011" spans="1:31">
      <c r="A2011" s="154" t="s">
        <v>94</v>
      </c>
      <c r="B2011" s="154" t="str">
        <f>VLOOKUP(A2011,'CENTRO DE COSTOS'!A:D,4,FALSE)</f>
        <v>DIEGO FERNANDO HENAO CARDONA</v>
      </c>
      <c r="C2011" s="154" t="str">
        <f>VLOOKUP(A2011,'CENTRO DE COSTOS'!A:D,2,FALSE)</f>
        <v>0004-0002</v>
      </c>
      <c r="D2011" s="154">
        <v>63130</v>
      </c>
      <c r="E2011" s="154">
        <v>2649779</v>
      </c>
      <c r="F2011" s="154">
        <v>69053</v>
      </c>
      <c r="G2011" s="154" t="s">
        <v>8049</v>
      </c>
      <c r="H2011" s="154" t="s">
        <v>581</v>
      </c>
      <c r="I2011" s="154" t="s">
        <v>2206</v>
      </c>
      <c r="J2011" s="154" t="s">
        <v>15766</v>
      </c>
      <c r="K2011" s="154" t="s">
        <v>159</v>
      </c>
      <c r="L2011" s="154" t="s">
        <v>15767</v>
      </c>
      <c r="M2011" s="155">
        <v>45896.345138888886</v>
      </c>
      <c r="N2011" s="155">
        <v>45898.530555555553</v>
      </c>
      <c r="O2011" s="156"/>
      <c r="P2011" s="154" t="s">
        <v>10063</v>
      </c>
      <c r="Q2011" s="154" t="s">
        <v>10063</v>
      </c>
      <c r="R2011" s="154" t="s">
        <v>2973</v>
      </c>
      <c r="S2011" s="154" t="s">
        <v>2973</v>
      </c>
      <c r="T2011" s="154" t="s">
        <v>8052</v>
      </c>
      <c r="U2011" s="154" t="s">
        <v>9429</v>
      </c>
      <c r="V2011" s="154" t="s">
        <v>15768</v>
      </c>
      <c r="W2011" s="154" t="s">
        <v>2967</v>
      </c>
      <c r="X2011" s="156"/>
      <c r="Y2011" s="154" t="s">
        <v>28</v>
      </c>
      <c r="Z2011" s="154" t="str">
        <f>VLOOKUP(D2011,TIPOLOGIA!A:F,5,0)</f>
        <v>TERRESTRE</v>
      </c>
      <c r="AA2011" s="154" t="s">
        <v>587</v>
      </c>
      <c r="AB2011" s="46">
        <v>1</v>
      </c>
      <c r="AC2011" s="87">
        <f>IF(W2011="SOPORTE_TELEFÓNICO",'BASE LIQUIDACION REDEBAN 2025'!$B$19,IF(AND(W2011="VISITA_TÉCNICA",Y2011="TIPO II"),'BASE LIQUIDACION REDEBAN 2025'!$B$18,'BASE LIQUIDACION REDEBAN 2025'!$B$17))</f>
        <v>67654.12000000001</v>
      </c>
      <c r="AD2011" s="87">
        <v>0</v>
      </c>
      <c r="AE2011" s="87">
        <f t="shared" si="31"/>
        <v>67654.12000000001</v>
      </c>
    </row>
    <row r="2012" spans="1:31">
      <c r="A2012" s="154" t="s">
        <v>68</v>
      </c>
      <c r="B2012" s="154" t="str">
        <f>VLOOKUP(A2012,'CENTRO DE COSTOS'!A:D,4,FALSE)</f>
        <v>WILLIAM ASDRUBAL ROZO ROZO</v>
      </c>
      <c r="C2012" s="154" t="str">
        <f>VLOOKUP(A2012,'CENTRO DE COSTOS'!A:D,2,FALSE)</f>
        <v>0004-0004</v>
      </c>
      <c r="D2012" s="154">
        <v>25875</v>
      </c>
      <c r="E2012" s="154">
        <v>2640076</v>
      </c>
      <c r="F2012" s="154">
        <v>20744</v>
      </c>
      <c r="G2012" s="154" t="s">
        <v>8049</v>
      </c>
      <c r="H2012" s="154" t="s">
        <v>470</v>
      </c>
      <c r="I2012" s="154" t="s">
        <v>5120</v>
      </c>
      <c r="J2012" s="154" t="s">
        <v>15769</v>
      </c>
      <c r="K2012" s="154" t="s">
        <v>159</v>
      </c>
      <c r="L2012" s="154" t="s">
        <v>15770</v>
      </c>
      <c r="M2012" s="155">
        <v>45894.59375</v>
      </c>
      <c r="N2012" s="155">
        <v>45898.531944444447</v>
      </c>
      <c r="O2012" s="156"/>
      <c r="P2012" s="154" t="s">
        <v>10063</v>
      </c>
      <c r="Q2012" s="154" t="s">
        <v>10063</v>
      </c>
      <c r="R2012" s="154" t="s">
        <v>2973</v>
      </c>
      <c r="S2012" s="154" t="s">
        <v>2973</v>
      </c>
      <c r="T2012" s="154" t="s">
        <v>8052</v>
      </c>
      <c r="U2012" s="154" t="s">
        <v>9429</v>
      </c>
      <c r="V2012" s="154" t="s">
        <v>15771</v>
      </c>
      <c r="W2012" s="154" t="s">
        <v>2967</v>
      </c>
      <c r="X2012" s="156"/>
      <c r="Y2012" s="154" t="s">
        <v>28</v>
      </c>
      <c r="Z2012" s="154" t="str">
        <f>VLOOKUP(D2012,TIPOLOGIA!A:F,5,0)</f>
        <v>TERRESTRE</v>
      </c>
      <c r="AA2012" s="154" t="s">
        <v>887</v>
      </c>
      <c r="AB2012" s="46">
        <v>1</v>
      </c>
      <c r="AC2012" s="87">
        <f>IF(W2012="SOPORTE_TELEFÓNICO",'BASE LIQUIDACION REDEBAN 2025'!$B$19,IF(AND(W2012="VISITA_TÉCNICA",Y2012="TIPO II"),'BASE LIQUIDACION REDEBAN 2025'!$B$18,'BASE LIQUIDACION REDEBAN 2025'!$B$17))</f>
        <v>67654.12000000001</v>
      </c>
      <c r="AD2012" s="87">
        <v>0</v>
      </c>
      <c r="AE2012" s="87">
        <f t="shared" si="31"/>
        <v>67654.12000000001</v>
      </c>
    </row>
    <row r="2013" spans="1:31">
      <c r="A2013" s="154" t="s">
        <v>68</v>
      </c>
      <c r="B2013" s="154" t="str">
        <f>VLOOKUP(A2013,'CENTRO DE COSTOS'!A:D,4,FALSE)</f>
        <v>WILLIAM ASDRUBAL ROZO ROZO</v>
      </c>
      <c r="C2013" s="154" t="str">
        <f>VLOOKUP(A2013,'CENTRO DE COSTOS'!A:D,2,FALSE)</f>
        <v>0004-0004</v>
      </c>
      <c r="D2013" s="154">
        <v>11001</v>
      </c>
      <c r="E2013" s="154">
        <v>2659099</v>
      </c>
      <c r="F2013" s="154">
        <v>79614</v>
      </c>
      <c r="G2013" s="154" t="s">
        <v>8049</v>
      </c>
      <c r="H2013" s="154" t="s">
        <v>470</v>
      </c>
      <c r="I2013" s="154" t="s">
        <v>68</v>
      </c>
      <c r="J2013" s="154" t="s">
        <v>15772</v>
      </c>
      <c r="K2013" s="154" t="s">
        <v>159</v>
      </c>
      <c r="L2013" s="154" t="s">
        <v>15773</v>
      </c>
      <c r="M2013" s="155">
        <v>45897.537499999999</v>
      </c>
      <c r="N2013" s="155">
        <v>45898.533333333333</v>
      </c>
      <c r="O2013" s="156"/>
      <c r="P2013" s="154" t="s">
        <v>10063</v>
      </c>
      <c r="Q2013" s="154" t="s">
        <v>10063</v>
      </c>
      <c r="R2013" s="154" t="s">
        <v>2973</v>
      </c>
      <c r="S2013" s="154" t="s">
        <v>2973</v>
      </c>
      <c r="T2013" s="154" t="s">
        <v>8052</v>
      </c>
      <c r="U2013" s="154" t="s">
        <v>9429</v>
      </c>
      <c r="V2013" s="154" t="s">
        <v>15774</v>
      </c>
      <c r="W2013" s="154" t="s">
        <v>2967</v>
      </c>
      <c r="X2013" s="156"/>
      <c r="Y2013" s="154" t="s">
        <v>25</v>
      </c>
      <c r="Z2013" s="154" t="str">
        <f>VLOOKUP(D2013,TIPOLOGIA!A:F,5,0)</f>
        <v>TERRESTRE</v>
      </c>
      <c r="AA2013" s="154" t="s">
        <v>506</v>
      </c>
      <c r="AB2013" s="46">
        <v>1</v>
      </c>
      <c r="AC2013" s="87">
        <f>IF(W2013="SOPORTE_TELEFÓNICO",'BASE LIQUIDACION REDEBAN 2025'!$B$19,IF(AND(W2013="VISITA_TÉCNICA",Y2013="TIPO II"),'BASE LIQUIDACION REDEBAN 2025'!$B$18,'BASE LIQUIDACION REDEBAN 2025'!$B$17))</f>
        <v>35779.500569199998</v>
      </c>
      <c r="AD2013" s="87">
        <v>0</v>
      </c>
      <c r="AE2013" s="87">
        <f t="shared" si="31"/>
        <v>35779.500569199998</v>
      </c>
    </row>
    <row r="2014" spans="1:31">
      <c r="A2014" s="154" t="s">
        <v>100</v>
      </c>
      <c r="B2014" s="154" t="str">
        <f>VLOOKUP(A2014,'CENTRO DE COSTOS'!A:D,4,FALSE)</f>
        <v>KEVIN ALEXIS CORZO BUSTOS</v>
      </c>
      <c r="C2014" s="154" t="str">
        <f>VLOOKUP(A2014,'CENTRO DE COSTOS'!A:D,2,FALSE)</f>
        <v>0004-0007</v>
      </c>
      <c r="D2014" s="154">
        <v>50270</v>
      </c>
      <c r="E2014" s="154">
        <v>2659452</v>
      </c>
      <c r="F2014" s="154">
        <v>80266</v>
      </c>
      <c r="G2014" s="154" t="s">
        <v>8049</v>
      </c>
      <c r="H2014" s="154" t="s">
        <v>295</v>
      </c>
      <c r="I2014" s="154" t="s">
        <v>2596</v>
      </c>
      <c r="J2014" s="154" t="s">
        <v>15775</v>
      </c>
      <c r="K2014" s="154" t="s">
        <v>159</v>
      </c>
      <c r="L2014" s="154" t="s">
        <v>15776</v>
      </c>
      <c r="M2014" s="155">
        <v>45897.591666666667</v>
      </c>
      <c r="N2014" s="155">
        <v>45898.535416666666</v>
      </c>
      <c r="O2014" s="156"/>
      <c r="P2014" s="154" t="s">
        <v>10063</v>
      </c>
      <c r="Q2014" s="154" t="s">
        <v>10063</v>
      </c>
      <c r="R2014" s="154" t="s">
        <v>2973</v>
      </c>
      <c r="S2014" s="154" t="s">
        <v>2973</v>
      </c>
      <c r="T2014" s="154" t="s">
        <v>8052</v>
      </c>
      <c r="U2014" s="154" t="s">
        <v>9429</v>
      </c>
      <c r="V2014" s="154" t="s">
        <v>15777</v>
      </c>
      <c r="W2014" s="154" t="s">
        <v>2967</v>
      </c>
      <c r="X2014" s="156"/>
      <c r="Y2014" s="154" t="s">
        <v>28</v>
      </c>
      <c r="Z2014" s="154" t="str">
        <f>VLOOKUP(D2014,TIPOLOGIA!A:F,5,0)</f>
        <v>TERRESTRE</v>
      </c>
      <c r="AA2014" s="154" t="s">
        <v>301</v>
      </c>
      <c r="AB2014" s="46">
        <v>1</v>
      </c>
      <c r="AC2014" s="87">
        <f>IF(W2014="SOPORTE_TELEFÓNICO",'BASE LIQUIDACION REDEBAN 2025'!$B$19,IF(AND(W2014="VISITA_TÉCNICA",Y2014="TIPO II"),'BASE LIQUIDACION REDEBAN 2025'!$B$18,'BASE LIQUIDACION REDEBAN 2025'!$B$17))</f>
        <v>67654.12000000001</v>
      </c>
      <c r="AD2014" s="87">
        <v>0</v>
      </c>
      <c r="AE2014" s="87">
        <f t="shared" si="31"/>
        <v>67654.12000000001</v>
      </c>
    </row>
    <row r="2015" spans="1:31">
      <c r="A2015" s="154" t="s">
        <v>76</v>
      </c>
      <c r="B2015" s="154" t="str">
        <f>VLOOKUP(A2015,'CENTRO DE COSTOS'!A:D,4,FALSE)</f>
        <v>DIEGO FERNANDO HENAO CARDONA</v>
      </c>
      <c r="C2015" s="154" t="str">
        <f>VLOOKUP(A2015,'CENTRO DE COSTOS'!A:D,2,FALSE)</f>
        <v>0004-0003</v>
      </c>
      <c r="D2015" s="154">
        <v>19548</v>
      </c>
      <c r="E2015" s="154">
        <v>2634705</v>
      </c>
      <c r="F2015" s="154">
        <v>79824</v>
      </c>
      <c r="G2015" s="154" t="s">
        <v>8049</v>
      </c>
      <c r="H2015" s="154" t="s">
        <v>258</v>
      </c>
      <c r="I2015" s="154" t="s">
        <v>6002</v>
      </c>
      <c r="J2015" s="154" t="s">
        <v>15778</v>
      </c>
      <c r="K2015" s="154" t="s">
        <v>159</v>
      </c>
      <c r="L2015" s="154" t="s">
        <v>15779</v>
      </c>
      <c r="M2015" s="155">
        <v>45894.333333333336</v>
      </c>
      <c r="N2015" s="155">
        <v>45898.546527777777</v>
      </c>
      <c r="O2015" s="156"/>
      <c r="P2015" s="154" t="s">
        <v>10063</v>
      </c>
      <c r="Q2015" s="154" t="s">
        <v>10063</v>
      </c>
      <c r="R2015" s="154" t="s">
        <v>2973</v>
      </c>
      <c r="S2015" s="154" t="s">
        <v>2973</v>
      </c>
      <c r="T2015" s="154" t="s">
        <v>8052</v>
      </c>
      <c r="U2015" s="154" t="s">
        <v>9429</v>
      </c>
      <c r="V2015" s="154" t="s">
        <v>15780</v>
      </c>
      <c r="W2015" s="154" t="s">
        <v>10144</v>
      </c>
      <c r="X2015" s="156"/>
      <c r="Y2015" s="154" t="s">
        <v>30</v>
      </c>
      <c r="Z2015" s="154" t="str">
        <f>VLOOKUP(D2015,TIPOLOGIA!A:F,5,0)</f>
        <v>TERRESTRE</v>
      </c>
      <c r="AA2015" s="154"/>
      <c r="AB2015" s="46">
        <v>0</v>
      </c>
      <c r="AC2015" s="87">
        <f>IF(W2015="SOPORTE_TELEFÓNICO",'BASE LIQUIDACION REDEBAN 2025'!$B$19,IF(AND(W2015="VISITA_TÉCNICA",Y2015="TIPO II"),'BASE LIQUIDACION REDEBAN 2025'!$B$18,'BASE LIQUIDACION REDEBAN 2025'!$B$17))</f>
        <v>35779.500569199998</v>
      </c>
      <c r="AD2015" s="87">
        <v>0</v>
      </c>
      <c r="AE2015" s="87">
        <f t="shared" si="31"/>
        <v>35779.500569199998</v>
      </c>
    </row>
    <row r="2016" spans="1:31">
      <c r="A2016" s="154" t="s">
        <v>90</v>
      </c>
      <c r="B2016" s="154" t="str">
        <f>VLOOKUP(A2016,'CENTRO DE COSTOS'!A:D,4,FALSE)</f>
        <v>JUAN SEBASTIÁN RÍOS CASTRILLÓN</v>
      </c>
      <c r="C2016" s="154" t="str">
        <f>VLOOKUP(A2016,'CENTRO DE COSTOS'!A:D,2,FALSE)</f>
        <v>0004-0005</v>
      </c>
      <c r="D2016" s="154">
        <v>5649</v>
      </c>
      <c r="E2016" s="154">
        <v>2616127</v>
      </c>
      <c r="F2016" s="154">
        <v>74674</v>
      </c>
      <c r="G2016" s="154" t="s">
        <v>8049</v>
      </c>
      <c r="H2016" s="154" t="s">
        <v>197</v>
      </c>
      <c r="I2016" s="154" t="s">
        <v>15150</v>
      </c>
      <c r="J2016" s="154" t="s">
        <v>15781</v>
      </c>
      <c r="K2016" s="154" t="s">
        <v>159</v>
      </c>
      <c r="L2016" s="154" t="s">
        <v>15782</v>
      </c>
      <c r="M2016" s="155">
        <v>45889.334722222222</v>
      </c>
      <c r="N2016" s="155">
        <v>45898.561805555553</v>
      </c>
      <c r="O2016" s="156"/>
      <c r="P2016" s="154" t="s">
        <v>10063</v>
      </c>
      <c r="Q2016" s="154" t="s">
        <v>10063</v>
      </c>
      <c r="R2016" s="154" t="s">
        <v>200</v>
      </c>
      <c r="S2016" s="154" t="s">
        <v>739</v>
      </c>
      <c r="T2016" s="154" t="s">
        <v>8052</v>
      </c>
      <c r="U2016" s="154" t="s">
        <v>9429</v>
      </c>
      <c r="V2016" s="154" t="s">
        <v>15783</v>
      </c>
      <c r="W2016" s="154" t="s">
        <v>10144</v>
      </c>
      <c r="X2016" s="156"/>
      <c r="Y2016" s="154" t="s">
        <v>30</v>
      </c>
      <c r="Z2016" s="154" t="str">
        <f>VLOOKUP(D2016,TIPOLOGIA!A:F,5,0)</f>
        <v>TERRESTRE</v>
      </c>
      <c r="AA2016" s="154"/>
      <c r="AB2016" s="46">
        <v>0</v>
      </c>
      <c r="AC2016" s="87">
        <f>IF(W2016="SOPORTE_TELEFÓNICO",'BASE LIQUIDACION REDEBAN 2025'!$B$19,IF(AND(W2016="VISITA_TÉCNICA",Y2016="TIPO II"),'BASE LIQUIDACION REDEBAN 2025'!$B$18,'BASE LIQUIDACION REDEBAN 2025'!$B$17))</f>
        <v>35779.500569199998</v>
      </c>
      <c r="AD2016" s="87">
        <v>0</v>
      </c>
      <c r="AE2016" s="87">
        <f t="shared" si="31"/>
        <v>35779.500569199998</v>
      </c>
    </row>
    <row r="2017" spans="1:31">
      <c r="A2017" s="154" t="s">
        <v>90</v>
      </c>
      <c r="B2017" s="154" t="str">
        <f>VLOOKUP(A2017,'CENTRO DE COSTOS'!A:D,4,FALSE)</f>
        <v>JUAN SEBASTIÁN RÍOS CASTRILLÓN</v>
      </c>
      <c r="C2017" s="154" t="str">
        <f>VLOOKUP(A2017,'CENTRO DE COSTOS'!A:D,2,FALSE)</f>
        <v>0004-0005</v>
      </c>
      <c r="D2017" s="154">
        <v>5579</v>
      </c>
      <c r="E2017" s="154">
        <v>2623893</v>
      </c>
      <c r="F2017" s="154">
        <v>67654</v>
      </c>
      <c r="G2017" s="154" t="s">
        <v>8049</v>
      </c>
      <c r="H2017" s="154" t="s">
        <v>197</v>
      </c>
      <c r="I2017" s="154" t="s">
        <v>2218</v>
      </c>
      <c r="J2017" s="154" t="s">
        <v>15784</v>
      </c>
      <c r="K2017" s="154" t="s">
        <v>159</v>
      </c>
      <c r="L2017" s="154" t="s">
        <v>15785</v>
      </c>
      <c r="M2017" s="155">
        <v>45890.404861111114</v>
      </c>
      <c r="N2017" s="155">
        <v>45898.563194444447</v>
      </c>
      <c r="O2017" s="156"/>
      <c r="P2017" s="154" t="s">
        <v>10063</v>
      </c>
      <c r="Q2017" s="154" t="s">
        <v>10063</v>
      </c>
      <c r="R2017" s="154" t="s">
        <v>2973</v>
      </c>
      <c r="S2017" s="154" t="s">
        <v>2973</v>
      </c>
      <c r="T2017" s="154" t="s">
        <v>8052</v>
      </c>
      <c r="U2017" s="154" t="s">
        <v>9429</v>
      </c>
      <c r="V2017" s="154" t="s">
        <v>15786</v>
      </c>
      <c r="W2017" s="154" t="s">
        <v>10144</v>
      </c>
      <c r="X2017" s="156"/>
      <c r="Y2017" s="154" t="s">
        <v>30</v>
      </c>
      <c r="Z2017" s="154" t="str">
        <f>VLOOKUP(D2017,TIPOLOGIA!A:F,5,0)</f>
        <v>TERRESTRE</v>
      </c>
      <c r="AA2017" s="154"/>
      <c r="AB2017" s="46">
        <v>0</v>
      </c>
      <c r="AC2017" s="87">
        <f>IF(W2017="SOPORTE_TELEFÓNICO",'BASE LIQUIDACION REDEBAN 2025'!$B$19,IF(AND(W2017="VISITA_TÉCNICA",Y2017="TIPO II"),'BASE LIQUIDACION REDEBAN 2025'!$B$18,'BASE LIQUIDACION REDEBAN 2025'!$B$17))</f>
        <v>35779.500569199998</v>
      </c>
      <c r="AD2017" s="87">
        <v>0</v>
      </c>
      <c r="AE2017" s="87">
        <f t="shared" si="31"/>
        <v>35779.500569199998</v>
      </c>
    </row>
    <row r="2018" spans="1:31">
      <c r="A2018" s="154" t="s">
        <v>76</v>
      </c>
      <c r="B2018" s="154" t="str">
        <f>VLOOKUP(A2018,'CENTRO DE COSTOS'!A:D,4,FALSE)</f>
        <v>DIEGO FERNANDO HENAO CARDONA</v>
      </c>
      <c r="C2018" s="154" t="str">
        <f>VLOOKUP(A2018,'CENTRO DE COSTOS'!A:D,2,FALSE)</f>
        <v>0004-0003</v>
      </c>
      <c r="D2018" s="154">
        <v>76109</v>
      </c>
      <c r="E2018" s="154">
        <v>2653741</v>
      </c>
      <c r="F2018" s="154">
        <v>79692</v>
      </c>
      <c r="G2018" s="154" t="s">
        <v>8049</v>
      </c>
      <c r="H2018" s="154" t="s">
        <v>227</v>
      </c>
      <c r="I2018" s="154" t="s">
        <v>5214</v>
      </c>
      <c r="J2018" s="154" t="s">
        <v>15787</v>
      </c>
      <c r="K2018" s="154" t="s">
        <v>159</v>
      </c>
      <c r="L2018" s="154" t="s">
        <v>15788</v>
      </c>
      <c r="M2018" s="155">
        <v>45896.622916666667</v>
      </c>
      <c r="N2018" s="155">
        <v>45898.565972222219</v>
      </c>
      <c r="O2018" s="156"/>
      <c r="P2018" s="154" t="s">
        <v>10063</v>
      </c>
      <c r="Q2018" s="154" t="s">
        <v>10063</v>
      </c>
      <c r="R2018" s="154" t="s">
        <v>200</v>
      </c>
      <c r="S2018" s="154" t="s">
        <v>739</v>
      </c>
      <c r="T2018" s="154" t="s">
        <v>8052</v>
      </c>
      <c r="U2018" s="154" t="s">
        <v>9429</v>
      </c>
      <c r="V2018" s="154" t="s">
        <v>15789</v>
      </c>
      <c r="W2018" s="154" t="s">
        <v>10144</v>
      </c>
      <c r="X2018" s="156"/>
      <c r="Y2018" s="154" t="s">
        <v>30</v>
      </c>
      <c r="Z2018" s="154" t="str">
        <f>VLOOKUP(D2018,TIPOLOGIA!A:F,5,0)</f>
        <v>TERRESTRE</v>
      </c>
      <c r="AA2018" s="154"/>
      <c r="AB2018" s="46">
        <v>0</v>
      </c>
      <c r="AC2018" s="87">
        <f>IF(W2018="SOPORTE_TELEFÓNICO",'BASE LIQUIDACION REDEBAN 2025'!$B$19,IF(AND(W2018="VISITA_TÉCNICA",Y2018="TIPO II"),'BASE LIQUIDACION REDEBAN 2025'!$B$18,'BASE LIQUIDACION REDEBAN 2025'!$B$17))</f>
        <v>35779.500569199998</v>
      </c>
      <c r="AD2018" s="87">
        <v>0</v>
      </c>
      <c r="AE2018" s="87">
        <f t="shared" si="31"/>
        <v>35779.500569199998</v>
      </c>
    </row>
    <row r="2019" spans="1:31">
      <c r="A2019" s="154" t="s">
        <v>81</v>
      </c>
      <c r="B2019" s="154" t="str">
        <f>VLOOKUP(A2019,'CENTRO DE COSTOS'!A:D,4,FALSE)</f>
        <v>MIGUEL JULIÁN HERNÁNDEZ GUARÍN</v>
      </c>
      <c r="C2019" s="154" t="str">
        <f>VLOOKUP(A2019,'CENTRO DE COSTOS'!A:D,2,FALSE)</f>
        <v>0004-0008</v>
      </c>
      <c r="D2019" s="154">
        <v>54498</v>
      </c>
      <c r="E2019" s="154">
        <v>2644499</v>
      </c>
      <c r="F2019" s="154">
        <v>79817</v>
      </c>
      <c r="G2019" s="154" t="s">
        <v>8049</v>
      </c>
      <c r="H2019" s="154" t="s">
        <v>317</v>
      </c>
      <c r="I2019" s="154" t="s">
        <v>318</v>
      </c>
      <c r="J2019" s="154" t="s">
        <v>15790</v>
      </c>
      <c r="K2019" s="154" t="s">
        <v>159</v>
      </c>
      <c r="L2019" s="154" t="s">
        <v>15791</v>
      </c>
      <c r="M2019" s="155">
        <v>45895.415277777778</v>
      </c>
      <c r="N2019" s="155">
        <v>45898.565972222219</v>
      </c>
      <c r="O2019" s="156"/>
      <c r="P2019" s="154" t="s">
        <v>10063</v>
      </c>
      <c r="Q2019" s="154" t="s">
        <v>10063</v>
      </c>
      <c r="R2019" s="154" t="s">
        <v>2973</v>
      </c>
      <c r="S2019" s="154" t="s">
        <v>2973</v>
      </c>
      <c r="T2019" s="154" t="s">
        <v>8052</v>
      </c>
      <c r="U2019" s="154" t="s">
        <v>9429</v>
      </c>
      <c r="V2019" s="154" t="s">
        <v>15792</v>
      </c>
      <c r="W2019" s="154" t="s">
        <v>10144</v>
      </c>
      <c r="X2019" s="156"/>
      <c r="Y2019" s="154" t="s">
        <v>32</v>
      </c>
      <c r="Z2019" s="154" t="str">
        <f>VLOOKUP(D2019,TIPOLOGIA!A:F,5,0)</f>
        <v>TERRESTRE</v>
      </c>
      <c r="AA2019" s="154"/>
      <c r="AB2019" s="46">
        <v>0</v>
      </c>
      <c r="AC2019" s="87">
        <f>IF(W2019="SOPORTE_TELEFÓNICO",'BASE LIQUIDACION REDEBAN 2025'!$B$19,IF(AND(W2019="VISITA_TÉCNICA",Y2019="TIPO II"),'BASE LIQUIDACION REDEBAN 2025'!$B$18,'BASE LIQUIDACION REDEBAN 2025'!$B$17))</f>
        <v>35779.500569199998</v>
      </c>
      <c r="AD2019" s="87">
        <v>0</v>
      </c>
      <c r="AE2019" s="87">
        <f t="shared" si="31"/>
        <v>35779.500569199998</v>
      </c>
    </row>
    <row r="2020" spans="1:31">
      <c r="A2020" s="154" t="s">
        <v>68</v>
      </c>
      <c r="B2020" s="154" t="str">
        <f>VLOOKUP(A2020,'CENTRO DE COSTOS'!A:D,4,FALSE)</f>
        <v>WILLIAM ASDRUBAL ROZO ROZO</v>
      </c>
      <c r="C2020" s="154" t="str">
        <f>VLOOKUP(A2020,'CENTRO DE COSTOS'!A:D,2,FALSE)</f>
        <v>0004-0004</v>
      </c>
      <c r="D2020" s="154">
        <v>11001</v>
      </c>
      <c r="E2020" s="154">
        <v>2658646</v>
      </c>
      <c r="F2020" s="154">
        <v>79714</v>
      </c>
      <c r="G2020" s="154" t="s">
        <v>8049</v>
      </c>
      <c r="H2020" s="154" t="s">
        <v>470</v>
      </c>
      <c r="I2020" s="154" t="s">
        <v>68</v>
      </c>
      <c r="J2020" s="154" t="s">
        <v>15793</v>
      </c>
      <c r="K2020" s="154" t="s">
        <v>159</v>
      </c>
      <c r="L2020" s="154" t="s">
        <v>15794</v>
      </c>
      <c r="M2020" s="155">
        <v>45897.490277777775</v>
      </c>
      <c r="N2020" s="155">
        <v>45898.583333333336</v>
      </c>
      <c r="O2020" s="156"/>
      <c r="P2020" s="154" t="s">
        <v>10063</v>
      </c>
      <c r="Q2020" s="154" t="s">
        <v>10063</v>
      </c>
      <c r="R2020" s="154" t="s">
        <v>200</v>
      </c>
      <c r="S2020" s="154" t="s">
        <v>739</v>
      </c>
      <c r="T2020" s="154" t="s">
        <v>8052</v>
      </c>
      <c r="U2020" s="154" t="s">
        <v>9429</v>
      </c>
      <c r="V2020" s="154" t="s">
        <v>15795</v>
      </c>
      <c r="W2020" s="154" t="s">
        <v>2967</v>
      </c>
      <c r="X2020" s="156"/>
      <c r="Y2020" s="154" t="s">
        <v>25</v>
      </c>
      <c r="Z2020" s="154" t="str">
        <f>VLOOKUP(D2020,TIPOLOGIA!A:F,5,0)</f>
        <v>TERRESTRE</v>
      </c>
      <c r="AA2020" s="154" t="s">
        <v>506</v>
      </c>
      <c r="AB2020" s="46">
        <v>1</v>
      </c>
      <c r="AC2020" s="87">
        <f>IF(W2020="SOPORTE_TELEFÓNICO",'BASE LIQUIDACION REDEBAN 2025'!$B$19,IF(AND(W2020="VISITA_TÉCNICA",Y2020="TIPO II"),'BASE LIQUIDACION REDEBAN 2025'!$B$18,'BASE LIQUIDACION REDEBAN 2025'!$B$17))</f>
        <v>35779.500569199998</v>
      </c>
      <c r="AD2020" s="87">
        <v>0</v>
      </c>
      <c r="AE2020" s="87">
        <f t="shared" si="31"/>
        <v>35779.500569199998</v>
      </c>
    </row>
    <row r="2021" spans="1:31">
      <c r="A2021" s="154" t="s">
        <v>68</v>
      </c>
      <c r="B2021" s="154" t="str">
        <f>VLOOKUP(A2021,'CENTRO DE COSTOS'!A:D,4,FALSE)</f>
        <v>WILLIAM ASDRUBAL ROZO ROZO</v>
      </c>
      <c r="C2021" s="154" t="str">
        <f>VLOOKUP(A2021,'CENTRO DE COSTOS'!A:D,2,FALSE)</f>
        <v>0004-0004</v>
      </c>
      <c r="D2021" s="154">
        <v>25754</v>
      </c>
      <c r="E2021" s="154">
        <v>2632051</v>
      </c>
      <c r="F2021" s="154">
        <v>58326</v>
      </c>
      <c r="G2021" s="154" t="s">
        <v>8049</v>
      </c>
      <c r="H2021" s="154" t="s">
        <v>470</v>
      </c>
      <c r="I2021" s="154" t="s">
        <v>1138</v>
      </c>
      <c r="J2021" s="154" t="s">
        <v>10986</v>
      </c>
      <c r="K2021" s="154" t="s">
        <v>159</v>
      </c>
      <c r="L2021" s="154" t="s">
        <v>15796</v>
      </c>
      <c r="M2021" s="155">
        <v>45891.583333333336</v>
      </c>
      <c r="N2021" s="155">
        <v>45898.631944444445</v>
      </c>
      <c r="O2021" s="156"/>
      <c r="P2021" s="154" t="s">
        <v>10063</v>
      </c>
      <c r="Q2021" s="154" t="s">
        <v>10063</v>
      </c>
      <c r="R2021" s="154" t="s">
        <v>2973</v>
      </c>
      <c r="S2021" s="154" t="s">
        <v>2973</v>
      </c>
      <c r="T2021" s="154" t="s">
        <v>8052</v>
      </c>
      <c r="U2021" s="154" t="s">
        <v>9468</v>
      </c>
      <c r="V2021" s="154" t="s">
        <v>15797</v>
      </c>
      <c r="W2021" s="154" t="s">
        <v>2967</v>
      </c>
      <c r="X2021" s="156"/>
      <c r="Y2021" s="154" t="s">
        <v>25</v>
      </c>
      <c r="Z2021" s="154" t="str">
        <f>VLOOKUP(D2021,TIPOLOGIA!A:F,5,0)</f>
        <v>TERRESTRE</v>
      </c>
      <c r="AA2021" s="154" t="s">
        <v>15798</v>
      </c>
      <c r="AB2021" s="46">
        <v>1</v>
      </c>
      <c r="AC2021" s="87">
        <f>IF(W2021="SOPORTE_TELEFÓNICO",'BASE LIQUIDACION REDEBAN 2025'!$B$19,IF(AND(W2021="VISITA_TÉCNICA",Y2021="TIPO II"),'BASE LIQUIDACION REDEBAN 2025'!$B$18,'BASE LIQUIDACION REDEBAN 2025'!$B$17))</f>
        <v>35779.500569199998</v>
      </c>
      <c r="AD2021" s="87">
        <v>0</v>
      </c>
      <c r="AE2021" s="87">
        <f t="shared" si="31"/>
        <v>35779.500569199998</v>
      </c>
    </row>
    <row r="2022" spans="1:31">
      <c r="A2022" s="154" t="s">
        <v>90</v>
      </c>
      <c r="B2022" s="154" t="str">
        <f>VLOOKUP(A2022,'CENTRO DE COSTOS'!A:D,4,FALSE)</f>
        <v>JUAN SEBASTIÁN RÍOS CASTRILLÓN</v>
      </c>
      <c r="C2022" s="154" t="str">
        <f>VLOOKUP(A2022,'CENTRO DE COSTOS'!A:D,2,FALSE)</f>
        <v>0004-0005</v>
      </c>
      <c r="D2022" s="154">
        <v>5615</v>
      </c>
      <c r="E2022" s="154">
        <v>2653452</v>
      </c>
      <c r="F2022" s="154">
        <v>79272</v>
      </c>
      <c r="G2022" s="154" t="s">
        <v>8049</v>
      </c>
      <c r="H2022" s="154" t="s">
        <v>197</v>
      </c>
      <c r="I2022" s="154" t="s">
        <v>2998</v>
      </c>
      <c r="J2022" s="154" t="s">
        <v>15799</v>
      </c>
      <c r="K2022" s="154" t="s">
        <v>159</v>
      </c>
      <c r="L2022" s="154" t="s">
        <v>15800</v>
      </c>
      <c r="M2022" s="155">
        <v>45896.604166666664</v>
      </c>
      <c r="N2022" s="155">
        <v>45898.635416666664</v>
      </c>
      <c r="O2022" s="156"/>
      <c r="P2022" s="154" t="s">
        <v>10063</v>
      </c>
      <c r="Q2022" s="154" t="s">
        <v>10063</v>
      </c>
      <c r="R2022" s="154" t="s">
        <v>200</v>
      </c>
      <c r="S2022" s="154" t="s">
        <v>201</v>
      </c>
      <c r="T2022" s="154" t="s">
        <v>8052</v>
      </c>
      <c r="U2022" s="154" t="s">
        <v>9429</v>
      </c>
      <c r="V2022" s="154" t="s">
        <v>15801</v>
      </c>
      <c r="W2022" s="154" t="s">
        <v>2967</v>
      </c>
      <c r="X2022" s="156"/>
      <c r="Y2022" s="154" t="s">
        <v>28</v>
      </c>
      <c r="Z2022" s="154" t="str">
        <f>VLOOKUP(D2022,TIPOLOGIA!A:F,5,0)</f>
        <v>TERRESTRE</v>
      </c>
      <c r="AA2022" s="154" t="s">
        <v>1245</v>
      </c>
      <c r="AB2022" s="46">
        <v>1</v>
      </c>
      <c r="AC2022" s="87">
        <f>IF(W2022="SOPORTE_TELEFÓNICO",'BASE LIQUIDACION REDEBAN 2025'!$B$19,IF(AND(W2022="VISITA_TÉCNICA",Y2022="TIPO II"),'BASE LIQUIDACION REDEBAN 2025'!$B$18,'BASE LIQUIDACION REDEBAN 2025'!$B$17))</f>
        <v>67654.12000000001</v>
      </c>
      <c r="AD2022" s="87">
        <v>0</v>
      </c>
      <c r="AE2022" s="87">
        <f t="shared" si="31"/>
        <v>67654.12000000001</v>
      </c>
    </row>
    <row r="2023" spans="1:31">
      <c r="A2023" s="154" t="s">
        <v>64</v>
      </c>
      <c r="B2023" s="154" t="str">
        <f>VLOOKUP(A2023,'CENTRO DE COSTOS'!A:D,4,FALSE)</f>
        <v>JOSE MAURICIO HERNANDEZ ROJAS</v>
      </c>
      <c r="C2023" s="154" t="str">
        <f>VLOOKUP(A2023,'CENTRO DE COSTOS'!A:D,2,FALSE)</f>
        <v>0004-0001</v>
      </c>
      <c r="D2023" s="154">
        <v>8372</v>
      </c>
      <c r="E2023" s="154">
        <v>2634772</v>
      </c>
      <c r="F2023" s="154">
        <v>78958</v>
      </c>
      <c r="G2023" s="154" t="s">
        <v>8049</v>
      </c>
      <c r="H2023" s="154" t="s">
        <v>389</v>
      </c>
      <c r="I2023" s="154" t="s">
        <v>14154</v>
      </c>
      <c r="J2023" s="154" t="s">
        <v>15802</v>
      </c>
      <c r="K2023" s="154" t="s">
        <v>159</v>
      </c>
      <c r="L2023" s="154" t="s">
        <v>15803</v>
      </c>
      <c r="M2023" s="155">
        <v>45894.333333333336</v>
      </c>
      <c r="N2023" s="155">
        <v>45898.637499999997</v>
      </c>
      <c r="O2023" s="156"/>
      <c r="P2023" s="154" t="s">
        <v>10063</v>
      </c>
      <c r="Q2023" s="154" t="s">
        <v>10063</v>
      </c>
      <c r="R2023" s="154" t="s">
        <v>2973</v>
      </c>
      <c r="S2023" s="154" t="s">
        <v>2973</v>
      </c>
      <c r="T2023" s="154" t="s">
        <v>8052</v>
      </c>
      <c r="U2023" s="154" t="s">
        <v>9429</v>
      </c>
      <c r="V2023" s="154" t="s">
        <v>15804</v>
      </c>
      <c r="W2023" s="154" t="s">
        <v>2967</v>
      </c>
      <c r="X2023" s="156"/>
      <c r="Y2023" s="154" t="s">
        <v>28</v>
      </c>
      <c r="Z2023" s="154" t="str">
        <f>VLOOKUP(D2023,TIPOLOGIA!A:F,5,0)</f>
        <v>TERRESTRE</v>
      </c>
      <c r="AA2023" s="154" t="s">
        <v>799</v>
      </c>
      <c r="AB2023" s="46">
        <v>1</v>
      </c>
      <c r="AC2023" s="87">
        <f>IF(W2023="SOPORTE_TELEFÓNICO",'BASE LIQUIDACION REDEBAN 2025'!$B$19,IF(AND(W2023="VISITA_TÉCNICA",Y2023="TIPO II"),'BASE LIQUIDACION REDEBAN 2025'!$B$18,'BASE LIQUIDACION REDEBAN 2025'!$B$17))</f>
        <v>67654.12000000001</v>
      </c>
      <c r="AD2023" s="87">
        <v>0</v>
      </c>
      <c r="AE2023" s="87">
        <f t="shared" si="31"/>
        <v>67654.12000000001</v>
      </c>
    </row>
    <row r="2024" spans="1:31">
      <c r="A2024" s="154" t="s">
        <v>87</v>
      </c>
      <c r="B2024" s="154" t="str">
        <f>VLOOKUP(A2024,'CENTRO DE COSTOS'!A:D,4,FALSE)</f>
        <v>DIEGO FERNANDO HENAO CARDONA</v>
      </c>
      <c r="C2024" s="154" t="str">
        <f>VLOOKUP(A2024,'CENTRO DE COSTOS'!A:D,2,FALSE)</f>
        <v>0004-0002</v>
      </c>
      <c r="D2024" s="154">
        <v>17042</v>
      </c>
      <c r="E2024" s="154">
        <v>2650490</v>
      </c>
      <c r="F2024" s="154">
        <v>59300</v>
      </c>
      <c r="G2024" s="154" t="s">
        <v>8049</v>
      </c>
      <c r="H2024" s="154" t="s">
        <v>477</v>
      </c>
      <c r="I2024" s="154" t="s">
        <v>15805</v>
      </c>
      <c r="J2024" s="154" t="s">
        <v>15806</v>
      </c>
      <c r="K2024" s="154" t="s">
        <v>159</v>
      </c>
      <c r="L2024" s="154" t="s">
        <v>15807</v>
      </c>
      <c r="M2024" s="155">
        <v>45896.39166666667</v>
      </c>
      <c r="N2024" s="155">
        <v>45898.640277777777</v>
      </c>
      <c r="O2024" s="156"/>
      <c r="P2024" s="154" t="s">
        <v>10063</v>
      </c>
      <c r="Q2024" s="154" t="s">
        <v>10063</v>
      </c>
      <c r="R2024" s="154" t="s">
        <v>200</v>
      </c>
      <c r="S2024" s="154" t="s">
        <v>739</v>
      </c>
      <c r="T2024" s="154" t="s">
        <v>8052</v>
      </c>
      <c r="U2024" s="154" t="s">
        <v>9429</v>
      </c>
      <c r="V2024" s="154" t="s">
        <v>15808</v>
      </c>
      <c r="W2024" s="154" t="s">
        <v>2967</v>
      </c>
      <c r="X2024" s="156"/>
      <c r="Y2024" s="154" t="s">
        <v>28</v>
      </c>
      <c r="Z2024" s="154" t="str">
        <f>VLOOKUP(D2024,TIPOLOGIA!A:F,5,0)</f>
        <v>TERRESTRE</v>
      </c>
      <c r="AA2024" s="154" t="s">
        <v>544</v>
      </c>
      <c r="AB2024" s="46">
        <v>1</v>
      </c>
      <c r="AC2024" s="87">
        <f>IF(W2024="SOPORTE_TELEFÓNICO",'BASE LIQUIDACION REDEBAN 2025'!$B$19,IF(AND(W2024="VISITA_TÉCNICA",Y2024="TIPO II"),'BASE LIQUIDACION REDEBAN 2025'!$B$18,'BASE LIQUIDACION REDEBAN 2025'!$B$17))</f>
        <v>67654.12000000001</v>
      </c>
      <c r="AD2024" s="87">
        <v>0</v>
      </c>
      <c r="AE2024" s="87">
        <f t="shared" si="31"/>
        <v>67654.12000000001</v>
      </c>
    </row>
    <row r="2025" spans="1:31">
      <c r="A2025" s="154" t="s">
        <v>90</v>
      </c>
      <c r="B2025" s="154" t="str">
        <f>VLOOKUP(A2025,'CENTRO DE COSTOS'!A:D,4,FALSE)</f>
        <v>JUAN SEBASTIÁN RÍOS CASTRILLÓN</v>
      </c>
      <c r="C2025" s="154" t="str">
        <f>VLOOKUP(A2025,'CENTRO DE COSTOS'!A:D,2,FALSE)</f>
        <v>0004-0005</v>
      </c>
      <c r="D2025" s="154">
        <v>5318</v>
      </c>
      <c r="E2025" s="154">
        <v>2641246</v>
      </c>
      <c r="F2025" s="154">
        <v>75611</v>
      </c>
      <c r="G2025" s="154" t="s">
        <v>8049</v>
      </c>
      <c r="H2025" s="154" t="s">
        <v>197</v>
      </c>
      <c r="I2025" s="154" t="s">
        <v>4048</v>
      </c>
      <c r="J2025" s="154" t="s">
        <v>15809</v>
      </c>
      <c r="K2025" s="154" t="s">
        <v>159</v>
      </c>
      <c r="L2025" s="154" t="s">
        <v>15810</v>
      </c>
      <c r="M2025" s="155">
        <v>45894.652777777781</v>
      </c>
      <c r="N2025" s="155">
        <v>45898.64166666667</v>
      </c>
      <c r="O2025" s="156"/>
      <c r="P2025" s="154" t="s">
        <v>10063</v>
      </c>
      <c r="Q2025" s="154" t="s">
        <v>10063</v>
      </c>
      <c r="R2025" s="154" t="s">
        <v>2973</v>
      </c>
      <c r="S2025" s="154" t="s">
        <v>2973</v>
      </c>
      <c r="T2025" s="154" t="s">
        <v>8052</v>
      </c>
      <c r="U2025" s="154" t="s">
        <v>9429</v>
      </c>
      <c r="V2025" s="154" t="s">
        <v>15811</v>
      </c>
      <c r="W2025" s="154" t="s">
        <v>2967</v>
      </c>
      <c r="X2025" s="156"/>
      <c r="Y2025" s="154" t="s">
        <v>28</v>
      </c>
      <c r="Z2025" s="154" t="str">
        <f>VLOOKUP(D2025,TIPOLOGIA!A:F,5,0)</f>
        <v>TERRESTRE</v>
      </c>
      <c r="AA2025" s="154" t="s">
        <v>1245</v>
      </c>
      <c r="AB2025" s="46">
        <v>1</v>
      </c>
      <c r="AC2025" s="87">
        <f>IF(W2025="SOPORTE_TELEFÓNICO",'BASE LIQUIDACION REDEBAN 2025'!$B$19,IF(AND(W2025="VISITA_TÉCNICA",Y2025="TIPO II"),'BASE LIQUIDACION REDEBAN 2025'!$B$18,'BASE LIQUIDACION REDEBAN 2025'!$B$17))</f>
        <v>67654.12000000001</v>
      </c>
      <c r="AD2025" s="87">
        <v>0</v>
      </c>
      <c r="AE2025" s="87">
        <f t="shared" si="31"/>
        <v>67654.12000000001</v>
      </c>
    </row>
    <row r="2026" spans="1:31">
      <c r="A2026" s="154" t="s">
        <v>68</v>
      </c>
      <c r="B2026" s="154" t="str">
        <f>VLOOKUP(A2026,'CENTRO DE COSTOS'!A:D,4,FALSE)</f>
        <v>WILLIAM ASDRUBAL ROZO ROZO</v>
      </c>
      <c r="C2026" s="154" t="str">
        <f>VLOOKUP(A2026,'CENTRO DE COSTOS'!A:D,2,FALSE)</f>
        <v>0004-0004</v>
      </c>
      <c r="D2026" s="154">
        <v>11001</v>
      </c>
      <c r="E2026" s="154">
        <v>2657500</v>
      </c>
      <c r="F2026" s="154">
        <v>78973</v>
      </c>
      <c r="G2026" s="154" t="s">
        <v>8049</v>
      </c>
      <c r="H2026" s="154" t="s">
        <v>470</v>
      </c>
      <c r="I2026" s="154" t="s">
        <v>68</v>
      </c>
      <c r="J2026" s="154" t="s">
        <v>15812</v>
      </c>
      <c r="K2026" s="154" t="s">
        <v>159</v>
      </c>
      <c r="L2026" s="154" t="s">
        <v>15813</v>
      </c>
      <c r="M2026" s="155">
        <v>45897.418055555558</v>
      </c>
      <c r="N2026" s="155">
        <v>45898.643750000003</v>
      </c>
      <c r="O2026" s="156"/>
      <c r="P2026" s="154" t="s">
        <v>10063</v>
      </c>
      <c r="Q2026" s="154" t="s">
        <v>10063</v>
      </c>
      <c r="R2026" s="154" t="s">
        <v>200</v>
      </c>
      <c r="S2026" s="154" t="s">
        <v>739</v>
      </c>
      <c r="T2026" s="154" t="s">
        <v>8052</v>
      </c>
      <c r="U2026" s="154" t="s">
        <v>9429</v>
      </c>
      <c r="V2026" s="154" t="s">
        <v>15795</v>
      </c>
      <c r="W2026" s="154" t="s">
        <v>2967</v>
      </c>
      <c r="X2026" s="156"/>
      <c r="Y2026" s="154" t="s">
        <v>25</v>
      </c>
      <c r="Z2026" s="154" t="str">
        <f>VLOOKUP(D2026,TIPOLOGIA!A:F,5,0)</f>
        <v>TERRESTRE</v>
      </c>
      <c r="AA2026" s="154" t="s">
        <v>506</v>
      </c>
      <c r="AB2026" s="46">
        <v>1</v>
      </c>
      <c r="AC2026" s="87">
        <f>IF(W2026="SOPORTE_TELEFÓNICO",'BASE LIQUIDACION REDEBAN 2025'!$B$19,IF(AND(W2026="VISITA_TÉCNICA",Y2026="TIPO II"),'BASE LIQUIDACION REDEBAN 2025'!$B$18,'BASE LIQUIDACION REDEBAN 2025'!$B$17))</f>
        <v>35779.500569199998</v>
      </c>
      <c r="AD2026" s="87">
        <v>0</v>
      </c>
      <c r="AE2026" s="87">
        <f t="shared" si="31"/>
        <v>35779.500569199998</v>
      </c>
    </row>
    <row r="2027" spans="1:31">
      <c r="A2027" s="154" t="s">
        <v>68</v>
      </c>
      <c r="B2027" s="154" t="str">
        <f>VLOOKUP(A2027,'CENTRO DE COSTOS'!A:D,4,FALSE)</f>
        <v>WILLIAM ASDRUBAL ROZO ROZO</v>
      </c>
      <c r="C2027" s="154" t="str">
        <f>VLOOKUP(A2027,'CENTRO DE COSTOS'!A:D,2,FALSE)</f>
        <v>0004-0004</v>
      </c>
      <c r="D2027" s="154">
        <v>25754</v>
      </c>
      <c r="E2027" s="154">
        <v>2658588</v>
      </c>
      <c r="F2027" s="154">
        <v>68813</v>
      </c>
      <c r="G2027" s="154" t="s">
        <v>8049</v>
      </c>
      <c r="H2027" s="154" t="s">
        <v>470</v>
      </c>
      <c r="I2027" s="154" t="s">
        <v>1138</v>
      </c>
      <c r="J2027" s="154" t="s">
        <v>6750</v>
      </c>
      <c r="K2027" s="154" t="s">
        <v>159</v>
      </c>
      <c r="L2027" s="154" t="s">
        <v>15814</v>
      </c>
      <c r="M2027" s="155">
        <v>45897.492361111108</v>
      </c>
      <c r="N2027" s="155">
        <v>45898.646527777775</v>
      </c>
      <c r="O2027" s="156"/>
      <c r="P2027" s="154" t="s">
        <v>10063</v>
      </c>
      <c r="Q2027" s="154" t="s">
        <v>10063</v>
      </c>
      <c r="R2027" s="154" t="s">
        <v>2973</v>
      </c>
      <c r="S2027" s="154" t="s">
        <v>2973</v>
      </c>
      <c r="T2027" s="154" t="s">
        <v>8052</v>
      </c>
      <c r="U2027" s="154" t="s">
        <v>9429</v>
      </c>
      <c r="V2027" s="154" t="s">
        <v>15815</v>
      </c>
      <c r="W2027" s="154" t="s">
        <v>2967</v>
      </c>
      <c r="X2027" s="156"/>
      <c r="Y2027" s="154" t="s">
        <v>25</v>
      </c>
      <c r="Z2027" s="154" t="str">
        <f>VLOOKUP(D2027,TIPOLOGIA!A:F,5,0)</f>
        <v>TERRESTRE</v>
      </c>
      <c r="AA2027" s="154" t="s">
        <v>599</v>
      </c>
      <c r="AB2027" s="46">
        <v>1</v>
      </c>
      <c r="AC2027" s="87">
        <f>IF(W2027="SOPORTE_TELEFÓNICO",'BASE LIQUIDACION REDEBAN 2025'!$B$19,IF(AND(W2027="VISITA_TÉCNICA",Y2027="TIPO II"),'BASE LIQUIDACION REDEBAN 2025'!$B$18,'BASE LIQUIDACION REDEBAN 2025'!$B$17))</f>
        <v>35779.500569199998</v>
      </c>
      <c r="AD2027" s="87">
        <v>0</v>
      </c>
      <c r="AE2027" s="87">
        <f t="shared" si="31"/>
        <v>35779.500569199998</v>
      </c>
    </row>
    <row r="2028" spans="1:31">
      <c r="A2028" s="154" t="s">
        <v>90</v>
      </c>
      <c r="B2028" s="154" t="str">
        <f>VLOOKUP(A2028,'CENTRO DE COSTOS'!A:D,4,FALSE)</f>
        <v>JUAN SEBASTIÁN RÍOS CASTRILLÓN</v>
      </c>
      <c r="C2028" s="154" t="str">
        <f>VLOOKUP(A2028,'CENTRO DE COSTOS'!A:D,2,FALSE)</f>
        <v>0004-0005</v>
      </c>
      <c r="D2028" s="154">
        <v>27075</v>
      </c>
      <c r="E2028" s="154">
        <v>2627176</v>
      </c>
      <c r="F2028" s="154">
        <v>37637</v>
      </c>
      <c r="G2028" s="154" t="s">
        <v>8049</v>
      </c>
      <c r="H2028" s="154" t="s">
        <v>1388</v>
      </c>
      <c r="I2028" s="154" t="s">
        <v>11445</v>
      </c>
      <c r="J2028" s="154" t="s">
        <v>15816</v>
      </c>
      <c r="K2028" s="154" t="s">
        <v>159</v>
      </c>
      <c r="L2028" s="154" t="s">
        <v>15817</v>
      </c>
      <c r="M2028" s="155">
        <v>45890.65</v>
      </c>
      <c r="N2028" s="155">
        <v>45898.650694444441</v>
      </c>
      <c r="O2028" s="156"/>
      <c r="P2028" s="154" t="s">
        <v>10063</v>
      </c>
      <c r="Q2028" s="154" t="s">
        <v>10063</v>
      </c>
      <c r="R2028" s="154" t="s">
        <v>200</v>
      </c>
      <c r="S2028" s="154" t="s">
        <v>201</v>
      </c>
      <c r="T2028" s="154" t="s">
        <v>8052</v>
      </c>
      <c r="U2028" s="154" t="s">
        <v>9429</v>
      </c>
      <c r="V2028" s="154" t="s">
        <v>15818</v>
      </c>
      <c r="W2028" s="154" t="s">
        <v>10144</v>
      </c>
      <c r="X2028" s="156"/>
      <c r="Y2028" s="154" t="s">
        <v>180</v>
      </c>
      <c r="Z2028" s="154" t="str">
        <f>VLOOKUP(D2028,TIPOLOGIA!A:F,5,0)</f>
        <v>AEREO</v>
      </c>
      <c r="AA2028" s="154"/>
      <c r="AB2028" s="46">
        <v>0</v>
      </c>
      <c r="AC2028" s="87">
        <f>IF(W2028="SOPORTE_TELEFÓNICO",'BASE LIQUIDACION REDEBAN 2025'!$B$19,IF(AND(W2028="VISITA_TÉCNICA",Y2028="TIPO II"),'BASE LIQUIDACION REDEBAN 2025'!$B$18,'BASE LIQUIDACION REDEBAN 2025'!$B$17))</f>
        <v>35779.500569199998</v>
      </c>
      <c r="AD2028" s="87">
        <v>0</v>
      </c>
      <c r="AE2028" s="87">
        <f t="shared" si="31"/>
        <v>35779.500569199998</v>
      </c>
    </row>
    <row r="2029" spans="1:31">
      <c r="A2029" s="154" t="s">
        <v>90</v>
      </c>
      <c r="B2029" s="154" t="str">
        <f>VLOOKUP(A2029,'CENTRO DE COSTOS'!A:D,4,FALSE)</f>
        <v>JUAN SEBASTIÁN RÍOS CASTRILLÓN</v>
      </c>
      <c r="C2029" s="154" t="str">
        <f>VLOOKUP(A2029,'CENTRO DE COSTOS'!A:D,2,FALSE)</f>
        <v>0004-0005</v>
      </c>
      <c r="D2029" s="154">
        <v>5736</v>
      </c>
      <c r="E2029" s="154">
        <v>2628017</v>
      </c>
      <c r="F2029" s="154">
        <v>79249</v>
      </c>
      <c r="G2029" s="154" t="s">
        <v>8049</v>
      </c>
      <c r="H2029" s="154" t="s">
        <v>197</v>
      </c>
      <c r="I2029" s="154" t="s">
        <v>7285</v>
      </c>
      <c r="J2029" s="154" t="s">
        <v>15819</v>
      </c>
      <c r="K2029" s="154" t="s">
        <v>159</v>
      </c>
      <c r="L2029" s="154" t="s">
        <v>15820</v>
      </c>
      <c r="M2029" s="155">
        <v>45890.70208333333</v>
      </c>
      <c r="N2029" s="155">
        <v>45898.656944444447</v>
      </c>
      <c r="O2029" s="156"/>
      <c r="P2029" s="154" t="s">
        <v>10063</v>
      </c>
      <c r="Q2029" s="154" t="s">
        <v>10063</v>
      </c>
      <c r="R2029" s="154" t="s">
        <v>200</v>
      </c>
      <c r="S2029" s="154" t="s">
        <v>201</v>
      </c>
      <c r="T2029" s="154" t="s">
        <v>8052</v>
      </c>
      <c r="U2029" s="154" t="s">
        <v>9429</v>
      </c>
      <c r="V2029" s="154" t="s">
        <v>15821</v>
      </c>
      <c r="W2029" s="154" t="s">
        <v>10144</v>
      </c>
      <c r="X2029" s="156"/>
      <c r="Y2029" s="154" t="s">
        <v>32</v>
      </c>
      <c r="Z2029" s="154" t="str">
        <f>VLOOKUP(D2029,TIPOLOGIA!A:F,5,0)</f>
        <v>TERRESTRE</v>
      </c>
      <c r="AA2029" s="154"/>
      <c r="AB2029" s="46">
        <v>0</v>
      </c>
      <c r="AC2029" s="87">
        <f>IF(W2029="SOPORTE_TELEFÓNICO",'BASE LIQUIDACION REDEBAN 2025'!$B$19,IF(AND(W2029="VISITA_TÉCNICA",Y2029="TIPO II"),'BASE LIQUIDACION REDEBAN 2025'!$B$18,'BASE LIQUIDACION REDEBAN 2025'!$B$17))</f>
        <v>35779.500569199998</v>
      </c>
      <c r="AD2029" s="87">
        <v>0</v>
      </c>
      <c r="AE2029" s="87">
        <f t="shared" si="31"/>
        <v>35779.500569199998</v>
      </c>
    </row>
    <row r="2030" spans="1:31">
      <c r="A2030" s="154" t="s">
        <v>76</v>
      </c>
      <c r="B2030" s="154" t="str">
        <f>VLOOKUP(A2030,'CENTRO DE COSTOS'!A:D,4,FALSE)</f>
        <v>DIEGO FERNANDO HENAO CARDONA</v>
      </c>
      <c r="C2030" s="154" t="str">
        <f>VLOOKUP(A2030,'CENTRO DE COSTOS'!A:D,2,FALSE)</f>
        <v>0004-0003</v>
      </c>
      <c r="D2030" s="154">
        <v>76001</v>
      </c>
      <c r="E2030" s="154">
        <v>2663780</v>
      </c>
      <c r="F2030" s="154">
        <v>75106</v>
      </c>
      <c r="G2030" s="154" t="s">
        <v>8049</v>
      </c>
      <c r="H2030" s="154" t="s">
        <v>227</v>
      </c>
      <c r="I2030" s="154" t="s">
        <v>76</v>
      </c>
      <c r="J2030" s="154" t="s">
        <v>4153</v>
      </c>
      <c r="K2030" s="154" t="s">
        <v>159</v>
      </c>
      <c r="L2030" s="154" t="s">
        <v>15822</v>
      </c>
      <c r="M2030" s="155">
        <v>45898.447222222225</v>
      </c>
      <c r="N2030" s="155">
        <v>45898.662499999999</v>
      </c>
      <c r="O2030" s="156"/>
      <c r="P2030" s="154" t="s">
        <v>10063</v>
      </c>
      <c r="Q2030" s="154" t="s">
        <v>10063</v>
      </c>
      <c r="R2030" s="154" t="s">
        <v>2973</v>
      </c>
      <c r="S2030" s="154" t="s">
        <v>2973</v>
      </c>
      <c r="T2030" s="154" t="s">
        <v>8052</v>
      </c>
      <c r="U2030" s="154" t="s">
        <v>9429</v>
      </c>
      <c r="V2030" s="154" t="s">
        <v>15823</v>
      </c>
      <c r="W2030" s="154" t="s">
        <v>2967</v>
      </c>
      <c r="X2030" s="156"/>
      <c r="Y2030" s="154" t="s">
        <v>25</v>
      </c>
      <c r="Z2030" s="154" t="str">
        <f>VLOOKUP(D2030,TIPOLOGIA!A:F,5,0)</f>
        <v>TERRESTRE</v>
      </c>
      <c r="AA2030" s="154" t="s">
        <v>513</v>
      </c>
      <c r="AB2030" s="46">
        <v>1</v>
      </c>
      <c r="AC2030" s="87">
        <f>IF(W2030="SOPORTE_TELEFÓNICO",'BASE LIQUIDACION REDEBAN 2025'!$B$19,IF(AND(W2030="VISITA_TÉCNICA",Y2030="TIPO II"),'BASE LIQUIDACION REDEBAN 2025'!$B$18,'BASE LIQUIDACION REDEBAN 2025'!$B$17))</f>
        <v>35779.500569199998</v>
      </c>
      <c r="AD2030" s="87">
        <v>0</v>
      </c>
      <c r="AE2030" s="87">
        <f t="shared" si="31"/>
        <v>35779.500569199998</v>
      </c>
    </row>
    <row r="2031" spans="1:31">
      <c r="A2031" s="154" t="s">
        <v>81</v>
      </c>
      <c r="B2031" s="154" t="str">
        <f>VLOOKUP(A2031,'CENTRO DE COSTOS'!A:D,4,FALSE)</f>
        <v>MIGUEL JULIÁN HERNÁNDEZ GUARÍN</v>
      </c>
      <c r="C2031" s="154" t="str">
        <f>VLOOKUP(A2031,'CENTRO DE COSTOS'!A:D,2,FALSE)</f>
        <v>0004-0008</v>
      </c>
      <c r="D2031" s="154">
        <v>54001</v>
      </c>
      <c r="E2031" s="154">
        <v>2659284</v>
      </c>
      <c r="F2031" s="154">
        <v>80138</v>
      </c>
      <c r="G2031" s="154" t="s">
        <v>8049</v>
      </c>
      <c r="H2031" s="154" t="s">
        <v>317</v>
      </c>
      <c r="I2031" s="154" t="s">
        <v>81</v>
      </c>
      <c r="J2031" s="154" t="s">
        <v>10125</v>
      </c>
      <c r="K2031" s="154" t="s">
        <v>159</v>
      </c>
      <c r="L2031" s="154" t="s">
        <v>15824</v>
      </c>
      <c r="M2031" s="155">
        <v>45897.568055555559</v>
      </c>
      <c r="N2031" s="155">
        <v>45898.663194444445</v>
      </c>
      <c r="O2031" s="156"/>
      <c r="P2031" s="154" t="s">
        <v>10063</v>
      </c>
      <c r="Q2031" s="154" t="s">
        <v>10063</v>
      </c>
      <c r="R2031" s="154" t="s">
        <v>2973</v>
      </c>
      <c r="S2031" s="154" t="s">
        <v>2973</v>
      </c>
      <c r="T2031" s="154" t="s">
        <v>8052</v>
      </c>
      <c r="U2031" s="154" t="s">
        <v>9429</v>
      </c>
      <c r="V2031" s="154" t="s">
        <v>15746</v>
      </c>
      <c r="W2031" s="154" t="s">
        <v>2967</v>
      </c>
      <c r="X2031" s="156"/>
      <c r="Y2031" s="154" t="s">
        <v>25</v>
      </c>
      <c r="Z2031" s="154" t="str">
        <f>VLOOKUP(D2031,TIPOLOGIA!A:F,5,0)</f>
        <v>TERRESTRE</v>
      </c>
      <c r="AA2031" s="154" t="s">
        <v>1496</v>
      </c>
      <c r="AB2031" s="46">
        <v>1</v>
      </c>
      <c r="AC2031" s="87">
        <f>IF(W2031="SOPORTE_TELEFÓNICO",'BASE LIQUIDACION REDEBAN 2025'!$B$19,IF(AND(W2031="VISITA_TÉCNICA",Y2031="TIPO II"),'BASE LIQUIDACION REDEBAN 2025'!$B$18,'BASE LIQUIDACION REDEBAN 2025'!$B$17))</f>
        <v>35779.500569199998</v>
      </c>
      <c r="AD2031" s="87">
        <v>0</v>
      </c>
      <c r="AE2031" s="87">
        <f t="shared" si="31"/>
        <v>35779.500569199998</v>
      </c>
    </row>
    <row r="2032" spans="1:31">
      <c r="A2032" s="154" t="s">
        <v>93</v>
      </c>
      <c r="B2032" s="154" t="str">
        <f>VLOOKUP(A2032,'CENTRO DE COSTOS'!A:D,4,FALSE)</f>
        <v>DIEGO FERNANDO HENAO CARDONA</v>
      </c>
      <c r="C2032" s="154" t="str">
        <f>VLOOKUP(A2032,'CENTRO DE COSTOS'!A:D,2,FALSE)</f>
        <v>0004-0003</v>
      </c>
      <c r="D2032" s="154">
        <v>52001</v>
      </c>
      <c r="E2032" s="154">
        <v>2656617</v>
      </c>
      <c r="F2032" s="154">
        <v>40779</v>
      </c>
      <c r="G2032" s="154" t="s">
        <v>8049</v>
      </c>
      <c r="H2032" s="154" t="s">
        <v>174</v>
      </c>
      <c r="I2032" s="154" t="s">
        <v>93</v>
      </c>
      <c r="J2032" s="154" t="s">
        <v>15825</v>
      </c>
      <c r="K2032" s="154" t="s">
        <v>159</v>
      </c>
      <c r="L2032" s="154" t="s">
        <v>15826</v>
      </c>
      <c r="M2032" s="155">
        <v>45897.370833333334</v>
      </c>
      <c r="N2032" s="155">
        <v>45898.665277777778</v>
      </c>
      <c r="O2032" s="156"/>
      <c r="P2032" s="154" t="s">
        <v>10063</v>
      </c>
      <c r="Q2032" s="154" t="s">
        <v>10063</v>
      </c>
      <c r="R2032" s="154" t="s">
        <v>200</v>
      </c>
      <c r="S2032" s="154" t="s">
        <v>201</v>
      </c>
      <c r="T2032" s="154" t="s">
        <v>8052</v>
      </c>
      <c r="U2032" s="154" t="s">
        <v>9429</v>
      </c>
      <c r="V2032" s="154" t="s">
        <v>15827</v>
      </c>
      <c r="W2032" s="154" t="s">
        <v>2967</v>
      </c>
      <c r="X2032" s="156"/>
      <c r="Y2032" s="154" t="s">
        <v>25</v>
      </c>
      <c r="Z2032" s="154" t="str">
        <f>VLOOKUP(D2032,TIPOLOGIA!A:F,5,0)</f>
        <v>TERRESTRE</v>
      </c>
      <c r="AA2032" s="154" t="s">
        <v>3595</v>
      </c>
      <c r="AB2032" s="46">
        <v>1</v>
      </c>
      <c r="AC2032" s="87">
        <f>IF(W2032="SOPORTE_TELEFÓNICO",'BASE LIQUIDACION REDEBAN 2025'!$B$19,IF(AND(W2032="VISITA_TÉCNICA",Y2032="TIPO II"),'BASE LIQUIDACION REDEBAN 2025'!$B$18,'BASE LIQUIDACION REDEBAN 2025'!$B$17))</f>
        <v>35779.500569199998</v>
      </c>
      <c r="AD2032" s="87">
        <v>0</v>
      </c>
      <c r="AE2032" s="87">
        <f t="shared" si="31"/>
        <v>35779.500569199998</v>
      </c>
    </row>
    <row r="2033" spans="1:31">
      <c r="A2033" s="154" t="s">
        <v>76</v>
      </c>
      <c r="B2033" s="154" t="str">
        <f>VLOOKUP(A2033,'CENTRO DE COSTOS'!A:D,4,FALSE)</f>
        <v>DIEGO FERNANDO HENAO CARDONA</v>
      </c>
      <c r="C2033" s="154" t="str">
        <f>VLOOKUP(A2033,'CENTRO DE COSTOS'!A:D,2,FALSE)</f>
        <v>0004-0003</v>
      </c>
      <c r="D2033" s="154">
        <v>76001</v>
      </c>
      <c r="E2033" s="154">
        <v>2663772</v>
      </c>
      <c r="F2033" s="154">
        <v>76366</v>
      </c>
      <c r="G2033" s="154" t="s">
        <v>8049</v>
      </c>
      <c r="H2033" s="154" t="s">
        <v>227</v>
      </c>
      <c r="I2033" s="154" t="s">
        <v>76</v>
      </c>
      <c r="J2033" s="154" t="s">
        <v>7893</v>
      </c>
      <c r="K2033" s="154" t="s">
        <v>159</v>
      </c>
      <c r="L2033" s="154" t="s">
        <v>15828</v>
      </c>
      <c r="M2033" s="155">
        <v>45898.445833333331</v>
      </c>
      <c r="N2033" s="155">
        <v>45898.666666666664</v>
      </c>
      <c r="O2033" s="156"/>
      <c r="P2033" s="154" t="s">
        <v>10063</v>
      </c>
      <c r="Q2033" s="154" t="s">
        <v>10063</v>
      </c>
      <c r="R2033" s="154" t="s">
        <v>2973</v>
      </c>
      <c r="S2033" s="154" t="s">
        <v>2973</v>
      </c>
      <c r="T2033" s="154" t="s">
        <v>8052</v>
      </c>
      <c r="U2033" s="154" t="s">
        <v>9429</v>
      </c>
      <c r="V2033" s="154" t="s">
        <v>15829</v>
      </c>
      <c r="W2033" s="154" t="s">
        <v>2967</v>
      </c>
      <c r="X2033" s="156"/>
      <c r="Y2033" s="154" t="s">
        <v>25</v>
      </c>
      <c r="Z2033" s="154" t="str">
        <f>VLOOKUP(D2033,TIPOLOGIA!A:F,5,0)</f>
        <v>TERRESTRE</v>
      </c>
      <c r="AA2033" s="154" t="s">
        <v>513</v>
      </c>
      <c r="AB2033" s="46">
        <v>1</v>
      </c>
      <c r="AC2033" s="87">
        <f>IF(W2033="SOPORTE_TELEFÓNICO",'BASE LIQUIDACION REDEBAN 2025'!$B$19,IF(AND(W2033="VISITA_TÉCNICA",Y2033="TIPO II"),'BASE LIQUIDACION REDEBAN 2025'!$B$18,'BASE LIQUIDACION REDEBAN 2025'!$B$17))</f>
        <v>35779.500569199998</v>
      </c>
      <c r="AD2033" s="87">
        <v>0</v>
      </c>
      <c r="AE2033" s="87">
        <f t="shared" si="31"/>
        <v>35779.500569199998</v>
      </c>
    </row>
    <row r="2034" spans="1:31">
      <c r="A2034" s="154" t="s">
        <v>98</v>
      </c>
      <c r="B2034" s="154" t="str">
        <f>VLOOKUP(A2034,'CENTRO DE COSTOS'!A:D,4,FALSE)</f>
        <v>MIGUEL JULIÁN HERNÁNDEZ GUARÍN</v>
      </c>
      <c r="C2034" s="154" t="str">
        <f>VLOOKUP(A2034,'CENTRO DE COSTOS'!A:D,2,FALSE)</f>
        <v>0004-0008</v>
      </c>
      <c r="D2034" s="154">
        <v>68572</v>
      </c>
      <c r="E2034" s="154">
        <v>2639591</v>
      </c>
      <c r="F2034" s="154">
        <v>54039</v>
      </c>
      <c r="G2034" s="154" t="s">
        <v>8049</v>
      </c>
      <c r="H2034" s="154" t="s">
        <v>820</v>
      </c>
      <c r="I2034" s="154" t="s">
        <v>3148</v>
      </c>
      <c r="J2034" s="154" t="s">
        <v>15830</v>
      </c>
      <c r="K2034" s="154" t="s">
        <v>159</v>
      </c>
      <c r="L2034" s="154" t="s">
        <v>15831</v>
      </c>
      <c r="M2034" s="155">
        <v>45894.529166666667</v>
      </c>
      <c r="N2034" s="155">
        <v>45898.668055555558</v>
      </c>
      <c r="O2034" s="156"/>
      <c r="P2034" s="154" t="s">
        <v>10063</v>
      </c>
      <c r="Q2034" s="154" t="s">
        <v>10063</v>
      </c>
      <c r="R2034" s="154" t="s">
        <v>200</v>
      </c>
      <c r="S2034" s="154" t="s">
        <v>201</v>
      </c>
      <c r="T2034" s="154" t="s">
        <v>8052</v>
      </c>
      <c r="U2034" s="154" t="s">
        <v>9429</v>
      </c>
      <c r="V2034" s="154" t="s">
        <v>15832</v>
      </c>
      <c r="W2034" s="154" t="s">
        <v>2967</v>
      </c>
      <c r="X2034" s="156"/>
      <c r="Y2034" s="154" t="s">
        <v>28</v>
      </c>
      <c r="Z2034" s="154" t="str">
        <f>VLOOKUP(D2034,TIPOLOGIA!A:F,5,0)</f>
        <v>TERRESTRE</v>
      </c>
      <c r="AA2034" s="154" t="s">
        <v>247</v>
      </c>
      <c r="AB2034" s="46">
        <v>1</v>
      </c>
      <c r="AC2034" s="87">
        <f>IF(W2034="SOPORTE_TELEFÓNICO",'BASE LIQUIDACION REDEBAN 2025'!$B$19,IF(AND(W2034="VISITA_TÉCNICA",Y2034="TIPO II"),'BASE LIQUIDACION REDEBAN 2025'!$B$18,'BASE LIQUIDACION REDEBAN 2025'!$B$17))</f>
        <v>67654.12000000001</v>
      </c>
      <c r="AD2034" s="87">
        <v>0</v>
      </c>
      <c r="AE2034" s="87">
        <f t="shared" si="31"/>
        <v>67654.12000000001</v>
      </c>
    </row>
    <row r="2035" spans="1:31">
      <c r="A2035" s="154" t="s">
        <v>86</v>
      </c>
      <c r="B2035" s="154" t="str">
        <f>VLOOKUP(A2035,'CENTRO DE COSTOS'!A:D,4,FALSE)</f>
        <v>KEVIN ALEXIS CORZO BUSTOS</v>
      </c>
      <c r="C2035" s="154" t="str">
        <f>VLOOKUP(A2035,'CENTRO DE COSTOS'!A:D,2,FALSE)</f>
        <v>0004-0007</v>
      </c>
      <c r="D2035" s="154">
        <v>73001</v>
      </c>
      <c r="E2035" s="154">
        <v>2661546</v>
      </c>
      <c r="F2035" s="154">
        <v>75096</v>
      </c>
      <c r="G2035" s="154" t="s">
        <v>8049</v>
      </c>
      <c r="H2035" s="154" t="s">
        <v>703</v>
      </c>
      <c r="I2035" s="154" t="s">
        <v>86</v>
      </c>
      <c r="J2035" s="154" t="s">
        <v>15833</v>
      </c>
      <c r="K2035" s="154" t="s">
        <v>159</v>
      </c>
      <c r="L2035" s="154" t="s">
        <v>15834</v>
      </c>
      <c r="M2035" s="155">
        <v>45898.333333333336</v>
      </c>
      <c r="N2035" s="155">
        <v>45898.669444444444</v>
      </c>
      <c r="O2035" s="156"/>
      <c r="P2035" s="154" t="s">
        <v>10063</v>
      </c>
      <c r="Q2035" s="154" t="s">
        <v>10063</v>
      </c>
      <c r="R2035" s="154" t="s">
        <v>2973</v>
      </c>
      <c r="S2035" s="154" t="s">
        <v>2973</v>
      </c>
      <c r="T2035" s="154" t="s">
        <v>8052</v>
      </c>
      <c r="U2035" s="154" t="s">
        <v>9429</v>
      </c>
      <c r="V2035" s="154" t="s">
        <v>15835</v>
      </c>
      <c r="W2035" s="154" t="s">
        <v>2967</v>
      </c>
      <c r="X2035" s="156"/>
      <c r="Y2035" s="154" t="s">
        <v>25</v>
      </c>
      <c r="Z2035" s="154" t="str">
        <f>VLOOKUP(D2035,TIPOLOGIA!A:F,5,0)</f>
        <v>TERRESTRE</v>
      </c>
      <c r="AA2035" s="154" t="s">
        <v>4264</v>
      </c>
      <c r="AB2035" s="46">
        <v>1</v>
      </c>
      <c r="AC2035" s="87">
        <f>IF(W2035="SOPORTE_TELEFÓNICO",'BASE LIQUIDACION REDEBAN 2025'!$B$19,IF(AND(W2035="VISITA_TÉCNICA",Y2035="TIPO II"),'BASE LIQUIDACION REDEBAN 2025'!$B$18,'BASE LIQUIDACION REDEBAN 2025'!$B$17))</f>
        <v>35779.500569199998</v>
      </c>
      <c r="AD2035" s="87">
        <v>0</v>
      </c>
      <c r="AE2035" s="87">
        <f t="shared" si="31"/>
        <v>35779.500569199998</v>
      </c>
    </row>
    <row r="2036" spans="1:31">
      <c r="A2036" s="154" t="s">
        <v>72</v>
      </c>
      <c r="B2036" s="154" t="str">
        <f>VLOOKUP(A2036,'CENTRO DE COSTOS'!A:D,4,FALSE)</f>
        <v>MIGUEL JULIÁN HERNÁNDEZ GUARÍN</v>
      </c>
      <c r="C2036" s="154" t="str">
        <f>VLOOKUP(A2036,'CENTRO DE COSTOS'!A:D,2,FALSE)</f>
        <v>0004-0008</v>
      </c>
      <c r="D2036" s="154">
        <v>68001</v>
      </c>
      <c r="E2036" s="154">
        <v>2664249</v>
      </c>
      <c r="F2036" s="154">
        <v>41938</v>
      </c>
      <c r="G2036" s="154" t="s">
        <v>8049</v>
      </c>
      <c r="H2036" s="154" t="s">
        <v>820</v>
      </c>
      <c r="I2036" s="154" t="s">
        <v>72</v>
      </c>
      <c r="J2036" s="154" t="s">
        <v>15836</v>
      </c>
      <c r="K2036" s="154" t="s">
        <v>159</v>
      </c>
      <c r="L2036" s="154" t="s">
        <v>15837</v>
      </c>
      <c r="M2036" s="155">
        <v>45898.470833333333</v>
      </c>
      <c r="N2036" s="155">
        <v>45898.67083333333</v>
      </c>
      <c r="O2036" s="156"/>
      <c r="P2036" s="154" t="s">
        <v>10063</v>
      </c>
      <c r="Q2036" s="154" t="s">
        <v>10063</v>
      </c>
      <c r="R2036" s="154" t="s">
        <v>200</v>
      </c>
      <c r="S2036" s="154" t="s">
        <v>739</v>
      </c>
      <c r="T2036" s="154" t="s">
        <v>8052</v>
      </c>
      <c r="U2036" s="154" t="s">
        <v>9429</v>
      </c>
      <c r="V2036" s="154" t="s">
        <v>15838</v>
      </c>
      <c r="W2036" s="154" t="s">
        <v>2967</v>
      </c>
      <c r="X2036" s="156"/>
      <c r="Y2036" s="154" t="s">
        <v>25</v>
      </c>
      <c r="Z2036" s="154" t="str">
        <f>VLOOKUP(D2036,TIPOLOGIA!A:F,5,0)</f>
        <v>TERRESTRE</v>
      </c>
      <c r="AA2036" s="154" t="s">
        <v>323</v>
      </c>
      <c r="AB2036" s="46">
        <v>1</v>
      </c>
      <c r="AC2036" s="87">
        <f>IF(W2036="SOPORTE_TELEFÓNICO",'BASE LIQUIDACION REDEBAN 2025'!$B$19,IF(AND(W2036="VISITA_TÉCNICA",Y2036="TIPO II"),'BASE LIQUIDACION REDEBAN 2025'!$B$18,'BASE LIQUIDACION REDEBAN 2025'!$B$17))</f>
        <v>35779.500569199998</v>
      </c>
      <c r="AD2036" s="87">
        <v>0</v>
      </c>
      <c r="AE2036" s="87">
        <f t="shared" si="31"/>
        <v>35779.500569199998</v>
      </c>
    </row>
    <row r="2037" spans="1:31">
      <c r="A2037" s="154" t="s">
        <v>100</v>
      </c>
      <c r="B2037" s="154" t="str">
        <f>VLOOKUP(A2037,'CENTRO DE COSTOS'!A:D,4,FALSE)</f>
        <v>KEVIN ALEXIS CORZO BUSTOS</v>
      </c>
      <c r="C2037" s="154" t="str">
        <f>VLOOKUP(A2037,'CENTRO DE COSTOS'!A:D,2,FALSE)</f>
        <v>0004-0007</v>
      </c>
      <c r="D2037" s="154">
        <v>50001</v>
      </c>
      <c r="E2037" s="154">
        <v>2664380</v>
      </c>
      <c r="F2037" s="154">
        <v>71828</v>
      </c>
      <c r="G2037" s="154" t="s">
        <v>8049</v>
      </c>
      <c r="H2037" s="154" t="s">
        <v>295</v>
      </c>
      <c r="I2037" s="154" t="s">
        <v>100</v>
      </c>
      <c r="J2037" s="154" t="s">
        <v>15839</v>
      </c>
      <c r="K2037" s="154" t="s">
        <v>159</v>
      </c>
      <c r="L2037" s="154" t="s">
        <v>15840</v>
      </c>
      <c r="M2037" s="155">
        <v>45898.477777777778</v>
      </c>
      <c r="N2037" s="155">
        <v>45898.672222222223</v>
      </c>
      <c r="O2037" s="156"/>
      <c r="P2037" s="154" t="s">
        <v>10063</v>
      </c>
      <c r="Q2037" s="154" t="s">
        <v>10063</v>
      </c>
      <c r="R2037" s="154" t="s">
        <v>2973</v>
      </c>
      <c r="S2037" s="154" t="s">
        <v>2973</v>
      </c>
      <c r="T2037" s="154" t="s">
        <v>8052</v>
      </c>
      <c r="U2037" s="154" t="s">
        <v>9429</v>
      </c>
      <c r="V2037" s="154" t="s">
        <v>15841</v>
      </c>
      <c r="W2037" s="154" t="s">
        <v>2967</v>
      </c>
      <c r="X2037" s="156"/>
      <c r="Y2037" s="154" t="s">
        <v>25</v>
      </c>
      <c r="Z2037" s="154" t="str">
        <f>VLOOKUP(D2037,TIPOLOGIA!A:F,5,0)</f>
        <v>TERRESTRE</v>
      </c>
      <c r="AA2037" s="154" t="s">
        <v>9155</v>
      </c>
      <c r="AB2037" s="46">
        <v>1</v>
      </c>
      <c r="AC2037" s="87">
        <f>IF(W2037="SOPORTE_TELEFÓNICO",'BASE LIQUIDACION REDEBAN 2025'!$B$19,IF(AND(W2037="VISITA_TÉCNICA",Y2037="TIPO II"),'BASE LIQUIDACION REDEBAN 2025'!$B$18,'BASE LIQUIDACION REDEBAN 2025'!$B$17))</f>
        <v>35779.500569199998</v>
      </c>
      <c r="AD2037" s="87">
        <v>0</v>
      </c>
      <c r="AE2037" s="87">
        <f t="shared" si="31"/>
        <v>35779.500569199998</v>
      </c>
    </row>
    <row r="2038" spans="1:31">
      <c r="A2038" s="154" t="s">
        <v>64</v>
      </c>
      <c r="B2038" s="154" t="str">
        <f>VLOOKUP(A2038,'CENTRO DE COSTOS'!A:D,4,FALSE)</f>
        <v>JOSE MAURICIO HERNANDEZ ROJAS</v>
      </c>
      <c r="C2038" s="154" t="str">
        <f>VLOOKUP(A2038,'CENTRO DE COSTOS'!A:D,2,FALSE)</f>
        <v>0004-0001</v>
      </c>
      <c r="D2038" s="154">
        <v>8001</v>
      </c>
      <c r="E2038" s="154">
        <v>2664771</v>
      </c>
      <c r="F2038" s="154">
        <v>30001</v>
      </c>
      <c r="G2038" s="154" t="s">
        <v>8049</v>
      </c>
      <c r="H2038" s="154" t="s">
        <v>389</v>
      </c>
      <c r="I2038" s="154" t="s">
        <v>64</v>
      </c>
      <c r="J2038" s="154" t="s">
        <v>15842</v>
      </c>
      <c r="K2038" s="154" t="s">
        <v>159</v>
      </c>
      <c r="L2038" s="154" t="s">
        <v>15843</v>
      </c>
      <c r="M2038" s="155">
        <v>45898.498611111114</v>
      </c>
      <c r="N2038" s="155">
        <v>45898.673611111109</v>
      </c>
      <c r="O2038" s="156"/>
      <c r="P2038" s="154" t="s">
        <v>10063</v>
      </c>
      <c r="Q2038" s="154" t="s">
        <v>10063</v>
      </c>
      <c r="R2038" s="154" t="s">
        <v>2973</v>
      </c>
      <c r="S2038" s="154" t="s">
        <v>2973</v>
      </c>
      <c r="T2038" s="154" t="s">
        <v>8052</v>
      </c>
      <c r="U2038" s="154" t="s">
        <v>9429</v>
      </c>
      <c r="V2038" s="154" t="s">
        <v>15844</v>
      </c>
      <c r="W2038" s="154" t="s">
        <v>2967</v>
      </c>
      <c r="X2038" s="156"/>
      <c r="Y2038" s="154" t="s">
        <v>25</v>
      </c>
      <c r="Z2038" s="154" t="str">
        <f>VLOOKUP(D2038,TIPOLOGIA!A:F,5,0)</f>
        <v>TERRESTRE</v>
      </c>
      <c r="AA2038" s="154" t="s">
        <v>6089</v>
      </c>
      <c r="AB2038" s="46">
        <v>1</v>
      </c>
      <c r="AC2038" s="87">
        <f>IF(W2038="SOPORTE_TELEFÓNICO",'BASE LIQUIDACION REDEBAN 2025'!$B$19,IF(AND(W2038="VISITA_TÉCNICA",Y2038="TIPO II"),'BASE LIQUIDACION REDEBAN 2025'!$B$18,'BASE LIQUIDACION REDEBAN 2025'!$B$17))</f>
        <v>35779.500569199998</v>
      </c>
      <c r="AD2038" s="87">
        <v>0</v>
      </c>
      <c r="AE2038" s="87">
        <f t="shared" si="31"/>
        <v>35779.500569199998</v>
      </c>
    </row>
    <row r="2039" spans="1:31">
      <c r="A2039" s="154" t="s">
        <v>76</v>
      </c>
      <c r="B2039" s="154" t="str">
        <f>VLOOKUP(A2039,'CENTRO DE COSTOS'!A:D,4,FALSE)</f>
        <v>DIEGO FERNANDO HENAO CARDONA</v>
      </c>
      <c r="C2039" s="154" t="str">
        <f>VLOOKUP(A2039,'CENTRO DE COSTOS'!A:D,2,FALSE)</f>
        <v>0004-0003</v>
      </c>
      <c r="D2039" s="154">
        <v>76001</v>
      </c>
      <c r="E2039" s="154">
        <v>2655169</v>
      </c>
      <c r="F2039" s="154">
        <v>78704</v>
      </c>
      <c r="G2039" s="154" t="s">
        <v>8049</v>
      </c>
      <c r="H2039" s="154" t="s">
        <v>227</v>
      </c>
      <c r="I2039" s="154" t="s">
        <v>76</v>
      </c>
      <c r="J2039" s="154" t="s">
        <v>15845</v>
      </c>
      <c r="K2039" s="154" t="s">
        <v>159</v>
      </c>
      <c r="L2039" s="154" t="s">
        <v>15846</v>
      </c>
      <c r="M2039" s="155">
        <v>45897.333333333336</v>
      </c>
      <c r="N2039" s="155">
        <v>45898.675000000003</v>
      </c>
      <c r="O2039" s="156"/>
      <c r="P2039" s="154" t="s">
        <v>10063</v>
      </c>
      <c r="Q2039" s="154" t="s">
        <v>10063</v>
      </c>
      <c r="R2039" s="154" t="s">
        <v>200</v>
      </c>
      <c r="S2039" s="154" t="s">
        <v>739</v>
      </c>
      <c r="T2039" s="154" t="s">
        <v>8052</v>
      </c>
      <c r="U2039" s="154" t="s">
        <v>9429</v>
      </c>
      <c r="V2039" s="154" t="s">
        <v>15847</v>
      </c>
      <c r="W2039" s="154" t="s">
        <v>2967</v>
      </c>
      <c r="X2039" s="156"/>
      <c r="Y2039" s="154" t="s">
        <v>25</v>
      </c>
      <c r="Z2039" s="154" t="str">
        <f>VLOOKUP(D2039,TIPOLOGIA!A:F,5,0)</f>
        <v>TERRESTRE</v>
      </c>
      <c r="AA2039" s="154" t="s">
        <v>531</v>
      </c>
      <c r="AB2039" s="46">
        <v>1</v>
      </c>
      <c r="AC2039" s="87">
        <f>IF(W2039="SOPORTE_TELEFÓNICO",'BASE LIQUIDACION REDEBAN 2025'!$B$19,IF(AND(W2039="VISITA_TÉCNICA",Y2039="TIPO II"),'BASE LIQUIDACION REDEBAN 2025'!$B$18,'BASE LIQUIDACION REDEBAN 2025'!$B$17))</f>
        <v>35779.500569199998</v>
      </c>
      <c r="AD2039" s="87">
        <v>0</v>
      </c>
      <c r="AE2039" s="87">
        <f t="shared" si="31"/>
        <v>35779.500569199998</v>
      </c>
    </row>
    <row r="2040" spans="1:31">
      <c r="A2040" s="154" t="s">
        <v>94</v>
      </c>
      <c r="B2040" s="154" t="str">
        <f>VLOOKUP(A2040,'CENTRO DE COSTOS'!A:D,4,FALSE)</f>
        <v>DIEGO FERNANDO HENAO CARDONA</v>
      </c>
      <c r="C2040" s="154" t="str">
        <f>VLOOKUP(A2040,'CENTRO DE COSTOS'!A:D,2,FALSE)</f>
        <v>0004-0002</v>
      </c>
      <c r="D2040" s="154">
        <v>66001</v>
      </c>
      <c r="E2040" s="154">
        <v>2655361</v>
      </c>
      <c r="F2040" s="154">
        <v>79900</v>
      </c>
      <c r="G2040" s="154" t="s">
        <v>8049</v>
      </c>
      <c r="H2040" s="154" t="s">
        <v>606</v>
      </c>
      <c r="I2040" s="154" t="s">
        <v>94</v>
      </c>
      <c r="J2040" s="154" t="s">
        <v>11085</v>
      </c>
      <c r="K2040" s="154" t="s">
        <v>159</v>
      </c>
      <c r="L2040" s="154" t="s">
        <v>15848</v>
      </c>
      <c r="M2040" s="155">
        <v>45897.333333333336</v>
      </c>
      <c r="N2040" s="155">
        <v>45898.693749999999</v>
      </c>
      <c r="O2040" s="156"/>
      <c r="P2040" s="154" t="s">
        <v>10063</v>
      </c>
      <c r="Q2040" s="154" t="s">
        <v>10063</v>
      </c>
      <c r="R2040" s="154" t="s">
        <v>200</v>
      </c>
      <c r="S2040" s="154" t="s">
        <v>201</v>
      </c>
      <c r="T2040" s="154" t="s">
        <v>8052</v>
      </c>
      <c r="U2040" s="154" t="s">
        <v>9429</v>
      </c>
      <c r="V2040" s="154" t="s">
        <v>15849</v>
      </c>
      <c r="W2040" s="154" t="s">
        <v>2967</v>
      </c>
      <c r="X2040" s="156"/>
      <c r="Y2040" s="154" t="s">
        <v>25</v>
      </c>
      <c r="Z2040" s="154" t="str">
        <f>VLOOKUP(D2040,TIPOLOGIA!A:F,5,0)</f>
        <v>TERRESTRE</v>
      </c>
      <c r="AA2040" s="154" t="s">
        <v>544</v>
      </c>
      <c r="AB2040" s="46">
        <v>1</v>
      </c>
      <c r="AC2040" s="87">
        <f>IF(W2040="SOPORTE_TELEFÓNICO",'BASE LIQUIDACION REDEBAN 2025'!$B$19,IF(AND(W2040="VISITA_TÉCNICA",Y2040="TIPO II"),'BASE LIQUIDACION REDEBAN 2025'!$B$18,'BASE LIQUIDACION REDEBAN 2025'!$B$17))</f>
        <v>35779.500569199998</v>
      </c>
      <c r="AD2040" s="87">
        <v>0</v>
      </c>
      <c r="AE2040" s="87">
        <f t="shared" si="31"/>
        <v>35779.500569199998</v>
      </c>
    </row>
    <row r="2041" spans="1:31">
      <c r="A2041" s="154" t="s">
        <v>96</v>
      </c>
      <c r="B2041" s="154" t="str">
        <f>VLOOKUP(A2041,'CENTRO DE COSTOS'!A:D,4,FALSE)</f>
        <v>JOSE MAURICIO HERNANDEZ ROJAS</v>
      </c>
      <c r="C2041" s="154" t="str">
        <f>VLOOKUP(A2041,'CENTRO DE COSTOS'!A:D,2,FALSE)</f>
        <v>0004-0001</v>
      </c>
      <c r="D2041" s="154">
        <v>47980</v>
      </c>
      <c r="E2041" s="154">
        <v>2649579</v>
      </c>
      <c r="F2041" s="154">
        <v>75619</v>
      </c>
      <c r="G2041" s="154" t="s">
        <v>8049</v>
      </c>
      <c r="H2041" s="154" t="s">
        <v>1896</v>
      </c>
      <c r="I2041" s="154" t="s">
        <v>2262</v>
      </c>
      <c r="J2041" s="154" t="s">
        <v>4958</v>
      </c>
      <c r="K2041" s="154" t="s">
        <v>159</v>
      </c>
      <c r="L2041" s="154" t="s">
        <v>15850</v>
      </c>
      <c r="M2041" s="155">
        <v>45896.333333333336</v>
      </c>
      <c r="N2041" s="155">
        <v>45898.695833333331</v>
      </c>
      <c r="O2041" s="156"/>
      <c r="P2041" s="154" t="s">
        <v>10063</v>
      </c>
      <c r="Q2041" s="154" t="s">
        <v>10063</v>
      </c>
      <c r="R2041" s="154" t="s">
        <v>200</v>
      </c>
      <c r="S2041" s="154" t="s">
        <v>739</v>
      </c>
      <c r="T2041" s="154" t="s">
        <v>8052</v>
      </c>
      <c r="U2041" s="154" t="s">
        <v>9429</v>
      </c>
      <c r="V2041" s="154" t="s">
        <v>15851</v>
      </c>
      <c r="W2041" s="154" t="s">
        <v>2967</v>
      </c>
      <c r="X2041" s="156"/>
      <c r="Y2041" s="154" t="s">
        <v>28</v>
      </c>
      <c r="Z2041" s="154" t="str">
        <f>VLOOKUP(D2041,TIPOLOGIA!A:F,5,0)</f>
        <v>TERRESTRE</v>
      </c>
      <c r="AA2041" s="154" t="s">
        <v>1737</v>
      </c>
      <c r="AB2041" s="46">
        <v>1</v>
      </c>
      <c r="AC2041" s="87">
        <f>IF(W2041="SOPORTE_TELEFÓNICO",'BASE LIQUIDACION REDEBAN 2025'!$B$19,IF(AND(W2041="VISITA_TÉCNICA",Y2041="TIPO II"),'BASE LIQUIDACION REDEBAN 2025'!$B$18,'BASE LIQUIDACION REDEBAN 2025'!$B$17))</f>
        <v>67654.12000000001</v>
      </c>
      <c r="AD2041" s="87">
        <v>0</v>
      </c>
      <c r="AE2041" s="87">
        <f t="shared" si="31"/>
        <v>67654.12000000001</v>
      </c>
    </row>
    <row r="2042" spans="1:31">
      <c r="A2042" s="154" t="s">
        <v>92</v>
      </c>
      <c r="B2042" s="154" t="str">
        <f>VLOOKUP(A2042,'CENTRO DE COSTOS'!A:D,4,FALSE)</f>
        <v>KEVIN ALEXIS CORZO BUSTOS</v>
      </c>
      <c r="C2042" s="154" t="str">
        <f>VLOOKUP(A2042,'CENTRO DE COSTOS'!A:D,2,FALSE)</f>
        <v>0004-0007</v>
      </c>
      <c r="D2042" s="154">
        <v>41001</v>
      </c>
      <c r="E2042" s="154">
        <v>2648787</v>
      </c>
      <c r="F2042" s="154">
        <v>78221</v>
      </c>
      <c r="G2042" s="154" t="s">
        <v>8049</v>
      </c>
      <c r="H2042" s="154" t="s">
        <v>249</v>
      </c>
      <c r="I2042" s="154" t="s">
        <v>92</v>
      </c>
      <c r="J2042" s="154" t="s">
        <v>9972</v>
      </c>
      <c r="K2042" s="154" t="s">
        <v>159</v>
      </c>
      <c r="L2042" s="154" t="s">
        <v>15852</v>
      </c>
      <c r="M2042" s="155">
        <v>45896.333333333336</v>
      </c>
      <c r="N2042" s="155">
        <v>45899.365972222222</v>
      </c>
      <c r="O2042" s="156"/>
      <c r="P2042" s="154" t="s">
        <v>10063</v>
      </c>
      <c r="Q2042" s="154" t="s">
        <v>10063</v>
      </c>
      <c r="R2042" s="154" t="s">
        <v>200</v>
      </c>
      <c r="S2042" s="154" t="s">
        <v>201</v>
      </c>
      <c r="T2042" s="154" t="s">
        <v>8052</v>
      </c>
      <c r="U2042" s="154" t="s">
        <v>9429</v>
      </c>
      <c r="V2042" s="154" t="s">
        <v>15853</v>
      </c>
      <c r="W2042" s="154" t="s">
        <v>2967</v>
      </c>
      <c r="X2042" s="156"/>
      <c r="Y2042" s="154" t="s">
        <v>25</v>
      </c>
      <c r="Z2042" s="154" t="str">
        <f>VLOOKUP(D2042,TIPOLOGIA!A:F,5,0)</f>
        <v>TERRESTRE</v>
      </c>
      <c r="AA2042" s="154" t="s">
        <v>255</v>
      </c>
      <c r="AB2042" s="46">
        <v>1</v>
      </c>
      <c r="AC2042" s="87">
        <f>IF(W2042="SOPORTE_TELEFÓNICO",'BASE LIQUIDACION REDEBAN 2025'!$B$19,IF(AND(W2042="VISITA_TÉCNICA",Y2042="TIPO II"),'BASE LIQUIDACION REDEBAN 2025'!$B$18,'BASE LIQUIDACION REDEBAN 2025'!$B$17))</f>
        <v>35779.500569199998</v>
      </c>
      <c r="AD2042" s="87">
        <v>0</v>
      </c>
      <c r="AE2042" s="87">
        <f t="shared" si="31"/>
        <v>35779.500569199998</v>
      </c>
    </row>
    <row r="2043" spans="1:31">
      <c r="A2043" s="154" t="s">
        <v>91</v>
      </c>
      <c r="B2043" s="154" t="str">
        <f>VLOOKUP(A2043,'CENTRO DE COSTOS'!A:D,4,FALSE)</f>
        <v>JOSE MAURICIO HERNANDEZ ROJAS</v>
      </c>
      <c r="C2043" s="154" t="str">
        <f>VLOOKUP(A2043,'CENTRO DE COSTOS'!A:D,2,FALSE)</f>
        <v>0004-0001</v>
      </c>
      <c r="D2043" s="154">
        <v>23417</v>
      </c>
      <c r="E2043" s="154">
        <v>2651732</v>
      </c>
      <c r="F2043" s="154">
        <v>44550</v>
      </c>
      <c r="G2043" s="154" t="s">
        <v>8049</v>
      </c>
      <c r="H2043" s="154" t="s">
        <v>421</v>
      </c>
      <c r="I2043" s="154" t="s">
        <v>661</v>
      </c>
      <c r="J2043" s="154" t="s">
        <v>15854</v>
      </c>
      <c r="K2043" s="154" t="s">
        <v>159</v>
      </c>
      <c r="L2043" s="154" t="s">
        <v>15855</v>
      </c>
      <c r="M2043" s="155">
        <v>45896.444444444445</v>
      </c>
      <c r="N2043" s="155">
        <v>45899.368055555555</v>
      </c>
      <c r="O2043" s="156"/>
      <c r="P2043" s="154" t="s">
        <v>10063</v>
      </c>
      <c r="Q2043" s="154" t="s">
        <v>10063</v>
      </c>
      <c r="R2043" s="154" t="s">
        <v>200</v>
      </c>
      <c r="S2043" s="154" t="s">
        <v>201</v>
      </c>
      <c r="T2043" s="154" t="s">
        <v>8052</v>
      </c>
      <c r="U2043" s="154" t="s">
        <v>9429</v>
      </c>
      <c r="V2043" s="154" t="s">
        <v>15856</v>
      </c>
      <c r="W2043" s="154" t="s">
        <v>2967</v>
      </c>
      <c r="X2043" s="156"/>
      <c r="Y2043" s="154" t="s">
        <v>28</v>
      </c>
      <c r="Z2043" s="154" t="str">
        <f>VLOOKUP(D2043,TIPOLOGIA!A:F,5,0)</f>
        <v>TERRESTRE</v>
      </c>
      <c r="AA2043" s="154" t="s">
        <v>1227</v>
      </c>
      <c r="AB2043" s="46">
        <v>1</v>
      </c>
      <c r="AC2043" s="87">
        <f>IF(W2043="SOPORTE_TELEFÓNICO",'BASE LIQUIDACION REDEBAN 2025'!$B$19,IF(AND(W2043="VISITA_TÉCNICA",Y2043="TIPO II"),'BASE LIQUIDACION REDEBAN 2025'!$B$18,'BASE LIQUIDACION REDEBAN 2025'!$B$17))</f>
        <v>67654.12000000001</v>
      </c>
      <c r="AD2043" s="87">
        <v>0</v>
      </c>
      <c r="AE2043" s="87">
        <f t="shared" si="31"/>
        <v>67654.12000000001</v>
      </c>
    </row>
    <row r="2044" spans="1:31">
      <c r="A2044" s="154" t="s">
        <v>92</v>
      </c>
      <c r="B2044" s="154" t="str">
        <f>VLOOKUP(A2044,'CENTRO DE COSTOS'!A:D,4,FALSE)</f>
        <v>KEVIN ALEXIS CORZO BUSTOS</v>
      </c>
      <c r="C2044" s="154" t="str">
        <f>VLOOKUP(A2044,'CENTRO DE COSTOS'!A:D,2,FALSE)</f>
        <v>0004-0007</v>
      </c>
      <c r="D2044" s="154">
        <v>41001</v>
      </c>
      <c r="E2044" s="154">
        <v>2651857</v>
      </c>
      <c r="F2044" s="154">
        <v>12834</v>
      </c>
      <c r="G2044" s="154" t="s">
        <v>8049</v>
      </c>
      <c r="H2044" s="154" t="s">
        <v>249</v>
      </c>
      <c r="I2044" s="154" t="s">
        <v>92</v>
      </c>
      <c r="J2044" s="154" t="s">
        <v>12859</v>
      </c>
      <c r="K2044" s="154" t="s">
        <v>159</v>
      </c>
      <c r="L2044" s="154" t="s">
        <v>15857</v>
      </c>
      <c r="M2044" s="155">
        <v>45896.464583333334</v>
      </c>
      <c r="N2044" s="155">
        <v>45899.369444444441</v>
      </c>
      <c r="O2044" s="156"/>
      <c r="P2044" s="154" t="s">
        <v>10063</v>
      </c>
      <c r="Q2044" s="154" t="s">
        <v>10063</v>
      </c>
      <c r="R2044" s="154" t="s">
        <v>2973</v>
      </c>
      <c r="S2044" s="154" t="s">
        <v>2973</v>
      </c>
      <c r="T2044" s="154" t="s">
        <v>8052</v>
      </c>
      <c r="U2044" s="154" t="s">
        <v>9429</v>
      </c>
      <c r="V2044" s="154" t="s">
        <v>15858</v>
      </c>
      <c r="W2044" s="154" t="s">
        <v>2967</v>
      </c>
      <c r="X2044" s="156"/>
      <c r="Y2044" s="154" t="s">
        <v>25</v>
      </c>
      <c r="Z2044" s="154" t="str">
        <f>VLOOKUP(D2044,TIPOLOGIA!A:F,5,0)</f>
        <v>TERRESTRE</v>
      </c>
      <c r="AA2044" s="154" t="s">
        <v>255</v>
      </c>
      <c r="AB2044" s="46">
        <v>1</v>
      </c>
      <c r="AC2044" s="87">
        <f>IF(W2044="SOPORTE_TELEFÓNICO",'BASE LIQUIDACION REDEBAN 2025'!$B$19,IF(AND(W2044="VISITA_TÉCNICA",Y2044="TIPO II"),'BASE LIQUIDACION REDEBAN 2025'!$B$18,'BASE LIQUIDACION REDEBAN 2025'!$B$17))</f>
        <v>35779.500569199998</v>
      </c>
      <c r="AD2044" s="87">
        <v>0</v>
      </c>
      <c r="AE2044" s="87">
        <f t="shared" si="31"/>
        <v>35779.500569199998</v>
      </c>
    </row>
    <row r="2045" spans="1:31">
      <c r="A2045" s="154" t="s">
        <v>90</v>
      </c>
      <c r="B2045" s="154" t="str">
        <f>VLOOKUP(A2045,'CENTRO DE COSTOS'!A:D,4,FALSE)</f>
        <v>JUAN SEBASTIÁN RÍOS CASTRILLÓN</v>
      </c>
      <c r="C2045" s="154" t="str">
        <f>VLOOKUP(A2045,'CENTRO DE COSTOS'!A:D,2,FALSE)</f>
        <v>0004-0005</v>
      </c>
      <c r="D2045" s="154">
        <v>5353</v>
      </c>
      <c r="E2045" s="154">
        <v>2639539</v>
      </c>
      <c r="F2045" s="154">
        <v>38046</v>
      </c>
      <c r="G2045" s="154" t="s">
        <v>8049</v>
      </c>
      <c r="H2045" s="154" t="s">
        <v>197</v>
      </c>
      <c r="I2045" s="154" t="s">
        <v>15859</v>
      </c>
      <c r="J2045" s="154" t="s">
        <v>15860</v>
      </c>
      <c r="K2045" s="154" t="s">
        <v>159</v>
      </c>
      <c r="L2045" s="154" t="s">
        <v>15861</v>
      </c>
      <c r="M2045" s="155">
        <v>45894.508333333331</v>
      </c>
      <c r="N2045" s="155">
        <v>45899.390972222223</v>
      </c>
      <c r="O2045" s="156"/>
      <c r="P2045" s="154" t="s">
        <v>10063</v>
      </c>
      <c r="Q2045" s="154" t="s">
        <v>10063</v>
      </c>
      <c r="R2045" s="154" t="s">
        <v>2973</v>
      </c>
      <c r="S2045" s="154" t="s">
        <v>2973</v>
      </c>
      <c r="T2045" s="154" t="s">
        <v>8052</v>
      </c>
      <c r="U2045" s="154" t="s">
        <v>9429</v>
      </c>
      <c r="V2045" s="154" t="s">
        <v>15862</v>
      </c>
      <c r="W2045" s="154" t="s">
        <v>10144</v>
      </c>
      <c r="X2045" s="156"/>
      <c r="Y2045" s="154" t="s">
        <v>30</v>
      </c>
      <c r="Z2045" s="154" t="str">
        <f>VLOOKUP(D2045,TIPOLOGIA!A:F,5,0)</f>
        <v>TERRESTRE</v>
      </c>
      <c r="AA2045" s="154"/>
      <c r="AB2045" s="46">
        <v>0</v>
      </c>
      <c r="AC2045" s="87">
        <f>IF(W2045="SOPORTE_TELEFÓNICO",'BASE LIQUIDACION REDEBAN 2025'!$B$19,IF(AND(W2045="VISITA_TÉCNICA",Y2045="TIPO II"),'BASE LIQUIDACION REDEBAN 2025'!$B$18,'BASE LIQUIDACION REDEBAN 2025'!$B$17))</f>
        <v>35779.500569199998</v>
      </c>
      <c r="AD2045" s="87">
        <v>0</v>
      </c>
      <c r="AE2045" s="87">
        <f t="shared" si="31"/>
        <v>35779.500569199998</v>
      </c>
    </row>
    <row r="2046" spans="1:31">
      <c r="A2046" s="154" t="s">
        <v>99</v>
      </c>
      <c r="B2046" s="154" t="str">
        <f>VLOOKUP(A2046,'CENTRO DE COSTOS'!A:D,4,FALSE)</f>
        <v>JOSE MAURICIO HERNANDEZ ROJAS</v>
      </c>
      <c r="C2046" s="154" t="str">
        <f>VLOOKUP(A2046,'CENTRO DE COSTOS'!A:D,2,FALSE)</f>
        <v>0004-0001</v>
      </c>
      <c r="D2046" s="154">
        <v>20032</v>
      </c>
      <c r="E2046" s="154">
        <v>2651694</v>
      </c>
      <c r="F2046" s="154">
        <v>27147</v>
      </c>
      <c r="G2046" s="154" t="s">
        <v>8049</v>
      </c>
      <c r="H2046" s="154" t="s">
        <v>440</v>
      </c>
      <c r="I2046" s="154" t="s">
        <v>13354</v>
      </c>
      <c r="J2046" s="154" t="s">
        <v>15863</v>
      </c>
      <c r="K2046" s="154" t="s">
        <v>159</v>
      </c>
      <c r="L2046" s="154" t="s">
        <v>15864</v>
      </c>
      <c r="M2046" s="155">
        <v>45896.452777777777</v>
      </c>
      <c r="N2046" s="155">
        <v>45899.39166666667</v>
      </c>
      <c r="O2046" s="156"/>
      <c r="P2046" s="154" t="s">
        <v>10063</v>
      </c>
      <c r="Q2046" s="154" t="s">
        <v>10063</v>
      </c>
      <c r="R2046" s="154" t="s">
        <v>200</v>
      </c>
      <c r="S2046" s="154" t="s">
        <v>201</v>
      </c>
      <c r="T2046" s="154" t="s">
        <v>8052</v>
      </c>
      <c r="U2046" s="154" t="s">
        <v>9429</v>
      </c>
      <c r="V2046" s="154" t="s">
        <v>15865</v>
      </c>
      <c r="W2046" s="154" t="s">
        <v>10144</v>
      </c>
      <c r="X2046" s="156"/>
      <c r="Y2046" s="154" t="s">
        <v>30</v>
      </c>
      <c r="Z2046" s="154" t="str">
        <f>VLOOKUP(D2046,TIPOLOGIA!A:F,5,0)</f>
        <v>TERRESTRE</v>
      </c>
      <c r="AA2046" s="154"/>
      <c r="AB2046" s="46">
        <v>0</v>
      </c>
      <c r="AC2046" s="87">
        <f>IF(W2046="SOPORTE_TELEFÓNICO",'BASE LIQUIDACION REDEBAN 2025'!$B$19,IF(AND(W2046="VISITA_TÉCNICA",Y2046="TIPO II"),'BASE LIQUIDACION REDEBAN 2025'!$B$18,'BASE LIQUIDACION REDEBAN 2025'!$B$17))</f>
        <v>35779.500569199998</v>
      </c>
      <c r="AD2046" s="87">
        <v>0</v>
      </c>
      <c r="AE2046" s="87">
        <f t="shared" si="31"/>
        <v>35779.500569199998</v>
      </c>
    </row>
    <row r="2047" spans="1:31">
      <c r="A2047" s="154" t="s">
        <v>92</v>
      </c>
      <c r="B2047" s="154" t="str">
        <f>VLOOKUP(A2047,'CENTRO DE COSTOS'!A:D,4,FALSE)</f>
        <v>KEVIN ALEXIS CORZO BUSTOS</v>
      </c>
      <c r="C2047" s="154" t="str">
        <f>VLOOKUP(A2047,'CENTRO DE COSTOS'!A:D,2,FALSE)</f>
        <v>0004-0007</v>
      </c>
      <c r="D2047" s="154">
        <v>18753</v>
      </c>
      <c r="E2047" s="154">
        <v>2634540</v>
      </c>
      <c r="F2047" s="154">
        <v>78967</v>
      </c>
      <c r="G2047" s="154" t="s">
        <v>8049</v>
      </c>
      <c r="H2047" s="154" t="s">
        <v>157</v>
      </c>
      <c r="I2047" s="154" t="s">
        <v>217</v>
      </c>
      <c r="J2047" s="154" t="s">
        <v>15866</v>
      </c>
      <c r="K2047" s="154" t="s">
        <v>159</v>
      </c>
      <c r="L2047" s="154" t="s">
        <v>15867</v>
      </c>
      <c r="M2047" s="155">
        <v>45892.490972222222</v>
      </c>
      <c r="N2047" s="155">
        <v>45899.393055555556</v>
      </c>
      <c r="O2047" s="156"/>
      <c r="P2047" s="154" t="s">
        <v>10063</v>
      </c>
      <c r="Q2047" s="154" t="s">
        <v>10063</v>
      </c>
      <c r="R2047" s="154" t="s">
        <v>2973</v>
      </c>
      <c r="S2047" s="154" t="s">
        <v>2973</v>
      </c>
      <c r="T2047" s="154" t="s">
        <v>8052</v>
      </c>
      <c r="U2047" s="154" t="s">
        <v>9429</v>
      </c>
      <c r="V2047" s="154" t="s">
        <v>15868</v>
      </c>
      <c r="W2047" s="154" t="s">
        <v>10144</v>
      </c>
      <c r="X2047" s="156"/>
      <c r="Y2047" s="154" t="s">
        <v>180</v>
      </c>
      <c r="Z2047" s="154" t="str">
        <f>VLOOKUP(D2047,TIPOLOGIA!A:F,5,0)</f>
        <v>TERRESTRE / AEREO</v>
      </c>
      <c r="AA2047" s="154"/>
      <c r="AB2047" s="46">
        <v>0</v>
      </c>
      <c r="AC2047" s="87">
        <f>IF(W2047="SOPORTE_TELEFÓNICO",'BASE LIQUIDACION REDEBAN 2025'!$B$19,IF(AND(W2047="VISITA_TÉCNICA",Y2047="TIPO II"),'BASE LIQUIDACION REDEBAN 2025'!$B$18,'BASE LIQUIDACION REDEBAN 2025'!$B$17))</f>
        <v>35779.500569199998</v>
      </c>
      <c r="AD2047" s="87">
        <v>0</v>
      </c>
      <c r="AE2047" s="87">
        <f t="shared" si="31"/>
        <v>35779.500569199998</v>
      </c>
    </row>
    <row r="2048" spans="1:31">
      <c r="A2048" s="154" t="s">
        <v>93</v>
      </c>
      <c r="B2048" s="154" t="str">
        <f>VLOOKUP(A2048,'CENTRO DE COSTOS'!A:D,4,FALSE)</f>
        <v>DIEGO FERNANDO HENAO CARDONA</v>
      </c>
      <c r="C2048" s="154" t="str">
        <f>VLOOKUP(A2048,'CENTRO DE COSTOS'!A:D,2,FALSE)</f>
        <v>0004-0003</v>
      </c>
      <c r="D2048" s="154">
        <v>52250</v>
      </c>
      <c r="E2048" s="154">
        <v>2575066</v>
      </c>
      <c r="F2048" s="154">
        <v>73941</v>
      </c>
      <c r="G2048" s="154" t="s">
        <v>8049</v>
      </c>
      <c r="H2048" s="154" t="s">
        <v>174</v>
      </c>
      <c r="I2048" s="154" t="s">
        <v>15869</v>
      </c>
      <c r="J2048" s="154" t="s">
        <v>15870</v>
      </c>
      <c r="K2048" s="154" t="s">
        <v>159</v>
      </c>
      <c r="L2048" s="154" t="s">
        <v>15871</v>
      </c>
      <c r="M2048" s="155">
        <v>45880.481249999997</v>
      </c>
      <c r="N2048" s="155">
        <v>45899.402083333334</v>
      </c>
      <c r="O2048" s="156"/>
      <c r="P2048" s="154" t="s">
        <v>10063</v>
      </c>
      <c r="Q2048" s="154" t="s">
        <v>10063</v>
      </c>
      <c r="R2048" s="154" t="s">
        <v>2973</v>
      </c>
      <c r="S2048" s="154" t="s">
        <v>2973</v>
      </c>
      <c r="T2048" s="154" t="s">
        <v>8052</v>
      </c>
      <c r="U2048" s="154" t="s">
        <v>9429</v>
      </c>
      <c r="V2048" s="154" t="s">
        <v>15872</v>
      </c>
      <c r="W2048" s="154" t="s">
        <v>10144</v>
      </c>
      <c r="X2048" s="156"/>
      <c r="Y2048" s="154" t="s">
        <v>180</v>
      </c>
      <c r="Z2048" s="154" t="str">
        <f>VLOOKUP(D2048,TIPOLOGIA!A:F,5,0)</f>
        <v>FLUVIAL</v>
      </c>
      <c r="AA2048" s="154" t="s">
        <v>3595</v>
      </c>
      <c r="AB2048" s="46">
        <v>0</v>
      </c>
      <c r="AC2048" s="87">
        <f>IF(W2048="SOPORTE_TELEFÓNICO",'BASE LIQUIDACION REDEBAN 2025'!$B$19,IF(AND(W2048="VISITA_TÉCNICA",Y2048="TIPO II"),'BASE LIQUIDACION REDEBAN 2025'!$B$18,'BASE LIQUIDACION REDEBAN 2025'!$B$17))</f>
        <v>35779.500569199998</v>
      </c>
      <c r="AD2048" s="87">
        <v>0</v>
      </c>
      <c r="AE2048" s="87">
        <f t="shared" si="31"/>
        <v>35779.500569199998</v>
      </c>
    </row>
    <row r="2049" spans="1:31">
      <c r="A2049" s="154" t="s">
        <v>81</v>
      </c>
      <c r="B2049" s="154" t="str">
        <f>VLOOKUP(A2049,'CENTRO DE COSTOS'!A:D,4,FALSE)</f>
        <v>MIGUEL JULIÁN HERNÁNDEZ GUARÍN</v>
      </c>
      <c r="C2049" s="154" t="str">
        <f>VLOOKUP(A2049,'CENTRO DE COSTOS'!A:D,2,FALSE)</f>
        <v>0004-0008</v>
      </c>
      <c r="D2049" s="154">
        <v>54810</v>
      </c>
      <c r="E2049" s="154">
        <v>2649957</v>
      </c>
      <c r="F2049" s="154">
        <v>65497</v>
      </c>
      <c r="G2049" s="154" t="s">
        <v>8049</v>
      </c>
      <c r="H2049" s="154" t="s">
        <v>317</v>
      </c>
      <c r="I2049" s="154" t="s">
        <v>3457</v>
      </c>
      <c r="J2049" s="154" t="s">
        <v>15873</v>
      </c>
      <c r="K2049" s="154" t="s">
        <v>159</v>
      </c>
      <c r="L2049" s="154" t="s">
        <v>15874</v>
      </c>
      <c r="M2049" s="155">
        <v>45896.357638888891</v>
      </c>
      <c r="N2049" s="155">
        <v>45899.404166666667</v>
      </c>
      <c r="O2049" s="156"/>
      <c r="P2049" s="154" t="s">
        <v>10063</v>
      </c>
      <c r="Q2049" s="154" t="s">
        <v>10063</v>
      </c>
      <c r="R2049" s="154" t="s">
        <v>2973</v>
      </c>
      <c r="S2049" s="154" t="s">
        <v>2973</v>
      </c>
      <c r="T2049" s="154" t="s">
        <v>8052</v>
      </c>
      <c r="U2049" s="154" t="s">
        <v>9429</v>
      </c>
      <c r="V2049" s="154" t="s">
        <v>15875</v>
      </c>
      <c r="W2049" s="154" t="s">
        <v>10144</v>
      </c>
      <c r="X2049" s="156"/>
      <c r="Y2049" s="154" t="s">
        <v>180</v>
      </c>
      <c r="Z2049" s="154" t="str">
        <f>VLOOKUP(D2049,TIPOLOGIA!A:F,5,0)</f>
        <v>TERRESTRE</v>
      </c>
      <c r="AA2049" s="154"/>
      <c r="AB2049" s="46">
        <v>0</v>
      </c>
      <c r="AC2049" s="87">
        <f>IF(W2049="SOPORTE_TELEFÓNICO",'BASE LIQUIDACION REDEBAN 2025'!$B$19,IF(AND(W2049="VISITA_TÉCNICA",Y2049="TIPO II"),'BASE LIQUIDACION REDEBAN 2025'!$B$18,'BASE LIQUIDACION REDEBAN 2025'!$B$17))</f>
        <v>35779.500569199998</v>
      </c>
      <c r="AD2049" s="87">
        <v>0</v>
      </c>
      <c r="AE2049" s="87">
        <f t="shared" si="31"/>
        <v>35779.500569199998</v>
      </c>
    </row>
    <row r="2050" spans="1:31">
      <c r="A2050" s="154" t="s">
        <v>91</v>
      </c>
      <c r="B2050" s="154" t="str">
        <f>VLOOKUP(A2050,'CENTRO DE COSTOS'!A:D,4,FALSE)</f>
        <v>JOSE MAURICIO HERNANDEZ ROJAS</v>
      </c>
      <c r="C2050" s="154" t="str">
        <f>VLOOKUP(A2050,'CENTRO DE COSTOS'!A:D,2,FALSE)</f>
        <v>0004-0001</v>
      </c>
      <c r="D2050" s="154">
        <v>5250</v>
      </c>
      <c r="E2050" s="154">
        <v>2608462</v>
      </c>
      <c r="F2050" s="154">
        <v>77452</v>
      </c>
      <c r="G2050" s="154" t="s">
        <v>8049</v>
      </c>
      <c r="H2050" s="154" t="s">
        <v>197</v>
      </c>
      <c r="I2050" s="154" t="s">
        <v>2107</v>
      </c>
      <c r="J2050" s="154" t="s">
        <v>15876</v>
      </c>
      <c r="K2050" s="154" t="s">
        <v>159</v>
      </c>
      <c r="L2050" s="154" t="s">
        <v>15877</v>
      </c>
      <c r="M2050" s="155">
        <v>45887.5</v>
      </c>
      <c r="N2050" s="155">
        <v>45899.42083333333</v>
      </c>
      <c r="O2050" s="156"/>
      <c r="P2050" s="154" t="s">
        <v>10063</v>
      </c>
      <c r="Q2050" s="154" t="s">
        <v>10063</v>
      </c>
      <c r="R2050" s="154" t="s">
        <v>2973</v>
      </c>
      <c r="S2050" s="154" t="s">
        <v>2973</v>
      </c>
      <c r="T2050" s="154" t="s">
        <v>8052</v>
      </c>
      <c r="U2050" s="154" t="s">
        <v>9429</v>
      </c>
      <c r="V2050" s="154" t="s">
        <v>15878</v>
      </c>
      <c r="W2050" s="154" t="s">
        <v>10144</v>
      </c>
      <c r="X2050" s="156"/>
      <c r="Y2050" s="154" t="s">
        <v>32</v>
      </c>
      <c r="Z2050" s="154" t="str">
        <f>VLOOKUP(D2050,TIPOLOGIA!A:F,5,0)</f>
        <v>TERRESTRE</v>
      </c>
      <c r="AA2050" s="154" t="s">
        <v>1227</v>
      </c>
      <c r="AB2050" s="46">
        <v>0</v>
      </c>
      <c r="AC2050" s="87">
        <f>IF(W2050="SOPORTE_TELEFÓNICO",'BASE LIQUIDACION REDEBAN 2025'!$B$19,IF(AND(W2050="VISITA_TÉCNICA",Y2050="TIPO II"),'BASE LIQUIDACION REDEBAN 2025'!$B$18,'BASE LIQUIDACION REDEBAN 2025'!$B$17))</f>
        <v>35779.500569199998</v>
      </c>
      <c r="AD2050" s="87">
        <v>0</v>
      </c>
      <c r="AE2050" s="87">
        <f t="shared" si="31"/>
        <v>35779.500569199998</v>
      </c>
    </row>
    <row r="2051" spans="1:31">
      <c r="A2051" s="154" t="s">
        <v>72</v>
      </c>
      <c r="B2051" s="154" t="str">
        <f>VLOOKUP(A2051,'CENTRO DE COSTOS'!A:D,4,FALSE)</f>
        <v>MIGUEL JULIÁN HERNÁNDEZ GUARÍN</v>
      </c>
      <c r="C2051" s="154" t="str">
        <f>VLOOKUP(A2051,'CENTRO DE COSTOS'!A:D,2,FALSE)</f>
        <v>0004-0008</v>
      </c>
      <c r="D2051" s="154">
        <v>68547</v>
      </c>
      <c r="E2051" s="154">
        <v>2667176</v>
      </c>
      <c r="F2051" s="154">
        <v>75280</v>
      </c>
      <c r="G2051" s="154" t="s">
        <v>8049</v>
      </c>
      <c r="H2051" s="154" t="s">
        <v>820</v>
      </c>
      <c r="I2051" s="154" t="s">
        <v>844</v>
      </c>
      <c r="J2051" s="154" t="s">
        <v>9538</v>
      </c>
      <c r="K2051" s="154" t="s">
        <v>159</v>
      </c>
      <c r="L2051" s="154" t="s">
        <v>15879</v>
      </c>
      <c r="M2051" s="155">
        <v>45898.724999999999</v>
      </c>
      <c r="N2051" s="155">
        <v>45899.424305555556</v>
      </c>
      <c r="O2051" s="156"/>
      <c r="P2051" s="154" t="s">
        <v>10063</v>
      </c>
      <c r="Q2051" s="154" t="s">
        <v>10063</v>
      </c>
      <c r="R2051" s="154" t="s">
        <v>2973</v>
      </c>
      <c r="S2051" s="154" t="s">
        <v>2973</v>
      </c>
      <c r="T2051" s="154" t="s">
        <v>8052</v>
      </c>
      <c r="U2051" s="154" t="s">
        <v>9429</v>
      </c>
      <c r="V2051" s="154" t="s">
        <v>15880</v>
      </c>
      <c r="W2051" s="154" t="s">
        <v>2967</v>
      </c>
      <c r="X2051" s="156"/>
      <c r="Y2051" s="154" t="s">
        <v>28</v>
      </c>
      <c r="Z2051" s="154" t="str">
        <f>VLOOKUP(D2051,TIPOLOGIA!A:F,5,0)</f>
        <v>TERRESTRE</v>
      </c>
      <c r="AA2051" s="154" t="s">
        <v>950</v>
      </c>
      <c r="AB2051" s="46">
        <v>1</v>
      </c>
      <c r="AC2051" s="87">
        <f>IF(W2051="SOPORTE_TELEFÓNICO",'BASE LIQUIDACION REDEBAN 2025'!$B$19,IF(AND(W2051="VISITA_TÉCNICA",Y2051="TIPO II"),'BASE LIQUIDACION REDEBAN 2025'!$B$18,'BASE LIQUIDACION REDEBAN 2025'!$B$17))</f>
        <v>67654.12000000001</v>
      </c>
      <c r="AD2051" s="87">
        <v>0</v>
      </c>
      <c r="AE2051" s="87">
        <f t="shared" ref="AE2051:AE2114" si="32">IF(W2051="VISITA_TÉCNICA",AC2051*AB2051,AC2051)</f>
        <v>67654.12000000001</v>
      </c>
    </row>
    <row r="2052" spans="1:31">
      <c r="A2052" s="154" t="s">
        <v>68</v>
      </c>
      <c r="B2052" s="154" t="str">
        <f>VLOOKUP(A2052,'CENTRO DE COSTOS'!A:D,4,FALSE)</f>
        <v>WILLIAM ASDRUBAL ROZO ROZO</v>
      </c>
      <c r="C2052" s="154" t="str">
        <f>VLOOKUP(A2052,'CENTRO DE COSTOS'!A:D,2,FALSE)</f>
        <v>0004-0004</v>
      </c>
      <c r="D2052" s="154">
        <v>11001</v>
      </c>
      <c r="E2052" s="154">
        <v>2660791</v>
      </c>
      <c r="F2052" s="154">
        <v>80343</v>
      </c>
      <c r="G2052" s="154" t="s">
        <v>8049</v>
      </c>
      <c r="H2052" s="154" t="s">
        <v>470</v>
      </c>
      <c r="I2052" s="154" t="s">
        <v>68</v>
      </c>
      <c r="J2052" s="154" t="s">
        <v>5399</v>
      </c>
      <c r="K2052" s="154" t="s">
        <v>159</v>
      </c>
      <c r="L2052" s="154" t="s">
        <v>15881</v>
      </c>
      <c r="M2052" s="155">
        <v>45897.697916666664</v>
      </c>
      <c r="N2052" s="155">
        <v>45899.425694444442</v>
      </c>
      <c r="O2052" s="156"/>
      <c r="P2052" s="154" t="s">
        <v>10063</v>
      </c>
      <c r="Q2052" s="154" t="s">
        <v>10063</v>
      </c>
      <c r="R2052" s="154" t="s">
        <v>2973</v>
      </c>
      <c r="S2052" s="154" t="s">
        <v>2973</v>
      </c>
      <c r="T2052" s="154" t="s">
        <v>8052</v>
      </c>
      <c r="U2052" s="154" t="s">
        <v>9429</v>
      </c>
      <c r="V2052" s="154" t="s">
        <v>15882</v>
      </c>
      <c r="W2052" s="154" t="s">
        <v>2967</v>
      </c>
      <c r="X2052" s="156"/>
      <c r="Y2052" s="154" t="s">
        <v>25</v>
      </c>
      <c r="Z2052" s="154" t="str">
        <f>VLOOKUP(D2052,TIPOLOGIA!A:F,5,0)</f>
        <v>TERRESTRE</v>
      </c>
      <c r="AA2052" s="154" t="s">
        <v>538</v>
      </c>
      <c r="AB2052" s="46">
        <v>1</v>
      </c>
      <c r="AC2052" s="87">
        <f>IF(W2052="SOPORTE_TELEFÓNICO",'BASE LIQUIDACION REDEBAN 2025'!$B$19,IF(AND(W2052="VISITA_TÉCNICA",Y2052="TIPO II"),'BASE LIQUIDACION REDEBAN 2025'!$B$18,'BASE LIQUIDACION REDEBAN 2025'!$B$17))</f>
        <v>35779.500569199998</v>
      </c>
      <c r="AD2052" s="87">
        <v>0</v>
      </c>
      <c r="AE2052" s="87">
        <f t="shared" si="32"/>
        <v>35779.500569199998</v>
      </c>
    </row>
    <row r="2053" spans="1:31">
      <c r="A2053" s="154" t="s">
        <v>90</v>
      </c>
      <c r="B2053" s="154" t="str">
        <f>VLOOKUP(A2053,'CENTRO DE COSTOS'!A:D,4,FALSE)</f>
        <v>JUAN SEBASTIÁN RÍOS CASTRILLÓN</v>
      </c>
      <c r="C2053" s="154" t="str">
        <f>VLOOKUP(A2053,'CENTRO DE COSTOS'!A:D,2,FALSE)</f>
        <v>0004-0005</v>
      </c>
      <c r="D2053" s="154">
        <v>5212</v>
      </c>
      <c r="E2053" s="154">
        <v>2657525</v>
      </c>
      <c r="F2053" s="154">
        <v>19081</v>
      </c>
      <c r="G2053" s="154" t="s">
        <v>8049</v>
      </c>
      <c r="H2053" s="154" t="s">
        <v>197</v>
      </c>
      <c r="I2053" s="154" t="s">
        <v>2726</v>
      </c>
      <c r="J2053" s="154" t="s">
        <v>12333</v>
      </c>
      <c r="K2053" s="154" t="s">
        <v>159</v>
      </c>
      <c r="L2053" s="154" t="s">
        <v>15883</v>
      </c>
      <c r="M2053" s="155">
        <v>45897.423611111109</v>
      </c>
      <c r="N2053" s="155">
        <v>45899.426388888889</v>
      </c>
      <c r="O2053" s="156"/>
      <c r="P2053" s="154" t="s">
        <v>10063</v>
      </c>
      <c r="Q2053" s="154" t="s">
        <v>10063</v>
      </c>
      <c r="R2053" s="154" t="s">
        <v>2973</v>
      </c>
      <c r="S2053" s="154" t="s">
        <v>2973</v>
      </c>
      <c r="T2053" s="154" t="s">
        <v>8052</v>
      </c>
      <c r="U2053" s="154" t="s">
        <v>9429</v>
      </c>
      <c r="V2053" s="154" t="s">
        <v>15884</v>
      </c>
      <c r="W2053" s="154" t="s">
        <v>2967</v>
      </c>
      <c r="X2053" s="156"/>
      <c r="Y2053" s="154" t="s">
        <v>25</v>
      </c>
      <c r="Z2053" s="154" t="str">
        <f>VLOOKUP(D2053,TIPOLOGIA!A:F,5,0)</f>
        <v>TERRESTRE</v>
      </c>
      <c r="AA2053" s="154" t="s">
        <v>2327</v>
      </c>
      <c r="AB2053" s="46">
        <v>1</v>
      </c>
      <c r="AC2053" s="87">
        <f>IF(W2053="SOPORTE_TELEFÓNICO",'BASE LIQUIDACION REDEBAN 2025'!$B$19,IF(AND(W2053="VISITA_TÉCNICA",Y2053="TIPO II"),'BASE LIQUIDACION REDEBAN 2025'!$B$18,'BASE LIQUIDACION REDEBAN 2025'!$B$17))</f>
        <v>35779.500569199998</v>
      </c>
      <c r="AD2053" s="87">
        <v>0</v>
      </c>
      <c r="AE2053" s="87">
        <f t="shared" si="32"/>
        <v>35779.500569199998</v>
      </c>
    </row>
    <row r="2054" spans="1:31">
      <c r="A2054" s="154" t="s">
        <v>81</v>
      </c>
      <c r="B2054" s="154" t="str">
        <f>VLOOKUP(A2054,'CENTRO DE COSTOS'!A:D,4,FALSE)</f>
        <v>MIGUEL JULIÁN HERNÁNDEZ GUARÍN</v>
      </c>
      <c r="C2054" s="154" t="str">
        <f>VLOOKUP(A2054,'CENTRO DE COSTOS'!A:D,2,FALSE)</f>
        <v>0004-0008</v>
      </c>
      <c r="D2054" s="154">
        <v>54001</v>
      </c>
      <c r="E2054" s="154">
        <v>2649949</v>
      </c>
      <c r="F2054" s="154">
        <v>77167</v>
      </c>
      <c r="G2054" s="154" t="s">
        <v>8049</v>
      </c>
      <c r="H2054" s="154" t="s">
        <v>317</v>
      </c>
      <c r="I2054" s="154" t="s">
        <v>81</v>
      </c>
      <c r="J2054" s="154" t="s">
        <v>15885</v>
      </c>
      <c r="K2054" s="154" t="s">
        <v>159</v>
      </c>
      <c r="L2054" s="154" t="s">
        <v>15886</v>
      </c>
      <c r="M2054" s="155">
        <v>45896.354861111111</v>
      </c>
      <c r="N2054" s="155">
        <v>45899.427083333336</v>
      </c>
      <c r="O2054" s="156"/>
      <c r="P2054" s="154" t="s">
        <v>10063</v>
      </c>
      <c r="Q2054" s="154" t="s">
        <v>10063</v>
      </c>
      <c r="R2054" s="154" t="s">
        <v>2973</v>
      </c>
      <c r="S2054" s="154" t="s">
        <v>2973</v>
      </c>
      <c r="T2054" s="154" t="s">
        <v>8052</v>
      </c>
      <c r="U2054" s="154" t="s">
        <v>9429</v>
      </c>
      <c r="V2054" s="154" t="s">
        <v>15887</v>
      </c>
      <c r="W2054" s="154" t="s">
        <v>2967</v>
      </c>
      <c r="X2054" s="156"/>
      <c r="Y2054" s="154" t="s">
        <v>25</v>
      </c>
      <c r="Z2054" s="154" t="str">
        <f>VLOOKUP(D2054,TIPOLOGIA!A:F,5,0)</f>
        <v>TERRESTRE</v>
      </c>
      <c r="AA2054" s="154" t="s">
        <v>401</v>
      </c>
      <c r="AB2054" s="46">
        <v>1</v>
      </c>
      <c r="AC2054" s="87">
        <f>IF(W2054="SOPORTE_TELEFÓNICO",'BASE LIQUIDACION REDEBAN 2025'!$B$19,IF(AND(W2054="VISITA_TÉCNICA",Y2054="TIPO II"),'BASE LIQUIDACION REDEBAN 2025'!$B$18,'BASE LIQUIDACION REDEBAN 2025'!$B$17))</f>
        <v>35779.500569199998</v>
      </c>
      <c r="AD2054" s="87">
        <v>0</v>
      </c>
      <c r="AE2054" s="87">
        <f t="shared" si="32"/>
        <v>35779.500569199998</v>
      </c>
    </row>
    <row r="2055" spans="1:31">
      <c r="A2055" s="154" t="s">
        <v>80</v>
      </c>
      <c r="B2055" s="154" t="str">
        <f>VLOOKUP(A2055,'CENTRO DE COSTOS'!A:D,4,FALSE)</f>
        <v>JOSE MAURICIO HERNANDEZ ROJAS</v>
      </c>
      <c r="C2055" s="154" t="str">
        <f>VLOOKUP(A2055,'CENTRO DE COSTOS'!A:D,2,FALSE)</f>
        <v>0004-0001</v>
      </c>
      <c r="D2055" s="154">
        <v>13001</v>
      </c>
      <c r="E2055" s="154">
        <v>2664178</v>
      </c>
      <c r="F2055" s="154">
        <v>32951</v>
      </c>
      <c r="G2055" s="154" t="s">
        <v>8049</v>
      </c>
      <c r="H2055" s="154" t="s">
        <v>303</v>
      </c>
      <c r="I2055" s="154" t="s">
        <v>80</v>
      </c>
      <c r="J2055" s="154" t="s">
        <v>15888</v>
      </c>
      <c r="K2055" s="154" t="s">
        <v>159</v>
      </c>
      <c r="L2055" s="154" t="s">
        <v>15889</v>
      </c>
      <c r="M2055" s="155">
        <v>45898.476388888892</v>
      </c>
      <c r="N2055" s="155">
        <v>45899.440972222219</v>
      </c>
      <c r="O2055" s="156"/>
      <c r="P2055" s="154" t="s">
        <v>10063</v>
      </c>
      <c r="Q2055" s="154" t="s">
        <v>10063</v>
      </c>
      <c r="R2055" s="154" t="s">
        <v>2973</v>
      </c>
      <c r="S2055" s="154" t="s">
        <v>2973</v>
      </c>
      <c r="T2055" s="154" t="s">
        <v>8052</v>
      </c>
      <c r="U2055" s="154" t="s">
        <v>9429</v>
      </c>
      <c r="V2055" s="154" t="s">
        <v>15890</v>
      </c>
      <c r="W2055" s="154" t="s">
        <v>2967</v>
      </c>
      <c r="X2055" s="156"/>
      <c r="Y2055" s="154" t="s">
        <v>25</v>
      </c>
      <c r="Z2055" s="154" t="str">
        <f>VLOOKUP(D2055,TIPOLOGIA!A:F,5,0)</f>
        <v>TERRESTRE</v>
      </c>
      <c r="AA2055" s="154" t="s">
        <v>337</v>
      </c>
      <c r="AB2055" s="46">
        <v>1</v>
      </c>
      <c r="AC2055" s="87">
        <f>IF(W2055="SOPORTE_TELEFÓNICO",'BASE LIQUIDACION REDEBAN 2025'!$B$19,IF(AND(W2055="VISITA_TÉCNICA",Y2055="TIPO II"),'BASE LIQUIDACION REDEBAN 2025'!$B$18,'BASE LIQUIDACION REDEBAN 2025'!$B$17))</f>
        <v>35779.500569199998</v>
      </c>
      <c r="AD2055" s="87">
        <v>0</v>
      </c>
      <c r="AE2055" s="87">
        <f t="shared" si="32"/>
        <v>35779.500569199998</v>
      </c>
    </row>
    <row r="2056" spans="1:31">
      <c r="A2056" s="154" t="s">
        <v>90</v>
      </c>
      <c r="B2056" s="154" t="str">
        <f>VLOOKUP(A2056,'CENTRO DE COSTOS'!A:D,4,FALSE)</f>
        <v>JUAN SEBASTIÁN RÍOS CASTRILLÓN</v>
      </c>
      <c r="C2056" s="154" t="str">
        <f>VLOOKUP(A2056,'CENTRO DE COSTOS'!A:D,2,FALSE)</f>
        <v>0004-0005</v>
      </c>
      <c r="D2056" s="154">
        <v>5001</v>
      </c>
      <c r="E2056" s="154">
        <v>2644225</v>
      </c>
      <c r="F2056" s="154">
        <v>11811</v>
      </c>
      <c r="G2056" s="154" t="s">
        <v>8049</v>
      </c>
      <c r="H2056" s="154" t="s">
        <v>197</v>
      </c>
      <c r="I2056" s="154" t="s">
        <v>90</v>
      </c>
      <c r="J2056" s="154" t="s">
        <v>15891</v>
      </c>
      <c r="K2056" s="154" t="s">
        <v>159</v>
      </c>
      <c r="L2056" s="154" t="s">
        <v>15892</v>
      </c>
      <c r="M2056" s="155">
        <v>45895.386805555558</v>
      </c>
      <c r="N2056" s="155">
        <v>45899.490277777775</v>
      </c>
      <c r="O2056" s="156"/>
      <c r="P2056" s="154" t="s">
        <v>10063</v>
      </c>
      <c r="Q2056" s="154" t="s">
        <v>10063</v>
      </c>
      <c r="R2056" s="154" t="s">
        <v>220</v>
      </c>
      <c r="S2056" s="154" t="s">
        <v>1843</v>
      </c>
      <c r="T2056" s="154" t="s">
        <v>8052</v>
      </c>
      <c r="U2056" s="154" t="s">
        <v>9429</v>
      </c>
      <c r="V2056" s="154" t="s">
        <v>15893</v>
      </c>
      <c r="W2056" s="154" t="s">
        <v>2967</v>
      </c>
      <c r="X2056" s="156"/>
      <c r="Y2056" s="154" t="s">
        <v>25</v>
      </c>
      <c r="Z2056" s="154" t="str">
        <f>VLOOKUP(D2056,TIPOLOGIA!A:F,5,0)</f>
        <v>TERRESTRE</v>
      </c>
      <c r="AA2056" s="154" t="s">
        <v>4460</v>
      </c>
      <c r="AB2056" s="46">
        <v>1</v>
      </c>
      <c r="AC2056" s="87">
        <f>IF(W2056="SOPORTE_TELEFÓNICO",'BASE LIQUIDACION REDEBAN 2025'!$B$19,IF(AND(W2056="VISITA_TÉCNICA",Y2056="TIPO II"),'BASE LIQUIDACION REDEBAN 2025'!$B$18,'BASE LIQUIDACION REDEBAN 2025'!$B$17))</f>
        <v>35779.500569199998</v>
      </c>
      <c r="AD2056" s="87">
        <v>0</v>
      </c>
      <c r="AE2056" s="87">
        <f t="shared" si="32"/>
        <v>35779.500569199998</v>
      </c>
    </row>
    <row r="2057" spans="1:31">
      <c r="A2057" s="154" t="s">
        <v>90</v>
      </c>
      <c r="B2057" s="154" t="str">
        <f>VLOOKUP(A2057,'CENTRO DE COSTOS'!A:D,4,FALSE)</f>
        <v>JUAN SEBASTIÁN RÍOS CASTRILLÓN</v>
      </c>
      <c r="C2057" s="154" t="str">
        <f>VLOOKUP(A2057,'CENTRO DE COSTOS'!A:D,2,FALSE)</f>
        <v>0004-0005</v>
      </c>
      <c r="D2057" s="154">
        <v>5001</v>
      </c>
      <c r="E2057" s="154">
        <v>2644611</v>
      </c>
      <c r="F2057" s="154">
        <v>76076</v>
      </c>
      <c r="G2057" s="154" t="s">
        <v>8049</v>
      </c>
      <c r="H2057" s="154" t="s">
        <v>197</v>
      </c>
      <c r="I2057" s="154" t="s">
        <v>90</v>
      </c>
      <c r="J2057" s="154" t="s">
        <v>15894</v>
      </c>
      <c r="K2057" s="154" t="s">
        <v>159</v>
      </c>
      <c r="L2057" s="154" t="s">
        <v>15895</v>
      </c>
      <c r="M2057" s="155">
        <v>45895.40625</v>
      </c>
      <c r="N2057" s="155">
        <v>45899.490972222222</v>
      </c>
      <c r="O2057" s="156"/>
      <c r="P2057" s="154" t="s">
        <v>10063</v>
      </c>
      <c r="Q2057" s="154" t="s">
        <v>10063</v>
      </c>
      <c r="R2057" s="154" t="s">
        <v>2973</v>
      </c>
      <c r="S2057" s="154" t="s">
        <v>2973</v>
      </c>
      <c r="T2057" s="154" t="s">
        <v>8052</v>
      </c>
      <c r="U2057" s="154" t="s">
        <v>9429</v>
      </c>
      <c r="V2057" s="154" t="s">
        <v>15896</v>
      </c>
      <c r="W2057" s="154" t="s">
        <v>2967</v>
      </c>
      <c r="X2057" s="156"/>
      <c r="Y2057" s="154" t="s">
        <v>25</v>
      </c>
      <c r="Z2057" s="154" t="str">
        <f>VLOOKUP(D2057,TIPOLOGIA!A:F,5,0)</f>
        <v>TERRESTRE</v>
      </c>
      <c r="AA2057" s="154" t="s">
        <v>4460</v>
      </c>
      <c r="AB2057" s="46">
        <v>1</v>
      </c>
      <c r="AC2057" s="87">
        <f>IF(W2057="SOPORTE_TELEFÓNICO",'BASE LIQUIDACION REDEBAN 2025'!$B$19,IF(AND(W2057="VISITA_TÉCNICA",Y2057="TIPO II"),'BASE LIQUIDACION REDEBAN 2025'!$B$18,'BASE LIQUIDACION REDEBAN 2025'!$B$17))</f>
        <v>35779.500569199998</v>
      </c>
      <c r="AD2057" s="87">
        <v>0</v>
      </c>
      <c r="AE2057" s="87">
        <f t="shared" si="32"/>
        <v>35779.500569199998</v>
      </c>
    </row>
    <row r="2058" spans="1:31">
      <c r="A2058" s="154" t="s">
        <v>90</v>
      </c>
      <c r="B2058" s="154" t="str">
        <f>VLOOKUP(A2058,'CENTRO DE COSTOS'!A:D,4,FALSE)</f>
        <v>JUAN SEBASTIÁN RÍOS CASTRILLÓN</v>
      </c>
      <c r="C2058" s="154" t="str">
        <f>VLOOKUP(A2058,'CENTRO DE COSTOS'!A:D,2,FALSE)</f>
        <v>0004-0005</v>
      </c>
      <c r="D2058" s="154">
        <v>5001</v>
      </c>
      <c r="E2058" s="154">
        <v>2644990</v>
      </c>
      <c r="F2058" s="154">
        <v>79020</v>
      </c>
      <c r="G2058" s="154" t="s">
        <v>8049</v>
      </c>
      <c r="H2058" s="154" t="s">
        <v>197</v>
      </c>
      <c r="I2058" s="154" t="s">
        <v>90</v>
      </c>
      <c r="J2058" s="154" t="s">
        <v>15897</v>
      </c>
      <c r="K2058" s="154" t="s">
        <v>159</v>
      </c>
      <c r="L2058" s="154" t="s">
        <v>15898</v>
      </c>
      <c r="M2058" s="155">
        <v>45895.430555555555</v>
      </c>
      <c r="N2058" s="155">
        <v>45899.491666666669</v>
      </c>
      <c r="O2058" s="156"/>
      <c r="P2058" s="154" t="s">
        <v>10063</v>
      </c>
      <c r="Q2058" s="154" t="s">
        <v>10063</v>
      </c>
      <c r="R2058" s="154" t="s">
        <v>200</v>
      </c>
      <c r="S2058" s="154" t="s">
        <v>739</v>
      </c>
      <c r="T2058" s="154" t="s">
        <v>8052</v>
      </c>
      <c r="U2058" s="154" t="s">
        <v>9429</v>
      </c>
      <c r="V2058" s="154" t="s">
        <v>15899</v>
      </c>
      <c r="W2058" s="154" t="s">
        <v>2967</v>
      </c>
      <c r="X2058" s="156"/>
      <c r="Y2058" s="154" t="s">
        <v>25</v>
      </c>
      <c r="Z2058" s="154" t="str">
        <f>VLOOKUP(D2058,TIPOLOGIA!A:F,5,0)</f>
        <v>TERRESTRE</v>
      </c>
      <c r="AA2058" s="154" t="s">
        <v>4460</v>
      </c>
      <c r="AB2058" s="46">
        <v>1</v>
      </c>
      <c r="AC2058" s="87">
        <f>IF(W2058="SOPORTE_TELEFÓNICO",'BASE LIQUIDACION REDEBAN 2025'!$B$19,IF(AND(W2058="VISITA_TÉCNICA",Y2058="TIPO II"),'BASE LIQUIDACION REDEBAN 2025'!$B$18,'BASE LIQUIDACION REDEBAN 2025'!$B$17))</f>
        <v>35779.500569199998</v>
      </c>
      <c r="AD2058" s="87">
        <v>0</v>
      </c>
      <c r="AE2058" s="87">
        <f t="shared" si="32"/>
        <v>35779.500569199998</v>
      </c>
    </row>
    <row r="2059" spans="1:31">
      <c r="A2059" s="154" t="s">
        <v>90</v>
      </c>
      <c r="B2059" s="154" t="str">
        <f>VLOOKUP(A2059,'CENTRO DE COSTOS'!A:D,4,FALSE)</f>
        <v>JUAN SEBASTIÁN RÍOS CASTRILLÓN</v>
      </c>
      <c r="C2059" s="154" t="str">
        <f>VLOOKUP(A2059,'CENTRO DE COSTOS'!A:D,2,FALSE)</f>
        <v>0004-0005</v>
      </c>
      <c r="D2059" s="154">
        <v>5001</v>
      </c>
      <c r="E2059" s="154">
        <v>2645723</v>
      </c>
      <c r="F2059" s="154">
        <v>64361</v>
      </c>
      <c r="G2059" s="154" t="s">
        <v>8049</v>
      </c>
      <c r="H2059" s="154" t="s">
        <v>197</v>
      </c>
      <c r="I2059" s="154" t="s">
        <v>90</v>
      </c>
      <c r="J2059" s="154" t="s">
        <v>7183</v>
      </c>
      <c r="K2059" s="154" t="s">
        <v>159</v>
      </c>
      <c r="L2059" s="154" t="s">
        <v>15900</v>
      </c>
      <c r="M2059" s="155">
        <v>45895.466666666667</v>
      </c>
      <c r="N2059" s="155">
        <v>45899.491666666669</v>
      </c>
      <c r="O2059" s="156"/>
      <c r="P2059" s="154" t="s">
        <v>10063</v>
      </c>
      <c r="Q2059" s="154" t="s">
        <v>10063</v>
      </c>
      <c r="R2059" s="154" t="s">
        <v>220</v>
      </c>
      <c r="S2059" s="154" t="s">
        <v>733</v>
      </c>
      <c r="T2059" s="154" t="s">
        <v>8052</v>
      </c>
      <c r="U2059" s="154" t="s">
        <v>9429</v>
      </c>
      <c r="V2059" s="154" t="s">
        <v>15901</v>
      </c>
      <c r="W2059" s="154" t="s">
        <v>2967</v>
      </c>
      <c r="X2059" s="156"/>
      <c r="Y2059" s="154" t="s">
        <v>25</v>
      </c>
      <c r="Z2059" s="154" t="str">
        <f>VLOOKUP(D2059,TIPOLOGIA!A:F,5,0)</f>
        <v>TERRESTRE</v>
      </c>
      <c r="AA2059" s="154" t="s">
        <v>4460</v>
      </c>
      <c r="AB2059" s="46">
        <v>1</v>
      </c>
      <c r="AC2059" s="87">
        <f>IF(W2059="SOPORTE_TELEFÓNICO",'BASE LIQUIDACION REDEBAN 2025'!$B$19,IF(AND(W2059="VISITA_TÉCNICA",Y2059="TIPO II"),'BASE LIQUIDACION REDEBAN 2025'!$B$18,'BASE LIQUIDACION REDEBAN 2025'!$B$17))</f>
        <v>35779.500569199998</v>
      </c>
      <c r="AD2059" s="87">
        <v>0</v>
      </c>
      <c r="AE2059" s="87">
        <f t="shared" si="32"/>
        <v>35779.500569199998</v>
      </c>
    </row>
    <row r="2060" spans="1:31">
      <c r="A2060" s="154" t="s">
        <v>90</v>
      </c>
      <c r="B2060" s="154" t="str">
        <f>VLOOKUP(A2060,'CENTRO DE COSTOS'!A:D,4,FALSE)</f>
        <v>JUAN SEBASTIÁN RÍOS CASTRILLÓN</v>
      </c>
      <c r="C2060" s="154" t="str">
        <f>VLOOKUP(A2060,'CENTRO DE COSTOS'!A:D,2,FALSE)</f>
        <v>0004-0005</v>
      </c>
      <c r="D2060" s="154">
        <v>5001</v>
      </c>
      <c r="E2060" s="154">
        <v>2645661</v>
      </c>
      <c r="F2060" s="154">
        <v>48680</v>
      </c>
      <c r="G2060" s="154" t="s">
        <v>8049</v>
      </c>
      <c r="H2060" s="154" t="s">
        <v>197</v>
      </c>
      <c r="I2060" s="154" t="s">
        <v>90</v>
      </c>
      <c r="J2060" s="154" t="s">
        <v>15902</v>
      </c>
      <c r="K2060" s="154" t="s">
        <v>159</v>
      </c>
      <c r="L2060" s="154" t="s">
        <v>15903</v>
      </c>
      <c r="M2060" s="155">
        <v>45895.461805555555</v>
      </c>
      <c r="N2060" s="155">
        <v>45899.492361111108</v>
      </c>
      <c r="O2060" s="156"/>
      <c r="P2060" s="154" t="s">
        <v>10063</v>
      </c>
      <c r="Q2060" s="154" t="s">
        <v>10063</v>
      </c>
      <c r="R2060" s="154" t="s">
        <v>200</v>
      </c>
      <c r="S2060" s="154" t="s">
        <v>201</v>
      </c>
      <c r="T2060" s="154" t="s">
        <v>8052</v>
      </c>
      <c r="U2060" s="154" t="s">
        <v>9429</v>
      </c>
      <c r="V2060" s="154" t="s">
        <v>15904</v>
      </c>
      <c r="W2060" s="154" t="s">
        <v>2967</v>
      </c>
      <c r="X2060" s="156"/>
      <c r="Y2060" s="154" t="s">
        <v>25</v>
      </c>
      <c r="Z2060" s="154" t="str">
        <f>VLOOKUP(D2060,TIPOLOGIA!A:F,5,0)</f>
        <v>TERRESTRE</v>
      </c>
      <c r="AA2060" s="154" t="s">
        <v>4460</v>
      </c>
      <c r="AB2060" s="46">
        <v>1</v>
      </c>
      <c r="AC2060" s="87">
        <f>IF(W2060="SOPORTE_TELEFÓNICO",'BASE LIQUIDACION REDEBAN 2025'!$B$19,IF(AND(W2060="VISITA_TÉCNICA",Y2060="TIPO II"),'BASE LIQUIDACION REDEBAN 2025'!$B$18,'BASE LIQUIDACION REDEBAN 2025'!$B$17))</f>
        <v>35779.500569199998</v>
      </c>
      <c r="AD2060" s="87">
        <v>0</v>
      </c>
      <c r="AE2060" s="87">
        <f t="shared" si="32"/>
        <v>35779.500569199998</v>
      </c>
    </row>
    <row r="2061" spans="1:31">
      <c r="A2061" s="154" t="s">
        <v>90</v>
      </c>
      <c r="B2061" s="154" t="str">
        <f>VLOOKUP(A2061,'CENTRO DE COSTOS'!A:D,4,FALSE)</f>
        <v>JUAN SEBASTIÁN RÍOS CASTRILLÓN</v>
      </c>
      <c r="C2061" s="154" t="str">
        <f>VLOOKUP(A2061,'CENTRO DE COSTOS'!A:D,2,FALSE)</f>
        <v>0004-0005</v>
      </c>
      <c r="D2061" s="154">
        <v>5001</v>
      </c>
      <c r="E2061" s="154">
        <v>2645580</v>
      </c>
      <c r="F2061" s="154">
        <v>79005</v>
      </c>
      <c r="G2061" s="154" t="s">
        <v>8049</v>
      </c>
      <c r="H2061" s="154" t="s">
        <v>197</v>
      </c>
      <c r="I2061" s="154" t="s">
        <v>90</v>
      </c>
      <c r="J2061" s="154" t="s">
        <v>15905</v>
      </c>
      <c r="K2061" s="154" t="s">
        <v>159</v>
      </c>
      <c r="L2061" s="154" t="s">
        <v>15906</v>
      </c>
      <c r="M2061" s="155">
        <v>45895.462500000001</v>
      </c>
      <c r="N2061" s="155">
        <v>45899.493055555555</v>
      </c>
      <c r="O2061" s="156"/>
      <c r="P2061" s="154" t="s">
        <v>10063</v>
      </c>
      <c r="Q2061" s="154" t="s">
        <v>10063</v>
      </c>
      <c r="R2061" s="154" t="s">
        <v>200</v>
      </c>
      <c r="S2061" s="154" t="s">
        <v>739</v>
      </c>
      <c r="T2061" s="154" t="s">
        <v>8052</v>
      </c>
      <c r="U2061" s="154" t="s">
        <v>9429</v>
      </c>
      <c r="V2061" s="154" t="s">
        <v>15896</v>
      </c>
      <c r="W2061" s="154" t="s">
        <v>2967</v>
      </c>
      <c r="X2061" s="156"/>
      <c r="Y2061" s="154" t="s">
        <v>25</v>
      </c>
      <c r="Z2061" s="154" t="str">
        <f>VLOOKUP(D2061,TIPOLOGIA!A:F,5,0)</f>
        <v>TERRESTRE</v>
      </c>
      <c r="AA2061" s="154" t="s">
        <v>4460</v>
      </c>
      <c r="AB2061" s="46">
        <v>1</v>
      </c>
      <c r="AC2061" s="87">
        <f>IF(W2061="SOPORTE_TELEFÓNICO",'BASE LIQUIDACION REDEBAN 2025'!$B$19,IF(AND(W2061="VISITA_TÉCNICA",Y2061="TIPO II"),'BASE LIQUIDACION REDEBAN 2025'!$B$18,'BASE LIQUIDACION REDEBAN 2025'!$B$17))</f>
        <v>35779.500569199998</v>
      </c>
      <c r="AD2061" s="87">
        <v>0</v>
      </c>
      <c r="AE2061" s="87">
        <f t="shared" si="32"/>
        <v>35779.500569199998</v>
      </c>
    </row>
    <row r="2062" spans="1:31">
      <c r="A2062" s="154" t="s">
        <v>90</v>
      </c>
      <c r="B2062" s="154" t="str">
        <f>VLOOKUP(A2062,'CENTRO DE COSTOS'!A:D,4,FALSE)</f>
        <v>JUAN SEBASTIÁN RÍOS CASTRILLÓN</v>
      </c>
      <c r="C2062" s="154" t="str">
        <f>VLOOKUP(A2062,'CENTRO DE COSTOS'!A:D,2,FALSE)</f>
        <v>0004-0005</v>
      </c>
      <c r="D2062" s="154">
        <v>5001</v>
      </c>
      <c r="E2062" s="154">
        <v>2645703</v>
      </c>
      <c r="F2062" s="154">
        <v>80227</v>
      </c>
      <c r="G2062" s="154" t="s">
        <v>8049</v>
      </c>
      <c r="H2062" s="154" t="s">
        <v>197</v>
      </c>
      <c r="I2062" s="154" t="s">
        <v>90</v>
      </c>
      <c r="J2062" s="154" t="s">
        <v>15907</v>
      </c>
      <c r="K2062" s="154" t="s">
        <v>159</v>
      </c>
      <c r="L2062" s="154" t="s">
        <v>15908</v>
      </c>
      <c r="M2062" s="155">
        <v>45895.463888888888</v>
      </c>
      <c r="N2062" s="155">
        <v>45899.493750000001</v>
      </c>
      <c r="O2062" s="156"/>
      <c r="P2062" s="154" t="s">
        <v>10063</v>
      </c>
      <c r="Q2062" s="154" t="s">
        <v>10063</v>
      </c>
      <c r="R2062" s="154" t="s">
        <v>200</v>
      </c>
      <c r="S2062" s="154" t="s">
        <v>739</v>
      </c>
      <c r="T2062" s="154" t="s">
        <v>8052</v>
      </c>
      <c r="U2062" s="154" t="s">
        <v>9429</v>
      </c>
      <c r="V2062" s="154" t="s">
        <v>15909</v>
      </c>
      <c r="W2062" s="154" t="s">
        <v>2967</v>
      </c>
      <c r="X2062" s="156"/>
      <c r="Y2062" s="154" t="s">
        <v>25</v>
      </c>
      <c r="Z2062" s="154" t="str">
        <f>VLOOKUP(D2062,TIPOLOGIA!A:F,5,0)</f>
        <v>TERRESTRE</v>
      </c>
      <c r="AA2062" s="154" t="s">
        <v>4460</v>
      </c>
      <c r="AB2062" s="46">
        <v>1</v>
      </c>
      <c r="AC2062" s="87">
        <f>IF(W2062="SOPORTE_TELEFÓNICO",'BASE LIQUIDACION REDEBAN 2025'!$B$19,IF(AND(W2062="VISITA_TÉCNICA",Y2062="TIPO II"),'BASE LIQUIDACION REDEBAN 2025'!$B$18,'BASE LIQUIDACION REDEBAN 2025'!$B$17))</f>
        <v>35779.500569199998</v>
      </c>
      <c r="AD2062" s="87">
        <v>0</v>
      </c>
      <c r="AE2062" s="87">
        <f t="shared" si="32"/>
        <v>35779.500569199998</v>
      </c>
    </row>
    <row r="2063" spans="1:31">
      <c r="A2063" s="154" t="s">
        <v>90</v>
      </c>
      <c r="B2063" s="154" t="str">
        <f>VLOOKUP(A2063,'CENTRO DE COSTOS'!A:D,4,FALSE)</f>
        <v>JUAN SEBASTIÁN RÍOS CASTRILLÓN</v>
      </c>
      <c r="C2063" s="154" t="str">
        <f>VLOOKUP(A2063,'CENTRO DE COSTOS'!A:D,2,FALSE)</f>
        <v>0004-0005</v>
      </c>
      <c r="D2063" s="154">
        <v>5088</v>
      </c>
      <c r="E2063" s="154">
        <v>2642226</v>
      </c>
      <c r="F2063" s="154">
        <v>67694</v>
      </c>
      <c r="G2063" s="154" t="s">
        <v>8049</v>
      </c>
      <c r="H2063" s="154" t="s">
        <v>197</v>
      </c>
      <c r="I2063" s="154" t="s">
        <v>211</v>
      </c>
      <c r="J2063" s="154" t="s">
        <v>15910</v>
      </c>
      <c r="K2063" s="154" t="s">
        <v>159</v>
      </c>
      <c r="L2063" s="154" t="s">
        <v>15911</v>
      </c>
      <c r="M2063" s="155">
        <v>45894.731249999997</v>
      </c>
      <c r="N2063" s="155">
        <v>45899.494444444441</v>
      </c>
      <c r="O2063" s="156"/>
      <c r="P2063" s="154" t="s">
        <v>10063</v>
      </c>
      <c r="Q2063" s="154" t="s">
        <v>10063</v>
      </c>
      <c r="R2063" s="154" t="s">
        <v>200</v>
      </c>
      <c r="S2063" s="154" t="s">
        <v>739</v>
      </c>
      <c r="T2063" s="154" t="s">
        <v>8052</v>
      </c>
      <c r="U2063" s="154" t="s">
        <v>9429</v>
      </c>
      <c r="V2063" s="154" t="s">
        <v>15912</v>
      </c>
      <c r="W2063" s="154" t="s">
        <v>2967</v>
      </c>
      <c r="X2063" s="156"/>
      <c r="Y2063" s="154" t="s">
        <v>25</v>
      </c>
      <c r="Z2063" s="154" t="str">
        <f>VLOOKUP(D2063,TIPOLOGIA!A:F,5,0)</f>
        <v>TERRESTRE</v>
      </c>
      <c r="AA2063" s="154" t="s">
        <v>4460</v>
      </c>
      <c r="AB2063" s="46">
        <v>1</v>
      </c>
      <c r="AC2063" s="87">
        <f>IF(W2063="SOPORTE_TELEFÓNICO",'BASE LIQUIDACION REDEBAN 2025'!$B$19,IF(AND(W2063="VISITA_TÉCNICA",Y2063="TIPO II"),'BASE LIQUIDACION REDEBAN 2025'!$B$18,'BASE LIQUIDACION REDEBAN 2025'!$B$17))</f>
        <v>35779.500569199998</v>
      </c>
      <c r="AD2063" s="87">
        <v>0</v>
      </c>
      <c r="AE2063" s="87">
        <f t="shared" si="32"/>
        <v>35779.500569199998</v>
      </c>
    </row>
    <row r="2064" spans="1:31">
      <c r="A2064" s="154" t="s">
        <v>90</v>
      </c>
      <c r="B2064" s="154" t="str">
        <f>VLOOKUP(A2064,'CENTRO DE COSTOS'!A:D,4,FALSE)</f>
        <v>JUAN SEBASTIÁN RÍOS CASTRILLÓN</v>
      </c>
      <c r="C2064" s="154" t="str">
        <f>VLOOKUP(A2064,'CENTRO DE COSTOS'!A:D,2,FALSE)</f>
        <v>0004-0005</v>
      </c>
      <c r="D2064" s="154">
        <v>5088</v>
      </c>
      <c r="E2064" s="154">
        <v>2642477</v>
      </c>
      <c r="F2064" s="154">
        <v>79957</v>
      </c>
      <c r="G2064" s="154" t="s">
        <v>8049</v>
      </c>
      <c r="H2064" s="154" t="s">
        <v>197</v>
      </c>
      <c r="I2064" s="154" t="s">
        <v>211</v>
      </c>
      <c r="J2064" s="154" t="s">
        <v>15913</v>
      </c>
      <c r="K2064" s="154" t="s">
        <v>159</v>
      </c>
      <c r="L2064" s="154" t="s">
        <v>15914</v>
      </c>
      <c r="M2064" s="155">
        <v>45895.333333333336</v>
      </c>
      <c r="N2064" s="155">
        <v>45899.495138888888</v>
      </c>
      <c r="O2064" s="156"/>
      <c r="P2064" s="154" t="s">
        <v>10063</v>
      </c>
      <c r="Q2064" s="154" t="s">
        <v>10063</v>
      </c>
      <c r="R2064" s="154" t="s">
        <v>2973</v>
      </c>
      <c r="S2064" s="154" t="s">
        <v>2973</v>
      </c>
      <c r="T2064" s="154" t="s">
        <v>8052</v>
      </c>
      <c r="U2064" s="154" t="s">
        <v>9429</v>
      </c>
      <c r="V2064" s="154" t="s">
        <v>15915</v>
      </c>
      <c r="W2064" s="154" t="s">
        <v>2967</v>
      </c>
      <c r="X2064" s="156"/>
      <c r="Y2064" s="154" t="s">
        <v>25</v>
      </c>
      <c r="Z2064" s="154" t="str">
        <f>VLOOKUP(D2064,TIPOLOGIA!A:F,5,0)</f>
        <v>TERRESTRE</v>
      </c>
      <c r="AA2064" s="154" t="s">
        <v>4460</v>
      </c>
      <c r="AB2064" s="46">
        <v>1</v>
      </c>
      <c r="AC2064" s="87">
        <f>IF(W2064="SOPORTE_TELEFÓNICO",'BASE LIQUIDACION REDEBAN 2025'!$B$19,IF(AND(W2064="VISITA_TÉCNICA",Y2064="TIPO II"),'BASE LIQUIDACION REDEBAN 2025'!$B$18,'BASE LIQUIDACION REDEBAN 2025'!$B$17))</f>
        <v>35779.500569199998</v>
      </c>
      <c r="AD2064" s="87">
        <v>0</v>
      </c>
      <c r="AE2064" s="87">
        <f t="shared" si="32"/>
        <v>35779.500569199998</v>
      </c>
    </row>
    <row r="2065" spans="1:31">
      <c r="A2065" s="154" t="s">
        <v>90</v>
      </c>
      <c r="B2065" s="154" t="str">
        <f>VLOOKUP(A2065,'CENTRO DE COSTOS'!A:D,4,FALSE)</f>
        <v>JUAN SEBASTIÁN RÍOS CASTRILLÓN</v>
      </c>
      <c r="C2065" s="154" t="str">
        <f>VLOOKUP(A2065,'CENTRO DE COSTOS'!A:D,2,FALSE)</f>
        <v>0004-0005</v>
      </c>
      <c r="D2065" s="154">
        <v>5308</v>
      </c>
      <c r="E2065" s="154">
        <v>2647648</v>
      </c>
      <c r="F2065" s="154">
        <v>27317</v>
      </c>
      <c r="G2065" s="154" t="s">
        <v>8049</v>
      </c>
      <c r="H2065" s="154" t="s">
        <v>197</v>
      </c>
      <c r="I2065" s="154" t="s">
        <v>10515</v>
      </c>
      <c r="J2065" s="154" t="s">
        <v>15916</v>
      </c>
      <c r="K2065" s="154" t="s">
        <v>159</v>
      </c>
      <c r="L2065" s="154" t="s">
        <v>15917</v>
      </c>
      <c r="M2065" s="155">
        <v>45895.636111111111</v>
      </c>
      <c r="N2065" s="155">
        <v>45899.495833333334</v>
      </c>
      <c r="O2065" s="156"/>
      <c r="P2065" s="154" t="s">
        <v>10063</v>
      </c>
      <c r="Q2065" s="154" t="s">
        <v>10063</v>
      </c>
      <c r="R2065" s="154" t="s">
        <v>220</v>
      </c>
      <c r="S2065" s="154" t="s">
        <v>221</v>
      </c>
      <c r="T2065" s="154" t="s">
        <v>8052</v>
      </c>
      <c r="U2065" s="154" t="s">
        <v>9429</v>
      </c>
      <c r="V2065" s="154" t="s">
        <v>15918</v>
      </c>
      <c r="W2065" s="154" t="s">
        <v>2967</v>
      </c>
      <c r="X2065" s="156"/>
      <c r="Y2065" s="154" t="s">
        <v>25</v>
      </c>
      <c r="Z2065" s="154" t="str">
        <f>VLOOKUP(D2065,TIPOLOGIA!A:F,5,0)</f>
        <v>TERRESTRE</v>
      </c>
      <c r="AA2065" s="154" t="s">
        <v>4460</v>
      </c>
      <c r="AB2065" s="46">
        <v>1</v>
      </c>
      <c r="AC2065" s="87">
        <f>IF(W2065="SOPORTE_TELEFÓNICO",'BASE LIQUIDACION REDEBAN 2025'!$B$19,IF(AND(W2065="VISITA_TÉCNICA",Y2065="TIPO II"),'BASE LIQUIDACION REDEBAN 2025'!$B$18,'BASE LIQUIDACION REDEBAN 2025'!$B$17))</f>
        <v>35779.500569199998</v>
      </c>
      <c r="AD2065" s="87">
        <v>0</v>
      </c>
      <c r="AE2065" s="87">
        <f t="shared" si="32"/>
        <v>35779.500569199998</v>
      </c>
    </row>
    <row r="2066" spans="1:31">
      <c r="A2066" s="154" t="s">
        <v>90</v>
      </c>
      <c r="B2066" s="154" t="str">
        <f>VLOOKUP(A2066,'CENTRO DE COSTOS'!A:D,4,FALSE)</f>
        <v>JUAN SEBASTIÁN RÍOS CASTRILLÓN</v>
      </c>
      <c r="C2066" s="154" t="str">
        <f>VLOOKUP(A2066,'CENTRO DE COSTOS'!A:D,2,FALSE)</f>
        <v>0004-0005</v>
      </c>
      <c r="D2066" s="154">
        <v>5212</v>
      </c>
      <c r="E2066" s="154">
        <v>2647957</v>
      </c>
      <c r="F2066" s="154">
        <v>45525</v>
      </c>
      <c r="G2066" s="154" t="s">
        <v>8049</v>
      </c>
      <c r="H2066" s="154" t="s">
        <v>197</v>
      </c>
      <c r="I2066" s="154" t="s">
        <v>2726</v>
      </c>
      <c r="J2066" s="154" t="s">
        <v>12338</v>
      </c>
      <c r="K2066" s="154" t="s">
        <v>159</v>
      </c>
      <c r="L2066" s="154" t="s">
        <v>15919</v>
      </c>
      <c r="M2066" s="155">
        <v>45895.655555555553</v>
      </c>
      <c r="N2066" s="155">
        <v>45899.496527777781</v>
      </c>
      <c r="O2066" s="156"/>
      <c r="P2066" s="154" t="s">
        <v>10063</v>
      </c>
      <c r="Q2066" s="154" t="s">
        <v>10063</v>
      </c>
      <c r="R2066" s="154" t="s">
        <v>200</v>
      </c>
      <c r="S2066" s="154" t="s">
        <v>739</v>
      </c>
      <c r="T2066" s="154" t="s">
        <v>8052</v>
      </c>
      <c r="U2066" s="154" t="s">
        <v>9429</v>
      </c>
      <c r="V2066" s="154" t="s">
        <v>15920</v>
      </c>
      <c r="W2066" s="154" t="s">
        <v>2967</v>
      </c>
      <c r="X2066" s="156"/>
      <c r="Y2066" s="154" t="s">
        <v>25</v>
      </c>
      <c r="Z2066" s="154" t="str">
        <f>VLOOKUP(D2066,TIPOLOGIA!A:F,5,0)</f>
        <v>TERRESTRE</v>
      </c>
      <c r="AA2066" s="154" t="s">
        <v>4460</v>
      </c>
      <c r="AB2066" s="46">
        <v>1</v>
      </c>
      <c r="AC2066" s="87">
        <f>IF(W2066="SOPORTE_TELEFÓNICO",'BASE LIQUIDACION REDEBAN 2025'!$B$19,IF(AND(W2066="VISITA_TÉCNICA",Y2066="TIPO II"),'BASE LIQUIDACION REDEBAN 2025'!$B$18,'BASE LIQUIDACION REDEBAN 2025'!$B$17))</f>
        <v>35779.500569199998</v>
      </c>
      <c r="AD2066" s="87">
        <v>0</v>
      </c>
      <c r="AE2066" s="87">
        <f t="shared" si="32"/>
        <v>35779.500569199998</v>
      </c>
    </row>
    <row r="2067" spans="1:31">
      <c r="A2067" s="154" t="s">
        <v>90</v>
      </c>
      <c r="B2067" s="154" t="str">
        <f>VLOOKUP(A2067,'CENTRO DE COSTOS'!A:D,4,FALSE)</f>
        <v>JUAN SEBASTIÁN RÍOS CASTRILLÓN</v>
      </c>
      <c r="C2067" s="154" t="str">
        <f>VLOOKUP(A2067,'CENTRO DE COSTOS'!A:D,2,FALSE)</f>
        <v>0004-0005</v>
      </c>
      <c r="D2067" s="154">
        <v>5001</v>
      </c>
      <c r="E2067" s="154">
        <v>2648756</v>
      </c>
      <c r="F2067" s="154">
        <v>79920</v>
      </c>
      <c r="G2067" s="154" t="s">
        <v>8049</v>
      </c>
      <c r="H2067" s="154" t="s">
        <v>197</v>
      </c>
      <c r="I2067" s="154" t="s">
        <v>90</v>
      </c>
      <c r="J2067" s="154" t="s">
        <v>13981</v>
      </c>
      <c r="K2067" s="154" t="s">
        <v>159</v>
      </c>
      <c r="L2067" s="154" t="s">
        <v>15921</v>
      </c>
      <c r="M2067" s="155">
        <v>45895.736805555556</v>
      </c>
      <c r="N2067" s="155">
        <v>45899.496527777781</v>
      </c>
      <c r="O2067" s="156"/>
      <c r="P2067" s="154" t="s">
        <v>10063</v>
      </c>
      <c r="Q2067" s="154" t="s">
        <v>10063</v>
      </c>
      <c r="R2067" s="154" t="s">
        <v>200</v>
      </c>
      <c r="S2067" s="154" t="s">
        <v>201</v>
      </c>
      <c r="T2067" s="154" t="s">
        <v>8052</v>
      </c>
      <c r="U2067" s="154" t="s">
        <v>9429</v>
      </c>
      <c r="V2067" s="154" t="s">
        <v>15922</v>
      </c>
      <c r="W2067" s="154" t="s">
        <v>2967</v>
      </c>
      <c r="X2067" s="156"/>
      <c r="Y2067" s="154" t="s">
        <v>25</v>
      </c>
      <c r="Z2067" s="154" t="str">
        <f>VLOOKUP(D2067,TIPOLOGIA!A:F,5,0)</f>
        <v>TERRESTRE</v>
      </c>
      <c r="AA2067" s="154" t="s">
        <v>4460</v>
      </c>
      <c r="AB2067" s="46">
        <v>1</v>
      </c>
      <c r="AC2067" s="87">
        <f>IF(W2067="SOPORTE_TELEFÓNICO",'BASE LIQUIDACION REDEBAN 2025'!$B$19,IF(AND(W2067="VISITA_TÉCNICA",Y2067="TIPO II"),'BASE LIQUIDACION REDEBAN 2025'!$B$18,'BASE LIQUIDACION REDEBAN 2025'!$B$17))</f>
        <v>35779.500569199998</v>
      </c>
      <c r="AD2067" s="87">
        <v>0</v>
      </c>
      <c r="AE2067" s="87">
        <f t="shared" si="32"/>
        <v>35779.500569199998</v>
      </c>
    </row>
    <row r="2068" spans="1:31">
      <c r="A2068" s="154" t="s">
        <v>90</v>
      </c>
      <c r="B2068" s="154" t="str">
        <f>VLOOKUP(A2068,'CENTRO DE COSTOS'!A:D,4,FALSE)</f>
        <v>JUAN SEBASTIÁN RÍOS CASTRILLÓN</v>
      </c>
      <c r="C2068" s="154" t="str">
        <f>VLOOKUP(A2068,'CENTRO DE COSTOS'!A:D,2,FALSE)</f>
        <v>0004-0005</v>
      </c>
      <c r="D2068" s="154">
        <v>5001</v>
      </c>
      <c r="E2068" s="154">
        <v>2647377</v>
      </c>
      <c r="F2068" s="154">
        <v>50148</v>
      </c>
      <c r="G2068" s="154" t="s">
        <v>8049</v>
      </c>
      <c r="H2068" s="154" t="s">
        <v>197</v>
      </c>
      <c r="I2068" s="154" t="s">
        <v>90</v>
      </c>
      <c r="J2068" s="154" t="s">
        <v>15923</v>
      </c>
      <c r="K2068" s="154" t="s">
        <v>159</v>
      </c>
      <c r="L2068" s="154" t="s">
        <v>15924</v>
      </c>
      <c r="M2068" s="155">
        <v>45895.621527777781</v>
      </c>
      <c r="N2068" s="155">
        <v>45899.49722222222</v>
      </c>
      <c r="O2068" s="156"/>
      <c r="P2068" s="154" t="s">
        <v>10063</v>
      </c>
      <c r="Q2068" s="154" t="s">
        <v>10063</v>
      </c>
      <c r="R2068" s="154" t="s">
        <v>200</v>
      </c>
      <c r="S2068" s="154" t="s">
        <v>739</v>
      </c>
      <c r="T2068" s="154" t="s">
        <v>8052</v>
      </c>
      <c r="U2068" s="154" t="s">
        <v>9429</v>
      </c>
      <c r="V2068" s="154" t="s">
        <v>15925</v>
      </c>
      <c r="W2068" s="154" t="s">
        <v>2967</v>
      </c>
      <c r="X2068" s="156"/>
      <c r="Y2068" s="154" t="s">
        <v>25</v>
      </c>
      <c r="Z2068" s="154" t="str">
        <f>VLOOKUP(D2068,TIPOLOGIA!A:F,5,0)</f>
        <v>TERRESTRE</v>
      </c>
      <c r="AA2068" s="154" t="s">
        <v>4460</v>
      </c>
      <c r="AB2068" s="46">
        <v>1</v>
      </c>
      <c r="AC2068" s="87">
        <f>IF(W2068="SOPORTE_TELEFÓNICO",'BASE LIQUIDACION REDEBAN 2025'!$B$19,IF(AND(W2068="VISITA_TÉCNICA",Y2068="TIPO II"),'BASE LIQUIDACION REDEBAN 2025'!$B$18,'BASE LIQUIDACION REDEBAN 2025'!$B$17))</f>
        <v>35779.500569199998</v>
      </c>
      <c r="AD2068" s="87">
        <v>0</v>
      </c>
      <c r="AE2068" s="87">
        <f t="shared" si="32"/>
        <v>35779.500569199998</v>
      </c>
    </row>
    <row r="2069" spans="1:31">
      <c r="A2069" s="154" t="s">
        <v>90</v>
      </c>
      <c r="B2069" s="154" t="str">
        <f>VLOOKUP(A2069,'CENTRO DE COSTOS'!A:D,4,FALSE)</f>
        <v>JUAN SEBASTIÁN RÍOS CASTRILLÓN</v>
      </c>
      <c r="C2069" s="154" t="str">
        <f>VLOOKUP(A2069,'CENTRO DE COSTOS'!A:D,2,FALSE)</f>
        <v>0004-0005</v>
      </c>
      <c r="D2069" s="154">
        <v>5001</v>
      </c>
      <c r="E2069" s="154">
        <v>2647714</v>
      </c>
      <c r="F2069" s="154">
        <v>80508</v>
      </c>
      <c r="G2069" s="154" t="s">
        <v>8049</v>
      </c>
      <c r="H2069" s="154" t="s">
        <v>197</v>
      </c>
      <c r="I2069" s="154" t="s">
        <v>90</v>
      </c>
      <c r="J2069" s="154" t="s">
        <v>15926</v>
      </c>
      <c r="K2069" s="154" t="s">
        <v>159</v>
      </c>
      <c r="L2069" s="154" t="s">
        <v>15927</v>
      </c>
      <c r="M2069" s="155">
        <v>45895.633333333331</v>
      </c>
      <c r="N2069" s="155">
        <v>45899.497916666667</v>
      </c>
      <c r="O2069" s="156"/>
      <c r="P2069" s="154" t="s">
        <v>10063</v>
      </c>
      <c r="Q2069" s="154" t="s">
        <v>10063</v>
      </c>
      <c r="R2069" s="154" t="s">
        <v>200</v>
      </c>
      <c r="S2069" s="154" t="s">
        <v>201</v>
      </c>
      <c r="T2069" s="154" t="s">
        <v>8052</v>
      </c>
      <c r="U2069" s="154" t="s">
        <v>9429</v>
      </c>
      <c r="V2069" s="154" t="s">
        <v>15928</v>
      </c>
      <c r="W2069" s="154" t="s">
        <v>2967</v>
      </c>
      <c r="X2069" s="156"/>
      <c r="Y2069" s="154" t="s">
        <v>25</v>
      </c>
      <c r="Z2069" s="154" t="str">
        <f>VLOOKUP(D2069,TIPOLOGIA!A:F,5,0)</f>
        <v>TERRESTRE</v>
      </c>
      <c r="AA2069" s="154" t="s">
        <v>4460</v>
      </c>
      <c r="AB2069" s="46">
        <v>1</v>
      </c>
      <c r="AC2069" s="87">
        <f>IF(W2069="SOPORTE_TELEFÓNICO",'BASE LIQUIDACION REDEBAN 2025'!$B$19,IF(AND(W2069="VISITA_TÉCNICA",Y2069="TIPO II"),'BASE LIQUIDACION REDEBAN 2025'!$B$18,'BASE LIQUIDACION REDEBAN 2025'!$B$17))</f>
        <v>35779.500569199998</v>
      </c>
      <c r="AD2069" s="87">
        <v>0</v>
      </c>
      <c r="AE2069" s="87">
        <f t="shared" si="32"/>
        <v>35779.500569199998</v>
      </c>
    </row>
    <row r="2070" spans="1:31">
      <c r="A2070" s="154" t="s">
        <v>90</v>
      </c>
      <c r="B2070" s="154" t="str">
        <f>VLOOKUP(A2070,'CENTRO DE COSTOS'!A:D,4,FALSE)</f>
        <v>JUAN SEBASTIÁN RÍOS CASTRILLÓN</v>
      </c>
      <c r="C2070" s="154" t="str">
        <f>VLOOKUP(A2070,'CENTRO DE COSTOS'!A:D,2,FALSE)</f>
        <v>0004-0005</v>
      </c>
      <c r="D2070" s="154">
        <v>5631</v>
      </c>
      <c r="E2070" s="154">
        <v>2642306</v>
      </c>
      <c r="F2070" s="154">
        <v>37477</v>
      </c>
      <c r="G2070" s="154" t="s">
        <v>8049</v>
      </c>
      <c r="H2070" s="154" t="s">
        <v>197</v>
      </c>
      <c r="I2070" s="154" t="s">
        <v>3802</v>
      </c>
      <c r="J2070" s="154" t="s">
        <v>15929</v>
      </c>
      <c r="K2070" s="154" t="s">
        <v>159</v>
      </c>
      <c r="L2070" s="154" t="s">
        <v>15930</v>
      </c>
      <c r="M2070" s="155">
        <v>45894.739583333336</v>
      </c>
      <c r="N2070" s="155">
        <v>45899.498611111114</v>
      </c>
      <c r="O2070" s="156"/>
      <c r="P2070" s="154" t="s">
        <v>10063</v>
      </c>
      <c r="Q2070" s="154" t="s">
        <v>10063</v>
      </c>
      <c r="R2070" s="154" t="s">
        <v>2973</v>
      </c>
      <c r="S2070" s="154" t="s">
        <v>2973</v>
      </c>
      <c r="T2070" s="154" t="s">
        <v>8052</v>
      </c>
      <c r="U2070" s="154" t="s">
        <v>9429</v>
      </c>
      <c r="V2070" s="154" t="s">
        <v>15931</v>
      </c>
      <c r="W2070" s="154" t="s">
        <v>2967</v>
      </c>
      <c r="X2070" s="156"/>
      <c r="Y2070" s="154" t="s">
        <v>25</v>
      </c>
      <c r="Z2070" s="154" t="str">
        <f>VLOOKUP(D2070,TIPOLOGIA!A:F,5,0)</f>
        <v>TERRESTRE</v>
      </c>
      <c r="AA2070" s="154" t="s">
        <v>4460</v>
      </c>
      <c r="AB2070" s="46">
        <v>1</v>
      </c>
      <c r="AC2070" s="87">
        <f>IF(W2070="SOPORTE_TELEFÓNICO",'BASE LIQUIDACION REDEBAN 2025'!$B$19,IF(AND(W2070="VISITA_TÉCNICA",Y2070="TIPO II"),'BASE LIQUIDACION REDEBAN 2025'!$B$18,'BASE LIQUIDACION REDEBAN 2025'!$B$17))</f>
        <v>35779.500569199998</v>
      </c>
      <c r="AD2070" s="87">
        <v>0</v>
      </c>
      <c r="AE2070" s="87">
        <f t="shared" si="32"/>
        <v>35779.500569199998</v>
      </c>
    </row>
    <row r="2071" spans="1:31">
      <c r="A2071" s="154" t="s">
        <v>90</v>
      </c>
      <c r="B2071" s="154" t="str">
        <f>VLOOKUP(A2071,'CENTRO DE COSTOS'!A:D,4,FALSE)</f>
        <v>JUAN SEBASTIÁN RÍOS CASTRILLÓN</v>
      </c>
      <c r="C2071" s="154" t="str">
        <f>VLOOKUP(A2071,'CENTRO DE COSTOS'!A:D,2,FALSE)</f>
        <v>0004-0005</v>
      </c>
      <c r="D2071" s="154">
        <v>5360</v>
      </c>
      <c r="E2071" s="154">
        <v>2647566</v>
      </c>
      <c r="F2071" s="154">
        <v>79832</v>
      </c>
      <c r="G2071" s="154" t="s">
        <v>8049</v>
      </c>
      <c r="H2071" s="154" t="s">
        <v>197</v>
      </c>
      <c r="I2071" s="154" t="s">
        <v>3607</v>
      </c>
      <c r="J2071" s="154" t="s">
        <v>11422</v>
      </c>
      <c r="K2071" s="154" t="s">
        <v>159</v>
      </c>
      <c r="L2071" s="154" t="s">
        <v>15932</v>
      </c>
      <c r="M2071" s="155">
        <v>45895.631249999999</v>
      </c>
      <c r="N2071" s="155">
        <v>45899.498611111114</v>
      </c>
      <c r="O2071" s="156"/>
      <c r="P2071" s="154" t="s">
        <v>10063</v>
      </c>
      <c r="Q2071" s="154" t="s">
        <v>10063</v>
      </c>
      <c r="R2071" s="154" t="s">
        <v>200</v>
      </c>
      <c r="S2071" s="154" t="s">
        <v>739</v>
      </c>
      <c r="T2071" s="154" t="s">
        <v>8052</v>
      </c>
      <c r="U2071" s="154" t="s">
        <v>9429</v>
      </c>
      <c r="V2071" s="154" t="s">
        <v>15933</v>
      </c>
      <c r="W2071" s="154" t="s">
        <v>2967</v>
      </c>
      <c r="X2071" s="156"/>
      <c r="Y2071" s="154" t="s">
        <v>25</v>
      </c>
      <c r="Z2071" s="154" t="str">
        <f>VLOOKUP(D2071,TIPOLOGIA!A:F,5,0)</f>
        <v>TERRESTRE</v>
      </c>
      <c r="AA2071" s="154" t="s">
        <v>4460</v>
      </c>
      <c r="AB2071" s="46">
        <v>1</v>
      </c>
      <c r="AC2071" s="87">
        <f>IF(W2071="SOPORTE_TELEFÓNICO",'BASE LIQUIDACION REDEBAN 2025'!$B$19,IF(AND(W2071="VISITA_TÉCNICA",Y2071="TIPO II"),'BASE LIQUIDACION REDEBAN 2025'!$B$18,'BASE LIQUIDACION REDEBAN 2025'!$B$17))</f>
        <v>35779.500569199998</v>
      </c>
      <c r="AD2071" s="87">
        <v>0</v>
      </c>
      <c r="AE2071" s="87">
        <f t="shared" si="32"/>
        <v>35779.500569199998</v>
      </c>
    </row>
    <row r="2072" spans="1:31">
      <c r="A2072" s="154" t="s">
        <v>90</v>
      </c>
      <c r="B2072" s="154" t="str">
        <f>VLOOKUP(A2072,'CENTRO DE COSTOS'!A:D,4,FALSE)</f>
        <v>JUAN SEBASTIÁN RÍOS CASTRILLÓN</v>
      </c>
      <c r="C2072" s="154" t="str">
        <f>VLOOKUP(A2072,'CENTRO DE COSTOS'!A:D,2,FALSE)</f>
        <v>0004-0005</v>
      </c>
      <c r="D2072" s="154">
        <v>5001</v>
      </c>
      <c r="E2072" s="154">
        <v>2637740</v>
      </c>
      <c r="F2072" s="154">
        <v>59912</v>
      </c>
      <c r="G2072" s="154" t="s">
        <v>8049</v>
      </c>
      <c r="H2072" s="154" t="s">
        <v>197</v>
      </c>
      <c r="I2072" s="154" t="s">
        <v>90</v>
      </c>
      <c r="J2072" s="154" t="s">
        <v>15934</v>
      </c>
      <c r="K2072" s="154" t="s">
        <v>159</v>
      </c>
      <c r="L2072" s="154" t="s">
        <v>15935</v>
      </c>
      <c r="M2072" s="155">
        <v>45894.410416666666</v>
      </c>
      <c r="N2072" s="155">
        <v>45899.504861111112</v>
      </c>
      <c r="O2072" s="156"/>
      <c r="P2072" s="154" t="s">
        <v>10063</v>
      </c>
      <c r="Q2072" s="154" t="s">
        <v>10063</v>
      </c>
      <c r="R2072" s="154" t="s">
        <v>200</v>
      </c>
      <c r="S2072" s="154" t="s">
        <v>739</v>
      </c>
      <c r="T2072" s="154" t="s">
        <v>8052</v>
      </c>
      <c r="U2072" s="154" t="s">
        <v>9429</v>
      </c>
      <c r="V2072" s="154" t="s">
        <v>15714</v>
      </c>
      <c r="W2072" s="154" t="s">
        <v>2967</v>
      </c>
      <c r="X2072" s="156"/>
      <c r="Y2072" s="154" t="s">
        <v>25</v>
      </c>
      <c r="Z2072" s="154" t="str">
        <f>VLOOKUP(D2072,TIPOLOGIA!A:F,5,0)</f>
        <v>TERRESTRE</v>
      </c>
      <c r="AA2072" s="154" t="s">
        <v>4460</v>
      </c>
      <c r="AB2072" s="46">
        <v>1</v>
      </c>
      <c r="AC2072" s="87">
        <f>IF(W2072="SOPORTE_TELEFÓNICO",'BASE LIQUIDACION REDEBAN 2025'!$B$19,IF(AND(W2072="VISITA_TÉCNICA",Y2072="TIPO II"),'BASE LIQUIDACION REDEBAN 2025'!$B$18,'BASE LIQUIDACION REDEBAN 2025'!$B$17))</f>
        <v>35779.500569199998</v>
      </c>
      <c r="AD2072" s="87">
        <v>0</v>
      </c>
      <c r="AE2072" s="87">
        <f t="shared" si="32"/>
        <v>35779.500569199998</v>
      </c>
    </row>
    <row r="2073" spans="1:31">
      <c r="A2073" s="154" t="s">
        <v>80</v>
      </c>
      <c r="B2073" s="154" t="str">
        <f>VLOOKUP(A2073,'CENTRO DE COSTOS'!A:D,4,FALSE)</f>
        <v>JOSE MAURICIO HERNANDEZ ROJAS</v>
      </c>
      <c r="C2073" s="154" t="str">
        <f>VLOOKUP(A2073,'CENTRO DE COSTOS'!A:D,2,FALSE)</f>
        <v>0004-0001</v>
      </c>
      <c r="D2073" s="154">
        <v>13001</v>
      </c>
      <c r="E2073" s="154">
        <v>2656254</v>
      </c>
      <c r="F2073" s="154">
        <v>78867</v>
      </c>
      <c r="G2073" s="154" t="s">
        <v>8049</v>
      </c>
      <c r="H2073" s="154" t="s">
        <v>303</v>
      </c>
      <c r="I2073" s="154" t="s">
        <v>80</v>
      </c>
      <c r="J2073" s="154" t="s">
        <v>15029</v>
      </c>
      <c r="K2073" s="154" t="s">
        <v>159</v>
      </c>
      <c r="L2073" s="154" t="s">
        <v>15936</v>
      </c>
      <c r="M2073" s="155">
        <v>45897.359722222223</v>
      </c>
      <c r="N2073" s="155">
        <v>45899.525000000001</v>
      </c>
      <c r="O2073" s="156"/>
      <c r="P2073" s="154" t="s">
        <v>10063</v>
      </c>
      <c r="Q2073" s="154" t="s">
        <v>10063</v>
      </c>
      <c r="R2073" s="154" t="s">
        <v>2973</v>
      </c>
      <c r="S2073" s="154" t="s">
        <v>2973</v>
      </c>
      <c r="T2073" s="154" t="s">
        <v>8052</v>
      </c>
      <c r="U2073" s="154" t="s">
        <v>9429</v>
      </c>
      <c r="V2073" s="154" t="s">
        <v>15937</v>
      </c>
      <c r="W2073" s="154" t="s">
        <v>2967</v>
      </c>
      <c r="X2073" s="156"/>
      <c r="Y2073" s="154" t="s">
        <v>25</v>
      </c>
      <c r="Z2073" s="154" t="str">
        <f>VLOOKUP(D2073,TIPOLOGIA!A:F,5,0)</f>
        <v>TERRESTRE</v>
      </c>
      <c r="AA2073" s="154" t="s">
        <v>337</v>
      </c>
      <c r="AB2073" s="46">
        <v>1</v>
      </c>
      <c r="AC2073" s="87">
        <f>IF(W2073="SOPORTE_TELEFÓNICO",'BASE LIQUIDACION REDEBAN 2025'!$B$19,IF(AND(W2073="VISITA_TÉCNICA",Y2073="TIPO II"),'BASE LIQUIDACION REDEBAN 2025'!$B$18,'BASE LIQUIDACION REDEBAN 2025'!$B$17))</f>
        <v>35779.500569199998</v>
      </c>
      <c r="AD2073" s="87">
        <v>0</v>
      </c>
      <c r="AE2073" s="87">
        <f t="shared" si="32"/>
        <v>35779.500569199998</v>
      </c>
    </row>
    <row r="2074" spans="1:31">
      <c r="A2074" s="154" t="s">
        <v>76</v>
      </c>
      <c r="B2074" s="154" t="str">
        <f>VLOOKUP(A2074,'CENTRO DE COSTOS'!A:D,4,FALSE)</f>
        <v>DIEGO FERNANDO HENAO CARDONA</v>
      </c>
      <c r="C2074" s="154" t="str">
        <f>VLOOKUP(A2074,'CENTRO DE COSTOS'!A:D,2,FALSE)</f>
        <v>0004-0003</v>
      </c>
      <c r="D2074" s="154">
        <v>76520</v>
      </c>
      <c r="E2074" s="154">
        <v>2656810</v>
      </c>
      <c r="F2074" s="154">
        <v>42989</v>
      </c>
      <c r="G2074" s="154" t="s">
        <v>8049</v>
      </c>
      <c r="H2074" s="154" t="s">
        <v>227</v>
      </c>
      <c r="I2074" s="154" t="s">
        <v>1403</v>
      </c>
      <c r="J2074" s="154" t="s">
        <v>13133</v>
      </c>
      <c r="K2074" s="154" t="s">
        <v>159</v>
      </c>
      <c r="L2074" s="154" t="s">
        <v>15938</v>
      </c>
      <c r="M2074" s="155">
        <v>45897.379861111112</v>
      </c>
      <c r="N2074" s="155">
        <v>45899.527083333334</v>
      </c>
      <c r="O2074" s="156"/>
      <c r="P2074" s="154" t="s">
        <v>10063</v>
      </c>
      <c r="Q2074" s="154" t="s">
        <v>10063</v>
      </c>
      <c r="R2074" s="154" t="s">
        <v>200</v>
      </c>
      <c r="S2074" s="154" t="s">
        <v>201</v>
      </c>
      <c r="T2074" s="154" t="s">
        <v>8052</v>
      </c>
      <c r="U2074" s="154" t="s">
        <v>9429</v>
      </c>
      <c r="V2074" s="154" t="s">
        <v>15939</v>
      </c>
      <c r="W2074" s="154" t="s">
        <v>2967</v>
      </c>
      <c r="X2074" s="156"/>
      <c r="Y2074" s="154" t="s">
        <v>25</v>
      </c>
      <c r="Z2074" s="154" t="str">
        <f>VLOOKUP(D2074,TIPOLOGIA!A:F,5,0)</f>
        <v>TERRESTRE</v>
      </c>
      <c r="AA2074" s="154" t="s">
        <v>1408</v>
      </c>
      <c r="AB2074" s="46">
        <v>1</v>
      </c>
      <c r="AC2074" s="87">
        <f>IF(W2074="SOPORTE_TELEFÓNICO",'BASE LIQUIDACION REDEBAN 2025'!$B$19,IF(AND(W2074="VISITA_TÉCNICA",Y2074="TIPO II"),'BASE LIQUIDACION REDEBAN 2025'!$B$18,'BASE LIQUIDACION REDEBAN 2025'!$B$17))</f>
        <v>35779.500569199998</v>
      </c>
      <c r="AD2074" s="87">
        <v>0</v>
      </c>
      <c r="AE2074" s="87">
        <f t="shared" si="32"/>
        <v>35779.500569199998</v>
      </c>
    </row>
    <row r="2075" spans="1:31">
      <c r="A2075" s="154" t="s">
        <v>97</v>
      </c>
      <c r="B2075" s="154" t="str">
        <f>VLOOKUP(A2075,'CENTRO DE COSTOS'!A:D,4,FALSE)</f>
        <v>JOSE MAURICIO HERNANDEZ ROJAS</v>
      </c>
      <c r="C2075" s="154" t="str">
        <f>VLOOKUP(A2075,'CENTRO DE COSTOS'!A:D,2,FALSE)</f>
        <v>0004-0001</v>
      </c>
      <c r="D2075" s="154">
        <v>70001</v>
      </c>
      <c r="E2075" s="154">
        <v>2640714</v>
      </c>
      <c r="F2075" s="154">
        <v>77327</v>
      </c>
      <c r="G2075" s="154" t="s">
        <v>8049</v>
      </c>
      <c r="H2075" s="154" t="s">
        <v>414</v>
      </c>
      <c r="I2075" s="154" t="s">
        <v>97</v>
      </c>
      <c r="J2075" s="154" t="s">
        <v>15940</v>
      </c>
      <c r="K2075" s="154" t="s">
        <v>159</v>
      </c>
      <c r="L2075" s="154" t="s">
        <v>15941</v>
      </c>
      <c r="M2075" s="155">
        <v>45894.625</v>
      </c>
      <c r="N2075" s="155">
        <v>45899.529166666667</v>
      </c>
      <c r="O2075" s="156"/>
      <c r="P2075" s="154" t="s">
        <v>10063</v>
      </c>
      <c r="Q2075" s="154" t="s">
        <v>10063</v>
      </c>
      <c r="R2075" s="154" t="s">
        <v>2973</v>
      </c>
      <c r="S2075" s="154" t="s">
        <v>2973</v>
      </c>
      <c r="T2075" s="154" t="s">
        <v>8052</v>
      </c>
      <c r="U2075" s="154" t="s">
        <v>9429</v>
      </c>
      <c r="V2075" s="154" t="s">
        <v>15942</v>
      </c>
      <c r="W2075" s="154" t="s">
        <v>2967</v>
      </c>
      <c r="X2075" s="156"/>
      <c r="Y2075" s="154" t="s">
        <v>25</v>
      </c>
      <c r="Z2075" s="154" t="str">
        <f>VLOOKUP(D2075,TIPOLOGIA!A:F,5,0)</f>
        <v>TERRESTRE</v>
      </c>
      <c r="AA2075" s="154" t="s">
        <v>419</v>
      </c>
      <c r="AB2075" s="46">
        <v>1</v>
      </c>
      <c r="AC2075" s="87">
        <f>IF(W2075="SOPORTE_TELEFÓNICO",'BASE LIQUIDACION REDEBAN 2025'!$B$19,IF(AND(W2075="VISITA_TÉCNICA",Y2075="TIPO II"),'BASE LIQUIDACION REDEBAN 2025'!$B$18,'BASE LIQUIDACION REDEBAN 2025'!$B$17))</f>
        <v>35779.500569199998</v>
      </c>
      <c r="AD2075" s="87">
        <v>0</v>
      </c>
      <c r="AE2075" s="87">
        <f t="shared" si="32"/>
        <v>35779.500569199998</v>
      </c>
    </row>
    <row r="2076" spans="1:31">
      <c r="A2076" s="154" t="s">
        <v>98</v>
      </c>
      <c r="B2076" s="154" t="str">
        <f>VLOOKUP(A2076,'CENTRO DE COSTOS'!A:D,4,FALSE)</f>
        <v>MIGUEL JULIÁN HERNÁNDEZ GUARÍN</v>
      </c>
      <c r="C2076" s="154" t="str">
        <f>VLOOKUP(A2076,'CENTRO DE COSTOS'!A:D,2,FALSE)</f>
        <v>0004-0008</v>
      </c>
      <c r="D2076" s="154">
        <v>15001</v>
      </c>
      <c r="E2076" s="154">
        <v>2666377</v>
      </c>
      <c r="F2076" s="154">
        <v>79424</v>
      </c>
      <c r="G2076" s="154" t="s">
        <v>8049</v>
      </c>
      <c r="H2076" s="154" t="s">
        <v>241</v>
      </c>
      <c r="I2076" s="154" t="s">
        <v>98</v>
      </c>
      <c r="J2076" s="154" t="s">
        <v>13466</v>
      </c>
      <c r="K2076" s="154" t="s">
        <v>159</v>
      </c>
      <c r="L2076" s="154" t="s">
        <v>15943</v>
      </c>
      <c r="M2076" s="155">
        <v>45898.661111111112</v>
      </c>
      <c r="N2076" s="155">
        <v>45899.533333333333</v>
      </c>
      <c r="O2076" s="156"/>
      <c r="P2076" s="154" t="s">
        <v>10063</v>
      </c>
      <c r="Q2076" s="154" t="s">
        <v>10063</v>
      </c>
      <c r="R2076" s="154" t="s">
        <v>2973</v>
      </c>
      <c r="S2076" s="154" t="s">
        <v>2973</v>
      </c>
      <c r="T2076" s="154" t="s">
        <v>8052</v>
      </c>
      <c r="U2076" s="154" t="s">
        <v>9429</v>
      </c>
      <c r="V2076" s="154" t="s">
        <v>15944</v>
      </c>
      <c r="W2076" s="154" t="s">
        <v>2967</v>
      </c>
      <c r="X2076" s="156"/>
      <c r="Y2076" s="154" t="s">
        <v>25</v>
      </c>
      <c r="Z2076" s="154" t="str">
        <f>VLOOKUP(D2076,TIPOLOGIA!A:F,5,0)</f>
        <v>TERRESTRE</v>
      </c>
      <c r="AA2076" s="154" t="s">
        <v>556</v>
      </c>
      <c r="AB2076" s="46">
        <v>1</v>
      </c>
      <c r="AC2076" s="87">
        <f>IF(W2076="SOPORTE_TELEFÓNICO",'BASE LIQUIDACION REDEBAN 2025'!$B$19,IF(AND(W2076="VISITA_TÉCNICA",Y2076="TIPO II"),'BASE LIQUIDACION REDEBAN 2025'!$B$18,'BASE LIQUIDACION REDEBAN 2025'!$B$17))</f>
        <v>35779.500569199998</v>
      </c>
      <c r="AD2076" s="87">
        <v>0</v>
      </c>
      <c r="AE2076" s="87">
        <f t="shared" si="32"/>
        <v>35779.500569199998</v>
      </c>
    </row>
    <row r="2077" spans="1:31">
      <c r="A2077" s="154" t="s">
        <v>90</v>
      </c>
      <c r="B2077" s="154" t="str">
        <f>VLOOKUP(A2077,'CENTRO DE COSTOS'!A:D,4,FALSE)</f>
        <v>JUAN SEBASTIÁN RÍOS CASTRILLÓN</v>
      </c>
      <c r="C2077" s="154" t="str">
        <f>VLOOKUP(A2077,'CENTRO DE COSTOS'!A:D,2,FALSE)</f>
        <v>0004-0005</v>
      </c>
      <c r="D2077" s="154">
        <v>5001</v>
      </c>
      <c r="E2077" s="154">
        <v>2654231</v>
      </c>
      <c r="F2077" s="154">
        <v>10173</v>
      </c>
      <c r="G2077" s="154" t="s">
        <v>8049</v>
      </c>
      <c r="H2077" s="154" t="s">
        <v>197</v>
      </c>
      <c r="I2077" s="154" t="s">
        <v>90</v>
      </c>
      <c r="J2077" s="154" t="s">
        <v>12386</v>
      </c>
      <c r="K2077" s="154" t="s">
        <v>159</v>
      </c>
      <c r="L2077" s="154" t="s">
        <v>15945</v>
      </c>
      <c r="M2077" s="155">
        <v>45896.65902777778</v>
      </c>
      <c r="N2077" s="155">
        <v>45899.534722222219</v>
      </c>
      <c r="O2077" s="156"/>
      <c r="P2077" s="154" t="s">
        <v>10063</v>
      </c>
      <c r="Q2077" s="154" t="s">
        <v>10063</v>
      </c>
      <c r="R2077" s="154" t="s">
        <v>2973</v>
      </c>
      <c r="S2077" s="154" t="s">
        <v>2973</v>
      </c>
      <c r="T2077" s="154" t="s">
        <v>8052</v>
      </c>
      <c r="U2077" s="154" t="s">
        <v>9429</v>
      </c>
      <c r="V2077" s="154" t="s">
        <v>15946</v>
      </c>
      <c r="W2077" s="154" t="s">
        <v>2967</v>
      </c>
      <c r="X2077" s="156"/>
      <c r="Y2077" s="154" t="s">
        <v>25</v>
      </c>
      <c r="Z2077" s="154" t="str">
        <f>VLOOKUP(D2077,TIPOLOGIA!A:F,5,0)</f>
        <v>TERRESTRE</v>
      </c>
      <c r="AA2077" s="154" t="s">
        <v>209</v>
      </c>
      <c r="AB2077" s="46">
        <v>1</v>
      </c>
      <c r="AC2077" s="87">
        <f>IF(W2077="SOPORTE_TELEFÓNICO",'BASE LIQUIDACION REDEBAN 2025'!$B$19,IF(AND(W2077="VISITA_TÉCNICA",Y2077="TIPO II"),'BASE LIQUIDACION REDEBAN 2025'!$B$18,'BASE LIQUIDACION REDEBAN 2025'!$B$17))</f>
        <v>35779.500569199998</v>
      </c>
      <c r="AD2077" s="87">
        <v>0</v>
      </c>
      <c r="AE2077" s="87">
        <f t="shared" si="32"/>
        <v>35779.500569199998</v>
      </c>
    </row>
    <row r="2078" spans="1:31">
      <c r="A2078" s="154" t="s">
        <v>100</v>
      </c>
      <c r="B2078" s="154" t="str">
        <f>VLOOKUP(A2078,'CENTRO DE COSTOS'!A:D,4,FALSE)</f>
        <v>KEVIN ALEXIS CORZO BUSTOS</v>
      </c>
      <c r="C2078" s="154" t="str">
        <f>VLOOKUP(A2078,'CENTRO DE COSTOS'!A:D,2,FALSE)</f>
        <v>0004-0007</v>
      </c>
      <c r="D2078" s="154">
        <v>50001</v>
      </c>
      <c r="E2078" s="154">
        <v>2662839</v>
      </c>
      <c r="F2078" s="154">
        <v>46562</v>
      </c>
      <c r="G2078" s="154" t="s">
        <v>8049</v>
      </c>
      <c r="H2078" s="154" t="s">
        <v>295</v>
      </c>
      <c r="I2078" s="154" t="s">
        <v>100</v>
      </c>
      <c r="J2078" s="154" t="s">
        <v>11024</v>
      </c>
      <c r="K2078" s="154" t="s">
        <v>159</v>
      </c>
      <c r="L2078" s="154" t="s">
        <v>15947</v>
      </c>
      <c r="M2078" s="155">
        <v>45898.385416666664</v>
      </c>
      <c r="N2078" s="155">
        <v>45899.536111111112</v>
      </c>
      <c r="O2078" s="156"/>
      <c r="P2078" s="154" t="s">
        <v>10063</v>
      </c>
      <c r="Q2078" s="154" t="s">
        <v>10063</v>
      </c>
      <c r="R2078" s="154" t="s">
        <v>200</v>
      </c>
      <c r="S2078" s="154" t="s">
        <v>201</v>
      </c>
      <c r="T2078" s="154" t="s">
        <v>8052</v>
      </c>
      <c r="U2078" s="154" t="s">
        <v>9429</v>
      </c>
      <c r="V2078" s="154" t="s">
        <v>15948</v>
      </c>
      <c r="W2078" s="154" t="s">
        <v>2967</v>
      </c>
      <c r="X2078" s="156"/>
      <c r="Y2078" s="154" t="s">
        <v>25</v>
      </c>
      <c r="Z2078" s="154" t="str">
        <f>VLOOKUP(D2078,TIPOLOGIA!A:F,5,0)</f>
        <v>TERRESTRE</v>
      </c>
      <c r="AA2078" s="154" t="s">
        <v>9155</v>
      </c>
      <c r="AB2078" s="46">
        <v>1</v>
      </c>
      <c r="AC2078" s="87">
        <f>IF(W2078="SOPORTE_TELEFÓNICO",'BASE LIQUIDACION REDEBAN 2025'!$B$19,IF(AND(W2078="VISITA_TÉCNICA",Y2078="TIPO II"),'BASE LIQUIDACION REDEBAN 2025'!$B$18,'BASE LIQUIDACION REDEBAN 2025'!$B$17))</f>
        <v>35779.500569199998</v>
      </c>
      <c r="AD2078" s="87">
        <v>0</v>
      </c>
      <c r="AE2078" s="87">
        <f t="shared" si="32"/>
        <v>35779.500569199998</v>
      </c>
    </row>
    <row r="2079" spans="1:31">
      <c r="A2079" s="154" t="s">
        <v>94</v>
      </c>
      <c r="B2079" s="154" t="str">
        <f>VLOOKUP(A2079,'CENTRO DE COSTOS'!A:D,4,FALSE)</f>
        <v>DIEGO FERNANDO HENAO CARDONA</v>
      </c>
      <c r="C2079" s="154" t="str">
        <f>VLOOKUP(A2079,'CENTRO DE COSTOS'!A:D,2,FALSE)</f>
        <v>0004-0002</v>
      </c>
      <c r="D2079" s="154">
        <v>66170</v>
      </c>
      <c r="E2079" s="154">
        <v>2667174</v>
      </c>
      <c r="F2079" s="154">
        <v>47883</v>
      </c>
      <c r="G2079" s="154" t="s">
        <v>8049</v>
      </c>
      <c r="H2079" s="154" t="s">
        <v>606</v>
      </c>
      <c r="I2079" s="154" t="s">
        <v>815</v>
      </c>
      <c r="J2079" s="154" t="s">
        <v>10614</v>
      </c>
      <c r="K2079" s="154" t="s">
        <v>159</v>
      </c>
      <c r="L2079" s="154" t="s">
        <v>15949</v>
      </c>
      <c r="M2079" s="155">
        <v>45898.724305555559</v>
      </c>
      <c r="N2079" s="155">
        <v>45899.536805555559</v>
      </c>
      <c r="O2079" s="156"/>
      <c r="P2079" s="154" t="s">
        <v>10063</v>
      </c>
      <c r="Q2079" s="154" t="s">
        <v>10063</v>
      </c>
      <c r="R2079" s="154" t="s">
        <v>200</v>
      </c>
      <c r="S2079" s="154" t="s">
        <v>201</v>
      </c>
      <c r="T2079" s="154" t="s">
        <v>8052</v>
      </c>
      <c r="U2079" s="154" t="s">
        <v>9429</v>
      </c>
      <c r="V2079" s="154" t="s">
        <v>15950</v>
      </c>
      <c r="W2079" s="154" t="s">
        <v>2967</v>
      </c>
      <c r="X2079" s="156"/>
      <c r="Y2079" s="154" t="s">
        <v>25</v>
      </c>
      <c r="Z2079" s="154" t="str">
        <f>VLOOKUP(D2079,TIPOLOGIA!A:F,5,0)</f>
        <v>TERRESTRE</v>
      </c>
      <c r="AA2079" s="154" t="s">
        <v>2942</v>
      </c>
      <c r="AB2079" s="46">
        <v>1</v>
      </c>
      <c r="AC2079" s="87">
        <f>IF(W2079="SOPORTE_TELEFÓNICO",'BASE LIQUIDACION REDEBAN 2025'!$B$19,IF(AND(W2079="VISITA_TÉCNICA",Y2079="TIPO II"),'BASE LIQUIDACION REDEBAN 2025'!$B$18,'BASE LIQUIDACION REDEBAN 2025'!$B$17))</f>
        <v>35779.500569199998</v>
      </c>
      <c r="AD2079" s="87">
        <v>0</v>
      </c>
      <c r="AE2079" s="87">
        <f t="shared" si="32"/>
        <v>35779.500569199998</v>
      </c>
    </row>
    <row r="2080" spans="1:31">
      <c r="A2080" s="154" t="s">
        <v>60</v>
      </c>
      <c r="B2080" s="154" t="str">
        <f>VLOOKUP(A2080,'CENTRO DE COSTOS'!A:D,4,FALSE)</f>
        <v>JUAN SEBASTIÁN RÍOS CASTRILLÓN</v>
      </c>
      <c r="C2080" s="154" t="str">
        <f>VLOOKUP(A2080,'CENTRO DE COSTOS'!A:D,2,FALSE)</f>
        <v>0004-0005</v>
      </c>
      <c r="D2080" s="154">
        <v>5837</v>
      </c>
      <c r="E2080" s="154">
        <v>2655234</v>
      </c>
      <c r="F2080" s="154">
        <v>30876</v>
      </c>
      <c r="G2080" s="154" t="s">
        <v>8049</v>
      </c>
      <c r="H2080" s="154" t="s">
        <v>197</v>
      </c>
      <c r="I2080" s="154" t="s">
        <v>785</v>
      </c>
      <c r="J2080" s="154" t="s">
        <v>15951</v>
      </c>
      <c r="K2080" s="154" t="s">
        <v>159</v>
      </c>
      <c r="L2080" s="154" t="s">
        <v>15952</v>
      </c>
      <c r="M2080" s="155">
        <v>45897.333333333336</v>
      </c>
      <c r="N2080" s="155">
        <v>45899.538194444445</v>
      </c>
      <c r="O2080" s="156"/>
      <c r="P2080" s="154" t="s">
        <v>10063</v>
      </c>
      <c r="Q2080" s="154" t="s">
        <v>10063</v>
      </c>
      <c r="R2080" s="154" t="s">
        <v>200</v>
      </c>
      <c r="S2080" s="154" t="s">
        <v>739</v>
      </c>
      <c r="T2080" s="154" t="s">
        <v>8052</v>
      </c>
      <c r="U2080" s="154" t="s">
        <v>9429</v>
      </c>
      <c r="V2080" s="154" t="s">
        <v>15953</v>
      </c>
      <c r="W2080" s="154" t="s">
        <v>2967</v>
      </c>
      <c r="X2080" s="156"/>
      <c r="Y2080" s="154" t="s">
        <v>28</v>
      </c>
      <c r="Z2080" s="154" t="str">
        <f>VLOOKUP(D2080,TIPOLOGIA!A:F,5,0)</f>
        <v>TERRESTRE</v>
      </c>
      <c r="AA2080" s="154" t="s">
        <v>3186</v>
      </c>
      <c r="AB2080" s="46">
        <v>1</v>
      </c>
      <c r="AC2080" s="87">
        <f>IF(W2080="SOPORTE_TELEFÓNICO",'BASE LIQUIDACION REDEBAN 2025'!$B$19,IF(AND(W2080="VISITA_TÉCNICA",Y2080="TIPO II"),'BASE LIQUIDACION REDEBAN 2025'!$B$18,'BASE LIQUIDACION REDEBAN 2025'!$B$17))</f>
        <v>67654.12000000001</v>
      </c>
      <c r="AD2080" s="87">
        <v>0</v>
      </c>
      <c r="AE2080" s="87">
        <f t="shared" si="32"/>
        <v>67654.12000000001</v>
      </c>
    </row>
    <row r="2081" spans="1:31">
      <c r="A2081" s="154" t="s">
        <v>99</v>
      </c>
      <c r="B2081" s="154" t="str">
        <f>VLOOKUP(A2081,'CENTRO DE COSTOS'!A:D,4,FALSE)</f>
        <v>JOSE MAURICIO HERNANDEZ ROJAS</v>
      </c>
      <c r="C2081" s="154" t="str">
        <f>VLOOKUP(A2081,'CENTRO DE COSTOS'!A:D,2,FALSE)</f>
        <v>0004-0001</v>
      </c>
      <c r="D2081" s="154">
        <v>20001</v>
      </c>
      <c r="E2081" s="154">
        <v>2642473</v>
      </c>
      <c r="F2081" s="154">
        <v>79804</v>
      </c>
      <c r="G2081" s="154" t="s">
        <v>8049</v>
      </c>
      <c r="H2081" s="154" t="s">
        <v>440</v>
      </c>
      <c r="I2081" s="154" t="s">
        <v>99</v>
      </c>
      <c r="J2081" s="154" t="s">
        <v>11305</v>
      </c>
      <c r="K2081" s="154" t="s">
        <v>159</v>
      </c>
      <c r="L2081" s="154" t="s">
        <v>15954</v>
      </c>
      <c r="M2081" s="155">
        <v>45895.333333333336</v>
      </c>
      <c r="N2081" s="155">
        <v>45899.540972222225</v>
      </c>
      <c r="O2081" s="156"/>
      <c r="P2081" s="154" t="s">
        <v>10063</v>
      </c>
      <c r="Q2081" s="154" t="s">
        <v>10063</v>
      </c>
      <c r="R2081" s="154" t="s">
        <v>2973</v>
      </c>
      <c r="S2081" s="154" t="s">
        <v>2973</v>
      </c>
      <c r="T2081" s="154" t="s">
        <v>8052</v>
      </c>
      <c r="U2081" s="154" t="s">
        <v>9429</v>
      </c>
      <c r="V2081" s="154" t="s">
        <v>15955</v>
      </c>
      <c r="W2081" s="154" t="s">
        <v>2967</v>
      </c>
      <c r="X2081" s="156"/>
      <c r="Y2081" s="154" t="s">
        <v>25</v>
      </c>
      <c r="Z2081" s="154" t="str">
        <f>VLOOKUP(D2081,TIPOLOGIA!A:F,5,0)</f>
        <v>TERRESTRE</v>
      </c>
      <c r="AA2081" s="154" t="s">
        <v>985</v>
      </c>
      <c r="AB2081" s="46">
        <v>1</v>
      </c>
      <c r="AC2081" s="87">
        <f>IF(W2081="SOPORTE_TELEFÓNICO",'BASE LIQUIDACION REDEBAN 2025'!$B$19,IF(AND(W2081="VISITA_TÉCNICA",Y2081="TIPO II"),'BASE LIQUIDACION REDEBAN 2025'!$B$18,'BASE LIQUIDACION REDEBAN 2025'!$B$17))</f>
        <v>35779.500569199998</v>
      </c>
      <c r="AD2081" s="87">
        <v>0</v>
      </c>
      <c r="AE2081" s="87">
        <f t="shared" si="32"/>
        <v>35779.500569199998</v>
      </c>
    </row>
    <row r="2082" spans="1:31">
      <c r="A2082" s="154" t="s">
        <v>76</v>
      </c>
      <c r="B2082" s="154" t="str">
        <f>VLOOKUP(A2082,'CENTRO DE COSTOS'!A:D,4,FALSE)</f>
        <v>DIEGO FERNANDO HENAO CARDONA</v>
      </c>
      <c r="C2082" s="154" t="str">
        <f>VLOOKUP(A2082,'CENTRO DE COSTOS'!A:D,2,FALSE)</f>
        <v>0004-0003</v>
      </c>
      <c r="D2082" s="154">
        <v>76001</v>
      </c>
      <c r="E2082" s="154">
        <v>2665798</v>
      </c>
      <c r="F2082" s="154">
        <v>35513</v>
      </c>
      <c r="G2082" s="154" t="s">
        <v>8049</v>
      </c>
      <c r="H2082" s="154" t="s">
        <v>227</v>
      </c>
      <c r="I2082" s="154" t="s">
        <v>76</v>
      </c>
      <c r="J2082" s="154" t="s">
        <v>7935</v>
      </c>
      <c r="K2082" s="154" t="s">
        <v>159</v>
      </c>
      <c r="L2082" s="154" t="s">
        <v>15956</v>
      </c>
      <c r="M2082" s="155">
        <v>45898.620138888888</v>
      </c>
      <c r="N2082" s="155">
        <v>45899.55</v>
      </c>
      <c r="O2082" s="156"/>
      <c r="P2082" s="154" t="s">
        <v>10063</v>
      </c>
      <c r="Q2082" s="154" t="s">
        <v>10063</v>
      </c>
      <c r="R2082" s="154" t="s">
        <v>220</v>
      </c>
      <c r="S2082" s="154" t="s">
        <v>9500</v>
      </c>
      <c r="T2082" s="154" t="s">
        <v>8052</v>
      </c>
      <c r="U2082" s="154" t="s">
        <v>9429</v>
      </c>
      <c r="V2082" s="154" t="s">
        <v>15957</v>
      </c>
      <c r="W2082" s="154" t="s">
        <v>2967</v>
      </c>
      <c r="X2082" s="156"/>
      <c r="Y2082" s="154" t="s">
        <v>25</v>
      </c>
      <c r="Z2082" s="154" t="str">
        <f>VLOOKUP(D2082,TIPOLOGIA!A:F,5,0)</f>
        <v>TERRESTRE</v>
      </c>
      <c r="AA2082" s="154" t="s">
        <v>233</v>
      </c>
      <c r="AB2082" s="46">
        <v>1</v>
      </c>
      <c r="AC2082" s="87">
        <f>IF(W2082="SOPORTE_TELEFÓNICO",'BASE LIQUIDACION REDEBAN 2025'!$B$19,IF(AND(W2082="VISITA_TÉCNICA",Y2082="TIPO II"),'BASE LIQUIDACION REDEBAN 2025'!$B$18,'BASE LIQUIDACION REDEBAN 2025'!$B$17))</f>
        <v>35779.500569199998</v>
      </c>
      <c r="AD2082" s="87">
        <v>0</v>
      </c>
      <c r="AE2082" s="87">
        <f t="shared" si="32"/>
        <v>35779.500569199998</v>
      </c>
    </row>
    <row r="2083" spans="1:31">
      <c r="A2083" s="154" t="s">
        <v>76</v>
      </c>
      <c r="B2083" s="154" t="str">
        <f>VLOOKUP(A2083,'CENTRO DE COSTOS'!A:D,4,FALSE)</f>
        <v>DIEGO FERNANDO HENAO CARDONA</v>
      </c>
      <c r="C2083" s="154" t="str">
        <f>VLOOKUP(A2083,'CENTRO DE COSTOS'!A:D,2,FALSE)</f>
        <v>0004-0003</v>
      </c>
      <c r="D2083" s="154">
        <v>76111</v>
      </c>
      <c r="E2083" s="154">
        <v>2659255</v>
      </c>
      <c r="F2083" s="154">
        <v>18215</v>
      </c>
      <c r="G2083" s="154" t="s">
        <v>8049</v>
      </c>
      <c r="H2083" s="154" t="s">
        <v>227</v>
      </c>
      <c r="I2083" s="154" t="s">
        <v>4751</v>
      </c>
      <c r="J2083" s="154" t="s">
        <v>15958</v>
      </c>
      <c r="K2083" s="154" t="s">
        <v>159</v>
      </c>
      <c r="L2083" s="154" t="s">
        <v>15959</v>
      </c>
      <c r="M2083" s="155">
        <v>45897.55972222222</v>
      </c>
      <c r="N2083" s="155">
        <v>45899.552083333336</v>
      </c>
      <c r="O2083" s="156"/>
      <c r="P2083" s="154" t="s">
        <v>10063</v>
      </c>
      <c r="Q2083" s="154" t="s">
        <v>10063</v>
      </c>
      <c r="R2083" s="154" t="s">
        <v>2973</v>
      </c>
      <c r="S2083" s="154" t="s">
        <v>2973</v>
      </c>
      <c r="T2083" s="154" t="s">
        <v>8052</v>
      </c>
      <c r="U2083" s="154" t="s">
        <v>9429</v>
      </c>
      <c r="V2083" s="154" t="s">
        <v>15960</v>
      </c>
      <c r="W2083" s="154" t="s">
        <v>2967</v>
      </c>
      <c r="X2083" s="156"/>
      <c r="Y2083" s="154" t="s">
        <v>28</v>
      </c>
      <c r="Z2083" s="154" t="str">
        <f>VLOOKUP(D2083,TIPOLOGIA!A:F,5,0)</f>
        <v>TERRESTRE</v>
      </c>
      <c r="AA2083" s="154" t="s">
        <v>1408</v>
      </c>
      <c r="AB2083" s="46">
        <v>1</v>
      </c>
      <c r="AC2083" s="87">
        <f>IF(W2083="SOPORTE_TELEFÓNICO",'BASE LIQUIDACION REDEBAN 2025'!$B$19,IF(AND(W2083="VISITA_TÉCNICA",Y2083="TIPO II"),'BASE LIQUIDACION REDEBAN 2025'!$B$18,'BASE LIQUIDACION REDEBAN 2025'!$B$17))</f>
        <v>67654.12000000001</v>
      </c>
      <c r="AD2083" s="87">
        <v>0</v>
      </c>
      <c r="AE2083" s="87">
        <f t="shared" si="32"/>
        <v>67654.12000000001</v>
      </c>
    </row>
    <row r="2084" spans="1:31">
      <c r="A2084" s="154" t="s">
        <v>99</v>
      </c>
      <c r="B2084" s="154" t="str">
        <f>VLOOKUP(A2084,'CENTRO DE COSTOS'!A:D,4,FALSE)</f>
        <v>JOSE MAURICIO HERNANDEZ ROJAS</v>
      </c>
      <c r="C2084" s="154" t="str">
        <f>VLOOKUP(A2084,'CENTRO DE COSTOS'!A:D,2,FALSE)</f>
        <v>0004-0001</v>
      </c>
      <c r="D2084" s="154">
        <v>20001</v>
      </c>
      <c r="E2084" s="154">
        <v>2643955</v>
      </c>
      <c r="F2084" s="154">
        <v>79153</v>
      </c>
      <c r="G2084" s="154" t="s">
        <v>8049</v>
      </c>
      <c r="H2084" s="154" t="s">
        <v>440</v>
      </c>
      <c r="I2084" s="154" t="s">
        <v>99</v>
      </c>
      <c r="J2084" s="154" t="s">
        <v>11480</v>
      </c>
      <c r="K2084" s="154" t="s">
        <v>159</v>
      </c>
      <c r="L2084" s="154" t="s">
        <v>15961</v>
      </c>
      <c r="M2084" s="155">
        <v>45895.376388888886</v>
      </c>
      <c r="N2084" s="155">
        <v>45899.553472222222</v>
      </c>
      <c r="O2084" s="156"/>
      <c r="P2084" s="154" t="s">
        <v>10063</v>
      </c>
      <c r="Q2084" s="154" t="s">
        <v>10063</v>
      </c>
      <c r="R2084" s="154" t="s">
        <v>2973</v>
      </c>
      <c r="S2084" s="154" t="s">
        <v>2973</v>
      </c>
      <c r="T2084" s="154" t="s">
        <v>8052</v>
      </c>
      <c r="U2084" s="154" t="s">
        <v>9429</v>
      </c>
      <c r="V2084" s="154" t="s">
        <v>15962</v>
      </c>
      <c r="W2084" s="154" t="s">
        <v>2967</v>
      </c>
      <c r="X2084" s="156"/>
      <c r="Y2084" s="154" t="s">
        <v>25</v>
      </c>
      <c r="Z2084" s="154" t="str">
        <f>VLOOKUP(D2084,TIPOLOGIA!A:F,5,0)</f>
        <v>TERRESTRE</v>
      </c>
      <c r="AA2084" s="154" t="s">
        <v>1743</v>
      </c>
      <c r="AB2084" s="46">
        <v>1</v>
      </c>
      <c r="AC2084" s="87">
        <f>IF(W2084="SOPORTE_TELEFÓNICO",'BASE LIQUIDACION REDEBAN 2025'!$B$19,IF(AND(W2084="VISITA_TÉCNICA",Y2084="TIPO II"),'BASE LIQUIDACION REDEBAN 2025'!$B$18,'BASE LIQUIDACION REDEBAN 2025'!$B$17))</f>
        <v>35779.500569199998</v>
      </c>
      <c r="AD2084" s="87">
        <v>0</v>
      </c>
      <c r="AE2084" s="87">
        <f t="shared" si="32"/>
        <v>35779.500569199998</v>
      </c>
    </row>
    <row r="2085" spans="1:31">
      <c r="A2085" s="154" t="s">
        <v>68</v>
      </c>
      <c r="B2085" s="154" t="str">
        <f>VLOOKUP(A2085,'CENTRO DE COSTOS'!A:D,4,FALSE)</f>
        <v>WILLIAM ASDRUBAL ROZO ROZO</v>
      </c>
      <c r="C2085" s="154" t="str">
        <f>VLOOKUP(A2085,'CENTRO DE COSTOS'!A:D,2,FALSE)</f>
        <v>0004-0004</v>
      </c>
      <c r="D2085" s="154">
        <v>11001</v>
      </c>
      <c r="E2085" s="154">
        <v>2664913</v>
      </c>
      <c r="F2085" s="154">
        <v>79750</v>
      </c>
      <c r="G2085" s="154" t="s">
        <v>8049</v>
      </c>
      <c r="H2085" s="154" t="s">
        <v>470</v>
      </c>
      <c r="I2085" s="154" t="s">
        <v>68</v>
      </c>
      <c r="J2085" s="154" t="s">
        <v>15963</v>
      </c>
      <c r="K2085" s="154" t="s">
        <v>159</v>
      </c>
      <c r="L2085" s="154" t="s">
        <v>15964</v>
      </c>
      <c r="M2085" s="155">
        <v>45898.507638888892</v>
      </c>
      <c r="N2085" s="155">
        <v>45899.554861111108</v>
      </c>
      <c r="O2085" s="156"/>
      <c r="P2085" s="154" t="s">
        <v>10063</v>
      </c>
      <c r="Q2085" s="154" t="s">
        <v>10063</v>
      </c>
      <c r="R2085" s="154" t="s">
        <v>2973</v>
      </c>
      <c r="S2085" s="154" t="s">
        <v>2973</v>
      </c>
      <c r="T2085" s="154" t="s">
        <v>8052</v>
      </c>
      <c r="U2085" s="154" t="s">
        <v>9429</v>
      </c>
      <c r="V2085" s="154" t="s">
        <v>15965</v>
      </c>
      <c r="W2085" s="154" t="s">
        <v>2967</v>
      </c>
      <c r="X2085" s="156"/>
      <c r="Y2085" s="154" t="s">
        <v>25</v>
      </c>
      <c r="Z2085" s="154" t="str">
        <f>VLOOKUP(D2085,TIPOLOGIA!A:F,5,0)</f>
        <v>TERRESTRE</v>
      </c>
      <c r="AA2085" s="154" t="s">
        <v>1029</v>
      </c>
      <c r="AB2085" s="46">
        <v>1</v>
      </c>
      <c r="AC2085" s="87">
        <f>IF(W2085="SOPORTE_TELEFÓNICO",'BASE LIQUIDACION REDEBAN 2025'!$B$19,IF(AND(W2085="VISITA_TÉCNICA",Y2085="TIPO II"),'BASE LIQUIDACION REDEBAN 2025'!$B$18,'BASE LIQUIDACION REDEBAN 2025'!$B$17))</f>
        <v>35779.500569199998</v>
      </c>
      <c r="AD2085" s="87">
        <v>0</v>
      </c>
      <c r="AE2085" s="87">
        <f t="shared" si="32"/>
        <v>35779.500569199998</v>
      </c>
    </row>
    <row r="2086" spans="1:31">
      <c r="A2086" s="154" t="s">
        <v>100</v>
      </c>
      <c r="B2086" s="154" t="str">
        <f>VLOOKUP(A2086,'CENTRO DE COSTOS'!A:D,4,FALSE)</f>
        <v>KEVIN ALEXIS CORZO BUSTOS</v>
      </c>
      <c r="C2086" s="154" t="str">
        <f>VLOOKUP(A2086,'CENTRO DE COSTOS'!A:D,2,FALSE)</f>
        <v>0004-0007</v>
      </c>
      <c r="D2086" s="154">
        <v>50313</v>
      </c>
      <c r="E2086" s="154">
        <v>2652768</v>
      </c>
      <c r="F2086" s="154">
        <v>80452</v>
      </c>
      <c r="G2086" s="154" t="s">
        <v>8049</v>
      </c>
      <c r="H2086" s="154" t="s">
        <v>295</v>
      </c>
      <c r="I2086" s="154" t="s">
        <v>296</v>
      </c>
      <c r="J2086" s="154" t="s">
        <v>15966</v>
      </c>
      <c r="K2086" s="154" t="s">
        <v>159</v>
      </c>
      <c r="L2086" s="154" t="s">
        <v>15967</v>
      </c>
      <c r="M2086" s="155">
        <v>45896.513194444444</v>
      </c>
      <c r="N2086" s="155">
        <v>45899.556250000001</v>
      </c>
      <c r="O2086" s="156"/>
      <c r="P2086" s="154" t="s">
        <v>10063</v>
      </c>
      <c r="Q2086" s="154" t="s">
        <v>10063</v>
      </c>
      <c r="R2086" s="154" t="s">
        <v>2973</v>
      </c>
      <c r="S2086" s="154" t="s">
        <v>2973</v>
      </c>
      <c r="T2086" s="154" t="s">
        <v>8052</v>
      </c>
      <c r="U2086" s="154" t="s">
        <v>9429</v>
      </c>
      <c r="V2086" s="154" t="s">
        <v>15968</v>
      </c>
      <c r="W2086" s="154" t="s">
        <v>2967</v>
      </c>
      <c r="X2086" s="156"/>
      <c r="Y2086" s="154" t="s">
        <v>28</v>
      </c>
      <c r="Z2086" s="154" t="str">
        <f>VLOOKUP(D2086,TIPOLOGIA!A:F,5,0)</f>
        <v>TERRESTRE</v>
      </c>
      <c r="AA2086" s="154" t="s">
        <v>301</v>
      </c>
      <c r="AB2086" s="46">
        <v>1</v>
      </c>
      <c r="AC2086" s="87">
        <f>IF(W2086="SOPORTE_TELEFÓNICO",'BASE LIQUIDACION REDEBAN 2025'!$B$19,IF(AND(W2086="VISITA_TÉCNICA",Y2086="TIPO II"),'BASE LIQUIDACION REDEBAN 2025'!$B$18,'BASE LIQUIDACION REDEBAN 2025'!$B$17))</f>
        <v>67654.12000000001</v>
      </c>
      <c r="AD2086" s="87">
        <v>0</v>
      </c>
      <c r="AE2086" s="87">
        <f t="shared" si="32"/>
        <v>67654.12000000001</v>
      </c>
    </row>
    <row r="2087" spans="1:31">
      <c r="A2087" s="154" t="s">
        <v>76</v>
      </c>
      <c r="B2087" s="154" t="str">
        <f>VLOOKUP(A2087,'CENTRO DE COSTOS'!A:D,4,FALSE)</f>
        <v>DIEGO FERNANDO HENAO CARDONA</v>
      </c>
      <c r="C2087" s="154" t="str">
        <f>VLOOKUP(A2087,'CENTRO DE COSTOS'!A:D,2,FALSE)</f>
        <v>0004-0003</v>
      </c>
      <c r="D2087" s="154">
        <v>76233</v>
      </c>
      <c r="E2087" s="154">
        <v>2638398</v>
      </c>
      <c r="F2087" s="154">
        <v>79769</v>
      </c>
      <c r="G2087" s="154" t="s">
        <v>8049</v>
      </c>
      <c r="H2087" s="154" t="s">
        <v>227</v>
      </c>
      <c r="I2087" s="154" t="s">
        <v>5548</v>
      </c>
      <c r="J2087" s="154" t="s">
        <v>15969</v>
      </c>
      <c r="K2087" s="154" t="s">
        <v>159</v>
      </c>
      <c r="L2087" s="154" t="s">
        <v>15970</v>
      </c>
      <c r="M2087" s="155">
        <v>45894.448611111111</v>
      </c>
      <c r="N2087" s="155">
        <v>45899.557638888888</v>
      </c>
      <c r="O2087" s="156"/>
      <c r="P2087" s="154" t="s">
        <v>10063</v>
      </c>
      <c r="Q2087" s="154" t="s">
        <v>10063</v>
      </c>
      <c r="R2087" s="154" t="s">
        <v>2973</v>
      </c>
      <c r="S2087" s="154" t="s">
        <v>2973</v>
      </c>
      <c r="T2087" s="154" t="s">
        <v>8052</v>
      </c>
      <c r="U2087" s="154" t="s">
        <v>9429</v>
      </c>
      <c r="V2087" s="154" t="s">
        <v>15971</v>
      </c>
      <c r="W2087" s="154" t="s">
        <v>2967</v>
      </c>
      <c r="X2087" s="156"/>
      <c r="Y2087" s="154" t="s">
        <v>28</v>
      </c>
      <c r="Z2087" s="154" t="str">
        <f>VLOOKUP(D2087,TIPOLOGIA!A:F,5,0)</f>
        <v>TERRESTRE</v>
      </c>
      <c r="AA2087" s="154" t="s">
        <v>1442</v>
      </c>
      <c r="AB2087" s="46">
        <v>1</v>
      </c>
      <c r="AC2087" s="87">
        <f>IF(W2087="SOPORTE_TELEFÓNICO",'BASE LIQUIDACION REDEBAN 2025'!$B$19,IF(AND(W2087="VISITA_TÉCNICA",Y2087="TIPO II"),'BASE LIQUIDACION REDEBAN 2025'!$B$18,'BASE LIQUIDACION REDEBAN 2025'!$B$17))</f>
        <v>67654.12000000001</v>
      </c>
      <c r="AD2087" s="87">
        <v>0</v>
      </c>
      <c r="AE2087" s="87">
        <f t="shared" si="32"/>
        <v>67654.12000000001</v>
      </c>
    </row>
    <row r="2088" spans="1:31">
      <c r="A2088" s="154" t="s">
        <v>64</v>
      </c>
      <c r="B2088" s="154" t="str">
        <f>VLOOKUP(A2088,'CENTRO DE COSTOS'!A:D,4,FALSE)</f>
        <v>JOSE MAURICIO HERNANDEZ ROJAS</v>
      </c>
      <c r="C2088" s="154" t="str">
        <f>VLOOKUP(A2088,'CENTRO DE COSTOS'!A:D,2,FALSE)</f>
        <v>0004-0001</v>
      </c>
      <c r="D2088" s="154">
        <v>8078</v>
      </c>
      <c r="E2088" s="154">
        <v>2664237</v>
      </c>
      <c r="F2088" s="154">
        <v>80235</v>
      </c>
      <c r="G2088" s="154" t="s">
        <v>8049</v>
      </c>
      <c r="H2088" s="154" t="s">
        <v>389</v>
      </c>
      <c r="I2088" s="154" t="s">
        <v>15972</v>
      </c>
      <c r="J2088" s="154" t="s">
        <v>15973</v>
      </c>
      <c r="K2088" s="154" t="s">
        <v>159</v>
      </c>
      <c r="L2088" s="154" t="s">
        <v>15974</v>
      </c>
      <c r="M2088" s="155">
        <v>45898.46875</v>
      </c>
      <c r="N2088" s="155">
        <v>45899.558333333334</v>
      </c>
      <c r="O2088" s="156"/>
      <c r="P2088" s="154" t="s">
        <v>10063</v>
      </c>
      <c r="Q2088" s="154" t="s">
        <v>10063</v>
      </c>
      <c r="R2088" s="154" t="s">
        <v>2973</v>
      </c>
      <c r="S2088" s="154" t="s">
        <v>2973</v>
      </c>
      <c r="T2088" s="154" t="s">
        <v>8052</v>
      </c>
      <c r="U2088" s="154" t="s">
        <v>9429</v>
      </c>
      <c r="V2088" s="154" t="s">
        <v>15975</v>
      </c>
      <c r="W2088" s="154" t="s">
        <v>2967</v>
      </c>
      <c r="X2088" s="156"/>
      <c r="Y2088" s="154" t="s">
        <v>28</v>
      </c>
      <c r="Z2088" s="154" t="str">
        <f>VLOOKUP(D2088,TIPOLOGIA!A:F,5,0)</f>
        <v>TERRESTRE</v>
      </c>
      <c r="AA2088" s="154" t="s">
        <v>395</v>
      </c>
      <c r="AB2088" s="46">
        <v>1</v>
      </c>
      <c r="AC2088" s="87">
        <f>IF(W2088="SOPORTE_TELEFÓNICO",'BASE LIQUIDACION REDEBAN 2025'!$B$19,IF(AND(W2088="VISITA_TÉCNICA",Y2088="TIPO II"),'BASE LIQUIDACION REDEBAN 2025'!$B$18,'BASE LIQUIDACION REDEBAN 2025'!$B$17))</f>
        <v>67654.12000000001</v>
      </c>
      <c r="AD2088" s="87">
        <v>0</v>
      </c>
      <c r="AE2088" s="87">
        <f t="shared" si="32"/>
        <v>67654.12000000001</v>
      </c>
    </row>
    <row r="2089" spans="1:31">
      <c r="A2089" s="154" t="s">
        <v>91</v>
      </c>
      <c r="B2089" s="154" t="str">
        <f>VLOOKUP(A2089,'CENTRO DE COSTOS'!A:D,4,FALSE)</f>
        <v>JOSE MAURICIO HERNANDEZ ROJAS</v>
      </c>
      <c r="C2089" s="154" t="str">
        <f>VLOOKUP(A2089,'CENTRO DE COSTOS'!A:D,2,FALSE)</f>
        <v>0004-0001</v>
      </c>
      <c r="D2089" s="154">
        <v>23001</v>
      </c>
      <c r="E2089" s="154">
        <v>2665713</v>
      </c>
      <c r="F2089" s="154">
        <v>80104</v>
      </c>
      <c r="G2089" s="154" t="s">
        <v>8049</v>
      </c>
      <c r="H2089" s="154" t="s">
        <v>421</v>
      </c>
      <c r="I2089" s="154" t="s">
        <v>91</v>
      </c>
      <c r="J2089" s="154" t="s">
        <v>15976</v>
      </c>
      <c r="K2089" s="154" t="s">
        <v>159</v>
      </c>
      <c r="L2089" s="154" t="s">
        <v>15977</v>
      </c>
      <c r="M2089" s="155">
        <v>45898.600694444445</v>
      </c>
      <c r="N2089" s="155">
        <v>45899.55972222222</v>
      </c>
      <c r="O2089" s="156"/>
      <c r="P2089" s="154" t="s">
        <v>10063</v>
      </c>
      <c r="Q2089" s="154" t="s">
        <v>10063</v>
      </c>
      <c r="R2089" s="154" t="s">
        <v>200</v>
      </c>
      <c r="S2089" s="154" t="s">
        <v>201</v>
      </c>
      <c r="T2089" s="154" t="s">
        <v>8052</v>
      </c>
      <c r="U2089" s="154" t="s">
        <v>9429</v>
      </c>
      <c r="V2089" s="154" t="s">
        <v>15978</v>
      </c>
      <c r="W2089" s="154" t="s">
        <v>2967</v>
      </c>
      <c r="X2089" s="156"/>
      <c r="Y2089" s="154" t="s">
        <v>25</v>
      </c>
      <c r="Z2089" s="154" t="str">
        <f>VLOOKUP(D2089,TIPOLOGIA!A:F,5,0)</f>
        <v>TERRESTRE</v>
      </c>
      <c r="AA2089" s="154" t="s">
        <v>426</v>
      </c>
      <c r="AB2089" s="46">
        <v>1</v>
      </c>
      <c r="AC2089" s="87">
        <f>IF(W2089="SOPORTE_TELEFÓNICO",'BASE LIQUIDACION REDEBAN 2025'!$B$19,IF(AND(W2089="VISITA_TÉCNICA",Y2089="TIPO II"),'BASE LIQUIDACION REDEBAN 2025'!$B$18,'BASE LIQUIDACION REDEBAN 2025'!$B$17))</f>
        <v>35779.500569199998</v>
      </c>
      <c r="AD2089" s="87">
        <v>0</v>
      </c>
      <c r="AE2089" s="87">
        <f t="shared" si="32"/>
        <v>35779.500569199998</v>
      </c>
    </row>
    <row r="2090" spans="1:31">
      <c r="A2090" s="154" t="s">
        <v>68</v>
      </c>
      <c r="B2090" s="154" t="str">
        <f>VLOOKUP(A2090,'CENTRO DE COSTOS'!A:D,4,FALSE)</f>
        <v>WILLIAM ASDRUBAL ROZO ROZO</v>
      </c>
      <c r="C2090" s="154" t="str">
        <f>VLOOKUP(A2090,'CENTRO DE COSTOS'!A:D,2,FALSE)</f>
        <v>0004-0004</v>
      </c>
      <c r="D2090" s="154">
        <v>11001</v>
      </c>
      <c r="E2090" s="154">
        <v>2665173</v>
      </c>
      <c r="F2090" s="154">
        <v>46325</v>
      </c>
      <c r="G2090" s="154" t="s">
        <v>8049</v>
      </c>
      <c r="H2090" s="154" t="s">
        <v>470</v>
      </c>
      <c r="I2090" s="154" t="s">
        <v>68</v>
      </c>
      <c r="J2090" s="154" t="s">
        <v>3074</v>
      </c>
      <c r="K2090" s="154" t="s">
        <v>159</v>
      </c>
      <c r="L2090" s="154" t="s">
        <v>15979</v>
      </c>
      <c r="M2090" s="155">
        <v>45898.552083333336</v>
      </c>
      <c r="N2090" s="155">
        <v>45899.561111111114</v>
      </c>
      <c r="O2090" s="156"/>
      <c r="P2090" s="154" t="s">
        <v>10063</v>
      </c>
      <c r="Q2090" s="154" t="s">
        <v>10063</v>
      </c>
      <c r="R2090" s="154" t="s">
        <v>200</v>
      </c>
      <c r="S2090" s="154" t="s">
        <v>739</v>
      </c>
      <c r="T2090" s="154" t="s">
        <v>8052</v>
      </c>
      <c r="U2090" s="154" t="s">
        <v>9429</v>
      </c>
      <c r="V2090" s="154" t="s">
        <v>15980</v>
      </c>
      <c r="W2090" s="154" t="s">
        <v>2967</v>
      </c>
      <c r="X2090" s="156"/>
      <c r="Y2090" s="154" t="s">
        <v>25</v>
      </c>
      <c r="Z2090" s="154" t="str">
        <f>VLOOKUP(D2090,TIPOLOGIA!A:F,5,0)</f>
        <v>TERRESTRE</v>
      </c>
      <c r="AA2090" s="154" t="s">
        <v>573</v>
      </c>
      <c r="AB2090" s="46">
        <v>1</v>
      </c>
      <c r="AC2090" s="87">
        <f>IF(W2090="SOPORTE_TELEFÓNICO",'BASE LIQUIDACION REDEBAN 2025'!$B$19,IF(AND(W2090="VISITA_TÉCNICA",Y2090="TIPO II"),'BASE LIQUIDACION REDEBAN 2025'!$B$18,'BASE LIQUIDACION REDEBAN 2025'!$B$17))</f>
        <v>35779.500569199998</v>
      </c>
      <c r="AD2090" s="87">
        <v>0</v>
      </c>
      <c r="AE2090" s="87">
        <f t="shared" si="32"/>
        <v>35779.500569199998</v>
      </c>
    </row>
    <row r="2091" spans="1:31">
      <c r="A2091" s="154" t="s">
        <v>76</v>
      </c>
      <c r="B2091" s="154" t="str">
        <f>VLOOKUP(A2091,'CENTRO DE COSTOS'!A:D,4,FALSE)</f>
        <v>DIEGO FERNANDO HENAO CARDONA</v>
      </c>
      <c r="C2091" s="154" t="str">
        <f>VLOOKUP(A2091,'CENTRO DE COSTOS'!A:D,2,FALSE)</f>
        <v>0004-0003</v>
      </c>
      <c r="D2091" s="154">
        <v>76275</v>
      </c>
      <c r="E2091" s="154">
        <v>2658642</v>
      </c>
      <c r="F2091" s="154">
        <v>13132</v>
      </c>
      <c r="G2091" s="154" t="s">
        <v>8049</v>
      </c>
      <c r="H2091" s="154" t="s">
        <v>227</v>
      </c>
      <c r="I2091" s="154" t="s">
        <v>1339</v>
      </c>
      <c r="J2091" s="154" t="s">
        <v>5329</v>
      </c>
      <c r="K2091" s="154" t="s">
        <v>159</v>
      </c>
      <c r="L2091" s="154" t="s">
        <v>15981</v>
      </c>
      <c r="M2091" s="155">
        <v>45897.488888888889</v>
      </c>
      <c r="N2091" s="155">
        <v>45899.5625</v>
      </c>
      <c r="O2091" s="156"/>
      <c r="P2091" s="154" t="s">
        <v>10063</v>
      </c>
      <c r="Q2091" s="154" t="s">
        <v>10063</v>
      </c>
      <c r="R2091" s="154" t="s">
        <v>2973</v>
      </c>
      <c r="S2091" s="154" t="s">
        <v>2973</v>
      </c>
      <c r="T2091" s="154" t="s">
        <v>8052</v>
      </c>
      <c r="U2091" s="154" t="s">
        <v>9429</v>
      </c>
      <c r="V2091" s="154" t="s">
        <v>15982</v>
      </c>
      <c r="W2091" s="154" t="s">
        <v>2967</v>
      </c>
      <c r="X2091" s="156"/>
      <c r="Y2091" s="154" t="s">
        <v>28</v>
      </c>
      <c r="Z2091" s="154" t="str">
        <f>VLOOKUP(D2091,TIPOLOGIA!A:F,5,0)</f>
        <v>TERRESTRE</v>
      </c>
      <c r="AA2091" s="154" t="s">
        <v>525</v>
      </c>
      <c r="AB2091" s="46">
        <v>1</v>
      </c>
      <c r="AC2091" s="87">
        <f>IF(W2091="SOPORTE_TELEFÓNICO",'BASE LIQUIDACION REDEBAN 2025'!$B$19,IF(AND(W2091="VISITA_TÉCNICA",Y2091="TIPO II"),'BASE LIQUIDACION REDEBAN 2025'!$B$18,'BASE LIQUIDACION REDEBAN 2025'!$B$17))</f>
        <v>67654.12000000001</v>
      </c>
      <c r="AD2091" s="87">
        <v>0</v>
      </c>
      <c r="AE2091" s="87">
        <f t="shared" si="32"/>
        <v>67654.12000000001</v>
      </c>
    </row>
    <row r="2092" spans="1:31">
      <c r="A2092" s="154" t="s">
        <v>97</v>
      </c>
      <c r="B2092" s="154" t="str">
        <f>VLOOKUP(A2092,'CENTRO DE COSTOS'!A:D,4,FALSE)</f>
        <v>JOSE MAURICIO HERNANDEZ ROJAS</v>
      </c>
      <c r="C2092" s="154" t="str">
        <f>VLOOKUP(A2092,'CENTRO DE COSTOS'!A:D,2,FALSE)</f>
        <v>0004-0001</v>
      </c>
      <c r="D2092" s="154">
        <v>70823</v>
      </c>
      <c r="E2092" s="154">
        <v>2662260</v>
      </c>
      <c r="F2092" s="154">
        <v>34643</v>
      </c>
      <c r="G2092" s="154" t="s">
        <v>8049</v>
      </c>
      <c r="H2092" s="154" t="s">
        <v>414</v>
      </c>
      <c r="I2092" s="154" t="s">
        <v>3866</v>
      </c>
      <c r="J2092" s="154" t="s">
        <v>3867</v>
      </c>
      <c r="K2092" s="154" t="s">
        <v>159</v>
      </c>
      <c r="L2092" s="154" t="s">
        <v>15983</v>
      </c>
      <c r="M2092" s="155">
        <v>45898.356944444444</v>
      </c>
      <c r="N2092" s="155">
        <v>45899.563888888886</v>
      </c>
      <c r="O2092" s="156"/>
      <c r="P2092" s="154" t="s">
        <v>10063</v>
      </c>
      <c r="Q2092" s="154" t="s">
        <v>10063</v>
      </c>
      <c r="R2092" s="154" t="s">
        <v>200</v>
      </c>
      <c r="S2092" s="154" t="s">
        <v>201</v>
      </c>
      <c r="T2092" s="154" t="s">
        <v>8052</v>
      </c>
      <c r="U2092" s="154" t="s">
        <v>9429</v>
      </c>
      <c r="V2092" s="154" t="s">
        <v>15984</v>
      </c>
      <c r="W2092" s="154" t="s">
        <v>2967</v>
      </c>
      <c r="X2092" s="156"/>
      <c r="Y2092" s="154" t="s">
        <v>28</v>
      </c>
      <c r="Z2092" s="154" t="str">
        <f>VLOOKUP(D2092,TIPOLOGIA!A:F,5,0)</f>
        <v>TERRESTRE</v>
      </c>
      <c r="AA2092" s="154" t="s">
        <v>419</v>
      </c>
      <c r="AB2092" s="46">
        <v>1</v>
      </c>
      <c r="AC2092" s="87">
        <f>IF(W2092="SOPORTE_TELEFÓNICO",'BASE LIQUIDACION REDEBAN 2025'!$B$19,IF(AND(W2092="VISITA_TÉCNICA",Y2092="TIPO II"),'BASE LIQUIDACION REDEBAN 2025'!$B$18,'BASE LIQUIDACION REDEBAN 2025'!$B$17))</f>
        <v>67654.12000000001</v>
      </c>
      <c r="AD2092" s="87">
        <v>0</v>
      </c>
      <c r="AE2092" s="87">
        <f t="shared" si="32"/>
        <v>67654.12000000001</v>
      </c>
    </row>
    <row r="2093" spans="1:31">
      <c r="A2093" s="154" t="s">
        <v>76</v>
      </c>
      <c r="B2093" s="154" t="str">
        <f>VLOOKUP(A2093,'CENTRO DE COSTOS'!A:D,4,FALSE)</f>
        <v>DIEGO FERNANDO HENAO CARDONA</v>
      </c>
      <c r="C2093" s="154" t="str">
        <f>VLOOKUP(A2093,'CENTRO DE COSTOS'!A:D,2,FALSE)</f>
        <v>0004-0003</v>
      </c>
      <c r="D2093" s="154">
        <v>76001</v>
      </c>
      <c r="E2093" s="154">
        <v>2667328</v>
      </c>
      <c r="F2093" s="154">
        <v>76715</v>
      </c>
      <c r="G2093" s="154" t="s">
        <v>8049</v>
      </c>
      <c r="H2093" s="154" t="s">
        <v>227</v>
      </c>
      <c r="I2093" s="154" t="s">
        <v>76</v>
      </c>
      <c r="J2093" s="154" t="s">
        <v>15985</v>
      </c>
      <c r="K2093" s="154" t="s">
        <v>159</v>
      </c>
      <c r="L2093" s="154" t="s">
        <v>15986</v>
      </c>
      <c r="M2093" s="155">
        <v>45899.375</v>
      </c>
      <c r="N2093" s="155">
        <v>45899.564583333333</v>
      </c>
      <c r="O2093" s="156"/>
      <c r="P2093" s="154" t="s">
        <v>10063</v>
      </c>
      <c r="Q2093" s="154" t="s">
        <v>10063</v>
      </c>
      <c r="R2093" s="154" t="s">
        <v>2973</v>
      </c>
      <c r="S2093" s="154" t="s">
        <v>2973</v>
      </c>
      <c r="T2093" s="154" t="s">
        <v>8052</v>
      </c>
      <c r="U2093" s="154" t="s">
        <v>9429</v>
      </c>
      <c r="V2093" s="154" t="s">
        <v>15987</v>
      </c>
      <c r="W2093" s="154" t="s">
        <v>2967</v>
      </c>
      <c r="X2093" s="156"/>
      <c r="Y2093" s="154" t="s">
        <v>25</v>
      </c>
      <c r="Z2093" s="154" t="str">
        <f>VLOOKUP(D2093,TIPOLOGIA!A:F,5,0)</f>
        <v>TERRESTRE</v>
      </c>
      <c r="AA2093" s="154" t="s">
        <v>513</v>
      </c>
      <c r="AB2093" s="46">
        <v>1</v>
      </c>
      <c r="AC2093" s="87">
        <f>IF(W2093="SOPORTE_TELEFÓNICO",'BASE LIQUIDACION REDEBAN 2025'!$B$19,IF(AND(W2093="VISITA_TÉCNICA",Y2093="TIPO II"),'BASE LIQUIDACION REDEBAN 2025'!$B$18,'BASE LIQUIDACION REDEBAN 2025'!$B$17))</f>
        <v>35779.500569199998</v>
      </c>
      <c r="AD2093" s="87">
        <v>0</v>
      </c>
      <c r="AE2093" s="87">
        <f t="shared" si="32"/>
        <v>35779.500569199998</v>
      </c>
    </row>
    <row r="2094" spans="1:31">
      <c r="A2094" s="154" t="s">
        <v>98</v>
      </c>
      <c r="B2094" s="154" t="str">
        <f>VLOOKUP(A2094,'CENTRO DE COSTOS'!A:D,4,FALSE)</f>
        <v>MIGUEL JULIÁN HERNÁNDEZ GUARÍN</v>
      </c>
      <c r="C2094" s="154" t="str">
        <f>VLOOKUP(A2094,'CENTRO DE COSTOS'!A:D,2,FALSE)</f>
        <v>0004-0008</v>
      </c>
      <c r="D2094" s="154">
        <v>15001</v>
      </c>
      <c r="E2094" s="154">
        <v>2667361</v>
      </c>
      <c r="F2094" s="154">
        <v>79150</v>
      </c>
      <c r="G2094" s="154" t="s">
        <v>8049</v>
      </c>
      <c r="H2094" s="154" t="s">
        <v>241</v>
      </c>
      <c r="I2094" s="154" t="s">
        <v>98</v>
      </c>
      <c r="J2094" s="154" t="s">
        <v>10304</v>
      </c>
      <c r="K2094" s="154" t="s">
        <v>159</v>
      </c>
      <c r="L2094" s="154" t="s">
        <v>15988</v>
      </c>
      <c r="M2094" s="155">
        <v>45899.375</v>
      </c>
      <c r="N2094" s="155">
        <v>45899.566666666666</v>
      </c>
      <c r="O2094" s="156"/>
      <c r="P2094" s="154" t="s">
        <v>10063</v>
      </c>
      <c r="Q2094" s="154" t="s">
        <v>10063</v>
      </c>
      <c r="R2094" s="154" t="s">
        <v>2973</v>
      </c>
      <c r="S2094" s="154" t="s">
        <v>2973</v>
      </c>
      <c r="T2094" s="154" t="s">
        <v>8052</v>
      </c>
      <c r="U2094" s="154" t="s">
        <v>9429</v>
      </c>
      <c r="V2094" s="154" t="s">
        <v>15989</v>
      </c>
      <c r="W2094" s="154" t="s">
        <v>2967</v>
      </c>
      <c r="X2094" s="156"/>
      <c r="Y2094" s="154" t="s">
        <v>25</v>
      </c>
      <c r="Z2094" s="154" t="str">
        <f>VLOOKUP(D2094,TIPOLOGIA!A:F,5,0)</f>
        <v>TERRESTRE</v>
      </c>
      <c r="AA2094" s="154" t="s">
        <v>376</v>
      </c>
      <c r="AB2094" s="46">
        <v>1</v>
      </c>
      <c r="AC2094" s="87">
        <f>IF(W2094="SOPORTE_TELEFÓNICO",'BASE LIQUIDACION REDEBAN 2025'!$B$19,IF(AND(W2094="VISITA_TÉCNICA",Y2094="TIPO II"),'BASE LIQUIDACION REDEBAN 2025'!$B$18,'BASE LIQUIDACION REDEBAN 2025'!$B$17))</f>
        <v>35779.500569199998</v>
      </c>
      <c r="AD2094" s="87">
        <v>0</v>
      </c>
      <c r="AE2094" s="87">
        <f t="shared" si="32"/>
        <v>35779.500569199998</v>
      </c>
    </row>
    <row r="2095" spans="1:31">
      <c r="A2095" s="154" t="s">
        <v>92</v>
      </c>
      <c r="B2095" s="154" t="str">
        <f>VLOOKUP(A2095,'CENTRO DE COSTOS'!A:D,4,FALSE)</f>
        <v>KEVIN ALEXIS CORZO BUSTOS</v>
      </c>
      <c r="C2095" s="154" t="str">
        <f>VLOOKUP(A2095,'CENTRO DE COSTOS'!A:D,2,FALSE)</f>
        <v>0004-0007</v>
      </c>
      <c r="D2095" s="154">
        <v>41001</v>
      </c>
      <c r="E2095" s="154">
        <v>2659841</v>
      </c>
      <c r="F2095" s="154">
        <v>80743</v>
      </c>
      <c r="G2095" s="154" t="s">
        <v>8049</v>
      </c>
      <c r="H2095" s="154" t="s">
        <v>249</v>
      </c>
      <c r="I2095" s="154" t="s">
        <v>92</v>
      </c>
      <c r="J2095" s="154" t="s">
        <v>15990</v>
      </c>
      <c r="K2095" s="154" t="s">
        <v>159</v>
      </c>
      <c r="L2095" s="154" t="s">
        <v>15991</v>
      </c>
      <c r="M2095" s="155">
        <v>45897.611111111109</v>
      </c>
      <c r="N2095" s="155">
        <v>45899.568055555559</v>
      </c>
      <c r="O2095" s="156"/>
      <c r="P2095" s="154" t="s">
        <v>10063</v>
      </c>
      <c r="Q2095" s="154" t="s">
        <v>10063</v>
      </c>
      <c r="R2095" s="154" t="s">
        <v>2973</v>
      </c>
      <c r="S2095" s="154" t="s">
        <v>2973</v>
      </c>
      <c r="T2095" s="154" t="s">
        <v>8052</v>
      </c>
      <c r="U2095" s="154" t="s">
        <v>9429</v>
      </c>
      <c r="V2095" s="154" t="s">
        <v>15992</v>
      </c>
      <c r="W2095" s="154" t="s">
        <v>2967</v>
      </c>
      <c r="X2095" s="156"/>
      <c r="Y2095" s="154" t="s">
        <v>25</v>
      </c>
      <c r="Z2095" s="154" t="str">
        <f>VLOOKUP(D2095,TIPOLOGIA!A:F,5,0)</f>
        <v>TERRESTRE</v>
      </c>
      <c r="AA2095" s="154" t="s">
        <v>255</v>
      </c>
      <c r="AB2095" s="46">
        <v>1</v>
      </c>
      <c r="AC2095" s="87">
        <f>IF(W2095="SOPORTE_TELEFÓNICO",'BASE LIQUIDACION REDEBAN 2025'!$B$19,IF(AND(W2095="VISITA_TÉCNICA",Y2095="TIPO II"),'BASE LIQUIDACION REDEBAN 2025'!$B$18,'BASE LIQUIDACION REDEBAN 2025'!$B$17))</f>
        <v>35779.500569199998</v>
      </c>
      <c r="AD2095" s="87">
        <v>0</v>
      </c>
      <c r="AE2095" s="87">
        <f t="shared" si="32"/>
        <v>35779.500569199998</v>
      </c>
    </row>
    <row r="2096" spans="1:31">
      <c r="A2096" s="154" t="s">
        <v>72</v>
      </c>
      <c r="B2096" s="154" t="str">
        <f>VLOOKUP(A2096,'CENTRO DE COSTOS'!A:D,4,FALSE)</f>
        <v>MIGUEL JULIÁN HERNÁNDEZ GUARÍN</v>
      </c>
      <c r="C2096" s="154" t="str">
        <f>VLOOKUP(A2096,'CENTRO DE COSTOS'!A:D,2,FALSE)</f>
        <v>0004-0008</v>
      </c>
      <c r="D2096" s="154">
        <v>68001</v>
      </c>
      <c r="E2096" s="154">
        <v>2665721</v>
      </c>
      <c r="F2096" s="154">
        <v>79985</v>
      </c>
      <c r="G2096" s="154" t="s">
        <v>8049</v>
      </c>
      <c r="H2096" s="154" t="s">
        <v>820</v>
      </c>
      <c r="I2096" s="154" t="s">
        <v>72</v>
      </c>
      <c r="J2096" s="154" t="s">
        <v>14093</v>
      </c>
      <c r="K2096" s="154" t="s">
        <v>159</v>
      </c>
      <c r="L2096" s="154" t="s">
        <v>15993</v>
      </c>
      <c r="M2096" s="155">
        <v>45898.602083333331</v>
      </c>
      <c r="N2096" s="155">
        <v>45899.595833333333</v>
      </c>
      <c r="O2096" s="156"/>
      <c r="P2096" s="154" t="s">
        <v>10063</v>
      </c>
      <c r="Q2096" s="154" t="s">
        <v>10063</v>
      </c>
      <c r="R2096" s="154" t="s">
        <v>2973</v>
      </c>
      <c r="S2096" s="154" t="s">
        <v>2973</v>
      </c>
      <c r="T2096" s="154" t="s">
        <v>8052</v>
      </c>
      <c r="U2096" s="154" t="s">
        <v>9429</v>
      </c>
      <c r="V2096" s="154" t="s">
        <v>15994</v>
      </c>
      <c r="W2096" s="154" t="s">
        <v>2967</v>
      </c>
      <c r="X2096" s="156"/>
      <c r="Y2096" s="154" t="s">
        <v>25</v>
      </c>
      <c r="Z2096" s="154" t="str">
        <f>VLOOKUP(D2096,TIPOLOGIA!A:F,5,0)</f>
        <v>TERRESTRE</v>
      </c>
      <c r="AA2096" s="154" t="s">
        <v>1016</v>
      </c>
      <c r="AB2096" s="46">
        <v>1</v>
      </c>
      <c r="AC2096" s="87">
        <f>IF(W2096="SOPORTE_TELEFÓNICO",'BASE LIQUIDACION REDEBAN 2025'!$B$19,IF(AND(W2096="VISITA_TÉCNICA",Y2096="TIPO II"),'BASE LIQUIDACION REDEBAN 2025'!$B$18,'BASE LIQUIDACION REDEBAN 2025'!$B$17))</f>
        <v>35779.500569199998</v>
      </c>
      <c r="AD2096" s="87">
        <v>0</v>
      </c>
      <c r="AE2096" s="87">
        <f t="shared" si="32"/>
        <v>35779.500569199998</v>
      </c>
    </row>
    <row r="2097" spans="1:31">
      <c r="A2097" s="154" t="s">
        <v>100</v>
      </c>
      <c r="B2097" s="154" t="str">
        <f>VLOOKUP(A2097,'CENTRO DE COSTOS'!A:D,4,FALSE)</f>
        <v>KEVIN ALEXIS CORZO BUSTOS</v>
      </c>
      <c r="C2097" s="154" t="str">
        <f>VLOOKUP(A2097,'CENTRO DE COSTOS'!A:D,2,FALSE)</f>
        <v>0004-0007</v>
      </c>
      <c r="D2097" s="154">
        <v>50006</v>
      </c>
      <c r="E2097" s="154">
        <v>2666639</v>
      </c>
      <c r="F2097" s="154">
        <v>15658</v>
      </c>
      <c r="G2097" s="154" t="s">
        <v>8049</v>
      </c>
      <c r="H2097" s="154" t="s">
        <v>295</v>
      </c>
      <c r="I2097" s="154" t="s">
        <v>932</v>
      </c>
      <c r="J2097" s="154" t="s">
        <v>15995</v>
      </c>
      <c r="K2097" s="154" t="s">
        <v>159</v>
      </c>
      <c r="L2097" s="154" t="s">
        <v>15996</v>
      </c>
      <c r="M2097" s="155">
        <v>45898.668055555558</v>
      </c>
      <c r="N2097" s="155">
        <v>45899.597222222219</v>
      </c>
      <c r="O2097" s="156"/>
      <c r="P2097" s="154" t="s">
        <v>10063</v>
      </c>
      <c r="Q2097" s="154" t="s">
        <v>10063</v>
      </c>
      <c r="R2097" s="154" t="s">
        <v>2973</v>
      </c>
      <c r="S2097" s="154" t="s">
        <v>2973</v>
      </c>
      <c r="T2097" s="154" t="s">
        <v>8052</v>
      </c>
      <c r="U2097" s="154" t="s">
        <v>9429</v>
      </c>
      <c r="V2097" s="154" t="s">
        <v>15997</v>
      </c>
      <c r="W2097" s="154" t="s">
        <v>2967</v>
      </c>
      <c r="X2097" s="156"/>
      <c r="Y2097" s="154" t="s">
        <v>28</v>
      </c>
      <c r="Z2097" s="154" t="str">
        <f>VLOOKUP(D2097,TIPOLOGIA!A:F,5,0)</f>
        <v>TERRESTRE</v>
      </c>
      <c r="AA2097" s="154" t="s">
        <v>301</v>
      </c>
      <c r="AB2097" s="46">
        <v>1</v>
      </c>
      <c r="AC2097" s="87">
        <f>IF(W2097="SOPORTE_TELEFÓNICO",'BASE LIQUIDACION REDEBAN 2025'!$B$19,IF(AND(W2097="VISITA_TÉCNICA",Y2097="TIPO II"),'BASE LIQUIDACION REDEBAN 2025'!$B$18,'BASE LIQUIDACION REDEBAN 2025'!$B$17))</f>
        <v>67654.12000000001</v>
      </c>
      <c r="AD2097" s="87">
        <v>0</v>
      </c>
      <c r="AE2097" s="87">
        <f t="shared" si="32"/>
        <v>67654.12000000001</v>
      </c>
    </row>
    <row r="2098" spans="1:31">
      <c r="A2098" s="154" t="s">
        <v>72</v>
      </c>
      <c r="B2098" s="154" t="str">
        <f>VLOOKUP(A2098,'CENTRO DE COSTOS'!A:D,4,FALSE)</f>
        <v>MIGUEL JULIÁN HERNÁNDEZ GUARÍN</v>
      </c>
      <c r="C2098" s="154" t="str">
        <f>VLOOKUP(A2098,'CENTRO DE COSTOS'!A:D,2,FALSE)</f>
        <v>0004-0008</v>
      </c>
      <c r="D2098" s="154">
        <v>68575</v>
      </c>
      <c r="E2098" s="154">
        <v>2646093</v>
      </c>
      <c r="F2098" s="154">
        <v>53773</v>
      </c>
      <c r="G2098" s="154" t="s">
        <v>8049</v>
      </c>
      <c r="H2098" s="154" t="s">
        <v>820</v>
      </c>
      <c r="I2098" s="154" t="s">
        <v>7130</v>
      </c>
      <c r="J2098" s="154" t="s">
        <v>15998</v>
      </c>
      <c r="K2098" s="154" t="s">
        <v>159</v>
      </c>
      <c r="L2098" s="154" t="s">
        <v>15999</v>
      </c>
      <c r="M2098" s="155">
        <v>45895.492361111108</v>
      </c>
      <c r="N2098" s="155">
        <v>45899.598611111112</v>
      </c>
      <c r="O2098" s="156"/>
      <c r="P2098" s="154" t="s">
        <v>10063</v>
      </c>
      <c r="Q2098" s="154" t="s">
        <v>10063</v>
      </c>
      <c r="R2098" s="154" t="s">
        <v>200</v>
      </c>
      <c r="S2098" s="154" t="s">
        <v>739</v>
      </c>
      <c r="T2098" s="154" t="s">
        <v>8052</v>
      </c>
      <c r="U2098" s="154" t="s">
        <v>9429</v>
      </c>
      <c r="V2098" s="154" t="s">
        <v>16000</v>
      </c>
      <c r="W2098" s="154" t="s">
        <v>10144</v>
      </c>
      <c r="X2098" s="156"/>
      <c r="Y2098" s="154" t="s">
        <v>32</v>
      </c>
      <c r="Z2098" s="154" t="str">
        <f>VLOOKUP(D2098,TIPOLOGIA!A:F,5,0)</f>
        <v>TERRESTRE</v>
      </c>
      <c r="AA2098" s="154"/>
      <c r="AB2098" s="46">
        <v>0</v>
      </c>
      <c r="AC2098" s="87">
        <f>IF(W2098="SOPORTE_TELEFÓNICO",'BASE LIQUIDACION REDEBAN 2025'!$B$19,IF(AND(W2098="VISITA_TÉCNICA",Y2098="TIPO II"),'BASE LIQUIDACION REDEBAN 2025'!$B$18,'BASE LIQUIDACION REDEBAN 2025'!$B$17))</f>
        <v>35779.500569199998</v>
      </c>
      <c r="AD2098" s="87">
        <v>0</v>
      </c>
      <c r="AE2098" s="87">
        <f t="shared" si="32"/>
        <v>35779.500569199998</v>
      </c>
    </row>
    <row r="2099" spans="1:31">
      <c r="A2099" s="154" t="s">
        <v>96</v>
      </c>
      <c r="B2099" s="154" t="str">
        <f>VLOOKUP(A2099,'CENTRO DE COSTOS'!A:D,4,FALSE)</f>
        <v>JOSE MAURICIO HERNANDEZ ROJAS</v>
      </c>
      <c r="C2099" s="154" t="str">
        <f>VLOOKUP(A2099,'CENTRO DE COSTOS'!A:D,2,FALSE)</f>
        <v>0004-0001</v>
      </c>
      <c r="D2099" s="154">
        <v>44090</v>
      </c>
      <c r="E2099" s="154">
        <v>2649088</v>
      </c>
      <c r="F2099" s="154">
        <v>72103</v>
      </c>
      <c r="G2099" s="154" t="s">
        <v>8049</v>
      </c>
      <c r="H2099" s="154" t="s">
        <v>1719</v>
      </c>
      <c r="I2099" s="154" t="s">
        <v>1733</v>
      </c>
      <c r="J2099" s="154" t="s">
        <v>3085</v>
      </c>
      <c r="K2099" s="154" t="s">
        <v>159</v>
      </c>
      <c r="L2099" s="154" t="s">
        <v>16001</v>
      </c>
      <c r="M2099" s="155">
        <v>45896.333333333336</v>
      </c>
      <c r="N2099" s="155">
        <v>45899.599305555559</v>
      </c>
      <c r="O2099" s="156"/>
      <c r="P2099" s="154" t="s">
        <v>10063</v>
      </c>
      <c r="Q2099" s="154" t="s">
        <v>10063</v>
      </c>
      <c r="R2099" s="154" t="s">
        <v>200</v>
      </c>
      <c r="S2099" s="154" t="s">
        <v>739</v>
      </c>
      <c r="T2099" s="154" t="s">
        <v>8052</v>
      </c>
      <c r="U2099" s="154" t="s">
        <v>9429</v>
      </c>
      <c r="V2099" s="154" t="s">
        <v>16002</v>
      </c>
      <c r="W2099" s="154" t="s">
        <v>10144</v>
      </c>
      <c r="X2099" s="156"/>
      <c r="Y2099" s="154" t="s">
        <v>30</v>
      </c>
      <c r="Z2099" s="154" t="str">
        <f>VLOOKUP(D2099,TIPOLOGIA!A:F,5,0)</f>
        <v>TERRESTRE</v>
      </c>
      <c r="AA2099" s="154"/>
      <c r="AB2099" s="46">
        <v>0</v>
      </c>
      <c r="AC2099" s="87">
        <f>IF(W2099="SOPORTE_TELEFÓNICO",'BASE LIQUIDACION REDEBAN 2025'!$B$19,IF(AND(W2099="VISITA_TÉCNICA",Y2099="TIPO II"),'BASE LIQUIDACION REDEBAN 2025'!$B$18,'BASE LIQUIDACION REDEBAN 2025'!$B$17))</f>
        <v>35779.500569199998</v>
      </c>
      <c r="AD2099" s="87">
        <v>0</v>
      </c>
      <c r="AE2099" s="87">
        <f t="shared" si="32"/>
        <v>35779.500569199998</v>
      </c>
    </row>
    <row r="2100" spans="1:31">
      <c r="A2100" s="154" t="s">
        <v>72</v>
      </c>
      <c r="B2100" s="154" t="str">
        <f>VLOOKUP(A2100,'CENTRO DE COSTOS'!A:D,4,FALSE)</f>
        <v>MIGUEL JULIÁN HERNÁNDEZ GUARÍN</v>
      </c>
      <c r="C2100" s="154" t="str">
        <f>VLOOKUP(A2100,'CENTRO DE COSTOS'!A:D,2,FALSE)</f>
        <v>0004-0008</v>
      </c>
      <c r="D2100" s="154">
        <v>13688</v>
      </c>
      <c r="E2100" s="154">
        <v>2648947</v>
      </c>
      <c r="F2100" s="154">
        <v>79909</v>
      </c>
      <c r="G2100" s="154" t="s">
        <v>8049</v>
      </c>
      <c r="H2100" s="154" t="s">
        <v>303</v>
      </c>
      <c r="I2100" s="154" t="s">
        <v>304</v>
      </c>
      <c r="J2100" s="154" t="s">
        <v>13090</v>
      </c>
      <c r="K2100" s="154" t="s">
        <v>159</v>
      </c>
      <c r="L2100" s="154" t="s">
        <v>16003</v>
      </c>
      <c r="M2100" s="155">
        <v>45895.739583333336</v>
      </c>
      <c r="N2100" s="155">
        <v>45899.599305555559</v>
      </c>
      <c r="O2100" s="156"/>
      <c r="P2100" s="154" t="s">
        <v>10063</v>
      </c>
      <c r="Q2100" s="154" t="s">
        <v>10063</v>
      </c>
      <c r="R2100" s="154" t="s">
        <v>200</v>
      </c>
      <c r="S2100" s="154" t="s">
        <v>201</v>
      </c>
      <c r="T2100" s="154" t="s">
        <v>8052</v>
      </c>
      <c r="U2100" s="154" t="s">
        <v>9429</v>
      </c>
      <c r="V2100" s="154" t="s">
        <v>16004</v>
      </c>
      <c r="W2100" s="154" t="s">
        <v>10144</v>
      </c>
      <c r="X2100" s="156"/>
      <c r="Y2100" s="154" t="s">
        <v>180</v>
      </c>
      <c r="Z2100" s="154" t="str">
        <f>VLOOKUP(D2100,TIPOLOGIA!A:F,5,0)</f>
        <v>TERRESTRE/FLUVIAL</v>
      </c>
      <c r="AA2100" s="154"/>
      <c r="AB2100" s="46">
        <v>0</v>
      </c>
      <c r="AC2100" s="87">
        <f>IF(W2100="SOPORTE_TELEFÓNICO",'BASE LIQUIDACION REDEBAN 2025'!$B$19,IF(AND(W2100="VISITA_TÉCNICA",Y2100="TIPO II"),'BASE LIQUIDACION REDEBAN 2025'!$B$18,'BASE LIQUIDACION REDEBAN 2025'!$B$17))</f>
        <v>35779.500569199998</v>
      </c>
      <c r="AD2100" s="87">
        <v>0</v>
      </c>
      <c r="AE2100" s="87">
        <f t="shared" si="32"/>
        <v>35779.500569199998</v>
      </c>
    </row>
    <row r="2101" spans="1:31">
      <c r="A2101" s="154" t="s">
        <v>81</v>
      </c>
      <c r="B2101" s="154" t="str">
        <f>VLOOKUP(A2101,'CENTRO DE COSTOS'!A:D,4,FALSE)</f>
        <v>MIGUEL JULIÁN HERNÁNDEZ GUARÍN</v>
      </c>
      <c r="C2101" s="154" t="str">
        <f>VLOOKUP(A2101,'CENTRO DE COSTOS'!A:D,2,FALSE)</f>
        <v>0004-0008</v>
      </c>
      <c r="D2101" s="154">
        <v>54498</v>
      </c>
      <c r="E2101" s="154">
        <v>2650812</v>
      </c>
      <c r="F2101" s="154">
        <v>78551</v>
      </c>
      <c r="G2101" s="154" t="s">
        <v>8049</v>
      </c>
      <c r="H2101" s="154" t="s">
        <v>317</v>
      </c>
      <c r="I2101" s="154" t="s">
        <v>318</v>
      </c>
      <c r="J2101" s="154" t="s">
        <v>16005</v>
      </c>
      <c r="K2101" s="154" t="s">
        <v>159</v>
      </c>
      <c r="L2101" s="154" t="s">
        <v>16006</v>
      </c>
      <c r="M2101" s="155">
        <v>45896.395833333336</v>
      </c>
      <c r="N2101" s="155">
        <v>45899.6</v>
      </c>
      <c r="O2101" s="156"/>
      <c r="P2101" s="154" t="s">
        <v>10063</v>
      </c>
      <c r="Q2101" s="154" t="s">
        <v>10063</v>
      </c>
      <c r="R2101" s="154" t="s">
        <v>2973</v>
      </c>
      <c r="S2101" s="154" t="s">
        <v>2973</v>
      </c>
      <c r="T2101" s="154" t="s">
        <v>8052</v>
      </c>
      <c r="U2101" s="154" t="s">
        <v>9429</v>
      </c>
      <c r="V2101" s="154" t="s">
        <v>16007</v>
      </c>
      <c r="W2101" s="154" t="s">
        <v>10144</v>
      </c>
      <c r="X2101" s="156"/>
      <c r="Y2101" s="154" t="s">
        <v>32</v>
      </c>
      <c r="Z2101" s="154" t="str">
        <f>VLOOKUP(D2101,TIPOLOGIA!A:F,5,0)</f>
        <v>TERRESTRE</v>
      </c>
      <c r="AA2101" s="154"/>
      <c r="AB2101" s="46">
        <v>0</v>
      </c>
      <c r="AC2101" s="87">
        <f>IF(W2101="SOPORTE_TELEFÓNICO",'BASE LIQUIDACION REDEBAN 2025'!$B$19,IF(AND(W2101="VISITA_TÉCNICA",Y2101="TIPO II"),'BASE LIQUIDACION REDEBAN 2025'!$B$18,'BASE LIQUIDACION REDEBAN 2025'!$B$17))</f>
        <v>35779.500569199998</v>
      </c>
      <c r="AD2101" s="87">
        <v>0</v>
      </c>
      <c r="AE2101" s="87">
        <f t="shared" si="32"/>
        <v>35779.500569199998</v>
      </c>
    </row>
    <row r="2102" spans="1:31">
      <c r="A2102" s="154" t="s">
        <v>76</v>
      </c>
      <c r="B2102" s="154" t="str">
        <f>VLOOKUP(A2102,'CENTRO DE COSTOS'!A:D,4,FALSE)</f>
        <v>DIEGO FERNANDO HENAO CARDONA</v>
      </c>
      <c r="C2102" s="154" t="str">
        <f>VLOOKUP(A2102,'CENTRO DE COSTOS'!A:D,2,FALSE)</f>
        <v>0004-0003</v>
      </c>
      <c r="D2102" s="154">
        <v>76113</v>
      </c>
      <c r="E2102" s="154">
        <v>2654211</v>
      </c>
      <c r="F2102" s="154">
        <v>38315</v>
      </c>
      <c r="G2102" s="154" t="s">
        <v>8049</v>
      </c>
      <c r="H2102" s="154" t="s">
        <v>227</v>
      </c>
      <c r="I2102" s="154" t="s">
        <v>2068</v>
      </c>
      <c r="J2102" s="154" t="s">
        <v>12588</v>
      </c>
      <c r="K2102" s="154" t="s">
        <v>159</v>
      </c>
      <c r="L2102" s="154" t="s">
        <v>16008</v>
      </c>
      <c r="M2102" s="155">
        <v>45896.65625</v>
      </c>
      <c r="N2102" s="155">
        <v>45899.615972222222</v>
      </c>
      <c r="O2102" s="156"/>
      <c r="P2102" s="154" t="s">
        <v>10063</v>
      </c>
      <c r="Q2102" s="154" t="s">
        <v>10063</v>
      </c>
      <c r="R2102" s="154" t="s">
        <v>2973</v>
      </c>
      <c r="S2102" s="154" t="s">
        <v>2973</v>
      </c>
      <c r="T2102" s="154" t="s">
        <v>8052</v>
      </c>
      <c r="U2102" s="154" t="s">
        <v>9429</v>
      </c>
      <c r="V2102" s="154" t="s">
        <v>16009</v>
      </c>
      <c r="W2102" s="154" t="s">
        <v>2967</v>
      </c>
      <c r="X2102" s="156"/>
      <c r="Y2102" s="154" t="s">
        <v>28</v>
      </c>
      <c r="Z2102" s="154" t="str">
        <f>VLOOKUP(D2102,TIPOLOGIA!A:F,5,0)</f>
        <v>TERRESTRE</v>
      </c>
      <c r="AA2102" s="154" t="s">
        <v>1408</v>
      </c>
      <c r="AB2102" s="46">
        <v>1</v>
      </c>
      <c r="AC2102" s="87">
        <f>IF(W2102="SOPORTE_TELEFÓNICO",'BASE LIQUIDACION REDEBAN 2025'!$B$19,IF(AND(W2102="VISITA_TÉCNICA",Y2102="TIPO II"),'BASE LIQUIDACION REDEBAN 2025'!$B$18,'BASE LIQUIDACION REDEBAN 2025'!$B$17))</f>
        <v>67654.12000000001</v>
      </c>
      <c r="AD2102" s="87">
        <v>0</v>
      </c>
      <c r="AE2102" s="87">
        <f t="shared" si="32"/>
        <v>67654.12000000001</v>
      </c>
    </row>
    <row r="2103" spans="1:31">
      <c r="A2103" s="154" t="s">
        <v>68</v>
      </c>
      <c r="B2103" s="154" t="str">
        <f>VLOOKUP(A2103,'CENTRO DE COSTOS'!A:D,4,FALSE)</f>
        <v>WILLIAM ASDRUBAL ROZO ROZO</v>
      </c>
      <c r="C2103" s="154" t="str">
        <f>VLOOKUP(A2103,'CENTRO DE COSTOS'!A:D,2,FALSE)</f>
        <v>0004-0004</v>
      </c>
      <c r="D2103" s="154">
        <v>25754</v>
      </c>
      <c r="E2103" s="154">
        <v>2666274</v>
      </c>
      <c r="F2103" s="154">
        <v>49558</v>
      </c>
      <c r="G2103" s="154" t="s">
        <v>8049</v>
      </c>
      <c r="H2103" s="154" t="s">
        <v>470</v>
      </c>
      <c r="I2103" s="154" t="s">
        <v>1138</v>
      </c>
      <c r="J2103" s="154" t="s">
        <v>13527</v>
      </c>
      <c r="K2103" s="154" t="s">
        <v>159</v>
      </c>
      <c r="L2103" s="154" t="s">
        <v>16010</v>
      </c>
      <c r="M2103" s="155">
        <v>45898.652083333334</v>
      </c>
      <c r="N2103" s="155">
        <v>45899.618750000001</v>
      </c>
      <c r="O2103" s="156"/>
      <c r="P2103" s="154" t="s">
        <v>10063</v>
      </c>
      <c r="Q2103" s="154" t="s">
        <v>10063</v>
      </c>
      <c r="R2103" s="154" t="s">
        <v>2973</v>
      </c>
      <c r="S2103" s="154" t="s">
        <v>2973</v>
      </c>
      <c r="T2103" s="154" t="s">
        <v>8052</v>
      </c>
      <c r="U2103" s="154" t="s">
        <v>9429</v>
      </c>
      <c r="V2103" s="154" t="s">
        <v>16011</v>
      </c>
      <c r="W2103" s="154" t="s">
        <v>2967</v>
      </c>
      <c r="X2103" s="156"/>
      <c r="Y2103" s="154" t="s">
        <v>25</v>
      </c>
      <c r="Z2103" s="154" t="str">
        <f>VLOOKUP(D2103,TIPOLOGIA!A:F,5,0)</f>
        <v>TERRESTRE</v>
      </c>
      <c r="AA2103" s="154" t="s">
        <v>887</v>
      </c>
      <c r="AB2103" s="46">
        <v>1</v>
      </c>
      <c r="AC2103" s="87">
        <f>IF(W2103="SOPORTE_TELEFÓNICO",'BASE LIQUIDACION REDEBAN 2025'!$B$19,IF(AND(W2103="VISITA_TÉCNICA",Y2103="TIPO II"),'BASE LIQUIDACION REDEBAN 2025'!$B$18,'BASE LIQUIDACION REDEBAN 2025'!$B$17))</f>
        <v>35779.500569199998</v>
      </c>
      <c r="AD2103" s="87">
        <v>0</v>
      </c>
      <c r="AE2103" s="87">
        <f t="shared" si="32"/>
        <v>35779.500569199998</v>
      </c>
    </row>
    <row r="2104" spans="1:31">
      <c r="A2104" s="154" t="s">
        <v>64</v>
      </c>
      <c r="B2104" s="154" t="str">
        <f>VLOOKUP(A2104,'CENTRO DE COSTOS'!A:D,4,FALSE)</f>
        <v>JOSE MAURICIO HERNANDEZ ROJAS</v>
      </c>
      <c r="C2104" s="154" t="str">
        <f>VLOOKUP(A2104,'CENTRO DE COSTOS'!A:D,2,FALSE)</f>
        <v>0004-0001</v>
      </c>
      <c r="D2104" s="154">
        <v>8634</v>
      </c>
      <c r="E2104" s="154">
        <v>2661432</v>
      </c>
      <c r="F2104" s="154">
        <v>80188</v>
      </c>
      <c r="G2104" s="154" t="s">
        <v>8049</v>
      </c>
      <c r="H2104" s="154" t="s">
        <v>389</v>
      </c>
      <c r="I2104" s="154" t="s">
        <v>4435</v>
      </c>
      <c r="J2104" s="154" t="s">
        <v>4436</v>
      </c>
      <c r="K2104" s="154" t="s">
        <v>159</v>
      </c>
      <c r="L2104" s="154" t="s">
        <v>16012</v>
      </c>
      <c r="M2104" s="155">
        <v>45898.333333333336</v>
      </c>
      <c r="N2104" s="155">
        <v>45899.619444444441</v>
      </c>
      <c r="O2104" s="156"/>
      <c r="P2104" s="154" t="s">
        <v>10063</v>
      </c>
      <c r="Q2104" s="154" t="s">
        <v>10063</v>
      </c>
      <c r="R2104" s="154" t="s">
        <v>2973</v>
      </c>
      <c r="S2104" s="154" t="s">
        <v>2973</v>
      </c>
      <c r="T2104" s="154" t="s">
        <v>8052</v>
      </c>
      <c r="U2104" s="154" t="s">
        <v>9429</v>
      </c>
      <c r="V2104" s="154" t="s">
        <v>16013</v>
      </c>
      <c r="W2104" s="154" t="s">
        <v>2967</v>
      </c>
      <c r="X2104" s="156"/>
      <c r="Y2104" s="154" t="s">
        <v>28</v>
      </c>
      <c r="Z2104" s="154" t="str">
        <f>VLOOKUP(D2104,TIPOLOGIA!A:F,5,0)</f>
        <v>TERRESTRE</v>
      </c>
      <c r="AA2104" s="154" t="s">
        <v>799</v>
      </c>
      <c r="AB2104" s="46">
        <v>1</v>
      </c>
      <c r="AC2104" s="87">
        <f>IF(W2104="SOPORTE_TELEFÓNICO",'BASE LIQUIDACION REDEBAN 2025'!$B$19,IF(AND(W2104="VISITA_TÉCNICA",Y2104="TIPO II"),'BASE LIQUIDACION REDEBAN 2025'!$B$18,'BASE LIQUIDACION REDEBAN 2025'!$B$17))</f>
        <v>67654.12000000001</v>
      </c>
      <c r="AD2104" s="87">
        <v>0</v>
      </c>
      <c r="AE2104" s="87">
        <f t="shared" si="32"/>
        <v>67654.12000000001</v>
      </c>
    </row>
    <row r="2105" spans="1:31">
      <c r="A2105" s="154" t="s">
        <v>90</v>
      </c>
      <c r="B2105" s="154" t="str">
        <f>VLOOKUP(A2105,'CENTRO DE COSTOS'!A:D,4,FALSE)</f>
        <v>JUAN SEBASTIÁN RÍOS CASTRILLÓN</v>
      </c>
      <c r="C2105" s="154" t="str">
        <f>VLOOKUP(A2105,'CENTRO DE COSTOS'!A:D,2,FALSE)</f>
        <v>0004-0005</v>
      </c>
      <c r="D2105" s="154">
        <v>5001</v>
      </c>
      <c r="E2105" s="154">
        <v>2639832</v>
      </c>
      <c r="F2105" s="154">
        <v>70970</v>
      </c>
      <c r="G2105" s="154" t="s">
        <v>8049</v>
      </c>
      <c r="H2105" s="154" t="s">
        <v>197</v>
      </c>
      <c r="I2105" s="154" t="s">
        <v>90</v>
      </c>
      <c r="J2105" s="154" t="s">
        <v>16014</v>
      </c>
      <c r="K2105" s="154" t="s">
        <v>159</v>
      </c>
      <c r="L2105" s="154" t="s">
        <v>16015</v>
      </c>
      <c r="M2105" s="155">
        <v>45894.552777777775</v>
      </c>
      <c r="N2105" s="155">
        <v>45900.505555555559</v>
      </c>
      <c r="O2105" s="156"/>
      <c r="P2105" s="154" t="s">
        <v>10063</v>
      </c>
      <c r="Q2105" s="154" t="s">
        <v>10063</v>
      </c>
      <c r="R2105" s="154" t="s">
        <v>2973</v>
      </c>
      <c r="S2105" s="154" t="s">
        <v>2973</v>
      </c>
      <c r="T2105" s="154" t="s">
        <v>8052</v>
      </c>
      <c r="U2105" s="154" t="s">
        <v>9429</v>
      </c>
      <c r="V2105" s="154" t="s">
        <v>16016</v>
      </c>
      <c r="W2105" s="154" t="s">
        <v>2967</v>
      </c>
      <c r="X2105" s="156"/>
      <c r="Y2105" s="154" t="s">
        <v>25</v>
      </c>
      <c r="Z2105" s="154" t="str">
        <f>VLOOKUP(D2105,TIPOLOGIA!A:F,5,0)</f>
        <v>TERRESTRE</v>
      </c>
      <c r="AA2105" s="154" t="s">
        <v>4460</v>
      </c>
      <c r="AB2105" s="46">
        <v>1</v>
      </c>
      <c r="AC2105" s="87">
        <f>IF(W2105="SOPORTE_TELEFÓNICO",'BASE LIQUIDACION REDEBAN 2025'!$B$19,IF(AND(W2105="VISITA_TÉCNICA",Y2105="TIPO II"),'BASE LIQUIDACION REDEBAN 2025'!$B$18,'BASE LIQUIDACION REDEBAN 2025'!$B$17))</f>
        <v>35779.500569199998</v>
      </c>
      <c r="AD2105" s="87">
        <v>0</v>
      </c>
      <c r="AE2105" s="87">
        <f t="shared" si="32"/>
        <v>35779.500569199998</v>
      </c>
    </row>
    <row r="2106" spans="1:31">
      <c r="A2106" s="154" t="s">
        <v>90</v>
      </c>
      <c r="B2106" s="154" t="str">
        <f>VLOOKUP(A2106,'CENTRO DE COSTOS'!A:D,4,FALSE)</f>
        <v>JUAN SEBASTIÁN RÍOS CASTRILLÓN</v>
      </c>
      <c r="C2106" s="154" t="str">
        <f>VLOOKUP(A2106,'CENTRO DE COSTOS'!A:D,2,FALSE)</f>
        <v>0004-0005</v>
      </c>
      <c r="D2106" s="154">
        <v>5001</v>
      </c>
      <c r="E2106" s="154">
        <v>2639838</v>
      </c>
      <c r="F2106" s="154">
        <v>30890</v>
      </c>
      <c r="G2106" s="154" t="s">
        <v>8049</v>
      </c>
      <c r="H2106" s="154" t="s">
        <v>197</v>
      </c>
      <c r="I2106" s="154" t="s">
        <v>90</v>
      </c>
      <c r="J2106" s="154" t="s">
        <v>16017</v>
      </c>
      <c r="K2106" s="154" t="s">
        <v>159</v>
      </c>
      <c r="L2106" s="154" t="s">
        <v>16018</v>
      </c>
      <c r="M2106" s="155">
        <v>45894.555555555555</v>
      </c>
      <c r="N2106" s="155">
        <v>45900.505555555559</v>
      </c>
      <c r="O2106" s="156"/>
      <c r="P2106" s="154" t="s">
        <v>10063</v>
      </c>
      <c r="Q2106" s="154" t="s">
        <v>10063</v>
      </c>
      <c r="R2106" s="154" t="s">
        <v>220</v>
      </c>
      <c r="S2106" s="154" t="s">
        <v>9500</v>
      </c>
      <c r="T2106" s="154" t="s">
        <v>8052</v>
      </c>
      <c r="U2106" s="154" t="s">
        <v>9429</v>
      </c>
      <c r="V2106" s="154" t="s">
        <v>16019</v>
      </c>
      <c r="W2106" s="154" t="s">
        <v>2967</v>
      </c>
      <c r="X2106" s="156"/>
      <c r="Y2106" s="154" t="s">
        <v>25</v>
      </c>
      <c r="Z2106" s="154" t="str">
        <f>VLOOKUP(D2106,TIPOLOGIA!A:F,5,0)</f>
        <v>TERRESTRE</v>
      </c>
      <c r="AA2106" s="154" t="s">
        <v>4460</v>
      </c>
      <c r="AB2106" s="46">
        <v>1</v>
      </c>
      <c r="AC2106" s="87">
        <f>IF(W2106="SOPORTE_TELEFÓNICO",'BASE LIQUIDACION REDEBAN 2025'!$B$19,IF(AND(W2106="VISITA_TÉCNICA",Y2106="TIPO II"),'BASE LIQUIDACION REDEBAN 2025'!$B$18,'BASE LIQUIDACION REDEBAN 2025'!$B$17))</f>
        <v>35779.500569199998</v>
      </c>
      <c r="AD2106" s="87">
        <v>0</v>
      </c>
      <c r="AE2106" s="87">
        <f t="shared" si="32"/>
        <v>35779.500569199998</v>
      </c>
    </row>
    <row r="2107" spans="1:31">
      <c r="A2107" s="154" t="s">
        <v>81</v>
      </c>
      <c r="B2107" s="154" t="str">
        <f>VLOOKUP(A2107,'CENTRO DE COSTOS'!A:D,4,FALSE)</f>
        <v>MIGUEL JULIÁN HERNÁNDEZ GUARÍN</v>
      </c>
      <c r="C2107" s="154" t="str">
        <f>VLOOKUP(A2107,'CENTRO DE COSTOS'!A:D,2,FALSE)</f>
        <v>0004-0008</v>
      </c>
      <c r="D2107" s="154">
        <v>54405</v>
      </c>
      <c r="E2107" s="154">
        <v>2668066</v>
      </c>
      <c r="F2107" s="154">
        <v>58424</v>
      </c>
      <c r="G2107" s="154" t="s">
        <v>8049</v>
      </c>
      <c r="H2107" s="154" t="s">
        <v>317</v>
      </c>
      <c r="I2107" s="154" t="s">
        <v>546</v>
      </c>
      <c r="J2107" s="154" t="s">
        <v>16020</v>
      </c>
      <c r="K2107" s="154" t="s">
        <v>159</v>
      </c>
      <c r="L2107" s="154" t="s">
        <v>16021</v>
      </c>
      <c r="M2107" s="155">
        <v>45899.420138888891</v>
      </c>
      <c r="N2107" s="155">
        <v>45900.534722222219</v>
      </c>
      <c r="O2107" s="156"/>
      <c r="P2107" s="154" t="s">
        <v>10063</v>
      </c>
      <c r="Q2107" s="154" t="s">
        <v>10063</v>
      </c>
      <c r="R2107" s="154" t="s">
        <v>2973</v>
      </c>
      <c r="S2107" s="154" t="s">
        <v>2973</v>
      </c>
      <c r="T2107" s="154" t="s">
        <v>8052</v>
      </c>
      <c r="U2107" s="154" t="s">
        <v>9429</v>
      </c>
      <c r="V2107" s="154" t="s">
        <v>16022</v>
      </c>
      <c r="W2107" s="154" t="s">
        <v>2967</v>
      </c>
      <c r="X2107" s="156"/>
      <c r="Y2107" s="154" t="s">
        <v>25</v>
      </c>
      <c r="Z2107" s="154" t="str">
        <f>VLOOKUP(D2107,TIPOLOGIA!A:F,5,0)</f>
        <v>TERRESTRE</v>
      </c>
      <c r="AA2107" s="154" t="s">
        <v>407</v>
      </c>
      <c r="AB2107" s="46">
        <v>1</v>
      </c>
      <c r="AC2107" s="87">
        <f>IF(W2107="SOPORTE_TELEFÓNICO",'BASE LIQUIDACION REDEBAN 2025'!$B$19,IF(AND(W2107="VISITA_TÉCNICA",Y2107="TIPO II"),'BASE LIQUIDACION REDEBAN 2025'!$B$18,'BASE LIQUIDACION REDEBAN 2025'!$B$17))</f>
        <v>35779.500569199998</v>
      </c>
      <c r="AD2107" s="87">
        <v>0</v>
      </c>
      <c r="AE2107" s="87">
        <f t="shared" si="32"/>
        <v>35779.500569199998</v>
      </c>
    </row>
    <row r="2108" spans="1:31">
      <c r="A2108" s="154" t="s">
        <v>90</v>
      </c>
      <c r="B2108" s="154" t="str">
        <f>VLOOKUP(A2108,'CENTRO DE COSTOS'!A:D,4,FALSE)</f>
        <v>JUAN SEBASTIÁN RÍOS CASTRILLÓN</v>
      </c>
      <c r="C2108" s="154" t="str">
        <f>VLOOKUP(A2108,'CENTRO DE COSTOS'!A:D,2,FALSE)</f>
        <v>0004-0005</v>
      </c>
      <c r="D2108" s="154">
        <v>5664</v>
      </c>
      <c r="E2108" s="154">
        <v>2645921</v>
      </c>
      <c r="F2108" s="154">
        <v>79076</v>
      </c>
      <c r="G2108" s="154" t="s">
        <v>8049</v>
      </c>
      <c r="H2108" s="154" t="s">
        <v>197</v>
      </c>
      <c r="I2108" s="154" t="s">
        <v>4904</v>
      </c>
      <c r="J2108" s="154" t="s">
        <v>16023</v>
      </c>
      <c r="K2108" s="154" t="s">
        <v>159</v>
      </c>
      <c r="L2108" s="154" t="s">
        <v>16024</v>
      </c>
      <c r="M2108" s="155">
        <v>45895.469444444447</v>
      </c>
      <c r="N2108" s="155">
        <v>45900.538888888892</v>
      </c>
      <c r="O2108" s="156"/>
      <c r="P2108" s="154" t="s">
        <v>10063</v>
      </c>
      <c r="Q2108" s="154" t="s">
        <v>10063</v>
      </c>
      <c r="R2108" s="154" t="s">
        <v>2973</v>
      </c>
      <c r="S2108" s="154" t="s">
        <v>2973</v>
      </c>
      <c r="T2108" s="154" t="s">
        <v>8052</v>
      </c>
      <c r="U2108" s="154" t="s">
        <v>9429</v>
      </c>
      <c r="V2108" s="154" t="s">
        <v>16025</v>
      </c>
      <c r="W2108" s="154" t="s">
        <v>10144</v>
      </c>
      <c r="X2108" s="156"/>
      <c r="Y2108" s="154" t="s">
        <v>28</v>
      </c>
      <c r="Z2108" s="154" t="str">
        <f>VLOOKUP(D2108,TIPOLOGIA!A:F,5,0)</f>
        <v>TERRESTRE</v>
      </c>
      <c r="AA2108" s="154" t="s">
        <v>270</v>
      </c>
      <c r="AB2108" s="46">
        <v>0</v>
      </c>
      <c r="AC2108" s="87">
        <f>IF(W2108="SOPORTE_TELEFÓNICO",'BASE LIQUIDACION REDEBAN 2025'!$B$19,IF(AND(W2108="VISITA_TÉCNICA",Y2108="TIPO II"),'BASE LIQUIDACION REDEBAN 2025'!$B$18,'BASE LIQUIDACION REDEBAN 2025'!$B$17))</f>
        <v>35779.500569199998</v>
      </c>
      <c r="AD2108" s="87">
        <v>0</v>
      </c>
      <c r="AE2108" s="87">
        <f t="shared" si="32"/>
        <v>35779.500569199998</v>
      </c>
    </row>
    <row r="2109" spans="1:31">
      <c r="A2109" s="154" t="s">
        <v>96</v>
      </c>
      <c r="B2109" s="154" t="str">
        <f>VLOOKUP(A2109,'CENTRO DE COSTOS'!A:D,4,FALSE)</f>
        <v>JOSE MAURICIO HERNANDEZ ROJAS</v>
      </c>
      <c r="C2109" s="154" t="str">
        <f>VLOOKUP(A2109,'CENTRO DE COSTOS'!A:D,2,FALSE)</f>
        <v>0004-0001</v>
      </c>
      <c r="D2109" s="154">
        <v>44001</v>
      </c>
      <c r="E2109" s="154">
        <v>2660401</v>
      </c>
      <c r="F2109" s="154">
        <v>42839</v>
      </c>
      <c r="G2109" s="154" t="s">
        <v>8049</v>
      </c>
      <c r="H2109" s="154" t="s">
        <v>1719</v>
      </c>
      <c r="I2109" s="154" t="s">
        <v>1720</v>
      </c>
      <c r="J2109" s="154" t="s">
        <v>13564</v>
      </c>
      <c r="K2109" s="154" t="s">
        <v>159</v>
      </c>
      <c r="L2109" s="154" t="s">
        <v>16026</v>
      </c>
      <c r="M2109" s="155">
        <v>45897.648611111108</v>
      </c>
      <c r="N2109" s="155">
        <v>45900.568749999999</v>
      </c>
      <c r="O2109" s="156"/>
      <c r="P2109" s="154" t="s">
        <v>10063</v>
      </c>
      <c r="Q2109" s="154" t="s">
        <v>10063</v>
      </c>
      <c r="R2109" s="154" t="s">
        <v>2973</v>
      </c>
      <c r="S2109" s="154" t="s">
        <v>2973</v>
      </c>
      <c r="T2109" s="154" t="s">
        <v>8052</v>
      </c>
      <c r="U2109" s="154" t="s">
        <v>9429</v>
      </c>
      <c r="V2109" s="154" t="s">
        <v>16027</v>
      </c>
      <c r="W2109" s="154" t="s">
        <v>10144</v>
      </c>
      <c r="X2109" s="156"/>
      <c r="Y2109" s="154" t="s">
        <v>30</v>
      </c>
      <c r="Z2109" s="154" t="str">
        <f>VLOOKUP(D2109,TIPOLOGIA!A:F,5,0)</f>
        <v>TERRESTRE</v>
      </c>
      <c r="AA2109" s="154"/>
      <c r="AB2109" s="46">
        <v>0</v>
      </c>
      <c r="AC2109" s="87">
        <f>IF(W2109="SOPORTE_TELEFÓNICO",'BASE LIQUIDACION REDEBAN 2025'!$B$19,IF(AND(W2109="VISITA_TÉCNICA",Y2109="TIPO II"),'BASE LIQUIDACION REDEBAN 2025'!$B$18,'BASE LIQUIDACION REDEBAN 2025'!$B$17))</f>
        <v>35779.500569199998</v>
      </c>
      <c r="AD2109" s="87">
        <v>0</v>
      </c>
      <c r="AE2109" s="87">
        <f t="shared" si="32"/>
        <v>35779.500569199998</v>
      </c>
    </row>
    <row r="2110" spans="1:31">
      <c r="A2110" s="154" t="s">
        <v>81</v>
      </c>
      <c r="B2110" s="154" t="str">
        <f>VLOOKUP(A2110,'CENTRO DE COSTOS'!A:D,4,FALSE)</f>
        <v>MIGUEL JULIÁN HERNÁNDEZ GUARÍN</v>
      </c>
      <c r="C2110" s="154" t="str">
        <f>VLOOKUP(A2110,'CENTRO DE COSTOS'!A:D,2,FALSE)</f>
        <v>0004-0008</v>
      </c>
      <c r="D2110" s="154">
        <v>54498</v>
      </c>
      <c r="E2110" s="154">
        <v>2654670</v>
      </c>
      <c r="F2110" s="154">
        <v>80331</v>
      </c>
      <c r="G2110" s="154" t="s">
        <v>8049</v>
      </c>
      <c r="H2110" s="154" t="s">
        <v>317</v>
      </c>
      <c r="I2110" s="154" t="s">
        <v>318</v>
      </c>
      <c r="J2110" s="154" t="s">
        <v>5518</v>
      </c>
      <c r="K2110" s="154" t="s">
        <v>159</v>
      </c>
      <c r="L2110" s="154" t="s">
        <v>16028</v>
      </c>
      <c r="M2110" s="155">
        <v>45896.685416666667</v>
      </c>
      <c r="N2110" s="155">
        <v>45900.569444444445</v>
      </c>
      <c r="O2110" s="156"/>
      <c r="P2110" s="154" t="s">
        <v>10063</v>
      </c>
      <c r="Q2110" s="154" t="s">
        <v>10063</v>
      </c>
      <c r="R2110" s="154" t="s">
        <v>200</v>
      </c>
      <c r="S2110" s="154" t="s">
        <v>739</v>
      </c>
      <c r="T2110" s="154" t="s">
        <v>8052</v>
      </c>
      <c r="U2110" s="154" t="s">
        <v>9429</v>
      </c>
      <c r="V2110" s="154" t="s">
        <v>16029</v>
      </c>
      <c r="W2110" s="154" t="s">
        <v>10144</v>
      </c>
      <c r="X2110" s="156"/>
      <c r="Y2110" s="154" t="s">
        <v>32</v>
      </c>
      <c r="Z2110" s="154" t="str">
        <f>VLOOKUP(D2110,TIPOLOGIA!A:F,5,0)</f>
        <v>TERRESTRE</v>
      </c>
      <c r="AA2110" s="154"/>
      <c r="AB2110" s="46">
        <v>0</v>
      </c>
      <c r="AC2110" s="87">
        <f>IF(W2110="SOPORTE_TELEFÓNICO",'BASE LIQUIDACION REDEBAN 2025'!$B$19,IF(AND(W2110="VISITA_TÉCNICA",Y2110="TIPO II"),'BASE LIQUIDACION REDEBAN 2025'!$B$18,'BASE LIQUIDACION REDEBAN 2025'!$B$17))</f>
        <v>35779.500569199998</v>
      </c>
      <c r="AD2110" s="87">
        <v>0</v>
      </c>
      <c r="AE2110" s="87">
        <f t="shared" si="32"/>
        <v>35779.500569199998</v>
      </c>
    </row>
    <row r="2111" spans="1:31">
      <c r="A2111" s="154" t="s">
        <v>72</v>
      </c>
      <c r="B2111" s="154" t="str">
        <f>VLOOKUP(A2111,'CENTRO DE COSTOS'!A:D,4,FALSE)</f>
        <v>MIGUEL JULIÁN HERNÁNDEZ GUARÍN</v>
      </c>
      <c r="C2111" s="154" t="str">
        <f>VLOOKUP(A2111,'CENTRO DE COSTOS'!A:D,2,FALSE)</f>
        <v>0004-0008</v>
      </c>
      <c r="D2111" s="154">
        <v>20710</v>
      </c>
      <c r="E2111" s="154">
        <v>2653999</v>
      </c>
      <c r="F2111" s="154">
        <v>79703</v>
      </c>
      <c r="G2111" s="154" t="s">
        <v>8049</v>
      </c>
      <c r="H2111" s="154" t="s">
        <v>440</v>
      </c>
      <c r="I2111" s="154" t="s">
        <v>2394</v>
      </c>
      <c r="J2111" s="154" t="s">
        <v>13114</v>
      </c>
      <c r="K2111" s="154" t="s">
        <v>159</v>
      </c>
      <c r="L2111" s="154" t="s">
        <v>16030</v>
      </c>
      <c r="M2111" s="155">
        <v>45896.654166666667</v>
      </c>
      <c r="N2111" s="155">
        <v>45900.570138888892</v>
      </c>
      <c r="O2111" s="156"/>
      <c r="P2111" s="154" t="s">
        <v>10063</v>
      </c>
      <c r="Q2111" s="154" t="s">
        <v>10063</v>
      </c>
      <c r="R2111" s="154" t="s">
        <v>200</v>
      </c>
      <c r="S2111" s="154" t="s">
        <v>739</v>
      </c>
      <c r="T2111" s="154" t="s">
        <v>8052</v>
      </c>
      <c r="U2111" s="154" t="s">
        <v>9429</v>
      </c>
      <c r="V2111" s="154" t="s">
        <v>16031</v>
      </c>
      <c r="W2111" s="154" t="s">
        <v>10144</v>
      </c>
      <c r="X2111" s="156"/>
      <c r="Y2111" s="154" t="s">
        <v>30</v>
      </c>
      <c r="Z2111" s="154" t="str">
        <f>VLOOKUP(D2111,TIPOLOGIA!A:F,5,0)</f>
        <v>TERRESTRE</v>
      </c>
      <c r="AA2111" s="154"/>
      <c r="AB2111" s="46">
        <v>0</v>
      </c>
      <c r="AC2111" s="87">
        <f>IF(W2111="SOPORTE_TELEFÓNICO",'BASE LIQUIDACION REDEBAN 2025'!$B$19,IF(AND(W2111="VISITA_TÉCNICA",Y2111="TIPO II"),'BASE LIQUIDACION REDEBAN 2025'!$B$18,'BASE LIQUIDACION REDEBAN 2025'!$B$17))</f>
        <v>35779.500569199998</v>
      </c>
      <c r="AD2111" s="87">
        <v>0</v>
      </c>
      <c r="AE2111" s="87">
        <f t="shared" si="32"/>
        <v>35779.500569199998</v>
      </c>
    </row>
    <row r="2112" spans="1:31">
      <c r="A2112" s="154" t="s">
        <v>92</v>
      </c>
      <c r="B2112" s="154" t="str">
        <f>VLOOKUP(A2112,'CENTRO DE COSTOS'!A:D,4,FALSE)</f>
        <v>KEVIN ALEXIS CORZO BUSTOS</v>
      </c>
      <c r="C2112" s="154" t="str">
        <f>VLOOKUP(A2112,'CENTRO DE COSTOS'!A:D,2,FALSE)</f>
        <v>0004-0007</v>
      </c>
      <c r="D2112" s="154">
        <v>18753</v>
      </c>
      <c r="E2112" s="154">
        <v>2647501</v>
      </c>
      <c r="F2112" s="154">
        <v>65426</v>
      </c>
      <c r="G2112" s="154" t="s">
        <v>8049</v>
      </c>
      <c r="H2112" s="154" t="s">
        <v>157</v>
      </c>
      <c r="I2112" s="154" t="s">
        <v>217</v>
      </c>
      <c r="J2112" s="154" t="s">
        <v>16032</v>
      </c>
      <c r="K2112" s="154" t="s">
        <v>159</v>
      </c>
      <c r="L2112" s="154" t="s">
        <v>16033</v>
      </c>
      <c r="M2112" s="155">
        <v>45895.618055555555</v>
      </c>
      <c r="N2112" s="155">
        <v>45900.571527777778</v>
      </c>
      <c r="O2112" s="156"/>
      <c r="P2112" s="154" t="s">
        <v>10063</v>
      </c>
      <c r="Q2112" s="154" t="s">
        <v>10063</v>
      </c>
      <c r="R2112" s="154" t="s">
        <v>2973</v>
      </c>
      <c r="S2112" s="154" t="s">
        <v>2973</v>
      </c>
      <c r="T2112" s="154" t="s">
        <v>8052</v>
      </c>
      <c r="U2112" s="154" t="s">
        <v>9429</v>
      </c>
      <c r="V2112" s="154" t="s">
        <v>16034</v>
      </c>
      <c r="W2112" s="154" t="s">
        <v>10144</v>
      </c>
      <c r="X2112" s="156"/>
      <c r="Y2112" s="154" t="s">
        <v>180</v>
      </c>
      <c r="Z2112" s="154" t="str">
        <f>VLOOKUP(D2112,TIPOLOGIA!A:F,5,0)</f>
        <v>TERRESTRE / AEREO</v>
      </c>
      <c r="AA2112" s="154"/>
      <c r="AB2112" s="46">
        <v>0</v>
      </c>
      <c r="AC2112" s="87">
        <f>IF(W2112="SOPORTE_TELEFÓNICO",'BASE LIQUIDACION REDEBAN 2025'!$B$19,IF(AND(W2112="VISITA_TÉCNICA",Y2112="TIPO II"),'BASE LIQUIDACION REDEBAN 2025'!$B$18,'BASE LIQUIDACION REDEBAN 2025'!$B$17))</f>
        <v>35779.500569199998</v>
      </c>
      <c r="AD2112" s="87">
        <v>0</v>
      </c>
      <c r="AE2112" s="87">
        <f t="shared" si="32"/>
        <v>35779.500569199998</v>
      </c>
    </row>
    <row r="2113" spans="1:31">
      <c r="A2113" s="154" t="s">
        <v>92</v>
      </c>
      <c r="B2113" s="154" t="str">
        <f>VLOOKUP(A2113,'CENTRO DE COSTOS'!A:D,4,FALSE)</f>
        <v>KEVIN ALEXIS CORZO BUSTOS</v>
      </c>
      <c r="C2113" s="154" t="str">
        <f>VLOOKUP(A2113,'CENTRO DE COSTOS'!A:D,2,FALSE)</f>
        <v>0004-0007</v>
      </c>
      <c r="D2113" s="154">
        <v>18753</v>
      </c>
      <c r="E2113" s="154">
        <v>2645840</v>
      </c>
      <c r="F2113" s="154">
        <v>80401</v>
      </c>
      <c r="G2113" s="154" t="s">
        <v>8049</v>
      </c>
      <c r="H2113" s="154" t="s">
        <v>157</v>
      </c>
      <c r="I2113" s="154" t="s">
        <v>217</v>
      </c>
      <c r="J2113" s="154" t="s">
        <v>16035</v>
      </c>
      <c r="K2113" s="154" t="s">
        <v>159</v>
      </c>
      <c r="L2113" s="154" t="s">
        <v>16036</v>
      </c>
      <c r="M2113" s="155">
        <v>45895.472222222219</v>
      </c>
      <c r="N2113" s="155">
        <v>45900.572916666664</v>
      </c>
      <c r="O2113" s="156"/>
      <c r="P2113" s="154" t="s">
        <v>10063</v>
      </c>
      <c r="Q2113" s="154" t="s">
        <v>10063</v>
      </c>
      <c r="R2113" s="154" t="s">
        <v>2973</v>
      </c>
      <c r="S2113" s="154" t="s">
        <v>2973</v>
      </c>
      <c r="T2113" s="154" t="s">
        <v>8052</v>
      </c>
      <c r="U2113" s="154" t="s">
        <v>9429</v>
      </c>
      <c r="V2113" s="154" t="s">
        <v>16037</v>
      </c>
      <c r="W2113" s="154" t="s">
        <v>10144</v>
      </c>
      <c r="X2113" s="156"/>
      <c r="Y2113" s="154" t="s">
        <v>180</v>
      </c>
      <c r="Z2113" s="154" t="str">
        <f>VLOOKUP(D2113,TIPOLOGIA!A:F,5,0)</f>
        <v>TERRESTRE / AEREO</v>
      </c>
      <c r="AA2113" s="154"/>
      <c r="AB2113" s="46">
        <v>0</v>
      </c>
      <c r="AC2113" s="87">
        <f>IF(W2113="SOPORTE_TELEFÓNICO",'BASE LIQUIDACION REDEBAN 2025'!$B$19,IF(AND(W2113="VISITA_TÉCNICA",Y2113="TIPO II"),'BASE LIQUIDACION REDEBAN 2025'!$B$18,'BASE LIQUIDACION REDEBAN 2025'!$B$17))</f>
        <v>35779.500569199998</v>
      </c>
      <c r="AD2113" s="87">
        <v>0</v>
      </c>
      <c r="AE2113" s="87">
        <f t="shared" si="32"/>
        <v>35779.500569199998</v>
      </c>
    </row>
    <row r="2114" spans="1:31">
      <c r="A2114" s="154" t="s">
        <v>90</v>
      </c>
      <c r="B2114" s="154" t="str">
        <f>VLOOKUP(A2114,'CENTRO DE COSTOS'!A:D,4,FALSE)</f>
        <v>JUAN SEBASTIÁN RÍOS CASTRILLÓN</v>
      </c>
      <c r="C2114" s="154" t="str">
        <f>VLOOKUP(A2114,'CENTRO DE COSTOS'!A:D,2,FALSE)</f>
        <v>0004-0005</v>
      </c>
      <c r="D2114" s="154">
        <v>5425</v>
      </c>
      <c r="E2114" s="154">
        <v>2645891</v>
      </c>
      <c r="F2114" s="154">
        <v>79106</v>
      </c>
      <c r="G2114" s="154" t="s">
        <v>8049</v>
      </c>
      <c r="H2114" s="154" t="s">
        <v>197</v>
      </c>
      <c r="I2114" s="154" t="s">
        <v>6388</v>
      </c>
      <c r="J2114" s="154" t="s">
        <v>16038</v>
      </c>
      <c r="K2114" s="154" t="s">
        <v>159</v>
      </c>
      <c r="L2114" s="154" t="s">
        <v>16039</v>
      </c>
      <c r="M2114" s="155">
        <v>45895.479166666664</v>
      </c>
      <c r="N2114" s="155">
        <v>45900.573611111111</v>
      </c>
      <c r="O2114" s="156"/>
      <c r="P2114" s="154" t="s">
        <v>10063</v>
      </c>
      <c r="Q2114" s="154" t="s">
        <v>10063</v>
      </c>
      <c r="R2114" s="154" t="s">
        <v>2973</v>
      </c>
      <c r="S2114" s="154" t="s">
        <v>2973</v>
      </c>
      <c r="T2114" s="154" t="s">
        <v>8052</v>
      </c>
      <c r="U2114" s="154" t="s">
        <v>9429</v>
      </c>
      <c r="V2114" s="154" t="s">
        <v>16040</v>
      </c>
      <c r="W2114" s="154" t="s">
        <v>10144</v>
      </c>
      <c r="X2114" s="156"/>
      <c r="Y2114" s="154" t="s">
        <v>30</v>
      </c>
      <c r="Z2114" s="154" t="str">
        <f>VLOOKUP(D2114,TIPOLOGIA!A:F,5,0)</f>
        <v>TERRESTRE</v>
      </c>
      <c r="AA2114" s="154"/>
      <c r="AB2114" s="46">
        <v>0</v>
      </c>
      <c r="AC2114" s="87">
        <f>IF(W2114="SOPORTE_TELEFÓNICO",'BASE LIQUIDACION REDEBAN 2025'!$B$19,IF(AND(W2114="VISITA_TÉCNICA",Y2114="TIPO II"),'BASE LIQUIDACION REDEBAN 2025'!$B$18,'BASE LIQUIDACION REDEBAN 2025'!$B$17))</f>
        <v>35779.500569199998</v>
      </c>
      <c r="AD2114" s="87">
        <v>0</v>
      </c>
      <c r="AE2114" s="87">
        <f t="shared" si="32"/>
        <v>35779.500569199998</v>
      </c>
    </row>
    <row r="2115" spans="1:31">
      <c r="AE2115" s="107">
        <f>SUM(AE2:AE2114)</f>
        <v>88607824.288089633</v>
      </c>
    </row>
  </sheetData>
  <autoFilter ref="A1:AJ2115" xr:uid="{685242BE-5748-48B0-BAB8-8DD5A0181610}"/>
  <conditionalFormatting sqref="E2:E142">
    <cfRule type="duplicateValues" dxfId="469" priority="87"/>
    <cfRule type="duplicateValues" dxfId="468" priority="88"/>
    <cfRule type="duplicateValues" dxfId="467" priority="89"/>
    <cfRule type="duplicateValues" dxfId="466" priority="90"/>
  </conditionalFormatting>
  <conditionalFormatting sqref="E1257:E1356 E2:E574">
    <cfRule type="duplicateValues" dxfId="465" priority="91"/>
  </conditionalFormatting>
  <conditionalFormatting sqref="E1257:E1356 E143:E574">
    <cfRule type="duplicateValues" dxfId="464" priority="83"/>
    <cfRule type="duplicateValues" dxfId="463" priority="84"/>
    <cfRule type="duplicateValues" dxfId="462" priority="85"/>
    <cfRule type="duplicateValues" dxfId="461" priority="86"/>
  </conditionalFormatting>
  <conditionalFormatting sqref="E575:E658">
    <cfRule type="duplicateValues" dxfId="460" priority="78"/>
    <cfRule type="duplicateValues" dxfId="459" priority="79"/>
    <cfRule type="duplicateValues" dxfId="458" priority="80"/>
    <cfRule type="duplicateValues" dxfId="457" priority="81"/>
    <cfRule type="duplicateValues" dxfId="456" priority="82"/>
  </conditionalFormatting>
  <conditionalFormatting sqref="E659:E738">
    <cfRule type="duplicateValues" dxfId="455" priority="73"/>
    <cfRule type="duplicateValues" dxfId="454" priority="74"/>
    <cfRule type="duplicateValues" dxfId="453" priority="75"/>
    <cfRule type="duplicateValues" dxfId="452" priority="76"/>
    <cfRule type="duplicateValues" dxfId="451" priority="77"/>
  </conditionalFormatting>
  <conditionalFormatting sqref="E739:E850">
    <cfRule type="duplicateValues" dxfId="450" priority="68"/>
    <cfRule type="duplicateValues" dxfId="449" priority="69"/>
    <cfRule type="duplicateValues" dxfId="448" priority="70"/>
    <cfRule type="duplicateValues" dxfId="447" priority="71"/>
    <cfRule type="duplicateValues" dxfId="446" priority="72"/>
  </conditionalFormatting>
  <conditionalFormatting sqref="E851:E1014">
    <cfRule type="duplicateValues" dxfId="445" priority="63"/>
    <cfRule type="duplicateValues" dxfId="444" priority="64"/>
    <cfRule type="duplicateValues" dxfId="443" priority="65"/>
    <cfRule type="duplicateValues" dxfId="442" priority="66"/>
    <cfRule type="duplicateValues" dxfId="441" priority="67"/>
  </conditionalFormatting>
  <conditionalFormatting sqref="E1015:E1256">
    <cfRule type="duplicateValues" dxfId="440" priority="58"/>
    <cfRule type="duplicateValues" dxfId="439" priority="59"/>
    <cfRule type="duplicateValues" dxfId="438" priority="60"/>
    <cfRule type="duplicateValues" dxfId="437" priority="61"/>
    <cfRule type="duplicateValues" dxfId="436" priority="62"/>
  </conditionalFormatting>
  <conditionalFormatting sqref="E1357:E1367">
    <cfRule type="duplicateValues" dxfId="435" priority="52"/>
    <cfRule type="duplicateValues" dxfId="434" priority="53"/>
    <cfRule type="duplicateValues" dxfId="433" priority="54"/>
    <cfRule type="duplicateValues" dxfId="432" priority="55"/>
    <cfRule type="duplicateValues" dxfId="431" priority="56"/>
    <cfRule type="duplicateValues" dxfId="430" priority="57"/>
  </conditionalFormatting>
  <conditionalFormatting sqref="E1462:E1621">
    <cfRule type="duplicateValues" dxfId="429" priority="42"/>
    <cfRule type="duplicateValues" dxfId="428" priority="43"/>
    <cfRule type="duplicateValues" dxfId="427" priority="44"/>
    <cfRule type="duplicateValues" dxfId="426" priority="45"/>
    <cfRule type="duplicateValues" dxfId="425" priority="46"/>
  </conditionalFormatting>
  <conditionalFormatting sqref="E1622:E1697">
    <cfRule type="duplicateValues" dxfId="424" priority="37"/>
    <cfRule type="duplicateValues" dxfId="423" priority="38"/>
    <cfRule type="duplicateValues" dxfId="422" priority="39"/>
    <cfRule type="duplicateValues" dxfId="421" priority="40"/>
    <cfRule type="duplicateValues" dxfId="420" priority="41"/>
  </conditionalFormatting>
  <conditionalFormatting sqref="E1698:E1799">
    <cfRule type="duplicateValues" dxfId="419" priority="32"/>
    <cfRule type="duplicateValues" dxfId="418" priority="33"/>
    <cfRule type="duplicateValues" dxfId="417" priority="34"/>
    <cfRule type="duplicateValues" dxfId="416" priority="35"/>
    <cfRule type="duplicateValues" dxfId="415" priority="36"/>
  </conditionalFormatting>
  <conditionalFormatting sqref="E1698:E2114">
    <cfRule type="duplicateValues" dxfId="414" priority="31"/>
  </conditionalFormatting>
  <conditionalFormatting sqref="E1800:E1882">
    <cfRule type="duplicateValues" dxfId="413" priority="26"/>
    <cfRule type="duplicateValues" dxfId="412" priority="27"/>
    <cfRule type="duplicateValues" dxfId="411" priority="28"/>
    <cfRule type="duplicateValues" dxfId="410" priority="29"/>
    <cfRule type="duplicateValues" dxfId="409" priority="30"/>
  </conditionalFormatting>
  <conditionalFormatting sqref="E1883:E1948">
    <cfRule type="duplicateValues" dxfId="408" priority="21"/>
    <cfRule type="duplicateValues" dxfId="407" priority="22"/>
    <cfRule type="duplicateValues" dxfId="406" priority="23"/>
    <cfRule type="duplicateValues" dxfId="405" priority="24"/>
    <cfRule type="duplicateValues" dxfId="404" priority="25"/>
  </conditionalFormatting>
  <conditionalFormatting sqref="E1949:E2114">
    <cfRule type="duplicateValues" dxfId="403" priority="16"/>
    <cfRule type="duplicateValues" dxfId="402" priority="17"/>
    <cfRule type="duplicateValues" dxfId="401" priority="18"/>
    <cfRule type="duplicateValues" dxfId="400" priority="19"/>
    <cfRule type="duplicateValues" dxfId="399" priority="20"/>
  </conditionalFormatting>
  <conditionalFormatting sqref="L2:L142">
    <cfRule type="duplicateValues" dxfId="398" priority="15"/>
  </conditionalFormatting>
  <conditionalFormatting sqref="L1257:L1356 L143:L574">
    <cfRule type="duplicateValues" dxfId="397" priority="14"/>
  </conditionalFormatting>
  <conditionalFormatting sqref="L575:L658">
    <cfRule type="duplicateValues" dxfId="396" priority="13"/>
  </conditionalFormatting>
  <conditionalFormatting sqref="L659:L738">
    <cfRule type="duplicateValues" dxfId="395" priority="12"/>
  </conditionalFormatting>
  <conditionalFormatting sqref="L739:L850">
    <cfRule type="duplicateValues" dxfId="394" priority="11"/>
  </conditionalFormatting>
  <conditionalFormatting sqref="L851:L1014">
    <cfRule type="duplicateValues" dxfId="393" priority="10"/>
  </conditionalFormatting>
  <conditionalFormatting sqref="L1015:L1256">
    <cfRule type="duplicateValues" dxfId="392" priority="9"/>
  </conditionalFormatting>
  <conditionalFormatting sqref="L1357:L1367">
    <cfRule type="duplicateValues" dxfId="391" priority="8"/>
  </conditionalFormatting>
  <conditionalFormatting sqref="L1462:L1621">
    <cfRule type="duplicateValues" dxfId="390" priority="6"/>
  </conditionalFormatting>
  <conditionalFormatting sqref="L1622:L1697">
    <cfRule type="duplicateValues" dxfId="389" priority="5"/>
  </conditionalFormatting>
  <conditionalFormatting sqref="L1698:L1799">
    <cfRule type="duplicateValues" dxfId="388" priority="4"/>
  </conditionalFormatting>
  <conditionalFormatting sqref="L1800:L1882">
    <cfRule type="duplicateValues" dxfId="387" priority="3"/>
  </conditionalFormatting>
  <conditionalFormatting sqref="L1883:L1948">
    <cfRule type="duplicateValues" dxfId="386" priority="2"/>
  </conditionalFormatting>
  <conditionalFormatting sqref="L1949:L2114">
    <cfRule type="duplicateValues" dxfId="385" priority="1"/>
  </conditionalFormatting>
  <conditionalFormatting sqref="E1368:E1461">
    <cfRule type="duplicateValues" dxfId="384" priority="159"/>
    <cfRule type="duplicateValues" dxfId="383" priority="160"/>
    <cfRule type="duplicateValues" dxfId="382" priority="161"/>
    <cfRule type="duplicateValues" dxfId="381" priority="162"/>
    <cfRule type="duplicateValues" dxfId="380" priority="163"/>
  </conditionalFormatting>
  <conditionalFormatting sqref="L1368:L1461">
    <cfRule type="duplicateValues" dxfId="379" priority="169"/>
  </conditionalFormatting>
  <conditionalFormatting sqref="E2:E1356">
    <cfRule type="duplicateValues" dxfId="378" priority="170"/>
  </conditionalFormatting>
  <conditionalFormatting sqref="E2:E2114">
    <cfRule type="duplicateValues" dxfId="377" priority="184"/>
  </conditionalFormatting>
  <dataValidations count="1">
    <dataValidation type="list" allowBlank="1" showInputMessage="1" showErrorMessage="1" sqref="T2:T304 T306:T485" xr:uid="{EDA86303-39E3-40E0-AED0-B0FBF2B55B8A}">
      <formula1>INDIRECT(#REF!)</formula1>
    </dataValidation>
  </dataValidations>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A27F6-1900-48C2-B744-7B0CEB4EDE7B}">
  <sheetPr filterMode="1"/>
  <dimension ref="A1:F1124"/>
  <sheetViews>
    <sheetView workbookViewId="0">
      <selection activeCell="A124" sqref="A124"/>
    </sheetView>
  </sheetViews>
  <sheetFormatPr defaultColWidth="9.140625" defaultRowHeight="14.45"/>
  <sheetData>
    <row r="1" spans="1:6" ht="55.9">
      <c r="A1" s="29" t="s">
        <v>16041</v>
      </c>
      <c r="B1" s="30" t="s">
        <v>56</v>
      </c>
      <c r="C1" s="30" t="s">
        <v>127</v>
      </c>
      <c r="D1" s="30" t="s">
        <v>16042</v>
      </c>
      <c r="E1" s="31" t="s">
        <v>16043</v>
      </c>
      <c r="F1" s="31" t="s">
        <v>16044</v>
      </c>
    </row>
    <row r="2" spans="1:6" hidden="1">
      <c r="A2" s="32">
        <v>91430</v>
      </c>
      <c r="B2" s="33" t="s">
        <v>16045</v>
      </c>
      <c r="C2" s="34" t="s">
        <v>11490</v>
      </c>
      <c r="D2" s="34" t="s">
        <v>68</v>
      </c>
      <c r="E2" s="34" t="s">
        <v>1394</v>
      </c>
      <c r="F2" s="35" t="s">
        <v>180</v>
      </c>
    </row>
    <row r="3" spans="1:6" hidden="1">
      <c r="A3" s="32">
        <v>91669</v>
      </c>
      <c r="B3" s="36" t="s">
        <v>16046</v>
      </c>
      <c r="C3" s="34" t="s">
        <v>11490</v>
      </c>
      <c r="D3" s="34" t="s">
        <v>68</v>
      </c>
      <c r="E3" s="34" t="s">
        <v>1394</v>
      </c>
      <c r="F3" s="35" t="s">
        <v>180</v>
      </c>
    </row>
    <row r="4" spans="1:6" hidden="1">
      <c r="A4" s="32">
        <v>91263</v>
      </c>
      <c r="B4" s="34" t="s">
        <v>16047</v>
      </c>
      <c r="C4" s="34" t="s">
        <v>11490</v>
      </c>
      <c r="D4" s="34" t="s">
        <v>68</v>
      </c>
      <c r="E4" s="34" t="s">
        <v>1394</v>
      </c>
      <c r="F4" s="35" t="s">
        <v>180</v>
      </c>
    </row>
    <row r="5" spans="1:6" hidden="1">
      <c r="A5" s="32">
        <v>91405</v>
      </c>
      <c r="B5" s="34" t="s">
        <v>16048</v>
      </c>
      <c r="C5" s="34" t="s">
        <v>11490</v>
      </c>
      <c r="D5" s="34" t="s">
        <v>68</v>
      </c>
      <c r="E5" s="34" t="s">
        <v>1394</v>
      </c>
      <c r="F5" s="35" t="s">
        <v>180</v>
      </c>
    </row>
    <row r="6" spans="1:6" hidden="1">
      <c r="A6" s="32">
        <v>91407</v>
      </c>
      <c r="B6" s="34" t="s">
        <v>16049</v>
      </c>
      <c r="C6" s="34" t="s">
        <v>11490</v>
      </c>
      <c r="D6" s="34" t="s">
        <v>68</v>
      </c>
      <c r="E6" s="34" t="s">
        <v>1394</v>
      </c>
      <c r="F6" s="35" t="s">
        <v>180</v>
      </c>
    </row>
    <row r="7" spans="1:6" hidden="1">
      <c r="A7" s="32">
        <v>91001</v>
      </c>
      <c r="B7" s="34" t="s">
        <v>11491</v>
      </c>
      <c r="C7" s="34" t="s">
        <v>11490</v>
      </c>
      <c r="D7" s="34" t="s">
        <v>68</v>
      </c>
      <c r="E7" s="34" t="s">
        <v>1394</v>
      </c>
      <c r="F7" s="35" t="s">
        <v>180</v>
      </c>
    </row>
    <row r="8" spans="1:6" hidden="1">
      <c r="A8" s="32">
        <v>91460</v>
      </c>
      <c r="B8" s="34" t="s">
        <v>16050</v>
      </c>
      <c r="C8" s="34" t="s">
        <v>11490</v>
      </c>
      <c r="D8" s="34" t="s">
        <v>68</v>
      </c>
      <c r="E8" s="34" t="s">
        <v>1394</v>
      </c>
      <c r="F8" s="35" t="s">
        <v>180</v>
      </c>
    </row>
    <row r="9" spans="1:6" hidden="1">
      <c r="A9" s="32">
        <v>91530</v>
      </c>
      <c r="B9" s="34" t="s">
        <v>16051</v>
      </c>
      <c r="C9" s="34" t="s">
        <v>11490</v>
      </c>
      <c r="D9" s="34" t="s">
        <v>68</v>
      </c>
      <c r="E9" s="34" t="s">
        <v>1394</v>
      </c>
      <c r="F9" s="35" t="s">
        <v>180</v>
      </c>
    </row>
    <row r="10" spans="1:6" hidden="1">
      <c r="A10" s="32">
        <v>91536</v>
      </c>
      <c r="B10" s="34" t="s">
        <v>16052</v>
      </c>
      <c r="C10" s="34" t="s">
        <v>11490</v>
      </c>
      <c r="D10" s="34" t="s">
        <v>68</v>
      </c>
      <c r="E10" s="34" t="s">
        <v>1394</v>
      </c>
      <c r="F10" s="35" t="s">
        <v>180</v>
      </c>
    </row>
    <row r="11" spans="1:6" hidden="1">
      <c r="A11" s="32">
        <v>91540</v>
      </c>
      <c r="B11" s="34" t="s">
        <v>16053</v>
      </c>
      <c r="C11" s="34" t="s">
        <v>11490</v>
      </c>
      <c r="D11" s="34" t="s">
        <v>68</v>
      </c>
      <c r="E11" s="34" t="s">
        <v>1394</v>
      </c>
      <c r="F11" s="35" t="s">
        <v>180</v>
      </c>
    </row>
    <row r="12" spans="1:6" hidden="1">
      <c r="A12" s="32">
        <v>91798</v>
      </c>
      <c r="B12" s="34" t="s">
        <v>16054</v>
      </c>
      <c r="C12" s="34" t="s">
        <v>11490</v>
      </c>
      <c r="D12" s="34" t="s">
        <v>68</v>
      </c>
      <c r="E12" s="34" t="s">
        <v>1394</v>
      </c>
      <c r="F12" s="35" t="s">
        <v>180</v>
      </c>
    </row>
    <row r="13" spans="1:6" hidden="1">
      <c r="A13" s="32">
        <v>5055</v>
      </c>
      <c r="B13" s="33" t="s">
        <v>11763</v>
      </c>
      <c r="C13" s="34" t="s">
        <v>197</v>
      </c>
      <c r="D13" s="34" t="s">
        <v>90</v>
      </c>
      <c r="E13" s="34" t="s">
        <v>166</v>
      </c>
      <c r="F13" s="35" t="s">
        <v>32</v>
      </c>
    </row>
    <row r="14" spans="1:6" hidden="1">
      <c r="A14" s="32">
        <v>5059</v>
      </c>
      <c r="B14" s="33" t="s">
        <v>582</v>
      </c>
      <c r="C14" s="34" t="s">
        <v>197</v>
      </c>
      <c r="D14" s="34" t="s">
        <v>90</v>
      </c>
      <c r="E14" s="34" t="s">
        <v>166</v>
      </c>
      <c r="F14" s="35" t="s">
        <v>28</v>
      </c>
    </row>
    <row r="15" spans="1:6" hidden="1">
      <c r="A15" s="32">
        <v>5079</v>
      </c>
      <c r="B15" s="33" t="s">
        <v>2290</v>
      </c>
      <c r="C15" s="34" t="s">
        <v>197</v>
      </c>
      <c r="D15" s="34" t="s">
        <v>90</v>
      </c>
      <c r="E15" s="34" t="s">
        <v>166</v>
      </c>
      <c r="F15" s="35" t="s">
        <v>28</v>
      </c>
    </row>
    <row r="16" spans="1:6" hidden="1">
      <c r="A16" s="32">
        <v>5093</v>
      </c>
      <c r="B16" s="33" t="s">
        <v>7922</v>
      </c>
      <c r="C16" s="34" t="s">
        <v>197</v>
      </c>
      <c r="D16" s="34" t="s">
        <v>90</v>
      </c>
      <c r="E16" s="34" t="s">
        <v>166</v>
      </c>
      <c r="F16" s="35" t="s">
        <v>30</v>
      </c>
    </row>
    <row r="17" spans="1:6" hidden="1">
      <c r="A17" s="32">
        <v>5107</v>
      </c>
      <c r="B17" s="33" t="s">
        <v>16055</v>
      </c>
      <c r="C17" s="34" t="s">
        <v>197</v>
      </c>
      <c r="D17" s="34" t="s">
        <v>90</v>
      </c>
      <c r="E17" s="34" t="s">
        <v>166</v>
      </c>
      <c r="F17" s="35" t="s">
        <v>30</v>
      </c>
    </row>
    <row r="18" spans="1:6" hidden="1">
      <c r="A18" s="32">
        <v>5129</v>
      </c>
      <c r="B18" s="33" t="s">
        <v>477</v>
      </c>
      <c r="C18" s="34" t="s">
        <v>197</v>
      </c>
      <c r="D18" s="34" t="s">
        <v>90</v>
      </c>
      <c r="E18" s="34" t="s">
        <v>166</v>
      </c>
      <c r="F18" s="35" t="s">
        <v>25</v>
      </c>
    </row>
    <row r="19" spans="1:6" hidden="1">
      <c r="A19" s="32">
        <v>5206</v>
      </c>
      <c r="B19" s="33" t="s">
        <v>3578</v>
      </c>
      <c r="C19" s="34" t="s">
        <v>197</v>
      </c>
      <c r="D19" s="34" t="s">
        <v>90</v>
      </c>
      <c r="E19" s="34" t="s">
        <v>166</v>
      </c>
      <c r="F19" s="35" t="s">
        <v>28</v>
      </c>
    </row>
    <row r="20" spans="1:6" hidden="1">
      <c r="A20" s="32">
        <v>5209</v>
      </c>
      <c r="B20" s="33" t="s">
        <v>16056</v>
      </c>
      <c r="C20" s="34" t="s">
        <v>197</v>
      </c>
      <c r="D20" s="34" t="s">
        <v>90</v>
      </c>
      <c r="E20" s="34" t="s">
        <v>166</v>
      </c>
      <c r="F20" s="35" t="s">
        <v>30</v>
      </c>
    </row>
    <row r="21" spans="1:6" hidden="1">
      <c r="A21" s="32">
        <v>5313</v>
      </c>
      <c r="B21" s="36" t="s">
        <v>296</v>
      </c>
      <c r="C21" s="34" t="s">
        <v>197</v>
      </c>
      <c r="D21" s="34" t="s">
        <v>90</v>
      </c>
      <c r="E21" s="34" t="s">
        <v>166</v>
      </c>
      <c r="F21" s="35" t="s">
        <v>28</v>
      </c>
    </row>
    <row r="22" spans="1:6" hidden="1">
      <c r="A22" s="32">
        <v>5315</v>
      </c>
      <c r="B22" s="36" t="s">
        <v>16057</v>
      </c>
      <c r="C22" s="34" t="s">
        <v>197</v>
      </c>
      <c r="D22" s="34" t="s">
        <v>90</v>
      </c>
      <c r="E22" s="34" t="s">
        <v>166</v>
      </c>
      <c r="F22" s="35" t="s">
        <v>30</v>
      </c>
    </row>
    <row r="23" spans="1:6" hidden="1">
      <c r="A23" s="32">
        <v>5368</v>
      </c>
      <c r="B23" s="33" t="s">
        <v>7301</v>
      </c>
      <c r="C23" s="34" t="s">
        <v>197</v>
      </c>
      <c r="D23" s="34" t="s">
        <v>90</v>
      </c>
      <c r="E23" s="34" t="s">
        <v>166</v>
      </c>
      <c r="F23" s="35" t="s">
        <v>30</v>
      </c>
    </row>
    <row r="24" spans="1:6" hidden="1">
      <c r="A24" s="32">
        <v>5400</v>
      </c>
      <c r="B24" s="33" t="s">
        <v>2903</v>
      </c>
      <c r="C24" s="34" t="s">
        <v>197</v>
      </c>
      <c r="D24" s="34" t="s">
        <v>90</v>
      </c>
      <c r="E24" s="34" t="s">
        <v>166</v>
      </c>
      <c r="F24" s="35" t="s">
        <v>28</v>
      </c>
    </row>
    <row r="25" spans="1:6" hidden="1">
      <c r="A25" s="32">
        <v>5483</v>
      </c>
      <c r="B25" s="33" t="s">
        <v>174</v>
      </c>
      <c r="C25" s="34" t="s">
        <v>197</v>
      </c>
      <c r="D25" s="34" t="s">
        <v>90</v>
      </c>
      <c r="E25" s="34" t="s">
        <v>166</v>
      </c>
      <c r="F25" s="35" t="s">
        <v>32</v>
      </c>
    </row>
    <row r="26" spans="1:6" hidden="1">
      <c r="A26" s="32">
        <v>5615</v>
      </c>
      <c r="B26" s="36" t="s">
        <v>2998</v>
      </c>
      <c r="C26" s="34" t="s">
        <v>197</v>
      </c>
      <c r="D26" s="34" t="s">
        <v>90</v>
      </c>
      <c r="E26" s="34" t="s">
        <v>166</v>
      </c>
      <c r="F26" s="35" t="s">
        <v>28</v>
      </c>
    </row>
    <row r="27" spans="1:6" hidden="1">
      <c r="A27" s="32">
        <v>5628</v>
      </c>
      <c r="B27" s="33" t="s">
        <v>2762</v>
      </c>
      <c r="C27" s="34" t="s">
        <v>197</v>
      </c>
      <c r="D27" s="34" t="s">
        <v>90</v>
      </c>
      <c r="E27" s="34" t="s">
        <v>166</v>
      </c>
      <c r="F27" s="35" t="s">
        <v>30</v>
      </c>
    </row>
    <row r="28" spans="1:6" hidden="1">
      <c r="A28" s="32">
        <v>5649</v>
      </c>
      <c r="B28" s="33" t="s">
        <v>15150</v>
      </c>
      <c r="C28" s="34" t="s">
        <v>197</v>
      </c>
      <c r="D28" s="34" t="s">
        <v>90</v>
      </c>
      <c r="E28" s="34" t="s">
        <v>166</v>
      </c>
      <c r="F28" s="35" t="s">
        <v>30</v>
      </c>
    </row>
    <row r="29" spans="1:6" hidden="1">
      <c r="A29" s="32">
        <v>5652</v>
      </c>
      <c r="B29" s="33" t="s">
        <v>11328</v>
      </c>
      <c r="C29" s="34" t="s">
        <v>197</v>
      </c>
      <c r="D29" s="34" t="s">
        <v>90</v>
      </c>
      <c r="E29" s="34" t="s">
        <v>166</v>
      </c>
      <c r="F29" s="35" t="s">
        <v>30</v>
      </c>
    </row>
    <row r="30" spans="1:6" hidden="1">
      <c r="A30" s="32">
        <v>5660</v>
      </c>
      <c r="B30" s="33" t="s">
        <v>9236</v>
      </c>
      <c r="C30" s="34" t="s">
        <v>197</v>
      </c>
      <c r="D30" s="34" t="s">
        <v>90</v>
      </c>
      <c r="E30" s="34" t="s">
        <v>166</v>
      </c>
      <c r="F30" s="35" t="s">
        <v>30</v>
      </c>
    </row>
    <row r="31" spans="1:6" hidden="1">
      <c r="A31" s="32">
        <v>5664</v>
      </c>
      <c r="B31" s="33" t="s">
        <v>4904</v>
      </c>
      <c r="C31" s="34" t="s">
        <v>197</v>
      </c>
      <c r="D31" s="34" t="s">
        <v>90</v>
      </c>
      <c r="E31" s="34" t="s">
        <v>166</v>
      </c>
      <c r="F31" s="35" t="s">
        <v>28</v>
      </c>
    </row>
    <row r="32" spans="1:6" hidden="1">
      <c r="A32" s="32">
        <v>5679</v>
      </c>
      <c r="B32" s="33" t="s">
        <v>16058</v>
      </c>
      <c r="C32" s="34" t="s">
        <v>197</v>
      </c>
      <c r="D32" s="34" t="s">
        <v>90</v>
      </c>
      <c r="E32" s="34" t="s">
        <v>166</v>
      </c>
      <c r="F32" s="35" t="s">
        <v>28</v>
      </c>
    </row>
    <row r="33" spans="1:6" hidden="1">
      <c r="A33" s="32">
        <v>5819</v>
      </c>
      <c r="B33" s="33" t="s">
        <v>6019</v>
      </c>
      <c r="C33" s="34" t="s">
        <v>197</v>
      </c>
      <c r="D33" s="34" t="s">
        <v>90</v>
      </c>
      <c r="E33" s="34" t="s">
        <v>166</v>
      </c>
      <c r="F33" s="35" t="s">
        <v>32</v>
      </c>
    </row>
    <row r="34" spans="1:6" hidden="1">
      <c r="A34" s="32">
        <v>5856</v>
      </c>
      <c r="B34" s="33" t="s">
        <v>16059</v>
      </c>
      <c r="C34" s="34" t="s">
        <v>197</v>
      </c>
      <c r="D34" s="34" t="s">
        <v>90</v>
      </c>
      <c r="E34" s="34" t="s">
        <v>166</v>
      </c>
      <c r="F34" s="35" t="s">
        <v>30</v>
      </c>
    </row>
    <row r="35" spans="1:6" hidden="1">
      <c r="A35" s="32">
        <v>5861</v>
      </c>
      <c r="B35" s="33" t="s">
        <v>4477</v>
      </c>
      <c r="C35" s="34" t="s">
        <v>197</v>
      </c>
      <c r="D35" s="34" t="s">
        <v>90</v>
      </c>
      <c r="E35" s="34" t="s">
        <v>166</v>
      </c>
      <c r="F35" s="35" t="s">
        <v>28</v>
      </c>
    </row>
    <row r="36" spans="1:6" hidden="1">
      <c r="A36" s="32">
        <v>5002</v>
      </c>
      <c r="B36" s="34" t="s">
        <v>10704</v>
      </c>
      <c r="C36" s="34" t="s">
        <v>197</v>
      </c>
      <c r="D36" s="34" t="s">
        <v>90</v>
      </c>
      <c r="E36" s="34" t="s">
        <v>166</v>
      </c>
      <c r="F36" s="35" t="s">
        <v>30</v>
      </c>
    </row>
    <row r="37" spans="1:6" hidden="1">
      <c r="A37" s="32">
        <v>5004</v>
      </c>
      <c r="B37" s="34" t="s">
        <v>16060</v>
      </c>
      <c r="C37" s="34" t="s">
        <v>197</v>
      </c>
      <c r="D37" s="34" t="s">
        <v>90</v>
      </c>
      <c r="E37" s="34" t="s">
        <v>166</v>
      </c>
      <c r="F37" s="35" t="s">
        <v>32</v>
      </c>
    </row>
    <row r="38" spans="1:6" hidden="1">
      <c r="A38" s="32">
        <v>5021</v>
      </c>
      <c r="B38" s="34" t="s">
        <v>3970</v>
      </c>
      <c r="C38" s="34" t="s">
        <v>197</v>
      </c>
      <c r="D38" s="34" t="s">
        <v>90</v>
      </c>
      <c r="E38" s="34" t="s">
        <v>166</v>
      </c>
      <c r="F38" s="35" t="s">
        <v>30</v>
      </c>
    </row>
    <row r="39" spans="1:6" hidden="1">
      <c r="A39" s="32">
        <v>5030</v>
      </c>
      <c r="B39" s="34" t="s">
        <v>16061</v>
      </c>
      <c r="C39" s="34" t="s">
        <v>197</v>
      </c>
      <c r="D39" s="34" t="s">
        <v>90</v>
      </c>
      <c r="E39" s="34" t="s">
        <v>166</v>
      </c>
      <c r="F39" s="35" t="s">
        <v>28</v>
      </c>
    </row>
    <row r="40" spans="1:6" hidden="1">
      <c r="A40" s="32">
        <v>5031</v>
      </c>
      <c r="B40" s="34" t="s">
        <v>3226</v>
      </c>
      <c r="C40" s="34" t="s">
        <v>197</v>
      </c>
      <c r="D40" s="34" t="s">
        <v>90</v>
      </c>
      <c r="E40" s="34" t="s">
        <v>166</v>
      </c>
      <c r="F40" s="35" t="s">
        <v>32</v>
      </c>
    </row>
    <row r="41" spans="1:6" hidden="1">
      <c r="A41" s="32">
        <v>5034</v>
      </c>
      <c r="B41" s="34" t="s">
        <v>3659</v>
      </c>
      <c r="C41" s="34" t="s">
        <v>197</v>
      </c>
      <c r="D41" s="34" t="s">
        <v>90</v>
      </c>
      <c r="E41" s="34" t="s">
        <v>166</v>
      </c>
      <c r="F41" s="35" t="s">
        <v>30</v>
      </c>
    </row>
    <row r="42" spans="1:6" hidden="1">
      <c r="A42" s="32">
        <v>5036</v>
      </c>
      <c r="B42" s="34" t="s">
        <v>13390</v>
      </c>
      <c r="C42" s="34" t="s">
        <v>197</v>
      </c>
      <c r="D42" s="34" t="s">
        <v>90</v>
      </c>
      <c r="E42" s="34" t="s">
        <v>166</v>
      </c>
      <c r="F42" s="35" t="s">
        <v>28</v>
      </c>
    </row>
    <row r="43" spans="1:6" hidden="1">
      <c r="A43" s="32">
        <v>5038</v>
      </c>
      <c r="B43" s="34" t="s">
        <v>1951</v>
      </c>
      <c r="C43" s="34" t="s">
        <v>197</v>
      </c>
      <c r="D43" s="34" t="s">
        <v>90</v>
      </c>
      <c r="E43" s="34" t="s">
        <v>166</v>
      </c>
      <c r="F43" s="35" t="s">
        <v>30</v>
      </c>
    </row>
    <row r="44" spans="1:6" hidden="1">
      <c r="A44" s="32">
        <v>5040</v>
      </c>
      <c r="B44" s="34" t="s">
        <v>9623</v>
      </c>
      <c r="C44" s="34" t="s">
        <v>197</v>
      </c>
      <c r="D44" s="34" t="s">
        <v>90</v>
      </c>
      <c r="E44" s="34" t="s">
        <v>166</v>
      </c>
      <c r="F44" s="35" t="s">
        <v>32</v>
      </c>
    </row>
    <row r="45" spans="1:6" hidden="1">
      <c r="A45" s="32">
        <v>5044</v>
      </c>
      <c r="B45" s="34" t="s">
        <v>16062</v>
      </c>
      <c r="C45" s="34" t="s">
        <v>197</v>
      </c>
      <c r="D45" s="34" t="s">
        <v>90</v>
      </c>
      <c r="E45" s="34" t="s">
        <v>166</v>
      </c>
      <c r="F45" s="35" t="s">
        <v>30</v>
      </c>
    </row>
    <row r="46" spans="1:6" hidden="1">
      <c r="A46" s="32">
        <v>5045</v>
      </c>
      <c r="B46" s="34" t="s">
        <v>60</v>
      </c>
      <c r="C46" s="34" t="s">
        <v>197</v>
      </c>
      <c r="D46" s="34" t="s">
        <v>60</v>
      </c>
      <c r="E46" s="34" t="s">
        <v>166</v>
      </c>
      <c r="F46" s="35" t="s">
        <v>25</v>
      </c>
    </row>
    <row r="47" spans="1:6" hidden="1">
      <c r="A47" s="32">
        <v>5051</v>
      </c>
      <c r="B47" s="34" t="s">
        <v>4292</v>
      </c>
      <c r="C47" s="34" t="s">
        <v>197</v>
      </c>
      <c r="D47" s="34" t="s">
        <v>91</v>
      </c>
      <c r="E47" s="34" t="s">
        <v>166</v>
      </c>
      <c r="F47" s="35" t="s">
        <v>28</v>
      </c>
    </row>
    <row r="48" spans="1:6" hidden="1">
      <c r="A48" s="32">
        <v>5088</v>
      </c>
      <c r="B48" s="34" t="s">
        <v>211</v>
      </c>
      <c r="C48" s="34" t="s">
        <v>197</v>
      </c>
      <c r="D48" s="34" t="s">
        <v>90</v>
      </c>
      <c r="E48" s="34" t="s">
        <v>166</v>
      </c>
      <c r="F48" s="35" t="s">
        <v>25</v>
      </c>
    </row>
    <row r="49" spans="1:6" hidden="1">
      <c r="A49" s="32">
        <v>5086</v>
      </c>
      <c r="B49" s="34" t="s">
        <v>2311</v>
      </c>
      <c r="C49" s="34" t="s">
        <v>197</v>
      </c>
      <c r="D49" s="34" t="s">
        <v>90</v>
      </c>
      <c r="E49" s="34" t="s">
        <v>166</v>
      </c>
      <c r="F49" s="35" t="s">
        <v>28</v>
      </c>
    </row>
    <row r="50" spans="1:6" hidden="1">
      <c r="A50" s="32">
        <v>5091</v>
      </c>
      <c r="B50" s="34" t="s">
        <v>5594</v>
      </c>
      <c r="C50" s="34" t="s">
        <v>197</v>
      </c>
      <c r="D50" s="34" t="s">
        <v>90</v>
      </c>
      <c r="E50" s="34" t="s">
        <v>166</v>
      </c>
      <c r="F50" s="35" t="s">
        <v>30</v>
      </c>
    </row>
    <row r="51" spans="1:6" hidden="1">
      <c r="A51" s="32">
        <v>5113</v>
      </c>
      <c r="B51" s="34" t="s">
        <v>764</v>
      </c>
      <c r="C51" s="34" t="s">
        <v>197</v>
      </c>
      <c r="D51" s="34" t="s">
        <v>90</v>
      </c>
      <c r="E51" s="34" t="s">
        <v>166</v>
      </c>
      <c r="F51" s="35" t="s">
        <v>32</v>
      </c>
    </row>
    <row r="52" spans="1:6" hidden="1">
      <c r="A52" s="32">
        <v>5120</v>
      </c>
      <c r="B52" s="34" t="s">
        <v>769</v>
      </c>
      <c r="C52" s="34" t="s">
        <v>197</v>
      </c>
      <c r="D52" s="34" t="s">
        <v>90</v>
      </c>
      <c r="E52" s="34" t="s">
        <v>166</v>
      </c>
      <c r="F52" s="35" t="s">
        <v>32</v>
      </c>
    </row>
    <row r="53" spans="1:6" hidden="1">
      <c r="A53" s="32">
        <v>5125</v>
      </c>
      <c r="B53" s="34" t="s">
        <v>16063</v>
      </c>
      <c r="C53" s="34" t="s">
        <v>197</v>
      </c>
      <c r="D53" s="34" t="s">
        <v>90</v>
      </c>
      <c r="E53" s="34" t="s">
        <v>166</v>
      </c>
      <c r="F53" s="35" t="s">
        <v>30</v>
      </c>
    </row>
    <row r="54" spans="1:6" hidden="1">
      <c r="A54" s="32">
        <v>5134</v>
      </c>
      <c r="B54" s="34" t="s">
        <v>16064</v>
      </c>
      <c r="C54" s="34" t="s">
        <v>197</v>
      </c>
      <c r="D54" s="34" t="s">
        <v>90</v>
      </c>
      <c r="E54" s="34" t="s">
        <v>166</v>
      </c>
      <c r="F54" s="35" t="s">
        <v>30</v>
      </c>
    </row>
    <row r="55" spans="1:6" hidden="1">
      <c r="A55" s="32">
        <v>5138</v>
      </c>
      <c r="B55" s="34" t="s">
        <v>16065</v>
      </c>
      <c r="C55" s="34" t="s">
        <v>197</v>
      </c>
      <c r="D55" s="34" t="s">
        <v>90</v>
      </c>
      <c r="E55" s="34" t="s">
        <v>166</v>
      </c>
      <c r="F55" s="35" t="s">
        <v>30</v>
      </c>
    </row>
    <row r="56" spans="1:6" hidden="1">
      <c r="A56" s="32">
        <v>5142</v>
      </c>
      <c r="B56" s="34" t="s">
        <v>16066</v>
      </c>
      <c r="C56" s="34" t="s">
        <v>197</v>
      </c>
      <c r="D56" s="34" t="s">
        <v>90</v>
      </c>
      <c r="E56" s="34" t="s">
        <v>166</v>
      </c>
      <c r="F56" s="35" t="s">
        <v>30</v>
      </c>
    </row>
    <row r="57" spans="1:6" hidden="1">
      <c r="A57" s="32">
        <v>5145</v>
      </c>
      <c r="B57" s="34" t="s">
        <v>16067</v>
      </c>
      <c r="C57" s="34" t="s">
        <v>197</v>
      </c>
      <c r="D57" s="34" t="s">
        <v>90</v>
      </c>
      <c r="E57" s="34" t="s">
        <v>166</v>
      </c>
      <c r="F57" s="35" t="s">
        <v>30</v>
      </c>
    </row>
    <row r="58" spans="1:6" hidden="1">
      <c r="A58" s="32">
        <v>5147</v>
      </c>
      <c r="B58" s="34" t="s">
        <v>2433</v>
      </c>
      <c r="C58" s="34" t="s">
        <v>197</v>
      </c>
      <c r="D58" s="34" t="s">
        <v>60</v>
      </c>
      <c r="E58" s="34" t="s">
        <v>166</v>
      </c>
      <c r="F58" s="35" t="s">
        <v>25</v>
      </c>
    </row>
    <row r="59" spans="1:6" hidden="1">
      <c r="A59" s="32">
        <v>5150</v>
      </c>
      <c r="B59" s="34" t="s">
        <v>16068</v>
      </c>
      <c r="C59" s="34" t="s">
        <v>197</v>
      </c>
      <c r="D59" s="34" t="s">
        <v>90</v>
      </c>
      <c r="E59" s="34" t="s">
        <v>166</v>
      </c>
      <c r="F59" s="35" t="s">
        <v>30</v>
      </c>
    </row>
    <row r="60" spans="1:6" hidden="1">
      <c r="A60" s="32">
        <v>5154</v>
      </c>
      <c r="B60" s="34" t="s">
        <v>775</v>
      </c>
      <c r="C60" s="34" t="s">
        <v>197</v>
      </c>
      <c r="D60" s="34" t="s">
        <v>91</v>
      </c>
      <c r="E60" s="34" t="s">
        <v>166</v>
      </c>
      <c r="F60" s="35" t="s">
        <v>28</v>
      </c>
    </row>
    <row r="61" spans="1:6" hidden="1">
      <c r="A61" s="32">
        <v>5172</v>
      </c>
      <c r="B61" s="34" t="s">
        <v>4064</v>
      </c>
      <c r="C61" s="34" t="s">
        <v>197</v>
      </c>
      <c r="D61" s="34" t="s">
        <v>60</v>
      </c>
      <c r="E61" s="34" t="s">
        <v>166</v>
      </c>
      <c r="F61" s="35" t="s">
        <v>28</v>
      </c>
    </row>
    <row r="62" spans="1:6" hidden="1">
      <c r="A62" s="32">
        <v>5190</v>
      </c>
      <c r="B62" s="34" t="s">
        <v>4369</v>
      </c>
      <c r="C62" s="34" t="s">
        <v>197</v>
      </c>
      <c r="D62" s="34" t="s">
        <v>90</v>
      </c>
      <c r="E62" s="34" t="s">
        <v>166</v>
      </c>
      <c r="F62" s="35" t="s">
        <v>28</v>
      </c>
    </row>
    <row r="63" spans="1:6" hidden="1">
      <c r="A63" s="32">
        <v>5101</v>
      </c>
      <c r="B63" s="34" t="s">
        <v>2522</v>
      </c>
      <c r="C63" s="34" t="s">
        <v>197</v>
      </c>
      <c r="D63" s="34" t="s">
        <v>90</v>
      </c>
      <c r="E63" s="34" t="s">
        <v>166</v>
      </c>
      <c r="F63" s="35" t="s">
        <v>28</v>
      </c>
    </row>
    <row r="64" spans="1:6" hidden="1">
      <c r="A64" s="32">
        <v>5197</v>
      </c>
      <c r="B64" s="34" t="s">
        <v>8772</v>
      </c>
      <c r="C64" s="34" t="s">
        <v>197</v>
      </c>
      <c r="D64" s="34" t="s">
        <v>90</v>
      </c>
      <c r="E64" s="34" t="s">
        <v>166</v>
      </c>
      <c r="F64" s="35" t="s">
        <v>28</v>
      </c>
    </row>
    <row r="65" spans="1:6" hidden="1">
      <c r="A65" s="32">
        <v>5212</v>
      </c>
      <c r="B65" s="34" t="s">
        <v>2726</v>
      </c>
      <c r="C65" s="34" t="s">
        <v>197</v>
      </c>
      <c r="D65" s="34" t="s">
        <v>90</v>
      </c>
      <c r="E65" s="34" t="s">
        <v>166</v>
      </c>
      <c r="F65" s="35" t="s">
        <v>25</v>
      </c>
    </row>
    <row r="66" spans="1:6" hidden="1">
      <c r="A66" s="32">
        <v>5234</v>
      </c>
      <c r="B66" s="34" t="s">
        <v>16069</v>
      </c>
      <c r="C66" s="34" t="s">
        <v>197</v>
      </c>
      <c r="D66" s="34" t="s">
        <v>90</v>
      </c>
      <c r="E66" s="34" t="s">
        <v>166</v>
      </c>
      <c r="F66" s="35" t="s">
        <v>32</v>
      </c>
    </row>
    <row r="67" spans="1:6" hidden="1">
      <c r="A67" s="32">
        <v>5237</v>
      </c>
      <c r="B67" s="34" t="s">
        <v>4220</v>
      </c>
      <c r="C67" s="34" t="s">
        <v>197</v>
      </c>
      <c r="D67" s="34" t="s">
        <v>90</v>
      </c>
      <c r="E67" s="34" t="s">
        <v>166</v>
      </c>
      <c r="F67" s="35" t="s">
        <v>28</v>
      </c>
    </row>
    <row r="68" spans="1:6" hidden="1">
      <c r="A68" s="32">
        <v>5240</v>
      </c>
      <c r="B68" s="34" t="s">
        <v>3443</v>
      </c>
      <c r="C68" s="34" t="s">
        <v>197</v>
      </c>
      <c r="D68" s="34" t="s">
        <v>90</v>
      </c>
      <c r="E68" s="34" t="s">
        <v>166</v>
      </c>
      <c r="F68" s="35" t="s">
        <v>28</v>
      </c>
    </row>
    <row r="69" spans="1:6" hidden="1">
      <c r="A69" s="32">
        <v>5250</v>
      </c>
      <c r="B69" s="34" t="s">
        <v>2107</v>
      </c>
      <c r="C69" s="34" t="s">
        <v>197</v>
      </c>
      <c r="D69" s="34" t="s">
        <v>91</v>
      </c>
      <c r="E69" s="34" t="s">
        <v>166</v>
      </c>
      <c r="F69" s="35" t="s">
        <v>32</v>
      </c>
    </row>
    <row r="70" spans="1:6" hidden="1">
      <c r="A70" s="32">
        <v>5148</v>
      </c>
      <c r="B70" s="34" t="s">
        <v>1382</v>
      </c>
      <c r="C70" s="34" t="s">
        <v>197</v>
      </c>
      <c r="D70" s="34" t="s">
        <v>90</v>
      </c>
      <c r="E70" s="34" t="s">
        <v>166</v>
      </c>
      <c r="F70" s="35" t="s">
        <v>28</v>
      </c>
    </row>
    <row r="71" spans="1:6" hidden="1">
      <c r="A71" s="32">
        <v>5697</v>
      </c>
      <c r="B71" s="34" t="s">
        <v>2322</v>
      </c>
      <c r="C71" s="34" t="s">
        <v>197</v>
      </c>
      <c r="D71" s="34" t="s">
        <v>90</v>
      </c>
      <c r="E71" s="34" t="s">
        <v>166</v>
      </c>
      <c r="F71" s="35" t="s">
        <v>28</v>
      </c>
    </row>
    <row r="72" spans="1:6" hidden="1">
      <c r="A72" s="32">
        <v>5264</v>
      </c>
      <c r="B72" s="34" t="s">
        <v>3024</v>
      </c>
      <c r="C72" s="34" t="s">
        <v>197</v>
      </c>
      <c r="D72" s="34" t="s">
        <v>90</v>
      </c>
      <c r="E72" s="34" t="s">
        <v>166</v>
      </c>
      <c r="F72" s="35" t="s">
        <v>28</v>
      </c>
    </row>
    <row r="73" spans="1:6" hidden="1">
      <c r="A73" s="32">
        <v>5266</v>
      </c>
      <c r="B73" s="34" t="s">
        <v>5526</v>
      </c>
      <c r="C73" s="34" t="s">
        <v>197</v>
      </c>
      <c r="D73" s="34" t="s">
        <v>90</v>
      </c>
      <c r="E73" s="34" t="s">
        <v>166</v>
      </c>
      <c r="F73" s="35" t="s">
        <v>25</v>
      </c>
    </row>
    <row r="74" spans="1:6" hidden="1">
      <c r="A74" s="32">
        <v>5282</v>
      </c>
      <c r="B74" s="34" t="s">
        <v>3452</v>
      </c>
      <c r="C74" s="34" t="s">
        <v>197</v>
      </c>
      <c r="D74" s="34" t="s">
        <v>90</v>
      </c>
      <c r="E74" s="34" t="s">
        <v>166</v>
      </c>
      <c r="F74" s="35" t="s">
        <v>28</v>
      </c>
    </row>
    <row r="75" spans="1:6" hidden="1">
      <c r="A75" s="32">
        <v>5284</v>
      </c>
      <c r="B75" s="34" t="s">
        <v>1234</v>
      </c>
      <c r="C75" s="34" t="s">
        <v>197</v>
      </c>
      <c r="D75" s="34" t="s">
        <v>90</v>
      </c>
      <c r="E75" s="34" t="s">
        <v>166</v>
      </c>
      <c r="F75" s="35" t="s">
        <v>32</v>
      </c>
    </row>
    <row r="76" spans="1:6" hidden="1">
      <c r="A76" s="32">
        <v>5306</v>
      </c>
      <c r="B76" s="34" t="s">
        <v>7166</v>
      </c>
      <c r="C76" s="34" t="s">
        <v>197</v>
      </c>
      <c r="D76" s="34" t="s">
        <v>90</v>
      </c>
      <c r="E76" s="34" t="s">
        <v>166</v>
      </c>
      <c r="F76" s="35" t="s">
        <v>30</v>
      </c>
    </row>
    <row r="77" spans="1:6" hidden="1">
      <c r="A77" s="32">
        <v>5308</v>
      </c>
      <c r="B77" s="34" t="s">
        <v>10515</v>
      </c>
      <c r="C77" s="34" t="s">
        <v>197</v>
      </c>
      <c r="D77" s="34" t="s">
        <v>90</v>
      </c>
      <c r="E77" s="34" t="s">
        <v>166</v>
      </c>
      <c r="F77" s="35" t="s">
        <v>25</v>
      </c>
    </row>
    <row r="78" spans="1:6" hidden="1">
      <c r="A78" s="32">
        <v>5310</v>
      </c>
      <c r="B78" s="34" t="s">
        <v>3299</v>
      </c>
      <c r="C78" s="34" t="s">
        <v>197</v>
      </c>
      <c r="D78" s="34" t="s">
        <v>90</v>
      </c>
      <c r="E78" s="34" t="s">
        <v>166</v>
      </c>
      <c r="F78" s="35" t="s">
        <v>28</v>
      </c>
    </row>
    <row r="79" spans="1:6" hidden="1">
      <c r="A79" s="32">
        <v>5318</v>
      </c>
      <c r="B79" s="34" t="s">
        <v>4048</v>
      </c>
      <c r="C79" s="34" t="s">
        <v>197</v>
      </c>
      <c r="D79" s="34" t="s">
        <v>90</v>
      </c>
      <c r="E79" s="34" t="s">
        <v>166</v>
      </c>
      <c r="F79" s="35" t="s">
        <v>28</v>
      </c>
    </row>
    <row r="80" spans="1:6" hidden="1">
      <c r="A80" s="32">
        <v>5321</v>
      </c>
      <c r="B80" s="34" t="s">
        <v>12469</v>
      </c>
      <c r="C80" s="34" t="s">
        <v>197</v>
      </c>
      <c r="D80" s="34" t="s">
        <v>90</v>
      </c>
      <c r="E80" s="34" t="s">
        <v>166</v>
      </c>
      <c r="F80" s="35" t="s">
        <v>28</v>
      </c>
    </row>
    <row r="81" spans="1:6" hidden="1">
      <c r="A81" s="32">
        <v>5347</v>
      </c>
      <c r="B81" s="34" t="s">
        <v>16070</v>
      </c>
      <c r="C81" s="34" t="s">
        <v>197</v>
      </c>
      <c r="D81" s="34" t="s">
        <v>90</v>
      </c>
      <c r="E81" s="34" t="s">
        <v>166</v>
      </c>
      <c r="F81" s="35" t="s">
        <v>28</v>
      </c>
    </row>
    <row r="82" spans="1:6" hidden="1">
      <c r="A82" s="32">
        <v>5353</v>
      </c>
      <c r="B82" s="34" t="s">
        <v>15859</v>
      </c>
      <c r="C82" s="34" t="s">
        <v>197</v>
      </c>
      <c r="D82" s="34" t="s">
        <v>90</v>
      </c>
      <c r="E82" s="34" t="s">
        <v>166</v>
      </c>
      <c r="F82" s="35" t="s">
        <v>30</v>
      </c>
    </row>
    <row r="83" spans="1:6" hidden="1">
      <c r="A83" s="32">
        <v>5360</v>
      </c>
      <c r="B83" s="34" t="s">
        <v>3607</v>
      </c>
      <c r="C83" s="34" t="s">
        <v>197</v>
      </c>
      <c r="D83" s="34" t="s">
        <v>90</v>
      </c>
      <c r="E83" s="34" t="s">
        <v>166</v>
      </c>
      <c r="F83" s="35" t="s">
        <v>25</v>
      </c>
    </row>
    <row r="84" spans="1:6" hidden="1">
      <c r="A84" s="32">
        <v>5361</v>
      </c>
      <c r="B84" s="34" t="s">
        <v>684</v>
      </c>
      <c r="C84" s="34" t="s">
        <v>197</v>
      </c>
      <c r="D84" s="34" t="s">
        <v>90</v>
      </c>
      <c r="E84" s="34" t="s">
        <v>166</v>
      </c>
      <c r="F84" s="35" t="s">
        <v>32</v>
      </c>
    </row>
    <row r="85" spans="1:6" hidden="1">
      <c r="A85" s="32">
        <v>5364</v>
      </c>
      <c r="B85" s="34" t="s">
        <v>16071</v>
      </c>
      <c r="C85" s="34" t="s">
        <v>197</v>
      </c>
      <c r="D85" s="34" t="s">
        <v>90</v>
      </c>
      <c r="E85" s="34" t="s">
        <v>166</v>
      </c>
      <c r="F85" s="35" t="s">
        <v>30</v>
      </c>
    </row>
    <row r="86" spans="1:6" hidden="1">
      <c r="A86" s="32">
        <v>5376</v>
      </c>
      <c r="B86" s="34" t="s">
        <v>1651</v>
      </c>
      <c r="C86" s="34" t="s">
        <v>197</v>
      </c>
      <c r="D86" s="34" t="s">
        <v>90</v>
      </c>
      <c r="E86" s="34" t="s">
        <v>166</v>
      </c>
      <c r="F86" s="35" t="s">
        <v>28</v>
      </c>
    </row>
    <row r="87" spans="1:6" hidden="1">
      <c r="A87" s="32">
        <v>5380</v>
      </c>
      <c r="B87" s="34" t="s">
        <v>2836</v>
      </c>
      <c r="C87" s="34" t="s">
        <v>197</v>
      </c>
      <c r="D87" s="34" t="s">
        <v>90</v>
      </c>
      <c r="E87" s="34" t="s">
        <v>166</v>
      </c>
      <c r="F87" s="35" t="s">
        <v>25</v>
      </c>
    </row>
    <row r="88" spans="1:6" hidden="1">
      <c r="A88" s="32">
        <v>5390</v>
      </c>
      <c r="B88" s="34" t="s">
        <v>1240</v>
      </c>
      <c r="C88" s="34" t="s">
        <v>197</v>
      </c>
      <c r="D88" s="34" t="s">
        <v>90</v>
      </c>
      <c r="E88" s="34" t="s">
        <v>166</v>
      </c>
      <c r="F88" s="35" t="s">
        <v>28</v>
      </c>
    </row>
    <row r="89" spans="1:6" hidden="1">
      <c r="A89" s="32">
        <v>5411</v>
      </c>
      <c r="B89" s="34" t="s">
        <v>16072</v>
      </c>
      <c r="C89" s="34" t="s">
        <v>197</v>
      </c>
      <c r="D89" s="34" t="s">
        <v>90</v>
      </c>
      <c r="E89" s="34" t="s">
        <v>166</v>
      </c>
      <c r="F89" s="35" t="s">
        <v>30</v>
      </c>
    </row>
    <row r="90" spans="1:6" hidden="1">
      <c r="A90" s="32">
        <v>5425</v>
      </c>
      <c r="B90" s="34" t="s">
        <v>6388</v>
      </c>
      <c r="C90" s="34" t="s">
        <v>197</v>
      </c>
      <c r="D90" s="34" t="s">
        <v>90</v>
      </c>
      <c r="E90" s="34" t="s">
        <v>166</v>
      </c>
      <c r="F90" s="35" t="s">
        <v>30</v>
      </c>
    </row>
    <row r="91" spans="1:6" hidden="1">
      <c r="A91" s="32">
        <v>5440</v>
      </c>
      <c r="B91" s="34" t="s">
        <v>780</v>
      </c>
      <c r="C91" s="34" t="s">
        <v>197</v>
      </c>
      <c r="D91" s="34" t="s">
        <v>90</v>
      </c>
      <c r="E91" s="34" t="s">
        <v>166</v>
      </c>
      <c r="F91" s="35" t="s">
        <v>28</v>
      </c>
    </row>
    <row r="92" spans="1:6" hidden="1">
      <c r="A92" s="32">
        <v>5001</v>
      </c>
      <c r="B92" s="34" t="s">
        <v>90</v>
      </c>
      <c r="C92" s="34" t="s">
        <v>197</v>
      </c>
      <c r="D92" s="34" t="s">
        <v>90</v>
      </c>
      <c r="E92" s="34" t="s">
        <v>166</v>
      </c>
      <c r="F92" s="35" t="s">
        <v>25</v>
      </c>
    </row>
    <row r="93" spans="1:6" hidden="1">
      <c r="A93" s="32">
        <v>5467</v>
      </c>
      <c r="B93" s="34" t="s">
        <v>4252</v>
      </c>
      <c r="C93" s="34" t="s">
        <v>197</v>
      </c>
      <c r="D93" s="34" t="s">
        <v>90</v>
      </c>
      <c r="E93" s="34" t="s">
        <v>166</v>
      </c>
      <c r="F93" s="35" t="s">
        <v>28</v>
      </c>
    </row>
    <row r="94" spans="1:6" hidden="1">
      <c r="A94" s="32">
        <v>5475</v>
      </c>
      <c r="B94" s="34" t="s">
        <v>16073</v>
      </c>
      <c r="C94" s="34" t="s">
        <v>197</v>
      </c>
      <c r="D94" s="34" t="s">
        <v>60</v>
      </c>
      <c r="E94" s="34" t="s">
        <v>181</v>
      </c>
      <c r="F94" s="35" t="s">
        <v>180</v>
      </c>
    </row>
    <row r="95" spans="1:6" hidden="1">
      <c r="A95" s="32">
        <v>5480</v>
      </c>
      <c r="B95" s="34" t="s">
        <v>6490</v>
      </c>
      <c r="C95" s="34" t="s">
        <v>197</v>
      </c>
      <c r="D95" s="34" t="s">
        <v>60</v>
      </c>
      <c r="E95" s="34" t="s">
        <v>166</v>
      </c>
      <c r="F95" s="35" t="s">
        <v>28</v>
      </c>
    </row>
    <row r="96" spans="1:6" hidden="1">
      <c r="A96" s="32">
        <v>5495</v>
      </c>
      <c r="B96" s="34" t="s">
        <v>1995</v>
      </c>
      <c r="C96" s="34" t="s">
        <v>197</v>
      </c>
      <c r="D96" s="34" t="s">
        <v>91</v>
      </c>
      <c r="E96" s="34" t="s">
        <v>166</v>
      </c>
      <c r="F96" s="35" t="s">
        <v>30</v>
      </c>
    </row>
    <row r="97" spans="1:6" hidden="1">
      <c r="A97" s="32">
        <v>5490</v>
      </c>
      <c r="B97" s="34" t="s">
        <v>631</v>
      </c>
      <c r="C97" s="34" t="s">
        <v>197</v>
      </c>
      <c r="D97" s="34" t="s">
        <v>60</v>
      </c>
      <c r="E97" s="34" t="s">
        <v>166</v>
      </c>
      <c r="F97" s="35" t="s">
        <v>28</v>
      </c>
    </row>
    <row r="98" spans="1:6" hidden="1">
      <c r="A98" s="32">
        <v>5501</v>
      </c>
      <c r="B98" s="34" t="s">
        <v>16074</v>
      </c>
      <c r="C98" s="34" t="s">
        <v>197</v>
      </c>
      <c r="D98" s="34" t="s">
        <v>90</v>
      </c>
      <c r="E98" s="34" t="s">
        <v>166</v>
      </c>
      <c r="F98" s="35" t="s">
        <v>28</v>
      </c>
    </row>
    <row r="99" spans="1:6" hidden="1">
      <c r="A99" s="32">
        <v>5541</v>
      </c>
      <c r="B99" s="34" t="s">
        <v>3059</v>
      </c>
      <c r="C99" s="34" t="s">
        <v>197</v>
      </c>
      <c r="D99" s="34" t="s">
        <v>90</v>
      </c>
      <c r="E99" s="34" t="s">
        <v>166</v>
      </c>
      <c r="F99" s="35" t="s">
        <v>28</v>
      </c>
    </row>
    <row r="100" spans="1:6" hidden="1">
      <c r="A100" s="32">
        <v>5543</v>
      </c>
      <c r="B100" s="34" t="s">
        <v>16075</v>
      </c>
      <c r="C100" s="34" t="s">
        <v>197</v>
      </c>
      <c r="D100" s="34" t="s">
        <v>90</v>
      </c>
      <c r="E100" s="34" t="s">
        <v>166</v>
      </c>
      <c r="F100" s="35" t="s">
        <v>32</v>
      </c>
    </row>
    <row r="101" spans="1:6" hidden="1">
      <c r="A101" s="32">
        <v>5576</v>
      </c>
      <c r="B101" s="34" t="s">
        <v>7101</v>
      </c>
      <c r="C101" s="34" t="s">
        <v>197</v>
      </c>
      <c r="D101" s="34" t="s">
        <v>90</v>
      </c>
      <c r="E101" s="34" t="s">
        <v>166</v>
      </c>
      <c r="F101" s="35" t="s">
        <v>30</v>
      </c>
    </row>
    <row r="102" spans="1:6" hidden="1">
      <c r="A102" s="32">
        <v>5579</v>
      </c>
      <c r="B102" s="34" t="s">
        <v>2218</v>
      </c>
      <c r="C102" s="34" t="s">
        <v>197</v>
      </c>
      <c r="D102" s="34" t="s">
        <v>90</v>
      </c>
      <c r="E102" s="34" t="s">
        <v>166</v>
      </c>
      <c r="F102" s="35" t="s">
        <v>30</v>
      </c>
    </row>
    <row r="103" spans="1:6" hidden="1">
      <c r="A103" s="32">
        <v>5585</v>
      </c>
      <c r="B103" s="34" t="s">
        <v>16076</v>
      </c>
      <c r="C103" s="34" t="s">
        <v>197</v>
      </c>
      <c r="D103" s="34" t="s">
        <v>90</v>
      </c>
      <c r="E103" s="34" t="s">
        <v>166</v>
      </c>
      <c r="F103" s="35" t="s">
        <v>32</v>
      </c>
    </row>
    <row r="104" spans="1:6" hidden="1">
      <c r="A104" s="32">
        <v>5591</v>
      </c>
      <c r="B104" s="34" t="s">
        <v>1416</v>
      </c>
      <c r="C104" s="34" t="s">
        <v>197</v>
      </c>
      <c r="D104" s="34" t="s">
        <v>90</v>
      </c>
      <c r="E104" s="34" t="s">
        <v>166</v>
      </c>
      <c r="F104" s="35" t="s">
        <v>32</v>
      </c>
    </row>
    <row r="105" spans="1:6" hidden="1">
      <c r="A105" s="32">
        <v>5604</v>
      </c>
      <c r="B105" s="34" t="s">
        <v>4076</v>
      </c>
      <c r="C105" s="34" t="s">
        <v>197</v>
      </c>
      <c r="D105" s="34" t="s">
        <v>90</v>
      </c>
      <c r="E105" s="34" t="s">
        <v>166</v>
      </c>
      <c r="F105" s="35" t="s">
        <v>32</v>
      </c>
    </row>
    <row r="106" spans="1:6" hidden="1">
      <c r="A106" s="32">
        <v>5607</v>
      </c>
      <c r="B106" s="34" t="s">
        <v>3963</v>
      </c>
      <c r="C106" s="34" t="s">
        <v>197</v>
      </c>
      <c r="D106" s="34" t="s">
        <v>90</v>
      </c>
      <c r="E106" s="34" t="s">
        <v>166</v>
      </c>
      <c r="F106" s="35" t="s">
        <v>28</v>
      </c>
    </row>
    <row r="107" spans="1:6" hidden="1">
      <c r="A107" s="32">
        <v>5631</v>
      </c>
      <c r="B107" s="34" t="s">
        <v>3802</v>
      </c>
      <c r="C107" s="34" t="s">
        <v>197</v>
      </c>
      <c r="D107" s="34" t="s">
        <v>90</v>
      </c>
      <c r="E107" s="34" t="s">
        <v>166</v>
      </c>
      <c r="F107" s="35" t="s">
        <v>25</v>
      </c>
    </row>
    <row r="108" spans="1:6" hidden="1">
      <c r="A108" s="32">
        <v>5642</v>
      </c>
      <c r="B108" s="34" t="s">
        <v>9086</v>
      </c>
      <c r="C108" s="34" t="s">
        <v>197</v>
      </c>
      <c r="D108" s="34" t="s">
        <v>90</v>
      </c>
      <c r="E108" s="34" t="s">
        <v>166</v>
      </c>
      <c r="F108" s="35" t="s">
        <v>28</v>
      </c>
    </row>
    <row r="109" spans="1:6" hidden="1">
      <c r="A109" s="32">
        <v>5647</v>
      </c>
      <c r="B109" s="34" t="s">
        <v>16077</v>
      </c>
      <c r="C109" s="34" t="s">
        <v>197</v>
      </c>
      <c r="D109" s="34" t="s">
        <v>90</v>
      </c>
      <c r="E109" s="34" t="s">
        <v>166</v>
      </c>
      <c r="F109" s="35" t="s">
        <v>30</v>
      </c>
    </row>
    <row r="110" spans="1:6" hidden="1">
      <c r="A110" s="32">
        <v>5656</v>
      </c>
      <c r="B110" s="34" t="s">
        <v>6731</v>
      </c>
      <c r="C110" s="34" t="s">
        <v>197</v>
      </c>
      <c r="D110" s="34" t="s">
        <v>90</v>
      </c>
      <c r="E110" s="34" t="s">
        <v>166</v>
      </c>
      <c r="F110" s="35" t="s">
        <v>28</v>
      </c>
    </row>
    <row r="111" spans="1:6" hidden="1">
      <c r="A111" s="32">
        <v>5658</v>
      </c>
      <c r="B111" s="34" t="s">
        <v>16078</v>
      </c>
      <c r="C111" s="34" t="s">
        <v>197</v>
      </c>
      <c r="D111" s="34" t="s">
        <v>90</v>
      </c>
      <c r="E111" s="34" t="s">
        <v>166</v>
      </c>
      <c r="F111" s="35" t="s">
        <v>30</v>
      </c>
    </row>
    <row r="112" spans="1:6" hidden="1">
      <c r="A112" s="32">
        <v>5659</v>
      </c>
      <c r="B112" s="34" t="s">
        <v>16079</v>
      </c>
      <c r="C112" s="34" t="s">
        <v>197</v>
      </c>
      <c r="D112" s="34" t="s">
        <v>91</v>
      </c>
      <c r="E112" s="34" t="s">
        <v>166</v>
      </c>
      <c r="F112" s="35" t="s">
        <v>28</v>
      </c>
    </row>
    <row r="113" spans="1:6" hidden="1">
      <c r="A113" s="32">
        <v>5665</v>
      </c>
      <c r="B113" s="34" t="s">
        <v>1360</v>
      </c>
      <c r="C113" s="34" t="s">
        <v>197</v>
      </c>
      <c r="D113" s="34" t="s">
        <v>60</v>
      </c>
      <c r="E113" s="34" t="s">
        <v>166</v>
      </c>
      <c r="F113" s="35" t="s">
        <v>30</v>
      </c>
    </row>
    <row r="114" spans="1:6" hidden="1">
      <c r="A114" s="32">
        <v>5667</v>
      </c>
      <c r="B114" s="34" t="s">
        <v>1397</v>
      </c>
      <c r="C114" s="34" t="s">
        <v>197</v>
      </c>
      <c r="D114" s="34" t="s">
        <v>90</v>
      </c>
      <c r="E114" s="34" t="s">
        <v>166</v>
      </c>
      <c r="F114" s="35" t="s">
        <v>30</v>
      </c>
    </row>
    <row r="115" spans="1:6" hidden="1">
      <c r="A115" s="32">
        <v>5670</v>
      </c>
      <c r="B115" s="34" t="s">
        <v>8907</v>
      </c>
      <c r="C115" s="34" t="s">
        <v>197</v>
      </c>
      <c r="D115" s="34" t="s">
        <v>90</v>
      </c>
      <c r="E115" s="34" t="s">
        <v>166</v>
      </c>
      <c r="F115" s="35" t="s">
        <v>30</v>
      </c>
    </row>
    <row r="116" spans="1:6" hidden="1">
      <c r="A116" s="32">
        <v>5674</v>
      </c>
      <c r="B116" s="34" t="s">
        <v>15074</v>
      </c>
      <c r="C116" s="34" t="s">
        <v>197</v>
      </c>
      <c r="D116" s="34" t="s">
        <v>90</v>
      </c>
      <c r="E116" s="34" t="s">
        <v>166</v>
      </c>
      <c r="F116" s="35" t="s">
        <v>28</v>
      </c>
    </row>
    <row r="117" spans="1:6" hidden="1">
      <c r="A117" s="32">
        <v>5042</v>
      </c>
      <c r="B117" s="34" t="s">
        <v>6844</v>
      </c>
      <c r="C117" s="34" t="s">
        <v>197</v>
      </c>
      <c r="D117" s="34" t="s">
        <v>90</v>
      </c>
      <c r="E117" s="34" t="s">
        <v>166</v>
      </c>
      <c r="F117" s="35" t="s">
        <v>28</v>
      </c>
    </row>
    <row r="118" spans="1:6" hidden="1">
      <c r="A118" s="32">
        <v>5686</v>
      </c>
      <c r="B118" s="34" t="s">
        <v>1054</v>
      </c>
      <c r="C118" s="34" t="s">
        <v>197</v>
      </c>
      <c r="D118" s="34" t="s">
        <v>90</v>
      </c>
      <c r="E118" s="34" t="s">
        <v>166</v>
      </c>
      <c r="F118" s="35" t="s">
        <v>28</v>
      </c>
    </row>
    <row r="119" spans="1:6" hidden="1">
      <c r="A119" s="32">
        <v>5690</v>
      </c>
      <c r="B119" s="34" t="s">
        <v>5921</v>
      </c>
      <c r="C119" s="34" t="s">
        <v>197</v>
      </c>
      <c r="D119" s="34" t="s">
        <v>90</v>
      </c>
      <c r="E119" s="34" t="s">
        <v>166</v>
      </c>
      <c r="F119" s="35" t="s">
        <v>28</v>
      </c>
    </row>
    <row r="120" spans="1:6" hidden="1">
      <c r="A120" s="32">
        <v>5736</v>
      </c>
      <c r="B120" s="34" t="s">
        <v>7285</v>
      </c>
      <c r="C120" s="34" t="s">
        <v>197</v>
      </c>
      <c r="D120" s="34" t="s">
        <v>90</v>
      </c>
      <c r="E120" s="34" t="s">
        <v>166</v>
      </c>
      <c r="F120" s="35" t="s">
        <v>32</v>
      </c>
    </row>
    <row r="121" spans="1:6" hidden="1">
      <c r="A121" s="32">
        <v>5756</v>
      </c>
      <c r="B121" s="34" t="s">
        <v>13013</v>
      </c>
      <c r="C121" s="34" t="s">
        <v>197</v>
      </c>
      <c r="D121" s="34" t="s">
        <v>90</v>
      </c>
      <c r="E121" s="34" t="s">
        <v>166</v>
      </c>
      <c r="F121" s="35" t="s">
        <v>30</v>
      </c>
    </row>
    <row r="122" spans="1:6" hidden="1">
      <c r="A122" s="32">
        <v>5761</v>
      </c>
      <c r="B122" s="34" t="s">
        <v>6157</v>
      </c>
      <c r="C122" s="34" t="s">
        <v>197</v>
      </c>
      <c r="D122" s="34" t="s">
        <v>90</v>
      </c>
      <c r="E122" s="34" t="s">
        <v>166</v>
      </c>
      <c r="F122" s="35" t="s">
        <v>28</v>
      </c>
    </row>
    <row r="123" spans="1:6" hidden="1">
      <c r="A123" s="32">
        <v>5789</v>
      </c>
      <c r="B123" s="34" t="s">
        <v>2091</v>
      </c>
      <c r="C123" s="34" t="s">
        <v>197</v>
      </c>
      <c r="D123" s="34" t="s">
        <v>90</v>
      </c>
      <c r="E123" s="34" t="s">
        <v>166</v>
      </c>
      <c r="F123" s="35" t="s">
        <v>30</v>
      </c>
    </row>
    <row r="124" spans="1:6">
      <c r="A124" s="32">
        <v>5790</v>
      </c>
      <c r="B124" s="34" t="s">
        <v>9173</v>
      </c>
      <c r="C124" s="34" t="s">
        <v>197</v>
      </c>
      <c r="D124" s="34" t="s">
        <v>90</v>
      </c>
      <c r="E124" s="34" t="s">
        <v>166</v>
      </c>
      <c r="F124" s="35" t="s">
        <v>32</v>
      </c>
    </row>
    <row r="125" spans="1:6" hidden="1">
      <c r="A125" s="32">
        <v>5792</v>
      </c>
      <c r="B125" s="34" t="s">
        <v>16080</v>
      </c>
      <c r="C125" s="34" t="s">
        <v>197</v>
      </c>
      <c r="D125" s="34" t="s">
        <v>90</v>
      </c>
      <c r="E125" s="34" t="s">
        <v>166</v>
      </c>
      <c r="F125" s="35" t="s">
        <v>30</v>
      </c>
    </row>
    <row r="126" spans="1:6" hidden="1">
      <c r="A126" s="32">
        <v>5809</v>
      </c>
      <c r="B126" s="34" t="s">
        <v>16081</v>
      </c>
      <c r="C126" s="34" t="s">
        <v>197</v>
      </c>
      <c r="D126" s="34" t="s">
        <v>90</v>
      </c>
      <c r="E126" s="34" t="s">
        <v>166</v>
      </c>
      <c r="F126" s="35" t="s">
        <v>28</v>
      </c>
    </row>
    <row r="127" spans="1:6" hidden="1">
      <c r="A127" s="32">
        <v>5837</v>
      </c>
      <c r="B127" s="34" t="s">
        <v>785</v>
      </c>
      <c r="C127" s="34" t="s">
        <v>197</v>
      </c>
      <c r="D127" s="34" t="s">
        <v>60</v>
      </c>
      <c r="E127" s="34" t="s">
        <v>166</v>
      </c>
      <c r="F127" s="35" t="s">
        <v>28</v>
      </c>
    </row>
    <row r="128" spans="1:6" hidden="1">
      <c r="A128" s="32">
        <v>5842</v>
      </c>
      <c r="B128" s="34" t="s">
        <v>16082</v>
      </c>
      <c r="C128" s="34" t="s">
        <v>197</v>
      </c>
      <c r="D128" s="34" t="s">
        <v>90</v>
      </c>
      <c r="E128" s="34" t="s">
        <v>166</v>
      </c>
      <c r="F128" s="35" t="s">
        <v>32</v>
      </c>
    </row>
    <row r="129" spans="1:6" hidden="1">
      <c r="A129" s="32">
        <v>5847</v>
      </c>
      <c r="B129" s="34" t="s">
        <v>16083</v>
      </c>
      <c r="C129" s="34" t="s">
        <v>197</v>
      </c>
      <c r="D129" s="34" t="s">
        <v>90</v>
      </c>
      <c r="E129" s="34" t="s">
        <v>166</v>
      </c>
      <c r="F129" s="35" t="s">
        <v>32</v>
      </c>
    </row>
    <row r="130" spans="1:6" hidden="1">
      <c r="A130" s="32">
        <v>5854</v>
      </c>
      <c r="B130" s="34" t="s">
        <v>15636</v>
      </c>
      <c r="C130" s="34" t="s">
        <v>197</v>
      </c>
      <c r="D130" s="34" t="s">
        <v>90</v>
      </c>
      <c r="E130" s="34" t="s">
        <v>166</v>
      </c>
      <c r="F130" s="35" t="s">
        <v>30</v>
      </c>
    </row>
    <row r="131" spans="1:6" hidden="1">
      <c r="A131" s="32">
        <v>5858</v>
      </c>
      <c r="B131" s="34" t="s">
        <v>2876</v>
      </c>
      <c r="C131" s="34" t="s">
        <v>197</v>
      </c>
      <c r="D131" s="34" t="s">
        <v>90</v>
      </c>
      <c r="E131" s="34" t="s">
        <v>166</v>
      </c>
      <c r="F131" s="35" t="s">
        <v>30</v>
      </c>
    </row>
    <row r="132" spans="1:6" hidden="1">
      <c r="A132" s="32">
        <v>5873</v>
      </c>
      <c r="B132" s="34" t="s">
        <v>16084</v>
      </c>
      <c r="C132" s="34" t="s">
        <v>197</v>
      </c>
      <c r="D132" s="34" t="s">
        <v>60</v>
      </c>
      <c r="E132" s="34" t="s">
        <v>1394</v>
      </c>
      <c r="F132" s="35" t="s">
        <v>180</v>
      </c>
    </row>
    <row r="133" spans="1:6" hidden="1">
      <c r="A133" s="32">
        <v>5885</v>
      </c>
      <c r="B133" s="34" t="s">
        <v>16085</v>
      </c>
      <c r="C133" s="34" t="s">
        <v>197</v>
      </c>
      <c r="D133" s="34" t="s">
        <v>90</v>
      </c>
      <c r="E133" s="34" t="s">
        <v>166</v>
      </c>
      <c r="F133" s="35" t="s">
        <v>28</v>
      </c>
    </row>
    <row r="134" spans="1:6" hidden="1">
      <c r="A134" s="32">
        <v>5887</v>
      </c>
      <c r="B134" s="34" t="s">
        <v>1465</v>
      </c>
      <c r="C134" s="34" t="s">
        <v>197</v>
      </c>
      <c r="D134" s="34" t="s">
        <v>90</v>
      </c>
      <c r="E134" s="34" t="s">
        <v>166</v>
      </c>
      <c r="F134" s="35" t="s">
        <v>30</v>
      </c>
    </row>
    <row r="135" spans="1:6" hidden="1">
      <c r="A135" s="32">
        <v>5890</v>
      </c>
      <c r="B135" s="34" t="s">
        <v>667</v>
      </c>
      <c r="C135" s="34" t="s">
        <v>197</v>
      </c>
      <c r="D135" s="34" t="s">
        <v>90</v>
      </c>
      <c r="E135" s="34" t="s">
        <v>166</v>
      </c>
      <c r="F135" s="35" t="s">
        <v>28</v>
      </c>
    </row>
    <row r="136" spans="1:6" hidden="1">
      <c r="A136" s="32">
        <v>5893</v>
      </c>
      <c r="B136" s="34" t="s">
        <v>5655</v>
      </c>
      <c r="C136" s="34" t="s">
        <v>197</v>
      </c>
      <c r="D136" s="34" t="s">
        <v>72</v>
      </c>
      <c r="E136" s="34" t="s">
        <v>166</v>
      </c>
      <c r="F136" s="35" t="s">
        <v>32</v>
      </c>
    </row>
    <row r="137" spans="1:6" hidden="1">
      <c r="A137" s="32">
        <v>5895</v>
      </c>
      <c r="B137" s="34" t="s">
        <v>6452</v>
      </c>
      <c r="C137" s="34" t="s">
        <v>197</v>
      </c>
      <c r="D137" s="34" t="s">
        <v>91</v>
      </c>
      <c r="E137" s="34" t="s">
        <v>166</v>
      </c>
      <c r="F137" s="35" t="s">
        <v>32</v>
      </c>
    </row>
    <row r="138" spans="1:6" hidden="1">
      <c r="A138" s="32">
        <v>81001</v>
      </c>
      <c r="B138" s="34" t="s">
        <v>1811</v>
      </c>
      <c r="C138" s="34" t="s">
        <v>1811</v>
      </c>
      <c r="D138" s="34" t="s">
        <v>72</v>
      </c>
      <c r="E138" s="34" t="s">
        <v>1394</v>
      </c>
      <c r="F138" s="35" t="s">
        <v>180</v>
      </c>
    </row>
    <row r="139" spans="1:6" hidden="1">
      <c r="A139" s="32">
        <v>81065</v>
      </c>
      <c r="B139" s="34" t="s">
        <v>16086</v>
      </c>
      <c r="C139" s="34" t="s">
        <v>1811</v>
      </c>
      <c r="D139" s="34" t="s">
        <v>72</v>
      </c>
      <c r="E139" s="34" t="s">
        <v>1394</v>
      </c>
      <c r="F139" s="35" t="s">
        <v>180</v>
      </c>
    </row>
    <row r="140" spans="1:6" hidden="1">
      <c r="A140" s="32">
        <v>81220</v>
      </c>
      <c r="B140" s="34" t="s">
        <v>6587</v>
      </c>
      <c r="C140" s="34" t="s">
        <v>1811</v>
      </c>
      <c r="D140" s="34" t="s">
        <v>72</v>
      </c>
      <c r="E140" s="34" t="s">
        <v>1394</v>
      </c>
      <c r="F140" s="35" t="s">
        <v>180</v>
      </c>
    </row>
    <row r="141" spans="1:6" hidden="1">
      <c r="A141" s="32">
        <v>81300</v>
      </c>
      <c r="B141" s="34" t="s">
        <v>4770</v>
      </c>
      <c r="C141" s="34" t="s">
        <v>1811</v>
      </c>
      <c r="D141" s="34" t="s">
        <v>72</v>
      </c>
      <c r="E141" s="34" t="s">
        <v>1394</v>
      </c>
      <c r="F141" s="35" t="s">
        <v>180</v>
      </c>
    </row>
    <row r="142" spans="1:6" hidden="1">
      <c r="A142" s="32">
        <v>81591</v>
      </c>
      <c r="B142" s="34" t="s">
        <v>16087</v>
      </c>
      <c r="C142" s="34" t="s">
        <v>1811</v>
      </c>
      <c r="D142" s="34" t="s">
        <v>72</v>
      </c>
      <c r="E142" s="34" t="s">
        <v>1394</v>
      </c>
      <c r="F142" s="35" t="s">
        <v>180</v>
      </c>
    </row>
    <row r="143" spans="1:6" hidden="1">
      <c r="A143" s="32">
        <v>81736</v>
      </c>
      <c r="B143" s="34" t="s">
        <v>6190</v>
      </c>
      <c r="C143" s="34" t="s">
        <v>1811</v>
      </c>
      <c r="D143" s="34" t="s">
        <v>72</v>
      </c>
      <c r="E143" s="34" t="s">
        <v>1394</v>
      </c>
      <c r="F143" s="35" t="s">
        <v>180</v>
      </c>
    </row>
    <row r="144" spans="1:6" hidden="1">
      <c r="A144" s="32">
        <v>81794</v>
      </c>
      <c r="B144" s="34" t="s">
        <v>8766</v>
      </c>
      <c r="C144" s="34" t="s">
        <v>1811</v>
      </c>
      <c r="D144" s="34" t="s">
        <v>72</v>
      </c>
      <c r="E144" s="34" t="s">
        <v>1394</v>
      </c>
      <c r="F144" s="35" t="s">
        <v>180</v>
      </c>
    </row>
    <row r="145" spans="1:6" hidden="1">
      <c r="A145" s="32">
        <v>8141</v>
      </c>
      <c r="B145" s="33" t="s">
        <v>1297</v>
      </c>
      <c r="C145" s="34" t="s">
        <v>389</v>
      </c>
      <c r="D145" s="34" t="s">
        <v>64</v>
      </c>
      <c r="E145" s="34" t="s">
        <v>166</v>
      </c>
      <c r="F145" s="35" t="s">
        <v>28</v>
      </c>
    </row>
    <row r="146" spans="1:6" hidden="1">
      <c r="A146" s="32">
        <v>8573</v>
      </c>
      <c r="B146" s="36" t="s">
        <v>16088</v>
      </c>
      <c r="C146" s="34" t="s">
        <v>389</v>
      </c>
      <c r="D146" s="34" t="s">
        <v>64</v>
      </c>
      <c r="E146" s="34" t="s">
        <v>166</v>
      </c>
      <c r="F146" s="35" t="s">
        <v>28</v>
      </c>
    </row>
    <row r="147" spans="1:6" hidden="1">
      <c r="A147" s="32">
        <v>8638</v>
      </c>
      <c r="B147" s="33" t="s">
        <v>2762</v>
      </c>
      <c r="C147" s="34" t="s">
        <v>389</v>
      </c>
      <c r="D147" s="34" t="s">
        <v>64</v>
      </c>
      <c r="E147" s="34" t="s">
        <v>166</v>
      </c>
      <c r="F147" s="35" t="s">
        <v>28</v>
      </c>
    </row>
    <row r="148" spans="1:6" hidden="1">
      <c r="A148" s="32">
        <v>8078</v>
      </c>
      <c r="B148" s="34" t="s">
        <v>15972</v>
      </c>
      <c r="C148" s="34" t="s">
        <v>389</v>
      </c>
      <c r="D148" s="34" t="s">
        <v>64</v>
      </c>
      <c r="E148" s="34" t="s">
        <v>166</v>
      </c>
      <c r="F148" s="35" t="s">
        <v>28</v>
      </c>
    </row>
    <row r="149" spans="1:6" hidden="1">
      <c r="A149" s="32">
        <v>8001</v>
      </c>
      <c r="B149" s="34" t="s">
        <v>64</v>
      </c>
      <c r="C149" s="34" t="s">
        <v>389</v>
      </c>
      <c r="D149" s="34" t="s">
        <v>64</v>
      </c>
      <c r="E149" s="34" t="s">
        <v>166</v>
      </c>
      <c r="F149" s="35" t="s">
        <v>25</v>
      </c>
    </row>
    <row r="150" spans="1:6" hidden="1">
      <c r="A150" s="32">
        <v>8137</v>
      </c>
      <c r="B150" s="34" t="s">
        <v>16089</v>
      </c>
      <c r="C150" s="34" t="s">
        <v>389</v>
      </c>
      <c r="D150" s="34" t="s">
        <v>64</v>
      </c>
      <c r="E150" s="34" t="s">
        <v>166</v>
      </c>
      <c r="F150" s="35" t="s">
        <v>28</v>
      </c>
    </row>
    <row r="151" spans="1:6" hidden="1">
      <c r="A151" s="32">
        <v>8296</v>
      </c>
      <c r="B151" s="34" t="s">
        <v>3690</v>
      </c>
      <c r="C151" s="34" t="s">
        <v>389</v>
      </c>
      <c r="D151" s="34" t="s">
        <v>64</v>
      </c>
      <c r="E151" s="34" t="s">
        <v>166</v>
      </c>
      <c r="F151" s="35" t="s">
        <v>25</v>
      </c>
    </row>
    <row r="152" spans="1:6" hidden="1">
      <c r="A152" s="32">
        <v>8372</v>
      </c>
      <c r="B152" s="34" t="s">
        <v>14154</v>
      </c>
      <c r="C152" s="34" t="s">
        <v>389</v>
      </c>
      <c r="D152" s="34" t="s">
        <v>64</v>
      </c>
      <c r="E152" s="34" t="s">
        <v>166</v>
      </c>
      <c r="F152" s="35" t="s">
        <v>28</v>
      </c>
    </row>
    <row r="153" spans="1:6" hidden="1">
      <c r="A153" s="32">
        <v>8421</v>
      </c>
      <c r="B153" s="34" t="s">
        <v>13120</v>
      </c>
      <c r="C153" s="34" t="s">
        <v>389</v>
      </c>
      <c r="D153" s="34" t="s">
        <v>64</v>
      </c>
      <c r="E153" s="34" t="s">
        <v>166</v>
      </c>
      <c r="F153" s="35" t="s">
        <v>28</v>
      </c>
    </row>
    <row r="154" spans="1:6" hidden="1">
      <c r="A154" s="32">
        <v>8433</v>
      </c>
      <c r="B154" s="34" t="s">
        <v>390</v>
      </c>
      <c r="C154" s="34" t="s">
        <v>389</v>
      </c>
      <c r="D154" s="34" t="s">
        <v>64</v>
      </c>
      <c r="E154" s="34" t="s">
        <v>166</v>
      </c>
      <c r="F154" s="35" t="s">
        <v>28</v>
      </c>
    </row>
    <row r="155" spans="1:6" hidden="1">
      <c r="A155" s="32">
        <v>8436</v>
      </c>
      <c r="B155" s="34" t="s">
        <v>5488</v>
      </c>
      <c r="C155" s="34" t="s">
        <v>389</v>
      </c>
      <c r="D155" s="34" t="s">
        <v>64</v>
      </c>
      <c r="E155" s="34" t="s">
        <v>166</v>
      </c>
      <c r="F155" s="35" t="s">
        <v>28</v>
      </c>
    </row>
    <row r="156" spans="1:6" hidden="1">
      <c r="A156" s="32">
        <v>8520</v>
      </c>
      <c r="B156" s="34" t="s">
        <v>4932</v>
      </c>
      <c r="C156" s="34" t="s">
        <v>389</v>
      </c>
      <c r="D156" s="34" t="s">
        <v>64</v>
      </c>
      <c r="E156" s="34" t="s">
        <v>166</v>
      </c>
      <c r="F156" s="35" t="s">
        <v>28</v>
      </c>
    </row>
    <row r="157" spans="1:6" hidden="1">
      <c r="A157" s="32">
        <v>8549</v>
      </c>
      <c r="B157" s="34" t="s">
        <v>16090</v>
      </c>
      <c r="C157" s="34" t="s">
        <v>389</v>
      </c>
      <c r="D157" s="34" t="s">
        <v>64</v>
      </c>
      <c r="E157" s="34" t="s">
        <v>166</v>
      </c>
      <c r="F157" s="35" t="s">
        <v>28</v>
      </c>
    </row>
    <row r="158" spans="1:6" hidden="1">
      <c r="A158" s="32">
        <v>8558</v>
      </c>
      <c r="B158" s="34" t="s">
        <v>16091</v>
      </c>
      <c r="C158" s="34" t="s">
        <v>389</v>
      </c>
      <c r="D158" s="34" t="s">
        <v>64</v>
      </c>
      <c r="E158" s="34" t="s">
        <v>166</v>
      </c>
      <c r="F158" s="35" t="s">
        <v>28</v>
      </c>
    </row>
    <row r="159" spans="1:6" hidden="1">
      <c r="A159" s="32">
        <v>8560</v>
      </c>
      <c r="B159" s="34" t="s">
        <v>907</v>
      </c>
      <c r="C159" s="34" t="s">
        <v>389</v>
      </c>
      <c r="D159" s="34" t="s">
        <v>64</v>
      </c>
      <c r="E159" s="34" t="s">
        <v>166</v>
      </c>
      <c r="F159" s="35" t="s">
        <v>28</v>
      </c>
    </row>
    <row r="160" spans="1:6" hidden="1">
      <c r="A160" s="32">
        <v>8606</v>
      </c>
      <c r="B160" s="34" t="s">
        <v>4571</v>
      </c>
      <c r="C160" s="34" t="s">
        <v>389</v>
      </c>
      <c r="D160" s="34" t="s">
        <v>64</v>
      </c>
      <c r="E160" s="34" t="s">
        <v>166</v>
      </c>
      <c r="F160" s="35" t="s">
        <v>28</v>
      </c>
    </row>
    <row r="161" spans="1:6" hidden="1">
      <c r="A161" s="32">
        <v>8634</v>
      </c>
      <c r="B161" s="34" t="s">
        <v>4435</v>
      </c>
      <c r="C161" s="34" t="s">
        <v>389</v>
      </c>
      <c r="D161" s="34" t="s">
        <v>64</v>
      </c>
      <c r="E161" s="34" t="s">
        <v>166</v>
      </c>
      <c r="F161" s="35" t="s">
        <v>28</v>
      </c>
    </row>
    <row r="162" spans="1:6" hidden="1">
      <c r="A162" s="32">
        <v>8675</v>
      </c>
      <c r="B162" s="34" t="s">
        <v>13475</v>
      </c>
      <c r="C162" s="34" t="s">
        <v>389</v>
      </c>
      <c r="D162" s="34" t="s">
        <v>64</v>
      </c>
      <c r="E162" s="34" t="s">
        <v>166</v>
      </c>
      <c r="F162" s="35" t="s">
        <v>28</v>
      </c>
    </row>
    <row r="163" spans="1:6" hidden="1">
      <c r="A163" s="32">
        <v>8685</v>
      </c>
      <c r="B163" s="34" t="s">
        <v>5759</v>
      </c>
      <c r="C163" s="34" t="s">
        <v>389</v>
      </c>
      <c r="D163" s="34" t="s">
        <v>64</v>
      </c>
      <c r="E163" s="34" t="s">
        <v>166</v>
      </c>
      <c r="F163" s="35" t="s">
        <v>28</v>
      </c>
    </row>
    <row r="164" spans="1:6" hidden="1">
      <c r="A164" s="32">
        <v>8758</v>
      </c>
      <c r="B164" s="34" t="s">
        <v>1088</v>
      </c>
      <c r="C164" s="34" t="s">
        <v>389</v>
      </c>
      <c r="D164" s="34" t="s">
        <v>64</v>
      </c>
      <c r="E164" s="34" t="s">
        <v>166</v>
      </c>
      <c r="F164" s="35" t="s">
        <v>25</v>
      </c>
    </row>
    <row r="165" spans="1:6" hidden="1">
      <c r="A165" s="32">
        <v>8770</v>
      </c>
      <c r="B165" s="34" t="s">
        <v>5739</v>
      </c>
      <c r="C165" s="34" t="s">
        <v>389</v>
      </c>
      <c r="D165" s="34" t="s">
        <v>64</v>
      </c>
      <c r="E165" s="34" t="s">
        <v>166</v>
      </c>
      <c r="F165" s="35" t="s">
        <v>28</v>
      </c>
    </row>
    <row r="166" spans="1:6" hidden="1">
      <c r="A166" s="32">
        <v>8832</v>
      </c>
      <c r="B166" s="34" t="s">
        <v>14110</v>
      </c>
      <c r="C166" s="34" t="s">
        <v>389</v>
      </c>
      <c r="D166" s="34" t="s">
        <v>64</v>
      </c>
      <c r="E166" s="34" t="s">
        <v>166</v>
      </c>
      <c r="F166" s="35" t="s">
        <v>28</v>
      </c>
    </row>
    <row r="167" spans="1:6" hidden="1">
      <c r="A167" s="32">
        <v>8849</v>
      </c>
      <c r="B167" s="34" t="s">
        <v>4892</v>
      </c>
      <c r="C167" s="34" t="s">
        <v>389</v>
      </c>
      <c r="D167" s="34" t="s">
        <v>64</v>
      </c>
      <c r="E167" s="34" t="s">
        <v>166</v>
      </c>
      <c r="F167" s="35" t="s">
        <v>28</v>
      </c>
    </row>
    <row r="168" spans="1:6" hidden="1">
      <c r="A168" s="32">
        <v>13140</v>
      </c>
      <c r="B168" s="33" t="s">
        <v>8490</v>
      </c>
      <c r="C168" s="34" t="s">
        <v>303</v>
      </c>
      <c r="D168" s="34" t="s">
        <v>80</v>
      </c>
      <c r="E168" s="34" t="s">
        <v>166</v>
      </c>
      <c r="F168" s="35" t="s">
        <v>28</v>
      </c>
    </row>
    <row r="169" spans="1:6" hidden="1">
      <c r="A169" s="32">
        <v>13212</v>
      </c>
      <c r="B169" s="33" t="s">
        <v>421</v>
      </c>
      <c r="C169" s="34" t="s">
        <v>303</v>
      </c>
      <c r="D169" s="34" t="s">
        <v>80</v>
      </c>
      <c r="E169" s="34" t="s">
        <v>166</v>
      </c>
      <c r="F169" s="35" t="s">
        <v>32</v>
      </c>
    </row>
    <row r="170" spans="1:6" hidden="1">
      <c r="A170" s="32">
        <v>13268</v>
      </c>
      <c r="B170" s="36" t="s">
        <v>12815</v>
      </c>
      <c r="C170" s="34" t="s">
        <v>303</v>
      </c>
      <c r="D170" s="34" t="s">
        <v>99</v>
      </c>
      <c r="E170" s="34" t="s">
        <v>166</v>
      </c>
      <c r="F170" s="35" t="s">
        <v>32</v>
      </c>
    </row>
    <row r="171" spans="1:6" hidden="1">
      <c r="A171" s="32">
        <v>13473</v>
      </c>
      <c r="B171" s="36" t="s">
        <v>12129</v>
      </c>
      <c r="C171" s="34" t="s">
        <v>303</v>
      </c>
      <c r="D171" s="34" t="s">
        <v>99</v>
      </c>
      <c r="E171" s="34" t="s">
        <v>166</v>
      </c>
      <c r="F171" s="35" t="s">
        <v>32</v>
      </c>
    </row>
    <row r="172" spans="1:6" hidden="1">
      <c r="A172" s="32">
        <v>13670</v>
      </c>
      <c r="B172" s="33" t="s">
        <v>3637</v>
      </c>
      <c r="C172" s="34" t="s">
        <v>303</v>
      </c>
      <c r="D172" s="34" t="s">
        <v>72</v>
      </c>
      <c r="E172" s="34" t="s">
        <v>309</v>
      </c>
      <c r="F172" s="35" t="s">
        <v>180</v>
      </c>
    </row>
    <row r="173" spans="1:6" hidden="1">
      <c r="A173" s="32">
        <v>13683</v>
      </c>
      <c r="B173" s="36" t="s">
        <v>10083</v>
      </c>
      <c r="C173" s="34" t="s">
        <v>303</v>
      </c>
      <c r="D173" s="34" t="s">
        <v>80</v>
      </c>
      <c r="E173" s="34" t="s">
        <v>166</v>
      </c>
      <c r="F173" s="35" t="s">
        <v>28</v>
      </c>
    </row>
    <row r="174" spans="1:6" hidden="1">
      <c r="A174" s="32">
        <v>13873</v>
      </c>
      <c r="B174" s="36" t="s">
        <v>5620</v>
      </c>
      <c r="C174" s="34" t="s">
        <v>303</v>
      </c>
      <c r="D174" s="34" t="s">
        <v>80</v>
      </c>
      <c r="E174" s="34" t="s">
        <v>166</v>
      </c>
      <c r="F174" s="35" t="s">
        <v>28</v>
      </c>
    </row>
    <row r="175" spans="1:6" hidden="1">
      <c r="A175" s="32">
        <v>13006</v>
      </c>
      <c r="B175" s="34" t="s">
        <v>16092</v>
      </c>
      <c r="C175" s="34" t="s">
        <v>303</v>
      </c>
      <c r="D175" s="34" t="s">
        <v>80</v>
      </c>
      <c r="E175" s="34" t="s">
        <v>166</v>
      </c>
      <c r="F175" s="35" t="s">
        <v>32</v>
      </c>
    </row>
    <row r="176" spans="1:6" hidden="1">
      <c r="A176" s="32">
        <v>13030</v>
      </c>
      <c r="B176" s="34" t="s">
        <v>8078</v>
      </c>
      <c r="C176" s="34" t="s">
        <v>303</v>
      </c>
      <c r="D176" s="34" t="s">
        <v>80</v>
      </c>
      <c r="E176" s="34" t="s">
        <v>166</v>
      </c>
      <c r="F176" s="35" t="s">
        <v>32</v>
      </c>
    </row>
    <row r="177" spans="1:6" hidden="1">
      <c r="A177" s="32">
        <v>13042</v>
      </c>
      <c r="B177" s="34" t="s">
        <v>16093</v>
      </c>
      <c r="C177" s="34" t="s">
        <v>303</v>
      </c>
      <c r="D177" s="34" t="s">
        <v>99</v>
      </c>
      <c r="E177" s="34" t="s">
        <v>166</v>
      </c>
      <c r="F177" s="35" t="s">
        <v>32</v>
      </c>
    </row>
    <row r="178" spans="1:6" hidden="1">
      <c r="A178" s="32">
        <v>13052</v>
      </c>
      <c r="B178" s="34" t="s">
        <v>2378</v>
      </c>
      <c r="C178" s="34" t="s">
        <v>303</v>
      </c>
      <c r="D178" s="34" t="s">
        <v>80</v>
      </c>
      <c r="E178" s="34" t="s">
        <v>166</v>
      </c>
      <c r="F178" s="35" t="s">
        <v>28</v>
      </c>
    </row>
    <row r="179" spans="1:6" hidden="1">
      <c r="A179" s="32">
        <v>13062</v>
      </c>
      <c r="B179" s="34" t="s">
        <v>16094</v>
      </c>
      <c r="C179" s="34" t="s">
        <v>303</v>
      </c>
      <c r="D179" s="34" t="s">
        <v>80</v>
      </c>
      <c r="E179" s="34" t="s">
        <v>166</v>
      </c>
      <c r="F179" s="35" t="s">
        <v>28</v>
      </c>
    </row>
    <row r="180" spans="1:6" hidden="1">
      <c r="A180" s="32">
        <v>13074</v>
      </c>
      <c r="B180" s="34" t="s">
        <v>6361</v>
      </c>
      <c r="C180" s="34" t="s">
        <v>303</v>
      </c>
      <c r="D180" s="34" t="s">
        <v>99</v>
      </c>
      <c r="E180" s="34" t="s">
        <v>166</v>
      </c>
      <c r="F180" s="35" t="s">
        <v>32</v>
      </c>
    </row>
    <row r="181" spans="1:6" hidden="1">
      <c r="A181" s="32">
        <v>13160</v>
      </c>
      <c r="B181" s="34" t="s">
        <v>4157</v>
      </c>
      <c r="C181" s="34" t="s">
        <v>303</v>
      </c>
      <c r="D181" s="34" t="s">
        <v>72</v>
      </c>
      <c r="E181" s="34" t="s">
        <v>309</v>
      </c>
      <c r="F181" s="35" t="s">
        <v>180</v>
      </c>
    </row>
    <row r="182" spans="1:6" hidden="1">
      <c r="A182" s="32">
        <v>13001</v>
      </c>
      <c r="B182" s="34" t="s">
        <v>80</v>
      </c>
      <c r="C182" s="34" t="s">
        <v>303</v>
      </c>
      <c r="D182" s="34" t="s">
        <v>80</v>
      </c>
      <c r="E182" s="34" t="s">
        <v>166</v>
      </c>
      <c r="F182" s="35" t="s">
        <v>25</v>
      </c>
    </row>
    <row r="183" spans="1:6" hidden="1">
      <c r="A183" s="32">
        <v>13188</v>
      </c>
      <c r="B183" s="34" t="s">
        <v>16095</v>
      </c>
      <c r="C183" s="34" t="s">
        <v>303</v>
      </c>
      <c r="D183" s="34" t="s">
        <v>80</v>
      </c>
      <c r="E183" s="34" t="s">
        <v>166</v>
      </c>
      <c r="F183" s="35" t="s">
        <v>32</v>
      </c>
    </row>
    <row r="184" spans="1:6" hidden="1">
      <c r="A184" s="32">
        <v>13222</v>
      </c>
      <c r="B184" s="34" t="s">
        <v>12499</v>
      </c>
      <c r="C184" s="34" t="s">
        <v>303</v>
      </c>
      <c r="D184" s="34" t="s">
        <v>80</v>
      </c>
      <c r="E184" s="34" t="s">
        <v>166</v>
      </c>
      <c r="F184" s="35" t="s">
        <v>28</v>
      </c>
    </row>
    <row r="185" spans="1:6" hidden="1">
      <c r="A185" s="32">
        <v>13244</v>
      </c>
      <c r="B185" s="34" t="s">
        <v>16096</v>
      </c>
      <c r="C185" s="34" t="s">
        <v>303</v>
      </c>
      <c r="D185" s="34" t="s">
        <v>80</v>
      </c>
      <c r="E185" s="34" t="s">
        <v>166</v>
      </c>
      <c r="F185" s="35" t="s">
        <v>30</v>
      </c>
    </row>
    <row r="186" spans="1:6" hidden="1">
      <c r="A186" s="32">
        <v>13248</v>
      </c>
      <c r="B186" s="34" t="s">
        <v>16097</v>
      </c>
      <c r="C186" s="34" t="s">
        <v>303</v>
      </c>
      <c r="D186" s="34" t="s">
        <v>80</v>
      </c>
      <c r="E186" s="34" t="s">
        <v>166</v>
      </c>
      <c r="F186" s="35" t="s">
        <v>32</v>
      </c>
    </row>
    <row r="187" spans="1:6" hidden="1">
      <c r="A187" s="32">
        <v>13300</v>
      </c>
      <c r="B187" s="34" t="s">
        <v>16098</v>
      </c>
      <c r="C187" s="34" t="s">
        <v>303</v>
      </c>
      <c r="D187" s="34" t="s">
        <v>99</v>
      </c>
      <c r="E187" s="34" t="s">
        <v>166</v>
      </c>
      <c r="F187" s="35" t="s">
        <v>32</v>
      </c>
    </row>
    <row r="188" spans="1:6" hidden="1">
      <c r="A188" s="32">
        <v>13430</v>
      </c>
      <c r="B188" s="34" t="s">
        <v>3274</v>
      </c>
      <c r="C188" s="34" t="s">
        <v>303</v>
      </c>
      <c r="D188" s="34" t="s">
        <v>80</v>
      </c>
      <c r="E188" s="34" t="s">
        <v>166</v>
      </c>
      <c r="F188" s="35" t="s">
        <v>32</v>
      </c>
    </row>
    <row r="189" spans="1:6" hidden="1">
      <c r="A189" s="32">
        <v>13433</v>
      </c>
      <c r="B189" s="34" t="s">
        <v>16099</v>
      </c>
      <c r="C189" s="34" t="s">
        <v>303</v>
      </c>
      <c r="D189" s="34" t="s">
        <v>80</v>
      </c>
      <c r="E189" s="34" t="s">
        <v>166</v>
      </c>
      <c r="F189" s="35" t="s">
        <v>28</v>
      </c>
    </row>
    <row r="190" spans="1:6" hidden="1">
      <c r="A190" s="32">
        <v>13440</v>
      </c>
      <c r="B190" s="34" t="s">
        <v>16100</v>
      </c>
      <c r="C190" s="34" t="s">
        <v>303</v>
      </c>
      <c r="D190" s="34" t="s">
        <v>80</v>
      </c>
      <c r="E190" s="34" t="s">
        <v>166</v>
      </c>
      <c r="F190" s="35" t="s">
        <v>32</v>
      </c>
    </row>
    <row r="191" spans="1:6" hidden="1">
      <c r="A191" s="32">
        <v>13442</v>
      </c>
      <c r="B191" s="34" t="s">
        <v>332</v>
      </c>
      <c r="C191" s="34" t="s">
        <v>303</v>
      </c>
      <c r="D191" s="34" t="s">
        <v>80</v>
      </c>
      <c r="E191" s="34" t="s">
        <v>166</v>
      </c>
      <c r="F191" s="35" t="s">
        <v>28</v>
      </c>
    </row>
    <row r="192" spans="1:6" hidden="1">
      <c r="A192" s="32">
        <v>13468</v>
      </c>
      <c r="B192" s="34" t="s">
        <v>7326</v>
      </c>
      <c r="C192" s="34" t="s">
        <v>303</v>
      </c>
      <c r="D192" s="34" t="s">
        <v>80</v>
      </c>
      <c r="E192" s="34" t="s">
        <v>166</v>
      </c>
      <c r="F192" s="35" t="s">
        <v>32</v>
      </c>
    </row>
    <row r="193" spans="1:6" hidden="1">
      <c r="A193" s="32">
        <v>13458</v>
      </c>
      <c r="B193" s="34" t="s">
        <v>16101</v>
      </c>
      <c r="C193" s="34" t="s">
        <v>303</v>
      </c>
      <c r="D193" s="34" t="s">
        <v>80</v>
      </c>
      <c r="E193" s="34" t="s">
        <v>309</v>
      </c>
      <c r="F193" s="35" t="s">
        <v>180</v>
      </c>
    </row>
    <row r="194" spans="1:6" hidden="1">
      <c r="A194" s="32">
        <v>13490</v>
      </c>
      <c r="B194" s="34" t="s">
        <v>16102</v>
      </c>
      <c r="C194" s="34" t="s">
        <v>303</v>
      </c>
      <c r="D194" s="34" t="s">
        <v>80</v>
      </c>
      <c r="E194" s="34" t="s">
        <v>166</v>
      </c>
      <c r="F194" s="35" t="s">
        <v>32</v>
      </c>
    </row>
    <row r="195" spans="1:6" hidden="1">
      <c r="A195" s="32">
        <v>13549</v>
      </c>
      <c r="B195" s="34" t="s">
        <v>16103</v>
      </c>
      <c r="C195" s="34" t="s">
        <v>303</v>
      </c>
      <c r="D195" s="34" t="s">
        <v>80</v>
      </c>
      <c r="E195" s="34" t="s">
        <v>166</v>
      </c>
      <c r="F195" s="35" t="s">
        <v>32</v>
      </c>
    </row>
    <row r="196" spans="1:6" hidden="1">
      <c r="A196" s="32">
        <v>13580</v>
      </c>
      <c r="B196" s="34" t="s">
        <v>16104</v>
      </c>
      <c r="C196" s="34" t="s">
        <v>303</v>
      </c>
      <c r="D196" s="34" t="s">
        <v>80</v>
      </c>
      <c r="E196" s="34" t="s">
        <v>166</v>
      </c>
      <c r="F196" s="35" t="s">
        <v>32</v>
      </c>
    </row>
    <row r="197" spans="1:6" hidden="1">
      <c r="A197" s="32">
        <v>13600</v>
      </c>
      <c r="B197" s="34" t="s">
        <v>16105</v>
      </c>
      <c r="C197" s="34" t="s">
        <v>303</v>
      </c>
      <c r="D197" s="34" t="s">
        <v>99</v>
      </c>
      <c r="E197" s="34" t="s">
        <v>166</v>
      </c>
      <c r="F197" s="35" t="s">
        <v>32</v>
      </c>
    </row>
    <row r="198" spans="1:6" hidden="1">
      <c r="A198" s="32">
        <v>13620</v>
      </c>
      <c r="B198" s="34" t="s">
        <v>8089</v>
      </c>
      <c r="C198" s="34" t="s">
        <v>303</v>
      </c>
      <c r="D198" s="34" t="s">
        <v>80</v>
      </c>
      <c r="E198" s="34" t="s">
        <v>166</v>
      </c>
      <c r="F198" s="35" t="s">
        <v>30</v>
      </c>
    </row>
    <row r="199" spans="1:6" hidden="1">
      <c r="A199" s="32">
        <v>13647</v>
      </c>
      <c r="B199" s="34" t="s">
        <v>4400</v>
      </c>
      <c r="C199" s="34" t="s">
        <v>303</v>
      </c>
      <c r="D199" s="34" t="s">
        <v>80</v>
      </c>
      <c r="E199" s="34" t="s">
        <v>166</v>
      </c>
      <c r="F199" s="35" t="s">
        <v>28</v>
      </c>
    </row>
    <row r="200" spans="1:6" hidden="1">
      <c r="A200" s="32">
        <v>13650</v>
      </c>
      <c r="B200" s="34" t="s">
        <v>16106</v>
      </c>
      <c r="C200" s="34" t="s">
        <v>303</v>
      </c>
      <c r="D200" s="34" t="s">
        <v>80</v>
      </c>
      <c r="E200" s="34" t="s">
        <v>166</v>
      </c>
      <c r="F200" s="35" t="s">
        <v>32</v>
      </c>
    </row>
    <row r="201" spans="1:6" hidden="1">
      <c r="A201" s="32">
        <v>13654</v>
      </c>
      <c r="B201" s="34" t="s">
        <v>710</v>
      </c>
      <c r="C201" s="34" t="s">
        <v>303</v>
      </c>
      <c r="D201" s="34" t="s">
        <v>80</v>
      </c>
      <c r="E201" s="34" t="s">
        <v>166</v>
      </c>
      <c r="F201" s="35" t="s">
        <v>30</v>
      </c>
    </row>
    <row r="202" spans="1:6" hidden="1">
      <c r="A202" s="32">
        <v>13655</v>
      </c>
      <c r="B202" s="34" t="s">
        <v>11272</v>
      </c>
      <c r="C202" s="34" t="s">
        <v>303</v>
      </c>
      <c r="D202" s="34" t="s">
        <v>80</v>
      </c>
      <c r="E202" s="34" t="s">
        <v>166</v>
      </c>
      <c r="F202" s="35" t="s">
        <v>32</v>
      </c>
    </row>
    <row r="203" spans="1:6" hidden="1">
      <c r="A203" s="32">
        <v>13657</v>
      </c>
      <c r="B203" s="34" t="s">
        <v>1176</v>
      </c>
      <c r="C203" s="34" t="s">
        <v>303</v>
      </c>
      <c r="D203" s="34" t="s">
        <v>80</v>
      </c>
      <c r="E203" s="34" t="s">
        <v>166</v>
      </c>
      <c r="F203" s="35" t="s">
        <v>28</v>
      </c>
    </row>
    <row r="204" spans="1:6" hidden="1">
      <c r="A204" s="32">
        <v>13667</v>
      </c>
      <c r="B204" s="34" t="s">
        <v>11197</v>
      </c>
      <c r="C204" s="34" t="s">
        <v>303</v>
      </c>
      <c r="D204" s="34" t="s">
        <v>80</v>
      </c>
      <c r="E204" s="34" t="s">
        <v>166</v>
      </c>
      <c r="F204" s="35" t="s">
        <v>32</v>
      </c>
    </row>
    <row r="205" spans="1:6" hidden="1">
      <c r="A205" s="32">
        <v>13673</v>
      </c>
      <c r="B205" s="34" t="s">
        <v>16107</v>
      </c>
      <c r="C205" s="34" t="s">
        <v>303</v>
      </c>
      <c r="D205" s="34" t="s">
        <v>80</v>
      </c>
      <c r="E205" s="34" t="s">
        <v>166</v>
      </c>
      <c r="F205" s="35" t="s">
        <v>28</v>
      </c>
    </row>
    <row r="206" spans="1:6" hidden="1">
      <c r="A206" s="32">
        <v>13688</v>
      </c>
      <c r="B206" s="34" t="s">
        <v>304</v>
      </c>
      <c r="C206" s="34" t="s">
        <v>303</v>
      </c>
      <c r="D206" s="34" t="s">
        <v>72</v>
      </c>
      <c r="E206" s="34" t="s">
        <v>309</v>
      </c>
      <c r="F206" s="35" t="s">
        <v>180</v>
      </c>
    </row>
    <row r="207" spans="1:6" hidden="1">
      <c r="A207" s="32">
        <v>13744</v>
      </c>
      <c r="B207" s="34" t="s">
        <v>16108</v>
      </c>
      <c r="C207" s="34" t="s">
        <v>303</v>
      </c>
      <c r="D207" s="34" t="s">
        <v>72</v>
      </c>
      <c r="E207" s="34" t="s">
        <v>309</v>
      </c>
      <c r="F207" s="35" t="s">
        <v>180</v>
      </c>
    </row>
    <row r="208" spans="1:6" hidden="1">
      <c r="A208" s="32">
        <v>13760</v>
      </c>
      <c r="B208" s="34" t="s">
        <v>16109</v>
      </c>
      <c r="C208" s="34" t="s">
        <v>303</v>
      </c>
      <c r="D208" s="34" t="s">
        <v>80</v>
      </c>
      <c r="E208" s="34" t="s">
        <v>166</v>
      </c>
      <c r="F208" s="35" t="s">
        <v>30</v>
      </c>
    </row>
    <row r="209" spans="1:6" hidden="1">
      <c r="A209" s="32">
        <v>13780</v>
      </c>
      <c r="B209" s="34" t="s">
        <v>3410</v>
      </c>
      <c r="C209" s="34" t="s">
        <v>303</v>
      </c>
      <c r="D209" s="34" t="s">
        <v>80</v>
      </c>
      <c r="E209" s="34" t="s">
        <v>166</v>
      </c>
      <c r="F209" s="35" t="s">
        <v>32</v>
      </c>
    </row>
    <row r="210" spans="1:6" hidden="1">
      <c r="A210" s="32">
        <v>13810</v>
      </c>
      <c r="B210" s="34" t="s">
        <v>16110</v>
      </c>
      <c r="C210" s="34" t="s">
        <v>303</v>
      </c>
      <c r="D210" s="34" t="s">
        <v>80</v>
      </c>
      <c r="E210" s="34" t="s">
        <v>166</v>
      </c>
      <c r="F210" s="35" t="s">
        <v>32</v>
      </c>
    </row>
    <row r="211" spans="1:6" hidden="1">
      <c r="A211" s="32">
        <v>13836</v>
      </c>
      <c r="B211" s="34" t="s">
        <v>7439</v>
      </c>
      <c r="C211" s="34" t="s">
        <v>303</v>
      </c>
      <c r="D211" s="34" t="s">
        <v>80</v>
      </c>
      <c r="E211" s="34" t="s">
        <v>166</v>
      </c>
      <c r="F211" s="35" t="s">
        <v>28</v>
      </c>
    </row>
    <row r="212" spans="1:6" hidden="1">
      <c r="A212" s="32">
        <v>13838</v>
      </c>
      <c r="B212" s="34" t="s">
        <v>4265</v>
      </c>
      <c r="C212" s="34" t="s">
        <v>303</v>
      </c>
      <c r="D212" s="34" t="s">
        <v>80</v>
      </c>
      <c r="E212" s="34" t="s">
        <v>166</v>
      </c>
      <c r="F212" s="35" t="s">
        <v>28</v>
      </c>
    </row>
    <row r="213" spans="1:6" hidden="1">
      <c r="A213" s="32">
        <v>13894</v>
      </c>
      <c r="B213" s="34" t="s">
        <v>16111</v>
      </c>
      <c r="C213" s="34" t="s">
        <v>303</v>
      </c>
      <c r="D213" s="34" t="s">
        <v>80</v>
      </c>
      <c r="E213" s="34" t="s">
        <v>166</v>
      </c>
      <c r="F213" s="35" t="s">
        <v>32</v>
      </c>
    </row>
    <row r="214" spans="1:6" hidden="1">
      <c r="A214" s="32">
        <v>15087</v>
      </c>
      <c r="B214" s="33" t="s">
        <v>4344</v>
      </c>
      <c r="C214" s="34" t="s">
        <v>241</v>
      </c>
      <c r="D214" s="34" t="s">
        <v>98</v>
      </c>
      <c r="E214" s="34" t="s">
        <v>166</v>
      </c>
      <c r="F214" s="35" t="s">
        <v>28</v>
      </c>
    </row>
    <row r="215" spans="1:6" hidden="1">
      <c r="A215" s="32">
        <v>15106</v>
      </c>
      <c r="B215" s="33" t="s">
        <v>16055</v>
      </c>
      <c r="C215" s="34" t="s">
        <v>241</v>
      </c>
      <c r="D215" s="34" t="s">
        <v>98</v>
      </c>
      <c r="E215" s="34" t="s">
        <v>166</v>
      </c>
      <c r="F215" s="35" t="s">
        <v>30</v>
      </c>
    </row>
    <row r="216" spans="1:6" hidden="1">
      <c r="A216" s="32">
        <v>15109</v>
      </c>
      <c r="B216" s="33" t="s">
        <v>8151</v>
      </c>
      <c r="C216" s="34" t="s">
        <v>241</v>
      </c>
      <c r="D216" s="34" t="s">
        <v>98</v>
      </c>
      <c r="E216" s="34" t="s">
        <v>166</v>
      </c>
      <c r="F216" s="35" t="s">
        <v>32</v>
      </c>
    </row>
    <row r="217" spans="1:6" hidden="1">
      <c r="A217" s="32">
        <v>15131</v>
      </c>
      <c r="B217" s="33" t="s">
        <v>477</v>
      </c>
      <c r="C217" s="34" t="s">
        <v>241</v>
      </c>
      <c r="D217" s="34" t="s">
        <v>98</v>
      </c>
      <c r="E217" s="34" t="s">
        <v>166</v>
      </c>
      <c r="F217" s="35" t="s">
        <v>28</v>
      </c>
    </row>
    <row r="218" spans="1:6" hidden="1">
      <c r="A218" s="32">
        <v>15189</v>
      </c>
      <c r="B218" s="33" t="s">
        <v>3902</v>
      </c>
      <c r="C218" s="34" t="s">
        <v>241</v>
      </c>
      <c r="D218" s="34" t="s">
        <v>98</v>
      </c>
      <c r="E218" s="34" t="s">
        <v>166</v>
      </c>
      <c r="F218" s="35" t="s">
        <v>28</v>
      </c>
    </row>
    <row r="219" spans="1:6" hidden="1">
      <c r="A219" s="32">
        <v>15368</v>
      </c>
      <c r="B219" s="33" t="s">
        <v>7301</v>
      </c>
      <c r="C219" s="34" t="s">
        <v>241</v>
      </c>
      <c r="D219" s="34" t="s">
        <v>98</v>
      </c>
      <c r="E219" s="34" t="s">
        <v>166</v>
      </c>
      <c r="F219" s="35" t="s">
        <v>32</v>
      </c>
    </row>
    <row r="220" spans="1:6" hidden="1">
      <c r="A220" s="32">
        <v>15401</v>
      </c>
      <c r="B220" s="33" t="s">
        <v>16045</v>
      </c>
      <c r="C220" s="34" t="s">
        <v>241</v>
      </c>
      <c r="D220" s="34" t="s">
        <v>98</v>
      </c>
      <c r="E220" s="34" t="s">
        <v>166</v>
      </c>
      <c r="F220" s="35" t="s">
        <v>32</v>
      </c>
    </row>
    <row r="221" spans="1:6" hidden="1">
      <c r="A221" s="32">
        <v>15455</v>
      </c>
      <c r="B221" s="33" t="s">
        <v>3632</v>
      </c>
      <c r="C221" s="34" t="s">
        <v>241</v>
      </c>
      <c r="D221" s="34" t="s">
        <v>98</v>
      </c>
      <c r="E221" s="34" t="s">
        <v>166</v>
      </c>
      <c r="F221" s="35" t="s">
        <v>32</v>
      </c>
    </row>
    <row r="222" spans="1:6" hidden="1">
      <c r="A222" s="32">
        <v>15514</v>
      </c>
      <c r="B222" s="33" t="s">
        <v>16112</v>
      </c>
      <c r="C222" s="34" t="s">
        <v>241</v>
      </c>
      <c r="D222" s="34" t="s">
        <v>98</v>
      </c>
      <c r="E222" s="34" t="s">
        <v>166</v>
      </c>
      <c r="F222" s="35" t="s">
        <v>32</v>
      </c>
    </row>
    <row r="223" spans="1:6" hidden="1">
      <c r="A223" s="32">
        <v>15690</v>
      </c>
      <c r="B223" s="33" t="s">
        <v>16113</v>
      </c>
      <c r="C223" s="34" t="s">
        <v>241</v>
      </c>
      <c r="D223" s="34" t="s">
        <v>98</v>
      </c>
      <c r="E223" s="34" t="s">
        <v>166</v>
      </c>
      <c r="F223" s="35" t="s">
        <v>30</v>
      </c>
    </row>
    <row r="224" spans="1:6" hidden="1">
      <c r="A224" s="32">
        <v>15022</v>
      </c>
      <c r="B224" s="34" t="s">
        <v>16114</v>
      </c>
      <c r="C224" s="34" t="s">
        <v>241</v>
      </c>
      <c r="D224" s="34" t="s">
        <v>98</v>
      </c>
      <c r="E224" s="34" t="s">
        <v>166</v>
      </c>
      <c r="F224" s="35" t="s">
        <v>30</v>
      </c>
    </row>
    <row r="225" spans="1:6" hidden="1">
      <c r="A225" s="32">
        <v>15047</v>
      </c>
      <c r="B225" s="34" t="s">
        <v>16115</v>
      </c>
      <c r="C225" s="34" t="s">
        <v>241</v>
      </c>
      <c r="D225" s="34" t="s">
        <v>98</v>
      </c>
      <c r="E225" s="34" t="s">
        <v>166</v>
      </c>
      <c r="F225" s="35" t="s">
        <v>30</v>
      </c>
    </row>
    <row r="226" spans="1:6" hidden="1">
      <c r="A226" s="32">
        <v>15051</v>
      </c>
      <c r="B226" s="34" t="s">
        <v>3523</v>
      </c>
      <c r="C226" s="34" t="s">
        <v>241</v>
      </c>
      <c r="D226" s="34" t="s">
        <v>98</v>
      </c>
      <c r="E226" s="34" t="s">
        <v>166</v>
      </c>
      <c r="F226" s="35" t="s">
        <v>28</v>
      </c>
    </row>
    <row r="227" spans="1:6" hidden="1">
      <c r="A227" s="32">
        <v>15090</v>
      </c>
      <c r="B227" s="34" t="s">
        <v>16116</v>
      </c>
      <c r="C227" s="34" t="s">
        <v>241</v>
      </c>
      <c r="D227" s="34" t="s">
        <v>98</v>
      </c>
      <c r="E227" s="34" t="s">
        <v>166</v>
      </c>
      <c r="F227" s="35" t="s">
        <v>30</v>
      </c>
    </row>
    <row r="228" spans="1:6" hidden="1">
      <c r="A228" s="32">
        <v>15092</v>
      </c>
      <c r="B228" s="34" t="s">
        <v>16117</v>
      </c>
      <c r="C228" s="34" t="s">
        <v>241</v>
      </c>
      <c r="D228" s="34" t="s">
        <v>98</v>
      </c>
      <c r="E228" s="34" t="s">
        <v>166</v>
      </c>
      <c r="F228" s="35" t="s">
        <v>30</v>
      </c>
    </row>
    <row r="229" spans="1:6" hidden="1">
      <c r="A229" s="32">
        <v>15097</v>
      </c>
      <c r="B229" s="34" t="s">
        <v>2034</v>
      </c>
      <c r="C229" s="34" t="s">
        <v>241</v>
      </c>
      <c r="D229" s="34" t="s">
        <v>98</v>
      </c>
      <c r="E229" s="34" t="s">
        <v>166</v>
      </c>
      <c r="F229" s="35" t="s">
        <v>32</v>
      </c>
    </row>
    <row r="230" spans="1:6" hidden="1">
      <c r="A230" s="32">
        <v>15104</v>
      </c>
      <c r="B230" s="34" t="s">
        <v>241</v>
      </c>
      <c r="C230" s="34" t="s">
        <v>241</v>
      </c>
      <c r="D230" s="34" t="s">
        <v>98</v>
      </c>
      <c r="E230" s="34" t="s">
        <v>166</v>
      </c>
      <c r="F230" s="35" t="s">
        <v>28</v>
      </c>
    </row>
    <row r="231" spans="1:6" hidden="1">
      <c r="A231" s="32">
        <v>15114</v>
      </c>
      <c r="B231" s="34" t="s">
        <v>16118</v>
      </c>
      <c r="C231" s="34" t="s">
        <v>241</v>
      </c>
      <c r="D231" s="34" t="s">
        <v>98</v>
      </c>
      <c r="E231" s="34" t="s">
        <v>166</v>
      </c>
      <c r="F231" s="35" t="s">
        <v>28</v>
      </c>
    </row>
    <row r="232" spans="1:6" hidden="1">
      <c r="A232" s="32">
        <v>15135</v>
      </c>
      <c r="B232" s="34" t="s">
        <v>9486</v>
      </c>
      <c r="C232" s="34" t="s">
        <v>241</v>
      </c>
      <c r="D232" s="34" t="s">
        <v>98</v>
      </c>
      <c r="E232" s="34" t="s">
        <v>166</v>
      </c>
      <c r="F232" s="35" t="s">
        <v>32</v>
      </c>
    </row>
    <row r="233" spans="1:6" hidden="1">
      <c r="A233" s="32">
        <v>15162</v>
      </c>
      <c r="B233" s="34" t="s">
        <v>16119</v>
      </c>
      <c r="C233" s="34" t="s">
        <v>241</v>
      </c>
      <c r="D233" s="34" t="s">
        <v>98</v>
      </c>
      <c r="E233" s="34" t="s">
        <v>166</v>
      </c>
      <c r="F233" s="35" t="s">
        <v>28</v>
      </c>
    </row>
    <row r="234" spans="1:6" hidden="1">
      <c r="A234" s="32">
        <v>15172</v>
      </c>
      <c r="B234" s="34" t="s">
        <v>3103</v>
      </c>
      <c r="C234" s="34" t="s">
        <v>241</v>
      </c>
      <c r="D234" s="34" t="s">
        <v>98</v>
      </c>
      <c r="E234" s="34" t="s">
        <v>166</v>
      </c>
      <c r="F234" s="35" t="s">
        <v>30</v>
      </c>
    </row>
    <row r="235" spans="1:6" hidden="1">
      <c r="A235" s="32">
        <v>15176</v>
      </c>
      <c r="B235" s="34" t="s">
        <v>371</v>
      </c>
      <c r="C235" s="34" t="s">
        <v>241</v>
      </c>
      <c r="D235" s="34" t="s">
        <v>98</v>
      </c>
      <c r="E235" s="34" t="s">
        <v>166</v>
      </c>
      <c r="F235" s="35" t="s">
        <v>30</v>
      </c>
    </row>
    <row r="236" spans="1:6" hidden="1">
      <c r="A236" s="32">
        <v>15232</v>
      </c>
      <c r="B236" s="34" t="s">
        <v>16120</v>
      </c>
      <c r="C236" s="34" t="s">
        <v>241</v>
      </c>
      <c r="D236" s="34" t="s">
        <v>98</v>
      </c>
      <c r="E236" s="34" t="s">
        <v>166</v>
      </c>
      <c r="F236" s="35" t="s">
        <v>28</v>
      </c>
    </row>
    <row r="237" spans="1:6" hidden="1">
      <c r="A237" s="32">
        <v>15180</v>
      </c>
      <c r="B237" s="34" t="s">
        <v>16121</v>
      </c>
      <c r="C237" s="34" t="s">
        <v>241</v>
      </c>
      <c r="D237" s="34" t="s">
        <v>98</v>
      </c>
      <c r="E237" s="34" t="s">
        <v>166</v>
      </c>
      <c r="F237" s="35" t="s">
        <v>32</v>
      </c>
    </row>
    <row r="238" spans="1:6" hidden="1">
      <c r="A238" s="32">
        <v>15183</v>
      </c>
      <c r="B238" s="34" t="s">
        <v>16122</v>
      </c>
      <c r="C238" s="34" t="s">
        <v>241</v>
      </c>
      <c r="D238" s="34" t="s">
        <v>98</v>
      </c>
      <c r="E238" s="34" t="s">
        <v>166</v>
      </c>
      <c r="F238" s="35" t="s">
        <v>32</v>
      </c>
    </row>
    <row r="239" spans="1:6" hidden="1">
      <c r="A239" s="32">
        <v>15185</v>
      </c>
      <c r="B239" s="34" t="s">
        <v>16123</v>
      </c>
      <c r="C239" s="34" t="s">
        <v>241</v>
      </c>
      <c r="D239" s="34" t="s">
        <v>98</v>
      </c>
      <c r="E239" s="34" t="s">
        <v>166</v>
      </c>
      <c r="F239" s="35" t="s">
        <v>28</v>
      </c>
    </row>
    <row r="240" spans="1:6" hidden="1">
      <c r="A240" s="32">
        <v>15187</v>
      </c>
      <c r="B240" s="34" t="s">
        <v>9884</v>
      </c>
      <c r="C240" s="34" t="s">
        <v>241</v>
      </c>
      <c r="D240" s="34" t="s">
        <v>98</v>
      </c>
      <c r="E240" s="34" t="s">
        <v>166</v>
      </c>
      <c r="F240" s="35" t="s">
        <v>28</v>
      </c>
    </row>
    <row r="241" spans="1:6" hidden="1">
      <c r="A241" s="32">
        <v>15236</v>
      </c>
      <c r="B241" s="34" t="s">
        <v>16124</v>
      </c>
      <c r="C241" s="34" t="s">
        <v>241</v>
      </c>
      <c r="D241" s="34" t="s">
        <v>98</v>
      </c>
      <c r="E241" s="34" t="s">
        <v>166</v>
      </c>
      <c r="F241" s="35" t="s">
        <v>30</v>
      </c>
    </row>
    <row r="242" spans="1:6" hidden="1">
      <c r="A242" s="32">
        <v>15204</v>
      </c>
      <c r="B242" s="34" t="s">
        <v>3196</v>
      </c>
      <c r="C242" s="34" t="s">
        <v>241</v>
      </c>
      <c r="D242" s="34" t="s">
        <v>98</v>
      </c>
      <c r="E242" s="34" t="s">
        <v>166</v>
      </c>
      <c r="F242" s="35" t="s">
        <v>28</v>
      </c>
    </row>
    <row r="243" spans="1:6" hidden="1">
      <c r="A243" s="32">
        <v>15212</v>
      </c>
      <c r="B243" s="34" t="s">
        <v>15134</v>
      </c>
      <c r="C243" s="34" t="s">
        <v>241</v>
      </c>
      <c r="D243" s="34" t="s">
        <v>98</v>
      </c>
      <c r="E243" s="34" t="s">
        <v>166</v>
      </c>
      <c r="F243" s="35" t="s">
        <v>30</v>
      </c>
    </row>
    <row r="244" spans="1:6" hidden="1">
      <c r="A244" s="32">
        <v>15215</v>
      </c>
      <c r="B244" s="34" t="s">
        <v>16125</v>
      </c>
      <c r="C244" s="34" t="s">
        <v>241</v>
      </c>
      <c r="D244" s="34" t="s">
        <v>98</v>
      </c>
      <c r="E244" s="34" t="s">
        <v>166</v>
      </c>
      <c r="F244" s="35" t="s">
        <v>28</v>
      </c>
    </row>
    <row r="245" spans="1:6" hidden="1">
      <c r="A245" s="32">
        <v>15218</v>
      </c>
      <c r="B245" s="34" t="s">
        <v>16126</v>
      </c>
      <c r="C245" s="34" t="s">
        <v>241</v>
      </c>
      <c r="D245" s="34" t="s">
        <v>98</v>
      </c>
      <c r="E245" s="34" t="s">
        <v>166</v>
      </c>
      <c r="F245" s="35" t="s">
        <v>32</v>
      </c>
    </row>
    <row r="246" spans="1:6" hidden="1">
      <c r="A246" s="32">
        <v>15223</v>
      </c>
      <c r="B246" s="34" t="s">
        <v>16127</v>
      </c>
      <c r="C246" s="34" t="s">
        <v>241</v>
      </c>
      <c r="D246" s="34" t="s">
        <v>72</v>
      </c>
      <c r="E246" s="34" t="s">
        <v>1394</v>
      </c>
      <c r="F246" s="35" t="s">
        <v>180</v>
      </c>
    </row>
    <row r="247" spans="1:6" hidden="1">
      <c r="A247" s="32">
        <v>15224</v>
      </c>
      <c r="B247" s="34" t="s">
        <v>16128</v>
      </c>
      <c r="C247" s="34" t="s">
        <v>241</v>
      </c>
      <c r="D247" s="34" t="s">
        <v>98</v>
      </c>
      <c r="E247" s="34" t="s">
        <v>166</v>
      </c>
      <c r="F247" s="35" t="s">
        <v>28</v>
      </c>
    </row>
    <row r="248" spans="1:6" hidden="1">
      <c r="A248" s="32">
        <v>15226</v>
      </c>
      <c r="B248" s="34" t="s">
        <v>16129</v>
      </c>
      <c r="C248" s="34" t="s">
        <v>241</v>
      </c>
      <c r="D248" s="34" t="s">
        <v>98</v>
      </c>
      <c r="E248" s="34" t="s">
        <v>166</v>
      </c>
      <c r="F248" s="35" t="s">
        <v>28</v>
      </c>
    </row>
    <row r="249" spans="1:6" hidden="1">
      <c r="A249" s="32">
        <v>15238</v>
      </c>
      <c r="B249" s="34" t="s">
        <v>618</v>
      </c>
      <c r="C249" s="34" t="s">
        <v>241</v>
      </c>
      <c r="D249" s="34" t="s">
        <v>98</v>
      </c>
      <c r="E249" s="34" t="s">
        <v>166</v>
      </c>
      <c r="F249" s="35" t="s">
        <v>28</v>
      </c>
    </row>
    <row r="250" spans="1:6" hidden="1">
      <c r="A250" s="32">
        <v>15244</v>
      </c>
      <c r="B250" s="34" t="s">
        <v>16130</v>
      </c>
      <c r="C250" s="34" t="s">
        <v>241</v>
      </c>
      <c r="D250" s="34" t="s">
        <v>98</v>
      </c>
      <c r="E250" s="34" t="s">
        <v>166</v>
      </c>
      <c r="F250" s="35" t="s">
        <v>32</v>
      </c>
    </row>
    <row r="251" spans="1:6" hidden="1">
      <c r="A251" s="32">
        <v>15248</v>
      </c>
      <c r="B251" s="34" t="s">
        <v>16131</v>
      </c>
      <c r="C251" s="34" t="s">
        <v>241</v>
      </c>
      <c r="D251" s="34" t="s">
        <v>98</v>
      </c>
      <c r="E251" s="34" t="s">
        <v>166</v>
      </c>
      <c r="F251" s="35" t="s">
        <v>32</v>
      </c>
    </row>
    <row r="252" spans="1:6" hidden="1">
      <c r="A252" s="32">
        <v>15272</v>
      </c>
      <c r="B252" s="34" t="s">
        <v>16132</v>
      </c>
      <c r="C252" s="34" t="s">
        <v>241</v>
      </c>
      <c r="D252" s="34" t="s">
        <v>98</v>
      </c>
      <c r="E252" s="34" t="s">
        <v>166</v>
      </c>
      <c r="F252" s="35" t="s">
        <v>28</v>
      </c>
    </row>
    <row r="253" spans="1:6" hidden="1">
      <c r="A253" s="32">
        <v>15276</v>
      </c>
      <c r="B253" s="34" t="s">
        <v>2608</v>
      </c>
      <c r="C253" s="34" t="s">
        <v>241</v>
      </c>
      <c r="D253" s="34" t="s">
        <v>98</v>
      </c>
      <c r="E253" s="34" t="s">
        <v>166</v>
      </c>
      <c r="F253" s="35" t="s">
        <v>28</v>
      </c>
    </row>
    <row r="254" spans="1:6" hidden="1">
      <c r="A254" s="32">
        <v>15293</v>
      </c>
      <c r="B254" s="34" t="s">
        <v>12133</v>
      </c>
      <c r="C254" s="34" t="s">
        <v>241</v>
      </c>
      <c r="D254" s="34" t="s">
        <v>98</v>
      </c>
      <c r="E254" s="34" t="s">
        <v>166</v>
      </c>
      <c r="F254" s="35" t="s">
        <v>28</v>
      </c>
    </row>
    <row r="255" spans="1:6" hidden="1">
      <c r="A255" s="32">
        <v>15296</v>
      </c>
      <c r="B255" s="34" t="s">
        <v>16133</v>
      </c>
      <c r="C255" s="34" t="s">
        <v>241</v>
      </c>
      <c r="D255" s="34" t="s">
        <v>98</v>
      </c>
      <c r="E255" s="34" t="s">
        <v>166</v>
      </c>
      <c r="F255" s="35" t="s">
        <v>30</v>
      </c>
    </row>
    <row r="256" spans="1:6" hidden="1">
      <c r="A256" s="32">
        <v>15299</v>
      </c>
      <c r="B256" s="34" t="s">
        <v>926</v>
      </c>
      <c r="C256" s="34" t="s">
        <v>241</v>
      </c>
      <c r="D256" s="34" t="s">
        <v>98</v>
      </c>
      <c r="E256" s="34" t="s">
        <v>166</v>
      </c>
      <c r="F256" s="35" t="s">
        <v>30</v>
      </c>
    </row>
    <row r="257" spans="1:6" hidden="1">
      <c r="A257" s="32">
        <v>15317</v>
      </c>
      <c r="B257" s="34" t="s">
        <v>16134</v>
      </c>
      <c r="C257" s="34" t="s">
        <v>241</v>
      </c>
      <c r="D257" s="34" t="s">
        <v>98</v>
      </c>
      <c r="E257" s="34" t="s">
        <v>166</v>
      </c>
      <c r="F257" s="35" t="s">
        <v>32</v>
      </c>
    </row>
    <row r="258" spans="1:6" hidden="1">
      <c r="A258" s="32">
        <v>15322</v>
      </c>
      <c r="B258" s="34" t="s">
        <v>16135</v>
      </c>
      <c r="C258" s="34" t="s">
        <v>241</v>
      </c>
      <c r="D258" s="34" t="s">
        <v>98</v>
      </c>
      <c r="E258" s="34" t="s">
        <v>166</v>
      </c>
      <c r="F258" s="35" t="s">
        <v>28</v>
      </c>
    </row>
    <row r="259" spans="1:6" hidden="1">
      <c r="A259" s="32">
        <v>15325</v>
      </c>
      <c r="B259" s="34" t="s">
        <v>5914</v>
      </c>
      <c r="C259" s="34" t="s">
        <v>241</v>
      </c>
      <c r="D259" s="34" t="s">
        <v>98</v>
      </c>
      <c r="E259" s="34" t="s">
        <v>166</v>
      </c>
      <c r="F259" s="35" t="s">
        <v>30</v>
      </c>
    </row>
    <row r="260" spans="1:6" hidden="1">
      <c r="A260" s="32">
        <v>15332</v>
      </c>
      <c r="B260" s="34" t="s">
        <v>16136</v>
      </c>
      <c r="C260" s="34" t="s">
        <v>241</v>
      </c>
      <c r="D260" s="34" t="s">
        <v>98</v>
      </c>
      <c r="E260" s="34" t="s">
        <v>166</v>
      </c>
      <c r="F260" s="35" t="s">
        <v>32</v>
      </c>
    </row>
    <row r="261" spans="1:6" hidden="1">
      <c r="A261" s="32">
        <v>15362</v>
      </c>
      <c r="B261" s="34" t="s">
        <v>16137</v>
      </c>
      <c r="C261" s="34" t="s">
        <v>241</v>
      </c>
      <c r="D261" s="34" t="s">
        <v>98</v>
      </c>
      <c r="E261" s="34" t="s">
        <v>166</v>
      </c>
      <c r="F261" s="35" t="s">
        <v>28</v>
      </c>
    </row>
    <row r="262" spans="1:6" hidden="1">
      <c r="A262" s="32">
        <v>15367</v>
      </c>
      <c r="B262" s="34" t="s">
        <v>1082</v>
      </c>
      <c r="C262" s="34" t="s">
        <v>241</v>
      </c>
      <c r="D262" s="34" t="s">
        <v>98</v>
      </c>
      <c r="E262" s="34" t="s">
        <v>166</v>
      </c>
      <c r="F262" s="35" t="s">
        <v>28</v>
      </c>
    </row>
    <row r="263" spans="1:6" hidden="1">
      <c r="A263" s="32">
        <v>15380</v>
      </c>
      <c r="B263" s="34" t="s">
        <v>4099</v>
      </c>
      <c r="C263" s="34" t="s">
        <v>241</v>
      </c>
      <c r="D263" s="34" t="s">
        <v>98</v>
      </c>
      <c r="E263" s="34" t="s">
        <v>166</v>
      </c>
      <c r="F263" s="35" t="s">
        <v>30</v>
      </c>
    </row>
    <row r="264" spans="1:6" hidden="1">
      <c r="A264" s="32">
        <v>15403</v>
      </c>
      <c r="B264" s="34" t="s">
        <v>16138</v>
      </c>
      <c r="C264" s="34" t="s">
        <v>241</v>
      </c>
      <c r="D264" s="34" t="s">
        <v>98</v>
      </c>
      <c r="E264" s="34" t="s">
        <v>166</v>
      </c>
      <c r="F264" s="35" t="s">
        <v>32</v>
      </c>
    </row>
    <row r="265" spans="1:6" hidden="1">
      <c r="A265" s="32">
        <v>15377</v>
      </c>
      <c r="B265" s="34" t="s">
        <v>9653</v>
      </c>
      <c r="C265" s="34" t="s">
        <v>241</v>
      </c>
      <c r="D265" s="34" t="s">
        <v>98</v>
      </c>
      <c r="E265" s="34" t="s">
        <v>166</v>
      </c>
      <c r="F265" s="35" t="s">
        <v>32</v>
      </c>
    </row>
    <row r="266" spans="1:6" hidden="1">
      <c r="A266" s="32">
        <v>15425</v>
      </c>
      <c r="B266" s="34" t="s">
        <v>16139</v>
      </c>
      <c r="C266" s="34" t="s">
        <v>241</v>
      </c>
      <c r="D266" s="34" t="s">
        <v>98</v>
      </c>
      <c r="E266" s="34" t="s">
        <v>166</v>
      </c>
      <c r="F266" s="35" t="s">
        <v>30</v>
      </c>
    </row>
    <row r="267" spans="1:6" hidden="1">
      <c r="A267" s="32">
        <v>15442</v>
      </c>
      <c r="B267" s="34" t="s">
        <v>16140</v>
      </c>
      <c r="C267" s="34" t="s">
        <v>241</v>
      </c>
      <c r="D267" s="34" t="s">
        <v>98</v>
      </c>
      <c r="E267" s="34" t="s">
        <v>166</v>
      </c>
      <c r="F267" s="35" t="s">
        <v>32</v>
      </c>
    </row>
    <row r="268" spans="1:6" hidden="1">
      <c r="A268" s="32">
        <v>15464</v>
      </c>
      <c r="B268" s="34" t="s">
        <v>242</v>
      </c>
      <c r="C268" s="34" t="s">
        <v>241</v>
      </c>
      <c r="D268" s="34" t="s">
        <v>98</v>
      </c>
      <c r="E268" s="34" t="s">
        <v>166</v>
      </c>
      <c r="F268" s="35" t="s">
        <v>28</v>
      </c>
    </row>
    <row r="269" spans="1:6" hidden="1">
      <c r="A269" s="32">
        <v>15466</v>
      </c>
      <c r="B269" s="34" t="s">
        <v>14865</v>
      </c>
      <c r="C269" s="34" t="s">
        <v>241</v>
      </c>
      <c r="D269" s="34" t="s">
        <v>98</v>
      </c>
      <c r="E269" s="34" t="s">
        <v>166</v>
      </c>
      <c r="F269" s="35" t="s">
        <v>30</v>
      </c>
    </row>
    <row r="270" spans="1:6" hidden="1">
      <c r="A270" s="32">
        <v>15469</v>
      </c>
      <c r="B270" s="34" t="s">
        <v>6912</v>
      </c>
      <c r="C270" s="34" t="s">
        <v>241</v>
      </c>
      <c r="D270" s="34" t="s">
        <v>98</v>
      </c>
      <c r="E270" s="34" t="s">
        <v>166</v>
      </c>
      <c r="F270" s="35" t="s">
        <v>28</v>
      </c>
    </row>
    <row r="271" spans="1:6" hidden="1">
      <c r="A271" s="32">
        <v>15476</v>
      </c>
      <c r="B271" s="34" t="s">
        <v>16141</v>
      </c>
      <c r="C271" s="34" t="s">
        <v>241</v>
      </c>
      <c r="D271" s="34" t="s">
        <v>98</v>
      </c>
      <c r="E271" s="34" t="s">
        <v>166</v>
      </c>
      <c r="F271" s="35" t="s">
        <v>25</v>
      </c>
    </row>
    <row r="272" spans="1:6" hidden="1">
      <c r="A272" s="32">
        <v>15480</v>
      </c>
      <c r="B272" s="34" t="s">
        <v>6114</v>
      </c>
      <c r="C272" s="34" t="s">
        <v>241</v>
      </c>
      <c r="D272" s="34" t="s">
        <v>98</v>
      </c>
      <c r="E272" s="34" t="s">
        <v>166</v>
      </c>
      <c r="F272" s="35" t="s">
        <v>32</v>
      </c>
    </row>
    <row r="273" spans="1:6" hidden="1">
      <c r="A273" s="32">
        <v>15491</v>
      </c>
      <c r="B273" s="34" t="s">
        <v>7432</v>
      </c>
      <c r="C273" s="34" t="s">
        <v>241</v>
      </c>
      <c r="D273" s="34" t="s">
        <v>98</v>
      </c>
      <c r="E273" s="34" t="s">
        <v>166</v>
      </c>
      <c r="F273" s="35" t="s">
        <v>28</v>
      </c>
    </row>
    <row r="274" spans="1:6" hidden="1">
      <c r="A274" s="32">
        <v>15494</v>
      </c>
      <c r="B274" s="34" t="s">
        <v>16142</v>
      </c>
      <c r="C274" s="34" t="s">
        <v>241</v>
      </c>
      <c r="D274" s="34" t="s">
        <v>98</v>
      </c>
      <c r="E274" s="34" t="s">
        <v>166</v>
      </c>
      <c r="F274" s="35" t="s">
        <v>28</v>
      </c>
    </row>
    <row r="275" spans="1:6" hidden="1">
      <c r="A275" s="32">
        <v>15500</v>
      </c>
      <c r="B275" s="34" t="s">
        <v>16143</v>
      </c>
      <c r="C275" s="34" t="s">
        <v>241</v>
      </c>
      <c r="D275" s="34" t="s">
        <v>98</v>
      </c>
      <c r="E275" s="34" t="s">
        <v>166</v>
      </c>
      <c r="F275" s="35" t="s">
        <v>28</v>
      </c>
    </row>
    <row r="276" spans="1:6" hidden="1">
      <c r="A276" s="32">
        <v>15507</v>
      </c>
      <c r="B276" s="34" t="s">
        <v>939</v>
      </c>
      <c r="C276" s="34" t="s">
        <v>241</v>
      </c>
      <c r="D276" s="34" t="s">
        <v>98</v>
      </c>
      <c r="E276" s="34" t="s">
        <v>166</v>
      </c>
      <c r="F276" s="35" t="s">
        <v>32</v>
      </c>
    </row>
    <row r="277" spans="1:6" hidden="1">
      <c r="A277" s="32">
        <v>15511</v>
      </c>
      <c r="B277" s="34" t="s">
        <v>16144</v>
      </c>
      <c r="C277" s="34" t="s">
        <v>241</v>
      </c>
      <c r="D277" s="34" t="s">
        <v>98</v>
      </c>
      <c r="E277" s="34" t="s">
        <v>166</v>
      </c>
      <c r="F277" s="35" t="s">
        <v>30</v>
      </c>
    </row>
    <row r="278" spans="1:6" hidden="1">
      <c r="A278" s="32">
        <v>15516</v>
      </c>
      <c r="B278" s="34" t="s">
        <v>2631</v>
      </c>
      <c r="C278" s="34" t="s">
        <v>241</v>
      </c>
      <c r="D278" s="34" t="s">
        <v>98</v>
      </c>
      <c r="E278" s="34" t="s">
        <v>166</v>
      </c>
      <c r="F278" s="35" t="s">
        <v>28</v>
      </c>
    </row>
    <row r="279" spans="1:6" hidden="1">
      <c r="A279" s="32">
        <v>15518</v>
      </c>
      <c r="B279" s="34" t="s">
        <v>16145</v>
      </c>
      <c r="C279" s="34" t="s">
        <v>241</v>
      </c>
      <c r="D279" s="34" t="s">
        <v>101</v>
      </c>
      <c r="E279" s="34" t="s">
        <v>166</v>
      </c>
      <c r="F279" s="35" t="s">
        <v>30</v>
      </c>
    </row>
    <row r="280" spans="1:6" hidden="1">
      <c r="A280" s="32">
        <v>15522</v>
      </c>
      <c r="B280" s="34" t="s">
        <v>16146</v>
      </c>
      <c r="C280" s="34" t="s">
        <v>241</v>
      </c>
      <c r="D280" s="34" t="s">
        <v>98</v>
      </c>
      <c r="E280" s="34" t="s">
        <v>166</v>
      </c>
      <c r="F280" s="35" t="s">
        <v>32</v>
      </c>
    </row>
    <row r="281" spans="1:6" hidden="1">
      <c r="A281" s="32">
        <v>15531</v>
      </c>
      <c r="B281" s="34" t="s">
        <v>16147</v>
      </c>
      <c r="C281" s="34" t="s">
        <v>241</v>
      </c>
      <c r="D281" s="34" t="s">
        <v>98</v>
      </c>
      <c r="E281" s="34" t="s">
        <v>166</v>
      </c>
      <c r="F281" s="35" t="s">
        <v>30</v>
      </c>
    </row>
    <row r="282" spans="1:6" hidden="1">
      <c r="A282" s="32">
        <v>15533</v>
      </c>
      <c r="B282" s="34" t="s">
        <v>16148</v>
      </c>
      <c r="C282" s="34" t="s">
        <v>241</v>
      </c>
      <c r="D282" s="34" t="s">
        <v>98</v>
      </c>
      <c r="E282" s="34" t="s">
        <v>166</v>
      </c>
      <c r="F282" s="35" t="s">
        <v>32</v>
      </c>
    </row>
    <row r="283" spans="1:6" hidden="1">
      <c r="A283" s="32">
        <v>15537</v>
      </c>
      <c r="B283" s="34" t="s">
        <v>4287</v>
      </c>
      <c r="C283" s="34" t="s">
        <v>241</v>
      </c>
      <c r="D283" s="34" t="s">
        <v>98</v>
      </c>
      <c r="E283" s="34" t="s">
        <v>166</v>
      </c>
      <c r="F283" s="35" t="s">
        <v>28</v>
      </c>
    </row>
    <row r="284" spans="1:6" hidden="1">
      <c r="A284" s="32">
        <v>15542</v>
      </c>
      <c r="B284" s="34" t="s">
        <v>16149</v>
      </c>
      <c r="C284" s="34" t="s">
        <v>241</v>
      </c>
      <c r="D284" s="34" t="s">
        <v>98</v>
      </c>
      <c r="E284" s="34" t="s">
        <v>166</v>
      </c>
      <c r="F284" s="35" t="s">
        <v>30</v>
      </c>
    </row>
    <row r="285" spans="1:6" hidden="1">
      <c r="A285" s="32">
        <v>15550</v>
      </c>
      <c r="B285" s="34" t="s">
        <v>16150</v>
      </c>
      <c r="C285" s="34" t="s">
        <v>241</v>
      </c>
      <c r="D285" s="34" t="s">
        <v>98</v>
      </c>
      <c r="E285" s="34" t="s">
        <v>166</v>
      </c>
      <c r="F285" s="35" t="s">
        <v>32</v>
      </c>
    </row>
    <row r="286" spans="1:6" hidden="1">
      <c r="A286" s="32">
        <v>15572</v>
      </c>
      <c r="B286" s="34" t="s">
        <v>16151</v>
      </c>
      <c r="C286" s="34" t="s">
        <v>241</v>
      </c>
      <c r="D286" s="34" t="s">
        <v>90</v>
      </c>
      <c r="E286" s="34" t="s">
        <v>166</v>
      </c>
      <c r="F286" s="35" t="s">
        <v>32</v>
      </c>
    </row>
    <row r="287" spans="1:6" hidden="1">
      <c r="A287" s="32">
        <v>15580</v>
      </c>
      <c r="B287" s="34" t="s">
        <v>13714</v>
      </c>
      <c r="C287" s="34" t="s">
        <v>241</v>
      </c>
      <c r="D287" s="34" t="s">
        <v>98</v>
      </c>
      <c r="E287" s="34" t="s">
        <v>166</v>
      </c>
      <c r="F287" s="35" t="s">
        <v>32</v>
      </c>
    </row>
    <row r="288" spans="1:6" hidden="1">
      <c r="A288" s="32">
        <v>15599</v>
      </c>
      <c r="B288" s="34" t="s">
        <v>16152</v>
      </c>
      <c r="C288" s="34" t="s">
        <v>241</v>
      </c>
      <c r="D288" s="34" t="s">
        <v>98</v>
      </c>
      <c r="E288" s="34" t="s">
        <v>166</v>
      </c>
      <c r="F288" s="35" t="s">
        <v>28</v>
      </c>
    </row>
    <row r="289" spans="1:6" hidden="1">
      <c r="A289" s="32">
        <v>15600</v>
      </c>
      <c r="B289" s="34" t="s">
        <v>16153</v>
      </c>
      <c r="C289" s="34" t="s">
        <v>241</v>
      </c>
      <c r="D289" s="34" t="s">
        <v>98</v>
      </c>
      <c r="E289" s="34" t="s">
        <v>166</v>
      </c>
      <c r="F289" s="35" t="s">
        <v>28</v>
      </c>
    </row>
    <row r="290" spans="1:6" hidden="1">
      <c r="A290" s="32">
        <v>15621</v>
      </c>
      <c r="B290" s="34" t="s">
        <v>16154</v>
      </c>
      <c r="C290" s="34" t="s">
        <v>241</v>
      </c>
      <c r="D290" s="34" t="s">
        <v>98</v>
      </c>
      <c r="E290" s="34" t="s">
        <v>166</v>
      </c>
      <c r="F290" s="35" t="s">
        <v>30</v>
      </c>
    </row>
    <row r="291" spans="1:6" hidden="1">
      <c r="A291" s="32">
        <v>15632</v>
      </c>
      <c r="B291" s="34" t="s">
        <v>16155</v>
      </c>
      <c r="C291" s="34" t="s">
        <v>241</v>
      </c>
      <c r="D291" s="34" t="s">
        <v>98</v>
      </c>
      <c r="E291" s="34" t="s">
        <v>166</v>
      </c>
      <c r="F291" s="35" t="s">
        <v>28</v>
      </c>
    </row>
    <row r="292" spans="1:6" hidden="1">
      <c r="A292" s="32">
        <v>15638</v>
      </c>
      <c r="B292" s="34" t="s">
        <v>16156</v>
      </c>
      <c r="C292" s="34" t="s">
        <v>241</v>
      </c>
      <c r="D292" s="34" t="s">
        <v>98</v>
      </c>
      <c r="E292" s="34" t="s">
        <v>166</v>
      </c>
      <c r="F292" s="35" t="s">
        <v>28</v>
      </c>
    </row>
    <row r="293" spans="1:6" hidden="1">
      <c r="A293" s="32">
        <v>15646</v>
      </c>
      <c r="B293" s="34" t="s">
        <v>16157</v>
      </c>
      <c r="C293" s="34" t="s">
        <v>241</v>
      </c>
      <c r="D293" s="34" t="s">
        <v>98</v>
      </c>
      <c r="E293" s="34" t="s">
        <v>166</v>
      </c>
      <c r="F293" s="35" t="s">
        <v>28</v>
      </c>
    </row>
    <row r="294" spans="1:6" hidden="1">
      <c r="A294" s="32">
        <v>15660</v>
      </c>
      <c r="B294" s="34" t="s">
        <v>16158</v>
      </c>
      <c r="C294" s="34" t="s">
        <v>241</v>
      </c>
      <c r="D294" s="34" t="s">
        <v>98</v>
      </c>
      <c r="E294" s="34" t="s">
        <v>166</v>
      </c>
      <c r="F294" s="35" t="s">
        <v>32</v>
      </c>
    </row>
    <row r="295" spans="1:6" hidden="1">
      <c r="A295" s="32">
        <v>15664</v>
      </c>
      <c r="B295" s="34" t="s">
        <v>6682</v>
      </c>
      <c r="C295" s="34" t="s">
        <v>241</v>
      </c>
      <c r="D295" s="34" t="s">
        <v>98</v>
      </c>
      <c r="E295" s="34" t="s">
        <v>166</v>
      </c>
      <c r="F295" s="35" t="s">
        <v>28</v>
      </c>
    </row>
    <row r="296" spans="1:6" hidden="1">
      <c r="A296" s="32">
        <v>15667</v>
      </c>
      <c r="B296" s="34" t="s">
        <v>7496</v>
      </c>
      <c r="C296" s="34" t="s">
        <v>241</v>
      </c>
      <c r="D296" s="34" t="s">
        <v>98</v>
      </c>
      <c r="E296" s="34" t="s">
        <v>166</v>
      </c>
      <c r="F296" s="35" t="s">
        <v>30</v>
      </c>
    </row>
    <row r="297" spans="1:6" hidden="1">
      <c r="A297" s="32">
        <v>15673</v>
      </c>
      <c r="B297" s="34" t="s">
        <v>16159</v>
      </c>
      <c r="C297" s="34" t="s">
        <v>241</v>
      </c>
      <c r="D297" s="34" t="s">
        <v>98</v>
      </c>
      <c r="E297" s="34" t="s">
        <v>166</v>
      </c>
      <c r="F297" s="35" t="s">
        <v>32</v>
      </c>
    </row>
    <row r="298" spans="1:6" hidden="1">
      <c r="A298" s="32">
        <v>15676</v>
      </c>
      <c r="B298" s="34" t="s">
        <v>16160</v>
      </c>
      <c r="C298" s="34" t="s">
        <v>241</v>
      </c>
      <c r="D298" s="34" t="s">
        <v>98</v>
      </c>
      <c r="E298" s="34" t="s">
        <v>166</v>
      </c>
      <c r="F298" s="35" t="s">
        <v>30</v>
      </c>
    </row>
    <row r="299" spans="1:6" hidden="1">
      <c r="A299" s="32">
        <v>15681</v>
      </c>
      <c r="B299" s="34" t="s">
        <v>16161</v>
      </c>
      <c r="C299" s="34" t="s">
        <v>241</v>
      </c>
      <c r="D299" s="34" t="s">
        <v>98</v>
      </c>
      <c r="E299" s="34" t="s">
        <v>166</v>
      </c>
      <c r="F299" s="35" t="s">
        <v>32</v>
      </c>
    </row>
    <row r="300" spans="1:6" hidden="1">
      <c r="A300" s="32">
        <v>15693</v>
      </c>
      <c r="B300" s="34" t="s">
        <v>7578</v>
      </c>
      <c r="C300" s="34" t="s">
        <v>241</v>
      </c>
      <c r="D300" s="34" t="s">
        <v>98</v>
      </c>
      <c r="E300" s="34" t="s">
        <v>166</v>
      </c>
      <c r="F300" s="35" t="s">
        <v>28</v>
      </c>
    </row>
    <row r="301" spans="1:6" hidden="1">
      <c r="A301" s="32">
        <v>15696</v>
      </c>
      <c r="B301" s="34" t="s">
        <v>1216</v>
      </c>
      <c r="C301" s="34" t="s">
        <v>241</v>
      </c>
      <c r="D301" s="34" t="s">
        <v>98</v>
      </c>
      <c r="E301" s="34" t="s">
        <v>166</v>
      </c>
      <c r="F301" s="35" t="s">
        <v>28</v>
      </c>
    </row>
    <row r="302" spans="1:6" hidden="1">
      <c r="A302" s="32">
        <v>15686</v>
      </c>
      <c r="B302" s="34" t="s">
        <v>1668</v>
      </c>
      <c r="C302" s="34" t="s">
        <v>241</v>
      </c>
      <c r="D302" s="34" t="s">
        <v>98</v>
      </c>
      <c r="E302" s="34" t="s">
        <v>166</v>
      </c>
      <c r="F302" s="35" t="s">
        <v>30</v>
      </c>
    </row>
    <row r="303" spans="1:6" hidden="1">
      <c r="A303" s="32">
        <v>15720</v>
      </c>
      <c r="B303" s="34" t="s">
        <v>16162</v>
      </c>
      <c r="C303" s="34" t="s">
        <v>241</v>
      </c>
      <c r="D303" s="34" t="s">
        <v>98</v>
      </c>
      <c r="E303" s="34" t="s">
        <v>166</v>
      </c>
      <c r="F303" s="35" t="s">
        <v>30</v>
      </c>
    </row>
    <row r="304" spans="1:6" hidden="1">
      <c r="A304" s="32">
        <v>15723</v>
      </c>
      <c r="B304" s="34" t="s">
        <v>1276</v>
      </c>
      <c r="C304" s="34" t="s">
        <v>241</v>
      </c>
      <c r="D304" s="34" t="s">
        <v>98</v>
      </c>
      <c r="E304" s="34" t="s">
        <v>166</v>
      </c>
      <c r="F304" s="35" t="s">
        <v>30</v>
      </c>
    </row>
    <row r="305" spans="1:6" hidden="1">
      <c r="A305" s="32">
        <v>15740</v>
      </c>
      <c r="B305" s="34" t="s">
        <v>16163</v>
      </c>
      <c r="C305" s="34" t="s">
        <v>241</v>
      </c>
      <c r="D305" s="34" t="s">
        <v>98</v>
      </c>
      <c r="E305" s="34" t="s">
        <v>166</v>
      </c>
      <c r="F305" s="35" t="s">
        <v>28</v>
      </c>
    </row>
    <row r="306" spans="1:6" hidden="1">
      <c r="A306" s="32">
        <v>15753</v>
      </c>
      <c r="B306" s="34" t="s">
        <v>16164</v>
      </c>
      <c r="C306" s="34" t="s">
        <v>241</v>
      </c>
      <c r="D306" s="34" t="s">
        <v>98</v>
      </c>
      <c r="E306" s="34" t="s">
        <v>166</v>
      </c>
      <c r="F306" s="35" t="s">
        <v>30</v>
      </c>
    </row>
    <row r="307" spans="1:6" hidden="1">
      <c r="A307" s="32">
        <v>15757</v>
      </c>
      <c r="B307" s="34" t="s">
        <v>14695</v>
      </c>
      <c r="C307" s="34" t="s">
        <v>241</v>
      </c>
      <c r="D307" s="34" t="s">
        <v>98</v>
      </c>
      <c r="E307" s="34" t="s">
        <v>166</v>
      </c>
      <c r="F307" s="35" t="s">
        <v>30</v>
      </c>
    </row>
    <row r="308" spans="1:6" hidden="1">
      <c r="A308" s="32">
        <v>15755</v>
      </c>
      <c r="B308" s="34" t="s">
        <v>16165</v>
      </c>
      <c r="C308" s="34" t="s">
        <v>241</v>
      </c>
      <c r="D308" s="34" t="s">
        <v>98</v>
      </c>
      <c r="E308" s="34" t="s">
        <v>166</v>
      </c>
      <c r="F308" s="35" t="s">
        <v>30</v>
      </c>
    </row>
    <row r="309" spans="1:6" hidden="1">
      <c r="A309" s="32">
        <v>15759</v>
      </c>
      <c r="B309" s="34" t="s">
        <v>351</v>
      </c>
      <c r="C309" s="34" t="s">
        <v>241</v>
      </c>
      <c r="D309" s="34" t="s">
        <v>98</v>
      </c>
      <c r="E309" s="34" t="s">
        <v>166</v>
      </c>
      <c r="F309" s="35" t="s">
        <v>28</v>
      </c>
    </row>
    <row r="310" spans="1:6" hidden="1">
      <c r="A310" s="32">
        <v>15761</v>
      </c>
      <c r="B310" s="34" t="s">
        <v>16166</v>
      </c>
      <c r="C310" s="34" t="s">
        <v>241</v>
      </c>
      <c r="D310" s="34" t="s">
        <v>98</v>
      </c>
      <c r="E310" s="34" t="s">
        <v>166</v>
      </c>
      <c r="F310" s="35" t="s">
        <v>30</v>
      </c>
    </row>
    <row r="311" spans="1:6" hidden="1">
      <c r="A311" s="32">
        <v>15762</v>
      </c>
      <c r="B311" s="34" t="s">
        <v>16167</v>
      </c>
      <c r="C311" s="34" t="s">
        <v>241</v>
      </c>
      <c r="D311" s="34" t="s">
        <v>98</v>
      </c>
      <c r="E311" s="34" t="s">
        <v>166</v>
      </c>
      <c r="F311" s="35" t="s">
        <v>28</v>
      </c>
    </row>
    <row r="312" spans="1:6" hidden="1">
      <c r="A312" s="32">
        <v>15764</v>
      </c>
      <c r="B312" s="34" t="s">
        <v>16168</v>
      </c>
      <c r="C312" s="34" t="s">
        <v>241</v>
      </c>
      <c r="D312" s="34" t="s">
        <v>98</v>
      </c>
      <c r="E312" s="34" t="s">
        <v>166</v>
      </c>
      <c r="F312" s="35" t="s">
        <v>25</v>
      </c>
    </row>
    <row r="313" spans="1:6" hidden="1">
      <c r="A313" s="32">
        <v>15763</v>
      </c>
      <c r="B313" s="34" t="s">
        <v>16169</v>
      </c>
      <c r="C313" s="34" t="s">
        <v>241</v>
      </c>
      <c r="D313" s="34" t="s">
        <v>98</v>
      </c>
      <c r="E313" s="34" t="s">
        <v>166</v>
      </c>
      <c r="F313" s="35" t="s">
        <v>28</v>
      </c>
    </row>
    <row r="314" spans="1:6" hidden="1">
      <c r="A314" s="32">
        <v>15774</v>
      </c>
      <c r="B314" s="34" t="s">
        <v>1427</v>
      </c>
      <c r="C314" s="34" t="s">
        <v>241</v>
      </c>
      <c r="D314" s="34" t="s">
        <v>98</v>
      </c>
      <c r="E314" s="34" t="s">
        <v>166</v>
      </c>
      <c r="F314" s="35" t="s">
        <v>30</v>
      </c>
    </row>
    <row r="315" spans="1:6" hidden="1">
      <c r="A315" s="32">
        <v>15776</v>
      </c>
      <c r="B315" s="34" t="s">
        <v>1065</v>
      </c>
      <c r="C315" s="34" t="s">
        <v>241</v>
      </c>
      <c r="D315" s="34" t="s">
        <v>98</v>
      </c>
      <c r="E315" s="34" t="s">
        <v>166</v>
      </c>
      <c r="F315" s="35" t="s">
        <v>28</v>
      </c>
    </row>
    <row r="316" spans="1:6" hidden="1">
      <c r="A316" s="32">
        <v>15778</v>
      </c>
      <c r="B316" s="34" t="s">
        <v>16170</v>
      </c>
      <c r="C316" s="34" t="s">
        <v>241</v>
      </c>
      <c r="D316" s="34" t="s">
        <v>98</v>
      </c>
      <c r="E316" s="34" t="s">
        <v>166</v>
      </c>
      <c r="F316" s="35" t="s">
        <v>30</v>
      </c>
    </row>
    <row r="317" spans="1:6" hidden="1">
      <c r="A317" s="32">
        <v>15790</v>
      </c>
      <c r="B317" s="34" t="s">
        <v>16171</v>
      </c>
      <c r="C317" s="34" t="s">
        <v>241</v>
      </c>
      <c r="D317" s="34" t="s">
        <v>98</v>
      </c>
      <c r="E317" s="34" t="s">
        <v>166</v>
      </c>
      <c r="F317" s="35" t="s">
        <v>30</v>
      </c>
    </row>
    <row r="318" spans="1:6" hidden="1">
      <c r="A318" s="32">
        <v>15798</v>
      </c>
      <c r="B318" s="34" t="s">
        <v>5989</v>
      </c>
      <c r="C318" s="34" t="s">
        <v>241</v>
      </c>
      <c r="D318" s="34" t="s">
        <v>98</v>
      </c>
      <c r="E318" s="34" t="s">
        <v>166</v>
      </c>
      <c r="F318" s="35" t="s">
        <v>30</v>
      </c>
    </row>
    <row r="319" spans="1:6" hidden="1">
      <c r="A319" s="32">
        <v>15804</v>
      </c>
      <c r="B319" s="34" t="s">
        <v>16172</v>
      </c>
      <c r="C319" s="34" t="s">
        <v>241</v>
      </c>
      <c r="D319" s="34" t="s">
        <v>98</v>
      </c>
      <c r="E319" s="34" t="s">
        <v>166</v>
      </c>
      <c r="F319" s="35" t="s">
        <v>28</v>
      </c>
    </row>
    <row r="320" spans="1:6" hidden="1">
      <c r="A320" s="32">
        <v>15806</v>
      </c>
      <c r="B320" s="34" t="s">
        <v>4652</v>
      </c>
      <c r="C320" s="34" t="s">
        <v>241</v>
      </c>
      <c r="D320" s="34" t="s">
        <v>98</v>
      </c>
      <c r="E320" s="34" t="s">
        <v>166</v>
      </c>
      <c r="F320" s="35" t="s">
        <v>28</v>
      </c>
    </row>
    <row r="321" spans="1:6" hidden="1">
      <c r="A321" s="32">
        <v>15808</v>
      </c>
      <c r="B321" s="34" t="s">
        <v>16173</v>
      </c>
      <c r="C321" s="34" t="s">
        <v>241</v>
      </c>
      <c r="D321" s="34" t="s">
        <v>98</v>
      </c>
      <c r="E321" s="34" t="s">
        <v>166</v>
      </c>
      <c r="F321" s="35" t="s">
        <v>28</v>
      </c>
    </row>
    <row r="322" spans="1:6" hidden="1">
      <c r="A322" s="32">
        <v>15810</v>
      </c>
      <c r="B322" s="34" t="s">
        <v>16174</v>
      </c>
      <c r="C322" s="34" t="s">
        <v>241</v>
      </c>
      <c r="D322" s="34" t="s">
        <v>98</v>
      </c>
      <c r="E322" s="34" t="s">
        <v>166</v>
      </c>
      <c r="F322" s="35" t="s">
        <v>30</v>
      </c>
    </row>
    <row r="323" spans="1:6" hidden="1">
      <c r="A323" s="32">
        <v>15814</v>
      </c>
      <c r="B323" s="34" t="s">
        <v>11153</v>
      </c>
      <c r="C323" s="34" t="s">
        <v>241</v>
      </c>
      <c r="D323" s="34" t="s">
        <v>98</v>
      </c>
      <c r="E323" s="34" t="s">
        <v>166</v>
      </c>
      <c r="F323" s="35" t="s">
        <v>28</v>
      </c>
    </row>
    <row r="324" spans="1:6" hidden="1">
      <c r="A324" s="32">
        <v>15816</v>
      </c>
      <c r="B324" s="34" t="s">
        <v>16175</v>
      </c>
      <c r="C324" s="34" t="s">
        <v>241</v>
      </c>
      <c r="D324" s="34" t="s">
        <v>98</v>
      </c>
      <c r="E324" s="34" t="s">
        <v>166</v>
      </c>
      <c r="F324" s="35" t="s">
        <v>28</v>
      </c>
    </row>
    <row r="325" spans="1:6" hidden="1">
      <c r="A325" s="32">
        <v>15820</v>
      </c>
      <c r="B325" s="34" t="s">
        <v>16176</v>
      </c>
      <c r="C325" s="34" t="s">
        <v>241</v>
      </c>
      <c r="D325" s="34" t="s">
        <v>98</v>
      </c>
      <c r="E325" s="34" t="s">
        <v>166</v>
      </c>
      <c r="F325" s="35" t="s">
        <v>30</v>
      </c>
    </row>
    <row r="326" spans="1:6" hidden="1">
      <c r="A326" s="32">
        <v>15822</v>
      </c>
      <c r="B326" s="34" t="s">
        <v>16177</v>
      </c>
      <c r="C326" s="34" t="s">
        <v>241</v>
      </c>
      <c r="D326" s="34" t="s">
        <v>98</v>
      </c>
      <c r="E326" s="34" t="s">
        <v>166</v>
      </c>
      <c r="F326" s="35" t="s">
        <v>28</v>
      </c>
    </row>
    <row r="327" spans="1:6" hidden="1">
      <c r="A327" s="32">
        <v>15001</v>
      </c>
      <c r="B327" s="34" t="s">
        <v>98</v>
      </c>
      <c r="C327" s="34" t="s">
        <v>241</v>
      </c>
      <c r="D327" s="34" t="s">
        <v>98</v>
      </c>
      <c r="E327" s="34" t="s">
        <v>166</v>
      </c>
      <c r="F327" s="35" t="s">
        <v>25</v>
      </c>
    </row>
    <row r="328" spans="1:6" hidden="1">
      <c r="A328" s="32">
        <v>15832</v>
      </c>
      <c r="B328" s="34" t="s">
        <v>16178</v>
      </c>
      <c r="C328" s="34" t="s">
        <v>241</v>
      </c>
      <c r="D328" s="34" t="s">
        <v>98</v>
      </c>
      <c r="E328" s="34" t="s">
        <v>166</v>
      </c>
      <c r="F328" s="35" t="s">
        <v>30</v>
      </c>
    </row>
    <row r="329" spans="1:6" hidden="1">
      <c r="A329" s="32">
        <v>15835</v>
      </c>
      <c r="B329" s="34" t="s">
        <v>2703</v>
      </c>
      <c r="C329" s="34" t="s">
        <v>241</v>
      </c>
      <c r="D329" s="34" t="s">
        <v>98</v>
      </c>
      <c r="E329" s="34" t="s">
        <v>166</v>
      </c>
      <c r="F329" s="35" t="s">
        <v>28</v>
      </c>
    </row>
    <row r="330" spans="1:6" hidden="1">
      <c r="A330" s="32">
        <v>15837</v>
      </c>
      <c r="B330" s="34" t="s">
        <v>2567</v>
      </c>
      <c r="C330" s="34" t="s">
        <v>241</v>
      </c>
      <c r="D330" s="34" t="s">
        <v>98</v>
      </c>
      <c r="E330" s="34" t="s">
        <v>166</v>
      </c>
      <c r="F330" s="35" t="s">
        <v>28</v>
      </c>
    </row>
    <row r="331" spans="1:6" hidden="1">
      <c r="A331" s="32">
        <v>15839</v>
      </c>
      <c r="B331" s="34" t="s">
        <v>16179</v>
      </c>
      <c r="C331" s="34" t="s">
        <v>241</v>
      </c>
      <c r="D331" s="34" t="s">
        <v>98</v>
      </c>
      <c r="E331" s="34" t="s">
        <v>166</v>
      </c>
      <c r="F331" s="35" t="s">
        <v>28</v>
      </c>
    </row>
    <row r="332" spans="1:6" hidden="1">
      <c r="A332" s="32">
        <v>15842</v>
      </c>
      <c r="B332" s="34" t="s">
        <v>16180</v>
      </c>
      <c r="C332" s="34" t="s">
        <v>241</v>
      </c>
      <c r="D332" s="34" t="s">
        <v>98</v>
      </c>
      <c r="E332" s="34" t="s">
        <v>166</v>
      </c>
      <c r="F332" s="35" t="s">
        <v>28</v>
      </c>
    </row>
    <row r="333" spans="1:6" hidden="1">
      <c r="A333" s="32">
        <v>15861</v>
      </c>
      <c r="B333" s="34" t="s">
        <v>5140</v>
      </c>
      <c r="C333" s="34" t="s">
        <v>241</v>
      </c>
      <c r="D333" s="34" t="s">
        <v>98</v>
      </c>
      <c r="E333" s="34" t="s">
        <v>166</v>
      </c>
      <c r="F333" s="35" t="s">
        <v>28</v>
      </c>
    </row>
    <row r="334" spans="1:6" hidden="1">
      <c r="A334" s="32">
        <v>15407</v>
      </c>
      <c r="B334" s="34" t="s">
        <v>1444</v>
      </c>
      <c r="C334" s="34" t="s">
        <v>241</v>
      </c>
      <c r="D334" s="34" t="s">
        <v>98</v>
      </c>
      <c r="E334" s="34" t="s">
        <v>166</v>
      </c>
      <c r="F334" s="35" t="s">
        <v>28</v>
      </c>
    </row>
    <row r="335" spans="1:6" hidden="1">
      <c r="A335" s="32">
        <v>15879</v>
      </c>
      <c r="B335" s="34" t="s">
        <v>16181</v>
      </c>
      <c r="C335" s="34" t="s">
        <v>241</v>
      </c>
      <c r="D335" s="34" t="s">
        <v>98</v>
      </c>
      <c r="E335" s="34" t="s">
        <v>166</v>
      </c>
      <c r="F335" s="35" t="s">
        <v>28</v>
      </c>
    </row>
    <row r="336" spans="1:6" hidden="1">
      <c r="A336" s="32">
        <v>15897</v>
      </c>
      <c r="B336" s="34" t="s">
        <v>16182</v>
      </c>
      <c r="C336" s="34" t="s">
        <v>241</v>
      </c>
      <c r="D336" s="34" t="s">
        <v>98</v>
      </c>
      <c r="E336" s="34" t="s">
        <v>166</v>
      </c>
      <c r="F336" s="35" t="s">
        <v>30</v>
      </c>
    </row>
    <row r="337" spans="1:6" hidden="1">
      <c r="A337" s="32">
        <v>17524</v>
      </c>
      <c r="B337" s="33" t="s">
        <v>2062</v>
      </c>
      <c r="C337" s="34" t="s">
        <v>477</v>
      </c>
      <c r="D337" s="34" t="s">
        <v>87</v>
      </c>
      <c r="E337" s="34" t="s">
        <v>166</v>
      </c>
      <c r="F337" s="35" t="s">
        <v>28</v>
      </c>
    </row>
    <row r="338" spans="1:6" hidden="1">
      <c r="A338" s="32">
        <v>17614</v>
      </c>
      <c r="B338" s="33" t="s">
        <v>1590</v>
      </c>
      <c r="C338" s="34" t="s">
        <v>477</v>
      </c>
      <c r="D338" s="34" t="s">
        <v>87</v>
      </c>
      <c r="E338" s="34" t="s">
        <v>166</v>
      </c>
      <c r="F338" s="35" t="s">
        <v>28</v>
      </c>
    </row>
    <row r="339" spans="1:6" hidden="1">
      <c r="A339" s="32">
        <v>17653</v>
      </c>
      <c r="B339" s="33" t="s">
        <v>4014</v>
      </c>
      <c r="C339" s="34" t="s">
        <v>477</v>
      </c>
      <c r="D339" s="34" t="s">
        <v>87</v>
      </c>
      <c r="E339" s="34" t="s">
        <v>166</v>
      </c>
      <c r="F339" s="35" t="s">
        <v>28</v>
      </c>
    </row>
    <row r="340" spans="1:6" hidden="1">
      <c r="A340" s="32">
        <v>17013</v>
      </c>
      <c r="B340" s="34" t="s">
        <v>644</v>
      </c>
      <c r="C340" s="34" t="s">
        <v>477</v>
      </c>
      <c r="D340" s="34" t="s">
        <v>87</v>
      </c>
      <c r="E340" s="34" t="s">
        <v>166</v>
      </c>
      <c r="F340" s="35" t="s">
        <v>30</v>
      </c>
    </row>
    <row r="341" spans="1:6" hidden="1">
      <c r="A341" s="32">
        <v>17042</v>
      </c>
      <c r="B341" s="34" t="s">
        <v>15805</v>
      </c>
      <c r="C341" s="34" t="s">
        <v>477</v>
      </c>
      <c r="D341" s="34" t="s">
        <v>87</v>
      </c>
      <c r="E341" s="34" t="s">
        <v>166</v>
      </c>
      <c r="F341" s="35" t="s">
        <v>28</v>
      </c>
    </row>
    <row r="342" spans="1:6" hidden="1">
      <c r="A342" s="32">
        <v>17050</v>
      </c>
      <c r="B342" s="34" t="s">
        <v>16183</v>
      </c>
      <c r="C342" s="34" t="s">
        <v>477</v>
      </c>
      <c r="D342" s="34" t="s">
        <v>87</v>
      </c>
      <c r="E342" s="34" t="s">
        <v>166</v>
      </c>
      <c r="F342" s="35" t="s">
        <v>28</v>
      </c>
    </row>
    <row r="343" spans="1:6" hidden="1">
      <c r="A343" s="32">
        <v>17088</v>
      </c>
      <c r="B343" s="34" t="s">
        <v>16184</v>
      </c>
      <c r="C343" s="34" t="s">
        <v>477</v>
      </c>
      <c r="D343" s="34" t="s">
        <v>87</v>
      </c>
      <c r="E343" s="34" t="s">
        <v>166</v>
      </c>
      <c r="F343" s="35" t="s">
        <v>28</v>
      </c>
    </row>
    <row r="344" spans="1:6" hidden="1">
      <c r="A344" s="32">
        <v>17174</v>
      </c>
      <c r="B344" s="34" t="s">
        <v>2340</v>
      </c>
      <c r="C344" s="34" t="s">
        <v>477</v>
      </c>
      <c r="D344" s="34" t="s">
        <v>87</v>
      </c>
      <c r="E344" s="34" t="s">
        <v>166</v>
      </c>
      <c r="F344" s="35" t="s">
        <v>28</v>
      </c>
    </row>
    <row r="345" spans="1:6" hidden="1">
      <c r="A345" s="32">
        <v>17272</v>
      </c>
      <c r="B345" s="34" t="s">
        <v>5293</v>
      </c>
      <c r="C345" s="34" t="s">
        <v>477</v>
      </c>
      <c r="D345" s="34" t="s">
        <v>87</v>
      </c>
      <c r="E345" s="34" t="s">
        <v>166</v>
      </c>
      <c r="F345" s="35" t="s">
        <v>28</v>
      </c>
    </row>
    <row r="346" spans="1:6" hidden="1">
      <c r="A346" s="32">
        <v>17380</v>
      </c>
      <c r="B346" s="34" t="s">
        <v>7009</v>
      </c>
      <c r="C346" s="34" t="s">
        <v>477</v>
      </c>
      <c r="D346" s="34" t="s">
        <v>86</v>
      </c>
      <c r="E346" s="34" t="s">
        <v>166</v>
      </c>
      <c r="F346" s="35" t="s">
        <v>30</v>
      </c>
    </row>
    <row r="347" spans="1:6" hidden="1">
      <c r="A347" s="32">
        <v>17388</v>
      </c>
      <c r="B347" s="34" t="s">
        <v>16185</v>
      </c>
      <c r="C347" s="34" t="s">
        <v>477</v>
      </c>
      <c r="D347" s="34" t="s">
        <v>87</v>
      </c>
      <c r="E347" s="34" t="s">
        <v>166</v>
      </c>
      <c r="F347" s="35" t="s">
        <v>28</v>
      </c>
    </row>
    <row r="348" spans="1:6" hidden="1">
      <c r="A348" s="32">
        <v>17001</v>
      </c>
      <c r="B348" s="34" t="s">
        <v>87</v>
      </c>
      <c r="C348" s="34" t="s">
        <v>477</v>
      </c>
      <c r="D348" s="34" t="s">
        <v>87</v>
      </c>
      <c r="E348" s="34" t="s">
        <v>166</v>
      </c>
      <c r="F348" s="35" t="s">
        <v>25</v>
      </c>
    </row>
    <row r="349" spans="1:6" hidden="1">
      <c r="A349" s="32">
        <v>17433</v>
      </c>
      <c r="B349" s="34" t="s">
        <v>16186</v>
      </c>
      <c r="C349" s="34" t="s">
        <v>477</v>
      </c>
      <c r="D349" s="34" t="s">
        <v>87</v>
      </c>
      <c r="E349" s="34" t="s">
        <v>166</v>
      </c>
      <c r="F349" s="35" t="s">
        <v>30</v>
      </c>
    </row>
    <row r="350" spans="1:6" hidden="1">
      <c r="A350" s="32">
        <v>17442</v>
      </c>
      <c r="B350" s="34" t="s">
        <v>12372</v>
      </c>
      <c r="C350" s="34" t="s">
        <v>477</v>
      </c>
      <c r="D350" s="34" t="s">
        <v>87</v>
      </c>
      <c r="E350" s="34" t="s">
        <v>166</v>
      </c>
      <c r="F350" s="35" t="s">
        <v>28</v>
      </c>
    </row>
    <row r="351" spans="1:6" hidden="1">
      <c r="A351" s="32">
        <v>17444</v>
      </c>
      <c r="B351" s="34" t="s">
        <v>16187</v>
      </c>
      <c r="C351" s="34" t="s">
        <v>477</v>
      </c>
      <c r="D351" s="34" t="s">
        <v>87</v>
      </c>
      <c r="E351" s="34" t="s">
        <v>166</v>
      </c>
      <c r="F351" s="35" t="s">
        <v>30</v>
      </c>
    </row>
    <row r="352" spans="1:6" hidden="1">
      <c r="A352" s="32">
        <v>17446</v>
      </c>
      <c r="B352" s="34" t="s">
        <v>16188</v>
      </c>
      <c r="C352" s="34" t="s">
        <v>477</v>
      </c>
      <c r="D352" s="34" t="s">
        <v>87</v>
      </c>
      <c r="E352" s="34" t="s">
        <v>166</v>
      </c>
      <c r="F352" s="35" t="s">
        <v>30</v>
      </c>
    </row>
    <row r="353" spans="1:6" hidden="1">
      <c r="A353" s="32">
        <v>17486</v>
      </c>
      <c r="B353" s="34" t="s">
        <v>7625</v>
      </c>
      <c r="C353" s="34" t="s">
        <v>477</v>
      </c>
      <c r="D353" s="34" t="s">
        <v>87</v>
      </c>
      <c r="E353" s="34" t="s">
        <v>166</v>
      </c>
      <c r="F353" s="35" t="s">
        <v>28</v>
      </c>
    </row>
    <row r="354" spans="1:6" hidden="1">
      <c r="A354" s="32">
        <v>17495</v>
      </c>
      <c r="B354" s="34" t="s">
        <v>16189</v>
      </c>
      <c r="C354" s="34" t="s">
        <v>477</v>
      </c>
      <c r="D354" s="34" t="s">
        <v>86</v>
      </c>
      <c r="E354" s="34" t="s">
        <v>166</v>
      </c>
      <c r="F354" s="35" t="s">
        <v>32</v>
      </c>
    </row>
    <row r="355" spans="1:6" hidden="1">
      <c r="A355" s="32">
        <v>17513</v>
      </c>
      <c r="B355" s="34" t="s">
        <v>3934</v>
      </c>
      <c r="C355" s="34" t="s">
        <v>477</v>
      </c>
      <c r="D355" s="34" t="s">
        <v>87</v>
      </c>
      <c r="E355" s="34" t="s">
        <v>166</v>
      </c>
      <c r="F355" s="35" t="s">
        <v>30</v>
      </c>
    </row>
    <row r="356" spans="1:6" hidden="1">
      <c r="A356" s="32">
        <v>17541</v>
      </c>
      <c r="B356" s="34" t="s">
        <v>16190</v>
      </c>
      <c r="C356" s="34" t="s">
        <v>477</v>
      </c>
      <c r="D356" s="34" t="s">
        <v>87</v>
      </c>
      <c r="E356" s="34" t="s">
        <v>166</v>
      </c>
      <c r="F356" s="35" t="s">
        <v>30</v>
      </c>
    </row>
    <row r="357" spans="1:6" hidden="1">
      <c r="A357" s="32">
        <v>17616</v>
      </c>
      <c r="B357" s="34" t="s">
        <v>606</v>
      </c>
      <c r="C357" s="34" t="s">
        <v>477</v>
      </c>
      <c r="D357" s="34" t="s">
        <v>87</v>
      </c>
      <c r="E357" s="34" t="s">
        <v>166</v>
      </c>
      <c r="F357" s="35" t="s">
        <v>28</v>
      </c>
    </row>
    <row r="358" spans="1:6" hidden="1">
      <c r="A358" s="32">
        <v>17662</v>
      </c>
      <c r="B358" s="34" t="s">
        <v>5010</v>
      </c>
      <c r="C358" s="34" t="s">
        <v>477</v>
      </c>
      <c r="D358" s="34" t="s">
        <v>87</v>
      </c>
      <c r="E358" s="34" t="s">
        <v>166</v>
      </c>
      <c r="F358" s="35" t="s">
        <v>32</v>
      </c>
    </row>
    <row r="359" spans="1:6" hidden="1">
      <c r="A359" s="32">
        <v>17665</v>
      </c>
      <c r="B359" s="34" t="s">
        <v>16191</v>
      </c>
      <c r="C359" s="34" t="s">
        <v>477</v>
      </c>
      <c r="D359" s="34" t="s">
        <v>87</v>
      </c>
      <c r="E359" s="34" t="s">
        <v>166</v>
      </c>
      <c r="F359" s="35" t="s">
        <v>28</v>
      </c>
    </row>
    <row r="360" spans="1:6" hidden="1">
      <c r="A360" s="32">
        <v>17777</v>
      </c>
      <c r="B360" s="34" t="s">
        <v>1972</v>
      </c>
      <c r="C360" s="34" t="s">
        <v>477</v>
      </c>
      <c r="D360" s="34" t="s">
        <v>87</v>
      </c>
      <c r="E360" s="34" t="s">
        <v>166</v>
      </c>
      <c r="F360" s="35" t="s">
        <v>28</v>
      </c>
    </row>
    <row r="361" spans="1:6" hidden="1">
      <c r="A361" s="32">
        <v>17867</v>
      </c>
      <c r="B361" s="34" t="s">
        <v>16192</v>
      </c>
      <c r="C361" s="34" t="s">
        <v>477</v>
      </c>
      <c r="D361" s="34" t="s">
        <v>87</v>
      </c>
      <c r="E361" s="34" t="s">
        <v>166</v>
      </c>
      <c r="F361" s="35" t="s">
        <v>30</v>
      </c>
    </row>
    <row r="362" spans="1:6" hidden="1">
      <c r="A362" s="32">
        <v>17873</v>
      </c>
      <c r="B362" s="34" t="s">
        <v>1260</v>
      </c>
      <c r="C362" s="34" t="s">
        <v>477</v>
      </c>
      <c r="D362" s="34" t="s">
        <v>87</v>
      </c>
      <c r="E362" s="34" t="s">
        <v>166</v>
      </c>
      <c r="F362" s="35" t="s">
        <v>25</v>
      </c>
    </row>
    <row r="363" spans="1:6" hidden="1">
      <c r="A363" s="32">
        <v>17877</v>
      </c>
      <c r="B363" s="34" t="s">
        <v>16193</v>
      </c>
      <c r="C363" s="34" t="s">
        <v>477</v>
      </c>
      <c r="D363" s="34" t="s">
        <v>94</v>
      </c>
      <c r="E363" s="34" t="s">
        <v>166</v>
      </c>
      <c r="F363" s="35" t="s">
        <v>28</v>
      </c>
    </row>
    <row r="364" spans="1:6" hidden="1">
      <c r="A364" s="32">
        <v>18029</v>
      </c>
      <c r="B364" s="33" t="s">
        <v>16194</v>
      </c>
      <c r="C364" s="34" t="s">
        <v>157</v>
      </c>
      <c r="D364" s="34" t="s">
        <v>92</v>
      </c>
      <c r="E364" s="34" t="s">
        <v>166</v>
      </c>
      <c r="F364" s="35" t="s">
        <v>32</v>
      </c>
    </row>
    <row r="365" spans="1:6" hidden="1">
      <c r="A365" s="32">
        <v>18001</v>
      </c>
      <c r="B365" s="33" t="s">
        <v>82</v>
      </c>
      <c r="C365" s="34" t="s">
        <v>157</v>
      </c>
      <c r="D365" s="34" t="s">
        <v>92</v>
      </c>
      <c r="E365" s="34" t="s">
        <v>166</v>
      </c>
      <c r="F365" s="35" t="s">
        <v>32</v>
      </c>
    </row>
    <row r="366" spans="1:6" hidden="1">
      <c r="A366" s="32">
        <v>18592</v>
      </c>
      <c r="B366" s="33" t="s">
        <v>8891</v>
      </c>
      <c r="C366" s="34" t="s">
        <v>157</v>
      </c>
      <c r="D366" s="34" t="s">
        <v>92</v>
      </c>
      <c r="E366" s="34" t="s">
        <v>166</v>
      </c>
      <c r="F366" s="35" t="s">
        <v>180</v>
      </c>
    </row>
    <row r="367" spans="1:6" hidden="1">
      <c r="A367" s="32">
        <v>18860</v>
      </c>
      <c r="B367" s="33" t="s">
        <v>16059</v>
      </c>
      <c r="C367" s="34" t="s">
        <v>157</v>
      </c>
      <c r="D367" s="34" t="s">
        <v>92</v>
      </c>
      <c r="E367" s="34" t="s">
        <v>166</v>
      </c>
      <c r="F367" s="35" t="s">
        <v>32</v>
      </c>
    </row>
    <row r="368" spans="1:6" hidden="1">
      <c r="A368" s="32">
        <v>18094</v>
      </c>
      <c r="B368" s="34" t="s">
        <v>13573</v>
      </c>
      <c r="C368" s="34" t="s">
        <v>157</v>
      </c>
      <c r="D368" s="34" t="s">
        <v>92</v>
      </c>
      <c r="E368" s="34" t="s">
        <v>166</v>
      </c>
      <c r="F368" s="35" t="s">
        <v>32</v>
      </c>
    </row>
    <row r="369" spans="1:6" hidden="1">
      <c r="A369" s="32">
        <v>18150</v>
      </c>
      <c r="B369" s="34" t="s">
        <v>1673</v>
      </c>
      <c r="C369" s="34" t="s">
        <v>157</v>
      </c>
      <c r="D369" s="34" t="s">
        <v>92</v>
      </c>
      <c r="E369" s="34" t="s">
        <v>166</v>
      </c>
      <c r="F369" s="35" t="s">
        <v>180</v>
      </c>
    </row>
    <row r="370" spans="1:6" hidden="1">
      <c r="A370" s="32">
        <v>18205</v>
      </c>
      <c r="B370" s="34" t="s">
        <v>3704</v>
      </c>
      <c r="C370" s="34" t="s">
        <v>157</v>
      </c>
      <c r="D370" s="34" t="s">
        <v>92</v>
      </c>
      <c r="E370" s="34" t="s">
        <v>166</v>
      </c>
      <c r="F370" s="35" t="s">
        <v>32</v>
      </c>
    </row>
    <row r="371" spans="1:6" hidden="1">
      <c r="A371" s="32">
        <v>18247</v>
      </c>
      <c r="B371" s="34" t="s">
        <v>920</v>
      </c>
      <c r="C371" s="34" t="s">
        <v>157</v>
      </c>
      <c r="D371" s="34" t="s">
        <v>92</v>
      </c>
      <c r="E371" s="34" t="s">
        <v>166</v>
      </c>
      <c r="F371" s="35" t="s">
        <v>32</v>
      </c>
    </row>
    <row r="372" spans="1:6" hidden="1">
      <c r="A372" s="32">
        <v>18256</v>
      </c>
      <c r="B372" s="34" t="s">
        <v>2886</v>
      </c>
      <c r="C372" s="34" t="s">
        <v>157</v>
      </c>
      <c r="D372" s="34" t="s">
        <v>92</v>
      </c>
      <c r="E372" s="34" t="s">
        <v>166</v>
      </c>
      <c r="F372" s="35" t="s">
        <v>32</v>
      </c>
    </row>
    <row r="373" spans="1:6" hidden="1">
      <c r="A373" s="32">
        <v>18410</v>
      </c>
      <c r="B373" s="34" t="s">
        <v>16195</v>
      </c>
      <c r="C373" s="34" t="s">
        <v>157</v>
      </c>
      <c r="D373" s="34" t="s">
        <v>92</v>
      </c>
      <c r="E373" s="34" t="s">
        <v>166</v>
      </c>
      <c r="F373" s="35" t="s">
        <v>32</v>
      </c>
    </row>
    <row r="374" spans="1:6" hidden="1">
      <c r="A374" s="32">
        <v>18460</v>
      </c>
      <c r="B374" s="34" t="s">
        <v>1679</v>
      </c>
      <c r="C374" s="34" t="s">
        <v>157</v>
      </c>
      <c r="D374" s="34" t="s">
        <v>92</v>
      </c>
      <c r="E374" s="34" t="s">
        <v>166</v>
      </c>
      <c r="F374" s="35" t="s">
        <v>32</v>
      </c>
    </row>
    <row r="375" spans="1:6" hidden="1">
      <c r="A375" s="32">
        <v>18479</v>
      </c>
      <c r="B375" s="34" t="s">
        <v>16196</v>
      </c>
      <c r="C375" s="34" t="s">
        <v>157</v>
      </c>
      <c r="D375" s="34" t="s">
        <v>92</v>
      </c>
      <c r="E375" s="34" t="s">
        <v>166</v>
      </c>
      <c r="F375" s="35" t="s">
        <v>32</v>
      </c>
    </row>
    <row r="376" spans="1:6" hidden="1">
      <c r="A376" s="32">
        <v>18610</v>
      </c>
      <c r="B376" s="34" t="s">
        <v>5822</v>
      </c>
      <c r="C376" s="34" t="s">
        <v>157</v>
      </c>
      <c r="D376" s="34" t="s">
        <v>92</v>
      </c>
      <c r="E376" s="34" t="s">
        <v>166</v>
      </c>
      <c r="F376" s="35" t="s">
        <v>32</v>
      </c>
    </row>
    <row r="377" spans="1:6" hidden="1">
      <c r="A377" s="32">
        <v>18753</v>
      </c>
      <c r="B377" s="34" t="s">
        <v>217</v>
      </c>
      <c r="C377" s="34" t="s">
        <v>157</v>
      </c>
      <c r="D377" s="34" t="s">
        <v>92</v>
      </c>
      <c r="E377" s="34" t="s">
        <v>224</v>
      </c>
      <c r="F377" s="35" t="s">
        <v>180</v>
      </c>
    </row>
    <row r="378" spans="1:6" hidden="1">
      <c r="A378" s="32">
        <v>18756</v>
      </c>
      <c r="B378" s="34" t="s">
        <v>16197</v>
      </c>
      <c r="C378" s="34" t="s">
        <v>157</v>
      </c>
      <c r="D378" s="34" t="s">
        <v>92</v>
      </c>
      <c r="E378" s="34" t="s">
        <v>309</v>
      </c>
      <c r="F378" s="35" t="s">
        <v>180</v>
      </c>
    </row>
    <row r="379" spans="1:6" hidden="1">
      <c r="A379" s="32">
        <v>18785</v>
      </c>
      <c r="B379" s="34" t="s">
        <v>16198</v>
      </c>
      <c r="C379" s="34" t="s">
        <v>157</v>
      </c>
      <c r="D379" s="34" t="s">
        <v>92</v>
      </c>
      <c r="E379" s="34" t="s">
        <v>166</v>
      </c>
      <c r="F379" s="35" t="s">
        <v>32</v>
      </c>
    </row>
    <row r="380" spans="1:6" hidden="1">
      <c r="A380" s="32">
        <v>85300</v>
      </c>
      <c r="B380" s="33" t="s">
        <v>2762</v>
      </c>
      <c r="C380" s="34" t="s">
        <v>189</v>
      </c>
      <c r="D380" s="34" t="s">
        <v>101</v>
      </c>
      <c r="E380" s="34" t="s">
        <v>166</v>
      </c>
      <c r="F380" s="35" t="s">
        <v>30</v>
      </c>
    </row>
    <row r="381" spans="1:6" hidden="1">
      <c r="A381" s="32">
        <v>85440</v>
      </c>
      <c r="B381" s="36" t="s">
        <v>5620</v>
      </c>
      <c r="C381" s="34" t="s">
        <v>189</v>
      </c>
      <c r="D381" s="34" t="s">
        <v>100</v>
      </c>
      <c r="E381" s="34" t="s">
        <v>166</v>
      </c>
      <c r="F381" s="35" t="s">
        <v>30</v>
      </c>
    </row>
    <row r="382" spans="1:6" hidden="1">
      <c r="A382" s="32">
        <v>85010</v>
      </c>
      <c r="B382" s="34" t="s">
        <v>1205</v>
      </c>
      <c r="C382" s="34" t="s">
        <v>189</v>
      </c>
      <c r="D382" s="34" t="s">
        <v>101</v>
      </c>
      <c r="E382" s="34" t="s">
        <v>166</v>
      </c>
      <c r="F382" s="35" t="s">
        <v>28</v>
      </c>
    </row>
    <row r="383" spans="1:6" hidden="1">
      <c r="A383" s="32">
        <v>85015</v>
      </c>
      <c r="B383" s="34" t="s">
        <v>16199</v>
      </c>
      <c r="C383" s="34" t="s">
        <v>189</v>
      </c>
      <c r="D383" s="34" t="s">
        <v>101</v>
      </c>
      <c r="E383" s="34" t="s">
        <v>166</v>
      </c>
      <c r="F383" s="35" t="s">
        <v>32</v>
      </c>
    </row>
    <row r="384" spans="1:6" hidden="1">
      <c r="A384" s="32">
        <v>85125</v>
      </c>
      <c r="B384" s="34" t="s">
        <v>16200</v>
      </c>
      <c r="C384" s="34" t="s">
        <v>189</v>
      </c>
      <c r="D384" s="34" t="s">
        <v>101</v>
      </c>
      <c r="E384" s="34" t="s">
        <v>166</v>
      </c>
      <c r="F384" s="35" t="s">
        <v>30</v>
      </c>
    </row>
    <row r="385" spans="1:6" hidden="1">
      <c r="A385" s="32">
        <v>85136</v>
      </c>
      <c r="B385" s="34" t="s">
        <v>16201</v>
      </c>
      <c r="C385" s="34" t="s">
        <v>189</v>
      </c>
      <c r="D385" s="34" t="s">
        <v>101</v>
      </c>
      <c r="E385" s="34" t="s">
        <v>166</v>
      </c>
      <c r="F385" s="35" t="s">
        <v>32</v>
      </c>
    </row>
    <row r="386" spans="1:6" hidden="1">
      <c r="A386" s="32">
        <v>85139</v>
      </c>
      <c r="B386" s="34" t="s">
        <v>14049</v>
      </c>
      <c r="C386" s="34" t="s">
        <v>189</v>
      </c>
      <c r="D386" s="34" t="s">
        <v>101</v>
      </c>
      <c r="E386" s="34" t="s">
        <v>166</v>
      </c>
      <c r="F386" s="35" t="s">
        <v>28</v>
      </c>
    </row>
    <row r="387" spans="1:6" hidden="1">
      <c r="A387" s="32">
        <v>85162</v>
      </c>
      <c r="B387" s="34" t="s">
        <v>235</v>
      </c>
      <c r="C387" s="34" t="s">
        <v>189</v>
      </c>
      <c r="D387" s="34" t="s">
        <v>101</v>
      </c>
      <c r="E387" s="34" t="s">
        <v>166</v>
      </c>
      <c r="F387" s="35" t="s">
        <v>28</v>
      </c>
    </row>
    <row r="388" spans="1:6" hidden="1">
      <c r="A388" s="32">
        <v>85225</v>
      </c>
      <c r="B388" s="34" t="s">
        <v>12573</v>
      </c>
      <c r="C388" s="34" t="s">
        <v>189</v>
      </c>
      <c r="D388" s="34" t="s">
        <v>101</v>
      </c>
      <c r="E388" s="34" t="s">
        <v>166</v>
      </c>
      <c r="F388" s="35" t="s">
        <v>28</v>
      </c>
    </row>
    <row r="389" spans="1:6" hidden="1">
      <c r="A389" s="32">
        <v>85230</v>
      </c>
      <c r="B389" s="34" t="s">
        <v>901</v>
      </c>
      <c r="C389" s="34" t="s">
        <v>189</v>
      </c>
      <c r="D389" s="34" t="s">
        <v>101</v>
      </c>
      <c r="E389" s="34" t="s">
        <v>309</v>
      </c>
      <c r="F389" s="35" t="s">
        <v>180</v>
      </c>
    </row>
    <row r="390" spans="1:6" hidden="1">
      <c r="A390" s="32">
        <v>85250</v>
      </c>
      <c r="B390" s="34" t="s">
        <v>975</v>
      </c>
      <c r="C390" s="34" t="s">
        <v>189</v>
      </c>
      <c r="D390" s="34" t="s">
        <v>101</v>
      </c>
      <c r="E390" s="34" t="s">
        <v>166</v>
      </c>
      <c r="F390" s="35" t="s">
        <v>28</v>
      </c>
    </row>
    <row r="391" spans="1:6" hidden="1">
      <c r="A391" s="32">
        <v>85263</v>
      </c>
      <c r="B391" s="34" t="s">
        <v>16202</v>
      </c>
      <c r="C391" s="34" t="s">
        <v>189</v>
      </c>
      <c r="D391" s="34" t="s">
        <v>101</v>
      </c>
      <c r="E391" s="34" t="s">
        <v>166</v>
      </c>
      <c r="F391" s="35" t="s">
        <v>28</v>
      </c>
    </row>
    <row r="392" spans="1:6" hidden="1">
      <c r="A392" s="32">
        <v>85279</v>
      </c>
      <c r="B392" s="34" t="s">
        <v>16203</v>
      </c>
      <c r="C392" s="34" t="s">
        <v>189</v>
      </c>
      <c r="D392" s="34" t="s">
        <v>101</v>
      </c>
      <c r="E392" s="34" t="s">
        <v>166</v>
      </c>
      <c r="F392" s="35" t="s">
        <v>30</v>
      </c>
    </row>
    <row r="393" spans="1:6" hidden="1">
      <c r="A393" s="32">
        <v>85315</v>
      </c>
      <c r="B393" s="34" t="s">
        <v>16204</v>
      </c>
      <c r="C393" s="34" t="s">
        <v>189</v>
      </c>
      <c r="D393" s="34" t="s">
        <v>101</v>
      </c>
      <c r="E393" s="34" t="s">
        <v>166</v>
      </c>
      <c r="F393" s="35" t="s">
        <v>32</v>
      </c>
    </row>
    <row r="394" spans="1:6" hidden="1">
      <c r="A394" s="32">
        <v>85325</v>
      </c>
      <c r="B394" s="34" t="s">
        <v>16205</v>
      </c>
      <c r="C394" s="34" t="s">
        <v>189</v>
      </c>
      <c r="D394" s="34" t="s">
        <v>101</v>
      </c>
      <c r="E394" s="34" t="s">
        <v>166</v>
      </c>
      <c r="F394" s="35" t="s">
        <v>28</v>
      </c>
    </row>
    <row r="395" spans="1:6" hidden="1">
      <c r="A395" s="32">
        <v>85400</v>
      </c>
      <c r="B395" s="34" t="s">
        <v>13838</v>
      </c>
      <c r="C395" s="34" t="s">
        <v>189</v>
      </c>
      <c r="D395" s="34" t="s">
        <v>101</v>
      </c>
      <c r="E395" s="34" t="s">
        <v>166</v>
      </c>
      <c r="F395" s="35" t="s">
        <v>30</v>
      </c>
    </row>
    <row r="396" spans="1:6" hidden="1">
      <c r="A396" s="32">
        <v>85410</v>
      </c>
      <c r="B396" s="34" t="s">
        <v>13336</v>
      </c>
      <c r="C396" s="34" t="s">
        <v>189</v>
      </c>
      <c r="D396" s="34" t="s">
        <v>101</v>
      </c>
      <c r="E396" s="34" t="s">
        <v>166</v>
      </c>
      <c r="F396" s="35" t="s">
        <v>28</v>
      </c>
    </row>
    <row r="397" spans="1:6" hidden="1">
      <c r="A397" s="32">
        <v>85430</v>
      </c>
      <c r="B397" s="34" t="s">
        <v>12245</v>
      </c>
      <c r="C397" s="34" t="s">
        <v>189</v>
      </c>
      <c r="D397" s="34" t="s">
        <v>101</v>
      </c>
      <c r="E397" s="34" t="s">
        <v>166</v>
      </c>
      <c r="F397" s="35" t="s">
        <v>28</v>
      </c>
    </row>
    <row r="398" spans="1:6" hidden="1">
      <c r="A398" s="32">
        <v>85001</v>
      </c>
      <c r="B398" s="34" t="s">
        <v>101</v>
      </c>
      <c r="C398" s="34" t="s">
        <v>189</v>
      </c>
      <c r="D398" s="34" t="s">
        <v>101</v>
      </c>
      <c r="E398" s="34" t="s">
        <v>166</v>
      </c>
      <c r="F398" s="35" t="s">
        <v>25</v>
      </c>
    </row>
    <row r="399" spans="1:6" hidden="1">
      <c r="A399" s="32">
        <v>19050</v>
      </c>
      <c r="B399" s="33" t="s">
        <v>11763</v>
      </c>
      <c r="C399" s="34" t="s">
        <v>258</v>
      </c>
      <c r="D399" s="34" t="s">
        <v>76</v>
      </c>
      <c r="E399" s="34" t="s">
        <v>166</v>
      </c>
      <c r="F399" s="35" t="s">
        <v>32</v>
      </c>
    </row>
    <row r="400" spans="1:6" hidden="1">
      <c r="A400" s="32">
        <v>19075</v>
      </c>
      <c r="B400" s="33" t="s">
        <v>4707</v>
      </c>
      <c r="C400" s="34" t="s">
        <v>258</v>
      </c>
      <c r="D400" s="34" t="s">
        <v>76</v>
      </c>
      <c r="E400" s="34" t="s">
        <v>166</v>
      </c>
      <c r="F400" s="35" t="s">
        <v>32</v>
      </c>
    </row>
    <row r="401" spans="1:6" hidden="1">
      <c r="A401" s="32">
        <v>19100</v>
      </c>
      <c r="B401" s="36" t="s">
        <v>303</v>
      </c>
      <c r="C401" s="34" t="s">
        <v>258</v>
      </c>
      <c r="D401" s="34" t="s">
        <v>76</v>
      </c>
      <c r="E401" s="34" t="s">
        <v>166</v>
      </c>
      <c r="F401" s="35" t="s">
        <v>32</v>
      </c>
    </row>
    <row r="402" spans="1:6" hidden="1">
      <c r="A402" s="32">
        <v>19256</v>
      </c>
      <c r="B402" s="33" t="s">
        <v>12557</v>
      </c>
      <c r="C402" s="34" t="s">
        <v>258</v>
      </c>
      <c r="D402" s="34" t="s">
        <v>76</v>
      </c>
      <c r="E402" s="34" t="s">
        <v>166</v>
      </c>
      <c r="F402" s="35" t="s">
        <v>30</v>
      </c>
    </row>
    <row r="403" spans="1:6" hidden="1">
      <c r="A403" s="32">
        <v>19290</v>
      </c>
      <c r="B403" s="33" t="s">
        <v>82</v>
      </c>
      <c r="C403" s="34" t="s">
        <v>258</v>
      </c>
      <c r="D403" s="34" t="s">
        <v>76</v>
      </c>
      <c r="E403" s="34" t="s">
        <v>166</v>
      </c>
      <c r="F403" s="35" t="s">
        <v>32</v>
      </c>
    </row>
    <row r="404" spans="1:6" hidden="1">
      <c r="A404" s="32">
        <v>19397</v>
      </c>
      <c r="B404" s="36" t="s">
        <v>10041</v>
      </c>
      <c r="C404" s="34" t="s">
        <v>258</v>
      </c>
      <c r="D404" s="34" t="s">
        <v>76</v>
      </c>
      <c r="E404" s="34" t="s">
        <v>166</v>
      </c>
      <c r="F404" s="35" t="s">
        <v>32</v>
      </c>
    </row>
    <row r="405" spans="1:6" hidden="1">
      <c r="A405" s="32">
        <v>19473</v>
      </c>
      <c r="B405" s="36" t="s">
        <v>12129</v>
      </c>
      <c r="C405" s="34" t="s">
        <v>258</v>
      </c>
      <c r="D405" s="34" t="s">
        <v>76</v>
      </c>
      <c r="E405" s="34" t="s">
        <v>166</v>
      </c>
      <c r="F405" s="35" t="s">
        <v>30</v>
      </c>
    </row>
    <row r="406" spans="1:6" hidden="1">
      <c r="A406" s="32">
        <v>19517</v>
      </c>
      <c r="B406" s="33" t="s">
        <v>16112</v>
      </c>
      <c r="C406" s="34" t="s">
        <v>258</v>
      </c>
      <c r="D406" s="34" t="s">
        <v>76</v>
      </c>
      <c r="E406" s="34" t="s">
        <v>166</v>
      </c>
      <c r="F406" s="35" t="s">
        <v>32</v>
      </c>
    </row>
    <row r="407" spans="1:6" hidden="1">
      <c r="A407" s="32">
        <v>19701</v>
      </c>
      <c r="B407" s="36" t="s">
        <v>10083</v>
      </c>
      <c r="C407" s="34" t="s">
        <v>258</v>
      </c>
      <c r="D407" s="34" t="s">
        <v>76</v>
      </c>
      <c r="E407" s="34" t="s">
        <v>166</v>
      </c>
      <c r="F407" s="35" t="s">
        <v>32</v>
      </c>
    </row>
    <row r="408" spans="1:6" hidden="1">
      <c r="A408" s="32">
        <v>19780</v>
      </c>
      <c r="B408" s="33" t="s">
        <v>11819</v>
      </c>
      <c r="C408" s="34" t="s">
        <v>258</v>
      </c>
      <c r="D408" s="34" t="s">
        <v>76</v>
      </c>
      <c r="E408" s="34" t="s">
        <v>166</v>
      </c>
      <c r="F408" s="35" t="s">
        <v>30</v>
      </c>
    </row>
    <row r="409" spans="1:6" hidden="1">
      <c r="A409" s="32">
        <v>19785</v>
      </c>
      <c r="B409" s="36" t="s">
        <v>414</v>
      </c>
      <c r="C409" s="34" t="s">
        <v>258</v>
      </c>
      <c r="D409" s="34" t="s">
        <v>76</v>
      </c>
      <c r="E409" s="34" t="s">
        <v>166</v>
      </c>
      <c r="F409" s="35" t="s">
        <v>32</v>
      </c>
    </row>
    <row r="410" spans="1:6" hidden="1">
      <c r="A410" s="32">
        <v>19022</v>
      </c>
      <c r="B410" s="34" t="s">
        <v>16206</v>
      </c>
      <c r="C410" s="34" t="s">
        <v>258</v>
      </c>
      <c r="D410" s="34" t="s">
        <v>76</v>
      </c>
      <c r="E410" s="34" t="s">
        <v>166</v>
      </c>
      <c r="F410" s="35" t="s">
        <v>32</v>
      </c>
    </row>
    <row r="411" spans="1:6" hidden="1">
      <c r="A411" s="32">
        <v>19110</v>
      </c>
      <c r="B411" s="34" t="s">
        <v>10191</v>
      </c>
      <c r="C411" s="34" t="s">
        <v>258</v>
      </c>
      <c r="D411" s="34" t="s">
        <v>76</v>
      </c>
      <c r="E411" s="34" t="s">
        <v>166</v>
      </c>
      <c r="F411" s="35" t="s">
        <v>28</v>
      </c>
    </row>
    <row r="412" spans="1:6" hidden="1">
      <c r="A412" s="32">
        <v>19130</v>
      </c>
      <c r="B412" s="34" t="s">
        <v>10627</v>
      </c>
      <c r="C412" s="34" t="s">
        <v>258</v>
      </c>
      <c r="D412" s="34" t="s">
        <v>76</v>
      </c>
      <c r="E412" s="34" t="s">
        <v>166</v>
      </c>
      <c r="F412" s="35" t="s">
        <v>30</v>
      </c>
    </row>
    <row r="413" spans="1:6" hidden="1">
      <c r="A413" s="32">
        <v>19137</v>
      </c>
      <c r="B413" s="34" t="s">
        <v>325</v>
      </c>
      <c r="C413" s="34" t="s">
        <v>258</v>
      </c>
      <c r="D413" s="34" t="s">
        <v>76</v>
      </c>
      <c r="E413" s="34" t="s">
        <v>166</v>
      </c>
      <c r="F413" s="35" t="s">
        <v>30</v>
      </c>
    </row>
    <row r="414" spans="1:6" hidden="1">
      <c r="A414" s="32">
        <v>19142</v>
      </c>
      <c r="B414" s="34" t="s">
        <v>5926</v>
      </c>
      <c r="C414" s="34" t="s">
        <v>258</v>
      </c>
      <c r="D414" s="34" t="s">
        <v>76</v>
      </c>
      <c r="E414" s="34" t="s">
        <v>166</v>
      </c>
      <c r="F414" s="35" t="s">
        <v>28</v>
      </c>
    </row>
    <row r="415" spans="1:6" hidden="1">
      <c r="A415" s="32">
        <v>19212</v>
      </c>
      <c r="B415" s="34" t="s">
        <v>259</v>
      </c>
      <c r="C415" s="34" t="s">
        <v>258</v>
      </c>
      <c r="D415" s="34" t="s">
        <v>76</v>
      </c>
      <c r="E415" s="34" t="s">
        <v>166</v>
      </c>
      <c r="F415" s="35" t="s">
        <v>30</v>
      </c>
    </row>
    <row r="416" spans="1:6" hidden="1">
      <c r="A416" s="32">
        <v>19300</v>
      </c>
      <c r="B416" s="34" t="s">
        <v>16207</v>
      </c>
      <c r="C416" s="34" t="s">
        <v>258</v>
      </c>
      <c r="D416" s="34" t="s">
        <v>76</v>
      </c>
      <c r="E416" s="34" t="s">
        <v>166</v>
      </c>
      <c r="F416" s="35" t="s">
        <v>28</v>
      </c>
    </row>
    <row r="417" spans="1:6" hidden="1">
      <c r="A417" s="32">
        <v>19318</v>
      </c>
      <c r="B417" s="34" t="s">
        <v>16208</v>
      </c>
      <c r="C417" s="34" t="s">
        <v>258</v>
      </c>
      <c r="D417" s="34" t="s">
        <v>76</v>
      </c>
      <c r="E417" s="34" t="s">
        <v>1394</v>
      </c>
      <c r="F417" s="35" t="s">
        <v>180</v>
      </c>
    </row>
    <row r="418" spans="1:6" hidden="1">
      <c r="A418" s="32">
        <v>19355</v>
      </c>
      <c r="B418" s="34" t="s">
        <v>4807</v>
      </c>
      <c r="C418" s="34" t="s">
        <v>258</v>
      </c>
      <c r="D418" s="34" t="s">
        <v>76</v>
      </c>
      <c r="E418" s="34" t="s">
        <v>166</v>
      </c>
      <c r="F418" s="35" t="s">
        <v>32</v>
      </c>
    </row>
    <row r="419" spans="1:6" hidden="1">
      <c r="A419" s="32">
        <v>19364</v>
      </c>
      <c r="B419" s="34" t="s">
        <v>9004</v>
      </c>
      <c r="C419" s="34" t="s">
        <v>258</v>
      </c>
      <c r="D419" s="34" t="s">
        <v>76</v>
      </c>
      <c r="E419" s="34" t="s">
        <v>166</v>
      </c>
      <c r="F419" s="35" t="s">
        <v>30</v>
      </c>
    </row>
    <row r="420" spans="1:6" hidden="1">
      <c r="A420" s="32">
        <v>19392</v>
      </c>
      <c r="B420" s="34" t="s">
        <v>4105</v>
      </c>
      <c r="C420" s="34" t="s">
        <v>258</v>
      </c>
      <c r="D420" s="34" t="s">
        <v>76</v>
      </c>
      <c r="E420" s="34" t="s">
        <v>166</v>
      </c>
      <c r="F420" s="35" t="s">
        <v>30</v>
      </c>
    </row>
    <row r="421" spans="1:6" hidden="1">
      <c r="A421" s="32">
        <v>19418</v>
      </c>
      <c r="B421" s="34" t="s">
        <v>9345</v>
      </c>
      <c r="C421" s="34" t="s">
        <v>258</v>
      </c>
      <c r="D421" s="34" t="s">
        <v>76</v>
      </c>
      <c r="E421" s="34" t="s">
        <v>166</v>
      </c>
      <c r="F421" s="35" t="s">
        <v>32</v>
      </c>
    </row>
    <row r="422" spans="1:6" hidden="1">
      <c r="A422" s="32">
        <v>19450</v>
      </c>
      <c r="B422" s="34" t="s">
        <v>16209</v>
      </c>
      <c r="C422" s="34" t="s">
        <v>258</v>
      </c>
      <c r="D422" s="34" t="s">
        <v>76</v>
      </c>
      <c r="E422" s="34" t="s">
        <v>166</v>
      </c>
      <c r="F422" s="35" t="s">
        <v>32</v>
      </c>
    </row>
    <row r="423" spans="1:6" hidden="1">
      <c r="A423" s="32">
        <v>19455</v>
      </c>
      <c r="B423" s="34" t="s">
        <v>1120</v>
      </c>
      <c r="C423" s="34" t="s">
        <v>258</v>
      </c>
      <c r="D423" s="34" t="s">
        <v>76</v>
      </c>
      <c r="E423" s="34" t="s">
        <v>166</v>
      </c>
      <c r="F423" s="35" t="s">
        <v>30</v>
      </c>
    </row>
    <row r="424" spans="1:6" hidden="1">
      <c r="A424" s="32">
        <v>19513</v>
      </c>
      <c r="B424" s="34" t="s">
        <v>16210</v>
      </c>
      <c r="C424" s="34" t="s">
        <v>258</v>
      </c>
      <c r="D424" s="34" t="s">
        <v>76</v>
      </c>
      <c r="E424" s="34" t="s">
        <v>166</v>
      </c>
      <c r="F424" s="35" t="s">
        <v>28</v>
      </c>
    </row>
    <row r="425" spans="1:6" hidden="1">
      <c r="A425" s="32">
        <v>19532</v>
      </c>
      <c r="B425" s="34" t="s">
        <v>575</v>
      </c>
      <c r="C425" s="34" t="s">
        <v>258</v>
      </c>
      <c r="D425" s="34" t="s">
        <v>76</v>
      </c>
      <c r="E425" s="34" t="s">
        <v>166</v>
      </c>
      <c r="F425" s="35" t="s">
        <v>32</v>
      </c>
    </row>
    <row r="426" spans="1:6" hidden="1">
      <c r="A426" s="32">
        <v>19533</v>
      </c>
      <c r="B426" s="34" t="s">
        <v>16211</v>
      </c>
      <c r="C426" s="34" t="s">
        <v>258</v>
      </c>
      <c r="D426" s="34" t="s">
        <v>93</v>
      </c>
      <c r="E426" s="34" t="s">
        <v>309</v>
      </c>
      <c r="F426" s="35" t="s">
        <v>180</v>
      </c>
    </row>
    <row r="427" spans="1:6" hidden="1">
      <c r="A427" s="32">
        <v>19548</v>
      </c>
      <c r="B427" s="34" t="s">
        <v>6002</v>
      </c>
      <c r="C427" s="34" t="s">
        <v>258</v>
      </c>
      <c r="D427" s="34" t="s">
        <v>76</v>
      </c>
      <c r="E427" s="34" t="s">
        <v>166</v>
      </c>
      <c r="F427" s="35" t="s">
        <v>30</v>
      </c>
    </row>
    <row r="428" spans="1:6" hidden="1">
      <c r="A428" s="32">
        <v>19001</v>
      </c>
      <c r="B428" s="34" t="s">
        <v>95</v>
      </c>
      <c r="C428" s="34" t="s">
        <v>258</v>
      </c>
      <c r="D428" s="34" t="s">
        <v>76</v>
      </c>
      <c r="E428" s="34" t="s">
        <v>166</v>
      </c>
      <c r="F428" s="35" t="s">
        <v>30</v>
      </c>
    </row>
    <row r="429" spans="1:6" hidden="1">
      <c r="A429" s="32">
        <v>19573</v>
      </c>
      <c r="B429" s="34" t="s">
        <v>2356</v>
      </c>
      <c r="C429" s="34" t="s">
        <v>258</v>
      </c>
      <c r="D429" s="34" t="s">
        <v>76</v>
      </c>
      <c r="E429" s="34" t="s">
        <v>166</v>
      </c>
      <c r="F429" s="35" t="s">
        <v>28</v>
      </c>
    </row>
    <row r="430" spans="1:6" hidden="1">
      <c r="A430" s="32">
        <v>19585</v>
      </c>
      <c r="B430" s="34" t="s">
        <v>16212</v>
      </c>
      <c r="C430" s="34" t="s">
        <v>258</v>
      </c>
      <c r="D430" s="34" t="s">
        <v>76</v>
      </c>
      <c r="E430" s="34" t="s">
        <v>166</v>
      </c>
      <c r="F430" s="35" t="s">
        <v>32</v>
      </c>
    </row>
    <row r="431" spans="1:6" hidden="1">
      <c r="A431" s="32">
        <v>19622</v>
      </c>
      <c r="B431" s="34" t="s">
        <v>7573</v>
      </c>
      <c r="C431" s="34" t="s">
        <v>258</v>
      </c>
      <c r="D431" s="34" t="s">
        <v>76</v>
      </c>
      <c r="E431" s="34" t="s">
        <v>166</v>
      </c>
      <c r="F431" s="35" t="s">
        <v>30</v>
      </c>
    </row>
    <row r="432" spans="1:6" hidden="1">
      <c r="A432" s="32">
        <v>19693</v>
      </c>
      <c r="B432" s="34" t="s">
        <v>16213</v>
      </c>
      <c r="C432" s="34" t="s">
        <v>258</v>
      </c>
      <c r="D432" s="34" t="s">
        <v>76</v>
      </c>
      <c r="E432" s="34" t="s">
        <v>166</v>
      </c>
      <c r="F432" s="35" t="s">
        <v>32</v>
      </c>
    </row>
    <row r="433" spans="1:6" hidden="1">
      <c r="A433" s="32">
        <v>19698</v>
      </c>
      <c r="B433" s="34" t="s">
        <v>2459</v>
      </c>
      <c r="C433" s="34" t="s">
        <v>258</v>
      </c>
      <c r="D433" s="34" t="s">
        <v>76</v>
      </c>
      <c r="E433" s="34" t="s">
        <v>166</v>
      </c>
      <c r="F433" s="35" t="s">
        <v>28</v>
      </c>
    </row>
    <row r="434" spans="1:6" hidden="1">
      <c r="A434" s="32">
        <v>19743</v>
      </c>
      <c r="B434" s="34" t="s">
        <v>16214</v>
      </c>
      <c r="C434" s="34" t="s">
        <v>258</v>
      </c>
      <c r="D434" s="34" t="s">
        <v>76</v>
      </c>
      <c r="E434" s="34" t="s">
        <v>166</v>
      </c>
      <c r="F434" s="35" t="s">
        <v>30</v>
      </c>
    </row>
    <row r="435" spans="1:6" hidden="1">
      <c r="A435" s="32">
        <v>19760</v>
      </c>
      <c r="B435" s="34" t="s">
        <v>16215</v>
      </c>
      <c r="C435" s="34" t="s">
        <v>258</v>
      </c>
      <c r="D435" s="34" t="s">
        <v>76</v>
      </c>
      <c r="E435" s="34" t="s">
        <v>166</v>
      </c>
      <c r="F435" s="35" t="s">
        <v>30</v>
      </c>
    </row>
    <row r="436" spans="1:6" hidden="1">
      <c r="A436" s="32">
        <v>19807</v>
      </c>
      <c r="B436" s="34" t="s">
        <v>6723</v>
      </c>
      <c r="C436" s="34" t="s">
        <v>258</v>
      </c>
      <c r="D436" s="34" t="s">
        <v>76</v>
      </c>
      <c r="E436" s="34" t="s">
        <v>166</v>
      </c>
      <c r="F436" s="35" t="s">
        <v>30</v>
      </c>
    </row>
    <row r="437" spans="1:6" hidden="1">
      <c r="A437" s="32">
        <v>19809</v>
      </c>
      <c r="B437" s="34" t="s">
        <v>15290</v>
      </c>
      <c r="C437" s="34" t="s">
        <v>258</v>
      </c>
      <c r="D437" s="34" t="s">
        <v>76</v>
      </c>
      <c r="E437" s="34" t="s">
        <v>1394</v>
      </c>
      <c r="F437" s="35" t="s">
        <v>180</v>
      </c>
    </row>
    <row r="438" spans="1:6" hidden="1">
      <c r="A438" s="32">
        <v>19821</v>
      </c>
      <c r="B438" s="34" t="s">
        <v>16216</v>
      </c>
      <c r="C438" s="34" t="s">
        <v>258</v>
      </c>
      <c r="D438" s="34" t="s">
        <v>76</v>
      </c>
      <c r="E438" s="34" t="s">
        <v>166</v>
      </c>
      <c r="F438" s="35" t="s">
        <v>30</v>
      </c>
    </row>
    <row r="439" spans="1:6" hidden="1">
      <c r="A439" s="32">
        <v>19824</v>
      </c>
      <c r="B439" s="34" t="s">
        <v>7237</v>
      </c>
      <c r="C439" s="34" t="s">
        <v>258</v>
      </c>
      <c r="D439" s="34" t="s">
        <v>76</v>
      </c>
      <c r="E439" s="34" t="s">
        <v>166</v>
      </c>
      <c r="F439" s="35" t="s">
        <v>30</v>
      </c>
    </row>
    <row r="440" spans="1:6" hidden="1">
      <c r="A440" s="32">
        <v>19845</v>
      </c>
      <c r="B440" s="34" t="s">
        <v>508</v>
      </c>
      <c r="C440" s="34" t="s">
        <v>258</v>
      </c>
      <c r="D440" s="34" t="s">
        <v>76</v>
      </c>
      <c r="E440" s="34" t="s">
        <v>166</v>
      </c>
      <c r="F440" s="35" t="s">
        <v>32</v>
      </c>
    </row>
    <row r="441" spans="1:6" hidden="1">
      <c r="A441" s="32">
        <v>20621</v>
      </c>
      <c r="B441" s="36" t="s">
        <v>1924</v>
      </c>
      <c r="C441" s="34" t="s">
        <v>440</v>
      </c>
      <c r="D441" s="34" t="s">
        <v>99</v>
      </c>
      <c r="E441" s="34" t="s">
        <v>166</v>
      </c>
      <c r="F441" s="35" t="s">
        <v>28</v>
      </c>
    </row>
    <row r="442" spans="1:6" hidden="1">
      <c r="A442" s="32">
        <v>20443</v>
      </c>
      <c r="B442" s="33" t="s">
        <v>16217</v>
      </c>
      <c r="C442" s="34" t="s">
        <v>440</v>
      </c>
      <c r="D442" s="34" t="s">
        <v>99</v>
      </c>
      <c r="E442" s="34" t="s">
        <v>166</v>
      </c>
      <c r="F442" s="35" t="s">
        <v>28</v>
      </c>
    </row>
    <row r="443" spans="1:6" hidden="1">
      <c r="A443" s="32">
        <v>20770</v>
      </c>
      <c r="B443" s="33" t="s">
        <v>4642</v>
      </c>
      <c r="C443" s="34" t="s">
        <v>440</v>
      </c>
      <c r="D443" s="34" t="s">
        <v>72</v>
      </c>
      <c r="E443" s="34" t="s">
        <v>166</v>
      </c>
      <c r="F443" s="35" t="s">
        <v>30</v>
      </c>
    </row>
    <row r="444" spans="1:6" hidden="1">
      <c r="A444" s="32">
        <v>20011</v>
      </c>
      <c r="B444" s="34" t="s">
        <v>441</v>
      </c>
      <c r="C444" s="34" t="s">
        <v>440</v>
      </c>
      <c r="D444" s="34" t="s">
        <v>99</v>
      </c>
      <c r="E444" s="34" t="s">
        <v>166</v>
      </c>
      <c r="F444" s="35" t="s">
        <v>32</v>
      </c>
    </row>
    <row r="445" spans="1:6" hidden="1">
      <c r="A445" s="32">
        <v>20013</v>
      </c>
      <c r="B445" s="34" t="s">
        <v>3339</v>
      </c>
      <c r="C445" s="34" t="s">
        <v>440</v>
      </c>
      <c r="D445" s="34" t="s">
        <v>99</v>
      </c>
      <c r="E445" s="34" t="s">
        <v>166</v>
      </c>
      <c r="F445" s="35" t="s">
        <v>28</v>
      </c>
    </row>
    <row r="446" spans="1:6" hidden="1">
      <c r="A446" s="32">
        <v>20032</v>
      </c>
      <c r="B446" s="34" t="s">
        <v>13354</v>
      </c>
      <c r="C446" s="34" t="s">
        <v>440</v>
      </c>
      <c r="D446" s="34" t="s">
        <v>99</v>
      </c>
      <c r="E446" s="34" t="s">
        <v>166</v>
      </c>
      <c r="F446" s="35" t="s">
        <v>30</v>
      </c>
    </row>
    <row r="447" spans="1:6" hidden="1">
      <c r="A447" s="32">
        <v>20045</v>
      </c>
      <c r="B447" s="34" t="s">
        <v>2794</v>
      </c>
      <c r="C447" s="34" t="s">
        <v>440</v>
      </c>
      <c r="D447" s="34" t="s">
        <v>99</v>
      </c>
      <c r="E447" s="34" t="s">
        <v>166</v>
      </c>
      <c r="F447" s="35" t="s">
        <v>28</v>
      </c>
    </row>
    <row r="448" spans="1:6" hidden="1">
      <c r="A448" s="32">
        <v>20060</v>
      </c>
      <c r="B448" s="34" t="s">
        <v>5390</v>
      </c>
      <c r="C448" s="34" t="s">
        <v>440</v>
      </c>
      <c r="D448" s="34" t="s">
        <v>99</v>
      </c>
      <c r="E448" s="34" t="s">
        <v>166</v>
      </c>
      <c r="F448" s="35" t="s">
        <v>28</v>
      </c>
    </row>
    <row r="449" spans="1:6" hidden="1">
      <c r="A449" s="32">
        <v>20175</v>
      </c>
      <c r="B449" s="34" t="s">
        <v>16218</v>
      </c>
      <c r="C449" s="34" t="s">
        <v>440</v>
      </c>
      <c r="D449" s="34" t="s">
        <v>99</v>
      </c>
      <c r="E449" s="34" t="s">
        <v>166</v>
      </c>
      <c r="F449" s="35" t="s">
        <v>32</v>
      </c>
    </row>
    <row r="450" spans="1:6" hidden="1">
      <c r="A450" s="32">
        <v>20178</v>
      </c>
      <c r="B450" s="34" t="s">
        <v>16219</v>
      </c>
      <c r="C450" s="34" t="s">
        <v>440</v>
      </c>
      <c r="D450" s="34" t="s">
        <v>99</v>
      </c>
      <c r="E450" s="34" t="s">
        <v>166</v>
      </c>
      <c r="F450" s="35" t="s">
        <v>30</v>
      </c>
    </row>
    <row r="451" spans="1:6" hidden="1">
      <c r="A451" s="32">
        <v>20228</v>
      </c>
      <c r="B451" s="34" t="s">
        <v>14730</v>
      </c>
      <c r="C451" s="34" t="s">
        <v>440</v>
      </c>
      <c r="D451" s="34" t="s">
        <v>99</v>
      </c>
      <c r="E451" s="34" t="s">
        <v>166</v>
      </c>
      <c r="F451" s="35" t="s">
        <v>30</v>
      </c>
    </row>
    <row r="452" spans="1:6" hidden="1">
      <c r="A452" s="32">
        <v>20238</v>
      </c>
      <c r="B452" s="34" t="s">
        <v>4879</v>
      </c>
      <c r="C452" s="34" t="s">
        <v>440</v>
      </c>
      <c r="D452" s="34" t="s">
        <v>99</v>
      </c>
      <c r="E452" s="34" t="s">
        <v>166</v>
      </c>
      <c r="F452" s="35" t="s">
        <v>28</v>
      </c>
    </row>
    <row r="453" spans="1:6" hidden="1">
      <c r="A453" s="32">
        <v>20250</v>
      </c>
      <c r="B453" s="34" t="s">
        <v>3423</v>
      </c>
      <c r="C453" s="34" t="s">
        <v>440</v>
      </c>
      <c r="D453" s="34" t="s">
        <v>99</v>
      </c>
      <c r="E453" s="34" t="s">
        <v>166</v>
      </c>
      <c r="F453" s="35" t="s">
        <v>30</v>
      </c>
    </row>
    <row r="454" spans="1:6" hidden="1">
      <c r="A454" s="32">
        <v>20295</v>
      </c>
      <c r="B454" s="34" t="s">
        <v>6941</v>
      </c>
      <c r="C454" s="34" t="s">
        <v>440</v>
      </c>
      <c r="D454" s="34" t="s">
        <v>99</v>
      </c>
      <c r="E454" s="34" t="s">
        <v>166</v>
      </c>
      <c r="F454" s="35" t="s">
        <v>32</v>
      </c>
    </row>
    <row r="455" spans="1:6" hidden="1">
      <c r="A455" s="32">
        <v>20310</v>
      </c>
      <c r="B455" s="34" t="s">
        <v>16220</v>
      </c>
      <c r="C455" s="34" t="s">
        <v>440</v>
      </c>
      <c r="D455" s="34" t="s">
        <v>99</v>
      </c>
      <c r="E455" s="34" t="s">
        <v>166</v>
      </c>
      <c r="F455" s="35" t="s">
        <v>32</v>
      </c>
    </row>
    <row r="456" spans="1:6" hidden="1">
      <c r="A456" s="32">
        <v>20383</v>
      </c>
      <c r="B456" s="34" t="s">
        <v>3009</v>
      </c>
      <c r="C456" s="34" t="s">
        <v>440</v>
      </c>
      <c r="D456" s="34" t="s">
        <v>99</v>
      </c>
      <c r="E456" s="34" t="s">
        <v>166</v>
      </c>
      <c r="F456" s="35" t="s">
        <v>32</v>
      </c>
    </row>
    <row r="457" spans="1:6" hidden="1">
      <c r="A457" s="32">
        <v>20400</v>
      </c>
      <c r="B457" s="34" t="s">
        <v>3650</v>
      </c>
      <c r="C457" s="34" t="s">
        <v>440</v>
      </c>
      <c r="D457" s="34" t="s">
        <v>99</v>
      </c>
      <c r="E457" s="34" t="s">
        <v>166</v>
      </c>
      <c r="F457" s="35" t="s">
        <v>30</v>
      </c>
    </row>
    <row r="458" spans="1:6" hidden="1">
      <c r="A458" s="32">
        <v>20517</v>
      </c>
      <c r="B458" s="34" t="s">
        <v>10533</v>
      </c>
      <c r="C458" s="34" t="s">
        <v>440</v>
      </c>
      <c r="D458" s="34" t="s">
        <v>99</v>
      </c>
      <c r="E458" s="34" t="s">
        <v>166</v>
      </c>
      <c r="F458" s="35" t="s">
        <v>32</v>
      </c>
    </row>
    <row r="459" spans="1:6" hidden="1">
      <c r="A459" s="32">
        <v>20550</v>
      </c>
      <c r="B459" s="34" t="s">
        <v>16221</v>
      </c>
      <c r="C459" s="34" t="s">
        <v>440</v>
      </c>
      <c r="D459" s="34" t="s">
        <v>99</v>
      </c>
      <c r="E459" s="34" t="s">
        <v>166</v>
      </c>
      <c r="F459" s="35" t="s">
        <v>32</v>
      </c>
    </row>
    <row r="460" spans="1:6" hidden="1">
      <c r="A460" s="32">
        <v>20570</v>
      </c>
      <c r="B460" s="34" t="s">
        <v>2051</v>
      </c>
      <c r="C460" s="34" t="s">
        <v>440</v>
      </c>
      <c r="D460" s="34" t="s">
        <v>99</v>
      </c>
      <c r="E460" s="34" t="s">
        <v>166</v>
      </c>
      <c r="F460" s="35" t="s">
        <v>30</v>
      </c>
    </row>
    <row r="461" spans="1:6" hidden="1">
      <c r="A461" s="32">
        <v>20614</v>
      </c>
      <c r="B461" s="34" t="s">
        <v>16222</v>
      </c>
      <c r="C461" s="34" t="s">
        <v>440</v>
      </c>
      <c r="D461" s="34" t="s">
        <v>99</v>
      </c>
      <c r="E461" s="34" t="s">
        <v>166</v>
      </c>
      <c r="F461" s="35" t="s">
        <v>32</v>
      </c>
    </row>
    <row r="462" spans="1:6" hidden="1">
      <c r="A462" s="32">
        <v>20710</v>
      </c>
      <c r="B462" s="34" t="s">
        <v>2394</v>
      </c>
      <c r="C462" s="34" t="s">
        <v>440</v>
      </c>
      <c r="D462" s="34" t="s">
        <v>72</v>
      </c>
      <c r="E462" s="34" t="s">
        <v>166</v>
      </c>
      <c r="F462" s="35" t="s">
        <v>30</v>
      </c>
    </row>
    <row r="463" spans="1:6" hidden="1">
      <c r="A463" s="32">
        <v>20750</v>
      </c>
      <c r="B463" s="34" t="s">
        <v>2573</v>
      </c>
      <c r="C463" s="34" t="s">
        <v>440</v>
      </c>
      <c r="D463" s="34" t="s">
        <v>99</v>
      </c>
      <c r="E463" s="34" t="s">
        <v>166</v>
      </c>
      <c r="F463" s="35" t="s">
        <v>28</v>
      </c>
    </row>
    <row r="464" spans="1:6" hidden="1">
      <c r="A464" s="32">
        <v>20787</v>
      </c>
      <c r="B464" s="34" t="s">
        <v>9938</v>
      </c>
      <c r="C464" s="34" t="s">
        <v>440</v>
      </c>
      <c r="D464" s="34" t="s">
        <v>99</v>
      </c>
      <c r="E464" s="34" t="s">
        <v>166</v>
      </c>
      <c r="F464" s="35" t="s">
        <v>32</v>
      </c>
    </row>
    <row r="465" spans="1:6" hidden="1">
      <c r="A465" s="32">
        <v>20001</v>
      </c>
      <c r="B465" s="34" t="s">
        <v>99</v>
      </c>
      <c r="C465" s="34" t="s">
        <v>440</v>
      </c>
      <c r="D465" s="34" t="s">
        <v>99</v>
      </c>
      <c r="E465" s="34" t="s">
        <v>166</v>
      </c>
      <c r="F465" s="35" t="s">
        <v>25</v>
      </c>
    </row>
    <row r="466" spans="1:6" hidden="1">
      <c r="A466" s="32">
        <v>27615</v>
      </c>
      <c r="B466" s="33" t="s">
        <v>1590</v>
      </c>
      <c r="C466" s="34" t="s">
        <v>1388</v>
      </c>
      <c r="D466" s="34" t="s">
        <v>60</v>
      </c>
      <c r="E466" s="34" t="s">
        <v>309</v>
      </c>
      <c r="F466" s="35" t="s">
        <v>180</v>
      </c>
    </row>
    <row r="467" spans="1:6" hidden="1">
      <c r="A467" s="32">
        <v>27006</v>
      </c>
      <c r="B467" s="34" t="s">
        <v>1698</v>
      </c>
      <c r="C467" s="34" t="s">
        <v>1388</v>
      </c>
      <c r="D467" s="34" t="s">
        <v>60</v>
      </c>
      <c r="E467" s="34" t="s">
        <v>1394</v>
      </c>
      <c r="F467" s="35" t="s">
        <v>180</v>
      </c>
    </row>
    <row r="468" spans="1:6" hidden="1">
      <c r="A468" s="32">
        <v>27025</v>
      </c>
      <c r="B468" s="34" t="s">
        <v>16223</v>
      </c>
      <c r="C468" s="34" t="s">
        <v>1388</v>
      </c>
      <c r="D468" s="34" t="s">
        <v>90</v>
      </c>
      <c r="E468" s="34" t="s">
        <v>1394</v>
      </c>
      <c r="F468" s="35" t="s">
        <v>180</v>
      </c>
    </row>
    <row r="469" spans="1:6" hidden="1">
      <c r="A469" s="32">
        <v>27050</v>
      </c>
      <c r="B469" s="34" t="s">
        <v>16224</v>
      </c>
      <c r="C469" s="34" t="s">
        <v>1388</v>
      </c>
      <c r="D469" s="34" t="s">
        <v>60</v>
      </c>
      <c r="E469" s="34" t="s">
        <v>224</v>
      </c>
      <c r="F469" s="35" t="s">
        <v>180</v>
      </c>
    </row>
    <row r="470" spans="1:6" hidden="1">
      <c r="A470" s="32">
        <v>27073</v>
      </c>
      <c r="B470" s="34" t="s">
        <v>16225</v>
      </c>
      <c r="C470" s="34" t="s">
        <v>1388</v>
      </c>
      <c r="D470" s="34" t="s">
        <v>90</v>
      </c>
      <c r="E470" s="34" t="s">
        <v>1394</v>
      </c>
      <c r="F470" s="35" t="s">
        <v>180</v>
      </c>
    </row>
    <row r="471" spans="1:6" hidden="1">
      <c r="A471" s="32">
        <v>27075</v>
      </c>
      <c r="B471" s="34" t="s">
        <v>11445</v>
      </c>
      <c r="C471" s="34" t="s">
        <v>1388</v>
      </c>
      <c r="D471" s="34" t="s">
        <v>90</v>
      </c>
      <c r="E471" s="34" t="s">
        <v>1394</v>
      </c>
      <c r="F471" s="35" t="s">
        <v>180</v>
      </c>
    </row>
    <row r="472" spans="1:6" hidden="1">
      <c r="A472" s="32">
        <v>27077</v>
      </c>
      <c r="B472" s="34" t="s">
        <v>1389</v>
      </c>
      <c r="C472" s="34" t="s">
        <v>1388</v>
      </c>
      <c r="D472" s="34" t="s">
        <v>60</v>
      </c>
      <c r="E472" s="34" t="s">
        <v>1394</v>
      </c>
      <c r="F472" s="35" t="s">
        <v>180</v>
      </c>
    </row>
    <row r="473" spans="1:6" hidden="1">
      <c r="A473" s="32">
        <v>27086</v>
      </c>
      <c r="B473" s="34" t="s">
        <v>16226</v>
      </c>
      <c r="C473" s="34" t="s">
        <v>1388</v>
      </c>
      <c r="D473" s="34" t="s">
        <v>60</v>
      </c>
      <c r="E473" s="34" t="s">
        <v>166</v>
      </c>
      <c r="F473" s="35" t="s">
        <v>32</v>
      </c>
    </row>
    <row r="474" spans="1:6" hidden="1">
      <c r="A474" s="32">
        <v>27099</v>
      </c>
      <c r="B474" s="34" t="s">
        <v>16227</v>
      </c>
      <c r="C474" s="34" t="s">
        <v>1388</v>
      </c>
      <c r="D474" s="34" t="s">
        <v>90</v>
      </c>
      <c r="E474" s="34" t="s">
        <v>1394</v>
      </c>
      <c r="F474" s="35" t="s">
        <v>180</v>
      </c>
    </row>
    <row r="475" spans="1:6" hidden="1">
      <c r="A475" s="32">
        <v>27150</v>
      </c>
      <c r="B475" s="34" t="s">
        <v>16228</v>
      </c>
      <c r="C475" s="34" t="s">
        <v>1388</v>
      </c>
      <c r="D475" s="34" t="s">
        <v>60</v>
      </c>
      <c r="E475" s="34" t="s">
        <v>166</v>
      </c>
      <c r="F475" s="35" t="s">
        <v>32</v>
      </c>
    </row>
    <row r="476" spans="1:6" hidden="1">
      <c r="A476" s="32">
        <v>27160</v>
      </c>
      <c r="B476" s="34" t="s">
        <v>16229</v>
      </c>
      <c r="C476" s="34" t="s">
        <v>1388</v>
      </c>
      <c r="D476" s="34" t="s">
        <v>60</v>
      </c>
      <c r="E476" s="34" t="s">
        <v>166</v>
      </c>
      <c r="F476" s="35" t="s">
        <v>32</v>
      </c>
    </row>
    <row r="477" spans="1:6" hidden="1">
      <c r="A477" s="32">
        <v>27205</v>
      </c>
      <c r="B477" s="34" t="s">
        <v>5246</v>
      </c>
      <c r="C477" s="34" t="s">
        <v>1388</v>
      </c>
      <c r="D477" s="34" t="s">
        <v>90</v>
      </c>
      <c r="E477" s="34" t="s">
        <v>1394</v>
      </c>
      <c r="F477" s="35" t="s">
        <v>180</v>
      </c>
    </row>
    <row r="478" spans="1:6" hidden="1">
      <c r="A478" s="32">
        <v>27135</v>
      </c>
      <c r="B478" s="34" t="s">
        <v>16230</v>
      </c>
      <c r="C478" s="34" t="s">
        <v>1388</v>
      </c>
      <c r="D478" s="34" t="s">
        <v>60</v>
      </c>
      <c r="E478" s="34" t="s">
        <v>166</v>
      </c>
      <c r="F478" s="35" t="s">
        <v>32</v>
      </c>
    </row>
    <row r="479" spans="1:6" hidden="1">
      <c r="A479" s="32">
        <v>27245</v>
      </c>
      <c r="B479" s="34" t="s">
        <v>16231</v>
      </c>
      <c r="C479" s="34" t="s">
        <v>1388</v>
      </c>
      <c r="D479" s="34" t="s">
        <v>90</v>
      </c>
      <c r="E479" s="34" t="s">
        <v>166</v>
      </c>
      <c r="F479" s="35" t="s">
        <v>32</v>
      </c>
    </row>
    <row r="480" spans="1:6" hidden="1">
      <c r="A480" s="32">
        <v>27250</v>
      </c>
      <c r="B480" s="34" t="s">
        <v>12660</v>
      </c>
      <c r="C480" s="34" t="s">
        <v>1388</v>
      </c>
      <c r="D480" s="34" t="s">
        <v>76</v>
      </c>
      <c r="E480" s="34" t="s">
        <v>16232</v>
      </c>
      <c r="F480" s="35" t="s">
        <v>180</v>
      </c>
    </row>
    <row r="481" spans="1:6" hidden="1">
      <c r="A481" s="32">
        <v>27361</v>
      </c>
      <c r="B481" s="34" t="s">
        <v>2485</v>
      </c>
      <c r="C481" s="34" t="s">
        <v>1388</v>
      </c>
      <c r="D481" s="34" t="s">
        <v>90</v>
      </c>
      <c r="E481" s="34" t="s">
        <v>1394</v>
      </c>
      <c r="F481" s="35" t="s">
        <v>180</v>
      </c>
    </row>
    <row r="482" spans="1:6" hidden="1">
      <c r="A482" s="32">
        <v>27372</v>
      </c>
      <c r="B482" s="34" t="s">
        <v>16233</v>
      </c>
      <c r="C482" s="34" t="s">
        <v>1388</v>
      </c>
      <c r="D482" s="34" t="s">
        <v>60</v>
      </c>
      <c r="E482" s="34" t="s">
        <v>181</v>
      </c>
      <c r="F482" s="35" t="s">
        <v>180</v>
      </c>
    </row>
    <row r="483" spans="1:6" hidden="1">
      <c r="A483" s="32">
        <v>27413</v>
      </c>
      <c r="B483" s="34" t="s">
        <v>2235</v>
      </c>
      <c r="C483" s="34" t="s">
        <v>1388</v>
      </c>
      <c r="D483" s="34" t="s">
        <v>60</v>
      </c>
      <c r="E483" s="34" t="s">
        <v>166</v>
      </c>
      <c r="F483" s="35" t="s">
        <v>32</v>
      </c>
    </row>
    <row r="484" spans="1:6" hidden="1">
      <c r="A484" s="32">
        <v>27425</v>
      </c>
      <c r="B484" s="34" t="s">
        <v>16234</v>
      </c>
      <c r="C484" s="34" t="s">
        <v>1388</v>
      </c>
      <c r="D484" s="34" t="s">
        <v>60</v>
      </c>
      <c r="E484" s="34" t="s">
        <v>166</v>
      </c>
      <c r="F484" s="35" t="s">
        <v>32</v>
      </c>
    </row>
    <row r="485" spans="1:6" hidden="1">
      <c r="A485" s="32">
        <v>27430</v>
      </c>
      <c r="B485" s="34" t="s">
        <v>16235</v>
      </c>
      <c r="C485" s="34" t="s">
        <v>1388</v>
      </c>
      <c r="D485" s="34" t="s">
        <v>60</v>
      </c>
      <c r="E485" s="34" t="s">
        <v>166</v>
      </c>
      <c r="F485" s="35" t="s">
        <v>32</v>
      </c>
    </row>
    <row r="486" spans="1:6" hidden="1">
      <c r="A486" s="32">
        <v>27450</v>
      </c>
      <c r="B486" s="34" t="s">
        <v>16236</v>
      </c>
      <c r="C486" s="34" t="s">
        <v>1388</v>
      </c>
      <c r="D486" s="34" t="s">
        <v>60</v>
      </c>
      <c r="E486" s="34" t="s">
        <v>166</v>
      </c>
      <c r="F486" s="35" t="s">
        <v>32</v>
      </c>
    </row>
    <row r="487" spans="1:6" hidden="1">
      <c r="A487" s="32">
        <v>27491</v>
      </c>
      <c r="B487" s="34" t="s">
        <v>16237</v>
      </c>
      <c r="C487" s="34" t="s">
        <v>1388</v>
      </c>
      <c r="D487" s="34" t="s">
        <v>90</v>
      </c>
      <c r="E487" s="34" t="s">
        <v>1394</v>
      </c>
      <c r="F487" s="35" t="s">
        <v>180</v>
      </c>
    </row>
    <row r="488" spans="1:6" hidden="1">
      <c r="A488" s="32">
        <v>27495</v>
      </c>
      <c r="B488" s="34" t="s">
        <v>16238</v>
      </c>
      <c r="C488" s="34" t="s">
        <v>1388</v>
      </c>
      <c r="D488" s="34" t="s">
        <v>90</v>
      </c>
      <c r="E488" s="34" t="s">
        <v>1394</v>
      </c>
      <c r="F488" s="35" t="s">
        <v>180</v>
      </c>
    </row>
    <row r="489" spans="1:6" hidden="1">
      <c r="A489" s="32">
        <v>27001</v>
      </c>
      <c r="B489" s="34" t="s">
        <v>3304</v>
      </c>
      <c r="C489" s="34" t="s">
        <v>1388</v>
      </c>
      <c r="D489" s="34" t="s">
        <v>90</v>
      </c>
      <c r="E489" s="34" t="s">
        <v>1394</v>
      </c>
      <c r="F489" s="35" t="s">
        <v>180</v>
      </c>
    </row>
    <row r="490" spans="1:6" hidden="1">
      <c r="A490" s="32">
        <v>27580</v>
      </c>
      <c r="B490" s="34" t="s">
        <v>16239</v>
      </c>
      <c r="C490" s="34" t="s">
        <v>1388</v>
      </c>
      <c r="D490" s="34" t="s">
        <v>60</v>
      </c>
      <c r="E490" s="34" t="s">
        <v>166</v>
      </c>
      <c r="F490" s="35" t="s">
        <v>32</v>
      </c>
    </row>
    <row r="491" spans="1:6" hidden="1">
      <c r="A491" s="32">
        <v>27600</v>
      </c>
      <c r="B491" s="34" t="s">
        <v>16240</v>
      </c>
      <c r="C491" s="34" t="s">
        <v>1388</v>
      </c>
      <c r="D491" s="34" t="s">
        <v>90</v>
      </c>
      <c r="E491" s="34" t="s">
        <v>1394</v>
      </c>
      <c r="F491" s="35" t="s">
        <v>180</v>
      </c>
    </row>
    <row r="492" spans="1:6" hidden="1">
      <c r="A492" s="32">
        <v>27660</v>
      </c>
      <c r="B492" s="34" t="s">
        <v>16241</v>
      </c>
      <c r="C492" s="34" t="s">
        <v>1388</v>
      </c>
      <c r="D492" s="34" t="s">
        <v>94</v>
      </c>
      <c r="E492" s="34" t="s">
        <v>166</v>
      </c>
      <c r="F492" s="35" t="s">
        <v>32</v>
      </c>
    </row>
    <row r="493" spans="1:6" hidden="1">
      <c r="A493" s="32">
        <v>27745</v>
      </c>
      <c r="B493" s="34" t="s">
        <v>16242</v>
      </c>
      <c r="C493" s="34" t="s">
        <v>1388</v>
      </c>
      <c r="D493" s="34" t="s">
        <v>90</v>
      </c>
      <c r="E493" s="34" t="s">
        <v>1394</v>
      </c>
      <c r="F493" s="35" t="s">
        <v>180</v>
      </c>
    </row>
    <row r="494" spans="1:6" hidden="1">
      <c r="A494" s="32">
        <v>27787</v>
      </c>
      <c r="B494" s="34" t="s">
        <v>16243</v>
      </c>
      <c r="C494" s="34" t="s">
        <v>1388</v>
      </c>
      <c r="D494" s="34" t="s">
        <v>90</v>
      </c>
      <c r="E494" s="34" t="s">
        <v>1394</v>
      </c>
      <c r="F494" s="35" t="s">
        <v>180</v>
      </c>
    </row>
    <row r="495" spans="1:6" hidden="1">
      <c r="A495" s="32">
        <v>27800</v>
      </c>
      <c r="B495" s="34" t="s">
        <v>5382</v>
      </c>
      <c r="C495" s="34" t="s">
        <v>1388</v>
      </c>
      <c r="D495" s="34" t="s">
        <v>60</v>
      </c>
      <c r="E495" s="34" t="s">
        <v>181</v>
      </c>
      <c r="F495" s="35" t="s">
        <v>180</v>
      </c>
    </row>
    <row r="496" spans="1:6" hidden="1">
      <c r="A496" s="32">
        <v>27810</v>
      </c>
      <c r="B496" s="34" t="s">
        <v>4239</v>
      </c>
      <c r="C496" s="34" t="s">
        <v>1388</v>
      </c>
      <c r="D496" s="34" t="s">
        <v>60</v>
      </c>
      <c r="E496" s="34" t="s">
        <v>166</v>
      </c>
      <c r="F496" s="35" t="s">
        <v>32</v>
      </c>
    </row>
    <row r="497" spans="1:6" hidden="1">
      <c r="A497" s="32">
        <v>23079</v>
      </c>
      <c r="B497" s="33" t="s">
        <v>8151</v>
      </c>
      <c r="C497" s="34" t="s">
        <v>421</v>
      </c>
      <c r="D497" s="34" t="s">
        <v>91</v>
      </c>
      <c r="E497" s="34" t="s">
        <v>166</v>
      </c>
      <c r="F497" s="35" t="s">
        <v>28</v>
      </c>
    </row>
    <row r="498" spans="1:6" hidden="1">
      <c r="A498" s="32">
        <v>23168</v>
      </c>
      <c r="B498" s="33" t="s">
        <v>16244</v>
      </c>
      <c r="C498" s="34" t="s">
        <v>421</v>
      </c>
      <c r="D498" s="34" t="s">
        <v>91</v>
      </c>
      <c r="E498" s="34" t="s">
        <v>166</v>
      </c>
      <c r="F498" s="35" t="s">
        <v>30</v>
      </c>
    </row>
    <row r="499" spans="1:6" hidden="1">
      <c r="A499" s="32">
        <v>23678</v>
      </c>
      <c r="B499" s="33" t="s">
        <v>15150</v>
      </c>
      <c r="C499" s="34" t="s">
        <v>421</v>
      </c>
      <c r="D499" s="34" t="s">
        <v>91</v>
      </c>
      <c r="E499" s="34" t="s">
        <v>166</v>
      </c>
      <c r="F499" s="35" t="s">
        <v>28</v>
      </c>
    </row>
    <row r="500" spans="1:6" hidden="1">
      <c r="A500" s="32">
        <v>23068</v>
      </c>
      <c r="B500" s="34" t="s">
        <v>4225</v>
      </c>
      <c r="C500" s="34" t="s">
        <v>421</v>
      </c>
      <c r="D500" s="34" t="s">
        <v>91</v>
      </c>
      <c r="E500" s="34" t="s">
        <v>166</v>
      </c>
      <c r="F500" s="35" t="s">
        <v>30</v>
      </c>
    </row>
    <row r="501" spans="1:6" hidden="1">
      <c r="A501" s="32">
        <v>23090</v>
      </c>
      <c r="B501" s="34" t="s">
        <v>2602</v>
      </c>
      <c r="C501" s="34" t="s">
        <v>421</v>
      </c>
      <c r="D501" s="34" t="s">
        <v>91</v>
      </c>
      <c r="E501" s="34" t="s">
        <v>166</v>
      </c>
      <c r="F501" s="35" t="s">
        <v>28</v>
      </c>
    </row>
    <row r="502" spans="1:6" hidden="1">
      <c r="A502" s="32">
        <v>23162</v>
      </c>
      <c r="B502" s="34" t="s">
        <v>3254</v>
      </c>
      <c r="C502" s="34" t="s">
        <v>421</v>
      </c>
      <c r="D502" s="34" t="s">
        <v>91</v>
      </c>
      <c r="E502" s="34" t="s">
        <v>166</v>
      </c>
      <c r="F502" s="35" t="s">
        <v>25</v>
      </c>
    </row>
    <row r="503" spans="1:6" hidden="1">
      <c r="A503" s="32">
        <v>23182</v>
      </c>
      <c r="B503" s="34" t="s">
        <v>9185</v>
      </c>
      <c r="C503" s="34" t="s">
        <v>421</v>
      </c>
      <c r="D503" s="34" t="s">
        <v>91</v>
      </c>
      <c r="E503" s="34" t="s">
        <v>166</v>
      </c>
      <c r="F503" s="35" t="s">
        <v>28</v>
      </c>
    </row>
    <row r="504" spans="1:6" hidden="1">
      <c r="A504" s="32">
        <v>23189</v>
      </c>
      <c r="B504" s="34" t="s">
        <v>11859</v>
      </c>
      <c r="C504" s="34" t="s">
        <v>421</v>
      </c>
      <c r="D504" s="34" t="s">
        <v>91</v>
      </c>
      <c r="E504" s="34" t="s">
        <v>166</v>
      </c>
      <c r="F504" s="35" t="s">
        <v>28</v>
      </c>
    </row>
    <row r="505" spans="1:6" hidden="1">
      <c r="A505" s="32">
        <v>23300</v>
      </c>
      <c r="B505" s="34" t="s">
        <v>4132</v>
      </c>
      <c r="C505" s="34" t="s">
        <v>421</v>
      </c>
      <c r="D505" s="34" t="s">
        <v>91</v>
      </c>
      <c r="E505" s="34" t="s">
        <v>166</v>
      </c>
      <c r="F505" s="35" t="s">
        <v>28</v>
      </c>
    </row>
    <row r="506" spans="1:6" hidden="1">
      <c r="A506" s="32">
        <v>23350</v>
      </c>
      <c r="B506" s="34" t="s">
        <v>16245</v>
      </c>
      <c r="C506" s="34" t="s">
        <v>421</v>
      </c>
      <c r="D506" s="34" t="s">
        <v>91</v>
      </c>
      <c r="E506" s="34" t="s">
        <v>166</v>
      </c>
      <c r="F506" s="35" t="s">
        <v>28</v>
      </c>
    </row>
    <row r="507" spans="1:6" hidden="1">
      <c r="A507" s="32">
        <v>23417</v>
      </c>
      <c r="B507" s="34" t="s">
        <v>661</v>
      </c>
      <c r="C507" s="34" t="s">
        <v>421</v>
      </c>
      <c r="D507" s="34" t="s">
        <v>91</v>
      </c>
      <c r="E507" s="34" t="s">
        <v>166</v>
      </c>
      <c r="F507" s="35" t="s">
        <v>28</v>
      </c>
    </row>
    <row r="508" spans="1:6" hidden="1">
      <c r="A508" s="32">
        <v>23419</v>
      </c>
      <c r="B508" s="34" t="s">
        <v>16246</v>
      </c>
      <c r="C508" s="34" t="s">
        <v>421</v>
      </c>
      <c r="D508" s="34" t="s">
        <v>91</v>
      </c>
      <c r="E508" s="34" t="s">
        <v>166</v>
      </c>
      <c r="F508" s="35" t="s">
        <v>28</v>
      </c>
    </row>
    <row r="509" spans="1:6" hidden="1">
      <c r="A509" s="32">
        <v>23464</v>
      </c>
      <c r="B509" s="34" t="s">
        <v>1155</v>
      </c>
      <c r="C509" s="34" t="s">
        <v>421</v>
      </c>
      <c r="D509" s="34" t="s">
        <v>91</v>
      </c>
      <c r="E509" s="34" t="s">
        <v>166</v>
      </c>
      <c r="F509" s="35" t="s">
        <v>28</v>
      </c>
    </row>
    <row r="510" spans="1:6" hidden="1">
      <c r="A510" s="32">
        <v>23466</v>
      </c>
      <c r="B510" s="34" t="s">
        <v>1596</v>
      </c>
      <c r="C510" s="34" t="s">
        <v>421</v>
      </c>
      <c r="D510" s="34" t="s">
        <v>91</v>
      </c>
      <c r="E510" s="34" t="s">
        <v>166</v>
      </c>
      <c r="F510" s="35" t="s">
        <v>32</v>
      </c>
    </row>
    <row r="511" spans="1:6" hidden="1">
      <c r="A511" s="32">
        <v>23001</v>
      </c>
      <c r="B511" s="34" t="s">
        <v>91</v>
      </c>
      <c r="C511" s="34" t="s">
        <v>421</v>
      </c>
      <c r="D511" s="34" t="s">
        <v>91</v>
      </c>
      <c r="E511" s="34" t="s">
        <v>166</v>
      </c>
      <c r="F511" s="35" t="s">
        <v>25</v>
      </c>
    </row>
    <row r="512" spans="1:6" hidden="1">
      <c r="A512" s="32">
        <v>23500</v>
      </c>
      <c r="B512" s="34" t="s">
        <v>4734</v>
      </c>
      <c r="C512" s="34" t="s">
        <v>421</v>
      </c>
      <c r="D512" s="34" t="s">
        <v>91</v>
      </c>
      <c r="E512" s="34" t="s">
        <v>166</v>
      </c>
      <c r="F512" s="35" t="s">
        <v>30</v>
      </c>
    </row>
    <row r="513" spans="1:6" hidden="1">
      <c r="A513" s="32">
        <v>23555</v>
      </c>
      <c r="B513" s="34" t="s">
        <v>1688</v>
      </c>
      <c r="C513" s="34" t="s">
        <v>421</v>
      </c>
      <c r="D513" s="34" t="s">
        <v>91</v>
      </c>
      <c r="E513" s="34" t="s">
        <v>166</v>
      </c>
      <c r="F513" s="35" t="s">
        <v>28</v>
      </c>
    </row>
    <row r="514" spans="1:6" hidden="1">
      <c r="A514" s="32">
        <v>23570</v>
      </c>
      <c r="B514" s="34" t="s">
        <v>6790</v>
      </c>
      <c r="C514" s="34" t="s">
        <v>421</v>
      </c>
      <c r="D514" s="34" t="s">
        <v>91</v>
      </c>
      <c r="E514" s="34" t="s">
        <v>166</v>
      </c>
      <c r="F514" s="35" t="s">
        <v>28</v>
      </c>
    </row>
    <row r="515" spans="1:6" hidden="1">
      <c r="A515" s="32">
        <v>23574</v>
      </c>
      <c r="B515" s="34" t="s">
        <v>16247</v>
      </c>
      <c r="C515" s="34" t="s">
        <v>421</v>
      </c>
      <c r="D515" s="34" t="s">
        <v>91</v>
      </c>
      <c r="E515" s="34" t="s">
        <v>166</v>
      </c>
      <c r="F515" s="35" t="s">
        <v>30</v>
      </c>
    </row>
    <row r="516" spans="1:6" hidden="1">
      <c r="A516" s="32">
        <v>23580</v>
      </c>
      <c r="B516" s="34" t="s">
        <v>1222</v>
      </c>
      <c r="C516" s="34" t="s">
        <v>421</v>
      </c>
      <c r="D516" s="34" t="s">
        <v>91</v>
      </c>
      <c r="E516" s="34" t="s">
        <v>166</v>
      </c>
      <c r="F516" s="35" t="s">
        <v>32</v>
      </c>
    </row>
    <row r="517" spans="1:6" hidden="1">
      <c r="A517" s="32">
        <v>23586</v>
      </c>
      <c r="B517" s="34" t="s">
        <v>16248</v>
      </c>
      <c r="C517" s="34" t="s">
        <v>421</v>
      </c>
      <c r="D517" s="34" t="s">
        <v>91</v>
      </c>
      <c r="E517" s="34" t="s">
        <v>166</v>
      </c>
      <c r="F517" s="35" t="s">
        <v>28</v>
      </c>
    </row>
    <row r="518" spans="1:6" hidden="1">
      <c r="A518" s="32">
        <v>23660</v>
      </c>
      <c r="B518" s="34" t="s">
        <v>6921</v>
      </c>
      <c r="C518" s="34" t="s">
        <v>421</v>
      </c>
      <c r="D518" s="34" t="s">
        <v>91</v>
      </c>
      <c r="E518" s="34" t="s">
        <v>166</v>
      </c>
      <c r="F518" s="35" t="s">
        <v>28</v>
      </c>
    </row>
    <row r="519" spans="1:6" hidden="1">
      <c r="A519" s="32">
        <v>23670</v>
      </c>
      <c r="B519" s="34" t="s">
        <v>3438</v>
      </c>
      <c r="C519" s="34" t="s">
        <v>421</v>
      </c>
      <c r="D519" s="34" t="s">
        <v>91</v>
      </c>
      <c r="E519" s="34" t="s">
        <v>166</v>
      </c>
      <c r="F519" s="35" t="s">
        <v>28</v>
      </c>
    </row>
    <row r="520" spans="1:6" hidden="1">
      <c r="A520" s="32">
        <v>23672</v>
      </c>
      <c r="B520" s="34" t="s">
        <v>2511</v>
      </c>
      <c r="C520" s="34" t="s">
        <v>421</v>
      </c>
      <c r="D520" s="34" t="s">
        <v>91</v>
      </c>
      <c r="E520" s="34" t="s">
        <v>166</v>
      </c>
      <c r="F520" s="35" t="s">
        <v>28</v>
      </c>
    </row>
    <row r="521" spans="1:6" hidden="1">
      <c r="A521" s="32">
        <v>23675</v>
      </c>
      <c r="B521" s="34" t="s">
        <v>3883</v>
      </c>
      <c r="C521" s="34" t="s">
        <v>421</v>
      </c>
      <c r="D521" s="34" t="s">
        <v>91</v>
      </c>
      <c r="E521" s="34" t="s">
        <v>166</v>
      </c>
      <c r="F521" s="35" t="s">
        <v>28</v>
      </c>
    </row>
    <row r="522" spans="1:6" hidden="1">
      <c r="A522" s="32">
        <v>23686</v>
      </c>
      <c r="B522" s="34" t="s">
        <v>12828</v>
      </c>
      <c r="C522" s="34" t="s">
        <v>421</v>
      </c>
      <c r="D522" s="34" t="s">
        <v>91</v>
      </c>
      <c r="E522" s="34" t="s">
        <v>166</v>
      </c>
      <c r="F522" s="35" t="s">
        <v>28</v>
      </c>
    </row>
    <row r="523" spans="1:6" hidden="1">
      <c r="A523" s="32">
        <v>23807</v>
      </c>
      <c r="B523" s="34" t="s">
        <v>2028</v>
      </c>
      <c r="C523" s="34" t="s">
        <v>421</v>
      </c>
      <c r="D523" s="34" t="s">
        <v>91</v>
      </c>
      <c r="E523" s="34" t="s">
        <v>166</v>
      </c>
      <c r="F523" s="35" t="s">
        <v>30</v>
      </c>
    </row>
    <row r="524" spans="1:6" hidden="1">
      <c r="A524" s="32">
        <v>23855</v>
      </c>
      <c r="B524" s="34" t="s">
        <v>3871</v>
      </c>
      <c r="C524" s="34" t="s">
        <v>421</v>
      </c>
      <c r="D524" s="34" t="s">
        <v>91</v>
      </c>
      <c r="E524" s="34" t="s">
        <v>166</v>
      </c>
      <c r="F524" s="35" t="s">
        <v>30</v>
      </c>
    </row>
    <row r="525" spans="1:6" hidden="1">
      <c r="A525" s="32">
        <v>25019</v>
      </c>
      <c r="B525" s="33" t="s">
        <v>16249</v>
      </c>
      <c r="C525" s="34" t="s">
        <v>470</v>
      </c>
      <c r="D525" s="34" t="s">
        <v>68</v>
      </c>
      <c r="E525" s="34" t="s">
        <v>166</v>
      </c>
      <c r="F525" s="35" t="s">
        <v>28</v>
      </c>
    </row>
    <row r="526" spans="1:6" hidden="1">
      <c r="A526" s="32">
        <v>25120</v>
      </c>
      <c r="B526" s="36" t="s">
        <v>16250</v>
      </c>
      <c r="C526" s="34" t="s">
        <v>470</v>
      </c>
      <c r="D526" s="34" t="s">
        <v>68</v>
      </c>
      <c r="E526" s="34" t="s">
        <v>166</v>
      </c>
      <c r="F526" s="35" t="s">
        <v>30</v>
      </c>
    </row>
    <row r="527" spans="1:6" hidden="1">
      <c r="A527" s="32">
        <v>25258</v>
      </c>
      <c r="B527" s="36" t="s">
        <v>12815</v>
      </c>
      <c r="C527" s="34" t="s">
        <v>470</v>
      </c>
      <c r="D527" s="34" t="s">
        <v>68</v>
      </c>
      <c r="E527" s="34" t="s">
        <v>166</v>
      </c>
      <c r="F527" s="35" t="s">
        <v>30</v>
      </c>
    </row>
    <row r="528" spans="1:6" hidden="1">
      <c r="A528" s="32">
        <v>25312</v>
      </c>
      <c r="B528" s="36" t="s">
        <v>296</v>
      </c>
      <c r="C528" s="34" t="s">
        <v>470</v>
      </c>
      <c r="D528" s="34" t="s">
        <v>68</v>
      </c>
      <c r="E528" s="34" t="s">
        <v>166</v>
      </c>
      <c r="F528" s="35" t="s">
        <v>28</v>
      </c>
    </row>
    <row r="529" spans="1:6" hidden="1">
      <c r="A529" s="32">
        <v>25402</v>
      </c>
      <c r="B529" s="36" t="s">
        <v>10041</v>
      </c>
      <c r="C529" s="34" t="s">
        <v>470</v>
      </c>
      <c r="D529" s="34" t="s">
        <v>68</v>
      </c>
      <c r="E529" s="34" t="s">
        <v>166</v>
      </c>
      <c r="F529" s="35" t="s">
        <v>28</v>
      </c>
    </row>
    <row r="530" spans="1:6" hidden="1">
      <c r="A530" s="32">
        <v>25473</v>
      </c>
      <c r="B530" s="33" t="s">
        <v>2224</v>
      </c>
      <c r="C530" s="34" t="s">
        <v>470</v>
      </c>
      <c r="D530" s="34" t="s">
        <v>68</v>
      </c>
      <c r="E530" s="34" t="s">
        <v>166</v>
      </c>
      <c r="F530" s="35" t="s">
        <v>25</v>
      </c>
    </row>
    <row r="531" spans="1:6" hidden="1">
      <c r="A531" s="32">
        <v>25483</v>
      </c>
      <c r="B531" s="33" t="s">
        <v>174</v>
      </c>
      <c r="C531" s="34" t="s">
        <v>470</v>
      </c>
      <c r="D531" s="34" t="s">
        <v>68</v>
      </c>
      <c r="E531" s="34" t="s">
        <v>166</v>
      </c>
      <c r="F531" s="35" t="s">
        <v>30</v>
      </c>
    </row>
    <row r="532" spans="1:6" hidden="1">
      <c r="A532" s="32">
        <v>25612</v>
      </c>
      <c r="B532" s="33" t="s">
        <v>6710</v>
      </c>
      <c r="C532" s="34" t="s">
        <v>470</v>
      </c>
      <c r="D532" s="34" t="s">
        <v>68</v>
      </c>
      <c r="E532" s="34" t="s">
        <v>166</v>
      </c>
      <c r="F532" s="35" t="s">
        <v>30</v>
      </c>
    </row>
    <row r="533" spans="1:6" hidden="1">
      <c r="A533" s="32">
        <v>25649</v>
      </c>
      <c r="B533" s="33" t="s">
        <v>16251</v>
      </c>
      <c r="C533" s="34" t="s">
        <v>470</v>
      </c>
      <c r="D533" s="34" t="s">
        <v>68</v>
      </c>
      <c r="E533" s="34" t="s">
        <v>166</v>
      </c>
      <c r="F533" s="35" t="s">
        <v>30</v>
      </c>
    </row>
    <row r="534" spans="1:6" hidden="1">
      <c r="A534" s="32">
        <v>25653</v>
      </c>
      <c r="B534" s="36" t="s">
        <v>13721</v>
      </c>
      <c r="C534" s="34" t="s">
        <v>470</v>
      </c>
      <c r="D534" s="34" t="s">
        <v>68</v>
      </c>
      <c r="E534" s="34" t="s">
        <v>166</v>
      </c>
      <c r="F534" s="35" t="s">
        <v>30</v>
      </c>
    </row>
    <row r="535" spans="1:6" hidden="1">
      <c r="A535" s="32">
        <v>25658</v>
      </c>
      <c r="B535" s="33" t="s">
        <v>11328</v>
      </c>
      <c r="C535" s="34" t="s">
        <v>470</v>
      </c>
      <c r="D535" s="34" t="s">
        <v>68</v>
      </c>
      <c r="E535" s="34" t="s">
        <v>166</v>
      </c>
      <c r="F535" s="35" t="s">
        <v>28</v>
      </c>
    </row>
    <row r="536" spans="1:6" hidden="1">
      <c r="A536" s="32">
        <v>25506</v>
      </c>
      <c r="B536" s="33" t="s">
        <v>4477</v>
      </c>
      <c r="C536" s="34" t="s">
        <v>470</v>
      </c>
      <c r="D536" s="34" t="s">
        <v>68</v>
      </c>
      <c r="E536" s="34" t="s">
        <v>166</v>
      </c>
      <c r="F536" s="35" t="s">
        <v>30</v>
      </c>
    </row>
    <row r="537" spans="1:6" hidden="1">
      <c r="A537" s="32">
        <v>25001</v>
      </c>
      <c r="B537" s="34" t="s">
        <v>16252</v>
      </c>
      <c r="C537" s="34" t="s">
        <v>470</v>
      </c>
      <c r="D537" s="34" t="s">
        <v>68</v>
      </c>
      <c r="E537" s="34" t="s">
        <v>166</v>
      </c>
      <c r="F537" s="35" t="s">
        <v>30</v>
      </c>
    </row>
    <row r="538" spans="1:6" hidden="1">
      <c r="A538" s="32">
        <v>25035</v>
      </c>
      <c r="B538" s="34" t="s">
        <v>533</v>
      </c>
      <c r="C538" s="34" t="s">
        <v>470</v>
      </c>
      <c r="D538" s="34" t="s">
        <v>68</v>
      </c>
      <c r="E538" s="34" t="s">
        <v>166</v>
      </c>
      <c r="F538" s="35" t="s">
        <v>28</v>
      </c>
    </row>
    <row r="539" spans="1:6" hidden="1">
      <c r="A539" s="32">
        <v>25040</v>
      </c>
      <c r="B539" s="34" t="s">
        <v>16253</v>
      </c>
      <c r="C539" s="34" t="s">
        <v>470</v>
      </c>
      <c r="D539" s="34" t="s">
        <v>68</v>
      </c>
      <c r="E539" s="34" t="s">
        <v>166</v>
      </c>
      <c r="F539" s="35" t="s">
        <v>28</v>
      </c>
    </row>
    <row r="540" spans="1:6" hidden="1">
      <c r="A540" s="32">
        <v>25599</v>
      </c>
      <c r="B540" s="34" t="s">
        <v>16254</v>
      </c>
      <c r="C540" s="34" t="s">
        <v>470</v>
      </c>
      <c r="D540" s="34" t="s">
        <v>68</v>
      </c>
      <c r="E540" s="34" t="s">
        <v>166</v>
      </c>
      <c r="F540" s="35" t="s">
        <v>30</v>
      </c>
    </row>
    <row r="541" spans="1:6" hidden="1">
      <c r="A541" s="32">
        <v>25053</v>
      </c>
      <c r="B541" s="34" t="s">
        <v>2334</v>
      </c>
      <c r="C541" s="34" t="s">
        <v>470</v>
      </c>
      <c r="D541" s="34" t="s">
        <v>68</v>
      </c>
      <c r="E541" s="34" t="s">
        <v>166</v>
      </c>
      <c r="F541" s="35" t="s">
        <v>28</v>
      </c>
    </row>
    <row r="542" spans="1:6" hidden="1">
      <c r="A542" s="32">
        <v>25086</v>
      </c>
      <c r="B542" s="34" t="s">
        <v>16255</v>
      </c>
      <c r="C542" s="34" t="s">
        <v>470</v>
      </c>
      <c r="D542" s="34" t="s">
        <v>68</v>
      </c>
      <c r="E542" s="34" t="s">
        <v>166</v>
      </c>
      <c r="F542" s="35" t="s">
        <v>30</v>
      </c>
    </row>
    <row r="543" spans="1:6" hidden="1">
      <c r="A543" s="32">
        <v>25095</v>
      </c>
      <c r="B543" s="34" t="s">
        <v>16256</v>
      </c>
      <c r="C543" s="34" t="s">
        <v>470</v>
      </c>
      <c r="D543" s="34" t="s">
        <v>68</v>
      </c>
      <c r="E543" s="34" t="s">
        <v>166</v>
      </c>
      <c r="F543" s="35" t="s">
        <v>30</v>
      </c>
    </row>
    <row r="544" spans="1:6" hidden="1">
      <c r="A544" s="32">
        <v>11001</v>
      </c>
      <c r="B544" s="34" t="s">
        <v>68</v>
      </c>
      <c r="C544" s="34" t="s">
        <v>470</v>
      </c>
      <c r="D544" s="34" t="s">
        <v>68</v>
      </c>
      <c r="E544" s="34" t="s">
        <v>166</v>
      </c>
      <c r="F544" s="35" t="s">
        <v>25</v>
      </c>
    </row>
    <row r="545" spans="1:6" hidden="1">
      <c r="A545" s="32">
        <v>25099</v>
      </c>
      <c r="B545" s="34" t="s">
        <v>16257</v>
      </c>
      <c r="C545" s="34" t="s">
        <v>470</v>
      </c>
      <c r="D545" s="34" t="s">
        <v>68</v>
      </c>
      <c r="E545" s="34" t="s">
        <v>166</v>
      </c>
      <c r="F545" s="35" t="s">
        <v>28</v>
      </c>
    </row>
    <row r="546" spans="1:6" hidden="1">
      <c r="A546" s="32">
        <v>25123</v>
      </c>
      <c r="B546" s="34" t="s">
        <v>16258</v>
      </c>
      <c r="C546" s="34" t="s">
        <v>470</v>
      </c>
      <c r="D546" s="34" t="s">
        <v>68</v>
      </c>
      <c r="E546" s="34" t="s">
        <v>166</v>
      </c>
      <c r="F546" s="35" t="s">
        <v>28</v>
      </c>
    </row>
    <row r="547" spans="1:6" hidden="1">
      <c r="A547" s="32">
        <v>25126</v>
      </c>
      <c r="B547" s="34" t="s">
        <v>2148</v>
      </c>
      <c r="C547" s="34" t="s">
        <v>470</v>
      </c>
      <c r="D547" s="34" t="s">
        <v>68</v>
      </c>
      <c r="E547" s="34" t="s">
        <v>166</v>
      </c>
      <c r="F547" s="35" t="s">
        <v>28</v>
      </c>
    </row>
    <row r="548" spans="1:6" hidden="1">
      <c r="A548" s="32">
        <v>25148</v>
      </c>
      <c r="B548" s="34" t="s">
        <v>16259</v>
      </c>
      <c r="C548" s="34" t="s">
        <v>470</v>
      </c>
      <c r="D548" s="34" t="s">
        <v>68</v>
      </c>
      <c r="E548" s="34" t="s">
        <v>166</v>
      </c>
      <c r="F548" s="35" t="s">
        <v>30</v>
      </c>
    </row>
    <row r="549" spans="1:6" hidden="1">
      <c r="A549" s="32">
        <v>25151</v>
      </c>
      <c r="B549" s="34" t="s">
        <v>16260</v>
      </c>
      <c r="C549" s="34" t="s">
        <v>470</v>
      </c>
      <c r="D549" s="34" t="s">
        <v>68</v>
      </c>
      <c r="E549" s="34" t="s">
        <v>166</v>
      </c>
      <c r="F549" s="35" t="s">
        <v>28</v>
      </c>
    </row>
    <row r="550" spans="1:6" hidden="1">
      <c r="A550" s="32">
        <v>25154</v>
      </c>
      <c r="B550" s="34" t="s">
        <v>16261</v>
      </c>
      <c r="C550" s="34" t="s">
        <v>470</v>
      </c>
      <c r="D550" s="34" t="s">
        <v>68</v>
      </c>
      <c r="E550" s="34" t="s">
        <v>166</v>
      </c>
      <c r="F550" s="35" t="s">
        <v>30</v>
      </c>
    </row>
    <row r="551" spans="1:6" hidden="1">
      <c r="A551" s="32">
        <v>25168</v>
      </c>
      <c r="B551" s="34" t="s">
        <v>4836</v>
      </c>
      <c r="C551" s="34" t="s">
        <v>470</v>
      </c>
      <c r="D551" s="34" t="s">
        <v>68</v>
      </c>
      <c r="E551" s="34" t="s">
        <v>166</v>
      </c>
      <c r="F551" s="35" t="s">
        <v>30</v>
      </c>
    </row>
    <row r="552" spans="1:6" hidden="1">
      <c r="A552" s="32">
        <v>25175</v>
      </c>
      <c r="B552" s="34" t="s">
        <v>1984</v>
      </c>
      <c r="C552" s="34" t="s">
        <v>470</v>
      </c>
      <c r="D552" s="34" t="s">
        <v>68</v>
      </c>
      <c r="E552" s="34" t="s">
        <v>166</v>
      </c>
      <c r="F552" s="35" t="s">
        <v>28</v>
      </c>
    </row>
    <row r="553" spans="1:6" hidden="1">
      <c r="A553" s="32">
        <v>25178</v>
      </c>
      <c r="B553" s="34" t="s">
        <v>10559</v>
      </c>
      <c r="C553" s="34" t="s">
        <v>470</v>
      </c>
      <c r="D553" s="34" t="s">
        <v>68</v>
      </c>
      <c r="E553" s="34" t="s">
        <v>166</v>
      </c>
      <c r="F553" s="35" t="s">
        <v>28</v>
      </c>
    </row>
    <row r="554" spans="1:6" hidden="1">
      <c r="A554" s="32">
        <v>25181</v>
      </c>
      <c r="B554" s="34" t="s">
        <v>16262</v>
      </c>
      <c r="C554" s="34" t="s">
        <v>470</v>
      </c>
      <c r="D554" s="34" t="s">
        <v>68</v>
      </c>
      <c r="E554" s="34" t="s">
        <v>166</v>
      </c>
      <c r="F554" s="35" t="s">
        <v>28</v>
      </c>
    </row>
    <row r="555" spans="1:6" hidden="1">
      <c r="A555" s="32">
        <v>25183</v>
      </c>
      <c r="B555" s="34" t="s">
        <v>5071</v>
      </c>
      <c r="C555" s="34" t="s">
        <v>470</v>
      </c>
      <c r="D555" s="34" t="s">
        <v>98</v>
      </c>
      <c r="E555" s="34" t="s">
        <v>166</v>
      </c>
      <c r="F555" s="35" t="s">
        <v>28</v>
      </c>
    </row>
    <row r="556" spans="1:6" hidden="1">
      <c r="A556" s="32">
        <v>25200</v>
      </c>
      <c r="B556" s="34" t="s">
        <v>2676</v>
      </c>
      <c r="C556" s="34" t="s">
        <v>470</v>
      </c>
      <c r="D556" s="34" t="s">
        <v>68</v>
      </c>
      <c r="E556" s="34" t="s">
        <v>166</v>
      </c>
      <c r="F556" s="35" t="s">
        <v>28</v>
      </c>
    </row>
    <row r="557" spans="1:6" hidden="1">
      <c r="A557" s="32">
        <v>25214</v>
      </c>
      <c r="B557" s="34" t="s">
        <v>12807</v>
      </c>
      <c r="C557" s="34" t="s">
        <v>470</v>
      </c>
      <c r="D557" s="34" t="s">
        <v>68</v>
      </c>
      <c r="E557" s="34" t="s">
        <v>166</v>
      </c>
      <c r="F557" s="35" t="s">
        <v>28</v>
      </c>
    </row>
    <row r="558" spans="1:6" hidden="1">
      <c r="A558" s="32">
        <v>25224</v>
      </c>
      <c r="B558" s="34" t="s">
        <v>16263</v>
      </c>
      <c r="C558" s="34" t="s">
        <v>470</v>
      </c>
      <c r="D558" s="34" t="s">
        <v>68</v>
      </c>
      <c r="E558" s="34" t="s">
        <v>166</v>
      </c>
      <c r="F558" s="35" t="s">
        <v>30</v>
      </c>
    </row>
    <row r="559" spans="1:6" hidden="1">
      <c r="A559" s="32">
        <v>25245</v>
      </c>
      <c r="B559" s="34" t="s">
        <v>6614</v>
      </c>
      <c r="C559" s="34" t="s">
        <v>470</v>
      </c>
      <c r="D559" s="34" t="s">
        <v>68</v>
      </c>
      <c r="E559" s="34" t="s">
        <v>166</v>
      </c>
      <c r="F559" s="35" t="s">
        <v>28</v>
      </c>
    </row>
    <row r="560" spans="1:6" hidden="1">
      <c r="A560" s="32">
        <v>25260</v>
      </c>
      <c r="B560" s="34" t="s">
        <v>9931</v>
      </c>
      <c r="C560" s="34" t="s">
        <v>470</v>
      </c>
      <c r="D560" s="34" t="s">
        <v>68</v>
      </c>
      <c r="E560" s="34" t="s">
        <v>166</v>
      </c>
      <c r="F560" s="35" t="s">
        <v>28</v>
      </c>
    </row>
    <row r="561" spans="1:6" hidden="1">
      <c r="A561" s="32">
        <v>25269</v>
      </c>
      <c r="B561" s="34" t="s">
        <v>4607</v>
      </c>
      <c r="C561" s="34" t="s">
        <v>470</v>
      </c>
      <c r="D561" s="34" t="s">
        <v>68</v>
      </c>
      <c r="E561" s="34" t="s">
        <v>166</v>
      </c>
      <c r="F561" s="35" t="s">
        <v>28</v>
      </c>
    </row>
    <row r="562" spans="1:6" hidden="1">
      <c r="A562" s="32">
        <v>25279</v>
      </c>
      <c r="B562" s="34" t="s">
        <v>2715</v>
      </c>
      <c r="C562" s="34" t="s">
        <v>470</v>
      </c>
      <c r="D562" s="34" t="s">
        <v>68</v>
      </c>
      <c r="E562" s="34" t="s">
        <v>166</v>
      </c>
      <c r="F562" s="35" t="s">
        <v>28</v>
      </c>
    </row>
    <row r="563" spans="1:6" hidden="1">
      <c r="A563" s="32">
        <v>25281</v>
      </c>
      <c r="B563" s="34" t="s">
        <v>16264</v>
      </c>
      <c r="C563" s="34" t="s">
        <v>470</v>
      </c>
      <c r="D563" s="34" t="s">
        <v>68</v>
      </c>
      <c r="E563" s="34" t="s">
        <v>166</v>
      </c>
      <c r="F563" s="35" t="s">
        <v>28</v>
      </c>
    </row>
    <row r="564" spans="1:6" hidden="1">
      <c r="A564" s="32">
        <v>25286</v>
      </c>
      <c r="B564" s="34" t="s">
        <v>2079</v>
      </c>
      <c r="C564" s="34" t="s">
        <v>470</v>
      </c>
      <c r="D564" s="34" t="s">
        <v>68</v>
      </c>
      <c r="E564" s="34" t="s">
        <v>166</v>
      </c>
      <c r="F564" s="35" t="s">
        <v>28</v>
      </c>
    </row>
    <row r="565" spans="1:6" hidden="1">
      <c r="A565" s="32">
        <v>25288</v>
      </c>
      <c r="B565" s="34" t="s">
        <v>16265</v>
      </c>
      <c r="C565" s="34" t="s">
        <v>470</v>
      </c>
      <c r="D565" s="34" t="s">
        <v>68</v>
      </c>
      <c r="E565" s="34" t="s">
        <v>166</v>
      </c>
      <c r="F565" s="35" t="s">
        <v>30</v>
      </c>
    </row>
    <row r="566" spans="1:6" hidden="1">
      <c r="A566" s="32">
        <v>25290</v>
      </c>
      <c r="B566" s="34" t="s">
        <v>1935</v>
      </c>
      <c r="C566" s="34" t="s">
        <v>470</v>
      </c>
      <c r="D566" s="34" t="s">
        <v>68</v>
      </c>
      <c r="E566" s="34" t="s">
        <v>166</v>
      </c>
      <c r="F566" s="35" t="s">
        <v>28</v>
      </c>
    </row>
    <row r="567" spans="1:6" hidden="1">
      <c r="A567" s="32">
        <v>25293</v>
      </c>
      <c r="B567" s="34" t="s">
        <v>16266</v>
      </c>
      <c r="C567" s="34" t="s">
        <v>470</v>
      </c>
      <c r="D567" s="34" t="s">
        <v>68</v>
      </c>
      <c r="E567" s="34" t="s">
        <v>166</v>
      </c>
      <c r="F567" s="35" t="s">
        <v>30</v>
      </c>
    </row>
    <row r="568" spans="1:6" hidden="1">
      <c r="A568" s="32">
        <v>25295</v>
      </c>
      <c r="B568" s="34" t="s">
        <v>16267</v>
      </c>
      <c r="C568" s="34" t="s">
        <v>470</v>
      </c>
      <c r="D568" s="34" t="s">
        <v>68</v>
      </c>
      <c r="E568" s="34" t="s">
        <v>166</v>
      </c>
      <c r="F568" s="35" t="s">
        <v>28</v>
      </c>
    </row>
    <row r="569" spans="1:6" hidden="1">
      <c r="A569" s="32">
        <v>25297</v>
      </c>
      <c r="B569" s="34" t="s">
        <v>6292</v>
      </c>
      <c r="C569" s="34" t="s">
        <v>470</v>
      </c>
      <c r="D569" s="34" t="s">
        <v>68</v>
      </c>
      <c r="E569" s="34" t="s">
        <v>166</v>
      </c>
      <c r="F569" s="35" t="s">
        <v>30</v>
      </c>
    </row>
    <row r="570" spans="1:6" hidden="1">
      <c r="A570" s="32">
        <v>25299</v>
      </c>
      <c r="B570" s="34" t="s">
        <v>16268</v>
      </c>
      <c r="C570" s="34" t="s">
        <v>470</v>
      </c>
      <c r="D570" s="34" t="s">
        <v>68</v>
      </c>
      <c r="E570" s="34" t="s">
        <v>166</v>
      </c>
      <c r="F570" s="35" t="s">
        <v>30</v>
      </c>
    </row>
    <row r="571" spans="1:6" hidden="1">
      <c r="A571" s="32">
        <v>25307</v>
      </c>
      <c r="B571" s="34" t="s">
        <v>5838</v>
      </c>
      <c r="C571" s="34" t="s">
        <v>470</v>
      </c>
      <c r="D571" s="34" t="s">
        <v>68</v>
      </c>
      <c r="E571" s="34" t="s">
        <v>166</v>
      </c>
      <c r="F571" s="35" t="s">
        <v>30</v>
      </c>
    </row>
    <row r="572" spans="1:6" hidden="1">
      <c r="A572" s="32">
        <v>25317</v>
      </c>
      <c r="B572" s="34" t="s">
        <v>16269</v>
      </c>
      <c r="C572" s="34" t="s">
        <v>470</v>
      </c>
      <c r="D572" s="34" t="s">
        <v>68</v>
      </c>
      <c r="E572" s="34" t="s">
        <v>166</v>
      </c>
      <c r="F572" s="35" t="s">
        <v>30</v>
      </c>
    </row>
    <row r="573" spans="1:6" hidden="1">
      <c r="A573" s="32">
        <v>25320</v>
      </c>
      <c r="B573" s="34" t="s">
        <v>11200</v>
      </c>
      <c r="C573" s="34" t="s">
        <v>470</v>
      </c>
      <c r="D573" s="34" t="s">
        <v>68</v>
      </c>
      <c r="E573" s="34" t="s">
        <v>166</v>
      </c>
      <c r="F573" s="35" t="s">
        <v>30</v>
      </c>
    </row>
    <row r="574" spans="1:6" hidden="1">
      <c r="A574" s="32">
        <v>25322</v>
      </c>
      <c r="B574" s="34" t="s">
        <v>16270</v>
      </c>
      <c r="C574" s="34" t="s">
        <v>470</v>
      </c>
      <c r="D574" s="34" t="s">
        <v>68</v>
      </c>
      <c r="E574" s="34" t="s">
        <v>166</v>
      </c>
      <c r="F574" s="35" t="s">
        <v>28</v>
      </c>
    </row>
    <row r="575" spans="1:6" hidden="1">
      <c r="A575" s="32">
        <v>25324</v>
      </c>
      <c r="B575" s="34" t="s">
        <v>4775</v>
      </c>
      <c r="C575" s="34" t="s">
        <v>470</v>
      </c>
      <c r="D575" s="34" t="s">
        <v>86</v>
      </c>
      <c r="E575" s="34" t="s">
        <v>166</v>
      </c>
      <c r="F575" s="35" t="s">
        <v>30</v>
      </c>
    </row>
    <row r="576" spans="1:6" hidden="1">
      <c r="A576" s="32">
        <v>25326</v>
      </c>
      <c r="B576" s="34" t="s">
        <v>2406</v>
      </c>
      <c r="C576" s="34" t="s">
        <v>470</v>
      </c>
      <c r="D576" s="34" t="s">
        <v>68</v>
      </c>
      <c r="E576" s="34" t="s">
        <v>166</v>
      </c>
      <c r="F576" s="35" t="s">
        <v>28</v>
      </c>
    </row>
    <row r="577" spans="1:6" hidden="1">
      <c r="A577" s="32">
        <v>25328</v>
      </c>
      <c r="B577" s="34" t="s">
        <v>16271</v>
      </c>
      <c r="C577" s="34" t="s">
        <v>470</v>
      </c>
      <c r="D577" s="34" t="s">
        <v>68</v>
      </c>
      <c r="E577" s="34" t="s">
        <v>166</v>
      </c>
      <c r="F577" s="35" t="s">
        <v>30</v>
      </c>
    </row>
    <row r="578" spans="1:6" hidden="1">
      <c r="A578" s="32">
        <v>25335</v>
      </c>
      <c r="B578" s="34" t="s">
        <v>16272</v>
      </c>
      <c r="C578" s="34" t="s">
        <v>470</v>
      </c>
      <c r="D578" s="34" t="s">
        <v>100</v>
      </c>
      <c r="E578" s="34" t="s">
        <v>166</v>
      </c>
      <c r="F578" s="35" t="s">
        <v>28</v>
      </c>
    </row>
    <row r="579" spans="1:6" hidden="1">
      <c r="A579" s="32">
        <v>25339</v>
      </c>
      <c r="B579" s="34" t="s">
        <v>16273</v>
      </c>
      <c r="C579" s="34" t="s">
        <v>470</v>
      </c>
      <c r="D579" s="34" t="s">
        <v>68</v>
      </c>
      <c r="E579" s="34" t="s">
        <v>166</v>
      </c>
      <c r="F579" s="35" t="s">
        <v>30</v>
      </c>
    </row>
    <row r="580" spans="1:6" hidden="1">
      <c r="A580" s="32">
        <v>25368</v>
      </c>
      <c r="B580" s="34" t="s">
        <v>16274</v>
      </c>
      <c r="C580" s="34" t="s">
        <v>470</v>
      </c>
      <c r="D580" s="34" t="s">
        <v>68</v>
      </c>
      <c r="E580" s="34" t="s">
        <v>166</v>
      </c>
      <c r="F580" s="35" t="s">
        <v>30</v>
      </c>
    </row>
    <row r="581" spans="1:6" hidden="1">
      <c r="A581" s="32">
        <v>25372</v>
      </c>
      <c r="B581" s="34" t="s">
        <v>16275</v>
      </c>
      <c r="C581" s="34" t="s">
        <v>470</v>
      </c>
      <c r="D581" s="34" t="s">
        <v>68</v>
      </c>
      <c r="E581" s="34" t="s">
        <v>166</v>
      </c>
      <c r="F581" s="35" t="s">
        <v>30</v>
      </c>
    </row>
    <row r="582" spans="1:6" hidden="1">
      <c r="A582" s="32">
        <v>25377</v>
      </c>
      <c r="B582" s="34" t="s">
        <v>16276</v>
      </c>
      <c r="C582" s="34" t="s">
        <v>470</v>
      </c>
      <c r="D582" s="34" t="s">
        <v>68</v>
      </c>
      <c r="E582" s="34" t="s">
        <v>166</v>
      </c>
      <c r="F582" s="35" t="s">
        <v>28</v>
      </c>
    </row>
    <row r="583" spans="1:6" hidden="1">
      <c r="A583" s="32">
        <v>25386</v>
      </c>
      <c r="B583" s="34" t="s">
        <v>2427</v>
      </c>
      <c r="C583" s="34" t="s">
        <v>470</v>
      </c>
      <c r="D583" s="34" t="s">
        <v>68</v>
      </c>
      <c r="E583" s="34" t="s">
        <v>166</v>
      </c>
      <c r="F583" s="35" t="s">
        <v>28</v>
      </c>
    </row>
    <row r="584" spans="1:6" hidden="1">
      <c r="A584" s="32">
        <v>25394</v>
      </c>
      <c r="B584" s="34" t="s">
        <v>12636</v>
      </c>
      <c r="C584" s="34" t="s">
        <v>470</v>
      </c>
      <c r="D584" s="34" t="s">
        <v>68</v>
      </c>
      <c r="E584" s="34" t="s">
        <v>166</v>
      </c>
      <c r="F584" s="35" t="s">
        <v>30</v>
      </c>
    </row>
    <row r="585" spans="1:6" hidden="1">
      <c r="A585" s="32">
        <v>25398</v>
      </c>
      <c r="B585" s="34" t="s">
        <v>6527</v>
      </c>
      <c r="C585" s="34" t="s">
        <v>470</v>
      </c>
      <c r="D585" s="34" t="s">
        <v>68</v>
      </c>
      <c r="E585" s="34" t="s">
        <v>166</v>
      </c>
      <c r="F585" s="35" t="s">
        <v>30</v>
      </c>
    </row>
    <row r="586" spans="1:6" hidden="1">
      <c r="A586" s="32">
        <v>25407</v>
      </c>
      <c r="B586" s="34" t="s">
        <v>8740</v>
      </c>
      <c r="C586" s="34" t="s">
        <v>470</v>
      </c>
      <c r="D586" s="34" t="s">
        <v>68</v>
      </c>
      <c r="E586" s="34" t="s">
        <v>166</v>
      </c>
      <c r="F586" s="35" t="s">
        <v>30</v>
      </c>
    </row>
    <row r="587" spans="1:6" hidden="1">
      <c r="A587" s="32">
        <v>25426</v>
      </c>
      <c r="B587" s="34" t="s">
        <v>16277</v>
      </c>
      <c r="C587" s="34" t="s">
        <v>470</v>
      </c>
      <c r="D587" s="34" t="s">
        <v>68</v>
      </c>
      <c r="E587" s="34" t="s">
        <v>166</v>
      </c>
      <c r="F587" s="35" t="s">
        <v>30</v>
      </c>
    </row>
    <row r="588" spans="1:6" hidden="1">
      <c r="A588" s="32">
        <v>25430</v>
      </c>
      <c r="B588" s="34" t="s">
        <v>2682</v>
      </c>
      <c r="C588" s="34" t="s">
        <v>470</v>
      </c>
      <c r="D588" s="34" t="s">
        <v>68</v>
      </c>
      <c r="E588" s="34" t="s">
        <v>166</v>
      </c>
      <c r="F588" s="35" t="s">
        <v>28</v>
      </c>
    </row>
    <row r="589" spans="1:6" hidden="1">
      <c r="A589" s="32">
        <v>25436</v>
      </c>
      <c r="B589" s="34" t="s">
        <v>1031</v>
      </c>
      <c r="C589" s="34" t="s">
        <v>470</v>
      </c>
      <c r="D589" s="34" t="s">
        <v>68</v>
      </c>
      <c r="E589" s="34" t="s">
        <v>166</v>
      </c>
      <c r="F589" s="35" t="s">
        <v>30</v>
      </c>
    </row>
    <row r="590" spans="1:6" hidden="1">
      <c r="A590" s="32">
        <v>25438</v>
      </c>
      <c r="B590" s="34" t="s">
        <v>13078</v>
      </c>
      <c r="C590" s="34" t="s">
        <v>470</v>
      </c>
      <c r="D590" s="34" t="s">
        <v>100</v>
      </c>
      <c r="E590" s="34" t="s">
        <v>166</v>
      </c>
      <c r="F590" s="35" t="s">
        <v>32</v>
      </c>
    </row>
    <row r="591" spans="1:6" hidden="1">
      <c r="A591" s="32">
        <v>25486</v>
      </c>
      <c r="B591" s="34" t="s">
        <v>3069</v>
      </c>
      <c r="C591" s="34" t="s">
        <v>470</v>
      </c>
      <c r="D591" s="34" t="s">
        <v>68</v>
      </c>
      <c r="E591" s="34" t="s">
        <v>166</v>
      </c>
      <c r="F591" s="35" t="s">
        <v>28</v>
      </c>
    </row>
    <row r="592" spans="1:6" hidden="1">
      <c r="A592" s="32">
        <v>25488</v>
      </c>
      <c r="B592" s="34" t="s">
        <v>1376</v>
      </c>
      <c r="C592" s="34" t="s">
        <v>470</v>
      </c>
      <c r="D592" s="34" t="s">
        <v>68</v>
      </c>
      <c r="E592" s="34" t="s">
        <v>166</v>
      </c>
      <c r="F592" s="35" t="s">
        <v>30</v>
      </c>
    </row>
    <row r="593" spans="1:6" hidden="1">
      <c r="A593" s="32">
        <v>25489</v>
      </c>
      <c r="B593" s="34" t="s">
        <v>4088</v>
      </c>
      <c r="C593" s="34" t="s">
        <v>470</v>
      </c>
      <c r="D593" s="34" t="s">
        <v>68</v>
      </c>
      <c r="E593" s="34" t="s">
        <v>166</v>
      </c>
      <c r="F593" s="35" t="s">
        <v>30</v>
      </c>
    </row>
    <row r="594" spans="1:6" hidden="1">
      <c r="A594" s="32">
        <v>25491</v>
      </c>
      <c r="B594" s="34" t="s">
        <v>16278</v>
      </c>
      <c r="C594" s="34" t="s">
        <v>470</v>
      </c>
      <c r="D594" s="34" t="s">
        <v>68</v>
      </c>
      <c r="E594" s="34" t="s">
        <v>166</v>
      </c>
      <c r="F594" s="35" t="s">
        <v>30</v>
      </c>
    </row>
    <row r="595" spans="1:6" hidden="1">
      <c r="A595" s="32">
        <v>25513</v>
      </c>
      <c r="B595" s="34" t="s">
        <v>6443</v>
      </c>
      <c r="C595" s="34" t="s">
        <v>470</v>
      </c>
      <c r="D595" s="34" t="s">
        <v>68</v>
      </c>
      <c r="E595" s="34" t="s">
        <v>166</v>
      </c>
      <c r="F595" s="35" t="s">
        <v>30</v>
      </c>
    </row>
    <row r="596" spans="1:6" hidden="1">
      <c r="A596" s="32">
        <v>25518</v>
      </c>
      <c r="B596" s="34" t="s">
        <v>16279</v>
      </c>
      <c r="C596" s="34" t="s">
        <v>470</v>
      </c>
      <c r="D596" s="34" t="s">
        <v>68</v>
      </c>
      <c r="E596" s="34" t="s">
        <v>166</v>
      </c>
      <c r="F596" s="35" t="s">
        <v>32</v>
      </c>
    </row>
    <row r="597" spans="1:6" hidden="1">
      <c r="A597" s="32">
        <v>25524</v>
      </c>
      <c r="B597" s="34" t="s">
        <v>16280</v>
      </c>
      <c r="C597" s="34" t="s">
        <v>470</v>
      </c>
      <c r="D597" s="34" t="s">
        <v>68</v>
      </c>
      <c r="E597" s="34" t="s">
        <v>166</v>
      </c>
      <c r="F597" s="35" t="s">
        <v>30</v>
      </c>
    </row>
    <row r="598" spans="1:6" hidden="1">
      <c r="A598" s="32">
        <v>25530</v>
      </c>
      <c r="B598" s="34" t="s">
        <v>16281</v>
      </c>
      <c r="C598" s="34" t="s">
        <v>470</v>
      </c>
      <c r="D598" s="34" t="s">
        <v>100</v>
      </c>
      <c r="E598" s="34" t="s">
        <v>166</v>
      </c>
      <c r="F598" s="35" t="s">
        <v>30</v>
      </c>
    </row>
    <row r="599" spans="1:6" hidden="1">
      <c r="A599" s="32">
        <v>25535</v>
      </c>
      <c r="B599" s="34" t="s">
        <v>16282</v>
      </c>
      <c r="C599" s="34" t="s">
        <v>470</v>
      </c>
      <c r="D599" s="34" t="s">
        <v>68</v>
      </c>
      <c r="E599" s="34" t="s">
        <v>166</v>
      </c>
      <c r="F599" s="35" t="s">
        <v>28</v>
      </c>
    </row>
    <row r="600" spans="1:6" hidden="1">
      <c r="A600" s="32">
        <v>25572</v>
      </c>
      <c r="B600" s="34" t="s">
        <v>3265</v>
      </c>
      <c r="C600" s="34" t="s">
        <v>470</v>
      </c>
      <c r="D600" s="34" t="s">
        <v>68</v>
      </c>
      <c r="E600" s="34" t="s">
        <v>166</v>
      </c>
      <c r="F600" s="35" t="s">
        <v>32</v>
      </c>
    </row>
    <row r="601" spans="1:6" hidden="1">
      <c r="A601" s="32">
        <v>25580</v>
      </c>
      <c r="B601" s="34" t="s">
        <v>16283</v>
      </c>
      <c r="C601" s="34" t="s">
        <v>470</v>
      </c>
      <c r="D601" s="34" t="s">
        <v>68</v>
      </c>
      <c r="E601" s="34" t="s">
        <v>166</v>
      </c>
      <c r="F601" s="35" t="s">
        <v>30</v>
      </c>
    </row>
    <row r="602" spans="1:6" hidden="1">
      <c r="A602" s="32">
        <v>25592</v>
      </c>
      <c r="B602" s="34" t="s">
        <v>16284</v>
      </c>
      <c r="C602" s="34" t="s">
        <v>470</v>
      </c>
      <c r="D602" s="34" t="s">
        <v>68</v>
      </c>
      <c r="E602" s="34" t="s">
        <v>166</v>
      </c>
      <c r="F602" s="35" t="s">
        <v>30</v>
      </c>
    </row>
    <row r="603" spans="1:6" hidden="1">
      <c r="A603" s="32">
        <v>25594</v>
      </c>
      <c r="B603" s="34" t="s">
        <v>16285</v>
      </c>
      <c r="C603" s="34" t="s">
        <v>470</v>
      </c>
      <c r="D603" s="34" t="s">
        <v>68</v>
      </c>
      <c r="E603" s="34" t="s">
        <v>166</v>
      </c>
      <c r="F603" s="35" t="s">
        <v>30</v>
      </c>
    </row>
    <row r="604" spans="1:6" hidden="1">
      <c r="A604" s="32">
        <v>25596</v>
      </c>
      <c r="B604" s="34" t="s">
        <v>16286</v>
      </c>
      <c r="C604" s="34" t="s">
        <v>470</v>
      </c>
      <c r="D604" s="34" t="s">
        <v>68</v>
      </c>
      <c r="E604" s="34" t="s">
        <v>166</v>
      </c>
      <c r="F604" s="35" t="s">
        <v>30</v>
      </c>
    </row>
    <row r="605" spans="1:6" hidden="1">
      <c r="A605" s="32">
        <v>25645</v>
      </c>
      <c r="B605" s="34" t="s">
        <v>4647</v>
      </c>
      <c r="C605" s="34" t="s">
        <v>470</v>
      </c>
      <c r="D605" s="34" t="s">
        <v>68</v>
      </c>
      <c r="E605" s="34" t="s">
        <v>166</v>
      </c>
      <c r="F605" s="35" t="s">
        <v>28</v>
      </c>
    </row>
    <row r="606" spans="1:6" hidden="1">
      <c r="A606" s="32">
        <v>25662</v>
      </c>
      <c r="B606" s="34" t="s">
        <v>16287</v>
      </c>
      <c r="C606" s="34" t="s">
        <v>470</v>
      </c>
      <c r="D606" s="34" t="s">
        <v>68</v>
      </c>
      <c r="E606" s="34" t="s">
        <v>166</v>
      </c>
      <c r="F606" s="35" t="s">
        <v>30</v>
      </c>
    </row>
    <row r="607" spans="1:6" hidden="1">
      <c r="A607" s="32">
        <v>25718</v>
      </c>
      <c r="B607" s="34" t="s">
        <v>16288</v>
      </c>
      <c r="C607" s="34" t="s">
        <v>470</v>
      </c>
      <c r="D607" s="34" t="s">
        <v>68</v>
      </c>
      <c r="E607" s="34" t="s">
        <v>166</v>
      </c>
      <c r="F607" s="35" t="s">
        <v>28</v>
      </c>
    </row>
    <row r="608" spans="1:6" hidden="1">
      <c r="A608" s="32">
        <v>25736</v>
      </c>
      <c r="B608" s="34" t="s">
        <v>16289</v>
      </c>
      <c r="C608" s="34" t="s">
        <v>470</v>
      </c>
      <c r="D608" s="34" t="s">
        <v>68</v>
      </c>
      <c r="E608" s="34" t="s">
        <v>166</v>
      </c>
      <c r="F608" s="35" t="s">
        <v>28</v>
      </c>
    </row>
    <row r="609" spans="1:6" hidden="1">
      <c r="A609" s="32">
        <v>25740</v>
      </c>
      <c r="B609" s="34" t="s">
        <v>2212</v>
      </c>
      <c r="C609" s="34" t="s">
        <v>470</v>
      </c>
      <c r="D609" s="34" t="s">
        <v>68</v>
      </c>
      <c r="E609" s="34" t="s">
        <v>166</v>
      </c>
      <c r="F609" s="35" t="s">
        <v>28</v>
      </c>
    </row>
    <row r="610" spans="1:6" hidden="1">
      <c r="A610" s="32">
        <v>25743</v>
      </c>
      <c r="B610" s="34" t="s">
        <v>1978</v>
      </c>
      <c r="C610" s="34" t="s">
        <v>470</v>
      </c>
      <c r="D610" s="34" t="s">
        <v>68</v>
      </c>
      <c r="E610" s="34" t="s">
        <v>166</v>
      </c>
      <c r="F610" s="35" t="s">
        <v>28</v>
      </c>
    </row>
    <row r="611" spans="1:6" hidden="1">
      <c r="A611" s="32">
        <v>25745</v>
      </c>
      <c r="B611" s="34" t="s">
        <v>4690</v>
      </c>
      <c r="C611" s="34" t="s">
        <v>470</v>
      </c>
      <c r="D611" s="34" t="s">
        <v>98</v>
      </c>
      <c r="E611" s="34" t="s">
        <v>166</v>
      </c>
      <c r="F611" s="35" t="s">
        <v>30</v>
      </c>
    </row>
    <row r="612" spans="1:6" hidden="1">
      <c r="A612" s="32">
        <v>25754</v>
      </c>
      <c r="B612" s="34" t="s">
        <v>1138</v>
      </c>
      <c r="C612" s="34" t="s">
        <v>470</v>
      </c>
      <c r="D612" s="34" t="s">
        <v>68</v>
      </c>
      <c r="E612" s="34" t="s">
        <v>166</v>
      </c>
      <c r="F612" s="35" t="s">
        <v>25</v>
      </c>
    </row>
    <row r="613" spans="1:6" hidden="1">
      <c r="A613" s="32">
        <v>25758</v>
      </c>
      <c r="B613" s="34" t="s">
        <v>11003</v>
      </c>
      <c r="C613" s="34" t="s">
        <v>470</v>
      </c>
      <c r="D613" s="34" t="s">
        <v>68</v>
      </c>
      <c r="E613" s="34" t="s">
        <v>166</v>
      </c>
      <c r="F613" s="35" t="s">
        <v>28</v>
      </c>
    </row>
    <row r="614" spans="1:6" hidden="1">
      <c r="A614" s="32">
        <v>25769</v>
      </c>
      <c r="B614" s="34" t="s">
        <v>16290</v>
      </c>
      <c r="C614" s="34" t="s">
        <v>470</v>
      </c>
      <c r="D614" s="34" t="s">
        <v>68</v>
      </c>
      <c r="E614" s="34" t="s">
        <v>166</v>
      </c>
      <c r="F614" s="35" t="s">
        <v>28</v>
      </c>
    </row>
    <row r="615" spans="1:6" hidden="1">
      <c r="A615" s="32">
        <v>25772</v>
      </c>
      <c r="B615" s="34" t="s">
        <v>6323</v>
      </c>
      <c r="C615" s="34" t="s">
        <v>470</v>
      </c>
      <c r="D615" s="34" t="s">
        <v>68</v>
      </c>
      <c r="E615" s="34" t="s">
        <v>166</v>
      </c>
      <c r="F615" s="35" t="s">
        <v>28</v>
      </c>
    </row>
    <row r="616" spans="1:6" hidden="1">
      <c r="A616" s="32">
        <v>25777</v>
      </c>
      <c r="B616" s="34" t="s">
        <v>16291</v>
      </c>
      <c r="C616" s="34" t="s">
        <v>470</v>
      </c>
      <c r="D616" s="34" t="s">
        <v>68</v>
      </c>
      <c r="E616" s="34" t="s">
        <v>166</v>
      </c>
      <c r="F616" s="35" t="s">
        <v>28</v>
      </c>
    </row>
    <row r="617" spans="1:6" hidden="1">
      <c r="A617" s="32">
        <v>25779</v>
      </c>
      <c r="B617" s="34" t="s">
        <v>16292</v>
      </c>
      <c r="C617" s="34" t="s">
        <v>470</v>
      </c>
      <c r="D617" s="34" t="s">
        <v>68</v>
      </c>
      <c r="E617" s="34" t="s">
        <v>166</v>
      </c>
      <c r="F617" s="35" t="s">
        <v>30</v>
      </c>
    </row>
    <row r="618" spans="1:6" hidden="1">
      <c r="A618" s="32">
        <v>25781</v>
      </c>
      <c r="B618" s="34" t="s">
        <v>655</v>
      </c>
      <c r="C618" s="34" t="s">
        <v>470</v>
      </c>
      <c r="D618" s="34" t="s">
        <v>68</v>
      </c>
      <c r="E618" s="34" t="s">
        <v>166</v>
      </c>
      <c r="F618" s="35" t="s">
        <v>28</v>
      </c>
    </row>
    <row r="619" spans="1:6" hidden="1">
      <c r="A619" s="32">
        <v>25785</v>
      </c>
      <c r="B619" s="34" t="s">
        <v>10036</v>
      </c>
      <c r="C619" s="34" t="s">
        <v>470</v>
      </c>
      <c r="D619" s="34" t="s">
        <v>68</v>
      </c>
      <c r="E619" s="34" t="s">
        <v>166</v>
      </c>
      <c r="F619" s="35" t="s">
        <v>28</v>
      </c>
    </row>
    <row r="620" spans="1:6" hidden="1">
      <c r="A620" s="32">
        <v>25793</v>
      </c>
      <c r="B620" s="34" t="s">
        <v>16293</v>
      </c>
      <c r="C620" s="34" t="s">
        <v>470</v>
      </c>
      <c r="D620" s="34" t="s">
        <v>68</v>
      </c>
      <c r="E620" s="34" t="s">
        <v>166</v>
      </c>
      <c r="F620" s="35" t="s">
        <v>28</v>
      </c>
    </row>
    <row r="621" spans="1:6" hidden="1">
      <c r="A621" s="32">
        <v>25797</v>
      </c>
      <c r="B621" s="34" t="s">
        <v>638</v>
      </c>
      <c r="C621" s="34" t="s">
        <v>470</v>
      </c>
      <c r="D621" s="34" t="s">
        <v>68</v>
      </c>
      <c r="E621" s="34" t="s">
        <v>166</v>
      </c>
      <c r="F621" s="35" t="s">
        <v>28</v>
      </c>
    </row>
    <row r="622" spans="1:6" hidden="1">
      <c r="A622" s="32">
        <v>25799</v>
      </c>
      <c r="B622" s="34" t="s">
        <v>6109</v>
      </c>
      <c r="C622" s="34" t="s">
        <v>470</v>
      </c>
      <c r="D622" s="34" t="s">
        <v>68</v>
      </c>
      <c r="E622" s="34" t="s">
        <v>166</v>
      </c>
      <c r="F622" s="35" t="s">
        <v>28</v>
      </c>
    </row>
    <row r="623" spans="1:6" hidden="1">
      <c r="A623" s="32">
        <v>25805</v>
      </c>
      <c r="B623" s="34" t="s">
        <v>16294</v>
      </c>
      <c r="C623" s="34" t="s">
        <v>470</v>
      </c>
      <c r="D623" s="34" t="s">
        <v>68</v>
      </c>
      <c r="E623" s="34" t="s">
        <v>166</v>
      </c>
      <c r="F623" s="35" t="s">
        <v>28</v>
      </c>
    </row>
    <row r="624" spans="1:6" hidden="1">
      <c r="A624" s="32">
        <v>25807</v>
      </c>
      <c r="B624" s="34" t="s">
        <v>16295</v>
      </c>
      <c r="C624" s="34" t="s">
        <v>470</v>
      </c>
      <c r="D624" s="34" t="s">
        <v>68</v>
      </c>
      <c r="E624" s="34" t="s">
        <v>166</v>
      </c>
      <c r="F624" s="35" t="s">
        <v>30</v>
      </c>
    </row>
    <row r="625" spans="1:6" hidden="1">
      <c r="A625" s="32">
        <v>25815</v>
      </c>
      <c r="B625" s="34" t="s">
        <v>8583</v>
      </c>
      <c r="C625" s="34" t="s">
        <v>470</v>
      </c>
      <c r="D625" s="34" t="s">
        <v>68</v>
      </c>
      <c r="E625" s="34" t="s">
        <v>166</v>
      </c>
      <c r="F625" s="35" t="s">
        <v>30</v>
      </c>
    </row>
    <row r="626" spans="1:6" hidden="1">
      <c r="A626" s="32">
        <v>25817</v>
      </c>
      <c r="B626" s="34" t="s">
        <v>8643</v>
      </c>
      <c r="C626" s="34" t="s">
        <v>470</v>
      </c>
      <c r="D626" s="34" t="s">
        <v>68</v>
      </c>
      <c r="E626" s="34" t="s">
        <v>166</v>
      </c>
      <c r="F626" s="35" t="s">
        <v>28</v>
      </c>
    </row>
    <row r="627" spans="1:6" hidden="1">
      <c r="A627" s="32">
        <v>25823</v>
      </c>
      <c r="B627" s="34" t="s">
        <v>16296</v>
      </c>
      <c r="C627" s="34" t="s">
        <v>470</v>
      </c>
      <c r="D627" s="34" t="s">
        <v>68</v>
      </c>
      <c r="E627" s="34" t="s">
        <v>166</v>
      </c>
      <c r="F627" s="35" t="s">
        <v>30</v>
      </c>
    </row>
    <row r="628" spans="1:6" hidden="1">
      <c r="A628" s="32">
        <v>25839</v>
      </c>
      <c r="B628" s="34" t="s">
        <v>16297</v>
      </c>
      <c r="C628" s="34" t="s">
        <v>470</v>
      </c>
      <c r="D628" s="34" t="s">
        <v>68</v>
      </c>
      <c r="E628" s="34" t="s">
        <v>166</v>
      </c>
      <c r="F628" s="35" t="s">
        <v>30</v>
      </c>
    </row>
    <row r="629" spans="1:6" hidden="1">
      <c r="A629" s="32">
        <v>25841</v>
      </c>
      <c r="B629" s="34" t="s">
        <v>16298</v>
      </c>
      <c r="C629" s="34" t="s">
        <v>470</v>
      </c>
      <c r="D629" s="34" t="s">
        <v>68</v>
      </c>
      <c r="E629" s="34" t="s">
        <v>166</v>
      </c>
      <c r="F629" s="35" t="s">
        <v>28</v>
      </c>
    </row>
    <row r="630" spans="1:6" hidden="1">
      <c r="A630" s="32">
        <v>25845</v>
      </c>
      <c r="B630" s="34" t="s">
        <v>9803</v>
      </c>
      <c r="C630" s="34" t="s">
        <v>470</v>
      </c>
      <c r="D630" s="34" t="s">
        <v>68</v>
      </c>
      <c r="E630" s="34" t="s">
        <v>166</v>
      </c>
      <c r="F630" s="35" t="s">
        <v>28</v>
      </c>
    </row>
    <row r="631" spans="1:6" hidden="1">
      <c r="A631" s="32">
        <v>25851</v>
      </c>
      <c r="B631" s="34" t="s">
        <v>16299</v>
      </c>
      <c r="C631" s="34" t="s">
        <v>470</v>
      </c>
      <c r="D631" s="34" t="s">
        <v>68</v>
      </c>
      <c r="E631" s="34" t="s">
        <v>166</v>
      </c>
      <c r="F631" s="35" t="s">
        <v>30</v>
      </c>
    </row>
    <row r="632" spans="1:6" hidden="1">
      <c r="A632" s="32">
        <v>25862</v>
      </c>
      <c r="B632" s="34" t="s">
        <v>16300</v>
      </c>
      <c r="C632" s="34" t="s">
        <v>470</v>
      </c>
      <c r="D632" s="34" t="s">
        <v>68</v>
      </c>
      <c r="E632" s="34" t="s">
        <v>166</v>
      </c>
      <c r="F632" s="35" t="s">
        <v>30</v>
      </c>
    </row>
    <row r="633" spans="1:6" hidden="1">
      <c r="A633" s="32">
        <v>25867</v>
      </c>
      <c r="B633" s="34" t="s">
        <v>12019</v>
      </c>
      <c r="C633" s="34" t="s">
        <v>470</v>
      </c>
      <c r="D633" s="34" t="s">
        <v>68</v>
      </c>
      <c r="E633" s="34" t="s">
        <v>166</v>
      </c>
      <c r="F633" s="35" t="s">
        <v>30</v>
      </c>
    </row>
    <row r="634" spans="1:6" hidden="1">
      <c r="A634" s="32">
        <v>25843</v>
      </c>
      <c r="B634" s="34" t="s">
        <v>1037</v>
      </c>
      <c r="C634" s="34" t="s">
        <v>470</v>
      </c>
      <c r="D634" s="34" t="s">
        <v>68</v>
      </c>
      <c r="E634" s="34" t="s">
        <v>166</v>
      </c>
      <c r="F634" s="35" t="s">
        <v>28</v>
      </c>
    </row>
    <row r="635" spans="1:6" hidden="1">
      <c r="A635" s="32">
        <v>25871</v>
      </c>
      <c r="B635" s="34" t="s">
        <v>16301</v>
      </c>
      <c r="C635" s="34" t="s">
        <v>470</v>
      </c>
      <c r="D635" s="34" t="s">
        <v>68</v>
      </c>
      <c r="E635" s="34" t="s">
        <v>166</v>
      </c>
      <c r="F635" s="35" t="s">
        <v>30</v>
      </c>
    </row>
    <row r="636" spans="1:6" hidden="1">
      <c r="A636" s="32">
        <v>25873</v>
      </c>
      <c r="B636" s="34" t="s">
        <v>7591</v>
      </c>
      <c r="C636" s="34" t="s">
        <v>470</v>
      </c>
      <c r="D636" s="34" t="s">
        <v>98</v>
      </c>
      <c r="E636" s="34" t="s">
        <v>166</v>
      </c>
      <c r="F636" s="35" t="s">
        <v>28</v>
      </c>
    </row>
    <row r="637" spans="1:6" hidden="1">
      <c r="A637" s="32">
        <v>25875</v>
      </c>
      <c r="B637" s="34" t="s">
        <v>5120</v>
      </c>
      <c r="C637" s="34" t="s">
        <v>470</v>
      </c>
      <c r="D637" s="34" t="s">
        <v>68</v>
      </c>
      <c r="E637" s="34" t="s">
        <v>166</v>
      </c>
      <c r="F637" s="35" t="s">
        <v>28</v>
      </c>
    </row>
    <row r="638" spans="1:6" hidden="1">
      <c r="A638" s="32">
        <v>25878</v>
      </c>
      <c r="B638" s="34" t="s">
        <v>16302</v>
      </c>
      <c r="C638" s="34" t="s">
        <v>470</v>
      </c>
      <c r="D638" s="34" t="s">
        <v>68</v>
      </c>
      <c r="E638" s="34" t="s">
        <v>166</v>
      </c>
      <c r="F638" s="35" t="s">
        <v>30</v>
      </c>
    </row>
    <row r="639" spans="1:6" hidden="1">
      <c r="A639" s="32">
        <v>25885</v>
      </c>
      <c r="B639" s="34" t="s">
        <v>7293</v>
      </c>
      <c r="C639" s="34" t="s">
        <v>470</v>
      </c>
      <c r="D639" s="34" t="s">
        <v>68</v>
      </c>
      <c r="E639" s="34" t="s">
        <v>166</v>
      </c>
      <c r="F639" s="35" t="s">
        <v>32</v>
      </c>
    </row>
    <row r="640" spans="1:6" hidden="1">
      <c r="A640" s="32">
        <v>25898</v>
      </c>
      <c r="B640" s="34" t="s">
        <v>16303</v>
      </c>
      <c r="C640" s="34" t="s">
        <v>470</v>
      </c>
      <c r="D640" s="34" t="s">
        <v>68</v>
      </c>
      <c r="E640" s="34" t="s">
        <v>166</v>
      </c>
      <c r="F640" s="35" t="s">
        <v>28</v>
      </c>
    </row>
    <row r="641" spans="1:6" hidden="1">
      <c r="A641" s="32">
        <v>25899</v>
      </c>
      <c r="B641" s="34" t="s">
        <v>1024</v>
      </c>
      <c r="C641" s="34" t="s">
        <v>470</v>
      </c>
      <c r="D641" s="34" t="s">
        <v>68</v>
      </c>
      <c r="E641" s="34" t="s">
        <v>166</v>
      </c>
      <c r="F641" s="35" t="s">
        <v>28</v>
      </c>
    </row>
    <row r="642" spans="1:6" hidden="1">
      <c r="A642" s="32">
        <v>94884</v>
      </c>
      <c r="B642" s="36" t="s">
        <v>16088</v>
      </c>
      <c r="C642" s="34" t="s">
        <v>16304</v>
      </c>
      <c r="D642" s="34" t="s">
        <v>100</v>
      </c>
      <c r="E642" s="34" t="s">
        <v>1394</v>
      </c>
      <c r="F642" s="35" t="s">
        <v>180</v>
      </c>
    </row>
    <row r="643" spans="1:6" hidden="1">
      <c r="A643" s="32">
        <v>94343</v>
      </c>
      <c r="B643" s="34" t="s">
        <v>16305</v>
      </c>
      <c r="C643" s="34" t="s">
        <v>16304</v>
      </c>
      <c r="D643" s="34" t="s">
        <v>100</v>
      </c>
      <c r="E643" s="34" t="s">
        <v>1394</v>
      </c>
      <c r="F643" s="35" t="s">
        <v>180</v>
      </c>
    </row>
    <row r="644" spans="1:6" hidden="1">
      <c r="A644" s="32">
        <v>94886</v>
      </c>
      <c r="B644" s="34" t="s">
        <v>16306</v>
      </c>
      <c r="C644" s="34" t="s">
        <v>16304</v>
      </c>
      <c r="D644" s="34" t="s">
        <v>100</v>
      </c>
      <c r="E644" s="34" t="s">
        <v>1394</v>
      </c>
      <c r="F644" s="35" t="s">
        <v>180</v>
      </c>
    </row>
    <row r="645" spans="1:6" hidden="1">
      <c r="A645" s="32">
        <v>94001</v>
      </c>
      <c r="B645" s="34" t="s">
        <v>16307</v>
      </c>
      <c r="C645" s="34" t="s">
        <v>16304</v>
      </c>
      <c r="D645" s="34" t="s">
        <v>68</v>
      </c>
      <c r="E645" s="34" t="s">
        <v>1394</v>
      </c>
      <c r="F645" s="35" t="s">
        <v>180</v>
      </c>
    </row>
    <row r="646" spans="1:6" hidden="1">
      <c r="A646" s="32">
        <v>94885</v>
      </c>
      <c r="B646" s="34" t="s">
        <v>16308</v>
      </c>
      <c r="C646" s="34" t="s">
        <v>16304</v>
      </c>
      <c r="D646" s="34" t="s">
        <v>100</v>
      </c>
      <c r="E646" s="34" t="s">
        <v>1394</v>
      </c>
      <c r="F646" s="35" t="s">
        <v>180</v>
      </c>
    </row>
    <row r="647" spans="1:6" hidden="1">
      <c r="A647" s="32">
        <v>94663</v>
      </c>
      <c r="B647" s="34" t="s">
        <v>16309</v>
      </c>
      <c r="C647" s="34" t="s">
        <v>16304</v>
      </c>
      <c r="D647" s="34" t="s">
        <v>100</v>
      </c>
      <c r="E647" s="34" t="s">
        <v>1394</v>
      </c>
      <c r="F647" s="35" t="s">
        <v>180</v>
      </c>
    </row>
    <row r="648" spans="1:6" hidden="1">
      <c r="A648" s="32">
        <v>94888</v>
      </c>
      <c r="B648" s="34" t="s">
        <v>16310</v>
      </c>
      <c r="C648" s="34" t="s">
        <v>16304</v>
      </c>
      <c r="D648" s="34" t="s">
        <v>100</v>
      </c>
      <c r="E648" s="34" t="s">
        <v>1394</v>
      </c>
      <c r="F648" s="35" t="s">
        <v>180</v>
      </c>
    </row>
    <row r="649" spans="1:6" hidden="1">
      <c r="A649" s="32">
        <v>94887</v>
      </c>
      <c r="B649" s="34" t="s">
        <v>16311</v>
      </c>
      <c r="C649" s="34" t="s">
        <v>16304</v>
      </c>
      <c r="D649" s="34" t="s">
        <v>100</v>
      </c>
      <c r="E649" s="34" t="s">
        <v>1394</v>
      </c>
      <c r="F649" s="35" t="s">
        <v>180</v>
      </c>
    </row>
    <row r="650" spans="1:6" hidden="1">
      <c r="A650" s="32">
        <v>94883</v>
      </c>
      <c r="B650" s="34" t="s">
        <v>16312</v>
      </c>
      <c r="C650" s="34" t="s">
        <v>16304</v>
      </c>
      <c r="D650" s="34" t="s">
        <v>100</v>
      </c>
      <c r="E650" s="34" t="s">
        <v>1394</v>
      </c>
      <c r="F650" s="35" t="s">
        <v>180</v>
      </c>
    </row>
    <row r="651" spans="1:6" hidden="1">
      <c r="A651" s="32">
        <v>95015</v>
      </c>
      <c r="B651" s="33" t="s">
        <v>8490</v>
      </c>
      <c r="C651" s="34" t="s">
        <v>4421</v>
      </c>
      <c r="D651" s="34" t="s">
        <v>100</v>
      </c>
      <c r="E651" s="34" t="s">
        <v>1394</v>
      </c>
      <c r="F651" s="35" t="s">
        <v>180</v>
      </c>
    </row>
    <row r="652" spans="1:6" hidden="1">
      <c r="A652" s="32">
        <v>95200</v>
      </c>
      <c r="B652" s="33" t="s">
        <v>3632</v>
      </c>
      <c r="C652" s="34" t="s">
        <v>4421</v>
      </c>
      <c r="D652" s="34" t="s">
        <v>100</v>
      </c>
      <c r="E652" s="34" t="s">
        <v>1394</v>
      </c>
      <c r="F652" s="35" t="s">
        <v>180</v>
      </c>
    </row>
    <row r="653" spans="1:6" hidden="1">
      <c r="A653" s="32">
        <v>95025</v>
      </c>
      <c r="B653" s="34" t="s">
        <v>4422</v>
      </c>
      <c r="C653" s="34" t="s">
        <v>4421</v>
      </c>
      <c r="D653" s="34" t="s">
        <v>100</v>
      </c>
      <c r="E653" s="34" t="s">
        <v>166</v>
      </c>
      <c r="F653" s="35" t="s">
        <v>32</v>
      </c>
    </row>
    <row r="654" spans="1:6" hidden="1">
      <c r="A654" s="32">
        <v>95001</v>
      </c>
      <c r="B654" s="34" t="s">
        <v>4913</v>
      </c>
      <c r="C654" s="34" t="s">
        <v>4421</v>
      </c>
      <c r="D654" s="34" t="s">
        <v>100</v>
      </c>
      <c r="E654" s="34" t="s">
        <v>166</v>
      </c>
      <c r="F654" s="35" t="s">
        <v>32</v>
      </c>
    </row>
    <row r="655" spans="1:6" hidden="1">
      <c r="A655" s="32">
        <v>41319</v>
      </c>
      <c r="B655" s="33" t="s">
        <v>16057</v>
      </c>
      <c r="C655" s="34" t="s">
        <v>249</v>
      </c>
      <c r="D655" s="34" t="s">
        <v>92</v>
      </c>
      <c r="E655" s="34" t="s">
        <v>166</v>
      </c>
      <c r="F655" s="35" t="s">
        <v>30</v>
      </c>
    </row>
    <row r="656" spans="1:6" hidden="1">
      <c r="A656" s="32">
        <v>41530</v>
      </c>
      <c r="B656" s="33" t="s">
        <v>2062</v>
      </c>
      <c r="C656" s="34" t="s">
        <v>249</v>
      </c>
      <c r="D656" s="34" t="s">
        <v>92</v>
      </c>
      <c r="E656" s="34" t="s">
        <v>166</v>
      </c>
      <c r="F656" s="35" t="s">
        <v>32</v>
      </c>
    </row>
    <row r="657" spans="1:6" hidden="1">
      <c r="A657" s="32">
        <v>41676</v>
      </c>
      <c r="B657" s="33" t="s">
        <v>16113</v>
      </c>
      <c r="C657" s="34" t="s">
        <v>249</v>
      </c>
      <c r="D657" s="34" t="s">
        <v>92</v>
      </c>
      <c r="E657" s="34" t="s">
        <v>166</v>
      </c>
      <c r="F657" s="35" t="s">
        <v>30</v>
      </c>
    </row>
    <row r="658" spans="1:6" hidden="1">
      <c r="A658" s="32">
        <v>41006</v>
      </c>
      <c r="B658" s="34" t="s">
        <v>6333</v>
      </c>
      <c r="C658" s="34" t="s">
        <v>249</v>
      </c>
      <c r="D658" s="34" t="s">
        <v>92</v>
      </c>
      <c r="E658" s="34" t="s">
        <v>166</v>
      </c>
      <c r="F658" s="35" t="s">
        <v>30</v>
      </c>
    </row>
    <row r="659" spans="1:6" hidden="1">
      <c r="A659" s="32">
        <v>41013</v>
      </c>
      <c r="B659" s="34" t="s">
        <v>16313</v>
      </c>
      <c r="C659" s="34" t="s">
        <v>249</v>
      </c>
      <c r="D659" s="34" t="s">
        <v>92</v>
      </c>
      <c r="E659" s="34" t="s">
        <v>166</v>
      </c>
      <c r="F659" s="35" t="s">
        <v>30</v>
      </c>
    </row>
    <row r="660" spans="1:6" hidden="1">
      <c r="A660" s="32">
        <v>41016</v>
      </c>
      <c r="B660" s="34" t="s">
        <v>1709</v>
      </c>
      <c r="C660" s="34" t="s">
        <v>249</v>
      </c>
      <c r="D660" s="34" t="s">
        <v>92</v>
      </c>
      <c r="E660" s="34" t="s">
        <v>166</v>
      </c>
      <c r="F660" s="35" t="s">
        <v>28</v>
      </c>
    </row>
    <row r="661" spans="1:6" hidden="1">
      <c r="A661" s="32">
        <v>41020</v>
      </c>
      <c r="B661" s="34" t="s">
        <v>1076</v>
      </c>
      <c r="C661" s="34" t="s">
        <v>249</v>
      </c>
      <c r="D661" s="34" t="s">
        <v>92</v>
      </c>
      <c r="E661" s="34" t="s">
        <v>166</v>
      </c>
      <c r="F661" s="35" t="s">
        <v>28</v>
      </c>
    </row>
    <row r="662" spans="1:6" hidden="1">
      <c r="A662" s="32">
        <v>41026</v>
      </c>
      <c r="B662" s="34" t="s">
        <v>16314</v>
      </c>
      <c r="C662" s="34" t="s">
        <v>249</v>
      </c>
      <c r="D662" s="34" t="s">
        <v>92</v>
      </c>
      <c r="E662" s="34" t="s">
        <v>166</v>
      </c>
      <c r="F662" s="35" t="s">
        <v>30</v>
      </c>
    </row>
    <row r="663" spans="1:6" hidden="1">
      <c r="A663" s="32">
        <v>41078</v>
      </c>
      <c r="B663" s="34" t="s">
        <v>16315</v>
      </c>
      <c r="C663" s="34" t="s">
        <v>249</v>
      </c>
      <c r="D663" s="34" t="s">
        <v>92</v>
      </c>
      <c r="E663" s="34" t="s">
        <v>166</v>
      </c>
      <c r="F663" s="35" t="s">
        <v>28</v>
      </c>
    </row>
    <row r="664" spans="1:6" hidden="1">
      <c r="A664" s="32">
        <v>41132</v>
      </c>
      <c r="B664" s="34" t="s">
        <v>3373</v>
      </c>
      <c r="C664" s="34" t="s">
        <v>249</v>
      </c>
      <c r="D664" s="34" t="s">
        <v>92</v>
      </c>
      <c r="E664" s="34" t="s">
        <v>166</v>
      </c>
      <c r="F664" s="35" t="s">
        <v>28</v>
      </c>
    </row>
    <row r="665" spans="1:6" hidden="1">
      <c r="A665" s="32">
        <v>41206</v>
      </c>
      <c r="B665" s="34" t="s">
        <v>16316</v>
      </c>
      <c r="C665" s="34" t="s">
        <v>249</v>
      </c>
      <c r="D665" s="34" t="s">
        <v>92</v>
      </c>
      <c r="E665" s="34" t="s">
        <v>166</v>
      </c>
      <c r="F665" s="35" t="s">
        <v>30</v>
      </c>
    </row>
    <row r="666" spans="1:6" hidden="1">
      <c r="A666" s="32">
        <v>41244</v>
      </c>
      <c r="B666" s="34" t="s">
        <v>16317</v>
      </c>
      <c r="C666" s="34" t="s">
        <v>249</v>
      </c>
      <c r="D666" s="34" t="s">
        <v>92</v>
      </c>
      <c r="E666" s="34" t="s">
        <v>166</v>
      </c>
      <c r="F666" s="35" t="s">
        <v>30</v>
      </c>
    </row>
    <row r="667" spans="1:6" hidden="1">
      <c r="A667" s="32">
        <v>41298</v>
      </c>
      <c r="B667" s="34" t="s">
        <v>1714</v>
      </c>
      <c r="C667" s="34" t="s">
        <v>249</v>
      </c>
      <c r="D667" s="34" t="s">
        <v>92</v>
      </c>
      <c r="E667" s="34" t="s">
        <v>166</v>
      </c>
      <c r="F667" s="35" t="s">
        <v>30</v>
      </c>
    </row>
    <row r="668" spans="1:6" hidden="1">
      <c r="A668" s="32">
        <v>41306</v>
      </c>
      <c r="B668" s="34" t="s">
        <v>250</v>
      </c>
      <c r="C668" s="34" t="s">
        <v>249</v>
      </c>
      <c r="D668" s="34" t="s">
        <v>92</v>
      </c>
      <c r="E668" s="34" t="s">
        <v>166</v>
      </c>
      <c r="F668" s="35" t="s">
        <v>28</v>
      </c>
    </row>
    <row r="669" spans="1:6" hidden="1">
      <c r="A669" s="32">
        <v>41349</v>
      </c>
      <c r="B669" s="34" t="s">
        <v>16318</v>
      </c>
      <c r="C669" s="34" t="s">
        <v>249</v>
      </c>
      <c r="D669" s="34" t="s">
        <v>92</v>
      </c>
      <c r="E669" s="34" t="s">
        <v>166</v>
      </c>
      <c r="F669" s="35" t="s">
        <v>28</v>
      </c>
    </row>
    <row r="670" spans="1:6" hidden="1">
      <c r="A670" s="32">
        <v>41357</v>
      </c>
      <c r="B670" s="34" t="s">
        <v>16319</v>
      </c>
      <c r="C670" s="34" t="s">
        <v>249</v>
      </c>
      <c r="D670" s="34" t="s">
        <v>92</v>
      </c>
      <c r="E670" s="34" t="s">
        <v>166</v>
      </c>
      <c r="F670" s="35" t="s">
        <v>28</v>
      </c>
    </row>
    <row r="671" spans="1:6" hidden="1">
      <c r="A671" s="32">
        <v>41359</v>
      </c>
      <c r="B671" s="34" t="s">
        <v>15306</v>
      </c>
      <c r="C671" s="34" t="s">
        <v>249</v>
      </c>
      <c r="D671" s="34" t="s">
        <v>92</v>
      </c>
      <c r="E671" s="34" t="s">
        <v>166</v>
      </c>
      <c r="F671" s="35" t="s">
        <v>32</v>
      </c>
    </row>
    <row r="672" spans="1:6" hidden="1">
      <c r="A672" s="32">
        <v>41378</v>
      </c>
      <c r="B672" s="34" t="s">
        <v>16320</v>
      </c>
      <c r="C672" s="34" t="s">
        <v>249</v>
      </c>
      <c r="D672" s="34" t="s">
        <v>92</v>
      </c>
      <c r="E672" s="34" t="s">
        <v>166</v>
      </c>
      <c r="F672" s="35" t="s">
        <v>30</v>
      </c>
    </row>
    <row r="673" spans="1:6" hidden="1">
      <c r="A673" s="32">
        <v>41396</v>
      </c>
      <c r="B673" s="34" t="s">
        <v>339</v>
      </c>
      <c r="C673" s="34" t="s">
        <v>249</v>
      </c>
      <c r="D673" s="34" t="s">
        <v>92</v>
      </c>
      <c r="E673" s="34" t="s">
        <v>166</v>
      </c>
      <c r="F673" s="35" t="s">
        <v>30</v>
      </c>
    </row>
    <row r="674" spans="1:6" hidden="1">
      <c r="A674" s="32">
        <v>41483</v>
      </c>
      <c r="B674" s="34" t="s">
        <v>16321</v>
      </c>
      <c r="C674" s="34" t="s">
        <v>249</v>
      </c>
      <c r="D674" s="34" t="s">
        <v>92</v>
      </c>
      <c r="E674" s="34" t="s">
        <v>166</v>
      </c>
      <c r="F674" s="35" t="s">
        <v>30</v>
      </c>
    </row>
    <row r="675" spans="1:6" hidden="1">
      <c r="A675" s="32">
        <v>41001</v>
      </c>
      <c r="B675" s="34" t="s">
        <v>92</v>
      </c>
      <c r="C675" s="34" t="s">
        <v>249</v>
      </c>
      <c r="D675" s="34" t="s">
        <v>92</v>
      </c>
      <c r="E675" s="34" t="s">
        <v>166</v>
      </c>
      <c r="F675" s="35" t="s">
        <v>25</v>
      </c>
    </row>
    <row r="676" spans="1:6" hidden="1">
      <c r="A676" s="32">
        <v>41503</v>
      </c>
      <c r="B676" s="34" t="s">
        <v>16322</v>
      </c>
      <c r="C676" s="34" t="s">
        <v>249</v>
      </c>
      <c r="D676" s="34" t="s">
        <v>92</v>
      </c>
      <c r="E676" s="34" t="s">
        <v>166</v>
      </c>
      <c r="F676" s="35" t="s">
        <v>32</v>
      </c>
    </row>
    <row r="677" spans="1:6" hidden="1">
      <c r="A677" s="32">
        <v>41518</v>
      </c>
      <c r="B677" s="34" t="s">
        <v>12114</v>
      </c>
      <c r="C677" s="34" t="s">
        <v>249</v>
      </c>
      <c r="D677" s="34" t="s">
        <v>92</v>
      </c>
      <c r="E677" s="34" t="s">
        <v>166</v>
      </c>
      <c r="F677" s="35" t="s">
        <v>28</v>
      </c>
    </row>
    <row r="678" spans="1:6" hidden="1">
      <c r="A678" s="32">
        <v>41524</v>
      </c>
      <c r="B678" s="34" t="s">
        <v>3985</v>
      </c>
      <c r="C678" s="34" t="s">
        <v>249</v>
      </c>
      <c r="D678" s="34" t="s">
        <v>92</v>
      </c>
      <c r="E678" s="34" t="s">
        <v>166</v>
      </c>
      <c r="F678" s="35" t="s">
        <v>25</v>
      </c>
    </row>
    <row r="679" spans="1:6" hidden="1">
      <c r="A679" s="32">
        <v>41548</v>
      </c>
      <c r="B679" s="34" t="s">
        <v>11810</v>
      </c>
      <c r="C679" s="34" t="s">
        <v>249</v>
      </c>
      <c r="D679" s="34" t="s">
        <v>92</v>
      </c>
      <c r="E679" s="34" t="s">
        <v>166</v>
      </c>
      <c r="F679" s="35" t="s">
        <v>30</v>
      </c>
    </row>
    <row r="680" spans="1:6" hidden="1">
      <c r="A680" s="32">
        <v>41551</v>
      </c>
      <c r="B680" s="34" t="s">
        <v>625</v>
      </c>
      <c r="C680" s="34" t="s">
        <v>249</v>
      </c>
      <c r="D680" s="34" t="s">
        <v>92</v>
      </c>
      <c r="E680" s="34" t="s">
        <v>166</v>
      </c>
      <c r="F680" s="35" t="s">
        <v>30</v>
      </c>
    </row>
    <row r="681" spans="1:6" hidden="1">
      <c r="A681" s="32">
        <v>41615</v>
      </c>
      <c r="B681" s="34" t="s">
        <v>10395</v>
      </c>
      <c r="C681" s="34" t="s">
        <v>249</v>
      </c>
      <c r="D681" s="34" t="s">
        <v>92</v>
      </c>
      <c r="E681" s="34" t="s">
        <v>166</v>
      </c>
      <c r="F681" s="35" t="s">
        <v>25</v>
      </c>
    </row>
    <row r="682" spans="1:6" hidden="1">
      <c r="A682" s="32">
        <v>41660</v>
      </c>
      <c r="B682" s="34" t="s">
        <v>16323</v>
      </c>
      <c r="C682" s="34" t="s">
        <v>249</v>
      </c>
      <c r="D682" s="34" t="s">
        <v>92</v>
      </c>
      <c r="E682" s="34" t="s">
        <v>166</v>
      </c>
      <c r="F682" s="35" t="s">
        <v>32</v>
      </c>
    </row>
    <row r="683" spans="1:6" hidden="1">
      <c r="A683" s="32">
        <v>41668</v>
      </c>
      <c r="B683" s="34" t="s">
        <v>5625</v>
      </c>
      <c r="C683" s="34" t="s">
        <v>249</v>
      </c>
      <c r="D683" s="34" t="s">
        <v>92</v>
      </c>
      <c r="E683" s="34" t="s">
        <v>166</v>
      </c>
      <c r="F683" s="35" t="s">
        <v>32</v>
      </c>
    </row>
    <row r="684" spans="1:6" hidden="1">
      <c r="A684" s="32">
        <v>41770</v>
      </c>
      <c r="B684" s="34" t="s">
        <v>12059</v>
      </c>
      <c r="C684" s="34" t="s">
        <v>249</v>
      </c>
      <c r="D684" s="34" t="s">
        <v>92</v>
      </c>
      <c r="E684" s="34" t="s">
        <v>166</v>
      </c>
      <c r="F684" s="35" t="s">
        <v>30</v>
      </c>
    </row>
    <row r="685" spans="1:6" hidden="1">
      <c r="A685" s="32">
        <v>41791</v>
      </c>
      <c r="B685" s="34" t="s">
        <v>558</v>
      </c>
      <c r="C685" s="34" t="s">
        <v>249</v>
      </c>
      <c r="D685" s="34" t="s">
        <v>92</v>
      </c>
      <c r="E685" s="34" t="s">
        <v>166</v>
      </c>
      <c r="F685" s="35" t="s">
        <v>30</v>
      </c>
    </row>
    <row r="686" spans="1:6" hidden="1">
      <c r="A686" s="32">
        <v>41799</v>
      </c>
      <c r="B686" s="34" t="s">
        <v>16324</v>
      </c>
      <c r="C686" s="34" t="s">
        <v>249</v>
      </c>
      <c r="D686" s="34" t="s">
        <v>92</v>
      </c>
      <c r="E686" s="34" t="s">
        <v>166</v>
      </c>
      <c r="F686" s="35" t="s">
        <v>28</v>
      </c>
    </row>
    <row r="687" spans="1:6" hidden="1">
      <c r="A687" s="32">
        <v>41801</v>
      </c>
      <c r="B687" s="34" t="s">
        <v>16325</v>
      </c>
      <c r="C687" s="34" t="s">
        <v>249</v>
      </c>
      <c r="D687" s="34" t="s">
        <v>92</v>
      </c>
      <c r="E687" s="34" t="s">
        <v>166</v>
      </c>
      <c r="F687" s="35" t="s">
        <v>28</v>
      </c>
    </row>
    <row r="688" spans="1:6" hidden="1">
      <c r="A688" s="32">
        <v>41797</v>
      </c>
      <c r="B688" s="34" t="s">
        <v>7399</v>
      </c>
      <c r="C688" s="34" t="s">
        <v>249</v>
      </c>
      <c r="D688" s="34" t="s">
        <v>92</v>
      </c>
      <c r="E688" s="34" t="s">
        <v>166</v>
      </c>
      <c r="F688" s="35" t="s">
        <v>28</v>
      </c>
    </row>
    <row r="689" spans="1:6" hidden="1">
      <c r="A689" s="32">
        <v>41807</v>
      </c>
      <c r="B689" s="34" t="s">
        <v>16326</v>
      </c>
      <c r="C689" s="34" t="s">
        <v>249</v>
      </c>
      <c r="D689" s="34" t="s">
        <v>92</v>
      </c>
      <c r="E689" s="34" t="s">
        <v>166</v>
      </c>
      <c r="F689" s="35" t="s">
        <v>30</v>
      </c>
    </row>
    <row r="690" spans="1:6" hidden="1">
      <c r="A690" s="32">
        <v>41872</v>
      </c>
      <c r="B690" s="34" t="s">
        <v>16327</v>
      </c>
      <c r="C690" s="34" t="s">
        <v>249</v>
      </c>
      <c r="D690" s="34" t="s">
        <v>92</v>
      </c>
      <c r="E690" s="34" t="s">
        <v>166</v>
      </c>
      <c r="F690" s="35" t="s">
        <v>28</v>
      </c>
    </row>
    <row r="691" spans="1:6" hidden="1">
      <c r="A691" s="32">
        <v>41885</v>
      </c>
      <c r="B691" s="34" t="s">
        <v>16328</v>
      </c>
      <c r="C691" s="34" t="s">
        <v>249</v>
      </c>
      <c r="D691" s="34" t="s">
        <v>92</v>
      </c>
      <c r="E691" s="34" t="s">
        <v>166</v>
      </c>
      <c r="F691" s="35" t="s">
        <v>28</v>
      </c>
    </row>
    <row r="692" spans="1:6" hidden="1">
      <c r="A692" s="32">
        <v>44035</v>
      </c>
      <c r="B692" s="33" t="s">
        <v>16194</v>
      </c>
      <c r="C692" s="34" t="s">
        <v>1719</v>
      </c>
      <c r="D692" s="34" t="s">
        <v>99</v>
      </c>
      <c r="E692" s="34" t="s">
        <v>166</v>
      </c>
      <c r="F692" s="35" t="s">
        <v>30</v>
      </c>
    </row>
    <row r="693" spans="1:6" hidden="1">
      <c r="A693" s="32">
        <v>44560</v>
      </c>
      <c r="B693" s="33" t="s">
        <v>16217</v>
      </c>
      <c r="C693" s="34" t="s">
        <v>1719</v>
      </c>
      <c r="D693" s="34" t="s">
        <v>96</v>
      </c>
      <c r="E693" s="34" t="s">
        <v>166</v>
      </c>
      <c r="F693" s="35" t="s">
        <v>32</v>
      </c>
    </row>
    <row r="694" spans="1:6" hidden="1">
      <c r="A694" s="32">
        <v>44874</v>
      </c>
      <c r="B694" s="33" t="s">
        <v>5620</v>
      </c>
      <c r="C694" s="34" t="s">
        <v>1719</v>
      </c>
      <c r="D694" s="34" t="s">
        <v>99</v>
      </c>
      <c r="E694" s="34" t="s">
        <v>166</v>
      </c>
      <c r="F694" s="35" t="s">
        <v>28</v>
      </c>
    </row>
    <row r="695" spans="1:6" hidden="1">
      <c r="A695" s="32">
        <v>44078</v>
      </c>
      <c r="B695" s="34" t="s">
        <v>7550</v>
      </c>
      <c r="C695" s="34" t="s">
        <v>1719</v>
      </c>
      <c r="D695" s="34" t="s">
        <v>99</v>
      </c>
      <c r="E695" s="34" t="s">
        <v>166</v>
      </c>
      <c r="F695" s="35" t="s">
        <v>28</v>
      </c>
    </row>
    <row r="696" spans="1:6" hidden="1">
      <c r="A696" s="32">
        <v>44090</v>
      </c>
      <c r="B696" s="34" t="s">
        <v>1733</v>
      </c>
      <c r="C696" s="34" t="s">
        <v>1719</v>
      </c>
      <c r="D696" s="34" t="s">
        <v>96</v>
      </c>
      <c r="E696" s="34" t="s">
        <v>166</v>
      </c>
      <c r="F696" s="35" t="s">
        <v>30</v>
      </c>
    </row>
    <row r="697" spans="1:6" hidden="1">
      <c r="A697" s="32">
        <v>44098</v>
      </c>
      <c r="B697" s="34" t="s">
        <v>14769</v>
      </c>
      <c r="C697" s="34" t="s">
        <v>1719</v>
      </c>
      <c r="D697" s="34" t="s">
        <v>99</v>
      </c>
      <c r="E697" s="34" t="s">
        <v>166</v>
      </c>
      <c r="F697" s="35" t="s">
        <v>28</v>
      </c>
    </row>
    <row r="698" spans="1:6" hidden="1">
      <c r="A698" s="32">
        <v>44110</v>
      </c>
      <c r="B698" s="34" t="s">
        <v>16329</v>
      </c>
      <c r="C698" s="34" t="s">
        <v>1719</v>
      </c>
      <c r="D698" s="34" t="s">
        <v>99</v>
      </c>
      <c r="E698" s="34" t="s">
        <v>166</v>
      </c>
      <c r="F698" s="35" t="s">
        <v>28</v>
      </c>
    </row>
    <row r="699" spans="1:6" hidden="1">
      <c r="A699" s="32">
        <v>44279</v>
      </c>
      <c r="B699" s="34" t="s">
        <v>11483</v>
      </c>
      <c r="C699" s="34" t="s">
        <v>1719</v>
      </c>
      <c r="D699" s="34" t="s">
        <v>99</v>
      </c>
      <c r="E699" s="34" t="s">
        <v>166</v>
      </c>
      <c r="F699" s="35" t="s">
        <v>28</v>
      </c>
    </row>
    <row r="700" spans="1:6" hidden="1">
      <c r="A700" s="32">
        <v>44378</v>
      </c>
      <c r="B700" s="34" t="s">
        <v>14680</v>
      </c>
      <c r="C700" s="34" t="s">
        <v>1719</v>
      </c>
      <c r="D700" s="34" t="s">
        <v>99</v>
      </c>
      <c r="E700" s="34" t="s">
        <v>166</v>
      </c>
      <c r="F700" s="35" t="s">
        <v>30</v>
      </c>
    </row>
    <row r="701" spans="1:6" hidden="1">
      <c r="A701" s="32">
        <v>44420</v>
      </c>
      <c r="B701" s="34" t="s">
        <v>16330</v>
      </c>
      <c r="C701" s="34" t="s">
        <v>1719</v>
      </c>
      <c r="D701" s="34" t="s">
        <v>99</v>
      </c>
      <c r="E701" s="34" t="s">
        <v>166</v>
      </c>
      <c r="F701" s="35" t="s">
        <v>28</v>
      </c>
    </row>
    <row r="702" spans="1:6" hidden="1">
      <c r="A702" s="32">
        <v>44430</v>
      </c>
      <c r="B702" s="34" t="s">
        <v>1739</v>
      </c>
      <c r="C702" s="34" t="s">
        <v>1719</v>
      </c>
      <c r="D702" s="34" t="s">
        <v>96</v>
      </c>
      <c r="E702" s="34" t="s">
        <v>166</v>
      </c>
      <c r="F702" s="35" t="s">
        <v>32</v>
      </c>
    </row>
    <row r="703" spans="1:6" hidden="1">
      <c r="A703" s="32">
        <v>44001</v>
      </c>
      <c r="B703" s="34" t="s">
        <v>1720</v>
      </c>
      <c r="C703" s="34" t="s">
        <v>1719</v>
      </c>
      <c r="D703" s="34" t="s">
        <v>96</v>
      </c>
      <c r="E703" s="34" t="s">
        <v>166</v>
      </c>
      <c r="F703" s="35" t="s">
        <v>30</v>
      </c>
    </row>
    <row r="704" spans="1:6" hidden="1">
      <c r="A704" s="32">
        <v>44650</v>
      </c>
      <c r="B704" s="34" t="s">
        <v>16331</v>
      </c>
      <c r="C704" s="34" t="s">
        <v>1719</v>
      </c>
      <c r="D704" s="34" t="s">
        <v>99</v>
      </c>
      <c r="E704" s="34" t="s">
        <v>166</v>
      </c>
      <c r="F704" s="35" t="s">
        <v>28</v>
      </c>
    </row>
    <row r="705" spans="1:6" hidden="1">
      <c r="A705" s="32">
        <v>44847</v>
      </c>
      <c r="B705" s="34" t="s">
        <v>4695</v>
      </c>
      <c r="C705" s="34" t="s">
        <v>1719</v>
      </c>
      <c r="D705" s="34" t="s">
        <v>96</v>
      </c>
      <c r="E705" s="34" t="s">
        <v>166</v>
      </c>
      <c r="F705" s="35" t="s">
        <v>32</v>
      </c>
    </row>
    <row r="706" spans="1:6" hidden="1">
      <c r="A706" s="32">
        <v>44855</v>
      </c>
      <c r="B706" s="34" t="s">
        <v>16332</v>
      </c>
      <c r="C706" s="34" t="s">
        <v>1719</v>
      </c>
      <c r="D706" s="34" t="s">
        <v>99</v>
      </c>
      <c r="E706" s="34" t="s">
        <v>166</v>
      </c>
      <c r="F706" s="35" t="s">
        <v>28</v>
      </c>
    </row>
    <row r="707" spans="1:6" hidden="1">
      <c r="A707" s="32">
        <v>47189</v>
      </c>
      <c r="B707" s="33" t="s">
        <v>3902</v>
      </c>
      <c r="C707" s="34" t="s">
        <v>1896</v>
      </c>
      <c r="D707" s="34" t="s">
        <v>96</v>
      </c>
      <c r="E707" s="34" t="s">
        <v>166</v>
      </c>
      <c r="F707" s="35" t="s">
        <v>28</v>
      </c>
    </row>
    <row r="708" spans="1:6" hidden="1">
      <c r="A708" s="32">
        <v>47205</v>
      </c>
      <c r="B708" s="33" t="s">
        <v>16056</v>
      </c>
      <c r="C708" s="34" t="s">
        <v>1896</v>
      </c>
      <c r="D708" s="34" t="s">
        <v>64</v>
      </c>
      <c r="E708" s="34" t="s">
        <v>166</v>
      </c>
      <c r="F708" s="35" t="s">
        <v>30</v>
      </c>
    </row>
    <row r="709" spans="1:6" hidden="1">
      <c r="A709" s="32">
        <v>47318</v>
      </c>
      <c r="B709" s="33" t="s">
        <v>6410</v>
      </c>
      <c r="C709" s="34" t="s">
        <v>1896</v>
      </c>
      <c r="D709" s="34" t="s">
        <v>96</v>
      </c>
      <c r="E709" s="34" t="s">
        <v>166</v>
      </c>
      <c r="F709" s="35" t="s">
        <v>32</v>
      </c>
    </row>
    <row r="710" spans="1:6" hidden="1">
      <c r="A710" s="32">
        <v>47675</v>
      </c>
      <c r="B710" s="33" t="s">
        <v>4014</v>
      </c>
      <c r="C710" s="34" t="s">
        <v>1896</v>
      </c>
      <c r="D710" s="34" t="s">
        <v>64</v>
      </c>
      <c r="E710" s="34" t="s">
        <v>166</v>
      </c>
      <c r="F710" s="35" t="s">
        <v>28</v>
      </c>
    </row>
    <row r="711" spans="1:6" hidden="1">
      <c r="A711" s="32">
        <v>47030</v>
      </c>
      <c r="B711" s="34" t="s">
        <v>2653</v>
      </c>
      <c r="C711" s="34" t="s">
        <v>1896</v>
      </c>
      <c r="D711" s="34" t="s">
        <v>96</v>
      </c>
      <c r="E711" s="34" t="s">
        <v>166</v>
      </c>
      <c r="F711" s="35" t="s">
        <v>32</v>
      </c>
    </row>
    <row r="712" spans="1:6" hidden="1">
      <c r="A712" s="32">
        <v>47053</v>
      </c>
      <c r="B712" s="34" t="s">
        <v>16333</v>
      </c>
      <c r="C712" s="34" t="s">
        <v>1896</v>
      </c>
      <c r="D712" s="34" t="s">
        <v>96</v>
      </c>
      <c r="E712" s="34" t="s">
        <v>166</v>
      </c>
      <c r="F712" s="35" t="s">
        <v>30</v>
      </c>
    </row>
    <row r="713" spans="1:6" hidden="1">
      <c r="A713" s="32">
        <v>47058</v>
      </c>
      <c r="B713" s="34" t="s">
        <v>16334</v>
      </c>
      <c r="C713" s="34" t="s">
        <v>1896</v>
      </c>
      <c r="D713" s="34" t="s">
        <v>99</v>
      </c>
      <c r="E713" s="34" t="s">
        <v>166</v>
      </c>
      <c r="F713" s="35" t="s">
        <v>30</v>
      </c>
    </row>
    <row r="714" spans="1:6" hidden="1">
      <c r="A714" s="32">
        <v>47161</v>
      </c>
      <c r="B714" s="34" t="s">
        <v>16335</v>
      </c>
      <c r="C714" s="34" t="s">
        <v>1896</v>
      </c>
      <c r="D714" s="34" t="s">
        <v>64</v>
      </c>
      <c r="E714" s="34" t="s">
        <v>166</v>
      </c>
      <c r="F714" s="35" t="s">
        <v>32</v>
      </c>
    </row>
    <row r="715" spans="1:6" hidden="1">
      <c r="A715" s="32">
        <v>47170</v>
      </c>
      <c r="B715" s="34" t="s">
        <v>16336</v>
      </c>
      <c r="C715" s="34" t="s">
        <v>1896</v>
      </c>
      <c r="D715" s="34" t="s">
        <v>96</v>
      </c>
      <c r="E715" s="34" t="s">
        <v>166</v>
      </c>
      <c r="F715" s="35" t="s">
        <v>32</v>
      </c>
    </row>
    <row r="716" spans="1:6" hidden="1">
      <c r="A716" s="32">
        <v>47245</v>
      </c>
      <c r="B716" s="34" t="s">
        <v>1897</v>
      </c>
      <c r="C716" s="34" t="s">
        <v>1896</v>
      </c>
      <c r="D716" s="34" t="s">
        <v>96</v>
      </c>
      <c r="E716" s="34" t="s">
        <v>166</v>
      </c>
      <c r="F716" s="35" t="s">
        <v>32</v>
      </c>
    </row>
    <row r="717" spans="1:6" hidden="1">
      <c r="A717" s="32">
        <v>47258</v>
      </c>
      <c r="B717" s="34" t="s">
        <v>6952</v>
      </c>
      <c r="C717" s="34" t="s">
        <v>1896</v>
      </c>
      <c r="D717" s="34" t="s">
        <v>64</v>
      </c>
      <c r="E717" s="34" t="s">
        <v>166</v>
      </c>
      <c r="F717" s="35" t="s">
        <v>30</v>
      </c>
    </row>
    <row r="718" spans="1:6" hidden="1">
      <c r="A718" s="32">
        <v>47268</v>
      </c>
      <c r="B718" s="34" t="s">
        <v>10720</v>
      </c>
      <c r="C718" s="34" t="s">
        <v>1896</v>
      </c>
      <c r="D718" s="34" t="s">
        <v>96</v>
      </c>
      <c r="E718" s="34" t="s">
        <v>166</v>
      </c>
      <c r="F718" s="35" t="s">
        <v>30</v>
      </c>
    </row>
    <row r="719" spans="1:6" hidden="1">
      <c r="A719" s="32">
        <v>47288</v>
      </c>
      <c r="B719" s="34" t="s">
        <v>7693</v>
      </c>
      <c r="C719" s="34" t="s">
        <v>1896</v>
      </c>
      <c r="D719" s="34" t="s">
        <v>96</v>
      </c>
      <c r="E719" s="34" t="s">
        <v>166</v>
      </c>
      <c r="F719" s="35" t="s">
        <v>30</v>
      </c>
    </row>
    <row r="720" spans="1:6" hidden="1">
      <c r="A720" s="32">
        <v>47460</v>
      </c>
      <c r="B720" s="34" t="s">
        <v>12285</v>
      </c>
      <c r="C720" s="34" t="s">
        <v>1896</v>
      </c>
      <c r="D720" s="34" t="s">
        <v>99</v>
      </c>
      <c r="E720" s="34" t="s">
        <v>166</v>
      </c>
      <c r="F720" s="35" t="s">
        <v>32</v>
      </c>
    </row>
    <row r="721" spans="1:6" hidden="1">
      <c r="A721" s="32">
        <v>47541</v>
      </c>
      <c r="B721" s="34" t="s">
        <v>16337</v>
      </c>
      <c r="C721" s="34" t="s">
        <v>1896</v>
      </c>
      <c r="D721" s="34" t="s">
        <v>64</v>
      </c>
      <c r="E721" s="34" t="s">
        <v>166</v>
      </c>
      <c r="F721" s="35" t="s">
        <v>30</v>
      </c>
    </row>
    <row r="722" spans="1:6" hidden="1">
      <c r="A722" s="32">
        <v>47545</v>
      </c>
      <c r="B722" s="34" t="s">
        <v>9648</v>
      </c>
      <c r="C722" s="34" t="s">
        <v>1896</v>
      </c>
      <c r="D722" s="34" t="s">
        <v>96</v>
      </c>
      <c r="E722" s="34" t="s">
        <v>166</v>
      </c>
      <c r="F722" s="35" t="s">
        <v>32</v>
      </c>
    </row>
    <row r="723" spans="1:6" hidden="1">
      <c r="A723" s="32">
        <v>47551</v>
      </c>
      <c r="B723" s="34" t="s">
        <v>5947</v>
      </c>
      <c r="C723" s="34" t="s">
        <v>1896</v>
      </c>
      <c r="D723" s="34" t="s">
        <v>96</v>
      </c>
      <c r="E723" s="34" t="s">
        <v>166</v>
      </c>
      <c r="F723" s="35" t="s">
        <v>32</v>
      </c>
    </row>
    <row r="724" spans="1:6" hidden="1">
      <c r="A724" s="32">
        <v>47555</v>
      </c>
      <c r="B724" s="34" t="s">
        <v>3819</v>
      </c>
      <c r="C724" s="34" t="s">
        <v>1896</v>
      </c>
      <c r="D724" s="34" t="s">
        <v>96</v>
      </c>
      <c r="E724" s="34" t="s">
        <v>166</v>
      </c>
      <c r="F724" s="35" t="s">
        <v>32</v>
      </c>
    </row>
    <row r="725" spans="1:6" hidden="1">
      <c r="A725" s="32">
        <v>47570</v>
      </c>
      <c r="B725" s="34" t="s">
        <v>16338</v>
      </c>
      <c r="C725" s="34" t="s">
        <v>1896</v>
      </c>
      <c r="D725" s="34" t="s">
        <v>96</v>
      </c>
      <c r="E725" s="34" t="s">
        <v>166</v>
      </c>
      <c r="F725" s="35" t="s">
        <v>28</v>
      </c>
    </row>
    <row r="726" spans="1:6" hidden="1">
      <c r="A726" s="32">
        <v>47605</v>
      </c>
      <c r="B726" s="34" t="s">
        <v>16339</v>
      </c>
      <c r="C726" s="34" t="s">
        <v>1896</v>
      </c>
      <c r="D726" s="34" t="s">
        <v>64</v>
      </c>
      <c r="E726" s="34" t="s">
        <v>166</v>
      </c>
      <c r="F726" s="35" t="s">
        <v>30</v>
      </c>
    </row>
    <row r="727" spans="1:6" hidden="1">
      <c r="A727" s="32">
        <v>47660</v>
      </c>
      <c r="B727" s="34" t="s">
        <v>16340</v>
      </c>
      <c r="C727" s="34" t="s">
        <v>1896</v>
      </c>
      <c r="D727" s="34" t="s">
        <v>96</v>
      </c>
      <c r="E727" s="34" t="s">
        <v>166</v>
      </c>
      <c r="F727" s="35" t="s">
        <v>32</v>
      </c>
    </row>
    <row r="728" spans="1:6" hidden="1">
      <c r="A728" s="32">
        <v>47692</v>
      </c>
      <c r="B728" s="34" t="s">
        <v>16341</v>
      </c>
      <c r="C728" s="34" t="s">
        <v>1896</v>
      </c>
      <c r="D728" s="34" t="s">
        <v>96</v>
      </c>
      <c r="E728" s="34" t="s">
        <v>166</v>
      </c>
      <c r="F728" s="35" t="s">
        <v>32</v>
      </c>
    </row>
    <row r="729" spans="1:6" hidden="1">
      <c r="A729" s="32">
        <v>47703</v>
      </c>
      <c r="B729" s="34" t="s">
        <v>16342</v>
      </c>
      <c r="C729" s="34" t="s">
        <v>1896</v>
      </c>
      <c r="D729" s="34" t="s">
        <v>96</v>
      </c>
      <c r="E729" s="34" t="s">
        <v>166</v>
      </c>
      <c r="F729" s="35" t="s">
        <v>32</v>
      </c>
    </row>
    <row r="730" spans="1:6" hidden="1">
      <c r="A730" s="32">
        <v>47707</v>
      </c>
      <c r="B730" s="34" t="s">
        <v>6348</v>
      </c>
      <c r="C730" s="34" t="s">
        <v>1896</v>
      </c>
      <c r="D730" s="34" t="s">
        <v>96</v>
      </c>
      <c r="E730" s="34" t="s">
        <v>166</v>
      </c>
      <c r="F730" s="35" t="s">
        <v>32</v>
      </c>
    </row>
    <row r="731" spans="1:6" hidden="1">
      <c r="A731" s="32">
        <v>47720</v>
      </c>
      <c r="B731" s="34" t="s">
        <v>16343</v>
      </c>
      <c r="C731" s="34" t="s">
        <v>1896</v>
      </c>
      <c r="D731" s="34" t="s">
        <v>96</v>
      </c>
      <c r="E731" s="34" t="s">
        <v>166</v>
      </c>
      <c r="F731" s="35" t="s">
        <v>32</v>
      </c>
    </row>
    <row r="732" spans="1:6" hidden="1">
      <c r="A732" s="32">
        <v>47001</v>
      </c>
      <c r="B732" s="34" t="s">
        <v>96</v>
      </c>
      <c r="C732" s="34" t="s">
        <v>1896</v>
      </c>
      <c r="D732" s="34" t="s">
        <v>96</v>
      </c>
      <c r="E732" s="34" t="s">
        <v>166</v>
      </c>
      <c r="F732" s="35" t="s">
        <v>25</v>
      </c>
    </row>
    <row r="733" spans="1:6" hidden="1">
      <c r="A733" s="32">
        <v>47745</v>
      </c>
      <c r="B733" s="34" t="s">
        <v>12356</v>
      </c>
      <c r="C733" s="34" t="s">
        <v>1896</v>
      </c>
      <c r="D733" s="34" t="s">
        <v>64</v>
      </c>
      <c r="E733" s="34" t="s">
        <v>166</v>
      </c>
      <c r="F733" s="35" t="s">
        <v>28</v>
      </c>
    </row>
    <row r="734" spans="1:6" hidden="1">
      <c r="A734" s="32">
        <v>47798</v>
      </c>
      <c r="B734" s="34" t="s">
        <v>2590</v>
      </c>
      <c r="C734" s="34" t="s">
        <v>1896</v>
      </c>
      <c r="D734" s="34" t="s">
        <v>96</v>
      </c>
      <c r="E734" s="34" t="s">
        <v>166</v>
      </c>
      <c r="F734" s="35" t="s">
        <v>32</v>
      </c>
    </row>
    <row r="735" spans="1:6" hidden="1">
      <c r="A735" s="32">
        <v>47960</v>
      </c>
      <c r="B735" s="34" t="s">
        <v>16344</v>
      </c>
      <c r="C735" s="34" t="s">
        <v>1896</v>
      </c>
      <c r="D735" s="34" t="s">
        <v>64</v>
      </c>
      <c r="E735" s="34" t="s">
        <v>181</v>
      </c>
      <c r="F735" s="35" t="s">
        <v>180</v>
      </c>
    </row>
    <row r="736" spans="1:6" hidden="1">
      <c r="A736" s="32">
        <v>47980</v>
      </c>
      <c r="B736" s="34" t="s">
        <v>2262</v>
      </c>
      <c r="C736" s="34" t="s">
        <v>1896</v>
      </c>
      <c r="D736" s="34" t="s">
        <v>96</v>
      </c>
      <c r="E736" s="34" t="s">
        <v>166</v>
      </c>
      <c r="F736" s="35" t="s">
        <v>28</v>
      </c>
    </row>
    <row r="737" spans="1:6" hidden="1">
      <c r="A737" s="32">
        <v>50313</v>
      </c>
      <c r="B737" s="33" t="s">
        <v>296</v>
      </c>
      <c r="C737" s="34" t="s">
        <v>295</v>
      </c>
      <c r="D737" s="34" t="s">
        <v>100</v>
      </c>
      <c r="E737" s="34" t="s">
        <v>166</v>
      </c>
      <c r="F737" s="35" t="s">
        <v>28</v>
      </c>
    </row>
    <row r="738" spans="1:6" hidden="1">
      <c r="A738" s="32">
        <v>50318</v>
      </c>
      <c r="B738" s="33" t="s">
        <v>6410</v>
      </c>
      <c r="C738" s="34" t="s">
        <v>295</v>
      </c>
      <c r="D738" s="34" t="s">
        <v>100</v>
      </c>
      <c r="E738" s="34" t="s">
        <v>166</v>
      </c>
      <c r="F738" s="35" t="s">
        <v>28</v>
      </c>
    </row>
    <row r="739" spans="1:6" hidden="1">
      <c r="A739" s="32">
        <v>50590</v>
      </c>
      <c r="B739" s="33" t="s">
        <v>8891</v>
      </c>
      <c r="C739" s="34" t="s">
        <v>295</v>
      </c>
      <c r="D739" s="34" t="s">
        <v>100</v>
      </c>
      <c r="E739" s="34" t="s">
        <v>166</v>
      </c>
      <c r="F739" s="35" t="s">
        <v>32</v>
      </c>
    </row>
    <row r="740" spans="1:6" hidden="1">
      <c r="A740" s="32">
        <v>50606</v>
      </c>
      <c r="B740" s="33" t="s">
        <v>589</v>
      </c>
      <c r="C740" s="34" t="s">
        <v>295</v>
      </c>
      <c r="D740" s="34" t="s">
        <v>100</v>
      </c>
      <c r="E740" s="34" t="s">
        <v>166</v>
      </c>
      <c r="F740" s="35" t="s">
        <v>28</v>
      </c>
    </row>
    <row r="741" spans="1:6" hidden="1">
      <c r="A741" s="32">
        <v>50689</v>
      </c>
      <c r="B741" s="33" t="s">
        <v>4642</v>
      </c>
      <c r="C741" s="34" t="s">
        <v>295</v>
      </c>
      <c r="D741" s="34" t="s">
        <v>100</v>
      </c>
      <c r="E741" s="34" t="s">
        <v>166</v>
      </c>
      <c r="F741" s="35" t="s">
        <v>28</v>
      </c>
    </row>
    <row r="742" spans="1:6" hidden="1">
      <c r="A742" s="32">
        <v>50006</v>
      </c>
      <c r="B742" s="34" t="s">
        <v>932</v>
      </c>
      <c r="C742" s="34" t="s">
        <v>295</v>
      </c>
      <c r="D742" s="34" t="s">
        <v>100</v>
      </c>
      <c r="E742" s="34" t="s">
        <v>166</v>
      </c>
      <c r="F742" s="35" t="s">
        <v>28</v>
      </c>
    </row>
    <row r="743" spans="1:6" hidden="1">
      <c r="A743" s="32">
        <v>50110</v>
      </c>
      <c r="B743" s="34" t="s">
        <v>357</v>
      </c>
      <c r="C743" s="34" t="s">
        <v>295</v>
      </c>
      <c r="D743" s="34" t="s">
        <v>100</v>
      </c>
      <c r="E743" s="34" t="s">
        <v>166</v>
      </c>
      <c r="F743" s="35" t="s">
        <v>28</v>
      </c>
    </row>
    <row r="744" spans="1:6" hidden="1">
      <c r="A744" s="32">
        <v>50124</v>
      </c>
      <c r="B744" s="34" t="s">
        <v>16345</v>
      </c>
      <c r="C744" s="34" t="s">
        <v>295</v>
      </c>
      <c r="D744" s="34" t="s">
        <v>100</v>
      </c>
      <c r="E744" s="34" t="s">
        <v>166</v>
      </c>
      <c r="F744" s="35" t="s">
        <v>30</v>
      </c>
    </row>
    <row r="745" spans="1:6" hidden="1">
      <c r="A745" s="32">
        <v>50150</v>
      </c>
      <c r="B745" s="34" t="s">
        <v>16346</v>
      </c>
      <c r="C745" s="34" t="s">
        <v>295</v>
      </c>
      <c r="D745" s="34" t="s">
        <v>100</v>
      </c>
      <c r="E745" s="34" t="s">
        <v>166</v>
      </c>
      <c r="F745" s="35" t="s">
        <v>28</v>
      </c>
    </row>
    <row r="746" spans="1:6" hidden="1">
      <c r="A746" s="32">
        <v>50223</v>
      </c>
      <c r="B746" s="34" t="s">
        <v>1018</v>
      </c>
      <c r="C746" s="34" t="s">
        <v>295</v>
      </c>
      <c r="D746" s="34" t="s">
        <v>100</v>
      </c>
      <c r="E746" s="34" t="s">
        <v>166</v>
      </c>
      <c r="F746" s="35" t="s">
        <v>28</v>
      </c>
    </row>
    <row r="747" spans="1:6" hidden="1">
      <c r="A747" s="32">
        <v>50226</v>
      </c>
      <c r="B747" s="34" t="s">
        <v>4612</v>
      </c>
      <c r="C747" s="34" t="s">
        <v>295</v>
      </c>
      <c r="D747" s="34" t="s">
        <v>100</v>
      </c>
      <c r="E747" s="34" t="s">
        <v>166</v>
      </c>
      <c r="F747" s="35" t="s">
        <v>28</v>
      </c>
    </row>
    <row r="748" spans="1:6" hidden="1">
      <c r="A748" s="32">
        <v>50245</v>
      </c>
      <c r="B748" s="34" t="s">
        <v>16347</v>
      </c>
      <c r="C748" s="34" t="s">
        <v>295</v>
      </c>
      <c r="D748" s="34" t="s">
        <v>100</v>
      </c>
      <c r="E748" s="34" t="s">
        <v>166</v>
      </c>
      <c r="F748" s="35" t="s">
        <v>32</v>
      </c>
    </row>
    <row r="749" spans="1:6" hidden="1">
      <c r="A749" s="32">
        <v>50251</v>
      </c>
      <c r="B749" s="34" t="s">
        <v>12366</v>
      </c>
      <c r="C749" s="34" t="s">
        <v>295</v>
      </c>
      <c r="D749" s="34" t="s">
        <v>100</v>
      </c>
      <c r="E749" s="34" t="s">
        <v>166</v>
      </c>
      <c r="F749" s="35" t="s">
        <v>28</v>
      </c>
    </row>
    <row r="750" spans="1:6" hidden="1">
      <c r="A750" s="32">
        <v>50270</v>
      </c>
      <c r="B750" s="34" t="s">
        <v>2596</v>
      </c>
      <c r="C750" s="34" t="s">
        <v>295</v>
      </c>
      <c r="D750" s="34" t="s">
        <v>100</v>
      </c>
      <c r="E750" s="34" t="s">
        <v>166</v>
      </c>
      <c r="F750" s="35" t="s">
        <v>28</v>
      </c>
    </row>
    <row r="751" spans="1:6" hidden="1">
      <c r="A751" s="32">
        <v>50287</v>
      </c>
      <c r="B751" s="34" t="s">
        <v>2619</v>
      </c>
      <c r="C751" s="34" t="s">
        <v>295</v>
      </c>
      <c r="D751" s="34" t="s">
        <v>100</v>
      </c>
      <c r="E751" s="34" t="s">
        <v>166</v>
      </c>
      <c r="F751" s="35" t="s">
        <v>30</v>
      </c>
    </row>
    <row r="752" spans="1:6" hidden="1">
      <c r="A752" s="32">
        <v>50350</v>
      </c>
      <c r="B752" s="34" t="s">
        <v>16348</v>
      </c>
      <c r="C752" s="34" t="s">
        <v>295</v>
      </c>
      <c r="D752" s="34" t="s">
        <v>100</v>
      </c>
      <c r="E752" s="34" t="s">
        <v>1394</v>
      </c>
      <c r="F752" s="35" t="s">
        <v>180</v>
      </c>
    </row>
    <row r="753" spans="1:6" hidden="1">
      <c r="A753" s="32">
        <v>50400</v>
      </c>
      <c r="B753" s="34" t="s">
        <v>5284</v>
      </c>
      <c r="C753" s="34" t="s">
        <v>295</v>
      </c>
      <c r="D753" s="34" t="s">
        <v>100</v>
      </c>
      <c r="E753" s="34" t="s">
        <v>166</v>
      </c>
      <c r="F753" s="35" t="s">
        <v>30</v>
      </c>
    </row>
    <row r="754" spans="1:6" hidden="1">
      <c r="A754" s="32">
        <v>50325</v>
      </c>
      <c r="B754" s="34" t="s">
        <v>16349</v>
      </c>
      <c r="C754" s="34" t="s">
        <v>295</v>
      </c>
      <c r="D754" s="34" t="s">
        <v>100</v>
      </c>
      <c r="E754" s="34" t="s">
        <v>1394</v>
      </c>
      <c r="F754" s="35" t="s">
        <v>180</v>
      </c>
    </row>
    <row r="755" spans="1:6" hidden="1">
      <c r="A755" s="32">
        <v>50330</v>
      </c>
      <c r="B755" s="34" t="s">
        <v>16350</v>
      </c>
      <c r="C755" s="34" t="s">
        <v>295</v>
      </c>
      <c r="D755" s="34" t="s">
        <v>100</v>
      </c>
      <c r="E755" s="34" t="s">
        <v>166</v>
      </c>
      <c r="F755" s="35" t="s">
        <v>30</v>
      </c>
    </row>
    <row r="756" spans="1:6" hidden="1">
      <c r="A756" s="32">
        <v>50450</v>
      </c>
      <c r="B756" s="34" t="s">
        <v>5513</v>
      </c>
      <c r="C756" s="34" t="s">
        <v>295</v>
      </c>
      <c r="D756" s="34" t="s">
        <v>100</v>
      </c>
      <c r="E756" s="34" t="s">
        <v>166</v>
      </c>
      <c r="F756" s="35" t="s">
        <v>32</v>
      </c>
    </row>
    <row r="757" spans="1:6" hidden="1">
      <c r="A757" s="32">
        <v>50568</v>
      </c>
      <c r="B757" s="34" t="s">
        <v>2045</v>
      </c>
      <c r="C757" s="34" t="s">
        <v>295</v>
      </c>
      <c r="D757" s="34" t="s">
        <v>100</v>
      </c>
      <c r="E757" s="34" t="s">
        <v>166</v>
      </c>
      <c r="F757" s="35" t="s">
        <v>30</v>
      </c>
    </row>
    <row r="758" spans="1:6" hidden="1">
      <c r="A758" s="32">
        <v>50577</v>
      </c>
      <c r="B758" s="34" t="s">
        <v>2625</v>
      </c>
      <c r="C758" s="34" t="s">
        <v>295</v>
      </c>
      <c r="D758" s="34" t="s">
        <v>100</v>
      </c>
      <c r="E758" s="34" t="s">
        <v>166</v>
      </c>
      <c r="F758" s="35" t="s">
        <v>30</v>
      </c>
    </row>
    <row r="759" spans="1:6" hidden="1">
      <c r="A759" s="32">
        <v>50573</v>
      </c>
      <c r="B759" s="34" t="s">
        <v>3994</v>
      </c>
      <c r="C759" s="34" t="s">
        <v>295</v>
      </c>
      <c r="D759" s="34" t="s">
        <v>100</v>
      </c>
      <c r="E759" s="34" t="s">
        <v>166</v>
      </c>
      <c r="F759" s="35" t="s">
        <v>28</v>
      </c>
    </row>
    <row r="760" spans="1:6" hidden="1">
      <c r="A760" s="32">
        <v>50680</v>
      </c>
      <c r="B760" s="34" t="s">
        <v>2800</v>
      </c>
      <c r="C760" s="34" t="s">
        <v>295</v>
      </c>
      <c r="D760" s="34" t="s">
        <v>100</v>
      </c>
      <c r="E760" s="34" t="s">
        <v>166</v>
      </c>
      <c r="F760" s="35" t="s">
        <v>28</v>
      </c>
    </row>
    <row r="761" spans="1:6" hidden="1">
      <c r="A761" s="32">
        <v>50683</v>
      </c>
      <c r="B761" s="34" t="s">
        <v>14687</v>
      </c>
      <c r="C761" s="34" t="s">
        <v>295</v>
      </c>
      <c r="D761" s="34" t="s">
        <v>100</v>
      </c>
      <c r="E761" s="34" t="s">
        <v>166</v>
      </c>
      <c r="F761" s="35" t="s">
        <v>30</v>
      </c>
    </row>
    <row r="762" spans="1:6" hidden="1">
      <c r="A762" s="32">
        <v>50686</v>
      </c>
      <c r="B762" s="34" t="s">
        <v>16351</v>
      </c>
      <c r="C762" s="34" t="s">
        <v>295</v>
      </c>
      <c r="D762" s="34" t="s">
        <v>100</v>
      </c>
      <c r="E762" s="34" t="s">
        <v>166</v>
      </c>
      <c r="F762" s="35" t="s">
        <v>32</v>
      </c>
    </row>
    <row r="763" spans="1:6" hidden="1">
      <c r="A763" s="32">
        <v>50370</v>
      </c>
      <c r="B763" s="34" t="s">
        <v>3695</v>
      </c>
      <c r="C763" s="34" t="s">
        <v>295</v>
      </c>
      <c r="D763" s="34" t="s">
        <v>100</v>
      </c>
      <c r="E763" s="34" t="s">
        <v>1394</v>
      </c>
      <c r="F763" s="35" t="s">
        <v>180</v>
      </c>
    </row>
    <row r="764" spans="1:6" hidden="1">
      <c r="A764" s="32">
        <v>50001</v>
      </c>
      <c r="B764" s="34" t="s">
        <v>100</v>
      </c>
      <c r="C764" s="34" t="s">
        <v>295</v>
      </c>
      <c r="D764" s="34" t="s">
        <v>100</v>
      </c>
      <c r="E764" s="34" t="s">
        <v>166</v>
      </c>
      <c r="F764" s="35" t="s">
        <v>25</v>
      </c>
    </row>
    <row r="765" spans="1:6" hidden="1">
      <c r="A765" s="32">
        <v>50711</v>
      </c>
      <c r="B765" s="34" t="s">
        <v>11684</v>
      </c>
      <c r="C765" s="34" t="s">
        <v>295</v>
      </c>
      <c r="D765" s="34" t="s">
        <v>100</v>
      </c>
      <c r="E765" s="34" t="s">
        <v>166</v>
      </c>
      <c r="F765" s="35" t="s">
        <v>30</v>
      </c>
    </row>
    <row r="766" spans="1:6" hidden="1">
      <c r="A766" s="32">
        <v>52019</v>
      </c>
      <c r="B766" s="33" t="s">
        <v>16249</v>
      </c>
      <c r="C766" s="34" t="s">
        <v>174</v>
      </c>
      <c r="D766" s="34" t="s">
        <v>93</v>
      </c>
      <c r="E766" s="34" t="s">
        <v>166</v>
      </c>
      <c r="F766" s="35" t="s">
        <v>28</v>
      </c>
    </row>
    <row r="767" spans="1:6" hidden="1">
      <c r="A767" s="32">
        <v>52083</v>
      </c>
      <c r="B767" s="33" t="s">
        <v>4344</v>
      </c>
      <c r="C767" s="34" t="s">
        <v>174</v>
      </c>
      <c r="D767" s="34" t="s">
        <v>93</v>
      </c>
      <c r="E767" s="34" t="s">
        <v>166</v>
      </c>
      <c r="F767" s="35" t="s">
        <v>30</v>
      </c>
    </row>
    <row r="768" spans="1:6" hidden="1">
      <c r="A768" s="32">
        <v>52203</v>
      </c>
      <c r="B768" s="33" t="s">
        <v>10552</v>
      </c>
      <c r="C768" s="34" t="s">
        <v>174</v>
      </c>
      <c r="D768" s="34" t="s">
        <v>93</v>
      </c>
      <c r="E768" s="34" t="s">
        <v>166</v>
      </c>
      <c r="F768" s="35" t="s">
        <v>32</v>
      </c>
    </row>
    <row r="769" spans="1:6" hidden="1">
      <c r="A769" s="32">
        <v>52215</v>
      </c>
      <c r="B769" s="33" t="s">
        <v>421</v>
      </c>
      <c r="C769" s="34" t="s">
        <v>174</v>
      </c>
      <c r="D769" s="34" t="s">
        <v>93</v>
      </c>
      <c r="E769" s="34" t="s">
        <v>166</v>
      </c>
      <c r="F769" s="35" t="s">
        <v>28</v>
      </c>
    </row>
    <row r="770" spans="1:6" hidden="1">
      <c r="A770" s="32">
        <v>52260</v>
      </c>
      <c r="B770" s="33" t="s">
        <v>12557</v>
      </c>
      <c r="C770" s="34" t="s">
        <v>174</v>
      </c>
      <c r="D770" s="34" t="s">
        <v>93</v>
      </c>
      <c r="E770" s="34" t="s">
        <v>166</v>
      </c>
      <c r="F770" s="35" t="s">
        <v>28</v>
      </c>
    </row>
    <row r="771" spans="1:6" hidden="1">
      <c r="A771" s="32">
        <v>52399</v>
      </c>
      <c r="B771" s="33" t="s">
        <v>2903</v>
      </c>
      <c r="C771" s="34" t="s">
        <v>174</v>
      </c>
      <c r="D771" s="34" t="s">
        <v>93</v>
      </c>
      <c r="E771" s="34" t="s">
        <v>166</v>
      </c>
      <c r="F771" s="35" t="s">
        <v>30</v>
      </c>
    </row>
    <row r="772" spans="1:6" hidden="1">
      <c r="A772" s="32">
        <v>52473</v>
      </c>
      <c r="B772" s="33" t="s">
        <v>2224</v>
      </c>
      <c r="C772" s="34" t="s">
        <v>174</v>
      </c>
      <c r="D772" s="34" t="s">
        <v>93</v>
      </c>
      <c r="E772" s="34" t="s">
        <v>166</v>
      </c>
      <c r="F772" s="35" t="s">
        <v>32</v>
      </c>
    </row>
    <row r="773" spans="1:6" hidden="1">
      <c r="A773" s="32">
        <v>52480</v>
      </c>
      <c r="B773" s="33" t="s">
        <v>174</v>
      </c>
      <c r="C773" s="34" t="s">
        <v>174</v>
      </c>
      <c r="D773" s="34" t="s">
        <v>93</v>
      </c>
      <c r="E773" s="34" t="s">
        <v>166</v>
      </c>
      <c r="F773" s="35" t="s">
        <v>28</v>
      </c>
    </row>
    <row r="774" spans="1:6" hidden="1">
      <c r="A774" s="32">
        <v>52565</v>
      </c>
      <c r="B774" s="33" t="s">
        <v>16352</v>
      </c>
      <c r="C774" s="34" t="s">
        <v>174</v>
      </c>
      <c r="D774" s="34" t="s">
        <v>93</v>
      </c>
      <c r="E774" s="34" t="s">
        <v>166</v>
      </c>
      <c r="F774" s="35" t="s">
        <v>30</v>
      </c>
    </row>
    <row r="775" spans="1:6" hidden="1">
      <c r="A775" s="32">
        <v>52612</v>
      </c>
      <c r="B775" s="33" t="s">
        <v>6710</v>
      </c>
      <c r="C775" s="34" t="s">
        <v>174</v>
      </c>
      <c r="D775" s="34" t="s">
        <v>93</v>
      </c>
      <c r="E775" s="34" t="s">
        <v>166</v>
      </c>
      <c r="F775" s="35" t="s">
        <v>30</v>
      </c>
    </row>
    <row r="776" spans="1:6" hidden="1">
      <c r="A776" s="32">
        <v>52685</v>
      </c>
      <c r="B776" s="33" t="s">
        <v>16251</v>
      </c>
      <c r="C776" s="34" t="s">
        <v>174</v>
      </c>
      <c r="D776" s="34" t="s">
        <v>93</v>
      </c>
      <c r="E776" s="34" t="s">
        <v>166</v>
      </c>
      <c r="F776" s="35" t="s">
        <v>28</v>
      </c>
    </row>
    <row r="777" spans="1:6" hidden="1">
      <c r="A777" s="32">
        <v>52693</v>
      </c>
      <c r="B777" s="33" t="s">
        <v>3637</v>
      </c>
      <c r="C777" s="34" t="s">
        <v>174</v>
      </c>
      <c r="D777" s="34" t="s">
        <v>93</v>
      </c>
      <c r="E777" s="34" t="s">
        <v>166</v>
      </c>
      <c r="F777" s="35" t="s">
        <v>32</v>
      </c>
    </row>
    <row r="778" spans="1:6" hidden="1">
      <c r="A778" s="32">
        <v>52696</v>
      </c>
      <c r="B778" s="33" t="s">
        <v>16058</v>
      </c>
      <c r="C778" s="34" t="s">
        <v>174</v>
      </c>
      <c r="D778" s="34" t="s">
        <v>93</v>
      </c>
      <c r="E778" s="34" t="s">
        <v>309</v>
      </c>
      <c r="F778" s="35" t="s">
        <v>180</v>
      </c>
    </row>
    <row r="779" spans="1:6" hidden="1">
      <c r="A779" s="32">
        <v>52022</v>
      </c>
      <c r="B779" s="34" t="s">
        <v>16353</v>
      </c>
      <c r="C779" s="34" t="s">
        <v>174</v>
      </c>
      <c r="D779" s="34" t="s">
        <v>93</v>
      </c>
      <c r="E779" s="34" t="s">
        <v>166</v>
      </c>
      <c r="F779" s="35" t="s">
        <v>28</v>
      </c>
    </row>
    <row r="780" spans="1:6" hidden="1">
      <c r="A780" s="32">
        <v>52036</v>
      </c>
      <c r="B780" s="34" t="s">
        <v>16354</v>
      </c>
      <c r="C780" s="34" t="s">
        <v>174</v>
      </c>
      <c r="D780" s="34" t="s">
        <v>93</v>
      </c>
      <c r="E780" s="34" t="s">
        <v>166</v>
      </c>
      <c r="F780" s="35" t="s">
        <v>28</v>
      </c>
    </row>
    <row r="781" spans="1:6" hidden="1">
      <c r="A781" s="32">
        <v>52051</v>
      </c>
      <c r="B781" s="34" t="s">
        <v>16355</v>
      </c>
      <c r="C781" s="34" t="s">
        <v>174</v>
      </c>
      <c r="D781" s="34" t="s">
        <v>93</v>
      </c>
      <c r="E781" s="34" t="s">
        <v>166</v>
      </c>
      <c r="F781" s="35" t="s">
        <v>28</v>
      </c>
    </row>
    <row r="782" spans="1:6" hidden="1">
      <c r="A782" s="32">
        <v>52079</v>
      </c>
      <c r="B782" s="34" t="s">
        <v>1333</v>
      </c>
      <c r="C782" s="34" t="s">
        <v>174</v>
      </c>
      <c r="D782" s="34" t="s">
        <v>93</v>
      </c>
      <c r="E782" s="34" t="s">
        <v>166</v>
      </c>
      <c r="F782" s="35" t="s">
        <v>32</v>
      </c>
    </row>
    <row r="783" spans="1:6" hidden="1">
      <c r="A783" s="32">
        <v>52110</v>
      </c>
      <c r="B783" s="34" t="s">
        <v>1132</v>
      </c>
      <c r="C783" s="34" t="s">
        <v>174</v>
      </c>
      <c r="D783" s="34" t="s">
        <v>93</v>
      </c>
      <c r="E783" s="34" t="s">
        <v>166</v>
      </c>
      <c r="F783" s="35" t="s">
        <v>28</v>
      </c>
    </row>
    <row r="784" spans="1:6" hidden="1">
      <c r="A784" s="32">
        <v>52240</v>
      </c>
      <c r="B784" s="34" t="s">
        <v>16356</v>
      </c>
      <c r="C784" s="34" t="s">
        <v>174</v>
      </c>
      <c r="D784" s="34" t="s">
        <v>93</v>
      </c>
      <c r="E784" s="34" t="s">
        <v>166</v>
      </c>
      <c r="F784" s="35" t="s">
        <v>28</v>
      </c>
    </row>
    <row r="785" spans="1:6" hidden="1">
      <c r="A785" s="32">
        <v>52207</v>
      </c>
      <c r="B785" s="34" t="s">
        <v>4313</v>
      </c>
      <c r="C785" s="34" t="s">
        <v>174</v>
      </c>
      <c r="D785" s="34" t="s">
        <v>93</v>
      </c>
      <c r="E785" s="34" t="s">
        <v>166</v>
      </c>
      <c r="F785" s="35" t="s">
        <v>28</v>
      </c>
    </row>
    <row r="786" spans="1:6" hidden="1">
      <c r="A786" s="32">
        <v>52210</v>
      </c>
      <c r="B786" s="34" t="s">
        <v>12462</v>
      </c>
      <c r="C786" s="34" t="s">
        <v>174</v>
      </c>
      <c r="D786" s="34" t="s">
        <v>93</v>
      </c>
      <c r="E786" s="34" t="s">
        <v>166</v>
      </c>
      <c r="F786" s="35" t="s">
        <v>28</v>
      </c>
    </row>
    <row r="787" spans="1:6" hidden="1">
      <c r="A787" s="32">
        <v>52224</v>
      </c>
      <c r="B787" s="34" t="s">
        <v>16357</v>
      </c>
      <c r="C787" s="34" t="s">
        <v>174</v>
      </c>
      <c r="D787" s="34" t="s">
        <v>93</v>
      </c>
      <c r="E787" s="34" t="s">
        <v>166</v>
      </c>
      <c r="F787" s="35" t="s">
        <v>28</v>
      </c>
    </row>
    <row r="788" spans="1:6" hidden="1">
      <c r="A788" s="32">
        <v>52227</v>
      </c>
      <c r="B788" s="34" t="s">
        <v>16358</v>
      </c>
      <c r="C788" s="34" t="s">
        <v>174</v>
      </c>
      <c r="D788" s="34" t="s">
        <v>93</v>
      </c>
      <c r="E788" s="34" t="s">
        <v>166</v>
      </c>
      <c r="F788" s="35" t="s">
        <v>30</v>
      </c>
    </row>
    <row r="789" spans="1:6" hidden="1">
      <c r="A789" s="32">
        <v>52233</v>
      </c>
      <c r="B789" s="34" t="s">
        <v>13500</v>
      </c>
      <c r="C789" s="34" t="s">
        <v>174</v>
      </c>
      <c r="D789" s="34" t="s">
        <v>93</v>
      </c>
      <c r="E789" s="34" t="s">
        <v>166</v>
      </c>
      <c r="F789" s="35" t="s">
        <v>28</v>
      </c>
    </row>
    <row r="790" spans="1:6" hidden="1">
      <c r="A790" s="32">
        <v>52250</v>
      </c>
      <c r="B790" s="34" t="s">
        <v>15869</v>
      </c>
      <c r="C790" s="34" t="s">
        <v>174</v>
      </c>
      <c r="D790" s="34" t="s">
        <v>93</v>
      </c>
      <c r="E790" s="34" t="s">
        <v>181</v>
      </c>
      <c r="F790" s="35" t="s">
        <v>180</v>
      </c>
    </row>
    <row r="791" spans="1:6" hidden="1">
      <c r="A791" s="32">
        <v>52254</v>
      </c>
      <c r="B791" s="34" t="s">
        <v>16359</v>
      </c>
      <c r="C791" s="34" t="s">
        <v>174</v>
      </c>
      <c r="D791" s="34" t="s">
        <v>93</v>
      </c>
      <c r="E791" s="34" t="s">
        <v>166</v>
      </c>
      <c r="F791" s="35" t="s">
        <v>28</v>
      </c>
    </row>
    <row r="792" spans="1:6" hidden="1">
      <c r="A792" s="32">
        <v>52256</v>
      </c>
      <c r="B792" s="34" t="s">
        <v>2709</v>
      </c>
      <c r="C792" s="34" t="s">
        <v>174</v>
      </c>
      <c r="D792" s="34" t="s">
        <v>93</v>
      </c>
      <c r="E792" s="34" t="s">
        <v>166</v>
      </c>
      <c r="F792" s="35" t="s">
        <v>28</v>
      </c>
    </row>
    <row r="793" spans="1:6" hidden="1">
      <c r="A793" s="32">
        <v>52258</v>
      </c>
      <c r="B793" s="34" t="s">
        <v>9211</v>
      </c>
      <c r="C793" s="34" t="s">
        <v>174</v>
      </c>
      <c r="D793" s="34" t="s">
        <v>93</v>
      </c>
      <c r="E793" s="34" t="s">
        <v>166</v>
      </c>
      <c r="F793" s="35" t="s">
        <v>28</v>
      </c>
    </row>
    <row r="794" spans="1:6" hidden="1">
      <c r="A794" s="32">
        <v>52520</v>
      </c>
      <c r="B794" s="34" t="s">
        <v>2305</v>
      </c>
      <c r="C794" s="34" t="s">
        <v>174</v>
      </c>
      <c r="D794" s="34" t="s">
        <v>93</v>
      </c>
      <c r="E794" s="34" t="s">
        <v>181</v>
      </c>
      <c r="F794" s="35" t="s">
        <v>180</v>
      </c>
    </row>
    <row r="795" spans="1:6" hidden="1">
      <c r="A795" s="32">
        <v>52287</v>
      </c>
      <c r="B795" s="34" t="s">
        <v>16360</v>
      </c>
      <c r="C795" s="34" t="s">
        <v>174</v>
      </c>
      <c r="D795" s="34" t="s">
        <v>93</v>
      </c>
      <c r="E795" s="34" t="s">
        <v>166</v>
      </c>
      <c r="F795" s="35" t="s">
        <v>28</v>
      </c>
    </row>
    <row r="796" spans="1:6" hidden="1">
      <c r="A796" s="32">
        <v>52317</v>
      </c>
      <c r="B796" s="34" t="s">
        <v>9179</v>
      </c>
      <c r="C796" s="34" t="s">
        <v>174</v>
      </c>
      <c r="D796" s="34" t="s">
        <v>93</v>
      </c>
      <c r="E796" s="34" t="s">
        <v>166</v>
      </c>
      <c r="F796" s="35" t="s">
        <v>28</v>
      </c>
    </row>
    <row r="797" spans="1:6" hidden="1">
      <c r="A797" s="32">
        <v>52320</v>
      </c>
      <c r="B797" s="34" t="s">
        <v>4494</v>
      </c>
      <c r="C797" s="34" t="s">
        <v>174</v>
      </c>
      <c r="D797" s="34" t="s">
        <v>93</v>
      </c>
      <c r="E797" s="34" t="s">
        <v>166</v>
      </c>
      <c r="F797" s="35" t="s">
        <v>28</v>
      </c>
    </row>
    <row r="798" spans="1:6" hidden="1">
      <c r="A798" s="32">
        <v>52323</v>
      </c>
      <c r="B798" s="34" t="s">
        <v>5497</v>
      </c>
      <c r="C798" s="34" t="s">
        <v>174</v>
      </c>
      <c r="D798" s="34" t="s">
        <v>93</v>
      </c>
      <c r="E798" s="34" t="s">
        <v>166</v>
      </c>
      <c r="F798" s="35" t="s">
        <v>28</v>
      </c>
    </row>
    <row r="799" spans="1:6" hidden="1">
      <c r="A799" s="32">
        <v>52352</v>
      </c>
      <c r="B799" s="34" t="s">
        <v>16361</v>
      </c>
      <c r="C799" s="34" t="s">
        <v>174</v>
      </c>
      <c r="D799" s="34" t="s">
        <v>93</v>
      </c>
      <c r="E799" s="34" t="s">
        <v>166</v>
      </c>
      <c r="F799" s="35" t="s">
        <v>28</v>
      </c>
    </row>
    <row r="800" spans="1:6" hidden="1">
      <c r="A800" s="32">
        <v>52354</v>
      </c>
      <c r="B800" s="34" t="s">
        <v>16362</v>
      </c>
      <c r="C800" s="34" t="s">
        <v>174</v>
      </c>
      <c r="D800" s="34" t="s">
        <v>93</v>
      </c>
      <c r="E800" s="34" t="s">
        <v>166</v>
      </c>
      <c r="F800" s="35" t="s">
        <v>28</v>
      </c>
    </row>
    <row r="801" spans="1:6" hidden="1">
      <c r="A801" s="32">
        <v>52356</v>
      </c>
      <c r="B801" s="34" t="s">
        <v>2246</v>
      </c>
      <c r="C801" s="34" t="s">
        <v>174</v>
      </c>
      <c r="D801" s="34" t="s">
        <v>93</v>
      </c>
      <c r="E801" s="34" t="s">
        <v>166</v>
      </c>
      <c r="F801" s="35" t="s">
        <v>28</v>
      </c>
    </row>
    <row r="802" spans="1:6" hidden="1">
      <c r="A802" s="32">
        <v>52378</v>
      </c>
      <c r="B802" s="34" t="s">
        <v>15052</v>
      </c>
      <c r="C802" s="34" t="s">
        <v>174</v>
      </c>
      <c r="D802" s="34" t="s">
        <v>93</v>
      </c>
      <c r="E802" s="34" t="s">
        <v>166</v>
      </c>
      <c r="F802" s="35" t="s">
        <v>30</v>
      </c>
    </row>
    <row r="803" spans="1:6" hidden="1">
      <c r="A803" s="32">
        <v>52381</v>
      </c>
      <c r="B803" s="34" t="s">
        <v>16363</v>
      </c>
      <c r="C803" s="34" t="s">
        <v>174</v>
      </c>
      <c r="D803" s="34" t="s">
        <v>93</v>
      </c>
      <c r="E803" s="34" t="s">
        <v>166</v>
      </c>
      <c r="F803" s="35" t="s">
        <v>28</v>
      </c>
    </row>
    <row r="804" spans="1:6" hidden="1">
      <c r="A804" s="32">
        <v>52385</v>
      </c>
      <c r="B804" s="34" t="s">
        <v>10694</v>
      </c>
      <c r="C804" s="34" t="s">
        <v>174</v>
      </c>
      <c r="D804" s="34" t="s">
        <v>93</v>
      </c>
      <c r="E804" s="34" t="s">
        <v>166</v>
      </c>
      <c r="F804" s="35" t="s">
        <v>32</v>
      </c>
    </row>
    <row r="805" spans="1:6" hidden="1">
      <c r="A805" s="32">
        <v>52390</v>
      </c>
      <c r="B805" s="34" t="s">
        <v>5107</v>
      </c>
      <c r="C805" s="34" t="s">
        <v>174</v>
      </c>
      <c r="D805" s="34" t="s">
        <v>93</v>
      </c>
      <c r="E805" s="34" t="s">
        <v>181</v>
      </c>
      <c r="F805" s="35" t="s">
        <v>180</v>
      </c>
    </row>
    <row r="806" spans="1:6" hidden="1">
      <c r="A806" s="32">
        <v>52405</v>
      </c>
      <c r="B806" s="34" t="s">
        <v>16364</v>
      </c>
      <c r="C806" s="34" t="s">
        <v>174</v>
      </c>
      <c r="D806" s="34" t="s">
        <v>93</v>
      </c>
      <c r="E806" s="34" t="s">
        <v>166</v>
      </c>
      <c r="F806" s="35" t="s">
        <v>30</v>
      </c>
    </row>
    <row r="807" spans="1:6" hidden="1">
      <c r="A807" s="32">
        <v>52411</v>
      </c>
      <c r="B807" s="34" t="s">
        <v>16365</v>
      </c>
      <c r="C807" s="34" t="s">
        <v>174</v>
      </c>
      <c r="D807" s="34" t="s">
        <v>93</v>
      </c>
      <c r="E807" s="34" t="s">
        <v>166</v>
      </c>
      <c r="F807" s="35" t="s">
        <v>30</v>
      </c>
    </row>
    <row r="808" spans="1:6" hidden="1">
      <c r="A808" s="32">
        <v>52418</v>
      </c>
      <c r="B808" s="34" t="s">
        <v>7800</v>
      </c>
      <c r="C808" s="34" t="s">
        <v>174</v>
      </c>
      <c r="D808" s="34" t="s">
        <v>93</v>
      </c>
      <c r="E808" s="34" t="s">
        <v>166</v>
      </c>
      <c r="F808" s="35" t="s">
        <v>30</v>
      </c>
    </row>
    <row r="809" spans="1:6" hidden="1">
      <c r="A809" s="32">
        <v>52427</v>
      </c>
      <c r="B809" s="34" t="s">
        <v>175</v>
      </c>
      <c r="C809" s="34" t="s">
        <v>174</v>
      </c>
      <c r="D809" s="34" t="s">
        <v>93</v>
      </c>
      <c r="E809" s="34" t="s">
        <v>181</v>
      </c>
      <c r="F809" s="35" t="s">
        <v>180</v>
      </c>
    </row>
    <row r="810" spans="1:6" hidden="1">
      <c r="A810" s="32">
        <v>52435</v>
      </c>
      <c r="B810" s="34" t="s">
        <v>11190</v>
      </c>
      <c r="C810" s="34" t="s">
        <v>174</v>
      </c>
      <c r="D810" s="34" t="s">
        <v>93</v>
      </c>
      <c r="E810" s="34" t="s">
        <v>166</v>
      </c>
      <c r="F810" s="35" t="s">
        <v>30</v>
      </c>
    </row>
    <row r="811" spans="1:6" hidden="1">
      <c r="A811" s="32">
        <v>52490</v>
      </c>
      <c r="B811" s="34" t="s">
        <v>378</v>
      </c>
      <c r="C811" s="34" t="s">
        <v>174</v>
      </c>
      <c r="D811" s="34" t="s">
        <v>93</v>
      </c>
      <c r="E811" s="34" t="s">
        <v>181</v>
      </c>
      <c r="F811" s="35" t="s">
        <v>180</v>
      </c>
    </row>
    <row r="812" spans="1:6" hidden="1">
      <c r="A812" s="32">
        <v>52506</v>
      </c>
      <c r="B812" s="34" t="s">
        <v>16366</v>
      </c>
      <c r="C812" s="34" t="s">
        <v>174</v>
      </c>
      <c r="D812" s="34" t="s">
        <v>93</v>
      </c>
      <c r="E812" s="34" t="s">
        <v>166</v>
      </c>
      <c r="F812" s="35" t="s">
        <v>28</v>
      </c>
    </row>
    <row r="813" spans="1:6" hidden="1">
      <c r="A813" s="32">
        <v>52001</v>
      </c>
      <c r="B813" s="34" t="s">
        <v>93</v>
      </c>
      <c r="C813" s="34" t="s">
        <v>174</v>
      </c>
      <c r="D813" s="34" t="s">
        <v>93</v>
      </c>
      <c r="E813" s="34" t="s">
        <v>166</v>
      </c>
      <c r="F813" s="35" t="s">
        <v>25</v>
      </c>
    </row>
    <row r="814" spans="1:6" hidden="1">
      <c r="A814" s="32">
        <v>52540</v>
      </c>
      <c r="B814" s="34" t="s">
        <v>16367</v>
      </c>
      <c r="C814" s="34" t="s">
        <v>174</v>
      </c>
      <c r="D814" s="34" t="s">
        <v>93</v>
      </c>
      <c r="E814" s="34" t="s">
        <v>166</v>
      </c>
      <c r="F814" s="35" t="s">
        <v>32</v>
      </c>
    </row>
    <row r="815" spans="1:6" hidden="1">
      <c r="A815" s="32">
        <v>52560</v>
      </c>
      <c r="B815" s="34" t="s">
        <v>16368</v>
      </c>
      <c r="C815" s="34" t="s">
        <v>174</v>
      </c>
      <c r="D815" s="34" t="s">
        <v>93</v>
      </c>
      <c r="E815" s="34" t="s">
        <v>166</v>
      </c>
      <c r="F815" s="35" t="s">
        <v>28</v>
      </c>
    </row>
    <row r="816" spans="1:6" hidden="1">
      <c r="A816" s="32">
        <v>52573</v>
      </c>
      <c r="B816" s="34" t="s">
        <v>14434</v>
      </c>
      <c r="C816" s="34" t="s">
        <v>174</v>
      </c>
      <c r="D816" s="34" t="s">
        <v>93</v>
      </c>
      <c r="E816" s="34" t="s">
        <v>166</v>
      </c>
      <c r="F816" s="35" t="s">
        <v>28</v>
      </c>
    </row>
    <row r="817" spans="1:6" hidden="1">
      <c r="A817" s="32">
        <v>52585</v>
      </c>
      <c r="B817" s="34" t="s">
        <v>278</v>
      </c>
      <c r="C817" s="34" t="s">
        <v>174</v>
      </c>
      <c r="D817" s="34" t="s">
        <v>93</v>
      </c>
      <c r="E817" s="34" t="s">
        <v>166</v>
      </c>
      <c r="F817" s="35" t="s">
        <v>28</v>
      </c>
    </row>
    <row r="818" spans="1:6" hidden="1">
      <c r="A818" s="32">
        <v>52621</v>
      </c>
      <c r="B818" s="34" t="s">
        <v>272</v>
      </c>
      <c r="C818" s="34" t="s">
        <v>174</v>
      </c>
      <c r="D818" s="34" t="s">
        <v>93</v>
      </c>
      <c r="E818" s="34" t="s">
        <v>181</v>
      </c>
      <c r="F818" s="35" t="s">
        <v>180</v>
      </c>
    </row>
    <row r="819" spans="1:6" hidden="1">
      <c r="A819" s="32">
        <v>52678</v>
      </c>
      <c r="B819" s="34" t="s">
        <v>8135</v>
      </c>
      <c r="C819" s="34" t="s">
        <v>174</v>
      </c>
      <c r="D819" s="34" t="s">
        <v>93</v>
      </c>
      <c r="E819" s="34" t="s">
        <v>166</v>
      </c>
      <c r="F819" s="35" t="s">
        <v>30</v>
      </c>
    </row>
    <row r="820" spans="1:6" hidden="1">
      <c r="A820" s="32">
        <v>52835</v>
      </c>
      <c r="B820" s="34" t="s">
        <v>515</v>
      </c>
      <c r="C820" s="34" t="s">
        <v>174</v>
      </c>
      <c r="D820" s="34" t="s">
        <v>93</v>
      </c>
      <c r="E820" s="34" t="s">
        <v>166</v>
      </c>
      <c r="F820" s="35" t="s">
        <v>32</v>
      </c>
    </row>
    <row r="821" spans="1:6" hidden="1">
      <c r="A821" s="32">
        <v>52687</v>
      </c>
      <c r="B821" s="34" t="s">
        <v>16369</v>
      </c>
      <c r="C821" s="34" t="s">
        <v>174</v>
      </c>
      <c r="D821" s="34" t="s">
        <v>93</v>
      </c>
      <c r="E821" s="34" t="s">
        <v>166</v>
      </c>
      <c r="F821" s="35" t="s">
        <v>28</v>
      </c>
    </row>
    <row r="822" spans="1:6" hidden="1">
      <c r="A822" s="32">
        <v>52694</v>
      </c>
      <c r="B822" s="34" t="s">
        <v>16370</v>
      </c>
      <c r="C822" s="34" t="s">
        <v>174</v>
      </c>
      <c r="D822" s="34" t="s">
        <v>93</v>
      </c>
      <c r="E822" s="34" t="s">
        <v>166</v>
      </c>
      <c r="F822" s="35" t="s">
        <v>28</v>
      </c>
    </row>
    <row r="823" spans="1:6" hidden="1">
      <c r="A823" s="32">
        <v>52683</v>
      </c>
      <c r="B823" s="34" t="s">
        <v>2012</v>
      </c>
      <c r="C823" s="34" t="s">
        <v>174</v>
      </c>
      <c r="D823" s="34" t="s">
        <v>93</v>
      </c>
      <c r="E823" s="34" t="s">
        <v>166</v>
      </c>
      <c r="F823" s="35" t="s">
        <v>28</v>
      </c>
    </row>
    <row r="824" spans="1:6" hidden="1">
      <c r="A824" s="32">
        <v>52699</v>
      </c>
      <c r="B824" s="34" t="s">
        <v>16371</v>
      </c>
      <c r="C824" s="34" t="s">
        <v>174</v>
      </c>
      <c r="D824" s="34" t="s">
        <v>93</v>
      </c>
      <c r="E824" s="34" t="s">
        <v>166</v>
      </c>
      <c r="F824" s="35" t="s">
        <v>32</v>
      </c>
    </row>
    <row r="825" spans="1:6" hidden="1">
      <c r="A825" s="32">
        <v>52720</v>
      </c>
      <c r="B825" s="34" t="s">
        <v>16372</v>
      </c>
      <c r="C825" s="34" t="s">
        <v>174</v>
      </c>
      <c r="D825" s="34" t="s">
        <v>93</v>
      </c>
      <c r="E825" s="34" t="s">
        <v>166</v>
      </c>
      <c r="F825" s="35" t="s">
        <v>28</v>
      </c>
    </row>
    <row r="826" spans="1:6" hidden="1">
      <c r="A826" s="32">
        <v>52786</v>
      </c>
      <c r="B826" s="34" t="s">
        <v>464</v>
      </c>
      <c r="C826" s="34" t="s">
        <v>174</v>
      </c>
      <c r="D826" s="34" t="s">
        <v>93</v>
      </c>
      <c r="E826" s="34" t="s">
        <v>166</v>
      </c>
      <c r="F826" s="35" t="s">
        <v>28</v>
      </c>
    </row>
    <row r="827" spans="1:6" hidden="1">
      <c r="A827" s="32">
        <v>52788</v>
      </c>
      <c r="B827" s="34" t="s">
        <v>16373</v>
      </c>
      <c r="C827" s="34" t="s">
        <v>174</v>
      </c>
      <c r="D827" s="34" t="s">
        <v>93</v>
      </c>
      <c r="E827" s="34" t="s">
        <v>166</v>
      </c>
      <c r="F827" s="35" t="s">
        <v>28</v>
      </c>
    </row>
    <row r="828" spans="1:6" hidden="1">
      <c r="A828" s="32">
        <v>52838</v>
      </c>
      <c r="B828" s="34" t="s">
        <v>2897</v>
      </c>
      <c r="C828" s="34" t="s">
        <v>174</v>
      </c>
      <c r="D828" s="34" t="s">
        <v>93</v>
      </c>
      <c r="E828" s="34" t="s">
        <v>166</v>
      </c>
      <c r="F828" s="35" t="s">
        <v>28</v>
      </c>
    </row>
    <row r="829" spans="1:6" hidden="1">
      <c r="A829" s="32">
        <v>52885</v>
      </c>
      <c r="B829" s="34" t="s">
        <v>16374</v>
      </c>
      <c r="C829" s="34" t="s">
        <v>174</v>
      </c>
      <c r="D829" s="34" t="s">
        <v>93</v>
      </c>
      <c r="E829" s="34" t="s">
        <v>166</v>
      </c>
      <c r="F829" s="35" t="s">
        <v>28</v>
      </c>
    </row>
    <row r="830" spans="1:6" hidden="1">
      <c r="A830" s="32">
        <v>54553</v>
      </c>
      <c r="B830" s="36" t="s">
        <v>16046</v>
      </c>
      <c r="C830" s="34" t="s">
        <v>317</v>
      </c>
      <c r="D830" s="34" t="s">
        <v>81</v>
      </c>
      <c r="E830" s="34" t="s">
        <v>166</v>
      </c>
      <c r="F830" s="35" t="s">
        <v>28</v>
      </c>
    </row>
    <row r="831" spans="1:6" hidden="1">
      <c r="A831" s="32">
        <v>54673</v>
      </c>
      <c r="B831" s="36" t="s">
        <v>13721</v>
      </c>
      <c r="C831" s="34" t="s">
        <v>317</v>
      </c>
      <c r="D831" s="34" t="s">
        <v>81</v>
      </c>
      <c r="E831" s="34" t="s">
        <v>166</v>
      </c>
      <c r="F831" s="35" t="s">
        <v>28</v>
      </c>
    </row>
    <row r="832" spans="1:6" hidden="1">
      <c r="A832" s="32">
        <v>54680</v>
      </c>
      <c r="B832" s="33" t="s">
        <v>9546</v>
      </c>
      <c r="C832" s="34" t="s">
        <v>317</v>
      </c>
      <c r="D832" s="34" t="s">
        <v>81</v>
      </c>
      <c r="E832" s="34" t="s">
        <v>166</v>
      </c>
      <c r="F832" s="35" t="s">
        <v>28</v>
      </c>
    </row>
    <row r="833" spans="1:6" hidden="1">
      <c r="A833" s="32">
        <v>54820</v>
      </c>
      <c r="B833" s="33" t="s">
        <v>6019</v>
      </c>
      <c r="C833" s="34" t="s">
        <v>317</v>
      </c>
      <c r="D833" s="34" t="s">
        <v>81</v>
      </c>
      <c r="E833" s="34" t="s">
        <v>166</v>
      </c>
      <c r="F833" s="35" t="s">
        <v>32</v>
      </c>
    </row>
    <row r="834" spans="1:6" hidden="1">
      <c r="A834" s="32">
        <v>54003</v>
      </c>
      <c r="B834" s="34" t="s">
        <v>8719</v>
      </c>
      <c r="C834" s="34" t="s">
        <v>317</v>
      </c>
      <c r="D834" s="34" t="s">
        <v>81</v>
      </c>
      <c r="E834" s="34" t="s">
        <v>166</v>
      </c>
      <c r="F834" s="35" t="s">
        <v>30</v>
      </c>
    </row>
    <row r="835" spans="1:6" hidden="1">
      <c r="A835" s="32">
        <v>54051</v>
      </c>
      <c r="B835" s="34" t="s">
        <v>16375</v>
      </c>
      <c r="C835" s="34" t="s">
        <v>317</v>
      </c>
      <c r="D835" s="34" t="s">
        <v>81</v>
      </c>
      <c r="E835" s="34" t="s">
        <v>166</v>
      </c>
      <c r="F835" s="35" t="s">
        <v>32</v>
      </c>
    </row>
    <row r="836" spans="1:6" hidden="1">
      <c r="A836" s="32">
        <v>54099</v>
      </c>
      <c r="B836" s="34" t="s">
        <v>12137</v>
      </c>
      <c r="C836" s="34" t="s">
        <v>317</v>
      </c>
      <c r="D836" s="34" t="s">
        <v>81</v>
      </c>
      <c r="E836" s="34" t="s">
        <v>166</v>
      </c>
      <c r="F836" s="35" t="s">
        <v>28</v>
      </c>
    </row>
    <row r="837" spans="1:6" hidden="1">
      <c r="A837" s="32">
        <v>54109</v>
      </c>
      <c r="B837" s="34" t="s">
        <v>16376</v>
      </c>
      <c r="C837" s="34" t="s">
        <v>317</v>
      </c>
      <c r="D837" s="34" t="s">
        <v>81</v>
      </c>
      <c r="E837" s="34" t="s">
        <v>166</v>
      </c>
      <c r="F837" s="35" t="s">
        <v>30</v>
      </c>
    </row>
    <row r="838" spans="1:6" hidden="1">
      <c r="A838" s="32">
        <v>54128</v>
      </c>
      <c r="B838" s="34" t="s">
        <v>16377</v>
      </c>
      <c r="C838" s="34" t="s">
        <v>317</v>
      </c>
      <c r="D838" s="34" t="s">
        <v>81</v>
      </c>
      <c r="E838" s="34" t="s">
        <v>166</v>
      </c>
      <c r="F838" s="35" t="s">
        <v>32</v>
      </c>
    </row>
    <row r="839" spans="1:6" hidden="1">
      <c r="A839" s="32">
        <v>54125</v>
      </c>
      <c r="B839" s="34" t="s">
        <v>16378</v>
      </c>
      <c r="C839" s="34" t="s">
        <v>317</v>
      </c>
      <c r="D839" s="34" t="s">
        <v>81</v>
      </c>
      <c r="E839" s="34" t="s">
        <v>166</v>
      </c>
      <c r="F839" s="35" t="s">
        <v>30</v>
      </c>
    </row>
    <row r="840" spans="1:6" hidden="1">
      <c r="A840" s="32">
        <v>54172</v>
      </c>
      <c r="B840" s="34" t="s">
        <v>10665</v>
      </c>
      <c r="C840" s="34" t="s">
        <v>317</v>
      </c>
      <c r="D840" s="34" t="s">
        <v>81</v>
      </c>
      <c r="E840" s="34" t="s">
        <v>166</v>
      </c>
      <c r="F840" s="35" t="s">
        <v>28</v>
      </c>
    </row>
    <row r="841" spans="1:6" hidden="1">
      <c r="A841" s="32">
        <v>54174</v>
      </c>
      <c r="B841" s="34" t="s">
        <v>16379</v>
      </c>
      <c r="C841" s="34" t="s">
        <v>317</v>
      </c>
      <c r="D841" s="34" t="s">
        <v>81</v>
      </c>
      <c r="E841" s="34" t="s">
        <v>166</v>
      </c>
      <c r="F841" s="35" t="s">
        <v>32</v>
      </c>
    </row>
    <row r="842" spans="1:6" hidden="1">
      <c r="A842" s="32">
        <v>54206</v>
      </c>
      <c r="B842" s="34" t="s">
        <v>16380</v>
      </c>
      <c r="C842" s="34" t="s">
        <v>317</v>
      </c>
      <c r="D842" s="34" t="s">
        <v>81</v>
      </c>
      <c r="E842" s="34" t="s">
        <v>166</v>
      </c>
      <c r="F842" s="35" t="s">
        <v>32</v>
      </c>
    </row>
    <row r="843" spans="1:6" hidden="1">
      <c r="A843" s="32">
        <v>54001</v>
      </c>
      <c r="B843" s="34" t="s">
        <v>81</v>
      </c>
      <c r="C843" s="34" t="s">
        <v>317</v>
      </c>
      <c r="D843" s="34" t="s">
        <v>81</v>
      </c>
      <c r="E843" s="34" t="s">
        <v>166</v>
      </c>
      <c r="F843" s="35" t="s">
        <v>25</v>
      </c>
    </row>
    <row r="844" spans="1:6" hidden="1">
      <c r="A844" s="32">
        <v>54223</v>
      </c>
      <c r="B844" s="34" t="s">
        <v>16381</v>
      </c>
      <c r="C844" s="34" t="s">
        <v>317</v>
      </c>
      <c r="D844" s="34" t="s">
        <v>81</v>
      </c>
      <c r="E844" s="34" t="s">
        <v>166</v>
      </c>
      <c r="F844" s="35" t="s">
        <v>32</v>
      </c>
    </row>
    <row r="845" spans="1:6" hidden="1">
      <c r="A845" s="32">
        <v>54239</v>
      </c>
      <c r="B845" s="34" t="s">
        <v>16382</v>
      </c>
      <c r="C845" s="34" t="s">
        <v>317</v>
      </c>
      <c r="D845" s="34" t="s">
        <v>81</v>
      </c>
      <c r="E845" s="34" t="s">
        <v>166</v>
      </c>
      <c r="F845" s="35" t="s">
        <v>28</v>
      </c>
    </row>
    <row r="846" spans="1:6" hidden="1">
      <c r="A846" s="32">
        <v>54245</v>
      </c>
      <c r="B846" s="34" t="s">
        <v>16383</v>
      </c>
      <c r="C846" s="34" t="s">
        <v>317</v>
      </c>
      <c r="D846" s="34" t="s">
        <v>81</v>
      </c>
      <c r="E846" s="34" t="s">
        <v>166</v>
      </c>
      <c r="F846" s="35" t="s">
        <v>32</v>
      </c>
    </row>
    <row r="847" spans="1:6" hidden="1">
      <c r="A847" s="32">
        <v>54250</v>
      </c>
      <c r="B847" s="34" t="s">
        <v>14225</v>
      </c>
      <c r="C847" s="34" t="s">
        <v>317</v>
      </c>
      <c r="D847" s="34" t="s">
        <v>81</v>
      </c>
      <c r="E847" s="34" t="s">
        <v>166</v>
      </c>
      <c r="F847" s="35" t="s">
        <v>32</v>
      </c>
    </row>
    <row r="848" spans="1:6" hidden="1">
      <c r="A848" s="32">
        <v>54261</v>
      </c>
      <c r="B848" s="34" t="s">
        <v>6365</v>
      </c>
      <c r="C848" s="34" t="s">
        <v>317</v>
      </c>
      <c r="D848" s="34" t="s">
        <v>81</v>
      </c>
      <c r="E848" s="34" t="s">
        <v>166</v>
      </c>
      <c r="F848" s="35" t="s">
        <v>28</v>
      </c>
    </row>
    <row r="849" spans="1:6" hidden="1">
      <c r="A849" s="32">
        <v>54313</v>
      </c>
      <c r="B849" s="34" t="s">
        <v>2647</v>
      </c>
      <c r="C849" s="34" t="s">
        <v>317</v>
      </c>
      <c r="D849" s="34" t="s">
        <v>81</v>
      </c>
      <c r="E849" s="34" t="s">
        <v>166</v>
      </c>
      <c r="F849" s="35" t="s">
        <v>28</v>
      </c>
    </row>
    <row r="850" spans="1:6" hidden="1">
      <c r="A850" s="32">
        <v>54344</v>
      </c>
      <c r="B850" s="34" t="s">
        <v>16384</v>
      </c>
      <c r="C850" s="34" t="s">
        <v>317</v>
      </c>
      <c r="D850" s="34" t="s">
        <v>81</v>
      </c>
      <c r="E850" s="34" t="s">
        <v>166</v>
      </c>
      <c r="F850" s="35" t="s">
        <v>32</v>
      </c>
    </row>
    <row r="851" spans="1:6" hidden="1">
      <c r="A851" s="32">
        <v>54347</v>
      </c>
      <c r="B851" s="34" t="s">
        <v>16385</v>
      </c>
      <c r="C851" s="34" t="s">
        <v>317</v>
      </c>
      <c r="D851" s="34" t="s">
        <v>81</v>
      </c>
      <c r="E851" s="34" t="s">
        <v>166</v>
      </c>
      <c r="F851" s="35" t="s">
        <v>30</v>
      </c>
    </row>
    <row r="852" spans="1:6" hidden="1">
      <c r="A852" s="32">
        <v>54385</v>
      </c>
      <c r="B852" s="34" t="s">
        <v>10605</v>
      </c>
      <c r="C852" s="34" t="s">
        <v>317</v>
      </c>
      <c r="D852" s="34" t="s">
        <v>72</v>
      </c>
      <c r="E852" s="34" t="s">
        <v>166</v>
      </c>
      <c r="F852" s="35" t="s">
        <v>30</v>
      </c>
    </row>
    <row r="853" spans="1:6" hidden="1">
      <c r="A853" s="32">
        <v>54398</v>
      </c>
      <c r="B853" s="34" t="s">
        <v>16386</v>
      </c>
      <c r="C853" s="34" t="s">
        <v>317</v>
      </c>
      <c r="D853" s="34" t="s">
        <v>81</v>
      </c>
      <c r="E853" s="34" t="s">
        <v>166</v>
      </c>
      <c r="F853" s="35" t="s">
        <v>32</v>
      </c>
    </row>
    <row r="854" spans="1:6" hidden="1">
      <c r="A854" s="32">
        <v>54377</v>
      </c>
      <c r="B854" s="34" t="s">
        <v>16387</v>
      </c>
      <c r="C854" s="34" t="s">
        <v>317</v>
      </c>
      <c r="D854" s="34" t="s">
        <v>81</v>
      </c>
      <c r="E854" s="34" t="s">
        <v>166</v>
      </c>
      <c r="F854" s="35" t="s">
        <v>32</v>
      </c>
    </row>
    <row r="855" spans="1:6" hidden="1">
      <c r="A855" s="32">
        <v>54405</v>
      </c>
      <c r="B855" s="34" t="s">
        <v>546</v>
      </c>
      <c r="C855" s="34" t="s">
        <v>317</v>
      </c>
      <c r="D855" s="34" t="s">
        <v>81</v>
      </c>
      <c r="E855" s="34" t="s">
        <v>166</v>
      </c>
      <c r="F855" s="35" t="s">
        <v>25</v>
      </c>
    </row>
    <row r="856" spans="1:6" hidden="1">
      <c r="A856" s="32">
        <v>54418</v>
      </c>
      <c r="B856" s="34" t="s">
        <v>16388</v>
      </c>
      <c r="C856" s="34" t="s">
        <v>317</v>
      </c>
      <c r="D856" s="34" t="s">
        <v>81</v>
      </c>
      <c r="E856" s="34" t="s">
        <v>166</v>
      </c>
      <c r="F856" s="35" t="s">
        <v>30</v>
      </c>
    </row>
    <row r="857" spans="1:6" hidden="1">
      <c r="A857" s="32">
        <v>54480</v>
      </c>
      <c r="B857" s="34" t="s">
        <v>16389</v>
      </c>
      <c r="C857" s="34" t="s">
        <v>317</v>
      </c>
      <c r="D857" s="34" t="s">
        <v>81</v>
      </c>
      <c r="E857" s="34" t="s">
        <v>166</v>
      </c>
      <c r="F857" s="35" t="s">
        <v>30</v>
      </c>
    </row>
    <row r="858" spans="1:6" hidden="1">
      <c r="A858" s="32">
        <v>54498</v>
      </c>
      <c r="B858" s="34" t="s">
        <v>318</v>
      </c>
      <c r="C858" s="34" t="s">
        <v>317</v>
      </c>
      <c r="D858" s="34" t="s">
        <v>81</v>
      </c>
      <c r="E858" s="34" t="s">
        <v>166</v>
      </c>
      <c r="F858" s="35" t="s">
        <v>32</v>
      </c>
    </row>
    <row r="859" spans="1:6" hidden="1">
      <c r="A859" s="32">
        <v>54518</v>
      </c>
      <c r="B859" s="34" t="s">
        <v>1491</v>
      </c>
      <c r="C859" s="34" t="s">
        <v>317</v>
      </c>
      <c r="D859" s="34" t="s">
        <v>81</v>
      </c>
      <c r="E859" s="34" t="s">
        <v>166</v>
      </c>
      <c r="F859" s="35" t="s">
        <v>30</v>
      </c>
    </row>
    <row r="860" spans="1:6" hidden="1">
      <c r="A860" s="32">
        <v>54520</v>
      </c>
      <c r="B860" s="34" t="s">
        <v>10735</v>
      </c>
      <c r="C860" s="34" t="s">
        <v>317</v>
      </c>
      <c r="D860" s="34" t="s">
        <v>81</v>
      </c>
      <c r="E860" s="34" t="s">
        <v>166</v>
      </c>
      <c r="F860" s="35" t="s">
        <v>30</v>
      </c>
    </row>
    <row r="861" spans="1:6" hidden="1">
      <c r="A861" s="32">
        <v>54599</v>
      </c>
      <c r="B861" s="34" t="s">
        <v>16390</v>
      </c>
      <c r="C861" s="34" t="s">
        <v>317</v>
      </c>
      <c r="D861" s="34" t="s">
        <v>81</v>
      </c>
      <c r="E861" s="34" t="s">
        <v>166</v>
      </c>
      <c r="F861" s="35" t="s">
        <v>30</v>
      </c>
    </row>
    <row r="862" spans="1:6" hidden="1">
      <c r="A862" s="32">
        <v>54660</v>
      </c>
      <c r="B862" s="34" t="s">
        <v>11128</v>
      </c>
      <c r="C862" s="34" t="s">
        <v>317</v>
      </c>
      <c r="D862" s="34" t="s">
        <v>81</v>
      </c>
      <c r="E862" s="34" t="s">
        <v>166</v>
      </c>
      <c r="F862" s="35" t="s">
        <v>28</v>
      </c>
    </row>
    <row r="863" spans="1:6" hidden="1">
      <c r="A863" s="32">
        <v>54670</v>
      </c>
      <c r="B863" s="34" t="s">
        <v>16391</v>
      </c>
      <c r="C863" s="34" t="s">
        <v>317</v>
      </c>
      <c r="D863" s="34" t="s">
        <v>81</v>
      </c>
      <c r="E863" s="34" t="s">
        <v>166</v>
      </c>
      <c r="F863" s="35" t="s">
        <v>32</v>
      </c>
    </row>
    <row r="864" spans="1:6" hidden="1">
      <c r="A864" s="32">
        <v>54720</v>
      </c>
      <c r="B864" s="34" t="s">
        <v>3014</v>
      </c>
      <c r="C864" s="34" t="s">
        <v>317</v>
      </c>
      <c r="D864" s="34" t="s">
        <v>81</v>
      </c>
      <c r="E864" s="34" t="s">
        <v>166</v>
      </c>
      <c r="F864" s="35" t="s">
        <v>28</v>
      </c>
    </row>
    <row r="865" spans="1:6" hidden="1">
      <c r="A865" s="32">
        <v>54743</v>
      </c>
      <c r="B865" s="34" t="s">
        <v>7863</v>
      </c>
      <c r="C865" s="34" t="s">
        <v>317</v>
      </c>
      <c r="D865" s="34" t="s">
        <v>81</v>
      </c>
      <c r="E865" s="34" t="s">
        <v>166</v>
      </c>
      <c r="F865" s="35" t="s">
        <v>32</v>
      </c>
    </row>
    <row r="866" spans="1:6" hidden="1">
      <c r="A866" s="32">
        <v>54800</v>
      </c>
      <c r="B866" s="34" t="s">
        <v>6532</v>
      </c>
      <c r="C866" s="34" t="s">
        <v>317</v>
      </c>
      <c r="D866" s="34" t="s">
        <v>81</v>
      </c>
      <c r="E866" s="34" t="s">
        <v>166</v>
      </c>
      <c r="F866" s="35" t="s">
        <v>32</v>
      </c>
    </row>
    <row r="867" spans="1:6" hidden="1">
      <c r="A867" s="32">
        <v>54810</v>
      </c>
      <c r="B867" s="34" t="s">
        <v>3457</v>
      </c>
      <c r="C867" s="34" t="s">
        <v>317</v>
      </c>
      <c r="D867" s="34" t="s">
        <v>81</v>
      </c>
      <c r="E867" s="34" t="s">
        <v>166</v>
      </c>
      <c r="F867" s="35" t="s">
        <v>180</v>
      </c>
    </row>
    <row r="868" spans="1:6" hidden="1">
      <c r="A868" s="32">
        <v>54871</v>
      </c>
      <c r="B868" s="34" t="s">
        <v>16392</v>
      </c>
      <c r="C868" s="34" t="s">
        <v>317</v>
      </c>
      <c r="D868" s="34" t="s">
        <v>81</v>
      </c>
      <c r="E868" s="34" t="s">
        <v>166</v>
      </c>
      <c r="F868" s="35" t="s">
        <v>32</v>
      </c>
    </row>
    <row r="869" spans="1:6" hidden="1">
      <c r="A869" s="32">
        <v>54874</v>
      </c>
      <c r="B869" s="34" t="s">
        <v>914</v>
      </c>
      <c r="C869" s="34" t="s">
        <v>317</v>
      </c>
      <c r="D869" s="34" t="s">
        <v>81</v>
      </c>
      <c r="E869" s="34" t="s">
        <v>166</v>
      </c>
      <c r="F869" s="35" t="s">
        <v>25</v>
      </c>
    </row>
    <row r="870" spans="1:6" hidden="1">
      <c r="A870" s="32">
        <v>86219</v>
      </c>
      <c r="B870" s="33" t="s">
        <v>10552</v>
      </c>
      <c r="C870" s="34" t="s">
        <v>1820</v>
      </c>
      <c r="D870" s="34" t="s">
        <v>93</v>
      </c>
      <c r="E870" s="34" t="s">
        <v>166</v>
      </c>
      <c r="F870" s="35" t="s">
        <v>28</v>
      </c>
    </row>
    <row r="871" spans="1:6" hidden="1">
      <c r="A871" s="32">
        <v>86755</v>
      </c>
      <c r="B871" s="33" t="s">
        <v>11328</v>
      </c>
      <c r="C871" s="34" t="s">
        <v>1820</v>
      </c>
      <c r="D871" s="34" t="s">
        <v>93</v>
      </c>
      <c r="E871" s="34" t="s">
        <v>166</v>
      </c>
      <c r="F871" s="35" t="s">
        <v>30</v>
      </c>
    </row>
    <row r="872" spans="1:6" hidden="1">
      <c r="A872" s="32">
        <v>86757</v>
      </c>
      <c r="B872" s="33" t="s">
        <v>6140</v>
      </c>
      <c r="C872" s="34" t="s">
        <v>1820</v>
      </c>
      <c r="D872" s="34" t="s">
        <v>93</v>
      </c>
      <c r="E872" s="34" t="s">
        <v>166</v>
      </c>
      <c r="F872" s="35" t="s">
        <v>32</v>
      </c>
    </row>
    <row r="873" spans="1:6" hidden="1">
      <c r="A873" s="32">
        <v>86760</v>
      </c>
      <c r="B873" s="33" t="s">
        <v>9546</v>
      </c>
      <c r="C873" s="34" t="s">
        <v>1820</v>
      </c>
      <c r="D873" s="34" t="s">
        <v>93</v>
      </c>
      <c r="E873" s="34" t="s">
        <v>166</v>
      </c>
      <c r="F873" s="35" t="s">
        <v>28</v>
      </c>
    </row>
    <row r="874" spans="1:6" hidden="1">
      <c r="A874" s="32">
        <v>86573</v>
      </c>
      <c r="B874" s="34" t="s">
        <v>5153</v>
      </c>
      <c r="C874" s="34" t="s">
        <v>1820</v>
      </c>
      <c r="D874" s="34" t="s">
        <v>93</v>
      </c>
      <c r="E874" s="37" t="s">
        <v>1394</v>
      </c>
      <c r="F874" s="35" t="s">
        <v>32</v>
      </c>
    </row>
    <row r="875" spans="1:6" hidden="1">
      <c r="A875" s="32">
        <v>86001</v>
      </c>
      <c r="B875" s="34" t="s">
        <v>4981</v>
      </c>
      <c r="C875" s="34" t="s">
        <v>1820</v>
      </c>
      <c r="D875" s="34" t="s">
        <v>93</v>
      </c>
      <c r="E875" s="34" t="s">
        <v>166</v>
      </c>
      <c r="F875" s="35" t="s">
        <v>32</v>
      </c>
    </row>
    <row r="876" spans="1:6" hidden="1">
      <c r="A876" s="32">
        <v>86320</v>
      </c>
      <c r="B876" s="34" t="s">
        <v>16393</v>
      </c>
      <c r="C876" s="34" t="s">
        <v>1820</v>
      </c>
      <c r="D876" s="34" t="s">
        <v>93</v>
      </c>
      <c r="E876" s="34" t="s">
        <v>166</v>
      </c>
      <c r="F876" s="35" t="s">
        <v>32</v>
      </c>
    </row>
    <row r="877" spans="1:6" hidden="1">
      <c r="A877" s="32">
        <v>86568</v>
      </c>
      <c r="B877" s="34" t="s">
        <v>9865</v>
      </c>
      <c r="C877" s="34" t="s">
        <v>1820</v>
      </c>
      <c r="D877" s="34" t="s">
        <v>93</v>
      </c>
      <c r="E877" s="34" t="s">
        <v>166</v>
      </c>
      <c r="F877" s="35" t="s">
        <v>32</v>
      </c>
    </row>
    <row r="878" spans="1:6" hidden="1">
      <c r="A878" s="32">
        <v>86569</v>
      </c>
      <c r="B878" s="34" t="s">
        <v>14718</v>
      </c>
      <c r="C878" s="34" t="s">
        <v>1820</v>
      </c>
      <c r="D878" s="34" t="s">
        <v>93</v>
      </c>
      <c r="E878" s="34" t="s">
        <v>166</v>
      </c>
      <c r="F878" s="35" t="s">
        <v>32</v>
      </c>
    </row>
    <row r="879" spans="1:6" hidden="1">
      <c r="A879" s="32">
        <v>86571</v>
      </c>
      <c r="B879" s="34" t="s">
        <v>4972</v>
      </c>
      <c r="C879" s="34" t="s">
        <v>1820</v>
      </c>
      <c r="D879" s="34" t="s">
        <v>93</v>
      </c>
      <c r="E879" s="34" t="s">
        <v>166</v>
      </c>
      <c r="F879" s="35" t="s">
        <v>32</v>
      </c>
    </row>
    <row r="880" spans="1:6" hidden="1">
      <c r="A880" s="32">
        <v>86749</v>
      </c>
      <c r="B880" s="34" t="s">
        <v>1821</v>
      </c>
      <c r="C880" s="34" t="s">
        <v>1820</v>
      </c>
      <c r="D880" s="34" t="s">
        <v>93</v>
      </c>
      <c r="E880" s="34" t="s">
        <v>166</v>
      </c>
      <c r="F880" s="35" t="s">
        <v>30</v>
      </c>
    </row>
    <row r="881" spans="1:6" hidden="1">
      <c r="A881" s="32">
        <v>86865</v>
      </c>
      <c r="B881" s="34" t="s">
        <v>1827</v>
      </c>
      <c r="C881" s="34" t="s">
        <v>1820</v>
      </c>
      <c r="D881" s="34" t="s">
        <v>93</v>
      </c>
      <c r="E881" s="34" t="s">
        <v>166</v>
      </c>
      <c r="F881" s="35" t="s">
        <v>32</v>
      </c>
    </row>
    <row r="882" spans="1:6" hidden="1">
      <c r="A882" s="32">
        <v>86885</v>
      </c>
      <c r="B882" s="34" t="s">
        <v>3929</v>
      </c>
      <c r="C882" s="34" t="s">
        <v>1820</v>
      </c>
      <c r="D882" s="34" t="s">
        <v>93</v>
      </c>
      <c r="E882" s="34" t="s">
        <v>166</v>
      </c>
      <c r="F882" s="35" t="s">
        <v>32</v>
      </c>
    </row>
    <row r="883" spans="1:6" hidden="1">
      <c r="A883" s="32">
        <v>63001</v>
      </c>
      <c r="B883" s="33" t="s">
        <v>582</v>
      </c>
      <c r="C883" s="34" t="s">
        <v>581</v>
      </c>
      <c r="D883" s="34" t="s">
        <v>94</v>
      </c>
      <c r="E883" s="34" t="s">
        <v>166</v>
      </c>
      <c r="F883" s="35" t="s">
        <v>28</v>
      </c>
    </row>
    <row r="884" spans="1:6" hidden="1">
      <c r="A884" s="32">
        <v>63111</v>
      </c>
      <c r="B884" s="33" t="s">
        <v>8151</v>
      </c>
      <c r="C884" s="34" t="s">
        <v>581</v>
      </c>
      <c r="D884" s="34" t="s">
        <v>94</v>
      </c>
      <c r="E884" s="34" t="s">
        <v>166</v>
      </c>
      <c r="F884" s="35" t="s">
        <v>28</v>
      </c>
    </row>
    <row r="885" spans="1:6" hidden="1">
      <c r="A885" s="32">
        <v>63212</v>
      </c>
      <c r="B885" s="33" t="s">
        <v>421</v>
      </c>
      <c r="C885" s="34" t="s">
        <v>581</v>
      </c>
      <c r="D885" s="34" t="s">
        <v>94</v>
      </c>
      <c r="E885" s="34" t="s">
        <v>166</v>
      </c>
      <c r="F885" s="35" t="s">
        <v>28</v>
      </c>
    </row>
    <row r="886" spans="1:6" hidden="1">
      <c r="A886" s="32">
        <v>63130</v>
      </c>
      <c r="B886" s="34" t="s">
        <v>2206</v>
      </c>
      <c r="C886" s="34" t="s">
        <v>581</v>
      </c>
      <c r="D886" s="34" t="s">
        <v>94</v>
      </c>
      <c r="E886" s="34" t="s">
        <v>166</v>
      </c>
      <c r="F886" s="35" t="s">
        <v>28</v>
      </c>
    </row>
    <row r="887" spans="1:6" hidden="1">
      <c r="A887" s="32">
        <v>63190</v>
      </c>
      <c r="B887" s="34" t="s">
        <v>805</v>
      </c>
      <c r="C887" s="34" t="s">
        <v>581</v>
      </c>
      <c r="D887" s="34" t="s">
        <v>94</v>
      </c>
      <c r="E887" s="34" t="s">
        <v>166</v>
      </c>
      <c r="F887" s="35" t="s">
        <v>28</v>
      </c>
    </row>
    <row r="888" spans="1:6" hidden="1">
      <c r="A888" s="32">
        <v>63272</v>
      </c>
      <c r="B888" s="34" t="s">
        <v>16394</v>
      </c>
      <c r="C888" s="34" t="s">
        <v>581</v>
      </c>
      <c r="D888" s="34" t="s">
        <v>94</v>
      </c>
      <c r="E888" s="34" t="s">
        <v>166</v>
      </c>
      <c r="F888" s="35" t="s">
        <v>28</v>
      </c>
    </row>
    <row r="889" spans="1:6" hidden="1">
      <c r="A889" s="32">
        <v>63302</v>
      </c>
      <c r="B889" s="34" t="s">
        <v>16395</v>
      </c>
      <c r="C889" s="34" t="s">
        <v>581</v>
      </c>
      <c r="D889" s="34" t="s">
        <v>94</v>
      </c>
      <c r="E889" s="34" t="s">
        <v>166</v>
      </c>
      <c r="F889" s="35" t="s">
        <v>30</v>
      </c>
    </row>
    <row r="890" spans="1:6" hidden="1">
      <c r="A890" s="32">
        <v>63401</v>
      </c>
      <c r="B890" s="34" t="s">
        <v>3168</v>
      </c>
      <c r="C890" s="34" t="s">
        <v>581</v>
      </c>
      <c r="D890" s="34" t="s">
        <v>94</v>
      </c>
      <c r="E890" s="34" t="s">
        <v>166</v>
      </c>
      <c r="F890" s="35" t="s">
        <v>28</v>
      </c>
    </row>
    <row r="891" spans="1:6" hidden="1">
      <c r="A891" s="32">
        <v>63470</v>
      </c>
      <c r="B891" s="34" t="s">
        <v>12732</v>
      </c>
      <c r="C891" s="34" t="s">
        <v>581</v>
      </c>
      <c r="D891" s="34" t="s">
        <v>94</v>
      </c>
      <c r="E891" s="34" t="s">
        <v>166</v>
      </c>
      <c r="F891" s="35" t="s">
        <v>28</v>
      </c>
    </row>
    <row r="892" spans="1:6" hidden="1">
      <c r="A892" s="32">
        <v>63548</v>
      </c>
      <c r="B892" s="34" t="s">
        <v>16396</v>
      </c>
      <c r="C892" s="34" t="s">
        <v>581</v>
      </c>
      <c r="D892" s="34" t="s">
        <v>94</v>
      </c>
      <c r="E892" s="34" t="s">
        <v>166</v>
      </c>
      <c r="F892" s="35" t="s">
        <v>30</v>
      </c>
    </row>
    <row r="893" spans="1:6" hidden="1">
      <c r="A893" s="32">
        <v>63594</v>
      </c>
      <c r="B893" s="34" t="s">
        <v>1766</v>
      </c>
      <c r="C893" s="34" t="s">
        <v>581</v>
      </c>
      <c r="D893" s="34" t="s">
        <v>94</v>
      </c>
      <c r="E893" s="34" t="s">
        <v>166</v>
      </c>
      <c r="F893" s="35" t="s">
        <v>28</v>
      </c>
    </row>
    <row r="894" spans="1:6" hidden="1">
      <c r="A894" s="32">
        <v>63690</v>
      </c>
      <c r="B894" s="34" t="s">
        <v>16397</v>
      </c>
      <c r="C894" s="34" t="s">
        <v>581</v>
      </c>
      <c r="D894" s="34" t="s">
        <v>94</v>
      </c>
      <c r="E894" s="34" t="s">
        <v>166</v>
      </c>
      <c r="F894" s="35" t="s">
        <v>28</v>
      </c>
    </row>
    <row r="895" spans="1:6" hidden="1">
      <c r="A895" s="32">
        <v>66075</v>
      </c>
      <c r="B895" s="33" t="s">
        <v>4707</v>
      </c>
      <c r="C895" s="34" t="s">
        <v>606</v>
      </c>
      <c r="D895" s="34" t="s">
        <v>94</v>
      </c>
      <c r="E895" s="34" t="s">
        <v>166</v>
      </c>
      <c r="F895" s="35" t="s">
        <v>28</v>
      </c>
    </row>
    <row r="896" spans="1:6" hidden="1">
      <c r="A896" s="32">
        <v>66045</v>
      </c>
      <c r="B896" s="34" t="s">
        <v>1775</v>
      </c>
      <c r="C896" s="34" t="s">
        <v>606</v>
      </c>
      <c r="D896" s="34" t="s">
        <v>94</v>
      </c>
      <c r="E896" s="34" t="s">
        <v>166</v>
      </c>
      <c r="F896" s="35" t="s">
        <v>28</v>
      </c>
    </row>
    <row r="897" spans="1:6" hidden="1">
      <c r="A897" s="32">
        <v>66088</v>
      </c>
      <c r="B897" s="34" t="s">
        <v>16398</v>
      </c>
      <c r="C897" s="34" t="s">
        <v>606</v>
      </c>
      <c r="D897" s="34" t="s">
        <v>94</v>
      </c>
      <c r="E897" s="34" t="s">
        <v>166</v>
      </c>
      <c r="F897" s="35" t="s">
        <v>28</v>
      </c>
    </row>
    <row r="898" spans="1:6" hidden="1">
      <c r="A898" s="32">
        <v>66170</v>
      </c>
      <c r="B898" s="34" t="s">
        <v>815</v>
      </c>
      <c r="C898" s="34" t="s">
        <v>606</v>
      </c>
      <c r="D898" s="34" t="s">
        <v>94</v>
      </c>
      <c r="E898" s="34" t="s">
        <v>166</v>
      </c>
      <c r="F898" s="35" t="s">
        <v>25</v>
      </c>
    </row>
    <row r="899" spans="1:6" hidden="1">
      <c r="A899" s="32">
        <v>66318</v>
      </c>
      <c r="B899" s="34" t="s">
        <v>2400</v>
      </c>
      <c r="C899" s="34" t="s">
        <v>606</v>
      </c>
      <c r="D899" s="34" t="s">
        <v>94</v>
      </c>
      <c r="E899" s="34" t="s">
        <v>166</v>
      </c>
      <c r="F899" s="35" t="s">
        <v>28</v>
      </c>
    </row>
    <row r="900" spans="1:6" hidden="1">
      <c r="A900" s="32">
        <v>66383</v>
      </c>
      <c r="B900" s="34" t="s">
        <v>1199</v>
      </c>
      <c r="C900" s="34" t="s">
        <v>606</v>
      </c>
      <c r="D900" s="34" t="s">
        <v>94</v>
      </c>
      <c r="E900" s="34" t="s">
        <v>166</v>
      </c>
      <c r="F900" s="35" t="s">
        <v>28</v>
      </c>
    </row>
    <row r="901" spans="1:6" hidden="1">
      <c r="A901" s="32">
        <v>66400</v>
      </c>
      <c r="B901" s="34" t="s">
        <v>12618</v>
      </c>
      <c r="C901" s="34" t="s">
        <v>606</v>
      </c>
      <c r="D901" s="34" t="s">
        <v>94</v>
      </c>
      <c r="E901" s="34" t="s">
        <v>166</v>
      </c>
      <c r="F901" s="35" t="s">
        <v>25</v>
      </c>
    </row>
    <row r="902" spans="1:6" hidden="1">
      <c r="A902" s="32">
        <v>66440</v>
      </c>
      <c r="B902" s="34" t="s">
        <v>1548</v>
      </c>
      <c r="C902" s="34" t="s">
        <v>606</v>
      </c>
      <c r="D902" s="34" t="s">
        <v>94</v>
      </c>
      <c r="E902" s="34" t="s">
        <v>166</v>
      </c>
      <c r="F902" s="35" t="s">
        <v>28</v>
      </c>
    </row>
    <row r="903" spans="1:6" hidden="1">
      <c r="A903" s="32">
        <v>66456</v>
      </c>
      <c r="B903" s="34" t="s">
        <v>16399</v>
      </c>
      <c r="C903" s="34" t="s">
        <v>606</v>
      </c>
      <c r="D903" s="34" t="s">
        <v>94</v>
      </c>
      <c r="E903" s="34" t="s">
        <v>166</v>
      </c>
      <c r="F903" s="35" t="s">
        <v>28</v>
      </c>
    </row>
    <row r="904" spans="1:6" hidden="1">
      <c r="A904" s="32">
        <v>66001</v>
      </c>
      <c r="B904" s="34" t="s">
        <v>94</v>
      </c>
      <c r="C904" s="34" t="s">
        <v>606</v>
      </c>
      <c r="D904" s="34" t="s">
        <v>94</v>
      </c>
      <c r="E904" s="34" t="s">
        <v>166</v>
      </c>
      <c r="F904" s="35" t="s">
        <v>25</v>
      </c>
    </row>
    <row r="905" spans="1:6" hidden="1">
      <c r="A905" s="32">
        <v>66572</v>
      </c>
      <c r="B905" s="34" t="s">
        <v>16400</v>
      </c>
      <c r="C905" s="34" t="s">
        <v>606</v>
      </c>
      <c r="D905" s="34" t="s">
        <v>94</v>
      </c>
      <c r="E905" s="34" t="s">
        <v>166</v>
      </c>
      <c r="F905" s="35" t="s">
        <v>28</v>
      </c>
    </row>
    <row r="906" spans="1:6" hidden="1">
      <c r="A906" s="32">
        <v>66594</v>
      </c>
      <c r="B906" s="34" t="s">
        <v>5469</v>
      </c>
      <c r="C906" s="34" t="s">
        <v>606</v>
      </c>
      <c r="D906" s="34" t="s">
        <v>94</v>
      </c>
      <c r="E906" s="34" t="s">
        <v>166</v>
      </c>
      <c r="F906" s="35" t="s">
        <v>28</v>
      </c>
    </row>
    <row r="907" spans="1:6" hidden="1">
      <c r="A907" s="32">
        <v>66682</v>
      </c>
      <c r="B907" s="34" t="s">
        <v>16401</v>
      </c>
      <c r="C907" s="34" t="s">
        <v>606</v>
      </c>
      <c r="D907" s="34" t="s">
        <v>94</v>
      </c>
      <c r="E907" s="34" t="s">
        <v>166</v>
      </c>
      <c r="F907" s="35" t="s">
        <v>25</v>
      </c>
    </row>
    <row r="908" spans="1:6" hidden="1">
      <c r="A908" s="32">
        <v>66687</v>
      </c>
      <c r="B908" s="34" t="s">
        <v>11293</v>
      </c>
      <c r="C908" s="34" t="s">
        <v>606</v>
      </c>
      <c r="D908" s="34" t="s">
        <v>94</v>
      </c>
      <c r="E908" s="34" t="s">
        <v>166</v>
      </c>
      <c r="F908" s="35" t="s">
        <v>28</v>
      </c>
    </row>
    <row r="909" spans="1:6" hidden="1">
      <c r="A909" s="32">
        <v>88564</v>
      </c>
      <c r="B909" s="33" t="s">
        <v>16352</v>
      </c>
      <c r="C909" s="34" t="s">
        <v>10617</v>
      </c>
      <c r="D909" s="34" t="s">
        <v>64</v>
      </c>
      <c r="E909" s="34" t="s">
        <v>1394</v>
      </c>
      <c r="F909" s="35" t="s">
        <v>180</v>
      </c>
    </row>
    <row r="910" spans="1:6" hidden="1">
      <c r="A910" s="32">
        <v>88001</v>
      </c>
      <c r="B910" s="36" t="s">
        <v>10618</v>
      </c>
      <c r="C910" s="34" t="s">
        <v>10617</v>
      </c>
      <c r="D910" s="34" t="s">
        <v>64</v>
      </c>
      <c r="E910" s="34" t="s">
        <v>1394</v>
      </c>
      <c r="F910" s="35" t="s">
        <v>180</v>
      </c>
    </row>
    <row r="911" spans="1:6" hidden="1">
      <c r="A911" s="32">
        <v>68020</v>
      </c>
      <c r="B911" s="33" t="s">
        <v>16194</v>
      </c>
      <c r="C911" s="34" t="s">
        <v>820</v>
      </c>
      <c r="D911" s="34" t="s">
        <v>98</v>
      </c>
      <c r="E911" s="34" t="s">
        <v>166</v>
      </c>
      <c r="F911" s="35" t="s">
        <v>30</v>
      </c>
    </row>
    <row r="912" spans="1:6" hidden="1">
      <c r="A912" s="32">
        <v>68077</v>
      </c>
      <c r="B912" s="33" t="s">
        <v>2290</v>
      </c>
      <c r="C912" s="34" t="s">
        <v>820</v>
      </c>
      <c r="D912" s="34" t="s">
        <v>98</v>
      </c>
      <c r="E912" s="34" t="s">
        <v>166</v>
      </c>
      <c r="F912" s="35" t="s">
        <v>28</v>
      </c>
    </row>
    <row r="913" spans="1:6" hidden="1">
      <c r="A913" s="32">
        <v>68092</v>
      </c>
      <c r="B913" s="33" t="s">
        <v>7922</v>
      </c>
      <c r="C913" s="34" t="s">
        <v>820</v>
      </c>
      <c r="D913" s="34" t="s">
        <v>72</v>
      </c>
      <c r="E913" s="34" t="s">
        <v>166</v>
      </c>
      <c r="F913" s="35" t="s">
        <v>32</v>
      </c>
    </row>
    <row r="914" spans="1:6" hidden="1">
      <c r="A914" s="32">
        <v>68101</v>
      </c>
      <c r="B914" s="33" t="s">
        <v>303</v>
      </c>
      <c r="C914" s="34" t="s">
        <v>820</v>
      </c>
      <c r="D914" s="34" t="s">
        <v>98</v>
      </c>
      <c r="E914" s="34" t="s">
        <v>166</v>
      </c>
      <c r="F914" s="35" t="s">
        <v>30</v>
      </c>
    </row>
    <row r="915" spans="1:6" hidden="1">
      <c r="A915" s="32">
        <v>68121</v>
      </c>
      <c r="B915" s="36" t="s">
        <v>16250</v>
      </c>
      <c r="C915" s="34" t="s">
        <v>820</v>
      </c>
      <c r="D915" s="34" t="s">
        <v>72</v>
      </c>
      <c r="E915" s="34" t="s">
        <v>166</v>
      </c>
      <c r="F915" s="35" t="s">
        <v>30</v>
      </c>
    </row>
    <row r="916" spans="1:6" hidden="1">
      <c r="A916" s="32">
        <v>68176</v>
      </c>
      <c r="B916" s="33" t="s">
        <v>16244</v>
      </c>
      <c r="C916" s="34" t="s">
        <v>820</v>
      </c>
      <c r="D916" s="34" t="s">
        <v>72</v>
      </c>
      <c r="E916" s="34" t="s">
        <v>166</v>
      </c>
      <c r="F916" s="35" t="s">
        <v>32</v>
      </c>
    </row>
    <row r="917" spans="1:6" hidden="1">
      <c r="A917" s="32">
        <v>68207</v>
      </c>
      <c r="B917" s="33" t="s">
        <v>3578</v>
      </c>
      <c r="C917" s="34" t="s">
        <v>820</v>
      </c>
      <c r="D917" s="34" t="s">
        <v>72</v>
      </c>
      <c r="E917" s="34" t="s">
        <v>166</v>
      </c>
      <c r="F917" s="35" t="s">
        <v>32</v>
      </c>
    </row>
    <row r="918" spans="1:6" hidden="1">
      <c r="A918" s="32">
        <v>68250</v>
      </c>
      <c r="B918" s="36" t="s">
        <v>12815</v>
      </c>
      <c r="C918" s="34" t="s">
        <v>820</v>
      </c>
      <c r="D918" s="34" t="s">
        <v>72</v>
      </c>
      <c r="E918" s="34" t="s">
        <v>166</v>
      </c>
      <c r="F918" s="35" t="s">
        <v>32</v>
      </c>
    </row>
    <row r="919" spans="1:6" hidden="1">
      <c r="A919" s="32">
        <v>68320</v>
      </c>
      <c r="B919" s="36" t="s">
        <v>16057</v>
      </c>
      <c r="C919" s="34" t="s">
        <v>820</v>
      </c>
      <c r="D919" s="34" t="s">
        <v>72</v>
      </c>
      <c r="E919" s="34" t="s">
        <v>166</v>
      </c>
      <c r="F919" s="35" t="s">
        <v>32</v>
      </c>
    </row>
    <row r="920" spans="1:6" hidden="1">
      <c r="A920" s="32">
        <v>68397</v>
      </c>
      <c r="B920" s="36" t="s">
        <v>1924</v>
      </c>
      <c r="C920" s="34" t="s">
        <v>820</v>
      </c>
      <c r="D920" s="34" t="s">
        <v>72</v>
      </c>
      <c r="E920" s="34" t="s">
        <v>166</v>
      </c>
      <c r="F920" s="35" t="s">
        <v>32</v>
      </c>
    </row>
    <row r="921" spans="1:6" hidden="1">
      <c r="A921" s="32">
        <v>68615</v>
      </c>
      <c r="B921" s="36" t="s">
        <v>2998</v>
      </c>
      <c r="C921" s="34" t="s">
        <v>820</v>
      </c>
      <c r="D921" s="34" t="s">
        <v>72</v>
      </c>
      <c r="E921" s="34" t="s">
        <v>166</v>
      </c>
      <c r="F921" s="35" t="s">
        <v>28</v>
      </c>
    </row>
    <row r="922" spans="1:6" hidden="1">
      <c r="A922" s="32">
        <v>68669</v>
      </c>
      <c r="B922" s="36" t="s">
        <v>10618</v>
      </c>
      <c r="C922" s="34" t="s">
        <v>820</v>
      </c>
      <c r="D922" s="34" t="s">
        <v>72</v>
      </c>
      <c r="E922" s="34" t="s">
        <v>166</v>
      </c>
      <c r="F922" s="35" t="s">
        <v>30</v>
      </c>
    </row>
    <row r="923" spans="1:6" hidden="1">
      <c r="A923" s="32">
        <v>68686</v>
      </c>
      <c r="B923" s="33" t="s">
        <v>6140</v>
      </c>
      <c r="C923" s="34" t="s">
        <v>820</v>
      </c>
      <c r="D923" s="34" t="s">
        <v>98</v>
      </c>
      <c r="E923" s="34" t="s">
        <v>166</v>
      </c>
      <c r="F923" s="35" t="s">
        <v>32</v>
      </c>
    </row>
    <row r="924" spans="1:6" hidden="1">
      <c r="A924" s="32">
        <v>68705</v>
      </c>
      <c r="B924" s="33" t="s">
        <v>16058</v>
      </c>
      <c r="C924" s="34" t="s">
        <v>820</v>
      </c>
      <c r="D924" s="34" t="s">
        <v>72</v>
      </c>
      <c r="E924" s="34" t="s">
        <v>166</v>
      </c>
      <c r="F924" s="35" t="s">
        <v>28</v>
      </c>
    </row>
    <row r="925" spans="1:6" hidden="1">
      <c r="A925" s="32">
        <v>68773</v>
      </c>
      <c r="B925" s="36" t="s">
        <v>414</v>
      </c>
      <c r="C925" s="34" t="s">
        <v>820</v>
      </c>
      <c r="D925" s="34" t="s">
        <v>98</v>
      </c>
      <c r="E925" s="34" t="s">
        <v>166</v>
      </c>
      <c r="F925" s="35" t="s">
        <v>30</v>
      </c>
    </row>
    <row r="926" spans="1:6" hidden="1">
      <c r="A926" s="32">
        <v>68872</v>
      </c>
      <c r="B926" s="36" t="s">
        <v>5620</v>
      </c>
      <c r="C926" s="34" t="s">
        <v>820</v>
      </c>
      <c r="D926" s="34" t="s">
        <v>72</v>
      </c>
      <c r="E926" s="34" t="s">
        <v>166</v>
      </c>
      <c r="F926" s="35" t="s">
        <v>30</v>
      </c>
    </row>
    <row r="927" spans="1:6" hidden="1">
      <c r="A927" s="32">
        <v>68013</v>
      </c>
      <c r="B927" s="34" t="s">
        <v>16402</v>
      </c>
      <c r="C927" s="34" t="s">
        <v>820</v>
      </c>
      <c r="D927" s="34" t="s">
        <v>72</v>
      </c>
      <c r="E927" s="34" t="s">
        <v>166</v>
      </c>
      <c r="F927" s="35" t="s">
        <v>32</v>
      </c>
    </row>
    <row r="928" spans="1:6" hidden="1">
      <c r="A928" s="32">
        <v>68051</v>
      </c>
      <c r="B928" s="34" t="s">
        <v>16403</v>
      </c>
      <c r="C928" s="34" t="s">
        <v>820</v>
      </c>
      <c r="D928" s="34" t="s">
        <v>72</v>
      </c>
      <c r="E928" s="34" t="s">
        <v>166</v>
      </c>
      <c r="F928" s="35" t="s">
        <v>28</v>
      </c>
    </row>
    <row r="929" spans="1:6" hidden="1">
      <c r="A929" s="32">
        <v>68079</v>
      </c>
      <c r="B929" s="34" t="s">
        <v>16404</v>
      </c>
      <c r="C929" s="34" t="s">
        <v>820</v>
      </c>
      <c r="D929" s="34" t="s">
        <v>72</v>
      </c>
      <c r="E929" s="34" t="s">
        <v>166</v>
      </c>
      <c r="F929" s="35" t="s">
        <v>30</v>
      </c>
    </row>
    <row r="930" spans="1:6" hidden="1">
      <c r="A930" s="32">
        <v>68081</v>
      </c>
      <c r="B930" s="34" t="s">
        <v>829</v>
      </c>
      <c r="C930" s="34" t="s">
        <v>820</v>
      </c>
      <c r="D930" s="34" t="s">
        <v>72</v>
      </c>
      <c r="E930" s="34" t="s">
        <v>166</v>
      </c>
      <c r="F930" s="35" t="s">
        <v>30</v>
      </c>
    </row>
    <row r="931" spans="1:6" hidden="1">
      <c r="A931" s="32">
        <v>68001</v>
      </c>
      <c r="B931" s="34" t="s">
        <v>72</v>
      </c>
      <c r="C931" s="34" t="s">
        <v>820</v>
      </c>
      <c r="D931" s="34" t="s">
        <v>72</v>
      </c>
      <c r="E931" s="34" t="s">
        <v>166</v>
      </c>
      <c r="F931" s="35" t="s">
        <v>25</v>
      </c>
    </row>
    <row r="932" spans="1:6" hidden="1">
      <c r="A932" s="32">
        <v>68132</v>
      </c>
      <c r="B932" s="34" t="s">
        <v>1182</v>
      </c>
      <c r="C932" s="34" t="s">
        <v>820</v>
      </c>
      <c r="D932" s="34" t="s">
        <v>72</v>
      </c>
      <c r="E932" s="34" t="s">
        <v>166</v>
      </c>
      <c r="F932" s="35" t="s">
        <v>30</v>
      </c>
    </row>
    <row r="933" spans="1:6" hidden="1">
      <c r="A933" s="32">
        <v>68147</v>
      </c>
      <c r="B933" s="34" t="s">
        <v>16405</v>
      </c>
      <c r="C933" s="34" t="s">
        <v>820</v>
      </c>
      <c r="D933" s="34" t="s">
        <v>72</v>
      </c>
      <c r="E933" s="34" t="s">
        <v>166</v>
      </c>
      <c r="F933" s="35" t="s">
        <v>32</v>
      </c>
    </row>
    <row r="934" spans="1:6" hidden="1">
      <c r="A934" s="32">
        <v>68152</v>
      </c>
      <c r="B934" s="34" t="s">
        <v>16406</v>
      </c>
      <c r="C934" s="34" t="s">
        <v>820</v>
      </c>
      <c r="D934" s="34" t="s">
        <v>72</v>
      </c>
      <c r="E934" s="34" t="s">
        <v>166</v>
      </c>
      <c r="F934" s="35" t="s">
        <v>32</v>
      </c>
    </row>
    <row r="935" spans="1:6" hidden="1">
      <c r="A935" s="32">
        <v>68160</v>
      </c>
      <c r="B935" s="34" t="s">
        <v>16407</v>
      </c>
      <c r="C935" s="34" t="s">
        <v>820</v>
      </c>
      <c r="D935" s="34" t="s">
        <v>72</v>
      </c>
      <c r="E935" s="34" t="s">
        <v>166</v>
      </c>
      <c r="F935" s="35" t="s">
        <v>30</v>
      </c>
    </row>
    <row r="936" spans="1:6" hidden="1">
      <c r="A936" s="32">
        <v>68162</v>
      </c>
      <c r="B936" s="34" t="s">
        <v>16408</v>
      </c>
      <c r="C936" s="34" t="s">
        <v>820</v>
      </c>
      <c r="D936" s="34" t="s">
        <v>72</v>
      </c>
      <c r="E936" s="34" t="s">
        <v>166</v>
      </c>
      <c r="F936" s="35" t="s">
        <v>32</v>
      </c>
    </row>
    <row r="937" spans="1:6" hidden="1">
      <c r="A937" s="32">
        <v>68167</v>
      </c>
      <c r="B937" s="34" t="s">
        <v>16409</v>
      </c>
      <c r="C937" s="34" t="s">
        <v>820</v>
      </c>
      <c r="D937" s="34" t="s">
        <v>72</v>
      </c>
      <c r="E937" s="34" t="s">
        <v>166</v>
      </c>
      <c r="F937" s="35" t="s">
        <v>32</v>
      </c>
    </row>
    <row r="938" spans="1:6" hidden="1">
      <c r="A938" s="32">
        <v>68169</v>
      </c>
      <c r="B938" s="34" t="s">
        <v>1193</v>
      </c>
      <c r="C938" s="34" t="s">
        <v>820</v>
      </c>
      <c r="D938" s="34" t="s">
        <v>72</v>
      </c>
      <c r="E938" s="34" t="s">
        <v>166</v>
      </c>
      <c r="F938" s="35" t="s">
        <v>28</v>
      </c>
    </row>
    <row r="939" spans="1:6" hidden="1">
      <c r="A939" s="32">
        <v>68179</v>
      </c>
      <c r="B939" s="34" t="s">
        <v>16410</v>
      </c>
      <c r="C939" s="34" t="s">
        <v>820</v>
      </c>
      <c r="D939" s="34" t="s">
        <v>98</v>
      </c>
      <c r="E939" s="34" t="s">
        <v>166</v>
      </c>
      <c r="F939" s="35" t="s">
        <v>32</v>
      </c>
    </row>
    <row r="940" spans="1:6" hidden="1">
      <c r="A940" s="32">
        <v>68190</v>
      </c>
      <c r="B940" s="34" t="s">
        <v>5060</v>
      </c>
      <c r="C940" s="34" t="s">
        <v>820</v>
      </c>
      <c r="D940" s="34" t="s">
        <v>72</v>
      </c>
      <c r="E940" s="34" t="s">
        <v>166</v>
      </c>
      <c r="F940" s="35" t="s">
        <v>32</v>
      </c>
    </row>
    <row r="941" spans="1:6" hidden="1">
      <c r="A941" s="32">
        <v>68209</v>
      </c>
      <c r="B941" s="34" t="s">
        <v>16411</v>
      </c>
      <c r="C941" s="34" t="s">
        <v>820</v>
      </c>
      <c r="D941" s="34" t="s">
        <v>72</v>
      </c>
      <c r="E941" s="34" t="s">
        <v>166</v>
      </c>
      <c r="F941" s="35" t="s">
        <v>30</v>
      </c>
    </row>
    <row r="942" spans="1:6" hidden="1">
      <c r="A942" s="32">
        <v>68211</v>
      </c>
      <c r="B942" s="34" t="s">
        <v>16412</v>
      </c>
      <c r="C942" s="34" t="s">
        <v>820</v>
      </c>
      <c r="D942" s="34" t="s">
        <v>72</v>
      </c>
      <c r="E942" s="34" t="s">
        <v>166</v>
      </c>
      <c r="F942" s="35" t="s">
        <v>32</v>
      </c>
    </row>
    <row r="943" spans="1:6" hidden="1">
      <c r="A943" s="32">
        <v>68217</v>
      </c>
      <c r="B943" s="34" t="s">
        <v>14937</v>
      </c>
      <c r="C943" s="34" t="s">
        <v>820</v>
      </c>
      <c r="D943" s="34" t="s">
        <v>72</v>
      </c>
      <c r="E943" s="34" t="s">
        <v>166</v>
      </c>
      <c r="F943" s="35" t="s">
        <v>32</v>
      </c>
    </row>
    <row r="944" spans="1:6" hidden="1">
      <c r="A944" s="32">
        <v>68229</v>
      </c>
      <c r="B944" s="34" t="s">
        <v>16413</v>
      </c>
      <c r="C944" s="34" t="s">
        <v>820</v>
      </c>
      <c r="D944" s="34" t="s">
        <v>72</v>
      </c>
      <c r="E944" s="34" t="s">
        <v>166</v>
      </c>
      <c r="F944" s="35" t="s">
        <v>28</v>
      </c>
    </row>
    <row r="945" spans="1:6" hidden="1">
      <c r="A945" s="32">
        <v>68235</v>
      </c>
      <c r="B945" s="34" t="s">
        <v>13728</v>
      </c>
      <c r="C945" s="34" t="s">
        <v>820</v>
      </c>
      <c r="D945" s="34" t="s">
        <v>72</v>
      </c>
      <c r="E945" s="34" t="s">
        <v>166</v>
      </c>
      <c r="F945" s="35" t="s">
        <v>32</v>
      </c>
    </row>
    <row r="946" spans="1:6" hidden="1">
      <c r="A946" s="32">
        <v>68245</v>
      </c>
      <c r="B946" s="34" t="s">
        <v>16414</v>
      </c>
      <c r="C946" s="34" t="s">
        <v>820</v>
      </c>
      <c r="D946" s="34" t="s">
        <v>72</v>
      </c>
      <c r="E946" s="34" t="s">
        <v>166</v>
      </c>
      <c r="F946" s="35" t="s">
        <v>32</v>
      </c>
    </row>
    <row r="947" spans="1:6" hidden="1">
      <c r="A947" s="32">
        <v>68255</v>
      </c>
      <c r="B947" s="34" t="s">
        <v>3187</v>
      </c>
      <c r="C947" s="34" t="s">
        <v>820</v>
      </c>
      <c r="D947" s="34" t="s">
        <v>72</v>
      </c>
      <c r="E947" s="34" t="s">
        <v>166</v>
      </c>
      <c r="F947" s="35" t="s">
        <v>28</v>
      </c>
    </row>
    <row r="948" spans="1:6" hidden="1">
      <c r="A948" s="32">
        <v>68264</v>
      </c>
      <c r="B948" s="34" t="s">
        <v>16415</v>
      </c>
      <c r="C948" s="34" t="s">
        <v>820</v>
      </c>
      <c r="D948" s="34" t="s">
        <v>72</v>
      </c>
      <c r="E948" s="34" t="s">
        <v>166</v>
      </c>
      <c r="F948" s="35" t="s">
        <v>32</v>
      </c>
    </row>
    <row r="949" spans="1:6" hidden="1">
      <c r="A949" s="32">
        <v>68266</v>
      </c>
      <c r="B949" s="34" t="s">
        <v>16416</v>
      </c>
      <c r="C949" s="34" t="s">
        <v>820</v>
      </c>
      <c r="D949" s="34" t="s">
        <v>72</v>
      </c>
      <c r="E949" s="34" t="s">
        <v>166</v>
      </c>
      <c r="F949" s="35" t="s">
        <v>32</v>
      </c>
    </row>
    <row r="950" spans="1:6" hidden="1">
      <c r="A950" s="32">
        <v>68271</v>
      </c>
      <c r="B950" s="34" t="s">
        <v>2670</v>
      </c>
      <c r="C950" s="34" t="s">
        <v>820</v>
      </c>
      <c r="D950" s="34" t="s">
        <v>98</v>
      </c>
      <c r="E950" s="34" t="s">
        <v>166</v>
      </c>
      <c r="F950" s="35" t="s">
        <v>32</v>
      </c>
    </row>
    <row r="951" spans="1:6" hidden="1">
      <c r="A951" s="32">
        <v>68276</v>
      </c>
      <c r="B951" s="34" t="s">
        <v>952</v>
      </c>
      <c r="C951" s="34" t="s">
        <v>820</v>
      </c>
      <c r="D951" s="34" t="s">
        <v>72</v>
      </c>
      <c r="E951" s="34" t="s">
        <v>166</v>
      </c>
      <c r="F951" s="35" t="s">
        <v>25</v>
      </c>
    </row>
    <row r="952" spans="1:6" hidden="1">
      <c r="A952" s="32">
        <v>68296</v>
      </c>
      <c r="B952" s="34" t="s">
        <v>16417</v>
      </c>
      <c r="C952" s="34" t="s">
        <v>820</v>
      </c>
      <c r="D952" s="34" t="s">
        <v>72</v>
      </c>
      <c r="E952" s="34" t="s">
        <v>166</v>
      </c>
      <c r="F952" s="35" t="s">
        <v>30</v>
      </c>
    </row>
    <row r="953" spans="1:6" hidden="1">
      <c r="A953" s="32">
        <v>68298</v>
      </c>
      <c r="B953" s="34" t="s">
        <v>16418</v>
      </c>
      <c r="C953" s="34" t="s">
        <v>820</v>
      </c>
      <c r="D953" s="34" t="s">
        <v>72</v>
      </c>
      <c r="E953" s="34" t="s">
        <v>166</v>
      </c>
      <c r="F953" s="35" t="s">
        <v>32</v>
      </c>
    </row>
    <row r="954" spans="1:6" hidden="1">
      <c r="A954" s="32">
        <v>68307</v>
      </c>
      <c r="B954" s="34" t="s">
        <v>834</v>
      </c>
      <c r="C954" s="34" t="s">
        <v>820</v>
      </c>
      <c r="D954" s="34" t="s">
        <v>72</v>
      </c>
      <c r="E954" s="34" t="s">
        <v>166</v>
      </c>
      <c r="F954" s="35" t="s">
        <v>25</v>
      </c>
    </row>
    <row r="955" spans="1:6" hidden="1">
      <c r="A955" s="32">
        <v>68318</v>
      </c>
      <c r="B955" s="34" t="s">
        <v>16419</v>
      </c>
      <c r="C955" s="34" t="s">
        <v>820</v>
      </c>
      <c r="D955" s="34" t="s">
        <v>72</v>
      </c>
      <c r="E955" s="34" t="s">
        <v>166</v>
      </c>
      <c r="F955" s="35" t="s">
        <v>30</v>
      </c>
    </row>
    <row r="956" spans="1:6" hidden="1">
      <c r="A956" s="32">
        <v>68322</v>
      </c>
      <c r="B956" s="34" t="s">
        <v>16420</v>
      </c>
      <c r="C956" s="34" t="s">
        <v>820</v>
      </c>
      <c r="D956" s="34" t="s">
        <v>72</v>
      </c>
      <c r="E956" s="34" t="s">
        <v>166</v>
      </c>
      <c r="F956" s="35" t="s">
        <v>32</v>
      </c>
    </row>
    <row r="957" spans="1:6" hidden="1">
      <c r="A957" s="32">
        <v>68324</v>
      </c>
      <c r="B957" s="34" t="s">
        <v>16421</v>
      </c>
      <c r="C957" s="34" t="s">
        <v>820</v>
      </c>
      <c r="D957" s="34" t="s">
        <v>72</v>
      </c>
      <c r="E957" s="34" t="s">
        <v>166</v>
      </c>
      <c r="F957" s="35" t="s">
        <v>32</v>
      </c>
    </row>
    <row r="958" spans="1:6" hidden="1">
      <c r="A958" s="32">
        <v>68327</v>
      </c>
      <c r="B958" s="34" t="s">
        <v>16422</v>
      </c>
      <c r="C958" s="34" t="s">
        <v>820</v>
      </c>
      <c r="D958" s="34" t="s">
        <v>72</v>
      </c>
      <c r="E958" s="34" t="s">
        <v>166</v>
      </c>
      <c r="F958" s="35" t="s">
        <v>30</v>
      </c>
    </row>
    <row r="959" spans="1:6" hidden="1">
      <c r="A959" s="32">
        <v>68344</v>
      </c>
      <c r="B959" s="34" t="s">
        <v>16423</v>
      </c>
      <c r="C959" s="34" t="s">
        <v>820</v>
      </c>
      <c r="D959" s="34" t="s">
        <v>72</v>
      </c>
      <c r="E959" s="34" t="s">
        <v>166</v>
      </c>
      <c r="F959" s="35" t="s">
        <v>30</v>
      </c>
    </row>
    <row r="960" spans="1:6" hidden="1">
      <c r="A960" s="32">
        <v>68368</v>
      </c>
      <c r="B960" s="34" t="s">
        <v>16424</v>
      </c>
      <c r="C960" s="34" t="s">
        <v>820</v>
      </c>
      <c r="D960" s="34" t="s">
        <v>98</v>
      </c>
      <c r="E960" s="34" t="s">
        <v>166</v>
      </c>
      <c r="F960" s="35" t="s">
        <v>32</v>
      </c>
    </row>
    <row r="961" spans="1:6" hidden="1">
      <c r="A961" s="32">
        <v>68370</v>
      </c>
      <c r="B961" s="34" t="s">
        <v>16425</v>
      </c>
      <c r="C961" s="34" t="s">
        <v>820</v>
      </c>
      <c r="D961" s="34" t="s">
        <v>72</v>
      </c>
      <c r="E961" s="34" t="s">
        <v>166</v>
      </c>
      <c r="F961" s="35" t="s">
        <v>30</v>
      </c>
    </row>
    <row r="962" spans="1:6" hidden="1">
      <c r="A962" s="32">
        <v>68377</v>
      </c>
      <c r="B962" s="34" t="s">
        <v>16426</v>
      </c>
      <c r="C962" s="34" t="s">
        <v>820</v>
      </c>
      <c r="D962" s="34" t="s">
        <v>98</v>
      </c>
      <c r="E962" s="34" t="s">
        <v>166</v>
      </c>
      <c r="F962" s="35" t="s">
        <v>32</v>
      </c>
    </row>
    <row r="963" spans="1:6" hidden="1">
      <c r="A963" s="32">
        <v>68385</v>
      </c>
      <c r="B963" s="34" t="s">
        <v>4093</v>
      </c>
      <c r="C963" s="34" t="s">
        <v>820</v>
      </c>
      <c r="D963" s="34" t="s">
        <v>98</v>
      </c>
      <c r="E963" s="34" t="s">
        <v>166</v>
      </c>
      <c r="F963" s="35" t="s">
        <v>30</v>
      </c>
    </row>
    <row r="964" spans="1:6" hidden="1">
      <c r="A964" s="32">
        <v>68406</v>
      </c>
      <c r="B964" s="34" t="s">
        <v>3568</v>
      </c>
      <c r="C964" s="34" t="s">
        <v>820</v>
      </c>
      <c r="D964" s="34" t="s">
        <v>72</v>
      </c>
      <c r="E964" s="34" t="s">
        <v>166</v>
      </c>
      <c r="F964" s="35" t="s">
        <v>28</v>
      </c>
    </row>
    <row r="965" spans="1:6" hidden="1">
      <c r="A965" s="32">
        <v>68418</v>
      </c>
      <c r="B965" s="34" t="s">
        <v>1564</v>
      </c>
      <c r="C965" s="34" t="s">
        <v>820</v>
      </c>
      <c r="D965" s="34" t="s">
        <v>72</v>
      </c>
      <c r="E965" s="34" t="s">
        <v>166</v>
      </c>
      <c r="F965" s="35" t="s">
        <v>28</v>
      </c>
    </row>
    <row r="966" spans="1:6" hidden="1">
      <c r="A966" s="32">
        <v>68425</v>
      </c>
      <c r="B966" s="34" t="s">
        <v>16427</v>
      </c>
      <c r="C966" s="34" t="s">
        <v>820</v>
      </c>
      <c r="D966" s="34" t="s">
        <v>72</v>
      </c>
      <c r="E966" s="34" t="s">
        <v>166</v>
      </c>
      <c r="F966" s="35" t="s">
        <v>32</v>
      </c>
    </row>
    <row r="967" spans="1:6" hidden="1">
      <c r="A967" s="32">
        <v>68432</v>
      </c>
      <c r="B967" s="34" t="s">
        <v>7676</v>
      </c>
      <c r="C967" s="34" t="s">
        <v>820</v>
      </c>
      <c r="D967" s="34" t="s">
        <v>72</v>
      </c>
      <c r="E967" s="34" t="s">
        <v>166</v>
      </c>
      <c r="F967" s="35" t="s">
        <v>32</v>
      </c>
    </row>
    <row r="968" spans="1:6" hidden="1">
      <c r="A968" s="32">
        <v>68444</v>
      </c>
      <c r="B968" s="34" t="s">
        <v>16428</v>
      </c>
      <c r="C968" s="34" t="s">
        <v>820</v>
      </c>
      <c r="D968" s="34" t="s">
        <v>72</v>
      </c>
      <c r="E968" s="34" t="s">
        <v>166</v>
      </c>
      <c r="F968" s="35" t="s">
        <v>30</v>
      </c>
    </row>
    <row r="969" spans="1:6" hidden="1">
      <c r="A969" s="32">
        <v>68464</v>
      </c>
      <c r="B969" s="34" t="s">
        <v>16429</v>
      </c>
      <c r="C969" s="34" t="s">
        <v>820</v>
      </c>
      <c r="D969" s="34" t="s">
        <v>72</v>
      </c>
      <c r="E969" s="34" t="s">
        <v>166</v>
      </c>
      <c r="F969" s="35" t="s">
        <v>30</v>
      </c>
    </row>
    <row r="970" spans="1:6" hidden="1">
      <c r="A970" s="32">
        <v>68468</v>
      </c>
      <c r="B970" s="34" t="s">
        <v>16430</v>
      </c>
      <c r="C970" s="34" t="s">
        <v>820</v>
      </c>
      <c r="D970" s="34" t="s">
        <v>72</v>
      </c>
      <c r="E970" s="34" t="s">
        <v>166</v>
      </c>
      <c r="F970" s="35" t="s">
        <v>32</v>
      </c>
    </row>
    <row r="971" spans="1:6" hidden="1">
      <c r="A971" s="32">
        <v>68498</v>
      </c>
      <c r="B971" s="34" t="s">
        <v>16431</v>
      </c>
      <c r="C971" s="34" t="s">
        <v>820</v>
      </c>
      <c r="D971" s="34" t="s">
        <v>72</v>
      </c>
      <c r="E971" s="34" t="s">
        <v>166</v>
      </c>
      <c r="F971" s="35" t="s">
        <v>32</v>
      </c>
    </row>
    <row r="972" spans="1:6" hidden="1">
      <c r="A972" s="32">
        <v>68500</v>
      </c>
      <c r="B972" s="34" t="s">
        <v>1043</v>
      </c>
      <c r="C972" s="34" t="s">
        <v>820</v>
      </c>
      <c r="D972" s="34" t="s">
        <v>72</v>
      </c>
      <c r="E972" s="34" t="s">
        <v>166</v>
      </c>
      <c r="F972" s="35" t="s">
        <v>30</v>
      </c>
    </row>
    <row r="973" spans="1:6" hidden="1">
      <c r="A973" s="32">
        <v>68502</v>
      </c>
      <c r="B973" s="34" t="s">
        <v>16432</v>
      </c>
      <c r="C973" s="34" t="s">
        <v>820</v>
      </c>
      <c r="D973" s="34" t="s">
        <v>72</v>
      </c>
      <c r="E973" s="34" t="s">
        <v>166</v>
      </c>
      <c r="F973" s="35" t="s">
        <v>32</v>
      </c>
    </row>
    <row r="974" spans="1:6" hidden="1">
      <c r="A974" s="32">
        <v>68522</v>
      </c>
      <c r="B974" s="34" t="s">
        <v>16433</v>
      </c>
      <c r="C974" s="34" t="s">
        <v>820</v>
      </c>
      <c r="D974" s="34" t="s">
        <v>72</v>
      </c>
      <c r="E974" s="34" t="s">
        <v>166</v>
      </c>
      <c r="F974" s="35" t="s">
        <v>30</v>
      </c>
    </row>
    <row r="975" spans="1:6" hidden="1">
      <c r="A975" s="32">
        <v>68524</v>
      </c>
      <c r="B975" s="34" t="s">
        <v>16434</v>
      </c>
      <c r="C975" s="34" t="s">
        <v>820</v>
      </c>
      <c r="D975" s="34" t="s">
        <v>72</v>
      </c>
      <c r="E975" s="34" t="s">
        <v>166</v>
      </c>
      <c r="F975" s="35" t="s">
        <v>30</v>
      </c>
    </row>
    <row r="976" spans="1:6" hidden="1">
      <c r="A976" s="32">
        <v>68533</v>
      </c>
      <c r="B976" s="34" t="s">
        <v>16435</v>
      </c>
      <c r="C976" s="34" t="s">
        <v>820</v>
      </c>
      <c r="D976" s="34" t="s">
        <v>72</v>
      </c>
      <c r="E976" s="34" t="s">
        <v>166</v>
      </c>
      <c r="F976" s="35" t="s">
        <v>30</v>
      </c>
    </row>
    <row r="977" spans="1:6" hidden="1">
      <c r="A977" s="32">
        <v>68547</v>
      </c>
      <c r="B977" s="34" t="s">
        <v>844</v>
      </c>
      <c r="C977" s="34" t="s">
        <v>820</v>
      </c>
      <c r="D977" s="34" t="s">
        <v>72</v>
      </c>
      <c r="E977" s="34" t="s">
        <v>166</v>
      </c>
      <c r="F977" s="35" t="s">
        <v>28</v>
      </c>
    </row>
    <row r="978" spans="1:6" hidden="1">
      <c r="A978" s="32">
        <v>68549</v>
      </c>
      <c r="B978" s="34" t="s">
        <v>16436</v>
      </c>
      <c r="C978" s="34" t="s">
        <v>820</v>
      </c>
      <c r="D978" s="34" t="s">
        <v>72</v>
      </c>
      <c r="E978" s="34" t="s">
        <v>166</v>
      </c>
      <c r="F978" s="35" t="s">
        <v>30</v>
      </c>
    </row>
    <row r="979" spans="1:6" hidden="1">
      <c r="A979" s="32">
        <v>68572</v>
      </c>
      <c r="B979" s="34" t="s">
        <v>3148</v>
      </c>
      <c r="C979" s="34" t="s">
        <v>820</v>
      </c>
      <c r="D979" s="34" t="s">
        <v>98</v>
      </c>
      <c r="E979" s="34" t="s">
        <v>166</v>
      </c>
      <c r="F979" s="35" t="s">
        <v>28</v>
      </c>
    </row>
    <row r="980" spans="1:6" hidden="1">
      <c r="A980" s="32">
        <v>68573</v>
      </c>
      <c r="B980" s="34" t="s">
        <v>14136</v>
      </c>
      <c r="C980" s="34" t="s">
        <v>820</v>
      </c>
      <c r="D980" s="34" t="s">
        <v>72</v>
      </c>
      <c r="E980" s="34" t="s">
        <v>166</v>
      </c>
      <c r="F980" s="35" t="s">
        <v>30</v>
      </c>
    </row>
    <row r="981" spans="1:6" hidden="1">
      <c r="A981" s="32">
        <v>68575</v>
      </c>
      <c r="B981" s="34" t="s">
        <v>7130</v>
      </c>
      <c r="C981" s="34" t="s">
        <v>820</v>
      </c>
      <c r="D981" s="34" t="s">
        <v>72</v>
      </c>
      <c r="E981" s="34" t="s">
        <v>166</v>
      </c>
      <c r="F981" s="35" t="s">
        <v>32</v>
      </c>
    </row>
    <row r="982" spans="1:6" hidden="1">
      <c r="A982" s="32">
        <v>68655</v>
      </c>
      <c r="B982" s="34" t="s">
        <v>8010</v>
      </c>
      <c r="C982" s="34" t="s">
        <v>820</v>
      </c>
      <c r="D982" s="34" t="s">
        <v>72</v>
      </c>
      <c r="E982" s="34" t="s">
        <v>166</v>
      </c>
      <c r="F982" s="35" t="s">
        <v>30</v>
      </c>
    </row>
    <row r="983" spans="1:6" hidden="1">
      <c r="A983" s="32">
        <v>68673</v>
      </c>
      <c r="B983" s="34" t="s">
        <v>16437</v>
      </c>
      <c r="C983" s="34" t="s">
        <v>820</v>
      </c>
      <c r="D983" s="34" t="s">
        <v>72</v>
      </c>
      <c r="E983" s="34" t="s">
        <v>166</v>
      </c>
      <c r="F983" s="35" t="s">
        <v>32</v>
      </c>
    </row>
    <row r="984" spans="1:6" hidden="1">
      <c r="A984" s="32">
        <v>68679</v>
      </c>
      <c r="B984" s="34" t="s">
        <v>2768</v>
      </c>
      <c r="C984" s="34" t="s">
        <v>820</v>
      </c>
      <c r="D984" s="34" t="s">
        <v>72</v>
      </c>
      <c r="E984" s="34" t="s">
        <v>166</v>
      </c>
      <c r="F984" s="35" t="s">
        <v>28</v>
      </c>
    </row>
    <row r="985" spans="1:6" hidden="1">
      <c r="A985" s="32">
        <v>68682</v>
      </c>
      <c r="B985" s="34" t="s">
        <v>16438</v>
      </c>
      <c r="C985" s="34" t="s">
        <v>820</v>
      </c>
      <c r="D985" s="34" t="s">
        <v>72</v>
      </c>
      <c r="E985" s="34" t="s">
        <v>166</v>
      </c>
      <c r="F985" s="35" t="s">
        <v>32</v>
      </c>
    </row>
    <row r="986" spans="1:6" hidden="1">
      <c r="A986" s="32">
        <v>68684</v>
      </c>
      <c r="B986" s="34" t="s">
        <v>16439</v>
      </c>
      <c r="C986" s="34" t="s">
        <v>820</v>
      </c>
      <c r="D986" s="34" t="s">
        <v>72</v>
      </c>
      <c r="E986" s="34" t="s">
        <v>166</v>
      </c>
      <c r="F986" s="35" t="s">
        <v>32</v>
      </c>
    </row>
    <row r="987" spans="1:6" hidden="1">
      <c r="A987" s="32">
        <v>68689</v>
      </c>
      <c r="B987" s="34" t="s">
        <v>4633</v>
      </c>
      <c r="C987" s="34" t="s">
        <v>820</v>
      </c>
      <c r="D987" s="34" t="s">
        <v>72</v>
      </c>
      <c r="E987" s="34" t="s">
        <v>166</v>
      </c>
      <c r="F987" s="35" t="s">
        <v>30</v>
      </c>
    </row>
    <row r="988" spans="1:6" hidden="1">
      <c r="A988" s="32">
        <v>68720</v>
      </c>
      <c r="B988" s="34" t="s">
        <v>16440</v>
      </c>
      <c r="C988" s="34" t="s">
        <v>820</v>
      </c>
      <c r="D988" s="34" t="s">
        <v>72</v>
      </c>
      <c r="E988" s="34" t="s">
        <v>166</v>
      </c>
      <c r="F988" s="35" t="s">
        <v>32</v>
      </c>
    </row>
    <row r="989" spans="1:6" hidden="1">
      <c r="A989" s="32">
        <v>68745</v>
      </c>
      <c r="B989" s="34" t="s">
        <v>16441</v>
      </c>
      <c r="C989" s="34" t="s">
        <v>820</v>
      </c>
      <c r="D989" s="34" t="s">
        <v>72</v>
      </c>
      <c r="E989" s="34" t="s">
        <v>166</v>
      </c>
      <c r="F989" s="35" t="s">
        <v>30</v>
      </c>
    </row>
    <row r="990" spans="1:6" hidden="1">
      <c r="A990" s="32">
        <v>68755</v>
      </c>
      <c r="B990" s="34" t="s">
        <v>945</v>
      </c>
      <c r="C990" s="34" t="s">
        <v>820</v>
      </c>
      <c r="D990" s="34" t="s">
        <v>72</v>
      </c>
      <c r="E990" s="34" t="s">
        <v>166</v>
      </c>
      <c r="F990" s="35" t="s">
        <v>30</v>
      </c>
    </row>
    <row r="991" spans="1:6" hidden="1">
      <c r="A991" s="32">
        <v>68770</v>
      </c>
      <c r="B991" s="34" t="s">
        <v>16442</v>
      </c>
      <c r="C991" s="34" t="s">
        <v>820</v>
      </c>
      <c r="D991" s="34" t="s">
        <v>72</v>
      </c>
      <c r="E991" s="34" t="s">
        <v>166</v>
      </c>
      <c r="F991" s="35" t="s">
        <v>30</v>
      </c>
    </row>
    <row r="992" spans="1:6" hidden="1">
      <c r="A992" s="32">
        <v>68780</v>
      </c>
      <c r="B992" s="34" t="s">
        <v>16443</v>
      </c>
      <c r="C992" s="34" t="s">
        <v>820</v>
      </c>
      <c r="D992" s="34" t="s">
        <v>72</v>
      </c>
      <c r="E992" s="34" t="s">
        <v>166</v>
      </c>
      <c r="F992" s="35" t="s">
        <v>30</v>
      </c>
    </row>
    <row r="993" spans="1:6" hidden="1">
      <c r="A993" s="32">
        <v>68820</v>
      </c>
      <c r="B993" s="34" t="s">
        <v>4339</v>
      </c>
      <c r="C993" s="34" t="s">
        <v>820</v>
      </c>
      <c r="D993" s="34" t="s">
        <v>72</v>
      </c>
      <c r="E993" s="34" t="s">
        <v>166</v>
      </c>
      <c r="F993" s="35" t="s">
        <v>28</v>
      </c>
    </row>
    <row r="994" spans="1:6" hidden="1">
      <c r="A994" s="32">
        <v>68855</v>
      </c>
      <c r="B994" s="34" t="s">
        <v>16444</v>
      </c>
      <c r="C994" s="34" t="s">
        <v>820</v>
      </c>
      <c r="D994" s="34" t="s">
        <v>72</v>
      </c>
      <c r="E994" s="34" t="s">
        <v>166</v>
      </c>
      <c r="F994" s="35" t="s">
        <v>30</v>
      </c>
    </row>
    <row r="995" spans="1:6" hidden="1">
      <c r="A995" s="32">
        <v>68861</v>
      </c>
      <c r="B995" s="34" t="s">
        <v>16445</v>
      </c>
      <c r="C995" s="34" t="s">
        <v>820</v>
      </c>
      <c r="D995" s="34" t="s">
        <v>98</v>
      </c>
      <c r="E995" s="34" t="s">
        <v>166</v>
      </c>
      <c r="F995" s="35" t="s">
        <v>28</v>
      </c>
    </row>
    <row r="996" spans="1:6" hidden="1">
      <c r="A996" s="32">
        <v>68867</v>
      </c>
      <c r="B996" s="34" t="s">
        <v>16446</v>
      </c>
      <c r="C996" s="34" t="s">
        <v>820</v>
      </c>
      <c r="D996" s="34" t="s">
        <v>81</v>
      </c>
      <c r="E996" s="34" t="s">
        <v>166</v>
      </c>
      <c r="F996" s="35" t="s">
        <v>32</v>
      </c>
    </row>
    <row r="997" spans="1:6" hidden="1">
      <c r="A997" s="32">
        <v>68895</v>
      </c>
      <c r="B997" s="34" t="s">
        <v>1248</v>
      </c>
      <c r="C997" s="34" t="s">
        <v>820</v>
      </c>
      <c r="D997" s="34" t="s">
        <v>72</v>
      </c>
      <c r="E997" s="34" t="s">
        <v>166</v>
      </c>
      <c r="F997" s="35" t="s">
        <v>30</v>
      </c>
    </row>
    <row r="998" spans="1:6" hidden="1">
      <c r="A998" s="32">
        <v>70110</v>
      </c>
      <c r="B998" s="33" t="s">
        <v>8151</v>
      </c>
      <c r="C998" s="34" t="s">
        <v>414</v>
      </c>
      <c r="D998" s="34" t="s">
        <v>97</v>
      </c>
      <c r="E998" s="34" t="s">
        <v>166</v>
      </c>
      <c r="F998" s="35" t="s">
        <v>28</v>
      </c>
    </row>
    <row r="999" spans="1:6" hidden="1">
      <c r="A999" s="32">
        <v>70400</v>
      </c>
      <c r="B999" s="33" t="s">
        <v>2903</v>
      </c>
      <c r="C999" s="34" t="s">
        <v>414</v>
      </c>
      <c r="D999" s="34" t="s">
        <v>97</v>
      </c>
      <c r="E999" s="34" t="s">
        <v>166</v>
      </c>
      <c r="F999" s="35" t="s">
        <v>28</v>
      </c>
    </row>
    <row r="1000" spans="1:6" hidden="1">
      <c r="A1000" s="32">
        <v>70717</v>
      </c>
      <c r="B1000" s="33" t="s">
        <v>10936</v>
      </c>
      <c r="C1000" s="34" t="s">
        <v>414</v>
      </c>
      <c r="D1000" s="34" t="s">
        <v>97</v>
      </c>
      <c r="E1000" s="34" t="s">
        <v>166</v>
      </c>
      <c r="F1000" s="35" t="s">
        <v>28</v>
      </c>
    </row>
    <row r="1001" spans="1:6" hidden="1">
      <c r="A1001" s="32">
        <v>70771</v>
      </c>
      <c r="B1001" s="33" t="s">
        <v>414</v>
      </c>
      <c r="C1001" s="34" t="s">
        <v>414</v>
      </c>
      <c r="D1001" s="34" t="s">
        <v>97</v>
      </c>
      <c r="E1001" s="34" t="s">
        <v>166</v>
      </c>
      <c r="F1001" s="35" t="s">
        <v>180</v>
      </c>
    </row>
    <row r="1002" spans="1:6" hidden="1">
      <c r="A1002" s="32">
        <v>70124</v>
      </c>
      <c r="B1002" s="34" t="s">
        <v>2584</v>
      </c>
      <c r="C1002" s="34" t="s">
        <v>414</v>
      </c>
      <c r="D1002" s="34" t="s">
        <v>97</v>
      </c>
      <c r="E1002" s="34" t="s">
        <v>166</v>
      </c>
      <c r="F1002" s="35" t="s">
        <v>32</v>
      </c>
    </row>
    <row r="1003" spans="1:6" hidden="1">
      <c r="A1003" s="32">
        <v>70230</v>
      </c>
      <c r="B1003" s="34" t="s">
        <v>16447</v>
      </c>
      <c r="C1003" s="34" t="s">
        <v>414</v>
      </c>
      <c r="D1003" s="34" t="s">
        <v>97</v>
      </c>
      <c r="E1003" s="34" t="s">
        <v>166</v>
      </c>
      <c r="F1003" s="35" t="s">
        <v>30</v>
      </c>
    </row>
    <row r="1004" spans="1:6" hidden="1">
      <c r="A1004" s="32">
        <v>70204</v>
      </c>
      <c r="B1004" s="34" t="s">
        <v>16448</v>
      </c>
      <c r="C1004" s="34" t="s">
        <v>414</v>
      </c>
      <c r="D1004" s="34" t="s">
        <v>97</v>
      </c>
      <c r="E1004" s="34" t="s">
        <v>166</v>
      </c>
      <c r="F1004" s="35" t="s">
        <v>30</v>
      </c>
    </row>
    <row r="1005" spans="1:6" hidden="1">
      <c r="A1005" s="32">
        <v>70215</v>
      </c>
      <c r="B1005" s="34" t="s">
        <v>3368</v>
      </c>
      <c r="C1005" s="34" t="s">
        <v>414</v>
      </c>
      <c r="D1005" s="34" t="s">
        <v>97</v>
      </c>
      <c r="E1005" s="34" t="s">
        <v>166</v>
      </c>
      <c r="F1005" s="35" t="s">
        <v>28</v>
      </c>
    </row>
    <row r="1006" spans="1:6" hidden="1">
      <c r="A1006" s="32">
        <v>70221</v>
      </c>
      <c r="B1006" s="34" t="s">
        <v>6224</v>
      </c>
      <c r="C1006" s="34" t="s">
        <v>414</v>
      </c>
      <c r="D1006" s="34" t="s">
        <v>97</v>
      </c>
      <c r="E1006" s="34" t="s">
        <v>166</v>
      </c>
      <c r="F1006" s="35" t="s">
        <v>28</v>
      </c>
    </row>
    <row r="1007" spans="1:6" hidden="1">
      <c r="A1007" s="32">
        <v>70233</v>
      </c>
      <c r="B1007" s="34" t="s">
        <v>16449</v>
      </c>
      <c r="C1007" s="34" t="s">
        <v>414</v>
      </c>
      <c r="D1007" s="34" t="s">
        <v>97</v>
      </c>
      <c r="E1007" s="34" t="s">
        <v>166</v>
      </c>
      <c r="F1007" s="35" t="s">
        <v>28</v>
      </c>
    </row>
    <row r="1008" spans="1:6" hidden="1">
      <c r="A1008" s="32">
        <v>70235</v>
      </c>
      <c r="B1008" s="34" t="s">
        <v>7343</v>
      </c>
      <c r="C1008" s="34" t="s">
        <v>414</v>
      </c>
      <c r="D1008" s="34" t="s">
        <v>97</v>
      </c>
      <c r="E1008" s="34" t="s">
        <v>166</v>
      </c>
      <c r="F1008" s="35" t="s">
        <v>28</v>
      </c>
    </row>
    <row r="1009" spans="1:6" hidden="1">
      <c r="A1009" s="32">
        <v>70265</v>
      </c>
      <c r="B1009" s="34" t="s">
        <v>16450</v>
      </c>
      <c r="C1009" s="34" t="s">
        <v>414</v>
      </c>
      <c r="D1009" s="34" t="s">
        <v>97</v>
      </c>
      <c r="E1009" s="34" t="s">
        <v>166</v>
      </c>
      <c r="F1009" s="35" t="s">
        <v>32</v>
      </c>
    </row>
    <row r="1010" spans="1:6" hidden="1">
      <c r="A1010" s="32">
        <v>70418</v>
      </c>
      <c r="B1010" s="34" t="s">
        <v>3064</v>
      </c>
      <c r="C1010" s="34" t="s">
        <v>414</v>
      </c>
      <c r="D1010" s="34" t="s">
        <v>97</v>
      </c>
      <c r="E1010" s="34" t="s">
        <v>166</v>
      </c>
      <c r="F1010" s="35" t="s">
        <v>28</v>
      </c>
    </row>
    <row r="1011" spans="1:6" hidden="1">
      <c r="A1011" s="32">
        <v>70429</v>
      </c>
      <c r="B1011" s="34" t="s">
        <v>7730</v>
      </c>
      <c r="C1011" s="34" t="s">
        <v>414</v>
      </c>
      <c r="D1011" s="34" t="s">
        <v>97</v>
      </c>
      <c r="E1011" s="34" t="s">
        <v>181</v>
      </c>
      <c r="F1011" s="35" t="s">
        <v>32</v>
      </c>
    </row>
    <row r="1012" spans="1:6" hidden="1">
      <c r="A1012" s="32">
        <v>70473</v>
      </c>
      <c r="B1012" s="34" t="s">
        <v>16451</v>
      </c>
      <c r="C1012" s="34" t="s">
        <v>414</v>
      </c>
      <c r="D1012" s="34" t="s">
        <v>97</v>
      </c>
      <c r="E1012" s="34" t="s">
        <v>166</v>
      </c>
      <c r="F1012" s="35" t="s">
        <v>28</v>
      </c>
    </row>
    <row r="1013" spans="1:6" hidden="1">
      <c r="A1013" s="32">
        <v>70508</v>
      </c>
      <c r="B1013" s="34" t="s">
        <v>16452</v>
      </c>
      <c r="C1013" s="34" t="s">
        <v>414</v>
      </c>
      <c r="D1013" s="34" t="s">
        <v>97</v>
      </c>
      <c r="E1013" s="34" t="s">
        <v>166</v>
      </c>
      <c r="F1013" s="35" t="s">
        <v>28</v>
      </c>
    </row>
    <row r="1014" spans="1:6" hidden="1">
      <c r="A1014" s="32">
        <v>70523</v>
      </c>
      <c r="B1014" s="34" t="s">
        <v>16453</v>
      </c>
      <c r="C1014" s="34" t="s">
        <v>414</v>
      </c>
      <c r="D1014" s="34" t="s">
        <v>97</v>
      </c>
      <c r="E1014" s="34" t="s">
        <v>166</v>
      </c>
      <c r="F1014" s="35" t="s">
        <v>28</v>
      </c>
    </row>
    <row r="1015" spans="1:6" hidden="1">
      <c r="A1015" s="32">
        <v>70670</v>
      </c>
      <c r="B1015" s="34" t="s">
        <v>5535</v>
      </c>
      <c r="C1015" s="34" t="s">
        <v>414</v>
      </c>
      <c r="D1015" s="34" t="s">
        <v>97</v>
      </c>
      <c r="E1015" s="34" t="s">
        <v>166</v>
      </c>
      <c r="F1015" s="35" t="s">
        <v>28</v>
      </c>
    </row>
    <row r="1016" spans="1:6" hidden="1">
      <c r="A1016" s="32">
        <v>70678</v>
      </c>
      <c r="B1016" s="34" t="s">
        <v>8938</v>
      </c>
      <c r="C1016" s="34" t="s">
        <v>414</v>
      </c>
      <c r="D1016" s="34" t="s">
        <v>97</v>
      </c>
      <c r="E1016" s="34" t="s">
        <v>166</v>
      </c>
      <c r="F1016" s="35" t="s">
        <v>28</v>
      </c>
    </row>
    <row r="1017" spans="1:6" hidden="1">
      <c r="A1017" s="32">
        <v>70702</v>
      </c>
      <c r="B1017" s="34" t="s">
        <v>16454</v>
      </c>
      <c r="C1017" s="34" t="s">
        <v>414</v>
      </c>
      <c r="D1017" s="34" t="s">
        <v>97</v>
      </c>
      <c r="E1017" s="34" t="s">
        <v>166</v>
      </c>
      <c r="F1017" s="35" t="s">
        <v>28</v>
      </c>
    </row>
    <row r="1018" spans="1:6" hidden="1">
      <c r="A1018" s="32">
        <v>70742</v>
      </c>
      <c r="B1018" s="34" t="s">
        <v>5958</v>
      </c>
      <c r="C1018" s="34" t="s">
        <v>414</v>
      </c>
      <c r="D1018" s="34" t="s">
        <v>97</v>
      </c>
      <c r="E1018" s="34" t="s">
        <v>166</v>
      </c>
      <c r="F1018" s="35" t="s">
        <v>28</v>
      </c>
    </row>
    <row r="1019" spans="1:6" hidden="1">
      <c r="A1019" s="32">
        <v>70708</v>
      </c>
      <c r="B1019" s="34" t="s">
        <v>691</v>
      </c>
      <c r="C1019" s="34" t="s">
        <v>414</v>
      </c>
      <c r="D1019" s="34" t="s">
        <v>97</v>
      </c>
      <c r="E1019" s="34" t="s">
        <v>166</v>
      </c>
      <c r="F1019" s="35" t="s">
        <v>30</v>
      </c>
    </row>
    <row r="1020" spans="1:6" hidden="1">
      <c r="A1020" s="32">
        <v>70713</v>
      </c>
      <c r="B1020" s="34" t="s">
        <v>13505</v>
      </c>
      <c r="C1020" s="34" t="s">
        <v>414</v>
      </c>
      <c r="D1020" s="34" t="s">
        <v>97</v>
      </c>
      <c r="E1020" s="34" t="s">
        <v>166</v>
      </c>
      <c r="F1020" s="35" t="s">
        <v>28</v>
      </c>
    </row>
    <row r="1021" spans="1:6" hidden="1">
      <c r="A1021" s="32">
        <v>70820</v>
      </c>
      <c r="B1021" s="34" t="s">
        <v>612</v>
      </c>
      <c r="C1021" s="34" t="s">
        <v>414</v>
      </c>
      <c r="D1021" s="34" t="s">
        <v>97</v>
      </c>
      <c r="E1021" s="34" t="s">
        <v>166</v>
      </c>
      <c r="F1021" s="35" t="s">
        <v>28</v>
      </c>
    </row>
    <row r="1022" spans="1:6" hidden="1">
      <c r="A1022" s="32">
        <v>70001</v>
      </c>
      <c r="B1022" s="34" t="s">
        <v>97</v>
      </c>
      <c r="C1022" s="34" t="s">
        <v>414</v>
      </c>
      <c r="D1022" s="34" t="s">
        <v>97</v>
      </c>
      <c r="E1022" s="34" t="s">
        <v>166</v>
      </c>
      <c r="F1022" s="35" t="s">
        <v>25</v>
      </c>
    </row>
    <row r="1023" spans="1:6" hidden="1">
      <c r="A1023" s="32">
        <v>70823</v>
      </c>
      <c r="B1023" s="34" t="s">
        <v>3866</v>
      </c>
      <c r="C1023" s="34" t="s">
        <v>414</v>
      </c>
      <c r="D1023" s="34" t="s">
        <v>97</v>
      </c>
      <c r="E1023" s="34" t="s">
        <v>166</v>
      </c>
      <c r="F1023" s="35" t="s">
        <v>28</v>
      </c>
    </row>
    <row r="1024" spans="1:6" hidden="1">
      <c r="A1024" s="32">
        <v>73678</v>
      </c>
      <c r="B1024" s="33" t="s">
        <v>9236</v>
      </c>
      <c r="C1024" s="34" t="s">
        <v>703</v>
      </c>
      <c r="D1024" s="34" t="s">
        <v>86</v>
      </c>
      <c r="E1024" s="34" t="s">
        <v>166</v>
      </c>
      <c r="F1024" s="35" t="s">
        <v>28</v>
      </c>
    </row>
    <row r="1025" spans="1:6" hidden="1">
      <c r="A1025" s="32">
        <v>73770</v>
      </c>
      <c r="B1025" s="33" t="s">
        <v>11819</v>
      </c>
      <c r="C1025" s="34" t="s">
        <v>703</v>
      </c>
      <c r="D1025" s="34" t="s">
        <v>86</v>
      </c>
      <c r="E1025" s="34" t="s">
        <v>166</v>
      </c>
      <c r="F1025" s="35" t="s">
        <v>28</v>
      </c>
    </row>
    <row r="1026" spans="1:6" hidden="1">
      <c r="A1026" s="32">
        <v>73024</v>
      </c>
      <c r="B1026" s="34" t="s">
        <v>16455</v>
      </c>
      <c r="C1026" s="34" t="s">
        <v>703</v>
      </c>
      <c r="D1026" s="34" t="s">
        <v>86</v>
      </c>
      <c r="E1026" s="34" t="s">
        <v>166</v>
      </c>
      <c r="F1026" s="35" t="s">
        <v>32</v>
      </c>
    </row>
    <row r="1027" spans="1:6" hidden="1">
      <c r="A1027" s="32">
        <v>73026</v>
      </c>
      <c r="B1027" s="34" t="s">
        <v>16456</v>
      </c>
      <c r="C1027" s="34" t="s">
        <v>703</v>
      </c>
      <c r="D1027" s="34" t="s">
        <v>86</v>
      </c>
      <c r="E1027" s="34" t="s">
        <v>166</v>
      </c>
      <c r="F1027" s="35" t="s">
        <v>28</v>
      </c>
    </row>
    <row r="1028" spans="1:6" hidden="1">
      <c r="A1028" s="32">
        <v>73030</v>
      </c>
      <c r="B1028" s="34" t="s">
        <v>16457</v>
      </c>
      <c r="C1028" s="34" t="s">
        <v>703</v>
      </c>
      <c r="D1028" s="34" t="s">
        <v>86</v>
      </c>
      <c r="E1028" s="34" t="s">
        <v>166</v>
      </c>
      <c r="F1028" s="35" t="s">
        <v>28</v>
      </c>
    </row>
    <row r="1029" spans="1:6" hidden="1">
      <c r="A1029" s="32">
        <v>73043</v>
      </c>
      <c r="B1029" s="34" t="s">
        <v>16458</v>
      </c>
      <c r="C1029" s="34" t="s">
        <v>703</v>
      </c>
      <c r="D1029" s="34" t="s">
        <v>86</v>
      </c>
      <c r="E1029" s="34" t="s">
        <v>166</v>
      </c>
      <c r="F1029" s="35" t="s">
        <v>28</v>
      </c>
    </row>
    <row r="1030" spans="1:6" hidden="1">
      <c r="A1030" s="32">
        <v>73055</v>
      </c>
      <c r="B1030" s="34" t="s">
        <v>16459</v>
      </c>
      <c r="C1030" s="34" t="s">
        <v>703</v>
      </c>
      <c r="D1030" s="34" t="s">
        <v>86</v>
      </c>
      <c r="E1030" s="34" t="s">
        <v>166</v>
      </c>
      <c r="F1030" s="35" t="s">
        <v>28</v>
      </c>
    </row>
    <row r="1031" spans="1:6" hidden="1">
      <c r="A1031" s="32">
        <v>73067</v>
      </c>
      <c r="B1031" s="34" t="s">
        <v>11225</v>
      </c>
      <c r="C1031" s="34" t="s">
        <v>703</v>
      </c>
      <c r="D1031" s="34" t="s">
        <v>86</v>
      </c>
      <c r="E1031" s="34" t="s">
        <v>166</v>
      </c>
      <c r="F1031" s="35" t="s">
        <v>30</v>
      </c>
    </row>
    <row r="1032" spans="1:6" hidden="1">
      <c r="A1032" s="32">
        <v>73124</v>
      </c>
      <c r="B1032" s="34" t="s">
        <v>7419</v>
      </c>
      <c r="C1032" s="34" t="s">
        <v>703</v>
      </c>
      <c r="D1032" s="34" t="s">
        <v>86</v>
      </c>
      <c r="E1032" s="34" t="s">
        <v>166</v>
      </c>
      <c r="F1032" s="35" t="s">
        <v>28</v>
      </c>
    </row>
    <row r="1033" spans="1:6" hidden="1">
      <c r="A1033" s="32">
        <v>73148</v>
      </c>
      <c r="B1033" s="34" t="s">
        <v>3514</v>
      </c>
      <c r="C1033" s="34" t="s">
        <v>703</v>
      </c>
      <c r="D1033" s="34" t="s">
        <v>68</v>
      </c>
      <c r="E1033" s="34" t="s">
        <v>166</v>
      </c>
      <c r="F1033" s="35" t="s">
        <v>28</v>
      </c>
    </row>
    <row r="1034" spans="1:6" hidden="1">
      <c r="A1034" s="32">
        <v>73152</v>
      </c>
      <c r="B1034" s="34" t="s">
        <v>16460</v>
      </c>
      <c r="C1034" s="34" t="s">
        <v>703</v>
      </c>
      <c r="D1034" s="34" t="s">
        <v>86</v>
      </c>
      <c r="E1034" s="34" t="s">
        <v>166</v>
      </c>
      <c r="F1034" s="35" t="s">
        <v>30</v>
      </c>
    </row>
    <row r="1035" spans="1:6" hidden="1">
      <c r="A1035" s="32">
        <v>73168</v>
      </c>
      <c r="B1035" s="34" t="s">
        <v>6429</v>
      </c>
      <c r="C1035" s="34" t="s">
        <v>703</v>
      </c>
      <c r="D1035" s="34" t="s">
        <v>86</v>
      </c>
      <c r="E1035" s="34" t="s">
        <v>166</v>
      </c>
      <c r="F1035" s="35" t="s">
        <v>30</v>
      </c>
    </row>
    <row r="1036" spans="1:6" hidden="1">
      <c r="A1036" s="32">
        <v>73200</v>
      </c>
      <c r="B1036" s="34" t="s">
        <v>16461</v>
      </c>
      <c r="C1036" s="34" t="s">
        <v>703</v>
      </c>
      <c r="D1036" s="34" t="s">
        <v>86</v>
      </c>
      <c r="E1036" s="34" t="s">
        <v>166</v>
      </c>
      <c r="F1036" s="35" t="s">
        <v>28</v>
      </c>
    </row>
    <row r="1037" spans="1:6" hidden="1">
      <c r="A1037" s="32">
        <v>73217</v>
      </c>
      <c r="B1037" s="34" t="s">
        <v>4712</v>
      </c>
      <c r="C1037" s="34" t="s">
        <v>703</v>
      </c>
      <c r="D1037" s="34" t="s">
        <v>86</v>
      </c>
      <c r="E1037" s="34" t="s">
        <v>166</v>
      </c>
      <c r="F1037" s="35" t="s">
        <v>30</v>
      </c>
    </row>
    <row r="1038" spans="1:6" hidden="1">
      <c r="A1038" s="32">
        <v>73226</v>
      </c>
      <c r="B1038" s="34" t="s">
        <v>16462</v>
      </c>
      <c r="C1038" s="34" t="s">
        <v>703</v>
      </c>
      <c r="D1038" s="34" t="s">
        <v>86</v>
      </c>
      <c r="E1038" s="34" t="s">
        <v>166</v>
      </c>
      <c r="F1038" s="35" t="s">
        <v>28</v>
      </c>
    </row>
    <row r="1039" spans="1:6" hidden="1">
      <c r="A1039" s="32">
        <v>73236</v>
      </c>
      <c r="B1039" s="34" t="s">
        <v>16463</v>
      </c>
      <c r="C1039" s="34" t="s">
        <v>703</v>
      </c>
      <c r="D1039" s="34" t="s">
        <v>86</v>
      </c>
      <c r="E1039" s="34" t="s">
        <v>166</v>
      </c>
      <c r="F1039" s="35" t="s">
        <v>32</v>
      </c>
    </row>
    <row r="1040" spans="1:6" hidden="1">
      <c r="A1040" s="32">
        <v>73268</v>
      </c>
      <c r="B1040" s="34" t="s">
        <v>3793</v>
      </c>
      <c r="C1040" s="34" t="s">
        <v>703</v>
      </c>
      <c r="D1040" s="34" t="s">
        <v>86</v>
      </c>
      <c r="E1040" s="34" t="s">
        <v>166</v>
      </c>
      <c r="F1040" s="35" t="s">
        <v>28</v>
      </c>
    </row>
    <row r="1041" spans="1:6" hidden="1">
      <c r="A1041" s="32">
        <v>73270</v>
      </c>
      <c r="B1041" s="34" t="s">
        <v>4815</v>
      </c>
      <c r="C1041" s="34" t="s">
        <v>703</v>
      </c>
      <c r="D1041" s="34" t="s">
        <v>86</v>
      </c>
      <c r="E1041" s="34" t="s">
        <v>166</v>
      </c>
      <c r="F1041" s="35" t="s">
        <v>30</v>
      </c>
    </row>
    <row r="1042" spans="1:6" hidden="1">
      <c r="A1042" s="32">
        <v>73275</v>
      </c>
      <c r="B1042" s="34" t="s">
        <v>16464</v>
      </c>
      <c r="C1042" s="34" t="s">
        <v>703</v>
      </c>
      <c r="D1042" s="34" t="s">
        <v>86</v>
      </c>
      <c r="E1042" s="34" t="s">
        <v>166</v>
      </c>
      <c r="F1042" s="35" t="s">
        <v>28</v>
      </c>
    </row>
    <row r="1043" spans="1:6" hidden="1">
      <c r="A1043" s="32">
        <v>73283</v>
      </c>
      <c r="B1043" s="34" t="s">
        <v>16465</v>
      </c>
      <c r="C1043" s="34" t="s">
        <v>703</v>
      </c>
      <c r="D1043" s="34" t="s">
        <v>86</v>
      </c>
      <c r="E1043" s="34" t="s">
        <v>166</v>
      </c>
      <c r="F1043" s="35" t="s">
        <v>30</v>
      </c>
    </row>
    <row r="1044" spans="1:6" hidden="1">
      <c r="A1044" s="32">
        <v>73319</v>
      </c>
      <c r="B1044" s="34" t="s">
        <v>2664</v>
      </c>
      <c r="C1044" s="34" t="s">
        <v>703</v>
      </c>
      <c r="D1044" s="34" t="s">
        <v>86</v>
      </c>
      <c r="E1044" s="34" t="s">
        <v>166</v>
      </c>
      <c r="F1044" s="35" t="s">
        <v>28</v>
      </c>
    </row>
    <row r="1045" spans="1:6" hidden="1">
      <c r="A1045" s="32">
        <v>73347</v>
      </c>
      <c r="B1045" s="34" t="s">
        <v>16466</v>
      </c>
      <c r="C1045" s="34" t="s">
        <v>703</v>
      </c>
      <c r="D1045" s="34" t="s">
        <v>87</v>
      </c>
      <c r="E1045" s="34" t="s">
        <v>166</v>
      </c>
      <c r="F1045" s="35" t="s">
        <v>30</v>
      </c>
    </row>
    <row r="1046" spans="1:6" hidden="1">
      <c r="A1046" s="32">
        <v>73349</v>
      </c>
      <c r="B1046" s="34" t="s">
        <v>16467</v>
      </c>
      <c r="C1046" s="34" t="s">
        <v>703</v>
      </c>
      <c r="D1046" s="34" t="s">
        <v>86</v>
      </c>
      <c r="E1046" s="34" t="s">
        <v>166</v>
      </c>
      <c r="F1046" s="35" t="s">
        <v>30</v>
      </c>
    </row>
    <row r="1047" spans="1:6" hidden="1">
      <c r="A1047" s="32">
        <v>73001</v>
      </c>
      <c r="B1047" s="34" t="s">
        <v>86</v>
      </c>
      <c r="C1047" s="34" t="s">
        <v>703</v>
      </c>
      <c r="D1047" s="34" t="s">
        <v>86</v>
      </c>
      <c r="E1047" s="34" t="s">
        <v>166</v>
      </c>
      <c r="F1047" s="35" t="s">
        <v>25</v>
      </c>
    </row>
    <row r="1048" spans="1:6" hidden="1">
      <c r="A1048" s="32">
        <v>73352</v>
      </c>
      <c r="B1048" s="34" t="s">
        <v>16468</v>
      </c>
      <c r="C1048" s="34" t="s">
        <v>703</v>
      </c>
      <c r="D1048" s="34" t="s">
        <v>86</v>
      </c>
      <c r="E1048" s="34" t="s">
        <v>166</v>
      </c>
      <c r="F1048" s="35" t="s">
        <v>30</v>
      </c>
    </row>
    <row r="1049" spans="1:6" hidden="1">
      <c r="A1049" s="32">
        <v>73408</v>
      </c>
      <c r="B1049" s="34" t="s">
        <v>11351</v>
      </c>
      <c r="C1049" s="34" t="s">
        <v>703</v>
      </c>
      <c r="D1049" s="34" t="s">
        <v>86</v>
      </c>
      <c r="E1049" s="34" t="s">
        <v>166</v>
      </c>
      <c r="F1049" s="35" t="s">
        <v>28</v>
      </c>
    </row>
    <row r="1050" spans="1:6" hidden="1">
      <c r="A1050" s="32">
        <v>73411</v>
      </c>
      <c r="B1050" s="34" t="s">
        <v>11243</v>
      </c>
      <c r="C1050" s="34" t="s">
        <v>703</v>
      </c>
      <c r="D1050" s="34" t="s">
        <v>86</v>
      </c>
      <c r="E1050" s="34" t="s">
        <v>166</v>
      </c>
      <c r="F1050" s="35" t="s">
        <v>30</v>
      </c>
    </row>
    <row r="1051" spans="1:6" hidden="1">
      <c r="A1051" s="32">
        <v>73443</v>
      </c>
      <c r="B1051" s="34" t="s">
        <v>8415</v>
      </c>
      <c r="C1051" s="34" t="s">
        <v>703</v>
      </c>
      <c r="D1051" s="34" t="s">
        <v>86</v>
      </c>
      <c r="E1051" s="34" t="s">
        <v>166</v>
      </c>
      <c r="F1051" s="35" t="s">
        <v>30</v>
      </c>
    </row>
    <row r="1052" spans="1:6" hidden="1">
      <c r="A1052" s="32">
        <v>73449</v>
      </c>
      <c r="B1052" s="34" t="s">
        <v>16469</v>
      </c>
      <c r="C1052" s="34" t="s">
        <v>703</v>
      </c>
      <c r="D1052" s="34" t="s">
        <v>68</v>
      </c>
      <c r="E1052" s="34" t="s">
        <v>166</v>
      </c>
      <c r="F1052" s="35" t="s">
        <v>28</v>
      </c>
    </row>
    <row r="1053" spans="1:6" hidden="1">
      <c r="A1053" s="32">
        <v>73461</v>
      </c>
      <c r="B1053" s="34" t="s">
        <v>16470</v>
      </c>
      <c r="C1053" s="34" t="s">
        <v>703</v>
      </c>
      <c r="D1053" s="34" t="s">
        <v>86</v>
      </c>
      <c r="E1053" s="34" t="s">
        <v>166</v>
      </c>
      <c r="F1053" s="35" t="s">
        <v>32</v>
      </c>
    </row>
    <row r="1054" spans="1:6" hidden="1">
      <c r="A1054" s="32">
        <v>73483</v>
      </c>
      <c r="B1054" s="34" t="s">
        <v>8474</v>
      </c>
      <c r="C1054" s="34" t="s">
        <v>703</v>
      </c>
      <c r="D1054" s="34" t="s">
        <v>92</v>
      </c>
      <c r="E1054" s="34" t="s">
        <v>166</v>
      </c>
      <c r="F1054" s="35" t="s">
        <v>28</v>
      </c>
    </row>
    <row r="1055" spans="1:6" hidden="1">
      <c r="A1055" s="32">
        <v>73504</v>
      </c>
      <c r="B1055" s="34" t="s">
        <v>16471</v>
      </c>
      <c r="C1055" s="34" t="s">
        <v>703</v>
      </c>
      <c r="D1055" s="34" t="s">
        <v>86</v>
      </c>
      <c r="E1055" s="34" t="s">
        <v>166</v>
      </c>
      <c r="F1055" s="35" t="s">
        <v>30</v>
      </c>
    </row>
    <row r="1056" spans="1:6" hidden="1">
      <c r="A1056" s="32">
        <v>73520</v>
      </c>
      <c r="B1056" s="34" t="s">
        <v>16472</v>
      </c>
      <c r="C1056" s="34" t="s">
        <v>703</v>
      </c>
      <c r="D1056" s="34" t="s">
        <v>86</v>
      </c>
      <c r="E1056" s="34" t="s">
        <v>166</v>
      </c>
      <c r="F1056" s="35" t="s">
        <v>30</v>
      </c>
    </row>
    <row r="1057" spans="1:6" hidden="1">
      <c r="A1057" s="32">
        <v>73547</v>
      </c>
      <c r="B1057" s="34" t="s">
        <v>4259</v>
      </c>
      <c r="C1057" s="34" t="s">
        <v>703</v>
      </c>
      <c r="D1057" s="34" t="s">
        <v>86</v>
      </c>
      <c r="E1057" s="34" t="s">
        <v>166</v>
      </c>
      <c r="F1057" s="35" t="s">
        <v>28</v>
      </c>
    </row>
    <row r="1058" spans="1:6" hidden="1">
      <c r="A1058" s="32">
        <v>73555</v>
      </c>
      <c r="B1058" s="34" t="s">
        <v>10661</v>
      </c>
      <c r="C1058" s="34" t="s">
        <v>703</v>
      </c>
      <c r="D1058" s="34" t="s">
        <v>86</v>
      </c>
      <c r="E1058" s="34" t="s">
        <v>166</v>
      </c>
      <c r="F1058" s="35" t="s">
        <v>32</v>
      </c>
    </row>
    <row r="1059" spans="1:6" hidden="1">
      <c r="A1059" s="32">
        <v>73563</v>
      </c>
      <c r="B1059" s="34" t="s">
        <v>16473</v>
      </c>
      <c r="C1059" s="34" t="s">
        <v>703</v>
      </c>
      <c r="D1059" s="34" t="s">
        <v>86</v>
      </c>
      <c r="E1059" s="34" t="s">
        <v>166</v>
      </c>
      <c r="F1059" s="35" t="s">
        <v>30</v>
      </c>
    </row>
    <row r="1060" spans="1:6" hidden="1">
      <c r="A1060" s="32">
        <v>73585</v>
      </c>
      <c r="B1060" s="34" t="s">
        <v>7135</v>
      </c>
      <c r="C1060" s="34" t="s">
        <v>703</v>
      </c>
      <c r="D1060" s="34" t="s">
        <v>86</v>
      </c>
      <c r="E1060" s="34" t="s">
        <v>166</v>
      </c>
      <c r="F1060" s="35" t="s">
        <v>28</v>
      </c>
    </row>
    <row r="1061" spans="1:6" hidden="1">
      <c r="A1061" s="32">
        <v>73616</v>
      </c>
      <c r="B1061" s="34" t="s">
        <v>7043</v>
      </c>
      <c r="C1061" s="34" t="s">
        <v>703</v>
      </c>
      <c r="D1061" s="34" t="s">
        <v>86</v>
      </c>
      <c r="E1061" s="34" t="s">
        <v>166</v>
      </c>
      <c r="F1061" s="35" t="s">
        <v>32</v>
      </c>
    </row>
    <row r="1062" spans="1:6" hidden="1">
      <c r="A1062" s="32">
        <v>73622</v>
      </c>
      <c r="B1062" s="34" t="s">
        <v>16474</v>
      </c>
      <c r="C1062" s="34" t="s">
        <v>703</v>
      </c>
      <c r="D1062" s="34" t="s">
        <v>86</v>
      </c>
      <c r="E1062" s="34" t="s">
        <v>166</v>
      </c>
      <c r="F1062" s="35" t="s">
        <v>32</v>
      </c>
    </row>
    <row r="1063" spans="1:6" hidden="1">
      <c r="A1063" s="32">
        <v>73624</v>
      </c>
      <c r="B1063" s="34" t="s">
        <v>16475</v>
      </c>
      <c r="C1063" s="34" t="s">
        <v>703</v>
      </c>
      <c r="D1063" s="34" t="s">
        <v>86</v>
      </c>
      <c r="E1063" s="34" t="s">
        <v>166</v>
      </c>
      <c r="F1063" s="35" t="s">
        <v>30</v>
      </c>
    </row>
    <row r="1064" spans="1:6" hidden="1">
      <c r="A1064" s="32">
        <v>73671</v>
      </c>
      <c r="B1064" s="34" t="s">
        <v>16476</v>
      </c>
      <c r="C1064" s="34" t="s">
        <v>703</v>
      </c>
      <c r="D1064" s="34" t="s">
        <v>86</v>
      </c>
      <c r="E1064" s="34" t="s">
        <v>166</v>
      </c>
      <c r="F1064" s="35" t="s">
        <v>28</v>
      </c>
    </row>
    <row r="1065" spans="1:6" hidden="1">
      <c r="A1065" s="32">
        <v>73675</v>
      </c>
      <c r="B1065" s="34" t="s">
        <v>16477</v>
      </c>
      <c r="C1065" s="34" t="s">
        <v>703</v>
      </c>
      <c r="D1065" s="34" t="s">
        <v>86</v>
      </c>
      <c r="E1065" s="34" t="s">
        <v>166</v>
      </c>
      <c r="F1065" s="35" t="s">
        <v>32</v>
      </c>
    </row>
    <row r="1066" spans="1:6" hidden="1">
      <c r="A1066" s="32">
        <v>73686</v>
      </c>
      <c r="B1066" s="34" t="s">
        <v>16478</v>
      </c>
      <c r="C1066" s="34" t="s">
        <v>703</v>
      </c>
      <c r="D1066" s="34" t="s">
        <v>86</v>
      </c>
      <c r="E1066" s="34" t="s">
        <v>166</v>
      </c>
      <c r="F1066" s="35" t="s">
        <v>30</v>
      </c>
    </row>
    <row r="1067" spans="1:6" hidden="1">
      <c r="A1067" s="32">
        <v>73854</v>
      </c>
      <c r="B1067" s="34" t="s">
        <v>16479</v>
      </c>
      <c r="C1067" s="34" t="s">
        <v>703</v>
      </c>
      <c r="D1067" s="34" t="s">
        <v>86</v>
      </c>
      <c r="E1067" s="34" t="s">
        <v>166</v>
      </c>
      <c r="F1067" s="35" t="s">
        <v>28</v>
      </c>
    </row>
    <row r="1068" spans="1:6" hidden="1">
      <c r="A1068" s="32">
        <v>73861</v>
      </c>
      <c r="B1068" s="34" t="s">
        <v>15740</v>
      </c>
      <c r="C1068" s="34" t="s">
        <v>703</v>
      </c>
      <c r="D1068" s="34" t="s">
        <v>86</v>
      </c>
      <c r="E1068" s="34" t="s">
        <v>166</v>
      </c>
      <c r="F1068" s="35" t="s">
        <v>28</v>
      </c>
    </row>
    <row r="1069" spans="1:6" hidden="1">
      <c r="A1069" s="32">
        <v>73870</v>
      </c>
      <c r="B1069" s="34" t="s">
        <v>16480</v>
      </c>
      <c r="C1069" s="34" t="s">
        <v>703</v>
      </c>
      <c r="D1069" s="34" t="s">
        <v>86</v>
      </c>
      <c r="E1069" s="34" t="s">
        <v>166</v>
      </c>
      <c r="F1069" s="35" t="s">
        <v>30</v>
      </c>
    </row>
    <row r="1070" spans="1:6" hidden="1">
      <c r="A1070" s="32">
        <v>73873</v>
      </c>
      <c r="B1070" s="34" t="s">
        <v>9998</v>
      </c>
      <c r="C1070" s="34" t="s">
        <v>703</v>
      </c>
      <c r="D1070" s="34" t="s">
        <v>86</v>
      </c>
      <c r="E1070" s="34" t="s">
        <v>166</v>
      </c>
      <c r="F1070" s="35" t="s">
        <v>30</v>
      </c>
    </row>
    <row r="1071" spans="1:6" hidden="1">
      <c r="A1071" s="32">
        <v>76054</v>
      </c>
      <c r="B1071" s="33" t="s">
        <v>11763</v>
      </c>
      <c r="C1071" s="34" t="s">
        <v>227</v>
      </c>
      <c r="D1071" s="34" t="s">
        <v>94</v>
      </c>
      <c r="E1071" s="34" t="s">
        <v>166</v>
      </c>
      <c r="F1071" s="35" t="s">
        <v>30</v>
      </c>
    </row>
    <row r="1072" spans="1:6" hidden="1">
      <c r="A1072" s="32">
        <v>76100</v>
      </c>
      <c r="B1072" s="36" t="s">
        <v>303</v>
      </c>
      <c r="C1072" s="34" t="s">
        <v>227</v>
      </c>
      <c r="D1072" s="34" t="s">
        <v>94</v>
      </c>
      <c r="E1072" s="34" t="s">
        <v>166</v>
      </c>
      <c r="F1072" s="35" t="s">
        <v>28</v>
      </c>
    </row>
    <row r="1073" spans="1:6" hidden="1">
      <c r="A1073" s="32">
        <v>76130</v>
      </c>
      <c r="B1073" s="33" t="s">
        <v>1297</v>
      </c>
      <c r="C1073" s="34" t="s">
        <v>227</v>
      </c>
      <c r="D1073" s="34" t="s">
        <v>76</v>
      </c>
      <c r="E1073" s="34" t="s">
        <v>166</v>
      </c>
      <c r="F1073" s="35" t="s">
        <v>28</v>
      </c>
    </row>
    <row r="1074" spans="1:6" hidden="1">
      <c r="A1074" s="32">
        <v>76400</v>
      </c>
      <c r="B1074" s="33" t="s">
        <v>2903</v>
      </c>
      <c r="C1074" s="34" t="s">
        <v>227</v>
      </c>
      <c r="D1074" s="34" t="s">
        <v>94</v>
      </c>
      <c r="E1074" s="34" t="s">
        <v>166</v>
      </c>
      <c r="F1074" s="35" t="s">
        <v>28</v>
      </c>
    </row>
    <row r="1075" spans="1:6" hidden="1">
      <c r="A1075" s="32">
        <v>76403</v>
      </c>
      <c r="B1075" s="33" t="s">
        <v>16045</v>
      </c>
      <c r="C1075" s="34" t="s">
        <v>227</v>
      </c>
      <c r="D1075" s="34" t="s">
        <v>94</v>
      </c>
      <c r="E1075" s="34" t="s">
        <v>166</v>
      </c>
      <c r="F1075" s="35" t="s">
        <v>28</v>
      </c>
    </row>
    <row r="1076" spans="1:6" hidden="1">
      <c r="A1076" s="32">
        <v>76606</v>
      </c>
      <c r="B1076" s="33" t="s">
        <v>589</v>
      </c>
      <c r="C1076" s="34" t="s">
        <v>227</v>
      </c>
      <c r="D1076" s="34" t="s">
        <v>76</v>
      </c>
      <c r="E1076" s="34" t="s">
        <v>166</v>
      </c>
      <c r="F1076" s="35" t="s">
        <v>28</v>
      </c>
    </row>
    <row r="1077" spans="1:6" hidden="1">
      <c r="A1077" s="32">
        <v>76670</v>
      </c>
      <c r="B1077" s="33" t="s">
        <v>10936</v>
      </c>
      <c r="C1077" s="34" t="s">
        <v>227</v>
      </c>
      <c r="D1077" s="34" t="s">
        <v>76</v>
      </c>
      <c r="E1077" s="34" t="s">
        <v>166</v>
      </c>
      <c r="F1077" s="35" t="s">
        <v>28</v>
      </c>
    </row>
    <row r="1078" spans="1:6" hidden="1">
      <c r="A1078" s="32">
        <v>76020</v>
      </c>
      <c r="B1078" s="34" t="s">
        <v>1126</v>
      </c>
      <c r="C1078" s="34" t="s">
        <v>227</v>
      </c>
      <c r="D1078" s="34" t="s">
        <v>94</v>
      </c>
      <c r="E1078" s="34" t="s">
        <v>166</v>
      </c>
      <c r="F1078" s="35" t="s">
        <v>28</v>
      </c>
    </row>
    <row r="1079" spans="1:6" hidden="1">
      <c r="A1079" s="32">
        <v>76036</v>
      </c>
      <c r="B1079" s="34" t="s">
        <v>6485</v>
      </c>
      <c r="C1079" s="34" t="s">
        <v>227</v>
      </c>
      <c r="D1079" s="34" t="s">
        <v>76</v>
      </c>
      <c r="E1079" s="34" t="s">
        <v>166</v>
      </c>
      <c r="F1079" s="35" t="s">
        <v>28</v>
      </c>
    </row>
    <row r="1080" spans="1:6" hidden="1">
      <c r="A1080" s="32">
        <v>76041</v>
      </c>
      <c r="B1080" s="34" t="s">
        <v>6328</v>
      </c>
      <c r="C1080" s="34" t="s">
        <v>227</v>
      </c>
      <c r="D1080" s="34" t="s">
        <v>94</v>
      </c>
      <c r="E1080" s="34" t="s">
        <v>166</v>
      </c>
      <c r="F1080" s="35" t="s">
        <v>28</v>
      </c>
    </row>
    <row r="1081" spans="1:6" hidden="1">
      <c r="A1081" s="32">
        <v>76109</v>
      </c>
      <c r="B1081" s="34" t="s">
        <v>5214</v>
      </c>
      <c r="C1081" s="34" t="s">
        <v>227</v>
      </c>
      <c r="D1081" s="34" t="s">
        <v>76</v>
      </c>
      <c r="E1081" s="34" t="s">
        <v>166</v>
      </c>
      <c r="F1081" s="35" t="s">
        <v>30</v>
      </c>
    </row>
    <row r="1082" spans="1:6" hidden="1">
      <c r="A1082" s="32">
        <v>76113</v>
      </c>
      <c r="B1082" s="34" t="s">
        <v>2068</v>
      </c>
      <c r="C1082" s="34" t="s">
        <v>227</v>
      </c>
      <c r="D1082" s="34" t="s">
        <v>76</v>
      </c>
      <c r="E1082" s="34" t="s">
        <v>166</v>
      </c>
      <c r="F1082" s="35" t="s">
        <v>28</v>
      </c>
    </row>
    <row r="1083" spans="1:6" hidden="1">
      <c r="A1083" s="32">
        <v>76122</v>
      </c>
      <c r="B1083" s="34" t="s">
        <v>7414</v>
      </c>
      <c r="C1083" s="34" t="s">
        <v>227</v>
      </c>
      <c r="D1083" s="34" t="s">
        <v>94</v>
      </c>
      <c r="E1083" s="34" t="s">
        <v>166</v>
      </c>
      <c r="F1083" s="35" t="s">
        <v>28</v>
      </c>
    </row>
    <row r="1084" spans="1:6" hidden="1">
      <c r="A1084" s="32">
        <v>76001</v>
      </c>
      <c r="B1084" s="34" t="s">
        <v>76</v>
      </c>
      <c r="C1084" s="34" t="s">
        <v>227</v>
      </c>
      <c r="D1084" s="34" t="s">
        <v>76</v>
      </c>
      <c r="E1084" s="34" t="s">
        <v>166</v>
      </c>
      <c r="F1084" s="35" t="s">
        <v>25</v>
      </c>
    </row>
    <row r="1085" spans="1:6" hidden="1">
      <c r="A1085" s="32">
        <v>76126</v>
      </c>
      <c r="B1085" s="34" t="s">
        <v>7390</v>
      </c>
      <c r="C1085" s="34" t="s">
        <v>227</v>
      </c>
      <c r="D1085" s="34" t="s">
        <v>76</v>
      </c>
      <c r="E1085" s="34" t="s">
        <v>166</v>
      </c>
      <c r="F1085" s="35" t="s">
        <v>28</v>
      </c>
    </row>
    <row r="1086" spans="1:6" hidden="1">
      <c r="A1086" s="32">
        <v>76147</v>
      </c>
      <c r="B1086" s="34" t="s">
        <v>2938</v>
      </c>
      <c r="C1086" s="34" t="s">
        <v>227</v>
      </c>
      <c r="D1086" s="34" t="s">
        <v>94</v>
      </c>
      <c r="E1086" s="34" t="s">
        <v>166</v>
      </c>
      <c r="F1086" s="35" t="s">
        <v>25</v>
      </c>
    </row>
    <row r="1087" spans="1:6" hidden="1">
      <c r="A1087" s="32">
        <v>76233</v>
      </c>
      <c r="B1087" s="34" t="s">
        <v>5548</v>
      </c>
      <c r="C1087" s="34" t="s">
        <v>227</v>
      </c>
      <c r="D1087" s="34" t="s">
        <v>76</v>
      </c>
      <c r="E1087" s="34" t="s">
        <v>166</v>
      </c>
      <c r="F1087" s="35" t="s">
        <v>28</v>
      </c>
    </row>
    <row r="1088" spans="1:6" hidden="1">
      <c r="A1088" s="32">
        <v>76243</v>
      </c>
      <c r="B1088" s="34" t="s">
        <v>4937</v>
      </c>
      <c r="C1088" s="34" t="s">
        <v>227</v>
      </c>
      <c r="D1088" s="34" t="s">
        <v>94</v>
      </c>
      <c r="E1088" s="34" t="s">
        <v>166</v>
      </c>
      <c r="F1088" s="35" t="s">
        <v>30</v>
      </c>
    </row>
    <row r="1089" spans="1:6" hidden="1">
      <c r="A1089" s="32">
        <v>76246</v>
      </c>
      <c r="B1089" s="34" t="s">
        <v>16481</v>
      </c>
      <c r="C1089" s="34" t="s">
        <v>227</v>
      </c>
      <c r="D1089" s="34" t="s">
        <v>94</v>
      </c>
      <c r="E1089" s="34" t="s">
        <v>166</v>
      </c>
      <c r="F1089" s="35" t="s">
        <v>30</v>
      </c>
    </row>
    <row r="1090" spans="1:6" hidden="1">
      <c r="A1090" s="32">
        <v>76248</v>
      </c>
      <c r="B1090" s="34" t="s">
        <v>3551</v>
      </c>
      <c r="C1090" s="34" t="s">
        <v>227</v>
      </c>
      <c r="D1090" s="34" t="s">
        <v>76</v>
      </c>
      <c r="E1090" s="34" t="s">
        <v>166</v>
      </c>
      <c r="F1090" s="35" t="s">
        <v>28</v>
      </c>
    </row>
    <row r="1091" spans="1:6" hidden="1">
      <c r="A1091" s="32">
        <v>76250</v>
      </c>
      <c r="B1091" s="34" t="s">
        <v>16482</v>
      </c>
      <c r="C1091" s="34" t="s">
        <v>227</v>
      </c>
      <c r="D1091" s="34" t="s">
        <v>94</v>
      </c>
      <c r="E1091" s="34" t="s">
        <v>166</v>
      </c>
      <c r="F1091" s="35" t="s">
        <v>28</v>
      </c>
    </row>
    <row r="1092" spans="1:6" hidden="1">
      <c r="A1092" s="32">
        <v>76275</v>
      </c>
      <c r="B1092" s="34" t="s">
        <v>1339</v>
      </c>
      <c r="C1092" s="34" t="s">
        <v>227</v>
      </c>
      <c r="D1092" s="34" t="s">
        <v>76</v>
      </c>
      <c r="E1092" s="34" t="s">
        <v>166</v>
      </c>
      <c r="F1092" s="35" t="s">
        <v>28</v>
      </c>
    </row>
    <row r="1093" spans="1:6" hidden="1">
      <c r="A1093" s="32">
        <v>76306</v>
      </c>
      <c r="B1093" s="34" t="s">
        <v>16483</v>
      </c>
      <c r="C1093" s="34" t="s">
        <v>227</v>
      </c>
      <c r="D1093" s="34" t="s">
        <v>76</v>
      </c>
      <c r="E1093" s="34" t="s">
        <v>166</v>
      </c>
      <c r="F1093" s="35" t="s">
        <v>28</v>
      </c>
    </row>
    <row r="1094" spans="1:6" hidden="1">
      <c r="A1094" s="32">
        <v>76318</v>
      </c>
      <c r="B1094" s="34" t="s">
        <v>10009</v>
      </c>
      <c r="C1094" s="34" t="s">
        <v>227</v>
      </c>
      <c r="D1094" s="34" t="s">
        <v>76</v>
      </c>
      <c r="E1094" s="34" t="s">
        <v>166</v>
      </c>
      <c r="F1094" s="35" t="s">
        <v>28</v>
      </c>
    </row>
    <row r="1095" spans="1:6" hidden="1">
      <c r="A1095" s="32">
        <v>76111</v>
      </c>
      <c r="B1095" s="34" t="s">
        <v>4751</v>
      </c>
      <c r="C1095" s="34" t="s">
        <v>227</v>
      </c>
      <c r="D1095" s="34" t="s">
        <v>76</v>
      </c>
      <c r="E1095" s="34" t="s">
        <v>166</v>
      </c>
      <c r="F1095" s="35" t="s">
        <v>28</v>
      </c>
    </row>
    <row r="1096" spans="1:6" hidden="1">
      <c r="A1096" s="32">
        <v>76364</v>
      </c>
      <c r="B1096" s="34" t="s">
        <v>2190</v>
      </c>
      <c r="C1096" s="34" t="s">
        <v>227</v>
      </c>
      <c r="D1096" s="34" t="s">
        <v>76</v>
      </c>
      <c r="E1096" s="34" t="s">
        <v>166</v>
      </c>
      <c r="F1096" s="35" t="s">
        <v>28</v>
      </c>
    </row>
    <row r="1097" spans="1:6" hidden="1">
      <c r="A1097" s="32">
        <v>76377</v>
      </c>
      <c r="B1097" s="34" t="s">
        <v>10828</v>
      </c>
      <c r="C1097" s="34" t="s">
        <v>227</v>
      </c>
      <c r="D1097" s="34" t="s">
        <v>76</v>
      </c>
      <c r="E1097" s="34" t="s">
        <v>166</v>
      </c>
      <c r="F1097" s="35" t="s">
        <v>28</v>
      </c>
    </row>
    <row r="1098" spans="1:6" hidden="1">
      <c r="A1098" s="32">
        <v>76497</v>
      </c>
      <c r="B1098" s="34" t="s">
        <v>16484</v>
      </c>
      <c r="C1098" s="34" t="s">
        <v>227</v>
      </c>
      <c r="D1098" s="34" t="s">
        <v>94</v>
      </c>
      <c r="E1098" s="34" t="s">
        <v>166</v>
      </c>
      <c r="F1098" s="35" t="s">
        <v>28</v>
      </c>
    </row>
    <row r="1099" spans="1:6" hidden="1">
      <c r="A1099" s="32">
        <v>76520</v>
      </c>
      <c r="B1099" s="34" t="s">
        <v>1403</v>
      </c>
      <c r="C1099" s="34" t="s">
        <v>227</v>
      </c>
      <c r="D1099" s="34" t="s">
        <v>76</v>
      </c>
      <c r="E1099" s="34" t="s">
        <v>166</v>
      </c>
      <c r="F1099" s="35" t="s">
        <v>25</v>
      </c>
    </row>
    <row r="1100" spans="1:6" hidden="1">
      <c r="A1100" s="32">
        <v>76563</v>
      </c>
      <c r="B1100" s="34" t="s">
        <v>10788</v>
      </c>
      <c r="C1100" s="34" t="s">
        <v>227</v>
      </c>
      <c r="D1100" s="34" t="s">
        <v>76</v>
      </c>
      <c r="E1100" s="34" t="s">
        <v>166</v>
      </c>
      <c r="F1100" s="35" t="s">
        <v>28</v>
      </c>
    </row>
    <row r="1101" spans="1:6" hidden="1">
      <c r="A1101" s="32">
        <v>76616</v>
      </c>
      <c r="B1101" s="34" t="s">
        <v>16485</v>
      </c>
      <c r="C1101" s="34" t="s">
        <v>227</v>
      </c>
      <c r="D1101" s="34" t="s">
        <v>76</v>
      </c>
      <c r="E1101" s="34" t="s">
        <v>166</v>
      </c>
      <c r="F1101" s="35" t="s">
        <v>28</v>
      </c>
    </row>
    <row r="1102" spans="1:6" hidden="1">
      <c r="A1102" s="32">
        <v>76622</v>
      </c>
      <c r="B1102" s="34" t="s">
        <v>7264</v>
      </c>
      <c r="C1102" s="34" t="s">
        <v>227</v>
      </c>
      <c r="D1102" s="34" t="s">
        <v>94</v>
      </c>
      <c r="E1102" s="34" t="s">
        <v>166</v>
      </c>
      <c r="F1102" s="35" t="s">
        <v>30</v>
      </c>
    </row>
    <row r="1103" spans="1:6" hidden="1">
      <c r="A1103" s="32">
        <v>76736</v>
      </c>
      <c r="B1103" s="34" t="s">
        <v>10110</v>
      </c>
      <c r="C1103" s="34" t="s">
        <v>227</v>
      </c>
      <c r="D1103" s="34" t="s">
        <v>94</v>
      </c>
      <c r="E1103" s="34" t="s">
        <v>166</v>
      </c>
      <c r="F1103" s="35" t="s">
        <v>28</v>
      </c>
    </row>
    <row r="1104" spans="1:6" hidden="1">
      <c r="A1104" s="32">
        <v>76823</v>
      </c>
      <c r="B1104" s="34" t="s">
        <v>490</v>
      </c>
      <c r="C1104" s="34" t="s">
        <v>227</v>
      </c>
      <c r="D1104" s="34" t="s">
        <v>94</v>
      </c>
      <c r="E1104" s="34" t="s">
        <v>166</v>
      </c>
      <c r="F1104" s="35" t="s">
        <v>28</v>
      </c>
    </row>
    <row r="1105" spans="1:6" hidden="1">
      <c r="A1105" s="32">
        <v>76828</v>
      </c>
      <c r="B1105" s="34" t="s">
        <v>16486</v>
      </c>
      <c r="C1105" s="34" t="s">
        <v>227</v>
      </c>
      <c r="D1105" s="34" t="s">
        <v>94</v>
      </c>
      <c r="E1105" s="34" t="s">
        <v>166</v>
      </c>
      <c r="F1105" s="35" t="s">
        <v>28</v>
      </c>
    </row>
    <row r="1106" spans="1:6" hidden="1">
      <c r="A1106" s="32">
        <v>76834</v>
      </c>
      <c r="B1106" s="34" t="s">
        <v>1806</v>
      </c>
      <c r="C1106" s="34" t="s">
        <v>227</v>
      </c>
      <c r="D1106" s="34" t="s">
        <v>76</v>
      </c>
      <c r="E1106" s="34" t="s">
        <v>166</v>
      </c>
      <c r="F1106" s="35" t="s">
        <v>28</v>
      </c>
    </row>
    <row r="1107" spans="1:6" hidden="1">
      <c r="A1107" s="32">
        <v>76845</v>
      </c>
      <c r="B1107" s="34" t="s">
        <v>16487</v>
      </c>
      <c r="C1107" s="34" t="s">
        <v>227</v>
      </c>
      <c r="D1107" s="34" t="s">
        <v>94</v>
      </c>
      <c r="E1107" s="34" t="s">
        <v>166</v>
      </c>
      <c r="F1107" s="35" t="s">
        <v>28</v>
      </c>
    </row>
    <row r="1108" spans="1:6" hidden="1">
      <c r="A1108" s="32">
        <v>76863</v>
      </c>
      <c r="B1108" s="34" t="s">
        <v>9167</v>
      </c>
      <c r="C1108" s="34" t="s">
        <v>227</v>
      </c>
      <c r="D1108" s="34" t="s">
        <v>94</v>
      </c>
      <c r="E1108" s="34" t="s">
        <v>166</v>
      </c>
      <c r="F1108" s="35" t="s">
        <v>30</v>
      </c>
    </row>
    <row r="1109" spans="1:6" hidden="1">
      <c r="A1109" s="32">
        <v>76869</v>
      </c>
      <c r="B1109" s="34" t="s">
        <v>16488</v>
      </c>
      <c r="C1109" s="34" t="s">
        <v>227</v>
      </c>
      <c r="D1109" s="34" t="s">
        <v>76</v>
      </c>
      <c r="E1109" s="34" t="s">
        <v>166</v>
      </c>
      <c r="F1109" s="35" t="s">
        <v>28</v>
      </c>
    </row>
    <row r="1110" spans="1:6" hidden="1">
      <c r="A1110" s="32">
        <v>76890</v>
      </c>
      <c r="B1110" s="34" t="s">
        <v>6901</v>
      </c>
      <c r="C1110" s="34" t="s">
        <v>227</v>
      </c>
      <c r="D1110" s="34" t="s">
        <v>76</v>
      </c>
      <c r="E1110" s="34" t="s">
        <v>166</v>
      </c>
      <c r="F1110" s="35" t="s">
        <v>28</v>
      </c>
    </row>
    <row r="1111" spans="1:6" hidden="1">
      <c r="A1111" s="32">
        <v>76892</v>
      </c>
      <c r="B1111" s="34" t="s">
        <v>228</v>
      </c>
      <c r="C1111" s="34" t="s">
        <v>227</v>
      </c>
      <c r="D1111" s="34" t="s">
        <v>76</v>
      </c>
      <c r="E1111" s="34" t="s">
        <v>166</v>
      </c>
      <c r="F1111" s="35" t="s">
        <v>25</v>
      </c>
    </row>
    <row r="1112" spans="1:6" hidden="1">
      <c r="A1112" s="32">
        <v>76895</v>
      </c>
      <c r="B1112" s="34" t="s">
        <v>3896</v>
      </c>
      <c r="C1112" s="34" t="s">
        <v>227</v>
      </c>
      <c r="D1112" s="34" t="s">
        <v>94</v>
      </c>
      <c r="E1112" s="34" t="s">
        <v>166</v>
      </c>
      <c r="F1112" s="35" t="s">
        <v>30</v>
      </c>
    </row>
    <row r="1113" spans="1:6" hidden="1">
      <c r="A1113" s="32">
        <v>97161</v>
      </c>
      <c r="B1113" s="34" t="s">
        <v>16489</v>
      </c>
      <c r="C1113" s="34" t="s">
        <v>16490</v>
      </c>
      <c r="D1113" s="34" t="s">
        <v>100</v>
      </c>
      <c r="E1113" s="34" t="s">
        <v>1394</v>
      </c>
      <c r="F1113" s="35" t="s">
        <v>180</v>
      </c>
    </row>
    <row r="1114" spans="1:6" hidden="1">
      <c r="A1114" s="32">
        <v>97001</v>
      </c>
      <c r="B1114" s="34" t="s">
        <v>16491</v>
      </c>
      <c r="C1114" s="34" t="s">
        <v>16490</v>
      </c>
      <c r="D1114" s="34" t="s">
        <v>68</v>
      </c>
      <c r="E1114" s="34" t="s">
        <v>1394</v>
      </c>
      <c r="F1114" s="35" t="s">
        <v>180</v>
      </c>
    </row>
    <row r="1115" spans="1:6" hidden="1">
      <c r="A1115" s="32">
        <v>97511</v>
      </c>
      <c r="B1115" s="34" t="s">
        <v>16492</v>
      </c>
      <c r="C1115" s="34" t="s">
        <v>16490</v>
      </c>
      <c r="D1115" s="34" t="s">
        <v>100</v>
      </c>
      <c r="E1115" s="34" t="s">
        <v>1394</v>
      </c>
      <c r="F1115" s="35" t="s">
        <v>180</v>
      </c>
    </row>
    <row r="1116" spans="1:6" hidden="1">
      <c r="A1116" s="32">
        <v>97777</v>
      </c>
      <c r="B1116" s="34" t="s">
        <v>16493</v>
      </c>
      <c r="C1116" s="34" t="s">
        <v>16490</v>
      </c>
      <c r="D1116" s="34" t="s">
        <v>100</v>
      </c>
      <c r="E1116" s="34" t="s">
        <v>1394</v>
      </c>
      <c r="F1116" s="35" t="s">
        <v>180</v>
      </c>
    </row>
    <row r="1117" spans="1:6" hidden="1">
      <c r="A1117" s="32">
        <v>97666</v>
      </c>
      <c r="B1117" s="34" t="s">
        <v>16494</v>
      </c>
      <c r="C1117" s="34" t="s">
        <v>16490</v>
      </c>
      <c r="D1117" s="34" t="s">
        <v>100</v>
      </c>
      <c r="E1117" s="34" t="s">
        <v>1394</v>
      </c>
      <c r="F1117" s="35" t="s">
        <v>180</v>
      </c>
    </row>
    <row r="1118" spans="1:6" hidden="1">
      <c r="A1118" s="32">
        <v>97889</v>
      </c>
      <c r="B1118" s="34" t="s">
        <v>16495</v>
      </c>
      <c r="C1118" s="34" t="s">
        <v>16490</v>
      </c>
      <c r="D1118" s="34" t="s">
        <v>100</v>
      </c>
      <c r="E1118" s="34" t="s">
        <v>1394</v>
      </c>
      <c r="F1118" s="35" t="s">
        <v>180</v>
      </c>
    </row>
    <row r="1119" spans="1:6" hidden="1">
      <c r="A1119" s="32">
        <v>99773</v>
      </c>
      <c r="B1119" s="34" t="s">
        <v>6215</v>
      </c>
      <c r="C1119" s="34" t="s">
        <v>6214</v>
      </c>
      <c r="D1119" s="34" t="s">
        <v>100</v>
      </c>
      <c r="E1119" s="34" t="s">
        <v>1394</v>
      </c>
      <c r="F1119" s="35" t="s">
        <v>180</v>
      </c>
    </row>
    <row r="1120" spans="1:6" hidden="1">
      <c r="A1120" s="32">
        <v>99524</v>
      </c>
      <c r="B1120" s="34" t="s">
        <v>7203</v>
      </c>
      <c r="C1120" s="34" t="s">
        <v>6214</v>
      </c>
      <c r="D1120" s="34" t="s">
        <v>100</v>
      </c>
      <c r="E1120" s="34" t="s">
        <v>1394</v>
      </c>
      <c r="F1120" s="35" t="s">
        <v>180</v>
      </c>
    </row>
    <row r="1121" spans="1:6" hidden="1">
      <c r="A1121" s="32">
        <v>99001</v>
      </c>
      <c r="B1121" s="34" t="s">
        <v>10754</v>
      </c>
      <c r="C1121" s="34" t="s">
        <v>6214</v>
      </c>
      <c r="D1121" s="34" t="s">
        <v>68</v>
      </c>
      <c r="E1121" s="34" t="s">
        <v>1394</v>
      </c>
      <c r="F1121" s="35" t="s">
        <v>180</v>
      </c>
    </row>
    <row r="1122" spans="1:6" hidden="1">
      <c r="A1122" s="32">
        <v>99624</v>
      </c>
      <c r="B1122" s="34" t="s">
        <v>16496</v>
      </c>
      <c r="C1122" s="34" t="s">
        <v>6214</v>
      </c>
      <c r="D1122" s="34" t="s">
        <v>100</v>
      </c>
      <c r="E1122" s="34" t="s">
        <v>1394</v>
      </c>
      <c r="F1122" s="35" t="s">
        <v>180</v>
      </c>
    </row>
    <row r="1123" spans="1:6" hidden="1">
      <c r="A1123" s="32">
        <v>23815</v>
      </c>
      <c r="B1123" s="34" t="s">
        <v>5865</v>
      </c>
      <c r="C1123" s="34" t="s">
        <v>421</v>
      </c>
      <c r="D1123" s="34" t="s">
        <v>91</v>
      </c>
      <c r="E1123" s="34" t="s">
        <v>166</v>
      </c>
      <c r="F1123" s="35" t="s">
        <v>30</v>
      </c>
    </row>
    <row r="1124" spans="1:6" hidden="1">
      <c r="A1124" s="32">
        <v>23682</v>
      </c>
      <c r="B1124" s="34" t="s">
        <v>3730</v>
      </c>
      <c r="C1124" s="34" t="s">
        <v>421</v>
      </c>
      <c r="D1124" s="34" t="s">
        <v>91</v>
      </c>
      <c r="E1124" s="34" t="s">
        <v>166</v>
      </c>
      <c r="F1124" s="35" t="s">
        <v>30</v>
      </c>
    </row>
  </sheetData>
  <autoFilter ref="A1:F1124" xr:uid="{5B9A27F6-1900-48C2-B744-7B0CEB4EDE7B}">
    <filterColumn colId="1">
      <filters>
        <filter val="TARAZA"/>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C4414-172B-4581-93CA-78E4625C2060}">
  <sheetPr>
    <tabColor rgb="FFCCFF66"/>
  </sheetPr>
  <dimension ref="A1:AN3"/>
  <sheetViews>
    <sheetView zoomScaleNormal="100" workbookViewId="0">
      <pane ySplit="1" topLeftCell="A2" activePane="bottomLeft" state="frozen"/>
      <selection pane="bottomLeft" activeCell="L21" sqref="L21"/>
      <selection activeCell="T1" sqref="T1"/>
    </sheetView>
  </sheetViews>
  <sheetFormatPr defaultColWidth="11.42578125" defaultRowHeight="14.45"/>
  <cols>
    <col min="1" max="6" width="11.42578125" style="28"/>
    <col min="7" max="11" width="11.42578125" style="39"/>
    <col min="12" max="31" width="11.42578125" style="28"/>
    <col min="32" max="32" width="11.42578125" style="41"/>
    <col min="33" max="33" width="12" style="28" bestFit="1" customWidth="1"/>
    <col min="34" max="34" width="13" style="28" bestFit="1" customWidth="1"/>
    <col min="35" max="35" width="9.140625" style="28"/>
    <col min="36" max="36" width="15.5703125" style="28" bestFit="1" customWidth="1"/>
    <col min="37" max="38" width="11.85546875" style="28" bestFit="1" customWidth="1"/>
    <col min="39" max="39" width="14" style="28" customWidth="1"/>
    <col min="40" max="40" width="13.42578125" style="28" customWidth="1"/>
    <col min="41" max="16384" width="11.42578125" style="28"/>
  </cols>
  <sheetData>
    <row r="1" spans="1:40" ht="40.9">
      <c r="A1" s="43" t="s">
        <v>16497</v>
      </c>
      <c r="B1" s="43" t="s">
        <v>59</v>
      </c>
      <c r="C1" s="43" t="s">
        <v>115</v>
      </c>
      <c r="D1" s="43" t="s">
        <v>16498</v>
      </c>
      <c r="E1" s="43" t="s">
        <v>16499</v>
      </c>
      <c r="F1" s="43" t="s">
        <v>130</v>
      </c>
      <c r="G1" s="43" t="s">
        <v>16500</v>
      </c>
      <c r="H1" s="43" t="s">
        <v>16501</v>
      </c>
      <c r="I1" s="43" t="s">
        <v>16502</v>
      </c>
      <c r="J1" s="43" t="s">
        <v>16503</v>
      </c>
      <c r="K1" s="43" t="s">
        <v>16504</v>
      </c>
      <c r="L1" s="43" t="s">
        <v>127</v>
      </c>
      <c r="M1" s="43" t="s">
        <v>56</v>
      </c>
      <c r="N1" s="43" t="s">
        <v>16505</v>
      </c>
      <c r="O1" s="43" t="s">
        <v>16506</v>
      </c>
      <c r="P1" s="43" t="s">
        <v>16507</v>
      </c>
      <c r="Q1" s="43" t="s">
        <v>16508</v>
      </c>
      <c r="R1" s="43" t="s">
        <v>16509</v>
      </c>
      <c r="S1" s="43" t="s">
        <v>139</v>
      </c>
      <c r="T1" s="43" t="s">
        <v>140</v>
      </c>
      <c r="U1" s="43" t="s">
        <v>125</v>
      </c>
      <c r="V1" s="43" t="s">
        <v>16510</v>
      </c>
      <c r="W1" s="43" t="s">
        <v>16511</v>
      </c>
      <c r="X1" s="43" t="s">
        <v>16512</v>
      </c>
      <c r="Y1" s="43" t="s">
        <v>138</v>
      </c>
      <c r="Z1" s="43" t="s">
        <v>16513</v>
      </c>
      <c r="AA1" s="43" t="s">
        <v>16514</v>
      </c>
      <c r="AB1" s="43" t="s">
        <v>16515</v>
      </c>
      <c r="AC1" s="43" t="s">
        <v>16516</v>
      </c>
      <c r="AD1" s="43" t="s">
        <v>16517</v>
      </c>
      <c r="AE1" s="43" t="s">
        <v>16518</v>
      </c>
      <c r="AF1" s="43" t="s">
        <v>16519</v>
      </c>
      <c r="AG1" s="43" t="s">
        <v>144</v>
      </c>
      <c r="AH1" s="43" t="s">
        <v>146</v>
      </c>
      <c r="AI1" s="44" t="s">
        <v>135</v>
      </c>
      <c r="AJ1" s="40" t="s">
        <v>149</v>
      </c>
      <c r="AK1" s="40" t="s">
        <v>150</v>
      </c>
      <c r="AL1" s="40" t="s">
        <v>151</v>
      </c>
      <c r="AM1" s="40" t="s">
        <v>152</v>
      </c>
      <c r="AN1" s="40" t="s">
        <v>153</v>
      </c>
    </row>
    <row r="2" spans="1:40" s="45" customFormat="1">
      <c r="A2" s="48"/>
      <c r="B2" s="46"/>
      <c r="C2" s="46"/>
      <c r="D2" s="52"/>
      <c r="E2" s="48"/>
      <c r="F2" s="67"/>
      <c r="G2" s="53"/>
      <c r="H2" s="53"/>
      <c r="I2" s="53"/>
      <c r="J2" s="53"/>
      <c r="K2" s="53"/>
      <c r="L2" s="54"/>
      <c r="M2" s="54"/>
      <c r="N2" s="54"/>
      <c r="O2" s="55"/>
      <c r="P2" s="54"/>
      <c r="Q2" s="48"/>
      <c r="R2" s="52"/>
      <c r="S2" s="48"/>
      <c r="T2" s="48"/>
      <c r="U2" s="47"/>
      <c r="V2" s="48"/>
      <c r="W2" s="48"/>
      <c r="X2" s="48"/>
      <c r="Y2" s="48"/>
      <c r="Z2" s="48"/>
      <c r="AA2" s="48"/>
      <c r="AB2" s="48"/>
      <c r="AC2" s="48"/>
      <c r="AD2" s="48"/>
      <c r="AE2" s="48"/>
      <c r="AF2" s="48"/>
      <c r="AG2" s="50"/>
      <c r="AH2" s="51"/>
    </row>
    <row r="3" spans="1:40">
      <c r="AH3" s="42">
        <f>SUM(AH2:AH2)</f>
        <v>0</v>
      </c>
    </row>
  </sheetData>
  <autoFilter ref="A1:AN3" xr:uid="{D97C4414-172B-4581-93CA-78E4625C2060}"/>
  <conditionalFormatting sqref="A1:AG1">
    <cfRule type="duplicateValues" dxfId="376" priority="56"/>
    <cfRule type="duplicateValues" dxfId="375" priority="57"/>
  </conditionalFormatting>
  <dataValidations count="1">
    <dataValidation type="list" allowBlank="1" showInputMessage="1" showErrorMessage="1" sqref="AE1" xr:uid="{C63DD589-B8F0-4579-87C0-F38519674A4E}">
      <formula1>#REF!</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65948F4-BB3D-4A18-AEEA-33C5E89BABAC}">
          <x14:formula1>
            <xm:f>'\\btasdata01\Gerencia de Medios de Acceso 1\CB BANCOLOMBIA\LINEA COMUNICACIONES\LISTAS DE CHEQUEO\2018\Enero\[LISTA CHEQUEO 30012018  REDEBAN.xlsx]Listas'!#REF!</xm:f>
          </x14:formula1>
          <xm:sqref>R1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C2AA9-D397-473E-9608-3E22BE18929D}">
  <sheetPr>
    <tabColor rgb="FFCCFF66"/>
  </sheetPr>
  <dimension ref="A1:AL4"/>
  <sheetViews>
    <sheetView topLeftCell="R1" workbookViewId="0">
      <pane ySplit="1" topLeftCell="X2" activePane="bottomLeft" state="frozen"/>
      <selection pane="bottomLeft" activeCell="AF2" sqref="AF2:AF3"/>
      <selection activeCell="L1" sqref="L1"/>
    </sheetView>
  </sheetViews>
  <sheetFormatPr defaultColWidth="11.42578125" defaultRowHeight="14.45"/>
  <cols>
    <col min="1" max="13" width="11.42578125" style="82"/>
    <col min="14" max="14" width="17.85546875" style="83" bestFit="1" customWidth="1"/>
    <col min="15" max="15" width="16.28515625" style="83" customWidth="1"/>
    <col min="16" max="28" width="11.42578125" style="82"/>
    <col min="29" max="29" width="30" style="82" customWidth="1"/>
    <col min="30" max="30" width="14.5703125" style="80" bestFit="1" customWidth="1"/>
    <col min="31" max="31" width="11.85546875" style="80" bestFit="1" customWidth="1"/>
    <col min="32" max="32" width="14.28515625" style="80" bestFit="1" customWidth="1"/>
    <col min="33" max="16384" width="11.42578125" style="80"/>
  </cols>
  <sheetData>
    <row r="1" spans="1:38" s="65" customFormat="1" ht="37.5" customHeight="1">
      <c r="A1" s="56" t="s">
        <v>16520</v>
      </c>
      <c r="B1" s="56" t="s">
        <v>59</v>
      </c>
      <c r="C1" s="56" t="s">
        <v>115</v>
      </c>
      <c r="D1" s="56" t="s">
        <v>16521</v>
      </c>
      <c r="E1" s="56" t="s">
        <v>16522</v>
      </c>
      <c r="F1" s="56" t="s">
        <v>16523</v>
      </c>
      <c r="G1" s="56" t="s">
        <v>16524</v>
      </c>
      <c r="H1" s="56" t="s">
        <v>16525</v>
      </c>
      <c r="I1" s="56" t="s">
        <v>16526</v>
      </c>
      <c r="J1" s="56" t="s">
        <v>16527</v>
      </c>
      <c r="K1" s="56" t="s">
        <v>16528</v>
      </c>
      <c r="L1" s="56" t="s">
        <v>16499</v>
      </c>
      <c r="M1" s="56" t="s">
        <v>130</v>
      </c>
      <c r="N1" s="56" t="s">
        <v>16529</v>
      </c>
      <c r="O1" s="56" t="s">
        <v>16530</v>
      </c>
      <c r="P1" s="56" t="s">
        <v>16531</v>
      </c>
      <c r="Q1" s="56" t="s">
        <v>16532</v>
      </c>
      <c r="R1" s="56" t="s">
        <v>16533</v>
      </c>
      <c r="S1" s="56" t="s">
        <v>16534</v>
      </c>
      <c r="T1" s="56" t="s">
        <v>16535</v>
      </c>
      <c r="U1" s="56" t="s">
        <v>16536</v>
      </c>
      <c r="V1" s="56" t="s">
        <v>16537</v>
      </c>
      <c r="W1" s="56" t="s">
        <v>16538</v>
      </c>
      <c r="X1" s="56" t="s">
        <v>16539</v>
      </c>
      <c r="Y1" s="56" t="s">
        <v>16540</v>
      </c>
      <c r="Z1" s="56" t="s">
        <v>16541</v>
      </c>
      <c r="AA1" s="56" t="s">
        <v>16542</v>
      </c>
      <c r="AB1" s="56" t="s">
        <v>16543</v>
      </c>
      <c r="AC1" s="56" t="s">
        <v>16544</v>
      </c>
      <c r="AD1" s="56" t="s">
        <v>144</v>
      </c>
      <c r="AE1" s="56" t="s">
        <v>2956</v>
      </c>
      <c r="AF1" s="56" t="s">
        <v>146</v>
      </c>
      <c r="AG1" s="64" t="s">
        <v>135</v>
      </c>
      <c r="AH1" s="64" t="s">
        <v>149</v>
      </c>
      <c r="AI1" s="64" t="s">
        <v>150</v>
      </c>
      <c r="AJ1" s="64" t="s">
        <v>151</v>
      </c>
      <c r="AK1" s="64" t="s">
        <v>152</v>
      </c>
      <c r="AL1" s="64" t="s">
        <v>153</v>
      </c>
    </row>
    <row r="2" spans="1:38" s="49" customFormat="1">
      <c r="A2" s="171" t="s">
        <v>94</v>
      </c>
      <c r="B2" s="66" t="str">
        <f>VLOOKUP(A2,'CENTRO DE COSTOS'!A:D,4,FALSE)</f>
        <v>DIEGO FERNANDO HENAO CARDONA</v>
      </c>
      <c r="C2" s="66" t="str">
        <f>VLOOKUP(A2,'CENTRO DE COSTOS'!A:D,2,FALSE)</f>
        <v>0004-0002</v>
      </c>
      <c r="D2" s="171">
        <v>63001</v>
      </c>
      <c r="E2" s="171">
        <v>5762470</v>
      </c>
      <c r="F2" s="108"/>
      <c r="G2" s="170">
        <v>3013001431</v>
      </c>
      <c r="H2" s="171" t="s">
        <v>581</v>
      </c>
      <c r="I2" s="171" t="s">
        <v>582</v>
      </c>
      <c r="J2" s="171" t="s">
        <v>16545</v>
      </c>
      <c r="K2" s="171" t="s">
        <v>159</v>
      </c>
      <c r="L2" s="171">
        <v>5762470</v>
      </c>
      <c r="M2" s="171" t="s">
        <v>16546</v>
      </c>
      <c r="N2" s="172">
        <v>45888.5625</v>
      </c>
      <c r="O2" s="172">
        <v>45889.375</v>
      </c>
      <c r="P2" s="172" t="s">
        <v>8052</v>
      </c>
      <c r="Q2" s="172" t="s">
        <v>8053</v>
      </c>
      <c r="R2" s="172" t="s">
        <v>8049</v>
      </c>
      <c r="S2" s="172" t="s">
        <v>3335</v>
      </c>
      <c r="T2" s="172" t="s">
        <v>3335</v>
      </c>
      <c r="U2" s="172" t="s">
        <v>2967</v>
      </c>
      <c r="V2" s="170" t="s">
        <v>16547</v>
      </c>
      <c r="W2" s="174" t="s">
        <v>16548</v>
      </c>
      <c r="X2" s="173" t="s">
        <v>16549</v>
      </c>
      <c r="Y2" s="171" t="s">
        <v>28</v>
      </c>
      <c r="Z2" s="171" t="s">
        <v>166</v>
      </c>
      <c r="AA2" s="175">
        <v>1</v>
      </c>
      <c r="AB2" s="175">
        <v>0</v>
      </c>
      <c r="AC2" s="175" t="s">
        <v>544</v>
      </c>
      <c r="AD2" s="63">
        <f>IF(U2="SOPORTE_TELEFÓNICO",'BASE LIQUIDACION REDEBAN 2025'!$B$19,IF(U2="ENVÍO",'BASE LIQUIDACION REDEBAN 2025'!$C$2,IF(Y2="TIPO I",'BASE LIQUIDACION REDEBAN 2025'!$C$2,IF(Y2="TIPO II",'BASE LIQUIDACION REDEBAN 2025'!$C$3,IF(Y2="TIPO III",'BASE LIQUIDACION REDEBAN 2025'!$C$4,IF(Y2="TIPO IV",'BASE LIQUIDACION REDEBAN 2025'!$C$5,IF(Z2="AEREO",'BASE LIQUIDACION REDEBAN 2025'!$B$6,'BASE LIQUIDACION REDEBAN 2025'!$C$5)))))))</f>
        <v>144967.87232000002</v>
      </c>
      <c r="AE2" s="63">
        <f>IF(OR(U2="SOPORTE_TELEFÓNICO",U2="ENVÍO"),0,IF(Y2="TIPO I",'BASE LIQUIDACION REDEBAN 2025'!$B$10,IF(Y2="TIPO II",'BASE LIQUIDACION REDEBAN 2025'!$B$11,IF(Y2="TIPO III",'BASE LIQUIDACION REDEBAN 2025'!$B$12,'BASE LIQUIDACION REDEBAN 2025'!$B$13))))</f>
        <v>140395.6348884</v>
      </c>
      <c r="AF2" s="63">
        <f>IF(OR(U2="SOPORTE_TELEFÓNICO",U2="ENVÍO"),AD2,(AA2*AD2+AB2*AE2))</f>
        <v>144967.87232000002</v>
      </c>
      <c r="AG2" s="77"/>
      <c r="AH2" s="77"/>
      <c r="AI2" s="77"/>
      <c r="AJ2" s="77"/>
      <c r="AK2" s="77"/>
      <c r="AL2" s="77"/>
    </row>
    <row r="3" spans="1:38" s="49" customFormat="1">
      <c r="A3" s="171" t="s">
        <v>94</v>
      </c>
      <c r="B3" s="66" t="str">
        <f>VLOOKUP(A3,'CENTRO DE COSTOS'!A:D,4,FALSE)</f>
        <v>DIEGO FERNANDO HENAO CARDONA</v>
      </c>
      <c r="C3" s="66" t="str">
        <f>VLOOKUP(A3,'CENTRO DE COSTOS'!A:D,2,FALSE)</f>
        <v>0004-0002</v>
      </c>
      <c r="D3" s="171">
        <v>63001</v>
      </c>
      <c r="E3" s="171">
        <v>5762483</v>
      </c>
      <c r="F3" s="108"/>
      <c r="G3" s="170">
        <v>3013001428</v>
      </c>
      <c r="H3" s="171" t="s">
        <v>581</v>
      </c>
      <c r="I3" s="171" t="s">
        <v>582</v>
      </c>
      <c r="J3" s="171" t="s">
        <v>16396</v>
      </c>
      <c r="K3" s="171" t="s">
        <v>159</v>
      </c>
      <c r="L3" s="171">
        <v>5762483</v>
      </c>
      <c r="M3" s="171" t="s">
        <v>16550</v>
      </c>
      <c r="N3" s="172">
        <v>45888.56527777778</v>
      </c>
      <c r="O3" s="172">
        <v>45890.583333333336</v>
      </c>
      <c r="P3" s="172" t="s">
        <v>8052</v>
      </c>
      <c r="Q3" s="172" t="s">
        <v>8053</v>
      </c>
      <c r="R3" s="172" t="s">
        <v>8049</v>
      </c>
      <c r="S3" s="172" t="s">
        <v>3335</v>
      </c>
      <c r="T3" s="172" t="s">
        <v>3335</v>
      </c>
      <c r="U3" s="172" t="s">
        <v>2967</v>
      </c>
      <c r="V3" s="170" t="s">
        <v>16547</v>
      </c>
      <c r="W3" s="174" t="s">
        <v>16551</v>
      </c>
      <c r="X3" s="173" t="s">
        <v>16552</v>
      </c>
      <c r="Y3" s="171" t="s">
        <v>28</v>
      </c>
      <c r="Z3" s="171" t="s">
        <v>166</v>
      </c>
      <c r="AA3" s="175">
        <v>1</v>
      </c>
      <c r="AB3" s="175">
        <v>0</v>
      </c>
      <c r="AC3" s="175" t="s">
        <v>587</v>
      </c>
      <c r="AD3" s="63">
        <f>IF(U3="SOPORTE_TELEFÓNICO",'BASE LIQUIDACION REDEBAN 2025'!$B$19,IF(U3="ENVÍO",'BASE LIQUIDACION REDEBAN 2025'!$C$2,IF(Y3="TIPO I",'BASE LIQUIDACION REDEBAN 2025'!$C$2,IF(Y3="TIPO II",'BASE LIQUIDACION REDEBAN 2025'!$C$3,IF(Y3="TIPO III",'BASE LIQUIDACION REDEBAN 2025'!$C$4,IF(Y3="TIPO IV",'BASE LIQUIDACION REDEBAN 2025'!$C$5,IF(Z3="AEREO",'BASE LIQUIDACION REDEBAN 2025'!$B$6,'BASE LIQUIDACION REDEBAN 2025'!$C$5)))))))</f>
        <v>144967.87232000002</v>
      </c>
      <c r="AE3" s="63">
        <f>IF(OR(U3="SOPORTE_TELEFÓNICO",U3="ENVÍO"),0,IF(Y3="TIPO I",'BASE LIQUIDACION REDEBAN 2025'!$B$10,IF(Y3="TIPO II",'BASE LIQUIDACION REDEBAN 2025'!$B$11,IF(Y3="TIPO III",'BASE LIQUIDACION REDEBAN 2025'!$B$12,'BASE LIQUIDACION REDEBAN 2025'!$B$13))))</f>
        <v>140395.6348884</v>
      </c>
      <c r="AF3" s="63">
        <f>IF(OR(U3="SOPORTE_TELEFÓNICO",U3="ENVÍO"),AD3,(AA3*AD3+AB3*AE3))</f>
        <v>144967.87232000002</v>
      </c>
      <c r="AG3" s="77"/>
      <c r="AH3" s="77"/>
      <c r="AI3" s="77"/>
      <c r="AJ3" s="77"/>
      <c r="AK3" s="77"/>
      <c r="AL3" s="77"/>
    </row>
    <row r="4" spans="1:38">
      <c r="AF4" s="81">
        <f>SUM(AF2:AF3)</f>
        <v>289935.74464000005</v>
      </c>
    </row>
  </sheetData>
  <dataValidations count="1">
    <dataValidation type="list" allowBlank="1" showInputMessage="1" showErrorMessage="1" sqref="T2:T3 Q2:Q3" xr:uid="{AC823C37-403F-4F82-BC6E-D52F423118CC}">
      <formula1>INDIRECT(P2)</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4ABD6-9A32-410E-B527-F16D255A32B8}">
  <sheetPr>
    <tabColor rgb="FFCCFF66"/>
  </sheetPr>
  <dimension ref="A1:AH153"/>
  <sheetViews>
    <sheetView topLeftCell="M1" zoomScaleNormal="100" workbookViewId="0">
      <pane ySplit="1" topLeftCell="Q146" activePane="bottomLeft" state="frozen"/>
      <selection pane="bottomLeft" activeCell="AB2" sqref="AB2:AB152"/>
      <selection activeCell="T1" sqref="T1"/>
    </sheetView>
  </sheetViews>
  <sheetFormatPr defaultColWidth="11.42578125" defaultRowHeight="14.45"/>
  <cols>
    <col min="1" max="7" width="11.42578125" style="146"/>
    <col min="8" max="8" width="22" style="146" customWidth="1"/>
    <col min="9" max="11" width="11.42578125" style="146"/>
    <col min="12" max="12" width="11.42578125" style="80"/>
    <col min="13" max="13" width="11.42578125" style="146"/>
    <col min="14" max="15" width="11.42578125" style="147"/>
    <col min="16" max="25" width="11.42578125" style="146"/>
    <col min="26" max="26" width="11.42578125" style="148"/>
    <col min="27" max="27" width="12" style="146" bestFit="1" customWidth="1"/>
    <col min="28" max="28" width="13.5703125" style="146" bestFit="1" customWidth="1"/>
    <col min="29" max="29" width="11.42578125" style="146"/>
    <col min="30" max="30" width="15.5703125" style="146" bestFit="1" customWidth="1"/>
    <col min="31" max="32" width="11.85546875" style="146" bestFit="1" customWidth="1"/>
    <col min="33" max="16384" width="11.42578125" style="146"/>
  </cols>
  <sheetData>
    <row r="1" spans="1:34" s="142" customFormat="1" ht="66">
      <c r="A1" s="145" t="s">
        <v>121</v>
      </c>
      <c r="B1" s="145" t="s">
        <v>59</v>
      </c>
      <c r="C1" s="145" t="s">
        <v>106</v>
      </c>
      <c r="D1" s="145" t="s">
        <v>122</v>
      </c>
      <c r="E1" s="145" t="s">
        <v>123</v>
      </c>
      <c r="F1" s="145" t="s">
        <v>124</v>
      </c>
      <c r="G1" s="118" t="s">
        <v>125</v>
      </c>
      <c r="H1" s="118" t="s">
        <v>126</v>
      </c>
      <c r="I1" s="145" t="s">
        <v>127</v>
      </c>
      <c r="J1" s="145" t="s">
        <v>56</v>
      </c>
      <c r="K1" s="145" t="s">
        <v>128</v>
      </c>
      <c r="L1" s="145" t="s">
        <v>129</v>
      </c>
      <c r="M1" s="145" t="s">
        <v>130</v>
      </c>
      <c r="N1" s="119" t="s">
        <v>131</v>
      </c>
      <c r="O1" s="119" t="s">
        <v>132</v>
      </c>
      <c r="P1" s="118" t="s">
        <v>16553</v>
      </c>
      <c r="Q1" s="118" t="s">
        <v>16554</v>
      </c>
      <c r="R1" s="89" t="s">
        <v>135</v>
      </c>
      <c r="S1" s="89" t="s">
        <v>136</v>
      </c>
      <c r="T1" s="145" t="s">
        <v>137</v>
      </c>
      <c r="U1" s="89" t="s">
        <v>138</v>
      </c>
      <c r="V1" s="93" t="s">
        <v>2955</v>
      </c>
      <c r="W1" s="93" t="s">
        <v>140</v>
      </c>
      <c r="X1" s="89" t="s">
        <v>141</v>
      </c>
      <c r="Y1" s="89" t="s">
        <v>16555</v>
      </c>
      <c r="Z1" s="89" t="s">
        <v>16519</v>
      </c>
      <c r="AA1" s="89" t="s">
        <v>144</v>
      </c>
      <c r="AB1" s="89" t="s">
        <v>146</v>
      </c>
      <c r="AC1" s="150" t="s">
        <v>135</v>
      </c>
      <c r="AD1" s="78" t="s">
        <v>149</v>
      </c>
      <c r="AE1" s="78" t="s">
        <v>150</v>
      </c>
      <c r="AF1" s="78" t="s">
        <v>151</v>
      </c>
      <c r="AG1" s="78" t="s">
        <v>152</v>
      </c>
      <c r="AH1" s="78" t="s">
        <v>153</v>
      </c>
    </row>
    <row r="2" spans="1:34" s="79" customFormat="1" ht="13.15">
      <c r="A2" s="126" t="s">
        <v>68</v>
      </c>
      <c r="B2" s="10" t="str">
        <f>VLOOKUP(A2,'CENTRO DE COSTOS'!A:D,4,FALSE)</f>
        <v>WILLIAM ASDRUBAL ROZO ROZO</v>
      </c>
      <c r="C2" s="10" t="str">
        <f>VLOOKUP(A2,'CENTRO DE COSTOS'!A:D,2,FALSE)</f>
        <v>0004-0004</v>
      </c>
      <c r="D2" s="94">
        <v>99001</v>
      </c>
      <c r="E2" s="94" t="s">
        <v>16556</v>
      </c>
      <c r="F2" s="97">
        <v>16477812</v>
      </c>
      <c r="G2" s="98" t="s">
        <v>155</v>
      </c>
      <c r="H2" s="121" t="s">
        <v>156</v>
      </c>
      <c r="I2" s="97" t="s">
        <v>6214</v>
      </c>
      <c r="J2" s="126" t="s">
        <v>10754</v>
      </c>
      <c r="K2" s="97" t="s">
        <v>16557</v>
      </c>
      <c r="L2" s="99" t="s">
        <v>159</v>
      </c>
      <c r="M2" s="8" t="s">
        <v>16558</v>
      </c>
      <c r="N2" s="124">
        <v>45862</v>
      </c>
      <c r="O2" s="124">
        <v>45874</v>
      </c>
      <c r="P2" s="126">
        <v>9999</v>
      </c>
      <c r="Q2" s="127" t="s">
        <v>16559</v>
      </c>
      <c r="R2" s="102" t="s">
        <v>162</v>
      </c>
      <c r="S2" s="126" t="s">
        <v>16560</v>
      </c>
      <c r="T2" s="96" t="s">
        <v>2967</v>
      </c>
      <c r="U2" s="94" t="s">
        <v>16561</v>
      </c>
      <c r="V2" s="126" t="s">
        <v>180</v>
      </c>
      <c r="W2" s="96" t="s">
        <v>1394</v>
      </c>
      <c r="X2" s="94" t="s">
        <v>10758</v>
      </c>
      <c r="Y2" s="94">
        <v>4393</v>
      </c>
      <c r="Z2" s="94">
        <v>1</v>
      </c>
      <c r="AA2" s="128">
        <f>IF(V2="TIPO I",'BASE LIQUIDACION REDEBAN 2025'!$B$2,IF(V2="TIPO II",'BASE LIQUIDACION REDEBAN 2025'!$B$3,IF(V2="TIPO III",'BASE LIQUIDACION REDEBAN 2025'!$B$4,IF(V2="TIPO IV",'BASE LIQUIDACION REDEBAN 2025'!$B$5,IF(W2="AEREO",'BASE LIQUIDACION REDEBAN 2025'!$B$6,'BASE LIQUIDACION REDEBAN 2025'!$B$5)))))</f>
        <v>988462.96268840006</v>
      </c>
      <c r="AB2" s="101">
        <f t="shared" ref="AB2:AB65" si="0">AA2*Z2</f>
        <v>988462.96268840006</v>
      </c>
    </row>
    <row r="3" spans="1:34" s="129" customFormat="1" ht="13.15">
      <c r="A3" s="126" t="s">
        <v>100</v>
      </c>
      <c r="B3" s="10" t="str">
        <f>VLOOKUP(A3,'CENTRO DE COSTOS'!A:D,4,FALSE)</f>
        <v>KEVIN ALEXIS CORZO BUSTOS</v>
      </c>
      <c r="C3" s="10" t="str">
        <f>VLOOKUP(A3,'CENTRO DE COSTOS'!A:D,2,FALSE)</f>
        <v>0004-0007</v>
      </c>
      <c r="D3" s="94">
        <v>50001</v>
      </c>
      <c r="E3" s="94" t="s">
        <v>16562</v>
      </c>
      <c r="F3" s="97">
        <v>89210244</v>
      </c>
      <c r="G3" s="98" t="s">
        <v>155</v>
      </c>
      <c r="H3" s="121" t="s">
        <v>156</v>
      </c>
      <c r="I3" s="97" t="s">
        <v>295</v>
      </c>
      <c r="J3" s="126" t="s">
        <v>100</v>
      </c>
      <c r="K3" s="97" t="s">
        <v>16563</v>
      </c>
      <c r="L3" s="99" t="s">
        <v>159</v>
      </c>
      <c r="M3" s="8" t="s">
        <v>16564</v>
      </c>
      <c r="N3" s="124">
        <v>45868</v>
      </c>
      <c r="O3" s="124">
        <v>45873</v>
      </c>
      <c r="P3" s="126">
        <v>9999</v>
      </c>
      <c r="Q3" s="127" t="s">
        <v>16559</v>
      </c>
      <c r="R3" s="102" t="s">
        <v>162</v>
      </c>
      <c r="S3" s="126" t="s">
        <v>16565</v>
      </c>
      <c r="T3" s="96" t="s">
        <v>2967</v>
      </c>
      <c r="U3" s="94" t="s">
        <v>16566</v>
      </c>
      <c r="V3" s="126" t="s">
        <v>25</v>
      </c>
      <c r="W3" s="96" t="s">
        <v>166</v>
      </c>
      <c r="X3" s="94" t="s">
        <v>3167</v>
      </c>
      <c r="Y3" s="94">
        <v>1666</v>
      </c>
      <c r="Z3" s="94">
        <v>1</v>
      </c>
      <c r="AA3" s="128">
        <f>IF(V3="TIPO I",'BASE LIQUIDACION REDEBAN 2025'!$B$2,IF(V3="TIPO II",'BASE LIQUIDACION REDEBAN 2025'!$B$3,IF(V3="TIPO III",'BASE LIQUIDACION REDEBAN 2025'!$B$4,IF(V3="TIPO IV",'BASE LIQUIDACION REDEBAN 2025'!$B$5,IF(W3="AEREO",'BASE LIQUIDACION REDEBAN 2025'!$B$6,'BASE LIQUIDACION REDEBAN 2025'!$B$5)))))</f>
        <v>75096.394270399993</v>
      </c>
      <c r="AB3" s="101">
        <f t="shared" si="0"/>
        <v>75096.394270399993</v>
      </c>
    </row>
    <row r="4" spans="1:34" s="129" customFormat="1" ht="13.15">
      <c r="A4" s="126" t="s">
        <v>76</v>
      </c>
      <c r="B4" s="10" t="str">
        <f>VLOOKUP(A4,'CENTRO DE COSTOS'!A:D,4,FALSE)</f>
        <v>DIEGO FERNANDO HENAO CARDONA</v>
      </c>
      <c r="C4" s="10" t="str">
        <f>VLOOKUP(A4,'CENTRO DE COSTOS'!A:D,2,FALSE)</f>
        <v>0004-0003</v>
      </c>
      <c r="D4" s="94">
        <v>76111</v>
      </c>
      <c r="E4" s="94" t="s">
        <v>16567</v>
      </c>
      <c r="F4" s="97">
        <v>89534303</v>
      </c>
      <c r="G4" s="98" t="s">
        <v>155</v>
      </c>
      <c r="H4" s="121" t="s">
        <v>156</v>
      </c>
      <c r="I4" s="97" t="s">
        <v>227</v>
      </c>
      <c r="J4" s="126" t="s">
        <v>4751</v>
      </c>
      <c r="K4" s="97" t="s">
        <v>16568</v>
      </c>
      <c r="L4" s="99" t="s">
        <v>159</v>
      </c>
      <c r="M4" s="8" t="s">
        <v>16569</v>
      </c>
      <c r="N4" s="124">
        <v>45868</v>
      </c>
      <c r="O4" s="124">
        <v>45870</v>
      </c>
      <c r="P4" s="126">
        <v>9999</v>
      </c>
      <c r="Q4" s="127" t="s">
        <v>16559</v>
      </c>
      <c r="R4" s="102" t="s">
        <v>162</v>
      </c>
      <c r="S4" s="126" t="s">
        <v>16570</v>
      </c>
      <c r="T4" s="96" t="s">
        <v>2967</v>
      </c>
      <c r="U4" s="94" t="s">
        <v>16571</v>
      </c>
      <c r="V4" s="126" t="s">
        <v>28</v>
      </c>
      <c r="W4" s="96" t="s">
        <v>166</v>
      </c>
      <c r="X4" s="94" t="s">
        <v>531</v>
      </c>
      <c r="Y4" s="94">
        <v>8298</v>
      </c>
      <c r="Z4" s="94">
        <v>1</v>
      </c>
      <c r="AA4" s="128">
        <f>IF(V4="TIPO I",'BASE LIQUIDACION REDEBAN 2025'!$B$2,IF(V4="TIPO II",'BASE LIQUIDACION REDEBAN 2025'!$B$3,IF(V4="TIPO III",'BASE LIQUIDACION REDEBAN 2025'!$B$4,IF(V4="TIPO IV",'BASE LIQUIDACION REDEBAN 2025'!$B$5,IF(W4="AEREO",'BASE LIQUIDACION REDEBAN 2025'!$B$6,'BASE LIQUIDACION REDEBAN 2025'!$B$5)))))</f>
        <v>163813.69572160003</v>
      </c>
      <c r="AB4" s="101">
        <f t="shared" si="0"/>
        <v>163813.69572160003</v>
      </c>
    </row>
    <row r="5" spans="1:34" s="129" customFormat="1" ht="13.15">
      <c r="A5" s="126" t="s">
        <v>68</v>
      </c>
      <c r="B5" s="10" t="str">
        <f>VLOOKUP(A5,'CENTRO DE COSTOS'!A:D,4,FALSE)</f>
        <v>WILLIAM ASDRUBAL ROZO ROZO</v>
      </c>
      <c r="C5" s="10" t="str">
        <f>VLOOKUP(A5,'CENTRO DE COSTOS'!A:D,2,FALSE)</f>
        <v>0004-0004</v>
      </c>
      <c r="D5" s="94">
        <v>11001</v>
      </c>
      <c r="E5" s="94" t="s">
        <v>16572</v>
      </c>
      <c r="F5" s="97">
        <v>90092937</v>
      </c>
      <c r="G5" s="98" t="s">
        <v>155</v>
      </c>
      <c r="H5" s="121" t="s">
        <v>156</v>
      </c>
      <c r="I5" s="97" t="s">
        <v>470</v>
      </c>
      <c r="J5" s="126" t="s">
        <v>68</v>
      </c>
      <c r="K5" s="97" t="s">
        <v>16573</v>
      </c>
      <c r="L5" s="99" t="s">
        <v>159</v>
      </c>
      <c r="M5" s="8" t="s">
        <v>16574</v>
      </c>
      <c r="N5" s="124">
        <v>45868</v>
      </c>
      <c r="O5" s="124">
        <v>45870</v>
      </c>
      <c r="P5" s="126">
        <v>9999</v>
      </c>
      <c r="Q5" s="127" t="s">
        <v>16559</v>
      </c>
      <c r="R5" s="102" t="s">
        <v>162</v>
      </c>
      <c r="S5" s="126" t="s">
        <v>16575</v>
      </c>
      <c r="T5" s="96" t="s">
        <v>2967</v>
      </c>
      <c r="U5" s="94" t="s">
        <v>16576</v>
      </c>
      <c r="V5" s="126" t="s">
        <v>25</v>
      </c>
      <c r="W5" s="96" t="s">
        <v>166</v>
      </c>
      <c r="X5" s="94" t="s">
        <v>475</v>
      </c>
      <c r="Y5" s="94">
        <v>2217</v>
      </c>
      <c r="Z5" s="94">
        <v>1</v>
      </c>
      <c r="AA5" s="128">
        <f>IF(V5="TIPO I",'BASE LIQUIDACION REDEBAN 2025'!$B$2,IF(V5="TIPO II",'BASE LIQUIDACION REDEBAN 2025'!$B$3,IF(V5="TIPO III",'BASE LIQUIDACION REDEBAN 2025'!$B$4,IF(V5="TIPO IV",'BASE LIQUIDACION REDEBAN 2025'!$B$5,IF(W5="AEREO",'BASE LIQUIDACION REDEBAN 2025'!$B$6,'BASE LIQUIDACION REDEBAN 2025'!$B$5)))))</f>
        <v>75096.394270399993</v>
      </c>
      <c r="AB5" s="101">
        <f t="shared" si="0"/>
        <v>75096.394270399993</v>
      </c>
    </row>
    <row r="6" spans="1:34" s="129" customFormat="1" ht="13.15">
      <c r="A6" s="126" t="s">
        <v>68</v>
      </c>
      <c r="B6" s="10" t="str">
        <f>VLOOKUP(A6,'CENTRO DE COSTOS'!A:D,4,FALSE)</f>
        <v>WILLIAM ASDRUBAL ROZO ROZO</v>
      </c>
      <c r="C6" s="10" t="str">
        <f>VLOOKUP(A6,'CENTRO DE COSTOS'!A:D,2,FALSE)</f>
        <v>0004-0004</v>
      </c>
      <c r="D6" s="94">
        <v>11001</v>
      </c>
      <c r="E6" s="94" t="s">
        <v>16577</v>
      </c>
      <c r="F6" s="97">
        <v>89589705</v>
      </c>
      <c r="G6" s="98" t="s">
        <v>155</v>
      </c>
      <c r="H6" s="121" t="s">
        <v>156</v>
      </c>
      <c r="I6" s="97" t="s">
        <v>470</v>
      </c>
      <c r="J6" s="126" t="s">
        <v>68</v>
      </c>
      <c r="K6" s="97" t="s">
        <v>16578</v>
      </c>
      <c r="L6" s="99" t="s">
        <v>159</v>
      </c>
      <c r="M6" s="8" t="s">
        <v>16579</v>
      </c>
      <c r="N6" s="124">
        <v>45868</v>
      </c>
      <c r="O6" s="124">
        <v>45870</v>
      </c>
      <c r="P6" s="126">
        <v>9999</v>
      </c>
      <c r="Q6" s="127" t="s">
        <v>16559</v>
      </c>
      <c r="R6" s="102" t="s">
        <v>162</v>
      </c>
      <c r="S6" s="126" t="s">
        <v>16580</v>
      </c>
      <c r="T6" s="96" t="s">
        <v>2967</v>
      </c>
      <c r="U6" s="94" t="s">
        <v>16581</v>
      </c>
      <c r="V6" s="126" t="s">
        <v>25</v>
      </c>
      <c r="W6" s="96" t="s">
        <v>166</v>
      </c>
      <c r="X6" s="94" t="s">
        <v>475</v>
      </c>
      <c r="Y6" s="94">
        <v>194</v>
      </c>
      <c r="Z6" s="94">
        <v>1</v>
      </c>
      <c r="AA6" s="128">
        <f>IF(V6="TIPO I",'BASE LIQUIDACION REDEBAN 2025'!$B$2,IF(V6="TIPO II",'BASE LIQUIDACION REDEBAN 2025'!$B$3,IF(V6="TIPO III",'BASE LIQUIDACION REDEBAN 2025'!$B$4,IF(V6="TIPO IV",'BASE LIQUIDACION REDEBAN 2025'!$B$5,IF(W6="AEREO",'BASE LIQUIDACION REDEBAN 2025'!$B$6,'BASE LIQUIDACION REDEBAN 2025'!$B$5)))))</f>
        <v>75096.394270399993</v>
      </c>
      <c r="AB6" s="101">
        <f t="shared" si="0"/>
        <v>75096.394270399993</v>
      </c>
    </row>
    <row r="7" spans="1:34" s="129" customFormat="1" ht="13.15">
      <c r="A7" s="126" t="s">
        <v>60</v>
      </c>
      <c r="B7" s="10" t="str">
        <f>VLOOKUP(A7,'CENTRO DE COSTOS'!A:D,4,FALSE)</f>
        <v>JUAN SEBASTIÁN RÍOS CASTRILLÓN</v>
      </c>
      <c r="C7" s="10" t="str">
        <f>VLOOKUP(A7,'CENTRO DE COSTOS'!A:D,2,FALSE)</f>
        <v>0004-0005</v>
      </c>
      <c r="D7" s="94">
        <v>5172</v>
      </c>
      <c r="E7" s="94" t="s">
        <v>16582</v>
      </c>
      <c r="F7" s="97">
        <v>89588003</v>
      </c>
      <c r="G7" s="98" t="s">
        <v>155</v>
      </c>
      <c r="H7" s="121" t="s">
        <v>156</v>
      </c>
      <c r="I7" s="97" t="s">
        <v>197</v>
      </c>
      <c r="J7" s="126" t="s">
        <v>4064</v>
      </c>
      <c r="K7" s="97" t="s">
        <v>16583</v>
      </c>
      <c r="L7" s="99" t="s">
        <v>159</v>
      </c>
      <c r="M7" s="8" t="s">
        <v>16584</v>
      </c>
      <c r="N7" s="124">
        <v>45868</v>
      </c>
      <c r="O7" s="124">
        <v>45870</v>
      </c>
      <c r="P7" s="126">
        <v>9999</v>
      </c>
      <c r="Q7" s="127" t="s">
        <v>16559</v>
      </c>
      <c r="R7" s="102" t="s">
        <v>162</v>
      </c>
      <c r="S7" s="126" t="s">
        <v>16585</v>
      </c>
      <c r="T7" s="96" t="s">
        <v>2967</v>
      </c>
      <c r="U7" s="94" t="s">
        <v>16586</v>
      </c>
      <c r="V7" s="126" t="s">
        <v>28</v>
      </c>
      <c r="W7" s="96" t="s">
        <v>166</v>
      </c>
      <c r="X7" s="94" t="s">
        <v>3186</v>
      </c>
      <c r="Y7" s="94">
        <v>5753</v>
      </c>
      <c r="Z7" s="94">
        <v>1</v>
      </c>
      <c r="AA7" s="128">
        <f>IF(V7="TIPO I",'BASE LIQUIDACION REDEBAN 2025'!$B$2,IF(V7="TIPO II",'BASE LIQUIDACION REDEBAN 2025'!$B$3,IF(V7="TIPO III",'BASE LIQUIDACION REDEBAN 2025'!$B$4,IF(V7="TIPO IV",'BASE LIQUIDACION REDEBAN 2025'!$B$5,IF(W7="AEREO",'BASE LIQUIDACION REDEBAN 2025'!$B$6,'BASE LIQUIDACION REDEBAN 2025'!$B$5)))))</f>
        <v>163813.69572160003</v>
      </c>
      <c r="AB7" s="101">
        <f t="shared" si="0"/>
        <v>163813.69572160003</v>
      </c>
    </row>
    <row r="8" spans="1:34" s="129" customFormat="1" ht="13.15">
      <c r="A8" s="126" t="s">
        <v>93</v>
      </c>
      <c r="B8" s="10" t="str">
        <f>VLOOKUP(A8,'CENTRO DE COSTOS'!A:D,4,FALSE)</f>
        <v>DIEGO FERNANDO HENAO CARDONA</v>
      </c>
      <c r="C8" s="10" t="str">
        <f>VLOOKUP(A8,'CENTRO DE COSTOS'!A:D,2,FALSE)</f>
        <v>0004-0003</v>
      </c>
      <c r="D8" s="94">
        <v>52001</v>
      </c>
      <c r="E8" s="94" t="s">
        <v>16587</v>
      </c>
      <c r="F8" s="97">
        <v>90100825</v>
      </c>
      <c r="G8" s="98" t="s">
        <v>155</v>
      </c>
      <c r="H8" s="121" t="s">
        <v>156</v>
      </c>
      <c r="I8" s="97" t="s">
        <v>174</v>
      </c>
      <c r="J8" s="126" t="s">
        <v>93</v>
      </c>
      <c r="K8" s="97" t="s">
        <v>16588</v>
      </c>
      <c r="L8" s="99" t="s">
        <v>159</v>
      </c>
      <c r="M8" s="8" t="s">
        <v>16589</v>
      </c>
      <c r="N8" s="124">
        <v>45868</v>
      </c>
      <c r="O8" s="124">
        <v>45870</v>
      </c>
      <c r="P8" s="126">
        <v>9999</v>
      </c>
      <c r="Q8" s="127" t="s">
        <v>16559</v>
      </c>
      <c r="R8" s="102" t="s">
        <v>162</v>
      </c>
      <c r="S8" s="126" t="s">
        <v>16590</v>
      </c>
      <c r="T8" s="96" t="s">
        <v>2967</v>
      </c>
      <c r="U8" s="94" t="s">
        <v>16591</v>
      </c>
      <c r="V8" s="126" t="s">
        <v>25</v>
      </c>
      <c r="W8" s="96" t="s">
        <v>166</v>
      </c>
      <c r="X8" s="94" t="s">
        <v>1414</v>
      </c>
      <c r="Y8" s="94">
        <v>4233</v>
      </c>
      <c r="Z8" s="94">
        <v>1</v>
      </c>
      <c r="AA8" s="128">
        <f>IF(V8="TIPO I",'BASE LIQUIDACION REDEBAN 2025'!$B$2,IF(V8="TIPO II",'BASE LIQUIDACION REDEBAN 2025'!$B$3,IF(V8="TIPO III",'BASE LIQUIDACION REDEBAN 2025'!$B$4,IF(V8="TIPO IV",'BASE LIQUIDACION REDEBAN 2025'!$B$5,IF(W8="AEREO",'BASE LIQUIDACION REDEBAN 2025'!$B$6,'BASE LIQUIDACION REDEBAN 2025'!$B$5)))))</f>
        <v>75096.394270399993</v>
      </c>
      <c r="AB8" s="101">
        <f t="shared" si="0"/>
        <v>75096.394270399993</v>
      </c>
    </row>
    <row r="9" spans="1:34" s="129" customFormat="1" ht="13.15">
      <c r="A9" s="126" t="s">
        <v>72</v>
      </c>
      <c r="B9" s="10" t="str">
        <f>VLOOKUP(A9,'CENTRO DE COSTOS'!A:D,4,FALSE)</f>
        <v>MIGUEL JULIÁN HERNÁNDEZ GUARÍN</v>
      </c>
      <c r="C9" s="10" t="str">
        <f>VLOOKUP(A9,'CENTRO DE COSTOS'!A:D,2,FALSE)</f>
        <v>0004-0008</v>
      </c>
      <c r="D9" s="94">
        <v>68307</v>
      </c>
      <c r="E9" s="94" t="s">
        <v>16592</v>
      </c>
      <c r="F9" s="97">
        <v>90094946</v>
      </c>
      <c r="G9" s="98" t="s">
        <v>155</v>
      </c>
      <c r="H9" s="121" t="s">
        <v>156</v>
      </c>
      <c r="I9" s="97" t="s">
        <v>820</v>
      </c>
      <c r="J9" s="126" t="s">
        <v>834</v>
      </c>
      <c r="K9" s="97" t="s">
        <v>16593</v>
      </c>
      <c r="L9" s="99" t="s">
        <v>159</v>
      </c>
      <c r="M9" s="8" t="s">
        <v>16594</v>
      </c>
      <c r="N9" s="124">
        <v>45868</v>
      </c>
      <c r="O9" s="124">
        <v>45870</v>
      </c>
      <c r="P9" s="126">
        <v>9999</v>
      </c>
      <c r="Q9" s="127" t="s">
        <v>16559</v>
      </c>
      <c r="R9" s="102" t="s">
        <v>162</v>
      </c>
      <c r="S9" s="126" t="s">
        <v>16595</v>
      </c>
      <c r="T9" s="96" t="s">
        <v>2967</v>
      </c>
      <c r="U9" s="94" t="s">
        <v>16596</v>
      </c>
      <c r="V9" s="126" t="s">
        <v>25</v>
      </c>
      <c r="W9" s="96" t="s">
        <v>166</v>
      </c>
      <c r="X9" s="94" t="s">
        <v>848</v>
      </c>
      <c r="Y9" s="94">
        <v>7368</v>
      </c>
      <c r="Z9" s="94">
        <v>1</v>
      </c>
      <c r="AA9" s="128">
        <f>IF(V9="TIPO I",'BASE LIQUIDACION REDEBAN 2025'!$B$2,IF(V9="TIPO II",'BASE LIQUIDACION REDEBAN 2025'!$B$3,IF(V9="TIPO III",'BASE LIQUIDACION REDEBAN 2025'!$B$4,IF(V9="TIPO IV",'BASE LIQUIDACION REDEBAN 2025'!$B$5,IF(W9="AEREO",'BASE LIQUIDACION REDEBAN 2025'!$B$6,'BASE LIQUIDACION REDEBAN 2025'!$B$5)))))</f>
        <v>75096.394270399993</v>
      </c>
      <c r="AB9" s="101">
        <f t="shared" si="0"/>
        <v>75096.394270399993</v>
      </c>
    </row>
    <row r="10" spans="1:34" s="129" customFormat="1" ht="13.15">
      <c r="A10" s="126" t="s">
        <v>68</v>
      </c>
      <c r="B10" s="10" t="str">
        <f>VLOOKUP(A10,'CENTRO DE COSTOS'!A:D,4,FALSE)</f>
        <v>WILLIAM ASDRUBAL ROZO ROZO</v>
      </c>
      <c r="C10" s="10" t="str">
        <f>VLOOKUP(A10,'CENTRO DE COSTOS'!A:D,2,FALSE)</f>
        <v>0004-0004</v>
      </c>
      <c r="D10" s="94">
        <v>25875</v>
      </c>
      <c r="E10" s="94" t="s">
        <v>16597</v>
      </c>
      <c r="F10" s="97">
        <v>89093511</v>
      </c>
      <c r="G10" s="98" t="s">
        <v>155</v>
      </c>
      <c r="H10" s="121" t="s">
        <v>156</v>
      </c>
      <c r="I10" s="97" t="s">
        <v>470</v>
      </c>
      <c r="J10" s="126" t="s">
        <v>5120</v>
      </c>
      <c r="K10" s="97" t="s">
        <v>16598</v>
      </c>
      <c r="L10" s="99" t="s">
        <v>159</v>
      </c>
      <c r="M10" s="8" t="s">
        <v>16599</v>
      </c>
      <c r="N10" s="124">
        <v>45868</v>
      </c>
      <c r="O10" s="124">
        <v>45873</v>
      </c>
      <c r="P10" s="126">
        <v>9999</v>
      </c>
      <c r="Q10" s="127" t="s">
        <v>16559</v>
      </c>
      <c r="R10" s="102" t="s">
        <v>16600</v>
      </c>
      <c r="S10" s="126" t="s">
        <v>16601</v>
      </c>
      <c r="T10" s="96" t="s">
        <v>2967</v>
      </c>
      <c r="U10" s="94" t="s">
        <v>16602</v>
      </c>
      <c r="V10" s="126" t="s">
        <v>28</v>
      </c>
      <c r="W10" s="96" t="s">
        <v>166</v>
      </c>
      <c r="X10" s="94" t="s">
        <v>599</v>
      </c>
      <c r="Y10" s="94">
        <v>558</v>
      </c>
      <c r="Z10" s="94">
        <v>1</v>
      </c>
      <c r="AA10" s="128">
        <f>IF(V10="TIPO I",'BASE LIQUIDACION REDEBAN 2025'!$B$2,IF(V10="TIPO II",'BASE LIQUIDACION REDEBAN 2025'!$B$3,IF(V10="TIPO III",'BASE LIQUIDACION REDEBAN 2025'!$B$4,IF(V10="TIPO IV",'BASE LIQUIDACION REDEBAN 2025'!$B$5,IF(W10="AEREO",'BASE LIQUIDACION REDEBAN 2025'!$B$6,'BASE LIQUIDACION REDEBAN 2025'!$B$5)))))</f>
        <v>163813.69572160003</v>
      </c>
      <c r="AB10" s="101">
        <f t="shared" si="0"/>
        <v>163813.69572160003</v>
      </c>
    </row>
    <row r="11" spans="1:34" s="129" customFormat="1" ht="13.15">
      <c r="A11" s="126" t="s">
        <v>68</v>
      </c>
      <c r="B11" s="10" t="str">
        <f>VLOOKUP(A11,'CENTRO DE COSTOS'!A:D,4,FALSE)</f>
        <v>WILLIAM ASDRUBAL ROZO ROZO</v>
      </c>
      <c r="C11" s="10" t="str">
        <f>VLOOKUP(A11,'CENTRO DE COSTOS'!A:D,2,FALSE)</f>
        <v>0004-0004</v>
      </c>
      <c r="D11" s="94">
        <v>11001</v>
      </c>
      <c r="E11" s="94" t="s">
        <v>16603</v>
      </c>
      <c r="F11" s="97">
        <v>89346612</v>
      </c>
      <c r="G11" s="98" t="s">
        <v>155</v>
      </c>
      <c r="H11" s="121" t="s">
        <v>156</v>
      </c>
      <c r="I11" s="97" t="s">
        <v>470</v>
      </c>
      <c r="J11" s="126" t="s">
        <v>68</v>
      </c>
      <c r="K11" s="97" t="s">
        <v>16604</v>
      </c>
      <c r="L11" s="99" t="s">
        <v>159</v>
      </c>
      <c r="M11" s="8" t="s">
        <v>16605</v>
      </c>
      <c r="N11" s="124">
        <v>45868</v>
      </c>
      <c r="O11" s="124">
        <v>45873</v>
      </c>
      <c r="P11" s="126">
        <v>9999</v>
      </c>
      <c r="Q11" s="127" t="s">
        <v>16559</v>
      </c>
      <c r="R11" s="102" t="s">
        <v>16600</v>
      </c>
      <c r="S11" s="126" t="s">
        <v>16606</v>
      </c>
      <c r="T11" s="96" t="s">
        <v>2967</v>
      </c>
      <c r="U11" s="94" t="s">
        <v>16607</v>
      </c>
      <c r="V11" s="126" t="s">
        <v>25</v>
      </c>
      <c r="W11" s="96" t="s">
        <v>166</v>
      </c>
      <c r="X11" s="94" t="s">
        <v>682</v>
      </c>
      <c r="Y11" s="94">
        <v>3387</v>
      </c>
      <c r="Z11" s="94">
        <v>1</v>
      </c>
      <c r="AA11" s="128">
        <f>IF(V11="TIPO I",'BASE LIQUIDACION REDEBAN 2025'!$B$2,IF(V11="TIPO II",'BASE LIQUIDACION REDEBAN 2025'!$B$3,IF(V11="TIPO III",'BASE LIQUIDACION REDEBAN 2025'!$B$4,IF(V11="TIPO IV",'BASE LIQUIDACION REDEBAN 2025'!$B$5,IF(W11="AEREO",'BASE LIQUIDACION REDEBAN 2025'!$B$6,'BASE LIQUIDACION REDEBAN 2025'!$B$5)))))</f>
        <v>75096.394270399993</v>
      </c>
      <c r="AB11" s="101">
        <f t="shared" si="0"/>
        <v>75096.394270399993</v>
      </c>
    </row>
    <row r="12" spans="1:34" s="129" customFormat="1" ht="13.15">
      <c r="A12" s="126" t="s">
        <v>68</v>
      </c>
      <c r="B12" s="10" t="str">
        <f>VLOOKUP(A12,'CENTRO DE COSTOS'!A:D,4,FALSE)</f>
        <v>WILLIAM ASDRUBAL ROZO ROZO</v>
      </c>
      <c r="C12" s="10" t="str">
        <f>VLOOKUP(A12,'CENTRO DE COSTOS'!A:D,2,FALSE)</f>
        <v>0004-0004</v>
      </c>
      <c r="D12" s="94">
        <v>11001</v>
      </c>
      <c r="E12" s="94" t="s">
        <v>16608</v>
      </c>
      <c r="F12" s="97">
        <v>89346641</v>
      </c>
      <c r="G12" s="98" t="s">
        <v>155</v>
      </c>
      <c r="H12" s="121" t="s">
        <v>156</v>
      </c>
      <c r="I12" s="97" t="s">
        <v>470</v>
      </c>
      <c r="J12" s="126" t="s">
        <v>68</v>
      </c>
      <c r="K12" s="97" t="s">
        <v>16609</v>
      </c>
      <c r="L12" s="99" t="s">
        <v>159</v>
      </c>
      <c r="M12" s="8" t="s">
        <v>16610</v>
      </c>
      <c r="N12" s="124">
        <v>45869</v>
      </c>
      <c r="O12" s="124">
        <v>45873</v>
      </c>
      <c r="P12" s="126">
        <v>9999</v>
      </c>
      <c r="Q12" s="127" t="s">
        <v>16559</v>
      </c>
      <c r="R12" s="102" t="s">
        <v>162</v>
      </c>
      <c r="S12" s="126" t="s">
        <v>16611</v>
      </c>
      <c r="T12" s="96" t="s">
        <v>2967</v>
      </c>
      <c r="U12" s="94" t="s">
        <v>16612</v>
      </c>
      <c r="V12" s="126" t="s">
        <v>25</v>
      </c>
      <c r="W12" s="96" t="s">
        <v>166</v>
      </c>
      <c r="X12" s="94" t="s">
        <v>882</v>
      </c>
      <c r="Y12" s="94">
        <v>6914</v>
      </c>
      <c r="Z12" s="94">
        <v>1</v>
      </c>
      <c r="AA12" s="128">
        <f>IF(V12="TIPO I",'BASE LIQUIDACION REDEBAN 2025'!$B$2,IF(V12="TIPO II",'BASE LIQUIDACION REDEBAN 2025'!$B$3,IF(V12="TIPO III",'BASE LIQUIDACION REDEBAN 2025'!$B$4,IF(V12="TIPO IV",'BASE LIQUIDACION REDEBAN 2025'!$B$5,IF(W12="AEREO",'BASE LIQUIDACION REDEBAN 2025'!$B$6,'BASE LIQUIDACION REDEBAN 2025'!$B$5)))))</f>
        <v>75096.394270399993</v>
      </c>
      <c r="AB12" s="101">
        <f t="shared" si="0"/>
        <v>75096.394270399993</v>
      </c>
    </row>
    <row r="13" spans="1:34" s="129" customFormat="1" ht="13.15">
      <c r="A13" s="126" t="s">
        <v>72</v>
      </c>
      <c r="B13" s="10" t="str">
        <f>VLOOKUP(A13,'CENTRO DE COSTOS'!A:D,4,FALSE)</f>
        <v>MIGUEL JULIÁN HERNÁNDEZ GUARÍN</v>
      </c>
      <c r="C13" s="10" t="str">
        <f>VLOOKUP(A13,'CENTRO DE COSTOS'!A:D,2,FALSE)</f>
        <v>0004-0008</v>
      </c>
      <c r="D13" s="94">
        <v>68001</v>
      </c>
      <c r="E13" s="94" t="s">
        <v>16613</v>
      </c>
      <c r="F13" s="97">
        <v>89534603</v>
      </c>
      <c r="G13" s="98" t="s">
        <v>155</v>
      </c>
      <c r="H13" s="121" t="s">
        <v>156</v>
      </c>
      <c r="I13" s="97" t="s">
        <v>820</v>
      </c>
      <c r="J13" s="126" t="s">
        <v>72</v>
      </c>
      <c r="K13" s="97" t="s">
        <v>16614</v>
      </c>
      <c r="L13" s="99" t="s">
        <v>159</v>
      </c>
      <c r="M13" s="8" t="s">
        <v>16615</v>
      </c>
      <c r="N13" s="124">
        <v>45869</v>
      </c>
      <c r="O13" s="124">
        <v>45873</v>
      </c>
      <c r="P13" s="126">
        <v>9999</v>
      </c>
      <c r="Q13" s="127" t="s">
        <v>16559</v>
      </c>
      <c r="R13" s="102" t="s">
        <v>162</v>
      </c>
      <c r="S13" s="126" t="s">
        <v>16616</v>
      </c>
      <c r="T13" s="96" t="s">
        <v>2967</v>
      </c>
      <c r="U13" s="94" t="s">
        <v>16617</v>
      </c>
      <c r="V13" s="126" t="s">
        <v>25</v>
      </c>
      <c r="W13" s="96" t="s">
        <v>166</v>
      </c>
      <c r="X13" s="94" t="s">
        <v>848</v>
      </c>
      <c r="Y13" s="94">
        <v>2563</v>
      </c>
      <c r="Z13" s="94">
        <v>1</v>
      </c>
      <c r="AA13" s="128">
        <f>IF(V13="TIPO I",'BASE LIQUIDACION REDEBAN 2025'!$B$2,IF(V13="TIPO II",'BASE LIQUIDACION REDEBAN 2025'!$B$3,IF(V13="TIPO III",'BASE LIQUIDACION REDEBAN 2025'!$B$4,IF(V13="TIPO IV",'BASE LIQUIDACION REDEBAN 2025'!$B$5,IF(W13="AEREO",'BASE LIQUIDACION REDEBAN 2025'!$B$6,'BASE LIQUIDACION REDEBAN 2025'!$B$5)))))</f>
        <v>75096.394270399993</v>
      </c>
      <c r="AB13" s="101">
        <f t="shared" si="0"/>
        <v>75096.394270399993</v>
      </c>
    </row>
    <row r="14" spans="1:34" s="129" customFormat="1" ht="13.15">
      <c r="A14" s="126" t="s">
        <v>90</v>
      </c>
      <c r="B14" s="10" t="str">
        <f>VLOOKUP(A14,'CENTRO DE COSTOS'!A:D,4,FALSE)</f>
        <v>JUAN SEBASTIÁN RÍOS CASTRILLÓN</v>
      </c>
      <c r="C14" s="10" t="str">
        <f>VLOOKUP(A14,'CENTRO DE COSTOS'!A:D,2,FALSE)</f>
        <v>0004-0005</v>
      </c>
      <c r="D14" s="94">
        <v>5034</v>
      </c>
      <c r="E14" s="94" t="s">
        <v>16618</v>
      </c>
      <c r="F14" s="97">
        <v>89587375</v>
      </c>
      <c r="G14" s="98" t="s">
        <v>155</v>
      </c>
      <c r="H14" s="121" t="s">
        <v>156</v>
      </c>
      <c r="I14" s="97" t="s">
        <v>197</v>
      </c>
      <c r="J14" s="126" t="s">
        <v>3659</v>
      </c>
      <c r="K14" s="97" t="s">
        <v>16619</v>
      </c>
      <c r="L14" s="99" t="s">
        <v>159</v>
      </c>
      <c r="M14" s="8" t="s">
        <v>16620</v>
      </c>
      <c r="N14" s="124">
        <v>45869</v>
      </c>
      <c r="O14" s="124">
        <v>45874</v>
      </c>
      <c r="P14" s="126">
        <v>9999</v>
      </c>
      <c r="Q14" s="127" t="s">
        <v>16559</v>
      </c>
      <c r="R14" s="102" t="s">
        <v>162</v>
      </c>
      <c r="S14" s="126" t="s">
        <v>16621</v>
      </c>
      <c r="T14" s="96" t="s">
        <v>2967</v>
      </c>
      <c r="U14" s="94" t="s">
        <v>16622</v>
      </c>
      <c r="V14" s="126" t="s">
        <v>30</v>
      </c>
      <c r="W14" s="96" t="s">
        <v>166</v>
      </c>
      <c r="X14" s="94" t="s">
        <v>1245</v>
      </c>
      <c r="Y14" s="94">
        <v>7691</v>
      </c>
      <c r="Z14" s="94">
        <v>1</v>
      </c>
      <c r="AA14" s="128">
        <f>IF(V14="TIPO I",'BASE LIQUIDACION REDEBAN 2025'!$B$2,IF(V14="TIPO II",'BASE LIQUIDACION REDEBAN 2025'!$B$3,IF(V14="TIPO III",'BASE LIQUIDACION REDEBAN 2025'!$B$4,IF(V14="TIPO IV",'BASE LIQUIDACION REDEBAN 2025'!$B$5,IF(W14="AEREO",'BASE LIQUIDACION REDEBAN 2025'!$B$6,'BASE LIQUIDACION REDEBAN 2025'!$B$5)))))</f>
        <v>275728.78077800001</v>
      </c>
      <c r="AB14" s="101">
        <f t="shared" si="0"/>
        <v>275728.78077800001</v>
      </c>
    </row>
    <row r="15" spans="1:34" s="129" customFormat="1" ht="13.15">
      <c r="A15" s="126" t="s">
        <v>72</v>
      </c>
      <c r="B15" s="10" t="str">
        <f>VLOOKUP(A15,'CENTRO DE COSTOS'!A:D,4,FALSE)</f>
        <v>MIGUEL JULIÁN HERNÁNDEZ GUARÍN</v>
      </c>
      <c r="C15" s="10" t="str">
        <f>VLOOKUP(A15,'CENTRO DE COSTOS'!A:D,2,FALSE)</f>
        <v>0004-0008</v>
      </c>
      <c r="D15" s="94">
        <v>68307</v>
      </c>
      <c r="E15" s="94" t="s">
        <v>16623</v>
      </c>
      <c r="F15" s="97">
        <v>90094307</v>
      </c>
      <c r="G15" s="98" t="s">
        <v>155</v>
      </c>
      <c r="H15" s="121" t="s">
        <v>156</v>
      </c>
      <c r="I15" s="97" t="s">
        <v>820</v>
      </c>
      <c r="J15" s="126" t="s">
        <v>834</v>
      </c>
      <c r="K15" s="97" t="s">
        <v>16624</v>
      </c>
      <c r="L15" s="99" t="s">
        <v>159</v>
      </c>
      <c r="M15" s="8" t="s">
        <v>16625</v>
      </c>
      <c r="N15" s="124">
        <v>45869</v>
      </c>
      <c r="O15" s="124">
        <v>45873</v>
      </c>
      <c r="P15" s="126">
        <v>9999</v>
      </c>
      <c r="Q15" s="127" t="s">
        <v>16559</v>
      </c>
      <c r="R15" s="102" t="s">
        <v>162</v>
      </c>
      <c r="S15" s="126" t="s">
        <v>16626</v>
      </c>
      <c r="T15" s="96" t="s">
        <v>2967</v>
      </c>
      <c r="U15" s="94" t="s">
        <v>16627</v>
      </c>
      <c r="V15" s="126" t="s">
        <v>25</v>
      </c>
      <c r="W15" s="96" t="s">
        <v>166</v>
      </c>
      <c r="X15" s="94" t="s">
        <v>838</v>
      </c>
      <c r="Y15" s="94">
        <v>3317</v>
      </c>
      <c r="Z15" s="94">
        <v>1</v>
      </c>
      <c r="AA15" s="128">
        <f>IF(V15="TIPO I",'BASE LIQUIDACION REDEBAN 2025'!$B$2,IF(V15="TIPO II",'BASE LIQUIDACION REDEBAN 2025'!$B$3,IF(V15="TIPO III",'BASE LIQUIDACION REDEBAN 2025'!$B$4,IF(V15="TIPO IV",'BASE LIQUIDACION REDEBAN 2025'!$B$5,IF(W15="AEREO",'BASE LIQUIDACION REDEBAN 2025'!$B$6,'BASE LIQUIDACION REDEBAN 2025'!$B$5)))))</f>
        <v>75096.394270399993</v>
      </c>
      <c r="AB15" s="101">
        <f t="shared" si="0"/>
        <v>75096.394270399993</v>
      </c>
    </row>
    <row r="16" spans="1:34" s="129" customFormat="1" ht="13.15">
      <c r="A16" s="126" t="s">
        <v>99</v>
      </c>
      <c r="B16" s="10" t="str">
        <f>VLOOKUP(A16,'CENTRO DE COSTOS'!A:D,4,FALSE)</f>
        <v>JOSE MAURICIO HERNANDEZ ROJAS</v>
      </c>
      <c r="C16" s="10" t="str">
        <f>VLOOKUP(A16,'CENTRO DE COSTOS'!A:D,2,FALSE)</f>
        <v>0004-0001</v>
      </c>
      <c r="D16" s="94">
        <v>20001</v>
      </c>
      <c r="E16" s="94" t="s">
        <v>16628</v>
      </c>
      <c r="F16" s="97">
        <v>90101429</v>
      </c>
      <c r="G16" s="98" t="s">
        <v>155</v>
      </c>
      <c r="H16" s="121" t="s">
        <v>156</v>
      </c>
      <c r="I16" s="97" t="s">
        <v>440</v>
      </c>
      <c r="J16" s="126" t="s">
        <v>99</v>
      </c>
      <c r="K16" s="97" t="s">
        <v>16629</v>
      </c>
      <c r="L16" s="99" t="s">
        <v>159</v>
      </c>
      <c r="M16" s="8" t="s">
        <v>16630</v>
      </c>
      <c r="N16" s="124">
        <v>45869</v>
      </c>
      <c r="O16" s="124">
        <v>45873</v>
      </c>
      <c r="P16" s="126">
        <v>9999</v>
      </c>
      <c r="Q16" s="127" t="s">
        <v>16559</v>
      </c>
      <c r="R16" s="102" t="s">
        <v>162</v>
      </c>
      <c r="S16" s="126" t="s">
        <v>16631</v>
      </c>
      <c r="T16" s="96" t="s">
        <v>2967</v>
      </c>
      <c r="U16" s="94" t="s">
        <v>16632</v>
      </c>
      <c r="V16" s="126" t="s">
        <v>25</v>
      </c>
      <c r="W16" s="96" t="s">
        <v>166</v>
      </c>
      <c r="X16" s="94" t="s">
        <v>985</v>
      </c>
      <c r="Y16" s="94">
        <v>2597</v>
      </c>
      <c r="Z16" s="94">
        <v>1</v>
      </c>
      <c r="AA16" s="128">
        <f>IF(V16="TIPO I",'BASE LIQUIDACION REDEBAN 2025'!$B$2,IF(V16="TIPO II",'BASE LIQUIDACION REDEBAN 2025'!$B$3,IF(V16="TIPO III",'BASE LIQUIDACION REDEBAN 2025'!$B$4,IF(V16="TIPO IV",'BASE LIQUIDACION REDEBAN 2025'!$B$5,IF(W16="AEREO",'BASE LIQUIDACION REDEBAN 2025'!$B$6,'BASE LIQUIDACION REDEBAN 2025'!$B$5)))))</f>
        <v>75096.394270399993</v>
      </c>
      <c r="AB16" s="101">
        <f t="shared" si="0"/>
        <v>75096.394270399993</v>
      </c>
    </row>
    <row r="17" spans="1:28" s="129" customFormat="1" ht="13.15">
      <c r="A17" s="126" t="s">
        <v>98</v>
      </c>
      <c r="B17" s="10" t="str">
        <f>VLOOKUP(A17,'CENTRO DE COSTOS'!A:D,4,FALSE)</f>
        <v>MIGUEL JULIÁN HERNÁNDEZ GUARÍN</v>
      </c>
      <c r="C17" s="10" t="str">
        <f>VLOOKUP(A17,'CENTRO DE COSTOS'!A:D,2,FALSE)</f>
        <v>0004-0008</v>
      </c>
      <c r="D17" s="94">
        <v>15816</v>
      </c>
      <c r="E17" s="94" t="s">
        <v>16633</v>
      </c>
      <c r="F17" s="97">
        <v>43337278</v>
      </c>
      <c r="G17" s="98" t="s">
        <v>155</v>
      </c>
      <c r="H17" s="121" t="s">
        <v>156</v>
      </c>
      <c r="I17" s="97" t="s">
        <v>241</v>
      </c>
      <c r="J17" s="126" t="s">
        <v>16634</v>
      </c>
      <c r="K17" s="97" t="s">
        <v>16635</v>
      </c>
      <c r="L17" s="99" t="s">
        <v>159</v>
      </c>
      <c r="M17" s="8" t="s">
        <v>16636</v>
      </c>
      <c r="N17" s="124">
        <v>45869</v>
      </c>
      <c r="O17" s="124">
        <v>45870</v>
      </c>
      <c r="P17" s="126">
        <v>9999</v>
      </c>
      <c r="Q17" s="127" t="s">
        <v>16559</v>
      </c>
      <c r="R17" s="102" t="s">
        <v>162</v>
      </c>
      <c r="S17" s="126" t="s">
        <v>16637</v>
      </c>
      <c r="T17" s="96" t="s">
        <v>2967</v>
      </c>
      <c r="U17" s="94" t="s">
        <v>16638</v>
      </c>
      <c r="V17" s="126" t="s">
        <v>28</v>
      </c>
      <c r="W17" s="96" t="s">
        <v>166</v>
      </c>
      <c r="X17" s="94" t="s">
        <v>1148</v>
      </c>
      <c r="Y17" s="94">
        <v>6854</v>
      </c>
      <c r="Z17" s="94">
        <v>1</v>
      </c>
      <c r="AA17" s="128">
        <f>IF(V17="TIPO I",'BASE LIQUIDACION REDEBAN 2025'!$B$2,IF(V17="TIPO II",'BASE LIQUIDACION REDEBAN 2025'!$B$3,IF(V17="TIPO III",'BASE LIQUIDACION REDEBAN 2025'!$B$4,IF(V17="TIPO IV",'BASE LIQUIDACION REDEBAN 2025'!$B$5,IF(W17="AEREO",'BASE LIQUIDACION REDEBAN 2025'!$B$6,'BASE LIQUIDACION REDEBAN 2025'!$B$5)))))</f>
        <v>163813.69572160003</v>
      </c>
      <c r="AB17" s="101">
        <f t="shared" si="0"/>
        <v>163813.69572160003</v>
      </c>
    </row>
    <row r="18" spans="1:28" s="129" customFormat="1" ht="13.15">
      <c r="A18" s="126" t="s">
        <v>92</v>
      </c>
      <c r="B18" s="10" t="str">
        <f>VLOOKUP(A18,'CENTRO DE COSTOS'!A:D,4,FALSE)</f>
        <v>KEVIN ALEXIS CORZO BUSTOS</v>
      </c>
      <c r="C18" s="10" t="str">
        <f>VLOOKUP(A18,'CENTRO DE COSTOS'!A:D,2,FALSE)</f>
        <v>0004-0007</v>
      </c>
      <c r="D18" s="94">
        <v>41001</v>
      </c>
      <c r="E18" s="94" t="s">
        <v>16639</v>
      </c>
      <c r="F18" s="97">
        <v>89383421</v>
      </c>
      <c r="G18" s="98" t="s">
        <v>155</v>
      </c>
      <c r="H18" s="121" t="s">
        <v>156</v>
      </c>
      <c r="I18" s="97" t="s">
        <v>249</v>
      </c>
      <c r="J18" s="126" t="s">
        <v>92</v>
      </c>
      <c r="K18" s="97" t="s">
        <v>16640</v>
      </c>
      <c r="L18" s="99" t="s">
        <v>159</v>
      </c>
      <c r="M18" s="8" t="s">
        <v>16641</v>
      </c>
      <c r="N18" s="124">
        <v>45870</v>
      </c>
      <c r="O18" s="124">
        <v>45874</v>
      </c>
      <c r="P18" s="126">
        <v>9999</v>
      </c>
      <c r="Q18" s="127" t="s">
        <v>16559</v>
      </c>
      <c r="R18" s="102" t="s">
        <v>162</v>
      </c>
      <c r="S18" s="126" t="s">
        <v>16642</v>
      </c>
      <c r="T18" s="96" t="s">
        <v>2967</v>
      </c>
      <c r="U18" s="94" t="s">
        <v>16643</v>
      </c>
      <c r="V18" s="126" t="s">
        <v>25</v>
      </c>
      <c r="W18" s="96" t="s">
        <v>166</v>
      </c>
      <c r="X18" s="94" t="s">
        <v>255</v>
      </c>
      <c r="Y18" s="94">
        <v>4525</v>
      </c>
      <c r="Z18" s="94">
        <v>1</v>
      </c>
      <c r="AA18" s="128">
        <f>IF(V18="TIPO I",'BASE LIQUIDACION REDEBAN 2025'!$B$2,IF(V18="TIPO II",'BASE LIQUIDACION REDEBAN 2025'!$B$3,IF(V18="TIPO III",'BASE LIQUIDACION REDEBAN 2025'!$B$4,IF(V18="TIPO IV",'BASE LIQUIDACION REDEBAN 2025'!$B$5,IF(W18="AEREO",'BASE LIQUIDACION REDEBAN 2025'!$B$6,'BASE LIQUIDACION REDEBAN 2025'!$B$5)))))</f>
        <v>75096.394270399993</v>
      </c>
      <c r="AB18" s="101">
        <f t="shared" si="0"/>
        <v>75096.394270399993</v>
      </c>
    </row>
    <row r="19" spans="1:28" s="129" customFormat="1" ht="13.15">
      <c r="A19" s="126" t="s">
        <v>101</v>
      </c>
      <c r="B19" s="10" t="str">
        <f>VLOOKUP(A19,'CENTRO DE COSTOS'!A:D,4,FALSE)</f>
        <v>KEVIN ALEXIS CORZO BUSTOS</v>
      </c>
      <c r="C19" s="10" t="str">
        <f>VLOOKUP(A19,'CENTRO DE COSTOS'!A:D,2,FALSE)</f>
        <v>0004-0007</v>
      </c>
      <c r="D19" s="94">
        <v>85001</v>
      </c>
      <c r="E19" s="94" t="s">
        <v>16644</v>
      </c>
      <c r="F19" s="97">
        <v>89499531</v>
      </c>
      <c r="G19" s="98" t="s">
        <v>155</v>
      </c>
      <c r="H19" s="121" t="s">
        <v>156</v>
      </c>
      <c r="I19" s="97" t="s">
        <v>189</v>
      </c>
      <c r="J19" s="126" t="s">
        <v>101</v>
      </c>
      <c r="K19" s="97" t="s">
        <v>16645</v>
      </c>
      <c r="L19" s="99" t="s">
        <v>159</v>
      </c>
      <c r="M19" s="8" t="s">
        <v>16646</v>
      </c>
      <c r="N19" s="124">
        <v>45870</v>
      </c>
      <c r="O19" s="124">
        <v>45875</v>
      </c>
      <c r="P19" s="126">
        <v>9999</v>
      </c>
      <c r="Q19" s="127" t="s">
        <v>16559</v>
      </c>
      <c r="R19" s="102" t="s">
        <v>162</v>
      </c>
      <c r="S19" s="126" t="s">
        <v>16647</v>
      </c>
      <c r="T19" s="96" t="s">
        <v>2967</v>
      </c>
      <c r="U19" s="94" t="s">
        <v>16648</v>
      </c>
      <c r="V19" s="126" t="s">
        <v>25</v>
      </c>
      <c r="W19" s="96" t="s">
        <v>166</v>
      </c>
      <c r="X19" s="94" t="s">
        <v>194</v>
      </c>
      <c r="Y19" s="94">
        <v>3814</v>
      </c>
      <c r="Z19" s="94">
        <v>1</v>
      </c>
      <c r="AA19" s="128">
        <f>IF(V19="TIPO I",'BASE LIQUIDACION REDEBAN 2025'!$B$2,IF(V19="TIPO II",'BASE LIQUIDACION REDEBAN 2025'!$B$3,IF(V19="TIPO III",'BASE LIQUIDACION REDEBAN 2025'!$B$4,IF(V19="TIPO IV",'BASE LIQUIDACION REDEBAN 2025'!$B$5,IF(W19="AEREO",'BASE LIQUIDACION REDEBAN 2025'!$B$6,'BASE LIQUIDACION REDEBAN 2025'!$B$5)))))</f>
        <v>75096.394270399993</v>
      </c>
      <c r="AB19" s="101">
        <f t="shared" si="0"/>
        <v>75096.394270399993</v>
      </c>
    </row>
    <row r="20" spans="1:28" s="129" customFormat="1" ht="13.15">
      <c r="A20" s="126" t="s">
        <v>68</v>
      </c>
      <c r="B20" s="10" t="str">
        <f>VLOOKUP(A20,'CENTRO DE COSTOS'!A:D,4,FALSE)</f>
        <v>WILLIAM ASDRUBAL ROZO ROZO</v>
      </c>
      <c r="C20" s="10" t="str">
        <f>VLOOKUP(A20,'CENTRO DE COSTOS'!A:D,2,FALSE)</f>
        <v>0004-0004</v>
      </c>
      <c r="D20" s="94">
        <v>25513</v>
      </c>
      <c r="E20" s="94" t="s">
        <v>16649</v>
      </c>
      <c r="F20" s="97">
        <v>89496923</v>
      </c>
      <c r="G20" s="98" t="s">
        <v>155</v>
      </c>
      <c r="H20" s="121" t="s">
        <v>156</v>
      </c>
      <c r="I20" s="97" t="s">
        <v>470</v>
      </c>
      <c r="J20" s="126" t="s">
        <v>6443</v>
      </c>
      <c r="K20" s="97" t="s">
        <v>16650</v>
      </c>
      <c r="L20" s="99" t="s">
        <v>159</v>
      </c>
      <c r="M20" s="8" t="s">
        <v>16651</v>
      </c>
      <c r="N20" s="124">
        <v>45870</v>
      </c>
      <c r="O20" s="124">
        <v>45874</v>
      </c>
      <c r="P20" s="126">
        <v>9999</v>
      </c>
      <c r="Q20" s="127" t="s">
        <v>16559</v>
      </c>
      <c r="R20" s="102" t="s">
        <v>162</v>
      </c>
      <c r="S20" s="126" t="s">
        <v>16652</v>
      </c>
      <c r="T20" s="96" t="s">
        <v>2967</v>
      </c>
      <c r="U20" s="94" t="s">
        <v>16653</v>
      </c>
      <c r="V20" s="126" t="s">
        <v>30</v>
      </c>
      <c r="W20" s="96" t="s">
        <v>166</v>
      </c>
      <c r="X20" s="94" t="s">
        <v>887</v>
      </c>
      <c r="Y20" s="94">
        <v>7321</v>
      </c>
      <c r="Z20" s="94">
        <v>1</v>
      </c>
      <c r="AA20" s="128">
        <f>IF(V20="TIPO I",'BASE LIQUIDACION REDEBAN 2025'!$B$2,IF(V20="TIPO II",'BASE LIQUIDACION REDEBAN 2025'!$B$3,IF(V20="TIPO III",'BASE LIQUIDACION REDEBAN 2025'!$B$4,IF(V20="TIPO IV",'BASE LIQUIDACION REDEBAN 2025'!$B$5,IF(W20="AEREO",'BASE LIQUIDACION REDEBAN 2025'!$B$6,'BASE LIQUIDACION REDEBAN 2025'!$B$5)))))</f>
        <v>275728.78077800001</v>
      </c>
      <c r="AB20" s="101">
        <f t="shared" si="0"/>
        <v>275728.78077800001</v>
      </c>
    </row>
    <row r="21" spans="1:28" s="129" customFormat="1" ht="13.15">
      <c r="A21" s="126" t="s">
        <v>100</v>
      </c>
      <c r="B21" s="10" t="str">
        <f>VLOOKUP(A21,'CENTRO DE COSTOS'!A:D,4,FALSE)</f>
        <v>KEVIN ALEXIS CORZO BUSTOS</v>
      </c>
      <c r="C21" s="10" t="str">
        <f>VLOOKUP(A21,'CENTRO DE COSTOS'!A:D,2,FALSE)</f>
        <v>0004-0007</v>
      </c>
      <c r="D21" s="94">
        <v>50006</v>
      </c>
      <c r="E21" s="94" t="s">
        <v>16654</v>
      </c>
      <c r="F21" s="97">
        <v>89409712</v>
      </c>
      <c r="G21" s="98" t="s">
        <v>155</v>
      </c>
      <c r="H21" s="121" t="s">
        <v>156</v>
      </c>
      <c r="I21" s="97" t="s">
        <v>295</v>
      </c>
      <c r="J21" s="126" t="s">
        <v>932</v>
      </c>
      <c r="K21" s="97" t="s">
        <v>16655</v>
      </c>
      <c r="L21" s="99" t="s">
        <v>159</v>
      </c>
      <c r="M21" s="8" t="s">
        <v>16656</v>
      </c>
      <c r="N21" s="124">
        <v>45870</v>
      </c>
      <c r="O21" s="124">
        <v>45873</v>
      </c>
      <c r="P21" s="126">
        <v>9999</v>
      </c>
      <c r="Q21" s="127" t="s">
        <v>16559</v>
      </c>
      <c r="R21" s="102" t="s">
        <v>16600</v>
      </c>
      <c r="S21" s="126" t="s">
        <v>16657</v>
      </c>
      <c r="T21" s="96" t="s">
        <v>2967</v>
      </c>
      <c r="U21" s="94" t="s">
        <v>16658</v>
      </c>
      <c r="V21" s="126" t="s">
        <v>28</v>
      </c>
      <c r="W21" s="96" t="s">
        <v>166</v>
      </c>
      <c r="X21" s="94" t="s">
        <v>937</v>
      </c>
      <c r="Y21" s="94">
        <v>3998</v>
      </c>
      <c r="Z21" s="94">
        <v>1</v>
      </c>
      <c r="AA21" s="128">
        <f>IF(V21="TIPO I",'BASE LIQUIDACION REDEBAN 2025'!$B$2,IF(V21="TIPO II",'BASE LIQUIDACION REDEBAN 2025'!$B$3,IF(V21="TIPO III",'BASE LIQUIDACION REDEBAN 2025'!$B$4,IF(V21="TIPO IV",'BASE LIQUIDACION REDEBAN 2025'!$B$5,IF(W21="AEREO",'BASE LIQUIDACION REDEBAN 2025'!$B$6,'BASE LIQUIDACION REDEBAN 2025'!$B$5)))))</f>
        <v>163813.69572160003</v>
      </c>
      <c r="AB21" s="101">
        <f t="shared" si="0"/>
        <v>163813.69572160003</v>
      </c>
    </row>
    <row r="22" spans="1:28" s="129" customFormat="1" ht="13.15">
      <c r="A22" s="126" t="s">
        <v>86</v>
      </c>
      <c r="B22" s="10" t="str">
        <f>VLOOKUP(A22,'CENTRO DE COSTOS'!A:D,4,FALSE)</f>
        <v>KEVIN ALEXIS CORZO BUSTOS</v>
      </c>
      <c r="C22" s="10" t="str">
        <f>VLOOKUP(A22,'CENTRO DE COSTOS'!A:D,2,FALSE)</f>
        <v>0004-0007</v>
      </c>
      <c r="D22" s="94">
        <v>73411</v>
      </c>
      <c r="E22" s="94" t="s">
        <v>16659</v>
      </c>
      <c r="F22" s="97">
        <v>90108471</v>
      </c>
      <c r="G22" s="98" t="s">
        <v>155</v>
      </c>
      <c r="H22" s="121" t="s">
        <v>156</v>
      </c>
      <c r="I22" s="97" t="s">
        <v>703</v>
      </c>
      <c r="J22" s="126" t="s">
        <v>11243</v>
      </c>
      <c r="K22" s="97" t="s">
        <v>16660</v>
      </c>
      <c r="L22" s="99" t="s">
        <v>159</v>
      </c>
      <c r="M22" s="8" t="s">
        <v>16661</v>
      </c>
      <c r="N22" s="124">
        <v>45870</v>
      </c>
      <c r="O22" s="124">
        <v>45873</v>
      </c>
      <c r="P22" s="126">
        <v>9999</v>
      </c>
      <c r="Q22" s="127" t="s">
        <v>16559</v>
      </c>
      <c r="R22" s="102" t="s">
        <v>162</v>
      </c>
      <c r="S22" s="126" t="s">
        <v>16662</v>
      </c>
      <c r="T22" s="96" t="s">
        <v>2967</v>
      </c>
      <c r="U22" s="94" t="s">
        <v>16663</v>
      </c>
      <c r="V22" s="126" t="s">
        <v>30</v>
      </c>
      <c r="W22" s="96" t="s">
        <v>166</v>
      </c>
      <c r="X22" s="94" t="s">
        <v>4264</v>
      </c>
      <c r="Y22" s="94">
        <v>1583</v>
      </c>
      <c r="Z22" s="94">
        <v>1</v>
      </c>
      <c r="AA22" s="128">
        <f>IF(V22="TIPO I",'BASE LIQUIDACION REDEBAN 2025'!$B$2,IF(V22="TIPO II",'BASE LIQUIDACION REDEBAN 2025'!$B$3,IF(V22="TIPO III",'BASE LIQUIDACION REDEBAN 2025'!$B$4,IF(V22="TIPO IV",'BASE LIQUIDACION REDEBAN 2025'!$B$5,IF(W22="AEREO",'BASE LIQUIDACION REDEBAN 2025'!$B$6,'BASE LIQUIDACION REDEBAN 2025'!$B$5)))))</f>
        <v>275728.78077800001</v>
      </c>
      <c r="AB22" s="101">
        <f t="shared" si="0"/>
        <v>275728.78077800001</v>
      </c>
    </row>
    <row r="23" spans="1:28" s="129" customFormat="1" ht="13.15">
      <c r="A23" s="126" t="s">
        <v>72</v>
      </c>
      <c r="B23" s="10" t="str">
        <f>VLOOKUP(A23,'CENTRO DE COSTOS'!A:D,4,FALSE)</f>
        <v>MIGUEL JULIÁN HERNÁNDEZ GUARÍN</v>
      </c>
      <c r="C23" s="10" t="str">
        <f>VLOOKUP(A23,'CENTRO DE COSTOS'!A:D,2,FALSE)</f>
        <v>0004-0008</v>
      </c>
      <c r="D23" s="94">
        <v>68276</v>
      </c>
      <c r="E23" s="94" t="s">
        <v>16664</v>
      </c>
      <c r="F23" s="97">
        <v>90097142</v>
      </c>
      <c r="G23" s="98" t="s">
        <v>155</v>
      </c>
      <c r="H23" s="121" t="s">
        <v>156</v>
      </c>
      <c r="I23" s="97" t="s">
        <v>820</v>
      </c>
      <c r="J23" s="126" t="s">
        <v>952</v>
      </c>
      <c r="K23" s="97" t="s">
        <v>16665</v>
      </c>
      <c r="L23" s="99" t="s">
        <v>159</v>
      </c>
      <c r="M23" s="8" t="s">
        <v>16666</v>
      </c>
      <c r="N23" s="124">
        <v>45870</v>
      </c>
      <c r="O23" s="124">
        <v>45874</v>
      </c>
      <c r="P23" s="126">
        <v>9999</v>
      </c>
      <c r="Q23" s="127" t="s">
        <v>16559</v>
      </c>
      <c r="R23" s="102" t="s">
        <v>162</v>
      </c>
      <c r="S23" s="126" t="s">
        <v>16667</v>
      </c>
      <c r="T23" s="96" t="s">
        <v>2967</v>
      </c>
      <c r="U23" s="94" t="s">
        <v>16668</v>
      </c>
      <c r="V23" s="126" t="s">
        <v>25</v>
      </c>
      <c r="W23" s="96" t="s">
        <v>166</v>
      </c>
      <c r="X23" s="94" t="s">
        <v>1253</v>
      </c>
      <c r="Y23" s="94">
        <v>4349</v>
      </c>
      <c r="Z23" s="94">
        <v>1</v>
      </c>
      <c r="AA23" s="128">
        <f>IF(V23="TIPO I",'BASE LIQUIDACION REDEBAN 2025'!$B$2,IF(V23="TIPO II",'BASE LIQUIDACION REDEBAN 2025'!$B$3,IF(V23="TIPO III",'BASE LIQUIDACION REDEBAN 2025'!$B$4,IF(V23="TIPO IV",'BASE LIQUIDACION REDEBAN 2025'!$B$5,IF(W23="AEREO",'BASE LIQUIDACION REDEBAN 2025'!$B$6,'BASE LIQUIDACION REDEBAN 2025'!$B$5)))))</f>
        <v>75096.394270399993</v>
      </c>
      <c r="AB23" s="101">
        <f t="shared" si="0"/>
        <v>75096.394270399993</v>
      </c>
    </row>
    <row r="24" spans="1:28" s="129" customFormat="1" ht="13.15">
      <c r="A24" s="126" t="s">
        <v>98</v>
      </c>
      <c r="B24" s="10" t="str">
        <f>VLOOKUP(A24,'CENTRO DE COSTOS'!A:D,4,FALSE)</f>
        <v>MIGUEL JULIÁN HERNÁNDEZ GUARÍN</v>
      </c>
      <c r="C24" s="10" t="str">
        <f>VLOOKUP(A24,'CENTRO DE COSTOS'!A:D,2,FALSE)</f>
        <v>0004-0008</v>
      </c>
      <c r="D24" s="94">
        <v>15047</v>
      </c>
      <c r="E24" s="94" t="s">
        <v>16669</v>
      </c>
      <c r="F24" s="97">
        <v>89465280</v>
      </c>
      <c r="G24" s="98" t="s">
        <v>155</v>
      </c>
      <c r="H24" s="121" t="s">
        <v>156</v>
      </c>
      <c r="I24" s="97" t="s">
        <v>241</v>
      </c>
      <c r="J24" s="126" t="s">
        <v>16115</v>
      </c>
      <c r="K24" s="97" t="s">
        <v>16670</v>
      </c>
      <c r="L24" s="99" t="s">
        <v>159</v>
      </c>
      <c r="M24" s="8" t="s">
        <v>16671</v>
      </c>
      <c r="N24" s="124">
        <v>45870</v>
      </c>
      <c r="O24" s="124">
        <v>45877</v>
      </c>
      <c r="P24" s="126">
        <v>9999</v>
      </c>
      <c r="Q24" s="127" t="s">
        <v>16559</v>
      </c>
      <c r="R24" s="102" t="s">
        <v>162</v>
      </c>
      <c r="S24" s="126" t="s">
        <v>16672</v>
      </c>
      <c r="T24" s="96" t="s">
        <v>2967</v>
      </c>
      <c r="U24" s="94" t="s">
        <v>16673</v>
      </c>
      <c r="V24" s="126" t="s">
        <v>30</v>
      </c>
      <c r="W24" s="96" t="s">
        <v>166</v>
      </c>
      <c r="X24" s="94" t="s">
        <v>247</v>
      </c>
      <c r="Y24" s="94">
        <v>1350</v>
      </c>
      <c r="Z24" s="94">
        <v>1</v>
      </c>
      <c r="AA24" s="128">
        <f>IF(V24="TIPO I",'BASE LIQUIDACION REDEBAN 2025'!$B$2,IF(V24="TIPO II",'BASE LIQUIDACION REDEBAN 2025'!$B$3,IF(V24="TIPO III",'BASE LIQUIDACION REDEBAN 2025'!$B$4,IF(V24="TIPO IV",'BASE LIQUIDACION REDEBAN 2025'!$B$5,IF(W24="AEREO",'BASE LIQUIDACION REDEBAN 2025'!$B$6,'BASE LIQUIDACION REDEBAN 2025'!$B$5)))))</f>
        <v>275728.78077800001</v>
      </c>
      <c r="AB24" s="101">
        <f t="shared" si="0"/>
        <v>275728.78077800001</v>
      </c>
    </row>
    <row r="25" spans="1:28" s="129" customFormat="1" ht="13.15">
      <c r="A25" s="126" t="s">
        <v>98</v>
      </c>
      <c r="B25" s="10" t="str">
        <f>VLOOKUP(A25,'CENTRO DE COSTOS'!A:D,4,FALSE)</f>
        <v>MIGUEL JULIÁN HERNÁNDEZ GUARÍN</v>
      </c>
      <c r="C25" s="10" t="str">
        <f>VLOOKUP(A25,'CENTRO DE COSTOS'!A:D,2,FALSE)</f>
        <v>0004-0008</v>
      </c>
      <c r="D25" s="94">
        <v>15238</v>
      </c>
      <c r="E25" s="94" t="s">
        <v>16674</v>
      </c>
      <c r="F25" s="97">
        <v>89349965</v>
      </c>
      <c r="G25" s="98" t="s">
        <v>155</v>
      </c>
      <c r="H25" s="121" t="s">
        <v>156</v>
      </c>
      <c r="I25" s="97" t="s">
        <v>241</v>
      </c>
      <c r="J25" s="126" t="s">
        <v>618</v>
      </c>
      <c r="K25" s="97" t="s">
        <v>16675</v>
      </c>
      <c r="L25" s="99" t="s">
        <v>159</v>
      </c>
      <c r="M25" s="8" t="s">
        <v>16676</v>
      </c>
      <c r="N25" s="124">
        <v>45874</v>
      </c>
      <c r="O25" s="124">
        <v>45880</v>
      </c>
      <c r="P25" s="126">
        <v>9999</v>
      </c>
      <c r="Q25" s="127" t="s">
        <v>16559</v>
      </c>
      <c r="R25" s="102" t="s">
        <v>16600</v>
      </c>
      <c r="S25" s="126" t="s">
        <v>16677</v>
      </c>
      <c r="T25" s="96" t="s">
        <v>2967</v>
      </c>
      <c r="U25" s="94" t="s">
        <v>16678</v>
      </c>
      <c r="V25" s="126" t="s">
        <v>28</v>
      </c>
      <c r="W25" s="96" t="s">
        <v>166</v>
      </c>
      <c r="X25" s="94" t="s">
        <v>376</v>
      </c>
      <c r="Y25" s="94">
        <v>6474</v>
      </c>
      <c r="Z25" s="94">
        <v>1</v>
      </c>
      <c r="AA25" s="128">
        <f>IF(V25="TIPO I",'BASE LIQUIDACION REDEBAN 2025'!$B$2,IF(V25="TIPO II",'BASE LIQUIDACION REDEBAN 2025'!$B$3,IF(V25="TIPO III",'BASE LIQUIDACION REDEBAN 2025'!$B$4,IF(V25="TIPO IV",'BASE LIQUIDACION REDEBAN 2025'!$B$5,IF(W25="AEREO",'BASE LIQUIDACION REDEBAN 2025'!$B$6,'BASE LIQUIDACION REDEBAN 2025'!$B$5)))))</f>
        <v>163813.69572160003</v>
      </c>
      <c r="AB25" s="101">
        <f t="shared" si="0"/>
        <v>163813.69572160003</v>
      </c>
    </row>
    <row r="26" spans="1:28" s="129" customFormat="1" ht="13.15">
      <c r="A26" s="126" t="s">
        <v>98</v>
      </c>
      <c r="B26" s="10" t="str">
        <f>VLOOKUP(A26,'CENTRO DE COSTOS'!A:D,4,FALSE)</f>
        <v>MIGUEL JULIÁN HERNÁNDEZ GUARÍN</v>
      </c>
      <c r="C26" s="10" t="str">
        <f>VLOOKUP(A26,'CENTRO DE COSTOS'!A:D,2,FALSE)</f>
        <v>0004-0008</v>
      </c>
      <c r="D26" s="94">
        <v>15455</v>
      </c>
      <c r="E26" s="94" t="s">
        <v>16679</v>
      </c>
      <c r="F26" s="97">
        <v>89587483</v>
      </c>
      <c r="G26" s="98" t="s">
        <v>155</v>
      </c>
      <c r="H26" s="121" t="s">
        <v>156</v>
      </c>
      <c r="I26" s="97" t="s">
        <v>241</v>
      </c>
      <c r="J26" s="126" t="s">
        <v>3632</v>
      </c>
      <c r="K26" s="97" t="s">
        <v>16680</v>
      </c>
      <c r="L26" s="99" t="s">
        <v>159</v>
      </c>
      <c r="M26" s="8" t="s">
        <v>16681</v>
      </c>
      <c r="N26" s="124">
        <v>45874</v>
      </c>
      <c r="O26" s="124">
        <v>45877</v>
      </c>
      <c r="P26" s="126">
        <v>9999</v>
      </c>
      <c r="Q26" s="127" t="s">
        <v>16559</v>
      </c>
      <c r="R26" s="102" t="s">
        <v>162</v>
      </c>
      <c r="S26" s="126" t="s">
        <v>16682</v>
      </c>
      <c r="T26" s="96" t="s">
        <v>2967</v>
      </c>
      <c r="U26" s="94" t="s">
        <v>16683</v>
      </c>
      <c r="V26" s="126" t="s">
        <v>32</v>
      </c>
      <c r="W26" s="96" t="s">
        <v>166</v>
      </c>
      <c r="X26" s="94" t="s">
        <v>376</v>
      </c>
      <c r="Y26" s="94">
        <v>70</v>
      </c>
      <c r="Z26" s="94">
        <v>1</v>
      </c>
      <c r="AA26" s="128">
        <f>IF(V26="TIPO I",'BASE LIQUIDACION REDEBAN 2025'!$B$2,IF(V26="TIPO II",'BASE LIQUIDACION REDEBAN 2025'!$B$3,IF(V26="TIPO III",'BASE LIQUIDACION REDEBAN 2025'!$B$4,IF(V26="TIPO IV",'BASE LIQUIDACION REDEBAN 2025'!$B$5,IF(W26="AEREO",'BASE LIQUIDACION REDEBAN 2025'!$B$6,'BASE LIQUIDACION REDEBAN 2025'!$B$5)))))</f>
        <v>504832.64687880001</v>
      </c>
      <c r="AB26" s="101">
        <f t="shared" si="0"/>
        <v>504832.64687880001</v>
      </c>
    </row>
    <row r="27" spans="1:28" s="129" customFormat="1" ht="13.15">
      <c r="A27" s="126" t="s">
        <v>76</v>
      </c>
      <c r="B27" s="10" t="str">
        <f>VLOOKUP(A27,'CENTRO DE COSTOS'!A:D,4,FALSE)</f>
        <v>DIEGO FERNANDO HENAO CARDONA</v>
      </c>
      <c r="C27" s="10" t="str">
        <f>VLOOKUP(A27,'CENTRO DE COSTOS'!A:D,2,FALSE)</f>
        <v>0004-0003</v>
      </c>
      <c r="D27" s="94">
        <v>76520</v>
      </c>
      <c r="E27" s="94" t="s">
        <v>16684</v>
      </c>
      <c r="F27" s="97">
        <v>89555019</v>
      </c>
      <c r="G27" s="98" t="s">
        <v>155</v>
      </c>
      <c r="H27" s="121" t="s">
        <v>156</v>
      </c>
      <c r="I27" s="97" t="s">
        <v>227</v>
      </c>
      <c r="J27" s="126" t="s">
        <v>1403</v>
      </c>
      <c r="K27" s="97" t="s">
        <v>16685</v>
      </c>
      <c r="L27" s="99" t="s">
        <v>159</v>
      </c>
      <c r="M27" s="8" t="s">
        <v>16686</v>
      </c>
      <c r="N27" s="124">
        <v>45874</v>
      </c>
      <c r="O27" s="124">
        <v>45877</v>
      </c>
      <c r="P27" s="126">
        <v>9999</v>
      </c>
      <c r="Q27" s="127" t="s">
        <v>16559</v>
      </c>
      <c r="R27" s="102" t="s">
        <v>162</v>
      </c>
      <c r="S27" s="126" t="s">
        <v>16687</v>
      </c>
      <c r="T27" s="96" t="s">
        <v>2967</v>
      </c>
      <c r="U27" s="94" t="s">
        <v>16688</v>
      </c>
      <c r="V27" s="126" t="s">
        <v>25</v>
      </c>
      <c r="W27" s="96" t="s">
        <v>166</v>
      </c>
      <c r="X27" s="94" t="s">
        <v>1408</v>
      </c>
      <c r="Y27" s="94">
        <v>6376</v>
      </c>
      <c r="Z27" s="94">
        <v>1</v>
      </c>
      <c r="AA27" s="128">
        <f>IF(V27="TIPO I",'BASE LIQUIDACION REDEBAN 2025'!$B$2,IF(V27="TIPO II",'BASE LIQUIDACION REDEBAN 2025'!$B$3,IF(V27="TIPO III",'BASE LIQUIDACION REDEBAN 2025'!$B$4,IF(V27="TIPO IV",'BASE LIQUIDACION REDEBAN 2025'!$B$5,IF(W27="AEREO",'BASE LIQUIDACION REDEBAN 2025'!$B$6,'BASE LIQUIDACION REDEBAN 2025'!$B$5)))))</f>
        <v>75096.394270399993</v>
      </c>
      <c r="AB27" s="101">
        <f t="shared" si="0"/>
        <v>75096.394270399993</v>
      </c>
    </row>
    <row r="28" spans="1:28" s="129" customFormat="1" ht="13.15">
      <c r="A28" s="126" t="s">
        <v>90</v>
      </c>
      <c r="B28" s="10" t="str">
        <f>VLOOKUP(A28,'CENTRO DE COSTOS'!A:D,4,FALSE)</f>
        <v>JUAN SEBASTIÁN RÍOS CASTRILLÓN</v>
      </c>
      <c r="C28" s="10" t="str">
        <f>VLOOKUP(A28,'CENTRO DE COSTOS'!A:D,2,FALSE)</f>
        <v>0004-0005</v>
      </c>
      <c r="D28" s="94">
        <v>5088</v>
      </c>
      <c r="E28" s="94" t="s">
        <v>16689</v>
      </c>
      <c r="F28" s="97">
        <v>90096212</v>
      </c>
      <c r="G28" s="98" t="s">
        <v>155</v>
      </c>
      <c r="H28" s="121" t="s">
        <v>156</v>
      </c>
      <c r="I28" s="97" t="s">
        <v>197</v>
      </c>
      <c r="J28" s="126" t="s">
        <v>211</v>
      </c>
      <c r="K28" s="97" t="s">
        <v>16690</v>
      </c>
      <c r="L28" s="99" t="s">
        <v>159</v>
      </c>
      <c r="M28" s="8" t="s">
        <v>16691</v>
      </c>
      <c r="N28" s="124">
        <v>45874</v>
      </c>
      <c r="O28" s="124">
        <v>45877</v>
      </c>
      <c r="P28" s="126">
        <v>9999</v>
      </c>
      <c r="Q28" s="127" t="s">
        <v>16559</v>
      </c>
      <c r="R28" s="102" t="s">
        <v>162</v>
      </c>
      <c r="S28" s="126" t="s">
        <v>16692</v>
      </c>
      <c r="T28" s="96" t="s">
        <v>2967</v>
      </c>
      <c r="U28" s="94" t="s">
        <v>16693</v>
      </c>
      <c r="V28" s="126" t="s">
        <v>25</v>
      </c>
      <c r="W28" s="96" t="s">
        <v>166</v>
      </c>
      <c r="X28" s="94" t="s">
        <v>3209</v>
      </c>
      <c r="Y28" s="94">
        <v>2693</v>
      </c>
      <c r="Z28" s="94">
        <v>1</v>
      </c>
      <c r="AA28" s="128">
        <f>IF(V28="TIPO I",'BASE LIQUIDACION REDEBAN 2025'!$B$2,IF(V28="TIPO II",'BASE LIQUIDACION REDEBAN 2025'!$B$3,IF(V28="TIPO III",'BASE LIQUIDACION REDEBAN 2025'!$B$4,IF(V28="TIPO IV",'BASE LIQUIDACION REDEBAN 2025'!$B$5,IF(W28="AEREO",'BASE LIQUIDACION REDEBAN 2025'!$B$6,'BASE LIQUIDACION REDEBAN 2025'!$B$5)))))</f>
        <v>75096.394270399993</v>
      </c>
      <c r="AB28" s="101">
        <f t="shared" si="0"/>
        <v>75096.394270399993</v>
      </c>
    </row>
    <row r="29" spans="1:28" s="129" customFormat="1" ht="13.15">
      <c r="A29" s="126" t="s">
        <v>93</v>
      </c>
      <c r="B29" s="10" t="str">
        <f>VLOOKUP(A29,'CENTRO DE COSTOS'!A:D,4,FALSE)</f>
        <v>DIEGO FERNANDO HENAO CARDONA</v>
      </c>
      <c r="C29" s="10" t="str">
        <f>VLOOKUP(A29,'CENTRO DE COSTOS'!A:D,2,FALSE)</f>
        <v>0004-0003</v>
      </c>
      <c r="D29" s="94">
        <v>86760</v>
      </c>
      <c r="E29" s="94" t="s">
        <v>16694</v>
      </c>
      <c r="F29" s="97">
        <v>90093808</v>
      </c>
      <c r="G29" s="98" t="s">
        <v>155</v>
      </c>
      <c r="H29" s="121" t="s">
        <v>156</v>
      </c>
      <c r="I29" s="97" t="s">
        <v>1820</v>
      </c>
      <c r="J29" s="126" t="s">
        <v>9546</v>
      </c>
      <c r="K29" s="97" t="s">
        <v>16695</v>
      </c>
      <c r="L29" s="99" t="s">
        <v>159</v>
      </c>
      <c r="M29" s="8" t="s">
        <v>16696</v>
      </c>
      <c r="N29" s="124">
        <v>45874</v>
      </c>
      <c r="O29" s="124">
        <v>45877</v>
      </c>
      <c r="P29" s="126">
        <v>9999</v>
      </c>
      <c r="Q29" s="127" t="s">
        <v>16559</v>
      </c>
      <c r="R29" s="102" t="s">
        <v>162</v>
      </c>
      <c r="S29" s="126" t="s">
        <v>16697</v>
      </c>
      <c r="T29" s="96" t="s">
        <v>2967</v>
      </c>
      <c r="U29" s="94" t="s">
        <v>16698</v>
      </c>
      <c r="V29" s="126" t="s">
        <v>28</v>
      </c>
      <c r="W29" s="96" t="s">
        <v>166</v>
      </c>
      <c r="X29" s="94" t="s">
        <v>1414</v>
      </c>
      <c r="Y29" s="94">
        <v>6486</v>
      </c>
      <c r="Z29" s="94">
        <v>1</v>
      </c>
      <c r="AA29" s="128">
        <f>IF(V29="TIPO I",'BASE LIQUIDACION REDEBAN 2025'!$B$2,IF(V29="TIPO II",'BASE LIQUIDACION REDEBAN 2025'!$B$3,IF(V29="TIPO III",'BASE LIQUIDACION REDEBAN 2025'!$B$4,IF(V29="TIPO IV",'BASE LIQUIDACION REDEBAN 2025'!$B$5,IF(W29="AEREO",'BASE LIQUIDACION REDEBAN 2025'!$B$6,'BASE LIQUIDACION REDEBAN 2025'!$B$5)))))</f>
        <v>163813.69572160003</v>
      </c>
      <c r="AB29" s="101">
        <f t="shared" si="0"/>
        <v>163813.69572160003</v>
      </c>
    </row>
    <row r="30" spans="1:28" s="129" customFormat="1" ht="13.15">
      <c r="A30" s="126" t="s">
        <v>68</v>
      </c>
      <c r="B30" s="10" t="str">
        <f>VLOOKUP(A30,'CENTRO DE COSTOS'!A:D,4,FALSE)</f>
        <v>WILLIAM ASDRUBAL ROZO ROZO</v>
      </c>
      <c r="C30" s="10" t="str">
        <f>VLOOKUP(A30,'CENTRO DE COSTOS'!A:D,2,FALSE)</f>
        <v>0004-0004</v>
      </c>
      <c r="D30" s="94">
        <v>11001</v>
      </c>
      <c r="E30" s="94" t="s">
        <v>16699</v>
      </c>
      <c r="F30" s="97">
        <v>90093080</v>
      </c>
      <c r="G30" s="98" t="s">
        <v>155</v>
      </c>
      <c r="H30" s="121" t="s">
        <v>156</v>
      </c>
      <c r="I30" s="97" t="s">
        <v>470</v>
      </c>
      <c r="J30" s="126" t="s">
        <v>68</v>
      </c>
      <c r="K30" s="97" t="s">
        <v>16700</v>
      </c>
      <c r="L30" s="99" t="s">
        <v>159</v>
      </c>
      <c r="M30" s="8" t="s">
        <v>16701</v>
      </c>
      <c r="N30" s="124">
        <v>45874</v>
      </c>
      <c r="O30" s="124">
        <v>45877</v>
      </c>
      <c r="P30" s="126">
        <v>9999</v>
      </c>
      <c r="Q30" s="127" t="s">
        <v>16559</v>
      </c>
      <c r="R30" s="102" t="s">
        <v>162</v>
      </c>
      <c r="S30" s="126" t="s">
        <v>16702</v>
      </c>
      <c r="T30" s="96" t="s">
        <v>2967</v>
      </c>
      <c r="U30" s="94" t="s">
        <v>16703</v>
      </c>
      <c r="V30" s="126" t="s">
        <v>25</v>
      </c>
      <c r="W30" s="96" t="s">
        <v>166</v>
      </c>
      <c r="X30" s="94" t="s">
        <v>682</v>
      </c>
      <c r="Y30" s="94">
        <v>314</v>
      </c>
      <c r="Z30" s="94">
        <v>1</v>
      </c>
      <c r="AA30" s="128">
        <f>IF(V30="TIPO I",'BASE LIQUIDACION REDEBAN 2025'!$B$2,IF(V30="TIPO II",'BASE LIQUIDACION REDEBAN 2025'!$B$3,IF(V30="TIPO III",'BASE LIQUIDACION REDEBAN 2025'!$B$4,IF(V30="TIPO IV",'BASE LIQUIDACION REDEBAN 2025'!$B$5,IF(W30="AEREO",'BASE LIQUIDACION REDEBAN 2025'!$B$6,'BASE LIQUIDACION REDEBAN 2025'!$B$5)))))</f>
        <v>75096.394270399993</v>
      </c>
      <c r="AB30" s="101">
        <f t="shared" si="0"/>
        <v>75096.394270399993</v>
      </c>
    </row>
    <row r="31" spans="1:28" s="129" customFormat="1" ht="13.15">
      <c r="A31" s="126" t="s">
        <v>68</v>
      </c>
      <c r="B31" s="10" t="str">
        <f>VLOOKUP(A31,'CENTRO DE COSTOS'!A:D,4,FALSE)</f>
        <v>WILLIAM ASDRUBAL ROZO ROZO</v>
      </c>
      <c r="C31" s="10" t="str">
        <f>VLOOKUP(A31,'CENTRO DE COSTOS'!A:D,2,FALSE)</f>
        <v>0004-0004</v>
      </c>
      <c r="D31" s="94">
        <v>25754</v>
      </c>
      <c r="E31" s="94" t="s">
        <v>16704</v>
      </c>
      <c r="F31" s="97">
        <v>89224300</v>
      </c>
      <c r="G31" s="98" t="s">
        <v>155</v>
      </c>
      <c r="H31" s="121" t="s">
        <v>156</v>
      </c>
      <c r="I31" s="97" t="s">
        <v>470</v>
      </c>
      <c r="J31" s="126" t="s">
        <v>1138</v>
      </c>
      <c r="K31" s="97" t="s">
        <v>16705</v>
      </c>
      <c r="L31" s="99" t="s">
        <v>159</v>
      </c>
      <c r="M31" s="8" t="s">
        <v>16706</v>
      </c>
      <c r="N31" s="124">
        <v>45874</v>
      </c>
      <c r="O31" s="124">
        <v>45877</v>
      </c>
      <c r="P31" s="126">
        <v>9999</v>
      </c>
      <c r="Q31" s="127" t="s">
        <v>16559</v>
      </c>
      <c r="R31" s="102" t="s">
        <v>162</v>
      </c>
      <c r="S31" s="126" t="s">
        <v>16707</v>
      </c>
      <c r="T31" s="96" t="s">
        <v>2967</v>
      </c>
      <c r="U31" s="94" t="s">
        <v>16708</v>
      </c>
      <c r="V31" s="126" t="s">
        <v>25</v>
      </c>
      <c r="W31" s="96" t="s">
        <v>166</v>
      </c>
      <c r="X31" s="94" t="s">
        <v>887</v>
      </c>
      <c r="Y31" s="94">
        <v>3384</v>
      </c>
      <c r="Z31" s="94">
        <v>1</v>
      </c>
      <c r="AA31" s="128">
        <f>IF(V31="TIPO I",'BASE LIQUIDACION REDEBAN 2025'!$B$2,IF(V31="TIPO II",'BASE LIQUIDACION REDEBAN 2025'!$B$3,IF(V31="TIPO III",'BASE LIQUIDACION REDEBAN 2025'!$B$4,IF(V31="TIPO IV",'BASE LIQUIDACION REDEBAN 2025'!$B$5,IF(W31="AEREO",'BASE LIQUIDACION REDEBAN 2025'!$B$6,'BASE LIQUIDACION REDEBAN 2025'!$B$5)))))</f>
        <v>75096.394270399993</v>
      </c>
      <c r="AB31" s="101">
        <f t="shared" si="0"/>
        <v>75096.394270399993</v>
      </c>
    </row>
    <row r="32" spans="1:28" s="129" customFormat="1" ht="13.15">
      <c r="A32" s="126" t="s">
        <v>94</v>
      </c>
      <c r="B32" s="10" t="str">
        <f>VLOOKUP(A32,'CENTRO DE COSTOS'!A:D,4,FALSE)</f>
        <v>DIEGO FERNANDO HENAO CARDONA</v>
      </c>
      <c r="C32" s="10" t="str">
        <f>VLOOKUP(A32,'CENTRO DE COSTOS'!A:D,2,FALSE)</f>
        <v>0004-0002</v>
      </c>
      <c r="D32" s="94">
        <v>63001</v>
      </c>
      <c r="E32" s="94" t="s">
        <v>16709</v>
      </c>
      <c r="F32" s="97">
        <v>90100901</v>
      </c>
      <c r="G32" s="98" t="s">
        <v>155</v>
      </c>
      <c r="H32" s="121" t="s">
        <v>156</v>
      </c>
      <c r="I32" s="97" t="s">
        <v>581</v>
      </c>
      <c r="J32" s="126" t="s">
        <v>582</v>
      </c>
      <c r="K32" s="97" t="s">
        <v>16710</v>
      </c>
      <c r="L32" s="99" t="s">
        <v>159</v>
      </c>
      <c r="M32" s="8" t="s">
        <v>16711</v>
      </c>
      <c r="N32" s="124">
        <v>45874</v>
      </c>
      <c r="O32" s="124">
        <v>45877</v>
      </c>
      <c r="P32" s="126">
        <v>9999</v>
      </c>
      <c r="Q32" s="127" t="s">
        <v>16559</v>
      </c>
      <c r="R32" s="102" t="s">
        <v>162</v>
      </c>
      <c r="S32" s="126" t="s">
        <v>16712</v>
      </c>
      <c r="T32" s="96" t="s">
        <v>2967</v>
      </c>
      <c r="U32" s="94" t="s">
        <v>16713</v>
      </c>
      <c r="V32" s="126" t="s">
        <v>28</v>
      </c>
      <c r="W32" s="96" t="s">
        <v>166</v>
      </c>
      <c r="X32" s="94" t="s">
        <v>587</v>
      </c>
      <c r="Y32" s="94">
        <v>5415</v>
      </c>
      <c r="Z32" s="94">
        <v>1</v>
      </c>
      <c r="AA32" s="128">
        <f>IF(V32="TIPO I",'BASE LIQUIDACION REDEBAN 2025'!$B$2,IF(V32="TIPO II",'BASE LIQUIDACION REDEBAN 2025'!$B$3,IF(V32="TIPO III",'BASE LIQUIDACION REDEBAN 2025'!$B$4,IF(V32="TIPO IV",'BASE LIQUIDACION REDEBAN 2025'!$B$5,IF(W32="AEREO",'BASE LIQUIDACION REDEBAN 2025'!$B$6,'BASE LIQUIDACION REDEBAN 2025'!$B$5)))))</f>
        <v>163813.69572160003</v>
      </c>
      <c r="AB32" s="101">
        <f t="shared" si="0"/>
        <v>163813.69572160003</v>
      </c>
    </row>
    <row r="33" spans="1:28" s="129" customFormat="1" ht="13.15">
      <c r="A33" s="126" t="s">
        <v>90</v>
      </c>
      <c r="B33" s="10" t="str">
        <f>VLOOKUP(A33,'CENTRO DE COSTOS'!A:D,4,FALSE)</f>
        <v>JUAN SEBASTIÁN RÍOS CASTRILLÓN</v>
      </c>
      <c r="C33" s="10" t="str">
        <f>VLOOKUP(A33,'CENTRO DE COSTOS'!A:D,2,FALSE)</f>
        <v>0004-0005</v>
      </c>
      <c r="D33" s="94">
        <v>5001</v>
      </c>
      <c r="E33" s="94" t="s">
        <v>16714</v>
      </c>
      <c r="F33" s="97">
        <v>90107761</v>
      </c>
      <c r="G33" s="98" t="s">
        <v>155</v>
      </c>
      <c r="H33" s="121" t="s">
        <v>156</v>
      </c>
      <c r="I33" s="97" t="s">
        <v>197</v>
      </c>
      <c r="J33" s="126" t="s">
        <v>90</v>
      </c>
      <c r="K33" s="97" t="s">
        <v>16715</v>
      </c>
      <c r="L33" s="99" t="s">
        <v>159</v>
      </c>
      <c r="M33" s="8" t="s">
        <v>16716</v>
      </c>
      <c r="N33" s="124">
        <v>45874</v>
      </c>
      <c r="O33" s="124">
        <v>45877</v>
      </c>
      <c r="P33" s="126">
        <v>9999</v>
      </c>
      <c r="Q33" s="127" t="s">
        <v>16559</v>
      </c>
      <c r="R33" s="102" t="s">
        <v>162</v>
      </c>
      <c r="S33" s="126" t="s">
        <v>16717</v>
      </c>
      <c r="T33" s="96" t="s">
        <v>2967</v>
      </c>
      <c r="U33" s="94" t="s">
        <v>16718</v>
      </c>
      <c r="V33" s="126" t="s">
        <v>25</v>
      </c>
      <c r="W33" s="96" t="s">
        <v>166</v>
      </c>
      <c r="X33" s="94" t="s">
        <v>3209</v>
      </c>
      <c r="Y33" s="94">
        <v>3749</v>
      </c>
      <c r="Z33" s="94">
        <v>1</v>
      </c>
      <c r="AA33" s="128">
        <f>IF(V33="TIPO I",'BASE LIQUIDACION REDEBAN 2025'!$B$2,IF(V33="TIPO II",'BASE LIQUIDACION REDEBAN 2025'!$B$3,IF(V33="TIPO III",'BASE LIQUIDACION REDEBAN 2025'!$B$4,IF(V33="TIPO IV",'BASE LIQUIDACION REDEBAN 2025'!$B$5,IF(W33="AEREO",'BASE LIQUIDACION REDEBAN 2025'!$B$6,'BASE LIQUIDACION REDEBAN 2025'!$B$5)))))</f>
        <v>75096.394270399993</v>
      </c>
      <c r="AB33" s="101">
        <f t="shared" si="0"/>
        <v>75096.394270399993</v>
      </c>
    </row>
    <row r="34" spans="1:28" s="129" customFormat="1" ht="13.15">
      <c r="A34" s="126" t="s">
        <v>64</v>
      </c>
      <c r="B34" s="10" t="str">
        <f>VLOOKUP(A34,'CENTRO DE COSTOS'!A:D,4,FALSE)</f>
        <v>JOSE MAURICIO HERNANDEZ ROJAS</v>
      </c>
      <c r="C34" s="10" t="str">
        <f>VLOOKUP(A34,'CENTRO DE COSTOS'!A:D,2,FALSE)</f>
        <v>0004-0001</v>
      </c>
      <c r="D34" s="94">
        <v>8137</v>
      </c>
      <c r="E34" s="94" t="s">
        <v>16719</v>
      </c>
      <c r="F34" s="97">
        <v>90113373</v>
      </c>
      <c r="G34" s="98" t="s">
        <v>155</v>
      </c>
      <c r="H34" s="121" t="s">
        <v>156</v>
      </c>
      <c r="I34" s="97" t="s">
        <v>389</v>
      </c>
      <c r="J34" s="126" t="s">
        <v>16089</v>
      </c>
      <c r="K34" s="97" t="s">
        <v>16720</v>
      </c>
      <c r="L34" s="99" t="s">
        <v>159</v>
      </c>
      <c r="M34" s="8" t="s">
        <v>16721</v>
      </c>
      <c r="N34" s="124">
        <v>45874</v>
      </c>
      <c r="O34" s="124">
        <v>45877</v>
      </c>
      <c r="P34" s="126">
        <v>9999</v>
      </c>
      <c r="Q34" s="127" t="s">
        <v>16559</v>
      </c>
      <c r="R34" s="102" t="s">
        <v>162</v>
      </c>
      <c r="S34" s="126" t="s">
        <v>16722</v>
      </c>
      <c r="T34" s="96" t="s">
        <v>2967</v>
      </c>
      <c r="U34" s="94" t="s">
        <v>16723</v>
      </c>
      <c r="V34" s="126" t="s">
        <v>28</v>
      </c>
      <c r="W34" s="96" t="s">
        <v>166</v>
      </c>
      <c r="X34" s="94" t="s">
        <v>912</v>
      </c>
      <c r="Y34" s="94">
        <v>8382</v>
      </c>
      <c r="Z34" s="94">
        <v>1</v>
      </c>
      <c r="AA34" s="128">
        <f>IF(V34="TIPO I",'BASE LIQUIDACION REDEBAN 2025'!$B$2,IF(V34="TIPO II",'BASE LIQUIDACION REDEBAN 2025'!$B$3,IF(V34="TIPO III",'BASE LIQUIDACION REDEBAN 2025'!$B$4,IF(V34="TIPO IV",'BASE LIQUIDACION REDEBAN 2025'!$B$5,IF(W34="AEREO",'BASE LIQUIDACION REDEBAN 2025'!$B$6,'BASE LIQUIDACION REDEBAN 2025'!$B$5)))))</f>
        <v>163813.69572160003</v>
      </c>
      <c r="AB34" s="101">
        <f t="shared" si="0"/>
        <v>163813.69572160003</v>
      </c>
    </row>
    <row r="35" spans="1:28" s="129" customFormat="1" ht="13.15">
      <c r="A35" s="126" t="s">
        <v>68</v>
      </c>
      <c r="B35" s="10" t="str">
        <f>VLOOKUP(A35,'CENTRO DE COSTOS'!A:D,4,FALSE)</f>
        <v>WILLIAM ASDRUBAL ROZO ROZO</v>
      </c>
      <c r="C35" s="10" t="str">
        <f>VLOOKUP(A35,'CENTRO DE COSTOS'!A:D,2,FALSE)</f>
        <v>0004-0004</v>
      </c>
      <c r="D35" s="94">
        <v>11001</v>
      </c>
      <c r="E35" s="94" t="s">
        <v>16724</v>
      </c>
      <c r="F35" s="97">
        <v>90092759</v>
      </c>
      <c r="G35" s="98" t="s">
        <v>155</v>
      </c>
      <c r="H35" s="121" t="s">
        <v>156</v>
      </c>
      <c r="I35" s="97" t="s">
        <v>470</v>
      </c>
      <c r="J35" s="126" t="s">
        <v>68</v>
      </c>
      <c r="K35" s="97" t="s">
        <v>16725</v>
      </c>
      <c r="L35" s="99" t="s">
        <v>159</v>
      </c>
      <c r="M35" s="8" t="s">
        <v>16726</v>
      </c>
      <c r="N35" s="124">
        <v>45874</v>
      </c>
      <c r="O35" s="124">
        <v>45877</v>
      </c>
      <c r="P35" s="126">
        <v>9999</v>
      </c>
      <c r="Q35" s="127" t="s">
        <v>16559</v>
      </c>
      <c r="R35" s="102" t="s">
        <v>162</v>
      </c>
      <c r="S35" s="126" t="s">
        <v>16727</v>
      </c>
      <c r="T35" s="96" t="s">
        <v>2967</v>
      </c>
      <c r="U35" s="94" t="s">
        <v>16728</v>
      </c>
      <c r="V35" s="126" t="s">
        <v>25</v>
      </c>
      <c r="W35" s="96" t="s">
        <v>166</v>
      </c>
      <c r="X35" s="94" t="s">
        <v>506</v>
      </c>
      <c r="Y35" s="94">
        <v>4588</v>
      </c>
      <c r="Z35" s="94">
        <v>1</v>
      </c>
      <c r="AA35" s="128">
        <f>IF(V35="TIPO I",'BASE LIQUIDACION REDEBAN 2025'!$B$2,IF(V35="TIPO II",'BASE LIQUIDACION REDEBAN 2025'!$B$3,IF(V35="TIPO III",'BASE LIQUIDACION REDEBAN 2025'!$B$4,IF(V35="TIPO IV",'BASE LIQUIDACION REDEBAN 2025'!$B$5,IF(W35="AEREO",'BASE LIQUIDACION REDEBAN 2025'!$B$6,'BASE LIQUIDACION REDEBAN 2025'!$B$5)))))</f>
        <v>75096.394270399993</v>
      </c>
      <c r="AB35" s="101">
        <f t="shared" si="0"/>
        <v>75096.394270399993</v>
      </c>
    </row>
    <row r="36" spans="1:28" s="129" customFormat="1" ht="13.15">
      <c r="A36" s="126" t="s">
        <v>68</v>
      </c>
      <c r="B36" s="10" t="str">
        <f>VLOOKUP(A36,'CENTRO DE COSTOS'!A:D,4,FALSE)</f>
        <v>WILLIAM ASDRUBAL ROZO ROZO</v>
      </c>
      <c r="C36" s="10" t="str">
        <f>VLOOKUP(A36,'CENTRO DE COSTOS'!A:D,2,FALSE)</f>
        <v>0004-0004</v>
      </c>
      <c r="D36" s="94">
        <v>11001</v>
      </c>
      <c r="E36" s="94" t="s">
        <v>16729</v>
      </c>
      <c r="F36" s="97">
        <v>90104336</v>
      </c>
      <c r="G36" s="98" t="s">
        <v>155</v>
      </c>
      <c r="H36" s="121" t="s">
        <v>156</v>
      </c>
      <c r="I36" s="97" t="s">
        <v>470</v>
      </c>
      <c r="J36" s="126" t="s">
        <v>68</v>
      </c>
      <c r="K36" s="97" t="s">
        <v>16730</v>
      </c>
      <c r="L36" s="99" t="s">
        <v>159</v>
      </c>
      <c r="M36" s="8" t="s">
        <v>16731</v>
      </c>
      <c r="N36" s="124">
        <v>45874</v>
      </c>
      <c r="O36" s="124">
        <v>45877</v>
      </c>
      <c r="P36" s="126">
        <v>9999</v>
      </c>
      <c r="Q36" s="127" t="s">
        <v>16559</v>
      </c>
      <c r="R36" s="102" t="s">
        <v>162</v>
      </c>
      <c r="S36" s="126" t="s">
        <v>16732</v>
      </c>
      <c r="T36" s="96" t="s">
        <v>2967</v>
      </c>
      <c r="U36" s="94" t="s">
        <v>16733</v>
      </c>
      <c r="V36" s="126" t="s">
        <v>25</v>
      </c>
      <c r="W36" s="96" t="s">
        <v>166</v>
      </c>
      <c r="X36" s="94" t="s">
        <v>506</v>
      </c>
      <c r="Y36" s="94">
        <v>6955</v>
      </c>
      <c r="Z36" s="94">
        <v>1</v>
      </c>
      <c r="AA36" s="128">
        <f>IF(V36="TIPO I",'BASE LIQUIDACION REDEBAN 2025'!$B$2,IF(V36="TIPO II",'BASE LIQUIDACION REDEBAN 2025'!$B$3,IF(V36="TIPO III",'BASE LIQUIDACION REDEBAN 2025'!$B$4,IF(V36="TIPO IV",'BASE LIQUIDACION REDEBAN 2025'!$B$5,IF(W36="AEREO",'BASE LIQUIDACION REDEBAN 2025'!$B$6,'BASE LIQUIDACION REDEBAN 2025'!$B$5)))))</f>
        <v>75096.394270399993</v>
      </c>
      <c r="AB36" s="101">
        <f t="shared" si="0"/>
        <v>75096.394270399993</v>
      </c>
    </row>
    <row r="37" spans="1:28" s="129" customFormat="1" ht="13.15">
      <c r="A37" s="126" t="s">
        <v>86</v>
      </c>
      <c r="B37" s="10" t="str">
        <f>VLOOKUP(A37,'CENTRO DE COSTOS'!A:D,4,FALSE)</f>
        <v>KEVIN ALEXIS CORZO BUSTOS</v>
      </c>
      <c r="C37" s="10" t="str">
        <f>VLOOKUP(A37,'CENTRO DE COSTOS'!A:D,2,FALSE)</f>
        <v>0004-0007</v>
      </c>
      <c r="D37" s="94">
        <v>73001</v>
      </c>
      <c r="E37" s="94" t="s">
        <v>16734</v>
      </c>
      <c r="F37" s="97">
        <v>90103953</v>
      </c>
      <c r="G37" s="98" t="s">
        <v>155</v>
      </c>
      <c r="H37" s="121" t="s">
        <v>156</v>
      </c>
      <c r="I37" s="97" t="s">
        <v>703</v>
      </c>
      <c r="J37" s="126" t="s">
        <v>86</v>
      </c>
      <c r="K37" s="97" t="s">
        <v>16735</v>
      </c>
      <c r="L37" s="99" t="s">
        <v>159</v>
      </c>
      <c r="M37" s="8" t="s">
        <v>16736</v>
      </c>
      <c r="N37" s="124">
        <v>45874</v>
      </c>
      <c r="O37" s="124">
        <v>45877</v>
      </c>
      <c r="P37" s="126">
        <v>9999</v>
      </c>
      <c r="Q37" s="127" t="s">
        <v>16559</v>
      </c>
      <c r="R37" s="102" t="s">
        <v>162</v>
      </c>
      <c r="S37" s="126" t="s">
        <v>16737</v>
      </c>
      <c r="T37" s="96" t="s">
        <v>2967</v>
      </c>
      <c r="U37" s="94" t="s">
        <v>16738</v>
      </c>
      <c r="V37" s="126" t="s">
        <v>25</v>
      </c>
      <c r="W37" s="96" t="s">
        <v>166</v>
      </c>
      <c r="X37" s="94" t="s">
        <v>708</v>
      </c>
      <c r="Y37" s="94">
        <v>684</v>
      </c>
      <c r="Z37" s="94">
        <v>1</v>
      </c>
      <c r="AA37" s="128">
        <f>IF(V37="TIPO I",'BASE LIQUIDACION REDEBAN 2025'!$B$2,IF(V37="TIPO II",'BASE LIQUIDACION REDEBAN 2025'!$B$3,IF(V37="TIPO III",'BASE LIQUIDACION REDEBAN 2025'!$B$4,IF(V37="TIPO IV",'BASE LIQUIDACION REDEBAN 2025'!$B$5,IF(W37="AEREO",'BASE LIQUIDACION REDEBAN 2025'!$B$6,'BASE LIQUIDACION REDEBAN 2025'!$B$5)))))</f>
        <v>75096.394270399993</v>
      </c>
      <c r="AB37" s="101">
        <f t="shared" si="0"/>
        <v>75096.394270399993</v>
      </c>
    </row>
    <row r="38" spans="1:28" s="129" customFormat="1" ht="13.15">
      <c r="A38" s="126" t="s">
        <v>92</v>
      </c>
      <c r="B38" s="10" t="str">
        <f>VLOOKUP(A38,'CENTRO DE COSTOS'!A:D,4,FALSE)</f>
        <v>KEVIN ALEXIS CORZO BUSTOS</v>
      </c>
      <c r="C38" s="10" t="str">
        <f>VLOOKUP(A38,'CENTRO DE COSTOS'!A:D,2,FALSE)</f>
        <v>0004-0007</v>
      </c>
      <c r="D38" s="94">
        <v>41001</v>
      </c>
      <c r="E38" s="94" t="s">
        <v>16739</v>
      </c>
      <c r="F38" s="97">
        <v>90106085</v>
      </c>
      <c r="G38" s="98" t="s">
        <v>155</v>
      </c>
      <c r="H38" s="121" t="s">
        <v>156</v>
      </c>
      <c r="I38" s="97" t="s">
        <v>249</v>
      </c>
      <c r="J38" s="126" t="s">
        <v>92</v>
      </c>
      <c r="K38" s="97" t="s">
        <v>16740</v>
      </c>
      <c r="L38" s="99" t="s">
        <v>159</v>
      </c>
      <c r="M38" s="8" t="s">
        <v>16741</v>
      </c>
      <c r="N38" s="124">
        <v>45874</v>
      </c>
      <c r="O38" s="124">
        <v>45877</v>
      </c>
      <c r="P38" s="126">
        <v>9999</v>
      </c>
      <c r="Q38" s="127" t="s">
        <v>16559</v>
      </c>
      <c r="R38" s="102" t="s">
        <v>162</v>
      </c>
      <c r="S38" s="126" t="s">
        <v>16742</v>
      </c>
      <c r="T38" s="96" t="s">
        <v>2967</v>
      </c>
      <c r="U38" s="94" t="s">
        <v>16743</v>
      </c>
      <c r="V38" s="126" t="s">
        <v>25</v>
      </c>
      <c r="W38" s="96" t="s">
        <v>166</v>
      </c>
      <c r="X38" s="94" t="s">
        <v>255</v>
      </c>
      <c r="Y38" s="94">
        <v>2532</v>
      </c>
      <c r="Z38" s="94">
        <v>1</v>
      </c>
      <c r="AA38" s="128">
        <f>IF(V38="TIPO I",'BASE LIQUIDACION REDEBAN 2025'!$B$2,IF(V38="TIPO II",'BASE LIQUIDACION REDEBAN 2025'!$B$3,IF(V38="TIPO III",'BASE LIQUIDACION REDEBAN 2025'!$B$4,IF(V38="TIPO IV",'BASE LIQUIDACION REDEBAN 2025'!$B$5,IF(W38="AEREO",'BASE LIQUIDACION REDEBAN 2025'!$B$6,'BASE LIQUIDACION REDEBAN 2025'!$B$5)))))</f>
        <v>75096.394270399993</v>
      </c>
      <c r="AB38" s="101">
        <f t="shared" si="0"/>
        <v>75096.394270399993</v>
      </c>
    </row>
    <row r="39" spans="1:28" s="129" customFormat="1" ht="13.15">
      <c r="A39" s="130" t="s">
        <v>64</v>
      </c>
      <c r="B39" s="10" t="str">
        <f>VLOOKUP(A39,'CENTRO DE COSTOS'!A:D,4,FALSE)</f>
        <v>JOSE MAURICIO HERNANDEZ ROJAS</v>
      </c>
      <c r="C39" s="10" t="str">
        <f>VLOOKUP(A39,'CENTRO DE COSTOS'!A:D,2,FALSE)</f>
        <v>0004-0001</v>
      </c>
      <c r="D39" s="95">
        <v>8433</v>
      </c>
      <c r="E39" s="95" t="s">
        <v>16744</v>
      </c>
      <c r="F39" s="122">
        <v>90110302</v>
      </c>
      <c r="G39" s="103" t="s">
        <v>155</v>
      </c>
      <c r="H39" s="122" t="s">
        <v>156</v>
      </c>
      <c r="I39" s="122" t="s">
        <v>389</v>
      </c>
      <c r="J39" s="130" t="s">
        <v>390</v>
      </c>
      <c r="K39" s="122" t="s">
        <v>16745</v>
      </c>
      <c r="L39" s="99" t="s">
        <v>159</v>
      </c>
      <c r="M39" s="8" t="s">
        <v>16746</v>
      </c>
      <c r="N39" s="125">
        <v>45874</v>
      </c>
      <c r="O39" s="125">
        <v>45880</v>
      </c>
      <c r="P39" s="130">
        <v>9999</v>
      </c>
      <c r="Q39" s="131" t="s">
        <v>16559</v>
      </c>
      <c r="R39" s="102" t="s">
        <v>162</v>
      </c>
      <c r="S39" s="130" t="s">
        <v>16747</v>
      </c>
      <c r="T39" s="96" t="s">
        <v>2967</v>
      </c>
      <c r="U39" s="95" t="s">
        <v>16748</v>
      </c>
      <c r="V39" s="130" t="s">
        <v>28</v>
      </c>
      <c r="W39" s="102" t="s">
        <v>166</v>
      </c>
      <c r="X39" s="95" t="s">
        <v>395</v>
      </c>
      <c r="Y39" s="95">
        <v>5363</v>
      </c>
      <c r="Z39" s="95">
        <v>1</v>
      </c>
      <c r="AA39" s="128">
        <f>IF(V39="TIPO I",'BASE LIQUIDACION REDEBAN 2025'!$B$2,IF(V39="TIPO II",'BASE LIQUIDACION REDEBAN 2025'!$B$3,IF(V39="TIPO III",'BASE LIQUIDACION REDEBAN 2025'!$B$4,IF(V39="TIPO IV",'BASE LIQUIDACION REDEBAN 2025'!$B$5,IF(W39="AEREO",'BASE LIQUIDACION REDEBAN 2025'!$B$6,'BASE LIQUIDACION REDEBAN 2025'!$B$5)))))</f>
        <v>163813.69572160003</v>
      </c>
      <c r="AB39" s="101">
        <f t="shared" si="0"/>
        <v>163813.69572160003</v>
      </c>
    </row>
    <row r="40" spans="1:28" s="129" customFormat="1" ht="13.15">
      <c r="A40" s="130" t="s">
        <v>64</v>
      </c>
      <c r="B40" s="10" t="str">
        <f>VLOOKUP(A40,'CENTRO DE COSTOS'!A:D,4,FALSE)</f>
        <v>JOSE MAURICIO HERNANDEZ ROJAS</v>
      </c>
      <c r="C40" s="10" t="str">
        <f>VLOOKUP(A40,'CENTRO DE COSTOS'!A:D,2,FALSE)</f>
        <v>0004-0001</v>
      </c>
      <c r="D40" s="95">
        <v>8001</v>
      </c>
      <c r="E40" s="95" t="s">
        <v>16749</v>
      </c>
      <c r="F40" s="122">
        <v>90114550</v>
      </c>
      <c r="G40" s="103" t="s">
        <v>155</v>
      </c>
      <c r="H40" s="122" t="s">
        <v>156</v>
      </c>
      <c r="I40" s="122" t="s">
        <v>389</v>
      </c>
      <c r="J40" s="130" t="s">
        <v>64</v>
      </c>
      <c r="K40" s="122" t="s">
        <v>16750</v>
      </c>
      <c r="L40" s="99" t="s">
        <v>159</v>
      </c>
      <c r="M40" s="8" t="s">
        <v>16751</v>
      </c>
      <c r="N40" s="125">
        <v>45874</v>
      </c>
      <c r="O40" s="125">
        <v>45880</v>
      </c>
      <c r="P40" s="130">
        <v>9999</v>
      </c>
      <c r="Q40" s="131" t="s">
        <v>16559</v>
      </c>
      <c r="R40" s="102" t="s">
        <v>162</v>
      </c>
      <c r="S40" s="130" t="s">
        <v>16752</v>
      </c>
      <c r="T40" s="96" t="s">
        <v>2967</v>
      </c>
      <c r="U40" s="95" t="s">
        <v>16753</v>
      </c>
      <c r="V40" s="130" t="s">
        <v>25</v>
      </c>
      <c r="W40" s="102" t="s">
        <v>166</v>
      </c>
      <c r="X40" s="95" t="s">
        <v>395</v>
      </c>
      <c r="Y40" s="95">
        <v>5520</v>
      </c>
      <c r="Z40" s="95">
        <v>1</v>
      </c>
      <c r="AA40" s="128">
        <f>IF(V40="TIPO I",'BASE LIQUIDACION REDEBAN 2025'!$B$2,IF(V40="TIPO II",'BASE LIQUIDACION REDEBAN 2025'!$B$3,IF(V40="TIPO III",'BASE LIQUIDACION REDEBAN 2025'!$B$4,IF(V40="TIPO IV",'BASE LIQUIDACION REDEBAN 2025'!$B$5,IF(W40="AEREO",'BASE LIQUIDACION REDEBAN 2025'!$B$6,'BASE LIQUIDACION REDEBAN 2025'!$B$5)))))</f>
        <v>75096.394270399993</v>
      </c>
      <c r="AB40" s="101">
        <f t="shared" si="0"/>
        <v>75096.394270399993</v>
      </c>
    </row>
    <row r="41" spans="1:28" s="129" customFormat="1" ht="13.15">
      <c r="A41" s="130" t="s">
        <v>100</v>
      </c>
      <c r="B41" s="10" t="str">
        <f>VLOOKUP(A41,'CENTRO DE COSTOS'!A:D,4,FALSE)</f>
        <v>KEVIN ALEXIS CORZO BUSTOS</v>
      </c>
      <c r="C41" s="10" t="str">
        <f>VLOOKUP(A41,'CENTRO DE COSTOS'!A:D,2,FALSE)</f>
        <v>0004-0007</v>
      </c>
      <c r="D41" s="95">
        <v>50689</v>
      </c>
      <c r="E41" s="95" t="s">
        <v>16754</v>
      </c>
      <c r="F41" s="122">
        <v>90108289</v>
      </c>
      <c r="G41" s="103" t="s">
        <v>155</v>
      </c>
      <c r="H41" s="122" t="s">
        <v>156</v>
      </c>
      <c r="I41" s="122" t="s">
        <v>295</v>
      </c>
      <c r="J41" s="130" t="s">
        <v>4642</v>
      </c>
      <c r="K41" s="122" t="s">
        <v>16755</v>
      </c>
      <c r="L41" s="99" t="s">
        <v>159</v>
      </c>
      <c r="M41" s="8" t="s">
        <v>16756</v>
      </c>
      <c r="N41" s="125">
        <v>45874</v>
      </c>
      <c r="O41" s="125">
        <v>45877</v>
      </c>
      <c r="P41" s="130">
        <v>9999</v>
      </c>
      <c r="Q41" s="131" t="s">
        <v>16559</v>
      </c>
      <c r="R41" s="102" t="s">
        <v>162</v>
      </c>
      <c r="S41" s="130" t="s">
        <v>16757</v>
      </c>
      <c r="T41" s="96" t="s">
        <v>2967</v>
      </c>
      <c r="U41" s="95" t="s">
        <v>16758</v>
      </c>
      <c r="V41" s="130" t="s">
        <v>28</v>
      </c>
      <c r="W41" s="102" t="s">
        <v>166</v>
      </c>
      <c r="X41" s="95" t="s">
        <v>301</v>
      </c>
      <c r="Y41" s="95">
        <v>719</v>
      </c>
      <c r="Z41" s="95">
        <v>1</v>
      </c>
      <c r="AA41" s="128">
        <f>IF(V41="TIPO I",'BASE LIQUIDACION REDEBAN 2025'!$B$2,IF(V41="TIPO II",'BASE LIQUIDACION REDEBAN 2025'!$B$3,IF(V41="TIPO III",'BASE LIQUIDACION REDEBAN 2025'!$B$4,IF(V41="TIPO IV",'BASE LIQUIDACION REDEBAN 2025'!$B$5,IF(W41="AEREO",'BASE LIQUIDACION REDEBAN 2025'!$B$6,'BASE LIQUIDACION REDEBAN 2025'!$B$5)))))</f>
        <v>163813.69572160003</v>
      </c>
      <c r="AB41" s="101">
        <f t="shared" si="0"/>
        <v>163813.69572160003</v>
      </c>
    </row>
    <row r="42" spans="1:28" s="129" customFormat="1" ht="13.15">
      <c r="A42" s="130" t="s">
        <v>68</v>
      </c>
      <c r="B42" s="10" t="str">
        <f>VLOOKUP(A42,'CENTRO DE COSTOS'!A:D,4,FALSE)</f>
        <v>WILLIAM ASDRUBAL ROZO ROZO</v>
      </c>
      <c r="C42" s="10" t="str">
        <f>VLOOKUP(A42,'CENTRO DE COSTOS'!A:D,2,FALSE)</f>
        <v>0004-0004</v>
      </c>
      <c r="D42" s="95">
        <v>25377</v>
      </c>
      <c r="E42" s="95" t="s">
        <v>16759</v>
      </c>
      <c r="F42" s="122">
        <v>90114644</v>
      </c>
      <c r="G42" s="103" t="s">
        <v>155</v>
      </c>
      <c r="H42" s="122" t="s">
        <v>156</v>
      </c>
      <c r="I42" s="122" t="s">
        <v>470</v>
      </c>
      <c r="J42" s="130" t="s">
        <v>16276</v>
      </c>
      <c r="K42" s="122" t="s">
        <v>16760</v>
      </c>
      <c r="L42" s="99" t="s">
        <v>159</v>
      </c>
      <c r="M42" s="8" t="s">
        <v>16761</v>
      </c>
      <c r="N42" s="125">
        <v>45874</v>
      </c>
      <c r="O42" s="125">
        <v>45880</v>
      </c>
      <c r="P42" s="130">
        <v>9999</v>
      </c>
      <c r="Q42" s="131" t="s">
        <v>16559</v>
      </c>
      <c r="R42" s="102" t="s">
        <v>162</v>
      </c>
      <c r="S42" s="130" t="s">
        <v>16762</v>
      </c>
      <c r="T42" s="96" t="s">
        <v>2967</v>
      </c>
      <c r="U42" s="95" t="s">
        <v>16763</v>
      </c>
      <c r="V42" s="130" t="s">
        <v>28</v>
      </c>
      <c r="W42" s="102" t="s">
        <v>166</v>
      </c>
      <c r="X42" s="95" t="s">
        <v>682</v>
      </c>
      <c r="Y42" s="95">
        <v>4505</v>
      </c>
      <c r="Z42" s="95">
        <v>1</v>
      </c>
      <c r="AA42" s="128">
        <f>IF(V42="TIPO I",'BASE LIQUIDACION REDEBAN 2025'!$B$2,IF(V42="TIPO II",'BASE LIQUIDACION REDEBAN 2025'!$B$3,IF(V42="TIPO III",'BASE LIQUIDACION REDEBAN 2025'!$B$4,IF(V42="TIPO IV",'BASE LIQUIDACION REDEBAN 2025'!$B$5,IF(W42="AEREO",'BASE LIQUIDACION REDEBAN 2025'!$B$6,'BASE LIQUIDACION REDEBAN 2025'!$B$5)))))</f>
        <v>163813.69572160003</v>
      </c>
      <c r="AB42" s="101">
        <f t="shared" si="0"/>
        <v>163813.69572160003</v>
      </c>
    </row>
    <row r="43" spans="1:28" s="129" customFormat="1" ht="13.15">
      <c r="A43" s="130" t="s">
        <v>100</v>
      </c>
      <c r="B43" s="10" t="str">
        <f>VLOOKUP(A43,'CENTRO DE COSTOS'!A:D,4,FALSE)</f>
        <v>KEVIN ALEXIS CORZO BUSTOS</v>
      </c>
      <c r="C43" s="10" t="str">
        <f>VLOOKUP(A43,'CENTRO DE COSTOS'!A:D,2,FALSE)</f>
        <v>0004-0007</v>
      </c>
      <c r="D43" s="95">
        <v>50006</v>
      </c>
      <c r="E43" s="95" t="s">
        <v>16764</v>
      </c>
      <c r="F43" s="122">
        <v>90108382</v>
      </c>
      <c r="G43" s="103" t="s">
        <v>155</v>
      </c>
      <c r="H43" s="122" t="s">
        <v>156</v>
      </c>
      <c r="I43" s="122" t="s">
        <v>295</v>
      </c>
      <c r="J43" s="130" t="s">
        <v>932</v>
      </c>
      <c r="K43" s="122" t="s">
        <v>16765</v>
      </c>
      <c r="L43" s="99" t="s">
        <v>159</v>
      </c>
      <c r="M43" s="8" t="s">
        <v>16766</v>
      </c>
      <c r="N43" s="125">
        <v>45874</v>
      </c>
      <c r="O43" s="125">
        <v>45877</v>
      </c>
      <c r="P43" s="130">
        <v>9999</v>
      </c>
      <c r="Q43" s="131" t="s">
        <v>16559</v>
      </c>
      <c r="R43" s="102" t="s">
        <v>162</v>
      </c>
      <c r="S43" s="130" t="s">
        <v>16767</v>
      </c>
      <c r="T43" s="96" t="s">
        <v>2967</v>
      </c>
      <c r="U43" s="95" t="s">
        <v>16768</v>
      </c>
      <c r="V43" s="130" t="s">
        <v>28</v>
      </c>
      <c r="W43" s="102" t="s">
        <v>166</v>
      </c>
      <c r="X43" s="95" t="s">
        <v>937</v>
      </c>
      <c r="Y43" s="95">
        <v>6609</v>
      </c>
      <c r="Z43" s="95">
        <v>1</v>
      </c>
      <c r="AA43" s="128">
        <f>IF(V43="TIPO I",'BASE LIQUIDACION REDEBAN 2025'!$B$2,IF(V43="TIPO II",'BASE LIQUIDACION REDEBAN 2025'!$B$3,IF(V43="TIPO III",'BASE LIQUIDACION REDEBAN 2025'!$B$4,IF(V43="TIPO IV",'BASE LIQUIDACION REDEBAN 2025'!$B$5,IF(W43="AEREO",'BASE LIQUIDACION REDEBAN 2025'!$B$6,'BASE LIQUIDACION REDEBAN 2025'!$B$5)))))</f>
        <v>163813.69572160003</v>
      </c>
      <c r="AB43" s="101">
        <f t="shared" si="0"/>
        <v>163813.69572160003</v>
      </c>
    </row>
    <row r="44" spans="1:28" s="129" customFormat="1" ht="13.15">
      <c r="A44" s="130" t="s">
        <v>68</v>
      </c>
      <c r="B44" s="10" t="str">
        <f>VLOOKUP(A44,'CENTRO DE COSTOS'!A:D,4,FALSE)</f>
        <v>WILLIAM ASDRUBAL ROZO ROZO</v>
      </c>
      <c r="C44" s="10" t="str">
        <f>VLOOKUP(A44,'CENTRO DE COSTOS'!A:D,2,FALSE)</f>
        <v>0004-0004</v>
      </c>
      <c r="D44" s="95">
        <v>25286</v>
      </c>
      <c r="E44" s="95" t="s">
        <v>16769</v>
      </c>
      <c r="F44" s="122">
        <v>80998560</v>
      </c>
      <c r="G44" s="103" t="s">
        <v>155</v>
      </c>
      <c r="H44" s="122" t="s">
        <v>156</v>
      </c>
      <c r="I44" s="122" t="s">
        <v>470</v>
      </c>
      <c r="J44" s="130" t="s">
        <v>2079</v>
      </c>
      <c r="K44" s="122" t="s">
        <v>16770</v>
      </c>
      <c r="L44" s="99" t="s">
        <v>159</v>
      </c>
      <c r="M44" s="8" t="s">
        <v>16771</v>
      </c>
      <c r="N44" s="125">
        <v>45874</v>
      </c>
      <c r="O44" s="125">
        <v>45877</v>
      </c>
      <c r="P44" s="130">
        <v>9999</v>
      </c>
      <c r="Q44" s="131" t="s">
        <v>16559</v>
      </c>
      <c r="R44" s="102" t="s">
        <v>162</v>
      </c>
      <c r="S44" s="130" t="s">
        <v>16772</v>
      </c>
      <c r="T44" s="96" t="s">
        <v>2967</v>
      </c>
      <c r="U44" s="95" t="s">
        <v>16773</v>
      </c>
      <c r="V44" s="130" t="s">
        <v>28</v>
      </c>
      <c r="W44" s="102" t="s">
        <v>166</v>
      </c>
      <c r="X44" s="95" t="s">
        <v>599</v>
      </c>
      <c r="Y44" s="95">
        <v>4054</v>
      </c>
      <c r="Z44" s="95">
        <v>1</v>
      </c>
      <c r="AA44" s="128">
        <f>IF(V44="TIPO I",'BASE LIQUIDACION REDEBAN 2025'!$B$2,IF(V44="TIPO II",'BASE LIQUIDACION REDEBAN 2025'!$B$3,IF(V44="TIPO III",'BASE LIQUIDACION REDEBAN 2025'!$B$4,IF(V44="TIPO IV",'BASE LIQUIDACION REDEBAN 2025'!$B$5,IF(W44="AEREO",'BASE LIQUIDACION REDEBAN 2025'!$B$6,'BASE LIQUIDACION REDEBAN 2025'!$B$5)))))</f>
        <v>163813.69572160003</v>
      </c>
      <c r="AB44" s="101">
        <f t="shared" si="0"/>
        <v>163813.69572160003</v>
      </c>
    </row>
    <row r="45" spans="1:28" s="129" customFormat="1" ht="13.15">
      <c r="A45" s="130" t="s">
        <v>68</v>
      </c>
      <c r="B45" s="10" t="str">
        <f>VLOOKUP(A45,'CENTRO DE COSTOS'!A:D,4,FALSE)</f>
        <v>WILLIAM ASDRUBAL ROZO ROZO</v>
      </c>
      <c r="C45" s="10" t="str">
        <f>VLOOKUP(A45,'CENTRO DE COSTOS'!A:D,2,FALSE)</f>
        <v>0004-0004</v>
      </c>
      <c r="D45" s="95">
        <v>25290</v>
      </c>
      <c r="E45" s="95" t="s">
        <v>16774</v>
      </c>
      <c r="F45" s="122">
        <v>89377707</v>
      </c>
      <c r="G45" s="103" t="s">
        <v>155</v>
      </c>
      <c r="H45" s="122" t="s">
        <v>156</v>
      </c>
      <c r="I45" s="122" t="s">
        <v>470</v>
      </c>
      <c r="J45" s="130" t="s">
        <v>1935</v>
      </c>
      <c r="K45" s="122" t="s">
        <v>16775</v>
      </c>
      <c r="L45" s="99" t="s">
        <v>159</v>
      </c>
      <c r="M45" s="8" t="s">
        <v>16776</v>
      </c>
      <c r="N45" s="125">
        <v>45874</v>
      </c>
      <c r="O45" s="125">
        <v>45878</v>
      </c>
      <c r="P45" s="130">
        <v>9999</v>
      </c>
      <c r="Q45" s="131" t="s">
        <v>16559</v>
      </c>
      <c r="R45" s="102" t="s">
        <v>162</v>
      </c>
      <c r="S45" s="130" t="s">
        <v>16777</v>
      </c>
      <c r="T45" s="96" t="s">
        <v>2967</v>
      </c>
      <c r="U45" s="95" t="s">
        <v>16778</v>
      </c>
      <c r="V45" s="130" t="s">
        <v>28</v>
      </c>
      <c r="W45" s="102" t="s">
        <v>166</v>
      </c>
      <c r="X45" s="95" t="s">
        <v>887</v>
      </c>
      <c r="Y45" s="95">
        <v>713</v>
      </c>
      <c r="Z45" s="95">
        <v>1</v>
      </c>
      <c r="AA45" s="128">
        <f>IF(V45="TIPO I",'BASE LIQUIDACION REDEBAN 2025'!$B$2,IF(V45="TIPO II",'BASE LIQUIDACION REDEBAN 2025'!$B$3,IF(V45="TIPO III",'BASE LIQUIDACION REDEBAN 2025'!$B$4,IF(V45="TIPO IV",'BASE LIQUIDACION REDEBAN 2025'!$B$5,IF(W45="AEREO",'BASE LIQUIDACION REDEBAN 2025'!$B$6,'BASE LIQUIDACION REDEBAN 2025'!$B$5)))))</f>
        <v>163813.69572160003</v>
      </c>
      <c r="AB45" s="101">
        <f t="shared" si="0"/>
        <v>163813.69572160003</v>
      </c>
    </row>
    <row r="46" spans="1:28" s="129" customFormat="1" ht="13.15">
      <c r="A46" s="130" t="s">
        <v>68</v>
      </c>
      <c r="B46" s="10" t="str">
        <f>VLOOKUP(A46,'CENTRO DE COSTOS'!A:D,4,FALSE)</f>
        <v>WILLIAM ASDRUBAL ROZO ROZO</v>
      </c>
      <c r="C46" s="10" t="str">
        <f>VLOOKUP(A46,'CENTRO DE COSTOS'!A:D,2,FALSE)</f>
        <v>0004-0004</v>
      </c>
      <c r="D46" s="95">
        <v>11001</v>
      </c>
      <c r="E46" s="95" t="s">
        <v>16779</v>
      </c>
      <c r="F46" s="122">
        <v>89494113</v>
      </c>
      <c r="G46" s="103" t="s">
        <v>155</v>
      </c>
      <c r="H46" s="122" t="s">
        <v>156</v>
      </c>
      <c r="I46" s="122" t="s">
        <v>470</v>
      </c>
      <c r="J46" s="130" t="s">
        <v>68</v>
      </c>
      <c r="K46" s="122" t="s">
        <v>16780</v>
      </c>
      <c r="L46" s="99" t="s">
        <v>159</v>
      </c>
      <c r="M46" s="8" t="s">
        <v>16781</v>
      </c>
      <c r="N46" s="125">
        <v>45875</v>
      </c>
      <c r="O46" s="125">
        <v>45880</v>
      </c>
      <c r="P46" s="130">
        <v>9999</v>
      </c>
      <c r="Q46" s="131" t="s">
        <v>16559</v>
      </c>
      <c r="R46" s="102" t="s">
        <v>162</v>
      </c>
      <c r="S46" s="130" t="s">
        <v>16782</v>
      </c>
      <c r="T46" s="96" t="s">
        <v>2967</v>
      </c>
      <c r="U46" s="95" t="s">
        <v>16783</v>
      </c>
      <c r="V46" s="130" t="s">
        <v>25</v>
      </c>
      <c r="W46" s="102" t="s">
        <v>166</v>
      </c>
      <c r="X46" s="95" t="s">
        <v>882</v>
      </c>
      <c r="Y46" s="95">
        <v>6878</v>
      </c>
      <c r="Z46" s="95">
        <v>1</v>
      </c>
      <c r="AA46" s="128">
        <f>IF(V46="TIPO I",'BASE LIQUIDACION REDEBAN 2025'!$B$2,IF(V46="TIPO II",'BASE LIQUIDACION REDEBAN 2025'!$B$3,IF(V46="TIPO III",'BASE LIQUIDACION REDEBAN 2025'!$B$4,IF(V46="TIPO IV",'BASE LIQUIDACION REDEBAN 2025'!$B$5,IF(W46="AEREO",'BASE LIQUIDACION REDEBAN 2025'!$B$6,'BASE LIQUIDACION REDEBAN 2025'!$B$5)))))</f>
        <v>75096.394270399993</v>
      </c>
      <c r="AB46" s="101">
        <f t="shared" si="0"/>
        <v>75096.394270399993</v>
      </c>
    </row>
    <row r="47" spans="1:28" s="129" customFormat="1" ht="13.15">
      <c r="A47" s="130" t="s">
        <v>81</v>
      </c>
      <c r="B47" s="10" t="str">
        <f>VLOOKUP(A47,'CENTRO DE COSTOS'!A:D,4,FALSE)</f>
        <v>MIGUEL JULIÁN HERNÁNDEZ GUARÍN</v>
      </c>
      <c r="C47" s="10" t="str">
        <f>VLOOKUP(A47,'CENTRO DE COSTOS'!A:D,2,FALSE)</f>
        <v>0004-0008</v>
      </c>
      <c r="D47" s="95">
        <v>54172</v>
      </c>
      <c r="E47" s="95" t="s">
        <v>16784</v>
      </c>
      <c r="F47" s="122">
        <v>89569172</v>
      </c>
      <c r="G47" s="103" t="s">
        <v>155</v>
      </c>
      <c r="H47" s="122" t="s">
        <v>156</v>
      </c>
      <c r="I47" s="122" t="s">
        <v>317</v>
      </c>
      <c r="J47" s="130" t="s">
        <v>10665</v>
      </c>
      <c r="K47" s="122" t="s">
        <v>16785</v>
      </c>
      <c r="L47" s="99" t="s">
        <v>159</v>
      </c>
      <c r="M47" s="8" t="s">
        <v>16786</v>
      </c>
      <c r="N47" s="125">
        <v>45875</v>
      </c>
      <c r="O47" s="125">
        <v>45880</v>
      </c>
      <c r="P47" s="130">
        <v>9999</v>
      </c>
      <c r="Q47" s="131" t="s">
        <v>16559</v>
      </c>
      <c r="R47" s="102" t="s">
        <v>162</v>
      </c>
      <c r="S47" s="130" t="s">
        <v>16787</v>
      </c>
      <c r="T47" s="96" t="s">
        <v>2967</v>
      </c>
      <c r="U47" s="95" t="s">
        <v>16788</v>
      </c>
      <c r="V47" s="130" t="s">
        <v>28</v>
      </c>
      <c r="W47" s="102" t="s">
        <v>166</v>
      </c>
      <c r="X47" s="95" t="s">
        <v>401</v>
      </c>
      <c r="Y47" s="95">
        <v>5511</v>
      </c>
      <c r="Z47" s="95">
        <v>1</v>
      </c>
      <c r="AA47" s="128">
        <f>IF(V47="TIPO I",'BASE LIQUIDACION REDEBAN 2025'!$B$2,IF(V47="TIPO II",'BASE LIQUIDACION REDEBAN 2025'!$B$3,IF(V47="TIPO III",'BASE LIQUIDACION REDEBAN 2025'!$B$4,IF(V47="TIPO IV",'BASE LIQUIDACION REDEBAN 2025'!$B$5,IF(W47="AEREO",'BASE LIQUIDACION REDEBAN 2025'!$B$6,'BASE LIQUIDACION REDEBAN 2025'!$B$5)))))</f>
        <v>163813.69572160003</v>
      </c>
      <c r="AB47" s="101">
        <f t="shared" si="0"/>
        <v>163813.69572160003</v>
      </c>
    </row>
    <row r="48" spans="1:28" s="129" customFormat="1" ht="13.15">
      <c r="A48" s="130" t="s">
        <v>92</v>
      </c>
      <c r="B48" s="10" t="str">
        <f>VLOOKUP(A48,'CENTRO DE COSTOS'!A:D,4,FALSE)</f>
        <v>KEVIN ALEXIS CORZO BUSTOS</v>
      </c>
      <c r="C48" s="10" t="str">
        <f>VLOOKUP(A48,'CENTRO DE COSTOS'!A:D,2,FALSE)</f>
        <v>0004-0007</v>
      </c>
      <c r="D48" s="95">
        <v>41396</v>
      </c>
      <c r="E48" s="95" t="s">
        <v>16789</v>
      </c>
      <c r="F48" s="122">
        <v>89527405</v>
      </c>
      <c r="G48" s="103" t="s">
        <v>155</v>
      </c>
      <c r="H48" s="122" t="s">
        <v>156</v>
      </c>
      <c r="I48" s="122" t="s">
        <v>249</v>
      </c>
      <c r="J48" s="130" t="s">
        <v>339</v>
      </c>
      <c r="K48" s="122" t="s">
        <v>16790</v>
      </c>
      <c r="L48" s="99" t="s">
        <v>159</v>
      </c>
      <c r="M48" s="8" t="s">
        <v>16791</v>
      </c>
      <c r="N48" s="125">
        <v>45875</v>
      </c>
      <c r="O48" s="125">
        <v>45881</v>
      </c>
      <c r="P48" s="130">
        <v>9999</v>
      </c>
      <c r="Q48" s="131" t="s">
        <v>16559</v>
      </c>
      <c r="R48" s="102" t="s">
        <v>162</v>
      </c>
      <c r="S48" s="130" t="s">
        <v>16792</v>
      </c>
      <c r="T48" s="96" t="s">
        <v>2967</v>
      </c>
      <c r="U48" s="95" t="s">
        <v>16793</v>
      </c>
      <c r="V48" s="130" t="s">
        <v>30</v>
      </c>
      <c r="W48" s="102" t="s">
        <v>166</v>
      </c>
      <c r="X48" s="95" t="s">
        <v>344</v>
      </c>
      <c r="Y48" s="95">
        <v>5265</v>
      </c>
      <c r="Z48" s="95">
        <v>1</v>
      </c>
      <c r="AA48" s="128">
        <f>IF(V48="TIPO I",'BASE LIQUIDACION REDEBAN 2025'!$B$2,IF(V48="TIPO II",'BASE LIQUIDACION REDEBAN 2025'!$B$3,IF(V48="TIPO III",'BASE LIQUIDACION REDEBAN 2025'!$B$4,IF(V48="TIPO IV",'BASE LIQUIDACION REDEBAN 2025'!$B$5,IF(W48="AEREO",'BASE LIQUIDACION REDEBAN 2025'!$B$6,'BASE LIQUIDACION REDEBAN 2025'!$B$5)))))</f>
        <v>275728.78077800001</v>
      </c>
      <c r="AB48" s="101">
        <f t="shared" si="0"/>
        <v>275728.78077800001</v>
      </c>
    </row>
    <row r="49" spans="1:28" s="129" customFormat="1" ht="13.15">
      <c r="A49" s="130" t="s">
        <v>100</v>
      </c>
      <c r="B49" s="10" t="str">
        <f>VLOOKUP(A49,'CENTRO DE COSTOS'!A:D,4,FALSE)</f>
        <v>KEVIN ALEXIS CORZO BUSTOS</v>
      </c>
      <c r="C49" s="10" t="str">
        <f>VLOOKUP(A49,'CENTRO DE COSTOS'!A:D,2,FALSE)</f>
        <v>0004-0007</v>
      </c>
      <c r="D49" s="95">
        <v>50150</v>
      </c>
      <c r="E49" s="95" t="s">
        <v>16794</v>
      </c>
      <c r="F49" s="122">
        <v>90094125</v>
      </c>
      <c r="G49" s="103" t="s">
        <v>155</v>
      </c>
      <c r="H49" s="122" t="s">
        <v>156</v>
      </c>
      <c r="I49" s="122" t="s">
        <v>295</v>
      </c>
      <c r="J49" s="130" t="s">
        <v>16346</v>
      </c>
      <c r="K49" s="122" t="s">
        <v>16795</v>
      </c>
      <c r="L49" s="99" t="s">
        <v>159</v>
      </c>
      <c r="M49" s="8" t="s">
        <v>16796</v>
      </c>
      <c r="N49" s="125">
        <v>45875</v>
      </c>
      <c r="O49" s="125">
        <v>45881</v>
      </c>
      <c r="P49" s="130">
        <v>9999</v>
      </c>
      <c r="Q49" s="131" t="s">
        <v>16559</v>
      </c>
      <c r="R49" s="102" t="s">
        <v>162</v>
      </c>
      <c r="S49" s="130" t="s">
        <v>16797</v>
      </c>
      <c r="T49" s="96" t="s">
        <v>2967</v>
      </c>
      <c r="U49" s="95" t="s">
        <v>16798</v>
      </c>
      <c r="V49" s="130" t="s">
        <v>28</v>
      </c>
      <c r="W49" s="102" t="s">
        <v>166</v>
      </c>
      <c r="X49" s="95" t="s">
        <v>16799</v>
      </c>
      <c r="Y49" s="95">
        <v>4895</v>
      </c>
      <c r="Z49" s="95">
        <v>1</v>
      </c>
      <c r="AA49" s="128">
        <f>IF(V49="TIPO I",'BASE LIQUIDACION REDEBAN 2025'!$B$2,IF(V49="TIPO II",'BASE LIQUIDACION REDEBAN 2025'!$B$3,IF(V49="TIPO III",'BASE LIQUIDACION REDEBAN 2025'!$B$4,IF(V49="TIPO IV",'BASE LIQUIDACION REDEBAN 2025'!$B$5,IF(W49="AEREO",'BASE LIQUIDACION REDEBAN 2025'!$B$6,'BASE LIQUIDACION REDEBAN 2025'!$B$5)))))</f>
        <v>163813.69572160003</v>
      </c>
      <c r="AB49" s="101">
        <f t="shared" si="0"/>
        <v>163813.69572160003</v>
      </c>
    </row>
    <row r="50" spans="1:28" s="129" customFormat="1" ht="13.15">
      <c r="A50" s="130" t="s">
        <v>68</v>
      </c>
      <c r="B50" s="10" t="str">
        <f>VLOOKUP(A50,'CENTRO DE COSTOS'!A:D,4,FALSE)</f>
        <v>WILLIAM ASDRUBAL ROZO ROZO</v>
      </c>
      <c r="C50" s="10" t="str">
        <f>VLOOKUP(A50,'CENTRO DE COSTOS'!A:D,2,FALSE)</f>
        <v>0004-0004</v>
      </c>
      <c r="D50" s="95">
        <v>25491</v>
      </c>
      <c r="E50" s="95" t="s">
        <v>16800</v>
      </c>
      <c r="F50" s="122">
        <v>89570220</v>
      </c>
      <c r="G50" s="103" t="s">
        <v>155</v>
      </c>
      <c r="H50" s="122" t="s">
        <v>156</v>
      </c>
      <c r="I50" s="122" t="s">
        <v>470</v>
      </c>
      <c r="J50" s="130" t="s">
        <v>16278</v>
      </c>
      <c r="K50" s="122" t="s">
        <v>16801</v>
      </c>
      <c r="L50" s="99" t="s">
        <v>159</v>
      </c>
      <c r="M50" s="8" t="s">
        <v>16802</v>
      </c>
      <c r="N50" s="125">
        <v>45875</v>
      </c>
      <c r="O50" s="125">
        <v>45881</v>
      </c>
      <c r="P50" s="130">
        <v>9999</v>
      </c>
      <c r="Q50" s="131" t="s">
        <v>16559</v>
      </c>
      <c r="R50" s="102" t="s">
        <v>162</v>
      </c>
      <c r="S50" s="130" t="s">
        <v>16803</v>
      </c>
      <c r="T50" s="96" t="s">
        <v>2967</v>
      </c>
      <c r="U50" s="95" t="s">
        <v>16804</v>
      </c>
      <c r="V50" s="130" t="s">
        <v>30</v>
      </c>
      <c r="W50" s="102" t="s">
        <v>166</v>
      </c>
      <c r="X50" s="95" t="s">
        <v>2153</v>
      </c>
      <c r="Y50" s="95">
        <v>7268</v>
      </c>
      <c r="Z50" s="95">
        <v>1</v>
      </c>
      <c r="AA50" s="128">
        <f>IF(V50="TIPO I",'BASE LIQUIDACION REDEBAN 2025'!$B$2,IF(V50="TIPO II",'BASE LIQUIDACION REDEBAN 2025'!$B$3,IF(V50="TIPO III",'BASE LIQUIDACION REDEBAN 2025'!$B$4,IF(V50="TIPO IV",'BASE LIQUIDACION REDEBAN 2025'!$B$5,IF(W50="AEREO",'BASE LIQUIDACION REDEBAN 2025'!$B$6,'BASE LIQUIDACION REDEBAN 2025'!$B$5)))))</f>
        <v>275728.78077800001</v>
      </c>
      <c r="AB50" s="101">
        <f t="shared" si="0"/>
        <v>275728.78077800001</v>
      </c>
    </row>
    <row r="51" spans="1:28" s="129" customFormat="1" ht="13.15">
      <c r="A51" s="130" t="s">
        <v>92</v>
      </c>
      <c r="B51" s="10" t="str">
        <f>VLOOKUP(A51,'CENTRO DE COSTOS'!A:D,4,FALSE)</f>
        <v>KEVIN ALEXIS CORZO BUSTOS</v>
      </c>
      <c r="C51" s="10" t="str">
        <f>VLOOKUP(A51,'CENTRO DE COSTOS'!A:D,2,FALSE)</f>
        <v>0004-0007</v>
      </c>
      <c r="D51" s="95">
        <v>18001</v>
      </c>
      <c r="E51" s="95" t="s">
        <v>16805</v>
      </c>
      <c r="F51" s="122">
        <v>90101512</v>
      </c>
      <c r="G51" s="103" t="s">
        <v>155</v>
      </c>
      <c r="H51" s="122" t="s">
        <v>156</v>
      </c>
      <c r="I51" s="122" t="s">
        <v>157</v>
      </c>
      <c r="J51" s="130" t="s">
        <v>82</v>
      </c>
      <c r="K51" s="122" t="s">
        <v>16806</v>
      </c>
      <c r="L51" s="99" t="s">
        <v>159</v>
      </c>
      <c r="M51" s="8" t="s">
        <v>16807</v>
      </c>
      <c r="N51" s="125">
        <v>45875</v>
      </c>
      <c r="O51" s="125">
        <v>45881</v>
      </c>
      <c r="P51" s="130">
        <v>9999</v>
      </c>
      <c r="Q51" s="131" t="s">
        <v>16559</v>
      </c>
      <c r="R51" s="102" t="s">
        <v>162</v>
      </c>
      <c r="S51" s="130" t="s">
        <v>16808</v>
      </c>
      <c r="T51" s="96" t="s">
        <v>2967</v>
      </c>
      <c r="U51" s="95" t="s">
        <v>16809</v>
      </c>
      <c r="V51" s="130" t="s">
        <v>32</v>
      </c>
      <c r="W51" s="102" t="s">
        <v>166</v>
      </c>
      <c r="X51" s="95" t="s">
        <v>225</v>
      </c>
      <c r="Y51" s="95">
        <v>8381</v>
      </c>
      <c r="Z51" s="95">
        <v>1</v>
      </c>
      <c r="AA51" s="128">
        <f>IF(V51="TIPO I",'BASE LIQUIDACION REDEBAN 2025'!$B$2,IF(V51="TIPO II",'BASE LIQUIDACION REDEBAN 2025'!$B$3,IF(V51="TIPO III",'BASE LIQUIDACION REDEBAN 2025'!$B$4,IF(V51="TIPO IV",'BASE LIQUIDACION REDEBAN 2025'!$B$5,IF(W51="AEREO",'BASE LIQUIDACION REDEBAN 2025'!$B$6,'BASE LIQUIDACION REDEBAN 2025'!$B$5)))))</f>
        <v>504832.64687880001</v>
      </c>
      <c r="AB51" s="101">
        <f t="shared" si="0"/>
        <v>504832.64687880001</v>
      </c>
    </row>
    <row r="52" spans="1:28" s="129" customFormat="1" ht="13.15">
      <c r="A52" s="130" t="s">
        <v>76</v>
      </c>
      <c r="B52" s="10" t="str">
        <f>VLOOKUP(A52,'CENTRO DE COSTOS'!A:D,4,FALSE)</f>
        <v>DIEGO FERNANDO HENAO CARDONA</v>
      </c>
      <c r="C52" s="10" t="str">
        <f>VLOOKUP(A52,'CENTRO DE COSTOS'!A:D,2,FALSE)</f>
        <v>0004-0003</v>
      </c>
      <c r="D52" s="95">
        <v>76001</v>
      </c>
      <c r="E52" s="95" t="s">
        <v>16810</v>
      </c>
      <c r="F52" s="122">
        <v>90107116</v>
      </c>
      <c r="G52" s="103" t="s">
        <v>155</v>
      </c>
      <c r="H52" s="122" t="s">
        <v>156</v>
      </c>
      <c r="I52" s="122" t="s">
        <v>227</v>
      </c>
      <c r="J52" s="130" t="s">
        <v>76</v>
      </c>
      <c r="K52" s="122" t="s">
        <v>16811</v>
      </c>
      <c r="L52" s="99" t="s">
        <v>159</v>
      </c>
      <c r="M52" s="8" t="s">
        <v>16812</v>
      </c>
      <c r="N52" s="125">
        <v>45875</v>
      </c>
      <c r="O52" s="125">
        <v>45880</v>
      </c>
      <c r="P52" s="130">
        <v>9999</v>
      </c>
      <c r="Q52" s="131" t="s">
        <v>16559</v>
      </c>
      <c r="R52" s="102" t="s">
        <v>16600</v>
      </c>
      <c r="S52" s="130" t="s">
        <v>16813</v>
      </c>
      <c r="T52" s="96" t="s">
        <v>2967</v>
      </c>
      <c r="U52" s="95" t="s">
        <v>16814</v>
      </c>
      <c r="V52" s="130" t="s">
        <v>25</v>
      </c>
      <c r="W52" s="102" t="s">
        <v>166</v>
      </c>
      <c r="X52" s="95" t="s">
        <v>525</v>
      </c>
      <c r="Y52" s="95">
        <v>5451</v>
      </c>
      <c r="Z52" s="95">
        <v>1</v>
      </c>
      <c r="AA52" s="128">
        <f>IF(V52="TIPO I",'BASE LIQUIDACION REDEBAN 2025'!$B$2,IF(V52="TIPO II",'BASE LIQUIDACION REDEBAN 2025'!$B$3,IF(V52="TIPO III",'BASE LIQUIDACION REDEBAN 2025'!$B$4,IF(V52="TIPO IV",'BASE LIQUIDACION REDEBAN 2025'!$B$5,IF(W52="AEREO",'BASE LIQUIDACION REDEBAN 2025'!$B$6,'BASE LIQUIDACION REDEBAN 2025'!$B$5)))))</f>
        <v>75096.394270399993</v>
      </c>
      <c r="AB52" s="101">
        <f t="shared" si="0"/>
        <v>75096.394270399993</v>
      </c>
    </row>
    <row r="53" spans="1:28" s="129" customFormat="1" ht="13.15">
      <c r="A53" s="130" t="s">
        <v>93</v>
      </c>
      <c r="B53" s="10" t="str">
        <f>VLOOKUP(A53,'CENTRO DE COSTOS'!A:D,4,FALSE)</f>
        <v>DIEGO FERNANDO HENAO CARDONA</v>
      </c>
      <c r="C53" s="10" t="str">
        <f>VLOOKUP(A53,'CENTRO DE COSTOS'!A:D,2,FALSE)</f>
        <v>0004-0003</v>
      </c>
      <c r="D53" s="95">
        <v>52835</v>
      </c>
      <c r="E53" s="95" t="s">
        <v>16815</v>
      </c>
      <c r="F53" s="122">
        <v>90107197</v>
      </c>
      <c r="G53" s="103" t="s">
        <v>155</v>
      </c>
      <c r="H53" s="122" t="s">
        <v>156</v>
      </c>
      <c r="I53" s="122" t="s">
        <v>174</v>
      </c>
      <c r="J53" s="130" t="s">
        <v>515</v>
      </c>
      <c r="K53" s="122" t="s">
        <v>16816</v>
      </c>
      <c r="L53" s="99" t="s">
        <v>159</v>
      </c>
      <c r="M53" s="8" t="s">
        <v>16817</v>
      </c>
      <c r="N53" s="125">
        <v>45875</v>
      </c>
      <c r="O53" s="125">
        <v>45881</v>
      </c>
      <c r="P53" s="130">
        <v>9999</v>
      </c>
      <c r="Q53" s="131" t="s">
        <v>16559</v>
      </c>
      <c r="R53" s="102" t="s">
        <v>162</v>
      </c>
      <c r="S53" s="130" t="s">
        <v>16818</v>
      </c>
      <c r="T53" s="96" t="s">
        <v>2967</v>
      </c>
      <c r="U53" s="95" t="s">
        <v>16819</v>
      </c>
      <c r="V53" s="130" t="s">
        <v>32</v>
      </c>
      <c r="W53" s="102" t="s">
        <v>166</v>
      </c>
      <c r="X53" s="95" t="s">
        <v>264</v>
      </c>
      <c r="Y53" s="95">
        <v>7564</v>
      </c>
      <c r="Z53" s="95">
        <v>1</v>
      </c>
      <c r="AA53" s="128">
        <f>IF(V53="TIPO I",'BASE LIQUIDACION REDEBAN 2025'!$B$2,IF(V53="TIPO II",'BASE LIQUIDACION REDEBAN 2025'!$B$3,IF(V53="TIPO III",'BASE LIQUIDACION REDEBAN 2025'!$B$4,IF(V53="TIPO IV",'BASE LIQUIDACION REDEBAN 2025'!$B$5,IF(W53="AEREO",'BASE LIQUIDACION REDEBAN 2025'!$B$6,'BASE LIQUIDACION REDEBAN 2025'!$B$5)))))</f>
        <v>504832.64687880001</v>
      </c>
      <c r="AB53" s="101">
        <f t="shared" si="0"/>
        <v>504832.64687880001</v>
      </c>
    </row>
    <row r="54" spans="1:28" s="129" customFormat="1" ht="13.15">
      <c r="A54" s="130" t="s">
        <v>93</v>
      </c>
      <c r="B54" s="10" t="str">
        <f>VLOOKUP(A54,'CENTRO DE COSTOS'!A:D,4,FALSE)</f>
        <v>DIEGO FERNANDO HENAO CARDONA</v>
      </c>
      <c r="C54" s="10" t="str">
        <f>VLOOKUP(A54,'CENTRO DE COSTOS'!A:D,2,FALSE)</f>
        <v>0004-0003</v>
      </c>
      <c r="D54" s="95">
        <v>52838</v>
      </c>
      <c r="E54" s="95" t="s">
        <v>16820</v>
      </c>
      <c r="F54" s="122">
        <v>90096255</v>
      </c>
      <c r="G54" s="103" t="s">
        <v>155</v>
      </c>
      <c r="H54" s="122" t="s">
        <v>156</v>
      </c>
      <c r="I54" s="122" t="s">
        <v>174</v>
      </c>
      <c r="J54" s="130" t="s">
        <v>2897</v>
      </c>
      <c r="K54" s="122" t="s">
        <v>16821</v>
      </c>
      <c r="L54" s="99" t="s">
        <v>159</v>
      </c>
      <c r="M54" s="8" t="s">
        <v>16822</v>
      </c>
      <c r="N54" s="125">
        <v>45875</v>
      </c>
      <c r="O54" s="125">
        <v>45880</v>
      </c>
      <c r="P54" s="130">
        <v>9999</v>
      </c>
      <c r="Q54" s="131" t="s">
        <v>16559</v>
      </c>
      <c r="R54" s="102" t="s">
        <v>162</v>
      </c>
      <c r="S54" s="130" t="s">
        <v>16823</v>
      </c>
      <c r="T54" s="96" t="s">
        <v>2967</v>
      </c>
      <c r="U54" s="95" t="s">
        <v>16824</v>
      </c>
      <c r="V54" s="130" t="s">
        <v>28</v>
      </c>
      <c r="W54" s="102" t="s">
        <v>166</v>
      </c>
      <c r="X54" s="95" t="s">
        <v>1414</v>
      </c>
      <c r="Y54" s="95">
        <v>3744</v>
      </c>
      <c r="Z54" s="95">
        <v>1</v>
      </c>
      <c r="AA54" s="128">
        <f>IF(V54="TIPO I",'BASE LIQUIDACION REDEBAN 2025'!$B$2,IF(V54="TIPO II",'BASE LIQUIDACION REDEBAN 2025'!$B$3,IF(V54="TIPO III",'BASE LIQUIDACION REDEBAN 2025'!$B$4,IF(V54="TIPO IV",'BASE LIQUIDACION REDEBAN 2025'!$B$5,IF(W54="AEREO",'BASE LIQUIDACION REDEBAN 2025'!$B$6,'BASE LIQUIDACION REDEBAN 2025'!$B$5)))))</f>
        <v>163813.69572160003</v>
      </c>
      <c r="AB54" s="101">
        <f t="shared" si="0"/>
        <v>163813.69572160003</v>
      </c>
    </row>
    <row r="55" spans="1:28" s="129" customFormat="1" ht="13.15">
      <c r="A55" s="130" t="s">
        <v>68</v>
      </c>
      <c r="B55" s="10" t="str">
        <f>VLOOKUP(A55,'CENTRO DE COSTOS'!A:D,4,FALSE)</f>
        <v>WILLIAM ASDRUBAL ROZO ROZO</v>
      </c>
      <c r="C55" s="10" t="str">
        <f>VLOOKUP(A55,'CENTRO DE COSTOS'!A:D,2,FALSE)</f>
        <v>0004-0004</v>
      </c>
      <c r="D55" s="95">
        <v>25286</v>
      </c>
      <c r="E55" s="95" t="s">
        <v>16825</v>
      </c>
      <c r="F55" s="122">
        <v>89533589</v>
      </c>
      <c r="G55" s="103" t="s">
        <v>155</v>
      </c>
      <c r="H55" s="122" t="s">
        <v>156</v>
      </c>
      <c r="I55" s="122" t="s">
        <v>470</v>
      </c>
      <c r="J55" s="130" t="s">
        <v>2079</v>
      </c>
      <c r="K55" s="122" t="s">
        <v>16826</v>
      </c>
      <c r="L55" s="99" t="s">
        <v>159</v>
      </c>
      <c r="M55" s="8" t="s">
        <v>16827</v>
      </c>
      <c r="N55" s="125">
        <v>45875</v>
      </c>
      <c r="O55" s="125">
        <v>45880</v>
      </c>
      <c r="P55" s="130">
        <v>9999</v>
      </c>
      <c r="Q55" s="131" t="s">
        <v>16559</v>
      </c>
      <c r="R55" s="102" t="s">
        <v>162</v>
      </c>
      <c r="S55" s="130" t="s">
        <v>16828</v>
      </c>
      <c r="T55" s="96" t="s">
        <v>2967</v>
      </c>
      <c r="U55" s="95" t="s">
        <v>16829</v>
      </c>
      <c r="V55" s="130" t="s">
        <v>28</v>
      </c>
      <c r="W55" s="102" t="s">
        <v>166</v>
      </c>
      <c r="X55" s="95" t="s">
        <v>573</v>
      </c>
      <c r="Y55" s="95">
        <v>7631</v>
      </c>
      <c r="Z55" s="95">
        <v>1</v>
      </c>
      <c r="AA55" s="128">
        <f>IF(V55="TIPO I",'BASE LIQUIDACION REDEBAN 2025'!$B$2,IF(V55="TIPO II",'BASE LIQUIDACION REDEBAN 2025'!$B$3,IF(V55="TIPO III",'BASE LIQUIDACION REDEBAN 2025'!$B$4,IF(V55="TIPO IV",'BASE LIQUIDACION REDEBAN 2025'!$B$5,IF(W55="AEREO",'BASE LIQUIDACION REDEBAN 2025'!$B$6,'BASE LIQUIDACION REDEBAN 2025'!$B$5)))))</f>
        <v>163813.69572160003</v>
      </c>
      <c r="AB55" s="101">
        <f t="shared" si="0"/>
        <v>163813.69572160003</v>
      </c>
    </row>
    <row r="56" spans="1:28" s="129" customFormat="1" ht="13.15">
      <c r="A56" s="130" t="s">
        <v>100</v>
      </c>
      <c r="B56" s="10" t="str">
        <f>VLOOKUP(A56,'CENTRO DE COSTOS'!A:D,4,FALSE)</f>
        <v>KEVIN ALEXIS CORZO BUSTOS</v>
      </c>
      <c r="C56" s="10" t="str">
        <f>VLOOKUP(A56,'CENTRO DE COSTOS'!A:D,2,FALSE)</f>
        <v>0004-0007</v>
      </c>
      <c r="D56" s="95">
        <v>50318</v>
      </c>
      <c r="E56" s="95" t="s">
        <v>16830</v>
      </c>
      <c r="F56" s="122">
        <v>90116155</v>
      </c>
      <c r="G56" s="103" t="s">
        <v>155</v>
      </c>
      <c r="H56" s="122" t="s">
        <v>156</v>
      </c>
      <c r="I56" s="122" t="s">
        <v>295</v>
      </c>
      <c r="J56" s="130" t="s">
        <v>6410</v>
      </c>
      <c r="K56" s="122" t="s">
        <v>16831</v>
      </c>
      <c r="L56" s="99" t="s">
        <v>159</v>
      </c>
      <c r="M56" s="8" t="s">
        <v>16832</v>
      </c>
      <c r="N56" s="125">
        <v>45875</v>
      </c>
      <c r="O56" s="125">
        <v>45880</v>
      </c>
      <c r="P56" s="130">
        <v>9999</v>
      </c>
      <c r="Q56" s="131" t="s">
        <v>16559</v>
      </c>
      <c r="R56" s="102" t="s">
        <v>162</v>
      </c>
      <c r="S56" s="130" t="s">
        <v>16833</v>
      </c>
      <c r="T56" s="96" t="s">
        <v>2967</v>
      </c>
      <c r="U56" s="95" t="s">
        <v>16834</v>
      </c>
      <c r="V56" s="130" t="s">
        <v>28</v>
      </c>
      <c r="W56" s="102" t="s">
        <v>166</v>
      </c>
      <c r="X56" s="95" t="s">
        <v>301</v>
      </c>
      <c r="Y56" s="95">
        <v>2714</v>
      </c>
      <c r="Z56" s="95">
        <v>1</v>
      </c>
      <c r="AA56" s="128">
        <f>IF(V56="TIPO I",'BASE LIQUIDACION REDEBAN 2025'!$B$2,IF(V56="TIPO II",'BASE LIQUIDACION REDEBAN 2025'!$B$3,IF(V56="TIPO III",'BASE LIQUIDACION REDEBAN 2025'!$B$4,IF(V56="TIPO IV",'BASE LIQUIDACION REDEBAN 2025'!$B$5,IF(W56="AEREO",'BASE LIQUIDACION REDEBAN 2025'!$B$6,'BASE LIQUIDACION REDEBAN 2025'!$B$5)))))</f>
        <v>163813.69572160003</v>
      </c>
      <c r="AB56" s="101">
        <f t="shared" si="0"/>
        <v>163813.69572160003</v>
      </c>
    </row>
    <row r="57" spans="1:28" s="129" customFormat="1" ht="13.15">
      <c r="A57" s="130" t="s">
        <v>76</v>
      </c>
      <c r="B57" s="10" t="str">
        <f>VLOOKUP(A57,'CENTRO DE COSTOS'!A:D,4,FALSE)</f>
        <v>DIEGO FERNANDO HENAO CARDONA</v>
      </c>
      <c r="C57" s="10" t="str">
        <f>VLOOKUP(A57,'CENTRO DE COSTOS'!A:D,2,FALSE)</f>
        <v>0004-0003</v>
      </c>
      <c r="D57" s="95">
        <v>76520</v>
      </c>
      <c r="E57" s="95" t="s">
        <v>16835</v>
      </c>
      <c r="F57" s="122">
        <v>89501263</v>
      </c>
      <c r="G57" s="103" t="s">
        <v>155</v>
      </c>
      <c r="H57" s="122" t="s">
        <v>156</v>
      </c>
      <c r="I57" s="122" t="s">
        <v>227</v>
      </c>
      <c r="J57" s="130" t="s">
        <v>1403</v>
      </c>
      <c r="K57" s="122" t="s">
        <v>16836</v>
      </c>
      <c r="L57" s="99" t="s">
        <v>159</v>
      </c>
      <c r="M57" s="8" t="s">
        <v>16837</v>
      </c>
      <c r="N57" s="125">
        <v>45875</v>
      </c>
      <c r="O57" s="125">
        <v>45880</v>
      </c>
      <c r="P57" s="130">
        <v>9999</v>
      </c>
      <c r="Q57" s="131" t="s">
        <v>16559</v>
      </c>
      <c r="R57" s="102" t="s">
        <v>162</v>
      </c>
      <c r="S57" s="130" t="s">
        <v>16838</v>
      </c>
      <c r="T57" s="96" t="s">
        <v>2967</v>
      </c>
      <c r="U57" s="95" t="s">
        <v>16839</v>
      </c>
      <c r="V57" s="130" t="s">
        <v>25</v>
      </c>
      <c r="W57" s="102" t="s">
        <v>166</v>
      </c>
      <c r="X57" s="95" t="s">
        <v>1408</v>
      </c>
      <c r="Y57" s="95">
        <v>8173</v>
      </c>
      <c r="Z57" s="95">
        <v>1</v>
      </c>
      <c r="AA57" s="128">
        <f>IF(V57="TIPO I",'BASE LIQUIDACION REDEBAN 2025'!$B$2,IF(V57="TIPO II",'BASE LIQUIDACION REDEBAN 2025'!$B$3,IF(V57="TIPO III",'BASE LIQUIDACION REDEBAN 2025'!$B$4,IF(V57="TIPO IV",'BASE LIQUIDACION REDEBAN 2025'!$B$5,IF(W57="AEREO",'BASE LIQUIDACION REDEBAN 2025'!$B$6,'BASE LIQUIDACION REDEBAN 2025'!$B$5)))))</f>
        <v>75096.394270399993</v>
      </c>
      <c r="AB57" s="101">
        <f t="shared" si="0"/>
        <v>75096.394270399993</v>
      </c>
    </row>
    <row r="58" spans="1:28" s="129" customFormat="1" ht="13.15">
      <c r="A58" s="130" t="s">
        <v>92</v>
      </c>
      <c r="B58" s="10" t="str">
        <f>VLOOKUP(A58,'CENTRO DE COSTOS'!A:D,4,FALSE)</f>
        <v>KEVIN ALEXIS CORZO BUSTOS</v>
      </c>
      <c r="C58" s="10" t="str">
        <f>VLOOKUP(A58,'CENTRO DE COSTOS'!A:D,2,FALSE)</f>
        <v>0004-0007</v>
      </c>
      <c r="D58" s="95">
        <v>41551</v>
      </c>
      <c r="E58" s="95" t="s">
        <v>16840</v>
      </c>
      <c r="F58" s="122">
        <v>89524663</v>
      </c>
      <c r="G58" s="103" t="s">
        <v>155</v>
      </c>
      <c r="H58" s="122" t="s">
        <v>156</v>
      </c>
      <c r="I58" s="122" t="s">
        <v>249</v>
      </c>
      <c r="J58" s="130" t="s">
        <v>625</v>
      </c>
      <c r="K58" s="122" t="s">
        <v>16841</v>
      </c>
      <c r="L58" s="99" t="s">
        <v>159</v>
      </c>
      <c r="M58" s="8" t="s">
        <v>16842</v>
      </c>
      <c r="N58" s="125">
        <v>45877</v>
      </c>
      <c r="O58" s="125">
        <v>45882</v>
      </c>
      <c r="P58" s="130">
        <v>9999</v>
      </c>
      <c r="Q58" s="131" t="s">
        <v>16559</v>
      </c>
      <c r="R58" s="102" t="s">
        <v>162</v>
      </c>
      <c r="S58" s="130" t="s">
        <v>16843</v>
      </c>
      <c r="T58" s="96" t="s">
        <v>2967</v>
      </c>
      <c r="U58" s="95" t="s">
        <v>16844</v>
      </c>
      <c r="V58" s="130" t="s">
        <v>30</v>
      </c>
      <c r="W58" s="102" t="s">
        <v>166</v>
      </c>
      <c r="X58" s="95" t="s">
        <v>167</v>
      </c>
      <c r="Y58" s="95">
        <v>3948</v>
      </c>
      <c r="Z58" s="95">
        <v>1</v>
      </c>
      <c r="AA58" s="128">
        <f>IF(V58="TIPO I",'BASE LIQUIDACION REDEBAN 2025'!$B$2,IF(V58="TIPO II",'BASE LIQUIDACION REDEBAN 2025'!$B$3,IF(V58="TIPO III",'BASE LIQUIDACION REDEBAN 2025'!$B$4,IF(V58="TIPO IV",'BASE LIQUIDACION REDEBAN 2025'!$B$5,IF(W58="AEREO",'BASE LIQUIDACION REDEBAN 2025'!$B$6,'BASE LIQUIDACION REDEBAN 2025'!$B$5)))))</f>
        <v>275728.78077800001</v>
      </c>
      <c r="AB58" s="101">
        <f t="shared" si="0"/>
        <v>275728.78077800001</v>
      </c>
    </row>
    <row r="59" spans="1:28" s="129" customFormat="1" ht="13.15">
      <c r="A59" s="130" t="s">
        <v>91</v>
      </c>
      <c r="B59" s="10" t="str">
        <f>VLOOKUP(A59,'CENTRO DE COSTOS'!A:D,4,FALSE)</f>
        <v>JOSE MAURICIO HERNANDEZ ROJAS</v>
      </c>
      <c r="C59" s="10" t="str">
        <f>VLOOKUP(A59,'CENTRO DE COSTOS'!A:D,2,FALSE)</f>
        <v>0004-0001</v>
      </c>
      <c r="D59" s="95">
        <v>23001</v>
      </c>
      <c r="E59" s="95" t="s">
        <v>16845</v>
      </c>
      <c r="F59" s="122">
        <v>90114874</v>
      </c>
      <c r="G59" s="103" t="s">
        <v>155</v>
      </c>
      <c r="H59" s="122" t="s">
        <v>156</v>
      </c>
      <c r="I59" s="122" t="s">
        <v>421</v>
      </c>
      <c r="J59" s="130" t="s">
        <v>91</v>
      </c>
      <c r="K59" s="122" t="s">
        <v>16846</v>
      </c>
      <c r="L59" s="99" t="s">
        <v>159</v>
      </c>
      <c r="M59" s="8" t="s">
        <v>16847</v>
      </c>
      <c r="N59" s="125">
        <v>45877</v>
      </c>
      <c r="O59" s="125">
        <v>45881</v>
      </c>
      <c r="P59" s="130">
        <v>9999</v>
      </c>
      <c r="Q59" s="131" t="s">
        <v>16559</v>
      </c>
      <c r="R59" s="102" t="s">
        <v>162</v>
      </c>
      <c r="S59" s="130" t="s">
        <v>16848</v>
      </c>
      <c r="T59" s="96" t="s">
        <v>2967</v>
      </c>
      <c r="U59" s="95" t="s">
        <v>16849</v>
      </c>
      <c r="V59" s="130" t="s">
        <v>25</v>
      </c>
      <c r="W59" s="102" t="s">
        <v>166</v>
      </c>
      <c r="X59" s="95" t="s">
        <v>2000</v>
      </c>
      <c r="Y59" s="95">
        <v>4870</v>
      </c>
      <c r="Z59" s="95">
        <v>1</v>
      </c>
      <c r="AA59" s="128">
        <f>IF(V59="TIPO I",'BASE LIQUIDACION REDEBAN 2025'!$B$2,IF(V59="TIPO II",'BASE LIQUIDACION REDEBAN 2025'!$B$3,IF(V59="TIPO III",'BASE LIQUIDACION REDEBAN 2025'!$B$4,IF(V59="TIPO IV",'BASE LIQUIDACION REDEBAN 2025'!$B$5,IF(W59="AEREO",'BASE LIQUIDACION REDEBAN 2025'!$B$6,'BASE LIQUIDACION REDEBAN 2025'!$B$5)))))</f>
        <v>75096.394270399993</v>
      </c>
      <c r="AB59" s="101">
        <f t="shared" si="0"/>
        <v>75096.394270399993</v>
      </c>
    </row>
    <row r="60" spans="1:28" s="129" customFormat="1" ht="13.15">
      <c r="A60" s="130" t="s">
        <v>72</v>
      </c>
      <c r="B60" s="10" t="str">
        <f>VLOOKUP(A60,'CENTRO DE COSTOS'!A:D,4,FALSE)</f>
        <v>MIGUEL JULIÁN HERNÁNDEZ GUARÍN</v>
      </c>
      <c r="C60" s="10" t="str">
        <f>VLOOKUP(A60,'CENTRO DE COSTOS'!A:D,2,FALSE)</f>
        <v>0004-0008</v>
      </c>
      <c r="D60" s="95">
        <v>68001</v>
      </c>
      <c r="E60" s="95" t="s">
        <v>16850</v>
      </c>
      <c r="F60" s="122">
        <v>89565262</v>
      </c>
      <c r="G60" s="103" t="s">
        <v>155</v>
      </c>
      <c r="H60" s="122" t="s">
        <v>156</v>
      </c>
      <c r="I60" s="122" t="s">
        <v>820</v>
      </c>
      <c r="J60" s="130" t="s">
        <v>72</v>
      </c>
      <c r="K60" s="122" t="s">
        <v>16851</v>
      </c>
      <c r="L60" s="99" t="s">
        <v>159</v>
      </c>
      <c r="M60" s="8" t="s">
        <v>16852</v>
      </c>
      <c r="N60" s="125">
        <v>45877</v>
      </c>
      <c r="O60" s="125">
        <v>45881</v>
      </c>
      <c r="P60" s="130">
        <v>9999</v>
      </c>
      <c r="Q60" s="131" t="s">
        <v>16559</v>
      </c>
      <c r="R60" s="102" t="s">
        <v>162</v>
      </c>
      <c r="S60" s="130" t="s">
        <v>16853</v>
      </c>
      <c r="T60" s="96" t="s">
        <v>2967</v>
      </c>
      <c r="U60" s="95" t="s">
        <v>16854</v>
      </c>
      <c r="V60" s="130" t="s">
        <v>25</v>
      </c>
      <c r="W60" s="102" t="s">
        <v>166</v>
      </c>
      <c r="X60" s="95" t="s">
        <v>848</v>
      </c>
      <c r="Y60" s="95">
        <v>392</v>
      </c>
      <c r="Z60" s="95">
        <v>1</v>
      </c>
      <c r="AA60" s="128">
        <f>IF(V60="TIPO I",'BASE LIQUIDACION REDEBAN 2025'!$B$2,IF(V60="TIPO II",'BASE LIQUIDACION REDEBAN 2025'!$B$3,IF(V60="TIPO III",'BASE LIQUIDACION REDEBAN 2025'!$B$4,IF(V60="TIPO IV",'BASE LIQUIDACION REDEBAN 2025'!$B$5,IF(W60="AEREO",'BASE LIQUIDACION REDEBAN 2025'!$B$6,'BASE LIQUIDACION REDEBAN 2025'!$B$5)))))</f>
        <v>75096.394270399993</v>
      </c>
      <c r="AB60" s="101">
        <f t="shared" si="0"/>
        <v>75096.394270399993</v>
      </c>
    </row>
    <row r="61" spans="1:28" s="129" customFormat="1" ht="13.15">
      <c r="A61" s="130" t="s">
        <v>94</v>
      </c>
      <c r="B61" s="10" t="str">
        <f>VLOOKUP(A61,'CENTRO DE COSTOS'!A:D,4,FALSE)</f>
        <v>DIEGO FERNANDO HENAO CARDONA</v>
      </c>
      <c r="C61" s="10" t="str">
        <f>VLOOKUP(A61,'CENTRO DE COSTOS'!A:D,2,FALSE)</f>
        <v>0004-0002</v>
      </c>
      <c r="D61" s="95">
        <v>76828</v>
      </c>
      <c r="E61" s="95" t="s">
        <v>16855</v>
      </c>
      <c r="F61" s="122">
        <v>90096099</v>
      </c>
      <c r="G61" s="103" t="s">
        <v>155</v>
      </c>
      <c r="H61" s="122" t="s">
        <v>156</v>
      </c>
      <c r="I61" s="122" t="s">
        <v>227</v>
      </c>
      <c r="J61" s="130" t="s">
        <v>16486</v>
      </c>
      <c r="K61" s="122" t="s">
        <v>16856</v>
      </c>
      <c r="L61" s="99" t="s">
        <v>159</v>
      </c>
      <c r="M61" s="8" t="s">
        <v>16857</v>
      </c>
      <c r="N61" s="125">
        <v>45877</v>
      </c>
      <c r="O61" s="125">
        <v>45881</v>
      </c>
      <c r="P61" s="130">
        <v>9999</v>
      </c>
      <c r="Q61" s="131" t="s">
        <v>16559</v>
      </c>
      <c r="R61" s="102" t="s">
        <v>16600</v>
      </c>
      <c r="S61" s="130" t="s">
        <v>16858</v>
      </c>
      <c r="T61" s="96" t="s">
        <v>2967</v>
      </c>
      <c r="U61" s="95" t="s">
        <v>16859</v>
      </c>
      <c r="V61" s="130" t="s">
        <v>28</v>
      </c>
      <c r="W61" s="102" t="s">
        <v>166</v>
      </c>
      <c r="X61" s="95" t="s">
        <v>525</v>
      </c>
      <c r="Y61" s="95">
        <v>7597</v>
      </c>
      <c r="Z61" s="95">
        <v>1</v>
      </c>
      <c r="AA61" s="128">
        <f>IF(V61="TIPO I",'BASE LIQUIDACION REDEBAN 2025'!$B$2,IF(V61="TIPO II",'BASE LIQUIDACION REDEBAN 2025'!$B$3,IF(V61="TIPO III",'BASE LIQUIDACION REDEBAN 2025'!$B$4,IF(V61="TIPO IV",'BASE LIQUIDACION REDEBAN 2025'!$B$5,IF(W61="AEREO",'BASE LIQUIDACION REDEBAN 2025'!$B$6,'BASE LIQUIDACION REDEBAN 2025'!$B$5)))))</f>
        <v>163813.69572160003</v>
      </c>
      <c r="AB61" s="101">
        <f t="shared" si="0"/>
        <v>163813.69572160003</v>
      </c>
    </row>
    <row r="62" spans="1:28" s="129" customFormat="1" ht="13.15">
      <c r="A62" s="130" t="s">
        <v>90</v>
      </c>
      <c r="B62" s="10" t="str">
        <f>VLOOKUP(A62,'CENTRO DE COSTOS'!A:D,4,FALSE)</f>
        <v>JUAN SEBASTIÁN RÍOS CASTRILLÓN</v>
      </c>
      <c r="C62" s="10" t="str">
        <f>VLOOKUP(A62,'CENTRO DE COSTOS'!A:D,2,FALSE)</f>
        <v>0004-0005</v>
      </c>
      <c r="D62" s="95">
        <v>5001</v>
      </c>
      <c r="E62" s="95" t="s">
        <v>16860</v>
      </c>
      <c r="F62" s="122">
        <v>90117903</v>
      </c>
      <c r="G62" s="103" t="s">
        <v>155</v>
      </c>
      <c r="H62" s="122" t="s">
        <v>156</v>
      </c>
      <c r="I62" s="122" t="s">
        <v>197</v>
      </c>
      <c r="J62" s="130" t="s">
        <v>90</v>
      </c>
      <c r="K62" s="122" t="s">
        <v>16861</v>
      </c>
      <c r="L62" s="99" t="s">
        <v>159</v>
      </c>
      <c r="M62" s="8" t="s">
        <v>16862</v>
      </c>
      <c r="N62" s="125">
        <v>45877</v>
      </c>
      <c r="O62" s="125">
        <v>45882</v>
      </c>
      <c r="P62" s="130">
        <v>9999</v>
      </c>
      <c r="Q62" s="131" t="s">
        <v>16559</v>
      </c>
      <c r="R62" s="102" t="s">
        <v>162</v>
      </c>
      <c r="S62" s="130" t="s">
        <v>16863</v>
      </c>
      <c r="T62" s="96" t="s">
        <v>2967</v>
      </c>
      <c r="U62" s="95" t="s">
        <v>16864</v>
      </c>
      <c r="V62" s="130" t="s">
        <v>25</v>
      </c>
      <c r="W62" s="102" t="s">
        <v>166</v>
      </c>
      <c r="X62" s="95" t="s">
        <v>3209</v>
      </c>
      <c r="Y62" s="95">
        <v>1607</v>
      </c>
      <c r="Z62" s="95">
        <v>1</v>
      </c>
      <c r="AA62" s="128">
        <f>IF(V62="TIPO I",'BASE LIQUIDACION REDEBAN 2025'!$B$2,IF(V62="TIPO II",'BASE LIQUIDACION REDEBAN 2025'!$B$3,IF(V62="TIPO III",'BASE LIQUIDACION REDEBAN 2025'!$B$4,IF(V62="TIPO IV",'BASE LIQUIDACION REDEBAN 2025'!$B$5,IF(W62="AEREO",'BASE LIQUIDACION REDEBAN 2025'!$B$6,'BASE LIQUIDACION REDEBAN 2025'!$B$5)))))</f>
        <v>75096.394270399993</v>
      </c>
      <c r="AB62" s="101">
        <f t="shared" si="0"/>
        <v>75096.394270399993</v>
      </c>
    </row>
    <row r="63" spans="1:28" s="129" customFormat="1" ht="13.15">
      <c r="A63" s="130" t="s">
        <v>72</v>
      </c>
      <c r="B63" s="10" t="str">
        <f>VLOOKUP(A63,'CENTRO DE COSTOS'!A:D,4,FALSE)</f>
        <v>MIGUEL JULIÁN HERNÁNDEZ GUARÍN</v>
      </c>
      <c r="C63" s="10" t="str">
        <f>VLOOKUP(A63,'CENTRO DE COSTOS'!A:D,2,FALSE)</f>
        <v>0004-0008</v>
      </c>
      <c r="D63" s="95">
        <v>68307</v>
      </c>
      <c r="E63" s="95" t="s">
        <v>16865</v>
      </c>
      <c r="F63" s="122">
        <v>90104032</v>
      </c>
      <c r="G63" s="103" t="s">
        <v>155</v>
      </c>
      <c r="H63" s="122" t="s">
        <v>156</v>
      </c>
      <c r="I63" s="122" t="s">
        <v>820</v>
      </c>
      <c r="J63" s="130" t="s">
        <v>834</v>
      </c>
      <c r="K63" s="122" t="s">
        <v>16866</v>
      </c>
      <c r="L63" s="99" t="s">
        <v>159</v>
      </c>
      <c r="M63" s="8" t="s">
        <v>16867</v>
      </c>
      <c r="N63" s="125">
        <v>45877</v>
      </c>
      <c r="O63" s="125">
        <v>45881</v>
      </c>
      <c r="P63" s="130">
        <v>9999</v>
      </c>
      <c r="Q63" s="131" t="s">
        <v>16559</v>
      </c>
      <c r="R63" s="102" t="s">
        <v>162</v>
      </c>
      <c r="S63" s="130" t="s">
        <v>16868</v>
      </c>
      <c r="T63" s="96" t="s">
        <v>2967</v>
      </c>
      <c r="U63" s="95" t="s">
        <v>16869</v>
      </c>
      <c r="V63" s="130" t="s">
        <v>25</v>
      </c>
      <c r="W63" s="102" t="s">
        <v>166</v>
      </c>
      <c r="X63" s="95" t="s">
        <v>1016</v>
      </c>
      <c r="Y63" s="95">
        <v>9013</v>
      </c>
      <c r="Z63" s="95">
        <v>1</v>
      </c>
      <c r="AA63" s="128">
        <f>IF(V63="TIPO I",'BASE LIQUIDACION REDEBAN 2025'!$B$2,IF(V63="TIPO II",'BASE LIQUIDACION REDEBAN 2025'!$B$3,IF(V63="TIPO III",'BASE LIQUIDACION REDEBAN 2025'!$B$4,IF(V63="TIPO IV",'BASE LIQUIDACION REDEBAN 2025'!$B$5,IF(W63="AEREO",'BASE LIQUIDACION REDEBAN 2025'!$B$6,'BASE LIQUIDACION REDEBAN 2025'!$B$5)))))</f>
        <v>75096.394270399993</v>
      </c>
      <c r="AB63" s="101">
        <f t="shared" si="0"/>
        <v>75096.394270399993</v>
      </c>
    </row>
    <row r="64" spans="1:28" s="129" customFormat="1" ht="13.15">
      <c r="A64" s="130" t="s">
        <v>100</v>
      </c>
      <c r="B64" s="10" t="str">
        <f>VLOOKUP(A64,'CENTRO DE COSTOS'!A:D,4,FALSE)</f>
        <v>KEVIN ALEXIS CORZO BUSTOS</v>
      </c>
      <c r="C64" s="10" t="str">
        <f>VLOOKUP(A64,'CENTRO DE COSTOS'!A:D,2,FALSE)</f>
        <v>0004-0007</v>
      </c>
      <c r="D64" s="95">
        <v>50006</v>
      </c>
      <c r="E64" s="95" t="s">
        <v>16870</v>
      </c>
      <c r="F64" s="122">
        <v>79820890</v>
      </c>
      <c r="G64" s="103" t="s">
        <v>155</v>
      </c>
      <c r="H64" s="122" t="s">
        <v>370</v>
      </c>
      <c r="I64" s="122" t="s">
        <v>295</v>
      </c>
      <c r="J64" s="130" t="s">
        <v>932</v>
      </c>
      <c r="K64" s="122" t="s">
        <v>16871</v>
      </c>
      <c r="L64" s="99" t="s">
        <v>159</v>
      </c>
      <c r="M64" s="8" t="s">
        <v>16872</v>
      </c>
      <c r="N64" s="125">
        <v>45877</v>
      </c>
      <c r="O64" s="125">
        <v>45881</v>
      </c>
      <c r="P64" s="130">
        <v>9999</v>
      </c>
      <c r="Q64" s="131" t="s">
        <v>16559</v>
      </c>
      <c r="R64" s="102" t="s">
        <v>162</v>
      </c>
      <c r="S64" s="130" t="s">
        <v>16873</v>
      </c>
      <c r="T64" s="96" t="s">
        <v>2967</v>
      </c>
      <c r="U64" s="95" t="s">
        <v>16874</v>
      </c>
      <c r="V64" s="130" t="s">
        <v>28</v>
      </c>
      <c r="W64" s="102" t="s">
        <v>166</v>
      </c>
      <c r="X64" s="95" t="s">
        <v>937</v>
      </c>
      <c r="Y64" s="95">
        <v>909</v>
      </c>
      <c r="Z64" s="95">
        <v>1</v>
      </c>
      <c r="AA64" s="128">
        <f>IF(V64="TIPO I",'BASE LIQUIDACION REDEBAN 2025'!$B$2,IF(V64="TIPO II",'BASE LIQUIDACION REDEBAN 2025'!$B$3,IF(V64="TIPO III",'BASE LIQUIDACION REDEBAN 2025'!$B$4,IF(V64="TIPO IV",'BASE LIQUIDACION REDEBAN 2025'!$B$5,IF(W64="AEREO",'BASE LIQUIDACION REDEBAN 2025'!$B$6,'BASE LIQUIDACION REDEBAN 2025'!$B$5)))))</f>
        <v>163813.69572160003</v>
      </c>
      <c r="AB64" s="101">
        <f t="shared" si="0"/>
        <v>163813.69572160003</v>
      </c>
    </row>
    <row r="65" spans="1:28" s="129" customFormat="1" ht="13.15">
      <c r="A65" s="130" t="s">
        <v>100</v>
      </c>
      <c r="B65" s="10" t="str">
        <f>VLOOKUP(A65,'CENTRO DE COSTOS'!A:D,4,FALSE)</f>
        <v>KEVIN ALEXIS CORZO BUSTOS</v>
      </c>
      <c r="C65" s="10" t="str">
        <f>VLOOKUP(A65,'CENTRO DE COSTOS'!A:D,2,FALSE)</f>
        <v>0004-0007</v>
      </c>
      <c r="D65" s="95">
        <v>50251</v>
      </c>
      <c r="E65" s="95" t="s">
        <v>16875</v>
      </c>
      <c r="F65" s="122">
        <v>89440165</v>
      </c>
      <c r="G65" s="103" t="s">
        <v>155</v>
      </c>
      <c r="H65" s="122" t="s">
        <v>156</v>
      </c>
      <c r="I65" s="122" t="s">
        <v>295</v>
      </c>
      <c r="J65" s="130" t="s">
        <v>12366</v>
      </c>
      <c r="K65" s="122" t="s">
        <v>16876</v>
      </c>
      <c r="L65" s="99" t="s">
        <v>159</v>
      </c>
      <c r="M65" s="8" t="s">
        <v>16877</v>
      </c>
      <c r="N65" s="125">
        <v>45880</v>
      </c>
      <c r="O65" s="125">
        <v>45882</v>
      </c>
      <c r="P65" s="130">
        <v>9999</v>
      </c>
      <c r="Q65" s="131" t="s">
        <v>16559</v>
      </c>
      <c r="R65" s="102" t="s">
        <v>162</v>
      </c>
      <c r="S65" s="130" t="s">
        <v>16878</v>
      </c>
      <c r="T65" s="96" t="s">
        <v>2967</v>
      </c>
      <c r="U65" s="95" t="s">
        <v>16879</v>
      </c>
      <c r="V65" s="130" t="s">
        <v>28</v>
      </c>
      <c r="W65" s="102" t="s">
        <v>166</v>
      </c>
      <c r="X65" s="95" t="s">
        <v>301</v>
      </c>
      <c r="Y65" s="95">
        <v>3370</v>
      </c>
      <c r="Z65" s="95">
        <v>1</v>
      </c>
      <c r="AA65" s="128">
        <f>IF(V65="TIPO I",'BASE LIQUIDACION REDEBAN 2025'!$B$2,IF(V65="TIPO II",'BASE LIQUIDACION REDEBAN 2025'!$B$3,IF(V65="TIPO III",'BASE LIQUIDACION REDEBAN 2025'!$B$4,IF(V65="TIPO IV",'BASE LIQUIDACION REDEBAN 2025'!$B$5,IF(W65="AEREO",'BASE LIQUIDACION REDEBAN 2025'!$B$6,'BASE LIQUIDACION REDEBAN 2025'!$B$5)))))</f>
        <v>163813.69572160003</v>
      </c>
      <c r="AB65" s="101">
        <f t="shared" si="0"/>
        <v>163813.69572160003</v>
      </c>
    </row>
    <row r="66" spans="1:28" s="129" customFormat="1" ht="13.15">
      <c r="A66" s="130" t="s">
        <v>91</v>
      </c>
      <c r="B66" s="10" t="str">
        <f>VLOOKUP(A66,'CENTRO DE COSTOS'!A:D,4,FALSE)</f>
        <v>JOSE MAURICIO HERNANDEZ ROJAS</v>
      </c>
      <c r="C66" s="10" t="str">
        <f>VLOOKUP(A66,'CENTRO DE COSTOS'!A:D,2,FALSE)</f>
        <v>0004-0001</v>
      </c>
      <c r="D66" s="95">
        <v>23660</v>
      </c>
      <c r="E66" s="95" t="s">
        <v>16880</v>
      </c>
      <c r="F66" s="122">
        <v>89559019</v>
      </c>
      <c r="G66" s="103" t="s">
        <v>155</v>
      </c>
      <c r="H66" s="122" t="s">
        <v>156</v>
      </c>
      <c r="I66" s="122" t="s">
        <v>421</v>
      </c>
      <c r="J66" s="130" t="s">
        <v>6921</v>
      </c>
      <c r="K66" s="122" t="s">
        <v>16881</v>
      </c>
      <c r="L66" s="99" t="s">
        <v>159</v>
      </c>
      <c r="M66" s="8" t="s">
        <v>16882</v>
      </c>
      <c r="N66" s="125">
        <v>45880</v>
      </c>
      <c r="O66" s="125">
        <v>45883</v>
      </c>
      <c r="P66" s="130">
        <v>9999</v>
      </c>
      <c r="Q66" s="131" t="s">
        <v>16559</v>
      </c>
      <c r="R66" s="102" t="s">
        <v>162</v>
      </c>
      <c r="S66" s="130" t="s">
        <v>16883</v>
      </c>
      <c r="T66" s="96" t="s">
        <v>2967</v>
      </c>
      <c r="U66" s="95" t="s">
        <v>16884</v>
      </c>
      <c r="V66" s="130" t="s">
        <v>28</v>
      </c>
      <c r="W66" s="102" t="s">
        <v>166</v>
      </c>
      <c r="X66" s="95" t="s">
        <v>1917</v>
      </c>
      <c r="Y66" s="95" t="s">
        <v>16885</v>
      </c>
      <c r="Z66" s="95">
        <v>1</v>
      </c>
      <c r="AA66" s="128">
        <f>IF(V66="TIPO I",'BASE LIQUIDACION REDEBAN 2025'!$B$2,IF(V66="TIPO II",'BASE LIQUIDACION REDEBAN 2025'!$B$3,IF(V66="TIPO III",'BASE LIQUIDACION REDEBAN 2025'!$B$4,IF(V66="TIPO IV",'BASE LIQUIDACION REDEBAN 2025'!$B$5,IF(W66="AEREO",'BASE LIQUIDACION REDEBAN 2025'!$B$6,'BASE LIQUIDACION REDEBAN 2025'!$B$5)))))</f>
        <v>163813.69572160003</v>
      </c>
      <c r="AB66" s="101">
        <f t="shared" ref="AB66:AB129" si="1">AA66*Z66</f>
        <v>163813.69572160003</v>
      </c>
    </row>
    <row r="67" spans="1:28" s="129" customFormat="1" ht="13.15">
      <c r="A67" s="130" t="s">
        <v>93</v>
      </c>
      <c r="B67" s="10" t="str">
        <f>VLOOKUP(A67,'CENTRO DE COSTOS'!A:D,4,FALSE)</f>
        <v>DIEGO FERNANDO HENAO CARDONA</v>
      </c>
      <c r="C67" s="10" t="str">
        <f>VLOOKUP(A67,'CENTRO DE COSTOS'!A:D,2,FALSE)</f>
        <v>0004-0003</v>
      </c>
      <c r="D67" s="95">
        <v>52001</v>
      </c>
      <c r="E67" s="95" t="s">
        <v>16886</v>
      </c>
      <c r="F67" s="122">
        <v>87267053</v>
      </c>
      <c r="G67" s="103" t="s">
        <v>155</v>
      </c>
      <c r="H67" s="122" t="s">
        <v>156</v>
      </c>
      <c r="I67" s="122" t="s">
        <v>174</v>
      </c>
      <c r="J67" s="130" t="s">
        <v>93</v>
      </c>
      <c r="K67" s="122" t="s">
        <v>16887</v>
      </c>
      <c r="L67" s="99" t="s">
        <v>159</v>
      </c>
      <c r="M67" s="8" t="s">
        <v>16888</v>
      </c>
      <c r="N67" s="125">
        <v>45880</v>
      </c>
      <c r="O67" s="125">
        <v>45882</v>
      </c>
      <c r="P67" s="130">
        <v>9999</v>
      </c>
      <c r="Q67" s="131" t="s">
        <v>16559</v>
      </c>
      <c r="R67" s="102" t="s">
        <v>162</v>
      </c>
      <c r="S67" s="130" t="s">
        <v>16889</v>
      </c>
      <c r="T67" s="96" t="s">
        <v>2967</v>
      </c>
      <c r="U67" s="95" t="s">
        <v>16890</v>
      </c>
      <c r="V67" s="130" t="s">
        <v>25</v>
      </c>
      <c r="W67" s="102" t="s">
        <v>166</v>
      </c>
      <c r="X67" s="95" t="s">
        <v>1414</v>
      </c>
      <c r="Y67" s="95" t="s">
        <v>16891</v>
      </c>
      <c r="Z67" s="95">
        <v>1</v>
      </c>
      <c r="AA67" s="128">
        <f>IF(V67="TIPO I",'BASE LIQUIDACION REDEBAN 2025'!$B$2,IF(V67="TIPO II",'BASE LIQUIDACION REDEBAN 2025'!$B$3,IF(V67="TIPO III",'BASE LIQUIDACION REDEBAN 2025'!$B$4,IF(V67="TIPO IV",'BASE LIQUIDACION REDEBAN 2025'!$B$5,IF(W67="AEREO",'BASE LIQUIDACION REDEBAN 2025'!$B$6,'BASE LIQUIDACION REDEBAN 2025'!$B$5)))))</f>
        <v>75096.394270399993</v>
      </c>
      <c r="AB67" s="101">
        <f t="shared" si="1"/>
        <v>75096.394270399993</v>
      </c>
    </row>
    <row r="68" spans="1:28" s="129" customFormat="1" ht="13.15">
      <c r="A68" s="130" t="s">
        <v>72</v>
      </c>
      <c r="B68" s="10" t="str">
        <f>VLOOKUP(A68,'CENTRO DE COSTOS'!A:D,4,FALSE)</f>
        <v>MIGUEL JULIÁN HERNÁNDEZ GUARÍN</v>
      </c>
      <c r="C68" s="10" t="str">
        <f>VLOOKUP(A68,'CENTRO DE COSTOS'!A:D,2,FALSE)</f>
        <v>0004-0008</v>
      </c>
      <c r="D68" s="95">
        <v>68307</v>
      </c>
      <c r="E68" s="95" t="s">
        <v>16892</v>
      </c>
      <c r="F68" s="122">
        <v>90093951</v>
      </c>
      <c r="G68" s="103" t="s">
        <v>155</v>
      </c>
      <c r="H68" s="122" t="s">
        <v>156</v>
      </c>
      <c r="I68" s="122" t="s">
        <v>820</v>
      </c>
      <c r="J68" s="130" t="s">
        <v>834</v>
      </c>
      <c r="K68" s="122" t="s">
        <v>16893</v>
      </c>
      <c r="L68" s="99" t="s">
        <v>159</v>
      </c>
      <c r="M68" s="8" t="s">
        <v>16894</v>
      </c>
      <c r="N68" s="125">
        <v>45880</v>
      </c>
      <c r="O68" s="125">
        <v>45882</v>
      </c>
      <c r="P68" s="130">
        <v>9999</v>
      </c>
      <c r="Q68" s="131" t="s">
        <v>16559</v>
      </c>
      <c r="R68" s="102" t="s">
        <v>162</v>
      </c>
      <c r="S68" s="130" t="s">
        <v>16895</v>
      </c>
      <c r="T68" s="96" t="s">
        <v>2967</v>
      </c>
      <c r="U68" s="95" t="s">
        <v>16896</v>
      </c>
      <c r="V68" s="130" t="s">
        <v>25</v>
      </c>
      <c r="W68" s="102" t="s">
        <v>166</v>
      </c>
      <c r="X68" s="95" t="s">
        <v>1016</v>
      </c>
      <c r="Y68" s="95">
        <v>2640</v>
      </c>
      <c r="Z68" s="95">
        <v>1</v>
      </c>
      <c r="AA68" s="128">
        <f>IF(V68="TIPO I",'BASE LIQUIDACION REDEBAN 2025'!$B$2,IF(V68="TIPO II",'BASE LIQUIDACION REDEBAN 2025'!$B$3,IF(V68="TIPO III",'BASE LIQUIDACION REDEBAN 2025'!$B$4,IF(V68="TIPO IV",'BASE LIQUIDACION REDEBAN 2025'!$B$5,IF(W68="AEREO",'BASE LIQUIDACION REDEBAN 2025'!$B$6,'BASE LIQUIDACION REDEBAN 2025'!$B$5)))))</f>
        <v>75096.394270399993</v>
      </c>
      <c r="AB68" s="101">
        <f t="shared" si="1"/>
        <v>75096.394270399993</v>
      </c>
    </row>
    <row r="69" spans="1:28" s="129" customFormat="1" ht="13.15">
      <c r="A69" s="130" t="s">
        <v>94</v>
      </c>
      <c r="B69" s="10" t="str">
        <f>VLOOKUP(A69,'CENTRO DE COSTOS'!A:D,4,FALSE)</f>
        <v>DIEGO FERNANDO HENAO CARDONA</v>
      </c>
      <c r="C69" s="10" t="str">
        <f>VLOOKUP(A69,'CENTRO DE COSTOS'!A:D,2,FALSE)</f>
        <v>0004-0002</v>
      </c>
      <c r="D69" s="95">
        <v>63130</v>
      </c>
      <c r="E69" s="95" t="s">
        <v>16897</v>
      </c>
      <c r="F69" s="122">
        <v>90116412</v>
      </c>
      <c r="G69" s="103" t="s">
        <v>155</v>
      </c>
      <c r="H69" s="122" t="s">
        <v>156</v>
      </c>
      <c r="I69" s="122" t="s">
        <v>581</v>
      </c>
      <c r="J69" s="130" t="s">
        <v>2206</v>
      </c>
      <c r="K69" s="122" t="s">
        <v>16898</v>
      </c>
      <c r="L69" s="99" t="s">
        <v>159</v>
      </c>
      <c r="M69" s="8" t="s">
        <v>16899</v>
      </c>
      <c r="N69" s="125">
        <v>45880</v>
      </c>
      <c r="O69" s="125">
        <v>45882</v>
      </c>
      <c r="P69" s="130">
        <v>9999</v>
      </c>
      <c r="Q69" s="131" t="s">
        <v>16559</v>
      </c>
      <c r="R69" s="102" t="s">
        <v>162</v>
      </c>
      <c r="S69" s="130" t="s">
        <v>16900</v>
      </c>
      <c r="T69" s="96" t="s">
        <v>2967</v>
      </c>
      <c r="U69" s="95" t="s">
        <v>16901</v>
      </c>
      <c r="V69" s="130" t="s">
        <v>28</v>
      </c>
      <c r="W69" s="102" t="s">
        <v>166</v>
      </c>
      <c r="X69" s="95" t="s">
        <v>587</v>
      </c>
      <c r="Y69" s="95">
        <v>5741</v>
      </c>
      <c r="Z69" s="95">
        <v>1</v>
      </c>
      <c r="AA69" s="128">
        <f>IF(V69="TIPO I",'BASE LIQUIDACION REDEBAN 2025'!$B$2,IF(V69="TIPO II",'BASE LIQUIDACION REDEBAN 2025'!$B$3,IF(V69="TIPO III",'BASE LIQUIDACION REDEBAN 2025'!$B$4,IF(V69="TIPO IV",'BASE LIQUIDACION REDEBAN 2025'!$B$5,IF(W69="AEREO",'BASE LIQUIDACION REDEBAN 2025'!$B$6,'BASE LIQUIDACION REDEBAN 2025'!$B$5)))))</f>
        <v>163813.69572160003</v>
      </c>
      <c r="AB69" s="101">
        <f t="shared" si="1"/>
        <v>163813.69572160003</v>
      </c>
    </row>
    <row r="70" spans="1:28" s="129" customFormat="1" ht="13.15">
      <c r="A70" s="130" t="s">
        <v>90</v>
      </c>
      <c r="B70" s="10" t="str">
        <f>VLOOKUP(A70,'CENTRO DE COSTOS'!A:D,4,FALSE)</f>
        <v>JUAN SEBASTIÁN RÍOS CASTRILLÓN</v>
      </c>
      <c r="C70" s="10" t="str">
        <f>VLOOKUP(A70,'CENTRO DE COSTOS'!A:D,2,FALSE)</f>
        <v>0004-0005</v>
      </c>
      <c r="D70" s="95">
        <v>5001</v>
      </c>
      <c r="E70" s="95" t="s">
        <v>16902</v>
      </c>
      <c r="F70" s="122">
        <v>90118374</v>
      </c>
      <c r="G70" s="103" t="s">
        <v>155</v>
      </c>
      <c r="H70" s="122" t="s">
        <v>156</v>
      </c>
      <c r="I70" s="122" t="s">
        <v>197</v>
      </c>
      <c r="J70" s="130" t="s">
        <v>90</v>
      </c>
      <c r="K70" s="122" t="s">
        <v>16903</v>
      </c>
      <c r="L70" s="99" t="s">
        <v>159</v>
      </c>
      <c r="M70" s="8" t="s">
        <v>16904</v>
      </c>
      <c r="N70" s="125">
        <v>45880</v>
      </c>
      <c r="O70" s="125">
        <v>45883</v>
      </c>
      <c r="P70" s="130">
        <v>9999</v>
      </c>
      <c r="Q70" s="131" t="s">
        <v>16559</v>
      </c>
      <c r="R70" s="102" t="s">
        <v>162</v>
      </c>
      <c r="S70" s="130" t="s">
        <v>16905</v>
      </c>
      <c r="T70" s="96" t="s">
        <v>2967</v>
      </c>
      <c r="U70" s="95" t="s">
        <v>16906</v>
      </c>
      <c r="V70" s="130" t="s">
        <v>25</v>
      </c>
      <c r="W70" s="102" t="s">
        <v>166</v>
      </c>
      <c r="X70" s="95" t="s">
        <v>270</v>
      </c>
      <c r="Y70" s="95">
        <v>2944</v>
      </c>
      <c r="Z70" s="95">
        <v>1</v>
      </c>
      <c r="AA70" s="128">
        <f>IF(V70="TIPO I",'BASE LIQUIDACION REDEBAN 2025'!$B$2,IF(V70="TIPO II",'BASE LIQUIDACION REDEBAN 2025'!$B$3,IF(V70="TIPO III",'BASE LIQUIDACION REDEBAN 2025'!$B$4,IF(V70="TIPO IV",'BASE LIQUIDACION REDEBAN 2025'!$B$5,IF(W70="AEREO",'BASE LIQUIDACION REDEBAN 2025'!$B$6,'BASE LIQUIDACION REDEBAN 2025'!$B$5)))))</f>
        <v>75096.394270399993</v>
      </c>
      <c r="AB70" s="101">
        <f t="shared" si="1"/>
        <v>75096.394270399993</v>
      </c>
    </row>
    <row r="71" spans="1:28" s="129" customFormat="1" ht="13.15">
      <c r="A71" s="130" t="s">
        <v>68</v>
      </c>
      <c r="B71" s="10" t="str">
        <f>VLOOKUP(A71,'CENTRO DE COSTOS'!A:D,4,FALSE)</f>
        <v>WILLIAM ASDRUBAL ROZO ROZO</v>
      </c>
      <c r="C71" s="10" t="str">
        <f>VLOOKUP(A71,'CENTRO DE COSTOS'!A:D,2,FALSE)</f>
        <v>0004-0004</v>
      </c>
      <c r="D71" s="95">
        <v>25245</v>
      </c>
      <c r="E71" s="95" t="s">
        <v>16907</v>
      </c>
      <c r="F71" s="122">
        <v>49749880</v>
      </c>
      <c r="G71" s="103" t="s">
        <v>155</v>
      </c>
      <c r="H71" s="122" t="s">
        <v>156</v>
      </c>
      <c r="I71" s="122" t="s">
        <v>470</v>
      </c>
      <c r="J71" s="130" t="s">
        <v>6614</v>
      </c>
      <c r="K71" s="122" t="s">
        <v>16908</v>
      </c>
      <c r="L71" s="99" t="s">
        <v>159</v>
      </c>
      <c r="M71" s="8" t="s">
        <v>16909</v>
      </c>
      <c r="N71" s="125">
        <v>45880</v>
      </c>
      <c r="O71" s="125">
        <v>45883</v>
      </c>
      <c r="P71" s="130">
        <v>9999</v>
      </c>
      <c r="Q71" s="131" t="s">
        <v>16559</v>
      </c>
      <c r="R71" s="102" t="s">
        <v>162</v>
      </c>
      <c r="S71" s="130" t="s">
        <v>16910</v>
      </c>
      <c r="T71" s="96" t="s">
        <v>2967</v>
      </c>
      <c r="U71" s="95" t="s">
        <v>16911</v>
      </c>
      <c r="V71" s="130" t="s">
        <v>28</v>
      </c>
      <c r="W71" s="102" t="s">
        <v>166</v>
      </c>
      <c r="X71" s="95" t="s">
        <v>538</v>
      </c>
      <c r="Y71" s="95">
        <v>6059</v>
      </c>
      <c r="Z71" s="95">
        <v>1</v>
      </c>
      <c r="AA71" s="128">
        <f>IF(V71="TIPO I",'BASE LIQUIDACION REDEBAN 2025'!$B$2,IF(V71="TIPO II",'BASE LIQUIDACION REDEBAN 2025'!$B$3,IF(V71="TIPO III",'BASE LIQUIDACION REDEBAN 2025'!$B$4,IF(V71="TIPO IV",'BASE LIQUIDACION REDEBAN 2025'!$B$5,IF(W71="AEREO",'BASE LIQUIDACION REDEBAN 2025'!$B$6,'BASE LIQUIDACION REDEBAN 2025'!$B$5)))))</f>
        <v>163813.69572160003</v>
      </c>
      <c r="AB71" s="101">
        <f t="shared" si="1"/>
        <v>163813.69572160003</v>
      </c>
    </row>
    <row r="72" spans="1:28" s="129" customFormat="1" ht="13.15">
      <c r="A72" s="130" t="s">
        <v>90</v>
      </c>
      <c r="B72" s="10" t="str">
        <f>VLOOKUP(A72,'CENTRO DE COSTOS'!A:D,4,FALSE)</f>
        <v>JUAN SEBASTIÁN RÍOS CASTRILLÓN</v>
      </c>
      <c r="C72" s="10" t="str">
        <f>VLOOKUP(A72,'CENTRO DE COSTOS'!A:D,2,FALSE)</f>
        <v>0004-0005</v>
      </c>
      <c r="D72" s="95">
        <v>5212</v>
      </c>
      <c r="E72" s="95" t="s">
        <v>16912</v>
      </c>
      <c r="F72" s="122">
        <v>90107251</v>
      </c>
      <c r="G72" s="103" t="s">
        <v>155</v>
      </c>
      <c r="H72" s="122" t="s">
        <v>156</v>
      </c>
      <c r="I72" s="122" t="s">
        <v>197</v>
      </c>
      <c r="J72" s="130" t="s">
        <v>2726</v>
      </c>
      <c r="K72" s="122" t="s">
        <v>16913</v>
      </c>
      <c r="L72" s="99" t="s">
        <v>159</v>
      </c>
      <c r="M72" s="8" t="s">
        <v>16914</v>
      </c>
      <c r="N72" s="125">
        <v>45881</v>
      </c>
      <c r="O72" s="125">
        <v>45884</v>
      </c>
      <c r="P72" s="130">
        <v>9999</v>
      </c>
      <c r="Q72" s="131" t="s">
        <v>16559</v>
      </c>
      <c r="R72" s="102" t="s">
        <v>162</v>
      </c>
      <c r="S72" s="130" t="s">
        <v>16915</v>
      </c>
      <c r="T72" s="96" t="s">
        <v>2967</v>
      </c>
      <c r="U72" s="95" t="s">
        <v>16916</v>
      </c>
      <c r="V72" s="130" t="s">
        <v>25</v>
      </c>
      <c r="W72" s="102" t="s">
        <v>166</v>
      </c>
      <c r="X72" s="95" t="s">
        <v>2327</v>
      </c>
      <c r="Y72" s="95">
        <v>4673</v>
      </c>
      <c r="Z72" s="95">
        <v>1</v>
      </c>
      <c r="AA72" s="128">
        <f>IF(V72="TIPO I",'BASE LIQUIDACION REDEBAN 2025'!$B$2,IF(V72="TIPO II",'BASE LIQUIDACION REDEBAN 2025'!$B$3,IF(V72="TIPO III",'BASE LIQUIDACION REDEBAN 2025'!$B$4,IF(V72="TIPO IV",'BASE LIQUIDACION REDEBAN 2025'!$B$5,IF(W72="AEREO",'BASE LIQUIDACION REDEBAN 2025'!$B$6,'BASE LIQUIDACION REDEBAN 2025'!$B$5)))))</f>
        <v>75096.394270399993</v>
      </c>
      <c r="AB72" s="101">
        <f t="shared" si="1"/>
        <v>75096.394270399993</v>
      </c>
    </row>
    <row r="73" spans="1:28" s="129" customFormat="1" ht="13.15">
      <c r="A73" s="130" t="s">
        <v>90</v>
      </c>
      <c r="B73" s="10" t="str">
        <f>VLOOKUP(A73,'CENTRO DE COSTOS'!A:D,4,FALSE)</f>
        <v>JUAN SEBASTIÁN RÍOS CASTRILLÓN</v>
      </c>
      <c r="C73" s="10" t="str">
        <f>VLOOKUP(A73,'CENTRO DE COSTOS'!A:D,2,FALSE)</f>
        <v>0004-0005</v>
      </c>
      <c r="D73" s="95">
        <v>5001</v>
      </c>
      <c r="E73" s="95" t="s">
        <v>16917</v>
      </c>
      <c r="F73" s="122">
        <v>90110270</v>
      </c>
      <c r="G73" s="103" t="s">
        <v>155</v>
      </c>
      <c r="H73" s="122" t="s">
        <v>156</v>
      </c>
      <c r="I73" s="122" t="s">
        <v>197</v>
      </c>
      <c r="J73" s="130" t="s">
        <v>90</v>
      </c>
      <c r="K73" s="122" t="s">
        <v>16918</v>
      </c>
      <c r="L73" s="99" t="s">
        <v>159</v>
      </c>
      <c r="M73" s="8" t="s">
        <v>16919</v>
      </c>
      <c r="N73" s="125">
        <v>45881</v>
      </c>
      <c r="O73" s="125">
        <v>45884</v>
      </c>
      <c r="P73" s="130">
        <v>9999</v>
      </c>
      <c r="Q73" s="131" t="s">
        <v>16559</v>
      </c>
      <c r="R73" s="102" t="s">
        <v>162</v>
      </c>
      <c r="S73" s="130" t="s">
        <v>16920</v>
      </c>
      <c r="T73" s="96" t="s">
        <v>2967</v>
      </c>
      <c r="U73" s="95" t="s">
        <v>16921</v>
      </c>
      <c r="V73" s="130" t="s">
        <v>25</v>
      </c>
      <c r="W73" s="102" t="s">
        <v>166</v>
      </c>
      <c r="X73" s="95" t="s">
        <v>689</v>
      </c>
      <c r="Y73" s="95">
        <v>3278</v>
      </c>
      <c r="Z73" s="95">
        <v>1</v>
      </c>
      <c r="AA73" s="128">
        <f>IF(V73="TIPO I",'BASE LIQUIDACION REDEBAN 2025'!$B$2,IF(V73="TIPO II",'BASE LIQUIDACION REDEBAN 2025'!$B$3,IF(V73="TIPO III",'BASE LIQUIDACION REDEBAN 2025'!$B$4,IF(V73="TIPO IV",'BASE LIQUIDACION REDEBAN 2025'!$B$5,IF(W73="AEREO",'BASE LIQUIDACION REDEBAN 2025'!$B$6,'BASE LIQUIDACION REDEBAN 2025'!$B$5)))))</f>
        <v>75096.394270399993</v>
      </c>
      <c r="AB73" s="101">
        <f t="shared" si="1"/>
        <v>75096.394270399993</v>
      </c>
    </row>
    <row r="74" spans="1:28" s="129" customFormat="1" ht="13.15">
      <c r="A74" s="130" t="s">
        <v>98</v>
      </c>
      <c r="B74" s="10" t="str">
        <f>VLOOKUP(A74,'CENTRO DE COSTOS'!A:D,4,FALSE)</f>
        <v>MIGUEL JULIÁN HERNÁNDEZ GUARÍN</v>
      </c>
      <c r="C74" s="10" t="str">
        <f>VLOOKUP(A74,'CENTRO DE COSTOS'!A:D,2,FALSE)</f>
        <v>0004-0008</v>
      </c>
      <c r="D74" s="95">
        <v>15001</v>
      </c>
      <c r="E74" s="95" t="s">
        <v>16922</v>
      </c>
      <c r="F74" s="122">
        <v>90117612</v>
      </c>
      <c r="G74" s="103" t="s">
        <v>155</v>
      </c>
      <c r="H74" s="122" t="s">
        <v>156</v>
      </c>
      <c r="I74" s="122" t="s">
        <v>241</v>
      </c>
      <c r="J74" s="130" t="s">
        <v>98</v>
      </c>
      <c r="K74" s="122" t="s">
        <v>16923</v>
      </c>
      <c r="L74" s="99" t="s">
        <v>159</v>
      </c>
      <c r="M74" s="8" t="s">
        <v>16924</v>
      </c>
      <c r="N74" s="125">
        <v>45881</v>
      </c>
      <c r="O74" s="144">
        <v>45884</v>
      </c>
      <c r="P74" s="130">
        <v>9999</v>
      </c>
      <c r="Q74" s="131" t="s">
        <v>16559</v>
      </c>
      <c r="R74" s="102" t="s">
        <v>162</v>
      </c>
      <c r="S74" s="130" t="s">
        <v>16925</v>
      </c>
      <c r="T74" s="96" t="s">
        <v>2967</v>
      </c>
      <c r="U74" s="95" t="s">
        <v>16926</v>
      </c>
      <c r="V74" s="130" t="s">
        <v>25</v>
      </c>
      <c r="W74" s="102" t="s">
        <v>166</v>
      </c>
      <c r="X74" s="95" t="s">
        <v>247</v>
      </c>
      <c r="Y74" s="95">
        <v>9402</v>
      </c>
      <c r="Z74" s="95">
        <v>1</v>
      </c>
      <c r="AA74" s="128">
        <f>IF(V74="TIPO I",'BASE LIQUIDACION REDEBAN 2025'!$B$2,IF(V74="TIPO II",'BASE LIQUIDACION REDEBAN 2025'!$B$3,IF(V74="TIPO III",'BASE LIQUIDACION REDEBAN 2025'!$B$4,IF(V74="TIPO IV",'BASE LIQUIDACION REDEBAN 2025'!$B$5,IF(W74="AEREO",'BASE LIQUIDACION REDEBAN 2025'!$B$6,'BASE LIQUIDACION REDEBAN 2025'!$B$5)))))</f>
        <v>75096.394270399993</v>
      </c>
      <c r="AB74" s="101">
        <f t="shared" si="1"/>
        <v>75096.394270399993</v>
      </c>
    </row>
    <row r="75" spans="1:28" s="129" customFormat="1" ht="13.15">
      <c r="A75" s="130" t="s">
        <v>68</v>
      </c>
      <c r="B75" s="10" t="str">
        <f>VLOOKUP(A75,'CENTRO DE COSTOS'!A:D,4,FALSE)</f>
        <v>WILLIAM ASDRUBAL ROZO ROZO</v>
      </c>
      <c r="C75" s="10" t="str">
        <f>VLOOKUP(A75,'CENTRO DE COSTOS'!A:D,2,FALSE)</f>
        <v>0004-0004</v>
      </c>
      <c r="D75" s="95">
        <v>25875</v>
      </c>
      <c r="E75" s="95" t="s">
        <v>16927</v>
      </c>
      <c r="F75" s="122">
        <v>89093511</v>
      </c>
      <c r="G75" s="103" t="s">
        <v>155</v>
      </c>
      <c r="H75" s="122" t="s">
        <v>156</v>
      </c>
      <c r="I75" s="122" t="s">
        <v>470</v>
      </c>
      <c r="J75" s="130" t="s">
        <v>5120</v>
      </c>
      <c r="K75" s="122" t="s">
        <v>16598</v>
      </c>
      <c r="L75" s="99" t="s">
        <v>159</v>
      </c>
      <c r="M75" s="8" t="s">
        <v>16928</v>
      </c>
      <c r="N75" s="125">
        <v>45881</v>
      </c>
      <c r="O75" s="125">
        <v>45882</v>
      </c>
      <c r="P75" s="130">
        <v>9999</v>
      </c>
      <c r="Q75" s="131" t="s">
        <v>16559</v>
      </c>
      <c r="R75" s="102" t="s">
        <v>162</v>
      </c>
      <c r="S75" s="130" t="s">
        <v>16929</v>
      </c>
      <c r="T75" s="96" t="s">
        <v>2967</v>
      </c>
      <c r="U75" s="95" t="s">
        <v>16930</v>
      </c>
      <c r="V75" s="130" t="s">
        <v>28</v>
      </c>
      <c r="W75" s="102" t="s">
        <v>166</v>
      </c>
      <c r="X75" s="95" t="s">
        <v>682</v>
      </c>
      <c r="Y75" s="95">
        <v>558</v>
      </c>
      <c r="Z75" s="95">
        <v>1</v>
      </c>
      <c r="AA75" s="128">
        <f>IF(V75="TIPO I",'BASE LIQUIDACION REDEBAN 2025'!$B$2,IF(V75="TIPO II",'BASE LIQUIDACION REDEBAN 2025'!$B$3,IF(V75="TIPO III",'BASE LIQUIDACION REDEBAN 2025'!$B$4,IF(V75="TIPO IV",'BASE LIQUIDACION REDEBAN 2025'!$B$5,IF(W75="AEREO",'BASE LIQUIDACION REDEBAN 2025'!$B$6,'BASE LIQUIDACION REDEBAN 2025'!$B$5)))))</f>
        <v>163813.69572160003</v>
      </c>
      <c r="AB75" s="101">
        <f t="shared" si="1"/>
        <v>163813.69572160003</v>
      </c>
    </row>
    <row r="76" spans="1:28" s="129" customFormat="1" ht="13.15">
      <c r="A76" s="130" t="s">
        <v>72</v>
      </c>
      <c r="B76" s="10" t="str">
        <f>VLOOKUP(A76,'CENTRO DE COSTOS'!A:D,4,FALSE)</f>
        <v>MIGUEL JULIÁN HERNÁNDEZ GUARÍN</v>
      </c>
      <c r="C76" s="10" t="str">
        <f>VLOOKUP(A76,'CENTRO DE COSTOS'!A:D,2,FALSE)</f>
        <v>0004-0008</v>
      </c>
      <c r="D76" s="95">
        <v>68307</v>
      </c>
      <c r="E76" s="95" t="s">
        <v>16931</v>
      </c>
      <c r="F76" s="122">
        <v>89445329</v>
      </c>
      <c r="G76" s="103" t="s">
        <v>155</v>
      </c>
      <c r="H76" s="122" t="s">
        <v>156</v>
      </c>
      <c r="I76" s="122" t="s">
        <v>820</v>
      </c>
      <c r="J76" s="130" t="s">
        <v>834</v>
      </c>
      <c r="K76" s="122" t="s">
        <v>16932</v>
      </c>
      <c r="L76" s="99" t="s">
        <v>159</v>
      </c>
      <c r="M76" s="8" t="s">
        <v>16933</v>
      </c>
      <c r="N76" s="125">
        <v>45882</v>
      </c>
      <c r="O76" s="125">
        <v>45883</v>
      </c>
      <c r="P76" s="130">
        <v>9999</v>
      </c>
      <c r="Q76" s="131" t="s">
        <v>16559</v>
      </c>
      <c r="R76" s="102" t="s">
        <v>162</v>
      </c>
      <c r="S76" s="130" t="s">
        <v>16934</v>
      </c>
      <c r="T76" s="96" t="s">
        <v>2967</v>
      </c>
      <c r="U76" s="95" t="s">
        <v>16935</v>
      </c>
      <c r="V76" s="130" t="s">
        <v>25</v>
      </c>
      <c r="W76" s="102" t="s">
        <v>166</v>
      </c>
      <c r="X76" s="95" t="s">
        <v>838</v>
      </c>
      <c r="Y76" s="95">
        <v>3175</v>
      </c>
      <c r="Z76" s="95">
        <v>1</v>
      </c>
      <c r="AA76" s="128">
        <f>IF(V76="TIPO I",'BASE LIQUIDACION REDEBAN 2025'!$B$2,IF(V76="TIPO II",'BASE LIQUIDACION REDEBAN 2025'!$B$3,IF(V76="TIPO III",'BASE LIQUIDACION REDEBAN 2025'!$B$4,IF(V76="TIPO IV",'BASE LIQUIDACION REDEBAN 2025'!$B$5,IF(W76="AEREO",'BASE LIQUIDACION REDEBAN 2025'!$B$6,'BASE LIQUIDACION REDEBAN 2025'!$B$5)))))</f>
        <v>75096.394270399993</v>
      </c>
      <c r="AB76" s="101">
        <f t="shared" si="1"/>
        <v>75096.394270399993</v>
      </c>
    </row>
    <row r="77" spans="1:28" s="129" customFormat="1" ht="13.15">
      <c r="A77" s="130" t="s">
        <v>100</v>
      </c>
      <c r="B77" s="10" t="str">
        <f>VLOOKUP(A77,'CENTRO DE COSTOS'!A:D,4,FALSE)</f>
        <v>KEVIN ALEXIS CORZO BUSTOS</v>
      </c>
      <c r="C77" s="10" t="str">
        <f>VLOOKUP(A77,'CENTRO DE COSTOS'!A:D,2,FALSE)</f>
        <v>0004-0007</v>
      </c>
      <c r="D77" s="95">
        <v>50150</v>
      </c>
      <c r="E77" s="95" t="s">
        <v>16936</v>
      </c>
      <c r="F77" s="122">
        <v>89461620</v>
      </c>
      <c r="G77" s="103" t="s">
        <v>155</v>
      </c>
      <c r="H77" s="122" t="s">
        <v>156</v>
      </c>
      <c r="I77" s="122" t="s">
        <v>295</v>
      </c>
      <c r="J77" s="130" t="s">
        <v>16346</v>
      </c>
      <c r="K77" s="122" t="s">
        <v>16937</v>
      </c>
      <c r="L77" s="99" t="s">
        <v>159</v>
      </c>
      <c r="M77" s="8" t="s">
        <v>16938</v>
      </c>
      <c r="N77" s="125">
        <v>45882</v>
      </c>
      <c r="O77" s="125">
        <v>45888</v>
      </c>
      <c r="P77" s="130">
        <v>9999</v>
      </c>
      <c r="Q77" s="131" t="s">
        <v>16559</v>
      </c>
      <c r="R77" s="102" t="s">
        <v>162</v>
      </c>
      <c r="S77" s="130" t="s">
        <v>16939</v>
      </c>
      <c r="T77" s="96" t="s">
        <v>2967</v>
      </c>
      <c r="U77" s="95" t="s">
        <v>16940</v>
      </c>
      <c r="V77" s="130" t="s">
        <v>28</v>
      </c>
      <c r="W77" s="102" t="s">
        <v>166</v>
      </c>
      <c r="X77" s="95" t="s">
        <v>301</v>
      </c>
      <c r="Y77" s="95">
        <v>5025</v>
      </c>
      <c r="Z77" s="95">
        <v>1</v>
      </c>
      <c r="AA77" s="128">
        <f>IF(V77="TIPO I",'BASE LIQUIDACION REDEBAN 2025'!$B$2,IF(V77="TIPO II",'BASE LIQUIDACION REDEBAN 2025'!$B$3,IF(V77="TIPO III",'BASE LIQUIDACION REDEBAN 2025'!$B$4,IF(V77="TIPO IV",'BASE LIQUIDACION REDEBAN 2025'!$B$5,IF(W77="AEREO",'BASE LIQUIDACION REDEBAN 2025'!$B$6,'BASE LIQUIDACION REDEBAN 2025'!$B$5)))))</f>
        <v>163813.69572160003</v>
      </c>
      <c r="AB77" s="101">
        <f t="shared" si="1"/>
        <v>163813.69572160003</v>
      </c>
    </row>
    <row r="78" spans="1:28" s="129" customFormat="1" ht="13.15">
      <c r="A78" s="130" t="s">
        <v>98</v>
      </c>
      <c r="B78" s="10" t="str">
        <f>VLOOKUP(A78,'CENTRO DE COSTOS'!A:D,4,FALSE)</f>
        <v>MIGUEL JULIÁN HERNÁNDEZ GUARÍN</v>
      </c>
      <c r="C78" s="10" t="str">
        <f>VLOOKUP(A78,'CENTRO DE COSTOS'!A:D,2,FALSE)</f>
        <v>0004-0008</v>
      </c>
      <c r="D78" s="95">
        <v>15238</v>
      </c>
      <c r="E78" s="95" t="s">
        <v>16941</v>
      </c>
      <c r="F78" s="122">
        <v>90110230</v>
      </c>
      <c r="G78" s="103" t="s">
        <v>155</v>
      </c>
      <c r="H78" s="122" t="s">
        <v>156</v>
      </c>
      <c r="I78" s="122" t="s">
        <v>241</v>
      </c>
      <c r="J78" s="130" t="s">
        <v>618</v>
      </c>
      <c r="K78" s="122" t="s">
        <v>16942</v>
      </c>
      <c r="L78" s="99" t="s">
        <v>159</v>
      </c>
      <c r="M78" s="8" t="s">
        <v>16943</v>
      </c>
      <c r="N78" s="125">
        <v>45882</v>
      </c>
      <c r="O78" s="125">
        <v>45889</v>
      </c>
      <c r="P78" s="130">
        <v>9999</v>
      </c>
      <c r="Q78" s="131" t="s">
        <v>16559</v>
      </c>
      <c r="R78" s="102" t="s">
        <v>162</v>
      </c>
      <c r="S78" s="130" t="s">
        <v>16944</v>
      </c>
      <c r="T78" s="96" t="s">
        <v>2967</v>
      </c>
      <c r="U78" s="95" t="s">
        <v>16945</v>
      </c>
      <c r="V78" s="130" t="s">
        <v>28</v>
      </c>
      <c r="W78" s="102" t="s">
        <v>166</v>
      </c>
      <c r="X78" s="95" t="s">
        <v>376</v>
      </c>
      <c r="Y78" s="95">
        <v>1648</v>
      </c>
      <c r="Z78" s="95">
        <v>1</v>
      </c>
      <c r="AA78" s="128">
        <f>IF(V78="TIPO I",'BASE LIQUIDACION REDEBAN 2025'!$B$2,IF(V78="TIPO II",'BASE LIQUIDACION REDEBAN 2025'!$B$3,IF(V78="TIPO III",'BASE LIQUIDACION REDEBAN 2025'!$B$4,IF(V78="TIPO IV",'BASE LIQUIDACION REDEBAN 2025'!$B$5,IF(W78="AEREO",'BASE LIQUIDACION REDEBAN 2025'!$B$6,'BASE LIQUIDACION REDEBAN 2025'!$B$5)))))</f>
        <v>163813.69572160003</v>
      </c>
      <c r="AB78" s="101">
        <f t="shared" si="1"/>
        <v>163813.69572160003</v>
      </c>
    </row>
    <row r="79" spans="1:28" s="129" customFormat="1" ht="13.15">
      <c r="A79" s="130" t="s">
        <v>92</v>
      </c>
      <c r="B79" s="10" t="str">
        <f>VLOOKUP(A79,'CENTRO DE COSTOS'!A:D,4,FALSE)</f>
        <v>KEVIN ALEXIS CORZO BUSTOS</v>
      </c>
      <c r="C79" s="10" t="str">
        <f>VLOOKUP(A79,'CENTRO DE COSTOS'!A:D,2,FALSE)</f>
        <v>0004-0007</v>
      </c>
      <c r="D79" s="95">
        <v>41615</v>
      </c>
      <c r="E79" s="95" t="s">
        <v>16946</v>
      </c>
      <c r="F79" s="122">
        <v>90117728</v>
      </c>
      <c r="G79" s="103" t="s">
        <v>155</v>
      </c>
      <c r="H79" s="122" t="s">
        <v>156</v>
      </c>
      <c r="I79" s="122" t="s">
        <v>249</v>
      </c>
      <c r="J79" s="130" t="s">
        <v>10395</v>
      </c>
      <c r="K79" s="122" t="s">
        <v>16947</v>
      </c>
      <c r="L79" s="99" t="s">
        <v>159</v>
      </c>
      <c r="M79" s="8" t="s">
        <v>16948</v>
      </c>
      <c r="N79" s="125">
        <v>45882</v>
      </c>
      <c r="O79" s="125">
        <v>45883</v>
      </c>
      <c r="P79" s="130">
        <v>9999</v>
      </c>
      <c r="Q79" s="131" t="s">
        <v>16559</v>
      </c>
      <c r="R79" s="102" t="s">
        <v>162</v>
      </c>
      <c r="S79" s="130" t="s">
        <v>16949</v>
      </c>
      <c r="T79" s="96" t="s">
        <v>2967</v>
      </c>
      <c r="U79" s="95" t="s">
        <v>16950</v>
      </c>
      <c r="V79" s="130" t="s">
        <v>25</v>
      </c>
      <c r="W79" s="102" t="s">
        <v>166</v>
      </c>
      <c r="X79" s="95" t="s">
        <v>167</v>
      </c>
      <c r="Y79" s="95">
        <v>3313</v>
      </c>
      <c r="Z79" s="95">
        <v>1</v>
      </c>
      <c r="AA79" s="128">
        <f>IF(V79="TIPO I",'BASE LIQUIDACION REDEBAN 2025'!$B$2,IF(V79="TIPO II",'BASE LIQUIDACION REDEBAN 2025'!$B$3,IF(V79="TIPO III",'BASE LIQUIDACION REDEBAN 2025'!$B$4,IF(V79="TIPO IV",'BASE LIQUIDACION REDEBAN 2025'!$B$5,IF(W79="AEREO",'BASE LIQUIDACION REDEBAN 2025'!$B$6,'BASE LIQUIDACION REDEBAN 2025'!$B$5)))))</f>
        <v>75096.394270399993</v>
      </c>
      <c r="AB79" s="101">
        <f t="shared" si="1"/>
        <v>75096.394270399993</v>
      </c>
    </row>
    <row r="80" spans="1:28" s="129" customFormat="1" ht="13.15">
      <c r="A80" s="130" t="s">
        <v>76</v>
      </c>
      <c r="B80" s="10" t="str">
        <f>VLOOKUP(A80,'CENTRO DE COSTOS'!A:D,4,FALSE)</f>
        <v>DIEGO FERNANDO HENAO CARDONA</v>
      </c>
      <c r="C80" s="10" t="str">
        <f>VLOOKUP(A80,'CENTRO DE COSTOS'!A:D,2,FALSE)</f>
        <v>0004-0003</v>
      </c>
      <c r="D80" s="95">
        <v>76001</v>
      </c>
      <c r="E80" s="95" t="s">
        <v>16951</v>
      </c>
      <c r="F80" s="122">
        <v>90128273</v>
      </c>
      <c r="G80" s="103" t="s">
        <v>155</v>
      </c>
      <c r="H80" s="122" t="s">
        <v>156</v>
      </c>
      <c r="I80" s="122" t="s">
        <v>227</v>
      </c>
      <c r="J80" s="130" t="s">
        <v>76</v>
      </c>
      <c r="K80" s="122" t="s">
        <v>16952</v>
      </c>
      <c r="L80" s="99" t="s">
        <v>159</v>
      </c>
      <c r="M80" s="8" t="s">
        <v>16953</v>
      </c>
      <c r="N80" s="125">
        <v>45882</v>
      </c>
      <c r="O80" s="125">
        <v>45884</v>
      </c>
      <c r="P80" s="130">
        <v>9999</v>
      </c>
      <c r="Q80" s="131" t="s">
        <v>16559</v>
      </c>
      <c r="R80" s="102" t="s">
        <v>162</v>
      </c>
      <c r="S80" s="130" t="s">
        <v>16954</v>
      </c>
      <c r="T80" s="96" t="s">
        <v>2967</v>
      </c>
      <c r="U80" s="95" t="s">
        <v>16955</v>
      </c>
      <c r="V80" s="130" t="s">
        <v>25</v>
      </c>
      <c r="W80" s="102" t="s">
        <v>166</v>
      </c>
      <c r="X80" s="95" t="s">
        <v>1442</v>
      </c>
      <c r="Y80" s="95">
        <v>2690</v>
      </c>
      <c r="Z80" s="95">
        <v>1</v>
      </c>
      <c r="AA80" s="128">
        <f>IF(V80="TIPO I",'BASE LIQUIDACION REDEBAN 2025'!$B$2,IF(V80="TIPO II",'BASE LIQUIDACION REDEBAN 2025'!$B$3,IF(V80="TIPO III",'BASE LIQUIDACION REDEBAN 2025'!$B$4,IF(V80="TIPO IV",'BASE LIQUIDACION REDEBAN 2025'!$B$5,IF(W80="AEREO",'BASE LIQUIDACION REDEBAN 2025'!$B$6,'BASE LIQUIDACION REDEBAN 2025'!$B$5)))))</f>
        <v>75096.394270399993</v>
      </c>
      <c r="AB80" s="101">
        <f t="shared" si="1"/>
        <v>75096.394270399993</v>
      </c>
    </row>
    <row r="81" spans="1:28" s="129" customFormat="1" ht="13.15">
      <c r="A81" s="130" t="s">
        <v>93</v>
      </c>
      <c r="B81" s="10" t="str">
        <f>VLOOKUP(A81,'CENTRO DE COSTOS'!A:D,4,FALSE)</f>
        <v>DIEGO FERNANDO HENAO CARDONA</v>
      </c>
      <c r="C81" s="10" t="str">
        <f>VLOOKUP(A81,'CENTRO DE COSTOS'!A:D,2,FALSE)</f>
        <v>0004-0003</v>
      </c>
      <c r="D81" s="95">
        <v>52001</v>
      </c>
      <c r="E81" s="95" t="s">
        <v>16956</v>
      </c>
      <c r="F81" s="122">
        <v>89532915</v>
      </c>
      <c r="G81" s="103" t="s">
        <v>155</v>
      </c>
      <c r="H81" s="122" t="s">
        <v>156</v>
      </c>
      <c r="I81" s="122" t="s">
        <v>174</v>
      </c>
      <c r="J81" s="130" t="s">
        <v>93</v>
      </c>
      <c r="K81" s="122" t="s">
        <v>16957</v>
      </c>
      <c r="L81" s="99" t="s">
        <v>159</v>
      </c>
      <c r="M81" s="8" t="s">
        <v>16958</v>
      </c>
      <c r="N81" s="125">
        <v>45882</v>
      </c>
      <c r="O81" s="125">
        <v>45888</v>
      </c>
      <c r="P81" s="130">
        <v>9999</v>
      </c>
      <c r="Q81" s="131" t="s">
        <v>16559</v>
      </c>
      <c r="R81" s="102" t="s">
        <v>162</v>
      </c>
      <c r="S81" s="130" t="s">
        <v>16959</v>
      </c>
      <c r="T81" s="96" t="s">
        <v>2967</v>
      </c>
      <c r="U81" s="95" t="s">
        <v>16960</v>
      </c>
      <c r="V81" s="130" t="s">
        <v>25</v>
      </c>
      <c r="W81" s="102" t="s">
        <v>166</v>
      </c>
      <c r="X81" s="95" t="s">
        <v>182</v>
      </c>
      <c r="Y81" s="95">
        <v>493</v>
      </c>
      <c r="Z81" s="95">
        <v>1</v>
      </c>
      <c r="AA81" s="128">
        <f>IF(V81="TIPO I",'BASE LIQUIDACION REDEBAN 2025'!$B$2,IF(V81="TIPO II",'BASE LIQUIDACION REDEBAN 2025'!$B$3,IF(V81="TIPO III",'BASE LIQUIDACION REDEBAN 2025'!$B$4,IF(V81="TIPO IV",'BASE LIQUIDACION REDEBAN 2025'!$B$5,IF(W81="AEREO",'BASE LIQUIDACION REDEBAN 2025'!$B$6,'BASE LIQUIDACION REDEBAN 2025'!$B$5)))))</f>
        <v>75096.394270399993</v>
      </c>
      <c r="AB81" s="101">
        <f t="shared" si="1"/>
        <v>75096.394270399993</v>
      </c>
    </row>
    <row r="82" spans="1:28" s="129" customFormat="1" ht="13.15">
      <c r="A82" s="130" t="s">
        <v>98</v>
      </c>
      <c r="B82" s="10" t="str">
        <f>VLOOKUP(A82,'CENTRO DE COSTOS'!A:D,4,FALSE)</f>
        <v>MIGUEL JULIÁN HERNÁNDEZ GUARÍN</v>
      </c>
      <c r="C82" s="10" t="str">
        <f>VLOOKUP(A82,'CENTRO DE COSTOS'!A:D,2,FALSE)</f>
        <v>0004-0008</v>
      </c>
      <c r="D82" s="95">
        <v>15001</v>
      </c>
      <c r="E82" s="95" t="s">
        <v>16961</v>
      </c>
      <c r="F82" s="122">
        <v>90126271</v>
      </c>
      <c r="G82" s="103" t="s">
        <v>155</v>
      </c>
      <c r="H82" s="122" t="s">
        <v>156</v>
      </c>
      <c r="I82" s="122" t="s">
        <v>241</v>
      </c>
      <c r="J82" s="130" t="s">
        <v>98</v>
      </c>
      <c r="K82" s="122" t="s">
        <v>16962</v>
      </c>
      <c r="L82" s="99" t="s">
        <v>159</v>
      </c>
      <c r="M82" s="8" t="s">
        <v>16963</v>
      </c>
      <c r="N82" s="125">
        <v>45882</v>
      </c>
      <c r="O82" s="125">
        <v>45884</v>
      </c>
      <c r="P82" s="130">
        <v>9999</v>
      </c>
      <c r="Q82" s="131" t="s">
        <v>16559</v>
      </c>
      <c r="R82" s="102" t="s">
        <v>162</v>
      </c>
      <c r="S82" s="130" t="s">
        <v>16964</v>
      </c>
      <c r="T82" s="96" t="s">
        <v>2967</v>
      </c>
      <c r="U82" s="95" t="s">
        <v>16965</v>
      </c>
      <c r="V82" s="130" t="s">
        <v>25</v>
      </c>
      <c r="W82" s="102" t="s">
        <v>166</v>
      </c>
      <c r="X82" s="95" t="s">
        <v>247</v>
      </c>
      <c r="Y82" s="95">
        <v>8008</v>
      </c>
      <c r="Z82" s="95">
        <v>1</v>
      </c>
      <c r="AA82" s="128">
        <f>IF(V82="TIPO I",'BASE LIQUIDACION REDEBAN 2025'!$B$2,IF(V82="TIPO II",'BASE LIQUIDACION REDEBAN 2025'!$B$3,IF(V82="TIPO III",'BASE LIQUIDACION REDEBAN 2025'!$B$4,IF(V82="TIPO IV",'BASE LIQUIDACION REDEBAN 2025'!$B$5,IF(W82="AEREO",'BASE LIQUIDACION REDEBAN 2025'!$B$6,'BASE LIQUIDACION REDEBAN 2025'!$B$5)))))</f>
        <v>75096.394270399993</v>
      </c>
      <c r="AB82" s="101">
        <f t="shared" si="1"/>
        <v>75096.394270399993</v>
      </c>
    </row>
    <row r="83" spans="1:28" s="129" customFormat="1" ht="13.15">
      <c r="A83" s="130" t="s">
        <v>76</v>
      </c>
      <c r="B83" s="10" t="str">
        <f>VLOOKUP(A83,'CENTRO DE COSTOS'!A:D,4,FALSE)</f>
        <v>DIEGO FERNANDO HENAO CARDONA</v>
      </c>
      <c r="C83" s="10" t="str">
        <f>VLOOKUP(A83,'CENTRO DE COSTOS'!A:D,2,FALSE)</f>
        <v>0004-0003</v>
      </c>
      <c r="D83" s="95">
        <v>76275</v>
      </c>
      <c r="E83" s="95" t="s">
        <v>16966</v>
      </c>
      <c r="F83" s="122">
        <v>90128355</v>
      </c>
      <c r="G83" s="103" t="s">
        <v>155</v>
      </c>
      <c r="H83" s="122" t="s">
        <v>156</v>
      </c>
      <c r="I83" s="122" t="s">
        <v>227</v>
      </c>
      <c r="J83" s="130" t="s">
        <v>1339</v>
      </c>
      <c r="K83" s="122" t="s">
        <v>16967</v>
      </c>
      <c r="L83" s="99" t="s">
        <v>159</v>
      </c>
      <c r="M83" s="8" t="s">
        <v>16968</v>
      </c>
      <c r="N83" s="125">
        <v>45882</v>
      </c>
      <c r="O83" s="125">
        <v>45884</v>
      </c>
      <c r="P83" s="130">
        <v>9999</v>
      </c>
      <c r="Q83" s="131" t="s">
        <v>16559</v>
      </c>
      <c r="R83" s="102" t="s">
        <v>162</v>
      </c>
      <c r="S83" s="130" t="s">
        <v>16969</v>
      </c>
      <c r="T83" s="96" t="s">
        <v>2967</v>
      </c>
      <c r="U83" s="95" t="s">
        <v>16970</v>
      </c>
      <c r="V83" s="130" t="s">
        <v>28</v>
      </c>
      <c r="W83" s="102" t="s">
        <v>166</v>
      </c>
      <c r="X83" s="95" t="s">
        <v>233</v>
      </c>
      <c r="Y83" s="95">
        <v>2082</v>
      </c>
      <c r="Z83" s="95">
        <v>1</v>
      </c>
      <c r="AA83" s="128">
        <f>IF(V83="TIPO I",'BASE LIQUIDACION REDEBAN 2025'!$B$2,IF(V83="TIPO II",'BASE LIQUIDACION REDEBAN 2025'!$B$3,IF(V83="TIPO III",'BASE LIQUIDACION REDEBAN 2025'!$B$4,IF(V83="TIPO IV",'BASE LIQUIDACION REDEBAN 2025'!$B$5,IF(W83="AEREO",'BASE LIQUIDACION REDEBAN 2025'!$B$6,'BASE LIQUIDACION REDEBAN 2025'!$B$5)))))</f>
        <v>163813.69572160003</v>
      </c>
      <c r="AB83" s="101">
        <f t="shared" si="1"/>
        <v>163813.69572160003</v>
      </c>
    </row>
    <row r="84" spans="1:28" s="129" customFormat="1" ht="13.15">
      <c r="A84" s="130" t="s">
        <v>87</v>
      </c>
      <c r="B84" s="10" t="str">
        <f>VLOOKUP(A84,'CENTRO DE COSTOS'!A:D,4,FALSE)</f>
        <v>DIEGO FERNANDO HENAO CARDONA</v>
      </c>
      <c r="C84" s="10" t="str">
        <f>VLOOKUP(A84,'CENTRO DE COSTOS'!A:D,2,FALSE)</f>
        <v>0004-0002</v>
      </c>
      <c r="D84" s="95">
        <v>17042</v>
      </c>
      <c r="E84" s="95" t="s">
        <v>16971</v>
      </c>
      <c r="F84" s="122">
        <v>89557951</v>
      </c>
      <c r="G84" s="103" t="s">
        <v>155</v>
      </c>
      <c r="H84" s="122" t="s">
        <v>156</v>
      </c>
      <c r="I84" s="122" t="s">
        <v>477</v>
      </c>
      <c r="J84" s="130" t="s">
        <v>15805</v>
      </c>
      <c r="K84" s="122" t="s">
        <v>16972</v>
      </c>
      <c r="L84" s="99" t="s">
        <v>159</v>
      </c>
      <c r="M84" s="8" t="s">
        <v>16973</v>
      </c>
      <c r="N84" s="125">
        <v>45883</v>
      </c>
      <c r="O84" s="125">
        <v>45888</v>
      </c>
      <c r="P84" s="130">
        <v>9999</v>
      </c>
      <c r="Q84" s="131" t="s">
        <v>16559</v>
      </c>
      <c r="R84" s="102" t="s">
        <v>162</v>
      </c>
      <c r="S84" s="130" t="s">
        <v>16974</v>
      </c>
      <c r="T84" s="96" t="s">
        <v>2967</v>
      </c>
      <c r="U84" s="95" t="s">
        <v>16975</v>
      </c>
      <c r="V84" s="130" t="s">
        <v>28</v>
      </c>
      <c r="W84" s="102" t="s">
        <v>166</v>
      </c>
      <c r="X84" s="95" t="s">
        <v>544</v>
      </c>
      <c r="Y84" s="95">
        <v>5406</v>
      </c>
      <c r="Z84" s="95">
        <v>1</v>
      </c>
      <c r="AA84" s="128">
        <f>IF(V84="TIPO I",'BASE LIQUIDACION REDEBAN 2025'!$B$2,IF(V84="TIPO II",'BASE LIQUIDACION REDEBAN 2025'!$B$3,IF(V84="TIPO III",'BASE LIQUIDACION REDEBAN 2025'!$B$4,IF(V84="TIPO IV",'BASE LIQUIDACION REDEBAN 2025'!$B$5,IF(W84="AEREO",'BASE LIQUIDACION REDEBAN 2025'!$B$6,'BASE LIQUIDACION REDEBAN 2025'!$B$5)))))</f>
        <v>163813.69572160003</v>
      </c>
      <c r="AB84" s="101">
        <f t="shared" si="1"/>
        <v>163813.69572160003</v>
      </c>
    </row>
    <row r="85" spans="1:28" s="129" customFormat="1" ht="13.15">
      <c r="A85" s="130" t="s">
        <v>76</v>
      </c>
      <c r="B85" s="10" t="str">
        <f>VLOOKUP(A85,'CENTRO DE COSTOS'!A:D,4,FALSE)</f>
        <v>DIEGO FERNANDO HENAO CARDONA</v>
      </c>
      <c r="C85" s="10" t="str">
        <f>VLOOKUP(A85,'CENTRO DE COSTOS'!A:D,2,FALSE)</f>
        <v>0004-0003</v>
      </c>
      <c r="D85" s="95">
        <v>76001</v>
      </c>
      <c r="E85" s="95" t="s">
        <v>16976</v>
      </c>
      <c r="F85" s="122">
        <v>90113690</v>
      </c>
      <c r="G85" s="103" t="s">
        <v>155</v>
      </c>
      <c r="H85" s="122" t="s">
        <v>156</v>
      </c>
      <c r="I85" s="122" t="s">
        <v>227</v>
      </c>
      <c r="J85" s="130" t="s">
        <v>76</v>
      </c>
      <c r="K85" s="122" t="s">
        <v>16977</v>
      </c>
      <c r="L85" s="99" t="s">
        <v>159</v>
      </c>
      <c r="M85" s="8" t="s">
        <v>16978</v>
      </c>
      <c r="N85" s="125">
        <v>45883</v>
      </c>
      <c r="O85" s="125">
        <v>45888</v>
      </c>
      <c r="P85" s="130">
        <v>9999</v>
      </c>
      <c r="Q85" s="131" t="s">
        <v>16559</v>
      </c>
      <c r="R85" s="102" t="s">
        <v>162</v>
      </c>
      <c r="S85" s="130" t="s">
        <v>16979</v>
      </c>
      <c r="T85" s="96" t="s">
        <v>2967</v>
      </c>
      <c r="U85" s="95" t="s">
        <v>16980</v>
      </c>
      <c r="V85" s="130" t="s">
        <v>25</v>
      </c>
      <c r="W85" s="102" t="s">
        <v>166</v>
      </c>
      <c r="X85" s="95" t="s">
        <v>1442</v>
      </c>
      <c r="Y85" s="95">
        <v>5948</v>
      </c>
      <c r="Z85" s="95">
        <v>1</v>
      </c>
      <c r="AA85" s="128">
        <f>IF(V85="TIPO I",'BASE LIQUIDACION REDEBAN 2025'!$B$2,IF(V85="TIPO II",'BASE LIQUIDACION REDEBAN 2025'!$B$3,IF(V85="TIPO III",'BASE LIQUIDACION REDEBAN 2025'!$B$4,IF(V85="TIPO IV",'BASE LIQUIDACION REDEBAN 2025'!$B$5,IF(W85="AEREO",'BASE LIQUIDACION REDEBAN 2025'!$B$6,'BASE LIQUIDACION REDEBAN 2025'!$B$5)))))</f>
        <v>75096.394270399993</v>
      </c>
      <c r="AB85" s="101">
        <f t="shared" si="1"/>
        <v>75096.394270399993</v>
      </c>
    </row>
    <row r="86" spans="1:28" s="129" customFormat="1" ht="13.15">
      <c r="A86" s="130" t="s">
        <v>68</v>
      </c>
      <c r="B86" s="10" t="str">
        <f>VLOOKUP(A86,'CENTRO DE COSTOS'!A:D,4,FALSE)</f>
        <v>WILLIAM ASDRUBAL ROZO ROZO</v>
      </c>
      <c r="C86" s="10" t="str">
        <f>VLOOKUP(A86,'CENTRO DE COSTOS'!A:D,2,FALSE)</f>
        <v>0004-0004</v>
      </c>
      <c r="D86" s="95">
        <v>25290</v>
      </c>
      <c r="E86" s="95" t="s">
        <v>16981</v>
      </c>
      <c r="F86" s="122">
        <v>90106226</v>
      </c>
      <c r="G86" s="103" t="s">
        <v>155</v>
      </c>
      <c r="H86" s="122" t="s">
        <v>156</v>
      </c>
      <c r="I86" s="122" t="s">
        <v>470</v>
      </c>
      <c r="J86" s="130" t="s">
        <v>1935</v>
      </c>
      <c r="K86" s="122" t="s">
        <v>16982</v>
      </c>
      <c r="L86" s="99" t="s">
        <v>159</v>
      </c>
      <c r="M86" s="8" t="s">
        <v>16983</v>
      </c>
      <c r="N86" s="125">
        <v>45883</v>
      </c>
      <c r="O86" s="125">
        <v>45889</v>
      </c>
      <c r="P86" s="130">
        <v>9999</v>
      </c>
      <c r="Q86" s="131" t="s">
        <v>16559</v>
      </c>
      <c r="R86" s="102" t="s">
        <v>162</v>
      </c>
      <c r="S86" s="130" t="s">
        <v>16984</v>
      </c>
      <c r="T86" s="96" t="s">
        <v>2967</v>
      </c>
      <c r="U86" s="95" t="s">
        <v>16985</v>
      </c>
      <c r="V86" s="130" t="s">
        <v>28</v>
      </c>
      <c r="W86" s="102" t="s">
        <v>166</v>
      </c>
      <c r="X86" s="95" t="s">
        <v>599</v>
      </c>
      <c r="Y86" s="95">
        <v>457</v>
      </c>
      <c r="Z86" s="95">
        <v>1</v>
      </c>
      <c r="AA86" s="128">
        <f>IF(V86="TIPO I",'BASE LIQUIDACION REDEBAN 2025'!$B$2,IF(V86="TIPO II",'BASE LIQUIDACION REDEBAN 2025'!$B$3,IF(V86="TIPO III",'BASE LIQUIDACION REDEBAN 2025'!$B$4,IF(V86="TIPO IV",'BASE LIQUIDACION REDEBAN 2025'!$B$5,IF(W86="AEREO",'BASE LIQUIDACION REDEBAN 2025'!$B$6,'BASE LIQUIDACION REDEBAN 2025'!$B$5)))))</f>
        <v>163813.69572160003</v>
      </c>
      <c r="AB86" s="101">
        <f t="shared" si="1"/>
        <v>163813.69572160003</v>
      </c>
    </row>
    <row r="87" spans="1:28" s="129" customFormat="1" ht="13.15">
      <c r="A87" s="130" t="s">
        <v>72</v>
      </c>
      <c r="B87" s="10" t="str">
        <f>VLOOKUP(A87,'CENTRO DE COSTOS'!A:D,4,FALSE)</f>
        <v>MIGUEL JULIÁN HERNÁNDEZ GUARÍN</v>
      </c>
      <c r="C87" s="10" t="str">
        <f>VLOOKUP(A87,'CENTRO DE COSTOS'!A:D,2,FALSE)</f>
        <v>0004-0008</v>
      </c>
      <c r="D87" s="95">
        <v>68679</v>
      </c>
      <c r="E87" s="95" t="s">
        <v>16986</v>
      </c>
      <c r="F87" s="122">
        <v>90126280</v>
      </c>
      <c r="G87" s="103" t="s">
        <v>155</v>
      </c>
      <c r="H87" s="122" t="s">
        <v>156</v>
      </c>
      <c r="I87" s="122" t="s">
        <v>820</v>
      </c>
      <c r="J87" s="130" t="s">
        <v>2768</v>
      </c>
      <c r="K87" s="122" t="s">
        <v>16987</v>
      </c>
      <c r="L87" s="99" t="s">
        <v>159</v>
      </c>
      <c r="M87" s="8" t="s">
        <v>16988</v>
      </c>
      <c r="N87" s="125">
        <v>45883</v>
      </c>
      <c r="O87" s="125">
        <v>45888</v>
      </c>
      <c r="P87" s="130">
        <v>9999</v>
      </c>
      <c r="Q87" s="131" t="s">
        <v>16559</v>
      </c>
      <c r="R87" s="102" t="s">
        <v>162</v>
      </c>
      <c r="S87" s="130" t="s">
        <v>16989</v>
      </c>
      <c r="T87" s="96" t="s">
        <v>2967</v>
      </c>
      <c r="U87" s="95" t="s">
        <v>16990</v>
      </c>
      <c r="V87" s="130" t="s">
        <v>28</v>
      </c>
      <c r="W87" s="102" t="s">
        <v>166</v>
      </c>
      <c r="X87" s="95" t="s">
        <v>838</v>
      </c>
      <c r="Y87" s="95">
        <v>6960</v>
      </c>
      <c r="Z87" s="95">
        <v>1</v>
      </c>
      <c r="AA87" s="128">
        <f>IF(V87="TIPO I",'BASE LIQUIDACION REDEBAN 2025'!$B$2,IF(V87="TIPO II",'BASE LIQUIDACION REDEBAN 2025'!$B$3,IF(V87="TIPO III",'BASE LIQUIDACION REDEBAN 2025'!$B$4,IF(V87="TIPO IV",'BASE LIQUIDACION REDEBAN 2025'!$B$5,IF(W87="AEREO",'BASE LIQUIDACION REDEBAN 2025'!$B$6,'BASE LIQUIDACION REDEBAN 2025'!$B$5)))))</f>
        <v>163813.69572160003</v>
      </c>
      <c r="AB87" s="101">
        <f t="shared" si="1"/>
        <v>163813.69572160003</v>
      </c>
    </row>
    <row r="88" spans="1:28" s="129" customFormat="1" ht="13.15">
      <c r="A88" s="130" t="s">
        <v>80</v>
      </c>
      <c r="B88" s="10" t="str">
        <f>VLOOKUP(A88,'CENTRO DE COSTOS'!A:D,4,FALSE)</f>
        <v>JOSE MAURICIO HERNANDEZ ROJAS</v>
      </c>
      <c r="C88" s="10" t="str">
        <f>VLOOKUP(A88,'CENTRO DE COSTOS'!A:D,2,FALSE)</f>
        <v>0004-0001</v>
      </c>
      <c r="D88" s="95">
        <v>13001</v>
      </c>
      <c r="E88" s="95" t="s">
        <v>16991</v>
      </c>
      <c r="F88" s="122">
        <v>90116419</v>
      </c>
      <c r="G88" s="103" t="s">
        <v>155</v>
      </c>
      <c r="H88" s="122" t="s">
        <v>156</v>
      </c>
      <c r="I88" s="122" t="s">
        <v>303</v>
      </c>
      <c r="J88" s="130" t="s">
        <v>80</v>
      </c>
      <c r="K88" s="122" t="s">
        <v>16992</v>
      </c>
      <c r="L88" s="99" t="s">
        <v>159</v>
      </c>
      <c r="M88" s="8" t="s">
        <v>16993</v>
      </c>
      <c r="N88" s="125">
        <v>45883</v>
      </c>
      <c r="O88" s="125">
        <v>45888</v>
      </c>
      <c r="P88" s="130">
        <v>9999</v>
      </c>
      <c r="Q88" s="131" t="s">
        <v>16559</v>
      </c>
      <c r="R88" s="102" t="s">
        <v>162</v>
      </c>
      <c r="S88" s="130" t="s">
        <v>16994</v>
      </c>
      <c r="T88" s="96" t="s">
        <v>2967</v>
      </c>
      <c r="U88" s="95" t="s">
        <v>16995</v>
      </c>
      <c r="V88" s="130" t="s">
        <v>25</v>
      </c>
      <c r="W88" s="102" t="s">
        <v>166</v>
      </c>
      <c r="X88" s="95" t="s">
        <v>452</v>
      </c>
      <c r="Y88" s="95">
        <v>4946</v>
      </c>
      <c r="Z88" s="95">
        <v>1</v>
      </c>
      <c r="AA88" s="128">
        <f>IF(V88="TIPO I",'BASE LIQUIDACION REDEBAN 2025'!$B$2,IF(V88="TIPO II",'BASE LIQUIDACION REDEBAN 2025'!$B$3,IF(V88="TIPO III",'BASE LIQUIDACION REDEBAN 2025'!$B$4,IF(V88="TIPO IV",'BASE LIQUIDACION REDEBAN 2025'!$B$5,IF(W88="AEREO",'BASE LIQUIDACION REDEBAN 2025'!$B$6,'BASE LIQUIDACION REDEBAN 2025'!$B$5)))))</f>
        <v>75096.394270399993</v>
      </c>
      <c r="AB88" s="101">
        <f t="shared" si="1"/>
        <v>75096.394270399993</v>
      </c>
    </row>
    <row r="89" spans="1:28" s="129" customFormat="1" ht="13.15">
      <c r="A89" s="130" t="s">
        <v>64</v>
      </c>
      <c r="B89" s="10" t="str">
        <f>VLOOKUP(A89,'CENTRO DE COSTOS'!A:D,4,FALSE)</f>
        <v>JOSE MAURICIO HERNANDEZ ROJAS</v>
      </c>
      <c r="C89" s="10" t="str">
        <f>VLOOKUP(A89,'CENTRO DE COSTOS'!A:D,2,FALSE)</f>
        <v>0004-0001</v>
      </c>
      <c r="D89" s="95">
        <v>8001</v>
      </c>
      <c r="E89" s="95" t="s">
        <v>16996</v>
      </c>
      <c r="F89" s="122">
        <v>90109997</v>
      </c>
      <c r="G89" s="103" t="s">
        <v>155</v>
      </c>
      <c r="H89" s="122" t="s">
        <v>156</v>
      </c>
      <c r="I89" s="122" t="s">
        <v>389</v>
      </c>
      <c r="J89" s="130" t="s">
        <v>64</v>
      </c>
      <c r="K89" s="122" t="s">
        <v>16997</v>
      </c>
      <c r="L89" s="99" t="s">
        <v>159</v>
      </c>
      <c r="M89" s="8" t="s">
        <v>16998</v>
      </c>
      <c r="N89" s="125">
        <v>45883</v>
      </c>
      <c r="O89" s="125">
        <v>45888</v>
      </c>
      <c r="P89" s="130">
        <v>9999</v>
      </c>
      <c r="Q89" s="131" t="s">
        <v>16559</v>
      </c>
      <c r="R89" s="102" t="s">
        <v>162</v>
      </c>
      <c r="S89" s="130" t="s">
        <v>16999</v>
      </c>
      <c r="T89" s="96" t="s">
        <v>2967</v>
      </c>
      <c r="U89" s="95" t="s">
        <v>17000</v>
      </c>
      <c r="V89" s="130" t="s">
        <v>25</v>
      </c>
      <c r="W89" s="102" t="s">
        <v>166</v>
      </c>
      <c r="X89" s="95" t="s">
        <v>1093</v>
      </c>
      <c r="Y89" s="95">
        <v>596</v>
      </c>
      <c r="Z89" s="95">
        <v>1</v>
      </c>
      <c r="AA89" s="128">
        <f>IF(V89="TIPO I",'BASE LIQUIDACION REDEBAN 2025'!$B$2,IF(V89="TIPO II",'BASE LIQUIDACION REDEBAN 2025'!$B$3,IF(V89="TIPO III",'BASE LIQUIDACION REDEBAN 2025'!$B$4,IF(V89="TIPO IV",'BASE LIQUIDACION REDEBAN 2025'!$B$5,IF(W89="AEREO",'BASE LIQUIDACION REDEBAN 2025'!$B$6,'BASE LIQUIDACION REDEBAN 2025'!$B$5)))))</f>
        <v>75096.394270399993</v>
      </c>
      <c r="AB89" s="101">
        <f t="shared" si="1"/>
        <v>75096.394270399993</v>
      </c>
    </row>
    <row r="90" spans="1:28" s="129" customFormat="1" ht="13.15">
      <c r="A90" s="130" t="s">
        <v>64</v>
      </c>
      <c r="B90" s="10" t="str">
        <f>VLOOKUP(A90,'CENTRO DE COSTOS'!A:D,4,FALSE)</f>
        <v>JOSE MAURICIO HERNANDEZ ROJAS</v>
      </c>
      <c r="C90" s="10" t="str">
        <f>VLOOKUP(A90,'CENTRO DE COSTOS'!A:D,2,FALSE)</f>
        <v>0004-0001</v>
      </c>
      <c r="D90" s="95">
        <v>8001</v>
      </c>
      <c r="E90" s="95" t="s">
        <v>17001</v>
      </c>
      <c r="F90" s="122">
        <v>51958825</v>
      </c>
      <c r="G90" s="103" t="s">
        <v>155</v>
      </c>
      <c r="H90" s="122" t="s">
        <v>156</v>
      </c>
      <c r="I90" s="122" t="s">
        <v>389</v>
      </c>
      <c r="J90" s="130" t="s">
        <v>64</v>
      </c>
      <c r="K90" s="122" t="s">
        <v>17002</v>
      </c>
      <c r="L90" s="99" t="s">
        <v>159</v>
      </c>
      <c r="M90" s="8" t="s">
        <v>17003</v>
      </c>
      <c r="N90" s="125">
        <v>45883</v>
      </c>
      <c r="O90" s="125">
        <v>45888</v>
      </c>
      <c r="P90" s="130">
        <v>9999</v>
      </c>
      <c r="Q90" s="131" t="s">
        <v>16559</v>
      </c>
      <c r="R90" s="102" t="s">
        <v>162</v>
      </c>
      <c r="S90" s="130" t="s">
        <v>17004</v>
      </c>
      <c r="T90" s="96" t="s">
        <v>2967</v>
      </c>
      <c r="U90" s="95" t="s">
        <v>17005</v>
      </c>
      <c r="V90" s="130" t="s">
        <v>25</v>
      </c>
      <c r="W90" s="102" t="s">
        <v>166</v>
      </c>
      <c r="X90" s="95" t="s">
        <v>1093</v>
      </c>
      <c r="Y90" s="95">
        <v>7787</v>
      </c>
      <c r="Z90" s="95">
        <v>1</v>
      </c>
      <c r="AA90" s="128">
        <f>IF(V90="TIPO I",'BASE LIQUIDACION REDEBAN 2025'!$B$2,IF(V90="TIPO II",'BASE LIQUIDACION REDEBAN 2025'!$B$3,IF(V90="TIPO III",'BASE LIQUIDACION REDEBAN 2025'!$B$4,IF(V90="TIPO IV",'BASE LIQUIDACION REDEBAN 2025'!$B$5,IF(W90="AEREO",'BASE LIQUIDACION REDEBAN 2025'!$B$6,'BASE LIQUIDACION REDEBAN 2025'!$B$5)))))</f>
        <v>75096.394270399993</v>
      </c>
      <c r="AB90" s="101">
        <f t="shared" si="1"/>
        <v>75096.394270399993</v>
      </c>
    </row>
    <row r="91" spans="1:28" s="129" customFormat="1" ht="13.15">
      <c r="A91" s="130" t="s">
        <v>100</v>
      </c>
      <c r="B91" s="10" t="str">
        <f>VLOOKUP(A91,'CENTRO DE COSTOS'!A:D,4,FALSE)</f>
        <v>KEVIN ALEXIS CORZO BUSTOS</v>
      </c>
      <c r="C91" s="10" t="str">
        <f>VLOOKUP(A91,'CENTRO DE COSTOS'!A:D,2,FALSE)</f>
        <v>0004-0007</v>
      </c>
      <c r="D91" s="95">
        <v>50680</v>
      </c>
      <c r="E91" s="95" t="s">
        <v>17006</v>
      </c>
      <c r="F91" s="122">
        <v>89157589</v>
      </c>
      <c r="G91" s="103" t="s">
        <v>155</v>
      </c>
      <c r="H91" s="122" t="s">
        <v>156</v>
      </c>
      <c r="I91" s="122" t="s">
        <v>295</v>
      </c>
      <c r="J91" s="130" t="s">
        <v>2800</v>
      </c>
      <c r="K91" s="122" t="s">
        <v>17007</v>
      </c>
      <c r="L91" s="99" t="s">
        <v>159</v>
      </c>
      <c r="M91" s="8" t="s">
        <v>17008</v>
      </c>
      <c r="N91" s="125">
        <v>45883</v>
      </c>
      <c r="O91" s="125">
        <v>45889</v>
      </c>
      <c r="P91" s="130">
        <v>9999</v>
      </c>
      <c r="Q91" s="131" t="s">
        <v>16559</v>
      </c>
      <c r="R91" s="102" t="s">
        <v>162</v>
      </c>
      <c r="S91" s="130" t="s">
        <v>17009</v>
      </c>
      <c r="T91" s="96" t="s">
        <v>2967</v>
      </c>
      <c r="U91" s="95" t="s">
        <v>17010</v>
      </c>
      <c r="V91" s="130" t="s">
        <v>28</v>
      </c>
      <c r="W91" s="102" t="s">
        <v>166</v>
      </c>
      <c r="X91" s="95" t="s">
        <v>3167</v>
      </c>
      <c r="Y91" s="95">
        <v>907</v>
      </c>
      <c r="Z91" s="95">
        <v>1</v>
      </c>
      <c r="AA91" s="128">
        <f>IF(V91="TIPO I",'BASE LIQUIDACION REDEBAN 2025'!$B$2,IF(V91="TIPO II",'BASE LIQUIDACION REDEBAN 2025'!$B$3,IF(V91="TIPO III",'BASE LIQUIDACION REDEBAN 2025'!$B$4,IF(V91="TIPO IV",'BASE LIQUIDACION REDEBAN 2025'!$B$5,IF(W91="AEREO",'BASE LIQUIDACION REDEBAN 2025'!$B$6,'BASE LIQUIDACION REDEBAN 2025'!$B$5)))))</f>
        <v>163813.69572160003</v>
      </c>
      <c r="AB91" s="101">
        <f t="shared" si="1"/>
        <v>163813.69572160003</v>
      </c>
    </row>
    <row r="92" spans="1:28" s="129" customFormat="1" ht="13.15">
      <c r="A92" s="130" t="s">
        <v>98</v>
      </c>
      <c r="B92" s="10" t="str">
        <f>VLOOKUP(A92,'CENTRO DE COSTOS'!A:D,4,FALSE)</f>
        <v>MIGUEL JULIÁN HERNÁNDEZ GUARÍN</v>
      </c>
      <c r="C92" s="10" t="str">
        <f>VLOOKUP(A92,'CENTRO DE COSTOS'!A:D,2,FALSE)</f>
        <v>0004-0008</v>
      </c>
      <c r="D92" s="95">
        <v>15759</v>
      </c>
      <c r="E92" s="95" t="s">
        <v>17011</v>
      </c>
      <c r="F92" s="122">
        <v>20457461</v>
      </c>
      <c r="G92" s="103" t="s">
        <v>155</v>
      </c>
      <c r="H92" s="122" t="s">
        <v>156</v>
      </c>
      <c r="I92" s="122" t="s">
        <v>241</v>
      </c>
      <c r="J92" s="130" t="s">
        <v>351</v>
      </c>
      <c r="K92" s="122" t="s">
        <v>17012</v>
      </c>
      <c r="L92" s="99" t="s">
        <v>159</v>
      </c>
      <c r="M92" s="8" t="s">
        <v>17013</v>
      </c>
      <c r="N92" s="125">
        <v>45883</v>
      </c>
      <c r="O92" s="125">
        <v>45888</v>
      </c>
      <c r="P92" s="130">
        <v>9999</v>
      </c>
      <c r="Q92" s="131" t="s">
        <v>16559</v>
      </c>
      <c r="R92" s="102" t="s">
        <v>162</v>
      </c>
      <c r="S92" s="130" t="s">
        <v>17014</v>
      </c>
      <c r="T92" s="96" t="s">
        <v>2967</v>
      </c>
      <c r="U92" s="95" t="s">
        <v>17015</v>
      </c>
      <c r="V92" s="130" t="s">
        <v>28</v>
      </c>
      <c r="W92" s="102" t="s">
        <v>166</v>
      </c>
      <c r="X92" s="95" t="s">
        <v>623</v>
      </c>
      <c r="Y92" s="95">
        <v>1139</v>
      </c>
      <c r="Z92" s="95">
        <v>1</v>
      </c>
      <c r="AA92" s="128">
        <f>IF(V92="TIPO I",'BASE LIQUIDACION REDEBAN 2025'!$B$2,IF(V92="TIPO II",'BASE LIQUIDACION REDEBAN 2025'!$B$3,IF(V92="TIPO III",'BASE LIQUIDACION REDEBAN 2025'!$B$4,IF(V92="TIPO IV",'BASE LIQUIDACION REDEBAN 2025'!$B$5,IF(W92="AEREO",'BASE LIQUIDACION REDEBAN 2025'!$B$6,'BASE LIQUIDACION REDEBAN 2025'!$B$5)))))</f>
        <v>163813.69572160003</v>
      </c>
      <c r="AB92" s="101">
        <f t="shared" si="1"/>
        <v>163813.69572160003</v>
      </c>
    </row>
    <row r="93" spans="1:28" s="129" customFormat="1" ht="13.15">
      <c r="A93" s="130" t="s">
        <v>68</v>
      </c>
      <c r="B93" s="10" t="str">
        <f>VLOOKUP(A93,'CENTRO DE COSTOS'!A:D,4,FALSE)</f>
        <v>WILLIAM ASDRUBAL ROZO ROZO</v>
      </c>
      <c r="C93" s="10" t="str">
        <f>VLOOKUP(A93,'CENTRO DE COSTOS'!A:D,2,FALSE)</f>
        <v>0004-0004</v>
      </c>
      <c r="D93" s="95">
        <v>25769</v>
      </c>
      <c r="E93" s="95" t="s">
        <v>17016</v>
      </c>
      <c r="F93" s="122">
        <v>13843172</v>
      </c>
      <c r="G93" s="103" t="s">
        <v>155</v>
      </c>
      <c r="H93" s="122" t="s">
        <v>156</v>
      </c>
      <c r="I93" s="122" t="s">
        <v>470</v>
      </c>
      <c r="J93" s="130" t="s">
        <v>16290</v>
      </c>
      <c r="K93" s="122" t="s">
        <v>17017</v>
      </c>
      <c r="L93" s="99" t="s">
        <v>159</v>
      </c>
      <c r="M93" s="8" t="s">
        <v>17018</v>
      </c>
      <c r="N93" s="125">
        <v>45883</v>
      </c>
      <c r="O93" s="125">
        <v>45888</v>
      </c>
      <c r="P93" s="130">
        <v>9999</v>
      </c>
      <c r="Q93" s="131" t="s">
        <v>16559</v>
      </c>
      <c r="R93" s="102" t="s">
        <v>162</v>
      </c>
      <c r="S93" s="130" t="s">
        <v>17019</v>
      </c>
      <c r="T93" s="96" t="s">
        <v>2967</v>
      </c>
      <c r="U93" s="95" t="s">
        <v>17020</v>
      </c>
      <c r="V93" s="130" t="s">
        <v>28</v>
      </c>
      <c r="W93" s="102" t="s">
        <v>166</v>
      </c>
      <c r="X93" s="95" t="s">
        <v>682</v>
      </c>
      <c r="Y93" s="95">
        <v>2002</v>
      </c>
      <c r="Z93" s="95">
        <v>1</v>
      </c>
      <c r="AA93" s="128">
        <f>IF(V93="TIPO I",'BASE LIQUIDACION REDEBAN 2025'!$B$2,IF(V93="TIPO II",'BASE LIQUIDACION REDEBAN 2025'!$B$3,IF(V93="TIPO III",'BASE LIQUIDACION REDEBAN 2025'!$B$4,IF(V93="TIPO IV",'BASE LIQUIDACION REDEBAN 2025'!$B$5,IF(W93="AEREO",'BASE LIQUIDACION REDEBAN 2025'!$B$6,'BASE LIQUIDACION REDEBAN 2025'!$B$5)))))</f>
        <v>163813.69572160003</v>
      </c>
      <c r="AB93" s="101">
        <f t="shared" si="1"/>
        <v>163813.69572160003</v>
      </c>
    </row>
    <row r="94" spans="1:28" s="129" customFormat="1" ht="13.15">
      <c r="A94" s="130" t="s">
        <v>100</v>
      </c>
      <c r="B94" s="10" t="str">
        <f>VLOOKUP(A94,'CENTRO DE COSTOS'!A:D,4,FALSE)</f>
        <v>KEVIN ALEXIS CORZO BUSTOS</v>
      </c>
      <c r="C94" s="10" t="str">
        <f>VLOOKUP(A94,'CENTRO DE COSTOS'!A:D,2,FALSE)</f>
        <v>0004-0007</v>
      </c>
      <c r="D94" s="95">
        <v>50568</v>
      </c>
      <c r="E94" s="95" t="s">
        <v>17021</v>
      </c>
      <c r="F94" s="122">
        <v>89587509</v>
      </c>
      <c r="G94" s="103" t="s">
        <v>155</v>
      </c>
      <c r="H94" s="122" t="s">
        <v>156</v>
      </c>
      <c r="I94" s="122" t="s">
        <v>295</v>
      </c>
      <c r="J94" s="130" t="s">
        <v>2045</v>
      </c>
      <c r="K94" s="122" t="s">
        <v>17022</v>
      </c>
      <c r="L94" s="99" t="s">
        <v>159</v>
      </c>
      <c r="M94" s="8" t="s">
        <v>17023</v>
      </c>
      <c r="N94" s="125">
        <v>45884</v>
      </c>
      <c r="O94" s="125">
        <v>45889</v>
      </c>
      <c r="P94" s="130">
        <v>9999</v>
      </c>
      <c r="Q94" s="131" t="s">
        <v>16559</v>
      </c>
      <c r="R94" s="102" t="s">
        <v>16600</v>
      </c>
      <c r="S94" s="130" t="s">
        <v>17024</v>
      </c>
      <c r="T94" s="96" t="s">
        <v>2967</v>
      </c>
      <c r="U94" s="95" t="s">
        <v>17025</v>
      </c>
      <c r="V94" s="130" t="s">
        <v>30</v>
      </c>
      <c r="W94" s="102" t="s">
        <v>166</v>
      </c>
      <c r="X94" s="95" t="s">
        <v>301</v>
      </c>
      <c r="Y94" s="95">
        <v>4646</v>
      </c>
      <c r="Z94" s="95">
        <v>1</v>
      </c>
      <c r="AA94" s="128">
        <f>IF(V94="TIPO I",'BASE LIQUIDACION REDEBAN 2025'!$B$2,IF(V94="TIPO II",'BASE LIQUIDACION REDEBAN 2025'!$B$3,IF(V94="TIPO III",'BASE LIQUIDACION REDEBAN 2025'!$B$4,IF(V94="TIPO IV",'BASE LIQUIDACION REDEBAN 2025'!$B$5,IF(W94="AEREO",'BASE LIQUIDACION REDEBAN 2025'!$B$6,'BASE LIQUIDACION REDEBAN 2025'!$B$5)))))</f>
        <v>275728.78077800001</v>
      </c>
      <c r="AB94" s="101">
        <f t="shared" si="1"/>
        <v>275728.78077800001</v>
      </c>
    </row>
    <row r="95" spans="1:28" s="129" customFormat="1" ht="13.15">
      <c r="A95" s="130" t="s">
        <v>92</v>
      </c>
      <c r="B95" s="10" t="str">
        <f>VLOOKUP(A95,'CENTRO DE COSTOS'!A:D,4,FALSE)</f>
        <v>KEVIN ALEXIS CORZO BUSTOS</v>
      </c>
      <c r="C95" s="10" t="str">
        <f>VLOOKUP(A95,'CENTRO DE COSTOS'!A:D,2,FALSE)</f>
        <v>0004-0007</v>
      </c>
      <c r="D95" s="95">
        <v>41001</v>
      </c>
      <c r="E95" s="95" t="s">
        <v>17026</v>
      </c>
      <c r="F95" s="122">
        <v>90116466</v>
      </c>
      <c r="G95" s="103" t="s">
        <v>155</v>
      </c>
      <c r="H95" s="122" t="s">
        <v>156</v>
      </c>
      <c r="I95" s="122" t="s">
        <v>249</v>
      </c>
      <c r="J95" s="130" t="s">
        <v>92</v>
      </c>
      <c r="K95" s="122" t="s">
        <v>17027</v>
      </c>
      <c r="L95" s="99" t="s">
        <v>159</v>
      </c>
      <c r="M95" s="8" t="s">
        <v>17028</v>
      </c>
      <c r="N95" s="125">
        <v>45884</v>
      </c>
      <c r="O95" s="125">
        <v>45888</v>
      </c>
      <c r="P95" s="130">
        <v>9999</v>
      </c>
      <c r="Q95" s="131" t="s">
        <v>16559</v>
      </c>
      <c r="R95" s="102" t="s">
        <v>162</v>
      </c>
      <c r="S95" s="130" t="s">
        <v>17029</v>
      </c>
      <c r="T95" s="96" t="s">
        <v>2967</v>
      </c>
      <c r="U95" s="95" t="s">
        <v>17030</v>
      </c>
      <c r="V95" s="130" t="s">
        <v>25</v>
      </c>
      <c r="W95" s="102" t="s">
        <v>166</v>
      </c>
      <c r="X95" s="95" t="s">
        <v>167</v>
      </c>
      <c r="Y95" s="95">
        <v>7297</v>
      </c>
      <c r="Z95" s="95">
        <v>1</v>
      </c>
      <c r="AA95" s="128">
        <f>IF(V95="TIPO I",'BASE LIQUIDACION REDEBAN 2025'!$B$2,IF(V95="TIPO II",'BASE LIQUIDACION REDEBAN 2025'!$B$3,IF(V95="TIPO III",'BASE LIQUIDACION REDEBAN 2025'!$B$4,IF(V95="TIPO IV",'BASE LIQUIDACION REDEBAN 2025'!$B$5,IF(W95="AEREO",'BASE LIQUIDACION REDEBAN 2025'!$B$6,'BASE LIQUIDACION REDEBAN 2025'!$B$5)))))</f>
        <v>75096.394270399993</v>
      </c>
      <c r="AB95" s="101">
        <f t="shared" si="1"/>
        <v>75096.394270399993</v>
      </c>
    </row>
    <row r="96" spans="1:28" s="129" customFormat="1" ht="13.15">
      <c r="A96" s="130" t="s">
        <v>68</v>
      </c>
      <c r="B96" s="10" t="str">
        <f>VLOOKUP(A96,'CENTRO DE COSTOS'!A:D,4,FALSE)</f>
        <v>WILLIAM ASDRUBAL ROZO ROZO</v>
      </c>
      <c r="C96" s="10" t="str">
        <f>VLOOKUP(A96,'CENTRO DE COSTOS'!A:D,2,FALSE)</f>
        <v>0004-0004</v>
      </c>
      <c r="D96" s="95">
        <v>25175</v>
      </c>
      <c r="E96" s="95" t="s">
        <v>17031</v>
      </c>
      <c r="F96" s="122">
        <v>90114895</v>
      </c>
      <c r="G96" s="103" t="s">
        <v>155</v>
      </c>
      <c r="H96" s="122" t="s">
        <v>156</v>
      </c>
      <c r="I96" s="122" t="s">
        <v>470</v>
      </c>
      <c r="J96" s="130" t="s">
        <v>1984</v>
      </c>
      <c r="K96" s="122" t="s">
        <v>17032</v>
      </c>
      <c r="L96" s="99" t="s">
        <v>159</v>
      </c>
      <c r="M96" s="8" t="s">
        <v>17033</v>
      </c>
      <c r="N96" s="125">
        <v>45884</v>
      </c>
      <c r="O96" s="125">
        <v>45889</v>
      </c>
      <c r="P96" s="130">
        <v>9999</v>
      </c>
      <c r="Q96" s="131" t="s">
        <v>16559</v>
      </c>
      <c r="R96" s="102" t="s">
        <v>162</v>
      </c>
      <c r="S96" s="130" t="s">
        <v>17034</v>
      </c>
      <c r="T96" s="96" t="s">
        <v>2967</v>
      </c>
      <c r="U96" s="95" t="s">
        <v>17035</v>
      </c>
      <c r="V96" s="130" t="s">
        <v>28</v>
      </c>
      <c r="W96" s="102" t="s">
        <v>166</v>
      </c>
      <c r="X96" s="95" t="s">
        <v>887</v>
      </c>
      <c r="Y96" s="95">
        <v>1151</v>
      </c>
      <c r="Z96" s="95">
        <v>1</v>
      </c>
      <c r="AA96" s="128">
        <f>IF(V96="TIPO I",'BASE LIQUIDACION REDEBAN 2025'!$B$2,IF(V96="TIPO II",'BASE LIQUIDACION REDEBAN 2025'!$B$3,IF(V96="TIPO III",'BASE LIQUIDACION REDEBAN 2025'!$B$4,IF(V96="TIPO IV",'BASE LIQUIDACION REDEBAN 2025'!$B$5,IF(W96="AEREO",'BASE LIQUIDACION REDEBAN 2025'!$B$6,'BASE LIQUIDACION REDEBAN 2025'!$B$5)))))</f>
        <v>163813.69572160003</v>
      </c>
      <c r="AB96" s="101">
        <f t="shared" si="1"/>
        <v>163813.69572160003</v>
      </c>
    </row>
    <row r="97" spans="1:28" s="129" customFormat="1" ht="13.15">
      <c r="A97" s="130" t="s">
        <v>68</v>
      </c>
      <c r="B97" s="10" t="str">
        <f>VLOOKUP(A97,'CENTRO DE COSTOS'!A:D,4,FALSE)</f>
        <v>WILLIAM ASDRUBAL ROZO ROZO</v>
      </c>
      <c r="C97" s="10" t="str">
        <f>VLOOKUP(A97,'CENTRO DE COSTOS'!A:D,2,FALSE)</f>
        <v>0004-0004</v>
      </c>
      <c r="D97" s="95">
        <v>11001</v>
      </c>
      <c r="E97" s="95" t="s">
        <v>17036</v>
      </c>
      <c r="F97" s="122">
        <v>90126773</v>
      </c>
      <c r="G97" s="103" t="s">
        <v>155</v>
      </c>
      <c r="H97" s="122" t="s">
        <v>156</v>
      </c>
      <c r="I97" s="122" t="s">
        <v>470</v>
      </c>
      <c r="J97" s="130" t="s">
        <v>68</v>
      </c>
      <c r="K97" s="122" t="s">
        <v>17037</v>
      </c>
      <c r="L97" s="99" t="s">
        <v>159</v>
      </c>
      <c r="M97" s="8" t="s">
        <v>17038</v>
      </c>
      <c r="N97" s="125">
        <v>45884</v>
      </c>
      <c r="O97" s="125">
        <v>45889</v>
      </c>
      <c r="P97" s="130">
        <v>9999</v>
      </c>
      <c r="Q97" s="131" t="s">
        <v>16559</v>
      </c>
      <c r="R97" s="102" t="s">
        <v>162</v>
      </c>
      <c r="S97" s="130" t="s">
        <v>17039</v>
      </c>
      <c r="T97" s="96" t="s">
        <v>2967</v>
      </c>
      <c r="U97" s="95" t="s">
        <v>17040</v>
      </c>
      <c r="V97" s="130" t="s">
        <v>25</v>
      </c>
      <c r="W97" s="102" t="s">
        <v>166</v>
      </c>
      <c r="X97" s="95" t="s">
        <v>506</v>
      </c>
      <c r="Y97" s="95">
        <v>3900</v>
      </c>
      <c r="Z97" s="95">
        <v>1</v>
      </c>
      <c r="AA97" s="128">
        <f>IF(V97="TIPO I",'BASE LIQUIDACION REDEBAN 2025'!$B$2,IF(V97="TIPO II",'BASE LIQUIDACION REDEBAN 2025'!$B$3,IF(V97="TIPO III",'BASE LIQUIDACION REDEBAN 2025'!$B$4,IF(V97="TIPO IV",'BASE LIQUIDACION REDEBAN 2025'!$B$5,IF(W97="AEREO",'BASE LIQUIDACION REDEBAN 2025'!$B$6,'BASE LIQUIDACION REDEBAN 2025'!$B$5)))))</f>
        <v>75096.394270399993</v>
      </c>
      <c r="AB97" s="101">
        <f t="shared" si="1"/>
        <v>75096.394270399993</v>
      </c>
    </row>
    <row r="98" spans="1:28" s="129" customFormat="1" ht="13.15">
      <c r="A98" s="130" t="s">
        <v>68</v>
      </c>
      <c r="B98" s="10" t="str">
        <f>VLOOKUP(A98,'CENTRO DE COSTOS'!A:D,4,FALSE)</f>
        <v>WILLIAM ASDRUBAL ROZO ROZO</v>
      </c>
      <c r="C98" s="10" t="str">
        <f>VLOOKUP(A98,'CENTRO DE COSTOS'!A:D,2,FALSE)</f>
        <v>0004-0004</v>
      </c>
      <c r="D98" s="95">
        <v>25779</v>
      </c>
      <c r="E98" s="95" t="s">
        <v>17041</v>
      </c>
      <c r="F98" s="122">
        <v>20483152</v>
      </c>
      <c r="G98" s="103" t="s">
        <v>155</v>
      </c>
      <c r="H98" s="122" t="s">
        <v>156</v>
      </c>
      <c r="I98" s="122" t="s">
        <v>470</v>
      </c>
      <c r="J98" s="130" t="s">
        <v>16292</v>
      </c>
      <c r="K98" s="122" t="s">
        <v>17042</v>
      </c>
      <c r="L98" s="99" t="s">
        <v>159</v>
      </c>
      <c r="M98" s="8" t="s">
        <v>17043</v>
      </c>
      <c r="N98" s="125">
        <v>45884</v>
      </c>
      <c r="O98" s="125">
        <v>45890</v>
      </c>
      <c r="P98" s="130">
        <v>9999</v>
      </c>
      <c r="Q98" s="131" t="s">
        <v>16559</v>
      </c>
      <c r="R98" s="102" t="s">
        <v>162</v>
      </c>
      <c r="S98" s="130" t="s">
        <v>17044</v>
      </c>
      <c r="T98" s="96" t="s">
        <v>2967</v>
      </c>
      <c r="U98" s="95" t="s">
        <v>17045</v>
      </c>
      <c r="V98" s="130" t="s">
        <v>30</v>
      </c>
      <c r="W98" s="102" t="s">
        <v>166</v>
      </c>
      <c r="X98" s="95" t="s">
        <v>506</v>
      </c>
      <c r="Y98" s="95">
        <v>9564</v>
      </c>
      <c r="Z98" s="95">
        <v>1</v>
      </c>
      <c r="AA98" s="128">
        <f>IF(V98="TIPO I",'BASE LIQUIDACION REDEBAN 2025'!$B$2,IF(V98="TIPO II",'BASE LIQUIDACION REDEBAN 2025'!$B$3,IF(V98="TIPO III",'BASE LIQUIDACION REDEBAN 2025'!$B$4,IF(V98="TIPO IV",'BASE LIQUIDACION REDEBAN 2025'!$B$5,IF(W98="AEREO",'BASE LIQUIDACION REDEBAN 2025'!$B$6,'BASE LIQUIDACION REDEBAN 2025'!$B$5)))))</f>
        <v>275728.78077800001</v>
      </c>
      <c r="AB98" s="101">
        <f t="shared" si="1"/>
        <v>275728.78077800001</v>
      </c>
    </row>
    <row r="99" spans="1:28" s="129" customFormat="1" ht="13.15">
      <c r="A99" s="130" t="s">
        <v>68</v>
      </c>
      <c r="B99" s="10" t="str">
        <f>VLOOKUP(A99,'CENTRO DE COSTOS'!A:D,4,FALSE)</f>
        <v>WILLIAM ASDRUBAL ROZO ROZO</v>
      </c>
      <c r="C99" s="10" t="str">
        <f>VLOOKUP(A99,'CENTRO DE COSTOS'!A:D,2,FALSE)</f>
        <v>0004-0004</v>
      </c>
      <c r="D99" s="95">
        <v>73449</v>
      </c>
      <c r="E99" s="95" t="s">
        <v>17046</v>
      </c>
      <c r="F99" s="122">
        <v>89415712</v>
      </c>
      <c r="G99" s="103" t="s">
        <v>155</v>
      </c>
      <c r="H99" s="122" t="s">
        <v>156</v>
      </c>
      <c r="I99" s="122" t="s">
        <v>703</v>
      </c>
      <c r="J99" s="130" t="s">
        <v>16469</v>
      </c>
      <c r="K99" s="122" t="s">
        <v>17047</v>
      </c>
      <c r="L99" s="99" t="s">
        <v>159</v>
      </c>
      <c r="M99" s="8" t="s">
        <v>17048</v>
      </c>
      <c r="N99" s="125">
        <v>45884</v>
      </c>
      <c r="O99" s="125">
        <v>45890</v>
      </c>
      <c r="P99" s="130">
        <v>9999</v>
      </c>
      <c r="Q99" s="131" t="s">
        <v>16559</v>
      </c>
      <c r="R99" s="102" t="s">
        <v>162</v>
      </c>
      <c r="S99" s="130" t="s">
        <v>17049</v>
      </c>
      <c r="T99" s="96" t="s">
        <v>2967</v>
      </c>
      <c r="U99" s="95" t="s">
        <v>17050</v>
      </c>
      <c r="V99" s="130" t="s">
        <v>28</v>
      </c>
      <c r="W99" s="102" t="s">
        <v>166</v>
      </c>
      <c r="X99" s="95" t="s">
        <v>682</v>
      </c>
      <c r="Y99" s="95">
        <v>7444</v>
      </c>
      <c r="Z99" s="95">
        <v>1</v>
      </c>
      <c r="AA99" s="128">
        <f>IF(V99="TIPO I",'BASE LIQUIDACION REDEBAN 2025'!$B$2,IF(V99="TIPO II",'BASE LIQUIDACION REDEBAN 2025'!$B$3,IF(V99="TIPO III",'BASE LIQUIDACION REDEBAN 2025'!$B$4,IF(V99="TIPO IV",'BASE LIQUIDACION REDEBAN 2025'!$B$5,IF(W99="AEREO",'BASE LIQUIDACION REDEBAN 2025'!$B$6,'BASE LIQUIDACION REDEBAN 2025'!$B$5)))))</f>
        <v>163813.69572160003</v>
      </c>
      <c r="AB99" s="101">
        <f t="shared" si="1"/>
        <v>163813.69572160003</v>
      </c>
    </row>
    <row r="100" spans="1:28" s="129" customFormat="1" ht="13.15">
      <c r="A100" s="130" t="s">
        <v>92</v>
      </c>
      <c r="B100" s="10" t="str">
        <f>VLOOKUP(A100,'CENTRO DE COSTOS'!A:D,4,FALSE)</f>
        <v>KEVIN ALEXIS CORZO BUSTOS</v>
      </c>
      <c r="C100" s="10" t="str">
        <f>VLOOKUP(A100,'CENTRO DE COSTOS'!A:D,2,FALSE)</f>
        <v>0004-0007</v>
      </c>
      <c r="D100" s="95">
        <v>18001</v>
      </c>
      <c r="E100" s="95" t="s">
        <v>17051</v>
      </c>
      <c r="F100" s="122">
        <v>90117323</v>
      </c>
      <c r="G100" s="103" t="s">
        <v>155</v>
      </c>
      <c r="H100" s="122" t="s">
        <v>156</v>
      </c>
      <c r="I100" s="122" t="s">
        <v>157</v>
      </c>
      <c r="J100" s="130" t="s">
        <v>82</v>
      </c>
      <c r="K100" s="122" t="s">
        <v>17052</v>
      </c>
      <c r="L100" s="99" t="s">
        <v>159</v>
      </c>
      <c r="M100" s="8" t="s">
        <v>17053</v>
      </c>
      <c r="N100" s="125">
        <v>45888</v>
      </c>
      <c r="O100" s="125">
        <v>45891</v>
      </c>
      <c r="P100" s="130">
        <v>9999</v>
      </c>
      <c r="Q100" s="131" t="s">
        <v>16559</v>
      </c>
      <c r="R100" s="102" t="s">
        <v>162</v>
      </c>
      <c r="S100" s="130" t="s">
        <v>17054</v>
      </c>
      <c r="T100" s="96" t="s">
        <v>2967</v>
      </c>
      <c r="U100" s="95" t="s">
        <v>17055</v>
      </c>
      <c r="V100" s="130" t="s">
        <v>32</v>
      </c>
      <c r="W100" s="102" t="s">
        <v>166</v>
      </c>
      <c r="X100" s="95" t="s">
        <v>225</v>
      </c>
      <c r="Y100" s="95">
        <v>5664</v>
      </c>
      <c r="Z100" s="95">
        <v>1</v>
      </c>
      <c r="AA100" s="128">
        <f>IF(V100="TIPO I",'BASE LIQUIDACION REDEBAN 2025'!$B$2,IF(V100="TIPO II",'BASE LIQUIDACION REDEBAN 2025'!$B$3,IF(V100="TIPO III",'BASE LIQUIDACION REDEBAN 2025'!$B$4,IF(V100="TIPO IV",'BASE LIQUIDACION REDEBAN 2025'!$B$5,IF(W100="AEREO",'BASE LIQUIDACION REDEBAN 2025'!$B$6,'BASE LIQUIDACION REDEBAN 2025'!$B$5)))))</f>
        <v>504832.64687880001</v>
      </c>
      <c r="AB100" s="101">
        <f t="shared" si="1"/>
        <v>504832.64687880001</v>
      </c>
    </row>
    <row r="101" spans="1:28" s="129" customFormat="1" ht="13.15">
      <c r="A101" s="130" t="s">
        <v>68</v>
      </c>
      <c r="B101" s="10" t="str">
        <f>VLOOKUP(A101,'CENTRO DE COSTOS'!A:D,4,FALSE)</f>
        <v>WILLIAM ASDRUBAL ROZO ROZO</v>
      </c>
      <c r="C101" s="10" t="str">
        <f>VLOOKUP(A101,'CENTRO DE COSTOS'!A:D,2,FALSE)</f>
        <v>0004-0004</v>
      </c>
      <c r="D101" s="95">
        <v>11001</v>
      </c>
      <c r="E101" s="95" t="s">
        <v>17056</v>
      </c>
      <c r="F101" s="122">
        <v>90106305</v>
      </c>
      <c r="G101" s="103" t="s">
        <v>155</v>
      </c>
      <c r="H101" s="122" t="s">
        <v>156</v>
      </c>
      <c r="I101" s="122" t="s">
        <v>470</v>
      </c>
      <c r="J101" s="130" t="s">
        <v>68</v>
      </c>
      <c r="K101" s="122" t="s">
        <v>17057</v>
      </c>
      <c r="L101" s="99" t="s">
        <v>159</v>
      </c>
      <c r="M101" s="8" t="s">
        <v>17058</v>
      </c>
      <c r="N101" s="125">
        <v>45888</v>
      </c>
      <c r="O101" s="125">
        <v>45891</v>
      </c>
      <c r="P101" s="130">
        <v>9999</v>
      </c>
      <c r="Q101" s="131" t="s">
        <v>16559</v>
      </c>
      <c r="R101" s="102" t="s">
        <v>162</v>
      </c>
      <c r="S101" s="130" t="s">
        <v>17059</v>
      </c>
      <c r="T101" s="96" t="s">
        <v>2967</v>
      </c>
      <c r="U101" s="95" t="s">
        <v>17060</v>
      </c>
      <c r="V101" s="130" t="s">
        <v>25</v>
      </c>
      <c r="W101" s="102" t="s">
        <v>166</v>
      </c>
      <c r="X101" s="95" t="s">
        <v>882</v>
      </c>
      <c r="Y101" s="95">
        <v>6326</v>
      </c>
      <c r="Z101" s="95">
        <v>1</v>
      </c>
      <c r="AA101" s="128">
        <f>IF(V101="TIPO I",'BASE LIQUIDACION REDEBAN 2025'!$B$2,IF(V101="TIPO II",'BASE LIQUIDACION REDEBAN 2025'!$B$3,IF(V101="TIPO III",'BASE LIQUIDACION REDEBAN 2025'!$B$4,IF(V101="TIPO IV",'BASE LIQUIDACION REDEBAN 2025'!$B$5,IF(W101="AEREO",'BASE LIQUIDACION REDEBAN 2025'!$B$6,'BASE LIQUIDACION REDEBAN 2025'!$B$5)))))</f>
        <v>75096.394270399993</v>
      </c>
      <c r="AB101" s="101">
        <f t="shared" si="1"/>
        <v>75096.394270399993</v>
      </c>
    </row>
    <row r="102" spans="1:28" s="129" customFormat="1" ht="13.15">
      <c r="A102" s="130" t="s">
        <v>98</v>
      </c>
      <c r="B102" s="10" t="str">
        <f>VLOOKUP(A102,'CENTRO DE COSTOS'!A:D,4,FALSE)</f>
        <v>MIGUEL JULIÁN HERNÁNDEZ GUARÍN</v>
      </c>
      <c r="C102" s="10" t="str">
        <f>VLOOKUP(A102,'CENTRO DE COSTOS'!A:D,2,FALSE)</f>
        <v>0004-0008</v>
      </c>
      <c r="D102" s="95">
        <v>15516</v>
      </c>
      <c r="E102" s="95" t="s">
        <v>17061</v>
      </c>
      <c r="F102" s="122">
        <v>90127209</v>
      </c>
      <c r="G102" s="103" t="s">
        <v>155</v>
      </c>
      <c r="H102" s="122" t="s">
        <v>156</v>
      </c>
      <c r="I102" s="122" t="s">
        <v>241</v>
      </c>
      <c r="J102" s="130" t="s">
        <v>2631</v>
      </c>
      <c r="K102" s="122" t="s">
        <v>17062</v>
      </c>
      <c r="L102" s="99" t="s">
        <v>159</v>
      </c>
      <c r="M102" s="8" t="s">
        <v>17063</v>
      </c>
      <c r="N102" s="125">
        <v>45888</v>
      </c>
      <c r="O102" s="125">
        <v>45890</v>
      </c>
      <c r="P102" s="130">
        <v>9999</v>
      </c>
      <c r="Q102" s="131" t="s">
        <v>16559</v>
      </c>
      <c r="R102" s="102" t="s">
        <v>162</v>
      </c>
      <c r="S102" s="130" t="s">
        <v>17064</v>
      </c>
      <c r="T102" s="96" t="s">
        <v>2967</v>
      </c>
      <c r="U102" s="95" t="s">
        <v>17065</v>
      </c>
      <c r="V102" s="130" t="s">
        <v>28</v>
      </c>
      <c r="W102" s="102" t="s">
        <v>166</v>
      </c>
      <c r="X102" s="95" t="s">
        <v>623</v>
      </c>
      <c r="Y102" s="95">
        <v>1642</v>
      </c>
      <c r="Z102" s="95">
        <v>1</v>
      </c>
      <c r="AA102" s="128">
        <f>IF(V102="TIPO I",'BASE LIQUIDACION REDEBAN 2025'!$B$2,IF(V102="TIPO II",'BASE LIQUIDACION REDEBAN 2025'!$B$3,IF(V102="TIPO III",'BASE LIQUIDACION REDEBAN 2025'!$B$4,IF(V102="TIPO IV",'BASE LIQUIDACION REDEBAN 2025'!$B$5,IF(W102="AEREO",'BASE LIQUIDACION REDEBAN 2025'!$B$6,'BASE LIQUIDACION REDEBAN 2025'!$B$5)))))</f>
        <v>163813.69572160003</v>
      </c>
      <c r="AB102" s="101">
        <f t="shared" si="1"/>
        <v>163813.69572160003</v>
      </c>
    </row>
    <row r="103" spans="1:28" s="129" customFormat="1" ht="13.15">
      <c r="A103" s="130" t="s">
        <v>93</v>
      </c>
      <c r="B103" s="10" t="str">
        <f>VLOOKUP(A103,'CENTRO DE COSTOS'!A:D,4,FALSE)</f>
        <v>DIEGO FERNANDO HENAO CARDONA</v>
      </c>
      <c r="C103" s="10" t="str">
        <f>VLOOKUP(A103,'CENTRO DE COSTOS'!A:D,2,FALSE)</f>
        <v>0004-0003</v>
      </c>
      <c r="D103" s="95">
        <v>52001</v>
      </c>
      <c r="E103" s="95" t="s">
        <v>17066</v>
      </c>
      <c r="F103" s="122">
        <v>72875719</v>
      </c>
      <c r="G103" s="103" t="s">
        <v>155</v>
      </c>
      <c r="H103" s="122" t="s">
        <v>370</v>
      </c>
      <c r="I103" s="122" t="s">
        <v>174</v>
      </c>
      <c r="J103" s="130" t="s">
        <v>93</v>
      </c>
      <c r="K103" s="122" t="s">
        <v>17067</v>
      </c>
      <c r="L103" s="99" t="s">
        <v>159</v>
      </c>
      <c r="M103" s="8" t="s">
        <v>17068</v>
      </c>
      <c r="N103" s="125">
        <v>45889</v>
      </c>
      <c r="O103" s="125">
        <v>45891</v>
      </c>
      <c r="P103" s="130">
        <v>9999</v>
      </c>
      <c r="Q103" s="131" t="s">
        <v>16559</v>
      </c>
      <c r="R103" s="102" t="s">
        <v>162</v>
      </c>
      <c r="S103" s="130" t="s">
        <v>17069</v>
      </c>
      <c r="T103" s="96" t="s">
        <v>2967</v>
      </c>
      <c r="U103" s="95" t="s">
        <v>17070</v>
      </c>
      <c r="V103" s="130" t="s">
        <v>25</v>
      </c>
      <c r="W103" s="102" t="s">
        <v>166</v>
      </c>
      <c r="X103" s="95" t="s">
        <v>1825</v>
      </c>
      <c r="Y103" s="95">
        <v>9827</v>
      </c>
      <c r="Z103" s="95">
        <v>1</v>
      </c>
      <c r="AA103" s="128">
        <f>IF(V103="TIPO I",'BASE LIQUIDACION REDEBAN 2025'!$B$2,IF(V103="TIPO II",'BASE LIQUIDACION REDEBAN 2025'!$B$3,IF(V103="TIPO III",'BASE LIQUIDACION REDEBAN 2025'!$B$4,IF(V103="TIPO IV",'BASE LIQUIDACION REDEBAN 2025'!$B$5,IF(W103="AEREO",'BASE LIQUIDACION REDEBAN 2025'!$B$6,'BASE LIQUIDACION REDEBAN 2025'!$B$5)))))</f>
        <v>75096.394270399993</v>
      </c>
      <c r="AB103" s="101">
        <f t="shared" si="1"/>
        <v>75096.394270399993</v>
      </c>
    </row>
    <row r="104" spans="1:28" s="129" customFormat="1" ht="13.15">
      <c r="A104" s="130" t="s">
        <v>93</v>
      </c>
      <c r="B104" s="10" t="str">
        <f>VLOOKUP(A104,'CENTRO DE COSTOS'!A:D,4,FALSE)</f>
        <v>DIEGO FERNANDO HENAO CARDONA</v>
      </c>
      <c r="C104" s="10" t="str">
        <f>VLOOKUP(A104,'CENTRO DE COSTOS'!A:D,2,FALSE)</f>
        <v>0004-0003</v>
      </c>
      <c r="D104" s="95">
        <v>52835</v>
      </c>
      <c r="E104" s="95" t="s">
        <v>17071</v>
      </c>
      <c r="F104" s="122">
        <v>87267003</v>
      </c>
      <c r="G104" s="103" t="s">
        <v>155</v>
      </c>
      <c r="H104" s="122" t="s">
        <v>156</v>
      </c>
      <c r="I104" s="122" t="s">
        <v>174</v>
      </c>
      <c r="J104" s="130" t="s">
        <v>515</v>
      </c>
      <c r="K104" s="122" t="s">
        <v>17072</v>
      </c>
      <c r="L104" s="99" t="s">
        <v>159</v>
      </c>
      <c r="M104" s="8" t="s">
        <v>17073</v>
      </c>
      <c r="N104" s="125">
        <v>45889</v>
      </c>
      <c r="O104" s="125">
        <v>45895</v>
      </c>
      <c r="P104" s="130">
        <v>9999</v>
      </c>
      <c r="Q104" s="131" t="s">
        <v>16559</v>
      </c>
      <c r="R104" s="102" t="s">
        <v>16600</v>
      </c>
      <c r="S104" s="130" t="s">
        <v>17074</v>
      </c>
      <c r="T104" s="96" t="s">
        <v>2967</v>
      </c>
      <c r="U104" s="95" t="s">
        <v>17075</v>
      </c>
      <c r="V104" s="130" t="s">
        <v>32</v>
      </c>
      <c r="W104" s="102" t="s">
        <v>166</v>
      </c>
      <c r="X104" s="95" t="s">
        <v>182</v>
      </c>
      <c r="Y104" s="95">
        <v>9494</v>
      </c>
      <c r="Z104" s="95">
        <v>1</v>
      </c>
      <c r="AA104" s="128">
        <f>IF(V104="TIPO I",'BASE LIQUIDACION REDEBAN 2025'!$B$2,IF(V104="TIPO II",'BASE LIQUIDACION REDEBAN 2025'!$B$3,IF(V104="TIPO III",'BASE LIQUIDACION REDEBAN 2025'!$B$4,IF(V104="TIPO IV",'BASE LIQUIDACION REDEBAN 2025'!$B$5,IF(W104="AEREO",'BASE LIQUIDACION REDEBAN 2025'!$B$6,'BASE LIQUIDACION REDEBAN 2025'!$B$5)))))</f>
        <v>504832.64687880001</v>
      </c>
      <c r="AB104" s="101">
        <f t="shared" si="1"/>
        <v>504832.64687880001</v>
      </c>
    </row>
    <row r="105" spans="1:28" s="129" customFormat="1" ht="13.15">
      <c r="A105" s="130" t="s">
        <v>100</v>
      </c>
      <c r="B105" s="10" t="str">
        <f>VLOOKUP(A105,'CENTRO DE COSTOS'!A:D,4,FALSE)</f>
        <v>KEVIN ALEXIS CORZO BUSTOS</v>
      </c>
      <c r="C105" s="10" t="str">
        <f>VLOOKUP(A105,'CENTRO DE COSTOS'!A:D,2,FALSE)</f>
        <v>0004-0007</v>
      </c>
      <c r="D105" s="95">
        <v>50683</v>
      </c>
      <c r="E105" s="95" t="s">
        <v>17076</v>
      </c>
      <c r="F105" s="122">
        <v>90103296</v>
      </c>
      <c r="G105" s="103" t="s">
        <v>155</v>
      </c>
      <c r="H105" s="122" t="s">
        <v>156</v>
      </c>
      <c r="I105" s="122" t="s">
        <v>295</v>
      </c>
      <c r="J105" s="130" t="s">
        <v>14687</v>
      </c>
      <c r="K105" s="122" t="s">
        <v>17077</v>
      </c>
      <c r="L105" s="99" t="s">
        <v>159</v>
      </c>
      <c r="M105" s="8" t="s">
        <v>17078</v>
      </c>
      <c r="N105" s="125">
        <v>45889</v>
      </c>
      <c r="O105" s="125">
        <v>45891</v>
      </c>
      <c r="P105" s="130">
        <v>9999</v>
      </c>
      <c r="Q105" s="131" t="s">
        <v>16559</v>
      </c>
      <c r="R105" s="102" t="s">
        <v>162</v>
      </c>
      <c r="S105" s="130" t="s">
        <v>17079</v>
      </c>
      <c r="T105" s="96" t="s">
        <v>2967</v>
      </c>
      <c r="U105" s="95" t="s">
        <v>17080</v>
      </c>
      <c r="V105" s="130" t="s">
        <v>30</v>
      </c>
      <c r="W105" s="102" t="s">
        <v>166</v>
      </c>
      <c r="X105" s="95" t="s">
        <v>362</v>
      </c>
      <c r="Y105" s="95">
        <v>8754</v>
      </c>
      <c r="Z105" s="95">
        <v>1</v>
      </c>
      <c r="AA105" s="128">
        <f>IF(V105="TIPO I",'BASE LIQUIDACION REDEBAN 2025'!$B$2,IF(V105="TIPO II",'BASE LIQUIDACION REDEBAN 2025'!$B$3,IF(V105="TIPO III",'BASE LIQUIDACION REDEBAN 2025'!$B$4,IF(V105="TIPO IV",'BASE LIQUIDACION REDEBAN 2025'!$B$5,IF(W105="AEREO",'BASE LIQUIDACION REDEBAN 2025'!$B$6,'BASE LIQUIDACION REDEBAN 2025'!$B$5)))))</f>
        <v>275728.78077800001</v>
      </c>
      <c r="AB105" s="101">
        <f t="shared" si="1"/>
        <v>275728.78077800001</v>
      </c>
    </row>
    <row r="106" spans="1:28" s="129" customFormat="1" ht="13.15">
      <c r="A106" s="130" t="s">
        <v>92</v>
      </c>
      <c r="B106" s="10" t="str">
        <f>VLOOKUP(A106,'CENTRO DE COSTOS'!A:D,4,FALSE)</f>
        <v>KEVIN ALEXIS CORZO BUSTOS</v>
      </c>
      <c r="C106" s="10" t="str">
        <f>VLOOKUP(A106,'CENTRO DE COSTOS'!A:D,2,FALSE)</f>
        <v>0004-0007</v>
      </c>
      <c r="D106" s="95">
        <v>41298</v>
      </c>
      <c r="E106" s="95" t="s">
        <v>17081</v>
      </c>
      <c r="F106" s="122">
        <v>90113509</v>
      </c>
      <c r="G106" s="103" t="s">
        <v>155</v>
      </c>
      <c r="H106" s="122" t="s">
        <v>156</v>
      </c>
      <c r="I106" s="122" t="s">
        <v>249</v>
      </c>
      <c r="J106" s="130" t="s">
        <v>1714</v>
      </c>
      <c r="K106" s="122" t="s">
        <v>17082</v>
      </c>
      <c r="L106" s="99" t="s">
        <v>159</v>
      </c>
      <c r="M106" s="8" t="s">
        <v>17083</v>
      </c>
      <c r="N106" s="125">
        <v>45889</v>
      </c>
      <c r="O106" s="125">
        <v>45890</v>
      </c>
      <c r="P106" s="130">
        <v>9999</v>
      </c>
      <c r="Q106" s="131" t="s">
        <v>16559</v>
      </c>
      <c r="R106" s="102" t="s">
        <v>162</v>
      </c>
      <c r="S106" s="130" t="s">
        <v>17084</v>
      </c>
      <c r="T106" s="96" t="s">
        <v>2967</v>
      </c>
      <c r="U106" s="95" t="s">
        <v>17085</v>
      </c>
      <c r="V106" s="130" t="s">
        <v>30</v>
      </c>
      <c r="W106" s="102" t="s">
        <v>166</v>
      </c>
      <c r="X106" s="95" t="s">
        <v>167</v>
      </c>
      <c r="Y106" s="95">
        <v>5113</v>
      </c>
      <c r="Z106" s="95">
        <v>1</v>
      </c>
      <c r="AA106" s="128">
        <f>IF(V106="TIPO I",'BASE LIQUIDACION REDEBAN 2025'!$B$2,IF(V106="TIPO II",'BASE LIQUIDACION REDEBAN 2025'!$B$3,IF(V106="TIPO III",'BASE LIQUIDACION REDEBAN 2025'!$B$4,IF(V106="TIPO IV",'BASE LIQUIDACION REDEBAN 2025'!$B$5,IF(W106="AEREO",'BASE LIQUIDACION REDEBAN 2025'!$B$6,'BASE LIQUIDACION REDEBAN 2025'!$B$5)))))</f>
        <v>275728.78077800001</v>
      </c>
      <c r="AB106" s="101">
        <f t="shared" si="1"/>
        <v>275728.78077800001</v>
      </c>
    </row>
    <row r="107" spans="1:28" s="129" customFormat="1" ht="13.15">
      <c r="A107" s="130" t="s">
        <v>64</v>
      </c>
      <c r="B107" s="10" t="str">
        <f>VLOOKUP(A107,'CENTRO DE COSTOS'!A:D,4,FALSE)</f>
        <v>JOSE MAURICIO HERNANDEZ ROJAS</v>
      </c>
      <c r="C107" s="10" t="str">
        <f>VLOOKUP(A107,'CENTRO DE COSTOS'!A:D,2,FALSE)</f>
        <v>0004-0001</v>
      </c>
      <c r="D107" s="95">
        <v>8638</v>
      </c>
      <c r="E107" s="95" t="s">
        <v>17086</v>
      </c>
      <c r="F107" s="122">
        <v>90108204</v>
      </c>
      <c r="G107" s="103" t="s">
        <v>155</v>
      </c>
      <c r="H107" s="122" t="s">
        <v>156</v>
      </c>
      <c r="I107" s="122" t="s">
        <v>389</v>
      </c>
      <c r="J107" s="130" t="s">
        <v>2762</v>
      </c>
      <c r="K107" s="122" t="s">
        <v>17087</v>
      </c>
      <c r="L107" s="99" t="s">
        <v>159</v>
      </c>
      <c r="M107" s="8" t="s">
        <v>17088</v>
      </c>
      <c r="N107" s="125">
        <v>45889</v>
      </c>
      <c r="O107" s="125">
        <v>45891</v>
      </c>
      <c r="P107" s="130">
        <v>9999</v>
      </c>
      <c r="Q107" s="131" t="s">
        <v>16559</v>
      </c>
      <c r="R107" s="102" t="s">
        <v>162</v>
      </c>
      <c r="S107" s="130" t="s">
        <v>17089</v>
      </c>
      <c r="T107" s="96" t="s">
        <v>2967</v>
      </c>
      <c r="U107" s="95" t="s">
        <v>17090</v>
      </c>
      <c r="V107" s="130" t="s">
        <v>28</v>
      </c>
      <c r="W107" s="102" t="s">
        <v>166</v>
      </c>
      <c r="X107" s="95" t="s">
        <v>799</v>
      </c>
      <c r="Y107" s="95">
        <v>8882</v>
      </c>
      <c r="Z107" s="95">
        <v>1</v>
      </c>
      <c r="AA107" s="128">
        <f>IF(V107="TIPO I",'BASE LIQUIDACION REDEBAN 2025'!$B$2,IF(V107="TIPO II",'BASE LIQUIDACION REDEBAN 2025'!$B$3,IF(V107="TIPO III",'BASE LIQUIDACION REDEBAN 2025'!$B$4,IF(V107="TIPO IV",'BASE LIQUIDACION REDEBAN 2025'!$B$5,IF(W107="AEREO",'BASE LIQUIDACION REDEBAN 2025'!$B$6,'BASE LIQUIDACION REDEBAN 2025'!$B$5)))))</f>
        <v>163813.69572160003</v>
      </c>
      <c r="AB107" s="101">
        <f t="shared" si="1"/>
        <v>163813.69572160003</v>
      </c>
    </row>
    <row r="108" spans="1:28" s="129" customFormat="1" ht="13.15">
      <c r="A108" s="130" t="s">
        <v>68</v>
      </c>
      <c r="B108" s="10" t="str">
        <f>VLOOKUP(A108,'CENTRO DE COSTOS'!A:D,4,FALSE)</f>
        <v>WILLIAM ASDRUBAL ROZO ROZO</v>
      </c>
      <c r="C108" s="10" t="str">
        <f>VLOOKUP(A108,'CENTRO DE COSTOS'!A:D,2,FALSE)</f>
        <v>0004-0004</v>
      </c>
      <c r="D108" s="95">
        <v>11001</v>
      </c>
      <c r="E108" s="95" t="s">
        <v>17091</v>
      </c>
      <c r="F108" s="122">
        <v>90114427</v>
      </c>
      <c r="G108" s="103" t="s">
        <v>155</v>
      </c>
      <c r="H108" s="122" t="s">
        <v>156</v>
      </c>
      <c r="I108" s="122" t="s">
        <v>470</v>
      </c>
      <c r="J108" s="130" t="s">
        <v>68</v>
      </c>
      <c r="K108" s="122" t="s">
        <v>17092</v>
      </c>
      <c r="L108" s="99" t="s">
        <v>159</v>
      </c>
      <c r="M108" s="8" t="s">
        <v>17093</v>
      </c>
      <c r="N108" s="125">
        <v>45889</v>
      </c>
      <c r="O108" s="125">
        <v>45891</v>
      </c>
      <c r="P108" s="130">
        <v>9999</v>
      </c>
      <c r="Q108" s="131" t="s">
        <v>16559</v>
      </c>
      <c r="R108" s="102" t="s">
        <v>162</v>
      </c>
      <c r="S108" s="130" t="s">
        <v>17094</v>
      </c>
      <c r="T108" s="96" t="s">
        <v>2967</v>
      </c>
      <c r="U108" s="95" t="s">
        <v>17095</v>
      </c>
      <c r="V108" s="130" t="s">
        <v>25</v>
      </c>
      <c r="W108" s="102" t="s">
        <v>166</v>
      </c>
      <c r="X108" s="95" t="s">
        <v>2089</v>
      </c>
      <c r="Y108" s="95">
        <v>5591</v>
      </c>
      <c r="Z108" s="95">
        <v>1</v>
      </c>
      <c r="AA108" s="128">
        <f>IF(V108="TIPO I",'BASE LIQUIDACION REDEBAN 2025'!$B$2,IF(V108="TIPO II",'BASE LIQUIDACION REDEBAN 2025'!$B$3,IF(V108="TIPO III",'BASE LIQUIDACION REDEBAN 2025'!$B$4,IF(V108="TIPO IV",'BASE LIQUIDACION REDEBAN 2025'!$B$5,IF(W108="AEREO",'BASE LIQUIDACION REDEBAN 2025'!$B$6,'BASE LIQUIDACION REDEBAN 2025'!$B$5)))))</f>
        <v>75096.394270399993</v>
      </c>
      <c r="AB108" s="101">
        <f t="shared" si="1"/>
        <v>75096.394270399993</v>
      </c>
    </row>
    <row r="109" spans="1:28" s="129" customFormat="1" ht="13.15">
      <c r="A109" s="130" t="s">
        <v>76</v>
      </c>
      <c r="B109" s="10" t="str">
        <f>VLOOKUP(A109,'CENTRO DE COSTOS'!A:D,4,FALSE)</f>
        <v>DIEGO FERNANDO HENAO CARDONA</v>
      </c>
      <c r="C109" s="10" t="str">
        <f>VLOOKUP(A109,'CENTRO DE COSTOS'!A:D,2,FALSE)</f>
        <v>0004-0003</v>
      </c>
      <c r="D109" s="95">
        <v>76001</v>
      </c>
      <c r="E109" s="95" t="s">
        <v>17096</v>
      </c>
      <c r="F109" s="122">
        <v>90107116</v>
      </c>
      <c r="G109" s="103" t="s">
        <v>155</v>
      </c>
      <c r="H109" s="122" t="s">
        <v>156</v>
      </c>
      <c r="I109" s="122" t="s">
        <v>227</v>
      </c>
      <c r="J109" s="130" t="s">
        <v>76</v>
      </c>
      <c r="K109" s="122" t="s">
        <v>16811</v>
      </c>
      <c r="L109" s="99" t="s">
        <v>159</v>
      </c>
      <c r="M109" s="8" t="s">
        <v>17097</v>
      </c>
      <c r="N109" s="125">
        <v>45889</v>
      </c>
      <c r="O109" s="125">
        <v>45891</v>
      </c>
      <c r="P109" s="130">
        <v>9999</v>
      </c>
      <c r="Q109" s="131" t="s">
        <v>16559</v>
      </c>
      <c r="R109" s="102" t="s">
        <v>162</v>
      </c>
      <c r="S109" s="130" t="s">
        <v>17098</v>
      </c>
      <c r="T109" s="96" t="s">
        <v>2967</v>
      </c>
      <c r="U109" s="95" t="s">
        <v>16814</v>
      </c>
      <c r="V109" s="130" t="s">
        <v>25</v>
      </c>
      <c r="W109" s="102" t="s">
        <v>166</v>
      </c>
      <c r="X109" s="95" t="s">
        <v>513</v>
      </c>
      <c r="Y109" s="95">
        <v>5451</v>
      </c>
      <c r="Z109" s="95">
        <v>1</v>
      </c>
      <c r="AA109" s="128">
        <f>IF(V109="TIPO I",'BASE LIQUIDACION REDEBAN 2025'!$B$2,IF(V109="TIPO II",'BASE LIQUIDACION REDEBAN 2025'!$B$3,IF(V109="TIPO III",'BASE LIQUIDACION REDEBAN 2025'!$B$4,IF(V109="TIPO IV",'BASE LIQUIDACION REDEBAN 2025'!$B$5,IF(W109="AEREO",'BASE LIQUIDACION REDEBAN 2025'!$B$6,'BASE LIQUIDACION REDEBAN 2025'!$B$5)))))</f>
        <v>75096.394270399993</v>
      </c>
      <c r="AB109" s="101">
        <f t="shared" si="1"/>
        <v>75096.394270399993</v>
      </c>
    </row>
    <row r="110" spans="1:28" s="129" customFormat="1" ht="13.15">
      <c r="A110" s="130" t="s">
        <v>98</v>
      </c>
      <c r="B110" s="10" t="str">
        <f>VLOOKUP(A110,'CENTRO DE COSTOS'!A:D,4,FALSE)</f>
        <v>MIGUEL JULIÁN HERNÁNDEZ GUARÍN</v>
      </c>
      <c r="C110" s="10" t="str">
        <f>VLOOKUP(A110,'CENTRO DE COSTOS'!A:D,2,FALSE)</f>
        <v>0004-0008</v>
      </c>
      <c r="D110" s="95">
        <v>15238</v>
      </c>
      <c r="E110" s="95" t="s">
        <v>17099</v>
      </c>
      <c r="F110" s="122">
        <v>89199330</v>
      </c>
      <c r="G110" s="103" t="s">
        <v>155</v>
      </c>
      <c r="H110" s="122" t="s">
        <v>156</v>
      </c>
      <c r="I110" s="122" t="s">
        <v>241</v>
      </c>
      <c r="J110" s="130" t="s">
        <v>618</v>
      </c>
      <c r="K110" s="122" t="s">
        <v>17100</v>
      </c>
      <c r="L110" s="99" t="s">
        <v>159</v>
      </c>
      <c r="M110" s="8" t="s">
        <v>17101</v>
      </c>
      <c r="N110" s="125">
        <v>45889</v>
      </c>
      <c r="O110" s="125">
        <v>45891</v>
      </c>
      <c r="P110" s="130">
        <v>9999</v>
      </c>
      <c r="Q110" s="131" t="s">
        <v>16559</v>
      </c>
      <c r="R110" s="102" t="s">
        <v>162</v>
      </c>
      <c r="S110" s="130" t="s">
        <v>17102</v>
      </c>
      <c r="T110" s="96" t="s">
        <v>2967</v>
      </c>
      <c r="U110" s="95" t="s">
        <v>17103</v>
      </c>
      <c r="V110" s="130" t="s">
        <v>28</v>
      </c>
      <c r="W110" s="102" t="s">
        <v>166</v>
      </c>
      <c r="X110" s="95" t="s">
        <v>556</v>
      </c>
      <c r="Y110" s="95">
        <v>5002</v>
      </c>
      <c r="Z110" s="95">
        <v>1</v>
      </c>
      <c r="AA110" s="128">
        <f>IF(V110="TIPO I",'BASE LIQUIDACION REDEBAN 2025'!$B$2,IF(V110="TIPO II",'BASE LIQUIDACION REDEBAN 2025'!$B$3,IF(V110="TIPO III",'BASE LIQUIDACION REDEBAN 2025'!$B$4,IF(V110="TIPO IV",'BASE LIQUIDACION REDEBAN 2025'!$B$5,IF(W110="AEREO",'BASE LIQUIDACION REDEBAN 2025'!$B$6,'BASE LIQUIDACION REDEBAN 2025'!$B$5)))))</f>
        <v>163813.69572160003</v>
      </c>
      <c r="AB110" s="101">
        <f t="shared" si="1"/>
        <v>163813.69572160003</v>
      </c>
    </row>
    <row r="111" spans="1:28" s="129" customFormat="1" ht="13.15">
      <c r="A111" s="130" t="s">
        <v>76</v>
      </c>
      <c r="B111" s="10" t="str">
        <f>VLOOKUP(A111,'CENTRO DE COSTOS'!A:D,4,FALSE)</f>
        <v>DIEGO FERNANDO HENAO CARDONA</v>
      </c>
      <c r="C111" s="10" t="str">
        <f>VLOOKUP(A111,'CENTRO DE COSTOS'!A:D,2,FALSE)</f>
        <v>0004-0003</v>
      </c>
      <c r="D111" s="95">
        <v>76111</v>
      </c>
      <c r="E111" s="95" t="s">
        <v>17104</v>
      </c>
      <c r="F111" s="122">
        <v>90130229</v>
      </c>
      <c r="G111" s="103" t="s">
        <v>155</v>
      </c>
      <c r="H111" s="122" t="s">
        <v>156</v>
      </c>
      <c r="I111" s="122" t="s">
        <v>227</v>
      </c>
      <c r="J111" s="130" t="s">
        <v>4751</v>
      </c>
      <c r="K111" s="122" t="s">
        <v>17105</v>
      </c>
      <c r="L111" s="99" t="s">
        <v>159</v>
      </c>
      <c r="M111" s="8" t="s">
        <v>17106</v>
      </c>
      <c r="N111" s="125">
        <v>45889</v>
      </c>
      <c r="O111" s="125">
        <v>45891</v>
      </c>
      <c r="P111" s="130">
        <v>9999</v>
      </c>
      <c r="Q111" s="131" t="s">
        <v>16559</v>
      </c>
      <c r="R111" s="102" t="s">
        <v>162</v>
      </c>
      <c r="S111" s="130" t="s">
        <v>17107</v>
      </c>
      <c r="T111" s="96" t="s">
        <v>2967</v>
      </c>
      <c r="U111" s="95" t="s">
        <v>17108</v>
      </c>
      <c r="V111" s="130" t="s">
        <v>28</v>
      </c>
      <c r="W111" s="102" t="s">
        <v>166</v>
      </c>
      <c r="X111" s="95" t="s">
        <v>531</v>
      </c>
      <c r="Y111" s="95">
        <v>5664</v>
      </c>
      <c r="Z111" s="95">
        <v>1</v>
      </c>
      <c r="AA111" s="128">
        <f>IF(V111="TIPO I",'BASE LIQUIDACION REDEBAN 2025'!$B$2,IF(V111="TIPO II",'BASE LIQUIDACION REDEBAN 2025'!$B$3,IF(V111="TIPO III",'BASE LIQUIDACION REDEBAN 2025'!$B$4,IF(V111="TIPO IV",'BASE LIQUIDACION REDEBAN 2025'!$B$5,IF(W111="AEREO",'BASE LIQUIDACION REDEBAN 2025'!$B$6,'BASE LIQUIDACION REDEBAN 2025'!$B$5)))))</f>
        <v>163813.69572160003</v>
      </c>
      <c r="AB111" s="101">
        <f t="shared" si="1"/>
        <v>163813.69572160003</v>
      </c>
    </row>
    <row r="112" spans="1:28" s="129" customFormat="1" ht="13.15">
      <c r="A112" s="130" t="s">
        <v>68</v>
      </c>
      <c r="B112" s="10" t="str">
        <f>VLOOKUP(A112,'CENTRO DE COSTOS'!A:D,4,FALSE)</f>
        <v>WILLIAM ASDRUBAL ROZO ROZO</v>
      </c>
      <c r="C112" s="10" t="str">
        <f>VLOOKUP(A112,'CENTRO DE COSTOS'!A:D,2,FALSE)</f>
        <v>0004-0004</v>
      </c>
      <c r="D112" s="95">
        <v>11001</v>
      </c>
      <c r="E112" s="95" t="s">
        <v>17109</v>
      </c>
      <c r="F112" s="122">
        <v>90096470</v>
      </c>
      <c r="G112" s="103" t="s">
        <v>155</v>
      </c>
      <c r="H112" s="122" t="s">
        <v>156</v>
      </c>
      <c r="I112" s="122" t="s">
        <v>470</v>
      </c>
      <c r="J112" s="130" t="s">
        <v>68</v>
      </c>
      <c r="K112" s="122" t="s">
        <v>17110</v>
      </c>
      <c r="L112" s="99" t="s">
        <v>159</v>
      </c>
      <c r="M112" s="8" t="s">
        <v>17111</v>
      </c>
      <c r="N112" s="125">
        <v>45890</v>
      </c>
      <c r="O112" s="125">
        <v>45895</v>
      </c>
      <c r="P112" s="130">
        <v>9999</v>
      </c>
      <c r="Q112" s="131" t="s">
        <v>16559</v>
      </c>
      <c r="R112" s="102" t="s">
        <v>162</v>
      </c>
      <c r="S112" s="130" t="s">
        <v>17112</v>
      </c>
      <c r="T112" s="96" t="s">
        <v>2967</v>
      </c>
      <c r="U112" s="95" t="s">
        <v>17113</v>
      </c>
      <c r="V112" s="130" t="s">
        <v>25</v>
      </c>
      <c r="W112" s="102" t="s">
        <v>166</v>
      </c>
      <c r="X112" s="95" t="s">
        <v>2089</v>
      </c>
      <c r="Y112" s="95">
        <v>9258</v>
      </c>
      <c r="Z112" s="95">
        <v>1</v>
      </c>
      <c r="AA112" s="128">
        <f>IF(V112="TIPO I",'BASE LIQUIDACION REDEBAN 2025'!$B$2,IF(V112="TIPO II",'BASE LIQUIDACION REDEBAN 2025'!$B$3,IF(V112="TIPO III",'BASE LIQUIDACION REDEBAN 2025'!$B$4,IF(V112="TIPO IV",'BASE LIQUIDACION REDEBAN 2025'!$B$5,IF(W112="AEREO",'BASE LIQUIDACION REDEBAN 2025'!$B$6,'BASE LIQUIDACION REDEBAN 2025'!$B$5)))))</f>
        <v>75096.394270399993</v>
      </c>
      <c r="AB112" s="101">
        <f t="shared" si="1"/>
        <v>75096.394270399993</v>
      </c>
    </row>
    <row r="113" spans="1:28" s="129" customFormat="1" ht="13.15">
      <c r="A113" s="130" t="s">
        <v>86</v>
      </c>
      <c r="B113" s="10" t="str">
        <f>VLOOKUP(A113,'CENTRO DE COSTOS'!A:D,4,FALSE)</f>
        <v>KEVIN ALEXIS CORZO BUSTOS</v>
      </c>
      <c r="C113" s="10" t="str">
        <f>VLOOKUP(A113,'CENTRO DE COSTOS'!A:D,2,FALSE)</f>
        <v>0004-0007</v>
      </c>
      <c r="D113" s="95">
        <v>17380</v>
      </c>
      <c r="E113" s="95" t="s">
        <v>17114</v>
      </c>
      <c r="F113" s="122">
        <v>89538481</v>
      </c>
      <c r="G113" s="103" t="s">
        <v>155</v>
      </c>
      <c r="H113" s="122" t="s">
        <v>156</v>
      </c>
      <c r="I113" s="122" t="s">
        <v>477</v>
      </c>
      <c r="J113" s="130" t="s">
        <v>7009</v>
      </c>
      <c r="K113" s="122" t="s">
        <v>17115</v>
      </c>
      <c r="L113" s="99" t="s">
        <v>159</v>
      </c>
      <c r="M113" s="8" t="s">
        <v>17116</v>
      </c>
      <c r="N113" s="125">
        <v>45890</v>
      </c>
      <c r="O113" s="125">
        <v>45894</v>
      </c>
      <c r="P113" s="130">
        <v>9999</v>
      </c>
      <c r="Q113" s="131" t="s">
        <v>16559</v>
      </c>
      <c r="R113" s="102" t="s">
        <v>162</v>
      </c>
      <c r="S113" s="130" t="s">
        <v>17117</v>
      </c>
      <c r="T113" s="96" t="s">
        <v>2967</v>
      </c>
      <c r="U113" s="95" t="s">
        <v>17118</v>
      </c>
      <c r="V113" s="130" t="s">
        <v>30</v>
      </c>
      <c r="W113" s="102" t="s">
        <v>166</v>
      </c>
      <c r="X113" s="95" t="s">
        <v>4264</v>
      </c>
      <c r="Y113" s="95" t="s">
        <v>17119</v>
      </c>
      <c r="Z113" s="95">
        <v>1</v>
      </c>
      <c r="AA113" s="128">
        <f>IF(V113="TIPO I",'BASE LIQUIDACION REDEBAN 2025'!$B$2,IF(V113="TIPO II",'BASE LIQUIDACION REDEBAN 2025'!$B$3,IF(V113="TIPO III",'BASE LIQUIDACION REDEBAN 2025'!$B$4,IF(V113="TIPO IV",'BASE LIQUIDACION REDEBAN 2025'!$B$5,IF(W113="AEREO",'BASE LIQUIDACION REDEBAN 2025'!$B$6,'BASE LIQUIDACION REDEBAN 2025'!$B$5)))))</f>
        <v>275728.78077800001</v>
      </c>
      <c r="AB113" s="101">
        <f t="shared" si="1"/>
        <v>275728.78077800001</v>
      </c>
    </row>
    <row r="114" spans="1:28" s="129" customFormat="1" ht="13.15">
      <c r="A114" s="130" t="s">
        <v>94</v>
      </c>
      <c r="B114" s="10" t="str">
        <f>VLOOKUP(A114,'CENTRO DE COSTOS'!A:D,4,FALSE)</f>
        <v>DIEGO FERNANDO HENAO CARDONA</v>
      </c>
      <c r="C114" s="10" t="str">
        <f>VLOOKUP(A114,'CENTRO DE COSTOS'!A:D,2,FALSE)</f>
        <v>0004-0002</v>
      </c>
      <c r="D114" s="95">
        <v>63690</v>
      </c>
      <c r="E114" s="95" t="s">
        <v>17120</v>
      </c>
      <c r="F114" s="122">
        <v>90117878</v>
      </c>
      <c r="G114" s="103" t="s">
        <v>155</v>
      </c>
      <c r="H114" s="122" t="s">
        <v>156</v>
      </c>
      <c r="I114" s="122" t="s">
        <v>581</v>
      </c>
      <c r="J114" s="130" t="s">
        <v>16397</v>
      </c>
      <c r="K114" s="122" t="s">
        <v>17121</v>
      </c>
      <c r="L114" s="99" t="s">
        <v>159</v>
      </c>
      <c r="M114" s="8" t="s">
        <v>17122</v>
      </c>
      <c r="N114" s="125">
        <v>45890</v>
      </c>
      <c r="O114" s="125">
        <v>45895</v>
      </c>
      <c r="P114" s="130">
        <v>9999</v>
      </c>
      <c r="Q114" s="131" t="s">
        <v>16559</v>
      </c>
      <c r="R114" s="102" t="s">
        <v>162</v>
      </c>
      <c r="S114" s="130" t="s">
        <v>17123</v>
      </c>
      <c r="T114" s="96" t="s">
        <v>2967</v>
      </c>
      <c r="U114" s="95" t="s">
        <v>17124</v>
      </c>
      <c r="V114" s="130" t="s">
        <v>28</v>
      </c>
      <c r="W114" s="102" t="s">
        <v>166</v>
      </c>
      <c r="X114" s="95" t="s">
        <v>587</v>
      </c>
      <c r="Y114" s="95">
        <v>1353</v>
      </c>
      <c r="Z114" s="95">
        <v>1</v>
      </c>
      <c r="AA114" s="128">
        <f>IF(V114="TIPO I",'BASE LIQUIDACION REDEBAN 2025'!$B$2,IF(V114="TIPO II",'BASE LIQUIDACION REDEBAN 2025'!$B$3,IF(V114="TIPO III",'BASE LIQUIDACION REDEBAN 2025'!$B$4,IF(V114="TIPO IV",'BASE LIQUIDACION REDEBAN 2025'!$B$5,IF(W114="AEREO",'BASE LIQUIDACION REDEBAN 2025'!$B$6,'BASE LIQUIDACION REDEBAN 2025'!$B$5)))))</f>
        <v>163813.69572160003</v>
      </c>
      <c r="AB114" s="101">
        <f t="shared" si="1"/>
        <v>163813.69572160003</v>
      </c>
    </row>
    <row r="115" spans="1:28" s="129" customFormat="1" ht="13.15">
      <c r="A115" s="130" t="s">
        <v>76</v>
      </c>
      <c r="B115" s="10" t="str">
        <f>VLOOKUP(A115,'CENTRO DE COSTOS'!A:D,4,FALSE)</f>
        <v>DIEGO FERNANDO HENAO CARDONA</v>
      </c>
      <c r="C115" s="10" t="str">
        <f>VLOOKUP(A115,'CENTRO DE COSTOS'!A:D,2,FALSE)</f>
        <v>0004-0003</v>
      </c>
      <c r="D115" s="95">
        <v>76834</v>
      </c>
      <c r="E115" s="95" t="s">
        <v>17125</v>
      </c>
      <c r="F115" s="122">
        <v>90137303</v>
      </c>
      <c r="G115" s="103" t="s">
        <v>155</v>
      </c>
      <c r="H115" s="122" t="s">
        <v>156</v>
      </c>
      <c r="I115" s="122" t="s">
        <v>227</v>
      </c>
      <c r="J115" s="130" t="s">
        <v>1806</v>
      </c>
      <c r="K115" s="122" t="s">
        <v>17126</v>
      </c>
      <c r="L115" s="99" t="s">
        <v>159</v>
      </c>
      <c r="M115" s="8" t="s">
        <v>17127</v>
      </c>
      <c r="N115" s="125">
        <v>45890</v>
      </c>
      <c r="O115" s="125">
        <v>45894</v>
      </c>
      <c r="P115" s="130">
        <v>9999</v>
      </c>
      <c r="Q115" s="131" t="s">
        <v>16559</v>
      </c>
      <c r="R115" s="102" t="s">
        <v>162</v>
      </c>
      <c r="S115" s="130" t="s">
        <v>17128</v>
      </c>
      <c r="T115" s="96" t="s">
        <v>2967</v>
      </c>
      <c r="U115" s="95" t="s">
        <v>17129</v>
      </c>
      <c r="V115" s="130" t="s">
        <v>28</v>
      </c>
      <c r="W115" s="102" t="s">
        <v>166</v>
      </c>
      <c r="X115" s="95" t="s">
        <v>1408</v>
      </c>
      <c r="Y115" s="95">
        <v>7844</v>
      </c>
      <c r="Z115" s="95">
        <v>1</v>
      </c>
      <c r="AA115" s="128">
        <f>IF(V115="TIPO I",'BASE LIQUIDACION REDEBAN 2025'!$B$2,IF(V115="TIPO II",'BASE LIQUIDACION REDEBAN 2025'!$B$3,IF(V115="TIPO III",'BASE LIQUIDACION REDEBAN 2025'!$B$4,IF(V115="TIPO IV",'BASE LIQUIDACION REDEBAN 2025'!$B$5,IF(W115="AEREO",'BASE LIQUIDACION REDEBAN 2025'!$B$6,'BASE LIQUIDACION REDEBAN 2025'!$B$5)))))</f>
        <v>163813.69572160003</v>
      </c>
      <c r="AB115" s="101">
        <f t="shared" si="1"/>
        <v>163813.69572160003</v>
      </c>
    </row>
    <row r="116" spans="1:28" s="129" customFormat="1" ht="13.15">
      <c r="A116" s="130" t="s">
        <v>68</v>
      </c>
      <c r="B116" s="10" t="str">
        <f>VLOOKUP(A116,'CENTRO DE COSTOS'!A:D,4,FALSE)</f>
        <v>WILLIAM ASDRUBAL ROZO ROZO</v>
      </c>
      <c r="C116" s="10" t="str">
        <f>VLOOKUP(A116,'CENTRO DE COSTOS'!A:D,2,FALSE)</f>
        <v>0004-0004</v>
      </c>
      <c r="D116" s="95">
        <v>25754</v>
      </c>
      <c r="E116" s="95" t="s">
        <v>17130</v>
      </c>
      <c r="F116" s="122">
        <v>89429607</v>
      </c>
      <c r="G116" s="103" t="s">
        <v>155</v>
      </c>
      <c r="H116" s="122" t="s">
        <v>156</v>
      </c>
      <c r="I116" s="122" t="s">
        <v>470</v>
      </c>
      <c r="J116" s="130" t="s">
        <v>1138</v>
      </c>
      <c r="K116" s="122" t="s">
        <v>17131</v>
      </c>
      <c r="L116" s="99" t="s">
        <v>159</v>
      </c>
      <c r="M116" s="8" t="s">
        <v>17132</v>
      </c>
      <c r="N116" s="125">
        <v>45890</v>
      </c>
      <c r="O116" s="125">
        <v>45895</v>
      </c>
      <c r="P116" s="130">
        <v>9999</v>
      </c>
      <c r="Q116" s="131" t="s">
        <v>16559</v>
      </c>
      <c r="R116" s="102" t="s">
        <v>162</v>
      </c>
      <c r="S116" s="130" t="s">
        <v>17133</v>
      </c>
      <c r="T116" s="96" t="s">
        <v>2967</v>
      </c>
      <c r="U116" s="95" t="s">
        <v>17134</v>
      </c>
      <c r="V116" s="130" t="s">
        <v>25</v>
      </c>
      <c r="W116" s="102" t="s">
        <v>166</v>
      </c>
      <c r="X116" s="95" t="s">
        <v>599</v>
      </c>
      <c r="Y116" s="95">
        <v>4766</v>
      </c>
      <c r="Z116" s="95">
        <v>1</v>
      </c>
      <c r="AA116" s="128">
        <f>IF(V116="TIPO I",'BASE LIQUIDACION REDEBAN 2025'!$B$2,IF(V116="TIPO II",'BASE LIQUIDACION REDEBAN 2025'!$B$3,IF(V116="TIPO III",'BASE LIQUIDACION REDEBAN 2025'!$B$4,IF(V116="TIPO IV",'BASE LIQUIDACION REDEBAN 2025'!$B$5,IF(W116="AEREO",'BASE LIQUIDACION REDEBAN 2025'!$B$6,'BASE LIQUIDACION REDEBAN 2025'!$B$5)))))</f>
        <v>75096.394270399993</v>
      </c>
      <c r="AB116" s="101">
        <f t="shared" si="1"/>
        <v>75096.394270399993</v>
      </c>
    </row>
    <row r="117" spans="1:28" s="129" customFormat="1" ht="13.15">
      <c r="A117" s="130" t="s">
        <v>76</v>
      </c>
      <c r="B117" s="10" t="str">
        <f>VLOOKUP(A117,'CENTRO DE COSTOS'!A:D,4,FALSE)</f>
        <v>DIEGO FERNANDO HENAO CARDONA</v>
      </c>
      <c r="C117" s="10" t="str">
        <f>VLOOKUP(A117,'CENTRO DE COSTOS'!A:D,2,FALSE)</f>
        <v>0004-0003</v>
      </c>
      <c r="D117" s="95">
        <v>76001</v>
      </c>
      <c r="E117" s="95" t="s">
        <v>17135</v>
      </c>
      <c r="F117" s="122">
        <v>23971898</v>
      </c>
      <c r="G117" s="103" t="s">
        <v>155</v>
      </c>
      <c r="H117" s="122" t="s">
        <v>156</v>
      </c>
      <c r="I117" s="122" t="s">
        <v>227</v>
      </c>
      <c r="J117" s="130" t="s">
        <v>76</v>
      </c>
      <c r="K117" s="122" t="s">
        <v>17136</v>
      </c>
      <c r="L117" s="99" t="s">
        <v>159</v>
      </c>
      <c r="M117" s="8" t="s">
        <v>17137</v>
      </c>
      <c r="N117" s="125">
        <v>45891</v>
      </c>
      <c r="O117" s="125">
        <v>45895</v>
      </c>
      <c r="P117" s="130">
        <v>9999</v>
      </c>
      <c r="Q117" s="131" t="s">
        <v>16559</v>
      </c>
      <c r="R117" s="102" t="s">
        <v>162</v>
      </c>
      <c r="S117" s="130" t="s">
        <v>17138</v>
      </c>
      <c r="T117" s="96" t="s">
        <v>2967</v>
      </c>
      <c r="U117" s="95" t="s">
        <v>17139</v>
      </c>
      <c r="V117" s="130" t="s">
        <v>25</v>
      </c>
      <c r="W117" s="102" t="s">
        <v>166</v>
      </c>
      <c r="X117" s="95" t="s">
        <v>531</v>
      </c>
      <c r="Y117" s="95">
        <v>3683</v>
      </c>
      <c r="Z117" s="95">
        <v>1</v>
      </c>
      <c r="AA117" s="128">
        <f>IF(V117="TIPO I",'BASE LIQUIDACION REDEBAN 2025'!$B$2,IF(V117="TIPO II",'BASE LIQUIDACION REDEBAN 2025'!$B$3,IF(V117="TIPO III",'BASE LIQUIDACION REDEBAN 2025'!$B$4,IF(V117="TIPO IV",'BASE LIQUIDACION REDEBAN 2025'!$B$5,IF(W117="AEREO",'BASE LIQUIDACION REDEBAN 2025'!$B$6,'BASE LIQUIDACION REDEBAN 2025'!$B$5)))))</f>
        <v>75096.394270399993</v>
      </c>
      <c r="AB117" s="101">
        <f t="shared" si="1"/>
        <v>75096.394270399993</v>
      </c>
    </row>
    <row r="118" spans="1:28" s="129" customFormat="1" ht="13.15">
      <c r="A118" s="130" t="s">
        <v>98</v>
      </c>
      <c r="B118" s="10" t="str">
        <f>VLOOKUP(A118,'CENTRO DE COSTOS'!A:D,4,FALSE)</f>
        <v>MIGUEL JULIÁN HERNÁNDEZ GUARÍN</v>
      </c>
      <c r="C118" s="10" t="str">
        <f>VLOOKUP(A118,'CENTRO DE COSTOS'!A:D,2,FALSE)</f>
        <v>0004-0008</v>
      </c>
      <c r="D118" s="95">
        <v>15646</v>
      </c>
      <c r="E118" s="95" t="s">
        <v>17140</v>
      </c>
      <c r="F118" s="122">
        <v>89559079</v>
      </c>
      <c r="G118" s="103" t="s">
        <v>155</v>
      </c>
      <c r="H118" s="122" t="s">
        <v>156</v>
      </c>
      <c r="I118" s="122" t="s">
        <v>241</v>
      </c>
      <c r="J118" s="130" t="s">
        <v>16157</v>
      </c>
      <c r="K118" s="122" t="s">
        <v>17141</v>
      </c>
      <c r="L118" s="99" t="s">
        <v>159</v>
      </c>
      <c r="M118" s="8" t="s">
        <v>17142</v>
      </c>
      <c r="N118" s="125">
        <v>45891</v>
      </c>
      <c r="O118" s="125">
        <v>45895</v>
      </c>
      <c r="P118" s="130">
        <v>9999</v>
      </c>
      <c r="Q118" s="131" t="s">
        <v>16559</v>
      </c>
      <c r="R118" s="102" t="s">
        <v>162</v>
      </c>
      <c r="S118" s="130" t="s">
        <v>17143</v>
      </c>
      <c r="T118" s="96" t="s">
        <v>2967</v>
      </c>
      <c r="U118" s="95" t="s">
        <v>17144</v>
      </c>
      <c r="V118" s="130" t="s">
        <v>28</v>
      </c>
      <c r="W118" s="102" t="s">
        <v>166</v>
      </c>
      <c r="X118" s="95" t="s">
        <v>623</v>
      </c>
      <c r="Y118" s="95">
        <v>2315</v>
      </c>
      <c r="Z118" s="95">
        <v>1</v>
      </c>
      <c r="AA118" s="128">
        <f>IF(V118="TIPO I",'BASE LIQUIDACION REDEBAN 2025'!$B$2,IF(V118="TIPO II",'BASE LIQUIDACION REDEBAN 2025'!$B$3,IF(V118="TIPO III",'BASE LIQUIDACION REDEBAN 2025'!$B$4,IF(V118="TIPO IV",'BASE LIQUIDACION REDEBAN 2025'!$B$5,IF(W118="AEREO",'BASE LIQUIDACION REDEBAN 2025'!$B$6,'BASE LIQUIDACION REDEBAN 2025'!$B$5)))))</f>
        <v>163813.69572160003</v>
      </c>
      <c r="AB118" s="101">
        <f t="shared" si="1"/>
        <v>163813.69572160003</v>
      </c>
    </row>
    <row r="119" spans="1:28" s="129" customFormat="1" ht="13.15">
      <c r="A119" s="130" t="s">
        <v>76</v>
      </c>
      <c r="B119" s="10" t="str">
        <f>VLOOKUP(A119,'CENTRO DE COSTOS'!A:D,4,FALSE)</f>
        <v>DIEGO FERNANDO HENAO CARDONA</v>
      </c>
      <c r="C119" s="10" t="str">
        <f>VLOOKUP(A119,'CENTRO DE COSTOS'!A:D,2,FALSE)</f>
        <v>0004-0003</v>
      </c>
      <c r="D119" s="95">
        <v>76130</v>
      </c>
      <c r="E119" s="95" t="s">
        <v>17145</v>
      </c>
      <c r="F119" s="122">
        <v>90138992</v>
      </c>
      <c r="G119" s="103" t="s">
        <v>155</v>
      </c>
      <c r="H119" s="122" t="s">
        <v>156</v>
      </c>
      <c r="I119" s="122" t="s">
        <v>227</v>
      </c>
      <c r="J119" s="130" t="s">
        <v>1297</v>
      </c>
      <c r="K119" s="122" t="s">
        <v>17146</v>
      </c>
      <c r="L119" s="99" t="s">
        <v>159</v>
      </c>
      <c r="M119" s="8" t="s">
        <v>17147</v>
      </c>
      <c r="N119" s="125">
        <v>45891</v>
      </c>
      <c r="O119" s="125">
        <v>45896</v>
      </c>
      <c r="P119" s="130">
        <v>9999</v>
      </c>
      <c r="Q119" s="131" t="s">
        <v>16559</v>
      </c>
      <c r="R119" s="102" t="s">
        <v>162</v>
      </c>
      <c r="S119" s="130" t="s">
        <v>17148</v>
      </c>
      <c r="T119" s="96" t="s">
        <v>2967</v>
      </c>
      <c r="U119" s="95" t="s">
        <v>17149</v>
      </c>
      <c r="V119" s="130" t="s">
        <v>28</v>
      </c>
      <c r="W119" s="102" t="s">
        <v>166</v>
      </c>
      <c r="X119" s="95" t="s">
        <v>1442</v>
      </c>
      <c r="Y119" s="95">
        <v>2686</v>
      </c>
      <c r="Z119" s="95">
        <v>1</v>
      </c>
      <c r="AA119" s="128">
        <f>IF(V119="TIPO I",'BASE LIQUIDACION REDEBAN 2025'!$B$2,IF(V119="TIPO II",'BASE LIQUIDACION REDEBAN 2025'!$B$3,IF(V119="TIPO III",'BASE LIQUIDACION REDEBAN 2025'!$B$4,IF(V119="TIPO IV",'BASE LIQUIDACION REDEBAN 2025'!$B$5,IF(W119="AEREO",'BASE LIQUIDACION REDEBAN 2025'!$B$6,'BASE LIQUIDACION REDEBAN 2025'!$B$5)))))</f>
        <v>163813.69572160003</v>
      </c>
      <c r="AB119" s="101">
        <f t="shared" si="1"/>
        <v>163813.69572160003</v>
      </c>
    </row>
    <row r="120" spans="1:28" s="129" customFormat="1" ht="13.15">
      <c r="A120" s="130" t="s">
        <v>68</v>
      </c>
      <c r="B120" s="10" t="str">
        <f>VLOOKUP(A120,'CENTRO DE COSTOS'!A:D,4,FALSE)</f>
        <v>WILLIAM ASDRUBAL ROZO ROZO</v>
      </c>
      <c r="C120" s="10" t="str">
        <f>VLOOKUP(A120,'CENTRO DE COSTOS'!A:D,2,FALSE)</f>
        <v>0004-0004</v>
      </c>
      <c r="D120" s="95">
        <v>11001</v>
      </c>
      <c r="E120" s="95" t="s">
        <v>17150</v>
      </c>
      <c r="F120" s="122">
        <v>90118035</v>
      </c>
      <c r="G120" s="103" t="s">
        <v>155</v>
      </c>
      <c r="H120" s="122" t="s">
        <v>156</v>
      </c>
      <c r="I120" s="122" t="s">
        <v>470</v>
      </c>
      <c r="J120" s="130" t="s">
        <v>68</v>
      </c>
      <c r="K120" s="122" t="s">
        <v>17151</v>
      </c>
      <c r="L120" s="99" t="s">
        <v>159</v>
      </c>
      <c r="M120" s="8" t="s">
        <v>17152</v>
      </c>
      <c r="N120" s="125">
        <v>45891</v>
      </c>
      <c r="O120" s="125">
        <v>45895</v>
      </c>
      <c r="P120" s="130">
        <v>9999</v>
      </c>
      <c r="Q120" s="131" t="s">
        <v>16559</v>
      </c>
      <c r="R120" s="102" t="s">
        <v>162</v>
      </c>
      <c r="S120" s="130" t="s">
        <v>17153</v>
      </c>
      <c r="T120" s="96" t="s">
        <v>2967</v>
      </c>
      <c r="U120" s="95" t="s">
        <v>17154</v>
      </c>
      <c r="V120" s="130" t="s">
        <v>25</v>
      </c>
      <c r="W120" s="102" t="s">
        <v>166</v>
      </c>
      <c r="X120" s="95" t="s">
        <v>682</v>
      </c>
      <c r="Y120" s="95">
        <v>8519</v>
      </c>
      <c r="Z120" s="95">
        <v>1</v>
      </c>
      <c r="AA120" s="128">
        <f>IF(V120="TIPO I",'BASE LIQUIDACION REDEBAN 2025'!$B$2,IF(V120="TIPO II",'BASE LIQUIDACION REDEBAN 2025'!$B$3,IF(V120="TIPO III",'BASE LIQUIDACION REDEBAN 2025'!$B$4,IF(V120="TIPO IV",'BASE LIQUIDACION REDEBAN 2025'!$B$5,IF(W120="AEREO",'BASE LIQUIDACION REDEBAN 2025'!$B$6,'BASE LIQUIDACION REDEBAN 2025'!$B$5)))))</f>
        <v>75096.394270399993</v>
      </c>
      <c r="AB120" s="101">
        <f t="shared" si="1"/>
        <v>75096.394270399993</v>
      </c>
    </row>
    <row r="121" spans="1:28" s="129" customFormat="1" ht="13.15">
      <c r="A121" s="130" t="s">
        <v>93</v>
      </c>
      <c r="B121" s="10" t="str">
        <f>VLOOKUP(A121,'CENTRO DE COSTOS'!A:D,4,FALSE)</f>
        <v>DIEGO FERNANDO HENAO CARDONA</v>
      </c>
      <c r="C121" s="10" t="str">
        <f>VLOOKUP(A121,'CENTRO DE COSTOS'!A:D,2,FALSE)</f>
        <v>0004-0003</v>
      </c>
      <c r="D121" s="95">
        <v>52001</v>
      </c>
      <c r="E121" s="95" t="s">
        <v>17155</v>
      </c>
      <c r="F121" s="122">
        <v>90129918</v>
      </c>
      <c r="G121" s="103" t="s">
        <v>155</v>
      </c>
      <c r="H121" s="122" t="s">
        <v>156</v>
      </c>
      <c r="I121" s="122" t="s">
        <v>174</v>
      </c>
      <c r="J121" s="130" t="s">
        <v>93</v>
      </c>
      <c r="K121" s="122" t="s">
        <v>17156</v>
      </c>
      <c r="L121" s="99" t="s">
        <v>159</v>
      </c>
      <c r="M121" s="8" t="s">
        <v>17157</v>
      </c>
      <c r="N121" s="125">
        <v>45891</v>
      </c>
      <c r="O121" s="125">
        <v>45895</v>
      </c>
      <c r="P121" s="130">
        <v>9999</v>
      </c>
      <c r="Q121" s="131" t="s">
        <v>16559</v>
      </c>
      <c r="R121" s="102" t="s">
        <v>162</v>
      </c>
      <c r="S121" s="130" t="s">
        <v>17158</v>
      </c>
      <c r="T121" s="96" t="s">
        <v>2967</v>
      </c>
      <c r="U121" s="95" t="s">
        <v>17159</v>
      </c>
      <c r="V121" s="130" t="s">
        <v>25</v>
      </c>
      <c r="W121" s="102" t="s">
        <v>166</v>
      </c>
      <c r="X121" s="95" t="s">
        <v>1825</v>
      </c>
      <c r="Y121" s="95">
        <v>9473</v>
      </c>
      <c r="Z121" s="95">
        <v>1</v>
      </c>
      <c r="AA121" s="128">
        <f>IF(V121="TIPO I",'BASE LIQUIDACION REDEBAN 2025'!$B$2,IF(V121="TIPO II",'BASE LIQUIDACION REDEBAN 2025'!$B$3,IF(V121="TIPO III",'BASE LIQUIDACION REDEBAN 2025'!$B$4,IF(V121="TIPO IV",'BASE LIQUIDACION REDEBAN 2025'!$B$5,IF(W121="AEREO",'BASE LIQUIDACION REDEBAN 2025'!$B$6,'BASE LIQUIDACION REDEBAN 2025'!$B$5)))))</f>
        <v>75096.394270399993</v>
      </c>
      <c r="AB121" s="101">
        <f t="shared" si="1"/>
        <v>75096.394270399993</v>
      </c>
    </row>
    <row r="122" spans="1:28" s="129" customFormat="1" ht="13.15">
      <c r="A122" s="130" t="s">
        <v>76</v>
      </c>
      <c r="B122" s="10" t="str">
        <f>VLOOKUP(A122,'CENTRO DE COSTOS'!A:D,4,FALSE)</f>
        <v>DIEGO FERNANDO HENAO CARDONA</v>
      </c>
      <c r="C122" s="10" t="str">
        <f>VLOOKUP(A122,'CENTRO DE COSTOS'!A:D,2,FALSE)</f>
        <v>0004-0003</v>
      </c>
      <c r="D122" s="95">
        <v>76001</v>
      </c>
      <c r="E122" s="95" t="s">
        <v>17160</v>
      </c>
      <c r="F122" s="122">
        <v>90140507</v>
      </c>
      <c r="G122" s="103" t="s">
        <v>155</v>
      </c>
      <c r="H122" s="122" t="s">
        <v>156</v>
      </c>
      <c r="I122" s="122" t="s">
        <v>227</v>
      </c>
      <c r="J122" s="130" t="s">
        <v>76</v>
      </c>
      <c r="K122" s="122" t="s">
        <v>17161</v>
      </c>
      <c r="L122" s="99" t="s">
        <v>159</v>
      </c>
      <c r="M122" s="8" t="s">
        <v>17162</v>
      </c>
      <c r="N122" s="125">
        <v>45891</v>
      </c>
      <c r="O122" s="125">
        <v>45896</v>
      </c>
      <c r="P122" s="130">
        <v>9999</v>
      </c>
      <c r="Q122" s="131" t="s">
        <v>16559</v>
      </c>
      <c r="R122" s="102" t="s">
        <v>16600</v>
      </c>
      <c r="S122" s="130" t="s">
        <v>17163</v>
      </c>
      <c r="T122" s="96" t="s">
        <v>2967</v>
      </c>
      <c r="U122" s="95" t="s">
        <v>17164</v>
      </c>
      <c r="V122" s="130" t="s">
        <v>25</v>
      </c>
      <c r="W122" s="102" t="s">
        <v>166</v>
      </c>
      <c r="X122" s="95" t="s">
        <v>513</v>
      </c>
      <c r="Y122" s="95">
        <v>4572</v>
      </c>
      <c r="Z122" s="95">
        <v>1</v>
      </c>
      <c r="AA122" s="128">
        <f>IF(V122="TIPO I",'BASE LIQUIDACION REDEBAN 2025'!$B$2,IF(V122="TIPO II",'BASE LIQUIDACION REDEBAN 2025'!$B$3,IF(V122="TIPO III",'BASE LIQUIDACION REDEBAN 2025'!$B$4,IF(V122="TIPO IV",'BASE LIQUIDACION REDEBAN 2025'!$B$5,IF(W122="AEREO",'BASE LIQUIDACION REDEBAN 2025'!$B$6,'BASE LIQUIDACION REDEBAN 2025'!$B$5)))))</f>
        <v>75096.394270399993</v>
      </c>
      <c r="AB122" s="101">
        <f t="shared" si="1"/>
        <v>75096.394270399993</v>
      </c>
    </row>
    <row r="123" spans="1:28" s="129" customFormat="1" ht="13.15">
      <c r="A123" s="130" t="s">
        <v>76</v>
      </c>
      <c r="B123" s="10" t="str">
        <f>VLOOKUP(A123,'CENTRO DE COSTOS'!A:D,4,FALSE)</f>
        <v>DIEGO FERNANDO HENAO CARDONA</v>
      </c>
      <c r="C123" s="10" t="str">
        <f>VLOOKUP(A123,'CENTRO DE COSTOS'!A:D,2,FALSE)</f>
        <v>0004-0003</v>
      </c>
      <c r="D123" s="95">
        <v>76001</v>
      </c>
      <c r="E123" s="95" t="s">
        <v>17165</v>
      </c>
      <c r="F123" s="122">
        <v>90129977</v>
      </c>
      <c r="G123" s="103" t="s">
        <v>155</v>
      </c>
      <c r="H123" s="122" t="s">
        <v>156</v>
      </c>
      <c r="I123" s="122" t="s">
        <v>227</v>
      </c>
      <c r="J123" s="130" t="s">
        <v>76</v>
      </c>
      <c r="K123" s="122" t="s">
        <v>17166</v>
      </c>
      <c r="L123" s="99" t="s">
        <v>159</v>
      </c>
      <c r="M123" s="8" t="s">
        <v>17167</v>
      </c>
      <c r="N123" s="125">
        <v>45891</v>
      </c>
      <c r="O123" s="125">
        <v>45895</v>
      </c>
      <c r="P123" s="130">
        <v>9999</v>
      </c>
      <c r="Q123" s="131" t="s">
        <v>16559</v>
      </c>
      <c r="R123" s="102" t="s">
        <v>162</v>
      </c>
      <c r="S123" s="130" t="s">
        <v>17168</v>
      </c>
      <c r="T123" s="96" t="s">
        <v>2967</v>
      </c>
      <c r="U123" s="95" t="s">
        <v>17169</v>
      </c>
      <c r="V123" s="130" t="s">
        <v>25</v>
      </c>
      <c r="W123" s="102" t="s">
        <v>166</v>
      </c>
      <c r="X123" s="95" t="s">
        <v>1442</v>
      </c>
      <c r="Y123" s="95">
        <v>6303</v>
      </c>
      <c r="Z123" s="95">
        <v>1</v>
      </c>
      <c r="AA123" s="128">
        <f>IF(V123="TIPO I",'BASE LIQUIDACION REDEBAN 2025'!$B$2,IF(V123="TIPO II",'BASE LIQUIDACION REDEBAN 2025'!$B$3,IF(V123="TIPO III",'BASE LIQUIDACION REDEBAN 2025'!$B$4,IF(V123="TIPO IV",'BASE LIQUIDACION REDEBAN 2025'!$B$5,IF(W123="AEREO",'BASE LIQUIDACION REDEBAN 2025'!$B$6,'BASE LIQUIDACION REDEBAN 2025'!$B$5)))))</f>
        <v>75096.394270399993</v>
      </c>
      <c r="AB123" s="101">
        <f t="shared" si="1"/>
        <v>75096.394270399993</v>
      </c>
    </row>
    <row r="124" spans="1:28" s="129" customFormat="1" ht="13.15">
      <c r="A124" s="130" t="s">
        <v>98</v>
      </c>
      <c r="B124" s="10" t="str">
        <f>VLOOKUP(A124,'CENTRO DE COSTOS'!A:D,4,FALSE)</f>
        <v>MIGUEL JULIÁN HERNÁNDEZ GUARÍN</v>
      </c>
      <c r="C124" s="10" t="str">
        <f>VLOOKUP(A124,'CENTRO DE COSTOS'!A:D,2,FALSE)</f>
        <v>0004-0008</v>
      </c>
      <c r="D124" s="95">
        <v>15238</v>
      </c>
      <c r="E124" s="95" t="s">
        <v>17170</v>
      </c>
      <c r="F124" s="122">
        <v>89349965</v>
      </c>
      <c r="G124" s="103" t="s">
        <v>155</v>
      </c>
      <c r="H124" s="122" t="s">
        <v>156</v>
      </c>
      <c r="I124" s="122" t="s">
        <v>241</v>
      </c>
      <c r="J124" s="130" t="s">
        <v>618</v>
      </c>
      <c r="K124" s="122" t="s">
        <v>16675</v>
      </c>
      <c r="L124" s="99" t="s">
        <v>159</v>
      </c>
      <c r="M124" s="8" t="s">
        <v>17171</v>
      </c>
      <c r="N124" s="125">
        <v>45894</v>
      </c>
      <c r="O124" s="125">
        <v>45895</v>
      </c>
      <c r="P124" s="130">
        <v>9999</v>
      </c>
      <c r="Q124" s="131" t="s">
        <v>16559</v>
      </c>
      <c r="R124" s="102" t="s">
        <v>162</v>
      </c>
      <c r="S124" s="130" t="s">
        <v>17172</v>
      </c>
      <c r="T124" s="96" t="s">
        <v>2967</v>
      </c>
      <c r="U124" s="95" t="s">
        <v>16678</v>
      </c>
      <c r="V124" s="130" t="s">
        <v>28</v>
      </c>
      <c r="W124" s="102" t="s">
        <v>166</v>
      </c>
      <c r="X124" s="95" t="s">
        <v>556</v>
      </c>
      <c r="Y124" s="95">
        <v>6474</v>
      </c>
      <c r="Z124" s="95">
        <v>2</v>
      </c>
      <c r="AA124" s="128">
        <f>IF(V124="TIPO I",'BASE LIQUIDACION REDEBAN 2025'!$B$2,IF(V124="TIPO II",'BASE LIQUIDACION REDEBAN 2025'!$B$3,IF(V124="TIPO III",'BASE LIQUIDACION REDEBAN 2025'!$B$4,IF(V124="TIPO IV",'BASE LIQUIDACION REDEBAN 2025'!$B$5,IF(W124="AEREO",'BASE LIQUIDACION REDEBAN 2025'!$B$6,'BASE LIQUIDACION REDEBAN 2025'!$B$5)))))</f>
        <v>163813.69572160003</v>
      </c>
      <c r="AB124" s="101">
        <f t="shared" si="1"/>
        <v>327627.39144320006</v>
      </c>
    </row>
    <row r="125" spans="1:28" s="129" customFormat="1" ht="13.15">
      <c r="A125" s="130" t="s">
        <v>92</v>
      </c>
      <c r="B125" s="10" t="str">
        <f>VLOOKUP(A125,'CENTRO DE COSTOS'!A:D,4,FALSE)</f>
        <v>KEVIN ALEXIS CORZO BUSTOS</v>
      </c>
      <c r="C125" s="10" t="str">
        <f>VLOOKUP(A125,'CENTRO DE COSTOS'!A:D,2,FALSE)</f>
        <v>0004-0007</v>
      </c>
      <c r="D125" s="95">
        <v>41349</v>
      </c>
      <c r="E125" s="95" t="s">
        <v>17173</v>
      </c>
      <c r="F125" s="122">
        <v>89413490</v>
      </c>
      <c r="G125" s="103" t="s">
        <v>155</v>
      </c>
      <c r="H125" s="122" t="s">
        <v>156</v>
      </c>
      <c r="I125" s="122" t="s">
        <v>249</v>
      </c>
      <c r="J125" s="130" t="s">
        <v>16318</v>
      </c>
      <c r="K125" s="122" t="s">
        <v>17174</v>
      </c>
      <c r="L125" s="99" t="s">
        <v>159</v>
      </c>
      <c r="M125" s="8" t="s">
        <v>17175</v>
      </c>
      <c r="N125" s="125">
        <v>45894</v>
      </c>
      <c r="O125" s="125">
        <v>45896</v>
      </c>
      <c r="P125" s="130">
        <v>9999</v>
      </c>
      <c r="Q125" s="131" t="s">
        <v>16559</v>
      </c>
      <c r="R125" s="102" t="s">
        <v>162</v>
      </c>
      <c r="S125" s="130" t="s">
        <v>17176</v>
      </c>
      <c r="T125" s="96" t="s">
        <v>2967</v>
      </c>
      <c r="U125" s="95" t="s">
        <v>17177</v>
      </c>
      <c r="V125" s="130" t="s">
        <v>28</v>
      </c>
      <c r="W125" s="102" t="s">
        <v>166</v>
      </c>
      <c r="X125" s="95" t="s">
        <v>167</v>
      </c>
      <c r="Y125" s="95">
        <v>1265</v>
      </c>
      <c r="Z125" s="95">
        <v>1</v>
      </c>
      <c r="AA125" s="128">
        <f>IF(V125="TIPO I",'BASE LIQUIDACION REDEBAN 2025'!$B$2,IF(V125="TIPO II",'BASE LIQUIDACION REDEBAN 2025'!$B$3,IF(V125="TIPO III",'BASE LIQUIDACION REDEBAN 2025'!$B$4,IF(V125="TIPO IV",'BASE LIQUIDACION REDEBAN 2025'!$B$5,IF(W125="AEREO",'BASE LIQUIDACION REDEBAN 2025'!$B$6,'BASE LIQUIDACION REDEBAN 2025'!$B$5)))))</f>
        <v>163813.69572160003</v>
      </c>
      <c r="AB125" s="101">
        <f t="shared" si="1"/>
        <v>163813.69572160003</v>
      </c>
    </row>
    <row r="126" spans="1:28" s="129" customFormat="1" ht="13.15">
      <c r="A126" s="130" t="s">
        <v>72</v>
      </c>
      <c r="B126" s="10" t="str">
        <f>VLOOKUP(A126,'CENTRO DE COSTOS'!A:D,4,FALSE)</f>
        <v>MIGUEL JULIÁN HERNÁNDEZ GUARÍN</v>
      </c>
      <c r="C126" s="10" t="str">
        <f>VLOOKUP(A126,'CENTRO DE COSTOS'!A:D,2,FALSE)</f>
        <v>0004-0008</v>
      </c>
      <c r="D126" s="95">
        <v>68307</v>
      </c>
      <c r="E126" s="95" t="s">
        <v>17178</v>
      </c>
      <c r="F126" s="122">
        <v>90128493</v>
      </c>
      <c r="G126" s="103" t="s">
        <v>155</v>
      </c>
      <c r="H126" s="122" t="s">
        <v>156</v>
      </c>
      <c r="I126" s="122" t="s">
        <v>820</v>
      </c>
      <c r="J126" s="130" t="s">
        <v>834</v>
      </c>
      <c r="K126" s="122" t="s">
        <v>17179</v>
      </c>
      <c r="L126" s="99" t="s">
        <v>159</v>
      </c>
      <c r="M126" s="8" t="s">
        <v>17180</v>
      </c>
      <c r="N126" s="125">
        <v>45894</v>
      </c>
      <c r="O126" s="125">
        <v>45896</v>
      </c>
      <c r="P126" s="130">
        <v>9999</v>
      </c>
      <c r="Q126" s="131" t="s">
        <v>16559</v>
      </c>
      <c r="R126" s="102" t="s">
        <v>162</v>
      </c>
      <c r="S126" s="130" t="s">
        <v>17181</v>
      </c>
      <c r="T126" s="96" t="s">
        <v>2967</v>
      </c>
      <c r="U126" s="95" t="s">
        <v>17182</v>
      </c>
      <c r="V126" s="130" t="s">
        <v>25</v>
      </c>
      <c r="W126" s="102" t="s">
        <v>166</v>
      </c>
      <c r="X126" s="95" t="s">
        <v>838</v>
      </c>
      <c r="Y126" s="95">
        <v>9448</v>
      </c>
      <c r="Z126" s="95">
        <v>1</v>
      </c>
      <c r="AA126" s="128">
        <f>IF(V126="TIPO I",'BASE LIQUIDACION REDEBAN 2025'!$B$2,IF(V126="TIPO II",'BASE LIQUIDACION REDEBAN 2025'!$B$3,IF(V126="TIPO III",'BASE LIQUIDACION REDEBAN 2025'!$B$4,IF(V126="TIPO IV",'BASE LIQUIDACION REDEBAN 2025'!$B$5,IF(W126="AEREO",'BASE LIQUIDACION REDEBAN 2025'!$B$6,'BASE LIQUIDACION REDEBAN 2025'!$B$5)))))</f>
        <v>75096.394270399993</v>
      </c>
      <c r="AB126" s="101">
        <f t="shared" si="1"/>
        <v>75096.394270399993</v>
      </c>
    </row>
    <row r="127" spans="1:28" s="129" customFormat="1" ht="13.15">
      <c r="A127" s="130" t="s">
        <v>98</v>
      </c>
      <c r="B127" s="10" t="str">
        <f>VLOOKUP(A127,'CENTRO DE COSTOS'!A:D,4,FALSE)</f>
        <v>MIGUEL JULIÁN HERNÁNDEZ GUARÍN</v>
      </c>
      <c r="C127" s="10" t="str">
        <f>VLOOKUP(A127,'CENTRO DE COSTOS'!A:D,2,FALSE)</f>
        <v>0004-0008</v>
      </c>
      <c r="D127" s="95">
        <v>15204</v>
      </c>
      <c r="E127" s="95" t="s">
        <v>17183</v>
      </c>
      <c r="F127" s="122">
        <v>90133264</v>
      </c>
      <c r="G127" s="103" t="s">
        <v>155</v>
      </c>
      <c r="H127" s="122" t="s">
        <v>156</v>
      </c>
      <c r="I127" s="122" t="s">
        <v>241</v>
      </c>
      <c r="J127" s="130" t="s">
        <v>3196</v>
      </c>
      <c r="K127" s="122" t="s">
        <v>17184</v>
      </c>
      <c r="L127" s="99" t="s">
        <v>159</v>
      </c>
      <c r="M127" s="8" t="s">
        <v>17185</v>
      </c>
      <c r="N127" s="125">
        <v>45894</v>
      </c>
      <c r="O127" s="125">
        <v>45896</v>
      </c>
      <c r="P127" s="130">
        <v>9999</v>
      </c>
      <c r="Q127" s="131" t="s">
        <v>16559</v>
      </c>
      <c r="R127" s="102" t="s">
        <v>162</v>
      </c>
      <c r="S127" s="130" t="s">
        <v>17186</v>
      </c>
      <c r="T127" s="96" t="s">
        <v>2967</v>
      </c>
      <c r="U127" s="95" t="s">
        <v>17187</v>
      </c>
      <c r="V127" s="130" t="s">
        <v>28</v>
      </c>
      <c r="W127" s="102" t="s">
        <v>166</v>
      </c>
      <c r="X127" s="95" t="s">
        <v>247</v>
      </c>
      <c r="Y127" s="95">
        <v>2881</v>
      </c>
      <c r="Z127" s="95">
        <v>1</v>
      </c>
      <c r="AA127" s="128">
        <f>IF(V127="TIPO I",'BASE LIQUIDACION REDEBAN 2025'!$B$2,IF(V127="TIPO II",'BASE LIQUIDACION REDEBAN 2025'!$B$3,IF(V127="TIPO III",'BASE LIQUIDACION REDEBAN 2025'!$B$4,IF(V127="TIPO IV",'BASE LIQUIDACION REDEBAN 2025'!$B$5,IF(W127="AEREO",'BASE LIQUIDACION REDEBAN 2025'!$B$6,'BASE LIQUIDACION REDEBAN 2025'!$B$5)))))</f>
        <v>163813.69572160003</v>
      </c>
      <c r="AB127" s="101">
        <f t="shared" si="1"/>
        <v>163813.69572160003</v>
      </c>
    </row>
    <row r="128" spans="1:28" s="129" customFormat="1" ht="13.15">
      <c r="A128" s="130" t="s">
        <v>76</v>
      </c>
      <c r="B128" s="10" t="str">
        <f>VLOOKUP(A128,'CENTRO DE COSTOS'!A:D,4,FALSE)</f>
        <v>DIEGO FERNANDO HENAO CARDONA</v>
      </c>
      <c r="C128" s="10" t="str">
        <f>VLOOKUP(A128,'CENTRO DE COSTOS'!A:D,2,FALSE)</f>
        <v>0004-0003</v>
      </c>
      <c r="D128" s="95">
        <v>76563</v>
      </c>
      <c r="E128" s="95" t="s">
        <v>17188</v>
      </c>
      <c r="F128" s="122">
        <v>90143590</v>
      </c>
      <c r="G128" s="103" t="s">
        <v>155</v>
      </c>
      <c r="H128" s="122" t="s">
        <v>156</v>
      </c>
      <c r="I128" s="122" t="s">
        <v>227</v>
      </c>
      <c r="J128" s="130" t="s">
        <v>10788</v>
      </c>
      <c r="K128" s="122" t="s">
        <v>17189</v>
      </c>
      <c r="L128" s="99" t="s">
        <v>159</v>
      </c>
      <c r="M128" s="8" t="s">
        <v>17190</v>
      </c>
      <c r="N128" s="125">
        <v>45894</v>
      </c>
      <c r="O128" s="125">
        <v>45896</v>
      </c>
      <c r="P128" s="130">
        <v>9999</v>
      </c>
      <c r="Q128" s="131" t="s">
        <v>16559</v>
      </c>
      <c r="R128" s="102" t="s">
        <v>162</v>
      </c>
      <c r="S128" s="130" t="s">
        <v>17191</v>
      </c>
      <c r="T128" s="96" t="s">
        <v>2967</v>
      </c>
      <c r="U128" s="95" t="s">
        <v>17192</v>
      </c>
      <c r="V128" s="130" t="s">
        <v>28</v>
      </c>
      <c r="W128" s="102" t="s">
        <v>166</v>
      </c>
      <c r="X128" s="95" t="s">
        <v>1408</v>
      </c>
      <c r="Y128" s="95">
        <v>2657</v>
      </c>
      <c r="Z128" s="95">
        <v>1</v>
      </c>
      <c r="AA128" s="128">
        <f>IF(V128="TIPO I",'BASE LIQUIDACION REDEBAN 2025'!$B$2,IF(V128="TIPO II",'BASE LIQUIDACION REDEBAN 2025'!$B$3,IF(V128="TIPO III",'BASE LIQUIDACION REDEBAN 2025'!$B$4,IF(V128="TIPO IV",'BASE LIQUIDACION REDEBAN 2025'!$B$5,IF(W128="AEREO",'BASE LIQUIDACION REDEBAN 2025'!$B$6,'BASE LIQUIDACION REDEBAN 2025'!$B$5)))))</f>
        <v>163813.69572160003</v>
      </c>
      <c r="AB128" s="101">
        <f t="shared" si="1"/>
        <v>163813.69572160003</v>
      </c>
    </row>
    <row r="129" spans="1:28" s="129" customFormat="1" ht="13.15">
      <c r="A129" s="130" t="s">
        <v>76</v>
      </c>
      <c r="B129" s="10" t="str">
        <f>VLOOKUP(A129,'CENTRO DE COSTOS'!A:D,4,FALSE)</f>
        <v>DIEGO FERNANDO HENAO CARDONA</v>
      </c>
      <c r="C129" s="10" t="str">
        <f>VLOOKUP(A129,'CENTRO DE COSTOS'!A:D,2,FALSE)</f>
        <v>0004-0003</v>
      </c>
      <c r="D129" s="95">
        <v>76520</v>
      </c>
      <c r="E129" s="95" t="s">
        <v>17193</v>
      </c>
      <c r="F129" s="122">
        <v>90148452</v>
      </c>
      <c r="G129" s="103" t="s">
        <v>155</v>
      </c>
      <c r="H129" s="122" t="s">
        <v>156</v>
      </c>
      <c r="I129" s="122" t="s">
        <v>227</v>
      </c>
      <c r="J129" s="130" t="s">
        <v>1403</v>
      </c>
      <c r="K129" s="122" t="s">
        <v>17194</v>
      </c>
      <c r="L129" s="99" t="s">
        <v>159</v>
      </c>
      <c r="M129" s="8" t="s">
        <v>17195</v>
      </c>
      <c r="N129" s="125">
        <v>45894</v>
      </c>
      <c r="O129" s="125">
        <v>45896</v>
      </c>
      <c r="P129" s="130">
        <v>9999</v>
      </c>
      <c r="Q129" s="131" t="s">
        <v>16559</v>
      </c>
      <c r="R129" s="102" t="s">
        <v>162</v>
      </c>
      <c r="S129" s="130" t="s">
        <v>17196</v>
      </c>
      <c r="T129" s="96" t="s">
        <v>2967</v>
      </c>
      <c r="U129" s="95" t="s">
        <v>17197</v>
      </c>
      <c r="V129" s="130" t="s">
        <v>25</v>
      </c>
      <c r="W129" s="102" t="s">
        <v>166</v>
      </c>
      <c r="X129" s="95" t="s">
        <v>1408</v>
      </c>
      <c r="Y129" s="95">
        <v>5397</v>
      </c>
      <c r="Z129" s="95">
        <v>1</v>
      </c>
      <c r="AA129" s="128">
        <f>IF(V129="TIPO I",'BASE LIQUIDACION REDEBAN 2025'!$B$2,IF(V129="TIPO II",'BASE LIQUIDACION REDEBAN 2025'!$B$3,IF(V129="TIPO III",'BASE LIQUIDACION REDEBAN 2025'!$B$4,IF(V129="TIPO IV",'BASE LIQUIDACION REDEBAN 2025'!$B$5,IF(W129="AEREO",'BASE LIQUIDACION REDEBAN 2025'!$B$6,'BASE LIQUIDACION REDEBAN 2025'!$B$5)))))</f>
        <v>75096.394270399993</v>
      </c>
      <c r="AB129" s="101">
        <f t="shared" si="1"/>
        <v>75096.394270399993</v>
      </c>
    </row>
    <row r="130" spans="1:28" s="129" customFormat="1" ht="13.15">
      <c r="A130" s="130" t="s">
        <v>76</v>
      </c>
      <c r="B130" s="10" t="str">
        <f>VLOOKUP(A130,'CENTRO DE COSTOS'!A:D,4,FALSE)</f>
        <v>DIEGO FERNANDO HENAO CARDONA</v>
      </c>
      <c r="C130" s="10" t="str">
        <f>VLOOKUP(A130,'CENTRO DE COSTOS'!A:D,2,FALSE)</f>
        <v>0004-0003</v>
      </c>
      <c r="D130" s="95">
        <v>19698</v>
      </c>
      <c r="E130" s="95" t="s">
        <v>17198</v>
      </c>
      <c r="F130" s="122">
        <v>90148571</v>
      </c>
      <c r="G130" s="103" t="s">
        <v>155</v>
      </c>
      <c r="H130" s="122" t="s">
        <v>156</v>
      </c>
      <c r="I130" s="122" t="s">
        <v>258</v>
      </c>
      <c r="J130" s="130" t="s">
        <v>2459</v>
      </c>
      <c r="K130" s="122" t="s">
        <v>17199</v>
      </c>
      <c r="L130" s="99" t="s">
        <v>159</v>
      </c>
      <c r="M130" s="8" t="s">
        <v>17200</v>
      </c>
      <c r="N130" s="125">
        <v>45894</v>
      </c>
      <c r="O130" s="125">
        <v>45896</v>
      </c>
      <c r="P130" s="130">
        <v>9999</v>
      </c>
      <c r="Q130" s="131" t="s">
        <v>16559</v>
      </c>
      <c r="R130" s="102" t="s">
        <v>162</v>
      </c>
      <c r="S130" s="130" t="s">
        <v>17201</v>
      </c>
      <c r="T130" s="96" t="s">
        <v>2967</v>
      </c>
      <c r="U130" s="95" t="s">
        <v>17202</v>
      </c>
      <c r="V130" s="130" t="s">
        <v>28</v>
      </c>
      <c r="W130" s="102" t="s">
        <v>166</v>
      </c>
      <c r="X130" s="95" t="s">
        <v>525</v>
      </c>
      <c r="Y130" s="95">
        <v>9209</v>
      </c>
      <c r="Z130" s="95">
        <v>1</v>
      </c>
      <c r="AA130" s="128">
        <f>IF(V130="TIPO I",'BASE LIQUIDACION REDEBAN 2025'!$B$2,IF(V130="TIPO II",'BASE LIQUIDACION REDEBAN 2025'!$B$3,IF(V130="TIPO III",'BASE LIQUIDACION REDEBAN 2025'!$B$4,IF(V130="TIPO IV",'BASE LIQUIDACION REDEBAN 2025'!$B$5,IF(W130="AEREO",'BASE LIQUIDACION REDEBAN 2025'!$B$6,'BASE LIQUIDACION REDEBAN 2025'!$B$5)))))</f>
        <v>163813.69572160003</v>
      </c>
      <c r="AB130" s="101">
        <f t="shared" ref="AB130:AB152" si="2">AA130*Z130</f>
        <v>163813.69572160003</v>
      </c>
    </row>
    <row r="131" spans="1:28" s="129" customFormat="1" ht="13.15">
      <c r="A131" s="130" t="s">
        <v>93</v>
      </c>
      <c r="B131" s="10" t="str">
        <f>VLOOKUP(A131,'CENTRO DE COSTOS'!A:D,4,FALSE)</f>
        <v>DIEGO FERNANDO HENAO CARDONA</v>
      </c>
      <c r="C131" s="10" t="str">
        <f>VLOOKUP(A131,'CENTRO DE COSTOS'!A:D,2,FALSE)</f>
        <v>0004-0003</v>
      </c>
      <c r="D131" s="95">
        <v>52678</v>
      </c>
      <c r="E131" s="95" t="s">
        <v>17203</v>
      </c>
      <c r="F131" s="122">
        <v>63532733</v>
      </c>
      <c r="G131" s="103" t="s">
        <v>155</v>
      </c>
      <c r="H131" s="122" t="s">
        <v>156</v>
      </c>
      <c r="I131" s="122" t="s">
        <v>174</v>
      </c>
      <c r="J131" s="130" t="s">
        <v>8135</v>
      </c>
      <c r="K131" s="122" t="s">
        <v>17204</v>
      </c>
      <c r="L131" s="99" t="s">
        <v>159</v>
      </c>
      <c r="M131" s="8" t="s">
        <v>17205</v>
      </c>
      <c r="N131" s="125">
        <v>45894</v>
      </c>
      <c r="O131" s="125">
        <v>45896</v>
      </c>
      <c r="P131" s="130">
        <v>9999</v>
      </c>
      <c r="Q131" s="131" t="s">
        <v>16559</v>
      </c>
      <c r="R131" s="102" t="s">
        <v>162</v>
      </c>
      <c r="S131" s="130" t="s">
        <v>17206</v>
      </c>
      <c r="T131" s="96" t="s">
        <v>2967</v>
      </c>
      <c r="U131" s="95" t="s">
        <v>17207</v>
      </c>
      <c r="V131" s="130" t="s">
        <v>30</v>
      </c>
      <c r="W131" s="102" t="s">
        <v>166</v>
      </c>
      <c r="X131" s="95" t="s">
        <v>1825</v>
      </c>
      <c r="Y131" s="95">
        <v>3622</v>
      </c>
      <c r="Z131" s="95">
        <v>1</v>
      </c>
      <c r="AA131" s="128">
        <f>IF(V131="TIPO I",'BASE LIQUIDACION REDEBAN 2025'!$B$2,IF(V131="TIPO II",'BASE LIQUIDACION REDEBAN 2025'!$B$3,IF(V131="TIPO III",'BASE LIQUIDACION REDEBAN 2025'!$B$4,IF(V131="TIPO IV",'BASE LIQUIDACION REDEBAN 2025'!$B$5,IF(W131="AEREO",'BASE LIQUIDACION REDEBAN 2025'!$B$6,'BASE LIQUIDACION REDEBAN 2025'!$B$5)))))</f>
        <v>275728.78077800001</v>
      </c>
      <c r="AB131" s="101">
        <f t="shared" si="2"/>
        <v>275728.78077800001</v>
      </c>
    </row>
    <row r="132" spans="1:28" s="129" customFormat="1" ht="13.15">
      <c r="A132" s="130" t="s">
        <v>86</v>
      </c>
      <c r="B132" s="10" t="str">
        <f>VLOOKUP(A132,'CENTRO DE COSTOS'!A:D,4,FALSE)</f>
        <v>KEVIN ALEXIS CORZO BUSTOS</v>
      </c>
      <c r="C132" s="10" t="str">
        <f>VLOOKUP(A132,'CENTRO DE COSTOS'!A:D,2,FALSE)</f>
        <v>0004-0007</v>
      </c>
      <c r="D132" s="95">
        <v>73067</v>
      </c>
      <c r="E132" s="95" t="s">
        <v>17208</v>
      </c>
      <c r="F132" s="122">
        <v>89307250</v>
      </c>
      <c r="G132" s="103" t="s">
        <v>155</v>
      </c>
      <c r="H132" s="122" t="s">
        <v>156</v>
      </c>
      <c r="I132" s="122" t="s">
        <v>703</v>
      </c>
      <c r="J132" s="130" t="s">
        <v>11225</v>
      </c>
      <c r="K132" s="122" t="s">
        <v>17209</v>
      </c>
      <c r="L132" s="99" t="s">
        <v>159</v>
      </c>
      <c r="M132" s="8" t="s">
        <v>17210</v>
      </c>
      <c r="N132" s="125">
        <v>45894</v>
      </c>
      <c r="O132" s="125">
        <v>45895</v>
      </c>
      <c r="P132" s="130">
        <v>9999</v>
      </c>
      <c r="Q132" s="131" t="s">
        <v>16559</v>
      </c>
      <c r="R132" s="102" t="s">
        <v>162</v>
      </c>
      <c r="S132" s="130" t="s">
        <v>17211</v>
      </c>
      <c r="T132" s="96" t="s">
        <v>2967</v>
      </c>
      <c r="U132" s="95" t="s">
        <v>17212</v>
      </c>
      <c r="V132" s="130" t="s">
        <v>30</v>
      </c>
      <c r="W132" s="102" t="s">
        <v>166</v>
      </c>
      <c r="X132" s="95" t="s">
        <v>344</v>
      </c>
      <c r="Y132" s="95">
        <v>917</v>
      </c>
      <c r="Z132" s="95">
        <v>1</v>
      </c>
      <c r="AA132" s="128">
        <f>IF(V132="TIPO I",'BASE LIQUIDACION REDEBAN 2025'!$B$2,IF(V132="TIPO II",'BASE LIQUIDACION REDEBAN 2025'!$B$3,IF(V132="TIPO III",'BASE LIQUIDACION REDEBAN 2025'!$B$4,IF(V132="TIPO IV",'BASE LIQUIDACION REDEBAN 2025'!$B$5,IF(W132="AEREO",'BASE LIQUIDACION REDEBAN 2025'!$B$6,'BASE LIQUIDACION REDEBAN 2025'!$B$5)))))</f>
        <v>275728.78077800001</v>
      </c>
      <c r="AB132" s="101">
        <f t="shared" si="2"/>
        <v>275728.78077800001</v>
      </c>
    </row>
    <row r="133" spans="1:28" s="129" customFormat="1" ht="13.15">
      <c r="A133" s="130" t="s">
        <v>76</v>
      </c>
      <c r="B133" s="10" t="str">
        <f>VLOOKUP(A133,'CENTRO DE COSTOS'!A:D,4,FALSE)</f>
        <v>DIEGO FERNANDO HENAO CARDONA</v>
      </c>
      <c r="C133" s="10" t="str">
        <f>VLOOKUP(A133,'CENTRO DE COSTOS'!A:D,2,FALSE)</f>
        <v>0004-0003</v>
      </c>
      <c r="D133" s="95">
        <v>76001</v>
      </c>
      <c r="E133" s="95" t="s">
        <v>17213</v>
      </c>
      <c r="F133" s="122">
        <v>87271947</v>
      </c>
      <c r="G133" s="103" t="s">
        <v>155</v>
      </c>
      <c r="H133" s="122" t="s">
        <v>156</v>
      </c>
      <c r="I133" s="122" t="s">
        <v>227</v>
      </c>
      <c r="J133" s="130" t="s">
        <v>76</v>
      </c>
      <c r="K133" s="122" t="s">
        <v>17214</v>
      </c>
      <c r="L133" s="99" t="s">
        <v>159</v>
      </c>
      <c r="M133" s="8" t="s">
        <v>17215</v>
      </c>
      <c r="N133" s="125">
        <v>45894</v>
      </c>
      <c r="O133" s="125">
        <v>45896</v>
      </c>
      <c r="P133" s="130">
        <v>9999</v>
      </c>
      <c r="Q133" s="131" t="s">
        <v>16559</v>
      </c>
      <c r="R133" s="102" t="s">
        <v>162</v>
      </c>
      <c r="S133" s="130" t="s">
        <v>17216</v>
      </c>
      <c r="T133" s="96" t="s">
        <v>2967</v>
      </c>
      <c r="U133" s="95" t="s">
        <v>17217</v>
      </c>
      <c r="V133" s="130" t="s">
        <v>25</v>
      </c>
      <c r="W133" s="102" t="s">
        <v>166</v>
      </c>
      <c r="X133" s="95" t="s">
        <v>233</v>
      </c>
      <c r="Y133" s="95">
        <v>3182</v>
      </c>
      <c r="Z133" s="95">
        <v>1</v>
      </c>
      <c r="AA133" s="128">
        <f>IF(V133="TIPO I",'BASE LIQUIDACION REDEBAN 2025'!$B$2,IF(V133="TIPO II",'BASE LIQUIDACION REDEBAN 2025'!$B$3,IF(V133="TIPO III",'BASE LIQUIDACION REDEBAN 2025'!$B$4,IF(V133="TIPO IV",'BASE LIQUIDACION REDEBAN 2025'!$B$5,IF(W133="AEREO",'BASE LIQUIDACION REDEBAN 2025'!$B$6,'BASE LIQUIDACION REDEBAN 2025'!$B$5)))))</f>
        <v>75096.394270399993</v>
      </c>
      <c r="AB133" s="101">
        <f t="shared" si="2"/>
        <v>75096.394270399993</v>
      </c>
    </row>
    <row r="134" spans="1:28" s="129" customFormat="1" ht="13.15">
      <c r="A134" s="130" t="s">
        <v>93</v>
      </c>
      <c r="B134" s="10" t="str">
        <f>VLOOKUP(A134,'CENTRO DE COSTOS'!A:D,4,FALSE)</f>
        <v>DIEGO FERNANDO HENAO CARDONA</v>
      </c>
      <c r="C134" s="10" t="str">
        <f>VLOOKUP(A134,'CENTRO DE COSTOS'!A:D,2,FALSE)</f>
        <v>0004-0003</v>
      </c>
      <c r="D134" s="95">
        <v>52215</v>
      </c>
      <c r="E134" s="95" t="s">
        <v>17218</v>
      </c>
      <c r="F134" s="122">
        <v>89553618</v>
      </c>
      <c r="G134" s="103" t="s">
        <v>155</v>
      </c>
      <c r="H134" s="122" t="s">
        <v>156</v>
      </c>
      <c r="I134" s="122" t="s">
        <v>174</v>
      </c>
      <c r="J134" s="130" t="s">
        <v>421</v>
      </c>
      <c r="K134" s="122" t="s">
        <v>17219</v>
      </c>
      <c r="L134" s="99" t="s">
        <v>159</v>
      </c>
      <c r="M134" s="8" t="s">
        <v>17220</v>
      </c>
      <c r="N134" s="125">
        <v>45895</v>
      </c>
      <c r="O134" s="125">
        <v>45897</v>
      </c>
      <c r="P134" s="130">
        <v>9999</v>
      </c>
      <c r="Q134" s="131" t="s">
        <v>16559</v>
      </c>
      <c r="R134" s="102" t="s">
        <v>162</v>
      </c>
      <c r="S134" s="130" t="s">
        <v>17221</v>
      </c>
      <c r="T134" s="96" t="s">
        <v>2967</v>
      </c>
      <c r="U134" s="95" t="s">
        <v>17222</v>
      </c>
      <c r="V134" s="130" t="s">
        <v>28</v>
      </c>
      <c r="W134" s="102" t="s">
        <v>166</v>
      </c>
      <c r="X134" s="95" t="s">
        <v>3595</v>
      </c>
      <c r="Y134" s="95">
        <v>8466</v>
      </c>
      <c r="Z134" s="95">
        <v>1</v>
      </c>
      <c r="AA134" s="128">
        <f>IF(V134="TIPO I",'BASE LIQUIDACION REDEBAN 2025'!$B$2,IF(V134="TIPO II",'BASE LIQUIDACION REDEBAN 2025'!$B$3,IF(V134="TIPO III",'BASE LIQUIDACION REDEBAN 2025'!$B$4,IF(V134="TIPO IV",'BASE LIQUIDACION REDEBAN 2025'!$B$5,IF(W134="AEREO",'BASE LIQUIDACION REDEBAN 2025'!$B$6,'BASE LIQUIDACION REDEBAN 2025'!$B$5)))))</f>
        <v>163813.69572160003</v>
      </c>
      <c r="AB134" s="101">
        <f t="shared" si="2"/>
        <v>163813.69572160003</v>
      </c>
    </row>
    <row r="135" spans="1:28" s="129" customFormat="1" ht="13.15">
      <c r="A135" s="130" t="s">
        <v>68</v>
      </c>
      <c r="B135" s="10" t="str">
        <f>VLOOKUP(A135,'CENTRO DE COSTOS'!A:D,4,FALSE)</f>
        <v>WILLIAM ASDRUBAL ROZO ROZO</v>
      </c>
      <c r="C135" s="10" t="str">
        <f>VLOOKUP(A135,'CENTRO DE COSTOS'!A:D,2,FALSE)</f>
        <v>0004-0004</v>
      </c>
      <c r="D135" s="95">
        <v>25736</v>
      </c>
      <c r="E135" s="95" t="s">
        <v>17223</v>
      </c>
      <c r="F135" s="122">
        <v>90100916</v>
      </c>
      <c r="G135" s="103" t="s">
        <v>155</v>
      </c>
      <c r="H135" s="122" t="s">
        <v>156</v>
      </c>
      <c r="I135" s="122" t="s">
        <v>470</v>
      </c>
      <c r="J135" s="130" t="s">
        <v>16289</v>
      </c>
      <c r="K135" s="122" t="s">
        <v>17224</v>
      </c>
      <c r="L135" s="99" t="s">
        <v>159</v>
      </c>
      <c r="M135" s="8" t="s">
        <v>17225</v>
      </c>
      <c r="N135" s="125">
        <v>45895</v>
      </c>
      <c r="O135" s="125">
        <v>45897</v>
      </c>
      <c r="P135" s="130">
        <v>9999</v>
      </c>
      <c r="Q135" s="131" t="s">
        <v>16559</v>
      </c>
      <c r="R135" s="102" t="s">
        <v>162</v>
      </c>
      <c r="S135" s="130" t="s">
        <v>17226</v>
      </c>
      <c r="T135" s="96" t="s">
        <v>2967</v>
      </c>
      <c r="U135" s="95" t="s">
        <v>17227</v>
      </c>
      <c r="V135" s="130" t="s">
        <v>28</v>
      </c>
      <c r="W135" s="102" t="s">
        <v>166</v>
      </c>
      <c r="X135" s="95" t="s">
        <v>1029</v>
      </c>
      <c r="Y135" s="95">
        <v>6223</v>
      </c>
      <c r="Z135" s="95">
        <v>1</v>
      </c>
      <c r="AA135" s="128">
        <f>IF(V135="TIPO I",'BASE LIQUIDACION REDEBAN 2025'!$B$2,IF(V135="TIPO II",'BASE LIQUIDACION REDEBAN 2025'!$B$3,IF(V135="TIPO III",'BASE LIQUIDACION REDEBAN 2025'!$B$4,IF(V135="TIPO IV",'BASE LIQUIDACION REDEBAN 2025'!$B$5,IF(W135="AEREO",'BASE LIQUIDACION REDEBAN 2025'!$B$6,'BASE LIQUIDACION REDEBAN 2025'!$B$5)))))</f>
        <v>163813.69572160003</v>
      </c>
      <c r="AB135" s="101">
        <f t="shared" si="2"/>
        <v>163813.69572160003</v>
      </c>
    </row>
    <row r="136" spans="1:28" s="129" customFormat="1" ht="13.15">
      <c r="A136" s="130" t="s">
        <v>92</v>
      </c>
      <c r="B136" s="10" t="str">
        <f>VLOOKUP(A136,'CENTRO DE COSTOS'!A:D,4,FALSE)</f>
        <v>KEVIN ALEXIS CORZO BUSTOS</v>
      </c>
      <c r="C136" s="10" t="str">
        <f>VLOOKUP(A136,'CENTRO DE COSTOS'!A:D,2,FALSE)</f>
        <v>0004-0007</v>
      </c>
      <c r="D136" s="95">
        <v>41357</v>
      </c>
      <c r="E136" s="95" t="s">
        <v>17228</v>
      </c>
      <c r="F136" s="122">
        <v>90103830</v>
      </c>
      <c r="G136" s="103" t="s">
        <v>155</v>
      </c>
      <c r="H136" s="122" t="s">
        <v>156</v>
      </c>
      <c r="I136" s="122" t="s">
        <v>249</v>
      </c>
      <c r="J136" s="130" t="s">
        <v>16319</v>
      </c>
      <c r="K136" s="122" t="s">
        <v>17229</v>
      </c>
      <c r="L136" s="99" t="s">
        <v>159</v>
      </c>
      <c r="M136" s="8" t="s">
        <v>17230</v>
      </c>
      <c r="N136" s="125">
        <v>45895</v>
      </c>
      <c r="O136" s="125">
        <v>45898</v>
      </c>
      <c r="P136" s="130">
        <v>9999</v>
      </c>
      <c r="Q136" s="131" t="s">
        <v>16559</v>
      </c>
      <c r="R136" s="102" t="s">
        <v>162</v>
      </c>
      <c r="S136" s="130" t="s">
        <v>17231</v>
      </c>
      <c r="T136" s="96" t="s">
        <v>2967</v>
      </c>
      <c r="U136" s="95" t="s">
        <v>17232</v>
      </c>
      <c r="V136" s="130" t="s">
        <v>28</v>
      </c>
      <c r="W136" s="102" t="s">
        <v>166</v>
      </c>
      <c r="X136" s="95" t="s">
        <v>255</v>
      </c>
      <c r="Y136" s="95">
        <v>8062</v>
      </c>
      <c r="Z136" s="95">
        <v>1</v>
      </c>
      <c r="AA136" s="128">
        <f>IF(V136="TIPO I",'BASE LIQUIDACION REDEBAN 2025'!$B$2,IF(V136="TIPO II",'BASE LIQUIDACION REDEBAN 2025'!$B$3,IF(V136="TIPO III",'BASE LIQUIDACION REDEBAN 2025'!$B$4,IF(V136="TIPO IV",'BASE LIQUIDACION REDEBAN 2025'!$B$5,IF(W136="AEREO",'BASE LIQUIDACION REDEBAN 2025'!$B$6,'BASE LIQUIDACION REDEBAN 2025'!$B$5)))))</f>
        <v>163813.69572160003</v>
      </c>
      <c r="AB136" s="101">
        <f t="shared" si="2"/>
        <v>163813.69572160003</v>
      </c>
    </row>
    <row r="137" spans="1:28" s="129" customFormat="1" ht="13.15">
      <c r="A137" s="130" t="s">
        <v>72</v>
      </c>
      <c r="B137" s="10" t="str">
        <f>VLOOKUP(A137,'CENTRO DE COSTOS'!A:D,4,FALSE)</f>
        <v>MIGUEL JULIÁN HERNÁNDEZ GUARÍN</v>
      </c>
      <c r="C137" s="10" t="str">
        <f>VLOOKUP(A137,'CENTRO DE COSTOS'!A:D,2,FALSE)</f>
        <v>0004-0008</v>
      </c>
      <c r="D137" s="95">
        <v>68276</v>
      </c>
      <c r="E137" s="95" t="s">
        <v>17233</v>
      </c>
      <c r="F137" s="122">
        <v>90140677</v>
      </c>
      <c r="G137" s="103" t="s">
        <v>155</v>
      </c>
      <c r="H137" s="122" t="s">
        <v>156</v>
      </c>
      <c r="I137" s="122" t="s">
        <v>820</v>
      </c>
      <c r="J137" s="130" t="s">
        <v>952</v>
      </c>
      <c r="K137" s="122" t="s">
        <v>17234</v>
      </c>
      <c r="L137" s="99" t="s">
        <v>159</v>
      </c>
      <c r="M137" s="8" t="s">
        <v>17235</v>
      </c>
      <c r="N137" s="125">
        <v>45895</v>
      </c>
      <c r="O137" s="125">
        <v>45897</v>
      </c>
      <c r="P137" s="130">
        <v>9999</v>
      </c>
      <c r="Q137" s="131" t="s">
        <v>16559</v>
      </c>
      <c r="R137" s="102" t="s">
        <v>162</v>
      </c>
      <c r="S137" s="130" t="s">
        <v>17236</v>
      </c>
      <c r="T137" s="96" t="s">
        <v>2967</v>
      </c>
      <c r="U137" s="95" t="s">
        <v>17237</v>
      </c>
      <c r="V137" s="130" t="s">
        <v>25</v>
      </c>
      <c r="W137" s="102" t="s">
        <v>166</v>
      </c>
      <c r="X137" s="95" t="s">
        <v>848</v>
      </c>
      <c r="Y137" s="95">
        <v>3046</v>
      </c>
      <c r="Z137" s="95">
        <v>1</v>
      </c>
      <c r="AA137" s="128">
        <f>IF(V137="TIPO I",'BASE LIQUIDACION REDEBAN 2025'!$B$2,IF(V137="TIPO II",'BASE LIQUIDACION REDEBAN 2025'!$B$3,IF(V137="TIPO III",'BASE LIQUIDACION REDEBAN 2025'!$B$4,IF(V137="TIPO IV",'BASE LIQUIDACION REDEBAN 2025'!$B$5,IF(W137="AEREO",'BASE LIQUIDACION REDEBAN 2025'!$B$6,'BASE LIQUIDACION REDEBAN 2025'!$B$5)))))</f>
        <v>75096.394270399993</v>
      </c>
      <c r="AB137" s="101">
        <f t="shared" si="2"/>
        <v>75096.394270399993</v>
      </c>
    </row>
    <row r="138" spans="1:28" s="129" customFormat="1" ht="13.15">
      <c r="A138" s="130" t="s">
        <v>68</v>
      </c>
      <c r="B138" s="10" t="str">
        <f>VLOOKUP(A138,'CENTRO DE COSTOS'!A:D,4,FALSE)</f>
        <v>WILLIAM ASDRUBAL ROZO ROZO</v>
      </c>
      <c r="C138" s="10" t="str">
        <f>VLOOKUP(A138,'CENTRO DE COSTOS'!A:D,2,FALSE)</f>
        <v>0004-0004</v>
      </c>
      <c r="D138" s="95">
        <v>25269</v>
      </c>
      <c r="E138" s="95" t="s">
        <v>17238</v>
      </c>
      <c r="F138" s="122">
        <v>90101530</v>
      </c>
      <c r="G138" s="103" t="s">
        <v>155</v>
      </c>
      <c r="H138" s="122" t="s">
        <v>156</v>
      </c>
      <c r="I138" s="122" t="s">
        <v>470</v>
      </c>
      <c r="J138" s="130" t="s">
        <v>4607</v>
      </c>
      <c r="K138" s="122" t="s">
        <v>17239</v>
      </c>
      <c r="L138" s="99" t="s">
        <v>159</v>
      </c>
      <c r="M138" s="8" t="s">
        <v>17240</v>
      </c>
      <c r="N138" s="125">
        <v>45895</v>
      </c>
      <c r="O138" s="125">
        <v>45897</v>
      </c>
      <c r="P138" s="130">
        <v>9999</v>
      </c>
      <c r="Q138" s="131" t="s">
        <v>16559</v>
      </c>
      <c r="R138" s="102" t="s">
        <v>162</v>
      </c>
      <c r="S138" s="130" t="s">
        <v>17241</v>
      </c>
      <c r="T138" s="96" t="s">
        <v>2967</v>
      </c>
      <c r="U138" s="95" t="s">
        <v>17242</v>
      </c>
      <c r="V138" s="130" t="s">
        <v>28</v>
      </c>
      <c r="W138" s="102" t="s">
        <v>166</v>
      </c>
      <c r="X138" s="95" t="s">
        <v>538</v>
      </c>
      <c r="Y138" s="95">
        <v>6098</v>
      </c>
      <c r="Z138" s="95">
        <v>1</v>
      </c>
      <c r="AA138" s="128">
        <f>IF(V138="TIPO I",'BASE LIQUIDACION REDEBAN 2025'!$B$2,IF(V138="TIPO II",'BASE LIQUIDACION REDEBAN 2025'!$B$3,IF(V138="TIPO III",'BASE LIQUIDACION REDEBAN 2025'!$B$4,IF(V138="TIPO IV",'BASE LIQUIDACION REDEBAN 2025'!$B$5,IF(W138="AEREO",'BASE LIQUIDACION REDEBAN 2025'!$B$6,'BASE LIQUIDACION REDEBAN 2025'!$B$5)))))</f>
        <v>163813.69572160003</v>
      </c>
      <c r="AB138" s="101">
        <f t="shared" si="2"/>
        <v>163813.69572160003</v>
      </c>
    </row>
    <row r="139" spans="1:28" s="129" customFormat="1" ht="13.15">
      <c r="A139" s="130" t="s">
        <v>76</v>
      </c>
      <c r="B139" s="10" t="str">
        <f>VLOOKUP(A139,'CENTRO DE COSTOS'!A:D,4,FALSE)</f>
        <v>DIEGO FERNANDO HENAO CARDONA</v>
      </c>
      <c r="C139" s="10" t="str">
        <f>VLOOKUP(A139,'CENTRO DE COSTOS'!A:D,2,FALSE)</f>
        <v>0004-0003</v>
      </c>
      <c r="D139" s="95">
        <v>76001</v>
      </c>
      <c r="E139" s="95" t="s">
        <v>17243</v>
      </c>
      <c r="F139" s="122">
        <v>90109395</v>
      </c>
      <c r="G139" s="103" t="s">
        <v>155</v>
      </c>
      <c r="H139" s="122" t="s">
        <v>156</v>
      </c>
      <c r="I139" s="122" t="s">
        <v>227</v>
      </c>
      <c r="J139" s="130" t="s">
        <v>76</v>
      </c>
      <c r="K139" s="122" t="s">
        <v>17244</v>
      </c>
      <c r="L139" s="99" t="s">
        <v>159</v>
      </c>
      <c r="M139" s="8" t="s">
        <v>17245</v>
      </c>
      <c r="N139" s="125">
        <v>45895</v>
      </c>
      <c r="O139" s="125">
        <v>45897</v>
      </c>
      <c r="P139" s="130">
        <v>9999</v>
      </c>
      <c r="Q139" s="131" t="s">
        <v>16559</v>
      </c>
      <c r="R139" s="102" t="s">
        <v>162</v>
      </c>
      <c r="S139" s="130" t="s">
        <v>17246</v>
      </c>
      <c r="T139" s="96" t="s">
        <v>2967</v>
      </c>
      <c r="U139" s="95" t="s">
        <v>17247</v>
      </c>
      <c r="V139" s="130" t="s">
        <v>25</v>
      </c>
      <c r="W139" s="102" t="s">
        <v>166</v>
      </c>
      <c r="X139" s="95" t="s">
        <v>1442</v>
      </c>
      <c r="Y139" s="95">
        <v>6758</v>
      </c>
      <c r="Z139" s="95">
        <v>1</v>
      </c>
      <c r="AA139" s="128">
        <f>IF(V139="TIPO I",'BASE LIQUIDACION REDEBAN 2025'!$B$2,IF(V139="TIPO II",'BASE LIQUIDACION REDEBAN 2025'!$B$3,IF(V139="TIPO III",'BASE LIQUIDACION REDEBAN 2025'!$B$4,IF(V139="TIPO IV",'BASE LIQUIDACION REDEBAN 2025'!$B$5,IF(W139="AEREO",'BASE LIQUIDACION REDEBAN 2025'!$B$6,'BASE LIQUIDACION REDEBAN 2025'!$B$5)))))</f>
        <v>75096.394270399993</v>
      </c>
      <c r="AB139" s="101">
        <f t="shared" si="2"/>
        <v>75096.394270399993</v>
      </c>
    </row>
    <row r="140" spans="1:28" s="129" customFormat="1" ht="13.15">
      <c r="A140" s="130" t="s">
        <v>90</v>
      </c>
      <c r="B140" s="10" t="str">
        <f>VLOOKUP(A140,'CENTRO DE COSTOS'!A:D,4,FALSE)</f>
        <v>JUAN SEBASTIÁN RÍOS CASTRILLÓN</v>
      </c>
      <c r="C140" s="10" t="str">
        <f>VLOOKUP(A140,'CENTRO DE COSTOS'!A:D,2,FALSE)</f>
        <v>0004-0005</v>
      </c>
      <c r="D140" s="95">
        <v>5001</v>
      </c>
      <c r="E140" s="95" t="s">
        <v>17248</v>
      </c>
      <c r="F140" s="122">
        <v>90143001</v>
      </c>
      <c r="G140" s="103" t="s">
        <v>155</v>
      </c>
      <c r="H140" s="122" t="s">
        <v>156</v>
      </c>
      <c r="I140" s="122" t="s">
        <v>197</v>
      </c>
      <c r="J140" s="130" t="s">
        <v>90</v>
      </c>
      <c r="K140" s="122" t="s">
        <v>17249</v>
      </c>
      <c r="L140" s="99" t="s">
        <v>159</v>
      </c>
      <c r="M140" s="8" t="s">
        <v>17250</v>
      </c>
      <c r="N140" s="125">
        <v>45895</v>
      </c>
      <c r="O140" s="125">
        <v>45897</v>
      </c>
      <c r="P140" s="130">
        <v>9999</v>
      </c>
      <c r="Q140" s="131" t="s">
        <v>16559</v>
      </c>
      <c r="R140" s="102" t="s">
        <v>162</v>
      </c>
      <c r="S140" s="130" t="s">
        <v>17251</v>
      </c>
      <c r="T140" s="96" t="s">
        <v>2967</v>
      </c>
      <c r="U140" s="95" t="s">
        <v>17252</v>
      </c>
      <c r="V140" s="130" t="s">
        <v>25</v>
      </c>
      <c r="W140" s="102" t="s">
        <v>166</v>
      </c>
      <c r="X140" s="95" t="s">
        <v>204</v>
      </c>
      <c r="Y140" s="95">
        <v>6376</v>
      </c>
      <c r="Z140" s="95">
        <v>1</v>
      </c>
      <c r="AA140" s="128">
        <f>IF(V140="TIPO I",'BASE LIQUIDACION REDEBAN 2025'!$B$2,IF(V140="TIPO II",'BASE LIQUIDACION REDEBAN 2025'!$B$3,IF(V140="TIPO III",'BASE LIQUIDACION REDEBAN 2025'!$B$4,IF(V140="TIPO IV",'BASE LIQUIDACION REDEBAN 2025'!$B$5,IF(W140="AEREO",'BASE LIQUIDACION REDEBAN 2025'!$B$6,'BASE LIQUIDACION REDEBAN 2025'!$B$5)))))</f>
        <v>75096.394270399993</v>
      </c>
      <c r="AB140" s="101">
        <f t="shared" si="2"/>
        <v>75096.394270399993</v>
      </c>
    </row>
    <row r="141" spans="1:28" s="129" customFormat="1" ht="13.15">
      <c r="A141" s="130" t="s">
        <v>101</v>
      </c>
      <c r="B141" s="10" t="str">
        <f>VLOOKUP(A141,'CENTRO DE COSTOS'!A:D,4,FALSE)</f>
        <v>KEVIN ALEXIS CORZO BUSTOS</v>
      </c>
      <c r="C141" s="10" t="str">
        <f>VLOOKUP(A141,'CENTRO DE COSTOS'!A:D,2,FALSE)</f>
        <v>0004-0007</v>
      </c>
      <c r="D141" s="95">
        <v>85001</v>
      </c>
      <c r="E141" s="95" t="s">
        <v>17253</v>
      </c>
      <c r="F141" s="122">
        <v>90142687</v>
      </c>
      <c r="G141" s="103" t="s">
        <v>155</v>
      </c>
      <c r="H141" s="122" t="s">
        <v>156</v>
      </c>
      <c r="I141" s="122" t="s">
        <v>189</v>
      </c>
      <c r="J141" s="130" t="s">
        <v>101</v>
      </c>
      <c r="K141" s="122" t="s">
        <v>17254</v>
      </c>
      <c r="L141" s="99" t="s">
        <v>159</v>
      </c>
      <c r="M141" s="8" t="s">
        <v>17255</v>
      </c>
      <c r="N141" s="125">
        <v>45895</v>
      </c>
      <c r="O141" s="125">
        <v>45896</v>
      </c>
      <c r="P141" s="130">
        <v>9999</v>
      </c>
      <c r="Q141" s="131" t="s">
        <v>16559</v>
      </c>
      <c r="R141" s="102" t="s">
        <v>162</v>
      </c>
      <c r="S141" s="130" t="s">
        <v>17256</v>
      </c>
      <c r="T141" s="96" t="s">
        <v>2967</v>
      </c>
      <c r="U141" s="95" t="s">
        <v>17257</v>
      </c>
      <c r="V141" s="130" t="s">
        <v>25</v>
      </c>
      <c r="W141" s="102" t="s">
        <v>166</v>
      </c>
      <c r="X141" s="95" t="s">
        <v>194</v>
      </c>
      <c r="Y141" s="95">
        <v>1368</v>
      </c>
      <c r="Z141" s="95">
        <v>1</v>
      </c>
      <c r="AA141" s="128">
        <f>IF(V141="TIPO I",'BASE LIQUIDACION REDEBAN 2025'!$B$2,IF(V141="TIPO II",'BASE LIQUIDACION REDEBAN 2025'!$B$3,IF(V141="TIPO III",'BASE LIQUIDACION REDEBAN 2025'!$B$4,IF(V141="TIPO IV",'BASE LIQUIDACION REDEBAN 2025'!$B$5,IF(W141="AEREO",'BASE LIQUIDACION REDEBAN 2025'!$B$6,'BASE LIQUIDACION REDEBAN 2025'!$B$5)))))</f>
        <v>75096.394270399993</v>
      </c>
      <c r="AB141" s="101">
        <f t="shared" si="2"/>
        <v>75096.394270399993</v>
      </c>
    </row>
    <row r="142" spans="1:28" s="129" customFormat="1" ht="13.15">
      <c r="A142" s="130" t="s">
        <v>98</v>
      </c>
      <c r="B142" s="10" t="str">
        <f>VLOOKUP(A142,'CENTRO DE COSTOS'!A:D,4,FALSE)</f>
        <v>MIGUEL JULIÁN HERNÁNDEZ GUARÍN</v>
      </c>
      <c r="C142" s="10" t="str">
        <f>VLOOKUP(A142,'CENTRO DE COSTOS'!A:D,2,FALSE)</f>
        <v>0004-0008</v>
      </c>
      <c r="D142" s="95">
        <v>68077</v>
      </c>
      <c r="E142" s="95" t="s">
        <v>17258</v>
      </c>
      <c r="F142" s="122">
        <v>90141236</v>
      </c>
      <c r="G142" s="103" t="s">
        <v>155</v>
      </c>
      <c r="H142" s="122" t="s">
        <v>156</v>
      </c>
      <c r="I142" s="122" t="s">
        <v>820</v>
      </c>
      <c r="J142" s="130" t="s">
        <v>2290</v>
      </c>
      <c r="K142" s="122" t="s">
        <v>17259</v>
      </c>
      <c r="L142" s="99" t="s">
        <v>159</v>
      </c>
      <c r="M142" s="8" t="s">
        <v>17260</v>
      </c>
      <c r="N142" s="125">
        <v>45895</v>
      </c>
      <c r="O142" s="125">
        <v>45898</v>
      </c>
      <c r="P142" s="130">
        <v>9999</v>
      </c>
      <c r="Q142" s="131" t="s">
        <v>16559</v>
      </c>
      <c r="R142" s="102" t="s">
        <v>162</v>
      </c>
      <c r="S142" s="130" t="s">
        <v>17261</v>
      </c>
      <c r="T142" s="96" t="s">
        <v>2967</v>
      </c>
      <c r="U142" s="95" t="s">
        <v>17262</v>
      </c>
      <c r="V142" s="130" t="s">
        <v>28</v>
      </c>
      <c r="W142" s="102" t="s">
        <v>166</v>
      </c>
      <c r="X142" s="95" t="s">
        <v>247</v>
      </c>
      <c r="Y142" s="95">
        <v>4759</v>
      </c>
      <c r="Z142" s="95">
        <v>1</v>
      </c>
      <c r="AA142" s="128">
        <f>IF(V142="TIPO I",'BASE LIQUIDACION REDEBAN 2025'!$B$2,IF(V142="TIPO II",'BASE LIQUIDACION REDEBAN 2025'!$B$3,IF(V142="TIPO III",'BASE LIQUIDACION REDEBAN 2025'!$B$4,IF(V142="TIPO IV",'BASE LIQUIDACION REDEBAN 2025'!$B$5,IF(W142="AEREO",'BASE LIQUIDACION REDEBAN 2025'!$B$6,'BASE LIQUIDACION REDEBAN 2025'!$B$5)))))</f>
        <v>163813.69572160003</v>
      </c>
      <c r="AB142" s="101">
        <f t="shared" si="2"/>
        <v>163813.69572160003</v>
      </c>
    </row>
    <row r="143" spans="1:28" s="129" customFormat="1" ht="13.15">
      <c r="A143" s="130" t="s">
        <v>86</v>
      </c>
      <c r="B143" s="10" t="str">
        <f>VLOOKUP(A143,'CENTRO DE COSTOS'!A:D,4,FALSE)</f>
        <v>KEVIN ALEXIS CORZO BUSTOS</v>
      </c>
      <c r="C143" s="10" t="str">
        <f>VLOOKUP(A143,'CENTRO DE COSTOS'!A:D,2,FALSE)</f>
        <v>0004-0007</v>
      </c>
      <c r="D143" s="95">
        <v>73349</v>
      </c>
      <c r="E143" s="95" t="s">
        <v>17263</v>
      </c>
      <c r="F143" s="122">
        <v>90136953</v>
      </c>
      <c r="G143" s="103" t="s">
        <v>155</v>
      </c>
      <c r="H143" s="122" t="s">
        <v>156</v>
      </c>
      <c r="I143" s="122" t="s">
        <v>703</v>
      </c>
      <c r="J143" s="130" t="s">
        <v>16467</v>
      </c>
      <c r="K143" s="122" t="s">
        <v>17264</v>
      </c>
      <c r="L143" s="99" t="s">
        <v>159</v>
      </c>
      <c r="M143" s="8" t="s">
        <v>17265</v>
      </c>
      <c r="N143" s="125">
        <v>45895</v>
      </c>
      <c r="O143" s="125">
        <v>45898</v>
      </c>
      <c r="P143" s="130">
        <v>9999</v>
      </c>
      <c r="Q143" s="131" t="s">
        <v>16559</v>
      </c>
      <c r="R143" s="102" t="s">
        <v>162</v>
      </c>
      <c r="S143" s="130" t="s">
        <v>17266</v>
      </c>
      <c r="T143" s="96" t="s">
        <v>2967</v>
      </c>
      <c r="U143" s="95" t="s">
        <v>17267</v>
      </c>
      <c r="V143" s="130" t="s">
        <v>30</v>
      </c>
      <c r="W143" s="102" t="s">
        <v>166</v>
      </c>
      <c r="X143" s="95" t="s">
        <v>17268</v>
      </c>
      <c r="Y143" s="95">
        <v>6007</v>
      </c>
      <c r="Z143" s="95">
        <v>1</v>
      </c>
      <c r="AA143" s="128">
        <f>IF(V143="TIPO I",'BASE LIQUIDACION REDEBAN 2025'!$B$2,IF(V143="TIPO II",'BASE LIQUIDACION REDEBAN 2025'!$B$3,IF(V143="TIPO III",'BASE LIQUIDACION REDEBAN 2025'!$B$4,IF(V143="TIPO IV",'BASE LIQUIDACION REDEBAN 2025'!$B$5,IF(W143="AEREO",'BASE LIQUIDACION REDEBAN 2025'!$B$6,'BASE LIQUIDACION REDEBAN 2025'!$B$5)))))</f>
        <v>275728.78077800001</v>
      </c>
      <c r="AB143" s="101">
        <f t="shared" si="2"/>
        <v>275728.78077800001</v>
      </c>
    </row>
    <row r="144" spans="1:28" s="129" customFormat="1" ht="13.15">
      <c r="A144" s="130" t="s">
        <v>72</v>
      </c>
      <c r="B144" s="10" t="str">
        <f>VLOOKUP(A144,'CENTRO DE COSTOS'!A:D,4,FALSE)</f>
        <v>MIGUEL JULIÁN HERNÁNDEZ GUARÍN</v>
      </c>
      <c r="C144" s="10" t="str">
        <f>VLOOKUP(A144,'CENTRO DE COSTOS'!A:D,2,FALSE)</f>
        <v>0004-0008</v>
      </c>
      <c r="D144" s="95">
        <v>68820</v>
      </c>
      <c r="E144" s="95" t="s">
        <v>17269</v>
      </c>
      <c r="F144" s="122">
        <v>90115671</v>
      </c>
      <c r="G144" s="103" t="s">
        <v>155</v>
      </c>
      <c r="H144" s="122" t="s">
        <v>156</v>
      </c>
      <c r="I144" s="122" t="s">
        <v>820</v>
      </c>
      <c r="J144" s="130" t="s">
        <v>4339</v>
      </c>
      <c r="K144" s="122" t="s">
        <v>17270</v>
      </c>
      <c r="L144" s="99" t="s">
        <v>159</v>
      </c>
      <c r="M144" s="8" t="s">
        <v>17271</v>
      </c>
      <c r="N144" s="125">
        <v>45896</v>
      </c>
      <c r="O144" s="125">
        <v>45898</v>
      </c>
      <c r="P144" s="130">
        <v>9999</v>
      </c>
      <c r="Q144" s="131" t="s">
        <v>16559</v>
      </c>
      <c r="R144" s="102" t="s">
        <v>162</v>
      </c>
      <c r="S144" s="130" t="s">
        <v>17272</v>
      </c>
      <c r="T144" s="96" t="s">
        <v>2967</v>
      </c>
      <c r="U144" s="95" t="s">
        <v>17273</v>
      </c>
      <c r="V144" s="130" t="s">
        <v>28</v>
      </c>
      <c r="W144" s="102" t="s">
        <v>166</v>
      </c>
      <c r="X144" s="95" t="s">
        <v>950</v>
      </c>
      <c r="Y144" s="95">
        <v>7392</v>
      </c>
      <c r="Z144" s="95">
        <v>1</v>
      </c>
      <c r="AA144" s="128">
        <f>IF(V144="TIPO I",'BASE LIQUIDACION REDEBAN 2025'!$B$2,IF(V144="TIPO II",'BASE LIQUIDACION REDEBAN 2025'!$B$3,IF(V144="TIPO III",'BASE LIQUIDACION REDEBAN 2025'!$B$4,IF(V144="TIPO IV",'BASE LIQUIDACION REDEBAN 2025'!$B$5,IF(W144="AEREO",'BASE LIQUIDACION REDEBAN 2025'!$B$6,'BASE LIQUIDACION REDEBAN 2025'!$B$5)))))</f>
        <v>163813.69572160003</v>
      </c>
      <c r="AB144" s="101">
        <f t="shared" si="2"/>
        <v>163813.69572160003</v>
      </c>
    </row>
    <row r="145" spans="1:28" s="129" customFormat="1" ht="13.15">
      <c r="A145" s="130" t="s">
        <v>68</v>
      </c>
      <c r="B145" s="10" t="str">
        <f>VLOOKUP(A145,'CENTRO DE COSTOS'!A:D,4,FALSE)</f>
        <v>WILLIAM ASDRUBAL ROZO ROZO</v>
      </c>
      <c r="C145" s="10" t="str">
        <f>VLOOKUP(A145,'CENTRO DE COSTOS'!A:D,2,FALSE)</f>
        <v>0004-0004</v>
      </c>
      <c r="D145" s="95">
        <v>11001</v>
      </c>
      <c r="E145" s="95" t="s">
        <v>17274</v>
      </c>
      <c r="F145" s="122">
        <v>89533392</v>
      </c>
      <c r="G145" s="103" t="s">
        <v>155</v>
      </c>
      <c r="H145" s="122" t="s">
        <v>156</v>
      </c>
      <c r="I145" s="122" t="s">
        <v>470</v>
      </c>
      <c r="J145" s="130" t="s">
        <v>68</v>
      </c>
      <c r="K145" s="122" t="s">
        <v>17275</v>
      </c>
      <c r="L145" s="99" t="s">
        <v>159</v>
      </c>
      <c r="M145" s="8" t="s">
        <v>17276</v>
      </c>
      <c r="N145" s="125">
        <v>45896</v>
      </c>
      <c r="O145" s="125">
        <v>45898</v>
      </c>
      <c r="P145" s="130">
        <v>9999</v>
      </c>
      <c r="Q145" s="131" t="s">
        <v>16559</v>
      </c>
      <c r="R145" s="102" t="s">
        <v>162</v>
      </c>
      <c r="S145" s="130" t="s">
        <v>17277</v>
      </c>
      <c r="T145" s="96" t="s">
        <v>2967</v>
      </c>
      <c r="U145" s="95" t="s">
        <v>17278</v>
      </c>
      <c r="V145" s="130" t="s">
        <v>25</v>
      </c>
      <c r="W145" s="102" t="s">
        <v>166</v>
      </c>
      <c r="X145" s="95" t="s">
        <v>3836</v>
      </c>
      <c r="Y145" s="95">
        <v>6123</v>
      </c>
      <c r="Z145" s="95">
        <v>1</v>
      </c>
      <c r="AA145" s="128">
        <f>IF(V145="TIPO I",'BASE LIQUIDACION REDEBAN 2025'!$B$2,IF(V145="TIPO II",'BASE LIQUIDACION REDEBAN 2025'!$B$3,IF(V145="TIPO III",'BASE LIQUIDACION REDEBAN 2025'!$B$4,IF(V145="TIPO IV",'BASE LIQUIDACION REDEBAN 2025'!$B$5,IF(W145="AEREO",'BASE LIQUIDACION REDEBAN 2025'!$B$6,'BASE LIQUIDACION REDEBAN 2025'!$B$5)))))</f>
        <v>75096.394270399993</v>
      </c>
      <c r="AB145" s="101">
        <f t="shared" si="2"/>
        <v>75096.394270399993</v>
      </c>
    </row>
    <row r="146" spans="1:28" s="129" customFormat="1" ht="13.15">
      <c r="A146" s="130" t="s">
        <v>100</v>
      </c>
      <c r="B146" s="10" t="str">
        <f>VLOOKUP(A146,'CENTRO DE COSTOS'!A:D,4,FALSE)</f>
        <v>KEVIN ALEXIS CORZO BUSTOS</v>
      </c>
      <c r="C146" s="10" t="str">
        <f>VLOOKUP(A146,'CENTRO DE COSTOS'!A:D,2,FALSE)</f>
        <v>0004-0007</v>
      </c>
      <c r="D146" s="95">
        <v>50689</v>
      </c>
      <c r="E146" s="95" t="s">
        <v>17279</v>
      </c>
      <c r="F146" s="122">
        <v>90133548</v>
      </c>
      <c r="G146" s="103" t="s">
        <v>155</v>
      </c>
      <c r="H146" s="122" t="s">
        <v>156</v>
      </c>
      <c r="I146" s="122" t="s">
        <v>295</v>
      </c>
      <c r="J146" s="130" t="s">
        <v>4642</v>
      </c>
      <c r="K146" s="122" t="s">
        <v>17280</v>
      </c>
      <c r="L146" s="99" t="s">
        <v>159</v>
      </c>
      <c r="M146" s="8" t="s">
        <v>17281</v>
      </c>
      <c r="N146" s="125">
        <v>45896</v>
      </c>
      <c r="O146" s="125">
        <v>45898</v>
      </c>
      <c r="P146" s="130">
        <v>9999</v>
      </c>
      <c r="Q146" s="131" t="s">
        <v>16559</v>
      </c>
      <c r="R146" s="102" t="s">
        <v>162</v>
      </c>
      <c r="S146" s="130" t="s">
        <v>17282</v>
      </c>
      <c r="T146" s="96" t="s">
        <v>2967</v>
      </c>
      <c r="U146" s="95" t="s">
        <v>17283</v>
      </c>
      <c r="V146" s="130" t="s">
        <v>28</v>
      </c>
      <c r="W146" s="102" t="s">
        <v>166</v>
      </c>
      <c r="X146" s="95" t="s">
        <v>301</v>
      </c>
      <c r="Y146" s="95">
        <v>6837</v>
      </c>
      <c r="Z146" s="95">
        <v>1</v>
      </c>
      <c r="AA146" s="128">
        <f>IF(V146="TIPO I",'BASE LIQUIDACION REDEBAN 2025'!$B$2,IF(V146="TIPO II",'BASE LIQUIDACION REDEBAN 2025'!$B$3,IF(V146="TIPO III",'BASE LIQUIDACION REDEBAN 2025'!$B$4,IF(V146="TIPO IV",'BASE LIQUIDACION REDEBAN 2025'!$B$5,IF(W146="AEREO",'BASE LIQUIDACION REDEBAN 2025'!$B$6,'BASE LIQUIDACION REDEBAN 2025'!$B$5)))))</f>
        <v>163813.69572160003</v>
      </c>
      <c r="AB146" s="101">
        <f t="shared" si="2"/>
        <v>163813.69572160003</v>
      </c>
    </row>
    <row r="147" spans="1:28" s="129" customFormat="1" ht="13.15">
      <c r="A147" s="130" t="s">
        <v>68</v>
      </c>
      <c r="B147" s="10" t="str">
        <f>VLOOKUP(A147,'CENTRO DE COSTOS'!A:D,4,FALSE)</f>
        <v>WILLIAM ASDRUBAL ROZO ROZO</v>
      </c>
      <c r="C147" s="10" t="str">
        <f>VLOOKUP(A147,'CENTRO DE COSTOS'!A:D,2,FALSE)</f>
        <v>0004-0004</v>
      </c>
      <c r="D147" s="95">
        <v>25269</v>
      </c>
      <c r="E147" s="95" t="s">
        <v>17284</v>
      </c>
      <c r="F147" s="122">
        <v>89429823</v>
      </c>
      <c r="G147" s="103" t="s">
        <v>155</v>
      </c>
      <c r="H147" s="122" t="s">
        <v>156</v>
      </c>
      <c r="I147" s="122" t="s">
        <v>470</v>
      </c>
      <c r="J147" s="130" t="s">
        <v>4607</v>
      </c>
      <c r="K147" s="122" t="s">
        <v>17285</v>
      </c>
      <c r="L147" s="99" t="s">
        <v>159</v>
      </c>
      <c r="M147" s="8" t="s">
        <v>17286</v>
      </c>
      <c r="N147" s="125">
        <v>45896</v>
      </c>
      <c r="O147" s="125">
        <v>45898</v>
      </c>
      <c r="P147" s="130">
        <v>9999</v>
      </c>
      <c r="Q147" s="131" t="s">
        <v>16559</v>
      </c>
      <c r="R147" s="102" t="s">
        <v>162</v>
      </c>
      <c r="S147" s="130" t="s">
        <v>17287</v>
      </c>
      <c r="T147" s="96" t="s">
        <v>2967</v>
      </c>
      <c r="U147" s="95" t="s">
        <v>17288</v>
      </c>
      <c r="V147" s="130" t="s">
        <v>28</v>
      </c>
      <c r="W147" s="102" t="s">
        <v>166</v>
      </c>
      <c r="X147" s="95" t="s">
        <v>877</v>
      </c>
      <c r="Y147" s="95">
        <v>4021</v>
      </c>
      <c r="Z147" s="95">
        <v>1</v>
      </c>
      <c r="AA147" s="128">
        <f>IF(V147="TIPO I",'BASE LIQUIDACION REDEBAN 2025'!$B$2,IF(V147="TIPO II",'BASE LIQUIDACION REDEBAN 2025'!$B$3,IF(V147="TIPO III",'BASE LIQUIDACION REDEBAN 2025'!$B$4,IF(V147="TIPO IV",'BASE LIQUIDACION REDEBAN 2025'!$B$5,IF(W147="AEREO",'BASE LIQUIDACION REDEBAN 2025'!$B$6,'BASE LIQUIDACION REDEBAN 2025'!$B$5)))))</f>
        <v>163813.69572160003</v>
      </c>
      <c r="AB147" s="101">
        <f t="shared" si="2"/>
        <v>163813.69572160003</v>
      </c>
    </row>
    <row r="148" spans="1:28" s="129" customFormat="1" ht="13.15">
      <c r="A148" s="130" t="s">
        <v>92</v>
      </c>
      <c r="B148" s="10" t="str">
        <f>VLOOKUP(A148,'CENTRO DE COSTOS'!A:D,4,FALSE)</f>
        <v>KEVIN ALEXIS CORZO BUSTOS</v>
      </c>
      <c r="C148" s="10" t="str">
        <f>VLOOKUP(A148,'CENTRO DE COSTOS'!A:D,2,FALSE)</f>
        <v>0004-0007</v>
      </c>
      <c r="D148" s="95">
        <v>41349</v>
      </c>
      <c r="E148" s="95" t="s">
        <v>17289</v>
      </c>
      <c r="F148" s="122">
        <v>14560692</v>
      </c>
      <c r="G148" s="103" t="s">
        <v>155</v>
      </c>
      <c r="H148" s="122" t="s">
        <v>156</v>
      </c>
      <c r="I148" s="122" t="s">
        <v>249</v>
      </c>
      <c r="J148" s="130" t="s">
        <v>16318</v>
      </c>
      <c r="K148" s="122" t="s">
        <v>17290</v>
      </c>
      <c r="L148" s="99" t="s">
        <v>159</v>
      </c>
      <c r="M148" s="8" t="s">
        <v>17291</v>
      </c>
      <c r="N148" s="125">
        <v>45896</v>
      </c>
      <c r="O148" s="125">
        <v>45897</v>
      </c>
      <c r="P148" s="130">
        <v>9999</v>
      </c>
      <c r="Q148" s="131" t="s">
        <v>16559</v>
      </c>
      <c r="R148" s="102" t="s">
        <v>162</v>
      </c>
      <c r="S148" s="130" t="s">
        <v>17292</v>
      </c>
      <c r="T148" s="96" t="s">
        <v>2967</v>
      </c>
      <c r="U148" s="95" t="s">
        <v>17293</v>
      </c>
      <c r="V148" s="130" t="s">
        <v>28</v>
      </c>
      <c r="W148" s="102" t="s">
        <v>166</v>
      </c>
      <c r="X148" s="95" t="s">
        <v>344</v>
      </c>
      <c r="Y148" s="95">
        <v>9471</v>
      </c>
      <c r="Z148" s="95">
        <v>1</v>
      </c>
      <c r="AA148" s="128">
        <f>IF(V148="TIPO I",'BASE LIQUIDACION REDEBAN 2025'!$B$2,IF(V148="TIPO II",'BASE LIQUIDACION REDEBAN 2025'!$B$3,IF(V148="TIPO III",'BASE LIQUIDACION REDEBAN 2025'!$B$4,IF(V148="TIPO IV",'BASE LIQUIDACION REDEBAN 2025'!$B$5,IF(W148="AEREO",'BASE LIQUIDACION REDEBAN 2025'!$B$6,'BASE LIQUIDACION REDEBAN 2025'!$B$5)))))</f>
        <v>163813.69572160003</v>
      </c>
      <c r="AB148" s="101">
        <f t="shared" si="2"/>
        <v>163813.69572160003</v>
      </c>
    </row>
    <row r="149" spans="1:28" s="129" customFormat="1" ht="13.15">
      <c r="A149" s="130" t="s">
        <v>100</v>
      </c>
      <c r="B149" s="10" t="str">
        <f>VLOOKUP(A149,'CENTRO DE COSTOS'!A:D,4,FALSE)</f>
        <v>KEVIN ALEXIS CORZO BUSTOS</v>
      </c>
      <c r="C149" s="10" t="str">
        <f>VLOOKUP(A149,'CENTRO DE COSTOS'!A:D,2,FALSE)</f>
        <v>0004-0007</v>
      </c>
      <c r="D149" s="95">
        <v>50006</v>
      </c>
      <c r="E149" s="95" t="s">
        <v>17294</v>
      </c>
      <c r="F149" s="122">
        <v>89409712</v>
      </c>
      <c r="G149" s="103" t="s">
        <v>155</v>
      </c>
      <c r="H149" s="122" t="s">
        <v>156</v>
      </c>
      <c r="I149" s="122" t="s">
        <v>295</v>
      </c>
      <c r="J149" s="130" t="s">
        <v>932</v>
      </c>
      <c r="K149" s="122" t="s">
        <v>16655</v>
      </c>
      <c r="L149" s="99" t="s">
        <v>159</v>
      </c>
      <c r="M149" s="8" t="s">
        <v>17295</v>
      </c>
      <c r="N149" s="125">
        <v>45896</v>
      </c>
      <c r="O149" s="125">
        <v>45898</v>
      </c>
      <c r="P149" s="130">
        <v>9999</v>
      </c>
      <c r="Q149" s="131" t="s">
        <v>16559</v>
      </c>
      <c r="R149" s="102" t="s">
        <v>162</v>
      </c>
      <c r="S149" s="130" t="s">
        <v>17296</v>
      </c>
      <c r="T149" s="96" t="s">
        <v>2967</v>
      </c>
      <c r="U149" s="95" t="s">
        <v>16658</v>
      </c>
      <c r="V149" s="130" t="s">
        <v>28</v>
      </c>
      <c r="W149" s="102" t="s">
        <v>166</v>
      </c>
      <c r="X149" s="95" t="s">
        <v>301</v>
      </c>
      <c r="Y149" s="95">
        <v>3998</v>
      </c>
      <c r="Z149" s="95">
        <v>1</v>
      </c>
      <c r="AA149" s="128">
        <f>IF(V149="TIPO I",'BASE LIQUIDACION REDEBAN 2025'!$B$2,IF(V149="TIPO II",'BASE LIQUIDACION REDEBAN 2025'!$B$3,IF(V149="TIPO III",'BASE LIQUIDACION REDEBAN 2025'!$B$4,IF(V149="TIPO IV",'BASE LIQUIDACION REDEBAN 2025'!$B$5,IF(W149="AEREO",'BASE LIQUIDACION REDEBAN 2025'!$B$6,'BASE LIQUIDACION REDEBAN 2025'!$B$5)))))</f>
        <v>163813.69572160003</v>
      </c>
      <c r="AB149" s="101">
        <f t="shared" si="2"/>
        <v>163813.69572160003</v>
      </c>
    </row>
    <row r="150" spans="1:28" s="129" customFormat="1" ht="13.15">
      <c r="A150" s="130" t="s">
        <v>76</v>
      </c>
      <c r="B150" s="10" t="str">
        <f>VLOOKUP(A150,'CENTRO DE COSTOS'!A:D,4,FALSE)</f>
        <v>DIEGO FERNANDO HENAO CARDONA</v>
      </c>
      <c r="C150" s="10" t="str">
        <f>VLOOKUP(A150,'CENTRO DE COSTOS'!A:D,2,FALSE)</f>
        <v>0004-0003</v>
      </c>
      <c r="D150" s="95">
        <v>19001</v>
      </c>
      <c r="E150" s="95" t="s">
        <v>17297</v>
      </c>
      <c r="F150" s="122">
        <v>90133459</v>
      </c>
      <c r="G150" s="103" t="s">
        <v>155</v>
      </c>
      <c r="H150" s="122" t="s">
        <v>156</v>
      </c>
      <c r="I150" s="122" t="s">
        <v>258</v>
      </c>
      <c r="J150" s="130" t="s">
        <v>95</v>
      </c>
      <c r="K150" s="122" t="s">
        <v>17298</v>
      </c>
      <c r="L150" s="99" t="s">
        <v>159</v>
      </c>
      <c r="M150" s="8" t="s">
        <v>17299</v>
      </c>
      <c r="N150" s="125">
        <v>45896</v>
      </c>
      <c r="O150" s="125">
        <v>45898</v>
      </c>
      <c r="P150" s="130">
        <v>9999</v>
      </c>
      <c r="Q150" s="131" t="s">
        <v>16559</v>
      </c>
      <c r="R150" s="102" t="s">
        <v>162</v>
      </c>
      <c r="S150" s="130" t="s">
        <v>17300</v>
      </c>
      <c r="T150" s="96" t="s">
        <v>2967</v>
      </c>
      <c r="U150" s="95" t="s">
        <v>17301</v>
      </c>
      <c r="V150" s="130" t="s">
        <v>30</v>
      </c>
      <c r="W150" s="102" t="s">
        <v>166</v>
      </c>
      <c r="X150" s="95" t="s">
        <v>3668</v>
      </c>
      <c r="Y150" s="95">
        <v>3808</v>
      </c>
      <c r="Z150" s="95">
        <v>1</v>
      </c>
      <c r="AA150" s="128">
        <f>IF(V150="TIPO I",'BASE LIQUIDACION REDEBAN 2025'!$B$2,IF(V150="TIPO II",'BASE LIQUIDACION REDEBAN 2025'!$B$3,IF(V150="TIPO III",'BASE LIQUIDACION REDEBAN 2025'!$B$4,IF(V150="TIPO IV",'BASE LIQUIDACION REDEBAN 2025'!$B$5,IF(W150="AEREO",'BASE LIQUIDACION REDEBAN 2025'!$B$6,'BASE LIQUIDACION REDEBAN 2025'!$B$5)))))</f>
        <v>275728.78077800001</v>
      </c>
      <c r="AB150" s="101">
        <f t="shared" si="2"/>
        <v>275728.78077800001</v>
      </c>
    </row>
    <row r="151" spans="1:28" s="129" customFormat="1" ht="13.15">
      <c r="A151" s="130" t="s">
        <v>68</v>
      </c>
      <c r="B151" s="10" t="str">
        <f>VLOOKUP(A151,'CENTRO DE COSTOS'!A:D,4,FALSE)</f>
        <v>WILLIAM ASDRUBAL ROZO ROZO</v>
      </c>
      <c r="C151" s="10" t="str">
        <f>VLOOKUP(A151,'CENTRO DE COSTOS'!A:D,2,FALSE)</f>
        <v>0004-0004</v>
      </c>
      <c r="D151" s="95">
        <v>25754</v>
      </c>
      <c r="E151" s="95" t="s">
        <v>17302</v>
      </c>
      <c r="F151" s="122">
        <v>90097420</v>
      </c>
      <c r="G151" s="103" t="s">
        <v>155</v>
      </c>
      <c r="H151" s="122" t="s">
        <v>156</v>
      </c>
      <c r="I151" s="122" t="s">
        <v>470</v>
      </c>
      <c r="J151" s="130" t="s">
        <v>1138</v>
      </c>
      <c r="K151" s="122" t="s">
        <v>17303</v>
      </c>
      <c r="L151" s="99" t="s">
        <v>159</v>
      </c>
      <c r="M151" s="8" t="s">
        <v>17304</v>
      </c>
      <c r="N151" s="125">
        <v>45896</v>
      </c>
      <c r="O151" s="125">
        <v>45898</v>
      </c>
      <c r="P151" s="130">
        <v>9999</v>
      </c>
      <c r="Q151" s="131" t="s">
        <v>16559</v>
      </c>
      <c r="R151" s="102" t="s">
        <v>162</v>
      </c>
      <c r="S151" s="130" t="s">
        <v>17305</v>
      </c>
      <c r="T151" s="96" t="s">
        <v>2967</v>
      </c>
      <c r="U151" s="95" t="s">
        <v>17306</v>
      </c>
      <c r="V151" s="130" t="s">
        <v>25</v>
      </c>
      <c r="W151" s="102" t="s">
        <v>166</v>
      </c>
      <c r="X151" s="95" t="s">
        <v>599</v>
      </c>
      <c r="Y151" s="95">
        <v>9910</v>
      </c>
      <c r="Z151" s="95">
        <v>1</v>
      </c>
      <c r="AA151" s="128">
        <f>IF(V151="TIPO I",'BASE LIQUIDACION REDEBAN 2025'!$B$2,IF(V151="TIPO II",'BASE LIQUIDACION REDEBAN 2025'!$B$3,IF(V151="TIPO III",'BASE LIQUIDACION REDEBAN 2025'!$B$4,IF(V151="TIPO IV",'BASE LIQUIDACION REDEBAN 2025'!$B$5,IF(W151="AEREO",'BASE LIQUIDACION REDEBAN 2025'!$B$6,'BASE LIQUIDACION REDEBAN 2025'!$B$5)))))</f>
        <v>75096.394270399993</v>
      </c>
      <c r="AB151" s="101">
        <f t="shared" si="2"/>
        <v>75096.394270399993</v>
      </c>
    </row>
    <row r="152" spans="1:28" s="129" customFormat="1" ht="13.15">
      <c r="A152" s="130" t="s">
        <v>68</v>
      </c>
      <c r="B152" s="10" t="str">
        <f>VLOOKUP(A152,'CENTRO DE COSTOS'!A:D,4,FALSE)</f>
        <v>WILLIAM ASDRUBAL ROZO ROZO</v>
      </c>
      <c r="C152" s="10" t="str">
        <f>VLOOKUP(A152,'CENTRO DE COSTOS'!A:D,2,FALSE)</f>
        <v>0004-0004</v>
      </c>
      <c r="D152" s="95">
        <v>11001</v>
      </c>
      <c r="E152" s="95" t="s">
        <v>17307</v>
      </c>
      <c r="F152" s="122">
        <v>89398795</v>
      </c>
      <c r="G152" s="103" t="s">
        <v>155</v>
      </c>
      <c r="H152" s="122" t="s">
        <v>156</v>
      </c>
      <c r="I152" s="122" t="s">
        <v>470</v>
      </c>
      <c r="J152" s="130" t="s">
        <v>68</v>
      </c>
      <c r="K152" s="122" t="s">
        <v>17308</v>
      </c>
      <c r="L152" s="99" t="s">
        <v>159</v>
      </c>
      <c r="M152" s="8" t="s">
        <v>17309</v>
      </c>
      <c r="N152" s="125">
        <v>45896</v>
      </c>
      <c r="O152" s="125">
        <v>45898</v>
      </c>
      <c r="P152" s="130">
        <v>9999</v>
      </c>
      <c r="Q152" s="131" t="s">
        <v>16559</v>
      </c>
      <c r="R152" s="102" t="s">
        <v>162</v>
      </c>
      <c r="S152" s="130" t="s">
        <v>17310</v>
      </c>
      <c r="T152" s="96" t="s">
        <v>2967</v>
      </c>
      <c r="U152" s="95" t="s">
        <v>17311</v>
      </c>
      <c r="V152" s="130" t="s">
        <v>25</v>
      </c>
      <c r="W152" s="102" t="s">
        <v>166</v>
      </c>
      <c r="X152" s="95" t="s">
        <v>682</v>
      </c>
      <c r="Y152" s="95">
        <v>9059</v>
      </c>
      <c r="Z152" s="95">
        <v>1</v>
      </c>
      <c r="AA152" s="128">
        <f>IF(V152="TIPO I",'BASE LIQUIDACION REDEBAN 2025'!$B$2,IF(V152="TIPO II",'BASE LIQUIDACION REDEBAN 2025'!$B$3,IF(V152="TIPO III",'BASE LIQUIDACION REDEBAN 2025'!$B$4,IF(V152="TIPO IV",'BASE LIQUIDACION REDEBAN 2025'!$B$5,IF(W152="AEREO",'BASE LIQUIDACION REDEBAN 2025'!$B$6,'BASE LIQUIDACION REDEBAN 2025'!$B$5)))))</f>
        <v>75096.394270399993</v>
      </c>
      <c r="AB152" s="101">
        <f t="shared" si="2"/>
        <v>75096.394270399993</v>
      </c>
    </row>
    <row r="153" spans="1:28">
      <c r="AB153" s="149">
        <f>SUM(AB2:AB152)</f>
        <v>23187290.634656817</v>
      </c>
    </row>
  </sheetData>
  <autoFilter ref="A1:AH153" xr:uid="{2404ABD6-9A32-410E-B527-F16D255A32B8}"/>
  <conditionalFormatting sqref="A1:D1 N1:O1 H1">
    <cfRule type="duplicateValues" dxfId="374" priority="11"/>
    <cfRule type="duplicateValues" dxfId="373" priority="12"/>
  </conditionalFormatting>
  <conditionalFormatting sqref="P1:Q1">
    <cfRule type="duplicateValues" dxfId="372" priority="9"/>
    <cfRule type="duplicateValues" dxfId="371" priority="10"/>
  </conditionalFormatting>
  <conditionalFormatting sqref="U1 S1">
    <cfRule type="duplicateValues" dxfId="370" priority="7"/>
    <cfRule type="duplicateValues" dxfId="369" priority="8"/>
  </conditionalFormatting>
  <conditionalFormatting sqref="F2:F152">
    <cfRule type="duplicateValues" dxfId="368" priority="1"/>
    <cfRule type="duplicateValues" dxfId="367" priority="2"/>
    <cfRule type="duplicateValues" dxfId="366" priority="3"/>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2F4E96A-6A47-4E6F-B334-0986D196B5B6}">
          <x14:formula1>
            <xm:f>'\\btasdata01\Gerencia de Medios de Acceso 1\CB BANCOLOMBIA\LINEA COMUNICACIONES\LISTAS DE CHEQUEO\2018\Enero\[LISTA CHEQUEO 30012018  REDEBAN.xlsx]Listas'!#REF!</xm:f>
          </x14:formula1>
          <xm:sqref>Y1 G1:H1 L1 P1:S1 U1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59797-B11E-419C-8976-1688DAE6B89A}">
  <sheetPr>
    <tabColor rgb="FFCCFF66"/>
  </sheetPr>
  <dimension ref="A1:AJ5"/>
  <sheetViews>
    <sheetView topLeftCell="N1" zoomScaleNormal="100" workbookViewId="0">
      <pane ySplit="1" topLeftCell="A2" activePane="bottomLeft" state="frozen"/>
      <selection pane="bottomLeft" activeCell="A2" sqref="A2:A4"/>
    </sheetView>
  </sheetViews>
  <sheetFormatPr defaultColWidth="11.42578125" defaultRowHeight="14.45"/>
  <cols>
    <col min="1" max="1" width="15.7109375" style="80" bestFit="1" customWidth="1"/>
    <col min="2" max="2" width="15.7109375" style="49" bestFit="1" customWidth="1"/>
    <col min="3" max="3" width="15.7109375" style="49" customWidth="1"/>
    <col min="4" max="4" width="11.140625" style="80" bestFit="1" customWidth="1"/>
    <col min="5" max="12" width="11.42578125" style="80"/>
    <col min="13" max="13" width="15" style="80" bestFit="1" customWidth="1"/>
    <col min="14" max="14" width="17.28515625" style="80" customWidth="1"/>
    <col min="15" max="17" width="11.42578125" style="80" customWidth="1"/>
    <col min="18" max="20" width="11.42578125" style="80"/>
    <col min="21" max="24" width="11.42578125" style="80" customWidth="1"/>
    <col min="25" max="25" width="12.5703125" style="80" customWidth="1"/>
    <col min="26" max="26" width="11.42578125" style="80" customWidth="1"/>
    <col min="27" max="27" width="12.5703125" style="80" customWidth="1"/>
    <col min="28" max="28" width="11.42578125" style="80"/>
    <col min="29" max="29" width="11.85546875" style="80" bestFit="1" customWidth="1"/>
    <col min="30" max="30" width="12.5703125" style="80" bestFit="1" customWidth="1"/>
    <col min="31" max="31" width="11.42578125" style="80"/>
    <col min="32" max="32" width="15.5703125" style="80" bestFit="1" customWidth="1"/>
    <col min="33" max="33" width="12" style="80" bestFit="1" customWidth="1"/>
    <col min="34" max="16384" width="11.42578125" style="80"/>
  </cols>
  <sheetData>
    <row r="1" spans="1:36" s="79" customFormat="1" ht="92.45">
      <c r="A1" s="134" t="s">
        <v>121</v>
      </c>
      <c r="B1" s="134" t="s">
        <v>59</v>
      </c>
      <c r="C1" s="134" t="s">
        <v>106</v>
      </c>
      <c r="D1" s="134" t="s">
        <v>122</v>
      </c>
      <c r="E1" s="134" t="s">
        <v>123</v>
      </c>
      <c r="F1" s="134" t="s">
        <v>124</v>
      </c>
      <c r="G1" s="118" t="s">
        <v>125</v>
      </c>
      <c r="H1" s="134" t="s">
        <v>127</v>
      </c>
      <c r="I1" s="134" t="s">
        <v>56</v>
      </c>
      <c r="J1" s="134" t="s">
        <v>128</v>
      </c>
      <c r="K1" s="134" t="s">
        <v>129</v>
      </c>
      <c r="L1" s="134" t="s">
        <v>130</v>
      </c>
      <c r="M1" s="88" t="s">
        <v>2947</v>
      </c>
      <c r="N1" s="88" t="s">
        <v>2948</v>
      </c>
      <c r="O1" s="90" t="s">
        <v>17312</v>
      </c>
      <c r="P1" s="90" t="s">
        <v>2950</v>
      </c>
      <c r="Q1" s="90" t="s">
        <v>2951</v>
      </c>
      <c r="R1" s="90" t="s">
        <v>2952</v>
      </c>
      <c r="S1" s="89" t="s">
        <v>135</v>
      </c>
      <c r="T1" s="88" t="s">
        <v>2953</v>
      </c>
      <c r="U1" s="134" t="s">
        <v>137</v>
      </c>
      <c r="V1" s="132" t="s">
        <v>2954</v>
      </c>
      <c r="W1" s="93" t="s">
        <v>2955</v>
      </c>
      <c r="X1" s="93" t="s">
        <v>140</v>
      </c>
      <c r="Y1" s="89" t="s">
        <v>141</v>
      </c>
      <c r="Z1" s="134" t="s">
        <v>142</v>
      </c>
      <c r="AA1" s="134" t="s">
        <v>143</v>
      </c>
      <c r="AB1" s="85" t="s">
        <v>144</v>
      </c>
      <c r="AC1" s="85" t="s">
        <v>2956</v>
      </c>
      <c r="AD1" s="85" t="s">
        <v>146</v>
      </c>
      <c r="AE1" s="78" t="s">
        <v>135</v>
      </c>
      <c r="AF1" s="78" t="s">
        <v>149</v>
      </c>
      <c r="AG1" s="78" t="s">
        <v>150</v>
      </c>
      <c r="AH1" s="78" t="s">
        <v>151</v>
      </c>
      <c r="AI1" s="78" t="s">
        <v>152</v>
      </c>
      <c r="AJ1" s="78" t="s">
        <v>2957</v>
      </c>
    </row>
    <row r="2" spans="1:36" s="79" customFormat="1" ht="13.15">
      <c r="A2" s="8"/>
      <c r="B2" s="86" t="e">
        <f>VLOOKUP(A2,'CENTRO DE COSTOS'!A:D,4,FALSE)</f>
        <v>#N/A</v>
      </c>
      <c r="C2" s="86" t="e">
        <f>VLOOKUP(A2,'CENTRO DE COSTOS'!A:D,2,FALSE)</f>
        <v>#N/A</v>
      </c>
      <c r="D2" s="8"/>
      <c r="E2" s="10"/>
      <c r="F2" s="8"/>
      <c r="G2" s="8"/>
      <c r="H2" s="8"/>
      <c r="I2" s="8"/>
      <c r="J2" s="8"/>
      <c r="K2" s="8"/>
      <c r="L2" s="10"/>
      <c r="M2" s="135"/>
      <c r="N2" s="136"/>
      <c r="O2" s="10"/>
      <c r="P2" s="10"/>
      <c r="Q2" s="8"/>
      <c r="R2" s="8"/>
      <c r="S2" s="8"/>
      <c r="T2" s="137"/>
      <c r="U2" s="8"/>
      <c r="V2" s="10"/>
      <c r="W2" s="8"/>
      <c r="X2" s="8"/>
      <c r="Y2" s="10"/>
      <c r="Z2" s="8"/>
      <c r="AA2" s="8"/>
      <c r="AB2" s="87">
        <f>IF(U2="SOPORTE_TELEFÓNICO",'BASE LIQUIDACION REDEBAN 2025'!$B$19,IF(U2="ENVÍO",'BASE LIQUIDACION REDEBAN 2025'!$C$2,IF(W2="TIPO I",'BASE LIQUIDACION REDEBAN 2025'!$C$2,IF(W2="TIPO II",'BASE LIQUIDACION REDEBAN 2025'!$C$3,IF(W2="TIPO III",'BASE LIQUIDACION REDEBAN 2025'!$C$4,IF(W2="TIPO IV",'BASE LIQUIDACION REDEBAN 2025'!$C$5,IF(X2="AEREO",'BASE LIQUIDACION REDEBAN 2025'!$B$6,'BASE LIQUIDACION REDEBAN 2025'!$C$5)))))))</f>
        <v>479588.87655000004</v>
      </c>
      <c r="AC2" s="87">
        <f>IF(OR(U2="SOPORTE_TELEFÓNICO",U2="ENVÍO"),0,IF(W2="TIPO I",'BASE LIQUIDACION REDEBAN 2025'!$B$10,IF(W2="TIPO II",'BASE LIQUIDACION REDEBAN 2025'!$B$11,IF(W2="TIPO III",'BASE LIQUIDACION REDEBAN 2025'!$B$12,'BASE LIQUIDACION REDEBAN 2025'!$B$13))))</f>
        <v>196536.5258152</v>
      </c>
      <c r="AD2" s="87">
        <f>IF(OR(U2="SOPORTE_TELEFÓNICO",U2="ENVÍO"),AB2,(AB2*Z2+AC2*AA2))</f>
        <v>0</v>
      </c>
    </row>
    <row r="3" spans="1:36" s="79" customFormat="1" ht="13.15">
      <c r="A3" s="8"/>
      <c r="B3" s="86" t="e">
        <f>VLOOKUP(A3,'CENTRO DE COSTOS'!A:D,4,FALSE)</f>
        <v>#N/A</v>
      </c>
      <c r="C3" s="86" t="e">
        <f>VLOOKUP(A3,'CENTRO DE COSTOS'!A:D,2,FALSE)</f>
        <v>#N/A</v>
      </c>
      <c r="D3" s="8"/>
      <c r="E3" s="10"/>
      <c r="F3" s="8"/>
      <c r="G3" s="8"/>
      <c r="H3" s="8"/>
      <c r="I3" s="8"/>
      <c r="J3" s="8"/>
      <c r="K3" s="8"/>
      <c r="L3" s="10"/>
      <c r="M3" s="135"/>
      <c r="N3" s="136"/>
      <c r="O3" s="10"/>
      <c r="P3" s="10"/>
      <c r="Q3" s="8"/>
      <c r="R3" s="8"/>
      <c r="S3" s="8"/>
      <c r="T3" s="137"/>
      <c r="U3" s="8"/>
      <c r="V3" s="10"/>
      <c r="W3" s="8"/>
      <c r="X3" s="8"/>
      <c r="Y3" s="10"/>
      <c r="Z3" s="8"/>
      <c r="AA3" s="8"/>
      <c r="AB3" s="87">
        <f>IF(U3="SOPORTE_TELEFÓNICO",'BASE LIQUIDACION REDEBAN 2025'!$B$19,IF(U3="ENVÍO",'BASE LIQUIDACION REDEBAN 2025'!$C$2,IF(W3="TIPO I",'BASE LIQUIDACION REDEBAN 2025'!$C$2,IF(W3="TIPO II",'BASE LIQUIDACION REDEBAN 2025'!$C$3,IF(W3="TIPO III",'BASE LIQUIDACION REDEBAN 2025'!$C$4,IF(W3="TIPO IV",'BASE LIQUIDACION REDEBAN 2025'!$C$5,IF(X3="AEREO",'BASE LIQUIDACION REDEBAN 2025'!$B$6,'BASE LIQUIDACION REDEBAN 2025'!$C$5)))))))</f>
        <v>479588.87655000004</v>
      </c>
      <c r="AC3" s="87">
        <f>IF(OR(U3="SOPORTE_TELEFÓNICO",U3="ENVÍO"),0,IF(W3="TIPO I",'BASE LIQUIDACION REDEBAN 2025'!$B$10,IF(W3="TIPO II",'BASE LIQUIDACION REDEBAN 2025'!$B$11,IF(W3="TIPO III",'BASE LIQUIDACION REDEBAN 2025'!$B$12,'BASE LIQUIDACION REDEBAN 2025'!$B$13))))</f>
        <v>196536.5258152</v>
      </c>
      <c r="AD3" s="87">
        <f>IF(OR(U3="SOPORTE_TELEFÓNICO",U3="ENVÍO"),AB3,(AB3*Z3+AC3*AA3))</f>
        <v>0</v>
      </c>
    </row>
    <row r="4" spans="1:36" s="79" customFormat="1" ht="13.15">
      <c r="A4" s="8"/>
      <c r="B4" s="86" t="e">
        <f>VLOOKUP(A4,'CENTRO DE COSTOS'!A:D,4,FALSE)</f>
        <v>#N/A</v>
      </c>
      <c r="C4" s="86" t="e">
        <f>VLOOKUP(A4,'CENTRO DE COSTOS'!A:D,2,FALSE)</f>
        <v>#N/A</v>
      </c>
      <c r="D4" s="8"/>
      <c r="E4" s="10"/>
      <c r="F4" s="8"/>
      <c r="G4" s="8"/>
      <c r="H4" s="8"/>
      <c r="I4" s="8"/>
      <c r="J4" s="8"/>
      <c r="K4" s="8"/>
      <c r="L4" s="10"/>
      <c r="M4" s="135"/>
      <c r="N4" s="136"/>
      <c r="O4" s="10"/>
      <c r="P4" s="10"/>
      <c r="Q4" s="8"/>
      <c r="R4" s="8"/>
      <c r="S4" s="8"/>
      <c r="T4" s="137"/>
      <c r="U4" s="8"/>
      <c r="V4" s="10"/>
      <c r="W4" s="8"/>
      <c r="X4" s="8"/>
      <c r="Y4" s="10"/>
      <c r="Z4" s="8"/>
      <c r="AA4" s="8"/>
      <c r="AB4" s="87">
        <f>IF(U4="SOPORTE_TELEFÓNICO",'BASE LIQUIDACION REDEBAN 2025'!$B$19,IF(U4="ENVÍO",'BASE LIQUIDACION REDEBAN 2025'!$C$2,IF(W4="TIPO I",'BASE LIQUIDACION REDEBAN 2025'!$C$2,IF(W4="TIPO II",'BASE LIQUIDACION REDEBAN 2025'!$C$3,IF(W4="TIPO III",'BASE LIQUIDACION REDEBAN 2025'!$C$4,IF(W4="TIPO IV",'BASE LIQUIDACION REDEBAN 2025'!$C$5,IF(X4="AEREO",'BASE LIQUIDACION REDEBAN 2025'!$B$6,'BASE LIQUIDACION REDEBAN 2025'!$C$5)))))))</f>
        <v>479588.87655000004</v>
      </c>
      <c r="AC4" s="87">
        <f>IF(OR(U4="SOPORTE_TELEFÓNICO",U4="ENVÍO"),0,IF(W4="TIPO I",'BASE LIQUIDACION REDEBAN 2025'!$B$10,IF(W4="TIPO II",'BASE LIQUIDACION REDEBAN 2025'!$B$11,IF(W4="TIPO III",'BASE LIQUIDACION REDEBAN 2025'!$B$12,'BASE LIQUIDACION REDEBAN 2025'!$B$13))))</f>
        <v>196536.5258152</v>
      </c>
      <c r="AD4" s="87">
        <f>IF(OR(U4="SOPORTE_TELEFÓNICO",U4="ENVÍO"),AB4,(AB4*Z4+AC4*AA4))</f>
        <v>0</v>
      </c>
    </row>
    <row r="5" spans="1:36">
      <c r="AD5" s="81">
        <f>SUBTOTAL(9,AD2:AD4)</f>
        <v>0</v>
      </c>
    </row>
  </sheetData>
  <autoFilter ref="A1:AJ3" xr:uid="{D9F65BF9-E8FD-4B3B-A11E-DE69B4623103}"/>
  <conditionalFormatting sqref="E2:E4">
    <cfRule type="duplicateValues" dxfId="365" priority="1"/>
  </conditionalFormatting>
  <conditionalFormatting sqref="E5:E1048576">
    <cfRule type="duplicateValues" dxfId="364" priority="4"/>
  </conditionalFormatting>
  <dataValidations disablePrompts="1" count="1">
    <dataValidation type="list" allowBlank="1" showInputMessage="1" showErrorMessage="1" sqref="Y1" xr:uid="{DA60B284-6D01-4934-8756-BBCB54361E90}">
      <formula1>#REF!</formula1>
    </dataValidation>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65BF9-E8FD-4B3B-A11E-DE69B4623103}">
  <sheetPr>
    <tabColor rgb="FFCCFF66"/>
  </sheetPr>
  <dimension ref="A1:AJ305"/>
  <sheetViews>
    <sheetView topLeftCell="N1" zoomScaleNormal="100" workbookViewId="0">
      <pane ySplit="1" topLeftCell="Q300" activePane="bottomLeft" state="frozen"/>
      <selection pane="bottomLeft" activeCell="AD2" sqref="AD2:AD304"/>
    </sheetView>
  </sheetViews>
  <sheetFormatPr defaultColWidth="11.42578125" defaultRowHeight="14.45"/>
  <cols>
    <col min="1" max="2" width="15.7109375" style="80" bestFit="1" customWidth="1"/>
    <col min="3" max="3" width="15.7109375" style="80" customWidth="1"/>
    <col min="4" max="4" width="11.140625" style="80" bestFit="1" customWidth="1"/>
    <col min="5" max="12" width="11.42578125" style="80"/>
    <col min="13" max="13" width="15" style="80" bestFit="1" customWidth="1"/>
    <col min="14" max="14" width="17.28515625" style="80" customWidth="1"/>
    <col min="15" max="19" width="11.42578125" style="80" customWidth="1"/>
    <col min="20" max="20" width="11.42578125" style="80"/>
    <col min="21" max="21" width="11.42578125" style="80" customWidth="1"/>
    <col min="22" max="22" width="11.42578125" style="80"/>
    <col min="23" max="24" width="11.42578125" style="80" customWidth="1"/>
    <col min="25" max="25" width="12.5703125" style="80" customWidth="1"/>
    <col min="26" max="26" width="11.42578125" style="80" customWidth="1"/>
    <col min="27" max="27" width="12.5703125" style="80" customWidth="1"/>
    <col min="28" max="28" width="11.42578125" style="80"/>
    <col min="29" max="29" width="11.85546875" style="80" bestFit="1" customWidth="1"/>
    <col min="30" max="30" width="17.28515625" style="80" customWidth="1"/>
    <col min="31" max="31" width="11.42578125" style="80"/>
    <col min="32" max="32" width="15.5703125" style="80" bestFit="1" customWidth="1"/>
    <col min="33" max="33" width="12" style="80" bestFit="1" customWidth="1"/>
    <col min="34" max="16384" width="11.42578125" style="80"/>
  </cols>
  <sheetData>
    <row r="1" spans="1:36" s="159" customFormat="1" ht="92.45">
      <c r="A1" s="138" t="s">
        <v>121</v>
      </c>
      <c r="B1" s="138" t="s">
        <v>59</v>
      </c>
      <c r="C1" s="138" t="s">
        <v>106</v>
      </c>
      <c r="D1" s="138" t="s">
        <v>122</v>
      </c>
      <c r="E1" s="138" t="s">
        <v>123</v>
      </c>
      <c r="F1" s="138" t="s">
        <v>124</v>
      </c>
      <c r="G1" s="118" t="s">
        <v>125</v>
      </c>
      <c r="H1" s="138" t="s">
        <v>127</v>
      </c>
      <c r="I1" s="138" t="s">
        <v>56</v>
      </c>
      <c r="J1" s="138" t="s">
        <v>128</v>
      </c>
      <c r="K1" s="138" t="s">
        <v>129</v>
      </c>
      <c r="L1" s="138" t="s">
        <v>130</v>
      </c>
      <c r="M1" s="88" t="s">
        <v>2947</v>
      </c>
      <c r="N1" s="88" t="s">
        <v>2948</v>
      </c>
      <c r="O1" s="90" t="s">
        <v>17312</v>
      </c>
      <c r="P1" s="88" t="s">
        <v>2950</v>
      </c>
      <c r="Q1" s="88" t="s">
        <v>2951</v>
      </c>
      <c r="R1" s="88" t="s">
        <v>2952</v>
      </c>
      <c r="S1" s="89" t="s">
        <v>135</v>
      </c>
      <c r="T1" s="88" t="s">
        <v>2953</v>
      </c>
      <c r="U1" s="138" t="s">
        <v>137</v>
      </c>
      <c r="V1" s="132" t="s">
        <v>2954</v>
      </c>
      <c r="W1" s="93" t="s">
        <v>2955</v>
      </c>
      <c r="X1" s="93" t="s">
        <v>140</v>
      </c>
      <c r="Y1" s="89" t="s">
        <v>141</v>
      </c>
      <c r="Z1" s="138" t="s">
        <v>142</v>
      </c>
      <c r="AA1" s="138" t="s">
        <v>143</v>
      </c>
      <c r="AB1" s="85" t="s">
        <v>144</v>
      </c>
      <c r="AC1" s="85" t="s">
        <v>2956</v>
      </c>
      <c r="AD1" s="85" t="s">
        <v>146</v>
      </c>
      <c r="AE1" s="158" t="s">
        <v>135</v>
      </c>
      <c r="AF1" s="158" t="s">
        <v>149</v>
      </c>
      <c r="AG1" s="158" t="s">
        <v>150</v>
      </c>
      <c r="AH1" s="158" t="s">
        <v>151</v>
      </c>
      <c r="AI1" s="158" t="s">
        <v>152</v>
      </c>
      <c r="AJ1" s="158" t="s">
        <v>2957</v>
      </c>
    </row>
    <row r="2" spans="1:36" s="8" customFormat="1" ht="13.15">
      <c r="A2" s="160" t="s">
        <v>76</v>
      </c>
      <c r="B2" s="86" t="str">
        <f>VLOOKUP(A2,'CENTRO DE COSTOS'!A:D,4,FALSE)</f>
        <v>DIEGO FERNANDO HENAO CARDONA</v>
      </c>
      <c r="C2" s="86" t="str">
        <f>VLOOKUP(A2,'CENTRO DE COSTOS'!A:D,2,FALSE)</f>
        <v>0004-0003</v>
      </c>
      <c r="D2" s="160">
        <v>76001</v>
      </c>
      <c r="E2" s="160">
        <v>5739818</v>
      </c>
      <c r="F2" s="160">
        <v>25007642</v>
      </c>
      <c r="G2" s="160" t="s">
        <v>2958</v>
      </c>
      <c r="H2" s="160" t="s">
        <v>227</v>
      </c>
      <c r="I2" s="160" t="s">
        <v>76</v>
      </c>
      <c r="J2" s="160" t="s">
        <v>17313</v>
      </c>
      <c r="K2" s="160" t="s">
        <v>159</v>
      </c>
      <c r="L2" s="160" t="s">
        <v>17314</v>
      </c>
      <c r="M2" s="161">
        <v>45869.634722222225</v>
      </c>
      <c r="N2" s="161">
        <v>45870.422222222223</v>
      </c>
      <c r="O2" s="160" t="s">
        <v>16559</v>
      </c>
      <c r="P2" s="160" t="s">
        <v>17315</v>
      </c>
      <c r="Q2" s="160" t="s">
        <v>17316</v>
      </c>
      <c r="R2" s="160" t="s">
        <v>17317</v>
      </c>
      <c r="S2" s="160" t="s">
        <v>2965</v>
      </c>
      <c r="T2" s="162" t="s">
        <v>17318</v>
      </c>
      <c r="U2" s="160" t="s">
        <v>2967</v>
      </c>
      <c r="V2" s="160" t="s">
        <v>17319</v>
      </c>
      <c r="W2" s="160" t="s">
        <v>25</v>
      </c>
      <c r="X2" s="160" t="s">
        <v>166</v>
      </c>
      <c r="Y2" s="160" t="s">
        <v>1442</v>
      </c>
      <c r="Z2" s="160">
        <v>1</v>
      </c>
      <c r="AA2" s="160">
        <v>0</v>
      </c>
      <c r="AB2" s="87">
        <f>IF(U2="SOPORTE_TELEFÓNICO",'BASE LIQUIDACION REDEBAN 2025'!$B$19,IF(U2="ENVÍO",'BASE LIQUIDACION REDEBAN 2025'!$C$2,IF(W2="TIPO I",'BASE LIQUIDACION REDEBAN 2025'!$C$2,IF(W2="TIPO II",'BASE LIQUIDACION REDEBAN 2025'!$C$3,IF(W2="TIPO III",'BASE LIQUIDACION REDEBAN 2025'!$C$4,IF(W2="TIPO IV",'BASE LIQUIDACION REDEBAN 2025'!$C$5,IF(X2="AEREO",'BASE LIQUIDACION REDEBAN 2025'!$B$6,'BASE LIQUIDACION REDEBAN 2025'!$C$5)))))))</f>
        <v>65960.072302</v>
      </c>
      <c r="AC2" s="87">
        <f>IF(OR(U2="SOPORTE_TELEFÓNICO",U2="ENVÍO"),0,IF(W2="TIPO I",'BASE LIQUIDACION REDEBAN 2025'!$B$10,IF(W2="TIPO II",'BASE LIQUIDACION REDEBAN 2025'!$B$11,IF(W2="TIPO III",'BASE LIQUIDACION REDEBAN 2025'!$B$12,'BASE LIQUIDACION REDEBAN 2025'!$B$13))))</f>
        <v>75096.394270399993</v>
      </c>
      <c r="AD2" s="87">
        <f>IF(OR(U2="SOPORTE_TELEFÓNICO",U2="ENVÍO"),AB2,(AB2*Z2+AC2*AA2))</f>
        <v>65960.072302</v>
      </c>
    </row>
    <row r="3" spans="1:36" s="8" customFormat="1" ht="13.15">
      <c r="A3" s="160" t="s">
        <v>92</v>
      </c>
      <c r="B3" s="86" t="str">
        <f>VLOOKUP(A3,'CENTRO DE COSTOS'!A:D,4,FALSE)</f>
        <v>KEVIN ALEXIS CORZO BUSTOS</v>
      </c>
      <c r="C3" s="86" t="str">
        <f>VLOOKUP(A3,'CENTRO DE COSTOS'!A:D,2,FALSE)</f>
        <v>0004-0007</v>
      </c>
      <c r="D3" s="160">
        <v>41524</v>
      </c>
      <c r="E3" s="160">
        <v>5738658</v>
      </c>
      <c r="F3" s="160">
        <v>17041062</v>
      </c>
      <c r="G3" s="160" t="s">
        <v>2958</v>
      </c>
      <c r="H3" s="160" t="s">
        <v>249</v>
      </c>
      <c r="I3" s="160" t="s">
        <v>3985</v>
      </c>
      <c r="J3" s="160" t="s">
        <v>17320</v>
      </c>
      <c r="K3" s="160" t="s">
        <v>159</v>
      </c>
      <c r="L3" s="160" t="s">
        <v>17321</v>
      </c>
      <c r="M3" s="161">
        <v>45869.423611111109</v>
      </c>
      <c r="N3" s="161">
        <v>45870.51666666667</v>
      </c>
      <c r="O3" s="160" t="s">
        <v>16559</v>
      </c>
      <c r="P3" s="160" t="s">
        <v>17322</v>
      </c>
      <c r="Q3" s="160" t="s">
        <v>17323</v>
      </c>
      <c r="R3" s="160" t="s">
        <v>17324</v>
      </c>
      <c r="S3" s="160" t="s">
        <v>2965</v>
      </c>
      <c r="T3" s="162" t="s">
        <v>17325</v>
      </c>
      <c r="U3" s="160" t="s">
        <v>2967</v>
      </c>
      <c r="V3" s="160" t="s">
        <v>17326</v>
      </c>
      <c r="W3" s="160" t="s">
        <v>25</v>
      </c>
      <c r="X3" s="160" t="s">
        <v>166</v>
      </c>
      <c r="Y3" s="160" t="s">
        <v>344</v>
      </c>
      <c r="Z3" s="160">
        <v>1</v>
      </c>
      <c r="AA3" s="160">
        <v>0</v>
      </c>
      <c r="AB3" s="87">
        <f>IF(U3="SOPORTE_TELEFÓNICO",'BASE LIQUIDACION REDEBAN 2025'!$B$19,IF(U3="ENVÍO",'BASE LIQUIDACION REDEBAN 2025'!$C$2,IF(W3="TIPO I",'BASE LIQUIDACION REDEBAN 2025'!$C$2,IF(W3="TIPO II",'BASE LIQUIDACION REDEBAN 2025'!$C$3,IF(W3="TIPO III",'BASE LIQUIDACION REDEBAN 2025'!$C$4,IF(W3="TIPO IV",'BASE LIQUIDACION REDEBAN 2025'!$C$5,IF(X3="AEREO",'BASE LIQUIDACION REDEBAN 2025'!$B$6,'BASE LIQUIDACION REDEBAN 2025'!$C$5)))))))</f>
        <v>65960.072302</v>
      </c>
      <c r="AC3" s="87">
        <f>IF(OR(U3="SOPORTE_TELEFÓNICO",U3="ENVÍO"),0,IF(W3="TIPO I",'BASE LIQUIDACION REDEBAN 2025'!$B$10,IF(W3="TIPO II",'BASE LIQUIDACION REDEBAN 2025'!$B$11,IF(W3="TIPO III",'BASE LIQUIDACION REDEBAN 2025'!$B$12,'BASE LIQUIDACION REDEBAN 2025'!$B$13))))</f>
        <v>75096.394270399993</v>
      </c>
      <c r="AD3" s="87">
        <f t="shared" ref="AD3:AD64" si="0">IF(OR(U3="SOPORTE_TELEFÓNICO",U3="ENVÍO"),AB3,(AB3*Z3+AC3*AA3))</f>
        <v>65960.072302</v>
      </c>
    </row>
    <row r="4" spans="1:36" s="8" customFormat="1" ht="13.15">
      <c r="A4" s="160" t="s">
        <v>68</v>
      </c>
      <c r="B4" s="86" t="str">
        <f>VLOOKUP(A4,'CENTRO DE COSTOS'!A:D,4,FALSE)</f>
        <v>WILLIAM ASDRUBAL ROZO ROZO</v>
      </c>
      <c r="C4" s="86" t="str">
        <f>VLOOKUP(A4,'CENTRO DE COSTOS'!A:D,2,FALSE)</f>
        <v>0004-0004</v>
      </c>
      <c r="D4" s="160">
        <v>11001</v>
      </c>
      <c r="E4" s="160" t="s">
        <v>17327</v>
      </c>
      <c r="F4" s="160">
        <v>89325200</v>
      </c>
      <c r="G4" s="160" t="s">
        <v>2958</v>
      </c>
      <c r="H4" s="160" t="s">
        <v>470</v>
      </c>
      <c r="I4" s="160" t="s">
        <v>68</v>
      </c>
      <c r="J4" s="160" t="s">
        <v>17328</v>
      </c>
      <c r="K4" s="160" t="s">
        <v>159</v>
      </c>
      <c r="L4" s="160" t="s">
        <v>17329</v>
      </c>
      <c r="M4" s="161">
        <v>45869.510416666664</v>
      </c>
      <c r="N4" s="161">
        <v>45870.520694444444</v>
      </c>
      <c r="O4" s="160" t="s">
        <v>16559</v>
      </c>
      <c r="P4" s="160" t="s">
        <v>2962</v>
      </c>
      <c r="Q4" s="160" t="s">
        <v>2978</v>
      </c>
      <c r="R4" s="160" t="s">
        <v>2972</v>
      </c>
      <c r="S4" s="160" t="s">
        <v>2965</v>
      </c>
      <c r="T4" s="162" t="s">
        <v>17330</v>
      </c>
      <c r="U4" s="160" t="s">
        <v>2967</v>
      </c>
      <c r="V4" s="160" t="s">
        <v>17331</v>
      </c>
      <c r="W4" s="160" t="s">
        <v>25</v>
      </c>
      <c r="X4" s="160" t="s">
        <v>166</v>
      </c>
      <c r="Y4" s="160" t="s">
        <v>538</v>
      </c>
      <c r="Z4" s="160">
        <v>1</v>
      </c>
      <c r="AA4" s="160">
        <v>0</v>
      </c>
      <c r="AB4" s="87">
        <f>IF(U4="SOPORTE_TELEFÓNICO",'BASE LIQUIDACION REDEBAN 2025'!$B$19,IF(U4="ENVÍO",'BASE LIQUIDACION REDEBAN 2025'!$C$2,IF(W4="TIPO I",'BASE LIQUIDACION REDEBAN 2025'!$C$2,IF(W4="TIPO II",'BASE LIQUIDACION REDEBAN 2025'!$C$3,IF(W4="TIPO III",'BASE LIQUIDACION REDEBAN 2025'!$C$4,IF(W4="TIPO IV",'BASE LIQUIDACION REDEBAN 2025'!$C$5,IF(X4="AEREO",'BASE LIQUIDACION REDEBAN 2025'!$B$6,'BASE LIQUIDACION REDEBAN 2025'!$C$5)))))))</f>
        <v>65960.072302</v>
      </c>
      <c r="AC4" s="87">
        <f>IF(OR(U4="SOPORTE_TELEFÓNICO",U4="ENVÍO"),0,IF(W4="TIPO I",'BASE LIQUIDACION REDEBAN 2025'!$B$10,IF(W4="TIPO II",'BASE LIQUIDACION REDEBAN 2025'!$B$11,IF(W4="TIPO III",'BASE LIQUIDACION REDEBAN 2025'!$B$12,'BASE LIQUIDACION REDEBAN 2025'!$B$13))))</f>
        <v>75096.394270399993</v>
      </c>
      <c r="AD4" s="87">
        <f t="shared" si="0"/>
        <v>65960.072302</v>
      </c>
    </row>
    <row r="5" spans="1:36" s="8" customFormat="1" ht="13.15">
      <c r="A5" s="160" t="s">
        <v>68</v>
      </c>
      <c r="B5" s="86" t="str">
        <f>VLOOKUP(A5,'CENTRO DE COSTOS'!A:D,4,FALSE)</f>
        <v>WILLIAM ASDRUBAL ROZO ROZO</v>
      </c>
      <c r="C5" s="86" t="str">
        <f>VLOOKUP(A5,'CENTRO DE COSTOS'!A:D,2,FALSE)</f>
        <v>0004-0004</v>
      </c>
      <c r="D5" s="160">
        <v>11001</v>
      </c>
      <c r="E5" s="160">
        <v>5739304</v>
      </c>
      <c r="F5" s="160">
        <v>16748683</v>
      </c>
      <c r="G5" s="160" t="s">
        <v>2958</v>
      </c>
      <c r="H5" s="160" t="s">
        <v>470</v>
      </c>
      <c r="I5" s="160" t="s">
        <v>68</v>
      </c>
      <c r="J5" s="160" t="s">
        <v>17332</v>
      </c>
      <c r="K5" s="160" t="s">
        <v>159</v>
      </c>
      <c r="L5" s="160" t="s">
        <v>17333</v>
      </c>
      <c r="M5" s="161">
        <v>45869.568055555559</v>
      </c>
      <c r="N5" s="161">
        <v>45870.52847222222</v>
      </c>
      <c r="O5" s="160" t="s">
        <v>16559</v>
      </c>
      <c r="P5" s="160" t="s">
        <v>17322</v>
      </c>
      <c r="Q5" s="160" t="s">
        <v>2995</v>
      </c>
      <c r="R5" s="160" t="s">
        <v>17334</v>
      </c>
      <c r="S5" s="160" t="s">
        <v>2965</v>
      </c>
      <c r="T5" s="162" t="s">
        <v>17335</v>
      </c>
      <c r="U5" s="160" t="s">
        <v>2967</v>
      </c>
      <c r="V5" s="160" t="s">
        <v>17336</v>
      </c>
      <c r="W5" s="160" t="s">
        <v>25</v>
      </c>
      <c r="X5" s="160" t="s">
        <v>166</v>
      </c>
      <c r="Y5" s="160" t="s">
        <v>506</v>
      </c>
      <c r="Z5" s="160">
        <v>1</v>
      </c>
      <c r="AA5" s="160">
        <v>0</v>
      </c>
      <c r="AB5" s="87">
        <f>IF(U5="SOPORTE_TELEFÓNICO",'BASE LIQUIDACION REDEBAN 2025'!$B$19,IF(U5="ENVÍO",'BASE LIQUIDACION REDEBAN 2025'!$C$2,IF(W5="TIPO I",'BASE LIQUIDACION REDEBAN 2025'!$C$2,IF(W5="TIPO II",'BASE LIQUIDACION REDEBAN 2025'!$C$3,IF(W5="TIPO III",'BASE LIQUIDACION REDEBAN 2025'!$C$4,IF(W5="TIPO IV",'BASE LIQUIDACION REDEBAN 2025'!$C$5,IF(X5="AEREO",'BASE LIQUIDACION REDEBAN 2025'!$B$6,'BASE LIQUIDACION REDEBAN 2025'!$C$5)))))))</f>
        <v>65960.072302</v>
      </c>
      <c r="AC5" s="87">
        <f>IF(OR(U5="SOPORTE_TELEFÓNICO",U5="ENVÍO"),0,IF(W5="TIPO I",'BASE LIQUIDACION REDEBAN 2025'!$B$10,IF(W5="TIPO II",'BASE LIQUIDACION REDEBAN 2025'!$B$11,IF(W5="TIPO III",'BASE LIQUIDACION REDEBAN 2025'!$B$12,'BASE LIQUIDACION REDEBAN 2025'!$B$13))))</f>
        <v>75096.394270399993</v>
      </c>
      <c r="AD5" s="87">
        <f t="shared" si="0"/>
        <v>65960.072302</v>
      </c>
    </row>
    <row r="6" spans="1:36" s="8" customFormat="1" ht="13.15">
      <c r="A6" s="160" t="s">
        <v>64</v>
      </c>
      <c r="B6" s="86" t="str">
        <f>VLOOKUP(A6,'CENTRO DE COSTOS'!A:D,4,FALSE)</f>
        <v>JOSE MAURICIO HERNANDEZ ROJAS</v>
      </c>
      <c r="C6" s="86" t="str">
        <f>VLOOKUP(A6,'CENTRO DE COSTOS'!A:D,2,FALSE)</f>
        <v>0004-0001</v>
      </c>
      <c r="D6" s="160">
        <v>8675</v>
      </c>
      <c r="E6" s="160">
        <v>5739845</v>
      </c>
      <c r="F6" s="160">
        <v>16652745</v>
      </c>
      <c r="G6" s="160" t="s">
        <v>2958</v>
      </c>
      <c r="H6" s="160" t="s">
        <v>389</v>
      </c>
      <c r="I6" s="160" t="s">
        <v>13475</v>
      </c>
      <c r="J6" s="160" t="s">
        <v>17337</v>
      </c>
      <c r="K6" s="160" t="s">
        <v>159</v>
      </c>
      <c r="L6" s="160" t="s">
        <v>17338</v>
      </c>
      <c r="M6" s="161">
        <v>45869.635416666664</v>
      </c>
      <c r="N6" s="161">
        <v>45870.54583333333</v>
      </c>
      <c r="O6" s="160" t="s">
        <v>16559</v>
      </c>
      <c r="P6" s="160" t="s">
        <v>2988</v>
      </c>
      <c r="Q6" s="160" t="s">
        <v>2963</v>
      </c>
      <c r="R6" s="160" t="s">
        <v>3326</v>
      </c>
      <c r="S6" s="160" t="s">
        <v>2965</v>
      </c>
      <c r="T6" s="162" t="s">
        <v>17339</v>
      </c>
      <c r="U6" s="160" t="s">
        <v>2967</v>
      </c>
      <c r="V6" s="160" t="s">
        <v>17340</v>
      </c>
      <c r="W6" s="160" t="s">
        <v>28</v>
      </c>
      <c r="X6" s="160" t="s">
        <v>166</v>
      </c>
      <c r="Y6" s="160" t="s">
        <v>395</v>
      </c>
      <c r="Z6" s="160">
        <v>1</v>
      </c>
      <c r="AA6" s="160">
        <v>0</v>
      </c>
      <c r="AB6" s="87">
        <f>IF(U6="SOPORTE_TELEFÓNICO",'BASE LIQUIDACION REDEBAN 2025'!$B$19,IF(U6="ENVÍO",'BASE LIQUIDACION REDEBAN 2025'!$C$2,IF(W6="TIPO I",'BASE LIQUIDACION REDEBAN 2025'!$C$2,IF(W6="TIPO II",'BASE LIQUIDACION REDEBAN 2025'!$C$3,IF(W6="TIPO III",'BASE LIQUIDACION REDEBAN 2025'!$C$4,IF(W6="TIPO IV",'BASE LIQUIDACION REDEBAN 2025'!$C$5,IF(X6="AEREO",'BASE LIQUIDACION REDEBAN 2025'!$B$6,'BASE LIQUIDACION REDEBAN 2025'!$C$5)))))))</f>
        <v>144967.87232000002</v>
      </c>
      <c r="AC6" s="87">
        <f>IF(OR(U6="SOPORTE_TELEFÓNICO",U6="ENVÍO"),0,IF(W6="TIPO I",'BASE LIQUIDACION REDEBAN 2025'!$B$10,IF(W6="TIPO II",'BASE LIQUIDACION REDEBAN 2025'!$B$11,IF(W6="TIPO III",'BASE LIQUIDACION REDEBAN 2025'!$B$12,'BASE LIQUIDACION REDEBAN 2025'!$B$13))))</f>
        <v>140395.6348884</v>
      </c>
      <c r="AD6" s="87">
        <f t="shared" si="0"/>
        <v>144967.87232000002</v>
      </c>
    </row>
    <row r="7" spans="1:36" s="8" customFormat="1" ht="13.15">
      <c r="A7" s="160" t="s">
        <v>60</v>
      </c>
      <c r="B7" s="86" t="str">
        <f>VLOOKUP(A7,'CENTRO DE COSTOS'!A:D,4,FALSE)</f>
        <v>JUAN SEBASTIÁN RÍOS CASTRILLÓN</v>
      </c>
      <c r="C7" s="86" t="str">
        <f>VLOOKUP(A7,'CENTRO DE COSTOS'!A:D,2,FALSE)</f>
        <v>0004-0005</v>
      </c>
      <c r="D7" s="160">
        <v>5045</v>
      </c>
      <c r="E7" s="160" t="s">
        <v>17341</v>
      </c>
      <c r="F7" s="160">
        <v>12999652</v>
      </c>
      <c r="G7" s="160" t="s">
        <v>2958</v>
      </c>
      <c r="H7" s="160" t="s">
        <v>197</v>
      </c>
      <c r="I7" s="160" t="s">
        <v>60</v>
      </c>
      <c r="J7" s="160" t="s">
        <v>17342</v>
      </c>
      <c r="K7" s="160" t="s">
        <v>159</v>
      </c>
      <c r="L7" s="160" t="s">
        <v>17343</v>
      </c>
      <c r="M7" s="161">
        <v>45870.484027777777</v>
      </c>
      <c r="N7" s="161">
        <v>45870.569791666669</v>
      </c>
      <c r="O7" s="160" t="s">
        <v>16559</v>
      </c>
      <c r="P7" s="160" t="s">
        <v>17322</v>
      </c>
      <c r="Q7" s="160" t="s">
        <v>3335</v>
      </c>
      <c r="R7" s="160" t="s">
        <v>17344</v>
      </c>
      <c r="S7" s="160" t="s">
        <v>2965</v>
      </c>
      <c r="T7" s="162" t="s">
        <v>17345</v>
      </c>
      <c r="U7" s="160" t="s">
        <v>2967</v>
      </c>
      <c r="V7" s="160" t="s">
        <v>17346</v>
      </c>
      <c r="W7" s="160" t="s">
        <v>25</v>
      </c>
      <c r="X7" s="160" t="s">
        <v>166</v>
      </c>
      <c r="Y7" s="160" t="s">
        <v>3186</v>
      </c>
      <c r="Z7" s="160">
        <v>1</v>
      </c>
      <c r="AA7" s="160">
        <v>0</v>
      </c>
      <c r="AB7" s="87">
        <f>IF(U7="SOPORTE_TELEFÓNICO",'BASE LIQUIDACION REDEBAN 2025'!$B$19,IF(U7="ENVÍO",'BASE LIQUIDACION REDEBAN 2025'!$C$2,IF(W7="TIPO I",'BASE LIQUIDACION REDEBAN 2025'!$C$2,IF(W7="TIPO II",'BASE LIQUIDACION REDEBAN 2025'!$C$3,IF(W7="TIPO III",'BASE LIQUIDACION REDEBAN 2025'!$C$4,IF(W7="TIPO IV",'BASE LIQUIDACION REDEBAN 2025'!$C$5,IF(X7="AEREO",'BASE LIQUIDACION REDEBAN 2025'!$B$6,'BASE LIQUIDACION REDEBAN 2025'!$C$5)))))))</f>
        <v>65960.072302</v>
      </c>
      <c r="AC7" s="87">
        <f>IF(OR(U7="SOPORTE_TELEFÓNICO",U7="ENVÍO"),0,IF(W7="TIPO I",'BASE LIQUIDACION REDEBAN 2025'!$B$10,IF(W7="TIPO II",'BASE LIQUIDACION REDEBAN 2025'!$B$11,IF(W7="TIPO III",'BASE LIQUIDACION REDEBAN 2025'!$B$12,'BASE LIQUIDACION REDEBAN 2025'!$B$13))))</f>
        <v>75096.394270399993</v>
      </c>
      <c r="AD7" s="87">
        <f t="shared" si="0"/>
        <v>65960.072302</v>
      </c>
    </row>
    <row r="8" spans="1:36" s="8" customFormat="1" ht="13.15">
      <c r="A8" s="160" t="s">
        <v>100</v>
      </c>
      <c r="B8" s="86" t="str">
        <f>VLOOKUP(A8,'CENTRO DE COSTOS'!A:D,4,FALSE)</f>
        <v>KEVIN ALEXIS CORZO BUSTOS</v>
      </c>
      <c r="C8" s="86" t="str">
        <f>VLOOKUP(A8,'CENTRO DE COSTOS'!A:D,2,FALSE)</f>
        <v>0004-0007</v>
      </c>
      <c r="D8" s="160">
        <v>50001</v>
      </c>
      <c r="E8" s="160">
        <v>5739626</v>
      </c>
      <c r="F8" s="160">
        <v>89434426</v>
      </c>
      <c r="G8" s="160" t="s">
        <v>2958</v>
      </c>
      <c r="H8" s="160" t="s">
        <v>295</v>
      </c>
      <c r="I8" s="160" t="s">
        <v>100</v>
      </c>
      <c r="J8" s="160" t="s">
        <v>17347</v>
      </c>
      <c r="K8" s="160" t="s">
        <v>159</v>
      </c>
      <c r="L8" s="160" t="s">
        <v>17348</v>
      </c>
      <c r="M8" s="161">
        <v>45869.645138888889</v>
      </c>
      <c r="N8" s="161">
        <v>45870.581250000003</v>
      </c>
      <c r="O8" s="160" t="s">
        <v>16559</v>
      </c>
      <c r="P8" s="160" t="s">
        <v>17322</v>
      </c>
      <c r="Q8" s="160" t="s">
        <v>17349</v>
      </c>
      <c r="R8" s="160" t="s">
        <v>17350</v>
      </c>
      <c r="S8" s="160" t="s">
        <v>2965</v>
      </c>
      <c r="T8" s="162" t="s">
        <v>17351</v>
      </c>
      <c r="U8" s="160" t="s">
        <v>2967</v>
      </c>
      <c r="V8" s="160" t="s">
        <v>17352</v>
      </c>
      <c r="W8" s="160" t="s">
        <v>25</v>
      </c>
      <c r="X8" s="160" t="s">
        <v>166</v>
      </c>
      <c r="Y8" s="160" t="s">
        <v>3167</v>
      </c>
      <c r="Z8" s="160">
        <v>1</v>
      </c>
      <c r="AA8" s="160">
        <v>0</v>
      </c>
      <c r="AB8" s="87">
        <f>IF(U8="SOPORTE_TELEFÓNICO",'BASE LIQUIDACION REDEBAN 2025'!$B$19,IF(U8="ENVÍO",'BASE LIQUIDACION REDEBAN 2025'!$C$2,IF(W8="TIPO I",'BASE LIQUIDACION REDEBAN 2025'!$C$2,IF(W8="TIPO II",'BASE LIQUIDACION REDEBAN 2025'!$C$3,IF(W8="TIPO III",'BASE LIQUIDACION REDEBAN 2025'!$C$4,IF(W8="TIPO IV",'BASE LIQUIDACION REDEBAN 2025'!$C$5,IF(X8="AEREO",'BASE LIQUIDACION REDEBAN 2025'!$B$6,'BASE LIQUIDACION REDEBAN 2025'!$C$5)))))))</f>
        <v>65960.072302</v>
      </c>
      <c r="AC8" s="87">
        <f>IF(OR(U8="SOPORTE_TELEFÓNICO",U8="ENVÍO"),0,IF(W8="TIPO I",'BASE LIQUIDACION REDEBAN 2025'!$B$10,IF(W8="TIPO II",'BASE LIQUIDACION REDEBAN 2025'!$B$11,IF(W8="TIPO III",'BASE LIQUIDACION REDEBAN 2025'!$B$12,'BASE LIQUIDACION REDEBAN 2025'!$B$13))))</f>
        <v>75096.394270399993</v>
      </c>
      <c r="AD8" s="87">
        <f t="shared" si="0"/>
        <v>65960.072302</v>
      </c>
    </row>
    <row r="9" spans="1:36" s="8" customFormat="1" ht="13.15">
      <c r="A9" s="160" t="s">
        <v>76</v>
      </c>
      <c r="B9" s="86" t="str">
        <f>VLOOKUP(A9,'CENTRO DE COSTOS'!A:D,4,FALSE)</f>
        <v>DIEGO FERNANDO HENAO CARDONA</v>
      </c>
      <c r="C9" s="86" t="str">
        <f>VLOOKUP(A9,'CENTRO DE COSTOS'!A:D,2,FALSE)</f>
        <v>0004-0003</v>
      </c>
      <c r="D9" s="160">
        <v>19212</v>
      </c>
      <c r="E9" s="160">
        <v>5737163</v>
      </c>
      <c r="F9" s="160">
        <v>14102438</v>
      </c>
      <c r="G9" s="160" t="s">
        <v>2958</v>
      </c>
      <c r="H9" s="160" t="s">
        <v>258</v>
      </c>
      <c r="I9" s="160" t="s">
        <v>259</v>
      </c>
      <c r="J9" s="160" t="s">
        <v>17353</v>
      </c>
      <c r="K9" s="160" t="s">
        <v>159</v>
      </c>
      <c r="L9" s="160" t="s">
        <v>17354</v>
      </c>
      <c r="M9" s="161">
        <v>45868.511805555558</v>
      </c>
      <c r="N9" s="161">
        <v>45870.591666666667</v>
      </c>
      <c r="O9" s="160" t="s">
        <v>16559</v>
      </c>
      <c r="P9" s="160" t="s">
        <v>2988</v>
      </c>
      <c r="Q9" s="160" t="s">
        <v>3335</v>
      </c>
      <c r="R9" s="160" t="s">
        <v>3336</v>
      </c>
      <c r="S9" s="160" t="s">
        <v>2965</v>
      </c>
      <c r="T9" s="162" t="s">
        <v>17355</v>
      </c>
      <c r="U9" s="160" t="s">
        <v>2967</v>
      </c>
      <c r="V9" s="160" t="s">
        <v>17356</v>
      </c>
      <c r="W9" s="160" t="s">
        <v>30</v>
      </c>
      <c r="X9" s="160" t="s">
        <v>166</v>
      </c>
      <c r="Y9" s="160" t="s">
        <v>264</v>
      </c>
      <c r="Z9" s="160">
        <v>1</v>
      </c>
      <c r="AA9" s="160">
        <v>0</v>
      </c>
      <c r="AB9" s="87">
        <f>IF(U9="SOPORTE_TELEFÓNICO",'BASE LIQUIDACION REDEBAN 2025'!$B$19,IF(U9="ENVÍO",'BASE LIQUIDACION REDEBAN 2025'!$C$2,IF(W9="TIPO I",'BASE LIQUIDACION REDEBAN 2025'!$C$2,IF(W9="TIPO II",'BASE LIQUIDACION REDEBAN 2025'!$C$3,IF(W9="TIPO III",'BASE LIQUIDACION REDEBAN 2025'!$C$4,IF(W9="TIPO IV",'BASE LIQUIDACION REDEBAN 2025'!$C$5,IF(X9="AEREO",'BASE LIQUIDACION REDEBAN 2025'!$B$6,'BASE LIQUIDACION REDEBAN 2025'!$C$5)))))))</f>
        <v>275728.78077800001</v>
      </c>
      <c r="AC9" s="87">
        <f>IF(OR(U9="SOPORTE_TELEFÓNICO",U9="ENVÍO"),0,IF(W9="TIPO I",'BASE LIQUIDACION REDEBAN 2025'!$B$10,IF(W9="TIPO II",'BASE LIQUIDACION REDEBAN 2025'!$B$11,IF(W9="TIPO III",'BASE LIQUIDACION REDEBAN 2025'!$B$12,'BASE LIQUIDACION REDEBAN 2025'!$B$13))))</f>
        <v>196536.5258152</v>
      </c>
      <c r="AD9" s="87">
        <f t="shared" si="0"/>
        <v>275728.78077800001</v>
      </c>
    </row>
    <row r="10" spans="1:36" s="8" customFormat="1" ht="13.15">
      <c r="A10" s="160" t="s">
        <v>68</v>
      </c>
      <c r="B10" s="86" t="str">
        <f>VLOOKUP(A10,'CENTRO DE COSTOS'!A:D,4,FALSE)</f>
        <v>WILLIAM ASDRUBAL ROZO ROZO</v>
      </c>
      <c r="C10" s="86" t="str">
        <f>VLOOKUP(A10,'CENTRO DE COSTOS'!A:D,2,FALSE)</f>
        <v>0004-0004</v>
      </c>
      <c r="D10" s="160">
        <v>11001</v>
      </c>
      <c r="E10" s="160">
        <v>5740666</v>
      </c>
      <c r="F10" s="160">
        <v>89590863</v>
      </c>
      <c r="G10" s="160" t="s">
        <v>2958</v>
      </c>
      <c r="H10" s="160" t="s">
        <v>470</v>
      </c>
      <c r="I10" s="160" t="s">
        <v>68</v>
      </c>
      <c r="J10" s="160" t="s">
        <v>17357</v>
      </c>
      <c r="K10" s="160" t="s">
        <v>159</v>
      </c>
      <c r="L10" s="160" t="s">
        <v>17358</v>
      </c>
      <c r="M10" s="161">
        <v>45870.438194444447</v>
      </c>
      <c r="N10" s="161">
        <v>45870.59375</v>
      </c>
      <c r="O10" s="160" t="s">
        <v>16559</v>
      </c>
      <c r="P10" s="160" t="s">
        <v>17322</v>
      </c>
      <c r="Q10" s="160" t="s">
        <v>17349</v>
      </c>
      <c r="R10" s="160" t="s">
        <v>17359</v>
      </c>
      <c r="S10" s="160" t="s">
        <v>2965</v>
      </c>
      <c r="T10" s="162" t="s">
        <v>17360</v>
      </c>
      <c r="U10" s="160" t="s">
        <v>3213</v>
      </c>
      <c r="V10" s="160">
        <v>0</v>
      </c>
      <c r="W10" s="160" t="s">
        <v>25</v>
      </c>
      <c r="X10" s="160" t="s">
        <v>166</v>
      </c>
      <c r="Y10" s="160" t="s">
        <v>573</v>
      </c>
      <c r="Z10" s="160">
        <v>0</v>
      </c>
      <c r="AA10" s="160">
        <v>0</v>
      </c>
      <c r="AB10" s="87">
        <f>IF(U10="SOPORTE_TELEFÓNICO",'BASE LIQUIDACION REDEBAN 2025'!$B$19,IF(U10="ENVÍO",'BASE LIQUIDACION REDEBAN 2025'!$C$2,IF(W10="TIPO I",'BASE LIQUIDACION REDEBAN 2025'!$C$2,IF(W10="TIPO II",'BASE LIQUIDACION REDEBAN 2025'!$C$3,IF(W10="TIPO III",'BASE LIQUIDACION REDEBAN 2025'!$C$4,IF(W10="TIPO IV",'BASE LIQUIDACION REDEBAN 2025'!$C$5,IF(X10="AEREO",'BASE LIQUIDACION REDEBAN 2025'!$B$6,'BASE LIQUIDACION REDEBAN 2025'!$C$5)))))))</f>
        <v>41241.0800752</v>
      </c>
      <c r="AC10" s="87">
        <f>IF(OR(U10="SOPORTE_TELEFÓNICO",U10="ENVÍO"),0,IF(W10="TIPO I",'BASE LIQUIDACION REDEBAN 2025'!$B$10,IF(W10="TIPO II",'BASE LIQUIDACION REDEBAN 2025'!$B$11,IF(W10="TIPO III",'BASE LIQUIDACION REDEBAN 2025'!$B$12,'BASE LIQUIDACION REDEBAN 2025'!$B$13))))</f>
        <v>0</v>
      </c>
      <c r="AD10" s="87">
        <f t="shared" si="0"/>
        <v>41241.0800752</v>
      </c>
    </row>
    <row r="11" spans="1:36" s="8" customFormat="1" ht="13.15">
      <c r="A11" s="160" t="s">
        <v>90</v>
      </c>
      <c r="B11" s="86" t="str">
        <f>VLOOKUP(A11,'CENTRO DE COSTOS'!A:D,4,FALSE)</f>
        <v>JUAN SEBASTIÁN RÍOS CASTRILLÓN</v>
      </c>
      <c r="C11" s="86" t="str">
        <f>VLOOKUP(A11,'CENTRO DE COSTOS'!A:D,2,FALSE)</f>
        <v>0004-0005</v>
      </c>
      <c r="D11" s="160">
        <v>5376</v>
      </c>
      <c r="E11" s="160">
        <v>5738424</v>
      </c>
      <c r="F11" s="160">
        <v>18738013</v>
      </c>
      <c r="G11" s="160" t="s">
        <v>2958</v>
      </c>
      <c r="H11" s="160" t="s">
        <v>197</v>
      </c>
      <c r="I11" s="160" t="s">
        <v>1651</v>
      </c>
      <c r="J11" s="160" t="s">
        <v>17361</v>
      </c>
      <c r="K11" s="160" t="s">
        <v>159</v>
      </c>
      <c r="L11" s="160" t="s">
        <v>17362</v>
      </c>
      <c r="M11" s="161">
        <v>45869.350694444445</v>
      </c>
      <c r="N11" s="161">
        <v>45870.595208333332</v>
      </c>
      <c r="O11" s="160" t="s">
        <v>16559</v>
      </c>
      <c r="P11" s="160" t="s">
        <v>17322</v>
      </c>
      <c r="Q11" s="160" t="s">
        <v>2978</v>
      </c>
      <c r="R11" s="160" t="s">
        <v>17334</v>
      </c>
      <c r="S11" s="160" t="s">
        <v>2965</v>
      </c>
      <c r="T11" s="162" t="s">
        <v>17363</v>
      </c>
      <c r="U11" s="160" t="s">
        <v>2967</v>
      </c>
      <c r="V11" s="160" t="s">
        <v>17364</v>
      </c>
      <c r="W11" s="160" t="s">
        <v>28</v>
      </c>
      <c r="X11" s="160" t="s">
        <v>166</v>
      </c>
      <c r="Y11" s="160" t="s">
        <v>3158</v>
      </c>
      <c r="Z11" s="160">
        <v>1</v>
      </c>
      <c r="AA11" s="160">
        <v>0</v>
      </c>
      <c r="AB11" s="87">
        <f>IF(U11="SOPORTE_TELEFÓNICO",'BASE LIQUIDACION REDEBAN 2025'!$B$19,IF(U11="ENVÍO",'BASE LIQUIDACION REDEBAN 2025'!$C$2,IF(W11="TIPO I",'BASE LIQUIDACION REDEBAN 2025'!$C$2,IF(W11="TIPO II",'BASE LIQUIDACION REDEBAN 2025'!$C$3,IF(W11="TIPO III",'BASE LIQUIDACION REDEBAN 2025'!$C$4,IF(W11="TIPO IV",'BASE LIQUIDACION REDEBAN 2025'!$C$5,IF(X11="AEREO",'BASE LIQUIDACION REDEBAN 2025'!$B$6,'BASE LIQUIDACION REDEBAN 2025'!$C$5)))))))</f>
        <v>144967.87232000002</v>
      </c>
      <c r="AC11" s="87">
        <f>IF(OR(U11="SOPORTE_TELEFÓNICO",U11="ENVÍO"),0,IF(W11="TIPO I",'BASE LIQUIDACION REDEBAN 2025'!$B$10,IF(W11="TIPO II",'BASE LIQUIDACION REDEBAN 2025'!$B$11,IF(W11="TIPO III",'BASE LIQUIDACION REDEBAN 2025'!$B$12,'BASE LIQUIDACION REDEBAN 2025'!$B$13))))</f>
        <v>140395.6348884</v>
      </c>
      <c r="AD11" s="87">
        <f t="shared" si="0"/>
        <v>144967.87232000002</v>
      </c>
    </row>
    <row r="12" spans="1:36" s="8" customFormat="1" ht="13.15">
      <c r="A12" s="160" t="s">
        <v>72</v>
      </c>
      <c r="B12" s="86" t="str">
        <f>VLOOKUP(A12,'CENTRO DE COSTOS'!A:D,4,FALSE)</f>
        <v>MIGUEL JULIÁN HERNÁNDEZ GUARÍN</v>
      </c>
      <c r="C12" s="86" t="str">
        <f>VLOOKUP(A12,'CENTRO DE COSTOS'!A:D,2,FALSE)</f>
        <v>0004-0008</v>
      </c>
      <c r="D12" s="160">
        <v>20710</v>
      </c>
      <c r="E12" s="160">
        <v>5740446</v>
      </c>
      <c r="F12" s="160">
        <v>12116067</v>
      </c>
      <c r="G12" s="160" t="s">
        <v>2958</v>
      </c>
      <c r="H12" s="160" t="s">
        <v>440</v>
      </c>
      <c r="I12" s="160" t="s">
        <v>2394</v>
      </c>
      <c r="J12" s="160" t="s">
        <v>17365</v>
      </c>
      <c r="K12" s="160" t="s">
        <v>159</v>
      </c>
      <c r="L12" s="160" t="s">
        <v>17366</v>
      </c>
      <c r="M12" s="161">
        <v>45870.393055555556</v>
      </c>
      <c r="N12" s="161">
        <v>45870.676388888889</v>
      </c>
      <c r="O12" s="160" t="s">
        <v>16559</v>
      </c>
      <c r="P12" s="160" t="s">
        <v>2962</v>
      </c>
      <c r="Q12" s="160" t="s">
        <v>3183</v>
      </c>
      <c r="R12" s="160" t="s">
        <v>2972</v>
      </c>
      <c r="S12" s="160" t="s">
        <v>2965</v>
      </c>
      <c r="T12" s="162" t="s">
        <v>17367</v>
      </c>
      <c r="U12" s="160" t="s">
        <v>2967</v>
      </c>
      <c r="V12" s="160" t="s">
        <v>17368</v>
      </c>
      <c r="W12" s="160" t="s">
        <v>30</v>
      </c>
      <c r="X12" s="160" t="s">
        <v>166</v>
      </c>
      <c r="Y12" s="160" t="s">
        <v>438</v>
      </c>
      <c r="Z12" s="160">
        <v>1</v>
      </c>
      <c r="AA12" s="160">
        <v>0</v>
      </c>
      <c r="AB12" s="87">
        <f>IF(U12="SOPORTE_TELEFÓNICO",'BASE LIQUIDACION REDEBAN 2025'!$B$19,IF(U12="ENVÍO",'BASE LIQUIDACION REDEBAN 2025'!$C$2,IF(W12="TIPO I",'BASE LIQUIDACION REDEBAN 2025'!$C$2,IF(W12="TIPO II",'BASE LIQUIDACION REDEBAN 2025'!$C$3,IF(W12="TIPO III",'BASE LIQUIDACION REDEBAN 2025'!$C$4,IF(W12="TIPO IV",'BASE LIQUIDACION REDEBAN 2025'!$C$5,IF(X12="AEREO",'BASE LIQUIDACION REDEBAN 2025'!$B$6,'BASE LIQUIDACION REDEBAN 2025'!$C$5)))))))</f>
        <v>275728.78077800001</v>
      </c>
      <c r="AC12" s="87">
        <f>IF(OR(U12="SOPORTE_TELEFÓNICO",U12="ENVÍO"),0,IF(W12="TIPO I",'BASE LIQUIDACION REDEBAN 2025'!$B$10,IF(W12="TIPO II",'BASE LIQUIDACION REDEBAN 2025'!$B$11,IF(W12="TIPO III",'BASE LIQUIDACION REDEBAN 2025'!$B$12,'BASE LIQUIDACION REDEBAN 2025'!$B$13))))</f>
        <v>196536.5258152</v>
      </c>
      <c r="AD12" s="87">
        <f t="shared" si="0"/>
        <v>275728.78077800001</v>
      </c>
    </row>
    <row r="13" spans="1:36" s="8" customFormat="1" ht="13.15">
      <c r="A13" s="160" t="s">
        <v>72</v>
      </c>
      <c r="B13" s="86" t="str">
        <f>VLOOKUP(A13,'CENTRO DE COSTOS'!A:D,4,FALSE)</f>
        <v>MIGUEL JULIÁN HERNÁNDEZ GUARÍN</v>
      </c>
      <c r="C13" s="86" t="str">
        <f>VLOOKUP(A13,'CENTRO DE COSTOS'!A:D,2,FALSE)</f>
        <v>0004-0008</v>
      </c>
      <c r="D13" s="160">
        <v>68001</v>
      </c>
      <c r="E13" s="160">
        <v>5740683</v>
      </c>
      <c r="F13" s="160">
        <v>72080716</v>
      </c>
      <c r="G13" s="160" t="s">
        <v>2958</v>
      </c>
      <c r="H13" s="160" t="s">
        <v>820</v>
      </c>
      <c r="I13" s="160" t="s">
        <v>72</v>
      </c>
      <c r="J13" s="160" t="s">
        <v>17369</v>
      </c>
      <c r="K13" s="160" t="s">
        <v>159</v>
      </c>
      <c r="L13" s="160" t="s">
        <v>17370</v>
      </c>
      <c r="M13" s="161">
        <v>45870.440972222219</v>
      </c>
      <c r="N13" s="161">
        <v>45870.681250000001</v>
      </c>
      <c r="O13" s="160" t="s">
        <v>16559</v>
      </c>
      <c r="P13" s="160" t="s">
        <v>17322</v>
      </c>
      <c r="Q13" s="160" t="s">
        <v>2971</v>
      </c>
      <c r="R13" s="160" t="s">
        <v>17371</v>
      </c>
      <c r="S13" s="160" t="s">
        <v>2965</v>
      </c>
      <c r="T13" s="162" t="s">
        <v>17372</v>
      </c>
      <c r="U13" s="160" t="s">
        <v>3213</v>
      </c>
      <c r="V13" s="160">
        <v>0</v>
      </c>
      <c r="W13" s="160" t="s">
        <v>25</v>
      </c>
      <c r="X13" s="160" t="s">
        <v>166</v>
      </c>
      <c r="Y13" s="160" t="s">
        <v>957</v>
      </c>
      <c r="Z13" s="160">
        <v>0</v>
      </c>
      <c r="AA13" s="160">
        <v>0</v>
      </c>
      <c r="AB13" s="87">
        <f>IF(U13="SOPORTE_TELEFÓNICO",'BASE LIQUIDACION REDEBAN 2025'!$B$19,IF(U13="ENVÍO",'BASE LIQUIDACION REDEBAN 2025'!$C$2,IF(W13="TIPO I",'BASE LIQUIDACION REDEBAN 2025'!$C$2,IF(W13="TIPO II",'BASE LIQUIDACION REDEBAN 2025'!$C$3,IF(W13="TIPO III",'BASE LIQUIDACION REDEBAN 2025'!$C$4,IF(W13="TIPO IV",'BASE LIQUIDACION REDEBAN 2025'!$C$5,IF(X13="AEREO",'BASE LIQUIDACION REDEBAN 2025'!$B$6,'BASE LIQUIDACION REDEBAN 2025'!$C$5)))))))</f>
        <v>41241.0800752</v>
      </c>
      <c r="AC13" s="87">
        <f>IF(OR(U13="SOPORTE_TELEFÓNICO",U13="ENVÍO"),0,IF(W13="TIPO I",'BASE LIQUIDACION REDEBAN 2025'!$B$10,IF(W13="TIPO II",'BASE LIQUIDACION REDEBAN 2025'!$B$11,IF(W13="TIPO III",'BASE LIQUIDACION REDEBAN 2025'!$B$12,'BASE LIQUIDACION REDEBAN 2025'!$B$13))))</f>
        <v>0</v>
      </c>
      <c r="AD13" s="87">
        <f t="shared" si="0"/>
        <v>41241.0800752</v>
      </c>
    </row>
    <row r="14" spans="1:36" s="8" customFormat="1" ht="13.15">
      <c r="A14" s="160" t="s">
        <v>72</v>
      </c>
      <c r="B14" s="86" t="str">
        <f>VLOOKUP(A14,'CENTRO DE COSTOS'!A:D,4,FALSE)</f>
        <v>MIGUEL JULIÁN HERNÁNDEZ GUARÍN</v>
      </c>
      <c r="C14" s="86" t="str">
        <f>VLOOKUP(A14,'CENTRO DE COSTOS'!A:D,2,FALSE)</f>
        <v>0004-0008</v>
      </c>
      <c r="D14" s="160">
        <v>68001</v>
      </c>
      <c r="E14" s="160">
        <v>5739835</v>
      </c>
      <c r="F14" s="160">
        <v>87985085</v>
      </c>
      <c r="G14" s="160" t="s">
        <v>2958</v>
      </c>
      <c r="H14" s="160" t="s">
        <v>820</v>
      </c>
      <c r="I14" s="160" t="s">
        <v>72</v>
      </c>
      <c r="J14" s="160" t="s">
        <v>17373</v>
      </c>
      <c r="K14" s="160" t="s">
        <v>159</v>
      </c>
      <c r="L14" s="160" t="s">
        <v>17374</v>
      </c>
      <c r="M14" s="161">
        <v>45869.634027777778</v>
      </c>
      <c r="N14" s="161">
        <v>45871.348611111112</v>
      </c>
      <c r="O14" s="160" t="s">
        <v>16559</v>
      </c>
      <c r="P14" s="160" t="s">
        <v>17315</v>
      </c>
      <c r="Q14" s="160" t="s">
        <v>17316</v>
      </c>
      <c r="R14" s="160" t="s">
        <v>3258</v>
      </c>
      <c r="S14" s="160" t="s">
        <v>2965</v>
      </c>
      <c r="T14" s="162" t="s">
        <v>17375</v>
      </c>
      <c r="U14" s="160" t="s">
        <v>2967</v>
      </c>
      <c r="V14" s="160" t="s">
        <v>17376</v>
      </c>
      <c r="W14" s="160" t="s">
        <v>25</v>
      </c>
      <c r="X14" s="160" t="s">
        <v>166</v>
      </c>
      <c r="Y14" s="160" t="s">
        <v>3140</v>
      </c>
      <c r="Z14" s="160">
        <v>1</v>
      </c>
      <c r="AA14" s="160">
        <v>0</v>
      </c>
      <c r="AB14" s="87">
        <f>IF(U14="SOPORTE_TELEFÓNICO",'BASE LIQUIDACION REDEBAN 2025'!$B$19,IF(U14="ENVÍO",'BASE LIQUIDACION REDEBAN 2025'!$C$2,IF(W14="TIPO I",'BASE LIQUIDACION REDEBAN 2025'!$C$2,IF(W14="TIPO II",'BASE LIQUIDACION REDEBAN 2025'!$C$3,IF(W14="TIPO III",'BASE LIQUIDACION REDEBAN 2025'!$C$4,IF(W14="TIPO IV",'BASE LIQUIDACION REDEBAN 2025'!$C$5,IF(X14="AEREO",'BASE LIQUIDACION REDEBAN 2025'!$B$6,'BASE LIQUIDACION REDEBAN 2025'!$C$5)))))))</f>
        <v>65960.072302</v>
      </c>
      <c r="AC14" s="87">
        <f>IF(OR(U14="SOPORTE_TELEFÓNICO",U14="ENVÍO"),0,IF(W14="TIPO I",'BASE LIQUIDACION REDEBAN 2025'!$B$10,IF(W14="TIPO II",'BASE LIQUIDACION REDEBAN 2025'!$B$11,IF(W14="TIPO III",'BASE LIQUIDACION REDEBAN 2025'!$B$12,'BASE LIQUIDACION REDEBAN 2025'!$B$13))))</f>
        <v>75096.394270399993</v>
      </c>
      <c r="AD14" s="87">
        <f t="shared" si="0"/>
        <v>65960.072302</v>
      </c>
    </row>
    <row r="15" spans="1:36" s="8" customFormat="1" ht="13.15">
      <c r="A15" s="160" t="s">
        <v>72</v>
      </c>
      <c r="B15" s="86" t="str">
        <f>VLOOKUP(A15,'CENTRO DE COSTOS'!A:D,4,FALSE)</f>
        <v>MIGUEL JULIÁN HERNÁNDEZ GUARÍN</v>
      </c>
      <c r="C15" s="86" t="str">
        <f>VLOOKUP(A15,'CENTRO DE COSTOS'!A:D,2,FALSE)</f>
        <v>0004-0008</v>
      </c>
      <c r="D15" s="160">
        <v>68895</v>
      </c>
      <c r="E15" s="160">
        <v>5736990</v>
      </c>
      <c r="F15" s="160">
        <v>18767285</v>
      </c>
      <c r="G15" s="160" t="s">
        <v>2958</v>
      </c>
      <c r="H15" s="160" t="s">
        <v>820</v>
      </c>
      <c r="I15" s="160" t="s">
        <v>1248</v>
      </c>
      <c r="J15" s="160" t="s">
        <v>17377</v>
      </c>
      <c r="K15" s="160" t="s">
        <v>159</v>
      </c>
      <c r="L15" s="160" t="s">
        <v>17378</v>
      </c>
      <c r="M15" s="161">
        <v>45868.465277777781</v>
      </c>
      <c r="N15" s="161">
        <v>45871.445138888892</v>
      </c>
      <c r="O15" s="160" t="s">
        <v>16559</v>
      </c>
      <c r="P15" s="160" t="s">
        <v>2988</v>
      </c>
      <c r="Q15" s="160" t="s">
        <v>2978</v>
      </c>
      <c r="R15" s="160" t="s">
        <v>3110</v>
      </c>
      <c r="S15" s="160" t="s">
        <v>2965</v>
      </c>
      <c r="T15" s="162" t="s">
        <v>17379</v>
      </c>
      <c r="U15" s="160" t="s">
        <v>2967</v>
      </c>
      <c r="V15" s="160" t="s">
        <v>17380</v>
      </c>
      <c r="W15" s="160" t="s">
        <v>30</v>
      </c>
      <c r="X15" s="160" t="s">
        <v>166</v>
      </c>
      <c r="Y15" s="160" t="s">
        <v>1016</v>
      </c>
      <c r="Z15" s="160">
        <v>1</v>
      </c>
      <c r="AA15" s="160">
        <v>0</v>
      </c>
      <c r="AB15" s="87">
        <f>IF(U15="SOPORTE_TELEFÓNICO",'BASE LIQUIDACION REDEBAN 2025'!$B$19,IF(U15="ENVÍO",'BASE LIQUIDACION REDEBAN 2025'!$C$2,IF(W15="TIPO I",'BASE LIQUIDACION REDEBAN 2025'!$C$2,IF(W15="TIPO II",'BASE LIQUIDACION REDEBAN 2025'!$C$3,IF(W15="TIPO III",'BASE LIQUIDACION REDEBAN 2025'!$C$4,IF(W15="TIPO IV",'BASE LIQUIDACION REDEBAN 2025'!$C$5,IF(X15="AEREO",'BASE LIQUIDACION REDEBAN 2025'!$B$6,'BASE LIQUIDACION REDEBAN 2025'!$C$5)))))))</f>
        <v>275728.78077800001</v>
      </c>
      <c r="AC15" s="87">
        <f>IF(OR(U15="SOPORTE_TELEFÓNICO",U15="ENVÍO"),0,IF(W15="TIPO I",'BASE LIQUIDACION REDEBAN 2025'!$B$10,IF(W15="TIPO II",'BASE LIQUIDACION REDEBAN 2025'!$B$11,IF(W15="TIPO III",'BASE LIQUIDACION REDEBAN 2025'!$B$12,'BASE LIQUIDACION REDEBAN 2025'!$B$13))))</f>
        <v>196536.5258152</v>
      </c>
      <c r="AD15" s="87">
        <f t="shared" si="0"/>
        <v>275728.78077800001</v>
      </c>
    </row>
    <row r="16" spans="1:36" s="8" customFormat="1" ht="13.15">
      <c r="A16" s="160" t="s">
        <v>76</v>
      </c>
      <c r="B16" s="86" t="str">
        <f>VLOOKUP(A16,'CENTRO DE COSTOS'!A:D,4,FALSE)</f>
        <v>DIEGO FERNANDO HENAO CARDONA</v>
      </c>
      <c r="C16" s="86" t="str">
        <f>VLOOKUP(A16,'CENTRO DE COSTOS'!A:D,2,FALSE)</f>
        <v>0004-0003</v>
      </c>
      <c r="D16" s="160">
        <v>76248</v>
      </c>
      <c r="E16" s="160">
        <v>5740809</v>
      </c>
      <c r="F16" s="160">
        <v>14744874</v>
      </c>
      <c r="G16" s="160" t="s">
        <v>2958</v>
      </c>
      <c r="H16" s="160" t="s">
        <v>227</v>
      </c>
      <c r="I16" s="160" t="s">
        <v>3551</v>
      </c>
      <c r="J16" s="160" t="s">
        <v>17381</v>
      </c>
      <c r="K16" s="160" t="s">
        <v>159</v>
      </c>
      <c r="L16" s="160" t="s">
        <v>17382</v>
      </c>
      <c r="M16" s="161">
        <v>45870.470833333333</v>
      </c>
      <c r="N16" s="161">
        <v>45871.476388888892</v>
      </c>
      <c r="O16" s="160" t="s">
        <v>16559</v>
      </c>
      <c r="P16" s="160" t="s">
        <v>2962</v>
      </c>
      <c r="Q16" s="160" t="s">
        <v>3099</v>
      </c>
      <c r="R16" s="160" t="s">
        <v>3435</v>
      </c>
      <c r="S16" s="160" t="s">
        <v>2965</v>
      </c>
      <c r="T16" s="162" t="s">
        <v>17383</v>
      </c>
      <c r="U16" s="160" t="s">
        <v>2967</v>
      </c>
      <c r="V16" s="160" t="s">
        <v>17384</v>
      </c>
      <c r="W16" s="160" t="s">
        <v>28</v>
      </c>
      <c r="X16" s="160" t="s">
        <v>166</v>
      </c>
      <c r="Y16" s="160" t="s">
        <v>1442</v>
      </c>
      <c r="Z16" s="160">
        <v>1</v>
      </c>
      <c r="AA16" s="160">
        <v>0</v>
      </c>
      <c r="AB16" s="87">
        <f>IF(U16="SOPORTE_TELEFÓNICO",'BASE LIQUIDACION REDEBAN 2025'!$B$19,IF(U16="ENVÍO",'BASE LIQUIDACION REDEBAN 2025'!$C$2,IF(W16="TIPO I",'BASE LIQUIDACION REDEBAN 2025'!$C$2,IF(W16="TIPO II",'BASE LIQUIDACION REDEBAN 2025'!$C$3,IF(W16="TIPO III",'BASE LIQUIDACION REDEBAN 2025'!$C$4,IF(W16="TIPO IV",'BASE LIQUIDACION REDEBAN 2025'!$C$5,IF(X16="AEREO",'BASE LIQUIDACION REDEBAN 2025'!$B$6,'BASE LIQUIDACION REDEBAN 2025'!$C$5)))))))</f>
        <v>144967.87232000002</v>
      </c>
      <c r="AC16" s="87">
        <f>IF(OR(U16="SOPORTE_TELEFÓNICO",U16="ENVÍO"),0,IF(W16="TIPO I",'BASE LIQUIDACION REDEBAN 2025'!$B$10,IF(W16="TIPO II",'BASE LIQUIDACION REDEBAN 2025'!$B$11,IF(W16="TIPO III",'BASE LIQUIDACION REDEBAN 2025'!$B$12,'BASE LIQUIDACION REDEBAN 2025'!$B$13))))</f>
        <v>140395.6348884</v>
      </c>
      <c r="AD16" s="87">
        <f t="shared" si="0"/>
        <v>144967.87232000002</v>
      </c>
    </row>
    <row r="17" spans="1:30" s="8" customFormat="1" ht="13.15">
      <c r="A17" s="160" t="s">
        <v>98</v>
      </c>
      <c r="B17" s="86" t="str">
        <f>VLOOKUP(A17,'CENTRO DE COSTOS'!A:D,4,FALSE)</f>
        <v>MIGUEL JULIÁN HERNÁNDEZ GUARÍN</v>
      </c>
      <c r="C17" s="86" t="str">
        <f>VLOOKUP(A17,'CENTRO DE COSTOS'!A:D,2,FALSE)</f>
        <v>0004-0008</v>
      </c>
      <c r="D17" s="160">
        <v>15001</v>
      </c>
      <c r="E17" s="160">
        <v>5741162</v>
      </c>
      <c r="F17" s="160">
        <v>14107015</v>
      </c>
      <c r="G17" s="160" t="s">
        <v>2958</v>
      </c>
      <c r="H17" s="160" t="s">
        <v>241</v>
      </c>
      <c r="I17" s="160" t="s">
        <v>98</v>
      </c>
      <c r="J17" s="160" t="s">
        <v>17385</v>
      </c>
      <c r="K17" s="160" t="s">
        <v>159</v>
      </c>
      <c r="L17" s="160" t="s">
        <v>17386</v>
      </c>
      <c r="M17" s="161">
        <v>45870.55972222222</v>
      </c>
      <c r="N17" s="161">
        <v>45871.498611111114</v>
      </c>
      <c r="O17" s="160" t="s">
        <v>16559</v>
      </c>
      <c r="P17" s="160" t="s">
        <v>2962</v>
      </c>
      <c r="Q17" s="160" t="s">
        <v>3046</v>
      </c>
      <c r="R17" s="160" t="s">
        <v>2972</v>
      </c>
      <c r="S17" s="160" t="s">
        <v>2965</v>
      </c>
      <c r="T17" s="162" t="s">
        <v>17387</v>
      </c>
      <c r="U17" s="160" t="s">
        <v>2967</v>
      </c>
      <c r="V17" s="160" t="s">
        <v>17388</v>
      </c>
      <c r="W17" s="160" t="s">
        <v>25</v>
      </c>
      <c r="X17" s="160" t="s">
        <v>166</v>
      </c>
      <c r="Y17" s="160" t="s">
        <v>556</v>
      </c>
      <c r="Z17" s="160">
        <v>1</v>
      </c>
      <c r="AA17" s="160">
        <v>0</v>
      </c>
      <c r="AB17" s="87">
        <f>IF(U17="SOPORTE_TELEFÓNICO",'BASE LIQUIDACION REDEBAN 2025'!$B$19,IF(U17="ENVÍO",'BASE LIQUIDACION REDEBAN 2025'!$C$2,IF(W17="TIPO I",'BASE LIQUIDACION REDEBAN 2025'!$C$2,IF(W17="TIPO II",'BASE LIQUIDACION REDEBAN 2025'!$C$3,IF(W17="TIPO III",'BASE LIQUIDACION REDEBAN 2025'!$C$4,IF(W17="TIPO IV",'BASE LIQUIDACION REDEBAN 2025'!$C$5,IF(X17="AEREO",'BASE LIQUIDACION REDEBAN 2025'!$B$6,'BASE LIQUIDACION REDEBAN 2025'!$C$5)))))))</f>
        <v>65960.072302</v>
      </c>
      <c r="AC17" s="87">
        <f>IF(OR(U17="SOPORTE_TELEFÓNICO",U17="ENVÍO"),0,IF(W17="TIPO I",'BASE LIQUIDACION REDEBAN 2025'!$B$10,IF(W17="TIPO II",'BASE LIQUIDACION REDEBAN 2025'!$B$11,IF(W17="TIPO III",'BASE LIQUIDACION REDEBAN 2025'!$B$12,'BASE LIQUIDACION REDEBAN 2025'!$B$13))))</f>
        <v>75096.394270399993</v>
      </c>
      <c r="AD17" s="87">
        <f t="shared" si="0"/>
        <v>65960.072302</v>
      </c>
    </row>
    <row r="18" spans="1:30" s="8" customFormat="1" ht="13.15">
      <c r="A18" s="160" t="s">
        <v>76</v>
      </c>
      <c r="B18" s="86" t="str">
        <f>VLOOKUP(A18,'CENTRO DE COSTOS'!A:D,4,FALSE)</f>
        <v>DIEGO FERNANDO HENAO CARDONA</v>
      </c>
      <c r="C18" s="86" t="str">
        <f>VLOOKUP(A18,'CENTRO DE COSTOS'!A:D,2,FALSE)</f>
        <v>0004-0003</v>
      </c>
      <c r="D18" s="160">
        <v>76520</v>
      </c>
      <c r="E18" s="160">
        <v>5741778</v>
      </c>
      <c r="F18" s="160">
        <v>89249061</v>
      </c>
      <c r="G18" s="160" t="s">
        <v>2958</v>
      </c>
      <c r="H18" s="160" t="s">
        <v>227</v>
      </c>
      <c r="I18" s="160" t="s">
        <v>1403</v>
      </c>
      <c r="J18" s="160" t="s">
        <v>17389</v>
      </c>
      <c r="K18" s="160" t="s">
        <v>159</v>
      </c>
      <c r="L18" s="160" t="s">
        <v>17390</v>
      </c>
      <c r="M18" s="161">
        <v>45871.333333333336</v>
      </c>
      <c r="N18" s="161">
        <v>45871.506944444445</v>
      </c>
      <c r="O18" s="160" t="s">
        <v>16559</v>
      </c>
      <c r="P18" s="160" t="s">
        <v>2962</v>
      </c>
      <c r="Q18" s="160" t="s">
        <v>3099</v>
      </c>
      <c r="R18" s="160" t="s">
        <v>3100</v>
      </c>
      <c r="S18" s="160" t="s">
        <v>2965</v>
      </c>
      <c r="T18" s="162" t="s">
        <v>17391</v>
      </c>
      <c r="U18" s="160" t="s">
        <v>2967</v>
      </c>
      <c r="V18" s="160" t="s">
        <v>17392</v>
      </c>
      <c r="W18" s="160" t="s">
        <v>25</v>
      </c>
      <c r="X18" s="160" t="s">
        <v>166</v>
      </c>
      <c r="Y18" s="160" t="s">
        <v>1408</v>
      </c>
      <c r="Z18" s="160">
        <v>1</v>
      </c>
      <c r="AA18" s="160">
        <v>0</v>
      </c>
      <c r="AB18" s="87">
        <f>IF(U18="SOPORTE_TELEFÓNICO",'BASE LIQUIDACION REDEBAN 2025'!$B$19,IF(U18="ENVÍO",'BASE LIQUIDACION REDEBAN 2025'!$C$2,IF(W18="TIPO I",'BASE LIQUIDACION REDEBAN 2025'!$C$2,IF(W18="TIPO II",'BASE LIQUIDACION REDEBAN 2025'!$C$3,IF(W18="TIPO III",'BASE LIQUIDACION REDEBAN 2025'!$C$4,IF(W18="TIPO IV",'BASE LIQUIDACION REDEBAN 2025'!$C$5,IF(X18="AEREO",'BASE LIQUIDACION REDEBAN 2025'!$B$6,'BASE LIQUIDACION REDEBAN 2025'!$C$5)))))))</f>
        <v>65960.072302</v>
      </c>
      <c r="AC18" s="87">
        <f>IF(OR(U18="SOPORTE_TELEFÓNICO",U18="ENVÍO"),0,IF(W18="TIPO I",'BASE LIQUIDACION REDEBAN 2025'!$B$10,IF(W18="TIPO II",'BASE LIQUIDACION REDEBAN 2025'!$B$11,IF(W18="TIPO III",'BASE LIQUIDACION REDEBAN 2025'!$B$12,'BASE LIQUIDACION REDEBAN 2025'!$B$13))))</f>
        <v>75096.394270399993</v>
      </c>
      <c r="AD18" s="87">
        <f t="shared" si="0"/>
        <v>65960.072302</v>
      </c>
    </row>
    <row r="19" spans="1:30" s="8" customFormat="1" ht="13.15">
      <c r="A19" s="160" t="s">
        <v>68</v>
      </c>
      <c r="B19" s="86" t="str">
        <f>VLOOKUP(A19,'CENTRO DE COSTOS'!A:D,4,FALSE)</f>
        <v>WILLIAM ASDRUBAL ROZO ROZO</v>
      </c>
      <c r="C19" s="86" t="str">
        <f>VLOOKUP(A19,'CENTRO DE COSTOS'!A:D,2,FALSE)</f>
        <v>0004-0004</v>
      </c>
      <c r="D19" s="160">
        <v>25307</v>
      </c>
      <c r="E19" s="160">
        <v>5739855</v>
      </c>
      <c r="F19" s="160">
        <v>87913748</v>
      </c>
      <c r="G19" s="160" t="s">
        <v>2958</v>
      </c>
      <c r="H19" s="160" t="s">
        <v>470</v>
      </c>
      <c r="I19" s="160" t="s">
        <v>5838</v>
      </c>
      <c r="J19" s="160" t="s">
        <v>17393</v>
      </c>
      <c r="K19" s="160" t="s">
        <v>159</v>
      </c>
      <c r="L19" s="160" t="s">
        <v>17394</v>
      </c>
      <c r="M19" s="161">
        <v>45869.636111111111</v>
      </c>
      <c r="N19" s="161">
        <v>45871.643055555556</v>
      </c>
      <c r="O19" s="160" t="s">
        <v>16559</v>
      </c>
      <c r="P19" s="160" t="s">
        <v>17315</v>
      </c>
      <c r="Q19" s="160" t="s">
        <v>17316</v>
      </c>
      <c r="R19" s="160" t="s">
        <v>17395</v>
      </c>
      <c r="S19" s="160" t="s">
        <v>2965</v>
      </c>
      <c r="T19" s="162" t="s">
        <v>17396</v>
      </c>
      <c r="U19" s="160" t="s">
        <v>3213</v>
      </c>
      <c r="V19" s="160">
        <v>0</v>
      </c>
      <c r="W19" s="160" t="s">
        <v>30</v>
      </c>
      <c r="X19" s="160" t="s">
        <v>166</v>
      </c>
      <c r="Y19" s="160" t="s">
        <v>1029</v>
      </c>
      <c r="Z19" s="160">
        <v>0</v>
      </c>
      <c r="AA19" s="160">
        <v>0</v>
      </c>
      <c r="AB19" s="87">
        <f>IF(U19="SOPORTE_TELEFÓNICO",'BASE LIQUIDACION REDEBAN 2025'!$B$19,IF(U19="ENVÍO",'BASE LIQUIDACION REDEBAN 2025'!$C$2,IF(W19="TIPO I",'BASE LIQUIDACION REDEBAN 2025'!$C$2,IF(W19="TIPO II",'BASE LIQUIDACION REDEBAN 2025'!$C$3,IF(W19="TIPO III",'BASE LIQUIDACION REDEBAN 2025'!$C$4,IF(W19="TIPO IV",'BASE LIQUIDACION REDEBAN 2025'!$C$5,IF(X19="AEREO",'BASE LIQUIDACION REDEBAN 2025'!$B$6,'BASE LIQUIDACION REDEBAN 2025'!$C$5)))))))</f>
        <v>41241.0800752</v>
      </c>
      <c r="AC19" s="87">
        <f>IF(OR(U19="SOPORTE_TELEFÓNICO",U19="ENVÍO"),0,IF(W19="TIPO I",'BASE LIQUIDACION REDEBAN 2025'!$B$10,IF(W19="TIPO II",'BASE LIQUIDACION REDEBAN 2025'!$B$11,IF(W19="TIPO III",'BASE LIQUIDACION REDEBAN 2025'!$B$12,'BASE LIQUIDACION REDEBAN 2025'!$B$13))))</f>
        <v>0</v>
      </c>
      <c r="AD19" s="87">
        <f t="shared" si="0"/>
        <v>41241.0800752</v>
      </c>
    </row>
    <row r="20" spans="1:30" s="8" customFormat="1" ht="13.15">
      <c r="A20" s="160" t="s">
        <v>100</v>
      </c>
      <c r="B20" s="86" t="str">
        <f>VLOOKUP(A20,'CENTRO DE COSTOS'!A:D,4,FALSE)</f>
        <v>KEVIN ALEXIS CORZO BUSTOS</v>
      </c>
      <c r="C20" s="86" t="str">
        <f>VLOOKUP(A20,'CENTRO DE COSTOS'!A:D,2,FALSE)</f>
        <v>0004-0007</v>
      </c>
      <c r="D20" s="160">
        <v>50006</v>
      </c>
      <c r="E20" s="160">
        <v>5739897</v>
      </c>
      <c r="F20" s="160">
        <v>17592189</v>
      </c>
      <c r="G20" s="160" t="s">
        <v>2958</v>
      </c>
      <c r="H20" s="160" t="s">
        <v>295</v>
      </c>
      <c r="I20" s="160" t="s">
        <v>932</v>
      </c>
      <c r="J20" s="160" t="s">
        <v>17397</v>
      </c>
      <c r="K20" s="160" t="s">
        <v>159</v>
      </c>
      <c r="L20" s="160" t="s">
        <v>17398</v>
      </c>
      <c r="M20" s="161">
        <v>45869.72152777778</v>
      </c>
      <c r="N20" s="161">
        <v>45871.646527777775</v>
      </c>
      <c r="O20" s="160" t="s">
        <v>16559</v>
      </c>
      <c r="P20" s="160" t="s">
        <v>2962</v>
      </c>
      <c r="Q20" s="160" t="s">
        <v>3316</v>
      </c>
      <c r="R20" s="160" t="s">
        <v>3317</v>
      </c>
      <c r="S20" s="160" t="s">
        <v>2965</v>
      </c>
      <c r="T20" s="162" t="s">
        <v>17399</v>
      </c>
      <c r="U20" s="160" t="s">
        <v>2967</v>
      </c>
      <c r="V20" s="160" t="s">
        <v>17400</v>
      </c>
      <c r="W20" s="160" t="s">
        <v>28</v>
      </c>
      <c r="X20" s="160" t="s">
        <v>166</v>
      </c>
      <c r="Y20" s="160" t="s">
        <v>3167</v>
      </c>
      <c r="Z20" s="160">
        <v>1</v>
      </c>
      <c r="AA20" s="160">
        <v>0</v>
      </c>
      <c r="AB20" s="87">
        <f>IF(U20="SOPORTE_TELEFÓNICO",'BASE LIQUIDACION REDEBAN 2025'!$B$19,IF(U20="ENVÍO",'BASE LIQUIDACION REDEBAN 2025'!$C$2,IF(W20="TIPO I",'BASE LIQUIDACION REDEBAN 2025'!$C$2,IF(W20="TIPO II",'BASE LIQUIDACION REDEBAN 2025'!$C$3,IF(W20="TIPO III",'BASE LIQUIDACION REDEBAN 2025'!$C$4,IF(W20="TIPO IV",'BASE LIQUIDACION REDEBAN 2025'!$C$5,IF(X20="AEREO",'BASE LIQUIDACION REDEBAN 2025'!$B$6,'BASE LIQUIDACION REDEBAN 2025'!$C$5)))))))</f>
        <v>144967.87232000002</v>
      </c>
      <c r="AC20" s="87">
        <f>IF(OR(U20="SOPORTE_TELEFÓNICO",U20="ENVÍO"),0,IF(W20="TIPO I",'BASE LIQUIDACION REDEBAN 2025'!$B$10,IF(W20="TIPO II",'BASE LIQUIDACION REDEBAN 2025'!$B$11,IF(W20="TIPO III",'BASE LIQUIDACION REDEBAN 2025'!$B$12,'BASE LIQUIDACION REDEBAN 2025'!$B$13))))</f>
        <v>140395.6348884</v>
      </c>
      <c r="AD20" s="87">
        <f t="shared" si="0"/>
        <v>144967.87232000002</v>
      </c>
    </row>
    <row r="21" spans="1:30" s="8" customFormat="1" ht="13.15">
      <c r="A21" s="160" t="s">
        <v>80</v>
      </c>
      <c r="B21" s="86" t="str">
        <f>VLOOKUP(A21,'CENTRO DE COSTOS'!A:D,4,FALSE)</f>
        <v>JOSE MAURICIO HERNANDEZ ROJAS</v>
      </c>
      <c r="C21" s="86" t="str">
        <f>VLOOKUP(A21,'CENTRO DE COSTOS'!A:D,2,FALSE)</f>
        <v>0004-0001</v>
      </c>
      <c r="D21" s="160">
        <v>13244</v>
      </c>
      <c r="E21" s="160">
        <v>5741505</v>
      </c>
      <c r="F21" s="160">
        <v>64231251</v>
      </c>
      <c r="G21" s="160" t="s">
        <v>2958</v>
      </c>
      <c r="H21" s="160" t="s">
        <v>303</v>
      </c>
      <c r="I21" s="160" t="s">
        <v>16096</v>
      </c>
      <c r="J21" s="160" t="s">
        <v>17401</v>
      </c>
      <c r="K21" s="160" t="s">
        <v>159</v>
      </c>
      <c r="L21" s="160" t="s">
        <v>17402</v>
      </c>
      <c r="M21" s="161">
        <v>45870.656944444447</v>
      </c>
      <c r="N21" s="161">
        <v>45871.647222222222</v>
      </c>
      <c r="O21" s="160" t="s">
        <v>16559</v>
      </c>
      <c r="P21" s="160" t="s">
        <v>2962</v>
      </c>
      <c r="Q21" s="160" t="s">
        <v>4045</v>
      </c>
      <c r="R21" s="160" t="s">
        <v>3076</v>
      </c>
      <c r="S21" s="160" t="s">
        <v>2965</v>
      </c>
      <c r="T21" s="162" t="s">
        <v>17403</v>
      </c>
      <c r="U21" s="160" t="s">
        <v>2967</v>
      </c>
      <c r="V21" s="160" t="s">
        <v>17404</v>
      </c>
      <c r="W21" s="160" t="s">
        <v>30</v>
      </c>
      <c r="X21" s="160" t="s">
        <v>166</v>
      </c>
      <c r="Y21" s="160" t="s">
        <v>1917</v>
      </c>
      <c r="Z21" s="160">
        <v>1</v>
      </c>
      <c r="AA21" s="160">
        <v>0</v>
      </c>
      <c r="AB21" s="87">
        <f>IF(U21="SOPORTE_TELEFÓNICO",'BASE LIQUIDACION REDEBAN 2025'!$B$19,IF(U21="ENVÍO",'BASE LIQUIDACION REDEBAN 2025'!$C$2,IF(W21="TIPO I",'BASE LIQUIDACION REDEBAN 2025'!$C$2,IF(W21="TIPO II",'BASE LIQUIDACION REDEBAN 2025'!$C$3,IF(W21="TIPO III",'BASE LIQUIDACION REDEBAN 2025'!$C$4,IF(W21="TIPO IV",'BASE LIQUIDACION REDEBAN 2025'!$C$5,IF(X21="AEREO",'BASE LIQUIDACION REDEBAN 2025'!$B$6,'BASE LIQUIDACION REDEBAN 2025'!$C$5)))))))</f>
        <v>275728.78077800001</v>
      </c>
      <c r="AC21" s="87">
        <f>IF(OR(U21="SOPORTE_TELEFÓNICO",U21="ENVÍO"),0,IF(W21="TIPO I",'BASE LIQUIDACION REDEBAN 2025'!$B$10,IF(W21="TIPO II",'BASE LIQUIDACION REDEBAN 2025'!$B$11,IF(W21="TIPO III",'BASE LIQUIDACION REDEBAN 2025'!$B$12,'BASE LIQUIDACION REDEBAN 2025'!$B$13))))</f>
        <v>196536.5258152</v>
      </c>
      <c r="AD21" s="87">
        <f t="shared" si="0"/>
        <v>275728.78077800001</v>
      </c>
    </row>
    <row r="22" spans="1:30" s="8" customFormat="1" ht="13.15">
      <c r="A22" s="160" t="s">
        <v>68</v>
      </c>
      <c r="B22" s="86" t="str">
        <f>VLOOKUP(A22,'CENTRO DE COSTOS'!A:D,4,FALSE)</f>
        <v>WILLIAM ASDRUBAL ROZO ROZO</v>
      </c>
      <c r="C22" s="86" t="str">
        <f>VLOOKUP(A22,'CENTRO DE COSTOS'!A:D,2,FALSE)</f>
        <v>0004-0004</v>
      </c>
      <c r="D22" s="160">
        <v>11001</v>
      </c>
      <c r="E22" s="160">
        <v>5742186</v>
      </c>
      <c r="F22" s="160">
        <v>16713281</v>
      </c>
      <c r="G22" s="160" t="s">
        <v>2958</v>
      </c>
      <c r="H22" s="160" t="s">
        <v>470</v>
      </c>
      <c r="I22" s="160" t="s">
        <v>68</v>
      </c>
      <c r="J22" s="160" t="s">
        <v>17405</v>
      </c>
      <c r="K22" s="160" t="s">
        <v>159</v>
      </c>
      <c r="L22" s="160" t="s">
        <v>17406</v>
      </c>
      <c r="M22" s="161">
        <v>45871.459027777775</v>
      </c>
      <c r="N22" s="161">
        <v>45871.65</v>
      </c>
      <c r="O22" s="160">
        <v>0</v>
      </c>
      <c r="P22" s="160" t="s">
        <v>17315</v>
      </c>
      <c r="Q22" s="160" t="s">
        <v>3257</v>
      </c>
      <c r="R22" s="160" t="s">
        <v>17407</v>
      </c>
      <c r="S22" s="160" t="s">
        <v>2965</v>
      </c>
      <c r="T22" s="162" t="s">
        <v>17408</v>
      </c>
      <c r="U22" s="160" t="s">
        <v>3213</v>
      </c>
      <c r="V22" s="160">
        <v>0</v>
      </c>
      <c r="W22" s="160" t="s">
        <v>25</v>
      </c>
      <c r="X22" s="160" t="s">
        <v>166</v>
      </c>
      <c r="Y22" s="160" t="s">
        <v>1029</v>
      </c>
      <c r="Z22" s="160">
        <v>0</v>
      </c>
      <c r="AA22" s="160">
        <v>0</v>
      </c>
      <c r="AB22" s="87">
        <f>IF(U22="SOPORTE_TELEFÓNICO",'BASE LIQUIDACION REDEBAN 2025'!$B$19,IF(U22="ENVÍO",'BASE LIQUIDACION REDEBAN 2025'!$C$2,IF(W22="TIPO I",'BASE LIQUIDACION REDEBAN 2025'!$C$2,IF(W22="TIPO II",'BASE LIQUIDACION REDEBAN 2025'!$C$3,IF(W22="TIPO III",'BASE LIQUIDACION REDEBAN 2025'!$C$4,IF(W22="TIPO IV",'BASE LIQUIDACION REDEBAN 2025'!$C$5,IF(X22="AEREO",'BASE LIQUIDACION REDEBAN 2025'!$B$6,'BASE LIQUIDACION REDEBAN 2025'!$C$5)))))))</f>
        <v>41241.0800752</v>
      </c>
      <c r="AC22" s="87">
        <f>IF(OR(U22="SOPORTE_TELEFÓNICO",U22="ENVÍO"),0,IF(W22="TIPO I",'BASE LIQUIDACION REDEBAN 2025'!$B$10,IF(W22="TIPO II",'BASE LIQUIDACION REDEBAN 2025'!$B$11,IF(W22="TIPO III",'BASE LIQUIDACION REDEBAN 2025'!$B$12,'BASE LIQUIDACION REDEBAN 2025'!$B$13))))</f>
        <v>0</v>
      </c>
      <c r="AD22" s="87">
        <f t="shared" si="0"/>
        <v>41241.0800752</v>
      </c>
    </row>
    <row r="23" spans="1:30" s="8" customFormat="1" ht="13.15">
      <c r="A23" s="160" t="s">
        <v>91</v>
      </c>
      <c r="B23" s="86" t="str">
        <f>VLOOKUP(A23,'CENTRO DE COSTOS'!A:D,4,FALSE)</f>
        <v>JOSE MAURICIO HERNANDEZ ROJAS</v>
      </c>
      <c r="C23" s="86" t="str">
        <f>VLOOKUP(A23,'CENTRO DE COSTOS'!A:D,2,FALSE)</f>
        <v>0004-0001</v>
      </c>
      <c r="D23" s="160">
        <v>23466</v>
      </c>
      <c r="E23" s="160">
        <v>5742492</v>
      </c>
      <c r="F23" s="160">
        <v>18893321</v>
      </c>
      <c r="G23" s="160" t="s">
        <v>2958</v>
      </c>
      <c r="H23" s="160" t="s">
        <v>421</v>
      </c>
      <c r="I23" s="160" t="s">
        <v>1596</v>
      </c>
      <c r="J23" s="160" t="s">
        <v>17409</v>
      </c>
      <c r="K23" s="160" t="s">
        <v>159</v>
      </c>
      <c r="L23" s="160" t="s">
        <v>17410</v>
      </c>
      <c r="M23" s="161">
        <v>45871.638888888891</v>
      </c>
      <c r="N23" s="161">
        <v>45871.672222222223</v>
      </c>
      <c r="O23" s="160">
        <v>0</v>
      </c>
      <c r="P23" s="160" t="s">
        <v>2962</v>
      </c>
      <c r="Q23" s="160" t="s">
        <v>3183</v>
      </c>
      <c r="R23" s="160" t="s">
        <v>2972</v>
      </c>
      <c r="S23" s="160" t="s">
        <v>2965</v>
      </c>
      <c r="T23" s="162" t="s">
        <v>17411</v>
      </c>
      <c r="U23" s="160" t="s">
        <v>3213</v>
      </c>
      <c r="V23" s="160">
        <v>0</v>
      </c>
      <c r="W23" s="160" t="s">
        <v>32</v>
      </c>
      <c r="X23" s="160" t="s">
        <v>166</v>
      </c>
      <c r="Y23" s="160">
        <v>0</v>
      </c>
      <c r="Z23" s="160">
        <v>0</v>
      </c>
      <c r="AA23" s="160">
        <v>0</v>
      </c>
      <c r="AB23" s="87">
        <f>IF(U23="SOPORTE_TELEFÓNICO",'BASE LIQUIDACION REDEBAN 2025'!$B$19,IF(U23="ENVÍO",'BASE LIQUIDACION REDEBAN 2025'!$C$2,IF(W23="TIPO I",'BASE LIQUIDACION REDEBAN 2025'!$C$2,IF(W23="TIPO II",'BASE LIQUIDACION REDEBAN 2025'!$C$3,IF(W23="TIPO III",'BASE LIQUIDACION REDEBAN 2025'!$C$4,IF(W23="TIPO IV",'BASE LIQUIDACION REDEBAN 2025'!$C$5,IF(X23="AEREO",'BASE LIQUIDACION REDEBAN 2025'!$B$6,'BASE LIQUIDACION REDEBAN 2025'!$C$5)))))))</f>
        <v>41241.0800752</v>
      </c>
      <c r="AC23" s="87">
        <f>IF(OR(U23="SOPORTE_TELEFÓNICO",U23="ENVÍO"),0,IF(W23="TIPO I",'BASE LIQUIDACION REDEBAN 2025'!$B$10,IF(W23="TIPO II",'BASE LIQUIDACION REDEBAN 2025'!$B$11,IF(W23="TIPO III",'BASE LIQUIDACION REDEBAN 2025'!$B$12,'BASE LIQUIDACION REDEBAN 2025'!$B$13))))</f>
        <v>0</v>
      </c>
      <c r="AD23" s="87">
        <f t="shared" si="0"/>
        <v>41241.0800752</v>
      </c>
    </row>
    <row r="24" spans="1:30" s="8" customFormat="1" ht="13.15">
      <c r="A24" s="160" t="s">
        <v>98</v>
      </c>
      <c r="B24" s="86" t="str">
        <f>VLOOKUP(A24,'CENTRO DE COSTOS'!A:D,4,FALSE)</f>
        <v>MIGUEL JULIÁN HERNÁNDEZ GUARÍN</v>
      </c>
      <c r="C24" s="86" t="str">
        <f>VLOOKUP(A24,'CENTRO DE COSTOS'!A:D,2,FALSE)</f>
        <v>0004-0008</v>
      </c>
      <c r="D24" s="160">
        <v>15001</v>
      </c>
      <c r="E24" s="160">
        <v>5742454</v>
      </c>
      <c r="F24" s="160">
        <v>14107015</v>
      </c>
      <c r="G24" s="160" t="s">
        <v>2958</v>
      </c>
      <c r="H24" s="160" t="s">
        <v>241</v>
      </c>
      <c r="I24" s="160" t="s">
        <v>98</v>
      </c>
      <c r="J24" s="160" t="s">
        <v>17385</v>
      </c>
      <c r="K24" s="160" t="s">
        <v>159</v>
      </c>
      <c r="L24" s="160" t="s">
        <v>17412</v>
      </c>
      <c r="M24" s="161">
        <v>45871.621527777781</v>
      </c>
      <c r="N24" s="161">
        <v>45872.445833333331</v>
      </c>
      <c r="O24" s="160" t="s">
        <v>16559</v>
      </c>
      <c r="P24" s="160" t="s">
        <v>17322</v>
      </c>
      <c r="Q24" s="160" t="s">
        <v>3335</v>
      </c>
      <c r="R24" s="160" t="s">
        <v>17344</v>
      </c>
      <c r="S24" s="160" t="s">
        <v>2965</v>
      </c>
      <c r="T24" s="162" t="s">
        <v>17413</v>
      </c>
      <c r="U24" s="160" t="s">
        <v>3213</v>
      </c>
      <c r="V24" s="160">
        <v>0</v>
      </c>
      <c r="W24" s="160" t="s">
        <v>25</v>
      </c>
      <c r="X24" s="160" t="s">
        <v>166</v>
      </c>
      <c r="Y24" s="160" t="s">
        <v>1016</v>
      </c>
      <c r="Z24" s="160">
        <v>0</v>
      </c>
      <c r="AA24" s="160">
        <v>0</v>
      </c>
      <c r="AB24" s="87">
        <f>IF(U24="SOPORTE_TELEFÓNICO",'BASE LIQUIDACION REDEBAN 2025'!$B$19,IF(U24="ENVÍO",'BASE LIQUIDACION REDEBAN 2025'!$C$2,IF(W24="TIPO I",'BASE LIQUIDACION REDEBAN 2025'!$C$2,IF(W24="TIPO II",'BASE LIQUIDACION REDEBAN 2025'!$C$3,IF(W24="TIPO III",'BASE LIQUIDACION REDEBAN 2025'!$C$4,IF(W24="TIPO IV",'BASE LIQUIDACION REDEBAN 2025'!$C$5,IF(X24="AEREO",'BASE LIQUIDACION REDEBAN 2025'!$B$6,'BASE LIQUIDACION REDEBAN 2025'!$C$5)))))))</f>
        <v>41241.0800752</v>
      </c>
      <c r="AC24" s="87">
        <f>IF(OR(U24="SOPORTE_TELEFÓNICO",U24="ENVÍO"),0,IF(W24="TIPO I",'BASE LIQUIDACION REDEBAN 2025'!$B$10,IF(W24="TIPO II",'BASE LIQUIDACION REDEBAN 2025'!$B$11,IF(W24="TIPO III",'BASE LIQUIDACION REDEBAN 2025'!$B$12,'BASE LIQUIDACION REDEBAN 2025'!$B$13))))</f>
        <v>0</v>
      </c>
      <c r="AD24" s="87">
        <f t="shared" si="0"/>
        <v>41241.0800752</v>
      </c>
    </row>
    <row r="25" spans="1:30" s="8" customFormat="1" ht="13.15">
      <c r="A25" s="160" t="s">
        <v>96</v>
      </c>
      <c r="B25" s="86" t="str">
        <f>VLOOKUP(A25,'CENTRO DE COSTOS'!A:D,4,FALSE)</f>
        <v>JOSE MAURICIO HERNANDEZ ROJAS</v>
      </c>
      <c r="C25" s="86" t="str">
        <f>VLOOKUP(A25,'CENTRO DE COSTOS'!A:D,2,FALSE)</f>
        <v>0004-0001</v>
      </c>
      <c r="D25" s="160">
        <v>47001</v>
      </c>
      <c r="E25" s="160">
        <v>5742558</v>
      </c>
      <c r="F25" s="160">
        <v>89374641</v>
      </c>
      <c r="G25" s="160" t="s">
        <v>2958</v>
      </c>
      <c r="H25" s="160" t="s">
        <v>1896</v>
      </c>
      <c r="I25" s="160" t="s">
        <v>96</v>
      </c>
      <c r="J25" s="160" t="s">
        <v>17414</v>
      </c>
      <c r="K25" s="160" t="s">
        <v>159</v>
      </c>
      <c r="L25" s="160" t="s">
        <v>17415</v>
      </c>
      <c r="M25" s="161">
        <v>45871.696527777778</v>
      </c>
      <c r="N25" s="161">
        <v>45873.51458333333</v>
      </c>
      <c r="O25" s="160" t="s">
        <v>16559</v>
      </c>
      <c r="P25" s="160" t="s">
        <v>17315</v>
      </c>
      <c r="Q25" s="160" t="s">
        <v>3257</v>
      </c>
      <c r="R25" s="160" t="s">
        <v>17407</v>
      </c>
      <c r="S25" s="160" t="s">
        <v>2965</v>
      </c>
      <c r="T25" s="162" t="s">
        <v>17416</v>
      </c>
      <c r="U25" s="160" t="s">
        <v>2967</v>
      </c>
      <c r="V25" s="160" t="s">
        <v>17417</v>
      </c>
      <c r="W25" s="160" t="s">
        <v>25</v>
      </c>
      <c r="X25" s="160" t="s">
        <v>166</v>
      </c>
      <c r="Y25" s="160" t="s">
        <v>1737</v>
      </c>
      <c r="Z25" s="160">
        <v>1</v>
      </c>
      <c r="AA25" s="160">
        <v>0</v>
      </c>
      <c r="AB25" s="87">
        <f>IF(U25="SOPORTE_TELEFÓNICO",'BASE LIQUIDACION REDEBAN 2025'!$B$19,IF(U25="ENVÍO",'BASE LIQUIDACION REDEBAN 2025'!$C$2,IF(W25="TIPO I",'BASE LIQUIDACION REDEBAN 2025'!$C$2,IF(W25="TIPO II",'BASE LIQUIDACION REDEBAN 2025'!$C$3,IF(W25="TIPO III",'BASE LIQUIDACION REDEBAN 2025'!$C$4,IF(W25="TIPO IV",'BASE LIQUIDACION REDEBAN 2025'!$C$5,IF(X25="AEREO",'BASE LIQUIDACION REDEBAN 2025'!$B$6,'BASE LIQUIDACION REDEBAN 2025'!$C$5)))))))</f>
        <v>65960.072302</v>
      </c>
      <c r="AC25" s="87">
        <f>IF(OR(U25="SOPORTE_TELEFÓNICO",U25="ENVÍO"),0,IF(W25="TIPO I",'BASE LIQUIDACION REDEBAN 2025'!$B$10,IF(W25="TIPO II",'BASE LIQUIDACION REDEBAN 2025'!$B$11,IF(W25="TIPO III",'BASE LIQUIDACION REDEBAN 2025'!$B$12,'BASE LIQUIDACION REDEBAN 2025'!$B$13))))</f>
        <v>75096.394270399993</v>
      </c>
      <c r="AD25" s="87">
        <f t="shared" si="0"/>
        <v>65960.072302</v>
      </c>
    </row>
    <row r="26" spans="1:30" s="8" customFormat="1" ht="13.15">
      <c r="A26" s="160" t="s">
        <v>68</v>
      </c>
      <c r="B26" s="86" t="str">
        <f>VLOOKUP(A26,'CENTRO DE COSTOS'!A:D,4,FALSE)</f>
        <v>WILLIAM ASDRUBAL ROZO ROZO</v>
      </c>
      <c r="C26" s="86" t="str">
        <f>VLOOKUP(A26,'CENTRO DE COSTOS'!A:D,2,FALSE)</f>
        <v>0004-0004</v>
      </c>
      <c r="D26" s="160">
        <v>11001</v>
      </c>
      <c r="E26" s="160" t="s">
        <v>17418</v>
      </c>
      <c r="F26" s="160">
        <v>53570479</v>
      </c>
      <c r="G26" s="160" t="s">
        <v>2958</v>
      </c>
      <c r="H26" s="160" t="s">
        <v>470</v>
      </c>
      <c r="I26" s="160" t="s">
        <v>68</v>
      </c>
      <c r="J26" s="160" t="s">
        <v>17419</v>
      </c>
      <c r="K26" s="160" t="s">
        <v>159</v>
      </c>
      <c r="L26" s="160" t="s">
        <v>17420</v>
      </c>
      <c r="M26" s="161">
        <v>45873.427083333336</v>
      </c>
      <c r="N26" s="161">
        <v>45873.615277777775</v>
      </c>
      <c r="O26" s="160" t="s">
        <v>17421</v>
      </c>
      <c r="P26" s="160" t="s">
        <v>17315</v>
      </c>
      <c r="Q26" s="160" t="s">
        <v>3257</v>
      </c>
      <c r="R26" s="160" t="s">
        <v>17407</v>
      </c>
      <c r="S26" s="160" t="s">
        <v>2965</v>
      </c>
      <c r="T26" s="162" t="s">
        <v>17422</v>
      </c>
      <c r="U26" s="160" t="s">
        <v>2967</v>
      </c>
      <c r="V26" s="160" t="s">
        <v>17423</v>
      </c>
      <c r="W26" s="160" t="s">
        <v>25</v>
      </c>
      <c r="X26" s="160" t="s">
        <v>166</v>
      </c>
      <c r="Y26" s="160" t="s">
        <v>887</v>
      </c>
      <c r="Z26" s="160">
        <v>1</v>
      </c>
      <c r="AA26" s="160">
        <v>0</v>
      </c>
      <c r="AB26" s="87">
        <f>IF(U26="SOPORTE_TELEFÓNICO",'BASE LIQUIDACION REDEBAN 2025'!$B$19,IF(U26="ENVÍO",'BASE LIQUIDACION REDEBAN 2025'!$C$2,IF(W26="TIPO I",'BASE LIQUIDACION REDEBAN 2025'!$C$2,IF(W26="TIPO II",'BASE LIQUIDACION REDEBAN 2025'!$C$3,IF(W26="TIPO III",'BASE LIQUIDACION REDEBAN 2025'!$C$4,IF(W26="TIPO IV",'BASE LIQUIDACION REDEBAN 2025'!$C$5,IF(X26="AEREO",'BASE LIQUIDACION REDEBAN 2025'!$B$6,'BASE LIQUIDACION REDEBAN 2025'!$C$5)))))))</f>
        <v>65960.072302</v>
      </c>
      <c r="AC26" s="87">
        <f>IF(OR(U26="SOPORTE_TELEFÓNICO",U26="ENVÍO"),0,IF(W26="TIPO I",'BASE LIQUIDACION REDEBAN 2025'!$B$10,IF(W26="TIPO II",'BASE LIQUIDACION REDEBAN 2025'!$B$11,IF(W26="TIPO III",'BASE LIQUIDACION REDEBAN 2025'!$B$12,'BASE LIQUIDACION REDEBAN 2025'!$B$13))))</f>
        <v>75096.394270399993</v>
      </c>
      <c r="AD26" s="87">
        <f t="shared" si="0"/>
        <v>65960.072302</v>
      </c>
    </row>
    <row r="27" spans="1:30" s="8" customFormat="1" ht="13.15">
      <c r="A27" s="160" t="s">
        <v>68</v>
      </c>
      <c r="B27" s="86" t="str">
        <f>VLOOKUP(A27,'CENTRO DE COSTOS'!A:D,4,FALSE)</f>
        <v>WILLIAM ASDRUBAL ROZO ROZO</v>
      </c>
      <c r="C27" s="86" t="str">
        <f>VLOOKUP(A27,'CENTRO DE COSTOS'!A:D,2,FALSE)</f>
        <v>0004-0004</v>
      </c>
      <c r="D27" s="160">
        <v>11001</v>
      </c>
      <c r="E27" s="160">
        <v>5742878</v>
      </c>
      <c r="F27" s="160">
        <v>49692833</v>
      </c>
      <c r="G27" s="160" t="s">
        <v>2958</v>
      </c>
      <c r="H27" s="160" t="s">
        <v>470</v>
      </c>
      <c r="I27" s="160" t="s">
        <v>68</v>
      </c>
      <c r="J27" s="160" t="s">
        <v>17424</v>
      </c>
      <c r="K27" s="160" t="s">
        <v>159</v>
      </c>
      <c r="L27" s="160" t="s">
        <v>17425</v>
      </c>
      <c r="M27" s="161">
        <v>45873.333333333336</v>
      </c>
      <c r="N27" s="161">
        <v>45873.620138888888</v>
      </c>
      <c r="O27" s="160" t="s">
        <v>16559</v>
      </c>
      <c r="P27" s="160" t="s">
        <v>2988</v>
      </c>
      <c r="Q27" s="160" t="s">
        <v>4045</v>
      </c>
      <c r="R27" s="160" t="s">
        <v>4045</v>
      </c>
      <c r="S27" s="160" t="s">
        <v>2965</v>
      </c>
      <c r="T27" s="162" t="s">
        <v>17426</v>
      </c>
      <c r="U27" s="160" t="s">
        <v>2967</v>
      </c>
      <c r="V27" s="160" t="s">
        <v>17427</v>
      </c>
      <c r="W27" s="160" t="s">
        <v>25</v>
      </c>
      <c r="X27" s="160" t="s">
        <v>166</v>
      </c>
      <c r="Y27" s="160" t="s">
        <v>3079</v>
      </c>
      <c r="Z27" s="160">
        <v>1</v>
      </c>
      <c r="AA27" s="160">
        <v>0</v>
      </c>
      <c r="AB27" s="87">
        <f>IF(U27="SOPORTE_TELEFÓNICO",'BASE LIQUIDACION REDEBAN 2025'!$B$19,IF(U27="ENVÍO",'BASE LIQUIDACION REDEBAN 2025'!$C$2,IF(W27="TIPO I",'BASE LIQUIDACION REDEBAN 2025'!$C$2,IF(W27="TIPO II",'BASE LIQUIDACION REDEBAN 2025'!$C$3,IF(W27="TIPO III",'BASE LIQUIDACION REDEBAN 2025'!$C$4,IF(W27="TIPO IV",'BASE LIQUIDACION REDEBAN 2025'!$C$5,IF(X27="AEREO",'BASE LIQUIDACION REDEBAN 2025'!$B$6,'BASE LIQUIDACION REDEBAN 2025'!$C$5)))))))</f>
        <v>65960.072302</v>
      </c>
      <c r="AC27" s="87">
        <f>IF(OR(U27="SOPORTE_TELEFÓNICO",U27="ENVÍO"),0,IF(W27="TIPO I",'BASE LIQUIDACION REDEBAN 2025'!$B$10,IF(W27="TIPO II",'BASE LIQUIDACION REDEBAN 2025'!$B$11,IF(W27="TIPO III",'BASE LIQUIDACION REDEBAN 2025'!$B$12,'BASE LIQUIDACION REDEBAN 2025'!$B$13))))</f>
        <v>75096.394270399993</v>
      </c>
      <c r="AD27" s="87">
        <f t="shared" si="0"/>
        <v>65960.072302</v>
      </c>
    </row>
    <row r="28" spans="1:30" s="8" customFormat="1" ht="13.15">
      <c r="A28" s="160" t="s">
        <v>68</v>
      </c>
      <c r="B28" s="86" t="str">
        <f>VLOOKUP(A28,'CENTRO DE COSTOS'!A:D,4,FALSE)</f>
        <v>WILLIAM ASDRUBAL ROZO ROZO</v>
      </c>
      <c r="C28" s="86" t="str">
        <f>VLOOKUP(A28,'CENTRO DE COSTOS'!A:D,2,FALSE)</f>
        <v>0004-0004</v>
      </c>
      <c r="D28" s="160">
        <v>11001</v>
      </c>
      <c r="E28" s="160">
        <v>5742436</v>
      </c>
      <c r="F28" s="160">
        <v>18933804</v>
      </c>
      <c r="G28" s="160" t="s">
        <v>2958</v>
      </c>
      <c r="H28" s="160" t="s">
        <v>470</v>
      </c>
      <c r="I28" s="160" t="s">
        <v>68</v>
      </c>
      <c r="J28" s="160" t="s">
        <v>17428</v>
      </c>
      <c r="K28" s="160" t="s">
        <v>159</v>
      </c>
      <c r="L28" s="160" t="s">
        <v>17429</v>
      </c>
      <c r="M28" s="161">
        <v>45871.60833333333</v>
      </c>
      <c r="N28" s="161">
        <v>45873.625694444447</v>
      </c>
      <c r="O28" s="160" t="s">
        <v>16559</v>
      </c>
      <c r="P28" s="160" t="s">
        <v>2962</v>
      </c>
      <c r="Q28" s="160" t="s">
        <v>3076</v>
      </c>
      <c r="R28" s="160" t="s">
        <v>3076</v>
      </c>
      <c r="S28" s="160" t="s">
        <v>2965</v>
      </c>
      <c r="T28" s="162" t="s">
        <v>17430</v>
      </c>
      <c r="U28" s="160" t="s">
        <v>2967</v>
      </c>
      <c r="V28" s="160" t="s">
        <v>17431</v>
      </c>
      <c r="W28" s="160" t="s">
        <v>25</v>
      </c>
      <c r="X28" s="160" t="s">
        <v>166</v>
      </c>
      <c r="Y28" s="160" t="s">
        <v>882</v>
      </c>
      <c r="Z28" s="160">
        <v>1</v>
      </c>
      <c r="AA28" s="160">
        <v>0</v>
      </c>
      <c r="AB28" s="87">
        <f>IF(U28="SOPORTE_TELEFÓNICO",'BASE LIQUIDACION REDEBAN 2025'!$B$19,IF(U28="ENVÍO",'BASE LIQUIDACION REDEBAN 2025'!$C$2,IF(W28="TIPO I",'BASE LIQUIDACION REDEBAN 2025'!$C$2,IF(W28="TIPO II",'BASE LIQUIDACION REDEBAN 2025'!$C$3,IF(W28="TIPO III",'BASE LIQUIDACION REDEBAN 2025'!$C$4,IF(W28="TIPO IV",'BASE LIQUIDACION REDEBAN 2025'!$C$5,IF(X28="AEREO",'BASE LIQUIDACION REDEBAN 2025'!$B$6,'BASE LIQUIDACION REDEBAN 2025'!$C$5)))))))</f>
        <v>65960.072302</v>
      </c>
      <c r="AC28" s="87">
        <f>IF(OR(U28="SOPORTE_TELEFÓNICO",U28="ENVÍO"),0,IF(W28="TIPO I",'BASE LIQUIDACION REDEBAN 2025'!$B$10,IF(W28="TIPO II",'BASE LIQUIDACION REDEBAN 2025'!$B$11,IF(W28="TIPO III",'BASE LIQUIDACION REDEBAN 2025'!$B$12,'BASE LIQUIDACION REDEBAN 2025'!$B$13))))</f>
        <v>75096.394270399993</v>
      </c>
      <c r="AD28" s="87">
        <f t="shared" si="0"/>
        <v>65960.072302</v>
      </c>
    </row>
    <row r="29" spans="1:30" s="8" customFormat="1" ht="13.15">
      <c r="A29" s="160" t="s">
        <v>81</v>
      </c>
      <c r="B29" s="86" t="str">
        <f>VLOOKUP(A29,'CENTRO DE COSTOS'!A:D,4,FALSE)</f>
        <v>MIGUEL JULIÁN HERNÁNDEZ GUARÍN</v>
      </c>
      <c r="C29" s="86" t="str">
        <f>VLOOKUP(A29,'CENTRO DE COSTOS'!A:D,2,FALSE)</f>
        <v>0004-0008</v>
      </c>
      <c r="D29" s="160">
        <v>54128</v>
      </c>
      <c r="E29" s="160">
        <v>5743108</v>
      </c>
      <c r="F29" s="160">
        <v>15993744</v>
      </c>
      <c r="G29" s="160" t="s">
        <v>2958</v>
      </c>
      <c r="H29" s="160" t="s">
        <v>317</v>
      </c>
      <c r="I29" s="160" t="s">
        <v>16377</v>
      </c>
      <c r="J29" s="160" t="s">
        <v>17432</v>
      </c>
      <c r="K29" s="160" t="s">
        <v>159</v>
      </c>
      <c r="L29" s="160" t="s">
        <v>17433</v>
      </c>
      <c r="M29" s="161">
        <v>45873.410416666666</v>
      </c>
      <c r="N29" s="161">
        <v>45873.679861111108</v>
      </c>
      <c r="O29" s="160" t="s">
        <v>16559</v>
      </c>
      <c r="P29" s="160" t="s">
        <v>17315</v>
      </c>
      <c r="Q29" s="160" t="s">
        <v>17316</v>
      </c>
      <c r="R29" s="160" t="s">
        <v>17434</v>
      </c>
      <c r="S29" s="160" t="s">
        <v>2965</v>
      </c>
      <c r="T29" s="162" t="s">
        <v>17435</v>
      </c>
      <c r="U29" s="160" t="s">
        <v>3213</v>
      </c>
      <c r="V29" s="160">
        <v>0</v>
      </c>
      <c r="W29" s="160" t="s">
        <v>32</v>
      </c>
      <c r="X29" s="160" t="s">
        <v>166</v>
      </c>
      <c r="Y29" s="160" t="s">
        <v>838</v>
      </c>
      <c r="Z29" s="160">
        <v>0</v>
      </c>
      <c r="AA29" s="160">
        <v>0</v>
      </c>
      <c r="AB29" s="87">
        <f>IF(U29="SOPORTE_TELEFÓNICO",'BASE LIQUIDACION REDEBAN 2025'!$B$19,IF(U29="ENVÍO",'BASE LIQUIDACION REDEBAN 2025'!$C$2,IF(W29="TIPO I",'BASE LIQUIDACION REDEBAN 2025'!$C$2,IF(W29="TIPO II",'BASE LIQUIDACION REDEBAN 2025'!$C$3,IF(W29="TIPO III",'BASE LIQUIDACION REDEBAN 2025'!$C$4,IF(W29="TIPO IV",'BASE LIQUIDACION REDEBAN 2025'!$C$5,IF(X29="AEREO",'BASE LIQUIDACION REDEBAN 2025'!$B$6,'BASE LIQUIDACION REDEBAN 2025'!$C$5)))))))</f>
        <v>41241.0800752</v>
      </c>
      <c r="AC29" s="87">
        <f>IF(OR(U29="SOPORTE_TELEFÓNICO",U29="ENVÍO"),0,IF(W29="TIPO I",'BASE LIQUIDACION REDEBAN 2025'!$B$10,IF(W29="TIPO II",'BASE LIQUIDACION REDEBAN 2025'!$B$11,IF(W29="TIPO III",'BASE LIQUIDACION REDEBAN 2025'!$B$12,'BASE LIQUIDACION REDEBAN 2025'!$B$13))))</f>
        <v>0</v>
      </c>
      <c r="AD29" s="87">
        <f t="shared" si="0"/>
        <v>41241.0800752</v>
      </c>
    </row>
    <row r="30" spans="1:30" s="8" customFormat="1" ht="13.15">
      <c r="A30" s="160" t="s">
        <v>76</v>
      </c>
      <c r="B30" s="86" t="str">
        <f>VLOOKUP(A30,'CENTRO DE COSTOS'!A:D,4,FALSE)</f>
        <v>DIEGO FERNANDO HENAO CARDONA</v>
      </c>
      <c r="C30" s="86" t="str">
        <f>VLOOKUP(A30,'CENTRO DE COSTOS'!A:D,2,FALSE)</f>
        <v>0004-0003</v>
      </c>
      <c r="D30" s="160">
        <v>76001</v>
      </c>
      <c r="E30" s="160">
        <v>5743520</v>
      </c>
      <c r="F30" s="160">
        <v>18824250</v>
      </c>
      <c r="G30" s="160" t="s">
        <v>2958</v>
      </c>
      <c r="H30" s="160" t="s">
        <v>227</v>
      </c>
      <c r="I30" s="160" t="s">
        <v>76</v>
      </c>
      <c r="J30" s="160" t="s">
        <v>17436</v>
      </c>
      <c r="K30" s="160" t="s">
        <v>159</v>
      </c>
      <c r="L30" s="160" t="s">
        <v>17437</v>
      </c>
      <c r="M30" s="161">
        <v>45873.512499999997</v>
      </c>
      <c r="N30" s="161">
        <v>45873.732638888891</v>
      </c>
      <c r="O30" s="160" t="s">
        <v>16559</v>
      </c>
      <c r="P30" s="160" t="s">
        <v>2962</v>
      </c>
      <c r="Q30" s="160" t="s">
        <v>3032</v>
      </c>
      <c r="R30" s="160" t="s">
        <v>3621</v>
      </c>
      <c r="S30" s="160" t="s">
        <v>2965</v>
      </c>
      <c r="T30" s="162" t="s">
        <v>17438</v>
      </c>
      <c r="U30" s="160" t="s">
        <v>2967</v>
      </c>
      <c r="V30" s="160" t="s">
        <v>17439</v>
      </c>
      <c r="W30" s="160" t="s">
        <v>25</v>
      </c>
      <c r="X30" s="160" t="s">
        <v>166</v>
      </c>
      <c r="Y30" s="160" t="s">
        <v>1442</v>
      </c>
      <c r="Z30" s="160">
        <v>1</v>
      </c>
      <c r="AA30" s="160">
        <v>0</v>
      </c>
      <c r="AB30" s="87">
        <f>IF(U30="SOPORTE_TELEFÓNICO",'BASE LIQUIDACION REDEBAN 2025'!$B$19,IF(U30="ENVÍO",'BASE LIQUIDACION REDEBAN 2025'!$C$2,IF(W30="TIPO I",'BASE LIQUIDACION REDEBAN 2025'!$C$2,IF(W30="TIPO II",'BASE LIQUIDACION REDEBAN 2025'!$C$3,IF(W30="TIPO III",'BASE LIQUIDACION REDEBAN 2025'!$C$4,IF(W30="TIPO IV",'BASE LIQUIDACION REDEBAN 2025'!$C$5,IF(X30="AEREO",'BASE LIQUIDACION REDEBAN 2025'!$B$6,'BASE LIQUIDACION REDEBAN 2025'!$C$5)))))))</f>
        <v>65960.072302</v>
      </c>
      <c r="AC30" s="87">
        <f>IF(OR(U30="SOPORTE_TELEFÓNICO",U30="ENVÍO"),0,IF(W30="TIPO I",'BASE LIQUIDACION REDEBAN 2025'!$B$10,IF(W30="TIPO II",'BASE LIQUIDACION REDEBAN 2025'!$B$11,IF(W30="TIPO III",'BASE LIQUIDACION REDEBAN 2025'!$B$12,'BASE LIQUIDACION REDEBAN 2025'!$B$13))))</f>
        <v>75096.394270399993</v>
      </c>
      <c r="AD30" s="87">
        <f t="shared" si="0"/>
        <v>65960.072302</v>
      </c>
    </row>
    <row r="31" spans="1:30" s="8" customFormat="1" ht="13.15">
      <c r="A31" s="160" t="s">
        <v>68</v>
      </c>
      <c r="B31" s="86" t="str">
        <f>VLOOKUP(A31,'CENTRO DE COSTOS'!A:D,4,FALSE)</f>
        <v>WILLIAM ASDRUBAL ROZO ROZO</v>
      </c>
      <c r="C31" s="86" t="str">
        <f>VLOOKUP(A31,'CENTRO DE COSTOS'!A:D,2,FALSE)</f>
        <v>0004-0004</v>
      </c>
      <c r="D31" s="160">
        <v>25899</v>
      </c>
      <c r="E31" s="160">
        <v>5744540</v>
      </c>
      <c r="F31" s="160">
        <v>18183194</v>
      </c>
      <c r="G31" s="160" t="s">
        <v>2958</v>
      </c>
      <c r="H31" s="160" t="s">
        <v>470</v>
      </c>
      <c r="I31" s="160" t="s">
        <v>1024</v>
      </c>
      <c r="J31" s="160" t="s">
        <v>17440</v>
      </c>
      <c r="K31" s="160" t="s">
        <v>159</v>
      </c>
      <c r="L31" s="160" t="s">
        <v>17441</v>
      </c>
      <c r="M31" s="161">
        <v>45873.708333333336</v>
      </c>
      <c r="N31" s="161">
        <v>45874.479861111111</v>
      </c>
      <c r="O31" s="160" t="s">
        <v>16559</v>
      </c>
      <c r="P31" s="160" t="s">
        <v>17322</v>
      </c>
      <c r="Q31" s="160" t="s">
        <v>2978</v>
      </c>
      <c r="R31" s="160" t="s">
        <v>17334</v>
      </c>
      <c r="S31" s="160" t="s">
        <v>2965</v>
      </c>
      <c r="T31" s="162" t="s">
        <v>17442</v>
      </c>
      <c r="U31" s="160" t="s">
        <v>2967</v>
      </c>
      <c r="V31" s="160" t="s">
        <v>17443</v>
      </c>
      <c r="W31" s="160" t="s">
        <v>28</v>
      </c>
      <c r="X31" s="160" t="s">
        <v>166</v>
      </c>
      <c r="Y31" s="160" t="s">
        <v>887</v>
      </c>
      <c r="Z31" s="160">
        <v>1</v>
      </c>
      <c r="AA31" s="160">
        <v>0</v>
      </c>
      <c r="AB31" s="87">
        <f>IF(U31="SOPORTE_TELEFÓNICO",'BASE LIQUIDACION REDEBAN 2025'!$B$19,IF(U31="ENVÍO",'BASE LIQUIDACION REDEBAN 2025'!$C$2,IF(W31="TIPO I",'BASE LIQUIDACION REDEBAN 2025'!$C$2,IF(W31="TIPO II",'BASE LIQUIDACION REDEBAN 2025'!$C$3,IF(W31="TIPO III",'BASE LIQUIDACION REDEBAN 2025'!$C$4,IF(W31="TIPO IV",'BASE LIQUIDACION REDEBAN 2025'!$C$5,IF(X31="AEREO",'BASE LIQUIDACION REDEBAN 2025'!$B$6,'BASE LIQUIDACION REDEBAN 2025'!$C$5)))))))</f>
        <v>144967.87232000002</v>
      </c>
      <c r="AC31" s="87">
        <f>IF(OR(U31="SOPORTE_TELEFÓNICO",U31="ENVÍO"),0,IF(W31="TIPO I",'BASE LIQUIDACION REDEBAN 2025'!$B$10,IF(W31="TIPO II",'BASE LIQUIDACION REDEBAN 2025'!$B$11,IF(W31="TIPO III",'BASE LIQUIDACION REDEBAN 2025'!$B$12,'BASE LIQUIDACION REDEBAN 2025'!$B$13))))</f>
        <v>140395.6348884</v>
      </c>
      <c r="AD31" s="87">
        <f t="shared" si="0"/>
        <v>144967.87232000002</v>
      </c>
    </row>
    <row r="32" spans="1:30" s="8" customFormat="1" ht="13.15">
      <c r="A32" s="160" t="s">
        <v>68</v>
      </c>
      <c r="B32" s="86" t="str">
        <f>VLOOKUP(A32,'CENTRO DE COSTOS'!A:D,4,FALSE)</f>
        <v>WILLIAM ASDRUBAL ROZO ROZO</v>
      </c>
      <c r="C32" s="86" t="str">
        <f>VLOOKUP(A32,'CENTRO DE COSTOS'!A:D,2,FALSE)</f>
        <v>0004-0004</v>
      </c>
      <c r="D32" s="160">
        <v>25286</v>
      </c>
      <c r="E32" s="160">
        <v>5743013</v>
      </c>
      <c r="F32" s="160">
        <v>14862668</v>
      </c>
      <c r="G32" s="160" t="s">
        <v>2958</v>
      </c>
      <c r="H32" s="160" t="s">
        <v>470</v>
      </c>
      <c r="I32" s="160" t="s">
        <v>2079</v>
      </c>
      <c r="J32" s="160" t="s">
        <v>17444</v>
      </c>
      <c r="K32" s="160" t="s">
        <v>159</v>
      </c>
      <c r="L32" s="160" t="s">
        <v>17445</v>
      </c>
      <c r="M32" s="161">
        <v>45873.381944444445</v>
      </c>
      <c r="N32" s="161">
        <v>45874.484027777777</v>
      </c>
      <c r="O32" s="160" t="s">
        <v>16559</v>
      </c>
      <c r="P32" s="160" t="s">
        <v>2962</v>
      </c>
      <c r="Q32" s="160" t="s">
        <v>3076</v>
      </c>
      <c r="R32" s="160" t="s">
        <v>3076</v>
      </c>
      <c r="S32" s="160" t="s">
        <v>2965</v>
      </c>
      <c r="T32" s="162" t="s">
        <v>17446</v>
      </c>
      <c r="U32" s="160" t="s">
        <v>2967</v>
      </c>
      <c r="V32" s="160" t="s">
        <v>17447</v>
      </c>
      <c r="W32" s="160" t="s">
        <v>28</v>
      </c>
      <c r="X32" s="160" t="s">
        <v>166</v>
      </c>
      <c r="Y32" s="160" t="s">
        <v>882</v>
      </c>
      <c r="Z32" s="160">
        <v>1</v>
      </c>
      <c r="AA32" s="160">
        <v>0</v>
      </c>
      <c r="AB32" s="87">
        <f>IF(U32="SOPORTE_TELEFÓNICO",'BASE LIQUIDACION REDEBAN 2025'!$B$19,IF(U32="ENVÍO",'BASE LIQUIDACION REDEBAN 2025'!$C$2,IF(W32="TIPO I",'BASE LIQUIDACION REDEBAN 2025'!$C$2,IF(W32="TIPO II",'BASE LIQUIDACION REDEBAN 2025'!$C$3,IF(W32="TIPO III",'BASE LIQUIDACION REDEBAN 2025'!$C$4,IF(W32="TIPO IV",'BASE LIQUIDACION REDEBAN 2025'!$C$5,IF(X32="AEREO",'BASE LIQUIDACION REDEBAN 2025'!$B$6,'BASE LIQUIDACION REDEBAN 2025'!$C$5)))))))</f>
        <v>144967.87232000002</v>
      </c>
      <c r="AC32" s="87">
        <f>IF(OR(U32="SOPORTE_TELEFÓNICO",U32="ENVÍO"),0,IF(W32="TIPO I",'BASE LIQUIDACION REDEBAN 2025'!$B$10,IF(W32="TIPO II",'BASE LIQUIDACION REDEBAN 2025'!$B$11,IF(W32="TIPO III",'BASE LIQUIDACION REDEBAN 2025'!$B$12,'BASE LIQUIDACION REDEBAN 2025'!$B$13))))</f>
        <v>140395.6348884</v>
      </c>
      <c r="AD32" s="87">
        <f t="shared" si="0"/>
        <v>144967.87232000002</v>
      </c>
    </row>
    <row r="33" spans="1:30" s="8" customFormat="1" ht="13.15">
      <c r="A33" s="160" t="s">
        <v>90</v>
      </c>
      <c r="B33" s="86" t="str">
        <f>VLOOKUP(A33,'CENTRO DE COSTOS'!A:D,4,FALSE)</f>
        <v>JUAN SEBASTIÁN RÍOS CASTRILLÓN</v>
      </c>
      <c r="C33" s="86" t="str">
        <f>VLOOKUP(A33,'CENTRO DE COSTOS'!A:D,2,FALSE)</f>
        <v>0004-0005</v>
      </c>
      <c r="D33" s="160">
        <v>5001</v>
      </c>
      <c r="E33" s="160">
        <v>5743537</v>
      </c>
      <c r="F33" s="160">
        <v>19372929</v>
      </c>
      <c r="G33" s="160" t="s">
        <v>2958</v>
      </c>
      <c r="H33" s="160" t="s">
        <v>197</v>
      </c>
      <c r="I33" s="160" t="s">
        <v>90</v>
      </c>
      <c r="J33" s="160" t="s">
        <v>17448</v>
      </c>
      <c r="K33" s="160" t="s">
        <v>159</v>
      </c>
      <c r="L33" s="160" t="s">
        <v>17449</v>
      </c>
      <c r="M33" s="161">
        <v>45873.53402777778</v>
      </c>
      <c r="N33" s="161">
        <v>45874.520138888889</v>
      </c>
      <c r="O33" s="160" t="s">
        <v>16559</v>
      </c>
      <c r="P33" s="160" t="s">
        <v>2962</v>
      </c>
      <c r="Q33" s="160" t="s">
        <v>2978</v>
      </c>
      <c r="R33" s="160" t="s">
        <v>2983</v>
      </c>
      <c r="S33" s="160" t="s">
        <v>2965</v>
      </c>
      <c r="T33" s="162" t="s">
        <v>17450</v>
      </c>
      <c r="U33" s="160" t="s">
        <v>2967</v>
      </c>
      <c r="V33" s="160" t="s">
        <v>17451</v>
      </c>
      <c r="W33" s="160" t="s">
        <v>25</v>
      </c>
      <c r="X33" s="160" t="s">
        <v>166</v>
      </c>
      <c r="Y33" s="160" t="s">
        <v>368</v>
      </c>
      <c r="Z33" s="160">
        <v>1</v>
      </c>
      <c r="AA33" s="160">
        <v>0</v>
      </c>
      <c r="AB33" s="87">
        <f>IF(U33="SOPORTE_TELEFÓNICO",'BASE LIQUIDACION REDEBAN 2025'!$B$19,IF(U33="ENVÍO",'BASE LIQUIDACION REDEBAN 2025'!$C$2,IF(W33="TIPO I",'BASE LIQUIDACION REDEBAN 2025'!$C$2,IF(W33="TIPO II",'BASE LIQUIDACION REDEBAN 2025'!$C$3,IF(W33="TIPO III",'BASE LIQUIDACION REDEBAN 2025'!$C$4,IF(W33="TIPO IV",'BASE LIQUIDACION REDEBAN 2025'!$C$5,IF(X33="AEREO",'BASE LIQUIDACION REDEBAN 2025'!$B$6,'BASE LIQUIDACION REDEBAN 2025'!$C$5)))))))</f>
        <v>65960.072302</v>
      </c>
      <c r="AC33" s="87">
        <f>IF(OR(U33="SOPORTE_TELEFÓNICO",U33="ENVÍO"),0,IF(W33="TIPO I",'BASE LIQUIDACION REDEBAN 2025'!$B$10,IF(W33="TIPO II",'BASE LIQUIDACION REDEBAN 2025'!$B$11,IF(W33="TIPO III",'BASE LIQUIDACION REDEBAN 2025'!$B$12,'BASE LIQUIDACION REDEBAN 2025'!$B$13))))</f>
        <v>75096.394270399993</v>
      </c>
      <c r="AD33" s="87">
        <f t="shared" si="0"/>
        <v>65960.072302</v>
      </c>
    </row>
    <row r="34" spans="1:30" s="8" customFormat="1" ht="13.15">
      <c r="A34" s="160" t="s">
        <v>72</v>
      </c>
      <c r="B34" s="86" t="str">
        <f>VLOOKUP(A34,'CENTRO DE COSTOS'!A:D,4,FALSE)</f>
        <v>MIGUEL JULIÁN HERNÁNDEZ GUARÍN</v>
      </c>
      <c r="C34" s="86" t="str">
        <f>VLOOKUP(A34,'CENTRO DE COSTOS'!A:D,2,FALSE)</f>
        <v>0004-0008</v>
      </c>
      <c r="D34" s="160">
        <v>68001</v>
      </c>
      <c r="E34" s="160">
        <v>5744322</v>
      </c>
      <c r="F34" s="160">
        <v>15707987</v>
      </c>
      <c r="G34" s="160" t="s">
        <v>2958</v>
      </c>
      <c r="H34" s="160" t="s">
        <v>820</v>
      </c>
      <c r="I34" s="160" t="s">
        <v>72</v>
      </c>
      <c r="J34" s="160" t="s">
        <v>17452</v>
      </c>
      <c r="K34" s="160" t="s">
        <v>159</v>
      </c>
      <c r="L34" s="160" t="s">
        <v>17453</v>
      </c>
      <c r="M34" s="161">
        <v>45873.65347222222</v>
      </c>
      <c r="N34" s="161">
        <v>45874.534722222219</v>
      </c>
      <c r="O34" s="160" t="s">
        <v>16559</v>
      </c>
      <c r="P34" s="160" t="s">
        <v>2962</v>
      </c>
      <c r="Q34" s="160" t="s">
        <v>3032</v>
      </c>
      <c r="R34" s="160" t="s">
        <v>2972</v>
      </c>
      <c r="S34" s="160" t="s">
        <v>2965</v>
      </c>
      <c r="T34" s="162" t="s">
        <v>17454</v>
      </c>
      <c r="U34" s="160" t="s">
        <v>2967</v>
      </c>
      <c r="V34" s="160" t="s">
        <v>17455</v>
      </c>
      <c r="W34" s="160" t="s">
        <v>25</v>
      </c>
      <c r="X34" s="160" t="s">
        <v>166</v>
      </c>
      <c r="Y34" s="160" t="s">
        <v>950</v>
      </c>
      <c r="Z34" s="160">
        <v>1</v>
      </c>
      <c r="AA34" s="160">
        <v>0</v>
      </c>
      <c r="AB34" s="87">
        <f>IF(U34="SOPORTE_TELEFÓNICO",'BASE LIQUIDACION REDEBAN 2025'!$B$19,IF(U34="ENVÍO",'BASE LIQUIDACION REDEBAN 2025'!$C$2,IF(W34="TIPO I",'BASE LIQUIDACION REDEBAN 2025'!$C$2,IF(W34="TIPO II",'BASE LIQUIDACION REDEBAN 2025'!$C$3,IF(W34="TIPO III",'BASE LIQUIDACION REDEBAN 2025'!$C$4,IF(W34="TIPO IV",'BASE LIQUIDACION REDEBAN 2025'!$C$5,IF(X34="AEREO",'BASE LIQUIDACION REDEBAN 2025'!$B$6,'BASE LIQUIDACION REDEBAN 2025'!$C$5)))))))</f>
        <v>65960.072302</v>
      </c>
      <c r="AC34" s="87">
        <f>IF(OR(U34="SOPORTE_TELEFÓNICO",U34="ENVÍO"),0,IF(W34="TIPO I",'BASE LIQUIDACION REDEBAN 2025'!$B$10,IF(W34="TIPO II",'BASE LIQUIDACION REDEBAN 2025'!$B$11,IF(W34="TIPO III",'BASE LIQUIDACION REDEBAN 2025'!$B$12,'BASE LIQUIDACION REDEBAN 2025'!$B$13))))</f>
        <v>75096.394270399993</v>
      </c>
      <c r="AD34" s="87">
        <f t="shared" si="0"/>
        <v>65960.072302</v>
      </c>
    </row>
    <row r="35" spans="1:30" s="8" customFormat="1" ht="13.15">
      <c r="A35" s="160" t="s">
        <v>68</v>
      </c>
      <c r="B35" s="86" t="str">
        <f>VLOOKUP(A35,'CENTRO DE COSTOS'!A:D,4,FALSE)</f>
        <v>WILLIAM ASDRUBAL ROZO ROZO</v>
      </c>
      <c r="C35" s="86" t="str">
        <f>VLOOKUP(A35,'CENTRO DE COSTOS'!A:D,2,FALSE)</f>
        <v>0004-0004</v>
      </c>
      <c r="D35" s="160">
        <v>11001</v>
      </c>
      <c r="E35" s="160" t="s">
        <v>17456</v>
      </c>
      <c r="F35" s="160">
        <v>87144227</v>
      </c>
      <c r="G35" s="160" t="s">
        <v>2958</v>
      </c>
      <c r="H35" s="160" t="s">
        <v>470</v>
      </c>
      <c r="I35" s="160" t="s">
        <v>68</v>
      </c>
      <c r="J35" s="160" t="s">
        <v>17457</v>
      </c>
      <c r="K35" s="160" t="s">
        <v>159</v>
      </c>
      <c r="L35" s="160" t="s">
        <v>17458</v>
      </c>
      <c r="M35" s="161">
        <v>45873.739583333336</v>
      </c>
      <c r="N35" s="161">
        <v>45874.555555555555</v>
      </c>
      <c r="O35" s="160" t="s">
        <v>16559</v>
      </c>
      <c r="P35" s="160" t="s">
        <v>17315</v>
      </c>
      <c r="Q35" s="160" t="s">
        <v>3257</v>
      </c>
      <c r="R35" s="160" t="s">
        <v>17407</v>
      </c>
      <c r="S35" s="160" t="s">
        <v>2965</v>
      </c>
      <c r="T35" s="162" t="s">
        <v>17459</v>
      </c>
      <c r="U35" s="160" t="s">
        <v>2967</v>
      </c>
      <c r="V35" s="160" t="s">
        <v>17460</v>
      </c>
      <c r="W35" s="160" t="s">
        <v>25</v>
      </c>
      <c r="X35" s="160" t="s">
        <v>166</v>
      </c>
      <c r="Y35" s="160" t="s">
        <v>1029</v>
      </c>
      <c r="Z35" s="160">
        <v>1</v>
      </c>
      <c r="AA35" s="160">
        <v>0</v>
      </c>
      <c r="AB35" s="87">
        <f>IF(U35="SOPORTE_TELEFÓNICO",'BASE LIQUIDACION REDEBAN 2025'!$B$19,IF(U35="ENVÍO",'BASE LIQUIDACION REDEBAN 2025'!$C$2,IF(W35="TIPO I",'BASE LIQUIDACION REDEBAN 2025'!$C$2,IF(W35="TIPO II",'BASE LIQUIDACION REDEBAN 2025'!$C$3,IF(W35="TIPO III",'BASE LIQUIDACION REDEBAN 2025'!$C$4,IF(W35="TIPO IV",'BASE LIQUIDACION REDEBAN 2025'!$C$5,IF(X35="AEREO",'BASE LIQUIDACION REDEBAN 2025'!$B$6,'BASE LIQUIDACION REDEBAN 2025'!$C$5)))))))</f>
        <v>65960.072302</v>
      </c>
      <c r="AC35" s="87">
        <f>IF(OR(U35="SOPORTE_TELEFÓNICO",U35="ENVÍO"),0,IF(W35="TIPO I",'BASE LIQUIDACION REDEBAN 2025'!$B$10,IF(W35="TIPO II",'BASE LIQUIDACION REDEBAN 2025'!$B$11,IF(W35="TIPO III",'BASE LIQUIDACION REDEBAN 2025'!$B$12,'BASE LIQUIDACION REDEBAN 2025'!$B$13))))</f>
        <v>75096.394270399993</v>
      </c>
      <c r="AD35" s="87">
        <f t="shared" si="0"/>
        <v>65960.072302</v>
      </c>
    </row>
    <row r="36" spans="1:30" s="8" customFormat="1" ht="13.15">
      <c r="A36" s="160" t="s">
        <v>91</v>
      </c>
      <c r="B36" s="86" t="str">
        <f>VLOOKUP(A36,'CENTRO DE COSTOS'!A:D,4,FALSE)</f>
        <v>JOSE MAURICIO HERNANDEZ ROJAS</v>
      </c>
      <c r="C36" s="86" t="str">
        <f>VLOOKUP(A36,'CENTRO DE COSTOS'!A:D,2,FALSE)</f>
        <v>0004-0001</v>
      </c>
      <c r="D36" s="160">
        <v>23580</v>
      </c>
      <c r="E36" s="160">
        <v>5741349</v>
      </c>
      <c r="F36" s="160">
        <v>17558024</v>
      </c>
      <c r="G36" s="160" t="s">
        <v>2958</v>
      </c>
      <c r="H36" s="160" t="s">
        <v>421</v>
      </c>
      <c r="I36" s="160" t="s">
        <v>1222</v>
      </c>
      <c r="J36" s="160" t="s">
        <v>17461</v>
      </c>
      <c r="K36" s="160" t="s">
        <v>159</v>
      </c>
      <c r="L36" s="160" t="s">
        <v>17462</v>
      </c>
      <c r="M36" s="161">
        <v>45870.613888888889</v>
      </c>
      <c r="N36" s="161">
        <v>45874.612500000003</v>
      </c>
      <c r="O36" s="160" t="s">
        <v>16559</v>
      </c>
      <c r="P36" s="160" t="s">
        <v>2962</v>
      </c>
      <c r="Q36" s="160" t="s">
        <v>3076</v>
      </c>
      <c r="R36" s="160" t="s">
        <v>3076</v>
      </c>
      <c r="S36" s="160" t="s">
        <v>2965</v>
      </c>
      <c r="T36" s="162" t="s">
        <v>17463</v>
      </c>
      <c r="U36" s="160" t="s">
        <v>2967</v>
      </c>
      <c r="V36" s="160" t="s">
        <v>17464</v>
      </c>
      <c r="W36" s="160" t="s">
        <v>32</v>
      </c>
      <c r="X36" s="160" t="s">
        <v>166</v>
      </c>
      <c r="Y36" s="160" t="s">
        <v>1227</v>
      </c>
      <c r="Z36" s="160">
        <v>1</v>
      </c>
      <c r="AA36" s="160">
        <v>0</v>
      </c>
      <c r="AB36" s="87">
        <f>IF(U36="SOPORTE_TELEFÓNICO",'BASE LIQUIDACION REDEBAN 2025'!$B$19,IF(U36="ENVÍO",'BASE LIQUIDACION REDEBAN 2025'!$C$2,IF(W36="TIPO I",'BASE LIQUIDACION REDEBAN 2025'!$C$2,IF(W36="TIPO II",'BASE LIQUIDACION REDEBAN 2025'!$C$3,IF(W36="TIPO III",'BASE LIQUIDACION REDEBAN 2025'!$C$4,IF(W36="TIPO IV",'BASE LIQUIDACION REDEBAN 2025'!$C$5,IF(X36="AEREO",'BASE LIQUIDACION REDEBAN 2025'!$B$6,'BASE LIQUIDACION REDEBAN 2025'!$C$5)))))))</f>
        <v>479588.87655000004</v>
      </c>
      <c r="AC36" s="87">
        <f>IF(OR(U36="SOPORTE_TELEFÓNICO",U36="ENVÍO"),0,IF(W36="TIPO I",'BASE LIQUIDACION REDEBAN 2025'!$B$10,IF(W36="TIPO II",'BASE LIQUIDACION REDEBAN 2025'!$B$11,IF(W36="TIPO III",'BASE LIQUIDACION REDEBAN 2025'!$B$12,'BASE LIQUIDACION REDEBAN 2025'!$B$13))))</f>
        <v>196536.5258152</v>
      </c>
      <c r="AD36" s="87">
        <f t="shared" si="0"/>
        <v>479588.87655000004</v>
      </c>
    </row>
    <row r="37" spans="1:30" s="8" customFormat="1" ht="13.15">
      <c r="A37" s="160" t="s">
        <v>72</v>
      </c>
      <c r="B37" s="86" t="str">
        <f>VLOOKUP(A37,'CENTRO DE COSTOS'!A:D,4,FALSE)</f>
        <v>MIGUEL JULIÁN HERNÁNDEZ GUARÍN</v>
      </c>
      <c r="C37" s="86" t="str">
        <f>VLOOKUP(A37,'CENTRO DE COSTOS'!A:D,2,FALSE)</f>
        <v>0004-0008</v>
      </c>
      <c r="D37" s="160">
        <v>68547</v>
      </c>
      <c r="E37" s="160">
        <v>5744808</v>
      </c>
      <c r="F37" s="160">
        <v>19329929</v>
      </c>
      <c r="G37" s="160" t="s">
        <v>2958</v>
      </c>
      <c r="H37" s="160" t="s">
        <v>820</v>
      </c>
      <c r="I37" s="160" t="s">
        <v>844</v>
      </c>
      <c r="J37" s="160" t="s">
        <v>17465</v>
      </c>
      <c r="K37" s="160" t="s">
        <v>159</v>
      </c>
      <c r="L37" s="160" t="s">
        <v>17466</v>
      </c>
      <c r="M37" s="161">
        <v>45874.338194444441</v>
      </c>
      <c r="N37" s="161">
        <v>45874.618055555555</v>
      </c>
      <c r="O37" s="160" t="s">
        <v>16559</v>
      </c>
      <c r="P37" s="160" t="s">
        <v>2988</v>
      </c>
      <c r="Q37" s="160" t="s">
        <v>3257</v>
      </c>
      <c r="R37" s="160" t="s">
        <v>3258</v>
      </c>
      <c r="S37" s="160" t="s">
        <v>2965</v>
      </c>
      <c r="T37" s="162" t="s">
        <v>17467</v>
      </c>
      <c r="U37" s="160" t="s">
        <v>2967</v>
      </c>
      <c r="V37" s="160" t="s">
        <v>17468</v>
      </c>
      <c r="W37" s="160" t="s">
        <v>28</v>
      </c>
      <c r="X37" s="160" t="s">
        <v>166</v>
      </c>
      <c r="Y37" s="160" t="s">
        <v>323</v>
      </c>
      <c r="Z37" s="160">
        <v>1</v>
      </c>
      <c r="AA37" s="160">
        <v>0</v>
      </c>
      <c r="AB37" s="87">
        <f>IF(U37="SOPORTE_TELEFÓNICO",'BASE LIQUIDACION REDEBAN 2025'!$B$19,IF(U37="ENVÍO",'BASE LIQUIDACION REDEBAN 2025'!$C$2,IF(W37="TIPO I",'BASE LIQUIDACION REDEBAN 2025'!$C$2,IF(W37="TIPO II",'BASE LIQUIDACION REDEBAN 2025'!$C$3,IF(W37="TIPO III",'BASE LIQUIDACION REDEBAN 2025'!$C$4,IF(W37="TIPO IV",'BASE LIQUIDACION REDEBAN 2025'!$C$5,IF(X37="AEREO",'BASE LIQUIDACION REDEBAN 2025'!$B$6,'BASE LIQUIDACION REDEBAN 2025'!$C$5)))))))</f>
        <v>144967.87232000002</v>
      </c>
      <c r="AC37" s="87">
        <f>IF(OR(U37="SOPORTE_TELEFÓNICO",U37="ENVÍO"),0,IF(W37="TIPO I",'BASE LIQUIDACION REDEBAN 2025'!$B$10,IF(W37="TIPO II",'BASE LIQUIDACION REDEBAN 2025'!$B$11,IF(W37="TIPO III",'BASE LIQUIDACION REDEBAN 2025'!$B$12,'BASE LIQUIDACION REDEBAN 2025'!$B$13))))</f>
        <v>140395.6348884</v>
      </c>
      <c r="AD37" s="87">
        <f t="shared" si="0"/>
        <v>144967.87232000002</v>
      </c>
    </row>
    <row r="38" spans="1:30" s="8" customFormat="1" ht="13.15">
      <c r="A38" s="160" t="s">
        <v>68</v>
      </c>
      <c r="B38" s="86" t="str">
        <f>VLOOKUP(A38,'CENTRO DE COSTOS'!A:D,4,FALSE)</f>
        <v>WILLIAM ASDRUBAL ROZO ROZO</v>
      </c>
      <c r="C38" s="86" t="str">
        <f>VLOOKUP(A38,'CENTRO DE COSTOS'!A:D,2,FALSE)</f>
        <v>0004-0004</v>
      </c>
      <c r="D38" s="160">
        <v>25386</v>
      </c>
      <c r="E38" s="160">
        <v>5744151</v>
      </c>
      <c r="F38" s="160">
        <v>17926643</v>
      </c>
      <c r="G38" s="160" t="s">
        <v>2958</v>
      </c>
      <c r="H38" s="160" t="s">
        <v>470</v>
      </c>
      <c r="I38" s="160" t="s">
        <v>2427</v>
      </c>
      <c r="J38" s="160" t="s">
        <v>17469</v>
      </c>
      <c r="K38" s="160" t="s">
        <v>159</v>
      </c>
      <c r="L38" s="160" t="s">
        <v>17470</v>
      </c>
      <c r="M38" s="161">
        <v>45873.623611111114</v>
      </c>
      <c r="N38" s="161">
        <v>45874.695833333331</v>
      </c>
      <c r="O38" s="160" t="s">
        <v>16559</v>
      </c>
      <c r="P38" s="160" t="s">
        <v>2962</v>
      </c>
      <c r="Q38" s="160" t="s">
        <v>2971</v>
      </c>
      <c r="R38" s="160" t="s">
        <v>3027</v>
      </c>
      <c r="S38" s="160" t="s">
        <v>2965</v>
      </c>
      <c r="T38" s="162" t="s">
        <v>17471</v>
      </c>
      <c r="U38" s="160" t="s">
        <v>2967</v>
      </c>
      <c r="V38" s="160" t="s">
        <v>17472</v>
      </c>
      <c r="W38" s="160" t="s">
        <v>28</v>
      </c>
      <c r="X38" s="160" t="s">
        <v>166</v>
      </c>
      <c r="Y38" s="160" t="s">
        <v>3836</v>
      </c>
      <c r="Z38" s="160">
        <v>1</v>
      </c>
      <c r="AA38" s="160">
        <v>0</v>
      </c>
      <c r="AB38" s="87">
        <f>IF(U38="SOPORTE_TELEFÓNICO",'BASE LIQUIDACION REDEBAN 2025'!$B$19,IF(U38="ENVÍO",'BASE LIQUIDACION REDEBAN 2025'!$C$2,IF(W38="TIPO I",'BASE LIQUIDACION REDEBAN 2025'!$C$2,IF(W38="TIPO II",'BASE LIQUIDACION REDEBAN 2025'!$C$3,IF(W38="TIPO III",'BASE LIQUIDACION REDEBAN 2025'!$C$4,IF(W38="TIPO IV",'BASE LIQUIDACION REDEBAN 2025'!$C$5,IF(X38="AEREO",'BASE LIQUIDACION REDEBAN 2025'!$B$6,'BASE LIQUIDACION REDEBAN 2025'!$C$5)))))))</f>
        <v>144967.87232000002</v>
      </c>
      <c r="AC38" s="87">
        <f>IF(OR(U38="SOPORTE_TELEFÓNICO",U38="ENVÍO"),0,IF(W38="TIPO I",'BASE LIQUIDACION REDEBAN 2025'!$B$10,IF(W38="TIPO II",'BASE LIQUIDACION REDEBAN 2025'!$B$11,IF(W38="TIPO III",'BASE LIQUIDACION REDEBAN 2025'!$B$12,'BASE LIQUIDACION REDEBAN 2025'!$B$13))))</f>
        <v>140395.6348884</v>
      </c>
      <c r="AD38" s="87">
        <f t="shared" si="0"/>
        <v>144967.87232000002</v>
      </c>
    </row>
    <row r="39" spans="1:30" s="8" customFormat="1" ht="13.15">
      <c r="A39" s="160" t="s">
        <v>93</v>
      </c>
      <c r="B39" s="86" t="str">
        <f>VLOOKUP(A39,'CENTRO DE COSTOS'!A:D,4,FALSE)</f>
        <v>DIEGO FERNANDO HENAO CARDONA</v>
      </c>
      <c r="C39" s="86" t="str">
        <f>VLOOKUP(A39,'CENTRO DE COSTOS'!A:D,2,FALSE)</f>
        <v>0004-0003</v>
      </c>
      <c r="D39" s="160">
        <v>52001</v>
      </c>
      <c r="E39" s="160">
        <v>5745418</v>
      </c>
      <c r="F39" s="160">
        <v>14974208</v>
      </c>
      <c r="G39" s="160" t="s">
        <v>2958</v>
      </c>
      <c r="H39" s="160" t="s">
        <v>174</v>
      </c>
      <c r="I39" s="160" t="s">
        <v>93</v>
      </c>
      <c r="J39" s="160" t="s">
        <v>17473</v>
      </c>
      <c r="K39" s="160" t="s">
        <v>159</v>
      </c>
      <c r="L39" s="160" t="s">
        <v>17474</v>
      </c>
      <c r="M39" s="161">
        <v>45874.453472222223</v>
      </c>
      <c r="N39" s="161">
        <v>45874.71597222222</v>
      </c>
      <c r="O39" s="160" t="s">
        <v>16559</v>
      </c>
      <c r="P39" s="160" t="s">
        <v>2988</v>
      </c>
      <c r="Q39" s="160" t="s">
        <v>2963</v>
      </c>
      <c r="R39" s="160" t="s">
        <v>3326</v>
      </c>
      <c r="S39" s="160" t="s">
        <v>2965</v>
      </c>
      <c r="T39" s="162" t="s">
        <v>17475</v>
      </c>
      <c r="U39" s="160" t="s">
        <v>2967</v>
      </c>
      <c r="V39" s="160" t="s">
        <v>17476</v>
      </c>
      <c r="W39" s="160" t="s">
        <v>25</v>
      </c>
      <c r="X39" s="160" t="s">
        <v>166</v>
      </c>
      <c r="Y39" s="160" t="s">
        <v>1414</v>
      </c>
      <c r="Z39" s="160">
        <v>1</v>
      </c>
      <c r="AA39" s="160">
        <v>0</v>
      </c>
      <c r="AB39" s="87">
        <f>IF(U39="SOPORTE_TELEFÓNICO",'BASE LIQUIDACION REDEBAN 2025'!$B$19,IF(U39="ENVÍO",'BASE LIQUIDACION REDEBAN 2025'!$C$2,IF(W39="TIPO I",'BASE LIQUIDACION REDEBAN 2025'!$C$2,IF(W39="TIPO II",'BASE LIQUIDACION REDEBAN 2025'!$C$3,IF(W39="TIPO III",'BASE LIQUIDACION REDEBAN 2025'!$C$4,IF(W39="TIPO IV",'BASE LIQUIDACION REDEBAN 2025'!$C$5,IF(X39="AEREO",'BASE LIQUIDACION REDEBAN 2025'!$B$6,'BASE LIQUIDACION REDEBAN 2025'!$C$5)))))))</f>
        <v>65960.072302</v>
      </c>
      <c r="AC39" s="87">
        <f>IF(OR(U39="SOPORTE_TELEFÓNICO",U39="ENVÍO"),0,IF(W39="TIPO I",'BASE LIQUIDACION REDEBAN 2025'!$B$10,IF(W39="TIPO II",'BASE LIQUIDACION REDEBAN 2025'!$B$11,IF(W39="TIPO III",'BASE LIQUIDACION REDEBAN 2025'!$B$12,'BASE LIQUIDACION REDEBAN 2025'!$B$13))))</f>
        <v>75096.394270399993</v>
      </c>
      <c r="AD39" s="87">
        <f t="shared" si="0"/>
        <v>65960.072302</v>
      </c>
    </row>
    <row r="40" spans="1:30" s="8" customFormat="1" ht="13.15">
      <c r="A40" s="160" t="s">
        <v>93</v>
      </c>
      <c r="B40" s="86" t="str">
        <f>VLOOKUP(A40,'CENTRO DE COSTOS'!A:D,4,FALSE)</f>
        <v>DIEGO FERNANDO HENAO CARDONA</v>
      </c>
      <c r="C40" s="86" t="str">
        <f>VLOOKUP(A40,'CENTRO DE COSTOS'!A:D,2,FALSE)</f>
        <v>0004-0003</v>
      </c>
      <c r="D40" s="160">
        <v>52001</v>
      </c>
      <c r="E40" s="160">
        <v>5745126</v>
      </c>
      <c r="F40" s="160">
        <v>48928246</v>
      </c>
      <c r="G40" s="160" t="s">
        <v>2958</v>
      </c>
      <c r="H40" s="160" t="s">
        <v>174</v>
      </c>
      <c r="I40" s="160" t="s">
        <v>93</v>
      </c>
      <c r="J40" s="160" t="s">
        <v>17477</v>
      </c>
      <c r="K40" s="160" t="s">
        <v>159</v>
      </c>
      <c r="L40" s="160" t="s">
        <v>17478</v>
      </c>
      <c r="M40" s="161">
        <v>45874.393750000003</v>
      </c>
      <c r="N40" s="161">
        <v>45874.723611111112</v>
      </c>
      <c r="O40" s="160" t="s">
        <v>16559</v>
      </c>
      <c r="P40" s="160" t="s">
        <v>2962</v>
      </c>
      <c r="Q40" s="160" t="s">
        <v>3006</v>
      </c>
      <c r="R40" s="160" t="s">
        <v>3155</v>
      </c>
      <c r="S40" s="160" t="s">
        <v>2965</v>
      </c>
      <c r="T40" s="162" t="s">
        <v>17479</v>
      </c>
      <c r="U40" s="160" t="s">
        <v>2967</v>
      </c>
      <c r="V40" s="160" t="s">
        <v>17480</v>
      </c>
      <c r="W40" s="160" t="s">
        <v>25</v>
      </c>
      <c r="X40" s="160" t="s">
        <v>166</v>
      </c>
      <c r="Y40" s="160" t="s">
        <v>3595</v>
      </c>
      <c r="Z40" s="160">
        <v>1</v>
      </c>
      <c r="AA40" s="160">
        <v>0</v>
      </c>
      <c r="AB40" s="87">
        <f>IF(U40="SOPORTE_TELEFÓNICO",'BASE LIQUIDACION REDEBAN 2025'!$B$19,IF(U40="ENVÍO",'BASE LIQUIDACION REDEBAN 2025'!$C$2,IF(W40="TIPO I",'BASE LIQUIDACION REDEBAN 2025'!$C$2,IF(W40="TIPO II",'BASE LIQUIDACION REDEBAN 2025'!$C$3,IF(W40="TIPO III",'BASE LIQUIDACION REDEBAN 2025'!$C$4,IF(W40="TIPO IV",'BASE LIQUIDACION REDEBAN 2025'!$C$5,IF(X40="AEREO",'BASE LIQUIDACION REDEBAN 2025'!$B$6,'BASE LIQUIDACION REDEBAN 2025'!$C$5)))))))</f>
        <v>65960.072302</v>
      </c>
      <c r="AC40" s="87">
        <f>IF(OR(U40="SOPORTE_TELEFÓNICO",U40="ENVÍO"),0,IF(W40="TIPO I",'BASE LIQUIDACION REDEBAN 2025'!$B$10,IF(W40="TIPO II",'BASE LIQUIDACION REDEBAN 2025'!$B$11,IF(W40="TIPO III",'BASE LIQUIDACION REDEBAN 2025'!$B$12,'BASE LIQUIDACION REDEBAN 2025'!$B$13))))</f>
        <v>75096.394270399993</v>
      </c>
      <c r="AD40" s="87">
        <f t="shared" si="0"/>
        <v>65960.072302</v>
      </c>
    </row>
    <row r="41" spans="1:30" s="8" customFormat="1" ht="13.15">
      <c r="A41" s="160" t="s">
        <v>91</v>
      </c>
      <c r="B41" s="86" t="str">
        <f>VLOOKUP(A41,'CENTRO DE COSTOS'!A:D,4,FALSE)</f>
        <v>JOSE MAURICIO HERNANDEZ ROJAS</v>
      </c>
      <c r="C41" s="86" t="str">
        <f>VLOOKUP(A41,'CENTRO DE COSTOS'!A:D,2,FALSE)</f>
        <v>0004-0001</v>
      </c>
      <c r="D41" s="160">
        <v>5154</v>
      </c>
      <c r="E41" s="160">
        <v>5743093</v>
      </c>
      <c r="F41" s="160">
        <v>87189486</v>
      </c>
      <c r="G41" s="160" t="s">
        <v>2958</v>
      </c>
      <c r="H41" s="160" t="s">
        <v>197</v>
      </c>
      <c r="I41" s="160" t="s">
        <v>775</v>
      </c>
      <c r="J41" s="160" t="s">
        <v>17481</v>
      </c>
      <c r="K41" s="160" t="s">
        <v>159</v>
      </c>
      <c r="L41" s="160" t="s">
        <v>17482</v>
      </c>
      <c r="M41" s="161">
        <v>45873.407638888886</v>
      </c>
      <c r="N41" s="161">
        <v>45875.320833333331</v>
      </c>
      <c r="O41" s="160" t="s">
        <v>16559</v>
      </c>
      <c r="P41" s="160" t="s">
        <v>2962</v>
      </c>
      <c r="Q41" s="160" t="s">
        <v>3046</v>
      </c>
      <c r="R41" s="160" t="s">
        <v>2972</v>
      </c>
      <c r="S41" s="160" t="s">
        <v>2965</v>
      </c>
      <c r="T41" s="162" t="s">
        <v>17483</v>
      </c>
      <c r="U41" s="160" t="s">
        <v>2967</v>
      </c>
      <c r="V41" s="160" t="s">
        <v>17484</v>
      </c>
      <c r="W41" s="160" t="s">
        <v>28</v>
      </c>
      <c r="X41" s="160" t="s">
        <v>166</v>
      </c>
      <c r="Y41" s="160" t="s">
        <v>2000</v>
      </c>
      <c r="Z41" s="160">
        <v>1</v>
      </c>
      <c r="AA41" s="160">
        <v>0</v>
      </c>
      <c r="AB41" s="87">
        <f>IF(U41="SOPORTE_TELEFÓNICO",'BASE LIQUIDACION REDEBAN 2025'!$B$19,IF(U41="ENVÍO",'BASE LIQUIDACION REDEBAN 2025'!$C$2,IF(W41="TIPO I",'BASE LIQUIDACION REDEBAN 2025'!$C$2,IF(W41="TIPO II",'BASE LIQUIDACION REDEBAN 2025'!$C$3,IF(W41="TIPO III",'BASE LIQUIDACION REDEBAN 2025'!$C$4,IF(W41="TIPO IV",'BASE LIQUIDACION REDEBAN 2025'!$C$5,IF(X41="AEREO",'BASE LIQUIDACION REDEBAN 2025'!$B$6,'BASE LIQUIDACION REDEBAN 2025'!$C$5)))))))</f>
        <v>144967.87232000002</v>
      </c>
      <c r="AC41" s="87">
        <f>IF(OR(U41="SOPORTE_TELEFÓNICO",U41="ENVÍO"),0,IF(W41="TIPO I",'BASE LIQUIDACION REDEBAN 2025'!$B$10,IF(W41="TIPO II",'BASE LIQUIDACION REDEBAN 2025'!$B$11,IF(W41="TIPO III",'BASE LIQUIDACION REDEBAN 2025'!$B$12,'BASE LIQUIDACION REDEBAN 2025'!$B$13))))</f>
        <v>140395.6348884</v>
      </c>
      <c r="AD41" s="87">
        <f t="shared" si="0"/>
        <v>144967.87232000002</v>
      </c>
    </row>
    <row r="42" spans="1:30" s="8" customFormat="1" ht="13.15">
      <c r="A42" s="160" t="s">
        <v>100</v>
      </c>
      <c r="B42" s="86" t="str">
        <f>VLOOKUP(A42,'CENTRO DE COSTOS'!A:D,4,FALSE)</f>
        <v>KEVIN ALEXIS CORZO BUSTOS</v>
      </c>
      <c r="C42" s="86" t="str">
        <f>VLOOKUP(A42,'CENTRO DE COSTOS'!A:D,2,FALSE)</f>
        <v>0004-0007</v>
      </c>
      <c r="D42" s="160">
        <v>50001</v>
      </c>
      <c r="E42" s="160">
        <v>5745104</v>
      </c>
      <c r="F42" s="160">
        <v>29526480</v>
      </c>
      <c r="G42" s="160" t="s">
        <v>2958</v>
      </c>
      <c r="H42" s="160" t="s">
        <v>295</v>
      </c>
      <c r="I42" s="160" t="s">
        <v>100</v>
      </c>
      <c r="J42" s="160" t="s">
        <v>17485</v>
      </c>
      <c r="K42" s="160" t="s">
        <v>159</v>
      </c>
      <c r="L42" s="160" t="s">
        <v>17486</v>
      </c>
      <c r="M42" s="161">
        <v>45874.393750000003</v>
      </c>
      <c r="N42" s="161">
        <v>45875.390972222223</v>
      </c>
      <c r="O42" s="160" t="s">
        <v>16559</v>
      </c>
      <c r="P42" s="160" t="s">
        <v>2962</v>
      </c>
      <c r="Q42" s="160" t="s">
        <v>2978</v>
      </c>
      <c r="R42" s="160" t="s">
        <v>2983</v>
      </c>
      <c r="S42" s="160" t="s">
        <v>2965</v>
      </c>
      <c r="T42" s="162" t="s">
        <v>17487</v>
      </c>
      <c r="U42" s="160" t="s">
        <v>2967</v>
      </c>
      <c r="V42" s="160" t="s">
        <v>17488</v>
      </c>
      <c r="W42" s="160" t="s">
        <v>25</v>
      </c>
      <c r="X42" s="160" t="s">
        <v>166</v>
      </c>
      <c r="Y42" s="160" t="s">
        <v>362</v>
      </c>
      <c r="Z42" s="160">
        <v>1</v>
      </c>
      <c r="AA42" s="160">
        <v>0</v>
      </c>
      <c r="AB42" s="87">
        <f>IF(U42="SOPORTE_TELEFÓNICO",'BASE LIQUIDACION REDEBAN 2025'!$B$19,IF(U42="ENVÍO",'BASE LIQUIDACION REDEBAN 2025'!$C$2,IF(W42="TIPO I",'BASE LIQUIDACION REDEBAN 2025'!$C$2,IF(W42="TIPO II",'BASE LIQUIDACION REDEBAN 2025'!$C$3,IF(W42="TIPO III",'BASE LIQUIDACION REDEBAN 2025'!$C$4,IF(W42="TIPO IV",'BASE LIQUIDACION REDEBAN 2025'!$C$5,IF(X42="AEREO",'BASE LIQUIDACION REDEBAN 2025'!$B$6,'BASE LIQUIDACION REDEBAN 2025'!$C$5)))))))</f>
        <v>65960.072302</v>
      </c>
      <c r="AC42" s="87">
        <f>IF(OR(U42="SOPORTE_TELEFÓNICO",U42="ENVÍO"),0,IF(W42="TIPO I",'BASE LIQUIDACION REDEBAN 2025'!$B$10,IF(W42="TIPO II",'BASE LIQUIDACION REDEBAN 2025'!$B$11,IF(W42="TIPO III",'BASE LIQUIDACION REDEBAN 2025'!$B$12,'BASE LIQUIDACION REDEBAN 2025'!$B$13))))</f>
        <v>75096.394270399993</v>
      </c>
      <c r="AD42" s="87">
        <f t="shared" si="0"/>
        <v>65960.072302</v>
      </c>
    </row>
    <row r="43" spans="1:30" s="8" customFormat="1" ht="13.15">
      <c r="A43" s="160" t="s">
        <v>93</v>
      </c>
      <c r="B43" s="86" t="str">
        <f>VLOOKUP(A43,'CENTRO DE COSTOS'!A:D,4,FALSE)</f>
        <v>DIEGO FERNANDO HENAO CARDONA</v>
      </c>
      <c r="C43" s="86" t="str">
        <f>VLOOKUP(A43,'CENTRO DE COSTOS'!A:D,2,FALSE)</f>
        <v>0004-0003</v>
      </c>
      <c r="D43" s="160">
        <v>52001</v>
      </c>
      <c r="E43" s="160">
        <v>5743517</v>
      </c>
      <c r="F43" s="160">
        <v>21431259</v>
      </c>
      <c r="G43" s="160" t="s">
        <v>2958</v>
      </c>
      <c r="H43" s="160" t="s">
        <v>174</v>
      </c>
      <c r="I43" s="160" t="s">
        <v>93</v>
      </c>
      <c r="J43" s="160" t="s">
        <v>17489</v>
      </c>
      <c r="K43" s="160" t="s">
        <v>159</v>
      </c>
      <c r="L43" s="160" t="s">
        <v>17490</v>
      </c>
      <c r="M43" s="161">
        <v>45874.488888888889</v>
      </c>
      <c r="N43" s="161">
        <v>45875.481249999997</v>
      </c>
      <c r="O43" s="160" t="s">
        <v>16559</v>
      </c>
      <c r="P43" s="160" t="s">
        <v>2962</v>
      </c>
      <c r="Q43" s="160" t="s">
        <v>3316</v>
      </c>
      <c r="R43" s="160" t="s">
        <v>3317</v>
      </c>
      <c r="S43" s="160" t="s">
        <v>2965</v>
      </c>
      <c r="T43" s="162" t="s">
        <v>17491</v>
      </c>
      <c r="U43" s="160" t="s">
        <v>2967</v>
      </c>
      <c r="V43" s="160" t="s">
        <v>17492</v>
      </c>
      <c r="W43" s="160" t="s">
        <v>25</v>
      </c>
      <c r="X43" s="160" t="s">
        <v>166</v>
      </c>
      <c r="Y43" s="160" t="s">
        <v>3595</v>
      </c>
      <c r="Z43" s="160">
        <v>1</v>
      </c>
      <c r="AA43" s="160">
        <v>0</v>
      </c>
      <c r="AB43" s="87">
        <f>IF(U43="SOPORTE_TELEFÓNICO",'BASE LIQUIDACION REDEBAN 2025'!$B$19,IF(U43="ENVÍO",'BASE LIQUIDACION REDEBAN 2025'!$C$2,IF(W43="TIPO I",'BASE LIQUIDACION REDEBAN 2025'!$C$2,IF(W43="TIPO II",'BASE LIQUIDACION REDEBAN 2025'!$C$3,IF(W43="TIPO III",'BASE LIQUIDACION REDEBAN 2025'!$C$4,IF(W43="TIPO IV",'BASE LIQUIDACION REDEBAN 2025'!$C$5,IF(X43="AEREO",'BASE LIQUIDACION REDEBAN 2025'!$B$6,'BASE LIQUIDACION REDEBAN 2025'!$C$5)))))))</f>
        <v>65960.072302</v>
      </c>
      <c r="AC43" s="87">
        <f>IF(OR(U43="SOPORTE_TELEFÓNICO",U43="ENVÍO"),0,IF(W43="TIPO I",'BASE LIQUIDACION REDEBAN 2025'!$B$10,IF(W43="TIPO II",'BASE LIQUIDACION REDEBAN 2025'!$B$11,IF(W43="TIPO III",'BASE LIQUIDACION REDEBAN 2025'!$B$12,'BASE LIQUIDACION REDEBAN 2025'!$B$13))))</f>
        <v>75096.394270399993</v>
      </c>
      <c r="AD43" s="87">
        <f t="shared" si="0"/>
        <v>65960.072302</v>
      </c>
    </row>
    <row r="44" spans="1:30" s="8" customFormat="1" ht="13.15">
      <c r="A44" s="160" t="s">
        <v>72</v>
      </c>
      <c r="B44" s="86" t="str">
        <f>VLOOKUP(A44,'CENTRO DE COSTOS'!A:D,4,FALSE)</f>
        <v>MIGUEL JULIÁN HERNÁNDEZ GUARÍN</v>
      </c>
      <c r="C44" s="86" t="str">
        <f>VLOOKUP(A44,'CENTRO DE COSTOS'!A:D,2,FALSE)</f>
        <v>0004-0008</v>
      </c>
      <c r="D44" s="160">
        <v>68547</v>
      </c>
      <c r="E44" s="160">
        <v>5745711</v>
      </c>
      <c r="F44" s="160">
        <v>87184295</v>
      </c>
      <c r="G44" s="160" t="s">
        <v>2958</v>
      </c>
      <c r="H44" s="160" t="s">
        <v>820</v>
      </c>
      <c r="I44" s="160" t="s">
        <v>844</v>
      </c>
      <c r="J44" s="160" t="s">
        <v>17493</v>
      </c>
      <c r="K44" s="160" t="s">
        <v>159</v>
      </c>
      <c r="L44" s="160" t="s">
        <v>17494</v>
      </c>
      <c r="M44" s="161">
        <v>45874.509722222225</v>
      </c>
      <c r="N44" s="161">
        <v>45875.49722222222</v>
      </c>
      <c r="O44" s="160" t="s">
        <v>16559</v>
      </c>
      <c r="P44" s="160" t="s">
        <v>2962</v>
      </c>
      <c r="Q44" s="160" t="s">
        <v>2978</v>
      </c>
      <c r="R44" s="160" t="s">
        <v>2983</v>
      </c>
      <c r="S44" s="160" t="s">
        <v>2965</v>
      </c>
      <c r="T44" s="162" t="s">
        <v>17495</v>
      </c>
      <c r="U44" s="160" t="s">
        <v>2967</v>
      </c>
      <c r="V44" s="160" t="s">
        <v>17496</v>
      </c>
      <c r="W44" s="160" t="s">
        <v>28</v>
      </c>
      <c r="X44" s="160" t="s">
        <v>166</v>
      </c>
      <c r="Y44" s="160" t="s">
        <v>401</v>
      </c>
      <c r="Z44" s="160">
        <v>1</v>
      </c>
      <c r="AA44" s="160">
        <v>0</v>
      </c>
      <c r="AB44" s="87">
        <f>IF(U44="SOPORTE_TELEFÓNICO",'BASE LIQUIDACION REDEBAN 2025'!$B$19,IF(U44="ENVÍO",'BASE LIQUIDACION REDEBAN 2025'!$C$2,IF(W44="TIPO I",'BASE LIQUIDACION REDEBAN 2025'!$C$2,IF(W44="TIPO II",'BASE LIQUIDACION REDEBAN 2025'!$C$3,IF(W44="TIPO III",'BASE LIQUIDACION REDEBAN 2025'!$C$4,IF(W44="TIPO IV",'BASE LIQUIDACION REDEBAN 2025'!$C$5,IF(X44="AEREO",'BASE LIQUIDACION REDEBAN 2025'!$B$6,'BASE LIQUIDACION REDEBAN 2025'!$C$5)))))))</f>
        <v>144967.87232000002</v>
      </c>
      <c r="AC44" s="87">
        <f>IF(OR(U44="SOPORTE_TELEFÓNICO",U44="ENVÍO"),0,IF(W44="TIPO I",'BASE LIQUIDACION REDEBAN 2025'!$B$10,IF(W44="TIPO II",'BASE LIQUIDACION REDEBAN 2025'!$B$11,IF(W44="TIPO III",'BASE LIQUIDACION REDEBAN 2025'!$B$12,'BASE LIQUIDACION REDEBAN 2025'!$B$13))))</f>
        <v>140395.6348884</v>
      </c>
      <c r="AD44" s="87">
        <f t="shared" si="0"/>
        <v>144967.87232000002</v>
      </c>
    </row>
    <row r="45" spans="1:30" s="8" customFormat="1" ht="13.15">
      <c r="A45" s="160" t="s">
        <v>81</v>
      </c>
      <c r="B45" s="86" t="str">
        <f>VLOOKUP(A45,'CENTRO DE COSTOS'!A:D,4,FALSE)</f>
        <v>MIGUEL JULIÁN HERNÁNDEZ GUARÍN</v>
      </c>
      <c r="C45" s="86" t="str">
        <f>VLOOKUP(A45,'CENTRO DE COSTOS'!A:D,2,FALSE)</f>
        <v>0004-0008</v>
      </c>
      <c r="D45" s="160">
        <v>54001</v>
      </c>
      <c r="E45" s="160">
        <v>5746189</v>
      </c>
      <c r="F45" s="160">
        <v>20261152</v>
      </c>
      <c r="G45" s="160" t="s">
        <v>2958</v>
      </c>
      <c r="H45" s="160" t="s">
        <v>317</v>
      </c>
      <c r="I45" s="160" t="s">
        <v>81</v>
      </c>
      <c r="J45" s="160" t="s">
        <v>17497</v>
      </c>
      <c r="K45" s="160" t="s">
        <v>159</v>
      </c>
      <c r="L45" s="160" t="s">
        <v>17498</v>
      </c>
      <c r="M45" s="161">
        <v>45874.631249999999</v>
      </c>
      <c r="N45" s="161">
        <v>45875.502083333333</v>
      </c>
      <c r="O45" s="160" t="s">
        <v>16559</v>
      </c>
      <c r="P45" s="160" t="s">
        <v>2962</v>
      </c>
      <c r="Q45" s="160" t="s">
        <v>3076</v>
      </c>
      <c r="R45" s="160" t="s">
        <v>3076</v>
      </c>
      <c r="S45" s="160" t="s">
        <v>2965</v>
      </c>
      <c r="T45" s="162" t="s">
        <v>17499</v>
      </c>
      <c r="U45" s="160" t="s">
        <v>2967</v>
      </c>
      <c r="V45" s="160" t="s">
        <v>17500</v>
      </c>
      <c r="W45" s="160" t="s">
        <v>25</v>
      </c>
      <c r="X45" s="160" t="s">
        <v>166</v>
      </c>
      <c r="Y45" s="160" t="s">
        <v>401</v>
      </c>
      <c r="Z45" s="160">
        <v>1</v>
      </c>
      <c r="AA45" s="160">
        <v>0</v>
      </c>
      <c r="AB45" s="87">
        <f>IF(U45="SOPORTE_TELEFÓNICO",'BASE LIQUIDACION REDEBAN 2025'!$B$19,IF(U45="ENVÍO",'BASE LIQUIDACION REDEBAN 2025'!$C$2,IF(W45="TIPO I",'BASE LIQUIDACION REDEBAN 2025'!$C$2,IF(W45="TIPO II",'BASE LIQUIDACION REDEBAN 2025'!$C$3,IF(W45="TIPO III",'BASE LIQUIDACION REDEBAN 2025'!$C$4,IF(W45="TIPO IV",'BASE LIQUIDACION REDEBAN 2025'!$C$5,IF(X45="AEREO",'BASE LIQUIDACION REDEBAN 2025'!$B$6,'BASE LIQUIDACION REDEBAN 2025'!$C$5)))))))</f>
        <v>65960.072302</v>
      </c>
      <c r="AC45" s="87">
        <f>IF(OR(U45="SOPORTE_TELEFÓNICO",U45="ENVÍO"),0,IF(W45="TIPO I",'BASE LIQUIDACION REDEBAN 2025'!$B$10,IF(W45="TIPO II",'BASE LIQUIDACION REDEBAN 2025'!$B$11,IF(W45="TIPO III",'BASE LIQUIDACION REDEBAN 2025'!$B$12,'BASE LIQUIDACION REDEBAN 2025'!$B$13))))</f>
        <v>75096.394270399993</v>
      </c>
      <c r="AD45" s="87">
        <f t="shared" si="0"/>
        <v>65960.072302</v>
      </c>
    </row>
    <row r="46" spans="1:30" s="8" customFormat="1" ht="13.15">
      <c r="A46" s="160" t="s">
        <v>86</v>
      </c>
      <c r="B46" s="86" t="str">
        <f>VLOOKUP(A46,'CENTRO DE COSTOS'!A:D,4,FALSE)</f>
        <v>KEVIN ALEXIS CORZO BUSTOS</v>
      </c>
      <c r="C46" s="86" t="str">
        <f>VLOOKUP(A46,'CENTRO DE COSTOS'!A:D,2,FALSE)</f>
        <v>0004-0007</v>
      </c>
      <c r="D46" s="160">
        <v>73001</v>
      </c>
      <c r="E46" s="160">
        <v>5746070</v>
      </c>
      <c r="F46" s="160">
        <v>17685330</v>
      </c>
      <c r="G46" s="160" t="s">
        <v>2958</v>
      </c>
      <c r="H46" s="160" t="s">
        <v>703</v>
      </c>
      <c r="I46" s="160" t="s">
        <v>86</v>
      </c>
      <c r="J46" s="160" t="s">
        <v>17501</v>
      </c>
      <c r="K46" s="160" t="s">
        <v>159</v>
      </c>
      <c r="L46" s="160" t="s">
        <v>17502</v>
      </c>
      <c r="M46" s="161">
        <v>45874.606249999997</v>
      </c>
      <c r="N46" s="161">
        <v>45875.509722222225</v>
      </c>
      <c r="O46" s="160" t="s">
        <v>17421</v>
      </c>
      <c r="P46" s="160" t="s">
        <v>17315</v>
      </c>
      <c r="Q46" s="160" t="s">
        <v>17316</v>
      </c>
      <c r="R46" s="160" t="s">
        <v>17503</v>
      </c>
      <c r="S46" s="160" t="s">
        <v>2965</v>
      </c>
      <c r="T46" s="162" t="s">
        <v>17504</v>
      </c>
      <c r="U46" s="160" t="s">
        <v>2967</v>
      </c>
      <c r="V46" s="160" t="s">
        <v>17505</v>
      </c>
      <c r="W46" s="160" t="s">
        <v>25</v>
      </c>
      <c r="X46" s="160" t="s">
        <v>166</v>
      </c>
      <c r="Y46" s="160" t="s">
        <v>708</v>
      </c>
      <c r="Z46" s="160">
        <v>1</v>
      </c>
      <c r="AA46" s="160">
        <v>0</v>
      </c>
      <c r="AB46" s="87">
        <f>IF(U46="SOPORTE_TELEFÓNICO",'BASE LIQUIDACION REDEBAN 2025'!$B$19,IF(U46="ENVÍO",'BASE LIQUIDACION REDEBAN 2025'!$C$2,IF(W46="TIPO I",'BASE LIQUIDACION REDEBAN 2025'!$C$2,IF(W46="TIPO II",'BASE LIQUIDACION REDEBAN 2025'!$C$3,IF(W46="TIPO III",'BASE LIQUIDACION REDEBAN 2025'!$C$4,IF(W46="TIPO IV",'BASE LIQUIDACION REDEBAN 2025'!$C$5,IF(X46="AEREO",'BASE LIQUIDACION REDEBAN 2025'!$B$6,'BASE LIQUIDACION REDEBAN 2025'!$C$5)))))))</f>
        <v>65960.072302</v>
      </c>
      <c r="AC46" s="87">
        <f>IF(OR(U46="SOPORTE_TELEFÓNICO",U46="ENVÍO"),0,IF(W46="TIPO I",'BASE LIQUIDACION REDEBAN 2025'!$B$10,IF(W46="TIPO II",'BASE LIQUIDACION REDEBAN 2025'!$B$11,IF(W46="TIPO III",'BASE LIQUIDACION REDEBAN 2025'!$B$12,'BASE LIQUIDACION REDEBAN 2025'!$B$13))))</f>
        <v>75096.394270399993</v>
      </c>
      <c r="AD46" s="87">
        <f t="shared" si="0"/>
        <v>65960.072302</v>
      </c>
    </row>
    <row r="47" spans="1:30" s="8" customFormat="1" ht="13.15">
      <c r="A47" s="160" t="s">
        <v>98</v>
      </c>
      <c r="B47" s="86" t="str">
        <f>VLOOKUP(A47,'CENTRO DE COSTOS'!A:D,4,FALSE)</f>
        <v>MIGUEL JULIÁN HERNÁNDEZ GUARÍN</v>
      </c>
      <c r="C47" s="86" t="str">
        <f>VLOOKUP(A47,'CENTRO DE COSTOS'!A:D,2,FALSE)</f>
        <v>0004-0008</v>
      </c>
      <c r="D47" s="160">
        <v>68861</v>
      </c>
      <c r="E47" s="160">
        <v>5746220</v>
      </c>
      <c r="F47" s="160">
        <v>15916646</v>
      </c>
      <c r="G47" s="160" t="s">
        <v>2958</v>
      </c>
      <c r="H47" s="160" t="s">
        <v>820</v>
      </c>
      <c r="I47" s="160" t="s">
        <v>16445</v>
      </c>
      <c r="J47" s="160" t="s">
        <v>17506</v>
      </c>
      <c r="K47" s="160" t="s">
        <v>159</v>
      </c>
      <c r="L47" s="160" t="s">
        <v>17507</v>
      </c>
      <c r="M47" s="161">
        <v>45874.645138888889</v>
      </c>
      <c r="N47" s="161">
        <v>45875.51458333333</v>
      </c>
      <c r="O47" s="160" t="s">
        <v>16559</v>
      </c>
      <c r="P47" s="160" t="s">
        <v>2962</v>
      </c>
      <c r="Q47" s="160" t="s">
        <v>2978</v>
      </c>
      <c r="R47" s="160" t="s">
        <v>2983</v>
      </c>
      <c r="S47" s="160" t="s">
        <v>2965</v>
      </c>
      <c r="T47" s="162" t="s">
        <v>17508</v>
      </c>
      <c r="U47" s="160" t="s">
        <v>2967</v>
      </c>
      <c r="V47" s="160" t="s">
        <v>17509</v>
      </c>
      <c r="W47" s="160" t="s">
        <v>28</v>
      </c>
      <c r="X47" s="160" t="s">
        <v>166</v>
      </c>
      <c r="Y47" s="160" t="s">
        <v>623</v>
      </c>
      <c r="Z47" s="160">
        <v>1</v>
      </c>
      <c r="AA47" s="160">
        <v>0</v>
      </c>
      <c r="AB47" s="87">
        <f>IF(U47="SOPORTE_TELEFÓNICO",'BASE LIQUIDACION REDEBAN 2025'!$B$19,IF(U47="ENVÍO",'BASE LIQUIDACION REDEBAN 2025'!$C$2,IF(W47="TIPO I",'BASE LIQUIDACION REDEBAN 2025'!$C$2,IF(W47="TIPO II",'BASE LIQUIDACION REDEBAN 2025'!$C$3,IF(W47="TIPO III",'BASE LIQUIDACION REDEBAN 2025'!$C$4,IF(W47="TIPO IV",'BASE LIQUIDACION REDEBAN 2025'!$C$5,IF(X47="AEREO",'BASE LIQUIDACION REDEBAN 2025'!$B$6,'BASE LIQUIDACION REDEBAN 2025'!$C$5)))))))</f>
        <v>144967.87232000002</v>
      </c>
      <c r="AC47" s="87">
        <f>IF(OR(U47="SOPORTE_TELEFÓNICO",U47="ENVÍO"),0,IF(W47="TIPO I",'BASE LIQUIDACION REDEBAN 2025'!$B$10,IF(W47="TIPO II",'BASE LIQUIDACION REDEBAN 2025'!$B$11,IF(W47="TIPO III",'BASE LIQUIDACION REDEBAN 2025'!$B$12,'BASE LIQUIDACION REDEBAN 2025'!$B$13))))</f>
        <v>140395.6348884</v>
      </c>
      <c r="AD47" s="87">
        <f t="shared" si="0"/>
        <v>144967.87232000002</v>
      </c>
    </row>
    <row r="48" spans="1:30" s="8" customFormat="1" ht="13.15">
      <c r="A48" s="160" t="s">
        <v>76</v>
      </c>
      <c r="B48" s="86" t="str">
        <f>VLOOKUP(A48,'CENTRO DE COSTOS'!A:D,4,FALSE)</f>
        <v>DIEGO FERNANDO HENAO CARDONA</v>
      </c>
      <c r="C48" s="86" t="str">
        <f>VLOOKUP(A48,'CENTRO DE COSTOS'!A:D,2,FALSE)</f>
        <v>0004-0003</v>
      </c>
      <c r="D48" s="160">
        <v>76111</v>
      </c>
      <c r="E48" s="160">
        <v>5746316</v>
      </c>
      <c r="F48" s="160">
        <v>16813933</v>
      </c>
      <c r="G48" s="160" t="s">
        <v>2958</v>
      </c>
      <c r="H48" s="160" t="s">
        <v>227</v>
      </c>
      <c r="I48" s="160" t="s">
        <v>4751</v>
      </c>
      <c r="J48" s="160" t="s">
        <v>17510</v>
      </c>
      <c r="K48" s="160" t="s">
        <v>159</v>
      </c>
      <c r="L48" s="160" t="s">
        <v>17511</v>
      </c>
      <c r="M48" s="161">
        <v>45874.652777777781</v>
      </c>
      <c r="N48" s="161">
        <v>45875.520833333336</v>
      </c>
      <c r="O48" s="160" t="s">
        <v>16559</v>
      </c>
      <c r="P48" s="160" t="s">
        <v>2962</v>
      </c>
      <c r="Q48" s="160" t="s">
        <v>3316</v>
      </c>
      <c r="R48" s="160" t="s">
        <v>3317</v>
      </c>
      <c r="S48" s="160" t="s">
        <v>2965</v>
      </c>
      <c r="T48" s="162" t="s">
        <v>17512</v>
      </c>
      <c r="U48" s="160" t="s">
        <v>2967</v>
      </c>
      <c r="V48" s="160" t="s">
        <v>17513</v>
      </c>
      <c r="W48" s="160" t="s">
        <v>28</v>
      </c>
      <c r="X48" s="160" t="s">
        <v>166</v>
      </c>
      <c r="Y48" s="160" t="s">
        <v>1442</v>
      </c>
      <c r="Z48" s="160">
        <v>1</v>
      </c>
      <c r="AA48" s="160">
        <v>0</v>
      </c>
      <c r="AB48" s="87">
        <f>IF(U48="SOPORTE_TELEFÓNICO",'BASE LIQUIDACION REDEBAN 2025'!$B$19,IF(U48="ENVÍO",'BASE LIQUIDACION REDEBAN 2025'!$C$2,IF(W48="TIPO I",'BASE LIQUIDACION REDEBAN 2025'!$C$2,IF(W48="TIPO II",'BASE LIQUIDACION REDEBAN 2025'!$C$3,IF(W48="TIPO III",'BASE LIQUIDACION REDEBAN 2025'!$C$4,IF(W48="TIPO IV",'BASE LIQUIDACION REDEBAN 2025'!$C$5,IF(X48="AEREO",'BASE LIQUIDACION REDEBAN 2025'!$B$6,'BASE LIQUIDACION REDEBAN 2025'!$C$5)))))))</f>
        <v>144967.87232000002</v>
      </c>
      <c r="AC48" s="87">
        <f>IF(OR(U48="SOPORTE_TELEFÓNICO",U48="ENVÍO"),0,IF(W48="TIPO I",'BASE LIQUIDACION REDEBAN 2025'!$B$10,IF(W48="TIPO II",'BASE LIQUIDACION REDEBAN 2025'!$B$11,IF(W48="TIPO III",'BASE LIQUIDACION REDEBAN 2025'!$B$12,'BASE LIQUIDACION REDEBAN 2025'!$B$13))))</f>
        <v>140395.6348884</v>
      </c>
      <c r="AD48" s="87">
        <f t="shared" si="0"/>
        <v>144967.87232000002</v>
      </c>
    </row>
    <row r="49" spans="1:30" s="8" customFormat="1" ht="13.15">
      <c r="A49" s="160" t="s">
        <v>76</v>
      </c>
      <c r="B49" s="86" t="str">
        <f>VLOOKUP(A49,'CENTRO DE COSTOS'!A:D,4,FALSE)</f>
        <v>DIEGO FERNANDO HENAO CARDONA</v>
      </c>
      <c r="C49" s="86" t="str">
        <f>VLOOKUP(A49,'CENTRO DE COSTOS'!A:D,2,FALSE)</f>
        <v>0004-0003</v>
      </c>
      <c r="D49" s="160">
        <v>76520</v>
      </c>
      <c r="E49" s="160">
        <v>5746679</v>
      </c>
      <c r="F49" s="160">
        <v>17337676</v>
      </c>
      <c r="G49" s="160" t="s">
        <v>2958</v>
      </c>
      <c r="H49" s="160" t="s">
        <v>227</v>
      </c>
      <c r="I49" s="160" t="s">
        <v>1403</v>
      </c>
      <c r="J49" s="160" t="s">
        <v>17514</v>
      </c>
      <c r="K49" s="160" t="s">
        <v>159</v>
      </c>
      <c r="L49" s="160" t="s">
        <v>17515</v>
      </c>
      <c r="M49" s="161">
        <v>45875.333333333336</v>
      </c>
      <c r="N49" s="161">
        <v>45875.531944444447</v>
      </c>
      <c r="O49" s="160" t="s">
        <v>16559</v>
      </c>
      <c r="P49" s="160" t="s">
        <v>2962</v>
      </c>
      <c r="Q49" s="160" t="s">
        <v>3099</v>
      </c>
      <c r="R49" s="160" t="s">
        <v>3435</v>
      </c>
      <c r="S49" s="160" t="s">
        <v>2965</v>
      </c>
      <c r="T49" s="162" t="s">
        <v>17516</v>
      </c>
      <c r="U49" s="160" t="s">
        <v>2967</v>
      </c>
      <c r="V49" s="160">
        <v>0</v>
      </c>
      <c r="W49" s="160" t="s">
        <v>25</v>
      </c>
      <c r="X49" s="160" t="s">
        <v>166</v>
      </c>
      <c r="Y49" s="160" t="s">
        <v>1408</v>
      </c>
      <c r="Z49" s="160">
        <v>1</v>
      </c>
      <c r="AA49" s="160">
        <v>0</v>
      </c>
      <c r="AB49" s="87">
        <f>IF(U49="SOPORTE_TELEFÓNICO",'BASE LIQUIDACION REDEBAN 2025'!$B$19,IF(U49="ENVÍO",'BASE LIQUIDACION REDEBAN 2025'!$C$2,IF(W49="TIPO I",'BASE LIQUIDACION REDEBAN 2025'!$C$2,IF(W49="TIPO II",'BASE LIQUIDACION REDEBAN 2025'!$C$3,IF(W49="TIPO III",'BASE LIQUIDACION REDEBAN 2025'!$C$4,IF(W49="TIPO IV",'BASE LIQUIDACION REDEBAN 2025'!$C$5,IF(X49="AEREO",'BASE LIQUIDACION REDEBAN 2025'!$B$6,'BASE LIQUIDACION REDEBAN 2025'!$C$5)))))))</f>
        <v>65960.072302</v>
      </c>
      <c r="AC49" s="87">
        <f>IF(OR(U49="SOPORTE_TELEFÓNICO",U49="ENVÍO"),0,IF(W49="TIPO I",'BASE LIQUIDACION REDEBAN 2025'!$B$10,IF(W49="TIPO II",'BASE LIQUIDACION REDEBAN 2025'!$B$11,IF(W49="TIPO III",'BASE LIQUIDACION REDEBAN 2025'!$B$12,'BASE LIQUIDACION REDEBAN 2025'!$B$13))))</f>
        <v>75096.394270399993</v>
      </c>
      <c r="AD49" s="87">
        <f t="shared" si="0"/>
        <v>65960.072302</v>
      </c>
    </row>
    <row r="50" spans="1:30" s="8" customFormat="1" ht="13.15">
      <c r="A50" s="160" t="s">
        <v>100</v>
      </c>
      <c r="B50" s="86" t="str">
        <f>VLOOKUP(A50,'CENTRO DE COSTOS'!A:D,4,FALSE)</f>
        <v>KEVIN ALEXIS CORZO BUSTOS</v>
      </c>
      <c r="C50" s="86" t="str">
        <f>VLOOKUP(A50,'CENTRO DE COSTOS'!A:D,2,FALSE)</f>
        <v>0004-0007</v>
      </c>
      <c r="D50" s="160">
        <v>50683</v>
      </c>
      <c r="E50" s="160">
        <v>5746012</v>
      </c>
      <c r="F50" s="160">
        <v>13796461</v>
      </c>
      <c r="G50" s="160" t="s">
        <v>2958</v>
      </c>
      <c r="H50" s="160" t="s">
        <v>295</v>
      </c>
      <c r="I50" s="160" t="s">
        <v>14687</v>
      </c>
      <c r="J50" s="160" t="s">
        <v>17517</v>
      </c>
      <c r="K50" s="160" t="s">
        <v>159</v>
      </c>
      <c r="L50" s="160" t="s">
        <v>17518</v>
      </c>
      <c r="M50" s="161">
        <v>45874.589583333334</v>
      </c>
      <c r="N50" s="161">
        <v>45875.540972222225</v>
      </c>
      <c r="O50" s="160" t="s">
        <v>16559</v>
      </c>
      <c r="P50" s="160" t="s">
        <v>2962</v>
      </c>
      <c r="Q50" s="160" t="s">
        <v>3316</v>
      </c>
      <c r="R50" s="160" t="s">
        <v>3317</v>
      </c>
      <c r="S50" s="160" t="s">
        <v>2965</v>
      </c>
      <c r="T50" s="162" t="s">
        <v>17519</v>
      </c>
      <c r="U50" s="160" t="s">
        <v>2967</v>
      </c>
      <c r="V50" s="160" t="s">
        <v>17520</v>
      </c>
      <c r="W50" s="160" t="s">
        <v>30</v>
      </c>
      <c r="X50" s="160" t="s">
        <v>166</v>
      </c>
      <c r="Y50" s="160" t="s">
        <v>362</v>
      </c>
      <c r="Z50" s="160">
        <v>1</v>
      </c>
      <c r="AA50" s="160">
        <v>0</v>
      </c>
      <c r="AB50" s="87">
        <f>IF(U50="SOPORTE_TELEFÓNICO",'BASE LIQUIDACION REDEBAN 2025'!$B$19,IF(U50="ENVÍO",'BASE LIQUIDACION REDEBAN 2025'!$C$2,IF(W50="TIPO I",'BASE LIQUIDACION REDEBAN 2025'!$C$2,IF(W50="TIPO II",'BASE LIQUIDACION REDEBAN 2025'!$C$3,IF(W50="TIPO III",'BASE LIQUIDACION REDEBAN 2025'!$C$4,IF(W50="TIPO IV",'BASE LIQUIDACION REDEBAN 2025'!$C$5,IF(X50="AEREO",'BASE LIQUIDACION REDEBAN 2025'!$B$6,'BASE LIQUIDACION REDEBAN 2025'!$C$5)))))))</f>
        <v>275728.78077800001</v>
      </c>
      <c r="AC50" s="87">
        <f>IF(OR(U50="SOPORTE_TELEFÓNICO",U50="ENVÍO"),0,IF(W50="TIPO I",'BASE LIQUIDACION REDEBAN 2025'!$B$10,IF(W50="TIPO II",'BASE LIQUIDACION REDEBAN 2025'!$B$11,IF(W50="TIPO III",'BASE LIQUIDACION REDEBAN 2025'!$B$12,'BASE LIQUIDACION REDEBAN 2025'!$B$13))))</f>
        <v>196536.5258152</v>
      </c>
      <c r="AD50" s="87">
        <f t="shared" si="0"/>
        <v>275728.78077800001</v>
      </c>
    </row>
    <row r="51" spans="1:30" s="8" customFormat="1" ht="13.15">
      <c r="A51" s="160" t="s">
        <v>100</v>
      </c>
      <c r="B51" s="86" t="str">
        <f>VLOOKUP(A51,'CENTRO DE COSTOS'!A:D,4,FALSE)</f>
        <v>KEVIN ALEXIS CORZO BUSTOS</v>
      </c>
      <c r="C51" s="86" t="str">
        <f>VLOOKUP(A51,'CENTRO DE COSTOS'!A:D,2,FALSE)</f>
        <v>0004-0007</v>
      </c>
      <c r="D51" s="160">
        <v>50226</v>
      </c>
      <c r="E51" s="160">
        <v>5746567</v>
      </c>
      <c r="F51" s="160">
        <v>24129579</v>
      </c>
      <c r="G51" s="160" t="s">
        <v>2958</v>
      </c>
      <c r="H51" s="160" t="s">
        <v>295</v>
      </c>
      <c r="I51" s="160" t="s">
        <v>4612</v>
      </c>
      <c r="J51" s="160" t="s">
        <v>17521</v>
      </c>
      <c r="K51" s="160" t="s">
        <v>159</v>
      </c>
      <c r="L51" s="160" t="s">
        <v>17522</v>
      </c>
      <c r="M51" s="161">
        <v>45874.727083333331</v>
      </c>
      <c r="N51" s="161">
        <v>45875.550694444442</v>
      </c>
      <c r="O51" s="160" t="s">
        <v>16559</v>
      </c>
      <c r="P51" s="160" t="s">
        <v>2962</v>
      </c>
      <c r="Q51" s="160" t="s">
        <v>2971</v>
      </c>
      <c r="R51" s="160" t="s">
        <v>3001</v>
      </c>
      <c r="S51" s="160" t="s">
        <v>2965</v>
      </c>
      <c r="T51" s="162" t="s">
        <v>17523</v>
      </c>
      <c r="U51" s="160" t="s">
        <v>2967</v>
      </c>
      <c r="V51" s="160" t="s">
        <v>17524</v>
      </c>
      <c r="W51" s="160" t="s">
        <v>28</v>
      </c>
      <c r="X51" s="160" t="s">
        <v>166</v>
      </c>
      <c r="Y51" s="160" t="s">
        <v>362</v>
      </c>
      <c r="Z51" s="160">
        <v>1</v>
      </c>
      <c r="AA51" s="160">
        <v>0</v>
      </c>
      <c r="AB51" s="87">
        <f>IF(U51="SOPORTE_TELEFÓNICO",'BASE LIQUIDACION REDEBAN 2025'!$B$19,IF(U51="ENVÍO",'BASE LIQUIDACION REDEBAN 2025'!$C$2,IF(W51="TIPO I",'BASE LIQUIDACION REDEBAN 2025'!$C$2,IF(W51="TIPO II",'BASE LIQUIDACION REDEBAN 2025'!$C$3,IF(W51="TIPO III",'BASE LIQUIDACION REDEBAN 2025'!$C$4,IF(W51="TIPO IV",'BASE LIQUIDACION REDEBAN 2025'!$C$5,IF(X51="AEREO",'BASE LIQUIDACION REDEBAN 2025'!$B$6,'BASE LIQUIDACION REDEBAN 2025'!$C$5)))))))</f>
        <v>144967.87232000002</v>
      </c>
      <c r="AC51" s="87">
        <f>IF(OR(U51="SOPORTE_TELEFÓNICO",U51="ENVÍO"),0,IF(W51="TIPO I",'BASE LIQUIDACION REDEBAN 2025'!$B$10,IF(W51="TIPO II",'BASE LIQUIDACION REDEBAN 2025'!$B$11,IF(W51="TIPO III",'BASE LIQUIDACION REDEBAN 2025'!$B$12,'BASE LIQUIDACION REDEBAN 2025'!$B$13))))</f>
        <v>140395.6348884</v>
      </c>
      <c r="AD51" s="87">
        <f t="shared" si="0"/>
        <v>144967.87232000002</v>
      </c>
    </row>
    <row r="52" spans="1:30" s="8" customFormat="1" ht="13.15">
      <c r="A52" s="160" t="s">
        <v>68</v>
      </c>
      <c r="B52" s="86" t="str">
        <f>VLOOKUP(A52,'CENTRO DE COSTOS'!A:D,4,FALSE)</f>
        <v>WILLIAM ASDRUBAL ROZO ROZO</v>
      </c>
      <c r="C52" s="86" t="str">
        <f>VLOOKUP(A52,'CENTRO DE COSTOS'!A:D,2,FALSE)</f>
        <v>0004-0004</v>
      </c>
      <c r="D52" s="160">
        <v>11001</v>
      </c>
      <c r="E52" s="160">
        <v>5746108</v>
      </c>
      <c r="F52" s="160">
        <v>80660111</v>
      </c>
      <c r="G52" s="160" t="s">
        <v>2958</v>
      </c>
      <c r="H52" s="160" t="s">
        <v>470</v>
      </c>
      <c r="I52" s="160" t="s">
        <v>68</v>
      </c>
      <c r="J52" s="160" t="s">
        <v>17525</v>
      </c>
      <c r="K52" s="160" t="s">
        <v>159</v>
      </c>
      <c r="L52" s="160" t="s">
        <v>17526</v>
      </c>
      <c r="M52" s="161">
        <v>45874.618750000001</v>
      </c>
      <c r="N52" s="161">
        <v>45875.560416666667</v>
      </c>
      <c r="O52" s="160" t="s">
        <v>16559</v>
      </c>
      <c r="P52" s="160" t="s">
        <v>2962</v>
      </c>
      <c r="Q52" s="160" t="s">
        <v>3099</v>
      </c>
      <c r="R52" s="160" t="s">
        <v>3100</v>
      </c>
      <c r="S52" s="160" t="s">
        <v>2965</v>
      </c>
      <c r="T52" s="162" t="s">
        <v>17527</v>
      </c>
      <c r="U52" s="160" t="s">
        <v>2967</v>
      </c>
      <c r="V52" s="160" t="s">
        <v>17528</v>
      </c>
      <c r="W52" s="160" t="s">
        <v>25</v>
      </c>
      <c r="X52" s="160" t="s">
        <v>166</v>
      </c>
      <c r="Y52" s="160" t="s">
        <v>887</v>
      </c>
      <c r="Z52" s="160">
        <v>1</v>
      </c>
      <c r="AA52" s="160">
        <v>0</v>
      </c>
      <c r="AB52" s="87">
        <f>IF(U52="SOPORTE_TELEFÓNICO",'BASE LIQUIDACION REDEBAN 2025'!$B$19,IF(U52="ENVÍO",'BASE LIQUIDACION REDEBAN 2025'!$C$2,IF(W52="TIPO I",'BASE LIQUIDACION REDEBAN 2025'!$C$2,IF(W52="TIPO II",'BASE LIQUIDACION REDEBAN 2025'!$C$3,IF(W52="TIPO III",'BASE LIQUIDACION REDEBAN 2025'!$C$4,IF(W52="TIPO IV",'BASE LIQUIDACION REDEBAN 2025'!$C$5,IF(X52="AEREO",'BASE LIQUIDACION REDEBAN 2025'!$B$6,'BASE LIQUIDACION REDEBAN 2025'!$C$5)))))))</f>
        <v>65960.072302</v>
      </c>
      <c r="AC52" s="87">
        <f>IF(OR(U52="SOPORTE_TELEFÓNICO",U52="ENVÍO"),0,IF(W52="TIPO I",'BASE LIQUIDACION REDEBAN 2025'!$B$10,IF(W52="TIPO II",'BASE LIQUIDACION REDEBAN 2025'!$B$11,IF(W52="TIPO III",'BASE LIQUIDACION REDEBAN 2025'!$B$12,'BASE LIQUIDACION REDEBAN 2025'!$B$13))))</f>
        <v>75096.394270399993</v>
      </c>
      <c r="AD52" s="87">
        <f t="shared" si="0"/>
        <v>65960.072302</v>
      </c>
    </row>
    <row r="53" spans="1:30" s="8" customFormat="1" ht="13.15">
      <c r="A53" s="160" t="s">
        <v>68</v>
      </c>
      <c r="B53" s="86" t="str">
        <f>VLOOKUP(A53,'CENTRO DE COSTOS'!A:D,4,FALSE)</f>
        <v>WILLIAM ASDRUBAL ROZO ROZO</v>
      </c>
      <c r="C53" s="86" t="str">
        <f>VLOOKUP(A53,'CENTRO DE COSTOS'!A:D,2,FALSE)</f>
        <v>0004-0004</v>
      </c>
      <c r="D53" s="160">
        <v>25290</v>
      </c>
      <c r="E53" s="160">
        <v>5744196</v>
      </c>
      <c r="F53" s="160">
        <v>17547365</v>
      </c>
      <c r="G53" s="160" t="s">
        <v>2958</v>
      </c>
      <c r="H53" s="160" t="s">
        <v>470</v>
      </c>
      <c r="I53" s="160" t="s">
        <v>1935</v>
      </c>
      <c r="J53" s="160" t="s">
        <v>17529</v>
      </c>
      <c r="K53" s="160" t="s">
        <v>159</v>
      </c>
      <c r="L53" s="160" t="s">
        <v>17530</v>
      </c>
      <c r="M53" s="161">
        <v>45873.627083333333</v>
      </c>
      <c r="N53" s="161">
        <v>45875.567361111112</v>
      </c>
      <c r="O53" s="160" t="s">
        <v>16559</v>
      </c>
      <c r="P53" s="160" t="s">
        <v>2962</v>
      </c>
      <c r="Q53" s="160" t="s">
        <v>3046</v>
      </c>
      <c r="R53" s="160" t="s">
        <v>2972</v>
      </c>
      <c r="S53" s="160" t="s">
        <v>2965</v>
      </c>
      <c r="T53" s="162" t="s">
        <v>17531</v>
      </c>
      <c r="U53" s="160" t="s">
        <v>2967</v>
      </c>
      <c r="V53" s="160">
        <v>0</v>
      </c>
      <c r="W53" s="160" t="s">
        <v>28</v>
      </c>
      <c r="X53" s="160" t="s">
        <v>166</v>
      </c>
      <c r="Y53" s="160" t="s">
        <v>682</v>
      </c>
      <c r="Z53" s="160">
        <v>1</v>
      </c>
      <c r="AA53" s="160">
        <v>0</v>
      </c>
      <c r="AB53" s="87">
        <f>IF(U53="SOPORTE_TELEFÓNICO",'BASE LIQUIDACION REDEBAN 2025'!$B$19,IF(U53="ENVÍO",'BASE LIQUIDACION REDEBAN 2025'!$C$2,IF(W53="TIPO I",'BASE LIQUIDACION REDEBAN 2025'!$C$2,IF(W53="TIPO II",'BASE LIQUIDACION REDEBAN 2025'!$C$3,IF(W53="TIPO III",'BASE LIQUIDACION REDEBAN 2025'!$C$4,IF(W53="TIPO IV",'BASE LIQUIDACION REDEBAN 2025'!$C$5,IF(X53="AEREO",'BASE LIQUIDACION REDEBAN 2025'!$B$6,'BASE LIQUIDACION REDEBAN 2025'!$C$5)))))))</f>
        <v>144967.87232000002</v>
      </c>
      <c r="AC53" s="87">
        <f>IF(OR(U53="SOPORTE_TELEFÓNICO",U53="ENVÍO"),0,IF(W53="TIPO I",'BASE LIQUIDACION REDEBAN 2025'!$B$10,IF(W53="TIPO II",'BASE LIQUIDACION REDEBAN 2025'!$B$11,IF(W53="TIPO III",'BASE LIQUIDACION REDEBAN 2025'!$B$12,'BASE LIQUIDACION REDEBAN 2025'!$B$13))))</f>
        <v>140395.6348884</v>
      </c>
      <c r="AD53" s="87">
        <f t="shared" si="0"/>
        <v>144967.87232000002</v>
      </c>
    </row>
    <row r="54" spans="1:30" s="8" customFormat="1" ht="13.15">
      <c r="A54" s="160" t="s">
        <v>76</v>
      </c>
      <c r="B54" s="86" t="str">
        <f>VLOOKUP(A54,'CENTRO DE COSTOS'!A:D,4,FALSE)</f>
        <v>DIEGO FERNANDO HENAO CARDONA</v>
      </c>
      <c r="C54" s="86" t="str">
        <f>VLOOKUP(A54,'CENTRO DE COSTOS'!A:D,2,FALSE)</f>
        <v>0004-0003</v>
      </c>
      <c r="D54" s="160">
        <v>76275</v>
      </c>
      <c r="E54" s="160">
        <v>5745485</v>
      </c>
      <c r="F54" s="160">
        <v>16342479</v>
      </c>
      <c r="G54" s="160" t="s">
        <v>2958</v>
      </c>
      <c r="H54" s="160" t="s">
        <v>227</v>
      </c>
      <c r="I54" s="160" t="s">
        <v>1339</v>
      </c>
      <c r="J54" s="160" t="s">
        <v>17532</v>
      </c>
      <c r="K54" s="160" t="s">
        <v>159</v>
      </c>
      <c r="L54" s="160" t="s">
        <v>17533</v>
      </c>
      <c r="M54" s="161">
        <v>45874.462500000001</v>
      </c>
      <c r="N54" s="161">
        <v>45875.587500000001</v>
      </c>
      <c r="O54" s="160" t="s">
        <v>16559</v>
      </c>
      <c r="P54" s="160" t="s">
        <v>17315</v>
      </c>
      <c r="Q54" s="160" t="s">
        <v>3257</v>
      </c>
      <c r="R54" s="160" t="s">
        <v>17534</v>
      </c>
      <c r="S54" s="160" t="s">
        <v>2965</v>
      </c>
      <c r="T54" s="162" t="s">
        <v>17535</v>
      </c>
      <c r="U54" s="160" t="s">
        <v>2967</v>
      </c>
      <c r="V54" s="160" t="s">
        <v>17536</v>
      </c>
      <c r="W54" s="160" t="s">
        <v>28</v>
      </c>
      <c r="X54" s="160" t="s">
        <v>166</v>
      </c>
      <c r="Y54" s="160" t="s">
        <v>233</v>
      </c>
      <c r="Z54" s="160">
        <v>1</v>
      </c>
      <c r="AA54" s="160">
        <v>0</v>
      </c>
      <c r="AB54" s="87">
        <f>IF(U54="SOPORTE_TELEFÓNICO",'BASE LIQUIDACION REDEBAN 2025'!$B$19,IF(U54="ENVÍO",'BASE LIQUIDACION REDEBAN 2025'!$C$2,IF(W54="TIPO I",'BASE LIQUIDACION REDEBAN 2025'!$C$2,IF(W54="TIPO II",'BASE LIQUIDACION REDEBAN 2025'!$C$3,IF(W54="TIPO III",'BASE LIQUIDACION REDEBAN 2025'!$C$4,IF(W54="TIPO IV",'BASE LIQUIDACION REDEBAN 2025'!$C$5,IF(X54="AEREO",'BASE LIQUIDACION REDEBAN 2025'!$B$6,'BASE LIQUIDACION REDEBAN 2025'!$C$5)))))))</f>
        <v>144967.87232000002</v>
      </c>
      <c r="AC54" s="87">
        <f>IF(OR(U54="SOPORTE_TELEFÓNICO",U54="ENVÍO"),0,IF(W54="TIPO I",'BASE LIQUIDACION REDEBAN 2025'!$B$10,IF(W54="TIPO II",'BASE LIQUIDACION REDEBAN 2025'!$B$11,IF(W54="TIPO III",'BASE LIQUIDACION REDEBAN 2025'!$B$12,'BASE LIQUIDACION REDEBAN 2025'!$B$13))))</f>
        <v>140395.6348884</v>
      </c>
      <c r="AD54" s="87">
        <f t="shared" si="0"/>
        <v>144967.87232000002</v>
      </c>
    </row>
    <row r="55" spans="1:30" s="8" customFormat="1" ht="13.15">
      <c r="A55" s="160" t="s">
        <v>68</v>
      </c>
      <c r="B55" s="86" t="str">
        <f>VLOOKUP(A55,'CENTRO DE COSTOS'!A:D,4,FALSE)</f>
        <v>WILLIAM ASDRUBAL ROZO ROZO</v>
      </c>
      <c r="C55" s="86" t="str">
        <f>VLOOKUP(A55,'CENTRO DE COSTOS'!A:D,2,FALSE)</f>
        <v>0004-0004</v>
      </c>
      <c r="D55" s="160">
        <v>11001</v>
      </c>
      <c r="E55" s="160">
        <v>5746287</v>
      </c>
      <c r="F55" s="160">
        <v>87950895</v>
      </c>
      <c r="G55" s="160" t="s">
        <v>2958</v>
      </c>
      <c r="H55" s="160" t="s">
        <v>470</v>
      </c>
      <c r="I55" s="160" t="s">
        <v>68</v>
      </c>
      <c r="J55" s="160" t="s">
        <v>17537</v>
      </c>
      <c r="K55" s="160" t="s">
        <v>159</v>
      </c>
      <c r="L55" s="160" t="s">
        <v>17538</v>
      </c>
      <c r="M55" s="161">
        <v>45874.648611111108</v>
      </c>
      <c r="N55" s="161">
        <v>45875.590277777781</v>
      </c>
      <c r="O55" s="160" t="s">
        <v>16559</v>
      </c>
      <c r="P55" s="160" t="s">
        <v>17322</v>
      </c>
      <c r="Q55" s="160" t="s">
        <v>2978</v>
      </c>
      <c r="R55" s="160" t="s">
        <v>17334</v>
      </c>
      <c r="S55" s="160" t="s">
        <v>2965</v>
      </c>
      <c r="T55" s="162" t="s">
        <v>17539</v>
      </c>
      <c r="U55" s="160" t="s">
        <v>2967</v>
      </c>
      <c r="V55" s="160" t="s">
        <v>17540</v>
      </c>
      <c r="W55" s="160" t="s">
        <v>25</v>
      </c>
      <c r="X55" s="160" t="s">
        <v>166</v>
      </c>
      <c r="Y55" s="160" t="s">
        <v>506</v>
      </c>
      <c r="Z55" s="160">
        <v>1</v>
      </c>
      <c r="AA55" s="160">
        <v>0</v>
      </c>
      <c r="AB55" s="87">
        <f>IF(U55="SOPORTE_TELEFÓNICO",'BASE LIQUIDACION REDEBAN 2025'!$B$19,IF(U55="ENVÍO",'BASE LIQUIDACION REDEBAN 2025'!$C$2,IF(W55="TIPO I",'BASE LIQUIDACION REDEBAN 2025'!$C$2,IF(W55="TIPO II",'BASE LIQUIDACION REDEBAN 2025'!$C$3,IF(W55="TIPO III",'BASE LIQUIDACION REDEBAN 2025'!$C$4,IF(W55="TIPO IV",'BASE LIQUIDACION REDEBAN 2025'!$C$5,IF(X55="AEREO",'BASE LIQUIDACION REDEBAN 2025'!$B$6,'BASE LIQUIDACION REDEBAN 2025'!$C$5)))))))</f>
        <v>65960.072302</v>
      </c>
      <c r="AC55" s="87">
        <f>IF(OR(U55="SOPORTE_TELEFÓNICO",U55="ENVÍO"),0,IF(W55="TIPO I",'BASE LIQUIDACION REDEBAN 2025'!$B$10,IF(W55="TIPO II",'BASE LIQUIDACION REDEBAN 2025'!$B$11,IF(W55="TIPO III",'BASE LIQUIDACION REDEBAN 2025'!$B$12,'BASE LIQUIDACION REDEBAN 2025'!$B$13))))</f>
        <v>75096.394270399993</v>
      </c>
      <c r="AD55" s="87">
        <f t="shared" si="0"/>
        <v>65960.072302</v>
      </c>
    </row>
    <row r="56" spans="1:30" s="8" customFormat="1" ht="13.15">
      <c r="A56" s="160" t="s">
        <v>90</v>
      </c>
      <c r="B56" s="86" t="str">
        <f>VLOOKUP(A56,'CENTRO DE COSTOS'!A:D,4,FALSE)</f>
        <v>JUAN SEBASTIÁN RÍOS CASTRILLÓN</v>
      </c>
      <c r="C56" s="86" t="str">
        <f>VLOOKUP(A56,'CENTRO DE COSTOS'!A:D,2,FALSE)</f>
        <v>0004-0005</v>
      </c>
      <c r="D56" s="160">
        <v>5088</v>
      </c>
      <c r="E56" s="160">
        <v>5746439</v>
      </c>
      <c r="F56" s="160">
        <v>87176305</v>
      </c>
      <c r="G56" s="160" t="s">
        <v>2958</v>
      </c>
      <c r="H56" s="160" t="s">
        <v>197</v>
      </c>
      <c r="I56" s="160" t="s">
        <v>211</v>
      </c>
      <c r="J56" s="160" t="s">
        <v>17541</v>
      </c>
      <c r="K56" s="160" t="s">
        <v>159</v>
      </c>
      <c r="L56" s="160" t="s">
        <v>17542</v>
      </c>
      <c r="M56" s="161">
        <v>45874.681250000001</v>
      </c>
      <c r="N56" s="161">
        <v>45875.593055555553</v>
      </c>
      <c r="O56" s="160" t="s">
        <v>16559</v>
      </c>
      <c r="P56" s="160" t="s">
        <v>2962</v>
      </c>
      <c r="Q56" s="160" t="s">
        <v>3076</v>
      </c>
      <c r="R56" s="160" t="s">
        <v>3076</v>
      </c>
      <c r="S56" s="160" t="s">
        <v>2965</v>
      </c>
      <c r="T56" s="162" t="s">
        <v>17543</v>
      </c>
      <c r="U56" s="160" t="s">
        <v>2967</v>
      </c>
      <c r="V56" s="160" t="s">
        <v>17544</v>
      </c>
      <c r="W56" s="160" t="s">
        <v>25</v>
      </c>
      <c r="X56" s="160" t="s">
        <v>166</v>
      </c>
      <c r="Y56" s="160" t="s">
        <v>368</v>
      </c>
      <c r="Z56" s="160">
        <v>1</v>
      </c>
      <c r="AA56" s="160">
        <v>0</v>
      </c>
      <c r="AB56" s="87">
        <f>IF(U56="SOPORTE_TELEFÓNICO",'BASE LIQUIDACION REDEBAN 2025'!$B$19,IF(U56="ENVÍO",'BASE LIQUIDACION REDEBAN 2025'!$C$2,IF(W56="TIPO I",'BASE LIQUIDACION REDEBAN 2025'!$C$2,IF(W56="TIPO II",'BASE LIQUIDACION REDEBAN 2025'!$C$3,IF(W56="TIPO III",'BASE LIQUIDACION REDEBAN 2025'!$C$4,IF(W56="TIPO IV",'BASE LIQUIDACION REDEBAN 2025'!$C$5,IF(X56="AEREO",'BASE LIQUIDACION REDEBAN 2025'!$B$6,'BASE LIQUIDACION REDEBAN 2025'!$C$5)))))))</f>
        <v>65960.072302</v>
      </c>
      <c r="AC56" s="87">
        <f>IF(OR(U56="SOPORTE_TELEFÓNICO",U56="ENVÍO"),0,IF(W56="TIPO I",'BASE LIQUIDACION REDEBAN 2025'!$B$10,IF(W56="TIPO II",'BASE LIQUIDACION REDEBAN 2025'!$B$11,IF(W56="TIPO III",'BASE LIQUIDACION REDEBAN 2025'!$B$12,'BASE LIQUIDACION REDEBAN 2025'!$B$13))))</f>
        <v>75096.394270399993</v>
      </c>
      <c r="AD56" s="87">
        <f t="shared" si="0"/>
        <v>65960.072302</v>
      </c>
    </row>
    <row r="57" spans="1:30" s="8" customFormat="1" ht="13.15">
      <c r="A57" s="160" t="s">
        <v>68</v>
      </c>
      <c r="B57" s="86" t="str">
        <f>VLOOKUP(A57,'CENTRO DE COSTOS'!A:D,4,FALSE)</f>
        <v>WILLIAM ASDRUBAL ROZO ROZO</v>
      </c>
      <c r="C57" s="86" t="str">
        <f>VLOOKUP(A57,'CENTRO DE COSTOS'!A:D,2,FALSE)</f>
        <v>0004-0004</v>
      </c>
      <c r="D57" s="160">
        <v>11001</v>
      </c>
      <c r="E57" s="160">
        <v>5746675</v>
      </c>
      <c r="F57" s="160">
        <v>41888801</v>
      </c>
      <c r="G57" s="160" t="s">
        <v>2958</v>
      </c>
      <c r="H57" s="160" t="s">
        <v>470</v>
      </c>
      <c r="I57" s="160" t="s">
        <v>68</v>
      </c>
      <c r="J57" s="160" t="s">
        <v>17545</v>
      </c>
      <c r="K57" s="160" t="s">
        <v>159</v>
      </c>
      <c r="L57" s="160" t="s">
        <v>17546</v>
      </c>
      <c r="M57" s="161">
        <v>45875.333333333336</v>
      </c>
      <c r="N57" s="161">
        <v>45875.597222222219</v>
      </c>
      <c r="O57" s="160" t="s">
        <v>16559</v>
      </c>
      <c r="P57" s="160" t="s">
        <v>17315</v>
      </c>
      <c r="Q57" s="160" t="s">
        <v>3257</v>
      </c>
      <c r="R57" s="160" t="s">
        <v>17407</v>
      </c>
      <c r="S57" s="160" t="s">
        <v>2965</v>
      </c>
      <c r="T57" s="162" t="s">
        <v>17547</v>
      </c>
      <c r="U57" s="160" t="s">
        <v>2967</v>
      </c>
      <c r="V57" s="160" t="s">
        <v>17548</v>
      </c>
      <c r="W57" s="160" t="s">
        <v>25</v>
      </c>
      <c r="X57" s="160" t="s">
        <v>166</v>
      </c>
      <c r="Y57" s="160" t="s">
        <v>475</v>
      </c>
      <c r="Z57" s="160">
        <v>1</v>
      </c>
      <c r="AA57" s="160">
        <v>0</v>
      </c>
      <c r="AB57" s="87">
        <f>IF(U57="SOPORTE_TELEFÓNICO",'BASE LIQUIDACION REDEBAN 2025'!$B$19,IF(U57="ENVÍO",'BASE LIQUIDACION REDEBAN 2025'!$C$2,IF(W57="TIPO I",'BASE LIQUIDACION REDEBAN 2025'!$C$2,IF(W57="TIPO II",'BASE LIQUIDACION REDEBAN 2025'!$C$3,IF(W57="TIPO III",'BASE LIQUIDACION REDEBAN 2025'!$C$4,IF(W57="TIPO IV",'BASE LIQUIDACION REDEBAN 2025'!$C$5,IF(X57="AEREO",'BASE LIQUIDACION REDEBAN 2025'!$B$6,'BASE LIQUIDACION REDEBAN 2025'!$C$5)))))))</f>
        <v>65960.072302</v>
      </c>
      <c r="AC57" s="87">
        <f>IF(OR(U57="SOPORTE_TELEFÓNICO",U57="ENVÍO"),0,IF(W57="TIPO I",'BASE LIQUIDACION REDEBAN 2025'!$B$10,IF(W57="TIPO II",'BASE LIQUIDACION REDEBAN 2025'!$B$11,IF(W57="TIPO III",'BASE LIQUIDACION REDEBAN 2025'!$B$12,'BASE LIQUIDACION REDEBAN 2025'!$B$13))))</f>
        <v>75096.394270399993</v>
      </c>
      <c r="AD57" s="87">
        <f t="shared" si="0"/>
        <v>65960.072302</v>
      </c>
    </row>
    <row r="58" spans="1:30" s="8" customFormat="1" ht="13.15">
      <c r="A58" s="160" t="s">
        <v>68</v>
      </c>
      <c r="B58" s="86" t="str">
        <f>VLOOKUP(A58,'CENTRO DE COSTOS'!A:D,4,FALSE)</f>
        <v>WILLIAM ASDRUBAL ROZO ROZO</v>
      </c>
      <c r="C58" s="86" t="str">
        <f>VLOOKUP(A58,'CENTRO DE COSTOS'!A:D,2,FALSE)</f>
        <v>0004-0004</v>
      </c>
      <c r="D58" s="160">
        <v>11001</v>
      </c>
      <c r="E58" s="160">
        <v>5747249</v>
      </c>
      <c r="F58" s="160">
        <v>42369041</v>
      </c>
      <c r="G58" s="160" t="s">
        <v>2958</v>
      </c>
      <c r="H58" s="160" t="s">
        <v>470</v>
      </c>
      <c r="I58" s="160" t="s">
        <v>68</v>
      </c>
      <c r="J58" s="160" t="s">
        <v>17549</v>
      </c>
      <c r="K58" s="160" t="s">
        <v>159</v>
      </c>
      <c r="L58" s="160" t="s">
        <v>17550</v>
      </c>
      <c r="M58" s="161">
        <v>45875.469444444447</v>
      </c>
      <c r="N58" s="161">
        <v>45875.600694444445</v>
      </c>
      <c r="O58" s="160" t="s">
        <v>16559</v>
      </c>
      <c r="P58" s="160" t="s">
        <v>2962</v>
      </c>
      <c r="Q58" s="160" t="s">
        <v>2971</v>
      </c>
      <c r="R58" s="160" t="s">
        <v>3027</v>
      </c>
      <c r="S58" s="160" t="s">
        <v>2965</v>
      </c>
      <c r="T58" s="162" t="s">
        <v>17551</v>
      </c>
      <c r="U58" s="160" t="s">
        <v>2967</v>
      </c>
      <c r="V58" s="160" t="s">
        <v>17552</v>
      </c>
      <c r="W58" s="160" t="s">
        <v>25</v>
      </c>
      <c r="X58" s="160" t="s">
        <v>166</v>
      </c>
      <c r="Y58" s="160" t="s">
        <v>538</v>
      </c>
      <c r="Z58" s="160">
        <v>1</v>
      </c>
      <c r="AA58" s="160">
        <v>0</v>
      </c>
      <c r="AB58" s="87">
        <f>IF(U58="SOPORTE_TELEFÓNICO",'BASE LIQUIDACION REDEBAN 2025'!$B$19,IF(U58="ENVÍO",'BASE LIQUIDACION REDEBAN 2025'!$C$2,IF(W58="TIPO I",'BASE LIQUIDACION REDEBAN 2025'!$C$2,IF(W58="TIPO II",'BASE LIQUIDACION REDEBAN 2025'!$C$3,IF(W58="TIPO III",'BASE LIQUIDACION REDEBAN 2025'!$C$4,IF(W58="TIPO IV",'BASE LIQUIDACION REDEBAN 2025'!$C$5,IF(X58="AEREO",'BASE LIQUIDACION REDEBAN 2025'!$B$6,'BASE LIQUIDACION REDEBAN 2025'!$C$5)))))))</f>
        <v>65960.072302</v>
      </c>
      <c r="AC58" s="87">
        <f>IF(OR(U58="SOPORTE_TELEFÓNICO",U58="ENVÍO"),0,IF(W58="TIPO I",'BASE LIQUIDACION REDEBAN 2025'!$B$10,IF(W58="TIPO II",'BASE LIQUIDACION REDEBAN 2025'!$B$11,IF(W58="TIPO III",'BASE LIQUIDACION REDEBAN 2025'!$B$12,'BASE LIQUIDACION REDEBAN 2025'!$B$13))))</f>
        <v>75096.394270399993</v>
      </c>
      <c r="AD58" s="87">
        <f t="shared" si="0"/>
        <v>65960.072302</v>
      </c>
    </row>
    <row r="59" spans="1:30" s="8" customFormat="1" ht="13.15">
      <c r="A59" s="160" t="s">
        <v>92</v>
      </c>
      <c r="B59" s="86" t="str">
        <f>VLOOKUP(A59,'CENTRO DE COSTOS'!A:D,4,FALSE)</f>
        <v>KEVIN ALEXIS CORZO BUSTOS</v>
      </c>
      <c r="C59" s="86" t="str">
        <f>VLOOKUP(A59,'CENTRO DE COSTOS'!A:D,2,FALSE)</f>
        <v>0004-0007</v>
      </c>
      <c r="D59" s="160">
        <v>41298</v>
      </c>
      <c r="E59" s="160">
        <v>5746943</v>
      </c>
      <c r="F59" s="160">
        <v>89097514</v>
      </c>
      <c r="G59" s="160" t="s">
        <v>2958</v>
      </c>
      <c r="H59" s="160" t="s">
        <v>249</v>
      </c>
      <c r="I59" s="160" t="s">
        <v>1714</v>
      </c>
      <c r="J59" s="160" t="s">
        <v>17553</v>
      </c>
      <c r="K59" s="160" t="s">
        <v>159</v>
      </c>
      <c r="L59" s="160" t="s">
        <v>17554</v>
      </c>
      <c r="M59" s="161">
        <v>45875.392361111109</v>
      </c>
      <c r="N59" s="161">
        <v>45875.604166666664</v>
      </c>
      <c r="O59" s="160" t="s">
        <v>16559</v>
      </c>
      <c r="P59" s="160" t="s">
        <v>17322</v>
      </c>
      <c r="Q59" s="160" t="s">
        <v>2978</v>
      </c>
      <c r="R59" s="160" t="s">
        <v>17334</v>
      </c>
      <c r="S59" s="160" t="s">
        <v>2965</v>
      </c>
      <c r="T59" s="162" t="s">
        <v>17555</v>
      </c>
      <c r="U59" s="160" t="s">
        <v>2967</v>
      </c>
      <c r="V59" s="160" t="s">
        <v>17556</v>
      </c>
      <c r="W59" s="160" t="s">
        <v>30</v>
      </c>
      <c r="X59" s="160" t="s">
        <v>166</v>
      </c>
      <c r="Y59" s="160" t="s">
        <v>344</v>
      </c>
      <c r="Z59" s="160">
        <v>1</v>
      </c>
      <c r="AA59" s="160">
        <v>0</v>
      </c>
      <c r="AB59" s="87">
        <f>IF(U59="SOPORTE_TELEFÓNICO",'BASE LIQUIDACION REDEBAN 2025'!$B$19,IF(U59="ENVÍO",'BASE LIQUIDACION REDEBAN 2025'!$C$2,IF(W59="TIPO I",'BASE LIQUIDACION REDEBAN 2025'!$C$2,IF(W59="TIPO II",'BASE LIQUIDACION REDEBAN 2025'!$C$3,IF(W59="TIPO III",'BASE LIQUIDACION REDEBAN 2025'!$C$4,IF(W59="TIPO IV",'BASE LIQUIDACION REDEBAN 2025'!$C$5,IF(X59="AEREO",'BASE LIQUIDACION REDEBAN 2025'!$B$6,'BASE LIQUIDACION REDEBAN 2025'!$C$5)))))))</f>
        <v>275728.78077800001</v>
      </c>
      <c r="AC59" s="87">
        <f>IF(OR(U59="SOPORTE_TELEFÓNICO",U59="ENVÍO"),0,IF(W59="TIPO I",'BASE LIQUIDACION REDEBAN 2025'!$B$10,IF(W59="TIPO II",'BASE LIQUIDACION REDEBAN 2025'!$B$11,IF(W59="TIPO III",'BASE LIQUIDACION REDEBAN 2025'!$B$12,'BASE LIQUIDACION REDEBAN 2025'!$B$13))))</f>
        <v>196536.5258152</v>
      </c>
      <c r="AD59" s="87">
        <f t="shared" si="0"/>
        <v>275728.78077800001</v>
      </c>
    </row>
    <row r="60" spans="1:30" s="8" customFormat="1" ht="13.15">
      <c r="A60" s="160" t="s">
        <v>100</v>
      </c>
      <c r="B60" s="86" t="str">
        <f>VLOOKUP(A60,'CENTRO DE COSTOS'!A:D,4,FALSE)</f>
        <v>KEVIN ALEXIS CORZO BUSTOS</v>
      </c>
      <c r="C60" s="86" t="str">
        <f>VLOOKUP(A60,'CENTRO DE COSTOS'!A:D,2,FALSE)</f>
        <v>0004-0007</v>
      </c>
      <c r="D60" s="160">
        <v>50001</v>
      </c>
      <c r="E60" s="160">
        <v>5747260</v>
      </c>
      <c r="F60" s="160">
        <v>15651037</v>
      </c>
      <c r="G60" s="160" t="s">
        <v>2958</v>
      </c>
      <c r="H60" s="160" t="s">
        <v>295</v>
      </c>
      <c r="I60" s="160" t="s">
        <v>100</v>
      </c>
      <c r="J60" s="160" t="s">
        <v>17557</v>
      </c>
      <c r="K60" s="160" t="s">
        <v>159</v>
      </c>
      <c r="L60" s="160" t="s">
        <v>17558</v>
      </c>
      <c r="M60" s="161">
        <v>45875.473611111112</v>
      </c>
      <c r="N60" s="161">
        <v>45875.62777777778</v>
      </c>
      <c r="O60" s="160" t="s">
        <v>16559</v>
      </c>
      <c r="P60" s="160" t="s">
        <v>2962</v>
      </c>
      <c r="Q60" s="160" t="s">
        <v>3076</v>
      </c>
      <c r="R60" s="160" t="s">
        <v>3076</v>
      </c>
      <c r="S60" s="160" t="s">
        <v>2965</v>
      </c>
      <c r="T60" s="162" t="s">
        <v>17559</v>
      </c>
      <c r="U60" s="160" t="s">
        <v>2967</v>
      </c>
      <c r="V60" s="160">
        <v>0</v>
      </c>
      <c r="W60" s="160" t="s">
        <v>25</v>
      </c>
      <c r="X60" s="160" t="s">
        <v>166</v>
      </c>
      <c r="Y60" s="160" t="s">
        <v>3167</v>
      </c>
      <c r="Z60" s="160">
        <v>1</v>
      </c>
      <c r="AA60" s="160">
        <v>0</v>
      </c>
      <c r="AB60" s="87">
        <f>IF(U60="SOPORTE_TELEFÓNICO",'BASE LIQUIDACION REDEBAN 2025'!$B$19,IF(U60="ENVÍO",'BASE LIQUIDACION REDEBAN 2025'!$C$2,IF(W60="TIPO I",'BASE LIQUIDACION REDEBAN 2025'!$C$2,IF(W60="TIPO II",'BASE LIQUIDACION REDEBAN 2025'!$C$3,IF(W60="TIPO III",'BASE LIQUIDACION REDEBAN 2025'!$C$4,IF(W60="TIPO IV",'BASE LIQUIDACION REDEBAN 2025'!$C$5,IF(X60="AEREO",'BASE LIQUIDACION REDEBAN 2025'!$B$6,'BASE LIQUIDACION REDEBAN 2025'!$C$5)))))))</f>
        <v>65960.072302</v>
      </c>
      <c r="AC60" s="87">
        <f>IF(OR(U60="SOPORTE_TELEFÓNICO",U60="ENVÍO"),0,IF(W60="TIPO I",'BASE LIQUIDACION REDEBAN 2025'!$B$10,IF(W60="TIPO II",'BASE LIQUIDACION REDEBAN 2025'!$B$11,IF(W60="TIPO III",'BASE LIQUIDACION REDEBAN 2025'!$B$12,'BASE LIQUIDACION REDEBAN 2025'!$B$13))))</f>
        <v>75096.394270399993</v>
      </c>
      <c r="AD60" s="87">
        <f t="shared" si="0"/>
        <v>65960.072302</v>
      </c>
    </row>
    <row r="61" spans="1:30" s="8" customFormat="1" ht="13.15">
      <c r="A61" s="160" t="s">
        <v>68</v>
      </c>
      <c r="B61" s="86" t="str">
        <f>VLOOKUP(A61,'CENTRO DE COSTOS'!A:D,4,FALSE)</f>
        <v>WILLIAM ASDRUBAL ROZO ROZO</v>
      </c>
      <c r="C61" s="86" t="str">
        <f>VLOOKUP(A61,'CENTRO DE COSTOS'!A:D,2,FALSE)</f>
        <v>0004-0004</v>
      </c>
      <c r="D61" s="160">
        <v>11001</v>
      </c>
      <c r="E61" s="160">
        <v>5746344</v>
      </c>
      <c r="F61" s="160">
        <v>16713281</v>
      </c>
      <c r="G61" s="160" t="s">
        <v>2958</v>
      </c>
      <c r="H61" s="160" t="s">
        <v>470</v>
      </c>
      <c r="I61" s="160" t="s">
        <v>68</v>
      </c>
      <c r="J61" s="160" t="s">
        <v>17405</v>
      </c>
      <c r="K61" s="160" t="s">
        <v>159</v>
      </c>
      <c r="L61" s="160" t="s">
        <v>17560</v>
      </c>
      <c r="M61" s="161">
        <v>45874.660416666666</v>
      </c>
      <c r="N61" s="161">
        <v>45875.63958333333</v>
      </c>
      <c r="O61" s="160" t="s">
        <v>16559</v>
      </c>
      <c r="P61" s="160" t="s">
        <v>17322</v>
      </c>
      <c r="Q61" s="160" t="s">
        <v>3335</v>
      </c>
      <c r="R61" s="160" t="s">
        <v>17344</v>
      </c>
      <c r="S61" s="160" t="s">
        <v>2965</v>
      </c>
      <c r="T61" s="162" t="s">
        <v>17561</v>
      </c>
      <c r="U61" s="160" t="s">
        <v>2967</v>
      </c>
      <c r="V61" s="160" t="s">
        <v>17562</v>
      </c>
      <c r="W61" s="160" t="s">
        <v>25</v>
      </c>
      <c r="X61" s="160" t="s">
        <v>166</v>
      </c>
      <c r="Y61" s="160" t="s">
        <v>882</v>
      </c>
      <c r="Z61" s="160">
        <v>1</v>
      </c>
      <c r="AA61" s="160">
        <v>0</v>
      </c>
      <c r="AB61" s="87">
        <f>IF(U61="SOPORTE_TELEFÓNICO",'BASE LIQUIDACION REDEBAN 2025'!$B$19,IF(U61="ENVÍO",'BASE LIQUIDACION REDEBAN 2025'!$C$2,IF(W61="TIPO I",'BASE LIQUIDACION REDEBAN 2025'!$C$2,IF(W61="TIPO II",'BASE LIQUIDACION REDEBAN 2025'!$C$3,IF(W61="TIPO III",'BASE LIQUIDACION REDEBAN 2025'!$C$4,IF(W61="TIPO IV",'BASE LIQUIDACION REDEBAN 2025'!$C$5,IF(X61="AEREO",'BASE LIQUIDACION REDEBAN 2025'!$B$6,'BASE LIQUIDACION REDEBAN 2025'!$C$5)))))))</f>
        <v>65960.072302</v>
      </c>
      <c r="AC61" s="87">
        <f>IF(OR(U61="SOPORTE_TELEFÓNICO",U61="ENVÍO"),0,IF(W61="TIPO I",'BASE LIQUIDACION REDEBAN 2025'!$B$10,IF(W61="TIPO II",'BASE LIQUIDACION REDEBAN 2025'!$B$11,IF(W61="TIPO III",'BASE LIQUIDACION REDEBAN 2025'!$B$12,'BASE LIQUIDACION REDEBAN 2025'!$B$13))))</f>
        <v>75096.394270399993</v>
      </c>
      <c r="AD61" s="87">
        <f t="shared" si="0"/>
        <v>65960.072302</v>
      </c>
    </row>
    <row r="62" spans="1:30" s="8" customFormat="1" ht="13.15">
      <c r="A62" s="160" t="s">
        <v>68</v>
      </c>
      <c r="B62" s="86" t="str">
        <f>VLOOKUP(A62,'CENTRO DE COSTOS'!A:D,4,FALSE)</f>
        <v>WILLIAM ASDRUBAL ROZO ROZO</v>
      </c>
      <c r="C62" s="86" t="str">
        <f>VLOOKUP(A62,'CENTRO DE COSTOS'!A:D,2,FALSE)</f>
        <v>0004-0004</v>
      </c>
      <c r="D62" s="160">
        <v>11001</v>
      </c>
      <c r="E62" s="160">
        <v>5745587</v>
      </c>
      <c r="F62" s="160">
        <v>20019196</v>
      </c>
      <c r="G62" s="160" t="s">
        <v>2958</v>
      </c>
      <c r="H62" s="160" t="s">
        <v>470</v>
      </c>
      <c r="I62" s="160" t="s">
        <v>68</v>
      </c>
      <c r="J62" s="160" t="s">
        <v>17563</v>
      </c>
      <c r="K62" s="160" t="s">
        <v>159</v>
      </c>
      <c r="L62" s="160" t="s">
        <v>17564</v>
      </c>
      <c r="M62" s="161">
        <v>45874.482638888891</v>
      </c>
      <c r="N62" s="161">
        <v>45875.657638888886</v>
      </c>
      <c r="O62" s="160" t="s">
        <v>16559</v>
      </c>
      <c r="P62" s="160" t="s">
        <v>2962</v>
      </c>
      <c r="Q62" s="160" t="s">
        <v>3076</v>
      </c>
      <c r="R62" s="160" t="s">
        <v>3076</v>
      </c>
      <c r="S62" s="160" t="s">
        <v>2965</v>
      </c>
      <c r="T62" s="162" t="s">
        <v>17565</v>
      </c>
      <c r="U62" s="160" t="s">
        <v>2967</v>
      </c>
      <c r="V62" s="160" t="s">
        <v>17566</v>
      </c>
      <c r="W62" s="160" t="s">
        <v>25</v>
      </c>
      <c r="X62" s="160" t="s">
        <v>166</v>
      </c>
      <c r="Y62" s="160" t="s">
        <v>882</v>
      </c>
      <c r="Z62" s="160">
        <v>1</v>
      </c>
      <c r="AA62" s="160">
        <v>0</v>
      </c>
      <c r="AB62" s="87">
        <f>IF(U62="SOPORTE_TELEFÓNICO",'BASE LIQUIDACION REDEBAN 2025'!$B$19,IF(U62="ENVÍO",'BASE LIQUIDACION REDEBAN 2025'!$C$2,IF(W62="TIPO I",'BASE LIQUIDACION REDEBAN 2025'!$C$2,IF(W62="TIPO II",'BASE LIQUIDACION REDEBAN 2025'!$C$3,IF(W62="TIPO III",'BASE LIQUIDACION REDEBAN 2025'!$C$4,IF(W62="TIPO IV",'BASE LIQUIDACION REDEBAN 2025'!$C$5,IF(X62="AEREO",'BASE LIQUIDACION REDEBAN 2025'!$B$6,'BASE LIQUIDACION REDEBAN 2025'!$C$5)))))))</f>
        <v>65960.072302</v>
      </c>
      <c r="AC62" s="87">
        <f>IF(OR(U62="SOPORTE_TELEFÓNICO",U62="ENVÍO"),0,IF(W62="TIPO I",'BASE LIQUIDACION REDEBAN 2025'!$B$10,IF(W62="TIPO II",'BASE LIQUIDACION REDEBAN 2025'!$B$11,IF(W62="TIPO III",'BASE LIQUIDACION REDEBAN 2025'!$B$12,'BASE LIQUIDACION REDEBAN 2025'!$B$13))))</f>
        <v>75096.394270399993</v>
      </c>
      <c r="AD62" s="87">
        <f t="shared" si="0"/>
        <v>65960.072302</v>
      </c>
    </row>
    <row r="63" spans="1:30" s="8" customFormat="1" ht="13.15">
      <c r="A63" s="160" t="s">
        <v>72</v>
      </c>
      <c r="B63" s="86" t="str">
        <f>VLOOKUP(A63,'CENTRO DE COSTOS'!A:D,4,FALSE)</f>
        <v>MIGUEL JULIÁN HERNÁNDEZ GUARÍN</v>
      </c>
      <c r="C63" s="86" t="str">
        <f>VLOOKUP(A63,'CENTRO DE COSTOS'!A:D,2,FALSE)</f>
        <v>0004-0008</v>
      </c>
      <c r="D63" s="160">
        <v>68001</v>
      </c>
      <c r="E63" s="160">
        <v>5746600</v>
      </c>
      <c r="F63" s="160">
        <v>16482887</v>
      </c>
      <c r="G63" s="160" t="s">
        <v>2958</v>
      </c>
      <c r="H63" s="160" t="s">
        <v>820</v>
      </c>
      <c r="I63" s="160" t="s">
        <v>72</v>
      </c>
      <c r="J63" s="160" t="s">
        <v>17567</v>
      </c>
      <c r="K63" s="160" t="s">
        <v>159</v>
      </c>
      <c r="L63" s="160" t="s">
        <v>17568</v>
      </c>
      <c r="M63" s="161">
        <v>45874.739583333336</v>
      </c>
      <c r="N63" s="161">
        <v>45875.661111111112</v>
      </c>
      <c r="O63" s="160" t="s">
        <v>16559</v>
      </c>
      <c r="P63" s="160" t="s">
        <v>17315</v>
      </c>
      <c r="Q63" s="160" t="s">
        <v>17316</v>
      </c>
      <c r="R63" s="160" t="s">
        <v>17503</v>
      </c>
      <c r="S63" s="160" t="s">
        <v>2965</v>
      </c>
      <c r="T63" s="162" t="s">
        <v>17569</v>
      </c>
      <c r="U63" s="160" t="s">
        <v>2967</v>
      </c>
      <c r="V63" s="160" t="s">
        <v>17570</v>
      </c>
      <c r="W63" s="160" t="s">
        <v>25</v>
      </c>
      <c r="X63" s="160" t="s">
        <v>166</v>
      </c>
      <c r="Y63" s="160" t="s">
        <v>838</v>
      </c>
      <c r="Z63" s="160">
        <v>1</v>
      </c>
      <c r="AA63" s="160">
        <v>0</v>
      </c>
      <c r="AB63" s="87">
        <f>IF(U63="SOPORTE_TELEFÓNICO",'BASE LIQUIDACION REDEBAN 2025'!$B$19,IF(U63="ENVÍO",'BASE LIQUIDACION REDEBAN 2025'!$C$2,IF(W63="TIPO I",'BASE LIQUIDACION REDEBAN 2025'!$C$2,IF(W63="TIPO II",'BASE LIQUIDACION REDEBAN 2025'!$C$3,IF(W63="TIPO III",'BASE LIQUIDACION REDEBAN 2025'!$C$4,IF(W63="TIPO IV",'BASE LIQUIDACION REDEBAN 2025'!$C$5,IF(X63="AEREO",'BASE LIQUIDACION REDEBAN 2025'!$B$6,'BASE LIQUIDACION REDEBAN 2025'!$C$5)))))))</f>
        <v>65960.072302</v>
      </c>
      <c r="AC63" s="87">
        <f>IF(OR(U63="SOPORTE_TELEFÓNICO",U63="ENVÍO"),0,IF(W63="TIPO I",'BASE LIQUIDACION REDEBAN 2025'!$B$10,IF(W63="TIPO II",'BASE LIQUIDACION REDEBAN 2025'!$B$11,IF(W63="TIPO III",'BASE LIQUIDACION REDEBAN 2025'!$B$12,'BASE LIQUIDACION REDEBAN 2025'!$B$13))))</f>
        <v>75096.394270399993</v>
      </c>
      <c r="AD63" s="87">
        <f t="shared" si="0"/>
        <v>65960.072302</v>
      </c>
    </row>
    <row r="64" spans="1:30" s="8" customFormat="1" ht="13.15">
      <c r="A64" s="160" t="s">
        <v>68</v>
      </c>
      <c r="B64" s="86" t="str">
        <f>VLOOKUP(A64,'CENTRO DE COSTOS'!A:D,4,FALSE)</f>
        <v>WILLIAM ASDRUBAL ROZO ROZO</v>
      </c>
      <c r="C64" s="86" t="str">
        <f>VLOOKUP(A64,'CENTRO DE COSTOS'!A:D,2,FALSE)</f>
        <v>0004-0004</v>
      </c>
      <c r="D64" s="160">
        <v>11001</v>
      </c>
      <c r="E64" s="160">
        <v>5747210</v>
      </c>
      <c r="F64" s="160">
        <v>23801376</v>
      </c>
      <c r="G64" s="160" t="s">
        <v>2958</v>
      </c>
      <c r="H64" s="160" t="s">
        <v>470</v>
      </c>
      <c r="I64" s="160" t="s">
        <v>68</v>
      </c>
      <c r="J64" s="160" t="s">
        <v>17571</v>
      </c>
      <c r="K64" s="160" t="s">
        <v>159</v>
      </c>
      <c r="L64" s="160" t="s">
        <v>17572</v>
      </c>
      <c r="M64" s="161">
        <v>45875.460416666669</v>
      </c>
      <c r="N64" s="161">
        <v>45875.663194444445</v>
      </c>
      <c r="O64" s="160" t="s">
        <v>16559</v>
      </c>
      <c r="P64" s="160" t="s">
        <v>17315</v>
      </c>
      <c r="Q64" s="160" t="s">
        <v>17316</v>
      </c>
      <c r="R64" s="160" t="s">
        <v>17434</v>
      </c>
      <c r="S64" s="160" t="s">
        <v>2965</v>
      </c>
      <c r="T64" s="162" t="s">
        <v>17573</v>
      </c>
      <c r="U64" s="160" t="s">
        <v>2967</v>
      </c>
      <c r="V64" s="160" t="s">
        <v>17574</v>
      </c>
      <c r="W64" s="160" t="s">
        <v>25</v>
      </c>
      <c r="X64" s="160" t="s">
        <v>166</v>
      </c>
      <c r="Y64" s="160" t="s">
        <v>3836</v>
      </c>
      <c r="Z64" s="160">
        <v>1</v>
      </c>
      <c r="AA64" s="160">
        <v>0</v>
      </c>
      <c r="AB64" s="87">
        <f>IF(U64="SOPORTE_TELEFÓNICO",'BASE LIQUIDACION REDEBAN 2025'!$B$19,IF(U64="ENVÍO",'BASE LIQUIDACION REDEBAN 2025'!$C$2,IF(W64="TIPO I",'BASE LIQUIDACION REDEBAN 2025'!$C$2,IF(W64="TIPO II",'BASE LIQUIDACION REDEBAN 2025'!$C$3,IF(W64="TIPO III",'BASE LIQUIDACION REDEBAN 2025'!$C$4,IF(W64="TIPO IV",'BASE LIQUIDACION REDEBAN 2025'!$C$5,IF(X64="AEREO",'BASE LIQUIDACION REDEBAN 2025'!$B$6,'BASE LIQUIDACION REDEBAN 2025'!$C$5)))))))</f>
        <v>65960.072302</v>
      </c>
      <c r="AC64" s="87">
        <f>IF(OR(U64="SOPORTE_TELEFÓNICO",U64="ENVÍO"),0,IF(W64="TIPO I",'BASE LIQUIDACION REDEBAN 2025'!$B$10,IF(W64="TIPO II",'BASE LIQUIDACION REDEBAN 2025'!$B$11,IF(W64="TIPO III",'BASE LIQUIDACION REDEBAN 2025'!$B$12,'BASE LIQUIDACION REDEBAN 2025'!$B$13))))</f>
        <v>75096.394270399993</v>
      </c>
      <c r="AD64" s="87">
        <f t="shared" si="0"/>
        <v>65960.072302</v>
      </c>
    </row>
    <row r="65" spans="1:30" s="8" customFormat="1" ht="13.15">
      <c r="A65" s="160" t="s">
        <v>72</v>
      </c>
      <c r="B65" s="86" t="str">
        <f>VLOOKUP(A65,'CENTRO DE COSTOS'!A:D,4,FALSE)</f>
        <v>MIGUEL JULIÁN HERNÁNDEZ GUARÍN</v>
      </c>
      <c r="C65" s="86" t="str">
        <f>VLOOKUP(A65,'CENTRO DE COSTOS'!A:D,2,FALSE)</f>
        <v>0004-0008</v>
      </c>
      <c r="D65" s="160">
        <v>68406</v>
      </c>
      <c r="E65" s="160">
        <v>5746700</v>
      </c>
      <c r="F65" s="160">
        <v>18750612</v>
      </c>
      <c r="G65" s="160" t="s">
        <v>2958</v>
      </c>
      <c r="H65" s="160" t="s">
        <v>820</v>
      </c>
      <c r="I65" s="160" t="s">
        <v>3568</v>
      </c>
      <c r="J65" s="160" t="s">
        <v>17575</v>
      </c>
      <c r="K65" s="160" t="s">
        <v>159</v>
      </c>
      <c r="L65" s="160" t="s">
        <v>17576</v>
      </c>
      <c r="M65" s="161">
        <v>45875.333333333336</v>
      </c>
      <c r="N65" s="161">
        <v>45875.665972222225</v>
      </c>
      <c r="O65" s="160" t="s">
        <v>16559</v>
      </c>
      <c r="P65" s="160" t="s">
        <v>2962</v>
      </c>
      <c r="Q65" s="160" t="s">
        <v>3076</v>
      </c>
      <c r="R65" s="160" t="s">
        <v>3076</v>
      </c>
      <c r="S65" s="160" t="s">
        <v>2965</v>
      </c>
      <c r="T65" s="162" t="s">
        <v>17577</v>
      </c>
      <c r="U65" s="160" t="s">
        <v>2967</v>
      </c>
      <c r="V65" s="160" t="s">
        <v>17578</v>
      </c>
      <c r="W65" s="160" t="s">
        <v>28</v>
      </c>
      <c r="X65" s="160" t="s">
        <v>166</v>
      </c>
      <c r="Y65" s="160" t="s">
        <v>950</v>
      </c>
      <c r="Z65" s="160">
        <v>1</v>
      </c>
      <c r="AA65" s="160">
        <v>0</v>
      </c>
      <c r="AB65" s="87">
        <f>IF(U65="SOPORTE_TELEFÓNICO",'BASE LIQUIDACION REDEBAN 2025'!$B$19,IF(U65="ENVÍO",'BASE LIQUIDACION REDEBAN 2025'!$C$2,IF(W65="TIPO I",'BASE LIQUIDACION REDEBAN 2025'!$C$2,IF(W65="TIPO II",'BASE LIQUIDACION REDEBAN 2025'!$C$3,IF(W65="TIPO III",'BASE LIQUIDACION REDEBAN 2025'!$C$4,IF(W65="TIPO IV",'BASE LIQUIDACION REDEBAN 2025'!$C$5,IF(X65="AEREO",'BASE LIQUIDACION REDEBAN 2025'!$B$6,'BASE LIQUIDACION REDEBAN 2025'!$C$5)))))))</f>
        <v>144967.87232000002</v>
      </c>
      <c r="AC65" s="87">
        <f>IF(OR(U65="SOPORTE_TELEFÓNICO",U65="ENVÍO"),0,IF(W65="TIPO I",'BASE LIQUIDACION REDEBAN 2025'!$B$10,IF(W65="TIPO II",'BASE LIQUIDACION REDEBAN 2025'!$B$11,IF(W65="TIPO III",'BASE LIQUIDACION REDEBAN 2025'!$B$12,'BASE LIQUIDACION REDEBAN 2025'!$B$13))))</f>
        <v>140395.6348884</v>
      </c>
      <c r="AD65" s="87">
        <f t="shared" ref="AD65:AD126" si="1">IF(OR(U65="SOPORTE_TELEFÓNICO",U65="ENVÍO"),AB65,(AB65*Z65+AC65*AA65))</f>
        <v>144967.87232000002</v>
      </c>
    </row>
    <row r="66" spans="1:30" s="8" customFormat="1" ht="13.15">
      <c r="A66" s="160" t="s">
        <v>68</v>
      </c>
      <c r="B66" s="86" t="str">
        <f>VLOOKUP(A66,'CENTRO DE COSTOS'!A:D,4,FALSE)</f>
        <v>WILLIAM ASDRUBAL ROZO ROZO</v>
      </c>
      <c r="C66" s="86" t="str">
        <f>VLOOKUP(A66,'CENTRO DE COSTOS'!A:D,2,FALSE)</f>
        <v>0004-0004</v>
      </c>
      <c r="D66" s="160">
        <v>11001</v>
      </c>
      <c r="E66" s="160">
        <v>5746713</v>
      </c>
      <c r="F66" s="160">
        <v>18933804</v>
      </c>
      <c r="G66" s="160" t="s">
        <v>2958</v>
      </c>
      <c r="H66" s="160" t="s">
        <v>470</v>
      </c>
      <c r="I66" s="160" t="s">
        <v>68</v>
      </c>
      <c r="J66" s="160" t="s">
        <v>17428</v>
      </c>
      <c r="K66" s="160" t="s">
        <v>159</v>
      </c>
      <c r="L66" s="160" t="s">
        <v>17579</v>
      </c>
      <c r="M66" s="161">
        <v>45875.333333333336</v>
      </c>
      <c r="N66" s="161">
        <v>45875.67291666667</v>
      </c>
      <c r="O66" s="160" t="s">
        <v>16559</v>
      </c>
      <c r="P66" s="160" t="s">
        <v>17315</v>
      </c>
      <c r="Q66" s="160" t="s">
        <v>17316</v>
      </c>
      <c r="R66" s="160" t="s">
        <v>17503</v>
      </c>
      <c r="S66" s="160" t="s">
        <v>2965</v>
      </c>
      <c r="T66" s="162" t="s">
        <v>17580</v>
      </c>
      <c r="U66" s="160" t="s">
        <v>2967</v>
      </c>
      <c r="V66" s="160" t="s">
        <v>17431</v>
      </c>
      <c r="W66" s="160" t="s">
        <v>25</v>
      </c>
      <c r="X66" s="160" t="s">
        <v>166</v>
      </c>
      <c r="Y66" s="160" t="s">
        <v>882</v>
      </c>
      <c r="Z66" s="160">
        <v>1</v>
      </c>
      <c r="AA66" s="160">
        <v>0</v>
      </c>
      <c r="AB66" s="87">
        <f>IF(U66="SOPORTE_TELEFÓNICO",'BASE LIQUIDACION REDEBAN 2025'!$B$19,IF(U66="ENVÍO",'BASE LIQUIDACION REDEBAN 2025'!$C$2,IF(W66="TIPO I",'BASE LIQUIDACION REDEBAN 2025'!$C$2,IF(W66="TIPO II",'BASE LIQUIDACION REDEBAN 2025'!$C$3,IF(W66="TIPO III",'BASE LIQUIDACION REDEBAN 2025'!$C$4,IF(W66="TIPO IV",'BASE LIQUIDACION REDEBAN 2025'!$C$5,IF(X66="AEREO",'BASE LIQUIDACION REDEBAN 2025'!$B$6,'BASE LIQUIDACION REDEBAN 2025'!$C$5)))))))</f>
        <v>65960.072302</v>
      </c>
      <c r="AC66" s="87">
        <f>IF(OR(U66="SOPORTE_TELEFÓNICO",U66="ENVÍO"),0,IF(W66="TIPO I",'BASE LIQUIDACION REDEBAN 2025'!$B$10,IF(W66="TIPO II",'BASE LIQUIDACION REDEBAN 2025'!$B$11,IF(W66="TIPO III",'BASE LIQUIDACION REDEBAN 2025'!$B$12,'BASE LIQUIDACION REDEBAN 2025'!$B$13))))</f>
        <v>75096.394270399993</v>
      </c>
      <c r="AD66" s="87">
        <f t="shared" si="1"/>
        <v>65960.072302</v>
      </c>
    </row>
    <row r="67" spans="1:30" s="8" customFormat="1" ht="13.15">
      <c r="A67" s="160" t="s">
        <v>72</v>
      </c>
      <c r="B67" s="86" t="str">
        <f>VLOOKUP(A67,'CENTRO DE COSTOS'!A:D,4,FALSE)</f>
        <v>MIGUEL JULIÁN HERNÁNDEZ GUARÍN</v>
      </c>
      <c r="C67" s="86" t="str">
        <f>VLOOKUP(A67,'CENTRO DE COSTOS'!A:D,2,FALSE)</f>
        <v>0004-0008</v>
      </c>
      <c r="D67" s="160">
        <v>13160</v>
      </c>
      <c r="E67" s="160">
        <v>5740504</v>
      </c>
      <c r="F67" s="160">
        <v>14589899</v>
      </c>
      <c r="G67" s="160" t="s">
        <v>2958</v>
      </c>
      <c r="H67" s="160" t="s">
        <v>303</v>
      </c>
      <c r="I67" s="160" t="s">
        <v>4157</v>
      </c>
      <c r="J67" s="160" t="s">
        <v>17581</v>
      </c>
      <c r="K67" s="160" t="s">
        <v>159</v>
      </c>
      <c r="L67" s="160" t="s">
        <v>17582</v>
      </c>
      <c r="M67" s="161">
        <v>45870.405555555553</v>
      </c>
      <c r="N67" s="161">
        <v>45875.717361111114</v>
      </c>
      <c r="O67" s="160" t="s">
        <v>16559</v>
      </c>
      <c r="P67" s="160" t="s">
        <v>2962</v>
      </c>
      <c r="Q67" s="160" t="s">
        <v>3076</v>
      </c>
      <c r="R67" s="160" t="s">
        <v>3076</v>
      </c>
      <c r="S67" s="160" t="s">
        <v>2965</v>
      </c>
      <c r="T67" s="162" t="s">
        <v>17583</v>
      </c>
      <c r="U67" s="160" t="s">
        <v>2967</v>
      </c>
      <c r="V67" s="160" t="s">
        <v>17584</v>
      </c>
      <c r="W67" s="160" t="s">
        <v>180</v>
      </c>
      <c r="X67" s="160" t="s">
        <v>309</v>
      </c>
      <c r="Y67" s="160" t="s">
        <v>310</v>
      </c>
      <c r="Z67" s="160">
        <v>1</v>
      </c>
      <c r="AA67" s="160">
        <v>0</v>
      </c>
      <c r="AB67" s="87">
        <f>IF(U67="SOPORTE_TELEFÓNICO",'BASE LIQUIDACION REDEBAN 2025'!$B$19,IF(U67="ENVÍO",'BASE LIQUIDACION REDEBAN 2025'!$C$2,IF(W67="TIPO I",'BASE LIQUIDACION REDEBAN 2025'!$C$2,IF(W67="TIPO II",'BASE LIQUIDACION REDEBAN 2025'!$C$3,IF(W67="TIPO III",'BASE LIQUIDACION REDEBAN 2025'!$C$4,IF(W67="TIPO IV",'BASE LIQUIDACION REDEBAN 2025'!$C$5,IF(X67="AEREO",'BASE LIQUIDACION REDEBAN 2025'!$B$6,'BASE LIQUIDACION REDEBAN 2025'!$C$5)))))))</f>
        <v>479588.87655000004</v>
      </c>
      <c r="AC67" s="87">
        <f>IF(OR(U67="SOPORTE_TELEFÓNICO",U67="ENVÍO"),0,IF(W67="TIPO I",'BASE LIQUIDACION REDEBAN 2025'!$B$10,IF(W67="TIPO II",'BASE LIQUIDACION REDEBAN 2025'!$B$11,IF(W67="TIPO III",'BASE LIQUIDACION REDEBAN 2025'!$B$12,'BASE LIQUIDACION REDEBAN 2025'!$B$13))))</f>
        <v>196536.5258152</v>
      </c>
      <c r="AD67" s="87">
        <f t="shared" si="1"/>
        <v>479588.87655000004</v>
      </c>
    </row>
    <row r="68" spans="1:30" s="8" customFormat="1" ht="13.15">
      <c r="A68" s="160" t="s">
        <v>90</v>
      </c>
      <c r="B68" s="86" t="str">
        <f>VLOOKUP(A68,'CENTRO DE COSTOS'!A:D,4,FALSE)</f>
        <v>JUAN SEBASTIÁN RÍOS CASTRILLÓN</v>
      </c>
      <c r="C68" s="86" t="str">
        <f>VLOOKUP(A68,'CENTRO DE COSTOS'!A:D,2,FALSE)</f>
        <v>0004-0005</v>
      </c>
      <c r="D68" s="160">
        <v>5789</v>
      </c>
      <c r="E68" s="160">
        <v>5744712</v>
      </c>
      <c r="F68" s="160">
        <v>16788929</v>
      </c>
      <c r="G68" s="160" t="s">
        <v>2958</v>
      </c>
      <c r="H68" s="160" t="s">
        <v>197</v>
      </c>
      <c r="I68" s="160" t="s">
        <v>2091</v>
      </c>
      <c r="J68" s="160" t="s">
        <v>17585</v>
      </c>
      <c r="K68" s="160" t="s">
        <v>159</v>
      </c>
      <c r="L68" s="160" t="s">
        <v>17586</v>
      </c>
      <c r="M68" s="161">
        <v>45874.333333333336</v>
      </c>
      <c r="N68" s="161">
        <v>45875.720138888886</v>
      </c>
      <c r="O68" s="160" t="s">
        <v>16559</v>
      </c>
      <c r="P68" s="160" t="s">
        <v>17315</v>
      </c>
      <c r="Q68" s="160" t="s">
        <v>3257</v>
      </c>
      <c r="R68" s="160" t="s">
        <v>17407</v>
      </c>
      <c r="S68" s="160" t="s">
        <v>2965</v>
      </c>
      <c r="T68" s="162" t="s">
        <v>17587</v>
      </c>
      <c r="U68" s="160" t="s">
        <v>3213</v>
      </c>
      <c r="V68" s="160">
        <v>0</v>
      </c>
      <c r="W68" s="160" t="s">
        <v>30</v>
      </c>
      <c r="X68" s="160" t="s">
        <v>166</v>
      </c>
      <c r="Y68" s="160" t="s">
        <v>1245</v>
      </c>
      <c r="Z68" s="160">
        <v>0</v>
      </c>
      <c r="AA68" s="160">
        <v>0</v>
      </c>
      <c r="AB68" s="87">
        <f>IF(U68="SOPORTE_TELEFÓNICO",'BASE LIQUIDACION REDEBAN 2025'!$B$19,IF(U68="ENVÍO",'BASE LIQUIDACION REDEBAN 2025'!$C$2,IF(W68="TIPO I",'BASE LIQUIDACION REDEBAN 2025'!$C$2,IF(W68="TIPO II",'BASE LIQUIDACION REDEBAN 2025'!$C$3,IF(W68="TIPO III",'BASE LIQUIDACION REDEBAN 2025'!$C$4,IF(W68="TIPO IV",'BASE LIQUIDACION REDEBAN 2025'!$C$5,IF(X68="AEREO",'BASE LIQUIDACION REDEBAN 2025'!$B$6,'BASE LIQUIDACION REDEBAN 2025'!$C$5)))))))</f>
        <v>41241.0800752</v>
      </c>
      <c r="AC68" s="87">
        <f>IF(OR(U68="SOPORTE_TELEFÓNICO",U68="ENVÍO"),0,IF(W68="TIPO I",'BASE LIQUIDACION REDEBAN 2025'!$B$10,IF(W68="TIPO II",'BASE LIQUIDACION REDEBAN 2025'!$B$11,IF(W68="TIPO III",'BASE LIQUIDACION REDEBAN 2025'!$B$12,'BASE LIQUIDACION REDEBAN 2025'!$B$13))))</f>
        <v>0</v>
      </c>
      <c r="AD68" s="87">
        <f t="shared" si="1"/>
        <v>41241.0800752</v>
      </c>
    </row>
    <row r="69" spans="1:30" s="8" customFormat="1" ht="13.15">
      <c r="A69" s="160" t="s">
        <v>81</v>
      </c>
      <c r="B69" s="86" t="str">
        <f>VLOOKUP(A69,'CENTRO DE COSTOS'!A:D,4,FALSE)</f>
        <v>MIGUEL JULIÁN HERNÁNDEZ GUARÍN</v>
      </c>
      <c r="C69" s="86" t="str">
        <f>VLOOKUP(A69,'CENTRO DE COSTOS'!A:D,2,FALSE)</f>
        <v>0004-0008</v>
      </c>
      <c r="D69" s="160">
        <v>54001</v>
      </c>
      <c r="E69" s="160">
        <v>5747487</v>
      </c>
      <c r="F69" s="160">
        <v>49352040</v>
      </c>
      <c r="G69" s="160" t="s">
        <v>2958</v>
      </c>
      <c r="H69" s="160" t="s">
        <v>317</v>
      </c>
      <c r="I69" s="160" t="s">
        <v>81</v>
      </c>
      <c r="J69" s="160" t="s">
        <v>17588</v>
      </c>
      <c r="K69" s="160" t="s">
        <v>159</v>
      </c>
      <c r="L69" s="160" t="s">
        <v>17589</v>
      </c>
      <c r="M69" s="161">
        <v>45875.544444444444</v>
      </c>
      <c r="N69" s="161">
        <v>45875.72152777778</v>
      </c>
      <c r="O69" s="160" t="s">
        <v>16559</v>
      </c>
      <c r="P69" s="160" t="s">
        <v>2962</v>
      </c>
      <c r="Q69" s="160" t="s">
        <v>3076</v>
      </c>
      <c r="R69" s="160" t="s">
        <v>3076</v>
      </c>
      <c r="S69" s="160" t="s">
        <v>2965</v>
      </c>
      <c r="T69" s="162" t="s">
        <v>17590</v>
      </c>
      <c r="U69" s="160" t="s">
        <v>2967</v>
      </c>
      <c r="V69" s="160" t="s">
        <v>17591</v>
      </c>
      <c r="W69" s="160" t="s">
        <v>25</v>
      </c>
      <c r="X69" s="160" t="s">
        <v>166</v>
      </c>
      <c r="Y69" s="160" t="s">
        <v>401</v>
      </c>
      <c r="Z69" s="160">
        <v>1</v>
      </c>
      <c r="AA69" s="160">
        <v>0</v>
      </c>
      <c r="AB69" s="87">
        <f>IF(U69="SOPORTE_TELEFÓNICO",'BASE LIQUIDACION REDEBAN 2025'!$B$19,IF(U69="ENVÍO",'BASE LIQUIDACION REDEBAN 2025'!$C$2,IF(W69="TIPO I",'BASE LIQUIDACION REDEBAN 2025'!$C$2,IF(W69="TIPO II",'BASE LIQUIDACION REDEBAN 2025'!$C$3,IF(W69="TIPO III",'BASE LIQUIDACION REDEBAN 2025'!$C$4,IF(W69="TIPO IV",'BASE LIQUIDACION REDEBAN 2025'!$C$5,IF(X69="AEREO",'BASE LIQUIDACION REDEBAN 2025'!$B$6,'BASE LIQUIDACION REDEBAN 2025'!$C$5)))))))</f>
        <v>65960.072302</v>
      </c>
      <c r="AC69" s="87">
        <f>IF(OR(U69="SOPORTE_TELEFÓNICO",U69="ENVÍO"),0,IF(W69="TIPO I",'BASE LIQUIDACION REDEBAN 2025'!$B$10,IF(W69="TIPO II",'BASE LIQUIDACION REDEBAN 2025'!$B$11,IF(W69="TIPO III",'BASE LIQUIDACION REDEBAN 2025'!$B$12,'BASE LIQUIDACION REDEBAN 2025'!$B$13))))</f>
        <v>75096.394270399993</v>
      </c>
      <c r="AD69" s="87">
        <f t="shared" si="1"/>
        <v>65960.072302</v>
      </c>
    </row>
    <row r="70" spans="1:30" s="8" customFormat="1" ht="13.15">
      <c r="A70" s="160" t="s">
        <v>72</v>
      </c>
      <c r="B70" s="86" t="str">
        <f>VLOOKUP(A70,'CENTRO DE COSTOS'!A:D,4,FALSE)</f>
        <v>MIGUEL JULIÁN HERNÁNDEZ GUARÍN</v>
      </c>
      <c r="C70" s="86" t="str">
        <f>VLOOKUP(A70,'CENTRO DE COSTOS'!A:D,2,FALSE)</f>
        <v>0004-0008</v>
      </c>
      <c r="D70" s="160">
        <v>68547</v>
      </c>
      <c r="E70" s="160">
        <v>5747874</v>
      </c>
      <c r="F70" s="160">
        <v>20380713</v>
      </c>
      <c r="G70" s="160" t="s">
        <v>2958</v>
      </c>
      <c r="H70" s="160" t="s">
        <v>820</v>
      </c>
      <c r="I70" s="160" t="s">
        <v>844</v>
      </c>
      <c r="J70" s="160" t="s">
        <v>17592</v>
      </c>
      <c r="K70" s="160" t="s">
        <v>159</v>
      </c>
      <c r="L70" s="160" t="s">
        <v>17593</v>
      </c>
      <c r="M70" s="161">
        <v>45875.643750000003</v>
      </c>
      <c r="N70" s="161">
        <v>45875.724293981482</v>
      </c>
      <c r="O70" s="160" t="s">
        <v>16559</v>
      </c>
      <c r="P70" s="160" t="s">
        <v>2962</v>
      </c>
      <c r="Q70" s="160" t="s">
        <v>2978</v>
      </c>
      <c r="R70" s="160" t="s">
        <v>2983</v>
      </c>
      <c r="S70" s="160" t="s">
        <v>2965</v>
      </c>
      <c r="T70" s="162" t="s">
        <v>17594</v>
      </c>
      <c r="U70" s="160" t="s">
        <v>2967</v>
      </c>
      <c r="V70" s="160" t="s">
        <v>17595</v>
      </c>
      <c r="W70" s="160" t="s">
        <v>28</v>
      </c>
      <c r="X70" s="160" t="s">
        <v>166</v>
      </c>
      <c r="Y70" s="160" t="s">
        <v>3140</v>
      </c>
      <c r="Z70" s="160">
        <v>1</v>
      </c>
      <c r="AA70" s="160">
        <v>0</v>
      </c>
      <c r="AB70" s="87">
        <f>IF(U70="SOPORTE_TELEFÓNICO",'BASE LIQUIDACION REDEBAN 2025'!$B$19,IF(U70="ENVÍO",'BASE LIQUIDACION REDEBAN 2025'!$C$2,IF(W70="TIPO I",'BASE LIQUIDACION REDEBAN 2025'!$C$2,IF(W70="TIPO II",'BASE LIQUIDACION REDEBAN 2025'!$C$3,IF(W70="TIPO III",'BASE LIQUIDACION REDEBAN 2025'!$C$4,IF(W70="TIPO IV",'BASE LIQUIDACION REDEBAN 2025'!$C$5,IF(X70="AEREO",'BASE LIQUIDACION REDEBAN 2025'!$B$6,'BASE LIQUIDACION REDEBAN 2025'!$C$5)))))))</f>
        <v>144967.87232000002</v>
      </c>
      <c r="AC70" s="87">
        <f>IF(OR(U70="SOPORTE_TELEFÓNICO",U70="ENVÍO"),0,IF(W70="TIPO I",'BASE LIQUIDACION REDEBAN 2025'!$B$10,IF(W70="TIPO II",'BASE LIQUIDACION REDEBAN 2025'!$B$11,IF(W70="TIPO III",'BASE LIQUIDACION REDEBAN 2025'!$B$12,'BASE LIQUIDACION REDEBAN 2025'!$B$13))))</f>
        <v>140395.6348884</v>
      </c>
      <c r="AD70" s="87">
        <f t="shared" si="1"/>
        <v>144967.87232000002</v>
      </c>
    </row>
    <row r="71" spans="1:30" s="8" customFormat="1" ht="13.15">
      <c r="A71" s="160" t="s">
        <v>93</v>
      </c>
      <c r="B71" s="86" t="str">
        <f>VLOOKUP(A71,'CENTRO DE COSTOS'!A:D,4,FALSE)</f>
        <v>DIEGO FERNANDO HENAO CARDONA</v>
      </c>
      <c r="C71" s="86" t="str">
        <f>VLOOKUP(A71,'CENTRO DE COSTOS'!A:D,2,FALSE)</f>
        <v>0004-0003</v>
      </c>
      <c r="D71" s="160">
        <v>52001</v>
      </c>
      <c r="E71" s="160">
        <v>5747903</v>
      </c>
      <c r="F71" s="160">
        <v>90100825</v>
      </c>
      <c r="G71" s="160" t="s">
        <v>2958</v>
      </c>
      <c r="H71" s="160" t="s">
        <v>174</v>
      </c>
      <c r="I71" s="160" t="s">
        <v>93</v>
      </c>
      <c r="J71" s="160" t="s">
        <v>16588</v>
      </c>
      <c r="K71" s="160" t="s">
        <v>159</v>
      </c>
      <c r="L71" s="160" t="s">
        <v>17596</v>
      </c>
      <c r="M71" s="161">
        <v>45875.652083333334</v>
      </c>
      <c r="N71" s="161">
        <v>45875.727083333331</v>
      </c>
      <c r="O71" s="160" t="s">
        <v>16559</v>
      </c>
      <c r="P71" s="160" t="s">
        <v>17322</v>
      </c>
      <c r="Q71" s="160" t="s">
        <v>2971</v>
      </c>
      <c r="R71" s="160" t="s">
        <v>17371</v>
      </c>
      <c r="S71" s="160" t="s">
        <v>2965</v>
      </c>
      <c r="T71" s="162" t="s">
        <v>17597</v>
      </c>
      <c r="U71" s="160" t="s">
        <v>3213</v>
      </c>
      <c r="V71" s="160">
        <v>0</v>
      </c>
      <c r="W71" s="160" t="s">
        <v>25</v>
      </c>
      <c r="X71" s="160" t="s">
        <v>166</v>
      </c>
      <c r="Y71" s="160" t="s">
        <v>3668</v>
      </c>
      <c r="Z71" s="160">
        <v>0</v>
      </c>
      <c r="AA71" s="160">
        <v>0</v>
      </c>
      <c r="AB71" s="87">
        <f>IF(U71="SOPORTE_TELEFÓNICO",'BASE LIQUIDACION REDEBAN 2025'!$B$19,IF(U71="ENVÍO",'BASE LIQUIDACION REDEBAN 2025'!$C$2,IF(W71="TIPO I",'BASE LIQUIDACION REDEBAN 2025'!$C$2,IF(W71="TIPO II",'BASE LIQUIDACION REDEBAN 2025'!$C$3,IF(W71="TIPO III",'BASE LIQUIDACION REDEBAN 2025'!$C$4,IF(W71="TIPO IV",'BASE LIQUIDACION REDEBAN 2025'!$C$5,IF(X71="AEREO",'BASE LIQUIDACION REDEBAN 2025'!$B$6,'BASE LIQUIDACION REDEBAN 2025'!$C$5)))))))</f>
        <v>41241.0800752</v>
      </c>
      <c r="AC71" s="87">
        <f>IF(OR(U71="SOPORTE_TELEFÓNICO",U71="ENVÍO"),0,IF(W71="TIPO I",'BASE LIQUIDACION REDEBAN 2025'!$B$10,IF(W71="TIPO II",'BASE LIQUIDACION REDEBAN 2025'!$B$11,IF(W71="TIPO III",'BASE LIQUIDACION REDEBAN 2025'!$B$12,'BASE LIQUIDACION REDEBAN 2025'!$B$13))))</f>
        <v>0</v>
      </c>
      <c r="AD71" s="87">
        <f t="shared" si="1"/>
        <v>41241.0800752</v>
      </c>
    </row>
    <row r="72" spans="1:30" s="8" customFormat="1" ht="13.15">
      <c r="A72" s="160" t="s">
        <v>100</v>
      </c>
      <c r="B72" s="86" t="str">
        <f>VLOOKUP(A72,'CENTRO DE COSTOS'!A:D,4,FALSE)</f>
        <v>KEVIN ALEXIS CORZO BUSTOS</v>
      </c>
      <c r="C72" s="86" t="str">
        <f>VLOOKUP(A72,'CENTRO DE COSTOS'!A:D,2,FALSE)</f>
        <v>0004-0007</v>
      </c>
      <c r="D72" s="160">
        <v>50006</v>
      </c>
      <c r="E72" s="160">
        <v>5747813</v>
      </c>
      <c r="F72" s="160">
        <v>87855574</v>
      </c>
      <c r="G72" s="160" t="s">
        <v>2958</v>
      </c>
      <c r="H72" s="160" t="s">
        <v>295</v>
      </c>
      <c r="I72" s="160" t="s">
        <v>932</v>
      </c>
      <c r="J72" s="160" t="s">
        <v>17598</v>
      </c>
      <c r="K72" s="160" t="s">
        <v>159</v>
      </c>
      <c r="L72" s="160" t="s">
        <v>17599</v>
      </c>
      <c r="M72" s="161">
        <v>45875.631944444445</v>
      </c>
      <c r="N72" s="161">
        <v>45877.43472222222</v>
      </c>
      <c r="O72" s="160" t="s">
        <v>16559</v>
      </c>
      <c r="P72" s="160" t="s">
        <v>17315</v>
      </c>
      <c r="Q72" s="160" t="s">
        <v>3257</v>
      </c>
      <c r="R72" s="160" t="s">
        <v>17407</v>
      </c>
      <c r="S72" s="160" t="s">
        <v>2965</v>
      </c>
      <c r="T72" s="162" t="s">
        <v>17600</v>
      </c>
      <c r="U72" s="160" t="s">
        <v>2967</v>
      </c>
      <c r="V72" s="160" t="s">
        <v>17601</v>
      </c>
      <c r="W72" s="160" t="s">
        <v>28</v>
      </c>
      <c r="X72" s="160" t="s">
        <v>166</v>
      </c>
      <c r="Y72" s="160" t="s">
        <v>937</v>
      </c>
      <c r="Z72" s="160">
        <v>1</v>
      </c>
      <c r="AA72" s="160">
        <v>0</v>
      </c>
      <c r="AB72" s="87">
        <f>IF(U72="SOPORTE_TELEFÓNICO",'BASE LIQUIDACION REDEBAN 2025'!$B$19,IF(U72="ENVÍO",'BASE LIQUIDACION REDEBAN 2025'!$C$2,IF(W72="TIPO I",'BASE LIQUIDACION REDEBAN 2025'!$C$2,IF(W72="TIPO II",'BASE LIQUIDACION REDEBAN 2025'!$C$3,IF(W72="TIPO III",'BASE LIQUIDACION REDEBAN 2025'!$C$4,IF(W72="TIPO IV",'BASE LIQUIDACION REDEBAN 2025'!$C$5,IF(X72="AEREO",'BASE LIQUIDACION REDEBAN 2025'!$B$6,'BASE LIQUIDACION REDEBAN 2025'!$C$5)))))))</f>
        <v>144967.87232000002</v>
      </c>
      <c r="AC72" s="87">
        <f>IF(OR(U72="SOPORTE_TELEFÓNICO",U72="ENVÍO"),0,IF(W72="TIPO I",'BASE LIQUIDACION REDEBAN 2025'!$B$10,IF(W72="TIPO II",'BASE LIQUIDACION REDEBAN 2025'!$B$11,IF(W72="TIPO III",'BASE LIQUIDACION REDEBAN 2025'!$B$12,'BASE LIQUIDACION REDEBAN 2025'!$B$13))))</f>
        <v>140395.6348884</v>
      </c>
      <c r="AD72" s="87">
        <f t="shared" si="1"/>
        <v>144967.87232000002</v>
      </c>
    </row>
    <row r="73" spans="1:30" s="8" customFormat="1" ht="13.15">
      <c r="A73" s="160" t="s">
        <v>76</v>
      </c>
      <c r="B73" s="86" t="str">
        <f>VLOOKUP(A73,'CENTRO DE COSTOS'!A:D,4,FALSE)</f>
        <v>DIEGO FERNANDO HENAO CARDONA</v>
      </c>
      <c r="C73" s="86" t="str">
        <f>VLOOKUP(A73,'CENTRO DE COSTOS'!A:D,2,FALSE)</f>
        <v>0004-0003</v>
      </c>
      <c r="D73" s="160">
        <v>76520</v>
      </c>
      <c r="E73" s="160">
        <v>5748023</v>
      </c>
      <c r="F73" s="160">
        <v>17337676</v>
      </c>
      <c r="G73" s="160" t="s">
        <v>2958</v>
      </c>
      <c r="H73" s="160" t="s">
        <v>227</v>
      </c>
      <c r="I73" s="160" t="s">
        <v>1403</v>
      </c>
      <c r="J73" s="160" t="s">
        <v>17514</v>
      </c>
      <c r="K73" s="160" t="s">
        <v>159</v>
      </c>
      <c r="L73" s="160" t="s">
        <v>17602</v>
      </c>
      <c r="M73" s="161">
        <v>45875.683333333334</v>
      </c>
      <c r="N73" s="161">
        <v>45877.463194444441</v>
      </c>
      <c r="O73" s="160">
        <v>0</v>
      </c>
      <c r="P73" s="160" t="s">
        <v>2962</v>
      </c>
      <c r="Q73" s="160" t="s">
        <v>3099</v>
      </c>
      <c r="R73" s="160" t="s">
        <v>3100</v>
      </c>
      <c r="S73" s="160" t="s">
        <v>2965</v>
      </c>
      <c r="T73" s="162" t="s">
        <v>17603</v>
      </c>
      <c r="U73" s="160" t="s">
        <v>3213</v>
      </c>
      <c r="V73" s="160">
        <v>0</v>
      </c>
      <c r="W73" s="160" t="s">
        <v>25</v>
      </c>
      <c r="X73" s="160" t="s">
        <v>166</v>
      </c>
      <c r="Y73" s="160">
        <v>0</v>
      </c>
      <c r="Z73" s="160">
        <v>0</v>
      </c>
      <c r="AA73" s="160">
        <v>0</v>
      </c>
      <c r="AB73" s="87">
        <f>IF(U73="SOPORTE_TELEFÓNICO",'BASE LIQUIDACION REDEBAN 2025'!$B$19,IF(U73="ENVÍO",'BASE LIQUIDACION REDEBAN 2025'!$C$2,IF(W73="TIPO I",'BASE LIQUIDACION REDEBAN 2025'!$C$2,IF(W73="TIPO II",'BASE LIQUIDACION REDEBAN 2025'!$C$3,IF(W73="TIPO III",'BASE LIQUIDACION REDEBAN 2025'!$C$4,IF(W73="TIPO IV",'BASE LIQUIDACION REDEBAN 2025'!$C$5,IF(X73="AEREO",'BASE LIQUIDACION REDEBAN 2025'!$B$6,'BASE LIQUIDACION REDEBAN 2025'!$C$5)))))))</f>
        <v>41241.0800752</v>
      </c>
      <c r="AC73" s="87">
        <f>IF(OR(U73="SOPORTE_TELEFÓNICO",U73="ENVÍO"),0,IF(W73="TIPO I",'BASE LIQUIDACION REDEBAN 2025'!$B$10,IF(W73="TIPO II",'BASE LIQUIDACION REDEBAN 2025'!$B$11,IF(W73="TIPO III",'BASE LIQUIDACION REDEBAN 2025'!$B$12,'BASE LIQUIDACION REDEBAN 2025'!$B$13))))</f>
        <v>0</v>
      </c>
      <c r="AD73" s="87">
        <f t="shared" si="1"/>
        <v>41241.0800752</v>
      </c>
    </row>
    <row r="74" spans="1:30" s="8" customFormat="1" ht="13.15">
      <c r="A74" s="160" t="s">
        <v>68</v>
      </c>
      <c r="B74" s="86" t="str">
        <f>VLOOKUP(A74,'CENTRO DE COSTOS'!A:D,4,FALSE)</f>
        <v>WILLIAM ASDRUBAL ROZO ROZO</v>
      </c>
      <c r="C74" s="86" t="str">
        <f>VLOOKUP(A74,'CENTRO DE COSTOS'!A:D,2,FALSE)</f>
        <v>0004-0004</v>
      </c>
      <c r="D74" s="160">
        <v>25815</v>
      </c>
      <c r="E74" s="160">
        <v>5747171</v>
      </c>
      <c r="F74" s="160">
        <v>48315626</v>
      </c>
      <c r="G74" s="160" t="s">
        <v>2958</v>
      </c>
      <c r="H74" s="160" t="s">
        <v>470</v>
      </c>
      <c r="I74" s="160" t="s">
        <v>8583</v>
      </c>
      <c r="J74" s="160" t="s">
        <v>17604</v>
      </c>
      <c r="K74" s="160" t="s">
        <v>159</v>
      </c>
      <c r="L74" s="160" t="s">
        <v>17605</v>
      </c>
      <c r="M74" s="161">
        <v>45875.45416666667</v>
      </c>
      <c r="N74" s="161">
        <v>45877.509722222225</v>
      </c>
      <c r="O74" s="160" t="s">
        <v>16559</v>
      </c>
      <c r="P74" s="160" t="s">
        <v>17322</v>
      </c>
      <c r="Q74" s="160" t="s">
        <v>3335</v>
      </c>
      <c r="R74" s="160" t="s">
        <v>17344</v>
      </c>
      <c r="S74" s="160" t="s">
        <v>2965</v>
      </c>
      <c r="T74" s="162" t="s">
        <v>17606</v>
      </c>
      <c r="U74" s="160" t="s">
        <v>2967</v>
      </c>
      <c r="V74" s="160" t="s">
        <v>17607</v>
      </c>
      <c r="W74" s="160" t="s">
        <v>30</v>
      </c>
      <c r="X74" s="160" t="s">
        <v>166</v>
      </c>
      <c r="Y74" s="160" t="s">
        <v>882</v>
      </c>
      <c r="Z74" s="160">
        <v>1</v>
      </c>
      <c r="AA74" s="160">
        <v>0</v>
      </c>
      <c r="AB74" s="87">
        <f>IF(U74="SOPORTE_TELEFÓNICO",'BASE LIQUIDACION REDEBAN 2025'!$B$19,IF(U74="ENVÍO",'BASE LIQUIDACION REDEBAN 2025'!$C$2,IF(W74="TIPO I",'BASE LIQUIDACION REDEBAN 2025'!$C$2,IF(W74="TIPO II",'BASE LIQUIDACION REDEBAN 2025'!$C$3,IF(W74="TIPO III",'BASE LIQUIDACION REDEBAN 2025'!$C$4,IF(W74="TIPO IV",'BASE LIQUIDACION REDEBAN 2025'!$C$5,IF(X74="AEREO",'BASE LIQUIDACION REDEBAN 2025'!$B$6,'BASE LIQUIDACION REDEBAN 2025'!$C$5)))))))</f>
        <v>275728.78077800001</v>
      </c>
      <c r="AC74" s="87">
        <f>IF(OR(U74="SOPORTE_TELEFÓNICO",U74="ENVÍO"),0,IF(W74="TIPO I",'BASE LIQUIDACION REDEBAN 2025'!$B$10,IF(W74="TIPO II",'BASE LIQUIDACION REDEBAN 2025'!$B$11,IF(W74="TIPO III",'BASE LIQUIDACION REDEBAN 2025'!$B$12,'BASE LIQUIDACION REDEBAN 2025'!$B$13))))</f>
        <v>196536.5258152</v>
      </c>
      <c r="AD74" s="87">
        <f t="shared" si="1"/>
        <v>275728.78077800001</v>
      </c>
    </row>
    <row r="75" spans="1:30" s="8" customFormat="1" ht="13.15">
      <c r="A75" s="160" t="s">
        <v>68</v>
      </c>
      <c r="B75" s="86" t="str">
        <f>VLOOKUP(A75,'CENTRO DE COSTOS'!A:D,4,FALSE)</f>
        <v>WILLIAM ASDRUBAL ROZO ROZO</v>
      </c>
      <c r="C75" s="86" t="str">
        <f>VLOOKUP(A75,'CENTRO DE COSTOS'!A:D,2,FALSE)</f>
        <v>0004-0004</v>
      </c>
      <c r="D75" s="160">
        <v>25001</v>
      </c>
      <c r="E75" s="160">
        <v>5747127</v>
      </c>
      <c r="F75" s="160">
        <v>15865835</v>
      </c>
      <c r="G75" s="160" t="s">
        <v>2958</v>
      </c>
      <c r="H75" s="160" t="s">
        <v>470</v>
      </c>
      <c r="I75" s="160" t="s">
        <v>16252</v>
      </c>
      <c r="J75" s="160" t="s">
        <v>17608</v>
      </c>
      <c r="K75" s="160" t="s">
        <v>159</v>
      </c>
      <c r="L75" s="160" t="s">
        <v>17609</v>
      </c>
      <c r="M75" s="161">
        <v>45875.442361111112</v>
      </c>
      <c r="N75" s="161">
        <v>45877.555555555555</v>
      </c>
      <c r="O75" s="160" t="s">
        <v>16559</v>
      </c>
      <c r="P75" s="160" t="s">
        <v>2962</v>
      </c>
      <c r="Q75" s="160" t="s">
        <v>3076</v>
      </c>
      <c r="R75" s="160" t="s">
        <v>3076</v>
      </c>
      <c r="S75" s="160" t="s">
        <v>2965</v>
      </c>
      <c r="T75" s="162" t="s">
        <v>17610</v>
      </c>
      <c r="U75" s="160" t="s">
        <v>2967</v>
      </c>
      <c r="V75" s="160" t="s">
        <v>17611</v>
      </c>
      <c r="W75" s="160" t="s">
        <v>30</v>
      </c>
      <c r="X75" s="160" t="s">
        <v>166</v>
      </c>
      <c r="Y75" s="160" t="s">
        <v>882</v>
      </c>
      <c r="Z75" s="160">
        <v>1</v>
      </c>
      <c r="AA75" s="160">
        <v>0</v>
      </c>
      <c r="AB75" s="87">
        <f>IF(U75="SOPORTE_TELEFÓNICO",'BASE LIQUIDACION REDEBAN 2025'!$B$19,IF(U75="ENVÍO",'BASE LIQUIDACION REDEBAN 2025'!$C$2,IF(W75="TIPO I",'BASE LIQUIDACION REDEBAN 2025'!$C$2,IF(W75="TIPO II",'BASE LIQUIDACION REDEBAN 2025'!$C$3,IF(W75="TIPO III",'BASE LIQUIDACION REDEBAN 2025'!$C$4,IF(W75="TIPO IV",'BASE LIQUIDACION REDEBAN 2025'!$C$5,IF(X75="AEREO",'BASE LIQUIDACION REDEBAN 2025'!$B$6,'BASE LIQUIDACION REDEBAN 2025'!$C$5)))))))</f>
        <v>275728.78077800001</v>
      </c>
      <c r="AC75" s="87">
        <f>IF(OR(U75="SOPORTE_TELEFÓNICO",U75="ENVÍO"),0,IF(W75="TIPO I",'BASE LIQUIDACION REDEBAN 2025'!$B$10,IF(W75="TIPO II",'BASE LIQUIDACION REDEBAN 2025'!$B$11,IF(W75="TIPO III",'BASE LIQUIDACION REDEBAN 2025'!$B$12,'BASE LIQUIDACION REDEBAN 2025'!$B$13))))</f>
        <v>196536.5258152</v>
      </c>
      <c r="AD75" s="87">
        <f t="shared" si="1"/>
        <v>275728.78077800001</v>
      </c>
    </row>
    <row r="76" spans="1:30" s="8" customFormat="1" ht="13.15">
      <c r="A76" s="160" t="s">
        <v>68</v>
      </c>
      <c r="B76" s="86" t="str">
        <f>VLOOKUP(A76,'CENTRO DE COSTOS'!A:D,4,FALSE)</f>
        <v>WILLIAM ASDRUBAL ROZO ROZO</v>
      </c>
      <c r="C76" s="86" t="str">
        <f>VLOOKUP(A76,'CENTRO DE COSTOS'!A:D,2,FALSE)</f>
        <v>0004-0004</v>
      </c>
      <c r="D76" s="160">
        <v>11001</v>
      </c>
      <c r="E76" s="160">
        <v>5747718</v>
      </c>
      <c r="F76" s="160">
        <v>21121082</v>
      </c>
      <c r="G76" s="160" t="s">
        <v>2958</v>
      </c>
      <c r="H76" s="160" t="s">
        <v>470</v>
      </c>
      <c r="I76" s="160" t="s">
        <v>68</v>
      </c>
      <c r="J76" s="160" t="s">
        <v>17612</v>
      </c>
      <c r="K76" s="160" t="s">
        <v>159</v>
      </c>
      <c r="L76" s="160" t="s">
        <v>17613</v>
      </c>
      <c r="M76" s="161">
        <v>45875.615277777775</v>
      </c>
      <c r="N76" s="161">
        <v>45877.62777777778</v>
      </c>
      <c r="O76" s="160" t="s">
        <v>16559</v>
      </c>
      <c r="P76" s="160" t="s">
        <v>2988</v>
      </c>
      <c r="Q76" s="160" t="s">
        <v>3183</v>
      </c>
      <c r="R76" s="160" t="s">
        <v>17614</v>
      </c>
      <c r="S76" s="160" t="s">
        <v>2965</v>
      </c>
      <c r="T76" s="162" t="s">
        <v>17615</v>
      </c>
      <c r="U76" s="160" t="s">
        <v>2967</v>
      </c>
      <c r="V76" s="160" t="s">
        <v>17616</v>
      </c>
      <c r="W76" s="160" t="s">
        <v>25</v>
      </c>
      <c r="X76" s="160" t="s">
        <v>166</v>
      </c>
      <c r="Y76" s="160" t="s">
        <v>682</v>
      </c>
      <c r="Z76" s="160">
        <v>1</v>
      </c>
      <c r="AA76" s="160">
        <v>0</v>
      </c>
      <c r="AB76" s="87">
        <f>IF(U76="SOPORTE_TELEFÓNICO",'BASE LIQUIDACION REDEBAN 2025'!$B$19,IF(U76="ENVÍO",'BASE LIQUIDACION REDEBAN 2025'!$C$2,IF(W76="TIPO I",'BASE LIQUIDACION REDEBAN 2025'!$C$2,IF(W76="TIPO II",'BASE LIQUIDACION REDEBAN 2025'!$C$3,IF(W76="TIPO III",'BASE LIQUIDACION REDEBAN 2025'!$C$4,IF(W76="TIPO IV",'BASE LIQUIDACION REDEBAN 2025'!$C$5,IF(X76="AEREO",'BASE LIQUIDACION REDEBAN 2025'!$B$6,'BASE LIQUIDACION REDEBAN 2025'!$C$5)))))))</f>
        <v>65960.072302</v>
      </c>
      <c r="AC76" s="87">
        <f>IF(OR(U76="SOPORTE_TELEFÓNICO",U76="ENVÍO"),0,IF(W76="TIPO I",'BASE LIQUIDACION REDEBAN 2025'!$B$10,IF(W76="TIPO II",'BASE LIQUIDACION REDEBAN 2025'!$B$11,IF(W76="TIPO III",'BASE LIQUIDACION REDEBAN 2025'!$B$12,'BASE LIQUIDACION REDEBAN 2025'!$B$13))))</f>
        <v>75096.394270399993</v>
      </c>
      <c r="AD76" s="87">
        <f t="shared" si="1"/>
        <v>65960.072302</v>
      </c>
    </row>
    <row r="77" spans="1:30" s="8" customFormat="1" ht="13.15">
      <c r="A77" s="160" t="s">
        <v>91</v>
      </c>
      <c r="B77" s="86" t="str">
        <f>VLOOKUP(A77,'CENTRO DE COSTOS'!A:D,4,FALSE)</f>
        <v>JOSE MAURICIO HERNANDEZ ROJAS</v>
      </c>
      <c r="C77" s="86" t="str">
        <f>VLOOKUP(A77,'CENTRO DE COSTOS'!A:D,2,FALSE)</f>
        <v>0004-0001</v>
      </c>
      <c r="D77" s="160">
        <v>23815</v>
      </c>
      <c r="E77" s="160">
        <v>5748455</v>
      </c>
      <c r="F77" s="160">
        <v>81350530</v>
      </c>
      <c r="G77" s="160" t="s">
        <v>2958</v>
      </c>
      <c r="H77" s="160" t="s">
        <v>421</v>
      </c>
      <c r="I77" s="160" t="s">
        <v>5865</v>
      </c>
      <c r="J77" s="160" t="s">
        <v>17617</v>
      </c>
      <c r="K77" s="160" t="s">
        <v>159</v>
      </c>
      <c r="L77" s="160" t="s">
        <v>17618</v>
      </c>
      <c r="M77" s="161">
        <v>45876.519444444442</v>
      </c>
      <c r="N77" s="161">
        <v>45877.631249999999</v>
      </c>
      <c r="O77" s="160" t="s">
        <v>16559</v>
      </c>
      <c r="P77" s="160" t="s">
        <v>2962</v>
      </c>
      <c r="Q77" s="160" t="s">
        <v>3006</v>
      </c>
      <c r="R77" s="160" t="s">
        <v>3155</v>
      </c>
      <c r="S77" s="160" t="s">
        <v>2965</v>
      </c>
      <c r="T77" s="162" t="s">
        <v>17619</v>
      </c>
      <c r="U77" s="160" t="s">
        <v>2967</v>
      </c>
      <c r="V77" s="160" t="s">
        <v>17620</v>
      </c>
      <c r="W77" s="160" t="s">
        <v>30</v>
      </c>
      <c r="X77" s="160" t="s">
        <v>166</v>
      </c>
      <c r="Y77" s="160" t="s">
        <v>1917</v>
      </c>
      <c r="Z77" s="160">
        <v>1</v>
      </c>
      <c r="AA77" s="160">
        <v>0</v>
      </c>
      <c r="AB77" s="87">
        <f>IF(U77="SOPORTE_TELEFÓNICO",'BASE LIQUIDACION REDEBAN 2025'!$B$19,IF(U77="ENVÍO",'BASE LIQUIDACION REDEBAN 2025'!$C$2,IF(W77="TIPO I",'BASE LIQUIDACION REDEBAN 2025'!$C$2,IF(W77="TIPO II",'BASE LIQUIDACION REDEBAN 2025'!$C$3,IF(W77="TIPO III",'BASE LIQUIDACION REDEBAN 2025'!$C$4,IF(W77="TIPO IV",'BASE LIQUIDACION REDEBAN 2025'!$C$5,IF(X77="AEREO",'BASE LIQUIDACION REDEBAN 2025'!$B$6,'BASE LIQUIDACION REDEBAN 2025'!$C$5)))))))</f>
        <v>275728.78077800001</v>
      </c>
      <c r="AC77" s="87">
        <f>IF(OR(U77="SOPORTE_TELEFÓNICO",U77="ENVÍO"),0,IF(W77="TIPO I",'BASE LIQUIDACION REDEBAN 2025'!$B$10,IF(W77="TIPO II",'BASE LIQUIDACION REDEBAN 2025'!$B$11,IF(W77="TIPO III",'BASE LIQUIDACION REDEBAN 2025'!$B$12,'BASE LIQUIDACION REDEBAN 2025'!$B$13))))</f>
        <v>196536.5258152</v>
      </c>
      <c r="AD77" s="87">
        <f t="shared" si="1"/>
        <v>275728.78077800001</v>
      </c>
    </row>
    <row r="78" spans="1:30" s="8" customFormat="1" ht="13.15">
      <c r="A78" s="160" t="s">
        <v>68</v>
      </c>
      <c r="B78" s="86" t="str">
        <f>VLOOKUP(A78,'CENTRO DE COSTOS'!A:D,4,FALSE)</f>
        <v>WILLIAM ASDRUBAL ROZO ROZO</v>
      </c>
      <c r="C78" s="86" t="str">
        <f>VLOOKUP(A78,'CENTRO DE COSTOS'!A:D,2,FALSE)</f>
        <v>0004-0004</v>
      </c>
      <c r="D78" s="160">
        <v>11001</v>
      </c>
      <c r="E78" s="160">
        <v>5748988</v>
      </c>
      <c r="F78" s="160">
        <v>16091506</v>
      </c>
      <c r="G78" s="160" t="s">
        <v>2958</v>
      </c>
      <c r="H78" s="160" t="s">
        <v>470</v>
      </c>
      <c r="I78" s="160" t="s">
        <v>68</v>
      </c>
      <c r="J78" s="160" t="s">
        <v>17621</v>
      </c>
      <c r="K78" s="160" t="s">
        <v>159</v>
      </c>
      <c r="L78" s="160" t="s">
        <v>17622</v>
      </c>
      <c r="M78" s="161">
        <v>45877.40347222222</v>
      </c>
      <c r="N78" s="161">
        <v>45877.634722222225</v>
      </c>
      <c r="O78" s="160" t="s">
        <v>16559</v>
      </c>
      <c r="P78" s="160" t="s">
        <v>2988</v>
      </c>
      <c r="Q78" s="160" t="s">
        <v>2963</v>
      </c>
      <c r="R78" s="160" t="s">
        <v>3326</v>
      </c>
      <c r="S78" s="160" t="s">
        <v>2965</v>
      </c>
      <c r="T78" s="162" t="s">
        <v>17623</v>
      </c>
      <c r="U78" s="160" t="s">
        <v>2967</v>
      </c>
      <c r="V78" s="160">
        <v>0</v>
      </c>
      <c r="W78" s="160" t="s">
        <v>25</v>
      </c>
      <c r="X78" s="160" t="s">
        <v>166</v>
      </c>
      <c r="Y78" s="160" t="s">
        <v>1029</v>
      </c>
      <c r="Z78" s="160">
        <v>1</v>
      </c>
      <c r="AA78" s="160">
        <v>0</v>
      </c>
      <c r="AB78" s="87">
        <f>IF(U78="SOPORTE_TELEFÓNICO",'BASE LIQUIDACION REDEBAN 2025'!$B$19,IF(U78="ENVÍO",'BASE LIQUIDACION REDEBAN 2025'!$C$2,IF(W78="TIPO I",'BASE LIQUIDACION REDEBAN 2025'!$C$2,IF(W78="TIPO II",'BASE LIQUIDACION REDEBAN 2025'!$C$3,IF(W78="TIPO III",'BASE LIQUIDACION REDEBAN 2025'!$C$4,IF(W78="TIPO IV",'BASE LIQUIDACION REDEBAN 2025'!$C$5,IF(X78="AEREO",'BASE LIQUIDACION REDEBAN 2025'!$B$6,'BASE LIQUIDACION REDEBAN 2025'!$C$5)))))))</f>
        <v>65960.072302</v>
      </c>
      <c r="AC78" s="87">
        <f>IF(OR(U78="SOPORTE_TELEFÓNICO",U78="ENVÍO"),0,IF(W78="TIPO I",'BASE LIQUIDACION REDEBAN 2025'!$B$10,IF(W78="TIPO II",'BASE LIQUIDACION REDEBAN 2025'!$B$11,IF(W78="TIPO III",'BASE LIQUIDACION REDEBAN 2025'!$B$12,'BASE LIQUIDACION REDEBAN 2025'!$B$13))))</f>
        <v>75096.394270399993</v>
      </c>
      <c r="AD78" s="87">
        <f t="shared" si="1"/>
        <v>65960.072302</v>
      </c>
    </row>
    <row r="79" spans="1:30" s="8" customFormat="1" ht="13.15">
      <c r="A79" s="160" t="s">
        <v>76</v>
      </c>
      <c r="B79" s="86" t="str">
        <f>VLOOKUP(A79,'CENTRO DE COSTOS'!A:D,4,FALSE)</f>
        <v>DIEGO FERNANDO HENAO CARDONA</v>
      </c>
      <c r="C79" s="86" t="str">
        <f>VLOOKUP(A79,'CENTRO DE COSTOS'!A:D,2,FALSE)</f>
        <v>0004-0003</v>
      </c>
      <c r="D79" s="160">
        <v>76275</v>
      </c>
      <c r="E79" s="160">
        <v>5749472</v>
      </c>
      <c r="F79" s="160">
        <v>16342479</v>
      </c>
      <c r="G79" s="160" t="s">
        <v>2958</v>
      </c>
      <c r="H79" s="160" t="s">
        <v>227</v>
      </c>
      <c r="I79" s="160" t="s">
        <v>1339</v>
      </c>
      <c r="J79" s="160" t="s">
        <v>17532</v>
      </c>
      <c r="K79" s="160" t="s">
        <v>159</v>
      </c>
      <c r="L79" s="160" t="s">
        <v>17624</v>
      </c>
      <c r="M79" s="161">
        <v>45877.503472222219</v>
      </c>
      <c r="N79" s="161">
        <v>45877.63958333333</v>
      </c>
      <c r="O79" s="160" t="s">
        <v>16559</v>
      </c>
      <c r="P79" s="160" t="s">
        <v>2988</v>
      </c>
      <c r="Q79" s="160" t="s">
        <v>2971</v>
      </c>
      <c r="R79" s="160" t="s">
        <v>4102</v>
      </c>
      <c r="S79" s="160" t="s">
        <v>2965</v>
      </c>
      <c r="T79" s="162" t="s">
        <v>17625</v>
      </c>
      <c r="U79" s="160" t="s">
        <v>2967</v>
      </c>
      <c r="V79" s="160" t="s">
        <v>17626</v>
      </c>
      <c r="W79" s="160" t="s">
        <v>28</v>
      </c>
      <c r="X79" s="160" t="s">
        <v>166</v>
      </c>
      <c r="Y79" s="160" t="s">
        <v>233</v>
      </c>
      <c r="Z79" s="160">
        <v>1</v>
      </c>
      <c r="AA79" s="160">
        <v>0</v>
      </c>
      <c r="AB79" s="87">
        <f>IF(U79="SOPORTE_TELEFÓNICO",'BASE LIQUIDACION REDEBAN 2025'!$B$19,IF(U79="ENVÍO",'BASE LIQUIDACION REDEBAN 2025'!$C$2,IF(W79="TIPO I",'BASE LIQUIDACION REDEBAN 2025'!$C$2,IF(W79="TIPO II",'BASE LIQUIDACION REDEBAN 2025'!$C$3,IF(W79="TIPO III",'BASE LIQUIDACION REDEBAN 2025'!$C$4,IF(W79="TIPO IV",'BASE LIQUIDACION REDEBAN 2025'!$C$5,IF(X79="AEREO",'BASE LIQUIDACION REDEBAN 2025'!$B$6,'BASE LIQUIDACION REDEBAN 2025'!$C$5)))))))</f>
        <v>144967.87232000002</v>
      </c>
      <c r="AC79" s="87">
        <f>IF(OR(U79="SOPORTE_TELEFÓNICO",U79="ENVÍO"),0,IF(W79="TIPO I",'BASE LIQUIDACION REDEBAN 2025'!$B$10,IF(W79="TIPO II",'BASE LIQUIDACION REDEBAN 2025'!$B$11,IF(W79="TIPO III",'BASE LIQUIDACION REDEBAN 2025'!$B$12,'BASE LIQUIDACION REDEBAN 2025'!$B$13))))</f>
        <v>140395.6348884</v>
      </c>
      <c r="AD79" s="87">
        <f t="shared" si="1"/>
        <v>144967.87232000002</v>
      </c>
    </row>
    <row r="80" spans="1:30" s="8" customFormat="1" ht="13.15">
      <c r="A80" s="160" t="s">
        <v>100</v>
      </c>
      <c r="B80" s="86" t="str">
        <f>VLOOKUP(A80,'CENTRO DE COSTOS'!A:D,4,FALSE)</f>
        <v>KEVIN ALEXIS CORZO BUSTOS</v>
      </c>
      <c r="C80" s="86" t="str">
        <f>VLOOKUP(A80,'CENTRO DE COSTOS'!A:D,2,FALSE)</f>
        <v>0004-0007</v>
      </c>
      <c r="D80" s="160">
        <v>50001</v>
      </c>
      <c r="E80" s="160">
        <v>5749808</v>
      </c>
      <c r="F80" s="160">
        <v>13875380</v>
      </c>
      <c r="G80" s="160" t="s">
        <v>2958</v>
      </c>
      <c r="H80" s="160" t="s">
        <v>295</v>
      </c>
      <c r="I80" s="160" t="s">
        <v>100</v>
      </c>
      <c r="J80" s="160" t="s">
        <v>17627</v>
      </c>
      <c r="K80" s="160" t="s">
        <v>159</v>
      </c>
      <c r="L80" s="160" t="s">
        <v>17628</v>
      </c>
      <c r="M80" s="161">
        <v>45877.599305555559</v>
      </c>
      <c r="N80" s="161">
        <v>45877.691666666666</v>
      </c>
      <c r="O80" s="160">
        <v>0</v>
      </c>
      <c r="P80" s="160" t="s">
        <v>17315</v>
      </c>
      <c r="Q80" s="160" t="s">
        <v>17316</v>
      </c>
      <c r="R80" s="160" t="s">
        <v>17503</v>
      </c>
      <c r="S80" s="160" t="s">
        <v>2965</v>
      </c>
      <c r="T80" s="162" t="s">
        <v>17629</v>
      </c>
      <c r="U80" s="160" t="s">
        <v>3213</v>
      </c>
      <c r="V80" s="160">
        <v>0</v>
      </c>
      <c r="W80" s="160" t="s">
        <v>25</v>
      </c>
      <c r="X80" s="160" t="s">
        <v>166</v>
      </c>
      <c r="Y80" s="160">
        <v>0</v>
      </c>
      <c r="Z80" s="160">
        <v>0</v>
      </c>
      <c r="AA80" s="160">
        <v>0</v>
      </c>
      <c r="AB80" s="87">
        <f>IF(U80="SOPORTE_TELEFÓNICO",'BASE LIQUIDACION REDEBAN 2025'!$B$19,IF(U80="ENVÍO",'BASE LIQUIDACION REDEBAN 2025'!$C$2,IF(W80="TIPO I",'BASE LIQUIDACION REDEBAN 2025'!$C$2,IF(W80="TIPO II",'BASE LIQUIDACION REDEBAN 2025'!$C$3,IF(W80="TIPO III",'BASE LIQUIDACION REDEBAN 2025'!$C$4,IF(W80="TIPO IV",'BASE LIQUIDACION REDEBAN 2025'!$C$5,IF(X80="AEREO",'BASE LIQUIDACION REDEBAN 2025'!$B$6,'BASE LIQUIDACION REDEBAN 2025'!$C$5)))))))</f>
        <v>41241.0800752</v>
      </c>
      <c r="AC80" s="87">
        <f>IF(OR(U80="SOPORTE_TELEFÓNICO",U80="ENVÍO"),0,IF(W80="TIPO I",'BASE LIQUIDACION REDEBAN 2025'!$B$10,IF(W80="TIPO II",'BASE LIQUIDACION REDEBAN 2025'!$B$11,IF(W80="TIPO III",'BASE LIQUIDACION REDEBAN 2025'!$B$12,'BASE LIQUIDACION REDEBAN 2025'!$B$13))))</f>
        <v>0</v>
      </c>
      <c r="AD80" s="87">
        <f t="shared" si="1"/>
        <v>41241.0800752</v>
      </c>
    </row>
    <row r="81" spans="1:30" s="8" customFormat="1" ht="13.15">
      <c r="A81" s="160" t="s">
        <v>86</v>
      </c>
      <c r="B81" s="86" t="str">
        <f>VLOOKUP(A81,'CENTRO DE COSTOS'!A:D,4,FALSE)</f>
        <v>KEVIN ALEXIS CORZO BUSTOS</v>
      </c>
      <c r="C81" s="86" t="str">
        <f>VLOOKUP(A81,'CENTRO DE COSTOS'!A:D,2,FALSE)</f>
        <v>0004-0007</v>
      </c>
      <c r="D81" s="160">
        <v>73283</v>
      </c>
      <c r="E81" s="160">
        <v>5747154</v>
      </c>
      <c r="F81" s="160">
        <v>87257544</v>
      </c>
      <c r="G81" s="160" t="s">
        <v>2958</v>
      </c>
      <c r="H81" s="160" t="s">
        <v>703</v>
      </c>
      <c r="I81" s="160" t="s">
        <v>16465</v>
      </c>
      <c r="J81" s="160" t="s">
        <v>17630</v>
      </c>
      <c r="K81" s="160" t="s">
        <v>159</v>
      </c>
      <c r="L81" s="160" t="s">
        <v>17631</v>
      </c>
      <c r="M81" s="161">
        <v>45875.449305555558</v>
      </c>
      <c r="N81" s="161">
        <v>45877.699305555558</v>
      </c>
      <c r="O81" s="160" t="s">
        <v>16559</v>
      </c>
      <c r="P81" s="160" t="s">
        <v>17322</v>
      </c>
      <c r="Q81" s="160" t="s">
        <v>17323</v>
      </c>
      <c r="R81" s="160" t="s">
        <v>17324</v>
      </c>
      <c r="S81" s="160" t="s">
        <v>2965</v>
      </c>
      <c r="T81" s="162" t="s">
        <v>17632</v>
      </c>
      <c r="U81" s="160" t="s">
        <v>2967</v>
      </c>
      <c r="V81" s="160" t="s">
        <v>17633</v>
      </c>
      <c r="W81" s="160" t="s">
        <v>30</v>
      </c>
      <c r="X81" s="160" t="s">
        <v>166</v>
      </c>
      <c r="Y81" s="160" t="s">
        <v>4264</v>
      </c>
      <c r="Z81" s="160">
        <v>1</v>
      </c>
      <c r="AA81" s="160">
        <v>0</v>
      </c>
      <c r="AB81" s="87">
        <f>IF(U81="SOPORTE_TELEFÓNICO",'BASE LIQUIDACION REDEBAN 2025'!$B$19,IF(U81="ENVÍO",'BASE LIQUIDACION REDEBAN 2025'!$C$2,IF(W81="TIPO I",'BASE LIQUIDACION REDEBAN 2025'!$C$2,IF(W81="TIPO II",'BASE LIQUIDACION REDEBAN 2025'!$C$3,IF(W81="TIPO III",'BASE LIQUIDACION REDEBAN 2025'!$C$4,IF(W81="TIPO IV",'BASE LIQUIDACION REDEBAN 2025'!$C$5,IF(X81="AEREO",'BASE LIQUIDACION REDEBAN 2025'!$B$6,'BASE LIQUIDACION REDEBAN 2025'!$C$5)))))))</f>
        <v>275728.78077800001</v>
      </c>
      <c r="AC81" s="87">
        <f>IF(OR(U81="SOPORTE_TELEFÓNICO",U81="ENVÍO"),0,IF(W81="TIPO I",'BASE LIQUIDACION REDEBAN 2025'!$B$10,IF(W81="TIPO II",'BASE LIQUIDACION REDEBAN 2025'!$B$11,IF(W81="TIPO III",'BASE LIQUIDACION REDEBAN 2025'!$B$12,'BASE LIQUIDACION REDEBAN 2025'!$B$13))))</f>
        <v>196536.5258152</v>
      </c>
      <c r="AD81" s="87">
        <f t="shared" si="1"/>
        <v>275728.78077800001</v>
      </c>
    </row>
    <row r="82" spans="1:30" s="8" customFormat="1" ht="13.15">
      <c r="A82" s="160" t="s">
        <v>72</v>
      </c>
      <c r="B82" s="86" t="str">
        <f>VLOOKUP(A82,'CENTRO DE COSTOS'!A:D,4,FALSE)</f>
        <v>MIGUEL JULIÁN HERNÁNDEZ GUARÍN</v>
      </c>
      <c r="C82" s="86" t="str">
        <f>VLOOKUP(A82,'CENTRO DE COSTOS'!A:D,2,FALSE)</f>
        <v>0004-0008</v>
      </c>
      <c r="D82" s="160">
        <v>68001</v>
      </c>
      <c r="E82" s="160">
        <v>5748619</v>
      </c>
      <c r="F82" s="160">
        <v>89534603</v>
      </c>
      <c r="G82" s="160" t="s">
        <v>2958</v>
      </c>
      <c r="H82" s="160" t="s">
        <v>820</v>
      </c>
      <c r="I82" s="160" t="s">
        <v>72</v>
      </c>
      <c r="J82" s="160" t="s">
        <v>16614</v>
      </c>
      <c r="K82" s="160" t="s">
        <v>159</v>
      </c>
      <c r="L82" s="160" t="s">
        <v>17634</v>
      </c>
      <c r="M82" s="161">
        <v>45877.333333333336</v>
      </c>
      <c r="N82" s="161">
        <v>45877.702777777777</v>
      </c>
      <c r="O82" s="160" t="s">
        <v>16559</v>
      </c>
      <c r="P82" s="160" t="s">
        <v>17322</v>
      </c>
      <c r="Q82" s="160" t="s">
        <v>2995</v>
      </c>
      <c r="R82" s="160" t="s">
        <v>17334</v>
      </c>
      <c r="S82" s="160" t="s">
        <v>2965</v>
      </c>
      <c r="T82" s="162" t="s">
        <v>17635</v>
      </c>
      <c r="U82" s="160" t="s">
        <v>2967</v>
      </c>
      <c r="V82" s="160" t="s">
        <v>16617</v>
      </c>
      <c r="W82" s="160" t="s">
        <v>25</v>
      </c>
      <c r="X82" s="160" t="s">
        <v>166</v>
      </c>
      <c r="Y82" s="160" t="s">
        <v>438</v>
      </c>
      <c r="Z82" s="160">
        <v>1</v>
      </c>
      <c r="AA82" s="160">
        <v>0</v>
      </c>
      <c r="AB82" s="87">
        <f>IF(U82="SOPORTE_TELEFÓNICO",'BASE LIQUIDACION REDEBAN 2025'!$B$19,IF(U82="ENVÍO",'BASE LIQUIDACION REDEBAN 2025'!$C$2,IF(W82="TIPO I",'BASE LIQUIDACION REDEBAN 2025'!$C$2,IF(W82="TIPO II",'BASE LIQUIDACION REDEBAN 2025'!$C$3,IF(W82="TIPO III",'BASE LIQUIDACION REDEBAN 2025'!$C$4,IF(W82="TIPO IV",'BASE LIQUIDACION REDEBAN 2025'!$C$5,IF(X82="AEREO",'BASE LIQUIDACION REDEBAN 2025'!$B$6,'BASE LIQUIDACION REDEBAN 2025'!$C$5)))))))</f>
        <v>65960.072302</v>
      </c>
      <c r="AC82" s="87">
        <f>IF(OR(U82="SOPORTE_TELEFÓNICO",U82="ENVÍO"),0,IF(W82="TIPO I",'BASE LIQUIDACION REDEBAN 2025'!$B$10,IF(W82="TIPO II",'BASE LIQUIDACION REDEBAN 2025'!$B$11,IF(W82="TIPO III",'BASE LIQUIDACION REDEBAN 2025'!$B$12,'BASE LIQUIDACION REDEBAN 2025'!$B$13))))</f>
        <v>75096.394270399993</v>
      </c>
      <c r="AD82" s="87">
        <f t="shared" si="1"/>
        <v>65960.072302</v>
      </c>
    </row>
    <row r="83" spans="1:30" s="8" customFormat="1" ht="13.15">
      <c r="A83" s="160" t="s">
        <v>93</v>
      </c>
      <c r="B83" s="86" t="str">
        <f>VLOOKUP(A83,'CENTRO DE COSTOS'!A:D,4,FALSE)</f>
        <v>DIEGO FERNANDO HENAO CARDONA</v>
      </c>
      <c r="C83" s="86" t="str">
        <f>VLOOKUP(A83,'CENTRO DE COSTOS'!A:D,2,FALSE)</f>
        <v>0004-0003</v>
      </c>
      <c r="D83" s="160">
        <v>52001</v>
      </c>
      <c r="E83" s="160">
        <v>5749460</v>
      </c>
      <c r="F83" s="160">
        <v>18832931</v>
      </c>
      <c r="G83" s="160" t="s">
        <v>2958</v>
      </c>
      <c r="H83" s="160" t="s">
        <v>174</v>
      </c>
      <c r="I83" s="160" t="s">
        <v>93</v>
      </c>
      <c r="J83" s="160" t="s">
        <v>17636</v>
      </c>
      <c r="K83" s="160" t="s">
        <v>159</v>
      </c>
      <c r="L83" s="160" t="s">
        <v>17637</v>
      </c>
      <c r="M83" s="161">
        <v>45877.500694444447</v>
      </c>
      <c r="N83" s="161">
        <v>45877.706944444442</v>
      </c>
      <c r="O83" s="160" t="s">
        <v>16559</v>
      </c>
      <c r="P83" s="160" t="s">
        <v>17315</v>
      </c>
      <c r="Q83" s="160" t="s">
        <v>3257</v>
      </c>
      <c r="R83" s="160" t="s">
        <v>17407</v>
      </c>
      <c r="S83" s="160" t="s">
        <v>2965</v>
      </c>
      <c r="T83" s="162" t="s">
        <v>17638</v>
      </c>
      <c r="U83" s="160" t="s">
        <v>2967</v>
      </c>
      <c r="V83" s="160" t="s">
        <v>17639</v>
      </c>
      <c r="W83" s="160" t="s">
        <v>25</v>
      </c>
      <c r="X83" s="160" t="s">
        <v>166</v>
      </c>
      <c r="Y83" s="160" t="s">
        <v>3595</v>
      </c>
      <c r="Z83" s="160">
        <v>1</v>
      </c>
      <c r="AA83" s="160">
        <v>0</v>
      </c>
      <c r="AB83" s="87">
        <f>IF(U83="SOPORTE_TELEFÓNICO",'BASE LIQUIDACION REDEBAN 2025'!$B$19,IF(U83="ENVÍO",'BASE LIQUIDACION REDEBAN 2025'!$C$2,IF(W83="TIPO I",'BASE LIQUIDACION REDEBAN 2025'!$C$2,IF(W83="TIPO II",'BASE LIQUIDACION REDEBAN 2025'!$C$3,IF(W83="TIPO III",'BASE LIQUIDACION REDEBAN 2025'!$C$4,IF(W83="TIPO IV",'BASE LIQUIDACION REDEBAN 2025'!$C$5,IF(X83="AEREO",'BASE LIQUIDACION REDEBAN 2025'!$B$6,'BASE LIQUIDACION REDEBAN 2025'!$C$5)))))))</f>
        <v>65960.072302</v>
      </c>
      <c r="AC83" s="87">
        <f>IF(OR(U83="SOPORTE_TELEFÓNICO",U83="ENVÍO"),0,IF(W83="TIPO I",'BASE LIQUIDACION REDEBAN 2025'!$B$10,IF(W83="TIPO II",'BASE LIQUIDACION REDEBAN 2025'!$B$11,IF(W83="TIPO III",'BASE LIQUIDACION REDEBAN 2025'!$B$12,'BASE LIQUIDACION REDEBAN 2025'!$B$13))))</f>
        <v>75096.394270399993</v>
      </c>
      <c r="AD83" s="87">
        <f t="shared" si="1"/>
        <v>65960.072302</v>
      </c>
    </row>
    <row r="84" spans="1:30" s="8" customFormat="1" ht="13.15">
      <c r="A84" s="160" t="s">
        <v>98</v>
      </c>
      <c r="B84" s="86" t="str">
        <f>VLOOKUP(A84,'CENTRO DE COSTOS'!A:D,4,FALSE)</f>
        <v>MIGUEL JULIÁN HERNÁNDEZ GUARÍN</v>
      </c>
      <c r="C84" s="86" t="str">
        <f>VLOOKUP(A84,'CENTRO DE COSTOS'!A:D,2,FALSE)</f>
        <v>0004-0008</v>
      </c>
      <c r="D84" s="160">
        <v>15276</v>
      </c>
      <c r="E84" s="160">
        <v>5748848</v>
      </c>
      <c r="F84" s="160">
        <v>13418470</v>
      </c>
      <c r="G84" s="160" t="s">
        <v>2958</v>
      </c>
      <c r="H84" s="160" t="s">
        <v>241</v>
      </c>
      <c r="I84" s="160" t="s">
        <v>2608</v>
      </c>
      <c r="J84" s="160" t="s">
        <v>17640</v>
      </c>
      <c r="K84" s="160" t="s">
        <v>159</v>
      </c>
      <c r="L84" s="160" t="s">
        <v>17641</v>
      </c>
      <c r="M84" s="161">
        <v>45877.373611111114</v>
      </c>
      <c r="N84" s="161">
        <v>45877.710416666669</v>
      </c>
      <c r="O84" s="160" t="s">
        <v>16559</v>
      </c>
      <c r="P84" s="160" t="s">
        <v>2988</v>
      </c>
      <c r="Q84" s="160" t="s">
        <v>2963</v>
      </c>
      <c r="R84" s="160" t="s">
        <v>4446</v>
      </c>
      <c r="S84" s="160" t="s">
        <v>2965</v>
      </c>
      <c r="T84" s="162" t="s">
        <v>17642</v>
      </c>
      <c r="U84" s="160" t="s">
        <v>2967</v>
      </c>
      <c r="V84" s="160" t="s">
        <v>17643</v>
      </c>
      <c r="W84" s="160" t="s">
        <v>28</v>
      </c>
      <c r="X84" s="160" t="s">
        <v>166</v>
      </c>
      <c r="Y84" s="160" t="s">
        <v>247</v>
      </c>
      <c r="Z84" s="160">
        <v>1</v>
      </c>
      <c r="AA84" s="160">
        <v>0</v>
      </c>
      <c r="AB84" s="87">
        <f>IF(U84="SOPORTE_TELEFÓNICO",'BASE LIQUIDACION REDEBAN 2025'!$B$19,IF(U84="ENVÍO",'BASE LIQUIDACION REDEBAN 2025'!$C$2,IF(W84="TIPO I",'BASE LIQUIDACION REDEBAN 2025'!$C$2,IF(W84="TIPO II",'BASE LIQUIDACION REDEBAN 2025'!$C$3,IF(W84="TIPO III",'BASE LIQUIDACION REDEBAN 2025'!$C$4,IF(W84="TIPO IV",'BASE LIQUIDACION REDEBAN 2025'!$C$5,IF(X84="AEREO",'BASE LIQUIDACION REDEBAN 2025'!$B$6,'BASE LIQUIDACION REDEBAN 2025'!$C$5)))))))</f>
        <v>144967.87232000002</v>
      </c>
      <c r="AC84" s="87">
        <f>IF(OR(U84="SOPORTE_TELEFÓNICO",U84="ENVÍO"),0,IF(W84="TIPO I",'BASE LIQUIDACION REDEBAN 2025'!$B$10,IF(W84="TIPO II",'BASE LIQUIDACION REDEBAN 2025'!$B$11,IF(W84="TIPO III",'BASE LIQUIDACION REDEBAN 2025'!$B$12,'BASE LIQUIDACION REDEBAN 2025'!$B$13))))</f>
        <v>140395.6348884</v>
      </c>
      <c r="AD84" s="87">
        <f t="shared" si="1"/>
        <v>144967.87232000002</v>
      </c>
    </row>
    <row r="85" spans="1:30" s="8" customFormat="1" ht="13.15">
      <c r="A85" s="160" t="s">
        <v>100</v>
      </c>
      <c r="B85" s="86" t="str">
        <f>VLOOKUP(A85,'CENTRO DE COSTOS'!A:D,4,FALSE)</f>
        <v>KEVIN ALEXIS CORZO BUSTOS</v>
      </c>
      <c r="C85" s="86" t="str">
        <f>VLOOKUP(A85,'CENTRO DE COSTOS'!A:D,2,FALSE)</f>
        <v>0004-0007</v>
      </c>
      <c r="D85" s="160">
        <v>50001</v>
      </c>
      <c r="E85" s="160">
        <v>5748942</v>
      </c>
      <c r="F85" s="160">
        <v>15651037</v>
      </c>
      <c r="G85" s="160" t="s">
        <v>2958</v>
      </c>
      <c r="H85" s="160" t="s">
        <v>295</v>
      </c>
      <c r="I85" s="160" t="s">
        <v>100</v>
      </c>
      <c r="J85" s="160" t="s">
        <v>17557</v>
      </c>
      <c r="K85" s="160" t="s">
        <v>159</v>
      </c>
      <c r="L85" s="160" t="s">
        <v>17644</v>
      </c>
      <c r="M85" s="161">
        <v>45877.393055555556</v>
      </c>
      <c r="N85" s="161">
        <v>45877.729861111111</v>
      </c>
      <c r="O85" s="160" t="s">
        <v>16559</v>
      </c>
      <c r="P85" s="160" t="s">
        <v>2962</v>
      </c>
      <c r="Q85" s="160" t="s">
        <v>3076</v>
      </c>
      <c r="R85" s="160" t="s">
        <v>3076</v>
      </c>
      <c r="S85" s="160" t="s">
        <v>2965</v>
      </c>
      <c r="T85" s="162" t="s">
        <v>17645</v>
      </c>
      <c r="U85" s="160" t="s">
        <v>2967</v>
      </c>
      <c r="V85" s="160" t="s">
        <v>17646</v>
      </c>
      <c r="W85" s="160" t="s">
        <v>25</v>
      </c>
      <c r="X85" s="160" t="s">
        <v>166</v>
      </c>
      <c r="Y85" s="160" t="s">
        <v>3167</v>
      </c>
      <c r="Z85" s="160">
        <v>1</v>
      </c>
      <c r="AA85" s="160">
        <v>0</v>
      </c>
      <c r="AB85" s="87">
        <f>IF(U85="SOPORTE_TELEFÓNICO",'BASE LIQUIDACION REDEBAN 2025'!$B$19,IF(U85="ENVÍO",'BASE LIQUIDACION REDEBAN 2025'!$C$2,IF(W85="TIPO I",'BASE LIQUIDACION REDEBAN 2025'!$C$2,IF(W85="TIPO II",'BASE LIQUIDACION REDEBAN 2025'!$C$3,IF(W85="TIPO III",'BASE LIQUIDACION REDEBAN 2025'!$C$4,IF(W85="TIPO IV",'BASE LIQUIDACION REDEBAN 2025'!$C$5,IF(X85="AEREO",'BASE LIQUIDACION REDEBAN 2025'!$B$6,'BASE LIQUIDACION REDEBAN 2025'!$C$5)))))))</f>
        <v>65960.072302</v>
      </c>
      <c r="AC85" s="87">
        <f>IF(OR(U85="SOPORTE_TELEFÓNICO",U85="ENVÍO"),0,IF(W85="TIPO I",'BASE LIQUIDACION REDEBAN 2025'!$B$10,IF(W85="TIPO II",'BASE LIQUIDACION REDEBAN 2025'!$B$11,IF(W85="TIPO III",'BASE LIQUIDACION REDEBAN 2025'!$B$12,'BASE LIQUIDACION REDEBAN 2025'!$B$13))))</f>
        <v>75096.394270399993</v>
      </c>
      <c r="AD85" s="87">
        <f t="shared" si="1"/>
        <v>65960.072302</v>
      </c>
    </row>
    <row r="86" spans="1:30" s="8" customFormat="1" ht="13.15">
      <c r="A86" s="160" t="s">
        <v>68</v>
      </c>
      <c r="B86" s="86" t="str">
        <f>VLOOKUP(A86,'CENTRO DE COSTOS'!A:D,4,FALSE)</f>
        <v>WILLIAM ASDRUBAL ROZO ROZO</v>
      </c>
      <c r="C86" s="86" t="str">
        <f>VLOOKUP(A86,'CENTRO DE COSTOS'!A:D,2,FALSE)</f>
        <v>0004-0004</v>
      </c>
      <c r="D86" s="160">
        <v>11001</v>
      </c>
      <c r="E86" s="160">
        <v>5748014</v>
      </c>
      <c r="F86" s="160">
        <v>87950895</v>
      </c>
      <c r="G86" s="160" t="s">
        <v>2958</v>
      </c>
      <c r="H86" s="160" t="s">
        <v>470</v>
      </c>
      <c r="I86" s="160" t="s">
        <v>68</v>
      </c>
      <c r="J86" s="160" t="s">
        <v>17537</v>
      </c>
      <c r="K86" s="160" t="s">
        <v>159</v>
      </c>
      <c r="L86" s="160" t="s">
        <v>17647</v>
      </c>
      <c r="M86" s="161">
        <v>45875.681944444441</v>
      </c>
      <c r="N86" s="161">
        <v>45878.339583333334</v>
      </c>
      <c r="O86" s="160" t="s">
        <v>16559</v>
      </c>
      <c r="P86" s="160" t="s">
        <v>17322</v>
      </c>
      <c r="Q86" s="160" t="s">
        <v>2978</v>
      </c>
      <c r="R86" s="160" t="s">
        <v>17648</v>
      </c>
      <c r="S86" s="160" t="s">
        <v>2965</v>
      </c>
      <c r="T86" s="162" t="s">
        <v>17649</v>
      </c>
      <c r="U86" s="160" t="s">
        <v>3213</v>
      </c>
      <c r="V86" s="160">
        <v>0</v>
      </c>
      <c r="W86" s="160" t="s">
        <v>25</v>
      </c>
      <c r="X86" s="160" t="s">
        <v>166</v>
      </c>
      <c r="Y86" s="160" t="s">
        <v>506</v>
      </c>
      <c r="Z86" s="160">
        <v>0</v>
      </c>
      <c r="AA86" s="160">
        <v>0</v>
      </c>
      <c r="AB86" s="87">
        <f>IF(U86="SOPORTE_TELEFÓNICO",'BASE LIQUIDACION REDEBAN 2025'!$B$19,IF(U86="ENVÍO",'BASE LIQUIDACION REDEBAN 2025'!$C$2,IF(W86="TIPO I",'BASE LIQUIDACION REDEBAN 2025'!$C$2,IF(W86="TIPO II",'BASE LIQUIDACION REDEBAN 2025'!$C$3,IF(W86="TIPO III",'BASE LIQUIDACION REDEBAN 2025'!$C$4,IF(W86="TIPO IV",'BASE LIQUIDACION REDEBAN 2025'!$C$5,IF(X86="AEREO",'BASE LIQUIDACION REDEBAN 2025'!$B$6,'BASE LIQUIDACION REDEBAN 2025'!$C$5)))))))</f>
        <v>41241.0800752</v>
      </c>
      <c r="AC86" s="87">
        <f>IF(OR(U86="SOPORTE_TELEFÓNICO",U86="ENVÍO"),0,IF(W86="TIPO I",'BASE LIQUIDACION REDEBAN 2025'!$B$10,IF(W86="TIPO II",'BASE LIQUIDACION REDEBAN 2025'!$B$11,IF(W86="TIPO III",'BASE LIQUIDACION REDEBAN 2025'!$B$12,'BASE LIQUIDACION REDEBAN 2025'!$B$13))))</f>
        <v>0</v>
      </c>
      <c r="AD86" s="87">
        <f t="shared" si="1"/>
        <v>41241.0800752</v>
      </c>
    </row>
    <row r="87" spans="1:30" s="8" customFormat="1" ht="13.15">
      <c r="A87" s="160" t="s">
        <v>72</v>
      </c>
      <c r="B87" s="86" t="str">
        <f>VLOOKUP(A87,'CENTRO DE COSTOS'!A:D,4,FALSE)</f>
        <v>MIGUEL JULIÁN HERNÁNDEZ GUARÍN</v>
      </c>
      <c r="C87" s="86" t="str">
        <f>VLOOKUP(A87,'CENTRO DE COSTOS'!A:D,2,FALSE)</f>
        <v>0004-0008</v>
      </c>
      <c r="D87" s="160">
        <v>68001</v>
      </c>
      <c r="E87" s="160">
        <v>5849072</v>
      </c>
      <c r="F87" s="160">
        <v>24321580</v>
      </c>
      <c r="G87" s="160" t="s">
        <v>2958</v>
      </c>
      <c r="H87" s="160" t="s">
        <v>820</v>
      </c>
      <c r="I87" s="160" t="s">
        <v>72</v>
      </c>
      <c r="J87" s="160" t="s">
        <v>17650</v>
      </c>
      <c r="K87" s="160" t="s">
        <v>159</v>
      </c>
      <c r="L87" s="160" t="s">
        <v>17651</v>
      </c>
      <c r="M87" s="161">
        <v>45877.42083333333</v>
      </c>
      <c r="N87" s="161">
        <v>45878.342361111114</v>
      </c>
      <c r="O87" s="160" t="s">
        <v>16559</v>
      </c>
      <c r="P87" s="160" t="s">
        <v>2962</v>
      </c>
      <c r="Q87" s="160" t="s">
        <v>3032</v>
      </c>
      <c r="R87" s="160" t="s">
        <v>3041</v>
      </c>
      <c r="S87" s="160" t="s">
        <v>2965</v>
      </c>
      <c r="T87" s="162" t="s">
        <v>17652</v>
      </c>
      <c r="U87" s="160" t="s">
        <v>2967</v>
      </c>
      <c r="V87" s="160" t="s">
        <v>17653</v>
      </c>
      <c r="W87" s="160" t="s">
        <v>25</v>
      </c>
      <c r="X87" s="160" t="s">
        <v>166</v>
      </c>
      <c r="Y87" s="160" t="s">
        <v>1016</v>
      </c>
      <c r="Z87" s="160">
        <v>1</v>
      </c>
      <c r="AA87" s="160">
        <v>0</v>
      </c>
      <c r="AB87" s="87">
        <f>IF(U87="SOPORTE_TELEFÓNICO",'BASE LIQUIDACION REDEBAN 2025'!$B$19,IF(U87="ENVÍO",'BASE LIQUIDACION REDEBAN 2025'!$C$2,IF(W87="TIPO I",'BASE LIQUIDACION REDEBAN 2025'!$C$2,IF(W87="TIPO II",'BASE LIQUIDACION REDEBAN 2025'!$C$3,IF(W87="TIPO III",'BASE LIQUIDACION REDEBAN 2025'!$C$4,IF(W87="TIPO IV",'BASE LIQUIDACION REDEBAN 2025'!$C$5,IF(X87="AEREO",'BASE LIQUIDACION REDEBAN 2025'!$B$6,'BASE LIQUIDACION REDEBAN 2025'!$C$5)))))))</f>
        <v>65960.072302</v>
      </c>
      <c r="AC87" s="87">
        <f>IF(OR(U87="SOPORTE_TELEFÓNICO",U87="ENVÍO"),0,IF(W87="TIPO I",'BASE LIQUIDACION REDEBAN 2025'!$B$10,IF(W87="TIPO II",'BASE LIQUIDACION REDEBAN 2025'!$B$11,IF(W87="TIPO III",'BASE LIQUIDACION REDEBAN 2025'!$B$12,'BASE LIQUIDACION REDEBAN 2025'!$B$13))))</f>
        <v>75096.394270399993</v>
      </c>
      <c r="AD87" s="87">
        <f t="shared" si="1"/>
        <v>65960.072302</v>
      </c>
    </row>
    <row r="88" spans="1:30" s="8" customFormat="1" ht="13.15">
      <c r="A88" s="160" t="s">
        <v>81</v>
      </c>
      <c r="B88" s="86" t="str">
        <f>VLOOKUP(A88,'CENTRO DE COSTOS'!A:D,4,FALSE)</f>
        <v>MIGUEL JULIÁN HERNÁNDEZ GUARÍN</v>
      </c>
      <c r="C88" s="86" t="str">
        <f>VLOOKUP(A88,'CENTRO DE COSTOS'!A:D,2,FALSE)</f>
        <v>0004-0008</v>
      </c>
      <c r="D88" s="160">
        <v>54874</v>
      </c>
      <c r="E88" s="160">
        <v>5749955</v>
      </c>
      <c r="F88" s="160">
        <v>18915926</v>
      </c>
      <c r="G88" s="160" t="s">
        <v>2958</v>
      </c>
      <c r="H88" s="160" t="s">
        <v>317</v>
      </c>
      <c r="I88" s="160" t="s">
        <v>914</v>
      </c>
      <c r="J88" s="160" t="s">
        <v>17654</v>
      </c>
      <c r="K88" s="160" t="s">
        <v>159</v>
      </c>
      <c r="L88" s="160" t="s">
        <v>17655</v>
      </c>
      <c r="M88" s="161">
        <v>45877.635416666664</v>
      </c>
      <c r="N88" s="161">
        <v>45878.443749999999</v>
      </c>
      <c r="O88" s="160" t="s">
        <v>16559</v>
      </c>
      <c r="P88" s="160" t="s">
        <v>2962</v>
      </c>
      <c r="Q88" s="160" t="s">
        <v>3495</v>
      </c>
      <c r="R88" s="160" t="s">
        <v>2972</v>
      </c>
      <c r="S88" s="160" t="s">
        <v>2965</v>
      </c>
      <c r="T88" s="162" t="s">
        <v>17656</v>
      </c>
      <c r="U88" s="160" t="s">
        <v>2967</v>
      </c>
      <c r="V88" s="160" t="s">
        <v>17657</v>
      </c>
      <c r="W88" s="160" t="s">
        <v>25</v>
      </c>
      <c r="X88" s="160" t="s">
        <v>166</v>
      </c>
      <c r="Y88" s="160" t="s">
        <v>1496</v>
      </c>
      <c r="Z88" s="160">
        <v>1</v>
      </c>
      <c r="AA88" s="160">
        <v>0</v>
      </c>
      <c r="AB88" s="87">
        <f>IF(U88="SOPORTE_TELEFÓNICO",'BASE LIQUIDACION REDEBAN 2025'!$B$19,IF(U88="ENVÍO",'BASE LIQUIDACION REDEBAN 2025'!$C$2,IF(W88="TIPO I",'BASE LIQUIDACION REDEBAN 2025'!$C$2,IF(W88="TIPO II",'BASE LIQUIDACION REDEBAN 2025'!$C$3,IF(W88="TIPO III",'BASE LIQUIDACION REDEBAN 2025'!$C$4,IF(W88="TIPO IV",'BASE LIQUIDACION REDEBAN 2025'!$C$5,IF(X88="AEREO",'BASE LIQUIDACION REDEBAN 2025'!$B$6,'BASE LIQUIDACION REDEBAN 2025'!$C$5)))))))</f>
        <v>65960.072302</v>
      </c>
      <c r="AC88" s="87">
        <f>IF(OR(U88="SOPORTE_TELEFÓNICO",U88="ENVÍO"),0,IF(W88="TIPO I",'BASE LIQUIDACION REDEBAN 2025'!$B$10,IF(W88="TIPO II",'BASE LIQUIDACION REDEBAN 2025'!$B$11,IF(W88="TIPO III",'BASE LIQUIDACION REDEBAN 2025'!$B$12,'BASE LIQUIDACION REDEBAN 2025'!$B$13))))</f>
        <v>75096.394270399993</v>
      </c>
      <c r="AD88" s="87">
        <f t="shared" si="1"/>
        <v>65960.072302</v>
      </c>
    </row>
    <row r="89" spans="1:30" s="8" customFormat="1" ht="23.45">
      <c r="A89" s="160" t="s">
        <v>76</v>
      </c>
      <c r="B89" s="86" t="str">
        <f>VLOOKUP(A89,'CENTRO DE COSTOS'!A:D,4,FALSE)</f>
        <v>DIEGO FERNANDO HENAO CARDONA</v>
      </c>
      <c r="C89" s="86" t="str">
        <f>VLOOKUP(A89,'CENTRO DE COSTOS'!A:D,2,FALSE)</f>
        <v>0004-0003</v>
      </c>
      <c r="D89" s="160">
        <v>76001</v>
      </c>
      <c r="E89" s="160">
        <v>5750309</v>
      </c>
      <c r="F89" s="163">
        <v>24623803</v>
      </c>
      <c r="G89" s="160" t="s">
        <v>2958</v>
      </c>
      <c r="H89" s="160" t="s">
        <v>227</v>
      </c>
      <c r="I89" s="160" t="s">
        <v>76</v>
      </c>
      <c r="J89" s="160" t="s">
        <v>17658</v>
      </c>
      <c r="K89" s="160" t="s">
        <v>159</v>
      </c>
      <c r="L89" s="164" t="s">
        <v>17659</v>
      </c>
      <c r="M89" s="161">
        <v>45878.333333333336</v>
      </c>
      <c r="N89" s="161">
        <v>45878.452777777777</v>
      </c>
      <c r="O89" s="160" t="s">
        <v>16559</v>
      </c>
      <c r="P89" s="160" t="s">
        <v>17315</v>
      </c>
      <c r="Q89" s="160" t="s">
        <v>17316</v>
      </c>
      <c r="R89" s="160" t="s">
        <v>17660</v>
      </c>
      <c r="S89" s="160" t="s">
        <v>2965</v>
      </c>
      <c r="T89" s="162" t="s">
        <v>17661</v>
      </c>
      <c r="U89" s="160" t="s">
        <v>2967</v>
      </c>
      <c r="V89" s="160" t="s">
        <v>17662</v>
      </c>
      <c r="W89" s="160" t="s">
        <v>25</v>
      </c>
      <c r="X89" s="160" t="s">
        <v>166</v>
      </c>
      <c r="Y89" s="160" t="s">
        <v>1442</v>
      </c>
      <c r="Z89" s="160">
        <v>1</v>
      </c>
      <c r="AA89" s="160">
        <v>0</v>
      </c>
      <c r="AB89" s="87">
        <f>IF(U89="SOPORTE_TELEFÓNICO",'BASE LIQUIDACION REDEBAN 2025'!$B$19,IF(U89="ENVÍO",'BASE LIQUIDACION REDEBAN 2025'!$C$2,IF(W89="TIPO I",'BASE LIQUIDACION REDEBAN 2025'!$C$2,IF(W89="TIPO II",'BASE LIQUIDACION REDEBAN 2025'!$C$3,IF(W89="TIPO III",'BASE LIQUIDACION REDEBAN 2025'!$C$4,IF(W89="TIPO IV",'BASE LIQUIDACION REDEBAN 2025'!$C$5,IF(X89="AEREO",'BASE LIQUIDACION REDEBAN 2025'!$B$6,'BASE LIQUIDACION REDEBAN 2025'!$C$5)))))))</f>
        <v>65960.072302</v>
      </c>
      <c r="AC89" s="87">
        <f>IF(OR(U89="SOPORTE_TELEFÓNICO",U89="ENVÍO"),0,IF(W89="TIPO I",'BASE LIQUIDACION REDEBAN 2025'!$B$10,IF(W89="TIPO II",'BASE LIQUIDACION REDEBAN 2025'!$B$11,IF(W89="TIPO III",'BASE LIQUIDACION REDEBAN 2025'!$B$12,'BASE LIQUIDACION REDEBAN 2025'!$B$13))))</f>
        <v>75096.394270399993</v>
      </c>
      <c r="AD89" s="87">
        <f t="shared" si="1"/>
        <v>65960.072302</v>
      </c>
    </row>
    <row r="90" spans="1:30" s="8" customFormat="1" ht="13.15">
      <c r="A90" s="160" t="s">
        <v>100</v>
      </c>
      <c r="B90" s="86" t="str">
        <f>VLOOKUP(A90,'CENTRO DE COSTOS'!A:D,4,FALSE)</f>
        <v>KEVIN ALEXIS CORZO BUSTOS</v>
      </c>
      <c r="C90" s="86" t="str">
        <f>VLOOKUP(A90,'CENTRO DE COSTOS'!A:D,2,FALSE)</f>
        <v>0004-0007</v>
      </c>
      <c r="D90" s="160">
        <v>50001</v>
      </c>
      <c r="E90" s="160">
        <v>5749342</v>
      </c>
      <c r="F90" s="160">
        <v>87199562</v>
      </c>
      <c r="G90" s="160" t="s">
        <v>2958</v>
      </c>
      <c r="H90" s="160" t="s">
        <v>295</v>
      </c>
      <c r="I90" s="160" t="s">
        <v>100</v>
      </c>
      <c r="J90" s="160" t="s">
        <v>17663</v>
      </c>
      <c r="K90" s="160" t="s">
        <v>159</v>
      </c>
      <c r="L90" s="160" t="s">
        <v>17664</v>
      </c>
      <c r="M90" s="161">
        <v>45877.481944444444</v>
      </c>
      <c r="N90" s="161">
        <v>45878.463888888888</v>
      </c>
      <c r="O90" s="160" t="s">
        <v>16559</v>
      </c>
      <c r="P90" s="160" t="s">
        <v>17322</v>
      </c>
      <c r="Q90" s="160" t="s">
        <v>3183</v>
      </c>
      <c r="R90" s="160" t="s">
        <v>17665</v>
      </c>
      <c r="S90" s="160" t="s">
        <v>2965</v>
      </c>
      <c r="T90" s="162" t="s">
        <v>17666</v>
      </c>
      <c r="U90" s="160" t="s">
        <v>3213</v>
      </c>
      <c r="V90" s="160">
        <v>0</v>
      </c>
      <c r="W90" s="160" t="s">
        <v>25</v>
      </c>
      <c r="X90" s="160" t="s">
        <v>166</v>
      </c>
      <c r="Y90" s="160" t="s">
        <v>937</v>
      </c>
      <c r="Z90" s="160">
        <v>0</v>
      </c>
      <c r="AA90" s="160">
        <v>0</v>
      </c>
      <c r="AB90" s="87">
        <f>IF(U90="SOPORTE_TELEFÓNICO",'BASE LIQUIDACION REDEBAN 2025'!$B$19,IF(U90="ENVÍO",'BASE LIQUIDACION REDEBAN 2025'!$C$2,IF(W90="TIPO I",'BASE LIQUIDACION REDEBAN 2025'!$C$2,IF(W90="TIPO II",'BASE LIQUIDACION REDEBAN 2025'!$C$3,IF(W90="TIPO III",'BASE LIQUIDACION REDEBAN 2025'!$C$4,IF(W90="TIPO IV",'BASE LIQUIDACION REDEBAN 2025'!$C$5,IF(X90="AEREO",'BASE LIQUIDACION REDEBAN 2025'!$B$6,'BASE LIQUIDACION REDEBAN 2025'!$C$5)))))))</f>
        <v>41241.0800752</v>
      </c>
      <c r="AC90" s="87">
        <f>IF(OR(U90="SOPORTE_TELEFÓNICO",U90="ENVÍO"),0,IF(W90="TIPO I",'BASE LIQUIDACION REDEBAN 2025'!$B$10,IF(W90="TIPO II",'BASE LIQUIDACION REDEBAN 2025'!$B$11,IF(W90="TIPO III",'BASE LIQUIDACION REDEBAN 2025'!$B$12,'BASE LIQUIDACION REDEBAN 2025'!$B$13))))</f>
        <v>0</v>
      </c>
      <c r="AD90" s="87">
        <f t="shared" si="1"/>
        <v>41241.0800752</v>
      </c>
    </row>
    <row r="91" spans="1:30" s="8" customFormat="1" ht="13.15">
      <c r="A91" s="160" t="s">
        <v>76</v>
      </c>
      <c r="B91" s="86" t="str">
        <f>VLOOKUP(A91,'CENTRO DE COSTOS'!A:D,4,FALSE)</f>
        <v>DIEGO FERNANDO HENAO CARDONA</v>
      </c>
      <c r="C91" s="86" t="str">
        <f>VLOOKUP(A91,'CENTRO DE COSTOS'!A:D,2,FALSE)</f>
        <v>0004-0003</v>
      </c>
      <c r="D91" s="160">
        <v>76364</v>
      </c>
      <c r="E91" s="160">
        <v>5748589</v>
      </c>
      <c r="F91" s="160">
        <v>24811101</v>
      </c>
      <c r="G91" s="160" t="s">
        <v>2958</v>
      </c>
      <c r="H91" s="160" t="s">
        <v>227</v>
      </c>
      <c r="I91" s="160" t="s">
        <v>2190</v>
      </c>
      <c r="J91" s="160" t="s">
        <v>17667</v>
      </c>
      <c r="K91" s="160" t="s">
        <v>159</v>
      </c>
      <c r="L91" s="160" t="s">
        <v>17668</v>
      </c>
      <c r="M91" s="161">
        <v>45877.333333333336</v>
      </c>
      <c r="N91" s="161">
        <v>45878.49722222222</v>
      </c>
      <c r="O91" s="160" t="s">
        <v>16559</v>
      </c>
      <c r="P91" s="160" t="s">
        <v>2962</v>
      </c>
      <c r="Q91" s="160" t="s">
        <v>3316</v>
      </c>
      <c r="R91" s="160" t="s">
        <v>3317</v>
      </c>
      <c r="S91" s="160" t="s">
        <v>2965</v>
      </c>
      <c r="T91" s="162" t="s">
        <v>17669</v>
      </c>
      <c r="U91" s="160" t="s">
        <v>2967</v>
      </c>
      <c r="V91" s="160" t="s">
        <v>17670</v>
      </c>
      <c r="W91" s="160" t="s">
        <v>28</v>
      </c>
      <c r="X91" s="160" t="s">
        <v>166</v>
      </c>
      <c r="Y91" s="160" t="s">
        <v>525</v>
      </c>
      <c r="Z91" s="160">
        <v>1</v>
      </c>
      <c r="AA91" s="160">
        <v>0</v>
      </c>
      <c r="AB91" s="87">
        <f>IF(U91="SOPORTE_TELEFÓNICO",'BASE LIQUIDACION REDEBAN 2025'!$B$19,IF(U91="ENVÍO",'BASE LIQUIDACION REDEBAN 2025'!$C$2,IF(W91="TIPO I",'BASE LIQUIDACION REDEBAN 2025'!$C$2,IF(W91="TIPO II",'BASE LIQUIDACION REDEBAN 2025'!$C$3,IF(W91="TIPO III",'BASE LIQUIDACION REDEBAN 2025'!$C$4,IF(W91="TIPO IV",'BASE LIQUIDACION REDEBAN 2025'!$C$5,IF(X91="AEREO",'BASE LIQUIDACION REDEBAN 2025'!$B$6,'BASE LIQUIDACION REDEBAN 2025'!$C$5)))))))</f>
        <v>144967.87232000002</v>
      </c>
      <c r="AC91" s="87">
        <f>IF(OR(U91="SOPORTE_TELEFÓNICO",U91="ENVÍO"),0,IF(W91="TIPO I",'BASE LIQUIDACION REDEBAN 2025'!$B$10,IF(W91="TIPO II",'BASE LIQUIDACION REDEBAN 2025'!$B$11,IF(W91="TIPO III",'BASE LIQUIDACION REDEBAN 2025'!$B$12,'BASE LIQUIDACION REDEBAN 2025'!$B$13))))</f>
        <v>140395.6348884</v>
      </c>
      <c r="AD91" s="87">
        <f t="shared" si="1"/>
        <v>144967.87232000002</v>
      </c>
    </row>
    <row r="92" spans="1:30" s="8" customFormat="1" ht="13.15">
      <c r="A92" s="160" t="s">
        <v>100</v>
      </c>
      <c r="B92" s="86" t="str">
        <f>VLOOKUP(A92,'CENTRO DE COSTOS'!A:D,4,FALSE)</f>
        <v>KEVIN ALEXIS CORZO BUSTOS</v>
      </c>
      <c r="C92" s="86" t="str">
        <f>VLOOKUP(A92,'CENTRO DE COSTOS'!A:D,2,FALSE)</f>
        <v>0004-0007</v>
      </c>
      <c r="D92" s="160">
        <v>50001</v>
      </c>
      <c r="E92" s="160">
        <v>5750424</v>
      </c>
      <c r="F92" s="160">
        <v>13069935</v>
      </c>
      <c r="G92" s="160" t="s">
        <v>2958</v>
      </c>
      <c r="H92" s="160" t="s">
        <v>295</v>
      </c>
      <c r="I92" s="160" t="s">
        <v>100</v>
      </c>
      <c r="J92" s="160" t="s">
        <v>17671</v>
      </c>
      <c r="K92" s="160" t="s">
        <v>159</v>
      </c>
      <c r="L92" s="160" t="s">
        <v>17672</v>
      </c>
      <c r="M92" s="161">
        <v>45878.45</v>
      </c>
      <c r="N92" s="161">
        <v>45878.530555555553</v>
      </c>
      <c r="O92" s="160" t="s">
        <v>16559</v>
      </c>
      <c r="P92" s="160" t="s">
        <v>2962</v>
      </c>
      <c r="Q92" s="160" t="s">
        <v>5094</v>
      </c>
      <c r="R92" s="160" t="s">
        <v>4045</v>
      </c>
      <c r="S92" s="160" t="s">
        <v>2965</v>
      </c>
      <c r="T92" s="162" t="s">
        <v>17673</v>
      </c>
      <c r="U92" s="160" t="s">
        <v>2967</v>
      </c>
      <c r="V92" s="160" t="s">
        <v>17674</v>
      </c>
      <c r="W92" s="160" t="s">
        <v>25</v>
      </c>
      <c r="X92" s="160" t="s">
        <v>166</v>
      </c>
      <c r="Y92" s="160" t="s">
        <v>3167</v>
      </c>
      <c r="Z92" s="160">
        <v>1</v>
      </c>
      <c r="AA92" s="160">
        <v>0</v>
      </c>
      <c r="AB92" s="87">
        <f>IF(U92="SOPORTE_TELEFÓNICO",'BASE LIQUIDACION REDEBAN 2025'!$B$19,IF(U92="ENVÍO",'BASE LIQUIDACION REDEBAN 2025'!$C$2,IF(W92="TIPO I",'BASE LIQUIDACION REDEBAN 2025'!$C$2,IF(W92="TIPO II",'BASE LIQUIDACION REDEBAN 2025'!$C$3,IF(W92="TIPO III",'BASE LIQUIDACION REDEBAN 2025'!$C$4,IF(W92="TIPO IV",'BASE LIQUIDACION REDEBAN 2025'!$C$5,IF(X92="AEREO",'BASE LIQUIDACION REDEBAN 2025'!$B$6,'BASE LIQUIDACION REDEBAN 2025'!$C$5)))))))</f>
        <v>65960.072302</v>
      </c>
      <c r="AC92" s="87">
        <f>IF(OR(U92="SOPORTE_TELEFÓNICO",U92="ENVÍO"),0,IF(W92="TIPO I",'BASE LIQUIDACION REDEBAN 2025'!$B$10,IF(W92="TIPO II",'BASE LIQUIDACION REDEBAN 2025'!$B$11,IF(W92="TIPO III",'BASE LIQUIDACION REDEBAN 2025'!$B$12,'BASE LIQUIDACION REDEBAN 2025'!$B$13))))</f>
        <v>75096.394270399993</v>
      </c>
      <c r="AD92" s="87">
        <f t="shared" si="1"/>
        <v>65960.072302</v>
      </c>
    </row>
    <row r="93" spans="1:30" s="8" customFormat="1" ht="13.15">
      <c r="A93" s="160" t="s">
        <v>68</v>
      </c>
      <c r="B93" s="86" t="str">
        <f>VLOOKUP(A93,'CENTRO DE COSTOS'!A:D,4,FALSE)</f>
        <v>WILLIAM ASDRUBAL ROZO ROZO</v>
      </c>
      <c r="C93" s="86" t="str">
        <f>VLOOKUP(A93,'CENTRO DE COSTOS'!A:D,2,FALSE)</f>
        <v>0004-0004</v>
      </c>
      <c r="D93" s="160">
        <v>25290</v>
      </c>
      <c r="E93" s="160">
        <v>5749322</v>
      </c>
      <c r="F93" s="160">
        <v>17547100</v>
      </c>
      <c r="G93" s="160" t="s">
        <v>2958</v>
      </c>
      <c r="H93" s="160" t="s">
        <v>470</v>
      </c>
      <c r="I93" s="160" t="s">
        <v>1935</v>
      </c>
      <c r="J93" s="160" t="s">
        <v>17675</v>
      </c>
      <c r="K93" s="160" t="s">
        <v>159</v>
      </c>
      <c r="L93" s="160" t="s">
        <v>17676</v>
      </c>
      <c r="M93" s="161">
        <v>45877.477083333331</v>
      </c>
      <c r="N93" s="161">
        <v>45878.640277777777</v>
      </c>
      <c r="O93" s="160" t="s">
        <v>16559</v>
      </c>
      <c r="P93" s="160" t="s">
        <v>2988</v>
      </c>
      <c r="Q93" s="160" t="s">
        <v>2963</v>
      </c>
      <c r="R93" s="160" t="s">
        <v>3326</v>
      </c>
      <c r="S93" s="160" t="s">
        <v>2965</v>
      </c>
      <c r="T93" s="162" t="s">
        <v>17677</v>
      </c>
      <c r="U93" s="160" t="s">
        <v>2967</v>
      </c>
      <c r="V93" s="160" t="s">
        <v>17678</v>
      </c>
      <c r="W93" s="160" t="s">
        <v>28</v>
      </c>
      <c r="X93" s="160" t="s">
        <v>166</v>
      </c>
      <c r="Y93" s="160" t="s">
        <v>887</v>
      </c>
      <c r="Z93" s="160">
        <v>1</v>
      </c>
      <c r="AA93" s="160">
        <v>0</v>
      </c>
      <c r="AB93" s="87">
        <f>IF(U93="SOPORTE_TELEFÓNICO",'BASE LIQUIDACION REDEBAN 2025'!$B$19,IF(U93="ENVÍO",'BASE LIQUIDACION REDEBAN 2025'!$C$2,IF(W93="TIPO I",'BASE LIQUIDACION REDEBAN 2025'!$C$2,IF(W93="TIPO II",'BASE LIQUIDACION REDEBAN 2025'!$C$3,IF(W93="TIPO III",'BASE LIQUIDACION REDEBAN 2025'!$C$4,IF(W93="TIPO IV",'BASE LIQUIDACION REDEBAN 2025'!$C$5,IF(X93="AEREO",'BASE LIQUIDACION REDEBAN 2025'!$B$6,'BASE LIQUIDACION REDEBAN 2025'!$C$5)))))))</f>
        <v>144967.87232000002</v>
      </c>
      <c r="AC93" s="87">
        <f>IF(OR(U93="SOPORTE_TELEFÓNICO",U93="ENVÍO"),0,IF(W93="TIPO I",'BASE LIQUIDACION REDEBAN 2025'!$B$10,IF(W93="TIPO II",'BASE LIQUIDACION REDEBAN 2025'!$B$11,IF(W93="TIPO III",'BASE LIQUIDACION REDEBAN 2025'!$B$12,'BASE LIQUIDACION REDEBAN 2025'!$B$13))))</f>
        <v>140395.6348884</v>
      </c>
      <c r="AD93" s="87">
        <f t="shared" si="1"/>
        <v>144967.87232000002</v>
      </c>
    </row>
    <row r="94" spans="1:30" s="8" customFormat="1" ht="13.15">
      <c r="A94" s="160" t="s">
        <v>68</v>
      </c>
      <c r="B94" s="86" t="str">
        <f>VLOOKUP(A94,'CENTRO DE COSTOS'!A:D,4,FALSE)</f>
        <v>WILLIAM ASDRUBAL ROZO ROZO</v>
      </c>
      <c r="C94" s="86" t="str">
        <f>VLOOKUP(A94,'CENTRO DE COSTOS'!A:D,2,FALSE)</f>
        <v>0004-0004</v>
      </c>
      <c r="D94" s="160">
        <v>11001</v>
      </c>
      <c r="E94" s="160">
        <v>5750523</v>
      </c>
      <c r="F94" s="160">
        <v>23801376</v>
      </c>
      <c r="G94" s="160" t="s">
        <v>2958</v>
      </c>
      <c r="H94" s="160" t="s">
        <v>470</v>
      </c>
      <c r="I94" s="160" t="s">
        <v>68</v>
      </c>
      <c r="J94" s="160" t="s">
        <v>17571</v>
      </c>
      <c r="K94" s="160" t="s">
        <v>159</v>
      </c>
      <c r="L94" s="160" t="s">
        <v>17679</v>
      </c>
      <c r="M94" s="161">
        <v>45878.421527777777</v>
      </c>
      <c r="N94" s="161">
        <v>45880.445833333331</v>
      </c>
      <c r="O94" s="160" t="s">
        <v>16559</v>
      </c>
      <c r="P94" s="160" t="s">
        <v>17315</v>
      </c>
      <c r="Q94" s="160" t="s">
        <v>17316</v>
      </c>
      <c r="R94" s="160" t="s">
        <v>17503</v>
      </c>
      <c r="S94" s="160" t="s">
        <v>2965</v>
      </c>
      <c r="T94" s="162" t="s">
        <v>17680</v>
      </c>
      <c r="U94" s="160" t="s">
        <v>2967</v>
      </c>
      <c r="V94" s="160" t="s">
        <v>17574</v>
      </c>
      <c r="W94" s="160" t="s">
        <v>25</v>
      </c>
      <c r="X94" s="160" t="s">
        <v>166</v>
      </c>
      <c r="Y94" s="160" t="s">
        <v>538</v>
      </c>
      <c r="Z94" s="160">
        <v>1</v>
      </c>
      <c r="AA94" s="160">
        <v>0</v>
      </c>
      <c r="AB94" s="87">
        <f>IF(U94="SOPORTE_TELEFÓNICO",'BASE LIQUIDACION REDEBAN 2025'!$B$19,IF(U94="ENVÍO",'BASE LIQUIDACION REDEBAN 2025'!$C$2,IF(W94="TIPO I",'BASE LIQUIDACION REDEBAN 2025'!$C$2,IF(W94="TIPO II",'BASE LIQUIDACION REDEBAN 2025'!$C$3,IF(W94="TIPO III",'BASE LIQUIDACION REDEBAN 2025'!$C$4,IF(W94="TIPO IV",'BASE LIQUIDACION REDEBAN 2025'!$C$5,IF(X94="AEREO",'BASE LIQUIDACION REDEBAN 2025'!$B$6,'BASE LIQUIDACION REDEBAN 2025'!$C$5)))))))</f>
        <v>65960.072302</v>
      </c>
      <c r="AC94" s="87">
        <f>IF(OR(U94="SOPORTE_TELEFÓNICO",U94="ENVÍO"),0,IF(W94="TIPO I",'BASE LIQUIDACION REDEBAN 2025'!$B$10,IF(W94="TIPO II",'BASE LIQUIDACION REDEBAN 2025'!$B$11,IF(W94="TIPO III",'BASE LIQUIDACION REDEBAN 2025'!$B$12,'BASE LIQUIDACION REDEBAN 2025'!$B$13))))</f>
        <v>75096.394270399993</v>
      </c>
      <c r="AD94" s="87">
        <f t="shared" si="1"/>
        <v>65960.072302</v>
      </c>
    </row>
    <row r="95" spans="1:30" s="8" customFormat="1" ht="13.15">
      <c r="A95" s="160" t="s">
        <v>100</v>
      </c>
      <c r="B95" s="86" t="str">
        <f>VLOOKUP(A95,'CENTRO DE COSTOS'!A:D,4,FALSE)</f>
        <v>KEVIN ALEXIS CORZO BUSTOS</v>
      </c>
      <c r="C95" s="86" t="str">
        <f>VLOOKUP(A95,'CENTRO DE COSTOS'!A:D,2,FALSE)</f>
        <v>0004-0007</v>
      </c>
      <c r="D95" s="160">
        <v>50226</v>
      </c>
      <c r="E95" s="160">
        <v>5751004</v>
      </c>
      <c r="F95" s="160">
        <v>17903998</v>
      </c>
      <c r="G95" s="160" t="s">
        <v>2958</v>
      </c>
      <c r="H95" s="160" t="s">
        <v>295</v>
      </c>
      <c r="I95" s="160" t="s">
        <v>4612</v>
      </c>
      <c r="J95" s="160" t="s">
        <v>17681</v>
      </c>
      <c r="K95" s="160" t="s">
        <v>159</v>
      </c>
      <c r="L95" s="160" t="s">
        <v>17682</v>
      </c>
      <c r="M95" s="161">
        <v>45879.477083333331</v>
      </c>
      <c r="N95" s="161">
        <v>45880.467361111114</v>
      </c>
      <c r="O95" s="160" t="s">
        <v>16559</v>
      </c>
      <c r="P95" s="160" t="s">
        <v>2962</v>
      </c>
      <c r="Q95" s="160" t="s">
        <v>3006</v>
      </c>
      <c r="R95" s="160" t="s">
        <v>3155</v>
      </c>
      <c r="S95" s="160" t="s">
        <v>2965</v>
      </c>
      <c r="T95" s="162" t="s">
        <v>17683</v>
      </c>
      <c r="U95" s="160" t="s">
        <v>2967</v>
      </c>
      <c r="V95" s="160" t="s">
        <v>17684</v>
      </c>
      <c r="W95" s="160" t="s">
        <v>28</v>
      </c>
      <c r="X95" s="160" t="s">
        <v>166</v>
      </c>
      <c r="Y95" s="160" t="s">
        <v>362</v>
      </c>
      <c r="Z95" s="160">
        <v>1</v>
      </c>
      <c r="AA95" s="160">
        <v>0</v>
      </c>
      <c r="AB95" s="87">
        <f>IF(U95="SOPORTE_TELEFÓNICO",'BASE LIQUIDACION REDEBAN 2025'!$B$19,IF(U95="ENVÍO",'BASE LIQUIDACION REDEBAN 2025'!$C$2,IF(W95="TIPO I",'BASE LIQUIDACION REDEBAN 2025'!$C$2,IF(W95="TIPO II",'BASE LIQUIDACION REDEBAN 2025'!$C$3,IF(W95="TIPO III",'BASE LIQUIDACION REDEBAN 2025'!$C$4,IF(W95="TIPO IV",'BASE LIQUIDACION REDEBAN 2025'!$C$5,IF(X95="AEREO",'BASE LIQUIDACION REDEBAN 2025'!$B$6,'BASE LIQUIDACION REDEBAN 2025'!$C$5)))))))</f>
        <v>144967.87232000002</v>
      </c>
      <c r="AC95" s="87">
        <f>IF(OR(U95="SOPORTE_TELEFÓNICO",U95="ENVÍO"),0,IF(W95="TIPO I",'BASE LIQUIDACION REDEBAN 2025'!$B$10,IF(W95="TIPO II",'BASE LIQUIDACION REDEBAN 2025'!$B$11,IF(W95="TIPO III",'BASE LIQUIDACION REDEBAN 2025'!$B$12,'BASE LIQUIDACION REDEBAN 2025'!$B$13))))</f>
        <v>140395.6348884</v>
      </c>
      <c r="AD95" s="87">
        <f t="shared" si="1"/>
        <v>144967.87232000002</v>
      </c>
    </row>
    <row r="96" spans="1:30" s="8" customFormat="1" ht="13.15">
      <c r="A96" s="160" t="s">
        <v>64</v>
      </c>
      <c r="B96" s="86" t="str">
        <f>VLOOKUP(A96,'CENTRO DE COSTOS'!A:D,4,FALSE)</f>
        <v>JOSE MAURICIO HERNANDEZ ROJAS</v>
      </c>
      <c r="C96" s="86" t="str">
        <f>VLOOKUP(A96,'CENTRO DE COSTOS'!A:D,2,FALSE)</f>
        <v>0004-0001</v>
      </c>
      <c r="D96" s="160">
        <v>8001</v>
      </c>
      <c r="E96" s="160">
        <v>5751110</v>
      </c>
      <c r="F96" s="160">
        <v>54793518</v>
      </c>
      <c r="G96" s="160" t="s">
        <v>2958</v>
      </c>
      <c r="H96" s="160" t="s">
        <v>389</v>
      </c>
      <c r="I96" s="160" t="s">
        <v>64</v>
      </c>
      <c r="J96" s="160" t="s">
        <v>17685</v>
      </c>
      <c r="K96" s="160" t="s">
        <v>159</v>
      </c>
      <c r="L96" s="160" t="s">
        <v>17686</v>
      </c>
      <c r="M96" s="161">
        <v>45880.333333333336</v>
      </c>
      <c r="N96" s="161">
        <v>45880.476388888892</v>
      </c>
      <c r="O96" s="160" t="s">
        <v>16559</v>
      </c>
      <c r="P96" s="160" t="s">
        <v>2962</v>
      </c>
      <c r="Q96" s="160" t="s">
        <v>3076</v>
      </c>
      <c r="R96" s="160" t="s">
        <v>3076</v>
      </c>
      <c r="S96" s="160" t="s">
        <v>2965</v>
      </c>
      <c r="T96" s="162" t="s">
        <v>17687</v>
      </c>
      <c r="U96" s="160" t="s">
        <v>2967</v>
      </c>
      <c r="V96" s="160" t="s">
        <v>17688</v>
      </c>
      <c r="W96" s="160" t="s">
        <v>25</v>
      </c>
      <c r="X96" s="160" t="s">
        <v>166</v>
      </c>
      <c r="Y96" s="160" t="s">
        <v>912</v>
      </c>
      <c r="Z96" s="160">
        <v>1</v>
      </c>
      <c r="AA96" s="160">
        <v>0</v>
      </c>
      <c r="AB96" s="87">
        <f>IF(U96="SOPORTE_TELEFÓNICO",'BASE LIQUIDACION REDEBAN 2025'!$B$19,IF(U96="ENVÍO",'BASE LIQUIDACION REDEBAN 2025'!$C$2,IF(W96="TIPO I",'BASE LIQUIDACION REDEBAN 2025'!$C$2,IF(W96="TIPO II",'BASE LIQUIDACION REDEBAN 2025'!$C$3,IF(W96="TIPO III",'BASE LIQUIDACION REDEBAN 2025'!$C$4,IF(W96="TIPO IV",'BASE LIQUIDACION REDEBAN 2025'!$C$5,IF(X96="AEREO",'BASE LIQUIDACION REDEBAN 2025'!$B$6,'BASE LIQUIDACION REDEBAN 2025'!$C$5)))))))</f>
        <v>65960.072302</v>
      </c>
      <c r="AC96" s="87">
        <f>IF(OR(U96="SOPORTE_TELEFÓNICO",U96="ENVÍO"),0,IF(W96="TIPO I",'BASE LIQUIDACION REDEBAN 2025'!$B$10,IF(W96="TIPO II",'BASE LIQUIDACION REDEBAN 2025'!$B$11,IF(W96="TIPO III",'BASE LIQUIDACION REDEBAN 2025'!$B$12,'BASE LIQUIDACION REDEBAN 2025'!$B$13))))</f>
        <v>75096.394270399993</v>
      </c>
      <c r="AD96" s="87">
        <f t="shared" si="1"/>
        <v>65960.072302</v>
      </c>
    </row>
    <row r="97" spans="1:30" s="8" customFormat="1" ht="13.15">
      <c r="A97" s="160" t="s">
        <v>93</v>
      </c>
      <c r="B97" s="86" t="str">
        <f>VLOOKUP(A97,'CENTRO DE COSTOS'!A:D,4,FALSE)</f>
        <v>DIEGO FERNANDO HENAO CARDONA</v>
      </c>
      <c r="C97" s="86" t="str">
        <f>VLOOKUP(A97,'CENTRO DE COSTOS'!A:D,2,FALSE)</f>
        <v>0004-0003</v>
      </c>
      <c r="D97" s="160">
        <v>52001</v>
      </c>
      <c r="E97" s="160">
        <v>5750535</v>
      </c>
      <c r="F97" s="160">
        <v>89144302</v>
      </c>
      <c r="G97" s="160" t="s">
        <v>2958</v>
      </c>
      <c r="H97" s="160" t="s">
        <v>174</v>
      </c>
      <c r="I97" s="160" t="s">
        <v>93</v>
      </c>
      <c r="J97" s="160" t="s">
        <v>17689</v>
      </c>
      <c r="K97" s="160" t="s">
        <v>159</v>
      </c>
      <c r="L97" s="160" t="s">
        <v>17690</v>
      </c>
      <c r="M97" s="161">
        <v>45878.4375</v>
      </c>
      <c r="N97" s="161">
        <v>45880.545138888891</v>
      </c>
      <c r="O97" s="160" t="s">
        <v>16559</v>
      </c>
      <c r="P97" s="160" t="s">
        <v>2988</v>
      </c>
      <c r="Q97" s="160" t="s">
        <v>2971</v>
      </c>
      <c r="R97" s="160" t="s">
        <v>3277</v>
      </c>
      <c r="S97" s="160" t="s">
        <v>2965</v>
      </c>
      <c r="T97" s="162" t="s">
        <v>17691</v>
      </c>
      <c r="U97" s="160" t="s">
        <v>2967</v>
      </c>
      <c r="V97" s="160" t="s">
        <v>17692</v>
      </c>
      <c r="W97" s="160" t="s">
        <v>25</v>
      </c>
      <c r="X97" s="160" t="s">
        <v>166</v>
      </c>
      <c r="Y97" s="160" t="s">
        <v>3595</v>
      </c>
      <c r="Z97" s="160">
        <v>1</v>
      </c>
      <c r="AA97" s="160">
        <v>0</v>
      </c>
      <c r="AB97" s="87">
        <f>IF(U97="SOPORTE_TELEFÓNICO",'BASE LIQUIDACION REDEBAN 2025'!$B$19,IF(U97="ENVÍO",'BASE LIQUIDACION REDEBAN 2025'!$C$2,IF(W97="TIPO I",'BASE LIQUIDACION REDEBAN 2025'!$C$2,IF(W97="TIPO II",'BASE LIQUIDACION REDEBAN 2025'!$C$3,IF(W97="TIPO III",'BASE LIQUIDACION REDEBAN 2025'!$C$4,IF(W97="TIPO IV",'BASE LIQUIDACION REDEBAN 2025'!$C$5,IF(X97="AEREO",'BASE LIQUIDACION REDEBAN 2025'!$B$6,'BASE LIQUIDACION REDEBAN 2025'!$C$5)))))))</f>
        <v>65960.072302</v>
      </c>
      <c r="AC97" s="87">
        <f>IF(OR(U97="SOPORTE_TELEFÓNICO",U97="ENVÍO"),0,IF(W97="TIPO I",'BASE LIQUIDACION REDEBAN 2025'!$B$10,IF(W97="TIPO II",'BASE LIQUIDACION REDEBAN 2025'!$B$11,IF(W97="TIPO III",'BASE LIQUIDACION REDEBAN 2025'!$B$12,'BASE LIQUIDACION REDEBAN 2025'!$B$13))))</f>
        <v>75096.394270399993</v>
      </c>
      <c r="AD97" s="87">
        <f t="shared" si="1"/>
        <v>65960.072302</v>
      </c>
    </row>
    <row r="98" spans="1:30" s="8" customFormat="1" ht="13.15">
      <c r="A98" s="160" t="s">
        <v>68</v>
      </c>
      <c r="B98" s="86" t="str">
        <f>VLOOKUP(A98,'CENTRO DE COSTOS'!A:D,4,FALSE)</f>
        <v>WILLIAM ASDRUBAL ROZO ROZO</v>
      </c>
      <c r="C98" s="86" t="str">
        <f>VLOOKUP(A98,'CENTRO DE COSTOS'!A:D,2,FALSE)</f>
        <v>0004-0004</v>
      </c>
      <c r="D98" s="160">
        <v>11001</v>
      </c>
      <c r="E98" s="160">
        <v>5749532</v>
      </c>
      <c r="F98" s="160">
        <v>41888801</v>
      </c>
      <c r="G98" s="160" t="s">
        <v>2958</v>
      </c>
      <c r="H98" s="160" t="s">
        <v>470</v>
      </c>
      <c r="I98" s="160" t="s">
        <v>68</v>
      </c>
      <c r="J98" s="160" t="s">
        <v>17545</v>
      </c>
      <c r="K98" s="160" t="s">
        <v>159</v>
      </c>
      <c r="L98" s="160" t="s">
        <v>17693</v>
      </c>
      <c r="M98" s="161">
        <v>45877.517361111109</v>
      </c>
      <c r="N98" s="161">
        <v>45880.550694444442</v>
      </c>
      <c r="O98" s="160" t="s">
        <v>16559</v>
      </c>
      <c r="P98" s="160" t="s">
        <v>2962</v>
      </c>
      <c r="Q98" s="160" t="s">
        <v>3082</v>
      </c>
      <c r="R98" s="160" t="s">
        <v>2972</v>
      </c>
      <c r="S98" s="160" t="s">
        <v>2965</v>
      </c>
      <c r="T98" s="162" t="s">
        <v>17694</v>
      </c>
      <c r="U98" s="160" t="s">
        <v>2967</v>
      </c>
      <c r="V98" s="160" t="s">
        <v>17548</v>
      </c>
      <c r="W98" s="160" t="s">
        <v>25</v>
      </c>
      <c r="X98" s="160" t="s">
        <v>166</v>
      </c>
      <c r="Y98" s="160" t="s">
        <v>475</v>
      </c>
      <c r="Z98" s="160">
        <v>1</v>
      </c>
      <c r="AA98" s="160">
        <v>0</v>
      </c>
      <c r="AB98" s="87">
        <f>IF(U98="SOPORTE_TELEFÓNICO",'BASE LIQUIDACION REDEBAN 2025'!$B$19,IF(U98="ENVÍO",'BASE LIQUIDACION REDEBAN 2025'!$C$2,IF(W98="TIPO I",'BASE LIQUIDACION REDEBAN 2025'!$C$2,IF(W98="TIPO II",'BASE LIQUIDACION REDEBAN 2025'!$C$3,IF(W98="TIPO III",'BASE LIQUIDACION REDEBAN 2025'!$C$4,IF(W98="TIPO IV",'BASE LIQUIDACION REDEBAN 2025'!$C$5,IF(X98="AEREO",'BASE LIQUIDACION REDEBAN 2025'!$B$6,'BASE LIQUIDACION REDEBAN 2025'!$C$5)))))))</f>
        <v>65960.072302</v>
      </c>
      <c r="AC98" s="87">
        <f>IF(OR(U98="SOPORTE_TELEFÓNICO",U98="ENVÍO"),0,IF(W98="TIPO I",'BASE LIQUIDACION REDEBAN 2025'!$B$10,IF(W98="TIPO II",'BASE LIQUIDACION REDEBAN 2025'!$B$11,IF(W98="TIPO III",'BASE LIQUIDACION REDEBAN 2025'!$B$12,'BASE LIQUIDACION REDEBAN 2025'!$B$13))))</f>
        <v>75096.394270399993</v>
      </c>
      <c r="AD98" s="87">
        <f t="shared" si="1"/>
        <v>65960.072302</v>
      </c>
    </row>
    <row r="99" spans="1:30" s="8" customFormat="1" ht="13.15">
      <c r="A99" s="160" t="s">
        <v>90</v>
      </c>
      <c r="B99" s="86" t="str">
        <f>VLOOKUP(A99,'CENTRO DE COSTOS'!A:D,4,FALSE)</f>
        <v>JUAN SEBASTIÁN RÍOS CASTRILLÓN</v>
      </c>
      <c r="C99" s="86" t="str">
        <f>VLOOKUP(A99,'CENTRO DE COSTOS'!A:D,2,FALSE)</f>
        <v>0004-0005</v>
      </c>
      <c r="D99" s="160">
        <v>5001</v>
      </c>
      <c r="E99" s="160">
        <v>5752010</v>
      </c>
      <c r="F99" s="160">
        <v>19372929</v>
      </c>
      <c r="G99" s="160" t="s">
        <v>2958</v>
      </c>
      <c r="H99" s="160" t="s">
        <v>197</v>
      </c>
      <c r="I99" s="160" t="s">
        <v>90</v>
      </c>
      <c r="J99" s="160" t="s">
        <v>17448</v>
      </c>
      <c r="K99" s="160" t="s">
        <v>159</v>
      </c>
      <c r="L99" s="160" t="s">
        <v>17695</v>
      </c>
      <c r="M99" s="161">
        <v>45880.466666666667</v>
      </c>
      <c r="N99" s="161">
        <v>45880.594444444447</v>
      </c>
      <c r="O99" s="160" t="s">
        <v>16559</v>
      </c>
      <c r="P99" s="160" t="s">
        <v>17322</v>
      </c>
      <c r="Q99" s="160" t="s">
        <v>3335</v>
      </c>
      <c r="R99" s="160" t="s">
        <v>17344</v>
      </c>
      <c r="S99" s="160" t="s">
        <v>2965</v>
      </c>
      <c r="T99" s="162" t="s">
        <v>17696</v>
      </c>
      <c r="U99" s="160" t="s">
        <v>2967</v>
      </c>
      <c r="V99" s="160" t="s">
        <v>17451</v>
      </c>
      <c r="W99" s="160" t="s">
        <v>25</v>
      </c>
      <c r="X99" s="160" t="s">
        <v>166</v>
      </c>
      <c r="Y99" s="160" t="s">
        <v>3158</v>
      </c>
      <c r="Z99" s="160">
        <v>1</v>
      </c>
      <c r="AA99" s="160">
        <v>0</v>
      </c>
      <c r="AB99" s="87">
        <f>IF(U99="SOPORTE_TELEFÓNICO",'BASE LIQUIDACION REDEBAN 2025'!$B$19,IF(U99="ENVÍO",'BASE LIQUIDACION REDEBAN 2025'!$C$2,IF(W99="TIPO I",'BASE LIQUIDACION REDEBAN 2025'!$C$2,IF(W99="TIPO II",'BASE LIQUIDACION REDEBAN 2025'!$C$3,IF(W99="TIPO III",'BASE LIQUIDACION REDEBAN 2025'!$C$4,IF(W99="TIPO IV",'BASE LIQUIDACION REDEBAN 2025'!$C$5,IF(X99="AEREO",'BASE LIQUIDACION REDEBAN 2025'!$B$6,'BASE LIQUIDACION REDEBAN 2025'!$C$5)))))))</f>
        <v>65960.072302</v>
      </c>
      <c r="AC99" s="87">
        <f>IF(OR(U99="SOPORTE_TELEFÓNICO",U99="ENVÍO"),0,IF(W99="TIPO I",'BASE LIQUIDACION REDEBAN 2025'!$B$10,IF(W99="TIPO II",'BASE LIQUIDACION REDEBAN 2025'!$B$11,IF(W99="TIPO III",'BASE LIQUIDACION REDEBAN 2025'!$B$12,'BASE LIQUIDACION REDEBAN 2025'!$B$13))))</f>
        <v>75096.394270399993</v>
      </c>
      <c r="AD99" s="87">
        <f t="shared" si="1"/>
        <v>65960.072302</v>
      </c>
    </row>
    <row r="100" spans="1:30" s="8" customFormat="1" ht="13.15">
      <c r="A100" s="160" t="s">
        <v>100</v>
      </c>
      <c r="B100" s="86" t="str">
        <f>VLOOKUP(A100,'CENTRO DE COSTOS'!A:D,4,FALSE)</f>
        <v>KEVIN ALEXIS CORZO BUSTOS</v>
      </c>
      <c r="C100" s="86" t="str">
        <f>VLOOKUP(A100,'CENTRO DE COSTOS'!A:D,2,FALSE)</f>
        <v>0004-0007</v>
      </c>
      <c r="D100" s="160">
        <v>50001</v>
      </c>
      <c r="E100" s="160">
        <v>5751902</v>
      </c>
      <c r="F100" s="160">
        <v>13069935</v>
      </c>
      <c r="G100" s="160" t="s">
        <v>2958</v>
      </c>
      <c r="H100" s="160" t="s">
        <v>295</v>
      </c>
      <c r="I100" s="160" t="s">
        <v>100</v>
      </c>
      <c r="J100" s="160" t="s">
        <v>17671</v>
      </c>
      <c r="K100" s="160" t="s">
        <v>159</v>
      </c>
      <c r="L100" s="160" t="s">
        <v>17697</v>
      </c>
      <c r="M100" s="161">
        <v>45880.449305555558</v>
      </c>
      <c r="N100" s="161">
        <v>45880.648657407408</v>
      </c>
      <c r="O100" s="160" t="s">
        <v>16559</v>
      </c>
      <c r="P100" s="160" t="s">
        <v>2962</v>
      </c>
      <c r="Q100" s="160" t="s">
        <v>2978</v>
      </c>
      <c r="R100" s="160" t="s">
        <v>2972</v>
      </c>
      <c r="S100" s="160" t="s">
        <v>2965</v>
      </c>
      <c r="T100" s="162" t="s">
        <v>17698</v>
      </c>
      <c r="U100" s="160" t="s">
        <v>2967</v>
      </c>
      <c r="V100" s="160" t="s">
        <v>17699</v>
      </c>
      <c r="W100" s="160" t="s">
        <v>25</v>
      </c>
      <c r="X100" s="160" t="s">
        <v>166</v>
      </c>
      <c r="Y100" s="160" t="s">
        <v>3167</v>
      </c>
      <c r="Z100" s="160">
        <v>1</v>
      </c>
      <c r="AA100" s="160">
        <v>0</v>
      </c>
      <c r="AB100" s="87">
        <f>IF(U100="SOPORTE_TELEFÓNICO",'BASE LIQUIDACION REDEBAN 2025'!$B$19,IF(U100="ENVÍO",'BASE LIQUIDACION REDEBAN 2025'!$C$2,IF(W100="TIPO I",'BASE LIQUIDACION REDEBAN 2025'!$C$2,IF(W100="TIPO II",'BASE LIQUIDACION REDEBAN 2025'!$C$3,IF(W100="TIPO III",'BASE LIQUIDACION REDEBAN 2025'!$C$4,IF(W100="TIPO IV",'BASE LIQUIDACION REDEBAN 2025'!$C$5,IF(X100="AEREO",'BASE LIQUIDACION REDEBAN 2025'!$B$6,'BASE LIQUIDACION REDEBAN 2025'!$C$5)))))))</f>
        <v>65960.072302</v>
      </c>
      <c r="AC100" s="87">
        <f>IF(OR(U100="SOPORTE_TELEFÓNICO",U100="ENVÍO"),0,IF(W100="TIPO I",'BASE LIQUIDACION REDEBAN 2025'!$B$10,IF(W100="TIPO II",'BASE LIQUIDACION REDEBAN 2025'!$B$11,IF(W100="TIPO III",'BASE LIQUIDACION REDEBAN 2025'!$B$12,'BASE LIQUIDACION REDEBAN 2025'!$B$13))))</f>
        <v>75096.394270399993</v>
      </c>
      <c r="AD100" s="87">
        <f t="shared" si="1"/>
        <v>65960.072302</v>
      </c>
    </row>
    <row r="101" spans="1:30" s="8" customFormat="1" ht="13.15">
      <c r="A101" s="160" t="s">
        <v>96</v>
      </c>
      <c r="B101" s="86" t="str">
        <f>VLOOKUP(A101,'CENTRO DE COSTOS'!A:D,4,FALSE)</f>
        <v>JOSE MAURICIO HERNANDEZ ROJAS</v>
      </c>
      <c r="C101" s="86" t="str">
        <f>VLOOKUP(A101,'CENTRO DE COSTOS'!A:D,2,FALSE)</f>
        <v>0004-0001</v>
      </c>
      <c r="D101" s="160">
        <v>47001</v>
      </c>
      <c r="E101" s="160">
        <v>5751595</v>
      </c>
      <c r="F101" s="160">
        <v>81512741</v>
      </c>
      <c r="G101" s="160" t="s">
        <v>2958</v>
      </c>
      <c r="H101" s="160" t="s">
        <v>1896</v>
      </c>
      <c r="I101" s="160" t="s">
        <v>96</v>
      </c>
      <c r="J101" s="160" t="s">
        <v>17700</v>
      </c>
      <c r="K101" s="160" t="s">
        <v>159</v>
      </c>
      <c r="L101" s="160" t="s">
        <v>17701</v>
      </c>
      <c r="M101" s="161">
        <v>45880.378472222219</v>
      </c>
      <c r="N101" s="161">
        <v>45880.652870370373</v>
      </c>
      <c r="O101" s="160" t="s">
        <v>16559</v>
      </c>
      <c r="P101" s="160" t="s">
        <v>2962</v>
      </c>
      <c r="Q101" s="160" t="s">
        <v>3017</v>
      </c>
      <c r="R101" s="160" t="s">
        <v>2972</v>
      </c>
      <c r="S101" s="160" t="s">
        <v>2965</v>
      </c>
      <c r="T101" s="162" t="s">
        <v>17702</v>
      </c>
      <c r="U101" s="160" t="s">
        <v>2967</v>
      </c>
      <c r="V101" s="160" t="s">
        <v>17703</v>
      </c>
      <c r="W101" s="160" t="s">
        <v>25</v>
      </c>
      <c r="X101" s="160" t="s">
        <v>166</v>
      </c>
      <c r="Y101" s="160" t="s">
        <v>17704</v>
      </c>
      <c r="Z101" s="160">
        <v>1</v>
      </c>
      <c r="AA101" s="160">
        <v>0</v>
      </c>
      <c r="AB101" s="87">
        <f>IF(U101="SOPORTE_TELEFÓNICO",'BASE LIQUIDACION REDEBAN 2025'!$B$19,IF(U101="ENVÍO",'BASE LIQUIDACION REDEBAN 2025'!$C$2,IF(W101="TIPO I",'BASE LIQUIDACION REDEBAN 2025'!$C$2,IF(W101="TIPO II",'BASE LIQUIDACION REDEBAN 2025'!$C$3,IF(W101="TIPO III",'BASE LIQUIDACION REDEBAN 2025'!$C$4,IF(W101="TIPO IV",'BASE LIQUIDACION REDEBAN 2025'!$C$5,IF(X101="AEREO",'BASE LIQUIDACION REDEBAN 2025'!$B$6,'BASE LIQUIDACION REDEBAN 2025'!$C$5)))))))</f>
        <v>65960.072302</v>
      </c>
      <c r="AC101" s="87">
        <f>IF(OR(U101="SOPORTE_TELEFÓNICO",U101="ENVÍO"),0,IF(W101="TIPO I",'BASE LIQUIDACION REDEBAN 2025'!$B$10,IF(W101="TIPO II",'BASE LIQUIDACION REDEBAN 2025'!$B$11,IF(W101="TIPO III",'BASE LIQUIDACION REDEBAN 2025'!$B$12,'BASE LIQUIDACION REDEBAN 2025'!$B$13))))</f>
        <v>75096.394270399993</v>
      </c>
      <c r="AD101" s="87">
        <f t="shared" si="1"/>
        <v>65960.072302</v>
      </c>
    </row>
    <row r="102" spans="1:30" s="8" customFormat="1" ht="13.15">
      <c r="A102" s="160" t="s">
        <v>76</v>
      </c>
      <c r="B102" s="86" t="str">
        <f>VLOOKUP(A102,'CENTRO DE COSTOS'!A:D,4,FALSE)</f>
        <v>DIEGO FERNANDO HENAO CARDONA</v>
      </c>
      <c r="C102" s="86" t="str">
        <f>VLOOKUP(A102,'CENTRO DE COSTOS'!A:D,2,FALSE)</f>
        <v>0004-0003</v>
      </c>
      <c r="D102" s="160">
        <v>76001</v>
      </c>
      <c r="E102" s="160">
        <v>5752244</v>
      </c>
      <c r="F102" s="160">
        <v>19996487</v>
      </c>
      <c r="G102" s="160" t="s">
        <v>2958</v>
      </c>
      <c r="H102" s="160" t="s">
        <v>227</v>
      </c>
      <c r="I102" s="160" t="s">
        <v>76</v>
      </c>
      <c r="J102" s="160" t="s">
        <v>17705</v>
      </c>
      <c r="K102" s="160" t="s">
        <v>159</v>
      </c>
      <c r="L102" s="160" t="s">
        <v>17706</v>
      </c>
      <c r="M102" s="161">
        <v>45880.510416666664</v>
      </c>
      <c r="N102" s="161">
        <v>45880.655555555553</v>
      </c>
      <c r="O102" s="160" t="s">
        <v>16559</v>
      </c>
      <c r="P102" s="160" t="s">
        <v>17322</v>
      </c>
      <c r="Q102" s="160" t="s">
        <v>3335</v>
      </c>
      <c r="R102" s="160" t="s">
        <v>17344</v>
      </c>
      <c r="S102" s="160" t="s">
        <v>2965</v>
      </c>
      <c r="T102" s="162" t="s">
        <v>17707</v>
      </c>
      <c r="U102" s="160" t="s">
        <v>2967</v>
      </c>
      <c r="V102" s="160" t="s">
        <v>17708</v>
      </c>
      <c r="W102" s="160" t="s">
        <v>25</v>
      </c>
      <c r="X102" s="160" t="s">
        <v>166</v>
      </c>
      <c r="Y102" s="160" t="s">
        <v>531</v>
      </c>
      <c r="Z102" s="160">
        <v>1</v>
      </c>
      <c r="AA102" s="160">
        <v>0</v>
      </c>
      <c r="AB102" s="87">
        <f>IF(U102="SOPORTE_TELEFÓNICO",'BASE LIQUIDACION REDEBAN 2025'!$B$19,IF(U102="ENVÍO",'BASE LIQUIDACION REDEBAN 2025'!$C$2,IF(W102="TIPO I",'BASE LIQUIDACION REDEBAN 2025'!$C$2,IF(W102="TIPO II",'BASE LIQUIDACION REDEBAN 2025'!$C$3,IF(W102="TIPO III",'BASE LIQUIDACION REDEBAN 2025'!$C$4,IF(W102="TIPO IV",'BASE LIQUIDACION REDEBAN 2025'!$C$5,IF(X102="AEREO",'BASE LIQUIDACION REDEBAN 2025'!$B$6,'BASE LIQUIDACION REDEBAN 2025'!$C$5)))))))</f>
        <v>65960.072302</v>
      </c>
      <c r="AC102" s="87">
        <f>IF(OR(U102="SOPORTE_TELEFÓNICO",U102="ENVÍO"),0,IF(W102="TIPO I",'BASE LIQUIDACION REDEBAN 2025'!$B$10,IF(W102="TIPO II",'BASE LIQUIDACION REDEBAN 2025'!$B$11,IF(W102="TIPO III",'BASE LIQUIDACION REDEBAN 2025'!$B$12,'BASE LIQUIDACION REDEBAN 2025'!$B$13))))</f>
        <v>75096.394270399993</v>
      </c>
      <c r="AD102" s="87">
        <f t="shared" si="1"/>
        <v>65960.072302</v>
      </c>
    </row>
    <row r="103" spans="1:30" s="8" customFormat="1" ht="13.15">
      <c r="A103" s="160" t="s">
        <v>100</v>
      </c>
      <c r="B103" s="86" t="str">
        <f>VLOOKUP(A103,'CENTRO DE COSTOS'!A:D,4,FALSE)</f>
        <v>KEVIN ALEXIS CORZO BUSTOS</v>
      </c>
      <c r="C103" s="86" t="str">
        <f>VLOOKUP(A103,'CENTRO DE COSTOS'!A:D,2,FALSE)</f>
        <v>0004-0007</v>
      </c>
      <c r="D103" s="160">
        <v>50001</v>
      </c>
      <c r="E103" s="160">
        <v>5749271</v>
      </c>
      <c r="F103" s="160">
        <v>15848492</v>
      </c>
      <c r="G103" s="160" t="s">
        <v>2958</v>
      </c>
      <c r="H103" s="160" t="s">
        <v>295</v>
      </c>
      <c r="I103" s="160" t="s">
        <v>100</v>
      </c>
      <c r="J103" s="160" t="s">
        <v>17709</v>
      </c>
      <c r="K103" s="160" t="s">
        <v>159</v>
      </c>
      <c r="L103" s="160" t="s">
        <v>17710</v>
      </c>
      <c r="M103" s="161">
        <v>45877.465277777781</v>
      </c>
      <c r="N103" s="161">
        <v>45880.668761574067</v>
      </c>
      <c r="O103" s="160" t="s">
        <v>16559</v>
      </c>
      <c r="P103" s="160" t="s">
        <v>2988</v>
      </c>
      <c r="Q103" s="160" t="s">
        <v>3257</v>
      </c>
      <c r="R103" s="160" t="s">
        <v>3258</v>
      </c>
      <c r="S103" s="160" t="s">
        <v>2965</v>
      </c>
      <c r="T103" s="162" t="s">
        <v>17711</v>
      </c>
      <c r="U103" s="160" t="s">
        <v>2967</v>
      </c>
      <c r="V103" s="160" t="s">
        <v>17712</v>
      </c>
      <c r="W103" s="160" t="s">
        <v>25</v>
      </c>
      <c r="X103" s="160" t="s">
        <v>166</v>
      </c>
      <c r="Y103" s="160" t="s">
        <v>937</v>
      </c>
      <c r="Z103" s="160">
        <v>1</v>
      </c>
      <c r="AA103" s="160">
        <v>0</v>
      </c>
      <c r="AB103" s="87">
        <f>IF(U103="SOPORTE_TELEFÓNICO",'BASE LIQUIDACION REDEBAN 2025'!$B$19,IF(U103="ENVÍO",'BASE LIQUIDACION REDEBAN 2025'!$C$2,IF(W103="TIPO I",'BASE LIQUIDACION REDEBAN 2025'!$C$2,IF(W103="TIPO II",'BASE LIQUIDACION REDEBAN 2025'!$C$3,IF(W103="TIPO III",'BASE LIQUIDACION REDEBAN 2025'!$C$4,IF(W103="TIPO IV",'BASE LIQUIDACION REDEBAN 2025'!$C$5,IF(X103="AEREO",'BASE LIQUIDACION REDEBAN 2025'!$B$6,'BASE LIQUIDACION REDEBAN 2025'!$C$5)))))))</f>
        <v>65960.072302</v>
      </c>
      <c r="AC103" s="87">
        <f>IF(OR(U103="SOPORTE_TELEFÓNICO",U103="ENVÍO"),0,IF(W103="TIPO I",'BASE LIQUIDACION REDEBAN 2025'!$B$10,IF(W103="TIPO II",'BASE LIQUIDACION REDEBAN 2025'!$B$11,IF(W103="TIPO III",'BASE LIQUIDACION REDEBAN 2025'!$B$12,'BASE LIQUIDACION REDEBAN 2025'!$B$13))))</f>
        <v>75096.394270399993</v>
      </c>
      <c r="AD103" s="87">
        <f t="shared" si="1"/>
        <v>65960.072302</v>
      </c>
    </row>
    <row r="104" spans="1:30" s="8" customFormat="1" ht="13.15">
      <c r="A104" s="160" t="s">
        <v>101</v>
      </c>
      <c r="B104" s="86" t="str">
        <f>VLOOKUP(A104,'CENTRO DE COSTOS'!A:D,4,FALSE)</f>
        <v>KEVIN ALEXIS CORZO BUSTOS</v>
      </c>
      <c r="C104" s="86" t="str">
        <f>VLOOKUP(A104,'CENTRO DE COSTOS'!A:D,2,FALSE)</f>
        <v>0004-0007</v>
      </c>
      <c r="D104" s="160">
        <v>85325</v>
      </c>
      <c r="E104" s="160">
        <v>5751601</v>
      </c>
      <c r="F104" s="160">
        <v>38808481</v>
      </c>
      <c r="G104" s="160" t="s">
        <v>2958</v>
      </c>
      <c r="H104" s="160" t="s">
        <v>189</v>
      </c>
      <c r="I104" s="160" t="s">
        <v>16205</v>
      </c>
      <c r="J104" s="160" t="s">
        <v>17713</v>
      </c>
      <c r="K104" s="160" t="s">
        <v>159</v>
      </c>
      <c r="L104" s="160" t="s">
        <v>17714</v>
      </c>
      <c r="M104" s="161">
        <v>45880.379861111112</v>
      </c>
      <c r="N104" s="161">
        <v>45880.704988425918</v>
      </c>
      <c r="O104" s="160" t="s">
        <v>16559</v>
      </c>
      <c r="P104" s="160" t="s">
        <v>2988</v>
      </c>
      <c r="Q104" s="160" t="s">
        <v>2978</v>
      </c>
      <c r="R104" s="160" t="s">
        <v>3124</v>
      </c>
      <c r="S104" s="160" t="s">
        <v>2965</v>
      </c>
      <c r="T104" s="162" t="s">
        <v>17715</v>
      </c>
      <c r="U104" s="160" t="s">
        <v>3213</v>
      </c>
      <c r="V104" s="160">
        <v>0</v>
      </c>
      <c r="W104" s="160" t="s">
        <v>28</v>
      </c>
      <c r="X104" s="160" t="s">
        <v>166</v>
      </c>
      <c r="Y104" s="160" t="s">
        <v>194</v>
      </c>
      <c r="Z104" s="160">
        <v>0</v>
      </c>
      <c r="AA104" s="160">
        <v>0</v>
      </c>
      <c r="AB104" s="87">
        <f>IF(U104="SOPORTE_TELEFÓNICO",'BASE LIQUIDACION REDEBAN 2025'!$B$19,IF(U104="ENVÍO",'BASE LIQUIDACION REDEBAN 2025'!$C$2,IF(W104="TIPO I",'BASE LIQUIDACION REDEBAN 2025'!$C$2,IF(W104="TIPO II",'BASE LIQUIDACION REDEBAN 2025'!$C$3,IF(W104="TIPO III",'BASE LIQUIDACION REDEBAN 2025'!$C$4,IF(W104="TIPO IV",'BASE LIQUIDACION REDEBAN 2025'!$C$5,IF(X104="AEREO",'BASE LIQUIDACION REDEBAN 2025'!$B$6,'BASE LIQUIDACION REDEBAN 2025'!$C$5)))))))</f>
        <v>41241.0800752</v>
      </c>
      <c r="AC104" s="87">
        <f>IF(OR(U104="SOPORTE_TELEFÓNICO",U104="ENVÍO"),0,IF(W104="TIPO I",'BASE LIQUIDACION REDEBAN 2025'!$B$10,IF(W104="TIPO II",'BASE LIQUIDACION REDEBAN 2025'!$B$11,IF(W104="TIPO III",'BASE LIQUIDACION REDEBAN 2025'!$B$12,'BASE LIQUIDACION REDEBAN 2025'!$B$13))))</f>
        <v>0</v>
      </c>
      <c r="AD104" s="87">
        <f t="shared" si="1"/>
        <v>41241.0800752</v>
      </c>
    </row>
    <row r="105" spans="1:30" s="8" customFormat="1" ht="13.15">
      <c r="A105" s="160" t="s">
        <v>68</v>
      </c>
      <c r="B105" s="86" t="str">
        <f>VLOOKUP(A105,'CENTRO DE COSTOS'!A:D,4,FALSE)</f>
        <v>WILLIAM ASDRUBAL ROZO ROZO</v>
      </c>
      <c r="C105" s="86" t="str">
        <f>VLOOKUP(A105,'CENTRO DE COSTOS'!A:D,2,FALSE)</f>
        <v>0004-0004</v>
      </c>
      <c r="D105" s="160">
        <v>11001</v>
      </c>
      <c r="E105" s="160">
        <v>5752727</v>
      </c>
      <c r="F105" s="160">
        <v>21375613</v>
      </c>
      <c r="G105" s="160" t="s">
        <v>2958</v>
      </c>
      <c r="H105" s="160" t="s">
        <v>470</v>
      </c>
      <c r="I105" s="160" t="s">
        <v>68</v>
      </c>
      <c r="J105" s="160" t="s">
        <v>17716</v>
      </c>
      <c r="K105" s="160" t="s">
        <v>159</v>
      </c>
      <c r="L105" s="160" t="s">
        <v>17717</v>
      </c>
      <c r="M105" s="161">
        <v>45880.629861111112</v>
      </c>
      <c r="N105" s="161">
        <v>45881.424305555556</v>
      </c>
      <c r="O105" s="160" t="s">
        <v>16559</v>
      </c>
      <c r="P105" s="160" t="s">
        <v>2988</v>
      </c>
      <c r="Q105" s="160" t="s">
        <v>3257</v>
      </c>
      <c r="R105" s="160" t="s">
        <v>3258</v>
      </c>
      <c r="S105" s="160" t="s">
        <v>2965</v>
      </c>
      <c r="T105" s="162" t="s">
        <v>17718</v>
      </c>
      <c r="U105" s="160" t="s">
        <v>3213</v>
      </c>
      <c r="V105" s="160">
        <v>0</v>
      </c>
      <c r="W105" s="160" t="s">
        <v>25</v>
      </c>
      <c r="X105" s="160" t="s">
        <v>166</v>
      </c>
      <c r="Y105" s="160">
        <v>0</v>
      </c>
      <c r="Z105" s="160">
        <v>0</v>
      </c>
      <c r="AA105" s="160">
        <v>0</v>
      </c>
      <c r="AB105" s="87">
        <f>IF(U105="SOPORTE_TELEFÓNICO",'BASE LIQUIDACION REDEBAN 2025'!$B$19,IF(U105="ENVÍO",'BASE LIQUIDACION REDEBAN 2025'!$C$2,IF(W105="TIPO I",'BASE LIQUIDACION REDEBAN 2025'!$C$2,IF(W105="TIPO II",'BASE LIQUIDACION REDEBAN 2025'!$C$3,IF(W105="TIPO III",'BASE LIQUIDACION REDEBAN 2025'!$C$4,IF(W105="TIPO IV",'BASE LIQUIDACION REDEBAN 2025'!$C$5,IF(X105="AEREO",'BASE LIQUIDACION REDEBAN 2025'!$B$6,'BASE LIQUIDACION REDEBAN 2025'!$C$5)))))))</f>
        <v>41241.0800752</v>
      </c>
      <c r="AC105" s="87">
        <f>IF(OR(U105="SOPORTE_TELEFÓNICO",U105="ENVÍO"),0,IF(W105="TIPO I",'BASE LIQUIDACION REDEBAN 2025'!$B$10,IF(W105="TIPO II",'BASE LIQUIDACION REDEBAN 2025'!$B$11,IF(W105="TIPO III",'BASE LIQUIDACION REDEBAN 2025'!$B$12,'BASE LIQUIDACION REDEBAN 2025'!$B$13))))</f>
        <v>0</v>
      </c>
      <c r="AD105" s="87">
        <f t="shared" si="1"/>
        <v>41241.0800752</v>
      </c>
    </row>
    <row r="106" spans="1:30" s="8" customFormat="1" ht="13.15">
      <c r="A106" s="160" t="s">
        <v>100</v>
      </c>
      <c r="B106" s="86" t="str">
        <f>VLOOKUP(A106,'CENTRO DE COSTOS'!A:D,4,FALSE)</f>
        <v>KEVIN ALEXIS CORZO BUSTOS</v>
      </c>
      <c r="C106" s="86" t="str">
        <f>VLOOKUP(A106,'CENTRO DE COSTOS'!A:D,2,FALSE)</f>
        <v>0004-0007</v>
      </c>
      <c r="D106" s="160">
        <v>50001</v>
      </c>
      <c r="E106" s="160">
        <v>5752653</v>
      </c>
      <c r="F106" s="160">
        <v>13875380</v>
      </c>
      <c r="G106" s="160" t="s">
        <v>2958</v>
      </c>
      <c r="H106" s="160" t="s">
        <v>295</v>
      </c>
      <c r="I106" s="160" t="s">
        <v>100</v>
      </c>
      <c r="J106" s="160" t="s">
        <v>17627</v>
      </c>
      <c r="K106" s="160" t="s">
        <v>159</v>
      </c>
      <c r="L106" s="160" t="s">
        <v>17719</v>
      </c>
      <c r="M106" s="161">
        <v>45880.617361111108</v>
      </c>
      <c r="N106" s="161">
        <v>45881.443749999999</v>
      </c>
      <c r="O106" s="160" t="s">
        <v>17421</v>
      </c>
      <c r="P106" s="160" t="s">
        <v>17315</v>
      </c>
      <c r="Q106" s="160" t="s">
        <v>17316</v>
      </c>
      <c r="R106" s="160" t="s">
        <v>17503</v>
      </c>
      <c r="S106" s="160" t="s">
        <v>2965</v>
      </c>
      <c r="T106" s="162" t="s">
        <v>17720</v>
      </c>
      <c r="U106" s="160" t="s">
        <v>2967</v>
      </c>
      <c r="V106" s="160" t="s">
        <v>17721</v>
      </c>
      <c r="W106" s="160" t="s">
        <v>25</v>
      </c>
      <c r="X106" s="160" t="s">
        <v>166</v>
      </c>
      <c r="Y106" s="160" t="s">
        <v>362</v>
      </c>
      <c r="Z106" s="160">
        <v>1</v>
      </c>
      <c r="AA106" s="160">
        <v>0</v>
      </c>
      <c r="AB106" s="87">
        <f>IF(U106="SOPORTE_TELEFÓNICO",'BASE LIQUIDACION REDEBAN 2025'!$B$19,IF(U106="ENVÍO",'BASE LIQUIDACION REDEBAN 2025'!$C$2,IF(W106="TIPO I",'BASE LIQUIDACION REDEBAN 2025'!$C$2,IF(W106="TIPO II",'BASE LIQUIDACION REDEBAN 2025'!$C$3,IF(W106="TIPO III",'BASE LIQUIDACION REDEBAN 2025'!$C$4,IF(W106="TIPO IV",'BASE LIQUIDACION REDEBAN 2025'!$C$5,IF(X106="AEREO",'BASE LIQUIDACION REDEBAN 2025'!$B$6,'BASE LIQUIDACION REDEBAN 2025'!$C$5)))))))</f>
        <v>65960.072302</v>
      </c>
      <c r="AC106" s="87">
        <f>IF(OR(U106="SOPORTE_TELEFÓNICO",U106="ENVÍO"),0,IF(W106="TIPO I",'BASE LIQUIDACION REDEBAN 2025'!$B$10,IF(W106="TIPO II",'BASE LIQUIDACION REDEBAN 2025'!$B$11,IF(W106="TIPO III",'BASE LIQUIDACION REDEBAN 2025'!$B$12,'BASE LIQUIDACION REDEBAN 2025'!$B$13))))</f>
        <v>75096.394270399993</v>
      </c>
      <c r="AD106" s="87">
        <f t="shared" si="1"/>
        <v>65960.072302</v>
      </c>
    </row>
    <row r="107" spans="1:30" s="8" customFormat="1" ht="13.15">
      <c r="A107" s="160" t="s">
        <v>90</v>
      </c>
      <c r="B107" s="86" t="str">
        <f>VLOOKUP(A107,'CENTRO DE COSTOS'!A:D,4,FALSE)</f>
        <v>JUAN SEBASTIÁN RÍOS CASTRILLÓN</v>
      </c>
      <c r="C107" s="86" t="str">
        <f>VLOOKUP(A107,'CENTRO DE COSTOS'!A:D,2,FALSE)</f>
        <v>0004-0005</v>
      </c>
      <c r="D107" s="160">
        <v>5001</v>
      </c>
      <c r="E107" s="160">
        <v>5753413</v>
      </c>
      <c r="F107" s="160">
        <v>89493837</v>
      </c>
      <c r="G107" s="160" t="s">
        <v>2958</v>
      </c>
      <c r="H107" s="160" t="s">
        <v>197</v>
      </c>
      <c r="I107" s="160" t="s">
        <v>90</v>
      </c>
      <c r="J107" s="160" t="s">
        <v>17722</v>
      </c>
      <c r="K107" s="160" t="s">
        <v>159</v>
      </c>
      <c r="L107" s="160" t="s">
        <v>17723</v>
      </c>
      <c r="M107" s="161">
        <v>45881.388194444444</v>
      </c>
      <c r="N107" s="161">
        <v>45881.512499999997</v>
      </c>
      <c r="O107" s="160" t="s">
        <v>16559</v>
      </c>
      <c r="P107" s="160" t="s">
        <v>17315</v>
      </c>
      <c r="Q107" s="160" t="s">
        <v>17316</v>
      </c>
      <c r="R107" s="160" t="s">
        <v>17724</v>
      </c>
      <c r="S107" s="160" t="s">
        <v>2965</v>
      </c>
      <c r="T107" s="162" t="s">
        <v>17725</v>
      </c>
      <c r="U107" s="160" t="s">
        <v>3213</v>
      </c>
      <c r="V107" s="160">
        <v>0</v>
      </c>
      <c r="W107" s="160" t="s">
        <v>25</v>
      </c>
      <c r="X107" s="160" t="s">
        <v>166</v>
      </c>
      <c r="Y107" s="160">
        <v>0</v>
      </c>
      <c r="Z107" s="160">
        <v>0</v>
      </c>
      <c r="AA107" s="160">
        <v>0</v>
      </c>
      <c r="AB107" s="87">
        <f>IF(U107="SOPORTE_TELEFÓNICO",'BASE LIQUIDACION REDEBAN 2025'!$B$19,IF(U107="ENVÍO",'BASE LIQUIDACION REDEBAN 2025'!$C$2,IF(W107="TIPO I",'BASE LIQUIDACION REDEBAN 2025'!$C$2,IF(W107="TIPO II",'BASE LIQUIDACION REDEBAN 2025'!$C$3,IF(W107="TIPO III",'BASE LIQUIDACION REDEBAN 2025'!$C$4,IF(W107="TIPO IV",'BASE LIQUIDACION REDEBAN 2025'!$C$5,IF(X107="AEREO",'BASE LIQUIDACION REDEBAN 2025'!$B$6,'BASE LIQUIDACION REDEBAN 2025'!$C$5)))))))</f>
        <v>41241.0800752</v>
      </c>
      <c r="AC107" s="87">
        <f>IF(OR(U107="SOPORTE_TELEFÓNICO",U107="ENVÍO"),0,IF(W107="TIPO I",'BASE LIQUIDACION REDEBAN 2025'!$B$10,IF(W107="TIPO II",'BASE LIQUIDACION REDEBAN 2025'!$B$11,IF(W107="TIPO III",'BASE LIQUIDACION REDEBAN 2025'!$B$12,'BASE LIQUIDACION REDEBAN 2025'!$B$13))))</f>
        <v>0</v>
      </c>
      <c r="AD107" s="87">
        <f t="shared" si="1"/>
        <v>41241.0800752</v>
      </c>
    </row>
    <row r="108" spans="1:30" s="8" customFormat="1" ht="13.15">
      <c r="A108" s="160" t="s">
        <v>93</v>
      </c>
      <c r="B108" s="86" t="str">
        <f>VLOOKUP(A108,'CENTRO DE COSTOS'!A:D,4,FALSE)</f>
        <v>DIEGO FERNANDO HENAO CARDONA</v>
      </c>
      <c r="C108" s="86" t="str">
        <f>VLOOKUP(A108,'CENTRO DE COSTOS'!A:D,2,FALSE)</f>
        <v>0004-0003</v>
      </c>
      <c r="D108" s="160">
        <v>52480</v>
      </c>
      <c r="E108" s="160">
        <v>5753114</v>
      </c>
      <c r="F108" s="160">
        <v>23359789</v>
      </c>
      <c r="G108" s="160" t="s">
        <v>2958</v>
      </c>
      <c r="H108" s="160" t="s">
        <v>174</v>
      </c>
      <c r="I108" s="160" t="s">
        <v>174</v>
      </c>
      <c r="J108" s="160" t="s">
        <v>17726</v>
      </c>
      <c r="K108" s="160" t="s">
        <v>159</v>
      </c>
      <c r="L108" s="160" t="s">
        <v>17727</v>
      </c>
      <c r="M108" s="161">
        <v>45881.333333333336</v>
      </c>
      <c r="N108" s="161">
        <v>45881.518750000003</v>
      </c>
      <c r="O108" s="160" t="s">
        <v>16559</v>
      </c>
      <c r="P108" s="160" t="s">
        <v>17315</v>
      </c>
      <c r="Q108" s="160" t="s">
        <v>17316</v>
      </c>
      <c r="R108" s="160" t="s">
        <v>17434</v>
      </c>
      <c r="S108" s="160" t="s">
        <v>2965</v>
      </c>
      <c r="T108" s="162" t="s">
        <v>17728</v>
      </c>
      <c r="U108" s="160" t="s">
        <v>3213</v>
      </c>
      <c r="V108" s="160">
        <v>0</v>
      </c>
      <c r="W108" s="160" t="s">
        <v>28</v>
      </c>
      <c r="X108" s="160" t="s">
        <v>166</v>
      </c>
      <c r="Y108" s="160" t="s">
        <v>3595</v>
      </c>
      <c r="Z108" s="160">
        <v>0</v>
      </c>
      <c r="AA108" s="160">
        <v>0</v>
      </c>
      <c r="AB108" s="87">
        <f>IF(U108="SOPORTE_TELEFÓNICO",'BASE LIQUIDACION REDEBAN 2025'!$B$19,IF(U108="ENVÍO",'BASE LIQUIDACION REDEBAN 2025'!$C$2,IF(W108="TIPO I",'BASE LIQUIDACION REDEBAN 2025'!$C$2,IF(W108="TIPO II",'BASE LIQUIDACION REDEBAN 2025'!$C$3,IF(W108="TIPO III",'BASE LIQUIDACION REDEBAN 2025'!$C$4,IF(W108="TIPO IV",'BASE LIQUIDACION REDEBAN 2025'!$C$5,IF(X108="AEREO",'BASE LIQUIDACION REDEBAN 2025'!$B$6,'BASE LIQUIDACION REDEBAN 2025'!$C$5)))))))</f>
        <v>41241.0800752</v>
      </c>
      <c r="AC108" s="87">
        <f>IF(OR(U108="SOPORTE_TELEFÓNICO",U108="ENVÍO"),0,IF(W108="TIPO I",'BASE LIQUIDACION REDEBAN 2025'!$B$10,IF(W108="TIPO II",'BASE LIQUIDACION REDEBAN 2025'!$B$11,IF(W108="TIPO III",'BASE LIQUIDACION REDEBAN 2025'!$B$12,'BASE LIQUIDACION REDEBAN 2025'!$B$13))))</f>
        <v>0</v>
      </c>
      <c r="AD108" s="87">
        <f t="shared" si="1"/>
        <v>41241.0800752</v>
      </c>
    </row>
    <row r="109" spans="1:30" s="8" customFormat="1" ht="13.15">
      <c r="A109" s="160" t="s">
        <v>100</v>
      </c>
      <c r="B109" s="86" t="str">
        <f>VLOOKUP(A109,'CENTRO DE COSTOS'!A:D,4,FALSE)</f>
        <v>KEVIN ALEXIS CORZO BUSTOS</v>
      </c>
      <c r="C109" s="86" t="str">
        <f>VLOOKUP(A109,'CENTRO DE COSTOS'!A:D,2,FALSE)</f>
        <v>0004-0007</v>
      </c>
      <c r="D109" s="160">
        <v>50001</v>
      </c>
      <c r="E109" s="160">
        <v>5752817</v>
      </c>
      <c r="F109" s="160">
        <v>15088768</v>
      </c>
      <c r="G109" s="160" t="s">
        <v>2958</v>
      </c>
      <c r="H109" s="160" t="s">
        <v>295</v>
      </c>
      <c r="I109" s="160" t="s">
        <v>100</v>
      </c>
      <c r="J109" s="160" t="s">
        <v>17729</v>
      </c>
      <c r="K109" s="160" t="s">
        <v>159</v>
      </c>
      <c r="L109" s="160" t="s">
        <v>17730</v>
      </c>
      <c r="M109" s="161">
        <v>45880.654861111114</v>
      </c>
      <c r="N109" s="161">
        <v>45881.522222222222</v>
      </c>
      <c r="O109" s="160" t="s">
        <v>16559</v>
      </c>
      <c r="P109" s="160" t="s">
        <v>2962</v>
      </c>
      <c r="Q109" s="160" t="s">
        <v>2963</v>
      </c>
      <c r="R109" s="160" t="s">
        <v>2964</v>
      </c>
      <c r="S109" s="160" t="s">
        <v>2965</v>
      </c>
      <c r="T109" s="162" t="s">
        <v>17731</v>
      </c>
      <c r="U109" s="160" t="s">
        <v>2967</v>
      </c>
      <c r="V109" s="160" t="s">
        <v>17732</v>
      </c>
      <c r="W109" s="160" t="s">
        <v>25</v>
      </c>
      <c r="X109" s="160" t="s">
        <v>166</v>
      </c>
      <c r="Y109" s="160" t="s">
        <v>3167</v>
      </c>
      <c r="Z109" s="160">
        <v>1</v>
      </c>
      <c r="AA109" s="160">
        <v>0</v>
      </c>
      <c r="AB109" s="87">
        <f>IF(U109="SOPORTE_TELEFÓNICO",'BASE LIQUIDACION REDEBAN 2025'!$B$19,IF(U109="ENVÍO",'BASE LIQUIDACION REDEBAN 2025'!$C$2,IF(W109="TIPO I",'BASE LIQUIDACION REDEBAN 2025'!$C$2,IF(W109="TIPO II",'BASE LIQUIDACION REDEBAN 2025'!$C$3,IF(W109="TIPO III",'BASE LIQUIDACION REDEBAN 2025'!$C$4,IF(W109="TIPO IV",'BASE LIQUIDACION REDEBAN 2025'!$C$5,IF(X109="AEREO",'BASE LIQUIDACION REDEBAN 2025'!$B$6,'BASE LIQUIDACION REDEBAN 2025'!$C$5)))))))</f>
        <v>65960.072302</v>
      </c>
      <c r="AC109" s="87">
        <f>IF(OR(U109="SOPORTE_TELEFÓNICO",U109="ENVÍO"),0,IF(W109="TIPO I",'BASE LIQUIDACION REDEBAN 2025'!$B$10,IF(W109="TIPO II",'BASE LIQUIDACION REDEBAN 2025'!$B$11,IF(W109="TIPO III",'BASE LIQUIDACION REDEBAN 2025'!$B$12,'BASE LIQUIDACION REDEBAN 2025'!$B$13))))</f>
        <v>75096.394270399993</v>
      </c>
      <c r="AD109" s="87">
        <f t="shared" si="1"/>
        <v>65960.072302</v>
      </c>
    </row>
    <row r="110" spans="1:30" s="8" customFormat="1" ht="13.15">
      <c r="A110" s="160" t="s">
        <v>68</v>
      </c>
      <c r="B110" s="86" t="str">
        <f>VLOOKUP(A110,'CENTRO DE COSTOS'!A:D,4,FALSE)</f>
        <v>WILLIAM ASDRUBAL ROZO ROZO</v>
      </c>
      <c r="C110" s="86" t="str">
        <f>VLOOKUP(A110,'CENTRO DE COSTOS'!A:D,2,FALSE)</f>
        <v>0004-0004</v>
      </c>
      <c r="D110" s="160">
        <v>11001</v>
      </c>
      <c r="E110" s="160">
        <v>5753476</v>
      </c>
      <c r="F110" s="160">
        <v>13537147</v>
      </c>
      <c r="G110" s="160" t="s">
        <v>2958</v>
      </c>
      <c r="H110" s="160" t="s">
        <v>470</v>
      </c>
      <c r="I110" s="160" t="s">
        <v>68</v>
      </c>
      <c r="J110" s="160" t="s">
        <v>17733</v>
      </c>
      <c r="K110" s="160" t="s">
        <v>159</v>
      </c>
      <c r="L110" s="160" t="s">
        <v>17734</v>
      </c>
      <c r="M110" s="161">
        <v>45881.404166666667</v>
      </c>
      <c r="N110" s="161">
        <v>45881.55972222222</v>
      </c>
      <c r="O110" s="160" t="s">
        <v>16559</v>
      </c>
      <c r="P110" s="160" t="s">
        <v>2962</v>
      </c>
      <c r="Q110" s="160" t="s">
        <v>3076</v>
      </c>
      <c r="R110" s="160" t="s">
        <v>3076</v>
      </c>
      <c r="S110" s="160" t="s">
        <v>2965</v>
      </c>
      <c r="T110" s="162" t="s">
        <v>17735</v>
      </c>
      <c r="U110" s="160" t="s">
        <v>2967</v>
      </c>
      <c r="V110" s="160" t="s">
        <v>17736</v>
      </c>
      <c r="W110" s="160" t="s">
        <v>25</v>
      </c>
      <c r="X110" s="160" t="s">
        <v>166</v>
      </c>
      <c r="Y110" s="160" t="s">
        <v>475</v>
      </c>
      <c r="Z110" s="160">
        <v>1</v>
      </c>
      <c r="AA110" s="160">
        <v>0</v>
      </c>
      <c r="AB110" s="87">
        <f>IF(U110="SOPORTE_TELEFÓNICO",'BASE LIQUIDACION REDEBAN 2025'!$B$19,IF(U110="ENVÍO",'BASE LIQUIDACION REDEBAN 2025'!$C$2,IF(W110="TIPO I",'BASE LIQUIDACION REDEBAN 2025'!$C$2,IF(W110="TIPO II",'BASE LIQUIDACION REDEBAN 2025'!$C$3,IF(W110="TIPO III",'BASE LIQUIDACION REDEBAN 2025'!$C$4,IF(W110="TIPO IV",'BASE LIQUIDACION REDEBAN 2025'!$C$5,IF(X110="AEREO",'BASE LIQUIDACION REDEBAN 2025'!$B$6,'BASE LIQUIDACION REDEBAN 2025'!$C$5)))))))</f>
        <v>65960.072302</v>
      </c>
      <c r="AC110" s="87">
        <f>IF(OR(U110="SOPORTE_TELEFÓNICO",U110="ENVÍO"),0,IF(W110="TIPO I",'BASE LIQUIDACION REDEBAN 2025'!$B$10,IF(W110="TIPO II",'BASE LIQUIDACION REDEBAN 2025'!$B$11,IF(W110="TIPO III",'BASE LIQUIDACION REDEBAN 2025'!$B$12,'BASE LIQUIDACION REDEBAN 2025'!$B$13))))</f>
        <v>75096.394270399993</v>
      </c>
      <c r="AD110" s="87">
        <f t="shared" si="1"/>
        <v>65960.072302</v>
      </c>
    </row>
    <row r="111" spans="1:30" s="8" customFormat="1" ht="13.15">
      <c r="A111" s="160" t="s">
        <v>76</v>
      </c>
      <c r="B111" s="86" t="str">
        <f>VLOOKUP(A111,'CENTRO DE COSTOS'!A:D,4,FALSE)</f>
        <v>DIEGO FERNANDO HENAO CARDONA</v>
      </c>
      <c r="C111" s="86" t="str">
        <f>VLOOKUP(A111,'CENTRO DE COSTOS'!A:D,2,FALSE)</f>
        <v>0004-0003</v>
      </c>
      <c r="D111" s="160">
        <v>76834</v>
      </c>
      <c r="E111" s="160">
        <v>5753271</v>
      </c>
      <c r="F111" s="160">
        <v>87121254</v>
      </c>
      <c r="G111" s="160" t="s">
        <v>2958</v>
      </c>
      <c r="H111" s="160" t="s">
        <v>227</v>
      </c>
      <c r="I111" s="160" t="s">
        <v>1806</v>
      </c>
      <c r="J111" s="160" t="s">
        <v>17737</v>
      </c>
      <c r="K111" s="160" t="s">
        <v>159</v>
      </c>
      <c r="L111" s="160" t="s">
        <v>17738</v>
      </c>
      <c r="M111" s="161">
        <v>45881.347916666666</v>
      </c>
      <c r="N111" s="161">
        <v>45881.643055555556</v>
      </c>
      <c r="O111" s="160" t="s">
        <v>16559</v>
      </c>
      <c r="P111" s="160" t="s">
        <v>2962</v>
      </c>
      <c r="Q111" s="160" t="s">
        <v>2971</v>
      </c>
      <c r="R111" s="160" t="s">
        <v>3027</v>
      </c>
      <c r="S111" s="160" t="s">
        <v>2965</v>
      </c>
      <c r="T111" s="162" t="s">
        <v>17739</v>
      </c>
      <c r="U111" s="160" t="s">
        <v>2967</v>
      </c>
      <c r="V111" s="160" t="s">
        <v>17740</v>
      </c>
      <c r="W111" s="160" t="s">
        <v>28</v>
      </c>
      <c r="X111" s="160" t="s">
        <v>166</v>
      </c>
      <c r="Y111" s="160" t="s">
        <v>525</v>
      </c>
      <c r="Z111" s="160">
        <v>1</v>
      </c>
      <c r="AA111" s="160">
        <v>0</v>
      </c>
      <c r="AB111" s="87">
        <f>IF(U111="SOPORTE_TELEFÓNICO",'BASE LIQUIDACION REDEBAN 2025'!$B$19,IF(U111="ENVÍO",'BASE LIQUIDACION REDEBAN 2025'!$C$2,IF(W111="TIPO I",'BASE LIQUIDACION REDEBAN 2025'!$C$2,IF(W111="TIPO II",'BASE LIQUIDACION REDEBAN 2025'!$C$3,IF(W111="TIPO III",'BASE LIQUIDACION REDEBAN 2025'!$C$4,IF(W111="TIPO IV",'BASE LIQUIDACION REDEBAN 2025'!$C$5,IF(X111="AEREO",'BASE LIQUIDACION REDEBAN 2025'!$B$6,'BASE LIQUIDACION REDEBAN 2025'!$C$5)))))))</f>
        <v>144967.87232000002</v>
      </c>
      <c r="AC111" s="87">
        <f>IF(OR(U111="SOPORTE_TELEFÓNICO",U111="ENVÍO"),0,IF(W111="TIPO I",'BASE LIQUIDACION REDEBAN 2025'!$B$10,IF(W111="TIPO II",'BASE LIQUIDACION REDEBAN 2025'!$B$11,IF(W111="TIPO III",'BASE LIQUIDACION REDEBAN 2025'!$B$12,'BASE LIQUIDACION REDEBAN 2025'!$B$13))))</f>
        <v>140395.6348884</v>
      </c>
      <c r="AD111" s="87">
        <f t="shared" si="1"/>
        <v>144967.87232000002</v>
      </c>
    </row>
    <row r="112" spans="1:30" s="8" customFormat="1" ht="13.15">
      <c r="A112" s="160" t="s">
        <v>98</v>
      </c>
      <c r="B112" s="86" t="str">
        <f>VLOOKUP(A112,'CENTRO DE COSTOS'!A:D,4,FALSE)</f>
        <v>MIGUEL JULIÁN HERNÁNDEZ GUARÍN</v>
      </c>
      <c r="C112" s="86" t="str">
        <f>VLOOKUP(A112,'CENTRO DE COSTOS'!A:D,2,FALSE)</f>
        <v>0004-0008</v>
      </c>
      <c r="D112" s="160">
        <v>15542</v>
      </c>
      <c r="E112" s="160">
        <v>5752900</v>
      </c>
      <c r="F112" s="160">
        <v>17235458</v>
      </c>
      <c r="G112" s="160" t="s">
        <v>2958</v>
      </c>
      <c r="H112" s="160" t="s">
        <v>241</v>
      </c>
      <c r="I112" s="160" t="s">
        <v>16149</v>
      </c>
      <c r="J112" s="160" t="s">
        <v>17741</v>
      </c>
      <c r="K112" s="160" t="s">
        <v>159</v>
      </c>
      <c r="L112" s="160" t="s">
        <v>17742</v>
      </c>
      <c r="M112" s="161">
        <v>45880.675000000003</v>
      </c>
      <c r="N112" s="161">
        <v>45881.648611111108</v>
      </c>
      <c r="O112" s="160" t="s">
        <v>16559</v>
      </c>
      <c r="P112" s="160" t="s">
        <v>2988</v>
      </c>
      <c r="Q112" s="160" t="s">
        <v>2963</v>
      </c>
      <c r="R112" s="160" t="s">
        <v>3326</v>
      </c>
      <c r="S112" s="160" t="s">
        <v>2965</v>
      </c>
      <c r="T112" s="162" t="s">
        <v>17743</v>
      </c>
      <c r="U112" s="160" t="s">
        <v>2967</v>
      </c>
      <c r="V112" s="160" t="s">
        <v>17744</v>
      </c>
      <c r="W112" s="160" t="s">
        <v>30</v>
      </c>
      <c r="X112" s="160" t="s">
        <v>166</v>
      </c>
      <c r="Y112" s="160" t="s">
        <v>376</v>
      </c>
      <c r="Z112" s="160">
        <v>1</v>
      </c>
      <c r="AA112" s="160">
        <v>0</v>
      </c>
      <c r="AB112" s="87">
        <f>IF(U112="SOPORTE_TELEFÓNICO",'BASE LIQUIDACION REDEBAN 2025'!$B$19,IF(U112="ENVÍO",'BASE LIQUIDACION REDEBAN 2025'!$C$2,IF(W112="TIPO I",'BASE LIQUIDACION REDEBAN 2025'!$C$2,IF(W112="TIPO II",'BASE LIQUIDACION REDEBAN 2025'!$C$3,IF(W112="TIPO III",'BASE LIQUIDACION REDEBAN 2025'!$C$4,IF(W112="TIPO IV",'BASE LIQUIDACION REDEBAN 2025'!$C$5,IF(X112="AEREO",'BASE LIQUIDACION REDEBAN 2025'!$B$6,'BASE LIQUIDACION REDEBAN 2025'!$C$5)))))))</f>
        <v>275728.78077800001</v>
      </c>
      <c r="AC112" s="87">
        <f>IF(OR(U112="SOPORTE_TELEFÓNICO",U112="ENVÍO"),0,IF(W112="TIPO I",'BASE LIQUIDACION REDEBAN 2025'!$B$10,IF(W112="TIPO II",'BASE LIQUIDACION REDEBAN 2025'!$B$11,IF(W112="TIPO III",'BASE LIQUIDACION REDEBAN 2025'!$B$12,'BASE LIQUIDACION REDEBAN 2025'!$B$13))))</f>
        <v>196536.5258152</v>
      </c>
      <c r="AD112" s="87">
        <f t="shared" si="1"/>
        <v>275728.78077800001</v>
      </c>
    </row>
    <row r="113" spans="1:30" s="8" customFormat="1" ht="13.15">
      <c r="A113" s="160" t="s">
        <v>72</v>
      </c>
      <c r="B113" s="86" t="str">
        <f>VLOOKUP(A113,'CENTRO DE COSTOS'!A:D,4,FALSE)</f>
        <v>MIGUEL JULIÁN HERNÁNDEZ GUARÍN</v>
      </c>
      <c r="C113" s="86" t="str">
        <f>VLOOKUP(A113,'CENTRO DE COSTOS'!A:D,2,FALSE)</f>
        <v>0004-0008</v>
      </c>
      <c r="D113" s="160">
        <v>68001</v>
      </c>
      <c r="E113" s="160">
        <v>5752849</v>
      </c>
      <c r="F113" s="160">
        <v>21384599</v>
      </c>
      <c r="G113" s="160" t="s">
        <v>2958</v>
      </c>
      <c r="H113" s="160" t="s">
        <v>820</v>
      </c>
      <c r="I113" s="160" t="s">
        <v>72</v>
      </c>
      <c r="J113" s="160" t="s">
        <v>17745</v>
      </c>
      <c r="K113" s="160" t="s">
        <v>159</v>
      </c>
      <c r="L113" s="160" t="s">
        <v>17746</v>
      </c>
      <c r="M113" s="161">
        <v>45880.663194444445</v>
      </c>
      <c r="N113" s="161">
        <v>45881.65625</v>
      </c>
      <c r="O113" s="160" t="s">
        <v>16559</v>
      </c>
      <c r="P113" s="160" t="s">
        <v>2962</v>
      </c>
      <c r="Q113" s="160" t="s">
        <v>2978</v>
      </c>
      <c r="R113" s="160" t="s">
        <v>2983</v>
      </c>
      <c r="S113" s="160" t="s">
        <v>2965</v>
      </c>
      <c r="T113" s="162" t="s">
        <v>17747</v>
      </c>
      <c r="U113" s="160" t="s">
        <v>2967</v>
      </c>
      <c r="V113" s="160" t="s">
        <v>17748</v>
      </c>
      <c r="W113" s="160" t="s">
        <v>25</v>
      </c>
      <c r="X113" s="160" t="s">
        <v>166</v>
      </c>
      <c r="Y113" s="160" t="s">
        <v>848</v>
      </c>
      <c r="Z113" s="160">
        <v>1</v>
      </c>
      <c r="AA113" s="160">
        <v>0</v>
      </c>
      <c r="AB113" s="87">
        <f>IF(U113="SOPORTE_TELEFÓNICO",'BASE LIQUIDACION REDEBAN 2025'!$B$19,IF(U113="ENVÍO",'BASE LIQUIDACION REDEBAN 2025'!$C$2,IF(W113="TIPO I",'BASE LIQUIDACION REDEBAN 2025'!$C$2,IF(W113="TIPO II",'BASE LIQUIDACION REDEBAN 2025'!$C$3,IF(W113="TIPO III",'BASE LIQUIDACION REDEBAN 2025'!$C$4,IF(W113="TIPO IV",'BASE LIQUIDACION REDEBAN 2025'!$C$5,IF(X113="AEREO",'BASE LIQUIDACION REDEBAN 2025'!$B$6,'BASE LIQUIDACION REDEBAN 2025'!$C$5)))))))</f>
        <v>65960.072302</v>
      </c>
      <c r="AC113" s="87">
        <f>IF(OR(U113="SOPORTE_TELEFÓNICO",U113="ENVÍO"),0,IF(W113="TIPO I",'BASE LIQUIDACION REDEBAN 2025'!$B$10,IF(W113="TIPO II",'BASE LIQUIDACION REDEBAN 2025'!$B$11,IF(W113="TIPO III",'BASE LIQUIDACION REDEBAN 2025'!$B$12,'BASE LIQUIDACION REDEBAN 2025'!$B$13))))</f>
        <v>75096.394270399993</v>
      </c>
      <c r="AD113" s="87">
        <f t="shared" si="1"/>
        <v>65960.072302</v>
      </c>
    </row>
    <row r="114" spans="1:30" s="8" customFormat="1" ht="13.15">
      <c r="A114" s="160" t="s">
        <v>100</v>
      </c>
      <c r="B114" s="86" t="str">
        <f>VLOOKUP(A114,'CENTRO DE COSTOS'!A:D,4,FALSE)</f>
        <v>KEVIN ALEXIS CORZO BUSTOS</v>
      </c>
      <c r="C114" s="86" t="str">
        <f>VLOOKUP(A114,'CENTRO DE COSTOS'!A:D,2,FALSE)</f>
        <v>0004-0007</v>
      </c>
      <c r="D114" s="160">
        <v>25335</v>
      </c>
      <c r="E114" s="160">
        <v>5751934</v>
      </c>
      <c r="F114" s="160">
        <v>88002997</v>
      </c>
      <c r="G114" s="160" t="s">
        <v>2958</v>
      </c>
      <c r="H114" s="160" t="s">
        <v>470</v>
      </c>
      <c r="I114" s="160" t="s">
        <v>16272</v>
      </c>
      <c r="J114" s="160" t="s">
        <v>17749</v>
      </c>
      <c r="K114" s="160" t="s">
        <v>159</v>
      </c>
      <c r="L114" s="160" t="s">
        <v>17750</v>
      </c>
      <c r="M114" s="161">
        <v>45880.456250000003</v>
      </c>
      <c r="N114" s="161">
        <v>45881.664583333331</v>
      </c>
      <c r="O114" s="160" t="s">
        <v>16559</v>
      </c>
      <c r="P114" s="160" t="s">
        <v>2988</v>
      </c>
      <c r="Q114" s="160" t="s">
        <v>3257</v>
      </c>
      <c r="R114" s="160" t="s">
        <v>3258</v>
      </c>
      <c r="S114" s="160" t="s">
        <v>2965</v>
      </c>
      <c r="T114" s="162" t="s">
        <v>17751</v>
      </c>
      <c r="U114" s="160" t="s">
        <v>2967</v>
      </c>
      <c r="V114" s="160" t="s">
        <v>17752</v>
      </c>
      <c r="W114" s="160" t="s">
        <v>28</v>
      </c>
      <c r="X114" s="160" t="s">
        <v>166</v>
      </c>
      <c r="Y114" s="160" t="s">
        <v>3167</v>
      </c>
      <c r="Z114" s="160">
        <v>1</v>
      </c>
      <c r="AA114" s="160">
        <v>0</v>
      </c>
      <c r="AB114" s="87">
        <f>IF(U114="SOPORTE_TELEFÓNICO",'BASE LIQUIDACION REDEBAN 2025'!$B$19,IF(U114="ENVÍO",'BASE LIQUIDACION REDEBAN 2025'!$C$2,IF(W114="TIPO I",'BASE LIQUIDACION REDEBAN 2025'!$C$2,IF(W114="TIPO II",'BASE LIQUIDACION REDEBAN 2025'!$C$3,IF(W114="TIPO III",'BASE LIQUIDACION REDEBAN 2025'!$C$4,IF(W114="TIPO IV",'BASE LIQUIDACION REDEBAN 2025'!$C$5,IF(X114="AEREO",'BASE LIQUIDACION REDEBAN 2025'!$B$6,'BASE LIQUIDACION REDEBAN 2025'!$C$5)))))))</f>
        <v>144967.87232000002</v>
      </c>
      <c r="AC114" s="87">
        <f>IF(OR(U114="SOPORTE_TELEFÓNICO",U114="ENVÍO"),0,IF(W114="TIPO I",'BASE LIQUIDACION REDEBAN 2025'!$B$10,IF(W114="TIPO II",'BASE LIQUIDACION REDEBAN 2025'!$B$11,IF(W114="TIPO III",'BASE LIQUIDACION REDEBAN 2025'!$B$12,'BASE LIQUIDACION REDEBAN 2025'!$B$13))))</f>
        <v>140395.6348884</v>
      </c>
      <c r="AD114" s="87">
        <f t="shared" si="1"/>
        <v>144967.87232000002</v>
      </c>
    </row>
    <row r="115" spans="1:30" s="8" customFormat="1" ht="13.15">
      <c r="A115" s="160" t="s">
        <v>72</v>
      </c>
      <c r="B115" s="86" t="str">
        <f>VLOOKUP(A115,'CENTRO DE COSTOS'!A:D,4,FALSE)</f>
        <v>MIGUEL JULIÁN HERNÁNDEZ GUARÍN</v>
      </c>
      <c r="C115" s="86" t="str">
        <f>VLOOKUP(A115,'CENTRO DE COSTOS'!A:D,2,FALSE)</f>
        <v>0004-0008</v>
      </c>
      <c r="D115" s="160">
        <v>68190</v>
      </c>
      <c r="E115" s="160">
        <v>5752193</v>
      </c>
      <c r="F115" s="160">
        <v>16554768</v>
      </c>
      <c r="G115" s="160" t="s">
        <v>2958</v>
      </c>
      <c r="H115" s="160" t="s">
        <v>820</v>
      </c>
      <c r="I115" s="160" t="s">
        <v>5060</v>
      </c>
      <c r="J115" s="160" t="s">
        <v>17753</v>
      </c>
      <c r="K115" s="160" t="s">
        <v>159</v>
      </c>
      <c r="L115" s="160" t="s">
        <v>17754</v>
      </c>
      <c r="M115" s="161">
        <v>45880.500694444447</v>
      </c>
      <c r="N115" s="161">
        <v>45881.711805555555</v>
      </c>
      <c r="O115" s="160" t="s">
        <v>16559</v>
      </c>
      <c r="P115" s="160" t="s">
        <v>2962</v>
      </c>
      <c r="Q115" s="160" t="s">
        <v>2978</v>
      </c>
      <c r="R115" s="160" t="s">
        <v>2983</v>
      </c>
      <c r="S115" s="160" t="s">
        <v>2965</v>
      </c>
      <c r="T115" s="162" t="s">
        <v>17755</v>
      </c>
      <c r="U115" s="160" t="s">
        <v>2967</v>
      </c>
      <c r="V115" s="160" t="s">
        <v>17756</v>
      </c>
      <c r="W115" s="160" t="s">
        <v>32</v>
      </c>
      <c r="X115" s="160" t="s">
        <v>166</v>
      </c>
      <c r="Y115" s="160" t="s">
        <v>1253</v>
      </c>
      <c r="Z115" s="160">
        <v>1</v>
      </c>
      <c r="AA115" s="160">
        <v>0</v>
      </c>
      <c r="AB115" s="87">
        <f>IF(U115="SOPORTE_TELEFÓNICO",'BASE LIQUIDACION REDEBAN 2025'!$B$19,IF(U115="ENVÍO",'BASE LIQUIDACION REDEBAN 2025'!$C$2,IF(W115="TIPO I",'BASE LIQUIDACION REDEBAN 2025'!$C$2,IF(W115="TIPO II",'BASE LIQUIDACION REDEBAN 2025'!$C$3,IF(W115="TIPO III",'BASE LIQUIDACION REDEBAN 2025'!$C$4,IF(W115="TIPO IV",'BASE LIQUIDACION REDEBAN 2025'!$C$5,IF(X115="AEREO",'BASE LIQUIDACION REDEBAN 2025'!$B$6,'BASE LIQUIDACION REDEBAN 2025'!$C$5)))))))</f>
        <v>479588.87655000004</v>
      </c>
      <c r="AC115" s="87">
        <f>IF(OR(U115="SOPORTE_TELEFÓNICO",U115="ENVÍO"),0,IF(W115="TIPO I",'BASE LIQUIDACION REDEBAN 2025'!$B$10,IF(W115="TIPO II",'BASE LIQUIDACION REDEBAN 2025'!$B$11,IF(W115="TIPO III",'BASE LIQUIDACION REDEBAN 2025'!$B$12,'BASE LIQUIDACION REDEBAN 2025'!$B$13))))</f>
        <v>196536.5258152</v>
      </c>
      <c r="AD115" s="87">
        <f t="shared" si="1"/>
        <v>479588.87655000004</v>
      </c>
    </row>
    <row r="116" spans="1:30" s="8" customFormat="1" ht="13.15">
      <c r="A116" s="160" t="s">
        <v>72</v>
      </c>
      <c r="B116" s="86" t="str">
        <f>VLOOKUP(A116,'CENTRO DE COSTOS'!A:D,4,FALSE)</f>
        <v>MIGUEL JULIÁN HERNÁNDEZ GUARÍN</v>
      </c>
      <c r="C116" s="86" t="str">
        <f>VLOOKUP(A116,'CENTRO DE COSTOS'!A:D,2,FALSE)</f>
        <v>0004-0008</v>
      </c>
      <c r="D116" s="160">
        <v>68001</v>
      </c>
      <c r="E116" s="160">
        <v>5753484</v>
      </c>
      <c r="F116" s="160">
        <v>81253684</v>
      </c>
      <c r="G116" s="160" t="s">
        <v>2958</v>
      </c>
      <c r="H116" s="160" t="s">
        <v>820</v>
      </c>
      <c r="I116" s="160" t="s">
        <v>72</v>
      </c>
      <c r="J116" s="160" t="s">
        <v>17757</v>
      </c>
      <c r="K116" s="160" t="s">
        <v>159</v>
      </c>
      <c r="L116" s="160" t="s">
        <v>17758</v>
      </c>
      <c r="M116" s="161">
        <v>45881.405555555553</v>
      </c>
      <c r="N116" s="161">
        <v>45881.715277777781</v>
      </c>
      <c r="O116" s="160" t="s">
        <v>16559</v>
      </c>
      <c r="P116" s="160" t="s">
        <v>17315</v>
      </c>
      <c r="Q116" s="160" t="s">
        <v>17316</v>
      </c>
      <c r="R116" s="160" t="s">
        <v>17503</v>
      </c>
      <c r="S116" s="160" t="s">
        <v>2965</v>
      </c>
      <c r="T116" s="162" t="s">
        <v>17759</v>
      </c>
      <c r="U116" s="160" t="s">
        <v>2967</v>
      </c>
      <c r="V116" s="160" t="s">
        <v>17760</v>
      </c>
      <c r="W116" s="160" t="s">
        <v>25</v>
      </c>
      <c r="X116" s="160" t="s">
        <v>166</v>
      </c>
      <c r="Y116" s="160" t="s">
        <v>1016</v>
      </c>
      <c r="Z116" s="160">
        <v>1</v>
      </c>
      <c r="AA116" s="160">
        <v>0</v>
      </c>
      <c r="AB116" s="87">
        <f>IF(U116="SOPORTE_TELEFÓNICO",'BASE LIQUIDACION REDEBAN 2025'!$B$19,IF(U116="ENVÍO",'BASE LIQUIDACION REDEBAN 2025'!$C$2,IF(W116="TIPO I",'BASE LIQUIDACION REDEBAN 2025'!$C$2,IF(W116="TIPO II",'BASE LIQUIDACION REDEBAN 2025'!$C$3,IF(W116="TIPO III",'BASE LIQUIDACION REDEBAN 2025'!$C$4,IF(W116="TIPO IV",'BASE LIQUIDACION REDEBAN 2025'!$C$5,IF(X116="AEREO",'BASE LIQUIDACION REDEBAN 2025'!$B$6,'BASE LIQUIDACION REDEBAN 2025'!$C$5)))))))</f>
        <v>65960.072302</v>
      </c>
      <c r="AC116" s="87">
        <f>IF(OR(U116="SOPORTE_TELEFÓNICO",U116="ENVÍO"),0,IF(W116="TIPO I",'BASE LIQUIDACION REDEBAN 2025'!$B$10,IF(W116="TIPO II",'BASE LIQUIDACION REDEBAN 2025'!$B$11,IF(W116="TIPO III",'BASE LIQUIDACION REDEBAN 2025'!$B$12,'BASE LIQUIDACION REDEBAN 2025'!$B$13))))</f>
        <v>75096.394270399993</v>
      </c>
      <c r="AD116" s="87">
        <f t="shared" si="1"/>
        <v>65960.072302</v>
      </c>
    </row>
    <row r="117" spans="1:30" s="8" customFormat="1" ht="13.15">
      <c r="A117" s="160" t="s">
        <v>76</v>
      </c>
      <c r="B117" s="86" t="str">
        <f>VLOOKUP(A117,'CENTRO DE COSTOS'!A:D,4,FALSE)</f>
        <v>DIEGO FERNANDO HENAO CARDONA</v>
      </c>
      <c r="C117" s="86" t="str">
        <f>VLOOKUP(A117,'CENTRO DE COSTOS'!A:D,2,FALSE)</f>
        <v>0004-0003</v>
      </c>
      <c r="D117" s="160">
        <v>76520</v>
      </c>
      <c r="E117" s="160">
        <v>5753499</v>
      </c>
      <c r="F117" s="160">
        <v>64430820</v>
      </c>
      <c r="G117" s="160" t="s">
        <v>2958</v>
      </c>
      <c r="H117" s="160" t="s">
        <v>227</v>
      </c>
      <c r="I117" s="160" t="s">
        <v>1403</v>
      </c>
      <c r="J117" s="160" t="s">
        <v>17761</v>
      </c>
      <c r="K117" s="160" t="s">
        <v>159</v>
      </c>
      <c r="L117" s="160" t="s">
        <v>17762</v>
      </c>
      <c r="M117" s="161">
        <v>45881.40902777778</v>
      </c>
      <c r="N117" s="161">
        <v>45882.402777777781</v>
      </c>
      <c r="O117" s="160" t="s">
        <v>16559</v>
      </c>
      <c r="P117" s="160" t="s">
        <v>2962</v>
      </c>
      <c r="Q117" s="160" t="s">
        <v>3076</v>
      </c>
      <c r="R117" s="160" t="s">
        <v>3076</v>
      </c>
      <c r="S117" s="160" t="s">
        <v>2965</v>
      </c>
      <c r="T117" s="162" t="s">
        <v>17763</v>
      </c>
      <c r="U117" s="160" t="s">
        <v>2967</v>
      </c>
      <c r="V117" s="160" t="s">
        <v>17764</v>
      </c>
      <c r="W117" s="160" t="s">
        <v>25</v>
      </c>
      <c r="X117" s="160" t="s">
        <v>166</v>
      </c>
      <c r="Y117" s="160" t="s">
        <v>1408</v>
      </c>
      <c r="Z117" s="160">
        <v>1</v>
      </c>
      <c r="AA117" s="160">
        <v>0</v>
      </c>
      <c r="AB117" s="87">
        <f>IF(U117="SOPORTE_TELEFÓNICO",'BASE LIQUIDACION REDEBAN 2025'!$B$19,IF(U117="ENVÍO",'BASE LIQUIDACION REDEBAN 2025'!$C$2,IF(W117="TIPO I",'BASE LIQUIDACION REDEBAN 2025'!$C$2,IF(W117="TIPO II",'BASE LIQUIDACION REDEBAN 2025'!$C$3,IF(W117="TIPO III",'BASE LIQUIDACION REDEBAN 2025'!$C$4,IF(W117="TIPO IV",'BASE LIQUIDACION REDEBAN 2025'!$C$5,IF(X117="AEREO",'BASE LIQUIDACION REDEBAN 2025'!$B$6,'BASE LIQUIDACION REDEBAN 2025'!$C$5)))))))</f>
        <v>65960.072302</v>
      </c>
      <c r="AC117" s="87">
        <f>IF(OR(U117="SOPORTE_TELEFÓNICO",U117="ENVÍO"),0,IF(W117="TIPO I",'BASE LIQUIDACION REDEBAN 2025'!$B$10,IF(W117="TIPO II",'BASE LIQUIDACION REDEBAN 2025'!$B$11,IF(W117="TIPO III",'BASE LIQUIDACION REDEBAN 2025'!$B$12,'BASE LIQUIDACION REDEBAN 2025'!$B$13))))</f>
        <v>75096.394270399993</v>
      </c>
      <c r="AD117" s="87">
        <f t="shared" si="1"/>
        <v>65960.072302</v>
      </c>
    </row>
    <row r="118" spans="1:30" s="8" customFormat="1" ht="13.15">
      <c r="A118" s="160" t="s">
        <v>90</v>
      </c>
      <c r="B118" s="86" t="str">
        <f>VLOOKUP(A118,'CENTRO DE COSTOS'!A:D,4,FALSE)</f>
        <v>JUAN SEBASTIÁN RÍOS CASTRILLÓN</v>
      </c>
      <c r="C118" s="86" t="str">
        <f>VLOOKUP(A118,'CENTRO DE COSTOS'!A:D,2,FALSE)</f>
        <v>0004-0005</v>
      </c>
      <c r="D118" s="160">
        <v>5679</v>
      </c>
      <c r="E118" s="160">
        <v>5751784</v>
      </c>
      <c r="F118" s="160">
        <v>68751304</v>
      </c>
      <c r="G118" s="160" t="s">
        <v>2958</v>
      </c>
      <c r="H118" s="160" t="s">
        <v>197</v>
      </c>
      <c r="I118" s="160" t="s">
        <v>16058</v>
      </c>
      <c r="J118" s="160" t="s">
        <v>17765</v>
      </c>
      <c r="K118" s="160" t="s">
        <v>159</v>
      </c>
      <c r="L118" s="160" t="s">
        <v>17766</v>
      </c>
      <c r="M118" s="161">
        <v>45880.423611111109</v>
      </c>
      <c r="N118" s="161">
        <v>45882.418055555558</v>
      </c>
      <c r="O118" s="160" t="s">
        <v>16559</v>
      </c>
      <c r="P118" s="160" t="s">
        <v>2962</v>
      </c>
      <c r="Q118" s="160" t="s">
        <v>5335</v>
      </c>
      <c r="R118" s="160" t="s">
        <v>2972</v>
      </c>
      <c r="S118" s="160" t="s">
        <v>2965</v>
      </c>
      <c r="T118" s="162" t="s">
        <v>17767</v>
      </c>
      <c r="U118" s="160" t="s">
        <v>2967</v>
      </c>
      <c r="V118" s="160" t="s">
        <v>17768</v>
      </c>
      <c r="W118" s="160" t="s">
        <v>28</v>
      </c>
      <c r="X118" s="160" t="s">
        <v>166</v>
      </c>
      <c r="Y118" s="160" t="s">
        <v>3158</v>
      </c>
      <c r="Z118" s="160">
        <v>1</v>
      </c>
      <c r="AA118" s="160">
        <v>0</v>
      </c>
      <c r="AB118" s="87">
        <f>IF(U118="SOPORTE_TELEFÓNICO",'BASE LIQUIDACION REDEBAN 2025'!$B$19,IF(U118="ENVÍO",'BASE LIQUIDACION REDEBAN 2025'!$C$2,IF(W118="TIPO I",'BASE LIQUIDACION REDEBAN 2025'!$C$2,IF(W118="TIPO II",'BASE LIQUIDACION REDEBAN 2025'!$C$3,IF(W118="TIPO III",'BASE LIQUIDACION REDEBAN 2025'!$C$4,IF(W118="TIPO IV",'BASE LIQUIDACION REDEBAN 2025'!$C$5,IF(X118="AEREO",'BASE LIQUIDACION REDEBAN 2025'!$B$6,'BASE LIQUIDACION REDEBAN 2025'!$C$5)))))))</f>
        <v>144967.87232000002</v>
      </c>
      <c r="AC118" s="87">
        <f>IF(OR(U118="SOPORTE_TELEFÓNICO",U118="ENVÍO"),0,IF(W118="TIPO I",'BASE LIQUIDACION REDEBAN 2025'!$B$10,IF(W118="TIPO II",'BASE LIQUIDACION REDEBAN 2025'!$B$11,IF(W118="TIPO III",'BASE LIQUIDACION REDEBAN 2025'!$B$12,'BASE LIQUIDACION REDEBAN 2025'!$B$13))))</f>
        <v>140395.6348884</v>
      </c>
      <c r="AD118" s="87">
        <f t="shared" si="1"/>
        <v>144967.87232000002</v>
      </c>
    </row>
    <row r="119" spans="1:30" s="8" customFormat="1" ht="13.15">
      <c r="A119" s="160" t="s">
        <v>72</v>
      </c>
      <c r="B119" s="86" t="str">
        <f>VLOOKUP(A119,'CENTRO DE COSTOS'!A:D,4,FALSE)</f>
        <v>MIGUEL JULIÁN HERNÁNDEZ GUARÍN</v>
      </c>
      <c r="C119" s="86" t="str">
        <f>VLOOKUP(A119,'CENTRO DE COSTOS'!A:D,2,FALSE)</f>
        <v>0004-0008</v>
      </c>
      <c r="D119" s="160">
        <v>68001</v>
      </c>
      <c r="E119" s="160">
        <v>5754254</v>
      </c>
      <c r="F119" s="160">
        <v>89534603</v>
      </c>
      <c r="G119" s="160" t="s">
        <v>2958</v>
      </c>
      <c r="H119" s="160" t="s">
        <v>820</v>
      </c>
      <c r="I119" s="160" t="s">
        <v>72</v>
      </c>
      <c r="J119" s="160" t="s">
        <v>16614</v>
      </c>
      <c r="K119" s="160" t="s">
        <v>159</v>
      </c>
      <c r="L119" s="160" t="s">
        <v>17769</v>
      </c>
      <c r="M119" s="161">
        <v>45881.599999999999</v>
      </c>
      <c r="N119" s="161">
        <v>45882.430555555555</v>
      </c>
      <c r="O119" s="160" t="s">
        <v>16559</v>
      </c>
      <c r="P119" s="160" t="s">
        <v>2962</v>
      </c>
      <c r="Q119" s="160" t="s">
        <v>2978</v>
      </c>
      <c r="R119" s="160" t="s">
        <v>2983</v>
      </c>
      <c r="S119" s="160" t="s">
        <v>2965</v>
      </c>
      <c r="T119" s="162" t="s">
        <v>17770</v>
      </c>
      <c r="U119" s="160" t="s">
        <v>2967</v>
      </c>
      <c r="V119" s="160" t="s">
        <v>16617</v>
      </c>
      <c r="W119" s="160" t="s">
        <v>25</v>
      </c>
      <c r="X119" s="160" t="s">
        <v>166</v>
      </c>
      <c r="Y119" s="160" t="s">
        <v>3140</v>
      </c>
      <c r="Z119" s="160">
        <v>1</v>
      </c>
      <c r="AA119" s="160">
        <v>0</v>
      </c>
      <c r="AB119" s="87">
        <f>IF(U119="SOPORTE_TELEFÓNICO",'BASE LIQUIDACION REDEBAN 2025'!$B$19,IF(U119="ENVÍO",'BASE LIQUIDACION REDEBAN 2025'!$C$2,IF(W119="TIPO I",'BASE LIQUIDACION REDEBAN 2025'!$C$2,IF(W119="TIPO II",'BASE LIQUIDACION REDEBAN 2025'!$C$3,IF(W119="TIPO III",'BASE LIQUIDACION REDEBAN 2025'!$C$4,IF(W119="TIPO IV",'BASE LIQUIDACION REDEBAN 2025'!$C$5,IF(X119="AEREO",'BASE LIQUIDACION REDEBAN 2025'!$B$6,'BASE LIQUIDACION REDEBAN 2025'!$C$5)))))))</f>
        <v>65960.072302</v>
      </c>
      <c r="AC119" s="87">
        <f>IF(OR(U119="SOPORTE_TELEFÓNICO",U119="ENVÍO"),0,IF(W119="TIPO I",'BASE LIQUIDACION REDEBAN 2025'!$B$10,IF(W119="TIPO II",'BASE LIQUIDACION REDEBAN 2025'!$B$11,IF(W119="TIPO III",'BASE LIQUIDACION REDEBAN 2025'!$B$12,'BASE LIQUIDACION REDEBAN 2025'!$B$13))))</f>
        <v>75096.394270399993</v>
      </c>
      <c r="AD119" s="87">
        <f t="shared" si="1"/>
        <v>65960.072302</v>
      </c>
    </row>
    <row r="120" spans="1:30" s="8" customFormat="1" ht="13.15">
      <c r="A120" s="160" t="s">
        <v>68</v>
      </c>
      <c r="B120" s="86" t="str">
        <f>VLOOKUP(A120,'CENTRO DE COSTOS'!A:D,4,FALSE)</f>
        <v>WILLIAM ASDRUBAL ROZO ROZO</v>
      </c>
      <c r="C120" s="86" t="str">
        <f>VLOOKUP(A120,'CENTRO DE COSTOS'!A:D,2,FALSE)</f>
        <v>0004-0004</v>
      </c>
      <c r="D120" s="160">
        <v>11001</v>
      </c>
      <c r="E120" s="160">
        <v>5753837</v>
      </c>
      <c r="F120" s="160">
        <v>24256745</v>
      </c>
      <c r="G120" s="160" t="s">
        <v>2958</v>
      </c>
      <c r="H120" s="160" t="s">
        <v>470</v>
      </c>
      <c r="I120" s="160" t="s">
        <v>68</v>
      </c>
      <c r="J120" s="160" t="s">
        <v>17771</v>
      </c>
      <c r="K120" s="160" t="s">
        <v>159</v>
      </c>
      <c r="L120" s="160" t="s">
        <v>17772</v>
      </c>
      <c r="M120" s="161">
        <v>45881.481944444444</v>
      </c>
      <c r="N120" s="161">
        <v>45882.474305555559</v>
      </c>
      <c r="O120" s="160" t="s">
        <v>16559</v>
      </c>
      <c r="P120" s="160" t="s">
        <v>2962</v>
      </c>
      <c r="Q120" s="160" t="s">
        <v>2995</v>
      </c>
      <c r="R120" s="160" t="s">
        <v>2972</v>
      </c>
      <c r="S120" s="160" t="s">
        <v>2965</v>
      </c>
      <c r="T120" s="162" t="s">
        <v>17773</v>
      </c>
      <c r="U120" s="160" t="s">
        <v>2967</v>
      </c>
      <c r="V120" s="160" t="s">
        <v>17774</v>
      </c>
      <c r="W120" s="160" t="s">
        <v>25</v>
      </c>
      <c r="X120" s="160" t="s">
        <v>166</v>
      </c>
      <c r="Y120" s="160" t="s">
        <v>2153</v>
      </c>
      <c r="Z120" s="160">
        <v>1</v>
      </c>
      <c r="AA120" s="160">
        <v>0</v>
      </c>
      <c r="AB120" s="87">
        <f>IF(U120="SOPORTE_TELEFÓNICO",'BASE LIQUIDACION REDEBAN 2025'!$B$19,IF(U120="ENVÍO",'BASE LIQUIDACION REDEBAN 2025'!$C$2,IF(W120="TIPO I",'BASE LIQUIDACION REDEBAN 2025'!$C$2,IF(W120="TIPO II",'BASE LIQUIDACION REDEBAN 2025'!$C$3,IF(W120="TIPO III",'BASE LIQUIDACION REDEBAN 2025'!$C$4,IF(W120="TIPO IV",'BASE LIQUIDACION REDEBAN 2025'!$C$5,IF(X120="AEREO",'BASE LIQUIDACION REDEBAN 2025'!$B$6,'BASE LIQUIDACION REDEBAN 2025'!$C$5)))))))</f>
        <v>65960.072302</v>
      </c>
      <c r="AC120" s="87">
        <f>IF(OR(U120="SOPORTE_TELEFÓNICO",U120="ENVÍO"),0,IF(W120="TIPO I",'BASE LIQUIDACION REDEBAN 2025'!$B$10,IF(W120="TIPO II",'BASE LIQUIDACION REDEBAN 2025'!$B$11,IF(W120="TIPO III",'BASE LIQUIDACION REDEBAN 2025'!$B$12,'BASE LIQUIDACION REDEBAN 2025'!$B$13))))</f>
        <v>75096.394270399993</v>
      </c>
      <c r="AD120" s="87">
        <f t="shared" si="1"/>
        <v>65960.072302</v>
      </c>
    </row>
    <row r="121" spans="1:30" s="8" customFormat="1" ht="13.15">
      <c r="A121" s="160" t="s">
        <v>68</v>
      </c>
      <c r="B121" s="86" t="str">
        <f>VLOOKUP(A121,'CENTRO DE COSTOS'!A:D,4,FALSE)</f>
        <v>WILLIAM ASDRUBAL ROZO ROZO</v>
      </c>
      <c r="C121" s="86" t="str">
        <f>VLOOKUP(A121,'CENTRO DE COSTOS'!A:D,2,FALSE)</f>
        <v>0004-0004</v>
      </c>
      <c r="D121" s="160">
        <v>11001</v>
      </c>
      <c r="E121" s="160">
        <v>5753973</v>
      </c>
      <c r="F121" s="160">
        <v>15355167</v>
      </c>
      <c r="G121" s="160" t="s">
        <v>2958</v>
      </c>
      <c r="H121" s="160" t="s">
        <v>470</v>
      </c>
      <c r="I121" s="160" t="s">
        <v>68</v>
      </c>
      <c r="J121" s="160" t="s">
        <v>17775</v>
      </c>
      <c r="K121" s="160" t="s">
        <v>159</v>
      </c>
      <c r="L121" s="160" t="s">
        <v>17776</v>
      </c>
      <c r="M121" s="161">
        <v>45881.515972222223</v>
      </c>
      <c r="N121" s="161">
        <v>45882.496527777781</v>
      </c>
      <c r="O121" s="160" t="s">
        <v>16559</v>
      </c>
      <c r="P121" s="160" t="s">
        <v>2988</v>
      </c>
      <c r="Q121" s="160" t="s">
        <v>2963</v>
      </c>
      <c r="R121" s="160" t="s">
        <v>4446</v>
      </c>
      <c r="S121" s="160" t="s">
        <v>2965</v>
      </c>
      <c r="T121" s="162" t="s">
        <v>17777</v>
      </c>
      <c r="U121" s="160" t="s">
        <v>2967</v>
      </c>
      <c r="V121" s="160" t="s">
        <v>17778</v>
      </c>
      <c r="W121" s="160" t="s">
        <v>25</v>
      </c>
      <c r="X121" s="160" t="s">
        <v>166</v>
      </c>
      <c r="Y121" s="160" t="s">
        <v>573</v>
      </c>
      <c r="Z121" s="160">
        <v>1</v>
      </c>
      <c r="AA121" s="160">
        <v>0</v>
      </c>
      <c r="AB121" s="87">
        <f>IF(U121="SOPORTE_TELEFÓNICO",'BASE LIQUIDACION REDEBAN 2025'!$B$19,IF(U121="ENVÍO",'BASE LIQUIDACION REDEBAN 2025'!$C$2,IF(W121="TIPO I",'BASE LIQUIDACION REDEBAN 2025'!$C$2,IF(W121="TIPO II",'BASE LIQUIDACION REDEBAN 2025'!$C$3,IF(W121="TIPO III",'BASE LIQUIDACION REDEBAN 2025'!$C$4,IF(W121="TIPO IV",'BASE LIQUIDACION REDEBAN 2025'!$C$5,IF(X121="AEREO",'BASE LIQUIDACION REDEBAN 2025'!$B$6,'BASE LIQUIDACION REDEBAN 2025'!$C$5)))))))</f>
        <v>65960.072302</v>
      </c>
      <c r="AC121" s="87">
        <f>IF(OR(U121="SOPORTE_TELEFÓNICO",U121="ENVÍO"),0,IF(W121="TIPO I",'BASE LIQUIDACION REDEBAN 2025'!$B$10,IF(W121="TIPO II",'BASE LIQUIDACION REDEBAN 2025'!$B$11,IF(W121="TIPO III",'BASE LIQUIDACION REDEBAN 2025'!$B$12,'BASE LIQUIDACION REDEBAN 2025'!$B$13))))</f>
        <v>75096.394270399993</v>
      </c>
      <c r="AD121" s="87">
        <f t="shared" si="1"/>
        <v>65960.072302</v>
      </c>
    </row>
    <row r="122" spans="1:30" s="8" customFormat="1" ht="13.15">
      <c r="A122" s="160" t="s">
        <v>68</v>
      </c>
      <c r="B122" s="86" t="str">
        <f>VLOOKUP(A122,'CENTRO DE COSTOS'!A:D,4,FALSE)</f>
        <v>WILLIAM ASDRUBAL ROZO ROZO</v>
      </c>
      <c r="C122" s="86" t="str">
        <f>VLOOKUP(A122,'CENTRO DE COSTOS'!A:D,2,FALSE)</f>
        <v>0004-0004</v>
      </c>
      <c r="D122" s="160">
        <v>11001</v>
      </c>
      <c r="E122" s="160">
        <v>5754137</v>
      </c>
      <c r="F122" s="160">
        <v>16748683</v>
      </c>
      <c r="G122" s="160" t="s">
        <v>2958</v>
      </c>
      <c r="H122" s="160" t="s">
        <v>470</v>
      </c>
      <c r="I122" s="160" t="s">
        <v>68</v>
      </c>
      <c r="J122" s="160" t="s">
        <v>17332</v>
      </c>
      <c r="K122" s="160" t="s">
        <v>159</v>
      </c>
      <c r="L122" s="160" t="s">
        <v>17779</v>
      </c>
      <c r="M122" s="161">
        <v>45881.5625</v>
      </c>
      <c r="N122" s="161">
        <v>45882.503472222219</v>
      </c>
      <c r="O122" s="160" t="s">
        <v>16559</v>
      </c>
      <c r="P122" s="160" t="s">
        <v>2962</v>
      </c>
      <c r="Q122" s="160" t="s">
        <v>3316</v>
      </c>
      <c r="R122" s="160" t="s">
        <v>3317</v>
      </c>
      <c r="S122" s="160" t="s">
        <v>2965</v>
      </c>
      <c r="T122" s="162" t="s">
        <v>17780</v>
      </c>
      <c r="U122" s="160" t="s">
        <v>2967</v>
      </c>
      <c r="V122" s="160" t="s">
        <v>17336</v>
      </c>
      <c r="W122" s="160" t="s">
        <v>25</v>
      </c>
      <c r="X122" s="160" t="s">
        <v>166</v>
      </c>
      <c r="Y122" s="160" t="s">
        <v>2153</v>
      </c>
      <c r="Z122" s="160">
        <v>1</v>
      </c>
      <c r="AA122" s="160">
        <v>0</v>
      </c>
      <c r="AB122" s="87">
        <f>IF(U122="SOPORTE_TELEFÓNICO",'BASE LIQUIDACION REDEBAN 2025'!$B$19,IF(U122="ENVÍO",'BASE LIQUIDACION REDEBAN 2025'!$C$2,IF(W122="TIPO I",'BASE LIQUIDACION REDEBAN 2025'!$C$2,IF(W122="TIPO II",'BASE LIQUIDACION REDEBAN 2025'!$C$3,IF(W122="TIPO III",'BASE LIQUIDACION REDEBAN 2025'!$C$4,IF(W122="TIPO IV",'BASE LIQUIDACION REDEBAN 2025'!$C$5,IF(X122="AEREO",'BASE LIQUIDACION REDEBAN 2025'!$B$6,'BASE LIQUIDACION REDEBAN 2025'!$C$5)))))))</f>
        <v>65960.072302</v>
      </c>
      <c r="AC122" s="87">
        <f>IF(OR(U122="SOPORTE_TELEFÓNICO",U122="ENVÍO"),0,IF(W122="TIPO I",'BASE LIQUIDACION REDEBAN 2025'!$B$10,IF(W122="TIPO II",'BASE LIQUIDACION REDEBAN 2025'!$B$11,IF(W122="TIPO III",'BASE LIQUIDACION REDEBAN 2025'!$B$12,'BASE LIQUIDACION REDEBAN 2025'!$B$13))))</f>
        <v>75096.394270399993</v>
      </c>
      <c r="AD122" s="87">
        <f t="shared" si="1"/>
        <v>65960.072302</v>
      </c>
    </row>
    <row r="123" spans="1:30" s="8" customFormat="1" ht="13.15">
      <c r="A123" s="160" t="s">
        <v>68</v>
      </c>
      <c r="B123" s="86" t="str">
        <f>VLOOKUP(A123,'CENTRO DE COSTOS'!A:D,4,FALSE)</f>
        <v>WILLIAM ASDRUBAL ROZO ROZO</v>
      </c>
      <c r="C123" s="86" t="str">
        <f>VLOOKUP(A123,'CENTRO DE COSTOS'!A:D,2,FALSE)</f>
        <v>0004-0004</v>
      </c>
      <c r="D123" s="160">
        <v>11001</v>
      </c>
      <c r="E123" s="160">
        <v>5754518</v>
      </c>
      <c r="F123" s="160">
        <v>15795594</v>
      </c>
      <c r="G123" s="160" t="s">
        <v>2958</v>
      </c>
      <c r="H123" s="160" t="s">
        <v>470</v>
      </c>
      <c r="I123" s="160" t="s">
        <v>68</v>
      </c>
      <c r="J123" s="160" t="s">
        <v>17781</v>
      </c>
      <c r="K123" s="160" t="s">
        <v>159</v>
      </c>
      <c r="L123" s="160" t="s">
        <v>17782</v>
      </c>
      <c r="M123" s="161">
        <v>45881.663194444445</v>
      </c>
      <c r="N123" s="161">
        <v>45882.520833333336</v>
      </c>
      <c r="O123" s="160" t="s">
        <v>16559</v>
      </c>
      <c r="P123" s="160" t="s">
        <v>2962</v>
      </c>
      <c r="Q123" s="160" t="s">
        <v>3099</v>
      </c>
      <c r="R123" s="160" t="s">
        <v>3435</v>
      </c>
      <c r="S123" s="160" t="s">
        <v>2965</v>
      </c>
      <c r="T123" s="162" t="s">
        <v>17783</v>
      </c>
      <c r="U123" s="160" t="s">
        <v>2967</v>
      </c>
      <c r="V123" s="160" t="s">
        <v>17784</v>
      </c>
      <c r="W123" s="160" t="s">
        <v>25</v>
      </c>
      <c r="X123" s="160" t="s">
        <v>166</v>
      </c>
      <c r="Y123" s="160" t="s">
        <v>538</v>
      </c>
      <c r="Z123" s="160">
        <v>1</v>
      </c>
      <c r="AA123" s="160">
        <v>0</v>
      </c>
      <c r="AB123" s="87">
        <f>IF(U123="SOPORTE_TELEFÓNICO",'BASE LIQUIDACION REDEBAN 2025'!$B$19,IF(U123="ENVÍO",'BASE LIQUIDACION REDEBAN 2025'!$C$2,IF(W123="TIPO I",'BASE LIQUIDACION REDEBAN 2025'!$C$2,IF(W123="TIPO II",'BASE LIQUIDACION REDEBAN 2025'!$C$3,IF(W123="TIPO III",'BASE LIQUIDACION REDEBAN 2025'!$C$4,IF(W123="TIPO IV",'BASE LIQUIDACION REDEBAN 2025'!$C$5,IF(X123="AEREO",'BASE LIQUIDACION REDEBAN 2025'!$B$6,'BASE LIQUIDACION REDEBAN 2025'!$C$5)))))))</f>
        <v>65960.072302</v>
      </c>
      <c r="AC123" s="87">
        <f>IF(OR(U123="SOPORTE_TELEFÓNICO",U123="ENVÍO"),0,IF(W123="TIPO I",'BASE LIQUIDACION REDEBAN 2025'!$B$10,IF(W123="TIPO II",'BASE LIQUIDACION REDEBAN 2025'!$B$11,IF(W123="TIPO III",'BASE LIQUIDACION REDEBAN 2025'!$B$12,'BASE LIQUIDACION REDEBAN 2025'!$B$13))))</f>
        <v>75096.394270399993</v>
      </c>
      <c r="AD123" s="87">
        <f t="shared" si="1"/>
        <v>65960.072302</v>
      </c>
    </row>
    <row r="124" spans="1:30" s="8" customFormat="1" ht="13.15">
      <c r="A124" s="160" t="s">
        <v>90</v>
      </c>
      <c r="B124" s="86" t="str">
        <f>VLOOKUP(A124,'CENTRO DE COSTOS'!A:D,4,FALSE)</f>
        <v>JUAN SEBASTIÁN RÍOS CASTRILLÓN</v>
      </c>
      <c r="C124" s="86" t="str">
        <f>VLOOKUP(A124,'CENTRO DE COSTOS'!A:D,2,FALSE)</f>
        <v>0004-0005</v>
      </c>
      <c r="D124" s="160">
        <v>5579</v>
      </c>
      <c r="E124" s="160">
        <v>5752318</v>
      </c>
      <c r="F124" s="160">
        <v>18737445</v>
      </c>
      <c r="G124" s="160" t="s">
        <v>2958</v>
      </c>
      <c r="H124" s="160" t="s">
        <v>197</v>
      </c>
      <c r="I124" s="160" t="s">
        <v>2218</v>
      </c>
      <c r="J124" s="160" t="s">
        <v>17785</v>
      </c>
      <c r="K124" s="160" t="s">
        <v>159</v>
      </c>
      <c r="L124" s="160" t="s">
        <v>17786</v>
      </c>
      <c r="M124" s="161">
        <v>45880.530555555553</v>
      </c>
      <c r="N124" s="161">
        <v>45882.593055555553</v>
      </c>
      <c r="O124" s="160" t="s">
        <v>16559</v>
      </c>
      <c r="P124" s="160" t="s">
        <v>17322</v>
      </c>
      <c r="Q124" s="160" t="s">
        <v>3183</v>
      </c>
      <c r="R124" s="160" t="s">
        <v>17665</v>
      </c>
      <c r="S124" s="160" t="s">
        <v>2965</v>
      </c>
      <c r="T124" s="162" t="s">
        <v>17787</v>
      </c>
      <c r="U124" s="160" t="s">
        <v>2967</v>
      </c>
      <c r="V124" s="160" t="s">
        <v>17788</v>
      </c>
      <c r="W124" s="160" t="s">
        <v>30</v>
      </c>
      <c r="X124" s="160" t="s">
        <v>166</v>
      </c>
      <c r="Y124" s="160" t="s">
        <v>209</v>
      </c>
      <c r="Z124" s="160">
        <v>1</v>
      </c>
      <c r="AA124" s="160">
        <v>0</v>
      </c>
      <c r="AB124" s="87">
        <f>IF(U124="SOPORTE_TELEFÓNICO",'BASE LIQUIDACION REDEBAN 2025'!$B$19,IF(U124="ENVÍO",'BASE LIQUIDACION REDEBAN 2025'!$C$2,IF(W124="TIPO I",'BASE LIQUIDACION REDEBAN 2025'!$C$2,IF(W124="TIPO II",'BASE LIQUIDACION REDEBAN 2025'!$C$3,IF(W124="TIPO III",'BASE LIQUIDACION REDEBAN 2025'!$C$4,IF(W124="TIPO IV",'BASE LIQUIDACION REDEBAN 2025'!$C$5,IF(X124="AEREO",'BASE LIQUIDACION REDEBAN 2025'!$B$6,'BASE LIQUIDACION REDEBAN 2025'!$C$5)))))))</f>
        <v>275728.78077800001</v>
      </c>
      <c r="AC124" s="87">
        <f>IF(OR(U124="SOPORTE_TELEFÓNICO",U124="ENVÍO"),0,IF(W124="TIPO I",'BASE LIQUIDACION REDEBAN 2025'!$B$10,IF(W124="TIPO II",'BASE LIQUIDACION REDEBAN 2025'!$B$11,IF(W124="TIPO III",'BASE LIQUIDACION REDEBAN 2025'!$B$12,'BASE LIQUIDACION REDEBAN 2025'!$B$13))))</f>
        <v>196536.5258152</v>
      </c>
      <c r="AD124" s="87">
        <f t="shared" si="1"/>
        <v>275728.78077800001</v>
      </c>
    </row>
    <row r="125" spans="1:30" s="8" customFormat="1" ht="13.15">
      <c r="A125" s="160" t="s">
        <v>60</v>
      </c>
      <c r="B125" s="86" t="str">
        <f>VLOOKUP(A125,'CENTRO DE COSTOS'!A:D,4,FALSE)</f>
        <v>JUAN SEBASTIÁN RÍOS CASTRILLÓN</v>
      </c>
      <c r="C125" s="86" t="str">
        <f>VLOOKUP(A125,'CENTRO DE COSTOS'!A:D,2,FALSE)</f>
        <v>0004-0005</v>
      </c>
      <c r="D125" s="160">
        <v>5172</v>
      </c>
      <c r="E125" s="160">
        <v>5750687</v>
      </c>
      <c r="F125" s="160">
        <v>89209292</v>
      </c>
      <c r="G125" s="160" t="s">
        <v>2958</v>
      </c>
      <c r="H125" s="160" t="s">
        <v>197</v>
      </c>
      <c r="I125" s="160" t="s">
        <v>4064</v>
      </c>
      <c r="J125" s="160" t="s">
        <v>17789</v>
      </c>
      <c r="K125" s="160" t="s">
        <v>159</v>
      </c>
      <c r="L125" s="160" t="s">
        <v>17790</v>
      </c>
      <c r="M125" s="161">
        <v>45878.523611111108</v>
      </c>
      <c r="N125" s="161">
        <v>45882.629166666666</v>
      </c>
      <c r="O125" s="160" t="s">
        <v>16559</v>
      </c>
      <c r="P125" s="160" t="s">
        <v>2962</v>
      </c>
      <c r="Q125" s="160" t="s">
        <v>2995</v>
      </c>
      <c r="R125" s="160" t="s">
        <v>2972</v>
      </c>
      <c r="S125" s="160" t="s">
        <v>2965</v>
      </c>
      <c r="T125" s="162" t="s">
        <v>17791</v>
      </c>
      <c r="U125" s="160" t="s">
        <v>2967</v>
      </c>
      <c r="V125" s="160" t="s">
        <v>17792</v>
      </c>
      <c r="W125" s="160" t="s">
        <v>28</v>
      </c>
      <c r="X125" s="160" t="s">
        <v>166</v>
      </c>
      <c r="Y125" s="160" t="s">
        <v>3186</v>
      </c>
      <c r="Z125" s="160">
        <v>1</v>
      </c>
      <c r="AA125" s="160">
        <v>0</v>
      </c>
      <c r="AB125" s="87">
        <f>IF(U125="SOPORTE_TELEFÓNICO",'BASE LIQUIDACION REDEBAN 2025'!$B$19,IF(U125="ENVÍO",'BASE LIQUIDACION REDEBAN 2025'!$C$2,IF(W125="TIPO I",'BASE LIQUIDACION REDEBAN 2025'!$C$2,IF(W125="TIPO II",'BASE LIQUIDACION REDEBAN 2025'!$C$3,IF(W125="TIPO III",'BASE LIQUIDACION REDEBAN 2025'!$C$4,IF(W125="TIPO IV",'BASE LIQUIDACION REDEBAN 2025'!$C$5,IF(X125="AEREO",'BASE LIQUIDACION REDEBAN 2025'!$B$6,'BASE LIQUIDACION REDEBAN 2025'!$C$5)))))))</f>
        <v>144967.87232000002</v>
      </c>
      <c r="AC125" s="87">
        <f>IF(OR(U125="SOPORTE_TELEFÓNICO",U125="ENVÍO"),0,IF(W125="TIPO I",'BASE LIQUIDACION REDEBAN 2025'!$B$10,IF(W125="TIPO II",'BASE LIQUIDACION REDEBAN 2025'!$B$11,IF(W125="TIPO III",'BASE LIQUIDACION REDEBAN 2025'!$B$12,'BASE LIQUIDACION REDEBAN 2025'!$B$13))))</f>
        <v>140395.6348884</v>
      </c>
      <c r="AD125" s="87">
        <f t="shared" si="1"/>
        <v>144967.87232000002</v>
      </c>
    </row>
    <row r="126" spans="1:30" s="8" customFormat="1" ht="13.15">
      <c r="A126" s="160" t="s">
        <v>81</v>
      </c>
      <c r="B126" s="86" t="str">
        <f>VLOOKUP(A126,'CENTRO DE COSTOS'!A:D,4,FALSE)</f>
        <v>MIGUEL JULIÁN HERNÁNDEZ GUARÍN</v>
      </c>
      <c r="C126" s="86" t="str">
        <f>VLOOKUP(A126,'CENTRO DE COSTOS'!A:D,2,FALSE)</f>
        <v>0004-0008</v>
      </c>
      <c r="D126" s="160">
        <v>54405</v>
      </c>
      <c r="E126" s="160">
        <v>5753232</v>
      </c>
      <c r="F126" s="160">
        <v>19087709</v>
      </c>
      <c r="G126" s="160" t="s">
        <v>2958</v>
      </c>
      <c r="H126" s="160" t="s">
        <v>317</v>
      </c>
      <c r="I126" s="160" t="s">
        <v>546</v>
      </c>
      <c r="J126" s="160" t="s">
        <v>17793</v>
      </c>
      <c r="K126" s="160" t="s">
        <v>159</v>
      </c>
      <c r="L126" s="160" t="s">
        <v>17794</v>
      </c>
      <c r="M126" s="161">
        <v>45881.333333333336</v>
      </c>
      <c r="N126" s="161">
        <v>45882.63958333333</v>
      </c>
      <c r="O126" s="160" t="s">
        <v>16559</v>
      </c>
      <c r="P126" s="160" t="s">
        <v>17315</v>
      </c>
      <c r="Q126" s="160" t="s">
        <v>3257</v>
      </c>
      <c r="R126" s="160" t="s">
        <v>17795</v>
      </c>
      <c r="S126" s="160" t="s">
        <v>2965</v>
      </c>
      <c r="T126" s="162" t="s">
        <v>17796</v>
      </c>
      <c r="U126" s="160" t="s">
        <v>2967</v>
      </c>
      <c r="V126" s="160" t="s">
        <v>17797</v>
      </c>
      <c r="W126" s="160" t="s">
        <v>25</v>
      </c>
      <c r="X126" s="160" t="s">
        <v>166</v>
      </c>
      <c r="Y126" s="160" t="s">
        <v>407</v>
      </c>
      <c r="Z126" s="160">
        <v>2</v>
      </c>
      <c r="AA126" s="160">
        <v>0</v>
      </c>
      <c r="AB126" s="87">
        <f>IF(U126="SOPORTE_TELEFÓNICO",'BASE LIQUIDACION REDEBAN 2025'!$B$19,IF(U126="ENVÍO",'BASE LIQUIDACION REDEBAN 2025'!$C$2,IF(W126="TIPO I",'BASE LIQUIDACION REDEBAN 2025'!$C$2,IF(W126="TIPO II",'BASE LIQUIDACION REDEBAN 2025'!$C$3,IF(W126="TIPO III",'BASE LIQUIDACION REDEBAN 2025'!$C$4,IF(W126="TIPO IV",'BASE LIQUIDACION REDEBAN 2025'!$C$5,IF(X126="AEREO",'BASE LIQUIDACION REDEBAN 2025'!$B$6,'BASE LIQUIDACION REDEBAN 2025'!$C$5)))))))</f>
        <v>65960.072302</v>
      </c>
      <c r="AC126" s="87">
        <f>IF(OR(U126="SOPORTE_TELEFÓNICO",U126="ENVÍO"),0,IF(W126="TIPO I",'BASE LIQUIDACION REDEBAN 2025'!$B$10,IF(W126="TIPO II",'BASE LIQUIDACION REDEBAN 2025'!$B$11,IF(W126="TIPO III",'BASE LIQUIDACION REDEBAN 2025'!$B$12,'BASE LIQUIDACION REDEBAN 2025'!$B$13))))</f>
        <v>75096.394270399993</v>
      </c>
      <c r="AD126" s="87">
        <f t="shared" si="1"/>
        <v>131920.144604</v>
      </c>
    </row>
    <row r="127" spans="1:30" s="8" customFormat="1" ht="13.15">
      <c r="A127" s="160" t="s">
        <v>68</v>
      </c>
      <c r="B127" s="86" t="str">
        <f>VLOOKUP(A127,'CENTRO DE COSTOS'!A:D,4,FALSE)</f>
        <v>WILLIAM ASDRUBAL ROZO ROZO</v>
      </c>
      <c r="C127" s="86" t="str">
        <f>VLOOKUP(A127,'CENTRO DE COSTOS'!A:D,2,FALSE)</f>
        <v>0004-0004</v>
      </c>
      <c r="D127" s="160">
        <v>11001</v>
      </c>
      <c r="E127" s="160">
        <v>5755556</v>
      </c>
      <c r="F127" s="160">
        <v>16323651</v>
      </c>
      <c r="G127" s="160" t="s">
        <v>2958</v>
      </c>
      <c r="H127" s="160" t="s">
        <v>470</v>
      </c>
      <c r="I127" s="160" t="s">
        <v>68</v>
      </c>
      <c r="J127" s="160" t="s">
        <v>17798</v>
      </c>
      <c r="K127" s="160" t="s">
        <v>159</v>
      </c>
      <c r="L127" s="160" t="s">
        <v>17799</v>
      </c>
      <c r="M127" s="161">
        <v>45882.433333333334</v>
      </c>
      <c r="N127" s="161">
        <v>45882.64166666667</v>
      </c>
      <c r="O127" s="160" t="s">
        <v>16559</v>
      </c>
      <c r="P127" s="160" t="s">
        <v>17315</v>
      </c>
      <c r="Q127" s="160" t="s">
        <v>17316</v>
      </c>
      <c r="R127" s="160" t="s">
        <v>17724</v>
      </c>
      <c r="S127" s="160" t="s">
        <v>2965</v>
      </c>
      <c r="T127" s="162" t="s">
        <v>17800</v>
      </c>
      <c r="U127" s="160" t="s">
        <v>3213</v>
      </c>
      <c r="V127" s="160">
        <v>0</v>
      </c>
      <c r="W127" s="160" t="s">
        <v>25</v>
      </c>
      <c r="X127" s="160" t="s">
        <v>166</v>
      </c>
      <c r="Y127" s="160">
        <v>0</v>
      </c>
      <c r="Z127" s="160">
        <v>0</v>
      </c>
      <c r="AA127" s="160">
        <v>0</v>
      </c>
      <c r="AB127" s="87">
        <f>IF(U127="SOPORTE_TELEFÓNICO",'BASE LIQUIDACION REDEBAN 2025'!$B$19,IF(U127="ENVÍO",'BASE LIQUIDACION REDEBAN 2025'!$C$2,IF(W127="TIPO I",'BASE LIQUIDACION REDEBAN 2025'!$C$2,IF(W127="TIPO II",'BASE LIQUIDACION REDEBAN 2025'!$C$3,IF(W127="TIPO III",'BASE LIQUIDACION REDEBAN 2025'!$C$4,IF(W127="TIPO IV",'BASE LIQUIDACION REDEBAN 2025'!$C$5,IF(X127="AEREO",'BASE LIQUIDACION REDEBAN 2025'!$B$6,'BASE LIQUIDACION REDEBAN 2025'!$C$5)))))))</f>
        <v>41241.0800752</v>
      </c>
      <c r="AC127" s="87">
        <f>IF(OR(U127="SOPORTE_TELEFÓNICO",U127="ENVÍO"),0,IF(W127="TIPO I",'BASE LIQUIDACION REDEBAN 2025'!$B$10,IF(W127="TIPO II",'BASE LIQUIDACION REDEBAN 2025'!$B$11,IF(W127="TIPO III",'BASE LIQUIDACION REDEBAN 2025'!$B$12,'BASE LIQUIDACION REDEBAN 2025'!$B$13))))</f>
        <v>0</v>
      </c>
      <c r="AD127" s="87">
        <f t="shared" ref="AD127:AD187" si="2">IF(OR(U127="SOPORTE_TELEFÓNICO",U127="ENVÍO"),AB127,(AB127*Z127+AC127*AA127))</f>
        <v>41241.0800752</v>
      </c>
    </row>
    <row r="128" spans="1:30" s="8" customFormat="1" ht="13.15">
      <c r="A128" s="160" t="s">
        <v>93</v>
      </c>
      <c r="B128" s="86" t="str">
        <f>VLOOKUP(A128,'CENTRO DE COSTOS'!A:D,4,FALSE)</f>
        <v>DIEGO FERNANDO HENAO CARDONA</v>
      </c>
      <c r="C128" s="86" t="str">
        <f>VLOOKUP(A128,'CENTRO DE COSTOS'!A:D,2,FALSE)</f>
        <v>0004-0003</v>
      </c>
      <c r="D128" s="160">
        <v>52001</v>
      </c>
      <c r="E128" s="160">
        <v>5755309</v>
      </c>
      <c r="F128" s="160">
        <v>24232514</v>
      </c>
      <c r="G128" s="160" t="s">
        <v>2958</v>
      </c>
      <c r="H128" s="160" t="s">
        <v>174</v>
      </c>
      <c r="I128" s="160" t="s">
        <v>93</v>
      </c>
      <c r="J128" s="160" t="s">
        <v>17801</v>
      </c>
      <c r="K128" s="160" t="s">
        <v>159</v>
      </c>
      <c r="L128" s="160" t="s">
        <v>17802</v>
      </c>
      <c r="M128" s="161">
        <v>45882.386805555558</v>
      </c>
      <c r="N128" s="161">
        <v>45882.652777777781</v>
      </c>
      <c r="O128" s="160" t="s">
        <v>16559</v>
      </c>
      <c r="P128" s="160" t="s">
        <v>2962</v>
      </c>
      <c r="Q128" s="160" t="s">
        <v>2978</v>
      </c>
      <c r="R128" s="160" t="s">
        <v>2972</v>
      </c>
      <c r="S128" s="160" t="s">
        <v>2965</v>
      </c>
      <c r="T128" s="162" t="s">
        <v>17803</v>
      </c>
      <c r="U128" s="160" t="s">
        <v>2967</v>
      </c>
      <c r="V128" s="160" t="s">
        <v>17804</v>
      </c>
      <c r="W128" s="160" t="s">
        <v>25</v>
      </c>
      <c r="X128" s="160" t="s">
        <v>166</v>
      </c>
      <c r="Y128" s="160" t="s">
        <v>1414</v>
      </c>
      <c r="Z128" s="160">
        <v>1</v>
      </c>
      <c r="AA128" s="160">
        <v>0</v>
      </c>
      <c r="AB128" s="87">
        <f>IF(U128="SOPORTE_TELEFÓNICO",'BASE LIQUIDACION REDEBAN 2025'!$B$19,IF(U128="ENVÍO",'BASE LIQUIDACION REDEBAN 2025'!$C$2,IF(W128="TIPO I",'BASE LIQUIDACION REDEBAN 2025'!$C$2,IF(W128="TIPO II",'BASE LIQUIDACION REDEBAN 2025'!$C$3,IF(W128="TIPO III",'BASE LIQUIDACION REDEBAN 2025'!$C$4,IF(W128="TIPO IV",'BASE LIQUIDACION REDEBAN 2025'!$C$5,IF(X128="AEREO",'BASE LIQUIDACION REDEBAN 2025'!$B$6,'BASE LIQUIDACION REDEBAN 2025'!$C$5)))))))</f>
        <v>65960.072302</v>
      </c>
      <c r="AC128" s="87">
        <f>IF(OR(U128="SOPORTE_TELEFÓNICO",U128="ENVÍO"),0,IF(W128="TIPO I",'BASE LIQUIDACION REDEBAN 2025'!$B$10,IF(W128="TIPO II",'BASE LIQUIDACION REDEBAN 2025'!$B$11,IF(W128="TIPO III",'BASE LIQUIDACION REDEBAN 2025'!$B$12,'BASE LIQUIDACION REDEBAN 2025'!$B$13))))</f>
        <v>75096.394270399993</v>
      </c>
      <c r="AD128" s="87">
        <f t="shared" si="2"/>
        <v>65960.072302</v>
      </c>
    </row>
    <row r="129" spans="1:30" s="8" customFormat="1" ht="13.15">
      <c r="A129" s="160" t="s">
        <v>68</v>
      </c>
      <c r="B129" s="86" t="str">
        <f>VLOOKUP(A129,'CENTRO DE COSTOS'!A:D,4,FALSE)</f>
        <v>WILLIAM ASDRUBAL ROZO ROZO</v>
      </c>
      <c r="C129" s="86" t="str">
        <f>VLOOKUP(A129,'CENTRO DE COSTOS'!A:D,2,FALSE)</f>
        <v>0004-0004</v>
      </c>
      <c r="D129" s="160">
        <v>11001</v>
      </c>
      <c r="E129" s="160">
        <v>5755400</v>
      </c>
      <c r="F129" s="160">
        <v>14806186</v>
      </c>
      <c r="G129" s="160" t="s">
        <v>2958</v>
      </c>
      <c r="H129" s="160" t="s">
        <v>470</v>
      </c>
      <c r="I129" s="160" t="s">
        <v>68</v>
      </c>
      <c r="J129" s="160" t="s">
        <v>17805</v>
      </c>
      <c r="K129" s="160" t="s">
        <v>159</v>
      </c>
      <c r="L129" s="160" t="s">
        <v>17806</v>
      </c>
      <c r="M129" s="161">
        <v>45882.405555555553</v>
      </c>
      <c r="N129" s="161">
        <v>45882.658333333333</v>
      </c>
      <c r="O129" s="160" t="s">
        <v>16559</v>
      </c>
      <c r="P129" s="160" t="s">
        <v>2962</v>
      </c>
      <c r="Q129" s="160" t="s">
        <v>3082</v>
      </c>
      <c r="R129" s="160" t="s">
        <v>2972</v>
      </c>
      <c r="S129" s="160" t="s">
        <v>2965</v>
      </c>
      <c r="T129" s="162" t="s">
        <v>17807</v>
      </c>
      <c r="U129" s="160" t="s">
        <v>2967</v>
      </c>
      <c r="V129" s="160">
        <v>0</v>
      </c>
      <c r="W129" s="160" t="s">
        <v>25</v>
      </c>
      <c r="X129" s="160" t="s">
        <v>166</v>
      </c>
      <c r="Y129" s="160" t="s">
        <v>2153</v>
      </c>
      <c r="Z129" s="160">
        <v>1</v>
      </c>
      <c r="AA129" s="160">
        <v>0</v>
      </c>
      <c r="AB129" s="87">
        <f>IF(U129="SOPORTE_TELEFÓNICO",'BASE LIQUIDACION REDEBAN 2025'!$B$19,IF(U129="ENVÍO",'BASE LIQUIDACION REDEBAN 2025'!$C$2,IF(W129="TIPO I",'BASE LIQUIDACION REDEBAN 2025'!$C$2,IF(W129="TIPO II",'BASE LIQUIDACION REDEBAN 2025'!$C$3,IF(W129="TIPO III",'BASE LIQUIDACION REDEBAN 2025'!$C$4,IF(W129="TIPO IV",'BASE LIQUIDACION REDEBAN 2025'!$C$5,IF(X129="AEREO",'BASE LIQUIDACION REDEBAN 2025'!$B$6,'BASE LIQUIDACION REDEBAN 2025'!$C$5)))))))</f>
        <v>65960.072302</v>
      </c>
      <c r="AC129" s="87">
        <f>IF(OR(U129="SOPORTE_TELEFÓNICO",U129="ENVÍO"),0,IF(W129="TIPO I",'BASE LIQUIDACION REDEBAN 2025'!$B$10,IF(W129="TIPO II",'BASE LIQUIDACION REDEBAN 2025'!$B$11,IF(W129="TIPO III",'BASE LIQUIDACION REDEBAN 2025'!$B$12,'BASE LIQUIDACION REDEBAN 2025'!$B$13))))</f>
        <v>75096.394270399993</v>
      </c>
      <c r="AD129" s="87">
        <f t="shared" si="2"/>
        <v>65960.072302</v>
      </c>
    </row>
    <row r="130" spans="1:30" s="8" customFormat="1" ht="13.15">
      <c r="A130" s="160" t="s">
        <v>90</v>
      </c>
      <c r="B130" s="86" t="str">
        <f>VLOOKUP(A130,'CENTRO DE COSTOS'!A:D,4,FALSE)</f>
        <v>JUAN SEBASTIÁN RÍOS CASTRILLÓN</v>
      </c>
      <c r="C130" s="86" t="str">
        <f>VLOOKUP(A130,'CENTRO DE COSTOS'!A:D,2,FALSE)</f>
        <v>0004-0005</v>
      </c>
      <c r="D130" s="160">
        <v>27361</v>
      </c>
      <c r="E130" s="160">
        <v>5750695</v>
      </c>
      <c r="F130" s="160">
        <v>18719518</v>
      </c>
      <c r="G130" s="160" t="s">
        <v>2958</v>
      </c>
      <c r="H130" s="160" t="s">
        <v>1388</v>
      </c>
      <c r="I130" s="160" t="s">
        <v>2485</v>
      </c>
      <c r="J130" s="160" t="s">
        <v>17808</v>
      </c>
      <c r="K130" s="160" t="s">
        <v>159</v>
      </c>
      <c r="L130" s="160" t="s">
        <v>17809</v>
      </c>
      <c r="M130" s="161">
        <v>45878.52847222222</v>
      </c>
      <c r="N130" s="161">
        <v>45882.704861111109</v>
      </c>
      <c r="O130" s="160" t="s">
        <v>16559</v>
      </c>
      <c r="P130" s="160" t="s">
        <v>2962</v>
      </c>
      <c r="Q130" s="160" t="s">
        <v>3082</v>
      </c>
      <c r="R130" s="160" t="s">
        <v>2972</v>
      </c>
      <c r="S130" s="160" t="s">
        <v>2965</v>
      </c>
      <c r="T130" s="162" t="s">
        <v>17810</v>
      </c>
      <c r="U130" s="160" t="s">
        <v>2967</v>
      </c>
      <c r="V130" s="160" t="s">
        <v>17811</v>
      </c>
      <c r="W130" s="160" t="s">
        <v>180</v>
      </c>
      <c r="X130" s="160" t="s">
        <v>1394</v>
      </c>
      <c r="Y130" s="160" t="s">
        <v>1395</v>
      </c>
      <c r="Z130" s="160">
        <v>1</v>
      </c>
      <c r="AA130" s="160">
        <v>0</v>
      </c>
      <c r="AB130" s="87">
        <f>IF(U130="SOPORTE_TELEFÓNICO",'BASE LIQUIDACION REDEBAN 2025'!$B$19,IF(U130="ENVÍO",'BASE LIQUIDACION REDEBAN 2025'!$C$2,IF(W130="TIPO I",'BASE LIQUIDACION REDEBAN 2025'!$C$2,IF(W130="TIPO II",'BASE LIQUIDACION REDEBAN 2025'!$C$3,IF(W130="TIPO III",'BASE LIQUIDACION REDEBAN 2025'!$C$4,IF(W130="TIPO IV",'BASE LIQUIDACION REDEBAN 2025'!$C$5,IF(X130="AEREO",'BASE LIQUIDACION REDEBAN 2025'!$B$6,'BASE LIQUIDACION REDEBAN 2025'!$C$5)))))))</f>
        <v>988462.96268840006</v>
      </c>
      <c r="AC130" s="87">
        <f>IF(OR(U130="SOPORTE_TELEFÓNICO",U130="ENVÍO"),0,IF(W130="TIPO I",'BASE LIQUIDACION REDEBAN 2025'!$B$10,IF(W130="TIPO II",'BASE LIQUIDACION REDEBAN 2025'!$B$11,IF(W130="TIPO III",'BASE LIQUIDACION REDEBAN 2025'!$B$12,'BASE LIQUIDACION REDEBAN 2025'!$B$13))))</f>
        <v>196536.5258152</v>
      </c>
      <c r="AD130" s="87">
        <f t="shared" si="2"/>
        <v>988462.96268840006</v>
      </c>
    </row>
    <row r="131" spans="1:30" s="8" customFormat="1" ht="13.15">
      <c r="A131" s="160" t="s">
        <v>100</v>
      </c>
      <c r="B131" s="86" t="str">
        <f>VLOOKUP(A131,'CENTRO DE COSTOS'!A:D,4,FALSE)</f>
        <v>KEVIN ALEXIS CORZO BUSTOS</v>
      </c>
      <c r="C131" s="86" t="str">
        <f>VLOOKUP(A131,'CENTRO DE COSTOS'!A:D,2,FALSE)</f>
        <v>0004-0007</v>
      </c>
      <c r="D131" s="160">
        <v>50001</v>
      </c>
      <c r="E131" s="160">
        <v>5755275</v>
      </c>
      <c r="F131" s="160">
        <v>18715763</v>
      </c>
      <c r="G131" s="160" t="s">
        <v>2958</v>
      </c>
      <c r="H131" s="160" t="s">
        <v>295</v>
      </c>
      <c r="I131" s="160" t="s">
        <v>100</v>
      </c>
      <c r="J131" s="160" t="s">
        <v>17812</v>
      </c>
      <c r="K131" s="160" t="s">
        <v>159</v>
      </c>
      <c r="L131" s="160" t="s">
        <v>17813</v>
      </c>
      <c r="M131" s="161">
        <v>45882.383333333331</v>
      </c>
      <c r="N131" s="161">
        <v>45882.707638888889</v>
      </c>
      <c r="O131" s="160" t="s">
        <v>16559</v>
      </c>
      <c r="P131" s="160" t="s">
        <v>2962</v>
      </c>
      <c r="Q131" s="160" t="s">
        <v>2971</v>
      </c>
      <c r="R131" s="160" t="s">
        <v>3027</v>
      </c>
      <c r="S131" s="160" t="s">
        <v>2965</v>
      </c>
      <c r="T131" s="162" t="s">
        <v>17814</v>
      </c>
      <c r="U131" s="160" t="s">
        <v>2967</v>
      </c>
      <c r="V131" s="160" t="s">
        <v>17815</v>
      </c>
      <c r="W131" s="160" t="s">
        <v>25</v>
      </c>
      <c r="X131" s="160" t="s">
        <v>166</v>
      </c>
      <c r="Y131" s="160" t="s">
        <v>3167</v>
      </c>
      <c r="Z131" s="160">
        <v>1</v>
      </c>
      <c r="AA131" s="160">
        <v>0</v>
      </c>
      <c r="AB131" s="87">
        <f>IF(U131="SOPORTE_TELEFÓNICO",'BASE LIQUIDACION REDEBAN 2025'!$B$19,IF(U131="ENVÍO",'BASE LIQUIDACION REDEBAN 2025'!$C$2,IF(W131="TIPO I",'BASE LIQUIDACION REDEBAN 2025'!$C$2,IF(W131="TIPO II",'BASE LIQUIDACION REDEBAN 2025'!$C$3,IF(W131="TIPO III",'BASE LIQUIDACION REDEBAN 2025'!$C$4,IF(W131="TIPO IV",'BASE LIQUIDACION REDEBAN 2025'!$C$5,IF(X131="AEREO",'BASE LIQUIDACION REDEBAN 2025'!$B$6,'BASE LIQUIDACION REDEBAN 2025'!$C$5)))))))</f>
        <v>65960.072302</v>
      </c>
      <c r="AC131" s="87">
        <f>IF(OR(U131="SOPORTE_TELEFÓNICO",U131="ENVÍO"),0,IF(W131="TIPO I",'BASE LIQUIDACION REDEBAN 2025'!$B$10,IF(W131="TIPO II",'BASE LIQUIDACION REDEBAN 2025'!$B$11,IF(W131="TIPO III",'BASE LIQUIDACION REDEBAN 2025'!$B$12,'BASE LIQUIDACION REDEBAN 2025'!$B$13))))</f>
        <v>75096.394270399993</v>
      </c>
      <c r="AD131" s="87">
        <f t="shared" si="2"/>
        <v>65960.072302</v>
      </c>
    </row>
    <row r="132" spans="1:30" s="8" customFormat="1" ht="13.15">
      <c r="A132" s="160" t="s">
        <v>101</v>
      </c>
      <c r="B132" s="86" t="str">
        <f>VLOOKUP(A132,'CENTRO DE COSTOS'!A:D,4,FALSE)</f>
        <v>KEVIN ALEXIS CORZO BUSTOS</v>
      </c>
      <c r="C132" s="86" t="str">
        <f>VLOOKUP(A132,'CENTRO DE COSTOS'!A:D,2,FALSE)</f>
        <v>0004-0007</v>
      </c>
      <c r="D132" s="160">
        <v>85263</v>
      </c>
      <c r="E132" s="160">
        <v>5753433</v>
      </c>
      <c r="F132" s="160">
        <v>16541369</v>
      </c>
      <c r="G132" s="160" t="s">
        <v>2958</v>
      </c>
      <c r="H132" s="160" t="s">
        <v>189</v>
      </c>
      <c r="I132" s="160" t="s">
        <v>16202</v>
      </c>
      <c r="J132" s="160" t="s">
        <v>17816</v>
      </c>
      <c r="K132" s="160" t="s">
        <v>159</v>
      </c>
      <c r="L132" s="160" t="s">
        <v>17817</v>
      </c>
      <c r="M132" s="161">
        <v>45881.394444444442</v>
      </c>
      <c r="N132" s="161">
        <v>45883.320138888892</v>
      </c>
      <c r="O132" s="160" t="s">
        <v>16559</v>
      </c>
      <c r="P132" s="160" t="s">
        <v>17315</v>
      </c>
      <c r="Q132" s="160" t="s">
        <v>17316</v>
      </c>
      <c r="R132" s="160" t="s">
        <v>17317</v>
      </c>
      <c r="S132" s="160" t="s">
        <v>2965</v>
      </c>
      <c r="T132" s="162" t="s">
        <v>17818</v>
      </c>
      <c r="U132" s="160" t="s">
        <v>3213</v>
      </c>
      <c r="V132" s="160">
        <v>0</v>
      </c>
      <c r="W132" s="160" t="s">
        <v>28</v>
      </c>
      <c r="X132" s="160" t="s">
        <v>166</v>
      </c>
      <c r="Y132" s="160" t="s">
        <v>194</v>
      </c>
      <c r="Z132" s="160">
        <v>0</v>
      </c>
      <c r="AA132" s="160">
        <v>0</v>
      </c>
      <c r="AB132" s="87">
        <f>IF(U132="SOPORTE_TELEFÓNICO",'BASE LIQUIDACION REDEBAN 2025'!$B$19,IF(U132="ENVÍO",'BASE LIQUIDACION REDEBAN 2025'!$C$2,IF(W132="TIPO I",'BASE LIQUIDACION REDEBAN 2025'!$C$2,IF(W132="TIPO II",'BASE LIQUIDACION REDEBAN 2025'!$C$3,IF(W132="TIPO III",'BASE LIQUIDACION REDEBAN 2025'!$C$4,IF(W132="TIPO IV",'BASE LIQUIDACION REDEBAN 2025'!$C$5,IF(X132="AEREO",'BASE LIQUIDACION REDEBAN 2025'!$B$6,'BASE LIQUIDACION REDEBAN 2025'!$C$5)))))))</f>
        <v>41241.0800752</v>
      </c>
      <c r="AC132" s="87">
        <f>IF(OR(U132="SOPORTE_TELEFÓNICO",U132="ENVÍO"),0,IF(W132="TIPO I",'BASE LIQUIDACION REDEBAN 2025'!$B$10,IF(W132="TIPO II",'BASE LIQUIDACION REDEBAN 2025'!$B$11,IF(W132="TIPO III",'BASE LIQUIDACION REDEBAN 2025'!$B$12,'BASE LIQUIDACION REDEBAN 2025'!$B$13))))</f>
        <v>0</v>
      </c>
      <c r="AD132" s="87">
        <f t="shared" si="2"/>
        <v>41241.0800752</v>
      </c>
    </row>
    <row r="133" spans="1:30" s="8" customFormat="1" ht="13.15">
      <c r="A133" s="160" t="s">
        <v>93</v>
      </c>
      <c r="B133" s="86" t="str">
        <f>VLOOKUP(A133,'CENTRO DE COSTOS'!A:D,4,FALSE)</f>
        <v>DIEGO FERNANDO HENAO CARDONA</v>
      </c>
      <c r="C133" s="86" t="str">
        <f>VLOOKUP(A133,'CENTRO DE COSTOS'!A:D,2,FALSE)</f>
        <v>0004-0003</v>
      </c>
      <c r="D133" s="160">
        <v>86568</v>
      </c>
      <c r="E133" s="160">
        <v>5755376</v>
      </c>
      <c r="F133" s="160">
        <v>89097511</v>
      </c>
      <c r="G133" s="160" t="s">
        <v>2958</v>
      </c>
      <c r="H133" s="160" t="s">
        <v>1820</v>
      </c>
      <c r="I133" s="160" t="s">
        <v>9865</v>
      </c>
      <c r="J133" s="160" t="s">
        <v>17819</v>
      </c>
      <c r="K133" s="160" t="s">
        <v>159</v>
      </c>
      <c r="L133" s="160" t="s">
        <v>17820</v>
      </c>
      <c r="M133" s="161">
        <v>45882.400000000001</v>
      </c>
      <c r="N133" s="161">
        <v>45883.365972222222</v>
      </c>
      <c r="O133" s="160" t="s">
        <v>16559</v>
      </c>
      <c r="P133" s="160" t="s">
        <v>2962</v>
      </c>
      <c r="Q133" s="160" t="s">
        <v>2963</v>
      </c>
      <c r="R133" s="160" t="s">
        <v>2964</v>
      </c>
      <c r="S133" s="160" t="s">
        <v>2965</v>
      </c>
      <c r="T133" s="162" t="s">
        <v>17821</v>
      </c>
      <c r="U133" s="160" t="s">
        <v>2967</v>
      </c>
      <c r="V133" s="160" t="s">
        <v>17822</v>
      </c>
      <c r="W133" s="160" t="s">
        <v>32</v>
      </c>
      <c r="X133" s="160" t="s">
        <v>166</v>
      </c>
      <c r="Y133" s="160" t="s">
        <v>1825</v>
      </c>
      <c r="Z133" s="160">
        <v>1</v>
      </c>
      <c r="AA133" s="160">
        <v>0</v>
      </c>
      <c r="AB133" s="87">
        <f>IF(U133="SOPORTE_TELEFÓNICO",'BASE LIQUIDACION REDEBAN 2025'!$B$19,IF(U133="ENVÍO",'BASE LIQUIDACION REDEBAN 2025'!$C$2,IF(W133="TIPO I",'BASE LIQUIDACION REDEBAN 2025'!$C$2,IF(W133="TIPO II",'BASE LIQUIDACION REDEBAN 2025'!$C$3,IF(W133="TIPO III",'BASE LIQUIDACION REDEBAN 2025'!$C$4,IF(W133="TIPO IV",'BASE LIQUIDACION REDEBAN 2025'!$C$5,IF(X133="AEREO",'BASE LIQUIDACION REDEBAN 2025'!$B$6,'BASE LIQUIDACION REDEBAN 2025'!$C$5)))))))</f>
        <v>479588.87655000004</v>
      </c>
      <c r="AC133" s="87">
        <f>IF(OR(U133="SOPORTE_TELEFÓNICO",U133="ENVÍO"),0,IF(W133="TIPO I",'BASE LIQUIDACION REDEBAN 2025'!$B$10,IF(W133="TIPO II",'BASE LIQUIDACION REDEBAN 2025'!$B$11,IF(W133="TIPO III",'BASE LIQUIDACION REDEBAN 2025'!$B$12,'BASE LIQUIDACION REDEBAN 2025'!$B$13))))</f>
        <v>196536.5258152</v>
      </c>
      <c r="AD133" s="87">
        <f t="shared" si="2"/>
        <v>479588.87655000004</v>
      </c>
    </row>
    <row r="134" spans="1:30" s="8" customFormat="1" ht="13.15">
      <c r="A134" s="160" t="s">
        <v>68</v>
      </c>
      <c r="B134" s="86" t="str">
        <f>VLOOKUP(A134,'CENTRO DE COSTOS'!A:D,4,FALSE)</f>
        <v>WILLIAM ASDRUBAL ROZO ROZO</v>
      </c>
      <c r="C134" s="86" t="str">
        <f>VLOOKUP(A134,'CENTRO DE COSTOS'!A:D,2,FALSE)</f>
        <v>0004-0004</v>
      </c>
      <c r="D134" s="160">
        <v>25377</v>
      </c>
      <c r="E134" s="160">
        <v>5755372</v>
      </c>
      <c r="F134" s="160">
        <v>90114644</v>
      </c>
      <c r="G134" s="160" t="s">
        <v>2958</v>
      </c>
      <c r="H134" s="160" t="s">
        <v>470</v>
      </c>
      <c r="I134" s="160" t="s">
        <v>16276</v>
      </c>
      <c r="J134" s="160" t="s">
        <v>16760</v>
      </c>
      <c r="K134" s="160" t="s">
        <v>159</v>
      </c>
      <c r="L134" s="160" t="s">
        <v>17823</v>
      </c>
      <c r="M134" s="161">
        <v>45882.398611111108</v>
      </c>
      <c r="N134" s="161">
        <v>45883.435416666667</v>
      </c>
      <c r="O134" s="160" t="s">
        <v>16559</v>
      </c>
      <c r="P134" s="160" t="s">
        <v>17315</v>
      </c>
      <c r="Q134" s="160" t="s">
        <v>17316</v>
      </c>
      <c r="R134" s="160" t="s">
        <v>17434</v>
      </c>
      <c r="S134" s="160" t="s">
        <v>2965</v>
      </c>
      <c r="T134" s="162" t="s">
        <v>17824</v>
      </c>
      <c r="U134" s="160" t="s">
        <v>2967</v>
      </c>
      <c r="V134" s="160" t="s">
        <v>16763</v>
      </c>
      <c r="W134" s="160" t="s">
        <v>28</v>
      </c>
      <c r="X134" s="160" t="s">
        <v>166</v>
      </c>
      <c r="Y134" s="160" t="s">
        <v>682</v>
      </c>
      <c r="Z134" s="160">
        <v>1</v>
      </c>
      <c r="AA134" s="160">
        <v>0</v>
      </c>
      <c r="AB134" s="87">
        <f>IF(U134="SOPORTE_TELEFÓNICO",'BASE LIQUIDACION REDEBAN 2025'!$B$19,IF(U134="ENVÍO",'BASE LIQUIDACION REDEBAN 2025'!$C$2,IF(W134="TIPO I",'BASE LIQUIDACION REDEBAN 2025'!$C$2,IF(W134="TIPO II",'BASE LIQUIDACION REDEBAN 2025'!$C$3,IF(W134="TIPO III",'BASE LIQUIDACION REDEBAN 2025'!$C$4,IF(W134="TIPO IV",'BASE LIQUIDACION REDEBAN 2025'!$C$5,IF(X134="AEREO",'BASE LIQUIDACION REDEBAN 2025'!$B$6,'BASE LIQUIDACION REDEBAN 2025'!$C$5)))))))</f>
        <v>144967.87232000002</v>
      </c>
      <c r="AC134" s="87">
        <f>IF(OR(U134="SOPORTE_TELEFÓNICO",U134="ENVÍO"),0,IF(W134="TIPO I",'BASE LIQUIDACION REDEBAN 2025'!$B$10,IF(W134="TIPO II",'BASE LIQUIDACION REDEBAN 2025'!$B$11,IF(W134="TIPO III",'BASE LIQUIDACION REDEBAN 2025'!$B$12,'BASE LIQUIDACION REDEBAN 2025'!$B$13))))</f>
        <v>140395.6348884</v>
      </c>
      <c r="AD134" s="87">
        <f t="shared" si="2"/>
        <v>144967.87232000002</v>
      </c>
    </row>
    <row r="135" spans="1:30" s="8" customFormat="1" ht="13.15">
      <c r="A135" s="160" t="s">
        <v>68</v>
      </c>
      <c r="B135" s="86" t="str">
        <f>VLOOKUP(A135,'CENTRO DE COSTOS'!A:D,4,FALSE)</f>
        <v>WILLIAM ASDRUBAL ROZO ROZO</v>
      </c>
      <c r="C135" s="86" t="str">
        <f>VLOOKUP(A135,'CENTRO DE COSTOS'!A:D,2,FALSE)</f>
        <v>0004-0004</v>
      </c>
      <c r="D135" s="160">
        <v>11001</v>
      </c>
      <c r="E135" s="160">
        <v>5757105</v>
      </c>
      <c r="F135" s="160">
        <v>14806186</v>
      </c>
      <c r="G135" s="160" t="s">
        <v>2958</v>
      </c>
      <c r="H135" s="160" t="s">
        <v>470</v>
      </c>
      <c r="I135" s="160" t="s">
        <v>68</v>
      </c>
      <c r="J135" s="160" t="s">
        <v>17805</v>
      </c>
      <c r="K135" s="160" t="s">
        <v>159</v>
      </c>
      <c r="L135" s="160" t="s">
        <v>17825</v>
      </c>
      <c r="M135" s="161">
        <v>45883.390972222223</v>
      </c>
      <c r="N135" s="161">
        <v>45883.445833333331</v>
      </c>
      <c r="O135" s="160" t="s">
        <v>16559</v>
      </c>
      <c r="P135" s="160" t="s">
        <v>17315</v>
      </c>
      <c r="Q135" s="160" t="s">
        <v>17316</v>
      </c>
      <c r="R135" s="160" t="s">
        <v>17724</v>
      </c>
      <c r="S135" s="160" t="s">
        <v>2965</v>
      </c>
      <c r="T135" s="162" t="s">
        <v>17826</v>
      </c>
      <c r="U135" s="160" t="s">
        <v>3213</v>
      </c>
      <c r="V135" s="160">
        <v>0</v>
      </c>
      <c r="W135" s="160" t="s">
        <v>25</v>
      </c>
      <c r="X135" s="160" t="s">
        <v>166</v>
      </c>
      <c r="Y135" s="160">
        <v>0</v>
      </c>
      <c r="Z135" s="160">
        <v>0</v>
      </c>
      <c r="AA135" s="160">
        <v>0</v>
      </c>
      <c r="AB135" s="87">
        <f>IF(U135="SOPORTE_TELEFÓNICO",'BASE LIQUIDACION REDEBAN 2025'!$B$19,IF(U135="ENVÍO",'BASE LIQUIDACION REDEBAN 2025'!$C$2,IF(W135="TIPO I",'BASE LIQUIDACION REDEBAN 2025'!$C$2,IF(W135="TIPO II",'BASE LIQUIDACION REDEBAN 2025'!$C$3,IF(W135="TIPO III",'BASE LIQUIDACION REDEBAN 2025'!$C$4,IF(W135="TIPO IV",'BASE LIQUIDACION REDEBAN 2025'!$C$5,IF(X135="AEREO",'BASE LIQUIDACION REDEBAN 2025'!$B$6,'BASE LIQUIDACION REDEBAN 2025'!$C$5)))))))</f>
        <v>41241.0800752</v>
      </c>
      <c r="AC135" s="87">
        <f>IF(OR(U135="SOPORTE_TELEFÓNICO",U135="ENVÍO"),0,IF(W135="TIPO I",'BASE LIQUIDACION REDEBAN 2025'!$B$10,IF(W135="TIPO II",'BASE LIQUIDACION REDEBAN 2025'!$B$11,IF(W135="TIPO III",'BASE LIQUIDACION REDEBAN 2025'!$B$12,'BASE LIQUIDACION REDEBAN 2025'!$B$13))))</f>
        <v>0</v>
      </c>
      <c r="AD135" s="87">
        <f t="shared" si="2"/>
        <v>41241.0800752</v>
      </c>
    </row>
    <row r="136" spans="1:30" s="8" customFormat="1" ht="13.15">
      <c r="A136" s="160" t="s">
        <v>81</v>
      </c>
      <c r="B136" s="86" t="str">
        <f>VLOOKUP(A136,'CENTRO DE COSTOS'!A:D,4,FALSE)</f>
        <v>MIGUEL JULIÁN HERNÁNDEZ GUARÍN</v>
      </c>
      <c r="C136" s="86" t="str">
        <f>VLOOKUP(A136,'CENTRO DE COSTOS'!A:D,2,FALSE)</f>
        <v>0004-0008</v>
      </c>
      <c r="D136" s="160">
        <v>54874</v>
      </c>
      <c r="E136" s="160">
        <v>5757150</v>
      </c>
      <c r="F136" s="160">
        <v>20122966</v>
      </c>
      <c r="G136" s="160" t="s">
        <v>2958</v>
      </c>
      <c r="H136" s="160" t="s">
        <v>317</v>
      </c>
      <c r="I136" s="160" t="s">
        <v>914</v>
      </c>
      <c r="J136" s="160" t="s">
        <v>17827</v>
      </c>
      <c r="K136" s="160" t="s">
        <v>159</v>
      </c>
      <c r="L136" s="160" t="s">
        <v>17828</v>
      </c>
      <c r="M136" s="161">
        <v>45883.402777777781</v>
      </c>
      <c r="N136" s="161">
        <v>45883.449305555558</v>
      </c>
      <c r="O136" s="160" t="s">
        <v>16559</v>
      </c>
      <c r="P136" s="160" t="s">
        <v>17315</v>
      </c>
      <c r="Q136" s="160" t="s">
        <v>17316</v>
      </c>
      <c r="R136" s="160" t="s">
        <v>17724</v>
      </c>
      <c r="S136" s="160" t="s">
        <v>2965</v>
      </c>
      <c r="T136" s="162" t="s">
        <v>17826</v>
      </c>
      <c r="U136" s="160" t="s">
        <v>3213</v>
      </c>
      <c r="V136" s="160">
        <v>0</v>
      </c>
      <c r="W136" s="160" t="s">
        <v>25</v>
      </c>
      <c r="X136" s="160" t="s">
        <v>166</v>
      </c>
      <c r="Y136" s="160">
        <v>0</v>
      </c>
      <c r="Z136" s="160">
        <v>0</v>
      </c>
      <c r="AA136" s="160">
        <v>0</v>
      </c>
      <c r="AB136" s="87">
        <f>IF(U136="SOPORTE_TELEFÓNICO",'BASE LIQUIDACION REDEBAN 2025'!$B$19,IF(U136="ENVÍO",'BASE LIQUIDACION REDEBAN 2025'!$C$2,IF(W136="TIPO I",'BASE LIQUIDACION REDEBAN 2025'!$C$2,IF(W136="TIPO II",'BASE LIQUIDACION REDEBAN 2025'!$C$3,IF(W136="TIPO III",'BASE LIQUIDACION REDEBAN 2025'!$C$4,IF(W136="TIPO IV",'BASE LIQUIDACION REDEBAN 2025'!$C$5,IF(X136="AEREO",'BASE LIQUIDACION REDEBAN 2025'!$B$6,'BASE LIQUIDACION REDEBAN 2025'!$C$5)))))))</f>
        <v>41241.0800752</v>
      </c>
      <c r="AC136" s="87">
        <f>IF(OR(U136="SOPORTE_TELEFÓNICO",U136="ENVÍO"),0,IF(W136="TIPO I",'BASE LIQUIDACION REDEBAN 2025'!$B$10,IF(W136="TIPO II",'BASE LIQUIDACION REDEBAN 2025'!$B$11,IF(W136="TIPO III",'BASE LIQUIDACION REDEBAN 2025'!$B$12,'BASE LIQUIDACION REDEBAN 2025'!$B$13))))</f>
        <v>0</v>
      </c>
      <c r="AD136" s="87">
        <f t="shared" si="2"/>
        <v>41241.0800752</v>
      </c>
    </row>
    <row r="137" spans="1:30" s="8" customFormat="1" ht="13.15">
      <c r="A137" s="160" t="s">
        <v>68</v>
      </c>
      <c r="B137" s="86" t="str">
        <f>VLOOKUP(A137,'CENTRO DE COSTOS'!A:D,4,FALSE)</f>
        <v>WILLIAM ASDRUBAL ROZO ROZO</v>
      </c>
      <c r="C137" s="86" t="str">
        <f>VLOOKUP(A137,'CENTRO DE COSTOS'!A:D,2,FALSE)</f>
        <v>0004-0004</v>
      </c>
      <c r="D137" s="160">
        <v>11001</v>
      </c>
      <c r="E137" s="160">
        <v>5755864</v>
      </c>
      <c r="F137" s="160">
        <v>89267346</v>
      </c>
      <c r="G137" s="160" t="s">
        <v>2958</v>
      </c>
      <c r="H137" s="160" t="s">
        <v>470</v>
      </c>
      <c r="I137" s="160" t="s">
        <v>68</v>
      </c>
      <c r="J137" s="160" t="s">
        <v>17829</v>
      </c>
      <c r="K137" s="160" t="s">
        <v>159</v>
      </c>
      <c r="L137" s="160" t="s">
        <v>17830</v>
      </c>
      <c r="M137" s="161">
        <v>45882.495833333334</v>
      </c>
      <c r="N137" s="161">
        <v>45883.495138888888</v>
      </c>
      <c r="O137" s="160" t="s">
        <v>16559</v>
      </c>
      <c r="P137" s="160" t="s">
        <v>2988</v>
      </c>
      <c r="Q137" s="160" t="s">
        <v>2971</v>
      </c>
      <c r="R137" s="160" t="s">
        <v>3277</v>
      </c>
      <c r="S137" s="160" t="s">
        <v>2965</v>
      </c>
      <c r="T137" s="162" t="s">
        <v>17831</v>
      </c>
      <c r="U137" s="160" t="s">
        <v>2967</v>
      </c>
      <c r="V137" s="160" t="s">
        <v>17832</v>
      </c>
      <c r="W137" s="160" t="s">
        <v>25</v>
      </c>
      <c r="X137" s="160" t="s">
        <v>166</v>
      </c>
      <c r="Y137" s="160" t="s">
        <v>2153</v>
      </c>
      <c r="Z137" s="160">
        <v>1</v>
      </c>
      <c r="AA137" s="160">
        <v>0</v>
      </c>
      <c r="AB137" s="87">
        <f>IF(U137="SOPORTE_TELEFÓNICO",'BASE LIQUIDACION REDEBAN 2025'!$B$19,IF(U137="ENVÍO",'BASE LIQUIDACION REDEBAN 2025'!$C$2,IF(W137="TIPO I",'BASE LIQUIDACION REDEBAN 2025'!$C$2,IF(W137="TIPO II",'BASE LIQUIDACION REDEBAN 2025'!$C$3,IF(W137="TIPO III",'BASE LIQUIDACION REDEBAN 2025'!$C$4,IF(W137="TIPO IV",'BASE LIQUIDACION REDEBAN 2025'!$C$5,IF(X137="AEREO",'BASE LIQUIDACION REDEBAN 2025'!$B$6,'BASE LIQUIDACION REDEBAN 2025'!$C$5)))))))</f>
        <v>65960.072302</v>
      </c>
      <c r="AC137" s="87">
        <f>IF(OR(U137="SOPORTE_TELEFÓNICO",U137="ENVÍO"),0,IF(W137="TIPO I",'BASE LIQUIDACION REDEBAN 2025'!$B$10,IF(W137="TIPO II",'BASE LIQUIDACION REDEBAN 2025'!$B$11,IF(W137="TIPO III",'BASE LIQUIDACION REDEBAN 2025'!$B$12,'BASE LIQUIDACION REDEBAN 2025'!$B$13))))</f>
        <v>75096.394270399993</v>
      </c>
      <c r="AD137" s="87">
        <f t="shared" si="2"/>
        <v>65960.072302</v>
      </c>
    </row>
    <row r="138" spans="1:30" s="8" customFormat="1" ht="13.15">
      <c r="A138" s="160" t="s">
        <v>101</v>
      </c>
      <c r="B138" s="86" t="str">
        <f>VLOOKUP(A138,'CENTRO DE COSTOS'!A:D,4,FALSE)</f>
        <v>KEVIN ALEXIS CORZO BUSTOS</v>
      </c>
      <c r="C138" s="86" t="str">
        <f>VLOOKUP(A138,'CENTRO DE COSTOS'!A:D,2,FALSE)</f>
        <v>0004-0007</v>
      </c>
      <c r="D138" s="160">
        <v>85139</v>
      </c>
      <c r="E138" s="160">
        <v>5756728</v>
      </c>
      <c r="F138" s="160">
        <v>15753395</v>
      </c>
      <c r="G138" s="160" t="s">
        <v>2958</v>
      </c>
      <c r="H138" s="160" t="s">
        <v>189</v>
      </c>
      <c r="I138" s="160" t="s">
        <v>14049</v>
      </c>
      <c r="J138" s="160" t="s">
        <v>17833</v>
      </c>
      <c r="K138" s="160" t="s">
        <v>159</v>
      </c>
      <c r="L138" s="160" t="s">
        <v>17834</v>
      </c>
      <c r="M138" s="161">
        <v>45882.731944444444</v>
      </c>
      <c r="N138" s="161">
        <v>45883.53402777778</v>
      </c>
      <c r="O138" s="160" t="s">
        <v>16559</v>
      </c>
      <c r="P138" s="160" t="s">
        <v>2988</v>
      </c>
      <c r="Q138" s="160" t="s">
        <v>2978</v>
      </c>
      <c r="R138" s="160" t="s">
        <v>3110</v>
      </c>
      <c r="S138" s="160" t="s">
        <v>2965</v>
      </c>
      <c r="T138" s="162" t="s">
        <v>17835</v>
      </c>
      <c r="U138" s="160" t="s">
        <v>2967</v>
      </c>
      <c r="V138" s="160" t="s">
        <v>17836</v>
      </c>
      <c r="W138" s="160" t="s">
        <v>28</v>
      </c>
      <c r="X138" s="160" t="s">
        <v>166</v>
      </c>
      <c r="Y138" s="160" t="s">
        <v>194</v>
      </c>
      <c r="Z138" s="160">
        <v>1</v>
      </c>
      <c r="AA138" s="160">
        <v>0</v>
      </c>
      <c r="AB138" s="87">
        <f>IF(U138="SOPORTE_TELEFÓNICO",'BASE LIQUIDACION REDEBAN 2025'!$B$19,IF(U138="ENVÍO",'BASE LIQUIDACION REDEBAN 2025'!$C$2,IF(W138="TIPO I",'BASE LIQUIDACION REDEBAN 2025'!$C$2,IF(W138="TIPO II",'BASE LIQUIDACION REDEBAN 2025'!$C$3,IF(W138="TIPO III",'BASE LIQUIDACION REDEBAN 2025'!$C$4,IF(W138="TIPO IV",'BASE LIQUIDACION REDEBAN 2025'!$C$5,IF(X138="AEREO",'BASE LIQUIDACION REDEBAN 2025'!$B$6,'BASE LIQUIDACION REDEBAN 2025'!$C$5)))))))</f>
        <v>144967.87232000002</v>
      </c>
      <c r="AC138" s="87">
        <f>IF(OR(U138="SOPORTE_TELEFÓNICO",U138="ENVÍO"),0,IF(W138="TIPO I",'BASE LIQUIDACION REDEBAN 2025'!$B$10,IF(W138="TIPO II",'BASE LIQUIDACION REDEBAN 2025'!$B$11,IF(W138="TIPO III",'BASE LIQUIDACION REDEBAN 2025'!$B$12,'BASE LIQUIDACION REDEBAN 2025'!$B$13))))</f>
        <v>140395.6348884</v>
      </c>
      <c r="AD138" s="87">
        <f t="shared" si="2"/>
        <v>144967.87232000002</v>
      </c>
    </row>
    <row r="139" spans="1:30" s="8" customFormat="1" ht="13.15">
      <c r="A139" s="160" t="s">
        <v>94</v>
      </c>
      <c r="B139" s="86" t="str">
        <f>VLOOKUP(A139,'CENTRO DE COSTOS'!A:D,4,FALSE)</f>
        <v>DIEGO FERNANDO HENAO CARDONA</v>
      </c>
      <c r="C139" s="86" t="str">
        <f>VLOOKUP(A139,'CENTRO DE COSTOS'!A:D,2,FALSE)</f>
        <v>0004-0002</v>
      </c>
      <c r="D139" s="160">
        <v>63690</v>
      </c>
      <c r="E139" s="160">
        <v>5757058</v>
      </c>
      <c r="F139" s="160">
        <v>19374487</v>
      </c>
      <c r="G139" s="160" t="s">
        <v>2958</v>
      </c>
      <c r="H139" s="160" t="s">
        <v>581</v>
      </c>
      <c r="I139" s="160" t="s">
        <v>16397</v>
      </c>
      <c r="J139" s="160" t="s">
        <v>17837</v>
      </c>
      <c r="K139" s="160" t="s">
        <v>159</v>
      </c>
      <c r="L139" s="160" t="s">
        <v>17838</v>
      </c>
      <c r="M139" s="161">
        <v>45883.375</v>
      </c>
      <c r="N139" s="161">
        <v>45883.536805555559</v>
      </c>
      <c r="O139" s="160" t="s">
        <v>16559</v>
      </c>
      <c r="P139" s="160" t="s">
        <v>17315</v>
      </c>
      <c r="Q139" s="160" t="s">
        <v>17316</v>
      </c>
      <c r="R139" s="160" t="s">
        <v>17839</v>
      </c>
      <c r="S139" s="160" t="s">
        <v>2965</v>
      </c>
      <c r="T139" s="162" t="s">
        <v>17840</v>
      </c>
      <c r="U139" s="160" t="s">
        <v>3213</v>
      </c>
      <c r="V139" s="160">
        <v>0</v>
      </c>
      <c r="W139" s="160" t="s">
        <v>28</v>
      </c>
      <c r="X139" s="160" t="s">
        <v>166</v>
      </c>
      <c r="Y139" s="160" t="s">
        <v>587</v>
      </c>
      <c r="Z139" s="160">
        <v>0</v>
      </c>
      <c r="AA139" s="160">
        <v>0</v>
      </c>
      <c r="AB139" s="87">
        <f>IF(U139="SOPORTE_TELEFÓNICO",'BASE LIQUIDACION REDEBAN 2025'!$B$19,IF(U139="ENVÍO",'BASE LIQUIDACION REDEBAN 2025'!$C$2,IF(W139="TIPO I",'BASE LIQUIDACION REDEBAN 2025'!$C$2,IF(W139="TIPO II",'BASE LIQUIDACION REDEBAN 2025'!$C$3,IF(W139="TIPO III",'BASE LIQUIDACION REDEBAN 2025'!$C$4,IF(W139="TIPO IV",'BASE LIQUIDACION REDEBAN 2025'!$C$5,IF(X139="AEREO",'BASE LIQUIDACION REDEBAN 2025'!$B$6,'BASE LIQUIDACION REDEBAN 2025'!$C$5)))))))</f>
        <v>41241.0800752</v>
      </c>
      <c r="AC139" s="87">
        <f>IF(OR(U139="SOPORTE_TELEFÓNICO",U139="ENVÍO"),0,IF(W139="TIPO I",'BASE LIQUIDACION REDEBAN 2025'!$B$10,IF(W139="TIPO II",'BASE LIQUIDACION REDEBAN 2025'!$B$11,IF(W139="TIPO III",'BASE LIQUIDACION REDEBAN 2025'!$B$12,'BASE LIQUIDACION REDEBAN 2025'!$B$13))))</f>
        <v>0</v>
      </c>
      <c r="AD139" s="87">
        <f t="shared" si="2"/>
        <v>41241.0800752</v>
      </c>
    </row>
    <row r="140" spans="1:30" s="8" customFormat="1" ht="13.15">
      <c r="A140" s="160" t="s">
        <v>68</v>
      </c>
      <c r="B140" s="86" t="str">
        <f>VLOOKUP(A140,'CENTRO DE COSTOS'!A:D,4,FALSE)</f>
        <v>WILLIAM ASDRUBAL ROZO ROZO</v>
      </c>
      <c r="C140" s="86" t="str">
        <f>VLOOKUP(A140,'CENTRO DE COSTOS'!A:D,2,FALSE)</f>
        <v>0004-0004</v>
      </c>
      <c r="D140" s="160">
        <v>11001</v>
      </c>
      <c r="E140" s="160">
        <v>5756829</v>
      </c>
      <c r="F140" s="160">
        <v>20019196</v>
      </c>
      <c r="G140" s="160" t="s">
        <v>2958</v>
      </c>
      <c r="H140" s="160" t="s">
        <v>470</v>
      </c>
      <c r="I140" s="160" t="s">
        <v>68</v>
      </c>
      <c r="J140" s="160" t="s">
        <v>17563</v>
      </c>
      <c r="K140" s="160" t="s">
        <v>159</v>
      </c>
      <c r="L140" s="160" t="s">
        <v>17841</v>
      </c>
      <c r="M140" s="161">
        <v>45883.333333333336</v>
      </c>
      <c r="N140" s="161">
        <v>45883.681944444441</v>
      </c>
      <c r="O140" s="160" t="s">
        <v>16559</v>
      </c>
      <c r="P140" s="160" t="s">
        <v>17315</v>
      </c>
      <c r="Q140" s="160" t="s">
        <v>17316</v>
      </c>
      <c r="R140" s="160" t="s">
        <v>17434</v>
      </c>
      <c r="S140" s="160" t="s">
        <v>2965</v>
      </c>
      <c r="T140" s="162" t="s">
        <v>17842</v>
      </c>
      <c r="U140" s="160" t="s">
        <v>2967</v>
      </c>
      <c r="V140" s="160" t="s">
        <v>17566</v>
      </c>
      <c r="W140" s="160" t="s">
        <v>25</v>
      </c>
      <c r="X140" s="160" t="s">
        <v>166</v>
      </c>
      <c r="Y140" s="160" t="s">
        <v>882</v>
      </c>
      <c r="Z140" s="160">
        <v>1</v>
      </c>
      <c r="AA140" s="160">
        <v>0</v>
      </c>
      <c r="AB140" s="87">
        <f>IF(U140="SOPORTE_TELEFÓNICO",'BASE LIQUIDACION REDEBAN 2025'!$B$19,IF(U140="ENVÍO",'BASE LIQUIDACION REDEBAN 2025'!$C$2,IF(W140="TIPO I",'BASE LIQUIDACION REDEBAN 2025'!$C$2,IF(W140="TIPO II",'BASE LIQUIDACION REDEBAN 2025'!$C$3,IF(W140="TIPO III",'BASE LIQUIDACION REDEBAN 2025'!$C$4,IF(W140="TIPO IV",'BASE LIQUIDACION REDEBAN 2025'!$C$5,IF(X140="AEREO",'BASE LIQUIDACION REDEBAN 2025'!$B$6,'BASE LIQUIDACION REDEBAN 2025'!$C$5)))))))</f>
        <v>65960.072302</v>
      </c>
      <c r="AC140" s="87">
        <f>IF(OR(U140="SOPORTE_TELEFÓNICO",U140="ENVÍO"),0,IF(W140="TIPO I",'BASE LIQUIDACION REDEBAN 2025'!$B$10,IF(W140="TIPO II",'BASE LIQUIDACION REDEBAN 2025'!$B$11,IF(W140="TIPO III",'BASE LIQUIDACION REDEBAN 2025'!$B$12,'BASE LIQUIDACION REDEBAN 2025'!$B$13))))</f>
        <v>75096.394270399993</v>
      </c>
      <c r="AD140" s="87">
        <f t="shared" si="2"/>
        <v>65960.072302</v>
      </c>
    </row>
    <row r="141" spans="1:30" s="8" customFormat="1" ht="13.15">
      <c r="A141" s="160" t="s">
        <v>76</v>
      </c>
      <c r="B141" s="86" t="str">
        <f>VLOOKUP(A141,'CENTRO DE COSTOS'!A:D,4,FALSE)</f>
        <v>DIEGO FERNANDO HENAO CARDONA</v>
      </c>
      <c r="C141" s="86" t="str">
        <f>VLOOKUP(A141,'CENTRO DE COSTOS'!A:D,2,FALSE)</f>
        <v>0004-0003</v>
      </c>
      <c r="D141" s="160">
        <v>76275</v>
      </c>
      <c r="E141" s="160">
        <v>5757926</v>
      </c>
      <c r="F141" s="160">
        <v>16342479</v>
      </c>
      <c r="G141" s="160" t="s">
        <v>2958</v>
      </c>
      <c r="H141" s="160" t="s">
        <v>227</v>
      </c>
      <c r="I141" s="160" t="s">
        <v>1339</v>
      </c>
      <c r="J141" s="160" t="s">
        <v>17532</v>
      </c>
      <c r="K141" s="160" t="s">
        <v>159</v>
      </c>
      <c r="L141" s="160" t="s">
        <v>17843</v>
      </c>
      <c r="M141" s="161">
        <v>45883.600694444445</v>
      </c>
      <c r="N141" s="161">
        <v>45883.685416666667</v>
      </c>
      <c r="O141" s="160" t="s">
        <v>16559</v>
      </c>
      <c r="P141" s="160" t="s">
        <v>2962</v>
      </c>
      <c r="Q141" s="160" t="s">
        <v>2971</v>
      </c>
      <c r="R141" s="160" t="s">
        <v>2972</v>
      </c>
      <c r="S141" s="160" t="s">
        <v>2965</v>
      </c>
      <c r="T141" s="162" t="s">
        <v>17844</v>
      </c>
      <c r="U141" s="160" t="s">
        <v>2967</v>
      </c>
      <c r="V141" s="160" t="s">
        <v>17626</v>
      </c>
      <c r="W141" s="160" t="s">
        <v>28</v>
      </c>
      <c r="X141" s="160" t="s">
        <v>166</v>
      </c>
      <c r="Y141" s="160" t="s">
        <v>233</v>
      </c>
      <c r="Z141" s="160">
        <v>1</v>
      </c>
      <c r="AA141" s="160">
        <v>0</v>
      </c>
      <c r="AB141" s="87">
        <f>IF(U141="SOPORTE_TELEFÓNICO",'BASE LIQUIDACION REDEBAN 2025'!$B$19,IF(U141="ENVÍO",'BASE LIQUIDACION REDEBAN 2025'!$C$2,IF(W141="TIPO I",'BASE LIQUIDACION REDEBAN 2025'!$C$2,IF(W141="TIPO II",'BASE LIQUIDACION REDEBAN 2025'!$C$3,IF(W141="TIPO III",'BASE LIQUIDACION REDEBAN 2025'!$C$4,IF(W141="TIPO IV",'BASE LIQUIDACION REDEBAN 2025'!$C$5,IF(X141="AEREO",'BASE LIQUIDACION REDEBAN 2025'!$B$6,'BASE LIQUIDACION REDEBAN 2025'!$C$5)))))))</f>
        <v>144967.87232000002</v>
      </c>
      <c r="AC141" s="87">
        <f>IF(OR(U141="SOPORTE_TELEFÓNICO",U141="ENVÍO"),0,IF(W141="TIPO I",'BASE LIQUIDACION REDEBAN 2025'!$B$10,IF(W141="TIPO II",'BASE LIQUIDACION REDEBAN 2025'!$B$11,IF(W141="TIPO III",'BASE LIQUIDACION REDEBAN 2025'!$B$12,'BASE LIQUIDACION REDEBAN 2025'!$B$13))))</f>
        <v>140395.6348884</v>
      </c>
      <c r="AD141" s="87">
        <f t="shared" si="2"/>
        <v>144967.87232000002</v>
      </c>
    </row>
    <row r="142" spans="1:30" s="8" customFormat="1" ht="13.15">
      <c r="A142" s="160" t="s">
        <v>68</v>
      </c>
      <c r="B142" s="86" t="str">
        <f>VLOOKUP(A142,'CENTRO DE COSTOS'!A:D,4,FALSE)</f>
        <v>WILLIAM ASDRUBAL ROZO ROZO</v>
      </c>
      <c r="C142" s="86" t="str">
        <f>VLOOKUP(A142,'CENTRO DE COSTOS'!A:D,2,FALSE)</f>
        <v>0004-0004</v>
      </c>
      <c r="D142" s="160">
        <v>11001</v>
      </c>
      <c r="E142" s="160">
        <v>5756982</v>
      </c>
      <c r="F142" s="160">
        <v>16748683</v>
      </c>
      <c r="G142" s="160" t="s">
        <v>2958</v>
      </c>
      <c r="H142" s="160" t="s">
        <v>470</v>
      </c>
      <c r="I142" s="160" t="s">
        <v>68</v>
      </c>
      <c r="J142" s="160" t="s">
        <v>17332</v>
      </c>
      <c r="K142" s="160" t="s">
        <v>159</v>
      </c>
      <c r="L142" s="160" t="s">
        <v>17845</v>
      </c>
      <c r="M142" s="161">
        <v>45883.350694444445</v>
      </c>
      <c r="N142" s="161">
        <v>45883.692361111112</v>
      </c>
      <c r="O142" s="160" t="s">
        <v>16559</v>
      </c>
      <c r="P142" s="160" t="s">
        <v>17322</v>
      </c>
      <c r="Q142" s="160" t="s">
        <v>3335</v>
      </c>
      <c r="R142" s="160" t="s">
        <v>17344</v>
      </c>
      <c r="S142" s="160" t="s">
        <v>2965</v>
      </c>
      <c r="T142" s="162" t="s">
        <v>17846</v>
      </c>
      <c r="U142" s="160" t="s">
        <v>2967</v>
      </c>
      <c r="V142" s="160" t="s">
        <v>17336</v>
      </c>
      <c r="W142" s="160" t="s">
        <v>25</v>
      </c>
      <c r="X142" s="160" t="s">
        <v>166</v>
      </c>
      <c r="Y142" s="160" t="s">
        <v>2153</v>
      </c>
      <c r="Z142" s="160">
        <v>1</v>
      </c>
      <c r="AA142" s="160">
        <v>0</v>
      </c>
      <c r="AB142" s="87">
        <f>IF(U142="SOPORTE_TELEFÓNICO",'BASE LIQUIDACION REDEBAN 2025'!$B$19,IF(U142="ENVÍO",'BASE LIQUIDACION REDEBAN 2025'!$C$2,IF(W142="TIPO I",'BASE LIQUIDACION REDEBAN 2025'!$C$2,IF(W142="TIPO II",'BASE LIQUIDACION REDEBAN 2025'!$C$3,IF(W142="TIPO III",'BASE LIQUIDACION REDEBAN 2025'!$C$4,IF(W142="TIPO IV",'BASE LIQUIDACION REDEBAN 2025'!$C$5,IF(X142="AEREO",'BASE LIQUIDACION REDEBAN 2025'!$B$6,'BASE LIQUIDACION REDEBAN 2025'!$C$5)))))))</f>
        <v>65960.072302</v>
      </c>
      <c r="AC142" s="87">
        <f>IF(OR(U142="SOPORTE_TELEFÓNICO",U142="ENVÍO"),0,IF(W142="TIPO I",'BASE LIQUIDACION REDEBAN 2025'!$B$10,IF(W142="TIPO II",'BASE LIQUIDACION REDEBAN 2025'!$B$11,IF(W142="TIPO III",'BASE LIQUIDACION REDEBAN 2025'!$B$12,'BASE LIQUIDACION REDEBAN 2025'!$B$13))))</f>
        <v>75096.394270399993</v>
      </c>
      <c r="AD142" s="87">
        <f t="shared" si="2"/>
        <v>65960.072302</v>
      </c>
    </row>
    <row r="143" spans="1:30" s="8" customFormat="1" ht="13.15">
      <c r="A143" s="160" t="s">
        <v>100</v>
      </c>
      <c r="B143" s="86" t="str">
        <f>VLOOKUP(A143,'CENTRO DE COSTOS'!A:D,4,FALSE)</f>
        <v>KEVIN ALEXIS CORZO BUSTOS</v>
      </c>
      <c r="C143" s="86" t="str">
        <f>VLOOKUP(A143,'CENTRO DE COSTOS'!A:D,2,FALSE)</f>
        <v>0004-0007</v>
      </c>
      <c r="D143" s="160">
        <v>50001</v>
      </c>
      <c r="E143" s="160">
        <v>5757523</v>
      </c>
      <c r="F143" s="160">
        <v>16664492</v>
      </c>
      <c r="G143" s="160" t="s">
        <v>2958</v>
      </c>
      <c r="H143" s="160" t="s">
        <v>295</v>
      </c>
      <c r="I143" s="160" t="s">
        <v>100</v>
      </c>
      <c r="J143" s="160" t="s">
        <v>17847</v>
      </c>
      <c r="K143" s="160" t="s">
        <v>159</v>
      </c>
      <c r="L143" s="160" t="s">
        <v>17848</v>
      </c>
      <c r="M143" s="161">
        <v>45883.486805555556</v>
      </c>
      <c r="N143" s="161">
        <v>45883.695138888892</v>
      </c>
      <c r="O143" s="160" t="s">
        <v>16559</v>
      </c>
      <c r="P143" s="160" t="s">
        <v>2962</v>
      </c>
      <c r="Q143" s="160" t="s">
        <v>2978</v>
      </c>
      <c r="R143" s="160" t="s">
        <v>2983</v>
      </c>
      <c r="S143" s="160" t="s">
        <v>2965</v>
      </c>
      <c r="T143" s="162" t="s">
        <v>17849</v>
      </c>
      <c r="U143" s="160" t="s">
        <v>2967</v>
      </c>
      <c r="V143" s="160" t="s">
        <v>17850</v>
      </c>
      <c r="W143" s="160" t="s">
        <v>25</v>
      </c>
      <c r="X143" s="160" t="s">
        <v>166</v>
      </c>
      <c r="Y143" s="160" t="s">
        <v>937</v>
      </c>
      <c r="Z143" s="160">
        <v>1</v>
      </c>
      <c r="AA143" s="160">
        <v>0</v>
      </c>
      <c r="AB143" s="87">
        <f>IF(U143="SOPORTE_TELEFÓNICO",'BASE LIQUIDACION REDEBAN 2025'!$B$19,IF(U143="ENVÍO",'BASE LIQUIDACION REDEBAN 2025'!$C$2,IF(W143="TIPO I",'BASE LIQUIDACION REDEBAN 2025'!$C$2,IF(W143="TIPO II",'BASE LIQUIDACION REDEBAN 2025'!$C$3,IF(W143="TIPO III",'BASE LIQUIDACION REDEBAN 2025'!$C$4,IF(W143="TIPO IV",'BASE LIQUIDACION REDEBAN 2025'!$C$5,IF(X143="AEREO",'BASE LIQUIDACION REDEBAN 2025'!$B$6,'BASE LIQUIDACION REDEBAN 2025'!$C$5)))))))</f>
        <v>65960.072302</v>
      </c>
      <c r="AC143" s="87">
        <f>IF(OR(U143="SOPORTE_TELEFÓNICO",U143="ENVÍO"),0,IF(W143="TIPO I",'BASE LIQUIDACION REDEBAN 2025'!$B$10,IF(W143="TIPO II",'BASE LIQUIDACION REDEBAN 2025'!$B$11,IF(W143="TIPO III",'BASE LIQUIDACION REDEBAN 2025'!$B$12,'BASE LIQUIDACION REDEBAN 2025'!$B$13))))</f>
        <v>75096.394270399993</v>
      </c>
      <c r="AD143" s="87">
        <f t="shared" si="2"/>
        <v>65960.072302</v>
      </c>
    </row>
    <row r="144" spans="1:30" s="8" customFormat="1" ht="13.15">
      <c r="A144" s="160" t="s">
        <v>72</v>
      </c>
      <c r="B144" s="86" t="str">
        <f>VLOOKUP(A144,'CENTRO DE COSTOS'!A:D,4,FALSE)</f>
        <v>MIGUEL JULIÁN HERNÁNDEZ GUARÍN</v>
      </c>
      <c r="C144" s="86" t="str">
        <f>VLOOKUP(A144,'CENTRO DE COSTOS'!A:D,2,FALSE)</f>
        <v>0004-0008</v>
      </c>
      <c r="D144" s="160">
        <v>68001</v>
      </c>
      <c r="E144" s="160">
        <v>5756176</v>
      </c>
      <c r="F144" s="160">
        <v>87985085</v>
      </c>
      <c r="G144" s="160" t="s">
        <v>2958</v>
      </c>
      <c r="H144" s="160" t="s">
        <v>820</v>
      </c>
      <c r="I144" s="160" t="s">
        <v>72</v>
      </c>
      <c r="J144" s="160" t="s">
        <v>17373</v>
      </c>
      <c r="K144" s="160" t="s">
        <v>159</v>
      </c>
      <c r="L144" s="160" t="s">
        <v>17851</v>
      </c>
      <c r="M144" s="161">
        <v>45882.594444444447</v>
      </c>
      <c r="N144" s="161">
        <v>45883.697222222225</v>
      </c>
      <c r="O144" s="160" t="s">
        <v>16559</v>
      </c>
      <c r="P144" s="160" t="s">
        <v>17315</v>
      </c>
      <c r="Q144" s="160" t="s">
        <v>17316</v>
      </c>
      <c r="R144" s="160" t="s">
        <v>17503</v>
      </c>
      <c r="S144" s="160" t="s">
        <v>2965</v>
      </c>
      <c r="T144" s="162" t="s">
        <v>17852</v>
      </c>
      <c r="U144" s="160" t="s">
        <v>2967</v>
      </c>
      <c r="V144" s="160" t="s">
        <v>17376</v>
      </c>
      <c r="W144" s="160" t="s">
        <v>25</v>
      </c>
      <c r="X144" s="160" t="s">
        <v>166</v>
      </c>
      <c r="Y144" s="160" t="s">
        <v>310</v>
      </c>
      <c r="Z144" s="160">
        <v>1</v>
      </c>
      <c r="AA144" s="160">
        <v>0</v>
      </c>
      <c r="AB144" s="87">
        <f>IF(U144="SOPORTE_TELEFÓNICO",'BASE LIQUIDACION REDEBAN 2025'!$B$19,IF(U144="ENVÍO",'BASE LIQUIDACION REDEBAN 2025'!$C$2,IF(W144="TIPO I",'BASE LIQUIDACION REDEBAN 2025'!$C$2,IF(W144="TIPO II",'BASE LIQUIDACION REDEBAN 2025'!$C$3,IF(W144="TIPO III",'BASE LIQUIDACION REDEBAN 2025'!$C$4,IF(W144="TIPO IV",'BASE LIQUIDACION REDEBAN 2025'!$C$5,IF(X144="AEREO",'BASE LIQUIDACION REDEBAN 2025'!$B$6,'BASE LIQUIDACION REDEBAN 2025'!$C$5)))))))</f>
        <v>65960.072302</v>
      </c>
      <c r="AC144" s="87">
        <f>IF(OR(U144="SOPORTE_TELEFÓNICO",U144="ENVÍO"),0,IF(W144="TIPO I",'BASE LIQUIDACION REDEBAN 2025'!$B$10,IF(W144="TIPO II",'BASE LIQUIDACION REDEBAN 2025'!$B$11,IF(W144="TIPO III",'BASE LIQUIDACION REDEBAN 2025'!$B$12,'BASE LIQUIDACION REDEBAN 2025'!$B$13))))</f>
        <v>75096.394270399993</v>
      </c>
      <c r="AD144" s="87">
        <f t="shared" si="2"/>
        <v>65960.072302</v>
      </c>
    </row>
    <row r="145" spans="1:30" s="8" customFormat="1" ht="13.15">
      <c r="A145" s="160" t="s">
        <v>100</v>
      </c>
      <c r="B145" s="86" t="str">
        <f>VLOOKUP(A145,'CENTRO DE COSTOS'!A:D,4,FALSE)</f>
        <v>KEVIN ALEXIS CORZO BUSTOS</v>
      </c>
      <c r="C145" s="86" t="str">
        <f>VLOOKUP(A145,'CENTRO DE COSTOS'!A:D,2,FALSE)</f>
        <v>0004-0007</v>
      </c>
      <c r="D145" s="160">
        <v>50001</v>
      </c>
      <c r="E145" s="160">
        <v>5757522</v>
      </c>
      <c r="F145" s="160">
        <v>17591496</v>
      </c>
      <c r="G145" s="160" t="s">
        <v>2958</v>
      </c>
      <c r="H145" s="160" t="s">
        <v>295</v>
      </c>
      <c r="I145" s="160" t="s">
        <v>100</v>
      </c>
      <c r="J145" s="160" t="s">
        <v>17853</v>
      </c>
      <c r="K145" s="160" t="s">
        <v>159</v>
      </c>
      <c r="L145" s="160" t="s">
        <v>17854</v>
      </c>
      <c r="M145" s="161">
        <v>45883.486805555556</v>
      </c>
      <c r="N145" s="161">
        <v>45883.724999999999</v>
      </c>
      <c r="O145" s="160" t="s">
        <v>16559</v>
      </c>
      <c r="P145" s="160" t="s">
        <v>2962</v>
      </c>
      <c r="Q145" s="160" t="s">
        <v>2978</v>
      </c>
      <c r="R145" s="160" t="s">
        <v>2983</v>
      </c>
      <c r="S145" s="160" t="s">
        <v>2965</v>
      </c>
      <c r="T145" s="162" t="s">
        <v>17855</v>
      </c>
      <c r="U145" s="160" t="s">
        <v>2967</v>
      </c>
      <c r="V145" s="160" t="s">
        <v>17856</v>
      </c>
      <c r="W145" s="160" t="s">
        <v>25</v>
      </c>
      <c r="X145" s="160" t="s">
        <v>166</v>
      </c>
      <c r="Y145" s="160" t="s">
        <v>3167</v>
      </c>
      <c r="Z145" s="160">
        <v>1</v>
      </c>
      <c r="AA145" s="160">
        <v>0</v>
      </c>
      <c r="AB145" s="87">
        <f>IF(U145="SOPORTE_TELEFÓNICO",'BASE LIQUIDACION REDEBAN 2025'!$B$19,IF(U145="ENVÍO",'BASE LIQUIDACION REDEBAN 2025'!$C$2,IF(W145="TIPO I",'BASE LIQUIDACION REDEBAN 2025'!$C$2,IF(W145="TIPO II",'BASE LIQUIDACION REDEBAN 2025'!$C$3,IF(W145="TIPO III",'BASE LIQUIDACION REDEBAN 2025'!$C$4,IF(W145="TIPO IV",'BASE LIQUIDACION REDEBAN 2025'!$C$5,IF(X145="AEREO",'BASE LIQUIDACION REDEBAN 2025'!$B$6,'BASE LIQUIDACION REDEBAN 2025'!$C$5)))))))</f>
        <v>65960.072302</v>
      </c>
      <c r="AC145" s="87">
        <f>IF(OR(U145="SOPORTE_TELEFÓNICO",U145="ENVÍO"),0,IF(W145="TIPO I",'BASE LIQUIDACION REDEBAN 2025'!$B$10,IF(W145="TIPO II",'BASE LIQUIDACION REDEBAN 2025'!$B$11,IF(W145="TIPO III",'BASE LIQUIDACION REDEBAN 2025'!$B$12,'BASE LIQUIDACION REDEBAN 2025'!$B$13))))</f>
        <v>75096.394270399993</v>
      </c>
      <c r="AD145" s="87">
        <f t="shared" si="2"/>
        <v>65960.072302</v>
      </c>
    </row>
    <row r="146" spans="1:30" s="8" customFormat="1" ht="13.15">
      <c r="A146" s="160" t="s">
        <v>96</v>
      </c>
      <c r="B146" s="86" t="str">
        <f>VLOOKUP(A146,'CENTRO DE COSTOS'!A:D,4,FALSE)</f>
        <v>JOSE MAURICIO HERNANDEZ ROJAS</v>
      </c>
      <c r="C146" s="86" t="str">
        <f>VLOOKUP(A146,'CENTRO DE COSTOS'!A:D,2,FALSE)</f>
        <v>0004-0001</v>
      </c>
      <c r="D146" s="160">
        <v>47001</v>
      </c>
      <c r="E146" s="160">
        <v>5756423</v>
      </c>
      <c r="F146" s="160">
        <v>50362136</v>
      </c>
      <c r="G146" s="160" t="s">
        <v>2958</v>
      </c>
      <c r="H146" s="160" t="s">
        <v>1896</v>
      </c>
      <c r="I146" s="160" t="s">
        <v>96</v>
      </c>
      <c r="J146" s="160" t="s">
        <v>17857</v>
      </c>
      <c r="K146" s="160" t="s">
        <v>159</v>
      </c>
      <c r="L146" s="160" t="s">
        <v>17858</v>
      </c>
      <c r="M146" s="161">
        <v>45883.381249999999</v>
      </c>
      <c r="N146" s="161">
        <v>45884.337500000001</v>
      </c>
      <c r="O146" s="160" t="s">
        <v>16559</v>
      </c>
      <c r="P146" s="160" t="s">
        <v>2962</v>
      </c>
      <c r="Q146" s="160" t="s">
        <v>2978</v>
      </c>
      <c r="R146" s="160" t="s">
        <v>2972</v>
      </c>
      <c r="S146" s="160" t="s">
        <v>2965</v>
      </c>
      <c r="T146" s="162" t="s">
        <v>17859</v>
      </c>
      <c r="U146" s="160" t="s">
        <v>2967</v>
      </c>
      <c r="V146" s="160" t="s">
        <v>17860</v>
      </c>
      <c r="W146" s="160" t="s">
        <v>25</v>
      </c>
      <c r="X146" s="160" t="s">
        <v>166</v>
      </c>
      <c r="Y146" s="160" t="s">
        <v>17704</v>
      </c>
      <c r="Z146" s="160">
        <v>1</v>
      </c>
      <c r="AA146" s="160">
        <v>0</v>
      </c>
      <c r="AB146" s="87">
        <f>IF(U146="SOPORTE_TELEFÓNICO",'BASE LIQUIDACION REDEBAN 2025'!$B$19,IF(U146="ENVÍO",'BASE LIQUIDACION REDEBAN 2025'!$C$2,IF(W146="TIPO I",'BASE LIQUIDACION REDEBAN 2025'!$C$2,IF(W146="TIPO II",'BASE LIQUIDACION REDEBAN 2025'!$C$3,IF(W146="TIPO III",'BASE LIQUIDACION REDEBAN 2025'!$C$4,IF(W146="TIPO IV",'BASE LIQUIDACION REDEBAN 2025'!$C$5,IF(X146="AEREO",'BASE LIQUIDACION REDEBAN 2025'!$B$6,'BASE LIQUIDACION REDEBAN 2025'!$C$5)))))))</f>
        <v>65960.072302</v>
      </c>
      <c r="AC146" s="87">
        <f>IF(OR(U146="SOPORTE_TELEFÓNICO",U146="ENVÍO"),0,IF(W146="TIPO I",'BASE LIQUIDACION REDEBAN 2025'!$B$10,IF(W146="TIPO II",'BASE LIQUIDACION REDEBAN 2025'!$B$11,IF(W146="TIPO III",'BASE LIQUIDACION REDEBAN 2025'!$B$12,'BASE LIQUIDACION REDEBAN 2025'!$B$13))))</f>
        <v>75096.394270399993</v>
      </c>
      <c r="AD146" s="87">
        <f t="shared" si="2"/>
        <v>65960.072302</v>
      </c>
    </row>
    <row r="147" spans="1:30" s="8" customFormat="1" ht="13.15">
      <c r="A147" s="160" t="s">
        <v>100</v>
      </c>
      <c r="B147" s="86" t="str">
        <f>VLOOKUP(A147,'CENTRO DE COSTOS'!A:D,4,FALSE)</f>
        <v>KEVIN ALEXIS CORZO BUSTOS</v>
      </c>
      <c r="C147" s="86" t="str">
        <f>VLOOKUP(A147,'CENTRO DE COSTOS'!A:D,2,FALSE)</f>
        <v>0004-0007</v>
      </c>
      <c r="D147" s="160">
        <v>50590</v>
      </c>
      <c r="E147" s="160" t="s">
        <v>17861</v>
      </c>
      <c r="F147" s="160">
        <v>20015947</v>
      </c>
      <c r="G147" s="160" t="s">
        <v>2958</v>
      </c>
      <c r="H147" s="160" t="s">
        <v>295</v>
      </c>
      <c r="I147" s="160" t="s">
        <v>8891</v>
      </c>
      <c r="J147" s="160" t="s">
        <v>17862</v>
      </c>
      <c r="K147" s="160" t="s">
        <v>159</v>
      </c>
      <c r="L147" s="160" t="s">
        <v>17863</v>
      </c>
      <c r="M147" s="161">
        <v>45881.684027777781</v>
      </c>
      <c r="N147" s="161">
        <v>45884.361944444441</v>
      </c>
      <c r="O147" s="160" t="s">
        <v>16559</v>
      </c>
      <c r="P147" s="160" t="s">
        <v>17315</v>
      </c>
      <c r="Q147" s="160" t="s">
        <v>17316</v>
      </c>
      <c r="R147" s="160" t="s">
        <v>17503</v>
      </c>
      <c r="S147" s="160" t="s">
        <v>2965</v>
      </c>
      <c r="T147" s="162" t="s">
        <v>17864</v>
      </c>
      <c r="U147" s="160" t="s">
        <v>2967</v>
      </c>
      <c r="V147" s="160" t="s">
        <v>17865</v>
      </c>
      <c r="W147" s="160" t="s">
        <v>32</v>
      </c>
      <c r="X147" s="160" t="s">
        <v>166</v>
      </c>
      <c r="Y147" s="160" t="s">
        <v>362</v>
      </c>
      <c r="Z147" s="160">
        <v>1</v>
      </c>
      <c r="AA147" s="160">
        <v>0</v>
      </c>
      <c r="AB147" s="87">
        <f>IF(U147="SOPORTE_TELEFÓNICO",'BASE LIQUIDACION REDEBAN 2025'!$B$19,IF(U147="ENVÍO",'BASE LIQUIDACION REDEBAN 2025'!$C$2,IF(W147="TIPO I",'BASE LIQUIDACION REDEBAN 2025'!$C$2,IF(W147="TIPO II",'BASE LIQUIDACION REDEBAN 2025'!$C$3,IF(W147="TIPO III",'BASE LIQUIDACION REDEBAN 2025'!$C$4,IF(W147="TIPO IV",'BASE LIQUIDACION REDEBAN 2025'!$C$5,IF(X147="AEREO",'BASE LIQUIDACION REDEBAN 2025'!$B$6,'BASE LIQUIDACION REDEBAN 2025'!$C$5)))))))</f>
        <v>479588.87655000004</v>
      </c>
      <c r="AC147" s="87">
        <f>IF(OR(U147="SOPORTE_TELEFÓNICO",U147="ENVÍO"),0,IF(W147="TIPO I",'BASE LIQUIDACION REDEBAN 2025'!$B$10,IF(W147="TIPO II",'BASE LIQUIDACION REDEBAN 2025'!$B$11,IF(W147="TIPO III",'BASE LIQUIDACION REDEBAN 2025'!$B$12,'BASE LIQUIDACION REDEBAN 2025'!$B$13))))</f>
        <v>196536.5258152</v>
      </c>
      <c r="AD147" s="87">
        <f t="shared" si="2"/>
        <v>479588.87655000004</v>
      </c>
    </row>
    <row r="148" spans="1:30" s="8" customFormat="1" ht="13.15">
      <c r="A148" s="160" t="s">
        <v>81</v>
      </c>
      <c r="B148" s="86" t="str">
        <f>VLOOKUP(A148,'CENTRO DE COSTOS'!A:D,4,FALSE)</f>
        <v>MIGUEL JULIÁN HERNÁNDEZ GUARÍN</v>
      </c>
      <c r="C148" s="86" t="str">
        <f>VLOOKUP(A148,'CENTRO DE COSTOS'!A:D,2,FALSE)</f>
        <v>0004-0008</v>
      </c>
      <c r="D148" s="160">
        <v>54001</v>
      </c>
      <c r="E148" s="160">
        <v>5757309</v>
      </c>
      <c r="F148" s="160">
        <v>20007522</v>
      </c>
      <c r="G148" s="160" t="s">
        <v>2958</v>
      </c>
      <c r="H148" s="160" t="s">
        <v>317</v>
      </c>
      <c r="I148" s="160" t="s">
        <v>81</v>
      </c>
      <c r="J148" s="160" t="s">
        <v>17866</v>
      </c>
      <c r="K148" s="160" t="s">
        <v>159</v>
      </c>
      <c r="L148" s="160" t="s">
        <v>17867</v>
      </c>
      <c r="M148" s="161">
        <v>45883.439583333333</v>
      </c>
      <c r="N148" s="161">
        <v>45884.398611111108</v>
      </c>
      <c r="O148" s="160" t="s">
        <v>16559</v>
      </c>
      <c r="P148" s="160" t="s">
        <v>2962</v>
      </c>
      <c r="Q148" s="160" t="s">
        <v>3032</v>
      </c>
      <c r="R148" s="160" t="s">
        <v>3041</v>
      </c>
      <c r="S148" s="160" t="s">
        <v>2965</v>
      </c>
      <c r="T148" s="162" t="s">
        <v>17868</v>
      </c>
      <c r="U148" s="160" t="s">
        <v>2967</v>
      </c>
      <c r="V148" s="160" t="s">
        <v>17869</v>
      </c>
      <c r="W148" s="160" t="s">
        <v>25</v>
      </c>
      <c r="X148" s="160" t="s">
        <v>166</v>
      </c>
      <c r="Y148" s="160" t="s">
        <v>401</v>
      </c>
      <c r="Z148" s="160">
        <v>1</v>
      </c>
      <c r="AA148" s="160">
        <v>0</v>
      </c>
      <c r="AB148" s="87">
        <f>IF(U148="SOPORTE_TELEFÓNICO",'BASE LIQUIDACION REDEBAN 2025'!$B$19,IF(U148="ENVÍO",'BASE LIQUIDACION REDEBAN 2025'!$C$2,IF(W148="TIPO I",'BASE LIQUIDACION REDEBAN 2025'!$C$2,IF(W148="TIPO II",'BASE LIQUIDACION REDEBAN 2025'!$C$3,IF(W148="TIPO III",'BASE LIQUIDACION REDEBAN 2025'!$C$4,IF(W148="TIPO IV",'BASE LIQUIDACION REDEBAN 2025'!$C$5,IF(X148="AEREO",'BASE LIQUIDACION REDEBAN 2025'!$B$6,'BASE LIQUIDACION REDEBAN 2025'!$C$5)))))))</f>
        <v>65960.072302</v>
      </c>
      <c r="AC148" s="87">
        <f>IF(OR(U148="SOPORTE_TELEFÓNICO",U148="ENVÍO"),0,IF(W148="TIPO I",'BASE LIQUIDACION REDEBAN 2025'!$B$10,IF(W148="TIPO II",'BASE LIQUIDACION REDEBAN 2025'!$B$11,IF(W148="TIPO III",'BASE LIQUIDACION REDEBAN 2025'!$B$12,'BASE LIQUIDACION REDEBAN 2025'!$B$13))))</f>
        <v>75096.394270399993</v>
      </c>
      <c r="AD148" s="87">
        <f t="shared" si="2"/>
        <v>65960.072302</v>
      </c>
    </row>
    <row r="149" spans="1:30" s="8" customFormat="1" ht="13.15">
      <c r="A149" s="160" t="s">
        <v>72</v>
      </c>
      <c r="B149" s="86" t="str">
        <f>VLOOKUP(A149,'CENTRO DE COSTOS'!A:D,4,FALSE)</f>
        <v>MIGUEL JULIÁN HERNÁNDEZ GUARÍN</v>
      </c>
      <c r="C149" s="86" t="str">
        <f>VLOOKUP(A149,'CENTRO DE COSTOS'!A:D,2,FALSE)</f>
        <v>0004-0008</v>
      </c>
      <c r="D149" s="160">
        <v>68547</v>
      </c>
      <c r="E149" s="160">
        <v>5758073</v>
      </c>
      <c r="F149" s="160">
        <v>20439287</v>
      </c>
      <c r="G149" s="160" t="s">
        <v>2958</v>
      </c>
      <c r="H149" s="160" t="s">
        <v>820</v>
      </c>
      <c r="I149" s="160" t="s">
        <v>844</v>
      </c>
      <c r="J149" s="160" t="s">
        <v>17870</v>
      </c>
      <c r="K149" s="160" t="s">
        <v>159</v>
      </c>
      <c r="L149" s="160" t="s">
        <v>17871</v>
      </c>
      <c r="M149" s="161">
        <v>45883.632638888892</v>
      </c>
      <c r="N149" s="161">
        <v>45884.412499999999</v>
      </c>
      <c r="O149" s="160" t="s">
        <v>16559</v>
      </c>
      <c r="P149" s="160" t="s">
        <v>2962</v>
      </c>
      <c r="Q149" s="160" t="s">
        <v>2978</v>
      </c>
      <c r="R149" s="160" t="s">
        <v>2983</v>
      </c>
      <c r="S149" s="160" t="s">
        <v>2965</v>
      </c>
      <c r="T149" s="162" t="s">
        <v>17872</v>
      </c>
      <c r="U149" s="160" t="s">
        <v>2967</v>
      </c>
      <c r="V149" s="160" t="s">
        <v>17873</v>
      </c>
      <c r="W149" s="160" t="s">
        <v>28</v>
      </c>
      <c r="X149" s="160" t="s">
        <v>166</v>
      </c>
      <c r="Y149" s="160" t="s">
        <v>3140</v>
      </c>
      <c r="Z149" s="160">
        <v>1</v>
      </c>
      <c r="AA149" s="160">
        <v>0</v>
      </c>
      <c r="AB149" s="87">
        <f>IF(U149="SOPORTE_TELEFÓNICO",'BASE LIQUIDACION REDEBAN 2025'!$B$19,IF(U149="ENVÍO",'BASE LIQUIDACION REDEBAN 2025'!$C$2,IF(W149="TIPO I",'BASE LIQUIDACION REDEBAN 2025'!$C$2,IF(W149="TIPO II",'BASE LIQUIDACION REDEBAN 2025'!$C$3,IF(W149="TIPO III",'BASE LIQUIDACION REDEBAN 2025'!$C$4,IF(W149="TIPO IV",'BASE LIQUIDACION REDEBAN 2025'!$C$5,IF(X149="AEREO",'BASE LIQUIDACION REDEBAN 2025'!$B$6,'BASE LIQUIDACION REDEBAN 2025'!$C$5)))))))</f>
        <v>144967.87232000002</v>
      </c>
      <c r="AC149" s="87">
        <f>IF(OR(U149="SOPORTE_TELEFÓNICO",U149="ENVÍO"),0,IF(W149="TIPO I",'BASE LIQUIDACION REDEBAN 2025'!$B$10,IF(W149="TIPO II",'BASE LIQUIDACION REDEBAN 2025'!$B$11,IF(W149="TIPO III",'BASE LIQUIDACION REDEBAN 2025'!$B$12,'BASE LIQUIDACION REDEBAN 2025'!$B$13))))</f>
        <v>140395.6348884</v>
      </c>
      <c r="AD149" s="87">
        <f t="shared" si="2"/>
        <v>144967.87232000002</v>
      </c>
    </row>
    <row r="150" spans="1:30" s="8" customFormat="1" ht="13.15">
      <c r="A150" s="160" t="s">
        <v>76</v>
      </c>
      <c r="B150" s="86" t="str">
        <f>VLOOKUP(A150,'CENTRO DE COSTOS'!A:D,4,FALSE)</f>
        <v>DIEGO FERNANDO HENAO CARDONA</v>
      </c>
      <c r="C150" s="86" t="str">
        <f>VLOOKUP(A150,'CENTRO DE COSTOS'!A:D,2,FALSE)</f>
        <v>0004-0003</v>
      </c>
      <c r="D150" s="160">
        <v>76001</v>
      </c>
      <c r="E150" s="160">
        <v>5758624</v>
      </c>
      <c r="F150" s="160">
        <v>87271947</v>
      </c>
      <c r="G150" s="160" t="s">
        <v>2958</v>
      </c>
      <c r="H150" s="160" t="s">
        <v>227</v>
      </c>
      <c r="I150" s="160" t="s">
        <v>76</v>
      </c>
      <c r="J150" s="160" t="s">
        <v>17214</v>
      </c>
      <c r="K150" s="160" t="s">
        <v>159</v>
      </c>
      <c r="L150" s="160" t="s">
        <v>17874</v>
      </c>
      <c r="M150" s="161">
        <v>45884.345833333333</v>
      </c>
      <c r="N150" s="161">
        <v>45884.440972222219</v>
      </c>
      <c r="O150" s="160" t="s">
        <v>16559</v>
      </c>
      <c r="P150" s="160" t="s">
        <v>17315</v>
      </c>
      <c r="Q150" s="160" t="s">
        <v>17316</v>
      </c>
      <c r="R150" s="160" t="s">
        <v>17875</v>
      </c>
      <c r="S150" s="160" t="s">
        <v>2965</v>
      </c>
      <c r="T150" s="162" t="s">
        <v>17876</v>
      </c>
      <c r="U150" s="160" t="s">
        <v>2967</v>
      </c>
      <c r="V150" s="160" t="s">
        <v>17217</v>
      </c>
      <c r="W150" s="160" t="s">
        <v>25</v>
      </c>
      <c r="X150" s="160" t="s">
        <v>166</v>
      </c>
      <c r="Y150" s="160" t="s">
        <v>1442</v>
      </c>
      <c r="Z150" s="160">
        <v>1</v>
      </c>
      <c r="AA150" s="160">
        <v>0</v>
      </c>
      <c r="AB150" s="87">
        <f>IF(U150="SOPORTE_TELEFÓNICO",'BASE LIQUIDACION REDEBAN 2025'!$B$19,IF(U150="ENVÍO",'BASE LIQUIDACION REDEBAN 2025'!$C$2,IF(W150="TIPO I",'BASE LIQUIDACION REDEBAN 2025'!$C$2,IF(W150="TIPO II",'BASE LIQUIDACION REDEBAN 2025'!$C$3,IF(W150="TIPO III",'BASE LIQUIDACION REDEBAN 2025'!$C$4,IF(W150="TIPO IV",'BASE LIQUIDACION REDEBAN 2025'!$C$5,IF(X150="AEREO",'BASE LIQUIDACION REDEBAN 2025'!$B$6,'BASE LIQUIDACION REDEBAN 2025'!$C$5)))))))</f>
        <v>65960.072302</v>
      </c>
      <c r="AC150" s="87">
        <f>IF(OR(U150="SOPORTE_TELEFÓNICO",U150="ENVÍO"),0,IF(W150="TIPO I",'BASE LIQUIDACION REDEBAN 2025'!$B$10,IF(W150="TIPO II",'BASE LIQUIDACION REDEBAN 2025'!$B$11,IF(W150="TIPO III",'BASE LIQUIDACION REDEBAN 2025'!$B$12,'BASE LIQUIDACION REDEBAN 2025'!$B$13))))</f>
        <v>75096.394270399993</v>
      </c>
      <c r="AD150" s="87">
        <f t="shared" si="2"/>
        <v>65960.072302</v>
      </c>
    </row>
    <row r="151" spans="1:30" s="8" customFormat="1" ht="13.15">
      <c r="A151" s="160" t="s">
        <v>81</v>
      </c>
      <c r="B151" s="86" t="str">
        <f>VLOOKUP(A151,'CENTRO DE COSTOS'!A:D,4,FALSE)</f>
        <v>MIGUEL JULIÁN HERNÁNDEZ GUARÍN</v>
      </c>
      <c r="C151" s="86" t="str">
        <f>VLOOKUP(A151,'CENTRO DE COSTOS'!A:D,2,FALSE)</f>
        <v>0004-0008</v>
      </c>
      <c r="D151" s="160">
        <v>54405</v>
      </c>
      <c r="E151" s="160">
        <v>5758170</v>
      </c>
      <c r="F151" s="160">
        <v>19087709</v>
      </c>
      <c r="G151" s="160" t="s">
        <v>2958</v>
      </c>
      <c r="H151" s="160" t="s">
        <v>317</v>
      </c>
      <c r="I151" s="160" t="s">
        <v>546</v>
      </c>
      <c r="J151" s="160" t="s">
        <v>17793</v>
      </c>
      <c r="K151" s="160" t="s">
        <v>159</v>
      </c>
      <c r="L151" s="160" t="s">
        <v>17877</v>
      </c>
      <c r="M151" s="161">
        <v>45883.658333333333</v>
      </c>
      <c r="N151" s="161">
        <v>45884.463888888888</v>
      </c>
      <c r="O151" s="160" t="s">
        <v>16559</v>
      </c>
      <c r="P151" s="160" t="s">
        <v>17315</v>
      </c>
      <c r="Q151" s="160" t="s">
        <v>3257</v>
      </c>
      <c r="R151" s="160" t="s">
        <v>17795</v>
      </c>
      <c r="S151" s="160" t="s">
        <v>2965</v>
      </c>
      <c r="T151" s="162" t="s">
        <v>17878</v>
      </c>
      <c r="U151" s="160" t="s">
        <v>2967</v>
      </c>
      <c r="V151" s="160" t="s">
        <v>17797</v>
      </c>
      <c r="W151" s="160" t="s">
        <v>25</v>
      </c>
      <c r="X151" s="160" t="s">
        <v>166</v>
      </c>
      <c r="Y151" s="160" t="s">
        <v>1496</v>
      </c>
      <c r="Z151" s="160">
        <v>1</v>
      </c>
      <c r="AA151" s="160">
        <v>0</v>
      </c>
      <c r="AB151" s="87">
        <f>IF(U151="SOPORTE_TELEFÓNICO",'BASE LIQUIDACION REDEBAN 2025'!$B$19,IF(U151="ENVÍO",'BASE LIQUIDACION REDEBAN 2025'!$C$2,IF(W151="TIPO I",'BASE LIQUIDACION REDEBAN 2025'!$C$2,IF(W151="TIPO II",'BASE LIQUIDACION REDEBAN 2025'!$C$3,IF(W151="TIPO III",'BASE LIQUIDACION REDEBAN 2025'!$C$4,IF(W151="TIPO IV",'BASE LIQUIDACION REDEBAN 2025'!$C$5,IF(X151="AEREO",'BASE LIQUIDACION REDEBAN 2025'!$B$6,'BASE LIQUIDACION REDEBAN 2025'!$C$5)))))))</f>
        <v>65960.072302</v>
      </c>
      <c r="AC151" s="87">
        <f>IF(OR(U151="SOPORTE_TELEFÓNICO",U151="ENVÍO"),0,IF(W151="TIPO I",'BASE LIQUIDACION REDEBAN 2025'!$B$10,IF(W151="TIPO II",'BASE LIQUIDACION REDEBAN 2025'!$B$11,IF(W151="TIPO III",'BASE LIQUIDACION REDEBAN 2025'!$B$12,'BASE LIQUIDACION REDEBAN 2025'!$B$13))))</f>
        <v>75096.394270399993</v>
      </c>
      <c r="AD151" s="87">
        <f t="shared" si="2"/>
        <v>65960.072302</v>
      </c>
    </row>
    <row r="152" spans="1:30" s="8" customFormat="1" ht="13.15">
      <c r="A152" s="160" t="s">
        <v>68</v>
      </c>
      <c r="B152" s="86" t="str">
        <f>VLOOKUP(A152,'CENTRO DE COSTOS'!A:D,4,FALSE)</f>
        <v>WILLIAM ASDRUBAL ROZO ROZO</v>
      </c>
      <c r="C152" s="86" t="str">
        <f>VLOOKUP(A152,'CENTRO DE COSTOS'!A:D,2,FALSE)</f>
        <v>0004-0004</v>
      </c>
      <c r="D152" s="160">
        <v>73449</v>
      </c>
      <c r="E152" s="160">
        <v>5756964</v>
      </c>
      <c r="F152" s="160">
        <v>13197504</v>
      </c>
      <c r="G152" s="160" t="s">
        <v>2958</v>
      </c>
      <c r="H152" s="160" t="s">
        <v>703</v>
      </c>
      <c r="I152" s="160" t="s">
        <v>16469</v>
      </c>
      <c r="J152" s="160" t="s">
        <v>17879</v>
      </c>
      <c r="K152" s="160" t="s">
        <v>159</v>
      </c>
      <c r="L152" s="160" t="s">
        <v>17880</v>
      </c>
      <c r="M152" s="161">
        <v>45883.343055555553</v>
      </c>
      <c r="N152" s="161">
        <v>45884.508333333331</v>
      </c>
      <c r="O152" s="160" t="s">
        <v>16559</v>
      </c>
      <c r="P152" s="160" t="s">
        <v>2962</v>
      </c>
      <c r="Q152" s="160" t="s">
        <v>3076</v>
      </c>
      <c r="R152" s="160" t="s">
        <v>3076</v>
      </c>
      <c r="S152" s="160" t="s">
        <v>2965</v>
      </c>
      <c r="T152" s="162" t="s">
        <v>17881</v>
      </c>
      <c r="U152" s="160" t="s">
        <v>2967</v>
      </c>
      <c r="V152" s="160" t="s">
        <v>17882</v>
      </c>
      <c r="W152" s="160" t="s">
        <v>28</v>
      </c>
      <c r="X152" s="160" t="s">
        <v>166</v>
      </c>
      <c r="Y152" s="160" t="s">
        <v>882</v>
      </c>
      <c r="Z152" s="160">
        <v>1</v>
      </c>
      <c r="AA152" s="160">
        <v>0</v>
      </c>
      <c r="AB152" s="87">
        <f>IF(U152="SOPORTE_TELEFÓNICO",'BASE LIQUIDACION REDEBAN 2025'!$B$19,IF(U152="ENVÍO",'BASE LIQUIDACION REDEBAN 2025'!$C$2,IF(W152="TIPO I",'BASE LIQUIDACION REDEBAN 2025'!$C$2,IF(W152="TIPO II",'BASE LIQUIDACION REDEBAN 2025'!$C$3,IF(W152="TIPO III",'BASE LIQUIDACION REDEBAN 2025'!$C$4,IF(W152="TIPO IV",'BASE LIQUIDACION REDEBAN 2025'!$C$5,IF(X152="AEREO",'BASE LIQUIDACION REDEBAN 2025'!$B$6,'BASE LIQUIDACION REDEBAN 2025'!$C$5)))))))</f>
        <v>144967.87232000002</v>
      </c>
      <c r="AC152" s="87">
        <f>IF(OR(U152="SOPORTE_TELEFÓNICO",U152="ENVÍO"),0,IF(W152="TIPO I",'BASE LIQUIDACION REDEBAN 2025'!$B$10,IF(W152="TIPO II",'BASE LIQUIDACION REDEBAN 2025'!$B$11,IF(W152="TIPO III",'BASE LIQUIDACION REDEBAN 2025'!$B$12,'BASE LIQUIDACION REDEBAN 2025'!$B$13))))</f>
        <v>140395.6348884</v>
      </c>
      <c r="AD152" s="87">
        <f t="shared" si="2"/>
        <v>144967.87232000002</v>
      </c>
    </row>
    <row r="153" spans="1:30" s="8" customFormat="1" ht="13.15">
      <c r="A153" s="160" t="s">
        <v>93</v>
      </c>
      <c r="B153" s="86" t="str">
        <f>VLOOKUP(A153,'CENTRO DE COSTOS'!A:D,4,FALSE)</f>
        <v>DIEGO FERNANDO HENAO CARDONA</v>
      </c>
      <c r="C153" s="86" t="str">
        <f>VLOOKUP(A153,'CENTRO DE COSTOS'!A:D,2,FALSE)</f>
        <v>0004-0003</v>
      </c>
      <c r="D153" s="160">
        <v>52001</v>
      </c>
      <c r="E153" s="160">
        <v>5758603</v>
      </c>
      <c r="F153" s="160">
        <v>24232514</v>
      </c>
      <c r="G153" s="160" t="s">
        <v>2958</v>
      </c>
      <c r="H153" s="160" t="s">
        <v>174</v>
      </c>
      <c r="I153" s="160" t="s">
        <v>93</v>
      </c>
      <c r="J153" s="160" t="s">
        <v>17801</v>
      </c>
      <c r="K153" s="160" t="s">
        <v>159</v>
      </c>
      <c r="L153" s="160" t="s">
        <v>17883</v>
      </c>
      <c r="M153" s="161">
        <v>45884.333333333336</v>
      </c>
      <c r="N153" s="161">
        <v>45884.527083333334</v>
      </c>
      <c r="O153" s="160" t="s">
        <v>16559</v>
      </c>
      <c r="P153" s="160" t="s">
        <v>17315</v>
      </c>
      <c r="Q153" s="160" t="s">
        <v>3257</v>
      </c>
      <c r="R153" s="160" t="s">
        <v>17407</v>
      </c>
      <c r="S153" s="160" t="s">
        <v>2965</v>
      </c>
      <c r="T153" s="162" t="s">
        <v>17884</v>
      </c>
      <c r="U153" s="160" t="s">
        <v>2967</v>
      </c>
      <c r="V153" s="160" t="s">
        <v>17804</v>
      </c>
      <c r="W153" s="160" t="s">
        <v>25</v>
      </c>
      <c r="X153" s="160" t="s">
        <v>166</v>
      </c>
      <c r="Y153" s="160" t="s">
        <v>3595</v>
      </c>
      <c r="Z153" s="160">
        <v>1</v>
      </c>
      <c r="AA153" s="160">
        <v>0</v>
      </c>
      <c r="AB153" s="87">
        <f>IF(U153="SOPORTE_TELEFÓNICO",'BASE LIQUIDACION REDEBAN 2025'!$B$19,IF(U153="ENVÍO",'BASE LIQUIDACION REDEBAN 2025'!$C$2,IF(W153="TIPO I",'BASE LIQUIDACION REDEBAN 2025'!$C$2,IF(W153="TIPO II",'BASE LIQUIDACION REDEBAN 2025'!$C$3,IF(W153="TIPO III",'BASE LIQUIDACION REDEBAN 2025'!$C$4,IF(W153="TIPO IV",'BASE LIQUIDACION REDEBAN 2025'!$C$5,IF(X153="AEREO",'BASE LIQUIDACION REDEBAN 2025'!$B$6,'BASE LIQUIDACION REDEBAN 2025'!$C$5)))))))</f>
        <v>65960.072302</v>
      </c>
      <c r="AC153" s="87">
        <f>IF(OR(U153="SOPORTE_TELEFÓNICO",U153="ENVÍO"),0,IF(W153="TIPO I",'BASE LIQUIDACION REDEBAN 2025'!$B$10,IF(W153="TIPO II",'BASE LIQUIDACION REDEBAN 2025'!$B$11,IF(W153="TIPO III",'BASE LIQUIDACION REDEBAN 2025'!$B$12,'BASE LIQUIDACION REDEBAN 2025'!$B$13))))</f>
        <v>75096.394270399993</v>
      </c>
      <c r="AD153" s="87">
        <f t="shared" si="2"/>
        <v>65960.072302</v>
      </c>
    </row>
    <row r="154" spans="1:30" s="8" customFormat="1" ht="13.15">
      <c r="A154" s="160" t="s">
        <v>68</v>
      </c>
      <c r="B154" s="86" t="str">
        <f>VLOOKUP(A154,'CENTRO DE COSTOS'!A:D,4,FALSE)</f>
        <v>WILLIAM ASDRUBAL ROZO ROZO</v>
      </c>
      <c r="C154" s="86" t="str">
        <f>VLOOKUP(A154,'CENTRO DE COSTOS'!A:D,2,FALSE)</f>
        <v>0004-0004</v>
      </c>
      <c r="D154" s="160">
        <v>11001</v>
      </c>
      <c r="E154" s="160">
        <v>5758698</v>
      </c>
      <c r="F154" s="160">
        <v>13355144</v>
      </c>
      <c r="G154" s="160" t="s">
        <v>2958</v>
      </c>
      <c r="H154" s="160" t="s">
        <v>470</v>
      </c>
      <c r="I154" s="160" t="s">
        <v>68</v>
      </c>
      <c r="J154" s="160" t="s">
        <v>17885</v>
      </c>
      <c r="K154" s="160" t="s">
        <v>159</v>
      </c>
      <c r="L154" s="160" t="s">
        <v>17886</v>
      </c>
      <c r="M154" s="161">
        <v>45884.369444444441</v>
      </c>
      <c r="N154" s="161">
        <v>45884.547222222223</v>
      </c>
      <c r="O154" s="160" t="s">
        <v>16559</v>
      </c>
      <c r="P154" s="160" t="s">
        <v>17315</v>
      </c>
      <c r="Q154" s="160" t="s">
        <v>17316</v>
      </c>
      <c r="R154" s="160" t="s">
        <v>17875</v>
      </c>
      <c r="S154" s="160" t="s">
        <v>2965</v>
      </c>
      <c r="T154" s="162" t="s">
        <v>17887</v>
      </c>
      <c r="U154" s="160" t="s">
        <v>2967</v>
      </c>
      <c r="V154" s="160" t="s">
        <v>17888</v>
      </c>
      <c r="W154" s="160" t="s">
        <v>25</v>
      </c>
      <c r="X154" s="160" t="s">
        <v>166</v>
      </c>
      <c r="Y154" s="160" t="s">
        <v>3836</v>
      </c>
      <c r="Z154" s="160">
        <v>1</v>
      </c>
      <c r="AA154" s="160">
        <v>0</v>
      </c>
      <c r="AB154" s="87">
        <f>IF(U154="SOPORTE_TELEFÓNICO",'BASE LIQUIDACION REDEBAN 2025'!$B$19,IF(U154="ENVÍO",'BASE LIQUIDACION REDEBAN 2025'!$C$2,IF(W154="TIPO I",'BASE LIQUIDACION REDEBAN 2025'!$C$2,IF(W154="TIPO II",'BASE LIQUIDACION REDEBAN 2025'!$C$3,IF(W154="TIPO III",'BASE LIQUIDACION REDEBAN 2025'!$C$4,IF(W154="TIPO IV",'BASE LIQUIDACION REDEBAN 2025'!$C$5,IF(X154="AEREO",'BASE LIQUIDACION REDEBAN 2025'!$B$6,'BASE LIQUIDACION REDEBAN 2025'!$C$5)))))))</f>
        <v>65960.072302</v>
      </c>
      <c r="AC154" s="87">
        <f>IF(OR(U154="SOPORTE_TELEFÓNICO",U154="ENVÍO"),0,IF(W154="TIPO I",'BASE LIQUIDACION REDEBAN 2025'!$B$10,IF(W154="TIPO II",'BASE LIQUIDACION REDEBAN 2025'!$B$11,IF(W154="TIPO III",'BASE LIQUIDACION REDEBAN 2025'!$B$12,'BASE LIQUIDACION REDEBAN 2025'!$B$13))))</f>
        <v>75096.394270399993</v>
      </c>
      <c r="AD154" s="87">
        <f t="shared" si="2"/>
        <v>65960.072302</v>
      </c>
    </row>
    <row r="155" spans="1:30" s="8" customFormat="1" ht="13.15">
      <c r="A155" s="160" t="s">
        <v>100</v>
      </c>
      <c r="B155" s="86" t="str">
        <f>VLOOKUP(A155,'CENTRO DE COSTOS'!A:D,4,FALSE)</f>
        <v>KEVIN ALEXIS CORZO BUSTOS</v>
      </c>
      <c r="C155" s="86" t="str">
        <f>VLOOKUP(A155,'CENTRO DE COSTOS'!A:D,2,FALSE)</f>
        <v>0004-0007</v>
      </c>
      <c r="D155" s="160">
        <v>50001</v>
      </c>
      <c r="E155" s="160">
        <v>5758621</v>
      </c>
      <c r="F155" s="160">
        <v>15848492</v>
      </c>
      <c r="G155" s="160" t="s">
        <v>2958</v>
      </c>
      <c r="H155" s="160" t="s">
        <v>295</v>
      </c>
      <c r="I155" s="160" t="s">
        <v>100</v>
      </c>
      <c r="J155" s="160" t="s">
        <v>17709</v>
      </c>
      <c r="K155" s="160" t="s">
        <v>159</v>
      </c>
      <c r="L155" s="160" t="s">
        <v>17889</v>
      </c>
      <c r="M155" s="161">
        <v>45884.343055555553</v>
      </c>
      <c r="N155" s="161">
        <v>45884.553472222222</v>
      </c>
      <c r="O155" s="160" t="s">
        <v>16559</v>
      </c>
      <c r="P155" s="160" t="s">
        <v>17315</v>
      </c>
      <c r="Q155" s="160" t="s">
        <v>17316</v>
      </c>
      <c r="R155" s="160" t="s">
        <v>17503</v>
      </c>
      <c r="S155" s="160" t="s">
        <v>2965</v>
      </c>
      <c r="T155" s="162" t="s">
        <v>17890</v>
      </c>
      <c r="U155" s="160" t="s">
        <v>2967</v>
      </c>
      <c r="V155" s="160" t="s">
        <v>17712</v>
      </c>
      <c r="W155" s="160" t="s">
        <v>25</v>
      </c>
      <c r="X155" s="160" t="s">
        <v>166</v>
      </c>
      <c r="Y155" s="160" t="s">
        <v>3167</v>
      </c>
      <c r="Z155" s="160">
        <v>1</v>
      </c>
      <c r="AA155" s="160">
        <v>0</v>
      </c>
      <c r="AB155" s="87">
        <f>IF(U155="SOPORTE_TELEFÓNICO",'BASE LIQUIDACION REDEBAN 2025'!$B$19,IF(U155="ENVÍO",'BASE LIQUIDACION REDEBAN 2025'!$C$2,IF(W155="TIPO I",'BASE LIQUIDACION REDEBAN 2025'!$C$2,IF(W155="TIPO II",'BASE LIQUIDACION REDEBAN 2025'!$C$3,IF(W155="TIPO III",'BASE LIQUIDACION REDEBAN 2025'!$C$4,IF(W155="TIPO IV",'BASE LIQUIDACION REDEBAN 2025'!$C$5,IF(X155="AEREO",'BASE LIQUIDACION REDEBAN 2025'!$B$6,'BASE LIQUIDACION REDEBAN 2025'!$C$5)))))))</f>
        <v>65960.072302</v>
      </c>
      <c r="AC155" s="87">
        <f>IF(OR(U155="SOPORTE_TELEFÓNICO",U155="ENVÍO"),0,IF(W155="TIPO I",'BASE LIQUIDACION REDEBAN 2025'!$B$10,IF(W155="TIPO II",'BASE LIQUIDACION REDEBAN 2025'!$B$11,IF(W155="TIPO III",'BASE LIQUIDACION REDEBAN 2025'!$B$12,'BASE LIQUIDACION REDEBAN 2025'!$B$13))))</f>
        <v>75096.394270399993</v>
      </c>
      <c r="AD155" s="87">
        <f t="shared" si="2"/>
        <v>65960.072302</v>
      </c>
    </row>
    <row r="156" spans="1:30" s="8" customFormat="1" ht="13.15">
      <c r="A156" s="160" t="s">
        <v>68</v>
      </c>
      <c r="B156" s="86" t="str">
        <f>VLOOKUP(A156,'CENTRO DE COSTOS'!A:D,4,FALSE)</f>
        <v>WILLIAM ASDRUBAL ROZO ROZO</v>
      </c>
      <c r="C156" s="86" t="str">
        <f>VLOOKUP(A156,'CENTRO DE COSTOS'!A:D,2,FALSE)</f>
        <v>0004-0004</v>
      </c>
      <c r="D156" s="160">
        <v>11001</v>
      </c>
      <c r="E156" s="160">
        <v>5758193</v>
      </c>
      <c r="F156" s="160">
        <v>16091506</v>
      </c>
      <c r="G156" s="160" t="s">
        <v>2958</v>
      </c>
      <c r="H156" s="160" t="s">
        <v>470</v>
      </c>
      <c r="I156" s="160" t="s">
        <v>68</v>
      </c>
      <c r="J156" s="160" t="s">
        <v>17621</v>
      </c>
      <c r="K156" s="160" t="s">
        <v>159</v>
      </c>
      <c r="L156" s="160" t="s">
        <v>17891</v>
      </c>
      <c r="M156" s="161">
        <v>45883.663888888892</v>
      </c>
      <c r="N156" s="161">
        <v>45884.620833333334</v>
      </c>
      <c r="O156" s="160" t="s">
        <v>16559</v>
      </c>
      <c r="P156" s="160" t="s">
        <v>17315</v>
      </c>
      <c r="Q156" s="160" t="s">
        <v>17316</v>
      </c>
      <c r="R156" s="160" t="s">
        <v>17503</v>
      </c>
      <c r="S156" s="160" t="s">
        <v>2965</v>
      </c>
      <c r="T156" s="162" t="s">
        <v>17892</v>
      </c>
      <c r="U156" s="160" t="s">
        <v>2967</v>
      </c>
      <c r="V156" s="160" t="s">
        <v>17893</v>
      </c>
      <c r="W156" s="160" t="s">
        <v>25</v>
      </c>
      <c r="X156" s="160" t="s">
        <v>166</v>
      </c>
      <c r="Y156" s="160" t="s">
        <v>573</v>
      </c>
      <c r="Z156" s="160">
        <v>1</v>
      </c>
      <c r="AA156" s="160">
        <v>0</v>
      </c>
      <c r="AB156" s="87">
        <f>IF(U156="SOPORTE_TELEFÓNICO",'BASE LIQUIDACION REDEBAN 2025'!$B$19,IF(U156="ENVÍO",'BASE LIQUIDACION REDEBAN 2025'!$C$2,IF(W156="TIPO I",'BASE LIQUIDACION REDEBAN 2025'!$C$2,IF(W156="TIPO II",'BASE LIQUIDACION REDEBAN 2025'!$C$3,IF(W156="TIPO III",'BASE LIQUIDACION REDEBAN 2025'!$C$4,IF(W156="TIPO IV",'BASE LIQUIDACION REDEBAN 2025'!$C$5,IF(X156="AEREO",'BASE LIQUIDACION REDEBAN 2025'!$B$6,'BASE LIQUIDACION REDEBAN 2025'!$C$5)))))))</f>
        <v>65960.072302</v>
      </c>
      <c r="AC156" s="87">
        <f>IF(OR(U156="SOPORTE_TELEFÓNICO",U156="ENVÍO"),0,IF(W156="TIPO I",'BASE LIQUIDACION REDEBAN 2025'!$B$10,IF(W156="TIPO II",'BASE LIQUIDACION REDEBAN 2025'!$B$11,IF(W156="TIPO III",'BASE LIQUIDACION REDEBAN 2025'!$B$12,'BASE LIQUIDACION REDEBAN 2025'!$B$13))))</f>
        <v>75096.394270399993</v>
      </c>
      <c r="AD156" s="87">
        <f t="shared" si="2"/>
        <v>65960.072302</v>
      </c>
    </row>
    <row r="157" spans="1:30" s="8" customFormat="1" ht="13.15">
      <c r="A157" s="160" t="s">
        <v>91</v>
      </c>
      <c r="B157" s="86" t="str">
        <f>VLOOKUP(A157,'CENTRO DE COSTOS'!A:D,4,FALSE)</f>
        <v>JOSE MAURICIO HERNANDEZ ROJAS</v>
      </c>
      <c r="C157" s="86" t="str">
        <f>VLOOKUP(A157,'CENTRO DE COSTOS'!A:D,2,FALSE)</f>
        <v>0004-0001</v>
      </c>
      <c r="D157" s="160">
        <v>23675</v>
      </c>
      <c r="E157" s="160">
        <v>5757991</v>
      </c>
      <c r="F157" s="160">
        <v>24720161</v>
      </c>
      <c r="G157" s="160" t="s">
        <v>2958</v>
      </c>
      <c r="H157" s="160" t="s">
        <v>421</v>
      </c>
      <c r="I157" s="160" t="s">
        <v>3883</v>
      </c>
      <c r="J157" s="160" t="s">
        <v>17894</v>
      </c>
      <c r="K157" s="160" t="s">
        <v>159</v>
      </c>
      <c r="L157" s="160" t="s">
        <v>17895</v>
      </c>
      <c r="M157" s="161">
        <v>45883.619444444441</v>
      </c>
      <c r="N157" s="161">
        <v>45884.622916666667</v>
      </c>
      <c r="O157" s="160" t="s">
        <v>16559</v>
      </c>
      <c r="P157" s="160" t="s">
        <v>2962</v>
      </c>
      <c r="Q157" s="160" t="s">
        <v>3099</v>
      </c>
      <c r="R157" s="160" t="s">
        <v>2972</v>
      </c>
      <c r="S157" s="160" t="s">
        <v>2965</v>
      </c>
      <c r="T157" s="162" t="s">
        <v>17896</v>
      </c>
      <c r="U157" s="160" t="s">
        <v>2967</v>
      </c>
      <c r="V157" s="160" t="s">
        <v>17897</v>
      </c>
      <c r="W157" s="160" t="s">
        <v>28</v>
      </c>
      <c r="X157" s="160" t="s">
        <v>166</v>
      </c>
      <c r="Y157" s="160" t="s">
        <v>1227</v>
      </c>
      <c r="Z157" s="160">
        <v>1</v>
      </c>
      <c r="AA157" s="160">
        <v>0</v>
      </c>
      <c r="AB157" s="87">
        <f>IF(U157="SOPORTE_TELEFÓNICO",'BASE LIQUIDACION REDEBAN 2025'!$B$19,IF(U157="ENVÍO",'BASE LIQUIDACION REDEBAN 2025'!$C$2,IF(W157="TIPO I",'BASE LIQUIDACION REDEBAN 2025'!$C$2,IF(W157="TIPO II",'BASE LIQUIDACION REDEBAN 2025'!$C$3,IF(W157="TIPO III",'BASE LIQUIDACION REDEBAN 2025'!$C$4,IF(W157="TIPO IV",'BASE LIQUIDACION REDEBAN 2025'!$C$5,IF(X157="AEREO",'BASE LIQUIDACION REDEBAN 2025'!$B$6,'BASE LIQUIDACION REDEBAN 2025'!$C$5)))))))</f>
        <v>144967.87232000002</v>
      </c>
      <c r="AC157" s="87">
        <f>IF(OR(U157="SOPORTE_TELEFÓNICO",U157="ENVÍO"),0,IF(W157="TIPO I",'BASE LIQUIDACION REDEBAN 2025'!$B$10,IF(W157="TIPO II",'BASE LIQUIDACION REDEBAN 2025'!$B$11,IF(W157="TIPO III",'BASE LIQUIDACION REDEBAN 2025'!$B$12,'BASE LIQUIDACION REDEBAN 2025'!$B$13))))</f>
        <v>140395.6348884</v>
      </c>
      <c r="AD157" s="87">
        <f t="shared" si="2"/>
        <v>144967.87232000002</v>
      </c>
    </row>
    <row r="158" spans="1:30" s="8" customFormat="1" ht="13.15">
      <c r="A158" s="160" t="s">
        <v>72</v>
      </c>
      <c r="B158" s="86" t="str">
        <f>VLOOKUP(A158,'CENTRO DE COSTOS'!A:D,4,FALSE)</f>
        <v>MIGUEL JULIÁN HERNÁNDEZ GUARÍN</v>
      </c>
      <c r="C158" s="86" t="str">
        <f>VLOOKUP(A158,'CENTRO DE COSTOS'!A:D,2,FALSE)</f>
        <v>0004-0008</v>
      </c>
      <c r="D158" s="160">
        <v>13160</v>
      </c>
      <c r="E158" s="160">
        <v>5757770</v>
      </c>
      <c r="F158" s="160">
        <v>14589899</v>
      </c>
      <c r="G158" s="160" t="s">
        <v>2958</v>
      </c>
      <c r="H158" s="160" t="s">
        <v>303</v>
      </c>
      <c r="I158" s="160" t="s">
        <v>4157</v>
      </c>
      <c r="J158" s="160" t="s">
        <v>17581</v>
      </c>
      <c r="K158" s="160" t="s">
        <v>159</v>
      </c>
      <c r="L158" s="160" t="s">
        <v>17898</v>
      </c>
      <c r="M158" s="161">
        <v>45883.552083333336</v>
      </c>
      <c r="N158" s="161">
        <v>45884.625</v>
      </c>
      <c r="O158" s="160" t="s">
        <v>16559</v>
      </c>
      <c r="P158" s="160" t="s">
        <v>17315</v>
      </c>
      <c r="Q158" s="160" t="s">
        <v>17316</v>
      </c>
      <c r="R158" s="160" t="s">
        <v>17503</v>
      </c>
      <c r="S158" s="160" t="s">
        <v>2965</v>
      </c>
      <c r="T158" s="162" t="s">
        <v>17899</v>
      </c>
      <c r="U158" s="160" t="s">
        <v>2967</v>
      </c>
      <c r="V158" s="160" t="s">
        <v>17584</v>
      </c>
      <c r="W158" s="160" t="s">
        <v>180</v>
      </c>
      <c r="X158" s="160" t="s">
        <v>309</v>
      </c>
      <c r="Y158" s="160" t="s">
        <v>848</v>
      </c>
      <c r="Z158" s="160">
        <v>1</v>
      </c>
      <c r="AA158" s="160">
        <v>0</v>
      </c>
      <c r="AB158" s="87">
        <f>IF(U158="SOPORTE_TELEFÓNICO",'BASE LIQUIDACION REDEBAN 2025'!$B$19,IF(U158="ENVÍO",'BASE LIQUIDACION REDEBAN 2025'!$C$2,IF(W158="TIPO I",'BASE LIQUIDACION REDEBAN 2025'!$C$2,IF(W158="TIPO II",'BASE LIQUIDACION REDEBAN 2025'!$C$3,IF(W158="TIPO III",'BASE LIQUIDACION REDEBAN 2025'!$C$4,IF(W158="TIPO IV",'BASE LIQUIDACION REDEBAN 2025'!$C$5,IF(X158="AEREO",'BASE LIQUIDACION REDEBAN 2025'!$B$6,'BASE LIQUIDACION REDEBAN 2025'!$C$5)))))))</f>
        <v>479588.87655000004</v>
      </c>
      <c r="AC158" s="87">
        <f>IF(OR(U158="SOPORTE_TELEFÓNICO",U158="ENVÍO"),0,IF(W158="TIPO I",'BASE LIQUIDACION REDEBAN 2025'!$B$10,IF(W158="TIPO II",'BASE LIQUIDACION REDEBAN 2025'!$B$11,IF(W158="TIPO III",'BASE LIQUIDACION REDEBAN 2025'!$B$12,'BASE LIQUIDACION REDEBAN 2025'!$B$13))))</f>
        <v>196536.5258152</v>
      </c>
      <c r="AD158" s="87">
        <f t="shared" si="2"/>
        <v>479588.87655000004</v>
      </c>
    </row>
    <row r="159" spans="1:30" s="8" customFormat="1" ht="13.15">
      <c r="A159" s="160" t="s">
        <v>68</v>
      </c>
      <c r="B159" s="86" t="str">
        <f>VLOOKUP(A159,'CENTRO DE COSTOS'!A:D,4,FALSE)</f>
        <v>WILLIAM ASDRUBAL ROZO ROZO</v>
      </c>
      <c r="C159" s="86" t="str">
        <f>VLOOKUP(A159,'CENTRO DE COSTOS'!A:D,2,FALSE)</f>
        <v>0004-0004</v>
      </c>
      <c r="D159" s="160">
        <v>11001</v>
      </c>
      <c r="E159" s="160">
        <v>5758164</v>
      </c>
      <c r="F159" s="160">
        <v>20019196</v>
      </c>
      <c r="G159" s="160" t="s">
        <v>2958</v>
      </c>
      <c r="H159" s="160" t="s">
        <v>470</v>
      </c>
      <c r="I159" s="160" t="s">
        <v>68</v>
      </c>
      <c r="J159" s="160" t="s">
        <v>17563</v>
      </c>
      <c r="K159" s="160" t="s">
        <v>159</v>
      </c>
      <c r="L159" s="160" t="s">
        <v>17900</v>
      </c>
      <c r="M159" s="161">
        <v>45883.656944444447</v>
      </c>
      <c r="N159" s="161">
        <v>45884.65625</v>
      </c>
      <c r="O159" s="160" t="s">
        <v>16559</v>
      </c>
      <c r="P159" s="160" t="s">
        <v>17315</v>
      </c>
      <c r="Q159" s="160" t="s">
        <v>17316</v>
      </c>
      <c r="R159" s="160" t="s">
        <v>17901</v>
      </c>
      <c r="S159" s="160" t="s">
        <v>2965</v>
      </c>
      <c r="T159" s="162" t="s">
        <v>17902</v>
      </c>
      <c r="U159" s="160" t="s">
        <v>2967</v>
      </c>
      <c r="V159" s="160" t="s">
        <v>17566</v>
      </c>
      <c r="W159" s="160" t="s">
        <v>25</v>
      </c>
      <c r="X159" s="160" t="s">
        <v>166</v>
      </c>
      <c r="Y159" s="160" t="s">
        <v>877</v>
      </c>
      <c r="Z159" s="160">
        <v>1</v>
      </c>
      <c r="AA159" s="160">
        <v>0</v>
      </c>
      <c r="AB159" s="87">
        <f>IF(U159="SOPORTE_TELEFÓNICO",'BASE LIQUIDACION REDEBAN 2025'!$B$19,IF(U159="ENVÍO",'BASE LIQUIDACION REDEBAN 2025'!$C$2,IF(W159="TIPO I",'BASE LIQUIDACION REDEBAN 2025'!$C$2,IF(W159="TIPO II",'BASE LIQUIDACION REDEBAN 2025'!$C$3,IF(W159="TIPO III",'BASE LIQUIDACION REDEBAN 2025'!$C$4,IF(W159="TIPO IV",'BASE LIQUIDACION REDEBAN 2025'!$C$5,IF(X159="AEREO",'BASE LIQUIDACION REDEBAN 2025'!$B$6,'BASE LIQUIDACION REDEBAN 2025'!$C$5)))))))</f>
        <v>65960.072302</v>
      </c>
      <c r="AC159" s="87">
        <f>IF(OR(U159="SOPORTE_TELEFÓNICO",U159="ENVÍO"),0,IF(W159="TIPO I",'BASE LIQUIDACION REDEBAN 2025'!$B$10,IF(W159="TIPO II",'BASE LIQUIDACION REDEBAN 2025'!$B$11,IF(W159="TIPO III",'BASE LIQUIDACION REDEBAN 2025'!$B$12,'BASE LIQUIDACION REDEBAN 2025'!$B$13))))</f>
        <v>75096.394270399993</v>
      </c>
      <c r="AD159" s="87">
        <f t="shared" si="2"/>
        <v>65960.072302</v>
      </c>
    </row>
    <row r="160" spans="1:30" s="8" customFormat="1" ht="13.15">
      <c r="A160" s="160" t="s">
        <v>91</v>
      </c>
      <c r="B160" s="86" t="str">
        <f>VLOOKUP(A160,'CENTRO DE COSTOS'!A:D,4,FALSE)</f>
        <v>JOSE MAURICIO HERNANDEZ ROJAS</v>
      </c>
      <c r="C160" s="86" t="str">
        <f>VLOOKUP(A160,'CENTRO DE COSTOS'!A:D,2,FALSE)</f>
        <v>0004-0001</v>
      </c>
      <c r="D160" s="160">
        <v>23555</v>
      </c>
      <c r="E160" s="160">
        <v>5757091</v>
      </c>
      <c r="F160" s="160">
        <v>89354025</v>
      </c>
      <c r="G160" s="160" t="s">
        <v>2958</v>
      </c>
      <c r="H160" s="160" t="s">
        <v>421</v>
      </c>
      <c r="I160" s="160" t="s">
        <v>1688</v>
      </c>
      <c r="J160" s="160" t="s">
        <v>17903</v>
      </c>
      <c r="K160" s="160" t="s">
        <v>159</v>
      </c>
      <c r="L160" s="160" t="s">
        <v>17904</v>
      </c>
      <c r="M160" s="161">
        <v>45883.387499999997</v>
      </c>
      <c r="N160" s="161">
        <v>45884.713194444441</v>
      </c>
      <c r="O160" s="160" t="s">
        <v>16559</v>
      </c>
      <c r="P160" s="160" t="s">
        <v>2962</v>
      </c>
      <c r="Q160" s="160" t="s">
        <v>2995</v>
      </c>
      <c r="R160" s="160" t="s">
        <v>2972</v>
      </c>
      <c r="S160" s="160" t="s">
        <v>2965</v>
      </c>
      <c r="T160" s="162" t="s">
        <v>17905</v>
      </c>
      <c r="U160" s="160" t="s">
        <v>2967</v>
      </c>
      <c r="V160" s="160" t="s">
        <v>17906</v>
      </c>
      <c r="W160" s="160" t="s">
        <v>28</v>
      </c>
      <c r="X160" s="160" t="s">
        <v>166</v>
      </c>
      <c r="Y160" s="160" t="s">
        <v>2371</v>
      </c>
      <c r="Z160" s="160">
        <v>1</v>
      </c>
      <c r="AA160" s="160">
        <v>0</v>
      </c>
      <c r="AB160" s="87">
        <f>IF(U160="SOPORTE_TELEFÓNICO",'BASE LIQUIDACION REDEBAN 2025'!$B$19,IF(U160="ENVÍO",'BASE LIQUIDACION REDEBAN 2025'!$C$2,IF(W160="TIPO I",'BASE LIQUIDACION REDEBAN 2025'!$C$2,IF(W160="TIPO II",'BASE LIQUIDACION REDEBAN 2025'!$C$3,IF(W160="TIPO III",'BASE LIQUIDACION REDEBAN 2025'!$C$4,IF(W160="TIPO IV",'BASE LIQUIDACION REDEBAN 2025'!$C$5,IF(X160="AEREO",'BASE LIQUIDACION REDEBAN 2025'!$B$6,'BASE LIQUIDACION REDEBAN 2025'!$C$5)))))))</f>
        <v>144967.87232000002</v>
      </c>
      <c r="AC160" s="87">
        <f>IF(OR(U160="SOPORTE_TELEFÓNICO",U160="ENVÍO"),0,IF(W160="TIPO I",'BASE LIQUIDACION REDEBAN 2025'!$B$10,IF(W160="TIPO II",'BASE LIQUIDACION REDEBAN 2025'!$B$11,IF(W160="TIPO III",'BASE LIQUIDACION REDEBAN 2025'!$B$12,'BASE LIQUIDACION REDEBAN 2025'!$B$13))))</f>
        <v>140395.6348884</v>
      </c>
      <c r="AD160" s="87">
        <f t="shared" si="2"/>
        <v>144967.87232000002</v>
      </c>
    </row>
    <row r="161" spans="1:30" s="8" customFormat="1" ht="13.15">
      <c r="A161" s="160" t="s">
        <v>68</v>
      </c>
      <c r="B161" s="86" t="str">
        <f>VLOOKUP(A161,'CENTRO DE COSTOS'!A:D,4,FALSE)</f>
        <v>WILLIAM ASDRUBAL ROZO ROZO</v>
      </c>
      <c r="C161" s="86" t="str">
        <f>VLOOKUP(A161,'CENTRO DE COSTOS'!A:D,2,FALSE)</f>
        <v>0004-0004</v>
      </c>
      <c r="D161" s="160">
        <v>11001</v>
      </c>
      <c r="E161" s="160">
        <v>5759361</v>
      </c>
      <c r="F161" s="160">
        <v>20121885</v>
      </c>
      <c r="G161" s="160" t="s">
        <v>2958</v>
      </c>
      <c r="H161" s="160" t="s">
        <v>470</v>
      </c>
      <c r="I161" s="160" t="s">
        <v>68</v>
      </c>
      <c r="J161" s="160" t="s">
        <v>17907</v>
      </c>
      <c r="K161" s="160" t="s">
        <v>159</v>
      </c>
      <c r="L161" s="160" t="s">
        <v>17908</v>
      </c>
      <c r="M161" s="161">
        <v>45884.552083333336</v>
      </c>
      <c r="N161" s="161">
        <v>45884.717361111114</v>
      </c>
      <c r="O161" s="160" t="s">
        <v>16559</v>
      </c>
      <c r="P161" s="160" t="s">
        <v>2962</v>
      </c>
      <c r="Q161" s="160" t="s">
        <v>2971</v>
      </c>
      <c r="R161" s="160" t="s">
        <v>3027</v>
      </c>
      <c r="S161" s="160" t="s">
        <v>2965</v>
      </c>
      <c r="T161" s="162" t="s">
        <v>17909</v>
      </c>
      <c r="U161" s="160" t="s">
        <v>2967</v>
      </c>
      <c r="V161" s="160" t="s">
        <v>17910</v>
      </c>
      <c r="W161" s="160" t="s">
        <v>25</v>
      </c>
      <c r="X161" s="160" t="s">
        <v>166</v>
      </c>
      <c r="Y161" s="160" t="s">
        <v>1029</v>
      </c>
      <c r="Z161" s="160">
        <v>1</v>
      </c>
      <c r="AA161" s="160">
        <v>0</v>
      </c>
      <c r="AB161" s="87">
        <f>IF(U161="SOPORTE_TELEFÓNICO",'BASE LIQUIDACION REDEBAN 2025'!$B$19,IF(U161="ENVÍO",'BASE LIQUIDACION REDEBAN 2025'!$C$2,IF(W161="TIPO I",'BASE LIQUIDACION REDEBAN 2025'!$C$2,IF(W161="TIPO II",'BASE LIQUIDACION REDEBAN 2025'!$C$3,IF(W161="TIPO III",'BASE LIQUIDACION REDEBAN 2025'!$C$4,IF(W161="TIPO IV",'BASE LIQUIDACION REDEBAN 2025'!$C$5,IF(X161="AEREO",'BASE LIQUIDACION REDEBAN 2025'!$B$6,'BASE LIQUIDACION REDEBAN 2025'!$C$5)))))))</f>
        <v>65960.072302</v>
      </c>
      <c r="AC161" s="87">
        <f>IF(OR(U161="SOPORTE_TELEFÓNICO",U161="ENVÍO"),0,IF(W161="TIPO I",'BASE LIQUIDACION REDEBAN 2025'!$B$10,IF(W161="TIPO II",'BASE LIQUIDACION REDEBAN 2025'!$B$11,IF(W161="TIPO III",'BASE LIQUIDACION REDEBAN 2025'!$B$12,'BASE LIQUIDACION REDEBAN 2025'!$B$13))))</f>
        <v>75096.394270399993</v>
      </c>
      <c r="AD161" s="87">
        <f t="shared" si="2"/>
        <v>65960.072302</v>
      </c>
    </row>
    <row r="162" spans="1:30" s="8" customFormat="1" ht="13.15">
      <c r="A162" s="160" t="s">
        <v>91</v>
      </c>
      <c r="B162" s="86" t="str">
        <f>VLOOKUP(A162,'CENTRO DE COSTOS'!A:D,4,FALSE)</f>
        <v>JOSE MAURICIO HERNANDEZ ROJAS</v>
      </c>
      <c r="C162" s="86" t="str">
        <f>VLOOKUP(A162,'CENTRO DE COSTOS'!A:D,2,FALSE)</f>
        <v>0004-0001</v>
      </c>
      <c r="D162" s="160">
        <v>23182</v>
      </c>
      <c r="E162" s="160">
        <v>5758687</v>
      </c>
      <c r="F162" s="160">
        <v>65633406</v>
      </c>
      <c r="G162" s="160" t="s">
        <v>2958</v>
      </c>
      <c r="H162" s="160" t="s">
        <v>421</v>
      </c>
      <c r="I162" s="160" t="s">
        <v>9185</v>
      </c>
      <c r="J162" s="160" t="s">
        <v>17911</v>
      </c>
      <c r="K162" s="160" t="s">
        <v>159</v>
      </c>
      <c r="L162" s="160" t="s">
        <v>17912</v>
      </c>
      <c r="M162" s="161">
        <v>45884.366666666669</v>
      </c>
      <c r="N162" s="161">
        <v>45884.724999999999</v>
      </c>
      <c r="O162" s="160" t="s">
        <v>16559</v>
      </c>
      <c r="P162" s="160" t="s">
        <v>2962</v>
      </c>
      <c r="Q162" s="160" t="s">
        <v>2978</v>
      </c>
      <c r="R162" s="160" t="s">
        <v>2983</v>
      </c>
      <c r="S162" s="160" t="s">
        <v>2965</v>
      </c>
      <c r="T162" s="162" t="s">
        <v>17913</v>
      </c>
      <c r="U162" s="160" t="s">
        <v>2967</v>
      </c>
      <c r="V162" s="160" t="s">
        <v>17914</v>
      </c>
      <c r="W162" s="160" t="s">
        <v>28</v>
      </c>
      <c r="X162" s="160" t="s">
        <v>166</v>
      </c>
      <c r="Y162" s="160" t="s">
        <v>1917</v>
      </c>
      <c r="Z162" s="160">
        <v>1</v>
      </c>
      <c r="AA162" s="160">
        <v>0</v>
      </c>
      <c r="AB162" s="87">
        <f>IF(U162="SOPORTE_TELEFÓNICO",'BASE LIQUIDACION REDEBAN 2025'!$B$19,IF(U162="ENVÍO",'BASE LIQUIDACION REDEBAN 2025'!$C$2,IF(W162="TIPO I",'BASE LIQUIDACION REDEBAN 2025'!$C$2,IF(W162="TIPO II",'BASE LIQUIDACION REDEBAN 2025'!$C$3,IF(W162="TIPO III",'BASE LIQUIDACION REDEBAN 2025'!$C$4,IF(W162="TIPO IV",'BASE LIQUIDACION REDEBAN 2025'!$C$5,IF(X162="AEREO",'BASE LIQUIDACION REDEBAN 2025'!$B$6,'BASE LIQUIDACION REDEBAN 2025'!$C$5)))))))</f>
        <v>144967.87232000002</v>
      </c>
      <c r="AC162" s="87">
        <f>IF(OR(U162="SOPORTE_TELEFÓNICO",U162="ENVÍO"),0,IF(W162="TIPO I",'BASE LIQUIDACION REDEBAN 2025'!$B$10,IF(W162="TIPO II",'BASE LIQUIDACION REDEBAN 2025'!$B$11,IF(W162="TIPO III",'BASE LIQUIDACION REDEBAN 2025'!$B$12,'BASE LIQUIDACION REDEBAN 2025'!$B$13))))</f>
        <v>140395.6348884</v>
      </c>
      <c r="AD162" s="87">
        <f t="shared" si="2"/>
        <v>144967.87232000002</v>
      </c>
    </row>
    <row r="163" spans="1:30" s="8" customFormat="1" ht="13.15">
      <c r="A163" s="160" t="s">
        <v>68</v>
      </c>
      <c r="B163" s="86" t="str">
        <f>VLOOKUP(A163,'CENTRO DE COSTOS'!A:D,4,FALSE)</f>
        <v>WILLIAM ASDRUBAL ROZO ROZO</v>
      </c>
      <c r="C163" s="86" t="str">
        <f>VLOOKUP(A163,'CENTRO DE COSTOS'!A:D,2,FALSE)</f>
        <v>0004-0004</v>
      </c>
      <c r="D163" s="160">
        <v>11001</v>
      </c>
      <c r="E163" s="160">
        <v>5759275</v>
      </c>
      <c r="F163" s="160">
        <v>15355167</v>
      </c>
      <c r="G163" s="160" t="s">
        <v>2958</v>
      </c>
      <c r="H163" s="160" t="s">
        <v>470</v>
      </c>
      <c r="I163" s="160" t="s">
        <v>68</v>
      </c>
      <c r="J163" s="160" t="s">
        <v>17775</v>
      </c>
      <c r="K163" s="160" t="s">
        <v>159</v>
      </c>
      <c r="L163" s="160" t="s">
        <v>17915</v>
      </c>
      <c r="M163" s="161">
        <v>45884.51666666667</v>
      </c>
      <c r="N163" s="161">
        <v>45884.747916666667</v>
      </c>
      <c r="O163" s="160" t="s">
        <v>16559</v>
      </c>
      <c r="P163" s="160" t="s">
        <v>2962</v>
      </c>
      <c r="Q163" s="160" t="s">
        <v>2963</v>
      </c>
      <c r="R163" s="160" t="s">
        <v>2964</v>
      </c>
      <c r="S163" s="160" t="s">
        <v>2965</v>
      </c>
      <c r="T163" s="162" t="s">
        <v>17916</v>
      </c>
      <c r="U163" s="160" t="s">
        <v>2967</v>
      </c>
      <c r="V163" s="160" t="s">
        <v>17917</v>
      </c>
      <c r="W163" s="160" t="s">
        <v>25</v>
      </c>
      <c r="X163" s="160" t="s">
        <v>166</v>
      </c>
      <c r="Y163" s="160" t="s">
        <v>573</v>
      </c>
      <c r="Z163" s="160">
        <v>1</v>
      </c>
      <c r="AA163" s="160">
        <v>0</v>
      </c>
      <c r="AB163" s="87">
        <f>IF(U163="SOPORTE_TELEFÓNICO",'BASE LIQUIDACION REDEBAN 2025'!$B$19,IF(U163="ENVÍO",'BASE LIQUIDACION REDEBAN 2025'!$C$2,IF(W163="TIPO I",'BASE LIQUIDACION REDEBAN 2025'!$C$2,IF(W163="TIPO II",'BASE LIQUIDACION REDEBAN 2025'!$C$3,IF(W163="TIPO III",'BASE LIQUIDACION REDEBAN 2025'!$C$4,IF(W163="TIPO IV",'BASE LIQUIDACION REDEBAN 2025'!$C$5,IF(X163="AEREO",'BASE LIQUIDACION REDEBAN 2025'!$B$6,'BASE LIQUIDACION REDEBAN 2025'!$C$5)))))))</f>
        <v>65960.072302</v>
      </c>
      <c r="AC163" s="87">
        <f>IF(OR(U163="SOPORTE_TELEFÓNICO",U163="ENVÍO"),0,IF(W163="TIPO I",'BASE LIQUIDACION REDEBAN 2025'!$B$10,IF(W163="TIPO II",'BASE LIQUIDACION REDEBAN 2025'!$B$11,IF(W163="TIPO III",'BASE LIQUIDACION REDEBAN 2025'!$B$12,'BASE LIQUIDACION REDEBAN 2025'!$B$13))))</f>
        <v>75096.394270399993</v>
      </c>
      <c r="AD163" s="87">
        <f t="shared" si="2"/>
        <v>65960.072302</v>
      </c>
    </row>
    <row r="164" spans="1:30" s="8" customFormat="1" ht="13.15">
      <c r="A164" s="160" t="s">
        <v>68</v>
      </c>
      <c r="B164" s="86" t="str">
        <f>VLOOKUP(A164,'CENTRO DE COSTOS'!A:D,4,FALSE)</f>
        <v>WILLIAM ASDRUBAL ROZO ROZO</v>
      </c>
      <c r="C164" s="86" t="str">
        <f>VLOOKUP(A164,'CENTRO DE COSTOS'!A:D,2,FALSE)</f>
        <v>0004-0004</v>
      </c>
      <c r="D164" s="160">
        <v>11001</v>
      </c>
      <c r="E164" s="160">
        <v>5758915</v>
      </c>
      <c r="F164" s="160">
        <v>15062227</v>
      </c>
      <c r="G164" s="160" t="s">
        <v>2958</v>
      </c>
      <c r="H164" s="160" t="s">
        <v>470</v>
      </c>
      <c r="I164" s="160" t="s">
        <v>68</v>
      </c>
      <c r="J164" s="160" t="s">
        <v>17918</v>
      </c>
      <c r="K164" s="160" t="s">
        <v>159</v>
      </c>
      <c r="L164" s="160" t="s">
        <v>17919</v>
      </c>
      <c r="M164" s="161">
        <v>45884.420138888891</v>
      </c>
      <c r="N164" s="161">
        <v>45884.749305555553</v>
      </c>
      <c r="O164" s="160" t="s">
        <v>16559</v>
      </c>
      <c r="P164" s="160" t="s">
        <v>17322</v>
      </c>
      <c r="Q164" s="160" t="s">
        <v>17349</v>
      </c>
      <c r="R164" s="160" t="s">
        <v>3326</v>
      </c>
      <c r="S164" s="160" t="s">
        <v>2965</v>
      </c>
      <c r="T164" s="162" t="s">
        <v>17920</v>
      </c>
      <c r="U164" s="160" t="s">
        <v>2967</v>
      </c>
      <c r="V164" s="160" t="s">
        <v>17921</v>
      </c>
      <c r="W164" s="160" t="s">
        <v>25</v>
      </c>
      <c r="X164" s="160" t="s">
        <v>166</v>
      </c>
      <c r="Y164" s="160" t="s">
        <v>573</v>
      </c>
      <c r="Z164" s="160">
        <v>1</v>
      </c>
      <c r="AA164" s="160">
        <v>0</v>
      </c>
      <c r="AB164" s="87">
        <f>IF(U164="SOPORTE_TELEFÓNICO",'BASE LIQUIDACION REDEBAN 2025'!$B$19,IF(U164="ENVÍO",'BASE LIQUIDACION REDEBAN 2025'!$C$2,IF(W164="TIPO I",'BASE LIQUIDACION REDEBAN 2025'!$C$2,IF(W164="TIPO II",'BASE LIQUIDACION REDEBAN 2025'!$C$3,IF(W164="TIPO III",'BASE LIQUIDACION REDEBAN 2025'!$C$4,IF(W164="TIPO IV",'BASE LIQUIDACION REDEBAN 2025'!$C$5,IF(X164="AEREO",'BASE LIQUIDACION REDEBAN 2025'!$B$6,'BASE LIQUIDACION REDEBAN 2025'!$C$5)))))))</f>
        <v>65960.072302</v>
      </c>
      <c r="AC164" s="87">
        <f>IF(OR(U164="SOPORTE_TELEFÓNICO",U164="ENVÍO"),0,IF(W164="TIPO I",'BASE LIQUIDACION REDEBAN 2025'!$B$10,IF(W164="TIPO II",'BASE LIQUIDACION REDEBAN 2025'!$B$11,IF(W164="TIPO III",'BASE LIQUIDACION REDEBAN 2025'!$B$12,'BASE LIQUIDACION REDEBAN 2025'!$B$13))))</f>
        <v>75096.394270399993</v>
      </c>
      <c r="AD164" s="87">
        <f t="shared" si="2"/>
        <v>65960.072302</v>
      </c>
    </row>
    <row r="165" spans="1:30" s="8" customFormat="1" ht="13.15">
      <c r="A165" s="160" t="s">
        <v>72</v>
      </c>
      <c r="B165" s="86" t="str">
        <f>VLOOKUP(A165,'CENTRO DE COSTOS'!A:D,4,FALSE)</f>
        <v>MIGUEL JULIÁN HERNÁNDEZ GUARÍN</v>
      </c>
      <c r="C165" s="86" t="str">
        <f>VLOOKUP(A165,'CENTRO DE COSTOS'!A:D,2,FALSE)</f>
        <v>0004-0008</v>
      </c>
      <c r="D165" s="160">
        <v>68547</v>
      </c>
      <c r="E165" s="160">
        <v>5759774</v>
      </c>
      <c r="F165" s="160">
        <v>42149161</v>
      </c>
      <c r="G165" s="160" t="s">
        <v>2958</v>
      </c>
      <c r="H165" s="160" t="s">
        <v>820</v>
      </c>
      <c r="I165" s="160" t="s">
        <v>844</v>
      </c>
      <c r="J165" s="160" t="s">
        <v>17922</v>
      </c>
      <c r="K165" s="160" t="s">
        <v>159</v>
      </c>
      <c r="L165" s="160" t="s">
        <v>17923</v>
      </c>
      <c r="M165" s="161">
        <v>45884.688194444447</v>
      </c>
      <c r="N165" s="161">
        <v>45885.510416666664</v>
      </c>
      <c r="O165" s="160" t="s">
        <v>16559</v>
      </c>
      <c r="P165" s="160" t="s">
        <v>2962</v>
      </c>
      <c r="Q165" s="160" t="s">
        <v>3076</v>
      </c>
      <c r="R165" s="160" t="s">
        <v>3076</v>
      </c>
      <c r="S165" s="160" t="s">
        <v>2965</v>
      </c>
      <c r="T165" s="162" t="s">
        <v>17924</v>
      </c>
      <c r="U165" s="160" t="s">
        <v>2967</v>
      </c>
      <c r="V165" s="160">
        <v>0</v>
      </c>
      <c r="W165" s="160" t="s">
        <v>28</v>
      </c>
      <c r="X165" s="160" t="s">
        <v>166</v>
      </c>
      <c r="Y165" s="160" t="s">
        <v>3140</v>
      </c>
      <c r="Z165" s="160">
        <v>1</v>
      </c>
      <c r="AA165" s="160">
        <v>0</v>
      </c>
      <c r="AB165" s="87">
        <f>IF(U165="SOPORTE_TELEFÓNICO",'BASE LIQUIDACION REDEBAN 2025'!$B$19,IF(U165="ENVÍO",'BASE LIQUIDACION REDEBAN 2025'!$C$2,IF(W165="TIPO I",'BASE LIQUIDACION REDEBAN 2025'!$C$2,IF(W165="TIPO II",'BASE LIQUIDACION REDEBAN 2025'!$C$3,IF(W165="TIPO III",'BASE LIQUIDACION REDEBAN 2025'!$C$4,IF(W165="TIPO IV",'BASE LIQUIDACION REDEBAN 2025'!$C$5,IF(X165="AEREO",'BASE LIQUIDACION REDEBAN 2025'!$B$6,'BASE LIQUIDACION REDEBAN 2025'!$C$5)))))))</f>
        <v>144967.87232000002</v>
      </c>
      <c r="AC165" s="87">
        <f>IF(OR(U165="SOPORTE_TELEFÓNICO",U165="ENVÍO"),0,IF(W165="TIPO I",'BASE LIQUIDACION REDEBAN 2025'!$B$10,IF(W165="TIPO II",'BASE LIQUIDACION REDEBAN 2025'!$B$11,IF(W165="TIPO III",'BASE LIQUIDACION REDEBAN 2025'!$B$12,'BASE LIQUIDACION REDEBAN 2025'!$B$13))))</f>
        <v>140395.6348884</v>
      </c>
      <c r="AD165" s="87">
        <f t="shared" si="2"/>
        <v>144967.87232000002</v>
      </c>
    </row>
    <row r="166" spans="1:30" s="8" customFormat="1" ht="13.15">
      <c r="A166" s="160" t="s">
        <v>68</v>
      </c>
      <c r="B166" s="86" t="str">
        <f>VLOOKUP(A166,'CENTRO DE COSTOS'!A:D,4,FALSE)</f>
        <v>WILLIAM ASDRUBAL ROZO ROZO</v>
      </c>
      <c r="C166" s="86" t="str">
        <f>VLOOKUP(A166,'CENTRO DE COSTOS'!A:D,2,FALSE)</f>
        <v>0004-0004</v>
      </c>
      <c r="D166" s="160">
        <v>11001</v>
      </c>
      <c r="E166" s="160">
        <v>5759611</v>
      </c>
      <c r="F166" s="160">
        <v>89195802</v>
      </c>
      <c r="G166" s="160" t="s">
        <v>2958</v>
      </c>
      <c r="H166" s="160" t="s">
        <v>470</v>
      </c>
      <c r="I166" s="160" t="s">
        <v>68</v>
      </c>
      <c r="J166" s="160" t="s">
        <v>17925</v>
      </c>
      <c r="K166" s="160" t="s">
        <v>159</v>
      </c>
      <c r="L166" s="160" t="s">
        <v>17926</v>
      </c>
      <c r="M166" s="161">
        <v>45884.629861111112</v>
      </c>
      <c r="N166" s="161">
        <v>45885.511111111111</v>
      </c>
      <c r="O166" s="160" t="s">
        <v>16559</v>
      </c>
      <c r="P166" s="160" t="s">
        <v>2962</v>
      </c>
      <c r="Q166" s="160" t="s">
        <v>2995</v>
      </c>
      <c r="R166" s="160" t="s">
        <v>2972</v>
      </c>
      <c r="S166" s="160" t="s">
        <v>2965</v>
      </c>
      <c r="T166" s="162" t="s">
        <v>17927</v>
      </c>
      <c r="U166" s="160" t="s">
        <v>2967</v>
      </c>
      <c r="V166" s="160" t="s">
        <v>17928</v>
      </c>
      <c r="W166" s="160" t="s">
        <v>25</v>
      </c>
      <c r="X166" s="160" t="s">
        <v>166</v>
      </c>
      <c r="Y166" s="160" t="s">
        <v>682</v>
      </c>
      <c r="Z166" s="160">
        <v>1</v>
      </c>
      <c r="AA166" s="160">
        <v>0</v>
      </c>
      <c r="AB166" s="87">
        <f>IF(U166="SOPORTE_TELEFÓNICO",'BASE LIQUIDACION REDEBAN 2025'!$B$19,IF(U166="ENVÍO",'BASE LIQUIDACION REDEBAN 2025'!$C$2,IF(W166="TIPO I",'BASE LIQUIDACION REDEBAN 2025'!$C$2,IF(W166="TIPO II",'BASE LIQUIDACION REDEBAN 2025'!$C$3,IF(W166="TIPO III",'BASE LIQUIDACION REDEBAN 2025'!$C$4,IF(W166="TIPO IV",'BASE LIQUIDACION REDEBAN 2025'!$C$5,IF(X166="AEREO",'BASE LIQUIDACION REDEBAN 2025'!$B$6,'BASE LIQUIDACION REDEBAN 2025'!$C$5)))))))</f>
        <v>65960.072302</v>
      </c>
      <c r="AC166" s="87">
        <f>IF(OR(U166="SOPORTE_TELEFÓNICO",U166="ENVÍO"),0,IF(W166="TIPO I",'BASE LIQUIDACION REDEBAN 2025'!$B$10,IF(W166="TIPO II",'BASE LIQUIDACION REDEBAN 2025'!$B$11,IF(W166="TIPO III",'BASE LIQUIDACION REDEBAN 2025'!$B$12,'BASE LIQUIDACION REDEBAN 2025'!$B$13))))</f>
        <v>75096.394270399993</v>
      </c>
      <c r="AD166" s="87">
        <f t="shared" si="2"/>
        <v>65960.072302</v>
      </c>
    </row>
    <row r="167" spans="1:30" s="8" customFormat="1" ht="13.15">
      <c r="A167" s="160" t="s">
        <v>98</v>
      </c>
      <c r="B167" s="86" t="str">
        <f>VLOOKUP(A167,'CENTRO DE COSTOS'!A:D,4,FALSE)</f>
        <v>MIGUEL JULIÁN HERNÁNDEZ GUARÍN</v>
      </c>
      <c r="C167" s="86" t="str">
        <f>VLOOKUP(A167,'CENTRO DE COSTOS'!A:D,2,FALSE)</f>
        <v>0004-0008</v>
      </c>
      <c r="D167" s="160">
        <v>15001</v>
      </c>
      <c r="E167" s="160">
        <v>5760189</v>
      </c>
      <c r="F167" s="160">
        <v>20490959</v>
      </c>
      <c r="G167" s="160" t="s">
        <v>2958</v>
      </c>
      <c r="H167" s="160" t="s">
        <v>241</v>
      </c>
      <c r="I167" s="160" t="s">
        <v>98</v>
      </c>
      <c r="J167" s="160" t="s">
        <v>17929</v>
      </c>
      <c r="K167" s="160" t="s">
        <v>159</v>
      </c>
      <c r="L167" s="160" t="s">
        <v>17930</v>
      </c>
      <c r="M167" s="161">
        <v>45885.426388888889</v>
      </c>
      <c r="N167" s="161">
        <v>45885.513888888891</v>
      </c>
      <c r="O167" s="160" t="s">
        <v>16559</v>
      </c>
      <c r="P167" s="160" t="s">
        <v>17322</v>
      </c>
      <c r="Q167" s="160" t="s">
        <v>3335</v>
      </c>
      <c r="R167" s="160" t="s">
        <v>17344</v>
      </c>
      <c r="S167" s="160" t="s">
        <v>2965</v>
      </c>
      <c r="T167" s="162" t="s">
        <v>17931</v>
      </c>
      <c r="U167" s="160" t="s">
        <v>2967</v>
      </c>
      <c r="V167" s="160" t="s">
        <v>17932</v>
      </c>
      <c r="W167" s="160" t="s">
        <v>25</v>
      </c>
      <c r="X167" s="160" t="s">
        <v>166</v>
      </c>
      <c r="Y167" s="160" t="s">
        <v>623</v>
      </c>
      <c r="Z167" s="160">
        <v>1</v>
      </c>
      <c r="AA167" s="160">
        <v>0</v>
      </c>
      <c r="AB167" s="87">
        <f>IF(U167="SOPORTE_TELEFÓNICO",'BASE LIQUIDACION REDEBAN 2025'!$B$19,IF(U167="ENVÍO",'BASE LIQUIDACION REDEBAN 2025'!$C$2,IF(W167="TIPO I",'BASE LIQUIDACION REDEBAN 2025'!$C$2,IF(W167="TIPO II",'BASE LIQUIDACION REDEBAN 2025'!$C$3,IF(W167="TIPO III",'BASE LIQUIDACION REDEBAN 2025'!$C$4,IF(W167="TIPO IV",'BASE LIQUIDACION REDEBAN 2025'!$C$5,IF(X167="AEREO",'BASE LIQUIDACION REDEBAN 2025'!$B$6,'BASE LIQUIDACION REDEBAN 2025'!$C$5)))))))</f>
        <v>65960.072302</v>
      </c>
      <c r="AC167" s="87">
        <f>IF(OR(U167="SOPORTE_TELEFÓNICO",U167="ENVÍO"),0,IF(W167="TIPO I",'BASE LIQUIDACION REDEBAN 2025'!$B$10,IF(W167="TIPO II",'BASE LIQUIDACION REDEBAN 2025'!$B$11,IF(W167="TIPO III",'BASE LIQUIDACION REDEBAN 2025'!$B$12,'BASE LIQUIDACION REDEBAN 2025'!$B$13))))</f>
        <v>75096.394270399993</v>
      </c>
      <c r="AD167" s="87">
        <f t="shared" si="2"/>
        <v>65960.072302</v>
      </c>
    </row>
    <row r="168" spans="1:30" s="8" customFormat="1" ht="13.15">
      <c r="A168" s="160" t="s">
        <v>98</v>
      </c>
      <c r="B168" s="86" t="str">
        <f>VLOOKUP(A168,'CENTRO DE COSTOS'!A:D,4,FALSE)</f>
        <v>MIGUEL JULIÁN HERNÁNDEZ GUARÍN</v>
      </c>
      <c r="C168" s="86" t="str">
        <f>VLOOKUP(A168,'CENTRO DE COSTOS'!A:D,2,FALSE)</f>
        <v>0004-0008</v>
      </c>
      <c r="D168" s="160">
        <v>15491</v>
      </c>
      <c r="E168" s="160">
        <v>5759026</v>
      </c>
      <c r="F168" s="160">
        <v>14336457</v>
      </c>
      <c r="G168" s="160" t="s">
        <v>2958</v>
      </c>
      <c r="H168" s="160" t="s">
        <v>241</v>
      </c>
      <c r="I168" s="160" t="s">
        <v>7432</v>
      </c>
      <c r="J168" s="160" t="s">
        <v>17933</v>
      </c>
      <c r="K168" s="160" t="s">
        <v>159</v>
      </c>
      <c r="L168" s="160" t="s">
        <v>17934</v>
      </c>
      <c r="M168" s="161">
        <v>45884.450694444444</v>
      </c>
      <c r="N168" s="161">
        <v>45885.57916666667</v>
      </c>
      <c r="O168" s="160" t="s">
        <v>16559</v>
      </c>
      <c r="P168" s="160" t="s">
        <v>2962</v>
      </c>
      <c r="Q168" s="160" t="s">
        <v>3076</v>
      </c>
      <c r="R168" s="160" t="s">
        <v>3076</v>
      </c>
      <c r="S168" s="160" t="s">
        <v>2965</v>
      </c>
      <c r="T168" s="162" t="s">
        <v>17935</v>
      </c>
      <c r="U168" s="160" t="s">
        <v>2967</v>
      </c>
      <c r="V168" s="160" t="s">
        <v>17936</v>
      </c>
      <c r="W168" s="160" t="s">
        <v>28</v>
      </c>
      <c r="X168" s="160" t="s">
        <v>166</v>
      </c>
      <c r="Y168" s="160" t="s">
        <v>247</v>
      </c>
      <c r="Z168" s="160">
        <v>1</v>
      </c>
      <c r="AA168" s="160">
        <v>0</v>
      </c>
      <c r="AB168" s="87">
        <f>IF(U168="SOPORTE_TELEFÓNICO",'BASE LIQUIDACION REDEBAN 2025'!$B$19,IF(U168="ENVÍO",'BASE LIQUIDACION REDEBAN 2025'!$C$2,IF(W168="TIPO I",'BASE LIQUIDACION REDEBAN 2025'!$C$2,IF(W168="TIPO II",'BASE LIQUIDACION REDEBAN 2025'!$C$3,IF(W168="TIPO III",'BASE LIQUIDACION REDEBAN 2025'!$C$4,IF(W168="TIPO IV",'BASE LIQUIDACION REDEBAN 2025'!$C$5,IF(X168="AEREO",'BASE LIQUIDACION REDEBAN 2025'!$B$6,'BASE LIQUIDACION REDEBAN 2025'!$C$5)))))))</f>
        <v>144967.87232000002</v>
      </c>
      <c r="AC168" s="87">
        <f>IF(OR(U168="SOPORTE_TELEFÓNICO",U168="ENVÍO"),0,IF(W168="TIPO I",'BASE LIQUIDACION REDEBAN 2025'!$B$10,IF(W168="TIPO II",'BASE LIQUIDACION REDEBAN 2025'!$B$11,IF(W168="TIPO III",'BASE LIQUIDACION REDEBAN 2025'!$B$12,'BASE LIQUIDACION REDEBAN 2025'!$B$13))))</f>
        <v>140395.6348884</v>
      </c>
      <c r="AD168" s="87">
        <f t="shared" si="2"/>
        <v>144967.87232000002</v>
      </c>
    </row>
    <row r="169" spans="1:30" s="8" customFormat="1" ht="13.15">
      <c r="A169" s="160" t="s">
        <v>90</v>
      </c>
      <c r="B169" s="86" t="str">
        <f>VLOOKUP(A169,'CENTRO DE COSTOS'!A:D,4,FALSE)</f>
        <v>JUAN SEBASTIÁN RÍOS CASTRILLÓN</v>
      </c>
      <c r="C169" s="86" t="str">
        <f>VLOOKUP(A169,'CENTRO DE COSTOS'!A:D,2,FALSE)</f>
        <v>0004-0005</v>
      </c>
      <c r="D169" s="160">
        <v>5088</v>
      </c>
      <c r="E169" s="160">
        <v>5759930</v>
      </c>
      <c r="F169" s="160">
        <v>13444724</v>
      </c>
      <c r="G169" s="160" t="s">
        <v>2958</v>
      </c>
      <c r="H169" s="160" t="s">
        <v>197</v>
      </c>
      <c r="I169" s="160" t="s">
        <v>211</v>
      </c>
      <c r="J169" s="160" t="s">
        <v>17937</v>
      </c>
      <c r="K169" s="160" t="s">
        <v>159</v>
      </c>
      <c r="L169" s="160" t="s">
        <v>17938</v>
      </c>
      <c r="M169" s="161">
        <v>45885.333333333336</v>
      </c>
      <c r="N169" s="161">
        <v>45885.586805555555</v>
      </c>
      <c r="O169" s="160" t="s">
        <v>16559</v>
      </c>
      <c r="P169" s="160" t="s">
        <v>2962</v>
      </c>
      <c r="Q169" s="160" t="s">
        <v>3076</v>
      </c>
      <c r="R169" s="160" t="s">
        <v>3076</v>
      </c>
      <c r="S169" s="160" t="s">
        <v>2965</v>
      </c>
      <c r="T169" s="162" t="s">
        <v>17939</v>
      </c>
      <c r="U169" s="160" t="s">
        <v>2967</v>
      </c>
      <c r="V169" s="160" t="s">
        <v>17940</v>
      </c>
      <c r="W169" s="160" t="s">
        <v>25</v>
      </c>
      <c r="X169" s="160" t="s">
        <v>166</v>
      </c>
      <c r="Y169" s="160" t="s">
        <v>368</v>
      </c>
      <c r="Z169" s="160">
        <v>1</v>
      </c>
      <c r="AA169" s="160">
        <v>0</v>
      </c>
      <c r="AB169" s="87">
        <f>IF(U169="SOPORTE_TELEFÓNICO",'BASE LIQUIDACION REDEBAN 2025'!$B$19,IF(U169="ENVÍO",'BASE LIQUIDACION REDEBAN 2025'!$C$2,IF(W169="TIPO I",'BASE LIQUIDACION REDEBAN 2025'!$C$2,IF(W169="TIPO II",'BASE LIQUIDACION REDEBAN 2025'!$C$3,IF(W169="TIPO III",'BASE LIQUIDACION REDEBAN 2025'!$C$4,IF(W169="TIPO IV",'BASE LIQUIDACION REDEBAN 2025'!$C$5,IF(X169="AEREO",'BASE LIQUIDACION REDEBAN 2025'!$B$6,'BASE LIQUIDACION REDEBAN 2025'!$C$5)))))))</f>
        <v>65960.072302</v>
      </c>
      <c r="AC169" s="87">
        <f>IF(OR(U169="SOPORTE_TELEFÓNICO",U169="ENVÍO"),0,IF(W169="TIPO I",'BASE LIQUIDACION REDEBAN 2025'!$B$10,IF(W169="TIPO II",'BASE LIQUIDACION REDEBAN 2025'!$B$11,IF(W169="TIPO III",'BASE LIQUIDACION REDEBAN 2025'!$B$12,'BASE LIQUIDACION REDEBAN 2025'!$B$13))))</f>
        <v>75096.394270399993</v>
      </c>
      <c r="AD169" s="87">
        <f t="shared" si="2"/>
        <v>65960.072302</v>
      </c>
    </row>
    <row r="170" spans="1:30" s="8" customFormat="1" ht="13.15">
      <c r="A170" s="160" t="s">
        <v>87</v>
      </c>
      <c r="B170" s="86" t="str">
        <f>VLOOKUP(A170,'CENTRO DE COSTOS'!A:D,4,FALSE)</f>
        <v>DIEGO FERNANDO HENAO CARDONA</v>
      </c>
      <c r="C170" s="86" t="str">
        <f>VLOOKUP(A170,'CENTRO DE COSTOS'!A:D,2,FALSE)</f>
        <v>0004-0002</v>
      </c>
      <c r="D170" s="160">
        <v>17486</v>
      </c>
      <c r="E170" s="160">
        <v>5760476</v>
      </c>
      <c r="F170" s="160">
        <v>17410028</v>
      </c>
      <c r="G170" s="160" t="s">
        <v>2958</v>
      </c>
      <c r="H170" s="160" t="s">
        <v>477</v>
      </c>
      <c r="I170" s="160" t="s">
        <v>7625</v>
      </c>
      <c r="J170" s="160" t="s">
        <v>17941</v>
      </c>
      <c r="K170" s="160" t="s">
        <v>159</v>
      </c>
      <c r="L170" s="160" t="s">
        <v>17942</v>
      </c>
      <c r="M170" s="161">
        <v>45885.612500000003</v>
      </c>
      <c r="N170" s="161">
        <v>45888.529166666667</v>
      </c>
      <c r="O170" s="160" t="s">
        <v>16559</v>
      </c>
      <c r="P170" s="160" t="s">
        <v>17322</v>
      </c>
      <c r="Q170" s="160" t="s">
        <v>3335</v>
      </c>
      <c r="R170" s="160" t="s">
        <v>17344</v>
      </c>
      <c r="S170" s="160" t="s">
        <v>2965</v>
      </c>
      <c r="T170" s="162" t="s">
        <v>17943</v>
      </c>
      <c r="U170" s="160" t="s">
        <v>3213</v>
      </c>
      <c r="V170" s="160">
        <v>0</v>
      </c>
      <c r="W170" s="160" t="s">
        <v>28</v>
      </c>
      <c r="X170" s="160" t="s">
        <v>166</v>
      </c>
      <c r="Y170" s="160" t="s">
        <v>482</v>
      </c>
      <c r="Z170" s="160">
        <v>0</v>
      </c>
      <c r="AA170" s="160">
        <v>0</v>
      </c>
      <c r="AB170" s="87">
        <f>IF(U170="SOPORTE_TELEFÓNICO",'BASE LIQUIDACION REDEBAN 2025'!$B$19,IF(U170="ENVÍO",'BASE LIQUIDACION REDEBAN 2025'!$C$2,IF(W170="TIPO I",'BASE LIQUIDACION REDEBAN 2025'!$C$2,IF(W170="TIPO II",'BASE LIQUIDACION REDEBAN 2025'!$C$3,IF(W170="TIPO III",'BASE LIQUIDACION REDEBAN 2025'!$C$4,IF(W170="TIPO IV",'BASE LIQUIDACION REDEBAN 2025'!$C$5,IF(X170="AEREO",'BASE LIQUIDACION REDEBAN 2025'!$B$6,'BASE LIQUIDACION REDEBAN 2025'!$C$5)))))))</f>
        <v>41241.0800752</v>
      </c>
      <c r="AC170" s="87">
        <f>IF(OR(U170="SOPORTE_TELEFÓNICO",U170="ENVÍO"),0,IF(W170="TIPO I",'BASE LIQUIDACION REDEBAN 2025'!$B$10,IF(W170="TIPO II",'BASE LIQUIDACION REDEBAN 2025'!$B$11,IF(W170="TIPO III",'BASE LIQUIDACION REDEBAN 2025'!$B$12,'BASE LIQUIDACION REDEBAN 2025'!$B$13))))</f>
        <v>0</v>
      </c>
      <c r="AD170" s="87">
        <f t="shared" si="2"/>
        <v>41241.0800752</v>
      </c>
    </row>
    <row r="171" spans="1:30" s="8" customFormat="1" ht="13.15">
      <c r="A171" s="160" t="s">
        <v>94</v>
      </c>
      <c r="B171" s="86" t="str">
        <f>VLOOKUP(A171,'CENTRO DE COSTOS'!A:D,4,FALSE)</f>
        <v>DIEGO FERNANDO HENAO CARDONA</v>
      </c>
      <c r="C171" s="86" t="str">
        <f>VLOOKUP(A171,'CENTRO DE COSTOS'!A:D,2,FALSE)</f>
        <v>0004-0002</v>
      </c>
      <c r="D171" s="160">
        <v>66088</v>
      </c>
      <c r="E171" s="160">
        <v>5760467</v>
      </c>
      <c r="F171" s="160">
        <v>18871111</v>
      </c>
      <c r="G171" s="160" t="s">
        <v>2958</v>
      </c>
      <c r="H171" s="160" t="s">
        <v>606</v>
      </c>
      <c r="I171" s="160" t="s">
        <v>16398</v>
      </c>
      <c r="J171" s="160" t="s">
        <v>17944</v>
      </c>
      <c r="K171" s="160" t="s">
        <v>159</v>
      </c>
      <c r="L171" s="160" t="s">
        <v>17945</v>
      </c>
      <c r="M171" s="161">
        <v>45885.604861111111</v>
      </c>
      <c r="N171" s="161">
        <v>45888.691666666666</v>
      </c>
      <c r="O171" s="160" t="s">
        <v>16559</v>
      </c>
      <c r="P171" s="160" t="s">
        <v>2988</v>
      </c>
      <c r="Q171" s="160" t="s">
        <v>3335</v>
      </c>
      <c r="R171" s="160" t="s">
        <v>3336</v>
      </c>
      <c r="S171" s="160" t="s">
        <v>2965</v>
      </c>
      <c r="T171" s="162" t="s">
        <v>17946</v>
      </c>
      <c r="U171" s="160" t="s">
        <v>2967</v>
      </c>
      <c r="V171" s="160" t="s">
        <v>17947</v>
      </c>
      <c r="W171" s="160" t="s">
        <v>28</v>
      </c>
      <c r="X171" s="160" t="s">
        <v>166</v>
      </c>
      <c r="Y171" s="160" t="s">
        <v>495</v>
      </c>
      <c r="Z171" s="160">
        <v>1</v>
      </c>
      <c r="AA171" s="160">
        <v>0</v>
      </c>
      <c r="AB171" s="87">
        <f>IF(U171="SOPORTE_TELEFÓNICO",'BASE LIQUIDACION REDEBAN 2025'!$B$19,IF(U171="ENVÍO",'BASE LIQUIDACION REDEBAN 2025'!$C$2,IF(W171="TIPO I",'BASE LIQUIDACION REDEBAN 2025'!$C$2,IF(W171="TIPO II",'BASE LIQUIDACION REDEBAN 2025'!$C$3,IF(W171="TIPO III",'BASE LIQUIDACION REDEBAN 2025'!$C$4,IF(W171="TIPO IV",'BASE LIQUIDACION REDEBAN 2025'!$C$5,IF(X171="AEREO",'BASE LIQUIDACION REDEBAN 2025'!$B$6,'BASE LIQUIDACION REDEBAN 2025'!$C$5)))))))</f>
        <v>144967.87232000002</v>
      </c>
      <c r="AC171" s="87">
        <f>IF(OR(U171="SOPORTE_TELEFÓNICO",U171="ENVÍO"),0,IF(W171="TIPO I",'BASE LIQUIDACION REDEBAN 2025'!$B$10,IF(W171="TIPO II",'BASE LIQUIDACION REDEBAN 2025'!$B$11,IF(W171="TIPO III",'BASE LIQUIDACION REDEBAN 2025'!$B$12,'BASE LIQUIDACION REDEBAN 2025'!$B$13))))</f>
        <v>140395.6348884</v>
      </c>
      <c r="AD171" s="87">
        <f t="shared" si="2"/>
        <v>144967.87232000002</v>
      </c>
    </row>
    <row r="172" spans="1:30" s="8" customFormat="1" ht="13.15">
      <c r="A172" s="160" t="s">
        <v>68</v>
      </c>
      <c r="B172" s="86" t="str">
        <f>VLOOKUP(A172,'CENTRO DE COSTOS'!A:D,4,FALSE)</f>
        <v>WILLIAM ASDRUBAL ROZO ROZO</v>
      </c>
      <c r="C172" s="86" t="str">
        <f>VLOOKUP(A172,'CENTRO DE COSTOS'!A:D,2,FALSE)</f>
        <v>0004-0004</v>
      </c>
      <c r="D172" s="160">
        <v>11001</v>
      </c>
      <c r="E172" s="160">
        <v>5761784</v>
      </c>
      <c r="F172" s="160">
        <v>17230095</v>
      </c>
      <c r="G172" s="160" t="s">
        <v>2958</v>
      </c>
      <c r="H172" s="160" t="s">
        <v>470</v>
      </c>
      <c r="I172" s="160" t="s">
        <v>68</v>
      </c>
      <c r="J172" s="160" t="s">
        <v>17948</v>
      </c>
      <c r="K172" s="160" t="s">
        <v>159</v>
      </c>
      <c r="L172" s="160" t="s">
        <v>17949</v>
      </c>
      <c r="M172" s="161">
        <v>45888.396527777775</v>
      </c>
      <c r="N172" s="161">
        <v>45888.696527777778</v>
      </c>
      <c r="O172" s="160" t="s">
        <v>16559</v>
      </c>
      <c r="P172" s="160" t="s">
        <v>17315</v>
      </c>
      <c r="Q172" s="160" t="s">
        <v>3257</v>
      </c>
      <c r="R172" s="160" t="s">
        <v>17407</v>
      </c>
      <c r="S172" s="160" t="s">
        <v>2965</v>
      </c>
      <c r="T172" s="162" t="s">
        <v>17950</v>
      </c>
      <c r="U172" s="160" t="s">
        <v>2967</v>
      </c>
      <c r="V172" s="160" t="s">
        <v>17951</v>
      </c>
      <c r="W172" s="160" t="s">
        <v>25</v>
      </c>
      <c r="X172" s="160" t="s">
        <v>166</v>
      </c>
      <c r="Y172" s="160" t="s">
        <v>682</v>
      </c>
      <c r="Z172" s="160">
        <v>1</v>
      </c>
      <c r="AA172" s="160">
        <v>0</v>
      </c>
      <c r="AB172" s="87">
        <f>IF(U172="SOPORTE_TELEFÓNICO",'BASE LIQUIDACION REDEBAN 2025'!$B$19,IF(U172="ENVÍO",'BASE LIQUIDACION REDEBAN 2025'!$C$2,IF(W172="TIPO I",'BASE LIQUIDACION REDEBAN 2025'!$C$2,IF(W172="TIPO II",'BASE LIQUIDACION REDEBAN 2025'!$C$3,IF(W172="TIPO III",'BASE LIQUIDACION REDEBAN 2025'!$C$4,IF(W172="TIPO IV",'BASE LIQUIDACION REDEBAN 2025'!$C$5,IF(X172="AEREO",'BASE LIQUIDACION REDEBAN 2025'!$B$6,'BASE LIQUIDACION REDEBAN 2025'!$C$5)))))))</f>
        <v>65960.072302</v>
      </c>
      <c r="AC172" s="87">
        <f>IF(OR(U172="SOPORTE_TELEFÓNICO",U172="ENVÍO"),0,IF(W172="TIPO I",'BASE LIQUIDACION REDEBAN 2025'!$B$10,IF(W172="TIPO II",'BASE LIQUIDACION REDEBAN 2025'!$B$11,IF(W172="TIPO III",'BASE LIQUIDACION REDEBAN 2025'!$B$12,'BASE LIQUIDACION REDEBAN 2025'!$B$13))))</f>
        <v>75096.394270399993</v>
      </c>
      <c r="AD172" s="87">
        <f t="shared" si="2"/>
        <v>65960.072302</v>
      </c>
    </row>
    <row r="173" spans="1:30" s="8" customFormat="1" ht="13.15">
      <c r="A173" s="160" t="s">
        <v>90</v>
      </c>
      <c r="B173" s="86" t="str">
        <f>VLOOKUP(A173,'CENTRO DE COSTOS'!A:D,4,FALSE)</f>
        <v>JUAN SEBASTIÁN RÍOS CASTRILLÓN</v>
      </c>
      <c r="C173" s="86" t="str">
        <f>VLOOKUP(A173,'CENTRO DE COSTOS'!A:D,2,FALSE)</f>
        <v>0004-0005</v>
      </c>
      <c r="D173" s="160">
        <v>5001</v>
      </c>
      <c r="E173" s="160">
        <v>5762067</v>
      </c>
      <c r="F173" s="160">
        <v>19372929</v>
      </c>
      <c r="G173" s="160" t="s">
        <v>2958</v>
      </c>
      <c r="H173" s="160" t="s">
        <v>197</v>
      </c>
      <c r="I173" s="160" t="s">
        <v>90</v>
      </c>
      <c r="J173" s="160" t="s">
        <v>17448</v>
      </c>
      <c r="K173" s="160" t="s">
        <v>159</v>
      </c>
      <c r="L173" s="160" t="s">
        <v>17952</v>
      </c>
      <c r="M173" s="161">
        <v>45888.460416666669</v>
      </c>
      <c r="N173" s="161">
        <v>45888.70208333333</v>
      </c>
      <c r="O173" s="160" t="s">
        <v>16559</v>
      </c>
      <c r="P173" s="160" t="s">
        <v>2988</v>
      </c>
      <c r="Q173" s="160" t="s">
        <v>2978</v>
      </c>
      <c r="R173" s="160" t="s">
        <v>3124</v>
      </c>
      <c r="S173" s="160" t="s">
        <v>2965</v>
      </c>
      <c r="T173" s="162" t="s">
        <v>17953</v>
      </c>
      <c r="U173" s="160" t="s">
        <v>2967</v>
      </c>
      <c r="V173" s="160" t="s">
        <v>17451</v>
      </c>
      <c r="W173" s="160" t="s">
        <v>25</v>
      </c>
      <c r="X173" s="160" t="s">
        <v>166</v>
      </c>
      <c r="Y173" s="160" t="s">
        <v>488</v>
      </c>
      <c r="Z173" s="160">
        <v>1</v>
      </c>
      <c r="AA173" s="160">
        <v>0</v>
      </c>
      <c r="AB173" s="87">
        <f>IF(U173="SOPORTE_TELEFÓNICO",'BASE LIQUIDACION REDEBAN 2025'!$B$19,IF(U173="ENVÍO",'BASE LIQUIDACION REDEBAN 2025'!$C$2,IF(W173="TIPO I",'BASE LIQUIDACION REDEBAN 2025'!$C$2,IF(W173="TIPO II",'BASE LIQUIDACION REDEBAN 2025'!$C$3,IF(W173="TIPO III",'BASE LIQUIDACION REDEBAN 2025'!$C$4,IF(W173="TIPO IV",'BASE LIQUIDACION REDEBAN 2025'!$C$5,IF(X173="AEREO",'BASE LIQUIDACION REDEBAN 2025'!$B$6,'BASE LIQUIDACION REDEBAN 2025'!$C$5)))))))</f>
        <v>65960.072302</v>
      </c>
      <c r="AC173" s="87">
        <f>IF(OR(U173="SOPORTE_TELEFÓNICO",U173="ENVÍO"),0,IF(W173="TIPO I",'BASE LIQUIDACION REDEBAN 2025'!$B$10,IF(W173="TIPO II",'BASE LIQUIDACION REDEBAN 2025'!$B$11,IF(W173="TIPO III",'BASE LIQUIDACION REDEBAN 2025'!$B$12,'BASE LIQUIDACION REDEBAN 2025'!$B$13))))</f>
        <v>75096.394270399993</v>
      </c>
      <c r="AD173" s="87">
        <f t="shared" si="2"/>
        <v>65960.072302</v>
      </c>
    </row>
    <row r="174" spans="1:30" s="8" customFormat="1" ht="13.15">
      <c r="A174" s="160" t="s">
        <v>76</v>
      </c>
      <c r="B174" s="86" t="str">
        <f>VLOOKUP(A174,'CENTRO DE COSTOS'!A:D,4,FALSE)</f>
        <v>DIEGO FERNANDO HENAO CARDONA</v>
      </c>
      <c r="C174" s="86" t="str">
        <f>VLOOKUP(A174,'CENTRO DE COSTOS'!A:D,2,FALSE)</f>
        <v>0004-0003</v>
      </c>
      <c r="D174" s="160">
        <v>19573</v>
      </c>
      <c r="E174" s="160">
        <v>5762203</v>
      </c>
      <c r="F174" s="160">
        <v>11895588</v>
      </c>
      <c r="G174" s="160" t="s">
        <v>2958</v>
      </c>
      <c r="H174" s="160" t="s">
        <v>258</v>
      </c>
      <c r="I174" s="160" t="s">
        <v>2356</v>
      </c>
      <c r="J174" s="160" t="s">
        <v>17954</v>
      </c>
      <c r="K174" s="160" t="s">
        <v>159</v>
      </c>
      <c r="L174" s="160" t="s">
        <v>17955</v>
      </c>
      <c r="M174" s="161">
        <v>45888.492361111108</v>
      </c>
      <c r="N174" s="161">
        <v>45888.706944444442</v>
      </c>
      <c r="O174" s="160" t="s">
        <v>17421</v>
      </c>
      <c r="P174" s="160" t="s">
        <v>2962</v>
      </c>
      <c r="Q174" s="160" t="s">
        <v>3335</v>
      </c>
      <c r="R174" s="160" t="s">
        <v>3046</v>
      </c>
      <c r="S174" s="160" t="s">
        <v>2965</v>
      </c>
      <c r="T174" s="162" t="s">
        <v>17956</v>
      </c>
      <c r="U174" s="160" t="s">
        <v>2967</v>
      </c>
      <c r="V174" s="160" t="s">
        <v>17957</v>
      </c>
      <c r="W174" s="160" t="s">
        <v>28</v>
      </c>
      <c r="X174" s="160" t="s">
        <v>166</v>
      </c>
      <c r="Y174" s="160" t="s">
        <v>513</v>
      </c>
      <c r="Z174" s="160">
        <v>1</v>
      </c>
      <c r="AA174" s="160">
        <v>0</v>
      </c>
      <c r="AB174" s="87">
        <f>IF(U174="SOPORTE_TELEFÓNICO",'BASE LIQUIDACION REDEBAN 2025'!$B$19,IF(U174="ENVÍO",'BASE LIQUIDACION REDEBAN 2025'!$C$2,IF(W174="TIPO I",'BASE LIQUIDACION REDEBAN 2025'!$C$2,IF(W174="TIPO II",'BASE LIQUIDACION REDEBAN 2025'!$C$3,IF(W174="TIPO III",'BASE LIQUIDACION REDEBAN 2025'!$C$4,IF(W174="TIPO IV",'BASE LIQUIDACION REDEBAN 2025'!$C$5,IF(X174="AEREO",'BASE LIQUIDACION REDEBAN 2025'!$B$6,'BASE LIQUIDACION REDEBAN 2025'!$C$5)))))))</f>
        <v>144967.87232000002</v>
      </c>
      <c r="AC174" s="87">
        <f>IF(OR(U174="SOPORTE_TELEFÓNICO",U174="ENVÍO"),0,IF(W174="TIPO I",'BASE LIQUIDACION REDEBAN 2025'!$B$10,IF(W174="TIPO II",'BASE LIQUIDACION REDEBAN 2025'!$B$11,IF(W174="TIPO III",'BASE LIQUIDACION REDEBAN 2025'!$B$12,'BASE LIQUIDACION REDEBAN 2025'!$B$13))))</f>
        <v>140395.6348884</v>
      </c>
      <c r="AD174" s="87">
        <f t="shared" si="2"/>
        <v>144967.87232000002</v>
      </c>
    </row>
    <row r="175" spans="1:30" s="8" customFormat="1" ht="13.15">
      <c r="A175" s="160" t="s">
        <v>76</v>
      </c>
      <c r="B175" s="86" t="str">
        <f>VLOOKUP(A175,'CENTRO DE COSTOS'!A:D,4,FALSE)</f>
        <v>DIEGO FERNANDO HENAO CARDONA</v>
      </c>
      <c r="C175" s="86" t="str">
        <f>VLOOKUP(A175,'CENTRO DE COSTOS'!A:D,2,FALSE)</f>
        <v>0004-0003</v>
      </c>
      <c r="D175" s="160">
        <v>76109</v>
      </c>
      <c r="E175" s="160">
        <v>5760456</v>
      </c>
      <c r="F175" s="160">
        <v>21122767</v>
      </c>
      <c r="G175" s="160" t="s">
        <v>2958</v>
      </c>
      <c r="H175" s="160" t="s">
        <v>227</v>
      </c>
      <c r="I175" s="160" t="s">
        <v>5214</v>
      </c>
      <c r="J175" s="160" t="s">
        <v>17958</v>
      </c>
      <c r="K175" s="160" t="s">
        <v>159</v>
      </c>
      <c r="L175" s="160" t="s">
        <v>17959</v>
      </c>
      <c r="M175" s="161">
        <v>45885.593055555553</v>
      </c>
      <c r="N175" s="161">
        <v>45888.711111111108</v>
      </c>
      <c r="O175" s="160" t="s">
        <v>16559</v>
      </c>
      <c r="P175" s="160" t="s">
        <v>17315</v>
      </c>
      <c r="Q175" s="160" t="s">
        <v>17316</v>
      </c>
      <c r="R175" s="160" t="s">
        <v>17960</v>
      </c>
      <c r="S175" s="160" t="s">
        <v>2965</v>
      </c>
      <c r="T175" s="162" t="s">
        <v>17961</v>
      </c>
      <c r="U175" s="160" t="s">
        <v>2967</v>
      </c>
      <c r="V175" s="160" t="s">
        <v>17962</v>
      </c>
      <c r="W175" s="160" t="s">
        <v>30</v>
      </c>
      <c r="X175" s="160" t="s">
        <v>166</v>
      </c>
      <c r="Y175" s="160" t="s">
        <v>531</v>
      </c>
      <c r="Z175" s="160">
        <v>1</v>
      </c>
      <c r="AA175" s="160">
        <v>0</v>
      </c>
      <c r="AB175" s="87">
        <f>IF(U175="SOPORTE_TELEFÓNICO",'BASE LIQUIDACION REDEBAN 2025'!$B$19,IF(U175="ENVÍO",'BASE LIQUIDACION REDEBAN 2025'!$C$2,IF(W175="TIPO I",'BASE LIQUIDACION REDEBAN 2025'!$C$2,IF(W175="TIPO II",'BASE LIQUIDACION REDEBAN 2025'!$C$3,IF(W175="TIPO III",'BASE LIQUIDACION REDEBAN 2025'!$C$4,IF(W175="TIPO IV",'BASE LIQUIDACION REDEBAN 2025'!$C$5,IF(X175="AEREO",'BASE LIQUIDACION REDEBAN 2025'!$B$6,'BASE LIQUIDACION REDEBAN 2025'!$C$5)))))))</f>
        <v>275728.78077800001</v>
      </c>
      <c r="AC175" s="87">
        <f>IF(OR(U175="SOPORTE_TELEFÓNICO",U175="ENVÍO"),0,IF(W175="TIPO I",'BASE LIQUIDACION REDEBAN 2025'!$B$10,IF(W175="TIPO II",'BASE LIQUIDACION REDEBAN 2025'!$B$11,IF(W175="TIPO III",'BASE LIQUIDACION REDEBAN 2025'!$B$12,'BASE LIQUIDACION REDEBAN 2025'!$B$13))))</f>
        <v>196536.5258152</v>
      </c>
      <c r="AD175" s="87">
        <f t="shared" si="2"/>
        <v>275728.78077800001</v>
      </c>
    </row>
    <row r="176" spans="1:30" s="8" customFormat="1" ht="13.15">
      <c r="A176" s="160" t="s">
        <v>90</v>
      </c>
      <c r="B176" s="86" t="str">
        <f>VLOOKUP(A176,'CENTRO DE COSTOS'!A:D,4,FALSE)</f>
        <v>JUAN SEBASTIÁN RÍOS CASTRILLÓN</v>
      </c>
      <c r="C176" s="86" t="str">
        <f>VLOOKUP(A176,'CENTRO DE COSTOS'!A:D,2,FALSE)</f>
        <v>0004-0005</v>
      </c>
      <c r="D176" s="160">
        <v>5088</v>
      </c>
      <c r="E176" s="160">
        <v>5759680</v>
      </c>
      <c r="F176" s="160">
        <v>71946768</v>
      </c>
      <c r="G176" s="160" t="s">
        <v>2958</v>
      </c>
      <c r="H176" s="160" t="s">
        <v>197</v>
      </c>
      <c r="I176" s="160" t="s">
        <v>211</v>
      </c>
      <c r="J176" s="160" t="s">
        <v>17963</v>
      </c>
      <c r="K176" s="160" t="s">
        <v>159</v>
      </c>
      <c r="L176" s="160" t="s">
        <v>17964</v>
      </c>
      <c r="M176" s="161">
        <v>45884.654166666667</v>
      </c>
      <c r="N176" s="161">
        <v>45888.722916666666</v>
      </c>
      <c r="O176" s="160">
        <v>0</v>
      </c>
      <c r="P176" s="160" t="s">
        <v>17315</v>
      </c>
      <c r="Q176" s="160" t="s">
        <v>3257</v>
      </c>
      <c r="R176" s="160" t="s">
        <v>17795</v>
      </c>
      <c r="S176" s="160" t="s">
        <v>2965</v>
      </c>
      <c r="T176" s="162" t="s">
        <v>17965</v>
      </c>
      <c r="U176" s="160" t="s">
        <v>3213</v>
      </c>
      <c r="V176" s="160">
        <v>0</v>
      </c>
      <c r="W176" s="160" t="s">
        <v>25</v>
      </c>
      <c r="X176" s="160" t="s">
        <v>166</v>
      </c>
      <c r="Y176" s="160">
        <v>0</v>
      </c>
      <c r="Z176" s="160">
        <v>0</v>
      </c>
      <c r="AA176" s="160">
        <v>0</v>
      </c>
      <c r="AB176" s="87">
        <f>IF(U176="SOPORTE_TELEFÓNICO",'BASE LIQUIDACION REDEBAN 2025'!$B$19,IF(U176="ENVÍO",'BASE LIQUIDACION REDEBAN 2025'!$C$2,IF(W176="TIPO I",'BASE LIQUIDACION REDEBAN 2025'!$C$2,IF(W176="TIPO II",'BASE LIQUIDACION REDEBAN 2025'!$C$3,IF(W176="TIPO III",'BASE LIQUIDACION REDEBAN 2025'!$C$4,IF(W176="TIPO IV",'BASE LIQUIDACION REDEBAN 2025'!$C$5,IF(X176="AEREO",'BASE LIQUIDACION REDEBAN 2025'!$B$6,'BASE LIQUIDACION REDEBAN 2025'!$C$5)))))))</f>
        <v>41241.0800752</v>
      </c>
      <c r="AC176" s="87">
        <f>IF(OR(U176="SOPORTE_TELEFÓNICO",U176="ENVÍO"),0,IF(W176="TIPO I",'BASE LIQUIDACION REDEBAN 2025'!$B$10,IF(W176="TIPO II",'BASE LIQUIDACION REDEBAN 2025'!$B$11,IF(W176="TIPO III",'BASE LIQUIDACION REDEBAN 2025'!$B$12,'BASE LIQUIDACION REDEBAN 2025'!$B$13))))</f>
        <v>0</v>
      </c>
      <c r="AD176" s="87">
        <f t="shared" si="2"/>
        <v>41241.0800752</v>
      </c>
    </row>
    <row r="177" spans="1:30" s="8" customFormat="1" ht="13.15">
      <c r="A177" s="160" t="s">
        <v>101</v>
      </c>
      <c r="B177" s="86" t="str">
        <f>VLOOKUP(A177,'CENTRO DE COSTOS'!A:D,4,FALSE)</f>
        <v>KEVIN ALEXIS CORZO BUSTOS</v>
      </c>
      <c r="C177" s="86" t="str">
        <f>VLOOKUP(A177,'CENTRO DE COSTOS'!A:D,2,FALSE)</f>
        <v>0004-0007</v>
      </c>
      <c r="D177" s="160">
        <v>85230</v>
      </c>
      <c r="E177" s="160">
        <v>5756230</v>
      </c>
      <c r="F177" s="160">
        <v>40858953</v>
      </c>
      <c r="G177" s="160" t="s">
        <v>2958</v>
      </c>
      <c r="H177" s="160" t="s">
        <v>189</v>
      </c>
      <c r="I177" s="160" t="s">
        <v>901</v>
      </c>
      <c r="J177" s="160" t="s">
        <v>17966</v>
      </c>
      <c r="K177" s="160" t="s">
        <v>159</v>
      </c>
      <c r="L177" s="160" t="s">
        <v>17967</v>
      </c>
      <c r="M177" s="161">
        <v>45882.602083333331</v>
      </c>
      <c r="N177" s="161">
        <v>45889.43472222222</v>
      </c>
      <c r="O177" s="160" t="s">
        <v>16559</v>
      </c>
      <c r="P177" s="160" t="s">
        <v>2962</v>
      </c>
      <c r="Q177" s="160" t="s">
        <v>3006</v>
      </c>
      <c r="R177" s="160" t="s">
        <v>2972</v>
      </c>
      <c r="S177" s="160" t="s">
        <v>2965</v>
      </c>
      <c r="T177" s="162" t="s">
        <v>17968</v>
      </c>
      <c r="U177" s="160" t="s">
        <v>2967</v>
      </c>
      <c r="V177" s="160" t="s">
        <v>17969</v>
      </c>
      <c r="W177" s="160" t="s">
        <v>180</v>
      </c>
      <c r="X177" s="160" t="s">
        <v>309</v>
      </c>
      <c r="Y177" s="160" t="s">
        <v>194</v>
      </c>
      <c r="Z177" s="160">
        <v>1</v>
      </c>
      <c r="AA177" s="160">
        <v>0</v>
      </c>
      <c r="AB177" s="87">
        <f>IF(U177="SOPORTE_TELEFÓNICO",'BASE LIQUIDACION REDEBAN 2025'!$B$19,IF(U177="ENVÍO",'BASE LIQUIDACION REDEBAN 2025'!$C$2,IF(W177="TIPO I",'BASE LIQUIDACION REDEBAN 2025'!$C$2,IF(W177="TIPO II",'BASE LIQUIDACION REDEBAN 2025'!$C$3,IF(W177="TIPO III",'BASE LIQUIDACION REDEBAN 2025'!$C$4,IF(W177="TIPO IV",'BASE LIQUIDACION REDEBAN 2025'!$C$5,IF(X177="AEREO",'BASE LIQUIDACION REDEBAN 2025'!$B$6,'BASE LIQUIDACION REDEBAN 2025'!$C$5)))))))</f>
        <v>479588.87655000004</v>
      </c>
      <c r="AC177" s="87">
        <f>IF(OR(U177="SOPORTE_TELEFÓNICO",U177="ENVÍO"),0,IF(W177="TIPO I",'BASE LIQUIDACION REDEBAN 2025'!$B$10,IF(W177="TIPO II",'BASE LIQUIDACION REDEBAN 2025'!$B$11,IF(W177="TIPO III",'BASE LIQUIDACION REDEBAN 2025'!$B$12,'BASE LIQUIDACION REDEBAN 2025'!$B$13))))</f>
        <v>196536.5258152</v>
      </c>
      <c r="AD177" s="87">
        <f t="shared" si="2"/>
        <v>479588.87655000004</v>
      </c>
    </row>
    <row r="178" spans="1:30" s="8" customFormat="1" ht="13.15">
      <c r="A178" s="160" t="s">
        <v>68</v>
      </c>
      <c r="B178" s="86" t="str">
        <f>VLOOKUP(A178,'CENTRO DE COSTOS'!A:D,4,FALSE)</f>
        <v>WILLIAM ASDRUBAL ROZO ROZO</v>
      </c>
      <c r="C178" s="86" t="str">
        <f>VLOOKUP(A178,'CENTRO DE COSTOS'!A:D,2,FALSE)</f>
        <v>0004-0004</v>
      </c>
      <c r="D178" s="160">
        <v>11001</v>
      </c>
      <c r="E178" s="160">
        <v>5762684</v>
      </c>
      <c r="F178" s="160">
        <v>16713281</v>
      </c>
      <c r="G178" s="160" t="s">
        <v>2958</v>
      </c>
      <c r="H178" s="160" t="s">
        <v>470</v>
      </c>
      <c r="I178" s="160" t="s">
        <v>68</v>
      </c>
      <c r="J178" s="160" t="s">
        <v>17405</v>
      </c>
      <c r="K178" s="160" t="s">
        <v>159</v>
      </c>
      <c r="L178" s="160" t="s">
        <v>17970</v>
      </c>
      <c r="M178" s="161">
        <v>45888.613888888889</v>
      </c>
      <c r="N178" s="161">
        <v>45889.548611111109</v>
      </c>
      <c r="O178" s="160" t="s">
        <v>16559</v>
      </c>
      <c r="P178" s="160" t="s">
        <v>2988</v>
      </c>
      <c r="Q178" s="160" t="s">
        <v>3257</v>
      </c>
      <c r="R178" s="160" t="s">
        <v>3258</v>
      </c>
      <c r="S178" s="160" t="s">
        <v>2965</v>
      </c>
      <c r="T178" s="162" t="s">
        <v>17971</v>
      </c>
      <c r="U178" s="160" t="s">
        <v>2967</v>
      </c>
      <c r="V178" s="160" t="s">
        <v>17562</v>
      </c>
      <c r="W178" s="160" t="s">
        <v>25</v>
      </c>
      <c r="X178" s="160" t="s">
        <v>166</v>
      </c>
      <c r="Y178" s="160" t="s">
        <v>475</v>
      </c>
      <c r="Z178" s="160">
        <v>1</v>
      </c>
      <c r="AA178" s="160">
        <v>0</v>
      </c>
      <c r="AB178" s="87">
        <f>IF(U178="SOPORTE_TELEFÓNICO",'BASE LIQUIDACION REDEBAN 2025'!$B$19,IF(U178="ENVÍO",'BASE LIQUIDACION REDEBAN 2025'!$C$2,IF(W178="TIPO I",'BASE LIQUIDACION REDEBAN 2025'!$C$2,IF(W178="TIPO II",'BASE LIQUIDACION REDEBAN 2025'!$C$3,IF(W178="TIPO III",'BASE LIQUIDACION REDEBAN 2025'!$C$4,IF(W178="TIPO IV",'BASE LIQUIDACION REDEBAN 2025'!$C$5,IF(X178="AEREO",'BASE LIQUIDACION REDEBAN 2025'!$B$6,'BASE LIQUIDACION REDEBAN 2025'!$C$5)))))))</f>
        <v>65960.072302</v>
      </c>
      <c r="AC178" s="87">
        <f>IF(OR(U178="SOPORTE_TELEFÓNICO",U178="ENVÍO"),0,IF(W178="TIPO I",'BASE LIQUIDACION REDEBAN 2025'!$B$10,IF(W178="TIPO II",'BASE LIQUIDACION REDEBAN 2025'!$B$11,IF(W178="TIPO III",'BASE LIQUIDACION REDEBAN 2025'!$B$12,'BASE LIQUIDACION REDEBAN 2025'!$B$13))))</f>
        <v>75096.394270399993</v>
      </c>
      <c r="AD178" s="87">
        <f t="shared" si="2"/>
        <v>65960.072302</v>
      </c>
    </row>
    <row r="179" spans="1:30" s="8" customFormat="1" ht="13.15">
      <c r="A179" s="160" t="s">
        <v>96</v>
      </c>
      <c r="B179" s="86" t="str">
        <f>VLOOKUP(A179,'CENTRO DE COSTOS'!A:D,4,FALSE)</f>
        <v>JOSE MAURICIO HERNANDEZ ROJAS</v>
      </c>
      <c r="C179" s="86" t="str">
        <f>VLOOKUP(A179,'CENTRO DE COSTOS'!A:D,2,FALSE)</f>
        <v>0004-0001</v>
      </c>
      <c r="D179" s="160">
        <v>47001</v>
      </c>
      <c r="E179" s="160">
        <v>5762756</v>
      </c>
      <c r="F179" s="160">
        <v>21441316</v>
      </c>
      <c r="G179" s="160" t="s">
        <v>2958</v>
      </c>
      <c r="H179" s="160" t="s">
        <v>1896</v>
      </c>
      <c r="I179" s="160" t="s">
        <v>96</v>
      </c>
      <c r="J179" s="160" t="s">
        <v>17972</v>
      </c>
      <c r="K179" s="160" t="s">
        <v>159</v>
      </c>
      <c r="L179" s="160" t="s">
        <v>17973</v>
      </c>
      <c r="M179" s="161">
        <v>45888.631249999999</v>
      </c>
      <c r="N179" s="161">
        <v>45889.556250000001</v>
      </c>
      <c r="O179" s="160" t="s">
        <v>16559</v>
      </c>
      <c r="P179" s="160" t="s">
        <v>2962</v>
      </c>
      <c r="Q179" s="160" t="s">
        <v>2978</v>
      </c>
      <c r="R179" s="160" t="s">
        <v>2983</v>
      </c>
      <c r="S179" s="160" t="s">
        <v>2965</v>
      </c>
      <c r="T179" s="162" t="s">
        <v>17974</v>
      </c>
      <c r="U179" s="160" t="s">
        <v>2967</v>
      </c>
      <c r="V179" s="160" t="s">
        <v>17975</v>
      </c>
      <c r="W179" s="160" t="s">
        <v>25</v>
      </c>
      <c r="X179" s="160" t="s">
        <v>166</v>
      </c>
      <c r="Y179" s="160" t="s">
        <v>17704</v>
      </c>
      <c r="Z179" s="160">
        <v>1</v>
      </c>
      <c r="AA179" s="160">
        <v>0</v>
      </c>
      <c r="AB179" s="87">
        <f>IF(U179="SOPORTE_TELEFÓNICO",'BASE LIQUIDACION REDEBAN 2025'!$B$19,IF(U179="ENVÍO",'BASE LIQUIDACION REDEBAN 2025'!$C$2,IF(W179="TIPO I",'BASE LIQUIDACION REDEBAN 2025'!$C$2,IF(W179="TIPO II",'BASE LIQUIDACION REDEBAN 2025'!$C$3,IF(W179="TIPO III",'BASE LIQUIDACION REDEBAN 2025'!$C$4,IF(W179="TIPO IV",'BASE LIQUIDACION REDEBAN 2025'!$C$5,IF(X179="AEREO",'BASE LIQUIDACION REDEBAN 2025'!$B$6,'BASE LIQUIDACION REDEBAN 2025'!$C$5)))))))</f>
        <v>65960.072302</v>
      </c>
      <c r="AC179" s="87">
        <f>IF(OR(U179="SOPORTE_TELEFÓNICO",U179="ENVÍO"),0,IF(W179="TIPO I",'BASE LIQUIDACION REDEBAN 2025'!$B$10,IF(W179="TIPO II",'BASE LIQUIDACION REDEBAN 2025'!$B$11,IF(W179="TIPO III",'BASE LIQUIDACION REDEBAN 2025'!$B$12,'BASE LIQUIDACION REDEBAN 2025'!$B$13))))</f>
        <v>75096.394270399993</v>
      </c>
      <c r="AD179" s="87">
        <f t="shared" si="2"/>
        <v>65960.072302</v>
      </c>
    </row>
    <row r="180" spans="1:30" s="8" customFormat="1" ht="13.15">
      <c r="A180" s="160" t="s">
        <v>90</v>
      </c>
      <c r="B180" s="86" t="str">
        <f>VLOOKUP(A180,'CENTRO DE COSTOS'!A:D,4,FALSE)</f>
        <v>JUAN SEBASTIÁN RÍOS CASTRILLÓN</v>
      </c>
      <c r="C180" s="86" t="str">
        <f>VLOOKUP(A180,'CENTRO DE COSTOS'!A:D,2,FALSE)</f>
        <v>0004-0005</v>
      </c>
      <c r="D180" s="160">
        <v>5001</v>
      </c>
      <c r="E180" s="160">
        <v>5763348</v>
      </c>
      <c r="F180" s="160">
        <v>13267620</v>
      </c>
      <c r="G180" s="160" t="s">
        <v>2958</v>
      </c>
      <c r="H180" s="160" t="s">
        <v>197</v>
      </c>
      <c r="I180" s="160" t="s">
        <v>90</v>
      </c>
      <c r="J180" s="160" t="s">
        <v>17976</v>
      </c>
      <c r="K180" s="160" t="s">
        <v>159</v>
      </c>
      <c r="L180" s="160" t="s">
        <v>17977</v>
      </c>
      <c r="M180" s="161">
        <v>45889.333333333336</v>
      </c>
      <c r="N180" s="161">
        <v>45889.561111111114</v>
      </c>
      <c r="O180" s="160" t="s">
        <v>16559</v>
      </c>
      <c r="P180" s="160" t="s">
        <v>17315</v>
      </c>
      <c r="Q180" s="160" t="s">
        <v>3257</v>
      </c>
      <c r="R180" s="160" t="s">
        <v>17407</v>
      </c>
      <c r="S180" s="160" t="s">
        <v>2965</v>
      </c>
      <c r="T180" s="162" t="s">
        <v>17978</v>
      </c>
      <c r="U180" s="160" t="s">
        <v>2967</v>
      </c>
      <c r="V180" s="160" t="s">
        <v>17979</v>
      </c>
      <c r="W180" s="160" t="s">
        <v>25</v>
      </c>
      <c r="X180" s="160" t="s">
        <v>166</v>
      </c>
      <c r="Y180" s="160" t="s">
        <v>209</v>
      </c>
      <c r="Z180" s="160">
        <v>1</v>
      </c>
      <c r="AA180" s="160">
        <v>0</v>
      </c>
      <c r="AB180" s="87">
        <f>IF(U180="SOPORTE_TELEFÓNICO",'BASE LIQUIDACION REDEBAN 2025'!$B$19,IF(U180="ENVÍO",'BASE LIQUIDACION REDEBAN 2025'!$C$2,IF(W180="TIPO I",'BASE LIQUIDACION REDEBAN 2025'!$C$2,IF(W180="TIPO II",'BASE LIQUIDACION REDEBAN 2025'!$C$3,IF(W180="TIPO III",'BASE LIQUIDACION REDEBAN 2025'!$C$4,IF(W180="TIPO IV",'BASE LIQUIDACION REDEBAN 2025'!$C$5,IF(X180="AEREO",'BASE LIQUIDACION REDEBAN 2025'!$B$6,'BASE LIQUIDACION REDEBAN 2025'!$C$5)))))))</f>
        <v>65960.072302</v>
      </c>
      <c r="AC180" s="87">
        <f>IF(OR(U180="SOPORTE_TELEFÓNICO",U180="ENVÍO"),0,IF(W180="TIPO I",'BASE LIQUIDACION REDEBAN 2025'!$B$10,IF(W180="TIPO II",'BASE LIQUIDACION REDEBAN 2025'!$B$11,IF(W180="TIPO III",'BASE LIQUIDACION REDEBAN 2025'!$B$12,'BASE LIQUIDACION REDEBAN 2025'!$B$13))))</f>
        <v>75096.394270399993</v>
      </c>
      <c r="AD180" s="87">
        <f t="shared" si="2"/>
        <v>65960.072302</v>
      </c>
    </row>
    <row r="181" spans="1:30" s="8" customFormat="1" ht="13.15">
      <c r="A181" s="160" t="s">
        <v>90</v>
      </c>
      <c r="B181" s="86" t="str">
        <f>VLOOKUP(A181,'CENTRO DE COSTOS'!A:D,4,FALSE)</f>
        <v>JUAN SEBASTIÁN RÍOS CASTRILLÓN</v>
      </c>
      <c r="C181" s="86" t="str">
        <f>VLOOKUP(A181,'CENTRO DE COSTOS'!A:D,2,FALSE)</f>
        <v>0004-0005</v>
      </c>
      <c r="D181" s="160">
        <v>5360</v>
      </c>
      <c r="E181" s="160">
        <v>5763565</v>
      </c>
      <c r="F181" s="160">
        <v>48928485</v>
      </c>
      <c r="G181" s="160" t="s">
        <v>2958</v>
      </c>
      <c r="H181" s="160" t="s">
        <v>197</v>
      </c>
      <c r="I181" s="160" t="s">
        <v>3607</v>
      </c>
      <c r="J181" s="160" t="s">
        <v>17980</v>
      </c>
      <c r="K181" s="160" t="s">
        <v>159</v>
      </c>
      <c r="L181" s="160" t="s">
        <v>17981</v>
      </c>
      <c r="M181" s="161">
        <v>45889.400694444441</v>
      </c>
      <c r="N181" s="161">
        <v>45889.64166666667</v>
      </c>
      <c r="O181" s="160">
        <v>0</v>
      </c>
      <c r="P181" s="160" t="s">
        <v>17315</v>
      </c>
      <c r="Q181" s="160" t="s">
        <v>3257</v>
      </c>
      <c r="R181" s="160" t="s">
        <v>17407</v>
      </c>
      <c r="S181" s="160" t="s">
        <v>2965</v>
      </c>
      <c r="T181" s="162" t="s">
        <v>17982</v>
      </c>
      <c r="U181" s="160" t="s">
        <v>3213</v>
      </c>
      <c r="V181" s="160">
        <v>0</v>
      </c>
      <c r="W181" s="160" t="s">
        <v>25</v>
      </c>
      <c r="X181" s="160" t="s">
        <v>166</v>
      </c>
      <c r="Y181" s="160">
        <v>0</v>
      </c>
      <c r="Z181" s="160">
        <v>0</v>
      </c>
      <c r="AA181" s="160">
        <v>0</v>
      </c>
      <c r="AB181" s="87">
        <f>IF(U181="SOPORTE_TELEFÓNICO",'BASE LIQUIDACION REDEBAN 2025'!$B$19,IF(U181="ENVÍO",'BASE LIQUIDACION REDEBAN 2025'!$C$2,IF(W181="TIPO I",'BASE LIQUIDACION REDEBAN 2025'!$C$2,IF(W181="TIPO II",'BASE LIQUIDACION REDEBAN 2025'!$C$3,IF(W181="TIPO III",'BASE LIQUIDACION REDEBAN 2025'!$C$4,IF(W181="TIPO IV",'BASE LIQUIDACION REDEBAN 2025'!$C$5,IF(X181="AEREO",'BASE LIQUIDACION REDEBAN 2025'!$B$6,'BASE LIQUIDACION REDEBAN 2025'!$C$5)))))))</f>
        <v>41241.0800752</v>
      </c>
      <c r="AC181" s="87">
        <f>IF(OR(U181="SOPORTE_TELEFÓNICO",U181="ENVÍO"),0,IF(W181="TIPO I",'BASE LIQUIDACION REDEBAN 2025'!$B$10,IF(W181="TIPO II",'BASE LIQUIDACION REDEBAN 2025'!$B$11,IF(W181="TIPO III",'BASE LIQUIDACION REDEBAN 2025'!$B$12,'BASE LIQUIDACION REDEBAN 2025'!$B$13))))</f>
        <v>0</v>
      </c>
      <c r="AD181" s="87">
        <f t="shared" si="2"/>
        <v>41241.0800752</v>
      </c>
    </row>
    <row r="182" spans="1:30" s="8" customFormat="1" ht="13.15">
      <c r="A182" s="160" t="s">
        <v>86</v>
      </c>
      <c r="B182" s="86" t="str">
        <f>VLOOKUP(A182,'CENTRO DE COSTOS'!A:D,4,FALSE)</f>
        <v>KEVIN ALEXIS CORZO BUSTOS</v>
      </c>
      <c r="C182" s="86" t="str">
        <f>VLOOKUP(A182,'CENTRO DE COSTOS'!A:D,2,FALSE)</f>
        <v>0004-0007</v>
      </c>
      <c r="D182" s="160">
        <v>73408</v>
      </c>
      <c r="E182" s="160">
        <v>5762096</v>
      </c>
      <c r="F182" s="160">
        <v>15977887</v>
      </c>
      <c r="G182" s="160" t="s">
        <v>2958</v>
      </c>
      <c r="H182" s="160" t="s">
        <v>703</v>
      </c>
      <c r="I182" s="160" t="s">
        <v>11351</v>
      </c>
      <c r="J182" s="160" t="s">
        <v>17983</v>
      </c>
      <c r="K182" s="160" t="s">
        <v>159</v>
      </c>
      <c r="L182" s="160" t="s">
        <v>17984</v>
      </c>
      <c r="M182" s="161">
        <v>45888.467361111114</v>
      </c>
      <c r="N182" s="161">
        <v>45889.678472222222</v>
      </c>
      <c r="O182" s="160" t="s">
        <v>16559</v>
      </c>
      <c r="P182" s="160" t="s">
        <v>2962</v>
      </c>
      <c r="Q182" s="160" t="s">
        <v>3076</v>
      </c>
      <c r="R182" s="160" t="s">
        <v>3076</v>
      </c>
      <c r="S182" s="160" t="s">
        <v>2965</v>
      </c>
      <c r="T182" s="162" t="s">
        <v>17985</v>
      </c>
      <c r="U182" s="160" t="s">
        <v>2967</v>
      </c>
      <c r="V182" s="160" t="s">
        <v>17986</v>
      </c>
      <c r="W182" s="160" t="s">
        <v>28</v>
      </c>
      <c r="X182" s="160" t="s">
        <v>166</v>
      </c>
      <c r="Y182" s="160" t="s">
        <v>968</v>
      </c>
      <c r="Z182" s="160">
        <v>1</v>
      </c>
      <c r="AA182" s="160">
        <v>0</v>
      </c>
      <c r="AB182" s="87">
        <f>IF(U182="SOPORTE_TELEFÓNICO",'BASE LIQUIDACION REDEBAN 2025'!$B$19,IF(U182="ENVÍO",'BASE LIQUIDACION REDEBAN 2025'!$C$2,IF(W182="TIPO I",'BASE LIQUIDACION REDEBAN 2025'!$C$2,IF(W182="TIPO II",'BASE LIQUIDACION REDEBAN 2025'!$C$3,IF(W182="TIPO III",'BASE LIQUIDACION REDEBAN 2025'!$C$4,IF(W182="TIPO IV",'BASE LIQUIDACION REDEBAN 2025'!$C$5,IF(X182="AEREO",'BASE LIQUIDACION REDEBAN 2025'!$B$6,'BASE LIQUIDACION REDEBAN 2025'!$C$5)))))))</f>
        <v>144967.87232000002</v>
      </c>
      <c r="AC182" s="87">
        <f>IF(OR(U182="SOPORTE_TELEFÓNICO",U182="ENVÍO"),0,IF(W182="TIPO I",'BASE LIQUIDACION REDEBAN 2025'!$B$10,IF(W182="TIPO II",'BASE LIQUIDACION REDEBAN 2025'!$B$11,IF(W182="TIPO III",'BASE LIQUIDACION REDEBAN 2025'!$B$12,'BASE LIQUIDACION REDEBAN 2025'!$B$13))))</f>
        <v>140395.6348884</v>
      </c>
      <c r="AD182" s="87">
        <f t="shared" si="2"/>
        <v>144967.87232000002</v>
      </c>
    </row>
    <row r="183" spans="1:30" s="8" customFormat="1" ht="13.15">
      <c r="A183" s="160" t="s">
        <v>76</v>
      </c>
      <c r="B183" s="86" t="str">
        <f>VLOOKUP(A183,'CENTRO DE COSTOS'!A:D,4,FALSE)</f>
        <v>DIEGO FERNANDO HENAO CARDONA</v>
      </c>
      <c r="C183" s="86" t="str">
        <f>VLOOKUP(A183,'CENTRO DE COSTOS'!A:D,2,FALSE)</f>
        <v>0004-0003</v>
      </c>
      <c r="D183" s="160">
        <v>76130</v>
      </c>
      <c r="E183" s="160">
        <v>5763467</v>
      </c>
      <c r="F183" s="160">
        <v>45984309</v>
      </c>
      <c r="G183" s="160" t="s">
        <v>2958</v>
      </c>
      <c r="H183" s="160" t="s">
        <v>227</v>
      </c>
      <c r="I183" s="160" t="s">
        <v>1297</v>
      </c>
      <c r="J183" s="160" t="s">
        <v>17987</v>
      </c>
      <c r="K183" s="160" t="s">
        <v>159</v>
      </c>
      <c r="L183" s="160" t="s">
        <v>17988</v>
      </c>
      <c r="M183" s="161">
        <v>45889.37222222222</v>
      </c>
      <c r="N183" s="161">
        <v>45889.682638888888</v>
      </c>
      <c r="O183" s="160" t="s">
        <v>16559</v>
      </c>
      <c r="P183" s="160" t="s">
        <v>2962</v>
      </c>
      <c r="Q183" s="160" t="s">
        <v>3032</v>
      </c>
      <c r="R183" s="160" t="s">
        <v>3046</v>
      </c>
      <c r="S183" s="160" t="s">
        <v>2965</v>
      </c>
      <c r="T183" s="162" t="s">
        <v>17989</v>
      </c>
      <c r="U183" s="160" t="s">
        <v>2967</v>
      </c>
      <c r="V183" s="160" t="s">
        <v>17990</v>
      </c>
      <c r="W183" s="160" t="s">
        <v>28</v>
      </c>
      <c r="X183" s="160" t="s">
        <v>166</v>
      </c>
      <c r="Y183" s="160" t="s">
        <v>1442</v>
      </c>
      <c r="Z183" s="160">
        <v>1</v>
      </c>
      <c r="AA183" s="160">
        <v>0</v>
      </c>
      <c r="AB183" s="87">
        <f>IF(U183="SOPORTE_TELEFÓNICO",'BASE LIQUIDACION REDEBAN 2025'!$B$19,IF(U183="ENVÍO",'BASE LIQUIDACION REDEBAN 2025'!$C$2,IF(W183="TIPO I",'BASE LIQUIDACION REDEBAN 2025'!$C$2,IF(W183="TIPO II",'BASE LIQUIDACION REDEBAN 2025'!$C$3,IF(W183="TIPO III",'BASE LIQUIDACION REDEBAN 2025'!$C$4,IF(W183="TIPO IV",'BASE LIQUIDACION REDEBAN 2025'!$C$5,IF(X183="AEREO",'BASE LIQUIDACION REDEBAN 2025'!$B$6,'BASE LIQUIDACION REDEBAN 2025'!$C$5)))))))</f>
        <v>144967.87232000002</v>
      </c>
      <c r="AC183" s="87">
        <f>IF(OR(U183="SOPORTE_TELEFÓNICO",U183="ENVÍO"),0,IF(W183="TIPO I",'BASE LIQUIDACION REDEBAN 2025'!$B$10,IF(W183="TIPO II",'BASE LIQUIDACION REDEBAN 2025'!$B$11,IF(W183="TIPO III",'BASE LIQUIDACION REDEBAN 2025'!$B$12,'BASE LIQUIDACION REDEBAN 2025'!$B$13))))</f>
        <v>140395.6348884</v>
      </c>
      <c r="AD183" s="87">
        <f t="shared" si="2"/>
        <v>144967.87232000002</v>
      </c>
    </row>
    <row r="184" spans="1:30" s="8" customFormat="1" ht="13.15">
      <c r="A184" s="160" t="s">
        <v>68</v>
      </c>
      <c r="B184" s="86" t="str">
        <f>VLOOKUP(A184,'CENTRO DE COSTOS'!A:D,4,FALSE)</f>
        <v>WILLIAM ASDRUBAL ROZO ROZO</v>
      </c>
      <c r="C184" s="86" t="str">
        <f>VLOOKUP(A184,'CENTRO DE COSTOS'!A:D,2,FALSE)</f>
        <v>0004-0004</v>
      </c>
      <c r="D184" s="160">
        <v>11001</v>
      </c>
      <c r="E184" s="160">
        <v>5762487</v>
      </c>
      <c r="F184" s="160">
        <v>51780344</v>
      </c>
      <c r="G184" s="160" t="s">
        <v>2958</v>
      </c>
      <c r="H184" s="160" t="s">
        <v>470</v>
      </c>
      <c r="I184" s="160" t="s">
        <v>68</v>
      </c>
      <c r="J184" s="160" t="s">
        <v>17991</v>
      </c>
      <c r="K184" s="160" t="s">
        <v>159</v>
      </c>
      <c r="L184" s="160" t="s">
        <v>17992</v>
      </c>
      <c r="M184" s="161">
        <v>45888.567361111112</v>
      </c>
      <c r="N184" s="161">
        <v>45889.690972222219</v>
      </c>
      <c r="O184" s="160" t="s">
        <v>16559</v>
      </c>
      <c r="P184" s="160" t="s">
        <v>2988</v>
      </c>
      <c r="Q184" s="160" t="s">
        <v>2963</v>
      </c>
      <c r="R184" s="160" t="s">
        <v>3326</v>
      </c>
      <c r="S184" s="160" t="s">
        <v>2965</v>
      </c>
      <c r="T184" s="162" t="s">
        <v>17993</v>
      </c>
      <c r="U184" s="160" t="s">
        <v>2967</v>
      </c>
      <c r="V184" s="160" t="s">
        <v>17994</v>
      </c>
      <c r="W184" s="160" t="s">
        <v>25</v>
      </c>
      <c r="X184" s="160" t="s">
        <v>166</v>
      </c>
      <c r="Y184" s="160" t="s">
        <v>877</v>
      </c>
      <c r="Z184" s="160">
        <v>1</v>
      </c>
      <c r="AA184" s="160">
        <v>0</v>
      </c>
      <c r="AB184" s="87">
        <f>IF(U184="SOPORTE_TELEFÓNICO",'BASE LIQUIDACION REDEBAN 2025'!$B$19,IF(U184="ENVÍO",'BASE LIQUIDACION REDEBAN 2025'!$C$2,IF(W184="TIPO I",'BASE LIQUIDACION REDEBAN 2025'!$C$2,IF(W184="TIPO II",'BASE LIQUIDACION REDEBAN 2025'!$C$3,IF(W184="TIPO III",'BASE LIQUIDACION REDEBAN 2025'!$C$4,IF(W184="TIPO IV",'BASE LIQUIDACION REDEBAN 2025'!$C$5,IF(X184="AEREO",'BASE LIQUIDACION REDEBAN 2025'!$B$6,'BASE LIQUIDACION REDEBAN 2025'!$C$5)))))))</f>
        <v>65960.072302</v>
      </c>
      <c r="AC184" s="87">
        <f>IF(OR(U184="SOPORTE_TELEFÓNICO",U184="ENVÍO"),0,IF(W184="TIPO I",'BASE LIQUIDACION REDEBAN 2025'!$B$10,IF(W184="TIPO II",'BASE LIQUIDACION REDEBAN 2025'!$B$11,IF(W184="TIPO III",'BASE LIQUIDACION REDEBAN 2025'!$B$12,'BASE LIQUIDACION REDEBAN 2025'!$B$13))))</f>
        <v>75096.394270399993</v>
      </c>
      <c r="AD184" s="87">
        <f t="shared" si="2"/>
        <v>65960.072302</v>
      </c>
    </row>
    <row r="185" spans="1:30" s="8" customFormat="1" ht="13.15">
      <c r="A185" s="160" t="s">
        <v>72</v>
      </c>
      <c r="B185" s="86" t="str">
        <f>VLOOKUP(A185,'CENTRO DE COSTOS'!A:D,4,FALSE)</f>
        <v>MIGUEL JULIÁN HERNÁNDEZ GUARÍN</v>
      </c>
      <c r="C185" s="86" t="str">
        <f>VLOOKUP(A185,'CENTRO DE COSTOS'!A:D,2,FALSE)</f>
        <v>0004-0008</v>
      </c>
      <c r="D185" s="160">
        <v>68547</v>
      </c>
      <c r="E185" s="160">
        <v>5763896</v>
      </c>
      <c r="F185" s="160">
        <v>42149161</v>
      </c>
      <c r="G185" s="160" t="s">
        <v>2958</v>
      </c>
      <c r="H185" s="160" t="s">
        <v>820</v>
      </c>
      <c r="I185" s="160" t="s">
        <v>844</v>
      </c>
      <c r="J185" s="160" t="s">
        <v>17922</v>
      </c>
      <c r="K185" s="160" t="s">
        <v>159</v>
      </c>
      <c r="L185" s="160" t="s">
        <v>17995</v>
      </c>
      <c r="M185" s="161">
        <v>45889.46875</v>
      </c>
      <c r="N185" s="161">
        <v>45889.694444444445</v>
      </c>
      <c r="O185" s="160" t="s">
        <v>16559</v>
      </c>
      <c r="P185" s="160" t="s">
        <v>2962</v>
      </c>
      <c r="Q185" s="160" t="s">
        <v>3076</v>
      </c>
      <c r="R185" s="160" t="s">
        <v>3076</v>
      </c>
      <c r="S185" s="160" t="s">
        <v>2965</v>
      </c>
      <c r="T185" s="162" t="s">
        <v>17996</v>
      </c>
      <c r="U185" s="160" t="s">
        <v>2967</v>
      </c>
      <c r="V185" s="160" t="s">
        <v>17997</v>
      </c>
      <c r="W185" s="160" t="s">
        <v>28</v>
      </c>
      <c r="X185" s="160" t="s">
        <v>166</v>
      </c>
      <c r="Y185" s="160" t="s">
        <v>3140</v>
      </c>
      <c r="Z185" s="160">
        <v>1</v>
      </c>
      <c r="AA185" s="160">
        <v>0</v>
      </c>
      <c r="AB185" s="87">
        <f>IF(U185="SOPORTE_TELEFÓNICO",'BASE LIQUIDACION REDEBAN 2025'!$B$19,IF(U185="ENVÍO",'BASE LIQUIDACION REDEBAN 2025'!$C$2,IF(W185="TIPO I",'BASE LIQUIDACION REDEBAN 2025'!$C$2,IF(W185="TIPO II",'BASE LIQUIDACION REDEBAN 2025'!$C$3,IF(W185="TIPO III",'BASE LIQUIDACION REDEBAN 2025'!$C$4,IF(W185="TIPO IV",'BASE LIQUIDACION REDEBAN 2025'!$C$5,IF(X185="AEREO",'BASE LIQUIDACION REDEBAN 2025'!$B$6,'BASE LIQUIDACION REDEBAN 2025'!$C$5)))))))</f>
        <v>144967.87232000002</v>
      </c>
      <c r="AC185" s="87">
        <f>IF(OR(U185="SOPORTE_TELEFÓNICO",U185="ENVÍO"),0,IF(W185="TIPO I",'BASE LIQUIDACION REDEBAN 2025'!$B$10,IF(W185="TIPO II",'BASE LIQUIDACION REDEBAN 2025'!$B$11,IF(W185="TIPO III",'BASE LIQUIDACION REDEBAN 2025'!$B$12,'BASE LIQUIDACION REDEBAN 2025'!$B$13))))</f>
        <v>140395.6348884</v>
      </c>
      <c r="AD185" s="87">
        <f t="shared" si="2"/>
        <v>144967.87232000002</v>
      </c>
    </row>
    <row r="186" spans="1:30" s="8" customFormat="1" ht="13.15">
      <c r="A186" s="160" t="s">
        <v>81</v>
      </c>
      <c r="B186" s="86" t="str">
        <f>VLOOKUP(A186,'CENTRO DE COSTOS'!A:D,4,FALSE)</f>
        <v>MIGUEL JULIÁN HERNÁNDEZ GUARÍN</v>
      </c>
      <c r="C186" s="86" t="str">
        <f>VLOOKUP(A186,'CENTRO DE COSTOS'!A:D,2,FALSE)</f>
        <v>0004-0008</v>
      </c>
      <c r="D186" s="160">
        <v>54128</v>
      </c>
      <c r="E186" s="160">
        <v>5759985</v>
      </c>
      <c r="F186" s="160">
        <v>15993744</v>
      </c>
      <c r="G186" s="160" t="s">
        <v>2958</v>
      </c>
      <c r="H186" s="160" t="s">
        <v>317</v>
      </c>
      <c r="I186" s="160" t="s">
        <v>16377</v>
      </c>
      <c r="J186" s="160" t="s">
        <v>17432</v>
      </c>
      <c r="K186" s="160" t="s">
        <v>159</v>
      </c>
      <c r="L186" s="160" t="s">
        <v>17998</v>
      </c>
      <c r="M186" s="161">
        <v>45885.333333333336</v>
      </c>
      <c r="N186" s="161">
        <v>45890.350694444445</v>
      </c>
      <c r="O186" s="160" t="s">
        <v>16559</v>
      </c>
      <c r="P186" s="160" t="s">
        <v>2962</v>
      </c>
      <c r="Q186" s="160" t="s">
        <v>3082</v>
      </c>
      <c r="R186" s="160" t="s">
        <v>2972</v>
      </c>
      <c r="S186" s="160" t="s">
        <v>2965</v>
      </c>
      <c r="T186" s="162" t="s">
        <v>17999</v>
      </c>
      <c r="U186" s="160" t="s">
        <v>2967</v>
      </c>
      <c r="V186" s="160" t="s">
        <v>18000</v>
      </c>
      <c r="W186" s="160" t="s">
        <v>32</v>
      </c>
      <c r="X186" s="160" t="s">
        <v>166</v>
      </c>
      <c r="Y186" s="160" t="s">
        <v>848</v>
      </c>
      <c r="Z186" s="160">
        <v>1</v>
      </c>
      <c r="AA186" s="160">
        <v>0</v>
      </c>
      <c r="AB186" s="87">
        <f>IF(U186="SOPORTE_TELEFÓNICO",'BASE LIQUIDACION REDEBAN 2025'!$B$19,IF(U186="ENVÍO",'BASE LIQUIDACION REDEBAN 2025'!$C$2,IF(W186="TIPO I",'BASE LIQUIDACION REDEBAN 2025'!$C$2,IF(W186="TIPO II",'BASE LIQUIDACION REDEBAN 2025'!$C$3,IF(W186="TIPO III",'BASE LIQUIDACION REDEBAN 2025'!$C$4,IF(W186="TIPO IV",'BASE LIQUIDACION REDEBAN 2025'!$C$5,IF(X186="AEREO",'BASE LIQUIDACION REDEBAN 2025'!$B$6,'BASE LIQUIDACION REDEBAN 2025'!$C$5)))))))</f>
        <v>479588.87655000004</v>
      </c>
      <c r="AC186" s="87">
        <f>IF(OR(U186="SOPORTE_TELEFÓNICO",U186="ENVÍO"),0,IF(W186="TIPO I",'BASE LIQUIDACION REDEBAN 2025'!$B$10,IF(W186="TIPO II",'BASE LIQUIDACION REDEBAN 2025'!$B$11,IF(W186="TIPO III",'BASE LIQUIDACION REDEBAN 2025'!$B$12,'BASE LIQUIDACION REDEBAN 2025'!$B$13))))</f>
        <v>196536.5258152</v>
      </c>
      <c r="AD186" s="87">
        <f t="shared" si="2"/>
        <v>479588.87655000004</v>
      </c>
    </row>
    <row r="187" spans="1:30" s="8" customFormat="1" ht="13.15">
      <c r="A187" s="160" t="s">
        <v>93</v>
      </c>
      <c r="B187" s="86" t="str">
        <f>VLOOKUP(A187,'CENTRO DE COSTOS'!A:D,4,FALSE)</f>
        <v>DIEGO FERNANDO HENAO CARDONA</v>
      </c>
      <c r="C187" s="86" t="str">
        <f>VLOOKUP(A187,'CENTRO DE COSTOS'!A:D,2,FALSE)</f>
        <v>0004-0003</v>
      </c>
      <c r="D187" s="160">
        <v>52835</v>
      </c>
      <c r="E187" s="160">
        <v>5763390</v>
      </c>
      <c r="F187" s="160">
        <v>90107197</v>
      </c>
      <c r="G187" s="160" t="s">
        <v>2958</v>
      </c>
      <c r="H187" s="160" t="s">
        <v>174</v>
      </c>
      <c r="I187" s="160" t="s">
        <v>515</v>
      </c>
      <c r="J187" s="160" t="s">
        <v>16816</v>
      </c>
      <c r="K187" s="160" t="s">
        <v>159</v>
      </c>
      <c r="L187" s="160" t="s">
        <v>18001</v>
      </c>
      <c r="M187" s="161">
        <v>45889.335416666669</v>
      </c>
      <c r="N187" s="161">
        <v>45890.388194444444</v>
      </c>
      <c r="O187" s="160" t="s">
        <v>16559</v>
      </c>
      <c r="P187" s="160" t="s">
        <v>2988</v>
      </c>
      <c r="Q187" s="160" t="s">
        <v>3183</v>
      </c>
      <c r="R187" s="160" t="s">
        <v>17614</v>
      </c>
      <c r="S187" s="160" t="s">
        <v>2965</v>
      </c>
      <c r="T187" s="162" t="s">
        <v>18002</v>
      </c>
      <c r="U187" s="160" t="s">
        <v>3213</v>
      </c>
      <c r="V187" s="160">
        <v>0</v>
      </c>
      <c r="W187" s="160" t="s">
        <v>32</v>
      </c>
      <c r="X187" s="160" t="s">
        <v>166</v>
      </c>
      <c r="Y187" s="160" t="s">
        <v>3668</v>
      </c>
      <c r="Z187" s="160">
        <v>0</v>
      </c>
      <c r="AA187" s="160">
        <v>0</v>
      </c>
      <c r="AB187" s="87">
        <f>IF(U187="SOPORTE_TELEFÓNICO",'BASE LIQUIDACION REDEBAN 2025'!$B$19,IF(U187="ENVÍO",'BASE LIQUIDACION REDEBAN 2025'!$C$2,IF(W187="TIPO I",'BASE LIQUIDACION REDEBAN 2025'!$C$2,IF(W187="TIPO II",'BASE LIQUIDACION REDEBAN 2025'!$C$3,IF(W187="TIPO III",'BASE LIQUIDACION REDEBAN 2025'!$C$4,IF(W187="TIPO IV",'BASE LIQUIDACION REDEBAN 2025'!$C$5,IF(X187="AEREO",'BASE LIQUIDACION REDEBAN 2025'!$B$6,'BASE LIQUIDACION REDEBAN 2025'!$C$5)))))))</f>
        <v>41241.0800752</v>
      </c>
      <c r="AC187" s="87">
        <f>IF(OR(U187="SOPORTE_TELEFÓNICO",U187="ENVÍO"),0,IF(W187="TIPO I",'BASE LIQUIDACION REDEBAN 2025'!$B$10,IF(W187="TIPO II",'BASE LIQUIDACION REDEBAN 2025'!$B$11,IF(W187="TIPO III",'BASE LIQUIDACION REDEBAN 2025'!$B$12,'BASE LIQUIDACION REDEBAN 2025'!$B$13))))</f>
        <v>0</v>
      </c>
      <c r="AD187" s="87">
        <f t="shared" si="2"/>
        <v>41241.0800752</v>
      </c>
    </row>
    <row r="188" spans="1:30" s="8" customFormat="1" ht="13.15">
      <c r="A188" s="160" t="s">
        <v>90</v>
      </c>
      <c r="B188" s="86" t="str">
        <f>VLOOKUP(A188,'CENTRO DE COSTOS'!A:D,4,FALSE)</f>
        <v>JUAN SEBASTIÁN RÍOS CASTRILLÓN</v>
      </c>
      <c r="C188" s="86" t="str">
        <f>VLOOKUP(A188,'CENTRO DE COSTOS'!A:D,2,FALSE)</f>
        <v>0004-0005</v>
      </c>
      <c r="D188" s="160">
        <v>5034</v>
      </c>
      <c r="E188" s="160" t="s">
        <v>18003</v>
      </c>
      <c r="F188" s="160">
        <v>89587375</v>
      </c>
      <c r="G188" s="160" t="s">
        <v>2958</v>
      </c>
      <c r="H188" s="160" t="s">
        <v>197</v>
      </c>
      <c r="I188" s="160" t="s">
        <v>3659</v>
      </c>
      <c r="J188" s="160" t="s">
        <v>16619</v>
      </c>
      <c r="K188" s="160" t="s">
        <v>159</v>
      </c>
      <c r="L188" s="160" t="s">
        <v>18004</v>
      </c>
      <c r="M188" s="161">
        <v>45888.674305555556</v>
      </c>
      <c r="N188" s="161">
        <v>45890.425694444442</v>
      </c>
      <c r="O188" s="160" t="s">
        <v>16559</v>
      </c>
      <c r="P188" s="160" t="s">
        <v>17315</v>
      </c>
      <c r="Q188" s="160" t="s">
        <v>3257</v>
      </c>
      <c r="R188" s="160" t="s">
        <v>17407</v>
      </c>
      <c r="S188" s="160" t="s">
        <v>2965</v>
      </c>
      <c r="T188" s="162" t="s">
        <v>18005</v>
      </c>
      <c r="U188" s="160" t="s">
        <v>2967</v>
      </c>
      <c r="V188" s="160" t="s">
        <v>16622</v>
      </c>
      <c r="W188" s="160" t="s">
        <v>30</v>
      </c>
      <c r="X188" s="160" t="s">
        <v>166</v>
      </c>
      <c r="Y188" s="160" t="s">
        <v>1245</v>
      </c>
      <c r="Z188" s="160">
        <v>1</v>
      </c>
      <c r="AA188" s="160">
        <v>0</v>
      </c>
      <c r="AB188" s="87">
        <f>IF(U188="SOPORTE_TELEFÓNICO",'BASE LIQUIDACION REDEBAN 2025'!$B$19,IF(U188="ENVÍO",'BASE LIQUIDACION REDEBAN 2025'!$C$2,IF(W188="TIPO I",'BASE LIQUIDACION REDEBAN 2025'!$C$2,IF(W188="TIPO II",'BASE LIQUIDACION REDEBAN 2025'!$C$3,IF(W188="TIPO III",'BASE LIQUIDACION REDEBAN 2025'!$C$4,IF(W188="TIPO IV",'BASE LIQUIDACION REDEBAN 2025'!$C$5,IF(X188="AEREO",'BASE LIQUIDACION REDEBAN 2025'!$B$6,'BASE LIQUIDACION REDEBAN 2025'!$C$5)))))))</f>
        <v>275728.78077800001</v>
      </c>
      <c r="AC188" s="87">
        <f>IF(OR(U188="SOPORTE_TELEFÓNICO",U188="ENVÍO"),0,IF(W188="TIPO I",'BASE LIQUIDACION REDEBAN 2025'!$B$10,IF(W188="TIPO II",'BASE LIQUIDACION REDEBAN 2025'!$B$11,IF(W188="TIPO III",'BASE LIQUIDACION REDEBAN 2025'!$B$12,'BASE LIQUIDACION REDEBAN 2025'!$B$13))))</f>
        <v>196536.5258152</v>
      </c>
      <c r="AD188" s="87">
        <f t="shared" ref="AD188:AD250" si="3">IF(OR(U188="SOPORTE_TELEFÓNICO",U188="ENVÍO"),AB188,(AB188*Z188+AC188*AA188))</f>
        <v>275728.78077800001</v>
      </c>
    </row>
    <row r="189" spans="1:30" s="8" customFormat="1" ht="13.15">
      <c r="A189" s="160" t="s">
        <v>86</v>
      </c>
      <c r="B189" s="86" t="str">
        <f>VLOOKUP(A189,'CENTRO DE COSTOS'!A:D,4,FALSE)</f>
        <v>KEVIN ALEXIS CORZO BUSTOS</v>
      </c>
      <c r="C189" s="86" t="str">
        <f>VLOOKUP(A189,'CENTRO DE COSTOS'!A:D,2,FALSE)</f>
        <v>0004-0007</v>
      </c>
      <c r="D189" s="160">
        <v>73671</v>
      </c>
      <c r="E189" s="160">
        <v>5761955</v>
      </c>
      <c r="F189" s="160">
        <v>89330636</v>
      </c>
      <c r="G189" s="160" t="s">
        <v>2958</v>
      </c>
      <c r="H189" s="160" t="s">
        <v>703</v>
      </c>
      <c r="I189" s="160" t="s">
        <v>16476</v>
      </c>
      <c r="J189" s="160" t="s">
        <v>18006</v>
      </c>
      <c r="K189" s="160" t="s">
        <v>159</v>
      </c>
      <c r="L189" s="160" t="s">
        <v>18007</v>
      </c>
      <c r="M189" s="161">
        <v>45888.4375</v>
      </c>
      <c r="N189" s="161">
        <v>45890.433333333334</v>
      </c>
      <c r="O189" s="160" t="s">
        <v>16559</v>
      </c>
      <c r="P189" s="160" t="s">
        <v>17322</v>
      </c>
      <c r="Q189" s="160" t="s">
        <v>2978</v>
      </c>
      <c r="R189" s="160" t="s">
        <v>17334</v>
      </c>
      <c r="S189" s="160" t="s">
        <v>2965</v>
      </c>
      <c r="T189" s="162" t="s">
        <v>18008</v>
      </c>
      <c r="U189" s="160" t="s">
        <v>2967</v>
      </c>
      <c r="V189" s="160" t="s">
        <v>18009</v>
      </c>
      <c r="W189" s="160" t="s">
        <v>28</v>
      </c>
      <c r="X189" s="160" t="s">
        <v>166</v>
      </c>
      <c r="Y189" s="160" t="s">
        <v>344</v>
      </c>
      <c r="Z189" s="160">
        <v>1</v>
      </c>
      <c r="AA189" s="160">
        <v>0</v>
      </c>
      <c r="AB189" s="87">
        <f>IF(U189="SOPORTE_TELEFÓNICO",'BASE LIQUIDACION REDEBAN 2025'!$B$19,IF(U189="ENVÍO",'BASE LIQUIDACION REDEBAN 2025'!$C$2,IF(W189="TIPO I",'BASE LIQUIDACION REDEBAN 2025'!$C$2,IF(W189="TIPO II",'BASE LIQUIDACION REDEBAN 2025'!$C$3,IF(W189="TIPO III",'BASE LIQUIDACION REDEBAN 2025'!$C$4,IF(W189="TIPO IV",'BASE LIQUIDACION REDEBAN 2025'!$C$5,IF(X189="AEREO",'BASE LIQUIDACION REDEBAN 2025'!$B$6,'BASE LIQUIDACION REDEBAN 2025'!$C$5)))))))</f>
        <v>144967.87232000002</v>
      </c>
      <c r="AC189" s="87">
        <f>IF(OR(U189="SOPORTE_TELEFÓNICO",U189="ENVÍO"),0,IF(W189="TIPO I",'BASE LIQUIDACION REDEBAN 2025'!$B$10,IF(W189="TIPO II",'BASE LIQUIDACION REDEBAN 2025'!$B$11,IF(W189="TIPO III",'BASE LIQUIDACION REDEBAN 2025'!$B$12,'BASE LIQUIDACION REDEBAN 2025'!$B$13))))</f>
        <v>140395.6348884</v>
      </c>
      <c r="AD189" s="87">
        <f t="shared" si="3"/>
        <v>144967.87232000002</v>
      </c>
    </row>
    <row r="190" spans="1:30" s="8" customFormat="1" ht="13.15">
      <c r="A190" s="160" t="s">
        <v>68</v>
      </c>
      <c r="B190" s="86" t="str">
        <f>VLOOKUP(A190,'CENTRO DE COSTOS'!A:D,4,FALSE)</f>
        <v>WILLIAM ASDRUBAL ROZO ROZO</v>
      </c>
      <c r="C190" s="86" t="str">
        <f>VLOOKUP(A190,'CENTRO DE COSTOS'!A:D,2,FALSE)</f>
        <v>0004-0004</v>
      </c>
      <c r="D190" s="160">
        <v>11001</v>
      </c>
      <c r="E190" s="160">
        <v>5764001</v>
      </c>
      <c r="F190" s="160">
        <v>18334763</v>
      </c>
      <c r="G190" s="160" t="s">
        <v>2958</v>
      </c>
      <c r="H190" s="160" t="s">
        <v>470</v>
      </c>
      <c r="I190" s="160" t="s">
        <v>68</v>
      </c>
      <c r="J190" s="160" t="s">
        <v>18010</v>
      </c>
      <c r="K190" s="160" t="s">
        <v>159</v>
      </c>
      <c r="L190" s="160" t="s">
        <v>18011</v>
      </c>
      <c r="M190" s="161">
        <v>45889.490277777775</v>
      </c>
      <c r="N190" s="161">
        <v>45890.465277777781</v>
      </c>
      <c r="O190" s="160" t="s">
        <v>16559</v>
      </c>
      <c r="P190" s="160" t="s">
        <v>2988</v>
      </c>
      <c r="Q190" s="160" t="s">
        <v>2963</v>
      </c>
      <c r="R190" s="160" t="s">
        <v>3326</v>
      </c>
      <c r="S190" s="160" t="s">
        <v>2965</v>
      </c>
      <c r="T190" s="162" t="s">
        <v>18012</v>
      </c>
      <c r="U190" s="160" t="s">
        <v>2967</v>
      </c>
      <c r="V190" s="160" t="s">
        <v>4448</v>
      </c>
      <c r="W190" s="160" t="s">
        <v>25</v>
      </c>
      <c r="X190" s="160" t="s">
        <v>166</v>
      </c>
      <c r="Y190" s="160" t="s">
        <v>1029</v>
      </c>
      <c r="Z190" s="160">
        <v>1</v>
      </c>
      <c r="AA190" s="160">
        <v>0</v>
      </c>
      <c r="AB190" s="87">
        <f>IF(U190="SOPORTE_TELEFÓNICO",'BASE LIQUIDACION REDEBAN 2025'!$B$19,IF(U190="ENVÍO",'BASE LIQUIDACION REDEBAN 2025'!$C$2,IF(W190="TIPO I",'BASE LIQUIDACION REDEBAN 2025'!$C$2,IF(W190="TIPO II",'BASE LIQUIDACION REDEBAN 2025'!$C$3,IF(W190="TIPO III",'BASE LIQUIDACION REDEBAN 2025'!$C$4,IF(W190="TIPO IV",'BASE LIQUIDACION REDEBAN 2025'!$C$5,IF(X190="AEREO",'BASE LIQUIDACION REDEBAN 2025'!$B$6,'BASE LIQUIDACION REDEBAN 2025'!$C$5)))))))</f>
        <v>65960.072302</v>
      </c>
      <c r="AC190" s="87">
        <f>IF(OR(U190="SOPORTE_TELEFÓNICO",U190="ENVÍO"),0,IF(W190="TIPO I",'BASE LIQUIDACION REDEBAN 2025'!$B$10,IF(W190="TIPO II",'BASE LIQUIDACION REDEBAN 2025'!$B$11,IF(W190="TIPO III",'BASE LIQUIDACION REDEBAN 2025'!$B$12,'BASE LIQUIDACION REDEBAN 2025'!$B$13))))</f>
        <v>75096.394270399993</v>
      </c>
      <c r="AD190" s="87">
        <f t="shared" si="3"/>
        <v>65960.072302</v>
      </c>
    </row>
    <row r="191" spans="1:30" s="8" customFormat="1" ht="13.15">
      <c r="A191" s="160" t="s">
        <v>76</v>
      </c>
      <c r="B191" s="86" t="str">
        <f>VLOOKUP(A191,'CENTRO DE COSTOS'!A:D,4,FALSE)</f>
        <v>DIEGO FERNANDO HENAO CARDONA</v>
      </c>
      <c r="C191" s="86" t="str">
        <f>VLOOKUP(A191,'CENTRO DE COSTOS'!A:D,2,FALSE)</f>
        <v>0004-0003</v>
      </c>
      <c r="D191" s="160">
        <v>76520</v>
      </c>
      <c r="E191" s="160">
        <v>5764516</v>
      </c>
      <c r="F191" s="160">
        <v>89249061</v>
      </c>
      <c r="G191" s="160" t="s">
        <v>2958</v>
      </c>
      <c r="H191" s="160" t="s">
        <v>227</v>
      </c>
      <c r="I191" s="160" t="s">
        <v>1403</v>
      </c>
      <c r="J191" s="160" t="s">
        <v>17389</v>
      </c>
      <c r="K191" s="160" t="s">
        <v>159</v>
      </c>
      <c r="L191" s="160" t="s">
        <v>18013</v>
      </c>
      <c r="M191" s="161">
        <v>45889.635416666664</v>
      </c>
      <c r="N191" s="161">
        <v>45890.470833333333</v>
      </c>
      <c r="O191" s="160" t="s">
        <v>16559</v>
      </c>
      <c r="P191" s="160" t="s">
        <v>2962</v>
      </c>
      <c r="Q191" s="160" t="s">
        <v>3055</v>
      </c>
      <c r="R191" s="160" t="s">
        <v>3056</v>
      </c>
      <c r="S191" s="160" t="s">
        <v>2965</v>
      </c>
      <c r="T191" s="162" t="s">
        <v>18014</v>
      </c>
      <c r="U191" s="160" t="s">
        <v>2967</v>
      </c>
      <c r="V191" s="160" t="s">
        <v>18015</v>
      </c>
      <c r="W191" s="160" t="s">
        <v>25</v>
      </c>
      <c r="X191" s="160" t="s">
        <v>166</v>
      </c>
      <c r="Y191" s="160" t="s">
        <v>1408</v>
      </c>
      <c r="Z191" s="160">
        <v>1</v>
      </c>
      <c r="AA191" s="160">
        <v>0</v>
      </c>
      <c r="AB191" s="87">
        <f>IF(U191="SOPORTE_TELEFÓNICO",'BASE LIQUIDACION REDEBAN 2025'!$B$19,IF(U191="ENVÍO",'BASE LIQUIDACION REDEBAN 2025'!$C$2,IF(W191="TIPO I",'BASE LIQUIDACION REDEBAN 2025'!$C$2,IF(W191="TIPO II",'BASE LIQUIDACION REDEBAN 2025'!$C$3,IF(W191="TIPO III",'BASE LIQUIDACION REDEBAN 2025'!$C$4,IF(W191="TIPO IV",'BASE LIQUIDACION REDEBAN 2025'!$C$5,IF(X191="AEREO",'BASE LIQUIDACION REDEBAN 2025'!$B$6,'BASE LIQUIDACION REDEBAN 2025'!$C$5)))))))</f>
        <v>65960.072302</v>
      </c>
      <c r="AC191" s="87">
        <f>IF(OR(U191="SOPORTE_TELEFÓNICO",U191="ENVÍO"),0,IF(W191="TIPO I",'BASE LIQUIDACION REDEBAN 2025'!$B$10,IF(W191="TIPO II",'BASE LIQUIDACION REDEBAN 2025'!$B$11,IF(W191="TIPO III",'BASE LIQUIDACION REDEBAN 2025'!$B$12,'BASE LIQUIDACION REDEBAN 2025'!$B$13))))</f>
        <v>75096.394270399993</v>
      </c>
      <c r="AD191" s="87">
        <f t="shared" si="3"/>
        <v>65960.072302</v>
      </c>
    </row>
    <row r="192" spans="1:30" s="8" customFormat="1" ht="13.15">
      <c r="A192" s="160" t="s">
        <v>76</v>
      </c>
      <c r="B192" s="86" t="str">
        <f>VLOOKUP(A192,'CENTRO DE COSTOS'!A:D,4,FALSE)</f>
        <v>DIEGO FERNANDO HENAO CARDONA</v>
      </c>
      <c r="C192" s="86" t="str">
        <f>VLOOKUP(A192,'CENTRO DE COSTOS'!A:D,2,FALSE)</f>
        <v>0004-0003</v>
      </c>
      <c r="D192" s="160">
        <v>76364</v>
      </c>
      <c r="E192" s="160">
        <v>5763742</v>
      </c>
      <c r="F192" s="160">
        <v>90096661</v>
      </c>
      <c r="G192" s="160" t="s">
        <v>2958</v>
      </c>
      <c r="H192" s="160" t="s">
        <v>227</v>
      </c>
      <c r="I192" s="160" t="s">
        <v>2190</v>
      </c>
      <c r="J192" s="160" t="s">
        <v>18016</v>
      </c>
      <c r="K192" s="160" t="s">
        <v>159</v>
      </c>
      <c r="L192" s="160" t="s">
        <v>18017</v>
      </c>
      <c r="M192" s="161">
        <v>45888.732638888891</v>
      </c>
      <c r="N192" s="161">
        <v>45890.526388888888</v>
      </c>
      <c r="O192" s="160" t="s">
        <v>16559</v>
      </c>
      <c r="P192" s="160" t="s">
        <v>17315</v>
      </c>
      <c r="Q192" s="160" t="s">
        <v>17316</v>
      </c>
      <c r="R192" s="160" t="s">
        <v>17503</v>
      </c>
      <c r="S192" s="160" t="s">
        <v>2965</v>
      </c>
      <c r="T192" s="162" t="s">
        <v>18018</v>
      </c>
      <c r="U192" s="160" t="s">
        <v>2967</v>
      </c>
      <c r="V192" s="160" t="s">
        <v>18019</v>
      </c>
      <c r="W192" s="160" t="s">
        <v>28</v>
      </c>
      <c r="X192" s="160" t="s">
        <v>166</v>
      </c>
      <c r="Y192" s="160" t="s">
        <v>525</v>
      </c>
      <c r="Z192" s="160">
        <v>1</v>
      </c>
      <c r="AA192" s="160">
        <v>0</v>
      </c>
      <c r="AB192" s="87">
        <f>IF(U192="SOPORTE_TELEFÓNICO",'BASE LIQUIDACION REDEBAN 2025'!$B$19,IF(U192="ENVÍO",'BASE LIQUIDACION REDEBAN 2025'!$C$2,IF(W192="TIPO I",'BASE LIQUIDACION REDEBAN 2025'!$C$2,IF(W192="TIPO II",'BASE LIQUIDACION REDEBAN 2025'!$C$3,IF(W192="TIPO III",'BASE LIQUIDACION REDEBAN 2025'!$C$4,IF(W192="TIPO IV",'BASE LIQUIDACION REDEBAN 2025'!$C$5,IF(X192="AEREO",'BASE LIQUIDACION REDEBAN 2025'!$B$6,'BASE LIQUIDACION REDEBAN 2025'!$C$5)))))))</f>
        <v>144967.87232000002</v>
      </c>
      <c r="AC192" s="87">
        <f>IF(OR(U192="SOPORTE_TELEFÓNICO",U192="ENVÍO"),0,IF(W192="TIPO I",'BASE LIQUIDACION REDEBAN 2025'!$B$10,IF(W192="TIPO II",'BASE LIQUIDACION REDEBAN 2025'!$B$11,IF(W192="TIPO III",'BASE LIQUIDACION REDEBAN 2025'!$B$12,'BASE LIQUIDACION REDEBAN 2025'!$B$13))))</f>
        <v>140395.6348884</v>
      </c>
      <c r="AD192" s="87">
        <f t="shared" si="3"/>
        <v>144967.87232000002</v>
      </c>
    </row>
    <row r="193" spans="1:30" s="8" customFormat="1" ht="13.15">
      <c r="A193" s="160" t="s">
        <v>93</v>
      </c>
      <c r="B193" s="86" t="str">
        <f>VLOOKUP(A193,'CENTRO DE COSTOS'!A:D,4,FALSE)</f>
        <v>DIEGO FERNANDO HENAO CARDONA</v>
      </c>
      <c r="C193" s="86" t="str">
        <f>VLOOKUP(A193,'CENTRO DE COSTOS'!A:D,2,FALSE)</f>
        <v>0004-0003</v>
      </c>
      <c r="D193" s="160">
        <v>52215</v>
      </c>
      <c r="E193" s="160">
        <v>5763952</v>
      </c>
      <c r="F193" s="160">
        <v>89336574</v>
      </c>
      <c r="G193" s="160" t="s">
        <v>2958</v>
      </c>
      <c r="H193" s="160" t="s">
        <v>174</v>
      </c>
      <c r="I193" s="160" t="s">
        <v>421</v>
      </c>
      <c r="J193" s="160" t="s">
        <v>18020</v>
      </c>
      <c r="K193" s="160" t="s">
        <v>159</v>
      </c>
      <c r="L193" s="160" t="s">
        <v>18021</v>
      </c>
      <c r="M193" s="161">
        <v>45889.481249999997</v>
      </c>
      <c r="N193" s="161">
        <v>45890.529861111114</v>
      </c>
      <c r="O193" s="160" t="s">
        <v>16559</v>
      </c>
      <c r="P193" s="160" t="s">
        <v>17315</v>
      </c>
      <c r="Q193" s="160" t="s">
        <v>17316</v>
      </c>
      <c r="R193" s="160" t="s">
        <v>17503</v>
      </c>
      <c r="S193" s="160" t="s">
        <v>2965</v>
      </c>
      <c r="T193" s="162" t="s">
        <v>18022</v>
      </c>
      <c r="U193" s="160" t="s">
        <v>2967</v>
      </c>
      <c r="V193" s="160" t="s">
        <v>18023</v>
      </c>
      <c r="W193" s="160" t="s">
        <v>28</v>
      </c>
      <c r="X193" s="160" t="s">
        <v>166</v>
      </c>
      <c r="Y193" s="160" t="s">
        <v>182</v>
      </c>
      <c r="Z193" s="160">
        <v>1</v>
      </c>
      <c r="AA193" s="160">
        <v>0</v>
      </c>
      <c r="AB193" s="87">
        <f>IF(U193="SOPORTE_TELEFÓNICO",'BASE LIQUIDACION REDEBAN 2025'!$B$19,IF(U193="ENVÍO",'BASE LIQUIDACION REDEBAN 2025'!$C$2,IF(W193="TIPO I",'BASE LIQUIDACION REDEBAN 2025'!$C$2,IF(W193="TIPO II",'BASE LIQUIDACION REDEBAN 2025'!$C$3,IF(W193="TIPO III",'BASE LIQUIDACION REDEBAN 2025'!$C$4,IF(W193="TIPO IV",'BASE LIQUIDACION REDEBAN 2025'!$C$5,IF(X193="AEREO",'BASE LIQUIDACION REDEBAN 2025'!$B$6,'BASE LIQUIDACION REDEBAN 2025'!$C$5)))))))</f>
        <v>144967.87232000002</v>
      </c>
      <c r="AC193" s="87">
        <f>IF(OR(U193="SOPORTE_TELEFÓNICO",U193="ENVÍO"),0,IF(W193="TIPO I",'BASE LIQUIDACION REDEBAN 2025'!$B$10,IF(W193="TIPO II",'BASE LIQUIDACION REDEBAN 2025'!$B$11,IF(W193="TIPO III",'BASE LIQUIDACION REDEBAN 2025'!$B$12,'BASE LIQUIDACION REDEBAN 2025'!$B$13))))</f>
        <v>140395.6348884</v>
      </c>
      <c r="AD193" s="87">
        <f t="shared" si="3"/>
        <v>144967.87232000002</v>
      </c>
    </row>
    <row r="194" spans="1:30" s="8" customFormat="1" ht="13.15">
      <c r="A194" s="160" t="s">
        <v>90</v>
      </c>
      <c r="B194" s="86" t="str">
        <f>VLOOKUP(A194,'CENTRO DE COSTOS'!A:D,4,FALSE)</f>
        <v>JUAN SEBASTIÁN RÍOS CASTRILLÓN</v>
      </c>
      <c r="C194" s="86" t="str">
        <f>VLOOKUP(A194,'CENTRO DE COSTOS'!A:D,2,FALSE)</f>
        <v>0004-0005</v>
      </c>
      <c r="D194" s="160">
        <v>5001</v>
      </c>
      <c r="E194" s="160">
        <v>5764811</v>
      </c>
      <c r="F194" s="160">
        <v>19372929</v>
      </c>
      <c r="G194" s="160" t="s">
        <v>2958</v>
      </c>
      <c r="H194" s="160" t="s">
        <v>197</v>
      </c>
      <c r="I194" s="160" t="s">
        <v>90</v>
      </c>
      <c r="J194" s="160" t="s">
        <v>17448</v>
      </c>
      <c r="K194" s="160" t="s">
        <v>159</v>
      </c>
      <c r="L194" s="160" t="s">
        <v>18024</v>
      </c>
      <c r="M194" s="161">
        <v>45889.738194444442</v>
      </c>
      <c r="N194" s="161">
        <v>45890.534722222219</v>
      </c>
      <c r="O194" s="160" t="s">
        <v>16559</v>
      </c>
      <c r="P194" s="160" t="s">
        <v>2988</v>
      </c>
      <c r="Q194" s="160" t="s">
        <v>2978</v>
      </c>
      <c r="R194" s="160" t="s">
        <v>3124</v>
      </c>
      <c r="S194" s="160" t="s">
        <v>2965</v>
      </c>
      <c r="T194" s="162" t="s">
        <v>18025</v>
      </c>
      <c r="U194" s="160" t="s">
        <v>2967</v>
      </c>
      <c r="V194" s="160" t="s">
        <v>17451</v>
      </c>
      <c r="W194" s="160" t="s">
        <v>25</v>
      </c>
      <c r="X194" s="160" t="s">
        <v>166</v>
      </c>
      <c r="Y194" s="160" t="s">
        <v>209</v>
      </c>
      <c r="Z194" s="160">
        <v>1</v>
      </c>
      <c r="AA194" s="160">
        <v>0</v>
      </c>
      <c r="AB194" s="87">
        <f>IF(U194="SOPORTE_TELEFÓNICO",'BASE LIQUIDACION REDEBAN 2025'!$B$19,IF(U194="ENVÍO",'BASE LIQUIDACION REDEBAN 2025'!$C$2,IF(W194="TIPO I",'BASE LIQUIDACION REDEBAN 2025'!$C$2,IF(W194="TIPO II",'BASE LIQUIDACION REDEBAN 2025'!$C$3,IF(W194="TIPO III",'BASE LIQUIDACION REDEBAN 2025'!$C$4,IF(W194="TIPO IV",'BASE LIQUIDACION REDEBAN 2025'!$C$5,IF(X194="AEREO",'BASE LIQUIDACION REDEBAN 2025'!$B$6,'BASE LIQUIDACION REDEBAN 2025'!$C$5)))))))</f>
        <v>65960.072302</v>
      </c>
      <c r="AC194" s="87">
        <f>IF(OR(U194="SOPORTE_TELEFÓNICO",U194="ENVÍO"),0,IF(W194="TIPO I",'BASE LIQUIDACION REDEBAN 2025'!$B$10,IF(W194="TIPO II",'BASE LIQUIDACION REDEBAN 2025'!$B$11,IF(W194="TIPO III",'BASE LIQUIDACION REDEBAN 2025'!$B$12,'BASE LIQUIDACION REDEBAN 2025'!$B$13))))</f>
        <v>75096.394270399993</v>
      </c>
      <c r="AD194" s="87">
        <f t="shared" si="3"/>
        <v>65960.072302</v>
      </c>
    </row>
    <row r="195" spans="1:30" s="8" customFormat="1" ht="13.15">
      <c r="A195" s="160" t="s">
        <v>93</v>
      </c>
      <c r="B195" s="86" t="str">
        <f>VLOOKUP(A195,'CENTRO DE COSTOS'!A:D,4,FALSE)</f>
        <v>DIEGO FERNANDO HENAO CARDONA</v>
      </c>
      <c r="C195" s="86" t="str">
        <f>VLOOKUP(A195,'CENTRO DE COSTOS'!A:D,2,FALSE)</f>
        <v>0004-0003</v>
      </c>
      <c r="D195" s="160">
        <v>52001</v>
      </c>
      <c r="E195" s="160">
        <v>5763888</v>
      </c>
      <c r="F195" s="160">
        <v>18832931</v>
      </c>
      <c r="G195" s="160" t="s">
        <v>2958</v>
      </c>
      <c r="H195" s="160" t="s">
        <v>174</v>
      </c>
      <c r="I195" s="160" t="s">
        <v>93</v>
      </c>
      <c r="J195" s="160" t="s">
        <v>17636</v>
      </c>
      <c r="K195" s="160" t="s">
        <v>159</v>
      </c>
      <c r="L195" s="160" t="s">
        <v>18026</v>
      </c>
      <c r="M195" s="161">
        <v>45889.468055555553</v>
      </c>
      <c r="N195" s="161">
        <v>45890.536805555559</v>
      </c>
      <c r="O195" s="160" t="s">
        <v>16559</v>
      </c>
      <c r="P195" s="160" t="s">
        <v>17315</v>
      </c>
      <c r="Q195" s="160" t="s">
        <v>3257</v>
      </c>
      <c r="R195" s="160" t="s">
        <v>17795</v>
      </c>
      <c r="S195" s="160" t="s">
        <v>2965</v>
      </c>
      <c r="T195" s="162" t="s">
        <v>18027</v>
      </c>
      <c r="U195" s="160" t="s">
        <v>2967</v>
      </c>
      <c r="V195" s="160" t="s">
        <v>17639</v>
      </c>
      <c r="W195" s="160" t="s">
        <v>25</v>
      </c>
      <c r="X195" s="160" t="s">
        <v>166</v>
      </c>
      <c r="Y195" s="160" t="s">
        <v>3595</v>
      </c>
      <c r="Z195" s="160">
        <v>1</v>
      </c>
      <c r="AA195" s="160">
        <v>0</v>
      </c>
      <c r="AB195" s="87">
        <f>IF(U195="SOPORTE_TELEFÓNICO",'BASE LIQUIDACION REDEBAN 2025'!$B$19,IF(U195="ENVÍO",'BASE LIQUIDACION REDEBAN 2025'!$C$2,IF(W195="TIPO I",'BASE LIQUIDACION REDEBAN 2025'!$C$2,IF(W195="TIPO II",'BASE LIQUIDACION REDEBAN 2025'!$C$3,IF(W195="TIPO III",'BASE LIQUIDACION REDEBAN 2025'!$C$4,IF(W195="TIPO IV",'BASE LIQUIDACION REDEBAN 2025'!$C$5,IF(X195="AEREO",'BASE LIQUIDACION REDEBAN 2025'!$B$6,'BASE LIQUIDACION REDEBAN 2025'!$C$5)))))))</f>
        <v>65960.072302</v>
      </c>
      <c r="AC195" s="87">
        <f>IF(OR(U195="SOPORTE_TELEFÓNICO",U195="ENVÍO"),0,IF(W195="TIPO I",'BASE LIQUIDACION REDEBAN 2025'!$B$10,IF(W195="TIPO II",'BASE LIQUIDACION REDEBAN 2025'!$B$11,IF(W195="TIPO III",'BASE LIQUIDACION REDEBAN 2025'!$B$12,'BASE LIQUIDACION REDEBAN 2025'!$B$13))))</f>
        <v>75096.394270399993</v>
      </c>
      <c r="AD195" s="87">
        <f t="shared" si="3"/>
        <v>65960.072302</v>
      </c>
    </row>
    <row r="196" spans="1:30" s="8" customFormat="1" ht="13.15">
      <c r="A196" s="160" t="s">
        <v>93</v>
      </c>
      <c r="B196" s="86" t="str">
        <f>VLOOKUP(A196,'CENTRO DE COSTOS'!A:D,4,FALSE)</f>
        <v>DIEGO FERNANDO HENAO CARDONA</v>
      </c>
      <c r="C196" s="86" t="str">
        <f>VLOOKUP(A196,'CENTRO DE COSTOS'!A:D,2,FALSE)</f>
        <v>0004-0003</v>
      </c>
      <c r="D196" s="160">
        <v>52215</v>
      </c>
      <c r="E196" s="160">
        <v>5763398</v>
      </c>
      <c r="F196" s="160">
        <v>89332619</v>
      </c>
      <c r="G196" s="160" t="s">
        <v>2958</v>
      </c>
      <c r="H196" s="160" t="s">
        <v>174</v>
      </c>
      <c r="I196" s="160" t="s">
        <v>421</v>
      </c>
      <c r="J196" s="160" t="s">
        <v>18028</v>
      </c>
      <c r="K196" s="160" t="s">
        <v>159</v>
      </c>
      <c r="L196" s="160" t="s">
        <v>18029</v>
      </c>
      <c r="M196" s="161">
        <v>45889.342361111114</v>
      </c>
      <c r="N196" s="161">
        <v>45890.544444444444</v>
      </c>
      <c r="O196" s="160" t="s">
        <v>16559</v>
      </c>
      <c r="P196" s="160" t="s">
        <v>2988</v>
      </c>
      <c r="Q196" s="160" t="s">
        <v>2963</v>
      </c>
      <c r="R196" s="160" t="s">
        <v>3326</v>
      </c>
      <c r="S196" s="160" t="s">
        <v>2965</v>
      </c>
      <c r="T196" s="162" t="s">
        <v>18030</v>
      </c>
      <c r="U196" s="160" t="s">
        <v>2967</v>
      </c>
      <c r="V196" s="160" t="s">
        <v>18031</v>
      </c>
      <c r="W196" s="160" t="s">
        <v>28</v>
      </c>
      <c r="X196" s="160" t="s">
        <v>166</v>
      </c>
      <c r="Y196" s="160" t="s">
        <v>182</v>
      </c>
      <c r="Z196" s="160">
        <v>1</v>
      </c>
      <c r="AA196" s="160">
        <v>0</v>
      </c>
      <c r="AB196" s="87">
        <f>IF(U196="SOPORTE_TELEFÓNICO",'BASE LIQUIDACION REDEBAN 2025'!$B$19,IF(U196="ENVÍO",'BASE LIQUIDACION REDEBAN 2025'!$C$2,IF(W196="TIPO I",'BASE LIQUIDACION REDEBAN 2025'!$C$2,IF(W196="TIPO II",'BASE LIQUIDACION REDEBAN 2025'!$C$3,IF(W196="TIPO III",'BASE LIQUIDACION REDEBAN 2025'!$C$4,IF(W196="TIPO IV",'BASE LIQUIDACION REDEBAN 2025'!$C$5,IF(X196="AEREO",'BASE LIQUIDACION REDEBAN 2025'!$B$6,'BASE LIQUIDACION REDEBAN 2025'!$C$5)))))))</f>
        <v>144967.87232000002</v>
      </c>
      <c r="AC196" s="87">
        <f>IF(OR(U196="SOPORTE_TELEFÓNICO",U196="ENVÍO"),0,IF(W196="TIPO I",'BASE LIQUIDACION REDEBAN 2025'!$B$10,IF(W196="TIPO II",'BASE LIQUIDACION REDEBAN 2025'!$B$11,IF(W196="TIPO III",'BASE LIQUIDACION REDEBAN 2025'!$B$12,'BASE LIQUIDACION REDEBAN 2025'!$B$13))))</f>
        <v>140395.6348884</v>
      </c>
      <c r="AD196" s="87">
        <f t="shared" si="3"/>
        <v>144967.87232000002</v>
      </c>
    </row>
    <row r="197" spans="1:30" s="8" customFormat="1" ht="13.15">
      <c r="A197" s="160" t="s">
        <v>76</v>
      </c>
      <c r="B197" s="86" t="str">
        <f>VLOOKUP(A197,'CENTRO DE COSTOS'!A:D,4,FALSE)</f>
        <v>DIEGO FERNANDO HENAO CARDONA</v>
      </c>
      <c r="C197" s="86" t="str">
        <f>VLOOKUP(A197,'CENTRO DE COSTOS'!A:D,2,FALSE)</f>
        <v>0004-0003</v>
      </c>
      <c r="D197" s="160">
        <v>76248</v>
      </c>
      <c r="E197" s="160">
        <v>5763564</v>
      </c>
      <c r="F197" s="160">
        <v>15530504</v>
      </c>
      <c r="G197" s="160" t="s">
        <v>2958</v>
      </c>
      <c r="H197" s="160" t="s">
        <v>227</v>
      </c>
      <c r="I197" s="160" t="s">
        <v>3551</v>
      </c>
      <c r="J197" s="160" t="s">
        <v>18032</v>
      </c>
      <c r="K197" s="160" t="s">
        <v>159</v>
      </c>
      <c r="L197" s="160" t="s">
        <v>18033</v>
      </c>
      <c r="M197" s="161">
        <v>45890.404166666667</v>
      </c>
      <c r="N197" s="161">
        <v>45890.553414351853</v>
      </c>
      <c r="O197" s="160" t="s">
        <v>17421</v>
      </c>
      <c r="P197" s="160" t="s">
        <v>2962</v>
      </c>
      <c r="Q197" s="160" t="s">
        <v>3055</v>
      </c>
      <c r="R197" s="160" t="s">
        <v>3056</v>
      </c>
      <c r="S197" s="160" t="s">
        <v>2965</v>
      </c>
      <c r="T197" s="162" t="s">
        <v>18034</v>
      </c>
      <c r="U197" s="160" t="s">
        <v>2967</v>
      </c>
      <c r="V197" s="160" t="s">
        <v>18035</v>
      </c>
      <c r="W197" s="160" t="s">
        <v>28</v>
      </c>
      <c r="X197" s="160" t="s">
        <v>166</v>
      </c>
      <c r="Y197" s="160" t="s">
        <v>1408</v>
      </c>
      <c r="Z197" s="160">
        <v>1</v>
      </c>
      <c r="AA197" s="160">
        <v>0</v>
      </c>
      <c r="AB197" s="87">
        <f>IF(U197="SOPORTE_TELEFÓNICO",'BASE LIQUIDACION REDEBAN 2025'!$B$19,IF(U197="ENVÍO",'BASE LIQUIDACION REDEBAN 2025'!$C$2,IF(W197="TIPO I",'BASE LIQUIDACION REDEBAN 2025'!$C$2,IF(W197="TIPO II",'BASE LIQUIDACION REDEBAN 2025'!$C$3,IF(W197="TIPO III",'BASE LIQUIDACION REDEBAN 2025'!$C$4,IF(W197="TIPO IV",'BASE LIQUIDACION REDEBAN 2025'!$C$5,IF(X197="AEREO",'BASE LIQUIDACION REDEBAN 2025'!$B$6,'BASE LIQUIDACION REDEBAN 2025'!$C$5)))))))</f>
        <v>144967.87232000002</v>
      </c>
      <c r="AC197" s="87">
        <f>IF(OR(U197="SOPORTE_TELEFÓNICO",U197="ENVÍO"),0,IF(W197="TIPO I",'BASE LIQUIDACION REDEBAN 2025'!$B$10,IF(W197="TIPO II",'BASE LIQUIDACION REDEBAN 2025'!$B$11,IF(W197="TIPO III",'BASE LIQUIDACION REDEBAN 2025'!$B$12,'BASE LIQUIDACION REDEBAN 2025'!$B$13))))</f>
        <v>140395.6348884</v>
      </c>
      <c r="AD197" s="87">
        <f t="shared" si="3"/>
        <v>144967.87232000002</v>
      </c>
    </row>
    <row r="198" spans="1:30" s="8" customFormat="1" ht="13.15">
      <c r="A198" s="160" t="s">
        <v>99</v>
      </c>
      <c r="B198" s="86" t="str">
        <f>VLOOKUP(A198,'CENTRO DE COSTOS'!A:D,4,FALSE)</f>
        <v>JOSE MAURICIO HERNANDEZ ROJAS</v>
      </c>
      <c r="C198" s="86" t="str">
        <f>VLOOKUP(A198,'CENTRO DE COSTOS'!A:D,2,FALSE)</f>
        <v>0004-0001</v>
      </c>
      <c r="D198" s="160">
        <v>20001</v>
      </c>
      <c r="E198" s="160">
        <v>5763600</v>
      </c>
      <c r="F198" s="160">
        <v>50533025</v>
      </c>
      <c r="G198" s="160" t="s">
        <v>2958</v>
      </c>
      <c r="H198" s="160" t="s">
        <v>440</v>
      </c>
      <c r="I198" s="160" t="s">
        <v>99</v>
      </c>
      <c r="J198" s="160" t="s">
        <v>18036</v>
      </c>
      <c r="K198" s="160" t="s">
        <v>159</v>
      </c>
      <c r="L198" s="160" t="s">
        <v>18037</v>
      </c>
      <c r="M198" s="161">
        <v>45889.409722222219</v>
      </c>
      <c r="N198" s="161">
        <v>45890.636111111111</v>
      </c>
      <c r="O198" s="160" t="s">
        <v>16559</v>
      </c>
      <c r="P198" s="160" t="s">
        <v>2988</v>
      </c>
      <c r="Q198" s="160" t="s">
        <v>2963</v>
      </c>
      <c r="R198" s="160" t="s">
        <v>3326</v>
      </c>
      <c r="S198" s="160" t="s">
        <v>2965</v>
      </c>
      <c r="T198" s="162" t="s">
        <v>18038</v>
      </c>
      <c r="U198" s="160" t="s">
        <v>2967</v>
      </c>
      <c r="V198" s="160" t="s">
        <v>18039</v>
      </c>
      <c r="W198" s="160" t="s">
        <v>25</v>
      </c>
      <c r="X198" s="160" t="s">
        <v>166</v>
      </c>
      <c r="Y198" s="160" t="s">
        <v>985</v>
      </c>
      <c r="Z198" s="160">
        <v>1</v>
      </c>
      <c r="AA198" s="160">
        <v>0</v>
      </c>
      <c r="AB198" s="87">
        <f>IF(U198="SOPORTE_TELEFÓNICO",'BASE LIQUIDACION REDEBAN 2025'!$B$19,IF(U198="ENVÍO",'BASE LIQUIDACION REDEBAN 2025'!$C$2,IF(W198="TIPO I",'BASE LIQUIDACION REDEBAN 2025'!$C$2,IF(W198="TIPO II",'BASE LIQUIDACION REDEBAN 2025'!$C$3,IF(W198="TIPO III",'BASE LIQUIDACION REDEBAN 2025'!$C$4,IF(W198="TIPO IV",'BASE LIQUIDACION REDEBAN 2025'!$C$5,IF(X198="AEREO",'BASE LIQUIDACION REDEBAN 2025'!$B$6,'BASE LIQUIDACION REDEBAN 2025'!$C$5)))))))</f>
        <v>65960.072302</v>
      </c>
      <c r="AC198" s="87">
        <f>IF(OR(U198="SOPORTE_TELEFÓNICO",U198="ENVÍO"),0,IF(W198="TIPO I",'BASE LIQUIDACION REDEBAN 2025'!$B$10,IF(W198="TIPO II",'BASE LIQUIDACION REDEBAN 2025'!$B$11,IF(W198="TIPO III",'BASE LIQUIDACION REDEBAN 2025'!$B$12,'BASE LIQUIDACION REDEBAN 2025'!$B$13))))</f>
        <v>75096.394270399993</v>
      </c>
      <c r="AD198" s="87">
        <f t="shared" si="3"/>
        <v>65960.072302</v>
      </c>
    </row>
    <row r="199" spans="1:30" s="8" customFormat="1" ht="13.15">
      <c r="A199" s="160" t="s">
        <v>72</v>
      </c>
      <c r="B199" s="86" t="str">
        <f>VLOOKUP(A199,'CENTRO DE COSTOS'!A:D,4,FALSE)</f>
        <v>MIGUEL JULIÁN HERNÁNDEZ GUARÍN</v>
      </c>
      <c r="C199" s="86" t="str">
        <f>VLOOKUP(A199,'CENTRO DE COSTOS'!A:D,2,FALSE)</f>
        <v>0004-0008</v>
      </c>
      <c r="D199" s="160">
        <v>68307</v>
      </c>
      <c r="E199" s="160">
        <v>5765469</v>
      </c>
      <c r="F199" s="160">
        <v>20015814</v>
      </c>
      <c r="G199" s="160" t="s">
        <v>2958</v>
      </c>
      <c r="H199" s="160" t="s">
        <v>820</v>
      </c>
      <c r="I199" s="160" t="s">
        <v>834</v>
      </c>
      <c r="J199" s="160" t="s">
        <v>18040</v>
      </c>
      <c r="K199" s="160" t="s">
        <v>159</v>
      </c>
      <c r="L199" s="160" t="s">
        <v>18041</v>
      </c>
      <c r="M199" s="161">
        <v>45890.446527777778</v>
      </c>
      <c r="N199" s="161">
        <v>45890.640972222223</v>
      </c>
      <c r="O199" s="160" t="s">
        <v>16559</v>
      </c>
      <c r="P199" s="160" t="s">
        <v>2962</v>
      </c>
      <c r="Q199" s="160" t="s">
        <v>2971</v>
      </c>
      <c r="R199" s="160" t="s">
        <v>2972</v>
      </c>
      <c r="S199" s="160" t="s">
        <v>2965</v>
      </c>
      <c r="T199" s="162" t="s">
        <v>18042</v>
      </c>
      <c r="U199" s="160" t="s">
        <v>2967</v>
      </c>
      <c r="V199" s="160" t="s">
        <v>18043</v>
      </c>
      <c r="W199" s="160" t="s">
        <v>25</v>
      </c>
      <c r="X199" s="160" t="s">
        <v>166</v>
      </c>
      <c r="Y199" s="160" t="s">
        <v>838</v>
      </c>
      <c r="Z199" s="160">
        <v>1</v>
      </c>
      <c r="AA199" s="160">
        <v>0</v>
      </c>
      <c r="AB199" s="87">
        <f>IF(U199="SOPORTE_TELEFÓNICO",'BASE LIQUIDACION REDEBAN 2025'!$B$19,IF(U199="ENVÍO",'BASE LIQUIDACION REDEBAN 2025'!$C$2,IF(W199="TIPO I",'BASE LIQUIDACION REDEBAN 2025'!$C$2,IF(W199="TIPO II",'BASE LIQUIDACION REDEBAN 2025'!$C$3,IF(W199="TIPO III",'BASE LIQUIDACION REDEBAN 2025'!$C$4,IF(W199="TIPO IV",'BASE LIQUIDACION REDEBAN 2025'!$C$5,IF(X199="AEREO",'BASE LIQUIDACION REDEBAN 2025'!$B$6,'BASE LIQUIDACION REDEBAN 2025'!$C$5)))))))</f>
        <v>65960.072302</v>
      </c>
      <c r="AC199" s="87">
        <f>IF(OR(U199="SOPORTE_TELEFÓNICO",U199="ENVÍO"),0,IF(W199="TIPO I",'BASE LIQUIDACION REDEBAN 2025'!$B$10,IF(W199="TIPO II",'BASE LIQUIDACION REDEBAN 2025'!$B$11,IF(W199="TIPO III",'BASE LIQUIDACION REDEBAN 2025'!$B$12,'BASE LIQUIDACION REDEBAN 2025'!$B$13))))</f>
        <v>75096.394270399993</v>
      </c>
      <c r="AD199" s="87">
        <f t="shared" si="3"/>
        <v>65960.072302</v>
      </c>
    </row>
    <row r="200" spans="1:30" s="8" customFormat="1" ht="13.15">
      <c r="A200" s="160" t="s">
        <v>76</v>
      </c>
      <c r="B200" s="86" t="str">
        <f>VLOOKUP(A200,'CENTRO DE COSTOS'!A:D,4,FALSE)</f>
        <v>DIEGO FERNANDO HENAO CARDONA</v>
      </c>
      <c r="C200" s="86" t="str">
        <f>VLOOKUP(A200,'CENTRO DE COSTOS'!A:D,2,FALSE)</f>
        <v>0004-0003</v>
      </c>
      <c r="D200" s="160">
        <v>76248</v>
      </c>
      <c r="E200" s="160">
        <v>5765548</v>
      </c>
      <c r="F200" s="160">
        <v>15606353</v>
      </c>
      <c r="G200" s="160" t="s">
        <v>2958</v>
      </c>
      <c r="H200" s="160" t="s">
        <v>227</v>
      </c>
      <c r="I200" s="160" t="s">
        <v>3551</v>
      </c>
      <c r="J200" s="160" t="s">
        <v>18044</v>
      </c>
      <c r="K200" s="160" t="s">
        <v>159</v>
      </c>
      <c r="L200" s="160" t="s">
        <v>18045</v>
      </c>
      <c r="M200" s="161">
        <v>45890.463888888888</v>
      </c>
      <c r="N200" s="161">
        <v>45890.643750000003</v>
      </c>
      <c r="O200" s="160" t="s">
        <v>16559</v>
      </c>
      <c r="P200" s="160" t="s">
        <v>2962</v>
      </c>
      <c r="Q200" s="160" t="s">
        <v>2963</v>
      </c>
      <c r="R200" s="160" t="s">
        <v>2964</v>
      </c>
      <c r="S200" s="160" t="s">
        <v>2965</v>
      </c>
      <c r="T200" s="162" t="s">
        <v>18046</v>
      </c>
      <c r="U200" s="160" t="s">
        <v>2967</v>
      </c>
      <c r="V200" s="160" t="s">
        <v>18047</v>
      </c>
      <c r="W200" s="160" t="s">
        <v>28</v>
      </c>
      <c r="X200" s="160" t="s">
        <v>166</v>
      </c>
      <c r="Y200" s="160" t="s">
        <v>1408</v>
      </c>
      <c r="Z200" s="160">
        <v>1</v>
      </c>
      <c r="AA200" s="160">
        <v>0</v>
      </c>
      <c r="AB200" s="87">
        <f>IF(U200="SOPORTE_TELEFÓNICO",'BASE LIQUIDACION REDEBAN 2025'!$B$19,IF(U200="ENVÍO",'BASE LIQUIDACION REDEBAN 2025'!$C$2,IF(W200="TIPO I",'BASE LIQUIDACION REDEBAN 2025'!$C$2,IF(W200="TIPO II",'BASE LIQUIDACION REDEBAN 2025'!$C$3,IF(W200="TIPO III",'BASE LIQUIDACION REDEBAN 2025'!$C$4,IF(W200="TIPO IV",'BASE LIQUIDACION REDEBAN 2025'!$C$5,IF(X200="AEREO",'BASE LIQUIDACION REDEBAN 2025'!$B$6,'BASE LIQUIDACION REDEBAN 2025'!$C$5)))))))</f>
        <v>144967.87232000002</v>
      </c>
      <c r="AC200" s="87">
        <f>IF(OR(U200="SOPORTE_TELEFÓNICO",U200="ENVÍO"),0,IF(W200="TIPO I",'BASE LIQUIDACION REDEBAN 2025'!$B$10,IF(W200="TIPO II",'BASE LIQUIDACION REDEBAN 2025'!$B$11,IF(W200="TIPO III",'BASE LIQUIDACION REDEBAN 2025'!$B$12,'BASE LIQUIDACION REDEBAN 2025'!$B$13))))</f>
        <v>140395.6348884</v>
      </c>
      <c r="AD200" s="87">
        <f t="shared" si="3"/>
        <v>144967.87232000002</v>
      </c>
    </row>
    <row r="201" spans="1:30" s="8" customFormat="1" ht="13.15">
      <c r="A201" s="160" t="s">
        <v>72</v>
      </c>
      <c r="B201" s="86" t="str">
        <f>VLOOKUP(A201,'CENTRO DE COSTOS'!A:D,4,FALSE)</f>
        <v>MIGUEL JULIÁN HERNÁNDEZ GUARÍN</v>
      </c>
      <c r="C201" s="86" t="str">
        <f>VLOOKUP(A201,'CENTRO DE COSTOS'!A:D,2,FALSE)</f>
        <v>0004-0008</v>
      </c>
      <c r="D201" s="160">
        <v>68001</v>
      </c>
      <c r="E201" s="160">
        <v>5764788</v>
      </c>
      <c r="F201" s="160">
        <v>88041808</v>
      </c>
      <c r="G201" s="160" t="s">
        <v>2958</v>
      </c>
      <c r="H201" s="160" t="s">
        <v>820</v>
      </c>
      <c r="I201" s="160" t="s">
        <v>72</v>
      </c>
      <c r="J201" s="160" t="s">
        <v>18048</v>
      </c>
      <c r="K201" s="160" t="s">
        <v>159</v>
      </c>
      <c r="L201" s="160" t="s">
        <v>18049</v>
      </c>
      <c r="M201" s="161">
        <v>45889.727083333331</v>
      </c>
      <c r="N201" s="161">
        <v>45890.665277777778</v>
      </c>
      <c r="O201" s="160" t="s">
        <v>16559</v>
      </c>
      <c r="P201" s="160" t="s">
        <v>2962</v>
      </c>
      <c r="Q201" s="160" t="s">
        <v>3017</v>
      </c>
      <c r="R201" s="160" t="s">
        <v>2972</v>
      </c>
      <c r="S201" s="160" t="s">
        <v>2965</v>
      </c>
      <c r="T201" s="162" t="s">
        <v>18050</v>
      </c>
      <c r="U201" s="160" t="s">
        <v>2967</v>
      </c>
      <c r="V201" s="160" t="s">
        <v>18051</v>
      </c>
      <c r="W201" s="160" t="s">
        <v>25</v>
      </c>
      <c r="X201" s="160" t="s">
        <v>166</v>
      </c>
      <c r="Y201" s="160" t="s">
        <v>950</v>
      </c>
      <c r="Z201" s="160">
        <v>1</v>
      </c>
      <c r="AA201" s="160">
        <v>0</v>
      </c>
      <c r="AB201" s="87">
        <f>IF(U201="SOPORTE_TELEFÓNICO",'BASE LIQUIDACION REDEBAN 2025'!$B$19,IF(U201="ENVÍO",'BASE LIQUIDACION REDEBAN 2025'!$C$2,IF(W201="TIPO I",'BASE LIQUIDACION REDEBAN 2025'!$C$2,IF(W201="TIPO II",'BASE LIQUIDACION REDEBAN 2025'!$C$3,IF(W201="TIPO III",'BASE LIQUIDACION REDEBAN 2025'!$C$4,IF(W201="TIPO IV",'BASE LIQUIDACION REDEBAN 2025'!$C$5,IF(X201="AEREO",'BASE LIQUIDACION REDEBAN 2025'!$B$6,'BASE LIQUIDACION REDEBAN 2025'!$C$5)))))))</f>
        <v>65960.072302</v>
      </c>
      <c r="AC201" s="87">
        <f>IF(OR(U201="SOPORTE_TELEFÓNICO",U201="ENVÍO"),0,IF(W201="TIPO I",'BASE LIQUIDACION REDEBAN 2025'!$B$10,IF(W201="TIPO II",'BASE LIQUIDACION REDEBAN 2025'!$B$11,IF(W201="TIPO III",'BASE LIQUIDACION REDEBAN 2025'!$B$12,'BASE LIQUIDACION REDEBAN 2025'!$B$13))))</f>
        <v>75096.394270399993</v>
      </c>
      <c r="AD201" s="87">
        <f t="shared" si="3"/>
        <v>65960.072302</v>
      </c>
    </row>
    <row r="202" spans="1:30" s="8" customFormat="1" ht="13.15">
      <c r="A202" s="160" t="s">
        <v>100</v>
      </c>
      <c r="B202" s="86" t="str">
        <f>VLOOKUP(A202,'CENTRO DE COSTOS'!A:D,4,FALSE)</f>
        <v>KEVIN ALEXIS CORZO BUSTOS</v>
      </c>
      <c r="C202" s="86" t="str">
        <f>VLOOKUP(A202,'CENTRO DE COSTOS'!A:D,2,FALSE)</f>
        <v>0004-0007</v>
      </c>
      <c r="D202" s="160">
        <v>50590</v>
      </c>
      <c r="E202" s="160" t="s">
        <v>18052</v>
      </c>
      <c r="F202" s="160">
        <v>20015947</v>
      </c>
      <c r="G202" s="160" t="s">
        <v>2958</v>
      </c>
      <c r="H202" s="160" t="s">
        <v>295</v>
      </c>
      <c r="I202" s="160" t="s">
        <v>8891</v>
      </c>
      <c r="J202" s="160" t="s">
        <v>17862</v>
      </c>
      <c r="K202" s="160" t="s">
        <v>159</v>
      </c>
      <c r="L202" s="160" t="s">
        <v>18053</v>
      </c>
      <c r="M202" s="161">
        <v>45890.480555555558</v>
      </c>
      <c r="N202" s="161">
        <v>45890.688194444447</v>
      </c>
      <c r="O202" s="160" t="s">
        <v>16559</v>
      </c>
      <c r="P202" s="160" t="s">
        <v>17322</v>
      </c>
      <c r="Q202" s="160" t="s">
        <v>17323</v>
      </c>
      <c r="R202" s="160" t="s">
        <v>17324</v>
      </c>
      <c r="S202" s="160" t="s">
        <v>2965</v>
      </c>
      <c r="T202" s="162" t="s">
        <v>18054</v>
      </c>
      <c r="U202" s="160" t="s">
        <v>3213</v>
      </c>
      <c r="V202" s="160">
        <v>0</v>
      </c>
      <c r="W202" s="160" t="s">
        <v>32</v>
      </c>
      <c r="X202" s="160" t="s">
        <v>166</v>
      </c>
      <c r="Y202" s="160">
        <v>0</v>
      </c>
      <c r="Z202" s="160">
        <v>0</v>
      </c>
      <c r="AA202" s="160">
        <v>0</v>
      </c>
      <c r="AB202" s="87">
        <f>IF(U202="SOPORTE_TELEFÓNICO",'BASE LIQUIDACION REDEBAN 2025'!$B$19,IF(U202="ENVÍO",'BASE LIQUIDACION REDEBAN 2025'!$C$2,IF(W202="TIPO I",'BASE LIQUIDACION REDEBAN 2025'!$C$2,IF(W202="TIPO II",'BASE LIQUIDACION REDEBAN 2025'!$C$3,IF(W202="TIPO III",'BASE LIQUIDACION REDEBAN 2025'!$C$4,IF(W202="TIPO IV",'BASE LIQUIDACION REDEBAN 2025'!$C$5,IF(X202="AEREO",'BASE LIQUIDACION REDEBAN 2025'!$B$6,'BASE LIQUIDACION REDEBAN 2025'!$C$5)))))))</f>
        <v>41241.0800752</v>
      </c>
      <c r="AC202" s="87">
        <f>IF(OR(U202="SOPORTE_TELEFÓNICO",U202="ENVÍO"),0,IF(W202="TIPO I",'BASE LIQUIDACION REDEBAN 2025'!$B$10,IF(W202="TIPO II",'BASE LIQUIDACION REDEBAN 2025'!$B$11,IF(W202="TIPO III",'BASE LIQUIDACION REDEBAN 2025'!$B$12,'BASE LIQUIDACION REDEBAN 2025'!$B$13))))</f>
        <v>0</v>
      </c>
      <c r="AD202" s="87">
        <f t="shared" si="3"/>
        <v>41241.0800752</v>
      </c>
    </row>
    <row r="203" spans="1:30" s="8" customFormat="1" ht="13.15">
      <c r="A203" s="160" t="s">
        <v>72</v>
      </c>
      <c r="B203" s="86" t="str">
        <f>VLOOKUP(A203,'CENTRO DE COSTOS'!A:D,4,FALSE)</f>
        <v>MIGUEL JULIÁN HERNÁNDEZ GUARÍN</v>
      </c>
      <c r="C203" s="86" t="str">
        <f>VLOOKUP(A203,'CENTRO DE COSTOS'!A:D,2,FALSE)</f>
        <v>0004-0008</v>
      </c>
      <c r="D203" s="160">
        <v>68307</v>
      </c>
      <c r="E203" s="160">
        <v>5765311</v>
      </c>
      <c r="F203" s="160">
        <v>17735200</v>
      </c>
      <c r="G203" s="160" t="s">
        <v>2958</v>
      </c>
      <c r="H203" s="160" t="s">
        <v>820</v>
      </c>
      <c r="I203" s="160" t="s">
        <v>834</v>
      </c>
      <c r="J203" s="160" t="s">
        <v>18055</v>
      </c>
      <c r="K203" s="160" t="s">
        <v>159</v>
      </c>
      <c r="L203" s="160" t="s">
        <v>18056</v>
      </c>
      <c r="M203" s="161">
        <v>45890.405555555553</v>
      </c>
      <c r="N203" s="161">
        <v>45890.701388888891</v>
      </c>
      <c r="O203" s="160" t="s">
        <v>16559</v>
      </c>
      <c r="P203" s="160" t="s">
        <v>2962</v>
      </c>
      <c r="Q203" s="160" t="s">
        <v>2978</v>
      </c>
      <c r="R203" s="160" t="s">
        <v>2972</v>
      </c>
      <c r="S203" s="160" t="s">
        <v>2965</v>
      </c>
      <c r="T203" s="162" t="s">
        <v>18057</v>
      </c>
      <c r="U203" s="160" t="s">
        <v>2967</v>
      </c>
      <c r="V203" s="160" t="s">
        <v>18058</v>
      </c>
      <c r="W203" s="160" t="s">
        <v>25</v>
      </c>
      <c r="X203" s="160" t="s">
        <v>166</v>
      </c>
      <c r="Y203" s="160" t="s">
        <v>838</v>
      </c>
      <c r="Z203" s="160">
        <v>1</v>
      </c>
      <c r="AA203" s="160">
        <v>0</v>
      </c>
      <c r="AB203" s="87">
        <f>IF(U203="SOPORTE_TELEFÓNICO",'BASE LIQUIDACION REDEBAN 2025'!$B$19,IF(U203="ENVÍO",'BASE LIQUIDACION REDEBAN 2025'!$C$2,IF(W203="TIPO I",'BASE LIQUIDACION REDEBAN 2025'!$C$2,IF(W203="TIPO II",'BASE LIQUIDACION REDEBAN 2025'!$C$3,IF(W203="TIPO III",'BASE LIQUIDACION REDEBAN 2025'!$C$4,IF(W203="TIPO IV",'BASE LIQUIDACION REDEBAN 2025'!$C$5,IF(X203="AEREO",'BASE LIQUIDACION REDEBAN 2025'!$B$6,'BASE LIQUIDACION REDEBAN 2025'!$C$5)))))))</f>
        <v>65960.072302</v>
      </c>
      <c r="AC203" s="87">
        <f>IF(OR(U203="SOPORTE_TELEFÓNICO",U203="ENVÍO"),0,IF(W203="TIPO I",'BASE LIQUIDACION REDEBAN 2025'!$B$10,IF(W203="TIPO II",'BASE LIQUIDACION REDEBAN 2025'!$B$11,IF(W203="TIPO III",'BASE LIQUIDACION REDEBAN 2025'!$B$12,'BASE LIQUIDACION REDEBAN 2025'!$B$13))))</f>
        <v>75096.394270399993</v>
      </c>
      <c r="AD203" s="87">
        <f t="shared" si="3"/>
        <v>65960.072302</v>
      </c>
    </row>
    <row r="204" spans="1:30" s="8" customFormat="1" ht="13.15">
      <c r="A204" s="160" t="s">
        <v>99</v>
      </c>
      <c r="B204" s="86" t="str">
        <f>VLOOKUP(A204,'CENTRO DE COSTOS'!A:D,4,FALSE)</f>
        <v>JOSE MAURICIO HERNANDEZ ROJAS</v>
      </c>
      <c r="C204" s="86" t="str">
        <f>VLOOKUP(A204,'CENTRO DE COSTOS'!A:D,2,FALSE)</f>
        <v>0004-0001</v>
      </c>
      <c r="D204" s="160">
        <v>20060</v>
      </c>
      <c r="E204" s="160">
        <v>5765271</v>
      </c>
      <c r="F204" s="160">
        <v>15872443</v>
      </c>
      <c r="G204" s="160" t="s">
        <v>2958</v>
      </c>
      <c r="H204" s="160" t="s">
        <v>440</v>
      </c>
      <c r="I204" s="160" t="s">
        <v>5390</v>
      </c>
      <c r="J204" s="160" t="s">
        <v>18059</v>
      </c>
      <c r="K204" s="160" t="s">
        <v>159</v>
      </c>
      <c r="L204" s="160" t="s">
        <v>18060</v>
      </c>
      <c r="M204" s="161">
        <v>45890.394444444442</v>
      </c>
      <c r="N204" s="161">
        <v>45891.392361111109</v>
      </c>
      <c r="O204" s="160" t="s">
        <v>16559</v>
      </c>
      <c r="P204" s="160" t="s">
        <v>2962</v>
      </c>
      <c r="Q204" s="160" t="s">
        <v>3082</v>
      </c>
      <c r="R204" s="160" t="s">
        <v>2972</v>
      </c>
      <c r="S204" s="160" t="s">
        <v>2965</v>
      </c>
      <c r="T204" s="162" t="s">
        <v>18061</v>
      </c>
      <c r="U204" s="160" t="s">
        <v>2967</v>
      </c>
      <c r="V204" s="160" t="s">
        <v>18062</v>
      </c>
      <c r="W204" s="160" t="s">
        <v>28</v>
      </c>
      <c r="X204" s="160" t="s">
        <v>166</v>
      </c>
      <c r="Y204" s="160" t="s">
        <v>912</v>
      </c>
      <c r="Z204" s="160">
        <v>1</v>
      </c>
      <c r="AA204" s="160">
        <v>0</v>
      </c>
      <c r="AB204" s="87">
        <f>IF(U204="SOPORTE_TELEFÓNICO",'BASE LIQUIDACION REDEBAN 2025'!$B$19,IF(U204="ENVÍO",'BASE LIQUIDACION REDEBAN 2025'!$C$2,IF(W204="TIPO I",'BASE LIQUIDACION REDEBAN 2025'!$C$2,IF(W204="TIPO II",'BASE LIQUIDACION REDEBAN 2025'!$C$3,IF(W204="TIPO III",'BASE LIQUIDACION REDEBAN 2025'!$C$4,IF(W204="TIPO IV",'BASE LIQUIDACION REDEBAN 2025'!$C$5,IF(X204="AEREO",'BASE LIQUIDACION REDEBAN 2025'!$B$6,'BASE LIQUIDACION REDEBAN 2025'!$C$5)))))))</f>
        <v>144967.87232000002</v>
      </c>
      <c r="AC204" s="87">
        <f>IF(OR(U204="SOPORTE_TELEFÓNICO",U204="ENVÍO"),0,IF(W204="TIPO I",'BASE LIQUIDACION REDEBAN 2025'!$B$10,IF(W204="TIPO II",'BASE LIQUIDACION REDEBAN 2025'!$B$11,IF(W204="TIPO III",'BASE LIQUIDACION REDEBAN 2025'!$B$12,'BASE LIQUIDACION REDEBAN 2025'!$B$13))))</f>
        <v>140395.6348884</v>
      </c>
      <c r="AD204" s="87">
        <f t="shared" si="3"/>
        <v>144967.87232000002</v>
      </c>
    </row>
    <row r="205" spans="1:30" s="8" customFormat="1" ht="13.15">
      <c r="A205" s="160" t="s">
        <v>90</v>
      </c>
      <c r="B205" s="86" t="str">
        <f>VLOOKUP(A205,'CENTRO DE COSTOS'!A:D,4,FALSE)</f>
        <v>JUAN SEBASTIÁN RÍOS CASTRILLÓN</v>
      </c>
      <c r="C205" s="86" t="str">
        <f>VLOOKUP(A205,'CENTRO DE COSTOS'!A:D,2,FALSE)</f>
        <v>0004-0005</v>
      </c>
      <c r="D205" s="160">
        <v>5368</v>
      </c>
      <c r="E205" s="160">
        <v>5764638</v>
      </c>
      <c r="F205" s="160">
        <v>25233800</v>
      </c>
      <c r="G205" s="160" t="s">
        <v>2958</v>
      </c>
      <c r="H205" s="160" t="s">
        <v>197</v>
      </c>
      <c r="I205" s="160" t="s">
        <v>7301</v>
      </c>
      <c r="J205" s="160" t="s">
        <v>18063</v>
      </c>
      <c r="K205" s="160" t="s">
        <v>159</v>
      </c>
      <c r="L205" s="160" t="s">
        <v>18064</v>
      </c>
      <c r="M205" s="161">
        <v>45889.671527777777</v>
      </c>
      <c r="N205" s="161">
        <v>45891.409722222219</v>
      </c>
      <c r="O205" s="160" t="s">
        <v>16559</v>
      </c>
      <c r="P205" s="160" t="s">
        <v>2988</v>
      </c>
      <c r="Q205" s="160" t="s">
        <v>3257</v>
      </c>
      <c r="R205" s="160" t="s">
        <v>3258</v>
      </c>
      <c r="S205" s="160" t="s">
        <v>2965</v>
      </c>
      <c r="T205" s="162" t="s">
        <v>18065</v>
      </c>
      <c r="U205" s="160" t="s">
        <v>2967</v>
      </c>
      <c r="V205" s="160" t="s">
        <v>18066</v>
      </c>
      <c r="W205" s="160" t="s">
        <v>30</v>
      </c>
      <c r="X205" s="160" t="s">
        <v>166</v>
      </c>
      <c r="Y205" s="160" t="s">
        <v>1245</v>
      </c>
      <c r="Z205" s="160">
        <v>1</v>
      </c>
      <c r="AA205" s="160">
        <v>0</v>
      </c>
      <c r="AB205" s="87">
        <f>IF(U205="SOPORTE_TELEFÓNICO",'BASE LIQUIDACION REDEBAN 2025'!$B$19,IF(U205="ENVÍO",'BASE LIQUIDACION REDEBAN 2025'!$C$2,IF(W205="TIPO I",'BASE LIQUIDACION REDEBAN 2025'!$C$2,IF(W205="TIPO II",'BASE LIQUIDACION REDEBAN 2025'!$C$3,IF(W205="TIPO III",'BASE LIQUIDACION REDEBAN 2025'!$C$4,IF(W205="TIPO IV",'BASE LIQUIDACION REDEBAN 2025'!$C$5,IF(X205="AEREO",'BASE LIQUIDACION REDEBAN 2025'!$B$6,'BASE LIQUIDACION REDEBAN 2025'!$C$5)))))))</f>
        <v>275728.78077800001</v>
      </c>
      <c r="AC205" s="87">
        <f>IF(OR(U205="SOPORTE_TELEFÓNICO",U205="ENVÍO"),0,IF(W205="TIPO I",'BASE LIQUIDACION REDEBAN 2025'!$B$10,IF(W205="TIPO II",'BASE LIQUIDACION REDEBAN 2025'!$B$11,IF(W205="TIPO III",'BASE LIQUIDACION REDEBAN 2025'!$B$12,'BASE LIQUIDACION REDEBAN 2025'!$B$13))))</f>
        <v>196536.5258152</v>
      </c>
      <c r="AD205" s="87">
        <f t="shared" si="3"/>
        <v>275728.78077800001</v>
      </c>
    </row>
    <row r="206" spans="1:30" s="8" customFormat="1" ht="13.15">
      <c r="A206" s="160" t="s">
        <v>68</v>
      </c>
      <c r="B206" s="86" t="str">
        <f>VLOOKUP(A206,'CENTRO DE COSTOS'!A:D,4,FALSE)</f>
        <v>WILLIAM ASDRUBAL ROZO ROZO</v>
      </c>
      <c r="C206" s="86" t="str">
        <f>VLOOKUP(A206,'CENTRO DE COSTOS'!A:D,2,FALSE)</f>
        <v>0004-0004</v>
      </c>
      <c r="D206" s="160">
        <v>11001</v>
      </c>
      <c r="E206" s="160">
        <v>5765803</v>
      </c>
      <c r="F206" s="160">
        <v>21301866</v>
      </c>
      <c r="G206" s="160" t="s">
        <v>2958</v>
      </c>
      <c r="H206" s="160" t="s">
        <v>470</v>
      </c>
      <c r="I206" s="160" t="s">
        <v>68</v>
      </c>
      <c r="J206" s="160" t="s">
        <v>18067</v>
      </c>
      <c r="K206" s="160" t="s">
        <v>159</v>
      </c>
      <c r="L206" s="160" t="s">
        <v>18068</v>
      </c>
      <c r="M206" s="161">
        <v>45890.520138888889</v>
      </c>
      <c r="N206" s="161">
        <v>45891.466666666667</v>
      </c>
      <c r="O206" s="160" t="s">
        <v>16559</v>
      </c>
      <c r="P206" s="160" t="s">
        <v>2962</v>
      </c>
      <c r="Q206" s="160" t="s">
        <v>3006</v>
      </c>
      <c r="R206" s="160" t="s">
        <v>2972</v>
      </c>
      <c r="S206" s="160" t="s">
        <v>2965</v>
      </c>
      <c r="T206" s="162" t="s">
        <v>18069</v>
      </c>
      <c r="U206" s="160" t="s">
        <v>2967</v>
      </c>
      <c r="V206" s="160" t="s">
        <v>18070</v>
      </c>
      <c r="W206" s="160" t="s">
        <v>25</v>
      </c>
      <c r="X206" s="160" t="s">
        <v>166</v>
      </c>
      <c r="Y206" s="160" t="s">
        <v>475</v>
      </c>
      <c r="Z206" s="160">
        <v>1</v>
      </c>
      <c r="AA206" s="160">
        <v>0</v>
      </c>
      <c r="AB206" s="87">
        <f>IF(U206="SOPORTE_TELEFÓNICO",'BASE LIQUIDACION REDEBAN 2025'!$B$19,IF(U206="ENVÍO",'BASE LIQUIDACION REDEBAN 2025'!$C$2,IF(W206="TIPO I",'BASE LIQUIDACION REDEBAN 2025'!$C$2,IF(W206="TIPO II",'BASE LIQUIDACION REDEBAN 2025'!$C$3,IF(W206="TIPO III",'BASE LIQUIDACION REDEBAN 2025'!$C$4,IF(W206="TIPO IV",'BASE LIQUIDACION REDEBAN 2025'!$C$5,IF(X206="AEREO",'BASE LIQUIDACION REDEBAN 2025'!$B$6,'BASE LIQUIDACION REDEBAN 2025'!$C$5)))))))</f>
        <v>65960.072302</v>
      </c>
      <c r="AC206" s="87">
        <f>IF(OR(U206="SOPORTE_TELEFÓNICO",U206="ENVÍO"),0,IF(W206="TIPO I",'BASE LIQUIDACION REDEBAN 2025'!$B$10,IF(W206="TIPO II",'BASE LIQUIDACION REDEBAN 2025'!$B$11,IF(W206="TIPO III",'BASE LIQUIDACION REDEBAN 2025'!$B$12,'BASE LIQUIDACION REDEBAN 2025'!$B$13))))</f>
        <v>75096.394270399993</v>
      </c>
      <c r="AD206" s="87">
        <f t="shared" si="3"/>
        <v>65960.072302</v>
      </c>
    </row>
    <row r="207" spans="1:30" s="8" customFormat="1" ht="13.15">
      <c r="A207" s="160" t="s">
        <v>68</v>
      </c>
      <c r="B207" s="86" t="str">
        <f>VLOOKUP(A207,'CENTRO DE COSTOS'!A:D,4,FALSE)</f>
        <v>WILLIAM ASDRUBAL ROZO ROZO</v>
      </c>
      <c r="C207" s="86" t="str">
        <f>VLOOKUP(A207,'CENTRO DE COSTOS'!A:D,2,FALSE)</f>
        <v>0004-0004</v>
      </c>
      <c r="D207" s="160">
        <v>11001</v>
      </c>
      <c r="E207" s="160">
        <v>5765989</v>
      </c>
      <c r="F207" s="160">
        <v>16323651</v>
      </c>
      <c r="G207" s="160" t="s">
        <v>2958</v>
      </c>
      <c r="H207" s="160" t="s">
        <v>470</v>
      </c>
      <c r="I207" s="160" t="s">
        <v>68</v>
      </c>
      <c r="J207" s="160" t="s">
        <v>17798</v>
      </c>
      <c r="K207" s="160" t="s">
        <v>159</v>
      </c>
      <c r="L207" s="160" t="s">
        <v>18071</v>
      </c>
      <c r="M207" s="161">
        <v>45890.570833333331</v>
      </c>
      <c r="N207" s="161">
        <v>45891.469444444447</v>
      </c>
      <c r="O207" s="160" t="s">
        <v>16559</v>
      </c>
      <c r="P207" s="160" t="s">
        <v>17315</v>
      </c>
      <c r="Q207" s="160" t="s">
        <v>17316</v>
      </c>
      <c r="R207" s="160" t="s">
        <v>17503</v>
      </c>
      <c r="S207" s="160" t="s">
        <v>2965</v>
      </c>
      <c r="T207" s="162" t="s">
        <v>18072</v>
      </c>
      <c r="U207" s="160" t="s">
        <v>2967</v>
      </c>
      <c r="V207" s="160" t="s">
        <v>18073</v>
      </c>
      <c r="W207" s="160" t="s">
        <v>25</v>
      </c>
      <c r="X207" s="160" t="s">
        <v>166</v>
      </c>
      <c r="Y207" s="160" t="s">
        <v>877</v>
      </c>
      <c r="Z207" s="160">
        <v>1</v>
      </c>
      <c r="AA207" s="160">
        <v>0</v>
      </c>
      <c r="AB207" s="87">
        <f>IF(U207="SOPORTE_TELEFÓNICO",'BASE LIQUIDACION REDEBAN 2025'!$B$19,IF(U207="ENVÍO",'BASE LIQUIDACION REDEBAN 2025'!$C$2,IF(W207="TIPO I",'BASE LIQUIDACION REDEBAN 2025'!$C$2,IF(W207="TIPO II",'BASE LIQUIDACION REDEBAN 2025'!$C$3,IF(W207="TIPO III",'BASE LIQUIDACION REDEBAN 2025'!$C$4,IF(W207="TIPO IV",'BASE LIQUIDACION REDEBAN 2025'!$C$5,IF(X207="AEREO",'BASE LIQUIDACION REDEBAN 2025'!$B$6,'BASE LIQUIDACION REDEBAN 2025'!$C$5)))))))</f>
        <v>65960.072302</v>
      </c>
      <c r="AC207" s="87">
        <f>IF(OR(U207="SOPORTE_TELEFÓNICO",U207="ENVÍO"),0,IF(W207="TIPO I",'BASE LIQUIDACION REDEBAN 2025'!$B$10,IF(W207="TIPO II",'BASE LIQUIDACION REDEBAN 2025'!$B$11,IF(W207="TIPO III",'BASE LIQUIDACION REDEBAN 2025'!$B$12,'BASE LIQUIDACION REDEBAN 2025'!$B$13))))</f>
        <v>75096.394270399993</v>
      </c>
      <c r="AD207" s="87">
        <f t="shared" si="3"/>
        <v>65960.072302</v>
      </c>
    </row>
    <row r="208" spans="1:30" s="8" customFormat="1" ht="13.15">
      <c r="A208" s="160" t="s">
        <v>98</v>
      </c>
      <c r="B208" s="86" t="str">
        <f>VLOOKUP(A208,'CENTRO DE COSTOS'!A:D,4,FALSE)</f>
        <v>MIGUEL JULIÁN HERNÁNDEZ GUARÍN</v>
      </c>
      <c r="C208" s="86" t="str">
        <f>VLOOKUP(A208,'CENTRO DE COSTOS'!A:D,2,FALSE)</f>
        <v>0004-0008</v>
      </c>
      <c r="D208" s="160">
        <v>68377</v>
      </c>
      <c r="E208" s="160">
        <v>5765177</v>
      </c>
      <c r="F208" s="160">
        <v>18345884</v>
      </c>
      <c r="G208" s="160" t="s">
        <v>2958</v>
      </c>
      <c r="H208" s="160" t="s">
        <v>820</v>
      </c>
      <c r="I208" s="160" t="s">
        <v>16426</v>
      </c>
      <c r="J208" s="160" t="s">
        <v>18074</v>
      </c>
      <c r="K208" s="160" t="s">
        <v>159</v>
      </c>
      <c r="L208" s="160" t="s">
        <v>18075</v>
      </c>
      <c r="M208" s="161">
        <v>45890.373611111114</v>
      </c>
      <c r="N208" s="161">
        <v>45891.558333333334</v>
      </c>
      <c r="O208" s="160" t="s">
        <v>16559</v>
      </c>
      <c r="P208" s="160" t="s">
        <v>2962</v>
      </c>
      <c r="Q208" s="160" t="s">
        <v>2978</v>
      </c>
      <c r="R208" s="160" t="s">
        <v>2972</v>
      </c>
      <c r="S208" s="160" t="s">
        <v>2965</v>
      </c>
      <c r="T208" s="162" t="s">
        <v>18076</v>
      </c>
      <c r="U208" s="160" t="s">
        <v>2967</v>
      </c>
      <c r="V208" s="160" t="s">
        <v>18077</v>
      </c>
      <c r="W208" s="160" t="s">
        <v>32</v>
      </c>
      <c r="X208" s="160" t="s">
        <v>166</v>
      </c>
      <c r="Y208" s="160" t="s">
        <v>376</v>
      </c>
      <c r="Z208" s="160">
        <v>1</v>
      </c>
      <c r="AA208" s="160">
        <v>0</v>
      </c>
      <c r="AB208" s="87">
        <f>IF(U208="SOPORTE_TELEFÓNICO",'BASE LIQUIDACION REDEBAN 2025'!$B$19,IF(U208="ENVÍO",'BASE LIQUIDACION REDEBAN 2025'!$C$2,IF(W208="TIPO I",'BASE LIQUIDACION REDEBAN 2025'!$C$2,IF(W208="TIPO II",'BASE LIQUIDACION REDEBAN 2025'!$C$3,IF(W208="TIPO III",'BASE LIQUIDACION REDEBAN 2025'!$C$4,IF(W208="TIPO IV",'BASE LIQUIDACION REDEBAN 2025'!$C$5,IF(X208="AEREO",'BASE LIQUIDACION REDEBAN 2025'!$B$6,'BASE LIQUIDACION REDEBAN 2025'!$C$5)))))))</f>
        <v>479588.87655000004</v>
      </c>
      <c r="AC208" s="87">
        <f>IF(OR(U208="SOPORTE_TELEFÓNICO",U208="ENVÍO"),0,IF(W208="TIPO I",'BASE LIQUIDACION REDEBAN 2025'!$B$10,IF(W208="TIPO II",'BASE LIQUIDACION REDEBAN 2025'!$B$11,IF(W208="TIPO III",'BASE LIQUIDACION REDEBAN 2025'!$B$12,'BASE LIQUIDACION REDEBAN 2025'!$B$13))))</f>
        <v>196536.5258152</v>
      </c>
      <c r="AD208" s="87">
        <f t="shared" si="3"/>
        <v>479588.87655000004</v>
      </c>
    </row>
    <row r="209" spans="1:30" s="8" customFormat="1" ht="13.15">
      <c r="A209" s="160" t="s">
        <v>100</v>
      </c>
      <c r="B209" s="86" t="str">
        <f>VLOOKUP(A209,'CENTRO DE COSTOS'!A:D,4,FALSE)</f>
        <v>KEVIN ALEXIS CORZO BUSTOS</v>
      </c>
      <c r="C209" s="86" t="str">
        <f>VLOOKUP(A209,'CENTRO DE COSTOS'!A:D,2,FALSE)</f>
        <v>0004-0007</v>
      </c>
      <c r="D209" s="160">
        <v>50680</v>
      </c>
      <c r="E209" s="160">
        <v>5764876</v>
      </c>
      <c r="F209" s="160">
        <v>89467473</v>
      </c>
      <c r="G209" s="160" t="s">
        <v>2958</v>
      </c>
      <c r="H209" s="160" t="s">
        <v>295</v>
      </c>
      <c r="I209" s="160" t="s">
        <v>2800</v>
      </c>
      <c r="J209" s="160" t="s">
        <v>18078</v>
      </c>
      <c r="K209" s="160" t="s">
        <v>159</v>
      </c>
      <c r="L209" s="160" t="s">
        <v>18079</v>
      </c>
      <c r="M209" s="161">
        <v>45890.333333333336</v>
      </c>
      <c r="N209" s="161">
        <v>45891.627083333333</v>
      </c>
      <c r="O209" s="160" t="s">
        <v>16559</v>
      </c>
      <c r="P209" s="160" t="s">
        <v>2962</v>
      </c>
      <c r="Q209" s="160" t="s">
        <v>3316</v>
      </c>
      <c r="R209" s="160" t="s">
        <v>3317</v>
      </c>
      <c r="S209" s="160" t="s">
        <v>2965</v>
      </c>
      <c r="T209" s="162" t="s">
        <v>18080</v>
      </c>
      <c r="U209" s="160" t="s">
        <v>2967</v>
      </c>
      <c r="V209" s="160" t="s">
        <v>18081</v>
      </c>
      <c r="W209" s="160" t="s">
        <v>28</v>
      </c>
      <c r="X209" s="160" t="s">
        <v>166</v>
      </c>
      <c r="Y209" s="160" t="s">
        <v>3167</v>
      </c>
      <c r="Z209" s="160">
        <v>1</v>
      </c>
      <c r="AA209" s="160">
        <v>0</v>
      </c>
      <c r="AB209" s="87">
        <f>IF(U209="SOPORTE_TELEFÓNICO",'BASE LIQUIDACION REDEBAN 2025'!$B$19,IF(U209="ENVÍO",'BASE LIQUIDACION REDEBAN 2025'!$C$2,IF(W209="TIPO I",'BASE LIQUIDACION REDEBAN 2025'!$C$2,IF(W209="TIPO II",'BASE LIQUIDACION REDEBAN 2025'!$C$3,IF(W209="TIPO III",'BASE LIQUIDACION REDEBAN 2025'!$C$4,IF(W209="TIPO IV",'BASE LIQUIDACION REDEBAN 2025'!$C$5,IF(X209="AEREO",'BASE LIQUIDACION REDEBAN 2025'!$B$6,'BASE LIQUIDACION REDEBAN 2025'!$C$5)))))))</f>
        <v>144967.87232000002</v>
      </c>
      <c r="AC209" s="87">
        <f>IF(OR(U209="SOPORTE_TELEFÓNICO",U209="ENVÍO"),0,IF(W209="TIPO I",'BASE LIQUIDACION REDEBAN 2025'!$B$10,IF(W209="TIPO II",'BASE LIQUIDACION REDEBAN 2025'!$B$11,IF(W209="TIPO III",'BASE LIQUIDACION REDEBAN 2025'!$B$12,'BASE LIQUIDACION REDEBAN 2025'!$B$13))))</f>
        <v>140395.6348884</v>
      </c>
      <c r="AD209" s="87">
        <f t="shared" si="3"/>
        <v>144967.87232000002</v>
      </c>
    </row>
    <row r="210" spans="1:30" s="8" customFormat="1" ht="13.15">
      <c r="A210" s="160" t="s">
        <v>68</v>
      </c>
      <c r="B210" s="86" t="str">
        <f>VLOOKUP(A210,'CENTRO DE COSTOS'!A:D,4,FALSE)</f>
        <v>WILLIAM ASDRUBAL ROZO ROZO</v>
      </c>
      <c r="C210" s="86" t="str">
        <f>VLOOKUP(A210,'CENTRO DE COSTOS'!A:D,2,FALSE)</f>
        <v>0004-0004</v>
      </c>
      <c r="D210" s="160">
        <v>11001</v>
      </c>
      <c r="E210" s="160">
        <v>5766547</v>
      </c>
      <c r="F210" s="160">
        <v>89184473</v>
      </c>
      <c r="G210" s="160" t="s">
        <v>2958</v>
      </c>
      <c r="H210" s="160" t="s">
        <v>470</v>
      </c>
      <c r="I210" s="160" t="s">
        <v>68</v>
      </c>
      <c r="J210" s="160" t="s">
        <v>18082</v>
      </c>
      <c r="K210" s="160" t="s">
        <v>159</v>
      </c>
      <c r="L210" s="160" t="s">
        <v>18083</v>
      </c>
      <c r="M210" s="161">
        <v>45890.720138888886</v>
      </c>
      <c r="N210" s="161">
        <v>45891.634027777778</v>
      </c>
      <c r="O210" s="160" t="s">
        <v>16559</v>
      </c>
      <c r="P210" s="160" t="s">
        <v>17315</v>
      </c>
      <c r="Q210" s="160" t="s">
        <v>17316</v>
      </c>
      <c r="R210" s="160" t="s">
        <v>17503</v>
      </c>
      <c r="S210" s="160" t="s">
        <v>2965</v>
      </c>
      <c r="T210" s="162" t="s">
        <v>18084</v>
      </c>
      <c r="U210" s="160" t="s">
        <v>2967</v>
      </c>
      <c r="V210" s="160" t="s">
        <v>18085</v>
      </c>
      <c r="W210" s="160" t="s">
        <v>25</v>
      </c>
      <c r="X210" s="160" t="s">
        <v>166</v>
      </c>
      <c r="Y210" s="160" t="s">
        <v>2153</v>
      </c>
      <c r="Z210" s="160">
        <v>1</v>
      </c>
      <c r="AA210" s="160">
        <v>0</v>
      </c>
      <c r="AB210" s="87">
        <f>IF(U210="SOPORTE_TELEFÓNICO",'BASE LIQUIDACION REDEBAN 2025'!$B$19,IF(U210="ENVÍO",'BASE LIQUIDACION REDEBAN 2025'!$C$2,IF(W210="TIPO I",'BASE LIQUIDACION REDEBAN 2025'!$C$2,IF(W210="TIPO II",'BASE LIQUIDACION REDEBAN 2025'!$C$3,IF(W210="TIPO III",'BASE LIQUIDACION REDEBAN 2025'!$C$4,IF(W210="TIPO IV",'BASE LIQUIDACION REDEBAN 2025'!$C$5,IF(X210="AEREO",'BASE LIQUIDACION REDEBAN 2025'!$B$6,'BASE LIQUIDACION REDEBAN 2025'!$C$5)))))))</f>
        <v>65960.072302</v>
      </c>
      <c r="AC210" s="87">
        <f>IF(OR(U210="SOPORTE_TELEFÓNICO",U210="ENVÍO"),0,IF(W210="TIPO I",'BASE LIQUIDACION REDEBAN 2025'!$B$10,IF(W210="TIPO II",'BASE LIQUIDACION REDEBAN 2025'!$B$11,IF(W210="TIPO III",'BASE LIQUIDACION REDEBAN 2025'!$B$12,'BASE LIQUIDACION REDEBAN 2025'!$B$13))))</f>
        <v>75096.394270399993</v>
      </c>
      <c r="AD210" s="87">
        <f t="shared" si="3"/>
        <v>65960.072302</v>
      </c>
    </row>
    <row r="211" spans="1:30" s="8" customFormat="1" ht="13.15">
      <c r="A211" s="160" t="s">
        <v>68</v>
      </c>
      <c r="B211" s="86" t="str">
        <f>VLOOKUP(A211,'CENTRO DE COSTOS'!A:D,4,FALSE)</f>
        <v>WILLIAM ASDRUBAL ROZO ROZO</v>
      </c>
      <c r="C211" s="86" t="str">
        <f>VLOOKUP(A211,'CENTRO DE COSTOS'!A:D,2,FALSE)</f>
        <v>0004-0004</v>
      </c>
      <c r="D211" s="160">
        <v>25290</v>
      </c>
      <c r="E211" s="160">
        <v>5764551</v>
      </c>
      <c r="F211" s="160">
        <v>89377707</v>
      </c>
      <c r="G211" s="160" t="s">
        <v>2958</v>
      </c>
      <c r="H211" s="160" t="s">
        <v>470</v>
      </c>
      <c r="I211" s="160" t="s">
        <v>1935</v>
      </c>
      <c r="J211" s="160" t="s">
        <v>16775</v>
      </c>
      <c r="K211" s="160" t="s">
        <v>159</v>
      </c>
      <c r="L211" s="160" t="s">
        <v>18086</v>
      </c>
      <c r="M211" s="161">
        <v>45889.644444444442</v>
      </c>
      <c r="N211" s="161">
        <v>45891.636111111111</v>
      </c>
      <c r="O211" s="160" t="s">
        <v>16559</v>
      </c>
      <c r="P211" s="160" t="s">
        <v>2962</v>
      </c>
      <c r="Q211" s="160" t="s">
        <v>2971</v>
      </c>
      <c r="R211" s="160" t="s">
        <v>2972</v>
      </c>
      <c r="S211" s="160" t="s">
        <v>2965</v>
      </c>
      <c r="T211" s="162" t="s">
        <v>18087</v>
      </c>
      <c r="U211" s="160" t="s">
        <v>2967</v>
      </c>
      <c r="V211" s="160" t="s">
        <v>16778</v>
      </c>
      <c r="W211" s="160" t="s">
        <v>28</v>
      </c>
      <c r="X211" s="160" t="s">
        <v>166</v>
      </c>
      <c r="Y211" s="160" t="s">
        <v>573</v>
      </c>
      <c r="Z211" s="160">
        <v>1</v>
      </c>
      <c r="AA211" s="160">
        <v>0</v>
      </c>
      <c r="AB211" s="87">
        <f>IF(U211="SOPORTE_TELEFÓNICO",'BASE LIQUIDACION REDEBAN 2025'!$B$19,IF(U211="ENVÍO",'BASE LIQUIDACION REDEBAN 2025'!$C$2,IF(W211="TIPO I",'BASE LIQUIDACION REDEBAN 2025'!$C$2,IF(W211="TIPO II",'BASE LIQUIDACION REDEBAN 2025'!$C$3,IF(W211="TIPO III",'BASE LIQUIDACION REDEBAN 2025'!$C$4,IF(W211="TIPO IV",'BASE LIQUIDACION REDEBAN 2025'!$C$5,IF(X211="AEREO",'BASE LIQUIDACION REDEBAN 2025'!$B$6,'BASE LIQUIDACION REDEBAN 2025'!$C$5)))))))</f>
        <v>144967.87232000002</v>
      </c>
      <c r="AC211" s="87">
        <f>IF(OR(U211="SOPORTE_TELEFÓNICO",U211="ENVÍO"),0,IF(W211="TIPO I",'BASE LIQUIDACION REDEBAN 2025'!$B$10,IF(W211="TIPO II",'BASE LIQUIDACION REDEBAN 2025'!$B$11,IF(W211="TIPO III",'BASE LIQUIDACION REDEBAN 2025'!$B$12,'BASE LIQUIDACION REDEBAN 2025'!$B$13))))</f>
        <v>140395.6348884</v>
      </c>
      <c r="AD211" s="87">
        <f t="shared" si="3"/>
        <v>144967.87232000002</v>
      </c>
    </row>
    <row r="212" spans="1:30" s="8" customFormat="1" ht="13.15">
      <c r="A212" s="160" t="s">
        <v>68</v>
      </c>
      <c r="B212" s="86" t="str">
        <f>VLOOKUP(A212,'CENTRO DE COSTOS'!A:D,4,FALSE)</f>
        <v>WILLIAM ASDRUBAL ROZO ROZO</v>
      </c>
      <c r="C212" s="86" t="str">
        <f>VLOOKUP(A212,'CENTRO DE COSTOS'!A:D,2,FALSE)</f>
        <v>0004-0004</v>
      </c>
      <c r="D212" s="160">
        <v>11001</v>
      </c>
      <c r="E212" s="160">
        <v>5766985</v>
      </c>
      <c r="F212" s="160">
        <v>21537162</v>
      </c>
      <c r="G212" s="160" t="s">
        <v>2958</v>
      </c>
      <c r="H212" s="160" t="s">
        <v>470</v>
      </c>
      <c r="I212" s="160" t="s">
        <v>68</v>
      </c>
      <c r="J212" s="160" t="s">
        <v>18088</v>
      </c>
      <c r="K212" s="160" t="s">
        <v>159</v>
      </c>
      <c r="L212" s="160" t="s">
        <v>18089</v>
      </c>
      <c r="M212" s="161">
        <v>45891.37777777778</v>
      </c>
      <c r="N212" s="161">
        <v>45891.679861111108</v>
      </c>
      <c r="O212" s="160" t="s">
        <v>16559</v>
      </c>
      <c r="P212" s="160" t="s">
        <v>2962</v>
      </c>
      <c r="Q212" s="160" t="s">
        <v>3082</v>
      </c>
      <c r="R212" s="160" t="s">
        <v>2972</v>
      </c>
      <c r="S212" s="160" t="s">
        <v>2965</v>
      </c>
      <c r="T212" s="162" t="s">
        <v>18090</v>
      </c>
      <c r="U212" s="160" t="s">
        <v>2967</v>
      </c>
      <c r="V212" s="160" t="s">
        <v>18091</v>
      </c>
      <c r="W212" s="160" t="s">
        <v>25</v>
      </c>
      <c r="X212" s="160" t="s">
        <v>166</v>
      </c>
      <c r="Y212" s="160" t="s">
        <v>475</v>
      </c>
      <c r="Z212" s="160">
        <v>1</v>
      </c>
      <c r="AA212" s="160">
        <v>0</v>
      </c>
      <c r="AB212" s="87">
        <f>IF(U212="SOPORTE_TELEFÓNICO",'BASE LIQUIDACION REDEBAN 2025'!$B$19,IF(U212="ENVÍO",'BASE LIQUIDACION REDEBAN 2025'!$C$2,IF(W212="TIPO I",'BASE LIQUIDACION REDEBAN 2025'!$C$2,IF(W212="TIPO II",'BASE LIQUIDACION REDEBAN 2025'!$C$3,IF(W212="TIPO III",'BASE LIQUIDACION REDEBAN 2025'!$C$4,IF(W212="TIPO IV",'BASE LIQUIDACION REDEBAN 2025'!$C$5,IF(X212="AEREO",'BASE LIQUIDACION REDEBAN 2025'!$B$6,'BASE LIQUIDACION REDEBAN 2025'!$C$5)))))))</f>
        <v>65960.072302</v>
      </c>
      <c r="AC212" s="87">
        <f>IF(OR(U212="SOPORTE_TELEFÓNICO",U212="ENVÍO"),0,IF(W212="TIPO I",'BASE LIQUIDACION REDEBAN 2025'!$B$10,IF(W212="TIPO II",'BASE LIQUIDACION REDEBAN 2025'!$B$11,IF(W212="TIPO III",'BASE LIQUIDACION REDEBAN 2025'!$B$12,'BASE LIQUIDACION REDEBAN 2025'!$B$13))))</f>
        <v>75096.394270399993</v>
      </c>
      <c r="AD212" s="87">
        <f t="shared" si="3"/>
        <v>65960.072302</v>
      </c>
    </row>
    <row r="213" spans="1:30" s="8" customFormat="1" ht="13.15">
      <c r="A213" s="160" t="s">
        <v>68</v>
      </c>
      <c r="B213" s="86" t="str">
        <f>VLOOKUP(A213,'CENTRO DE COSTOS'!A:D,4,FALSE)</f>
        <v>WILLIAM ASDRUBAL ROZO ROZO</v>
      </c>
      <c r="C213" s="86" t="str">
        <f>VLOOKUP(A213,'CENTRO DE COSTOS'!A:D,2,FALSE)</f>
        <v>0004-0004</v>
      </c>
      <c r="D213" s="160">
        <v>11001</v>
      </c>
      <c r="E213" s="160">
        <v>5766868</v>
      </c>
      <c r="F213" s="160">
        <v>21121082</v>
      </c>
      <c r="G213" s="160" t="s">
        <v>2958</v>
      </c>
      <c r="H213" s="160" t="s">
        <v>470</v>
      </c>
      <c r="I213" s="160" t="s">
        <v>68</v>
      </c>
      <c r="J213" s="160" t="s">
        <v>17612</v>
      </c>
      <c r="K213" s="160" t="s">
        <v>159</v>
      </c>
      <c r="L213" s="160" t="s">
        <v>18092</v>
      </c>
      <c r="M213" s="161">
        <v>45891.333333333336</v>
      </c>
      <c r="N213" s="161">
        <v>45891.683333333334</v>
      </c>
      <c r="O213" s="160" t="s">
        <v>16559</v>
      </c>
      <c r="P213" s="160" t="s">
        <v>2962</v>
      </c>
      <c r="Q213" s="160" t="s">
        <v>3032</v>
      </c>
      <c r="R213" s="160" t="s">
        <v>2972</v>
      </c>
      <c r="S213" s="160" t="s">
        <v>2965</v>
      </c>
      <c r="T213" s="162" t="s">
        <v>18093</v>
      </c>
      <c r="U213" s="160" t="s">
        <v>2967</v>
      </c>
      <c r="V213" s="160" t="s">
        <v>17616</v>
      </c>
      <c r="W213" s="160" t="s">
        <v>25</v>
      </c>
      <c r="X213" s="160" t="s">
        <v>166</v>
      </c>
      <c r="Y213" s="160" t="s">
        <v>877</v>
      </c>
      <c r="Z213" s="160">
        <v>1</v>
      </c>
      <c r="AA213" s="160">
        <v>0</v>
      </c>
      <c r="AB213" s="87">
        <f>IF(U213="SOPORTE_TELEFÓNICO",'BASE LIQUIDACION REDEBAN 2025'!$B$19,IF(U213="ENVÍO",'BASE LIQUIDACION REDEBAN 2025'!$C$2,IF(W213="TIPO I",'BASE LIQUIDACION REDEBAN 2025'!$C$2,IF(W213="TIPO II",'BASE LIQUIDACION REDEBAN 2025'!$C$3,IF(W213="TIPO III",'BASE LIQUIDACION REDEBAN 2025'!$C$4,IF(W213="TIPO IV",'BASE LIQUIDACION REDEBAN 2025'!$C$5,IF(X213="AEREO",'BASE LIQUIDACION REDEBAN 2025'!$B$6,'BASE LIQUIDACION REDEBAN 2025'!$C$5)))))))</f>
        <v>65960.072302</v>
      </c>
      <c r="AC213" s="87">
        <f>IF(OR(U213="SOPORTE_TELEFÓNICO",U213="ENVÍO"),0,IF(W213="TIPO I",'BASE LIQUIDACION REDEBAN 2025'!$B$10,IF(W213="TIPO II",'BASE LIQUIDACION REDEBAN 2025'!$B$11,IF(W213="TIPO III",'BASE LIQUIDACION REDEBAN 2025'!$B$12,'BASE LIQUIDACION REDEBAN 2025'!$B$13))))</f>
        <v>75096.394270399993</v>
      </c>
      <c r="AD213" s="87">
        <f t="shared" si="3"/>
        <v>65960.072302</v>
      </c>
    </row>
    <row r="214" spans="1:30" s="8" customFormat="1" ht="13.15">
      <c r="A214" s="160" t="s">
        <v>64</v>
      </c>
      <c r="B214" s="86" t="str">
        <f>VLOOKUP(A214,'CENTRO DE COSTOS'!A:D,4,FALSE)</f>
        <v>JOSE MAURICIO HERNANDEZ ROJAS</v>
      </c>
      <c r="C214" s="86" t="str">
        <f>VLOOKUP(A214,'CENTRO DE COSTOS'!A:D,2,FALSE)</f>
        <v>0004-0001</v>
      </c>
      <c r="D214" s="160">
        <v>8001</v>
      </c>
      <c r="E214" s="160">
        <v>5766583</v>
      </c>
      <c r="F214" s="160">
        <v>18878413</v>
      </c>
      <c r="G214" s="160" t="s">
        <v>2958</v>
      </c>
      <c r="H214" s="160" t="s">
        <v>389</v>
      </c>
      <c r="I214" s="160" t="s">
        <v>64</v>
      </c>
      <c r="J214" s="160" t="s">
        <v>18094</v>
      </c>
      <c r="K214" s="160" t="s">
        <v>159</v>
      </c>
      <c r="L214" s="160" t="s">
        <v>18095</v>
      </c>
      <c r="M214" s="161">
        <v>45890.738888888889</v>
      </c>
      <c r="N214" s="161">
        <v>45891.685416666667</v>
      </c>
      <c r="O214" s="160" t="s">
        <v>16559</v>
      </c>
      <c r="P214" s="160" t="s">
        <v>2962</v>
      </c>
      <c r="Q214" s="160" t="s">
        <v>2971</v>
      </c>
      <c r="R214" s="160" t="s">
        <v>3027</v>
      </c>
      <c r="S214" s="160" t="s">
        <v>2965</v>
      </c>
      <c r="T214" s="162" t="s">
        <v>18096</v>
      </c>
      <c r="U214" s="160" t="s">
        <v>2967</v>
      </c>
      <c r="V214" s="160" t="s">
        <v>18097</v>
      </c>
      <c r="W214" s="160" t="s">
        <v>25</v>
      </c>
      <c r="X214" s="160" t="s">
        <v>166</v>
      </c>
      <c r="Y214" s="160" t="s">
        <v>6089</v>
      </c>
      <c r="Z214" s="160">
        <v>1</v>
      </c>
      <c r="AA214" s="160">
        <v>0</v>
      </c>
      <c r="AB214" s="87">
        <f>IF(U214="SOPORTE_TELEFÓNICO",'BASE LIQUIDACION REDEBAN 2025'!$B$19,IF(U214="ENVÍO",'BASE LIQUIDACION REDEBAN 2025'!$C$2,IF(W214="TIPO I",'BASE LIQUIDACION REDEBAN 2025'!$C$2,IF(W214="TIPO II",'BASE LIQUIDACION REDEBAN 2025'!$C$3,IF(W214="TIPO III",'BASE LIQUIDACION REDEBAN 2025'!$C$4,IF(W214="TIPO IV",'BASE LIQUIDACION REDEBAN 2025'!$C$5,IF(X214="AEREO",'BASE LIQUIDACION REDEBAN 2025'!$B$6,'BASE LIQUIDACION REDEBAN 2025'!$C$5)))))))</f>
        <v>65960.072302</v>
      </c>
      <c r="AC214" s="87">
        <f>IF(OR(U214="SOPORTE_TELEFÓNICO",U214="ENVÍO"),0,IF(W214="TIPO I",'BASE LIQUIDACION REDEBAN 2025'!$B$10,IF(W214="TIPO II",'BASE LIQUIDACION REDEBAN 2025'!$B$11,IF(W214="TIPO III",'BASE LIQUIDACION REDEBAN 2025'!$B$12,'BASE LIQUIDACION REDEBAN 2025'!$B$13))))</f>
        <v>75096.394270399993</v>
      </c>
      <c r="AD214" s="87">
        <f t="shared" si="3"/>
        <v>65960.072302</v>
      </c>
    </row>
    <row r="215" spans="1:30" s="8" customFormat="1" ht="13.15">
      <c r="A215" s="160" t="s">
        <v>87</v>
      </c>
      <c r="B215" s="86" t="str">
        <f>VLOOKUP(A215,'CENTRO DE COSTOS'!A:D,4,FALSE)</f>
        <v>DIEGO FERNANDO HENAO CARDONA</v>
      </c>
      <c r="C215" s="86" t="str">
        <f>VLOOKUP(A215,'CENTRO DE COSTOS'!A:D,2,FALSE)</f>
        <v>0004-0002</v>
      </c>
      <c r="D215" s="160">
        <v>17486</v>
      </c>
      <c r="E215" s="160">
        <v>5766369</v>
      </c>
      <c r="F215" s="160">
        <v>17410028</v>
      </c>
      <c r="G215" s="160" t="s">
        <v>2958</v>
      </c>
      <c r="H215" s="160" t="s">
        <v>477</v>
      </c>
      <c r="I215" s="160" t="s">
        <v>7625</v>
      </c>
      <c r="J215" s="160" t="s">
        <v>17941</v>
      </c>
      <c r="K215" s="160" t="s">
        <v>159</v>
      </c>
      <c r="L215" s="160" t="s">
        <v>18098</v>
      </c>
      <c r="M215" s="161">
        <v>45890.665972222225</v>
      </c>
      <c r="N215" s="161">
        <v>45891.69027777778</v>
      </c>
      <c r="O215" s="160" t="s">
        <v>16559</v>
      </c>
      <c r="P215" s="160" t="s">
        <v>17322</v>
      </c>
      <c r="Q215" s="160" t="s">
        <v>3335</v>
      </c>
      <c r="R215" s="160" t="s">
        <v>17344</v>
      </c>
      <c r="S215" s="160" t="s">
        <v>2965</v>
      </c>
      <c r="T215" s="162" t="s">
        <v>18099</v>
      </c>
      <c r="U215" s="160" t="s">
        <v>2967</v>
      </c>
      <c r="V215" s="160" t="s">
        <v>18100</v>
      </c>
      <c r="W215" s="160" t="s">
        <v>28</v>
      </c>
      <c r="X215" s="160" t="s">
        <v>166</v>
      </c>
      <c r="Y215" s="160" t="s">
        <v>2942</v>
      </c>
      <c r="Z215" s="160">
        <v>1</v>
      </c>
      <c r="AA215" s="160">
        <v>0</v>
      </c>
      <c r="AB215" s="87">
        <f>IF(U215="SOPORTE_TELEFÓNICO",'BASE LIQUIDACION REDEBAN 2025'!$B$19,IF(U215="ENVÍO",'BASE LIQUIDACION REDEBAN 2025'!$C$2,IF(W215="TIPO I",'BASE LIQUIDACION REDEBAN 2025'!$C$2,IF(W215="TIPO II",'BASE LIQUIDACION REDEBAN 2025'!$C$3,IF(W215="TIPO III",'BASE LIQUIDACION REDEBAN 2025'!$C$4,IF(W215="TIPO IV",'BASE LIQUIDACION REDEBAN 2025'!$C$5,IF(X215="AEREO",'BASE LIQUIDACION REDEBAN 2025'!$B$6,'BASE LIQUIDACION REDEBAN 2025'!$C$5)))))))</f>
        <v>144967.87232000002</v>
      </c>
      <c r="AC215" s="87">
        <f>IF(OR(U215="SOPORTE_TELEFÓNICO",U215="ENVÍO"),0,IF(W215="TIPO I",'BASE LIQUIDACION REDEBAN 2025'!$B$10,IF(W215="TIPO II",'BASE LIQUIDACION REDEBAN 2025'!$B$11,IF(W215="TIPO III",'BASE LIQUIDACION REDEBAN 2025'!$B$12,'BASE LIQUIDACION REDEBAN 2025'!$B$13))))</f>
        <v>140395.6348884</v>
      </c>
      <c r="AD215" s="87">
        <f t="shared" si="3"/>
        <v>144967.87232000002</v>
      </c>
    </row>
    <row r="216" spans="1:30" s="8" customFormat="1" ht="13.15">
      <c r="A216" s="160" t="s">
        <v>98</v>
      </c>
      <c r="B216" s="86" t="str">
        <f>VLOOKUP(A216,'CENTRO DE COSTOS'!A:D,4,FALSE)</f>
        <v>MIGUEL JULIÁN HERNÁNDEZ GUARÍN</v>
      </c>
      <c r="C216" s="86" t="str">
        <f>VLOOKUP(A216,'CENTRO DE COSTOS'!A:D,2,FALSE)</f>
        <v>0004-0008</v>
      </c>
      <c r="D216" s="160">
        <v>15001</v>
      </c>
      <c r="E216" s="160">
        <v>5766936</v>
      </c>
      <c r="F216" s="160">
        <v>14545677</v>
      </c>
      <c r="G216" s="160" t="s">
        <v>2958</v>
      </c>
      <c r="H216" s="160" t="s">
        <v>241</v>
      </c>
      <c r="I216" s="160" t="s">
        <v>98</v>
      </c>
      <c r="J216" s="160" t="s">
        <v>18101</v>
      </c>
      <c r="K216" s="160" t="s">
        <v>159</v>
      </c>
      <c r="L216" s="160" t="s">
        <v>18102</v>
      </c>
      <c r="M216" s="161">
        <v>45891.361111111109</v>
      </c>
      <c r="N216" s="161">
        <v>45891.692361111112</v>
      </c>
      <c r="O216" s="160" t="s">
        <v>16559</v>
      </c>
      <c r="P216" s="160" t="s">
        <v>2988</v>
      </c>
      <c r="Q216" s="160" t="s">
        <v>2963</v>
      </c>
      <c r="R216" s="160" t="s">
        <v>3326</v>
      </c>
      <c r="S216" s="160" t="s">
        <v>2965</v>
      </c>
      <c r="T216" s="162" t="s">
        <v>18103</v>
      </c>
      <c r="U216" s="160" t="s">
        <v>2967</v>
      </c>
      <c r="V216" s="160" t="s">
        <v>18104</v>
      </c>
      <c r="W216" s="160" t="s">
        <v>25</v>
      </c>
      <c r="X216" s="160" t="s">
        <v>166</v>
      </c>
      <c r="Y216" s="160" t="s">
        <v>247</v>
      </c>
      <c r="Z216" s="160">
        <v>1</v>
      </c>
      <c r="AA216" s="160">
        <v>0</v>
      </c>
      <c r="AB216" s="87">
        <f>IF(U216="SOPORTE_TELEFÓNICO",'BASE LIQUIDACION REDEBAN 2025'!$B$19,IF(U216="ENVÍO",'BASE LIQUIDACION REDEBAN 2025'!$C$2,IF(W216="TIPO I",'BASE LIQUIDACION REDEBAN 2025'!$C$2,IF(W216="TIPO II",'BASE LIQUIDACION REDEBAN 2025'!$C$3,IF(W216="TIPO III",'BASE LIQUIDACION REDEBAN 2025'!$C$4,IF(W216="TIPO IV",'BASE LIQUIDACION REDEBAN 2025'!$C$5,IF(X216="AEREO",'BASE LIQUIDACION REDEBAN 2025'!$B$6,'BASE LIQUIDACION REDEBAN 2025'!$C$5)))))))</f>
        <v>65960.072302</v>
      </c>
      <c r="AC216" s="87">
        <f>IF(OR(U216="SOPORTE_TELEFÓNICO",U216="ENVÍO"),0,IF(W216="TIPO I",'BASE LIQUIDACION REDEBAN 2025'!$B$10,IF(W216="TIPO II",'BASE LIQUIDACION REDEBAN 2025'!$B$11,IF(W216="TIPO III",'BASE LIQUIDACION REDEBAN 2025'!$B$12,'BASE LIQUIDACION REDEBAN 2025'!$B$13))))</f>
        <v>75096.394270399993</v>
      </c>
      <c r="AD216" s="87">
        <f t="shared" si="3"/>
        <v>65960.072302</v>
      </c>
    </row>
    <row r="217" spans="1:30" s="8" customFormat="1" ht="13.15">
      <c r="A217" s="160" t="s">
        <v>81</v>
      </c>
      <c r="B217" s="86" t="str">
        <f>VLOOKUP(A217,'CENTRO DE COSTOS'!A:D,4,FALSE)</f>
        <v>MIGUEL JULIÁN HERNÁNDEZ GUARÍN</v>
      </c>
      <c r="C217" s="86" t="str">
        <f>VLOOKUP(A217,'CENTRO DE COSTOS'!A:D,2,FALSE)</f>
        <v>0004-0008</v>
      </c>
      <c r="D217" s="160">
        <v>54874</v>
      </c>
      <c r="E217" s="160">
        <v>5766584</v>
      </c>
      <c r="F217" s="160">
        <v>20122966</v>
      </c>
      <c r="G217" s="160" t="s">
        <v>2958</v>
      </c>
      <c r="H217" s="160" t="s">
        <v>317</v>
      </c>
      <c r="I217" s="160" t="s">
        <v>914</v>
      </c>
      <c r="J217" s="160" t="s">
        <v>17827</v>
      </c>
      <c r="K217" s="160" t="s">
        <v>159</v>
      </c>
      <c r="L217" s="160" t="s">
        <v>18105</v>
      </c>
      <c r="M217" s="161">
        <v>45890.739583333336</v>
      </c>
      <c r="N217" s="161">
        <v>45891.694444444445</v>
      </c>
      <c r="O217" s="160" t="s">
        <v>16559</v>
      </c>
      <c r="P217" s="160" t="s">
        <v>17315</v>
      </c>
      <c r="Q217" s="160" t="s">
        <v>17316</v>
      </c>
      <c r="R217" s="160" t="s">
        <v>17503</v>
      </c>
      <c r="S217" s="160" t="s">
        <v>2965</v>
      </c>
      <c r="T217" s="162" t="s">
        <v>18106</v>
      </c>
      <c r="U217" s="160" t="s">
        <v>2967</v>
      </c>
      <c r="V217" s="160" t="s">
        <v>18107</v>
      </c>
      <c r="W217" s="160" t="s">
        <v>25</v>
      </c>
      <c r="X217" s="160" t="s">
        <v>166</v>
      </c>
      <c r="Y217" s="160" t="s">
        <v>401</v>
      </c>
      <c r="Z217" s="160">
        <v>1</v>
      </c>
      <c r="AA217" s="160">
        <v>0</v>
      </c>
      <c r="AB217" s="87">
        <f>IF(U217="SOPORTE_TELEFÓNICO",'BASE LIQUIDACION REDEBAN 2025'!$B$19,IF(U217="ENVÍO",'BASE LIQUIDACION REDEBAN 2025'!$C$2,IF(W217="TIPO I",'BASE LIQUIDACION REDEBAN 2025'!$C$2,IF(W217="TIPO II",'BASE LIQUIDACION REDEBAN 2025'!$C$3,IF(W217="TIPO III",'BASE LIQUIDACION REDEBAN 2025'!$C$4,IF(W217="TIPO IV",'BASE LIQUIDACION REDEBAN 2025'!$C$5,IF(X217="AEREO",'BASE LIQUIDACION REDEBAN 2025'!$B$6,'BASE LIQUIDACION REDEBAN 2025'!$C$5)))))))</f>
        <v>65960.072302</v>
      </c>
      <c r="AC217" s="87">
        <f>IF(OR(U217="SOPORTE_TELEFÓNICO",U217="ENVÍO"),0,IF(W217="TIPO I",'BASE LIQUIDACION REDEBAN 2025'!$B$10,IF(W217="TIPO II",'BASE LIQUIDACION REDEBAN 2025'!$B$11,IF(W217="TIPO III",'BASE LIQUIDACION REDEBAN 2025'!$B$12,'BASE LIQUIDACION REDEBAN 2025'!$B$13))))</f>
        <v>75096.394270399993</v>
      </c>
      <c r="AD217" s="87">
        <f t="shared" si="3"/>
        <v>65960.072302</v>
      </c>
    </row>
    <row r="218" spans="1:30" s="8" customFormat="1" ht="13.15">
      <c r="A218" s="160" t="s">
        <v>90</v>
      </c>
      <c r="B218" s="86" t="str">
        <f>VLOOKUP(A218,'CENTRO DE COSTOS'!A:D,4,FALSE)</f>
        <v>JUAN SEBASTIÁN RÍOS CASTRILLÓN</v>
      </c>
      <c r="C218" s="86" t="str">
        <f>VLOOKUP(A218,'CENTRO DE COSTOS'!A:D,2,FALSE)</f>
        <v>0004-0005</v>
      </c>
      <c r="D218" s="160">
        <v>5001</v>
      </c>
      <c r="E218" s="160">
        <v>5767479</v>
      </c>
      <c r="F218" s="160">
        <v>19372929</v>
      </c>
      <c r="G218" s="160" t="s">
        <v>2958</v>
      </c>
      <c r="H218" s="160" t="s">
        <v>197</v>
      </c>
      <c r="I218" s="160" t="s">
        <v>90</v>
      </c>
      <c r="J218" s="160" t="s">
        <v>17448</v>
      </c>
      <c r="K218" s="160" t="s">
        <v>159</v>
      </c>
      <c r="L218" s="160" t="s">
        <v>18108</v>
      </c>
      <c r="M218" s="161">
        <v>45891.48541666667</v>
      </c>
      <c r="N218" s="161">
        <v>45891.698611111111</v>
      </c>
      <c r="O218" s="160" t="s">
        <v>16559</v>
      </c>
      <c r="P218" s="160" t="s">
        <v>2962</v>
      </c>
      <c r="Q218" s="160" t="s">
        <v>3099</v>
      </c>
      <c r="R218" s="160" t="s">
        <v>3435</v>
      </c>
      <c r="S218" s="160" t="s">
        <v>2965</v>
      </c>
      <c r="T218" s="162" t="s">
        <v>18109</v>
      </c>
      <c r="U218" s="160" t="s">
        <v>2967</v>
      </c>
      <c r="V218" s="160" t="s">
        <v>17451</v>
      </c>
      <c r="W218" s="160" t="s">
        <v>25</v>
      </c>
      <c r="X218" s="160" t="s">
        <v>166</v>
      </c>
      <c r="Y218" s="160" t="s">
        <v>209</v>
      </c>
      <c r="Z218" s="160">
        <v>1</v>
      </c>
      <c r="AA218" s="160">
        <v>0</v>
      </c>
      <c r="AB218" s="87">
        <f>IF(U218="SOPORTE_TELEFÓNICO",'BASE LIQUIDACION REDEBAN 2025'!$B$19,IF(U218="ENVÍO",'BASE LIQUIDACION REDEBAN 2025'!$C$2,IF(W218="TIPO I",'BASE LIQUIDACION REDEBAN 2025'!$C$2,IF(W218="TIPO II",'BASE LIQUIDACION REDEBAN 2025'!$C$3,IF(W218="TIPO III",'BASE LIQUIDACION REDEBAN 2025'!$C$4,IF(W218="TIPO IV",'BASE LIQUIDACION REDEBAN 2025'!$C$5,IF(X218="AEREO",'BASE LIQUIDACION REDEBAN 2025'!$B$6,'BASE LIQUIDACION REDEBAN 2025'!$C$5)))))))</f>
        <v>65960.072302</v>
      </c>
      <c r="AC218" s="87">
        <f>IF(OR(U218="SOPORTE_TELEFÓNICO",U218="ENVÍO"),0,IF(W218="TIPO I",'BASE LIQUIDACION REDEBAN 2025'!$B$10,IF(W218="TIPO II",'BASE LIQUIDACION REDEBAN 2025'!$B$11,IF(W218="TIPO III",'BASE LIQUIDACION REDEBAN 2025'!$B$12,'BASE LIQUIDACION REDEBAN 2025'!$B$13))))</f>
        <v>75096.394270399993</v>
      </c>
      <c r="AD218" s="87">
        <f t="shared" si="3"/>
        <v>65960.072302</v>
      </c>
    </row>
    <row r="219" spans="1:30" s="8" customFormat="1" ht="13.15">
      <c r="A219" s="160" t="s">
        <v>72</v>
      </c>
      <c r="B219" s="86" t="str">
        <f>VLOOKUP(A219,'CENTRO DE COSTOS'!A:D,4,FALSE)</f>
        <v>MIGUEL JULIÁN HERNÁNDEZ GUARÍN</v>
      </c>
      <c r="C219" s="86" t="str">
        <f>VLOOKUP(A219,'CENTRO DE COSTOS'!A:D,2,FALSE)</f>
        <v>0004-0008</v>
      </c>
      <c r="D219" s="160">
        <v>68547</v>
      </c>
      <c r="E219" s="160">
        <v>5767095</v>
      </c>
      <c r="F219" s="160">
        <v>42149161</v>
      </c>
      <c r="G219" s="160" t="s">
        <v>2958</v>
      </c>
      <c r="H219" s="160" t="s">
        <v>820</v>
      </c>
      <c r="I219" s="160" t="s">
        <v>844</v>
      </c>
      <c r="J219" s="160" t="s">
        <v>17922</v>
      </c>
      <c r="K219" s="160" t="s">
        <v>159</v>
      </c>
      <c r="L219" s="160" t="s">
        <v>18110</v>
      </c>
      <c r="M219" s="161">
        <v>45891.410416666666</v>
      </c>
      <c r="N219" s="161">
        <v>45891.709027777775</v>
      </c>
      <c r="O219" s="160" t="s">
        <v>16559</v>
      </c>
      <c r="P219" s="160" t="s">
        <v>2962</v>
      </c>
      <c r="Q219" s="160" t="s">
        <v>2978</v>
      </c>
      <c r="R219" s="160" t="s">
        <v>2983</v>
      </c>
      <c r="S219" s="160" t="s">
        <v>2965</v>
      </c>
      <c r="T219" s="162" t="s">
        <v>18111</v>
      </c>
      <c r="U219" s="160" t="s">
        <v>2967</v>
      </c>
      <c r="V219" s="160" t="s">
        <v>17997</v>
      </c>
      <c r="W219" s="160" t="s">
        <v>28</v>
      </c>
      <c r="X219" s="160" t="s">
        <v>166</v>
      </c>
      <c r="Y219" s="160" t="s">
        <v>3140</v>
      </c>
      <c r="Z219" s="160">
        <v>1</v>
      </c>
      <c r="AA219" s="160">
        <v>0</v>
      </c>
      <c r="AB219" s="87">
        <f>IF(U219="SOPORTE_TELEFÓNICO",'BASE LIQUIDACION REDEBAN 2025'!$B$19,IF(U219="ENVÍO",'BASE LIQUIDACION REDEBAN 2025'!$C$2,IF(W219="TIPO I",'BASE LIQUIDACION REDEBAN 2025'!$C$2,IF(W219="TIPO II",'BASE LIQUIDACION REDEBAN 2025'!$C$3,IF(W219="TIPO III",'BASE LIQUIDACION REDEBAN 2025'!$C$4,IF(W219="TIPO IV",'BASE LIQUIDACION REDEBAN 2025'!$C$5,IF(X219="AEREO",'BASE LIQUIDACION REDEBAN 2025'!$B$6,'BASE LIQUIDACION REDEBAN 2025'!$C$5)))))))</f>
        <v>144967.87232000002</v>
      </c>
      <c r="AC219" s="87">
        <f>IF(OR(U219="SOPORTE_TELEFÓNICO",U219="ENVÍO"),0,IF(W219="TIPO I",'BASE LIQUIDACION REDEBAN 2025'!$B$10,IF(W219="TIPO II",'BASE LIQUIDACION REDEBAN 2025'!$B$11,IF(W219="TIPO III",'BASE LIQUIDACION REDEBAN 2025'!$B$12,'BASE LIQUIDACION REDEBAN 2025'!$B$13))))</f>
        <v>140395.6348884</v>
      </c>
      <c r="AD219" s="87">
        <f t="shared" si="3"/>
        <v>144967.87232000002</v>
      </c>
    </row>
    <row r="220" spans="1:30" s="8" customFormat="1" ht="13.15">
      <c r="A220" s="160" t="s">
        <v>100</v>
      </c>
      <c r="B220" s="86" t="str">
        <f>VLOOKUP(A220,'CENTRO DE COSTOS'!A:D,4,FALSE)</f>
        <v>KEVIN ALEXIS CORZO BUSTOS</v>
      </c>
      <c r="C220" s="86" t="str">
        <f>VLOOKUP(A220,'CENTRO DE COSTOS'!A:D,2,FALSE)</f>
        <v>0004-0007</v>
      </c>
      <c r="D220" s="160">
        <v>50006</v>
      </c>
      <c r="E220" s="160">
        <v>5766512</v>
      </c>
      <c r="F220" s="160">
        <v>19375690</v>
      </c>
      <c r="G220" s="160" t="s">
        <v>2958</v>
      </c>
      <c r="H220" s="160" t="s">
        <v>295</v>
      </c>
      <c r="I220" s="160" t="s">
        <v>932</v>
      </c>
      <c r="J220" s="160" t="s">
        <v>18112</v>
      </c>
      <c r="K220" s="160" t="s">
        <v>159</v>
      </c>
      <c r="L220" s="160" t="s">
        <v>18113</v>
      </c>
      <c r="M220" s="161">
        <v>45890.706250000003</v>
      </c>
      <c r="N220" s="161">
        <v>45891.711111111108</v>
      </c>
      <c r="O220" s="160" t="s">
        <v>16559</v>
      </c>
      <c r="P220" s="160" t="s">
        <v>17315</v>
      </c>
      <c r="Q220" s="160" t="s">
        <v>3257</v>
      </c>
      <c r="R220" s="160" t="s">
        <v>17407</v>
      </c>
      <c r="S220" s="160" t="s">
        <v>2965</v>
      </c>
      <c r="T220" s="162" t="s">
        <v>18114</v>
      </c>
      <c r="U220" s="160" t="s">
        <v>2967</v>
      </c>
      <c r="V220" s="160" t="s">
        <v>18115</v>
      </c>
      <c r="W220" s="160" t="s">
        <v>28</v>
      </c>
      <c r="X220" s="160" t="s">
        <v>166</v>
      </c>
      <c r="Y220" s="160" t="s">
        <v>362</v>
      </c>
      <c r="Z220" s="160">
        <v>1</v>
      </c>
      <c r="AA220" s="160">
        <v>0</v>
      </c>
      <c r="AB220" s="87">
        <f>IF(U220="SOPORTE_TELEFÓNICO",'BASE LIQUIDACION REDEBAN 2025'!$B$19,IF(U220="ENVÍO",'BASE LIQUIDACION REDEBAN 2025'!$C$2,IF(W220="TIPO I",'BASE LIQUIDACION REDEBAN 2025'!$C$2,IF(W220="TIPO II",'BASE LIQUIDACION REDEBAN 2025'!$C$3,IF(W220="TIPO III",'BASE LIQUIDACION REDEBAN 2025'!$C$4,IF(W220="TIPO IV",'BASE LIQUIDACION REDEBAN 2025'!$C$5,IF(X220="AEREO",'BASE LIQUIDACION REDEBAN 2025'!$B$6,'BASE LIQUIDACION REDEBAN 2025'!$C$5)))))))</f>
        <v>144967.87232000002</v>
      </c>
      <c r="AC220" s="87">
        <f>IF(OR(U220="SOPORTE_TELEFÓNICO",U220="ENVÍO"),0,IF(W220="TIPO I",'BASE LIQUIDACION REDEBAN 2025'!$B$10,IF(W220="TIPO II",'BASE LIQUIDACION REDEBAN 2025'!$B$11,IF(W220="TIPO III",'BASE LIQUIDACION REDEBAN 2025'!$B$12,'BASE LIQUIDACION REDEBAN 2025'!$B$13))))</f>
        <v>140395.6348884</v>
      </c>
      <c r="AD220" s="87">
        <f t="shared" si="3"/>
        <v>144967.87232000002</v>
      </c>
    </row>
    <row r="221" spans="1:30" s="8" customFormat="1" ht="13.15">
      <c r="A221" s="160" t="s">
        <v>100</v>
      </c>
      <c r="B221" s="86" t="str">
        <f>VLOOKUP(A221,'CENTRO DE COSTOS'!A:D,4,FALSE)</f>
        <v>KEVIN ALEXIS CORZO BUSTOS</v>
      </c>
      <c r="C221" s="86" t="str">
        <f>VLOOKUP(A221,'CENTRO DE COSTOS'!A:D,2,FALSE)</f>
        <v>0004-0007</v>
      </c>
      <c r="D221" s="160">
        <v>50590</v>
      </c>
      <c r="E221" s="160">
        <v>5767018</v>
      </c>
      <c r="F221" s="160">
        <v>20015947</v>
      </c>
      <c r="G221" s="160" t="s">
        <v>2958</v>
      </c>
      <c r="H221" s="160" t="s">
        <v>295</v>
      </c>
      <c r="I221" s="160" t="s">
        <v>8891</v>
      </c>
      <c r="J221" s="160" t="s">
        <v>17862</v>
      </c>
      <c r="K221" s="160" t="s">
        <v>159</v>
      </c>
      <c r="L221" s="160" t="s">
        <v>18116</v>
      </c>
      <c r="M221" s="161">
        <v>45891.388194444444</v>
      </c>
      <c r="N221" s="161">
        <v>45891.718055555553</v>
      </c>
      <c r="O221" s="160">
        <v>0</v>
      </c>
      <c r="P221" s="160" t="s">
        <v>17322</v>
      </c>
      <c r="Q221" s="160" t="s">
        <v>17323</v>
      </c>
      <c r="R221" s="160" t="s">
        <v>17324</v>
      </c>
      <c r="S221" s="160" t="s">
        <v>2965</v>
      </c>
      <c r="T221" s="162" t="s">
        <v>18117</v>
      </c>
      <c r="U221" s="160" t="s">
        <v>3213</v>
      </c>
      <c r="V221" s="160">
        <v>0</v>
      </c>
      <c r="W221" s="160" t="s">
        <v>32</v>
      </c>
      <c r="X221" s="160" t="s">
        <v>166</v>
      </c>
      <c r="Y221" s="160">
        <v>0</v>
      </c>
      <c r="Z221" s="160">
        <v>0</v>
      </c>
      <c r="AA221" s="160">
        <v>0</v>
      </c>
      <c r="AB221" s="87">
        <f>IF(U221="SOPORTE_TELEFÓNICO",'BASE LIQUIDACION REDEBAN 2025'!$B$19,IF(U221="ENVÍO",'BASE LIQUIDACION REDEBAN 2025'!$C$2,IF(W221="TIPO I",'BASE LIQUIDACION REDEBAN 2025'!$C$2,IF(W221="TIPO II",'BASE LIQUIDACION REDEBAN 2025'!$C$3,IF(W221="TIPO III",'BASE LIQUIDACION REDEBAN 2025'!$C$4,IF(W221="TIPO IV",'BASE LIQUIDACION REDEBAN 2025'!$C$5,IF(X221="AEREO",'BASE LIQUIDACION REDEBAN 2025'!$B$6,'BASE LIQUIDACION REDEBAN 2025'!$C$5)))))))</f>
        <v>41241.0800752</v>
      </c>
      <c r="AC221" s="87">
        <f>IF(OR(U221="SOPORTE_TELEFÓNICO",U221="ENVÍO"),0,IF(W221="TIPO I",'BASE LIQUIDACION REDEBAN 2025'!$B$10,IF(W221="TIPO II",'BASE LIQUIDACION REDEBAN 2025'!$B$11,IF(W221="TIPO III",'BASE LIQUIDACION REDEBAN 2025'!$B$12,'BASE LIQUIDACION REDEBAN 2025'!$B$13))))</f>
        <v>0</v>
      </c>
      <c r="AD221" s="87">
        <f t="shared" si="3"/>
        <v>41241.0800752</v>
      </c>
    </row>
    <row r="222" spans="1:30" s="8" customFormat="1" ht="13.15">
      <c r="A222" s="160" t="s">
        <v>93</v>
      </c>
      <c r="B222" s="86" t="str">
        <f>VLOOKUP(A222,'CENTRO DE COSTOS'!A:D,4,FALSE)</f>
        <v>DIEGO FERNANDO HENAO CARDONA</v>
      </c>
      <c r="C222" s="86" t="str">
        <f>VLOOKUP(A222,'CENTRO DE COSTOS'!A:D,2,FALSE)</f>
        <v>0004-0003</v>
      </c>
      <c r="D222" s="160">
        <v>52001</v>
      </c>
      <c r="E222" s="160">
        <v>5767616</v>
      </c>
      <c r="F222" s="160">
        <v>87267053</v>
      </c>
      <c r="G222" s="160" t="s">
        <v>2958</v>
      </c>
      <c r="H222" s="160" t="s">
        <v>174</v>
      </c>
      <c r="I222" s="160" t="s">
        <v>93</v>
      </c>
      <c r="J222" s="160" t="s">
        <v>16887</v>
      </c>
      <c r="K222" s="160" t="s">
        <v>159</v>
      </c>
      <c r="L222" s="160" t="s">
        <v>18118</v>
      </c>
      <c r="M222" s="161">
        <v>45891.511111111111</v>
      </c>
      <c r="N222" s="161">
        <v>45891.723611111112</v>
      </c>
      <c r="O222" s="160" t="s">
        <v>16559</v>
      </c>
      <c r="P222" s="160" t="s">
        <v>2962</v>
      </c>
      <c r="Q222" s="160" t="s">
        <v>2971</v>
      </c>
      <c r="R222" s="160" t="s">
        <v>2972</v>
      </c>
      <c r="S222" s="160" t="s">
        <v>2965</v>
      </c>
      <c r="T222" s="162" t="s">
        <v>18119</v>
      </c>
      <c r="U222" s="160" t="s">
        <v>2967</v>
      </c>
      <c r="V222" s="160" t="s">
        <v>18120</v>
      </c>
      <c r="W222" s="160" t="s">
        <v>25</v>
      </c>
      <c r="X222" s="160" t="s">
        <v>166</v>
      </c>
      <c r="Y222" s="160" t="s">
        <v>3595</v>
      </c>
      <c r="Z222" s="160">
        <v>1</v>
      </c>
      <c r="AA222" s="160">
        <v>0</v>
      </c>
      <c r="AB222" s="87">
        <f>IF(U222="SOPORTE_TELEFÓNICO",'BASE LIQUIDACION REDEBAN 2025'!$B$19,IF(U222="ENVÍO",'BASE LIQUIDACION REDEBAN 2025'!$C$2,IF(W222="TIPO I",'BASE LIQUIDACION REDEBAN 2025'!$C$2,IF(W222="TIPO II",'BASE LIQUIDACION REDEBAN 2025'!$C$3,IF(W222="TIPO III",'BASE LIQUIDACION REDEBAN 2025'!$C$4,IF(W222="TIPO IV",'BASE LIQUIDACION REDEBAN 2025'!$C$5,IF(X222="AEREO",'BASE LIQUIDACION REDEBAN 2025'!$B$6,'BASE LIQUIDACION REDEBAN 2025'!$C$5)))))))</f>
        <v>65960.072302</v>
      </c>
      <c r="AC222" s="87">
        <f>IF(OR(U222="SOPORTE_TELEFÓNICO",U222="ENVÍO"),0,IF(W222="TIPO I",'BASE LIQUIDACION REDEBAN 2025'!$B$10,IF(W222="TIPO II",'BASE LIQUIDACION REDEBAN 2025'!$B$11,IF(W222="TIPO III",'BASE LIQUIDACION REDEBAN 2025'!$B$12,'BASE LIQUIDACION REDEBAN 2025'!$B$13))))</f>
        <v>75096.394270399993</v>
      </c>
      <c r="AD222" s="87">
        <f t="shared" si="3"/>
        <v>65960.072302</v>
      </c>
    </row>
    <row r="223" spans="1:30" s="8" customFormat="1" ht="13.15">
      <c r="A223" s="160" t="s">
        <v>91</v>
      </c>
      <c r="B223" s="86" t="str">
        <f>VLOOKUP(A223,'CENTRO DE COSTOS'!A:D,4,FALSE)</f>
        <v>JOSE MAURICIO HERNANDEZ ROJAS</v>
      </c>
      <c r="C223" s="86" t="str">
        <f>VLOOKUP(A223,'CENTRO DE COSTOS'!A:D,2,FALSE)</f>
        <v>0004-0001</v>
      </c>
      <c r="D223" s="160">
        <v>23815</v>
      </c>
      <c r="E223" s="160">
        <v>5766684</v>
      </c>
      <c r="F223" s="160">
        <v>81350530</v>
      </c>
      <c r="G223" s="160" t="s">
        <v>2958</v>
      </c>
      <c r="H223" s="160" t="s">
        <v>421</v>
      </c>
      <c r="I223" s="160" t="s">
        <v>5865</v>
      </c>
      <c r="J223" s="160" t="s">
        <v>17617</v>
      </c>
      <c r="K223" s="160" t="s">
        <v>159</v>
      </c>
      <c r="L223" s="160" t="s">
        <v>18121</v>
      </c>
      <c r="M223" s="161">
        <v>45891.333333333336</v>
      </c>
      <c r="N223" s="161">
        <v>45892.38958333333</v>
      </c>
      <c r="O223" s="160" t="s">
        <v>16559</v>
      </c>
      <c r="P223" s="160" t="s">
        <v>2962</v>
      </c>
      <c r="Q223" s="160" t="s">
        <v>2978</v>
      </c>
      <c r="R223" s="160" t="s">
        <v>2983</v>
      </c>
      <c r="S223" s="160" t="s">
        <v>2965</v>
      </c>
      <c r="T223" s="162" t="s">
        <v>18122</v>
      </c>
      <c r="U223" s="160" t="s">
        <v>2967</v>
      </c>
      <c r="V223" s="160" t="s">
        <v>17620</v>
      </c>
      <c r="W223" s="160" t="s">
        <v>30</v>
      </c>
      <c r="X223" s="160" t="s">
        <v>166</v>
      </c>
      <c r="Y223" s="160" t="s">
        <v>1917</v>
      </c>
      <c r="Z223" s="160">
        <v>1</v>
      </c>
      <c r="AA223" s="160">
        <v>0</v>
      </c>
      <c r="AB223" s="87">
        <f>IF(U223="SOPORTE_TELEFÓNICO",'BASE LIQUIDACION REDEBAN 2025'!$B$19,IF(U223="ENVÍO",'BASE LIQUIDACION REDEBAN 2025'!$C$2,IF(W223="TIPO I",'BASE LIQUIDACION REDEBAN 2025'!$C$2,IF(W223="TIPO II",'BASE LIQUIDACION REDEBAN 2025'!$C$3,IF(W223="TIPO III",'BASE LIQUIDACION REDEBAN 2025'!$C$4,IF(W223="TIPO IV",'BASE LIQUIDACION REDEBAN 2025'!$C$5,IF(X223="AEREO",'BASE LIQUIDACION REDEBAN 2025'!$B$6,'BASE LIQUIDACION REDEBAN 2025'!$C$5)))))))</f>
        <v>275728.78077800001</v>
      </c>
      <c r="AC223" s="87">
        <f>IF(OR(U223="SOPORTE_TELEFÓNICO",U223="ENVÍO"),0,IF(W223="TIPO I",'BASE LIQUIDACION REDEBAN 2025'!$B$10,IF(W223="TIPO II",'BASE LIQUIDACION REDEBAN 2025'!$B$11,IF(W223="TIPO III",'BASE LIQUIDACION REDEBAN 2025'!$B$12,'BASE LIQUIDACION REDEBAN 2025'!$B$13))))</f>
        <v>196536.5258152</v>
      </c>
      <c r="AD223" s="87">
        <f t="shared" si="3"/>
        <v>275728.78077800001</v>
      </c>
    </row>
    <row r="224" spans="1:30" s="8" customFormat="1" ht="13.15">
      <c r="A224" s="160" t="s">
        <v>90</v>
      </c>
      <c r="B224" s="86" t="str">
        <f>VLOOKUP(A224,'CENTRO DE COSTOS'!A:D,4,FALSE)</f>
        <v>JUAN SEBASTIÁN RÍOS CASTRILLÓN</v>
      </c>
      <c r="C224" s="86" t="str">
        <f>VLOOKUP(A224,'CENTRO DE COSTOS'!A:D,2,FALSE)</f>
        <v>0004-0005</v>
      </c>
      <c r="D224" s="160">
        <v>5001</v>
      </c>
      <c r="E224" s="160">
        <v>5767184</v>
      </c>
      <c r="F224" s="160">
        <v>89493837</v>
      </c>
      <c r="G224" s="160" t="s">
        <v>2958</v>
      </c>
      <c r="H224" s="160" t="s">
        <v>197</v>
      </c>
      <c r="I224" s="160" t="s">
        <v>90</v>
      </c>
      <c r="J224" s="160" t="s">
        <v>17722</v>
      </c>
      <c r="K224" s="160" t="s">
        <v>159</v>
      </c>
      <c r="L224" s="160" t="s">
        <v>18123</v>
      </c>
      <c r="M224" s="161">
        <v>45891.422222222223</v>
      </c>
      <c r="N224" s="161">
        <v>45892.418749999997</v>
      </c>
      <c r="O224" s="160" t="s">
        <v>16559</v>
      </c>
      <c r="P224" s="160" t="s">
        <v>17315</v>
      </c>
      <c r="Q224" s="160" t="s">
        <v>17316</v>
      </c>
      <c r="R224" s="160" t="s">
        <v>17503</v>
      </c>
      <c r="S224" s="160" t="s">
        <v>2965</v>
      </c>
      <c r="T224" s="162" t="s">
        <v>18124</v>
      </c>
      <c r="U224" s="160" t="s">
        <v>2967</v>
      </c>
      <c r="V224" s="160" t="s">
        <v>18125</v>
      </c>
      <c r="W224" s="160" t="s">
        <v>25</v>
      </c>
      <c r="X224" s="160" t="s">
        <v>166</v>
      </c>
      <c r="Y224" s="160" t="s">
        <v>3158</v>
      </c>
      <c r="Z224" s="160">
        <v>1</v>
      </c>
      <c r="AA224" s="160">
        <v>0</v>
      </c>
      <c r="AB224" s="87">
        <f>IF(U224="SOPORTE_TELEFÓNICO",'BASE LIQUIDACION REDEBAN 2025'!$B$19,IF(U224="ENVÍO",'BASE LIQUIDACION REDEBAN 2025'!$C$2,IF(W224="TIPO I",'BASE LIQUIDACION REDEBAN 2025'!$C$2,IF(W224="TIPO II",'BASE LIQUIDACION REDEBAN 2025'!$C$3,IF(W224="TIPO III",'BASE LIQUIDACION REDEBAN 2025'!$C$4,IF(W224="TIPO IV",'BASE LIQUIDACION REDEBAN 2025'!$C$5,IF(X224="AEREO",'BASE LIQUIDACION REDEBAN 2025'!$B$6,'BASE LIQUIDACION REDEBAN 2025'!$C$5)))))))</f>
        <v>65960.072302</v>
      </c>
      <c r="AC224" s="87">
        <f>IF(OR(U224="SOPORTE_TELEFÓNICO",U224="ENVÍO"),0,IF(W224="TIPO I",'BASE LIQUIDACION REDEBAN 2025'!$B$10,IF(W224="TIPO II",'BASE LIQUIDACION REDEBAN 2025'!$B$11,IF(W224="TIPO III",'BASE LIQUIDACION REDEBAN 2025'!$B$12,'BASE LIQUIDACION REDEBAN 2025'!$B$13))))</f>
        <v>75096.394270399993</v>
      </c>
      <c r="AD224" s="87">
        <f t="shared" si="3"/>
        <v>65960.072302</v>
      </c>
    </row>
    <row r="225" spans="1:30" s="8" customFormat="1" ht="13.15">
      <c r="A225" s="160" t="s">
        <v>76</v>
      </c>
      <c r="B225" s="86" t="str">
        <f>VLOOKUP(A225,'CENTRO DE COSTOS'!A:D,4,FALSE)</f>
        <v>DIEGO FERNANDO HENAO CARDONA</v>
      </c>
      <c r="C225" s="86" t="str">
        <f>VLOOKUP(A225,'CENTRO DE COSTOS'!A:D,2,FALSE)</f>
        <v>0004-0003</v>
      </c>
      <c r="D225" s="160">
        <v>76520</v>
      </c>
      <c r="E225" s="160">
        <v>5767680</v>
      </c>
      <c r="F225" s="160">
        <v>18075770</v>
      </c>
      <c r="G225" s="160" t="s">
        <v>2958</v>
      </c>
      <c r="H225" s="160" t="s">
        <v>227</v>
      </c>
      <c r="I225" s="160" t="s">
        <v>1403</v>
      </c>
      <c r="J225" s="160" t="s">
        <v>18126</v>
      </c>
      <c r="K225" s="160" t="s">
        <v>159</v>
      </c>
      <c r="L225" s="160" t="s">
        <v>18127</v>
      </c>
      <c r="M225" s="161">
        <v>45891.530555555553</v>
      </c>
      <c r="N225" s="161">
        <v>45892.423611111109</v>
      </c>
      <c r="O225" s="160" t="s">
        <v>16559</v>
      </c>
      <c r="P225" s="160" t="s">
        <v>2962</v>
      </c>
      <c r="Q225" s="160" t="s">
        <v>2978</v>
      </c>
      <c r="R225" s="160" t="s">
        <v>2983</v>
      </c>
      <c r="S225" s="160" t="s">
        <v>2965</v>
      </c>
      <c r="T225" s="162" t="s">
        <v>18128</v>
      </c>
      <c r="U225" s="160" t="s">
        <v>2967</v>
      </c>
      <c r="V225" s="160" t="s">
        <v>18129</v>
      </c>
      <c r="W225" s="160" t="s">
        <v>25</v>
      </c>
      <c r="X225" s="160" t="s">
        <v>166</v>
      </c>
      <c r="Y225" s="160" t="s">
        <v>1408</v>
      </c>
      <c r="Z225" s="160">
        <v>1</v>
      </c>
      <c r="AA225" s="160">
        <v>0</v>
      </c>
      <c r="AB225" s="87">
        <f>IF(U225="SOPORTE_TELEFÓNICO",'BASE LIQUIDACION REDEBAN 2025'!$B$19,IF(U225="ENVÍO",'BASE LIQUIDACION REDEBAN 2025'!$C$2,IF(W225="TIPO I",'BASE LIQUIDACION REDEBAN 2025'!$C$2,IF(W225="TIPO II",'BASE LIQUIDACION REDEBAN 2025'!$C$3,IF(W225="TIPO III",'BASE LIQUIDACION REDEBAN 2025'!$C$4,IF(W225="TIPO IV",'BASE LIQUIDACION REDEBAN 2025'!$C$5,IF(X225="AEREO",'BASE LIQUIDACION REDEBAN 2025'!$B$6,'BASE LIQUIDACION REDEBAN 2025'!$C$5)))))))</f>
        <v>65960.072302</v>
      </c>
      <c r="AC225" s="87">
        <f>IF(OR(U225="SOPORTE_TELEFÓNICO",U225="ENVÍO"),0,IF(W225="TIPO I",'BASE LIQUIDACION REDEBAN 2025'!$B$10,IF(W225="TIPO II",'BASE LIQUIDACION REDEBAN 2025'!$B$11,IF(W225="TIPO III",'BASE LIQUIDACION REDEBAN 2025'!$B$12,'BASE LIQUIDACION REDEBAN 2025'!$B$13))))</f>
        <v>75096.394270399993</v>
      </c>
      <c r="AD225" s="87">
        <f t="shared" si="3"/>
        <v>65960.072302</v>
      </c>
    </row>
    <row r="226" spans="1:30" s="8" customFormat="1" ht="13.15">
      <c r="A226" s="160" t="s">
        <v>80</v>
      </c>
      <c r="B226" s="86" t="str">
        <f>VLOOKUP(A226,'CENTRO DE COSTOS'!A:D,4,FALSE)</f>
        <v>JOSE MAURICIO HERNANDEZ ROJAS</v>
      </c>
      <c r="C226" s="86" t="str">
        <f>VLOOKUP(A226,'CENTRO DE COSTOS'!A:D,2,FALSE)</f>
        <v>0004-0001</v>
      </c>
      <c r="D226" s="160">
        <v>13001</v>
      </c>
      <c r="E226" s="160">
        <v>5767417</v>
      </c>
      <c r="F226" s="160">
        <v>18709576</v>
      </c>
      <c r="G226" s="160" t="s">
        <v>2958</v>
      </c>
      <c r="H226" s="160" t="s">
        <v>303</v>
      </c>
      <c r="I226" s="160" t="s">
        <v>80</v>
      </c>
      <c r="J226" s="160" t="s">
        <v>18130</v>
      </c>
      <c r="K226" s="160" t="s">
        <v>159</v>
      </c>
      <c r="L226" s="160" t="s">
        <v>18131</v>
      </c>
      <c r="M226" s="161">
        <v>45891.47152777778</v>
      </c>
      <c r="N226" s="161">
        <v>45892.46875</v>
      </c>
      <c r="O226" s="160" t="s">
        <v>16559</v>
      </c>
      <c r="P226" s="160" t="s">
        <v>2962</v>
      </c>
      <c r="Q226" s="160" t="s">
        <v>3082</v>
      </c>
      <c r="R226" s="160" t="s">
        <v>2972</v>
      </c>
      <c r="S226" s="160" t="s">
        <v>2965</v>
      </c>
      <c r="T226" s="162" t="s">
        <v>18132</v>
      </c>
      <c r="U226" s="160" t="s">
        <v>2967</v>
      </c>
      <c r="V226" s="160" t="s">
        <v>18133</v>
      </c>
      <c r="W226" s="160" t="s">
        <v>25</v>
      </c>
      <c r="X226" s="160" t="s">
        <v>166</v>
      </c>
      <c r="Y226" s="160" t="s">
        <v>452</v>
      </c>
      <c r="Z226" s="160">
        <v>1</v>
      </c>
      <c r="AA226" s="160">
        <v>0</v>
      </c>
      <c r="AB226" s="87">
        <f>IF(U226="SOPORTE_TELEFÓNICO",'BASE LIQUIDACION REDEBAN 2025'!$B$19,IF(U226="ENVÍO",'BASE LIQUIDACION REDEBAN 2025'!$C$2,IF(W226="TIPO I",'BASE LIQUIDACION REDEBAN 2025'!$C$2,IF(W226="TIPO II",'BASE LIQUIDACION REDEBAN 2025'!$C$3,IF(W226="TIPO III",'BASE LIQUIDACION REDEBAN 2025'!$C$4,IF(W226="TIPO IV",'BASE LIQUIDACION REDEBAN 2025'!$C$5,IF(X226="AEREO",'BASE LIQUIDACION REDEBAN 2025'!$B$6,'BASE LIQUIDACION REDEBAN 2025'!$C$5)))))))</f>
        <v>65960.072302</v>
      </c>
      <c r="AC226" s="87">
        <f>IF(OR(U226="SOPORTE_TELEFÓNICO",U226="ENVÍO"),0,IF(W226="TIPO I",'BASE LIQUIDACION REDEBAN 2025'!$B$10,IF(W226="TIPO II",'BASE LIQUIDACION REDEBAN 2025'!$B$11,IF(W226="TIPO III",'BASE LIQUIDACION REDEBAN 2025'!$B$12,'BASE LIQUIDACION REDEBAN 2025'!$B$13))))</f>
        <v>75096.394270399993</v>
      </c>
      <c r="AD226" s="87">
        <f t="shared" si="3"/>
        <v>65960.072302</v>
      </c>
    </row>
    <row r="227" spans="1:30" s="8" customFormat="1" ht="13.15">
      <c r="A227" s="160" t="s">
        <v>100</v>
      </c>
      <c r="B227" s="86" t="str">
        <f>VLOOKUP(A227,'CENTRO DE COSTOS'!A:D,4,FALSE)</f>
        <v>KEVIN ALEXIS CORZO BUSTOS</v>
      </c>
      <c r="C227" s="86" t="str">
        <f>VLOOKUP(A227,'CENTRO DE COSTOS'!A:D,2,FALSE)</f>
        <v>0004-0007</v>
      </c>
      <c r="D227" s="160">
        <v>50606</v>
      </c>
      <c r="E227" s="160">
        <v>5766454</v>
      </c>
      <c r="F227" s="160">
        <v>11472990</v>
      </c>
      <c r="G227" s="160" t="s">
        <v>2958</v>
      </c>
      <c r="H227" s="160" t="s">
        <v>295</v>
      </c>
      <c r="I227" s="160" t="s">
        <v>589</v>
      </c>
      <c r="J227" s="160" t="s">
        <v>18134</v>
      </c>
      <c r="K227" s="160" t="s">
        <v>159</v>
      </c>
      <c r="L227" s="160" t="s">
        <v>18135</v>
      </c>
      <c r="M227" s="161">
        <v>45890.686805555553</v>
      </c>
      <c r="N227" s="161">
        <v>45892.487500000003</v>
      </c>
      <c r="O227" s="160" t="s">
        <v>16559</v>
      </c>
      <c r="P227" s="160" t="s">
        <v>2962</v>
      </c>
      <c r="Q227" s="160" t="s">
        <v>3076</v>
      </c>
      <c r="R227" s="160" t="s">
        <v>3076</v>
      </c>
      <c r="S227" s="160" t="s">
        <v>2965</v>
      </c>
      <c r="T227" s="162" t="s">
        <v>18136</v>
      </c>
      <c r="U227" s="160" t="s">
        <v>2967</v>
      </c>
      <c r="V227" s="160" t="s">
        <v>18137</v>
      </c>
      <c r="W227" s="160" t="s">
        <v>28</v>
      </c>
      <c r="X227" s="160" t="s">
        <v>166</v>
      </c>
      <c r="Y227" s="160" t="s">
        <v>301</v>
      </c>
      <c r="Z227" s="160">
        <v>1</v>
      </c>
      <c r="AA227" s="160">
        <v>0</v>
      </c>
      <c r="AB227" s="87">
        <f>IF(U227="SOPORTE_TELEFÓNICO",'BASE LIQUIDACION REDEBAN 2025'!$B$19,IF(U227="ENVÍO",'BASE LIQUIDACION REDEBAN 2025'!$C$2,IF(W227="TIPO I",'BASE LIQUIDACION REDEBAN 2025'!$C$2,IF(W227="TIPO II",'BASE LIQUIDACION REDEBAN 2025'!$C$3,IF(W227="TIPO III",'BASE LIQUIDACION REDEBAN 2025'!$C$4,IF(W227="TIPO IV",'BASE LIQUIDACION REDEBAN 2025'!$C$5,IF(X227="AEREO",'BASE LIQUIDACION REDEBAN 2025'!$B$6,'BASE LIQUIDACION REDEBAN 2025'!$C$5)))))))</f>
        <v>144967.87232000002</v>
      </c>
      <c r="AC227" s="87">
        <f>IF(OR(U227="SOPORTE_TELEFÓNICO",U227="ENVÍO"),0,IF(W227="TIPO I",'BASE LIQUIDACION REDEBAN 2025'!$B$10,IF(W227="TIPO II",'BASE LIQUIDACION REDEBAN 2025'!$B$11,IF(W227="TIPO III",'BASE LIQUIDACION REDEBAN 2025'!$B$12,'BASE LIQUIDACION REDEBAN 2025'!$B$13))))</f>
        <v>140395.6348884</v>
      </c>
      <c r="AD227" s="87">
        <f t="shared" si="3"/>
        <v>144967.87232000002</v>
      </c>
    </row>
    <row r="228" spans="1:30" s="8" customFormat="1" ht="13.15">
      <c r="A228" s="160" t="s">
        <v>80</v>
      </c>
      <c r="B228" s="86" t="str">
        <f>VLOOKUP(A228,'CENTRO DE COSTOS'!A:D,4,FALSE)</f>
        <v>JOSE MAURICIO HERNANDEZ ROJAS</v>
      </c>
      <c r="C228" s="86" t="str">
        <f>VLOOKUP(A228,'CENTRO DE COSTOS'!A:D,2,FALSE)</f>
        <v>0004-0001</v>
      </c>
      <c r="D228" s="160">
        <v>13052</v>
      </c>
      <c r="E228" s="160">
        <v>5766917</v>
      </c>
      <c r="F228" s="160">
        <v>21224696</v>
      </c>
      <c r="G228" s="160" t="s">
        <v>2958</v>
      </c>
      <c r="H228" s="160" t="s">
        <v>303</v>
      </c>
      <c r="I228" s="160" t="s">
        <v>2378</v>
      </c>
      <c r="J228" s="160" t="s">
        <v>18138</v>
      </c>
      <c r="K228" s="160" t="s">
        <v>159</v>
      </c>
      <c r="L228" s="160" t="s">
        <v>18139</v>
      </c>
      <c r="M228" s="161">
        <v>45891.354166666664</v>
      </c>
      <c r="N228" s="161">
        <v>45892.49722222222</v>
      </c>
      <c r="O228" s="160" t="s">
        <v>16559</v>
      </c>
      <c r="P228" s="160" t="s">
        <v>2962</v>
      </c>
      <c r="Q228" s="160" t="s">
        <v>3076</v>
      </c>
      <c r="R228" s="160" t="s">
        <v>3076</v>
      </c>
      <c r="S228" s="160" t="s">
        <v>2965</v>
      </c>
      <c r="T228" s="162" t="s">
        <v>18140</v>
      </c>
      <c r="U228" s="160" t="s">
        <v>2967</v>
      </c>
      <c r="V228" s="160" t="s">
        <v>18141</v>
      </c>
      <c r="W228" s="160" t="s">
        <v>28</v>
      </c>
      <c r="X228" s="160" t="s">
        <v>166</v>
      </c>
      <c r="Y228" s="160" t="s">
        <v>337</v>
      </c>
      <c r="Z228" s="160">
        <v>1</v>
      </c>
      <c r="AA228" s="160">
        <v>0</v>
      </c>
      <c r="AB228" s="87">
        <f>IF(U228="SOPORTE_TELEFÓNICO",'BASE LIQUIDACION REDEBAN 2025'!$B$19,IF(U228="ENVÍO",'BASE LIQUIDACION REDEBAN 2025'!$C$2,IF(W228="TIPO I",'BASE LIQUIDACION REDEBAN 2025'!$C$2,IF(W228="TIPO II",'BASE LIQUIDACION REDEBAN 2025'!$C$3,IF(W228="TIPO III",'BASE LIQUIDACION REDEBAN 2025'!$C$4,IF(W228="TIPO IV",'BASE LIQUIDACION REDEBAN 2025'!$C$5,IF(X228="AEREO",'BASE LIQUIDACION REDEBAN 2025'!$B$6,'BASE LIQUIDACION REDEBAN 2025'!$C$5)))))))</f>
        <v>144967.87232000002</v>
      </c>
      <c r="AC228" s="87">
        <f>IF(OR(U228="SOPORTE_TELEFÓNICO",U228="ENVÍO"),0,IF(W228="TIPO I",'BASE LIQUIDACION REDEBAN 2025'!$B$10,IF(W228="TIPO II",'BASE LIQUIDACION REDEBAN 2025'!$B$11,IF(W228="TIPO III",'BASE LIQUIDACION REDEBAN 2025'!$B$12,'BASE LIQUIDACION REDEBAN 2025'!$B$13))))</f>
        <v>140395.6348884</v>
      </c>
      <c r="AD228" s="87">
        <f t="shared" si="3"/>
        <v>144967.87232000002</v>
      </c>
    </row>
    <row r="229" spans="1:30" s="8" customFormat="1" ht="13.15">
      <c r="A229" s="160" t="s">
        <v>76</v>
      </c>
      <c r="B229" s="86" t="str">
        <f>VLOOKUP(A229,'CENTRO DE COSTOS'!A:D,4,FALSE)</f>
        <v>DIEGO FERNANDO HENAO CARDONA</v>
      </c>
      <c r="C229" s="86" t="str">
        <f>VLOOKUP(A229,'CENTRO DE COSTOS'!A:D,2,FALSE)</f>
        <v>0004-0003</v>
      </c>
      <c r="D229" s="160">
        <v>76563</v>
      </c>
      <c r="E229" s="160">
        <v>5767401</v>
      </c>
      <c r="F229" s="160">
        <v>79511747</v>
      </c>
      <c r="G229" s="160" t="s">
        <v>2958</v>
      </c>
      <c r="H229" s="160" t="s">
        <v>227</v>
      </c>
      <c r="I229" s="160" t="s">
        <v>10788</v>
      </c>
      <c r="J229" s="160" t="s">
        <v>18142</v>
      </c>
      <c r="K229" s="160" t="s">
        <v>159</v>
      </c>
      <c r="L229" s="160" t="s">
        <v>18143</v>
      </c>
      <c r="M229" s="161">
        <v>45891.46875</v>
      </c>
      <c r="N229" s="161">
        <v>45892.60833333333</v>
      </c>
      <c r="O229" s="160" t="s">
        <v>16559</v>
      </c>
      <c r="P229" s="160" t="s">
        <v>17315</v>
      </c>
      <c r="Q229" s="160" t="s">
        <v>3257</v>
      </c>
      <c r="R229" s="160" t="s">
        <v>17795</v>
      </c>
      <c r="S229" s="160" t="s">
        <v>2965</v>
      </c>
      <c r="T229" s="162" t="s">
        <v>18144</v>
      </c>
      <c r="U229" s="160" t="s">
        <v>3213</v>
      </c>
      <c r="V229" s="160">
        <v>0</v>
      </c>
      <c r="W229" s="160" t="s">
        <v>28</v>
      </c>
      <c r="X229" s="160" t="s">
        <v>166</v>
      </c>
      <c r="Y229" s="160">
        <v>0</v>
      </c>
      <c r="Z229" s="160">
        <v>0</v>
      </c>
      <c r="AA229" s="160">
        <v>0</v>
      </c>
      <c r="AB229" s="87">
        <f>IF(U229="SOPORTE_TELEFÓNICO",'BASE LIQUIDACION REDEBAN 2025'!$B$19,IF(U229="ENVÍO",'BASE LIQUIDACION REDEBAN 2025'!$C$2,IF(W229="TIPO I",'BASE LIQUIDACION REDEBAN 2025'!$C$2,IF(W229="TIPO II",'BASE LIQUIDACION REDEBAN 2025'!$C$3,IF(W229="TIPO III",'BASE LIQUIDACION REDEBAN 2025'!$C$4,IF(W229="TIPO IV",'BASE LIQUIDACION REDEBAN 2025'!$C$5,IF(X229="AEREO",'BASE LIQUIDACION REDEBAN 2025'!$B$6,'BASE LIQUIDACION REDEBAN 2025'!$C$5)))))))</f>
        <v>41241.0800752</v>
      </c>
      <c r="AC229" s="87">
        <f>IF(OR(U229="SOPORTE_TELEFÓNICO",U229="ENVÍO"),0,IF(W229="TIPO I",'BASE LIQUIDACION REDEBAN 2025'!$B$10,IF(W229="TIPO II",'BASE LIQUIDACION REDEBAN 2025'!$B$11,IF(W229="TIPO III",'BASE LIQUIDACION REDEBAN 2025'!$B$12,'BASE LIQUIDACION REDEBAN 2025'!$B$13))))</f>
        <v>0</v>
      </c>
      <c r="AD229" s="87">
        <f t="shared" si="3"/>
        <v>41241.0800752</v>
      </c>
    </row>
    <row r="230" spans="1:30" s="8" customFormat="1" ht="13.15">
      <c r="A230" s="160" t="s">
        <v>76</v>
      </c>
      <c r="B230" s="86" t="str">
        <f>VLOOKUP(A230,'CENTRO DE COSTOS'!A:D,4,FALSE)</f>
        <v>DIEGO FERNANDO HENAO CARDONA</v>
      </c>
      <c r="C230" s="86" t="str">
        <f>VLOOKUP(A230,'CENTRO DE COSTOS'!A:D,2,FALSE)</f>
        <v>0004-0003</v>
      </c>
      <c r="D230" s="160">
        <v>76520</v>
      </c>
      <c r="E230" s="160">
        <v>5768453</v>
      </c>
      <c r="F230" s="160">
        <v>18700286</v>
      </c>
      <c r="G230" s="160" t="s">
        <v>2958</v>
      </c>
      <c r="H230" s="160" t="s">
        <v>227</v>
      </c>
      <c r="I230" s="160" t="s">
        <v>1403</v>
      </c>
      <c r="J230" s="160" t="s">
        <v>18145</v>
      </c>
      <c r="K230" s="160" t="s">
        <v>159</v>
      </c>
      <c r="L230" s="160" t="s">
        <v>18146</v>
      </c>
      <c r="M230" s="161">
        <v>45892.333333333336</v>
      </c>
      <c r="N230" s="161">
        <v>45892.637499999997</v>
      </c>
      <c r="O230" s="160" t="s">
        <v>16559</v>
      </c>
      <c r="P230" s="160" t="s">
        <v>2962</v>
      </c>
      <c r="Q230" s="160" t="s">
        <v>3006</v>
      </c>
      <c r="R230" s="160" t="s">
        <v>3155</v>
      </c>
      <c r="S230" s="160" t="s">
        <v>2965</v>
      </c>
      <c r="T230" s="162" t="s">
        <v>18147</v>
      </c>
      <c r="U230" s="160" t="s">
        <v>2967</v>
      </c>
      <c r="V230" s="160">
        <v>0</v>
      </c>
      <c r="W230" s="160" t="s">
        <v>25</v>
      </c>
      <c r="X230" s="160" t="s">
        <v>166</v>
      </c>
      <c r="Y230" s="160" t="s">
        <v>1408</v>
      </c>
      <c r="Z230" s="160">
        <v>1</v>
      </c>
      <c r="AA230" s="160">
        <v>0</v>
      </c>
      <c r="AB230" s="87">
        <f>IF(U230="SOPORTE_TELEFÓNICO",'BASE LIQUIDACION REDEBAN 2025'!$B$19,IF(U230="ENVÍO",'BASE LIQUIDACION REDEBAN 2025'!$C$2,IF(W230="TIPO I",'BASE LIQUIDACION REDEBAN 2025'!$C$2,IF(W230="TIPO II",'BASE LIQUIDACION REDEBAN 2025'!$C$3,IF(W230="TIPO III",'BASE LIQUIDACION REDEBAN 2025'!$C$4,IF(W230="TIPO IV",'BASE LIQUIDACION REDEBAN 2025'!$C$5,IF(X230="AEREO",'BASE LIQUIDACION REDEBAN 2025'!$B$6,'BASE LIQUIDACION REDEBAN 2025'!$C$5)))))))</f>
        <v>65960.072302</v>
      </c>
      <c r="AC230" s="87">
        <f>IF(OR(U230="SOPORTE_TELEFÓNICO",U230="ENVÍO"),0,IF(W230="TIPO I",'BASE LIQUIDACION REDEBAN 2025'!$B$10,IF(W230="TIPO II",'BASE LIQUIDACION REDEBAN 2025'!$B$11,IF(W230="TIPO III",'BASE LIQUIDACION REDEBAN 2025'!$B$12,'BASE LIQUIDACION REDEBAN 2025'!$B$13))))</f>
        <v>75096.394270399993</v>
      </c>
      <c r="AD230" s="87">
        <f t="shared" si="3"/>
        <v>65960.072302</v>
      </c>
    </row>
    <row r="231" spans="1:30" s="8" customFormat="1" ht="13.15">
      <c r="A231" s="160" t="s">
        <v>86</v>
      </c>
      <c r="B231" s="86" t="str">
        <f>VLOOKUP(A231,'CENTRO DE COSTOS'!A:D,4,FALSE)</f>
        <v>KEVIN ALEXIS CORZO BUSTOS</v>
      </c>
      <c r="C231" s="86" t="str">
        <f>VLOOKUP(A231,'CENTRO DE COSTOS'!A:D,2,FALSE)</f>
        <v>0004-0007</v>
      </c>
      <c r="D231" s="160">
        <v>73671</v>
      </c>
      <c r="E231" s="160">
        <v>5767271</v>
      </c>
      <c r="F231" s="160">
        <v>89330636</v>
      </c>
      <c r="G231" s="160" t="s">
        <v>2958</v>
      </c>
      <c r="H231" s="160" t="s">
        <v>703</v>
      </c>
      <c r="I231" s="160" t="s">
        <v>16476</v>
      </c>
      <c r="J231" s="160" t="s">
        <v>18006</v>
      </c>
      <c r="K231" s="160" t="s">
        <v>159</v>
      </c>
      <c r="L231" s="160" t="s">
        <v>18148</v>
      </c>
      <c r="M231" s="161">
        <v>45891.442361111112</v>
      </c>
      <c r="N231" s="161">
        <v>45893.427777777775</v>
      </c>
      <c r="O231" s="160" t="s">
        <v>16559</v>
      </c>
      <c r="P231" s="160" t="s">
        <v>17322</v>
      </c>
      <c r="Q231" s="160" t="s">
        <v>17349</v>
      </c>
      <c r="R231" s="160" t="s">
        <v>17359</v>
      </c>
      <c r="S231" s="160" t="s">
        <v>2965</v>
      </c>
      <c r="T231" s="162" t="s">
        <v>18149</v>
      </c>
      <c r="U231" s="160" t="s">
        <v>2967</v>
      </c>
      <c r="V231" s="160" t="s">
        <v>4448</v>
      </c>
      <c r="W231" s="160" t="s">
        <v>28</v>
      </c>
      <c r="X231" s="160" t="s">
        <v>166</v>
      </c>
      <c r="Y231" s="160" t="s">
        <v>4264</v>
      </c>
      <c r="Z231" s="160">
        <v>1</v>
      </c>
      <c r="AA231" s="160">
        <v>0</v>
      </c>
      <c r="AB231" s="87">
        <f>IF(U231="SOPORTE_TELEFÓNICO",'BASE LIQUIDACION REDEBAN 2025'!$B$19,IF(U231="ENVÍO",'BASE LIQUIDACION REDEBAN 2025'!$C$2,IF(W231="TIPO I",'BASE LIQUIDACION REDEBAN 2025'!$C$2,IF(W231="TIPO II",'BASE LIQUIDACION REDEBAN 2025'!$C$3,IF(W231="TIPO III",'BASE LIQUIDACION REDEBAN 2025'!$C$4,IF(W231="TIPO IV",'BASE LIQUIDACION REDEBAN 2025'!$C$5,IF(X231="AEREO",'BASE LIQUIDACION REDEBAN 2025'!$B$6,'BASE LIQUIDACION REDEBAN 2025'!$C$5)))))))</f>
        <v>144967.87232000002</v>
      </c>
      <c r="AC231" s="87">
        <f>IF(OR(U231="SOPORTE_TELEFÓNICO",U231="ENVÍO"),0,IF(W231="TIPO I",'BASE LIQUIDACION REDEBAN 2025'!$B$10,IF(W231="TIPO II",'BASE LIQUIDACION REDEBAN 2025'!$B$11,IF(W231="TIPO III",'BASE LIQUIDACION REDEBAN 2025'!$B$12,'BASE LIQUIDACION REDEBAN 2025'!$B$13))))</f>
        <v>140395.6348884</v>
      </c>
      <c r="AD231" s="87">
        <f t="shared" si="3"/>
        <v>144967.87232000002</v>
      </c>
    </row>
    <row r="232" spans="1:30" s="8" customFormat="1" ht="13.15">
      <c r="A232" s="160" t="s">
        <v>97</v>
      </c>
      <c r="B232" s="86" t="str">
        <f>VLOOKUP(A232,'CENTRO DE COSTOS'!A:D,4,FALSE)</f>
        <v>JOSE MAURICIO HERNANDEZ ROJAS</v>
      </c>
      <c r="C232" s="86" t="str">
        <f>VLOOKUP(A232,'CENTRO DE COSTOS'!A:D,2,FALSE)</f>
        <v>0004-0001</v>
      </c>
      <c r="D232" s="160">
        <v>70001</v>
      </c>
      <c r="E232" s="160">
        <v>5769001</v>
      </c>
      <c r="F232" s="160">
        <v>87179744</v>
      </c>
      <c r="G232" s="160" t="s">
        <v>2958</v>
      </c>
      <c r="H232" s="160" t="s">
        <v>414</v>
      </c>
      <c r="I232" s="160" t="s">
        <v>97</v>
      </c>
      <c r="J232" s="160" t="s">
        <v>18150</v>
      </c>
      <c r="K232" s="160" t="s">
        <v>159</v>
      </c>
      <c r="L232" s="160" t="s">
        <v>18151</v>
      </c>
      <c r="M232" s="161">
        <v>45892.615277777775</v>
      </c>
      <c r="N232" s="161">
        <v>45893.543749999997</v>
      </c>
      <c r="O232" s="160" t="s">
        <v>16559</v>
      </c>
      <c r="P232" s="160" t="s">
        <v>2988</v>
      </c>
      <c r="Q232" s="160" t="s">
        <v>2971</v>
      </c>
      <c r="R232" s="160" t="s">
        <v>4102</v>
      </c>
      <c r="S232" s="160" t="s">
        <v>2965</v>
      </c>
      <c r="T232" s="162" t="s">
        <v>18152</v>
      </c>
      <c r="U232" s="160" t="s">
        <v>2967</v>
      </c>
      <c r="V232" s="160" t="s">
        <v>18153</v>
      </c>
      <c r="W232" s="160" t="s">
        <v>25</v>
      </c>
      <c r="X232" s="160" t="s">
        <v>166</v>
      </c>
      <c r="Y232" s="160" t="s">
        <v>1917</v>
      </c>
      <c r="Z232" s="160">
        <v>1</v>
      </c>
      <c r="AA232" s="160">
        <v>0</v>
      </c>
      <c r="AB232" s="87">
        <f>IF(U232="SOPORTE_TELEFÓNICO",'BASE LIQUIDACION REDEBAN 2025'!$B$19,IF(U232="ENVÍO",'BASE LIQUIDACION REDEBAN 2025'!$C$2,IF(W232="TIPO I",'BASE LIQUIDACION REDEBAN 2025'!$C$2,IF(W232="TIPO II",'BASE LIQUIDACION REDEBAN 2025'!$C$3,IF(W232="TIPO III",'BASE LIQUIDACION REDEBAN 2025'!$C$4,IF(W232="TIPO IV",'BASE LIQUIDACION REDEBAN 2025'!$C$5,IF(X232="AEREO",'BASE LIQUIDACION REDEBAN 2025'!$B$6,'BASE LIQUIDACION REDEBAN 2025'!$C$5)))))))</f>
        <v>65960.072302</v>
      </c>
      <c r="AC232" s="87">
        <f>IF(OR(U232="SOPORTE_TELEFÓNICO",U232="ENVÍO"),0,IF(W232="TIPO I",'BASE LIQUIDACION REDEBAN 2025'!$B$10,IF(W232="TIPO II",'BASE LIQUIDACION REDEBAN 2025'!$B$11,IF(W232="TIPO III",'BASE LIQUIDACION REDEBAN 2025'!$B$12,'BASE LIQUIDACION REDEBAN 2025'!$B$13))))</f>
        <v>75096.394270399993</v>
      </c>
      <c r="AD232" s="87">
        <f t="shared" si="3"/>
        <v>65960.072302</v>
      </c>
    </row>
    <row r="233" spans="1:30" s="8" customFormat="1" ht="13.15">
      <c r="A233" s="160" t="s">
        <v>90</v>
      </c>
      <c r="B233" s="86" t="str">
        <f>VLOOKUP(A233,'CENTRO DE COSTOS'!A:D,4,FALSE)</f>
        <v>JUAN SEBASTIÁN RÍOS CASTRILLÓN</v>
      </c>
      <c r="C233" s="86" t="str">
        <f>VLOOKUP(A233,'CENTRO DE COSTOS'!A:D,2,FALSE)</f>
        <v>0004-0005</v>
      </c>
      <c r="D233" s="160">
        <v>5001</v>
      </c>
      <c r="E233" s="160">
        <v>5769884</v>
      </c>
      <c r="F233" s="160">
        <v>41725060</v>
      </c>
      <c r="G233" s="160" t="s">
        <v>2958</v>
      </c>
      <c r="H233" s="160">
        <v>0</v>
      </c>
      <c r="I233" s="160">
        <v>0</v>
      </c>
      <c r="J233" s="160">
        <v>0</v>
      </c>
      <c r="K233" s="160" t="s">
        <v>159</v>
      </c>
      <c r="L233" s="160" t="s">
        <v>18154</v>
      </c>
      <c r="M233" s="161">
        <v>45894.388194444444</v>
      </c>
      <c r="N233" s="161">
        <v>45894.458333333336</v>
      </c>
      <c r="O233" s="160">
        <v>0</v>
      </c>
      <c r="P233" s="160" t="s">
        <v>17322</v>
      </c>
      <c r="Q233" s="160" t="s">
        <v>17323</v>
      </c>
      <c r="R233" s="160" t="s">
        <v>17324</v>
      </c>
      <c r="S233" s="160" t="s">
        <v>2965</v>
      </c>
      <c r="T233" s="162" t="s">
        <v>18155</v>
      </c>
      <c r="U233" s="160" t="s">
        <v>3213</v>
      </c>
      <c r="V233" s="160">
        <v>0</v>
      </c>
      <c r="W233" s="160">
        <v>0</v>
      </c>
      <c r="X233" s="160">
        <v>0</v>
      </c>
      <c r="Y233" s="160">
        <v>0</v>
      </c>
      <c r="Z233" s="160">
        <v>0</v>
      </c>
      <c r="AA233" s="160">
        <v>0</v>
      </c>
      <c r="AB233" s="87">
        <f>IF(U233="SOPORTE_TELEFÓNICO",'BASE LIQUIDACION REDEBAN 2025'!$B$19,IF(U233="ENVÍO",'BASE LIQUIDACION REDEBAN 2025'!$C$2,IF(W233="TIPO I",'BASE LIQUIDACION REDEBAN 2025'!$C$2,IF(W233="TIPO II",'BASE LIQUIDACION REDEBAN 2025'!$C$3,IF(W233="TIPO III",'BASE LIQUIDACION REDEBAN 2025'!$C$4,IF(W233="TIPO IV",'BASE LIQUIDACION REDEBAN 2025'!$C$5,IF(X233="AEREO",'BASE LIQUIDACION REDEBAN 2025'!$B$6,'BASE LIQUIDACION REDEBAN 2025'!$C$5)))))))</f>
        <v>41241.0800752</v>
      </c>
      <c r="AC233" s="87">
        <f>IF(OR(U233="SOPORTE_TELEFÓNICO",U233="ENVÍO"),0,IF(W233="TIPO I",'BASE LIQUIDACION REDEBAN 2025'!$B$10,IF(W233="TIPO II",'BASE LIQUIDACION REDEBAN 2025'!$B$11,IF(W233="TIPO III",'BASE LIQUIDACION REDEBAN 2025'!$B$12,'BASE LIQUIDACION REDEBAN 2025'!$B$13))))</f>
        <v>0</v>
      </c>
      <c r="AD233" s="87">
        <f t="shared" si="3"/>
        <v>41241.0800752</v>
      </c>
    </row>
    <row r="234" spans="1:30" s="8" customFormat="1" ht="13.15">
      <c r="A234" s="160" t="s">
        <v>93</v>
      </c>
      <c r="B234" s="86" t="str">
        <f>VLOOKUP(A234,'CENTRO DE COSTOS'!A:D,4,FALSE)</f>
        <v>DIEGO FERNANDO HENAO CARDONA</v>
      </c>
      <c r="C234" s="86" t="str">
        <f>VLOOKUP(A234,'CENTRO DE COSTOS'!A:D,2,FALSE)</f>
        <v>0004-0003</v>
      </c>
      <c r="D234" s="160">
        <v>52001</v>
      </c>
      <c r="E234" s="160">
        <v>5768861</v>
      </c>
      <c r="F234" s="160">
        <v>72875719</v>
      </c>
      <c r="G234" s="160" t="s">
        <v>2958</v>
      </c>
      <c r="H234" s="160" t="s">
        <v>174</v>
      </c>
      <c r="I234" s="160" t="s">
        <v>93</v>
      </c>
      <c r="J234" s="160" t="s">
        <v>17067</v>
      </c>
      <c r="K234" s="160" t="s">
        <v>159</v>
      </c>
      <c r="L234" s="160" t="s">
        <v>18156</v>
      </c>
      <c r="M234" s="161">
        <v>45892.510416666664</v>
      </c>
      <c r="N234" s="161">
        <v>45894.461805555555</v>
      </c>
      <c r="O234" s="160" t="s">
        <v>16559</v>
      </c>
      <c r="P234" s="160" t="s">
        <v>2962</v>
      </c>
      <c r="Q234" s="160" t="s">
        <v>2971</v>
      </c>
      <c r="R234" s="160" t="s">
        <v>3027</v>
      </c>
      <c r="S234" s="160" t="s">
        <v>2965</v>
      </c>
      <c r="T234" s="162" t="s">
        <v>18157</v>
      </c>
      <c r="U234" s="160" t="s">
        <v>2967</v>
      </c>
      <c r="V234" s="160" t="s">
        <v>18158</v>
      </c>
      <c r="W234" s="160" t="s">
        <v>25</v>
      </c>
      <c r="X234" s="160" t="s">
        <v>166</v>
      </c>
      <c r="Y234" s="160" t="s">
        <v>1414</v>
      </c>
      <c r="Z234" s="160">
        <v>1</v>
      </c>
      <c r="AA234" s="160">
        <v>0</v>
      </c>
      <c r="AB234" s="87">
        <f>IF(U234="SOPORTE_TELEFÓNICO",'BASE LIQUIDACION REDEBAN 2025'!$B$19,IF(U234="ENVÍO",'BASE LIQUIDACION REDEBAN 2025'!$C$2,IF(W234="TIPO I",'BASE LIQUIDACION REDEBAN 2025'!$C$2,IF(W234="TIPO II",'BASE LIQUIDACION REDEBAN 2025'!$C$3,IF(W234="TIPO III",'BASE LIQUIDACION REDEBAN 2025'!$C$4,IF(W234="TIPO IV",'BASE LIQUIDACION REDEBAN 2025'!$C$5,IF(X234="AEREO",'BASE LIQUIDACION REDEBAN 2025'!$B$6,'BASE LIQUIDACION REDEBAN 2025'!$C$5)))))))</f>
        <v>65960.072302</v>
      </c>
      <c r="AC234" s="87">
        <f>IF(OR(U234="SOPORTE_TELEFÓNICO",U234="ENVÍO"),0,IF(W234="TIPO I",'BASE LIQUIDACION REDEBAN 2025'!$B$10,IF(W234="TIPO II",'BASE LIQUIDACION REDEBAN 2025'!$B$11,IF(W234="TIPO III",'BASE LIQUIDACION REDEBAN 2025'!$B$12,'BASE LIQUIDACION REDEBAN 2025'!$B$13))))</f>
        <v>75096.394270399993</v>
      </c>
      <c r="AD234" s="87">
        <f t="shared" si="3"/>
        <v>65960.072302</v>
      </c>
    </row>
    <row r="235" spans="1:30" s="8" customFormat="1" ht="13.15">
      <c r="A235" s="160" t="s">
        <v>68</v>
      </c>
      <c r="B235" s="86" t="str">
        <f>VLOOKUP(A235,'CENTRO DE COSTOS'!A:D,4,FALSE)</f>
        <v>WILLIAM ASDRUBAL ROZO ROZO</v>
      </c>
      <c r="C235" s="86" t="str">
        <f>VLOOKUP(A235,'CENTRO DE COSTOS'!A:D,2,FALSE)</f>
        <v>0004-0004</v>
      </c>
      <c r="D235" s="160">
        <v>11001</v>
      </c>
      <c r="E235" s="160">
        <v>5769040</v>
      </c>
      <c r="F235" s="160">
        <v>89529442</v>
      </c>
      <c r="G235" s="160" t="s">
        <v>2958</v>
      </c>
      <c r="H235" s="160" t="s">
        <v>470</v>
      </c>
      <c r="I235" s="160" t="s">
        <v>68</v>
      </c>
      <c r="J235" s="160" t="s">
        <v>18159</v>
      </c>
      <c r="K235" s="160" t="s">
        <v>159</v>
      </c>
      <c r="L235" s="160" t="s">
        <v>18160</v>
      </c>
      <c r="M235" s="161">
        <v>45892.661805555559</v>
      </c>
      <c r="N235" s="161">
        <v>45894.463888888888</v>
      </c>
      <c r="O235" s="160" t="s">
        <v>16559</v>
      </c>
      <c r="P235" s="160" t="s">
        <v>2962</v>
      </c>
      <c r="Q235" s="160" t="s">
        <v>3006</v>
      </c>
      <c r="R235" s="160" t="s">
        <v>3899</v>
      </c>
      <c r="S235" s="160" t="s">
        <v>2965</v>
      </c>
      <c r="T235" s="162" t="s">
        <v>18161</v>
      </c>
      <c r="U235" s="160" t="s">
        <v>2967</v>
      </c>
      <c r="V235" s="160" t="s">
        <v>18162</v>
      </c>
      <c r="W235" s="160" t="s">
        <v>25</v>
      </c>
      <c r="X235" s="160" t="s">
        <v>166</v>
      </c>
      <c r="Y235" s="160" t="s">
        <v>1029</v>
      </c>
      <c r="Z235" s="160">
        <v>1</v>
      </c>
      <c r="AA235" s="160">
        <v>0</v>
      </c>
      <c r="AB235" s="87">
        <f>IF(U235="SOPORTE_TELEFÓNICO",'BASE LIQUIDACION REDEBAN 2025'!$B$19,IF(U235="ENVÍO",'BASE LIQUIDACION REDEBAN 2025'!$C$2,IF(W235="TIPO I",'BASE LIQUIDACION REDEBAN 2025'!$C$2,IF(W235="TIPO II",'BASE LIQUIDACION REDEBAN 2025'!$C$3,IF(W235="TIPO III",'BASE LIQUIDACION REDEBAN 2025'!$C$4,IF(W235="TIPO IV",'BASE LIQUIDACION REDEBAN 2025'!$C$5,IF(X235="AEREO",'BASE LIQUIDACION REDEBAN 2025'!$B$6,'BASE LIQUIDACION REDEBAN 2025'!$C$5)))))))</f>
        <v>65960.072302</v>
      </c>
      <c r="AC235" s="87">
        <f>IF(OR(U235="SOPORTE_TELEFÓNICO",U235="ENVÍO"),0,IF(W235="TIPO I",'BASE LIQUIDACION REDEBAN 2025'!$B$10,IF(W235="TIPO II",'BASE LIQUIDACION REDEBAN 2025'!$B$11,IF(W235="TIPO III",'BASE LIQUIDACION REDEBAN 2025'!$B$12,'BASE LIQUIDACION REDEBAN 2025'!$B$13))))</f>
        <v>75096.394270399993</v>
      </c>
      <c r="AD235" s="87">
        <f t="shared" si="3"/>
        <v>65960.072302</v>
      </c>
    </row>
    <row r="236" spans="1:30" s="8" customFormat="1" ht="13.15">
      <c r="A236" s="160" t="s">
        <v>68</v>
      </c>
      <c r="B236" s="86" t="str">
        <f>VLOOKUP(A236,'CENTRO DE COSTOS'!A:D,4,FALSE)</f>
        <v>WILLIAM ASDRUBAL ROZO ROZO</v>
      </c>
      <c r="C236" s="86" t="str">
        <f>VLOOKUP(A236,'CENTRO DE COSTOS'!A:D,2,FALSE)</f>
        <v>0004-0004</v>
      </c>
      <c r="D236" s="160">
        <v>11001</v>
      </c>
      <c r="E236" s="160">
        <v>5768795</v>
      </c>
      <c r="F236" s="160">
        <v>89407542</v>
      </c>
      <c r="G236" s="160" t="s">
        <v>2958</v>
      </c>
      <c r="H236" s="160" t="s">
        <v>470</v>
      </c>
      <c r="I236" s="160" t="s">
        <v>68</v>
      </c>
      <c r="J236" s="160" t="s">
        <v>18163</v>
      </c>
      <c r="K236" s="160" t="s">
        <v>159</v>
      </c>
      <c r="L236" s="160" t="s">
        <v>18164</v>
      </c>
      <c r="M236" s="161">
        <v>45892.484027777777</v>
      </c>
      <c r="N236" s="161">
        <v>45894.46597222222</v>
      </c>
      <c r="O236" s="160" t="s">
        <v>16559</v>
      </c>
      <c r="P236" s="160" t="s">
        <v>2962</v>
      </c>
      <c r="Q236" s="160" t="s">
        <v>3006</v>
      </c>
      <c r="R236" s="160" t="s">
        <v>3155</v>
      </c>
      <c r="S236" s="160" t="s">
        <v>2965</v>
      </c>
      <c r="T236" s="162" t="s">
        <v>18165</v>
      </c>
      <c r="U236" s="160" t="s">
        <v>2967</v>
      </c>
      <c r="V236" s="160" t="s">
        <v>18166</v>
      </c>
      <c r="W236" s="160" t="s">
        <v>25</v>
      </c>
      <c r="X236" s="160" t="s">
        <v>166</v>
      </c>
      <c r="Y236" s="160" t="s">
        <v>1029</v>
      </c>
      <c r="Z236" s="160">
        <v>1</v>
      </c>
      <c r="AA236" s="160">
        <v>0</v>
      </c>
      <c r="AB236" s="87">
        <f>IF(U236="SOPORTE_TELEFÓNICO",'BASE LIQUIDACION REDEBAN 2025'!$B$19,IF(U236="ENVÍO",'BASE LIQUIDACION REDEBAN 2025'!$C$2,IF(W236="TIPO I",'BASE LIQUIDACION REDEBAN 2025'!$C$2,IF(W236="TIPO II",'BASE LIQUIDACION REDEBAN 2025'!$C$3,IF(W236="TIPO III",'BASE LIQUIDACION REDEBAN 2025'!$C$4,IF(W236="TIPO IV",'BASE LIQUIDACION REDEBAN 2025'!$C$5,IF(X236="AEREO",'BASE LIQUIDACION REDEBAN 2025'!$B$6,'BASE LIQUIDACION REDEBAN 2025'!$C$5)))))))</f>
        <v>65960.072302</v>
      </c>
      <c r="AC236" s="87">
        <f>IF(OR(U236="SOPORTE_TELEFÓNICO",U236="ENVÍO"),0,IF(W236="TIPO I",'BASE LIQUIDACION REDEBAN 2025'!$B$10,IF(W236="TIPO II",'BASE LIQUIDACION REDEBAN 2025'!$B$11,IF(W236="TIPO III",'BASE LIQUIDACION REDEBAN 2025'!$B$12,'BASE LIQUIDACION REDEBAN 2025'!$B$13))))</f>
        <v>75096.394270399993</v>
      </c>
      <c r="AD236" s="87">
        <f t="shared" si="3"/>
        <v>65960.072302</v>
      </c>
    </row>
    <row r="237" spans="1:30" s="8" customFormat="1" ht="13.15">
      <c r="A237" s="160" t="s">
        <v>81</v>
      </c>
      <c r="B237" s="86" t="str">
        <f>VLOOKUP(A237,'CENTRO DE COSTOS'!A:D,4,FALSE)</f>
        <v>MIGUEL JULIÁN HERNÁNDEZ GUARÍN</v>
      </c>
      <c r="C237" s="86" t="str">
        <f>VLOOKUP(A237,'CENTRO DE COSTOS'!A:D,2,FALSE)</f>
        <v>0004-0008</v>
      </c>
      <c r="D237" s="160">
        <v>54001</v>
      </c>
      <c r="E237" s="160">
        <v>5769804</v>
      </c>
      <c r="F237" s="160">
        <v>53504270</v>
      </c>
      <c r="G237" s="160" t="s">
        <v>2958</v>
      </c>
      <c r="H237" s="160" t="s">
        <v>317</v>
      </c>
      <c r="I237" s="160" t="s">
        <v>81</v>
      </c>
      <c r="J237" s="160" t="s">
        <v>18167</v>
      </c>
      <c r="K237" s="160" t="s">
        <v>159</v>
      </c>
      <c r="L237" s="160" t="s">
        <v>18168</v>
      </c>
      <c r="M237" s="161">
        <v>45894.371527777781</v>
      </c>
      <c r="N237" s="161">
        <v>45894.466666666667</v>
      </c>
      <c r="O237" s="160" t="s">
        <v>16559</v>
      </c>
      <c r="P237" s="160" t="s">
        <v>2962</v>
      </c>
      <c r="Q237" s="160" t="s">
        <v>3076</v>
      </c>
      <c r="R237" s="160" t="s">
        <v>3076</v>
      </c>
      <c r="S237" s="160" t="s">
        <v>2965</v>
      </c>
      <c r="T237" s="162" t="s">
        <v>18169</v>
      </c>
      <c r="U237" s="160" t="s">
        <v>2967</v>
      </c>
      <c r="V237" s="160" t="s">
        <v>18170</v>
      </c>
      <c r="W237" s="160" t="s">
        <v>25</v>
      </c>
      <c r="X237" s="160" t="s">
        <v>166</v>
      </c>
      <c r="Y237" s="160" t="s">
        <v>1496</v>
      </c>
      <c r="Z237" s="160">
        <v>1</v>
      </c>
      <c r="AA237" s="160">
        <v>0</v>
      </c>
      <c r="AB237" s="87">
        <f>IF(U237="SOPORTE_TELEFÓNICO",'BASE LIQUIDACION REDEBAN 2025'!$B$19,IF(U237="ENVÍO",'BASE LIQUIDACION REDEBAN 2025'!$C$2,IF(W237="TIPO I",'BASE LIQUIDACION REDEBAN 2025'!$C$2,IF(W237="TIPO II",'BASE LIQUIDACION REDEBAN 2025'!$C$3,IF(W237="TIPO III",'BASE LIQUIDACION REDEBAN 2025'!$C$4,IF(W237="TIPO IV",'BASE LIQUIDACION REDEBAN 2025'!$C$5,IF(X237="AEREO",'BASE LIQUIDACION REDEBAN 2025'!$B$6,'BASE LIQUIDACION REDEBAN 2025'!$C$5)))))))</f>
        <v>65960.072302</v>
      </c>
      <c r="AC237" s="87">
        <f>IF(OR(U237="SOPORTE_TELEFÓNICO",U237="ENVÍO"),0,IF(W237="TIPO I",'BASE LIQUIDACION REDEBAN 2025'!$B$10,IF(W237="TIPO II",'BASE LIQUIDACION REDEBAN 2025'!$B$11,IF(W237="TIPO III",'BASE LIQUIDACION REDEBAN 2025'!$B$12,'BASE LIQUIDACION REDEBAN 2025'!$B$13))))</f>
        <v>75096.394270399993</v>
      </c>
      <c r="AD237" s="87">
        <f t="shared" si="3"/>
        <v>65960.072302</v>
      </c>
    </row>
    <row r="238" spans="1:30" s="8" customFormat="1" ht="13.15">
      <c r="A238" s="160" t="s">
        <v>76</v>
      </c>
      <c r="B238" s="86" t="str">
        <f>VLOOKUP(A238,'CENTRO DE COSTOS'!A:D,4,FALSE)</f>
        <v>DIEGO FERNANDO HENAO CARDONA</v>
      </c>
      <c r="C238" s="86" t="str">
        <f>VLOOKUP(A238,'CENTRO DE COSTOS'!A:D,2,FALSE)</f>
        <v>0004-0003</v>
      </c>
      <c r="D238" s="160">
        <v>76111</v>
      </c>
      <c r="E238" s="160">
        <v>5769045</v>
      </c>
      <c r="F238" s="160">
        <v>16581332</v>
      </c>
      <c r="G238" s="160" t="s">
        <v>2958</v>
      </c>
      <c r="H238" s="160" t="s">
        <v>227</v>
      </c>
      <c r="I238" s="160" t="s">
        <v>4751</v>
      </c>
      <c r="J238" s="160" t="s">
        <v>18171</v>
      </c>
      <c r="K238" s="160" t="s">
        <v>159</v>
      </c>
      <c r="L238" s="160" t="s">
        <v>18172</v>
      </c>
      <c r="M238" s="161">
        <v>45892.665277777778</v>
      </c>
      <c r="N238" s="161">
        <v>45894.496527777781</v>
      </c>
      <c r="O238" s="160" t="s">
        <v>16559</v>
      </c>
      <c r="P238" s="160" t="s">
        <v>2962</v>
      </c>
      <c r="Q238" s="160" t="s">
        <v>3006</v>
      </c>
      <c r="R238" s="160" t="s">
        <v>2972</v>
      </c>
      <c r="S238" s="160" t="s">
        <v>2965</v>
      </c>
      <c r="T238" s="162" t="s">
        <v>18173</v>
      </c>
      <c r="U238" s="160" t="s">
        <v>2967</v>
      </c>
      <c r="V238" s="160" t="s">
        <v>18174</v>
      </c>
      <c r="W238" s="160" t="s">
        <v>28</v>
      </c>
      <c r="X238" s="160" t="s">
        <v>166</v>
      </c>
      <c r="Y238" s="160" t="s">
        <v>1408</v>
      </c>
      <c r="Z238" s="160">
        <v>1</v>
      </c>
      <c r="AA238" s="160">
        <v>0</v>
      </c>
      <c r="AB238" s="87">
        <f>IF(U238="SOPORTE_TELEFÓNICO",'BASE LIQUIDACION REDEBAN 2025'!$B$19,IF(U238="ENVÍO",'BASE LIQUIDACION REDEBAN 2025'!$C$2,IF(W238="TIPO I",'BASE LIQUIDACION REDEBAN 2025'!$C$2,IF(W238="TIPO II",'BASE LIQUIDACION REDEBAN 2025'!$C$3,IF(W238="TIPO III",'BASE LIQUIDACION REDEBAN 2025'!$C$4,IF(W238="TIPO IV",'BASE LIQUIDACION REDEBAN 2025'!$C$5,IF(X238="AEREO",'BASE LIQUIDACION REDEBAN 2025'!$B$6,'BASE LIQUIDACION REDEBAN 2025'!$C$5)))))))</f>
        <v>144967.87232000002</v>
      </c>
      <c r="AC238" s="87">
        <f>IF(OR(U238="SOPORTE_TELEFÓNICO",U238="ENVÍO"),0,IF(W238="TIPO I",'BASE LIQUIDACION REDEBAN 2025'!$B$10,IF(W238="TIPO II",'BASE LIQUIDACION REDEBAN 2025'!$B$11,IF(W238="TIPO III",'BASE LIQUIDACION REDEBAN 2025'!$B$12,'BASE LIQUIDACION REDEBAN 2025'!$B$13))))</f>
        <v>140395.6348884</v>
      </c>
      <c r="AD238" s="87">
        <f t="shared" si="3"/>
        <v>144967.87232000002</v>
      </c>
    </row>
    <row r="239" spans="1:30" s="8" customFormat="1" ht="13.15">
      <c r="A239" s="160" t="s">
        <v>93</v>
      </c>
      <c r="B239" s="86" t="str">
        <f>VLOOKUP(A239,'CENTRO DE COSTOS'!A:D,4,FALSE)</f>
        <v>DIEGO FERNANDO HENAO CARDONA</v>
      </c>
      <c r="C239" s="86" t="str">
        <f>VLOOKUP(A239,'CENTRO DE COSTOS'!A:D,2,FALSE)</f>
        <v>0004-0003</v>
      </c>
      <c r="D239" s="160">
        <v>52001</v>
      </c>
      <c r="E239" s="160">
        <v>5769733</v>
      </c>
      <c r="F239" s="160">
        <v>18832931</v>
      </c>
      <c r="G239" s="160" t="s">
        <v>2958</v>
      </c>
      <c r="H239" s="160" t="s">
        <v>174</v>
      </c>
      <c r="I239" s="160" t="s">
        <v>93</v>
      </c>
      <c r="J239" s="160" t="s">
        <v>17636</v>
      </c>
      <c r="K239" s="160" t="s">
        <v>159</v>
      </c>
      <c r="L239" s="160" t="s">
        <v>18175</v>
      </c>
      <c r="M239" s="161">
        <v>45894.345833333333</v>
      </c>
      <c r="N239" s="161">
        <v>45894.50277777778</v>
      </c>
      <c r="O239" s="160" t="s">
        <v>16559</v>
      </c>
      <c r="P239" s="160" t="s">
        <v>2988</v>
      </c>
      <c r="Q239" s="160" t="s">
        <v>3335</v>
      </c>
      <c r="R239" s="160" t="s">
        <v>3336</v>
      </c>
      <c r="S239" s="160" t="s">
        <v>2965</v>
      </c>
      <c r="T239" s="162" t="s">
        <v>18176</v>
      </c>
      <c r="U239" s="160" t="s">
        <v>2967</v>
      </c>
      <c r="V239" s="160" t="s">
        <v>17639</v>
      </c>
      <c r="W239" s="160" t="s">
        <v>25</v>
      </c>
      <c r="X239" s="160" t="s">
        <v>166</v>
      </c>
      <c r="Y239" s="160" t="s">
        <v>3595</v>
      </c>
      <c r="Z239" s="160">
        <v>1</v>
      </c>
      <c r="AA239" s="160">
        <v>0</v>
      </c>
      <c r="AB239" s="87">
        <f>IF(U239="SOPORTE_TELEFÓNICO",'BASE LIQUIDACION REDEBAN 2025'!$B$19,IF(U239="ENVÍO",'BASE LIQUIDACION REDEBAN 2025'!$C$2,IF(W239="TIPO I",'BASE LIQUIDACION REDEBAN 2025'!$C$2,IF(W239="TIPO II",'BASE LIQUIDACION REDEBAN 2025'!$C$3,IF(W239="TIPO III",'BASE LIQUIDACION REDEBAN 2025'!$C$4,IF(W239="TIPO IV",'BASE LIQUIDACION REDEBAN 2025'!$C$5,IF(X239="AEREO",'BASE LIQUIDACION REDEBAN 2025'!$B$6,'BASE LIQUIDACION REDEBAN 2025'!$C$5)))))))</f>
        <v>65960.072302</v>
      </c>
      <c r="AC239" s="87">
        <f>IF(OR(U239="SOPORTE_TELEFÓNICO",U239="ENVÍO"),0,IF(W239="TIPO I",'BASE LIQUIDACION REDEBAN 2025'!$B$10,IF(W239="TIPO II",'BASE LIQUIDACION REDEBAN 2025'!$B$11,IF(W239="TIPO III",'BASE LIQUIDACION REDEBAN 2025'!$B$12,'BASE LIQUIDACION REDEBAN 2025'!$B$13))))</f>
        <v>75096.394270399993</v>
      </c>
      <c r="AD239" s="87">
        <f t="shared" si="3"/>
        <v>65960.072302</v>
      </c>
    </row>
    <row r="240" spans="1:30" s="8" customFormat="1" ht="13.15">
      <c r="A240" s="160" t="s">
        <v>68</v>
      </c>
      <c r="B240" s="86" t="str">
        <f>VLOOKUP(A240,'CENTRO DE COSTOS'!A:D,4,FALSE)</f>
        <v>WILLIAM ASDRUBAL ROZO ROZO</v>
      </c>
      <c r="C240" s="86" t="str">
        <f>VLOOKUP(A240,'CENTRO DE COSTOS'!A:D,2,FALSE)</f>
        <v>0004-0004</v>
      </c>
      <c r="D240" s="160">
        <v>11001</v>
      </c>
      <c r="E240" s="160">
        <v>5770047</v>
      </c>
      <c r="F240" s="160">
        <v>14806186</v>
      </c>
      <c r="G240" s="160" t="s">
        <v>2958</v>
      </c>
      <c r="H240" s="160" t="s">
        <v>470</v>
      </c>
      <c r="I240" s="160" t="s">
        <v>68</v>
      </c>
      <c r="J240" s="160" t="s">
        <v>17805</v>
      </c>
      <c r="K240" s="160" t="s">
        <v>159</v>
      </c>
      <c r="L240" s="160" t="s">
        <v>18177</v>
      </c>
      <c r="M240" s="161">
        <v>45894.425694444442</v>
      </c>
      <c r="N240" s="161">
        <v>45894.587500000001</v>
      </c>
      <c r="O240" s="160" t="s">
        <v>16559</v>
      </c>
      <c r="P240" s="160" t="s">
        <v>2962</v>
      </c>
      <c r="Q240" s="160" t="s">
        <v>3055</v>
      </c>
      <c r="R240" s="160" t="s">
        <v>3056</v>
      </c>
      <c r="S240" s="160" t="s">
        <v>2965</v>
      </c>
      <c r="T240" s="162" t="s">
        <v>18178</v>
      </c>
      <c r="U240" s="160" t="s">
        <v>2967</v>
      </c>
      <c r="V240" s="160" t="s">
        <v>18179</v>
      </c>
      <c r="W240" s="160" t="s">
        <v>25</v>
      </c>
      <c r="X240" s="160" t="s">
        <v>166</v>
      </c>
      <c r="Y240" s="160" t="s">
        <v>506</v>
      </c>
      <c r="Z240" s="160">
        <v>1</v>
      </c>
      <c r="AA240" s="160">
        <v>0</v>
      </c>
      <c r="AB240" s="87">
        <f>IF(U240="SOPORTE_TELEFÓNICO",'BASE LIQUIDACION REDEBAN 2025'!$B$19,IF(U240="ENVÍO",'BASE LIQUIDACION REDEBAN 2025'!$C$2,IF(W240="TIPO I",'BASE LIQUIDACION REDEBAN 2025'!$C$2,IF(W240="TIPO II",'BASE LIQUIDACION REDEBAN 2025'!$C$3,IF(W240="TIPO III",'BASE LIQUIDACION REDEBAN 2025'!$C$4,IF(W240="TIPO IV",'BASE LIQUIDACION REDEBAN 2025'!$C$5,IF(X240="AEREO",'BASE LIQUIDACION REDEBAN 2025'!$B$6,'BASE LIQUIDACION REDEBAN 2025'!$C$5)))))))</f>
        <v>65960.072302</v>
      </c>
      <c r="AC240" s="87">
        <f>IF(OR(U240="SOPORTE_TELEFÓNICO",U240="ENVÍO"),0,IF(W240="TIPO I",'BASE LIQUIDACION REDEBAN 2025'!$B$10,IF(W240="TIPO II",'BASE LIQUIDACION REDEBAN 2025'!$B$11,IF(W240="TIPO III",'BASE LIQUIDACION REDEBAN 2025'!$B$12,'BASE LIQUIDACION REDEBAN 2025'!$B$13))))</f>
        <v>75096.394270399993</v>
      </c>
      <c r="AD240" s="87">
        <f t="shared" si="3"/>
        <v>65960.072302</v>
      </c>
    </row>
    <row r="241" spans="1:30" s="8" customFormat="1" ht="13.15">
      <c r="A241" s="160" t="s">
        <v>96</v>
      </c>
      <c r="B241" s="86" t="str">
        <f>VLOOKUP(A241,'CENTRO DE COSTOS'!A:D,4,FALSE)</f>
        <v>JOSE MAURICIO HERNANDEZ ROJAS</v>
      </c>
      <c r="C241" s="86" t="str">
        <f>VLOOKUP(A241,'CENTRO DE COSTOS'!A:D,2,FALSE)</f>
        <v>0004-0001</v>
      </c>
      <c r="D241" s="160">
        <v>47189</v>
      </c>
      <c r="E241" s="160">
        <v>5769909</v>
      </c>
      <c r="F241" s="160">
        <v>41505017</v>
      </c>
      <c r="G241" s="160" t="s">
        <v>2958</v>
      </c>
      <c r="H241" s="160" t="s">
        <v>1896</v>
      </c>
      <c r="I241" s="160" t="s">
        <v>3902</v>
      </c>
      <c r="J241" s="160" t="s">
        <v>18180</v>
      </c>
      <c r="K241" s="160" t="s">
        <v>159</v>
      </c>
      <c r="L241" s="160" t="s">
        <v>18181</v>
      </c>
      <c r="M241" s="161">
        <v>45894.394444444442</v>
      </c>
      <c r="N241" s="161">
        <v>45894.594444444447</v>
      </c>
      <c r="O241" s="160" t="s">
        <v>16559</v>
      </c>
      <c r="P241" s="160" t="s">
        <v>2988</v>
      </c>
      <c r="Q241" s="160" t="s">
        <v>2978</v>
      </c>
      <c r="R241" s="160" t="s">
        <v>3110</v>
      </c>
      <c r="S241" s="160" t="s">
        <v>2965</v>
      </c>
      <c r="T241" s="162" t="s">
        <v>18182</v>
      </c>
      <c r="U241" s="160" t="s">
        <v>2967</v>
      </c>
      <c r="V241" s="160" t="s">
        <v>18183</v>
      </c>
      <c r="W241" s="160" t="s">
        <v>28</v>
      </c>
      <c r="X241" s="160" t="s">
        <v>166</v>
      </c>
      <c r="Y241" s="160" t="s">
        <v>17704</v>
      </c>
      <c r="Z241" s="160">
        <v>1</v>
      </c>
      <c r="AA241" s="160">
        <v>0</v>
      </c>
      <c r="AB241" s="87">
        <f>IF(U241="SOPORTE_TELEFÓNICO",'BASE LIQUIDACION REDEBAN 2025'!$B$19,IF(U241="ENVÍO",'BASE LIQUIDACION REDEBAN 2025'!$C$2,IF(W241="TIPO I",'BASE LIQUIDACION REDEBAN 2025'!$C$2,IF(W241="TIPO II",'BASE LIQUIDACION REDEBAN 2025'!$C$3,IF(W241="TIPO III",'BASE LIQUIDACION REDEBAN 2025'!$C$4,IF(W241="TIPO IV",'BASE LIQUIDACION REDEBAN 2025'!$C$5,IF(X241="AEREO",'BASE LIQUIDACION REDEBAN 2025'!$B$6,'BASE LIQUIDACION REDEBAN 2025'!$C$5)))))))</f>
        <v>144967.87232000002</v>
      </c>
      <c r="AC241" s="87">
        <f>IF(OR(U241="SOPORTE_TELEFÓNICO",U241="ENVÍO"),0,IF(W241="TIPO I",'BASE LIQUIDACION REDEBAN 2025'!$B$10,IF(W241="TIPO II",'BASE LIQUIDACION REDEBAN 2025'!$B$11,IF(W241="TIPO III",'BASE LIQUIDACION REDEBAN 2025'!$B$12,'BASE LIQUIDACION REDEBAN 2025'!$B$13))))</f>
        <v>140395.6348884</v>
      </c>
      <c r="AD241" s="87">
        <f t="shared" si="3"/>
        <v>144967.87232000002</v>
      </c>
    </row>
    <row r="242" spans="1:30" s="8" customFormat="1" ht="13.15">
      <c r="A242" s="160" t="s">
        <v>68</v>
      </c>
      <c r="B242" s="86" t="str">
        <f>VLOOKUP(A242,'CENTRO DE COSTOS'!A:D,4,FALSE)</f>
        <v>WILLIAM ASDRUBAL ROZO ROZO</v>
      </c>
      <c r="C242" s="86" t="str">
        <f>VLOOKUP(A242,'CENTRO DE COSTOS'!A:D,2,FALSE)</f>
        <v>0004-0004</v>
      </c>
      <c r="D242" s="160">
        <v>25740</v>
      </c>
      <c r="E242" s="160">
        <v>5768951</v>
      </c>
      <c r="F242" s="160">
        <v>15114234</v>
      </c>
      <c r="G242" s="160" t="s">
        <v>2958</v>
      </c>
      <c r="H242" s="160" t="s">
        <v>470</v>
      </c>
      <c r="I242" s="160" t="s">
        <v>2212</v>
      </c>
      <c r="J242" s="160" t="s">
        <v>18184</v>
      </c>
      <c r="K242" s="160" t="s">
        <v>159</v>
      </c>
      <c r="L242" s="160" t="s">
        <v>18185</v>
      </c>
      <c r="M242" s="161">
        <v>45892.569444444445</v>
      </c>
      <c r="N242" s="161">
        <v>45894.654166666667</v>
      </c>
      <c r="O242" s="160" t="s">
        <v>16559</v>
      </c>
      <c r="P242" s="160" t="s">
        <v>2962</v>
      </c>
      <c r="Q242" s="160" t="s">
        <v>3055</v>
      </c>
      <c r="R242" s="160" t="s">
        <v>3056</v>
      </c>
      <c r="S242" s="160" t="s">
        <v>2965</v>
      </c>
      <c r="T242" s="162" t="s">
        <v>18186</v>
      </c>
      <c r="U242" s="160" t="s">
        <v>2967</v>
      </c>
      <c r="V242" s="160" t="s">
        <v>18187</v>
      </c>
      <c r="W242" s="160" t="s">
        <v>28</v>
      </c>
      <c r="X242" s="160" t="s">
        <v>166</v>
      </c>
      <c r="Y242" s="160" t="s">
        <v>2089</v>
      </c>
      <c r="Z242" s="160">
        <v>1</v>
      </c>
      <c r="AA242" s="160">
        <v>0</v>
      </c>
      <c r="AB242" s="87">
        <f>IF(U242="SOPORTE_TELEFÓNICO",'BASE LIQUIDACION REDEBAN 2025'!$B$19,IF(U242="ENVÍO",'BASE LIQUIDACION REDEBAN 2025'!$C$2,IF(W242="TIPO I",'BASE LIQUIDACION REDEBAN 2025'!$C$2,IF(W242="TIPO II",'BASE LIQUIDACION REDEBAN 2025'!$C$3,IF(W242="TIPO III",'BASE LIQUIDACION REDEBAN 2025'!$C$4,IF(W242="TIPO IV",'BASE LIQUIDACION REDEBAN 2025'!$C$5,IF(X242="AEREO",'BASE LIQUIDACION REDEBAN 2025'!$B$6,'BASE LIQUIDACION REDEBAN 2025'!$C$5)))))))</f>
        <v>144967.87232000002</v>
      </c>
      <c r="AC242" s="87">
        <f>IF(OR(U242="SOPORTE_TELEFÓNICO",U242="ENVÍO"),0,IF(W242="TIPO I",'BASE LIQUIDACION REDEBAN 2025'!$B$10,IF(W242="TIPO II",'BASE LIQUIDACION REDEBAN 2025'!$B$11,IF(W242="TIPO III",'BASE LIQUIDACION REDEBAN 2025'!$B$12,'BASE LIQUIDACION REDEBAN 2025'!$B$13))))</f>
        <v>140395.6348884</v>
      </c>
      <c r="AD242" s="87">
        <f t="shared" si="3"/>
        <v>144967.87232000002</v>
      </c>
    </row>
    <row r="243" spans="1:30" s="8" customFormat="1" ht="13.15">
      <c r="A243" s="160" t="s">
        <v>90</v>
      </c>
      <c r="B243" s="86" t="str">
        <f>VLOOKUP(A243,'CENTRO DE COSTOS'!A:D,4,FALSE)</f>
        <v>JUAN SEBASTIÁN RÍOS CASTRILLÓN</v>
      </c>
      <c r="C243" s="86" t="str">
        <f>VLOOKUP(A243,'CENTRO DE COSTOS'!A:D,2,FALSE)</f>
        <v>0004-0005</v>
      </c>
      <c r="D243" s="160">
        <v>5142</v>
      </c>
      <c r="E243" s="160">
        <v>5769125</v>
      </c>
      <c r="F243" s="160">
        <v>89275208</v>
      </c>
      <c r="G243" s="160" t="s">
        <v>2958</v>
      </c>
      <c r="H243" s="160" t="s">
        <v>197</v>
      </c>
      <c r="I243" s="160" t="s">
        <v>16066</v>
      </c>
      <c r="J243" s="160" t="s">
        <v>18188</v>
      </c>
      <c r="K243" s="160" t="s">
        <v>159</v>
      </c>
      <c r="L243" s="160" t="s">
        <v>18189</v>
      </c>
      <c r="M243" s="161">
        <v>45893.333333333336</v>
      </c>
      <c r="N243" s="161">
        <v>45894.657638888886</v>
      </c>
      <c r="O243" s="160" t="s">
        <v>16559</v>
      </c>
      <c r="P243" s="160" t="s">
        <v>17315</v>
      </c>
      <c r="Q243" s="160" t="s">
        <v>3257</v>
      </c>
      <c r="R243" s="160" t="s">
        <v>17407</v>
      </c>
      <c r="S243" s="160" t="s">
        <v>2965</v>
      </c>
      <c r="T243" s="162" t="s">
        <v>18190</v>
      </c>
      <c r="U243" s="160" t="s">
        <v>3213</v>
      </c>
      <c r="V243" s="160">
        <v>0</v>
      </c>
      <c r="W243" s="160" t="s">
        <v>30</v>
      </c>
      <c r="X243" s="160" t="s">
        <v>166</v>
      </c>
      <c r="Y243" s="160" t="s">
        <v>1245</v>
      </c>
      <c r="Z243" s="160">
        <v>0</v>
      </c>
      <c r="AA243" s="160">
        <v>0</v>
      </c>
      <c r="AB243" s="87">
        <f>IF(U243="SOPORTE_TELEFÓNICO",'BASE LIQUIDACION REDEBAN 2025'!$B$19,IF(U243="ENVÍO",'BASE LIQUIDACION REDEBAN 2025'!$C$2,IF(W243="TIPO I",'BASE LIQUIDACION REDEBAN 2025'!$C$2,IF(W243="TIPO II",'BASE LIQUIDACION REDEBAN 2025'!$C$3,IF(W243="TIPO III",'BASE LIQUIDACION REDEBAN 2025'!$C$4,IF(W243="TIPO IV",'BASE LIQUIDACION REDEBAN 2025'!$C$5,IF(X243="AEREO",'BASE LIQUIDACION REDEBAN 2025'!$B$6,'BASE LIQUIDACION REDEBAN 2025'!$C$5)))))))</f>
        <v>41241.0800752</v>
      </c>
      <c r="AC243" s="87">
        <f>IF(OR(U243="SOPORTE_TELEFÓNICO",U243="ENVÍO"),0,IF(W243="TIPO I",'BASE LIQUIDACION REDEBAN 2025'!$B$10,IF(W243="TIPO II",'BASE LIQUIDACION REDEBAN 2025'!$B$11,IF(W243="TIPO III",'BASE LIQUIDACION REDEBAN 2025'!$B$12,'BASE LIQUIDACION REDEBAN 2025'!$B$13))))</f>
        <v>0</v>
      </c>
      <c r="AD243" s="87">
        <f t="shared" si="3"/>
        <v>41241.0800752</v>
      </c>
    </row>
    <row r="244" spans="1:30" s="8" customFormat="1" ht="13.15">
      <c r="A244" s="160" t="s">
        <v>68</v>
      </c>
      <c r="B244" s="86" t="str">
        <f>VLOOKUP(A244,'CENTRO DE COSTOS'!A:D,4,FALSE)</f>
        <v>WILLIAM ASDRUBAL ROZO ROZO</v>
      </c>
      <c r="C244" s="86" t="str">
        <f>VLOOKUP(A244,'CENTRO DE COSTOS'!A:D,2,FALSE)</f>
        <v>0004-0004</v>
      </c>
      <c r="D244" s="160">
        <v>11001</v>
      </c>
      <c r="E244" s="160">
        <v>5769823</v>
      </c>
      <c r="F244" s="160">
        <v>87864468</v>
      </c>
      <c r="G244" s="160" t="s">
        <v>2958</v>
      </c>
      <c r="H244" s="160" t="s">
        <v>470</v>
      </c>
      <c r="I244" s="160" t="s">
        <v>68</v>
      </c>
      <c r="J244" s="160" t="s">
        <v>18191</v>
      </c>
      <c r="K244" s="160" t="s">
        <v>159</v>
      </c>
      <c r="L244" s="160" t="s">
        <v>18192</v>
      </c>
      <c r="M244" s="161">
        <v>45894.375</v>
      </c>
      <c r="N244" s="161">
        <v>45894.704861111109</v>
      </c>
      <c r="O244" s="160" t="s">
        <v>16559</v>
      </c>
      <c r="P244" s="160" t="s">
        <v>2962</v>
      </c>
      <c r="Q244" s="160" t="s">
        <v>3183</v>
      </c>
      <c r="R244" s="160" t="s">
        <v>3376</v>
      </c>
      <c r="S244" s="160" t="s">
        <v>2965</v>
      </c>
      <c r="T244" s="162" t="s">
        <v>18193</v>
      </c>
      <c r="U244" s="160" t="s">
        <v>2967</v>
      </c>
      <c r="V244" s="160" t="s">
        <v>18194</v>
      </c>
      <c r="W244" s="160" t="s">
        <v>25</v>
      </c>
      <c r="X244" s="160" t="s">
        <v>166</v>
      </c>
      <c r="Y244" s="160" t="s">
        <v>475</v>
      </c>
      <c r="Z244" s="160">
        <v>1</v>
      </c>
      <c r="AA244" s="160">
        <v>0</v>
      </c>
      <c r="AB244" s="87">
        <f>IF(U244="SOPORTE_TELEFÓNICO",'BASE LIQUIDACION REDEBAN 2025'!$B$19,IF(U244="ENVÍO",'BASE LIQUIDACION REDEBAN 2025'!$C$2,IF(W244="TIPO I",'BASE LIQUIDACION REDEBAN 2025'!$C$2,IF(W244="TIPO II",'BASE LIQUIDACION REDEBAN 2025'!$C$3,IF(W244="TIPO III",'BASE LIQUIDACION REDEBAN 2025'!$C$4,IF(W244="TIPO IV",'BASE LIQUIDACION REDEBAN 2025'!$C$5,IF(X244="AEREO",'BASE LIQUIDACION REDEBAN 2025'!$B$6,'BASE LIQUIDACION REDEBAN 2025'!$C$5)))))))</f>
        <v>65960.072302</v>
      </c>
      <c r="AC244" s="87">
        <f>IF(OR(U244="SOPORTE_TELEFÓNICO",U244="ENVÍO"),0,IF(W244="TIPO I",'BASE LIQUIDACION REDEBAN 2025'!$B$10,IF(W244="TIPO II",'BASE LIQUIDACION REDEBAN 2025'!$B$11,IF(W244="TIPO III",'BASE LIQUIDACION REDEBAN 2025'!$B$12,'BASE LIQUIDACION REDEBAN 2025'!$B$13))))</f>
        <v>75096.394270399993</v>
      </c>
      <c r="AD244" s="87">
        <f t="shared" si="3"/>
        <v>65960.072302</v>
      </c>
    </row>
    <row r="245" spans="1:30" s="8" customFormat="1" ht="13.15">
      <c r="A245" s="160" t="s">
        <v>98</v>
      </c>
      <c r="B245" s="86" t="str">
        <f>VLOOKUP(A245,'CENTRO DE COSTOS'!A:D,4,FALSE)</f>
        <v>MIGUEL JULIÁN HERNÁNDEZ GUARÍN</v>
      </c>
      <c r="C245" s="86" t="str">
        <f>VLOOKUP(A245,'CENTRO DE COSTOS'!A:D,2,FALSE)</f>
        <v>0004-0008</v>
      </c>
      <c r="D245" s="160">
        <v>15238</v>
      </c>
      <c r="E245" s="160" t="s">
        <v>18195</v>
      </c>
      <c r="F245" s="160">
        <v>89349965</v>
      </c>
      <c r="G245" s="160" t="s">
        <v>2958</v>
      </c>
      <c r="H245" s="160" t="s">
        <v>241</v>
      </c>
      <c r="I245" s="160" t="s">
        <v>618</v>
      </c>
      <c r="J245" s="160" t="s">
        <v>16675</v>
      </c>
      <c r="K245" s="160" t="s">
        <v>159</v>
      </c>
      <c r="L245" s="160" t="s">
        <v>18196</v>
      </c>
      <c r="M245" s="161">
        <v>45891.438194444447</v>
      </c>
      <c r="N245" s="161">
        <v>45895.379525462973</v>
      </c>
      <c r="O245" s="160" t="s">
        <v>16559</v>
      </c>
      <c r="P245" s="160" t="s">
        <v>3273</v>
      </c>
      <c r="Q245" s="160">
        <v>0</v>
      </c>
      <c r="R245" s="160">
        <v>0</v>
      </c>
      <c r="S245" s="160" t="s">
        <v>2965</v>
      </c>
      <c r="T245" s="162" t="s">
        <v>18197</v>
      </c>
      <c r="U245" s="160" t="s">
        <v>3213</v>
      </c>
      <c r="V245" s="160">
        <v>0</v>
      </c>
      <c r="W245" s="160" t="s">
        <v>28</v>
      </c>
      <c r="X245" s="160" t="s">
        <v>166</v>
      </c>
      <c r="Y245" s="160" t="s">
        <v>2931</v>
      </c>
      <c r="Z245" s="160">
        <v>0</v>
      </c>
      <c r="AA245" s="160">
        <v>0</v>
      </c>
      <c r="AB245" s="87">
        <f>IF(U245="SOPORTE_TELEFÓNICO",'BASE LIQUIDACION REDEBAN 2025'!$B$19,IF(U245="ENVÍO",'BASE LIQUIDACION REDEBAN 2025'!$C$2,IF(W245="TIPO I",'BASE LIQUIDACION REDEBAN 2025'!$C$2,IF(W245="TIPO II",'BASE LIQUIDACION REDEBAN 2025'!$C$3,IF(W245="TIPO III",'BASE LIQUIDACION REDEBAN 2025'!$C$4,IF(W245="TIPO IV",'BASE LIQUIDACION REDEBAN 2025'!$C$5,IF(X245="AEREO",'BASE LIQUIDACION REDEBAN 2025'!$B$6,'BASE LIQUIDACION REDEBAN 2025'!$C$5)))))))</f>
        <v>41241.0800752</v>
      </c>
      <c r="AC245" s="87">
        <f>IF(OR(U245="SOPORTE_TELEFÓNICO",U245="ENVÍO"),0,IF(W245="TIPO I",'BASE LIQUIDACION REDEBAN 2025'!$B$10,IF(W245="TIPO II",'BASE LIQUIDACION REDEBAN 2025'!$B$11,IF(W245="TIPO III",'BASE LIQUIDACION REDEBAN 2025'!$B$12,'BASE LIQUIDACION REDEBAN 2025'!$B$13))))</f>
        <v>0</v>
      </c>
      <c r="AD245" s="87">
        <f t="shared" si="3"/>
        <v>41241.0800752</v>
      </c>
    </row>
    <row r="246" spans="1:30" s="8" customFormat="1" ht="13.15">
      <c r="A246" s="160" t="s">
        <v>72</v>
      </c>
      <c r="B246" s="86" t="str">
        <f>VLOOKUP(A246,'CENTRO DE COSTOS'!A:D,4,FALSE)</f>
        <v>MIGUEL JULIÁN HERNÁNDEZ GUARÍN</v>
      </c>
      <c r="C246" s="86" t="str">
        <f>VLOOKUP(A246,'CENTRO DE COSTOS'!A:D,2,FALSE)</f>
        <v>0004-0008</v>
      </c>
      <c r="D246" s="160">
        <v>68001</v>
      </c>
      <c r="E246" s="160">
        <v>5771126</v>
      </c>
      <c r="F246" s="160">
        <v>17068743</v>
      </c>
      <c r="G246" s="160" t="s">
        <v>2958</v>
      </c>
      <c r="H246" s="160" t="s">
        <v>820</v>
      </c>
      <c r="I246" s="160" t="s">
        <v>72</v>
      </c>
      <c r="J246" s="160" t="s">
        <v>18198</v>
      </c>
      <c r="K246" s="160" t="s">
        <v>159</v>
      </c>
      <c r="L246" s="160" t="s">
        <v>18199</v>
      </c>
      <c r="M246" s="161">
        <v>45894.695138888892</v>
      </c>
      <c r="N246" s="161">
        <v>45895.427083333336</v>
      </c>
      <c r="O246" s="160" t="s">
        <v>18200</v>
      </c>
      <c r="P246" s="160" t="s">
        <v>2962</v>
      </c>
      <c r="Q246" s="160" t="s">
        <v>2978</v>
      </c>
      <c r="R246" s="160" t="s">
        <v>2983</v>
      </c>
      <c r="S246" s="160" t="s">
        <v>2965</v>
      </c>
      <c r="T246" s="162" t="s">
        <v>18201</v>
      </c>
      <c r="U246" s="160" t="s">
        <v>2967</v>
      </c>
      <c r="V246" s="160" t="s">
        <v>18202</v>
      </c>
      <c r="W246" s="160" t="s">
        <v>25</v>
      </c>
      <c r="X246" s="160" t="s">
        <v>166</v>
      </c>
      <c r="Y246" s="160" t="s">
        <v>3140</v>
      </c>
      <c r="Z246" s="160">
        <v>1</v>
      </c>
      <c r="AA246" s="160">
        <v>0</v>
      </c>
      <c r="AB246" s="87">
        <f>IF(U246="SOPORTE_TELEFÓNICO",'BASE LIQUIDACION REDEBAN 2025'!$B$19,IF(U246="ENVÍO",'BASE LIQUIDACION REDEBAN 2025'!$C$2,IF(W246="TIPO I",'BASE LIQUIDACION REDEBAN 2025'!$C$2,IF(W246="TIPO II",'BASE LIQUIDACION REDEBAN 2025'!$C$3,IF(W246="TIPO III",'BASE LIQUIDACION REDEBAN 2025'!$C$4,IF(W246="TIPO IV",'BASE LIQUIDACION REDEBAN 2025'!$C$5,IF(X246="AEREO",'BASE LIQUIDACION REDEBAN 2025'!$B$6,'BASE LIQUIDACION REDEBAN 2025'!$C$5)))))))</f>
        <v>65960.072302</v>
      </c>
      <c r="AC246" s="87">
        <f>IF(OR(U246="SOPORTE_TELEFÓNICO",U246="ENVÍO"),0,IF(W246="TIPO I",'BASE LIQUIDACION REDEBAN 2025'!$B$10,IF(W246="TIPO II",'BASE LIQUIDACION REDEBAN 2025'!$B$11,IF(W246="TIPO III",'BASE LIQUIDACION REDEBAN 2025'!$B$12,'BASE LIQUIDACION REDEBAN 2025'!$B$13))))</f>
        <v>75096.394270399993</v>
      </c>
      <c r="AD246" s="87">
        <f t="shared" si="3"/>
        <v>65960.072302</v>
      </c>
    </row>
    <row r="247" spans="1:30" s="8" customFormat="1" ht="13.15">
      <c r="A247" s="160" t="s">
        <v>98</v>
      </c>
      <c r="B247" s="86" t="str">
        <f>VLOOKUP(A247,'CENTRO DE COSTOS'!A:D,4,FALSE)</f>
        <v>MIGUEL JULIÁN HERNÁNDEZ GUARÍN</v>
      </c>
      <c r="C247" s="86" t="str">
        <f>VLOOKUP(A247,'CENTRO DE COSTOS'!A:D,2,FALSE)</f>
        <v>0004-0008</v>
      </c>
      <c r="D247" s="160">
        <v>15776</v>
      </c>
      <c r="E247" s="160">
        <v>5770881</v>
      </c>
      <c r="F247" s="160">
        <v>21226436</v>
      </c>
      <c r="G247" s="160" t="s">
        <v>2958</v>
      </c>
      <c r="H247" s="160" t="s">
        <v>241</v>
      </c>
      <c r="I247" s="160" t="s">
        <v>1065</v>
      </c>
      <c r="J247" s="160" t="s">
        <v>18203</v>
      </c>
      <c r="K247" s="160" t="s">
        <v>159</v>
      </c>
      <c r="L247" s="160" t="s">
        <v>18204</v>
      </c>
      <c r="M247" s="161">
        <v>45894.632638888892</v>
      </c>
      <c r="N247" s="161">
        <v>45895.484027777777</v>
      </c>
      <c r="O247" s="160" t="s">
        <v>16559</v>
      </c>
      <c r="P247" s="160" t="s">
        <v>2962</v>
      </c>
      <c r="Q247" s="160" t="s">
        <v>3076</v>
      </c>
      <c r="R247" s="160" t="s">
        <v>3076</v>
      </c>
      <c r="S247" s="160" t="s">
        <v>2965</v>
      </c>
      <c r="T247" s="162" t="s">
        <v>18205</v>
      </c>
      <c r="U247" s="160" t="s">
        <v>2967</v>
      </c>
      <c r="V247" s="160" t="s">
        <v>18206</v>
      </c>
      <c r="W247" s="160" t="s">
        <v>28</v>
      </c>
      <c r="X247" s="160" t="s">
        <v>166</v>
      </c>
      <c r="Y247" s="160" t="s">
        <v>623</v>
      </c>
      <c r="Z247" s="160">
        <v>1</v>
      </c>
      <c r="AA247" s="160">
        <v>0</v>
      </c>
      <c r="AB247" s="87">
        <f>IF(U247="SOPORTE_TELEFÓNICO",'BASE LIQUIDACION REDEBAN 2025'!$B$19,IF(U247="ENVÍO",'BASE LIQUIDACION REDEBAN 2025'!$C$2,IF(W247="TIPO I",'BASE LIQUIDACION REDEBAN 2025'!$C$2,IF(W247="TIPO II",'BASE LIQUIDACION REDEBAN 2025'!$C$3,IF(W247="TIPO III",'BASE LIQUIDACION REDEBAN 2025'!$C$4,IF(W247="TIPO IV",'BASE LIQUIDACION REDEBAN 2025'!$C$5,IF(X247="AEREO",'BASE LIQUIDACION REDEBAN 2025'!$B$6,'BASE LIQUIDACION REDEBAN 2025'!$C$5)))))))</f>
        <v>144967.87232000002</v>
      </c>
      <c r="AC247" s="87">
        <f>IF(OR(U247="SOPORTE_TELEFÓNICO",U247="ENVÍO"),0,IF(W247="TIPO I",'BASE LIQUIDACION REDEBAN 2025'!$B$10,IF(W247="TIPO II",'BASE LIQUIDACION REDEBAN 2025'!$B$11,IF(W247="TIPO III",'BASE LIQUIDACION REDEBAN 2025'!$B$12,'BASE LIQUIDACION REDEBAN 2025'!$B$13))))</f>
        <v>140395.6348884</v>
      </c>
      <c r="AD247" s="87">
        <f t="shared" si="3"/>
        <v>144967.87232000002</v>
      </c>
    </row>
    <row r="248" spans="1:30" s="8" customFormat="1" ht="13.15">
      <c r="A248" s="160" t="s">
        <v>72</v>
      </c>
      <c r="B248" s="86" t="str">
        <f>VLOOKUP(A248,'CENTRO DE COSTOS'!A:D,4,FALSE)</f>
        <v>MIGUEL JULIÁN HERNÁNDEZ GUARÍN</v>
      </c>
      <c r="C248" s="86" t="str">
        <f>VLOOKUP(A248,'CENTRO DE COSTOS'!A:D,2,FALSE)</f>
        <v>0004-0008</v>
      </c>
      <c r="D248" s="160">
        <v>68001</v>
      </c>
      <c r="E248" s="160">
        <v>5771322</v>
      </c>
      <c r="F248" s="160">
        <v>24760621</v>
      </c>
      <c r="G248" s="160" t="s">
        <v>2958</v>
      </c>
      <c r="H248" s="160" t="s">
        <v>820</v>
      </c>
      <c r="I248" s="160" t="s">
        <v>72</v>
      </c>
      <c r="J248" s="160" t="s">
        <v>18207</v>
      </c>
      <c r="K248" s="160" t="s">
        <v>159</v>
      </c>
      <c r="L248" s="160" t="s">
        <v>18208</v>
      </c>
      <c r="M248" s="161">
        <v>45895.333333333336</v>
      </c>
      <c r="N248" s="161">
        <v>45895.508333333331</v>
      </c>
      <c r="O248" s="160" t="s">
        <v>16559</v>
      </c>
      <c r="P248" s="160" t="s">
        <v>2962</v>
      </c>
      <c r="Q248" s="160" t="s">
        <v>3017</v>
      </c>
      <c r="R248" s="160" t="s">
        <v>2972</v>
      </c>
      <c r="S248" s="160" t="s">
        <v>2965</v>
      </c>
      <c r="T248" s="162" t="s">
        <v>18209</v>
      </c>
      <c r="U248" s="160" t="s">
        <v>2967</v>
      </c>
      <c r="V248" s="160" t="s">
        <v>18210</v>
      </c>
      <c r="W248" s="160" t="s">
        <v>25</v>
      </c>
      <c r="X248" s="160" t="s">
        <v>166</v>
      </c>
      <c r="Y248" s="160" t="s">
        <v>838</v>
      </c>
      <c r="Z248" s="160">
        <v>1</v>
      </c>
      <c r="AA248" s="160">
        <v>0</v>
      </c>
      <c r="AB248" s="87">
        <f>IF(U248="SOPORTE_TELEFÓNICO",'BASE LIQUIDACION REDEBAN 2025'!$B$19,IF(U248="ENVÍO",'BASE LIQUIDACION REDEBAN 2025'!$C$2,IF(W248="TIPO I",'BASE LIQUIDACION REDEBAN 2025'!$C$2,IF(W248="TIPO II",'BASE LIQUIDACION REDEBAN 2025'!$C$3,IF(W248="TIPO III",'BASE LIQUIDACION REDEBAN 2025'!$C$4,IF(W248="TIPO IV",'BASE LIQUIDACION REDEBAN 2025'!$C$5,IF(X248="AEREO",'BASE LIQUIDACION REDEBAN 2025'!$B$6,'BASE LIQUIDACION REDEBAN 2025'!$C$5)))))))</f>
        <v>65960.072302</v>
      </c>
      <c r="AC248" s="87">
        <f>IF(OR(U248="SOPORTE_TELEFÓNICO",U248="ENVÍO"),0,IF(W248="TIPO I",'BASE LIQUIDACION REDEBAN 2025'!$B$10,IF(W248="TIPO II",'BASE LIQUIDACION REDEBAN 2025'!$B$11,IF(W248="TIPO III",'BASE LIQUIDACION REDEBAN 2025'!$B$12,'BASE LIQUIDACION REDEBAN 2025'!$B$13))))</f>
        <v>75096.394270399993</v>
      </c>
      <c r="AD248" s="87">
        <f t="shared" si="3"/>
        <v>65960.072302</v>
      </c>
    </row>
    <row r="249" spans="1:30" s="8" customFormat="1" ht="13.15">
      <c r="A249" s="160" t="s">
        <v>76</v>
      </c>
      <c r="B249" s="86" t="str">
        <f>VLOOKUP(A249,'CENTRO DE COSTOS'!A:D,4,FALSE)</f>
        <v>DIEGO FERNANDO HENAO CARDONA</v>
      </c>
      <c r="C249" s="86" t="str">
        <f>VLOOKUP(A249,'CENTRO DE COSTOS'!A:D,2,FALSE)</f>
        <v>0004-0003</v>
      </c>
      <c r="D249" s="160">
        <v>76001</v>
      </c>
      <c r="E249" s="160">
        <v>5771527</v>
      </c>
      <c r="F249" s="160">
        <v>20104089</v>
      </c>
      <c r="G249" s="160" t="s">
        <v>2958</v>
      </c>
      <c r="H249" s="160" t="s">
        <v>227</v>
      </c>
      <c r="I249" s="160" t="s">
        <v>76</v>
      </c>
      <c r="J249" s="160" t="s">
        <v>18211</v>
      </c>
      <c r="K249" s="160" t="s">
        <v>159</v>
      </c>
      <c r="L249" s="160" t="s">
        <v>18212</v>
      </c>
      <c r="M249" s="161">
        <v>45895.379166666666</v>
      </c>
      <c r="N249" s="161">
        <v>45895.512499999997</v>
      </c>
      <c r="O249" s="160" t="s">
        <v>16559</v>
      </c>
      <c r="P249" s="160" t="s">
        <v>2988</v>
      </c>
      <c r="Q249" s="160" t="s">
        <v>3257</v>
      </c>
      <c r="R249" s="160" t="s">
        <v>3258</v>
      </c>
      <c r="S249" s="160" t="s">
        <v>2965</v>
      </c>
      <c r="T249" s="162" t="s">
        <v>18213</v>
      </c>
      <c r="U249" s="160" t="s">
        <v>2967</v>
      </c>
      <c r="V249" s="160" t="s">
        <v>18214</v>
      </c>
      <c r="W249" s="160" t="s">
        <v>25</v>
      </c>
      <c r="X249" s="160" t="s">
        <v>166</v>
      </c>
      <c r="Y249" s="160" t="s">
        <v>1442</v>
      </c>
      <c r="Z249" s="160">
        <v>1</v>
      </c>
      <c r="AA249" s="160">
        <v>0</v>
      </c>
      <c r="AB249" s="87">
        <f>IF(U249="SOPORTE_TELEFÓNICO",'BASE LIQUIDACION REDEBAN 2025'!$B$19,IF(U249="ENVÍO",'BASE LIQUIDACION REDEBAN 2025'!$C$2,IF(W249="TIPO I",'BASE LIQUIDACION REDEBAN 2025'!$C$2,IF(W249="TIPO II",'BASE LIQUIDACION REDEBAN 2025'!$C$3,IF(W249="TIPO III",'BASE LIQUIDACION REDEBAN 2025'!$C$4,IF(W249="TIPO IV",'BASE LIQUIDACION REDEBAN 2025'!$C$5,IF(X249="AEREO",'BASE LIQUIDACION REDEBAN 2025'!$B$6,'BASE LIQUIDACION REDEBAN 2025'!$C$5)))))))</f>
        <v>65960.072302</v>
      </c>
      <c r="AC249" s="87">
        <f>IF(OR(U249="SOPORTE_TELEFÓNICO",U249="ENVÍO"),0,IF(W249="TIPO I",'BASE LIQUIDACION REDEBAN 2025'!$B$10,IF(W249="TIPO II",'BASE LIQUIDACION REDEBAN 2025'!$B$11,IF(W249="TIPO III",'BASE LIQUIDACION REDEBAN 2025'!$B$12,'BASE LIQUIDACION REDEBAN 2025'!$B$13))))</f>
        <v>75096.394270399993</v>
      </c>
      <c r="AD249" s="87">
        <f t="shared" si="3"/>
        <v>65960.072302</v>
      </c>
    </row>
    <row r="250" spans="1:30" s="8" customFormat="1" ht="13.15">
      <c r="A250" s="160" t="s">
        <v>90</v>
      </c>
      <c r="B250" s="86" t="str">
        <f>VLOOKUP(A250,'CENTRO DE COSTOS'!A:D,4,FALSE)</f>
        <v>JUAN SEBASTIÁN RÍOS CASTRILLÓN</v>
      </c>
      <c r="C250" s="86" t="str">
        <f>VLOOKUP(A250,'CENTRO DE COSTOS'!A:D,2,FALSE)</f>
        <v>0004-0005</v>
      </c>
      <c r="D250" s="160">
        <v>5001</v>
      </c>
      <c r="E250" s="160">
        <v>5771262</v>
      </c>
      <c r="F250" s="160">
        <v>87963176</v>
      </c>
      <c r="G250" s="160" t="s">
        <v>2958</v>
      </c>
      <c r="H250" s="160" t="s">
        <v>197</v>
      </c>
      <c r="I250" s="160" t="s">
        <v>90</v>
      </c>
      <c r="J250" s="160" t="s">
        <v>18215</v>
      </c>
      <c r="K250" s="160" t="s">
        <v>159</v>
      </c>
      <c r="L250" s="160" t="s">
        <v>18216</v>
      </c>
      <c r="M250" s="161">
        <v>45895.333333333336</v>
      </c>
      <c r="N250" s="161">
        <v>45895.513888888891</v>
      </c>
      <c r="O250" s="160" t="s">
        <v>16559</v>
      </c>
      <c r="P250" s="160" t="s">
        <v>2962</v>
      </c>
      <c r="Q250" s="160" t="s">
        <v>3076</v>
      </c>
      <c r="R250" s="160" t="s">
        <v>3076</v>
      </c>
      <c r="S250" s="160" t="s">
        <v>2965</v>
      </c>
      <c r="T250" s="162" t="s">
        <v>18217</v>
      </c>
      <c r="U250" s="160" t="s">
        <v>2967</v>
      </c>
      <c r="V250" s="160" t="s">
        <v>18218</v>
      </c>
      <c r="W250" s="160" t="s">
        <v>25</v>
      </c>
      <c r="X250" s="160" t="s">
        <v>166</v>
      </c>
      <c r="Y250" s="160" t="s">
        <v>368</v>
      </c>
      <c r="Z250" s="160">
        <v>1</v>
      </c>
      <c r="AA250" s="160">
        <v>0</v>
      </c>
      <c r="AB250" s="87">
        <f>IF(U250="SOPORTE_TELEFÓNICO",'BASE LIQUIDACION REDEBAN 2025'!$B$19,IF(U250="ENVÍO",'BASE LIQUIDACION REDEBAN 2025'!$C$2,IF(W250="TIPO I",'BASE LIQUIDACION REDEBAN 2025'!$C$2,IF(W250="TIPO II",'BASE LIQUIDACION REDEBAN 2025'!$C$3,IF(W250="TIPO III",'BASE LIQUIDACION REDEBAN 2025'!$C$4,IF(W250="TIPO IV",'BASE LIQUIDACION REDEBAN 2025'!$C$5,IF(X250="AEREO",'BASE LIQUIDACION REDEBAN 2025'!$B$6,'BASE LIQUIDACION REDEBAN 2025'!$C$5)))))))</f>
        <v>65960.072302</v>
      </c>
      <c r="AC250" s="87">
        <f>IF(OR(U250="SOPORTE_TELEFÓNICO",U250="ENVÍO"),0,IF(W250="TIPO I",'BASE LIQUIDACION REDEBAN 2025'!$B$10,IF(W250="TIPO II",'BASE LIQUIDACION REDEBAN 2025'!$B$11,IF(W250="TIPO III",'BASE LIQUIDACION REDEBAN 2025'!$B$12,'BASE LIQUIDACION REDEBAN 2025'!$B$13))))</f>
        <v>75096.394270399993</v>
      </c>
      <c r="AD250" s="87">
        <f t="shared" si="3"/>
        <v>65960.072302</v>
      </c>
    </row>
    <row r="251" spans="1:30" s="8" customFormat="1" ht="13.15">
      <c r="A251" s="160" t="s">
        <v>68</v>
      </c>
      <c r="B251" s="86" t="str">
        <f>VLOOKUP(A251,'CENTRO DE COSTOS'!A:D,4,FALSE)</f>
        <v>WILLIAM ASDRUBAL ROZO ROZO</v>
      </c>
      <c r="C251" s="86" t="str">
        <f>VLOOKUP(A251,'CENTRO DE COSTOS'!A:D,2,FALSE)</f>
        <v>0004-0004</v>
      </c>
      <c r="D251" s="160">
        <v>11001</v>
      </c>
      <c r="E251" s="160">
        <v>5771673</v>
      </c>
      <c r="F251" s="160">
        <v>16976680</v>
      </c>
      <c r="G251" s="160" t="s">
        <v>2958</v>
      </c>
      <c r="H251" s="160" t="s">
        <v>470</v>
      </c>
      <c r="I251" s="160" t="s">
        <v>68</v>
      </c>
      <c r="J251" s="160" t="s">
        <v>18219</v>
      </c>
      <c r="K251" s="160" t="s">
        <v>159</v>
      </c>
      <c r="L251" s="160" t="s">
        <v>18220</v>
      </c>
      <c r="M251" s="161">
        <v>45895.429861111108</v>
      </c>
      <c r="N251" s="161">
        <v>45895.567361111112</v>
      </c>
      <c r="O251" s="160" t="s">
        <v>16559</v>
      </c>
      <c r="P251" s="160" t="s">
        <v>17322</v>
      </c>
      <c r="Q251" s="160" t="s">
        <v>17323</v>
      </c>
      <c r="R251" s="160" t="s">
        <v>17324</v>
      </c>
      <c r="S251" s="160" t="s">
        <v>2965</v>
      </c>
      <c r="T251" s="162" t="s">
        <v>18221</v>
      </c>
      <c r="U251" s="160" t="s">
        <v>2967</v>
      </c>
      <c r="V251" s="160" t="s">
        <v>18222</v>
      </c>
      <c r="W251" s="160" t="s">
        <v>25</v>
      </c>
      <c r="X251" s="160" t="s">
        <v>166</v>
      </c>
      <c r="Y251" s="160" t="s">
        <v>3836</v>
      </c>
      <c r="Z251" s="160">
        <v>1</v>
      </c>
      <c r="AA251" s="160">
        <v>0</v>
      </c>
      <c r="AB251" s="87">
        <f>IF(U251="SOPORTE_TELEFÓNICO",'BASE LIQUIDACION REDEBAN 2025'!$B$19,IF(U251="ENVÍO",'BASE LIQUIDACION REDEBAN 2025'!$C$2,IF(W251="TIPO I",'BASE LIQUIDACION REDEBAN 2025'!$C$2,IF(W251="TIPO II",'BASE LIQUIDACION REDEBAN 2025'!$C$3,IF(W251="TIPO III",'BASE LIQUIDACION REDEBAN 2025'!$C$4,IF(W251="TIPO IV",'BASE LIQUIDACION REDEBAN 2025'!$C$5,IF(X251="AEREO",'BASE LIQUIDACION REDEBAN 2025'!$B$6,'BASE LIQUIDACION REDEBAN 2025'!$C$5)))))))</f>
        <v>65960.072302</v>
      </c>
      <c r="AC251" s="87">
        <f>IF(OR(U251="SOPORTE_TELEFÓNICO",U251="ENVÍO"),0,IF(W251="TIPO I",'BASE LIQUIDACION REDEBAN 2025'!$B$10,IF(W251="TIPO II",'BASE LIQUIDACION REDEBAN 2025'!$B$11,IF(W251="TIPO III",'BASE LIQUIDACION REDEBAN 2025'!$B$12,'BASE LIQUIDACION REDEBAN 2025'!$B$13))))</f>
        <v>75096.394270399993</v>
      </c>
      <c r="AD251" s="87">
        <f t="shared" ref="AD251:AD298" si="4">IF(OR(U251="SOPORTE_TELEFÓNICO",U251="ENVÍO"),AB251,(AB251*Z251+AC251*AA251))</f>
        <v>65960.072302</v>
      </c>
    </row>
    <row r="252" spans="1:30" s="8" customFormat="1" ht="13.15">
      <c r="A252" s="160" t="s">
        <v>68</v>
      </c>
      <c r="B252" s="86" t="str">
        <f>VLOOKUP(A252,'CENTRO DE COSTOS'!A:D,4,FALSE)</f>
        <v>WILLIAM ASDRUBAL ROZO ROZO</v>
      </c>
      <c r="C252" s="86" t="str">
        <f>VLOOKUP(A252,'CENTRO DE COSTOS'!A:D,2,FALSE)</f>
        <v>0004-0004</v>
      </c>
      <c r="D252" s="160">
        <v>25245</v>
      </c>
      <c r="E252" s="160">
        <v>5771598</v>
      </c>
      <c r="F252" s="160">
        <v>15639040</v>
      </c>
      <c r="G252" s="160" t="s">
        <v>2958</v>
      </c>
      <c r="H252" s="160" t="s">
        <v>470</v>
      </c>
      <c r="I252" s="160" t="s">
        <v>6614</v>
      </c>
      <c r="J252" s="160" t="s">
        <v>18223</v>
      </c>
      <c r="K252" s="160" t="s">
        <v>159</v>
      </c>
      <c r="L252" s="160" t="s">
        <v>18224</v>
      </c>
      <c r="M252" s="161">
        <v>45895.405555555553</v>
      </c>
      <c r="N252" s="161">
        <v>45895.601388888892</v>
      </c>
      <c r="O252" s="160" t="s">
        <v>16559</v>
      </c>
      <c r="P252" s="160" t="s">
        <v>2988</v>
      </c>
      <c r="Q252" s="160" t="s">
        <v>2963</v>
      </c>
      <c r="R252" s="160" t="s">
        <v>3326</v>
      </c>
      <c r="S252" s="160" t="s">
        <v>2965</v>
      </c>
      <c r="T252" s="162" t="s">
        <v>18225</v>
      </c>
      <c r="U252" s="160" t="s">
        <v>2967</v>
      </c>
      <c r="V252" s="160" t="s">
        <v>18226</v>
      </c>
      <c r="W252" s="160" t="s">
        <v>28</v>
      </c>
      <c r="X252" s="160" t="s">
        <v>166</v>
      </c>
      <c r="Y252" s="160" t="s">
        <v>1029</v>
      </c>
      <c r="Z252" s="160">
        <v>1</v>
      </c>
      <c r="AA252" s="160">
        <v>0</v>
      </c>
      <c r="AB252" s="87">
        <f>IF(U252="SOPORTE_TELEFÓNICO",'BASE LIQUIDACION REDEBAN 2025'!$B$19,IF(U252="ENVÍO",'BASE LIQUIDACION REDEBAN 2025'!$C$2,IF(W252="TIPO I",'BASE LIQUIDACION REDEBAN 2025'!$C$2,IF(W252="TIPO II",'BASE LIQUIDACION REDEBAN 2025'!$C$3,IF(W252="TIPO III",'BASE LIQUIDACION REDEBAN 2025'!$C$4,IF(W252="TIPO IV",'BASE LIQUIDACION REDEBAN 2025'!$C$5,IF(X252="AEREO",'BASE LIQUIDACION REDEBAN 2025'!$B$6,'BASE LIQUIDACION REDEBAN 2025'!$C$5)))))))</f>
        <v>144967.87232000002</v>
      </c>
      <c r="AC252" s="87">
        <f>IF(OR(U252="SOPORTE_TELEFÓNICO",U252="ENVÍO"),0,IF(W252="TIPO I",'BASE LIQUIDACION REDEBAN 2025'!$B$10,IF(W252="TIPO II",'BASE LIQUIDACION REDEBAN 2025'!$B$11,IF(W252="TIPO III",'BASE LIQUIDACION REDEBAN 2025'!$B$12,'BASE LIQUIDACION REDEBAN 2025'!$B$13))))</f>
        <v>140395.6348884</v>
      </c>
      <c r="AD252" s="87">
        <f t="shared" si="4"/>
        <v>144967.87232000002</v>
      </c>
    </row>
    <row r="253" spans="1:30" s="8" customFormat="1" ht="13.15">
      <c r="A253" s="160" t="s">
        <v>68</v>
      </c>
      <c r="B253" s="86" t="str">
        <f>VLOOKUP(A253,'CENTRO DE COSTOS'!A:D,4,FALSE)</f>
        <v>WILLIAM ASDRUBAL ROZO ROZO</v>
      </c>
      <c r="C253" s="86" t="str">
        <f>VLOOKUP(A253,'CENTRO DE COSTOS'!A:D,2,FALSE)</f>
        <v>0004-0004</v>
      </c>
      <c r="D253" s="160">
        <v>11001</v>
      </c>
      <c r="E253" s="160">
        <v>5771992</v>
      </c>
      <c r="F253" s="160">
        <v>17230095</v>
      </c>
      <c r="G253" s="160" t="s">
        <v>2958</v>
      </c>
      <c r="H253" s="160" t="s">
        <v>470</v>
      </c>
      <c r="I253" s="160" t="s">
        <v>68</v>
      </c>
      <c r="J253" s="160" t="s">
        <v>17948</v>
      </c>
      <c r="K253" s="160" t="s">
        <v>159</v>
      </c>
      <c r="L253" s="160" t="s">
        <v>18227</v>
      </c>
      <c r="M253" s="161">
        <v>45895.509722222225</v>
      </c>
      <c r="N253" s="161">
        <v>45895.616666666669</v>
      </c>
      <c r="O253" s="160" t="s">
        <v>16559</v>
      </c>
      <c r="P253" s="160" t="s">
        <v>17322</v>
      </c>
      <c r="Q253" s="160" t="s">
        <v>17323</v>
      </c>
      <c r="R253" s="160" t="s">
        <v>17324</v>
      </c>
      <c r="S253" s="160" t="s">
        <v>2965</v>
      </c>
      <c r="T253" s="162" t="s">
        <v>18228</v>
      </c>
      <c r="U253" s="160" t="s">
        <v>3213</v>
      </c>
      <c r="V253" s="160">
        <v>0</v>
      </c>
      <c r="W253" s="160" t="s">
        <v>25</v>
      </c>
      <c r="X253" s="160" t="s">
        <v>166</v>
      </c>
      <c r="Y253" s="160">
        <v>0</v>
      </c>
      <c r="Z253" s="160">
        <v>0</v>
      </c>
      <c r="AA253" s="160">
        <v>0</v>
      </c>
      <c r="AB253" s="87">
        <f>IF(U253="SOPORTE_TELEFÓNICO",'BASE LIQUIDACION REDEBAN 2025'!$B$19,IF(U253="ENVÍO",'BASE LIQUIDACION REDEBAN 2025'!$C$2,IF(W253="TIPO I",'BASE LIQUIDACION REDEBAN 2025'!$C$2,IF(W253="TIPO II",'BASE LIQUIDACION REDEBAN 2025'!$C$3,IF(W253="TIPO III",'BASE LIQUIDACION REDEBAN 2025'!$C$4,IF(W253="TIPO IV",'BASE LIQUIDACION REDEBAN 2025'!$C$5,IF(X253="AEREO",'BASE LIQUIDACION REDEBAN 2025'!$B$6,'BASE LIQUIDACION REDEBAN 2025'!$C$5)))))))</f>
        <v>41241.0800752</v>
      </c>
      <c r="AC253" s="87">
        <f>IF(OR(U253="SOPORTE_TELEFÓNICO",U253="ENVÍO"),0,IF(W253="TIPO I",'BASE LIQUIDACION REDEBAN 2025'!$B$10,IF(W253="TIPO II",'BASE LIQUIDACION REDEBAN 2025'!$B$11,IF(W253="TIPO III",'BASE LIQUIDACION REDEBAN 2025'!$B$12,'BASE LIQUIDACION REDEBAN 2025'!$B$13))))</f>
        <v>0</v>
      </c>
      <c r="AD253" s="87">
        <f t="shared" si="4"/>
        <v>41241.0800752</v>
      </c>
    </row>
    <row r="254" spans="1:30" s="8" customFormat="1" ht="13.15">
      <c r="A254" s="160" t="s">
        <v>81</v>
      </c>
      <c r="B254" s="86" t="str">
        <f>VLOOKUP(A254,'CENTRO DE COSTOS'!A:D,4,FALSE)</f>
        <v>MIGUEL JULIÁN HERNÁNDEZ GUARÍN</v>
      </c>
      <c r="C254" s="86" t="str">
        <f>VLOOKUP(A254,'CENTRO DE COSTOS'!A:D,2,FALSE)</f>
        <v>0004-0008</v>
      </c>
      <c r="D254" s="160">
        <v>54001</v>
      </c>
      <c r="E254" s="160">
        <v>5771546</v>
      </c>
      <c r="F254" s="160">
        <v>14724629</v>
      </c>
      <c r="G254" s="160" t="s">
        <v>2958</v>
      </c>
      <c r="H254" s="160" t="s">
        <v>317</v>
      </c>
      <c r="I254" s="160" t="s">
        <v>81</v>
      </c>
      <c r="J254" s="160" t="s">
        <v>18229</v>
      </c>
      <c r="K254" s="160" t="s">
        <v>159</v>
      </c>
      <c r="L254" s="160" t="s">
        <v>18230</v>
      </c>
      <c r="M254" s="161">
        <v>45895.383333333331</v>
      </c>
      <c r="N254" s="161">
        <v>45895.634027777778</v>
      </c>
      <c r="O254" s="160" t="s">
        <v>16559</v>
      </c>
      <c r="P254" s="160" t="s">
        <v>2988</v>
      </c>
      <c r="Q254" s="160" t="s">
        <v>2978</v>
      </c>
      <c r="R254" s="160" t="s">
        <v>3110</v>
      </c>
      <c r="S254" s="160" t="s">
        <v>2965</v>
      </c>
      <c r="T254" s="162" t="s">
        <v>18231</v>
      </c>
      <c r="U254" s="160" t="s">
        <v>2967</v>
      </c>
      <c r="V254" s="160" t="s">
        <v>18232</v>
      </c>
      <c r="W254" s="160" t="s">
        <v>25</v>
      </c>
      <c r="X254" s="160" t="s">
        <v>166</v>
      </c>
      <c r="Y254" s="160" t="s">
        <v>432</v>
      </c>
      <c r="Z254" s="160">
        <v>1</v>
      </c>
      <c r="AA254" s="160">
        <v>0</v>
      </c>
      <c r="AB254" s="87">
        <f>IF(U254="SOPORTE_TELEFÓNICO",'BASE LIQUIDACION REDEBAN 2025'!$B$19,IF(U254="ENVÍO",'BASE LIQUIDACION REDEBAN 2025'!$C$2,IF(W254="TIPO I",'BASE LIQUIDACION REDEBAN 2025'!$C$2,IF(W254="TIPO II",'BASE LIQUIDACION REDEBAN 2025'!$C$3,IF(W254="TIPO III",'BASE LIQUIDACION REDEBAN 2025'!$C$4,IF(W254="TIPO IV",'BASE LIQUIDACION REDEBAN 2025'!$C$5,IF(X254="AEREO",'BASE LIQUIDACION REDEBAN 2025'!$B$6,'BASE LIQUIDACION REDEBAN 2025'!$C$5)))))))</f>
        <v>65960.072302</v>
      </c>
      <c r="AC254" s="87">
        <f>IF(OR(U254="SOPORTE_TELEFÓNICO",U254="ENVÍO"),0,IF(W254="TIPO I",'BASE LIQUIDACION REDEBAN 2025'!$B$10,IF(W254="TIPO II",'BASE LIQUIDACION REDEBAN 2025'!$B$11,IF(W254="TIPO III",'BASE LIQUIDACION REDEBAN 2025'!$B$12,'BASE LIQUIDACION REDEBAN 2025'!$B$13))))</f>
        <v>75096.394270399993</v>
      </c>
      <c r="AD254" s="87">
        <f t="shared" si="4"/>
        <v>65960.072302</v>
      </c>
    </row>
    <row r="255" spans="1:30" s="8" customFormat="1" ht="13.15">
      <c r="A255" s="160" t="s">
        <v>68</v>
      </c>
      <c r="B255" s="86" t="str">
        <f>VLOOKUP(A255,'CENTRO DE COSTOS'!A:D,4,FALSE)</f>
        <v>WILLIAM ASDRUBAL ROZO ROZO</v>
      </c>
      <c r="C255" s="86" t="str">
        <f>VLOOKUP(A255,'CENTRO DE COSTOS'!A:D,2,FALSE)</f>
        <v>0004-0004</v>
      </c>
      <c r="D255" s="160">
        <v>25754</v>
      </c>
      <c r="E255" s="160">
        <v>5770327</v>
      </c>
      <c r="F255" s="160">
        <v>49639289</v>
      </c>
      <c r="G255" s="160" t="s">
        <v>2958</v>
      </c>
      <c r="H255" s="160" t="s">
        <v>470</v>
      </c>
      <c r="I255" s="160" t="s">
        <v>1138</v>
      </c>
      <c r="J255" s="160" t="s">
        <v>18233</v>
      </c>
      <c r="K255" s="160" t="s">
        <v>159</v>
      </c>
      <c r="L255" s="160" t="s">
        <v>18234</v>
      </c>
      <c r="M255" s="161">
        <v>45894.488194444442</v>
      </c>
      <c r="N255" s="161">
        <v>45895.636111111111</v>
      </c>
      <c r="O255" s="160" t="s">
        <v>16559</v>
      </c>
      <c r="P255" s="160" t="s">
        <v>2962</v>
      </c>
      <c r="Q255" s="160" t="s">
        <v>3076</v>
      </c>
      <c r="R255" s="160" t="s">
        <v>3076</v>
      </c>
      <c r="S255" s="160" t="s">
        <v>2965</v>
      </c>
      <c r="T255" s="162" t="s">
        <v>18235</v>
      </c>
      <c r="U255" s="160" t="s">
        <v>2967</v>
      </c>
      <c r="V255" s="160" t="s">
        <v>18236</v>
      </c>
      <c r="W255" s="160" t="s">
        <v>25</v>
      </c>
      <c r="X255" s="160" t="s">
        <v>166</v>
      </c>
      <c r="Y255" s="160" t="s">
        <v>599</v>
      </c>
      <c r="Z255" s="160">
        <v>1</v>
      </c>
      <c r="AA255" s="160">
        <v>0</v>
      </c>
      <c r="AB255" s="87">
        <f>IF(U255="SOPORTE_TELEFÓNICO",'BASE LIQUIDACION REDEBAN 2025'!$B$19,IF(U255="ENVÍO",'BASE LIQUIDACION REDEBAN 2025'!$C$2,IF(W255="TIPO I",'BASE LIQUIDACION REDEBAN 2025'!$C$2,IF(W255="TIPO II",'BASE LIQUIDACION REDEBAN 2025'!$C$3,IF(W255="TIPO III",'BASE LIQUIDACION REDEBAN 2025'!$C$4,IF(W255="TIPO IV",'BASE LIQUIDACION REDEBAN 2025'!$C$5,IF(X255="AEREO",'BASE LIQUIDACION REDEBAN 2025'!$B$6,'BASE LIQUIDACION REDEBAN 2025'!$C$5)))))))</f>
        <v>65960.072302</v>
      </c>
      <c r="AC255" s="87">
        <f>IF(OR(U255="SOPORTE_TELEFÓNICO",U255="ENVÍO"),0,IF(W255="TIPO I",'BASE LIQUIDACION REDEBAN 2025'!$B$10,IF(W255="TIPO II",'BASE LIQUIDACION REDEBAN 2025'!$B$11,IF(W255="TIPO III",'BASE LIQUIDACION REDEBAN 2025'!$B$12,'BASE LIQUIDACION REDEBAN 2025'!$B$13))))</f>
        <v>75096.394270399993</v>
      </c>
      <c r="AD255" s="87">
        <f t="shared" si="4"/>
        <v>65960.072302</v>
      </c>
    </row>
    <row r="256" spans="1:30" s="8" customFormat="1" ht="13.15">
      <c r="A256" s="160" t="s">
        <v>90</v>
      </c>
      <c r="B256" s="86" t="str">
        <f>VLOOKUP(A256,'CENTRO DE COSTOS'!A:D,4,FALSE)</f>
        <v>JUAN SEBASTIÁN RÍOS CASTRILLÓN</v>
      </c>
      <c r="C256" s="86" t="str">
        <f>VLOOKUP(A256,'CENTRO DE COSTOS'!A:D,2,FALSE)</f>
        <v>0004-0005</v>
      </c>
      <c r="D256" s="160">
        <v>5001</v>
      </c>
      <c r="E256" s="160">
        <v>5771858</v>
      </c>
      <c r="F256" s="160">
        <v>13267620</v>
      </c>
      <c r="G256" s="160" t="s">
        <v>2958</v>
      </c>
      <c r="H256" s="160" t="s">
        <v>197</v>
      </c>
      <c r="I256" s="160" t="s">
        <v>90</v>
      </c>
      <c r="J256" s="160" t="s">
        <v>17976</v>
      </c>
      <c r="K256" s="160" t="s">
        <v>159</v>
      </c>
      <c r="L256" s="160" t="s">
        <v>18237</v>
      </c>
      <c r="M256" s="161">
        <v>45895.477777777778</v>
      </c>
      <c r="N256" s="161">
        <v>45895.652777777781</v>
      </c>
      <c r="O256" s="160" t="s">
        <v>16559</v>
      </c>
      <c r="P256" s="160" t="s">
        <v>17315</v>
      </c>
      <c r="Q256" s="160" t="s">
        <v>3257</v>
      </c>
      <c r="R256" s="160" t="s">
        <v>17407</v>
      </c>
      <c r="S256" s="160" t="s">
        <v>2965</v>
      </c>
      <c r="T256" s="162" t="s">
        <v>18238</v>
      </c>
      <c r="U256" s="160" t="s">
        <v>3213</v>
      </c>
      <c r="V256" s="160">
        <v>0</v>
      </c>
      <c r="W256" s="160" t="s">
        <v>25</v>
      </c>
      <c r="X256" s="160" t="s">
        <v>166</v>
      </c>
      <c r="Y256" s="160" t="s">
        <v>1626</v>
      </c>
      <c r="Z256" s="160">
        <v>0</v>
      </c>
      <c r="AA256" s="160">
        <v>0</v>
      </c>
      <c r="AB256" s="87">
        <f>IF(U256="SOPORTE_TELEFÓNICO",'BASE LIQUIDACION REDEBAN 2025'!$B$19,IF(U256="ENVÍO",'BASE LIQUIDACION REDEBAN 2025'!$C$2,IF(W256="TIPO I",'BASE LIQUIDACION REDEBAN 2025'!$C$2,IF(W256="TIPO II",'BASE LIQUIDACION REDEBAN 2025'!$C$3,IF(W256="TIPO III",'BASE LIQUIDACION REDEBAN 2025'!$C$4,IF(W256="TIPO IV",'BASE LIQUIDACION REDEBAN 2025'!$C$5,IF(X256="AEREO",'BASE LIQUIDACION REDEBAN 2025'!$B$6,'BASE LIQUIDACION REDEBAN 2025'!$C$5)))))))</f>
        <v>41241.0800752</v>
      </c>
      <c r="AC256" s="87">
        <f>IF(OR(U256="SOPORTE_TELEFÓNICO",U256="ENVÍO"),0,IF(W256="TIPO I",'BASE LIQUIDACION REDEBAN 2025'!$B$10,IF(W256="TIPO II",'BASE LIQUIDACION REDEBAN 2025'!$B$11,IF(W256="TIPO III",'BASE LIQUIDACION REDEBAN 2025'!$B$12,'BASE LIQUIDACION REDEBAN 2025'!$B$13))))</f>
        <v>0</v>
      </c>
      <c r="AD256" s="87">
        <f t="shared" si="4"/>
        <v>41241.0800752</v>
      </c>
    </row>
    <row r="257" spans="1:30" s="8" customFormat="1" ht="13.15">
      <c r="A257" s="160" t="s">
        <v>93</v>
      </c>
      <c r="B257" s="86" t="str">
        <f>VLOOKUP(A257,'CENTRO DE COSTOS'!A:D,4,FALSE)</f>
        <v>DIEGO FERNANDO HENAO CARDONA</v>
      </c>
      <c r="C257" s="86" t="str">
        <f>VLOOKUP(A257,'CENTRO DE COSTOS'!A:D,2,FALSE)</f>
        <v>0004-0003</v>
      </c>
      <c r="D257" s="160">
        <v>52001</v>
      </c>
      <c r="E257" s="160">
        <v>5771512</v>
      </c>
      <c r="F257" s="160">
        <v>16085235</v>
      </c>
      <c r="G257" s="160" t="s">
        <v>2958</v>
      </c>
      <c r="H257" s="160" t="s">
        <v>174</v>
      </c>
      <c r="I257" s="160" t="s">
        <v>93</v>
      </c>
      <c r="J257" s="160" t="s">
        <v>18239</v>
      </c>
      <c r="K257" s="160" t="s">
        <v>159</v>
      </c>
      <c r="L257" s="160" t="s">
        <v>18240</v>
      </c>
      <c r="M257" s="161">
        <v>45895.375</v>
      </c>
      <c r="N257" s="161">
        <v>45895.670138888891</v>
      </c>
      <c r="O257" s="160" t="s">
        <v>16559</v>
      </c>
      <c r="P257" s="160" t="s">
        <v>2962</v>
      </c>
      <c r="Q257" s="160" t="s">
        <v>2978</v>
      </c>
      <c r="R257" s="160" t="s">
        <v>2983</v>
      </c>
      <c r="S257" s="160" t="s">
        <v>2965</v>
      </c>
      <c r="T257" s="162" t="s">
        <v>18241</v>
      </c>
      <c r="U257" s="160" t="s">
        <v>2967</v>
      </c>
      <c r="V257" s="160" t="s">
        <v>18242</v>
      </c>
      <c r="W257" s="160" t="s">
        <v>25</v>
      </c>
      <c r="X257" s="160" t="s">
        <v>166</v>
      </c>
      <c r="Y257" s="160" t="s">
        <v>3595</v>
      </c>
      <c r="Z257" s="160">
        <v>1</v>
      </c>
      <c r="AA257" s="160">
        <v>0</v>
      </c>
      <c r="AB257" s="87">
        <f>IF(U257="SOPORTE_TELEFÓNICO",'BASE LIQUIDACION REDEBAN 2025'!$B$19,IF(U257="ENVÍO",'BASE LIQUIDACION REDEBAN 2025'!$C$2,IF(W257="TIPO I",'BASE LIQUIDACION REDEBAN 2025'!$C$2,IF(W257="TIPO II",'BASE LIQUIDACION REDEBAN 2025'!$C$3,IF(W257="TIPO III",'BASE LIQUIDACION REDEBAN 2025'!$C$4,IF(W257="TIPO IV",'BASE LIQUIDACION REDEBAN 2025'!$C$5,IF(X257="AEREO",'BASE LIQUIDACION REDEBAN 2025'!$B$6,'BASE LIQUIDACION REDEBAN 2025'!$C$5)))))))</f>
        <v>65960.072302</v>
      </c>
      <c r="AC257" s="87">
        <f>IF(OR(U257="SOPORTE_TELEFÓNICO",U257="ENVÍO"),0,IF(W257="TIPO I",'BASE LIQUIDACION REDEBAN 2025'!$B$10,IF(W257="TIPO II",'BASE LIQUIDACION REDEBAN 2025'!$B$11,IF(W257="TIPO III",'BASE LIQUIDACION REDEBAN 2025'!$B$12,'BASE LIQUIDACION REDEBAN 2025'!$B$13))))</f>
        <v>75096.394270399993</v>
      </c>
      <c r="AD257" s="87">
        <f t="shared" si="4"/>
        <v>65960.072302</v>
      </c>
    </row>
    <row r="258" spans="1:30" s="8" customFormat="1" ht="13.15">
      <c r="A258" s="160" t="s">
        <v>72</v>
      </c>
      <c r="B258" s="86" t="str">
        <f>VLOOKUP(A258,'CENTRO DE COSTOS'!A:D,4,FALSE)</f>
        <v>MIGUEL JULIÁN HERNÁNDEZ GUARÍN</v>
      </c>
      <c r="C258" s="86" t="str">
        <f>VLOOKUP(A258,'CENTRO DE COSTOS'!A:D,2,FALSE)</f>
        <v>0004-0008</v>
      </c>
      <c r="D258" s="160">
        <v>68001</v>
      </c>
      <c r="E258" s="160">
        <v>5772115</v>
      </c>
      <c r="F258" s="160">
        <v>72080716</v>
      </c>
      <c r="G258" s="160" t="s">
        <v>2958</v>
      </c>
      <c r="H258" s="160" t="s">
        <v>820</v>
      </c>
      <c r="I258" s="160" t="s">
        <v>72</v>
      </c>
      <c r="J258" s="160" t="s">
        <v>17369</v>
      </c>
      <c r="K258" s="160" t="s">
        <v>159</v>
      </c>
      <c r="L258" s="160" t="s">
        <v>18243</v>
      </c>
      <c r="M258" s="161">
        <v>45895.550694444442</v>
      </c>
      <c r="N258" s="161">
        <v>45896.318749999999</v>
      </c>
      <c r="O258" s="160" t="s">
        <v>16559</v>
      </c>
      <c r="P258" s="160" t="s">
        <v>2962</v>
      </c>
      <c r="Q258" s="160" t="s">
        <v>3099</v>
      </c>
      <c r="R258" s="160" t="s">
        <v>3115</v>
      </c>
      <c r="S258" s="160" t="s">
        <v>2965</v>
      </c>
      <c r="T258" s="162" t="s">
        <v>18244</v>
      </c>
      <c r="U258" s="160" t="s">
        <v>2967</v>
      </c>
      <c r="V258" s="160" t="s">
        <v>18245</v>
      </c>
      <c r="W258" s="160" t="s">
        <v>25</v>
      </c>
      <c r="X258" s="160" t="s">
        <v>166</v>
      </c>
      <c r="Y258" s="160" t="s">
        <v>1016</v>
      </c>
      <c r="Z258" s="160">
        <v>1</v>
      </c>
      <c r="AA258" s="160"/>
      <c r="AB258" s="87">
        <f>IF(U258="SOPORTE_TELEFÓNICO",'BASE LIQUIDACION REDEBAN 2025'!$B$19,IF(U258="ENVÍO",'BASE LIQUIDACION REDEBAN 2025'!$C$2,IF(W258="TIPO I",'BASE LIQUIDACION REDEBAN 2025'!$C$2,IF(W258="TIPO II",'BASE LIQUIDACION REDEBAN 2025'!$C$3,IF(W258="TIPO III",'BASE LIQUIDACION REDEBAN 2025'!$C$4,IF(W258="TIPO IV",'BASE LIQUIDACION REDEBAN 2025'!$C$5,IF(X258="AEREO",'BASE LIQUIDACION REDEBAN 2025'!$B$6,'BASE LIQUIDACION REDEBAN 2025'!$C$5)))))))</f>
        <v>65960.072302</v>
      </c>
      <c r="AC258" s="87">
        <f>IF(OR(U258="SOPORTE_TELEFÓNICO",U258="ENVÍO"),0,IF(W258="TIPO I",'BASE LIQUIDACION REDEBAN 2025'!$B$10,IF(W258="TIPO II",'BASE LIQUIDACION REDEBAN 2025'!$B$11,IF(W258="TIPO III",'BASE LIQUIDACION REDEBAN 2025'!$B$12,'BASE LIQUIDACION REDEBAN 2025'!$B$13))))</f>
        <v>75096.394270399993</v>
      </c>
      <c r="AD258" s="87">
        <f t="shared" si="4"/>
        <v>65960.072302</v>
      </c>
    </row>
    <row r="259" spans="1:30" s="8" customFormat="1" ht="13.15">
      <c r="A259" s="160" t="s">
        <v>100</v>
      </c>
      <c r="B259" s="86" t="str">
        <f>VLOOKUP(A259,'CENTRO DE COSTOS'!A:D,4,FALSE)</f>
        <v>KEVIN ALEXIS CORZO BUSTOS</v>
      </c>
      <c r="C259" s="86" t="str">
        <f>VLOOKUP(A259,'CENTRO DE COSTOS'!A:D,2,FALSE)</f>
        <v>0004-0007</v>
      </c>
      <c r="D259" s="160">
        <v>50226</v>
      </c>
      <c r="E259" s="160">
        <v>5771356</v>
      </c>
      <c r="F259" s="160">
        <v>17903998</v>
      </c>
      <c r="G259" s="160" t="s">
        <v>2958</v>
      </c>
      <c r="H259" s="160" t="s">
        <v>295</v>
      </c>
      <c r="I259" s="160" t="s">
        <v>4612</v>
      </c>
      <c r="J259" s="160" t="s">
        <v>17681</v>
      </c>
      <c r="K259" s="160" t="s">
        <v>159</v>
      </c>
      <c r="L259" s="160" t="s">
        <v>18246</v>
      </c>
      <c r="M259" s="161">
        <v>45895.337500000001</v>
      </c>
      <c r="N259" s="161">
        <v>45896.496527777781</v>
      </c>
      <c r="O259" s="160" t="s">
        <v>16559</v>
      </c>
      <c r="P259" s="160" t="s">
        <v>2962</v>
      </c>
      <c r="Q259" s="160" t="s">
        <v>3099</v>
      </c>
      <c r="R259" s="160" t="s">
        <v>3719</v>
      </c>
      <c r="S259" s="160" t="s">
        <v>2965</v>
      </c>
      <c r="T259" s="162" t="s">
        <v>18247</v>
      </c>
      <c r="U259" s="160" t="s">
        <v>2967</v>
      </c>
      <c r="V259" s="160" t="s">
        <v>17684</v>
      </c>
      <c r="W259" s="160" t="s">
        <v>28</v>
      </c>
      <c r="X259" s="160" t="s">
        <v>166</v>
      </c>
      <c r="Y259" s="160" t="s">
        <v>301</v>
      </c>
      <c r="Z259" s="160">
        <v>1</v>
      </c>
      <c r="AA259" s="160">
        <v>0</v>
      </c>
      <c r="AB259" s="87">
        <f>IF(U259="SOPORTE_TELEFÓNICO",'BASE LIQUIDACION REDEBAN 2025'!$B$19,IF(U259="ENVÍO",'BASE LIQUIDACION REDEBAN 2025'!$C$2,IF(W259="TIPO I",'BASE LIQUIDACION REDEBAN 2025'!$C$2,IF(W259="TIPO II",'BASE LIQUIDACION REDEBAN 2025'!$C$3,IF(W259="TIPO III",'BASE LIQUIDACION REDEBAN 2025'!$C$4,IF(W259="TIPO IV",'BASE LIQUIDACION REDEBAN 2025'!$C$5,IF(X259="AEREO",'BASE LIQUIDACION REDEBAN 2025'!$B$6,'BASE LIQUIDACION REDEBAN 2025'!$C$5)))))))</f>
        <v>144967.87232000002</v>
      </c>
      <c r="AC259" s="87">
        <f>IF(OR(U259="SOPORTE_TELEFÓNICO",U259="ENVÍO"),0,IF(W259="TIPO I",'BASE LIQUIDACION REDEBAN 2025'!$B$10,IF(W259="TIPO II",'BASE LIQUIDACION REDEBAN 2025'!$B$11,IF(W259="TIPO III",'BASE LIQUIDACION REDEBAN 2025'!$B$12,'BASE LIQUIDACION REDEBAN 2025'!$B$13))))</f>
        <v>140395.6348884</v>
      </c>
      <c r="AD259" s="87">
        <f t="shared" si="4"/>
        <v>144967.87232000002</v>
      </c>
    </row>
    <row r="260" spans="1:30" s="8" customFormat="1" ht="13.15">
      <c r="A260" s="160" t="s">
        <v>76</v>
      </c>
      <c r="B260" s="86" t="str">
        <f>VLOOKUP(A260,'CENTRO DE COSTOS'!A:D,4,FALSE)</f>
        <v>DIEGO FERNANDO HENAO CARDONA</v>
      </c>
      <c r="C260" s="86" t="str">
        <f>VLOOKUP(A260,'CENTRO DE COSTOS'!A:D,2,FALSE)</f>
        <v>0004-0003</v>
      </c>
      <c r="D260" s="160">
        <v>76111</v>
      </c>
      <c r="E260" s="160">
        <v>5771874</v>
      </c>
      <c r="F260" s="160">
        <v>21099197</v>
      </c>
      <c r="G260" s="160" t="s">
        <v>2958</v>
      </c>
      <c r="H260" s="160" t="s">
        <v>227</v>
      </c>
      <c r="I260" s="160" t="s">
        <v>4751</v>
      </c>
      <c r="J260" s="160" t="s">
        <v>18248</v>
      </c>
      <c r="K260" s="160" t="s">
        <v>159</v>
      </c>
      <c r="L260" s="160" t="s">
        <v>18249</v>
      </c>
      <c r="M260" s="161">
        <v>45895.481944444444</v>
      </c>
      <c r="N260" s="161">
        <v>45896.498611111114</v>
      </c>
      <c r="O260" s="160" t="s">
        <v>16559</v>
      </c>
      <c r="P260" s="160" t="s">
        <v>2988</v>
      </c>
      <c r="Q260" s="160" t="s">
        <v>2963</v>
      </c>
      <c r="R260" s="160" t="s">
        <v>3326</v>
      </c>
      <c r="S260" s="160" t="s">
        <v>2965</v>
      </c>
      <c r="T260" s="162" t="s">
        <v>18250</v>
      </c>
      <c r="U260" s="160" t="s">
        <v>2967</v>
      </c>
      <c r="V260" s="160" t="s">
        <v>18251</v>
      </c>
      <c r="W260" s="160" t="s">
        <v>28</v>
      </c>
      <c r="X260" s="160" t="s">
        <v>166</v>
      </c>
      <c r="Y260" s="160" t="s">
        <v>264</v>
      </c>
      <c r="Z260" s="160">
        <v>1</v>
      </c>
      <c r="AA260" s="160">
        <v>0</v>
      </c>
      <c r="AB260" s="87">
        <f>IF(U260="SOPORTE_TELEFÓNICO",'BASE LIQUIDACION REDEBAN 2025'!$B$19,IF(U260="ENVÍO",'BASE LIQUIDACION REDEBAN 2025'!$C$2,IF(W260="TIPO I",'BASE LIQUIDACION REDEBAN 2025'!$C$2,IF(W260="TIPO II",'BASE LIQUIDACION REDEBAN 2025'!$C$3,IF(W260="TIPO III",'BASE LIQUIDACION REDEBAN 2025'!$C$4,IF(W260="TIPO IV",'BASE LIQUIDACION REDEBAN 2025'!$C$5,IF(X260="AEREO",'BASE LIQUIDACION REDEBAN 2025'!$B$6,'BASE LIQUIDACION REDEBAN 2025'!$C$5)))))))</f>
        <v>144967.87232000002</v>
      </c>
      <c r="AC260" s="87">
        <f>IF(OR(U260="SOPORTE_TELEFÓNICO",U260="ENVÍO"),0,IF(W260="TIPO I",'BASE LIQUIDACION REDEBAN 2025'!$B$10,IF(W260="TIPO II",'BASE LIQUIDACION REDEBAN 2025'!$B$11,IF(W260="TIPO III",'BASE LIQUIDACION REDEBAN 2025'!$B$12,'BASE LIQUIDACION REDEBAN 2025'!$B$13))))</f>
        <v>140395.6348884</v>
      </c>
      <c r="AD260" s="87">
        <f t="shared" si="4"/>
        <v>144967.87232000002</v>
      </c>
    </row>
    <row r="261" spans="1:30" s="8" customFormat="1" ht="13.15">
      <c r="A261" s="160" t="s">
        <v>76</v>
      </c>
      <c r="B261" s="86" t="str">
        <f>VLOOKUP(A261,'CENTRO DE COSTOS'!A:D,4,FALSE)</f>
        <v>DIEGO FERNANDO HENAO CARDONA</v>
      </c>
      <c r="C261" s="86" t="str">
        <f>VLOOKUP(A261,'CENTRO DE COSTOS'!A:D,2,FALSE)</f>
        <v>0004-0003</v>
      </c>
      <c r="D261" s="160">
        <v>19845</v>
      </c>
      <c r="E261" s="160">
        <v>5772167</v>
      </c>
      <c r="F261" s="160">
        <v>62034368</v>
      </c>
      <c r="G261" s="160" t="s">
        <v>2958</v>
      </c>
      <c r="H261" s="160" t="s">
        <v>258</v>
      </c>
      <c r="I261" s="160" t="s">
        <v>508</v>
      </c>
      <c r="J261" s="160" t="s">
        <v>18252</v>
      </c>
      <c r="K261" s="160" t="s">
        <v>159</v>
      </c>
      <c r="L261" s="160" t="s">
        <v>18253</v>
      </c>
      <c r="M261" s="161">
        <v>45895.571527777778</v>
      </c>
      <c r="N261" s="161">
        <v>45896.669444444444</v>
      </c>
      <c r="O261" s="160" t="s">
        <v>16559</v>
      </c>
      <c r="P261" s="160" t="s">
        <v>17315</v>
      </c>
      <c r="Q261" s="160" t="s">
        <v>3257</v>
      </c>
      <c r="R261" s="160" t="s">
        <v>17407</v>
      </c>
      <c r="S261" s="160" t="s">
        <v>2965</v>
      </c>
      <c r="T261" s="162" t="s">
        <v>18254</v>
      </c>
      <c r="U261" s="160" t="s">
        <v>2967</v>
      </c>
      <c r="V261" s="160" t="s">
        <v>18255</v>
      </c>
      <c r="W261" s="160" t="s">
        <v>32</v>
      </c>
      <c r="X261" s="160" t="s">
        <v>166</v>
      </c>
      <c r="Y261" s="160" t="s">
        <v>525</v>
      </c>
      <c r="Z261" s="160">
        <v>1</v>
      </c>
      <c r="AA261" s="160">
        <v>0</v>
      </c>
      <c r="AB261" s="87">
        <f>IF(U261="SOPORTE_TELEFÓNICO",'BASE LIQUIDACION REDEBAN 2025'!$B$19,IF(U261="ENVÍO",'BASE LIQUIDACION REDEBAN 2025'!$C$2,IF(W261="TIPO I",'BASE LIQUIDACION REDEBAN 2025'!$C$2,IF(W261="TIPO II",'BASE LIQUIDACION REDEBAN 2025'!$C$3,IF(W261="TIPO III",'BASE LIQUIDACION REDEBAN 2025'!$C$4,IF(W261="TIPO IV",'BASE LIQUIDACION REDEBAN 2025'!$C$5,IF(X261="AEREO",'BASE LIQUIDACION REDEBAN 2025'!$B$6,'BASE LIQUIDACION REDEBAN 2025'!$C$5)))))))</f>
        <v>479588.87655000004</v>
      </c>
      <c r="AC261" s="87">
        <f>IF(OR(U261="SOPORTE_TELEFÓNICO",U261="ENVÍO"),0,IF(W261="TIPO I",'BASE LIQUIDACION REDEBAN 2025'!$B$10,IF(W261="TIPO II",'BASE LIQUIDACION REDEBAN 2025'!$B$11,IF(W261="TIPO III",'BASE LIQUIDACION REDEBAN 2025'!$B$12,'BASE LIQUIDACION REDEBAN 2025'!$B$13))))</f>
        <v>196536.5258152</v>
      </c>
      <c r="AD261" s="87">
        <f t="shared" si="4"/>
        <v>479588.87655000004</v>
      </c>
    </row>
    <row r="262" spans="1:30" s="8" customFormat="1" ht="13.15">
      <c r="A262" s="160" t="s">
        <v>68</v>
      </c>
      <c r="B262" s="86" t="str">
        <f>VLOOKUP(A262,'CENTRO DE COSTOS'!A:D,4,FALSE)</f>
        <v>WILLIAM ASDRUBAL ROZO ROZO</v>
      </c>
      <c r="C262" s="86" t="str">
        <f>VLOOKUP(A262,'CENTRO DE COSTOS'!A:D,2,FALSE)</f>
        <v>0004-0004</v>
      </c>
      <c r="D262" s="160">
        <v>25430</v>
      </c>
      <c r="E262" s="160">
        <v>5773021</v>
      </c>
      <c r="F262" s="160">
        <v>21081955</v>
      </c>
      <c r="G262" s="160" t="s">
        <v>2958</v>
      </c>
      <c r="H262" s="160" t="s">
        <v>470</v>
      </c>
      <c r="I262" s="160" t="s">
        <v>2682</v>
      </c>
      <c r="J262" s="160" t="s">
        <v>18256</v>
      </c>
      <c r="K262" s="160" t="s">
        <v>159</v>
      </c>
      <c r="L262" s="160" t="s">
        <v>18257</v>
      </c>
      <c r="M262" s="161">
        <v>45896.382638888892</v>
      </c>
      <c r="N262" s="161">
        <v>45896.67083333333</v>
      </c>
      <c r="O262" s="160" t="s">
        <v>16559</v>
      </c>
      <c r="P262" s="160" t="s">
        <v>2962</v>
      </c>
      <c r="Q262" s="160" t="s">
        <v>3046</v>
      </c>
      <c r="R262" s="160" t="s">
        <v>2972</v>
      </c>
      <c r="S262" s="160" t="s">
        <v>2965</v>
      </c>
      <c r="T262" s="162" t="s">
        <v>18258</v>
      </c>
      <c r="U262" s="160" t="s">
        <v>2967</v>
      </c>
      <c r="V262" s="160" t="s">
        <v>18259</v>
      </c>
      <c r="W262" s="160" t="s">
        <v>28</v>
      </c>
      <c r="X262" s="160" t="s">
        <v>166</v>
      </c>
      <c r="Y262" s="160" t="s">
        <v>599</v>
      </c>
      <c r="Z262" s="160">
        <v>1</v>
      </c>
      <c r="AA262" s="160">
        <v>0</v>
      </c>
      <c r="AB262" s="87">
        <f>IF(U262="SOPORTE_TELEFÓNICO",'BASE LIQUIDACION REDEBAN 2025'!$B$19,IF(U262="ENVÍO",'BASE LIQUIDACION REDEBAN 2025'!$C$2,IF(W262="TIPO I",'BASE LIQUIDACION REDEBAN 2025'!$C$2,IF(W262="TIPO II",'BASE LIQUIDACION REDEBAN 2025'!$C$3,IF(W262="TIPO III",'BASE LIQUIDACION REDEBAN 2025'!$C$4,IF(W262="TIPO IV",'BASE LIQUIDACION REDEBAN 2025'!$C$5,IF(X262="AEREO",'BASE LIQUIDACION REDEBAN 2025'!$B$6,'BASE LIQUIDACION REDEBAN 2025'!$C$5)))))))</f>
        <v>144967.87232000002</v>
      </c>
      <c r="AC262" s="87">
        <f>IF(OR(U262="SOPORTE_TELEFÓNICO",U262="ENVÍO"),0,IF(W262="TIPO I",'BASE LIQUIDACION REDEBAN 2025'!$B$10,IF(W262="TIPO II",'BASE LIQUIDACION REDEBAN 2025'!$B$11,IF(W262="TIPO III",'BASE LIQUIDACION REDEBAN 2025'!$B$12,'BASE LIQUIDACION REDEBAN 2025'!$B$13))))</f>
        <v>140395.6348884</v>
      </c>
      <c r="AD262" s="87">
        <f t="shared" si="4"/>
        <v>144967.87232000002</v>
      </c>
    </row>
    <row r="263" spans="1:30" s="8" customFormat="1" ht="13.15">
      <c r="A263" s="160" t="s">
        <v>72</v>
      </c>
      <c r="B263" s="86" t="str">
        <f>VLOOKUP(A263,'CENTRO DE COSTOS'!A:D,4,FALSE)</f>
        <v>MIGUEL JULIÁN HERNÁNDEZ GUARÍN</v>
      </c>
      <c r="C263" s="86" t="str">
        <f>VLOOKUP(A263,'CENTRO DE COSTOS'!A:D,2,FALSE)</f>
        <v>0004-0008</v>
      </c>
      <c r="D263" s="160">
        <v>68001</v>
      </c>
      <c r="E263" s="160">
        <v>5772958</v>
      </c>
      <c r="F263" s="160">
        <v>89457788</v>
      </c>
      <c r="G263" s="160" t="s">
        <v>2958</v>
      </c>
      <c r="H263" s="160" t="s">
        <v>820</v>
      </c>
      <c r="I263" s="160" t="s">
        <v>72</v>
      </c>
      <c r="J263" s="160" t="s">
        <v>18260</v>
      </c>
      <c r="K263" s="160" t="s">
        <v>159</v>
      </c>
      <c r="L263" s="160" t="s">
        <v>18261</v>
      </c>
      <c r="M263" s="161">
        <v>45896.361805555556</v>
      </c>
      <c r="N263" s="161">
        <v>45896.67291666667</v>
      </c>
      <c r="O263" s="160" t="s">
        <v>16559</v>
      </c>
      <c r="P263" s="160" t="s">
        <v>2962</v>
      </c>
      <c r="Q263" s="160" t="s">
        <v>3032</v>
      </c>
      <c r="R263" s="160" t="s">
        <v>2972</v>
      </c>
      <c r="S263" s="160" t="s">
        <v>2965</v>
      </c>
      <c r="T263" s="162" t="s">
        <v>18262</v>
      </c>
      <c r="U263" s="160" t="s">
        <v>3213</v>
      </c>
      <c r="V263" s="160">
        <v>0</v>
      </c>
      <c r="W263" s="160" t="s">
        <v>25</v>
      </c>
      <c r="X263" s="160" t="s">
        <v>166</v>
      </c>
      <c r="Y263" s="160" t="s">
        <v>1016</v>
      </c>
      <c r="Z263" s="160">
        <v>0</v>
      </c>
      <c r="AA263" s="160">
        <v>0</v>
      </c>
      <c r="AB263" s="87">
        <f>IF(U263="SOPORTE_TELEFÓNICO",'BASE LIQUIDACION REDEBAN 2025'!$B$19,IF(U263="ENVÍO",'BASE LIQUIDACION REDEBAN 2025'!$C$2,IF(W263="TIPO I",'BASE LIQUIDACION REDEBAN 2025'!$C$2,IF(W263="TIPO II",'BASE LIQUIDACION REDEBAN 2025'!$C$3,IF(W263="TIPO III",'BASE LIQUIDACION REDEBAN 2025'!$C$4,IF(W263="TIPO IV",'BASE LIQUIDACION REDEBAN 2025'!$C$5,IF(X263="AEREO",'BASE LIQUIDACION REDEBAN 2025'!$B$6,'BASE LIQUIDACION REDEBAN 2025'!$C$5)))))))</f>
        <v>41241.0800752</v>
      </c>
      <c r="AC263" s="87">
        <f>IF(OR(U263="SOPORTE_TELEFÓNICO",U263="ENVÍO"),0,IF(W263="TIPO I",'BASE LIQUIDACION REDEBAN 2025'!$B$10,IF(W263="TIPO II",'BASE LIQUIDACION REDEBAN 2025'!$B$11,IF(W263="TIPO III",'BASE LIQUIDACION REDEBAN 2025'!$B$12,'BASE LIQUIDACION REDEBAN 2025'!$B$13))))</f>
        <v>0</v>
      </c>
      <c r="AD263" s="87">
        <f t="shared" si="4"/>
        <v>41241.0800752</v>
      </c>
    </row>
    <row r="264" spans="1:30" s="8" customFormat="1" ht="13.15">
      <c r="A264" s="160" t="s">
        <v>68</v>
      </c>
      <c r="B264" s="86" t="str">
        <f>VLOOKUP(A264,'CENTRO DE COSTOS'!A:D,4,FALSE)</f>
        <v>WILLIAM ASDRUBAL ROZO ROZO</v>
      </c>
      <c r="C264" s="86" t="str">
        <f>VLOOKUP(A264,'CENTRO DE COSTOS'!A:D,2,FALSE)</f>
        <v>0004-0004</v>
      </c>
      <c r="D264" s="160">
        <v>25754</v>
      </c>
      <c r="E264" s="160">
        <v>5773646</v>
      </c>
      <c r="F264" s="160">
        <v>90114407</v>
      </c>
      <c r="G264" s="160" t="s">
        <v>2958</v>
      </c>
      <c r="H264" s="160" t="s">
        <v>470</v>
      </c>
      <c r="I264" s="160" t="s">
        <v>1138</v>
      </c>
      <c r="J264" s="160" t="s">
        <v>18263</v>
      </c>
      <c r="K264" s="160" t="s">
        <v>159</v>
      </c>
      <c r="L264" s="160" t="s">
        <v>18264</v>
      </c>
      <c r="M264" s="161">
        <v>45896.571527777778</v>
      </c>
      <c r="N264" s="161">
        <v>45896.677777777775</v>
      </c>
      <c r="O264" s="160" t="s">
        <v>17421</v>
      </c>
      <c r="P264" s="160" t="s">
        <v>17322</v>
      </c>
      <c r="Q264" s="160" t="s">
        <v>17323</v>
      </c>
      <c r="R264" s="160" t="s">
        <v>17324</v>
      </c>
      <c r="S264" s="160" t="s">
        <v>2965</v>
      </c>
      <c r="T264" s="162" t="s">
        <v>18265</v>
      </c>
      <c r="U264" s="160" t="s">
        <v>3213</v>
      </c>
      <c r="V264" s="160">
        <v>0</v>
      </c>
      <c r="W264" s="160" t="s">
        <v>25</v>
      </c>
      <c r="X264" s="160" t="s">
        <v>166</v>
      </c>
      <c r="Y264" s="160">
        <v>0</v>
      </c>
      <c r="Z264" s="160">
        <v>0</v>
      </c>
      <c r="AA264" s="160">
        <v>0</v>
      </c>
      <c r="AB264" s="87">
        <f>IF(U264="SOPORTE_TELEFÓNICO",'BASE LIQUIDACION REDEBAN 2025'!$B$19,IF(U264="ENVÍO",'BASE LIQUIDACION REDEBAN 2025'!$C$2,IF(W264="TIPO I",'BASE LIQUIDACION REDEBAN 2025'!$C$2,IF(W264="TIPO II",'BASE LIQUIDACION REDEBAN 2025'!$C$3,IF(W264="TIPO III",'BASE LIQUIDACION REDEBAN 2025'!$C$4,IF(W264="TIPO IV",'BASE LIQUIDACION REDEBAN 2025'!$C$5,IF(X264="AEREO",'BASE LIQUIDACION REDEBAN 2025'!$B$6,'BASE LIQUIDACION REDEBAN 2025'!$C$5)))))))</f>
        <v>41241.0800752</v>
      </c>
      <c r="AC264" s="87">
        <f>IF(OR(U264="SOPORTE_TELEFÓNICO",U264="ENVÍO"),0,IF(W264="TIPO I",'BASE LIQUIDACION REDEBAN 2025'!$B$10,IF(W264="TIPO II",'BASE LIQUIDACION REDEBAN 2025'!$B$11,IF(W264="TIPO III",'BASE LIQUIDACION REDEBAN 2025'!$B$12,'BASE LIQUIDACION REDEBAN 2025'!$B$13))))</f>
        <v>0</v>
      </c>
      <c r="AD264" s="87">
        <f t="shared" si="4"/>
        <v>41241.0800752</v>
      </c>
    </row>
    <row r="265" spans="1:30" s="8" customFormat="1" ht="13.15">
      <c r="A265" s="160" t="s">
        <v>97</v>
      </c>
      <c r="B265" s="86" t="str">
        <f>VLOOKUP(A265,'CENTRO DE COSTOS'!A:D,4,FALSE)</f>
        <v>JOSE MAURICIO HERNANDEZ ROJAS</v>
      </c>
      <c r="C265" s="86" t="str">
        <f>VLOOKUP(A265,'CENTRO DE COSTOS'!A:D,2,FALSE)</f>
        <v>0004-0001</v>
      </c>
      <c r="D265" s="160">
        <v>70001</v>
      </c>
      <c r="E265" s="160">
        <v>5772726</v>
      </c>
      <c r="F265" s="160">
        <v>22673842</v>
      </c>
      <c r="G265" s="160" t="s">
        <v>2958</v>
      </c>
      <c r="H265" s="160" t="s">
        <v>414</v>
      </c>
      <c r="I265" s="160" t="s">
        <v>97</v>
      </c>
      <c r="J265" s="160" t="s">
        <v>18266</v>
      </c>
      <c r="K265" s="160" t="s">
        <v>159</v>
      </c>
      <c r="L265" s="160" t="s">
        <v>18267</v>
      </c>
      <c r="M265" s="161">
        <v>45896.333333333336</v>
      </c>
      <c r="N265" s="161">
        <v>45896.70208333333</v>
      </c>
      <c r="O265" s="160" t="s">
        <v>16559</v>
      </c>
      <c r="P265" s="160" t="s">
        <v>17322</v>
      </c>
      <c r="Q265" s="160" t="s">
        <v>3335</v>
      </c>
      <c r="R265" s="160" t="s">
        <v>17344</v>
      </c>
      <c r="S265" s="160" t="s">
        <v>2965</v>
      </c>
      <c r="T265" s="162" t="s">
        <v>18268</v>
      </c>
      <c r="U265" s="160" t="s">
        <v>2967</v>
      </c>
      <c r="V265" s="160" t="s">
        <v>18269</v>
      </c>
      <c r="W265" s="160" t="s">
        <v>25</v>
      </c>
      <c r="X265" s="160" t="s">
        <v>166</v>
      </c>
      <c r="Y265" s="160" t="s">
        <v>1917</v>
      </c>
      <c r="Z265" s="160">
        <v>1</v>
      </c>
      <c r="AA265" s="160">
        <v>0</v>
      </c>
      <c r="AB265" s="87">
        <f>IF(U265="SOPORTE_TELEFÓNICO",'BASE LIQUIDACION REDEBAN 2025'!$B$19,IF(U265="ENVÍO",'BASE LIQUIDACION REDEBAN 2025'!$C$2,IF(W265="TIPO I",'BASE LIQUIDACION REDEBAN 2025'!$C$2,IF(W265="TIPO II",'BASE LIQUIDACION REDEBAN 2025'!$C$3,IF(W265="TIPO III",'BASE LIQUIDACION REDEBAN 2025'!$C$4,IF(W265="TIPO IV",'BASE LIQUIDACION REDEBAN 2025'!$C$5,IF(X265="AEREO",'BASE LIQUIDACION REDEBAN 2025'!$B$6,'BASE LIQUIDACION REDEBAN 2025'!$C$5)))))))</f>
        <v>65960.072302</v>
      </c>
      <c r="AC265" s="87">
        <f>IF(OR(U265="SOPORTE_TELEFÓNICO",U265="ENVÍO"),0,IF(W265="TIPO I",'BASE LIQUIDACION REDEBAN 2025'!$B$10,IF(W265="TIPO II",'BASE LIQUIDACION REDEBAN 2025'!$B$11,IF(W265="TIPO III",'BASE LIQUIDACION REDEBAN 2025'!$B$12,'BASE LIQUIDACION REDEBAN 2025'!$B$13))))</f>
        <v>75096.394270399993</v>
      </c>
      <c r="AD265" s="87">
        <f t="shared" si="4"/>
        <v>65960.072302</v>
      </c>
    </row>
    <row r="266" spans="1:30" s="8" customFormat="1" ht="13.15">
      <c r="A266" s="160" t="s">
        <v>68</v>
      </c>
      <c r="B266" s="86" t="str">
        <f>VLOOKUP(A266,'CENTRO DE COSTOS'!A:D,4,FALSE)</f>
        <v>WILLIAM ASDRUBAL ROZO ROZO</v>
      </c>
      <c r="C266" s="86" t="str">
        <f>VLOOKUP(A266,'CENTRO DE COSTOS'!A:D,2,FALSE)</f>
        <v>0004-0004</v>
      </c>
      <c r="D266" s="160">
        <v>25754</v>
      </c>
      <c r="E266" s="160">
        <v>5773321</v>
      </c>
      <c r="F266" s="160">
        <v>16584880</v>
      </c>
      <c r="G266" s="160" t="s">
        <v>2958</v>
      </c>
      <c r="H266" s="160" t="s">
        <v>470</v>
      </c>
      <c r="I266" s="160" t="s">
        <v>1138</v>
      </c>
      <c r="J266" s="160" t="s">
        <v>18270</v>
      </c>
      <c r="K266" s="160" t="s">
        <v>159</v>
      </c>
      <c r="L266" s="160" t="s">
        <v>18271</v>
      </c>
      <c r="M266" s="161">
        <v>45896.470833333333</v>
      </c>
      <c r="N266" s="161">
        <v>45897.351388888892</v>
      </c>
      <c r="O266" s="160" t="s">
        <v>16559</v>
      </c>
      <c r="P266" s="160" t="s">
        <v>2962</v>
      </c>
      <c r="Q266" s="160" t="s">
        <v>3055</v>
      </c>
      <c r="R266" s="160" t="s">
        <v>3056</v>
      </c>
      <c r="S266" s="160" t="s">
        <v>2965</v>
      </c>
      <c r="T266" s="162" t="s">
        <v>18272</v>
      </c>
      <c r="U266" s="160" t="s">
        <v>2967</v>
      </c>
      <c r="V266" s="160" t="s">
        <v>18273</v>
      </c>
      <c r="W266" s="160" t="s">
        <v>25</v>
      </c>
      <c r="X266" s="160" t="s">
        <v>166</v>
      </c>
      <c r="Y266" s="160" t="s">
        <v>3836</v>
      </c>
      <c r="Z266" s="160">
        <v>1</v>
      </c>
      <c r="AA266" s="160">
        <v>0</v>
      </c>
      <c r="AB266" s="87">
        <f>IF(U266="SOPORTE_TELEFÓNICO",'BASE LIQUIDACION REDEBAN 2025'!$B$19,IF(U266="ENVÍO",'BASE LIQUIDACION REDEBAN 2025'!$C$2,IF(W266="TIPO I",'BASE LIQUIDACION REDEBAN 2025'!$C$2,IF(W266="TIPO II",'BASE LIQUIDACION REDEBAN 2025'!$C$3,IF(W266="TIPO III",'BASE LIQUIDACION REDEBAN 2025'!$C$4,IF(W266="TIPO IV",'BASE LIQUIDACION REDEBAN 2025'!$C$5,IF(X266="AEREO",'BASE LIQUIDACION REDEBAN 2025'!$B$6,'BASE LIQUIDACION REDEBAN 2025'!$C$5)))))))</f>
        <v>65960.072302</v>
      </c>
      <c r="AC266" s="87">
        <f>IF(OR(U266="SOPORTE_TELEFÓNICO",U266="ENVÍO"),0,IF(W266="TIPO I",'BASE LIQUIDACION REDEBAN 2025'!$B$10,IF(W266="TIPO II",'BASE LIQUIDACION REDEBAN 2025'!$B$11,IF(W266="TIPO III",'BASE LIQUIDACION REDEBAN 2025'!$B$12,'BASE LIQUIDACION REDEBAN 2025'!$B$13))))</f>
        <v>75096.394270399993</v>
      </c>
      <c r="AD266" s="87">
        <f t="shared" si="4"/>
        <v>65960.072302</v>
      </c>
    </row>
    <row r="267" spans="1:30" s="8" customFormat="1" ht="13.15">
      <c r="A267" s="160" t="s">
        <v>100</v>
      </c>
      <c r="B267" s="86" t="str">
        <f>VLOOKUP(A267,'CENTRO DE COSTOS'!A:D,4,FALSE)</f>
        <v>KEVIN ALEXIS CORZO BUSTOS</v>
      </c>
      <c r="C267" s="86" t="str">
        <f>VLOOKUP(A267,'CENTRO DE COSTOS'!A:D,2,FALSE)</f>
        <v>0004-0007</v>
      </c>
      <c r="D267" s="160">
        <v>50568</v>
      </c>
      <c r="E267" s="160">
        <v>5767626</v>
      </c>
      <c r="F267" s="160">
        <v>61177572</v>
      </c>
      <c r="G267" s="160" t="s">
        <v>2958</v>
      </c>
      <c r="H267" s="160" t="s">
        <v>295</v>
      </c>
      <c r="I267" s="160" t="s">
        <v>2045</v>
      </c>
      <c r="J267" s="160" t="s">
        <v>18274</v>
      </c>
      <c r="K267" s="160" t="s">
        <v>159</v>
      </c>
      <c r="L267" s="160" t="s">
        <v>18275</v>
      </c>
      <c r="M267" s="161">
        <v>45891.513888888891</v>
      </c>
      <c r="N267" s="161">
        <v>45897.379166666666</v>
      </c>
      <c r="O267" s="160" t="s">
        <v>16559</v>
      </c>
      <c r="P267" s="160" t="s">
        <v>2962</v>
      </c>
      <c r="Q267" s="160" t="s">
        <v>2978</v>
      </c>
      <c r="R267" s="160" t="s">
        <v>2983</v>
      </c>
      <c r="S267" s="160" t="s">
        <v>2965</v>
      </c>
      <c r="T267" s="162" t="s">
        <v>18276</v>
      </c>
      <c r="U267" s="160" t="s">
        <v>2967</v>
      </c>
      <c r="V267" s="160" t="s">
        <v>18277</v>
      </c>
      <c r="W267" s="160" t="s">
        <v>30</v>
      </c>
      <c r="X267" s="160" t="s">
        <v>166</v>
      </c>
      <c r="Y267" s="160" t="s">
        <v>362</v>
      </c>
      <c r="Z267" s="160">
        <v>1</v>
      </c>
      <c r="AA267" s="160">
        <v>0</v>
      </c>
      <c r="AB267" s="87">
        <f>IF(U267="SOPORTE_TELEFÓNICO",'BASE LIQUIDACION REDEBAN 2025'!$B$19,IF(U267="ENVÍO",'BASE LIQUIDACION REDEBAN 2025'!$C$2,IF(W267="TIPO I",'BASE LIQUIDACION REDEBAN 2025'!$C$2,IF(W267="TIPO II",'BASE LIQUIDACION REDEBAN 2025'!$C$3,IF(W267="TIPO III",'BASE LIQUIDACION REDEBAN 2025'!$C$4,IF(W267="TIPO IV",'BASE LIQUIDACION REDEBAN 2025'!$C$5,IF(X267="AEREO",'BASE LIQUIDACION REDEBAN 2025'!$B$6,'BASE LIQUIDACION REDEBAN 2025'!$C$5)))))))</f>
        <v>275728.78077800001</v>
      </c>
      <c r="AC267" s="87">
        <f>IF(OR(U267="SOPORTE_TELEFÓNICO",U267="ENVÍO"),0,IF(W267="TIPO I",'BASE LIQUIDACION REDEBAN 2025'!$B$10,IF(W267="TIPO II",'BASE LIQUIDACION REDEBAN 2025'!$B$11,IF(W267="TIPO III",'BASE LIQUIDACION REDEBAN 2025'!$B$12,'BASE LIQUIDACION REDEBAN 2025'!$B$13))))</f>
        <v>196536.5258152</v>
      </c>
      <c r="AD267" s="87">
        <f t="shared" si="4"/>
        <v>275728.78077800001</v>
      </c>
    </row>
    <row r="268" spans="1:30" s="8" customFormat="1" ht="13.15">
      <c r="A268" s="160" t="s">
        <v>72</v>
      </c>
      <c r="B268" s="86" t="str">
        <f>VLOOKUP(A268,'CENTRO DE COSTOS'!A:D,4,FALSE)</f>
        <v>MIGUEL JULIÁN HERNÁNDEZ GUARÍN</v>
      </c>
      <c r="C268" s="86" t="str">
        <f>VLOOKUP(A268,'CENTRO DE COSTOS'!A:D,2,FALSE)</f>
        <v>0004-0008</v>
      </c>
      <c r="D268" s="160">
        <v>68001</v>
      </c>
      <c r="E268" s="160">
        <v>5773431</v>
      </c>
      <c r="F268" s="160">
        <v>14896419</v>
      </c>
      <c r="G268" s="160" t="s">
        <v>2958</v>
      </c>
      <c r="H268" s="160" t="s">
        <v>820</v>
      </c>
      <c r="I268" s="160" t="s">
        <v>72</v>
      </c>
      <c r="J268" s="160" t="s">
        <v>18278</v>
      </c>
      <c r="K268" s="160" t="s">
        <v>159</v>
      </c>
      <c r="L268" s="160" t="s">
        <v>18279</v>
      </c>
      <c r="M268" s="161">
        <v>45896.50277777778</v>
      </c>
      <c r="N268" s="161">
        <v>45897.397222222222</v>
      </c>
      <c r="O268" s="160" t="s">
        <v>16559</v>
      </c>
      <c r="P268" s="160" t="s">
        <v>2988</v>
      </c>
      <c r="Q268" s="160" t="s">
        <v>2963</v>
      </c>
      <c r="R268" s="160" t="s">
        <v>3326</v>
      </c>
      <c r="S268" s="160" t="s">
        <v>2965</v>
      </c>
      <c r="T268" s="162" t="s">
        <v>18280</v>
      </c>
      <c r="U268" s="160" t="s">
        <v>2967</v>
      </c>
      <c r="V268" s="160" t="s">
        <v>18281</v>
      </c>
      <c r="W268" s="160" t="s">
        <v>25</v>
      </c>
      <c r="X268" s="160" t="s">
        <v>166</v>
      </c>
      <c r="Y268" s="160" t="s">
        <v>323</v>
      </c>
      <c r="Z268" s="160">
        <v>1</v>
      </c>
      <c r="AA268" s="160">
        <v>0</v>
      </c>
      <c r="AB268" s="87">
        <f>IF(U268="SOPORTE_TELEFÓNICO",'BASE LIQUIDACION REDEBAN 2025'!$B$19,IF(U268="ENVÍO",'BASE LIQUIDACION REDEBAN 2025'!$C$2,IF(W268="TIPO I",'BASE LIQUIDACION REDEBAN 2025'!$C$2,IF(W268="TIPO II",'BASE LIQUIDACION REDEBAN 2025'!$C$3,IF(W268="TIPO III",'BASE LIQUIDACION REDEBAN 2025'!$C$4,IF(W268="TIPO IV",'BASE LIQUIDACION REDEBAN 2025'!$C$5,IF(X268="AEREO",'BASE LIQUIDACION REDEBAN 2025'!$B$6,'BASE LIQUIDACION REDEBAN 2025'!$C$5)))))))</f>
        <v>65960.072302</v>
      </c>
      <c r="AC268" s="87">
        <f>IF(OR(U268="SOPORTE_TELEFÓNICO",U268="ENVÍO"),0,IF(W268="TIPO I",'BASE LIQUIDACION REDEBAN 2025'!$B$10,IF(W268="TIPO II",'BASE LIQUIDACION REDEBAN 2025'!$B$11,IF(W268="TIPO III",'BASE LIQUIDACION REDEBAN 2025'!$B$12,'BASE LIQUIDACION REDEBAN 2025'!$B$13))))</f>
        <v>75096.394270399993</v>
      </c>
      <c r="AD268" s="87">
        <f t="shared" si="4"/>
        <v>65960.072302</v>
      </c>
    </row>
    <row r="269" spans="1:30" s="8" customFormat="1" ht="13.15">
      <c r="A269" s="160" t="s">
        <v>100</v>
      </c>
      <c r="B269" s="86" t="str">
        <f>VLOOKUP(A269,'CENTRO DE COSTOS'!A:D,4,FALSE)</f>
        <v>KEVIN ALEXIS CORZO BUSTOS</v>
      </c>
      <c r="C269" s="86" t="str">
        <f>VLOOKUP(A269,'CENTRO DE COSTOS'!A:D,2,FALSE)</f>
        <v>0004-0007</v>
      </c>
      <c r="D269" s="160">
        <v>50006</v>
      </c>
      <c r="E269" s="160">
        <v>5771696</v>
      </c>
      <c r="F269" s="160">
        <v>48929889</v>
      </c>
      <c r="G269" s="160" t="s">
        <v>2958</v>
      </c>
      <c r="H269" s="160" t="s">
        <v>295</v>
      </c>
      <c r="I269" s="160" t="s">
        <v>932</v>
      </c>
      <c r="J269" s="160" t="s">
        <v>18282</v>
      </c>
      <c r="K269" s="160" t="s">
        <v>159</v>
      </c>
      <c r="L269" s="160" t="s">
        <v>18283</v>
      </c>
      <c r="M269" s="161">
        <v>45895.436111111114</v>
      </c>
      <c r="N269" s="161">
        <v>45897.431944444441</v>
      </c>
      <c r="O269" s="160" t="s">
        <v>16559</v>
      </c>
      <c r="P269" s="160" t="s">
        <v>2962</v>
      </c>
      <c r="Q269" s="160" t="s">
        <v>3006</v>
      </c>
      <c r="R269" s="160" t="s">
        <v>3155</v>
      </c>
      <c r="S269" s="160" t="s">
        <v>2965</v>
      </c>
      <c r="T269" s="162" t="s">
        <v>18284</v>
      </c>
      <c r="U269" s="160" t="s">
        <v>2967</v>
      </c>
      <c r="V269" s="160" t="s">
        <v>18285</v>
      </c>
      <c r="W269" s="160" t="s">
        <v>28</v>
      </c>
      <c r="X269" s="160" t="s">
        <v>166</v>
      </c>
      <c r="Y269" s="160" t="s">
        <v>301</v>
      </c>
      <c r="Z269" s="160">
        <v>1</v>
      </c>
      <c r="AA269" s="160">
        <v>0</v>
      </c>
      <c r="AB269" s="87">
        <f>IF(U269="SOPORTE_TELEFÓNICO",'BASE LIQUIDACION REDEBAN 2025'!$B$19,IF(U269="ENVÍO",'BASE LIQUIDACION REDEBAN 2025'!$C$2,IF(W269="TIPO I",'BASE LIQUIDACION REDEBAN 2025'!$C$2,IF(W269="TIPO II",'BASE LIQUIDACION REDEBAN 2025'!$C$3,IF(W269="TIPO III",'BASE LIQUIDACION REDEBAN 2025'!$C$4,IF(W269="TIPO IV",'BASE LIQUIDACION REDEBAN 2025'!$C$5,IF(X269="AEREO",'BASE LIQUIDACION REDEBAN 2025'!$B$6,'BASE LIQUIDACION REDEBAN 2025'!$C$5)))))))</f>
        <v>144967.87232000002</v>
      </c>
      <c r="AC269" s="87">
        <f>IF(OR(U269="SOPORTE_TELEFÓNICO",U269="ENVÍO"),0,IF(W269="TIPO I",'BASE LIQUIDACION REDEBAN 2025'!$B$10,IF(W269="TIPO II",'BASE LIQUIDACION REDEBAN 2025'!$B$11,IF(W269="TIPO III",'BASE LIQUIDACION REDEBAN 2025'!$B$12,'BASE LIQUIDACION REDEBAN 2025'!$B$13))))</f>
        <v>140395.6348884</v>
      </c>
      <c r="AD269" s="87">
        <f t="shared" si="4"/>
        <v>144967.87232000002</v>
      </c>
    </row>
    <row r="270" spans="1:30" s="8" customFormat="1" ht="13.15">
      <c r="A270" s="160" t="s">
        <v>72</v>
      </c>
      <c r="B270" s="86" t="str">
        <f>VLOOKUP(A270,'CENTRO DE COSTOS'!A:D,4,FALSE)</f>
        <v>MIGUEL JULIÁN HERNÁNDEZ GUARÍN</v>
      </c>
      <c r="C270" s="86" t="str">
        <f>VLOOKUP(A270,'CENTRO DE COSTOS'!A:D,2,FALSE)</f>
        <v>0004-0008</v>
      </c>
      <c r="D270" s="160">
        <v>68001</v>
      </c>
      <c r="E270" s="160">
        <v>5773382</v>
      </c>
      <c r="F270" s="160">
        <v>18767210</v>
      </c>
      <c r="G270" s="160" t="s">
        <v>2958</v>
      </c>
      <c r="H270" s="160" t="s">
        <v>820</v>
      </c>
      <c r="I270" s="160" t="s">
        <v>72</v>
      </c>
      <c r="J270" s="160" t="s">
        <v>18286</v>
      </c>
      <c r="K270" s="160" t="s">
        <v>159</v>
      </c>
      <c r="L270" s="160" t="s">
        <v>18287</v>
      </c>
      <c r="M270" s="161">
        <v>45896.486805555556</v>
      </c>
      <c r="N270" s="161">
        <v>45897.436111111114</v>
      </c>
      <c r="O270" s="160" t="s">
        <v>16559</v>
      </c>
      <c r="P270" s="160" t="s">
        <v>2988</v>
      </c>
      <c r="Q270" s="160" t="s">
        <v>2963</v>
      </c>
      <c r="R270" s="160" t="s">
        <v>3326</v>
      </c>
      <c r="S270" s="160" t="s">
        <v>2965</v>
      </c>
      <c r="T270" s="162" t="s">
        <v>18288</v>
      </c>
      <c r="U270" s="160" t="s">
        <v>2967</v>
      </c>
      <c r="V270" s="160" t="s">
        <v>18289</v>
      </c>
      <c r="W270" s="160" t="s">
        <v>25</v>
      </c>
      <c r="X270" s="160" t="s">
        <v>166</v>
      </c>
      <c r="Y270" s="160" t="s">
        <v>323</v>
      </c>
      <c r="Z270" s="160">
        <v>1</v>
      </c>
      <c r="AA270" s="160">
        <v>0</v>
      </c>
      <c r="AB270" s="87">
        <f>IF(U270="SOPORTE_TELEFÓNICO",'BASE LIQUIDACION REDEBAN 2025'!$B$19,IF(U270="ENVÍO",'BASE LIQUIDACION REDEBAN 2025'!$C$2,IF(W270="TIPO I",'BASE LIQUIDACION REDEBAN 2025'!$C$2,IF(W270="TIPO II",'BASE LIQUIDACION REDEBAN 2025'!$C$3,IF(W270="TIPO III",'BASE LIQUIDACION REDEBAN 2025'!$C$4,IF(W270="TIPO IV",'BASE LIQUIDACION REDEBAN 2025'!$C$5,IF(X270="AEREO",'BASE LIQUIDACION REDEBAN 2025'!$B$6,'BASE LIQUIDACION REDEBAN 2025'!$C$5)))))))</f>
        <v>65960.072302</v>
      </c>
      <c r="AC270" s="87">
        <f>IF(OR(U270="SOPORTE_TELEFÓNICO",U270="ENVÍO"),0,IF(W270="TIPO I",'BASE LIQUIDACION REDEBAN 2025'!$B$10,IF(W270="TIPO II",'BASE LIQUIDACION REDEBAN 2025'!$B$11,IF(W270="TIPO III",'BASE LIQUIDACION REDEBAN 2025'!$B$12,'BASE LIQUIDACION REDEBAN 2025'!$B$13))))</f>
        <v>75096.394270399993</v>
      </c>
      <c r="AD270" s="87">
        <f t="shared" si="4"/>
        <v>65960.072302</v>
      </c>
    </row>
    <row r="271" spans="1:30" s="8" customFormat="1" ht="13.15">
      <c r="A271" s="160" t="s">
        <v>68</v>
      </c>
      <c r="B271" s="86" t="str">
        <f>VLOOKUP(A271,'CENTRO DE COSTOS'!A:D,4,FALSE)</f>
        <v>WILLIAM ASDRUBAL ROZO ROZO</v>
      </c>
      <c r="C271" s="86" t="str">
        <f>VLOOKUP(A271,'CENTRO DE COSTOS'!A:D,2,FALSE)</f>
        <v>0004-0004</v>
      </c>
      <c r="D271" s="160">
        <v>11001</v>
      </c>
      <c r="E271" s="160" t="s">
        <v>18290</v>
      </c>
      <c r="F271" s="160">
        <v>53570479</v>
      </c>
      <c r="G271" s="160" t="s">
        <v>2958</v>
      </c>
      <c r="H271" s="160" t="s">
        <v>470</v>
      </c>
      <c r="I271" s="160" t="s">
        <v>68</v>
      </c>
      <c r="J271" s="160" t="s">
        <v>17419</v>
      </c>
      <c r="K271" s="160" t="s">
        <v>159</v>
      </c>
      <c r="L271" s="160" t="s">
        <v>18291</v>
      </c>
      <c r="M271" s="161">
        <v>45896.538194444445</v>
      </c>
      <c r="N271" s="161">
        <v>45897.455555555556</v>
      </c>
      <c r="O271" s="160" t="s">
        <v>17421</v>
      </c>
      <c r="P271" s="160" t="s">
        <v>2988</v>
      </c>
      <c r="Q271" s="160" t="s">
        <v>3257</v>
      </c>
      <c r="R271" s="160" t="s">
        <v>3258</v>
      </c>
      <c r="S271" s="160" t="s">
        <v>2965</v>
      </c>
      <c r="T271" s="162" t="s">
        <v>18292</v>
      </c>
      <c r="U271" s="160" t="s">
        <v>2967</v>
      </c>
      <c r="V271" s="160" t="s">
        <v>17423</v>
      </c>
      <c r="W271" s="160" t="s">
        <v>25</v>
      </c>
      <c r="X271" s="160" t="s">
        <v>166</v>
      </c>
      <c r="Y271" s="160" t="s">
        <v>475</v>
      </c>
      <c r="Z271" s="160">
        <v>1</v>
      </c>
      <c r="AA271" s="160">
        <v>0</v>
      </c>
      <c r="AB271" s="87">
        <f>IF(U271="SOPORTE_TELEFÓNICO",'BASE LIQUIDACION REDEBAN 2025'!$B$19,IF(U271="ENVÍO",'BASE LIQUIDACION REDEBAN 2025'!$C$2,IF(W271="TIPO I",'BASE LIQUIDACION REDEBAN 2025'!$C$2,IF(W271="TIPO II",'BASE LIQUIDACION REDEBAN 2025'!$C$3,IF(W271="TIPO III",'BASE LIQUIDACION REDEBAN 2025'!$C$4,IF(W271="TIPO IV",'BASE LIQUIDACION REDEBAN 2025'!$C$5,IF(X271="AEREO",'BASE LIQUIDACION REDEBAN 2025'!$B$6,'BASE LIQUIDACION REDEBAN 2025'!$C$5)))))))</f>
        <v>65960.072302</v>
      </c>
      <c r="AC271" s="87">
        <f>IF(OR(U271="SOPORTE_TELEFÓNICO",U271="ENVÍO"),0,IF(W271="TIPO I",'BASE LIQUIDACION REDEBAN 2025'!$B$10,IF(W271="TIPO II",'BASE LIQUIDACION REDEBAN 2025'!$B$11,IF(W271="TIPO III",'BASE LIQUIDACION REDEBAN 2025'!$B$12,'BASE LIQUIDACION REDEBAN 2025'!$B$13))))</f>
        <v>75096.394270399993</v>
      </c>
      <c r="AD271" s="87">
        <f t="shared" si="4"/>
        <v>65960.072302</v>
      </c>
    </row>
    <row r="272" spans="1:30" s="8" customFormat="1" ht="13.15">
      <c r="A272" s="160" t="s">
        <v>68</v>
      </c>
      <c r="B272" s="86" t="str">
        <f>VLOOKUP(A272,'CENTRO DE COSTOS'!A:D,4,FALSE)</f>
        <v>WILLIAM ASDRUBAL ROZO ROZO</v>
      </c>
      <c r="C272" s="86" t="str">
        <f>VLOOKUP(A272,'CENTRO DE COSTOS'!A:D,2,FALSE)</f>
        <v>0004-0004</v>
      </c>
      <c r="D272" s="160">
        <v>11001</v>
      </c>
      <c r="E272" s="160">
        <v>5774603</v>
      </c>
      <c r="F272" s="160">
        <v>18117341</v>
      </c>
      <c r="G272" s="160" t="s">
        <v>2958</v>
      </c>
      <c r="H272" s="160" t="s">
        <v>470</v>
      </c>
      <c r="I272" s="160" t="s">
        <v>68</v>
      </c>
      <c r="J272" s="160" t="s">
        <v>18293</v>
      </c>
      <c r="K272" s="160" t="s">
        <v>159</v>
      </c>
      <c r="L272" s="160" t="s">
        <v>18294</v>
      </c>
      <c r="M272" s="161">
        <v>45897.36041666667</v>
      </c>
      <c r="N272" s="161">
        <v>45897.51666666667</v>
      </c>
      <c r="O272" s="160" t="s">
        <v>16559</v>
      </c>
      <c r="P272" s="160" t="s">
        <v>17315</v>
      </c>
      <c r="Q272" s="160" t="s">
        <v>3257</v>
      </c>
      <c r="R272" s="160" t="s">
        <v>17407</v>
      </c>
      <c r="S272" s="160" t="s">
        <v>2965</v>
      </c>
      <c r="T272" s="162" t="s">
        <v>18295</v>
      </c>
      <c r="U272" s="160" t="s">
        <v>3213</v>
      </c>
      <c r="V272" s="160">
        <v>0</v>
      </c>
      <c r="W272" s="160" t="s">
        <v>25</v>
      </c>
      <c r="X272" s="160" t="s">
        <v>166</v>
      </c>
      <c r="Y272" s="160">
        <v>0</v>
      </c>
      <c r="Z272" s="160">
        <v>0</v>
      </c>
      <c r="AA272" s="160">
        <v>0</v>
      </c>
      <c r="AB272" s="87">
        <f>IF(U272="SOPORTE_TELEFÓNICO",'BASE LIQUIDACION REDEBAN 2025'!$B$19,IF(U272="ENVÍO",'BASE LIQUIDACION REDEBAN 2025'!$C$2,IF(W272="TIPO I",'BASE LIQUIDACION REDEBAN 2025'!$C$2,IF(W272="TIPO II",'BASE LIQUIDACION REDEBAN 2025'!$C$3,IF(W272="TIPO III",'BASE LIQUIDACION REDEBAN 2025'!$C$4,IF(W272="TIPO IV",'BASE LIQUIDACION REDEBAN 2025'!$C$5,IF(X272="AEREO",'BASE LIQUIDACION REDEBAN 2025'!$B$6,'BASE LIQUIDACION REDEBAN 2025'!$C$5)))))))</f>
        <v>41241.0800752</v>
      </c>
      <c r="AC272" s="87">
        <f>IF(OR(U272="SOPORTE_TELEFÓNICO",U272="ENVÍO"),0,IF(W272="TIPO I",'BASE LIQUIDACION REDEBAN 2025'!$B$10,IF(W272="TIPO II",'BASE LIQUIDACION REDEBAN 2025'!$B$11,IF(W272="TIPO III",'BASE LIQUIDACION REDEBAN 2025'!$B$12,'BASE LIQUIDACION REDEBAN 2025'!$B$13))))</f>
        <v>0</v>
      </c>
      <c r="AD272" s="87">
        <f t="shared" si="4"/>
        <v>41241.0800752</v>
      </c>
    </row>
    <row r="273" spans="1:30" s="8" customFormat="1" ht="13.15">
      <c r="A273" s="160" t="s">
        <v>98</v>
      </c>
      <c r="B273" s="86" t="str">
        <f>VLOOKUP(A273,'CENTRO DE COSTOS'!A:D,4,FALSE)</f>
        <v>MIGUEL JULIÁN HERNÁNDEZ GUARÍN</v>
      </c>
      <c r="C273" s="86" t="str">
        <f>VLOOKUP(A273,'CENTRO DE COSTOS'!A:D,2,FALSE)</f>
        <v>0004-0008</v>
      </c>
      <c r="D273" s="160">
        <v>15238</v>
      </c>
      <c r="E273" s="160">
        <v>5774765</v>
      </c>
      <c r="F273" s="160">
        <v>89533700</v>
      </c>
      <c r="G273" s="160" t="s">
        <v>2958</v>
      </c>
      <c r="H273" s="160" t="s">
        <v>241</v>
      </c>
      <c r="I273" s="160" t="s">
        <v>618</v>
      </c>
      <c r="J273" s="160" t="s">
        <v>18296</v>
      </c>
      <c r="K273" s="160" t="s">
        <v>159</v>
      </c>
      <c r="L273" s="160" t="s">
        <v>18297</v>
      </c>
      <c r="M273" s="161">
        <v>45897.407638888886</v>
      </c>
      <c r="N273" s="161">
        <v>45897.519444444442</v>
      </c>
      <c r="O273" s="160" t="s">
        <v>16559</v>
      </c>
      <c r="P273" s="160" t="s">
        <v>17315</v>
      </c>
      <c r="Q273" s="160" t="s">
        <v>3257</v>
      </c>
      <c r="R273" s="160" t="s">
        <v>17407</v>
      </c>
      <c r="S273" s="160" t="s">
        <v>2965</v>
      </c>
      <c r="T273" s="162" t="s">
        <v>18295</v>
      </c>
      <c r="U273" s="160" t="s">
        <v>3213</v>
      </c>
      <c r="V273" s="160">
        <v>0</v>
      </c>
      <c r="W273" s="160" t="s">
        <v>28</v>
      </c>
      <c r="X273" s="160" t="s">
        <v>166</v>
      </c>
      <c r="Y273" s="160">
        <v>0</v>
      </c>
      <c r="Z273" s="160">
        <v>0</v>
      </c>
      <c r="AA273" s="160">
        <v>0</v>
      </c>
      <c r="AB273" s="87">
        <f>IF(U273="SOPORTE_TELEFÓNICO",'BASE LIQUIDACION REDEBAN 2025'!$B$19,IF(U273="ENVÍO",'BASE LIQUIDACION REDEBAN 2025'!$C$2,IF(W273="TIPO I",'BASE LIQUIDACION REDEBAN 2025'!$C$2,IF(W273="TIPO II",'BASE LIQUIDACION REDEBAN 2025'!$C$3,IF(W273="TIPO III",'BASE LIQUIDACION REDEBAN 2025'!$C$4,IF(W273="TIPO IV",'BASE LIQUIDACION REDEBAN 2025'!$C$5,IF(X273="AEREO",'BASE LIQUIDACION REDEBAN 2025'!$B$6,'BASE LIQUIDACION REDEBAN 2025'!$C$5)))))))</f>
        <v>41241.0800752</v>
      </c>
      <c r="AC273" s="87">
        <f>IF(OR(U273="SOPORTE_TELEFÓNICO",U273="ENVÍO"),0,IF(W273="TIPO I",'BASE LIQUIDACION REDEBAN 2025'!$B$10,IF(W273="TIPO II",'BASE LIQUIDACION REDEBAN 2025'!$B$11,IF(W273="TIPO III",'BASE LIQUIDACION REDEBAN 2025'!$B$12,'BASE LIQUIDACION REDEBAN 2025'!$B$13))))</f>
        <v>0</v>
      </c>
      <c r="AD273" s="87">
        <f t="shared" si="4"/>
        <v>41241.0800752</v>
      </c>
    </row>
    <row r="274" spans="1:30" s="8" customFormat="1" ht="13.15">
      <c r="A274" s="160" t="s">
        <v>98</v>
      </c>
      <c r="B274" s="86" t="str">
        <f>VLOOKUP(A274,'CENTRO DE COSTOS'!A:D,4,FALSE)</f>
        <v>MIGUEL JULIÁN HERNÁNDEZ GUARÍN</v>
      </c>
      <c r="C274" s="86" t="str">
        <f>VLOOKUP(A274,'CENTRO DE COSTOS'!A:D,2,FALSE)</f>
        <v>0004-0008</v>
      </c>
      <c r="D274" s="160">
        <v>15646</v>
      </c>
      <c r="E274" s="160">
        <v>5774949</v>
      </c>
      <c r="F274" s="160">
        <v>27388388</v>
      </c>
      <c r="G274" s="160" t="s">
        <v>2958</v>
      </c>
      <c r="H274" s="160" t="s">
        <v>241</v>
      </c>
      <c r="I274" s="160" t="s">
        <v>16157</v>
      </c>
      <c r="J274" s="160" t="s">
        <v>18298</v>
      </c>
      <c r="K274" s="160" t="s">
        <v>159</v>
      </c>
      <c r="L274" s="160" t="s">
        <v>18299</v>
      </c>
      <c r="M274" s="161">
        <v>45897.450694444444</v>
      </c>
      <c r="N274" s="161">
        <v>45897.522222222222</v>
      </c>
      <c r="O274" s="160" t="s">
        <v>16559</v>
      </c>
      <c r="P274" s="160" t="s">
        <v>17315</v>
      </c>
      <c r="Q274" s="160" t="s">
        <v>3257</v>
      </c>
      <c r="R274" s="160" t="s">
        <v>17407</v>
      </c>
      <c r="S274" s="160" t="s">
        <v>2965</v>
      </c>
      <c r="T274" s="162" t="s">
        <v>18300</v>
      </c>
      <c r="U274" s="160" t="s">
        <v>3213</v>
      </c>
      <c r="V274" s="160">
        <v>0</v>
      </c>
      <c r="W274" s="160" t="s">
        <v>28</v>
      </c>
      <c r="X274" s="160" t="s">
        <v>166</v>
      </c>
      <c r="Y274" s="160">
        <v>0</v>
      </c>
      <c r="Z274" s="160">
        <v>0</v>
      </c>
      <c r="AA274" s="160">
        <v>0</v>
      </c>
      <c r="AB274" s="87">
        <f>IF(U274="SOPORTE_TELEFÓNICO",'BASE LIQUIDACION REDEBAN 2025'!$B$19,IF(U274="ENVÍO",'BASE LIQUIDACION REDEBAN 2025'!$C$2,IF(W274="TIPO I",'BASE LIQUIDACION REDEBAN 2025'!$C$2,IF(W274="TIPO II",'BASE LIQUIDACION REDEBAN 2025'!$C$3,IF(W274="TIPO III",'BASE LIQUIDACION REDEBAN 2025'!$C$4,IF(W274="TIPO IV",'BASE LIQUIDACION REDEBAN 2025'!$C$5,IF(X274="AEREO",'BASE LIQUIDACION REDEBAN 2025'!$B$6,'BASE LIQUIDACION REDEBAN 2025'!$C$5)))))))</f>
        <v>41241.0800752</v>
      </c>
      <c r="AC274" s="87">
        <f>IF(OR(U274="SOPORTE_TELEFÓNICO",U274="ENVÍO"),0,IF(W274="TIPO I",'BASE LIQUIDACION REDEBAN 2025'!$B$10,IF(W274="TIPO II",'BASE LIQUIDACION REDEBAN 2025'!$B$11,IF(W274="TIPO III",'BASE LIQUIDACION REDEBAN 2025'!$B$12,'BASE LIQUIDACION REDEBAN 2025'!$B$13))))</f>
        <v>0</v>
      </c>
      <c r="AD274" s="87">
        <f t="shared" si="4"/>
        <v>41241.0800752</v>
      </c>
    </row>
    <row r="275" spans="1:30" s="8" customFormat="1" ht="13.15">
      <c r="A275" s="160" t="s">
        <v>86</v>
      </c>
      <c r="B275" s="86" t="str">
        <f>VLOOKUP(A275,'CENTRO DE COSTOS'!A:D,4,FALSE)</f>
        <v>KEVIN ALEXIS CORZO BUSTOS</v>
      </c>
      <c r="C275" s="86" t="str">
        <f>VLOOKUP(A275,'CENTRO DE COSTOS'!A:D,2,FALSE)</f>
        <v>0004-0007</v>
      </c>
      <c r="D275" s="160">
        <v>73624</v>
      </c>
      <c r="E275" s="160">
        <v>5774208</v>
      </c>
      <c r="F275" s="160">
        <v>18766097</v>
      </c>
      <c r="G275" s="160" t="s">
        <v>2958</v>
      </c>
      <c r="H275" s="160" t="s">
        <v>703</v>
      </c>
      <c r="I275" s="160" t="s">
        <v>16475</v>
      </c>
      <c r="J275" s="160" t="s">
        <v>18301</v>
      </c>
      <c r="K275" s="160" t="s">
        <v>159</v>
      </c>
      <c r="L275" s="160" t="s">
        <v>18302</v>
      </c>
      <c r="M275" s="161">
        <v>45897.333333333336</v>
      </c>
      <c r="N275" s="161">
        <v>45897.52847222222</v>
      </c>
      <c r="O275" s="160" t="s">
        <v>16559</v>
      </c>
      <c r="P275" s="160" t="s">
        <v>2962</v>
      </c>
      <c r="Q275" s="160" t="s">
        <v>3055</v>
      </c>
      <c r="R275" s="160" t="s">
        <v>3056</v>
      </c>
      <c r="S275" s="160" t="s">
        <v>2965</v>
      </c>
      <c r="T275" s="162" t="s">
        <v>18303</v>
      </c>
      <c r="U275" s="160" t="s">
        <v>2967</v>
      </c>
      <c r="V275" s="160" t="s">
        <v>18304</v>
      </c>
      <c r="W275" s="160" t="s">
        <v>30</v>
      </c>
      <c r="X275" s="160" t="s">
        <v>166</v>
      </c>
      <c r="Y275" s="160" t="s">
        <v>708</v>
      </c>
      <c r="Z275" s="160">
        <v>1</v>
      </c>
      <c r="AA275" s="160">
        <v>0</v>
      </c>
      <c r="AB275" s="87">
        <f>IF(U275="SOPORTE_TELEFÓNICO",'BASE LIQUIDACION REDEBAN 2025'!$B$19,IF(U275="ENVÍO",'BASE LIQUIDACION REDEBAN 2025'!$C$2,IF(W275="TIPO I",'BASE LIQUIDACION REDEBAN 2025'!$C$2,IF(W275="TIPO II",'BASE LIQUIDACION REDEBAN 2025'!$C$3,IF(W275="TIPO III",'BASE LIQUIDACION REDEBAN 2025'!$C$4,IF(W275="TIPO IV",'BASE LIQUIDACION REDEBAN 2025'!$C$5,IF(X275="AEREO",'BASE LIQUIDACION REDEBAN 2025'!$B$6,'BASE LIQUIDACION REDEBAN 2025'!$C$5)))))))</f>
        <v>275728.78077800001</v>
      </c>
      <c r="AC275" s="87">
        <f>IF(OR(U275="SOPORTE_TELEFÓNICO",U275="ENVÍO"),0,IF(W275="TIPO I",'BASE LIQUIDACION REDEBAN 2025'!$B$10,IF(W275="TIPO II",'BASE LIQUIDACION REDEBAN 2025'!$B$11,IF(W275="TIPO III",'BASE LIQUIDACION REDEBAN 2025'!$B$12,'BASE LIQUIDACION REDEBAN 2025'!$B$13))))</f>
        <v>196536.5258152</v>
      </c>
      <c r="AD275" s="87">
        <f t="shared" si="4"/>
        <v>275728.78077800001</v>
      </c>
    </row>
    <row r="276" spans="1:30" s="8" customFormat="1" ht="13.15">
      <c r="A276" s="160" t="s">
        <v>81</v>
      </c>
      <c r="B276" s="86" t="str">
        <f>VLOOKUP(A276,'CENTRO DE COSTOS'!A:D,4,FALSE)</f>
        <v>MIGUEL JULIÁN HERNÁNDEZ GUARÍN</v>
      </c>
      <c r="C276" s="86" t="str">
        <f>VLOOKUP(A276,'CENTRO DE COSTOS'!A:D,2,FALSE)</f>
        <v>0004-0008</v>
      </c>
      <c r="D276" s="160">
        <v>54001</v>
      </c>
      <c r="E276" s="160">
        <v>5774608</v>
      </c>
      <c r="F276" s="160">
        <v>82055641</v>
      </c>
      <c r="G276" s="160" t="s">
        <v>2958</v>
      </c>
      <c r="H276" s="160" t="s">
        <v>317</v>
      </c>
      <c r="I276" s="160" t="s">
        <v>81</v>
      </c>
      <c r="J276" s="160" t="s">
        <v>18305</v>
      </c>
      <c r="K276" s="160" t="s">
        <v>159</v>
      </c>
      <c r="L276" s="160" t="s">
        <v>18306</v>
      </c>
      <c r="M276" s="161">
        <v>45897.361805555556</v>
      </c>
      <c r="N276" s="161">
        <v>45897.531944444447</v>
      </c>
      <c r="O276" s="160" t="s">
        <v>16559</v>
      </c>
      <c r="P276" s="160" t="s">
        <v>2988</v>
      </c>
      <c r="Q276" s="160" t="s">
        <v>2963</v>
      </c>
      <c r="R276" s="160" t="s">
        <v>3326</v>
      </c>
      <c r="S276" s="160" t="s">
        <v>2965</v>
      </c>
      <c r="T276" s="162" t="s">
        <v>18307</v>
      </c>
      <c r="U276" s="160" t="s">
        <v>2967</v>
      </c>
      <c r="V276" s="160" t="s">
        <v>18308</v>
      </c>
      <c r="W276" s="160" t="s">
        <v>25</v>
      </c>
      <c r="X276" s="160" t="s">
        <v>166</v>
      </c>
      <c r="Y276" s="160" t="s">
        <v>401</v>
      </c>
      <c r="Z276" s="160">
        <v>1</v>
      </c>
      <c r="AA276" s="160">
        <v>0</v>
      </c>
      <c r="AB276" s="87">
        <f>IF(U276="SOPORTE_TELEFÓNICO",'BASE LIQUIDACION REDEBAN 2025'!$B$19,IF(U276="ENVÍO",'BASE LIQUIDACION REDEBAN 2025'!$C$2,IF(W276="TIPO I",'BASE LIQUIDACION REDEBAN 2025'!$C$2,IF(W276="TIPO II",'BASE LIQUIDACION REDEBAN 2025'!$C$3,IF(W276="TIPO III",'BASE LIQUIDACION REDEBAN 2025'!$C$4,IF(W276="TIPO IV",'BASE LIQUIDACION REDEBAN 2025'!$C$5,IF(X276="AEREO",'BASE LIQUIDACION REDEBAN 2025'!$B$6,'BASE LIQUIDACION REDEBAN 2025'!$C$5)))))))</f>
        <v>65960.072302</v>
      </c>
      <c r="AC276" s="87">
        <f>IF(OR(U276="SOPORTE_TELEFÓNICO",U276="ENVÍO"),0,IF(W276="TIPO I",'BASE LIQUIDACION REDEBAN 2025'!$B$10,IF(W276="TIPO II",'BASE LIQUIDACION REDEBAN 2025'!$B$11,IF(W276="TIPO III",'BASE LIQUIDACION REDEBAN 2025'!$B$12,'BASE LIQUIDACION REDEBAN 2025'!$B$13))))</f>
        <v>75096.394270399993</v>
      </c>
      <c r="AD276" s="87">
        <f t="shared" si="4"/>
        <v>65960.072302</v>
      </c>
    </row>
    <row r="277" spans="1:30" s="8" customFormat="1" ht="13.15">
      <c r="A277" s="160" t="s">
        <v>72</v>
      </c>
      <c r="B277" s="86" t="str">
        <f>VLOOKUP(A277,'CENTRO DE COSTOS'!A:D,4,FALSE)</f>
        <v>MIGUEL JULIÁN HERNÁNDEZ GUARÍN</v>
      </c>
      <c r="C277" s="86" t="str">
        <f>VLOOKUP(A277,'CENTRO DE COSTOS'!A:D,2,FALSE)</f>
        <v>0004-0008</v>
      </c>
      <c r="D277" s="160">
        <v>68547</v>
      </c>
      <c r="E277" s="160">
        <v>5774620</v>
      </c>
      <c r="F277" s="160">
        <v>18813410</v>
      </c>
      <c r="G277" s="160" t="s">
        <v>2958</v>
      </c>
      <c r="H277" s="160" t="s">
        <v>820</v>
      </c>
      <c r="I277" s="160" t="s">
        <v>844</v>
      </c>
      <c r="J277" s="160" t="s">
        <v>18309</v>
      </c>
      <c r="K277" s="160" t="s">
        <v>159</v>
      </c>
      <c r="L277" s="160" t="s">
        <v>18310</v>
      </c>
      <c r="M277" s="161">
        <v>45897.364583333336</v>
      </c>
      <c r="N277" s="161">
        <v>45897.533333333333</v>
      </c>
      <c r="O277" s="160" t="s">
        <v>16559</v>
      </c>
      <c r="P277" s="160" t="s">
        <v>2962</v>
      </c>
      <c r="Q277" s="160" t="s">
        <v>2978</v>
      </c>
      <c r="R277" s="160" t="s">
        <v>2983</v>
      </c>
      <c r="S277" s="160" t="s">
        <v>2965</v>
      </c>
      <c r="T277" s="162" t="s">
        <v>18311</v>
      </c>
      <c r="U277" s="160" t="s">
        <v>2967</v>
      </c>
      <c r="V277" s="160" t="s">
        <v>18312</v>
      </c>
      <c r="W277" s="160" t="s">
        <v>28</v>
      </c>
      <c r="X277" s="160" t="s">
        <v>166</v>
      </c>
      <c r="Y277" s="160" t="s">
        <v>3140</v>
      </c>
      <c r="Z277" s="160">
        <v>1</v>
      </c>
      <c r="AA277" s="160">
        <v>0</v>
      </c>
      <c r="AB277" s="87">
        <f>IF(U277="SOPORTE_TELEFÓNICO",'BASE LIQUIDACION REDEBAN 2025'!$B$19,IF(U277="ENVÍO",'BASE LIQUIDACION REDEBAN 2025'!$C$2,IF(W277="TIPO I",'BASE LIQUIDACION REDEBAN 2025'!$C$2,IF(W277="TIPO II",'BASE LIQUIDACION REDEBAN 2025'!$C$3,IF(W277="TIPO III",'BASE LIQUIDACION REDEBAN 2025'!$C$4,IF(W277="TIPO IV",'BASE LIQUIDACION REDEBAN 2025'!$C$5,IF(X277="AEREO",'BASE LIQUIDACION REDEBAN 2025'!$B$6,'BASE LIQUIDACION REDEBAN 2025'!$C$5)))))))</f>
        <v>144967.87232000002</v>
      </c>
      <c r="AC277" s="87">
        <f>IF(OR(U277="SOPORTE_TELEFÓNICO",U277="ENVÍO"),0,IF(W277="TIPO I",'BASE LIQUIDACION REDEBAN 2025'!$B$10,IF(W277="TIPO II",'BASE LIQUIDACION REDEBAN 2025'!$B$11,IF(W277="TIPO III",'BASE LIQUIDACION REDEBAN 2025'!$B$12,'BASE LIQUIDACION REDEBAN 2025'!$B$13))))</f>
        <v>140395.6348884</v>
      </c>
      <c r="AD277" s="87">
        <f t="shared" si="4"/>
        <v>144967.87232000002</v>
      </c>
    </row>
    <row r="278" spans="1:30" s="8" customFormat="1" ht="13.15">
      <c r="A278" s="160" t="s">
        <v>101</v>
      </c>
      <c r="B278" s="86" t="str">
        <f>VLOOKUP(A278,'CENTRO DE COSTOS'!A:D,4,FALSE)</f>
        <v>KEVIN ALEXIS CORZO BUSTOS</v>
      </c>
      <c r="C278" s="86" t="str">
        <f>VLOOKUP(A278,'CENTRO DE COSTOS'!A:D,2,FALSE)</f>
        <v>0004-0007</v>
      </c>
      <c r="D278" s="160">
        <v>85010</v>
      </c>
      <c r="E278" s="160">
        <v>5773343</v>
      </c>
      <c r="F278" s="160">
        <v>81349961</v>
      </c>
      <c r="G278" s="160" t="s">
        <v>2958</v>
      </c>
      <c r="H278" s="160" t="s">
        <v>189</v>
      </c>
      <c r="I278" s="160" t="s">
        <v>1205</v>
      </c>
      <c r="J278" s="160" t="s">
        <v>18313</v>
      </c>
      <c r="K278" s="160" t="s">
        <v>159</v>
      </c>
      <c r="L278" s="160" t="s">
        <v>18314</v>
      </c>
      <c r="M278" s="161">
        <v>45896.476388888892</v>
      </c>
      <c r="N278" s="161">
        <v>45897.61041666667</v>
      </c>
      <c r="O278" s="160" t="s">
        <v>16559</v>
      </c>
      <c r="P278" s="160" t="s">
        <v>2962</v>
      </c>
      <c r="Q278" s="160" t="s">
        <v>2978</v>
      </c>
      <c r="R278" s="160" t="s">
        <v>2972</v>
      </c>
      <c r="S278" s="160" t="s">
        <v>2965</v>
      </c>
      <c r="T278" s="162" t="s">
        <v>18315</v>
      </c>
      <c r="U278" s="160" t="s">
        <v>2967</v>
      </c>
      <c r="V278" s="160" t="s">
        <v>18316</v>
      </c>
      <c r="W278" s="160" t="s">
        <v>28</v>
      </c>
      <c r="X278" s="160" t="s">
        <v>166</v>
      </c>
      <c r="Y278" s="160" t="s">
        <v>194</v>
      </c>
      <c r="Z278" s="160">
        <v>1</v>
      </c>
      <c r="AA278" s="160">
        <v>0</v>
      </c>
      <c r="AB278" s="87">
        <f>IF(U278="SOPORTE_TELEFÓNICO",'BASE LIQUIDACION REDEBAN 2025'!$B$19,IF(U278="ENVÍO",'BASE LIQUIDACION REDEBAN 2025'!$C$2,IF(W278="TIPO I",'BASE LIQUIDACION REDEBAN 2025'!$C$2,IF(W278="TIPO II",'BASE LIQUIDACION REDEBAN 2025'!$C$3,IF(W278="TIPO III",'BASE LIQUIDACION REDEBAN 2025'!$C$4,IF(W278="TIPO IV",'BASE LIQUIDACION REDEBAN 2025'!$C$5,IF(X278="AEREO",'BASE LIQUIDACION REDEBAN 2025'!$B$6,'BASE LIQUIDACION REDEBAN 2025'!$C$5)))))))</f>
        <v>144967.87232000002</v>
      </c>
      <c r="AC278" s="87">
        <f>IF(OR(U278="SOPORTE_TELEFÓNICO",U278="ENVÍO"),0,IF(W278="TIPO I",'BASE LIQUIDACION REDEBAN 2025'!$B$10,IF(W278="TIPO II",'BASE LIQUIDACION REDEBAN 2025'!$B$11,IF(W278="TIPO III",'BASE LIQUIDACION REDEBAN 2025'!$B$12,'BASE LIQUIDACION REDEBAN 2025'!$B$13))))</f>
        <v>140395.6348884</v>
      </c>
      <c r="AD278" s="87">
        <f t="shared" si="4"/>
        <v>144967.87232000002</v>
      </c>
    </row>
    <row r="279" spans="1:30" s="8" customFormat="1" ht="13.15">
      <c r="A279" s="160" t="s">
        <v>68</v>
      </c>
      <c r="B279" s="86" t="str">
        <f>VLOOKUP(A279,'CENTRO DE COSTOS'!A:D,4,FALSE)</f>
        <v>WILLIAM ASDRUBAL ROZO ROZO</v>
      </c>
      <c r="C279" s="86" t="str">
        <f>VLOOKUP(A279,'CENTRO DE COSTOS'!A:D,2,FALSE)</f>
        <v>0004-0004</v>
      </c>
      <c r="D279" s="160">
        <v>11001</v>
      </c>
      <c r="E279" s="160">
        <v>5774697</v>
      </c>
      <c r="F279" s="160">
        <v>24375933</v>
      </c>
      <c r="G279" s="160" t="s">
        <v>2958</v>
      </c>
      <c r="H279" s="160" t="s">
        <v>470</v>
      </c>
      <c r="I279" s="160" t="s">
        <v>68</v>
      </c>
      <c r="J279" s="160" t="s">
        <v>18317</v>
      </c>
      <c r="K279" s="160" t="s">
        <v>159</v>
      </c>
      <c r="L279" s="160" t="s">
        <v>18318</v>
      </c>
      <c r="M279" s="161">
        <v>45897.384027777778</v>
      </c>
      <c r="N279" s="161">
        <v>45897.613888888889</v>
      </c>
      <c r="O279" s="160" t="s">
        <v>16559</v>
      </c>
      <c r="P279" s="160" t="s">
        <v>2962</v>
      </c>
      <c r="Q279" s="160" t="s">
        <v>3183</v>
      </c>
      <c r="R279" s="160" t="s">
        <v>2972</v>
      </c>
      <c r="S279" s="160" t="s">
        <v>2965</v>
      </c>
      <c r="T279" s="162" t="s">
        <v>18319</v>
      </c>
      <c r="U279" s="160" t="s">
        <v>2967</v>
      </c>
      <c r="V279" s="160" t="s">
        <v>18320</v>
      </c>
      <c r="W279" s="160" t="s">
        <v>25</v>
      </c>
      <c r="X279" s="160" t="s">
        <v>166</v>
      </c>
      <c r="Y279" s="160" t="s">
        <v>573</v>
      </c>
      <c r="Z279" s="160">
        <v>1</v>
      </c>
      <c r="AA279" s="160">
        <v>0</v>
      </c>
      <c r="AB279" s="87">
        <f>IF(U279="SOPORTE_TELEFÓNICO",'BASE LIQUIDACION REDEBAN 2025'!$B$19,IF(U279="ENVÍO",'BASE LIQUIDACION REDEBAN 2025'!$C$2,IF(W279="TIPO I",'BASE LIQUIDACION REDEBAN 2025'!$C$2,IF(W279="TIPO II",'BASE LIQUIDACION REDEBAN 2025'!$C$3,IF(W279="TIPO III",'BASE LIQUIDACION REDEBAN 2025'!$C$4,IF(W279="TIPO IV",'BASE LIQUIDACION REDEBAN 2025'!$C$5,IF(X279="AEREO",'BASE LIQUIDACION REDEBAN 2025'!$B$6,'BASE LIQUIDACION REDEBAN 2025'!$C$5)))))))</f>
        <v>65960.072302</v>
      </c>
      <c r="AC279" s="87">
        <f>IF(OR(U279="SOPORTE_TELEFÓNICO",U279="ENVÍO"),0,IF(W279="TIPO I",'BASE LIQUIDACION REDEBAN 2025'!$B$10,IF(W279="TIPO II",'BASE LIQUIDACION REDEBAN 2025'!$B$11,IF(W279="TIPO III",'BASE LIQUIDACION REDEBAN 2025'!$B$12,'BASE LIQUIDACION REDEBAN 2025'!$B$13))))</f>
        <v>75096.394270399993</v>
      </c>
      <c r="AD279" s="87">
        <f t="shared" si="4"/>
        <v>65960.072302</v>
      </c>
    </row>
    <row r="280" spans="1:30" s="8" customFormat="1" ht="13.15">
      <c r="A280" s="160" t="s">
        <v>90</v>
      </c>
      <c r="B280" s="86" t="str">
        <f>VLOOKUP(A280,'CENTRO DE COSTOS'!A:D,4,FALSE)</f>
        <v>JUAN SEBASTIÁN RÍOS CASTRILLÓN</v>
      </c>
      <c r="C280" s="86" t="str">
        <f>VLOOKUP(A280,'CENTRO DE COSTOS'!A:D,2,FALSE)</f>
        <v>0004-0005</v>
      </c>
      <c r="D280" s="160">
        <v>5001</v>
      </c>
      <c r="E280" s="160">
        <v>5775125</v>
      </c>
      <c r="F280" s="160">
        <v>43249291</v>
      </c>
      <c r="G280" s="160" t="s">
        <v>2958</v>
      </c>
      <c r="H280" s="160" t="s">
        <v>197</v>
      </c>
      <c r="I280" s="160" t="s">
        <v>90</v>
      </c>
      <c r="J280" s="160" t="s">
        <v>18321</v>
      </c>
      <c r="K280" s="160" t="s">
        <v>159</v>
      </c>
      <c r="L280" s="160" t="s">
        <v>18322</v>
      </c>
      <c r="M280" s="161">
        <v>45897.497916666667</v>
      </c>
      <c r="N280" s="161">
        <v>45897.618750000001</v>
      </c>
      <c r="O280" s="160" t="s">
        <v>16559</v>
      </c>
      <c r="P280" s="160" t="s">
        <v>2962</v>
      </c>
      <c r="Q280" s="160" t="s">
        <v>2995</v>
      </c>
      <c r="R280" s="160" t="s">
        <v>2972</v>
      </c>
      <c r="S280" s="160" t="s">
        <v>2965</v>
      </c>
      <c r="T280" s="162" t="s">
        <v>18323</v>
      </c>
      <c r="U280" s="160" t="s">
        <v>2967</v>
      </c>
      <c r="V280" s="160" t="s">
        <v>5721</v>
      </c>
      <c r="W280" s="160" t="s">
        <v>25</v>
      </c>
      <c r="X280" s="160" t="s">
        <v>166</v>
      </c>
      <c r="Y280" s="160" t="s">
        <v>1626</v>
      </c>
      <c r="Z280" s="160">
        <v>1</v>
      </c>
      <c r="AA280" s="160">
        <v>0</v>
      </c>
      <c r="AB280" s="87">
        <f>IF(U280="SOPORTE_TELEFÓNICO",'BASE LIQUIDACION REDEBAN 2025'!$B$19,IF(U280="ENVÍO",'BASE LIQUIDACION REDEBAN 2025'!$C$2,IF(W280="TIPO I",'BASE LIQUIDACION REDEBAN 2025'!$C$2,IF(W280="TIPO II",'BASE LIQUIDACION REDEBAN 2025'!$C$3,IF(W280="TIPO III",'BASE LIQUIDACION REDEBAN 2025'!$C$4,IF(W280="TIPO IV",'BASE LIQUIDACION REDEBAN 2025'!$C$5,IF(X280="AEREO",'BASE LIQUIDACION REDEBAN 2025'!$B$6,'BASE LIQUIDACION REDEBAN 2025'!$C$5)))))))</f>
        <v>65960.072302</v>
      </c>
      <c r="AC280" s="87">
        <f>IF(OR(U280="SOPORTE_TELEFÓNICO",U280="ENVÍO"),0,IF(W280="TIPO I",'BASE LIQUIDACION REDEBAN 2025'!$B$10,IF(W280="TIPO II",'BASE LIQUIDACION REDEBAN 2025'!$B$11,IF(W280="TIPO III",'BASE LIQUIDACION REDEBAN 2025'!$B$12,'BASE LIQUIDACION REDEBAN 2025'!$B$13))))</f>
        <v>75096.394270399993</v>
      </c>
      <c r="AD280" s="87">
        <f t="shared" si="4"/>
        <v>65960.072302</v>
      </c>
    </row>
    <row r="281" spans="1:30" s="8" customFormat="1" ht="13.15">
      <c r="A281" s="160" t="s">
        <v>100</v>
      </c>
      <c r="B281" s="86" t="str">
        <f>VLOOKUP(A281,'CENTRO DE COSTOS'!A:D,4,FALSE)</f>
        <v>KEVIN ALEXIS CORZO BUSTOS</v>
      </c>
      <c r="C281" s="86" t="str">
        <f>VLOOKUP(A281,'CENTRO DE COSTOS'!A:D,2,FALSE)</f>
        <v>0004-0007</v>
      </c>
      <c r="D281" s="160">
        <v>50251</v>
      </c>
      <c r="E281" s="160">
        <v>5773385</v>
      </c>
      <c r="F281" s="160">
        <v>89440165</v>
      </c>
      <c r="G281" s="160" t="s">
        <v>2958</v>
      </c>
      <c r="H281" s="160" t="s">
        <v>295</v>
      </c>
      <c r="I281" s="160" t="s">
        <v>12366</v>
      </c>
      <c r="J281" s="160" t="s">
        <v>16876</v>
      </c>
      <c r="K281" s="160" t="s">
        <v>159</v>
      </c>
      <c r="L281" s="160" t="s">
        <v>18324</v>
      </c>
      <c r="M281" s="161">
        <v>45896.489583333336</v>
      </c>
      <c r="N281" s="161">
        <v>45897.659016203703</v>
      </c>
      <c r="O281" s="160" t="s">
        <v>16559</v>
      </c>
      <c r="P281" s="160" t="s">
        <v>2962</v>
      </c>
      <c r="Q281" s="160" t="s">
        <v>2978</v>
      </c>
      <c r="R281" s="160" t="s">
        <v>2983</v>
      </c>
      <c r="S281" s="160" t="s">
        <v>2965</v>
      </c>
      <c r="T281" s="162" t="s">
        <v>18325</v>
      </c>
      <c r="U281" s="160" t="s">
        <v>2967</v>
      </c>
      <c r="V281" s="160" t="s">
        <v>16879</v>
      </c>
      <c r="W281" s="160" t="s">
        <v>28</v>
      </c>
      <c r="X281" s="160" t="s">
        <v>166</v>
      </c>
      <c r="Y281" s="160" t="s">
        <v>3167</v>
      </c>
      <c r="Z281" s="160">
        <v>1</v>
      </c>
      <c r="AA281" s="160">
        <v>0</v>
      </c>
      <c r="AB281" s="87">
        <f>IF(U281="SOPORTE_TELEFÓNICO",'BASE LIQUIDACION REDEBAN 2025'!$B$19,IF(U281="ENVÍO",'BASE LIQUIDACION REDEBAN 2025'!$C$2,IF(W281="TIPO I",'BASE LIQUIDACION REDEBAN 2025'!$C$2,IF(W281="TIPO II",'BASE LIQUIDACION REDEBAN 2025'!$C$3,IF(W281="TIPO III",'BASE LIQUIDACION REDEBAN 2025'!$C$4,IF(W281="TIPO IV",'BASE LIQUIDACION REDEBAN 2025'!$C$5,IF(X281="AEREO",'BASE LIQUIDACION REDEBAN 2025'!$B$6,'BASE LIQUIDACION REDEBAN 2025'!$C$5)))))))</f>
        <v>144967.87232000002</v>
      </c>
      <c r="AC281" s="87">
        <f>IF(OR(U281="SOPORTE_TELEFÓNICO",U281="ENVÍO"),0,IF(W281="TIPO I",'BASE LIQUIDACION REDEBAN 2025'!$B$10,IF(W281="TIPO II",'BASE LIQUIDACION REDEBAN 2025'!$B$11,IF(W281="TIPO III",'BASE LIQUIDACION REDEBAN 2025'!$B$12,'BASE LIQUIDACION REDEBAN 2025'!$B$13))))</f>
        <v>140395.6348884</v>
      </c>
      <c r="AD281" s="87">
        <f t="shared" si="4"/>
        <v>144967.87232000002</v>
      </c>
    </row>
    <row r="282" spans="1:30" s="8" customFormat="1" ht="13.15">
      <c r="A282" s="160" t="s">
        <v>87</v>
      </c>
      <c r="B282" s="86" t="str">
        <f>VLOOKUP(A282,'CENTRO DE COSTOS'!A:D,4,FALSE)</f>
        <v>DIEGO FERNANDO HENAO CARDONA</v>
      </c>
      <c r="C282" s="86" t="str">
        <f>VLOOKUP(A282,'CENTRO DE COSTOS'!A:D,2,FALSE)</f>
        <v>0004-0002</v>
      </c>
      <c r="D282" s="160">
        <v>17001</v>
      </c>
      <c r="E282" s="160">
        <v>5774831</v>
      </c>
      <c r="F282" s="160">
        <v>16886343</v>
      </c>
      <c r="G282" s="160" t="s">
        <v>2958</v>
      </c>
      <c r="H282" s="160" t="s">
        <v>477</v>
      </c>
      <c r="I282" s="160" t="s">
        <v>87</v>
      </c>
      <c r="J282" s="160" t="s">
        <v>18326</v>
      </c>
      <c r="K282" s="160" t="s">
        <v>159</v>
      </c>
      <c r="L282" s="160" t="s">
        <v>18327</v>
      </c>
      <c r="M282" s="161">
        <v>45897.422222222223</v>
      </c>
      <c r="N282" s="161">
        <v>45897.663194444445</v>
      </c>
      <c r="O282" s="160" t="s">
        <v>16559</v>
      </c>
      <c r="P282" s="160" t="s">
        <v>17315</v>
      </c>
      <c r="Q282" s="160" t="s">
        <v>3257</v>
      </c>
      <c r="R282" s="160" t="s">
        <v>17534</v>
      </c>
      <c r="S282" s="160" t="s">
        <v>2965</v>
      </c>
      <c r="T282" s="162" t="s">
        <v>18328</v>
      </c>
      <c r="U282" s="160" t="s">
        <v>3213</v>
      </c>
      <c r="V282" s="160">
        <v>0</v>
      </c>
      <c r="W282" s="160" t="s">
        <v>25</v>
      </c>
      <c r="X282" s="160" t="s">
        <v>166</v>
      </c>
      <c r="Y282" s="160" t="s">
        <v>3668</v>
      </c>
      <c r="Z282" s="160">
        <v>0</v>
      </c>
      <c r="AA282" s="160">
        <v>0</v>
      </c>
      <c r="AB282" s="87">
        <f>IF(U282="SOPORTE_TELEFÓNICO",'BASE LIQUIDACION REDEBAN 2025'!$B$19,IF(U282="ENVÍO",'BASE LIQUIDACION REDEBAN 2025'!$C$2,IF(W282="TIPO I",'BASE LIQUIDACION REDEBAN 2025'!$C$2,IF(W282="TIPO II",'BASE LIQUIDACION REDEBAN 2025'!$C$3,IF(W282="TIPO III",'BASE LIQUIDACION REDEBAN 2025'!$C$4,IF(W282="TIPO IV",'BASE LIQUIDACION REDEBAN 2025'!$C$5,IF(X282="AEREO",'BASE LIQUIDACION REDEBAN 2025'!$B$6,'BASE LIQUIDACION REDEBAN 2025'!$C$5)))))))</f>
        <v>41241.0800752</v>
      </c>
      <c r="AC282" s="87">
        <f>IF(OR(U282="SOPORTE_TELEFÓNICO",U282="ENVÍO"),0,IF(W282="TIPO I",'BASE LIQUIDACION REDEBAN 2025'!$B$10,IF(W282="TIPO II",'BASE LIQUIDACION REDEBAN 2025'!$B$11,IF(W282="TIPO III",'BASE LIQUIDACION REDEBAN 2025'!$B$12,'BASE LIQUIDACION REDEBAN 2025'!$B$13))))</f>
        <v>0</v>
      </c>
      <c r="AD282" s="87">
        <f t="shared" si="4"/>
        <v>41241.0800752</v>
      </c>
    </row>
    <row r="283" spans="1:30" s="8" customFormat="1" ht="13.15">
      <c r="A283" s="160" t="s">
        <v>81</v>
      </c>
      <c r="B283" s="86" t="str">
        <f>VLOOKUP(A283,'CENTRO DE COSTOS'!A:D,4,FALSE)</f>
        <v>MIGUEL JULIÁN HERNÁNDEZ GUARÍN</v>
      </c>
      <c r="C283" s="86" t="str">
        <f>VLOOKUP(A283,'CENTRO DE COSTOS'!A:D,2,FALSE)</f>
        <v>0004-0008</v>
      </c>
      <c r="D283" s="160">
        <v>54001</v>
      </c>
      <c r="E283" s="160">
        <v>5774795</v>
      </c>
      <c r="F283" s="160">
        <v>47240841</v>
      </c>
      <c r="G283" s="160" t="s">
        <v>2958</v>
      </c>
      <c r="H283" s="160" t="s">
        <v>317</v>
      </c>
      <c r="I283" s="160" t="s">
        <v>81</v>
      </c>
      <c r="J283" s="160" t="s">
        <v>18329</v>
      </c>
      <c r="K283" s="160" t="s">
        <v>159</v>
      </c>
      <c r="L283" s="160" t="s">
        <v>18330</v>
      </c>
      <c r="M283" s="161">
        <v>45897.415277777778</v>
      </c>
      <c r="N283" s="161">
        <v>45897.712500000001</v>
      </c>
      <c r="O283" s="160" t="s">
        <v>16559</v>
      </c>
      <c r="P283" s="160" t="s">
        <v>17322</v>
      </c>
      <c r="Q283" s="160" t="s">
        <v>2971</v>
      </c>
      <c r="R283" s="160" t="s">
        <v>18331</v>
      </c>
      <c r="S283" s="160" t="s">
        <v>2965</v>
      </c>
      <c r="T283" s="162" t="s">
        <v>18332</v>
      </c>
      <c r="U283" s="160" t="s">
        <v>2967</v>
      </c>
      <c r="V283" s="160" t="s">
        <v>18333</v>
      </c>
      <c r="W283" s="160" t="s">
        <v>25</v>
      </c>
      <c r="X283" s="160" t="s">
        <v>166</v>
      </c>
      <c r="Y283" s="160" t="s">
        <v>407</v>
      </c>
      <c r="Z283" s="160">
        <v>1</v>
      </c>
      <c r="AA283" s="160">
        <v>0</v>
      </c>
      <c r="AB283" s="87">
        <f>IF(U283="SOPORTE_TELEFÓNICO",'BASE LIQUIDACION REDEBAN 2025'!$B$19,IF(U283="ENVÍO",'BASE LIQUIDACION REDEBAN 2025'!$C$2,IF(W283="TIPO I",'BASE LIQUIDACION REDEBAN 2025'!$C$2,IF(W283="TIPO II",'BASE LIQUIDACION REDEBAN 2025'!$C$3,IF(W283="TIPO III",'BASE LIQUIDACION REDEBAN 2025'!$C$4,IF(W283="TIPO IV",'BASE LIQUIDACION REDEBAN 2025'!$C$5,IF(X283="AEREO",'BASE LIQUIDACION REDEBAN 2025'!$B$6,'BASE LIQUIDACION REDEBAN 2025'!$C$5)))))))</f>
        <v>65960.072302</v>
      </c>
      <c r="AC283" s="87">
        <f>IF(OR(U283="SOPORTE_TELEFÓNICO",U283="ENVÍO"),0,IF(W283="TIPO I",'BASE LIQUIDACION REDEBAN 2025'!$B$10,IF(W283="TIPO II",'BASE LIQUIDACION REDEBAN 2025'!$B$11,IF(W283="TIPO III",'BASE LIQUIDACION REDEBAN 2025'!$B$12,'BASE LIQUIDACION REDEBAN 2025'!$B$13))))</f>
        <v>75096.394270399993</v>
      </c>
      <c r="AD283" s="87">
        <f t="shared" si="4"/>
        <v>65960.072302</v>
      </c>
    </row>
    <row r="284" spans="1:30" s="8" customFormat="1" ht="13.15">
      <c r="A284" s="160" t="s">
        <v>72</v>
      </c>
      <c r="B284" s="86" t="str">
        <f>VLOOKUP(A284,'CENTRO DE COSTOS'!A:D,4,FALSE)</f>
        <v>MIGUEL JULIÁN HERNÁNDEZ GUARÍN</v>
      </c>
      <c r="C284" s="86" t="str">
        <f>VLOOKUP(A284,'CENTRO DE COSTOS'!A:D,2,FALSE)</f>
        <v>0004-0008</v>
      </c>
      <c r="D284" s="160">
        <v>68081</v>
      </c>
      <c r="E284" s="160">
        <v>5775617</v>
      </c>
      <c r="F284" s="160">
        <v>19086404</v>
      </c>
      <c r="G284" s="160" t="s">
        <v>2958</v>
      </c>
      <c r="H284" s="160" t="s">
        <v>820</v>
      </c>
      <c r="I284" s="160" t="s">
        <v>829</v>
      </c>
      <c r="J284" s="160" t="s">
        <v>18334</v>
      </c>
      <c r="K284" s="160" t="s">
        <v>159</v>
      </c>
      <c r="L284" s="160" t="s">
        <v>18335</v>
      </c>
      <c r="M284" s="161">
        <v>45897.645138888889</v>
      </c>
      <c r="N284" s="161">
        <v>45897.713888888888</v>
      </c>
      <c r="O284" s="160" t="s">
        <v>16559</v>
      </c>
      <c r="P284" s="160" t="s">
        <v>2988</v>
      </c>
      <c r="Q284" s="160" t="s">
        <v>7733</v>
      </c>
      <c r="R284" s="160" t="s">
        <v>7734</v>
      </c>
      <c r="S284" s="160" t="s">
        <v>2965</v>
      </c>
      <c r="T284" s="162" t="s">
        <v>18336</v>
      </c>
      <c r="U284" s="160" t="s">
        <v>2967</v>
      </c>
      <c r="V284" s="160" t="s">
        <v>18337</v>
      </c>
      <c r="W284" s="160" t="s">
        <v>30</v>
      </c>
      <c r="X284" s="160" t="s">
        <v>166</v>
      </c>
      <c r="Y284" s="160" t="s">
        <v>438</v>
      </c>
      <c r="Z284" s="160">
        <v>1</v>
      </c>
      <c r="AA284" s="160">
        <v>0</v>
      </c>
      <c r="AB284" s="87">
        <f>IF(U284="SOPORTE_TELEFÓNICO",'BASE LIQUIDACION REDEBAN 2025'!$B$19,IF(U284="ENVÍO",'BASE LIQUIDACION REDEBAN 2025'!$C$2,IF(W284="TIPO I",'BASE LIQUIDACION REDEBAN 2025'!$C$2,IF(W284="TIPO II",'BASE LIQUIDACION REDEBAN 2025'!$C$3,IF(W284="TIPO III",'BASE LIQUIDACION REDEBAN 2025'!$C$4,IF(W284="TIPO IV",'BASE LIQUIDACION REDEBAN 2025'!$C$5,IF(X284="AEREO",'BASE LIQUIDACION REDEBAN 2025'!$B$6,'BASE LIQUIDACION REDEBAN 2025'!$C$5)))))))</f>
        <v>275728.78077800001</v>
      </c>
      <c r="AC284" s="87">
        <f>IF(OR(U284="SOPORTE_TELEFÓNICO",U284="ENVÍO"),0,IF(W284="TIPO I",'BASE LIQUIDACION REDEBAN 2025'!$B$10,IF(W284="TIPO II",'BASE LIQUIDACION REDEBAN 2025'!$B$11,IF(W284="TIPO III",'BASE LIQUIDACION REDEBAN 2025'!$B$12,'BASE LIQUIDACION REDEBAN 2025'!$B$13))))</f>
        <v>196536.5258152</v>
      </c>
      <c r="AD284" s="87">
        <f t="shared" si="4"/>
        <v>275728.78077800001</v>
      </c>
    </row>
    <row r="285" spans="1:30" s="8" customFormat="1" ht="13.15">
      <c r="A285" s="160" t="s">
        <v>98</v>
      </c>
      <c r="B285" s="86" t="str">
        <f>VLOOKUP(A285,'CENTRO DE COSTOS'!A:D,4,FALSE)</f>
        <v>MIGUEL JULIÁN HERNÁNDEZ GUARÍN</v>
      </c>
      <c r="C285" s="86" t="str">
        <f>VLOOKUP(A285,'CENTRO DE COSTOS'!A:D,2,FALSE)</f>
        <v>0004-0008</v>
      </c>
      <c r="D285" s="160">
        <v>15753</v>
      </c>
      <c r="E285" s="160">
        <v>5771906</v>
      </c>
      <c r="F285" s="160">
        <v>14107064</v>
      </c>
      <c r="G285" s="160" t="s">
        <v>2958</v>
      </c>
      <c r="H285" s="160" t="s">
        <v>241</v>
      </c>
      <c r="I285" s="160" t="s">
        <v>16164</v>
      </c>
      <c r="J285" s="160" t="s">
        <v>18338</v>
      </c>
      <c r="K285" s="160" t="s">
        <v>159</v>
      </c>
      <c r="L285" s="160" t="s">
        <v>18339</v>
      </c>
      <c r="M285" s="161">
        <v>45895.489583333336</v>
      </c>
      <c r="N285" s="161">
        <v>45898.364583333336</v>
      </c>
      <c r="O285" s="160" t="s">
        <v>16559</v>
      </c>
      <c r="P285" s="160" t="s">
        <v>2988</v>
      </c>
      <c r="Q285" s="160" t="s">
        <v>3257</v>
      </c>
      <c r="R285" s="160" t="s">
        <v>3258</v>
      </c>
      <c r="S285" s="160" t="s">
        <v>2965</v>
      </c>
      <c r="T285" s="162" t="s">
        <v>18340</v>
      </c>
      <c r="U285" s="160" t="s">
        <v>2967</v>
      </c>
      <c r="V285" s="160" t="s">
        <v>18341</v>
      </c>
      <c r="W285" s="160" t="s">
        <v>30</v>
      </c>
      <c r="X285" s="160" t="s">
        <v>166</v>
      </c>
      <c r="Y285" s="160" t="s">
        <v>376</v>
      </c>
      <c r="Z285" s="160">
        <v>1</v>
      </c>
      <c r="AA285" s="160">
        <v>0</v>
      </c>
      <c r="AB285" s="87">
        <f>IF(U285="SOPORTE_TELEFÓNICO",'BASE LIQUIDACION REDEBAN 2025'!$B$19,IF(U285="ENVÍO",'BASE LIQUIDACION REDEBAN 2025'!$C$2,IF(W285="TIPO I",'BASE LIQUIDACION REDEBAN 2025'!$C$2,IF(W285="TIPO II",'BASE LIQUIDACION REDEBAN 2025'!$C$3,IF(W285="TIPO III",'BASE LIQUIDACION REDEBAN 2025'!$C$4,IF(W285="TIPO IV",'BASE LIQUIDACION REDEBAN 2025'!$C$5,IF(X285="AEREO",'BASE LIQUIDACION REDEBAN 2025'!$B$6,'BASE LIQUIDACION REDEBAN 2025'!$C$5)))))))</f>
        <v>275728.78077800001</v>
      </c>
      <c r="AC285" s="87">
        <f>IF(OR(U285="SOPORTE_TELEFÓNICO",U285="ENVÍO"),0,IF(W285="TIPO I",'BASE LIQUIDACION REDEBAN 2025'!$B$10,IF(W285="TIPO II",'BASE LIQUIDACION REDEBAN 2025'!$B$11,IF(W285="TIPO III",'BASE LIQUIDACION REDEBAN 2025'!$B$12,'BASE LIQUIDACION REDEBAN 2025'!$B$13))))</f>
        <v>196536.5258152</v>
      </c>
      <c r="AD285" s="87">
        <f t="shared" si="4"/>
        <v>275728.78077800001</v>
      </c>
    </row>
    <row r="286" spans="1:30" s="8" customFormat="1" ht="13.15">
      <c r="A286" s="160" t="s">
        <v>72</v>
      </c>
      <c r="B286" s="86" t="str">
        <f>VLOOKUP(A286,'CENTRO DE COSTOS'!A:D,4,FALSE)</f>
        <v>MIGUEL JULIÁN HERNÁNDEZ GUARÍN</v>
      </c>
      <c r="C286" s="86" t="str">
        <f>VLOOKUP(A286,'CENTRO DE COSTOS'!A:D,2,FALSE)</f>
        <v>0004-0008</v>
      </c>
      <c r="D286" s="160">
        <v>68001</v>
      </c>
      <c r="E286" s="160">
        <v>5775903</v>
      </c>
      <c r="F286" s="160">
        <v>89534603</v>
      </c>
      <c r="G286" s="160" t="s">
        <v>2958</v>
      </c>
      <c r="H286" s="160" t="s">
        <v>820</v>
      </c>
      <c r="I286" s="160" t="s">
        <v>72</v>
      </c>
      <c r="J286" s="160" t="s">
        <v>16614</v>
      </c>
      <c r="K286" s="160" t="s">
        <v>159</v>
      </c>
      <c r="L286" s="160" t="s">
        <v>18342</v>
      </c>
      <c r="M286" s="161">
        <v>45898.333333333336</v>
      </c>
      <c r="N286" s="161">
        <v>45898.424305555556</v>
      </c>
      <c r="O286" s="160" t="s">
        <v>16559</v>
      </c>
      <c r="P286" s="160" t="s">
        <v>17315</v>
      </c>
      <c r="Q286" s="160" t="s">
        <v>3257</v>
      </c>
      <c r="R286" s="160" t="s">
        <v>17407</v>
      </c>
      <c r="S286" s="160" t="s">
        <v>2965</v>
      </c>
      <c r="T286" s="162" t="s">
        <v>18343</v>
      </c>
      <c r="U286" s="160" t="s">
        <v>2967</v>
      </c>
      <c r="V286" s="160" t="s">
        <v>16617</v>
      </c>
      <c r="W286" s="160" t="s">
        <v>25</v>
      </c>
      <c r="X286" s="160" t="s">
        <v>166</v>
      </c>
      <c r="Y286" s="160" t="s">
        <v>957</v>
      </c>
      <c r="Z286" s="160">
        <v>1</v>
      </c>
      <c r="AA286" s="160">
        <v>0</v>
      </c>
      <c r="AB286" s="87">
        <f>IF(U286="SOPORTE_TELEFÓNICO",'BASE LIQUIDACION REDEBAN 2025'!$B$19,IF(U286="ENVÍO",'BASE LIQUIDACION REDEBAN 2025'!$C$2,IF(W286="TIPO I",'BASE LIQUIDACION REDEBAN 2025'!$C$2,IF(W286="TIPO II",'BASE LIQUIDACION REDEBAN 2025'!$C$3,IF(W286="TIPO III",'BASE LIQUIDACION REDEBAN 2025'!$C$4,IF(W286="TIPO IV",'BASE LIQUIDACION REDEBAN 2025'!$C$5,IF(X286="AEREO",'BASE LIQUIDACION REDEBAN 2025'!$B$6,'BASE LIQUIDACION REDEBAN 2025'!$C$5)))))))</f>
        <v>65960.072302</v>
      </c>
      <c r="AC286" s="87">
        <f>IF(OR(U286="SOPORTE_TELEFÓNICO",U286="ENVÍO"),0,IF(W286="TIPO I",'BASE LIQUIDACION REDEBAN 2025'!$B$10,IF(W286="TIPO II",'BASE LIQUIDACION REDEBAN 2025'!$B$11,IF(W286="TIPO III",'BASE LIQUIDACION REDEBAN 2025'!$B$12,'BASE LIQUIDACION REDEBAN 2025'!$B$13))))</f>
        <v>75096.394270399993</v>
      </c>
      <c r="AD286" s="87">
        <f t="shared" si="4"/>
        <v>65960.072302</v>
      </c>
    </row>
    <row r="287" spans="1:30" s="8" customFormat="1" ht="13.15">
      <c r="A287" s="160" t="s">
        <v>72</v>
      </c>
      <c r="B287" s="86" t="str">
        <f>VLOOKUP(A287,'CENTRO DE COSTOS'!A:D,4,FALSE)</f>
        <v>MIGUEL JULIÁN HERNÁNDEZ GUARÍN</v>
      </c>
      <c r="C287" s="86" t="str">
        <f>VLOOKUP(A287,'CENTRO DE COSTOS'!A:D,2,FALSE)</f>
        <v>0004-0008</v>
      </c>
      <c r="D287" s="160">
        <v>68190</v>
      </c>
      <c r="E287" s="160">
        <v>5774629</v>
      </c>
      <c r="F287" s="160">
        <v>18813436</v>
      </c>
      <c r="G287" s="160" t="s">
        <v>2958</v>
      </c>
      <c r="H287" s="160" t="s">
        <v>820</v>
      </c>
      <c r="I287" s="160" t="s">
        <v>5060</v>
      </c>
      <c r="J287" s="160" t="s">
        <v>18344</v>
      </c>
      <c r="K287" s="160" t="s">
        <v>159</v>
      </c>
      <c r="L287" s="160" t="s">
        <v>18345</v>
      </c>
      <c r="M287" s="161">
        <v>45897.366666666669</v>
      </c>
      <c r="N287" s="161">
        <v>45898.479166666664</v>
      </c>
      <c r="O287" s="160" t="s">
        <v>16559</v>
      </c>
      <c r="P287" s="160" t="s">
        <v>2988</v>
      </c>
      <c r="Q287" s="160" t="s">
        <v>7733</v>
      </c>
      <c r="R287" s="160" t="s">
        <v>7734</v>
      </c>
      <c r="S287" s="160" t="s">
        <v>2965</v>
      </c>
      <c r="T287" s="162" t="s">
        <v>18346</v>
      </c>
      <c r="U287" s="160" t="s">
        <v>2967</v>
      </c>
      <c r="V287" s="160" t="s">
        <v>18347</v>
      </c>
      <c r="W287" s="160" t="s">
        <v>32</v>
      </c>
      <c r="X287" s="160" t="s">
        <v>166</v>
      </c>
      <c r="Y287" s="160" t="s">
        <v>438</v>
      </c>
      <c r="Z287" s="160">
        <v>1</v>
      </c>
      <c r="AA287" s="160">
        <v>0</v>
      </c>
      <c r="AB287" s="87">
        <f>IF(U287="SOPORTE_TELEFÓNICO",'BASE LIQUIDACION REDEBAN 2025'!$B$19,IF(U287="ENVÍO",'BASE LIQUIDACION REDEBAN 2025'!$C$2,IF(W287="TIPO I",'BASE LIQUIDACION REDEBAN 2025'!$C$2,IF(W287="TIPO II",'BASE LIQUIDACION REDEBAN 2025'!$C$3,IF(W287="TIPO III",'BASE LIQUIDACION REDEBAN 2025'!$C$4,IF(W287="TIPO IV",'BASE LIQUIDACION REDEBAN 2025'!$C$5,IF(X287="AEREO",'BASE LIQUIDACION REDEBAN 2025'!$B$6,'BASE LIQUIDACION REDEBAN 2025'!$C$5)))))))</f>
        <v>479588.87655000004</v>
      </c>
      <c r="AC287" s="87">
        <f>IF(OR(U287="SOPORTE_TELEFÓNICO",U287="ENVÍO"),0,IF(W287="TIPO I",'BASE LIQUIDACION REDEBAN 2025'!$B$10,IF(W287="TIPO II",'BASE LIQUIDACION REDEBAN 2025'!$B$11,IF(W287="TIPO III",'BASE LIQUIDACION REDEBAN 2025'!$B$12,'BASE LIQUIDACION REDEBAN 2025'!$B$13))))</f>
        <v>196536.5258152</v>
      </c>
      <c r="AD287" s="87">
        <f t="shared" si="4"/>
        <v>479588.87655000004</v>
      </c>
    </row>
    <row r="288" spans="1:30" s="8" customFormat="1" ht="13.15">
      <c r="A288" s="160" t="s">
        <v>99</v>
      </c>
      <c r="B288" s="86" t="str">
        <f>VLOOKUP(A288,'CENTRO DE COSTOS'!A:D,4,FALSE)</f>
        <v>JOSE MAURICIO HERNANDEZ ROJAS</v>
      </c>
      <c r="C288" s="86" t="str">
        <f>VLOOKUP(A288,'CENTRO DE COSTOS'!A:D,2,FALSE)</f>
        <v>0004-0001</v>
      </c>
      <c r="D288" s="160">
        <v>20001</v>
      </c>
      <c r="E288" s="160">
        <v>5775606</v>
      </c>
      <c r="F288" s="160">
        <v>90101429</v>
      </c>
      <c r="G288" s="160" t="s">
        <v>2958</v>
      </c>
      <c r="H288" s="160" t="s">
        <v>440</v>
      </c>
      <c r="I288" s="160" t="s">
        <v>99</v>
      </c>
      <c r="J288" s="160" t="s">
        <v>16629</v>
      </c>
      <c r="K288" s="160" t="s">
        <v>159</v>
      </c>
      <c r="L288" s="160" t="s">
        <v>18348</v>
      </c>
      <c r="M288" s="161">
        <v>45897.642361111109</v>
      </c>
      <c r="N288" s="161">
        <v>45898.506249999999</v>
      </c>
      <c r="O288" s="160" t="s">
        <v>16559</v>
      </c>
      <c r="P288" s="160" t="s">
        <v>2962</v>
      </c>
      <c r="Q288" s="160" t="s">
        <v>2971</v>
      </c>
      <c r="R288" s="160" t="s">
        <v>2972</v>
      </c>
      <c r="S288" s="160" t="s">
        <v>2965</v>
      </c>
      <c r="T288" s="162" t="s">
        <v>18349</v>
      </c>
      <c r="U288" s="160" t="s">
        <v>2967</v>
      </c>
      <c r="V288" s="160" t="s">
        <v>16632</v>
      </c>
      <c r="W288" s="160" t="s">
        <v>25</v>
      </c>
      <c r="X288" s="160" t="s">
        <v>166</v>
      </c>
      <c r="Y288" s="160" t="s">
        <v>1743</v>
      </c>
      <c r="Z288" s="160">
        <v>1</v>
      </c>
      <c r="AA288" s="160">
        <v>0</v>
      </c>
      <c r="AB288" s="87">
        <f>IF(U288="SOPORTE_TELEFÓNICO",'BASE LIQUIDACION REDEBAN 2025'!$B$19,IF(U288="ENVÍO",'BASE LIQUIDACION REDEBAN 2025'!$C$2,IF(W288="TIPO I",'BASE LIQUIDACION REDEBAN 2025'!$C$2,IF(W288="TIPO II",'BASE LIQUIDACION REDEBAN 2025'!$C$3,IF(W288="TIPO III",'BASE LIQUIDACION REDEBAN 2025'!$C$4,IF(W288="TIPO IV",'BASE LIQUIDACION REDEBAN 2025'!$C$5,IF(X288="AEREO",'BASE LIQUIDACION REDEBAN 2025'!$B$6,'BASE LIQUIDACION REDEBAN 2025'!$C$5)))))))</f>
        <v>65960.072302</v>
      </c>
      <c r="AC288" s="87">
        <f>IF(OR(U288="SOPORTE_TELEFÓNICO",U288="ENVÍO"),0,IF(W288="TIPO I",'BASE LIQUIDACION REDEBAN 2025'!$B$10,IF(W288="TIPO II",'BASE LIQUIDACION REDEBAN 2025'!$B$11,IF(W288="TIPO III",'BASE LIQUIDACION REDEBAN 2025'!$B$12,'BASE LIQUIDACION REDEBAN 2025'!$B$13))))</f>
        <v>75096.394270399993</v>
      </c>
      <c r="AD288" s="87">
        <f t="shared" si="4"/>
        <v>65960.072302</v>
      </c>
    </row>
    <row r="289" spans="1:30" s="8" customFormat="1" ht="13.15">
      <c r="A289" s="160" t="s">
        <v>101</v>
      </c>
      <c r="B289" s="86" t="str">
        <f>VLOOKUP(A289,'CENTRO DE COSTOS'!A:D,4,FALSE)</f>
        <v>KEVIN ALEXIS CORZO BUSTOS</v>
      </c>
      <c r="C289" s="86" t="str">
        <f>VLOOKUP(A289,'CENTRO DE COSTOS'!A:D,2,FALSE)</f>
        <v>0004-0007</v>
      </c>
      <c r="D289" s="160">
        <v>85010</v>
      </c>
      <c r="E289" s="160">
        <v>5776228</v>
      </c>
      <c r="F289" s="160">
        <v>81349961</v>
      </c>
      <c r="G289" s="160" t="s">
        <v>2958</v>
      </c>
      <c r="H289" s="160" t="s">
        <v>189</v>
      </c>
      <c r="I289" s="160" t="s">
        <v>1205</v>
      </c>
      <c r="J289" s="160" t="s">
        <v>18313</v>
      </c>
      <c r="K289" s="160" t="s">
        <v>159</v>
      </c>
      <c r="L289" s="160" t="s">
        <v>18350</v>
      </c>
      <c r="M289" s="161">
        <v>45898.402083333334</v>
      </c>
      <c r="N289" s="161">
        <v>45898.520243055558</v>
      </c>
      <c r="O289" s="160" t="s">
        <v>16559</v>
      </c>
      <c r="P289" s="160" t="s">
        <v>17315</v>
      </c>
      <c r="Q289" s="160" t="s">
        <v>17316</v>
      </c>
      <c r="R289" s="160" t="s">
        <v>17503</v>
      </c>
      <c r="S289" s="160" t="s">
        <v>2965</v>
      </c>
      <c r="T289" s="162" t="s">
        <v>18351</v>
      </c>
      <c r="U289" s="160" t="s">
        <v>3213</v>
      </c>
      <c r="V289" s="160">
        <v>0</v>
      </c>
      <c r="W289" s="160" t="s">
        <v>28</v>
      </c>
      <c r="X289" s="160" t="s">
        <v>166</v>
      </c>
      <c r="Y289" s="160" t="s">
        <v>194</v>
      </c>
      <c r="Z289" s="160">
        <v>0</v>
      </c>
      <c r="AA289" s="160">
        <v>0</v>
      </c>
      <c r="AB289" s="87">
        <f>IF(U289="SOPORTE_TELEFÓNICO",'BASE LIQUIDACION REDEBAN 2025'!$B$19,IF(U289="ENVÍO",'BASE LIQUIDACION REDEBAN 2025'!$C$2,IF(W289="TIPO I",'BASE LIQUIDACION REDEBAN 2025'!$C$2,IF(W289="TIPO II",'BASE LIQUIDACION REDEBAN 2025'!$C$3,IF(W289="TIPO III",'BASE LIQUIDACION REDEBAN 2025'!$C$4,IF(W289="TIPO IV",'BASE LIQUIDACION REDEBAN 2025'!$C$5,IF(X289="AEREO",'BASE LIQUIDACION REDEBAN 2025'!$B$6,'BASE LIQUIDACION REDEBAN 2025'!$C$5)))))))</f>
        <v>41241.0800752</v>
      </c>
      <c r="AC289" s="87">
        <f>IF(OR(U289="SOPORTE_TELEFÓNICO",U289="ENVÍO"),0,IF(W289="TIPO I",'BASE LIQUIDACION REDEBAN 2025'!$B$10,IF(W289="TIPO II",'BASE LIQUIDACION REDEBAN 2025'!$B$11,IF(W289="TIPO III",'BASE LIQUIDACION REDEBAN 2025'!$B$12,'BASE LIQUIDACION REDEBAN 2025'!$B$13))))</f>
        <v>0</v>
      </c>
      <c r="AD289" s="87">
        <f t="shared" si="4"/>
        <v>41241.0800752</v>
      </c>
    </row>
    <row r="290" spans="1:30" s="8" customFormat="1" ht="13.15">
      <c r="A290" s="160" t="s">
        <v>68</v>
      </c>
      <c r="B290" s="86" t="str">
        <f>VLOOKUP(A290,'CENTRO DE COSTOS'!A:D,4,FALSE)</f>
        <v>WILLIAM ASDRUBAL ROZO ROZO</v>
      </c>
      <c r="C290" s="86" t="str">
        <f>VLOOKUP(A290,'CENTRO DE COSTOS'!A:D,2,FALSE)</f>
        <v>0004-0004</v>
      </c>
      <c r="D290" s="160">
        <v>11001</v>
      </c>
      <c r="E290" s="160">
        <v>5776193</v>
      </c>
      <c r="F290" s="160">
        <v>89526289</v>
      </c>
      <c r="G290" s="160" t="s">
        <v>2958</v>
      </c>
      <c r="H290" s="160" t="s">
        <v>470</v>
      </c>
      <c r="I290" s="160" t="s">
        <v>68</v>
      </c>
      <c r="J290" s="160" t="s">
        <v>18352</v>
      </c>
      <c r="K290" s="160" t="s">
        <v>159</v>
      </c>
      <c r="L290" s="160" t="s">
        <v>18353</v>
      </c>
      <c r="M290" s="161">
        <v>45898.40625</v>
      </c>
      <c r="N290" s="161">
        <v>45898.590277777781</v>
      </c>
      <c r="O290" s="160" t="s">
        <v>16559</v>
      </c>
      <c r="P290" s="160" t="s">
        <v>17315</v>
      </c>
      <c r="Q290" s="160" t="s">
        <v>17316</v>
      </c>
      <c r="R290" s="160" t="s">
        <v>17503</v>
      </c>
      <c r="S290" s="160" t="s">
        <v>2965</v>
      </c>
      <c r="T290" s="162" t="s">
        <v>18354</v>
      </c>
      <c r="U290" s="160" t="s">
        <v>2967</v>
      </c>
      <c r="V290" s="160" t="s">
        <v>18355</v>
      </c>
      <c r="W290" s="160" t="s">
        <v>25</v>
      </c>
      <c r="X290" s="160" t="s">
        <v>166</v>
      </c>
      <c r="Y290" s="160" t="s">
        <v>506</v>
      </c>
      <c r="Z290" s="160">
        <v>1</v>
      </c>
      <c r="AA290" s="160">
        <v>0</v>
      </c>
      <c r="AB290" s="87">
        <f>IF(U290="SOPORTE_TELEFÓNICO",'BASE LIQUIDACION REDEBAN 2025'!$B$19,IF(U290="ENVÍO",'BASE LIQUIDACION REDEBAN 2025'!$C$2,IF(W290="TIPO I",'BASE LIQUIDACION REDEBAN 2025'!$C$2,IF(W290="TIPO II",'BASE LIQUIDACION REDEBAN 2025'!$C$3,IF(W290="TIPO III",'BASE LIQUIDACION REDEBAN 2025'!$C$4,IF(W290="TIPO IV",'BASE LIQUIDACION REDEBAN 2025'!$C$5,IF(X290="AEREO",'BASE LIQUIDACION REDEBAN 2025'!$B$6,'BASE LIQUIDACION REDEBAN 2025'!$C$5)))))))</f>
        <v>65960.072302</v>
      </c>
      <c r="AC290" s="87">
        <f>IF(OR(U290="SOPORTE_TELEFÓNICO",U290="ENVÍO"),0,IF(W290="TIPO I",'BASE LIQUIDACION REDEBAN 2025'!$B$10,IF(W290="TIPO II",'BASE LIQUIDACION REDEBAN 2025'!$B$11,IF(W290="TIPO III",'BASE LIQUIDACION REDEBAN 2025'!$B$12,'BASE LIQUIDACION REDEBAN 2025'!$B$13))))</f>
        <v>75096.394270399993</v>
      </c>
      <c r="AD290" s="87">
        <f t="shared" si="4"/>
        <v>65960.072302</v>
      </c>
    </row>
    <row r="291" spans="1:30" s="8" customFormat="1" ht="13.15">
      <c r="A291" s="160" t="s">
        <v>98</v>
      </c>
      <c r="B291" s="86" t="str">
        <f>VLOOKUP(A291,'CENTRO DE COSTOS'!A:D,4,FALSE)</f>
        <v>MIGUEL JULIÁN HERNÁNDEZ GUARÍN</v>
      </c>
      <c r="C291" s="86" t="str">
        <f>VLOOKUP(A291,'CENTRO DE COSTOS'!A:D,2,FALSE)</f>
        <v>0004-0008</v>
      </c>
      <c r="D291" s="160">
        <v>15367</v>
      </c>
      <c r="E291" s="160">
        <v>5776241</v>
      </c>
      <c r="F291" s="160">
        <v>66881434</v>
      </c>
      <c r="G291" s="160" t="s">
        <v>2958</v>
      </c>
      <c r="H291" s="160" t="s">
        <v>241</v>
      </c>
      <c r="I291" s="160" t="s">
        <v>1082</v>
      </c>
      <c r="J291" s="160" t="s">
        <v>18356</v>
      </c>
      <c r="K291" s="160" t="s">
        <v>159</v>
      </c>
      <c r="L291" s="160" t="s">
        <v>18357</v>
      </c>
      <c r="M291" s="161">
        <v>45898.402083333334</v>
      </c>
      <c r="N291" s="161">
        <v>45898.592361111114</v>
      </c>
      <c r="O291" s="160" t="s">
        <v>16559</v>
      </c>
      <c r="P291" s="160" t="s">
        <v>17315</v>
      </c>
      <c r="Q291" s="160" t="s">
        <v>17316</v>
      </c>
      <c r="R291" s="160" t="s">
        <v>17503</v>
      </c>
      <c r="S291" s="160" t="s">
        <v>2965</v>
      </c>
      <c r="T291" s="162" t="s">
        <v>18358</v>
      </c>
      <c r="U291" s="160" t="s">
        <v>2967</v>
      </c>
      <c r="V291" s="160" t="s">
        <v>18359</v>
      </c>
      <c r="W291" s="160" t="s">
        <v>28</v>
      </c>
      <c r="X291" s="160" t="s">
        <v>166</v>
      </c>
      <c r="Y291" s="160" t="s">
        <v>376</v>
      </c>
      <c r="Z291" s="160">
        <v>1</v>
      </c>
      <c r="AA291" s="160">
        <v>0</v>
      </c>
      <c r="AB291" s="87">
        <f>IF(U291="SOPORTE_TELEFÓNICO",'BASE LIQUIDACION REDEBAN 2025'!$B$19,IF(U291="ENVÍO",'BASE LIQUIDACION REDEBAN 2025'!$C$2,IF(W291="TIPO I",'BASE LIQUIDACION REDEBAN 2025'!$C$2,IF(W291="TIPO II",'BASE LIQUIDACION REDEBAN 2025'!$C$3,IF(W291="TIPO III",'BASE LIQUIDACION REDEBAN 2025'!$C$4,IF(W291="TIPO IV",'BASE LIQUIDACION REDEBAN 2025'!$C$5,IF(X291="AEREO",'BASE LIQUIDACION REDEBAN 2025'!$B$6,'BASE LIQUIDACION REDEBAN 2025'!$C$5)))))))</f>
        <v>144967.87232000002</v>
      </c>
      <c r="AC291" s="87">
        <f>IF(OR(U291="SOPORTE_TELEFÓNICO",U291="ENVÍO"),0,IF(W291="TIPO I",'BASE LIQUIDACION REDEBAN 2025'!$B$10,IF(W291="TIPO II",'BASE LIQUIDACION REDEBAN 2025'!$B$11,IF(W291="TIPO III",'BASE LIQUIDACION REDEBAN 2025'!$B$12,'BASE LIQUIDACION REDEBAN 2025'!$B$13))))</f>
        <v>140395.6348884</v>
      </c>
      <c r="AD291" s="87">
        <f t="shared" si="4"/>
        <v>144967.87232000002</v>
      </c>
    </row>
    <row r="292" spans="1:30" s="8" customFormat="1" ht="13.15">
      <c r="A292" s="160" t="s">
        <v>91</v>
      </c>
      <c r="B292" s="86" t="str">
        <f>VLOOKUP(A292,'CENTRO DE COSTOS'!A:D,4,FALSE)</f>
        <v>JOSE MAURICIO HERNANDEZ ROJAS</v>
      </c>
      <c r="C292" s="86" t="str">
        <f>VLOOKUP(A292,'CENTRO DE COSTOS'!A:D,2,FALSE)</f>
        <v>0004-0001</v>
      </c>
      <c r="D292" s="160">
        <v>23672</v>
      </c>
      <c r="E292" s="160">
        <v>5775756</v>
      </c>
      <c r="F292" s="160">
        <v>20378188</v>
      </c>
      <c r="G292" s="160" t="s">
        <v>2958</v>
      </c>
      <c r="H292" s="160" t="s">
        <v>421</v>
      </c>
      <c r="I292" s="160" t="s">
        <v>2511</v>
      </c>
      <c r="J292" s="160" t="s">
        <v>18360</v>
      </c>
      <c r="K292" s="160" t="s">
        <v>159</v>
      </c>
      <c r="L292" s="160" t="s">
        <v>18361</v>
      </c>
      <c r="M292" s="161">
        <v>45897.688194444447</v>
      </c>
      <c r="N292" s="161">
        <v>45898.661111111112</v>
      </c>
      <c r="O292" s="160" t="s">
        <v>16559</v>
      </c>
      <c r="P292" s="160" t="s">
        <v>2962</v>
      </c>
      <c r="Q292" s="160" t="s">
        <v>2978</v>
      </c>
      <c r="R292" s="160" t="s">
        <v>2983</v>
      </c>
      <c r="S292" s="160" t="s">
        <v>2965</v>
      </c>
      <c r="T292" s="162" t="s">
        <v>18362</v>
      </c>
      <c r="U292" s="160" t="s">
        <v>2967</v>
      </c>
      <c r="V292" s="160" t="s">
        <v>18363</v>
      </c>
      <c r="W292" s="160" t="s">
        <v>28</v>
      </c>
      <c r="X292" s="160" t="s">
        <v>166</v>
      </c>
      <c r="Y292" s="160" t="s">
        <v>1227</v>
      </c>
      <c r="Z292" s="160">
        <v>1</v>
      </c>
      <c r="AA292" s="160">
        <v>0</v>
      </c>
      <c r="AB292" s="87">
        <f>IF(U292="SOPORTE_TELEFÓNICO",'BASE LIQUIDACION REDEBAN 2025'!$B$19,IF(U292="ENVÍO",'BASE LIQUIDACION REDEBAN 2025'!$C$2,IF(W292="TIPO I",'BASE LIQUIDACION REDEBAN 2025'!$C$2,IF(W292="TIPO II",'BASE LIQUIDACION REDEBAN 2025'!$C$3,IF(W292="TIPO III",'BASE LIQUIDACION REDEBAN 2025'!$C$4,IF(W292="TIPO IV",'BASE LIQUIDACION REDEBAN 2025'!$C$5,IF(X292="AEREO",'BASE LIQUIDACION REDEBAN 2025'!$B$6,'BASE LIQUIDACION REDEBAN 2025'!$C$5)))))))</f>
        <v>144967.87232000002</v>
      </c>
      <c r="AC292" s="87">
        <f>IF(OR(U292="SOPORTE_TELEFÓNICO",U292="ENVÍO"),0,IF(W292="TIPO I",'BASE LIQUIDACION REDEBAN 2025'!$B$10,IF(W292="TIPO II",'BASE LIQUIDACION REDEBAN 2025'!$B$11,IF(W292="TIPO III",'BASE LIQUIDACION REDEBAN 2025'!$B$12,'BASE LIQUIDACION REDEBAN 2025'!$B$13))))</f>
        <v>140395.6348884</v>
      </c>
      <c r="AD292" s="87">
        <f t="shared" si="4"/>
        <v>144967.87232000002</v>
      </c>
    </row>
    <row r="293" spans="1:30" s="8" customFormat="1" ht="13.15">
      <c r="A293" s="160" t="s">
        <v>101</v>
      </c>
      <c r="B293" s="86" t="str">
        <f>VLOOKUP(A293,'CENTRO DE COSTOS'!A:D,4,FALSE)</f>
        <v>KEVIN ALEXIS CORZO BUSTOS</v>
      </c>
      <c r="C293" s="86" t="str">
        <f>VLOOKUP(A293,'CENTRO DE COSTOS'!A:D,2,FALSE)</f>
        <v>0004-0007</v>
      </c>
      <c r="D293" s="160">
        <v>85263</v>
      </c>
      <c r="E293" s="160">
        <v>5776287</v>
      </c>
      <c r="F293" s="160">
        <v>16541369</v>
      </c>
      <c r="G293" s="160" t="s">
        <v>2958</v>
      </c>
      <c r="H293" s="160" t="s">
        <v>189</v>
      </c>
      <c r="I293" s="160" t="s">
        <v>16202</v>
      </c>
      <c r="J293" s="160" t="s">
        <v>17816</v>
      </c>
      <c r="K293" s="160" t="s">
        <v>159</v>
      </c>
      <c r="L293" s="160" t="s">
        <v>18364</v>
      </c>
      <c r="M293" s="161">
        <v>45898.404166666667</v>
      </c>
      <c r="N293" s="161">
        <v>45898.663888888892</v>
      </c>
      <c r="O293" s="160" t="s">
        <v>16559</v>
      </c>
      <c r="P293" s="160" t="s">
        <v>17315</v>
      </c>
      <c r="Q293" s="160" t="s">
        <v>17316</v>
      </c>
      <c r="R293" s="160" t="s">
        <v>17503</v>
      </c>
      <c r="S293" s="160" t="s">
        <v>2965</v>
      </c>
      <c r="T293" s="162" t="s">
        <v>18365</v>
      </c>
      <c r="U293" s="160" t="s">
        <v>2967</v>
      </c>
      <c r="V293" s="160" t="s">
        <v>18366</v>
      </c>
      <c r="W293" s="160" t="s">
        <v>28</v>
      </c>
      <c r="X293" s="160" t="s">
        <v>166</v>
      </c>
      <c r="Y293" s="160" t="s">
        <v>194</v>
      </c>
      <c r="Z293" s="160">
        <v>1</v>
      </c>
      <c r="AA293" s="160">
        <v>0</v>
      </c>
      <c r="AB293" s="87">
        <f>IF(U293="SOPORTE_TELEFÓNICO",'BASE LIQUIDACION REDEBAN 2025'!$B$19,IF(U293="ENVÍO",'BASE LIQUIDACION REDEBAN 2025'!$C$2,IF(W293="TIPO I",'BASE LIQUIDACION REDEBAN 2025'!$C$2,IF(W293="TIPO II",'BASE LIQUIDACION REDEBAN 2025'!$C$3,IF(W293="TIPO III",'BASE LIQUIDACION REDEBAN 2025'!$C$4,IF(W293="TIPO IV",'BASE LIQUIDACION REDEBAN 2025'!$C$5,IF(X293="AEREO",'BASE LIQUIDACION REDEBAN 2025'!$B$6,'BASE LIQUIDACION REDEBAN 2025'!$C$5)))))))</f>
        <v>144967.87232000002</v>
      </c>
      <c r="AC293" s="87">
        <f>IF(OR(U293="SOPORTE_TELEFÓNICO",U293="ENVÍO"),0,IF(W293="TIPO I",'BASE LIQUIDACION REDEBAN 2025'!$B$10,IF(W293="TIPO II",'BASE LIQUIDACION REDEBAN 2025'!$B$11,IF(W293="TIPO III",'BASE LIQUIDACION REDEBAN 2025'!$B$12,'BASE LIQUIDACION REDEBAN 2025'!$B$13))))</f>
        <v>140395.6348884</v>
      </c>
      <c r="AD293" s="87">
        <f t="shared" si="4"/>
        <v>144967.87232000002</v>
      </c>
    </row>
    <row r="294" spans="1:30" s="8" customFormat="1" ht="13.15">
      <c r="A294" s="160" t="s">
        <v>68</v>
      </c>
      <c r="B294" s="86" t="str">
        <f>VLOOKUP(A294,'CENTRO DE COSTOS'!A:D,4,FALSE)</f>
        <v>WILLIAM ASDRUBAL ROZO ROZO</v>
      </c>
      <c r="C294" s="86" t="str">
        <f>VLOOKUP(A294,'CENTRO DE COSTOS'!A:D,2,FALSE)</f>
        <v>0004-0004</v>
      </c>
      <c r="D294" s="160">
        <v>11001</v>
      </c>
      <c r="E294" s="160">
        <v>5776771</v>
      </c>
      <c r="F294" s="160">
        <v>17230095</v>
      </c>
      <c r="G294" s="160" t="s">
        <v>2958</v>
      </c>
      <c r="H294" s="160" t="s">
        <v>470</v>
      </c>
      <c r="I294" s="160" t="s">
        <v>68</v>
      </c>
      <c r="J294" s="160" t="s">
        <v>17948</v>
      </c>
      <c r="K294" s="160" t="s">
        <v>159</v>
      </c>
      <c r="L294" s="160" t="s">
        <v>18367</v>
      </c>
      <c r="M294" s="161">
        <v>45898.407638888886</v>
      </c>
      <c r="N294" s="161">
        <v>45899.406944444447</v>
      </c>
      <c r="O294" s="160" t="s">
        <v>16559</v>
      </c>
      <c r="P294" s="160" t="s">
        <v>17315</v>
      </c>
      <c r="Q294" s="160" t="s">
        <v>17316</v>
      </c>
      <c r="R294" s="160" t="s">
        <v>17503</v>
      </c>
      <c r="S294" s="160" t="s">
        <v>2965</v>
      </c>
      <c r="T294" s="162" t="s">
        <v>18368</v>
      </c>
      <c r="U294" s="160" t="s">
        <v>2967</v>
      </c>
      <c r="V294" s="160" t="s">
        <v>17951</v>
      </c>
      <c r="W294" s="160" t="s">
        <v>25</v>
      </c>
      <c r="X294" s="160" t="s">
        <v>166</v>
      </c>
      <c r="Y294" s="160" t="s">
        <v>882</v>
      </c>
      <c r="Z294" s="160">
        <v>1</v>
      </c>
      <c r="AA294" s="160">
        <v>0</v>
      </c>
      <c r="AB294" s="87">
        <f>IF(U294="SOPORTE_TELEFÓNICO",'BASE LIQUIDACION REDEBAN 2025'!$B$19,IF(U294="ENVÍO",'BASE LIQUIDACION REDEBAN 2025'!$C$2,IF(W294="TIPO I",'BASE LIQUIDACION REDEBAN 2025'!$C$2,IF(W294="TIPO II",'BASE LIQUIDACION REDEBAN 2025'!$C$3,IF(W294="TIPO III",'BASE LIQUIDACION REDEBAN 2025'!$C$4,IF(W294="TIPO IV",'BASE LIQUIDACION REDEBAN 2025'!$C$5,IF(X294="AEREO",'BASE LIQUIDACION REDEBAN 2025'!$B$6,'BASE LIQUIDACION REDEBAN 2025'!$C$5)))))))</f>
        <v>65960.072302</v>
      </c>
      <c r="AC294" s="87">
        <f>IF(OR(U294="SOPORTE_TELEFÓNICO",U294="ENVÍO"),0,IF(W294="TIPO I",'BASE LIQUIDACION REDEBAN 2025'!$B$10,IF(W294="TIPO II",'BASE LIQUIDACION REDEBAN 2025'!$B$11,IF(W294="TIPO III",'BASE LIQUIDACION REDEBAN 2025'!$B$12,'BASE LIQUIDACION REDEBAN 2025'!$B$13))))</f>
        <v>75096.394270399993</v>
      </c>
      <c r="AD294" s="87">
        <f t="shared" si="4"/>
        <v>65960.072302</v>
      </c>
    </row>
    <row r="295" spans="1:30" s="8" customFormat="1" ht="13.15">
      <c r="A295" s="160" t="s">
        <v>93</v>
      </c>
      <c r="B295" s="86" t="str">
        <f>VLOOKUP(A295,'CENTRO DE COSTOS'!A:D,4,FALSE)</f>
        <v>DIEGO FERNANDO HENAO CARDONA</v>
      </c>
      <c r="C295" s="86" t="str">
        <f>VLOOKUP(A295,'CENTRO DE COSTOS'!A:D,2,FALSE)</f>
        <v>0004-0003</v>
      </c>
      <c r="D295" s="160">
        <v>52480</v>
      </c>
      <c r="E295" s="160">
        <v>5776253</v>
      </c>
      <c r="F295" s="160">
        <v>23359789</v>
      </c>
      <c r="G295" s="160" t="s">
        <v>2958</v>
      </c>
      <c r="H295" s="160" t="s">
        <v>174</v>
      </c>
      <c r="I295" s="160" t="s">
        <v>174</v>
      </c>
      <c r="J295" s="160" t="s">
        <v>17726</v>
      </c>
      <c r="K295" s="160" t="s">
        <v>159</v>
      </c>
      <c r="L295" s="160" t="s">
        <v>18369</v>
      </c>
      <c r="M295" s="161">
        <v>45898.40347222222</v>
      </c>
      <c r="N295" s="161">
        <v>45899.430555555555</v>
      </c>
      <c r="O295" s="160" t="s">
        <v>16559</v>
      </c>
      <c r="P295" s="160" t="s">
        <v>17315</v>
      </c>
      <c r="Q295" s="160" t="s">
        <v>17316</v>
      </c>
      <c r="R295" s="160" t="s">
        <v>17503</v>
      </c>
      <c r="S295" s="160" t="s">
        <v>2965</v>
      </c>
      <c r="T295" s="162" t="s">
        <v>18370</v>
      </c>
      <c r="U295" s="160" t="s">
        <v>2967</v>
      </c>
      <c r="V295" s="160" t="s">
        <v>18371</v>
      </c>
      <c r="W295" s="160" t="s">
        <v>28</v>
      </c>
      <c r="X295" s="160" t="s">
        <v>166</v>
      </c>
      <c r="Y295" s="160" t="s">
        <v>283</v>
      </c>
      <c r="Z295" s="160">
        <v>1</v>
      </c>
      <c r="AA295" s="160">
        <v>0</v>
      </c>
      <c r="AB295" s="87">
        <f>IF(U295="SOPORTE_TELEFÓNICO",'BASE LIQUIDACION REDEBAN 2025'!$B$19,IF(U295="ENVÍO",'BASE LIQUIDACION REDEBAN 2025'!$C$2,IF(W295="TIPO I",'BASE LIQUIDACION REDEBAN 2025'!$C$2,IF(W295="TIPO II",'BASE LIQUIDACION REDEBAN 2025'!$C$3,IF(W295="TIPO III",'BASE LIQUIDACION REDEBAN 2025'!$C$4,IF(W295="TIPO IV",'BASE LIQUIDACION REDEBAN 2025'!$C$5,IF(X295="AEREO",'BASE LIQUIDACION REDEBAN 2025'!$B$6,'BASE LIQUIDACION REDEBAN 2025'!$C$5)))))))</f>
        <v>144967.87232000002</v>
      </c>
      <c r="AC295" s="87">
        <f>IF(OR(U295="SOPORTE_TELEFÓNICO",U295="ENVÍO"),0,IF(W295="TIPO I",'BASE LIQUIDACION REDEBAN 2025'!$B$10,IF(W295="TIPO II",'BASE LIQUIDACION REDEBAN 2025'!$B$11,IF(W295="TIPO III",'BASE LIQUIDACION REDEBAN 2025'!$B$12,'BASE LIQUIDACION REDEBAN 2025'!$B$13))))</f>
        <v>140395.6348884</v>
      </c>
      <c r="AD295" s="87">
        <f t="shared" si="4"/>
        <v>144967.87232000002</v>
      </c>
    </row>
    <row r="296" spans="1:30" s="8" customFormat="1" ht="13.15">
      <c r="A296" s="160" t="s">
        <v>90</v>
      </c>
      <c r="B296" s="86" t="str">
        <f>VLOOKUP(A296,'CENTRO DE COSTOS'!A:D,4,FALSE)</f>
        <v>JUAN SEBASTIÁN RÍOS CASTRILLÓN</v>
      </c>
      <c r="C296" s="86" t="str">
        <f>VLOOKUP(A296,'CENTRO DE COSTOS'!A:D,2,FALSE)</f>
        <v>0004-0005</v>
      </c>
      <c r="D296" s="160">
        <v>5034</v>
      </c>
      <c r="E296" s="160">
        <v>5773256</v>
      </c>
      <c r="F296" s="160">
        <v>89587375</v>
      </c>
      <c r="G296" s="160" t="s">
        <v>2958</v>
      </c>
      <c r="H296" s="160" t="s">
        <v>197</v>
      </c>
      <c r="I296" s="160" t="s">
        <v>3659</v>
      </c>
      <c r="J296" s="160" t="s">
        <v>16619</v>
      </c>
      <c r="K296" s="160" t="s">
        <v>159</v>
      </c>
      <c r="L296" s="160" t="s">
        <v>18372</v>
      </c>
      <c r="M296" s="161">
        <v>45896.449305555558</v>
      </c>
      <c r="N296" s="161">
        <v>45899.434027777781</v>
      </c>
      <c r="O296" s="160" t="s">
        <v>16559</v>
      </c>
      <c r="P296" s="160" t="s">
        <v>2962</v>
      </c>
      <c r="Q296" s="160" t="s">
        <v>3076</v>
      </c>
      <c r="R296" s="160" t="s">
        <v>3076</v>
      </c>
      <c r="S296" s="160" t="s">
        <v>2965</v>
      </c>
      <c r="T296" s="162" t="s">
        <v>18373</v>
      </c>
      <c r="U296" s="160" t="s">
        <v>2967</v>
      </c>
      <c r="V296" s="160" t="s">
        <v>16622</v>
      </c>
      <c r="W296" s="160" t="s">
        <v>30</v>
      </c>
      <c r="X296" s="160" t="s">
        <v>166</v>
      </c>
      <c r="Y296" s="160" t="s">
        <v>689</v>
      </c>
      <c r="Z296" s="160">
        <v>1</v>
      </c>
      <c r="AA296" s="160">
        <v>0</v>
      </c>
      <c r="AB296" s="87">
        <f>IF(U296="SOPORTE_TELEFÓNICO",'BASE LIQUIDACION REDEBAN 2025'!$B$19,IF(U296="ENVÍO",'BASE LIQUIDACION REDEBAN 2025'!$C$2,IF(W296="TIPO I",'BASE LIQUIDACION REDEBAN 2025'!$C$2,IF(W296="TIPO II",'BASE LIQUIDACION REDEBAN 2025'!$C$3,IF(W296="TIPO III",'BASE LIQUIDACION REDEBAN 2025'!$C$4,IF(W296="TIPO IV",'BASE LIQUIDACION REDEBAN 2025'!$C$5,IF(X296="AEREO",'BASE LIQUIDACION REDEBAN 2025'!$B$6,'BASE LIQUIDACION REDEBAN 2025'!$C$5)))))))</f>
        <v>275728.78077800001</v>
      </c>
      <c r="AC296" s="87">
        <f>IF(OR(U296="SOPORTE_TELEFÓNICO",U296="ENVÍO"),0,IF(W296="TIPO I",'BASE LIQUIDACION REDEBAN 2025'!$B$10,IF(W296="TIPO II",'BASE LIQUIDACION REDEBAN 2025'!$B$11,IF(W296="TIPO III",'BASE LIQUIDACION REDEBAN 2025'!$B$12,'BASE LIQUIDACION REDEBAN 2025'!$B$13))))</f>
        <v>196536.5258152</v>
      </c>
      <c r="AD296" s="87">
        <f t="shared" si="4"/>
        <v>275728.78077800001</v>
      </c>
    </row>
    <row r="297" spans="1:30" s="8" customFormat="1" ht="13.15">
      <c r="A297" s="160" t="s">
        <v>90</v>
      </c>
      <c r="B297" s="86" t="str">
        <f>VLOOKUP(A297,'CENTRO DE COSTOS'!A:D,4,FALSE)</f>
        <v>JUAN SEBASTIÁN RÍOS CASTRILLÓN</v>
      </c>
      <c r="C297" s="86" t="str">
        <f>VLOOKUP(A297,'CENTRO DE COSTOS'!A:D,2,FALSE)</f>
        <v>0004-0005</v>
      </c>
      <c r="D297" s="160">
        <v>5240</v>
      </c>
      <c r="E297" s="160">
        <v>5776601</v>
      </c>
      <c r="F297" s="160">
        <v>14014344</v>
      </c>
      <c r="G297" s="160" t="s">
        <v>2958</v>
      </c>
      <c r="H297" s="160" t="s">
        <v>197</v>
      </c>
      <c r="I297" s="160" t="s">
        <v>3443</v>
      </c>
      <c r="J297" s="160" t="s">
        <v>18374</v>
      </c>
      <c r="K297" s="160" t="s">
        <v>159</v>
      </c>
      <c r="L297" s="160" t="s">
        <v>18375</v>
      </c>
      <c r="M297" s="161">
        <v>45898.513194444444</v>
      </c>
      <c r="N297" s="161">
        <v>45899.461111111108</v>
      </c>
      <c r="O297" s="160" t="s">
        <v>16559</v>
      </c>
      <c r="P297" s="160" t="s">
        <v>2988</v>
      </c>
      <c r="Q297" s="160" t="s">
        <v>4045</v>
      </c>
      <c r="R297" s="160" t="s">
        <v>4045</v>
      </c>
      <c r="S297" s="160" t="s">
        <v>2965</v>
      </c>
      <c r="T297" s="162" t="s">
        <v>18376</v>
      </c>
      <c r="U297" s="160" t="s">
        <v>2967</v>
      </c>
      <c r="V297" s="160" t="s">
        <v>18377</v>
      </c>
      <c r="W297" s="160" t="s">
        <v>28</v>
      </c>
      <c r="X297" s="160" t="s">
        <v>166</v>
      </c>
      <c r="Y297" s="160" t="s">
        <v>4326</v>
      </c>
      <c r="Z297" s="160">
        <v>1</v>
      </c>
      <c r="AA297" s="160">
        <v>0</v>
      </c>
      <c r="AB297" s="87">
        <f>IF(U297="SOPORTE_TELEFÓNICO",'BASE LIQUIDACION REDEBAN 2025'!$B$19,IF(U297="ENVÍO",'BASE LIQUIDACION REDEBAN 2025'!$C$2,IF(W297="TIPO I",'BASE LIQUIDACION REDEBAN 2025'!$C$2,IF(W297="TIPO II",'BASE LIQUIDACION REDEBAN 2025'!$C$3,IF(W297="TIPO III",'BASE LIQUIDACION REDEBAN 2025'!$C$4,IF(W297="TIPO IV",'BASE LIQUIDACION REDEBAN 2025'!$C$5,IF(X297="AEREO",'BASE LIQUIDACION REDEBAN 2025'!$B$6,'BASE LIQUIDACION REDEBAN 2025'!$C$5)))))))</f>
        <v>144967.87232000002</v>
      </c>
      <c r="AC297" s="87">
        <f>IF(OR(U297="SOPORTE_TELEFÓNICO",U297="ENVÍO"),0,IF(W297="TIPO I",'BASE LIQUIDACION REDEBAN 2025'!$B$10,IF(W297="TIPO II",'BASE LIQUIDACION REDEBAN 2025'!$B$11,IF(W297="TIPO III",'BASE LIQUIDACION REDEBAN 2025'!$B$12,'BASE LIQUIDACION REDEBAN 2025'!$B$13))))</f>
        <v>140395.6348884</v>
      </c>
      <c r="AD297" s="87">
        <f t="shared" si="4"/>
        <v>144967.87232000002</v>
      </c>
    </row>
    <row r="298" spans="1:30" s="8" customFormat="1" ht="13.15">
      <c r="A298" s="160" t="s">
        <v>100</v>
      </c>
      <c r="B298" s="86" t="str">
        <f>VLOOKUP(A298,'CENTRO DE COSTOS'!A:D,4,FALSE)</f>
        <v>KEVIN ALEXIS CORZO BUSTOS</v>
      </c>
      <c r="C298" s="86" t="str">
        <f>VLOOKUP(A298,'CENTRO DE COSTOS'!A:D,2,FALSE)</f>
        <v>0004-0007</v>
      </c>
      <c r="D298" s="160">
        <v>25530</v>
      </c>
      <c r="E298" s="160">
        <v>5774835</v>
      </c>
      <c r="F298" s="160">
        <v>89190307</v>
      </c>
      <c r="G298" s="160" t="s">
        <v>2958</v>
      </c>
      <c r="H298" s="160" t="s">
        <v>470</v>
      </c>
      <c r="I298" s="160" t="s">
        <v>16281</v>
      </c>
      <c r="J298" s="160" t="s">
        <v>18378</v>
      </c>
      <c r="K298" s="160" t="s">
        <v>159</v>
      </c>
      <c r="L298" s="160" t="s">
        <v>18379</v>
      </c>
      <c r="M298" s="161">
        <v>45897.42291666667</v>
      </c>
      <c r="N298" s="161">
        <v>45899.497916666667</v>
      </c>
      <c r="O298" s="160" t="s">
        <v>16559</v>
      </c>
      <c r="P298" s="160" t="s">
        <v>2962</v>
      </c>
      <c r="Q298" s="160" t="s">
        <v>3099</v>
      </c>
      <c r="R298" s="160" t="s">
        <v>3435</v>
      </c>
      <c r="S298" s="160" t="s">
        <v>2965</v>
      </c>
      <c r="T298" s="162" t="s">
        <v>18380</v>
      </c>
      <c r="U298" s="160" t="s">
        <v>2967</v>
      </c>
      <c r="V298" s="160" t="s">
        <v>18381</v>
      </c>
      <c r="W298" s="160" t="s">
        <v>30</v>
      </c>
      <c r="X298" s="160" t="s">
        <v>166</v>
      </c>
      <c r="Y298" s="160" t="s">
        <v>937</v>
      </c>
      <c r="Z298" s="160">
        <v>1</v>
      </c>
      <c r="AA298" s="160">
        <v>0</v>
      </c>
      <c r="AB298" s="87">
        <f>IF(U298="SOPORTE_TELEFÓNICO",'BASE LIQUIDACION REDEBAN 2025'!$B$19,IF(U298="ENVÍO",'BASE LIQUIDACION REDEBAN 2025'!$C$2,IF(W298="TIPO I",'BASE LIQUIDACION REDEBAN 2025'!$C$2,IF(W298="TIPO II",'BASE LIQUIDACION REDEBAN 2025'!$C$3,IF(W298="TIPO III",'BASE LIQUIDACION REDEBAN 2025'!$C$4,IF(W298="TIPO IV",'BASE LIQUIDACION REDEBAN 2025'!$C$5,IF(X298="AEREO",'BASE LIQUIDACION REDEBAN 2025'!$B$6,'BASE LIQUIDACION REDEBAN 2025'!$C$5)))))))</f>
        <v>275728.78077800001</v>
      </c>
      <c r="AC298" s="87">
        <f>IF(OR(U298="SOPORTE_TELEFÓNICO",U298="ENVÍO"),0,IF(W298="TIPO I",'BASE LIQUIDACION REDEBAN 2025'!$B$10,IF(W298="TIPO II",'BASE LIQUIDACION REDEBAN 2025'!$B$11,IF(W298="TIPO III",'BASE LIQUIDACION REDEBAN 2025'!$B$12,'BASE LIQUIDACION REDEBAN 2025'!$B$13))))</f>
        <v>196536.5258152</v>
      </c>
      <c r="AD298" s="87">
        <f t="shared" si="4"/>
        <v>275728.78077800001</v>
      </c>
    </row>
    <row r="299" spans="1:30" s="8" customFormat="1" ht="13.15">
      <c r="A299" s="160" t="s">
        <v>68</v>
      </c>
      <c r="B299" s="86" t="str">
        <f>VLOOKUP(A299,'CENTRO DE COSTOS'!A:D,4,FALSE)</f>
        <v>WILLIAM ASDRUBAL ROZO ROZO</v>
      </c>
      <c r="C299" s="86" t="str">
        <f>VLOOKUP(A299,'CENTRO DE COSTOS'!A:D,2,FALSE)</f>
        <v>0004-0004</v>
      </c>
      <c r="D299" s="160">
        <v>11001</v>
      </c>
      <c r="E299" s="160">
        <v>5776597</v>
      </c>
      <c r="F299" s="160">
        <v>20088183</v>
      </c>
      <c r="G299" s="160" t="s">
        <v>2958</v>
      </c>
      <c r="H299" s="160" t="s">
        <v>470</v>
      </c>
      <c r="I299" s="160" t="s">
        <v>68</v>
      </c>
      <c r="J299" s="160" t="s">
        <v>18382</v>
      </c>
      <c r="K299" s="160" t="s">
        <v>159</v>
      </c>
      <c r="L299" s="160" t="s">
        <v>18383</v>
      </c>
      <c r="M299" s="161">
        <v>45898.511805555558</v>
      </c>
      <c r="N299" s="161">
        <v>45899.503472222219</v>
      </c>
      <c r="O299" s="160" t="s">
        <v>16559</v>
      </c>
      <c r="P299" s="160" t="s">
        <v>2988</v>
      </c>
      <c r="Q299" s="160" t="s">
        <v>2978</v>
      </c>
      <c r="R299" s="160" t="s">
        <v>18384</v>
      </c>
      <c r="S299" s="160" t="s">
        <v>2965</v>
      </c>
      <c r="T299" s="162" t="s">
        <v>18385</v>
      </c>
      <c r="U299" s="160" t="s">
        <v>2967</v>
      </c>
      <c r="V299" s="160" t="s">
        <v>18386</v>
      </c>
      <c r="W299" s="160" t="s">
        <v>25</v>
      </c>
      <c r="X299" s="160" t="s">
        <v>166</v>
      </c>
      <c r="Y299" s="160" t="s">
        <v>877</v>
      </c>
      <c r="Z299" s="160">
        <v>1</v>
      </c>
      <c r="AA299" s="160">
        <v>0</v>
      </c>
      <c r="AB299" s="87">
        <f>IF(U299="SOPORTE_TELEFÓNICO",'BASE LIQUIDACION REDEBAN 2025'!$B$19,IF(U299="ENVÍO",'BASE LIQUIDACION REDEBAN 2025'!$C$2,IF(W299="TIPO I",'BASE LIQUIDACION REDEBAN 2025'!$C$2,IF(W299="TIPO II",'BASE LIQUIDACION REDEBAN 2025'!$C$3,IF(W299="TIPO III",'BASE LIQUIDACION REDEBAN 2025'!$C$4,IF(W299="TIPO IV",'BASE LIQUIDACION REDEBAN 2025'!$C$5,IF(X299="AEREO",'BASE LIQUIDACION REDEBAN 2025'!$B$6,'BASE LIQUIDACION REDEBAN 2025'!$C$5)))))))</f>
        <v>65960.072302</v>
      </c>
      <c r="AC299" s="87">
        <f>IF(OR(U299="SOPORTE_TELEFÓNICO",U299="ENVÍO"),0,IF(W299="TIPO I",'BASE LIQUIDACION REDEBAN 2025'!$B$10,IF(W299="TIPO II",'BASE LIQUIDACION REDEBAN 2025'!$B$11,IF(W299="TIPO III",'BASE LIQUIDACION REDEBAN 2025'!$B$12,'BASE LIQUIDACION REDEBAN 2025'!$B$13))))</f>
        <v>75096.394270399993</v>
      </c>
      <c r="AD299" s="87">
        <f t="shared" ref="AD299:AD304" si="5">IF(OR(U299="SOPORTE_TELEFÓNICO",U299="ENVÍO"),AB299,(AB299*Z299+AC299*AA299))</f>
        <v>65960.072302</v>
      </c>
    </row>
    <row r="300" spans="1:30" s="8" customFormat="1" ht="13.15">
      <c r="A300" s="160" t="s">
        <v>100</v>
      </c>
      <c r="B300" s="86" t="str">
        <f>VLOOKUP(A300,'CENTRO DE COSTOS'!A:D,4,FALSE)</f>
        <v>KEVIN ALEXIS CORZO BUSTOS</v>
      </c>
      <c r="C300" s="86" t="str">
        <f>VLOOKUP(A300,'CENTRO DE COSTOS'!A:D,2,FALSE)</f>
        <v>0004-0007</v>
      </c>
      <c r="D300" s="160">
        <v>50001</v>
      </c>
      <c r="E300" s="160">
        <v>5777046</v>
      </c>
      <c r="F300" s="160">
        <v>15088495</v>
      </c>
      <c r="G300" s="160" t="s">
        <v>2958</v>
      </c>
      <c r="H300" s="160" t="s">
        <v>295</v>
      </c>
      <c r="I300" s="160" t="s">
        <v>100</v>
      </c>
      <c r="J300" s="160" t="s">
        <v>18387</v>
      </c>
      <c r="K300" s="160" t="s">
        <v>159</v>
      </c>
      <c r="L300" s="160" t="s">
        <v>18388</v>
      </c>
      <c r="M300" s="161">
        <v>45898.631944444445</v>
      </c>
      <c r="N300" s="161">
        <v>45899.51458333333</v>
      </c>
      <c r="O300" s="160" t="s">
        <v>16559</v>
      </c>
      <c r="P300" s="160" t="s">
        <v>2962</v>
      </c>
      <c r="Q300" s="160" t="s">
        <v>3099</v>
      </c>
      <c r="R300" s="160" t="s">
        <v>3115</v>
      </c>
      <c r="S300" s="160" t="s">
        <v>2965</v>
      </c>
      <c r="T300" s="162" t="s">
        <v>18389</v>
      </c>
      <c r="U300" s="160" t="s">
        <v>2967</v>
      </c>
      <c r="V300" s="160" t="s">
        <v>18390</v>
      </c>
      <c r="W300" s="160" t="s">
        <v>25</v>
      </c>
      <c r="X300" s="160" t="s">
        <v>166</v>
      </c>
      <c r="Y300" s="160" t="s">
        <v>3167</v>
      </c>
      <c r="Z300" s="160">
        <v>1</v>
      </c>
      <c r="AA300" s="160">
        <v>0</v>
      </c>
      <c r="AB300" s="87">
        <f>IF(U300="SOPORTE_TELEFÓNICO",'BASE LIQUIDACION REDEBAN 2025'!$B$19,IF(U300="ENVÍO",'BASE LIQUIDACION REDEBAN 2025'!$C$2,IF(W300="TIPO I",'BASE LIQUIDACION REDEBAN 2025'!$C$2,IF(W300="TIPO II",'BASE LIQUIDACION REDEBAN 2025'!$C$3,IF(W300="TIPO III",'BASE LIQUIDACION REDEBAN 2025'!$C$4,IF(W300="TIPO IV",'BASE LIQUIDACION REDEBAN 2025'!$C$5,IF(X300="AEREO",'BASE LIQUIDACION REDEBAN 2025'!$B$6,'BASE LIQUIDACION REDEBAN 2025'!$C$5)))))))</f>
        <v>65960.072302</v>
      </c>
      <c r="AC300" s="87">
        <f>IF(OR(U300="SOPORTE_TELEFÓNICO",U300="ENVÍO"),0,IF(W300="TIPO I",'BASE LIQUIDACION REDEBAN 2025'!$B$10,IF(W300="TIPO II",'BASE LIQUIDACION REDEBAN 2025'!$B$11,IF(W300="TIPO III",'BASE LIQUIDACION REDEBAN 2025'!$B$12,'BASE LIQUIDACION REDEBAN 2025'!$B$13))))</f>
        <v>75096.394270399993</v>
      </c>
      <c r="AD300" s="87">
        <f t="shared" si="5"/>
        <v>65960.072302</v>
      </c>
    </row>
    <row r="301" spans="1:30" s="8" customFormat="1" ht="13.15">
      <c r="A301" s="160" t="s">
        <v>68</v>
      </c>
      <c r="B301" s="86" t="str">
        <f>VLOOKUP(A301,'CENTRO DE COSTOS'!A:D,4,FALSE)</f>
        <v>WILLIAM ASDRUBAL ROZO ROZO</v>
      </c>
      <c r="C301" s="86" t="str">
        <f>VLOOKUP(A301,'CENTRO DE COSTOS'!A:D,2,FALSE)</f>
        <v>0004-0004</v>
      </c>
      <c r="D301" s="160">
        <v>25269</v>
      </c>
      <c r="E301" s="160">
        <v>5777084</v>
      </c>
      <c r="F301" s="160">
        <v>25391574</v>
      </c>
      <c r="G301" s="160" t="s">
        <v>2958</v>
      </c>
      <c r="H301" s="160" t="s">
        <v>470</v>
      </c>
      <c r="I301" s="160" t="s">
        <v>4607</v>
      </c>
      <c r="J301" s="160" t="s">
        <v>18391</v>
      </c>
      <c r="K301" s="160" t="s">
        <v>159</v>
      </c>
      <c r="L301" s="160" t="s">
        <v>18392</v>
      </c>
      <c r="M301" s="161">
        <v>45898.643750000003</v>
      </c>
      <c r="N301" s="161">
        <v>45899.519444444442</v>
      </c>
      <c r="O301" s="160" t="s">
        <v>16559</v>
      </c>
      <c r="P301" s="160" t="s">
        <v>2962</v>
      </c>
      <c r="Q301" s="160" t="s">
        <v>3032</v>
      </c>
      <c r="R301" s="160" t="s">
        <v>2972</v>
      </c>
      <c r="S301" s="160" t="s">
        <v>2965</v>
      </c>
      <c r="T301" s="162" t="s">
        <v>18393</v>
      </c>
      <c r="U301" s="160" t="s">
        <v>2967</v>
      </c>
      <c r="V301" s="160" t="s">
        <v>18394</v>
      </c>
      <c r="W301" s="160" t="s">
        <v>28</v>
      </c>
      <c r="X301" s="160" t="s">
        <v>166</v>
      </c>
      <c r="Y301" s="160" t="s">
        <v>599</v>
      </c>
      <c r="Z301" s="160">
        <v>1</v>
      </c>
      <c r="AA301" s="160">
        <v>0</v>
      </c>
      <c r="AB301" s="87">
        <f>IF(U301="SOPORTE_TELEFÓNICO",'BASE LIQUIDACION REDEBAN 2025'!$B$19,IF(U301="ENVÍO",'BASE LIQUIDACION REDEBAN 2025'!$C$2,IF(W301="TIPO I",'BASE LIQUIDACION REDEBAN 2025'!$C$2,IF(W301="TIPO II",'BASE LIQUIDACION REDEBAN 2025'!$C$3,IF(W301="TIPO III",'BASE LIQUIDACION REDEBAN 2025'!$C$4,IF(W301="TIPO IV",'BASE LIQUIDACION REDEBAN 2025'!$C$5,IF(X301="AEREO",'BASE LIQUIDACION REDEBAN 2025'!$B$6,'BASE LIQUIDACION REDEBAN 2025'!$C$5)))))))</f>
        <v>144967.87232000002</v>
      </c>
      <c r="AC301" s="87">
        <f>IF(OR(U301="SOPORTE_TELEFÓNICO",U301="ENVÍO"),0,IF(W301="TIPO I",'BASE LIQUIDACION REDEBAN 2025'!$B$10,IF(W301="TIPO II",'BASE LIQUIDACION REDEBAN 2025'!$B$11,IF(W301="TIPO III",'BASE LIQUIDACION REDEBAN 2025'!$B$12,'BASE LIQUIDACION REDEBAN 2025'!$B$13))))</f>
        <v>140395.6348884</v>
      </c>
      <c r="AD301" s="87">
        <f t="shared" si="5"/>
        <v>144967.87232000002</v>
      </c>
    </row>
    <row r="302" spans="1:30" s="8" customFormat="1" ht="13.15">
      <c r="A302" s="160" t="s">
        <v>80</v>
      </c>
      <c r="B302" s="86" t="str">
        <f>VLOOKUP(A302,'CENTRO DE COSTOS'!A:D,4,FALSE)</f>
        <v>JOSE MAURICIO HERNANDEZ ROJAS</v>
      </c>
      <c r="C302" s="86" t="str">
        <f>VLOOKUP(A302,'CENTRO DE COSTOS'!A:D,2,FALSE)</f>
        <v>0004-0001</v>
      </c>
      <c r="D302" s="160">
        <v>13001</v>
      </c>
      <c r="E302" s="160">
        <v>5777021</v>
      </c>
      <c r="F302" s="160">
        <v>49356447</v>
      </c>
      <c r="G302" s="160" t="s">
        <v>2958</v>
      </c>
      <c r="H302" s="160" t="s">
        <v>303</v>
      </c>
      <c r="I302" s="160" t="s">
        <v>80</v>
      </c>
      <c r="J302" s="160" t="s">
        <v>18395</v>
      </c>
      <c r="K302" s="160" t="s">
        <v>159</v>
      </c>
      <c r="L302" s="160" t="s">
        <v>18396</v>
      </c>
      <c r="M302" s="161">
        <v>45898.625</v>
      </c>
      <c r="N302" s="161">
        <v>45899.612500000003</v>
      </c>
      <c r="O302" s="160" t="s">
        <v>16559</v>
      </c>
      <c r="P302" s="160" t="s">
        <v>17315</v>
      </c>
      <c r="Q302" s="160" t="s">
        <v>17316</v>
      </c>
      <c r="R302" s="160" t="s">
        <v>17503</v>
      </c>
      <c r="S302" s="160" t="s">
        <v>2965</v>
      </c>
      <c r="T302" s="162" t="s">
        <v>18397</v>
      </c>
      <c r="U302" s="160" t="s">
        <v>3213</v>
      </c>
      <c r="V302" s="160" t="s">
        <v>18398</v>
      </c>
      <c r="W302" s="160" t="s">
        <v>25</v>
      </c>
      <c r="X302" s="160" t="s">
        <v>166</v>
      </c>
      <c r="Y302" s="160" t="s">
        <v>337</v>
      </c>
      <c r="Z302" s="160">
        <v>1</v>
      </c>
      <c r="AA302" s="160">
        <v>0</v>
      </c>
      <c r="AB302" s="87">
        <f>IF(U302="SOPORTE_TELEFÓNICO",'BASE LIQUIDACION REDEBAN 2025'!$B$19,IF(U302="ENVÍO",'BASE LIQUIDACION REDEBAN 2025'!$C$2,IF(W302="TIPO I",'BASE LIQUIDACION REDEBAN 2025'!$C$2,IF(W302="TIPO II",'BASE LIQUIDACION REDEBAN 2025'!$C$3,IF(W302="TIPO III",'BASE LIQUIDACION REDEBAN 2025'!$C$4,IF(W302="TIPO IV",'BASE LIQUIDACION REDEBAN 2025'!$C$5,IF(X302="AEREO",'BASE LIQUIDACION REDEBAN 2025'!$B$6,'BASE LIQUIDACION REDEBAN 2025'!$C$5)))))))</f>
        <v>41241.0800752</v>
      </c>
      <c r="AC302" s="87">
        <f>IF(OR(U302="SOPORTE_TELEFÓNICO",U302="ENVÍO"),0,IF(W302="TIPO I",'BASE LIQUIDACION REDEBAN 2025'!$B$10,IF(W302="TIPO II",'BASE LIQUIDACION REDEBAN 2025'!$B$11,IF(W302="TIPO III",'BASE LIQUIDACION REDEBAN 2025'!$B$12,'BASE LIQUIDACION REDEBAN 2025'!$B$13))))</f>
        <v>0</v>
      </c>
      <c r="AD302" s="87">
        <f t="shared" si="5"/>
        <v>41241.0800752</v>
      </c>
    </row>
    <row r="303" spans="1:30" s="8" customFormat="1" ht="13.15">
      <c r="A303" s="160" t="s">
        <v>100</v>
      </c>
      <c r="B303" s="86" t="str">
        <f>VLOOKUP(A303,'CENTRO DE COSTOS'!A:D,4,FALSE)</f>
        <v>KEVIN ALEXIS CORZO BUSTOS</v>
      </c>
      <c r="C303" s="86" t="str">
        <f>VLOOKUP(A303,'CENTRO DE COSTOS'!A:D,2,FALSE)</f>
        <v>0004-0007</v>
      </c>
      <c r="D303" s="160">
        <v>50001</v>
      </c>
      <c r="E303" s="160">
        <v>5777106</v>
      </c>
      <c r="F303" s="160">
        <v>13796313</v>
      </c>
      <c r="G303" s="160" t="s">
        <v>2958</v>
      </c>
      <c r="H303" s="160" t="s">
        <v>295</v>
      </c>
      <c r="I303" s="160" t="s">
        <v>100</v>
      </c>
      <c r="J303" s="160" t="s">
        <v>18399</v>
      </c>
      <c r="K303" s="160" t="s">
        <v>159</v>
      </c>
      <c r="L303" s="160" t="s">
        <v>18400</v>
      </c>
      <c r="M303" s="161">
        <v>45898.652083333334</v>
      </c>
      <c r="N303" s="161">
        <v>45899.615972222222</v>
      </c>
      <c r="O303" s="160" t="s">
        <v>16559</v>
      </c>
      <c r="P303" s="160" t="s">
        <v>2962</v>
      </c>
      <c r="Q303" s="160" t="s">
        <v>3316</v>
      </c>
      <c r="R303" s="160" t="s">
        <v>3317</v>
      </c>
      <c r="S303" s="160" t="s">
        <v>2965</v>
      </c>
      <c r="T303" s="162" t="s">
        <v>18401</v>
      </c>
      <c r="U303" s="160" t="s">
        <v>2967</v>
      </c>
      <c r="V303" s="160" t="s">
        <v>18402</v>
      </c>
      <c r="W303" s="160" t="s">
        <v>25</v>
      </c>
      <c r="X303" s="160" t="s">
        <v>166</v>
      </c>
      <c r="Y303" s="160" t="s">
        <v>3167</v>
      </c>
      <c r="Z303" s="160">
        <v>1</v>
      </c>
      <c r="AA303" s="160">
        <v>0</v>
      </c>
      <c r="AB303" s="87">
        <f>IF(U303="SOPORTE_TELEFÓNICO",'BASE LIQUIDACION REDEBAN 2025'!$B$19,IF(U303="ENVÍO",'BASE LIQUIDACION REDEBAN 2025'!$C$2,IF(W303="TIPO I",'BASE LIQUIDACION REDEBAN 2025'!$C$2,IF(W303="TIPO II",'BASE LIQUIDACION REDEBAN 2025'!$C$3,IF(W303="TIPO III",'BASE LIQUIDACION REDEBAN 2025'!$C$4,IF(W303="TIPO IV",'BASE LIQUIDACION REDEBAN 2025'!$C$5,IF(X303="AEREO",'BASE LIQUIDACION REDEBAN 2025'!$B$6,'BASE LIQUIDACION REDEBAN 2025'!$C$5)))))))</f>
        <v>65960.072302</v>
      </c>
      <c r="AC303" s="87">
        <f>IF(OR(U303="SOPORTE_TELEFÓNICO",U303="ENVÍO"),0,IF(W303="TIPO I",'BASE LIQUIDACION REDEBAN 2025'!$B$10,IF(W303="TIPO II",'BASE LIQUIDACION REDEBAN 2025'!$B$11,IF(W303="TIPO III",'BASE LIQUIDACION REDEBAN 2025'!$B$12,'BASE LIQUIDACION REDEBAN 2025'!$B$13))))</f>
        <v>75096.394270399993</v>
      </c>
      <c r="AD303" s="87">
        <f t="shared" si="5"/>
        <v>65960.072302</v>
      </c>
    </row>
    <row r="304" spans="1:30" s="8" customFormat="1" ht="13.15">
      <c r="A304" s="160" t="s">
        <v>68</v>
      </c>
      <c r="B304" s="86" t="str">
        <f>VLOOKUP(A304,'CENTRO DE COSTOS'!A:D,4,FALSE)</f>
        <v>WILLIAM ASDRUBAL ROZO ROZO</v>
      </c>
      <c r="C304" s="86" t="str">
        <f>VLOOKUP(A304,'CENTRO DE COSTOS'!A:D,2,FALSE)</f>
        <v>0004-0004</v>
      </c>
      <c r="D304" s="160">
        <v>11001</v>
      </c>
      <c r="E304" s="160">
        <v>5777940</v>
      </c>
      <c r="F304" s="160">
        <v>16104366</v>
      </c>
      <c r="G304" s="160" t="s">
        <v>2958</v>
      </c>
      <c r="H304" s="160" t="s">
        <v>470</v>
      </c>
      <c r="I304" s="160" t="s">
        <v>68</v>
      </c>
      <c r="J304" s="160" t="s">
        <v>18403</v>
      </c>
      <c r="K304" s="160" t="s">
        <v>159</v>
      </c>
      <c r="L304" s="160" t="s">
        <v>18404</v>
      </c>
      <c r="M304" s="161">
        <v>45899.488888888889</v>
      </c>
      <c r="N304" s="161">
        <v>45899.628472222219</v>
      </c>
      <c r="O304" s="160" t="s">
        <v>16559</v>
      </c>
      <c r="P304" s="160" t="s">
        <v>2988</v>
      </c>
      <c r="Q304" s="160" t="s">
        <v>2978</v>
      </c>
      <c r="R304" s="160" t="s">
        <v>3110</v>
      </c>
      <c r="S304" s="160" t="s">
        <v>2965</v>
      </c>
      <c r="T304" s="162" t="s">
        <v>18405</v>
      </c>
      <c r="U304" s="160" t="s">
        <v>3213</v>
      </c>
      <c r="V304" s="160">
        <v>0</v>
      </c>
      <c r="W304" s="160" t="s">
        <v>25</v>
      </c>
      <c r="X304" s="160" t="s">
        <v>166</v>
      </c>
      <c r="Y304" s="160" t="s">
        <v>475</v>
      </c>
      <c r="Z304" s="160">
        <v>0</v>
      </c>
      <c r="AA304" s="160">
        <v>0</v>
      </c>
      <c r="AB304" s="87">
        <f>IF(U304="SOPORTE_TELEFÓNICO",'BASE LIQUIDACION REDEBAN 2025'!$B$19,IF(U304="ENVÍO",'BASE LIQUIDACION REDEBAN 2025'!$C$2,IF(W304="TIPO I",'BASE LIQUIDACION REDEBAN 2025'!$C$2,IF(W304="TIPO II",'BASE LIQUIDACION REDEBAN 2025'!$C$3,IF(W304="TIPO III",'BASE LIQUIDACION REDEBAN 2025'!$C$4,IF(W304="TIPO IV",'BASE LIQUIDACION REDEBAN 2025'!$C$5,IF(X304="AEREO",'BASE LIQUIDACION REDEBAN 2025'!$B$6,'BASE LIQUIDACION REDEBAN 2025'!$C$5)))))))</f>
        <v>41241.0800752</v>
      </c>
      <c r="AC304" s="87">
        <f>IF(OR(U304="SOPORTE_TELEFÓNICO",U304="ENVÍO"),0,IF(W304="TIPO I",'BASE LIQUIDACION REDEBAN 2025'!$B$10,IF(W304="TIPO II",'BASE LIQUIDACION REDEBAN 2025'!$B$11,IF(W304="TIPO III",'BASE LIQUIDACION REDEBAN 2025'!$B$12,'BASE LIQUIDACION REDEBAN 2025'!$B$13))))</f>
        <v>0</v>
      </c>
      <c r="AD304" s="87">
        <f t="shared" si="5"/>
        <v>41241.0800752</v>
      </c>
    </row>
    <row r="305" spans="30:30">
      <c r="AD305" s="157">
        <f>SUBTOTAL(9,AD2:AD304)</f>
        <v>35001861.638991915</v>
      </c>
    </row>
  </sheetData>
  <autoFilter ref="A1:AJ304" xr:uid="{D9F65BF9-E8FD-4B3B-A11E-DE69B4623103}"/>
  <conditionalFormatting sqref="E2:E304">
    <cfRule type="duplicateValues" dxfId="363" priority="194"/>
  </conditionalFormatting>
  <dataValidations count="1">
    <dataValidation type="list" allowBlank="1" showInputMessage="1" showErrorMessage="1" sqref="Y1" xr:uid="{B4559167-ACBD-4DB2-83C4-17D9344496A1}">
      <formula1>#REF!</formula1>
    </dataValidation>
  </dataValidation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CFF66"/>
  </sheetPr>
  <dimension ref="A1:AL94"/>
  <sheetViews>
    <sheetView tabSelected="1" topLeftCell="N1" workbookViewId="0">
      <pane ySplit="1" topLeftCell="T85" activePane="bottomLeft" state="frozen"/>
      <selection pane="bottomLeft" activeCell="AF2" sqref="AF2:AF93"/>
      <selection activeCell="L1" sqref="L1"/>
    </sheetView>
  </sheetViews>
  <sheetFormatPr defaultColWidth="11.42578125" defaultRowHeight="14.45"/>
  <cols>
    <col min="1" max="3" width="11.42578125" style="82"/>
    <col min="4" max="7" width="11.5703125" style="82" bestFit="1" customWidth="1"/>
    <col min="8" max="11" width="11.42578125" style="82"/>
    <col min="12" max="12" width="11.5703125" style="82" bestFit="1" customWidth="1"/>
    <col min="13" max="13" width="15.7109375" style="82" customWidth="1"/>
    <col min="14" max="14" width="18" style="83" bestFit="1" customWidth="1"/>
    <col min="15" max="15" width="14.5703125" style="83" bestFit="1" customWidth="1"/>
    <col min="16" max="23" width="11.42578125" style="82"/>
    <col min="24" max="24" width="11.5703125" style="82" bestFit="1" customWidth="1"/>
    <col min="25" max="26" width="11.42578125" style="82"/>
    <col min="27" max="28" width="11.5703125" style="82" bestFit="1" customWidth="1"/>
    <col min="29" max="29" width="11.42578125" style="82"/>
    <col min="30" max="30" width="14.7109375" style="80" bestFit="1" customWidth="1"/>
    <col min="31" max="31" width="12" style="80" bestFit="1" customWidth="1"/>
    <col min="32" max="32" width="14.42578125" style="80" bestFit="1" customWidth="1"/>
    <col min="33" max="16384" width="11.42578125" style="80"/>
  </cols>
  <sheetData>
    <row r="1" spans="1:38" s="140" customFormat="1" ht="37.5" customHeight="1">
      <c r="A1" s="138" t="s">
        <v>121</v>
      </c>
      <c r="B1" s="138" t="s">
        <v>59</v>
      </c>
      <c r="C1" s="138" t="s">
        <v>106</v>
      </c>
      <c r="D1" s="138" t="s">
        <v>122</v>
      </c>
      <c r="E1" s="138" t="s">
        <v>123</v>
      </c>
      <c r="F1" s="138" t="s">
        <v>124</v>
      </c>
      <c r="G1" s="118" t="s">
        <v>125</v>
      </c>
      <c r="H1" s="138" t="s">
        <v>127</v>
      </c>
      <c r="I1" s="138" t="s">
        <v>56</v>
      </c>
      <c r="J1" s="138" t="s">
        <v>128</v>
      </c>
      <c r="K1" s="138" t="s">
        <v>129</v>
      </c>
      <c r="L1" s="138" t="s">
        <v>130</v>
      </c>
      <c r="M1" s="138" t="s">
        <v>8040</v>
      </c>
      <c r="N1" s="138" t="s">
        <v>8041</v>
      </c>
      <c r="O1" s="138" t="s">
        <v>17312</v>
      </c>
      <c r="P1" s="138" t="s">
        <v>8042</v>
      </c>
      <c r="Q1" s="138" t="s">
        <v>8043</v>
      </c>
      <c r="R1" s="93" t="s">
        <v>133</v>
      </c>
      <c r="S1" s="93" t="s">
        <v>134</v>
      </c>
      <c r="T1" s="89" t="s">
        <v>135</v>
      </c>
      <c r="U1" s="138" t="s">
        <v>8044</v>
      </c>
      <c r="V1" s="138" t="s">
        <v>2953</v>
      </c>
      <c r="W1" s="138" t="s">
        <v>137</v>
      </c>
      <c r="X1" s="138" t="s">
        <v>8045</v>
      </c>
      <c r="Y1" s="138" t="s">
        <v>2955</v>
      </c>
      <c r="Z1" s="138" t="s">
        <v>140</v>
      </c>
      <c r="AA1" s="138" t="s">
        <v>142</v>
      </c>
      <c r="AB1" s="138" t="s">
        <v>143</v>
      </c>
      <c r="AC1" s="89" t="s">
        <v>141</v>
      </c>
      <c r="AD1" s="85" t="s">
        <v>144</v>
      </c>
      <c r="AE1" s="85" t="s">
        <v>2956</v>
      </c>
      <c r="AF1" s="85" t="s">
        <v>146</v>
      </c>
      <c r="AG1" s="139" t="s">
        <v>135</v>
      </c>
      <c r="AH1" s="139" t="s">
        <v>149</v>
      </c>
      <c r="AI1" s="139" t="s">
        <v>150</v>
      </c>
      <c r="AJ1" s="139" t="s">
        <v>151</v>
      </c>
      <c r="AK1" s="139" t="s">
        <v>152</v>
      </c>
      <c r="AL1" s="139" t="s">
        <v>153</v>
      </c>
    </row>
    <row r="2" spans="1:38" s="79" customFormat="1" ht="13.15">
      <c r="A2" s="165" t="s">
        <v>92</v>
      </c>
      <c r="B2" s="165" t="str">
        <f>VLOOKUP(A2,'CENTRO DE COSTOS'!A:D,4,FALSE)</f>
        <v>KEVIN ALEXIS CORZO BUSTOS</v>
      </c>
      <c r="C2" s="165" t="str">
        <f>VLOOKUP(A2,'CENTRO DE COSTOS'!A:D,2,FALSE)</f>
        <v>0004-0007</v>
      </c>
      <c r="D2" s="166">
        <v>41001</v>
      </c>
      <c r="E2" s="166">
        <v>5735425</v>
      </c>
      <c r="F2" s="166">
        <v>21056890</v>
      </c>
      <c r="G2" s="165" t="s">
        <v>8049</v>
      </c>
      <c r="H2" s="165" t="s">
        <v>249</v>
      </c>
      <c r="I2" s="165" t="s">
        <v>92</v>
      </c>
      <c r="J2" s="165" t="s">
        <v>18406</v>
      </c>
      <c r="K2" s="165" t="s">
        <v>159</v>
      </c>
      <c r="L2" s="166" t="s">
        <v>18407</v>
      </c>
      <c r="M2" s="165">
        <v>45867.470833333333</v>
      </c>
      <c r="N2" s="165">
        <v>45870.347916666666</v>
      </c>
      <c r="O2" s="166" t="s">
        <v>16559</v>
      </c>
      <c r="P2" s="165" t="s">
        <v>3032</v>
      </c>
      <c r="Q2" s="165" t="s">
        <v>3032</v>
      </c>
      <c r="R2" s="8"/>
      <c r="S2" s="8"/>
      <c r="T2" s="165" t="s">
        <v>8052</v>
      </c>
      <c r="U2" s="165" t="s">
        <v>9429</v>
      </c>
      <c r="V2" s="167" t="s">
        <v>18408</v>
      </c>
      <c r="W2" s="165" t="s">
        <v>2967</v>
      </c>
      <c r="X2" s="166" t="s">
        <v>18409</v>
      </c>
      <c r="Y2" s="165" t="s">
        <v>25</v>
      </c>
      <c r="Z2" s="165" t="s">
        <v>166</v>
      </c>
      <c r="AA2" s="168">
        <v>1</v>
      </c>
      <c r="AB2" s="168">
        <v>0</v>
      </c>
      <c r="AC2" s="168" t="s">
        <v>344</v>
      </c>
      <c r="AD2" s="87">
        <f>IF(W2="SOPORTE_TELEFÓNICO",'[24]BASE LIQUIDACION REDEBAN 2025'!$B$19,IF(W2="ENVÍO",'[24]BASE LIQUIDACION REDEBAN 2025'!$C$2,IF(Y2="TIPO I",'[24]BASE LIQUIDACION REDEBAN 2025'!$C$2,IF(Y2="TIPO II",'[24]BASE LIQUIDACION REDEBAN 2025'!$C$3,IF(Y2="TIPO III",'[24]BASE LIQUIDACION REDEBAN 2025'!$C$4,IF(Y2="TIPO IV",'[24]BASE LIQUIDACION REDEBAN 2025'!$C$5,IF(Z2="AEREO",'[24]BASE LIQUIDACION REDEBAN 2025'!$B$6,'[24]BASE LIQUIDACION REDEBAN 2025'!$C$5)))))))</f>
        <v>65960.072302</v>
      </c>
      <c r="AE2" s="87">
        <f>IF(OR(W2="SOPORTE_TELEFÓNICO",W2="ENVÍO"),0,IF(Y2="TIPO I",'[24]BASE LIQUIDACION REDEBAN 2025'!$B$10,IF(Y2="TIPO II",'[24]BASE LIQUIDACION REDEBAN 2025'!$B$11,IF(Y2="TIPO III",'[24]BASE LIQUIDACION REDEBAN 2025'!$B$12,'[24]BASE LIQUIDACION REDEBAN 2025'!$B$13))))</f>
        <v>75096.394270399993</v>
      </c>
      <c r="AF2" s="87">
        <f t="shared" ref="AF2:AF33" si="0">IF(OR(W2="SOPORTE_TELEFÓNICO",W2="ENVÍO"),AD2,(AA2*AD2+AB2*AE2))</f>
        <v>65960.072302</v>
      </c>
    </row>
    <row r="3" spans="1:38" s="79" customFormat="1" ht="13.15">
      <c r="A3" s="165" t="s">
        <v>72</v>
      </c>
      <c r="B3" s="165" t="str">
        <f>VLOOKUP(A3,'CENTRO DE COSTOS'!A:D,4,FALSE)</f>
        <v>MIGUEL JULIÁN HERNÁNDEZ GUARÍN</v>
      </c>
      <c r="C3" s="165" t="str">
        <f>VLOOKUP(A3,'CENTRO DE COSTOS'!A:D,2,FALSE)</f>
        <v>0004-0008</v>
      </c>
      <c r="D3" s="166">
        <v>68307</v>
      </c>
      <c r="E3" s="166" t="s">
        <v>18410</v>
      </c>
      <c r="F3" s="166">
        <v>14594279</v>
      </c>
      <c r="G3" s="165" t="s">
        <v>8049</v>
      </c>
      <c r="H3" s="165" t="s">
        <v>820</v>
      </c>
      <c r="I3" s="165" t="s">
        <v>834</v>
      </c>
      <c r="J3" s="165" t="s">
        <v>18411</v>
      </c>
      <c r="K3" s="165" t="s">
        <v>159</v>
      </c>
      <c r="L3" s="166" t="s">
        <v>18412</v>
      </c>
      <c r="M3" s="165">
        <v>45870.384027777778</v>
      </c>
      <c r="N3" s="165">
        <v>45870.5153125</v>
      </c>
      <c r="O3" s="166" t="s">
        <v>16559</v>
      </c>
      <c r="P3" s="165" t="s">
        <v>3032</v>
      </c>
      <c r="Q3" s="165" t="s">
        <v>3032</v>
      </c>
      <c r="R3" s="8"/>
      <c r="S3" s="8"/>
      <c r="T3" s="165" t="s">
        <v>8052</v>
      </c>
      <c r="U3" s="165" t="s">
        <v>9429</v>
      </c>
      <c r="V3" s="167" t="s">
        <v>18413</v>
      </c>
      <c r="W3" s="165" t="s">
        <v>2967</v>
      </c>
      <c r="X3" s="166" t="s">
        <v>18414</v>
      </c>
      <c r="Y3" s="165" t="s">
        <v>25</v>
      </c>
      <c r="Z3" s="165" t="s">
        <v>166</v>
      </c>
      <c r="AA3" s="168">
        <v>1</v>
      </c>
      <c r="AB3" s="168">
        <v>0</v>
      </c>
      <c r="AC3" s="168" t="s">
        <v>848</v>
      </c>
      <c r="AD3" s="87">
        <f>IF(W3="SOPORTE_TELEFÓNICO",'[24]BASE LIQUIDACION REDEBAN 2025'!$B$19,IF(W3="ENVÍO",'[24]BASE LIQUIDACION REDEBAN 2025'!$C$2,IF(Y3="TIPO I",'[24]BASE LIQUIDACION REDEBAN 2025'!$C$2,IF(Y3="TIPO II",'[24]BASE LIQUIDACION REDEBAN 2025'!$C$3,IF(Y3="TIPO III",'[24]BASE LIQUIDACION REDEBAN 2025'!$C$4,IF(Y3="TIPO IV",'[24]BASE LIQUIDACION REDEBAN 2025'!$C$5,IF(Z3="AEREO",'[24]BASE LIQUIDACION REDEBAN 2025'!$B$6,'[24]BASE LIQUIDACION REDEBAN 2025'!$C$5)))))))</f>
        <v>65960.072302</v>
      </c>
      <c r="AE3" s="87">
        <f>IF(OR(W3="SOPORTE_TELEFÓNICO",W3="ENVÍO"),0,IF(Y3="TIPO I",'[24]BASE LIQUIDACION REDEBAN 2025'!$B$10,IF(Y3="TIPO II",'[24]BASE LIQUIDACION REDEBAN 2025'!$B$11,IF(Y3="TIPO III",'[24]BASE LIQUIDACION REDEBAN 2025'!$B$12,'[24]BASE LIQUIDACION REDEBAN 2025'!$B$13))))</f>
        <v>75096.394270399993</v>
      </c>
      <c r="AF3" s="87">
        <f t="shared" si="0"/>
        <v>65960.072302</v>
      </c>
    </row>
    <row r="4" spans="1:38" s="79" customFormat="1" ht="13.15">
      <c r="A4" s="165" t="s">
        <v>90</v>
      </c>
      <c r="B4" s="165" t="str">
        <f>VLOOKUP(A4,'CENTRO DE COSTOS'!A:D,4,FALSE)</f>
        <v>JUAN SEBASTIÁN RÍOS CASTRILLÓN</v>
      </c>
      <c r="C4" s="165" t="str">
        <f>VLOOKUP(A4,'CENTRO DE COSTOS'!A:D,2,FALSE)</f>
        <v>0004-0005</v>
      </c>
      <c r="D4" s="166">
        <v>5380</v>
      </c>
      <c r="E4" s="166" t="s">
        <v>18415</v>
      </c>
      <c r="F4" s="166">
        <v>22804082</v>
      </c>
      <c r="G4" s="165" t="s">
        <v>8049</v>
      </c>
      <c r="H4" s="165" t="s">
        <v>197</v>
      </c>
      <c r="I4" s="165" t="s">
        <v>2836</v>
      </c>
      <c r="J4" s="165" t="s">
        <v>18416</v>
      </c>
      <c r="K4" s="165" t="s">
        <v>159</v>
      </c>
      <c r="L4" s="166" t="s">
        <v>18417</v>
      </c>
      <c r="M4" s="165">
        <v>45869.50277777778</v>
      </c>
      <c r="N4" s="165">
        <v>45871.429108796299</v>
      </c>
      <c r="O4" s="166" t="s">
        <v>16559</v>
      </c>
      <c r="P4" s="165" t="s">
        <v>3032</v>
      </c>
      <c r="Q4" s="165" t="s">
        <v>3032</v>
      </c>
      <c r="R4" s="8"/>
      <c r="S4" s="8"/>
      <c r="T4" s="165" t="s">
        <v>8052</v>
      </c>
      <c r="U4" s="165" t="s">
        <v>9429</v>
      </c>
      <c r="V4" s="167" t="s">
        <v>18418</v>
      </c>
      <c r="W4" s="165" t="s">
        <v>2967</v>
      </c>
      <c r="X4" s="166" t="s">
        <v>18419</v>
      </c>
      <c r="Y4" s="165" t="s">
        <v>25</v>
      </c>
      <c r="Z4" s="165" t="s">
        <v>166</v>
      </c>
      <c r="AA4" s="168">
        <v>1</v>
      </c>
      <c r="AB4" s="168">
        <v>0</v>
      </c>
      <c r="AC4" s="168" t="s">
        <v>1626</v>
      </c>
      <c r="AD4" s="87">
        <f>IF(W4="SOPORTE_TELEFÓNICO",'[24]BASE LIQUIDACION REDEBAN 2025'!$B$19,IF(W4="ENVÍO",'[24]BASE LIQUIDACION REDEBAN 2025'!$C$2,IF(Y4="TIPO I",'[24]BASE LIQUIDACION REDEBAN 2025'!$C$2,IF(Y4="TIPO II",'[24]BASE LIQUIDACION REDEBAN 2025'!$C$3,IF(Y4="TIPO III",'[24]BASE LIQUIDACION REDEBAN 2025'!$C$4,IF(Y4="TIPO IV",'[24]BASE LIQUIDACION REDEBAN 2025'!$C$5,IF(Z4="AEREO",'[24]BASE LIQUIDACION REDEBAN 2025'!$B$6,'[24]BASE LIQUIDACION REDEBAN 2025'!$C$5)))))))</f>
        <v>65960.072302</v>
      </c>
      <c r="AE4" s="87">
        <f>IF(OR(W4="SOPORTE_TELEFÓNICO",W4="ENVÍO"),0,IF(Y4="TIPO I",'[24]BASE LIQUIDACION REDEBAN 2025'!$B$10,IF(Y4="TIPO II",'[24]BASE LIQUIDACION REDEBAN 2025'!$B$11,IF(Y4="TIPO III",'[24]BASE LIQUIDACION REDEBAN 2025'!$B$12,'[24]BASE LIQUIDACION REDEBAN 2025'!$B$13))))</f>
        <v>75096.394270399993</v>
      </c>
      <c r="AF4" s="87">
        <f t="shared" si="0"/>
        <v>65960.072302</v>
      </c>
    </row>
    <row r="5" spans="1:38" s="79" customFormat="1" ht="13.15">
      <c r="A5" s="165" t="s">
        <v>100</v>
      </c>
      <c r="B5" s="165" t="str">
        <f>VLOOKUP(A5,'CENTRO DE COSTOS'!A:D,4,FALSE)</f>
        <v>KEVIN ALEXIS CORZO BUSTOS</v>
      </c>
      <c r="C5" s="165" t="str">
        <f>VLOOKUP(A5,'CENTRO DE COSTOS'!A:D,2,FALSE)</f>
        <v>0004-0007</v>
      </c>
      <c r="D5" s="166">
        <v>50226</v>
      </c>
      <c r="E5" s="166">
        <v>5744817</v>
      </c>
      <c r="F5" s="166">
        <v>17592593</v>
      </c>
      <c r="G5" s="165" t="s">
        <v>8049</v>
      </c>
      <c r="H5" s="165" t="s">
        <v>295</v>
      </c>
      <c r="I5" s="165" t="s">
        <v>4612</v>
      </c>
      <c r="J5" s="165" t="s">
        <v>18420</v>
      </c>
      <c r="K5" s="165" t="s">
        <v>159</v>
      </c>
      <c r="L5" s="166" t="s">
        <v>18421</v>
      </c>
      <c r="M5" s="165">
        <v>45874.333333333336</v>
      </c>
      <c r="N5" s="165">
        <v>45874.720833333333</v>
      </c>
      <c r="O5" s="166" t="s">
        <v>16559</v>
      </c>
      <c r="P5" s="165" t="s">
        <v>9508</v>
      </c>
      <c r="Q5" s="165" t="s">
        <v>9508</v>
      </c>
      <c r="R5" s="8"/>
      <c r="S5" s="8"/>
      <c r="T5" s="165" t="s">
        <v>9439</v>
      </c>
      <c r="U5" s="165" t="s">
        <v>9440</v>
      </c>
      <c r="V5" s="167" t="s">
        <v>18422</v>
      </c>
      <c r="W5" s="165" t="s">
        <v>2967</v>
      </c>
      <c r="X5" s="166" t="s">
        <v>18423</v>
      </c>
      <c r="Y5" s="165" t="s">
        <v>28</v>
      </c>
      <c r="Z5" s="165" t="s">
        <v>166</v>
      </c>
      <c r="AA5" s="168">
        <v>1</v>
      </c>
      <c r="AB5" s="168">
        <v>0</v>
      </c>
      <c r="AC5" s="168" t="s">
        <v>937</v>
      </c>
      <c r="AD5" s="87">
        <f>IF(W5="SOPORTE_TELEFÓNICO",'[24]BASE LIQUIDACION REDEBAN 2025'!$B$19,IF(W5="ENVÍO",'[24]BASE LIQUIDACION REDEBAN 2025'!$C$2,IF(Y5="TIPO I",'[24]BASE LIQUIDACION REDEBAN 2025'!$C$2,IF(Y5="TIPO II",'[24]BASE LIQUIDACION REDEBAN 2025'!$C$3,IF(Y5="TIPO III",'[24]BASE LIQUIDACION REDEBAN 2025'!$C$4,IF(Y5="TIPO IV",'[24]BASE LIQUIDACION REDEBAN 2025'!$C$5,IF(Z5="AEREO",'[24]BASE LIQUIDACION REDEBAN 2025'!$B$6,'[24]BASE LIQUIDACION REDEBAN 2025'!$C$5)))))))</f>
        <v>144967.87232000002</v>
      </c>
      <c r="AE5" s="87">
        <f>IF(OR(W5="SOPORTE_TELEFÓNICO",W5="ENVÍO"),0,IF(Y5="TIPO I",'[24]BASE LIQUIDACION REDEBAN 2025'!$B$10,IF(Y5="TIPO II",'[24]BASE LIQUIDACION REDEBAN 2025'!$B$11,IF(Y5="TIPO III",'[24]BASE LIQUIDACION REDEBAN 2025'!$B$12,'[24]BASE LIQUIDACION REDEBAN 2025'!$B$13))))</f>
        <v>140395.6348884</v>
      </c>
      <c r="AF5" s="87">
        <f t="shared" si="0"/>
        <v>144967.87232000002</v>
      </c>
    </row>
    <row r="6" spans="1:38" s="79" customFormat="1" ht="13.15">
      <c r="A6" s="165" t="s">
        <v>93</v>
      </c>
      <c r="B6" s="165" t="str">
        <f>VLOOKUP(A6,'CENTRO DE COSTOS'!A:D,4,FALSE)</f>
        <v>DIEGO FERNANDO HENAO CARDONA</v>
      </c>
      <c r="C6" s="165" t="str">
        <f>VLOOKUP(A6,'CENTRO DE COSTOS'!A:D,2,FALSE)</f>
        <v>0004-0003</v>
      </c>
      <c r="D6" s="166">
        <v>52001</v>
      </c>
      <c r="E6" s="166">
        <v>5745213</v>
      </c>
      <c r="F6" s="166">
        <v>51324135</v>
      </c>
      <c r="G6" s="165" t="s">
        <v>8049</v>
      </c>
      <c r="H6" s="165" t="s">
        <v>174</v>
      </c>
      <c r="I6" s="165" t="s">
        <v>93</v>
      </c>
      <c r="J6" s="165" t="s">
        <v>18424</v>
      </c>
      <c r="K6" s="165" t="s">
        <v>159</v>
      </c>
      <c r="L6" s="166" t="s">
        <v>18425</v>
      </c>
      <c r="M6" s="165">
        <v>45874.409722222219</v>
      </c>
      <c r="N6" s="165">
        <v>45875.620833333334</v>
      </c>
      <c r="O6" s="166" t="s">
        <v>16559</v>
      </c>
      <c r="P6" s="165" t="s">
        <v>3032</v>
      </c>
      <c r="Q6" s="165" t="s">
        <v>3032</v>
      </c>
      <c r="R6" s="8"/>
      <c r="S6" s="8"/>
      <c r="T6" s="165" t="s">
        <v>8052</v>
      </c>
      <c r="U6" s="165" t="s">
        <v>9429</v>
      </c>
      <c r="V6" s="167" t="s">
        <v>18426</v>
      </c>
      <c r="W6" s="165" t="s">
        <v>2967</v>
      </c>
      <c r="X6" s="166" t="s">
        <v>18427</v>
      </c>
      <c r="Y6" s="165" t="s">
        <v>25</v>
      </c>
      <c r="Z6" s="165" t="s">
        <v>166</v>
      </c>
      <c r="AA6" s="168">
        <v>1</v>
      </c>
      <c r="AB6" s="168">
        <v>0</v>
      </c>
      <c r="AC6" s="168" t="s">
        <v>3595</v>
      </c>
      <c r="AD6" s="87">
        <f>IF(W6="SOPORTE_TELEFÓNICO",'[24]BASE LIQUIDACION REDEBAN 2025'!$B$19,IF(W6="ENVÍO",'[24]BASE LIQUIDACION REDEBAN 2025'!$C$2,IF(Y6="TIPO I",'[24]BASE LIQUIDACION REDEBAN 2025'!$C$2,IF(Y6="TIPO II",'[24]BASE LIQUIDACION REDEBAN 2025'!$C$3,IF(Y6="TIPO III",'[24]BASE LIQUIDACION REDEBAN 2025'!$C$4,IF(Y6="TIPO IV",'[24]BASE LIQUIDACION REDEBAN 2025'!$C$5,IF(Z6="AEREO",'[24]BASE LIQUIDACION REDEBAN 2025'!$B$6,'[24]BASE LIQUIDACION REDEBAN 2025'!$C$5)))))))</f>
        <v>65960.072302</v>
      </c>
      <c r="AE6" s="87">
        <f>IF(OR(W6="SOPORTE_TELEFÓNICO",W6="ENVÍO"),0,IF(Y6="TIPO I",'[24]BASE LIQUIDACION REDEBAN 2025'!$B$10,IF(Y6="TIPO II",'[24]BASE LIQUIDACION REDEBAN 2025'!$B$11,IF(Y6="TIPO III",'[24]BASE LIQUIDACION REDEBAN 2025'!$B$12,'[24]BASE LIQUIDACION REDEBAN 2025'!$B$13))))</f>
        <v>75096.394270399993</v>
      </c>
      <c r="AF6" s="87">
        <f t="shared" si="0"/>
        <v>65960.072302</v>
      </c>
    </row>
    <row r="7" spans="1:38" s="79" customFormat="1" ht="13.15">
      <c r="A7" s="165" t="s">
        <v>68</v>
      </c>
      <c r="B7" s="165" t="str">
        <f>VLOOKUP(A7,'CENTRO DE COSTOS'!A:D,4,FALSE)</f>
        <v>WILLIAM ASDRUBAL ROZO ROZO</v>
      </c>
      <c r="C7" s="165" t="str">
        <f>VLOOKUP(A7,'CENTRO DE COSTOS'!A:D,2,FALSE)</f>
        <v>0004-0004</v>
      </c>
      <c r="D7" s="166">
        <v>25754</v>
      </c>
      <c r="E7" s="166">
        <v>5745237</v>
      </c>
      <c r="F7" s="166">
        <v>23501778</v>
      </c>
      <c r="G7" s="165" t="s">
        <v>8049</v>
      </c>
      <c r="H7" s="165" t="s">
        <v>470</v>
      </c>
      <c r="I7" s="165" t="s">
        <v>1138</v>
      </c>
      <c r="J7" s="165" t="s">
        <v>18428</v>
      </c>
      <c r="K7" s="165" t="s">
        <v>159</v>
      </c>
      <c r="L7" s="166" t="s">
        <v>18429</v>
      </c>
      <c r="M7" s="165">
        <v>45874.415972222225</v>
      </c>
      <c r="N7" s="165">
        <v>45875.62222222222</v>
      </c>
      <c r="O7" s="166" t="s">
        <v>16559</v>
      </c>
      <c r="P7" s="165" t="s">
        <v>3032</v>
      </c>
      <c r="Q7" s="165" t="s">
        <v>3032</v>
      </c>
      <c r="R7" s="8"/>
      <c r="S7" s="8"/>
      <c r="T7" s="165" t="s">
        <v>8052</v>
      </c>
      <c r="U7" s="165" t="s">
        <v>9429</v>
      </c>
      <c r="V7" s="167" t="s">
        <v>18430</v>
      </c>
      <c r="W7" s="165" t="s">
        <v>2967</v>
      </c>
      <c r="X7" s="166" t="s">
        <v>18431</v>
      </c>
      <c r="Y7" s="165" t="s">
        <v>25</v>
      </c>
      <c r="Z7" s="165" t="s">
        <v>166</v>
      </c>
      <c r="AA7" s="168">
        <v>1</v>
      </c>
      <c r="AB7" s="168">
        <v>0</v>
      </c>
      <c r="AC7" s="168" t="s">
        <v>599</v>
      </c>
      <c r="AD7" s="87">
        <f>IF(W7="SOPORTE_TELEFÓNICO",'[24]BASE LIQUIDACION REDEBAN 2025'!$B$19,IF(W7="ENVÍO",'[24]BASE LIQUIDACION REDEBAN 2025'!$C$2,IF(Y7="TIPO I",'[24]BASE LIQUIDACION REDEBAN 2025'!$C$2,IF(Y7="TIPO II",'[24]BASE LIQUIDACION REDEBAN 2025'!$C$3,IF(Y7="TIPO III",'[24]BASE LIQUIDACION REDEBAN 2025'!$C$4,IF(Y7="TIPO IV",'[24]BASE LIQUIDACION REDEBAN 2025'!$C$5,IF(Z7="AEREO",'[24]BASE LIQUIDACION REDEBAN 2025'!$B$6,'[24]BASE LIQUIDACION REDEBAN 2025'!$C$5)))))))</f>
        <v>65960.072302</v>
      </c>
      <c r="AE7" s="87">
        <f>IF(OR(W7="SOPORTE_TELEFÓNICO",W7="ENVÍO"),0,IF(Y7="TIPO I",'[24]BASE LIQUIDACION REDEBAN 2025'!$B$10,IF(Y7="TIPO II",'[24]BASE LIQUIDACION REDEBAN 2025'!$B$11,IF(Y7="TIPO III",'[24]BASE LIQUIDACION REDEBAN 2025'!$B$12,'[24]BASE LIQUIDACION REDEBAN 2025'!$B$13))))</f>
        <v>75096.394270399993</v>
      </c>
      <c r="AF7" s="87">
        <f t="shared" si="0"/>
        <v>65960.072302</v>
      </c>
    </row>
    <row r="8" spans="1:38" s="79" customFormat="1" ht="13.15">
      <c r="A8" s="165" t="s">
        <v>100</v>
      </c>
      <c r="B8" s="165" t="str">
        <f>VLOOKUP(A8,'CENTRO DE COSTOS'!A:D,4,FALSE)</f>
        <v>KEVIN ALEXIS CORZO BUSTOS</v>
      </c>
      <c r="C8" s="165" t="str">
        <f>VLOOKUP(A8,'CENTRO DE COSTOS'!A:D,2,FALSE)</f>
        <v>0004-0007</v>
      </c>
      <c r="D8" s="166">
        <v>50006</v>
      </c>
      <c r="E8" s="166">
        <v>5747958</v>
      </c>
      <c r="F8" s="166">
        <v>87855574</v>
      </c>
      <c r="G8" s="165" t="s">
        <v>8049</v>
      </c>
      <c r="H8" s="165" t="s">
        <v>295</v>
      </c>
      <c r="I8" s="165" t="s">
        <v>932</v>
      </c>
      <c r="J8" s="165" t="s">
        <v>17598</v>
      </c>
      <c r="K8" s="165" t="s">
        <v>159</v>
      </c>
      <c r="L8" s="166" t="s">
        <v>18432</v>
      </c>
      <c r="M8" s="165">
        <v>45875.666666666664</v>
      </c>
      <c r="N8" s="165">
        <v>45877.440972222219</v>
      </c>
      <c r="O8" s="166" t="s">
        <v>16559</v>
      </c>
      <c r="P8" s="165" t="s">
        <v>9508</v>
      </c>
      <c r="Q8" s="165" t="s">
        <v>9508</v>
      </c>
      <c r="R8" s="8"/>
      <c r="S8" s="8"/>
      <c r="T8" s="165" t="s">
        <v>8052</v>
      </c>
      <c r="U8" s="165" t="s">
        <v>9429</v>
      </c>
      <c r="V8" s="167" t="s">
        <v>18433</v>
      </c>
      <c r="W8" s="165" t="s">
        <v>2967</v>
      </c>
      <c r="X8" s="166" t="s">
        <v>17601</v>
      </c>
      <c r="Y8" s="165" t="s">
        <v>28</v>
      </c>
      <c r="Z8" s="165" t="s">
        <v>166</v>
      </c>
      <c r="AA8" s="168">
        <v>1</v>
      </c>
      <c r="AB8" s="168">
        <v>0</v>
      </c>
      <c r="AC8" s="168" t="s">
        <v>937</v>
      </c>
      <c r="AD8" s="87">
        <f>IF(W8="SOPORTE_TELEFÓNICO",'[24]BASE LIQUIDACION REDEBAN 2025'!$B$19,IF(W8="ENVÍO",'[24]BASE LIQUIDACION REDEBAN 2025'!$C$2,IF(Y8="TIPO I",'[24]BASE LIQUIDACION REDEBAN 2025'!$C$2,IF(Y8="TIPO II",'[24]BASE LIQUIDACION REDEBAN 2025'!$C$3,IF(Y8="TIPO III",'[24]BASE LIQUIDACION REDEBAN 2025'!$C$4,IF(Y8="TIPO IV",'[24]BASE LIQUIDACION REDEBAN 2025'!$C$5,IF(Z8="AEREO",'[24]BASE LIQUIDACION REDEBAN 2025'!$B$6,'[24]BASE LIQUIDACION REDEBAN 2025'!$C$5)))))))</f>
        <v>144967.87232000002</v>
      </c>
      <c r="AE8" s="87">
        <f>IF(OR(W8="SOPORTE_TELEFÓNICO",W8="ENVÍO"),0,IF(Y8="TIPO I",'[24]BASE LIQUIDACION REDEBAN 2025'!$B$10,IF(Y8="TIPO II",'[24]BASE LIQUIDACION REDEBAN 2025'!$B$11,IF(Y8="TIPO III",'[24]BASE LIQUIDACION REDEBAN 2025'!$B$12,'[24]BASE LIQUIDACION REDEBAN 2025'!$B$13))))</f>
        <v>140395.6348884</v>
      </c>
      <c r="AF8" s="87">
        <f t="shared" si="0"/>
        <v>144967.87232000002</v>
      </c>
    </row>
    <row r="9" spans="1:38" s="79" customFormat="1" ht="13.15">
      <c r="A9" s="165" t="s">
        <v>68</v>
      </c>
      <c r="B9" s="165" t="str">
        <f>VLOOKUP(A9,'CENTRO DE COSTOS'!A:D,4,FALSE)</f>
        <v>WILLIAM ASDRUBAL ROZO ROZO</v>
      </c>
      <c r="C9" s="165" t="str">
        <f>VLOOKUP(A9,'CENTRO DE COSTOS'!A:D,2,FALSE)</f>
        <v>0004-0004</v>
      </c>
      <c r="D9" s="166">
        <v>25875</v>
      </c>
      <c r="E9" s="166">
        <v>5745410</v>
      </c>
      <c r="F9" s="166">
        <v>17752197</v>
      </c>
      <c r="G9" s="165" t="s">
        <v>8049</v>
      </c>
      <c r="H9" s="165" t="s">
        <v>470</v>
      </c>
      <c r="I9" s="165" t="s">
        <v>5120</v>
      </c>
      <c r="J9" s="165" t="s">
        <v>18434</v>
      </c>
      <c r="K9" s="165" t="s">
        <v>159</v>
      </c>
      <c r="L9" s="166" t="s">
        <v>18435</v>
      </c>
      <c r="M9" s="165">
        <v>45874.45208333333</v>
      </c>
      <c r="N9" s="165">
        <v>45877.713194444441</v>
      </c>
      <c r="O9" s="166" t="s">
        <v>16559</v>
      </c>
      <c r="P9" s="165" t="s">
        <v>9508</v>
      </c>
      <c r="Q9" s="165" t="s">
        <v>9508</v>
      </c>
      <c r="R9" s="8"/>
      <c r="S9" s="8"/>
      <c r="T9" s="165" t="s">
        <v>9439</v>
      </c>
      <c r="U9" s="165" t="s">
        <v>9440</v>
      </c>
      <c r="V9" s="167" t="s">
        <v>18436</v>
      </c>
      <c r="W9" s="165" t="s">
        <v>2967</v>
      </c>
      <c r="X9" s="166" t="s">
        <v>7241</v>
      </c>
      <c r="Y9" s="165" t="s">
        <v>28</v>
      </c>
      <c r="Z9" s="165" t="s">
        <v>166</v>
      </c>
      <c r="AA9" s="168">
        <v>1</v>
      </c>
      <c r="AB9" s="168">
        <v>0</v>
      </c>
      <c r="AC9" s="168" t="s">
        <v>538</v>
      </c>
      <c r="AD9" s="87">
        <f>IF(W9="SOPORTE_TELEFÓNICO",'[24]BASE LIQUIDACION REDEBAN 2025'!$B$19,IF(W9="ENVÍO",'[24]BASE LIQUIDACION REDEBAN 2025'!$C$2,IF(Y9="TIPO I",'[24]BASE LIQUIDACION REDEBAN 2025'!$C$2,IF(Y9="TIPO II",'[24]BASE LIQUIDACION REDEBAN 2025'!$C$3,IF(Y9="TIPO III",'[24]BASE LIQUIDACION REDEBAN 2025'!$C$4,IF(Y9="TIPO IV",'[24]BASE LIQUIDACION REDEBAN 2025'!$C$5,IF(Z9="AEREO",'[24]BASE LIQUIDACION REDEBAN 2025'!$B$6,'[24]BASE LIQUIDACION REDEBAN 2025'!$C$5)))))))</f>
        <v>144967.87232000002</v>
      </c>
      <c r="AE9" s="87">
        <f>IF(OR(W9="SOPORTE_TELEFÓNICO",W9="ENVÍO"),0,IF(Y9="TIPO I",'[24]BASE LIQUIDACION REDEBAN 2025'!$B$10,IF(Y9="TIPO II",'[24]BASE LIQUIDACION REDEBAN 2025'!$B$11,IF(Y9="TIPO III",'[24]BASE LIQUIDACION REDEBAN 2025'!$B$12,'[24]BASE LIQUIDACION REDEBAN 2025'!$B$13))))</f>
        <v>140395.6348884</v>
      </c>
      <c r="AF9" s="87">
        <f t="shared" si="0"/>
        <v>144967.87232000002</v>
      </c>
    </row>
    <row r="10" spans="1:38" s="79" customFormat="1" ht="13.15">
      <c r="A10" s="165" t="s">
        <v>72</v>
      </c>
      <c r="B10" s="165" t="str">
        <f>VLOOKUP(A10,'CENTRO DE COSTOS'!A:D,4,FALSE)</f>
        <v>MIGUEL JULIÁN HERNÁNDEZ GUARÍN</v>
      </c>
      <c r="C10" s="165" t="str">
        <f>VLOOKUP(A10,'CENTRO DE COSTOS'!A:D,2,FALSE)</f>
        <v>0004-0008</v>
      </c>
      <c r="D10" s="166">
        <v>68001</v>
      </c>
      <c r="E10" s="166">
        <v>5753879</v>
      </c>
      <c r="F10" s="166">
        <v>89343244</v>
      </c>
      <c r="G10" s="165" t="s">
        <v>8049</v>
      </c>
      <c r="H10" s="165" t="s">
        <v>820</v>
      </c>
      <c r="I10" s="165" t="s">
        <v>72</v>
      </c>
      <c r="J10" s="165" t="s">
        <v>18437</v>
      </c>
      <c r="K10" s="165" t="s">
        <v>159</v>
      </c>
      <c r="L10" s="166" t="s">
        <v>18438</v>
      </c>
      <c r="M10" s="165">
        <v>45881.491666666669</v>
      </c>
      <c r="N10" s="165">
        <v>45882.449305555558</v>
      </c>
      <c r="O10" s="166" t="s">
        <v>16559</v>
      </c>
      <c r="P10" s="165" t="s">
        <v>3032</v>
      </c>
      <c r="Q10" s="165" t="s">
        <v>3032</v>
      </c>
      <c r="R10" s="8"/>
      <c r="S10" s="8"/>
      <c r="T10" s="165" t="s">
        <v>8052</v>
      </c>
      <c r="U10" s="165" t="s">
        <v>9429</v>
      </c>
      <c r="V10" s="167" t="s">
        <v>18439</v>
      </c>
      <c r="W10" s="165" t="s">
        <v>2967</v>
      </c>
      <c r="X10" s="166" t="s">
        <v>18440</v>
      </c>
      <c r="Y10" s="165" t="s">
        <v>25</v>
      </c>
      <c r="Z10" s="165" t="s">
        <v>166</v>
      </c>
      <c r="AA10" s="168">
        <v>1</v>
      </c>
      <c r="AB10" s="168">
        <v>0</v>
      </c>
      <c r="AC10" s="168" t="s">
        <v>848</v>
      </c>
      <c r="AD10" s="87">
        <f>IF(W10="SOPORTE_TELEFÓNICO",'[24]BASE LIQUIDACION REDEBAN 2025'!$B$19,IF(W10="ENVÍO",'[24]BASE LIQUIDACION REDEBAN 2025'!$C$2,IF(Y10="TIPO I",'[24]BASE LIQUIDACION REDEBAN 2025'!$C$2,IF(Y10="TIPO II",'[24]BASE LIQUIDACION REDEBAN 2025'!$C$3,IF(Y10="TIPO III",'[24]BASE LIQUIDACION REDEBAN 2025'!$C$4,IF(Y10="TIPO IV",'[24]BASE LIQUIDACION REDEBAN 2025'!$C$5,IF(Z10="AEREO",'[24]BASE LIQUIDACION REDEBAN 2025'!$B$6,'[24]BASE LIQUIDACION REDEBAN 2025'!$C$5)))))))</f>
        <v>65960.072302</v>
      </c>
      <c r="AE10" s="87">
        <f>IF(OR(W10="SOPORTE_TELEFÓNICO",W10="ENVÍO"),0,IF(Y10="TIPO I",'[24]BASE LIQUIDACION REDEBAN 2025'!$B$10,IF(Y10="TIPO II",'[24]BASE LIQUIDACION REDEBAN 2025'!$B$11,IF(Y10="TIPO III",'[24]BASE LIQUIDACION REDEBAN 2025'!$B$12,'[24]BASE LIQUIDACION REDEBAN 2025'!$B$13))))</f>
        <v>75096.394270399993</v>
      </c>
      <c r="AF10" s="87">
        <f t="shared" si="0"/>
        <v>65960.072302</v>
      </c>
    </row>
    <row r="11" spans="1:38" s="79" customFormat="1" ht="13.15">
      <c r="A11" s="165" t="s">
        <v>100</v>
      </c>
      <c r="B11" s="165" t="str">
        <f>VLOOKUP(A11,'CENTRO DE COSTOS'!A:D,4,FALSE)</f>
        <v>KEVIN ALEXIS CORZO BUSTOS</v>
      </c>
      <c r="C11" s="165" t="str">
        <f>VLOOKUP(A11,'CENTRO DE COSTOS'!A:D,2,FALSE)</f>
        <v>0004-0007</v>
      </c>
      <c r="D11" s="166">
        <v>50001</v>
      </c>
      <c r="E11" s="166">
        <v>5755294</v>
      </c>
      <c r="F11" s="166">
        <v>17592460</v>
      </c>
      <c r="G11" s="165" t="s">
        <v>8049</v>
      </c>
      <c r="H11" s="165" t="s">
        <v>295</v>
      </c>
      <c r="I11" s="165" t="s">
        <v>100</v>
      </c>
      <c r="J11" s="165" t="s">
        <v>18441</v>
      </c>
      <c r="K11" s="165" t="s">
        <v>159</v>
      </c>
      <c r="L11" s="166" t="s">
        <v>18442</v>
      </c>
      <c r="M11" s="165">
        <v>45882.385416666664</v>
      </c>
      <c r="N11" s="165">
        <v>45882.539583333331</v>
      </c>
      <c r="O11" s="166" t="s">
        <v>16559</v>
      </c>
      <c r="P11" s="165" t="s">
        <v>9508</v>
      </c>
      <c r="Q11" s="165" t="s">
        <v>9508</v>
      </c>
      <c r="R11" s="8"/>
      <c r="S11" s="8"/>
      <c r="T11" s="165" t="s">
        <v>8052</v>
      </c>
      <c r="U11" s="165" t="s">
        <v>9429</v>
      </c>
      <c r="V11" s="167" t="s">
        <v>18443</v>
      </c>
      <c r="W11" s="165" t="s">
        <v>2967</v>
      </c>
      <c r="X11" s="166" t="s">
        <v>18444</v>
      </c>
      <c r="Y11" s="165" t="s">
        <v>25</v>
      </c>
      <c r="Z11" s="165" t="s">
        <v>166</v>
      </c>
      <c r="AA11" s="168">
        <v>1</v>
      </c>
      <c r="AB11" s="168">
        <v>0</v>
      </c>
      <c r="AC11" s="168" t="s">
        <v>3167</v>
      </c>
      <c r="AD11" s="87">
        <f>IF(W11="SOPORTE_TELEFÓNICO",'[24]BASE LIQUIDACION REDEBAN 2025'!$B$19,IF(W11="ENVÍO",'[24]BASE LIQUIDACION REDEBAN 2025'!$C$2,IF(Y11="TIPO I",'[24]BASE LIQUIDACION REDEBAN 2025'!$C$2,IF(Y11="TIPO II",'[24]BASE LIQUIDACION REDEBAN 2025'!$C$3,IF(Y11="TIPO III",'[24]BASE LIQUIDACION REDEBAN 2025'!$C$4,IF(Y11="TIPO IV",'[24]BASE LIQUIDACION REDEBAN 2025'!$C$5,IF(Z11="AEREO",'[24]BASE LIQUIDACION REDEBAN 2025'!$B$6,'[24]BASE LIQUIDACION REDEBAN 2025'!$C$5)))))))</f>
        <v>65960.072302</v>
      </c>
      <c r="AE11" s="87">
        <f>IF(OR(W11="SOPORTE_TELEFÓNICO",W11="ENVÍO"),0,IF(Y11="TIPO I",'[24]BASE LIQUIDACION REDEBAN 2025'!$B$10,IF(Y11="TIPO II",'[24]BASE LIQUIDACION REDEBAN 2025'!$B$11,IF(Y11="TIPO III",'[24]BASE LIQUIDACION REDEBAN 2025'!$B$12,'[24]BASE LIQUIDACION REDEBAN 2025'!$B$13))))</f>
        <v>75096.394270399993</v>
      </c>
      <c r="AF11" s="87">
        <f t="shared" si="0"/>
        <v>65960.072302</v>
      </c>
    </row>
    <row r="12" spans="1:38" s="79" customFormat="1" ht="13.15">
      <c r="A12" s="165" t="s">
        <v>76</v>
      </c>
      <c r="B12" s="165" t="str">
        <f>VLOOKUP(A12,'CENTRO DE COSTOS'!A:D,4,FALSE)</f>
        <v>DIEGO FERNANDO HENAO CARDONA</v>
      </c>
      <c r="C12" s="165" t="str">
        <f>VLOOKUP(A12,'CENTRO DE COSTOS'!A:D,2,FALSE)</f>
        <v>0004-0003</v>
      </c>
      <c r="D12" s="166">
        <v>76001</v>
      </c>
      <c r="E12" s="166">
        <v>5754710</v>
      </c>
      <c r="F12" s="166">
        <v>21420534</v>
      </c>
      <c r="G12" s="165" t="s">
        <v>8049</v>
      </c>
      <c r="H12" s="165" t="s">
        <v>227</v>
      </c>
      <c r="I12" s="165" t="s">
        <v>76</v>
      </c>
      <c r="J12" s="165" t="s">
        <v>18445</v>
      </c>
      <c r="K12" s="165" t="s">
        <v>159</v>
      </c>
      <c r="L12" s="166" t="s">
        <v>18446</v>
      </c>
      <c r="M12" s="165">
        <v>45882.333333333336</v>
      </c>
      <c r="N12" s="165">
        <v>45883.595833333333</v>
      </c>
      <c r="O12" s="166" t="s">
        <v>16559</v>
      </c>
      <c r="P12" s="165" t="s">
        <v>9508</v>
      </c>
      <c r="Q12" s="165" t="s">
        <v>9508</v>
      </c>
      <c r="R12" s="8"/>
      <c r="S12" s="8"/>
      <c r="T12" s="165" t="s">
        <v>8052</v>
      </c>
      <c r="U12" s="165" t="s">
        <v>9429</v>
      </c>
      <c r="V12" s="167" t="s">
        <v>18447</v>
      </c>
      <c r="W12" s="165" t="s">
        <v>2967</v>
      </c>
      <c r="X12" s="166" t="s">
        <v>18448</v>
      </c>
      <c r="Y12" s="165" t="s">
        <v>25</v>
      </c>
      <c r="Z12" s="165" t="s">
        <v>166</v>
      </c>
      <c r="AA12" s="168">
        <v>1</v>
      </c>
      <c r="AB12" s="168">
        <v>0</v>
      </c>
      <c r="AC12" s="168" t="s">
        <v>9600</v>
      </c>
      <c r="AD12" s="87">
        <f>IF(W12="SOPORTE_TELEFÓNICO",'[24]BASE LIQUIDACION REDEBAN 2025'!$B$19,IF(W12="ENVÍO",'[24]BASE LIQUIDACION REDEBAN 2025'!$C$2,IF(Y12="TIPO I",'[24]BASE LIQUIDACION REDEBAN 2025'!$C$2,IF(Y12="TIPO II",'[24]BASE LIQUIDACION REDEBAN 2025'!$C$3,IF(Y12="TIPO III",'[24]BASE LIQUIDACION REDEBAN 2025'!$C$4,IF(Y12="TIPO IV",'[24]BASE LIQUIDACION REDEBAN 2025'!$C$5,IF(Z12="AEREO",'[24]BASE LIQUIDACION REDEBAN 2025'!$B$6,'[24]BASE LIQUIDACION REDEBAN 2025'!$C$5)))))))</f>
        <v>65960.072302</v>
      </c>
      <c r="AE12" s="87">
        <f>IF(OR(W12="SOPORTE_TELEFÓNICO",W12="ENVÍO"),0,IF(Y12="TIPO I",'[24]BASE LIQUIDACION REDEBAN 2025'!$B$10,IF(Y12="TIPO II",'[24]BASE LIQUIDACION REDEBAN 2025'!$B$11,IF(Y12="TIPO III",'[24]BASE LIQUIDACION REDEBAN 2025'!$B$12,'[24]BASE LIQUIDACION REDEBAN 2025'!$B$13))))</f>
        <v>75096.394270399993</v>
      </c>
      <c r="AF12" s="87">
        <f t="shared" si="0"/>
        <v>65960.072302</v>
      </c>
    </row>
    <row r="13" spans="1:38" s="79" customFormat="1" ht="13.15">
      <c r="A13" s="165" t="s">
        <v>91</v>
      </c>
      <c r="B13" s="165" t="str">
        <f>VLOOKUP(A13,'CENTRO DE COSTOS'!A:D,4,FALSE)</f>
        <v>JOSE MAURICIO HERNANDEZ ROJAS</v>
      </c>
      <c r="C13" s="165" t="str">
        <f>VLOOKUP(A13,'CENTRO DE COSTOS'!A:D,2,FALSE)</f>
        <v>0004-0001</v>
      </c>
      <c r="D13" s="166">
        <v>23660</v>
      </c>
      <c r="E13" s="166">
        <v>5753717</v>
      </c>
      <c r="F13" s="166">
        <v>89527770</v>
      </c>
      <c r="G13" s="165" t="s">
        <v>8049</v>
      </c>
      <c r="H13" s="165" t="s">
        <v>421</v>
      </c>
      <c r="I13" s="165" t="s">
        <v>6921</v>
      </c>
      <c r="J13" s="165" t="s">
        <v>18449</v>
      </c>
      <c r="K13" s="165" t="s">
        <v>159</v>
      </c>
      <c r="L13" s="166" t="s">
        <v>18450</v>
      </c>
      <c r="M13" s="165">
        <v>45881.456944444442</v>
      </c>
      <c r="N13" s="165">
        <v>45884.35833333333</v>
      </c>
      <c r="O13" s="166" t="s">
        <v>16559</v>
      </c>
      <c r="P13" s="165" t="s">
        <v>3032</v>
      </c>
      <c r="Q13" s="165" t="s">
        <v>3032</v>
      </c>
      <c r="R13" s="8"/>
      <c r="S13" s="8"/>
      <c r="T13" s="165" t="s">
        <v>8052</v>
      </c>
      <c r="U13" s="165" t="s">
        <v>9429</v>
      </c>
      <c r="V13" s="167" t="s">
        <v>18451</v>
      </c>
      <c r="W13" s="165" t="s">
        <v>2967</v>
      </c>
      <c r="X13" s="166" t="s">
        <v>18452</v>
      </c>
      <c r="Y13" s="165" t="s">
        <v>28</v>
      </c>
      <c r="Z13" s="165" t="s">
        <v>166</v>
      </c>
      <c r="AA13" s="168">
        <v>1</v>
      </c>
      <c r="AB13" s="168">
        <v>0</v>
      </c>
      <c r="AC13" s="168" t="s">
        <v>1917</v>
      </c>
      <c r="AD13" s="87">
        <f>IF(W13="SOPORTE_TELEFÓNICO",'[24]BASE LIQUIDACION REDEBAN 2025'!$B$19,IF(W13="ENVÍO",'[24]BASE LIQUIDACION REDEBAN 2025'!$C$2,IF(Y13="TIPO I",'[24]BASE LIQUIDACION REDEBAN 2025'!$C$2,IF(Y13="TIPO II",'[24]BASE LIQUIDACION REDEBAN 2025'!$C$3,IF(Y13="TIPO III",'[24]BASE LIQUIDACION REDEBAN 2025'!$C$4,IF(Y13="TIPO IV",'[24]BASE LIQUIDACION REDEBAN 2025'!$C$5,IF(Z13="AEREO",'[24]BASE LIQUIDACION REDEBAN 2025'!$B$6,'[24]BASE LIQUIDACION REDEBAN 2025'!$C$5)))))))</f>
        <v>144967.87232000002</v>
      </c>
      <c r="AE13" s="87">
        <f>IF(OR(W13="SOPORTE_TELEFÓNICO",W13="ENVÍO"),0,IF(Y13="TIPO I",'[24]BASE LIQUIDACION REDEBAN 2025'!$B$10,IF(Y13="TIPO II",'[24]BASE LIQUIDACION REDEBAN 2025'!$B$11,IF(Y13="TIPO III",'[24]BASE LIQUIDACION REDEBAN 2025'!$B$12,'[24]BASE LIQUIDACION REDEBAN 2025'!$B$13))))</f>
        <v>140395.6348884</v>
      </c>
      <c r="AF13" s="87">
        <f t="shared" si="0"/>
        <v>144967.87232000002</v>
      </c>
    </row>
    <row r="14" spans="1:38" s="79" customFormat="1" ht="13.15">
      <c r="A14" s="165" t="s">
        <v>68</v>
      </c>
      <c r="B14" s="165" t="str">
        <f>VLOOKUP(A14,'CENTRO DE COSTOS'!A:D,4,FALSE)</f>
        <v>WILLIAM ASDRUBAL ROZO ROZO</v>
      </c>
      <c r="C14" s="165" t="str">
        <f>VLOOKUP(A14,'CENTRO DE COSTOS'!A:D,2,FALSE)</f>
        <v>0004-0004</v>
      </c>
      <c r="D14" s="166">
        <v>11001</v>
      </c>
      <c r="E14" s="166">
        <v>5753824</v>
      </c>
      <c r="F14" s="166">
        <v>18689612</v>
      </c>
      <c r="G14" s="165" t="s">
        <v>8049</v>
      </c>
      <c r="H14" s="165" t="s">
        <v>470</v>
      </c>
      <c r="I14" s="165" t="s">
        <v>68</v>
      </c>
      <c r="J14" s="165" t="s">
        <v>18453</v>
      </c>
      <c r="K14" s="165" t="s">
        <v>159</v>
      </c>
      <c r="L14" s="166" t="s">
        <v>18454</v>
      </c>
      <c r="M14" s="165">
        <v>45881.479861111111</v>
      </c>
      <c r="N14" s="165">
        <v>45884.467361111114</v>
      </c>
      <c r="O14" s="166" t="s">
        <v>16559</v>
      </c>
      <c r="P14" s="165" t="s">
        <v>3032</v>
      </c>
      <c r="Q14" s="165" t="s">
        <v>3032</v>
      </c>
      <c r="R14" s="8"/>
      <c r="S14" s="8"/>
      <c r="T14" s="165" t="s">
        <v>8052</v>
      </c>
      <c r="U14" s="165" t="s">
        <v>9429</v>
      </c>
      <c r="V14" s="167" t="s">
        <v>18455</v>
      </c>
      <c r="W14" s="165" t="s">
        <v>2967</v>
      </c>
      <c r="X14" s="166" t="s">
        <v>18456</v>
      </c>
      <c r="Y14" s="165" t="s">
        <v>25</v>
      </c>
      <c r="Z14" s="165" t="s">
        <v>166</v>
      </c>
      <c r="AA14" s="168">
        <v>2</v>
      </c>
      <c r="AB14" s="168">
        <v>0</v>
      </c>
      <c r="AC14" s="168" t="s">
        <v>538</v>
      </c>
      <c r="AD14" s="87">
        <f>IF(W14="SOPORTE_TELEFÓNICO",'[24]BASE LIQUIDACION REDEBAN 2025'!$B$19,IF(W14="ENVÍO",'[24]BASE LIQUIDACION REDEBAN 2025'!$C$2,IF(Y14="TIPO I",'[24]BASE LIQUIDACION REDEBAN 2025'!$C$2,IF(Y14="TIPO II",'[24]BASE LIQUIDACION REDEBAN 2025'!$C$3,IF(Y14="TIPO III",'[24]BASE LIQUIDACION REDEBAN 2025'!$C$4,IF(Y14="TIPO IV",'[24]BASE LIQUIDACION REDEBAN 2025'!$C$5,IF(Z14="AEREO",'[24]BASE LIQUIDACION REDEBAN 2025'!$B$6,'[24]BASE LIQUIDACION REDEBAN 2025'!$C$5)))))))</f>
        <v>65960.072302</v>
      </c>
      <c r="AE14" s="87">
        <f>IF(OR(W14="SOPORTE_TELEFÓNICO",W14="ENVÍO"),0,IF(Y14="TIPO I",'[24]BASE LIQUIDACION REDEBAN 2025'!$B$10,IF(Y14="TIPO II",'[24]BASE LIQUIDACION REDEBAN 2025'!$B$11,IF(Y14="TIPO III",'[24]BASE LIQUIDACION REDEBAN 2025'!$B$12,'[24]BASE LIQUIDACION REDEBAN 2025'!$B$13))))</f>
        <v>75096.394270399993</v>
      </c>
      <c r="AF14" s="87">
        <f t="shared" si="0"/>
        <v>131920.144604</v>
      </c>
    </row>
    <row r="15" spans="1:38" s="79" customFormat="1" ht="13.15">
      <c r="A15" s="165" t="s">
        <v>72</v>
      </c>
      <c r="B15" s="165" t="str">
        <f>VLOOKUP(A15,'CENTRO DE COSTOS'!A:D,4,FALSE)</f>
        <v>MIGUEL JULIÁN HERNÁNDEZ GUARÍN</v>
      </c>
      <c r="C15" s="165" t="str">
        <f>VLOOKUP(A15,'CENTRO DE COSTOS'!A:D,2,FALSE)</f>
        <v>0004-0008</v>
      </c>
      <c r="D15" s="166">
        <v>68307</v>
      </c>
      <c r="E15" s="166">
        <v>5758176</v>
      </c>
      <c r="F15" s="166">
        <v>90094307</v>
      </c>
      <c r="G15" s="165" t="s">
        <v>8049</v>
      </c>
      <c r="H15" s="165" t="s">
        <v>820</v>
      </c>
      <c r="I15" s="165" t="s">
        <v>834</v>
      </c>
      <c r="J15" s="165" t="s">
        <v>16624</v>
      </c>
      <c r="K15" s="165" t="s">
        <v>159</v>
      </c>
      <c r="L15" s="166" t="s">
        <v>18457</v>
      </c>
      <c r="M15" s="165">
        <v>45883.659722222219</v>
      </c>
      <c r="N15" s="165">
        <v>45884.730555555558</v>
      </c>
      <c r="O15" s="166" t="s">
        <v>16559</v>
      </c>
      <c r="P15" s="165" t="s">
        <v>3032</v>
      </c>
      <c r="Q15" s="165" t="s">
        <v>3032</v>
      </c>
      <c r="R15" s="8"/>
      <c r="S15" s="8"/>
      <c r="T15" s="165" t="s">
        <v>8052</v>
      </c>
      <c r="U15" s="165" t="s">
        <v>9429</v>
      </c>
      <c r="V15" s="167" t="s">
        <v>18458</v>
      </c>
      <c r="W15" s="165" t="s">
        <v>2967</v>
      </c>
      <c r="X15" s="166" t="s">
        <v>16627</v>
      </c>
      <c r="Y15" s="165" t="s">
        <v>25</v>
      </c>
      <c r="Z15" s="165" t="s">
        <v>166</v>
      </c>
      <c r="AA15" s="168">
        <v>1</v>
      </c>
      <c r="AB15" s="168">
        <v>0</v>
      </c>
      <c r="AC15" s="168" t="s">
        <v>838</v>
      </c>
      <c r="AD15" s="87">
        <f>IF(W15="SOPORTE_TELEFÓNICO",'[24]BASE LIQUIDACION REDEBAN 2025'!$B$19,IF(W15="ENVÍO",'[24]BASE LIQUIDACION REDEBAN 2025'!$C$2,IF(Y15="TIPO I",'[24]BASE LIQUIDACION REDEBAN 2025'!$C$2,IF(Y15="TIPO II",'[24]BASE LIQUIDACION REDEBAN 2025'!$C$3,IF(Y15="TIPO III",'[24]BASE LIQUIDACION REDEBAN 2025'!$C$4,IF(Y15="TIPO IV",'[24]BASE LIQUIDACION REDEBAN 2025'!$C$5,IF(Z15="AEREO",'[24]BASE LIQUIDACION REDEBAN 2025'!$B$6,'[24]BASE LIQUIDACION REDEBAN 2025'!$C$5)))))))</f>
        <v>65960.072302</v>
      </c>
      <c r="AE15" s="87">
        <f>IF(OR(W15="SOPORTE_TELEFÓNICO",W15="ENVÍO"),0,IF(Y15="TIPO I",'[24]BASE LIQUIDACION REDEBAN 2025'!$B$10,IF(Y15="TIPO II",'[24]BASE LIQUIDACION REDEBAN 2025'!$B$11,IF(Y15="TIPO III",'[24]BASE LIQUIDACION REDEBAN 2025'!$B$12,'[24]BASE LIQUIDACION REDEBAN 2025'!$B$13))))</f>
        <v>75096.394270399993</v>
      </c>
      <c r="AF15" s="87">
        <f t="shared" si="0"/>
        <v>65960.072302</v>
      </c>
    </row>
    <row r="16" spans="1:38" s="79" customFormat="1" ht="13.15">
      <c r="A16" s="165" t="s">
        <v>68</v>
      </c>
      <c r="B16" s="165" t="str">
        <f>VLOOKUP(A16,'CENTRO DE COSTOS'!A:D,4,FALSE)</f>
        <v>WILLIAM ASDRUBAL ROZO ROZO</v>
      </c>
      <c r="C16" s="165" t="str">
        <f>VLOOKUP(A16,'CENTRO DE COSTOS'!A:D,2,FALSE)</f>
        <v>0004-0004</v>
      </c>
      <c r="D16" s="166">
        <v>11001</v>
      </c>
      <c r="E16" s="166">
        <v>5756620</v>
      </c>
      <c r="F16" s="166">
        <v>15355167</v>
      </c>
      <c r="G16" s="165" t="s">
        <v>8049</v>
      </c>
      <c r="H16" s="165" t="s">
        <v>470</v>
      </c>
      <c r="I16" s="165" t="s">
        <v>68</v>
      </c>
      <c r="J16" s="165" t="s">
        <v>17775</v>
      </c>
      <c r="K16" s="165" t="s">
        <v>159</v>
      </c>
      <c r="L16" s="166" t="s">
        <v>18459</v>
      </c>
      <c r="M16" s="165">
        <v>45882.688194444447</v>
      </c>
      <c r="N16" s="165">
        <v>45884.731944444444</v>
      </c>
      <c r="O16" s="166" t="s">
        <v>16559</v>
      </c>
      <c r="P16" s="165" t="s">
        <v>9508</v>
      </c>
      <c r="Q16" s="165" t="s">
        <v>9508</v>
      </c>
      <c r="R16" s="8"/>
      <c r="S16" s="8"/>
      <c r="T16" s="165" t="s">
        <v>8052</v>
      </c>
      <c r="U16" s="165" t="s">
        <v>9429</v>
      </c>
      <c r="V16" s="167" t="s">
        <v>18460</v>
      </c>
      <c r="W16" s="165" t="s">
        <v>2967</v>
      </c>
      <c r="X16" s="166" t="s">
        <v>18461</v>
      </c>
      <c r="Y16" s="165" t="s">
        <v>25</v>
      </c>
      <c r="Z16" s="165" t="s">
        <v>166</v>
      </c>
      <c r="AA16" s="168">
        <v>1</v>
      </c>
      <c r="AB16" s="168">
        <v>0</v>
      </c>
      <c r="AC16" s="168" t="s">
        <v>573</v>
      </c>
      <c r="AD16" s="87">
        <f>IF(W16="SOPORTE_TELEFÓNICO",'[24]BASE LIQUIDACION REDEBAN 2025'!$B$19,IF(W16="ENVÍO",'[24]BASE LIQUIDACION REDEBAN 2025'!$C$2,IF(Y16="TIPO I",'[24]BASE LIQUIDACION REDEBAN 2025'!$C$2,IF(Y16="TIPO II",'[24]BASE LIQUIDACION REDEBAN 2025'!$C$3,IF(Y16="TIPO III",'[24]BASE LIQUIDACION REDEBAN 2025'!$C$4,IF(Y16="TIPO IV",'[24]BASE LIQUIDACION REDEBAN 2025'!$C$5,IF(Z16="AEREO",'[24]BASE LIQUIDACION REDEBAN 2025'!$B$6,'[24]BASE LIQUIDACION REDEBAN 2025'!$C$5)))))))</f>
        <v>65960.072302</v>
      </c>
      <c r="AE16" s="87">
        <f>IF(OR(W16="SOPORTE_TELEFÓNICO",W16="ENVÍO"),0,IF(Y16="TIPO I",'[24]BASE LIQUIDACION REDEBAN 2025'!$B$10,IF(Y16="TIPO II",'[24]BASE LIQUIDACION REDEBAN 2025'!$B$11,IF(Y16="TIPO III",'[24]BASE LIQUIDACION REDEBAN 2025'!$B$12,'[24]BASE LIQUIDACION REDEBAN 2025'!$B$13))))</f>
        <v>75096.394270399993</v>
      </c>
      <c r="AF16" s="87">
        <f t="shared" si="0"/>
        <v>65960.072302</v>
      </c>
    </row>
    <row r="17" spans="1:32" s="79" customFormat="1" ht="13.15">
      <c r="A17" s="165" t="s">
        <v>64</v>
      </c>
      <c r="B17" s="165" t="str">
        <f>VLOOKUP(A17,'CENTRO DE COSTOS'!A:D,4,FALSE)</f>
        <v>JOSE MAURICIO HERNANDEZ ROJAS</v>
      </c>
      <c r="C17" s="165" t="str">
        <f>VLOOKUP(A17,'CENTRO DE COSTOS'!A:D,2,FALSE)</f>
        <v>0004-0001</v>
      </c>
      <c r="D17" s="166">
        <v>8001</v>
      </c>
      <c r="E17" s="166">
        <v>5758144</v>
      </c>
      <c r="F17" s="166">
        <v>90114550</v>
      </c>
      <c r="G17" s="165" t="s">
        <v>8049</v>
      </c>
      <c r="H17" s="165" t="s">
        <v>389</v>
      </c>
      <c r="I17" s="165" t="s">
        <v>64</v>
      </c>
      <c r="J17" s="165" t="s">
        <v>16750</v>
      </c>
      <c r="K17" s="165" t="s">
        <v>159</v>
      </c>
      <c r="L17" s="166" t="s">
        <v>18462</v>
      </c>
      <c r="M17" s="165">
        <v>45883.651388888888</v>
      </c>
      <c r="N17" s="165">
        <v>45884.732638888891</v>
      </c>
      <c r="O17" s="166" t="s">
        <v>16559</v>
      </c>
      <c r="P17" s="165" t="s">
        <v>3032</v>
      </c>
      <c r="Q17" s="165" t="s">
        <v>3032</v>
      </c>
      <c r="R17" s="8"/>
      <c r="S17" s="8"/>
      <c r="T17" s="165" t="s">
        <v>8052</v>
      </c>
      <c r="U17" s="165" t="s">
        <v>9429</v>
      </c>
      <c r="V17" s="167" t="s">
        <v>18463</v>
      </c>
      <c r="W17" s="165" t="s">
        <v>2967</v>
      </c>
      <c r="X17" s="166" t="s">
        <v>16753</v>
      </c>
      <c r="Y17" s="165" t="s">
        <v>25</v>
      </c>
      <c r="Z17" s="165" t="s">
        <v>166</v>
      </c>
      <c r="AA17" s="168">
        <v>1</v>
      </c>
      <c r="AB17" s="168">
        <v>0</v>
      </c>
      <c r="AC17" s="168" t="s">
        <v>799</v>
      </c>
      <c r="AD17" s="87">
        <f>IF(W17="SOPORTE_TELEFÓNICO",'[24]BASE LIQUIDACION REDEBAN 2025'!$B$19,IF(W17="ENVÍO",'[24]BASE LIQUIDACION REDEBAN 2025'!$C$2,IF(Y17="TIPO I",'[24]BASE LIQUIDACION REDEBAN 2025'!$C$2,IF(Y17="TIPO II",'[24]BASE LIQUIDACION REDEBAN 2025'!$C$3,IF(Y17="TIPO III",'[24]BASE LIQUIDACION REDEBAN 2025'!$C$4,IF(Y17="TIPO IV",'[24]BASE LIQUIDACION REDEBAN 2025'!$C$5,IF(Z17="AEREO",'[24]BASE LIQUIDACION REDEBAN 2025'!$B$6,'[24]BASE LIQUIDACION REDEBAN 2025'!$C$5)))))))</f>
        <v>65960.072302</v>
      </c>
      <c r="AE17" s="87">
        <f>IF(OR(W17="SOPORTE_TELEFÓNICO",W17="ENVÍO"),0,IF(Y17="TIPO I",'[24]BASE LIQUIDACION REDEBAN 2025'!$B$10,IF(Y17="TIPO II",'[24]BASE LIQUIDACION REDEBAN 2025'!$B$11,IF(Y17="TIPO III",'[24]BASE LIQUIDACION REDEBAN 2025'!$B$12,'[24]BASE LIQUIDACION REDEBAN 2025'!$B$13))))</f>
        <v>75096.394270399993</v>
      </c>
      <c r="AF17" s="87">
        <f t="shared" si="0"/>
        <v>65960.072302</v>
      </c>
    </row>
    <row r="18" spans="1:32" s="79" customFormat="1" ht="13.15">
      <c r="A18" s="165" t="s">
        <v>98</v>
      </c>
      <c r="B18" s="165" t="str">
        <f>VLOOKUP(A18,'CENTRO DE COSTOS'!A:D,4,FALSE)</f>
        <v>MIGUEL JULIÁN HERNÁNDEZ GUARÍN</v>
      </c>
      <c r="C18" s="165" t="str">
        <f>VLOOKUP(A18,'CENTRO DE COSTOS'!A:D,2,FALSE)</f>
        <v>0004-0008</v>
      </c>
      <c r="D18" s="166">
        <v>68377</v>
      </c>
      <c r="E18" s="166" t="s">
        <v>18464</v>
      </c>
      <c r="F18" s="166">
        <v>18345884</v>
      </c>
      <c r="G18" s="165" t="s">
        <v>8049</v>
      </c>
      <c r="H18" s="165" t="s">
        <v>820</v>
      </c>
      <c r="I18" s="165" t="s">
        <v>16426</v>
      </c>
      <c r="J18" s="165" t="s">
        <v>18074</v>
      </c>
      <c r="K18" s="165" t="s">
        <v>159</v>
      </c>
      <c r="L18" s="166" t="s">
        <v>18465</v>
      </c>
      <c r="M18" s="165">
        <v>45890.373611111114</v>
      </c>
      <c r="N18" s="165">
        <v>45891.552754629629</v>
      </c>
      <c r="O18" s="166" t="s">
        <v>16559</v>
      </c>
      <c r="P18" s="165" t="s">
        <v>9508</v>
      </c>
      <c r="Q18" s="165" t="s">
        <v>9508</v>
      </c>
      <c r="R18" s="8"/>
      <c r="S18" s="8"/>
      <c r="T18" s="165" t="s">
        <v>8052</v>
      </c>
      <c r="U18" s="165" t="s">
        <v>9429</v>
      </c>
      <c r="V18" s="167" t="s">
        <v>18466</v>
      </c>
      <c r="W18" s="165" t="s">
        <v>2967</v>
      </c>
      <c r="X18" s="166" t="s">
        <v>18077</v>
      </c>
      <c r="Y18" s="165" t="s">
        <v>32</v>
      </c>
      <c r="Z18" s="165" t="s">
        <v>166</v>
      </c>
      <c r="AA18" s="168">
        <v>1</v>
      </c>
      <c r="AB18" s="168">
        <v>0</v>
      </c>
      <c r="AC18" s="168" t="s">
        <v>376</v>
      </c>
      <c r="AD18" s="87">
        <f>IF(W18="SOPORTE_TELEFÓNICO",'[24]BASE LIQUIDACION REDEBAN 2025'!$B$19,IF(W18="ENVÍO",'[24]BASE LIQUIDACION REDEBAN 2025'!$C$2,IF(Y18="TIPO I",'[24]BASE LIQUIDACION REDEBAN 2025'!$C$2,IF(Y18="TIPO II",'[24]BASE LIQUIDACION REDEBAN 2025'!$C$3,IF(Y18="TIPO III",'[24]BASE LIQUIDACION REDEBAN 2025'!$C$4,IF(Y18="TIPO IV",'[24]BASE LIQUIDACION REDEBAN 2025'!$C$5,IF(Z18="AEREO",'[24]BASE LIQUIDACION REDEBAN 2025'!$B$6,'[24]BASE LIQUIDACION REDEBAN 2025'!$C$5)))))))</f>
        <v>479588.87655000004</v>
      </c>
      <c r="AE18" s="87">
        <f>IF(OR(W18="SOPORTE_TELEFÓNICO",W18="ENVÍO"),0,IF(Y18="TIPO I",'[24]BASE LIQUIDACION REDEBAN 2025'!$B$10,IF(Y18="TIPO II",'[24]BASE LIQUIDACION REDEBAN 2025'!$B$11,IF(Y18="TIPO III",'[24]BASE LIQUIDACION REDEBAN 2025'!$B$12,'[24]BASE LIQUIDACION REDEBAN 2025'!$B$13))))</f>
        <v>196536.5258152</v>
      </c>
      <c r="AF18" s="87">
        <f t="shared" si="0"/>
        <v>479588.87655000004</v>
      </c>
    </row>
    <row r="19" spans="1:32" s="79" customFormat="1" ht="13.15">
      <c r="A19" s="165" t="s">
        <v>72</v>
      </c>
      <c r="B19" s="165" t="str">
        <f>VLOOKUP(A19,'CENTRO DE COSTOS'!A:D,4,FALSE)</f>
        <v>MIGUEL JULIÁN HERNÁNDEZ GUARÍN</v>
      </c>
      <c r="C19" s="165" t="str">
        <f>VLOOKUP(A19,'CENTRO DE COSTOS'!A:D,2,FALSE)</f>
        <v>0004-0008</v>
      </c>
      <c r="D19" s="166">
        <v>68001</v>
      </c>
      <c r="E19" s="166">
        <v>5766600</v>
      </c>
      <c r="F19" s="166">
        <v>49855711</v>
      </c>
      <c r="G19" s="165" t="s">
        <v>8049</v>
      </c>
      <c r="H19" s="165" t="s">
        <v>820</v>
      </c>
      <c r="I19" s="165" t="s">
        <v>72</v>
      </c>
      <c r="J19" s="165" t="s">
        <v>18467</v>
      </c>
      <c r="K19" s="165" t="s">
        <v>159</v>
      </c>
      <c r="L19" s="166" t="s">
        <v>18468</v>
      </c>
      <c r="M19" s="165">
        <v>45890.746527777781</v>
      </c>
      <c r="N19" s="165">
        <v>45891.727777777778</v>
      </c>
      <c r="O19" s="166" t="s">
        <v>16559</v>
      </c>
      <c r="P19" s="165" t="s">
        <v>3032</v>
      </c>
      <c r="Q19" s="165" t="s">
        <v>3032</v>
      </c>
      <c r="R19" s="8"/>
      <c r="S19" s="8"/>
      <c r="T19" s="165" t="s">
        <v>8052</v>
      </c>
      <c r="U19" s="165" t="s">
        <v>9429</v>
      </c>
      <c r="V19" s="167" t="s">
        <v>18469</v>
      </c>
      <c r="W19" s="165" t="s">
        <v>2967</v>
      </c>
      <c r="X19" s="166" t="s">
        <v>18470</v>
      </c>
      <c r="Y19" s="165" t="s">
        <v>25</v>
      </c>
      <c r="Z19" s="165" t="s">
        <v>166</v>
      </c>
      <c r="AA19" s="168">
        <v>1</v>
      </c>
      <c r="AB19" s="168">
        <v>0</v>
      </c>
      <c r="AC19" s="168" t="s">
        <v>310</v>
      </c>
      <c r="AD19" s="87">
        <f>IF(W19="SOPORTE_TELEFÓNICO",'[24]BASE LIQUIDACION REDEBAN 2025'!$B$19,IF(W19="ENVÍO",'[24]BASE LIQUIDACION REDEBAN 2025'!$C$2,IF(Y19="TIPO I",'[24]BASE LIQUIDACION REDEBAN 2025'!$C$2,IF(Y19="TIPO II",'[24]BASE LIQUIDACION REDEBAN 2025'!$C$3,IF(Y19="TIPO III",'[24]BASE LIQUIDACION REDEBAN 2025'!$C$4,IF(Y19="TIPO IV",'[24]BASE LIQUIDACION REDEBAN 2025'!$C$5,IF(Z19="AEREO",'[24]BASE LIQUIDACION REDEBAN 2025'!$B$6,'[24]BASE LIQUIDACION REDEBAN 2025'!$C$5)))))))</f>
        <v>65960.072302</v>
      </c>
      <c r="AE19" s="87">
        <f>IF(OR(W19="SOPORTE_TELEFÓNICO",W19="ENVÍO"),0,IF(Y19="TIPO I",'[24]BASE LIQUIDACION REDEBAN 2025'!$B$10,IF(Y19="TIPO II",'[24]BASE LIQUIDACION REDEBAN 2025'!$B$11,IF(Y19="TIPO III",'[24]BASE LIQUIDACION REDEBAN 2025'!$B$12,'[24]BASE LIQUIDACION REDEBAN 2025'!$B$13))))</f>
        <v>75096.394270399993</v>
      </c>
      <c r="AF19" s="87">
        <f t="shared" si="0"/>
        <v>65960.072302</v>
      </c>
    </row>
    <row r="20" spans="1:32" s="79" customFormat="1" ht="13.15">
      <c r="A20" s="165" t="s">
        <v>68</v>
      </c>
      <c r="B20" s="165" t="str">
        <f>VLOOKUP(A20,'CENTRO DE COSTOS'!A:D,4,FALSE)</f>
        <v>WILLIAM ASDRUBAL ROZO ROZO</v>
      </c>
      <c r="C20" s="165" t="str">
        <f>VLOOKUP(A20,'CENTRO DE COSTOS'!A:D,2,FALSE)</f>
        <v>0004-0004</v>
      </c>
      <c r="D20" s="166">
        <v>25754</v>
      </c>
      <c r="E20" s="166" t="s">
        <v>18471</v>
      </c>
      <c r="F20" s="166">
        <v>49639289</v>
      </c>
      <c r="G20" s="165" t="s">
        <v>8049</v>
      </c>
      <c r="H20" s="165" t="s">
        <v>470</v>
      </c>
      <c r="I20" s="165" t="s">
        <v>1138</v>
      </c>
      <c r="J20" s="165" t="s">
        <v>18233</v>
      </c>
      <c r="K20" s="165" t="s">
        <v>159</v>
      </c>
      <c r="L20" s="166" t="s">
        <v>18472</v>
      </c>
      <c r="M20" s="165">
        <v>45895.333333333336</v>
      </c>
      <c r="N20" s="165">
        <v>45895.632638888892</v>
      </c>
      <c r="O20" s="166" t="s">
        <v>16559</v>
      </c>
      <c r="P20" s="165" t="s">
        <v>3032</v>
      </c>
      <c r="Q20" s="165" t="s">
        <v>3032</v>
      </c>
      <c r="R20" s="8"/>
      <c r="S20" s="8"/>
      <c r="T20" s="165" t="s">
        <v>8052</v>
      </c>
      <c r="U20" s="165" t="s">
        <v>9429</v>
      </c>
      <c r="V20" s="167" t="s">
        <v>18469</v>
      </c>
      <c r="W20" s="165" t="s">
        <v>2967</v>
      </c>
      <c r="X20" s="166" t="s">
        <v>18236</v>
      </c>
      <c r="Y20" s="165" t="s">
        <v>25</v>
      </c>
      <c r="Z20" s="165" t="s">
        <v>166</v>
      </c>
      <c r="AA20" s="168">
        <v>1</v>
      </c>
      <c r="AB20" s="168">
        <v>0</v>
      </c>
      <c r="AC20" s="168" t="s">
        <v>599</v>
      </c>
      <c r="AD20" s="87">
        <f>IF(W20="SOPORTE_TELEFÓNICO",'[24]BASE LIQUIDACION REDEBAN 2025'!$B$19,IF(W20="ENVÍO",'[24]BASE LIQUIDACION REDEBAN 2025'!$C$2,IF(Y20="TIPO I",'[24]BASE LIQUIDACION REDEBAN 2025'!$C$2,IF(Y20="TIPO II",'[24]BASE LIQUIDACION REDEBAN 2025'!$C$3,IF(Y20="TIPO III",'[24]BASE LIQUIDACION REDEBAN 2025'!$C$4,IF(Y20="TIPO IV",'[24]BASE LIQUIDACION REDEBAN 2025'!$C$5,IF(Z20="AEREO",'[24]BASE LIQUIDACION REDEBAN 2025'!$B$6,'[24]BASE LIQUIDACION REDEBAN 2025'!$C$5)))))))</f>
        <v>65960.072302</v>
      </c>
      <c r="AE20" s="87">
        <f>IF(OR(W20="SOPORTE_TELEFÓNICO",W20="ENVÍO"),0,IF(Y20="TIPO I",'[24]BASE LIQUIDACION REDEBAN 2025'!$B$10,IF(Y20="TIPO II",'[24]BASE LIQUIDACION REDEBAN 2025'!$B$11,IF(Y20="TIPO III",'[24]BASE LIQUIDACION REDEBAN 2025'!$B$12,'[24]BASE LIQUIDACION REDEBAN 2025'!$B$13))))</f>
        <v>75096.394270399993</v>
      </c>
      <c r="AF20" s="87">
        <f t="shared" si="0"/>
        <v>65960.072302</v>
      </c>
    </row>
    <row r="21" spans="1:32" s="79" customFormat="1" ht="13.15">
      <c r="A21" s="165" t="s">
        <v>100</v>
      </c>
      <c r="B21" s="165" t="str">
        <f>VLOOKUP(A21,'CENTRO DE COSTOS'!A:D,4,FALSE)</f>
        <v>KEVIN ALEXIS CORZO BUSTOS</v>
      </c>
      <c r="C21" s="165" t="str">
        <f>VLOOKUP(A21,'CENTRO DE COSTOS'!A:D,2,FALSE)</f>
        <v>0004-0007</v>
      </c>
      <c r="D21" s="166">
        <v>50001</v>
      </c>
      <c r="E21" s="166">
        <v>5771842</v>
      </c>
      <c r="F21" s="166">
        <v>17591728</v>
      </c>
      <c r="G21" s="165" t="s">
        <v>8049</v>
      </c>
      <c r="H21" s="165" t="s">
        <v>295</v>
      </c>
      <c r="I21" s="165" t="s">
        <v>100</v>
      </c>
      <c r="J21" s="165" t="s">
        <v>18473</v>
      </c>
      <c r="K21" s="165" t="s">
        <v>159</v>
      </c>
      <c r="L21" s="166" t="s">
        <v>18474</v>
      </c>
      <c r="M21" s="165">
        <v>45895.473611111112</v>
      </c>
      <c r="N21" s="165">
        <v>45897.354166666664</v>
      </c>
      <c r="O21" s="166" t="s">
        <v>16559</v>
      </c>
      <c r="P21" s="165" t="s">
        <v>9508</v>
      </c>
      <c r="Q21" s="165" t="s">
        <v>9508</v>
      </c>
      <c r="R21" s="8"/>
      <c r="S21" s="8"/>
      <c r="T21" s="165" t="s">
        <v>8052</v>
      </c>
      <c r="U21" s="165" t="s">
        <v>9429</v>
      </c>
      <c r="V21" s="167" t="s">
        <v>18469</v>
      </c>
      <c r="W21" s="165" t="s">
        <v>2967</v>
      </c>
      <c r="X21" s="166" t="s">
        <v>18475</v>
      </c>
      <c r="Y21" s="165" t="s">
        <v>25</v>
      </c>
      <c r="Z21" s="165" t="s">
        <v>166</v>
      </c>
      <c r="AA21" s="168">
        <v>1</v>
      </c>
      <c r="AB21" s="168">
        <v>0</v>
      </c>
      <c r="AC21" s="168" t="s">
        <v>3167</v>
      </c>
      <c r="AD21" s="87">
        <f>IF(W21="SOPORTE_TELEFÓNICO",'[24]BASE LIQUIDACION REDEBAN 2025'!$B$19,IF(W21="ENVÍO",'[24]BASE LIQUIDACION REDEBAN 2025'!$C$2,IF(Y21="TIPO I",'[24]BASE LIQUIDACION REDEBAN 2025'!$C$2,IF(Y21="TIPO II",'[24]BASE LIQUIDACION REDEBAN 2025'!$C$3,IF(Y21="TIPO III",'[24]BASE LIQUIDACION REDEBAN 2025'!$C$4,IF(Y21="TIPO IV",'[24]BASE LIQUIDACION REDEBAN 2025'!$C$5,IF(Z21="AEREO",'[24]BASE LIQUIDACION REDEBAN 2025'!$B$6,'[24]BASE LIQUIDACION REDEBAN 2025'!$C$5)))))))</f>
        <v>65960.072302</v>
      </c>
      <c r="AE21" s="87">
        <f>IF(OR(W21="SOPORTE_TELEFÓNICO",W21="ENVÍO"),0,IF(Y21="TIPO I",'[24]BASE LIQUIDACION REDEBAN 2025'!$B$10,IF(Y21="TIPO II",'[24]BASE LIQUIDACION REDEBAN 2025'!$B$11,IF(Y21="TIPO III",'[24]BASE LIQUIDACION REDEBAN 2025'!$B$12,'[24]BASE LIQUIDACION REDEBAN 2025'!$B$13))))</f>
        <v>75096.394270399993</v>
      </c>
      <c r="AF21" s="87">
        <f t="shared" si="0"/>
        <v>65960.072302</v>
      </c>
    </row>
    <row r="22" spans="1:32" s="79" customFormat="1" ht="13.15">
      <c r="A22" s="165" t="s">
        <v>100</v>
      </c>
      <c r="B22" s="165" t="str">
        <f>VLOOKUP(A22,'CENTRO DE COSTOS'!A:D,4,FALSE)</f>
        <v>KEVIN ALEXIS CORZO BUSTOS</v>
      </c>
      <c r="C22" s="165" t="str">
        <f>VLOOKUP(A22,'CENTRO DE COSTOS'!A:D,2,FALSE)</f>
        <v>0004-0007</v>
      </c>
      <c r="D22" s="166">
        <v>50001</v>
      </c>
      <c r="E22" s="166">
        <v>5774974</v>
      </c>
      <c r="F22" s="166">
        <v>17591496</v>
      </c>
      <c r="G22" s="165" t="s">
        <v>8049</v>
      </c>
      <c r="H22" s="165" t="s">
        <v>295</v>
      </c>
      <c r="I22" s="165" t="s">
        <v>100</v>
      </c>
      <c r="J22" s="165" t="s">
        <v>17853</v>
      </c>
      <c r="K22" s="165" t="s">
        <v>159</v>
      </c>
      <c r="L22" s="166" t="s">
        <v>18476</v>
      </c>
      <c r="M22" s="165">
        <v>45897.456250000003</v>
      </c>
      <c r="N22" s="165">
        <v>45897.69027777778</v>
      </c>
      <c r="O22" s="166" t="s">
        <v>16559</v>
      </c>
      <c r="P22" s="165" t="s">
        <v>9508</v>
      </c>
      <c r="Q22" s="165" t="s">
        <v>9508</v>
      </c>
      <c r="R22" s="8"/>
      <c r="S22" s="8"/>
      <c r="T22" s="165" t="s">
        <v>8052</v>
      </c>
      <c r="U22" s="165" t="s">
        <v>9429</v>
      </c>
      <c r="V22" s="167" t="s">
        <v>18477</v>
      </c>
      <c r="W22" s="165" t="s">
        <v>2967</v>
      </c>
      <c r="X22" s="166" t="s">
        <v>17856</v>
      </c>
      <c r="Y22" s="165" t="s">
        <v>25</v>
      </c>
      <c r="Z22" s="165" t="s">
        <v>166</v>
      </c>
      <c r="AA22" s="168">
        <v>1</v>
      </c>
      <c r="AB22" s="168">
        <v>0</v>
      </c>
      <c r="AC22" s="168" t="s">
        <v>937</v>
      </c>
      <c r="AD22" s="87">
        <f>IF(W22="SOPORTE_TELEFÓNICO",'[24]BASE LIQUIDACION REDEBAN 2025'!$B$19,IF(W22="ENVÍO",'[24]BASE LIQUIDACION REDEBAN 2025'!$C$2,IF(Y22="TIPO I",'[24]BASE LIQUIDACION REDEBAN 2025'!$C$2,IF(Y22="TIPO II",'[24]BASE LIQUIDACION REDEBAN 2025'!$C$3,IF(Y22="TIPO III",'[24]BASE LIQUIDACION REDEBAN 2025'!$C$4,IF(Y22="TIPO IV",'[24]BASE LIQUIDACION REDEBAN 2025'!$C$5,IF(Z22="AEREO",'[24]BASE LIQUIDACION REDEBAN 2025'!$B$6,'[24]BASE LIQUIDACION REDEBAN 2025'!$C$5)))))))</f>
        <v>65960.072302</v>
      </c>
      <c r="AE22" s="87">
        <f>IF(OR(W22="SOPORTE_TELEFÓNICO",W22="ENVÍO"),0,IF(Y22="TIPO I",'[24]BASE LIQUIDACION REDEBAN 2025'!$B$10,IF(Y22="TIPO II",'[24]BASE LIQUIDACION REDEBAN 2025'!$B$11,IF(Y22="TIPO III",'[24]BASE LIQUIDACION REDEBAN 2025'!$B$12,'[24]BASE LIQUIDACION REDEBAN 2025'!$B$13))))</f>
        <v>75096.394270399993</v>
      </c>
      <c r="AF22" s="87">
        <f t="shared" si="0"/>
        <v>65960.072302</v>
      </c>
    </row>
    <row r="23" spans="1:32" s="79" customFormat="1" ht="13.15">
      <c r="A23" s="165" t="s">
        <v>76</v>
      </c>
      <c r="B23" s="165" t="str">
        <f>VLOOKUP(A23,'CENTRO DE COSTOS'!A:D,4,FALSE)</f>
        <v>DIEGO FERNANDO HENAO CARDONA</v>
      </c>
      <c r="C23" s="165" t="str">
        <f>VLOOKUP(A23,'CENTRO DE COSTOS'!A:D,2,FALSE)</f>
        <v>0004-0003</v>
      </c>
      <c r="D23" s="166">
        <v>76001</v>
      </c>
      <c r="E23" s="166">
        <v>5776167</v>
      </c>
      <c r="F23" s="166">
        <v>18814541</v>
      </c>
      <c r="G23" s="165" t="s">
        <v>8049</v>
      </c>
      <c r="H23" s="165" t="s">
        <v>227</v>
      </c>
      <c r="I23" s="165" t="s">
        <v>76</v>
      </c>
      <c r="J23" s="165" t="s">
        <v>18478</v>
      </c>
      <c r="K23" s="165" t="s">
        <v>159</v>
      </c>
      <c r="L23" s="166" t="s">
        <v>18479</v>
      </c>
      <c r="M23" s="165">
        <v>45898.431250000001</v>
      </c>
      <c r="N23" s="165">
        <v>45899.552083333336</v>
      </c>
      <c r="O23" s="166" t="s">
        <v>16559</v>
      </c>
      <c r="P23" s="165" t="s">
        <v>3032</v>
      </c>
      <c r="Q23" s="165" t="s">
        <v>3032</v>
      </c>
      <c r="R23" s="8"/>
      <c r="S23" s="8"/>
      <c r="T23" s="165" t="s">
        <v>8052</v>
      </c>
      <c r="U23" s="165" t="s">
        <v>9429</v>
      </c>
      <c r="V23" s="167" t="s">
        <v>18480</v>
      </c>
      <c r="W23" s="165" t="s">
        <v>2967</v>
      </c>
      <c r="X23" s="166" t="s">
        <v>18481</v>
      </c>
      <c r="Y23" s="165" t="s">
        <v>25</v>
      </c>
      <c r="Z23" s="165" t="s">
        <v>166</v>
      </c>
      <c r="AA23" s="168">
        <v>1</v>
      </c>
      <c r="AB23" s="168">
        <v>0</v>
      </c>
      <c r="AC23" s="168" t="s">
        <v>233</v>
      </c>
      <c r="AD23" s="87">
        <f>IF(W23="SOPORTE_TELEFÓNICO",'[24]BASE LIQUIDACION REDEBAN 2025'!$B$19,IF(W23="ENVÍO",'[24]BASE LIQUIDACION REDEBAN 2025'!$C$2,IF(Y23="TIPO I",'[24]BASE LIQUIDACION REDEBAN 2025'!$C$2,IF(Y23="TIPO II",'[24]BASE LIQUIDACION REDEBAN 2025'!$C$3,IF(Y23="TIPO III",'[24]BASE LIQUIDACION REDEBAN 2025'!$C$4,IF(Y23="TIPO IV",'[24]BASE LIQUIDACION REDEBAN 2025'!$C$5,IF(Z23="AEREO",'[24]BASE LIQUIDACION REDEBAN 2025'!$B$6,'[24]BASE LIQUIDACION REDEBAN 2025'!$C$5)))))))</f>
        <v>65960.072302</v>
      </c>
      <c r="AE23" s="87">
        <f>IF(OR(W23="SOPORTE_TELEFÓNICO",W23="ENVÍO"),0,IF(Y23="TIPO I",'[24]BASE LIQUIDACION REDEBAN 2025'!$B$10,IF(Y23="TIPO II",'[24]BASE LIQUIDACION REDEBAN 2025'!$B$11,IF(Y23="TIPO III",'[24]BASE LIQUIDACION REDEBAN 2025'!$B$12,'[24]BASE LIQUIDACION REDEBAN 2025'!$B$13))))</f>
        <v>75096.394270399993</v>
      </c>
      <c r="AF23" s="87">
        <f t="shared" si="0"/>
        <v>65960.072302</v>
      </c>
    </row>
    <row r="24" spans="1:32" s="79" customFormat="1" ht="13.15">
      <c r="A24" s="165" t="s">
        <v>76</v>
      </c>
      <c r="B24" s="165" t="str">
        <f>VLOOKUP(A24,'CENTRO DE COSTOS'!A:D,4,FALSE)</f>
        <v>DIEGO FERNANDO HENAO CARDONA</v>
      </c>
      <c r="C24" s="165" t="str">
        <f>VLOOKUP(A24,'CENTRO DE COSTOS'!A:D,2,FALSE)</f>
        <v>0004-0003</v>
      </c>
      <c r="D24" s="166">
        <v>76001</v>
      </c>
      <c r="E24" s="166">
        <v>5776177</v>
      </c>
      <c r="F24" s="166">
        <v>65672388</v>
      </c>
      <c r="G24" s="165" t="s">
        <v>8049</v>
      </c>
      <c r="H24" s="165" t="s">
        <v>227</v>
      </c>
      <c r="I24" s="165" t="s">
        <v>76</v>
      </c>
      <c r="J24" s="165" t="s">
        <v>18482</v>
      </c>
      <c r="K24" s="165" t="s">
        <v>159</v>
      </c>
      <c r="L24" s="166" t="s">
        <v>18483</v>
      </c>
      <c r="M24" s="165">
        <v>45898.436111111114</v>
      </c>
      <c r="N24" s="165">
        <v>45899.561111111114</v>
      </c>
      <c r="O24" s="166" t="s">
        <v>16559</v>
      </c>
      <c r="P24" s="165" t="s">
        <v>3032</v>
      </c>
      <c r="Q24" s="165" t="s">
        <v>3032</v>
      </c>
      <c r="R24" s="8"/>
      <c r="S24" s="8"/>
      <c r="T24" s="165" t="s">
        <v>8052</v>
      </c>
      <c r="U24" s="165" t="s">
        <v>9429</v>
      </c>
      <c r="V24" s="167" t="s">
        <v>18484</v>
      </c>
      <c r="W24" s="165" t="s">
        <v>2967</v>
      </c>
      <c r="X24" s="166" t="s">
        <v>18485</v>
      </c>
      <c r="Y24" s="165" t="s">
        <v>25</v>
      </c>
      <c r="Z24" s="165" t="s">
        <v>166</v>
      </c>
      <c r="AA24" s="168">
        <v>1</v>
      </c>
      <c r="AB24" s="168">
        <v>0</v>
      </c>
      <c r="AC24" s="168" t="s">
        <v>513</v>
      </c>
      <c r="AD24" s="87">
        <f>IF(W24="SOPORTE_TELEFÓNICO",'[24]BASE LIQUIDACION REDEBAN 2025'!$B$19,IF(W24="ENVÍO",'[24]BASE LIQUIDACION REDEBAN 2025'!$C$2,IF(Y24="TIPO I",'[24]BASE LIQUIDACION REDEBAN 2025'!$C$2,IF(Y24="TIPO II",'[24]BASE LIQUIDACION REDEBAN 2025'!$C$3,IF(Y24="TIPO III",'[24]BASE LIQUIDACION REDEBAN 2025'!$C$4,IF(Y24="TIPO IV",'[24]BASE LIQUIDACION REDEBAN 2025'!$C$5,IF(Z24="AEREO",'[24]BASE LIQUIDACION REDEBAN 2025'!$B$6,'[24]BASE LIQUIDACION REDEBAN 2025'!$C$5)))))))</f>
        <v>65960.072302</v>
      </c>
      <c r="AE24" s="87">
        <f>IF(OR(W24="SOPORTE_TELEFÓNICO",W24="ENVÍO"),0,IF(Y24="TIPO I",'[24]BASE LIQUIDACION REDEBAN 2025'!$B$10,IF(Y24="TIPO II",'[24]BASE LIQUIDACION REDEBAN 2025'!$B$11,IF(Y24="TIPO III",'[24]BASE LIQUIDACION REDEBAN 2025'!$B$12,'[24]BASE LIQUIDACION REDEBAN 2025'!$B$13))))</f>
        <v>75096.394270399993</v>
      </c>
      <c r="AF24" s="87">
        <f t="shared" si="0"/>
        <v>65960.072302</v>
      </c>
    </row>
    <row r="25" spans="1:32" s="79" customFormat="1" ht="13.15">
      <c r="A25" s="165" t="s">
        <v>76</v>
      </c>
      <c r="B25" s="165" t="str">
        <f>VLOOKUP(A25,'CENTRO DE COSTOS'!A:D,4,FALSE)</f>
        <v>DIEGO FERNANDO HENAO CARDONA</v>
      </c>
      <c r="C25" s="165" t="str">
        <f>VLOOKUP(A25,'CENTRO DE COSTOS'!A:D,2,FALSE)</f>
        <v>0004-0003</v>
      </c>
      <c r="D25" s="166">
        <v>76001</v>
      </c>
      <c r="E25" s="166">
        <v>5773866</v>
      </c>
      <c r="F25" s="166">
        <v>90128273</v>
      </c>
      <c r="G25" s="165" t="s">
        <v>8049</v>
      </c>
      <c r="H25" s="165" t="s">
        <v>227</v>
      </c>
      <c r="I25" s="165" t="s">
        <v>76</v>
      </c>
      <c r="J25" s="165" t="s">
        <v>16952</v>
      </c>
      <c r="K25" s="165" t="s">
        <v>159</v>
      </c>
      <c r="L25" s="166" t="s">
        <v>18486</v>
      </c>
      <c r="M25" s="165">
        <v>45896.638194444444</v>
      </c>
      <c r="N25" s="165">
        <v>45899.633333333331</v>
      </c>
      <c r="O25" s="166" t="s">
        <v>16559</v>
      </c>
      <c r="P25" s="165" t="s">
        <v>9508</v>
      </c>
      <c r="Q25" s="165" t="s">
        <v>9508</v>
      </c>
      <c r="R25" s="8"/>
      <c r="S25" s="8"/>
      <c r="T25" s="165" t="s">
        <v>8052</v>
      </c>
      <c r="U25" s="165" t="s">
        <v>9429</v>
      </c>
      <c r="V25" s="167" t="s">
        <v>18487</v>
      </c>
      <c r="W25" s="165" t="s">
        <v>2967</v>
      </c>
      <c r="X25" s="166" t="s">
        <v>16955</v>
      </c>
      <c r="Y25" s="165" t="s">
        <v>25</v>
      </c>
      <c r="Z25" s="165" t="s">
        <v>166</v>
      </c>
      <c r="AA25" s="168">
        <v>1</v>
      </c>
      <c r="AB25" s="168">
        <v>0</v>
      </c>
      <c r="AC25" s="168" t="s">
        <v>513</v>
      </c>
      <c r="AD25" s="87">
        <f>IF(W25="SOPORTE_TELEFÓNICO",'[24]BASE LIQUIDACION REDEBAN 2025'!$B$19,IF(W25="ENVÍO",'[24]BASE LIQUIDACION REDEBAN 2025'!$C$2,IF(Y25="TIPO I",'[24]BASE LIQUIDACION REDEBAN 2025'!$C$2,IF(Y25="TIPO II",'[24]BASE LIQUIDACION REDEBAN 2025'!$C$3,IF(Y25="TIPO III",'[24]BASE LIQUIDACION REDEBAN 2025'!$C$4,IF(Y25="TIPO IV",'[24]BASE LIQUIDACION REDEBAN 2025'!$C$5,IF(Z25="AEREO",'[24]BASE LIQUIDACION REDEBAN 2025'!$B$6,'[24]BASE LIQUIDACION REDEBAN 2025'!$C$5)))))))</f>
        <v>65960.072302</v>
      </c>
      <c r="AE25" s="87">
        <f>IF(OR(W25="SOPORTE_TELEFÓNICO",W25="ENVÍO"),0,IF(Y25="TIPO I",'[24]BASE LIQUIDACION REDEBAN 2025'!$B$10,IF(Y25="TIPO II",'[24]BASE LIQUIDACION REDEBAN 2025'!$B$11,IF(Y25="TIPO III",'[24]BASE LIQUIDACION REDEBAN 2025'!$B$12,'[24]BASE LIQUIDACION REDEBAN 2025'!$B$13))))</f>
        <v>75096.394270399993</v>
      </c>
      <c r="AF25" s="87">
        <f t="shared" si="0"/>
        <v>65960.072302</v>
      </c>
    </row>
    <row r="26" spans="1:32" s="79" customFormat="1" ht="13.15">
      <c r="A26" s="168" t="s">
        <v>68</v>
      </c>
      <c r="B26" s="165" t="str">
        <f>VLOOKUP(A26,'CENTRO DE COSTOS'!A:D,4,FALSE)</f>
        <v>WILLIAM ASDRUBAL ROZO ROZO</v>
      </c>
      <c r="C26" s="165" t="str">
        <f>VLOOKUP(A26,'CENTRO DE COSTOS'!A:D,2,FALSE)</f>
        <v>0004-0004</v>
      </c>
      <c r="D26" s="168">
        <v>11001</v>
      </c>
      <c r="E26" s="168" t="s">
        <v>18488</v>
      </c>
      <c r="F26" s="168">
        <v>18336354</v>
      </c>
      <c r="G26" s="168" t="s">
        <v>8049</v>
      </c>
      <c r="H26" s="168" t="s">
        <v>470</v>
      </c>
      <c r="I26" s="168" t="s">
        <v>68</v>
      </c>
      <c r="J26" s="168" t="s">
        <v>18489</v>
      </c>
      <c r="K26" s="168" t="s">
        <v>159</v>
      </c>
      <c r="L26" s="168" t="s">
        <v>18490</v>
      </c>
      <c r="M26" s="165">
        <v>45874.410416666666</v>
      </c>
      <c r="N26" s="165">
        <v>45870.45140046296</v>
      </c>
      <c r="O26" s="168" t="s">
        <v>16559</v>
      </c>
      <c r="P26" s="168" t="s">
        <v>3335</v>
      </c>
      <c r="Q26" s="168" t="s">
        <v>3335</v>
      </c>
      <c r="R26" s="8"/>
      <c r="S26" s="8"/>
      <c r="T26" s="168" t="s">
        <v>8052</v>
      </c>
      <c r="U26" s="168" t="s">
        <v>8053</v>
      </c>
      <c r="V26" s="168" t="s">
        <v>18491</v>
      </c>
      <c r="W26" s="168" t="s">
        <v>2967</v>
      </c>
      <c r="X26" s="168" t="s">
        <v>18492</v>
      </c>
      <c r="Y26" s="168" t="s">
        <v>25</v>
      </c>
      <c r="Z26" s="168" t="s">
        <v>166</v>
      </c>
      <c r="AA26" s="168">
        <v>1</v>
      </c>
      <c r="AB26" s="168">
        <v>0</v>
      </c>
      <c r="AC26" s="168" t="s">
        <v>877</v>
      </c>
      <c r="AD26" s="87">
        <f>IF(W26="SOPORTE_TELEFÓNICO",'[24]BASE LIQUIDACION REDEBAN 2025'!$B$19,IF(W26="ENVÍO",'[24]BASE LIQUIDACION REDEBAN 2025'!$C$2,IF(Y26="TIPO I",'[24]BASE LIQUIDACION REDEBAN 2025'!$C$2,IF(Y26="TIPO II",'[24]BASE LIQUIDACION REDEBAN 2025'!$C$3,IF(Y26="TIPO III",'[24]BASE LIQUIDACION REDEBAN 2025'!$C$4,IF(Y26="TIPO IV",'[24]BASE LIQUIDACION REDEBAN 2025'!$C$5,IF(Z26="AEREO",'[24]BASE LIQUIDACION REDEBAN 2025'!$B$6,'[24]BASE LIQUIDACION REDEBAN 2025'!$C$5)))))))</f>
        <v>65960.072302</v>
      </c>
      <c r="AE26" s="87">
        <f>IF(OR(W26="SOPORTE_TELEFÓNICO",W26="ENVÍO"),0,IF(Y26="TIPO I",'[24]BASE LIQUIDACION REDEBAN 2025'!$B$10,IF(Y26="TIPO II",'[24]BASE LIQUIDACION REDEBAN 2025'!$B$11,IF(Y26="TIPO III",'[24]BASE LIQUIDACION REDEBAN 2025'!$B$12,'[24]BASE LIQUIDACION REDEBAN 2025'!$B$13))))</f>
        <v>75096.394270399993</v>
      </c>
      <c r="AF26" s="87">
        <f t="shared" si="0"/>
        <v>65960.072302</v>
      </c>
    </row>
    <row r="27" spans="1:32" s="79" customFormat="1" ht="13.15">
      <c r="A27" s="168" t="s">
        <v>90</v>
      </c>
      <c r="B27" s="165" t="str">
        <f>VLOOKUP(A27,'CENTRO DE COSTOS'!A:D,4,FALSE)</f>
        <v>JUAN SEBASTIÁN RÍOS CASTRILLÓN</v>
      </c>
      <c r="C27" s="165" t="str">
        <f>VLOOKUP(A27,'CENTRO DE COSTOS'!A:D,2,FALSE)</f>
        <v>0004-0005</v>
      </c>
      <c r="D27" s="168">
        <v>5266</v>
      </c>
      <c r="E27" s="168" t="s">
        <v>18493</v>
      </c>
      <c r="F27" s="168">
        <v>72794571</v>
      </c>
      <c r="G27" s="168" t="s">
        <v>8049</v>
      </c>
      <c r="H27" s="168" t="s">
        <v>197</v>
      </c>
      <c r="I27" s="168" t="s">
        <v>5526</v>
      </c>
      <c r="J27" s="168" t="s">
        <v>18494</v>
      </c>
      <c r="K27" s="168" t="s">
        <v>159</v>
      </c>
      <c r="L27" s="168" t="s">
        <v>18495</v>
      </c>
      <c r="M27" s="165">
        <v>45871.446527777778</v>
      </c>
      <c r="N27" s="165">
        <v>45870.541759259257</v>
      </c>
      <c r="O27" s="168" t="s">
        <v>16559</v>
      </c>
      <c r="P27" s="168" t="s">
        <v>3335</v>
      </c>
      <c r="Q27" s="168" t="s">
        <v>3335</v>
      </c>
      <c r="R27" s="8"/>
      <c r="S27" s="8"/>
      <c r="T27" s="168" t="s">
        <v>8052</v>
      </c>
      <c r="U27" s="168" t="s">
        <v>8053</v>
      </c>
      <c r="V27" s="168" t="s">
        <v>18496</v>
      </c>
      <c r="W27" s="168" t="s">
        <v>2967</v>
      </c>
      <c r="X27" s="168" t="s">
        <v>18497</v>
      </c>
      <c r="Y27" s="168" t="s">
        <v>25</v>
      </c>
      <c r="Z27" s="168" t="s">
        <v>166</v>
      </c>
      <c r="AA27" s="168">
        <v>1</v>
      </c>
      <c r="AB27" s="168">
        <v>0</v>
      </c>
      <c r="AC27" s="168" t="s">
        <v>3209</v>
      </c>
      <c r="AD27" s="87">
        <f>IF(W27="SOPORTE_TELEFÓNICO",'[24]BASE LIQUIDACION REDEBAN 2025'!$B$19,IF(W27="ENVÍO",'[24]BASE LIQUIDACION REDEBAN 2025'!$C$2,IF(Y27="TIPO I",'[24]BASE LIQUIDACION REDEBAN 2025'!$C$2,IF(Y27="TIPO II",'[24]BASE LIQUIDACION REDEBAN 2025'!$C$3,IF(Y27="TIPO III",'[24]BASE LIQUIDACION REDEBAN 2025'!$C$4,IF(Y27="TIPO IV",'[24]BASE LIQUIDACION REDEBAN 2025'!$C$5,IF(Z27="AEREO",'[24]BASE LIQUIDACION REDEBAN 2025'!$B$6,'[24]BASE LIQUIDACION REDEBAN 2025'!$C$5)))))))</f>
        <v>65960.072302</v>
      </c>
      <c r="AE27" s="87">
        <f>IF(OR(W27="SOPORTE_TELEFÓNICO",W27="ENVÍO"),0,IF(Y27="TIPO I",'[24]BASE LIQUIDACION REDEBAN 2025'!$B$10,IF(Y27="TIPO II",'[24]BASE LIQUIDACION REDEBAN 2025'!$B$11,IF(Y27="TIPO III",'[24]BASE LIQUIDACION REDEBAN 2025'!$B$12,'[24]BASE LIQUIDACION REDEBAN 2025'!$B$13))))</f>
        <v>75096.394270399993</v>
      </c>
      <c r="AF27" s="87">
        <f t="shared" si="0"/>
        <v>65960.072302</v>
      </c>
    </row>
    <row r="28" spans="1:32" s="79" customFormat="1" ht="13.15">
      <c r="A28" s="168" t="s">
        <v>76</v>
      </c>
      <c r="B28" s="165" t="str">
        <f>VLOOKUP(A28,'CENTRO DE COSTOS'!A:D,4,FALSE)</f>
        <v>DIEGO FERNANDO HENAO CARDONA</v>
      </c>
      <c r="C28" s="165" t="str">
        <f>VLOOKUP(A28,'CENTRO DE COSTOS'!A:D,2,FALSE)</f>
        <v>0004-0003</v>
      </c>
      <c r="D28" s="168">
        <v>76001</v>
      </c>
      <c r="E28" s="168" t="s">
        <v>18498</v>
      </c>
      <c r="F28" s="168">
        <v>23965122</v>
      </c>
      <c r="G28" s="168" t="s">
        <v>8049</v>
      </c>
      <c r="H28" s="168" t="s">
        <v>227</v>
      </c>
      <c r="I28" s="168" t="s">
        <v>76</v>
      </c>
      <c r="J28" s="168" t="s">
        <v>18499</v>
      </c>
      <c r="K28" s="168" t="s">
        <v>159</v>
      </c>
      <c r="L28" s="168" t="s">
        <v>18500</v>
      </c>
      <c r="M28" s="165">
        <v>45878.466666666667</v>
      </c>
      <c r="N28" s="165">
        <v>45875.440300925933</v>
      </c>
      <c r="O28" s="168" t="s">
        <v>16559</v>
      </c>
      <c r="P28" s="168" t="s">
        <v>3335</v>
      </c>
      <c r="Q28" s="168" t="s">
        <v>3335</v>
      </c>
      <c r="R28" s="8"/>
      <c r="S28" s="8"/>
      <c r="T28" s="168" t="s">
        <v>8052</v>
      </c>
      <c r="U28" s="168" t="s">
        <v>8053</v>
      </c>
      <c r="V28" s="168" t="s">
        <v>18501</v>
      </c>
      <c r="W28" s="168" t="s">
        <v>2967</v>
      </c>
      <c r="X28" s="168" t="s">
        <v>18502</v>
      </c>
      <c r="Y28" s="168" t="s">
        <v>25</v>
      </c>
      <c r="Z28" s="168" t="s">
        <v>166</v>
      </c>
      <c r="AA28" s="168">
        <v>1</v>
      </c>
      <c r="AB28" s="168">
        <v>0</v>
      </c>
      <c r="AC28" s="168" t="s">
        <v>531</v>
      </c>
      <c r="AD28" s="87">
        <f>IF(W28="SOPORTE_TELEFÓNICO",'[24]BASE LIQUIDACION REDEBAN 2025'!$B$19,IF(W28="ENVÍO",'[24]BASE LIQUIDACION REDEBAN 2025'!$C$2,IF(Y28="TIPO I",'[24]BASE LIQUIDACION REDEBAN 2025'!$C$2,IF(Y28="TIPO II",'[24]BASE LIQUIDACION REDEBAN 2025'!$C$3,IF(Y28="TIPO III",'[24]BASE LIQUIDACION REDEBAN 2025'!$C$4,IF(Y28="TIPO IV",'[24]BASE LIQUIDACION REDEBAN 2025'!$C$5,IF(Z28="AEREO",'[24]BASE LIQUIDACION REDEBAN 2025'!$B$6,'[24]BASE LIQUIDACION REDEBAN 2025'!$C$5)))))))</f>
        <v>65960.072302</v>
      </c>
      <c r="AE28" s="87">
        <f>IF(OR(W28="SOPORTE_TELEFÓNICO",W28="ENVÍO"),0,IF(Y28="TIPO I",'[24]BASE LIQUIDACION REDEBAN 2025'!$B$10,IF(Y28="TIPO II",'[24]BASE LIQUIDACION REDEBAN 2025'!$B$11,IF(Y28="TIPO III",'[24]BASE LIQUIDACION REDEBAN 2025'!$B$12,'[24]BASE LIQUIDACION REDEBAN 2025'!$B$13))))</f>
        <v>75096.394270399993</v>
      </c>
      <c r="AF28" s="87">
        <f t="shared" si="0"/>
        <v>65960.072302</v>
      </c>
    </row>
    <row r="29" spans="1:32" s="79" customFormat="1" ht="13.15">
      <c r="A29" s="168" t="s">
        <v>72</v>
      </c>
      <c r="B29" s="165" t="str">
        <f>VLOOKUP(A29,'CENTRO DE COSTOS'!A:D,4,FALSE)</f>
        <v>MIGUEL JULIÁN HERNÁNDEZ GUARÍN</v>
      </c>
      <c r="C29" s="165" t="str">
        <f>VLOOKUP(A29,'CENTRO DE COSTOS'!A:D,2,FALSE)</f>
        <v>0004-0008</v>
      </c>
      <c r="D29" s="168">
        <v>68655</v>
      </c>
      <c r="E29" s="168" t="s">
        <v>18503</v>
      </c>
      <c r="F29" s="168">
        <v>22338701</v>
      </c>
      <c r="G29" s="168" t="s">
        <v>8049</v>
      </c>
      <c r="H29" s="168" t="s">
        <v>820</v>
      </c>
      <c r="I29" s="168" t="s">
        <v>8010</v>
      </c>
      <c r="J29" s="168" t="s">
        <v>18504</v>
      </c>
      <c r="K29" s="168" t="s">
        <v>159</v>
      </c>
      <c r="L29" s="168" t="s">
        <v>18505</v>
      </c>
      <c r="M29" s="165">
        <v>45880.466666666667</v>
      </c>
      <c r="N29" s="165">
        <v>45875.459340277783</v>
      </c>
      <c r="O29" s="168" t="s">
        <v>16559</v>
      </c>
      <c r="P29" s="168" t="s">
        <v>3335</v>
      </c>
      <c r="Q29" s="168" t="s">
        <v>3335</v>
      </c>
      <c r="R29" s="8"/>
      <c r="S29" s="8"/>
      <c r="T29" s="168" t="s">
        <v>8052</v>
      </c>
      <c r="U29" s="168" t="s">
        <v>8053</v>
      </c>
      <c r="V29" s="168" t="s">
        <v>18506</v>
      </c>
      <c r="W29" s="168" t="s">
        <v>2967</v>
      </c>
      <c r="X29" s="168" t="s">
        <v>18507</v>
      </c>
      <c r="Y29" s="168" t="s">
        <v>30</v>
      </c>
      <c r="Z29" s="168" t="s">
        <v>166</v>
      </c>
      <c r="AA29" s="168">
        <v>1</v>
      </c>
      <c r="AB29" s="168">
        <v>0</v>
      </c>
      <c r="AC29" s="168" t="s">
        <v>323</v>
      </c>
      <c r="AD29" s="87">
        <f>IF(W29="SOPORTE_TELEFÓNICO",'[24]BASE LIQUIDACION REDEBAN 2025'!$B$19,IF(W29="ENVÍO",'[24]BASE LIQUIDACION REDEBAN 2025'!$C$2,IF(Y29="TIPO I",'[24]BASE LIQUIDACION REDEBAN 2025'!$C$2,IF(Y29="TIPO II",'[24]BASE LIQUIDACION REDEBAN 2025'!$C$3,IF(Y29="TIPO III",'[24]BASE LIQUIDACION REDEBAN 2025'!$C$4,IF(Y29="TIPO IV",'[24]BASE LIQUIDACION REDEBAN 2025'!$C$5,IF(Z29="AEREO",'[24]BASE LIQUIDACION REDEBAN 2025'!$B$6,'[24]BASE LIQUIDACION REDEBAN 2025'!$C$5)))))))</f>
        <v>275728.78077800001</v>
      </c>
      <c r="AE29" s="87">
        <f>IF(OR(W29="SOPORTE_TELEFÓNICO",W29="ENVÍO"),0,IF(Y29="TIPO I",'[24]BASE LIQUIDACION REDEBAN 2025'!$B$10,IF(Y29="TIPO II",'[24]BASE LIQUIDACION REDEBAN 2025'!$B$11,IF(Y29="TIPO III",'[24]BASE LIQUIDACION REDEBAN 2025'!$B$12,'[24]BASE LIQUIDACION REDEBAN 2025'!$B$13))))</f>
        <v>196536.5258152</v>
      </c>
      <c r="AF29" s="87">
        <f t="shared" si="0"/>
        <v>275728.78077800001</v>
      </c>
    </row>
    <row r="30" spans="1:32" s="79" customFormat="1" ht="13.15">
      <c r="A30" s="168" t="s">
        <v>76</v>
      </c>
      <c r="B30" s="165" t="str">
        <f>VLOOKUP(A30,'CENTRO DE COSTOS'!A:D,4,FALSE)</f>
        <v>DIEGO FERNANDO HENAO CARDONA</v>
      </c>
      <c r="C30" s="165" t="str">
        <f>VLOOKUP(A30,'CENTRO DE COSTOS'!A:D,2,FALSE)</f>
        <v>0004-0003</v>
      </c>
      <c r="D30" s="168">
        <v>76001</v>
      </c>
      <c r="E30" s="168" t="s">
        <v>18508</v>
      </c>
      <c r="F30" s="168">
        <v>18930305</v>
      </c>
      <c r="G30" s="168" t="s">
        <v>8049</v>
      </c>
      <c r="H30" s="168" t="s">
        <v>227</v>
      </c>
      <c r="I30" s="168" t="s">
        <v>76</v>
      </c>
      <c r="J30" s="168" t="s">
        <v>18509</v>
      </c>
      <c r="K30" s="168" t="s">
        <v>159</v>
      </c>
      <c r="L30" s="168" t="s">
        <v>18510</v>
      </c>
      <c r="M30" s="165">
        <v>45878.466666666667</v>
      </c>
      <c r="N30" s="165">
        <v>45875.493055555555</v>
      </c>
      <c r="O30" s="168" t="s">
        <v>16559</v>
      </c>
      <c r="P30" s="168" t="s">
        <v>3335</v>
      </c>
      <c r="Q30" s="168" t="s">
        <v>3335</v>
      </c>
      <c r="R30" s="8"/>
      <c r="S30" s="8"/>
      <c r="T30" s="168" t="s">
        <v>18511</v>
      </c>
      <c r="U30" s="168" t="s">
        <v>10324</v>
      </c>
      <c r="V30" s="168" t="s">
        <v>18512</v>
      </c>
      <c r="W30" s="168" t="s">
        <v>2967</v>
      </c>
      <c r="X30" s="168">
        <v>0</v>
      </c>
      <c r="Y30" s="168" t="s">
        <v>25</v>
      </c>
      <c r="Z30" s="168" t="s">
        <v>166</v>
      </c>
      <c r="AA30" s="168">
        <v>1</v>
      </c>
      <c r="AB30" s="168">
        <v>0</v>
      </c>
      <c r="AC30" s="168" t="s">
        <v>1442</v>
      </c>
      <c r="AD30" s="87">
        <f>IF(W30="SOPORTE_TELEFÓNICO",'[24]BASE LIQUIDACION REDEBAN 2025'!$B$19,IF(W30="ENVÍO",'[24]BASE LIQUIDACION REDEBAN 2025'!$C$2,IF(Y30="TIPO I",'[24]BASE LIQUIDACION REDEBAN 2025'!$C$2,IF(Y30="TIPO II",'[24]BASE LIQUIDACION REDEBAN 2025'!$C$3,IF(Y30="TIPO III",'[24]BASE LIQUIDACION REDEBAN 2025'!$C$4,IF(Y30="TIPO IV",'[24]BASE LIQUIDACION REDEBAN 2025'!$C$5,IF(Z30="AEREO",'[24]BASE LIQUIDACION REDEBAN 2025'!$B$6,'[24]BASE LIQUIDACION REDEBAN 2025'!$C$5)))))))</f>
        <v>65960.072302</v>
      </c>
      <c r="AE30" s="87">
        <f>IF(OR(W30="SOPORTE_TELEFÓNICO",W30="ENVÍO"),0,IF(Y30="TIPO I",'[24]BASE LIQUIDACION REDEBAN 2025'!$B$10,IF(Y30="TIPO II",'[24]BASE LIQUIDACION REDEBAN 2025'!$B$11,IF(Y30="TIPO III",'[24]BASE LIQUIDACION REDEBAN 2025'!$B$12,'[24]BASE LIQUIDACION REDEBAN 2025'!$B$13))))</f>
        <v>75096.394270399993</v>
      </c>
      <c r="AF30" s="87">
        <f t="shared" si="0"/>
        <v>65960.072302</v>
      </c>
    </row>
    <row r="31" spans="1:32" s="79" customFormat="1" ht="13.15">
      <c r="A31" s="168" t="s">
        <v>64</v>
      </c>
      <c r="B31" s="165" t="str">
        <f>VLOOKUP(A31,'CENTRO DE COSTOS'!A:D,4,FALSE)</f>
        <v>JOSE MAURICIO HERNANDEZ ROJAS</v>
      </c>
      <c r="C31" s="165" t="str">
        <f>VLOOKUP(A31,'CENTRO DE COSTOS'!A:D,2,FALSE)</f>
        <v>0004-0001</v>
      </c>
      <c r="D31" s="168">
        <v>8685</v>
      </c>
      <c r="E31" s="168" t="s">
        <v>18513</v>
      </c>
      <c r="F31" s="168">
        <v>17337916</v>
      </c>
      <c r="G31" s="168" t="s">
        <v>8049</v>
      </c>
      <c r="H31" s="168" t="s">
        <v>389</v>
      </c>
      <c r="I31" s="168" t="s">
        <v>5759</v>
      </c>
      <c r="J31" s="168" t="s">
        <v>18514</v>
      </c>
      <c r="K31" s="168" t="s">
        <v>159</v>
      </c>
      <c r="L31" s="168" t="s">
        <v>18515</v>
      </c>
      <c r="M31" s="165">
        <v>45880.466666666667</v>
      </c>
      <c r="N31" s="165">
        <v>45875.5</v>
      </c>
      <c r="O31" s="168" t="s">
        <v>16559</v>
      </c>
      <c r="P31" s="168" t="s">
        <v>3335</v>
      </c>
      <c r="Q31" s="168" t="s">
        <v>3335</v>
      </c>
      <c r="R31" s="8"/>
      <c r="S31" s="8"/>
      <c r="T31" s="168" t="s">
        <v>8052</v>
      </c>
      <c r="U31" s="168" t="s">
        <v>8053</v>
      </c>
      <c r="V31" s="168" t="s">
        <v>18516</v>
      </c>
      <c r="W31" s="168" t="s">
        <v>2967</v>
      </c>
      <c r="X31" s="168" t="s">
        <v>18517</v>
      </c>
      <c r="Y31" s="168" t="s">
        <v>28</v>
      </c>
      <c r="Z31" s="168" t="s">
        <v>166</v>
      </c>
      <c r="AA31" s="168">
        <v>1</v>
      </c>
      <c r="AB31" s="168">
        <v>0</v>
      </c>
      <c r="AC31" s="168" t="s">
        <v>1093</v>
      </c>
      <c r="AD31" s="87">
        <f>IF(W31="SOPORTE_TELEFÓNICO",'[24]BASE LIQUIDACION REDEBAN 2025'!$B$19,IF(W31="ENVÍO",'[24]BASE LIQUIDACION REDEBAN 2025'!$C$2,IF(Y31="TIPO I",'[24]BASE LIQUIDACION REDEBAN 2025'!$C$2,IF(Y31="TIPO II",'[24]BASE LIQUIDACION REDEBAN 2025'!$C$3,IF(Y31="TIPO III",'[24]BASE LIQUIDACION REDEBAN 2025'!$C$4,IF(Y31="TIPO IV",'[24]BASE LIQUIDACION REDEBAN 2025'!$C$5,IF(Z31="AEREO",'[24]BASE LIQUIDACION REDEBAN 2025'!$B$6,'[24]BASE LIQUIDACION REDEBAN 2025'!$C$5)))))))</f>
        <v>144967.87232000002</v>
      </c>
      <c r="AE31" s="87">
        <f>IF(OR(W31="SOPORTE_TELEFÓNICO",W31="ENVÍO"),0,IF(Y31="TIPO I",'[24]BASE LIQUIDACION REDEBAN 2025'!$B$10,IF(Y31="TIPO II",'[24]BASE LIQUIDACION REDEBAN 2025'!$B$11,IF(Y31="TIPO III",'[24]BASE LIQUIDACION REDEBAN 2025'!$B$12,'[24]BASE LIQUIDACION REDEBAN 2025'!$B$13))))</f>
        <v>140395.6348884</v>
      </c>
      <c r="AF31" s="87">
        <f t="shared" si="0"/>
        <v>144967.87232000002</v>
      </c>
    </row>
    <row r="32" spans="1:32" s="79" customFormat="1" ht="13.15">
      <c r="A32" s="168" t="s">
        <v>76</v>
      </c>
      <c r="B32" s="165" t="str">
        <f>VLOOKUP(A32,'CENTRO DE COSTOS'!A:D,4,FALSE)</f>
        <v>DIEGO FERNANDO HENAO CARDONA</v>
      </c>
      <c r="C32" s="165" t="str">
        <f>VLOOKUP(A32,'CENTRO DE COSTOS'!A:D,2,FALSE)</f>
        <v>0004-0003</v>
      </c>
      <c r="D32" s="168">
        <v>76001</v>
      </c>
      <c r="E32" s="168" t="s">
        <v>18518</v>
      </c>
      <c r="F32" s="168">
        <v>24717266</v>
      </c>
      <c r="G32" s="168" t="s">
        <v>8049</v>
      </c>
      <c r="H32" s="168" t="s">
        <v>227</v>
      </c>
      <c r="I32" s="168" t="s">
        <v>76</v>
      </c>
      <c r="J32" s="168" t="s">
        <v>18519</v>
      </c>
      <c r="K32" s="168" t="s">
        <v>159</v>
      </c>
      <c r="L32" s="168" t="s">
        <v>18520</v>
      </c>
      <c r="M32" s="165">
        <v>45878.466666666667</v>
      </c>
      <c r="N32" s="165">
        <v>45875.506944444445</v>
      </c>
      <c r="O32" s="168" t="s">
        <v>16559</v>
      </c>
      <c r="P32" s="168" t="s">
        <v>3335</v>
      </c>
      <c r="Q32" s="168" t="s">
        <v>3335</v>
      </c>
      <c r="R32" s="8"/>
      <c r="S32" s="8"/>
      <c r="T32" s="168" t="s">
        <v>18521</v>
      </c>
      <c r="U32" s="168" t="s">
        <v>18522</v>
      </c>
      <c r="V32" s="168" t="s">
        <v>18523</v>
      </c>
      <c r="W32" s="168" t="s">
        <v>3213</v>
      </c>
      <c r="X32" s="168">
        <v>0</v>
      </c>
      <c r="Y32" s="168" t="s">
        <v>25</v>
      </c>
      <c r="Z32" s="168" t="s">
        <v>166</v>
      </c>
      <c r="AA32" s="168">
        <v>0</v>
      </c>
      <c r="AB32" s="168">
        <v>0</v>
      </c>
      <c r="AC32" s="168" t="s">
        <v>1442</v>
      </c>
      <c r="AD32" s="87">
        <f>IF(W32="SOPORTE_TELEFÓNICO",'[24]BASE LIQUIDACION REDEBAN 2025'!$B$19,IF(W32="ENVÍO",'[24]BASE LIQUIDACION REDEBAN 2025'!$C$2,IF(Y32="TIPO I",'[24]BASE LIQUIDACION REDEBAN 2025'!$C$2,IF(Y32="TIPO II",'[24]BASE LIQUIDACION REDEBAN 2025'!$C$3,IF(Y32="TIPO III",'[24]BASE LIQUIDACION REDEBAN 2025'!$C$4,IF(Y32="TIPO IV",'[24]BASE LIQUIDACION REDEBAN 2025'!$C$5,IF(Z32="AEREO",'[24]BASE LIQUIDACION REDEBAN 2025'!$B$6,'[24]BASE LIQUIDACION REDEBAN 2025'!$C$5)))))))</f>
        <v>41241.0800752</v>
      </c>
      <c r="AE32" s="87">
        <f>IF(OR(W32="SOPORTE_TELEFÓNICO",W32="ENVÍO"),0,IF(Y32="TIPO I",'[24]BASE LIQUIDACION REDEBAN 2025'!$B$10,IF(Y32="TIPO II",'[24]BASE LIQUIDACION REDEBAN 2025'!$B$11,IF(Y32="TIPO III",'[24]BASE LIQUIDACION REDEBAN 2025'!$B$12,'[24]BASE LIQUIDACION REDEBAN 2025'!$B$13))))</f>
        <v>0</v>
      </c>
      <c r="AF32" s="87">
        <f t="shared" si="0"/>
        <v>41241.0800752</v>
      </c>
    </row>
    <row r="33" spans="1:32" s="79" customFormat="1" ht="13.15">
      <c r="A33" s="168" t="s">
        <v>68</v>
      </c>
      <c r="B33" s="165" t="str">
        <f>VLOOKUP(A33,'CENTRO DE COSTOS'!A:D,4,FALSE)</f>
        <v>WILLIAM ASDRUBAL ROZO ROZO</v>
      </c>
      <c r="C33" s="165" t="str">
        <f>VLOOKUP(A33,'CENTRO DE COSTOS'!A:D,2,FALSE)</f>
        <v>0004-0004</v>
      </c>
      <c r="D33" s="168">
        <v>11001</v>
      </c>
      <c r="E33" s="168" t="s">
        <v>18524</v>
      </c>
      <c r="F33" s="168">
        <v>41891706</v>
      </c>
      <c r="G33" s="168" t="s">
        <v>8049</v>
      </c>
      <c r="H33" s="168" t="s">
        <v>470</v>
      </c>
      <c r="I33" s="168" t="s">
        <v>68</v>
      </c>
      <c r="J33" s="168" t="s">
        <v>18525</v>
      </c>
      <c r="K33" s="168" t="s">
        <v>159</v>
      </c>
      <c r="L33" s="168" t="s">
        <v>18526</v>
      </c>
      <c r="M33" s="165">
        <v>45878.466666666667</v>
      </c>
      <c r="N33" s="165">
        <v>45875.507696759261</v>
      </c>
      <c r="O33" s="168" t="s">
        <v>16559</v>
      </c>
      <c r="P33" s="168" t="s">
        <v>3335</v>
      </c>
      <c r="Q33" s="168" t="s">
        <v>3335</v>
      </c>
      <c r="R33" s="8"/>
      <c r="S33" s="8"/>
      <c r="T33" s="168" t="s">
        <v>8052</v>
      </c>
      <c r="U33" s="168" t="s">
        <v>8053</v>
      </c>
      <c r="V33" s="168" t="s">
        <v>18527</v>
      </c>
      <c r="W33" s="168" t="s">
        <v>2967</v>
      </c>
      <c r="X33" s="168" t="s">
        <v>18528</v>
      </c>
      <c r="Y33" s="168" t="s">
        <v>25</v>
      </c>
      <c r="Z33" s="168" t="s">
        <v>166</v>
      </c>
      <c r="AA33" s="168">
        <v>2</v>
      </c>
      <c r="AB33" s="168">
        <v>0</v>
      </c>
      <c r="AC33" s="168" t="s">
        <v>6314</v>
      </c>
      <c r="AD33" s="87">
        <f>IF(W33="SOPORTE_TELEFÓNICO",'[24]BASE LIQUIDACION REDEBAN 2025'!$B$19,IF(W33="ENVÍO",'[24]BASE LIQUIDACION REDEBAN 2025'!$C$2,IF(Y33="TIPO I",'[24]BASE LIQUIDACION REDEBAN 2025'!$C$2,IF(Y33="TIPO II",'[24]BASE LIQUIDACION REDEBAN 2025'!$C$3,IF(Y33="TIPO III",'[24]BASE LIQUIDACION REDEBAN 2025'!$C$4,IF(Y33="TIPO IV",'[24]BASE LIQUIDACION REDEBAN 2025'!$C$5,IF(Z33="AEREO",'[24]BASE LIQUIDACION REDEBAN 2025'!$B$6,'[24]BASE LIQUIDACION REDEBAN 2025'!$C$5)))))))</f>
        <v>65960.072302</v>
      </c>
      <c r="AE33" s="87">
        <f>IF(OR(W33="SOPORTE_TELEFÓNICO",W33="ENVÍO"),0,IF(Y33="TIPO I",'[24]BASE LIQUIDACION REDEBAN 2025'!$B$10,IF(Y33="TIPO II",'[24]BASE LIQUIDACION REDEBAN 2025'!$B$11,IF(Y33="TIPO III",'[24]BASE LIQUIDACION REDEBAN 2025'!$B$12,'[24]BASE LIQUIDACION REDEBAN 2025'!$B$13))))</f>
        <v>75096.394270399993</v>
      </c>
      <c r="AF33" s="87">
        <f t="shared" si="0"/>
        <v>131920.144604</v>
      </c>
    </row>
    <row r="34" spans="1:32" s="79" customFormat="1" ht="13.15">
      <c r="A34" s="168" t="s">
        <v>90</v>
      </c>
      <c r="B34" s="165" t="str">
        <f>VLOOKUP(A34,'CENTRO DE COSTOS'!A:D,4,FALSE)</f>
        <v>JUAN SEBASTIÁN RÍOS CASTRILLÓN</v>
      </c>
      <c r="C34" s="165" t="str">
        <f>VLOOKUP(A34,'CENTRO DE COSTOS'!A:D,2,FALSE)</f>
        <v>0004-0005</v>
      </c>
      <c r="D34" s="168">
        <v>5034</v>
      </c>
      <c r="E34" s="168" t="s">
        <v>18529</v>
      </c>
      <c r="F34" s="168">
        <v>68967447</v>
      </c>
      <c r="G34" s="168" t="s">
        <v>8049</v>
      </c>
      <c r="H34" s="168" t="s">
        <v>197</v>
      </c>
      <c r="I34" s="168" t="s">
        <v>3659</v>
      </c>
      <c r="J34" s="168" t="s">
        <v>18530</v>
      </c>
      <c r="K34" s="168" t="s">
        <v>159</v>
      </c>
      <c r="L34" s="168" t="s">
        <v>18531</v>
      </c>
      <c r="M34" s="165">
        <v>45880.466666666667</v>
      </c>
      <c r="N34" s="165">
        <v>45875.510416666664</v>
      </c>
      <c r="O34" s="168" t="s">
        <v>16559</v>
      </c>
      <c r="P34" s="168" t="s">
        <v>3335</v>
      </c>
      <c r="Q34" s="168" t="s">
        <v>3335</v>
      </c>
      <c r="R34" s="8"/>
      <c r="S34" s="8"/>
      <c r="T34" s="168" t="s">
        <v>18521</v>
      </c>
      <c r="U34" s="168" t="s">
        <v>18522</v>
      </c>
      <c r="V34" s="168" t="s">
        <v>18532</v>
      </c>
      <c r="W34" s="168" t="s">
        <v>2967</v>
      </c>
      <c r="X34" s="168">
        <v>0</v>
      </c>
      <c r="Y34" s="168" t="s">
        <v>30</v>
      </c>
      <c r="Z34" s="168" t="s">
        <v>166</v>
      </c>
      <c r="AA34" s="168">
        <v>1</v>
      </c>
      <c r="AB34" s="168">
        <v>0</v>
      </c>
      <c r="AC34" s="168" t="s">
        <v>1245</v>
      </c>
      <c r="AD34" s="87">
        <f>IF(W34="SOPORTE_TELEFÓNICO",'[24]BASE LIQUIDACION REDEBAN 2025'!$B$19,IF(W34="ENVÍO",'[24]BASE LIQUIDACION REDEBAN 2025'!$C$2,IF(Y34="TIPO I",'[24]BASE LIQUIDACION REDEBAN 2025'!$C$2,IF(Y34="TIPO II",'[24]BASE LIQUIDACION REDEBAN 2025'!$C$3,IF(Y34="TIPO III",'[24]BASE LIQUIDACION REDEBAN 2025'!$C$4,IF(Y34="TIPO IV",'[24]BASE LIQUIDACION REDEBAN 2025'!$C$5,IF(Z34="AEREO",'[24]BASE LIQUIDACION REDEBAN 2025'!$B$6,'[24]BASE LIQUIDACION REDEBAN 2025'!$C$5)))))))</f>
        <v>275728.78077800001</v>
      </c>
      <c r="AE34" s="87">
        <f>IF(OR(W34="SOPORTE_TELEFÓNICO",W34="ENVÍO"),0,IF(Y34="TIPO I",'[24]BASE LIQUIDACION REDEBAN 2025'!$B$10,IF(Y34="TIPO II",'[24]BASE LIQUIDACION REDEBAN 2025'!$B$11,IF(Y34="TIPO III",'[24]BASE LIQUIDACION REDEBAN 2025'!$B$12,'[24]BASE LIQUIDACION REDEBAN 2025'!$B$13))))</f>
        <v>196536.5258152</v>
      </c>
      <c r="AF34" s="87">
        <f t="shared" ref="AF34:AF61" si="1">IF(OR(W34="SOPORTE_TELEFÓNICO",W34="ENVÍO"),AD34,(AA34*AD34+AB34*AE34))</f>
        <v>275728.78077800001</v>
      </c>
    </row>
    <row r="35" spans="1:32" s="79" customFormat="1" ht="13.15">
      <c r="A35" s="168" t="s">
        <v>68</v>
      </c>
      <c r="B35" s="165" t="str">
        <f>VLOOKUP(A35,'CENTRO DE COSTOS'!A:D,4,FALSE)</f>
        <v>WILLIAM ASDRUBAL ROZO ROZO</v>
      </c>
      <c r="C35" s="165" t="str">
        <f>VLOOKUP(A35,'CENTRO DE COSTOS'!A:D,2,FALSE)</f>
        <v>0004-0004</v>
      </c>
      <c r="D35" s="168">
        <v>11001</v>
      </c>
      <c r="E35" s="168" t="s">
        <v>18533</v>
      </c>
      <c r="F35" s="168">
        <v>39896360</v>
      </c>
      <c r="G35" s="168" t="s">
        <v>8049</v>
      </c>
      <c r="H35" s="168" t="s">
        <v>470</v>
      </c>
      <c r="I35" s="168" t="s">
        <v>68</v>
      </c>
      <c r="J35" s="168" t="s">
        <v>18534</v>
      </c>
      <c r="K35" s="168" t="s">
        <v>159</v>
      </c>
      <c r="L35" s="168" t="s">
        <v>18535</v>
      </c>
      <c r="M35" s="165">
        <v>45878.466666666667</v>
      </c>
      <c r="N35" s="165">
        <v>45875.536111111112</v>
      </c>
      <c r="O35" s="168" t="s">
        <v>16559</v>
      </c>
      <c r="P35" s="168" t="s">
        <v>3335</v>
      </c>
      <c r="Q35" s="168" t="s">
        <v>3335</v>
      </c>
      <c r="R35" s="8"/>
      <c r="S35" s="8"/>
      <c r="T35" s="168" t="s">
        <v>8052</v>
      </c>
      <c r="U35" s="168" t="s">
        <v>8053</v>
      </c>
      <c r="V35" s="168" t="s">
        <v>18536</v>
      </c>
      <c r="W35" s="168" t="s">
        <v>2967</v>
      </c>
      <c r="X35" s="168" t="s">
        <v>18537</v>
      </c>
      <c r="Y35" s="168" t="s">
        <v>25</v>
      </c>
      <c r="Z35" s="168" t="s">
        <v>166</v>
      </c>
      <c r="AA35" s="168">
        <v>1</v>
      </c>
      <c r="AB35" s="168">
        <v>0</v>
      </c>
      <c r="AC35" s="168" t="s">
        <v>475</v>
      </c>
      <c r="AD35" s="87">
        <f>IF(W35="SOPORTE_TELEFÓNICO",'[24]BASE LIQUIDACION REDEBAN 2025'!$B$19,IF(W35="ENVÍO",'[24]BASE LIQUIDACION REDEBAN 2025'!$C$2,IF(Y35="TIPO I",'[24]BASE LIQUIDACION REDEBAN 2025'!$C$2,IF(Y35="TIPO II",'[24]BASE LIQUIDACION REDEBAN 2025'!$C$3,IF(Y35="TIPO III",'[24]BASE LIQUIDACION REDEBAN 2025'!$C$4,IF(Y35="TIPO IV",'[24]BASE LIQUIDACION REDEBAN 2025'!$C$5,IF(Z35="AEREO",'[24]BASE LIQUIDACION REDEBAN 2025'!$B$6,'[24]BASE LIQUIDACION REDEBAN 2025'!$C$5)))))))</f>
        <v>65960.072302</v>
      </c>
      <c r="AE35" s="87">
        <f>IF(OR(W35="SOPORTE_TELEFÓNICO",W35="ENVÍO"),0,IF(Y35="TIPO I",'[24]BASE LIQUIDACION REDEBAN 2025'!$B$10,IF(Y35="TIPO II",'[24]BASE LIQUIDACION REDEBAN 2025'!$B$11,IF(Y35="TIPO III",'[24]BASE LIQUIDACION REDEBAN 2025'!$B$12,'[24]BASE LIQUIDACION REDEBAN 2025'!$B$13))))</f>
        <v>75096.394270399993</v>
      </c>
      <c r="AF35" s="87">
        <f t="shared" si="1"/>
        <v>65960.072302</v>
      </c>
    </row>
    <row r="36" spans="1:32" s="79" customFormat="1" ht="13.15">
      <c r="A36" s="168" t="s">
        <v>90</v>
      </c>
      <c r="B36" s="165" t="str">
        <f>VLOOKUP(A36,'CENTRO DE COSTOS'!A:D,4,FALSE)</f>
        <v>JUAN SEBASTIÁN RÍOS CASTRILLÓN</v>
      </c>
      <c r="C36" s="165" t="str">
        <f>VLOOKUP(A36,'CENTRO DE COSTOS'!A:D,2,FALSE)</f>
        <v>0004-0005</v>
      </c>
      <c r="D36" s="168">
        <v>5034</v>
      </c>
      <c r="E36" s="168" t="s">
        <v>18538</v>
      </c>
      <c r="F36" s="168">
        <v>27084201</v>
      </c>
      <c r="G36" s="168" t="s">
        <v>8049</v>
      </c>
      <c r="H36" s="168" t="s">
        <v>197</v>
      </c>
      <c r="I36" s="168" t="s">
        <v>3659</v>
      </c>
      <c r="J36" s="168" t="s">
        <v>18539</v>
      </c>
      <c r="K36" s="168" t="s">
        <v>159</v>
      </c>
      <c r="L36" s="168" t="s">
        <v>18540</v>
      </c>
      <c r="M36" s="165">
        <v>45874.418055555558</v>
      </c>
      <c r="N36" s="165">
        <v>45875.55972222222</v>
      </c>
      <c r="O36" s="168" t="s">
        <v>16559</v>
      </c>
      <c r="P36" s="168" t="s">
        <v>3335</v>
      </c>
      <c r="Q36" s="168" t="s">
        <v>8386</v>
      </c>
      <c r="R36" s="8"/>
      <c r="S36" s="8"/>
      <c r="T36" s="168" t="s">
        <v>8052</v>
      </c>
      <c r="U36" s="168" t="s">
        <v>8053</v>
      </c>
      <c r="V36" s="168" t="s">
        <v>18541</v>
      </c>
      <c r="W36" s="168" t="s">
        <v>2967</v>
      </c>
      <c r="X36" s="168" t="s">
        <v>18542</v>
      </c>
      <c r="Y36" s="168" t="s">
        <v>30</v>
      </c>
      <c r="Z36" s="168" t="s">
        <v>166</v>
      </c>
      <c r="AA36" s="168">
        <v>1</v>
      </c>
      <c r="AB36" s="168">
        <v>0</v>
      </c>
      <c r="AC36" s="168" t="s">
        <v>1245</v>
      </c>
      <c r="AD36" s="87">
        <f>IF(W36="SOPORTE_TELEFÓNICO",'[24]BASE LIQUIDACION REDEBAN 2025'!$B$19,IF(W36="ENVÍO",'[24]BASE LIQUIDACION REDEBAN 2025'!$C$2,IF(Y36="TIPO I",'[24]BASE LIQUIDACION REDEBAN 2025'!$C$2,IF(Y36="TIPO II",'[24]BASE LIQUIDACION REDEBAN 2025'!$C$3,IF(Y36="TIPO III",'[24]BASE LIQUIDACION REDEBAN 2025'!$C$4,IF(Y36="TIPO IV",'[24]BASE LIQUIDACION REDEBAN 2025'!$C$5,IF(Z36="AEREO",'[24]BASE LIQUIDACION REDEBAN 2025'!$B$6,'[24]BASE LIQUIDACION REDEBAN 2025'!$C$5)))))))</f>
        <v>275728.78077800001</v>
      </c>
      <c r="AE36" s="87">
        <f>IF(OR(W36="SOPORTE_TELEFÓNICO",W36="ENVÍO"),0,IF(Y36="TIPO I",'[24]BASE LIQUIDACION REDEBAN 2025'!$B$10,IF(Y36="TIPO II",'[24]BASE LIQUIDACION REDEBAN 2025'!$B$11,IF(Y36="TIPO III",'[24]BASE LIQUIDACION REDEBAN 2025'!$B$12,'[24]BASE LIQUIDACION REDEBAN 2025'!$B$13))))</f>
        <v>196536.5258152</v>
      </c>
      <c r="AF36" s="87">
        <f t="shared" si="1"/>
        <v>275728.78077800001</v>
      </c>
    </row>
    <row r="37" spans="1:32" s="79" customFormat="1" ht="13.15">
      <c r="A37" s="168" t="s">
        <v>76</v>
      </c>
      <c r="B37" s="165" t="str">
        <f>VLOOKUP(A37,'CENTRO DE COSTOS'!A:D,4,FALSE)</f>
        <v>DIEGO FERNANDO HENAO CARDONA</v>
      </c>
      <c r="C37" s="165" t="str">
        <f>VLOOKUP(A37,'CENTRO DE COSTOS'!A:D,2,FALSE)</f>
        <v>0004-0003</v>
      </c>
      <c r="D37" s="168">
        <v>76001</v>
      </c>
      <c r="E37" s="168" t="s">
        <v>18543</v>
      </c>
      <c r="F37" s="168">
        <v>13610811</v>
      </c>
      <c r="G37" s="168" t="s">
        <v>8049</v>
      </c>
      <c r="H37" s="168" t="s">
        <v>227</v>
      </c>
      <c r="I37" s="168" t="s">
        <v>76</v>
      </c>
      <c r="J37" s="168" t="s">
        <v>18544</v>
      </c>
      <c r="K37" s="168" t="s">
        <v>159</v>
      </c>
      <c r="L37" s="168" t="s">
        <v>18545</v>
      </c>
      <c r="M37" s="165">
        <v>45878.466666666667</v>
      </c>
      <c r="N37" s="165">
        <v>45875.611724537041</v>
      </c>
      <c r="O37" s="168" t="s">
        <v>16559</v>
      </c>
      <c r="P37" s="168" t="s">
        <v>3335</v>
      </c>
      <c r="Q37" s="168" t="s">
        <v>3335</v>
      </c>
      <c r="R37" s="8"/>
      <c r="S37" s="8"/>
      <c r="T37" s="168" t="s">
        <v>8052</v>
      </c>
      <c r="U37" s="168" t="s">
        <v>8053</v>
      </c>
      <c r="V37" s="168" t="s">
        <v>18546</v>
      </c>
      <c r="W37" s="168" t="s">
        <v>2967</v>
      </c>
      <c r="X37" s="168" t="s">
        <v>18547</v>
      </c>
      <c r="Y37" s="168" t="s">
        <v>25</v>
      </c>
      <c r="Z37" s="168" t="s">
        <v>166</v>
      </c>
      <c r="AA37" s="168">
        <v>1</v>
      </c>
      <c r="AB37" s="168">
        <v>0</v>
      </c>
      <c r="AC37" s="168" t="s">
        <v>531</v>
      </c>
      <c r="AD37" s="87">
        <f>IF(W37="SOPORTE_TELEFÓNICO",'[24]BASE LIQUIDACION REDEBAN 2025'!$B$19,IF(W37="ENVÍO",'[24]BASE LIQUIDACION REDEBAN 2025'!$C$2,IF(Y37="TIPO I",'[24]BASE LIQUIDACION REDEBAN 2025'!$C$2,IF(Y37="TIPO II",'[24]BASE LIQUIDACION REDEBAN 2025'!$C$3,IF(Y37="TIPO III",'[24]BASE LIQUIDACION REDEBAN 2025'!$C$4,IF(Y37="TIPO IV",'[24]BASE LIQUIDACION REDEBAN 2025'!$C$5,IF(Z37="AEREO",'[24]BASE LIQUIDACION REDEBAN 2025'!$B$6,'[24]BASE LIQUIDACION REDEBAN 2025'!$C$5)))))))</f>
        <v>65960.072302</v>
      </c>
      <c r="AE37" s="87">
        <f>IF(OR(W37="SOPORTE_TELEFÓNICO",W37="ENVÍO"),0,IF(Y37="TIPO I",'[24]BASE LIQUIDACION REDEBAN 2025'!$B$10,IF(Y37="TIPO II",'[24]BASE LIQUIDACION REDEBAN 2025'!$B$11,IF(Y37="TIPO III",'[24]BASE LIQUIDACION REDEBAN 2025'!$B$12,'[24]BASE LIQUIDACION REDEBAN 2025'!$B$13))))</f>
        <v>75096.394270399993</v>
      </c>
      <c r="AF37" s="87">
        <f t="shared" si="1"/>
        <v>65960.072302</v>
      </c>
    </row>
    <row r="38" spans="1:32" s="79" customFormat="1" ht="13.15">
      <c r="A38" s="168" t="s">
        <v>68</v>
      </c>
      <c r="B38" s="165" t="str">
        <f>VLOOKUP(A38,'CENTRO DE COSTOS'!A:D,4,FALSE)</f>
        <v>WILLIAM ASDRUBAL ROZO ROZO</v>
      </c>
      <c r="C38" s="165" t="str">
        <f>VLOOKUP(A38,'CENTRO DE COSTOS'!A:D,2,FALSE)</f>
        <v>0004-0004</v>
      </c>
      <c r="D38" s="168">
        <v>25307</v>
      </c>
      <c r="E38" s="168" t="s">
        <v>18548</v>
      </c>
      <c r="F38" s="168">
        <v>39658943</v>
      </c>
      <c r="G38" s="168" t="s">
        <v>8049</v>
      </c>
      <c r="H38" s="168" t="s">
        <v>470</v>
      </c>
      <c r="I38" s="168" t="s">
        <v>5838</v>
      </c>
      <c r="J38" s="168" t="s">
        <v>18549</v>
      </c>
      <c r="K38" s="168" t="s">
        <v>159</v>
      </c>
      <c r="L38" s="168" t="s">
        <v>18550</v>
      </c>
      <c r="M38" s="165">
        <v>45880.466666666667</v>
      </c>
      <c r="N38" s="165">
        <v>45875.62599537037</v>
      </c>
      <c r="O38" s="168" t="s">
        <v>16559</v>
      </c>
      <c r="P38" s="168" t="s">
        <v>3335</v>
      </c>
      <c r="Q38" s="168" t="s">
        <v>3335</v>
      </c>
      <c r="R38" s="8"/>
      <c r="S38" s="8"/>
      <c r="T38" s="168" t="s">
        <v>18511</v>
      </c>
      <c r="U38" s="168" t="s">
        <v>10324</v>
      </c>
      <c r="V38" s="168" t="s">
        <v>18551</v>
      </c>
      <c r="W38" s="168" t="s">
        <v>2967</v>
      </c>
      <c r="X38" s="168">
        <v>0</v>
      </c>
      <c r="Y38" s="168" t="s">
        <v>30</v>
      </c>
      <c r="Z38" s="168" t="s">
        <v>166</v>
      </c>
      <c r="AA38" s="168">
        <v>1</v>
      </c>
      <c r="AB38" s="168">
        <v>0</v>
      </c>
      <c r="AC38" s="168" t="s">
        <v>682</v>
      </c>
      <c r="AD38" s="87">
        <f>IF(W38="SOPORTE_TELEFÓNICO",'[24]BASE LIQUIDACION REDEBAN 2025'!$B$19,IF(W38="ENVÍO",'[24]BASE LIQUIDACION REDEBAN 2025'!$C$2,IF(Y38="TIPO I",'[24]BASE LIQUIDACION REDEBAN 2025'!$C$2,IF(Y38="TIPO II",'[24]BASE LIQUIDACION REDEBAN 2025'!$C$3,IF(Y38="TIPO III",'[24]BASE LIQUIDACION REDEBAN 2025'!$C$4,IF(Y38="TIPO IV",'[24]BASE LIQUIDACION REDEBAN 2025'!$C$5,IF(Z38="AEREO",'[24]BASE LIQUIDACION REDEBAN 2025'!$B$6,'[24]BASE LIQUIDACION REDEBAN 2025'!$C$5)))))))</f>
        <v>275728.78077800001</v>
      </c>
      <c r="AE38" s="87">
        <f>IF(OR(W38="SOPORTE_TELEFÓNICO",W38="ENVÍO"),0,IF(Y38="TIPO I",'[24]BASE LIQUIDACION REDEBAN 2025'!$B$10,IF(Y38="TIPO II",'[24]BASE LIQUIDACION REDEBAN 2025'!$B$11,IF(Y38="TIPO III",'[24]BASE LIQUIDACION REDEBAN 2025'!$B$12,'[24]BASE LIQUIDACION REDEBAN 2025'!$B$13))))</f>
        <v>196536.5258152</v>
      </c>
      <c r="AF38" s="87">
        <f t="shared" si="1"/>
        <v>275728.78077800001</v>
      </c>
    </row>
    <row r="39" spans="1:32" s="79" customFormat="1" ht="13.15">
      <c r="A39" s="168" t="s">
        <v>94</v>
      </c>
      <c r="B39" s="165" t="str">
        <f>VLOOKUP(A39,'CENTRO DE COSTOS'!A:D,4,FALSE)</f>
        <v>DIEGO FERNANDO HENAO CARDONA</v>
      </c>
      <c r="C39" s="165" t="str">
        <f>VLOOKUP(A39,'CENTRO DE COSTOS'!A:D,2,FALSE)</f>
        <v>0004-0002</v>
      </c>
      <c r="D39" s="168">
        <v>76895</v>
      </c>
      <c r="E39" s="168" t="s">
        <v>18552</v>
      </c>
      <c r="F39" s="168">
        <v>19401579</v>
      </c>
      <c r="G39" s="168" t="s">
        <v>8049</v>
      </c>
      <c r="H39" s="168" t="s">
        <v>227</v>
      </c>
      <c r="I39" s="168" t="s">
        <v>3896</v>
      </c>
      <c r="J39" s="168" t="s">
        <v>18553</v>
      </c>
      <c r="K39" s="168" t="s">
        <v>159</v>
      </c>
      <c r="L39" s="168" t="s">
        <v>18554</v>
      </c>
      <c r="M39" s="165">
        <v>45878.466666666667</v>
      </c>
      <c r="N39" s="165">
        <v>45875.642881944441</v>
      </c>
      <c r="O39" s="168" t="s">
        <v>16559</v>
      </c>
      <c r="P39" s="168" t="s">
        <v>3335</v>
      </c>
      <c r="Q39" s="168" t="s">
        <v>3335</v>
      </c>
      <c r="R39" s="8"/>
      <c r="S39" s="8"/>
      <c r="T39" s="168" t="s">
        <v>8052</v>
      </c>
      <c r="U39" s="168" t="s">
        <v>8053</v>
      </c>
      <c r="V39" s="168" t="s">
        <v>18555</v>
      </c>
      <c r="W39" s="168" t="s">
        <v>2967</v>
      </c>
      <c r="X39" s="168" t="s">
        <v>18556</v>
      </c>
      <c r="Y39" s="168" t="s">
        <v>30</v>
      </c>
      <c r="Z39" s="168" t="s">
        <v>166</v>
      </c>
      <c r="AA39" s="168">
        <v>1</v>
      </c>
      <c r="AB39" s="168">
        <v>0</v>
      </c>
      <c r="AC39" s="168" t="s">
        <v>544</v>
      </c>
      <c r="AD39" s="87">
        <f>IF(W39="SOPORTE_TELEFÓNICO",'[24]BASE LIQUIDACION REDEBAN 2025'!$B$19,IF(W39="ENVÍO",'[24]BASE LIQUIDACION REDEBAN 2025'!$C$2,IF(Y39="TIPO I",'[24]BASE LIQUIDACION REDEBAN 2025'!$C$2,IF(Y39="TIPO II",'[24]BASE LIQUIDACION REDEBAN 2025'!$C$3,IF(Y39="TIPO III",'[24]BASE LIQUIDACION REDEBAN 2025'!$C$4,IF(Y39="TIPO IV",'[24]BASE LIQUIDACION REDEBAN 2025'!$C$5,IF(Z39="AEREO",'[24]BASE LIQUIDACION REDEBAN 2025'!$B$6,'[24]BASE LIQUIDACION REDEBAN 2025'!$C$5)))))))</f>
        <v>275728.78077800001</v>
      </c>
      <c r="AE39" s="87">
        <f>IF(OR(W39="SOPORTE_TELEFÓNICO",W39="ENVÍO"),0,IF(Y39="TIPO I",'[24]BASE LIQUIDACION REDEBAN 2025'!$B$10,IF(Y39="TIPO II",'[24]BASE LIQUIDACION REDEBAN 2025'!$B$11,IF(Y39="TIPO III",'[24]BASE LIQUIDACION REDEBAN 2025'!$B$12,'[24]BASE LIQUIDACION REDEBAN 2025'!$B$13))))</f>
        <v>196536.5258152</v>
      </c>
      <c r="AF39" s="87">
        <f t="shared" si="1"/>
        <v>275728.78077800001</v>
      </c>
    </row>
    <row r="40" spans="1:32" s="79" customFormat="1" ht="13.15">
      <c r="A40" s="168" t="s">
        <v>68</v>
      </c>
      <c r="B40" s="165" t="str">
        <f>VLOOKUP(A40,'CENTRO DE COSTOS'!A:D,4,FALSE)</f>
        <v>WILLIAM ASDRUBAL ROZO ROZO</v>
      </c>
      <c r="C40" s="165" t="str">
        <f>VLOOKUP(A40,'CENTRO DE COSTOS'!A:D,2,FALSE)</f>
        <v>0004-0004</v>
      </c>
      <c r="D40" s="168">
        <v>99001</v>
      </c>
      <c r="E40" s="168" t="s">
        <v>18557</v>
      </c>
      <c r="F40" s="168">
        <v>50095470</v>
      </c>
      <c r="G40" s="168" t="s">
        <v>8049</v>
      </c>
      <c r="H40" s="168" t="s">
        <v>6214</v>
      </c>
      <c r="I40" s="168" t="s">
        <v>10754</v>
      </c>
      <c r="J40" s="168" t="s">
        <v>18558</v>
      </c>
      <c r="K40" s="168" t="s">
        <v>159</v>
      </c>
      <c r="L40" s="168" t="s">
        <v>18559</v>
      </c>
      <c r="M40" s="165">
        <v>45867.431250000001</v>
      </c>
      <c r="N40" s="165">
        <v>45875.665277777778</v>
      </c>
      <c r="O40" s="168" t="s">
        <v>16559</v>
      </c>
      <c r="P40" s="168" t="s">
        <v>3335</v>
      </c>
      <c r="Q40" s="168" t="s">
        <v>3335</v>
      </c>
      <c r="R40" s="8"/>
      <c r="S40" s="8"/>
      <c r="T40" s="168" t="s">
        <v>8052</v>
      </c>
      <c r="U40" s="168" t="s">
        <v>8053</v>
      </c>
      <c r="V40" s="168" t="s">
        <v>18560</v>
      </c>
      <c r="W40" s="168" t="s">
        <v>2967</v>
      </c>
      <c r="X40" s="168" t="s">
        <v>18561</v>
      </c>
      <c r="Y40" s="168" t="s">
        <v>180</v>
      </c>
      <c r="Z40" s="168" t="s">
        <v>1394</v>
      </c>
      <c r="AA40" s="168">
        <v>1</v>
      </c>
      <c r="AB40" s="168">
        <v>0</v>
      </c>
      <c r="AC40" s="168" t="s">
        <v>10758</v>
      </c>
      <c r="AD40" s="87">
        <f>IF(W40="SOPORTE_TELEFÓNICO",'[24]BASE LIQUIDACION REDEBAN 2025'!$B$19,IF(W40="ENVÍO",'[24]BASE LIQUIDACION REDEBAN 2025'!$C$2,IF(Y40="TIPO I",'[24]BASE LIQUIDACION REDEBAN 2025'!$C$2,IF(Y40="TIPO II",'[24]BASE LIQUIDACION REDEBAN 2025'!$C$3,IF(Y40="TIPO III",'[24]BASE LIQUIDACION REDEBAN 2025'!$C$4,IF(Y40="TIPO IV",'[24]BASE LIQUIDACION REDEBAN 2025'!$C$5,IF(Z40="AEREO",'[24]BASE LIQUIDACION REDEBAN 2025'!$B$6,'[24]BASE LIQUIDACION REDEBAN 2025'!$C$5)))))))</f>
        <v>988462.96268840006</v>
      </c>
      <c r="AE40" s="87">
        <f>IF(OR(W40="SOPORTE_TELEFÓNICO",W40="ENVÍO"),0,IF(Y40="TIPO I",'[24]BASE LIQUIDACION REDEBAN 2025'!$B$10,IF(Y40="TIPO II",'[24]BASE LIQUIDACION REDEBAN 2025'!$B$11,IF(Y40="TIPO III",'[24]BASE LIQUIDACION REDEBAN 2025'!$B$12,'[24]BASE LIQUIDACION REDEBAN 2025'!$B$13))))</f>
        <v>196536.5258152</v>
      </c>
      <c r="AF40" s="87">
        <f t="shared" si="1"/>
        <v>988462.96268840006</v>
      </c>
    </row>
    <row r="41" spans="1:32" s="79" customFormat="1" ht="13.15">
      <c r="A41" s="168" t="s">
        <v>91</v>
      </c>
      <c r="B41" s="165" t="str">
        <f>VLOOKUP(A41,'CENTRO DE COSTOS'!A:D,4,FALSE)</f>
        <v>JOSE MAURICIO HERNANDEZ ROJAS</v>
      </c>
      <c r="C41" s="165" t="str">
        <f>VLOOKUP(A41,'CENTRO DE COSTOS'!A:D,2,FALSE)</f>
        <v>0004-0001</v>
      </c>
      <c r="D41" s="168">
        <v>23417</v>
      </c>
      <c r="E41" s="168" t="s">
        <v>18562</v>
      </c>
      <c r="F41" s="168">
        <v>16606824</v>
      </c>
      <c r="G41" s="168" t="s">
        <v>8049</v>
      </c>
      <c r="H41" s="168" t="s">
        <v>421</v>
      </c>
      <c r="I41" s="168" t="s">
        <v>661</v>
      </c>
      <c r="J41" s="168" t="s">
        <v>18563</v>
      </c>
      <c r="K41" s="168" t="s">
        <v>159</v>
      </c>
      <c r="L41" s="168" t="s">
        <v>18564</v>
      </c>
      <c r="M41" s="165">
        <v>45880.466666666667</v>
      </c>
      <c r="N41" s="165">
        <v>45875.684027777781</v>
      </c>
      <c r="O41" s="168" t="s">
        <v>16559</v>
      </c>
      <c r="P41" s="168" t="s">
        <v>3335</v>
      </c>
      <c r="Q41" s="168" t="s">
        <v>3335</v>
      </c>
      <c r="R41" s="8"/>
      <c r="S41" s="8"/>
      <c r="T41" s="168" t="s">
        <v>18521</v>
      </c>
      <c r="U41" s="168" t="s">
        <v>18565</v>
      </c>
      <c r="V41" s="168" t="s">
        <v>18566</v>
      </c>
      <c r="W41" s="168" t="s">
        <v>2967</v>
      </c>
      <c r="X41" s="168" t="s">
        <v>18567</v>
      </c>
      <c r="Y41" s="168" t="s">
        <v>28</v>
      </c>
      <c r="Z41" s="168" t="s">
        <v>166</v>
      </c>
      <c r="AA41" s="168">
        <v>1</v>
      </c>
      <c r="AB41" s="168">
        <v>0</v>
      </c>
      <c r="AC41" s="168" t="s">
        <v>426</v>
      </c>
      <c r="AD41" s="87">
        <f>IF(W41="SOPORTE_TELEFÓNICO",'[24]BASE LIQUIDACION REDEBAN 2025'!$B$19,IF(W41="ENVÍO",'[24]BASE LIQUIDACION REDEBAN 2025'!$C$2,IF(Y41="TIPO I",'[24]BASE LIQUIDACION REDEBAN 2025'!$C$2,IF(Y41="TIPO II",'[24]BASE LIQUIDACION REDEBAN 2025'!$C$3,IF(Y41="TIPO III",'[24]BASE LIQUIDACION REDEBAN 2025'!$C$4,IF(Y41="TIPO IV",'[24]BASE LIQUIDACION REDEBAN 2025'!$C$5,IF(Z41="AEREO",'[24]BASE LIQUIDACION REDEBAN 2025'!$B$6,'[24]BASE LIQUIDACION REDEBAN 2025'!$C$5)))))))</f>
        <v>144967.87232000002</v>
      </c>
      <c r="AE41" s="87">
        <f>IF(OR(W41="SOPORTE_TELEFÓNICO",W41="ENVÍO"),0,IF(Y41="TIPO I",'[24]BASE LIQUIDACION REDEBAN 2025'!$B$10,IF(Y41="TIPO II",'[24]BASE LIQUIDACION REDEBAN 2025'!$B$11,IF(Y41="TIPO III",'[24]BASE LIQUIDACION REDEBAN 2025'!$B$12,'[24]BASE LIQUIDACION REDEBAN 2025'!$B$13))))</f>
        <v>140395.6348884</v>
      </c>
      <c r="AF41" s="87">
        <f t="shared" si="1"/>
        <v>144967.87232000002</v>
      </c>
    </row>
    <row r="42" spans="1:32" s="79" customFormat="1" ht="13.15">
      <c r="A42" s="168" t="s">
        <v>97</v>
      </c>
      <c r="B42" s="165" t="str">
        <f>VLOOKUP(A42,'CENTRO DE COSTOS'!A:D,4,FALSE)</f>
        <v>JOSE MAURICIO HERNANDEZ ROJAS</v>
      </c>
      <c r="C42" s="165" t="str">
        <f>VLOOKUP(A42,'CENTRO DE COSTOS'!A:D,2,FALSE)</f>
        <v>0004-0001</v>
      </c>
      <c r="D42" s="168">
        <v>70001</v>
      </c>
      <c r="E42" s="168" t="s">
        <v>18568</v>
      </c>
      <c r="F42" s="168">
        <v>19997675</v>
      </c>
      <c r="G42" s="168" t="s">
        <v>8049</v>
      </c>
      <c r="H42" s="168" t="s">
        <v>414</v>
      </c>
      <c r="I42" s="168" t="s">
        <v>97</v>
      </c>
      <c r="J42" s="168" t="s">
        <v>18569</v>
      </c>
      <c r="K42" s="168" t="s">
        <v>159</v>
      </c>
      <c r="L42" s="168" t="s">
        <v>18570</v>
      </c>
      <c r="M42" s="165">
        <v>45880.466666666667</v>
      </c>
      <c r="N42" s="165">
        <v>45877.468055555553</v>
      </c>
      <c r="O42" s="168" t="s">
        <v>16559</v>
      </c>
      <c r="P42" s="168" t="s">
        <v>3335</v>
      </c>
      <c r="Q42" s="168" t="s">
        <v>3335</v>
      </c>
      <c r="R42" s="8"/>
      <c r="S42" s="8"/>
      <c r="T42" s="168" t="s">
        <v>8052</v>
      </c>
      <c r="U42" s="168" t="s">
        <v>8053</v>
      </c>
      <c r="V42" s="168" t="s">
        <v>18571</v>
      </c>
      <c r="W42" s="168" t="s">
        <v>2967</v>
      </c>
      <c r="X42" s="168" t="s">
        <v>18572</v>
      </c>
      <c r="Y42" s="168" t="s">
        <v>25</v>
      </c>
      <c r="Z42" s="168" t="s">
        <v>166</v>
      </c>
      <c r="AA42" s="168">
        <v>1</v>
      </c>
      <c r="AB42" s="168">
        <v>0</v>
      </c>
      <c r="AC42" s="168" t="s">
        <v>419</v>
      </c>
      <c r="AD42" s="87">
        <f>IF(W42="SOPORTE_TELEFÓNICO",'[24]BASE LIQUIDACION REDEBAN 2025'!$B$19,IF(W42="ENVÍO",'[24]BASE LIQUIDACION REDEBAN 2025'!$C$2,IF(Y42="TIPO I",'[24]BASE LIQUIDACION REDEBAN 2025'!$C$2,IF(Y42="TIPO II",'[24]BASE LIQUIDACION REDEBAN 2025'!$C$3,IF(Y42="TIPO III",'[24]BASE LIQUIDACION REDEBAN 2025'!$C$4,IF(Y42="TIPO IV",'[24]BASE LIQUIDACION REDEBAN 2025'!$C$5,IF(Z42="AEREO",'[24]BASE LIQUIDACION REDEBAN 2025'!$B$6,'[24]BASE LIQUIDACION REDEBAN 2025'!$C$5)))))))</f>
        <v>65960.072302</v>
      </c>
      <c r="AE42" s="87">
        <f>IF(OR(W42="SOPORTE_TELEFÓNICO",W42="ENVÍO"),0,IF(Y42="TIPO I",'[24]BASE LIQUIDACION REDEBAN 2025'!$B$10,IF(Y42="TIPO II",'[24]BASE LIQUIDACION REDEBAN 2025'!$B$11,IF(Y42="TIPO III",'[24]BASE LIQUIDACION REDEBAN 2025'!$B$12,'[24]BASE LIQUIDACION REDEBAN 2025'!$B$13))))</f>
        <v>75096.394270399993</v>
      </c>
      <c r="AF42" s="87">
        <f t="shared" si="1"/>
        <v>65960.072302</v>
      </c>
    </row>
    <row r="43" spans="1:32" s="79" customFormat="1" ht="13.15">
      <c r="A43" s="168" t="s">
        <v>64</v>
      </c>
      <c r="B43" s="165" t="str">
        <f>VLOOKUP(A43,'CENTRO DE COSTOS'!A:D,4,FALSE)</f>
        <v>JOSE MAURICIO HERNANDEZ ROJAS</v>
      </c>
      <c r="C43" s="165" t="str">
        <f>VLOOKUP(A43,'CENTRO DE COSTOS'!A:D,2,FALSE)</f>
        <v>0004-0001</v>
      </c>
      <c r="D43" s="168">
        <v>8296</v>
      </c>
      <c r="E43" s="168" t="s">
        <v>18573</v>
      </c>
      <c r="F43" s="168">
        <v>87118757</v>
      </c>
      <c r="G43" s="168" t="s">
        <v>8049</v>
      </c>
      <c r="H43" s="168" t="s">
        <v>389</v>
      </c>
      <c r="I43" s="168" t="s">
        <v>3690</v>
      </c>
      <c r="J43" s="168" t="s">
        <v>18574</v>
      </c>
      <c r="K43" s="168" t="s">
        <v>159</v>
      </c>
      <c r="L43" s="168" t="s">
        <v>18575</v>
      </c>
      <c r="M43" s="165">
        <v>45880.466666666667</v>
      </c>
      <c r="N43" s="165">
        <v>45877.57953703704</v>
      </c>
      <c r="O43" s="168" t="s">
        <v>16559</v>
      </c>
      <c r="P43" s="168" t="s">
        <v>3335</v>
      </c>
      <c r="Q43" s="168" t="s">
        <v>3335</v>
      </c>
      <c r="R43" s="8"/>
      <c r="S43" s="8"/>
      <c r="T43" s="168" t="s">
        <v>8052</v>
      </c>
      <c r="U43" s="168" t="s">
        <v>8053</v>
      </c>
      <c r="V43" s="168" t="s">
        <v>18576</v>
      </c>
      <c r="W43" s="168" t="s">
        <v>2967</v>
      </c>
      <c r="X43" s="168" t="s">
        <v>18577</v>
      </c>
      <c r="Y43" s="168" t="s">
        <v>25</v>
      </c>
      <c r="Z43" s="168" t="s">
        <v>166</v>
      </c>
      <c r="AA43" s="168">
        <v>2</v>
      </c>
      <c r="AB43" s="168">
        <v>0</v>
      </c>
      <c r="AC43" s="168" t="s">
        <v>1093</v>
      </c>
      <c r="AD43" s="87">
        <f>IF(W43="SOPORTE_TELEFÓNICO",'[24]BASE LIQUIDACION REDEBAN 2025'!$B$19,IF(W43="ENVÍO",'[24]BASE LIQUIDACION REDEBAN 2025'!$C$2,IF(Y43="TIPO I",'[24]BASE LIQUIDACION REDEBAN 2025'!$C$2,IF(Y43="TIPO II",'[24]BASE LIQUIDACION REDEBAN 2025'!$C$3,IF(Y43="TIPO III",'[24]BASE LIQUIDACION REDEBAN 2025'!$C$4,IF(Y43="TIPO IV",'[24]BASE LIQUIDACION REDEBAN 2025'!$C$5,IF(Z43="AEREO",'[24]BASE LIQUIDACION REDEBAN 2025'!$B$6,'[24]BASE LIQUIDACION REDEBAN 2025'!$C$5)))))))</f>
        <v>65960.072302</v>
      </c>
      <c r="AE43" s="87">
        <f>IF(OR(W43="SOPORTE_TELEFÓNICO",W43="ENVÍO"),0,IF(Y43="TIPO I",'[24]BASE LIQUIDACION REDEBAN 2025'!$B$10,IF(Y43="TIPO II",'[24]BASE LIQUIDACION REDEBAN 2025'!$B$11,IF(Y43="TIPO III",'[24]BASE LIQUIDACION REDEBAN 2025'!$B$12,'[24]BASE LIQUIDACION REDEBAN 2025'!$B$13))))</f>
        <v>75096.394270399993</v>
      </c>
      <c r="AF43" s="87">
        <f t="shared" si="1"/>
        <v>131920.144604</v>
      </c>
    </row>
    <row r="44" spans="1:32" s="79" customFormat="1" ht="13.15">
      <c r="A44" s="168" t="s">
        <v>68</v>
      </c>
      <c r="B44" s="165" t="str">
        <f>VLOOKUP(A44,'CENTRO DE COSTOS'!A:D,4,FALSE)</f>
        <v>WILLIAM ASDRUBAL ROZO ROZO</v>
      </c>
      <c r="C44" s="165" t="str">
        <f>VLOOKUP(A44,'CENTRO DE COSTOS'!A:D,2,FALSE)</f>
        <v>0004-0004</v>
      </c>
      <c r="D44" s="168">
        <v>11001</v>
      </c>
      <c r="E44" s="168" t="s">
        <v>18578</v>
      </c>
      <c r="F44" s="168">
        <v>18704528</v>
      </c>
      <c r="G44" s="168" t="s">
        <v>8049</v>
      </c>
      <c r="H44" s="168" t="s">
        <v>470</v>
      </c>
      <c r="I44" s="168" t="s">
        <v>68</v>
      </c>
      <c r="J44" s="168" t="s">
        <v>18579</v>
      </c>
      <c r="K44" s="168" t="s">
        <v>159</v>
      </c>
      <c r="L44" s="168" t="s">
        <v>18580</v>
      </c>
      <c r="M44" s="165">
        <v>45882.45</v>
      </c>
      <c r="N44" s="165">
        <v>45877.686620370368</v>
      </c>
      <c r="O44" s="168" t="s">
        <v>16559</v>
      </c>
      <c r="P44" s="168" t="s">
        <v>3335</v>
      </c>
      <c r="Q44" s="168" t="s">
        <v>3335</v>
      </c>
      <c r="R44" s="8"/>
      <c r="S44" s="8"/>
      <c r="T44" s="168" t="s">
        <v>8052</v>
      </c>
      <c r="U44" s="168" t="s">
        <v>8053</v>
      </c>
      <c r="V44" s="168" t="s">
        <v>18581</v>
      </c>
      <c r="W44" s="168" t="s">
        <v>2967</v>
      </c>
      <c r="X44" s="168" t="s">
        <v>18582</v>
      </c>
      <c r="Y44" s="168" t="s">
        <v>25</v>
      </c>
      <c r="Z44" s="168" t="s">
        <v>166</v>
      </c>
      <c r="AA44" s="168">
        <v>1</v>
      </c>
      <c r="AB44" s="168">
        <v>0</v>
      </c>
      <c r="AC44" s="168" t="s">
        <v>573</v>
      </c>
      <c r="AD44" s="87">
        <f>IF(W44="SOPORTE_TELEFÓNICO",'[24]BASE LIQUIDACION REDEBAN 2025'!$B$19,IF(W44="ENVÍO",'[24]BASE LIQUIDACION REDEBAN 2025'!$C$2,IF(Y44="TIPO I",'[24]BASE LIQUIDACION REDEBAN 2025'!$C$2,IF(Y44="TIPO II",'[24]BASE LIQUIDACION REDEBAN 2025'!$C$3,IF(Y44="TIPO III",'[24]BASE LIQUIDACION REDEBAN 2025'!$C$4,IF(Y44="TIPO IV",'[24]BASE LIQUIDACION REDEBAN 2025'!$C$5,IF(Z44="AEREO",'[24]BASE LIQUIDACION REDEBAN 2025'!$B$6,'[24]BASE LIQUIDACION REDEBAN 2025'!$C$5)))))))</f>
        <v>65960.072302</v>
      </c>
      <c r="AE44" s="87">
        <f>IF(OR(W44="SOPORTE_TELEFÓNICO",W44="ENVÍO"),0,IF(Y44="TIPO I",'[24]BASE LIQUIDACION REDEBAN 2025'!$B$10,IF(Y44="TIPO II",'[24]BASE LIQUIDACION REDEBAN 2025'!$B$11,IF(Y44="TIPO III",'[24]BASE LIQUIDACION REDEBAN 2025'!$B$12,'[24]BASE LIQUIDACION REDEBAN 2025'!$B$13))))</f>
        <v>75096.394270399993</v>
      </c>
      <c r="AF44" s="87">
        <f t="shared" si="1"/>
        <v>65960.072302</v>
      </c>
    </row>
    <row r="45" spans="1:32" s="79" customFormat="1" ht="13.15">
      <c r="A45" s="168" t="s">
        <v>99</v>
      </c>
      <c r="B45" s="165" t="str">
        <f>VLOOKUP(A45,'CENTRO DE COSTOS'!A:D,4,FALSE)</f>
        <v>JOSE MAURICIO HERNANDEZ ROJAS</v>
      </c>
      <c r="C45" s="165" t="str">
        <f>VLOOKUP(A45,'CENTRO DE COSTOS'!A:D,2,FALSE)</f>
        <v>0004-0001</v>
      </c>
      <c r="D45" s="168">
        <v>20250</v>
      </c>
      <c r="E45" s="168" t="s">
        <v>18583</v>
      </c>
      <c r="F45" s="168">
        <v>20377420</v>
      </c>
      <c r="G45" s="168" t="s">
        <v>8049</v>
      </c>
      <c r="H45" s="168" t="s">
        <v>440</v>
      </c>
      <c r="I45" s="168" t="s">
        <v>3423</v>
      </c>
      <c r="J45" s="168" t="s">
        <v>18584</v>
      </c>
      <c r="K45" s="168" t="s">
        <v>159</v>
      </c>
      <c r="L45" s="168" t="s">
        <v>18585</v>
      </c>
      <c r="M45" s="165">
        <v>45880.466666666667</v>
      </c>
      <c r="N45" s="165">
        <v>45878.426400462973</v>
      </c>
      <c r="O45" s="168" t="s">
        <v>16559</v>
      </c>
      <c r="P45" s="168" t="s">
        <v>3335</v>
      </c>
      <c r="Q45" s="168" t="s">
        <v>3335</v>
      </c>
      <c r="R45" s="8"/>
      <c r="S45" s="8"/>
      <c r="T45" s="168" t="s">
        <v>18511</v>
      </c>
      <c r="U45" s="168" t="s">
        <v>10324</v>
      </c>
      <c r="V45" s="168" t="s">
        <v>18586</v>
      </c>
      <c r="W45" s="168" t="s">
        <v>2967</v>
      </c>
      <c r="X45" s="168">
        <v>0</v>
      </c>
      <c r="Y45" s="168" t="s">
        <v>30</v>
      </c>
      <c r="Z45" s="168" t="s">
        <v>166</v>
      </c>
      <c r="AA45" s="168">
        <v>1</v>
      </c>
      <c r="AB45" s="168">
        <v>0</v>
      </c>
      <c r="AC45" s="168" t="s">
        <v>1743</v>
      </c>
      <c r="AD45" s="87">
        <f>IF(W45="SOPORTE_TELEFÓNICO",'[24]BASE LIQUIDACION REDEBAN 2025'!$B$19,IF(W45="ENVÍO",'[24]BASE LIQUIDACION REDEBAN 2025'!$C$2,IF(Y45="TIPO I",'[24]BASE LIQUIDACION REDEBAN 2025'!$C$2,IF(Y45="TIPO II",'[24]BASE LIQUIDACION REDEBAN 2025'!$C$3,IF(Y45="TIPO III",'[24]BASE LIQUIDACION REDEBAN 2025'!$C$4,IF(Y45="TIPO IV",'[24]BASE LIQUIDACION REDEBAN 2025'!$C$5,IF(Z45="AEREO",'[24]BASE LIQUIDACION REDEBAN 2025'!$B$6,'[24]BASE LIQUIDACION REDEBAN 2025'!$C$5)))))))</f>
        <v>275728.78077800001</v>
      </c>
      <c r="AE45" s="87">
        <f>IF(OR(W45="SOPORTE_TELEFÓNICO",W45="ENVÍO"),0,IF(Y45="TIPO I",'[24]BASE LIQUIDACION REDEBAN 2025'!$B$10,IF(Y45="TIPO II",'[24]BASE LIQUIDACION REDEBAN 2025'!$B$11,IF(Y45="TIPO III",'[24]BASE LIQUIDACION REDEBAN 2025'!$B$12,'[24]BASE LIQUIDACION REDEBAN 2025'!$B$13))))</f>
        <v>196536.5258152</v>
      </c>
      <c r="AF45" s="87">
        <f t="shared" si="1"/>
        <v>275728.78077800001</v>
      </c>
    </row>
    <row r="46" spans="1:32" s="79" customFormat="1" ht="13.15">
      <c r="A46" s="168" t="s">
        <v>68</v>
      </c>
      <c r="B46" s="165" t="str">
        <f>VLOOKUP(A46,'CENTRO DE COSTOS'!A:D,4,FALSE)</f>
        <v>WILLIAM ASDRUBAL ROZO ROZO</v>
      </c>
      <c r="C46" s="165" t="str">
        <f>VLOOKUP(A46,'CENTRO DE COSTOS'!A:D,2,FALSE)</f>
        <v>0004-0004</v>
      </c>
      <c r="D46" s="168">
        <v>11001</v>
      </c>
      <c r="E46" s="168" t="s">
        <v>18587</v>
      </c>
      <c r="F46" s="168">
        <v>18115535</v>
      </c>
      <c r="G46" s="168" t="s">
        <v>8049</v>
      </c>
      <c r="H46" s="168" t="s">
        <v>470</v>
      </c>
      <c r="I46" s="168" t="s">
        <v>68</v>
      </c>
      <c r="J46" s="168" t="s">
        <v>18588</v>
      </c>
      <c r="K46" s="168" t="s">
        <v>159</v>
      </c>
      <c r="L46" s="168" t="s">
        <v>18589</v>
      </c>
      <c r="M46" s="165">
        <v>45878.466666666667</v>
      </c>
      <c r="N46" s="165">
        <v>45878.475659722222</v>
      </c>
      <c r="O46" s="168" t="s">
        <v>16559</v>
      </c>
      <c r="P46" s="168" t="s">
        <v>3335</v>
      </c>
      <c r="Q46" s="168" t="s">
        <v>3335</v>
      </c>
      <c r="R46" s="8"/>
      <c r="S46" s="8"/>
      <c r="T46" s="168" t="s">
        <v>8052</v>
      </c>
      <c r="U46" s="168" t="s">
        <v>8053</v>
      </c>
      <c r="V46" s="168" t="s">
        <v>18590</v>
      </c>
      <c r="W46" s="168" t="s">
        <v>2967</v>
      </c>
      <c r="X46" s="168" t="s">
        <v>18591</v>
      </c>
      <c r="Y46" s="168" t="s">
        <v>25</v>
      </c>
      <c r="Z46" s="168" t="s">
        <v>166</v>
      </c>
      <c r="AA46" s="168">
        <v>2</v>
      </c>
      <c r="AB46" s="168">
        <v>0</v>
      </c>
      <c r="AC46" s="168" t="s">
        <v>882</v>
      </c>
      <c r="AD46" s="87">
        <f>IF(W46="SOPORTE_TELEFÓNICO",'[24]BASE LIQUIDACION REDEBAN 2025'!$B$19,IF(W46="ENVÍO",'[24]BASE LIQUIDACION REDEBAN 2025'!$C$2,IF(Y46="TIPO I",'[24]BASE LIQUIDACION REDEBAN 2025'!$C$2,IF(Y46="TIPO II",'[24]BASE LIQUIDACION REDEBAN 2025'!$C$3,IF(Y46="TIPO III",'[24]BASE LIQUIDACION REDEBAN 2025'!$C$4,IF(Y46="TIPO IV",'[24]BASE LIQUIDACION REDEBAN 2025'!$C$5,IF(Z46="AEREO",'[24]BASE LIQUIDACION REDEBAN 2025'!$B$6,'[24]BASE LIQUIDACION REDEBAN 2025'!$C$5)))))))</f>
        <v>65960.072302</v>
      </c>
      <c r="AE46" s="87">
        <f>IF(OR(W46="SOPORTE_TELEFÓNICO",W46="ENVÍO"),0,IF(Y46="TIPO I",'[24]BASE LIQUIDACION REDEBAN 2025'!$B$10,IF(Y46="TIPO II",'[24]BASE LIQUIDACION REDEBAN 2025'!$B$11,IF(Y46="TIPO III",'[24]BASE LIQUIDACION REDEBAN 2025'!$B$12,'[24]BASE LIQUIDACION REDEBAN 2025'!$B$13))))</f>
        <v>75096.394270399993</v>
      </c>
      <c r="AF46" s="87">
        <f t="shared" si="1"/>
        <v>131920.144604</v>
      </c>
    </row>
    <row r="47" spans="1:32" s="79" customFormat="1" ht="13.15">
      <c r="A47" s="168" t="s">
        <v>90</v>
      </c>
      <c r="B47" s="165" t="str">
        <f>VLOOKUP(A47,'CENTRO DE COSTOS'!A:D,4,FALSE)</f>
        <v>JUAN SEBASTIÁN RÍOS CASTRILLÓN</v>
      </c>
      <c r="C47" s="165" t="str">
        <f>VLOOKUP(A47,'CENTRO DE COSTOS'!A:D,2,FALSE)</f>
        <v>0004-0005</v>
      </c>
      <c r="D47" s="168">
        <v>5376</v>
      </c>
      <c r="E47" s="168" t="s">
        <v>18592</v>
      </c>
      <c r="F47" s="168">
        <v>17765546</v>
      </c>
      <c r="G47" s="168" t="s">
        <v>8049</v>
      </c>
      <c r="H47" s="168" t="s">
        <v>197</v>
      </c>
      <c r="I47" s="168" t="s">
        <v>1651</v>
      </c>
      <c r="J47" s="168" t="s">
        <v>18593</v>
      </c>
      <c r="K47" s="168" t="s">
        <v>159</v>
      </c>
      <c r="L47" s="168" t="s">
        <v>18594</v>
      </c>
      <c r="M47" s="165">
        <v>45882.45</v>
      </c>
      <c r="N47" s="165">
        <v>45878.492708333331</v>
      </c>
      <c r="O47" s="168" t="s">
        <v>16559</v>
      </c>
      <c r="P47" s="168" t="s">
        <v>3335</v>
      </c>
      <c r="Q47" s="168" t="s">
        <v>3335</v>
      </c>
      <c r="R47" s="8"/>
      <c r="S47" s="8"/>
      <c r="T47" s="168" t="s">
        <v>18521</v>
      </c>
      <c r="U47" s="168" t="s">
        <v>18522</v>
      </c>
      <c r="V47" s="168" t="s">
        <v>18595</v>
      </c>
      <c r="W47" s="168" t="s">
        <v>2967</v>
      </c>
      <c r="X47" s="168">
        <v>0</v>
      </c>
      <c r="Y47" s="168" t="s">
        <v>28</v>
      </c>
      <c r="Z47" s="168" t="s">
        <v>166</v>
      </c>
      <c r="AA47" s="168">
        <v>1</v>
      </c>
      <c r="AB47" s="168">
        <v>0</v>
      </c>
      <c r="AC47" s="168" t="s">
        <v>2327</v>
      </c>
      <c r="AD47" s="87">
        <f>IF(W47="SOPORTE_TELEFÓNICO",'[24]BASE LIQUIDACION REDEBAN 2025'!$B$19,IF(W47="ENVÍO",'[24]BASE LIQUIDACION REDEBAN 2025'!$C$2,IF(Y47="TIPO I",'[24]BASE LIQUIDACION REDEBAN 2025'!$C$2,IF(Y47="TIPO II",'[24]BASE LIQUIDACION REDEBAN 2025'!$C$3,IF(Y47="TIPO III",'[24]BASE LIQUIDACION REDEBAN 2025'!$C$4,IF(Y47="TIPO IV",'[24]BASE LIQUIDACION REDEBAN 2025'!$C$5,IF(Z47="AEREO",'[24]BASE LIQUIDACION REDEBAN 2025'!$B$6,'[24]BASE LIQUIDACION REDEBAN 2025'!$C$5)))))))</f>
        <v>144967.87232000002</v>
      </c>
      <c r="AE47" s="87">
        <f>IF(OR(W47="SOPORTE_TELEFÓNICO",W47="ENVÍO"),0,IF(Y47="TIPO I",'[24]BASE LIQUIDACION REDEBAN 2025'!$B$10,IF(Y47="TIPO II",'[24]BASE LIQUIDACION REDEBAN 2025'!$B$11,IF(Y47="TIPO III",'[24]BASE LIQUIDACION REDEBAN 2025'!$B$12,'[24]BASE LIQUIDACION REDEBAN 2025'!$B$13))))</f>
        <v>140395.6348884</v>
      </c>
      <c r="AF47" s="87">
        <f t="shared" si="1"/>
        <v>144967.87232000002</v>
      </c>
    </row>
    <row r="48" spans="1:32" s="79" customFormat="1" ht="13.15">
      <c r="A48" s="168" t="s">
        <v>68</v>
      </c>
      <c r="B48" s="165" t="str">
        <f>VLOOKUP(A48,'CENTRO DE COSTOS'!A:D,4,FALSE)</f>
        <v>WILLIAM ASDRUBAL ROZO ROZO</v>
      </c>
      <c r="C48" s="165" t="str">
        <f>VLOOKUP(A48,'CENTRO DE COSTOS'!A:D,2,FALSE)</f>
        <v>0004-0004</v>
      </c>
      <c r="D48" s="168">
        <v>25290</v>
      </c>
      <c r="E48" s="168" t="s">
        <v>18596</v>
      </c>
      <c r="F48" s="168">
        <v>20461596</v>
      </c>
      <c r="G48" s="168" t="s">
        <v>8049</v>
      </c>
      <c r="H48" s="168" t="s">
        <v>470</v>
      </c>
      <c r="I48" s="168" t="s">
        <v>1935</v>
      </c>
      <c r="J48" s="168" t="s">
        <v>18597</v>
      </c>
      <c r="K48" s="168" t="s">
        <v>159</v>
      </c>
      <c r="L48" s="168" t="s">
        <v>18598</v>
      </c>
      <c r="M48" s="165">
        <v>45878.465277777781</v>
      </c>
      <c r="N48" s="165">
        <v>45880.350694444445</v>
      </c>
      <c r="O48" s="168"/>
      <c r="P48" s="168" t="s">
        <v>3335</v>
      </c>
      <c r="Q48" s="168" t="s">
        <v>8386</v>
      </c>
      <c r="R48" s="8"/>
      <c r="S48" s="8"/>
      <c r="T48" s="168" t="s">
        <v>8052</v>
      </c>
      <c r="U48" s="168" t="s">
        <v>8053</v>
      </c>
      <c r="V48" s="168" t="s">
        <v>18599</v>
      </c>
      <c r="W48" s="168" t="s">
        <v>2967</v>
      </c>
      <c r="X48" s="168" t="s">
        <v>18600</v>
      </c>
      <c r="Y48" s="168" t="s">
        <v>28</v>
      </c>
      <c r="Z48" s="168" t="s">
        <v>166</v>
      </c>
      <c r="AA48" s="168">
        <v>1</v>
      </c>
      <c r="AB48" s="168">
        <v>0</v>
      </c>
      <c r="AC48" s="168" t="s">
        <v>887</v>
      </c>
      <c r="AD48" s="87">
        <f>IF(W48="SOPORTE_TELEFÓNICO",'[24]BASE LIQUIDACION REDEBAN 2025'!$B$19,IF(W48="ENVÍO",'[24]BASE LIQUIDACION REDEBAN 2025'!$C$2,IF(Y48="TIPO I",'[24]BASE LIQUIDACION REDEBAN 2025'!$C$2,IF(Y48="TIPO II",'[24]BASE LIQUIDACION REDEBAN 2025'!$C$3,IF(Y48="TIPO III",'[24]BASE LIQUIDACION REDEBAN 2025'!$C$4,IF(Y48="TIPO IV",'[24]BASE LIQUIDACION REDEBAN 2025'!$C$5,IF(Z48="AEREO",'[24]BASE LIQUIDACION REDEBAN 2025'!$B$6,'[24]BASE LIQUIDACION REDEBAN 2025'!$C$5)))))))</f>
        <v>144967.87232000002</v>
      </c>
      <c r="AE48" s="87">
        <f>IF(OR(W48="SOPORTE_TELEFÓNICO",W48="ENVÍO"),0,IF(Y48="TIPO I",'[24]BASE LIQUIDACION REDEBAN 2025'!$B$10,IF(Y48="TIPO II",'[24]BASE LIQUIDACION REDEBAN 2025'!$B$11,IF(Y48="TIPO III",'[24]BASE LIQUIDACION REDEBAN 2025'!$B$12,'[24]BASE LIQUIDACION REDEBAN 2025'!$B$13))))</f>
        <v>140395.6348884</v>
      </c>
      <c r="AF48" s="87">
        <f t="shared" si="1"/>
        <v>144967.87232000002</v>
      </c>
    </row>
    <row r="49" spans="1:32" s="79" customFormat="1" ht="13.15">
      <c r="A49" s="168" t="s">
        <v>68</v>
      </c>
      <c r="B49" s="165" t="str">
        <f>VLOOKUP(A49,'CENTRO DE COSTOS'!A:D,4,FALSE)</f>
        <v>WILLIAM ASDRUBAL ROZO ROZO</v>
      </c>
      <c r="C49" s="165" t="str">
        <f>VLOOKUP(A49,'CENTRO DE COSTOS'!A:D,2,FALSE)</f>
        <v>0004-0004</v>
      </c>
      <c r="D49" s="168">
        <v>11001</v>
      </c>
      <c r="E49" s="168" t="s">
        <v>18601</v>
      </c>
      <c r="F49" s="168">
        <v>87281858</v>
      </c>
      <c r="G49" s="168" t="s">
        <v>8049</v>
      </c>
      <c r="H49" s="168" t="s">
        <v>470</v>
      </c>
      <c r="I49" s="168" t="s">
        <v>68</v>
      </c>
      <c r="J49" s="168" t="s">
        <v>18602</v>
      </c>
      <c r="K49" s="168" t="s">
        <v>159</v>
      </c>
      <c r="L49" s="168" t="s">
        <v>18603</v>
      </c>
      <c r="M49" s="165">
        <v>45882.45</v>
      </c>
      <c r="N49" s="165">
        <v>45880.472916666666</v>
      </c>
      <c r="O49" s="168" t="s">
        <v>16559</v>
      </c>
      <c r="P49" s="168" t="s">
        <v>3335</v>
      </c>
      <c r="Q49" s="168" t="s">
        <v>3335</v>
      </c>
      <c r="R49" s="8"/>
      <c r="S49" s="8"/>
      <c r="T49" s="168" t="s">
        <v>18511</v>
      </c>
      <c r="U49" s="168" t="s">
        <v>10324</v>
      </c>
      <c r="V49" s="168" t="s">
        <v>18604</v>
      </c>
      <c r="W49" s="168" t="s">
        <v>2967</v>
      </c>
      <c r="X49" s="168">
        <v>0</v>
      </c>
      <c r="Y49" s="168" t="s">
        <v>25</v>
      </c>
      <c r="Z49" s="168" t="s">
        <v>166</v>
      </c>
      <c r="AA49" s="168">
        <v>2</v>
      </c>
      <c r="AB49" s="168">
        <v>0</v>
      </c>
      <c r="AC49" s="168" t="s">
        <v>475</v>
      </c>
      <c r="AD49" s="87">
        <f>IF(W49="SOPORTE_TELEFÓNICO",'[24]BASE LIQUIDACION REDEBAN 2025'!$B$19,IF(W49="ENVÍO",'[24]BASE LIQUIDACION REDEBAN 2025'!$C$2,IF(Y49="TIPO I",'[24]BASE LIQUIDACION REDEBAN 2025'!$C$2,IF(Y49="TIPO II",'[24]BASE LIQUIDACION REDEBAN 2025'!$C$3,IF(Y49="TIPO III",'[24]BASE LIQUIDACION REDEBAN 2025'!$C$4,IF(Y49="TIPO IV",'[24]BASE LIQUIDACION REDEBAN 2025'!$C$5,IF(Z49="AEREO",'[24]BASE LIQUIDACION REDEBAN 2025'!$B$6,'[24]BASE LIQUIDACION REDEBAN 2025'!$C$5)))))))</f>
        <v>65960.072302</v>
      </c>
      <c r="AE49" s="87">
        <f>IF(OR(W49="SOPORTE_TELEFÓNICO",W49="ENVÍO"),0,IF(Y49="TIPO I",'[24]BASE LIQUIDACION REDEBAN 2025'!$B$10,IF(Y49="TIPO II",'[24]BASE LIQUIDACION REDEBAN 2025'!$B$11,IF(Y49="TIPO III",'[24]BASE LIQUIDACION REDEBAN 2025'!$B$12,'[24]BASE LIQUIDACION REDEBAN 2025'!$B$13))))</f>
        <v>75096.394270399993</v>
      </c>
      <c r="AF49" s="87">
        <f t="shared" si="1"/>
        <v>131920.144604</v>
      </c>
    </row>
    <row r="50" spans="1:32" s="79" customFormat="1" ht="13.15">
      <c r="A50" s="168" t="s">
        <v>68</v>
      </c>
      <c r="B50" s="165" t="str">
        <f>VLOOKUP(A50,'CENTRO DE COSTOS'!A:D,4,FALSE)</f>
        <v>WILLIAM ASDRUBAL ROZO ROZO</v>
      </c>
      <c r="C50" s="165" t="str">
        <f>VLOOKUP(A50,'CENTRO DE COSTOS'!A:D,2,FALSE)</f>
        <v>0004-0004</v>
      </c>
      <c r="D50" s="168">
        <v>25430</v>
      </c>
      <c r="E50" s="168" t="s">
        <v>18605</v>
      </c>
      <c r="F50" s="168">
        <v>15820541</v>
      </c>
      <c r="G50" s="168" t="s">
        <v>8049</v>
      </c>
      <c r="H50" s="168" t="s">
        <v>470</v>
      </c>
      <c r="I50" s="168" t="s">
        <v>2682</v>
      </c>
      <c r="J50" s="168" t="s">
        <v>18606</v>
      </c>
      <c r="K50" s="168" t="s">
        <v>159</v>
      </c>
      <c r="L50" s="168" t="s">
        <v>18607</v>
      </c>
      <c r="M50" s="165">
        <v>45882.45</v>
      </c>
      <c r="N50" s="165">
        <v>45880.581643518519</v>
      </c>
      <c r="O50" s="168" t="s">
        <v>16559</v>
      </c>
      <c r="P50" s="168" t="s">
        <v>3335</v>
      </c>
      <c r="Q50" s="168" t="s">
        <v>3335</v>
      </c>
      <c r="R50" s="8"/>
      <c r="S50" s="8"/>
      <c r="T50" s="168" t="s">
        <v>8052</v>
      </c>
      <c r="U50" s="168" t="s">
        <v>8053</v>
      </c>
      <c r="V50" s="168" t="s">
        <v>18608</v>
      </c>
      <c r="W50" s="168" t="s">
        <v>2967</v>
      </c>
      <c r="X50" s="168" t="s">
        <v>18609</v>
      </c>
      <c r="Y50" s="168" t="s">
        <v>28</v>
      </c>
      <c r="Z50" s="168" t="s">
        <v>166</v>
      </c>
      <c r="AA50" s="168">
        <v>1</v>
      </c>
      <c r="AB50" s="168">
        <v>0</v>
      </c>
      <c r="AC50" s="168" t="s">
        <v>573</v>
      </c>
      <c r="AD50" s="87">
        <f>IF(W50="SOPORTE_TELEFÓNICO",'[24]BASE LIQUIDACION REDEBAN 2025'!$B$19,IF(W50="ENVÍO",'[24]BASE LIQUIDACION REDEBAN 2025'!$C$2,IF(Y50="TIPO I",'[24]BASE LIQUIDACION REDEBAN 2025'!$C$2,IF(Y50="TIPO II",'[24]BASE LIQUIDACION REDEBAN 2025'!$C$3,IF(Y50="TIPO III",'[24]BASE LIQUIDACION REDEBAN 2025'!$C$4,IF(Y50="TIPO IV",'[24]BASE LIQUIDACION REDEBAN 2025'!$C$5,IF(Z50="AEREO",'[24]BASE LIQUIDACION REDEBAN 2025'!$B$6,'[24]BASE LIQUIDACION REDEBAN 2025'!$C$5)))))))</f>
        <v>144967.87232000002</v>
      </c>
      <c r="AE50" s="87">
        <f>IF(OR(W50="SOPORTE_TELEFÓNICO",W50="ENVÍO"),0,IF(Y50="TIPO I",'[24]BASE LIQUIDACION REDEBAN 2025'!$B$10,IF(Y50="TIPO II",'[24]BASE LIQUIDACION REDEBAN 2025'!$B$11,IF(Y50="TIPO III",'[24]BASE LIQUIDACION REDEBAN 2025'!$B$12,'[24]BASE LIQUIDACION REDEBAN 2025'!$B$13))))</f>
        <v>140395.6348884</v>
      </c>
      <c r="AF50" s="87">
        <f t="shared" si="1"/>
        <v>144967.87232000002</v>
      </c>
    </row>
    <row r="51" spans="1:32" s="79" customFormat="1" ht="13.15">
      <c r="A51" s="168" t="s">
        <v>68</v>
      </c>
      <c r="B51" s="165" t="str">
        <f>VLOOKUP(A51,'CENTRO DE COSTOS'!A:D,4,FALSE)</f>
        <v>WILLIAM ASDRUBAL ROZO ROZO</v>
      </c>
      <c r="C51" s="165" t="str">
        <f>VLOOKUP(A51,'CENTRO DE COSTOS'!A:D,2,FALSE)</f>
        <v>0004-0004</v>
      </c>
      <c r="D51" s="168">
        <v>11001</v>
      </c>
      <c r="E51" s="168" t="s">
        <v>18610</v>
      </c>
      <c r="F51" s="168">
        <v>16789893</v>
      </c>
      <c r="G51" s="168" t="s">
        <v>8049</v>
      </c>
      <c r="H51" s="168" t="s">
        <v>470</v>
      </c>
      <c r="I51" s="168" t="s">
        <v>68</v>
      </c>
      <c r="J51" s="168" t="s">
        <v>18611</v>
      </c>
      <c r="K51" s="168" t="s">
        <v>159</v>
      </c>
      <c r="L51" s="168" t="s">
        <v>18612</v>
      </c>
      <c r="M51" s="165">
        <v>45882.55</v>
      </c>
      <c r="N51" s="165">
        <v>45880.58829861111</v>
      </c>
      <c r="O51" s="168" t="s">
        <v>16559</v>
      </c>
      <c r="P51" s="168" t="s">
        <v>3335</v>
      </c>
      <c r="Q51" s="168" t="s">
        <v>3335</v>
      </c>
      <c r="R51" s="8"/>
      <c r="S51" s="8"/>
      <c r="T51" s="168" t="s">
        <v>8052</v>
      </c>
      <c r="U51" s="168" t="s">
        <v>8053</v>
      </c>
      <c r="V51" s="168" t="s">
        <v>18613</v>
      </c>
      <c r="W51" s="168" t="s">
        <v>2967</v>
      </c>
      <c r="X51" s="168" t="s">
        <v>18614</v>
      </c>
      <c r="Y51" s="168" t="s">
        <v>25</v>
      </c>
      <c r="Z51" s="168" t="s">
        <v>166</v>
      </c>
      <c r="AA51" s="168">
        <v>1</v>
      </c>
      <c r="AB51" s="168">
        <v>0</v>
      </c>
      <c r="AC51" s="168" t="s">
        <v>2153</v>
      </c>
      <c r="AD51" s="87">
        <f>IF(W51="SOPORTE_TELEFÓNICO",'[24]BASE LIQUIDACION REDEBAN 2025'!$B$19,IF(W51="ENVÍO",'[24]BASE LIQUIDACION REDEBAN 2025'!$C$2,IF(Y51="TIPO I",'[24]BASE LIQUIDACION REDEBAN 2025'!$C$2,IF(Y51="TIPO II",'[24]BASE LIQUIDACION REDEBAN 2025'!$C$3,IF(Y51="TIPO III",'[24]BASE LIQUIDACION REDEBAN 2025'!$C$4,IF(Y51="TIPO IV",'[24]BASE LIQUIDACION REDEBAN 2025'!$C$5,IF(Z51="AEREO",'[24]BASE LIQUIDACION REDEBAN 2025'!$B$6,'[24]BASE LIQUIDACION REDEBAN 2025'!$C$5)))))))</f>
        <v>65960.072302</v>
      </c>
      <c r="AE51" s="87">
        <f>IF(OR(W51="SOPORTE_TELEFÓNICO",W51="ENVÍO"),0,IF(Y51="TIPO I",'[24]BASE LIQUIDACION REDEBAN 2025'!$B$10,IF(Y51="TIPO II",'[24]BASE LIQUIDACION REDEBAN 2025'!$B$11,IF(Y51="TIPO III",'[24]BASE LIQUIDACION REDEBAN 2025'!$B$12,'[24]BASE LIQUIDACION REDEBAN 2025'!$B$13))))</f>
        <v>75096.394270399993</v>
      </c>
      <c r="AF51" s="87">
        <f t="shared" si="1"/>
        <v>65960.072302</v>
      </c>
    </row>
    <row r="52" spans="1:32" s="79" customFormat="1" ht="13.15">
      <c r="A52" s="168" t="s">
        <v>76</v>
      </c>
      <c r="B52" s="165" t="str">
        <f>VLOOKUP(A52,'CENTRO DE COSTOS'!A:D,4,FALSE)</f>
        <v>DIEGO FERNANDO HENAO CARDONA</v>
      </c>
      <c r="C52" s="165" t="str">
        <f>VLOOKUP(A52,'CENTRO DE COSTOS'!A:D,2,FALSE)</f>
        <v>0004-0003</v>
      </c>
      <c r="D52" s="168">
        <v>19698</v>
      </c>
      <c r="E52" s="168" t="s">
        <v>18615</v>
      </c>
      <c r="F52" s="168">
        <v>47944152</v>
      </c>
      <c r="G52" s="168" t="s">
        <v>8049</v>
      </c>
      <c r="H52" s="168" t="s">
        <v>258</v>
      </c>
      <c r="I52" s="168" t="s">
        <v>2459</v>
      </c>
      <c r="J52" s="168" t="s">
        <v>18616</v>
      </c>
      <c r="K52" s="168" t="s">
        <v>159</v>
      </c>
      <c r="L52" s="168" t="s">
        <v>18617</v>
      </c>
      <c r="M52" s="165">
        <v>45878.466666666667</v>
      </c>
      <c r="N52" s="165">
        <v>45880.625335648147</v>
      </c>
      <c r="O52" s="168" t="s">
        <v>16559</v>
      </c>
      <c r="P52" s="168" t="s">
        <v>3335</v>
      </c>
      <c r="Q52" s="168" t="s">
        <v>3335</v>
      </c>
      <c r="R52" s="8"/>
      <c r="S52" s="8"/>
      <c r="T52" s="168" t="s">
        <v>8052</v>
      </c>
      <c r="U52" s="168" t="s">
        <v>8053</v>
      </c>
      <c r="V52" s="168" t="s">
        <v>18618</v>
      </c>
      <c r="W52" s="168" t="s">
        <v>2967</v>
      </c>
      <c r="X52" s="168" t="s">
        <v>18619</v>
      </c>
      <c r="Y52" s="168" t="s">
        <v>28</v>
      </c>
      <c r="Z52" s="168" t="s">
        <v>166</v>
      </c>
      <c r="AA52" s="168">
        <v>1</v>
      </c>
      <c r="AB52" s="168">
        <v>0</v>
      </c>
      <c r="AC52" s="168" t="s">
        <v>233</v>
      </c>
      <c r="AD52" s="87">
        <f>IF(W52="SOPORTE_TELEFÓNICO",'[24]BASE LIQUIDACION REDEBAN 2025'!$B$19,IF(W52="ENVÍO",'[24]BASE LIQUIDACION REDEBAN 2025'!$C$2,IF(Y52="TIPO I",'[24]BASE LIQUIDACION REDEBAN 2025'!$C$2,IF(Y52="TIPO II",'[24]BASE LIQUIDACION REDEBAN 2025'!$C$3,IF(Y52="TIPO III",'[24]BASE LIQUIDACION REDEBAN 2025'!$C$4,IF(Y52="TIPO IV",'[24]BASE LIQUIDACION REDEBAN 2025'!$C$5,IF(Z52="AEREO",'[24]BASE LIQUIDACION REDEBAN 2025'!$B$6,'[24]BASE LIQUIDACION REDEBAN 2025'!$C$5)))))))</f>
        <v>144967.87232000002</v>
      </c>
      <c r="AE52" s="87">
        <f>IF(OR(W52="SOPORTE_TELEFÓNICO",W52="ENVÍO"),0,IF(Y52="TIPO I",'[24]BASE LIQUIDACION REDEBAN 2025'!$B$10,IF(Y52="TIPO II",'[24]BASE LIQUIDACION REDEBAN 2025'!$B$11,IF(Y52="TIPO III",'[24]BASE LIQUIDACION REDEBAN 2025'!$B$12,'[24]BASE LIQUIDACION REDEBAN 2025'!$B$13))))</f>
        <v>140395.6348884</v>
      </c>
      <c r="AF52" s="87">
        <f t="shared" si="1"/>
        <v>144967.87232000002</v>
      </c>
    </row>
    <row r="53" spans="1:32" s="79" customFormat="1" ht="13.15">
      <c r="A53" s="168" t="s">
        <v>97</v>
      </c>
      <c r="B53" s="165" t="str">
        <f>VLOOKUP(A53,'CENTRO DE COSTOS'!A:D,4,FALSE)</f>
        <v>JOSE MAURICIO HERNANDEZ ROJAS</v>
      </c>
      <c r="C53" s="165" t="str">
        <f>VLOOKUP(A53,'CENTRO DE COSTOS'!A:D,2,FALSE)</f>
        <v>0004-0001</v>
      </c>
      <c r="D53" s="168">
        <v>70221</v>
      </c>
      <c r="E53" s="168" t="s">
        <v>18620</v>
      </c>
      <c r="F53" s="168">
        <v>19997659</v>
      </c>
      <c r="G53" s="168" t="s">
        <v>8049</v>
      </c>
      <c r="H53" s="168" t="s">
        <v>414</v>
      </c>
      <c r="I53" s="168" t="s">
        <v>6224</v>
      </c>
      <c r="J53" s="168" t="s">
        <v>18621</v>
      </c>
      <c r="K53" s="168" t="s">
        <v>159</v>
      </c>
      <c r="L53" s="168" t="s">
        <v>18622</v>
      </c>
      <c r="M53" s="165">
        <v>45880.466666666667</v>
      </c>
      <c r="N53" s="165">
        <v>45881.365671296298</v>
      </c>
      <c r="O53" s="168" t="s">
        <v>16559</v>
      </c>
      <c r="P53" s="168" t="s">
        <v>3335</v>
      </c>
      <c r="Q53" s="168" t="s">
        <v>3335</v>
      </c>
      <c r="R53" s="8"/>
      <c r="S53" s="8"/>
      <c r="T53" s="168" t="s">
        <v>18521</v>
      </c>
      <c r="U53" s="168" t="s">
        <v>18522</v>
      </c>
      <c r="V53" s="168" t="s">
        <v>18623</v>
      </c>
      <c r="W53" s="168" t="s">
        <v>2967</v>
      </c>
      <c r="X53" s="168" t="s">
        <v>18624</v>
      </c>
      <c r="Y53" s="168" t="s">
        <v>28</v>
      </c>
      <c r="Z53" s="168" t="s">
        <v>166</v>
      </c>
      <c r="AA53" s="168">
        <v>1</v>
      </c>
      <c r="AB53" s="168">
        <v>0</v>
      </c>
      <c r="AC53" s="168" t="s">
        <v>419</v>
      </c>
      <c r="AD53" s="87">
        <f>IF(W53="SOPORTE_TELEFÓNICO",'[24]BASE LIQUIDACION REDEBAN 2025'!$B$19,IF(W53="ENVÍO",'[24]BASE LIQUIDACION REDEBAN 2025'!$C$2,IF(Y53="TIPO I",'[24]BASE LIQUIDACION REDEBAN 2025'!$C$2,IF(Y53="TIPO II",'[24]BASE LIQUIDACION REDEBAN 2025'!$C$3,IF(Y53="TIPO III",'[24]BASE LIQUIDACION REDEBAN 2025'!$C$4,IF(Y53="TIPO IV",'[24]BASE LIQUIDACION REDEBAN 2025'!$C$5,IF(Z53="AEREO",'[24]BASE LIQUIDACION REDEBAN 2025'!$B$6,'[24]BASE LIQUIDACION REDEBAN 2025'!$C$5)))))))</f>
        <v>144967.87232000002</v>
      </c>
      <c r="AE53" s="87">
        <f>IF(OR(W53="SOPORTE_TELEFÓNICO",W53="ENVÍO"),0,IF(Y53="TIPO I",'[24]BASE LIQUIDACION REDEBAN 2025'!$B$10,IF(Y53="TIPO II",'[24]BASE LIQUIDACION REDEBAN 2025'!$B$11,IF(Y53="TIPO III",'[24]BASE LIQUIDACION REDEBAN 2025'!$B$12,'[24]BASE LIQUIDACION REDEBAN 2025'!$B$13))))</f>
        <v>140395.6348884</v>
      </c>
      <c r="AF53" s="87">
        <f t="shared" si="1"/>
        <v>144967.87232000002</v>
      </c>
    </row>
    <row r="54" spans="1:32" s="79" customFormat="1" ht="13.15">
      <c r="A54" s="168" t="s">
        <v>93</v>
      </c>
      <c r="B54" s="165" t="str">
        <f>VLOOKUP(A54,'CENTRO DE COSTOS'!A:D,4,FALSE)</f>
        <v>DIEGO FERNANDO HENAO CARDONA</v>
      </c>
      <c r="C54" s="165" t="str">
        <f>VLOOKUP(A54,'CENTRO DE COSTOS'!A:D,2,FALSE)</f>
        <v>0004-0003</v>
      </c>
      <c r="D54" s="168">
        <v>52693</v>
      </c>
      <c r="E54" s="168" t="s">
        <v>18625</v>
      </c>
      <c r="F54" s="168">
        <v>24347429</v>
      </c>
      <c r="G54" s="168" t="s">
        <v>8049</v>
      </c>
      <c r="H54" s="168" t="s">
        <v>174</v>
      </c>
      <c r="I54" s="168" t="s">
        <v>3637</v>
      </c>
      <c r="J54" s="168" t="s">
        <v>18626</v>
      </c>
      <c r="K54" s="168" t="s">
        <v>159</v>
      </c>
      <c r="L54" s="168" t="s">
        <v>18627</v>
      </c>
      <c r="M54" s="165">
        <v>45878.466666666667</v>
      </c>
      <c r="N54" s="165">
        <v>45881.415023148147</v>
      </c>
      <c r="O54" s="168" t="s">
        <v>16559</v>
      </c>
      <c r="P54" s="168" t="s">
        <v>3335</v>
      </c>
      <c r="Q54" s="168" t="s">
        <v>3335</v>
      </c>
      <c r="R54" s="8"/>
      <c r="S54" s="8"/>
      <c r="T54" s="168" t="s">
        <v>9450</v>
      </c>
      <c r="U54" s="168" t="s">
        <v>9451</v>
      </c>
      <c r="V54" s="168" t="s">
        <v>18628</v>
      </c>
      <c r="W54" s="168" t="s">
        <v>3213</v>
      </c>
      <c r="X54" s="168">
        <v>0</v>
      </c>
      <c r="Y54" s="168" t="s">
        <v>32</v>
      </c>
      <c r="Z54" s="168" t="s">
        <v>166</v>
      </c>
      <c r="AA54" s="168">
        <v>0</v>
      </c>
      <c r="AB54" s="168">
        <v>0</v>
      </c>
      <c r="AC54" s="168" t="s">
        <v>3668</v>
      </c>
      <c r="AD54" s="87">
        <f>IF(W54="SOPORTE_TELEFÓNICO",'[24]BASE LIQUIDACION REDEBAN 2025'!$B$19,IF(W54="ENVÍO",'[24]BASE LIQUIDACION REDEBAN 2025'!$C$2,IF(Y54="TIPO I",'[24]BASE LIQUIDACION REDEBAN 2025'!$C$2,IF(Y54="TIPO II",'[24]BASE LIQUIDACION REDEBAN 2025'!$C$3,IF(Y54="TIPO III",'[24]BASE LIQUIDACION REDEBAN 2025'!$C$4,IF(Y54="TIPO IV",'[24]BASE LIQUIDACION REDEBAN 2025'!$C$5,IF(Z54="AEREO",'[24]BASE LIQUIDACION REDEBAN 2025'!$B$6,'[24]BASE LIQUIDACION REDEBAN 2025'!$C$5)))))))</f>
        <v>41241.0800752</v>
      </c>
      <c r="AE54" s="87">
        <f>IF(OR(W54="SOPORTE_TELEFÓNICO",W54="ENVÍO"),0,IF(Y54="TIPO I",'[24]BASE LIQUIDACION REDEBAN 2025'!$B$10,IF(Y54="TIPO II",'[24]BASE LIQUIDACION REDEBAN 2025'!$B$11,IF(Y54="TIPO III",'[24]BASE LIQUIDACION REDEBAN 2025'!$B$12,'[24]BASE LIQUIDACION REDEBAN 2025'!$B$13))))</f>
        <v>0</v>
      </c>
      <c r="AF54" s="87">
        <f t="shared" si="1"/>
        <v>41241.0800752</v>
      </c>
    </row>
    <row r="55" spans="1:32" s="79" customFormat="1" ht="13.15">
      <c r="A55" s="168" t="s">
        <v>90</v>
      </c>
      <c r="B55" s="165" t="str">
        <f>VLOOKUP(A55,'CENTRO DE COSTOS'!A:D,4,FALSE)</f>
        <v>JUAN SEBASTIÁN RÍOS CASTRILLÓN</v>
      </c>
      <c r="C55" s="165" t="str">
        <f>VLOOKUP(A55,'CENTRO DE COSTOS'!A:D,2,FALSE)</f>
        <v>0004-0005</v>
      </c>
      <c r="D55" s="168">
        <v>5001</v>
      </c>
      <c r="E55" s="168" t="s">
        <v>18629</v>
      </c>
      <c r="F55" s="168">
        <v>80183114</v>
      </c>
      <c r="G55" s="168" t="s">
        <v>8049</v>
      </c>
      <c r="H55" s="168" t="s">
        <v>197</v>
      </c>
      <c r="I55" s="168" t="s">
        <v>90</v>
      </c>
      <c r="J55" s="168" t="s">
        <v>18630</v>
      </c>
      <c r="K55" s="168" t="s">
        <v>159</v>
      </c>
      <c r="L55" s="168" t="s">
        <v>18631</v>
      </c>
      <c r="M55" s="165">
        <v>45882.45</v>
      </c>
      <c r="N55" s="165">
        <v>45881.461064814823</v>
      </c>
      <c r="O55" s="168" t="s">
        <v>16559</v>
      </c>
      <c r="P55" s="168" t="s">
        <v>3335</v>
      </c>
      <c r="Q55" s="168" t="s">
        <v>3335</v>
      </c>
      <c r="R55" s="8"/>
      <c r="S55" s="8"/>
      <c r="T55" s="168" t="s">
        <v>8052</v>
      </c>
      <c r="U55" s="168" t="s">
        <v>8053</v>
      </c>
      <c r="V55" s="168" t="s">
        <v>18632</v>
      </c>
      <c r="W55" s="168" t="s">
        <v>2967</v>
      </c>
      <c r="X55" s="168" t="s">
        <v>18633</v>
      </c>
      <c r="Y55" s="168" t="s">
        <v>25</v>
      </c>
      <c r="Z55" s="168" t="s">
        <v>166</v>
      </c>
      <c r="AA55" s="168">
        <v>1</v>
      </c>
      <c r="AB55" s="168">
        <v>0</v>
      </c>
      <c r="AC55" s="168" t="s">
        <v>4326</v>
      </c>
      <c r="AD55" s="87">
        <f>IF(W55="SOPORTE_TELEFÓNICO",'[24]BASE LIQUIDACION REDEBAN 2025'!$B$19,IF(W55="ENVÍO",'[24]BASE LIQUIDACION REDEBAN 2025'!$C$2,IF(Y55="TIPO I",'[24]BASE LIQUIDACION REDEBAN 2025'!$C$2,IF(Y55="TIPO II",'[24]BASE LIQUIDACION REDEBAN 2025'!$C$3,IF(Y55="TIPO III",'[24]BASE LIQUIDACION REDEBAN 2025'!$C$4,IF(Y55="TIPO IV",'[24]BASE LIQUIDACION REDEBAN 2025'!$C$5,IF(Z55="AEREO",'[24]BASE LIQUIDACION REDEBAN 2025'!$B$6,'[24]BASE LIQUIDACION REDEBAN 2025'!$C$5)))))))</f>
        <v>65960.072302</v>
      </c>
      <c r="AE55" s="87">
        <f>IF(OR(W55="SOPORTE_TELEFÓNICO",W55="ENVÍO"),0,IF(Y55="TIPO I",'[24]BASE LIQUIDACION REDEBAN 2025'!$B$10,IF(Y55="TIPO II",'[24]BASE LIQUIDACION REDEBAN 2025'!$B$11,IF(Y55="TIPO III",'[24]BASE LIQUIDACION REDEBAN 2025'!$B$12,'[24]BASE LIQUIDACION REDEBAN 2025'!$B$13))))</f>
        <v>75096.394270399993</v>
      </c>
      <c r="AF55" s="87">
        <f t="shared" si="1"/>
        <v>65960.072302</v>
      </c>
    </row>
    <row r="56" spans="1:32" s="79" customFormat="1" ht="13.15">
      <c r="A56" s="168" t="s">
        <v>86</v>
      </c>
      <c r="B56" s="165" t="str">
        <f>VLOOKUP(A56,'CENTRO DE COSTOS'!A:D,4,FALSE)</f>
        <v>KEVIN ALEXIS CORZO BUSTOS</v>
      </c>
      <c r="C56" s="165" t="str">
        <f>VLOOKUP(A56,'CENTRO DE COSTOS'!A:D,2,FALSE)</f>
        <v>0004-0007</v>
      </c>
      <c r="D56" s="168">
        <v>73030</v>
      </c>
      <c r="E56" s="168" t="s">
        <v>18634</v>
      </c>
      <c r="F56" s="168">
        <v>17241829</v>
      </c>
      <c r="G56" s="168" t="s">
        <v>8049</v>
      </c>
      <c r="H56" s="168" t="s">
        <v>703</v>
      </c>
      <c r="I56" s="168" t="s">
        <v>16457</v>
      </c>
      <c r="J56" s="168" t="s">
        <v>18635</v>
      </c>
      <c r="K56" s="168" t="s">
        <v>159</v>
      </c>
      <c r="L56" s="168" t="s">
        <v>18636</v>
      </c>
      <c r="M56" s="165">
        <v>45882.45</v>
      </c>
      <c r="N56" s="165">
        <v>45881.542615740742</v>
      </c>
      <c r="O56" s="168" t="s">
        <v>16559</v>
      </c>
      <c r="P56" s="168" t="s">
        <v>3335</v>
      </c>
      <c r="Q56" s="168" t="s">
        <v>3335</v>
      </c>
      <c r="R56" s="8"/>
      <c r="S56" s="8"/>
      <c r="T56" s="168" t="s">
        <v>8052</v>
      </c>
      <c r="U56" s="168" t="s">
        <v>8053</v>
      </c>
      <c r="V56" s="168" t="s">
        <v>18637</v>
      </c>
      <c r="W56" s="168" t="s">
        <v>2967</v>
      </c>
      <c r="X56" s="168" t="s">
        <v>18638</v>
      </c>
      <c r="Y56" s="168" t="s">
        <v>28</v>
      </c>
      <c r="Z56" s="168" t="s">
        <v>166</v>
      </c>
      <c r="AA56" s="168">
        <v>1</v>
      </c>
      <c r="AB56" s="168">
        <v>0</v>
      </c>
      <c r="AC56" s="168" t="s">
        <v>4264</v>
      </c>
      <c r="AD56" s="87">
        <f>IF(W56="SOPORTE_TELEFÓNICO",'[24]BASE LIQUIDACION REDEBAN 2025'!$B$19,IF(W56="ENVÍO",'[24]BASE LIQUIDACION REDEBAN 2025'!$C$2,IF(Y56="TIPO I",'[24]BASE LIQUIDACION REDEBAN 2025'!$C$2,IF(Y56="TIPO II",'[24]BASE LIQUIDACION REDEBAN 2025'!$C$3,IF(Y56="TIPO III",'[24]BASE LIQUIDACION REDEBAN 2025'!$C$4,IF(Y56="TIPO IV",'[24]BASE LIQUIDACION REDEBAN 2025'!$C$5,IF(Z56="AEREO",'[24]BASE LIQUIDACION REDEBAN 2025'!$B$6,'[24]BASE LIQUIDACION REDEBAN 2025'!$C$5)))))))</f>
        <v>144967.87232000002</v>
      </c>
      <c r="AE56" s="87">
        <f>IF(OR(W56="SOPORTE_TELEFÓNICO",W56="ENVÍO"),0,IF(Y56="TIPO I",'[24]BASE LIQUIDACION REDEBAN 2025'!$B$10,IF(Y56="TIPO II",'[24]BASE LIQUIDACION REDEBAN 2025'!$B$11,IF(Y56="TIPO III",'[24]BASE LIQUIDACION REDEBAN 2025'!$B$12,'[24]BASE LIQUIDACION REDEBAN 2025'!$B$13))))</f>
        <v>140395.6348884</v>
      </c>
      <c r="AF56" s="87">
        <f t="shared" si="1"/>
        <v>144967.87232000002</v>
      </c>
    </row>
    <row r="57" spans="1:32" s="79" customFormat="1" ht="13.15">
      <c r="A57" s="168" t="s">
        <v>100</v>
      </c>
      <c r="B57" s="165" t="str">
        <f>VLOOKUP(A57,'CENTRO DE COSTOS'!A:D,4,FALSE)</f>
        <v>KEVIN ALEXIS CORZO BUSTOS</v>
      </c>
      <c r="C57" s="165" t="str">
        <f>VLOOKUP(A57,'CENTRO DE COSTOS'!A:D,2,FALSE)</f>
        <v>0004-0007</v>
      </c>
      <c r="D57" s="168">
        <v>50001</v>
      </c>
      <c r="E57" s="168" t="s">
        <v>18639</v>
      </c>
      <c r="F57" s="168">
        <v>72032519</v>
      </c>
      <c r="G57" s="168" t="s">
        <v>8049</v>
      </c>
      <c r="H57" s="168" t="s">
        <v>295</v>
      </c>
      <c r="I57" s="168" t="s">
        <v>100</v>
      </c>
      <c r="J57" s="168" t="s">
        <v>18640</v>
      </c>
      <c r="K57" s="168" t="s">
        <v>159</v>
      </c>
      <c r="L57" s="168" t="s">
        <v>18641</v>
      </c>
      <c r="M57" s="165">
        <v>45888.447222222225</v>
      </c>
      <c r="N57" s="165">
        <v>45883.584490740737</v>
      </c>
      <c r="O57" s="168" t="s">
        <v>16559</v>
      </c>
      <c r="P57" s="168" t="s">
        <v>3335</v>
      </c>
      <c r="Q57" s="168" t="s">
        <v>3335</v>
      </c>
      <c r="R57" s="8"/>
      <c r="S57" s="8"/>
      <c r="T57" s="168" t="s">
        <v>8052</v>
      </c>
      <c r="U57" s="168" t="s">
        <v>8053</v>
      </c>
      <c r="V57" s="168" t="s">
        <v>18642</v>
      </c>
      <c r="W57" s="168" t="s">
        <v>2967</v>
      </c>
      <c r="X57" s="168" t="s">
        <v>18643</v>
      </c>
      <c r="Y57" s="168" t="s">
        <v>25</v>
      </c>
      <c r="Z57" s="168" t="s">
        <v>166</v>
      </c>
      <c r="AA57" s="168">
        <v>1</v>
      </c>
      <c r="AB57" s="168">
        <v>0</v>
      </c>
      <c r="AC57" s="168" t="s">
        <v>937</v>
      </c>
      <c r="AD57" s="87">
        <f>IF(W57="SOPORTE_TELEFÓNICO",'[24]BASE LIQUIDACION REDEBAN 2025'!$B$19,IF(W57="ENVÍO",'[24]BASE LIQUIDACION REDEBAN 2025'!$C$2,IF(Y57="TIPO I",'[24]BASE LIQUIDACION REDEBAN 2025'!$C$2,IF(Y57="TIPO II",'[24]BASE LIQUIDACION REDEBAN 2025'!$C$3,IF(Y57="TIPO III",'[24]BASE LIQUIDACION REDEBAN 2025'!$C$4,IF(Y57="TIPO IV",'[24]BASE LIQUIDACION REDEBAN 2025'!$C$5,IF(Z57="AEREO",'[24]BASE LIQUIDACION REDEBAN 2025'!$B$6,'[24]BASE LIQUIDACION REDEBAN 2025'!$C$5)))))))</f>
        <v>65960.072302</v>
      </c>
      <c r="AE57" s="87">
        <f>IF(OR(W57="SOPORTE_TELEFÓNICO",W57="ENVÍO"),0,IF(Y57="TIPO I",'[24]BASE LIQUIDACION REDEBAN 2025'!$B$10,IF(Y57="TIPO II",'[24]BASE LIQUIDACION REDEBAN 2025'!$B$11,IF(Y57="TIPO III",'[24]BASE LIQUIDACION REDEBAN 2025'!$B$12,'[24]BASE LIQUIDACION REDEBAN 2025'!$B$13))))</f>
        <v>75096.394270399993</v>
      </c>
      <c r="AF57" s="87">
        <f t="shared" si="1"/>
        <v>65960.072302</v>
      </c>
    </row>
    <row r="58" spans="1:32" s="79" customFormat="1" ht="13.15">
      <c r="A58" s="168" t="s">
        <v>68</v>
      </c>
      <c r="B58" s="165" t="str">
        <f>VLOOKUP(A58,'CENTRO DE COSTOS'!A:D,4,FALSE)</f>
        <v>WILLIAM ASDRUBAL ROZO ROZO</v>
      </c>
      <c r="C58" s="165" t="str">
        <f>VLOOKUP(A58,'CENTRO DE COSTOS'!A:D,2,FALSE)</f>
        <v>0004-0004</v>
      </c>
      <c r="D58" s="168">
        <v>11001</v>
      </c>
      <c r="E58" s="168" t="s">
        <v>18644</v>
      </c>
      <c r="F58" s="168">
        <v>18094862</v>
      </c>
      <c r="G58" s="168" t="s">
        <v>8049</v>
      </c>
      <c r="H58" s="168" t="s">
        <v>470</v>
      </c>
      <c r="I58" s="168" t="s">
        <v>68</v>
      </c>
      <c r="J58" s="168" t="s">
        <v>18645</v>
      </c>
      <c r="K58" s="168" t="s">
        <v>159</v>
      </c>
      <c r="L58" s="168" t="s">
        <v>18646</v>
      </c>
      <c r="M58" s="165">
        <v>45883.602777777778</v>
      </c>
      <c r="N58" s="165">
        <v>45883.634664351863</v>
      </c>
      <c r="O58" s="168" t="s">
        <v>16559</v>
      </c>
      <c r="P58" s="168" t="s">
        <v>3335</v>
      </c>
      <c r="Q58" s="168" t="s">
        <v>8386</v>
      </c>
      <c r="R58" s="8"/>
      <c r="S58" s="8"/>
      <c r="T58" s="168" t="s">
        <v>8052</v>
      </c>
      <c r="U58" s="168" t="s">
        <v>8053</v>
      </c>
      <c r="V58" s="168" t="s">
        <v>18647</v>
      </c>
      <c r="W58" s="168" t="s">
        <v>2967</v>
      </c>
      <c r="X58" s="168">
        <v>0</v>
      </c>
      <c r="Y58" s="168" t="s">
        <v>25</v>
      </c>
      <c r="Z58" s="168" t="s">
        <v>166</v>
      </c>
      <c r="AA58" s="168">
        <v>1</v>
      </c>
      <c r="AB58" s="168">
        <v>0</v>
      </c>
      <c r="AC58" s="168" t="s">
        <v>2089</v>
      </c>
      <c r="AD58" s="87">
        <f>IF(W58="SOPORTE_TELEFÓNICO",'[24]BASE LIQUIDACION REDEBAN 2025'!$B$19,IF(W58="ENVÍO",'[24]BASE LIQUIDACION REDEBAN 2025'!$C$2,IF(Y58="TIPO I",'[24]BASE LIQUIDACION REDEBAN 2025'!$C$2,IF(Y58="TIPO II",'[24]BASE LIQUIDACION REDEBAN 2025'!$C$3,IF(Y58="TIPO III",'[24]BASE LIQUIDACION REDEBAN 2025'!$C$4,IF(Y58="TIPO IV",'[24]BASE LIQUIDACION REDEBAN 2025'!$C$5,IF(Z58="AEREO",'[24]BASE LIQUIDACION REDEBAN 2025'!$B$6,'[24]BASE LIQUIDACION REDEBAN 2025'!$C$5)))))))</f>
        <v>65960.072302</v>
      </c>
      <c r="AE58" s="87">
        <f>IF(OR(W58="SOPORTE_TELEFÓNICO",W58="ENVÍO"),0,IF(Y58="TIPO I",'[24]BASE LIQUIDACION REDEBAN 2025'!$B$10,IF(Y58="TIPO II",'[24]BASE LIQUIDACION REDEBAN 2025'!$B$11,IF(Y58="TIPO III",'[24]BASE LIQUIDACION REDEBAN 2025'!$B$12,'[24]BASE LIQUIDACION REDEBAN 2025'!$B$13))))</f>
        <v>75096.394270399993</v>
      </c>
      <c r="AF58" s="87">
        <f t="shared" si="1"/>
        <v>65960.072302</v>
      </c>
    </row>
    <row r="59" spans="1:32" s="79" customFormat="1" ht="13.15">
      <c r="A59" s="168" t="s">
        <v>68</v>
      </c>
      <c r="B59" s="165" t="str">
        <f>VLOOKUP(A59,'CENTRO DE COSTOS'!A:D,4,FALSE)</f>
        <v>WILLIAM ASDRUBAL ROZO ROZO</v>
      </c>
      <c r="C59" s="165" t="str">
        <f>VLOOKUP(A59,'CENTRO DE COSTOS'!A:D,2,FALSE)</f>
        <v>0004-0004</v>
      </c>
      <c r="D59" s="168">
        <v>11001</v>
      </c>
      <c r="E59" s="168" t="s">
        <v>18648</v>
      </c>
      <c r="F59" s="168">
        <v>16779126</v>
      </c>
      <c r="G59" s="168" t="s">
        <v>8049</v>
      </c>
      <c r="H59" s="168" t="s">
        <v>470</v>
      </c>
      <c r="I59" s="168" t="s">
        <v>68</v>
      </c>
      <c r="J59" s="168" t="s">
        <v>18649</v>
      </c>
      <c r="K59" s="168" t="s">
        <v>159</v>
      </c>
      <c r="L59" s="168" t="s">
        <v>18650</v>
      </c>
      <c r="M59" s="165">
        <v>45882.55</v>
      </c>
      <c r="N59" s="165">
        <v>45884.463622685187</v>
      </c>
      <c r="O59" s="168" t="s">
        <v>16559</v>
      </c>
      <c r="P59" s="168" t="s">
        <v>3335</v>
      </c>
      <c r="Q59" s="168" t="s">
        <v>3335</v>
      </c>
      <c r="R59" s="8"/>
      <c r="S59" s="8"/>
      <c r="T59" s="168" t="s">
        <v>8052</v>
      </c>
      <c r="U59" s="168" t="s">
        <v>8053</v>
      </c>
      <c r="V59" s="168" t="s">
        <v>18651</v>
      </c>
      <c r="W59" s="168" t="s">
        <v>2967</v>
      </c>
      <c r="X59" s="168" t="s">
        <v>18652</v>
      </c>
      <c r="Y59" s="168" t="s">
        <v>25</v>
      </c>
      <c r="Z59" s="168" t="s">
        <v>166</v>
      </c>
      <c r="AA59" s="168">
        <v>2</v>
      </c>
      <c r="AB59" s="168">
        <v>0</v>
      </c>
      <c r="AC59" s="168" t="s">
        <v>887</v>
      </c>
      <c r="AD59" s="87">
        <f>IF(W59="SOPORTE_TELEFÓNICO",'[24]BASE LIQUIDACION REDEBAN 2025'!$B$19,IF(W59="ENVÍO",'[24]BASE LIQUIDACION REDEBAN 2025'!$C$2,IF(Y59="TIPO I",'[24]BASE LIQUIDACION REDEBAN 2025'!$C$2,IF(Y59="TIPO II",'[24]BASE LIQUIDACION REDEBAN 2025'!$C$3,IF(Y59="TIPO III",'[24]BASE LIQUIDACION REDEBAN 2025'!$C$4,IF(Y59="TIPO IV",'[24]BASE LIQUIDACION REDEBAN 2025'!$C$5,IF(Z59="AEREO",'[24]BASE LIQUIDACION REDEBAN 2025'!$B$6,'[24]BASE LIQUIDACION REDEBAN 2025'!$C$5)))))))</f>
        <v>65960.072302</v>
      </c>
      <c r="AE59" s="87">
        <f>IF(OR(W59="SOPORTE_TELEFÓNICO",W59="ENVÍO"),0,IF(Y59="TIPO I",'[24]BASE LIQUIDACION REDEBAN 2025'!$B$10,IF(Y59="TIPO II",'[24]BASE LIQUIDACION REDEBAN 2025'!$B$11,IF(Y59="TIPO III",'[24]BASE LIQUIDACION REDEBAN 2025'!$B$12,'[24]BASE LIQUIDACION REDEBAN 2025'!$B$13))))</f>
        <v>75096.394270399993</v>
      </c>
      <c r="AF59" s="87">
        <f t="shared" si="1"/>
        <v>131920.144604</v>
      </c>
    </row>
    <row r="60" spans="1:32" s="79" customFormat="1" ht="13.15">
      <c r="A60" s="168" t="s">
        <v>68</v>
      </c>
      <c r="B60" s="165" t="str">
        <f>VLOOKUP(A60,'CENTRO DE COSTOS'!A:D,4,FALSE)</f>
        <v>WILLIAM ASDRUBAL ROZO ROZO</v>
      </c>
      <c r="C60" s="165" t="str">
        <f>VLOOKUP(A60,'CENTRO DE COSTOS'!A:D,2,FALSE)</f>
        <v>0004-0004</v>
      </c>
      <c r="D60" s="168">
        <v>73148</v>
      </c>
      <c r="E60" s="168" t="s">
        <v>18653</v>
      </c>
      <c r="F60" s="169">
        <v>38806089</v>
      </c>
      <c r="G60" s="168" t="s">
        <v>8049</v>
      </c>
      <c r="H60" s="168" t="s">
        <v>703</v>
      </c>
      <c r="I60" s="168" t="s">
        <v>3514</v>
      </c>
      <c r="J60" s="168" t="s">
        <v>18654</v>
      </c>
      <c r="K60" s="168" t="s">
        <v>159</v>
      </c>
      <c r="L60" s="168" t="s">
        <v>18655</v>
      </c>
      <c r="M60" s="165">
        <v>45882.439583333333</v>
      </c>
      <c r="N60" s="165">
        <v>45884.600254629629</v>
      </c>
      <c r="O60" s="168" t="s">
        <v>16559</v>
      </c>
      <c r="P60" s="168" t="s">
        <v>3335</v>
      </c>
      <c r="Q60" s="168" t="s">
        <v>3335</v>
      </c>
      <c r="R60" s="8"/>
      <c r="S60" s="8"/>
      <c r="T60" s="168" t="s">
        <v>8052</v>
      </c>
      <c r="U60" s="168" t="s">
        <v>8053</v>
      </c>
      <c r="V60" s="168" t="s">
        <v>18656</v>
      </c>
      <c r="W60" s="168" t="s">
        <v>2967</v>
      </c>
      <c r="X60" s="168" t="s">
        <v>18657</v>
      </c>
      <c r="Y60" s="168" t="s">
        <v>28</v>
      </c>
      <c r="Z60" s="168" t="s">
        <v>166</v>
      </c>
      <c r="AA60" s="168">
        <v>1</v>
      </c>
      <c r="AB60" s="168">
        <v>0</v>
      </c>
      <c r="AC60" s="168" t="s">
        <v>882</v>
      </c>
      <c r="AD60" s="87">
        <f>IF(W60="SOPORTE_TELEFÓNICO",'[24]BASE LIQUIDACION REDEBAN 2025'!$B$19,IF(W60="ENVÍO",'[24]BASE LIQUIDACION REDEBAN 2025'!$C$2,IF(Y60="TIPO I",'[24]BASE LIQUIDACION REDEBAN 2025'!$C$2,IF(Y60="TIPO II",'[24]BASE LIQUIDACION REDEBAN 2025'!$C$3,IF(Y60="TIPO III",'[24]BASE LIQUIDACION REDEBAN 2025'!$C$4,IF(Y60="TIPO IV",'[24]BASE LIQUIDACION REDEBAN 2025'!$C$5,IF(Z60="AEREO",'[24]BASE LIQUIDACION REDEBAN 2025'!$B$6,'[24]BASE LIQUIDACION REDEBAN 2025'!$C$5)))))))</f>
        <v>144967.87232000002</v>
      </c>
      <c r="AE60" s="87">
        <f>IF(OR(W60="SOPORTE_TELEFÓNICO",W60="ENVÍO"),0,IF(Y60="TIPO I",'[24]BASE LIQUIDACION REDEBAN 2025'!$B$10,IF(Y60="TIPO II",'[24]BASE LIQUIDACION REDEBAN 2025'!$B$11,IF(Y60="TIPO III",'[24]BASE LIQUIDACION REDEBAN 2025'!$B$12,'[24]BASE LIQUIDACION REDEBAN 2025'!$B$13))))</f>
        <v>140395.6348884</v>
      </c>
      <c r="AF60" s="87">
        <f t="shared" si="1"/>
        <v>144967.87232000002</v>
      </c>
    </row>
    <row r="61" spans="1:32" s="79" customFormat="1" ht="13.15">
      <c r="A61" s="168" t="s">
        <v>72</v>
      </c>
      <c r="B61" s="165" t="str">
        <f>VLOOKUP(A61,'CENTRO DE COSTOS'!A:D,4,FALSE)</f>
        <v>MIGUEL JULIÁN HERNÁNDEZ GUARÍN</v>
      </c>
      <c r="C61" s="165" t="str">
        <f>VLOOKUP(A61,'CENTRO DE COSTOS'!A:D,2,FALSE)</f>
        <v>0004-0008</v>
      </c>
      <c r="D61" s="168">
        <v>68276</v>
      </c>
      <c r="E61" s="168" t="s">
        <v>18658</v>
      </c>
      <c r="F61" s="168">
        <v>19427079</v>
      </c>
      <c r="G61" s="168" t="s">
        <v>8049</v>
      </c>
      <c r="H61" s="168" t="s">
        <v>820</v>
      </c>
      <c r="I61" s="168" t="s">
        <v>952</v>
      </c>
      <c r="J61" s="168" t="s">
        <v>18659</v>
      </c>
      <c r="K61" s="168" t="s">
        <v>159</v>
      </c>
      <c r="L61" s="168" t="s">
        <v>18660</v>
      </c>
      <c r="M61" s="165">
        <v>45888.450694444444</v>
      </c>
      <c r="N61" s="165">
        <v>45885.447916666664</v>
      </c>
      <c r="O61" s="168" t="s">
        <v>17421</v>
      </c>
      <c r="P61" s="168" t="s">
        <v>3335</v>
      </c>
      <c r="Q61" s="168" t="s">
        <v>3335</v>
      </c>
      <c r="R61" s="8"/>
      <c r="S61" s="8"/>
      <c r="T61" s="168" t="s">
        <v>8052</v>
      </c>
      <c r="U61" s="168" t="s">
        <v>8053</v>
      </c>
      <c r="V61" s="168" t="s">
        <v>18661</v>
      </c>
      <c r="W61" s="168" t="s">
        <v>2967</v>
      </c>
      <c r="X61" s="168" t="s">
        <v>18662</v>
      </c>
      <c r="Y61" s="168" t="s">
        <v>25</v>
      </c>
      <c r="Z61" s="168" t="s">
        <v>166</v>
      </c>
      <c r="AA61" s="168">
        <v>1</v>
      </c>
      <c r="AB61" s="168">
        <v>0</v>
      </c>
      <c r="AC61" s="168" t="s">
        <v>323</v>
      </c>
      <c r="AD61" s="87">
        <f>IF(W61="SOPORTE_TELEFÓNICO",'[24]BASE LIQUIDACION REDEBAN 2025'!$B$19,IF(W61="ENVÍO",'[24]BASE LIQUIDACION REDEBAN 2025'!$C$2,IF(Y61="TIPO I",'[24]BASE LIQUIDACION REDEBAN 2025'!$C$2,IF(Y61="TIPO II",'[24]BASE LIQUIDACION REDEBAN 2025'!$C$3,IF(Y61="TIPO III",'[24]BASE LIQUIDACION REDEBAN 2025'!$C$4,IF(Y61="TIPO IV",'[24]BASE LIQUIDACION REDEBAN 2025'!$C$5,IF(Z61="AEREO",'[24]BASE LIQUIDACION REDEBAN 2025'!$B$6,'[24]BASE LIQUIDACION REDEBAN 2025'!$C$5)))))))</f>
        <v>65960.072302</v>
      </c>
      <c r="AE61" s="87">
        <f>IF(OR(W61="SOPORTE_TELEFÓNICO",W61="ENVÍO"),0,IF(Y61="TIPO I",'[24]BASE LIQUIDACION REDEBAN 2025'!$B$10,IF(Y61="TIPO II",'[24]BASE LIQUIDACION REDEBAN 2025'!$B$11,IF(Y61="TIPO III",'[24]BASE LIQUIDACION REDEBAN 2025'!$B$12,'[24]BASE LIQUIDACION REDEBAN 2025'!$B$13))))</f>
        <v>75096.394270399993</v>
      </c>
      <c r="AF61" s="87">
        <f t="shared" si="1"/>
        <v>65960.072302</v>
      </c>
    </row>
    <row r="62" spans="1:32" s="79" customFormat="1" ht="13.15">
      <c r="A62" s="168" t="s">
        <v>86</v>
      </c>
      <c r="B62" s="165" t="str">
        <f>VLOOKUP(A62,'CENTRO DE COSTOS'!A:D,4,FALSE)</f>
        <v>KEVIN ALEXIS CORZO BUSTOS</v>
      </c>
      <c r="C62" s="165" t="str">
        <f>VLOOKUP(A62,'CENTRO DE COSTOS'!A:D,2,FALSE)</f>
        <v>0004-0007</v>
      </c>
      <c r="D62" s="168">
        <v>73001</v>
      </c>
      <c r="E62" s="168" t="s">
        <v>18663</v>
      </c>
      <c r="F62" s="168">
        <v>81983520</v>
      </c>
      <c r="G62" s="168" t="s">
        <v>8049</v>
      </c>
      <c r="H62" s="168" t="s">
        <v>703</v>
      </c>
      <c r="I62" s="168" t="s">
        <v>86</v>
      </c>
      <c r="J62" s="168" t="s">
        <v>18664</v>
      </c>
      <c r="K62" s="168" t="s">
        <v>159</v>
      </c>
      <c r="L62" s="168" t="s">
        <v>18665</v>
      </c>
      <c r="M62" s="165">
        <v>45894.48333333333</v>
      </c>
      <c r="N62" s="165">
        <v>45889.608564814807</v>
      </c>
      <c r="O62" s="168" t="s">
        <v>16559</v>
      </c>
      <c r="P62" s="168" t="s">
        <v>3335</v>
      </c>
      <c r="Q62" s="168" t="s">
        <v>3335</v>
      </c>
      <c r="R62" s="8"/>
      <c r="S62" s="8"/>
      <c r="T62" s="168" t="s">
        <v>8052</v>
      </c>
      <c r="U62" s="168" t="s">
        <v>8053</v>
      </c>
      <c r="V62" s="168" t="s">
        <v>18666</v>
      </c>
      <c r="W62" s="168" t="s">
        <v>2967</v>
      </c>
      <c r="X62" s="168" t="s">
        <v>18667</v>
      </c>
      <c r="Y62" s="168" t="s">
        <v>25</v>
      </c>
      <c r="Z62" s="168" t="s">
        <v>166</v>
      </c>
      <c r="AA62" s="168">
        <v>1</v>
      </c>
      <c r="AB62" s="168">
        <v>0</v>
      </c>
      <c r="AC62" s="168" t="s">
        <v>708</v>
      </c>
      <c r="AD62" s="87">
        <f>IF(W62="SOPORTE_TELEFÓNICO",'[24]BASE LIQUIDACION REDEBAN 2025'!$B$19,IF(W62="ENVÍO",'[24]BASE LIQUIDACION REDEBAN 2025'!$C$2,IF(Y62="TIPO I",'[24]BASE LIQUIDACION REDEBAN 2025'!$C$2,IF(Y62="TIPO II",'[24]BASE LIQUIDACION REDEBAN 2025'!$C$3,IF(Y62="TIPO III",'[24]BASE LIQUIDACION REDEBAN 2025'!$C$4,IF(Y62="TIPO IV",'[24]BASE LIQUIDACION REDEBAN 2025'!$C$5,IF(Z62="AEREO",'[24]BASE LIQUIDACION REDEBAN 2025'!$B$6,'[24]BASE LIQUIDACION REDEBAN 2025'!$C$5)))))))</f>
        <v>65960.072302</v>
      </c>
      <c r="AE62" s="87">
        <f>IF(OR(W62="SOPORTE_TELEFÓNICO",W62="ENVÍO"),0,IF(Y62="TIPO I",'[24]BASE LIQUIDACION REDEBAN 2025'!$B$10,IF(Y62="TIPO II",'[24]BASE LIQUIDACION REDEBAN 2025'!$B$11,IF(Y62="TIPO III",'[24]BASE LIQUIDACION REDEBAN 2025'!$B$12,'[24]BASE LIQUIDACION REDEBAN 2025'!$B$13))))</f>
        <v>75096.394270399993</v>
      </c>
      <c r="AF62" s="87">
        <f t="shared" ref="AF62:AF83" si="2">IF(OR(W62="SOPORTE_TELEFÓNICO",W62="ENVÍO"),AD62,(AA62*AD62+AB62*AE62))</f>
        <v>65960.072302</v>
      </c>
    </row>
    <row r="63" spans="1:32" s="79" customFormat="1" ht="13.15">
      <c r="A63" s="168" t="s">
        <v>68</v>
      </c>
      <c r="B63" s="165" t="str">
        <f>VLOOKUP(A63,'CENTRO DE COSTOS'!A:D,4,FALSE)</f>
        <v>WILLIAM ASDRUBAL ROZO ROZO</v>
      </c>
      <c r="C63" s="165" t="str">
        <f>VLOOKUP(A63,'CENTRO DE COSTOS'!A:D,2,FALSE)</f>
        <v>0004-0004</v>
      </c>
      <c r="D63" s="168">
        <v>11001</v>
      </c>
      <c r="E63" s="168" t="s">
        <v>18668</v>
      </c>
      <c r="F63" s="168">
        <v>19465616</v>
      </c>
      <c r="G63" s="168" t="s">
        <v>8049</v>
      </c>
      <c r="H63" s="168" t="s">
        <v>470</v>
      </c>
      <c r="I63" s="168" t="s">
        <v>68</v>
      </c>
      <c r="J63" s="168" t="s">
        <v>18669</v>
      </c>
      <c r="K63" s="168" t="s">
        <v>159</v>
      </c>
      <c r="L63" s="168" t="s">
        <v>18670</v>
      </c>
      <c r="M63" s="165">
        <v>45895.463194444441</v>
      </c>
      <c r="N63" s="165">
        <v>45890.46597222222</v>
      </c>
      <c r="O63" s="168" t="s">
        <v>16559</v>
      </c>
      <c r="P63" s="168" t="s">
        <v>3335</v>
      </c>
      <c r="Q63" s="168" t="s">
        <v>3335</v>
      </c>
      <c r="R63" s="8"/>
      <c r="S63" s="8"/>
      <c r="T63" s="168" t="s">
        <v>8052</v>
      </c>
      <c r="U63" s="168" t="s">
        <v>18671</v>
      </c>
      <c r="V63" s="168" t="s">
        <v>18672</v>
      </c>
      <c r="W63" s="168" t="s">
        <v>2967</v>
      </c>
      <c r="X63" s="168" t="s">
        <v>18673</v>
      </c>
      <c r="Y63" s="168" t="s">
        <v>25</v>
      </c>
      <c r="Z63" s="168" t="s">
        <v>166</v>
      </c>
      <c r="AA63" s="168">
        <v>1</v>
      </c>
      <c r="AB63" s="168">
        <v>0</v>
      </c>
      <c r="AC63" s="168" t="s">
        <v>1029</v>
      </c>
      <c r="AD63" s="87">
        <f>IF(W63="SOPORTE_TELEFÓNICO",'[24]BASE LIQUIDACION REDEBAN 2025'!$B$19,IF(W63="ENVÍO",'[24]BASE LIQUIDACION REDEBAN 2025'!$C$2,IF(Y63="TIPO I",'[24]BASE LIQUIDACION REDEBAN 2025'!$C$2,IF(Y63="TIPO II",'[24]BASE LIQUIDACION REDEBAN 2025'!$C$3,IF(Y63="TIPO III",'[24]BASE LIQUIDACION REDEBAN 2025'!$C$4,IF(Y63="TIPO IV",'[24]BASE LIQUIDACION REDEBAN 2025'!$C$5,IF(Z63="AEREO",'[24]BASE LIQUIDACION REDEBAN 2025'!$B$6,'[24]BASE LIQUIDACION REDEBAN 2025'!$C$5)))))))</f>
        <v>65960.072302</v>
      </c>
      <c r="AE63" s="87">
        <f>IF(OR(W63="SOPORTE_TELEFÓNICO",W63="ENVÍO"),0,IF(Y63="TIPO I",'[24]BASE LIQUIDACION REDEBAN 2025'!$B$10,IF(Y63="TIPO II",'[24]BASE LIQUIDACION REDEBAN 2025'!$B$11,IF(Y63="TIPO III",'[24]BASE LIQUIDACION REDEBAN 2025'!$B$12,'[24]BASE LIQUIDACION REDEBAN 2025'!$B$13))))</f>
        <v>75096.394270399993</v>
      </c>
      <c r="AF63" s="87">
        <f t="shared" si="2"/>
        <v>65960.072302</v>
      </c>
    </row>
    <row r="64" spans="1:32" s="79" customFormat="1" ht="13.15">
      <c r="A64" s="168" t="s">
        <v>81</v>
      </c>
      <c r="B64" s="165" t="str">
        <f>VLOOKUP(A64,'CENTRO DE COSTOS'!A:D,4,FALSE)</f>
        <v>MIGUEL JULIÁN HERNÁNDEZ GUARÍN</v>
      </c>
      <c r="C64" s="165" t="str">
        <f>VLOOKUP(A64,'CENTRO DE COSTOS'!A:D,2,FALSE)</f>
        <v>0004-0008</v>
      </c>
      <c r="D64" s="168">
        <v>54001</v>
      </c>
      <c r="E64" s="168" t="s">
        <v>18674</v>
      </c>
      <c r="F64" s="168">
        <v>14120000</v>
      </c>
      <c r="G64" s="168" t="s">
        <v>8049</v>
      </c>
      <c r="H64" s="168" t="s">
        <v>317</v>
      </c>
      <c r="I64" s="168" t="s">
        <v>81</v>
      </c>
      <c r="J64" s="168" t="s">
        <v>18675</v>
      </c>
      <c r="K64" s="168" t="s">
        <v>159</v>
      </c>
      <c r="L64" s="168" t="s">
        <v>18676</v>
      </c>
      <c r="M64" s="165">
        <v>45894.48333333333</v>
      </c>
      <c r="N64" s="165">
        <v>45891.333333333336</v>
      </c>
      <c r="O64" s="168" t="s">
        <v>16559</v>
      </c>
      <c r="P64" s="168" t="s">
        <v>3335</v>
      </c>
      <c r="Q64" s="168" t="s">
        <v>3335</v>
      </c>
      <c r="R64" s="8"/>
      <c r="S64" s="8"/>
      <c r="T64" s="168" t="s">
        <v>18511</v>
      </c>
      <c r="U64" s="168" t="s">
        <v>10324</v>
      </c>
      <c r="V64" s="168" t="s">
        <v>18677</v>
      </c>
      <c r="W64" s="168" t="s">
        <v>2967</v>
      </c>
      <c r="X64" s="168">
        <v>0</v>
      </c>
      <c r="Y64" s="168" t="s">
        <v>25</v>
      </c>
      <c r="Z64" s="168" t="s">
        <v>166</v>
      </c>
      <c r="AA64" s="168">
        <v>1</v>
      </c>
      <c r="AB64" s="168">
        <v>0</v>
      </c>
      <c r="AC64" s="168" t="s">
        <v>407</v>
      </c>
      <c r="AD64" s="87">
        <f>IF(W64="SOPORTE_TELEFÓNICO",'[24]BASE LIQUIDACION REDEBAN 2025'!$B$19,IF(W64="ENVÍO",'[24]BASE LIQUIDACION REDEBAN 2025'!$C$2,IF(Y64="TIPO I",'[24]BASE LIQUIDACION REDEBAN 2025'!$C$2,IF(Y64="TIPO II",'[24]BASE LIQUIDACION REDEBAN 2025'!$C$3,IF(Y64="TIPO III",'[24]BASE LIQUIDACION REDEBAN 2025'!$C$4,IF(Y64="TIPO IV",'[24]BASE LIQUIDACION REDEBAN 2025'!$C$5,IF(Z64="AEREO",'[24]BASE LIQUIDACION REDEBAN 2025'!$B$6,'[24]BASE LIQUIDACION REDEBAN 2025'!$C$5)))))))</f>
        <v>65960.072302</v>
      </c>
      <c r="AE64" s="87">
        <f>IF(OR(W64="SOPORTE_TELEFÓNICO",W64="ENVÍO"),0,IF(Y64="TIPO I",'[24]BASE LIQUIDACION REDEBAN 2025'!$B$10,IF(Y64="TIPO II",'[24]BASE LIQUIDACION REDEBAN 2025'!$B$11,IF(Y64="TIPO III",'[24]BASE LIQUIDACION REDEBAN 2025'!$B$12,'[24]BASE LIQUIDACION REDEBAN 2025'!$B$13))))</f>
        <v>75096.394270399993</v>
      </c>
      <c r="AF64" s="87">
        <f t="shared" si="2"/>
        <v>65960.072302</v>
      </c>
    </row>
    <row r="65" spans="1:32" s="79" customFormat="1" ht="13.15">
      <c r="A65" s="168" t="s">
        <v>68</v>
      </c>
      <c r="B65" s="165" t="str">
        <f>VLOOKUP(A65,'CENTRO DE COSTOS'!A:D,4,FALSE)</f>
        <v>WILLIAM ASDRUBAL ROZO ROZO</v>
      </c>
      <c r="C65" s="165" t="str">
        <f>VLOOKUP(A65,'CENTRO DE COSTOS'!A:D,2,FALSE)</f>
        <v>0004-0004</v>
      </c>
      <c r="D65" s="168">
        <v>11001</v>
      </c>
      <c r="E65" s="168" t="s">
        <v>18678</v>
      </c>
      <c r="F65" s="168">
        <v>14475065</v>
      </c>
      <c r="G65" s="168" t="s">
        <v>8049</v>
      </c>
      <c r="H65" s="168" t="s">
        <v>470</v>
      </c>
      <c r="I65" s="168" t="s">
        <v>68</v>
      </c>
      <c r="J65" s="168" t="s">
        <v>18679</v>
      </c>
      <c r="K65" s="168" t="s">
        <v>159</v>
      </c>
      <c r="L65" s="168" t="s">
        <v>18680</v>
      </c>
      <c r="M65" s="165">
        <v>45895.463194444441</v>
      </c>
      <c r="N65" s="165">
        <v>45891.336805555555</v>
      </c>
      <c r="O65" s="168" t="s">
        <v>16559</v>
      </c>
      <c r="P65" s="168" t="s">
        <v>3335</v>
      </c>
      <c r="Q65" s="168" t="s">
        <v>3335</v>
      </c>
      <c r="R65" s="8"/>
      <c r="S65" s="8"/>
      <c r="T65" s="168" t="s">
        <v>8052</v>
      </c>
      <c r="U65" s="168" t="s">
        <v>8053</v>
      </c>
      <c r="V65" s="168" t="s">
        <v>18681</v>
      </c>
      <c r="W65" s="168" t="s">
        <v>2967</v>
      </c>
      <c r="X65" s="168" t="s">
        <v>18682</v>
      </c>
      <c r="Y65" s="168" t="s">
        <v>25</v>
      </c>
      <c r="Z65" s="168" t="s">
        <v>166</v>
      </c>
      <c r="AA65" s="168">
        <v>1</v>
      </c>
      <c r="AB65" s="168">
        <v>0</v>
      </c>
      <c r="AC65" s="168" t="s">
        <v>475</v>
      </c>
      <c r="AD65" s="87">
        <f>IF(W65="SOPORTE_TELEFÓNICO",'[24]BASE LIQUIDACION REDEBAN 2025'!$B$19,IF(W65="ENVÍO",'[24]BASE LIQUIDACION REDEBAN 2025'!$C$2,IF(Y65="TIPO I",'[24]BASE LIQUIDACION REDEBAN 2025'!$C$2,IF(Y65="TIPO II",'[24]BASE LIQUIDACION REDEBAN 2025'!$C$3,IF(Y65="TIPO III",'[24]BASE LIQUIDACION REDEBAN 2025'!$C$4,IF(Y65="TIPO IV",'[24]BASE LIQUIDACION REDEBAN 2025'!$C$5,IF(Z65="AEREO",'[24]BASE LIQUIDACION REDEBAN 2025'!$B$6,'[24]BASE LIQUIDACION REDEBAN 2025'!$C$5)))))))</f>
        <v>65960.072302</v>
      </c>
      <c r="AE65" s="87">
        <f>IF(OR(W65="SOPORTE_TELEFÓNICO",W65="ENVÍO"),0,IF(Y65="TIPO I",'[24]BASE LIQUIDACION REDEBAN 2025'!$B$10,IF(Y65="TIPO II",'[24]BASE LIQUIDACION REDEBAN 2025'!$B$11,IF(Y65="TIPO III",'[24]BASE LIQUIDACION REDEBAN 2025'!$B$12,'[24]BASE LIQUIDACION REDEBAN 2025'!$B$13))))</f>
        <v>75096.394270399993</v>
      </c>
      <c r="AF65" s="87">
        <f t="shared" si="2"/>
        <v>65960.072302</v>
      </c>
    </row>
    <row r="66" spans="1:32" s="79" customFormat="1" ht="13.15">
      <c r="A66" s="168" t="s">
        <v>68</v>
      </c>
      <c r="B66" s="165" t="str">
        <f>VLOOKUP(A66,'CENTRO DE COSTOS'!A:D,4,FALSE)</f>
        <v>WILLIAM ASDRUBAL ROZO ROZO</v>
      </c>
      <c r="C66" s="165" t="str">
        <f>VLOOKUP(A66,'CENTRO DE COSTOS'!A:D,2,FALSE)</f>
        <v>0004-0004</v>
      </c>
      <c r="D66" s="168">
        <v>11001</v>
      </c>
      <c r="E66" s="168" t="s">
        <v>18683</v>
      </c>
      <c r="F66" s="168">
        <v>16444317</v>
      </c>
      <c r="G66" s="168" t="s">
        <v>8049</v>
      </c>
      <c r="H66" s="168" t="s">
        <v>470</v>
      </c>
      <c r="I66" s="168" t="s">
        <v>68</v>
      </c>
      <c r="J66" s="168" t="s">
        <v>18684</v>
      </c>
      <c r="K66" s="168" t="s">
        <v>159</v>
      </c>
      <c r="L66" s="168" t="s">
        <v>18685</v>
      </c>
      <c r="M66" s="165">
        <v>45895.463194444441</v>
      </c>
      <c r="N66" s="165">
        <v>45891.340277777781</v>
      </c>
      <c r="O66" s="168" t="s">
        <v>16559</v>
      </c>
      <c r="P66" s="168" t="s">
        <v>3335</v>
      </c>
      <c r="Q66" s="168" t="s">
        <v>3335</v>
      </c>
      <c r="R66" s="8"/>
      <c r="S66" s="8"/>
      <c r="T66" s="168" t="s">
        <v>8052</v>
      </c>
      <c r="U66" s="168" t="s">
        <v>8053</v>
      </c>
      <c r="V66" s="168" t="s">
        <v>18686</v>
      </c>
      <c r="W66" s="168" t="s">
        <v>2967</v>
      </c>
      <c r="X66" s="168" t="s">
        <v>18687</v>
      </c>
      <c r="Y66" s="168" t="s">
        <v>25</v>
      </c>
      <c r="Z66" s="168" t="s">
        <v>166</v>
      </c>
      <c r="AA66" s="168">
        <v>1</v>
      </c>
      <c r="AB66" s="168">
        <v>0</v>
      </c>
      <c r="AC66" s="168" t="s">
        <v>475</v>
      </c>
      <c r="AD66" s="87">
        <f>IF(W66="SOPORTE_TELEFÓNICO",'[24]BASE LIQUIDACION REDEBAN 2025'!$B$19,IF(W66="ENVÍO",'[24]BASE LIQUIDACION REDEBAN 2025'!$C$2,IF(Y66="TIPO I",'[24]BASE LIQUIDACION REDEBAN 2025'!$C$2,IF(Y66="TIPO II",'[24]BASE LIQUIDACION REDEBAN 2025'!$C$3,IF(Y66="TIPO III",'[24]BASE LIQUIDACION REDEBAN 2025'!$C$4,IF(Y66="TIPO IV",'[24]BASE LIQUIDACION REDEBAN 2025'!$C$5,IF(Z66="AEREO",'[24]BASE LIQUIDACION REDEBAN 2025'!$B$6,'[24]BASE LIQUIDACION REDEBAN 2025'!$C$5)))))))</f>
        <v>65960.072302</v>
      </c>
      <c r="AE66" s="87">
        <f>IF(OR(W66="SOPORTE_TELEFÓNICO",W66="ENVÍO"),0,IF(Y66="TIPO I",'[24]BASE LIQUIDACION REDEBAN 2025'!$B$10,IF(Y66="TIPO II",'[24]BASE LIQUIDACION REDEBAN 2025'!$B$11,IF(Y66="TIPO III",'[24]BASE LIQUIDACION REDEBAN 2025'!$B$12,'[24]BASE LIQUIDACION REDEBAN 2025'!$B$13))))</f>
        <v>75096.394270399993</v>
      </c>
      <c r="AF66" s="87">
        <f t="shared" si="2"/>
        <v>65960.072302</v>
      </c>
    </row>
    <row r="67" spans="1:32" s="79" customFormat="1" ht="13.15">
      <c r="A67" s="168" t="s">
        <v>68</v>
      </c>
      <c r="B67" s="165" t="str">
        <f>VLOOKUP(A67,'CENTRO DE COSTOS'!A:D,4,FALSE)</f>
        <v>WILLIAM ASDRUBAL ROZO ROZO</v>
      </c>
      <c r="C67" s="165" t="str">
        <f>VLOOKUP(A67,'CENTRO DE COSTOS'!A:D,2,FALSE)</f>
        <v>0004-0004</v>
      </c>
      <c r="D67" s="168">
        <v>11001</v>
      </c>
      <c r="E67" s="168" t="s">
        <v>18688</v>
      </c>
      <c r="F67" s="168">
        <v>16603607</v>
      </c>
      <c r="G67" s="168" t="s">
        <v>8049</v>
      </c>
      <c r="H67" s="168" t="s">
        <v>470</v>
      </c>
      <c r="I67" s="168" t="s">
        <v>68</v>
      </c>
      <c r="J67" s="168" t="s">
        <v>18689</v>
      </c>
      <c r="K67" s="168" t="s">
        <v>159</v>
      </c>
      <c r="L67" s="168" t="s">
        <v>18690</v>
      </c>
      <c r="M67" s="165">
        <v>45895.463194444441</v>
      </c>
      <c r="N67" s="165">
        <v>45891.34375</v>
      </c>
      <c r="O67" s="168" t="s">
        <v>16559</v>
      </c>
      <c r="P67" s="168" t="s">
        <v>3335</v>
      </c>
      <c r="Q67" s="168" t="s">
        <v>3335</v>
      </c>
      <c r="R67" s="8"/>
      <c r="S67" s="8"/>
      <c r="T67" s="168" t="s">
        <v>8052</v>
      </c>
      <c r="U67" s="168" t="s">
        <v>8053</v>
      </c>
      <c r="V67" s="168" t="s">
        <v>18691</v>
      </c>
      <c r="W67" s="168" t="s">
        <v>2967</v>
      </c>
      <c r="X67" s="168" t="s">
        <v>18692</v>
      </c>
      <c r="Y67" s="168" t="s">
        <v>25</v>
      </c>
      <c r="Z67" s="168" t="s">
        <v>166</v>
      </c>
      <c r="AA67" s="168">
        <v>1</v>
      </c>
      <c r="AB67" s="168">
        <v>0</v>
      </c>
      <c r="AC67" s="168" t="s">
        <v>475</v>
      </c>
      <c r="AD67" s="87">
        <f>IF(W67="SOPORTE_TELEFÓNICO",'[24]BASE LIQUIDACION REDEBAN 2025'!$B$19,IF(W67="ENVÍO",'[24]BASE LIQUIDACION REDEBAN 2025'!$C$2,IF(Y67="TIPO I",'[24]BASE LIQUIDACION REDEBAN 2025'!$C$2,IF(Y67="TIPO II",'[24]BASE LIQUIDACION REDEBAN 2025'!$C$3,IF(Y67="TIPO III",'[24]BASE LIQUIDACION REDEBAN 2025'!$C$4,IF(Y67="TIPO IV",'[24]BASE LIQUIDACION REDEBAN 2025'!$C$5,IF(Z67="AEREO",'[24]BASE LIQUIDACION REDEBAN 2025'!$B$6,'[24]BASE LIQUIDACION REDEBAN 2025'!$C$5)))))))</f>
        <v>65960.072302</v>
      </c>
      <c r="AE67" s="87">
        <f>IF(OR(W67="SOPORTE_TELEFÓNICO",W67="ENVÍO"),0,IF(Y67="TIPO I",'[24]BASE LIQUIDACION REDEBAN 2025'!$B$10,IF(Y67="TIPO II",'[24]BASE LIQUIDACION REDEBAN 2025'!$B$11,IF(Y67="TIPO III",'[24]BASE LIQUIDACION REDEBAN 2025'!$B$12,'[24]BASE LIQUIDACION REDEBAN 2025'!$B$13))))</f>
        <v>75096.394270399993</v>
      </c>
      <c r="AF67" s="87">
        <f t="shared" si="2"/>
        <v>65960.072302</v>
      </c>
    </row>
    <row r="68" spans="1:32" s="79" customFormat="1" ht="13.15">
      <c r="A68" s="168" t="s">
        <v>68</v>
      </c>
      <c r="B68" s="165" t="str">
        <f>VLOOKUP(A68,'CENTRO DE COSTOS'!A:D,4,FALSE)</f>
        <v>WILLIAM ASDRUBAL ROZO ROZO</v>
      </c>
      <c r="C68" s="165" t="str">
        <f>VLOOKUP(A68,'CENTRO DE COSTOS'!A:D,2,FALSE)</f>
        <v>0004-0004</v>
      </c>
      <c r="D68" s="168">
        <v>11001</v>
      </c>
      <c r="E68" s="168" t="s">
        <v>18693</v>
      </c>
      <c r="F68" s="168">
        <v>12737128</v>
      </c>
      <c r="G68" s="168" t="s">
        <v>8049</v>
      </c>
      <c r="H68" s="168" t="s">
        <v>470</v>
      </c>
      <c r="I68" s="168" t="s">
        <v>68</v>
      </c>
      <c r="J68" s="168" t="s">
        <v>18689</v>
      </c>
      <c r="K68" s="168" t="s">
        <v>159</v>
      </c>
      <c r="L68" s="168" t="s">
        <v>18694</v>
      </c>
      <c r="M68" s="165">
        <v>45890.64166666667</v>
      </c>
      <c r="N68" s="165">
        <v>45891.347222222219</v>
      </c>
      <c r="O68" s="168" t="s">
        <v>16559</v>
      </c>
      <c r="P68" s="168" t="s">
        <v>3335</v>
      </c>
      <c r="Q68" s="168" t="s">
        <v>8386</v>
      </c>
      <c r="R68" s="8"/>
      <c r="S68" s="8"/>
      <c r="T68" s="168" t="s">
        <v>8052</v>
      </c>
      <c r="U68" s="168" t="s">
        <v>8053</v>
      </c>
      <c r="V68" s="168" t="s">
        <v>18695</v>
      </c>
      <c r="W68" s="168" t="s">
        <v>2967</v>
      </c>
      <c r="X68" s="168">
        <v>0</v>
      </c>
      <c r="Y68" s="168" t="s">
        <v>25</v>
      </c>
      <c r="Z68" s="168" t="s">
        <v>166</v>
      </c>
      <c r="AA68" s="168">
        <v>1</v>
      </c>
      <c r="AB68" s="168">
        <v>0</v>
      </c>
      <c r="AC68" s="168" t="s">
        <v>475</v>
      </c>
      <c r="AD68" s="87">
        <f>IF(W68="SOPORTE_TELEFÓNICO",'[24]BASE LIQUIDACION REDEBAN 2025'!$B$19,IF(W68="ENVÍO",'[24]BASE LIQUIDACION REDEBAN 2025'!$C$2,IF(Y68="TIPO I",'[24]BASE LIQUIDACION REDEBAN 2025'!$C$2,IF(Y68="TIPO II",'[24]BASE LIQUIDACION REDEBAN 2025'!$C$3,IF(Y68="TIPO III",'[24]BASE LIQUIDACION REDEBAN 2025'!$C$4,IF(Y68="TIPO IV",'[24]BASE LIQUIDACION REDEBAN 2025'!$C$5,IF(Z68="AEREO",'[24]BASE LIQUIDACION REDEBAN 2025'!$B$6,'[24]BASE LIQUIDACION REDEBAN 2025'!$C$5)))))))</f>
        <v>65960.072302</v>
      </c>
      <c r="AE68" s="87">
        <f>IF(OR(W68="SOPORTE_TELEFÓNICO",W68="ENVÍO"),0,IF(Y68="TIPO I",'[24]BASE LIQUIDACION REDEBAN 2025'!$B$10,IF(Y68="TIPO II",'[24]BASE LIQUIDACION REDEBAN 2025'!$B$11,IF(Y68="TIPO III",'[24]BASE LIQUIDACION REDEBAN 2025'!$B$12,'[24]BASE LIQUIDACION REDEBAN 2025'!$B$13))))</f>
        <v>75096.394270399993</v>
      </c>
      <c r="AF68" s="87">
        <f t="shared" si="2"/>
        <v>65960.072302</v>
      </c>
    </row>
    <row r="69" spans="1:32" s="79" customFormat="1" ht="13.15">
      <c r="A69" s="168" t="s">
        <v>68</v>
      </c>
      <c r="B69" s="165" t="str">
        <f>VLOOKUP(A69,'CENTRO DE COSTOS'!A:D,4,FALSE)</f>
        <v>WILLIAM ASDRUBAL ROZO ROZO</v>
      </c>
      <c r="C69" s="165" t="str">
        <f>VLOOKUP(A69,'CENTRO DE COSTOS'!A:D,2,FALSE)</f>
        <v>0004-0004</v>
      </c>
      <c r="D69" s="168">
        <v>11001</v>
      </c>
      <c r="E69" s="168" t="s">
        <v>18696</v>
      </c>
      <c r="F69" s="168">
        <v>21214879</v>
      </c>
      <c r="G69" s="168" t="s">
        <v>8049</v>
      </c>
      <c r="H69" s="168" t="s">
        <v>470</v>
      </c>
      <c r="I69" s="168" t="s">
        <v>68</v>
      </c>
      <c r="J69" s="168" t="s">
        <v>18697</v>
      </c>
      <c r="K69" s="168" t="s">
        <v>159</v>
      </c>
      <c r="L69" s="168" t="s">
        <v>18698</v>
      </c>
      <c r="M69" s="165">
        <v>45895.463194444441</v>
      </c>
      <c r="N69" s="165">
        <v>45891.355104166672</v>
      </c>
      <c r="O69" s="168" t="s">
        <v>16559</v>
      </c>
      <c r="P69" s="168" t="s">
        <v>3335</v>
      </c>
      <c r="Q69" s="168" t="s">
        <v>3335</v>
      </c>
      <c r="R69" s="8"/>
      <c r="S69" s="8"/>
      <c r="T69" s="168" t="s">
        <v>8052</v>
      </c>
      <c r="U69" s="168" t="s">
        <v>18699</v>
      </c>
      <c r="V69" s="168" t="s">
        <v>18700</v>
      </c>
      <c r="W69" s="168" t="s">
        <v>2967</v>
      </c>
      <c r="X69" s="168" t="s">
        <v>18701</v>
      </c>
      <c r="Y69" s="168" t="s">
        <v>25</v>
      </c>
      <c r="Z69" s="168" t="s">
        <v>166</v>
      </c>
      <c r="AA69" s="168">
        <v>1</v>
      </c>
      <c r="AB69" s="168">
        <v>0</v>
      </c>
      <c r="AC69" s="168" t="s">
        <v>475</v>
      </c>
      <c r="AD69" s="87">
        <f>IF(W69="SOPORTE_TELEFÓNICO",'[24]BASE LIQUIDACION REDEBAN 2025'!$B$19,IF(W69="ENVÍO",'[24]BASE LIQUIDACION REDEBAN 2025'!$C$2,IF(Y69="TIPO I",'[24]BASE LIQUIDACION REDEBAN 2025'!$C$2,IF(Y69="TIPO II",'[24]BASE LIQUIDACION REDEBAN 2025'!$C$3,IF(Y69="TIPO III",'[24]BASE LIQUIDACION REDEBAN 2025'!$C$4,IF(Y69="TIPO IV",'[24]BASE LIQUIDACION REDEBAN 2025'!$C$5,IF(Z69="AEREO",'[24]BASE LIQUIDACION REDEBAN 2025'!$B$6,'[24]BASE LIQUIDACION REDEBAN 2025'!$C$5)))))))</f>
        <v>65960.072302</v>
      </c>
      <c r="AE69" s="87">
        <f>IF(OR(W69="SOPORTE_TELEFÓNICO",W69="ENVÍO"),0,IF(Y69="TIPO I",'[24]BASE LIQUIDACION REDEBAN 2025'!$B$10,IF(Y69="TIPO II",'[24]BASE LIQUIDACION REDEBAN 2025'!$B$11,IF(Y69="TIPO III",'[24]BASE LIQUIDACION REDEBAN 2025'!$B$12,'[24]BASE LIQUIDACION REDEBAN 2025'!$B$13))))</f>
        <v>75096.394270399993</v>
      </c>
      <c r="AF69" s="87">
        <f t="shared" si="2"/>
        <v>65960.072302</v>
      </c>
    </row>
    <row r="70" spans="1:32" s="79" customFormat="1" ht="13.15">
      <c r="A70" s="168" t="s">
        <v>90</v>
      </c>
      <c r="B70" s="165" t="str">
        <f>VLOOKUP(A70,'CENTRO DE COSTOS'!A:D,4,FALSE)</f>
        <v>JUAN SEBASTIÁN RÍOS CASTRILLÓN</v>
      </c>
      <c r="C70" s="165" t="str">
        <f>VLOOKUP(A70,'CENTRO DE COSTOS'!A:D,2,FALSE)</f>
        <v>0004-0005</v>
      </c>
      <c r="D70" s="168">
        <v>5579</v>
      </c>
      <c r="E70" s="168" t="s">
        <v>18702</v>
      </c>
      <c r="F70" s="168">
        <v>88050803</v>
      </c>
      <c r="G70" s="168" t="s">
        <v>8049</v>
      </c>
      <c r="H70" s="168" t="s">
        <v>197</v>
      </c>
      <c r="I70" s="168" t="s">
        <v>2218</v>
      </c>
      <c r="J70" s="168" t="s">
        <v>18703</v>
      </c>
      <c r="K70" s="168" t="s">
        <v>159</v>
      </c>
      <c r="L70" s="168" t="s">
        <v>18704</v>
      </c>
      <c r="M70" s="165">
        <v>45894.48333333333</v>
      </c>
      <c r="N70" s="165">
        <v>45891.364733796298</v>
      </c>
      <c r="O70" s="168" t="s">
        <v>16559</v>
      </c>
      <c r="P70" s="168" t="s">
        <v>3335</v>
      </c>
      <c r="Q70" s="168" t="s">
        <v>3335</v>
      </c>
      <c r="R70" s="8"/>
      <c r="S70" s="8"/>
      <c r="T70" s="168" t="s">
        <v>8052</v>
      </c>
      <c r="U70" s="168" t="s">
        <v>8053</v>
      </c>
      <c r="V70" s="168" t="s">
        <v>18705</v>
      </c>
      <c r="W70" s="168" t="s">
        <v>2967</v>
      </c>
      <c r="X70" s="168" t="s">
        <v>18706</v>
      </c>
      <c r="Y70" s="168" t="s">
        <v>30</v>
      </c>
      <c r="Z70" s="168" t="s">
        <v>166</v>
      </c>
      <c r="AA70" s="168">
        <v>1</v>
      </c>
      <c r="AB70" s="168">
        <v>0</v>
      </c>
      <c r="AC70" s="168" t="s">
        <v>204</v>
      </c>
      <c r="AD70" s="87">
        <f>IF(W70="SOPORTE_TELEFÓNICO",'[24]BASE LIQUIDACION REDEBAN 2025'!$B$19,IF(W70="ENVÍO",'[24]BASE LIQUIDACION REDEBAN 2025'!$C$2,IF(Y70="TIPO I",'[24]BASE LIQUIDACION REDEBAN 2025'!$C$2,IF(Y70="TIPO II",'[24]BASE LIQUIDACION REDEBAN 2025'!$C$3,IF(Y70="TIPO III",'[24]BASE LIQUIDACION REDEBAN 2025'!$C$4,IF(Y70="TIPO IV",'[24]BASE LIQUIDACION REDEBAN 2025'!$C$5,IF(Z70="AEREO",'[24]BASE LIQUIDACION REDEBAN 2025'!$B$6,'[24]BASE LIQUIDACION REDEBAN 2025'!$C$5)))))))</f>
        <v>275728.78077800001</v>
      </c>
      <c r="AE70" s="87">
        <f>IF(OR(W70="SOPORTE_TELEFÓNICO",W70="ENVÍO"),0,IF(Y70="TIPO I",'[24]BASE LIQUIDACION REDEBAN 2025'!$B$10,IF(Y70="TIPO II",'[24]BASE LIQUIDACION REDEBAN 2025'!$B$11,IF(Y70="TIPO III",'[24]BASE LIQUIDACION REDEBAN 2025'!$B$12,'[24]BASE LIQUIDACION REDEBAN 2025'!$B$13))))</f>
        <v>196536.5258152</v>
      </c>
      <c r="AF70" s="87">
        <f t="shared" si="2"/>
        <v>275728.78077800001</v>
      </c>
    </row>
    <row r="71" spans="1:32" s="79" customFormat="1" ht="13.15">
      <c r="A71" s="168" t="s">
        <v>90</v>
      </c>
      <c r="B71" s="165" t="str">
        <f>VLOOKUP(A71,'CENTRO DE COSTOS'!A:D,4,FALSE)</f>
        <v>JUAN SEBASTIÁN RÍOS CASTRILLÓN</v>
      </c>
      <c r="C71" s="165" t="str">
        <f>VLOOKUP(A71,'CENTRO DE COSTOS'!A:D,2,FALSE)</f>
        <v>0004-0005</v>
      </c>
      <c r="D71" s="168">
        <v>5368</v>
      </c>
      <c r="E71" s="168" t="s">
        <v>18707</v>
      </c>
      <c r="F71" s="168">
        <v>25506122</v>
      </c>
      <c r="G71" s="168" t="s">
        <v>8049</v>
      </c>
      <c r="H71" s="168" t="s">
        <v>197</v>
      </c>
      <c r="I71" s="168" t="s">
        <v>7301</v>
      </c>
      <c r="J71" s="168" t="s">
        <v>18708</v>
      </c>
      <c r="K71" s="168" t="s">
        <v>159</v>
      </c>
      <c r="L71" s="168" t="s">
        <v>18709</v>
      </c>
      <c r="M71" s="165">
        <v>45894.48333333333</v>
      </c>
      <c r="N71" s="165">
        <v>45891.408402777779</v>
      </c>
      <c r="O71" s="168" t="s">
        <v>16559</v>
      </c>
      <c r="P71" s="168" t="s">
        <v>3335</v>
      </c>
      <c r="Q71" s="168" t="s">
        <v>3335</v>
      </c>
      <c r="R71" s="8"/>
      <c r="S71" s="8"/>
      <c r="T71" s="168" t="s">
        <v>8052</v>
      </c>
      <c r="U71" s="168" t="s">
        <v>8053</v>
      </c>
      <c r="V71" s="168" t="s">
        <v>18710</v>
      </c>
      <c r="W71" s="168" t="s">
        <v>2967</v>
      </c>
      <c r="X71" s="168" t="s">
        <v>18711</v>
      </c>
      <c r="Y71" s="168" t="s">
        <v>30</v>
      </c>
      <c r="Z71" s="168" t="s">
        <v>166</v>
      </c>
      <c r="AA71" s="168">
        <v>1</v>
      </c>
      <c r="AB71" s="168">
        <v>0</v>
      </c>
      <c r="AC71" s="168" t="s">
        <v>1245</v>
      </c>
      <c r="AD71" s="87">
        <f>IF(W71="SOPORTE_TELEFÓNICO",'[24]BASE LIQUIDACION REDEBAN 2025'!$B$19,IF(W71="ENVÍO",'[24]BASE LIQUIDACION REDEBAN 2025'!$C$2,IF(Y71="TIPO I",'[24]BASE LIQUIDACION REDEBAN 2025'!$C$2,IF(Y71="TIPO II",'[24]BASE LIQUIDACION REDEBAN 2025'!$C$3,IF(Y71="TIPO III",'[24]BASE LIQUIDACION REDEBAN 2025'!$C$4,IF(Y71="TIPO IV",'[24]BASE LIQUIDACION REDEBAN 2025'!$C$5,IF(Z71="AEREO",'[24]BASE LIQUIDACION REDEBAN 2025'!$B$6,'[24]BASE LIQUIDACION REDEBAN 2025'!$C$5)))))))</f>
        <v>275728.78077800001</v>
      </c>
      <c r="AE71" s="87">
        <f>IF(OR(W71="SOPORTE_TELEFÓNICO",W71="ENVÍO"),0,IF(Y71="TIPO I",'[24]BASE LIQUIDACION REDEBAN 2025'!$B$10,IF(Y71="TIPO II",'[24]BASE LIQUIDACION REDEBAN 2025'!$B$11,IF(Y71="TIPO III",'[24]BASE LIQUIDACION REDEBAN 2025'!$B$12,'[24]BASE LIQUIDACION REDEBAN 2025'!$B$13))))</f>
        <v>196536.5258152</v>
      </c>
      <c r="AF71" s="87">
        <f t="shared" si="2"/>
        <v>275728.78077800001</v>
      </c>
    </row>
    <row r="72" spans="1:32" s="79" customFormat="1" ht="13.15">
      <c r="A72" s="168" t="s">
        <v>64</v>
      </c>
      <c r="B72" s="165" t="str">
        <f>VLOOKUP(A72,'CENTRO DE COSTOS'!A:D,4,FALSE)</f>
        <v>JOSE MAURICIO HERNANDEZ ROJAS</v>
      </c>
      <c r="C72" s="165" t="str">
        <f>VLOOKUP(A72,'CENTRO DE COSTOS'!A:D,2,FALSE)</f>
        <v>0004-0001</v>
      </c>
      <c r="D72" s="168">
        <v>8078</v>
      </c>
      <c r="E72" s="168" t="s">
        <v>18712</v>
      </c>
      <c r="F72" s="168">
        <v>18746958</v>
      </c>
      <c r="G72" s="168" t="s">
        <v>8049</v>
      </c>
      <c r="H72" s="168" t="s">
        <v>389</v>
      </c>
      <c r="I72" s="168" t="s">
        <v>15972</v>
      </c>
      <c r="J72" s="168" t="s">
        <v>18713</v>
      </c>
      <c r="K72" s="168" t="s">
        <v>159</v>
      </c>
      <c r="L72" s="168" t="s">
        <v>18714</v>
      </c>
      <c r="M72" s="165">
        <v>45894.48333333333</v>
      </c>
      <c r="N72" s="165">
        <v>45891.653298611112</v>
      </c>
      <c r="O72" s="168" t="s">
        <v>16559</v>
      </c>
      <c r="P72" s="168" t="s">
        <v>3335</v>
      </c>
      <c r="Q72" s="168" t="s">
        <v>3335</v>
      </c>
      <c r="R72" s="8"/>
      <c r="S72" s="8"/>
      <c r="T72" s="168" t="s">
        <v>8052</v>
      </c>
      <c r="U72" s="168" t="s">
        <v>8053</v>
      </c>
      <c r="V72" s="168" t="s">
        <v>18715</v>
      </c>
      <c r="W72" s="168" t="s">
        <v>2967</v>
      </c>
      <c r="X72" s="168" t="s">
        <v>18716</v>
      </c>
      <c r="Y72" s="168" t="s">
        <v>28</v>
      </c>
      <c r="Z72" s="168" t="s">
        <v>166</v>
      </c>
      <c r="AA72" s="168">
        <v>1</v>
      </c>
      <c r="AB72" s="168">
        <v>0</v>
      </c>
      <c r="AC72" s="168" t="s">
        <v>799</v>
      </c>
      <c r="AD72" s="87">
        <f>IF(W72="SOPORTE_TELEFÓNICO",'[24]BASE LIQUIDACION REDEBAN 2025'!$B$19,IF(W72="ENVÍO",'[24]BASE LIQUIDACION REDEBAN 2025'!$C$2,IF(Y72="TIPO I",'[24]BASE LIQUIDACION REDEBAN 2025'!$C$2,IF(Y72="TIPO II",'[24]BASE LIQUIDACION REDEBAN 2025'!$C$3,IF(Y72="TIPO III",'[24]BASE LIQUIDACION REDEBAN 2025'!$C$4,IF(Y72="TIPO IV",'[24]BASE LIQUIDACION REDEBAN 2025'!$C$5,IF(Z72="AEREO",'[24]BASE LIQUIDACION REDEBAN 2025'!$B$6,'[24]BASE LIQUIDACION REDEBAN 2025'!$C$5)))))))</f>
        <v>144967.87232000002</v>
      </c>
      <c r="AE72" s="87">
        <f>IF(OR(W72="SOPORTE_TELEFÓNICO",W72="ENVÍO"),0,IF(Y72="TIPO I",'[24]BASE LIQUIDACION REDEBAN 2025'!$B$10,IF(Y72="TIPO II",'[24]BASE LIQUIDACION REDEBAN 2025'!$B$11,IF(Y72="TIPO III",'[24]BASE LIQUIDACION REDEBAN 2025'!$B$12,'[24]BASE LIQUIDACION REDEBAN 2025'!$B$13))))</f>
        <v>140395.6348884</v>
      </c>
      <c r="AF72" s="87">
        <f t="shared" si="2"/>
        <v>144967.87232000002</v>
      </c>
    </row>
    <row r="73" spans="1:32" s="79" customFormat="1" ht="13.15">
      <c r="A73" s="168" t="s">
        <v>64</v>
      </c>
      <c r="B73" s="165" t="str">
        <f>VLOOKUP(A73,'CENTRO DE COSTOS'!A:D,4,FALSE)</f>
        <v>JOSE MAURICIO HERNANDEZ ROJAS</v>
      </c>
      <c r="C73" s="165" t="str">
        <f>VLOOKUP(A73,'CENTRO DE COSTOS'!A:D,2,FALSE)</f>
        <v>0004-0001</v>
      </c>
      <c r="D73" s="168">
        <v>8296</v>
      </c>
      <c r="E73" s="168" t="s">
        <v>18717</v>
      </c>
      <c r="F73" s="168">
        <v>24973463</v>
      </c>
      <c r="G73" s="168" t="s">
        <v>8049</v>
      </c>
      <c r="H73" s="168" t="s">
        <v>389</v>
      </c>
      <c r="I73" s="168" t="s">
        <v>3690</v>
      </c>
      <c r="J73" s="168" t="s">
        <v>18718</v>
      </c>
      <c r="K73" s="168" t="s">
        <v>159</v>
      </c>
      <c r="L73" s="168" t="s">
        <v>18719</v>
      </c>
      <c r="M73" s="165">
        <v>45894.48333333333</v>
      </c>
      <c r="N73" s="165">
        <v>45892.375694444447</v>
      </c>
      <c r="O73" s="168" t="s">
        <v>16559</v>
      </c>
      <c r="P73" s="168" t="s">
        <v>3335</v>
      </c>
      <c r="Q73" s="168" t="s">
        <v>3335</v>
      </c>
      <c r="R73" s="8"/>
      <c r="S73" s="8"/>
      <c r="T73" s="168" t="s">
        <v>18511</v>
      </c>
      <c r="U73" s="168" t="s">
        <v>10324</v>
      </c>
      <c r="V73" s="168" t="s">
        <v>18720</v>
      </c>
      <c r="W73" s="168" t="s">
        <v>2967</v>
      </c>
      <c r="X73" s="168">
        <v>0</v>
      </c>
      <c r="Y73" s="168" t="s">
        <v>25</v>
      </c>
      <c r="Z73" s="168" t="s">
        <v>166</v>
      </c>
      <c r="AA73" s="168">
        <v>1</v>
      </c>
      <c r="AB73" s="168">
        <v>0</v>
      </c>
      <c r="AC73" s="168" t="s">
        <v>799</v>
      </c>
      <c r="AD73" s="87">
        <f>IF(W73="SOPORTE_TELEFÓNICO",'[24]BASE LIQUIDACION REDEBAN 2025'!$B$19,IF(W73="ENVÍO",'[24]BASE LIQUIDACION REDEBAN 2025'!$C$2,IF(Y73="TIPO I",'[24]BASE LIQUIDACION REDEBAN 2025'!$C$2,IF(Y73="TIPO II",'[24]BASE LIQUIDACION REDEBAN 2025'!$C$3,IF(Y73="TIPO III",'[24]BASE LIQUIDACION REDEBAN 2025'!$C$4,IF(Y73="TIPO IV",'[24]BASE LIQUIDACION REDEBAN 2025'!$C$5,IF(Z73="AEREO",'[24]BASE LIQUIDACION REDEBAN 2025'!$B$6,'[24]BASE LIQUIDACION REDEBAN 2025'!$C$5)))))))</f>
        <v>65960.072302</v>
      </c>
      <c r="AE73" s="87">
        <f>IF(OR(W73="SOPORTE_TELEFÓNICO",W73="ENVÍO"),0,IF(Y73="TIPO I",'[24]BASE LIQUIDACION REDEBAN 2025'!$B$10,IF(Y73="TIPO II",'[24]BASE LIQUIDACION REDEBAN 2025'!$B$11,IF(Y73="TIPO III",'[24]BASE LIQUIDACION REDEBAN 2025'!$B$12,'[24]BASE LIQUIDACION REDEBAN 2025'!$B$13))))</f>
        <v>75096.394270399993</v>
      </c>
      <c r="AF73" s="87">
        <f t="shared" si="2"/>
        <v>65960.072302</v>
      </c>
    </row>
    <row r="74" spans="1:32" s="79" customFormat="1" ht="13.15">
      <c r="A74" s="168" t="s">
        <v>72</v>
      </c>
      <c r="B74" s="165" t="str">
        <f>VLOOKUP(A74,'CENTRO DE COSTOS'!A:D,4,FALSE)</f>
        <v>MIGUEL JULIÁN HERNÁNDEZ GUARÍN</v>
      </c>
      <c r="C74" s="165" t="str">
        <f>VLOOKUP(A74,'CENTRO DE COSTOS'!A:D,2,FALSE)</f>
        <v>0004-0008</v>
      </c>
      <c r="D74" s="168">
        <v>68001</v>
      </c>
      <c r="E74" s="168" t="s">
        <v>18721</v>
      </c>
      <c r="F74" s="168">
        <v>23449622</v>
      </c>
      <c r="G74" s="168" t="s">
        <v>8049</v>
      </c>
      <c r="H74" s="168" t="s">
        <v>820</v>
      </c>
      <c r="I74" s="168" t="s">
        <v>72</v>
      </c>
      <c r="J74" s="168" t="s">
        <v>18722</v>
      </c>
      <c r="K74" s="168" t="s">
        <v>159</v>
      </c>
      <c r="L74" s="168" t="s">
        <v>18723</v>
      </c>
      <c r="M74" s="165">
        <v>45894.48333333333</v>
      </c>
      <c r="N74" s="165">
        <v>45892.383715277778</v>
      </c>
      <c r="O74" s="168" t="s">
        <v>16559</v>
      </c>
      <c r="P74" s="168" t="s">
        <v>3335</v>
      </c>
      <c r="Q74" s="168" t="s">
        <v>3335</v>
      </c>
      <c r="R74" s="8"/>
      <c r="S74" s="8"/>
      <c r="T74" s="168" t="s">
        <v>8052</v>
      </c>
      <c r="U74" s="168" t="s">
        <v>8053</v>
      </c>
      <c r="V74" s="168" t="s">
        <v>18724</v>
      </c>
      <c r="W74" s="168" t="s">
        <v>2967</v>
      </c>
      <c r="X74" s="168" t="s">
        <v>18725</v>
      </c>
      <c r="Y74" s="168" t="s">
        <v>25</v>
      </c>
      <c r="Z74" s="168" t="s">
        <v>166</v>
      </c>
      <c r="AA74" s="168">
        <v>1</v>
      </c>
      <c r="AB74" s="168">
        <v>0</v>
      </c>
      <c r="AC74" s="168" t="s">
        <v>1253</v>
      </c>
      <c r="AD74" s="87">
        <f>IF(W74="SOPORTE_TELEFÓNICO",'[24]BASE LIQUIDACION REDEBAN 2025'!$B$19,IF(W74="ENVÍO",'[24]BASE LIQUIDACION REDEBAN 2025'!$C$2,IF(Y74="TIPO I",'[24]BASE LIQUIDACION REDEBAN 2025'!$C$2,IF(Y74="TIPO II",'[24]BASE LIQUIDACION REDEBAN 2025'!$C$3,IF(Y74="TIPO III",'[24]BASE LIQUIDACION REDEBAN 2025'!$C$4,IF(Y74="TIPO IV",'[24]BASE LIQUIDACION REDEBAN 2025'!$C$5,IF(Z74="AEREO",'[24]BASE LIQUIDACION REDEBAN 2025'!$B$6,'[24]BASE LIQUIDACION REDEBAN 2025'!$C$5)))))))</f>
        <v>65960.072302</v>
      </c>
      <c r="AE74" s="87">
        <f>IF(OR(W74="SOPORTE_TELEFÓNICO",W74="ENVÍO"),0,IF(Y74="TIPO I",'[24]BASE LIQUIDACION REDEBAN 2025'!$B$10,IF(Y74="TIPO II",'[24]BASE LIQUIDACION REDEBAN 2025'!$B$11,IF(Y74="TIPO III",'[24]BASE LIQUIDACION REDEBAN 2025'!$B$12,'[24]BASE LIQUIDACION REDEBAN 2025'!$B$13))))</f>
        <v>75096.394270399993</v>
      </c>
      <c r="AF74" s="87">
        <f t="shared" si="2"/>
        <v>65960.072302</v>
      </c>
    </row>
    <row r="75" spans="1:32" s="79" customFormat="1" ht="13.15">
      <c r="A75" s="168" t="s">
        <v>68</v>
      </c>
      <c r="B75" s="165" t="str">
        <f>VLOOKUP(A75,'CENTRO DE COSTOS'!A:D,4,FALSE)</f>
        <v>WILLIAM ASDRUBAL ROZO ROZO</v>
      </c>
      <c r="C75" s="165" t="str">
        <f>VLOOKUP(A75,'CENTRO DE COSTOS'!A:D,2,FALSE)</f>
        <v>0004-0004</v>
      </c>
      <c r="D75" s="168">
        <v>11001</v>
      </c>
      <c r="E75" s="168" t="s">
        <v>18726</v>
      </c>
      <c r="F75" s="168">
        <v>18765958</v>
      </c>
      <c r="G75" s="168" t="s">
        <v>8049</v>
      </c>
      <c r="H75" s="168" t="s">
        <v>470</v>
      </c>
      <c r="I75" s="168" t="s">
        <v>68</v>
      </c>
      <c r="J75" s="168" t="s">
        <v>18727</v>
      </c>
      <c r="K75" s="168" t="s">
        <v>159</v>
      </c>
      <c r="L75" s="168" t="s">
        <v>18728</v>
      </c>
      <c r="M75" s="165">
        <v>45894.48333333333</v>
      </c>
      <c r="N75" s="165">
        <v>45892.398692129631</v>
      </c>
      <c r="O75" s="168" t="s">
        <v>16559</v>
      </c>
      <c r="P75" s="168" t="s">
        <v>3335</v>
      </c>
      <c r="Q75" s="168" t="s">
        <v>3335</v>
      </c>
      <c r="R75" s="8"/>
      <c r="S75" s="8"/>
      <c r="T75" s="168" t="s">
        <v>18511</v>
      </c>
      <c r="U75" s="168" t="s">
        <v>10324</v>
      </c>
      <c r="V75" s="168" t="s">
        <v>18729</v>
      </c>
      <c r="W75" s="168" t="s">
        <v>2967</v>
      </c>
      <c r="X75" s="168">
        <v>0</v>
      </c>
      <c r="Y75" s="168" t="s">
        <v>25</v>
      </c>
      <c r="Z75" s="168" t="s">
        <v>166</v>
      </c>
      <c r="AA75" s="168">
        <v>1</v>
      </c>
      <c r="AB75" s="168">
        <v>0</v>
      </c>
      <c r="AC75" s="168" t="s">
        <v>682</v>
      </c>
      <c r="AD75" s="87">
        <f>IF(W75="SOPORTE_TELEFÓNICO",'[24]BASE LIQUIDACION REDEBAN 2025'!$B$19,IF(W75="ENVÍO",'[24]BASE LIQUIDACION REDEBAN 2025'!$C$2,IF(Y75="TIPO I",'[24]BASE LIQUIDACION REDEBAN 2025'!$C$2,IF(Y75="TIPO II",'[24]BASE LIQUIDACION REDEBAN 2025'!$C$3,IF(Y75="TIPO III",'[24]BASE LIQUIDACION REDEBAN 2025'!$C$4,IF(Y75="TIPO IV",'[24]BASE LIQUIDACION REDEBAN 2025'!$C$5,IF(Z75="AEREO",'[24]BASE LIQUIDACION REDEBAN 2025'!$B$6,'[24]BASE LIQUIDACION REDEBAN 2025'!$C$5)))))))</f>
        <v>65960.072302</v>
      </c>
      <c r="AE75" s="87">
        <f>IF(OR(W75="SOPORTE_TELEFÓNICO",W75="ENVÍO"),0,IF(Y75="TIPO I",'[24]BASE LIQUIDACION REDEBAN 2025'!$B$10,IF(Y75="TIPO II",'[24]BASE LIQUIDACION REDEBAN 2025'!$B$11,IF(Y75="TIPO III",'[24]BASE LIQUIDACION REDEBAN 2025'!$B$12,'[24]BASE LIQUIDACION REDEBAN 2025'!$B$13))))</f>
        <v>75096.394270399993</v>
      </c>
      <c r="AF75" s="87">
        <f t="shared" si="2"/>
        <v>65960.072302</v>
      </c>
    </row>
    <row r="76" spans="1:32" s="79" customFormat="1" ht="13.15">
      <c r="A76" s="168" t="s">
        <v>68</v>
      </c>
      <c r="B76" s="165" t="str">
        <f>VLOOKUP(A76,'CENTRO DE COSTOS'!A:D,4,FALSE)</f>
        <v>WILLIAM ASDRUBAL ROZO ROZO</v>
      </c>
      <c r="C76" s="165" t="str">
        <f>VLOOKUP(A76,'CENTRO DE COSTOS'!A:D,2,FALSE)</f>
        <v>0004-0004</v>
      </c>
      <c r="D76" s="168">
        <v>11001</v>
      </c>
      <c r="E76" s="168" t="s">
        <v>18730</v>
      </c>
      <c r="F76" s="168">
        <v>18333492</v>
      </c>
      <c r="G76" s="168" t="s">
        <v>8049</v>
      </c>
      <c r="H76" s="168" t="s">
        <v>470</v>
      </c>
      <c r="I76" s="168" t="s">
        <v>68</v>
      </c>
      <c r="J76" s="168" t="s">
        <v>18731</v>
      </c>
      <c r="K76" s="168" t="s">
        <v>159</v>
      </c>
      <c r="L76" s="168" t="s">
        <v>18732</v>
      </c>
      <c r="M76" s="165">
        <v>45894.48333333333</v>
      </c>
      <c r="N76" s="165">
        <v>45892.407638888886</v>
      </c>
      <c r="O76" s="168" t="s">
        <v>16559</v>
      </c>
      <c r="P76" s="168" t="s">
        <v>3335</v>
      </c>
      <c r="Q76" s="168" t="s">
        <v>3335</v>
      </c>
      <c r="R76" s="8"/>
      <c r="S76" s="8"/>
      <c r="T76" s="168" t="s">
        <v>8052</v>
      </c>
      <c r="U76" s="168" t="s">
        <v>8053</v>
      </c>
      <c r="V76" s="168" t="s">
        <v>18733</v>
      </c>
      <c r="W76" s="168" t="s">
        <v>2967</v>
      </c>
      <c r="X76" s="168" t="s">
        <v>18734</v>
      </c>
      <c r="Y76" s="168" t="s">
        <v>25</v>
      </c>
      <c r="Z76" s="168" t="s">
        <v>166</v>
      </c>
      <c r="AA76" s="168">
        <v>1</v>
      </c>
      <c r="AB76" s="168">
        <v>0</v>
      </c>
      <c r="AC76" s="168" t="s">
        <v>2153</v>
      </c>
      <c r="AD76" s="87">
        <f>IF(W76="SOPORTE_TELEFÓNICO",'[24]BASE LIQUIDACION REDEBAN 2025'!$B$19,IF(W76="ENVÍO",'[24]BASE LIQUIDACION REDEBAN 2025'!$C$2,IF(Y76="TIPO I",'[24]BASE LIQUIDACION REDEBAN 2025'!$C$2,IF(Y76="TIPO II",'[24]BASE LIQUIDACION REDEBAN 2025'!$C$3,IF(Y76="TIPO III",'[24]BASE LIQUIDACION REDEBAN 2025'!$C$4,IF(Y76="TIPO IV",'[24]BASE LIQUIDACION REDEBAN 2025'!$C$5,IF(Z76="AEREO",'[24]BASE LIQUIDACION REDEBAN 2025'!$B$6,'[24]BASE LIQUIDACION REDEBAN 2025'!$C$5)))))))</f>
        <v>65960.072302</v>
      </c>
      <c r="AE76" s="87">
        <f>IF(OR(W76="SOPORTE_TELEFÓNICO",W76="ENVÍO"),0,IF(Y76="TIPO I",'[24]BASE LIQUIDACION REDEBAN 2025'!$B$10,IF(Y76="TIPO II",'[24]BASE LIQUIDACION REDEBAN 2025'!$B$11,IF(Y76="TIPO III",'[24]BASE LIQUIDACION REDEBAN 2025'!$B$12,'[24]BASE LIQUIDACION REDEBAN 2025'!$B$13))))</f>
        <v>75096.394270399993</v>
      </c>
      <c r="AF76" s="87">
        <f t="shared" si="2"/>
        <v>65960.072302</v>
      </c>
    </row>
    <row r="77" spans="1:32" s="79" customFormat="1" ht="13.15">
      <c r="A77" s="168" t="s">
        <v>72</v>
      </c>
      <c r="B77" s="165" t="str">
        <f>VLOOKUP(A77,'CENTRO DE COSTOS'!A:D,4,FALSE)</f>
        <v>MIGUEL JULIÁN HERNÁNDEZ GUARÍN</v>
      </c>
      <c r="C77" s="165" t="str">
        <f>VLOOKUP(A77,'CENTRO DE COSTOS'!A:D,2,FALSE)</f>
        <v>0004-0008</v>
      </c>
      <c r="D77" s="168">
        <v>68679</v>
      </c>
      <c r="E77" s="168" t="s">
        <v>18735</v>
      </c>
      <c r="F77" s="168">
        <v>20000774</v>
      </c>
      <c r="G77" s="168" t="s">
        <v>8049</v>
      </c>
      <c r="H77" s="168" t="s">
        <v>820</v>
      </c>
      <c r="I77" s="168" t="s">
        <v>2768</v>
      </c>
      <c r="J77" s="168" t="s">
        <v>18736</v>
      </c>
      <c r="K77" s="168" t="s">
        <v>159</v>
      </c>
      <c r="L77" s="168" t="s">
        <v>18737</v>
      </c>
      <c r="M77" s="165">
        <v>45894.48333333333</v>
      </c>
      <c r="N77" s="165">
        <v>45892.413888888892</v>
      </c>
      <c r="O77" s="168" t="s">
        <v>16559</v>
      </c>
      <c r="P77" s="168" t="s">
        <v>3335</v>
      </c>
      <c r="Q77" s="168" t="s">
        <v>3335</v>
      </c>
      <c r="R77" s="8"/>
      <c r="S77" s="8"/>
      <c r="T77" s="168" t="s">
        <v>8052</v>
      </c>
      <c r="U77" s="168" t="s">
        <v>8053</v>
      </c>
      <c r="V77" s="168" t="s">
        <v>18738</v>
      </c>
      <c r="W77" s="168" t="s">
        <v>2967</v>
      </c>
      <c r="X77" s="168" t="s">
        <v>18739</v>
      </c>
      <c r="Y77" s="168" t="s">
        <v>28</v>
      </c>
      <c r="Z77" s="168" t="s">
        <v>166</v>
      </c>
      <c r="AA77" s="168">
        <v>1</v>
      </c>
      <c r="AB77" s="168">
        <v>0</v>
      </c>
      <c r="AC77" s="168" t="s">
        <v>848</v>
      </c>
      <c r="AD77" s="87">
        <f>IF(W77="SOPORTE_TELEFÓNICO",'[24]BASE LIQUIDACION REDEBAN 2025'!$B$19,IF(W77="ENVÍO",'[24]BASE LIQUIDACION REDEBAN 2025'!$C$2,IF(Y77="TIPO I",'[24]BASE LIQUIDACION REDEBAN 2025'!$C$2,IF(Y77="TIPO II",'[24]BASE LIQUIDACION REDEBAN 2025'!$C$3,IF(Y77="TIPO III",'[24]BASE LIQUIDACION REDEBAN 2025'!$C$4,IF(Y77="TIPO IV",'[24]BASE LIQUIDACION REDEBAN 2025'!$C$5,IF(Z77="AEREO",'[24]BASE LIQUIDACION REDEBAN 2025'!$B$6,'[24]BASE LIQUIDACION REDEBAN 2025'!$C$5)))))))</f>
        <v>144967.87232000002</v>
      </c>
      <c r="AE77" s="87">
        <f>IF(OR(W77="SOPORTE_TELEFÓNICO",W77="ENVÍO"),0,IF(Y77="TIPO I",'[24]BASE LIQUIDACION REDEBAN 2025'!$B$10,IF(Y77="TIPO II",'[24]BASE LIQUIDACION REDEBAN 2025'!$B$11,IF(Y77="TIPO III",'[24]BASE LIQUIDACION REDEBAN 2025'!$B$12,'[24]BASE LIQUIDACION REDEBAN 2025'!$B$13))))</f>
        <v>140395.6348884</v>
      </c>
      <c r="AF77" s="87">
        <f t="shared" si="2"/>
        <v>144967.87232000002</v>
      </c>
    </row>
    <row r="78" spans="1:32" s="79" customFormat="1" ht="13.15">
      <c r="A78" s="168" t="s">
        <v>99</v>
      </c>
      <c r="B78" s="165" t="str">
        <f>VLOOKUP(A78,'CENTRO DE COSTOS'!A:D,4,FALSE)</f>
        <v>JOSE MAURICIO HERNANDEZ ROJAS</v>
      </c>
      <c r="C78" s="165" t="str">
        <f>VLOOKUP(A78,'CENTRO DE COSTOS'!A:D,2,FALSE)</f>
        <v>0004-0001</v>
      </c>
      <c r="D78" s="168">
        <v>20013</v>
      </c>
      <c r="E78" s="168" t="s">
        <v>18740</v>
      </c>
      <c r="F78" s="168">
        <v>87128924</v>
      </c>
      <c r="G78" s="168" t="s">
        <v>8049</v>
      </c>
      <c r="H78" s="168" t="s">
        <v>440</v>
      </c>
      <c r="I78" s="168" t="s">
        <v>3339</v>
      </c>
      <c r="J78" s="168" t="s">
        <v>18741</v>
      </c>
      <c r="K78" s="168" t="s">
        <v>159</v>
      </c>
      <c r="L78" s="168" t="s">
        <v>18742</v>
      </c>
      <c r="M78" s="165">
        <v>45894.48333333333</v>
      </c>
      <c r="N78" s="165">
        <v>45892.502534722233</v>
      </c>
      <c r="O78" s="168" t="s">
        <v>16559</v>
      </c>
      <c r="P78" s="168" t="s">
        <v>3335</v>
      </c>
      <c r="Q78" s="168" t="s">
        <v>3335</v>
      </c>
      <c r="R78" s="8"/>
      <c r="S78" s="8"/>
      <c r="T78" s="168" t="s">
        <v>8052</v>
      </c>
      <c r="U78" s="168" t="s">
        <v>8053</v>
      </c>
      <c r="V78" s="168" t="s">
        <v>18743</v>
      </c>
      <c r="W78" s="168" t="s">
        <v>2967</v>
      </c>
      <c r="X78" s="168" t="s">
        <v>18744</v>
      </c>
      <c r="Y78" s="168" t="s">
        <v>28</v>
      </c>
      <c r="Z78" s="168" t="s">
        <v>166</v>
      </c>
      <c r="AA78" s="168">
        <v>1</v>
      </c>
      <c r="AB78" s="168">
        <v>0</v>
      </c>
      <c r="AC78" s="168" t="s">
        <v>1743</v>
      </c>
      <c r="AD78" s="87">
        <f>IF(W78="SOPORTE_TELEFÓNICO",'[24]BASE LIQUIDACION REDEBAN 2025'!$B$19,IF(W78="ENVÍO",'[24]BASE LIQUIDACION REDEBAN 2025'!$C$2,IF(Y78="TIPO I",'[24]BASE LIQUIDACION REDEBAN 2025'!$C$2,IF(Y78="TIPO II",'[24]BASE LIQUIDACION REDEBAN 2025'!$C$3,IF(Y78="TIPO III",'[24]BASE LIQUIDACION REDEBAN 2025'!$C$4,IF(Y78="TIPO IV",'[24]BASE LIQUIDACION REDEBAN 2025'!$C$5,IF(Z78="AEREO",'[24]BASE LIQUIDACION REDEBAN 2025'!$B$6,'[24]BASE LIQUIDACION REDEBAN 2025'!$C$5)))))))</f>
        <v>144967.87232000002</v>
      </c>
      <c r="AE78" s="87">
        <f>IF(OR(W78="SOPORTE_TELEFÓNICO",W78="ENVÍO"),0,IF(Y78="TIPO I",'[24]BASE LIQUIDACION REDEBAN 2025'!$B$10,IF(Y78="TIPO II",'[24]BASE LIQUIDACION REDEBAN 2025'!$B$11,IF(Y78="TIPO III",'[24]BASE LIQUIDACION REDEBAN 2025'!$B$12,'[24]BASE LIQUIDACION REDEBAN 2025'!$B$13))))</f>
        <v>140395.6348884</v>
      </c>
      <c r="AF78" s="87">
        <f t="shared" si="2"/>
        <v>144967.87232000002</v>
      </c>
    </row>
    <row r="79" spans="1:32" s="79" customFormat="1" ht="13.15">
      <c r="A79" s="168" t="s">
        <v>90</v>
      </c>
      <c r="B79" s="165" t="str">
        <f>VLOOKUP(A79,'CENTRO DE COSTOS'!A:D,4,FALSE)</f>
        <v>JUAN SEBASTIÁN RÍOS CASTRILLÓN</v>
      </c>
      <c r="C79" s="165" t="str">
        <f>VLOOKUP(A79,'CENTRO DE COSTOS'!A:D,2,FALSE)</f>
        <v>0004-0005</v>
      </c>
      <c r="D79" s="168">
        <v>5001</v>
      </c>
      <c r="E79" s="168" t="s">
        <v>18745</v>
      </c>
      <c r="F79" s="168">
        <v>43135755</v>
      </c>
      <c r="G79" s="168" t="s">
        <v>8049</v>
      </c>
      <c r="H79" s="168" t="s">
        <v>197</v>
      </c>
      <c r="I79" s="168" t="s">
        <v>90</v>
      </c>
      <c r="J79" s="168" t="s">
        <v>18746</v>
      </c>
      <c r="K79" s="168" t="s">
        <v>159</v>
      </c>
      <c r="L79" s="168" t="s">
        <v>18747</v>
      </c>
      <c r="M79" s="165">
        <v>45894.48333333333</v>
      </c>
      <c r="N79" s="165">
        <v>45892.517280092587</v>
      </c>
      <c r="O79" s="168" t="s">
        <v>16559</v>
      </c>
      <c r="P79" s="168" t="s">
        <v>3335</v>
      </c>
      <c r="Q79" s="168" t="s">
        <v>3335</v>
      </c>
      <c r="R79" s="8"/>
      <c r="S79" s="8"/>
      <c r="T79" s="168" t="s">
        <v>8052</v>
      </c>
      <c r="U79" s="168" t="s">
        <v>8053</v>
      </c>
      <c r="V79" s="168" t="s">
        <v>18748</v>
      </c>
      <c r="W79" s="168" t="s">
        <v>2967</v>
      </c>
      <c r="X79" s="168" t="s">
        <v>18749</v>
      </c>
      <c r="Y79" s="168" t="s">
        <v>25</v>
      </c>
      <c r="Z79" s="168" t="s">
        <v>166</v>
      </c>
      <c r="AA79" s="168">
        <v>1</v>
      </c>
      <c r="AB79" s="168">
        <v>0</v>
      </c>
      <c r="AC79" s="168" t="s">
        <v>3158</v>
      </c>
      <c r="AD79" s="87">
        <f>IF(W79="SOPORTE_TELEFÓNICO",'[24]BASE LIQUIDACION REDEBAN 2025'!$B$19,IF(W79="ENVÍO",'[24]BASE LIQUIDACION REDEBAN 2025'!$C$2,IF(Y79="TIPO I",'[24]BASE LIQUIDACION REDEBAN 2025'!$C$2,IF(Y79="TIPO II",'[24]BASE LIQUIDACION REDEBAN 2025'!$C$3,IF(Y79="TIPO III",'[24]BASE LIQUIDACION REDEBAN 2025'!$C$4,IF(Y79="TIPO IV",'[24]BASE LIQUIDACION REDEBAN 2025'!$C$5,IF(Z79="AEREO",'[24]BASE LIQUIDACION REDEBAN 2025'!$B$6,'[24]BASE LIQUIDACION REDEBAN 2025'!$C$5)))))))</f>
        <v>65960.072302</v>
      </c>
      <c r="AE79" s="87">
        <f>IF(OR(W79="SOPORTE_TELEFÓNICO",W79="ENVÍO"),0,IF(Y79="TIPO I",'[24]BASE LIQUIDACION REDEBAN 2025'!$B$10,IF(Y79="TIPO II",'[24]BASE LIQUIDACION REDEBAN 2025'!$B$11,IF(Y79="TIPO III",'[24]BASE LIQUIDACION REDEBAN 2025'!$B$12,'[24]BASE LIQUIDACION REDEBAN 2025'!$B$13))))</f>
        <v>75096.394270399993</v>
      </c>
      <c r="AF79" s="87">
        <f t="shared" si="2"/>
        <v>65960.072302</v>
      </c>
    </row>
    <row r="80" spans="1:32" s="79" customFormat="1" ht="13.15">
      <c r="A80" s="168" t="s">
        <v>68</v>
      </c>
      <c r="B80" s="165" t="str">
        <f>VLOOKUP(A80,'CENTRO DE COSTOS'!A:D,4,FALSE)</f>
        <v>WILLIAM ASDRUBAL ROZO ROZO</v>
      </c>
      <c r="C80" s="165" t="str">
        <f>VLOOKUP(A80,'CENTRO DE COSTOS'!A:D,2,FALSE)</f>
        <v>0004-0004</v>
      </c>
      <c r="D80" s="168">
        <v>11001</v>
      </c>
      <c r="E80" s="168" t="s">
        <v>18750</v>
      </c>
      <c r="F80" s="168">
        <v>19356781</v>
      </c>
      <c r="G80" s="168" t="s">
        <v>8049</v>
      </c>
      <c r="H80" s="168" t="s">
        <v>470</v>
      </c>
      <c r="I80" s="168" t="s">
        <v>68</v>
      </c>
      <c r="J80" s="168" t="s">
        <v>18751</v>
      </c>
      <c r="K80" s="168" t="s">
        <v>159</v>
      </c>
      <c r="L80" s="168" t="s">
        <v>18752</v>
      </c>
      <c r="M80" s="165">
        <v>45894.48333333333</v>
      </c>
      <c r="N80" s="165">
        <v>45892.55190972222</v>
      </c>
      <c r="O80" s="168" t="s">
        <v>16559</v>
      </c>
      <c r="P80" s="168" t="s">
        <v>3335</v>
      </c>
      <c r="Q80" s="168" t="s">
        <v>3335</v>
      </c>
      <c r="R80" s="8"/>
      <c r="S80" s="8"/>
      <c r="T80" s="168" t="s">
        <v>18511</v>
      </c>
      <c r="U80" s="168" t="s">
        <v>10324</v>
      </c>
      <c r="V80" s="168" t="s">
        <v>18753</v>
      </c>
      <c r="W80" s="168" t="s">
        <v>2967</v>
      </c>
      <c r="X80" s="168">
        <v>0</v>
      </c>
      <c r="Y80" s="168" t="s">
        <v>25</v>
      </c>
      <c r="Z80" s="168" t="s">
        <v>166</v>
      </c>
      <c r="AA80" s="168">
        <v>1</v>
      </c>
      <c r="AB80" s="168">
        <v>0</v>
      </c>
      <c r="AC80" s="168" t="s">
        <v>682</v>
      </c>
      <c r="AD80" s="87">
        <f>IF(W80="SOPORTE_TELEFÓNICO",'[24]BASE LIQUIDACION REDEBAN 2025'!$B$19,IF(W80="ENVÍO",'[24]BASE LIQUIDACION REDEBAN 2025'!$C$2,IF(Y80="TIPO I",'[24]BASE LIQUIDACION REDEBAN 2025'!$C$2,IF(Y80="TIPO II",'[24]BASE LIQUIDACION REDEBAN 2025'!$C$3,IF(Y80="TIPO III",'[24]BASE LIQUIDACION REDEBAN 2025'!$C$4,IF(Y80="TIPO IV",'[24]BASE LIQUIDACION REDEBAN 2025'!$C$5,IF(Z80="AEREO",'[24]BASE LIQUIDACION REDEBAN 2025'!$B$6,'[24]BASE LIQUIDACION REDEBAN 2025'!$C$5)))))))</f>
        <v>65960.072302</v>
      </c>
      <c r="AE80" s="87">
        <f>IF(OR(W80="SOPORTE_TELEFÓNICO",W80="ENVÍO"),0,IF(Y80="TIPO I",'[24]BASE LIQUIDACION REDEBAN 2025'!$B$10,IF(Y80="TIPO II",'[24]BASE LIQUIDACION REDEBAN 2025'!$B$11,IF(Y80="TIPO III",'[24]BASE LIQUIDACION REDEBAN 2025'!$B$12,'[24]BASE LIQUIDACION REDEBAN 2025'!$B$13))))</f>
        <v>75096.394270399993</v>
      </c>
      <c r="AF80" s="87">
        <f t="shared" si="2"/>
        <v>65960.072302</v>
      </c>
    </row>
    <row r="81" spans="1:32" s="79" customFormat="1" ht="13.15">
      <c r="A81" s="168" t="s">
        <v>68</v>
      </c>
      <c r="B81" s="165" t="str">
        <f>VLOOKUP(A81,'CENTRO DE COSTOS'!A:D,4,FALSE)</f>
        <v>WILLIAM ASDRUBAL ROZO ROZO</v>
      </c>
      <c r="C81" s="165" t="str">
        <f>VLOOKUP(A81,'CENTRO DE COSTOS'!A:D,2,FALSE)</f>
        <v>0004-0004</v>
      </c>
      <c r="D81" s="168">
        <v>11001</v>
      </c>
      <c r="E81" s="168" t="s">
        <v>18754</v>
      </c>
      <c r="F81" s="168">
        <v>16518912</v>
      </c>
      <c r="G81" s="168" t="s">
        <v>8049</v>
      </c>
      <c r="H81" s="168" t="s">
        <v>470</v>
      </c>
      <c r="I81" s="168" t="s">
        <v>68</v>
      </c>
      <c r="J81" s="168" t="s">
        <v>18755</v>
      </c>
      <c r="K81" s="168" t="s">
        <v>159</v>
      </c>
      <c r="L81" s="168" t="s">
        <v>18756</v>
      </c>
      <c r="M81" s="165">
        <v>45894.48333333333</v>
      </c>
      <c r="N81" s="165">
        <v>45893.5</v>
      </c>
      <c r="O81" s="168" t="s">
        <v>16559</v>
      </c>
      <c r="P81" s="168" t="s">
        <v>3335</v>
      </c>
      <c r="Q81" s="168" t="s">
        <v>3335</v>
      </c>
      <c r="R81" s="8"/>
      <c r="S81" s="8"/>
      <c r="T81" s="168" t="s">
        <v>18511</v>
      </c>
      <c r="U81" s="168" t="s">
        <v>10324</v>
      </c>
      <c r="V81" s="168" t="s">
        <v>18757</v>
      </c>
      <c r="W81" s="168" t="s">
        <v>2967</v>
      </c>
      <c r="X81" s="168">
        <v>0</v>
      </c>
      <c r="Y81" s="168" t="s">
        <v>25</v>
      </c>
      <c r="Z81" s="168" t="s">
        <v>166</v>
      </c>
      <c r="AA81" s="168">
        <v>1</v>
      </c>
      <c r="AB81" s="168">
        <v>0</v>
      </c>
      <c r="AC81" s="168" t="s">
        <v>2089</v>
      </c>
      <c r="AD81" s="87">
        <f>IF(W81="SOPORTE_TELEFÓNICO",'[24]BASE LIQUIDACION REDEBAN 2025'!$B$19,IF(W81="ENVÍO",'[24]BASE LIQUIDACION REDEBAN 2025'!$C$2,IF(Y81="TIPO I",'[24]BASE LIQUIDACION REDEBAN 2025'!$C$2,IF(Y81="TIPO II",'[24]BASE LIQUIDACION REDEBAN 2025'!$C$3,IF(Y81="TIPO III",'[24]BASE LIQUIDACION REDEBAN 2025'!$C$4,IF(Y81="TIPO IV",'[24]BASE LIQUIDACION REDEBAN 2025'!$C$5,IF(Z81="AEREO",'[24]BASE LIQUIDACION REDEBAN 2025'!$B$6,'[24]BASE LIQUIDACION REDEBAN 2025'!$C$5)))))))</f>
        <v>65960.072302</v>
      </c>
      <c r="AE81" s="87">
        <f>IF(OR(W81="SOPORTE_TELEFÓNICO",W81="ENVÍO"),0,IF(Y81="TIPO I",'[24]BASE LIQUIDACION REDEBAN 2025'!$B$10,IF(Y81="TIPO II",'[24]BASE LIQUIDACION REDEBAN 2025'!$B$11,IF(Y81="TIPO III",'[24]BASE LIQUIDACION REDEBAN 2025'!$B$12,'[24]BASE LIQUIDACION REDEBAN 2025'!$B$13))))</f>
        <v>75096.394270399993</v>
      </c>
      <c r="AF81" s="87">
        <f t="shared" si="2"/>
        <v>65960.072302</v>
      </c>
    </row>
    <row r="82" spans="1:32" s="79" customFormat="1" ht="13.15">
      <c r="A82" s="168" t="s">
        <v>68</v>
      </c>
      <c r="B82" s="165" t="str">
        <f>VLOOKUP(A82,'CENTRO DE COSTOS'!A:D,4,FALSE)</f>
        <v>WILLIAM ASDRUBAL ROZO ROZO</v>
      </c>
      <c r="C82" s="165" t="str">
        <f>VLOOKUP(A82,'CENTRO DE COSTOS'!A:D,2,FALSE)</f>
        <v>0004-0004</v>
      </c>
      <c r="D82" s="168">
        <v>11001</v>
      </c>
      <c r="E82" s="168" t="s">
        <v>18758</v>
      </c>
      <c r="F82" s="168">
        <v>16762155</v>
      </c>
      <c r="G82" s="168" t="s">
        <v>8049</v>
      </c>
      <c r="H82" s="168" t="s">
        <v>470</v>
      </c>
      <c r="I82" s="168" t="s">
        <v>68</v>
      </c>
      <c r="J82" s="168" t="s">
        <v>18755</v>
      </c>
      <c r="K82" s="168" t="s">
        <v>159</v>
      </c>
      <c r="L82" s="168" t="s">
        <v>18759</v>
      </c>
      <c r="M82" s="165">
        <v>45894.48333333333</v>
      </c>
      <c r="N82" s="165">
        <v>45893.503472222219</v>
      </c>
      <c r="O82" s="168" t="s">
        <v>16559</v>
      </c>
      <c r="P82" s="168" t="s">
        <v>3335</v>
      </c>
      <c r="Q82" s="168" t="s">
        <v>3335</v>
      </c>
      <c r="R82" s="8"/>
      <c r="S82" s="8"/>
      <c r="T82" s="168" t="s">
        <v>18511</v>
      </c>
      <c r="U82" s="168" t="s">
        <v>10324</v>
      </c>
      <c r="V82" s="168" t="s">
        <v>18757</v>
      </c>
      <c r="W82" s="168" t="s">
        <v>2967</v>
      </c>
      <c r="X82" s="168">
        <v>0</v>
      </c>
      <c r="Y82" s="168" t="s">
        <v>25</v>
      </c>
      <c r="Z82" s="168" t="s">
        <v>166</v>
      </c>
      <c r="AA82" s="168">
        <v>1</v>
      </c>
      <c r="AB82" s="168">
        <v>0</v>
      </c>
      <c r="AC82" s="168" t="s">
        <v>2089</v>
      </c>
      <c r="AD82" s="87">
        <f>IF(W82="SOPORTE_TELEFÓNICO",'[24]BASE LIQUIDACION REDEBAN 2025'!$B$19,IF(W82="ENVÍO",'[24]BASE LIQUIDACION REDEBAN 2025'!$C$2,IF(Y82="TIPO I",'[24]BASE LIQUIDACION REDEBAN 2025'!$C$2,IF(Y82="TIPO II",'[24]BASE LIQUIDACION REDEBAN 2025'!$C$3,IF(Y82="TIPO III",'[24]BASE LIQUIDACION REDEBAN 2025'!$C$4,IF(Y82="TIPO IV",'[24]BASE LIQUIDACION REDEBAN 2025'!$C$5,IF(Z82="AEREO",'[24]BASE LIQUIDACION REDEBAN 2025'!$B$6,'[24]BASE LIQUIDACION REDEBAN 2025'!$C$5)))))))</f>
        <v>65960.072302</v>
      </c>
      <c r="AE82" s="87">
        <f>IF(OR(W82="SOPORTE_TELEFÓNICO",W82="ENVÍO"),0,IF(Y82="TIPO I",'[24]BASE LIQUIDACION REDEBAN 2025'!$B$10,IF(Y82="TIPO II",'[24]BASE LIQUIDACION REDEBAN 2025'!$B$11,IF(Y82="TIPO III",'[24]BASE LIQUIDACION REDEBAN 2025'!$B$12,'[24]BASE LIQUIDACION REDEBAN 2025'!$B$13))))</f>
        <v>75096.394270399993</v>
      </c>
      <c r="AF82" s="87">
        <f t="shared" si="2"/>
        <v>65960.072302</v>
      </c>
    </row>
    <row r="83" spans="1:32" s="79" customFormat="1" ht="13.15">
      <c r="A83" s="168" t="s">
        <v>72</v>
      </c>
      <c r="B83" s="165" t="str">
        <f>VLOOKUP(A83,'CENTRO DE COSTOS'!A:D,4,FALSE)</f>
        <v>MIGUEL JULIÁN HERNÁNDEZ GUARÍN</v>
      </c>
      <c r="C83" s="165" t="str">
        <f>VLOOKUP(A83,'CENTRO DE COSTOS'!A:D,2,FALSE)</f>
        <v>0004-0008</v>
      </c>
      <c r="D83" s="168">
        <v>81736</v>
      </c>
      <c r="E83" s="168" t="s">
        <v>18760</v>
      </c>
      <c r="F83" s="168">
        <v>24344343</v>
      </c>
      <c r="G83" s="168" t="s">
        <v>8049</v>
      </c>
      <c r="H83" s="168" t="s">
        <v>1811</v>
      </c>
      <c r="I83" s="168" t="s">
        <v>6190</v>
      </c>
      <c r="J83" s="168" t="s">
        <v>18761</v>
      </c>
      <c r="K83" s="168" t="s">
        <v>159</v>
      </c>
      <c r="L83" s="168" t="s">
        <v>18762</v>
      </c>
      <c r="M83" s="165">
        <v>45895.463194444441</v>
      </c>
      <c r="N83" s="165">
        <v>45894.638888888891</v>
      </c>
      <c r="O83" s="168" t="s">
        <v>16559</v>
      </c>
      <c r="P83" s="168" t="s">
        <v>3335</v>
      </c>
      <c r="Q83" s="168" t="s">
        <v>3335</v>
      </c>
      <c r="R83" s="8"/>
      <c r="S83" s="8"/>
      <c r="T83" s="168" t="s">
        <v>8052</v>
      </c>
      <c r="U83" s="168" t="s">
        <v>8053</v>
      </c>
      <c r="V83" s="168" t="s">
        <v>18763</v>
      </c>
      <c r="W83" s="168" t="s">
        <v>2967</v>
      </c>
      <c r="X83" s="168" t="s">
        <v>18764</v>
      </c>
      <c r="Y83" s="168" t="s">
        <v>180</v>
      </c>
      <c r="Z83" s="168" t="s">
        <v>1394</v>
      </c>
      <c r="AA83" s="168">
        <v>1</v>
      </c>
      <c r="AB83" s="168">
        <v>0</v>
      </c>
      <c r="AC83" s="168" t="s">
        <v>957</v>
      </c>
      <c r="AD83" s="87">
        <f>IF(W83="SOPORTE_TELEFÓNICO",'[24]BASE LIQUIDACION REDEBAN 2025'!$B$19,IF(W83="ENVÍO",'[24]BASE LIQUIDACION REDEBAN 2025'!$C$2,IF(Y83="TIPO I",'[24]BASE LIQUIDACION REDEBAN 2025'!$C$2,IF(Y83="TIPO II",'[24]BASE LIQUIDACION REDEBAN 2025'!$C$3,IF(Y83="TIPO III",'[24]BASE LIQUIDACION REDEBAN 2025'!$C$4,IF(Y83="TIPO IV",'[24]BASE LIQUIDACION REDEBAN 2025'!$C$5,IF(Z83="AEREO",'[24]BASE LIQUIDACION REDEBAN 2025'!$B$6,'[24]BASE LIQUIDACION REDEBAN 2025'!$C$5)))))))</f>
        <v>988462.96268840006</v>
      </c>
      <c r="AE83" s="87">
        <f>IF(OR(W83="SOPORTE_TELEFÓNICO",W83="ENVÍO"),0,IF(Y83="TIPO I",'[24]BASE LIQUIDACION REDEBAN 2025'!$B$10,IF(Y83="TIPO II",'[24]BASE LIQUIDACION REDEBAN 2025'!$B$11,IF(Y83="TIPO III",'[24]BASE LIQUIDACION REDEBAN 2025'!$B$12,'[24]BASE LIQUIDACION REDEBAN 2025'!$B$13))))</f>
        <v>196536.5258152</v>
      </c>
      <c r="AF83" s="87">
        <f t="shared" si="2"/>
        <v>988462.96268840006</v>
      </c>
    </row>
    <row r="84" spans="1:32" s="79" customFormat="1" ht="13.15">
      <c r="A84" s="168" t="s">
        <v>68</v>
      </c>
      <c r="B84" s="165" t="str">
        <f>VLOOKUP(A84,'CENTRO DE COSTOS'!A:D,4,FALSE)</f>
        <v>WILLIAM ASDRUBAL ROZO ROZO</v>
      </c>
      <c r="C84" s="165" t="str">
        <f>VLOOKUP(A84,'CENTRO DE COSTOS'!A:D,2,FALSE)</f>
        <v>0004-0004</v>
      </c>
      <c r="D84" s="168">
        <v>11001</v>
      </c>
      <c r="E84" s="168" t="s">
        <v>18765</v>
      </c>
      <c r="F84" s="168">
        <v>15416795</v>
      </c>
      <c r="G84" s="168" t="s">
        <v>8049</v>
      </c>
      <c r="H84" s="168" t="s">
        <v>470</v>
      </c>
      <c r="I84" s="168" t="s">
        <v>68</v>
      </c>
      <c r="J84" s="168" t="s">
        <v>18766</v>
      </c>
      <c r="K84" s="168" t="s">
        <v>159</v>
      </c>
      <c r="L84" s="168" t="s">
        <v>18767</v>
      </c>
      <c r="M84" s="165">
        <v>45894.48333333333</v>
      </c>
      <c r="N84" s="165">
        <v>45894.643750000003</v>
      </c>
      <c r="O84" s="168" t="s">
        <v>16559</v>
      </c>
      <c r="P84" s="168" t="s">
        <v>3335</v>
      </c>
      <c r="Q84" s="168" t="s">
        <v>3335</v>
      </c>
      <c r="R84" s="8"/>
      <c r="S84" s="8"/>
      <c r="T84" s="168" t="s">
        <v>18521</v>
      </c>
      <c r="U84" s="168" t="s">
        <v>18522</v>
      </c>
      <c r="V84" s="168" t="s">
        <v>18768</v>
      </c>
      <c r="W84" s="168" t="s">
        <v>2967</v>
      </c>
      <c r="X84" s="168" t="s">
        <v>7241</v>
      </c>
      <c r="Y84" s="168" t="s">
        <v>25</v>
      </c>
      <c r="Z84" s="168" t="s">
        <v>166</v>
      </c>
      <c r="AA84" s="168">
        <v>1</v>
      </c>
      <c r="AB84" s="168">
        <v>0</v>
      </c>
      <c r="AC84" s="168" t="s">
        <v>599</v>
      </c>
      <c r="AD84" s="87">
        <f>IF(W84="SOPORTE_TELEFÓNICO",'[24]BASE LIQUIDACION REDEBAN 2025'!$B$19,IF(W84="ENVÍO",'[24]BASE LIQUIDACION REDEBAN 2025'!$C$2,IF(Y84="TIPO I",'[24]BASE LIQUIDACION REDEBAN 2025'!$C$2,IF(Y84="TIPO II",'[24]BASE LIQUIDACION REDEBAN 2025'!$C$3,IF(Y84="TIPO III",'[24]BASE LIQUIDACION REDEBAN 2025'!$C$4,IF(Y84="TIPO IV",'[24]BASE LIQUIDACION REDEBAN 2025'!$C$5,IF(Z84="AEREO",'[24]BASE LIQUIDACION REDEBAN 2025'!$B$6,'[24]BASE LIQUIDACION REDEBAN 2025'!$C$5)))))))</f>
        <v>65960.072302</v>
      </c>
      <c r="AE84" s="87">
        <f>IF(OR(W84="SOPORTE_TELEFÓNICO",W84="ENVÍO"),0,IF(Y84="TIPO I",'[24]BASE LIQUIDACION REDEBAN 2025'!$B$10,IF(Y84="TIPO II",'[24]BASE LIQUIDACION REDEBAN 2025'!$B$11,IF(Y84="TIPO III",'[24]BASE LIQUIDACION REDEBAN 2025'!$B$12,'[24]BASE LIQUIDACION REDEBAN 2025'!$B$13))))</f>
        <v>75096.394270399993</v>
      </c>
      <c r="AF84" s="87">
        <f t="shared" ref="AF84:AF93" si="3">IF(OR(W84="SOPORTE_TELEFÓNICO",W84="ENVÍO"),AD84,(AA84*AD84+AB84*AE84))</f>
        <v>65960.072302</v>
      </c>
    </row>
    <row r="85" spans="1:32" s="79" customFormat="1" ht="13.15">
      <c r="A85" s="168" t="s">
        <v>68</v>
      </c>
      <c r="B85" s="165" t="str">
        <f>VLOOKUP(A85,'CENTRO DE COSTOS'!A:D,4,FALSE)</f>
        <v>WILLIAM ASDRUBAL ROZO ROZO</v>
      </c>
      <c r="C85" s="165" t="str">
        <f>VLOOKUP(A85,'CENTRO DE COSTOS'!A:D,2,FALSE)</f>
        <v>0004-0004</v>
      </c>
      <c r="D85" s="168">
        <v>73449</v>
      </c>
      <c r="E85" s="168" t="s">
        <v>18769</v>
      </c>
      <c r="F85" s="168">
        <v>21216064</v>
      </c>
      <c r="G85" s="168" t="s">
        <v>8049</v>
      </c>
      <c r="H85" s="168" t="s">
        <v>703</v>
      </c>
      <c r="I85" s="168" t="s">
        <v>16469</v>
      </c>
      <c r="J85" s="168" t="s">
        <v>18770</v>
      </c>
      <c r="K85" s="168" t="s">
        <v>159</v>
      </c>
      <c r="L85" s="168" t="s">
        <v>18771</v>
      </c>
      <c r="M85" s="165">
        <v>45888.447222222225</v>
      </c>
      <c r="N85" s="165">
        <v>45895.440775462957</v>
      </c>
      <c r="O85" s="168" t="s">
        <v>16559</v>
      </c>
      <c r="P85" s="168" t="s">
        <v>3335</v>
      </c>
      <c r="Q85" s="168" t="s">
        <v>3335</v>
      </c>
      <c r="R85" s="8"/>
      <c r="S85" s="8"/>
      <c r="T85" s="168" t="s">
        <v>8052</v>
      </c>
      <c r="U85" s="168" t="s">
        <v>8053</v>
      </c>
      <c r="V85" s="168" t="s">
        <v>18772</v>
      </c>
      <c r="W85" s="168" t="s">
        <v>2967</v>
      </c>
      <c r="X85" s="168" t="s">
        <v>18773</v>
      </c>
      <c r="Y85" s="168" t="s">
        <v>28</v>
      </c>
      <c r="Z85" s="168" t="s">
        <v>166</v>
      </c>
      <c r="AA85" s="168">
        <v>1</v>
      </c>
      <c r="AB85" s="168">
        <v>0</v>
      </c>
      <c r="AC85" s="168" t="s">
        <v>882</v>
      </c>
      <c r="AD85" s="87">
        <f>IF(W85="SOPORTE_TELEFÓNICO",'[24]BASE LIQUIDACION REDEBAN 2025'!$B$19,IF(W85="ENVÍO",'[24]BASE LIQUIDACION REDEBAN 2025'!$C$2,IF(Y85="TIPO I",'[24]BASE LIQUIDACION REDEBAN 2025'!$C$2,IF(Y85="TIPO II",'[24]BASE LIQUIDACION REDEBAN 2025'!$C$3,IF(Y85="TIPO III",'[24]BASE LIQUIDACION REDEBAN 2025'!$C$4,IF(Y85="TIPO IV",'[24]BASE LIQUIDACION REDEBAN 2025'!$C$5,IF(Z85="AEREO",'[24]BASE LIQUIDACION REDEBAN 2025'!$B$6,'[24]BASE LIQUIDACION REDEBAN 2025'!$C$5)))))))</f>
        <v>144967.87232000002</v>
      </c>
      <c r="AE85" s="87">
        <f>IF(OR(W85="SOPORTE_TELEFÓNICO",W85="ENVÍO"),0,IF(Y85="TIPO I",'[24]BASE LIQUIDACION REDEBAN 2025'!$B$10,IF(Y85="TIPO II",'[24]BASE LIQUIDACION REDEBAN 2025'!$B$11,IF(Y85="TIPO III",'[24]BASE LIQUIDACION REDEBAN 2025'!$B$12,'[24]BASE LIQUIDACION REDEBAN 2025'!$B$13))))</f>
        <v>140395.6348884</v>
      </c>
      <c r="AF85" s="87">
        <f t="shared" si="3"/>
        <v>144967.87232000002</v>
      </c>
    </row>
    <row r="86" spans="1:32" s="79" customFormat="1" ht="13.15">
      <c r="A86" s="168" t="s">
        <v>93</v>
      </c>
      <c r="B86" s="165" t="str">
        <f>VLOOKUP(A86,'CENTRO DE COSTOS'!A:D,4,FALSE)</f>
        <v>DIEGO FERNANDO HENAO CARDONA</v>
      </c>
      <c r="C86" s="165" t="str">
        <f>VLOOKUP(A86,'CENTRO DE COSTOS'!A:D,2,FALSE)</f>
        <v>0004-0003</v>
      </c>
      <c r="D86" s="168">
        <v>52001</v>
      </c>
      <c r="E86" s="168" t="s">
        <v>18774</v>
      </c>
      <c r="F86" s="168">
        <v>15484611</v>
      </c>
      <c r="G86" s="168" t="s">
        <v>8049</v>
      </c>
      <c r="H86" s="168" t="s">
        <v>174</v>
      </c>
      <c r="I86" s="168" t="s">
        <v>93</v>
      </c>
      <c r="J86" s="168" t="s">
        <v>18775</v>
      </c>
      <c r="K86" s="168" t="s">
        <v>159</v>
      </c>
      <c r="L86" s="168" t="s">
        <v>18776</v>
      </c>
      <c r="M86" s="165">
        <v>45894.48333333333</v>
      </c>
      <c r="N86" s="165">
        <v>45895.520833333336</v>
      </c>
      <c r="O86" s="168" t="s">
        <v>16559</v>
      </c>
      <c r="P86" s="168" t="s">
        <v>3335</v>
      </c>
      <c r="Q86" s="168" t="s">
        <v>3335</v>
      </c>
      <c r="R86" s="8"/>
      <c r="S86" s="8"/>
      <c r="T86" s="168" t="s">
        <v>8052</v>
      </c>
      <c r="U86" s="168" t="s">
        <v>8053</v>
      </c>
      <c r="V86" s="168" t="s">
        <v>18777</v>
      </c>
      <c r="W86" s="168" t="s">
        <v>2967</v>
      </c>
      <c r="X86" s="168" t="s">
        <v>18778</v>
      </c>
      <c r="Y86" s="168" t="s">
        <v>25</v>
      </c>
      <c r="Z86" s="168" t="s">
        <v>166</v>
      </c>
      <c r="AA86" s="168">
        <v>1</v>
      </c>
      <c r="AB86" s="168">
        <v>0</v>
      </c>
      <c r="AC86" s="168" t="s">
        <v>3595</v>
      </c>
      <c r="AD86" s="87">
        <f>IF(W86="SOPORTE_TELEFÓNICO",'[24]BASE LIQUIDACION REDEBAN 2025'!$B$19,IF(W86="ENVÍO",'[24]BASE LIQUIDACION REDEBAN 2025'!$C$2,IF(Y86="TIPO I",'[24]BASE LIQUIDACION REDEBAN 2025'!$C$2,IF(Y86="TIPO II",'[24]BASE LIQUIDACION REDEBAN 2025'!$C$3,IF(Y86="TIPO III",'[24]BASE LIQUIDACION REDEBAN 2025'!$C$4,IF(Y86="TIPO IV",'[24]BASE LIQUIDACION REDEBAN 2025'!$C$5,IF(Z86="AEREO",'[24]BASE LIQUIDACION REDEBAN 2025'!$B$6,'[24]BASE LIQUIDACION REDEBAN 2025'!$C$5)))))))</f>
        <v>65960.072302</v>
      </c>
      <c r="AE86" s="87">
        <f>IF(OR(W86="SOPORTE_TELEFÓNICO",W86="ENVÍO"),0,IF(Y86="TIPO I",'[24]BASE LIQUIDACION REDEBAN 2025'!$B$10,IF(Y86="TIPO II",'[24]BASE LIQUIDACION REDEBAN 2025'!$B$11,IF(Y86="TIPO III",'[24]BASE LIQUIDACION REDEBAN 2025'!$B$12,'[24]BASE LIQUIDACION REDEBAN 2025'!$B$13))))</f>
        <v>75096.394270399993</v>
      </c>
      <c r="AF86" s="87">
        <f t="shared" si="3"/>
        <v>65960.072302</v>
      </c>
    </row>
    <row r="87" spans="1:32" s="79" customFormat="1" ht="12" customHeight="1">
      <c r="A87" s="168" t="s">
        <v>68</v>
      </c>
      <c r="B87" s="165" t="str">
        <f>VLOOKUP(A87,'CENTRO DE COSTOS'!A:D,4,FALSE)</f>
        <v>WILLIAM ASDRUBAL ROZO ROZO</v>
      </c>
      <c r="C87" s="165" t="str">
        <f>VLOOKUP(A87,'CENTRO DE COSTOS'!A:D,2,FALSE)</f>
        <v>0004-0004</v>
      </c>
      <c r="D87" s="168">
        <v>11001</v>
      </c>
      <c r="E87" s="169" t="s">
        <v>18779</v>
      </c>
      <c r="F87" s="168">
        <v>28907079</v>
      </c>
      <c r="G87" s="168" t="s">
        <v>8049</v>
      </c>
      <c r="H87" s="168" t="s">
        <v>470</v>
      </c>
      <c r="I87" s="168" t="s">
        <v>68</v>
      </c>
      <c r="J87" s="168" t="s">
        <v>18780</v>
      </c>
      <c r="K87" s="168" t="s">
        <v>159</v>
      </c>
      <c r="L87" s="168" t="s">
        <v>18781</v>
      </c>
      <c r="M87" s="165">
        <v>45901.430555555555</v>
      </c>
      <c r="N87" s="165">
        <v>45895.679525462961</v>
      </c>
      <c r="O87" s="168" t="s">
        <v>16559</v>
      </c>
      <c r="P87" s="168" t="s">
        <v>3335</v>
      </c>
      <c r="Q87" s="168" t="s">
        <v>3335</v>
      </c>
      <c r="R87" s="8"/>
      <c r="S87" s="8"/>
      <c r="T87" s="168" t="s">
        <v>8052</v>
      </c>
      <c r="U87" s="168" t="s">
        <v>8053</v>
      </c>
      <c r="V87" s="168" t="s">
        <v>18782</v>
      </c>
      <c r="W87" s="168" t="s">
        <v>2967</v>
      </c>
      <c r="X87" s="168" t="s">
        <v>18783</v>
      </c>
      <c r="Y87" s="168" t="s">
        <v>25</v>
      </c>
      <c r="Z87" s="168" t="s">
        <v>166</v>
      </c>
      <c r="AA87" s="168">
        <v>1</v>
      </c>
      <c r="AB87" s="168">
        <v>0</v>
      </c>
      <c r="AC87" s="168" t="s">
        <v>506</v>
      </c>
      <c r="AD87" s="87">
        <f>IF(W87="SOPORTE_TELEFÓNICO",'[24]BASE LIQUIDACION REDEBAN 2025'!$B$19,IF(W87="ENVÍO",'[24]BASE LIQUIDACION REDEBAN 2025'!$C$2,IF(Y87="TIPO I",'[24]BASE LIQUIDACION REDEBAN 2025'!$C$2,IF(Y87="TIPO II",'[24]BASE LIQUIDACION REDEBAN 2025'!$C$3,IF(Y87="TIPO III",'[24]BASE LIQUIDACION REDEBAN 2025'!$C$4,IF(Y87="TIPO IV",'[24]BASE LIQUIDACION REDEBAN 2025'!$C$5,IF(Z87="AEREO",'[24]BASE LIQUIDACION REDEBAN 2025'!$B$6,'[24]BASE LIQUIDACION REDEBAN 2025'!$C$5)))))))</f>
        <v>65960.072302</v>
      </c>
      <c r="AE87" s="87">
        <f>IF(OR(W87="SOPORTE_TELEFÓNICO",W87="ENVÍO"),0,IF(Y87="TIPO I",'[24]BASE LIQUIDACION REDEBAN 2025'!$B$10,IF(Y87="TIPO II",'[24]BASE LIQUIDACION REDEBAN 2025'!$B$11,IF(Y87="TIPO III",'[24]BASE LIQUIDACION REDEBAN 2025'!$B$12,'[24]BASE LIQUIDACION REDEBAN 2025'!$B$13))))</f>
        <v>75096.394270399993</v>
      </c>
      <c r="AF87" s="87">
        <f t="shared" si="3"/>
        <v>65960.072302</v>
      </c>
    </row>
    <row r="88" spans="1:32" s="79" customFormat="1" ht="13.15">
      <c r="A88" s="168" t="s">
        <v>101</v>
      </c>
      <c r="B88" s="165" t="str">
        <f>VLOOKUP(A88,'CENTRO DE COSTOS'!A:D,4,FALSE)</f>
        <v>KEVIN ALEXIS CORZO BUSTOS</v>
      </c>
      <c r="C88" s="165" t="str">
        <f>VLOOKUP(A88,'CENTRO DE COSTOS'!A:D,2,FALSE)</f>
        <v>0004-0007</v>
      </c>
      <c r="D88" s="168">
        <v>85001</v>
      </c>
      <c r="E88" s="168" t="s">
        <v>18784</v>
      </c>
      <c r="F88" s="168">
        <v>89211681</v>
      </c>
      <c r="G88" s="168" t="s">
        <v>8049</v>
      </c>
      <c r="H88" s="168" t="s">
        <v>189</v>
      </c>
      <c r="I88" s="168" t="s">
        <v>101</v>
      </c>
      <c r="J88" s="168" t="s">
        <v>17254</v>
      </c>
      <c r="K88" s="168" t="s">
        <v>159</v>
      </c>
      <c r="L88" s="168" t="s">
        <v>18785</v>
      </c>
      <c r="M88" s="165">
        <v>45896.472916666666</v>
      </c>
      <c r="N88" s="165">
        <v>45896.5</v>
      </c>
      <c r="O88" s="168" t="s">
        <v>16559</v>
      </c>
      <c r="P88" s="168" t="s">
        <v>3335</v>
      </c>
      <c r="Q88" s="168" t="s">
        <v>8386</v>
      </c>
      <c r="R88" s="8"/>
      <c r="S88" s="8"/>
      <c r="T88" s="168" t="s">
        <v>8052</v>
      </c>
      <c r="U88" s="168" t="s">
        <v>8053</v>
      </c>
      <c r="V88" s="168" t="s">
        <v>18786</v>
      </c>
      <c r="W88" s="168" t="s">
        <v>2967</v>
      </c>
      <c r="X88" s="168" t="s">
        <v>18787</v>
      </c>
      <c r="Y88" s="168" t="s">
        <v>25</v>
      </c>
      <c r="Z88" s="168" t="s">
        <v>166</v>
      </c>
      <c r="AA88" s="168">
        <v>1</v>
      </c>
      <c r="AB88" s="168">
        <v>0</v>
      </c>
      <c r="AC88" s="168" t="s">
        <v>194</v>
      </c>
      <c r="AD88" s="87">
        <f>IF(W88="SOPORTE_TELEFÓNICO",'[24]BASE LIQUIDACION REDEBAN 2025'!$B$19,IF(W88="ENVÍO",'[24]BASE LIQUIDACION REDEBAN 2025'!$C$2,IF(Y88="TIPO I",'[24]BASE LIQUIDACION REDEBAN 2025'!$C$2,IF(Y88="TIPO II",'[24]BASE LIQUIDACION REDEBAN 2025'!$C$3,IF(Y88="TIPO III",'[24]BASE LIQUIDACION REDEBAN 2025'!$C$4,IF(Y88="TIPO IV",'[24]BASE LIQUIDACION REDEBAN 2025'!$C$5,IF(Z88="AEREO",'[24]BASE LIQUIDACION REDEBAN 2025'!$B$6,'[24]BASE LIQUIDACION REDEBAN 2025'!$C$5)))))))</f>
        <v>65960.072302</v>
      </c>
      <c r="AE88" s="87">
        <f>IF(OR(W88="SOPORTE_TELEFÓNICO",W88="ENVÍO"),0,IF(Y88="TIPO I",'[24]BASE LIQUIDACION REDEBAN 2025'!$B$10,IF(Y88="TIPO II",'[24]BASE LIQUIDACION REDEBAN 2025'!$B$11,IF(Y88="TIPO III",'[24]BASE LIQUIDACION REDEBAN 2025'!$B$12,'[24]BASE LIQUIDACION REDEBAN 2025'!$B$13))))</f>
        <v>75096.394270399993</v>
      </c>
      <c r="AF88" s="87">
        <f t="shared" si="3"/>
        <v>65960.072302</v>
      </c>
    </row>
    <row r="89" spans="1:32" s="79" customFormat="1" ht="13.15">
      <c r="A89" s="168" t="s">
        <v>76</v>
      </c>
      <c r="B89" s="165" t="str">
        <f>VLOOKUP(A89,'CENTRO DE COSTOS'!A:D,4,FALSE)</f>
        <v>DIEGO FERNANDO HENAO CARDONA</v>
      </c>
      <c r="C89" s="165" t="str">
        <f>VLOOKUP(A89,'CENTRO DE COSTOS'!A:D,2,FALSE)</f>
        <v>0004-0003</v>
      </c>
      <c r="D89" s="168">
        <v>76001</v>
      </c>
      <c r="E89" s="168" t="s">
        <v>18788</v>
      </c>
      <c r="F89" s="168">
        <v>41402264</v>
      </c>
      <c r="G89" s="168" t="s">
        <v>8049</v>
      </c>
      <c r="H89" s="168" t="s">
        <v>227</v>
      </c>
      <c r="I89" s="168" t="s">
        <v>76</v>
      </c>
      <c r="J89" s="168" t="s">
        <v>18789</v>
      </c>
      <c r="K89" s="168" t="s">
        <v>159</v>
      </c>
      <c r="L89" s="168" t="s">
        <v>18790</v>
      </c>
      <c r="M89" s="165">
        <v>45904.454861111109</v>
      </c>
      <c r="N89" s="165">
        <v>45897.638888888891</v>
      </c>
      <c r="O89" s="168" t="s">
        <v>16559</v>
      </c>
      <c r="P89" s="168" t="s">
        <v>3335</v>
      </c>
      <c r="Q89" s="168" t="s">
        <v>3335</v>
      </c>
      <c r="R89" s="8"/>
      <c r="S89" s="8"/>
      <c r="T89" s="168" t="s">
        <v>8052</v>
      </c>
      <c r="U89" s="168" t="s">
        <v>8053</v>
      </c>
      <c r="V89" s="168" t="s">
        <v>18791</v>
      </c>
      <c r="W89" s="168" t="s">
        <v>2967</v>
      </c>
      <c r="X89" s="168" t="s">
        <v>18792</v>
      </c>
      <c r="Y89" s="168" t="s">
        <v>25</v>
      </c>
      <c r="Z89" s="168" t="s">
        <v>166</v>
      </c>
      <c r="AA89" s="168">
        <v>1</v>
      </c>
      <c r="AB89" s="168">
        <v>0</v>
      </c>
      <c r="AC89" s="168" t="s">
        <v>1442</v>
      </c>
      <c r="AD89" s="87">
        <f>IF(W89="SOPORTE_TELEFÓNICO",'[24]BASE LIQUIDACION REDEBAN 2025'!$B$19,IF(W89="ENVÍO",'[24]BASE LIQUIDACION REDEBAN 2025'!$C$2,IF(Y89="TIPO I",'[24]BASE LIQUIDACION REDEBAN 2025'!$C$2,IF(Y89="TIPO II",'[24]BASE LIQUIDACION REDEBAN 2025'!$C$3,IF(Y89="TIPO III",'[24]BASE LIQUIDACION REDEBAN 2025'!$C$4,IF(Y89="TIPO IV",'[24]BASE LIQUIDACION REDEBAN 2025'!$C$5,IF(Z89="AEREO",'[24]BASE LIQUIDACION REDEBAN 2025'!$B$6,'[24]BASE LIQUIDACION REDEBAN 2025'!$C$5)))))))</f>
        <v>65960.072302</v>
      </c>
      <c r="AE89" s="87">
        <f>IF(OR(W89="SOPORTE_TELEFÓNICO",W89="ENVÍO"),0,IF(Y89="TIPO I",'[24]BASE LIQUIDACION REDEBAN 2025'!$B$10,IF(Y89="TIPO II",'[24]BASE LIQUIDACION REDEBAN 2025'!$B$11,IF(Y89="TIPO III",'[24]BASE LIQUIDACION REDEBAN 2025'!$B$12,'[24]BASE LIQUIDACION REDEBAN 2025'!$B$13))))</f>
        <v>75096.394270399993</v>
      </c>
      <c r="AF89" s="87">
        <f t="shared" si="3"/>
        <v>65960.072302</v>
      </c>
    </row>
    <row r="90" spans="1:32" s="79" customFormat="1" ht="13.15">
      <c r="A90" s="168" t="s">
        <v>76</v>
      </c>
      <c r="B90" s="165" t="str">
        <f>VLOOKUP(A90,'CENTRO DE COSTOS'!A:D,4,FALSE)</f>
        <v>DIEGO FERNANDO HENAO CARDONA</v>
      </c>
      <c r="C90" s="165" t="str">
        <f>VLOOKUP(A90,'CENTRO DE COSTOS'!A:D,2,FALSE)</f>
        <v>0004-0003</v>
      </c>
      <c r="D90" s="168">
        <v>76130</v>
      </c>
      <c r="E90" s="168" t="s">
        <v>18793</v>
      </c>
      <c r="F90" s="168">
        <v>41545575</v>
      </c>
      <c r="G90" s="168" t="s">
        <v>8049</v>
      </c>
      <c r="H90" s="168" t="s">
        <v>227</v>
      </c>
      <c r="I90" s="168" t="s">
        <v>1297</v>
      </c>
      <c r="J90" s="168" t="s">
        <v>18794</v>
      </c>
      <c r="K90" s="168" t="s">
        <v>159</v>
      </c>
      <c r="L90" s="168" t="s">
        <v>18795</v>
      </c>
      <c r="M90" s="165">
        <v>45897.723611111112</v>
      </c>
      <c r="N90" s="165">
        <v>45898.436111111114</v>
      </c>
      <c r="O90" s="168" t="s">
        <v>16559</v>
      </c>
      <c r="P90" s="168" t="s">
        <v>3335</v>
      </c>
      <c r="Q90" s="168" t="s">
        <v>8386</v>
      </c>
      <c r="R90" s="8"/>
      <c r="S90" s="8"/>
      <c r="T90" s="168" t="s">
        <v>8052</v>
      </c>
      <c r="U90" s="168" t="s">
        <v>8053</v>
      </c>
      <c r="V90" s="168" t="s">
        <v>18796</v>
      </c>
      <c r="W90" s="168" t="s">
        <v>2967</v>
      </c>
      <c r="X90" s="168" t="s">
        <v>18797</v>
      </c>
      <c r="Y90" s="168" t="s">
        <v>28</v>
      </c>
      <c r="Z90" s="168" t="s">
        <v>166</v>
      </c>
      <c r="AA90" s="168">
        <v>1</v>
      </c>
      <c r="AB90" s="168">
        <v>0</v>
      </c>
      <c r="AC90" s="168" t="s">
        <v>1442</v>
      </c>
      <c r="AD90" s="87">
        <f>IF(W90="SOPORTE_TELEFÓNICO",'[24]BASE LIQUIDACION REDEBAN 2025'!$B$19,IF(W90="ENVÍO",'[24]BASE LIQUIDACION REDEBAN 2025'!$C$2,IF(Y90="TIPO I",'[24]BASE LIQUIDACION REDEBAN 2025'!$C$2,IF(Y90="TIPO II",'[24]BASE LIQUIDACION REDEBAN 2025'!$C$3,IF(Y90="TIPO III",'[24]BASE LIQUIDACION REDEBAN 2025'!$C$4,IF(Y90="TIPO IV",'[24]BASE LIQUIDACION REDEBAN 2025'!$C$5,IF(Z90="AEREO",'[24]BASE LIQUIDACION REDEBAN 2025'!$B$6,'[24]BASE LIQUIDACION REDEBAN 2025'!$C$5)))))))</f>
        <v>144967.87232000002</v>
      </c>
      <c r="AE90" s="87">
        <f>IF(OR(W90="SOPORTE_TELEFÓNICO",W90="ENVÍO"),0,IF(Y90="TIPO I",'[24]BASE LIQUIDACION REDEBAN 2025'!$B$10,IF(Y90="TIPO II",'[24]BASE LIQUIDACION REDEBAN 2025'!$B$11,IF(Y90="TIPO III",'[24]BASE LIQUIDACION REDEBAN 2025'!$B$12,'[24]BASE LIQUIDACION REDEBAN 2025'!$B$13))))</f>
        <v>140395.6348884</v>
      </c>
      <c r="AF90" s="87">
        <f t="shared" si="3"/>
        <v>144967.87232000002</v>
      </c>
    </row>
    <row r="91" spans="1:32" s="79" customFormat="1" ht="13.15">
      <c r="A91" s="168" t="s">
        <v>76</v>
      </c>
      <c r="B91" s="165" t="str">
        <f>VLOOKUP(A91,'CENTRO DE COSTOS'!A:D,4,FALSE)</f>
        <v>DIEGO FERNANDO HENAO CARDONA</v>
      </c>
      <c r="C91" s="165" t="str">
        <f>VLOOKUP(A91,'CENTRO DE COSTOS'!A:D,2,FALSE)</f>
        <v>0004-0003</v>
      </c>
      <c r="D91" s="168">
        <v>19137</v>
      </c>
      <c r="E91" s="168" t="s">
        <v>18798</v>
      </c>
      <c r="F91" s="168">
        <v>21925656</v>
      </c>
      <c r="G91" s="168" t="s">
        <v>8049</v>
      </c>
      <c r="H91" s="168" t="s">
        <v>258</v>
      </c>
      <c r="I91" s="168" t="s">
        <v>325</v>
      </c>
      <c r="J91" s="168" t="s">
        <v>18799</v>
      </c>
      <c r="K91" s="168" t="s">
        <v>159</v>
      </c>
      <c r="L91" s="168" t="s">
        <v>18800</v>
      </c>
      <c r="M91" s="165">
        <v>45904.454861111109</v>
      </c>
      <c r="N91" s="165">
        <v>45898.56527777778</v>
      </c>
      <c r="O91" s="168" t="s">
        <v>16559</v>
      </c>
      <c r="P91" s="168" t="s">
        <v>3335</v>
      </c>
      <c r="Q91" s="168" t="s">
        <v>3335</v>
      </c>
      <c r="R91" s="8"/>
      <c r="S91" s="8"/>
      <c r="T91" s="168" t="s">
        <v>8052</v>
      </c>
      <c r="U91" s="168" t="s">
        <v>8053</v>
      </c>
      <c r="V91" s="168" t="s">
        <v>18801</v>
      </c>
      <c r="W91" s="168" t="s">
        <v>2967</v>
      </c>
      <c r="X91" s="168" t="s">
        <v>18802</v>
      </c>
      <c r="Y91" s="168" t="s">
        <v>30</v>
      </c>
      <c r="Z91" s="168" t="s">
        <v>166</v>
      </c>
      <c r="AA91" s="168">
        <v>1</v>
      </c>
      <c r="AB91" s="168">
        <v>0</v>
      </c>
      <c r="AC91" s="168" t="s">
        <v>330</v>
      </c>
      <c r="AD91" s="87">
        <f>IF(W91="SOPORTE_TELEFÓNICO",'[24]BASE LIQUIDACION REDEBAN 2025'!$B$19,IF(W91="ENVÍO",'[24]BASE LIQUIDACION REDEBAN 2025'!$C$2,IF(Y91="TIPO I",'[24]BASE LIQUIDACION REDEBAN 2025'!$C$2,IF(Y91="TIPO II",'[24]BASE LIQUIDACION REDEBAN 2025'!$C$3,IF(Y91="TIPO III",'[24]BASE LIQUIDACION REDEBAN 2025'!$C$4,IF(Y91="TIPO IV",'[24]BASE LIQUIDACION REDEBAN 2025'!$C$5,IF(Z91="AEREO",'[24]BASE LIQUIDACION REDEBAN 2025'!$B$6,'[24]BASE LIQUIDACION REDEBAN 2025'!$C$5)))))))</f>
        <v>275728.78077800001</v>
      </c>
      <c r="AE91" s="87">
        <f>IF(OR(W91="SOPORTE_TELEFÓNICO",W91="ENVÍO"),0,IF(Y91="TIPO I",'[24]BASE LIQUIDACION REDEBAN 2025'!$B$10,IF(Y91="TIPO II",'[24]BASE LIQUIDACION REDEBAN 2025'!$B$11,IF(Y91="TIPO III",'[24]BASE LIQUIDACION REDEBAN 2025'!$B$12,'[24]BASE LIQUIDACION REDEBAN 2025'!$B$13))))</f>
        <v>196536.5258152</v>
      </c>
      <c r="AF91" s="87">
        <f t="shared" si="3"/>
        <v>275728.78077800001</v>
      </c>
    </row>
    <row r="92" spans="1:32" s="79" customFormat="1" ht="13.15">
      <c r="A92" s="168" t="s">
        <v>100</v>
      </c>
      <c r="B92" s="165" t="str">
        <f>VLOOKUP(A92,'CENTRO DE COSTOS'!A:D,4,FALSE)</f>
        <v>KEVIN ALEXIS CORZO BUSTOS</v>
      </c>
      <c r="C92" s="165" t="str">
        <f>VLOOKUP(A92,'CENTRO DE COSTOS'!A:D,2,FALSE)</f>
        <v>0004-0007</v>
      </c>
      <c r="D92" s="168">
        <v>50689</v>
      </c>
      <c r="E92" s="168" t="s">
        <v>18803</v>
      </c>
      <c r="F92" s="168">
        <v>90133548</v>
      </c>
      <c r="G92" s="168" t="s">
        <v>8049</v>
      </c>
      <c r="H92" s="168" t="s">
        <v>295</v>
      </c>
      <c r="I92" s="168" t="s">
        <v>4642</v>
      </c>
      <c r="J92" s="168" t="s">
        <v>17280</v>
      </c>
      <c r="K92" s="168" t="s">
        <v>159</v>
      </c>
      <c r="L92" s="168" t="s">
        <v>18804</v>
      </c>
      <c r="M92" s="165">
        <v>45898.625694444447</v>
      </c>
      <c r="N92" s="165">
        <v>45898.65625</v>
      </c>
      <c r="O92" s="168" t="s">
        <v>16559</v>
      </c>
      <c r="P92" s="168" t="s">
        <v>3335</v>
      </c>
      <c r="Q92" s="168" t="s">
        <v>8386</v>
      </c>
      <c r="R92" s="8"/>
      <c r="S92" s="8"/>
      <c r="T92" s="168" t="s">
        <v>8052</v>
      </c>
      <c r="U92" s="168" t="s">
        <v>8053</v>
      </c>
      <c r="V92" s="168" t="s">
        <v>18805</v>
      </c>
      <c r="W92" s="168" t="s">
        <v>2967</v>
      </c>
      <c r="X92" s="168" t="s">
        <v>18806</v>
      </c>
      <c r="Y92" s="168" t="s">
        <v>28</v>
      </c>
      <c r="Z92" s="168" t="s">
        <v>166</v>
      </c>
      <c r="AA92" s="168">
        <v>1</v>
      </c>
      <c r="AB92" s="168">
        <v>0</v>
      </c>
      <c r="AC92" s="168" t="s">
        <v>301</v>
      </c>
      <c r="AD92" s="87">
        <f>IF(W92="SOPORTE_TELEFÓNICO",'[24]BASE LIQUIDACION REDEBAN 2025'!$B$19,IF(W92="ENVÍO",'[24]BASE LIQUIDACION REDEBAN 2025'!$C$2,IF(Y92="TIPO I",'[24]BASE LIQUIDACION REDEBAN 2025'!$C$2,IF(Y92="TIPO II",'[24]BASE LIQUIDACION REDEBAN 2025'!$C$3,IF(Y92="TIPO III",'[24]BASE LIQUIDACION REDEBAN 2025'!$C$4,IF(Y92="TIPO IV",'[24]BASE LIQUIDACION REDEBAN 2025'!$C$5,IF(Z92="AEREO",'[24]BASE LIQUIDACION REDEBAN 2025'!$B$6,'[24]BASE LIQUIDACION REDEBAN 2025'!$C$5)))))))</f>
        <v>144967.87232000002</v>
      </c>
      <c r="AE92" s="87">
        <f>IF(OR(W92="SOPORTE_TELEFÓNICO",W92="ENVÍO"),0,IF(Y92="TIPO I",'[24]BASE LIQUIDACION REDEBAN 2025'!$B$10,IF(Y92="TIPO II",'[24]BASE LIQUIDACION REDEBAN 2025'!$B$11,IF(Y92="TIPO III",'[24]BASE LIQUIDACION REDEBAN 2025'!$B$12,'[24]BASE LIQUIDACION REDEBAN 2025'!$B$13))))</f>
        <v>140395.6348884</v>
      </c>
      <c r="AF92" s="87">
        <f t="shared" si="3"/>
        <v>144967.87232000002</v>
      </c>
    </row>
    <row r="93" spans="1:32" s="79" customFormat="1" ht="13.15">
      <c r="A93" s="168" t="s">
        <v>92</v>
      </c>
      <c r="B93" s="165" t="str">
        <f>VLOOKUP(A93,'CENTRO DE COSTOS'!A:D,4,FALSE)</f>
        <v>KEVIN ALEXIS CORZO BUSTOS</v>
      </c>
      <c r="C93" s="165" t="str">
        <f>VLOOKUP(A93,'CENTRO DE COSTOS'!A:D,2,FALSE)</f>
        <v>0004-0007</v>
      </c>
      <c r="D93" s="168">
        <v>41518</v>
      </c>
      <c r="E93" s="168" t="s">
        <v>18807</v>
      </c>
      <c r="F93" s="168">
        <v>17764382</v>
      </c>
      <c r="G93" s="168" t="s">
        <v>8049</v>
      </c>
      <c r="H93" s="168" t="s">
        <v>249</v>
      </c>
      <c r="I93" s="168" t="s">
        <v>12114</v>
      </c>
      <c r="J93" s="168" t="s">
        <v>18808</v>
      </c>
      <c r="K93" s="168" t="s">
        <v>159</v>
      </c>
      <c r="L93" s="168" t="s">
        <v>18809</v>
      </c>
      <c r="M93" s="165">
        <v>45904.454861111109</v>
      </c>
      <c r="N93" s="165">
        <v>45899.440127314818</v>
      </c>
      <c r="O93" s="168" t="s">
        <v>16559</v>
      </c>
      <c r="P93" s="168" t="s">
        <v>3335</v>
      </c>
      <c r="Q93" s="168" t="s">
        <v>3335</v>
      </c>
      <c r="R93" s="8"/>
      <c r="S93" s="8"/>
      <c r="T93" s="168" t="s">
        <v>8052</v>
      </c>
      <c r="U93" s="168" t="s">
        <v>8053</v>
      </c>
      <c r="V93" s="168" t="s">
        <v>18810</v>
      </c>
      <c r="W93" s="168" t="s">
        <v>2967</v>
      </c>
      <c r="X93" s="168" t="s">
        <v>18811</v>
      </c>
      <c r="Y93" s="168" t="s">
        <v>28</v>
      </c>
      <c r="Z93" s="168" t="s">
        <v>166</v>
      </c>
      <c r="AA93" s="168">
        <v>1</v>
      </c>
      <c r="AB93" s="168">
        <v>0</v>
      </c>
      <c r="AC93" s="168" t="s">
        <v>344</v>
      </c>
      <c r="AD93" s="87">
        <f>IF(W93="SOPORTE_TELEFÓNICO",'[24]BASE LIQUIDACION REDEBAN 2025'!$B$19,IF(W93="ENVÍO",'[24]BASE LIQUIDACION REDEBAN 2025'!$C$2,IF(Y93="TIPO I",'[24]BASE LIQUIDACION REDEBAN 2025'!$C$2,IF(Y93="TIPO II",'[24]BASE LIQUIDACION REDEBAN 2025'!$C$3,IF(Y93="TIPO III",'[24]BASE LIQUIDACION REDEBAN 2025'!$C$4,IF(Y93="TIPO IV",'[24]BASE LIQUIDACION REDEBAN 2025'!$C$5,IF(Z93="AEREO",'[24]BASE LIQUIDACION REDEBAN 2025'!$B$6,'[24]BASE LIQUIDACION REDEBAN 2025'!$C$5)))))))</f>
        <v>144967.87232000002</v>
      </c>
      <c r="AE93" s="87">
        <f>IF(OR(W93="SOPORTE_TELEFÓNICO",W93="ENVÍO"),0,IF(Y93="TIPO I",'[24]BASE LIQUIDACION REDEBAN 2025'!$B$10,IF(Y93="TIPO II",'[24]BASE LIQUIDACION REDEBAN 2025'!$B$11,IF(Y93="TIPO III",'[24]BASE LIQUIDACION REDEBAN 2025'!$B$12,'[24]BASE LIQUIDACION REDEBAN 2025'!$B$13))))</f>
        <v>140395.6348884</v>
      </c>
      <c r="AF93" s="87">
        <f t="shared" si="3"/>
        <v>144967.87232000002</v>
      </c>
    </row>
    <row r="94" spans="1:32">
      <c r="AF94" s="107">
        <f>SUM(AF2:AF93)</f>
        <v>12141358.062807208</v>
      </c>
    </row>
  </sheetData>
  <autoFilter ref="A1:AL94" xr:uid="{00000000-0001-0000-1000-000000000000}"/>
  <conditionalFormatting sqref="A26:A93 H26:N93 D26:F93 Y26:Z93">
    <cfRule type="expression" dxfId="362" priority="582">
      <formula>#REF!="Escalado"</formula>
    </cfRule>
    <cfRule type="expression" dxfId="361" priority="583">
      <formula>#REF!="Proceso"</formula>
    </cfRule>
  </conditionalFormatting>
  <conditionalFormatting sqref="A26:A93 H26:N93 D26:F93 Y26:Z93">
    <cfRule type="expression" dxfId="360" priority="577">
      <formula>#REF!="Ejecutado"</formula>
    </cfRule>
    <cfRule type="expression" dxfId="359" priority="578">
      <formula>#REF!="GestiónTelefónica"</formula>
    </cfRule>
    <cfRule type="expression" dxfId="358" priority="579">
      <formula>#REF!="CierreNoExitoso"</formula>
    </cfRule>
    <cfRule type="expression" dxfId="357" priority="580">
      <formula>#REF!="EjecutadoCancelado"</formula>
    </cfRule>
    <cfRule type="expression" dxfId="356" priority="581">
      <formula>#REF!="Cancelado"</formula>
    </cfRule>
  </conditionalFormatting>
  <conditionalFormatting sqref="A26:A93 H26:N93 D26:F93 Y26:Z93 T39:U61 G39:G61 P39:Q61 W39:W61">
    <cfRule type="expression" dxfId="355" priority="575">
      <formula>#REF!="ESCALADO"</formula>
    </cfRule>
  </conditionalFormatting>
  <conditionalFormatting sqref="A26:A93 H26:N93 D26:F93 Y26:Z93 T39:U61 G39:G61 P39:Q61 W39:W61">
    <cfRule type="expression" dxfId="354" priority="570">
      <formula>#REF!="EJECUTADO_EXITOSO"</formula>
    </cfRule>
    <cfRule type="expression" dxfId="353" priority="571">
      <formula>#REF!="GESTIÓN_TELEFÓNICA"</formula>
    </cfRule>
    <cfRule type="expression" dxfId="352" priority="572">
      <formula>#REF!="NO_EXITOSO"</formula>
    </cfRule>
    <cfRule type="expression" dxfId="351" priority="573">
      <formula>#REF!="EJECUTADO_CANCELADO"</formula>
    </cfRule>
    <cfRule type="expression" dxfId="350" priority="574">
      <formula>#REF!="SOLICITUD_CANCELADA"</formula>
    </cfRule>
  </conditionalFormatting>
  <conditionalFormatting sqref="A26:A93 H26:N93 D26:F93 Y26:Z93 T39:U61 G39:G61 P39:Q61 W39:W61">
    <cfRule type="expression" dxfId="349" priority="576">
      <formula>#REF!="PROGRAMADO"</formula>
    </cfRule>
  </conditionalFormatting>
  <conditionalFormatting sqref="L26:L93 E26:E93">
    <cfRule type="containsText" dxfId="348" priority="497" operator="containsText" text="100%">
      <formula>NOT(ISERROR(SEARCH("100%",E26)))</formula>
    </cfRule>
    <cfRule type="containsText" dxfId="347" priority="498" operator="containsText" text="100%">
      <formula>NOT(ISERROR(SEARCH("100%",E26)))</formula>
    </cfRule>
  </conditionalFormatting>
  <conditionalFormatting sqref="L26:L93 E26:E93">
    <cfRule type="expression" dxfId="346" priority="506">
      <formula>#REF!="Ejecutado"</formula>
    </cfRule>
    <cfRule type="expression" dxfId="345" priority="507">
      <formula>#REF!="GestiónTelefónica"</formula>
    </cfRule>
    <cfRule type="expression" dxfId="344" priority="508">
      <formula>#REF!="CierreNoExitoso"</formula>
    </cfRule>
    <cfRule type="expression" dxfId="343" priority="509">
      <formula>#REF!="EjecutadoCancelado"</formula>
    </cfRule>
    <cfRule type="expression" dxfId="342" priority="510">
      <formula>#REF!="Cancelado"</formula>
    </cfRule>
    <cfRule type="expression" dxfId="341" priority="511">
      <formula>#REF!="Escalado"</formula>
    </cfRule>
    <cfRule type="expression" dxfId="340" priority="512">
      <formula>#REF!="Proceso"</formula>
    </cfRule>
  </conditionalFormatting>
  <conditionalFormatting sqref="L65">
    <cfRule type="duplicateValues" dxfId="339" priority="486"/>
    <cfRule type="duplicateValues" dxfId="338" priority="487"/>
    <cfRule type="duplicateValues" dxfId="337" priority="488"/>
  </conditionalFormatting>
  <conditionalFormatting sqref="F88:F89">
    <cfRule type="duplicateValues" dxfId="336" priority="442"/>
  </conditionalFormatting>
  <conditionalFormatting sqref="F90:F93">
    <cfRule type="duplicateValues" dxfId="335" priority="438"/>
    <cfRule type="duplicateValues" dxfId="334" priority="439"/>
    <cfRule type="duplicateValues" dxfId="333" priority="440"/>
    <cfRule type="duplicateValues" dxfId="332" priority="441"/>
  </conditionalFormatting>
  <conditionalFormatting sqref="T26:U32">
    <cfRule type="expression" dxfId="331" priority="436">
      <formula>#REF!="ESCALADO"</formula>
    </cfRule>
  </conditionalFormatting>
  <conditionalFormatting sqref="T26:U32">
    <cfRule type="expression" dxfId="330" priority="437">
      <formula>#REF!="PROGRAMADO"</formula>
    </cfRule>
  </conditionalFormatting>
  <conditionalFormatting sqref="T26:U37">
    <cfRule type="expression" dxfId="329" priority="431">
      <formula>#REF!="EJECUTADO_EXITOSO"</formula>
    </cfRule>
    <cfRule type="expression" dxfId="328" priority="432">
      <formula>#REF!="GESTIÓN_TELEFÓNICA"</formula>
    </cfRule>
    <cfRule type="expression" dxfId="327" priority="433">
      <formula>#REF!="NO_EXITOSO"</formula>
    </cfRule>
    <cfRule type="expression" dxfId="326" priority="434">
      <formula>#REF!="EJECUTADO_CANCELADO"</formula>
    </cfRule>
    <cfRule type="expression" dxfId="325" priority="435">
      <formula>#REF!="SOLICITUD_CANCELADA"</formula>
    </cfRule>
  </conditionalFormatting>
  <conditionalFormatting sqref="T33:U33">
    <cfRule type="expression" dxfId="324" priority="422">
      <formula>#REF!="ESCALADO"</formula>
    </cfRule>
    <cfRule type="expression" dxfId="323" priority="423">
      <formula>#REF!="PROGRAMADO"</formula>
    </cfRule>
  </conditionalFormatting>
  <conditionalFormatting sqref="T38:U38 T62:U72 G62:G64 P62:Q64 W62:W64 V40:V64 X40:X64 AA40:AC64 O40:O64">
    <cfRule type="expression" dxfId="322" priority="415">
      <formula>#REF!="EJECUTADO_EXITOSO"</formula>
    </cfRule>
    <cfRule type="expression" dxfId="321" priority="416">
      <formula>#REF!="GESTIÓN_TELEFÓNICA"</formula>
    </cfRule>
    <cfRule type="expression" dxfId="320" priority="417">
      <formula>#REF!="NO_EXITOSO"</formula>
    </cfRule>
    <cfRule type="expression" dxfId="319" priority="418">
      <formula>#REF!="EJECUTADO_CANCELADO"</formula>
    </cfRule>
    <cfRule type="expression" dxfId="318" priority="419">
      <formula>#REF!="SOLICITUD_CANCELADA"</formula>
    </cfRule>
    <cfRule type="expression" dxfId="317" priority="420">
      <formula>#REF!="ESCALADO"</formula>
    </cfRule>
    <cfRule type="expression" dxfId="316" priority="421">
      <formula>#REF!="PROGRAMADO"</formula>
    </cfRule>
  </conditionalFormatting>
  <conditionalFormatting sqref="T34:U37">
    <cfRule type="expression" dxfId="315" priority="424">
      <formula>#REF!="ESCALADO"</formula>
    </cfRule>
    <cfRule type="expression" dxfId="314" priority="425">
      <formula>#REF!="PROGRAMADO"</formula>
    </cfRule>
  </conditionalFormatting>
  <conditionalFormatting sqref="T73:U93">
    <cfRule type="expression" dxfId="313" priority="401">
      <formula>#REF!="EJECUTADO_EXITOSO"</formula>
    </cfRule>
    <cfRule type="expression" dxfId="312" priority="402">
      <formula>#REF!="GESTIÓN_TELEFÓNICA"</formula>
    </cfRule>
    <cfRule type="expression" dxfId="311" priority="403">
      <formula>#REF!="NO_EXITOSO"</formula>
    </cfRule>
    <cfRule type="expression" dxfId="310" priority="404">
      <formula>#REF!="EJECUTADO_CANCELADO"</formula>
    </cfRule>
    <cfRule type="expression" dxfId="309" priority="405">
      <formula>#REF!="SOLICITUD_CANCELADA"</formula>
    </cfRule>
    <cfRule type="expression" dxfId="308" priority="406">
      <formula>#REF!="ESCALADO"</formula>
    </cfRule>
    <cfRule type="expression" dxfId="307" priority="407">
      <formula>#REF!="PROGRAMADO"</formula>
    </cfRule>
  </conditionalFormatting>
  <conditionalFormatting sqref="G29:G32">
    <cfRule type="expression" dxfId="306" priority="399">
      <formula>#REF!="ESCALADO"</formula>
    </cfRule>
  </conditionalFormatting>
  <conditionalFormatting sqref="G29:G32">
    <cfRule type="expression" dxfId="305" priority="400">
      <formula>#REF!="PROGRAMADO"</formula>
    </cfRule>
  </conditionalFormatting>
  <conditionalFormatting sqref="G26:G37">
    <cfRule type="expression" dxfId="304" priority="392">
      <formula>#REF!="EJECUTADO_EXITOSO"</formula>
    </cfRule>
    <cfRule type="expression" dxfId="303" priority="393">
      <formula>#REF!="GESTIÓN_TELEFÓNICA"</formula>
    </cfRule>
    <cfRule type="expression" dxfId="302" priority="394">
      <formula>#REF!="NO_EXITOSO"</formula>
    </cfRule>
    <cfRule type="expression" dxfId="301" priority="395">
      <formula>#REF!="EJECUTADO_CANCELADO"</formula>
    </cfRule>
    <cfRule type="expression" dxfId="300" priority="396">
      <formula>#REF!="SOLICITUD_CANCELADA"</formula>
    </cfRule>
  </conditionalFormatting>
  <conditionalFormatting sqref="G26:G28">
    <cfRule type="expression" dxfId="299" priority="397">
      <formula>#REF!="ESCALADO"</formula>
    </cfRule>
    <cfRule type="expression" dxfId="298" priority="398">
      <formula>#REF!="PROGRAMADO"</formula>
    </cfRule>
  </conditionalFormatting>
  <conditionalFormatting sqref="G33">
    <cfRule type="expression" dxfId="297" priority="383">
      <formula>#REF!="ESCALADO"</formula>
    </cfRule>
    <cfRule type="expression" dxfId="296" priority="384">
      <formula>#REF!="PROGRAMADO"</formula>
    </cfRule>
  </conditionalFormatting>
  <conditionalFormatting sqref="G38">
    <cfRule type="expression" dxfId="295" priority="376">
      <formula>#REF!="EJECUTADO_EXITOSO"</formula>
    </cfRule>
    <cfRule type="expression" dxfId="294" priority="377">
      <formula>#REF!="GESTIÓN_TELEFÓNICA"</formula>
    </cfRule>
    <cfRule type="expression" dxfId="293" priority="378">
      <formula>#REF!="NO_EXITOSO"</formula>
    </cfRule>
    <cfRule type="expression" dxfId="292" priority="379">
      <formula>#REF!="EJECUTADO_CANCELADO"</formula>
    </cfRule>
    <cfRule type="expression" dxfId="291" priority="380">
      <formula>#REF!="SOLICITUD_CANCELADA"</formula>
    </cfRule>
    <cfRule type="expression" dxfId="290" priority="381">
      <formula>#REF!="ESCALADO"</formula>
    </cfRule>
    <cfRule type="expression" dxfId="289" priority="382">
      <formula>#REF!="PROGRAMADO"</formula>
    </cfRule>
  </conditionalFormatting>
  <conditionalFormatting sqref="G34:G37">
    <cfRule type="expression" dxfId="288" priority="385">
      <formula>#REF!="ESCALADO"</formula>
    </cfRule>
    <cfRule type="expression" dxfId="287" priority="386">
      <formula>#REF!="PROGRAMADO"</formula>
    </cfRule>
  </conditionalFormatting>
  <conditionalFormatting sqref="G73:G93">
    <cfRule type="expression" dxfId="286" priority="355">
      <formula>#REF!="EJECUTADO_EXITOSO"</formula>
    </cfRule>
    <cfRule type="expression" dxfId="285" priority="356">
      <formula>#REF!="GESTIÓN_TELEFÓNICA"</formula>
    </cfRule>
    <cfRule type="expression" dxfId="284" priority="357">
      <formula>#REF!="NO_EXITOSO"</formula>
    </cfRule>
    <cfRule type="expression" dxfId="283" priority="358">
      <formula>#REF!="EJECUTADO_CANCELADO"</formula>
    </cfRule>
    <cfRule type="expression" dxfId="282" priority="359">
      <formula>#REF!="SOLICITUD_CANCELADA"</formula>
    </cfRule>
    <cfRule type="expression" dxfId="281" priority="360">
      <formula>#REF!="ESCALADO"</formula>
    </cfRule>
    <cfRule type="expression" dxfId="280" priority="361">
      <formula>#REF!="PROGRAMADO"</formula>
    </cfRule>
  </conditionalFormatting>
  <conditionalFormatting sqref="G65:G72">
    <cfRule type="expression" dxfId="279" priority="369">
      <formula>#REF!="EJECUTADO_EXITOSO"</formula>
    </cfRule>
    <cfRule type="expression" dxfId="278" priority="370">
      <formula>#REF!="GESTIÓN_TELEFÓNICA"</formula>
    </cfRule>
    <cfRule type="expression" dxfId="277" priority="371">
      <formula>#REF!="NO_EXITOSO"</formula>
    </cfRule>
    <cfRule type="expression" dxfId="276" priority="372">
      <formula>#REF!="EJECUTADO_CANCELADO"</formula>
    </cfRule>
    <cfRule type="expression" dxfId="275" priority="373">
      <formula>#REF!="SOLICITUD_CANCELADA"</formula>
    </cfRule>
    <cfRule type="expression" dxfId="274" priority="374">
      <formula>#REF!="ESCALADO"</formula>
    </cfRule>
    <cfRule type="expression" dxfId="273" priority="375">
      <formula>#REF!="PROGRAMADO"</formula>
    </cfRule>
  </conditionalFormatting>
  <conditionalFormatting sqref="P29:Q32">
    <cfRule type="expression" dxfId="272" priority="353">
      <formula>#REF!="ESCALADO"</formula>
    </cfRule>
  </conditionalFormatting>
  <conditionalFormatting sqref="P29:Q32">
    <cfRule type="expression" dxfId="271" priority="354">
      <formula>#REF!="PROGRAMADO"</formula>
    </cfRule>
  </conditionalFormatting>
  <conditionalFormatting sqref="P26:Q37">
    <cfRule type="expression" dxfId="270" priority="346">
      <formula>#REF!="EJECUTADO_EXITOSO"</formula>
    </cfRule>
    <cfRule type="expression" dxfId="269" priority="347">
      <formula>#REF!="GESTIÓN_TELEFÓNICA"</formula>
    </cfRule>
    <cfRule type="expression" dxfId="268" priority="348">
      <formula>#REF!="NO_EXITOSO"</formula>
    </cfRule>
    <cfRule type="expression" dxfId="267" priority="349">
      <formula>#REF!="EJECUTADO_CANCELADO"</formula>
    </cfRule>
    <cfRule type="expression" dxfId="266" priority="350">
      <formula>#REF!="SOLICITUD_CANCELADA"</formula>
    </cfRule>
  </conditionalFormatting>
  <conditionalFormatting sqref="P26:Q28">
    <cfRule type="expression" dxfId="265" priority="351">
      <formula>#REF!="ESCALADO"</formula>
    </cfRule>
    <cfRule type="expression" dxfId="264" priority="352">
      <formula>#REF!="PROGRAMADO"</formula>
    </cfRule>
  </conditionalFormatting>
  <conditionalFormatting sqref="P33:Q33">
    <cfRule type="expression" dxfId="263" priority="337">
      <formula>#REF!="ESCALADO"</formula>
    </cfRule>
    <cfRule type="expression" dxfId="262" priority="338">
      <formula>#REF!="PROGRAMADO"</formula>
    </cfRule>
  </conditionalFormatting>
  <conditionalFormatting sqref="P38:Q38">
    <cfRule type="expression" dxfId="261" priority="330">
      <formula>#REF!="EJECUTADO_EXITOSO"</formula>
    </cfRule>
    <cfRule type="expression" dxfId="260" priority="331">
      <formula>#REF!="GESTIÓN_TELEFÓNICA"</formula>
    </cfRule>
    <cfRule type="expression" dxfId="259" priority="332">
      <formula>#REF!="NO_EXITOSO"</formula>
    </cfRule>
    <cfRule type="expression" dxfId="258" priority="333">
      <formula>#REF!="EJECUTADO_CANCELADO"</formula>
    </cfRule>
    <cfRule type="expression" dxfId="257" priority="334">
      <formula>#REF!="SOLICITUD_CANCELADA"</formula>
    </cfRule>
    <cfRule type="expression" dxfId="256" priority="335">
      <formula>#REF!="ESCALADO"</formula>
    </cfRule>
    <cfRule type="expression" dxfId="255" priority="336">
      <formula>#REF!="PROGRAMADO"</formula>
    </cfRule>
  </conditionalFormatting>
  <conditionalFormatting sqref="P34:Q37">
    <cfRule type="expression" dxfId="254" priority="339">
      <formula>#REF!="ESCALADO"</formula>
    </cfRule>
    <cfRule type="expression" dxfId="253" priority="340">
      <formula>#REF!="PROGRAMADO"</formula>
    </cfRule>
  </conditionalFormatting>
  <conditionalFormatting sqref="P73:Q93">
    <cfRule type="expression" dxfId="252" priority="309">
      <formula>#REF!="EJECUTADO_EXITOSO"</formula>
    </cfRule>
    <cfRule type="expression" dxfId="251" priority="310">
      <formula>#REF!="GESTIÓN_TELEFÓNICA"</formula>
    </cfRule>
    <cfRule type="expression" dxfId="250" priority="311">
      <formula>#REF!="NO_EXITOSO"</formula>
    </cfRule>
    <cfRule type="expression" dxfId="249" priority="312">
      <formula>#REF!="EJECUTADO_CANCELADO"</formula>
    </cfRule>
    <cfRule type="expression" dxfId="248" priority="313">
      <formula>#REF!="SOLICITUD_CANCELADA"</formula>
    </cfRule>
    <cfRule type="expression" dxfId="247" priority="314">
      <formula>#REF!="ESCALADO"</formula>
    </cfRule>
    <cfRule type="expression" dxfId="246" priority="315">
      <formula>#REF!="PROGRAMADO"</formula>
    </cfRule>
  </conditionalFormatting>
  <conditionalFormatting sqref="P65:Q72">
    <cfRule type="expression" dxfId="245" priority="323">
      <formula>#REF!="EJECUTADO_EXITOSO"</formula>
    </cfRule>
    <cfRule type="expression" dxfId="244" priority="324">
      <formula>#REF!="GESTIÓN_TELEFÓNICA"</formula>
    </cfRule>
    <cfRule type="expression" dxfId="243" priority="325">
      <formula>#REF!="NO_EXITOSO"</formula>
    </cfRule>
    <cfRule type="expression" dxfId="242" priority="326">
      <formula>#REF!="EJECUTADO_CANCELADO"</formula>
    </cfRule>
    <cfRule type="expression" dxfId="241" priority="327">
      <formula>#REF!="SOLICITUD_CANCELADA"</formula>
    </cfRule>
    <cfRule type="expression" dxfId="240" priority="328">
      <formula>#REF!="ESCALADO"</formula>
    </cfRule>
    <cfRule type="expression" dxfId="239" priority="329">
      <formula>#REF!="PROGRAMADO"</formula>
    </cfRule>
  </conditionalFormatting>
  <conditionalFormatting sqref="W29:W32">
    <cfRule type="expression" dxfId="238" priority="307">
      <formula>#REF!="ESCALADO"</formula>
    </cfRule>
  </conditionalFormatting>
  <conditionalFormatting sqref="W29:W32">
    <cfRule type="expression" dxfId="237" priority="308">
      <formula>#REF!="PROGRAMADO"</formula>
    </cfRule>
  </conditionalFormatting>
  <conditionalFormatting sqref="W26:W37">
    <cfRule type="expression" dxfId="236" priority="300">
      <formula>#REF!="EJECUTADO_EXITOSO"</formula>
    </cfRule>
    <cfRule type="expression" dxfId="235" priority="301">
      <formula>#REF!="GESTIÓN_TELEFÓNICA"</formula>
    </cfRule>
    <cfRule type="expression" dxfId="234" priority="302">
      <formula>#REF!="NO_EXITOSO"</formula>
    </cfRule>
    <cfRule type="expression" dxfId="233" priority="303">
      <formula>#REF!="EJECUTADO_CANCELADO"</formula>
    </cfRule>
    <cfRule type="expression" dxfId="232" priority="304">
      <formula>#REF!="SOLICITUD_CANCELADA"</formula>
    </cfRule>
  </conditionalFormatting>
  <conditionalFormatting sqref="W26:W28">
    <cfRule type="expression" dxfId="231" priority="305">
      <formula>#REF!="ESCALADO"</formula>
    </cfRule>
    <cfRule type="expression" dxfId="230" priority="306">
      <formula>#REF!="PROGRAMADO"</formula>
    </cfRule>
  </conditionalFormatting>
  <conditionalFormatting sqref="W33">
    <cfRule type="expression" dxfId="229" priority="291">
      <formula>#REF!="ESCALADO"</formula>
    </cfRule>
    <cfRule type="expression" dxfId="228" priority="292">
      <formula>#REF!="PROGRAMADO"</formula>
    </cfRule>
  </conditionalFormatting>
  <conditionalFormatting sqref="W38">
    <cfRule type="expression" dxfId="227" priority="284">
      <formula>#REF!="EJECUTADO_EXITOSO"</formula>
    </cfRule>
    <cfRule type="expression" dxfId="226" priority="285">
      <formula>#REF!="GESTIÓN_TELEFÓNICA"</formula>
    </cfRule>
    <cfRule type="expression" dxfId="225" priority="286">
      <formula>#REF!="NO_EXITOSO"</formula>
    </cfRule>
    <cfRule type="expression" dxfId="224" priority="287">
      <formula>#REF!="EJECUTADO_CANCELADO"</formula>
    </cfRule>
    <cfRule type="expression" dxfId="223" priority="288">
      <formula>#REF!="SOLICITUD_CANCELADA"</formula>
    </cfRule>
    <cfRule type="expression" dxfId="222" priority="289">
      <formula>#REF!="ESCALADO"</formula>
    </cfRule>
    <cfRule type="expression" dxfId="221" priority="290">
      <formula>#REF!="PROGRAMADO"</formula>
    </cfRule>
  </conditionalFormatting>
  <conditionalFormatting sqref="W34:W37">
    <cfRule type="expression" dxfId="220" priority="293">
      <formula>#REF!="ESCALADO"</formula>
    </cfRule>
    <cfRule type="expression" dxfId="219" priority="294">
      <formula>#REF!="PROGRAMADO"</formula>
    </cfRule>
  </conditionalFormatting>
  <conditionalFormatting sqref="W73:W93">
    <cfRule type="expression" dxfId="218" priority="263">
      <formula>#REF!="EJECUTADO_EXITOSO"</formula>
    </cfRule>
    <cfRule type="expression" dxfId="217" priority="264">
      <formula>#REF!="GESTIÓN_TELEFÓNICA"</formula>
    </cfRule>
    <cfRule type="expression" dxfId="216" priority="265">
      <formula>#REF!="NO_EXITOSO"</formula>
    </cfRule>
    <cfRule type="expression" dxfId="215" priority="266">
      <formula>#REF!="EJECUTADO_CANCELADO"</formula>
    </cfRule>
    <cfRule type="expression" dxfId="214" priority="267">
      <formula>#REF!="SOLICITUD_CANCELADA"</formula>
    </cfRule>
    <cfRule type="expression" dxfId="213" priority="268">
      <formula>#REF!="ESCALADO"</formula>
    </cfRule>
    <cfRule type="expression" dxfId="212" priority="269">
      <formula>#REF!="PROGRAMADO"</formula>
    </cfRule>
  </conditionalFormatting>
  <conditionalFormatting sqref="W65:W72">
    <cfRule type="expression" dxfId="211" priority="277">
      <formula>#REF!="EJECUTADO_EXITOSO"</formula>
    </cfRule>
    <cfRule type="expression" dxfId="210" priority="278">
      <formula>#REF!="GESTIÓN_TELEFÓNICA"</formula>
    </cfRule>
    <cfRule type="expression" dxfId="209" priority="279">
      <formula>#REF!="NO_EXITOSO"</formula>
    </cfRule>
    <cfRule type="expression" dxfId="208" priority="280">
      <formula>#REF!="EJECUTADO_CANCELADO"</formula>
    </cfRule>
    <cfRule type="expression" dxfId="207" priority="281">
      <formula>#REF!="SOLICITUD_CANCELADA"</formula>
    </cfRule>
    <cfRule type="expression" dxfId="206" priority="282">
      <formula>#REF!="ESCALADO"</formula>
    </cfRule>
    <cfRule type="expression" dxfId="205" priority="283">
      <formula>#REF!="PROGRAMADO"</formula>
    </cfRule>
  </conditionalFormatting>
  <conditionalFormatting sqref="V26:V37">
    <cfRule type="expression" dxfId="204" priority="256">
      <formula>#REF!="EJECUTADO_EXITOSO"</formula>
    </cfRule>
    <cfRule type="expression" dxfId="203" priority="257">
      <formula>#REF!="GESTIÓN_TELEFÓNICA"</formula>
    </cfRule>
    <cfRule type="expression" dxfId="202" priority="258">
      <formula>#REF!="NO_EXITOSO"</formula>
    </cfRule>
    <cfRule type="expression" dxfId="201" priority="259">
      <formula>#REF!="EJECUTADO_CANCELADO"</formula>
    </cfRule>
    <cfRule type="expression" dxfId="200" priority="260">
      <formula>#REF!="SOLICITUD_CANCELADA"</formula>
    </cfRule>
  </conditionalFormatting>
  <conditionalFormatting sqref="V26:V33">
    <cfRule type="expression" dxfId="199" priority="261">
      <formula>#REF!="ESCALADO"</formula>
    </cfRule>
    <cfRule type="expression" dxfId="198" priority="262">
      <formula>#REF!="PROGRAMADO"</formula>
    </cfRule>
  </conditionalFormatting>
  <conditionalFormatting sqref="V39">
    <cfRule type="expression" dxfId="197" priority="254">
      <formula>#REF!="ESCALADO"</formula>
    </cfRule>
  </conditionalFormatting>
  <conditionalFormatting sqref="V39">
    <cfRule type="expression" dxfId="196" priority="249">
      <formula>#REF!="EJECUTADO_EXITOSO"</formula>
    </cfRule>
    <cfRule type="expression" dxfId="195" priority="250">
      <formula>#REF!="GESTIÓN_TELEFÓNICA"</formula>
    </cfRule>
    <cfRule type="expression" dxfId="194" priority="251">
      <formula>#REF!="NO_EXITOSO"</formula>
    </cfRule>
    <cfRule type="expression" dxfId="193" priority="252">
      <formula>#REF!="EJECUTADO_CANCELADO"</formula>
    </cfRule>
    <cfRule type="expression" dxfId="192" priority="253">
      <formula>#REF!="SOLICITUD_CANCELADA"</formula>
    </cfRule>
  </conditionalFormatting>
  <conditionalFormatting sqref="V39">
    <cfRule type="expression" dxfId="191" priority="255">
      <formula>#REF!="PROGRAMADO"</formula>
    </cfRule>
  </conditionalFormatting>
  <conditionalFormatting sqref="V38">
    <cfRule type="expression" dxfId="190" priority="240">
      <formula>#REF!="EJECUTADO_EXITOSO"</formula>
    </cfRule>
    <cfRule type="expression" dxfId="189" priority="241">
      <formula>#REF!="GESTIÓN_TELEFÓNICA"</formula>
    </cfRule>
    <cfRule type="expression" dxfId="188" priority="242">
      <formula>#REF!="NO_EXITOSO"</formula>
    </cfRule>
    <cfRule type="expression" dxfId="187" priority="243">
      <formula>#REF!="EJECUTADO_CANCELADO"</formula>
    </cfRule>
    <cfRule type="expression" dxfId="186" priority="244">
      <formula>#REF!="SOLICITUD_CANCELADA"</formula>
    </cfRule>
    <cfRule type="expression" dxfId="185" priority="245">
      <formula>#REF!="ESCALADO"</formula>
    </cfRule>
    <cfRule type="expression" dxfId="184" priority="246">
      <formula>#REF!="PROGRAMADO"</formula>
    </cfRule>
  </conditionalFormatting>
  <conditionalFormatting sqref="V34:V37">
    <cfRule type="expression" dxfId="183" priority="247">
      <formula>#REF!="ESCALADO"</formula>
    </cfRule>
    <cfRule type="expression" dxfId="182" priority="248">
      <formula>#REF!="PROGRAMADO"</formula>
    </cfRule>
  </conditionalFormatting>
  <conditionalFormatting sqref="V73:V93">
    <cfRule type="expression" dxfId="181" priority="219">
      <formula>#REF!="EJECUTADO_EXITOSO"</formula>
    </cfRule>
    <cfRule type="expression" dxfId="180" priority="220">
      <formula>#REF!="GESTIÓN_TELEFÓNICA"</formula>
    </cfRule>
    <cfRule type="expression" dxfId="179" priority="221">
      <formula>#REF!="NO_EXITOSO"</formula>
    </cfRule>
    <cfRule type="expression" dxfId="178" priority="222">
      <formula>#REF!="EJECUTADO_CANCELADO"</formula>
    </cfRule>
    <cfRule type="expression" dxfId="177" priority="223">
      <formula>#REF!="SOLICITUD_CANCELADA"</formula>
    </cfRule>
    <cfRule type="expression" dxfId="176" priority="224">
      <formula>#REF!="ESCALADO"</formula>
    </cfRule>
    <cfRule type="expression" dxfId="175" priority="225">
      <formula>#REF!="PROGRAMADO"</formula>
    </cfRule>
  </conditionalFormatting>
  <conditionalFormatting sqref="V65:V72">
    <cfRule type="expression" dxfId="174" priority="226">
      <formula>#REF!="EJECUTADO_EXITOSO"</formula>
    </cfRule>
    <cfRule type="expression" dxfId="173" priority="227">
      <formula>#REF!="GESTIÓN_TELEFÓNICA"</formula>
    </cfRule>
    <cfRule type="expression" dxfId="172" priority="228">
      <formula>#REF!="NO_EXITOSO"</formula>
    </cfRule>
    <cfRule type="expression" dxfId="171" priority="229">
      <formula>#REF!="EJECUTADO_CANCELADO"</formula>
    </cfRule>
    <cfRule type="expression" dxfId="170" priority="230">
      <formula>#REF!="SOLICITUD_CANCELADA"</formula>
    </cfRule>
    <cfRule type="expression" dxfId="169" priority="231">
      <formula>#REF!="ESCALADO"</formula>
    </cfRule>
    <cfRule type="expression" dxfId="168" priority="232">
      <formula>#REF!="PROGRAMADO"</formula>
    </cfRule>
  </conditionalFormatting>
  <conditionalFormatting sqref="X26:X37">
    <cfRule type="expression" dxfId="167" priority="212">
      <formula>#REF!="EJECUTADO_EXITOSO"</formula>
    </cfRule>
    <cfRule type="expression" dxfId="166" priority="213">
      <formula>#REF!="GESTIÓN_TELEFÓNICA"</formula>
    </cfRule>
    <cfRule type="expression" dxfId="165" priority="214">
      <formula>#REF!="NO_EXITOSO"</formula>
    </cfRule>
    <cfRule type="expression" dxfId="164" priority="215">
      <formula>#REF!="EJECUTADO_CANCELADO"</formula>
    </cfRule>
    <cfRule type="expression" dxfId="163" priority="216">
      <formula>#REF!="SOLICITUD_CANCELADA"</formula>
    </cfRule>
  </conditionalFormatting>
  <conditionalFormatting sqref="X26:X33">
    <cfRule type="expression" dxfId="162" priority="217">
      <formula>#REF!="ESCALADO"</formula>
    </cfRule>
    <cfRule type="expression" dxfId="161" priority="218">
      <formula>#REF!="PROGRAMADO"</formula>
    </cfRule>
  </conditionalFormatting>
  <conditionalFormatting sqref="X39">
    <cfRule type="expression" dxfId="160" priority="210">
      <formula>#REF!="ESCALADO"</formula>
    </cfRule>
  </conditionalFormatting>
  <conditionalFormatting sqref="X39">
    <cfRule type="expression" dxfId="159" priority="205">
      <formula>#REF!="EJECUTADO_EXITOSO"</formula>
    </cfRule>
    <cfRule type="expression" dxfId="158" priority="206">
      <formula>#REF!="GESTIÓN_TELEFÓNICA"</formula>
    </cfRule>
    <cfRule type="expression" dxfId="157" priority="207">
      <formula>#REF!="NO_EXITOSO"</formula>
    </cfRule>
    <cfRule type="expression" dxfId="156" priority="208">
      <formula>#REF!="EJECUTADO_CANCELADO"</formula>
    </cfRule>
    <cfRule type="expression" dxfId="155" priority="209">
      <formula>#REF!="SOLICITUD_CANCELADA"</formula>
    </cfRule>
  </conditionalFormatting>
  <conditionalFormatting sqref="X39">
    <cfRule type="expression" dxfId="154" priority="211">
      <formula>#REF!="PROGRAMADO"</formula>
    </cfRule>
  </conditionalFormatting>
  <conditionalFormatting sqref="X38">
    <cfRule type="expression" dxfId="153" priority="196">
      <formula>#REF!="EJECUTADO_EXITOSO"</formula>
    </cfRule>
    <cfRule type="expression" dxfId="152" priority="197">
      <formula>#REF!="GESTIÓN_TELEFÓNICA"</formula>
    </cfRule>
    <cfRule type="expression" dxfId="151" priority="198">
      <formula>#REF!="NO_EXITOSO"</formula>
    </cfRule>
    <cfRule type="expression" dxfId="150" priority="199">
      <formula>#REF!="EJECUTADO_CANCELADO"</formula>
    </cfRule>
    <cfRule type="expression" dxfId="149" priority="200">
      <formula>#REF!="SOLICITUD_CANCELADA"</formula>
    </cfRule>
    <cfRule type="expression" dxfId="148" priority="201">
      <formula>#REF!="ESCALADO"</formula>
    </cfRule>
    <cfRule type="expression" dxfId="147" priority="202">
      <formula>#REF!="PROGRAMADO"</formula>
    </cfRule>
  </conditionalFormatting>
  <conditionalFormatting sqref="X34:X37">
    <cfRule type="expression" dxfId="146" priority="203">
      <formula>#REF!="ESCALADO"</formula>
    </cfRule>
    <cfRule type="expression" dxfId="145" priority="204">
      <formula>#REF!="PROGRAMADO"</formula>
    </cfRule>
  </conditionalFormatting>
  <conditionalFormatting sqref="X73:X93">
    <cfRule type="expression" dxfId="144" priority="175">
      <formula>#REF!="EJECUTADO_EXITOSO"</formula>
    </cfRule>
    <cfRule type="expression" dxfId="143" priority="176">
      <formula>#REF!="GESTIÓN_TELEFÓNICA"</formula>
    </cfRule>
    <cfRule type="expression" dxfId="142" priority="177">
      <formula>#REF!="NO_EXITOSO"</formula>
    </cfRule>
    <cfRule type="expression" dxfId="141" priority="178">
      <formula>#REF!="EJECUTADO_CANCELADO"</formula>
    </cfRule>
    <cfRule type="expression" dxfId="140" priority="179">
      <formula>#REF!="SOLICITUD_CANCELADA"</formula>
    </cfRule>
    <cfRule type="expression" dxfId="139" priority="180">
      <formula>#REF!="ESCALADO"</formula>
    </cfRule>
    <cfRule type="expression" dxfId="138" priority="181">
      <formula>#REF!="PROGRAMADO"</formula>
    </cfRule>
  </conditionalFormatting>
  <conditionalFormatting sqref="X65:X72">
    <cfRule type="expression" dxfId="137" priority="182">
      <formula>#REF!="EJECUTADO_EXITOSO"</formula>
    </cfRule>
    <cfRule type="expression" dxfId="136" priority="183">
      <formula>#REF!="GESTIÓN_TELEFÓNICA"</formula>
    </cfRule>
    <cfRule type="expression" dxfId="135" priority="184">
      <formula>#REF!="NO_EXITOSO"</formula>
    </cfRule>
    <cfRule type="expression" dxfId="134" priority="185">
      <formula>#REF!="EJECUTADO_CANCELADO"</formula>
    </cfRule>
    <cfRule type="expression" dxfId="133" priority="186">
      <formula>#REF!="SOLICITUD_CANCELADA"</formula>
    </cfRule>
    <cfRule type="expression" dxfId="132" priority="187">
      <formula>#REF!="ESCALADO"</formula>
    </cfRule>
    <cfRule type="expression" dxfId="131" priority="188">
      <formula>#REF!="PROGRAMADO"</formula>
    </cfRule>
  </conditionalFormatting>
  <conditionalFormatting sqref="AC26:AC37">
    <cfRule type="expression" dxfId="130" priority="168">
      <formula>#REF!="EJECUTADO_EXITOSO"</formula>
    </cfRule>
    <cfRule type="expression" dxfId="129" priority="169">
      <formula>#REF!="GESTIÓN_TELEFÓNICA"</formula>
    </cfRule>
    <cfRule type="expression" dxfId="128" priority="170">
      <formula>#REF!="NO_EXITOSO"</formula>
    </cfRule>
    <cfRule type="expression" dxfId="127" priority="171">
      <formula>#REF!="EJECUTADO_CANCELADO"</formula>
    </cfRule>
    <cfRule type="expression" dxfId="126" priority="172">
      <formula>#REF!="SOLICITUD_CANCELADA"</formula>
    </cfRule>
  </conditionalFormatting>
  <conditionalFormatting sqref="AC26:AC33">
    <cfRule type="expression" dxfId="125" priority="173">
      <formula>#REF!="ESCALADO"</formula>
    </cfRule>
    <cfRule type="expression" dxfId="124" priority="174">
      <formula>#REF!="PROGRAMADO"</formula>
    </cfRule>
  </conditionalFormatting>
  <conditionalFormatting sqref="AC39">
    <cfRule type="expression" dxfId="123" priority="166">
      <formula>#REF!="ESCALADO"</formula>
    </cfRule>
  </conditionalFormatting>
  <conditionalFormatting sqref="AC39">
    <cfRule type="expression" dxfId="122" priority="161">
      <formula>#REF!="EJECUTADO_EXITOSO"</formula>
    </cfRule>
    <cfRule type="expression" dxfId="121" priority="162">
      <formula>#REF!="GESTIÓN_TELEFÓNICA"</formula>
    </cfRule>
    <cfRule type="expression" dxfId="120" priority="163">
      <formula>#REF!="NO_EXITOSO"</formula>
    </cfRule>
    <cfRule type="expression" dxfId="119" priority="164">
      <formula>#REF!="EJECUTADO_CANCELADO"</formula>
    </cfRule>
    <cfRule type="expression" dxfId="118" priority="165">
      <formula>#REF!="SOLICITUD_CANCELADA"</formula>
    </cfRule>
  </conditionalFormatting>
  <conditionalFormatting sqref="AC39">
    <cfRule type="expression" dxfId="117" priority="167">
      <formula>#REF!="PROGRAMADO"</formula>
    </cfRule>
  </conditionalFormatting>
  <conditionalFormatting sqref="AC38">
    <cfRule type="expression" dxfId="116" priority="152">
      <formula>#REF!="EJECUTADO_EXITOSO"</formula>
    </cfRule>
    <cfRule type="expression" dxfId="115" priority="153">
      <formula>#REF!="GESTIÓN_TELEFÓNICA"</formula>
    </cfRule>
    <cfRule type="expression" dxfId="114" priority="154">
      <formula>#REF!="NO_EXITOSO"</formula>
    </cfRule>
    <cfRule type="expression" dxfId="113" priority="155">
      <formula>#REF!="EJECUTADO_CANCELADO"</formula>
    </cfRule>
    <cfRule type="expression" dxfId="112" priority="156">
      <formula>#REF!="SOLICITUD_CANCELADA"</formula>
    </cfRule>
    <cfRule type="expression" dxfId="111" priority="157">
      <formula>#REF!="ESCALADO"</formula>
    </cfRule>
    <cfRule type="expression" dxfId="110" priority="158">
      <formula>#REF!="PROGRAMADO"</formula>
    </cfRule>
  </conditionalFormatting>
  <conditionalFormatting sqref="AC34:AC37">
    <cfRule type="expression" dxfId="109" priority="159">
      <formula>#REF!="ESCALADO"</formula>
    </cfRule>
    <cfRule type="expression" dxfId="108" priority="160">
      <formula>#REF!="PROGRAMADO"</formula>
    </cfRule>
  </conditionalFormatting>
  <conditionalFormatting sqref="AC73:AC93">
    <cfRule type="expression" dxfId="107" priority="131">
      <formula>#REF!="EJECUTADO_EXITOSO"</formula>
    </cfRule>
    <cfRule type="expression" dxfId="106" priority="132">
      <formula>#REF!="GESTIÓN_TELEFÓNICA"</formula>
    </cfRule>
    <cfRule type="expression" dxfId="105" priority="133">
      <formula>#REF!="NO_EXITOSO"</formula>
    </cfRule>
    <cfRule type="expression" dxfId="104" priority="134">
      <formula>#REF!="EJECUTADO_CANCELADO"</formula>
    </cfRule>
    <cfRule type="expression" dxfId="103" priority="135">
      <formula>#REF!="SOLICITUD_CANCELADA"</formula>
    </cfRule>
    <cfRule type="expression" dxfId="102" priority="136">
      <formula>#REF!="ESCALADO"</formula>
    </cfRule>
    <cfRule type="expression" dxfId="101" priority="137">
      <formula>#REF!="PROGRAMADO"</formula>
    </cfRule>
  </conditionalFormatting>
  <conditionalFormatting sqref="AC65:AC72">
    <cfRule type="expression" dxfId="100" priority="138">
      <formula>#REF!="EJECUTADO_EXITOSO"</formula>
    </cfRule>
    <cfRule type="expression" dxfId="99" priority="139">
      <formula>#REF!="GESTIÓN_TELEFÓNICA"</formula>
    </cfRule>
    <cfRule type="expression" dxfId="98" priority="140">
      <formula>#REF!="NO_EXITOSO"</formula>
    </cfRule>
    <cfRule type="expression" dxfId="97" priority="141">
      <formula>#REF!="EJECUTADO_CANCELADO"</formula>
    </cfRule>
    <cfRule type="expression" dxfId="96" priority="142">
      <formula>#REF!="SOLICITUD_CANCELADA"</formula>
    </cfRule>
    <cfRule type="expression" dxfId="95" priority="143">
      <formula>#REF!="ESCALADO"</formula>
    </cfRule>
    <cfRule type="expression" dxfId="94" priority="144">
      <formula>#REF!="PROGRAMADO"</formula>
    </cfRule>
  </conditionalFormatting>
  <conditionalFormatting sqref="AA26:AB37">
    <cfRule type="expression" dxfId="93" priority="124">
      <formula>#REF!="EJECUTADO_EXITOSO"</formula>
    </cfRule>
    <cfRule type="expression" dxfId="92" priority="125">
      <formula>#REF!="GESTIÓN_TELEFÓNICA"</formula>
    </cfRule>
    <cfRule type="expression" dxfId="91" priority="126">
      <formula>#REF!="NO_EXITOSO"</formula>
    </cfRule>
    <cfRule type="expression" dxfId="90" priority="127">
      <formula>#REF!="EJECUTADO_CANCELADO"</formula>
    </cfRule>
    <cfRule type="expression" dxfId="89" priority="128">
      <formula>#REF!="SOLICITUD_CANCELADA"</formula>
    </cfRule>
  </conditionalFormatting>
  <conditionalFormatting sqref="AA26:AB33">
    <cfRule type="expression" dxfId="88" priority="129">
      <formula>#REF!="ESCALADO"</formula>
    </cfRule>
    <cfRule type="expression" dxfId="87" priority="130">
      <formula>#REF!="PROGRAMADO"</formula>
    </cfRule>
  </conditionalFormatting>
  <conditionalFormatting sqref="AA39:AB39">
    <cfRule type="expression" dxfId="86" priority="122">
      <formula>#REF!="ESCALADO"</formula>
    </cfRule>
  </conditionalFormatting>
  <conditionalFormatting sqref="AA39:AB39">
    <cfRule type="expression" dxfId="85" priority="117">
      <formula>#REF!="EJECUTADO_EXITOSO"</formula>
    </cfRule>
    <cfRule type="expression" dxfId="84" priority="118">
      <formula>#REF!="GESTIÓN_TELEFÓNICA"</formula>
    </cfRule>
    <cfRule type="expression" dxfId="83" priority="119">
      <formula>#REF!="NO_EXITOSO"</formula>
    </cfRule>
    <cfRule type="expression" dxfId="82" priority="120">
      <formula>#REF!="EJECUTADO_CANCELADO"</formula>
    </cfRule>
    <cfRule type="expression" dxfId="81" priority="121">
      <formula>#REF!="SOLICITUD_CANCELADA"</formula>
    </cfRule>
  </conditionalFormatting>
  <conditionalFormatting sqref="AA39:AB39">
    <cfRule type="expression" dxfId="80" priority="123">
      <formula>#REF!="PROGRAMADO"</formula>
    </cfRule>
  </conditionalFormatting>
  <conditionalFormatting sqref="AA38:AB38">
    <cfRule type="expression" dxfId="79" priority="108">
      <formula>#REF!="EJECUTADO_EXITOSO"</formula>
    </cfRule>
    <cfRule type="expression" dxfId="78" priority="109">
      <formula>#REF!="GESTIÓN_TELEFÓNICA"</formula>
    </cfRule>
    <cfRule type="expression" dxfId="77" priority="110">
      <formula>#REF!="NO_EXITOSO"</formula>
    </cfRule>
    <cfRule type="expression" dxfId="76" priority="111">
      <formula>#REF!="EJECUTADO_CANCELADO"</formula>
    </cfRule>
    <cfRule type="expression" dxfId="75" priority="112">
      <formula>#REF!="SOLICITUD_CANCELADA"</formula>
    </cfRule>
    <cfRule type="expression" dxfId="74" priority="113">
      <formula>#REF!="ESCALADO"</formula>
    </cfRule>
    <cfRule type="expression" dxfId="73" priority="114">
      <formula>#REF!="PROGRAMADO"</formula>
    </cfRule>
  </conditionalFormatting>
  <conditionalFormatting sqref="AA34:AB37">
    <cfRule type="expression" dxfId="72" priority="115">
      <formula>#REF!="ESCALADO"</formula>
    </cfRule>
    <cfRule type="expression" dxfId="71" priority="116">
      <formula>#REF!="PROGRAMADO"</formula>
    </cfRule>
  </conditionalFormatting>
  <conditionalFormatting sqref="AA73:AB93">
    <cfRule type="expression" dxfId="70" priority="87">
      <formula>#REF!="EJECUTADO_EXITOSO"</formula>
    </cfRule>
    <cfRule type="expression" dxfId="69" priority="88">
      <formula>#REF!="GESTIÓN_TELEFÓNICA"</formula>
    </cfRule>
    <cfRule type="expression" dxfId="68" priority="89">
      <formula>#REF!="NO_EXITOSO"</formula>
    </cfRule>
    <cfRule type="expression" dxfId="67" priority="90">
      <formula>#REF!="EJECUTADO_CANCELADO"</formula>
    </cfRule>
    <cfRule type="expression" dxfId="66" priority="91">
      <formula>#REF!="SOLICITUD_CANCELADA"</formula>
    </cfRule>
    <cfRule type="expression" dxfId="65" priority="92">
      <formula>#REF!="ESCALADO"</formula>
    </cfRule>
    <cfRule type="expression" dxfId="64" priority="93">
      <formula>#REF!="PROGRAMADO"</formula>
    </cfRule>
  </conditionalFormatting>
  <conditionalFormatting sqref="AA65:AB72">
    <cfRule type="expression" dxfId="63" priority="94">
      <formula>#REF!="EJECUTADO_EXITOSO"</formula>
    </cfRule>
    <cfRule type="expression" dxfId="62" priority="95">
      <formula>#REF!="GESTIÓN_TELEFÓNICA"</formula>
    </cfRule>
    <cfRule type="expression" dxfId="61" priority="96">
      <formula>#REF!="NO_EXITOSO"</formula>
    </cfRule>
    <cfRule type="expression" dxfId="60" priority="97">
      <formula>#REF!="EJECUTADO_CANCELADO"</formula>
    </cfRule>
    <cfRule type="expression" dxfId="59" priority="98">
      <formula>#REF!="SOLICITUD_CANCELADA"</formula>
    </cfRule>
    <cfRule type="expression" dxfId="58" priority="99">
      <formula>#REF!="ESCALADO"</formula>
    </cfRule>
    <cfRule type="expression" dxfId="57" priority="100">
      <formula>#REF!="PROGRAMADO"</formula>
    </cfRule>
  </conditionalFormatting>
  <conditionalFormatting sqref="O26:O37">
    <cfRule type="expression" dxfId="56" priority="80">
      <formula>#REF!="EJECUTADO_EXITOSO"</formula>
    </cfRule>
    <cfRule type="expression" dxfId="55" priority="81">
      <formula>#REF!="GESTIÓN_TELEFÓNICA"</formula>
    </cfRule>
    <cfRule type="expression" dxfId="54" priority="82">
      <formula>#REF!="NO_EXITOSO"</formula>
    </cfRule>
    <cfRule type="expression" dxfId="53" priority="83">
      <formula>#REF!="EJECUTADO_CANCELADO"</formula>
    </cfRule>
    <cfRule type="expression" dxfId="52" priority="84">
      <formula>#REF!="SOLICITUD_CANCELADA"</formula>
    </cfRule>
  </conditionalFormatting>
  <conditionalFormatting sqref="O26:O33">
    <cfRule type="expression" dxfId="51" priority="85">
      <formula>#REF!="ESCALADO"</formula>
    </cfRule>
    <cfRule type="expression" dxfId="50" priority="86">
      <formula>#REF!="PROGRAMADO"</formula>
    </cfRule>
  </conditionalFormatting>
  <conditionalFormatting sqref="O39">
    <cfRule type="expression" dxfId="49" priority="78">
      <formula>#REF!="ESCALADO"</formula>
    </cfRule>
  </conditionalFormatting>
  <conditionalFormatting sqref="O39">
    <cfRule type="expression" dxfId="48" priority="73">
      <formula>#REF!="EJECUTADO_EXITOSO"</formula>
    </cfRule>
    <cfRule type="expression" dxfId="47" priority="74">
      <formula>#REF!="GESTIÓN_TELEFÓNICA"</formula>
    </cfRule>
    <cfRule type="expression" dxfId="46" priority="75">
      <formula>#REF!="NO_EXITOSO"</formula>
    </cfRule>
    <cfRule type="expression" dxfId="45" priority="76">
      <formula>#REF!="EJECUTADO_CANCELADO"</formula>
    </cfRule>
    <cfRule type="expression" dxfId="44" priority="77">
      <formula>#REF!="SOLICITUD_CANCELADA"</formula>
    </cfRule>
  </conditionalFormatting>
  <conditionalFormatting sqref="O39">
    <cfRule type="expression" dxfId="43" priority="79">
      <formula>#REF!="PROGRAMADO"</formula>
    </cfRule>
  </conditionalFormatting>
  <conditionalFormatting sqref="O38">
    <cfRule type="expression" dxfId="42" priority="64">
      <formula>#REF!="EJECUTADO_EXITOSO"</formula>
    </cfRule>
    <cfRule type="expression" dxfId="41" priority="65">
      <formula>#REF!="GESTIÓN_TELEFÓNICA"</formula>
    </cfRule>
    <cfRule type="expression" dxfId="40" priority="66">
      <formula>#REF!="NO_EXITOSO"</formula>
    </cfRule>
    <cfRule type="expression" dxfId="39" priority="67">
      <formula>#REF!="EJECUTADO_CANCELADO"</formula>
    </cfRule>
    <cfRule type="expression" dxfId="38" priority="68">
      <formula>#REF!="SOLICITUD_CANCELADA"</formula>
    </cfRule>
    <cfRule type="expression" dxfId="37" priority="69">
      <formula>#REF!="ESCALADO"</formula>
    </cfRule>
    <cfRule type="expression" dxfId="36" priority="70">
      <formula>#REF!="PROGRAMADO"</formula>
    </cfRule>
  </conditionalFormatting>
  <conditionalFormatting sqref="O34:O37">
    <cfRule type="expression" dxfId="35" priority="71">
      <formula>#REF!="ESCALADO"</formula>
    </cfRule>
    <cfRule type="expression" dxfId="34" priority="72">
      <formula>#REF!="PROGRAMADO"</formula>
    </cfRule>
  </conditionalFormatting>
  <conditionalFormatting sqref="O73:O93">
    <cfRule type="expression" dxfId="33" priority="43">
      <formula>#REF!="EJECUTADO_EXITOSO"</formula>
    </cfRule>
    <cfRule type="expression" dxfId="32" priority="44">
      <formula>#REF!="GESTIÓN_TELEFÓNICA"</formula>
    </cfRule>
    <cfRule type="expression" dxfId="31" priority="45">
      <formula>#REF!="NO_EXITOSO"</formula>
    </cfRule>
    <cfRule type="expression" dxfId="30" priority="46">
      <formula>#REF!="EJECUTADO_CANCELADO"</formula>
    </cfRule>
    <cfRule type="expression" dxfId="29" priority="47">
      <formula>#REF!="SOLICITUD_CANCELADA"</formula>
    </cfRule>
    <cfRule type="expression" dxfId="28" priority="48">
      <formula>#REF!="ESCALADO"</formula>
    </cfRule>
    <cfRule type="expression" dxfId="27" priority="49">
      <formula>#REF!="PROGRAMADO"</formula>
    </cfRule>
  </conditionalFormatting>
  <conditionalFormatting sqref="O65:O72">
    <cfRule type="expression" dxfId="26" priority="50">
      <formula>#REF!="EJECUTADO_EXITOSO"</formula>
    </cfRule>
    <cfRule type="expression" dxfId="25" priority="51">
      <formula>#REF!="GESTIÓN_TELEFÓNICA"</formula>
    </cfRule>
    <cfRule type="expression" dxfId="24" priority="52">
      <formula>#REF!="NO_EXITOSO"</formula>
    </cfRule>
    <cfRule type="expression" dxfId="23" priority="53">
      <formula>#REF!="EJECUTADO_CANCELADO"</formula>
    </cfRule>
    <cfRule type="expression" dxfId="22" priority="54">
      <formula>#REF!="SOLICITUD_CANCELADA"</formula>
    </cfRule>
    <cfRule type="expression" dxfId="21" priority="55">
      <formula>#REF!="ESCALADO"</formula>
    </cfRule>
    <cfRule type="expression" dxfId="20" priority="56">
      <formula>#REF!="PROGRAMADO"</formula>
    </cfRule>
  </conditionalFormatting>
  <conditionalFormatting sqref="N26">
    <cfRule type="expression" dxfId="19" priority="22">
      <formula>#REF!="Ejecutado"</formula>
    </cfRule>
    <cfRule type="expression" dxfId="18" priority="23">
      <formula>#REF!="GestiónTelefónica"</formula>
    </cfRule>
    <cfRule type="expression" dxfId="17" priority="24">
      <formula>#REF!="CierreNoExitoso"</formula>
    </cfRule>
    <cfRule type="expression" dxfId="16" priority="25">
      <formula>#REF!="EjecutadoCancelado"</formula>
    </cfRule>
    <cfRule type="expression" dxfId="15" priority="26">
      <formula>#REF!="Cancelado"</formula>
    </cfRule>
    <cfRule type="expression" dxfId="14" priority="27">
      <formula>#REF!="Escalado"</formula>
    </cfRule>
    <cfRule type="expression" dxfId="13" priority="28">
      <formula>#REF!="Proceso"</formula>
    </cfRule>
  </conditionalFormatting>
  <conditionalFormatting sqref="N26">
    <cfRule type="duplicateValues" dxfId="12" priority="1"/>
    <cfRule type="duplicateValues" dxfId="11" priority="2"/>
    <cfRule type="duplicateValues" dxfId="10" priority="3"/>
    <cfRule type="duplicateValues" dxfId="9" priority="4"/>
    <cfRule type="duplicateValues" dxfId="8" priority="5"/>
    <cfRule type="containsText" dxfId="7" priority="6" operator="containsText" text="100%">
      <formula>NOT(ISERROR(SEARCH("100%",N26)))</formula>
    </cfRule>
    <cfRule type="containsText" dxfId="6" priority="7" operator="containsText" text="100%">
      <formula>NOT(ISERROR(SEARCH("100%",N26)))</formula>
    </cfRule>
  </conditionalFormatting>
  <conditionalFormatting sqref="F34:F39">
    <cfRule type="duplicateValues" dxfId="5" priority="1306"/>
  </conditionalFormatting>
  <conditionalFormatting sqref="L26:L93">
    <cfRule type="duplicateValues" dxfId="4" priority="1335"/>
  </conditionalFormatting>
  <conditionalFormatting sqref="E2:E93">
    <cfRule type="duplicateValues" dxfId="3" priority="1337"/>
  </conditionalFormatting>
  <conditionalFormatting sqref="E26:E93">
    <cfRule type="duplicateValues" dxfId="2" priority="1339"/>
  </conditionalFormatting>
  <conditionalFormatting sqref="F26:F89">
    <cfRule type="duplicateValues" dxfId="1" priority="1341"/>
  </conditionalFormatting>
  <conditionalFormatting sqref="F40:F87 F26:F33">
    <cfRule type="duplicateValues" dxfId="0" priority="1343"/>
  </conditionalFormatting>
  <dataValidations count="1">
    <dataValidation type="list" allowBlank="1" showInputMessage="1" showErrorMessage="1" sqref="Q2:Q93 U2:U93" xr:uid="{6A6CF289-20D0-43DC-96E5-EB3C2FF43D8F}">
      <formula1>INDIRECT(P2)</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ediaLengthInSeconds xmlns="45c089de-fbcb-4273-99e1-da05513ea3d0" xsi:nil="true"/>
    <SharedWithUsers xmlns="d3b0c89e-4cf9-4131-8f93-e930e748987a">
      <UserInfo>
        <DisplayName/>
        <AccountId xsi:nil="true"/>
        <AccountType/>
      </UserInfo>
    </SharedWithUsers>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1af35ee29490cb16462bfe4830e440c0">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41995a57b18272937ca9dd89fffb3d1b"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D693FE-00E6-4B30-BE0C-197E94ACCEDD}"/>
</file>

<file path=customXml/itemProps2.xml><?xml version="1.0" encoding="utf-8"?>
<ds:datastoreItem xmlns:ds="http://schemas.openxmlformats.org/officeDocument/2006/customXml" ds:itemID="{FA64D8B9-B99C-48BA-81F5-87C78357F85C}"/>
</file>

<file path=customXml/itemProps3.xml><?xml version="1.0" encoding="utf-8"?>
<ds:datastoreItem xmlns:ds="http://schemas.openxmlformats.org/officeDocument/2006/customXml" ds:itemID="{593B44F8-F7DE-4C6C-829A-900DC20E49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dc:creator>
  <cp:keywords/>
  <dc:description/>
  <cp:lastModifiedBy>Tatiana Edelmira Garcia Chavarria</cp:lastModifiedBy>
  <cp:revision/>
  <dcterms:created xsi:type="dcterms:W3CDTF">2013-02-12T15:31:03Z</dcterms:created>
  <dcterms:modified xsi:type="dcterms:W3CDTF">2025-09-09T14:28:24Z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ProgID">
    <vt:lpwstr/>
  </property>
  <property fmtid="{D5CDD505-2E9C-101B-9397-08002B2CF9AE}" pid="3" name="MediaServiceImageTags">
    <vt:lpwstr/>
  </property>
  <property fmtid="{D5CDD505-2E9C-101B-9397-08002B2CF9AE}" pid="4" name="ContentTypeId">
    <vt:lpwstr>0x010100C0A8736163078B46BA45051ACB50C0B2</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